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comments5.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bruss.sharepoint.com/sites/HRTeamleader/Freigegebene Dokumente/General/"/>
    </mc:Choice>
  </mc:AlternateContent>
  <xr:revisionPtr revIDLastSave="3959" documentId="8_{91A8F53E-7F6E-4D7E-BA30-86D7272C66BF}" xr6:coauthVersionLast="47" xr6:coauthVersionMax="47" xr10:uidLastSave="{395D753F-35D2-477F-AEF3-61010F6E4C8B}"/>
  <bookViews>
    <workbookView xWindow="28680" yWindow="-120" windowWidth="29040" windowHeight="15720" tabRatio="718" activeTab="3" xr2:uid="{00000000-000D-0000-FFFF-FFFF00000000}"/>
  </bookViews>
  <sheets>
    <sheet name="Kompetencje" sheetId="14" r:id="rId1"/>
    <sheet name="Matrix min. Kompetencji" sheetId="1" r:id="rId2"/>
    <sheet name="Słownik matrycy komp." sheetId="19" r:id="rId3"/>
    <sheet name="Dzial Matrix AND Diff" sheetId="11" r:id="rId4"/>
    <sheet name="Kompetencje wyj." sheetId="18" r:id="rId5"/>
    <sheet name="Tabelle1" sheetId="13" r:id="rId6"/>
    <sheet name="Pracownicy" sheetId="16" r:id="rId7"/>
  </sheets>
  <externalReferences>
    <externalReference r:id="rId8"/>
  </externalReferences>
  <definedNames>
    <definedName name="_xlnm._FilterDatabase" localSheetId="3" hidden="1">'Dzial Matrix AND Diff'!$A$8:$E$606</definedName>
    <definedName name="_xlnm._FilterDatabase" localSheetId="1" hidden="1">'Matrix min. Kompetencji'!#REF!</definedName>
    <definedName name="_xlnm._FilterDatabase" localSheetId="6" hidden="1">Pracownicy!$A$1:$D$373</definedName>
    <definedName name="_xlnm.Print_Area" localSheetId="3">'Dzial Matrix AND Diff'!$A$1:$HB$8</definedName>
    <definedName name="rng_Dzial" localSheetId="4">[1]!tab_Dzial[Dział
Abteilung]</definedName>
    <definedName name="rng_Dzial" localSheetId="2">[1]!tab_Dzial[Dział
Abteilung]</definedName>
    <definedName name="rng_Dzial">tab_Dzial[Dział
Abteilung]</definedName>
    <definedName name="rng_Name" localSheetId="4">#REF!</definedName>
    <definedName name="rng_Name" localSheetId="2">#REF!</definedName>
    <definedName name="rng_Name">#REF!</definedName>
    <definedName name="rng_Stanow" localSheetId="4">[1]!tab_Stanow[Stanowisko
Stelle]</definedName>
    <definedName name="rng_Stanow" localSheetId="2">[1]!tab_Stanow[Stanowisko
Stelle]</definedName>
    <definedName name="rng_Stanow">tab_Stanow[Stanowisko
Stelle]</definedName>
    <definedName name="rng_Vorges" localSheetId="4">[1]!Tabelle10[Odp.2
Verant.2]</definedName>
    <definedName name="rng_Vorges" localSheetId="2">[1]!Tabelle10[Odp.2
Verant.2]</definedName>
    <definedName name="rng_Vorges">Tabelle10[Odp.2
Verant.2]</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A60" i="11" l="1"/>
  <c r="GE70" i="11"/>
  <c r="GD70" i="11"/>
  <c r="GC70" i="11"/>
  <c r="GB70" i="11"/>
  <c r="GA70" i="11"/>
  <c r="FZ70" i="11"/>
  <c r="FY70" i="11"/>
  <c r="FV70" i="11"/>
  <c r="FR70" i="11"/>
  <c r="FQ70" i="11"/>
  <c r="FM70" i="11"/>
  <c r="FL70" i="11"/>
  <c r="FK70" i="11"/>
  <c r="FJ70" i="11"/>
  <c r="FI70" i="11"/>
  <c r="FH70" i="11"/>
  <c r="FG70" i="11"/>
  <c r="FF70" i="11"/>
  <c r="FE70" i="11"/>
  <c r="FD70" i="11"/>
  <c r="FC70" i="11"/>
  <c r="FB70" i="11"/>
  <c r="FA70" i="11"/>
  <c r="EZ70" i="11"/>
  <c r="EY70" i="11"/>
  <c r="EX70" i="11"/>
  <c r="EW70" i="11"/>
  <c r="EV70" i="11"/>
  <c r="EU70" i="11"/>
  <c r="ET70" i="11"/>
  <c r="ES70" i="11"/>
  <c r="ER70" i="11"/>
  <c r="EQ70" i="11"/>
  <c r="EP70" i="11"/>
  <c r="EO70" i="11"/>
  <c r="EN70" i="11"/>
  <c r="EM70" i="11"/>
  <c r="EL70" i="11"/>
  <c r="EK70" i="11"/>
  <c r="EJ70" i="11"/>
  <c r="EI70" i="11"/>
  <c r="EH70" i="11"/>
  <c r="EG70" i="11"/>
  <c r="EF70" i="11"/>
  <c r="EE70" i="11"/>
  <c r="ED70" i="11"/>
  <c r="EC70" i="11"/>
  <c r="EB70" i="11"/>
  <c r="EA70" i="11"/>
  <c r="DZ70" i="11"/>
  <c r="DY70" i="11"/>
  <c r="DX70" i="11"/>
  <c r="DW70" i="11"/>
  <c r="DV70" i="11"/>
  <c r="DU70" i="11"/>
  <c r="DT70" i="11"/>
  <c r="DS70" i="11"/>
  <c r="DR70" i="11"/>
  <c r="DQ70" i="11"/>
  <c r="DP70" i="11"/>
  <c r="DO70" i="11"/>
  <c r="DN70" i="11"/>
  <c r="DM70" i="11"/>
  <c r="DL70" i="11"/>
  <c r="DK70" i="11"/>
  <c r="DJ70" i="11"/>
  <c r="DI70" i="11"/>
  <c r="DH70" i="11"/>
  <c r="DG70" i="11"/>
  <c r="DF70" i="11"/>
  <c r="DE70" i="11"/>
  <c r="DD70" i="11"/>
  <c r="DC70" i="11"/>
  <c r="DB70" i="11"/>
  <c r="DA70" i="11"/>
  <c r="CZ70" i="11"/>
  <c r="CY70" i="11"/>
  <c r="CX70" i="11"/>
  <c r="CV70" i="11"/>
  <c r="CU70" i="11"/>
  <c r="CT70" i="11"/>
  <c r="CS70" i="11"/>
  <c r="CR70" i="11"/>
  <c r="CQ70" i="11"/>
  <c r="CP70" i="11"/>
  <c r="CO70" i="11"/>
  <c r="CN70" i="11"/>
  <c r="CM70" i="11"/>
  <c r="CL70" i="11"/>
  <c r="CK70" i="11"/>
  <c r="CJ70" i="11"/>
  <c r="CI70" i="11"/>
  <c r="CH70" i="11"/>
  <c r="CC70" i="11"/>
  <c r="CB70" i="11"/>
  <c r="CA70" i="11"/>
  <c r="BZ70" i="11"/>
  <c r="BY70" i="11"/>
  <c r="BX70" i="11"/>
  <c r="BW70" i="11"/>
  <c r="BV70" i="11"/>
  <c r="BU70" i="11"/>
  <c r="BT70" i="11"/>
  <c r="BS70" i="11"/>
  <c r="BR70" i="11"/>
  <c r="BP70" i="11"/>
  <c r="BO70" i="11"/>
  <c r="BN70" i="11"/>
  <c r="BM70" i="11"/>
  <c r="BL70" i="11"/>
  <c r="BK70" i="11"/>
  <c r="BJ70" i="11"/>
  <c r="BI70" i="11"/>
  <c r="BH70" i="11"/>
  <c r="BG70" i="11"/>
  <c r="BF70" i="11"/>
  <c r="BE70" i="11"/>
  <c r="BD70" i="11"/>
  <c r="BC70" i="11"/>
  <c r="AZ70" i="11"/>
  <c r="AY70" i="11"/>
  <c r="AX70" i="11"/>
  <c r="AW70" i="11"/>
  <c r="AV70" i="11"/>
  <c r="AU70" i="11"/>
  <c r="AT70" i="11"/>
  <c r="AS70" i="11"/>
  <c r="AR70" i="11"/>
  <c r="AQ70" i="11"/>
  <c r="AP70" i="11"/>
  <c r="AO70" i="11"/>
  <c r="AN70" i="11"/>
  <c r="AM70" i="11"/>
  <c r="AL70" i="11"/>
  <c r="AK70" i="11"/>
  <c r="AJ70" i="11"/>
  <c r="AI70" i="11"/>
  <c r="AH70" i="11"/>
  <c r="AG70" i="11"/>
  <c r="AF70" i="11"/>
  <c r="AE70" i="11"/>
  <c r="AD70" i="11"/>
  <c r="AC70" i="11"/>
  <c r="AB70" i="11"/>
  <c r="AA70" i="11"/>
  <c r="Z70" i="11"/>
  <c r="Y70" i="11"/>
  <c r="X70" i="11"/>
  <c r="W70" i="11"/>
  <c r="V70" i="11"/>
  <c r="U70" i="11"/>
  <c r="T70" i="11"/>
  <c r="S70" i="11"/>
  <c r="R70" i="11"/>
  <c r="Q70" i="11"/>
  <c r="P70" i="11"/>
  <c r="O70" i="11"/>
  <c r="N70" i="11"/>
  <c r="M70" i="11"/>
  <c r="L70" i="11"/>
  <c r="K70" i="11"/>
  <c r="J70" i="11"/>
  <c r="I70" i="11"/>
  <c r="H70" i="11"/>
  <c r="G70" i="11"/>
  <c r="D70" i="11"/>
  <c r="C70" i="11"/>
  <c r="B70" i="11"/>
  <c r="A70" i="11"/>
  <c r="HB69" i="11"/>
  <c r="GE68" i="11"/>
  <c r="GD68" i="11"/>
  <c r="GC68" i="11"/>
  <c r="GB68" i="11"/>
  <c r="GA68" i="11"/>
  <c r="FZ68" i="11"/>
  <c r="FY68" i="11"/>
  <c r="FX68" i="11"/>
  <c r="FW68" i="11"/>
  <c r="FV68" i="11"/>
  <c r="FU68" i="11"/>
  <c r="FR68" i="11"/>
  <c r="FQ68" i="11"/>
  <c r="FM68" i="11"/>
  <c r="FL68" i="11"/>
  <c r="FK68" i="11"/>
  <c r="FJ68" i="11"/>
  <c r="FI68" i="11"/>
  <c r="FH68" i="11"/>
  <c r="FG68" i="11"/>
  <c r="FF68" i="11"/>
  <c r="FE68" i="11"/>
  <c r="FD68" i="11"/>
  <c r="FC68" i="11"/>
  <c r="FB68" i="11"/>
  <c r="FA68" i="11"/>
  <c r="EZ68" i="11"/>
  <c r="EY68" i="11"/>
  <c r="EX68" i="11"/>
  <c r="EW68" i="11"/>
  <c r="EV68" i="11"/>
  <c r="EU68" i="11"/>
  <c r="ET68" i="11"/>
  <c r="ES68" i="11"/>
  <c r="ER68" i="11"/>
  <c r="EQ68" i="11"/>
  <c r="EP68" i="11"/>
  <c r="EO68" i="11"/>
  <c r="EN68" i="11"/>
  <c r="EM68" i="11"/>
  <c r="EL68" i="11"/>
  <c r="EK68" i="11"/>
  <c r="EJ68" i="11"/>
  <c r="EI68" i="11"/>
  <c r="EH68" i="11"/>
  <c r="EG68" i="11"/>
  <c r="EF68" i="11"/>
  <c r="EE68" i="11"/>
  <c r="ED68" i="11"/>
  <c r="EC68" i="11"/>
  <c r="EB68" i="11"/>
  <c r="EA68" i="11"/>
  <c r="DZ68" i="11"/>
  <c r="DY68" i="11"/>
  <c r="DX68" i="11"/>
  <c r="DW68" i="11"/>
  <c r="DV68" i="11"/>
  <c r="DU68" i="11"/>
  <c r="DT68" i="11"/>
  <c r="DS68" i="11"/>
  <c r="DR68" i="11"/>
  <c r="DQ68" i="11"/>
  <c r="DP68" i="11"/>
  <c r="DO68" i="11"/>
  <c r="DN68" i="11"/>
  <c r="DM68" i="11"/>
  <c r="DL68" i="11"/>
  <c r="DK68" i="11"/>
  <c r="DJ68" i="11"/>
  <c r="DI68" i="11"/>
  <c r="DH68" i="11"/>
  <c r="DG68" i="11"/>
  <c r="DF68" i="11"/>
  <c r="DE68" i="11"/>
  <c r="DD68" i="11"/>
  <c r="DC68" i="11"/>
  <c r="DB68" i="11"/>
  <c r="DA68" i="11"/>
  <c r="CZ68" i="11"/>
  <c r="CY68" i="11"/>
  <c r="CX68" i="11"/>
  <c r="CV68" i="11"/>
  <c r="CU68" i="11"/>
  <c r="CT68" i="11"/>
  <c r="CS68" i="11"/>
  <c r="CR68" i="11"/>
  <c r="CQ68" i="11"/>
  <c r="CP68" i="11"/>
  <c r="CO68" i="11"/>
  <c r="CN68" i="11"/>
  <c r="CM68" i="11"/>
  <c r="CL68" i="11"/>
  <c r="CK68" i="11"/>
  <c r="CJ68" i="11"/>
  <c r="CI68" i="11"/>
  <c r="CH68" i="11"/>
  <c r="CG68" i="11"/>
  <c r="CC68" i="11"/>
  <c r="CB68" i="11"/>
  <c r="CA68" i="11"/>
  <c r="BZ68" i="11"/>
  <c r="BY68" i="11"/>
  <c r="BX68" i="11"/>
  <c r="BW68" i="11"/>
  <c r="BV68" i="11"/>
  <c r="BU68" i="11"/>
  <c r="BT68" i="11"/>
  <c r="BS68" i="11"/>
  <c r="BR68" i="11"/>
  <c r="BP68" i="11"/>
  <c r="BO68" i="11"/>
  <c r="BN68" i="11"/>
  <c r="BM68" i="11"/>
  <c r="BL68" i="11"/>
  <c r="BK68" i="11"/>
  <c r="BJ68" i="11"/>
  <c r="BI68" i="11"/>
  <c r="BH68" i="11"/>
  <c r="BG68" i="11"/>
  <c r="BF68" i="11"/>
  <c r="BE68" i="11"/>
  <c r="BD68" i="11"/>
  <c r="BC68" i="11"/>
  <c r="BB68" i="11"/>
  <c r="BA68" i="11"/>
  <c r="AZ68" i="11"/>
  <c r="AY68" i="11"/>
  <c r="AX68" i="11"/>
  <c r="AW68" i="11"/>
  <c r="AV68" i="11"/>
  <c r="AU68" i="11"/>
  <c r="AT68" i="11"/>
  <c r="AS68" i="11"/>
  <c r="AR68" i="11"/>
  <c r="AQ68" i="11"/>
  <c r="AP68" i="11"/>
  <c r="AO68" i="11"/>
  <c r="AN68" i="11"/>
  <c r="AM68" i="11"/>
  <c r="AL68" i="11"/>
  <c r="AK68" i="11"/>
  <c r="AJ68" i="11"/>
  <c r="AI68" i="11"/>
  <c r="AH68" i="11"/>
  <c r="AG68" i="11"/>
  <c r="AF68" i="11"/>
  <c r="AE68" i="11"/>
  <c r="AD68" i="11"/>
  <c r="AC68" i="11"/>
  <c r="AB68" i="11"/>
  <c r="AA68" i="11"/>
  <c r="Z68" i="11"/>
  <c r="Y68" i="11"/>
  <c r="X68" i="11"/>
  <c r="W68" i="11"/>
  <c r="V68" i="11"/>
  <c r="U68" i="11"/>
  <c r="T68" i="11"/>
  <c r="S68" i="11"/>
  <c r="R68" i="11"/>
  <c r="Q68" i="11"/>
  <c r="P68" i="11"/>
  <c r="O68" i="11"/>
  <c r="N68" i="11"/>
  <c r="M68" i="11"/>
  <c r="L68" i="11"/>
  <c r="K68" i="11"/>
  <c r="J68" i="11"/>
  <c r="I68" i="11"/>
  <c r="H68" i="11"/>
  <c r="G68" i="11"/>
  <c r="D68" i="11"/>
  <c r="C68" i="11"/>
  <c r="B68" i="11"/>
  <c r="A68" i="11"/>
  <c r="HB67" i="11"/>
  <c r="GE66" i="11"/>
  <c r="GD66" i="11"/>
  <c r="GB66" i="11"/>
  <c r="GA66" i="11"/>
  <c r="FR66" i="11"/>
  <c r="FQ66" i="11"/>
  <c r="FM66" i="11"/>
  <c r="FL66" i="11"/>
  <c r="FK66" i="11"/>
  <c r="FJ66" i="11"/>
  <c r="FI66" i="11"/>
  <c r="FH66" i="11"/>
  <c r="FG66" i="11"/>
  <c r="FF66" i="11"/>
  <c r="FE66" i="11"/>
  <c r="FD66" i="11"/>
  <c r="FC66" i="11"/>
  <c r="FB66" i="11"/>
  <c r="FA66" i="11"/>
  <c r="EZ66" i="11"/>
  <c r="EY66" i="11"/>
  <c r="EX66" i="11"/>
  <c r="EW66" i="11"/>
  <c r="EV66" i="11"/>
  <c r="EU66" i="11"/>
  <c r="ET66" i="11"/>
  <c r="ES66" i="11"/>
  <c r="ER66" i="11"/>
  <c r="EQ66" i="11"/>
  <c r="EP66" i="11"/>
  <c r="EO66" i="11"/>
  <c r="EN66" i="11"/>
  <c r="EM66" i="11"/>
  <c r="EL66" i="11"/>
  <c r="EK66" i="11"/>
  <c r="EJ66" i="11"/>
  <c r="EI66" i="11"/>
  <c r="EH66" i="11"/>
  <c r="EG66" i="11"/>
  <c r="EF66" i="11"/>
  <c r="EE66" i="11"/>
  <c r="ED66" i="11"/>
  <c r="EC66" i="11"/>
  <c r="EB66" i="11"/>
  <c r="EA66" i="11"/>
  <c r="DZ66" i="11"/>
  <c r="DY66" i="11"/>
  <c r="DX66" i="11"/>
  <c r="DW66" i="11"/>
  <c r="DV66" i="11"/>
  <c r="DU66" i="11"/>
  <c r="DT66" i="11"/>
  <c r="DS66" i="11"/>
  <c r="DR66" i="11"/>
  <c r="DQ66" i="11"/>
  <c r="DP66" i="11"/>
  <c r="DO66" i="11"/>
  <c r="DN66" i="11"/>
  <c r="DM66" i="11"/>
  <c r="DL66" i="11"/>
  <c r="DK66" i="11"/>
  <c r="DJ66" i="11"/>
  <c r="DI66" i="11"/>
  <c r="DH66" i="11"/>
  <c r="DG66" i="11"/>
  <c r="DE66" i="11"/>
  <c r="DD66" i="11"/>
  <c r="DC66" i="11"/>
  <c r="DB66" i="11"/>
  <c r="DA66" i="11"/>
  <c r="CZ66" i="11"/>
  <c r="CY66" i="11"/>
  <c r="CX66" i="11"/>
  <c r="CV66" i="11"/>
  <c r="CU66" i="11"/>
  <c r="CT66" i="11"/>
  <c r="CS66" i="11"/>
  <c r="CR66" i="11"/>
  <c r="CQ66" i="11"/>
  <c r="CP66" i="11"/>
  <c r="CO66" i="11"/>
  <c r="CN66" i="11"/>
  <c r="CM66" i="11"/>
  <c r="CL66" i="11"/>
  <c r="CK66" i="11"/>
  <c r="CJ66" i="11"/>
  <c r="CI66" i="11"/>
  <c r="CH66" i="11"/>
  <c r="CG66" i="11"/>
  <c r="CD66" i="11"/>
  <c r="CC66" i="11"/>
  <c r="CB66" i="11"/>
  <c r="CA66" i="11"/>
  <c r="BZ66" i="11"/>
  <c r="BY66" i="11"/>
  <c r="BX66" i="11"/>
  <c r="BW66" i="11"/>
  <c r="BV66" i="11"/>
  <c r="BU66" i="11"/>
  <c r="BT66" i="11"/>
  <c r="BS66" i="11"/>
  <c r="BR66" i="11"/>
  <c r="BP66" i="11"/>
  <c r="BO66" i="11"/>
  <c r="BN66" i="11"/>
  <c r="BM66" i="11"/>
  <c r="BL66" i="11"/>
  <c r="BK66" i="11"/>
  <c r="BJ66" i="11"/>
  <c r="BI66" i="11"/>
  <c r="BH66" i="11"/>
  <c r="BG66" i="11"/>
  <c r="BF66" i="11"/>
  <c r="BE66" i="11"/>
  <c r="BD66" i="11"/>
  <c r="BC66" i="11"/>
  <c r="AZ66" i="11"/>
  <c r="AY66" i="11"/>
  <c r="AX66" i="11"/>
  <c r="AT66" i="11"/>
  <c r="AS66" i="11"/>
  <c r="AR66" i="11"/>
  <c r="AQ66" i="11"/>
  <c r="AP66" i="11"/>
  <c r="AO66" i="11"/>
  <c r="AN66" i="11"/>
  <c r="AM66" i="11"/>
  <c r="AL66" i="11"/>
  <c r="AK66" i="11"/>
  <c r="AJ66" i="11"/>
  <c r="AI66" i="11"/>
  <c r="AH66" i="11"/>
  <c r="AG66" i="11"/>
  <c r="AF66" i="11"/>
  <c r="AE66" i="11"/>
  <c r="AD66" i="11"/>
  <c r="AC66" i="11"/>
  <c r="AB66" i="11"/>
  <c r="AA66" i="11"/>
  <c r="Z66" i="11"/>
  <c r="Y66" i="11"/>
  <c r="X66" i="11"/>
  <c r="W66" i="11"/>
  <c r="V66" i="11"/>
  <c r="U66" i="11"/>
  <c r="T66" i="11"/>
  <c r="S66" i="11"/>
  <c r="R66" i="11"/>
  <c r="Q66" i="11"/>
  <c r="P66" i="11"/>
  <c r="O66" i="11"/>
  <c r="N66" i="11"/>
  <c r="M66" i="11"/>
  <c r="L66" i="11"/>
  <c r="K66" i="11"/>
  <c r="J66" i="11"/>
  <c r="I66" i="11"/>
  <c r="H66" i="11"/>
  <c r="G66" i="11"/>
  <c r="E66" i="11"/>
  <c r="D66" i="11"/>
  <c r="C66" i="11"/>
  <c r="B66" i="11"/>
  <c r="A66" i="11"/>
  <c r="HB65" i="11"/>
  <c r="HB35" i="11"/>
  <c r="GE112" i="11"/>
  <c r="GD112" i="11"/>
  <c r="GC112" i="11"/>
  <c r="GB112" i="11"/>
  <c r="GA112" i="11"/>
  <c r="FZ112" i="11"/>
  <c r="FY112" i="11"/>
  <c r="FX112" i="11"/>
  <c r="FW112" i="11"/>
  <c r="FV112" i="11"/>
  <c r="FU112" i="11"/>
  <c r="FT112" i="11"/>
  <c r="FS112" i="11"/>
  <c r="FR112" i="11"/>
  <c r="FQ112" i="11"/>
  <c r="FP112" i="11"/>
  <c r="FO112" i="11"/>
  <c r="FN112" i="11"/>
  <c r="FM112" i="11"/>
  <c r="FL112" i="11"/>
  <c r="FK112" i="11"/>
  <c r="FJ112" i="11"/>
  <c r="FI112" i="11"/>
  <c r="FH112" i="11"/>
  <c r="FG112" i="11"/>
  <c r="FF112" i="11"/>
  <c r="FE112" i="11"/>
  <c r="FD112" i="11"/>
  <c r="FC112" i="11"/>
  <c r="FB112" i="11"/>
  <c r="FA112" i="11"/>
  <c r="EZ112" i="11"/>
  <c r="EY112" i="11"/>
  <c r="EX112" i="11"/>
  <c r="EW112" i="11"/>
  <c r="EV112" i="11"/>
  <c r="EU112" i="11"/>
  <c r="ET112" i="11"/>
  <c r="ES112" i="11"/>
  <c r="ER112" i="11"/>
  <c r="EQ112" i="11"/>
  <c r="EP112" i="11"/>
  <c r="EO112" i="11"/>
  <c r="EN112" i="11"/>
  <c r="EM112" i="11"/>
  <c r="EL112" i="11"/>
  <c r="EK112" i="11"/>
  <c r="EJ112" i="11"/>
  <c r="EI112" i="11"/>
  <c r="EH112" i="11"/>
  <c r="EG112" i="11"/>
  <c r="EF112" i="11"/>
  <c r="EE112" i="11"/>
  <c r="ED112" i="11"/>
  <c r="EC112" i="11"/>
  <c r="EB112" i="11"/>
  <c r="EA112" i="11"/>
  <c r="DZ112" i="11"/>
  <c r="DY112" i="11"/>
  <c r="DX112" i="11"/>
  <c r="DW112" i="11"/>
  <c r="DV112" i="11"/>
  <c r="DU112" i="11"/>
  <c r="DT112" i="11"/>
  <c r="DS112" i="11"/>
  <c r="DR112" i="11"/>
  <c r="DQ112" i="11"/>
  <c r="DP112" i="11"/>
  <c r="DO112" i="11"/>
  <c r="DN112" i="11"/>
  <c r="DM112" i="11"/>
  <c r="DL112" i="11"/>
  <c r="DK112" i="11"/>
  <c r="DJ112" i="11"/>
  <c r="DI112" i="11"/>
  <c r="DH112" i="11"/>
  <c r="DG112" i="11"/>
  <c r="DF112" i="11"/>
  <c r="DE112" i="11"/>
  <c r="DD112" i="11"/>
  <c r="DC112" i="11"/>
  <c r="DB112" i="11"/>
  <c r="DA112" i="11"/>
  <c r="CZ112" i="11"/>
  <c r="CY112" i="11"/>
  <c r="CX112" i="11"/>
  <c r="CW112" i="11"/>
  <c r="CV112" i="11"/>
  <c r="CU112" i="11"/>
  <c r="CT112" i="11"/>
  <c r="CS112" i="11"/>
  <c r="CR112" i="11"/>
  <c r="CQ112" i="11"/>
  <c r="CP112" i="11"/>
  <c r="CO112" i="11"/>
  <c r="CN112" i="11"/>
  <c r="CM112" i="11"/>
  <c r="CL112" i="11"/>
  <c r="CK112" i="11"/>
  <c r="CJ112" i="11"/>
  <c r="CI112" i="11"/>
  <c r="CH112" i="11"/>
  <c r="CG112" i="11"/>
  <c r="CF112" i="11"/>
  <c r="CE112" i="11"/>
  <c r="CD112" i="11"/>
  <c r="CC112" i="11"/>
  <c r="CB112" i="11"/>
  <c r="CA112" i="11"/>
  <c r="BZ112" i="11"/>
  <c r="BY112" i="11"/>
  <c r="BX112" i="11"/>
  <c r="BW112" i="11"/>
  <c r="BV112" i="11"/>
  <c r="BU112" i="11"/>
  <c r="BT112" i="11"/>
  <c r="BS112" i="11"/>
  <c r="BR112" i="11"/>
  <c r="BQ112" i="11"/>
  <c r="BP112" i="11"/>
  <c r="BO112" i="11"/>
  <c r="BN112" i="11"/>
  <c r="BM112" i="11"/>
  <c r="BL112" i="11"/>
  <c r="BK112" i="11"/>
  <c r="BJ112" i="11"/>
  <c r="BI112" i="11"/>
  <c r="BH112" i="11"/>
  <c r="BG112" i="11"/>
  <c r="BF112" i="11"/>
  <c r="BE112" i="11"/>
  <c r="BD112" i="11"/>
  <c r="BC112" i="11"/>
  <c r="BB112" i="11"/>
  <c r="BA112" i="11"/>
  <c r="AZ112" i="11"/>
  <c r="AY112" i="11"/>
  <c r="AX112" i="11"/>
  <c r="AW112" i="11"/>
  <c r="AV112" i="11"/>
  <c r="AU112" i="11"/>
  <c r="AT112" i="11"/>
  <c r="AS112" i="11"/>
  <c r="AR112" i="11"/>
  <c r="AQ112" i="11"/>
  <c r="AP112" i="11"/>
  <c r="AO112" i="11"/>
  <c r="AN112" i="11"/>
  <c r="AM112" i="11"/>
  <c r="AL112" i="11"/>
  <c r="AK112" i="11"/>
  <c r="AJ112" i="11"/>
  <c r="AI112" i="11"/>
  <c r="AH112" i="11"/>
  <c r="AG112" i="11"/>
  <c r="AF112" i="11"/>
  <c r="AE112" i="11"/>
  <c r="AD112" i="11"/>
  <c r="AC112" i="11"/>
  <c r="AB112" i="11"/>
  <c r="AA112" i="11"/>
  <c r="Z112" i="11"/>
  <c r="Y112" i="11"/>
  <c r="X112" i="11"/>
  <c r="W112" i="11"/>
  <c r="V112" i="11"/>
  <c r="U112" i="11"/>
  <c r="T112" i="11"/>
  <c r="S112" i="11"/>
  <c r="R112" i="11"/>
  <c r="Q112" i="11"/>
  <c r="P112" i="11"/>
  <c r="O112" i="11"/>
  <c r="N112" i="11"/>
  <c r="M112" i="11"/>
  <c r="L112" i="11"/>
  <c r="K112" i="11"/>
  <c r="J112" i="11"/>
  <c r="I112" i="11"/>
  <c r="H112" i="11"/>
  <c r="G112" i="11"/>
  <c r="D112" i="11"/>
  <c r="C112" i="11"/>
  <c r="B112" i="11"/>
  <c r="A112" i="11"/>
  <c r="HB111" i="11"/>
  <c r="GE110" i="11"/>
  <c r="GD110" i="11"/>
  <c r="GC110" i="11"/>
  <c r="GB110" i="11"/>
  <c r="GA110" i="11"/>
  <c r="FZ110" i="11"/>
  <c r="FY110" i="11"/>
  <c r="FX110" i="11"/>
  <c r="FW110" i="11"/>
  <c r="FV110" i="11"/>
  <c r="FU110" i="11"/>
  <c r="FT110" i="11"/>
  <c r="FS110" i="11"/>
  <c r="FR110" i="11"/>
  <c r="FQ110" i="11"/>
  <c r="FP110" i="11"/>
  <c r="FO110" i="11"/>
  <c r="FN110" i="11"/>
  <c r="FM110" i="11"/>
  <c r="FL110" i="11"/>
  <c r="FK110" i="11"/>
  <c r="FJ110" i="11"/>
  <c r="FI110" i="11"/>
  <c r="FH110" i="11"/>
  <c r="FG110" i="11"/>
  <c r="FF110" i="11"/>
  <c r="FE110" i="11"/>
  <c r="FD110" i="11"/>
  <c r="FC110" i="11"/>
  <c r="FB110" i="11"/>
  <c r="FA110" i="11"/>
  <c r="EZ110" i="11"/>
  <c r="EY110" i="11"/>
  <c r="EX110" i="11"/>
  <c r="EW110" i="11"/>
  <c r="EV110" i="11"/>
  <c r="EU110" i="11"/>
  <c r="ET110" i="11"/>
  <c r="ES110" i="11"/>
  <c r="ER110" i="11"/>
  <c r="EQ110" i="11"/>
  <c r="EP110" i="11"/>
  <c r="EO110" i="11"/>
  <c r="EN110" i="11"/>
  <c r="EM110" i="11"/>
  <c r="EL110" i="11"/>
  <c r="EK110" i="11"/>
  <c r="EJ110" i="11"/>
  <c r="EI110" i="11"/>
  <c r="EH110" i="11"/>
  <c r="EG110" i="11"/>
  <c r="EF110" i="11"/>
  <c r="EE110" i="11"/>
  <c r="ED110" i="11"/>
  <c r="EC110" i="11"/>
  <c r="EB110" i="11"/>
  <c r="EA110" i="11"/>
  <c r="DZ110" i="11"/>
  <c r="DY110" i="11"/>
  <c r="DX110" i="11"/>
  <c r="DW110" i="11"/>
  <c r="DV110" i="11"/>
  <c r="DU110" i="11"/>
  <c r="DT110" i="11"/>
  <c r="DS110" i="11"/>
  <c r="DR110" i="11"/>
  <c r="DQ110" i="11"/>
  <c r="DP110" i="11"/>
  <c r="DO110" i="11"/>
  <c r="DN110" i="11"/>
  <c r="DM110" i="11"/>
  <c r="DL110" i="11"/>
  <c r="DK110" i="11"/>
  <c r="DJ110" i="11"/>
  <c r="DI110" i="11"/>
  <c r="DH110" i="11"/>
  <c r="DG110" i="11"/>
  <c r="DF110" i="11"/>
  <c r="DE110" i="11"/>
  <c r="DD110" i="11"/>
  <c r="DC110" i="11"/>
  <c r="DB110" i="11"/>
  <c r="DA110" i="11"/>
  <c r="CZ110" i="11"/>
  <c r="CY110" i="11"/>
  <c r="CX110" i="11"/>
  <c r="CW110" i="11"/>
  <c r="CV110" i="11"/>
  <c r="CU110" i="11"/>
  <c r="CT110" i="11"/>
  <c r="CS110" i="11"/>
  <c r="CR110" i="11"/>
  <c r="CQ110" i="11"/>
  <c r="CP110" i="11"/>
  <c r="CO110" i="11"/>
  <c r="CN110" i="11"/>
  <c r="CM110" i="11"/>
  <c r="CL110" i="11"/>
  <c r="CK110" i="11"/>
  <c r="CJ110" i="11"/>
  <c r="CI110" i="11"/>
  <c r="CH110" i="11"/>
  <c r="CG110" i="11"/>
  <c r="CF110" i="11"/>
  <c r="CE110" i="11"/>
  <c r="CD110" i="11"/>
  <c r="CC110" i="11"/>
  <c r="CB110" i="11"/>
  <c r="CA110" i="11"/>
  <c r="BZ110" i="11"/>
  <c r="BY110" i="11"/>
  <c r="BX110" i="11"/>
  <c r="BW110" i="11"/>
  <c r="BV110" i="11"/>
  <c r="BU110" i="11"/>
  <c r="BT110" i="11"/>
  <c r="BS110" i="11"/>
  <c r="BR110" i="11"/>
  <c r="BQ110" i="11"/>
  <c r="BP110" i="11"/>
  <c r="BO110" i="11"/>
  <c r="BN110" i="11"/>
  <c r="BM110" i="11"/>
  <c r="BL110" i="11"/>
  <c r="BK110" i="11"/>
  <c r="BJ110" i="11"/>
  <c r="BI110" i="11"/>
  <c r="BH110" i="11"/>
  <c r="BG110" i="11"/>
  <c r="BF110" i="11"/>
  <c r="BE110" i="11"/>
  <c r="BD110" i="11"/>
  <c r="BC110" i="11"/>
  <c r="BB110" i="11"/>
  <c r="BA110" i="11"/>
  <c r="AZ110" i="11"/>
  <c r="AY110" i="11"/>
  <c r="AX110" i="11"/>
  <c r="AW110" i="11"/>
  <c r="AV110" i="11"/>
  <c r="AU110" i="11"/>
  <c r="AT110" i="11"/>
  <c r="AS110" i="11"/>
  <c r="AR110" i="11"/>
  <c r="AQ110" i="11"/>
  <c r="AP110" i="11"/>
  <c r="AO110" i="11"/>
  <c r="AN110" i="11"/>
  <c r="AM110" i="11"/>
  <c r="AL110" i="11"/>
  <c r="AK110" i="11"/>
  <c r="AJ110" i="11"/>
  <c r="AI110" i="11"/>
  <c r="AH110" i="11"/>
  <c r="AG110" i="11"/>
  <c r="AF110" i="11"/>
  <c r="AE110" i="11"/>
  <c r="AD110" i="11"/>
  <c r="AC110" i="11"/>
  <c r="AB110" i="11"/>
  <c r="AA110" i="11"/>
  <c r="Z110" i="11"/>
  <c r="Y110" i="11"/>
  <c r="X110" i="11"/>
  <c r="W110" i="11"/>
  <c r="V110" i="11"/>
  <c r="U110" i="11"/>
  <c r="T110" i="11"/>
  <c r="S110" i="11"/>
  <c r="R110" i="11"/>
  <c r="Q110" i="11"/>
  <c r="P110" i="11"/>
  <c r="O110" i="11"/>
  <c r="N110" i="11"/>
  <c r="M110" i="11"/>
  <c r="L110" i="11"/>
  <c r="K110" i="11"/>
  <c r="J110" i="11"/>
  <c r="I110" i="11"/>
  <c r="H110" i="11"/>
  <c r="G110" i="11"/>
  <c r="D110" i="11"/>
  <c r="C110" i="11"/>
  <c r="B110" i="11"/>
  <c r="A110" i="11"/>
  <c r="HB109" i="11"/>
  <c r="GE108" i="11"/>
  <c r="GD108" i="11"/>
  <c r="GC108" i="11"/>
  <c r="GB108" i="11"/>
  <c r="GA108" i="11"/>
  <c r="FZ108" i="11"/>
  <c r="FY108" i="11"/>
  <c r="FX108" i="11"/>
  <c r="FW108" i="11"/>
  <c r="FV108" i="11"/>
  <c r="FU108" i="11"/>
  <c r="FT108" i="11"/>
  <c r="FS108" i="11"/>
  <c r="FR108" i="11"/>
  <c r="FQ108" i="11"/>
  <c r="FP108" i="11"/>
  <c r="FO108" i="11"/>
  <c r="FN108" i="11"/>
  <c r="FM108" i="11"/>
  <c r="FL108" i="11"/>
  <c r="FK108" i="11"/>
  <c r="FJ108" i="11"/>
  <c r="FI108" i="11"/>
  <c r="FH108" i="11"/>
  <c r="FG108" i="11"/>
  <c r="FF108" i="11"/>
  <c r="FE108" i="11"/>
  <c r="FD108" i="11"/>
  <c r="FC108" i="11"/>
  <c r="FB108" i="11"/>
  <c r="FA108" i="11"/>
  <c r="EZ108" i="11"/>
  <c r="EY108" i="11"/>
  <c r="EX108" i="11"/>
  <c r="EW108" i="11"/>
  <c r="EV108" i="11"/>
  <c r="EU108" i="11"/>
  <c r="ET108" i="11"/>
  <c r="ES108" i="11"/>
  <c r="ER108" i="11"/>
  <c r="EQ108" i="11"/>
  <c r="EP108" i="11"/>
  <c r="EO108" i="11"/>
  <c r="EN108" i="11"/>
  <c r="EM108" i="11"/>
  <c r="EL108" i="11"/>
  <c r="EK108" i="11"/>
  <c r="EJ108" i="11"/>
  <c r="EI108" i="11"/>
  <c r="EH108" i="11"/>
  <c r="EG108" i="11"/>
  <c r="EF108" i="11"/>
  <c r="EE108" i="11"/>
  <c r="ED108" i="11"/>
  <c r="EC108" i="11"/>
  <c r="EB108" i="11"/>
  <c r="EA108" i="11"/>
  <c r="DZ108" i="11"/>
  <c r="DY108" i="11"/>
  <c r="DX108" i="11"/>
  <c r="DW108" i="11"/>
  <c r="DV108" i="11"/>
  <c r="DU108" i="11"/>
  <c r="DT108" i="11"/>
  <c r="DS108" i="11"/>
  <c r="DR108" i="11"/>
  <c r="DQ108" i="11"/>
  <c r="DP108" i="11"/>
  <c r="DO108" i="11"/>
  <c r="DN108" i="11"/>
  <c r="DM108" i="11"/>
  <c r="DL108" i="11"/>
  <c r="DK108" i="11"/>
  <c r="DJ108" i="11"/>
  <c r="DI108" i="11"/>
  <c r="DH108" i="11"/>
  <c r="DG108" i="11"/>
  <c r="DF108" i="11"/>
  <c r="DE108" i="11"/>
  <c r="DD108" i="11"/>
  <c r="DC108" i="11"/>
  <c r="DB108" i="11"/>
  <c r="DA108" i="11"/>
  <c r="CZ108" i="11"/>
  <c r="CY108" i="11"/>
  <c r="CX108" i="11"/>
  <c r="CW108" i="11"/>
  <c r="CV108" i="11"/>
  <c r="CU108" i="11"/>
  <c r="CT108" i="11"/>
  <c r="CS108" i="11"/>
  <c r="CR108" i="11"/>
  <c r="CQ108" i="11"/>
  <c r="CP108" i="11"/>
  <c r="CO108" i="11"/>
  <c r="CN108" i="11"/>
  <c r="CM108" i="11"/>
  <c r="CL108" i="11"/>
  <c r="CK108" i="11"/>
  <c r="CJ108" i="11"/>
  <c r="CI108" i="11"/>
  <c r="CH108" i="11"/>
  <c r="CG108" i="11"/>
  <c r="CF108" i="11"/>
  <c r="CE108" i="11"/>
  <c r="CD108" i="11"/>
  <c r="CC108" i="11"/>
  <c r="CB108" i="11"/>
  <c r="CA108" i="11"/>
  <c r="BZ108" i="11"/>
  <c r="BY108" i="11"/>
  <c r="BX108" i="11"/>
  <c r="BW108" i="11"/>
  <c r="BV108" i="11"/>
  <c r="BU108" i="11"/>
  <c r="BT108" i="11"/>
  <c r="BS108" i="11"/>
  <c r="BR108" i="11"/>
  <c r="BQ108" i="11"/>
  <c r="BP108" i="11"/>
  <c r="BO108" i="11"/>
  <c r="BN108" i="11"/>
  <c r="BM108" i="11"/>
  <c r="BL108" i="11"/>
  <c r="BK108" i="11"/>
  <c r="BJ108" i="11"/>
  <c r="BI108" i="11"/>
  <c r="BH108" i="11"/>
  <c r="BG108" i="11"/>
  <c r="BF108" i="11"/>
  <c r="BE108" i="11"/>
  <c r="BD108" i="11"/>
  <c r="BC108" i="11"/>
  <c r="BB108" i="11"/>
  <c r="BA108" i="11"/>
  <c r="AZ108" i="11"/>
  <c r="AY108" i="11"/>
  <c r="AX108" i="11"/>
  <c r="AW108" i="11"/>
  <c r="AV108" i="11"/>
  <c r="AU108" i="11"/>
  <c r="AT108" i="11"/>
  <c r="AS108" i="11"/>
  <c r="AR108" i="11"/>
  <c r="AQ108" i="11"/>
  <c r="AP108" i="11"/>
  <c r="AO108" i="11"/>
  <c r="AN108" i="11"/>
  <c r="AM108" i="11"/>
  <c r="AL108" i="11"/>
  <c r="AK108" i="11"/>
  <c r="AJ108" i="11"/>
  <c r="AI108" i="11"/>
  <c r="AH108" i="11"/>
  <c r="AG108" i="11"/>
  <c r="AF108" i="11"/>
  <c r="AE108" i="11"/>
  <c r="AD108" i="11"/>
  <c r="AC108" i="11"/>
  <c r="AB108" i="11"/>
  <c r="AA108" i="11"/>
  <c r="Z108" i="11"/>
  <c r="Y108" i="11"/>
  <c r="X108" i="11"/>
  <c r="W108" i="11"/>
  <c r="V108" i="11"/>
  <c r="U108" i="11"/>
  <c r="T108" i="11"/>
  <c r="S108" i="11"/>
  <c r="R108" i="11"/>
  <c r="Q108" i="11"/>
  <c r="P108" i="11"/>
  <c r="O108" i="11"/>
  <c r="N108" i="11"/>
  <c r="M108" i="11"/>
  <c r="L108" i="11"/>
  <c r="K108" i="11"/>
  <c r="J108" i="11"/>
  <c r="I108" i="11"/>
  <c r="H108" i="11"/>
  <c r="G108" i="11"/>
  <c r="D108" i="11"/>
  <c r="C108" i="11"/>
  <c r="B108" i="11"/>
  <c r="A108" i="11"/>
  <c r="HB107" i="11"/>
  <c r="GE106" i="11"/>
  <c r="GD106" i="11"/>
  <c r="GC106" i="11"/>
  <c r="GB106" i="11"/>
  <c r="GA106" i="11"/>
  <c r="FZ106" i="11"/>
  <c r="FY106" i="11"/>
  <c r="FX106" i="11"/>
  <c r="FW106" i="11"/>
  <c r="FV106" i="11"/>
  <c r="FU106" i="11"/>
  <c r="FT106" i="11"/>
  <c r="FS106" i="11"/>
  <c r="FR106" i="11"/>
  <c r="FQ106" i="11"/>
  <c r="FP106" i="11"/>
  <c r="FO106" i="11"/>
  <c r="FN106" i="11"/>
  <c r="FM106" i="11"/>
  <c r="FL106" i="11"/>
  <c r="FK106" i="11"/>
  <c r="FJ106" i="11"/>
  <c r="FI106" i="11"/>
  <c r="FH106" i="11"/>
  <c r="FG106" i="11"/>
  <c r="FF106" i="11"/>
  <c r="FE106" i="11"/>
  <c r="FD106" i="11"/>
  <c r="FC106" i="11"/>
  <c r="FB106" i="11"/>
  <c r="FA106" i="11"/>
  <c r="EZ106" i="11"/>
  <c r="EY106" i="11"/>
  <c r="EX106" i="11"/>
  <c r="EW106" i="11"/>
  <c r="EV106" i="11"/>
  <c r="EU106" i="11"/>
  <c r="ET106" i="11"/>
  <c r="ES106" i="11"/>
  <c r="ER106" i="11"/>
  <c r="EQ106" i="11"/>
  <c r="EP106" i="11"/>
  <c r="EO106" i="11"/>
  <c r="EN106" i="11"/>
  <c r="EM106" i="11"/>
  <c r="EL106" i="11"/>
  <c r="EK106" i="11"/>
  <c r="EJ106" i="11"/>
  <c r="EI106" i="11"/>
  <c r="EH106" i="11"/>
  <c r="EG106" i="11"/>
  <c r="EF106" i="11"/>
  <c r="EE106" i="11"/>
  <c r="ED106" i="11"/>
  <c r="EC106" i="11"/>
  <c r="EB106" i="11"/>
  <c r="EA106" i="11"/>
  <c r="DZ106" i="11"/>
  <c r="DY106" i="11"/>
  <c r="DX106" i="11"/>
  <c r="DW106" i="11"/>
  <c r="DV106" i="11"/>
  <c r="DU106" i="11"/>
  <c r="DT106" i="11"/>
  <c r="DS106" i="11"/>
  <c r="DR106" i="11"/>
  <c r="DQ106" i="11"/>
  <c r="DP106" i="11"/>
  <c r="DO106" i="11"/>
  <c r="DN106" i="11"/>
  <c r="DM106" i="11"/>
  <c r="DL106" i="11"/>
  <c r="DK106" i="11"/>
  <c r="DJ106" i="11"/>
  <c r="DI106" i="11"/>
  <c r="DH106" i="11"/>
  <c r="DG106" i="11"/>
  <c r="DF106" i="11"/>
  <c r="DE106" i="11"/>
  <c r="DD106" i="11"/>
  <c r="DC106" i="11"/>
  <c r="DB106" i="11"/>
  <c r="DA106" i="11"/>
  <c r="CZ106" i="11"/>
  <c r="CY106" i="11"/>
  <c r="CX106" i="11"/>
  <c r="CW106" i="11"/>
  <c r="CV106" i="11"/>
  <c r="CU106" i="11"/>
  <c r="CT106" i="11"/>
  <c r="CS106" i="11"/>
  <c r="CR106" i="11"/>
  <c r="CQ106" i="11"/>
  <c r="CP106" i="11"/>
  <c r="CO106" i="11"/>
  <c r="CN106" i="11"/>
  <c r="CM106" i="11"/>
  <c r="CL106" i="11"/>
  <c r="CK106" i="11"/>
  <c r="CJ106" i="11"/>
  <c r="CI106" i="11"/>
  <c r="CH106" i="11"/>
  <c r="CG106" i="11"/>
  <c r="CF106" i="11"/>
  <c r="CE106" i="11"/>
  <c r="CD106" i="11"/>
  <c r="CC106" i="11"/>
  <c r="CB106" i="11"/>
  <c r="CA106" i="11"/>
  <c r="BZ106" i="11"/>
  <c r="BY106" i="11"/>
  <c r="BX106" i="11"/>
  <c r="BW106" i="11"/>
  <c r="BV106" i="11"/>
  <c r="BU106" i="11"/>
  <c r="BT106" i="11"/>
  <c r="BS106" i="11"/>
  <c r="BR106" i="11"/>
  <c r="BQ106" i="11"/>
  <c r="BP106" i="11"/>
  <c r="BO106" i="11"/>
  <c r="BN106" i="11"/>
  <c r="BM106" i="11"/>
  <c r="BL106" i="11"/>
  <c r="BK106" i="11"/>
  <c r="BJ106" i="11"/>
  <c r="BI106" i="11"/>
  <c r="BH106" i="11"/>
  <c r="BG106" i="11"/>
  <c r="BF106" i="11"/>
  <c r="BE106" i="11"/>
  <c r="BD106" i="11"/>
  <c r="BC106" i="11"/>
  <c r="BB106" i="11"/>
  <c r="BA106" i="11"/>
  <c r="AZ106" i="11"/>
  <c r="AY106" i="11"/>
  <c r="AX106" i="11"/>
  <c r="AW106" i="11"/>
  <c r="AV106" i="11"/>
  <c r="AU106" i="11"/>
  <c r="AT106" i="11"/>
  <c r="AS106" i="11"/>
  <c r="AR106" i="11"/>
  <c r="AQ106" i="11"/>
  <c r="AP106" i="11"/>
  <c r="AO106" i="11"/>
  <c r="AN106" i="11"/>
  <c r="AM106" i="11"/>
  <c r="AL106" i="11"/>
  <c r="AK106" i="11"/>
  <c r="AJ106" i="11"/>
  <c r="AI106" i="11"/>
  <c r="AH106" i="11"/>
  <c r="AG106" i="11"/>
  <c r="AF106" i="11"/>
  <c r="AE106" i="11"/>
  <c r="AD106" i="11"/>
  <c r="AC106" i="11"/>
  <c r="AB106" i="11"/>
  <c r="AA106" i="11"/>
  <c r="Z106" i="11"/>
  <c r="Y106" i="11"/>
  <c r="X106" i="11"/>
  <c r="W106" i="11"/>
  <c r="V106" i="11"/>
  <c r="U106" i="11"/>
  <c r="T106" i="11"/>
  <c r="S106" i="11"/>
  <c r="R106" i="11"/>
  <c r="Q106" i="11"/>
  <c r="P106" i="11"/>
  <c r="O106" i="11"/>
  <c r="N106" i="11"/>
  <c r="M106" i="11"/>
  <c r="L106" i="11"/>
  <c r="K106" i="11"/>
  <c r="J106" i="11"/>
  <c r="I106" i="11"/>
  <c r="H106" i="11"/>
  <c r="G106" i="11"/>
  <c r="D106" i="11"/>
  <c r="C106" i="11"/>
  <c r="B106" i="11"/>
  <c r="A106" i="11"/>
  <c r="HB105" i="11"/>
  <c r="GE124" i="11"/>
  <c r="GD124" i="11"/>
  <c r="GC124" i="11"/>
  <c r="GB124" i="11"/>
  <c r="GA124" i="11"/>
  <c r="FZ124" i="11"/>
  <c r="FY124" i="11"/>
  <c r="FX124" i="11"/>
  <c r="FW124" i="11"/>
  <c r="FV124" i="11"/>
  <c r="FU124" i="11"/>
  <c r="FT124" i="11"/>
  <c r="FS124" i="11"/>
  <c r="FR124" i="11"/>
  <c r="FQ124" i="11"/>
  <c r="FM124" i="11"/>
  <c r="FL124" i="11"/>
  <c r="FK124" i="11"/>
  <c r="FJ124" i="11"/>
  <c r="FI124" i="11"/>
  <c r="FH124" i="11"/>
  <c r="FG124" i="11"/>
  <c r="FF124" i="11"/>
  <c r="FE124" i="11"/>
  <c r="FD124" i="11"/>
  <c r="FC124" i="11"/>
  <c r="FB124" i="11"/>
  <c r="FA124" i="11"/>
  <c r="EZ124" i="11"/>
  <c r="EY124" i="11"/>
  <c r="EX124" i="11"/>
  <c r="EW124" i="11"/>
  <c r="EV124" i="11"/>
  <c r="EU124" i="11"/>
  <c r="ET124" i="11"/>
  <c r="ES124" i="11"/>
  <c r="ER124" i="11"/>
  <c r="EQ124" i="11"/>
  <c r="EP124" i="11"/>
  <c r="EO124" i="11"/>
  <c r="EN124" i="11"/>
  <c r="EM124" i="11"/>
  <c r="EL124" i="11"/>
  <c r="EK124" i="11"/>
  <c r="EJ124" i="11"/>
  <c r="EI124" i="11"/>
  <c r="EH124" i="11"/>
  <c r="EG124" i="11"/>
  <c r="EF124" i="11"/>
  <c r="EE124" i="11"/>
  <c r="ED124" i="11"/>
  <c r="EC124" i="11"/>
  <c r="EB124" i="11"/>
  <c r="EA124" i="11"/>
  <c r="DZ124" i="11"/>
  <c r="DY124" i="11"/>
  <c r="DX124" i="11"/>
  <c r="DW124" i="11"/>
  <c r="DV124" i="11"/>
  <c r="DU124" i="11"/>
  <c r="DT124" i="11"/>
  <c r="DS124" i="11"/>
  <c r="DR124" i="11"/>
  <c r="DQ124" i="11"/>
  <c r="DP124" i="11"/>
  <c r="DO124" i="11"/>
  <c r="DN124" i="11"/>
  <c r="DM124" i="11"/>
  <c r="DL124" i="11"/>
  <c r="DK124" i="11"/>
  <c r="DJ124" i="11"/>
  <c r="DI124" i="11"/>
  <c r="DH124" i="11"/>
  <c r="DG124" i="11"/>
  <c r="DF124" i="11"/>
  <c r="DE124" i="11"/>
  <c r="DD124" i="11"/>
  <c r="DC124" i="11"/>
  <c r="DB124" i="11"/>
  <c r="DA124" i="11"/>
  <c r="CZ124" i="11"/>
  <c r="CY124" i="11"/>
  <c r="CX124" i="11"/>
  <c r="CW124" i="11"/>
  <c r="CV124" i="11"/>
  <c r="CU124" i="11"/>
  <c r="CT124" i="11"/>
  <c r="CS124" i="11"/>
  <c r="CR124" i="11"/>
  <c r="CQ124" i="11"/>
  <c r="CP124" i="11"/>
  <c r="CO124" i="11"/>
  <c r="CN124" i="11"/>
  <c r="CM124" i="11"/>
  <c r="CL124" i="11"/>
  <c r="CK124" i="11"/>
  <c r="CJ124" i="11"/>
  <c r="CI124" i="11"/>
  <c r="CH124" i="11"/>
  <c r="CG124" i="11"/>
  <c r="CF124" i="11"/>
  <c r="CE124" i="11"/>
  <c r="CD124" i="11"/>
  <c r="CC124" i="11"/>
  <c r="CB124" i="11"/>
  <c r="CA124" i="11"/>
  <c r="BZ124" i="11"/>
  <c r="BY124" i="11"/>
  <c r="BX124" i="11"/>
  <c r="BW124" i="11"/>
  <c r="BV124" i="11"/>
  <c r="BU124" i="11"/>
  <c r="BT124" i="11"/>
  <c r="BS124" i="11"/>
  <c r="BR124" i="11"/>
  <c r="BQ124" i="11"/>
  <c r="BP124" i="11"/>
  <c r="BO124" i="11"/>
  <c r="BN124" i="11"/>
  <c r="BM124" i="11"/>
  <c r="BL124" i="11"/>
  <c r="BK124" i="11"/>
  <c r="BJ124" i="11"/>
  <c r="BI124" i="11"/>
  <c r="BH124" i="11"/>
  <c r="BG124" i="11"/>
  <c r="BF124" i="11"/>
  <c r="BE124" i="11"/>
  <c r="BD124" i="11"/>
  <c r="BC124" i="11"/>
  <c r="BB124" i="11"/>
  <c r="BA124" i="11"/>
  <c r="AZ124" i="11"/>
  <c r="AY124" i="11"/>
  <c r="AX124" i="11"/>
  <c r="AW124" i="11"/>
  <c r="AV124" i="11"/>
  <c r="AU124" i="11"/>
  <c r="AT124" i="11"/>
  <c r="AS124" i="11"/>
  <c r="AR124" i="11"/>
  <c r="AQ124" i="11"/>
  <c r="AP124" i="11"/>
  <c r="AO124" i="11"/>
  <c r="AN124" i="11"/>
  <c r="AM124" i="11"/>
  <c r="AL124" i="11"/>
  <c r="AK124" i="11"/>
  <c r="AJ124" i="11"/>
  <c r="AI124" i="11"/>
  <c r="AH124" i="11"/>
  <c r="AG124" i="11"/>
  <c r="AF124" i="11"/>
  <c r="AE124" i="11"/>
  <c r="AD124" i="11"/>
  <c r="AC124" i="11"/>
  <c r="AB124" i="11"/>
  <c r="AA124" i="11"/>
  <c r="Z124" i="11"/>
  <c r="Y124" i="11"/>
  <c r="X124" i="11"/>
  <c r="W124" i="11"/>
  <c r="V124" i="11"/>
  <c r="U124" i="11"/>
  <c r="T124" i="11"/>
  <c r="S124" i="11"/>
  <c r="R124" i="11"/>
  <c r="Q124" i="11"/>
  <c r="P124" i="11"/>
  <c r="O124" i="11"/>
  <c r="N124" i="11"/>
  <c r="M124" i="11"/>
  <c r="L124" i="11"/>
  <c r="K124" i="11"/>
  <c r="J124" i="11"/>
  <c r="I124" i="11"/>
  <c r="H124" i="11"/>
  <c r="G124" i="11"/>
  <c r="D124" i="11"/>
  <c r="C124" i="11"/>
  <c r="B124" i="11"/>
  <c r="A124" i="11"/>
  <c r="HB123" i="11"/>
  <c r="GE122" i="11"/>
  <c r="GD122" i="11"/>
  <c r="GC122" i="11"/>
  <c r="GB122" i="11"/>
  <c r="GA122" i="11"/>
  <c r="FZ122" i="11"/>
  <c r="FY122" i="11"/>
  <c r="FX122" i="11"/>
  <c r="FW122" i="11"/>
  <c r="FV122" i="11"/>
  <c r="FU122" i="11"/>
  <c r="FT122" i="11"/>
  <c r="FS122" i="11"/>
  <c r="FR122" i="11"/>
  <c r="FQ122" i="11"/>
  <c r="FP122" i="11"/>
  <c r="FO122" i="11"/>
  <c r="FN122" i="11"/>
  <c r="FM122" i="11"/>
  <c r="FL122" i="11"/>
  <c r="FK122" i="11"/>
  <c r="FJ122" i="11"/>
  <c r="FI122" i="11"/>
  <c r="FH122" i="11"/>
  <c r="FG122" i="11"/>
  <c r="FF122" i="11"/>
  <c r="FE122" i="11"/>
  <c r="FD122" i="11"/>
  <c r="FC122" i="11"/>
  <c r="FB122" i="11"/>
  <c r="FA122" i="11"/>
  <c r="EZ122" i="11"/>
  <c r="EY122" i="11"/>
  <c r="EX122" i="11"/>
  <c r="EW122" i="11"/>
  <c r="EV122" i="11"/>
  <c r="EU122" i="11"/>
  <c r="ET122" i="11"/>
  <c r="ES122" i="11"/>
  <c r="ER122" i="11"/>
  <c r="EQ122" i="11"/>
  <c r="EP122" i="11"/>
  <c r="EO122" i="11"/>
  <c r="EN122" i="11"/>
  <c r="EM122" i="11"/>
  <c r="EL122" i="11"/>
  <c r="EK122" i="11"/>
  <c r="EJ122" i="11"/>
  <c r="EI122" i="11"/>
  <c r="EH122" i="11"/>
  <c r="EG122" i="11"/>
  <c r="EF122" i="11"/>
  <c r="EE122" i="11"/>
  <c r="ED122" i="11"/>
  <c r="EC122" i="11"/>
  <c r="EB122" i="11"/>
  <c r="EA122" i="11"/>
  <c r="DZ122" i="11"/>
  <c r="DY122" i="11"/>
  <c r="DX122" i="11"/>
  <c r="DW122" i="11"/>
  <c r="DV122" i="11"/>
  <c r="DU122" i="11"/>
  <c r="DT122" i="11"/>
  <c r="DS122" i="11"/>
  <c r="DR122" i="11"/>
  <c r="DQ122" i="11"/>
  <c r="DP122" i="11"/>
  <c r="DO122" i="11"/>
  <c r="DN122" i="11"/>
  <c r="DM122" i="11"/>
  <c r="DL122" i="11"/>
  <c r="DK122" i="11"/>
  <c r="DJ122" i="11"/>
  <c r="DI122" i="11"/>
  <c r="DH122" i="11"/>
  <c r="DG122" i="11"/>
  <c r="DF122" i="11"/>
  <c r="DE122" i="11"/>
  <c r="DD122" i="11"/>
  <c r="DC122" i="11"/>
  <c r="DB122" i="11"/>
  <c r="DA122" i="11"/>
  <c r="CZ122" i="11"/>
  <c r="CY122" i="11"/>
  <c r="CX122" i="11"/>
  <c r="CW122" i="11"/>
  <c r="CV122" i="11"/>
  <c r="CU122" i="11"/>
  <c r="CT122" i="11"/>
  <c r="CS122" i="11"/>
  <c r="CR122" i="11"/>
  <c r="CQ122" i="11"/>
  <c r="CP122" i="11"/>
  <c r="CO122" i="11"/>
  <c r="CN122" i="11"/>
  <c r="CM122" i="11"/>
  <c r="CL122" i="11"/>
  <c r="CK122" i="11"/>
  <c r="CJ122" i="11"/>
  <c r="CI122" i="11"/>
  <c r="CH122" i="11"/>
  <c r="CG122" i="11"/>
  <c r="CF122" i="11"/>
  <c r="CE122" i="11"/>
  <c r="CD122" i="11"/>
  <c r="CC122" i="11"/>
  <c r="CB122" i="11"/>
  <c r="CA122" i="11"/>
  <c r="BZ122" i="11"/>
  <c r="BY122" i="11"/>
  <c r="BX122" i="11"/>
  <c r="BW122" i="11"/>
  <c r="BV122" i="11"/>
  <c r="BU122" i="11"/>
  <c r="BT122" i="11"/>
  <c r="BS122" i="11"/>
  <c r="BR122" i="11"/>
  <c r="BQ122" i="11"/>
  <c r="BP122" i="11"/>
  <c r="BO122" i="11"/>
  <c r="BN122" i="11"/>
  <c r="BM122" i="11"/>
  <c r="BL122" i="11"/>
  <c r="BK122" i="11"/>
  <c r="BJ122" i="11"/>
  <c r="BI122" i="11"/>
  <c r="BH122" i="11"/>
  <c r="BG122" i="11"/>
  <c r="BF122" i="11"/>
  <c r="BE122" i="11"/>
  <c r="BD122" i="11"/>
  <c r="BC122" i="11"/>
  <c r="BB122" i="11"/>
  <c r="BA122" i="11"/>
  <c r="AZ122" i="11"/>
  <c r="AY122" i="11"/>
  <c r="AX122" i="11"/>
  <c r="AW122" i="11"/>
  <c r="AV122" i="11"/>
  <c r="AU122" i="11"/>
  <c r="AT122" i="11"/>
  <c r="AS122" i="11"/>
  <c r="AR122" i="11"/>
  <c r="AQ122" i="11"/>
  <c r="AP122" i="11"/>
  <c r="AO122" i="11"/>
  <c r="AN122" i="11"/>
  <c r="AM122" i="11"/>
  <c r="AL122" i="11"/>
  <c r="AK122" i="11"/>
  <c r="AJ122" i="11"/>
  <c r="AI122" i="11"/>
  <c r="AH122" i="11"/>
  <c r="AG122" i="11"/>
  <c r="AF122" i="11"/>
  <c r="AE122" i="11"/>
  <c r="AD122" i="11"/>
  <c r="AC122" i="11"/>
  <c r="AB122" i="11"/>
  <c r="AA122" i="11"/>
  <c r="Z122" i="11"/>
  <c r="Y122" i="11"/>
  <c r="X122" i="11"/>
  <c r="W122" i="11"/>
  <c r="V122" i="11"/>
  <c r="U122" i="11"/>
  <c r="T122" i="11"/>
  <c r="S122" i="11"/>
  <c r="R122" i="11"/>
  <c r="Q122" i="11"/>
  <c r="P122" i="11"/>
  <c r="O122" i="11"/>
  <c r="N122" i="11"/>
  <c r="M122" i="11"/>
  <c r="L122" i="11"/>
  <c r="K122" i="11"/>
  <c r="J122" i="11"/>
  <c r="I122" i="11"/>
  <c r="H122" i="11"/>
  <c r="G122" i="11"/>
  <c r="D122" i="11"/>
  <c r="C122" i="11"/>
  <c r="B122" i="11"/>
  <c r="A122" i="11"/>
  <c r="HB121" i="11"/>
  <c r="GE120" i="11"/>
  <c r="GD120" i="11"/>
  <c r="GC120" i="11"/>
  <c r="GB120" i="11"/>
  <c r="GA120" i="11"/>
  <c r="FZ120" i="11"/>
  <c r="FY120" i="11"/>
  <c r="FX120" i="11"/>
  <c r="FW120" i="11"/>
  <c r="FV120" i="11"/>
  <c r="FU120" i="11"/>
  <c r="FT120" i="11"/>
  <c r="FS120" i="11"/>
  <c r="FR120" i="11"/>
  <c r="FQ120" i="11"/>
  <c r="FP120" i="11"/>
  <c r="FO120" i="11"/>
  <c r="FN120" i="11"/>
  <c r="FM120" i="11"/>
  <c r="FL120" i="11"/>
  <c r="FK120" i="11"/>
  <c r="FJ120" i="11"/>
  <c r="FI120" i="11"/>
  <c r="FH120" i="11"/>
  <c r="FG120" i="11"/>
  <c r="FF120" i="11"/>
  <c r="FE120" i="11"/>
  <c r="FD120" i="11"/>
  <c r="FC120" i="11"/>
  <c r="FB120" i="11"/>
  <c r="FA120" i="11"/>
  <c r="EZ120" i="11"/>
  <c r="EY120" i="11"/>
  <c r="EX120" i="11"/>
  <c r="EW120" i="11"/>
  <c r="EV120" i="11"/>
  <c r="EU120" i="11"/>
  <c r="ET120" i="11"/>
  <c r="ES120" i="11"/>
  <c r="ER120" i="11"/>
  <c r="EQ120" i="11"/>
  <c r="EP120" i="11"/>
  <c r="EO120" i="11"/>
  <c r="EN120" i="11"/>
  <c r="EM120" i="11"/>
  <c r="EL120" i="11"/>
  <c r="EK120" i="11"/>
  <c r="EJ120" i="11"/>
  <c r="EI120" i="11"/>
  <c r="EH120" i="11"/>
  <c r="EG120" i="11"/>
  <c r="EF120" i="11"/>
  <c r="EE120" i="11"/>
  <c r="ED120" i="11"/>
  <c r="EC120" i="11"/>
  <c r="EB120" i="11"/>
  <c r="EA120" i="11"/>
  <c r="DZ120" i="11"/>
  <c r="DY120" i="11"/>
  <c r="DX120" i="11"/>
  <c r="DW120" i="11"/>
  <c r="DV120" i="11"/>
  <c r="DU120" i="11"/>
  <c r="DT120" i="11"/>
  <c r="DS120" i="11"/>
  <c r="DR120" i="11"/>
  <c r="DQ120" i="11"/>
  <c r="DP120" i="11"/>
  <c r="DO120" i="11"/>
  <c r="DN120" i="11"/>
  <c r="DM120" i="11"/>
  <c r="DL120" i="11"/>
  <c r="DK120" i="11"/>
  <c r="DJ120" i="11"/>
  <c r="DI120" i="11"/>
  <c r="DH120" i="11"/>
  <c r="DG120" i="11"/>
  <c r="DF120" i="11"/>
  <c r="DE120" i="11"/>
  <c r="DD120" i="11"/>
  <c r="DC120" i="11"/>
  <c r="DB120" i="11"/>
  <c r="DA120" i="11"/>
  <c r="CZ120" i="11"/>
  <c r="CY120" i="11"/>
  <c r="CX120" i="11"/>
  <c r="CW120" i="11"/>
  <c r="CV120" i="11"/>
  <c r="CU120" i="11"/>
  <c r="CT120" i="11"/>
  <c r="CS120" i="11"/>
  <c r="CR120" i="11"/>
  <c r="CQ120" i="11"/>
  <c r="CP120" i="11"/>
  <c r="CO120" i="11"/>
  <c r="CN120" i="11"/>
  <c r="CM120" i="11"/>
  <c r="CL120" i="11"/>
  <c r="CK120" i="11"/>
  <c r="CJ120" i="11"/>
  <c r="CI120" i="11"/>
  <c r="CH120" i="11"/>
  <c r="CG120" i="11"/>
  <c r="CF120" i="11"/>
  <c r="CE120" i="11"/>
  <c r="CD120" i="11"/>
  <c r="CC120" i="11"/>
  <c r="CB120" i="11"/>
  <c r="CA120" i="11"/>
  <c r="BZ120" i="11"/>
  <c r="BX120" i="11"/>
  <c r="BW120" i="11"/>
  <c r="BV120" i="11"/>
  <c r="BU120" i="11"/>
  <c r="BT120" i="11"/>
  <c r="BS120" i="11"/>
  <c r="BR120" i="11"/>
  <c r="BQ120" i="11"/>
  <c r="BP120" i="11"/>
  <c r="BO120" i="11"/>
  <c r="BN120" i="11"/>
  <c r="BM120" i="11"/>
  <c r="BL120" i="11"/>
  <c r="BK120" i="11"/>
  <c r="BJ120" i="11"/>
  <c r="BI120" i="11"/>
  <c r="BH120" i="11"/>
  <c r="BG120" i="11"/>
  <c r="BF120" i="11"/>
  <c r="BE120" i="11"/>
  <c r="BD120" i="11"/>
  <c r="BC120" i="11"/>
  <c r="BB120" i="11"/>
  <c r="BA120" i="11"/>
  <c r="AZ120" i="11"/>
  <c r="AY120" i="11"/>
  <c r="AX120" i="11"/>
  <c r="AW120" i="11"/>
  <c r="AV120" i="11"/>
  <c r="AU120" i="11"/>
  <c r="AT120" i="11"/>
  <c r="AS120" i="11"/>
  <c r="AR120" i="11"/>
  <c r="AQ120" i="11"/>
  <c r="AP120" i="11"/>
  <c r="AO120" i="11"/>
  <c r="AN120" i="11"/>
  <c r="AM120" i="11"/>
  <c r="AL120" i="11"/>
  <c r="AK120" i="11"/>
  <c r="AJ120" i="11"/>
  <c r="AI120" i="11"/>
  <c r="AH120" i="11"/>
  <c r="AG120" i="11"/>
  <c r="AF120" i="11"/>
  <c r="AE120" i="11"/>
  <c r="AD120" i="11"/>
  <c r="AC120" i="11"/>
  <c r="AB120" i="11"/>
  <c r="AA120" i="11"/>
  <c r="Z120" i="11"/>
  <c r="Y120" i="11"/>
  <c r="X120" i="11"/>
  <c r="W120" i="11"/>
  <c r="V120" i="11"/>
  <c r="U120" i="11"/>
  <c r="T120" i="11"/>
  <c r="S120" i="11"/>
  <c r="R120" i="11"/>
  <c r="Q120" i="11"/>
  <c r="P120" i="11"/>
  <c r="O120" i="11"/>
  <c r="N120" i="11"/>
  <c r="M120" i="11"/>
  <c r="L120" i="11"/>
  <c r="K120" i="11"/>
  <c r="J120" i="11"/>
  <c r="I120" i="11"/>
  <c r="H120" i="11"/>
  <c r="G120" i="11"/>
  <c r="D120" i="11"/>
  <c r="C120" i="11"/>
  <c r="B120" i="11"/>
  <c r="A120" i="11"/>
  <c r="HB119" i="11"/>
  <c r="GE274" i="11"/>
  <c r="GD274" i="11"/>
  <c r="GC274" i="11"/>
  <c r="GB274" i="11"/>
  <c r="GA274" i="11"/>
  <c r="FZ274" i="11"/>
  <c r="FY274" i="11"/>
  <c r="FX274" i="11"/>
  <c r="FW274" i="11"/>
  <c r="FV274" i="11"/>
  <c r="FU274" i="11"/>
  <c r="FT274" i="11"/>
  <c r="FS274" i="11"/>
  <c r="FR274" i="11"/>
  <c r="FQ274" i="11"/>
  <c r="FP274" i="11"/>
  <c r="FO274" i="11"/>
  <c r="FN274" i="11"/>
  <c r="FM274" i="11"/>
  <c r="FL274" i="11"/>
  <c r="FK274" i="11"/>
  <c r="FJ274" i="11"/>
  <c r="FI274" i="11"/>
  <c r="FH274" i="11"/>
  <c r="FG274" i="11"/>
  <c r="FF274" i="11"/>
  <c r="FE274" i="11"/>
  <c r="FD274" i="11"/>
  <c r="FC274" i="11"/>
  <c r="FB274" i="11"/>
  <c r="FA274" i="11"/>
  <c r="EZ274" i="11"/>
  <c r="EY274" i="11"/>
  <c r="EX274" i="11"/>
  <c r="EW274" i="11"/>
  <c r="EV274" i="11"/>
  <c r="EU274" i="11"/>
  <c r="ET274" i="11"/>
  <c r="ES274" i="11"/>
  <c r="ER274" i="11"/>
  <c r="EQ274" i="11"/>
  <c r="EP274" i="11"/>
  <c r="EO274" i="11"/>
  <c r="EN274" i="11"/>
  <c r="EM274" i="11"/>
  <c r="EL274" i="11"/>
  <c r="EK274" i="11"/>
  <c r="EJ274" i="11"/>
  <c r="EI274" i="11"/>
  <c r="EH274" i="11"/>
  <c r="EG274" i="11"/>
  <c r="EF274" i="11"/>
  <c r="EE274" i="11"/>
  <c r="ED274" i="11"/>
  <c r="EC274" i="11"/>
  <c r="EB274" i="11"/>
  <c r="EA274" i="11"/>
  <c r="DZ274" i="11"/>
  <c r="DY274" i="11"/>
  <c r="DX274" i="11"/>
  <c r="DW274" i="11"/>
  <c r="DV274" i="11"/>
  <c r="DU274" i="11"/>
  <c r="DT274" i="11"/>
  <c r="DS274" i="11"/>
  <c r="DR274" i="11"/>
  <c r="DQ274" i="11"/>
  <c r="DP274" i="11"/>
  <c r="DO274" i="11"/>
  <c r="DN274" i="11"/>
  <c r="DM274" i="11"/>
  <c r="DL274" i="11"/>
  <c r="DK274" i="11"/>
  <c r="DJ274" i="11"/>
  <c r="DI274" i="11"/>
  <c r="DH274" i="11"/>
  <c r="DG274" i="11"/>
  <c r="DF274" i="11"/>
  <c r="DE274" i="11"/>
  <c r="DD274" i="11"/>
  <c r="DC274" i="11"/>
  <c r="DB274" i="11"/>
  <c r="DA274" i="11"/>
  <c r="CZ274" i="11"/>
  <c r="CY274" i="11"/>
  <c r="CX274" i="11"/>
  <c r="CW274" i="11"/>
  <c r="CV274" i="11"/>
  <c r="CU274" i="11"/>
  <c r="CT274" i="11"/>
  <c r="CS274" i="11"/>
  <c r="CR274" i="11"/>
  <c r="CQ274" i="11"/>
  <c r="CP274" i="11"/>
  <c r="CO274" i="11"/>
  <c r="CN274" i="11"/>
  <c r="CM274" i="11"/>
  <c r="CL274" i="11"/>
  <c r="CK274" i="11"/>
  <c r="CJ274" i="11"/>
  <c r="CI274" i="11"/>
  <c r="CH274" i="11"/>
  <c r="CG274" i="11"/>
  <c r="CF274" i="11"/>
  <c r="CE274" i="11"/>
  <c r="CD274" i="11"/>
  <c r="CC274" i="11"/>
  <c r="CB274" i="11"/>
  <c r="CA274" i="11"/>
  <c r="BZ274" i="11"/>
  <c r="BY274" i="11"/>
  <c r="BX274" i="11"/>
  <c r="BW274" i="11"/>
  <c r="BV274" i="11"/>
  <c r="BU274" i="11"/>
  <c r="BT274" i="11"/>
  <c r="BS274" i="11"/>
  <c r="BR274" i="11"/>
  <c r="BQ274" i="11"/>
  <c r="BP274" i="11"/>
  <c r="BO274" i="11"/>
  <c r="BN274" i="11"/>
  <c r="BM274" i="11"/>
  <c r="BL274" i="11"/>
  <c r="BK274" i="11"/>
  <c r="BJ274" i="11"/>
  <c r="BI274" i="11"/>
  <c r="BH274" i="11"/>
  <c r="BG274" i="11"/>
  <c r="BF274" i="11"/>
  <c r="BE274" i="11"/>
  <c r="BD274" i="11"/>
  <c r="BC274" i="11"/>
  <c r="BB274" i="11"/>
  <c r="BA274" i="11"/>
  <c r="AZ274" i="11"/>
  <c r="AY274" i="11"/>
  <c r="AX274" i="11"/>
  <c r="AW274" i="11"/>
  <c r="AV274" i="11"/>
  <c r="AU274" i="11"/>
  <c r="AT274" i="11"/>
  <c r="AS274" i="11"/>
  <c r="AR274" i="11"/>
  <c r="AQ274" i="11"/>
  <c r="AP274" i="11"/>
  <c r="AO274" i="11"/>
  <c r="AN274" i="11"/>
  <c r="AM274" i="11"/>
  <c r="AL274" i="11"/>
  <c r="AK274" i="11"/>
  <c r="AJ274" i="11"/>
  <c r="AI274" i="11"/>
  <c r="AH274" i="11"/>
  <c r="AG274" i="11"/>
  <c r="AF274" i="11"/>
  <c r="AE274" i="11"/>
  <c r="AD274" i="11"/>
  <c r="AC274" i="11"/>
  <c r="AB274" i="11"/>
  <c r="AA274" i="11"/>
  <c r="Z274" i="11"/>
  <c r="Y274" i="11"/>
  <c r="X274" i="11"/>
  <c r="W274" i="11"/>
  <c r="V274" i="11"/>
  <c r="U274" i="11"/>
  <c r="T274" i="11"/>
  <c r="S274" i="11"/>
  <c r="R274" i="11"/>
  <c r="Q274" i="11"/>
  <c r="P274" i="11"/>
  <c r="O274" i="11"/>
  <c r="N274" i="11"/>
  <c r="M274" i="11"/>
  <c r="L274" i="11"/>
  <c r="K274" i="11"/>
  <c r="J274" i="11"/>
  <c r="I274" i="11"/>
  <c r="H274" i="11"/>
  <c r="G274" i="11"/>
  <c r="D274" i="11"/>
  <c r="C274" i="11"/>
  <c r="B274" i="11"/>
  <c r="A274" i="11"/>
  <c r="HB273" i="11"/>
  <c r="GE272" i="11"/>
  <c r="GD272" i="11"/>
  <c r="GC272" i="11"/>
  <c r="GB272" i="11"/>
  <c r="GA272" i="11"/>
  <c r="FZ272" i="11"/>
  <c r="FY272" i="11"/>
  <c r="FX272" i="11"/>
  <c r="FW272" i="11"/>
  <c r="FV272" i="11"/>
  <c r="FU272" i="11"/>
  <c r="FT272" i="11"/>
  <c r="FS272" i="11"/>
  <c r="FR272" i="11"/>
  <c r="FQ272" i="11"/>
  <c r="FP272" i="11"/>
  <c r="FO272" i="11"/>
  <c r="FN272" i="11"/>
  <c r="FM272" i="11"/>
  <c r="FL272" i="11"/>
  <c r="FK272" i="11"/>
  <c r="FJ272" i="11"/>
  <c r="FI272" i="11"/>
  <c r="FH272" i="11"/>
  <c r="FG272" i="11"/>
  <c r="FF272" i="11"/>
  <c r="FE272" i="11"/>
  <c r="FD272" i="11"/>
  <c r="FC272" i="11"/>
  <c r="FB272" i="11"/>
  <c r="FA272" i="11"/>
  <c r="EZ272" i="11"/>
  <c r="EY272" i="11"/>
  <c r="EX272" i="11"/>
  <c r="EW272" i="11"/>
  <c r="EV272" i="11"/>
  <c r="EU272" i="11"/>
  <c r="ET272" i="11"/>
  <c r="ES272" i="11"/>
  <c r="ER272" i="11"/>
  <c r="EQ272" i="11"/>
  <c r="EP272" i="11"/>
  <c r="EO272" i="11"/>
  <c r="EN272" i="11"/>
  <c r="EM272" i="11"/>
  <c r="EL272" i="11"/>
  <c r="EK272" i="11"/>
  <c r="EJ272" i="11"/>
  <c r="EI272" i="11"/>
  <c r="EH272" i="11"/>
  <c r="EG272" i="11"/>
  <c r="EF272" i="11"/>
  <c r="EE272" i="11"/>
  <c r="ED272" i="11"/>
  <c r="EC272" i="11"/>
  <c r="EB272" i="11"/>
  <c r="EA272" i="11"/>
  <c r="DZ272" i="11"/>
  <c r="DY272" i="11"/>
  <c r="DX272" i="11"/>
  <c r="DW272" i="11"/>
  <c r="DV272" i="11"/>
  <c r="DU272" i="11"/>
  <c r="DT272" i="11"/>
  <c r="DS272" i="11"/>
  <c r="DR272" i="11"/>
  <c r="DQ272" i="11"/>
  <c r="DP272" i="11"/>
  <c r="DO272" i="11"/>
  <c r="DN272" i="11"/>
  <c r="DM272" i="11"/>
  <c r="DL272" i="11"/>
  <c r="DK272" i="11"/>
  <c r="DJ272" i="11"/>
  <c r="DI272" i="11"/>
  <c r="DH272" i="11"/>
  <c r="DG272" i="11"/>
  <c r="DF272" i="11"/>
  <c r="DE272" i="11"/>
  <c r="DD272" i="11"/>
  <c r="DC272" i="11"/>
  <c r="DB272" i="11"/>
  <c r="DA272" i="11"/>
  <c r="CZ272" i="11"/>
  <c r="CY272" i="11"/>
  <c r="CX272" i="11"/>
  <c r="CW272" i="11"/>
  <c r="CV272" i="11"/>
  <c r="CU272" i="11"/>
  <c r="CT272" i="11"/>
  <c r="CS272" i="11"/>
  <c r="CR272" i="11"/>
  <c r="CQ272" i="11"/>
  <c r="CP272" i="11"/>
  <c r="CO272" i="11"/>
  <c r="CN272" i="11"/>
  <c r="CM272" i="11"/>
  <c r="CL272" i="11"/>
  <c r="CK272" i="11"/>
  <c r="CJ272" i="11"/>
  <c r="CI272" i="11"/>
  <c r="CH272" i="11"/>
  <c r="CG272" i="11"/>
  <c r="CF272" i="11"/>
  <c r="CE272" i="11"/>
  <c r="CD272" i="11"/>
  <c r="CC272" i="11"/>
  <c r="CB272" i="11"/>
  <c r="CA272" i="11"/>
  <c r="BZ272" i="11"/>
  <c r="BY272" i="11"/>
  <c r="BX272" i="11"/>
  <c r="BW272" i="11"/>
  <c r="BV272" i="11"/>
  <c r="BU272" i="11"/>
  <c r="BT272" i="11"/>
  <c r="BS272" i="11"/>
  <c r="BR272" i="11"/>
  <c r="BQ272" i="11"/>
  <c r="BP272" i="11"/>
  <c r="BO272" i="11"/>
  <c r="BN272" i="11"/>
  <c r="BM272" i="11"/>
  <c r="BL272" i="11"/>
  <c r="BK272" i="11"/>
  <c r="BJ272" i="11"/>
  <c r="BI272" i="11"/>
  <c r="BH272" i="11"/>
  <c r="BG272" i="11"/>
  <c r="BF272" i="11"/>
  <c r="BE272" i="11"/>
  <c r="BD272" i="11"/>
  <c r="BC272" i="11"/>
  <c r="BB272" i="11"/>
  <c r="BA272" i="11"/>
  <c r="AZ272" i="11"/>
  <c r="AY272" i="11"/>
  <c r="AX272" i="11"/>
  <c r="AW272" i="11"/>
  <c r="AV272" i="11"/>
  <c r="AU272" i="11"/>
  <c r="AT272" i="11"/>
  <c r="AS272" i="11"/>
  <c r="AR272" i="11"/>
  <c r="AQ272" i="11"/>
  <c r="AP272" i="11"/>
  <c r="AO272" i="11"/>
  <c r="AN272" i="11"/>
  <c r="AM272" i="11"/>
  <c r="AL272" i="11"/>
  <c r="AK272" i="11"/>
  <c r="AJ272" i="11"/>
  <c r="AI272" i="11"/>
  <c r="AH272" i="11"/>
  <c r="AG272" i="11"/>
  <c r="AF272" i="11"/>
  <c r="AE272" i="11"/>
  <c r="AD272" i="11"/>
  <c r="AC272" i="11"/>
  <c r="AB272" i="11"/>
  <c r="AA272" i="11"/>
  <c r="Z272" i="11"/>
  <c r="Y272" i="11"/>
  <c r="X272" i="11"/>
  <c r="W272" i="11"/>
  <c r="V272" i="11"/>
  <c r="U272" i="11"/>
  <c r="T272" i="11"/>
  <c r="S272" i="11"/>
  <c r="R272" i="11"/>
  <c r="Q272" i="11"/>
  <c r="P272" i="11"/>
  <c r="O272" i="11"/>
  <c r="N272" i="11"/>
  <c r="M272" i="11"/>
  <c r="L272" i="11"/>
  <c r="K272" i="11"/>
  <c r="J272" i="11"/>
  <c r="I272" i="11"/>
  <c r="H272" i="11"/>
  <c r="G272" i="11"/>
  <c r="D272" i="11"/>
  <c r="C272" i="11"/>
  <c r="B272" i="11"/>
  <c r="A272" i="11"/>
  <c r="HB271" i="11"/>
  <c r="P430" i="11"/>
  <c r="O430" i="11"/>
  <c r="P402" i="11"/>
  <c r="O402" i="11"/>
  <c r="P308" i="11"/>
  <c r="O308" i="11"/>
  <c r="P276" i="11"/>
  <c r="O276" i="11"/>
  <c r="P280" i="11"/>
  <c r="O280" i="11"/>
  <c r="P266" i="11"/>
  <c r="O266" i="11"/>
  <c r="P156" i="11"/>
  <c r="O156" i="11"/>
  <c r="P114" i="11"/>
  <c r="O114" i="11"/>
  <c r="P42" i="11"/>
  <c r="O42" i="11"/>
  <c r="P40" i="11"/>
  <c r="O40" i="11"/>
  <c r="P64" i="11"/>
  <c r="O64" i="11"/>
  <c r="P102" i="11"/>
  <c r="O102" i="11"/>
  <c r="GE30" i="11"/>
  <c r="GD30" i="11"/>
  <c r="GC30" i="11"/>
  <c r="GB30" i="11"/>
  <c r="GA30" i="11"/>
  <c r="FZ30" i="11"/>
  <c r="FY30" i="11"/>
  <c r="FX30" i="11"/>
  <c r="FW30" i="11"/>
  <c r="FV30" i="11"/>
  <c r="FU30" i="11"/>
  <c r="FT30" i="11"/>
  <c r="FS30" i="11"/>
  <c r="FR30" i="11"/>
  <c r="FQ30" i="11"/>
  <c r="FP30" i="11"/>
  <c r="FO30" i="11"/>
  <c r="FN30" i="11"/>
  <c r="FM30" i="11"/>
  <c r="FL30" i="11"/>
  <c r="FK30" i="11"/>
  <c r="FJ30" i="11"/>
  <c r="FI30" i="11"/>
  <c r="FH30" i="11"/>
  <c r="FG30" i="11"/>
  <c r="FF30" i="11"/>
  <c r="FE30" i="11"/>
  <c r="FD30" i="11"/>
  <c r="FC30" i="11"/>
  <c r="FB30" i="11"/>
  <c r="FA30" i="11"/>
  <c r="EZ30" i="11"/>
  <c r="EY30" i="11"/>
  <c r="EX30" i="11"/>
  <c r="EW30" i="11"/>
  <c r="EV30" i="11"/>
  <c r="EU30" i="11"/>
  <c r="ET30" i="11"/>
  <c r="ES30" i="11"/>
  <c r="ER30" i="11"/>
  <c r="EQ30" i="11"/>
  <c r="EP30" i="11"/>
  <c r="EO30" i="11"/>
  <c r="EN30" i="11"/>
  <c r="EM30" i="11"/>
  <c r="EL30" i="11"/>
  <c r="EK30" i="11"/>
  <c r="EJ30" i="11"/>
  <c r="EI30" i="11"/>
  <c r="EH30" i="11"/>
  <c r="EG30" i="11"/>
  <c r="EF30" i="11"/>
  <c r="EE30" i="11"/>
  <c r="ED30" i="11"/>
  <c r="EC30" i="11"/>
  <c r="EB30" i="11"/>
  <c r="EA30" i="11"/>
  <c r="DZ30" i="11"/>
  <c r="DY30" i="11"/>
  <c r="DX30" i="11"/>
  <c r="DW30" i="11"/>
  <c r="DV30" i="11"/>
  <c r="DU30" i="11"/>
  <c r="DT30" i="11"/>
  <c r="DS30" i="11"/>
  <c r="DR30" i="11"/>
  <c r="DQ30" i="11"/>
  <c r="DP30" i="11"/>
  <c r="DO30" i="11"/>
  <c r="DN30" i="11"/>
  <c r="DM30" i="11"/>
  <c r="DL30" i="11"/>
  <c r="DK30" i="11"/>
  <c r="DJ30" i="11"/>
  <c r="DI30" i="11"/>
  <c r="DH30" i="11"/>
  <c r="DG30" i="11"/>
  <c r="DF30" i="11"/>
  <c r="DE30" i="11"/>
  <c r="DD30" i="11"/>
  <c r="DC30" i="11"/>
  <c r="DB30" i="11"/>
  <c r="DA30" i="11"/>
  <c r="CZ30" i="11"/>
  <c r="CY30" i="11"/>
  <c r="CX30" i="11"/>
  <c r="CW30" i="11"/>
  <c r="CV30" i="11"/>
  <c r="CU30" i="11"/>
  <c r="CT30" i="11"/>
  <c r="CS30" i="11"/>
  <c r="CR30" i="11"/>
  <c r="CQ30" i="11"/>
  <c r="CP30" i="11"/>
  <c r="CO30" i="11"/>
  <c r="CN30" i="11"/>
  <c r="CM30" i="11"/>
  <c r="CL30" i="11"/>
  <c r="CK30" i="11"/>
  <c r="CJ30" i="11"/>
  <c r="CI30" i="11"/>
  <c r="CH30" i="11"/>
  <c r="CG30" i="11"/>
  <c r="CF30" i="11"/>
  <c r="CE30" i="11"/>
  <c r="CD30" i="11"/>
  <c r="CC30" i="11"/>
  <c r="CB30" i="11"/>
  <c r="CA30" i="11"/>
  <c r="BZ30" i="11"/>
  <c r="BY30" i="11"/>
  <c r="BX30" i="11"/>
  <c r="BW30" i="11"/>
  <c r="BV30" i="11"/>
  <c r="BU30" i="11"/>
  <c r="BT30" i="11"/>
  <c r="BS30" i="11"/>
  <c r="BR30" i="11"/>
  <c r="BQ30" i="11"/>
  <c r="BP30" i="11"/>
  <c r="BO30" i="11"/>
  <c r="BN30" i="11"/>
  <c r="BM30" i="11"/>
  <c r="BL30" i="11"/>
  <c r="BK30" i="11"/>
  <c r="BJ30" i="11"/>
  <c r="BI30" i="11"/>
  <c r="BH30" i="11"/>
  <c r="BG30" i="11"/>
  <c r="BF30" i="11"/>
  <c r="BE30" i="11"/>
  <c r="BD30" i="11"/>
  <c r="BC30" i="11"/>
  <c r="BB30" i="11"/>
  <c r="BA30" i="11"/>
  <c r="AZ30" i="11"/>
  <c r="AY30" i="11"/>
  <c r="AX30" i="11"/>
  <c r="AW30" i="11"/>
  <c r="AV30" i="11"/>
  <c r="AU30" i="11"/>
  <c r="AT30" i="11"/>
  <c r="AS30" i="11"/>
  <c r="AR30" i="11"/>
  <c r="AQ30" i="11"/>
  <c r="AP30" i="11"/>
  <c r="AO30" i="11"/>
  <c r="AN30" i="11"/>
  <c r="AM30" i="11"/>
  <c r="AL30" i="11"/>
  <c r="AK30" i="11"/>
  <c r="AJ30" i="11"/>
  <c r="AI30" i="11"/>
  <c r="AH30" i="11"/>
  <c r="AG30" i="11"/>
  <c r="AF30" i="11"/>
  <c r="AE30" i="11"/>
  <c r="AD30" i="11"/>
  <c r="AC30" i="11"/>
  <c r="AB30" i="11"/>
  <c r="AA30" i="11"/>
  <c r="Z30" i="11"/>
  <c r="Y30" i="11"/>
  <c r="X30" i="11"/>
  <c r="W30" i="11"/>
  <c r="V30" i="11"/>
  <c r="U30" i="11"/>
  <c r="T30" i="11"/>
  <c r="S30" i="11"/>
  <c r="R30" i="11"/>
  <c r="Q30" i="11"/>
  <c r="P30" i="11"/>
  <c r="O30" i="11"/>
  <c r="N30" i="11"/>
  <c r="M30" i="11"/>
  <c r="L30" i="11"/>
  <c r="K30" i="11"/>
  <c r="J30" i="11"/>
  <c r="I30" i="11"/>
  <c r="H30" i="11"/>
  <c r="G30" i="11"/>
  <c r="D30" i="11"/>
  <c r="C30" i="11"/>
  <c r="B30" i="11"/>
  <c r="A30" i="11"/>
  <c r="HB29" i="11"/>
  <c r="GE28" i="11"/>
  <c r="GD28" i="11"/>
  <c r="GC28" i="11"/>
  <c r="GB28" i="11"/>
  <c r="GA28" i="11"/>
  <c r="FZ28" i="11"/>
  <c r="FY28" i="11"/>
  <c r="FX28" i="11"/>
  <c r="FW28" i="11"/>
  <c r="FV28" i="11"/>
  <c r="FU28" i="11"/>
  <c r="FT28" i="11"/>
  <c r="FS28" i="11"/>
  <c r="FR28" i="11"/>
  <c r="FQ28" i="11"/>
  <c r="FP28" i="11"/>
  <c r="FO28" i="11"/>
  <c r="FN28" i="11"/>
  <c r="FM28" i="11"/>
  <c r="FL28" i="11"/>
  <c r="FK28" i="11"/>
  <c r="FJ28" i="11"/>
  <c r="FI28" i="11"/>
  <c r="FH28" i="11"/>
  <c r="FG28" i="11"/>
  <c r="FF28" i="11"/>
  <c r="FE28" i="11"/>
  <c r="FD28" i="11"/>
  <c r="FC28" i="11"/>
  <c r="FB28" i="11"/>
  <c r="FA28" i="11"/>
  <c r="EZ28" i="11"/>
  <c r="EY28" i="11"/>
  <c r="EX28" i="11"/>
  <c r="EW28" i="11"/>
  <c r="EV28" i="11"/>
  <c r="EU28" i="11"/>
  <c r="ET28" i="11"/>
  <c r="ES28" i="11"/>
  <c r="ER28" i="11"/>
  <c r="EQ28" i="11"/>
  <c r="EP28" i="11"/>
  <c r="EO28" i="11"/>
  <c r="EN28" i="11"/>
  <c r="EM28" i="11"/>
  <c r="EL28" i="11"/>
  <c r="EK28" i="11"/>
  <c r="EJ28" i="11"/>
  <c r="EI28" i="11"/>
  <c r="EH28" i="11"/>
  <c r="EG28" i="11"/>
  <c r="EF28" i="11"/>
  <c r="EE28" i="11"/>
  <c r="ED28" i="11"/>
  <c r="EC28" i="11"/>
  <c r="EB28" i="11"/>
  <c r="EA28" i="11"/>
  <c r="DZ28" i="11"/>
  <c r="DY28" i="11"/>
  <c r="DX28" i="11"/>
  <c r="DW28" i="11"/>
  <c r="DV28" i="11"/>
  <c r="DU28" i="11"/>
  <c r="DT28" i="11"/>
  <c r="DS28" i="11"/>
  <c r="DR28" i="11"/>
  <c r="DQ28" i="11"/>
  <c r="DP28" i="11"/>
  <c r="DO28" i="11"/>
  <c r="DN28" i="11"/>
  <c r="DM28" i="11"/>
  <c r="DL28" i="11"/>
  <c r="DK28" i="11"/>
  <c r="DJ28" i="11"/>
  <c r="DI28" i="11"/>
  <c r="DH28" i="11"/>
  <c r="DG28" i="11"/>
  <c r="DF28" i="11"/>
  <c r="DE28" i="11"/>
  <c r="DD28" i="11"/>
  <c r="DC28" i="11"/>
  <c r="DB28" i="11"/>
  <c r="DA28" i="11"/>
  <c r="CZ28" i="11"/>
  <c r="CY28" i="11"/>
  <c r="CX28" i="11"/>
  <c r="CW28" i="11"/>
  <c r="CV28" i="11"/>
  <c r="CU28" i="11"/>
  <c r="CT28" i="11"/>
  <c r="CS28" i="11"/>
  <c r="CR28" i="11"/>
  <c r="CQ28" i="11"/>
  <c r="CP28" i="11"/>
  <c r="CO28" i="11"/>
  <c r="CN28" i="11"/>
  <c r="CM28" i="11"/>
  <c r="CL28" i="11"/>
  <c r="CK28" i="11"/>
  <c r="CJ28" i="11"/>
  <c r="CI28" i="11"/>
  <c r="CH28" i="11"/>
  <c r="CG28" i="11"/>
  <c r="CF28" i="11"/>
  <c r="CE28" i="11"/>
  <c r="CD28" i="11"/>
  <c r="CC28" i="11"/>
  <c r="CB28" i="11"/>
  <c r="CA28" i="11"/>
  <c r="BZ28" i="11"/>
  <c r="BY28" i="11"/>
  <c r="BX28" i="11"/>
  <c r="BW28" i="11"/>
  <c r="BV28" i="11"/>
  <c r="BU28" i="11"/>
  <c r="BT28" i="11"/>
  <c r="BS28" i="11"/>
  <c r="BR28" i="11"/>
  <c r="BQ28" i="11"/>
  <c r="BP28" i="11"/>
  <c r="BO28" i="11"/>
  <c r="BN28" i="11"/>
  <c r="BM28" i="11"/>
  <c r="BL28" i="11"/>
  <c r="BK28" i="11"/>
  <c r="BJ28" i="11"/>
  <c r="BI28" i="11"/>
  <c r="BH28" i="11"/>
  <c r="BG28" i="11"/>
  <c r="BF28" i="11"/>
  <c r="BE28" i="11"/>
  <c r="BD28" i="11"/>
  <c r="BC28" i="11"/>
  <c r="BB28" i="11"/>
  <c r="BA28" i="11"/>
  <c r="AZ28" i="11"/>
  <c r="AY28" i="11"/>
  <c r="AX28" i="11"/>
  <c r="AW28" i="11"/>
  <c r="AV28"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T28" i="11"/>
  <c r="S28" i="11"/>
  <c r="R28" i="11"/>
  <c r="Q28" i="11"/>
  <c r="P28" i="11"/>
  <c r="O28" i="11"/>
  <c r="N28" i="11"/>
  <c r="M28" i="11"/>
  <c r="L28" i="11"/>
  <c r="K28" i="11"/>
  <c r="J28" i="11"/>
  <c r="I28" i="11"/>
  <c r="H28" i="11"/>
  <c r="G28" i="11"/>
  <c r="D28" i="11"/>
  <c r="C28" i="11"/>
  <c r="B28" i="11"/>
  <c r="A28" i="11"/>
  <c r="HB27" i="11"/>
  <c r="GE168" i="11"/>
  <c r="GD168" i="11"/>
  <c r="GC168" i="11"/>
  <c r="GB168" i="11"/>
  <c r="GA168" i="11"/>
  <c r="FZ168" i="11"/>
  <c r="FY168" i="11"/>
  <c r="FX168" i="11"/>
  <c r="FW168" i="11"/>
  <c r="FV168" i="11"/>
  <c r="FU168" i="11"/>
  <c r="FT168" i="11"/>
  <c r="FS168" i="11"/>
  <c r="FR168" i="11"/>
  <c r="FQ168" i="11"/>
  <c r="FP168" i="11"/>
  <c r="FO168" i="11"/>
  <c r="FN168" i="11"/>
  <c r="FM168" i="11"/>
  <c r="FL168" i="11"/>
  <c r="FK168" i="11"/>
  <c r="FJ168" i="11"/>
  <c r="FI168" i="11"/>
  <c r="FH168" i="11"/>
  <c r="FG168" i="11"/>
  <c r="FF168" i="11"/>
  <c r="FE168" i="11"/>
  <c r="FD168" i="11"/>
  <c r="FC168" i="11"/>
  <c r="FB168" i="11"/>
  <c r="FA168" i="11"/>
  <c r="EZ168" i="11"/>
  <c r="EY168" i="11"/>
  <c r="EX168" i="11"/>
  <c r="EW168" i="11"/>
  <c r="EV168" i="11"/>
  <c r="EU168" i="11"/>
  <c r="ET168" i="11"/>
  <c r="ES168" i="11"/>
  <c r="ER168" i="11"/>
  <c r="EQ168" i="11"/>
  <c r="EP168" i="11"/>
  <c r="EO168" i="11"/>
  <c r="EN168" i="11"/>
  <c r="EM168" i="11"/>
  <c r="EL168" i="11"/>
  <c r="EK168" i="11"/>
  <c r="EJ168" i="11"/>
  <c r="EI168" i="11"/>
  <c r="EH168" i="11"/>
  <c r="EG168" i="11"/>
  <c r="EF168" i="11"/>
  <c r="EE168" i="11"/>
  <c r="ED168" i="11"/>
  <c r="EC168" i="11"/>
  <c r="EB168" i="11"/>
  <c r="EA168" i="11"/>
  <c r="DZ168" i="11"/>
  <c r="DY168" i="11"/>
  <c r="DX168" i="11"/>
  <c r="DW168" i="11"/>
  <c r="DV168" i="11"/>
  <c r="DU168" i="11"/>
  <c r="DT168" i="11"/>
  <c r="DS168" i="11"/>
  <c r="DR168" i="11"/>
  <c r="DQ168" i="11"/>
  <c r="DP168" i="11"/>
  <c r="DO168" i="11"/>
  <c r="DN168" i="11"/>
  <c r="DM168" i="11"/>
  <c r="DL168" i="11"/>
  <c r="DK168" i="11"/>
  <c r="DJ168" i="11"/>
  <c r="DI168" i="11"/>
  <c r="DH168" i="11"/>
  <c r="DG168" i="11"/>
  <c r="DF168" i="11"/>
  <c r="DE168" i="11"/>
  <c r="DD168" i="11"/>
  <c r="DC168" i="11"/>
  <c r="DB168" i="11"/>
  <c r="DA168" i="11"/>
  <c r="CZ168" i="11"/>
  <c r="CY168" i="11"/>
  <c r="CX168" i="11"/>
  <c r="CW168" i="11"/>
  <c r="CV168" i="11"/>
  <c r="CU168" i="11"/>
  <c r="CT168" i="11"/>
  <c r="CS168" i="11"/>
  <c r="CR168" i="11"/>
  <c r="CQ168" i="11"/>
  <c r="CP168" i="11"/>
  <c r="CO168" i="11"/>
  <c r="CN168" i="11"/>
  <c r="CM168" i="11"/>
  <c r="CL168" i="11"/>
  <c r="CK168" i="11"/>
  <c r="CJ168" i="11"/>
  <c r="CI168" i="11"/>
  <c r="CH168" i="11"/>
  <c r="CG168" i="11"/>
  <c r="CF168" i="11"/>
  <c r="CE168" i="11"/>
  <c r="CD168" i="11"/>
  <c r="CC168" i="11"/>
  <c r="CB168" i="11"/>
  <c r="CA168" i="11"/>
  <c r="BZ168" i="11"/>
  <c r="BY168" i="11"/>
  <c r="BX168" i="11"/>
  <c r="BW168" i="11"/>
  <c r="BV168" i="11"/>
  <c r="BU168" i="11"/>
  <c r="BT168" i="11"/>
  <c r="BS168" i="11"/>
  <c r="BR168" i="11"/>
  <c r="BQ168" i="11"/>
  <c r="BP168" i="11"/>
  <c r="BO168" i="11"/>
  <c r="BN168" i="11"/>
  <c r="BM168" i="11"/>
  <c r="BL168" i="11"/>
  <c r="BK168" i="11"/>
  <c r="BJ168" i="11"/>
  <c r="BI168" i="11"/>
  <c r="BH168" i="11"/>
  <c r="BG168" i="11"/>
  <c r="BF168" i="11"/>
  <c r="BE168" i="11"/>
  <c r="BD168" i="11"/>
  <c r="BC168" i="11"/>
  <c r="BB168" i="11"/>
  <c r="BA168" i="11"/>
  <c r="AZ168" i="11"/>
  <c r="AY168" i="11"/>
  <c r="AX168" i="11"/>
  <c r="AW168" i="11"/>
  <c r="AV168" i="11"/>
  <c r="AU168" i="11"/>
  <c r="AT168" i="11"/>
  <c r="AS168" i="11"/>
  <c r="AR168" i="11"/>
  <c r="AQ168" i="11"/>
  <c r="AP168" i="11"/>
  <c r="AO168" i="11"/>
  <c r="AN168" i="11"/>
  <c r="AM168" i="11"/>
  <c r="AL168" i="11"/>
  <c r="AK168" i="11"/>
  <c r="AJ168" i="11"/>
  <c r="AI168" i="11"/>
  <c r="AH168" i="11"/>
  <c r="AG168" i="11"/>
  <c r="AF168" i="11"/>
  <c r="AE168" i="11"/>
  <c r="AD168" i="11"/>
  <c r="AC168" i="11"/>
  <c r="AB168" i="11"/>
  <c r="AA168" i="11"/>
  <c r="Z168" i="11"/>
  <c r="Y168" i="11"/>
  <c r="X168" i="11"/>
  <c r="W168" i="11"/>
  <c r="V168" i="11"/>
  <c r="U168" i="11"/>
  <c r="T168" i="11"/>
  <c r="S168" i="11"/>
  <c r="R168" i="11"/>
  <c r="Q168" i="11"/>
  <c r="P168" i="11"/>
  <c r="O168" i="11"/>
  <c r="N168" i="11"/>
  <c r="M168" i="11"/>
  <c r="L168" i="11"/>
  <c r="K168" i="11"/>
  <c r="J168" i="11"/>
  <c r="I168" i="11"/>
  <c r="H168" i="11"/>
  <c r="G168" i="11"/>
  <c r="D168" i="11"/>
  <c r="C168" i="11"/>
  <c r="B168" i="11"/>
  <c r="A168" i="11"/>
  <c r="HB167" i="11"/>
  <c r="GE166" i="11"/>
  <c r="GD166" i="11"/>
  <c r="GC166" i="11"/>
  <c r="GB166" i="11"/>
  <c r="GA166" i="11"/>
  <c r="FZ166" i="11"/>
  <c r="FY166" i="11"/>
  <c r="FX166" i="11"/>
  <c r="FW166" i="11"/>
  <c r="FV166" i="11"/>
  <c r="FU166" i="11"/>
  <c r="FT166" i="11"/>
  <c r="FS166" i="11"/>
  <c r="FR166" i="11"/>
  <c r="FQ166" i="11"/>
  <c r="FP166" i="11"/>
  <c r="FO166" i="11"/>
  <c r="FN166" i="11"/>
  <c r="FM166" i="11"/>
  <c r="FL166" i="11"/>
  <c r="FK166" i="11"/>
  <c r="FJ166" i="11"/>
  <c r="FI166" i="11"/>
  <c r="FH166" i="11"/>
  <c r="FG166" i="11"/>
  <c r="FF166" i="11"/>
  <c r="FE166" i="11"/>
  <c r="FD166" i="11"/>
  <c r="FC166" i="11"/>
  <c r="FB166" i="11"/>
  <c r="FA166" i="11"/>
  <c r="EZ166" i="11"/>
  <c r="EY166" i="11"/>
  <c r="EX166" i="11"/>
  <c r="EW166" i="11"/>
  <c r="EV166" i="11"/>
  <c r="EU166" i="11"/>
  <c r="ET166" i="11"/>
  <c r="ES166" i="11"/>
  <c r="ER166" i="11"/>
  <c r="EQ166" i="11"/>
  <c r="EP166" i="11"/>
  <c r="EO166" i="11"/>
  <c r="EN166" i="11"/>
  <c r="EM166" i="11"/>
  <c r="EL166" i="11"/>
  <c r="EK166" i="11"/>
  <c r="EJ166" i="11"/>
  <c r="EI166" i="11"/>
  <c r="EH166" i="11"/>
  <c r="EG166" i="11"/>
  <c r="EF166" i="11"/>
  <c r="EE166" i="11"/>
  <c r="ED166" i="11"/>
  <c r="EC166" i="11"/>
  <c r="EB166" i="11"/>
  <c r="EA166" i="11"/>
  <c r="DZ166" i="11"/>
  <c r="DY166" i="11"/>
  <c r="DX166" i="11"/>
  <c r="DW166" i="11"/>
  <c r="DV166" i="11"/>
  <c r="DU166" i="11"/>
  <c r="DT166" i="11"/>
  <c r="DS166" i="11"/>
  <c r="DR166" i="11"/>
  <c r="DQ166" i="11"/>
  <c r="DP166" i="11"/>
  <c r="DO166" i="11"/>
  <c r="DN166" i="11"/>
  <c r="DM166" i="11"/>
  <c r="DL166" i="11"/>
  <c r="DK166" i="11"/>
  <c r="DJ166" i="11"/>
  <c r="DI166" i="11"/>
  <c r="DH166" i="11"/>
  <c r="DG166" i="11"/>
  <c r="DF166" i="11"/>
  <c r="DE166" i="11"/>
  <c r="DD166" i="11"/>
  <c r="DC166" i="11"/>
  <c r="DB166" i="11"/>
  <c r="DA166" i="11"/>
  <c r="CZ166" i="11"/>
  <c r="CY166" i="11"/>
  <c r="CX166" i="11"/>
  <c r="CW166" i="11"/>
  <c r="CV166" i="11"/>
  <c r="CU166" i="11"/>
  <c r="CT166" i="11"/>
  <c r="CS166" i="11"/>
  <c r="CR166" i="11"/>
  <c r="CQ166" i="11"/>
  <c r="CP166" i="11"/>
  <c r="CO166" i="11"/>
  <c r="CN166" i="11"/>
  <c r="CM166" i="11"/>
  <c r="CL166" i="11"/>
  <c r="CK166" i="11"/>
  <c r="CJ166" i="11"/>
  <c r="CI166" i="11"/>
  <c r="CH166" i="11"/>
  <c r="CG166" i="11"/>
  <c r="CF166" i="11"/>
  <c r="CE166" i="11"/>
  <c r="CD166" i="11"/>
  <c r="CC166" i="11"/>
  <c r="CB166" i="11"/>
  <c r="CA166" i="11"/>
  <c r="BZ166" i="11"/>
  <c r="BY166" i="11"/>
  <c r="BX166" i="11"/>
  <c r="BW166" i="11"/>
  <c r="BV166" i="11"/>
  <c r="BU166" i="11"/>
  <c r="BT166" i="11"/>
  <c r="BS166" i="11"/>
  <c r="BR166" i="11"/>
  <c r="BQ166" i="11"/>
  <c r="BP166" i="11"/>
  <c r="BO166" i="11"/>
  <c r="BN166" i="11"/>
  <c r="BM166" i="11"/>
  <c r="BL166" i="11"/>
  <c r="BK166" i="11"/>
  <c r="BJ166" i="11"/>
  <c r="BI166" i="11"/>
  <c r="BH166" i="11"/>
  <c r="BG166" i="11"/>
  <c r="BF166" i="11"/>
  <c r="BE166" i="11"/>
  <c r="BD166" i="11"/>
  <c r="BC166" i="11"/>
  <c r="BB166" i="11"/>
  <c r="BA166" i="11"/>
  <c r="AZ166" i="11"/>
  <c r="AY166" i="11"/>
  <c r="AX166" i="11"/>
  <c r="AW166" i="11"/>
  <c r="AV166" i="11"/>
  <c r="AU166" i="11"/>
  <c r="AT166" i="11"/>
  <c r="AS166" i="11"/>
  <c r="AR166" i="11"/>
  <c r="AQ166" i="11"/>
  <c r="AP166" i="11"/>
  <c r="AO166" i="11"/>
  <c r="AN166" i="11"/>
  <c r="AM166" i="11"/>
  <c r="AL166" i="11"/>
  <c r="AK166" i="11"/>
  <c r="AJ166" i="11"/>
  <c r="AI166" i="11"/>
  <c r="AH166" i="11"/>
  <c r="AG166" i="11"/>
  <c r="AF166" i="11"/>
  <c r="AE166" i="11"/>
  <c r="AD166" i="11"/>
  <c r="AC166" i="11"/>
  <c r="AB166" i="11"/>
  <c r="AA166" i="11"/>
  <c r="Z166" i="11"/>
  <c r="Y166" i="11"/>
  <c r="X166" i="11"/>
  <c r="W166" i="11"/>
  <c r="V166" i="11"/>
  <c r="U166" i="11"/>
  <c r="T166" i="11"/>
  <c r="S166" i="11"/>
  <c r="R166" i="11"/>
  <c r="Q166" i="11"/>
  <c r="P166" i="11"/>
  <c r="O166" i="11"/>
  <c r="N166" i="11"/>
  <c r="M166" i="11"/>
  <c r="L166" i="11"/>
  <c r="K166" i="11"/>
  <c r="J166" i="11"/>
  <c r="I166" i="11"/>
  <c r="H166" i="11"/>
  <c r="G166" i="11"/>
  <c r="D166" i="11"/>
  <c r="C166" i="11"/>
  <c r="B166" i="11"/>
  <c r="A166" i="11"/>
  <c r="HB165" i="11"/>
  <c r="GE164" i="11"/>
  <c r="GD164" i="11"/>
  <c r="GC164" i="11"/>
  <c r="GB164" i="11"/>
  <c r="GA164" i="11"/>
  <c r="FZ164" i="11"/>
  <c r="FY164" i="11"/>
  <c r="FX164" i="11"/>
  <c r="FW164" i="11"/>
  <c r="FV164" i="11"/>
  <c r="FU164" i="11"/>
  <c r="FT164" i="11"/>
  <c r="FS164" i="11"/>
  <c r="FR164" i="11"/>
  <c r="FQ164" i="11"/>
  <c r="FP164" i="11"/>
  <c r="FO164" i="11"/>
  <c r="FN164" i="11"/>
  <c r="FM164" i="11"/>
  <c r="FL164" i="11"/>
  <c r="FK164" i="11"/>
  <c r="FJ164" i="11"/>
  <c r="FI164" i="11"/>
  <c r="FH164" i="11"/>
  <c r="FG164" i="11"/>
  <c r="FF164" i="11"/>
  <c r="FE164" i="11"/>
  <c r="FD164" i="11"/>
  <c r="FC164" i="11"/>
  <c r="FB164" i="11"/>
  <c r="FA164" i="11"/>
  <c r="EZ164" i="11"/>
  <c r="EY164" i="11"/>
  <c r="EX164" i="11"/>
  <c r="EW164" i="11"/>
  <c r="EV164" i="11"/>
  <c r="EU164" i="11"/>
  <c r="ET164" i="11"/>
  <c r="ES164" i="11"/>
  <c r="ER164" i="11"/>
  <c r="EQ164" i="11"/>
  <c r="EP164" i="11"/>
  <c r="EO164" i="11"/>
  <c r="EN164" i="11"/>
  <c r="EM164" i="11"/>
  <c r="EL164" i="11"/>
  <c r="EK164" i="11"/>
  <c r="EJ164" i="11"/>
  <c r="EI164" i="11"/>
  <c r="EH164" i="11"/>
  <c r="EG164" i="11"/>
  <c r="EF164" i="11"/>
  <c r="EE164" i="11"/>
  <c r="ED164" i="11"/>
  <c r="EC164" i="11"/>
  <c r="EB164" i="11"/>
  <c r="EA164" i="11"/>
  <c r="DZ164" i="11"/>
  <c r="DY164" i="11"/>
  <c r="DX164" i="11"/>
  <c r="DW164" i="11"/>
  <c r="DV164" i="11"/>
  <c r="DU164" i="11"/>
  <c r="DT164" i="11"/>
  <c r="DS164" i="11"/>
  <c r="DR164" i="11"/>
  <c r="DQ164" i="11"/>
  <c r="DP164" i="11"/>
  <c r="DO164" i="11"/>
  <c r="DN164" i="11"/>
  <c r="DM164" i="11"/>
  <c r="DL164" i="11"/>
  <c r="DK164" i="11"/>
  <c r="DJ164" i="11"/>
  <c r="DI164" i="11"/>
  <c r="DH164" i="11"/>
  <c r="DG164" i="11"/>
  <c r="DF164" i="11"/>
  <c r="DE164" i="11"/>
  <c r="DD164" i="11"/>
  <c r="DC164" i="11"/>
  <c r="DB164" i="11"/>
  <c r="DA164" i="11"/>
  <c r="CZ164" i="11"/>
  <c r="CY164" i="11"/>
  <c r="CX164" i="11"/>
  <c r="CW164" i="11"/>
  <c r="CV164" i="11"/>
  <c r="CU164" i="11"/>
  <c r="CT164" i="11"/>
  <c r="CS164" i="11"/>
  <c r="CR164" i="11"/>
  <c r="CQ164" i="11"/>
  <c r="CP164" i="11"/>
  <c r="CO164" i="11"/>
  <c r="CN164" i="11"/>
  <c r="CM164" i="11"/>
  <c r="CL164" i="11"/>
  <c r="CK164" i="11"/>
  <c r="CJ164" i="11"/>
  <c r="CI164" i="11"/>
  <c r="CH164" i="11"/>
  <c r="CG164" i="11"/>
  <c r="CF164" i="11"/>
  <c r="CE164" i="11"/>
  <c r="CD164" i="11"/>
  <c r="CC164" i="11"/>
  <c r="CB164" i="11"/>
  <c r="CA164" i="11"/>
  <c r="BZ164" i="11"/>
  <c r="BY164" i="11"/>
  <c r="BX164" i="11"/>
  <c r="BW164" i="11"/>
  <c r="BV164" i="11"/>
  <c r="BU164" i="11"/>
  <c r="BT164" i="11"/>
  <c r="BS164" i="11"/>
  <c r="BR164" i="11"/>
  <c r="BQ164" i="11"/>
  <c r="BP164" i="11"/>
  <c r="BO164" i="11"/>
  <c r="BN164" i="11"/>
  <c r="BM164" i="11"/>
  <c r="BL164" i="11"/>
  <c r="BK164" i="11"/>
  <c r="BJ164" i="11"/>
  <c r="BI164" i="11"/>
  <c r="BH164" i="11"/>
  <c r="BG164" i="11"/>
  <c r="BF164" i="11"/>
  <c r="BE164" i="11"/>
  <c r="BD164" i="11"/>
  <c r="BC164" i="11"/>
  <c r="BB164" i="11"/>
  <c r="BA164" i="11"/>
  <c r="AZ164" i="11"/>
  <c r="AY164" i="11"/>
  <c r="AX164" i="11"/>
  <c r="AW164" i="11"/>
  <c r="AV164" i="11"/>
  <c r="AU164" i="11"/>
  <c r="AT164" i="11"/>
  <c r="AS164" i="11"/>
  <c r="AR164" i="11"/>
  <c r="AQ164" i="11"/>
  <c r="AP164" i="11"/>
  <c r="AO164" i="11"/>
  <c r="AN164" i="11"/>
  <c r="AM164" i="11"/>
  <c r="AL164" i="11"/>
  <c r="AK164" i="11"/>
  <c r="AJ164" i="11"/>
  <c r="AI164" i="11"/>
  <c r="AH164" i="11"/>
  <c r="AG164" i="11"/>
  <c r="AF164" i="11"/>
  <c r="AE164" i="11"/>
  <c r="AD164" i="11"/>
  <c r="AC164" i="11"/>
  <c r="AB164" i="11"/>
  <c r="AA164" i="11"/>
  <c r="Z164" i="11"/>
  <c r="Y164" i="11"/>
  <c r="X164" i="11"/>
  <c r="W164" i="11"/>
  <c r="V164" i="11"/>
  <c r="U164" i="11"/>
  <c r="T164" i="11"/>
  <c r="S164" i="11"/>
  <c r="R164" i="11"/>
  <c r="Q164" i="11"/>
  <c r="P164" i="11"/>
  <c r="O164" i="11"/>
  <c r="N164" i="11"/>
  <c r="M164" i="11"/>
  <c r="L164" i="11"/>
  <c r="K164" i="11"/>
  <c r="J164" i="11"/>
  <c r="I164" i="11"/>
  <c r="H164" i="11"/>
  <c r="G164" i="11"/>
  <c r="D164" i="11"/>
  <c r="C164" i="11"/>
  <c r="B164" i="11"/>
  <c r="A164" i="11"/>
  <c r="HB163" i="11"/>
  <c r="GE162" i="11"/>
  <c r="GD162" i="11"/>
  <c r="GC162" i="11"/>
  <c r="GB162" i="11"/>
  <c r="GA162" i="11"/>
  <c r="FZ162" i="11"/>
  <c r="FY162" i="11"/>
  <c r="FX162" i="11"/>
  <c r="FW162" i="11"/>
  <c r="FV162" i="11"/>
  <c r="FU162" i="11"/>
  <c r="FT162" i="11"/>
  <c r="FS162" i="11"/>
  <c r="FR162" i="11"/>
  <c r="FQ162" i="11"/>
  <c r="FP162" i="11"/>
  <c r="FO162" i="11"/>
  <c r="FN162" i="11"/>
  <c r="FM162" i="11"/>
  <c r="FL162" i="11"/>
  <c r="FK162" i="11"/>
  <c r="FJ162" i="11"/>
  <c r="FI162" i="11"/>
  <c r="FH162" i="11"/>
  <c r="FG162" i="11"/>
  <c r="FF162" i="11"/>
  <c r="FE162" i="11"/>
  <c r="FD162" i="11"/>
  <c r="FC162" i="11"/>
  <c r="FB162" i="11"/>
  <c r="FA162" i="11"/>
  <c r="EZ162" i="11"/>
  <c r="EY162" i="11"/>
  <c r="EX162" i="11"/>
  <c r="EW162" i="11"/>
  <c r="EV162" i="11"/>
  <c r="EU162" i="11"/>
  <c r="ET162" i="11"/>
  <c r="ES162" i="11"/>
  <c r="ER162" i="11"/>
  <c r="EQ162" i="11"/>
  <c r="EP162" i="11"/>
  <c r="EO162" i="11"/>
  <c r="EN162" i="11"/>
  <c r="EM162" i="11"/>
  <c r="EL162" i="11"/>
  <c r="EK162" i="11"/>
  <c r="EJ162" i="11"/>
  <c r="EI162" i="11"/>
  <c r="EH162" i="11"/>
  <c r="EG162" i="11"/>
  <c r="EF162" i="11"/>
  <c r="EE162" i="11"/>
  <c r="ED162" i="11"/>
  <c r="EC162" i="11"/>
  <c r="EB162" i="11"/>
  <c r="EA162" i="11"/>
  <c r="DZ162" i="11"/>
  <c r="DY162" i="11"/>
  <c r="DX162" i="11"/>
  <c r="DW162" i="11"/>
  <c r="DV162" i="11"/>
  <c r="DU162" i="11"/>
  <c r="DT162" i="11"/>
  <c r="DS162" i="11"/>
  <c r="DR162" i="11"/>
  <c r="DQ162" i="11"/>
  <c r="DP162" i="11"/>
  <c r="DO162" i="11"/>
  <c r="DN162" i="11"/>
  <c r="DM162" i="11"/>
  <c r="DL162" i="11"/>
  <c r="DK162" i="11"/>
  <c r="DJ162" i="11"/>
  <c r="DI162" i="11"/>
  <c r="DH162" i="11"/>
  <c r="DG162" i="11"/>
  <c r="DF162" i="11"/>
  <c r="DE162" i="11"/>
  <c r="DD162" i="11"/>
  <c r="DC162" i="11"/>
  <c r="DB162" i="11"/>
  <c r="DA162" i="11"/>
  <c r="CZ162" i="11"/>
  <c r="CY162" i="11"/>
  <c r="CX162" i="11"/>
  <c r="CW162" i="11"/>
  <c r="CV162" i="11"/>
  <c r="CU162" i="11"/>
  <c r="CT162" i="11"/>
  <c r="CS162" i="11"/>
  <c r="CR162" i="11"/>
  <c r="CQ162" i="11"/>
  <c r="CP162" i="11"/>
  <c r="CO162" i="11"/>
  <c r="CN162" i="11"/>
  <c r="CM162" i="11"/>
  <c r="CL162" i="11"/>
  <c r="CK162" i="11"/>
  <c r="CJ162" i="11"/>
  <c r="CI162" i="11"/>
  <c r="CH162" i="11"/>
  <c r="CG162" i="11"/>
  <c r="CF162" i="11"/>
  <c r="CE162" i="11"/>
  <c r="CD162" i="11"/>
  <c r="CC162" i="11"/>
  <c r="CB162" i="11"/>
  <c r="CA162" i="11"/>
  <c r="BZ162" i="11"/>
  <c r="BY162" i="11"/>
  <c r="BX162" i="11"/>
  <c r="BW162" i="11"/>
  <c r="BV162" i="11"/>
  <c r="BU162" i="11"/>
  <c r="BT162" i="11"/>
  <c r="BS162" i="11"/>
  <c r="BR162" i="11"/>
  <c r="BQ162" i="11"/>
  <c r="BP162" i="11"/>
  <c r="BO162" i="11"/>
  <c r="BN162" i="11"/>
  <c r="BM162" i="11"/>
  <c r="BL162" i="11"/>
  <c r="BK162" i="11"/>
  <c r="BJ162" i="11"/>
  <c r="BI162" i="11"/>
  <c r="BH162" i="11"/>
  <c r="BG162" i="11"/>
  <c r="BF162" i="11"/>
  <c r="BE162" i="11"/>
  <c r="BD162" i="11"/>
  <c r="BC162" i="11"/>
  <c r="BB162" i="11"/>
  <c r="BA162" i="11"/>
  <c r="AZ162" i="11"/>
  <c r="AY162" i="11"/>
  <c r="AX162" i="11"/>
  <c r="AW162" i="11"/>
  <c r="AV162" i="11"/>
  <c r="AU162" i="11"/>
  <c r="AT162" i="11"/>
  <c r="AS162" i="11"/>
  <c r="AR162" i="11"/>
  <c r="AQ162" i="11"/>
  <c r="AP162" i="11"/>
  <c r="AO162" i="11"/>
  <c r="AN162" i="11"/>
  <c r="AM162" i="11"/>
  <c r="AL162" i="11"/>
  <c r="AK162" i="11"/>
  <c r="AJ162" i="11"/>
  <c r="AI162" i="11"/>
  <c r="AH162" i="11"/>
  <c r="AG162" i="11"/>
  <c r="AF162" i="11"/>
  <c r="AE162" i="11"/>
  <c r="AD162" i="11"/>
  <c r="AC162" i="11"/>
  <c r="AB162" i="11"/>
  <c r="AA162" i="11"/>
  <c r="Z162" i="11"/>
  <c r="Y162" i="11"/>
  <c r="X162" i="11"/>
  <c r="W162" i="11"/>
  <c r="V162" i="11"/>
  <c r="U162" i="11"/>
  <c r="T162" i="11"/>
  <c r="S162" i="11"/>
  <c r="R162" i="11"/>
  <c r="Q162" i="11"/>
  <c r="P162" i="11"/>
  <c r="O162" i="11"/>
  <c r="N162" i="11"/>
  <c r="M162" i="11"/>
  <c r="L162" i="11"/>
  <c r="K162" i="11"/>
  <c r="J162" i="11"/>
  <c r="I162" i="11"/>
  <c r="H162" i="11"/>
  <c r="G162" i="11"/>
  <c r="D162" i="11"/>
  <c r="C162" i="11"/>
  <c r="B162" i="11"/>
  <c r="A162" i="11"/>
  <c r="HB161" i="11"/>
  <c r="GE160" i="11"/>
  <c r="GD160" i="11"/>
  <c r="GC160" i="11"/>
  <c r="GB160" i="11"/>
  <c r="GA160" i="11"/>
  <c r="FZ160" i="11"/>
  <c r="FY160" i="11"/>
  <c r="FX160" i="11"/>
  <c r="FW160" i="11"/>
  <c r="FV160" i="11"/>
  <c r="FU160" i="11"/>
  <c r="FT160" i="11"/>
  <c r="FS160" i="11"/>
  <c r="FR160" i="11"/>
  <c r="FQ160" i="11"/>
  <c r="FP160" i="11"/>
  <c r="FO160" i="11"/>
  <c r="FN160" i="11"/>
  <c r="FM160" i="11"/>
  <c r="FL160" i="11"/>
  <c r="FK160" i="11"/>
  <c r="FJ160" i="11"/>
  <c r="FI160" i="11"/>
  <c r="FH160" i="11"/>
  <c r="FG160" i="11"/>
  <c r="FF160" i="11"/>
  <c r="FE160" i="11"/>
  <c r="FD160" i="11"/>
  <c r="FC160" i="11"/>
  <c r="FB160" i="11"/>
  <c r="FA160" i="11"/>
  <c r="EZ160" i="11"/>
  <c r="EY160" i="11"/>
  <c r="EX160" i="11"/>
  <c r="EW160" i="11"/>
  <c r="EV160" i="11"/>
  <c r="EU160" i="11"/>
  <c r="ET160" i="11"/>
  <c r="ES160" i="11"/>
  <c r="ER160" i="11"/>
  <c r="EQ160" i="11"/>
  <c r="EP160" i="11"/>
  <c r="EO160" i="11"/>
  <c r="EN160" i="11"/>
  <c r="EM160" i="11"/>
  <c r="EL160" i="11"/>
  <c r="EK160" i="11"/>
  <c r="EJ160" i="11"/>
  <c r="EI160" i="11"/>
  <c r="EH160" i="11"/>
  <c r="EG160" i="11"/>
  <c r="EF160" i="11"/>
  <c r="EE160" i="11"/>
  <c r="ED160" i="11"/>
  <c r="EC160" i="11"/>
  <c r="EB160" i="11"/>
  <c r="EA160" i="11"/>
  <c r="DZ160" i="11"/>
  <c r="DY160" i="11"/>
  <c r="DX160" i="11"/>
  <c r="DW160" i="11"/>
  <c r="DV160" i="11"/>
  <c r="DU160" i="11"/>
  <c r="DT160" i="11"/>
  <c r="DS160" i="11"/>
  <c r="DR160" i="11"/>
  <c r="DQ160" i="11"/>
  <c r="DP160" i="11"/>
  <c r="DO160" i="11"/>
  <c r="DN160" i="11"/>
  <c r="DM160" i="11"/>
  <c r="DL160" i="11"/>
  <c r="DK160" i="11"/>
  <c r="DJ160" i="11"/>
  <c r="DI160" i="11"/>
  <c r="DH160" i="11"/>
  <c r="DG160" i="11"/>
  <c r="DF160" i="11"/>
  <c r="DE160" i="11"/>
  <c r="DD160" i="11"/>
  <c r="DC160" i="11"/>
  <c r="DB160" i="11"/>
  <c r="DA160" i="11"/>
  <c r="CZ160" i="11"/>
  <c r="CY160" i="11"/>
  <c r="CX160" i="11"/>
  <c r="CW160" i="11"/>
  <c r="CV160" i="11"/>
  <c r="CU160" i="11"/>
  <c r="CT160" i="11"/>
  <c r="CS160" i="11"/>
  <c r="CR160" i="11"/>
  <c r="CQ160" i="11"/>
  <c r="CP160" i="11"/>
  <c r="CO160" i="11"/>
  <c r="CN160" i="11"/>
  <c r="CM160" i="11"/>
  <c r="CL160" i="11"/>
  <c r="CK160" i="11"/>
  <c r="CJ160" i="11"/>
  <c r="CI160" i="11"/>
  <c r="CH160" i="11"/>
  <c r="CG160" i="11"/>
  <c r="CF160" i="11"/>
  <c r="CE160" i="11"/>
  <c r="CD160" i="11"/>
  <c r="CC160" i="11"/>
  <c r="CB160" i="11"/>
  <c r="CA160" i="11"/>
  <c r="BZ160" i="11"/>
  <c r="BY160" i="11"/>
  <c r="BX160" i="11"/>
  <c r="BW160" i="11"/>
  <c r="BV160" i="11"/>
  <c r="BU160" i="11"/>
  <c r="BT160" i="11"/>
  <c r="BS160" i="11"/>
  <c r="BR160" i="11"/>
  <c r="BQ160" i="11"/>
  <c r="BP160" i="11"/>
  <c r="BO160" i="11"/>
  <c r="BN160" i="11"/>
  <c r="BM160" i="11"/>
  <c r="BL160" i="11"/>
  <c r="BK160" i="11"/>
  <c r="BJ160" i="11"/>
  <c r="BI160" i="11"/>
  <c r="BH160" i="11"/>
  <c r="BG160" i="11"/>
  <c r="BF160" i="11"/>
  <c r="BE160" i="11"/>
  <c r="BD160" i="11"/>
  <c r="BC160" i="11"/>
  <c r="BB160" i="11"/>
  <c r="BA160" i="11"/>
  <c r="AZ160" i="11"/>
  <c r="AY160" i="11"/>
  <c r="AX160" i="11"/>
  <c r="AW160" i="11"/>
  <c r="AV160" i="11"/>
  <c r="AU160" i="11"/>
  <c r="AT160" i="11"/>
  <c r="AS160" i="11"/>
  <c r="AR160" i="11"/>
  <c r="AQ160" i="11"/>
  <c r="AP160" i="11"/>
  <c r="AO160" i="11"/>
  <c r="AN160" i="11"/>
  <c r="AM160" i="11"/>
  <c r="AL160" i="11"/>
  <c r="AK160" i="11"/>
  <c r="AJ160" i="11"/>
  <c r="AI160" i="11"/>
  <c r="AH160" i="11"/>
  <c r="AG160" i="11"/>
  <c r="AF160" i="11"/>
  <c r="AE160" i="11"/>
  <c r="AD160" i="11"/>
  <c r="AC160" i="11"/>
  <c r="AB160" i="11"/>
  <c r="AA160" i="11"/>
  <c r="Z160" i="11"/>
  <c r="Y160" i="11"/>
  <c r="X160" i="11"/>
  <c r="W160" i="11"/>
  <c r="V160" i="11"/>
  <c r="U160" i="11"/>
  <c r="T160" i="11"/>
  <c r="S160" i="11"/>
  <c r="R160" i="11"/>
  <c r="Q160" i="11"/>
  <c r="P160" i="11"/>
  <c r="O160" i="11"/>
  <c r="N160" i="11"/>
  <c r="M160" i="11"/>
  <c r="L160" i="11"/>
  <c r="K160" i="11"/>
  <c r="J160" i="11"/>
  <c r="I160" i="11"/>
  <c r="H160" i="11"/>
  <c r="G160" i="11"/>
  <c r="D160" i="11"/>
  <c r="C160" i="11"/>
  <c r="B160" i="11"/>
  <c r="A160" i="11"/>
  <c r="HB159" i="11"/>
  <c r="GE362" i="11"/>
  <c r="GD362" i="11"/>
  <c r="GC362" i="11"/>
  <c r="GB362" i="11"/>
  <c r="GA362" i="11"/>
  <c r="FZ362" i="11"/>
  <c r="FY362" i="11"/>
  <c r="FX362" i="11"/>
  <c r="FW362" i="11"/>
  <c r="FV362" i="11"/>
  <c r="FU362" i="11"/>
  <c r="FT362" i="11"/>
  <c r="FS362" i="11"/>
  <c r="FR362" i="11"/>
  <c r="FQ362" i="11"/>
  <c r="FP362" i="11"/>
  <c r="FO362" i="11"/>
  <c r="FN362" i="11"/>
  <c r="FM362" i="11"/>
  <c r="FL362" i="11"/>
  <c r="FK362" i="11"/>
  <c r="FJ362" i="11"/>
  <c r="FI362" i="11"/>
  <c r="FH362" i="11"/>
  <c r="FG362" i="11"/>
  <c r="FF362" i="11"/>
  <c r="FE362" i="11"/>
  <c r="FD362" i="11"/>
  <c r="FC362" i="11"/>
  <c r="FB362" i="11"/>
  <c r="FA362" i="11"/>
  <c r="EZ362" i="11"/>
  <c r="EY362" i="11"/>
  <c r="EX362" i="11"/>
  <c r="EW362" i="11"/>
  <c r="EV362" i="11"/>
  <c r="EU362" i="11"/>
  <c r="ET362" i="11"/>
  <c r="ES362" i="11"/>
  <c r="ER362" i="11"/>
  <c r="EQ362" i="11"/>
  <c r="EP362" i="11"/>
  <c r="EO362" i="11"/>
  <c r="EN362" i="11"/>
  <c r="EM362" i="11"/>
  <c r="EL362" i="11"/>
  <c r="EK362" i="11"/>
  <c r="EJ362" i="11"/>
  <c r="EI362" i="11"/>
  <c r="EH362" i="11"/>
  <c r="EG362" i="11"/>
  <c r="EF362" i="11"/>
  <c r="EE362" i="11"/>
  <c r="ED362" i="11"/>
  <c r="EC362" i="11"/>
  <c r="EB362" i="11"/>
  <c r="EA362" i="11"/>
  <c r="DZ362" i="11"/>
  <c r="DY362" i="11"/>
  <c r="DX362" i="11"/>
  <c r="DW362" i="11"/>
  <c r="DV362" i="11"/>
  <c r="DU362" i="11"/>
  <c r="DT362" i="11"/>
  <c r="DS362" i="11"/>
  <c r="DR362" i="11"/>
  <c r="DQ362" i="11"/>
  <c r="DP362" i="11"/>
  <c r="DO362" i="11"/>
  <c r="DN362" i="11"/>
  <c r="DM362" i="11"/>
  <c r="DL362" i="11"/>
  <c r="DK362" i="11"/>
  <c r="DJ362" i="11"/>
  <c r="DI362" i="11"/>
  <c r="DH362" i="11"/>
  <c r="DG362" i="11"/>
  <c r="DF362" i="11"/>
  <c r="DE362" i="11"/>
  <c r="DD362" i="11"/>
  <c r="DC362" i="11"/>
  <c r="DB362" i="11"/>
  <c r="DA362" i="11"/>
  <c r="CZ362" i="11"/>
  <c r="CY362" i="11"/>
  <c r="CX362" i="11"/>
  <c r="CW362" i="11"/>
  <c r="CV362" i="11"/>
  <c r="CU362" i="11"/>
  <c r="CT362" i="11"/>
  <c r="CS362" i="11"/>
  <c r="CR362" i="11"/>
  <c r="CQ362" i="11"/>
  <c r="CP362" i="11"/>
  <c r="CO362" i="11"/>
  <c r="CN362" i="11"/>
  <c r="CM362" i="11"/>
  <c r="CL362" i="11"/>
  <c r="CK362" i="11"/>
  <c r="CJ362" i="11"/>
  <c r="CI362" i="11"/>
  <c r="CH362" i="11"/>
  <c r="CG362" i="11"/>
  <c r="CF362" i="11"/>
  <c r="CE362" i="11"/>
  <c r="CD362" i="11"/>
  <c r="CC362" i="11"/>
  <c r="CB362" i="11"/>
  <c r="CA362" i="11"/>
  <c r="BZ362" i="11"/>
  <c r="BY362" i="11"/>
  <c r="BX362" i="11"/>
  <c r="BW362" i="11"/>
  <c r="BV362" i="11"/>
  <c r="BU362" i="11"/>
  <c r="BT362" i="11"/>
  <c r="BS362" i="11"/>
  <c r="BR362" i="11"/>
  <c r="BQ362" i="11"/>
  <c r="BP362" i="11"/>
  <c r="BO362" i="11"/>
  <c r="BN362" i="11"/>
  <c r="BM362" i="11"/>
  <c r="BL362" i="11"/>
  <c r="BK362" i="11"/>
  <c r="BJ362" i="11"/>
  <c r="BI362" i="11"/>
  <c r="BH362" i="11"/>
  <c r="BG362" i="11"/>
  <c r="BF362" i="11"/>
  <c r="BE362" i="11"/>
  <c r="BD362" i="11"/>
  <c r="BC362" i="11"/>
  <c r="BB362" i="11"/>
  <c r="BA362" i="11"/>
  <c r="AZ362" i="11"/>
  <c r="AY362" i="11"/>
  <c r="AX362" i="11"/>
  <c r="AW362" i="11"/>
  <c r="AV362" i="11"/>
  <c r="AU362" i="11"/>
  <c r="AT362" i="11"/>
  <c r="AS362" i="11"/>
  <c r="AR362" i="11"/>
  <c r="AQ362" i="11"/>
  <c r="AP362" i="11"/>
  <c r="AO362" i="11"/>
  <c r="AN362" i="11"/>
  <c r="AM362" i="11"/>
  <c r="AL362" i="11"/>
  <c r="AK362" i="11"/>
  <c r="AJ362" i="11"/>
  <c r="AI362" i="11"/>
  <c r="AH362" i="11"/>
  <c r="AG362" i="11"/>
  <c r="AF362" i="11"/>
  <c r="AE362" i="11"/>
  <c r="AD362" i="11"/>
  <c r="AC362" i="11"/>
  <c r="AB362" i="11"/>
  <c r="AA362" i="11"/>
  <c r="Z362" i="11"/>
  <c r="Y362" i="11"/>
  <c r="X362" i="11"/>
  <c r="W362" i="11"/>
  <c r="V362" i="11"/>
  <c r="U362" i="11"/>
  <c r="T362" i="11"/>
  <c r="S362" i="11"/>
  <c r="R362" i="11"/>
  <c r="Q362" i="11"/>
  <c r="P362" i="11"/>
  <c r="O362" i="11"/>
  <c r="N362" i="11"/>
  <c r="M362" i="11"/>
  <c r="L362" i="11"/>
  <c r="K362" i="11"/>
  <c r="J362" i="11"/>
  <c r="I362" i="11"/>
  <c r="H362" i="11"/>
  <c r="G362" i="11"/>
  <c r="D362" i="11"/>
  <c r="C362" i="11"/>
  <c r="B362" i="11"/>
  <c r="A362" i="11"/>
  <c r="HB361" i="11"/>
  <c r="GE360" i="11"/>
  <c r="GD360" i="11"/>
  <c r="GC360" i="11"/>
  <c r="GB360" i="11"/>
  <c r="GA360" i="11"/>
  <c r="FZ360" i="11"/>
  <c r="FY360" i="11"/>
  <c r="FX360" i="11"/>
  <c r="FW360" i="11"/>
  <c r="FV360" i="11"/>
  <c r="FU360" i="11"/>
  <c r="FT360" i="11"/>
  <c r="FS360" i="11"/>
  <c r="FR360" i="11"/>
  <c r="FQ360" i="11"/>
  <c r="FP360" i="11"/>
  <c r="FO360" i="11"/>
  <c r="FN360" i="11"/>
  <c r="FM360" i="11"/>
  <c r="FL360" i="11"/>
  <c r="FK360" i="11"/>
  <c r="FJ360" i="11"/>
  <c r="FI360" i="11"/>
  <c r="FH360" i="11"/>
  <c r="FG360" i="11"/>
  <c r="FF360" i="11"/>
  <c r="FE360" i="11"/>
  <c r="FD360" i="11"/>
  <c r="FC360" i="11"/>
  <c r="FB360" i="11"/>
  <c r="FA360" i="11"/>
  <c r="EZ360" i="11"/>
  <c r="EY360" i="11"/>
  <c r="EX360" i="11"/>
  <c r="EW360" i="11"/>
  <c r="EV360" i="11"/>
  <c r="EU360" i="11"/>
  <c r="ET360" i="11"/>
  <c r="ES360" i="11"/>
  <c r="ER360" i="11"/>
  <c r="EQ360" i="11"/>
  <c r="EP360" i="11"/>
  <c r="EO360" i="11"/>
  <c r="EN360" i="11"/>
  <c r="EM360" i="11"/>
  <c r="EL360" i="11"/>
  <c r="EK360" i="11"/>
  <c r="EJ360" i="11"/>
  <c r="EI360" i="11"/>
  <c r="EH360" i="11"/>
  <c r="EG360" i="11"/>
  <c r="EF360" i="11"/>
  <c r="EE360" i="11"/>
  <c r="ED360" i="11"/>
  <c r="EC360" i="11"/>
  <c r="EB360" i="11"/>
  <c r="EA360" i="11"/>
  <c r="DZ360" i="11"/>
  <c r="DY360" i="11"/>
  <c r="DX360" i="11"/>
  <c r="DW360" i="11"/>
  <c r="DV360" i="11"/>
  <c r="DU360" i="11"/>
  <c r="DT360" i="11"/>
  <c r="DS360" i="11"/>
  <c r="DR360" i="11"/>
  <c r="DQ360" i="11"/>
  <c r="DP360" i="11"/>
  <c r="DO360" i="11"/>
  <c r="DN360" i="11"/>
  <c r="DM360" i="11"/>
  <c r="DL360" i="11"/>
  <c r="DK360" i="11"/>
  <c r="DJ360" i="11"/>
  <c r="DI360" i="11"/>
  <c r="DH360" i="11"/>
  <c r="DG360" i="11"/>
  <c r="DF360" i="11"/>
  <c r="DE360" i="11"/>
  <c r="DD360" i="11"/>
  <c r="DC360" i="11"/>
  <c r="DB360" i="11"/>
  <c r="DA360" i="11"/>
  <c r="CZ360" i="11"/>
  <c r="CY360" i="11"/>
  <c r="CX360" i="11"/>
  <c r="CW360" i="11"/>
  <c r="CV360" i="11"/>
  <c r="CU360" i="11"/>
  <c r="CT360" i="11"/>
  <c r="CS360" i="11"/>
  <c r="CR360" i="11"/>
  <c r="CQ360" i="11"/>
  <c r="CP360" i="11"/>
  <c r="CO360" i="11"/>
  <c r="CN360" i="11"/>
  <c r="CM360" i="11"/>
  <c r="CL360" i="11"/>
  <c r="CK360" i="11"/>
  <c r="CJ360" i="11"/>
  <c r="CI360" i="11"/>
  <c r="CH360" i="11"/>
  <c r="CG360" i="11"/>
  <c r="CF360" i="11"/>
  <c r="CE360" i="11"/>
  <c r="CD360" i="11"/>
  <c r="CC360" i="11"/>
  <c r="CB360" i="11"/>
  <c r="CA360" i="11"/>
  <c r="BZ360" i="11"/>
  <c r="BY360" i="11"/>
  <c r="BX360" i="11"/>
  <c r="BW360" i="11"/>
  <c r="BV360" i="11"/>
  <c r="BU360" i="11"/>
  <c r="BT360" i="11"/>
  <c r="BS360" i="11"/>
  <c r="BR360" i="11"/>
  <c r="BQ360" i="11"/>
  <c r="BP360" i="11"/>
  <c r="BO360" i="11"/>
  <c r="BN360" i="11"/>
  <c r="BM360" i="11"/>
  <c r="BL360" i="11"/>
  <c r="BK360" i="11"/>
  <c r="BJ360" i="11"/>
  <c r="BI360" i="11"/>
  <c r="BH360" i="11"/>
  <c r="BG360" i="11"/>
  <c r="BF360" i="11"/>
  <c r="BE360" i="11"/>
  <c r="BD360" i="11"/>
  <c r="BC360" i="11"/>
  <c r="BB360" i="11"/>
  <c r="BA360" i="11"/>
  <c r="AZ360" i="11"/>
  <c r="AY360" i="11"/>
  <c r="AX360" i="11"/>
  <c r="AW360" i="11"/>
  <c r="AV360" i="11"/>
  <c r="AU360" i="11"/>
  <c r="AT360" i="11"/>
  <c r="AS360" i="11"/>
  <c r="AR360" i="11"/>
  <c r="AQ360" i="11"/>
  <c r="AP360" i="11"/>
  <c r="AO360" i="11"/>
  <c r="AN360" i="11"/>
  <c r="AM360" i="11"/>
  <c r="AL360" i="11"/>
  <c r="AK360" i="11"/>
  <c r="AJ360" i="11"/>
  <c r="AI360" i="11"/>
  <c r="AH360" i="11"/>
  <c r="AG360" i="11"/>
  <c r="AF360" i="11"/>
  <c r="AE360" i="11"/>
  <c r="AD360" i="11"/>
  <c r="AC360" i="11"/>
  <c r="AB360" i="11"/>
  <c r="AA360" i="11"/>
  <c r="Z360" i="11"/>
  <c r="Y360" i="11"/>
  <c r="X360" i="11"/>
  <c r="W360" i="11"/>
  <c r="V360" i="11"/>
  <c r="U360" i="11"/>
  <c r="T360" i="11"/>
  <c r="S360" i="11"/>
  <c r="R360" i="11"/>
  <c r="Q360" i="11"/>
  <c r="P360" i="11"/>
  <c r="O360" i="11"/>
  <c r="N360" i="11"/>
  <c r="M360" i="11"/>
  <c r="L360" i="11"/>
  <c r="K360" i="11"/>
  <c r="J360" i="11"/>
  <c r="I360" i="11"/>
  <c r="H360" i="11"/>
  <c r="G360" i="11"/>
  <c r="D360" i="11"/>
  <c r="C360" i="11"/>
  <c r="B360" i="11"/>
  <c r="A360" i="11"/>
  <c r="HB359" i="11"/>
  <c r="GE240" i="11"/>
  <c r="GD240" i="11"/>
  <c r="GC240" i="11"/>
  <c r="GB240" i="11"/>
  <c r="GA240" i="11"/>
  <c r="FZ240" i="11"/>
  <c r="FY240" i="11"/>
  <c r="FX240" i="11"/>
  <c r="FW240" i="11"/>
  <c r="FV240" i="11"/>
  <c r="FU240" i="11"/>
  <c r="FT240" i="11"/>
  <c r="FS240" i="11"/>
  <c r="FR240" i="11"/>
  <c r="FQ240" i="11"/>
  <c r="FP240" i="11"/>
  <c r="FO240" i="11"/>
  <c r="FN240" i="11"/>
  <c r="FM240" i="11"/>
  <c r="FL240" i="11"/>
  <c r="FK240" i="11"/>
  <c r="FJ240" i="11"/>
  <c r="FI240" i="11"/>
  <c r="FH240" i="11"/>
  <c r="FG240" i="11"/>
  <c r="FF240" i="11"/>
  <c r="FE240" i="11"/>
  <c r="FD240" i="11"/>
  <c r="FC240" i="11"/>
  <c r="FB240" i="11"/>
  <c r="FA240" i="11"/>
  <c r="EZ240" i="11"/>
  <c r="EY240" i="11"/>
  <c r="EX240" i="11"/>
  <c r="EW240" i="11"/>
  <c r="EV240" i="11"/>
  <c r="EU240" i="11"/>
  <c r="ET240" i="11"/>
  <c r="ES240" i="11"/>
  <c r="ER240" i="11"/>
  <c r="EQ240" i="11"/>
  <c r="EP240" i="11"/>
  <c r="EO240" i="11"/>
  <c r="EN240" i="11"/>
  <c r="EM240" i="11"/>
  <c r="EL240" i="11"/>
  <c r="EK240" i="11"/>
  <c r="EJ240" i="11"/>
  <c r="EI240" i="11"/>
  <c r="EH240" i="11"/>
  <c r="EG240" i="11"/>
  <c r="EF240" i="11"/>
  <c r="EE240" i="11"/>
  <c r="ED240" i="11"/>
  <c r="EC240" i="11"/>
  <c r="EB240" i="11"/>
  <c r="EA240" i="11"/>
  <c r="DZ240" i="11"/>
  <c r="DY240" i="11"/>
  <c r="DX240" i="11"/>
  <c r="DW240" i="11"/>
  <c r="DV240" i="11"/>
  <c r="DU240" i="11"/>
  <c r="DT240" i="11"/>
  <c r="DS240" i="11"/>
  <c r="DR240" i="11"/>
  <c r="DQ240" i="11"/>
  <c r="DP240" i="11"/>
  <c r="DO240" i="11"/>
  <c r="DN240" i="11"/>
  <c r="DM240" i="11"/>
  <c r="DL240" i="11"/>
  <c r="DK240" i="11"/>
  <c r="DJ240" i="11"/>
  <c r="DI240" i="11"/>
  <c r="DH240" i="11"/>
  <c r="DG240" i="11"/>
  <c r="DF240" i="11"/>
  <c r="DE240" i="11"/>
  <c r="DD240" i="11"/>
  <c r="DC240" i="11"/>
  <c r="DB240" i="11"/>
  <c r="DA240" i="11"/>
  <c r="CZ240" i="11"/>
  <c r="CY240" i="11"/>
  <c r="CX240" i="11"/>
  <c r="CW240" i="11"/>
  <c r="CV240" i="11"/>
  <c r="CU240" i="11"/>
  <c r="CT240" i="11"/>
  <c r="CS240" i="11"/>
  <c r="CR240" i="11"/>
  <c r="CQ240" i="11"/>
  <c r="CP240" i="11"/>
  <c r="CO240" i="11"/>
  <c r="CN240" i="11"/>
  <c r="CM240" i="11"/>
  <c r="CL240" i="11"/>
  <c r="CK240" i="11"/>
  <c r="CJ240" i="11"/>
  <c r="CI240" i="11"/>
  <c r="CH240" i="11"/>
  <c r="CG240" i="11"/>
  <c r="CF240" i="11"/>
  <c r="CE240" i="11"/>
  <c r="CD240" i="11"/>
  <c r="CC240" i="11"/>
  <c r="CB240" i="11"/>
  <c r="CA240" i="11"/>
  <c r="BZ240" i="11"/>
  <c r="BY240" i="11"/>
  <c r="BX240" i="11"/>
  <c r="BW240" i="11"/>
  <c r="BV240" i="11"/>
  <c r="BU240" i="11"/>
  <c r="BT240" i="11"/>
  <c r="BS240" i="11"/>
  <c r="BR240" i="11"/>
  <c r="BQ240" i="11"/>
  <c r="BP240" i="11"/>
  <c r="BO240" i="11"/>
  <c r="BN240" i="11"/>
  <c r="BM240" i="11"/>
  <c r="BL240" i="11"/>
  <c r="BK240" i="11"/>
  <c r="BJ240" i="11"/>
  <c r="BI240" i="11"/>
  <c r="BH240" i="11"/>
  <c r="BG240" i="11"/>
  <c r="BF240" i="11"/>
  <c r="BE240" i="11"/>
  <c r="BD240" i="11"/>
  <c r="BC240" i="11"/>
  <c r="BB240" i="11"/>
  <c r="BA240" i="11"/>
  <c r="AZ240" i="11"/>
  <c r="AY240" i="11"/>
  <c r="AX240" i="11"/>
  <c r="AW240" i="11"/>
  <c r="AV240" i="11"/>
  <c r="AU240" i="11"/>
  <c r="AT240" i="11"/>
  <c r="AS240" i="11"/>
  <c r="AR240" i="11"/>
  <c r="AQ240" i="11"/>
  <c r="AP240" i="11"/>
  <c r="AO240" i="11"/>
  <c r="AN240" i="11"/>
  <c r="AM240" i="11"/>
  <c r="AL240" i="11"/>
  <c r="AK240" i="11"/>
  <c r="AJ240" i="11"/>
  <c r="AI240" i="11"/>
  <c r="AH240" i="11"/>
  <c r="AG240" i="11"/>
  <c r="AF240" i="11"/>
  <c r="AE240" i="11"/>
  <c r="AD240" i="11"/>
  <c r="AC240" i="11"/>
  <c r="AB240" i="11"/>
  <c r="AA240" i="11"/>
  <c r="Z240" i="11"/>
  <c r="Y240" i="11"/>
  <c r="X240" i="11"/>
  <c r="W240" i="11"/>
  <c r="V240" i="11"/>
  <c r="U240" i="11"/>
  <c r="T240" i="11"/>
  <c r="S240" i="11"/>
  <c r="R240" i="11"/>
  <c r="Q240" i="11"/>
  <c r="P240" i="11"/>
  <c r="O240" i="11"/>
  <c r="N240" i="11"/>
  <c r="M240" i="11"/>
  <c r="L240" i="11"/>
  <c r="K240" i="11"/>
  <c r="J240" i="11"/>
  <c r="I240" i="11"/>
  <c r="H240" i="11"/>
  <c r="G240" i="11"/>
  <c r="D240" i="11"/>
  <c r="C240" i="11"/>
  <c r="B240" i="11"/>
  <c r="A240" i="11"/>
  <c r="HB239" i="11"/>
  <c r="GE238" i="11"/>
  <c r="GD238" i="11"/>
  <c r="GC238" i="11"/>
  <c r="GB238" i="11"/>
  <c r="GA238" i="11"/>
  <c r="FZ238" i="11"/>
  <c r="FY238" i="11"/>
  <c r="FX238" i="11"/>
  <c r="FW238" i="11"/>
  <c r="FV238" i="11"/>
  <c r="FU238" i="11"/>
  <c r="FT238" i="11"/>
  <c r="FS238" i="11"/>
  <c r="FR238" i="11"/>
  <c r="FQ238" i="11"/>
  <c r="FP238" i="11"/>
  <c r="FO238" i="11"/>
  <c r="FN238" i="11"/>
  <c r="FM238" i="11"/>
  <c r="FL238" i="11"/>
  <c r="FK238" i="11"/>
  <c r="FJ238" i="11"/>
  <c r="FI238" i="11"/>
  <c r="FH238" i="11"/>
  <c r="FG238" i="11"/>
  <c r="FF238" i="11"/>
  <c r="FE238" i="11"/>
  <c r="FD238" i="11"/>
  <c r="FC238" i="11"/>
  <c r="FB238" i="11"/>
  <c r="FA238" i="11"/>
  <c r="EZ238" i="11"/>
  <c r="EY238" i="11"/>
  <c r="EX238" i="11"/>
  <c r="EW238" i="11"/>
  <c r="EV238" i="11"/>
  <c r="EU238" i="11"/>
  <c r="ET238" i="11"/>
  <c r="ES238" i="11"/>
  <c r="ER238" i="11"/>
  <c r="EQ238" i="11"/>
  <c r="EP238" i="11"/>
  <c r="EO238" i="11"/>
  <c r="EN238" i="11"/>
  <c r="EM238" i="11"/>
  <c r="EL238" i="11"/>
  <c r="EK238" i="11"/>
  <c r="EJ238" i="11"/>
  <c r="EI238" i="11"/>
  <c r="EH238" i="11"/>
  <c r="EG238" i="11"/>
  <c r="EF238" i="11"/>
  <c r="EE238" i="11"/>
  <c r="ED238" i="11"/>
  <c r="EC238" i="11"/>
  <c r="EB238" i="11"/>
  <c r="EA238" i="11"/>
  <c r="DZ238" i="11"/>
  <c r="DY238" i="11"/>
  <c r="DX238" i="11"/>
  <c r="DW238" i="11"/>
  <c r="DV238" i="11"/>
  <c r="DU238" i="11"/>
  <c r="DT238" i="11"/>
  <c r="DS238" i="11"/>
  <c r="DR238" i="11"/>
  <c r="DQ238" i="11"/>
  <c r="DP238" i="11"/>
  <c r="DO238" i="11"/>
  <c r="DN238" i="11"/>
  <c r="DM238" i="11"/>
  <c r="DL238" i="11"/>
  <c r="DK238" i="11"/>
  <c r="DJ238" i="11"/>
  <c r="DI238" i="11"/>
  <c r="DH238" i="11"/>
  <c r="DG238" i="11"/>
  <c r="DF238" i="11"/>
  <c r="DE238" i="11"/>
  <c r="DD238" i="11"/>
  <c r="DC238" i="11"/>
  <c r="DB238" i="11"/>
  <c r="DA238" i="11"/>
  <c r="CZ238" i="11"/>
  <c r="CY238" i="11"/>
  <c r="CX238" i="11"/>
  <c r="CW238" i="11"/>
  <c r="CV238" i="11"/>
  <c r="CU238" i="11"/>
  <c r="CT238" i="11"/>
  <c r="CS238" i="11"/>
  <c r="CR238" i="11"/>
  <c r="CQ238" i="11"/>
  <c r="CP238" i="11"/>
  <c r="CO238" i="11"/>
  <c r="CN238" i="11"/>
  <c r="CM238" i="11"/>
  <c r="CL238" i="11"/>
  <c r="CK238" i="11"/>
  <c r="CJ238" i="11"/>
  <c r="CI238" i="11"/>
  <c r="CH238" i="11"/>
  <c r="CG238" i="11"/>
  <c r="CF238" i="11"/>
  <c r="CE238" i="11"/>
  <c r="CD238" i="11"/>
  <c r="CC238" i="11"/>
  <c r="CB238" i="11"/>
  <c r="CA238" i="11"/>
  <c r="BZ238" i="11"/>
  <c r="BY238" i="11"/>
  <c r="BX238" i="11"/>
  <c r="BW238" i="11"/>
  <c r="BV238" i="11"/>
  <c r="BU238" i="11"/>
  <c r="BT238" i="11"/>
  <c r="BS238" i="11"/>
  <c r="BR238" i="11"/>
  <c r="BQ238" i="11"/>
  <c r="BP238" i="11"/>
  <c r="BO238" i="11"/>
  <c r="BN238" i="11"/>
  <c r="BM238" i="11"/>
  <c r="BL238" i="11"/>
  <c r="BK238" i="11"/>
  <c r="BJ238" i="11"/>
  <c r="BI238" i="11"/>
  <c r="BH238" i="11"/>
  <c r="BG238" i="11"/>
  <c r="BF238" i="11"/>
  <c r="BE238" i="11"/>
  <c r="BD238" i="11"/>
  <c r="BC238" i="11"/>
  <c r="BB238" i="11"/>
  <c r="BA238" i="11"/>
  <c r="AZ238" i="11"/>
  <c r="AY238" i="11"/>
  <c r="AX238" i="11"/>
  <c r="AW238" i="11"/>
  <c r="AV238" i="11"/>
  <c r="AU238" i="11"/>
  <c r="AT238" i="11"/>
  <c r="AS238" i="11"/>
  <c r="AR238" i="11"/>
  <c r="AQ238" i="11"/>
  <c r="AP238" i="11"/>
  <c r="AO238" i="11"/>
  <c r="AN238" i="11"/>
  <c r="AM238" i="11"/>
  <c r="AL238" i="11"/>
  <c r="AK238" i="11"/>
  <c r="AJ238" i="11"/>
  <c r="AI238" i="11"/>
  <c r="AH238" i="11"/>
  <c r="AG238" i="11"/>
  <c r="AF238" i="11"/>
  <c r="AE238" i="11"/>
  <c r="AD238" i="11"/>
  <c r="AC238" i="11"/>
  <c r="AB238" i="11"/>
  <c r="AA238" i="11"/>
  <c r="Z238" i="11"/>
  <c r="Y238" i="11"/>
  <c r="X238" i="11"/>
  <c r="W238" i="11"/>
  <c r="V238" i="11"/>
  <c r="U238" i="11"/>
  <c r="T238" i="11"/>
  <c r="S238" i="11"/>
  <c r="R238" i="11"/>
  <c r="Q238" i="11"/>
  <c r="P238" i="11"/>
  <c r="O238" i="11"/>
  <c r="N238" i="11"/>
  <c r="M238" i="11"/>
  <c r="L238" i="11"/>
  <c r="K238" i="11"/>
  <c r="J238" i="11"/>
  <c r="I238" i="11"/>
  <c r="H238" i="11"/>
  <c r="G238" i="11"/>
  <c r="D238" i="11"/>
  <c r="C238" i="11"/>
  <c r="B238" i="11"/>
  <c r="A238" i="11"/>
  <c r="HB237" i="11"/>
  <c r="GE236" i="11"/>
  <c r="GD236" i="11"/>
  <c r="GC236" i="11"/>
  <c r="GB236" i="11"/>
  <c r="GA236" i="11"/>
  <c r="FZ236" i="11"/>
  <c r="FY236" i="11"/>
  <c r="FX236" i="11"/>
  <c r="FW236" i="11"/>
  <c r="FV236" i="11"/>
  <c r="FU236" i="11"/>
  <c r="FT236" i="11"/>
  <c r="FS236" i="11"/>
  <c r="FR236" i="11"/>
  <c r="FQ236" i="11"/>
  <c r="FP236" i="11"/>
  <c r="FO236" i="11"/>
  <c r="FN236" i="11"/>
  <c r="FM236" i="11"/>
  <c r="FL236" i="11"/>
  <c r="FK236" i="11"/>
  <c r="FJ236" i="11"/>
  <c r="FI236" i="11"/>
  <c r="FH236" i="11"/>
  <c r="FG236" i="11"/>
  <c r="FF236" i="11"/>
  <c r="FE236" i="11"/>
  <c r="FD236" i="11"/>
  <c r="FC236" i="11"/>
  <c r="FB236" i="11"/>
  <c r="FA236" i="11"/>
  <c r="EZ236" i="11"/>
  <c r="EY236" i="11"/>
  <c r="EX236" i="11"/>
  <c r="EW236" i="11"/>
  <c r="EV236" i="11"/>
  <c r="EU236" i="11"/>
  <c r="ET236" i="11"/>
  <c r="ES236" i="11"/>
  <c r="ER236" i="11"/>
  <c r="EQ236" i="11"/>
  <c r="EP236" i="11"/>
  <c r="EO236" i="11"/>
  <c r="EN236" i="11"/>
  <c r="EM236" i="11"/>
  <c r="EL236" i="11"/>
  <c r="EK236" i="11"/>
  <c r="EJ236" i="11"/>
  <c r="EI236" i="11"/>
  <c r="EH236" i="11"/>
  <c r="EG236" i="11"/>
  <c r="EF236" i="11"/>
  <c r="EE236" i="11"/>
  <c r="ED236" i="11"/>
  <c r="EC236" i="11"/>
  <c r="EB236" i="11"/>
  <c r="EA236" i="11"/>
  <c r="DZ236" i="11"/>
  <c r="DY236" i="11"/>
  <c r="DX236" i="11"/>
  <c r="DW236" i="11"/>
  <c r="DV236" i="11"/>
  <c r="DU236" i="11"/>
  <c r="DT236" i="11"/>
  <c r="DS236" i="11"/>
  <c r="DR236" i="11"/>
  <c r="DQ236" i="11"/>
  <c r="DP236" i="11"/>
  <c r="DO236" i="11"/>
  <c r="DN236" i="11"/>
  <c r="DM236" i="11"/>
  <c r="DL236" i="11"/>
  <c r="DK236" i="11"/>
  <c r="DJ236" i="11"/>
  <c r="DI236" i="11"/>
  <c r="DH236" i="11"/>
  <c r="DG236" i="11"/>
  <c r="DF236" i="11"/>
  <c r="DE236" i="11"/>
  <c r="DD236" i="11"/>
  <c r="DC236" i="11"/>
  <c r="DB236" i="11"/>
  <c r="DA236" i="11"/>
  <c r="CZ236" i="11"/>
  <c r="CY236" i="11"/>
  <c r="CX236" i="11"/>
  <c r="CW236" i="11"/>
  <c r="CV236" i="11"/>
  <c r="CU236" i="11"/>
  <c r="CT236" i="11"/>
  <c r="CS236" i="11"/>
  <c r="CR236" i="11"/>
  <c r="CQ236" i="11"/>
  <c r="CP236" i="11"/>
  <c r="CO236" i="11"/>
  <c r="CN236" i="11"/>
  <c r="CM236" i="11"/>
  <c r="CL236" i="11"/>
  <c r="CK236" i="11"/>
  <c r="CJ236" i="11"/>
  <c r="CI236" i="11"/>
  <c r="CH236" i="11"/>
  <c r="CG236" i="11"/>
  <c r="CF236" i="11"/>
  <c r="CE236" i="11"/>
  <c r="CD236" i="11"/>
  <c r="CC236" i="11"/>
  <c r="CB236" i="11"/>
  <c r="CA236" i="11"/>
  <c r="BZ236" i="11"/>
  <c r="BY236" i="11"/>
  <c r="BX236" i="11"/>
  <c r="BW236" i="11"/>
  <c r="BV236" i="11"/>
  <c r="BU236" i="11"/>
  <c r="BT236" i="11"/>
  <c r="BS236" i="11"/>
  <c r="BR236" i="11"/>
  <c r="BQ236" i="11"/>
  <c r="BP236" i="11"/>
  <c r="BO236" i="11"/>
  <c r="BN236" i="11"/>
  <c r="BM236" i="11"/>
  <c r="BL236" i="11"/>
  <c r="BK236" i="11"/>
  <c r="BJ236" i="11"/>
  <c r="BI236" i="11"/>
  <c r="BH236" i="11"/>
  <c r="BG236" i="11"/>
  <c r="BF236" i="11"/>
  <c r="BE236" i="11"/>
  <c r="BD236" i="11"/>
  <c r="BC236" i="11"/>
  <c r="BB236" i="11"/>
  <c r="BA236" i="11"/>
  <c r="AZ236" i="11"/>
  <c r="AY236" i="11"/>
  <c r="AX236" i="11"/>
  <c r="AW236" i="11"/>
  <c r="AV236" i="11"/>
  <c r="AU236" i="11"/>
  <c r="AT236" i="11"/>
  <c r="AS236" i="11"/>
  <c r="AR236" i="11"/>
  <c r="AQ236" i="11"/>
  <c r="AP236" i="11"/>
  <c r="AO236" i="11"/>
  <c r="AN236" i="11"/>
  <c r="AM236" i="11"/>
  <c r="AL236" i="11"/>
  <c r="AK236" i="11"/>
  <c r="AJ236" i="11"/>
  <c r="AI236" i="11"/>
  <c r="AH236" i="11"/>
  <c r="AG236" i="11"/>
  <c r="AF236" i="11"/>
  <c r="AE236" i="11"/>
  <c r="AD236" i="11"/>
  <c r="AC236" i="11"/>
  <c r="AB236" i="11"/>
  <c r="AA236" i="11"/>
  <c r="Z236" i="11"/>
  <c r="Y236" i="11"/>
  <c r="X236" i="11"/>
  <c r="W236" i="11"/>
  <c r="V236" i="11"/>
  <c r="U236" i="11"/>
  <c r="T236" i="11"/>
  <c r="S236" i="11"/>
  <c r="R236" i="11"/>
  <c r="Q236" i="11"/>
  <c r="P236" i="11"/>
  <c r="O236" i="11"/>
  <c r="N236" i="11"/>
  <c r="M236" i="11"/>
  <c r="L236" i="11"/>
  <c r="K236" i="11"/>
  <c r="J236" i="11"/>
  <c r="I236" i="11"/>
  <c r="H236" i="11"/>
  <c r="G236" i="11"/>
  <c r="D236" i="11"/>
  <c r="C236" i="11"/>
  <c r="B236" i="11"/>
  <c r="A236" i="11"/>
  <c r="HB235" i="11"/>
  <c r="GE234" i="11"/>
  <c r="GB234" i="11"/>
  <c r="GA234" i="11"/>
  <c r="FW234" i="11"/>
  <c r="FV234" i="11"/>
  <c r="FU234" i="11"/>
  <c r="FR234" i="11"/>
  <c r="FQ234" i="11"/>
  <c r="FP234" i="11"/>
  <c r="FO234" i="11"/>
  <c r="FN234" i="11"/>
  <c r="FM234" i="11"/>
  <c r="FL234" i="11"/>
  <c r="FK234" i="11"/>
  <c r="FJ234" i="11"/>
  <c r="FI234" i="11"/>
  <c r="FH234" i="11"/>
  <c r="FG234" i="11"/>
  <c r="FF234" i="11"/>
  <c r="FE234" i="11"/>
  <c r="FD234" i="11"/>
  <c r="FC234" i="11"/>
  <c r="FB234" i="11"/>
  <c r="FA234" i="11"/>
  <c r="EZ234" i="11"/>
  <c r="EY234" i="11"/>
  <c r="EX234" i="11"/>
  <c r="EW234" i="11"/>
  <c r="EV234" i="11"/>
  <c r="EU234" i="11"/>
  <c r="ET234" i="11"/>
  <c r="ES234" i="11"/>
  <c r="ER234" i="11"/>
  <c r="EQ234" i="11"/>
  <c r="EP234" i="11"/>
  <c r="EO234" i="11"/>
  <c r="EN234" i="11"/>
  <c r="EM234" i="11"/>
  <c r="EL234" i="11"/>
  <c r="EK234" i="11"/>
  <c r="EJ234" i="11"/>
  <c r="EI234" i="11"/>
  <c r="EH234" i="11"/>
  <c r="EG234" i="11"/>
  <c r="EF234" i="11"/>
  <c r="EE234" i="11"/>
  <c r="ED234" i="11"/>
  <c r="EC234" i="11"/>
  <c r="EB234" i="11"/>
  <c r="EA234" i="11"/>
  <c r="DZ234" i="11"/>
  <c r="DY234" i="11"/>
  <c r="DX234" i="11"/>
  <c r="DW234" i="11"/>
  <c r="DV234" i="11"/>
  <c r="DU234" i="11"/>
  <c r="DT234" i="11"/>
  <c r="DS234" i="11"/>
  <c r="DR234" i="11"/>
  <c r="DQ234" i="11"/>
  <c r="DP234" i="11"/>
  <c r="DO234" i="11"/>
  <c r="DN234" i="11"/>
  <c r="DM234" i="11"/>
  <c r="DL234" i="11"/>
  <c r="DK234" i="11"/>
  <c r="DJ234" i="11"/>
  <c r="DI234" i="11"/>
  <c r="DH234" i="11"/>
  <c r="DG234" i="11"/>
  <c r="DF234" i="11"/>
  <c r="DE234" i="11"/>
  <c r="DD234" i="11"/>
  <c r="DC234" i="11"/>
  <c r="DB234" i="11"/>
  <c r="DA234" i="11"/>
  <c r="CZ234" i="11"/>
  <c r="CY234" i="11"/>
  <c r="CX234" i="11"/>
  <c r="CV234" i="11"/>
  <c r="CU234" i="11"/>
  <c r="CT234" i="11"/>
  <c r="CS234" i="11"/>
  <c r="CR234" i="11"/>
  <c r="CQ234" i="11"/>
  <c r="CP234" i="11"/>
  <c r="CO234" i="11"/>
  <c r="CN234" i="11"/>
  <c r="CM234" i="11"/>
  <c r="CL234" i="11"/>
  <c r="CK234" i="11"/>
  <c r="CJ234" i="11"/>
  <c r="CI234" i="11"/>
  <c r="CH234" i="11"/>
  <c r="CG234" i="11"/>
  <c r="CF234" i="11"/>
  <c r="CE234" i="11"/>
  <c r="CD234" i="11"/>
  <c r="CC234" i="11"/>
  <c r="CB234" i="11"/>
  <c r="CA234" i="11"/>
  <c r="BZ234" i="11"/>
  <c r="BY234" i="11"/>
  <c r="BX234" i="11"/>
  <c r="BW234" i="11"/>
  <c r="BV234" i="11"/>
  <c r="BT234" i="11"/>
  <c r="BS234" i="11"/>
  <c r="BR234" i="11"/>
  <c r="BQ234" i="11"/>
  <c r="BP234" i="11"/>
  <c r="BO234" i="11"/>
  <c r="BN234" i="11"/>
  <c r="BM234" i="11"/>
  <c r="BL234" i="11"/>
  <c r="BK234" i="11"/>
  <c r="BJ234" i="11"/>
  <c r="BI234" i="11"/>
  <c r="BH234" i="11"/>
  <c r="BG234" i="11"/>
  <c r="BF234" i="11"/>
  <c r="BE234" i="11"/>
  <c r="BD234" i="11"/>
  <c r="BC234" i="11"/>
  <c r="AZ234" i="11"/>
  <c r="AY234" i="11"/>
  <c r="AX234" i="11"/>
  <c r="AW234" i="11"/>
  <c r="AU234" i="11"/>
  <c r="AT234" i="11"/>
  <c r="AR234" i="11"/>
  <c r="AP234" i="11"/>
  <c r="AO234" i="11"/>
  <c r="AN234" i="11"/>
  <c r="AM234" i="11"/>
  <c r="AL234" i="11"/>
  <c r="AK234" i="11"/>
  <c r="AJ234" i="11"/>
  <c r="AI234" i="11"/>
  <c r="AH234" i="11"/>
  <c r="AG234" i="11"/>
  <c r="AF234" i="11"/>
  <c r="AE234" i="11"/>
  <c r="AD234" i="11"/>
  <c r="AC234" i="11"/>
  <c r="AB234" i="11"/>
  <c r="AA234" i="11"/>
  <c r="Z234" i="11"/>
  <c r="Y234" i="11"/>
  <c r="X234" i="11"/>
  <c r="W234" i="11"/>
  <c r="V234" i="11"/>
  <c r="U234" i="11"/>
  <c r="T234" i="11"/>
  <c r="S234" i="11"/>
  <c r="R234" i="11"/>
  <c r="Q234" i="11"/>
  <c r="N234" i="11"/>
  <c r="M234" i="11"/>
  <c r="L234" i="11"/>
  <c r="K234" i="11"/>
  <c r="J234" i="11"/>
  <c r="I234" i="11"/>
  <c r="H234" i="11"/>
  <c r="G234" i="11"/>
  <c r="E234" i="11"/>
  <c r="D234" i="11"/>
  <c r="C234" i="11"/>
  <c r="B234" i="11"/>
  <c r="A234" i="11"/>
  <c r="HB233" i="11"/>
  <c r="GE232" i="11"/>
  <c r="GB232" i="11"/>
  <c r="GA232" i="11"/>
  <c r="FW232" i="11"/>
  <c r="FV232" i="11"/>
  <c r="FU232" i="11"/>
  <c r="FR232" i="11"/>
  <c r="FQ232" i="11"/>
  <c r="FP232" i="11"/>
  <c r="FO232" i="11"/>
  <c r="FN232" i="11"/>
  <c r="FM232" i="11"/>
  <c r="FL232" i="11"/>
  <c r="FK232" i="11"/>
  <c r="FJ232" i="11"/>
  <c r="FI232" i="11"/>
  <c r="FH232" i="11"/>
  <c r="FG232" i="11"/>
  <c r="FF232" i="11"/>
  <c r="FE232" i="11"/>
  <c r="FD232" i="11"/>
  <c r="FC232" i="11"/>
  <c r="FB232" i="11"/>
  <c r="FA232" i="11"/>
  <c r="EZ232" i="11"/>
  <c r="EY232" i="11"/>
  <c r="EX232" i="11"/>
  <c r="EW232" i="11"/>
  <c r="EV232" i="11"/>
  <c r="EU232" i="11"/>
  <c r="ET232" i="11"/>
  <c r="ES232" i="11"/>
  <c r="ER232" i="11"/>
  <c r="EQ232" i="11"/>
  <c r="EP232" i="11"/>
  <c r="EO232" i="11"/>
  <c r="EN232" i="11"/>
  <c r="EM232" i="11"/>
  <c r="EL232" i="11"/>
  <c r="EK232" i="11"/>
  <c r="EJ232" i="11"/>
  <c r="EI232" i="11"/>
  <c r="EH232" i="11"/>
  <c r="EG232" i="11"/>
  <c r="EF232" i="11"/>
  <c r="EE232" i="11"/>
  <c r="ED232" i="11"/>
  <c r="EC232" i="11"/>
  <c r="EB232" i="11"/>
  <c r="EA232" i="11"/>
  <c r="DZ232" i="11"/>
  <c r="DY232" i="11"/>
  <c r="DX232" i="11"/>
  <c r="DW232" i="11"/>
  <c r="DV232" i="11"/>
  <c r="DU232" i="11"/>
  <c r="DT232" i="11"/>
  <c r="DS232" i="11"/>
  <c r="DR232" i="11"/>
  <c r="DQ232" i="11"/>
  <c r="DP232" i="11"/>
  <c r="DO232" i="11"/>
  <c r="DN232" i="11"/>
  <c r="DM232" i="11"/>
  <c r="DL232" i="11"/>
  <c r="DK232" i="11"/>
  <c r="DJ232" i="11"/>
  <c r="DI232" i="11"/>
  <c r="DH232" i="11"/>
  <c r="DG232" i="11"/>
  <c r="DF232" i="11"/>
  <c r="DE232" i="11"/>
  <c r="DD232" i="11"/>
  <c r="DC232" i="11"/>
  <c r="DB232" i="11"/>
  <c r="DA232" i="11"/>
  <c r="CZ232" i="11"/>
  <c r="CY232" i="11"/>
  <c r="CX232" i="11"/>
  <c r="CV232" i="11"/>
  <c r="CU232" i="11"/>
  <c r="CT232" i="11"/>
  <c r="CS232" i="11"/>
  <c r="CR232" i="11"/>
  <c r="CQ232" i="11"/>
  <c r="CP232" i="11"/>
  <c r="CO232" i="11"/>
  <c r="CN232" i="11"/>
  <c r="CM232" i="11"/>
  <c r="CL232" i="11"/>
  <c r="CK232" i="11"/>
  <c r="CJ232" i="11"/>
  <c r="CI232" i="11"/>
  <c r="CH232" i="11"/>
  <c r="CG232" i="11"/>
  <c r="CF232" i="11"/>
  <c r="CE232" i="11"/>
  <c r="CD232" i="11"/>
  <c r="CC232" i="11"/>
  <c r="CB232" i="11"/>
  <c r="CA232" i="11"/>
  <c r="BZ232" i="11"/>
  <c r="BY232" i="11"/>
  <c r="BX232" i="11"/>
  <c r="BW232" i="11"/>
  <c r="BV232" i="11"/>
  <c r="BT232" i="11"/>
  <c r="BS232" i="11"/>
  <c r="BR232" i="11"/>
  <c r="BQ232" i="11"/>
  <c r="BP232" i="11"/>
  <c r="BO232" i="11"/>
  <c r="BN232" i="11"/>
  <c r="BM232" i="11"/>
  <c r="BL232" i="11"/>
  <c r="BK232" i="11"/>
  <c r="BJ232" i="11"/>
  <c r="BI232" i="11"/>
  <c r="BH232" i="11"/>
  <c r="BG232" i="11"/>
  <c r="BF232" i="11"/>
  <c r="BE232" i="11"/>
  <c r="BD232" i="11"/>
  <c r="BC232" i="11"/>
  <c r="AZ232" i="11"/>
  <c r="AY232" i="11"/>
  <c r="AX232" i="11"/>
  <c r="AW232" i="11"/>
  <c r="AU232" i="11"/>
  <c r="AT232" i="11"/>
  <c r="AR232" i="11"/>
  <c r="AP232" i="11"/>
  <c r="AO232" i="11"/>
  <c r="AN232" i="11"/>
  <c r="AM232" i="11"/>
  <c r="AL232" i="11"/>
  <c r="AK232" i="11"/>
  <c r="AJ232" i="11"/>
  <c r="AI232" i="11"/>
  <c r="AH232" i="11"/>
  <c r="AG232" i="11"/>
  <c r="AF232" i="11"/>
  <c r="AE232" i="11"/>
  <c r="AD232" i="11"/>
  <c r="AC232" i="11"/>
  <c r="AB232" i="11"/>
  <c r="AA232" i="11"/>
  <c r="Z232" i="11"/>
  <c r="Y232" i="11"/>
  <c r="X232" i="11"/>
  <c r="W232" i="11"/>
  <c r="V232" i="11"/>
  <c r="U232" i="11"/>
  <c r="T232" i="11"/>
  <c r="S232" i="11"/>
  <c r="R232" i="11"/>
  <c r="Q232" i="11"/>
  <c r="N232" i="11"/>
  <c r="M232" i="11"/>
  <c r="L232" i="11"/>
  <c r="K232" i="11"/>
  <c r="J232" i="11"/>
  <c r="I232" i="11"/>
  <c r="H232" i="11"/>
  <c r="G232" i="11"/>
  <c r="E232" i="11"/>
  <c r="D232" i="11"/>
  <c r="C232" i="11"/>
  <c r="B232" i="11"/>
  <c r="A232" i="11"/>
  <c r="HB231" i="11"/>
  <c r="GE230" i="11"/>
  <c r="GB230" i="11"/>
  <c r="GA230" i="11"/>
  <c r="FW230" i="11"/>
  <c r="FV230" i="11"/>
  <c r="FU230" i="11"/>
  <c r="FR230" i="11"/>
  <c r="FQ230" i="11"/>
  <c r="FP230" i="11"/>
  <c r="FO230" i="11"/>
  <c r="FN230" i="11"/>
  <c r="FM230" i="11"/>
  <c r="FL230" i="11"/>
  <c r="FK230" i="11"/>
  <c r="FJ230" i="11"/>
  <c r="FI230" i="11"/>
  <c r="FH230" i="11"/>
  <c r="FG230" i="11"/>
  <c r="FF230" i="11"/>
  <c r="FE230" i="11"/>
  <c r="FD230" i="11"/>
  <c r="FC230" i="11"/>
  <c r="FB230" i="11"/>
  <c r="FA230" i="11"/>
  <c r="EZ230" i="11"/>
  <c r="EY230" i="11"/>
  <c r="EX230" i="11"/>
  <c r="EW230" i="11"/>
  <c r="EV230" i="11"/>
  <c r="EU230" i="11"/>
  <c r="ET230" i="11"/>
  <c r="ES230" i="11"/>
  <c r="ER230" i="11"/>
  <c r="EQ230" i="11"/>
  <c r="EP230" i="11"/>
  <c r="EO230" i="11"/>
  <c r="EN230" i="11"/>
  <c r="EM230" i="11"/>
  <c r="EL230" i="11"/>
  <c r="EK230" i="11"/>
  <c r="EJ230" i="11"/>
  <c r="EI230" i="11"/>
  <c r="EH230" i="11"/>
  <c r="EG230" i="11"/>
  <c r="EF230" i="11"/>
  <c r="EE230" i="11"/>
  <c r="ED230" i="11"/>
  <c r="EC230" i="11"/>
  <c r="EB230" i="11"/>
  <c r="EA230" i="11"/>
  <c r="DZ230" i="11"/>
  <c r="DY230" i="11"/>
  <c r="DX230" i="11"/>
  <c r="DW230" i="11"/>
  <c r="DV230" i="11"/>
  <c r="DU230" i="11"/>
  <c r="DT230" i="11"/>
  <c r="DS230" i="11"/>
  <c r="DR230" i="11"/>
  <c r="DQ230" i="11"/>
  <c r="DP230" i="11"/>
  <c r="DO230" i="11"/>
  <c r="DN230" i="11"/>
  <c r="DM230" i="11"/>
  <c r="DL230" i="11"/>
  <c r="DK230" i="11"/>
  <c r="DJ230" i="11"/>
  <c r="DI230" i="11"/>
  <c r="DH230" i="11"/>
  <c r="DG230" i="11"/>
  <c r="DF230" i="11"/>
  <c r="DE230" i="11"/>
  <c r="DD230" i="11"/>
  <c r="DC230" i="11"/>
  <c r="DB230" i="11"/>
  <c r="DA230" i="11"/>
  <c r="CZ230" i="11"/>
  <c r="CY230" i="11"/>
  <c r="CX230" i="11"/>
  <c r="CV230" i="11"/>
  <c r="CU230" i="11"/>
  <c r="CT230" i="11"/>
  <c r="CS230" i="11"/>
  <c r="CR230" i="11"/>
  <c r="CQ230" i="11"/>
  <c r="CP230" i="11"/>
  <c r="CO230" i="11"/>
  <c r="CN230" i="11"/>
  <c r="CM230" i="11"/>
  <c r="CL230" i="11"/>
  <c r="CK230" i="11"/>
  <c r="CJ230" i="11"/>
  <c r="CI230" i="11"/>
  <c r="CH230" i="11"/>
  <c r="CG230" i="11"/>
  <c r="CF230" i="11"/>
  <c r="CE230" i="11"/>
  <c r="CD230" i="11"/>
  <c r="CC230" i="11"/>
  <c r="CB230" i="11"/>
  <c r="CA230" i="11"/>
  <c r="BZ230" i="11"/>
  <c r="BY230" i="11"/>
  <c r="BX230" i="11"/>
  <c r="BW230" i="11"/>
  <c r="BV230" i="11"/>
  <c r="BT230" i="11"/>
  <c r="BS230" i="11"/>
  <c r="BR230" i="11"/>
  <c r="BQ230" i="11"/>
  <c r="BP230" i="11"/>
  <c r="BO230" i="11"/>
  <c r="BN230" i="11"/>
  <c r="BM230" i="11"/>
  <c r="BL230" i="11"/>
  <c r="BK230" i="11"/>
  <c r="BJ230" i="11"/>
  <c r="BI230" i="11"/>
  <c r="BH230" i="11"/>
  <c r="BG230" i="11"/>
  <c r="BF230" i="11"/>
  <c r="BE230" i="11"/>
  <c r="BD230" i="11"/>
  <c r="BC230" i="11"/>
  <c r="AZ230" i="11"/>
  <c r="AY230" i="11"/>
  <c r="AX230" i="11"/>
  <c r="AW230" i="11"/>
  <c r="AU230" i="11"/>
  <c r="AT230" i="11"/>
  <c r="AR230" i="11"/>
  <c r="AP230" i="11"/>
  <c r="AO230" i="11"/>
  <c r="AN230" i="11"/>
  <c r="AM230" i="11"/>
  <c r="AL230" i="11"/>
  <c r="AK230" i="11"/>
  <c r="AJ230" i="11"/>
  <c r="AI230" i="11"/>
  <c r="AH230" i="11"/>
  <c r="AG230" i="11"/>
  <c r="AF230" i="11"/>
  <c r="AE230" i="11"/>
  <c r="AD230" i="11"/>
  <c r="AC230" i="11"/>
  <c r="AB230" i="11"/>
  <c r="AA230" i="11"/>
  <c r="Z230" i="11"/>
  <c r="Y230" i="11"/>
  <c r="X230" i="11"/>
  <c r="W230" i="11"/>
  <c r="V230" i="11"/>
  <c r="U230" i="11"/>
  <c r="T230" i="11"/>
  <c r="S230" i="11"/>
  <c r="R230" i="11"/>
  <c r="Q230" i="11"/>
  <c r="N230" i="11"/>
  <c r="M230" i="11"/>
  <c r="L230" i="11"/>
  <c r="K230" i="11"/>
  <c r="J230" i="11"/>
  <c r="I230" i="11"/>
  <c r="H230" i="11"/>
  <c r="G230" i="11"/>
  <c r="E230" i="11"/>
  <c r="D230" i="11"/>
  <c r="C230" i="11"/>
  <c r="B230" i="11"/>
  <c r="A230" i="11"/>
  <c r="HB229" i="11"/>
  <c r="GE510" i="11"/>
  <c r="GD510" i="11"/>
  <c r="GC510" i="11"/>
  <c r="GB510" i="11"/>
  <c r="GA510" i="11"/>
  <c r="FZ510" i="11"/>
  <c r="FY510" i="11"/>
  <c r="FX510" i="11"/>
  <c r="FW510" i="11"/>
  <c r="FV510" i="11"/>
  <c r="FU510" i="11"/>
  <c r="FT510" i="11"/>
  <c r="FS510" i="11"/>
  <c r="FR510" i="11"/>
  <c r="FQ510" i="11"/>
  <c r="FM510" i="11"/>
  <c r="FL510" i="11"/>
  <c r="FK510" i="11"/>
  <c r="FJ510" i="11"/>
  <c r="FI510" i="11"/>
  <c r="FH510" i="11"/>
  <c r="FG510" i="11"/>
  <c r="FF510" i="11"/>
  <c r="FE510" i="11"/>
  <c r="FD510" i="11"/>
  <c r="FC510" i="11"/>
  <c r="FB510" i="11"/>
  <c r="FA510" i="11"/>
  <c r="EZ510" i="11"/>
  <c r="EY510" i="11"/>
  <c r="EX510" i="11"/>
  <c r="EW510" i="11"/>
  <c r="EV510" i="11"/>
  <c r="EU510" i="11"/>
  <c r="ET510" i="11"/>
  <c r="ES510" i="11"/>
  <c r="ER510" i="11"/>
  <c r="EQ510" i="11"/>
  <c r="EP510" i="11"/>
  <c r="EO510" i="11"/>
  <c r="EN510" i="11"/>
  <c r="EM510" i="11"/>
  <c r="EL510" i="11"/>
  <c r="EK510" i="11"/>
  <c r="EJ510" i="11"/>
  <c r="EI510" i="11"/>
  <c r="EH510" i="11"/>
  <c r="EG510" i="11"/>
  <c r="EF510" i="11"/>
  <c r="EE510" i="11"/>
  <c r="ED510" i="11"/>
  <c r="EC510" i="11"/>
  <c r="EB510" i="11"/>
  <c r="EA510" i="11"/>
  <c r="DZ510" i="11"/>
  <c r="DY510" i="11"/>
  <c r="DX510" i="11"/>
  <c r="DW510" i="11"/>
  <c r="DV510" i="11"/>
  <c r="DU510" i="11"/>
  <c r="DT510" i="11"/>
  <c r="DS510" i="11"/>
  <c r="DR510" i="11"/>
  <c r="DQ510" i="11"/>
  <c r="DP510" i="11"/>
  <c r="DO510" i="11"/>
  <c r="DN510" i="11"/>
  <c r="DM510" i="11"/>
  <c r="DL510" i="11"/>
  <c r="DK510" i="11"/>
  <c r="DJ510" i="11"/>
  <c r="DI510" i="11"/>
  <c r="DH510" i="11"/>
  <c r="DG510" i="11"/>
  <c r="DF510" i="11"/>
  <c r="DE510" i="11"/>
  <c r="DD510" i="11"/>
  <c r="DC510" i="11"/>
  <c r="DB510" i="11"/>
  <c r="DA510" i="11"/>
  <c r="CZ510" i="11"/>
  <c r="CY510" i="11"/>
  <c r="CX510" i="11"/>
  <c r="CW510" i="11"/>
  <c r="CV510" i="11"/>
  <c r="CU510" i="11"/>
  <c r="CT510" i="11"/>
  <c r="CS510" i="11"/>
  <c r="CR510" i="11"/>
  <c r="CQ510" i="11"/>
  <c r="CP510" i="11"/>
  <c r="CO510" i="11"/>
  <c r="CN510" i="11"/>
  <c r="CM510" i="11"/>
  <c r="CL510" i="11"/>
  <c r="CK510" i="11"/>
  <c r="CJ510" i="11"/>
  <c r="CI510" i="11"/>
  <c r="CH510" i="11"/>
  <c r="CG510" i="11"/>
  <c r="CF510" i="11"/>
  <c r="CE510" i="11"/>
  <c r="CD510" i="11"/>
  <c r="CC510" i="11"/>
  <c r="CB510" i="11"/>
  <c r="CA510" i="11"/>
  <c r="BZ510" i="11"/>
  <c r="BY510" i="11"/>
  <c r="BX510" i="11"/>
  <c r="BW510" i="11"/>
  <c r="BV510" i="11"/>
  <c r="BU510" i="11"/>
  <c r="BT510" i="11"/>
  <c r="BS510" i="11"/>
  <c r="BR510" i="11"/>
  <c r="BQ510" i="11"/>
  <c r="BP510" i="11"/>
  <c r="BO510" i="11"/>
  <c r="BN510" i="11"/>
  <c r="BM510" i="11"/>
  <c r="BL510" i="11"/>
  <c r="BK510" i="11"/>
  <c r="BJ510" i="11"/>
  <c r="BI510" i="11"/>
  <c r="BH510" i="11"/>
  <c r="BG510" i="11"/>
  <c r="BF510" i="11"/>
  <c r="BE510" i="11"/>
  <c r="BD510" i="11"/>
  <c r="BC510" i="11"/>
  <c r="BB510" i="11"/>
  <c r="BA510" i="11"/>
  <c r="AZ510" i="11"/>
  <c r="AY510" i="11"/>
  <c r="AX510" i="11"/>
  <c r="AW510" i="11"/>
  <c r="AV510" i="11"/>
  <c r="AU510" i="11"/>
  <c r="AT510" i="11"/>
  <c r="AS510" i="11"/>
  <c r="AR510" i="11"/>
  <c r="AQ510" i="11"/>
  <c r="AP510" i="11"/>
  <c r="AO510" i="11"/>
  <c r="AN510" i="11"/>
  <c r="AM510" i="11"/>
  <c r="AL510" i="11"/>
  <c r="AK510" i="11"/>
  <c r="AJ510" i="11"/>
  <c r="AI510" i="11"/>
  <c r="AH510" i="11"/>
  <c r="AG510" i="11"/>
  <c r="AF510" i="11"/>
  <c r="AE510" i="11"/>
  <c r="AD510" i="11"/>
  <c r="AC510" i="11"/>
  <c r="AB510" i="11"/>
  <c r="AA510" i="11"/>
  <c r="Z510" i="11"/>
  <c r="Y510" i="11"/>
  <c r="X510" i="11"/>
  <c r="W510" i="11"/>
  <c r="V510" i="11"/>
  <c r="U510" i="11"/>
  <c r="T510" i="11"/>
  <c r="S510" i="11"/>
  <c r="R510" i="11"/>
  <c r="Q510" i="11"/>
  <c r="P510" i="11"/>
  <c r="O510" i="11"/>
  <c r="N510" i="11"/>
  <c r="M510" i="11"/>
  <c r="L510" i="11"/>
  <c r="K510" i="11"/>
  <c r="J510" i="11"/>
  <c r="I510" i="11"/>
  <c r="H510" i="11"/>
  <c r="G510" i="11"/>
  <c r="D510" i="11"/>
  <c r="C510" i="11"/>
  <c r="B510" i="11"/>
  <c r="A510" i="11"/>
  <c r="HB509" i="11"/>
  <c r="GE508" i="11"/>
  <c r="GD508" i="11"/>
  <c r="GC508" i="11"/>
  <c r="GB508" i="11"/>
  <c r="GA508" i="11"/>
  <c r="FZ508" i="11"/>
  <c r="FY508" i="11"/>
  <c r="FX508" i="11"/>
  <c r="FW508" i="11"/>
  <c r="FV508" i="11"/>
  <c r="FU508" i="11"/>
  <c r="FT508" i="11"/>
  <c r="FS508" i="11"/>
  <c r="FR508" i="11"/>
  <c r="FQ508" i="11"/>
  <c r="FM508" i="11"/>
  <c r="FL508" i="11"/>
  <c r="FK508" i="11"/>
  <c r="FJ508" i="11"/>
  <c r="FI508" i="11"/>
  <c r="FH508" i="11"/>
  <c r="FG508" i="11"/>
  <c r="FF508" i="11"/>
  <c r="FE508" i="11"/>
  <c r="FD508" i="11"/>
  <c r="FC508" i="11"/>
  <c r="FB508" i="11"/>
  <c r="FA508" i="11"/>
  <c r="EZ508" i="11"/>
  <c r="EY508" i="11"/>
  <c r="EX508" i="11"/>
  <c r="EW508" i="11"/>
  <c r="EV508" i="11"/>
  <c r="EU508" i="11"/>
  <c r="ET508" i="11"/>
  <c r="ES508" i="11"/>
  <c r="ER508" i="11"/>
  <c r="EQ508" i="11"/>
  <c r="EP508" i="11"/>
  <c r="EO508" i="11"/>
  <c r="EN508" i="11"/>
  <c r="EM508" i="11"/>
  <c r="EL508" i="11"/>
  <c r="EK508" i="11"/>
  <c r="EJ508" i="11"/>
  <c r="EI508" i="11"/>
  <c r="EH508" i="11"/>
  <c r="EG508" i="11"/>
  <c r="EF508" i="11"/>
  <c r="EE508" i="11"/>
  <c r="ED508" i="11"/>
  <c r="EC508" i="11"/>
  <c r="EB508" i="11"/>
  <c r="EA508" i="11"/>
  <c r="DZ508" i="11"/>
  <c r="DY508" i="11"/>
  <c r="DX508" i="11"/>
  <c r="DW508" i="11"/>
  <c r="DV508" i="11"/>
  <c r="DU508" i="11"/>
  <c r="DT508" i="11"/>
  <c r="DS508" i="11"/>
  <c r="DR508" i="11"/>
  <c r="DQ508" i="11"/>
  <c r="DP508" i="11"/>
  <c r="DO508" i="11"/>
  <c r="DN508" i="11"/>
  <c r="DM508" i="11"/>
  <c r="DL508" i="11"/>
  <c r="DK508" i="11"/>
  <c r="DJ508" i="11"/>
  <c r="DI508" i="11"/>
  <c r="DH508" i="11"/>
  <c r="DG508" i="11"/>
  <c r="DF508" i="11"/>
  <c r="DE508" i="11"/>
  <c r="DD508" i="11"/>
  <c r="DC508" i="11"/>
  <c r="DB508" i="11"/>
  <c r="DA508" i="11"/>
  <c r="CZ508" i="11"/>
  <c r="CY508" i="11"/>
  <c r="CX508" i="11"/>
  <c r="CW508" i="11"/>
  <c r="CV508" i="11"/>
  <c r="CU508" i="11"/>
  <c r="CT508" i="11"/>
  <c r="CS508" i="11"/>
  <c r="CR508" i="11"/>
  <c r="CQ508" i="11"/>
  <c r="CP508" i="11"/>
  <c r="CO508" i="11"/>
  <c r="CN508" i="11"/>
  <c r="CM508" i="11"/>
  <c r="CL508" i="11"/>
  <c r="CK508" i="11"/>
  <c r="CJ508" i="11"/>
  <c r="CI508" i="11"/>
  <c r="CH508" i="11"/>
  <c r="CG508" i="11"/>
  <c r="CF508" i="11"/>
  <c r="CE508" i="11"/>
  <c r="CD508" i="11"/>
  <c r="CC508" i="11"/>
  <c r="CB508" i="11"/>
  <c r="CA508" i="11"/>
  <c r="BZ508" i="11"/>
  <c r="BY508" i="11"/>
  <c r="BX508" i="11"/>
  <c r="BW508" i="11"/>
  <c r="BV508" i="11"/>
  <c r="BU508" i="11"/>
  <c r="BT508" i="11"/>
  <c r="BS508" i="11"/>
  <c r="BR508" i="11"/>
  <c r="BQ508" i="11"/>
  <c r="BP508" i="11"/>
  <c r="BO508" i="11"/>
  <c r="BN508" i="11"/>
  <c r="BM508" i="11"/>
  <c r="BL508" i="11"/>
  <c r="BK508" i="11"/>
  <c r="BJ508" i="11"/>
  <c r="BI508" i="11"/>
  <c r="BH508" i="11"/>
  <c r="BG508" i="11"/>
  <c r="BF508" i="11"/>
  <c r="BE508" i="11"/>
  <c r="BD508" i="11"/>
  <c r="BC508" i="11"/>
  <c r="BB508" i="11"/>
  <c r="BA508" i="11"/>
  <c r="AZ508" i="11"/>
  <c r="AY508" i="11"/>
  <c r="AX508" i="11"/>
  <c r="AW508" i="11"/>
  <c r="AV508" i="11"/>
  <c r="AU508" i="11"/>
  <c r="AT508" i="11"/>
  <c r="AS508" i="11"/>
  <c r="AR508" i="11"/>
  <c r="AQ508" i="11"/>
  <c r="AP508" i="11"/>
  <c r="AO508" i="11"/>
  <c r="AN508" i="11"/>
  <c r="AM508" i="11"/>
  <c r="AL508" i="11"/>
  <c r="AK508" i="11"/>
  <c r="AJ508" i="11"/>
  <c r="AI508" i="11"/>
  <c r="AH508" i="11"/>
  <c r="AG508" i="11"/>
  <c r="AF508" i="11"/>
  <c r="AE508" i="11"/>
  <c r="AD508" i="11"/>
  <c r="AC508" i="11"/>
  <c r="AB508" i="11"/>
  <c r="AA508" i="11"/>
  <c r="Z508" i="11"/>
  <c r="Y508" i="11"/>
  <c r="X508" i="11"/>
  <c r="W508" i="11"/>
  <c r="V508" i="11"/>
  <c r="U508" i="11"/>
  <c r="T508" i="11"/>
  <c r="S508" i="11"/>
  <c r="R508" i="11"/>
  <c r="Q508" i="11"/>
  <c r="P508" i="11"/>
  <c r="O508" i="11"/>
  <c r="N508" i="11"/>
  <c r="M508" i="11"/>
  <c r="L508" i="11"/>
  <c r="K508" i="11"/>
  <c r="J508" i="11"/>
  <c r="I508" i="11"/>
  <c r="H508" i="11"/>
  <c r="G508" i="11"/>
  <c r="D508" i="11"/>
  <c r="C508" i="11"/>
  <c r="B508" i="11"/>
  <c r="A508" i="11"/>
  <c r="HB507" i="11"/>
  <c r="GE460" i="11"/>
  <c r="GD460" i="11"/>
  <c r="GC460" i="11"/>
  <c r="GB460" i="11"/>
  <c r="GA460" i="11"/>
  <c r="FZ460" i="11"/>
  <c r="FY460" i="11"/>
  <c r="FX460" i="11"/>
  <c r="FW460" i="11"/>
  <c r="FV460" i="11"/>
  <c r="FU460" i="11"/>
  <c r="FT460" i="11"/>
  <c r="FS460" i="11"/>
  <c r="FR460" i="11"/>
  <c r="FQ460" i="11"/>
  <c r="FP460" i="11"/>
  <c r="FO460" i="11"/>
  <c r="FN460" i="11"/>
  <c r="FM460" i="11"/>
  <c r="FL460" i="11"/>
  <c r="FK460" i="11"/>
  <c r="FJ460" i="11"/>
  <c r="FI460" i="11"/>
  <c r="FH460" i="11"/>
  <c r="FG460" i="11"/>
  <c r="FF460" i="11"/>
  <c r="FE460" i="11"/>
  <c r="FD460" i="11"/>
  <c r="FC460" i="11"/>
  <c r="FB460" i="11"/>
  <c r="FA460" i="11"/>
  <c r="EZ460" i="11"/>
  <c r="EY460" i="11"/>
  <c r="EX460" i="11"/>
  <c r="EW460" i="11"/>
  <c r="EV460" i="11"/>
  <c r="EU460" i="11"/>
  <c r="ET460" i="11"/>
  <c r="ES460" i="11"/>
  <c r="ER460" i="11"/>
  <c r="EQ460" i="11"/>
  <c r="EP460" i="11"/>
  <c r="EO460" i="11"/>
  <c r="EN460" i="11"/>
  <c r="EM460" i="11"/>
  <c r="EL460" i="11"/>
  <c r="EK460" i="11"/>
  <c r="EJ460" i="11"/>
  <c r="EI460" i="11"/>
  <c r="EH460" i="11"/>
  <c r="EG460" i="11"/>
  <c r="EF460" i="11"/>
  <c r="EE460" i="11"/>
  <c r="ED460" i="11"/>
  <c r="EC460" i="11"/>
  <c r="EB460" i="11"/>
  <c r="EA460" i="11"/>
  <c r="DZ460" i="11"/>
  <c r="DY460" i="11"/>
  <c r="DX460" i="11"/>
  <c r="DW460" i="11"/>
  <c r="DV460" i="11"/>
  <c r="DU460" i="11"/>
  <c r="DT460" i="11"/>
  <c r="DS460" i="11"/>
  <c r="DR460" i="11"/>
  <c r="DQ460" i="11"/>
  <c r="DP460" i="11"/>
  <c r="DO460" i="11"/>
  <c r="DN460" i="11"/>
  <c r="DM460" i="11"/>
  <c r="DL460" i="11"/>
  <c r="DK460" i="11"/>
  <c r="DJ460" i="11"/>
  <c r="DI460" i="11"/>
  <c r="DH460" i="11"/>
  <c r="DG460" i="11"/>
  <c r="DF460" i="11"/>
  <c r="DE460" i="11"/>
  <c r="DD460" i="11"/>
  <c r="DC460" i="11"/>
  <c r="DB460" i="11"/>
  <c r="DA460" i="11"/>
  <c r="CZ460" i="11"/>
  <c r="CY460" i="11"/>
  <c r="CX460" i="11"/>
  <c r="CW460" i="11"/>
  <c r="CV460" i="11"/>
  <c r="CU460" i="11"/>
  <c r="CT460" i="11"/>
  <c r="CS460" i="11"/>
  <c r="CR460" i="11"/>
  <c r="CQ460" i="11"/>
  <c r="CP460" i="11"/>
  <c r="CO460" i="11"/>
  <c r="CN460" i="11"/>
  <c r="CM460" i="11"/>
  <c r="CL460" i="11"/>
  <c r="CK460" i="11"/>
  <c r="CJ460" i="11"/>
  <c r="CI460" i="11"/>
  <c r="CH460" i="11"/>
  <c r="CG460" i="11"/>
  <c r="CF460" i="11"/>
  <c r="CE460" i="11"/>
  <c r="CD460" i="11"/>
  <c r="CC460" i="11"/>
  <c r="CB460" i="11"/>
  <c r="CA460" i="11"/>
  <c r="BZ460" i="11"/>
  <c r="BY460" i="11"/>
  <c r="BX460" i="11"/>
  <c r="BW460" i="11"/>
  <c r="BV460" i="11"/>
  <c r="BU460" i="11"/>
  <c r="BT460" i="11"/>
  <c r="BS460" i="11"/>
  <c r="BR460" i="11"/>
  <c r="BQ460" i="11"/>
  <c r="BP460" i="11"/>
  <c r="BO460" i="11"/>
  <c r="BN460" i="11"/>
  <c r="BM460" i="11"/>
  <c r="BL460" i="11"/>
  <c r="BK460" i="11"/>
  <c r="BJ460" i="11"/>
  <c r="BI460" i="11"/>
  <c r="BH460" i="11"/>
  <c r="BG460" i="11"/>
  <c r="BF460" i="11"/>
  <c r="BE460" i="11"/>
  <c r="BD460" i="11"/>
  <c r="BC460" i="11"/>
  <c r="BB460" i="11"/>
  <c r="BA460" i="11"/>
  <c r="AZ460" i="11"/>
  <c r="AY460" i="11"/>
  <c r="AX460" i="11"/>
  <c r="AW460" i="11"/>
  <c r="AV460" i="11"/>
  <c r="AU460" i="11"/>
  <c r="AT460" i="11"/>
  <c r="AS460" i="11"/>
  <c r="AR460" i="11"/>
  <c r="AQ460" i="11"/>
  <c r="AP460" i="11"/>
  <c r="AO460" i="11"/>
  <c r="AN460" i="11"/>
  <c r="AM460" i="11"/>
  <c r="AL460" i="11"/>
  <c r="AK460" i="11"/>
  <c r="AJ460" i="11"/>
  <c r="AI460" i="11"/>
  <c r="AH460" i="11"/>
  <c r="AG460" i="11"/>
  <c r="AF460" i="11"/>
  <c r="AE460" i="11"/>
  <c r="AD460" i="11"/>
  <c r="AC460" i="11"/>
  <c r="AB460" i="11"/>
  <c r="AA460" i="11"/>
  <c r="Z460" i="11"/>
  <c r="Y460" i="11"/>
  <c r="X460" i="11"/>
  <c r="W460" i="11"/>
  <c r="V460" i="11"/>
  <c r="U460" i="11"/>
  <c r="T460" i="11"/>
  <c r="S460" i="11"/>
  <c r="R460" i="11"/>
  <c r="Q460" i="11"/>
  <c r="P460" i="11"/>
  <c r="O460" i="11"/>
  <c r="N460" i="11"/>
  <c r="M460" i="11"/>
  <c r="L460" i="11"/>
  <c r="K460" i="11"/>
  <c r="J460" i="11"/>
  <c r="I460" i="11"/>
  <c r="H460" i="11"/>
  <c r="G460" i="11"/>
  <c r="D460" i="11"/>
  <c r="C460" i="11"/>
  <c r="B460" i="11"/>
  <c r="A460" i="11"/>
  <c r="HB459" i="11"/>
  <c r="GE458" i="11"/>
  <c r="GD458" i="11"/>
  <c r="GC458" i="11"/>
  <c r="GB458" i="11"/>
  <c r="GA458" i="11"/>
  <c r="FZ458" i="11"/>
  <c r="FY458" i="11"/>
  <c r="FX458" i="11"/>
  <c r="FW458" i="11"/>
  <c r="FV458" i="11"/>
  <c r="FU458" i="11"/>
  <c r="FT458" i="11"/>
  <c r="FS458" i="11"/>
  <c r="FR458" i="11"/>
  <c r="FQ458" i="11"/>
  <c r="FP458" i="11"/>
  <c r="FO458" i="11"/>
  <c r="FN458" i="11"/>
  <c r="FM458" i="11"/>
  <c r="FL458" i="11"/>
  <c r="FK458" i="11"/>
  <c r="FJ458" i="11"/>
  <c r="FI458" i="11"/>
  <c r="FH458" i="11"/>
  <c r="FG458" i="11"/>
  <c r="FF458" i="11"/>
  <c r="FE458" i="11"/>
  <c r="FD458" i="11"/>
  <c r="FC458" i="11"/>
  <c r="FB458" i="11"/>
  <c r="FA458" i="11"/>
  <c r="EZ458" i="11"/>
  <c r="EY458" i="11"/>
  <c r="EX458" i="11"/>
  <c r="EW458" i="11"/>
  <c r="EV458" i="11"/>
  <c r="EU458" i="11"/>
  <c r="ET458" i="11"/>
  <c r="ES458" i="11"/>
  <c r="ER458" i="11"/>
  <c r="EQ458" i="11"/>
  <c r="EP458" i="11"/>
  <c r="EO458" i="11"/>
  <c r="EN458" i="11"/>
  <c r="EM458" i="11"/>
  <c r="EL458" i="11"/>
  <c r="EK458" i="11"/>
  <c r="EJ458" i="11"/>
  <c r="EI458" i="11"/>
  <c r="EH458" i="11"/>
  <c r="EG458" i="11"/>
  <c r="EF458" i="11"/>
  <c r="EE458" i="11"/>
  <c r="ED458" i="11"/>
  <c r="EC458" i="11"/>
  <c r="EB458" i="11"/>
  <c r="EA458" i="11"/>
  <c r="DZ458" i="11"/>
  <c r="DY458" i="11"/>
  <c r="DX458" i="11"/>
  <c r="DW458" i="11"/>
  <c r="DV458" i="11"/>
  <c r="DU458" i="11"/>
  <c r="DT458" i="11"/>
  <c r="DS458" i="11"/>
  <c r="DR458" i="11"/>
  <c r="DQ458" i="11"/>
  <c r="DP458" i="11"/>
  <c r="DO458" i="11"/>
  <c r="DN458" i="11"/>
  <c r="DM458" i="11"/>
  <c r="DL458" i="11"/>
  <c r="DK458" i="11"/>
  <c r="DJ458" i="11"/>
  <c r="DI458" i="11"/>
  <c r="DH458" i="11"/>
  <c r="DG458" i="11"/>
  <c r="DF458" i="11"/>
  <c r="DE458" i="11"/>
  <c r="DD458" i="11"/>
  <c r="DC458" i="11"/>
  <c r="DB458" i="11"/>
  <c r="DA458" i="11"/>
  <c r="CZ458" i="11"/>
  <c r="CY458" i="11"/>
  <c r="CX458" i="11"/>
  <c r="CW458" i="11"/>
  <c r="CV458" i="11"/>
  <c r="CU458" i="11"/>
  <c r="CT458" i="11"/>
  <c r="CS458" i="11"/>
  <c r="CR458" i="11"/>
  <c r="CQ458" i="11"/>
  <c r="CP458" i="11"/>
  <c r="CO458" i="11"/>
  <c r="CN458" i="11"/>
  <c r="CM458" i="11"/>
  <c r="CL458" i="11"/>
  <c r="CK458" i="11"/>
  <c r="CJ458" i="11"/>
  <c r="CI458" i="11"/>
  <c r="CH458" i="11"/>
  <c r="CG458" i="11"/>
  <c r="CF458" i="11"/>
  <c r="CE458" i="11"/>
  <c r="CD458" i="11"/>
  <c r="CC458" i="11"/>
  <c r="CB458" i="11"/>
  <c r="CA458" i="11"/>
  <c r="BZ458" i="11"/>
  <c r="BY458" i="11"/>
  <c r="BX458" i="11"/>
  <c r="BW458" i="11"/>
  <c r="BV458" i="11"/>
  <c r="BU458" i="11"/>
  <c r="BT458" i="11"/>
  <c r="BS458" i="11"/>
  <c r="BR458" i="11"/>
  <c r="BQ458" i="11"/>
  <c r="BP458" i="11"/>
  <c r="BO458" i="11"/>
  <c r="BN458" i="11"/>
  <c r="BM458" i="11"/>
  <c r="BL458" i="11"/>
  <c r="BK458" i="11"/>
  <c r="BJ458" i="11"/>
  <c r="BI458" i="11"/>
  <c r="BH458" i="11"/>
  <c r="BG458" i="11"/>
  <c r="BF458" i="11"/>
  <c r="BE458" i="11"/>
  <c r="BD458" i="11"/>
  <c r="BC458" i="11"/>
  <c r="BB458" i="11"/>
  <c r="BA458" i="11"/>
  <c r="AZ458" i="11"/>
  <c r="AY458" i="11"/>
  <c r="AX458" i="11"/>
  <c r="AW458" i="11"/>
  <c r="AV458" i="11"/>
  <c r="AU458" i="11"/>
  <c r="AT458" i="11"/>
  <c r="AS458" i="11"/>
  <c r="AR458" i="11"/>
  <c r="AQ458" i="11"/>
  <c r="AP458" i="11"/>
  <c r="AO458" i="11"/>
  <c r="AN458" i="11"/>
  <c r="AM458" i="11"/>
  <c r="AL458" i="11"/>
  <c r="AK458" i="11"/>
  <c r="AJ458" i="11"/>
  <c r="AI458" i="11"/>
  <c r="AH458" i="11"/>
  <c r="AG458" i="11"/>
  <c r="AF458" i="11"/>
  <c r="AE458" i="11"/>
  <c r="AD458" i="11"/>
  <c r="AC458" i="11"/>
  <c r="AB458" i="11"/>
  <c r="AA458" i="11"/>
  <c r="Z458" i="11"/>
  <c r="Y458" i="11"/>
  <c r="X458" i="11"/>
  <c r="W458" i="11"/>
  <c r="V458" i="11"/>
  <c r="U458" i="11"/>
  <c r="T458" i="11"/>
  <c r="S458" i="11"/>
  <c r="R458" i="11"/>
  <c r="Q458" i="11"/>
  <c r="P458" i="11"/>
  <c r="O458" i="11"/>
  <c r="N458" i="11"/>
  <c r="M458" i="11"/>
  <c r="L458" i="11"/>
  <c r="K458" i="11"/>
  <c r="J458" i="11"/>
  <c r="I458" i="11"/>
  <c r="H458" i="11"/>
  <c r="G458" i="11"/>
  <c r="D458" i="11"/>
  <c r="C458" i="11"/>
  <c r="B458" i="11"/>
  <c r="A458" i="11"/>
  <c r="HB457" i="11"/>
  <c r="GE456" i="11"/>
  <c r="GD456" i="11"/>
  <c r="GC456" i="11"/>
  <c r="GB456" i="11"/>
  <c r="GA456" i="11"/>
  <c r="FZ456" i="11"/>
  <c r="FY456" i="11"/>
  <c r="FX456" i="11"/>
  <c r="FW456" i="11"/>
  <c r="FV456" i="11"/>
  <c r="FU456" i="11"/>
  <c r="FT456" i="11"/>
  <c r="FS456" i="11"/>
  <c r="FR456" i="11"/>
  <c r="FQ456" i="11"/>
  <c r="FP456" i="11"/>
  <c r="FO456" i="11"/>
  <c r="FN456" i="11"/>
  <c r="FM456" i="11"/>
  <c r="FL456" i="11"/>
  <c r="FK456" i="11"/>
  <c r="FJ456" i="11"/>
  <c r="FI456" i="11"/>
  <c r="FH456" i="11"/>
  <c r="FG456" i="11"/>
  <c r="FF456" i="11"/>
  <c r="FE456" i="11"/>
  <c r="FD456" i="11"/>
  <c r="FC456" i="11"/>
  <c r="FB456" i="11"/>
  <c r="FA456" i="11"/>
  <c r="EZ456" i="11"/>
  <c r="EY456" i="11"/>
  <c r="EX456" i="11"/>
  <c r="EW456" i="11"/>
  <c r="EV456" i="11"/>
  <c r="EU456" i="11"/>
  <c r="ET456" i="11"/>
  <c r="ES456" i="11"/>
  <c r="ER456" i="11"/>
  <c r="EQ456" i="11"/>
  <c r="EP456" i="11"/>
  <c r="EO456" i="11"/>
  <c r="EN456" i="11"/>
  <c r="EM456" i="11"/>
  <c r="EL456" i="11"/>
  <c r="EK456" i="11"/>
  <c r="EJ456" i="11"/>
  <c r="EI456" i="11"/>
  <c r="EH456" i="11"/>
  <c r="EG456" i="11"/>
  <c r="EF456" i="11"/>
  <c r="EE456" i="11"/>
  <c r="ED456" i="11"/>
  <c r="EC456" i="11"/>
  <c r="EB456" i="11"/>
  <c r="EA456" i="11"/>
  <c r="DZ456" i="11"/>
  <c r="DY456" i="11"/>
  <c r="DX456" i="11"/>
  <c r="DW456" i="11"/>
  <c r="DV456" i="11"/>
  <c r="DU456" i="11"/>
  <c r="DT456" i="11"/>
  <c r="DS456" i="11"/>
  <c r="DR456" i="11"/>
  <c r="DQ456" i="11"/>
  <c r="DP456" i="11"/>
  <c r="DO456" i="11"/>
  <c r="DN456" i="11"/>
  <c r="DM456" i="11"/>
  <c r="DL456" i="11"/>
  <c r="DK456" i="11"/>
  <c r="DJ456" i="11"/>
  <c r="DI456" i="11"/>
  <c r="DH456" i="11"/>
  <c r="DG456" i="11"/>
  <c r="DF456" i="11"/>
  <c r="DE456" i="11"/>
  <c r="DD456" i="11"/>
  <c r="DC456" i="11"/>
  <c r="DB456" i="11"/>
  <c r="DA456" i="11"/>
  <c r="CZ456" i="11"/>
  <c r="CY456" i="11"/>
  <c r="CX456" i="11"/>
  <c r="CW456" i="11"/>
  <c r="CV456" i="11"/>
  <c r="CU456" i="11"/>
  <c r="CT456" i="11"/>
  <c r="CS456" i="11"/>
  <c r="CR456" i="11"/>
  <c r="CQ456" i="11"/>
  <c r="CP456" i="11"/>
  <c r="CO456" i="11"/>
  <c r="CN456" i="11"/>
  <c r="CM456" i="11"/>
  <c r="CL456" i="11"/>
  <c r="CK456" i="11"/>
  <c r="CJ456" i="11"/>
  <c r="CI456" i="11"/>
  <c r="CH456" i="11"/>
  <c r="CG456" i="11"/>
  <c r="CF456" i="11"/>
  <c r="CE456" i="11"/>
  <c r="CD456" i="11"/>
  <c r="CC456" i="11"/>
  <c r="CB456" i="11"/>
  <c r="CA456" i="11"/>
  <c r="BZ456" i="11"/>
  <c r="BY456" i="11"/>
  <c r="BX456" i="11"/>
  <c r="BW456" i="11"/>
  <c r="BV456" i="11"/>
  <c r="BU456" i="11"/>
  <c r="BT456" i="11"/>
  <c r="BS456" i="11"/>
  <c r="BR456" i="11"/>
  <c r="BQ456" i="11"/>
  <c r="BP456" i="11"/>
  <c r="BO456" i="11"/>
  <c r="BN456" i="11"/>
  <c r="BM456" i="11"/>
  <c r="BL456" i="11"/>
  <c r="BK456" i="11"/>
  <c r="BJ456" i="11"/>
  <c r="BI456" i="11"/>
  <c r="BH456" i="11"/>
  <c r="BG456" i="11"/>
  <c r="BF456" i="11"/>
  <c r="BE456" i="11"/>
  <c r="BD456" i="11"/>
  <c r="BC456" i="11"/>
  <c r="BB456" i="11"/>
  <c r="BA456" i="11"/>
  <c r="AZ456" i="11"/>
  <c r="AY456" i="11"/>
  <c r="AX456" i="11"/>
  <c r="AW456" i="11"/>
  <c r="AV456" i="11"/>
  <c r="AU456" i="11"/>
  <c r="AT456" i="11"/>
  <c r="AS456" i="11"/>
  <c r="AR456" i="11"/>
  <c r="AQ456" i="11"/>
  <c r="AP456" i="11"/>
  <c r="AO456" i="11"/>
  <c r="AN456" i="11"/>
  <c r="AM456" i="11"/>
  <c r="AL456" i="11"/>
  <c r="AK456" i="11"/>
  <c r="AJ456" i="11"/>
  <c r="AI456" i="11"/>
  <c r="AH456" i="11"/>
  <c r="AG456" i="11"/>
  <c r="AF456" i="11"/>
  <c r="AE456" i="11"/>
  <c r="AD456" i="11"/>
  <c r="AC456" i="11"/>
  <c r="AB456" i="11"/>
  <c r="AA456" i="11"/>
  <c r="Z456" i="11"/>
  <c r="Y456" i="11"/>
  <c r="X456" i="11"/>
  <c r="W456" i="11"/>
  <c r="V456" i="11"/>
  <c r="U456" i="11"/>
  <c r="T456" i="11"/>
  <c r="S456" i="11"/>
  <c r="R456" i="11"/>
  <c r="Q456" i="11"/>
  <c r="P456" i="11"/>
  <c r="O456" i="11"/>
  <c r="N456" i="11"/>
  <c r="M456" i="11"/>
  <c r="L456" i="11"/>
  <c r="K456" i="11"/>
  <c r="J456" i="11"/>
  <c r="I456" i="11"/>
  <c r="H456" i="11"/>
  <c r="G456" i="11"/>
  <c r="D456" i="11"/>
  <c r="C456" i="11"/>
  <c r="B456" i="11"/>
  <c r="A456" i="11"/>
  <c r="HB455" i="11"/>
  <c r="GE50" i="11"/>
  <c r="GB50" i="11"/>
  <c r="GA50" i="11"/>
  <c r="FS50" i="11"/>
  <c r="FR50" i="11"/>
  <c r="FQ50" i="11"/>
  <c r="FM50" i="11"/>
  <c r="FL50" i="11"/>
  <c r="FK50" i="11"/>
  <c r="FJ50" i="11"/>
  <c r="FI50" i="11"/>
  <c r="FH50" i="11"/>
  <c r="FG50" i="11"/>
  <c r="FF50" i="11"/>
  <c r="FE50" i="11"/>
  <c r="FD50" i="11"/>
  <c r="FC50" i="11"/>
  <c r="FB50" i="11"/>
  <c r="FA50" i="11"/>
  <c r="EZ50" i="11"/>
  <c r="EY50" i="11"/>
  <c r="EX50" i="11"/>
  <c r="EW50" i="11"/>
  <c r="EV50" i="11"/>
  <c r="EU50" i="11"/>
  <c r="ET50" i="11"/>
  <c r="ES50" i="11"/>
  <c r="ER50" i="11"/>
  <c r="EQ50" i="11"/>
  <c r="EP50" i="11"/>
  <c r="EO50" i="11"/>
  <c r="EN50" i="11"/>
  <c r="EM50" i="11"/>
  <c r="EL50" i="11"/>
  <c r="EK50" i="11"/>
  <c r="EJ50" i="11"/>
  <c r="EI50" i="11"/>
  <c r="EH50" i="11"/>
  <c r="EG50" i="11"/>
  <c r="EF50" i="11"/>
  <c r="EE50" i="11"/>
  <c r="ED50" i="11"/>
  <c r="EC50" i="11"/>
  <c r="EB50" i="11"/>
  <c r="EA50" i="11"/>
  <c r="DZ50" i="11"/>
  <c r="DY50" i="11"/>
  <c r="DX50" i="11"/>
  <c r="DW50" i="11"/>
  <c r="DV50" i="11"/>
  <c r="DU50" i="11"/>
  <c r="DT50" i="11"/>
  <c r="DS50" i="11"/>
  <c r="DR50" i="11"/>
  <c r="DQ50" i="11"/>
  <c r="DP50" i="11"/>
  <c r="DO50" i="11"/>
  <c r="DN50" i="11"/>
  <c r="DM50" i="11"/>
  <c r="DL50" i="11"/>
  <c r="DK50" i="11"/>
  <c r="DJ50" i="11"/>
  <c r="DI50" i="11"/>
  <c r="DH50" i="11"/>
  <c r="DG50" i="11"/>
  <c r="DE50" i="11"/>
  <c r="DD50" i="11"/>
  <c r="DC50" i="11"/>
  <c r="DB50" i="11"/>
  <c r="DA50" i="11"/>
  <c r="CZ50" i="11"/>
  <c r="CY50" i="11"/>
  <c r="CX50" i="11"/>
  <c r="CV50" i="11"/>
  <c r="CU50" i="11"/>
  <c r="CT50" i="11"/>
  <c r="CS50" i="11"/>
  <c r="CR50" i="11"/>
  <c r="CQ50" i="11"/>
  <c r="CP50" i="11"/>
  <c r="CO50" i="11"/>
  <c r="CN50" i="11"/>
  <c r="CM50" i="11"/>
  <c r="CL50" i="11"/>
  <c r="CK50" i="11"/>
  <c r="CJ50" i="11"/>
  <c r="CI50" i="11"/>
  <c r="CH50" i="11"/>
  <c r="CG50" i="11"/>
  <c r="CF50" i="11"/>
  <c r="CE50" i="11"/>
  <c r="BZ50" i="11"/>
  <c r="BX50" i="11"/>
  <c r="BW50" i="11"/>
  <c r="BV50" i="11"/>
  <c r="BT50" i="11"/>
  <c r="BS50" i="11"/>
  <c r="BR50" i="11"/>
  <c r="BQ50" i="11"/>
  <c r="BP50" i="11"/>
  <c r="BO50" i="11"/>
  <c r="BN50" i="11"/>
  <c r="BM50" i="11"/>
  <c r="BL50" i="11"/>
  <c r="BK50" i="11"/>
  <c r="BJ50" i="11"/>
  <c r="BI50" i="11"/>
  <c r="BH50" i="11"/>
  <c r="BG50" i="11"/>
  <c r="BF50" i="11"/>
  <c r="BE50" i="11"/>
  <c r="BD50" i="11"/>
  <c r="BC50" i="11"/>
  <c r="BB50" i="11"/>
  <c r="BA50" i="11"/>
  <c r="AZ50" i="11"/>
  <c r="AY50" i="11"/>
  <c r="AX50" i="11"/>
  <c r="AT50" i="11"/>
  <c r="AS50" i="11"/>
  <c r="AP50" i="11"/>
  <c r="AN50" i="11"/>
  <c r="AK50" i="11"/>
  <c r="AJ50" i="11"/>
  <c r="AI50" i="11"/>
  <c r="AH50" i="11"/>
  <c r="AG50" i="11"/>
  <c r="AF50" i="11"/>
  <c r="AE50" i="11"/>
  <c r="AD50" i="11"/>
  <c r="AC50" i="11"/>
  <c r="AB50" i="11"/>
  <c r="AA50" i="11"/>
  <c r="Z50" i="11"/>
  <c r="Y50" i="11"/>
  <c r="X50" i="11"/>
  <c r="W50" i="11"/>
  <c r="V50" i="11"/>
  <c r="U50" i="11"/>
  <c r="T50" i="11"/>
  <c r="S50" i="11"/>
  <c r="R50" i="11"/>
  <c r="Q50" i="11"/>
  <c r="N50" i="11"/>
  <c r="M50" i="11"/>
  <c r="L50" i="11"/>
  <c r="J50" i="11"/>
  <c r="H50" i="11"/>
  <c r="E50" i="11"/>
  <c r="D50" i="11"/>
  <c r="C50" i="11"/>
  <c r="B50" i="11"/>
  <c r="A50" i="11"/>
  <c r="HB49" i="11"/>
  <c r="GE96" i="11"/>
  <c r="GB96" i="11"/>
  <c r="GA96" i="11"/>
  <c r="FW96" i="11"/>
  <c r="FV96" i="11"/>
  <c r="FU96" i="11"/>
  <c r="FR96" i="11"/>
  <c r="FQ96" i="11"/>
  <c r="FP96" i="11"/>
  <c r="FO96" i="11"/>
  <c r="FN96" i="11"/>
  <c r="FM96" i="11"/>
  <c r="FL96" i="11"/>
  <c r="FK96" i="11"/>
  <c r="FJ96" i="11"/>
  <c r="FI96" i="11"/>
  <c r="FH96" i="11"/>
  <c r="FG96" i="11"/>
  <c r="FF96" i="11"/>
  <c r="FE96" i="11"/>
  <c r="FD96" i="11"/>
  <c r="FC96" i="11"/>
  <c r="FB96" i="11"/>
  <c r="FA96" i="11"/>
  <c r="EZ96" i="11"/>
  <c r="EY96" i="11"/>
  <c r="EX96" i="11"/>
  <c r="EW96" i="11"/>
  <c r="EV96" i="11"/>
  <c r="EU96" i="11"/>
  <c r="ET96" i="11"/>
  <c r="ES96" i="11"/>
  <c r="ER96" i="11"/>
  <c r="EQ96" i="11"/>
  <c r="EP96" i="11"/>
  <c r="EO96" i="11"/>
  <c r="EN96" i="11"/>
  <c r="EM96" i="11"/>
  <c r="EL96" i="11"/>
  <c r="EK96" i="11"/>
  <c r="EJ96" i="11"/>
  <c r="EI96" i="11"/>
  <c r="EH96" i="11"/>
  <c r="EG96" i="11"/>
  <c r="EF96" i="11"/>
  <c r="EE96" i="11"/>
  <c r="ED96" i="11"/>
  <c r="EC96" i="11"/>
  <c r="EB96" i="11"/>
  <c r="EA96" i="11"/>
  <c r="DZ96" i="11"/>
  <c r="DY96" i="11"/>
  <c r="DX96" i="11"/>
  <c r="DW96" i="11"/>
  <c r="DV96" i="11"/>
  <c r="DU96" i="11"/>
  <c r="DT96" i="11"/>
  <c r="DS96" i="11"/>
  <c r="DR96" i="11"/>
  <c r="DQ96" i="11"/>
  <c r="DP96" i="11"/>
  <c r="DO96" i="11"/>
  <c r="DN96" i="11"/>
  <c r="DM96" i="11"/>
  <c r="DL96" i="11"/>
  <c r="DK96" i="11"/>
  <c r="DJ96" i="11"/>
  <c r="DI96" i="11"/>
  <c r="DH96" i="11"/>
  <c r="DG96" i="11"/>
  <c r="DF96" i="11"/>
  <c r="DE96" i="11"/>
  <c r="DD96" i="11"/>
  <c r="DC96" i="11"/>
  <c r="DB96" i="11"/>
  <c r="DA96" i="11"/>
  <c r="CZ96" i="11"/>
  <c r="CY96" i="11"/>
  <c r="CX96" i="11"/>
  <c r="CV96" i="11"/>
  <c r="CU96" i="11"/>
  <c r="CT96" i="11"/>
  <c r="CS96" i="11"/>
  <c r="CR96" i="11"/>
  <c r="CQ96" i="11"/>
  <c r="CP96" i="11"/>
  <c r="CO96" i="11"/>
  <c r="CN96" i="11"/>
  <c r="CM96" i="11"/>
  <c r="CL96" i="11"/>
  <c r="CK96" i="11"/>
  <c r="CJ96" i="11"/>
  <c r="CI96" i="11"/>
  <c r="CH96" i="11"/>
  <c r="CG96" i="11"/>
  <c r="CF96" i="11"/>
  <c r="CE96" i="11"/>
  <c r="CD96" i="11"/>
  <c r="CC96" i="11"/>
  <c r="CB96" i="11"/>
  <c r="CA96" i="11"/>
  <c r="BZ96" i="11"/>
  <c r="BY96" i="11"/>
  <c r="BX96" i="11"/>
  <c r="BW96" i="11"/>
  <c r="BV96" i="11"/>
  <c r="BT96" i="11"/>
  <c r="BS96" i="11"/>
  <c r="BR96" i="11"/>
  <c r="BQ96" i="11"/>
  <c r="BP96" i="11"/>
  <c r="BO96" i="11"/>
  <c r="BN96" i="11"/>
  <c r="BM96" i="11"/>
  <c r="BL96" i="11"/>
  <c r="BK96" i="11"/>
  <c r="BJ96" i="11"/>
  <c r="BI96" i="11"/>
  <c r="BH96" i="11"/>
  <c r="BG96" i="11"/>
  <c r="BF96" i="11"/>
  <c r="BE96" i="11"/>
  <c r="BD96" i="11"/>
  <c r="BC96" i="11"/>
  <c r="AZ96" i="11"/>
  <c r="AY96" i="11"/>
  <c r="AX96" i="11"/>
  <c r="AW96" i="11"/>
  <c r="AU96" i="11"/>
  <c r="AT96" i="11"/>
  <c r="AR96" i="11"/>
  <c r="AP96" i="11"/>
  <c r="AO96" i="11"/>
  <c r="AN96" i="11"/>
  <c r="AM96" i="11"/>
  <c r="AL96" i="11"/>
  <c r="AK96" i="11"/>
  <c r="AJ96" i="11"/>
  <c r="AI96" i="11"/>
  <c r="AH96" i="11"/>
  <c r="AG96" i="11"/>
  <c r="AF96" i="11"/>
  <c r="AE96" i="11"/>
  <c r="AD96" i="11"/>
  <c r="AC96" i="11"/>
  <c r="AB96" i="11"/>
  <c r="AA96" i="11"/>
  <c r="Z96" i="11"/>
  <c r="Y96" i="11"/>
  <c r="X96" i="11"/>
  <c r="W96" i="11"/>
  <c r="V96" i="11"/>
  <c r="U96" i="11"/>
  <c r="T96" i="11"/>
  <c r="S96" i="11"/>
  <c r="R96" i="11"/>
  <c r="Q96" i="11"/>
  <c r="N96" i="11"/>
  <c r="M96" i="11"/>
  <c r="L96" i="11"/>
  <c r="K96" i="11"/>
  <c r="J96" i="11"/>
  <c r="I96" i="11"/>
  <c r="H96" i="11"/>
  <c r="G96" i="11"/>
  <c r="E96" i="11"/>
  <c r="D96" i="11"/>
  <c r="C96" i="11"/>
  <c r="B96" i="11"/>
  <c r="A96" i="11"/>
  <c r="HB95" i="11"/>
  <c r="GE180" i="11"/>
  <c r="GD180" i="11"/>
  <c r="GC180" i="11"/>
  <c r="GB180" i="11"/>
  <c r="GA180" i="11"/>
  <c r="FZ180" i="11"/>
  <c r="FY180" i="11"/>
  <c r="FX180" i="11"/>
  <c r="FW180" i="11"/>
  <c r="FV180" i="11"/>
  <c r="FU180" i="11"/>
  <c r="FT180" i="11"/>
  <c r="FS180" i="11"/>
  <c r="FR180" i="11"/>
  <c r="FQ180" i="11"/>
  <c r="FP180" i="11"/>
  <c r="FO180" i="11"/>
  <c r="FN180" i="11"/>
  <c r="FM180" i="11"/>
  <c r="FL180" i="11"/>
  <c r="FK180" i="11"/>
  <c r="FJ180" i="11"/>
  <c r="FI180" i="11"/>
  <c r="FH180" i="11"/>
  <c r="FG180" i="11"/>
  <c r="FF180" i="11"/>
  <c r="FE180" i="11"/>
  <c r="FD180" i="11"/>
  <c r="FC180" i="11"/>
  <c r="FB180" i="11"/>
  <c r="FA180" i="11"/>
  <c r="EZ180" i="11"/>
  <c r="EY180" i="11"/>
  <c r="EX180" i="11"/>
  <c r="EW180" i="11"/>
  <c r="EV180" i="11"/>
  <c r="EU180" i="11"/>
  <c r="ET180" i="11"/>
  <c r="ES180" i="11"/>
  <c r="ER180" i="11"/>
  <c r="EQ180" i="11"/>
  <c r="EP180" i="11"/>
  <c r="EO180" i="11"/>
  <c r="EN180" i="11"/>
  <c r="EM180" i="11"/>
  <c r="EL180" i="11"/>
  <c r="EK180" i="11"/>
  <c r="EJ180" i="11"/>
  <c r="EI180" i="11"/>
  <c r="EH180" i="11"/>
  <c r="EG180" i="11"/>
  <c r="EF180" i="11"/>
  <c r="EE180" i="11"/>
  <c r="ED180" i="11"/>
  <c r="EC180" i="11"/>
  <c r="EB180" i="11"/>
  <c r="EA180" i="11"/>
  <c r="DZ180" i="11"/>
  <c r="DY180" i="11"/>
  <c r="DX180" i="11"/>
  <c r="DW180" i="11"/>
  <c r="DV180" i="11"/>
  <c r="DU180" i="11"/>
  <c r="DT180" i="11"/>
  <c r="DS180" i="11"/>
  <c r="DR180" i="11"/>
  <c r="DQ180" i="11"/>
  <c r="DP180" i="11"/>
  <c r="DO180" i="11"/>
  <c r="DN180" i="11"/>
  <c r="DM180" i="11"/>
  <c r="DL180" i="11"/>
  <c r="DK180" i="11"/>
  <c r="DJ180" i="11"/>
  <c r="DI180" i="11"/>
  <c r="DH180" i="11"/>
  <c r="DG180" i="11"/>
  <c r="DF180" i="11"/>
  <c r="DE180" i="11"/>
  <c r="DD180" i="11"/>
  <c r="DC180" i="11"/>
  <c r="DB180" i="11"/>
  <c r="DA180" i="11"/>
  <c r="CZ180" i="11"/>
  <c r="CY180" i="11"/>
  <c r="CX180" i="11"/>
  <c r="CW180" i="11"/>
  <c r="CV180" i="11"/>
  <c r="CU180" i="11"/>
  <c r="CT180" i="11"/>
  <c r="CS180" i="11"/>
  <c r="CR180" i="11"/>
  <c r="CQ180" i="11"/>
  <c r="CP180" i="11"/>
  <c r="CO180" i="11"/>
  <c r="CN180" i="11"/>
  <c r="CM180" i="11"/>
  <c r="CL180" i="11"/>
  <c r="CK180" i="11"/>
  <c r="CJ180" i="11"/>
  <c r="CI180" i="11"/>
  <c r="CH180" i="11"/>
  <c r="CG180" i="11"/>
  <c r="CF180" i="11"/>
  <c r="CE180" i="11"/>
  <c r="CD180" i="11"/>
  <c r="CC180" i="11"/>
  <c r="CB180" i="11"/>
  <c r="CA180" i="11"/>
  <c r="BZ180" i="11"/>
  <c r="BY180" i="11"/>
  <c r="BX180" i="11"/>
  <c r="BW180" i="11"/>
  <c r="BV180" i="11"/>
  <c r="BU180" i="11"/>
  <c r="BT180" i="11"/>
  <c r="BS180" i="11"/>
  <c r="BR180" i="11"/>
  <c r="BQ180" i="11"/>
  <c r="BP180" i="11"/>
  <c r="BO180" i="11"/>
  <c r="BN180" i="11"/>
  <c r="BM180" i="11"/>
  <c r="BL180" i="11"/>
  <c r="BK180" i="11"/>
  <c r="BJ180" i="11"/>
  <c r="BI180" i="11"/>
  <c r="BH180" i="11"/>
  <c r="BG180" i="11"/>
  <c r="BF180" i="11"/>
  <c r="BE180" i="11"/>
  <c r="BD180" i="11"/>
  <c r="BC180" i="11"/>
  <c r="BB180" i="11"/>
  <c r="BA180" i="11"/>
  <c r="AZ180" i="11"/>
  <c r="AY180" i="11"/>
  <c r="AX180" i="11"/>
  <c r="AW180" i="11"/>
  <c r="AV180" i="11"/>
  <c r="AU180" i="11"/>
  <c r="AT180" i="11"/>
  <c r="AS180" i="11"/>
  <c r="AR180" i="11"/>
  <c r="AQ180" i="11"/>
  <c r="AP180" i="11"/>
  <c r="AO180" i="11"/>
  <c r="AN180" i="11"/>
  <c r="AM180" i="11"/>
  <c r="AL180" i="11"/>
  <c r="AK180" i="11"/>
  <c r="AJ180" i="11"/>
  <c r="AI180" i="11"/>
  <c r="AH180" i="11"/>
  <c r="AG180" i="11"/>
  <c r="AF180" i="11"/>
  <c r="AE180" i="11"/>
  <c r="AD180" i="11"/>
  <c r="AC180" i="11"/>
  <c r="AB180" i="11"/>
  <c r="AA180" i="11"/>
  <c r="Z180" i="11"/>
  <c r="Y180" i="11"/>
  <c r="X180" i="11"/>
  <c r="W180" i="11"/>
  <c r="V180" i="11"/>
  <c r="U180" i="11"/>
  <c r="T180" i="11"/>
  <c r="S180" i="11"/>
  <c r="R180" i="11"/>
  <c r="Q180" i="11"/>
  <c r="P180" i="11"/>
  <c r="O180" i="11"/>
  <c r="N180" i="11"/>
  <c r="M180" i="11"/>
  <c r="L180" i="11"/>
  <c r="K180" i="11"/>
  <c r="J180" i="11"/>
  <c r="I180" i="11"/>
  <c r="H180" i="11"/>
  <c r="G180" i="11"/>
  <c r="D180" i="11"/>
  <c r="C180" i="11"/>
  <c r="B180" i="11"/>
  <c r="A180" i="11"/>
  <c r="HB179" i="11"/>
  <c r="GE328" i="11"/>
  <c r="GD328" i="11"/>
  <c r="GC328" i="11"/>
  <c r="GB328" i="11"/>
  <c r="GA328" i="11"/>
  <c r="FZ328" i="11"/>
  <c r="FY328" i="11"/>
  <c r="FX328" i="11"/>
  <c r="FW328" i="11"/>
  <c r="FV328" i="11"/>
  <c r="FU328" i="11"/>
  <c r="FT328" i="11"/>
  <c r="FS328" i="11"/>
  <c r="FR328" i="11"/>
  <c r="FQ328" i="11"/>
  <c r="FP328" i="11"/>
  <c r="FO328" i="11"/>
  <c r="FN328" i="11"/>
  <c r="FM328" i="11"/>
  <c r="FL328" i="11"/>
  <c r="FK328" i="11"/>
  <c r="FJ328" i="11"/>
  <c r="FI328" i="11"/>
  <c r="FH328" i="11"/>
  <c r="FG328" i="11"/>
  <c r="FF328" i="11"/>
  <c r="FE328" i="11"/>
  <c r="FD328" i="11"/>
  <c r="FC328" i="11"/>
  <c r="FB328" i="11"/>
  <c r="FA328" i="11"/>
  <c r="EZ328" i="11"/>
  <c r="EY328" i="11"/>
  <c r="EX328" i="11"/>
  <c r="EW328" i="11"/>
  <c r="EV328" i="11"/>
  <c r="EU328" i="11"/>
  <c r="ET328" i="11"/>
  <c r="ES328" i="11"/>
  <c r="ER328" i="11"/>
  <c r="EQ328" i="11"/>
  <c r="EP328" i="11"/>
  <c r="EO328" i="11"/>
  <c r="EN328" i="11"/>
  <c r="EM328" i="11"/>
  <c r="EL328" i="11"/>
  <c r="EK328" i="11"/>
  <c r="EJ328" i="11"/>
  <c r="EI328" i="11"/>
  <c r="EH328" i="11"/>
  <c r="EG328" i="11"/>
  <c r="EF328" i="11"/>
  <c r="EE328" i="11"/>
  <c r="ED328" i="11"/>
  <c r="EC328" i="11"/>
  <c r="EB328" i="11"/>
  <c r="EA328" i="11"/>
  <c r="DZ328" i="11"/>
  <c r="DY328" i="11"/>
  <c r="DX328" i="11"/>
  <c r="DW328" i="11"/>
  <c r="DV328" i="11"/>
  <c r="DU328" i="11"/>
  <c r="DT328" i="11"/>
  <c r="DS328" i="11"/>
  <c r="DR328" i="11"/>
  <c r="DQ328" i="11"/>
  <c r="DP328" i="11"/>
  <c r="DO328" i="11"/>
  <c r="DN328" i="11"/>
  <c r="DM328" i="11"/>
  <c r="DL328" i="11"/>
  <c r="DK328" i="11"/>
  <c r="DJ328" i="11"/>
  <c r="DI328" i="11"/>
  <c r="DH328" i="11"/>
  <c r="DG328" i="11"/>
  <c r="DF328" i="11"/>
  <c r="DE328" i="11"/>
  <c r="DD328" i="11"/>
  <c r="DC328" i="11"/>
  <c r="DB328" i="11"/>
  <c r="DA328" i="11"/>
  <c r="CZ328" i="11"/>
  <c r="CY328" i="11"/>
  <c r="CX328" i="11"/>
  <c r="CW328" i="11"/>
  <c r="CV328" i="11"/>
  <c r="CU328" i="11"/>
  <c r="CT328" i="11"/>
  <c r="CS328" i="11"/>
  <c r="CR328" i="11"/>
  <c r="CQ328" i="11"/>
  <c r="CP328" i="11"/>
  <c r="CO328" i="11"/>
  <c r="CN328" i="11"/>
  <c r="CM328" i="11"/>
  <c r="CL328" i="11"/>
  <c r="CK328" i="11"/>
  <c r="CJ328" i="11"/>
  <c r="CI328" i="11"/>
  <c r="CH328" i="11"/>
  <c r="CG328" i="11"/>
  <c r="CF328" i="11"/>
  <c r="CE328" i="11"/>
  <c r="CD328" i="11"/>
  <c r="CC328" i="11"/>
  <c r="CB328" i="11"/>
  <c r="CA328" i="11"/>
  <c r="BZ328" i="11"/>
  <c r="BY328" i="11"/>
  <c r="BX328" i="11"/>
  <c r="BW328" i="11"/>
  <c r="BV328" i="11"/>
  <c r="BU328" i="11"/>
  <c r="BT328" i="11"/>
  <c r="BS328" i="11"/>
  <c r="BR328" i="11"/>
  <c r="BQ328" i="11"/>
  <c r="BP328" i="11"/>
  <c r="BO328" i="11"/>
  <c r="BN328" i="11"/>
  <c r="BM328" i="11"/>
  <c r="BL328" i="11"/>
  <c r="BK328" i="11"/>
  <c r="BJ328" i="11"/>
  <c r="BI328" i="11"/>
  <c r="BH328" i="11"/>
  <c r="BG328" i="11"/>
  <c r="BF328" i="11"/>
  <c r="BE328" i="11"/>
  <c r="BD328" i="11"/>
  <c r="BC328" i="11"/>
  <c r="BB328" i="11"/>
  <c r="BA328" i="11"/>
  <c r="AZ328" i="11"/>
  <c r="AY328" i="11"/>
  <c r="AX328" i="11"/>
  <c r="AW328" i="11"/>
  <c r="AV328" i="11"/>
  <c r="AU328" i="11"/>
  <c r="AT328" i="11"/>
  <c r="AS328" i="11"/>
  <c r="AR328" i="11"/>
  <c r="AQ328" i="11"/>
  <c r="AP328" i="11"/>
  <c r="AO328" i="11"/>
  <c r="AN328" i="11"/>
  <c r="AM328" i="11"/>
  <c r="AL328" i="11"/>
  <c r="AK328" i="11"/>
  <c r="AJ328" i="11"/>
  <c r="AI328" i="11"/>
  <c r="AH328" i="11"/>
  <c r="AG328" i="11"/>
  <c r="AF328" i="11"/>
  <c r="AE328" i="11"/>
  <c r="AD328" i="11"/>
  <c r="AC328" i="11"/>
  <c r="AB328" i="11"/>
  <c r="AA328" i="11"/>
  <c r="Z328" i="11"/>
  <c r="Y328" i="11"/>
  <c r="X328" i="11"/>
  <c r="W328" i="11"/>
  <c r="V328" i="11"/>
  <c r="U328" i="11"/>
  <c r="T328" i="11"/>
  <c r="S328" i="11"/>
  <c r="R328" i="11"/>
  <c r="Q328" i="11"/>
  <c r="P328" i="11"/>
  <c r="O328" i="11"/>
  <c r="N328" i="11"/>
  <c r="M328" i="11"/>
  <c r="L328" i="11"/>
  <c r="K328" i="11"/>
  <c r="J328" i="11"/>
  <c r="I328" i="11"/>
  <c r="H328" i="11"/>
  <c r="G328" i="11"/>
  <c r="D328" i="11"/>
  <c r="C328" i="11"/>
  <c r="B328" i="11"/>
  <c r="A328" i="11"/>
  <c r="HB327" i="11"/>
  <c r="GE90" i="11"/>
  <c r="GD90" i="11"/>
  <c r="GC90" i="11"/>
  <c r="GB90" i="11"/>
  <c r="GA90" i="11"/>
  <c r="FZ90" i="11"/>
  <c r="FY90" i="11"/>
  <c r="FX90" i="11"/>
  <c r="FW90" i="11"/>
  <c r="FV90" i="11"/>
  <c r="FU90" i="11"/>
  <c r="FT90" i="11"/>
  <c r="FS90" i="11"/>
  <c r="FR90" i="11"/>
  <c r="FQ90" i="11"/>
  <c r="FP90" i="11"/>
  <c r="FO90" i="11"/>
  <c r="FN90" i="11"/>
  <c r="FM90" i="11"/>
  <c r="FL90" i="11"/>
  <c r="FK90" i="11"/>
  <c r="FJ90" i="11"/>
  <c r="FI90" i="11"/>
  <c r="FH90" i="11"/>
  <c r="FG90" i="11"/>
  <c r="FF90" i="11"/>
  <c r="FE90" i="11"/>
  <c r="FD90" i="11"/>
  <c r="FC90" i="11"/>
  <c r="FB90" i="11"/>
  <c r="FA90" i="11"/>
  <c r="EZ90" i="11"/>
  <c r="EY90" i="11"/>
  <c r="EX90" i="11"/>
  <c r="EW90" i="11"/>
  <c r="EV90" i="11"/>
  <c r="EU90" i="11"/>
  <c r="ET90" i="11"/>
  <c r="ES90" i="11"/>
  <c r="ER90" i="11"/>
  <c r="EQ90" i="11"/>
  <c r="EP90" i="11"/>
  <c r="EO90" i="11"/>
  <c r="EN90" i="11"/>
  <c r="EM90" i="11"/>
  <c r="EL90" i="11"/>
  <c r="EK90" i="11"/>
  <c r="EJ90" i="11"/>
  <c r="EI90" i="11"/>
  <c r="EH90" i="11"/>
  <c r="EG90" i="11"/>
  <c r="EF90" i="11"/>
  <c r="EE90" i="11"/>
  <c r="ED90" i="11"/>
  <c r="EC90" i="11"/>
  <c r="EB90" i="11"/>
  <c r="EA90" i="11"/>
  <c r="DZ90" i="11"/>
  <c r="DY90" i="11"/>
  <c r="DX90" i="11"/>
  <c r="DW90" i="11"/>
  <c r="DV90" i="11"/>
  <c r="DU90" i="11"/>
  <c r="DT90" i="11"/>
  <c r="DS90" i="11"/>
  <c r="DR90" i="11"/>
  <c r="DQ90" i="11"/>
  <c r="DP90" i="11"/>
  <c r="DO90" i="11"/>
  <c r="DN90" i="11"/>
  <c r="DM90" i="11"/>
  <c r="DL90" i="11"/>
  <c r="DK90" i="11"/>
  <c r="DJ90" i="11"/>
  <c r="DI90" i="11"/>
  <c r="DH90" i="11"/>
  <c r="DG90" i="11"/>
  <c r="DF90" i="11"/>
  <c r="DE90" i="11"/>
  <c r="DD90" i="11"/>
  <c r="DC90" i="11"/>
  <c r="DB90" i="11"/>
  <c r="DA90" i="11"/>
  <c r="CZ90" i="11"/>
  <c r="CY90" i="11"/>
  <c r="CX90" i="11"/>
  <c r="CW90" i="11"/>
  <c r="CV90" i="11"/>
  <c r="CU90" i="11"/>
  <c r="CT90" i="11"/>
  <c r="CS90" i="11"/>
  <c r="CR90" i="11"/>
  <c r="CQ90" i="11"/>
  <c r="CP90" i="11"/>
  <c r="CO90" i="11"/>
  <c r="CN90" i="11"/>
  <c r="CM90" i="11"/>
  <c r="CL90" i="11"/>
  <c r="CK90" i="11"/>
  <c r="CJ90" i="11"/>
  <c r="CI90" i="11"/>
  <c r="CH90" i="11"/>
  <c r="CG90" i="11"/>
  <c r="CF90" i="11"/>
  <c r="CE90" i="11"/>
  <c r="CD90" i="11"/>
  <c r="CC90" i="11"/>
  <c r="CB90" i="11"/>
  <c r="CA90" i="11"/>
  <c r="BZ90" i="11"/>
  <c r="BY90" i="11"/>
  <c r="BX90" i="11"/>
  <c r="BW90" i="11"/>
  <c r="BV90" i="11"/>
  <c r="BU90" i="11"/>
  <c r="BT90" i="11"/>
  <c r="BS90" i="11"/>
  <c r="BR90" i="11"/>
  <c r="BQ90" i="11"/>
  <c r="BP90" i="11"/>
  <c r="BO90" i="11"/>
  <c r="BN90" i="11"/>
  <c r="BM90" i="11"/>
  <c r="BL90" i="11"/>
  <c r="BK90" i="11"/>
  <c r="BJ90" i="11"/>
  <c r="BI90" i="11"/>
  <c r="BH90" i="11"/>
  <c r="BG90" i="11"/>
  <c r="BF90" i="11"/>
  <c r="BE90" i="11"/>
  <c r="BD90" i="11"/>
  <c r="BC90" i="11"/>
  <c r="BB90" i="11"/>
  <c r="BA90" i="11"/>
  <c r="AZ90" i="11"/>
  <c r="AY90" i="11"/>
  <c r="AX90" i="11"/>
  <c r="AW90" i="11"/>
  <c r="AV90" i="11"/>
  <c r="AU90" i="11"/>
  <c r="AT90" i="11"/>
  <c r="AS90" i="11"/>
  <c r="AR90" i="11"/>
  <c r="AQ90" i="11"/>
  <c r="AP90" i="11"/>
  <c r="AO90" i="11"/>
  <c r="AN90" i="11"/>
  <c r="AM90" i="11"/>
  <c r="AL90" i="11"/>
  <c r="AK90" i="11"/>
  <c r="AJ90" i="11"/>
  <c r="AI90" i="11"/>
  <c r="AH90" i="11"/>
  <c r="AG90" i="11"/>
  <c r="AF90" i="11"/>
  <c r="AE90" i="11"/>
  <c r="AD90" i="11"/>
  <c r="AC90" i="11"/>
  <c r="AB90" i="11"/>
  <c r="AA90" i="11"/>
  <c r="Z90" i="11"/>
  <c r="Y90" i="11"/>
  <c r="X90" i="11"/>
  <c r="W90" i="11"/>
  <c r="V90" i="11"/>
  <c r="U90" i="11"/>
  <c r="T90" i="11"/>
  <c r="S90" i="11"/>
  <c r="R90" i="11"/>
  <c r="Q90" i="11"/>
  <c r="P90" i="11"/>
  <c r="O90" i="11"/>
  <c r="N90" i="11"/>
  <c r="M90" i="11"/>
  <c r="L90" i="11"/>
  <c r="K90" i="11"/>
  <c r="J90" i="11"/>
  <c r="I90" i="11"/>
  <c r="H90" i="11"/>
  <c r="G90" i="11"/>
  <c r="D90" i="11"/>
  <c r="C90" i="11"/>
  <c r="B90" i="11"/>
  <c r="A90" i="11"/>
  <c r="HB89" i="11"/>
  <c r="GE88" i="11"/>
  <c r="GD88" i="11"/>
  <c r="GC88" i="11"/>
  <c r="GB88" i="11"/>
  <c r="GA88" i="11"/>
  <c r="FZ88" i="11"/>
  <c r="FY88" i="11"/>
  <c r="FX88" i="11"/>
  <c r="FW88" i="11"/>
  <c r="FV88" i="11"/>
  <c r="FU88" i="11"/>
  <c r="FT88" i="11"/>
  <c r="FS88" i="11"/>
  <c r="FR88" i="11"/>
  <c r="FQ88" i="11"/>
  <c r="FP88" i="11"/>
  <c r="FO88" i="11"/>
  <c r="FN88" i="11"/>
  <c r="FM88" i="11"/>
  <c r="FL88" i="11"/>
  <c r="FK88" i="11"/>
  <c r="FJ88" i="11"/>
  <c r="FI88" i="11"/>
  <c r="FH88" i="11"/>
  <c r="FG88" i="11"/>
  <c r="FF88" i="11"/>
  <c r="FE88" i="11"/>
  <c r="FD88" i="11"/>
  <c r="FC88" i="11"/>
  <c r="FB88" i="11"/>
  <c r="FA88" i="11"/>
  <c r="EZ88" i="11"/>
  <c r="EY88" i="11"/>
  <c r="EX88" i="11"/>
  <c r="EW88" i="11"/>
  <c r="EV88" i="11"/>
  <c r="EU88" i="11"/>
  <c r="ET88" i="11"/>
  <c r="ES88" i="11"/>
  <c r="ER88" i="11"/>
  <c r="EQ88" i="11"/>
  <c r="EP88" i="11"/>
  <c r="EO88" i="11"/>
  <c r="EN88" i="11"/>
  <c r="EM88" i="11"/>
  <c r="EL88" i="11"/>
  <c r="EK88" i="11"/>
  <c r="EJ88" i="11"/>
  <c r="EI88" i="11"/>
  <c r="EH88" i="11"/>
  <c r="EG88" i="11"/>
  <c r="EF88" i="11"/>
  <c r="EE88" i="11"/>
  <c r="ED88" i="11"/>
  <c r="EC88" i="11"/>
  <c r="EB88" i="11"/>
  <c r="EA88" i="11"/>
  <c r="DZ88" i="11"/>
  <c r="DY88" i="11"/>
  <c r="DX88" i="11"/>
  <c r="DW88" i="11"/>
  <c r="DV88" i="11"/>
  <c r="DU88" i="11"/>
  <c r="DT88" i="11"/>
  <c r="DS88" i="11"/>
  <c r="DR88" i="11"/>
  <c r="DQ88" i="11"/>
  <c r="DP88" i="11"/>
  <c r="DO88" i="11"/>
  <c r="DN88" i="11"/>
  <c r="DM88" i="11"/>
  <c r="DL88" i="11"/>
  <c r="DK88" i="11"/>
  <c r="DJ88" i="11"/>
  <c r="DI88" i="11"/>
  <c r="DH88" i="11"/>
  <c r="DG88" i="11"/>
  <c r="DF88" i="11"/>
  <c r="DE88" i="11"/>
  <c r="DD88" i="11"/>
  <c r="DC88" i="11"/>
  <c r="DB88" i="11"/>
  <c r="DA88" i="11"/>
  <c r="CZ88" i="11"/>
  <c r="CY88" i="11"/>
  <c r="CX88" i="11"/>
  <c r="CW88" i="11"/>
  <c r="CV88" i="11"/>
  <c r="CU88" i="11"/>
  <c r="CT88" i="11"/>
  <c r="CS88" i="11"/>
  <c r="CR88" i="11"/>
  <c r="CQ88" i="11"/>
  <c r="CP88" i="11"/>
  <c r="CO88" i="11"/>
  <c r="CN88" i="11"/>
  <c r="CM88" i="11"/>
  <c r="CL88" i="11"/>
  <c r="CK88" i="11"/>
  <c r="CJ88" i="11"/>
  <c r="CI88" i="11"/>
  <c r="CH88" i="11"/>
  <c r="CG88" i="11"/>
  <c r="CF88" i="11"/>
  <c r="CE88" i="11"/>
  <c r="CD88" i="11"/>
  <c r="CC88" i="11"/>
  <c r="CB88" i="11"/>
  <c r="CA88" i="11"/>
  <c r="BZ88" i="11"/>
  <c r="BY88" i="11"/>
  <c r="BX88" i="11"/>
  <c r="BW88" i="11"/>
  <c r="BV88" i="11"/>
  <c r="BU88" i="11"/>
  <c r="BT88" i="11"/>
  <c r="BS88" i="11"/>
  <c r="BR88" i="11"/>
  <c r="BQ88" i="11"/>
  <c r="BP88" i="11"/>
  <c r="BO88" i="11"/>
  <c r="BN88" i="11"/>
  <c r="BM88" i="11"/>
  <c r="BL88" i="11"/>
  <c r="BK88" i="11"/>
  <c r="BJ88" i="11"/>
  <c r="BI88" i="11"/>
  <c r="BH88" i="11"/>
  <c r="BG88" i="11"/>
  <c r="BF88" i="11"/>
  <c r="BE88" i="11"/>
  <c r="BD88" i="11"/>
  <c r="BC88" i="11"/>
  <c r="BB88" i="11"/>
  <c r="BA88" i="11"/>
  <c r="AZ88" i="11"/>
  <c r="AY88" i="11"/>
  <c r="AX88" i="11"/>
  <c r="AW88" i="11"/>
  <c r="AV88" i="11"/>
  <c r="AU88" i="11"/>
  <c r="AT88" i="11"/>
  <c r="AS88" i="11"/>
  <c r="AR88" i="11"/>
  <c r="AQ88" i="11"/>
  <c r="AP88" i="11"/>
  <c r="AO88" i="11"/>
  <c r="AN88" i="11"/>
  <c r="AM88" i="11"/>
  <c r="AL88" i="11"/>
  <c r="AK88" i="11"/>
  <c r="AJ88" i="11"/>
  <c r="AI88" i="11"/>
  <c r="AH88" i="11"/>
  <c r="AG88" i="11"/>
  <c r="AF88" i="11"/>
  <c r="AE88" i="11"/>
  <c r="AD88" i="11"/>
  <c r="AC88" i="11"/>
  <c r="AB88" i="11"/>
  <c r="AA88" i="11"/>
  <c r="Z88" i="11"/>
  <c r="Y88" i="11"/>
  <c r="X88" i="11"/>
  <c r="W88" i="11"/>
  <c r="V88" i="11"/>
  <c r="U88" i="11"/>
  <c r="T88" i="11"/>
  <c r="S88" i="11"/>
  <c r="R88" i="11"/>
  <c r="Q88" i="11"/>
  <c r="P88" i="11"/>
  <c r="O88" i="11"/>
  <c r="N88" i="11"/>
  <c r="M88" i="11"/>
  <c r="L88" i="11"/>
  <c r="K88" i="11"/>
  <c r="J88" i="11"/>
  <c r="I88" i="11"/>
  <c r="H88" i="11"/>
  <c r="G88" i="11"/>
  <c r="D88" i="11"/>
  <c r="C88" i="11"/>
  <c r="B88" i="11"/>
  <c r="A88" i="11"/>
  <c r="HB87" i="11"/>
  <c r="HB68" i="11" l="1"/>
  <c r="HB70" i="11"/>
  <c r="HB66" i="11"/>
  <c r="HB106" i="11"/>
  <c r="HB112" i="11"/>
  <c r="HB110" i="11"/>
  <c r="HB108" i="11"/>
  <c r="HB120" i="11"/>
  <c r="HB122" i="11"/>
  <c r="HB124" i="11"/>
  <c r="HB272" i="11"/>
  <c r="HB274" i="11"/>
  <c r="HB162" i="11"/>
  <c r="HB28" i="11"/>
  <c r="HB30" i="11"/>
  <c r="HB166" i="11"/>
  <c r="HB160" i="11"/>
  <c r="HB168" i="11"/>
  <c r="HB164" i="11"/>
  <c r="HB360" i="11"/>
  <c r="HB238" i="11"/>
  <c r="HB232" i="11"/>
  <c r="HB362" i="11"/>
  <c r="HB230" i="11"/>
  <c r="HB236" i="11"/>
  <c r="HB240" i="11"/>
  <c r="HB234" i="11"/>
  <c r="HB510" i="11"/>
  <c r="HB508" i="11"/>
  <c r="HB458" i="11"/>
  <c r="HB456" i="11"/>
  <c r="HB460" i="11"/>
  <c r="HB50" i="11"/>
  <c r="HB96" i="11"/>
  <c r="HB180" i="11"/>
  <c r="HB328" i="11"/>
  <c r="HB88" i="11"/>
  <c r="HB90" i="11"/>
  <c r="AV212" i="11"/>
  <c r="AV210" i="11"/>
  <c r="AV208" i="11"/>
  <c r="GE212" i="11"/>
  <c r="GD212" i="11"/>
  <c r="GC212" i="11"/>
  <c r="GB212" i="11"/>
  <c r="GA212" i="11"/>
  <c r="FZ212" i="11"/>
  <c r="FY212" i="11"/>
  <c r="FX212" i="11"/>
  <c r="FW212" i="11"/>
  <c r="FV212" i="11"/>
  <c r="FU212" i="11"/>
  <c r="FT212" i="11"/>
  <c r="FS212" i="11"/>
  <c r="FR212" i="11"/>
  <c r="FQ212" i="11"/>
  <c r="FP212" i="11"/>
  <c r="FO212" i="11"/>
  <c r="FN212" i="11"/>
  <c r="FM212" i="11"/>
  <c r="FL212" i="11"/>
  <c r="FK212" i="11"/>
  <c r="FJ212" i="11"/>
  <c r="FI212" i="11"/>
  <c r="FH212" i="11"/>
  <c r="FG212" i="11"/>
  <c r="FF212" i="11"/>
  <c r="FE212" i="11"/>
  <c r="FD212" i="11"/>
  <c r="FC212" i="11"/>
  <c r="FB212" i="11"/>
  <c r="FA212" i="11"/>
  <c r="EZ212" i="11"/>
  <c r="EY212" i="11"/>
  <c r="EX212" i="11"/>
  <c r="EW212" i="11"/>
  <c r="EV212" i="11"/>
  <c r="EU212" i="11"/>
  <c r="ET212" i="11"/>
  <c r="ES212" i="11"/>
  <c r="ER212" i="11"/>
  <c r="EQ212" i="11"/>
  <c r="EP212" i="11"/>
  <c r="EO212" i="11"/>
  <c r="EN212" i="11"/>
  <c r="EM212" i="11"/>
  <c r="EL212" i="11"/>
  <c r="EK212" i="11"/>
  <c r="EJ212" i="11"/>
  <c r="EI212" i="11"/>
  <c r="EH212" i="11"/>
  <c r="EG212" i="11"/>
  <c r="EF212" i="11"/>
  <c r="EE212" i="11"/>
  <c r="ED212" i="11"/>
  <c r="EC212" i="11"/>
  <c r="EB212" i="11"/>
  <c r="EA212" i="11"/>
  <c r="DZ212" i="11"/>
  <c r="DY212" i="11"/>
  <c r="DX212" i="11"/>
  <c r="DW212" i="11"/>
  <c r="DV212" i="11"/>
  <c r="DU212" i="11"/>
  <c r="DT212" i="11"/>
  <c r="DS212" i="11"/>
  <c r="DR212" i="11"/>
  <c r="DQ212" i="11"/>
  <c r="DP212" i="11"/>
  <c r="DO212" i="11"/>
  <c r="DN212" i="11"/>
  <c r="DM212" i="11"/>
  <c r="DL212" i="11"/>
  <c r="DK212" i="11"/>
  <c r="DJ212" i="11"/>
  <c r="DI212" i="11"/>
  <c r="DH212" i="11"/>
  <c r="DG212" i="11"/>
  <c r="DF212" i="11"/>
  <c r="DE212" i="11"/>
  <c r="DD212" i="11"/>
  <c r="DC212" i="11"/>
  <c r="DB212" i="11"/>
  <c r="DA212" i="11"/>
  <c r="CZ212" i="11"/>
  <c r="CY212" i="11"/>
  <c r="CX212" i="11"/>
  <c r="CW212" i="11"/>
  <c r="CV212" i="11"/>
  <c r="CU212" i="11"/>
  <c r="CT212" i="11"/>
  <c r="CS212" i="11"/>
  <c r="CR212" i="11"/>
  <c r="CQ212" i="11"/>
  <c r="CP212" i="11"/>
  <c r="CO212" i="11"/>
  <c r="CN212" i="11"/>
  <c r="CM212" i="11"/>
  <c r="CL212" i="11"/>
  <c r="CK212" i="11"/>
  <c r="CJ212" i="11"/>
  <c r="CI212" i="11"/>
  <c r="CH212" i="11"/>
  <c r="CG212" i="11"/>
  <c r="CF212" i="11"/>
  <c r="CE212" i="11"/>
  <c r="CD212" i="11"/>
  <c r="CC212" i="11"/>
  <c r="CB212" i="11"/>
  <c r="CA212" i="11"/>
  <c r="BZ212" i="11"/>
  <c r="BY212" i="11"/>
  <c r="BX212" i="11"/>
  <c r="BW212" i="11"/>
  <c r="BV212" i="11"/>
  <c r="BU212" i="11"/>
  <c r="BT212" i="11"/>
  <c r="BS212" i="11"/>
  <c r="BR212" i="11"/>
  <c r="BQ212" i="11"/>
  <c r="BP212" i="11"/>
  <c r="BO212" i="11"/>
  <c r="BN212" i="11"/>
  <c r="BM212" i="11"/>
  <c r="BL212" i="11"/>
  <c r="BK212" i="11"/>
  <c r="BJ212" i="11"/>
  <c r="BI212" i="11"/>
  <c r="BH212" i="11"/>
  <c r="BG212" i="11"/>
  <c r="BF212" i="11"/>
  <c r="BE212" i="11"/>
  <c r="BD212" i="11"/>
  <c r="BC212" i="11"/>
  <c r="BB212" i="11"/>
  <c r="BA212" i="11"/>
  <c r="AZ212" i="11"/>
  <c r="AY212" i="11"/>
  <c r="AX212" i="11"/>
  <c r="AW212" i="11"/>
  <c r="AU212" i="11"/>
  <c r="AT212" i="11"/>
  <c r="AS212" i="11"/>
  <c r="AR212" i="11"/>
  <c r="AQ212" i="11"/>
  <c r="AP212" i="11"/>
  <c r="AO212" i="11"/>
  <c r="AN212" i="11"/>
  <c r="AM212" i="11"/>
  <c r="AL212" i="11"/>
  <c r="AK212" i="11"/>
  <c r="AJ212" i="11"/>
  <c r="AI212" i="11"/>
  <c r="AH212" i="11"/>
  <c r="AG212" i="11"/>
  <c r="AF212" i="11"/>
  <c r="AE212" i="11"/>
  <c r="AD212" i="11"/>
  <c r="AC212" i="11"/>
  <c r="AB212" i="11"/>
  <c r="AA212" i="11"/>
  <c r="Z212" i="11"/>
  <c r="Y212" i="11"/>
  <c r="X212" i="11"/>
  <c r="W212" i="11"/>
  <c r="V212" i="11"/>
  <c r="U212" i="11"/>
  <c r="T212" i="11"/>
  <c r="S212" i="11"/>
  <c r="R212" i="11"/>
  <c r="Q212" i="11"/>
  <c r="P212" i="11"/>
  <c r="O212" i="11"/>
  <c r="N212" i="11"/>
  <c r="M212" i="11"/>
  <c r="L212" i="11"/>
  <c r="K212" i="11"/>
  <c r="J212" i="11"/>
  <c r="I212" i="11"/>
  <c r="H212" i="11"/>
  <c r="G212" i="11"/>
  <c r="D212" i="11"/>
  <c r="C212" i="11"/>
  <c r="B212" i="11"/>
  <c r="A212" i="11"/>
  <c r="HB211" i="11"/>
  <c r="HB209" i="11"/>
  <c r="A210" i="11"/>
  <c r="B210" i="11"/>
  <c r="C210" i="11"/>
  <c r="D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I210" i="11"/>
  <c r="AJ210" i="11"/>
  <c r="AK210" i="11"/>
  <c r="AL210" i="11"/>
  <c r="AM210" i="11"/>
  <c r="AN210" i="11"/>
  <c r="AO210" i="11"/>
  <c r="AP210" i="11"/>
  <c r="AQ210" i="11"/>
  <c r="AR210" i="11"/>
  <c r="AS210" i="11"/>
  <c r="AT210" i="11"/>
  <c r="AU210" i="11"/>
  <c r="AW210" i="11"/>
  <c r="AX210" i="11"/>
  <c r="AY210" i="11"/>
  <c r="AZ210" i="11"/>
  <c r="BA210" i="11"/>
  <c r="BB210" i="11"/>
  <c r="BC210" i="11"/>
  <c r="BD210" i="11"/>
  <c r="BE210" i="11"/>
  <c r="BF210" i="11"/>
  <c r="BG210" i="11"/>
  <c r="BH210" i="11"/>
  <c r="BI210" i="11"/>
  <c r="BJ210" i="11"/>
  <c r="BK210" i="11"/>
  <c r="BL210" i="11"/>
  <c r="BM210" i="11"/>
  <c r="BN210" i="11"/>
  <c r="BO210" i="11"/>
  <c r="BP210" i="11"/>
  <c r="BQ210" i="11"/>
  <c r="BR210" i="11"/>
  <c r="BS210" i="11"/>
  <c r="BT210" i="11"/>
  <c r="BU210" i="11"/>
  <c r="BV210" i="11"/>
  <c r="BW210" i="11"/>
  <c r="BX210" i="11"/>
  <c r="BY210" i="11"/>
  <c r="BZ210" i="11"/>
  <c r="CA210" i="11"/>
  <c r="CB210" i="11"/>
  <c r="CC210" i="11"/>
  <c r="CD210" i="11"/>
  <c r="CE210" i="11"/>
  <c r="CF210" i="11"/>
  <c r="CG210" i="11"/>
  <c r="CH210" i="11"/>
  <c r="CI210" i="11"/>
  <c r="CJ210" i="11"/>
  <c r="CK210" i="11"/>
  <c r="CL210" i="11"/>
  <c r="CM210" i="11"/>
  <c r="CN210" i="11"/>
  <c r="CO210" i="11"/>
  <c r="CP210" i="11"/>
  <c r="CQ210" i="11"/>
  <c r="CR210" i="11"/>
  <c r="CS210" i="11"/>
  <c r="CT210" i="11"/>
  <c r="CU210" i="11"/>
  <c r="CV210" i="11"/>
  <c r="CW210" i="11"/>
  <c r="CX210" i="11"/>
  <c r="CY210" i="11"/>
  <c r="CZ210" i="11"/>
  <c r="DA210" i="11"/>
  <c r="DB210" i="11"/>
  <c r="DC210" i="11"/>
  <c r="DD210" i="11"/>
  <c r="DE210" i="11"/>
  <c r="DF210" i="11"/>
  <c r="DG210" i="11"/>
  <c r="DH210" i="11"/>
  <c r="DI210" i="11"/>
  <c r="DJ210" i="11"/>
  <c r="DK210" i="11"/>
  <c r="DL210" i="11"/>
  <c r="DM210" i="11"/>
  <c r="DN210" i="11"/>
  <c r="DO210" i="11"/>
  <c r="DP210" i="11"/>
  <c r="DQ210" i="11"/>
  <c r="DR210" i="11"/>
  <c r="DS210" i="11"/>
  <c r="DT210" i="11"/>
  <c r="DU210" i="11"/>
  <c r="DV210" i="11"/>
  <c r="DW210" i="11"/>
  <c r="DX210" i="11"/>
  <c r="DY210" i="11"/>
  <c r="DZ210" i="11"/>
  <c r="EA210" i="11"/>
  <c r="EB210" i="11"/>
  <c r="EC210" i="11"/>
  <c r="ED210" i="11"/>
  <c r="EE210" i="11"/>
  <c r="EF210" i="11"/>
  <c r="EG210" i="11"/>
  <c r="EH210" i="11"/>
  <c r="EI210" i="11"/>
  <c r="EJ210" i="11"/>
  <c r="EK210" i="11"/>
  <c r="EL210" i="11"/>
  <c r="EM210" i="11"/>
  <c r="EN210" i="11"/>
  <c r="EO210" i="11"/>
  <c r="EP210" i="11"/>
  <c r="EQ210" i="11"/>
  <c r="ER210" i="11"/>
  <c r="ES210" i="11"/>
  <c r="ET210" i="11"/>
  <c r="EU210" i="11"/>
  <c r="EV210" i="11"/>
  <c r="EW210" i="11"/>
  <c r="EX210" i="11"/>
  <c r="EY210" i="11"/>
  <c r="EZ210" i="11"/>
  <c r="FA210" i="11"/>
  <c r="FB210" i="11"/>
  <c r="FC210" i="11"/>
  <c r="FD210" i="11"/>
  <c r="FE210" i="11"/>
  <c r="FF210" i="11"/>
  <c r="FG210" i="11"/>
  <c r="FH210" i="11"/>
  <c r="FI210" i="11"/>
  <c r="FJ210" i="11"/>
  <c r="FK210" i="11"/>
  <c r="FL210" i="11"/>
  <c r="FM210" i="11"/>
  <c r="FN210" i="11"/>
  <c r="FO210" i="11"/>
  <c r="FP210" i="11"/>
  <c r="FQ210" i="11"/>
  <c r="FR210" i="11"/>
  <c r="FS210" i="11"/>
  <c r="FT210" i="11"/>
  <c r="FU210" i="11"/>
  <c r="FV210" i="11"/>
  <c r="FW210" i="11"/>
  <c r="FX210" i="11"/>
  <c r="FY210" i="11"/>
  <c r="FZ210" i="11"/>
  <c r="GA210" i="11"/>
  <c r="GB210" i="11"/>
  <c r="GC210" i="11"/>
  <c r="GD210" i="11"/>
  <c r="GE210" i="11"/>
  <c r="HB207" i="11"/>
  <c r="A208" i="11"/>
  <c r="B208" i="11"/>
  <c r="C208" i="11"/>
  <c r="D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I208" i="11"/>
  <c r="AJ208" i="11"/>
  <c r="AK208" i="11"/>
  <c r="AL208" i="11"/>
  <c r="AM208" i="11"/>
  <c r="AN208" i="11"/>
  <c r="AO208" i="11"/>
  <c r="AP208" i="11"/>
  <c r="AQ208" i="11"/>
  <c r="AR208" i="11"/>
  <c r="AS208" i="11"/>
  <c r="AT208" i="11"/>
  <c r="AU208" i="11"/>
  <c r="AW208" i="11"/>
  <c r="AX208" i="11"/>
  <c r="AY208" i="11"/>
  <c r="AZ208" i="11"/>
  <c r="BA208" i="11"/>
  <c r="BB208" i="11"/>
  <c r="BC208" i="11"/>
  <c r="BD208" i="11"/>
  <c r="BE208" i="11"/>
  <c r="BF208" i="11"/>
  <c r="BG208" i="11"/>
  <c r="BH208" i="11"/>
  <c r="BI208" i="11"/>
  <c r="BJ208" i="11"/>
  <c r="BK208" i="11"/>
  <c r="BL208" i="11"/>
  <c r="BM208" i="11"/>
  <c r="BN208" i="11"/>
  <c r="BO208" i="11"/>
  <c r="BP208" i="11"/>
  <c r="BQ208" i="11"/>
  <c r="BR208" i="11"/>
  <c r="BS208" i="11"/>
  <c r="BT208" i="11"/>
  <c r="BU208" i="11"/>
  <c r="BV208" i="11"/>
  <c r="BW208" i="11"/>
  <c r="BX208" i="11"/>
  <c r="BY208" i="11"/>
  <c r="BZ208" i="11"/>
  <c r="CA208" i="11"/>
  <c r="CB208" i="11"/>
  <c r="CC208" i="11"/>
  <c r="CD208" i="11"/>
  <c r="CE208" i="11"/>
  <c r="CF208" i="11"/>
  <c r="CG208" i="11"/>
  <c r="CH208" i="11"/>
  <c r="CI208" i="11"/>
  <c r="CJ208" i="11"/>
  <c r="CK208" i="11"/>
  <c r="CL208" i="11"/>
  <c r="CM208" i="11"/>
  <c r="CN208" i="11"/>
  <c r="CO208" i="11"/>
  <c r="CP208" i="11"/>
  <c r="CQ208" i="11"/>
  <c r="CR208" i="11"/>
  <c r="CS208" i="11"/>
  <c r="CT208" i="11"/>
  <c r="CU208" i="11"/>
  <c r="CV208" i="11"/>
  <c r="CW208" i="11"/>
  <c r="CX208" i="11"/>
  <c r="CY208" i="11"/>
  <c r="CZ208" i="11"/>
  <c r="DA208" i="11"/>
  <c r="DB208" i="11"/>
  <c r="DC208" i="11"/>
  <c r="DD208" i="11"/>
  <c r="DE208" i="11"/>
  <c r="DF208" i="11"/>
  <c r="DG208" i="11"/>
  <c r="DH208" i="11"/>
  <c r="DI208" i="11"/>
  <c r="DJ208" i="11"/>
  <c r="DK208" i="11"/>
  <c r="DL208" i="11"/>
  <c r="DM208" i="11"/>
  <c r="DN208" i="11"/>
  <c r="DO208" i="11"/>
  <c r="DP208" i="11"/>
  <c r="DQ208" i="11"/>
  <c r="DR208" i="11"/>
  <c r="DS208" i="11"/>
  <c r="DT208" i="11"/>
  <c r="DU208" i="11"/>
  <c r="DV208" i="11"/>
  <c r="DW208" i="11"/>
  <c r="DX208" i="11"/>
  <c r="DY208" i="11"/>
  <c r="DZ208" i="11"/>
  <c r="EA208" i="11"/>
  <c r="EB208" i="11"/>
  <c r="EC208" i="11"/>
  <c r="ED208" i="11"/>
  <c r="EE208" i="11"/>
  <c r="EF208" i="11"/>
  <c r="EG208" i="11"/>
  <c r="EH208" i="11"/>
  <c r="EI208" i="11"/>
  <c r="EJ208" i="11"/>
  <c r="EK208" i="11"/>
  <c r="EL208" i="11"/>
  <c r="EM208" i="11"/>
  <c r="EN208" i="11"/>
  <c r="EO208" i="11"/>
  <c r="EP208" i="11"/>
  <c r="EQ208" i="11"/>
  <c r="ER208" i="11"/>
  <c r="ES208" i="11"/>
  <c r="ET208" i="11"/>
  <c r="EU208" i="11"/>
  <c r="EV208" i="11"/>
  <c r="EW208" i="11"/>
  <c r="EX208" i="11"/>
  <c r="EY208" i="11"/>
  <c r="EZ208" i="11"/>
  <c r="FA208" i="11"/>
  <c r="FB208" i="11"/>
  <c r="FC208" i="11"/>
  <c r="FD208" i="11"/>
  <c r="FE208" i="11"/>
  <c r="FF208" i="11"/>
  <c r="FG208" i="11"/>
  <c r="FH208" i="11"/>
  <c r="FI208" i="11"/>
  <c r="FJ208" i="11"/>
  <c r="FK208" i="11"/>
  <c r="FL208" i="11"/>
  <c r="FM208" i="11"/>
  <c r="FN208" i="11"/>
  <c r="FO208" i="11"/>
  <c r="FP208" i="11"/>
  <c r="FQ208" i="11"/>
  <c r="FR208" i="11"/>
  <c r="FS208" i="11"/>
  <c r="FT208" i="11"/>
  <c r="FU208" i="11"/>
  <c r="FV208" i="11"/>
  <c r="FW208" i="11"/>
  <c r="FX208" i="11"/>
  <c r="FY208" i="11"/>
  <c r="FZ208" i="11"/>
  <c r="GA208" i="11"/>
  <c r="GB208" i="11"/>
  <c r="GC208" i="11"/>
  <c r="GD208" i="11"/>
  <c r="GE208" i="11"/>
  <c r="HB425" i="11"/>
  <c r="A426" i="11"/>
  <c r="B426" i="11"/>
  <c r="C426" i="11"/>
  <c r="D426" i="11"/>
  <c r="G426" i="11"/>
  <c r="H426" i="11"/>
  <c r="I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I426" i="11"/>
  <c r="AJ426" i="11"/>
  <c r="AK426" i="11"/>
  <c r="AL426" i="11"/>
  <c r="AM426" i="11"/>
  <c r="AN426" i="11"/>
  <c r="AO426" i="11"/>
  <c r="AP426" i="11"/>
  <c r="AQ426" i="11"/>
  <c r="AR426" i="11"/>
  <c r="AS426" i="11"/>
  <c r="AT426" i="11"/>
  <c r="AU426" i="11"/>
  <c r="AV426" i="11"/>
  <c r="AW426" i="11"/>
  <c r="AX426" i="11"/>
  <c r="AY426" i="11"/>
  <c r="AZ426" i="11"/>
  <c r="BA426" i="11"/>
  <c r="BB426" i="11"/>
  <c r="BC426" i="11"/>
  <c r="BD426" i="11"/>
  <c r="BE426" i="11"/>
  <c r="BF426" i="11"/>
  <c r="BG426" i="11"/>
  <c r="BH426" i="11"/>
  <c r="BI426" i="11"/>
  <c r="BJ426" i="11"/>
  <c r="BK426" i="11"/>
  <c r="BL426" i="11"/>
  <c r="BM426" i="11"/>
  <c r="BN426" i="11"/>
  <c r="BO426" i="11"/>
  <c r="BP426" i="11"/>
  <c r="BR426" i="11"/>
  <c r="BT426" i="11"/>
  <c r="BU426" i="11"/>
  <c r="BV426" i="11"/>
  <c r="BW426" i="11"/>
  <c r="BX426" i="11"/>
  <c r="BY426" i="11"/>
  <c r="BZ426" i="11"/>
  <c r="CA426" i="11"/>
  <c r="CB426" i="11"/>
  <c r="CC426" i="11"/>
  <c r="CD426" i="11"/>
  <c r="CE426" i="11"/>
  <c r="CF426" i="11"/>
  <c r="CH426" i="11"/>
  <c r="CI426" i="11"/>
  <c r="CJ426" i="11"/>
  <c r="CK426" i="11"/>
  <c r="CL426" i="11"/>
  <c r="CM426" i="11"/>
  <c r="CN426" i="11"/>
  <c r="CO426" i="11"/>
  <c r="CP426" i="11"/>
  <c r="CQ426" i="11"/>
  <c r="CR426" i="11"/>
  <c r="CS426" i="11"/>
  <c r="CT426" i="11"/>
  <c r="CU426" i="11"/>
  <c r="CV426" i="11"/>
  <c r="CW426" i="11"/>
  <c r="CX426" i="11"/>
  <c r="CY426" i="11"/>
  <c r="CZ426" i="11"/>
  <c r="DA426" i="11"/>
  <c r="DB426" i="11"/>
  <c r="DC426" i="11"/>
  <c r="DD426" i="11"/>
  <c r="DE426" i="11"/>
  <c r="DF426" i="11"/>
  <c r="DG426" i="11"/>
  <c r="DH426" i="11"/>
  <c r="DI426" i="11"/>
  <c r="DJ426" i="11"/>
  <c r="DK426" i="11"/>
  <c r="DL426" i="11"/>
  <c r="DM426" i="11"/>
  <c r="DN426" i="11"/>
  <c r="DO426" i="11"/>
  <c r="DP426" i="11"/>
  <c r="DQ426" i="11"/>
  <c r="DR426" i="11"/>
  <c r="DS426" i="11"/>
  <c r="DT426" i="11"/>
  <c r="DU426" i="11"/>
  <c r="DV426" i="11"/>
  <c r="DW426" i="11"/>
  <c r="DX426" i="11"/>
  <c r="DY426" i="11"/>
  <c r="DZ426" i="11"/>
  <c r="EA426" i="11"/>
  <c r="EB426" i="11"/>
  <c r="EC426" i="11"/>
  <c r="ED426" i="11"/>
  <c r="EE426" i="11"/>
  <c r="EF426" i="11"/>
  <c r="EG426" i="11"/>
  <c r="EH426" i="11"/>
  <c r="EI426" i="11"/>
  <c r="EJ426" i="11"/>
  <c r="EK426" i="11"/>
  <c r="EL426" i="11"/>
  <c r="EM426" i="11"/>
  <c r="EN426" i="11"/>
  <c r="EO426" i="11"/>
  <c r="EP426" i="11"/>
  <c r="EQ426" i="11"/>
  <c r="ER426" i="11"/>
  <c r="ES426" i="11"/>
  <c r="ET426" i="11"/>
  <c r="EU426" i="11"/>
  <c r="EV426" i="11"/>
  <c r="EW426" i="11"/>
  <c r="EX426" i="11"/>
  <c r="EY426" i="11"/>
  <c r="EZ426" i="11"/>
  <c r="FA426" i="11"/>
  <c r="FB426" i="11"/>
  <c r="FC426" i="11"/>
  <c r="FD426" i="11"/>
  <c r="FE426" i="11"/>
  <c r="FG426" i="11"/>
  <c r="FH426" i="11"/>
  <c r="FI426" i="11"/>
  <c r="FJ426" i="11"/>
  <c r="FK426" i="11"/>
  <c r="FL426" i="11"/>
  <c r="FM426" i="11"/>
  <c r="FN426" i="11"/>
  <c r="FO426" i="11"/>
  <c r="FP426" i="11"/>
  <c r="FQ426" i="11"/>
  <c r="FR426" i="11"/>
  <c r="FS426" i="11"/>
  <c r="FT426" i="11"/>
  <c r="FU426" i="11"/>
  <c r="FV426" i="11"/>
  <c r="FW426" i="11"/>
  <c r="FX426" i="11"/>
  <c r="FY426" i="11"/>
  <c r="FZ426" i="11"/>
  <c r="GA426" i="11"/>
  <c r="GB426" i="11"/>
  <c r="GD426" i="11"/>
  <c r="GE426" i="11"/>
  <c r="HB427" i="11"/>
  <c r="A428" i="11"/>
  <c r="B428" i="11"/>
  <c r="C428" i="11"/>
  <c r="D428" i="11"/>
  <c r="G428" i="11"/>
  <c r="H428" i="11"/>
  <c r="I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I428" i="11"/>
  <c r="AJ428" i="11"/>
  <c r="AK428" i="11"/>
  <c r="AL428" i="11"/>
  <c r="AM428" i="11"/>
  <c r="AN428" i="11"/>
  <c r="AO428" i="11"/>
  <c r="AP428" i="11"/>
  <c r="AQ428" i="11"/>
  <c r="AR428" i="11"/>
  <c r="AS428" i="11"/>
  <c r="AT428" i="11"/>
  <c r="AU428" i="11"/>
  <c r="AV428" i="11"/>
  <c r="AW428" i="11"/>
  <c r="AX428" i="11"/>
  <c r="AY428" i="11"/>
  <c r="AZ428" i="11"/>
  <c r="BA428" i="11"/>
  <c r="BB428" i="11"/>
  <c r="BC428" i="11"/>
  <c r="BD428" i="11"/>
  <c r="BE428" i="11"/>
  <c r="BF428" i="11"/>
  <c r="BG428" i="11"/>
  <c r="BH428" i="11"/>
  <c r="BI428" i="11"/>
  <c r="BJ428" i="11"/>
  <c r="BK428" i="11"/>
  <c r="BL428" i="11"/>
  <c r="BM428" i="11"/>
  <c r="BN428" i="11"/>
  <c r="BO428" i="11"/>
  <c r="BP428" i="11"/>
  <c r="BR428" i="11"/>
  <c r="BS428" i="11"/>
  <c r="BT428" i="11"/>
  <c r="BU428" i="11"/>
  <c r="BV428" i="11"/>
  <c r="BW428" i="11"/>
  <c r="BX428" i="11"/>
  <c r="BY428" i="11"/>
  <c r="BZ428" i="11"/>
  <c r="CA428" i="11"/>
  <c r="CB428" i="11"/>
  <c r="CC428" i="11"/>
  <c r="CD428" i="11"/>
  <c r="CE428" i="11"/>
  <c r="CF428" i="11"/>
  <c r="CH428" i="11"/>
  <c r="CI428" i="11"/>
  <c r="CJ428" i="11"/>
  <c r="CK428" i="11"/>
  <c r="CL428" i="11"/>
  <c r="CM428" i="11"/>
  <c r="CN428" i="11"/>
  <c r="CO428" i="11"/>
  <c r="CP428" i="11"/>
  <c r="CQ428" i="11"/>
  <c r="CR428" i="11"/>
  <c r="CS428" i="11"/>
  <c r="CT428" i="11"/>
  <c r="CU428" i="11"/>
  <c r="CV428" i="11"/>
  <c r="CW428" i="11"/>
  <c r="CX428" i="11"/>
  <c r="CY428" i="11"/>
  <c r="CZ428" i="11"/>
  <c r="DA428" i="11"/>
  <c r="DB428" i="11"/>
  <c r="DC428" i="11"/>
  <c r="DD428" i="11"/>
  <c r="DE428" i="11"/>
  <c r="DF428" i="11"/>
  <c r="DG428" i="11"/>
  <c r="DH428" i="11"/>
  <c r="DI428" i="11"/>
  <c r="DJ428" i="11"/>
  <c r="DK428" i="11"/>
  <c r="DL428" i="11"/>
  <c r="DM428" i="11"/>
  <c r="DN428" i="11"/>
  <c r="DO428" i="11"/>
  <c r="DP428" i="11"/>
  <c r="DQ428" i="11"/>
  <c r="DR428" i="11"/>
  <c r="DS428" i="11"/>
  <c r="DT428" i="11"/>
  <c r="DU428" i="11"/>
  <c r="DV428" i="11"/>
  <c r="DW428" i="11"/>
  <c r="DX428" i="11"/>
  <c r="DY428" i="11"/>
  <c r="DZ428" i="11"/>
  <c r="EA428" i="11"/>
  <c r="EB428" i="11"/>
  <c r="EC428" i="11"/>
  <c r="ED428" i="11"/>
  <c r="EE428" i="11"/>
  <c r="EF428" i="11"/>
  <c r="EG428" i="11"/>
  <c r="EH428" i="11"/>
  <c r="EI428" i="11"/>
  <c r="EJ428" i="11"/>
  <c r="EK428" i="11"/>
  <c r="EL428" i="11"/>
  <c r="EM428" i="11"/>
  <c r="EN428" i="11"/>
  <c r="EO428" i="11"/>
  <c r="EP428" i="11"/>
  <c r="EQ428" i="11"/>
  <c r="ER428" i="11"/>
  <c r="ES428" i="11"/>
  <c r="ET428" i="11"/>
  <c r="EU428" i="11"/>
  <c r="EV428" i="11"/>
  <c r="EW428" i="11"/>
  <c r="EX428" i="11"/>
  <c r="EY428" i="11"/>
  <c r="EZ428" i="11"/>
  <c r="FA428" i="11"/>
  <c r="FB428" i="11"/>
  <c r="FC428" i="11"/>
  <c r="FD428" i="11"/>
  <c r="FE428" i="11"/>
  <c r="FG428" i="11"/>
  <c r="FH428" i="11"/>
  <c r="FI428" i="11"/>
  <c r="FJ428" i="11"/>
  <c r="FK428" i="11"/>
  <c r="FL428" i="11"/>
  <c r="FM428" i="11"/>
  <c r="FN428" i="11"/>
  <c r="FO428" i="11"/>
  <c r="FP428" i="11"/>
  <c r="FQ428" i="11"/>
  <c r="FR428" i="11"/>
  <c r="FS428" i="11"/>
  <c r="FT428" i="11"/>
  <c r="FU428" i="11"/>
  <c r="FV428" i="11"/>
  <c r="FW428" i="11"/>
  <c r="FX428" i="11"/>
  <c r="FY428" i="11"/>
  <c r="FZ428" i="11"/>
  <c r="GA428" i="11"/>
  <c r="GB428" i="11"/>
  <c r="GD428" i="11"/>
  <c r="GE428" i="11"/>
  <c r="HB421" i="11"/>
  <c r="A422" i="11"/>
  <c r="B422" i="11"/>
  <c r="C422" i="11"/>
  <c r="D422" i="11"/>
  <c r="G422" i="11"/>
  <c r="H422" i="11"/>
  <c r="I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I422" i="11"/>
  <c r="AJ422" i="11"/>
  <c r="AK422" i="11"/>
  <c r="AL422" i="11"/>
  <c r="AM422" i="11"/>
  <c r="AN422" i="11"/>
  <c r="AO422" i="11"/>
  <c r="AP422" i="11"/>
  <c r="AQ422" i="11"/>
  <c r="AR422" i="11"/>
  <c r="AS422" i="11"/>
  <c r="AT422" i="11"/>
  <c r="AU422" i="11"/>
  <c r="AV422" i="11"/>
  <c r="AW422" i="11"/>
  <c r="AX422" i="11"/>
  <c r="AY422" i="11"/>
  <c r="AZ422" i="11"/>
  <c r="BA422" i="11"/>
  <c r="BB422" i="11"/>
  <c r="BC422" i="11"/>
  <c r="BD422" i="11"/>
  <c r="BE422" i="11"/>
  <c r="BF422" i="11"/>
  <c r="BG422" i="11"/>
  <c r="BH422" i="11"/>
  <c r="BI422" i="11"/>
  <c r="BJ422" i="11"/>
  <c r="BK422" i="11"/>
  <c r="BL422" i="11"/>
  <c r="BM422" i="11"/>
  <c r="BN422" i="11"/>
  <c r="BO422" i="11"/>
  <c r="BP422" i="11"/>
  <c r="BR422" i="11"/>
  <c r="BS422" i="11"/>
  <c r="BT422" i="11"/>
  <c r="BU422" i="11"/>
  <c r="BV422" i="11"/>
  <c r="BW422" i="11"/>
  <c r="BX422" i="11"/>
  <c r="BY422" i="11"/>
  <c r="BZ422" i="11"/>
  <c r="CA422" i="11"/>
  <c r="CB422" i="11"/>
  <c r="CC422" i="11"/>
  <c r="CD422" i="11"/>
  <c r="CE422" i="11"/>
  <c r="CF422" i="11"/>
  <c r="CH422" i="11"/>
  <c r="CI422" i="11"/>
  <c r="CJ422" i="11"/>
  <c r="CK422" i="11"/>
  <c r="CL422" i="11"/>
  <c r="CM422" i="11"/>
  <c r="CN422" i="11"/>
  <c r="CO422" i="11"/>
  <c r="CP422" i="11"/>
  <c r="CQ422" i="11"/>
  <c r="CR422" i="11"/>
  <c r="CS422" i="11"/>
  <c r="CT422" i="11"/>
  <c r="CU422" i="11"/>
  <c r="CV422" i="11"/>
  <c r="CW422" i="11"/>
  <c r="CX422" i="11"/>
  <c r="CY422" i="11"/>
  <c r="CZ422" i="11"/>
  <c r="DA422" i="11"/>
  <c r="DB422" i="11"/>
  <c r="DC422" i="11"/>
  <c r="DD422" i="11"/>
  <c r="DE422" i="11"/>
  <c r="DF422" i="11"/>
  <c r="DG422" i="11"/>
  <c r="DH422" i="11"/>
  <c r="DI422" i="11"/>
  <c r="DJ422" i="11"/>
  <c r="DK422" i="11"/>
  <c r="DL422" i="11"/>
  <c r="DM422" i="11"/>
  <c r="DN422" i="11"/>
  <c r="DO422" i="11"/>
  <c r="DP422" i="11"/>
  <c r="DQ422" i="11"/>
  <c r="DR422" i="11"/>
  <c r="DS422" i="11"/>
  <c r="DT422" i="11"/>
  <c r="DU422" i="11"/>
  <c r="DV422" i="11"/>
  <c r="DW422" i="11"/>
  <c r="DX422" i="11"/>
  <c r="DY422" i="11"/>
  <c r="DZ422" i="11"/>
  <c r="EA422" i="11"/>
  <c r="EB422" i="11"/>
  <c r="EC422" i="11"/>
  <c r="ED422" i="11"/>
  <c r="EE422" i="11"/>
  <c r="EF422" i="11"/>
  <c r="EG422" i="11"/>
  <c r="EH422" i="11"/>
  <c r="EI422" i="11"/>
  <c r="EJ422" i="11"/>
  <c r="EK422" i="11"/>
  <c r="EL422" i="11"/>
  <c r="EM422" i="11"/>
  <c r="EN422" i="11"/>
  <c r="EO422" i="11"/>
  <c r="EP422" i="11"/>
  <c r="EQ422" i="11"/>
  <c r="ER422" i="11"/>
  <c r="ES422" i="11"/>
  <c r="ET422" i="11"/>
  <c r="EU422" i="11"/>
  <c r="EV422" i="11"/>
  <c r="EW422" i="11"/>
  <c r="EX422" i="11"/>
  <c r="EY422" i="11"/>
  <c r="EZ422" i="11"/>
  <c r="FA422" i="11"/>
  <c r="FB422" i="11"/>
  <c r="FC422" i="11"/>
  <c r="FD422" i="11"/>
  <c r="FE422" i="11"/>
  <c r="FG422" i="11"/>
  <c r="FH422" i="11"/>
  <c r="FI422" i="11"/>
  <c r="FJ422" i="11"/>
  <c r="FK422" i="11"/>
  <c r="FL422" i="11"/>
  <c r="FM422" i="11"/>
  <c r="FN422" i="11"/>
  <c r="FO422" i="11"/>
  <c r="FP422" i="11"/>
  <c r="FQ422" i="11"/>
  <c r="FR422" i="11"/>
  <c r="FS422" i="11"/>
  <c r="FU422" i="11"/>
  <c r="FV422" i="11"/>
  <c r="FW422" i="11"/>
  <c r="FX422" i="11"/>
  <c r="FY422" i="11"/>
  <c r="FZ422" i="11"/>
  <c r="GA422" i="11"/>
  <c r="GB422" i="11"/>
  <c r="GD422" i="11"/>
  <c r="GE422" i="11"/>
  <c r="HB423" i="11"/>
  <c r="A424" i="11"/>
  <c r="B424" i="11"/>
  <c r="C424" i="11"/>
  <c r="D424" i="11"/>
  <c r="G424" i="11"/>
  <c r="H424" i="11"/>
  <c r="I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I424" i="11"/>
  <c r="AJ424" i="11"/>
  <c r="AK424" i="11"/>
  <c r="AL424" i="11"/>
  <c r="AM424" i="11"/>
  <c r="AN424" i="11"/>
  <c r="AO424" i="11"/>
  <c r="AP424" i="11"/>
  <c r="AQ424" i="11"/>
  <c r="AR424" i="11"/>
  <c r="AS424" i="11"/>
  <c r="AT424" i="11"/>
  <c r="AU424" i="11"/>
  <c r="AV424" i="11"/>
  <c r="AW424" i="11"/>
  <c r="AX424" i="11"/>
  <c r="AY424" i="11"/>
  <c r="AZ424" i="11"/>
  <c r="BA424" i="11"/>
  <c r="BB424" i="11"/>
  <c r="BC424" i="11"/>
  <c r="BD424" i="11"/>
  <c r="BE424" i="11"/>
  <c r="BF424" i="11"/>
  <c r="BG424" i="11"/>
  <c r="BH424" i="11"/>
  <c r="BI424" i="11"/>
  <c r="BJ424" i="11"/>
  <c r="BK424" i="11"/>
  <c r="BL424" i="11"/>
  <c r="BM424" i="11"/>
  <c r="BN424" i="11"/>
  <c r="BO424" i="11"/>
  <c r="BP424" i="11"/>
  <c r="BR424" i="11"/>
  <c r="BS424" i="11"/>
  <c r="BT424" i="11"/>
  <c r="BU424" i="11"/>
  <c r="BV424" i="11"/>
  <c r="BW424" i="11"/>
  <c r="BX424" i="11"/>
  <c r="BY424" i="11"/>
  <c r="BZ424" i="11"/>
  <c r="CA424" i="11"/>
  <c r="CB424" i="11"/>
  <c r="CC424" i="11"/>
  <c r="CD424" i="11"/>
  <c r="CE424" i="11"/>
  <c r="CF424" i="11"/>
  <c r="CH424" i="11"/>
  <c r="CI424" i="11"/>
  <c r="CJ424" i="11"/>
  <c r="CK424" i="11"/>
  <c r="CL424" i="11"/>
  <c r="CM424" i="11"/>
  <c r="CN424" i="11"/>
  <c r="CO424" i="11"/>
  <c r="CP424" i="11"/>
  <c r="CQ424" i="11"/>
  <c r="CR424" i="11"/>
  <c r="CS424" i="11"/>
  <c r="CT424" i="11"/>
  <c r="CU424" i="11"/>
  <c r="CV424" i="11"/>
  <c r="CW424" i="11"/>
  <c r="CX424" i="11"/>
  <c r="CY424" i="11"/>
  <c r="CZ424" i="11"/>
  <c r="DA424" i="11"/>
  <c r="DB424" i="11"/>
  <c r="DC424" i="11"/>
  <c r="DD424" i="11"/>
  <c r="DE424" i="11"/>
  <c r="DF424" i="11"/>
  <c r="DG424" i="11"/>
  <c r="DH424" i="11"/>
  <c r="DI424" i="11"/>
  <c r="DJ424" i="11"/>
  <c r="DK424" i="11"/>
  <c r="DL424" i="11"/>
  <c r="DM424" i="11"/>
  <c r="DN424" i="11"/>
  <c r="DO424" i="11"/>
  <c r="DP424" i="11"/>
  <c r="DQ424" i="11"/>
  <c r="DR424" i="11"/>
  <c r="DS424" i="11"/>
  <c r="DT424" i="11"/>
  <c r="DU424" i="11"/>
  <c r="DV424" i="11"/>
  <c r="DW424" i="11"/>
  <c r="DX424" i="11"/>
  <c r="DY424" i="11"/>
  <c r="DZ424" i="11"/>
  <c r="EA424" i="11"/>
  <c r="EB424" i="11"/>
  <c r="EC424" i="11"/>
  <c r="ED424" i="11"/>
  <c r="EE424" i="11"/>
  <c r="EF424" i="11"/>
  <c r="EG424" i="11"/>
  <c r="EH424" i="11"/>
  <c r="EI424" i="11"/>
  <c r="EJ424" i="11"/>
  <c r="EK424" i="11"/>
  <c r="EL424" i="11"/>
  <c r="EM424" i="11"/>
  <c r="EN424" i="11"/>
  <c r="EO424" i="11"/>
  <c r="EP424" i="11"/>
  <c r="EQ424" i="11"/>
  <c r="ER424" i="11"/>
  <c r="ES424" i="11"/>
  <c r="ET424" i="11"/>
  <c r="EU424" i="11"/>
  <c r="EV424" i="11"/>
  <c r="EW424" i="11"/>
  <c r="EX424" i="11"/>
  <c r="EY424" i="11"/>
  <c r="EZ424" i="11"/>
  <c r="FA424" i="11"/>
  <c r="FB424" i="11"/>
  <c r="FC424" i="11"/>
  <c r="FD424" i="11"/>
  <c r="FE424" i="11"/>
  <c r="FG424" i="11"/>
  <c r="FH424" i="11"/>
  <c r="FI424" i="11"/>
  <c r="FJ424" i="11"/>
  <c r="FK424" i="11"/>
  <c r="FL424" i="11"/>
  <c r="FM424" i="11"/>
  <c r="FN424" i="11"/>
  <c r="FO424" i="11"/>
  <c r="FP424" i="11"/>
  <c r="FQ424" i="11"/>
  <c r="FR424" i="11"/>
  <c r="FT424" i="11"/>
  <c r="FU424" i="11"/>
  <c r="FV424" i="11"/>
  <c r="FW424" i="11"/>
  <c r="FX424" i="11"/>
  <c r="FY424" i="11"/>
  <c r="FZ424" i="11"/>
  <c r="GA424" i="11"/>
  <c r="GB424" i="11"/>
  <c r="GD424" i="11"/>
  <c r="GE424" i="11"/>
  <c r="HB417" i="11"/>
  <c r="A418" i="11"/>
  <c r="B418" i="11"/>
  <c r="C418" i="11"/>
  <c r="D418" i="11"/>
  <c r="G418" i="11"/>
  <c r="H418" i="11"/>
  <c r="I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I418" i="11"/>
  <c r="AJ418" i="11"/>
  <c r="AK418" i="11"/>
  <c r="AL418" i="11"/>
  <c r="AM418" i="11"/>
  <c r="AN418" i="11"/>
  <c r="AR418" i="11"/>
  <c r="AS418" i="11"/>
  <c r="AT418" i="11"/>
  <c r="AU418" i="11"/>
  <c r="AV418" i="11"/>
  <c r="AW418" i="11"/>
  <c r="AX418" i="11"/>
  <c r="AY418" i="11"/>
  <c r="AZ418" i="11"/>
  <c r="BA418" i="11"/>
  <c r="BB418" i="11"/>
  <c r="BC418" i="11"/>
  <c r="BD418" i="11"/>
  <c r="BE418" i="11"/>
  <c r="BF418" i="11"/>
  <c r="BG418" i="11"/>
  <c r="BH418" i="11"/>
  <c r="BI418" i="11"/>
  <c r="BJ418" i="11"/>
  <c r="BK418" i="11"/>
  <c r="BL418" i="11"/>
  <c r="BM418" i="11"/>
  <c r="BN418" i="11"/>
  <c r="BO418" i="11"/>
  <c r="BP418" i="11"/>
  <c r="BR418" i="11"/>
  <c r="BS418" i="11"/>
  <c r="BT418" i="11"/>
  <c r="BU418" i="11"/>
  <c r="BV418" i="11"/>
  <c r="BW418" i="11"/>
  <c r="BX418" i="11"/>
  <c r="BY418" i="11"/>
  <c r="BZ418" i="11"/>
  <c r="CA418" i="11"/>
  <c r="CB418" i="11"/>
  <c r="CC418" i="11"/>
  <c r="CD418" i="11"/>
  <c r="CE418" i="11"/>
  <c r="CF418" i="11"/>
  <c r="CH418" i="11"/>
  <c r="CI418" i="11"/>
  <c r="CJ418" i="11"/>
  <c r="CK418" i="11"/>
  <c r="CL418" i="11"/>
  <c r="CM418" i="11"/>
  <c r="CN418" i="11"/>
  <c r="CO418" i="11"/>
  <c r="CP418" i="11"/>
  <c r="CQ418" i="11"/>
  <c r="CR418" i="11"/>
  <c r="CS418" i="11"/>
  <c r="CT418" i="11"/>
  <c r="CU418" i="11"/>
  <c r="CV418" i="11"/>
  <c r="CW418" i="11"/>
  <c r="CX418" i="11"/>
  <c r="CY418" i="11"/>
  <c r="CZ418" i="11"/>
  <c r="DA418" i="11"/>
  <c r="DB418" i="11"/>
  <c r="DC418" i="11"/>
  <c r="DD418" i="11"/>
  <c r="DE418" i="11"/>
  <c r="DF418" i="11"/>
  <c r="DG418" i="11"/>
  <c r="DH418" i="11"/>
  <c r="DI418" i="11"/>
  <c r="DJ418" i="11"/>
  <c r="DK418" i="11"/>
  <c r="DL418" i="11"/>
  <c r="DM418" i="11"/>
  <c r="DN418" i="11"/>
  <c r="DO418" i="11"/>
  <c r="DP418" i="11"/>
  <c r="DQ418" i="11"/>
  <c r="DR418" i="11"/>
  <c r="DS418" i="11"/>
  <c r="DT418" i="11"/>
  <c r="DU418" i="11"/>
  <c r="DV418" i="11"/>
  <c r="DW418" i="11"/>
  <c r="DX418" i="11"/>
  <c r="DY418" i="11"/>
  <c r="DZ418" i="11"/>
  <c r="EA418" i="11"/>
  <c r="EB418" i="11"/>
  <c r="EC418" i="11"/>
  <c r="ED418" i="11"/>
  <c r="EE418" i="11"/>
  <c r="EF418" i="11"/>
  <c r="EG418" i="11"/>
  <c r="EH418" i="11"/>
  <c r="EI418" i="11"/>
  <c r="EJ418" i="11"/>
  <c r="EK418" i="11"/>
  <c r="EL418" i="11"/>
  <c r="EM418" i="11"/>
  <c r="EN418" i="11"/>
  <c r="EO418" i="11"/>
  <c r="EP418" i="11"/>
  <c r="EQ418" i="11"/>
  <c r="ER418" i="11"/>
  <c r="ES418" i="11"/>
  <c r="ET418" i="11"/>
  <c r="EU418" i="11"/>
  <c r="EV418" i="11"/>
  <c r="EW418" i="11"/>
  <c r="EX418" i="11"/>
  <c r="EY418" i="11"/>
  <c r="EZ418" i="11"/>
  <c r="FA418" i="11"/>
  <c r="FB418" i="11"/>
  <c r="FC418" i="11"/>
  <c r="FD418" i="11"/>
  <c r="FE418" i="11"/>
  <c r="FG418" i="11"/>
  <c r="FH418" i="11"/>
  <c r="FI418" i="11"/>
  <c r="FJ418" i="11"/>
  <c r="FK418" i="11"/>
  <c r="FL418" i="11"/>
  <c r="FM418" i="11"/>
  <c r="FN418" i="11"/>
  <c r="FO418" i="11"/>
  <c r="FP418" i="11"/>
  <c r="FQ418" i="11"/>
  <c r="FR418" i="11"/>
  <c r="FS418" i="11"/>
  <c r="FT418" i="11"/>
  <c r="FU418" i="11"/>
  <c r="FV418" i="11"/>
  <c r="FW418" i="11"/>
  <c r="FX418" i="11"/>
  <c r="FY418" i="11"/>
  <c r="FZ418" i="11"/>
  <c r="GA418" i="11"/>
  <c r="GB418" i="11"/>
  <c r="GD418" i="11"/>
  <c r="GE418" i="11"/>
  <c r="HB419" i="11"/>
  <c r="A420" i="11"/>
  <c r="B420" i="11"/>
  <c r="C420" i="11"/>
  <c r="D420" i="11"/>
  <c r="G420" i="11"/>
  <c r="H420" i="11"/>
  <c r="I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I420" i="11"/>
  <c r="AJ420" i="11"/>
  <c r="AK420" i="11"/>
  <c r="AL420" i="11"/>
  <c r="AM420" i="11"/>
  <c r="AN420" i="11"/>
  <c r="AO420" i="11"/>
  <c r="AP420" i="11"/>
  <c r="AQ420" i="11"/>
  <c r="AR420" i="11"/>
  <c r="AS420" i="11"/>
  <c r="AT420" i="11"/>
  <c r="AU420" i="11"/>
  <c r="AV420" i="11"/>
  <c r="AW420" i="11"/>
  <c r="AX420" i="11"/>
  <c r="AY420" i="11"/>
  <c r="AZ420" i="11"/>
  <c r="BA420" i="11"/>
  <c r="BB420" i="11"/>
  <c r="BC420" i="11"/>
  <c r="BD420" i="11"/>
  <c r="BE420" i="11"/>
  <c r="BF420" i="11"/>
  <c r="BG420" i="11"/>
  <c r="BH420" i="11"/>
  <c r="BI420" i="11"/>
  <c r="BJ420" i="11"/>
  <c r="BK420" i="11"/>
  <c r="BL420" i="11"/>
  <c r="BM420" i="11"/>
  <c r="BN420" i="11"/>
  <c r="BO420" i="11"/>
  <c r="BP420" i="11"/>
  <c r="BR420" i="11"/>
  <c r="BS420" i="11"/>
  <c r="BT420" i="11"/>
  <c r="BU420" i="11"/>
  <c r="BV420" i="11"/>
  <c r="BW420" i="11"/>
  <c r="BX420" i="11"/>
  <c r="BY420" i="11"/>
  <c r="BZ420" i="11"/>
  <c r="CA420" i="11"/>
  <c r="CC420" i="11"/>
  <c r="CD420" i="11"/>
  <c r="CE420" i="11"/>
  <c r="CF420" i="11"/>
  <c r="CH420" i="11"/>
  <c r="CI420" i="11"/>
  <c r="CJ420" i="11"/>
  <c r="CK420" i="11"/>
  <c r="CL420" i="11"/>
  <c r="CM420" i="11"/>
  <c r="CN420" i="11"/>
  <c r="CO420" i="11"/>
  <c r="CP420" i="11"/>
  <c r="CQ420" i="11"/>
  <c r="CR420" i="11"/>
  <c r="CS420" i="11"/>
  <c r="CT420" i="11"/>
  <c r="CU420" i="11"/>
  <c r="CV420" i="11"/>
  <c r="CW420" i="11"/>
  <c r="CX420" i="11"/>
  <c r="CY420" i="11"/>
  <c r="CZ420" i="11"/>
  <c r="DA420" i="11"/>
  <c r="DB420" i="11"/>
  <c r="DC420" i="11"/>
  <c r="DD420" i="11"/>
  <c r="DE420" i="11"/>
  <c r="DF420" i="11"/>
  <c r="DG420" i="11"/>
  <c r="DH420" i="11"/>
  <c r="DI420" i="11"/>
  <c r="DJ420" i="11"/>
  <c r="DK420" i="11"/>
  <c r="DL420" i="11"/>
  <c r="DM420" i="11"/>
  <c r="DN420" i="11"/>
  <c r="DO420" i="11"/>
  <c r="DP420" i="11"/>
  <c r="DQ420" i="11"/>
  <c r="DR420" i="11"/>
  <c r="DS420" i="11"/>
  <c r="DT420" i="11"/>
  <c r="DU420" i="11"/>
  <c r="DV420" i="11"/>
  <c r="DW420" i="11"/>
  <c r="DX420" i="11"/>
  <c r="DY420" i="11"/>
  <c r="DZ420" i="11"/>
  <c r="EA420" i="11"/>
  <c r="EB420" i="11"/>
  <c r="EC420" i="11"/>
  <c r="ED420" i="11"/>
  <c r="EE420" i="11"/>
  <c r="EF420" i="11"/>
  <c r="EG420" i="11"/>
  <c r="EH420" i="11"/>
  <c r="EI420" i="11"/>
  <c r="EJ420" i="11"/>
  <c r="EK420" i="11"/>
  <c r="EL420" i="11"/>
  <c r="EM420" i="11"/>
  <c r="EN420" i="11"/>
  <c r="EO420" i="11"/>
  <c r="EP420" i="11"/>
  <c r="EQ420" i="11"/>
  <c r="ER420" i="11"/>
  <c r="ES420" i="11"/>
  <c r="ET420" i="11"/>
  <c r="EU420" i="11"/>
  <c r="EV420" i="11"/>
  <c r="EW420" i="11"/>
  <c r="EX420" i="11"/>
  <c r="EY420" i="11"/>
  <c r="EZ420" i="11"/>
  <c r="FA420" i="11"/>
  <c r="FB420" i="11"/>
  <c r="FC420" i="11"/>
  <c r="FD420" i="11"/>
  <c r="FE420" i="11"/>
  <c r="FG420" i="11"/>
  <c r="FH420" i="11"/>
  <c r="FI420" i="11"/>
  <c r="FJ420" i="11"/>
  <c r="FK420" i="11"/>
  <c r="FL420" i="11"/>
  <c r="FM420" i="11"/>
  <c r="FN420" i="11"/>
  <c r="FO420" i="11"/>
  <c r="FP420" i="11"/>
  <c r="FQ420" i="11"/>
  <c r="FR420" i="11"/>
  <c r="FS420" i="11"/>
  <c r="FT420" i="11"/>
  <c r="FU420" i="11"/>
  <c r="FV420" i="11"/>
  <c r="FW420" i="11"/>
  <c r="FX420" i="11"/>
  <c r="FY420" i="11"/>
  <c r="FZ420" i="11"/>
  <c r="GA420" i="11"/>
  <c r="GB420" i="11"/>
  <c r="GD420" i="11"/>
  <c r="GE420" i="11"/>
  <c r="HB415" i="11"/>
  <c r="A416" i="11"/>
  <c r="B416" i="11"/>
  <c r="C416" i="11"/>
  <c r="D416" i="11"/>
  <c r="G416" i="11"/>
  <c r="H416" i="11"/>
  <c r="I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I416" i="11"/>
  <c r="AJ416" i="11"/>
  <c r="AK416" i="11"/>
  <c r="AL416" i="11"/>
  <c r="AM416" i="11"/>
  <c r="AN416" i="11"/>
  <c r="AP416" i="11"/>
  <c r="AR416" i="11"/>
  <c r="AS416" i="11"/>
  <c r="AT416" i="11"/>
  <c r="AU416" i="11"/>
  <c r="AV416" i="11"/>
  <c r="AW416" i="11"/>
  <c r="AX416" i="11"/>
  <c r="AY416" i="11"/>
  <c r="AZ416" i="11"/>
  <c r="BA416" i="11"/>
  <c r="BB416" i="11"/>
  <c r="BC416" i="11"/>
  <c r="BD416" i="11"/>
  <c r="BE416" i="11"/>
  <c r="BF416" i="11"/>
  <c r="BG416" i="11"/>
  <c r="BH416" i="11"/>
  <c r="BI416" i="11"/>
  <c r="BJ416" i="11"/>
  <c r="BK416" i="11"/>
  <c r="BL416" i="11"/>
  <c r="BM416" i="11"/>
  <c r="BN416" i="11"/>
  <c r="BO416" i="11"/>
  <c r="BP416" i="11"/>
  <c r="BR416" i="11"/>
  <c r="BS416" i="11"/>
  <c r="BT416" i="11"/>
  <c r="BU416" i="11"/>
  <c r="BV416" i="11"/>
  <c r="BW416" i="11"/>
  <c r="BX416" i="11"/>
  <c r="BY416" i="11"/>
  <c r="BZ416" i="11"/>
  <c r="CA416" i="11"/>
  <c r="CB416" i="11"/>
  <c r="CC416" i="11"/>
  <c r="CD416" i="11"/>
  <c r="CE416" i="11"/>
  <c r="CF416" i="11"/>
  <c r="CH416" i="11"/>
  <c r="CI416" i="11"/>
  <c r="CJ416" i="11"/>
  <c r="CK416" i="11"/>
  <c r="CL416" i="11"/>
  <c r="CM416" i="11"/>
  <c r="CN416" i="11"/>
  <c r="CO416" i="11"/>
  <c r="CP416" i="11"/>
  <c r="CQ416" i="11"/>
  <c r="CR416" i="11"/>
  <c r="CS416" i="11"/>
  <c r="CT416" i="11"/>
  <c r="CU416" i="11"/>
  <c r="CV416" i="11"/>
  <c r="CW416" i="11"/>
  <c r="CX416" i="11"/>
  <c r="CY416" i="11"/>
  <c r="CZ416" i="11"/>
  <c r="DA416" i="11"/>
  <c r="DB416" i="11"/>
  <c r="DC416" i="11"/>
  <c r="DD416" i="11"/>
  <c r="DE416" i="11"/>
  <c r="DF416" i="11"/>
  <c r="DG416" i="11"/>
  <c r="DH416" i="11"/>
  <c r="DI416" i="11"/>
  <c r="DJ416" i="11"/>
  <c r="DK416" i="11"/>
  <c r="DL416" i="11"/>
  <c r="DM416" i="11"/>
  <c r="DN416" i="11"/>
  <c r="DO416" i="11"/>
  <c r="DP416" i="11"/>
  <c r="DQ416" i="11"/>
  <c r="DR416" i="11"/>
  <c r="DS416" i="11"/>
  <c r="DT416" i="11"/>
  <c r="DU416" i="11"/>
  <c r="DV416" i="11"/>
  <c r="DW416" i="11"/>
  <c r="DX416" i="11"/>
  <c r="DY416" i="11"/>
  <c r="DZ416" i="11"/>
  <c r="EA416" i="11"/>
  <c r="EB416" i="11"/>
  <c r="EC416" i="11"/>
  <c r="ED416" i="11"/>
  <c r="EE416" i="11"/>
  <c r="EF416" i="11"/>
  <c r="EG416" i="11"/>
  <c r="EH416" i="11"/>
  <c r="EI416" i="11"/>
  <c r="EJ416" i="11"/>
  <c r="EK416" i="11"/>
  <c r="EL416" i="11"/>
  <c r="EM416" i="11"/>
  <c r="EN416" i="11"/>
  <c r="EO416" i="11"/>
  <c r="EP416" i="11"/>
  <c r="EQ416" i="11"/>
  <c r="ER416" i="11"/>
  <c r="ES416" i="11"/>
  <c r="ET416" i="11"/>
  <c r="EU416" i="11"/>
  <c r="EV416" i="11"/>
  <c r="EW416" i="11"/>
  <c r="EX416" i="11"/>
  <c r="EY416" i="11"/>
  <c r="EZ416" i="11"/>
  <c r="FA416" i="11"/>
  <c r="FB416" i="11"/>
  <c r="FC416" i="11"/>
  <c r="FD416" i="11"/>
  <c r="FE416" i="11"/>
  <c r="FG416" i="11"/>
  <c r="FH416" i="11"/>
  <c r="FI416" i="11"/>
  <c r="FJ416" i="11"/>
  <c r="FK416" i="11"/>
  <c r="FL416" i="11"/>
  <c r="FM416" i="11"/>
  <c r="FN416" i="11"/>
  <c r="FO416" i="11"/>
  <c r="FP416" i="11"/>
  <c r="FQ416" i="11"/>
  <c r="FR416" i="11"/>
  <c r="FS416" i="11"/>
  <c r="FT416" i="11"/>
  <c r="FU416" i="11"/>
  <c r="FV416" i="11"/>
  <c r="FW416" i="11"/>
  <c r="FX416" i="11"/>
  <c r="FY416" i="11"/>
  <c r="FZ416" i="11"/>
  <c r="GA416" i="11"/>
  <c r="GB416" i="11"/>
  <c r="GD416" i="11"/>
  <c r="GE416" i="11"/>
  <c r="HB413" i="11"/>
  <c r="A414" i="11"/>
  <c r="B414" i="11"/>
  <c r="C414" i="11"/>
  <c r="D414" i="11"/>
  <c r="G414" i="11"/>
  <c r="H414" i="11"/>
  <c r="I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I414" i="11"/>
  <c r="AJ414" i="11"/>
  <c r="AK414" i="11"/>
  <c r="AL414" i="11"/>
  <c r="AM414" i="11"/>
  <c r="AN414" i="11"/>
  <c r="AO414" i="11"/>
  <c r="AP414" i="11"/>
  <c r="AQ414" i="11"/>
  <c r="AR414" i="11"/>
  <c r="AS414" i="11"/>
  <c r="AT414" i="11"/>
  <c r="AU414" i="11"/>
  <c r="AV414" i="11"/>
  <c r="AW414" i="11"/>
  <c r="AX414" i="11"/>
  <c r="AY414" i="11"/>
  <c r="AZ414" i="11"/>
  <c r="BA414" i="11"/>
  <c r="BB414" i="11"/>
  <c r="BC414" i="11"/>
  <c r="BD414" i="11"/>
  <c r="BE414" i="11"/>
  <c r="BF414" i="11"/>
  <c r="BG414" i="11"/>
  <c r="BH414" i="11"/>
  <c r="BI414" i="11"/>
  <c r="BJ414" i="11"/>
  <c r="BK414" i="11"/>
  <c r="BL414" i="11"/>
  <c r="BM414" i="11"/>
  <c r="BN414" i="11"/>
  <c r="BO414" i="11"/>
  <c r="BP414" i="11"/>
  <c r="BR414" i="11"/>
  <c r="BS414" i="11"/>
  <c r="BT414" i="11"/>
  <c r="BU414" i="11"/>
  <c r="BV414" i="11"/>
  <c r="BW414" i="11"/>
  <c r="BX414" i="11"/>
  <c r="BY414" i="11"/>
  <c r="BZ414" i="11"/>
  <c r="CA414" i="11"/>
  <c r="CB414" i="11"/>
  <c r="CC414" i="11"/>
  <c r="CD414" i="11"/>
  <c r="CE414" i="11"/>
  <c r="CF414" i="11"/>
  <c r="CH414" i="11"/>
  <c r="CI414" i="11"/>
  <c r="CJ414" i="11"/>
  <c r="CK414" i="11"/>
  <c r="CL414" i="11"/>
  <c r="CM414" i="11"/>
  <c r="CN414" i="11"/>
  <c r="CO414" i="11"/>
  <c r="CP414" i="11"/>
  <c r="CQ414" i="11"/>
  <c r="CR414" i="11"/>
  <c r="CS414" i="11"/>
  <c r="CT414" i="11"/>
  <c r="CU414" i="11"/>
  <c r="CV414" i="11"/>
  <c r="CW414" i="11"/>
  <c r="CX414" i="11"/>
  <c r="CY414" i="11"/>
  <c r="CZ414" i="11"/>
  <c r="DA414" i="11"/>
  <c r="DB414" i="11"/>
  <c r="DC414" i="11"/>
  <c r="DD414" i="11"/>
  <c r="DE414" i="11"/>
  <c r="DF414" i="11"/>
  <c r="DG414" i="11"/>
  <c r="DH414" i="11"/>
  <c r="DI414" i="11"/>
  <c r="DJ414" i="11"/>
  <c r="DK414" i="11"/>
  <c r="DL414" i="11"/>
  <c r="DM414" i="11"/>
  <c r="DN414" i="11"/>
  <c r="DO414" i="11"/>
  <c r="DP414" i="11"/>
  <c r="DQ414" i="11"/>
  <c r="DR414" i="11"/>
  <c r="DS414" i="11"/>
  <c r="DT414" i="11"/>
  <c r="DU414" i="11"/>
  <c r="DV414" i="11"/>
  <c r="DW414" i="11"/>
  <c r="DX414" i="11"/>
  <c r="DY414" i="11"/>
  <c r="DZ414" i="11"/>
  <c r="EA414" i="11"/>
  <c r="EB414" i="11"/>
  <c r="EC414" i="11"/>
  <c r="ED414" i="11"/>
  <c r="EE414" i="11"/>
  <c r="EF414" i="11"/>
  <c r="EG414" i="11"/>
  <c r="EH414" i="11"/>
  <c r="EI414" i="11"/>
  <c r="EJ414" i="11"/>
  <c r="EK414" i="11"/>
  <c r="EL414" i="11"/>
  <c r="EM414" i="11"/>
  <c r="EN414" i="11"/>
  <c r="EO414" i="11"/>
  <c r="EP414" i="11"/>
  <c r="EQ414" i="11"/>
  <c r="ER414" i="11"/>
  <c r="ES414" i="11"/>
  <c r="ET414" i="11"/>
  <c r="EU414" i="11"/>
  <c r="EV414" i="11"/>
  <c r="EW414" i="11"/>
  <c r="EX414" i="11"/>
  <c r="EY414" i="11"/>
  <c r="EZ414" i="11"/>
  <c r="FA414" i="11"/>
  <c r="FB414" i="11"/>
  <c r="FC414" i="11"/>
  <c r="FD414" i="11"/>
  <c r="FE414" i="11"/>
  <c r="FG414" i="11"/>
  <c r="FH414" i="11"/>
  <c r="FI414" i="11"/>
  <c r="FJ414" i="11"/>
  <c r="FK414" i="11"/>
  <c r="FL414" i="11"/>
  <c r="FM414" i="11"/>
  <c r="FN414" i="11"/>
  <c r="FO414" i="11"/>
  <c r="FP414" i="11"/>
  <c r="FQ414" i="11"/>
  <c r="FR414" i="11"/>
  <c r="FU414" i="11"/>
  <c r="FV414" i="11"/>
  <c r="FW414" i="11"/>
  <c r="FX414" i="11"/>
  <c r="FY414" i="11"/>
  <c r="FZ414" i="11"/>
  <c r="GA414" i="11"/>
  <c r="GB414" i="11"/>
  <c r="GD414" i="11"/>
  <c r="GE414" i="11"/>
  <c r="GE42" i="11"/>
  <c r="GD42" i="11"/>
  <c r="GC42" i="11"/>
  <c r="GB42" i="11"/>
  <c r="GA42" i="11"/>
  <c r="FZ42" i="11"/>
  <c r="FY42" i="11"/>
  <c r="FX42" i="11"/>
  <c r="FW42" i="11"/>
  <c r="FV42" i="11"/>
  <c r="FU42" i="11"/>
  <c r="FT42" i="11"/>
  <c r="FS42" i="11"/>
  <c r="FR42" i="11"/>
  <c r="FQ42" i="11"/>
  <c r="FP42" i="11"/>
  <c r="FO42" i="11"/>
  <c r="FN42" i="11"/>
  <c r="FM42" i="11"/>
  <c r="FL42" i="11"/>
  <c r="FK42" i="11"/>
  <c r="FJ42" i="11"/>
  <c r="FI42" i="11"/>
  <c r="FH42" i="11"/>
  <c r="FG42" i="11"/>
  <c r="FF42" i="11"/>
  <c r="FE42" i="11"/>
  <c r="FD42" i="11"/>
  <c r="FC42" i="11"/>
  <c r="FB42" i="11"/>
  <c r="FA42" i="11"/>
  <c r="EZ42" i="11"/>
  <c r="EY42" i="11"/>
  <c r="EX42" i="11"/>
  <c r="EW42" i="11"/>
  <c r="EV42" i="11"/>
  <c r="EU42" i="11"/>
  <c r="ET42" i="11"/>
  <c r="ES42" i="11"/>
  <c r="ER42" i="11"/>
  <c r="EQ42" i="11"/>
  <c r="EP42" i="11"/>
  <c r="EO42" i="11"/>
  <c r="EN42" i="11"/>
  <c r="EM42" i="11"/>
  <c r="EL42" i="11"/>
  <c r="EK42" i="11"/>
  <c r="EJ42" i="11"/>
  <c r="EI42" i="11"/>
  <c r="EH42" i="11"/>
  <c r="EG42" i="11"/>
  <c r="EF42" i="11"/>
  <c r="EE42" i="11"/>
  <c r="ED42" i="11"/>
  <c r="EC42" i="11"/>
  <c r="EB42" i="11"/>
  <c r="EA42" i="11"/>
  <c r="DZ42" i="11"/>
  <c r="DY42" i="11"/>
  <c r="DX42" i="11"/>
  <c r="DW42" i="11"/>
  <c r="DV42" i="11"/>
  <c r="DU42" i="11"/>
  <c r="DT42" i="11"/>
  <c r="DS42" i="11"/>
  <c r="DR42" i="11"/>
  <c r="DQ42" i="11"/>
  <c r="DP42" i="11"/>
  <c r="DO42" i="11"/>
  <c r="DN42" i="11"/>
  <c r="DM42" i="11"/>
  <c r="DL42" i="11"/>
  <c r="DK42" i="11"/>
  <c r="DJ42" i="11"/>
  <c r="DI42" i="11"/>
  <c r="DH42" i="11"/>
  <c r="DG42" i="11"/>
  <c r="DF42" i="11"/>
  <c r="DE42" i="11"/>
  <c r="DD42" i="11"/>
  <c r="DC42" i="11"/>
  <c r="DB42" i="11"/>
  <c r="DA42" i="11"/>
  <c r="CZ42" i="11"/>
  <c r="CY42" i="11"/>
  <c r="CX42" i="11"/>
  <c r="CW42" i="11"/>
  <c r="CV42" i="11"/>
  <c r="CU42" i="11"/>
  <c r="CT42" i="11"/>
  <c r="CS42" i="11"/>
  <c r="CR42" i="11"/>
  <c r="CQ42" i="11"/>
  <c r="CP42" i="11"/>
  <c r="CO42" i="11"/>
  <c r="CN42" i="11"/>
  <c r="CM42" i="11"/>
  <c r="CL42" i="11"/>
  <c r="CK42" i="11"/>
  <c r="CJ42" i="11"/>
  <c r="CI42" i="11"/>
  <c r="CH42" i="11"/>
  <c r="CG42" i="11"/>
  <c r="CF42" i="11"/>
  <c r="CE42" i="11"/>
  <c r="CD42" i="11"/>
  <c r="CC42" i="11"/>
  <c r="CB42" i="11"/>
  <c r="CA42" i="11"/>
  <c r="BZ42" i="11"/>
  <c r="BY42" i="11"/>
  <c r="BX42" i="11"/>
  <c r="BW42" i="11"/>
  <c r="BV42" i="11"/>
  <c r="BU42" i="11"/>
  <c r="BT42" i="11"/>
  <c r="BS42" i="11"/>
  <c r="BR42" i="11"/>
  <c r="BQ42" i="11"/>
  <c r="BP42" i="11"/>
  <c r="BO42" i="11"/>
  <c r="BN42" i="11"/>
  <c r="BM42" i="11"/>
  <c r="BL42" i="11"/>
  <c r="BK42" i="11"/>
  <c r="BJ42" i="11"/>
  <c r="BI42" i="11"/>
  <c r="BH42" i="11"/>
  <c r="BG42" i="11"/>
  <c r="BF42" i="11"/>
  <c r="BE42" i="11"/>
  <c r="BD42" i="11"/>
  <c r="BC42" i="11"/>
  <c r="BB42" i="11"/>
  <c r="BA42" i="11"/>
  <c r="AZ42" i="11"/>
  <c r="AY42" i="11"/>
  <c r="AX42" i="11"/>
  <c r="AW42" i="11"/>
  <c r="AV42" i="11"/>
  <c r="AU42" i="11"/>
  <c r="AT42" i="11"/>
  <c r="AS42" i="11"/>
  <c r="AR42" i="11"/>
  <c r="AQ42" i="11"/>
  <c r="AP42" i="11"/>
  <c r="AO42" i="11"/>
  <c r="AN42" i="11"/>
  <c r="AM42" i="11"/>
  <c r="AL42" i="11"/>
  <c r="AK42" i="11"/>
  <c r="AJ42" i="11"/>
  <c r="AI42" i="11"/>
  <c r="AH42" i="11"/>
  <c r="AG42" i="11"/>
  <c r="AF42" i="11"/>
  <c r="AE42" i="11"/>
  <c r="AD42" i="11"/>
  <c r="AC42" i="11"/>
  <c r="AB42" i="11"/>
  <c r="AA42" i="11"/>
  <c r="Z42" i="11"/>
  <c r="Y42" i="11"/>
  <c r="X42" i="11"/>
  <c r="W42" i="11"/>
  <c r="V42" i="11"/>
  <c r="U42" i="11"/>
  <c r="T42" i="11"/>
  <c r="S42" i="11"/>
  <c r="R42" i="11"/>
  <c r="Q42" i="11"/>
  <c r="N42" i="11"/>
  <c r="M42" i="11"/>
  <c r="L42" i="11"/>
  <c r="D42" i="11"/>
  <c r="C42" i="11"/>
  <c r="B42" i="11"/>
  <c r="A42" i="11"/>
  <c r="HB41" i="11"/>
  <c r="GE218" i="11"/>
  <c r="GD218" i="11"/>
  <c r="GC218" i="11"/>
  <c r="GB218" i="11"/>
  <c r="GA218" i="11"/>
  <c r="FZ218" i="11"/>
  <c r="FY218" i="11"/>
  <c r="FX218" i="11"/>
  <c r="FW218" i="11"/>
  <c r="FV218" i="11"/>
  <c r="FU218" i="11"/>
  <c r="FT218" i="11"/>
  <c r="FS218" i="11"/>
  <c r="FR218" i="11"/>
  <c r="FQ218" i="11"/>
  <c r="FP218" i="11"/>
  <c r="FO218" i="11"/>
  <c r="FN218" i="11"/>
  <c r="FM218" i="11"/>
  <c r="FL218" i="11"/>
  <c r="FK218" i="11"/>
  <c r="FJ218" i="11"/>
  <c r="FI218" i="11"/>
  <c r="FH218" i="11"/>
  <c r="FG218" i="11"/>
  <c r="FF218" i="11"/>
  <c r="FE218" i="11"/>
  <c r="FD218" i="11"/>
  <c r="FC218" i="11"/>
  <c r="FB218" i="11"/>
  <c r="FA218" i="11"/>
  <c r="EZ218" i="11"/>
  <c r="EY218" i="11"/>
  <c r="EX218" i="11"/>
  <c r="EW218" i="11"/>
  <c r="EV218" i="11"/>
  <c r="EU218" i="11"/>
  <c r="ET218" i="11"/>
  <c r="ES218" i="11"/>
  <c r="ER218" i="11"/>
  <c r="EQ218" i="11"/>
  <c r="EP218" i="11"/>
  <c r="EO218" i="11"/>
  <c r="EN218" i="11"/>
  <c r="EM218" i="11"/>
  <c r="EL218" i="11"/>
  <c r="EK218" i="11"/>
  <c r="EJ218" i="11"/>
  <c r="EI218" i="11"/>
  <c r="EH218" i="11"/>
  <c r="EG218" i="11"/>
  <c r="EF218" i="11"/>
  <c r="EE218" i="11"/>
  <c r="ED218" i="11"/>
  <c r="EC218" i="11"/>
  <c r="EB218" i="11"/>
  <c r="EA218" i="11"/>
  <c r="DZ218" i="11"/>
  <c r="DY218" i="11"/>
  <c r="DX218" i="11"/>
  <c r="DW218" i="11"/>
  <c r="DV218" i="11"/>
  <c r="DU218" i="11"/>
  <c r="DT218" i="11"/>
  <c r="DS218" i="11"/>
  <c r="DR218" i="11"/>
  <c r="DQ218" i="11"/>
  <c r="DP218" i="11"/>
  <c r="DO218" i="11"/>
  <c r="DN218" i="11"/>
  <c r="DM218" i="11"/>
  <c r="DL218" i="11"/>
  <c r="DK218" i="11"/>
  <c r="DJ218" i="11"/>
  <c r="DI218" i="11"/>
  <c r="DH218" i="11"/>
  <c r="DG218" i="11"/>
  <c r="DF218" i="11"/>
  <c r="DE218" i="11"/>
  <c r="DD218" i="11"/>
  <c r="DC218" i="11"/>
  <c r="DB218" i="11"/>
  <c r="DA218" i="11"/>
  <c r="CZ218" i="11"/>
  <c r="CY218" i="11"/>
  <c r="CX218" i="11"/>
  <c r="CW218" i="11"/>
  <c r="CV218" i="11"/>
  <c r="CU218" i="11"/>
  <c r="CT218" i="11"/>
  <c r="CS218" i="11"/>
  <c r="CR218" i="11"/>
  <c r="CQ218" i="11"/>
  <c r="CP218" i="11"/>
  <c r="CO218" i="11"/>
  <c r="CN218" i="11"/>
  <c r="CM218" i="11"/>
  <c r="CL218" i="11"/>
  <c r="CK218" i="11"/>
  <c r="CJ218" i="11"/>
  <c r="CI218" i="11"/>
  <c r="CH218" i="11"/>
  <c r="CG218" i="11"/>
  <c r="CF218" i="11"/>
  <c r="CE218" i="11"/>
  <c r="CD218" i="11"/>
  <c r="CC218" i="11"/>
  <c r="CB218" i="11"/>
  <c r="CA218" i="11"/>
  <c r="BZ218" i="11"/>
  <c r="BY218" i="11"/>
  <c r="BX218" i="11"/>
  <c r="BW218" i="11"/>
  <c r="BV218" i="11"/>
  <c r="BU218" i="11"/>
  <c r="BT218" i="11"/>
  <c r="BS218" i="11"/>
  <c r="BR218" i="11"/>
  <c r="BQ218" i="11"/>
  <c r="BP218" i="11"/>
  <c r="BO218" i="11"/>
  <c r="BN218" i="11"/>
  <c r="BM218" i="11"/>
  <c r="BL218" i="11"/>
  <c r="BK218" i="11"/>
  <c r="BJ218" i="11"/>
  <c r="BI218" i="11"/>
  <c r="BH218" i="11"/>
  <c r="BG218" i="11"/>
  <c r="BF218" i="11"/>
  <c r="BE218" i="11"/>
  <c r="BD218" i="11"/>
  <c r="BC218" i="11"/>
  <c r="BB218" i="11"/>
  <c r="BA218" i="11"/>
  <c r="AZ218" i="11"/>
  <c r="AY218" i="11"/>
  <c r="AX218" i="11"/>
  <c r="AW218" i="11"/>
  <c r="AV218" i="11"/>
  <c r="AU218" i="11"/>
  <c r="AT218" i="11"/>
  <c r="AS218" i="11"/>
  <c r="AR218" i="11"/>
  <c r="AQ218" i="11"/>
  <c r="AP218" i="11"/>
  <c r="AO218" i="11"/>
  <c r="AN218" i="11"/>
  <c r="AM218" i="11"/>
  <c r="AL218" i="11"/>
  <c r="AK218" i="11"/>
  <c r="AJ218" i="11"/>
  <c r="AI218" i="11"/>
  <c r="AH218" i="11"/>
  <c r="AG218" i="11"/>
  <c r="AF218" i="11"/>
  <c r="AE218" i="11"/>
  <c r="AD218" i="11"/>
  <c r="AC218" i="11"/>
  <c r="AB218" i="11"/>
  <c r="AA218" i="11"/>
  <c r="Z218" i="11"/>
  <c r="Y218" i="11"/>
  <c r="X218" i="11"/>
  <c r="W218" i="11"/>
  <c r="V218" i="11"/>
  <c r="U218" i="11"/>
  <c r="T218" i="11"/>
  <c r="S218" i="11"/>
  <c r="R218" i="11"/>
  <c r="Q218" i="11"/>
  <c r="P218" i="11"/>
  <c r="O218" i="11"/>
  <c r="N218" i="11"/>
  <c r="M218" i="11"/>
  <c r="L218" i="11"/>
  <c r="K218" i="11"/>
  <c r="J218" i="11"/>
  <c r="I218" i="11"/>
  <c r="H218" i="11"/>
  <c r="G218" i="11"/>
  <c r="D218" i="11"/>
  <c r="C218" i="11"/>
  <c r="B218" i="11"/>
  <c r="A218" i="11"/>
  <c r="HB217" i="11"/>
  <c r="GE216" i="11"/>
  <c r="GD216" i="11"/>
  <c r="GC216" i="11"/>
  <c r="GB216" i="11"/>
  <c r="GA216" i="11"/>
  <c r="FZ216" i="11"/>
  <c r="FY216" i="11"/>
  <c r="FX216" i="11"/>
  <c r="FW216" i="11"/>
  <c r="FV216" i="11"/>
  <c r="FU216" i="11"/>
  <c r="FT216" i="11"/>
  <c r="FS216" i="11"/>
  <c r="FR216" i="11"/>
  <c r="FQ216" i="11"/>
  <c r="FP216" i="11"/>
  <c r="FO216" i="11"/>
  <c r="FN216" i="11"/>
  <c r="FM216" i="11"/>
  <c r="FL216" i="11"/>
  <c r="FK216" i="11"/>
  <c r="FJ216" i="11"/>
  <c r="FI216" i="11"/>
  <c r="FH216" i="11"/>
  <c r="FG216" i="11"/>
  <c r="FF216" i="11"/>
  <c r="FE216" i="11"/>
  <c r="FD216" i="11"/>
  <c r="FC216" i="11"/>
  <c r="FB216" i="11"/>
  <c r="FA216" i="11"/>
  <c r="EZ216" i="11"/>
  <c r="EY216" i="11"/>
  <c r="EX216" i="11"/>
  <c r="EW216" i="11"/>
  <c r="EV216" i="11"/>
  <c r="EU216" i="11"/>
  <c r="ET216" i="11"/>
  <c r="ES216" i="11"/>
  <c r="ER216" i="11"/>
  <c r="EQ216" i="11"/>
  <c r="EP216" i="11"/>
  <c r="EO216" i="11"/>
  <c r="EN216" i="11"/>
  <c r="EM216" i="11"/>
  <c r="EL216" i="11"/>
  <c r="EK216" i="11"/>
  <c r="EJ216" i="11"/>
  <c r="EI216" i="11"/>
  <c r="EH216" i="11"/>
  <c r="EG216" i="11"/>
  <c r="EF216" i="11"/>
  <c r="EE216" i="11"/>
  <c r="ED216" i="11"/>
  <c r="EC216" i="11"/>
  <c r="EB216" i="11"/>
  <c r="EA216" i="11"/>
  <c r="DZ216" i="11"/>
  <c r="DY216" i="11"/>
  <c r="DX216" i="11"/>
  <c r="DW216" i="11"/>
  <c r="DV216" i="11"/>
  <c r="DU216" i="11"/>
  <c r="DT216" i="11"/>
  <c r="DS216" i="11"/>
  <c r="DR216" i="11"/>
  <c r="DQ216" i="11"/>
  <c r="DP216" i="11"/>
  <c r="DO216" i="11"/>
  <c r="DN216" i="11"/>
  <c r="DM216" i="11"/>
  <c r="DL216" i="11"/>
  <c r="DK216" i="11"/>
  <c r="DJ216" i="11"/>
  <c r="DI216" i="11"/>
  <c r="DH216" i="11"/>
  <c r="DG216" i="11"/>
  <c r="DF216" i="11"/>
  <c r="DE216" i="11"/>
  <c r="DD216" i="11"/>
  <c r="DC216" i="11"/>
  <c r="DB216" i="11"/>
  <c r="DA216" i="11"/>
  <c r="CZ216" i="11"/>
  <c r="CY216" i="11"/>
  <c r="CX216" i="11"/>
  <c r="CW216" i="11"/>
  <c r="CV216" i="11"/>
  <c r="CU216" i="11"/>
  <c r="CT216" i="11"/>
  <c r="CS216" i="11"/>
  <c r="CR216" i="11"/>
  <c r="CQ216" i="11"/>
  <c r="CP216" i="11"/>
  <c r="CO216" i="11"/>
  <c r="CN216" i="11"/>
  <c r="CM216" i="11"/>
  <c r="CL216" i="11"/>
  <c r="CK216" i="11"/>
  <c r="CJ216" i="11"/>
  <c r="CI216" i="11"/>
  <c r="CH216" i="11"/>
  <c r="CG216" i="11"/>
  <c r="CF216" i="11"/>
  <c r="CE216" i="11"/>
  <c r="CD216" i="11"/>
  <c r="CC216" i="11"/>
  <c r="CB216" i="11"/>
  <c r="CA216" i="11"/>
  <c r="BZ216" i="11"/>
  <c r="BY216" i="11"/>
  <c r="BX216" i="11"/>
  <c r="BW216" i="11"/>
  <c r="BV216" i="11"/>
  <c r="BU216" i="11"/>
  <c r="BT216" i="11"/>
  <c r="BS216" i="11"/>
  <c r="BR216" i="11"/>
  <c r="BQ216" i="11"/>
  <c r="BP216" i="11"/>
  <c r="BO216" i="11"/>
  <c r="BN216" i="11"/>
  <c r="BM216" i="11"/>
  <c r="BL216" i="11"/>
  <c r="BK216" i="11"/>
  <c r="BJ216" i="11"/>
  <c r="BI216" i="11"/>
  <c r="BH216" i="11"/>
  <c r="BG216" i="11"/>
  <c r="BF216" i="11"/>
  <c r="BE216" i="11"/>
  <c r="BD216" i="11"/>
  <c r="BC216" i="11"/>
  <c r="BB216" i="11"/>
  <c r="BA216" i="11"/>
  <c r="AZ216" i="11"/>
  <c r="AY216" i="11"/>
  <c r="AX216" i="11"/>
  <c r="AW216" i="11"/>
  <c r="AV216" i="11"/>
  <c r="AU216" i="11"/>
  <c r="AT216" i="11"/>
  <c r="AS216" i="11"/>
  <c r="AR216" i="11"/>
  <c r="AQ216" i="11"/>
  <c r="AP216" i="11"/>
  <c r="AO216" i="11"/>
  <c r="AN216" i="11"/>
  <c r="AM216" i="11"/>
  <c r="AL216" i="11"/>
  <c r="AK216" i="11"/>
  <c r="AJ216" i="11"/>
  <c r="AI216" i="11"/>
  <c r="AH216" i="11"/>
  <c r="AG216" i="11"/>
  <c r="AF216" i="11"/>
  <c r="AE216" i="11"/>
  <c r="AD216" i="11"/>
  <c r="AC216" i="11"/>
  <c r="AB216" i="11"/>
  <c r="AA216" i="11"/>
  <c r="Z216" i="11"/>
  <c r="Y216" i="11"/>
  <c r="X216" i="11"/>
  <c r="W216" i="11"/>
  <c r="V216" i="11"/>
  <c r="U216" i="11"/>
  <c r="T216" i="11"/>
  <c r="S216" i="11"/>
  <c r="R216" i="11"/>
  <c r="Q216" i="11"/>
  <c r="P216" i="11"/>
  <c r="O216" i="11"/>
  <c r="N216" i="11"/>
  <c r="M216" i="11"/>
  <c r="L216" i="11"/>
  <c r="K216" i="11"/>
  <c r="J216" i="11"/>
  <c r="I216" i="11"/>
  <c r="H216" i="11"/>
  <c r="G216" i="11"/>
  <c r="D216" i="11"/>
  <c r="C216" i="11"/>
  <c r="B216" i="11"/>
  <c r="A216" i="11"/>
  <c r="HB215" i="11"/>
  <c r="HB208" i="11" l="1"/>
  <c r="HB210" i="11"/>
  <c r="HB212" i="11"/>
  <c r="HB426" i="11"/>
  <c r="HB424" i="11"/>
  <c r="HB422" i="11"/>
  <c r="HB414" i="11"/>
  <c r="HB428" i="11"/>
  <c r="HB418" i="11"/>
  <c r="HB416" i="11"/>
  <c r="HB420" i="11"/>
  <c r="HB42" i="11"/>
  <c r="HB216" i="11"/>
  <c r="HB218" i="11"/>
  <c r="GE300" i="11"/>
  <c r="GD300" i="11"/>
  <c r="GC300" i="11"/>
  <c r="GB300" i="11"/>
  <c r="GA300" i="11"/>
  <c r="FZ300" i="11"/>
  <c r="FY300" i="11"/>
  <c r="FX300" i="11"/>
  <c r="FW300" i="11"/>
  <c r="FV300" i="11"/>
  <c r="FU300" i="11"/>
  <c r="FT300" i="11"/>
  <c r="FS300" i="11"/>
  <c r="FR300" i="11"/>
  <c r="FQ300" i="11"/>
  <c r="FP300" i="11"/>
  <c r="FO300" i="11"/>
  <c r="FN300" i="11"/>
  <c r="FM300" i="11"/>
  <c r="FL300" i="11"/>
  <c r="FK300" i="11"/>
  <c r="FJ300" i="11"/>
  <c r="FI300" i="11"/>
  <c r="FH300" i="11"/>
  <c r="FG300" i="11"/>
  <c r="FF300" i="11"/>
  <c r="FE300" i="11"/>
  <c r="FD300" i="11"/>
  <c r="FC300" i="11"/>
  <c r="FB300" i="11"/>
  <c r="FA300" i="11"/>
  <c r="EZ300" i="11"/>
  <c r="EY300" i="11"/>
  <c r="EX300" i="11"/>
  <c r="EW300" i="11"/>
  <c r="EV300" i="11"/>
  <c r="EU300" i="11"/>
  <c r="ET300" i="11"/>
  <c r="ES300" i="11"/>
  <c r="ER300" i="11"/>
  <c r="EQ300" i="11"/>
  <c r="EP300" i="11"/>
  <c r="EO300" i="11"/>
  <c r="EN300" i="11"/>
  <c r="EM300" i="11"/>
  <c r="EL300" i="11"/>
  <c r="EK300" i="11"/>
  <c r="EJ300" i="11"/>
  <c r="EI300" i="11"/>
  <c r="EH300" i="11"/>
  <c r="EG300" i="11"/>
  <c r="EF300" i="11"/>
  <c r="EE300" i="11"/>
  <c r="ED300" i="11"/>
  <c r="EC300" i="11"/>
  <c r="EB300" i="11"/>
  <c r="EA300" i="11"/>
  <c r="DZ300" i="11"/>
  <c r="DY300" i="11"/>
  <c r="DX300" i="11"/>
  <c r="DW300" i="11"/>
  <c r="DV300" i="11"/>
  <c r="DU300" i="11"/>
  <c r="DT300" i="11"/>
  <c r="DS300" i="11"/>
  <c r="DR300" i="11"/>
  <c r="DQ300" i="11"/>
  <c r="DP300" i="11"/>
  <c r="DO300" i="11"/>
  <c r="DN300" i="11"/>
  <c r="DM300" i="11"/>
  <c r="DL300" i="11"/>
  <c r="DK300" i="11"/>
  <c r="DJ300" i="11"/>
  <c r="DI300" i="11"/>
  <c r="DH300" i="11"/>
  <c r="DG300" i="11"/>
  <c r="DE300" i="11"/>
  <c r="DD300" i="11"/>
  <c r="DC300" i="11"/>
  <c r="DB300" i="11"/>
  <c r="DA300" i="11"/>
  <c r="CZ300" i="11"/>
  <c r="CY300" i="11"/>
  <c r="CX300" i="11"/>
  <c r="CW300" i="11"/>
  <c r="CV300" i="11"/>
  <c r="CU300" i="11"/>
  <c r="CT300" i="11"/>
  <c r="CS300" i="11"/>
  <c r="CR300" i="11"/>
  <c r="CQ300" i="11"/>
  <c r="CP300" i="11"/>
  <c r="CO300" i="11"/>
  <c r="CN300" i="11"/>
  <c r="CM300" i="11"/>
  <c r="CL300" i="11"/>
  <c r="CK300" i="11"/>
  <c r="CJ300" i="11"/>
  <c r="CI300" i="11"/>
  <c r="CH300" i="11"/>
  <c r="CG300" i="11"/>
  <c r="CF300" i="11"/>
  <c r="CE300" i="11"/>
  <c r="CC300" i="11"/>
  <c r="CB300" i="11"/>
  <c r="CA300" i="11"/>
  <c r="BZ300" i="11"/>
  <c r="BY300" i="11"/>
  <c r="BX300" i="11"/>
  <c r="BW300" i="11"/>
  <c r="BV300" i="11"/>
  <c r="BU300" i="11"/>
  <c r="BT300" i="11"/>
  <c r="BS300" i="11"/>
  <c r="BR300" i="11"/>
  <c r="BQ300" i="11"/>
  <c r="BP300" i="11"/>
  <c r="BO300" i="11"/>
  <c r="BN300" i="11"/>
  <c r="BM300" i="11"/>
  <c r="BL300" i="11"/>
  <c r="BK300" i="11"/>
  <c r="BJ300" i="11"/>
  <c r="BI300" i="11"/>
  <c r="BH300" i="11"/>
  <c r="BG300" i="11"/>
  <c r="BF300" i="11"/>
  <c r="BE300" i="11"/>
  <c r="BD300" i="11"/>
  <c r="BC300" i="11"/>
  <c r="BB300" i="11"/>
  <c r="BA300" i="11"/>
  <c r="AZ300" i="11"/>
  <c r="AY300" i="11"/>
  <c r="AX300" i="11"/>
  <c r="AW300" i="11"/>
  <c r="AV300" i="11"/>
  <c r="AU300" i="11"/>
  <c r="AT300" i="11"/>
  <c r="AS300" i="11"/>
  <c r="AR300" i="11"/>
  <c r="AQ300" i="11"/>
  <c r="AP300" i="11"/>
  <c r="AO300" i="11"/>
  <c r="AN300" i="11"/>
  <c r="AM300" i="11"/>
  <c r="AL300" i="11"/>
  <c r="AK300" i="11"/>
  <c r="AJ300" i="11"/>
  <c r="AI300" i="11"/>
  <c r="AH300" i="11"/>
  <c r="AG300" i="11"/>
  <c r="AF300" i="11"/>
  <c r="AE300" i="11"/>
  <c r="AD300" i="11"/>
  <c r="AC300" i="11"/>
  <c r="AB300" i="11"/>
  <c r="AA300" i="11"/>
  <c r="Z300" i="11"/>
  <c r="Y300" i="11"/>
  <c r="X300" i="11"/>
  <c r="W300" i="11"/>
  <c r="V300" i="11"/>
  <c r="U300" i="11"/>
  <c r="T300" i="11"/>
  <c r="S300" i="11"/>
  <c r="R300" i="11"/>
  <c r="Q300" i="11"/>
  <c r="P300" i="11"/>
  <c r="O300" i="11"/>
  <c r="N300" i="11"/>
  <c r="M300" i="11"/>
  <c r="L300" i="11"/>
  <c r="K300" i="11"/>
  <c r="J300" i="11"/>
  <c r="I300" i="11"/>
  <c r="H300" i="11"/>
  <c r="G300" i="11"/>
  <c r="D300" i="11"/>
  <c r="C300" i="11"/>
  <c r="B300" i="11"/>
  <c r="A300" i="11"/>
  <c r="HB299" i="11"/>
  <c r="GE298" i="11"/>
  <c r="GD298" i="11"/>
  <c r="GC298" i="11"/>
  <c r="GB298" i="11"/>
  <c r="GA298" i="11"/>
  <c r="FZ298" i="11"/>
  <c r="FY298" i="11"/>
  <c r="FX298" i="11"/>
  <c r="FW298" i="11"/>
  <c r="FV298" i="11"/>
  <c r="FU298" i="11"/>
  <c r="FT298" i="11"/>
  <c r="FS298" i="11"/>
  <c r="FR298" i="11"/>
  <c r="FQ298" i="11"/>
  <c r="FP298" i="11"/>
  <c r="FO298" i="11"/>
  <c r="FN298" i="11"/>
  <c r="FM298" i="11"/>
  <c r="FL298" i="11"/>
  <c r="FK298" i="11"/>
  <c r="FJ298" i="11"/>
  <c r="FI298" i="11"/>
  <c r="FH298" i="11"/>
  <c r="FG298" i="11"/>
  <c r="FF298" i="11"/>
  <c r="FE298" i="11"/>
  <c r="FD298" i="11"/>
  <c r="FC298" i="11"/>
  <c r="FB298" i="11"/>
  <c r="FA298" i="11"/>
  <c r="EZ298" i="11"/>
  <c r="EY298" i="11"/>
  <c r="EX298" i="11"/>
  <c r="EW298" i="11"/>
  <c r="EV298" i="11"/>
  <c r="EU298" i="11"/>
  <c r="ET298" i="11"/>
  <c r="ES298" i="11"/>
  <c r="ER298" i="11"/>
  <c r="EQ298" i="11"/>
  <c r="EP298" i="11"/>
  <c r="EO298" i="11"/>
  <c r="EN298" i="11"/>
  <c r="EM298" i="11"/>
  <c r="EL298" i="11"/>
  <c r="EK298" i="11"/>
  <c r="EJ298" i="11"/>
  <c r="EI298" i="11"/>
  <c r="EH298" i="11"/>
  <c r="EG298" i="11"/>
  <c r="EF298" i="11"/>
  <c r="EE298" i="11"/>
  <c r="ED298" i="11"/>
  <c r="EC298" i="11"/>
  <c r="EB298" i="11"/>
  <c r="EA298" i="11"/>
  <c r="DZ298" i="11"/>
  <c r="DY298" i="11"/>
  <c r="DX298" i="11"/>
  <c r="DW298" i="11"/>
  <c r="DV298" i="11"/>
  <c r="DU298" i="11"/>
  <c r="DT298" i="11"/>
  <c r="DS298" i="11"/>
  <c r="DR298" i="11"/>
  <c r="DQ298" i="11"/>
  <c r="DP298" i="11"/>
  <c r="DO298" i="11"/>
  <c r="DN298" i="11"/>
  <c r="DM298" i="11"/>
  <c r="DL298" i="11"/>
  <c r="DK298" i="11"/>
  <c r="DJ298" i="11"/>
  <c r="DI298" i="11"/>
  <c r="DH298" i="11"/>
  <c r="DG298" i="11"/>
  <c r="DE298" i="11"/>
  <c r="DD298" i="11"/>
  <c r="DC298" i="11"/>
  <c r="DB298" i="11"/>
  <c r="DA298" i="11"/>
  <c r="CZ298" i="11"/>
  <c r="CY298" i="11"/>
  <c r="CX298" i="11"/>
  <c r="CW298" i="11"/>
  <c r="CV298" i="11"/>
  <c r="CU298" i="11"/>
  <c r="CT298" i="11"/>
  <c r="CS298" i="11"/>
  <c r="CR298" i="11"/>
  <c r="CQ298" i="11"/>
  <c r="CP298" i="11"/>
  <c r="CO298" i="11"/>
  <c r="CN298" i="11"/>
  <c r="CM298" i="11"/>
  <c r="CL298" i="11"/>
  <c r="CK298" i="11"/>
  <c r="CJ298" i="11"/>
  <c r="CI298" i="11"/>
  <c r="CH298" i="11"/>
  <c r="CG298" i="11"/>
  <c r="CF298" i="11"/>
  <c r="CE298" i="11"/>
  <c r="CC298" i="11"/>
  <c r="CB298" i="11"/>
  <c r="CA298" i="11"/>
  <c r="BZ298" i="11"/>
  <c r="BY298" i="11"/>
  <c r="BX298" i="11"/>
  <c r="BW298" i="11"/>
  <c r="BV298" i="11"/>
  <c r="BU298" i="11"/>
  <c r="BT298" i="11"/>
  <c r="BS298" i="11"/>
  <c r="BR298" i="11"/>
  <c r="BQ298" i="11"/>
  <c r="BP298" i="11"/>
  <c r="BO298" i="11"/>
  <c r="BN298" i="11"/>
  <c r="BM298" i="11"/>
  <c r="BL298" i="11"/>
  <c r="BK298" i="11"/>
  <c r="BJ298" i="11"/>
  <c r="BI298" i="11"/>
  <c r="BH298" i="11"/>
  <c r="BG298" i="11"/>
  <c r="BF298" i="11"/>
  <c r="BE298" i="11"/>
  <c r="BD298" i="11"/>
  <c r="BC298" i="11"/>
  <c r="BB298" i="11"/>
  <c r="BA298" i="11"/>
  <c r="AZ298" i="11"/>
  <c r="AY298" i="11"/>
  <c r="AX298" i="11"/>
  <c r="AW298" i="11"/>
  <c r="AV298" i="11"/>
  <c r="AU298" i="11"/>
  <c r="AT298" i="11"/>
  <c r="AS298" i="11"/>
  <c r="AR298" i="11"/>
  <c r="AQ298" i="11"/>
  <c r="AP298" i="11"/>
  <c r="AO298" i="11"/>
  <c r="AN298" i="11"/>
  <c r="AM298" i="11"/>
  <c r="AL298" i="11"/>
  <c r="AK298" i="11"/>
  <c r="AJ298" i="11"/>
  <c r="AI298" i="11"/>
  <c r="AH298" i="11"/>
  <c r="AG298" i="11"/>
  <c r="AF298" i="11"/>
  <c r="AE298" i="11"/>
  <c r="AD298" i="11"/>
  <c r="AC298" i="11"/>
  <c r="AB298" i="11"/>
  <c r="AA298" i="11"/>
  <c r="Z298" i="11"/>
  <c r="Y298" i="11"/>
  <c r="X298" i="11"/>
  <c r="W298" i="11"/>
  <c r="V298" i="11"/>
  <c r="U298" i="11"/>
  <c r="T298" i="11"/>
  <c r="S298" i="11"/>
  <c r="R298" i="11"/>
  <c r="Q298" i="11"/>
  <c r="P298" i="11"/>
  <c r="O298" i="11"/>
  <c r="N298" i="11"/>
  <c r="M298" i="11"/>
  <c r="L298" i="11"/>
  <c r="K298" i="11"/>
  <c r="J298" i="11"/>
  <c r="I298" i="11"/>
  <c r="H298" i="11"/>
  <c r="G298" i="11"/>
  <c r="D298" i="11"/>
  <c r="C298" i="11"/>
  <c r="B298" i="11"/>
  <c r="A298" i="11"/>
  <c r="HB297" i="11"/>
  <c r="GE296" i="11"/>
  <c r="GD296" i="11"/>
  <c r="GC296" i="11"/>
  <c r="GB296" i="11"/>
  <c r="GA296" i="11"/>
  <c r="FZ296" i="11"/>
  <c r="FY296" i="11"/>
  <c r="FX296" i="11"/>
  <c r="FW296" i="11"/>
  <c r="FV296" i="11"/>
  <c r="FU296" i="11"/>
  <c r="FT296" i="11"/>
  <c r="FS296" i="11"/>
  <c r="FR296" i="11"/>
  <c r="FQ296" i="11"/>
  <c r="FP296" i="11"/>
  <c r="FO296" i="11"/>
  <c r="FN296" i="11"/>
  <c r="FM296" i="11"/>
  <c r="FL296" i="11"/>
  <c r="FK296" i="11"/>
  <c r="FJ296" i="11"/>
  <c r="FI296" i="11"/>
  <c r="FH296" i="11"/>
  <c r="FG296" i="11"/>
  <c r="FF296" i="11"/>
  <c r="FE296" i="11"/>
  <c r="FD296" i="11"/>
  <c r="FC296" i="11"/>
  <c r="FB296" i="11"/>
  <c r="FA296" i="11"/>
  <c r="EZ296" i="11"/>
  <c r="EY296" i="11"/>
  <c r="EX296" i="11"/>
  <c r="EW296" i="11"/>
  <c r="EV296" i="11"/>
  <c r="EU296" i="11"/>
  <c r="ET296" i="11"/>
  <c r="ES296" i="11"/>
  <c r="ER296" i="11"/>
  <c r="EQ296" i="11"/>
  <c r="EP296" i="11"/>
  <c r="EO296" i="11"/>
  <c r="EN296" i="11"/>
  <c r="EM296" i="11"/>
  <c r="EL296" i="11"/>
  <c r="EK296" i="11"/>
  <c r="EJ296" i="11"/>
  <c r="EI296" i="11"/>
  <c r="EH296" i="11"/>
  <c r="EG296" i="11"/>
  <c r="EF296" i="11"/>
  <c r="EE296" i="11"/>
  <c r="ED296" i="11"/>
  <c r="EC296" i="11"/>
  <c r="EB296" i="11"/>
  <c r="EA296" i="11"/>
  <c r="DZ296" i="11"/>
  <c r="DY296" i="11"/>
  <c r="DX296" i="11"/>
  <c r="DW296" i="11"/>
  <c r="DV296" i="11"/>
  <c r="DU296" i="11"/>
  <c r="DT296" i="11"/>
  <c r="DS296" i="11"/>
  <c r="DR296" i="11"/>
  <c r="DQ296" i="11"/>
  <c r="DP296" i="11"/>
  <c r="DO296" i="11"/>
  <c r="DN296" i="11"/>
  <c r="DM296" i="11"/>
  <c r="DL296" i="11"/>
  <c r="DK296" i="11"/>
  <c r="DJ296" i="11"/>
  <c r="DI296" i="11"/>
  <c r="DH296" i="11"/>
  <c r="DG296" i="11"/>
  <c r="DE296" i="11"/>
  <c r="DD296" i="11"/>
  <c r="DC296" i="11"/>
  <c r="DB296" i="11"/>
  <c r="DA296" i="11"/>
  <c r="CZ296" i="11"/>
  <c r="CY296" i="11"/>
  <c r="CX296" i="11"/>
  <c r="CW296" i="11"/>
  <c r="CV296" i="11"/>
  <c r="CU296" i="11"/>
  <c r="CT296" i="11"/>
  <c r="CS296" i="11"/>
  <c r="CR296" i="11"/>
  <c r="CQ296" i="11"/>
  <c r="CP296" i="11"/>
  <c r="CO296" i="11"/>
  <c r="CN296" i="11"/>
  <c r="CM296" i="11"/>
  <c r="CL296" i="11"/>
  <c r="CK296" i="11"/>
  <c r="CJ296" i="11"/>
  <c r="CI296" i="11"/>
  <c r="CH296" i="11"/>
  <c r="CG296" i="11"/>
  <c r="CF296" i="11"/>
  <c r="CE296" i="11"/>
  <c r="CC296" i="11"/>
  <c r="CB296" i="11"/>
  <c r="CA296" i="11"/>
  <c r="BZ296" i="11"/>
  <c r="BY296" i="11"/>
  <c r="BX296" i="11"/>
  <c r="BW296" i="11"/>
  <c r="BV296" i="11"/>
  <c r="BU296" i="11"/>
  <c r="BT296" i="11"/>
  <c r="BS296" i="11"/>
  <c r="BR296" i="11"/>
  <c r="BQ296" i="11"/>
  <c r="BP296" i="11"/>
  <c r="BO296" i="11"/>
  <c r="BN296" i="11"/>
  <c r="BM296" i="11"/>
  <c r="BL296" i="11"/>
  <c r="BK296" i="11"/>
  <c r="BJ296" i="11"/>
  <c r="BI296" i="11"/>
  <c r="BH296" i="11"/>
  <c r="BG296" i="11"/>
  <c r="BF296" i="11"/>
  <c r="BE296" i="11"/>
  <c r="BD296" i="11"/>
  <c r="BC296" i="11"/>
  <c r="BB296" i="11"/>
  <c r="BA296" i="11"/>
  <c r="AZ296" i="11"/>
  <c r="AY296" i="11"/>
  <c r="AX296" i="11"/>
  <c r="AW296" i="11"/>
  <c r="AV296" i="11"/>
  <c r="AU296" i="11"/>
  <c r="AT296" i="11"/>
  <c r="AS296" i="11"/>
  <c r="AR296" i="11"/>
  <c r="AQ296" i="11"/>
  <c r="AP296" i="11"/>
  <c r="AO296" i="11"/>
  <c r="AN296" i="11"/>
  <c r="AM296" i="11"/>
  <c r="AL296" i="11"/>
  <c r="AK296" i="11"/>
  <c r="AJ296" i="11"/>
  <c r="AI296" i="11"/>
  <c r="AH296" i="11"/>
  <c r="AG296" i="11"/>
  <c r="AF296" i="11"/>
  <c r="AE296" i="11"/>
  <c r="AD296" i="11"/>
  <c r="AC296" i="11"/>
  <c r="AB296" i="11"/>
  <c r="AA296" i="11"/>
  <c r="Z296" i="11"/>
  <c r="Y296" i="11"/>
  <c r="X296" i="11"/>
  <c r="W296" i="11"/>
  <c r="V296" i="11"/>
  <c r="U296" i="11"/>
  <c r="T296" i="11"/>
  <c r="S296" i="11"/>
  <c r="R296" i="11"/>
  <c r="Q296" i="11"/>
  <c r="P296" i="11"/>
  <c r="O296" i="11"/>
  <c r="N296" i="11"/>
  <c r="M296" i="11"/>
  <c r="L296" i="11"/>
  <c r="K296" i="11"/>
  <c r="J296" i="11"/>
  <c r="I296" i="11"/>
  <c r="H296" i="11"/>
  <c r="G296" i="11"/>
  <c r="D296" i="11"/>
  <c r="C296" i="11"/>
  <c r="B296" i="11"/>
  <c r="A296" i="11"/>
  <c r="HB295" i="11"/>
  <c r="GE304" i="11"/>
  <c r="GD304" i="11"/>
  <c r="GC304" i="11"/>
  <c r="GB304" i="11"/>
  <c r="GA304" i="11"/>
  <c r="FZ304" i="11"/>
  <c r="FY304" i="11"/>
  <c r="FX304" i="11"/>
  <c r="FW304" i="11"/>
  <c r="FV304" i="11"/>
  <c r="FU304" i="11"/>
  <c r="FT304" i="11"/>
  <c r="FS304" i="11"/>
  <c r="FR304" i="11"/>
  <c r="FQ304" i="11"/>
  <c r="FP304" i="11"/>
  <c r="FO304" i="11"/>
  <c r="FN304" i="11"/>
  <c r="FM304" i="11"/>
  <c r="FL304" i="11"/>
  <c r="FK304" i="11"/>
  <c r="FJ304" i="11"/>
  <c r="FI304" i="11"/>
  <c r="FH304" i="11"/>
  <c r="FG304" i="11"/>
  <c r="FF304" i="11"/>
  <c r="FE304" i="11"/>
  <c r="FD304" i="11"/>
  <c r="FC304" i="11"/>
  <c r="FB304" i="11"/>
  <c r="FA304" i="11"/>
  <c r="EZ304" i="11"/>
  <c r="EY304" i="11"/>
  <c r="EX304" i="11"/>
  <c r="EW304" i="11"/>
  <c r="EV304" i="11"/>
  <c r="EU304" i="11"/>
  <c r="ET304" i="11"/>
  <c r="ES304" i="11"/>
  <c r="ER304" i="11"/>
  <c r="EQ304" i="11"/>
  <c r="EP304" i="11"/>
  <c r="EO304" i="11"/>
  <c r="EN304" i="11"/>
  <c r="EM304" i="11"/>
  <c r="EL304" i="11"/>
  <c r="EK304" i="11"/>
  <c r="EJ304" i="11"/>
  <c r="EI304" i="11"/>
  <c r="EH304" i="11"/>
  <c r="EG304" i="11"/>
  <c r="EF304" i="11"/>
  <c r="EE304" i="11"/>
  <c r="ED304" i="11"/>
  <c r="EC304" i="11"/>
  <c r="EB304" i="11"/>
  <c r="EA304" i="11"/>
  <c r="DZ304" i="11"/>
  <c r="DY304" i="11"/>
  <c r="DX304" i="11"/>
  <c r="DW304" i="11"/>
  <c r="DV304" i="11"/>
  <c r="DU304" i="11"/>
  <c r="DT304" i="11"/>
  <c r="DS304" i="11"/>
  <c r="DR304" i="11"/>
  <c r="DQ304" i="11"/>
  <c r="DP304" i="11"/>
  <c r="DO304" i="11"/>
  <c r="DN304" i="11"/>
  <c r="DM304" i="11"/>
  <c r="DL304" i="11"/>
  <c r="DK304" i="11"/>
  <c r="DJ304" i="11"/>
  <c r="DI304" i="11"/>
  <c r="DH304" i="11"/>
  <c r="DG304" i="11"/>
  <c r="DF304" i="11"/>
  <c r="DE304" i="11"/>
  <c r="DD304" i="11"/>
  <c r="DC304" i="11"/>
  <c r="DB304" i="11"/>
  <c r="DA304" i="11"/>
  <c r="CZ304" i="11"/>
  <c r="CY304" i="11"/>
  <c r="CX304" i="11"/>
  <c r="CW304" i="11"/>
  <c r="CV304" i="11"/>
  <c r="CU304" i="11"/>
  <c r="CT304" i="11"/>
  <c r="CS304" i="11"/>
  <c r="CR304" i="11"/>
  <c r="CQ304" i="11"/>
  <c r="CP304" i="11"/>
  <c r="CO304" i="11"/>
  <c r="CN304" i="11"/>
  <c r="CM304" i="11"/>
  <c r="CL304" i="11"/>
  <c r="CK304" i="11"/>
  <c r="CJ304" i="11"/>
  <c r="CI304" i="11"/>
  <c r="CH304" i="11"/>
  <c r="CG304" i="11"/>
  <c r="CF304" i="11"/>
  <c r="CE304" i="11"/>
  <c r="CD304" i="11"/>
  <c r="CC304" i="11"/>
  <c r="CB304" i="11"/>
  <c r="CA304" i="11"/>
  <c r="BZ304" i="11"/>
  <c r="BY304" i="11"/>
  <c r="BX304" i="11"/>
  <c r="BW304" i="11"/>
  <c r="BV304" i="11"/>
  <c r="BU304" i="11"/>
  <c r="BT304" i="11"/>
  <c r="BS304" i="11"/>
  <c r="BR304" i="11"/>
  <c r="BQ304" i="11"/>
  <c r="BP304" i="11"/>
  <c r="BO304" i="11"/>
  <c r="BN304" i="11"/>
  <c r="BM304" i="11"/>
  <c r="BL304" i="11"/>
  <c r="BK304" i="11"/>
  <c r="BJ304" i="11"/>
  <c r="BI304" i="11"/>
  <c r="BH304" i="11"/>
  <c r="BG304" i="11"/>
  <c r="BF304" i="11"/>
  <c r="BE304" i="11"/>
  <c r="BD304" i="11"/>
  <c r="BC304" i="11"/>
  <c r="BB304" i="11"/>
  <c r="BA304" i="11"/>
  <c r="AZ304" i="11"/>
  <c r="AY304" i="11"/>
  <c r="AX304" i="11"/>
  <c r="AW304" i="11"/>
  <c r="AV304" i="11"/>
  <c r="AU304" i="11"/>
  <c r="AT304" i="11"/>
  <c r="AS304" i="11"/>
  <c r="AR304" i="11"/>
  <c r="AQ304" i="11"/>
  <c r="AP304" i="11"/>
  <c r="AO304" i="11"/>
  <c r="AN304" i="11"/>
  <c r="AM304" i="11"/>
  <c r="AL304" i="11"/>
  <c r="AK304" i="11"/>
  <c r="AJ304" i="11"/>
  <c r="AI304" i="11"/>
  <c r="AH304" i="11"/>
  <c r="AG304" i="11"/>
  <c r="AF304" i="11"/>
  <c r="AE304" i="11"/>
  <c r="AD304" i="11"/>
  <c r="AC304" i="11"/>
  <c r="AB304" i="11"/>
  <c r="AA304" i="11"/>
  <c r="Z304" i="11"/>
  <c r="Y304" i="11"/>
  <c r="X304" i="11"/>
  <c r="W304" i="11"/>
  <c r="V304" i="11"/>
  <c r="U304" i="11"/>
  <c r="T304" i="11"/>
  <c r="S304" i="11"/>
  <c r="R304" i="11"/>
  <c r="Q304" i="11"/>
  <c r="P304" i="11"/>
  <c r="O304" i="11"/>
  <c r="N304" i="11"/>
  <c r="M304" i="11"/>
  <c r="L304" i="11"/>
  <c r="K304" i="11"/>
  <c r="J304" i="11"/>
  <c r="I304" i="11"/>
  <c r="H304" i="11"/>
  <c r="G304" i="11"/>
  <c r="D304" i="11"/>
  <c r="C304" i="11"/>
  <c r="B304" i="11"/>
  <c r="A304" i="11"/>
  <c r="HB303" i="11"/>
  <c r="GE118" i="11"/>
  <c r="GD118" i="11"/>
  <c r="GC118" i="11"/>
  <c r="GB118" i="11"/>
  <c r="GA118" i="11"/>
  <c r="FZ118" i="11"/>
  <c r="FY118" i="11"/>
  <c r="FX118" i="11"/>
  <c r="FW118" i="11"/>
  <c r="FV118" i="11"/>
  <c r="FU118" i="11"/>
  <c r="FT118" i="11"/>
  <c r="FS118" i="11"/>
  <c r="FR118" i="11"/>
  <c r="FQ118" i="11"/>
  <c r="FP118" i="11"/>
  <c r="FO118" i="11"/>
  <c r="FN118" i="11"/>
  <c r="FM118" i="11"/>
  <c r="FL118" i="11"/>
  <c r="FK118" i="11"/>
  <c r="FJ118" i="11"/>
  <c r="FI118" i="11"/>
  <c r="FH118" i="11"/>
  <c r="FG118" i="11"/>
  <c r="FF118" i="11"/>
  <c r="FE118" i="11"/>
  <c r="FD118" i="11"/>
  <c r="FC118" i="11"/>
  <c r="FB118" i="11"/>
  <c r="FA118" i="11"/>
  <c r="EZ118" i="11"/>
  <c r="EY118" i="11"/>
  <c r="EX118" i="11"/>
  <c r="EW118" i="11"/>
  <c r="EV118" i="11"/>
  <c r="EU118" i="11"/>
  <c r="ET118" i="11"/>
  <c r="ES118" i="11"/>
  <c r="ER118" i="11"/>
  <c r="EQ118" i="11"/>
  <c r="EP118" i="11"/>
  <c r="EO118" i="11"/>
  <c r="EN118" i="11"/>
  <c r="EM118" i="11"/>
  <c r="EL118" i="11"/>
  <c r="EK118" i="11"/>
  <c r="EJ118" i="11"/>
  <c r="EI118" i="11"/>
  <c r="EH118" i="11"/>
  <c r="EG118" i="11"/>
  <c r="EF118" i="11"/>
  <c r="EE118" i="11"/>
  <c r="ED118" i="11"/>
  <c r="EC118" i="11"/>
  <c r="EB118" i="11"/>
  <c r="EA118" i="11"/>
  <c r="DZ118" i="11"/>
  <c r="DY118" i="11"/>
  <c r="DX118" i="11"/>
  <c r="DW118" i="11"/>
  <c r="DV118" i="11"/>
  <c r="DU118" i="11"/>
  <c r="DT118" i="11"/>
  <c r="DS118" i="11"/>
  <c r="DR118" i="11"/>
  <c r="DQ118" i="11"/>
  <c r="DP118" i="11"/>
  <c r="DO118" i="11"/>
  <c r="DN118" i="11"/>
  <c r="DM118" i="11"/>
  <c r="DL118" i="11"/>
  <c r="DK118" i="11"/>
  <c r="DJ118" i="11"/>
  <c r="DI118" i="11"/>
  <c r="DH118" i="11"/>
  <c r="DG118" i="11"/>
  <c r="DF118" i="11"/>
  <c r="DE118" i="11"/>
  <c r="DD118" i="11"/>
  <c r="DC118" i="11"/>
  <c r="DB118" i="11"/>
  <c r="DA118" i="11"/>
  <c r="CZ118" i="11"/>
  <c r="CY118" i="11"/>
  <c r="CX118" i="11"/>
  <c r="CW118" i="11"/>
  <c r="CV118" i="11"/>
  <c r="CU118" i="11"/>
  <c r="CT118" i="11"/>
  <c r="CS118" i="11"/>
  <c r="CR118" i="11"/>
  <c r="CQ118" i="11"/>
  <c r="CP118" i="11"/>
  <c r="CO118" i="11"/>
  <c r="CN118" i="11"/>
  <c r="CM118" i="11"/>
  <c r="CL118" i="11"/>
  <c r="CK118" i="11"/>
  <c r="CJ118" i="11"/>
  <c r="CI118" i="11"/>
  <c r="CH118" i="11"/>
  <c r="CG118" i="11"/>
  <c r="CF118" i="11"/>
  <c r="CE118" i="11"/>
  <c r="CD118" i="11"/>
  <c r="CC118" i="11"/>
  <c r="CB118" i="11"/>
  <c r="CA118" i="11"/>
  <c r="BZ118" i="11"/>
  <c r="BY118" i="11"/>
  <c r="BX118" i="11"/>
  <c r="BW118" i="11"/>
  <c r="BV118" i="11"/>
  <c r="BU118" i="11"/>
  <c r="BT118" i="11"/>
  <c r="BS118" i="11"/>
  <c r="BR118" i="11"/>
  <c r="BQ118" i="11"/>
  <c r="BP118" i="11"/>
  <c r="BO118" i="11"/>
  <c r="BN118" i="11"/>
  <c r="BM118" i="11"/>
  <c r="BL118" i="11"/>
  <c r="BK118" i="11"/>
  <c r="BJ118" i="11"/>
  <c r="BI118" i="11"/>
  <c r="BH118" i="11"/>
  <c r="BG118" i="11"/>
  <c r="BF118" i="11"/>
  <c r="BE118" i="11"/>
  <c r="BD118" i="11"/>
  <c r="BC118" i="11"/>
  <c r="BB118" i="11"/>
  <c r="BA118" i="11"/>
  <c r="AZ118" i="11"/>
  <c r="AY118" i="11"/>
  <c r="AX118" i="11"/>
  <c r="AW118" i="11"/>
  <c r="AV118" i="11"/>
  <c r="AU118" i="11"/>
  <c r="AT118" i="11"/>
  <c r="AS118" i="11"/>
  <c r="AR118" i="11"/>
  <c r="AQ118" i="11"/>
  <c r="AP118" i="11"/>
  <c r="AO118" i="11"/>
  <c r="AN118" i="11"/>
  <c r="AM118" i="11"/>
  <c r="AL118" i="11"/>
  <c r="AK118" i="11"/>
  <c r="AJ118" i="11"/>
  <c r="AI118" i="11"/>
  <c r="AH118" i="11"/>
  <c r="AG118" i="11"/>
  <c r="AF118" i="11"/>
  <c r="AE118" i="11"/>
  <c r="AD118" i="11"/>
  <c r="AC118" i="11"/>
  <c r="AB118" i="11"/>
  <c r="AA118" i="11"/>
  <c r="Z118" i="11"/>
  <c r="Y118" i="11"/>
  <c r="X118" i="11"/>
  <c r="W118" i="11"/>
  <c r="V118" i="11"/>
  <c r="U118" i="11"/>
  <c r="T118" i="11"/>
  <c r="S118" i="11"/>
  <c r="R118" i="11"/>
  <c r="Q118" i="11"/>
  <c r="P118" i="11"/>
  <c r="O118" i="11"/>
  <c r="N118" i="11"/>
  <c r="M118" i="11"/>
  <c r="L118" i="11"/>
  <c r="K118" i="11"/>
  <c r="J118" i="11"/>
  <c r="I118" i="11"/>
  <c r="H118" i="11"/>
  <c r="G118" i="11"/>
  <c r="D118" i="11"/>
  <c r="C118" i="11"/>
  <c r="B118" i="11"/>
  <c r="A118" i="11"/>
  <c r="HB117" i="11"/>
  <c r="GE116" i="11"/>
  <c r="GD116" i="11"/>
  <c r="GC116" i="11"/>
  <c r="GB116" i="11"/>
  <c r="GA116" i="11"/>
  <c r="FZ116" i="11"/>
  <c r="FY116" i="11"/>
  <c r="FX116" i="11"/>
  <c r="FW116" i="11"/>
  <c r="FV116" i="11"/>
  <c r="FU116" i="11"/>
  <c r="FT116" i="11"/>
  <c r="FS116" i="11"/>
  <c r="FR116" i="11"/>
  <c r="FQ116" i="11"/>
  <c r="FP116" i="11"/>
  <c r="FO116" i="11"/>
  <c r="FN116" i="11"/>
  <c r="FM116" i="11"/>
  <c r="FL116" i="11"/>
  <c r="FK116" i="11"/>
  <c r="FJ116" i="11"/>
  <c r="FI116" i="11"/>
  <c r="FH116" i="11"/>
  <c r="FG116" i="11"/>
  <c r="FF116" i="11"/>
  <c r="FE116" i="11"/>
  <c r="FD116" i="11"/>
  <c r="FC116" i="11"/>
  <c r="FB116" i="11"/>
  <c r="FA116" i="11"/>
  <c r="EZ116" i="11"/>
  <c r="EY116" i="11"/>
  <c r="EX116" i="11"/>
  <c r="EW116" i="11"/>
  <c r="EV116" i="11"/>
  <c r="EU116" i="11"/>
  <c r="ET116" i="11"/>
  <c r="ES116" i="11"/>
  <c r="ER116" i="11"/>
  <c r="EQ116" i="11"/>
  <c r="EP116" i="11"/>
  <c r="EO116" i="11"/>
  <c r="EN116" i="11"/>
  <c r="EM116" i="11"/>
  <c r="EL116" i="11"/>
  <c r="EK116" i="11"/>
  <c r="EJ116" i="11"/>
  <c r="EI116" i="11"/>
  <c r="EH116" i="11"/>
  <c r="EG116" i="11"/>
  <c r="EF116" i="11"/>
  <c r="EE116" i="11"/>
  <c r="ED116" i="11"/>
  <c r="EC116" i="11"/>
  <c r="EB116" i="11"/>
  <c r="EA116" i="11"/>
  <c r="DZ116" i="11"/>
  <c r="DY116" i="11"/>
  <c r="DX116" i="11"/>
  <c r="DW116" i="11"/>
  <c r="DV116" i="11"/>
  <c r="DU116" i="11"/>
  <c r="DT116" i="11"/>
  <c r="DS116" i="11"/>
  <c r="DR116" i="11"/>
  <c r="DQ116" i="11"/>
  <c r="DP116" i="11"/>
  <c r="DO116" i="11"/>
  <c r="DN116" i="11"/>
  <c r="DM116" i="11"/>
  <c r="DL116" i="11"/>
  <c r="DK116" i="11"/>
  <c r="DJ116" i="11"/>
  <c r="DI116" i="11"/>
  <c r="DH116" i="11"/>
  <c r="DG116" i="11"/>
  <c r="DF116" i="11"/>
  <c r="DE116" i="11"/>
  <c r="DD116" i="11"/>
  <c r="DC116" i="11"/>
  <c r="DB116" i="11"/>
  <c r="DA116" i="11"/>
  <c r="CZ116" i="11"/>
  <c r="CY116" i="11"/>
  <c r="CX116" i="11"/>
  <c r="CW116" i="11"/>
  <c r="CV116" i="11"/>
  <c r="CU116" i="11"/>
  <c r="CT116" i="11"/>
  <c r="CS116" i="11"/>
  <c r="CR116" i="11"/>
  <c r="CQ116" i="11"/>
  <c r="CP116" i="11"/>
  <c r="CO116" i="11"/>
  <c r="CN116" i="11"/>
  <c r="CM116" i="11"/>
  <c r="CL116" i="11"/>
  <c r="CK116" i="11"/>
  <c r="CJ116" i="11"/>
  <c r="CI116" i="11"/>
  <c r="CH116" i="11"/>
  <c r="CG116" i="11"/>
  <c r="CF116" i="11"/>
  <c r="CE116" i="11"/>
  <c r="CD116" i="11"/>
  <c r="CC116" i="11"/>
  <c r="CB116" i="11"/>
  <c r="CA116" i="11"/>
  <c r="BZ116" i="11"/>
  <c r="BY116" i="11"/>
  <c r="BX116" i="11"/>
  <c r="BW116" i="11"/>
  <c r="BV116" i="11"/>
  <c r="BU116" i="11"/>
  <c r="BT116" i="11"/>
  <c r="BS116" i="11"/>
  <c r="BR116" i="11"/>
  <c r="BQ116" i="11"/>
  <c r="BP116" i="11"/>
  <c r="BO116" i="11"/>
  <c r="BN116" i="11"/>
  <c r="BM116" i="11"/>
  <c r="BL116" i="11"/>
  <c r="BK116" i="11"/>
  <c r="BJ116" i="11"/>
  <c r="BI116" i="11"/>
  <c r="BH116" i="11"/>
  <c r="BG116" i="11"/>
  <c r="BF116" i="11"/>
  <c r="BE116" i="11"/>
  <c r="BD116" i="11"/>
  <c r="BC116" i="11"/>
  <c r="BB116" i="11"/>
  <c r="BA116" i="11"/>
  <c r="AZ116" i="11"/>
  <c r="AY116" i="11"/>
  <c r="AX116" i="11"/>
  <c r="AW116" i="11"/>
  <c r="AV116" i="11"/>
  <c r="AU116" i="11"/>
  <c r="AT116" i="11"/>
  <c r="AS116" i="11"/>
  <c r="AR116" i="11"/>
  <c r="AQ116" i="11"/>
  <c r="AP116" i="11"/>
  <c r="AO116" i="11"/>
  <c r="AN116" i="11"/>
  <c r="AM116" i="11"/>
  <c r="AL116" i="11"/>
  <c r="AK116" i="11"/>
  <c r="AJ116" i="11"/>
  <c r="AI116" i="11"/>
  <c r="AH116" i="11"/>
  <c r="AG116" i="11"/>
  <c r="AF116" i="11"/>
  <c r="AE116" i="11"/>
  <c r="AD116" i="11"/>
  <c r="AC116" i="11"/>
  <c r="AB116" i="11"/>
  <c r="AA116" i="11"/>
  <c r="Z116" i="11"/>
  <c r="Y116" i="11"/>
  <c r="X116" i="11"/>
  <c r="W116" i="11"/>
  <c r="V116" i="11"/>
  <c r="U116" i="11"/>
  <c r="T116" i="11"/>
  <c r="S116" i="11"/>
  <c r="R116" i="11"/>
  <c r="Q116" i="11"/>
  <c r="P116" i="11"/>
  <c r="O116" i="11"/>
  <c r="N116" i="11"/>
  <c r="M116" i="11"/>
  <c r="L116" i="11"/>
  <c r="K116" i="11"/>
  <c r="J116" i="11"/>
  <c r="I116" i="11"/>
  <c r="H116" i="11"/>
  <c r="G116" i="11"/>
  <c r="D116" i="11"/>
  <c r="C116" i="11"/>
  <c r="B116" i="11"/>
  <c r="A116" i="11"/>
  <c r="HB115" i="11"/>
  <c r="GE370" i="11"/>
  <c r="GD370" i="11"/>
  <c r="GC370" i="11"/>
  <c r="GB370" i="11"/>
  <c r="GA370" i="11"/>
  <c r="FZ370" i="11"/>
  <c r="FY370" i="11"/>
  <c r="FX370" i="11"/>
  <c r="FW370" i="11"/>
  <c r="FV370" i="11"/>
  <c r="FU370" i="11"/>
  <c r="FT370" i="11"/>
  <c r="FS370" i="11"/>
  <c r="FR370" i="11"/>
  <c r="FQ370" i="11"/>
  <c r="FM370" i="11"/>
  <c r="FL370" i="11"/>
  <c r="FK370" i="11"/>
  <c r="FJ370" i="11"/>
  <c r="FI370" i="11"/>
  <c r="FH370" i="11"/>
  <c r="FG370" i="11"/>
  <c r="FF370" i="11"/>
  <c r="FE370" i="11"/>
  <c r="FD370" i="11"/>
  <c r="FC370" i="11"/>
  <c r="FB370" i="11"/>
  <c r="FA370" i="11"/>
  <c r="EZ370" i="11"/>
  <c r="EY370" i="11"/>
  <c r="EX370" i="11"/>
  <c r="EW370" i="11"/>
  <c r="EV370" i="11"/>
  <c r="EU370" i="11"/>
  <c r="ET370" i="11"/>
  <c r="ES370" i="11"/>
  <c r="ER370" i="11"/>
  <c r="EQ370" i="11"/>
  <c r="EP370" i="11"/>
  <c r="EO370" i="11"/>
  <c r="EN370" i="11"/>
  <c r="EM370" i="11"/>
  <c r="EL370" i="11"/>
  <c r="EK370" i="11"/>
  <c r="EJ370" i="11"/>
  <c r="EI370" i="11"/>
  <c r="EH370" i="11"/>
  <c r="EG370" i="11"/>
  <c r="EF370" i="11"/>
  <c r="EE370" i="11"/>
  <c r="ED370" i="11"/>
  <c r="EC370" i="11"/>
  <c r="EB370" i="11"/>
  <c r="EA370" i="11"/>
  <c r="DZ370" i="11"/>
  <c r="DY370" i="11"/>
  <c r="DX370" i="11"/>
  <c r="DW370" i="11"/>
  <c r="DV370" i="11"/>
  <c r="DU370" i="11"/>
  <c r="DT370" i="11"/>
  <c r="DS370" i="11"/>
  <c r="DR370" i="11"/>
  <c r="DQ370" i="11"/>
  <c r="DP370" i="11"/>
  <c r="DO370" i="11"/>
  <c r="DN370" i="11"/>
  <c r="DM370" i="11"/>
  <c r="DL370" i="11"/>
  <c r="DK370" i="11"/>
  <c r="DJ370" i="11"/>
  <c r="DI370" i="11"/>
  <c r="DH370" i="11"/>
  <c r="DG370" i="11"/>
  <c r="DF370" i="11"/>
  <c r="DE370" i="11"/>
  <c r="DD370" i="11"/>
  <c r="DC370" i="11"/>
  <c r="DB370" i="11"/>
  <c r="DA370" i="11"/>
  <c r="CZ370" i="11"/>
  <c r="CY370" i="11"/>
  <c r="CX370" i="11"/>
  <c r="CW370" i="11"/>
  <c r="CV370" i="11"/>
  <c r="CU370" i="11"/>
  <c r="CT370" i="11"/>
  <c r="CS370" i="11"/>
  <c r="CR370" i="11"/>
  <c r="CQ370" i="11"/>
  <c r="CP370" i="11"/>
  <c r="CO370" i="11"/>
  <c r="CN370" i="11"/>
  <c r="CM370" i="11"/>
  <c r="CL370" i="11"/>
  <c r="CK370" i="11"/>
  <c r="CJ370" i="11"/>
  <c r="CI370" i="11"/>
  <c r="CH370" i="11"/>
  <c r="CG370" i="11"/>
  <c r="CF370" i="11"/>
  <c r="CE370" i="11"/>
  <c r="CD370" i="11"/>
  <c r="CC370" i="11"/>
  <c r="CB370" i="11"/>
  <c r="CA370" i="11"/>
  <c r="BZ370" i="11"/>
  <c r="BY370" i="11"/>
  <c r="BX370" i="11"/>
  <c r="BW370" i="11"/>
  <c r="BV370" i="11"/>
  <c r="BU370" i="11"/>
  <c r="BT370" i="11"/>
  <c r="BS370" i="11"/>
  <c r="BR370" i="11"/>
  <c r="BQ370" i="11"/>
  <c r="BP370" i="11"/>
  <c r="BO370" i="11"/>
  <c r="BN370" i="11"/>
  <c r="BM370" i="11"/>
  <c r="BL370" i="11"/>
  <c r="BK370" i="11"/>
  <c r="BJ370" i="11"/>
  <c r="BI370" i="11"/>
  <c r="BH370" i="11"/>
  <c r="BG370" i="11"/>
  <c r="BF370" i="11"/>
  <c r="BE370" i="11"/>
  <c r="BD370" i="11"/>
  <c r="BC370" i="11"/>
  <c r="BB370" i="11"/>
  <c r="BA370" i="11"/>
  <c r="AZ370" i="11"/>
  <c r="AY370" i="11"/>
  <c r="AX370" i="11"/>
  <c r="AW370" i="11"/>
  <c r="AV370" i="11"/>
  <c r="AU370" i="11"/>
  <c r="AT370" i="11"/>
  <c r="AS370" i="11"/>
  <c r="AR370" i="11"/>
  <c r="AQ370" i="11"/>
  <c r="AP370" i="11"/>
  <c r="AO370" i="11"/>
  <c r="AN370" i="11"/>
  <c r="AM370" i="11"/>
  <c r="AL370" i="11"/>
  <c r="AK370" i="11"/>
  <c r="AJ370" i="11"/>
  <c r="AI370" i="11"/>
  <c r="AH370" i="11"/>
  <c r="AG370" i="11"/>
  <c r="AF370" i="11"/>
  <c r="AE370" i="11"/>
  <c r="AD370" i="11"/>
  <c r="AC370" i="11"/>
  <c r="AB370" i="11"/>
  <c r="AA370" i="11"/>
  <c r="Z370" i="11"/>
  <c r="Y370" i="11"/>
  <c r="X370" i="11"/>
  <c r="W370" i="11"/>
  <c r="V370" i="11"/>
  <c r="U370" i="11"/>
  <c r="T370" i="11"/>
  <c r="S370" i="11"/>
  <c r="R370" i="11"/>
  <c r="Q370" i="11"/>
  <c r="P370" i="11"/>
  <c r="O370" i="11"/>
  <c r="N370" i="11"/>
  <c r="M370" i="11"/>
  <c r="L370" i="11"/>
  <c r="K370" i="11"/>
  <c r="J370" i="11"/>
  <c r="I370" i="11"/>
  <c r="H370" i="11"/>
  <c r="G370" i="11"/>
  <c r="D370" i="11"/>
  <c r="C370" i="11"/>
  <c r="B370" i="11"/>
  <c r="A370" i="11"/>
  <c r="HB369" i="11"/>
  <c r="GE368" i="11"/>
  <c r="GD368" i="11"/>
  <c r="GC368" i="11"/>
  <c r="GB368" i="11"/>
  <c r="GA368" i="11"/>
  <c r="FZ368" i="11"/>
  <c r="FY368" i="11"/>
  <c r="FX368" i="11"/>
  <c r="FW368" i="11"/>
  <c r="FV368" i="11"/>
  <c r="FU368" i="11"/>
  <c r="FT368" i="11"/>
  <c r="FS368" i="11"/>
  <c r="FR368" i="11"/>
  <c r="FQ368" i="11"/>
  <c r="FM368" i="11"/>
  <c r="FL368" i="11"/>
  <c r="FK368" i="11"/>
  <c r="FJ368" i="11"/>
  <c r="FI368" i="11"/>
  <c r="FH368" i="11"/>
  <c r="FG368" i="11"/>
  <c r="FF368" i="11"/>
  <c r="FE368" i="11"/>
  <c r="FD368" i="11"/>
  <c r="FC368" i="11"/>
  <c r="FB368" i="11"/>
  <c r="FA368" i="11"/>
  <c r="EZ368" i="11"/>
  <c r="EY368" i="11"/>
  <c r="EX368" i="11"/>
  <c r="EW368" i="11"/>
  <c r="EV368" i="11"/>
  <c r="EU368" i="11"/>
  <c r="ET368" i="11"/>
  <c r="ES368" i="11"/>
  <c r="ER368" i="11"/>
  <c r="EQ368" i="11"/>
  <c r="EP368" i="11"/>
  <c r="EO368" i="11"/>
  <c r="EN368" i="11"/>
  <c r="EM368" i="11"/>
  <c r="EL368" i="11"/>
  <c r="EK368" i="11"/>
  <c r="EJ368" i="11"/>
  <c r="EI368" i="11"/>
  <c r="EH368" i="11"/>
  <c r="EG368" i="11"/>
  <c r="EF368" i="11"/>
  <c r="EE368" i="11"/>
  <c r="ED368" i="11"/>
  <c r="EC368" i="11"/>
  <c r="EB368" i="11"/>
  <c r="EA368" i="11"/>
  <c r="DZ368" i="11"/>
  <c r="DY368" i="11"/>
  <c r="DX368" i="11"/>
  <c r="DW368" i="11"/>
  <c r="DV368" i="11"/>
  <c r="DU368" i="11"/>
  <c r="DT368" i="11"/>
  <c r="DS368" i="11"/>
  <c r="DR368" i="11"/>
  <c r="DQ368" i="11"/>
  <c r="DP368" i="11"/>
  <c r="DO368" i="11"/>
  <c r="DN368" i="11"/>
  <c r="DM368" i="11"/>
  <c r="DL368" i="11"/>
  <c r="DK368" i="11"/>
  <c r="DJ368" i="11"/>
  <c r="DI368" i="11"/>
  <c r="DH368" i="11"/>
  <c r="DG368" i="11"/>
  <c r="DF368" i="11"/>
  <c r="DE368" i="11"/>
  <c r="DD368" i="11"/>
  <c r="DC368" i="11"/>
  <c r="DB368" i="11"/>
  <c r="DA368" i="11"/>
  <c r="CZ368" i="11"/>
  <c r="CY368" i="11"/>
  <c r="CX368" i="11"/>
  <c r="CW368" i="11"/>
  <c r="CV368" i="11"/>
  <c r="CU368" i="11"/>
  <c r="CT368" i="11"/>
  <c r="CS368" i="11"/>
  <c r="CR368" i="11"/>
  <c r="CQ368" i="11"/>
  <c r="CP368" i="11"/>
  <c r="CO368" i="11"/>
  <c r="CN368" i="11"/>
  <c r="CM368" i="11"/>
  <c r="CL368" i="11"/>
  <c r="CK368" i="11"/>
  <c r="CJ368" i="11"/>
  <c r="CI368" i="11"/>
  <c r="CH368" i="11"/>
  <c r="CG368" i="11"/>
  <c r="CF368" i="11"/>
  <c r="CE368" i="11"/>
  <c r="CD368" i="11"/>
  <c r="CC368" i="11"/>
  <c r="CB368" i="11"/>
  <c r="CA368" i="11"/>
  <c r="BZ368" i="11"/>
  <c r="BY368" i="11"/>
  <c r="BX368" i="11"/>
  <c r="BW368" i="11"/>
  <c r="BV368" i="11"/>
  <c r="BU368" i="11"/>
  <c r="BT368" i="11"/>
  <c r="BS368" i="11"/>
  <c r="BR368" i="11"/>
  <c r="BQ368" i="11"/>
  <c r="BP368" i="11"/>
  <c r="BO368" i="11"/>
  <c r="BN368" i="11"/>
  <c r="BM368" i="11"/>
  <c r="BL368" i="11"/>
  <c r="BK368" i="11"/>
  <c r="BJ368" i="11"/>
  <c r="BI368" i="11"/>
  <c r="BH368" i="11"/>
  <c r="BG368" i="11"/>
  <c r="BF368" i="11"/>
  <c r="BE368" i="11"/>
  <c r="BD368" i="11"/>
  <c r="BC368" i="11"/>
  <c r="BB368" i="11"/>
  <c r="BA368" i="11"/>
  <c r="AZ368" i="11"/>
  <c r="AY368" i="11"/>
  <c r="AX368" i="11"/>
  <c r="AW368" i="11"/>
  <c r="AV368" i="11"/>
  <c r="AU368" i="11"/>
  <c r="AT368" i="11"/>
  <c r="AS368" i="11"/>
  <c r="AR368" i="11"/>
  <c r="AQ368" i="11"/>
  <c r="AP368" i="11"/>
  <c r="AO368" i="11"/>
  <c r="AN368" i="11"/>
  <c r="AM368" i="11"/>
  <c r="AL368" i="11"/>
  <c r="AK368" i="11"/>
  <c r="AJ368" i="11"/>
  <c r="AI368" i="11"/>
  <c r="AH368" i="11"/>
  <c r="AG368" i="11"/>
  <c r="AF368" i="11"/>
  <c r="AE368" i="11"/>
  <c r="AD368" i="11"/>
  <c r="AC368" i="11"/>
  <c r="AB368" i="11"/>
  <c r="AA368" i="11"/>
  <c r="Z368" i="11"/>
  <c r="Y368" i="11"/>
  <c r="X368" i="11"/>
  <c r="W368" i="11"/>
  <c r="V368" i="11"/>
  <c r="U368" i="11"/>
  <c r="T368" i="11"/>
  <c r="S368" i="11"/>
  <c r="R368" i="11"/>
  <c r="Q368" i="11"/>
  <c r="P368" i="11"/>
  <c r="O368" i="11"/>
  <c r="N368" i="11"/>
  <c r="M368" i="11"/>
  <c r="L368" i="11"/>
  <c r="K368" i="11"/>
  <c r="J368" i="11"/>
  <c r="I368" i="11"/>
  <c r="H368" i="11"/>
  <c r="G368" i="11"/>
  <c r="D368" i="11"/>
  <c r="C368" i="11"/>
  <c r="B368" i="11"/>
  <c r="A368" i="11"/>
  <c r="HB367" i="11"/>
  <c r="GE346" i="11"/>
  <c r="GD346" i="11"/>
  <c r="GC346" i="11"/>
  <c r="GB346" i="11"/>
  <c r="GA346" i="11"/>
  <c r="FZ346" i="11"/>
  <c r="FY346" i="11"/>
  <c r="FX346" i="11"/>
  <c r="FW346" i="11"/>
  <c r="FV346" i="11"/>
  <c r="FU346" i="11"/>
  <c r="FT346" i="11"/>
  <c r="FS346" i="11"/>
  <c r="FR346" i="11"/>
  <c r="FQ346" i="11"/>
  <c r="FP346" i="11"/>
  <c r="FO346" i="11"/>
  <c r="FN346" i="11"/>
  <c r="FM346" i="11"/>
  <c r="FL346" i="11"/>
  <c r="FK346" i="11"/>
  <c r="FJ346" i="11"/>
  <c r="FI346" i="11"/>
  <c r="FH346" i="11"/>
  <c r="FG346" i="11"/>
  <c r="FF346" i="11"/>
  <c r="FE346" i="11"/>
  <c r="FD346" i="11"/>
  <c r="FC346" i="11"/>
  <c r="FB346" i="11"/>
  <c r="FA346" i="11"/>
  <c r="EZ346" i="11"/>
  <c r="EY346" i="11"/>
  <c r="EX346" i="11"/>
  <c r="EW346" i="11"/>
  <c r="EV346" i="11"/>
  <c r="EU346" i="11"/>
  <c r="ET346" i="11"/>
  <c r="ES346" i="11"/>
  <c r="ER346" i="11"/>
  <c r="EQ346" i="11"/>
  <c r="EP346" i="11"/>
  <c r="EO346" i="11"/>
  <c r="EN346" i="11"/>
  <c r="EM346" i="11"/>
  <c r="EL346" i="11"/>
  <c r="EK346" i="11"/>
  <c r="EJ346" i="11"/>
  <c r="EI346" i="11"/>
  <c r="EH346" i="11"/>
  <c r="EG346" i="11"/>
  <c r="EF346" i="11"/>
  <c r="EE346" i="11"/>
  <c r="ED346" i="11"/>
  <c r="EC346" i="11"/>
  <c r="EB346" i="11"/>
  <c r="EA346" i="11"/>
  <c r="DZ346" i="11"/>
  <c r="DY346" i="11"/>
  <c r="DX346" i="11"/>
  <c r="DW346" i="11"/>
  <c r="DV346" i="11"/>
  <c r="DU346" i="11"/>
  <c r="DT346" i="11"/>
  <c r="DS346" i="11"/>
  <c r="DR346" i="11"/>
  <c r="DQ346" i="11"/>
  <c r="DP346" i="11"/>
  <c r="DO346" i="11"/>
  <c r="DN346" i="11"/>
  <c r="DM346" i="11"/>
  <c r="DL346" i="11"/>
  <c r="DK346" i="11"/>
  <c r="DJ346" i="11"/>
  <c r="DI346" i="11"/>
  <c r="DH346" i="11"/>
  <c r="DG346" i="11"/>
  <c r="DF346" i="11"/>
  <c r="DE346" i="11"/>
  <c r="DD346" i="11"/>
  <c r="DC346" i="11"/>
  <c r="DB346" i="11"/>
  <c r="DA346" i="11"/>
  <c r="CZ346" i="11"/>
  <c r="CY346" i="11"/>
  <c r="CX346" i="11"/>
  <c r="CW346" i="11"/>
  <c r="CV346" i="11"/>
  <c r="CU346" i="11"/>
  <c r="CT346" i="11"/>
  <c r="CS346" i="11"/>
  <c r="CR346" i="11"/>
  <c r="CQ346" i="11"/>
  <c r="CP346" i="11"/>
  <c r="CO346" i="11"/>
  <c r="CN346" i="11"/>
  <c r="CM346" i="11"/>
  <c r="CL346" i="11"/>
  <c r="CK346" i="11"/>
  <c r="CJ346" i="11"/>
  <c r="CI346" i="11"/>
  <c r="CH346" i="11"/>
  <c r="CG346" i="11"/>
  <c r="CF346" i="11"/>
  <c r="CE346" i="11"/>
  <c r="CD346" i="11"/>
  <c r="CC346" i="11"/>
  <c r="CB346" i="11"/>
  <c r="CA346" i="11"/>
  <c r="BZ346" i="11"/>
  <c r="BY346" i="11"/>
  <c r="BX346" i="11"/>
  <c r="BW346" i="11"/>
  <c r="BV346" i="11"/>
  <c r="BU346" i="11"/>
  <c r="BT346" i="11"/>
  <c r="BS346" i="11"/>
  <c r="BR346" i="11"/>
  <c r="BQ346" i="11"/>
  <c r="BP346" i="11"/>
  <c r="BO346" i="11"/>
  <c r="BN346" i="11"/>
  <c r="BM346" i="11"/>
  <c r="BL346" i="11"/>
  <c r="BK346" i="11"/>
  <c r="BJ346" i="11"/>
  <c r="BI346" i="11"/>
  <c r="BH346" i="11"/>
  <c r="BG346" i="11"/>
  <c r="BF346" i="11"/>
  <c r="BE346" i="11"/>
  <c r="BD346" i="11"/>
  <c r="BC346" i="11"/>
  <c r="BB346" i="11"/>
  <c r="BA346" i="11"/>
  <c r="AZ346" i="11"/>
  <c r="AY346" i="11"/>
  <c r="AX346" i="11"/>
  <c r="AW346" i="11"/>
  <c r="AV346" i="11"/>
  <c r="AU346" i="11"/>
  <c r="AT346" i="11"/>
  <c r="AS346" i="11"/>
  <c r="AR346" i="11"/>
  <c r="AQ346" i="11"/>
  <c r="AP346" i="11"/>
  <c r="AO346" i="11"/>
  <c r="AN346" i="11"/>
  <c r="AM346" i="11"/>
  <c r="AL346" i="11"/>
  <c r="AK346" i="11"/>
  <c r="AJ346" i="11"/>
  <c r="AI346" i="11"/>
  <c r="AH346" i="11"/>
  <c r="AG346" i="11"/>
  <c r="AF346" i="11"/>
  <c r="AE346" i="11"/>
  <c r="AD346" i="11"/>
  <c r="AC346" i="11"/>
  <c r="AB346" i="11"/>
  <c r="AA346" i="11"/>
  <c r="Z346" i="11"/>
  <c r="Y346" i="11"/>
  <c r="X346" i="11"/>
  <c r="W346" i="11"/>
  <c r="V346" i="11"/>
  <c r="U346" i="11"/>
  <c r="T346" i="11"/>
  <c r="S346" i="11"/>
  <c r="R346" i="11"/>
  <c r="Q346" i="11"/>
  <c r="P346" i="11"/>
  <c r="O346" i="11"/>
  <c r="N346" i="11"/>
  <c r="M346" i="11"/>
  <c r="L346" i="11"/>
  <c r="K346" i="11"/>
  <c r="J346" i="11"/>
  <c r="I346" i="11"/>
  <c r="H346" i="11"/>
  <c r="G346" i="11"/>
  <c r="D346" i="11"/>
  <c r="C346" i="11"/>
  <c r="B346" i="11"/>
  <c r="A346" i="11"/>
  <c r="HB345" i="11"/>
  <c r="GE344" i="11"/>
  <c r="GD344" i="11"/>
  <c r="GC344" i="11"/>
  <c r="GB344" i="11"/>
  <c r="GA344" i="11"/>
  <c r="FZ344" i="11"/>
  <c r="FY344" i="11"/>
  <c r="FX344" i="11"/>
  <c r="FW344" i="11"/>
  <c r="FV344" i="11"/>
  <c r="FU344" i="11"/>
  <c r="FT344" i="11"/>
  <c r="FS344" i="11"/>
  <c r="FR344" i="11"/>
  <c r="FQ344" i="11"/>
  <c r="FP344" i="11"/>
  <c r="FO344" i="11"/>
  <c r="FN344" i="11"/>
  <c r="FM344" i="11"/>
  <c r="FL344" i="11"/>
  <c r="FK344" i="11"/>
  <c r="FJ344" i="11"/>
  <c r="FI344" i="11"/>
  <c r="FH344" i="11"/>
  <c r="FG344" i="11"/>
  <c r="FF344" i="11"/>
  <c r="FE344" i="11"/>
  <c r="FD344" i="11"/>
  <c r="FC344" i="11"/>
  <c r="FB344" i="11"/>
  <c r="FA344" i="11"/>
  <c r="EZ344" i="11"/>
  <c r="EY344" i="11"/>
  <c r="EX344" i="11"/>
  <c r="EW344" i="11"/>
  <c r="EV344" i="11"/>
  <c r="EU344" i="11"/>
  <c r="ET344" i="11"/>
  <c r="ES344" i="11"/>
  <c r="ER344" i="11"/>
  <c r="EQ344" i="11"/>
  <c r="EP344" i="11"/>
  <c r="EO344" i="11"/>
  <c r="EN344" i="11"/>
  <c r="EM344" i="11"/>
  <c r="EL344" i="11"/>
  <c r="EK344" i="11"/>
  <c r="EJ344" i="11"/>
  <c r="EI344" i="11"/>
  <c r="EH344" i="11"/>
  <c r="EG344" i="11"/>
  <c r="EF344" i="11"/>
  <c r="EE344" i="11"/>
  <c r="ED344" i="11"/>
  <c r="EC344" i="11"/>
  <c r="EB344" i="11"/>
  <c r="EA344" i="11"/>
  <c r="DZ344" i="11"/>
  <c r="DY344" i="11"/>
  <c r="DX344" i="11"/>
  <c r="DW344" i="11"/>
  <c r="DV344" i="11"/>
  <c r="DU344" i="11"/>
  <c r="DT344" i="11"/>
  <c r="DS344" i="11"/>
  <c r="DR344" i="11"/>
  <c r="DQ344" i="11"/>
  <c r="DP344" i="11"/>
  <c r="DO344" i="11"/>
  <c r="DN344" i="11"/>
  <c r="DM344" i="11"/>
  <c r="DL344" i="11"/>
  <c r="DK344" i="11"/>
  <c r="DJ344" i="11"/>
  <c r="DI344" i="11"/>
  <c r="DH344" i="11"/>
  <c r="DG344" i="11"/>
  <c r="DF344" i="11"/>
  <c r="DE344" i="11"/>
  <c r="DD344" i="11"/>
  <c r="DC344" i="11"/>
  <c r="DB344" i="11"/>
  <c r="DA344" i="11"/>
  <c r="CZ344" i="11"/>
  <c r="CY344" i="11"/>
  <c r="CX344" i="11"/>
  <c r="CW344" i="11"/>
  <c r="CV344" i="11"/>
  <c r="CU344" i="11"/>
  <c r="CT344" i="11"/>
  <c r="CS344" i="11"/>
  <c r="CR344" i="11"/>
  <c r="CQ344" i="11"/>
  <c r="CP344" i="11"/>
  <c r="CO344" i="11"/>
  <c r="CN344" i="11"/>
  <c r="CM344" i="11"/>
  <c r="CL344" i="11"/>
  <c r="CK344" i="11"/>
  <c r="CJ344" i="11"/>
  <c r="CI344" i="11"/>
  <c r="CH344" i="11"/>
  <c r="CG344" i="11"/>
  <c r="CF344" i="11"/>
  <c r="CE344" i="11"/>
  <c r="CD344" i="11"/>
  <c r="CC344" i="11"/>
  <c r="CB344" i="11"/>
  <c r="CA344" i="11"/>
  <c r="BZ344" i="11"/>
  <c r="BY344" i="11"/>
  <c r="BX344" i="11"/>
  <c r="BW344" i="11"/>
  <c r="BV344" i="11"/>
  <c r="BU344" i="11"/>
  <c r="BT344" i="11"/>
  <c r="BS344" i="11"/>
  <c r="BR344" i="11"/>
  <c r="BQ344" i="11"/>
  <c r="BP344" i="11"/>
  <c r="BO344" i="11"/>
  <c r="BN344" i="11"/>
  <c r="BM344" i="11"/>
  <c r="BL344" i="11"/>
  <c r="BK344" i="11"/>
  <c r="BJ344" i="11"/>
  <c r="BI344" i="11"/>
  <c r="BH344" i="11"/>
  <c r="BG344" i="11"/>
  <c r="BF344" i="11"/>
  <c r="BE344" i="11"/>
  <c r="BD344" i="11"/>
  <c r="BC344" i="11"/>
  <c r="BB344" i="11"/>
  <c r="BA344" i="11"/>
  <c r="AZ344" i="11"/>
  <c r="AY344" i="11"/>
  <c r="AX344" i="11"/>
  <c r="AW344" i="11"/>
  <c r="AV344" i="11"/>
  <c r="AU344" i="11"/>
  <c r="AT344" i="11"/>
  <c r="AS344" i="11"/>
  <c r="AR344" i="11"/>
  <c r="AQ344" i="11"/>
  <c r="AP344" i="11"/>
  <c r="AO344" i="11"/>
  <c r="AN344" i="11"/>
  <c r="AM344" i="11"/>
  <c r="AL344" i="11"/>
  <c r="AK344" i="11"/>
  <c r="AJ344" i="11"/>
  <c r="AI344" i="11"/>
  <c r="AH344" i="11"/>
  <c r="AG344" i="11"/>
  <c r="AF344" i="11"/>
  <c r="AE344" i="11"/>
  <c r="AD344" i="11"/>
  <c r="AC344" i="11"/>
  <c r="AB344" i="11"/>
  <c r="AA344" i="11"/>
  <c r="Z344" i="11"/>
  <c r="Y344" i="11"/>
  <c r="X344" i="11"/>
  <c r="W344" i="11"/>
  <c r="V344" i="11"/>
  <c r="U344" i="11"/>
  <c r="T344" i="11"/>
  <c r="S344" i="11"/>
  <c r="R344" i="11"/>
  <c r="Q344" i="11"/>
  <c r="P344" i="11"/>
  <c r="O344" i="11"/>
  <c r="N344" i="11"/>
  <c r="M344" i="11"/>
  <c r="L344" i="11"/>
  <c r="K344" i="11"/>
  <c r="J344" i="11"/>
  <c r="I344" i="11"/>
  <c r="H344" i="11"/>
  <c r="G344" i="11"/>
  <c r="D344" i="11"/>
  <c r="C344" i="11"/>
  <c r="B344" i="11"/>
  <c r="A344" i="11"/>
  <c r="HB343" i="11"/>
  <c r="GE114" i="11"/>
  <c r="GD114" i="11"/>
  <c r="GC114" i="11"/>
  <c r="GB114" i="11"/>
  <c r="GA114" i="11"/>
  <c r="FZ114" i="11"/>
  <c r="FY114" i="11"/>
  <c r="FX114" i="11"/>
  <c r="FW114" i="11"/>
  <c r="FV114" i="11"/>
  <c r="FU114" i="11"/>
  <c r="FT114" i="11"/>
  <c r="FS114" i="11"/>
  <c r="FR114" i="11"/>
  <c r="FQ114" i="11"/>
  <c r="FP114" i="11"/>
  <c r="FO114" i="11"/>
  <c r="FN114" i="11"/>
  <c r="FM114" i="11"/>
  <c r="FL114" i="11"/>
  <c r="FK114" i="11"/>
  <c r="FJ114" i="11"/>
  <c r="FI114" i="11"/>
  <c r="FH114" i="11"/>
  <c r="FG114" i="11"/>
  <c r="FF114" i="11"/>
  <c r="FE114" i="11"/>
  <c r="FD114" i="11"/>
  <c r="FC114" i="11"/>
  <c r="FB114" i="11"/>
  <c r="FA114" i="11"/>
  <c r="EZ114" i="11"/>
  <c r="EY114" i="11"/>
  <c r="EX114" i="11"/>
  <c r="EW114" i="11"/>
  <c r="EV114" i="11"/>
  <c r="EU114" i="11"/>
  <c r="ET114" i="11"/>
  <c r="ES114" i="11"/>
  <c r="ER114" i="11"/>
  <c r="EQ114" i="11"/>
  <c r="EP114" i="11"/>
  <c r="EO114" i="11"/>
  <c r="EN114" i="11"/>
  <c r="EM114" i="11"/>
  <c r="EL114" i="11"/>
  <c r="EK114" i="11"/>
  <c r="EJ114" i="11"/>
  <c r="EI114" i="11"/>
  <c r="EH114" i="11"/>
  <c r="EG114" i="11"/>
  <c r="EF114" i="11"/>
  <c r="EE114" i="11"/>
  <c r="ED114" i="11"/>
  <c r="EC114" i="11"/>
  <c r="EB114" i="11"/>
  <c r="EA114" i="11"/>
  <c r="DZ114" i="11"/>
  <c r="DY114" i="11"/>
  <c r="DX114" i="11"/>
  <c r="DW114" i="11"/>
  <c r="DV114" i="11"/>
  <c r="DU114" i="11"/>
  <c r="DT114" i="11"/>
  <c r="DS114" i="11"/>
  <c r="DR114" i="11"/>
  <c r="DQ114" i="11"/>
  <c r="DP114" i="11"/>
  <c r="DO114" i="11"/>
  <c r="DN114" i="11"/>
  <c r="DM114" i="11"/>
  <c r="DL114" i="11"/>
  <c r="DK114" i="11"/>
  <c r="DJ114" i="11"/>
  <c r="DI114" i="11"/>
  <c r="DH114" i="11"/>
  <c r="DG114" i="11"/>
  <c r="DF114" i="11"/>
  <c r="DE114" i="11"/>
  <c r="DD114" i="11"/>
  <c r="DC114" i="11"/>
  <c r="DB114" i="11"/>
  <c r="DA114" i="11"/>
  <c r="CZ114" i="11"/>
  <c r="CY114" i="11"/>
  <c r="CX114" i="11"/>
  <c r="CW114" i="11"/>
  <c r="CV114" i="11"/>
  <c r="CU114" i="11"/>
  <c r="CT114" i="11"/>
  <c r="CS114" i="11"/>
  <c r="CR114" i="11"/>
  <c r="CQ114" i="11"/>
  <c r="CP114" i="11"/>
  <c r="CO114" i="11"/>
  <c r="CN114" i="11"/>
  <c r="CM114" i="11"/>
  <c r="CL114" i="11"/>
  <c r="CK114" i="11"/>
  <c r="CJ114" i="11"/>
  <c r="CI114" i="11"/>
  <c r="CH114" i="11"/>
  <c r="CG114" i="11"/>
  <c r="CF114" i="11"/>
  <c r="CE114" i="11"/>
  <c r="CD114" i="11"/>
  <c r="CC114" i="11"/>
  <c r="CB114" i="11"/>
  <c r="CA114" i="11"/>
  <c r="BZ114" i="11"/>
  <c r="BY114" i="11"/>
  <c r="BX114" i="11"/>
  <c r="BW114" i="11"/>
  <c r="BV114" i="11"/>
  <c r="BU114" i="11"/>
  <c r="BT114" i="11"/>
  <c r="BS114" i="11"/>
  <c r="BR114" i="11"/>
  <c r="BQ114" i="11"/>
  <c r="BP114" i="11"/>
  <c r="BO114" i="11"/>
  <c r="BN114" i="11"/>
  <c r="BM114" i="11"/>
  <c r="BL114" i="11"/>
  <c r="BK114" i="11"/>
  <c r="BJ114" i="11"/>
  <c r="BI114" i="11"/>
  <c r="BH114" i="11"/>
  <c r="BG114" i="11"/>
  <c r="BF114" i="11"/>
  <c r="BE114" i="11"/>
  <c r="BD114" i="11"/>
  <c r="BC114" i="11"/>
  <c r="BB114" i="11"/>
  <c r="BA114" i="11"/>
  <c r="AZ114" i="11"/>
  <c r="AY114" i="11"/>
  <c r="AX114" i="11"/>
  <c r="AW114" i="11"/>
  <c r="AV114" i="11"/>
  <c r="AU114" i="11"/>
  <c r="AT114" i="11"/>
  <c r="AS114" i="11"/>
  <c r="AR114" i="11"/>
  <c r="AQ114" i="11"/>
  <c r="AP114" i="11"/>
  <c r="AO114" i="11"/>
  <c r="AN114" i="11"/>
  <c r="AM114" i="11"/>
  <c r="AL114" i="11"/>
  <c r="AK114" i="11"/>
  <c r="AJ114" i="11"/>
  <c r="AI114" i="11"/>
  <c r="AH114" i="11"/>
  <c r="AG114" i="11"/>
  <c r="AF114" i="11"/>
  <c r="AE114" i="11"/>
  <c r="AD114" i="11"/>
  <c r="AC114" i="11"/>
  <c r="AB114" i="11"/>
  <c r="AA114" i="11"/>
  <c r="Z114" i="11"/>
  <c r="Y114" i="11"/>
  <c r="X114" i="11"/>
  <c r="W114" i="11"/>
  <c r="V114" i="11"/>
  <c r="U114" i="11"/>
  <c r="T114" i="11"/>
  <c r="S114" i="11"/>
  <c r="R114" i="11"/>
  <c r="Q114" i="11"/>
  <c r="N114" i="11"/>
  <c r="M114" i="11"/>
  <c r="L114" i="11"/>
  <c r="K114" i="11"/>
  <c r="J114" i="11"/>
  <c r="I114" i="11"/>
  <c r="H114" i="11"/>
  <c r="G114" i="11"/>
  <c r="D114" i="11"/>
  <c r="C114" i="11"/>
  <c r="B114" i="11"/>
  <c r="A114" i="11"/>
  <c r="HB113" i="11"/>
  <c r="GE104" i="11"/>
  <c r="GD104" i="11"/>
  <c r="GC104" i="11"/>
  <c r="GB104" i="11"/>
  <c r="GA104" i="11"/>
  <c r="FZ104" i="11"/>
  <c r="FY104" i="11"/>
  <c r="FX104" i="11"/>
  <c r="FW104" i="11"/>
  <c r="FV104" i="11"/>
  <c r="FU104" i="11"/>
  <c r="FT104" i="11"/>
  <c r="FS104" i="11"/>
  <c r="FR104" i="11"/>
  <c r="FQ104" i="11"/>
  <c r="FP104" i="11"/>
  <c r="FO104" i="11"/>
  <c r="FN104" i="11"/>
  <c r="FM104" i="11"/>
  <c r="FL104" i="11"/>
  <c r="FK104" i="11"/>
  <c r="FJ104" i="11"/>
  <c r="FI104" i="11"/>
  <c r="FH104" i="11"/>
  <c r="FG104" i="11"/>
  <c r="FF104" i="11"/>
  <c r="FE104" i="11"/>
  <c r="FD104" i="11"/>
  <c r="FC104" i="11"/>
  <c r="FB104" i="11"/>
  <c r="FA104" i="11"/>
  <c r="EZ104" i="11"/>
  <c r="EY104" i="11"/>
  <c r="EX104" i="11"/>
  <c r="EW104" i="11"/>
  <c r="EV104" i="11"/>
  <c r="EU104" i="11"/>
  <c r="ET104" i="11"/>
  <c r="ES104" i="11"/>
  <c r="ER104" i="11"/>
  <c r="EQ104" i="11"/>
  <c r="EP104" i="11"/>
  <c r="EO104" i="11"/>
  <c r="EN104" i="11"/>
  <c r="EM104" i="11"/>
  <c r="EL104" i="11"/>
  <c r="EK104" i="11"/>
  <c r="EJ104" i="11"/>
  <c r="EI104" i="11"/>
  <c r="EH104" i="11"/>
  <c r="EG104" i="11"/>
  <c r="EF104" i="11"/>
  <c r="EE104" i="11"/>
  <c r="ED104" i="11"/>
  <c r="EC104" i="11"/>
  <c r="EB104" i="11"/>
  <c r="EA104" i="11"/>
  <c r="DZ104" i="11"/>
  <c r="DY104" i="11"/>
  <c r="DX104" i="11"/>
  <c r="DW104" i="11"/>
  <c r="DV104" i="11"/>
  <c r="DU104" i="11"/>
  <c r="DT104" i="11"/>
  <c r="DS104" i="11"/>
  <c r="DR104" i="11"/>
  <c r="DQ104" i="11"/>
  <c r="DP104" i="11"/>
  <c r="DO104" i="11"/>
  <c r="DN104" i="11"/>
  <c r="DM104" i="11"/>
  <c r="DL104" i="11"/>
  <c r="DK104" i="11"/>
  <c r="DJ104" i="11"/>
  <c r="DI104" i="11"/>
  <c r="DH104" i="11"/>
  <c r="DG104" i="11"/>
  <c r="DF104" i="11"/>
  <c r="DE104" i="11"/>
  <c r="DD104" i="11"/>
  <c r="DC104" i="11"/>
  <c r="DB104" i="11"/>
  <c r="DA104" i="11"/>
  <c r="CZ104" i="11"/>
  <c r="CY104" i="11"/>
  <c r="CX104" i="11"/>
  <c r="CW104" i="11"/>
  <c r="CV104" i="11"/>
  <c r="CU104" i="11"/>
  <c r="CT104" i="11"/>
  <c r="CS104" i="11"/>
  <c r="CR104" i="11"/>
  <c r="CQ104" i="11"/>
  <c r="CP104" i="11"/>
  <c r="CO104" i="11"/>
  <c r="CN104" i="11"/>
  <c r="CM104" i="11"/>
  <c r="CL104" i="11"/>
  <c r="CK104" i="11"/>
  <c r="CJ104" i="11"/>
  <c r="CI104" i="11"/>
  <c r="CH104" i="11"/>
  <c r="CG104" i="11"/>
  <c r="CF104" i="11"/>
  <c r="CE104" i="11"/>
  <c r="CD104" i="11"/>
  <c r="CC104" i="11"/>
  <c r="CB104" i="11"/>
  <c r="CA104" i="11"/>
  <c r="BZ104" i="11"/>
  <c r="BY104" i="11"/>
  <c r="BX104" i="11"/>
  <c r="BW104" i="11"/>
  <c r="BV104" i="11"/>
  <c r="BU104" i="11"/>
  <c r="BT104" i="11"/>
  <c r="BS104" i="11"/>
  <c r="BR104" i="11"/>
  <c r="BQ104" i="11"/>
  <c r="BP104" i="11"/>
  <c r="BO104" i="11"/>
  <c r="BN104" i="11"/>
  <c r="BM104" i="11"/>
  <c r="BL104" i="11"/>
  <c r="BK104" i="11"/>
  <c r="BJ104" i="11"/>
  <c r="BI104" i="11"/>
  <c r="BH104" i="11"/>
  <c r="BG104" i="11"/>
  <c r="BF104" i="11"/>
  <c r="BE104" i="11"/>
  <c r="BD104" i="11"/>
  <c r="BC104" i="11"/>
  <c r="BB104" i="11"/>
  <c r="BA104" i="11"/>
  <c r="AZ104" i="11"/>
  <c r="AY104" i="11"/>
  <c r="AX104" i="11"/>
  <c r="AW104" i="11"/>
  <c r="AV104" i="11"/>
  <c r="AU104" i="11"/>
  <c r="AT104" i="11"/>
  <c r="AS104" i="11"/>
  <c r="AR104" i="11"/>
  <c r="AQ104" i="11"/>
  <c r="AP104" i="11"/>
  <c r="AO104" i="11"/>
  <c r="AN104" i="11"/>
  <c r="AM104" i="11"/>
  <c r="AL104" i="11"/>
  <c r="AK104" i="11"/>
  <c r="AJ104" i="11"/>
  <c r="AI104" i="11"/>
  <c r="AH104" i="11"/>
  <c r="AG104" i="11"/>
  <c r="AF104" i="11"/>
  <c r="AE104" i="11"/>
  <c r="AD104" i="11"/>
  <c r="AC104" i="11"/>
  <c r="AB104" i="11"/>
  <c r="AA104" i="11"/>
  <c r="Z104" i="11"/>
  <c r="Y104" i="11"/>
  <c r="X104" i="11"/>
  <c r="W104" i="11"/>
  <c r="V104" i="11"/>
  <c r="U104" i="11"/>
  <c r="T104" i="11"/>
  <c r="S104" i="11"/>
  <c r="R104" i="11"/>
  <c r="Q104" i="11"/>
  <c r="P104" i="11"/>
  <c r="O104" i="11"/>
  <c r="N104" i="11"/>
  <c r="M104" i="11"/>
  <c r="L104" i="11"/>
  <c r="K104" i="11"/>
  <c r="J104" i="11"/>
  <c r="I104" i="11"/>
  <c r="H104" i="11"/>
  <c r="G104" i="11"/>
  <c r="D104" i="11"/>
  <c r="C104" i="11"/>
  <c r="B104" i="11"/>
  <c r="A104" i="11"/>
  <c r="HB103" i="11"/>
  <c r="GE102" i="11"/>
  <c r="GD102" i="11"/>
  <c r="GC102" i="11"/>
  <c r="GB102" i="11"/>
  <c r="GA102" i="11"/>
  <c r="FZ102" i="11"/>
  <c r="FY102" i="11"/>
  <c r="FX102" i="11"/>
  <c r="FW102" i="11"/>
  <c r="FV102" i="11"/>
  <c r="FU102" i="11"/>
  <c r="FT102" i="11"/>
  <c r="FS102" i="11"/>
  <c r="FR102" i="11"/>
  <c r="FQ102" i="11"/>
  <c r="FP102" i="11"/>
  <c r="FO102" i="11"/>
  <c r="FN102" i="11"/>
  <c r="FM102" i="11"/>
  <c r="FL102" i="11"/>
  <c r="FK102" i="11"/>
  <c r="FJ102" i="11"/>
  <c r="FI102" i="11"/>
  <c r="FH102" i="11"/>
  <c r="FG102" i="11"/>
  <c r="FF102" i="11"/>
  <c r="FE102" i="11"/>
  <c r="FD102" i="11"/>
  <c r="FC102" i="11"/>
  <c r="FB102" i="11"/>
  <c r="FA102" i="11"/>
  <c r="EZ102" i="11"/>
  <c r="EY102" i="11"/>
  <c r="EX102" i="11"/>
  <c r="EW102" i="11"/>
  <c r="EV102" i="11"/>
  <c r="EU102" i="11"/>
  <c r="ET102" i="11"/>
  <c r="ES102" i="11"/>
  <c r="ER102" i="11"/>
  <c r="EQ102" i="11"/>
  <c r="EP102" i="11"/>
  <c r="EO102" i="11"/>
  <c r="EN102" i="11"/>
  <c r="EM102" i="11"/>
  <c r="EL102" i="11"/>
  <c r="EK102" i="11"/>
  <c r="EJ102" i="11"/>
  <c r="EI102" i="11"/>
  <c r="EH102" i="11"/>
  <c r="EG102" i="11"/>
  <c r="EF102" i="11"/>
  <c r="EE102" i="11"/>
  <c r="ED102" i="11"/>
  <c r="EC102" i="11"/>
  <c r="EB102" i="11"/>
  <c r="EA102" i="11"/>
  <c r="DZ102" i="11"/>
  <c r="DY102" i="11"/>
  <c r="DX102" i="11"/>
  <c r="DW102" i="11"/>
  <c r="DV102" i="11"/>
  <c r="DU102" i="11"/>
  <c r="DT102" i="11"/>
  <c r="DS102" i="11"/>
  <c r="DR102" i="11"/>
  <c r="DQ102" i="11"/>
  <c r="DP102" i="11"/>
  <c r="DO102" i="11"/>
  <c r="DN102" i="11"/>
  <c r="DM102" i="11"/>
  <c r="DL102" i="11"/>
  <c r="DK102" i="11"/>
  <c r="DJ102" i="11"/>
  <c r="DI102" i="11"/>
  <c r="DH102" i="11"/>
  <c r="DG102" i="11"/>
  <c r="DF102" i="11"/>
  <c r="DE102" i="11"/>
  <c r="DD102" i="11"/>
  <c r="DC102" i="11"/>
  <c r="DB102" i="11"/>
  <c r="DA102" i="11"/>
  <c r="CZ102" i="11"/>
  <c r="CY102" i="11"/>
  <c r="CX102" i="11"/>
  <c r="CW102" i="11"/>
  <c r="CV102" i="11"/>
  <c r="CU102" i="11"/>
  <c r="CT102" i="11"/>
  <c r="CS102" i="11"/>
  <c r="CR102" i="11"/>
  <c r="CQ102" i="11"/>
  <c r="CP102" i="11"/>
  <c r="CO102" i="11"/>
  <c r="CN102" i="11"/>
  <c r="CM102" i="11"/>
  <c r="CL102" i="11"/>
  <c r="CK102" i="11"/>
  <c r="CJ102" i="11"/>
  <c r="CI102" i="11"/>
  <c r="CH102" i="11"/>
  <c r="CG102" i="11"/>
  <c r="CF102" i="11"/>
  <c r="CE102" i="11"/>
  <c r="CD102" i="11"/>
  <c r="CC102" i="11"/>
  <c r="CB102" i="11"/>
  <c r="CA102" i="11"/>
  <c r="BZ102" i="11"/>
  <c r="BY102" i="11"/>
  <c r="BX102" i="11"/>
  <c r="BW102" i="11"/>
  <c r="BV102" i="11"/>
  <c r="BU102" i="11"/>
  <c r="BT102" i="11"/>
  <c r="BS102" i="11"/>
  <c r="BR102" i="11"/>
  <c r="BQ102" i="11"/>
  <c r="BP102" i="11"/>
  <c r="BO102" i="11"/>
  <c r="BN102" i="11"/>
  <c r="BM102" i="11"/>
  <c r="BL102" i="11"/>
  <c r="BK102" i="11"/>
  <c r="BJ102" i="11"/>
  <c r="BI102" i="11"/>
  <c r="BH102" i="11"/>
  <c r="BG102" i="11"/>
  <c r="BF102" i="11"/>
  <c r="BE102" i="11"/>
  <c r="BD102" i="11"/>
  <c r="BC102" i="11"/>
  <c r="BB102" i="11"/>
  <c r="BA102" i="11"/>
  <c r="AZ102" i="11"/>
  <c r="AY102" i="11"/>
  <c r="AX102" i="11"/>
  <c r="AW102" i="11"/>
  <c r="AV102" i="11"/>
  <c r="AU102" i="11"/>
  <c r="AT102" i="11"/>
  <c r="AS102" i="11"/>
  <c r="AR102" i="11"/>
  <c r="AQ102" i="11"/>
  <c r="AP102" i="11"/>
  <c r="AO102" i="11"/>
  <c r="AN102" i="11"/>
  <c r="AM102" i="11"/>
  <c r="AL102" i="11"/>
  <c r="AK102" i="11"/>
  <c r="AJ102" i="11"/>
  <c r="AI102" i="11"/>
  <c r="AH102" i="11"/>
  <c r="AG102" i="11"/>
  <c r="AF102" i="11"/>
  <c r="AE102" i="11"/>
  <c r="AD102" i="11"/>
  <c r="AC102" i="11"/>
  <c r="AB102" i="11"/>
  <c r="AA102" i="11"/>
  <c r="Z102" i="11"/>
  <c r="Y102" i="11"/>
  <c r="X102" i="11"/>
  <c r="W102" i="11"/>
  <c r="V102" i="11"/>
  <c r="U102" i="11"/>
  <c r="T102" i="11"/>
  <c r="S102" i="11"/>
  <c r="R102" i="11"/>
  <c r="Q102" i="11"/>
  <c r="N102" i="11"/>
  <c r="M102" i="11"/>
  <c r="L102" i="11"/>
  <c r="K102" i="11"/>
  <c r="J102" i="11"/>
  <c r="I102" i="11"/>
  <c r="H102" i="11"/>
  <c r="G102" i="11"/>
  <c r="D102" i="11"/>
  <c r="C102" i="11"/>
  <c r="B102" i="11"/>
  <c r="A102" i="11"/>
  <c r="HB101" i="11"/>
  <c r="GE100" i="11"/>
  <c r="GD100" i="11"/>
  <c r="GC100" i="11"/>
  <c r="GB100" i="11"/>
  <c r="GA100" i="11"/>
  <c r="FZ100" i="11"/>
  <c r="FY100" i="11"/>
  <c r="FX100" i="11"/>
  <c r="FW100" i="11"/>
  <c r="FV100" i="11"/>
  <c r="FU100" i="11"/>
  <c r="FT100" i="11"/>
  <c r="FS100" i="11"/>
  <c r="FR100" i="11"/>
  <c r="FQ100" i="11"/>
  <c r="FP100" i="11"/>
  <c r="FO100" i="11"/>
  <c r="FN100" i="11"/>
  <c r="FM100" i="11"/>
  <c r="FL100" i="11"/>
  <c r="FK100" i="11"/>
  <c r="FJ100" i="11"/>
  <c r="FI100" i="11"/>
  <c r="FH100" i="11"/>
  <c r="FG100" i="11"/>
  <c r="FF100" i="11"/>
  <c r="FE100" i="11"/>
  <c r="FD100" i="11"/>
  <c r="FC100" i="11"/>
  <c r="FB100" i="11"/>
  <c r="FA100" i="11"/>
  <c r="EZ100" i="11"/>
  <c r="EY100" i="11"/>
  <c r="EX100" i="11"/>
  <c r="EW100" i="11"/>
  <c r="EV100" i="11"/>
  <c r="EU100" i="11"/>
  <c r="ET100" i="11"/>
  <c r="ES100" i="11"/>
  <c r="ER100" i="11"/>
  <c r="EQ100" i="11"/>
  <c r="EP100" i="11"/>
  <c r="EO100" i="11"/>
  <c r="EN100" i="11"/>
  <c r="EM100" i="11"/>
  <c r="EL100" i="11"/>
  <c r="EK100" i="11"/>
  <c r="EJ100" i="11"/>
  <c r="EI100" i="11"/>
  <c r="EH100" i="11"/>
  <c r="EG100" i="11"/>
  <c r="EF100" i="11"/>
  <c r="EE100" i="11"/>
  <c r="ED100" i="11"/>
  <c r="EC100" i="11"/>
  <c r="EB100" i="11"/>
  <c r="EA100" i="11"/>
  <c r="DZ100" i="11"/>
  <c r="DY100" i="11"/>
  <c r="DX100" i="11"/>
  <c r="DW100" i="11"/>
  <c r="DV100" i="11"/>
  <c r="DU100" i="11"/>
  <c r="DT100" i="11"/>
  <c r="DS100" i="11"/>
  <c r="DR100" i="11"/>
  <c r="DQ100" i="11"/>
  <c r="DP100" i="11"/>
  <c r="DO100" i="11"/>
  <c r="DN100" i="11"/>
  <c r="DM100" i="11"/>
  <c r="DL100" i="11"/>
  <c r="DK100" i="11"/>
  <c r="DJ100" i="11"/>
  <c r="DI100" i="11"/>
  <c r="DH100" i="11"/>
  <c r="DG100" i="11"/>
  <c r="DF100" i="11"/>
  <c r="DE100" i="11"/>
  <c r="DD100" i="11"/>
  <c r="DC100" i="11"/>
  <c r="DB100" i="11"/>
  <c r="DA100" i="11"/>
  <c r="CZ100" i="11"/>
  <c r="CY100" i="11"/>
  <c r="CX100" i="11"/>
  <c r="CW100" i="11"/>
  <c r="CV100" i="11"/>
  <c r="CU100" i="11"/>
  <c r="CT100" i="11"/>
  <c r="CS100" i="11"/>
  <c r="CR100" i="11"/>
  <c r="CQ100" i="11"/>
  <c r="CP100" i="11"/>
  <c r="CO100" i="11"/>
  <c r="CN100" i="11"/>
  <c r="CM100" i="11"/>
  <c r="CL100" i="11"/>
  <c r="CK100" i="11"/>
  <c r="CJ100" i="11"/>
  <c r="CI100" i="11"/>
  <c r="CH100" i="11"/>
  <c r="CG100" i="11"/>
  <c r="CF100" i="11"/>
  <c r="CE100" i="11"/>
  <c r="CD100" i="11"/>
  <c r="CC100" i="11"/>
  <c r="CB100" i="11"/>
  <c r="CA100" i="11"/>
  <c r="BZ100" i="11"/>
  <c r="BY100" i="11"/>
  <c r="BX100" i="11"/>
  <c r="BW100" i="11"/>
  <c r="BV100" i="11"/>
  <c r="BU100" i="11"/>
  <c r="BT100" i="11"/>
  <c r="BS100" i="11"/>
  <c r="BR100" i="11"/>
  <c r="BQ100" i="11"/>
  <c r="BP100" i="11"/>
  <c r="BO100" i="11"/>
  <c r="BN100" i="11"/>
  <c r="BM100" i="11"/>
  <c r="BL100" i="11"/>
  <c r="BK100" i="11"/>
  <c r="BJ100" i="11"/>
  <c r="BI100" i="11"/>
  <c r="BH100" i="11"/>
  <c r="BG100" i="11"/>
  <c r="BF100" i="11"/>
  <c r="BE100" i="11"/>
  <c r="BD100" i="11"/>
  <c r="BC100" i="11"/>
  <c r="BB100" i="11"/>
  <c r="BA100" i="11"/>
  <c r="AZ100" i="11"/>
  <c r="AY100" i="11"/>
  <c r="AX100" i="11"/>
  <c r="AW100" i="11"/>
  <c r="AV100" i="11"/>
  <c r="AU100" i="11"/>
  <c r="AT100" i="11"/>
  <c r="AS100" i="11"/>
  <c r="AR100" i="11"/>
  <c r="AQ100" i="11"/>
  <c r="AP100" i="11"/>
  <c r="AO100" i="11"/>
  <c r="AN100" i="11"/>
  <c r="AM100" i="11"/>
  <c r="AL100" i="11"/>
  <c r="AK100" i="11"/>
  <c r="AJ100" i="11"/>
  <c r="AI100" i="11"/>
  <c r="AH100" i="11"/>
  <c r="AG100" i="11"/>
  <c r="AF100" i="11"/>
  <c r="AE100" i="11"/>
  <c r="AD100" i="11"/>
  <c r="AC100" i="11"/>
  <c r="AB100" i="11"/>
  <c r="AA100" i="11"/>
  <c r="Z100" i="11"/>
  <c r="Y100" i="11"/>
  <c r="X100" i="11"/>
  <c r="W100" i="11"/>
  <c r="V100" i="11"/>
  <c r="U100" i="11"/>
  <c r="T100" i="11"/>
  <c r="S100" i="11"/>
  <c r="R100" i="11"/>
  <c r="Q100" i="11"/>
  <c r="P100" i="11"/>
  <c r="O100" i="11"/>
  <c r="N100" i="11"/>
  <c r="M100" i="11"/>
  <c r="L100" i="11"/>
  <c r="K100" i="11"/>
  <c r="J100" i="11"/>
  <c r="I100" i="11"/>
  <c r="H100" i="11"/>
  <c r="G100" i="11"/>
  <c r="D100" i="11"/>
  <c r="C100" i="11"/>
  <c r="B100" i="11"/>
  <c r="A100" i="11"/>
  <c r="HB99" i="11"/>
  <c r="GE98" i="11"/>
  <c r="GD98" i="11"/>
  <c r="GC98" i="11"/>
  <c r="GB98" i="11"/>
  <c r="GA98" i="11"/>
  <c r="FZ98" i="11"/>
  <c r="FY98" i="11"/>
  <c r="FX98" i="11"/>
  <c r="FW98" i="11"/>
  <c r="FV98" i="11"/>
  <c r="FU98" i="11"/>
  <c r="FT98" i="11"/>
  <c r="FS98" i="11"/>
  <c r="FR98" i="11"/>
  <c r="FQ98" i="11"/>
  <c r="FP98" i="11"/>
  <c r="FO98" i="11"/>
  <c r="FN98" i="11"/>
  <c r="FM98" i="11"/>
  <c r="FL98" i="11"/>
  <c r="FK98" i="11"/>
  <c r="FJ98" i="11"/>
  <c r="FI98" i="11"/>
  <c r="FH98" i="11"/>
  <c r="FG98" i="11"/>
  <c r="FF98" i="11"/>
  <c r="FE98" i="11"/>
  <c r="FD98" i="11"/>
  <c r="FC98" i="11"/>
  <c r="FB98" i="11"/>
  <c r="FA98" i="11"/>
  <c r="EZ98" i="11"/>
  <c r="EY98" i="11"/>
  <c r="EX98" i="11"/>
  <c r="EW98" i="11"/>
  <c r="EV98" i="11"/>
  <c r="EU98" i="11"/>
  <c r="ET98" i="11"/>
  <c r="ES98" i="11"/>
  <c r="ER98" i="11"/>
  <c r="EQ98" i="11"/>
  <c r="EP98" i="11"/>
  <c r="EO98" i="11"/>
  <c r="EN98" i="11"/>
  <c r="EM98" i="11"/>
  <c r="EL98" i="11"/>
  <c r="EK98" i="11"/>
  <c r="EJ98" i="11"/>
  <c r="EI98" i="11"/>
  <c r="EH98" i="11"/>
  <c r="EG98" i="11"/>
  <c r="EF98" i="11"/>
  <c r="EE98" i="11"/>
  <c r="ED98" i="11"/>
  <c r="EC98" i="11"/>
  <c r="EB98" i="11"/>
  <c r="EA98" i="11"/>
  <c r="DZ98" i="11"/>
  <c r="DY98" i="11"/>
  <c r="DX98" i="11"/>
  <c r="DW98" i="11"/>
  <c r="DV98" i="11"/>
  <c r="DU98" i="11"/>
  <c r="DT98" i="11"/>
  <c r="DS98" i="11"/>
  <c r="DR98" i="11"/>
  <c r="DQ98" i="11"/>
  <c r="DP98" i="11"/>
  <c r="DO98" i="11"/>
  <c r="DN98" i="11"/>
  <c r="DM98" i="11"/>
  <c r="DL98" i="11"/>
  <c r="DK98" i="11"/>
  <c r="DJ98" i="11"/>
  <c r="DI98" i="11"/>
  <c r="DH98" i="11"/>
  <c r="DG98" i="11"/>
  <c r="DF98" i="11"/>
  <c r="DE98" i="11"/>
  <c r="DD98" i="11"/>
  <c r="DC98" i="11"/>
  <c r="DB98" i="11"/>
  <c r="DA98" i="11"/>
  <c r="CZ98" i="11"/>
  <c r="CY98" i="11"/>
  <c r="CX98" i="11"/>
  <c r="CW98" i="11"/>
  <c r="CV98" i="11"/>
  <c r="CU98" i="11"/>
  <c r="CT98" i="11"/>
  <c r="CS98" i="11"/>
  <c r="CR98" i="11"/>
  <c r="CQ98" i="11"/>
  <c r="CP98" i="11"/>
  <c r="CO98" i="11"/>
  <c r="CN98" i="11"/>
  <c r="CM98" i="11"/>
  <c r="CL98" i="11"/>
  <c r="CK98" i="11"/>
  <c r="CJ98" i="11"/>
  <c r="CI98" i="11"/>
  <c r="CH98" i="11"/>
  <c r="CG98" i="11"/>
  <c r="CF98" i="11"/>
  <c r="CE98" i="11"/>
  <c r="CD98" i="11"/>
  <c r="CC98" i="11"/>
  <c r="CB98" i="11"/>
  <c r="CA98" i="11"/>
  <c r="BZ98" i="11"/>
  <c r="BY98" i="11"/>
  <c r="BX98" i="11"/>
  <c r="BW98" i="11"/>
  <c r="BV98" i="11"/>
  <c r="BU98" i="11"/>
  <c r="BT98" i="11"/>
  <c r="BS98" i="11"/>
  <c r="BR98" i="11"/>
  <c r="BQ98" i="11"/>
  <c r="BP98" i="11"/>
  <c r="BO98" i="11"/>
  <c r="BN98" i="11"/>
  <c r="BM98" i="11"/>
  <c r="BL98" i="11"/>
  <c r="BK98" i="11"/>
  <c r="BJ98" i="11"/>
  <c r="BI98" i="11"/>
  <c r="BH98" i="11"/>
  <c r="BG98" i="11"/>
  <c r="BF98" i="11"/>
  <c r="BE98" i="11"/>
  <c r="BD98" i="11"/>
  <c r="BC98" i="11"/>
  <c r="BB98" i="11"/>
  <c r="BA98" i="11"/>
  <c r="AZ98" i="11"/>
  <c r="AY98" i="11"/>
  <c r="AX98" i="11"/>
  <c r="AW98" i="11"/>
  <c r="AV98" i="11"/>
  <c r="AU98" i="11"/>
  <c r="AT98" i="11"/>
  <c r="AS98" i="11"/>
  <c r="AR98" i="11"/>
  <c r="AQ98" i="11"/>
  <c r="AP98" i="11"/>
  <c r="AO98" i="11"/>
  <c r="AN98" i="11"/>
  <c r="AM98" i="11"/>
  <c r="AL98" i="11"/>
  <c r="AK98" i="11"/>
  <c r="AJ98" i="11"/>
  <c r="AI98" i="11"/>
  <c r="AH98" i="11"/>
  <c r="AG98" i="11"/>
  <c r="AF98" i="11"/>
  <c r="AE98" i="11"/>
  <c r="AD98" i="11"/>
  <c r="AC98" i="11"/>
  <c r="AB98" i="11"/>
  <c r="AA98" i="11"/>
  <c r="Z98" i="11"/>
  <c r="Y98" i="11"/>
  <c r="X98" i="11"/>
  <c r="W98" i="11"/>
  <c r="V98" i="11"/>
  <c r="U98" i="11"/>
  <c r="T98" i="11"/>
  <c r="S98" i="11"/>
  <c r="R98" i="11"/>
  <c r="Q98" i="11"/>
  <c r="P98" i="11"/>
  <c r="O98" i="11"/>
  <c r="N98" i="11"/>
  <c r="M98" i="11"/>
  <c r="L98" i="11"/>
  <c r="K98" i="11"/>
  <c r="J98" i="11"/>
  <c r="I98" i="11"/>
  <c r="H98" i="11"/>
  <c r="G98" i="11"/>
  <c r="D98" i="11"/>
  <c r="C98" i="11"/>
  <c r="B98" i="11"/>
  <c r="A98" i="11"/>
  <c r="HB97" i="11"/>
  <c r="GE94" i="11"/>
  <c r="GD94" i="11"/>
  <c r="GC94" i="11"/>
  <c r="GB94" i="11"/>
  <c r="GA94" i="11"/>
  <c r="FZ94" i="11"/>
  <c r="FY94" i="11"/>
  <c r="FX94" i="11"/>
  <c r="FW94" i="11"/>
  <c r="FV94" i="11"/>
  <c r="FU94" i="11"/>
  <c r="FT94" i="11"/>
  <c r="FS94" i="11"/>
  <c r="FR94" i="11"/>
  <c r="FQ94" i="11"/>
  <c r="FP94" i="11"/>
  <c r="FO94" i="11"/>
  <c r="FN94" i="11"/>
  <c r="FM94" i="11"/>
  <c r="FL94" i="11"/>
  <c r="FK94" i="11"/>
  <c r="FJ94" i="11"/>
  <c r="FI94" i="11"/>
  <c r="FH94" i="11"/>
  <c r="FG94" i="11"/>
  <c r="FF94" i="11"/>
  <c r="FE94" i="11"/>
  <c r="FD94" i="11"/>
  <c r="FC94" i="11"/>
  <c r="FB94" i="11"/>
  <c r="FA94" i="11"/>
  <c r="EZ94" i="11"/>
  <c r="EY94" i="11"/>
  <c r="EX94" i="11"/>
  <c r="EW94" i="11"/>
  <c r="EV94" i="11"/>
  <c r="EU94" i="11"/>
  <c r="ET94" i="11"/>
  <c r="ES94" i="11"/>
  <c r="ER94" i="11"/>
  <c r="EQ94" i="11"/>
  <c r="EP94" i="11"/>
  <c r="EO94" i="11"/>
  <c r="EN94" i="11"/>
  <c r="EM94" i="11"/>
  <c r="EL94" i="11"/>
  <c r="EK94" i="11"/>
  <c r="EJ94" i="11"/>
  <c r="EI94" i="11"/>
  <c r="EH94" i="11"/>
  <c r="EG94" i="11"/>
  <c r="EF94" i="11"/>
  <c r="EE94" i="11"/>
  <c r="ED94" i="11"/>
  <c r="EC94" i="11"/>
  <c r="EB94" i="11"/>
  <c r="EA94" i="11"/>
  <c r="DZ94" i="11"/>
  <c r="DY94" i="11"/>
  <c r="DX94" i="11"/>
  <c r="DW94" i="11"/>
  <c r="DV94" i="11"/>
  <c r="DU94" i="11"/>
  <c r="DT94" i="11"/>
  <c r="DS94" i="11"/>
  <c r="DR94" i="11"/>
  <c r="DQ94" i="11"/>
  <c r="DP94" i="11"/>
  <c r="DO94" i="11"/>
  <c r="DN94" i="11"/>
  <c r="DM94" i="11"/>
  <c r="DL94" i="11"/>
  <c r="DK94" i="11"/>
  <c r="DJ94" i="11"/>
  <c r="DI94" i="11"/>
  <c r="DH94" i="11"/>
  <c r="DG94" i="11"/>
  <c r="DF94" i="11"/>
  <c r="DE94" i="11"/>
  <c r="DD94" i="11"/>
  <c r="DC94" i="11"/>
  <c r="DB94" i="11"/>
  <c r="DA94" i="11"/>
  <c r="CZ94" i="11"/>
  <c r="CY94" i="11"/>
  <c r="CX94" i="11"/>
  <c r="CW94" i="11"/>
  <c r="CV94" i="11"/>
  <c r="CU94" i="11"/>
  <c r="CT94" i="11"/>
  <c r="CS94" i="11"/>
  <c r="CR94" i="11"/>
  <c r="CQ94" i="11"/>
  <c r="CP94" i="11"/>
  <c r="CO94" i="11"/>
  <c r="CN94" i="11"/>
  <c r="CM94" i="11"/>
  <c r="CL94" i="11"/>
  <c r="CK94" i="11"/>
  <c r="CJ94" i="11"/>
  <c r="CI94" i="11"/>
  <c r="CH94" i="11"/>
  <c r="CG94" i="11"/>
  <c r="CF94" i="11"/>
  <c r="CE94" i="11"/>
  <c r="CD94" i="11"/>
  <c r="CC94" i="11"/>
  <c r="CB94" i="11"/>
  <c r="CA94" i="11"/>
  <c r="BZ94" i="11"/>
  <c r="BY94" i="11"/>
  <c r="BX94" i="11"/>
  <c r="BW94" i="11"/>
  <c r="BV94" i="11"/>
  <c r="BU94" i="11"/>
  <c r="BT94" i="11"/>
  <c r="BS94" i="11"/>
  <c r="BR94" i="11"/>
  <c r="BQ94" i="11"/>
  <c r="BP94" i="11"/>
  <c r="BO94" i="11"/>
  <c r="BN94" i="11"/>
  <c r="BM94" i="11"/>
  <c r="BL94" i="11"/>
  <c r="BK94" i="11"/>
  <c r="BJ94" i="11"/>
  <c r="BI94" i="11"/>
  <c r="BH94" i="11"/>
  <c r="BG94" i="11"/>
  <c r="BF94" i="11"/>
  <c r="BE94" i="11"/>
  <c r="BD94" i="11"/>
  <c r="BC94" i="11"/>
  <c r="BB94" i="11"/>
  <c r="BA94" i="11"/>
  <c r="AZ94" i="11"/>
  <c r="AY94" i="11"/>
  <c r="AX94" i="11"/>
  <c r="AW94" i="11"/>
  <c r="AV94" i="11"/>
  <c r="AU94" i="11"/>
  <c r="AT94" i="11"/>
  <c r="AS94" i="11"/>
  <c r="AR94" i="11"/>
  <c r="AQ94" i="11"/>
  <c r="AP94" i="11"/>
  <c r="AO94" i="11"/>
  <c r="AN94" i="11"/>
  <c r="AM94" i="11"/>
  <c r="AL94" i="11"/>
  <c r="AK94" i="11"/>
  <c r="AJ94" i="11"/>
  <c r="AI94" i="11"/>
  <c r="AH94" i="11"/>
  <c r="AG94" i="11"/>
  <c r="AF94" i="11"/>
  <c r="AE94" i="11"/>
  <c r="AD94" i="11"/>
  <c r="AC94" i="11"/>
  <c r="AB94" i="11"/>
  <c r="AA94" i="11"/>
  <c r="Z94" i="11"/>
  <c r="Y94" i="11"/>
  <c r="X94" i="11"/>
  <c r="W94" i="11"/>
  <c r="V94" i="11"/>
  <c r="U94" i="11"/>
  <c r="T94" i="11"/>
  <c r="S94" i="11"/>
  <c r="R94" i="11"/>
  <c r="Q94" i="11"/>
  <c r="P94" i="11"/>
  <c r="O94" i="11"/>
  <c r="N94" i="11"/>
  <c r="M94" i="11"/>
  <c r="L94" i="11"/>
  <c r="K94" i="11"/>
  <c r="J94" i="11"/>
  <c r="I94" i="11"/>
  <c r="H94" i="11"/>
  <c r="G94" i="11"/>
  <c r="D94" i="11"/>
  <c r="C94" i="11"/>
  <c r="B94" i="11"/>
  <c r="A94" i="11"/>
  <c r="HB93" i="11"/>
  <c r="GE92" i="11"/>
  <c r="GD92" i="11"/>
  <c r="GC92" i="11"/>
  <c r="GB92" i="11"/>
  <c r="GA92" i="11"/>
  <c r="FZ92" i="11"/>
  <c r="FY92" i="11"/>
  <c r="FX92" i="11"/>
  <c r="FW92" i="11"/>
  <c r="FV92" i="11"/>
  <c r="FU92" i="11"/>
  <c r="FT92" i="11"/>
  <c r="FS92" i="11"/>
  <c r="FR92" i="11"/>
  <c r="FQ92" i="11"/>
  <c r="FP92" i="11"/>
  <c r="FO92" i="11"/>
  <c r="FN92" i="11"/>
  <c r="FM92" i="11"/>
  <c r="FL92" i="11"/>
  <c r="FK92" i="11"/>
  <c r="FJ92" i="11"/>
  <c r="FI92" i="11"/>
  <c r="FH92" i="11"/>
  <c r="FG92" i="11"/>
  <c r="FF92" i="11"/>
  <c r="FE92" i="11"/>
  <c r="FD92" i="11"/>
  <c r="FC92" i="11"/>
  <c r="FB92" i="11"/>
  <c r="FA92" i="11"/>
  <c r="EZ92" i="11"/>
  <c r="EY92" i="11"/>
  <c r="EX92" i="11"/>
  <c r="EW92" i="11"/>
  <c r="EV92" i="11"/>
  <c r="EU92" i="11"/>
  <c r="ET92" i="11"/>
  <c r="ES92" i="11"/>
  <c r="ER92" i="11"/>
  <c r="EQ92" i="11"/>
  <c r="EP92" i="11"/>
  <c r="EO92" i="11"/>
  <c r="EN92" i="11"/>
  <c r="EM92" i="11"/>
  <c r="EL92" i="11"/>
  <c r="EK92" i="11"/>
  <c r="EJ92" i="11"/>
  <c r="EI92" i="11"/>
  <c r="EH92" i="11"/>
  <c r="EG92" i="11"/>
  <c r="EF92" i="11"/>
  <c r="EE92" i="11"/>
  <c r="ED92" i="11"/>
  <c r="EC92" i="11"/>
  <c r="EB92" i="11"/>
  <c r="EA92" i="11"/>
  <c r="DZ92" i="11"/>
  <c r="DY92" i="11"/>
  <c r="DX92" i="11"/>
  <c r="DW92" i="11"/>
  <c r="DV92" i="11"/>
  <c r="DU92" i="11"/>
  <c r="DT92" i="11"/>
  <c r="DS92" i="11"/>
  <c r="DR92" i="11"/>
  <c r="DQ92" i="11"/>
  <c r="DP92" i="11"/>
  <c r="DO92" i="11"/>
  <c r="DN92" i="11"/>
  <c r="DM92" i="11"/>
  <c r="DL92" i="11"/>
  <c r="DK92" i="11"/>
  <c r="DJ92" i="11"/>
  <c r="DI92" i="11"/>
  <c r="DH92" i="11"/>
  <c r="DG92" i="11"/>
  <c r="DF92" i="11"/>
  <c r="DE92" i="11"/>
  <c r="DD92" i="11"/>
  <c r="DC92" i="11"/>
  <c r="DB92" i="11"/>
  <c r="DA92" i="11"/>
  <c r="CZ92" i="11"/>
  <c r="CY92" i="11"/>
  <c r="CX92" i="11"/>
  <c r="CW92" i="11"/>
  <c r="CV92" i="11"/>
  <c r="CU92" i="11"/>
  <c r="CT92" i="11"/>
  <c r="CS92" i="11"/>
  <c r="CR92" i="11"/>
  <c r="CQ92" i="11"/>
  <c r="CP92" i="11"/>
  <c r="CO92" i="11"/>
  <c r="CN92" i="11"/>
  <c r="CM92" i="11"/>
  <c r="CL92" i="11"/>
  <c r="CK92" i="11"/>
  <c r="CJ92" i="11"/>
  <c r="CI92" i="11"/>
  <c r="CH92" i="11"/>
  <c r="CG92" i="11"/>
  <c r="CF92" i="11"/>
  <c r="CE92" i="11"/>
  <c r="CD92" i="11"/>
  <c r="CC92" i="11"/>
  <c r="CB92" i="11"/>
  <c r="BZ92" i="11"/>
  <c r="BY92" i="11"/>
  <c r="BX92" i="11"/>
  <c r="BW92" i="11"/>
  <c r="BV92" i="11"/>
  <c r="BU92" i="11"/>
  <c r="BT92" i="11"/>
  <c r="BS92" i="11"/>
  <c r="BR92" i="11"/>
  <c r="BQ92" i="11"/>
  <c r="BP92" i="11"/>
  <c r="BO92" i="11"/>
  <c r="BN92" i="11"/>
  <c r="BM92" i="11"/>
  <c r="BL92" i="11"/>
  <c r="BK92" i="11"/>
  <c r="BJ92" i="11"/>
  <c r="BI92" i="11"/>
  <c r="BH92" i="11"/>
  <c r="BG92" i="11"/>
  <c r="BF92" i="11"/>
  <c r="BE92" i="11"/>
  <c r="BD92" i="11"/>
  <c r="BC92" i="11"/>
  <c r="BB92" i="11"/>
  <c r="BA92" i="11"/>
  <c r="AZ92" i="11"/>
  <c r="AY92" i="11"/>
  <c r="AX92" i="11"/>
  <c r="AW92" i="11"/>
  <c r="AV92" i="11"/>
  <c r="AU92" i="11"/>
  <c r="AT92" i="11"/>
  <c r="AS92" i="11"/>
  <c r="AR92" i="11"/>
  <c r="AQ92" i="11"/>
  <c r="AP92" i="11"/>
  <c r="AO92" i="11"/>
  <c r="AN92" i="11"/>
  <c r="AM92" i="11"/>
  <c r="AL92" i="11"/>
  <c r="AK92" i="11"/>
  <c r="AJ92" i="11"/>
  <c r="AI92" i="11"/>
  <c r="AH92" i="11"/>
  <c r="AG92" i="11"/>
  <c r="AF92" i="11"/>
  <c r="AE92" i="11"/>
  <c r="AD92" i="11"/>
  <c r="AC92" i="11"/>
  <c r="AB92" i="11"/>
  <c r="AA92" i="11"/>
  <c r="Z92" i="11"/>
  <c r="Y92" i="11"/>
  <c r="X92" i="11"/>
  <c r="W92" i="11"/>
  <c r="V92" i="11"/>
  <c r="U92" i="11"/>
  <c r="T92" i="11"/>
  <c r="S92" i="11"/>
  <c r="R92" i="11"/>
  <c r="Q92" i="11"/>
  <c r="P92" i="11"/>
  <c r="O92" i="11"/>
  <c r="N92" i="11"/>
  <c r="M92" i="11"/>
  <c r="L92" i="11"/>
  <c r="K92" i="11"/>
  <c r="J92" i="11"/>
  <c r="I92" i="11"/>
  <c r="H92" i="11"/>
  <c r="G92" i="11"/>
  <c r="D92" i="11"/>
  <c r="C92" i="11"/>
  <c r="B92" i="11"/>
  <c r="A92" i="11"/>
  <c r="HB91" i="11"/>
  <c r="GE86" i="11"/>
  <c r="GD86" i="11"/>
  <c r="GC86" i="11"/>
  <c r="GB86" i="11"/>
  <c r="GA86" i="11"/>
  <c r="FZ86" i="11"/>
  <c r="FY86" i="11"/>
  <c r="FV86" i="11"/>
  <c r="FR86" i="11"/>
  <c r="FQ86" i="11"/>
  <c r="FM86" i="11"/>
  <c r="FL86" i="11"/>
  <c r="FK86" i="11"/>
  <c r="FJ86" i="11"/>
  <c r="FI86" i="11"/>
  <c r="FH86" i="11"/>
  <c r="FG86" i="11"/>
  <c r="FF86" i="11"/>
  <c r="FE86" i="11"/>
  <c r="FD86" i="11"/>
  <c r="FC86" i="11"/>
  <c r="FB86" i="11"/>
  <c r="FA86" i="11"/>
  <c r="EZ86" i="11"/>
  <c r="EY86" i="11"/>
  <c r="EX86" i="11"/>
  <c r="EW86" i="11"/>
  <c r="EV86" i="11"/>
  <c r="EU86" i="11"/>
  <c r="ET86" i="11"/>
  <c r="ES86" i="11"/>
  <c r="ER86" i="11"/>
  <c r="EQ86" i="11"/>
  <c r="EP86" i="11"/>
  <c r="EO86" i="11"/>
  <c r="EN86" i="11"/>
  <c r="EM86" i="11"/>
  <c r="EL86" i="11"/>
  <c r="EK86" i="11"/>
  <c r="EJ86" i="11"/>
  <c r="EI86" i="11"/>
  <c r="EH86" i="11"/>
  <c r="EG86" i="11"/>
  <c r="EF86" i="11"/>
  <c r="EE86" i="11"/>
  <c r="ED86" i="11"/>
  <c r="EC86" i="11"/>
  <c r="EB86" i="11"/>
  <c r="EA86" i="11"/>
  <c r="DZ86" i="11"/>
  <c r="DY86" i="11"/>
  <c r="DX86" i="11"/>
  <c r="DW86" i="11"/>
  <c r="DV86" i="11"/>
  <c r="DU86" i="11"/>
  <c r="DT86" i="11"/>
  <c r="DS86" i="11"/>
  <c r="DR86" i="11"/>
  <c r="DQ86" i="11"/>
  <c r="DP86" i="11"/>
  <c r="DO86" i="11"/>
  <c r="DN86" i="11"/>
  <c r="DM86" i="11"/>
  <c r="DL86" i="11"/>
  <c r="DK86" i="11"/>
  <c r="DJ86" i="11"/>
  <c r="DI86" i="11"/>
  <c r="DH86" i="11"/>
  <c r="DG86" i="11"/>
  <c r="DF86" i="11"/>
  <c r="DE86" i="11"/>
  <c r="DD86" i="11"/>
  <c r="DC86" i="11"/>
  <c r="DB86" i="11"/>
  <c r="DA86" i="11"/>
  <c r="CZ86" i="11"/>
  <c r="CY86" i="11"/>
  <c r="CX86" i="11"/>
  <c r="CV86" i="11"/>
  <c r="CU86" i="11"/>
  <c r="CT86" i="11"/>
  <c r="CS86" i="11"/>
  <c r="CR86" i="11"/>
  <c r="CQ86" i="11"/>
  <c r="CP86" i="11"/>
  <c r="CO86" i="11"/>
  <c r="CN86" i="11"/>
  <c r="CM86" i="11"/>
  <c r="CL86" i="11"/>
  <c r="CK86" i="11"/>
  <c r="CJ86" i="11"/>
  <c r="CI86" i="11"/>
  <c r="CH86" i="11"/>
  <c r="CC86" i="11"/>
  <c r="CB86" i="11"/>
  <c r="CA86" i="11"/>
  <c r="BZ86" i="11"/>
  <c r="BY86" i="11"/>
  <c r="BX86" i="11"/>
  <c r="BW86" i="11"/>
  <c r="BV86" i="11"/>
  <c r="BU86" i="11"/>
  <c r="BT86" i="11"/>
  <c r="BS86" i="11"/>
  <c r="BR86" i="11"/>
  <c r="BP86" i="11"/>
  <c r="BO86" i="11"/>
  <c r="BN86" i="11"/>
  <c r="BM86" i="11"/>
  <c r="BL86" i="11"/>
  <c r="BK86" i="11"/>
  <c r="BJ86" i="11"/>
  <c r="BI86" i="11"/>
  <c r="BH86" i="11"/>
  <c r="BG86" i="11"/>
  <c r="BF86" i="11"/>
  <c r="BE86" i="11"/>
  <c r="BD86" i="11"/>
  <c r="BC86" i="11"/>
  <c r="AZ86" i="11"/>
  <c r="AY86" i="11"/>
  <c r="AX86" i="11"/>
  <c r="AW86" i="11"/>
  <c r="AV86" i="11"/>
  <c r="AU86" i="11"/>
  <c r="AT86" i="11"/>
  <c r="AS86" i="11"/>
  <c r="AR86" i="11"/>
  <c r="AQ86" i="11"/>
  <c r="AP86" i="11"/>
  <c r="AO86" i="11"/>
  <c r="AN86" i="11"/>
  <c r="AM86" i="11"/>
  <c r="AL86" i="11"/>
  <c r="AK86" i="11"/>
  <c r="AJ86" i="11"/>
  <c r="AI86" i="11"/>
  <c r="AH86" i="11"/>
  <c r="AG86" i="11"/>
  <c r="AF86" i="11"/>
  <c r="AE86" i="11"/>
  <c r="AD86" i="11"/>
  <c r="AC86" i="11"/>
  <c r="AB86" i="11"/>
  <c r="AA86" i="11"/>
  <c r="Z86" i="11"/>
  <c r="Y86" i="11"/>
  <c r="X86" i="11"/>
  <c r="W86" i="11"/>
  <c r="V86" i="11"/>
  <c r="U86" i="11"/>
  <c r="T86" i="11"/>
  <c r="S86" i="11"/>
  <c r="R86" i="11"/>
  <c r="Q86" i="11"/>
  <c r="P86" i="11"/>
  <c r="O86" i="11"/>
  <c r="N86" i="11"/>
  <c r="M86" i="11"/>
  <c r="L86" i="11"/>
  <c r="K86" i="11"/>
  <c r="J86" i="11"/>
  <c r="I86" i="11"/>
  <c r="H86" i="11"/>
  <c r="G86" i="11"/>
  <c r="D86" i="11"/>
  <c r="C86" i="11"/>
  <c r="B86" i="11"/>
  <c r="A86" i="11"/>
  <c r="HB85" i="11"/>
  <c r="GE84" i="11"/>
  <c r="GD84" i="11"/>
  <c r="GC84" i="11"/>
  <c r="GB84" i="11"/>
  <c r="GA84" i="11"/>
  <c r="FZ84" i="11"/>
  <c r="FY84" i="11"/>
  <c r="FX84" i="11"/>
  <c r="FW84" i="11"/>
  <c r="FV84" i="11"/>
  <c r="FU84" i="11"/>
  <c r="FT84" i="11"/>
  <c r="FS84" i="11"/>
  <c r="FR84" i="11"/>
  <c r="FQ84" i="11"/>
  <c r="FP84" i="11"/>
  <c r="FO84" i="11"/>
  <c r="FN84" i="11"/>
  <c r="FM84" i="11"/>
  <c r="FL84" i="11"/>
  <c r="FK84" i="11"/>
  <c r="FJ84" i="11"/>
  <c r="FI84" i="11"/>
  <c r="FH84" i="11"/>
  <c r="FG84" i="11"/>
  <c r="FF84" i="11"/>
  <c r="FE84" i="11"/>
  <c r="FD84" i="11"/>
  <c r="FC84" i="11"/>
  <c r="FB84" i="11"/>
  <c r="FA84" i="11"/>
  <c r="EZ84" i="11"/>
  <c r="EY84" i="11"/>
  <c r="EX84" i="11"/>
  <c r="EW84" i="11"/>
  <c r="EV84" i="11"/>
  <c r="EU84" i="11"/>
  <c r="ET84" i="11"/>
  <c r="ES84" i="11"/>
  <c r="ER84" i="11"/>
  <c r="EQ84" i="11"/>
  <c r="EP84" i="11"/>
  <c r="EO84" i="11"/>
  <c r="EN84" i="11"/>
  <c r="EM84" i="11"/>
  <c r="EL84" i="11"/>
  <c r="EK84" i="11"/>
  <c r="EJ84" i="11"/>
  <c r="EI84" i="11"/>
  <c r="EH84" i="11"/>
  <c r="EG84" i="11"/>
  <c r="EF84" i="11"/>
  <c r="EE84" i="11"/>
  <c r="ED84" i="11"/>
  <c r="EC84" i="11"/>
  <c r="EB84" i="11"/>
  <c r="EA84" i="11"/>
  <c r="DZ84" i="11"/>
  <c r="DY84" i="11"/>
  <c r="DX84" i="11"/>
  <c r="DW84" i="11"/>
  <c r="DV84" i="11"/>
  <c r="DU84" i="11"/>
  <c r="DT84" i="11"/>
  <c r="DS84" i="11"/>
  <c r="DR84" i="11"/>
  <c r="DQ84" i="11"/>
  <c r="DP84" i="11"/>
  <c r="DO84" i="11"/>
  <c r="DN84" i="11"/>
  <c r="DM84" i="11"/>
  <c r="DL84" i="11"/>
  <c r="DK84" i="11"/>
  <c r="DJ84" i="11"/>
  <c r="DI84" i="11"/>
  <c r="DH84" i="11"/>
  <c r="DG84" i="11"/>
  <c r="DF84" i="11"/>
  <c r="DE84" i="11"/>
  <c r="DD84" i="11"/>
  <c r="DC84" i="11"/>
  <c r="DB84" i="11"/>
  <c r="DA84" i="11"/>
  <c r="CZ84" i="11"/>
  <c r="CY84" i="11"/>
  <c r="CX84" i="11"/>
  <c r="CW84" i="11"/>
  <c r="CV84" i="11"/>
  <c r="CU84" i="11"/>
  <c r="CT84" i="11"/>
  <c r="CS84" i="11"/>
  <c r="CR84" i="11"/>
  <c r="CQ84" i="11"/>
  <c r="CP84" i="11"/>
  <c r="CO84" i="11"/>
  <c r="CN84" i="11"/>
  <c r="CM84" i="11"/>
  <c r="CL84" i="11"/>
  <c r="CK84" i="11"/>
  <c r="CJ84" i="11"/>
  <c r="CI84" i="11"/>
  <c r="CH84" i="11"/>
  <c r="CG84" i="11"/>
  <c r="CF84" i="11"/>
  <c r="CE84" i="11"/>
  <c r="CD84" i="11"/>
  <c r="CC84" i="11"/>
  <c r="CB84" i="11"/>
  <c r="CA84" i="11"/>
  <c r="BZ84" i="11"/>
  <c r="BY84" i="11"/>
  <c r="BX84" i="11"/>
  <c r="BW84" i="11"/>
  <c r="BV84" i="11"/>
  <c r="BU84" i="11"/>
  <c r="BT84" i="11"/>
  <c r="BS84" i="11"/>
  <c r="BR84" i="11"/>
  <c r="BQ84" i="11"/>
  <c r="BP84" i="11"/>
  <c r="BO84" i="11"/>
  <c r="BN84" i="11"/>
  <c r="BM84" i="11"/>
  <c r="BL84" i="11"/>
  <c r="BK84" i="11"/>
  <c r="BJ84" i="11"/>
  <c r="BI84" i="11"/>
  <c r="BH84" i="11"/>
  <c r="BG84" i="11"/>
  <c r="BF84" i="11"/>
  <c r="BE84" i="11"/>
  <c r="BD84" i="11"/>
  <c r="BC84" i="11"/>
  <c r="BB84" i="11"/>
  <c r="BA84" i="11"/>
  <c r="AZ84" i="11"/>
  <c r="AY84" i="11"/>
  <c r="AX84" i="11"/>
  <c r="AW84" i="11"/>
  <c r="AV84" i="11"/>
  <c r="AU84" i="11"/>
  <c r="AT84" i="11"/>
  <c r="AS84" i="11"/>
  <c r="AR84" i="11"/>
  <c r="AQ84" i="11"/>
  <c r="AP84" i="11"/>
  <c r="AO84" i="11"/>
  <c r="AN84" i="11"/>
  <c r="AM84" i="11"/>
  <c r="AL84" i="11"/>
  <c r="AK84" i="11"/>
  <c r="AJ84" i="11"/>
  <c r="AI84" i="11"/>
  <c r="AH84" i="11"/>
  <c r="AG84" i="11"/>
  <c r="AF84" i="11"/>
  <c r="AE84" i="11"/>
  <c r="AD84" i="11"/>
  <c r="AC84" i="11"/>
  <c r="AB84" i="11"/>
  <c r="AA84" i="11"/>
  <c r="Z84" i="11"/>
  <c r="Y84" i="11"/>
  <c r="X84" i="11"/>
  <c r="W84" i="11"/>
  <c r="V84" i="11"/>
  <c r="U84" i="11"/>
  <c r="T84" i="11"/>
  <c r="S84" i="11"/>
  <c r="R84" i="11"/>
  <c r="Q84" i="11"/>
  <c r="P84" i="11"/>
  <c r="O84" i="11"/>
  <c r="N84" i="11"/>
  <c r="M84" i="11"/>
  <c r="L84" i="11"/>
  <c r="K84" i="11"/>
  <c r="J84" i="11"/>
  <c r="I84" i="11"/>
  <c r="H84" i="11"/>
  <c r="G84" i="11"/>
  <c r="D84" i="11"/>
  <c r="C84" i="11"/>
  <c r="B84" i="11"/>
  <c r="A84" i="11"/>
  <c r="HB83" i="11"/>
  <c r="BZ182" i="11"/>
  <c r="BZ396" i="11"/>
  <c r="CA396" i="11"/>
  <c r="CB396" i="11"/>
  <c r="BO446" i="11"/>
  <c r="GC220" i="11"/>
  <c r="HB298" i="11" l="1"/>
  <c r="HB300" i="11"/>
  <c r="HB296" i="11"/>
  <c r="HB304" i="11"/>
  <c r="HB118" i="11"/>
  <c r="HB116" i="11"/>
  <c r="HB370" i="11"/>
  <c r="HB368" i="11"/>
  <c r="HB346" i="11"/>
  <c r="HB344" i="11"/>
  <c r="HB114" i="11"/>
  <c r="HB104" i="11"/>
  <c r="HB102" i="11"/>
  <c r="HB100" i="11"/>
  <c r="HB98" i="11"/>
  <c r="HB94" i="11"/>
  <c r="HB92" i="11"/>
  <c r="HB86" i="11"/>
  <c r="HB84" i="11"/>
  <c r="CL18" i="11"/>
  <c r="CK18" i="11"/>
  <c r="CJ18" i="11"/>
  <c r="CI18" i="11"/>
  <c r="CH18" i="11"/>
  <c r="CL16" i="11"/>
  <c r="CK16" i="11"/>
  <c r="CJ16" i="11"/>
  <c r="CI16" i="11"/>
  <c r="CH16" i="11"/>
  <c r="CL14" i="11"/>
  <c r="CK14" i="11"/>
  <c r="CJ14" i="11"/>
  <c r="CI14" i="11"/>
  <c r="CH14" i="11"/>
  <c r="CL12" i="11"/>
  <c r="CK12" i="11"/>
  <c r="CJ12" i="11"/>
  <c r="CI12" i="11"/>
  <c r="CH12" i="11"/>
  <c r="AU18" i="11"/>
  <c r="AU16" i="11"/>
  <c r="AU14" i="11"/>
  <c r="AU12" i="11"/>
  <c r="AQ18" i="11"/>
  <c r="AO18" i="11"/>
  <c r="AQ16" i="11"/>
  <c r="AO16" i="11"/>
  <c r="AQ14" i="11"/>
  <c r="AO14" i="11"/>
  <c r="AQ12" i="11"/>
  <c r="AO12" i="11"/>
  <c r="CH564" i="11"/>
  <c r="CI564" i="11"/>
  <c r="CJ564" i="11"/>
  <c r="CK564" i="11"/>
  <c r="CL564" i="11"/>
  <c r="CH566" i="11"/>
  <c r="CI566" i="11"/>
  <c r="CJ566" i="11"/>
  <c r="CK566" i="11"/>
  <c r="CL566" i="11"/>
  <c r="CH568" i="11"/>
  <c r="CI568" i="11"/>
  <c r="CJ568" i="11"/>
  <c r="CK568" i="11"/>
  <c r="CL568" i="11"/>
  <c r="CH570" i="11"/>
  <c r="CI570" i="11"/>
  <c r="CJ570" i="11"/>
  <c r="CK570" i="11"/>
  <c r="CL570" i="11"/>
  <c r="CH572" i="11"/>
  <c r="CI572" i="11"/>
  <c r="CJ572" i="11"/>
  <c r="CK572" i="11"/>
  <c r="CL572" i="11"/>
  <c r="CH534" i="11"/>
  <c r="CI534" i="11"/>
  <c r="CJ534" i="11"/>
  <c r="CK534" i="11"/>
  <c r="CL534" i="11"/>
  <c r="CH536" i="11"/>
  <c r="CI536" i="11"/>
  <c r="CJ536" i="11"/>
  <c r="CK536" i="11"/>
  <c r="CL536" i="11"/>
  <c r="CH538" i="11"/>
  <c r="CI538" i="11"/>
  <c r="CJ538" i="11"/>
  <c r="CK538" i="11"/>
  <c r="CL538" i="11"/>
  <c r="CH540" i="11"/>
  <c r="CI540" i="11"/>
  <c r="CJ540" i="11"/>
  <c r="CK540" i="11"/>
  <c r="CL540" i="11"/>
  <c r="CH542" i="11"/>
  <c r="CI542" i="11"/>
  <c r="CJ542" i="11"/>
  <c r="CK542" i="11"/>
  <c r="CL542" i="11"/>
  <c r="CH544" i="11"/>
  <c r="CI544" i="11"/>
  <c r="CJ544" i="11"/>
  <c r="CK544" i="11"/>
  <c r="CL544" i="11"/>
  <c r="CH546" i="11"/>
  <c r="CI546" i="11"/>
  <c r="CJ546" i="11"/>
  <c r="CK546" i="11"/>
  <c r="CL546" i="11"/>
  <c r="CH548" i="11"/>
  <c r="CI548" i="11"/>
  <c r="CJ548" i="11"/>
  <c r="CK548" i="11"/>
  <c r="CL548" i="11"/>
  <c r="CH550" i="11"/>
  <c r="CI550" i="11"/>
  <c r="CJ550" i="11"/>
  <c r="CK550" i="11"/>
  <c r="CL550" i="11"/>
  <c r="CH552" i="11"/>
  <c r="CI552" i="11"/>
  <c r="CJ552" i="11"/>
  <c r="CK552" i="11"/>
  <c r="CL552" i="11"/>
  <c r="CH554" i="11"/>
  <c r="CI554" i="11"/>
  <c r="CJ554" i="11"/>
  <c r="CK554" i="11"/>
  <c r="CL554" i="11"/>
  <c r="CH556" i="11"/>
  <c r="CI556" i="11"/>
  <c r="CJ556" i="11"/>
  <c r="CK556" i="11"/>
  <c r="CL556" i="11"/>
  <c r="CH558" i="11"/>
  <c r="CI558" i="11"/>
  <c r="CJ558" i="11"/>
  <c r="CK558" i="11"/>
  <c r="CL558" i="11"/>
  <c r="CH560" i="11"/>
  <c r="CI560" i="11"/>
  <c r="CJ560" i="11"/>
  <c r="CK560" i="11"/>
  <c r="CL560" i="11"/>
  <c r="CH562" i="11"/>
  <c r="CI562" i="11"/>
  <c r="CJ562" i="11"/>
  <c r="CK562" i="11"/>
  <c r="CL562" i="11"/>
  <c r="CH462" i="11"/>
  <c r="CI462" i="11"/>
  <c r="CJ462" i="11"/>
  <c r="CK462" i="11"/>
  <c r="CL462" i="11"/>
  <c r="CH464" i="11"/>
  <c r="CI464" i="11"/>
  <c r="CJ464" i="11"/>
  <c r="CK464" i="11"/>
  <c r="CL464" i="11"/>
  <c r="CH466" i="11"/>
  <c r="CI466" i="11"/>
  <c r="CJ466" i="11"/>
  <c r="CK466" i="11"/>
  <c r="CL466" i="11"/>
  <c r="CH468" i="11"/>
  <c r="CI468" i="11"/>
  <c r="CJ468" i="11"/>
  <c r="CK468" i="11"/>
  <c r="CL468" i="11"/>
  <c r="CH470" i="11"/>
  <c r="CI470" i="11"/>
  <c r="CJ470" i="11"/>
  <c r="CK470" i="11"/>
  <c r="CL470" i="11"/>
  <c r="CH472" i="11"/>
  <c r="CI472" i="11"/>
  <c r="CJ472" i="11"/>
  <c r="CK472" i="11"/>
  <c r="CL472" i="11"/>
  <c r="CH474" i="11"/>
  <c r="CI474" i="11"/>
  <c r="CJ474" i="11"/>
  <c r="CK474" i="11"/>
  <c r="CL474" i="11"/>
  <c r="CH476" i="11"/>
  <c r="CI476" i="11"/>
  <c r="CJ476" i="11"/>
  <c r="CK476" i="11"/>
  <c r="CL476" i="11"/>
  <c r="CH478" i="11"/>
  <c r="CI478" i="11"/>
  <c r="CJ478" i="11"/>
  <c r="CK478" i="11"/>
  <c r="CL478" i="11"/>
  <c r="CH480" i="11"/>
  <c r="CI480" i="11"/>
  <c r="CJ480" i="11"/>
  <c r="CK480" i="11"/>
  <c r="CL480" i="11"/>
  <c r="CH482" i="11"/>
  <c r="CI482" i="11"/>
  <c r="CJ482" i="11"/>
  <c r="CK482" i="11"/>
  <c r="CL482" i="11"/>
  <c r="CH484" i="11"/>
  <c r="CI484" i="11"/>
  <c r="CJ484" i="11"/>
  <c r="CK484" i="11"/>
  <c r="CL484" i="11"/>
  <c r="CH486" i="11"/>
  <c r="CI486" i="11"/>
  <c r="CJ486" i="11"/>
  <c r="CK486" i="11"/>
  <c r="CL486" i="11"/>
  <c r="CH488" i="11"/>
  <c r="CI488" i="11"/>
  <c r="CJ488" i="11"/>
  <c r="CK488" i="11"/>
  <c r="CL488" i="11"/>
  <c r="CH490" i="11"/>
  <c r="CI490" i="11"/>
  <c r="CJ490" i="11"/>
  <c r="CK490" i="11"/>
  <c r="CL490" i="11"/>
  <c r="CH492" i="11"/>
  <c r="CI492" i="11"/>
  <c r="CJ492" i="11"/>
  <c r="CK492" i="11"/>
  <c r="CL492" i="11"/>
  <c r="CH494" i="11"/>
  <c r="CI494" i="11"/>
  <c r="CJ494" i="11"/>
  <c r="CK494" i="11"/>
  <c r="CL494" i="11"/>
  <c r="CH496" i="11"/>
  <c r="CI496" i="11"/>
  <c r="CJ496" i="11"/>
  <c r="CK496" i="11"/>
  <c r="CL496" i="11"/>
  <c r="CH498" i="11"/>
  <c r="CI498" i="11"/>
  <c r="CJ498" i="11"/>
  <c r="CK498" i="11"/>
  <c r="CL498" i="11"/>
  <c r="CH500" i="11"/>
  <c r="CI500" i="11"/>
  <c r="CJ500" i="11"/>
  <c r="CK500" i="11"/>
  <c r="CL500" i="11"/>
  <c r="CH502" i="11"/>
  <c r="CI502" i="11"/>
  <c r="CJ502" i="11"/>
  <c r="CK502" i="11"/>
  <c r="CL502" i="11"/>
  <c r="CH504" i="11"/>
  <c r="CI504" i="11"/>
  <c r="CJ504" i="11"/>
  <c r="CK504" i="11"/>
  <c r="CL504" i="11"/>
  <c r="CH506" i="11"/>
  <c r="CI506" i="11"/>
  <c r="CJ506" i="11"/>
  <c r="CK506" i="11"/>
  <c r="CL506" i="11"/>
  <c r="CH512" i="11"/>
  <c r="CI512" i="11"/>
  <c r="CJ512" i="11"/>
  <c r="CK512" i="11"/>
  <c r="CL512" i="11"/>
  <c r="CH514" i="11"/>
  <c r="CI514" i="11"/>
  <c r="CJ514" i="11"/>
  <c r="CK514" i="11"/>
  <c r="CL514" i="11"/>
  <c r="CH516" i="11"/>
  <c r="CI516" i="11"/>
  <c r="CJ516" i="11"/>
  <c r="CK516" i="11"/>
  <c r="CL516" i="11"/>
  <c r="CH518" i="11"/>
  <c r="CI518" i="11"/>
  <c r="CJ518" i="11"/>
  <c r="CK518" i="11"/>
  <c r="CL518" i="11"/>
  <c r="CH520" i="11"/>
  <c r="CI520" i="11"/>
  <c r="CJ520" i="11"/>
  <c r="CK520" i="11"/>
  <c r="CL520" i="11"/>
  <c r="CH522" i="11"/>
  <c r="CI522" i="11"/>
  <c r="CJ522" i="11"/>
  <c r="CK522" i="11"/>
  <c r="CL522" i="11"/>
  <c r="CH524" i="11"/>
  <c r="CI524" i="11"/>
  <c r="CJ524" i="11"/>
  <c r="CK524" i="11"/>
  <c r="CL524" i="11"/>
  <c r="CH526" i="11"/>
  <c r="CI526" i="11"/>
  <c r="CJ526" i="11"/>
  <c r="CK526" i="11"/>
  <c r="CL526" i="11"/>
  <c r="CH528" i="11"/>
  <c r="CI528" i="11"/>
  <c r="CJ528" i="11"/>
  <c r="CK528" i="11"/>
  <c r="CL528" i="11"/>
  <c r="CH530" i="11"/>
  <c r="CI530" i="11"/>
  <c r="CJ530" i="11"/>
  <c r="CK530" i="11"/>
  <c r="CL530" i="11"/>
  <c r="CH532" i="11"/>
  <c r="CI532" i="11"/>
  <c r="CJ532" i="11"/>
  <c r="CK532" i="11"/>
  <c r="CL532" i="11"/>
  <c r="CH334" i="11"/>
  <c r="CI334" i="11"/>
  <c r="CJ334" i="11"/>
  <c r="CK334" i="11"/>
  <c r="CL334" i="11"/>
  <c r="CH336" i="11"/>
  <c r="CI336" i="11"/>
  <c r="CJ336" i="11"/>
  <c r="CK336" i="11"/>
  <c r="CL336" i="11"/>
  <c r="CH338" i="11"/>
  <c r="CI338" i="11"/>
  <c r="CJ338" i="11"/>
  <c r="CK338" i="11"/>
  <c r="CL338" i="11"/>
  <c r="CH340" i="11"/>
  <c r="CI340" i="11"/>
  <c r="CJ340" i="11"/>
  <c r="CK340" i="11"/>
  <c r="CL340" i="11"/>
  <c r="CH342" i="11"/>
  <c r="CI342" i="11"/>
  <c r="CJ342" i="11"/>
  <c r="CK342" i="11"/>
  <c r="CL342" i="11"/>
  <c r="CH348" i="11"/>
  <c r="CI348" i="11"/>
  <c r="CJ348" i="11"/>
  <c r="CK348" i="11"/>
  <c r="CL348" i="11"/>
  <c r="CH350" i="11"/>
  <c r="CI350" i="11"/>
  <c r="CJ350" i="11"/>
  <c r="CK350" i="11"/>
  <c r="CL350" i="11"/>
  <c r="CH352" i="11"/>
  <c r="CI352" i="11"/>
  <c r="CJ352" i="11"/>
  <c r="CK352" i="11"/>
  <c r="CL352" i="11"/>
  <c r="CH354" i="11"/>
  <c r="CI354" i="11"/>
  <c r="CJ354" i="11"/>
  <c r="CK354" i="11"/>
  <c r="CL354" i="11"/>
  <c r="CH356" i="11"/>
  <c r="CI356" i="11"/>
  <c r="CJ356" i="11"/>
  <c r="CK356" i="11"/>
  <c r="CL356" i="11"/>
  <c r="CH358" i="11"/>
  <c r="CI358" i="11"/>
  <c r="CJ358" i="11"/>
  <c r="CK358" i="11"/>
  <c r="CL358" i="11"/>
  <c r="CH364" i="11"/>
  <c r="CI364" i="11"/>
  <c r="CJ364" i="11"/>
  <c r="CK364" i="11"/>
  <c r="CL364" i="11"/>
  <c r="CH366" i="11"/>
  <c r="CI366" i="11"/>
  <c r="CJ366" i="11"/>
  <c r="CK366" i="11"/>
  <c r="CL366" i="11"/>
  <c r="CH372" i="11"/>
  <c r="CI372" i="11"/>
  <c r="CJ372" i="11"/>
  <c r="CK372" i="11"/>
  <c r="CL372" i="11"/>
  <c r="CH374" i="11"/>
  <c r="CI374" i="11"/>
  <c r="CJ374" i="11"/>
  <c r="CK374" i="11"/>
  <c r="CL374" i="11"/>
  <c r="CH376" i="11"/>
  <c r="CI376" i="11"/>
  <c r="CJ376" i="11"/>
  <c r="CK376" i="11"/>
  <c r="CL376" i="11"/>
  <c r="CH378" i="11"/>
  <c r="CI378" i="11"/>
  <c r="CJ378" i="11"/>
  <c r="CK378" i="11"/>
  <c r="CL378" i="11"/>
  <c r="CH380" i="11"/>
  <c r="CI380" i="11"/>
  <c r="CJ380" i="11"/>
  <c r="CK380" i="11"/>
  <c r="CL380" i="11"/>
  <c r="CH382" i="11"/>
  <c r="CI382" i="11"/>
  <c r="CJ382" i="11"/>
  <c r="CK382" i="11"/>
  <c r="CL382" i="11"/>
  <c r="CH384" i="11"/>
  <c r="CI384" i="11"/>
  <c r="CJ384" i="11"/>
  <c r="CK384" i="11"/>
  <c r="CL384" i="11"/>
  <c r="CH386" i="11"/>
  <c r="CI386" i="11"/>
  <c r="CJ386" i="11"/>
  <c r="CK386" i="11"/>
  <c r="CL386" i="11"/>
  <c r="CH388" i="11"/>
  <c r="CI388" i="11"/>
  <c r="CJ388" i="11"/>
  <c r="CK388" i="11"/>
  <c r="CL388" i="11"/>
  <c r="CH390" i="11"/>
  <c r="CI390" i="11"/>
  <c r="CJ390" i="11"/>
  <c r="CK390" i="11"/>
  <c r="CL390" i="11"/>
  <c r="CH392" i="11"/>
  <c r="CI392" i="11"/>
  <c r="CJ392" i="11"/>
  <c r="CK392" i="11"/>
  <c r="CL392" i="11"/>
  <c r="CH394" i="11"/>
  <c r="CI394" i="11"/>
  <c r="CJ394" i="11"/>
  <c r="CK394" i="11"/>
  <c r="CL394" i="11"/>
  <c r="CH396" i="11"/>
  <c r="CI396" i="11"/>
  <c r="CJ396" i="11"/>
  <c r="CK396" i="11"/>
  <c r="CL396" i="11"/>
  <c r="CH398" i="11"/>
  <c r="CI398" i="11"/>
  <c r="CJ398" i="11"/>
  <c r="CK398" i="11"/>
  <c r="CL398" i="11"/>
  <c r="CH400" i="11"/>
  <c r="CI400" i="11"/>
  <c r="CJ400" i="11"/>
  <c r="CK400" i="11"/>
  <c r="CL400" i="11"/>
  <c r="CH402" i="11"/>
  <c r="CI402" i="11"/>
  <c r="CJ402" i="11"/>
  <c r="CK402" i="11"/>
  <c r="CL402" i="11"/>
  <c r="CH404" i="11"/>
  <c r="CI404" i="11"/>
  <c r="CJ404" i="11"/>
  <c r="CK404" i="11"/>
  <c r="CL404" i="11"/>
  <c r="CH406" i="11"/>
  <c r="CI406" i="11"/>
  <c r="CJ406" i="11"/>
  <c r="CK406" i="11"/>
  <c r="CL406" i="11"/>
  <c r="CH408" i="11"/>
  <c r="CI408" i="11"/>
  <c r="CJ408" i="11"/>
  <c r="CK408" i="11"/>
  <c r="CL408" i="11"/>
  <c r="CH410" i="11"/>
  <c r="CI410" i="11"/>
  <c r="CJ410" i="11"/>
  <c r="CK410" i="11"/>
  <c r="CL410" i="11"/>
  <c r="CH412" i="11"/>
  <c r="CI412" i="11"/>
  <c r="CJ412" i="11"/>
  <c r="CK412" i="11"/>
  <c r="CL412" i="11"/>
  <c r="CH430" i="11"/>
  <c r="CI430" i="11"/>
  <c r="CJ430" i="11"/>
  <c r="CK430" i="11"/>
  <c r="CL430" i="11"/>
  <c r="CH432" i="11"/>
  <c r="CI432" i="11"/>
  <c r="CJ432" i="11"/>
  <c r="CK432" i="11"/>
  <c r="CL432" i="11"/>
  <c r="CH434" i="11"/>
  <c r="CI434" i="11"/>
  <c r="CJ434" i="11"/>
  <c r="CK434" i="11"/>
  <c r="CL434" i="11"/>
  <c r="CH436" i="11"/>
  <c r="CI436" i="11"/>
  <c r="CJ436" i="11"/>
  <c r="CK436" i="11"/>
  <c r="CL436" i="11"/>
  <c r="CH438" i="11"/>
  <c r="CI438" i="11"/>
  <c r="CJ438" i="11"/>
  <c r="CK438" i="11"/>
  <c r="CL438" i="11"/>
  <c r="CH440" i="11"/>
  <c r="CI440" i="11"/>
  <c r="CJ440" i="11"/>
  <c r="CK440" i="11"/>
  <c r="CL440" i="11"/>
  <c r="CH442" i="11"/>
  <c r="CI442" i="11"/>
  <c r="CJ442" i="11"/>
  <c r="CK442" i="11"/>
  <c r="CL442" i="11"/>
  <c r="CH444" i="11"/>
  <c r="CI444" i="11"/>
  <c r="CJ444" i="11"/>
  <c r="CK444" i="11"/>
  <c r="CL444" i="11"/>
  <c r="CH446" i="11"/>
  <c r="CI446" i="11"/>
  <c r="CJ446" i="11"/>
  <c r="CK446" i="11"/>
  <c r="CL446" i="11"/>
  <c r="CH448" i="11"/>
  <c r="CI448" i="11"/>
  <c r="CJ448" i="11"/>
  <c r="CK448" i="11"/>
  <c r="CL448" i="11"/>
  <c r="CH450" i="11"/>
  <c r="CI450" i="11"/>
  <c r="CJ450" i="11"/>
  <c r="CK450" i="11"/>
  <c r="CL450" i="11"/>
  <c r="CH452" i="11"/>
  <c r="CI452" i="11"/>
  <c r="CJ452" i="11"/>
  <c r="CK452" i="11"/>
  <c r="CL452" i="11"/>
  <c r="CH454" i="11"/>
  <c r="CI454" i="11"/>
  <c r="CJ454" i="11"/>
  <c r="CK454" i="11"/>
  <c r="CL454" i="11"/>
  <c r="CH258" i="11"/>
  <c r="CI258" i="11"/>
  <c r="CJ258" i="11"/>
  <c r="CK258" i="11"/>
  <c r="CL258" i="11"/>
  <c r="CH260" i="11"/>
  <c r="CI260" i="11"/>
  <c r="CJ260" i="11"/>
  <c r="CK260" i="11"/>
  <c r="CL260" i="11"/>
  <c r="CH262" i="11"/>
  <c r="CI262" i="11"/>
  <c r="CJ262" i="11"/>
  <c r="CK262" i="11"/>
  <c r="CL262" i="11"/>
  <c r="CH264" i="11"/>
  <c r="CI264" i="11"/>
  <c r="CJ264" i="11"/>
  <c r="CK264" i="11"/>
  <c r="CL264" i="11"/>
  <c r="CH266" i="11"/>
  <c r="CI266" i="11"/>
  <c r="CJ266" i="11"/>
  <c r="CK266" i="11"/>
  <c r="CL266" i="11"/>
  <c r="CH268" i="11"/>
  <c r="CI268" i="11"/>
  <c r="CJ268" i="11"/>
  <c r="CK268" i="11"/>
  <c r="CL268" i="11"/>
  <c r="CH270" i="11"/>
  <c r="CI270" i="11"/>
  <c r="CJ270" i="11"/>
  <c r="CK270" i="11"/>
  <c r="CL270" i="11"/>
  <c r="CH276" i="11"/>
  <c r="CI276" i="11"/>
  <c r="CJ276" i="11"/>
  <c r="CK276" i="11"/>
  <c r="CL276" i="11"/>
  <c r="CH278" i="11"/>
  <c r="CI278" i="11"/>
  <c r="CJ278" i="11"/>
  <c r="CK278" i="11"/>
  <c r="CL278" i="11"/>
  <c r="CH280" i="11"/>
  <c r="CI280" i="11"/>
  <c r="CJ280" i="11"/>
  <c r="CK280" i="11"/>
  <c r="CL280" i="11"/>
  <c r="CH282" i="11"/>
  <c r="CI282" i="11"/>
  <c r="CJ282" i="11"/>
  <c r="CK282" i="11"/>
  <c r="CL282" i="11"/>
  <c r="CH284" i="11"/>
  <c r="CI284" i="11"/>
  <c r="CJ284" i="11"/>
  <c r="CK284" i="11"/>
  <c r="CL284" i="11"/>
  <c r="CH286" i="11"/>
  <c r="CI286" i="11"/>
  <c r="CJ286" i="11"/>
  <c r="CK286" i="11"/>
  <c r="CL286" i="11"/>
  <c r="CH288" i="11"/>
  <c r="CI288" i="11"/>
  <c r="CJ288" i="11"/>
  <c r="CK288" i="11"/>
  <c r="CL288" i="11"/>
  <c r="CH290" i="11"/>
  <c r="CI290" i="11"/>
  <c r="CJ290" i="11"/>
  <c r="CK290" i="11"/>
  <c r="CL290" i="11"/>
  <c r="CH292" i="11"/>
  <c r="CI292" i="11"/>
  <c r="CJ292" i="11"/>
  <c r="CK292" i="11"/>
  <c r="CL292" i="11"/>
  <c r="CH294" i="11"/>
  <c r="CI294" i="11"/>
  <c r="CJ294" i="11"/>
  <c r="CK294" i="11"/>
  <c r="CL294" i="11"/>
  <c r="CH302" i="11"/>
  <c r="CI302" i="11"/>
  <c r="CJ302" i="11"/>
  <c r="CK302" i="11"/>
  <c r="CL302" i="11"/>
  <c r="CH306" i="11"/>
  <c r="CI306" i="11"/>
  <c r="CJ306" i="11"/>
  <c r="CK306" i="11"/>
  <c r="CL306" i="11"/>
  <c r="CH308" i="11"/>
  <c r="CI308" i="11"/>
  <c r="CJ308" i="11"/>
  <c r="CK308" i="11"/>
  <c r="CL308" i="11"/>
  <c r="CH310" i="11"/>
  <c r="CI310" i="11"/>
  <c r="CJ310" i="11"/>
  <c r="CK310" i="11"/>
  <c r="CL310" i="11"/>
  <c r="CH312" i="11"/>
  <c r="CI312" i="11"/>
  <c r="CJ312" i="11"/>
  <c r="CK312" i="11"/>
  <c r="CL312" i="11"/>
  <c r="CH314" i="11"/>
  <c r="CI314" i="11"/>
  <c r="CJ314" i="11"/>
  <c r="CK314" i="11"/>
  <c r="CL314" i="11"/>
  <c r="CH316" i="11"/>
  <c r="CI316" i="11"/>
  <c r="CJ316" i="11"/>
  <c r="CK316" i="11"/>
  <c r="CL316" i="11"/>
  <c r="CH318" i="11"/>
  <c r="CI318" i="11"/>
  <c r="CJ318" i="11"/>
  <c r="CK318" i="11"/>
  <c r="CL318" i="11"/>
  <c r="CH320" i="11"/>
  <c r="CI320" i="11"/>
  <c r="CJ320" i="11"/>
  <c r="CK320" i="11"/>
  <c r="CL320" i="11"/>
  <c r="CH322" i="11"/>
  <c r="CI322" i="11"/>
  <c r="CJ322" i="11"/>
  <c r="CK322" i="11"/>
  <c r="CL322" i="11"/>
  <c r="CH324" i="11"/>
  <c r="CI324" i="11"/>
  <c r="CJ324" i="11"/>
  <c r="CK324" i="11"/>
  <c r="CL324" i="11"/>
  <c r="CH326" i="11"/>
  <c r="CI326" i="11"/>
  <c r="CJ326" i="11"/>
  <c r="CK326" i="11"/>
  <c r="CL326" i="11"/>
  <c r="CH330" i="11"/>
  <c r="CI330" i="11"/>
  <c r="CJ330" i="11"/>
  <c r="CK330" i="11"/>
  <c r="CL330" i="11"/>
  <c r="CH332" i="11"/>
  <c r="CI332" i="11"/>
  <c r="CJ332" i="11"/>
  <c r="CK332" i="11"/>
  <c r="CL332" i="11"/>
  <c r="CH126" i="11"/>
  <c r="CI126" i="11"/>
  <c r="CJ126" i="11"/>
  <c r="CK126" i="11"/>
  <c r="CL126" i="11"/>
  <c r="CH128" i="11"/>
  <c r="CI128" i="11"/>
  <c r="CJ128" i="11"/>
  <c r="CK128" i="11"/>
  <c r="CL128" i="11"/>
  <c r="CH130" i="11"/>
  <c r="CI130" i="11"/>
  <c r="CJ130" i="11"/>
  <c r="CK130" i="11"/>
  <c r="CL130" i="11"/>
  <c r="CH132" i="11"/>
  <c r="CI132" i="11"/>
  <c r="CJ132" i="11"/>
  <c r="CK132" i="11"/>
  <c r="CL132" i="11"/>
  <c r="CH134" i="11"/>
  <c r="CI134" i="11"/>
  <c r="CJ134" i="11"/>
  <c r="CK134" i="11"/>
  <c r="CL134" i="11"/>
  <c r="CH136" i="11"/>
  <c r="CI136" i="11"/>
  <c r="CJ136" i="11"/>
  <c r="CK136" i="11"/>
  <c r="CL136" i="11"/>
  <c r="CH138" i="11"/>
  <c r="CI138" i="11"/>
  <c r="CJ138" i="11"/>
  <c r="CK138" i="11"/>
  <c r="CL138" i="11"/>
  <c r="CH140" i="11"/>
  <c r="CI140" i="11"/>
  <c r="CJ140" i="11"/>
  <c r="CK140" i="11"/>
  <c r="CL140" i="11"/>
  <c r="CH142" i="11"/>
  <c r="CI142" i="11"/>
  <c r="CJ142" i="11"/>
  <c r="CK142" i="11"/>
  <c r="CL142" i="11"/>
  <c r="CH144" i="11"/>
  <c r="CI144" i="11"/>
  <c r="CJ144" i="11"/>
  <c r="CK144" i="11"/>
  <c r="CL144" i="11"/>
  <c r="CH146" i="11"/>
  <c r="CI146" i="11"/>
  <c r="CJ146" i="11"/>
  <c r="CK146" i="11"/>
  <c r="CL146" i="11"/>
  <c r="CH148" i="11"/>
  <c r="CI148" i="11"/>
  <c r="CJ148" i="11"/>
  <c r="CK148" i="11"/>
  <c r="CL148" i="11"/>
  <c r="CH150" i="11"/>
  <c r="CI150" i="11"/>
  <c r="CJ150" i="11"/>
  <c r="CK150" i="11"/>
  <c r="CL150" i="11"/>
  <c r="CH152" i="11"/>
  <c r="CI152" i="11"/>
  <c r="CJ152" i="11"/>
  <c r="CK152" i="11"/>
  <c r="CL152" i="11"/>
  <c r="CH154" i="11"/>
  <c r="CI154" i="11"/>
  <c r="CJ154" i="11"/>
  <c r="CK154" i="11"/>
  <c r="CL154" i="11"/>
  <c r="CH156" i="11"/>
  <c r="CI156" i="11"/>
  <c r="CJ156" i="11"/>
  <c r="CK156" i="11"/>
  <c r="CL156" i="11"/>
  <c r="CH158" i="11"/>
  <c r="CI158" i="11"/>
  <c r="CJ158" i="11"/>
  <c r="CK158" i="11"/>
  <c r="CL158" i="11"/>
  <c r="CH170" i="11"/>
  <c r="CI170" i="11"/>
  <c r="CJ170" i="11"/>
  <c r="CK170" i="11"/>
  <c r="CL170" i="11"/>
  <c r="CH172" i="11"/>
  <c r="CI172" i="11"/>
  <c r="CJ172" i="11"/>
  <c r="CK172" i="11"/>
  <c r="CL172" i="11"/>
  <c r="CH174" i="11"/>
  <c r="CI174" i="11"/>
  <c r="CJ174" i="11"/>
  <c r="CK174" i="11"/>
  <c r="CL174" i="11"/>
  <c r="CH176" i="11"/>
  <c r="CI176" i="11"/>
  <c r="CJ176" i="11"/>
  <c r="CK176" i="11"/>
  <c r="CL176" i="11"/>
  <c r="CH178" i="11"/>
  <c r="CI178" i="11"/>
  <c r="CJ178" i="11"/>
  <c r="CK178" i="11"/>
  <c r="CL178" i="11"/>
  <c r="CH182" i="11"/>
  <c r="CI182" i="11"/>
  <c r="CJ182" i="11"/>
  <c r="CK182" i="11"/>
  <c r="CL182" i="11"/>
  <c r="CH184" i="11"/>
  <c r="CI184" i="11"/>
  <c r="CJ184" i="11"/>
  <c r="CK184" i="11"/>
  <c r="CL184" i="11"/>
  <c r="CH186" i="11"/>
  <c r="CI186" i="11"/>
  <c r="CJ186" i="11"/>
  <c r="CK186" i="11"/>
  <c r="CL186" i="11"/>
  <c r="CH188" i="11"/>
  <c r="CI188" i="11"/>
  <c r="CJ188" i="11"/>
  <c r="CK188" i="11"/>
  <c r="CL188" i="11"/>
  <c r="CH190" i="11"/>
  <c r="CI190" i="11"/>
  <c r="CJ190" i="11"/>
  <c r="CK190" i="11"/>
  <c r="CL190" i="11"/>
  <c r="CH192" i="11"/>
  <c r="CI192" i="11"/>
  <c r="CJ192" i="11"/>
  <c r="CK192" i="11"/>
  <c r="CL192" i="11"/>
  <c r="CH194" i="11"/>
  <c r="CI194" i="11"/>
  <c r="CJ194" i="11"/>
  <c r="CK194" i="11"/>
  <c r="CL194" i="11"/>
  <c r="CH196" i="11"/>
  <c r="CI196" i="11"/>
  <c r="CJ196" i="11"/>
  <c r="CK196" i="11"/>
  <c r="CL196" i="11"/>
  <c r="CH198" i="11"/>
  <c r="CI198" i="11"/>
  <c r="CJ198" i="11"/>
  <c r="CK198" i="11"/>
  <c r="CL198" i="11"/>
  <c r="CH200" i="11"/>
  <c r="CI200" i="11"/>
  <c r="CJ200" i="11"/>
  <c r="CK200" i="11"/>
  <c r="CL200" i="11"/>
  <c r="CH202" i="11"/>
  <c r="CI202" i="11"/>
  <c r="CJ202" i="11"/>
  <c r="CK202" i="11"/>
  <c r="CL202" i="11"/>
  <c r="CH204" i="11"/>
  <c r="CI204" i="11"/>
  <c r="CJ204" i="11"/>
  <c r="CK204" i="11"/>
  <c r="CL204" i="11"/>
  <c r="CH206" i="11"/>
  <c r="CI206" i="11"/>
  <c r="CJ206" i="11"/>
  <c r="CK206" i="11"/>
  <c r="CL206" i="11"/>
  <c r="CH214" i="11"/>
  <c r="CI214" i="11"/>
  <c r="CJ214" i="11"/>
  <c r="CK214" i="11"/>
  <c r="CL214" i="11"/>
  <c r="CH220" i="11"/>
  <c r="CI220" i="11"/>
  <c r="CJ220" i="11"/>
  <c r="CK220" i="11"/>
  <c r="CL220" i="11"/>
  <c r="CH222" i="11"/>
  <c r="CI222" i="11"/>
  <c r="CJ222" i="11"/>
  <c r="CK222" i="11"/>
  <c r="CL222" i="11"/>
  <c r="CH224" i="11"/>
  <c r="CI224" i="11"/>
  <c r="CJ224" i="11"/>
  <c r="CK224" i="11"/>
  <c r="CL224" i="11"/>
  <c r="CH226" i="11"/>
  <c r="CI226" i="11"/>
  <c r="CJ226" i="11"/>
  <c r="CK226" i="11"/>
  <c r="CL226" i="11"/>
  <c r="CH228" i="11"/>
  <c r="CI228" i="11"/>
  <c r="CJ228" i="11"/>
  <c r="CK228" i="11"/>
  <c r="CL228" i="11"/>
  <c r="CH242" i="11"/>
  <c r="CI242" i="11"/>
  <c r="CJ242" i="11"/>
  <c r="CK242" i="11"/>
  <c r="CL242" i="11"/>
  <c r="CH244" i="11"/>
  <c r="CI244" i="11"/>
  <c r="CJ244" i="11"/>
  <c r="CK244" i="11"/>
  <c r="CL244" i="11"/>
  <c r="CH246" i="11"/>
  <c r="CI246" i="11"/>
  <c r="CJ246" i="11"/>
  <c r="CK246" i="11"/>
  <c r="CL246" i="11"/>
  <c r="CH248" i="11"/>
  <c r="CI248" i="11"/>
  <c r="CJ248" i="11"/>
  <c r="CK248" i="11"/>
  <c r="CL248" i="11"/>
  <c r="CH250" i="11"/>
  <c r="CI250" i="11"/>
  <c r="CJ250" i="11"/>
  <c r="CK250" i="11"/>
  <c r="CL250" i="11"/>
  <c r="CH252" i="11"/>
  <c r="CI252" i="11"/>
  <c r="CJ252" i="11"/>
  <c r="CK252" i="11"/>
  <c r="CL252" i="11"/>
  <c r="CH254" i="11"/>
  <c r="CI254" i="11"/>
  <c r="CJ254" i="11"/>
  <c r="CK254" i="11"/>
  <c r="CL254" i="11"/>
  <c r="CH256" i="11"/>
  <c r="CI256" i="11"/>
  <c r="CJ256" i="11"/>
  <c r="CK256" i="11"/>
  <c r="CL256" i="11"/>
  <c r="CH24" i="11"/>
  <c r="CI24" i="11"/>
  <c r="CJ24" i="11"/>
  <c r="CK24" i="11"/>
  <c r="CL24" i="11"/>
  <c r="CH26" i="11"/>
  <c r="CI26" i="11"/>
  <c r="CJ26" i="11"/>
  <c r="CK26" i="11"/>
  <c r="CL26" i="11"/>
  <c r="CH32" i="11"/>
  <c r="CI32" i="11"/>
  <c r="CJ32" i="11"/>
  <c r="CK32" i="11"/>
  <c r="CL32" i="11"/>
  <c r="CH34" i="11"/>
  <c r="CI34" i="11"/>
  <c r="CJ34" i="11"/>
  <c r="CK34" i="11"/>
  <c r="CL34" i="11"/>
  <c r="CH36" i="11"/>
  <c r="CI36" i="11"/>
  <c r="CJ36" i="11"/>
  <c r="CK36" i="11"/>
  <c r="CL36" i="11"/>
  <c r="CH38" i="11"/>
  <c r="CI38" i="11"/>
  <c r="CJ38" i="11"/>
  <c r="CK38" i="11"/>
  <c r="CL38" i="11"/>
  <c r="CH40" i="11"/>
  <c r="CI40" i="11"/>
  <c r="CJ40" i="11"/>
  <c r="CK40" i="11"/>
  <c r="CL40" i="11"/>
  <c r="CH44" i="11"/>
  <c r="CI44" i="11"/>
  <c r="CJ44" i="11"/>
  <c r="CK44" i="11"/>
  <c r="CL44" i="11"/>
  <c r="CH46" i="11"/>
  <c r="CI46" i="11"/>
  <c r="CJ46" i="11"/>
  <c r="CK46" i="11"/>
  <c r="CL46" i="11"/>
  <c r="CH48" i="11"/>
  <c r="CI48" i="11"/>
  <c r="CJ48" i="11"/>
  <c r="CK48" i="11"/>
  <c r="CL48" i="11"/>
  <c r="CH52" i="11"/>
  <c r="CI52" i="11"/>
  <c r="CJ52" i="11"/>
  <c r="CK52" i="11"/>
  <c r="CL52" i="11"/>
  <c r="CH54" i="11"/>
  <c r="CI54" i="11"/>
  <c r="CJ54" i="11"/>
  <c r="CK54" i="11"/>
  <c r="CL54" i="11"/>
  <c r="CH56" i="11"/>
  <c r="CI56" i="11"/>
  <c r="CJ56" i="11"/>
  <c r="CK56" i="11"/>
  <c r="CL56" i="11"/>
  <c r="CH58" i="11"/>
  <c r="CI58" i="11"/>
  <c r="CJ58" i="11"/>
  <c r="CK58" i="11"/>
  <c r="CL58" i="11"/>
  <c r="CH60" i="11"/>
  <c r="CI60" i="11"/>
  <c r="CJ60" i="11"/>
  <c r="CK60" i="11"/>
  <c r="CL60" i="11"/>
  <c r="CH62" i="11"/>
  <c r="CI62" i="11"/>
  <c r="CJ62" i="11"/>
  <c r="CK62" i="11"/>
  <c r="CL62" i="11"/>
  <c r="CH64" i="11"/>
  <c r="CI64" i="11"/>
  <c r="CJ64" i="11"/>
  <c r="CK64" i="11"/>
  <c r="CL64" i="11"/>
  <c r="CH72" i="11"/>
  <c r="CI72" i="11"/>
  <c r="CJ72" i="11"/>
  <c r="CK72" i="11"/>
  <c r="CL72" i="11"/>
  <c r="CH74" i="11"/>
  <c r="CI74" i="11"/>
  <c r="CJ74" i="11"/>
  <c r="CK74" i="11"/>
  <c r="CL74" i="11"/>
  <c r="CH76" i="11"/>
  <c r="CI76" i="11"/>
  <c r="CJ76" i="11"/>
  <c r="CK76" i="11"/>
  <c r="CL76" i="11"/>
  <c r="CH78" i="11"/>
  <c r="CI78" i="11"/>
  <c r="CJ78" i="11"/>
  <c r="CK78" i="11"/>
  <c r="CL78" i="11"/>
  <c r="CH80" i="11"/>
  <c r="CI80" i="11"/>
  <c r="CJ80" i="11"/>
  <c r="CK80" i="11"/>
  <c r="CL80" i="11"/>
  <c r="CH82" i="11"/>
  <c r="CI82" i="11"/>
  <c r="CJ82" i="11"/>
  <c r="CK82" i="11"/>
  <c r="CL82" i="11"/>
  <c r="CH20" i="11"/>
  <c r="CI20" i="11"/>
  <c r="CJ20" i="11"/>
  <c r="CK20" i="11"/>
  <c r="CL20" i="11"/>
  <c r="CH22" i="11"/>
  <c r="CI22" i="11"/>
  <c r="CJ22" i="11"/>
  <c r="CK22" i="11"/>
  <c r="CL22" i="11"/>
  <c r="CL576" i="11"/>
  <c r="CK576" i="11"/>
  <c r="CJ576" i="11"/>
  <c r="CI576" i="11"/>
  <c r="CH576" i="11"/>
  <c r="CL574" i="11"/>
  <c r="CK574" i="11"/>
  <c r="CJ574" i="11"/>
  <c r="CI574" i="11"/>
  <c r="CH574" i="11"/>
  <c r="CL586" i="11"/>
  <c r="CK586" i="11"/>
  <c r="CJ586" i="11"/>
  <c r="CI586" i="11"/>
  <c r="CH586" i="11"/>
  <c r="CL584" i="11"/>
  <c r="CK584" i="11"/>
  <c r="CJ584" i="11"/>
  <c r="CI584" i="11"/>
  <c r="CH584" i="11"/>
  <c r="CL582" i="11"/>
  <c r="CK582" i="11"/>
  <c r="CJ582" i="11"/>
  <c r="CI582" i="11"/>
  <c r="CH582" i="11"/>
  <c r="CL580" i="11"/>
  <c r="CK580" i="11"/>
  <c r="CJ580" i="11"/>
  <c r="CI580" i="11"/>
  <c r="CH580" i="11"/>
  <c r="CL578" i="11"/>
  <c r="CK578" i="11"/>
  <c r="CJ578" i="11"/>
  <c r="CI578" i="11"/>
  <c r="CH578" i="11"/>
  <c r="CL592" i="11"/>
  <c r="CK592" i="11"/>
  <c r="CJ592" i="11"/>
  <c r="CI592" i="11"/>
  <c r="CH592" i="11"/>
  <c r="CL590" i="11"/>
  <c r="CK590" i="11"/>
  <c r="CJ590" i="11"/>
  <c r="CI590" i="11"/>
  <c r="CH590" i="11"/>
  <c r="CL588" i="11"/>
  <c r="CK588" i="11"/>
  <c r="CJ588" i="11"/>
  <c r="CI588" i="11"/>
  <c r="CH588" i="11"/>
  <c r="CL602" i="11"/>
  <c r="CK602" i="11"/>
  <c r="CJ602" i="11"/>
  <c r="CI602" i="11"/>
  <c r="CH602" i="11"/>
  <c r="CL600" i="11"/>
  <c r="CK600" i="11"/>
  <c r="CJ600" i="11"/>
  <c r="CI600" i="11"/>
  <c r="CH600" i="11"/>
  <c r="CL598" i="11"/>
  <c r="CK598" i="11"/>
  <c r="CJ598" i="11"/>
  <c r="CI598" i="11"/>
  <c r="CH598" i="11"/>
  <c r="CL596" i="11"/>
  <c r="CK596" i="11"/>
  <c r="CJ596" i="11"/>
  <c r="CI596" i="11"/>
  <c r="CH596" i="11"/>
  <c r="CL594" i="11"/>
  <c r="CK594" i="11"/>
  <c r="CJ594" i="11"/>
  <c r="CI594" i="11"/>
  <c r="CH594" i="11"/>
  <c r="CL604" i="11"/>
  <c r="CK604" i="11"/>
  <c r="CJ604" i="11"/>
  <c r="CI604" i="11"/>
  <c r="CH604" i="11"/>
  <c r="CL606" i="11"/>
  <c r="CK606" i="11"/>
  <c r="CJ606" i="11"/>
  <c r="CI606" i="11"/>
  <c r="CH606" i="11"/>
  <c r="CL10" i="11"/>
  <c r="CK10" i="11"/>
  <c r="CJ10" i="11"/>
  <c r="CI10" i="11"/>
  <c r="CH10" i="11"/>
  <c r="GE128" i="11"/>
  <c r="GD128" i="11"/>
  <c r="GC128" i="11"/>
  <c r="GB128" i="11"/>
  <c r="GA128" i="11"/>
  <c r="FZ128" i="11"/>
  <c r="FY128" i="11"/>
  <c r="FV128" i="11"/>
  <c r="FR128" i="11"/>
  <c r="FQ128" i="11"/>
  <c r="FM128" i="11"/>
  <c r="FL128" i="11"/>
  <c r="FK128" i="11"/>
  <c r="FJ128" i="11"/>
  <c r="FI128" i="11"/>
  <c r="FH128" i="11"/>
  <c r="FG128" i="11"/>
  <c r="FF128" i="11"/>
  <c r="FE128" i="11"/>
  <c r="FD128" i="11"/>
  <c r="FC128" i="11"/>
  <c r="FB128" i="11"/>
  <c r="FA128" i="11"/>
  <c r="EZ128" i="11"/>
  <c r="EY128" i="11"/>
  <c r="EX128" i="11"/>
  <c r="EW128" i="11"/>
  <c r="EV128" i="11"/>
  <c r="EU128" i="11"/>
  <c r="ET128" i="11"/>
  <c r="ES128" i="11"/>
  <c r="ER128" i="11"/>
  <c r="EQ128" i="11"/>
  <c r="EP128" i="11"/>
  <c r="EO128" i="11"/>
  <c r="EN128" i="11"/>
  <c r="EM128" i="11"/>
  <c r="EL128" i="11"/>
  <c r="EK128" i="11"/>
  <c r="EJ128" i="11"/>
  <c r="EI128" i="11"/>
  <c r="EH128" i="11"/>
  <c r="EG128" i="11"/>
  <c r="EF128" i="11"/>
  <c r="EE128" i="11"/>
  <c r="ED128" i="11"/>
  <c r="EC128" i="11"/>
  <c r="EB128" i="11"/>
  <c r="EA128" i="11"/>
  <c r="DZ128" i="11"/>
  <c r="DY128" i="11"/>
  <c r="DX128" i="11"/>
  <c r="DW128" i="11"/>
  <c r="DV128" i="11"/>
  <c r="DU128" i="11"/>
  <c r="DT128" i="11"/>
  <c r="DS128" i="11"/>
  <c r="DR128" i="11"/>
  <c r="DQ128" i="11"/>
  <c r="DP128" i="11"/>
  <c r="DO128" i="11"/>
  <c r="DN128" i="11"/>
  <c r="DM128" i="11"/>
  <c r="DL128" i="11"/>
  <c r="DK128" i="11"/>
  <c r="DJ128" i="11"/>
  <c r="DI128" i="11"/>
  <c r="DH128" i="11"/>
  <c r="DG128" i="11"/>
  <c r="DF128" i="11"/>
  <c r="DE128" i="11"/>
  <c r="DD128" i="11"/>
  <c r="DC128" i="11"/>
  <c r="DB128" i="11"/>
  <c r="DA128" i="11"/>
  <c r="CZ128" i="11"/>
  <c r="CY128" i="11"/>
  <c r="CX128" i="11"/>
  <c r="CV128" i="11"/>
  <c r="CU128" i="11"/>
  <c r="CT128" i="11"/>
  <c r="CS128" i="11"/>
  <c r="CR128" i="11"/>
  <c r="CQ128" i="11"/>
  <c r="CP128" i="11"/>
  <c r="CO128" i="11"/>
  <c r="CN128" i="11"/>
  <c r="CM128" i="11"/>
  <c r="CC128" i="11"/>
  <c r="CB128" i="11"/>
  <c r="CA128" i="11"/>
  <c r="BZ128" i="11"/>
  <c r="BY128" i="11"/>
  <c r="BX128" i="11"/>
  <c r="BW128" i="11"/>
  <c r="BV128" i="11"/>
  <c r="BU128" i="11"/>
  <c r="BT128" i="11"/>
  <c r="BS128" i="11"/>
  <c r="BR128" i="11"/>
  <c r="BP128" i="11"/>
  <c r="BO128" i="11"/>
  <c r="BN128" i="11"/>
  <c r="BM128" i="11"/>
  <c r="BL128" i="11"/>
  <c r="BK128" i="11"/>
  <c r="BJ128" i="11"/>
  <c r="BI128" i="11"/>
  <c r="BH128" i="11"/>
  <c r="BG128" i="11"/>
  <c r="BF128" i="11"/>
  <c r="BE128" i="11"/>
  <c r="BD128" i="11"/>
  <c r="BC128" i="11"/>
  <c r="AZ128" i="11"/>
  <c r="AY128" i="11"/>
  <c r="AX128" i="11"/>
  <c r="AW128" i="11"/>
  <c r="AV128" i="11"/>
  <c r="AU128" i="11"/>
  <c r="AT128" i="11"/>
  <c r="AS128" i="11"/>
  <c r="AR128" i="11"/>
  <c r="AQ128" i="11"/>
  <c r="AP128" i="11"/>
  <c r="AO128" i="11"/>
  <c r="AN128" i="11"/>
  <c r="AM128" i="11"/>
  <c r="AL128" i="11"/>
  <c r="AK128" i="11"/>
  <c r="AJ128" i="11"/>
  <c r="AI128" i="11"/>
  <c r="AH128" i="11"/>
  <c r="AG128" i="11"/>
  <c r="AF128" i="11"/>
  <c r="AE128" i="11"/>
  <c r="AD128" i="11"/>
  <c r="AC128" i="11"/>
  <c r="AB128" i="11"/>
  <c r="AA128" i="11"/>
  <c r="Z128" i="11"/>
  <c r="Y128" i="11"/>
  <c r="X128" i="11"/>
  <c r="W128" i="11"/>
  <c r="V128" i="11"/>
  <c r="U128" i="11"/>
  <c r="T128" i="11"/>
  <c r="S128" i="11"/>
  <c r="R128" i="11"/>
  <c r="Q128" i="11"/>
  <c r="P128" i="11"/>
  <c r="O128" i="11"/>
  <c r="N128" i="11"/>
  <c r="M128" i="11"/>
  <c r="L128" i="11"/>
  <c r="K128" i="11"/>
  <c r="J128" i="11"/>
  <c r="I128" i="11"/>
  <c r="H128" i="11"/>
  <c r="G128" i="11"/>
  <c r="D128" i="11"/>
  <c r="C128" i="11"/>
  <c r="B128" i="11"/>
  <c r="A128" i="11"/>
  <c r="HB127" i="11"/>
  <c r="BW528" i="11"/>
  <c r="HB128" i="11" l="1"/>
  <c r="BB38" i="11"/>
  <c r="BA38" i="11"/>
  <c r="FZ38" i="11"/>
  <c r="FY38" i="11"/>
  <c r="FX38" i="11"/>
  <c r="FW38" i="11"/>
  <c r="FV38" i="11"/>
  <c r="FU38" i="11"/>
  <c r="FT38" i="11"/>
  <c r="FS38" i="11"/>
  <c r="FR38" i="11"/>
  <c r="GD38" i="11"/>
  <c r="GC38" i="11"/>
  <c r="GE448" i="11"/>
  <c r="GD448" i="11"/>
  <c r="GC448" i="11"/>
  <c r="GB448" i="11"/>
  <c r="GA448" i="11"/>
  <c r="FZ448" i="11"/>
  <c r="FY448" i="11"/>
  <c r="FX448" i="11"/>
  <c r="FW448" i="11"/>
  <c r="FV448" i="11"/>
  <c r="FU448" i="11"/>
  <c r="FT448" i="11"/>
  <c r="FS448" i="11"/>
  <c r="FR448" i="11"/>
  <c r="FQ448" i="11"/>
  <c r="FP448" i="11"/>
  <c r="FO448" i="11"/>
  <c r="FN448" i="11"/>
  <c r="FM448" i="11"/>
  <c r="FL448" i="11"/>
  <c r="FK448" i="11"/>
  <c r="FJ448" i="11"/>
  <c r="FI448" i="11"/>
  <c r="FH448" i="11"/>
  <c r="FG448" i="11"/>
  <c r="FF448" i="11"/>
  <c r="FE448" i="11"/>
  <c r="FD448" i="11"/>
  <c r="FC448" i="11"/>
  <c r="FB448" i="11"/>
  <c r="FA448" i="11"/>
  <c r="EZ448" i="11"/>
  <c r="EY448" i="11"/>
  <c r="EX448" i="11"/>
  <c r="EW448" i="11"/>
  <c r="EV448" i="11"/>
  <c r="EU448" i="11"/>
  <c r="ET448" i="11"/>
  <c r="ES448" i="11"/>
  <c r="ER448" i="11"/>
  <c r="EQ448" i="11"/>
  <c r="EP448" i="11"/>
  <c r="EO448" i="11"/>
  <c r="EN448" i="11"/>
  <c r="EM448" i="11"/>
  <c r="EL448" i="11"/>
  <c r="EK448" i="11"/>
  <c r="EJ448" i="11"/>
  <c r="EI448" i="11"/>
  <c r="EH448" i="11"/>
  <c r="EG448" i="11"/>
  <c r="EF448" i="11"/>
  <c r="EE448" i="11"/>
  <c r="ED448" i="11"/>
  <c r="EC448" i="11"/>
  <c r="EB448" i="11"/>
  <c r="EA448" i="11"/>
  <c r="DZ448" i="11"/>
  <c r="DY448" i="11"/>
  <c r="DX448" i="11"/>
  <c r="DW448" i="11"/>
  <c r="DV448" i="11"/>
  <c r="DU448" i="11"/>
  <c r="DT448" i="11"/>
  <c r="DS448" i="11"/>
  <c r="DR448" i="11"/>
  <c r="DQ448" i="11"/>
  <c r="DP448" i="11"/>
  <c r="DO448" i="11"/>
  <c r="DN448" i="11"/>
  <c r="DM448" i="11"/>
  <c r="DL448" i="11"/>
  <c r="DK448" i="11"/>
  <c r="DJ448" i="11"/>
  <c r="DI448" i="11"/>
  <c r="DH448" i="11"/>
  <c r="DG448" i="11"/>
  <c r="DF448" i="11"/>
  <c r="DE448" i="11"/>
  <c r="DD448" i="11"/>
  <c r="DC448" i="11"/>
  <c r="DB448" i="11"/>
  <c r="DA448" i="11"/>
  <c r="CZ448" i="11"/>
  <c r="CY448" i="11"/>
  <c r="CX448" i="11"/>
  <c r="CW448" i="11"/>
  <c r="CV448" i="11"/>
  <c r="CU448" i="11"/>
  <c r="CT448" i="11"/>
  <c r="CS448" i="11"/>
  <c r="CR448" i="11"/>
  <c r="CQ448" i="11"/>
  <c r="CP448" i="11"/>
  <c r="CO448" i="11"/>
  <c r="CN448" i="11"/>
  <c r="CM448" i="11"/>
  <c r="CG448" i="11"/>
  <c r="CF448" i="11"/>
  <c r="CE448" i="11"/>
  <c r="CD448" i="11"/>
  <c r="CC448" i="11"/>
  <c r="CB448" i="11"/>
  <c r="CA448" i="11"/>
  <c r="BZ448" i="11"/>
  <c r="BY448" i="11"/>
  <c r="BX448" i="11"/>
  <c r="BW448" i="11"/>
  <c r="BV448" i="11"/>
  <c r="BU448" i="11"/>
  <c r="BT448" i="11"/>
  <c r="BS448" i="11"/>
  <c r="BR448" i="11"/>
  <c r="BQ448" i="11"/>
  <c r="BP448" i="11"/>
  <c r="BO448" i="11"/>
  <c r="BN448" i="11"/>
  <c r="BM448" i="11"/>
  <c r="BL448" i="11"/>
  <c r="BK448" i="11"/>
  <c r="BJ448" i="11"/>
  <c r="BI448" i="11"/>
  <c r="BH448" i="11"/>
  <c r="BG448" i="11"/>
  <c r="BF448" i="11"/>
  <c r="BE448" i="11"/>
  <c r="BD448" i="11"/>
  <c r="BC448" i="11"/>
  <c r="BB448" i="11"/>
  <c r="BA448" i="11"/>
  <c r="AZ448" i="11"/>
  <c r="AY448" i="11"/>
  <c r="AX448" i="11"/>
  <c r="AW448" i="11"/>
  <c r="AV448" i="11"/>
  <c r="AU448" i="11"/>
  <c r="AT448" i="11"/>
  <c r="AS448" i="11"/>
  <c r="AR448" i="11"/>
  <c r="AQ448" i="11"/>
  <c r="AP448" i="11"/>
  <c r="AO448" i="11"/>
  <c r="AN448" i="11"/>
  <c r="AM448" i="11"/>
  <c r="AL448" i="11"/>
  <c r="AK448" i="11"/>
  <c r="AJ448" i="11"/>
  <c r="AI448" i="11"/>
  <c r="AH448" i="11"/>
  <c r="AG448" i="11"/>
  <c r="AF448" i="11"/>
  <c r="AE448" i="11"/>
  <c r="AD448" i="11"/>
  <c r="AC448" i="11"/>
  <c r="AB448" i="11"/>
  <c r="AA448" i="11"/>
  <c r="Z448" i="11"/>
  <c r="Y448" i="11"/>
  <c r="X448" i="11"/>
  <c r="W448" i="11"/>
  <c r="V448" i="11"/>
  <c r="U448" i="11"/>
  <c r="T448" i="11"/>
  <c r="S448" i="11"/>
  <c r="R448" i="11"/>
  <c r="Q448" i="11"/>
  <c r="P448" i="11"/>
  <c r="O448" i="11"/>
  <c r="N448" i="11"/>
  <c r="M448" i="11"/>
  <c r="L448" i="11"/>
  <c r="K448" i="11"/>
  <c r="J448" i="11"/>
  <c r="I448" i="11"/>
  <c r="H448" i="11"/>
  <c r="G448" i="11"/>
  <c r="D448" i="11"/>
  <c r="C448" i="11"/>
  <c r="B448" i="11"/>
  <c r="A448" i="11"/>
  <c r="HB447" i="11"/>
  <c r="K254" i="11"/>
  <c r="I254" i="11"/>
  <c r="G254" i="11"/>
  <c r="P254" i="11"/>
  <c r="O254" i="11"/>
  <c r="AL254" i="11"/>
  <c r="AQ254" i="11"/>
  <c r="AW254" i="11"/>
  <c r="AV254" i="11"/>
  <c r="BU254" i="11"/>
  <c r="CD254" i="11"/>
  <c r="CG254" i="11"/>
  <c r="DF254" i="11"/>
  <c r="CW254" i="11"/>
  <c r="FZ254" i="11"/>
  <c r="FY254" i="11"/>
  <c r="FX254" i="11"/>
  <c r="FW254" i="11"/>
  <c r="FV254" i="11"/>
  <c r="FU254" i="11"/>
  <c r="FT254" i="11"/>
  <c r="FS254" i="11"/>
  <c r="GD254" i="11"/>
  <c r="GC254" i="11"/>
  <c r="CD226" i="11"/>
  <c r="CG226" i="11"/>
  <c r="CW226" i="11"/>
  <c r="DF226" i="11"/>
  <c r="FZ226" i="11"/>
  <c r="FY226" i="11"/>
  <c r="FX226" i="11"/>
  <c r="FW226" i="11"/>
  <c r="FV226" i="11"/>
  <c r="FU226" i="11"/>
  <c r="FT226" i="11"/>
  <c r="FS226" i="11"/>
  <c r="GD226" i="11"/>
  <c r="GC226" i="11"/>
  <c r="HB448" i="11" l="1"/>
  <c r="FP174" i="11"/>
  <c r="FO174" i="11"/>
  <c r="FN174" i="11"/>
  <c r="FP172" i="11"/>
  <c r="FO172" i="11"/>
  <c r="FN172" i="11"/>
  <c r="FP170" i="11"/>
  <c r="FO170" i="11"/>
  <c r="FN170" i="11"/>
  <c r="FP134" i="11"/>
  <c r="FO134" i="11"/>
  <c r="FN134" i="11"/>
  <c r="AL36" i="11"/>
  <c r="FP586" i="11"/>
  <c r="FO586" i="11"/>
  <c r="FN586" i="11"/>
  <c r="FP596" i="11"/>
  <c r="FO596" i="11"/>
  <c r="FN596" i="11"/>
  <c r="FP594" i="11"/>
  <c r="FO594" i="11"/>
  <c r="FN594" i="11"/>
  <c r="FP592" i="11"/>
  <c r="FO592" i="11"/>
  <c r="FN592" i="11"/>
  <c r="CC596" i="11"/>
  <c r="AW542" i="11"/>
  <c r="AU542" i="11"/>
  <c r="AT542" i="11"/>
  <c r="AS542" i="11"/>
  <c r="AR542" i="11"/>
  <c r="AQ542" i="11"/>
  <c r="AP542" i="11"/>
  <c r="AO542" i="11"/>
  <c r="AN542" i="11"/>
  <c r="AM542" i="11"/>
  <c r="AL542" i="11"/>
  <c r="GE542" i="11"/>
  <c r="GD542" i="11"/>
  <c r="GC542" i="11"/>
  <c r="GB542" i="11"/>
  <c r="GA542" i="11"/>
  <c r="FZ542" i="11"/>
  <c r="FY542" i="11"/>
  <c r="FX542" i="11"/>
  <c r="FW542" i="11"/>
  <c r="FV542" i="11"/>
  <c r="FU542" i="11"/>
  <c r="FT542" i="11"/>
  <c r="FS542" i="11"/>
  <c r="GE540" i="11"/>
  <c r="GD540" i="11"/>
  <c r="GC540" i="11"/>
  <c r="GB540" i="11"/>
  <c r="GA540" i="11"/>
  <c r="FZ540" i="11"/>
  <c r="FY540" i="11"/>
  <c r="FX540" i="11"/>
  <c r="FW540" i="11"/>
  <c r="FV540" i="11"/>
  <c r="FU540" i="11"/>
  <c r="FT540" i="11"/>
  <c r="FS540" i="11"/>
  <c r="CB526" i="11"/>
  <c r="P364" i="11"/>
  <c r="O364" i="11"/>
  <c r="K364" i="11"/>
  <c r="J364" i="11"/>
  <c r="I364" i="11"/>
  <c r="H364" i="11"/>
  <c r="G364" i="11"/>
  <c r="CG152" i="11"/>
  <c r="CD152" i="11"/>
  <c r="J52" i="11"/>
  <c r="H52" i="11"/>
  <c r="CE10" i="11"/>
  <c r="K18" i="11"/>
  <c r="J18" i="11"/>
  <c r="I18" i="11"/>
  <c r="H18" i="11"/>
  <c r="G18" i="11"/>
  <c r="K16" i="11"/>
  <c r="J16" i="11"/>
  <c r="I16" i="11"/>
  <c r="H16" i="11"/>
  <c r="G16" i="11"/>
  <c r="K14" i="11"/>
  <c r="J14" i="11"/>
  <c r="I14" i="11"/>
  <c r="H14" i="11"/>
  <c r="G14" i="11"/>
  <c r="J12" i="11"/>
  <c r="H12" i="11"/>
  <c r="GE14" i="11"/>
  <c r="GD14" i="11"/>
  <c r="GC14" i="11"/>
  <c r="GB14" i="11"/>
  <c r="GA14" i="11"/>
  <c r="FZ14" i="11"/>
  <c r="FY14" i="11"/>
  <c r="FX14" i="11"/>
  <c r="FW14" i="11"/>
  <c r="FV14" i="11"/>
  <c r="FU14" i="11"/>
  <c r="FT14" i="11"/>
  <c r="FS14" i="11"/>
  <c r="FR14" i="11"/>
  <c r="FQ14" i="11"/>
  <c r="FP14" i="11"/>
  <c r="FO14" i="11"/>
  <c r="FN14" i="11"/>
  <c r="FM14" i="11"/>
  <c r="FL14" i="11"/>
  <c r="FK14" i="11"/>
  <c r="FJ14" i="11"/>
  <c r="FI14" i="11"/>
  <c r="FH14" i="11"/>
  <c r="FG14" i="11"/>
  <c r="FF14" i="11"/>
  <c r="FE14" i="11"/>
  <c r="FD14" i="11"/>
  <c r="FC14" i="11"/>
  <c r="FB14" i="11"/>
  <c r="FA14" i="11"/>
  <c r="EZ14" i="11"/>
  <c r="EY14" i="11"/>
  <c r="EX14" i="11"/>
  <c r="EW14" i="11"/>
  <c r="EV14" i="11"/>
  <c r="EU14" i="11"/>
  <c r="ET14" i="11"/>
  <c r="ES14" i="11"/>
  <c r="ER14" i="11"/>
  <c r="EQ14" i="11"/>
  <c r="EP14" i="11"/>
  <c r="EO14" i="11"/>
  <c r="EN14" i="11"/>
  <c r="EM14" i="11"/>
  <c r="EL14" i="11"/>
  <c r="EK14" i="11"/>
  <c r="EJ14" i="11"/>
  <c r="EI14" i="11"/>
  <c r="EH14" i="11"/>
  <c r="EG14" i="11"/>
  <c r="EF14" i="11"/>
  <c r="EE14" i="11"/>
  <c r="ED14" i="11"/>
  <c r="EC14" i="11"/>
  <c r="EB14" i="11"/>
  <c r="EA14" i="11"/>
  <c r="DZ14" i="11"/>
  <c r="DY14" i="11"/>
  <c r="DX14" i="11"/>
  <c r="DW14" i="11"/>
  <c r="DV14" i="11"/>
  <c r="DU14" i="11"/>
  <c r="DT14" i="11"/>
  <c r="DS14" i="11"/>
  <c r="DR14" i="11"/>
  <c r="DQ14" i="11"/>
  <c r="DP14" i="11"/>
  <c r="DO14" i="11"/>
  <c r="DN14" i="11"/>
  <c r="DM14" i="11"/>
  <c r="DL14" i="11"/>
  <c r="DK14" i="11"/>
  <c r="DJ14" i="11"/>
  <c r="DI14" i="11"/>
  <c r="DH14" i="11"/>
  <c r="DG14" i="11"/>
  <c r="DF14" i="11"/>
  <c r="DE14" i="11"/>
  <c r="DD14" i="11"/>
  <c r="DC14" i="11"/>
  <c r="DB14" i="11"/>
  <c r="DA14" i="11"/>
  <c r="CZ14" i="11"/>
  <c r="CY14" i="11"/>
  <c r="CX14" i="11"/>
  <c r="CW14" i="11"/>
  <c r="CV14" i="11"/>
  <c r="CU14" i="11"/>
  <c r="CT14" i="11"/>
  <c r="CS14" i="11"/>
  <c r="CR14" i="11"/>
  <c r="CQ14" i="11"/>
  <c r="CP14" i="11"/>
  <c r="CO14" i="11"/>
  <c r="CN14" i="11"/>
  <c r="CM14" i="11"/>
  <c r="CG14" i="11"/>
  <c r="CF14" i="11"/>
  <c r="CE14" i="11"/>
  <c r="CD14" i="11"/>
  <c r="CC14" i="11"/>
  <c r="CB14" i="11"/>
  <c r="CA14" i="11"/>
  <c r="BZ14" i="11"/>
  <c r="BY14" i="11"/>
  <c r="BX14" i="11"/>
  <c r="BW14" i="11"/>
  <c r="BV14" i="11"/>
  <c r="BU14" i="11"/>
  <c r="BT14" i="11"/>
  <c r="BS14" i="11"/>
  <c r="BR14" i="11"/>
  <c r="BQ14" i="11"/>
  <c r="BP14" i="11"/>
  <c r="BO14" i="11"/>
  <c r="BN14" i="11"/>
  <c r="BM14" i="11"/>
  <c r="BL14" i="11"/>
  <c r="BK14" i="11"/>
  <c r="BJ14" i="11"/>
  <c r="BI14" i="11"/>
  <c r="BH14" i="11"/>
  <c r="BG14" i="11"/>
  <c r="BF14" i="11"/>
  <c r="BE14" i="11"/>
  <c r="BD14" i="11"/>
  <c r="BC14" i="11"/>
  <c r="BB14" i="11"/>
  <c r="BA14" i="11"/>
  <c r="AZ14" i="11"/>
  <c r="AY14" i="11"/>
  <c r="AX14" i="11"/>
  <c r="AW14" i="11"/>
  <c r="AV14" i="11"/>
  <c r="AT14" i="11"/>
  <c r="AS14" i="11"/>
  <c r="AR14" i="11"/>
  <c r="AP14" i="11"/>
  <c r="AN14" i="11"/>
  <c r="AM14" i="11"/>
  <c r="AL14" i="11"/>
  <c r="AK14" i="11"/>
  <c r="AJ14" i="11"/>
  <c r="AI14" i="11"/>
  <c r="AH14" i="11"/>
  <c r="AG14" i="11"/>
  <c r="AF14" i="11"/>
  <c r="AE14" i="11"/>
  <c r="AD14" i="11"/>
  <c r="AC14" i="11"/>
  <c r="AB14" i="11"/>
  <c r="AA14" i="11"/>
  <c r="Z14" i="11"/>
  <c r="Y14" i="11"/>
  <c r="X14" i="11"/>
  <c r="W14" i="11"/>
  <c r="V14" i="11"/>
  <c r="U14" i="11"/>
  <c r="T14" i="11"/>
  <c r="S14" i="11"/>
  <c r="R14" i="11"/>
  <c r="Q14" i="11"/>
  <c r="P14" i="11"/>
  <c r="O14" i="11"/>
  <c r="N14" i="11"/>
  <c r="M14" i="11"/>
  <c r="L14" i="11"/>
  <c r="D14" i="11"/>
  <c r="C14" i="11"/>
  <c r="HB13" i="11"/>
  <c r="GD18" i="11"/>
  <c r="GC18" i="11"/>
  <c r="GD16" i="11"/>
  <c r="GC16" i="11"/>
  <c r="GD12" i="11"/>
  <c r="GC12" i="11"/>
  <c r="EM18" i="11"/>
  <c r="EL18" i="11"/>
  <c r="EM16" i="11"/>
  <c r="EL16" i="11"/>
  <c r="EM12" i="11"/>
  <c r="EL12" i="11"/>
  <c r="CF18" i="11"/>
  <c r="CF16" i="11"/>
  <c r="CF12" i="11"/>
  <c r="BX18" i="11"/>
  <c r="BX16" i="11"/>
  <c r="BX12" i="11"/>
  <c r="BD18" i="11"/>
  <c r="BC18" i="11"/>
  <c r="BD16" i="11"/>
  <c r="BC16" i="11"/>
  <c r="BD12" i="11"/>
  <c r="BC12" i="11"/>
  <c r="D18" i="11"/>
  <c r="D16" i="11"/>
  <c r="D12" i="11"/>
  <c r="C18" i="11"/>
  <c r="C16" i="11"/>
  <c r="C12" i="11"/>
  <c r="GE12" i="11"/>
  <c r="GB12" i="11"/>
  <c r="GA12" i="11"/>
  <c r="FZ12" i="11"/>
  <c r="FY12" i="11"/>
  <c r="FX12" i="11"/>
  <c r="FW12" i="11"/>
  <c r="FV12" i="11"/>
  <c r="FU12" i="11"/>
  <c r="FT12" i="11"/>
  <c r="FS12" i="11"/>
  <c r="FR12" i="11"/>
  <c r="FQ12" i="11"/>
  <c r="FP12" i="11"/>
  <c r="FO12" i="11"/>
  <c r="FN12" i="11"/>
  <c r="FM12" i="11"/>
  <c r="FL12" i="11"/>
  <c r="FK12" i="11"/>
  <c r="FJ12" i="11"/>
  <c r="FI12" i="11"/>
  <c r="FH12" i="11"/>
  <c r="FG12" i="11"/>
  <c r="FF12" i="11"/>
  <c r="FE12" i="11"/>
  <c r="FD12" i="11"/>
  <c r="FC12" i="11"/>
  <c r="FB12" i="11"/>
  <c r="FA12" i="11"/>
  <c r="EZ12" i="11"/>
  <c r="EY12" i="11"/>
  <c r="EX12" i="11"/>
  <c r="EW12" i="11"/>
  <c r="EV12" i="11"/>
  <c r="EU12" i="11"/>
  <c r="ET12" i="11"/>
  <c r="ES12" i="11"/>
  <c r="ER12" i="11"/>
  <c r="EQ12" i="11"/>
  <c r="EP12" i="11"/>
  <c r="EO12" i="11"/>
  <c r="EN12" i="11"/>
  <c r="EK12" i="11"/>
  <c r="EJ12" i="11"/>
  <c r="EI12" i="11"/>
  <c r="EH12" i="11"/>
  <c r="EG12" i="11"/>
  <c r="EF12" i="11"/>
  <c r="EE12" i="11"/>
  <c r="ED12" i="11"/>
  <c r="EC12" i="11"/>
  <c r="EB12" i="11"/>
  <c r="EA12" i="11"/>
  <c r="DZ12" i="11"/>
  <c r="DY12" i="11"/>
  <c r="DX12" i="11"/>
  <c r="DW12" i="11"/>
  <c r="DV12" i="11"/>
  <c r="DU12" i="11"/>
  <c r="DT12" i="11"/>
  <c r="DS12" i="11"/>
  <c r="DR12" i="11"/>
  <c r="DQ12" i="11"/>
  <c r="DP12" i="11"/>
  <c r="DO12" i="11"/>
  <c r="DN12" i="11"/>
  <c r="DM12" i="11"/>
  <c r="DL12" i="11"/>
  <c r="DK12" i="11"/>
  <c r="DJ12" i="11"/>
  <c r="DI12" i="11"/>
  <c r="DH12" i="11"/>
  <c r="DG12" i="11"/>
  <c r="DF12" i="11"/>
  <c r="DE12" i="11"/>
  <c r="DD12" i="11"/>
  <c r="DC12" i="11"/>
  <c r="DB12" i="11"/>
  <c r="DA12" i="11"/>
  <c r="CZ12" i="11"/>
  <c r="CY12" i="11"/>
  <c r="CX12" i="11"/>
  <c r="CW12" i="11"/>
  <c r="CV12" i="11"/>
  <c r="CU12" i="11"/>
  <c r="CT12" i="11"/>
  <c r="CS12" i="11"/>
  <c r="CR12" i="11"/>
  <c r="CQ12" i="11"/>
  <c r="CP12" i="11"/>
  <c r="CO12" i="11"/>
  <c r="CN12" i="11"/>
  <c r="CM12" i="11"/>
  <c r="CG12" i="11"/>
  <c r="CE12" i="11"/>
  <c r="CD12" i="11"/>
  <c r="CC12" i="11"/>
  <c r="CB12" i="11"/>
  <c r="CA12" i="11"/>
  <c r="BZ12" i="11"/>
  <c r="BY12" i="11"/>
  <c r="BW12" i="11"/>
  <c r="BV12" i="11"/>
  <c r="BU12" i="11"/>
  <c r="BT12" i="11"/>
  <c r="BS12" i="11"/>
  <c r="BR12" i="11"/>
  <c r="BQ12" i="11"/>
  <c r="BP12" i="11"/>
  <c r="BO12" i="11"/>
  <c r="BN12" i="11"/>
  <c r="BM12" i="11"/>
  <c r="BL12" i="11"/>
  <c r="BK12" i="11"/>
  <c r="BJ12" i="11"/>
  <c r="BI12" i="11"/>
  <c r="BH12" i="11"/>
  <c r="BG12" i="11"/>
  <c r="BF12" i="11"/>
  <c r="BE12" i="11"/>
  <c r="BB12" i="11"/>
  <c r="BA12" i="11"/>
  <c r="AZ12" i="11"/>
  <c r="AY12" i="11"/>
  <c r="AX12" i="11"/>
  <c r="AW12" i="11"/>
  <c r="AV12" i="11"/>
  <c r="AT12" i="11"/>
  <c r="AS12" i="11"/>
  <c r="AR12" i="11"/>
  <c r="AP12" i="11"/>
  <c r="AN12" i="11"/>
  <c r="AM12" i="11"/>
  <c r="AL12" i="11"/>
  <c r="AK12" i="11"/>
  <c r="AJ12" i="11"/>
  <c r="AI12" i="11"/>
  <c r="AH12" i="11"/>
  <c r="AG12" i="11"/>
  <c r="AF12" i="11"/>
  <c r="AE12" i="11"/>
  <c r="AD12" i="11"/>
  <c r="AC12" i="11"/>
  <c r="AB12" i="11"/>
  <c r="AA12" i="11"/>
  <c r="Z12" i="11"/>
  <c r="Y12" i="11"/>
  <c r="X12" i="11"/>
  <c r="W12" i="11"/>
  <c r="V12" i="11"/>
  <c r="U12" i="11"/>
  <c r="T12" i="11"/>
  <c r="S12" i="11"/>
  <c r="R12" i="11"/>
  <c r="Q12" i="11"/>
  <c r="P12" i="11"/>
  <c r="O12" i="11"/>
  <c r="N12" i="11"/>
  <c r="M12" i="11"/>
  <c r="L12" i="11"/>
  <c r="K12" i="11"/>
  <c r="I12" i="11"/>
  <c r="G12" i="11"/>
  <c r="HB11" i="11"/>
  <c r="GE16" i="11"/>
  <c r="GB16" i="11"/>
  <c r="GA16" i="11"/>
  <c r="FZ16" i="11"/>
  <c r="FY16" i="11"/>
  <c r="FX16" i="11"/>
  <c r="FW16" i="11"/>
  <c r="FV16" i="11"/>
  <c r="FU16" i="11"/>
  <c r="FT16" i="11"/>
  <c r="FS16" i="11"/>
  <c r="FR16" i="11"/>
  <c r="FQ16" i="11"/>
  <c r="FP16" i="11"/>
  <c r="FO16" i="11"/>
  <c r="FN16" i="11"/>
  <c r="FM16" i="11"/>
  <c r="FL16" i="11"/>
  <c r="FK16" i="11"/>
  <c r="FJ16" i="11"/>
  <c r="FI16" i="11"/>
  <c r="FH16" i="11"/>
  <c r="FG16" i="11"/>
  <c r="FF16" i="11"/>
  <c r="FE16" i="11"/>
  <c r="FD16" i="11"/>
  <c r="FC16" i="11"/>
  <c r="FB16" i="11"/>
  <c r="FA16" i="11"/>
  <c r="EZ16" i="11"/>
  <c r="EY16" i="11"/>
  <c r="EX16" i="11"/>
  <c r="EW16" i="11"/>
  <c r="EV16" i="11"/>
  <c r="EU16" i="11"/>
  <c r="ET16" i="11"/>
  <c r="ES16" i="11"/>
  <c r="ER16" i="11"/>
  <c r="EQ16" i="11"/>
  <c r="EP16" i="11"/>
  <c r="EO16" i="11"/>
  <c r="EN16" i="11"/>
  <c r="EK16" i="11"/>
  <c r="EJ16" i="11"/>
  <c r="EI16" i="11"/>
  <c r="EH16" i="11"/>
  <c r="EG16" i="11"/>
  <c r="EF16" i="11"/>
  <c r="EE16" i="11"/>
  <c r="ED16" i="11"/>
  <c r="EC16" i="11"/>
  <c r="EB16" i="11"/>
  <c r="EA16" i="11"/>
  <c r="DZ16" i="11"/>
  <c r="DY16" i="11"/>
  <c r="DX16" i="11"/>
  <c r="DW16" i="11"/>
  <c r="DV16" i="11"/>
  <c r="DU16" i="11"/>
  <c r="DT16" i="11"/>
  <c r="DS16" i="11"/>
  <c r="DR16" i="11"/>
  <c r="DQ16" i="11"/>
  <c r="DP16" i="11"/>
  <c r="DO16" i="11"/>
  <c r="DN16" i="11"/>
  <c r="DM16" i="11"/>
  <c r="DL16" i="11"/>
  <c r="DK16" i="11"/>
  <c r="DJ16" i="11"/>
  <c r="DI16" i="11"/>
  <c r="DH16" i="11"/>
  <c r="DG16" i="11"/>
  <c r="DF16" i="11"/>
  <c r="DE16" i="11"/>
  <c r="DD16" i="11"/>
  <c r="DC16" i="11"/>
  <c r="DB16" i="11"/>
  <c r="DA16" i="11"/>
  <c r="CZ16" i="11"/>
  <c r="CY16" i="11"/>
  <c r="CX16" i="11"/>
  <c r="CW16" i="11"/>
  <c r="CV16" i="11"/>
  <c r="CU16" i="11"/>
  <c r="CT16" i="11"/>
  <c r="CS16" i="11"/>
  <c r="CR16" i="11"/>
  <c r="CQ16" i="11"/>
  <c r="CP16" i="11"/>
  <c r="CO16" i="11"/>
  <c r="CN16" i="11"/>
  <c r="CM16" i="11"/>
  <c r="CG16" i="11"/>
  <c r="CE16" i="11"/>
  <c r="CD16" i="11"/>
  <c r="CC16" i="11"/>
  <c r="CB16" i="11"/>
  <c r="CA16" i="11"/>
  <c r="BZ16" i="11"/>
  <c r="BY16" i="11"/>
  <c r="BW16" i="11"/>
  <c r="BV16" i="11"/>
  <c r="BU16" i="11"/>
  <c r="BT16" i="11"/>
  <c r="BS16" i="11"/>
  <c r="BR16" i="11"/>
  <c r="BQ16" i="11"/>
  <c r="BP16" i="11"/>
  <c r="BO16" i="11"/>
  <c r="BN16" i="11"/>
  <c r="BM16" i="11"/>
  <c r="BL16" i="11"/>
  <c r="BK16" i="11"/>
  <c r="BJ16" i="11"/>
  <c r="BI16" i="11"/>
  <c r="BH16" i="11"/>
  <c r="BG16" i="11"/>
  <c r="BF16" i="11"/>
  <c r="BE16" i="11"/>
  <c r="BB16" i="11"/>
  <c r="BA16" i="11"/>
  <c r="AZ16" i="11"/>
  <c r="AY16" i="11"/>
  <c r="AX16" i="11"/>
  <c r="AW16" i="11"/>
  <c r="AV16" i="11"/>
  <c r="AT16" i="11"/>
  <c r="AS16" i="11"/>
  <c r="AR16" i="11"/>
  <c r="AP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M16" i="11"/>
  <c r="L16" i="11"/>
  <c r="HB15" i="11"/>
  <c r="GE18" i="11"/>
  <c r="GB18" i="11"/>
  <c r="FZ18" i="11"/>
  <c r="FW18" i="11"/>
  <c r="FV18" i="11"/>
  <c r="FU18" i="11"/>
  <c r="FR18" i="11"/>
  <c r="FQ18" i="11"/>
  <c r="FP18" i="11"/>
  <c r="FO18" i="11"/>
  <c r="FN18" i="11"/>
  <c r="FM18" i="11"/>
  <c r="FL18" i="11"/>
  <c r="FK18" i="11"/>
  <c r="FJ18" i="11"/>
  <c r="FI18" i="11"/>
  <c r="FH18" i="11"/>
  <c r="FG18" i="11"/>
  <c r="FF18" i="11"/>
  <c r="FE18" i="11"/>
  <c r="FD18" i="11"/>
  <c r="FC18" i="11"/>
  <c r="FB18" i="11"/>
  <c r="FA18" i="11"/>
  <c r="EZ18" i="11"/>
  <c r="EY18" i="11"/>
  <c r="EX18" i="11"/>
  <c r="EW18" i="11"/>
  <c r="EV18" i="11"/>
  <c r="EU18" i="11"/>
  <c r="ET18" i="11"/>
  <c r="ES18" i="11"/>
  <c r="ER18" i="11"/>
  <c r="EQ18" i="11"/>
  <c r="EP18" i="11"/>
  <c r="EO18" i="11"/>
  <c r="EM10" i="11"/>
  <c r="EL10" i="11"/>
  <c r="EN18" i="11"/>
  <c r="EK18" i="11"/>
  <c r="EJ18" i="11"/>
  <c r="EI18" i="11"/>
  <c r="EH18" i="11"/>
  <c r="EG18" i="11"/>
  <c r="EF18" i="11"/>
  <c r="EE18" i="11"/>
  <c r="ED18" i="11"/>
  <c r="EC18" i="11"/>
  <c r="EB18" i="11"/>
  <c r="EA18" i="11"/>
  <c r="DZ18" i="11"/>
  <c r="DY18" i="11"/>
  <c r="DX18" i="11"/>
  <c r="DW18" i="11"/>
  <c r="DV18" i="11"/>
  <c r="DU18" i="11"/>
  <c r="DT18" i="11"/>
  <c r="DS18" i="11"/>
  <c r="DR18" i="11"/>
  <c r="DQ18" i="11"/>
  <c r="DP18" i="11"/>
  <c r="DO18" i="11"/>
  <c r="DN18" i="11"/>
  <c r="DM18" i="11"/>
  <c r="DL18" i="11"/>
  <c r="DK18" i="11"/>
  <c r="DJ18" i="11"/>
  <c r="DI18" i="11"/>
  <c r="DH18" i="11"/>
  <c r="DG18" i="11"/>
  <c r="DF18" i="11"/>
  <c r="DE18" i="11"/>
  <c r="DD18" i="11"/>
  <c r="DC18" i="11"/>
  <c r="DB18" i="11"/>
  <c r="DA18" i="11"/>
  <c r="CZ18" i="11"/>
  <c r="CY18" i="11"/>
  <c r="CX18" i="11"/>
  <c r="CV18" i="11"/>
  <c r="CU18" i="11"/>
  <c r="CT18" i="11"/>
  <c r="CS18" i="11"/>
  <c r="CR18" i="11"/>
  <c r="CQ18" i="11"/>
  <c r="CP18" i="11"/>
  <c r="CO18" i="11"/>
  <c r="CN18" i="11"/>
  <c r="CM18" i="11"/>
  <c r="CG18" i="11"/>
  <c r="CE18" i="11"/>
  <c r="CD18" i="11"/>
  <c r="CC18" i="11"/>
  <c r="CB18" i="11"/>
  <c r="CA18" i="11"/>
  <c r="BZ18" i="11"/>
  <c r="BY18" i="11"/>
  <c r="BW18" i="11"/>
  <c r="BV18" i="11"/>
  <c r="BU18" i="11"/>
  <c r="BT18" i="11"/>
  <c r="BS18" i="11"/>
  <c r="BR18" i="11"/>
  <c r="BQ18" i="11"/>
  <c r="BP18" i="11"/>
  <c r="BO18" i="11"/>
  <c r="BN18" i="11"/>
  <c r="BM18" i="11"/>
  <c r="BL18" i="11"/>
  <c r="BK18" i="11"/>
  <c r="BJ18" i="11"/>
  <c r="BI18" i="11"/>
  <c r="BH18" i="11"/>
  <c r="BG18" i="11"/>
  <c r="BF18" i="11"/>
  <c r="BE18" i="11"/>
  <c r="BB18" i="11"/>
  <c r="BA18" i="11"/>
  <c r="AZ18" i="11"/>
  <c r="AY18" i="11"/>
  <c r="AX18" i="11"/>
  <c r="AW18" i="11"/>
  <c r="AS18" i="11"/>
  <c r="AT18" i="11"/>
  <c r="AR18" i="11"/>
  <c r="AP18" i="11"/>
  <c r="AN18" i="11"/>
  <c r="AM18" i="11"/>
  <c r="AL18" i="11"/>
  <c r="AK18" i="11"/>
  <c r="AJ18" i="11"/>
  <c r="AH18" i="11"/>
  <c r="AG18" i="11"/>
  <c r="AI18" i="11"/>
  <c r="AF18" i="11"/>
  <c r="AE18" i="11"/>
  <c r="AD18" i="11"/>
  <c r="AC18" i="11"/>
  <c r="AB18" i="11"/>
  <c r="AA18" i="11"/>
  <c r="Z18" i="11"/>
  <c r="Y18" i="11"/>
  <c r="X18" i="11"/>
  <c r="W18" i="11"/>
  <c r="V18" i="11"/>
  <c r="U18" i="11"/>
  <c r="T18" i="11"/>
  <c r="S18" i="11"/>
  <c r="R18" i="11"/>
  <c r="Q18" i="11"/>
  <c r="P18" i="11"/>
  <c r="O18" i="11"/>
  <c r="N18" i="11"/>
  <c r="M18" i="11"/>
  <c r="L18" i="11"/>
  <c r="HB17" i="11"/>
  <c r="GA18" i="11"/>
  <c r="FY18" i="11"/>
  <c r="FX18" i="11"/>
  <c r="FT18" i="11"/>
  <c r="FS18" i="11"/>
  <c r="CW18" i="11"/>
  <c r="AV18" i="11"/>
  <c r="K540" i="11"/>
  <c r="J540" i="11"/>
  <c r="I540" i="11"/>
  <c r="H540" i="11"/>
  <c r="G540" i="11"/>
  <c r="K308" i="11"/>
  <c r="J308" i="11"/>
  <c r="I308" i="11"/>
  <c r="H308" i="11"/>
  <c r="G308" i="11"/>
  <c r="K280" i="11"/>
  <c r="J280" i="11"/>
  <c r="I280" i="11"/>
  <c r="H280" i="11"/>
  <c r="G280" i="11"/>
  <c r="K276" i="11"/>
  <c r="J276" i="11"/>
  <c r="I276" i="11"/>
  <c r="H276" i="11"/>
  <c r="G276" i="11"/>
  <c r="K152" i="11"/>
  <c r="J152" i="11"/>
  <c r="I152" i="11"/>
  <c r="H152" i="11"/>
  <c r="G152" i="11"/>
  <c r="K156" i="11"/>
  <c r="J156" i="11"/>
  <c r="I156" i="11"/>
  <c r="H156" i="11"/>
  <c r="G156" i="11"/>
  <c r="K64" i="11"/>
  <c r="J64" i="11"/>
  <c r="I64" i="11"/>
  <c r="H64" i="11"/>
  <c r="G64" i="11"/>
  <c r="GE20" i="11"/>
  <c r="GD20" i="11"/>
  <c r="GC20" i="11"/>
  <c r="GB20" i="11"/>
  <c r="GA20" i="11"/>
  <c r="FZ20" i="11"/>
  <c r="FY20" i="11"/>
  <c r="FX20" i="11"/>
  <c r="FW20" i="11"/>
  <c r="FV20" i="11"/>
  <c r="FU20" i="11"/>
  <c r="FT20" i="11"/>
  <c r="FS20" i="11"/>
  <c r="FR20" i="11"/>
  <c r="FQ20" i="11"/>
  <c r="FP20" i="11"/>
  <c r="FO20" i="11"/>
  <c r="FN20" i="11"/>
  <c r="FM20" i="11"/>
  <c r="FL20" i="11"/>
  <c r="FK20" i="11"/>
  <c r="FJ20" i="11"/>
  <c r="FI20" i="11"/>
  <c r="FH20" i="11"/>
  <c r="FG20" i="11"/>
  <c r="FF20" i="11"/>
  <c r="FE20" i="11"/>
  <c r="FD20" i="11"/>
  <c r="FC20" i="11"/>
  <c r="FB20" i="11"/>
  <c r="FA20" i="11"/>
  <c r="EZ20" i="11"/>
  <c r="EY20" i="11"/>
  <c r="EX20" i="11"/>
  <c r="EW20" i="11"/>
  <c r="EV20" i="11"/>
  <c r="EU20" i="11"/>
  <c r="ET20" i="11"/>
  <c r="ES20" i="11"/>
  <c r="ER20" i="11"/>
  <c r="EQ20" i="11"/>
  <c r="EP20" i="11"/>
  <c r="EO20" i="11"/>
  <c r="EN20" i="11"/>
  <c r="EM20" i="11"/>
  <c r="EL20" i="11"/>
  <c r="EK20" i="11"/>
  <c r="EJ20" i="11"/>
  <c r="EI20" i="11"/>
  <c r="EH20" i="11"/>
  <c r="EG20" i="11"/>
  <c r="EF20" i="11"/>
  <c r="EE20" i="11"/>
  <c r="ED20" i="11"/>
  <c r="EC20" i="11"/>
  <c r="EB20" i="11"/>
  <c r="EA20" i="11"/>
  <c r="DZ20" i="11"/>
  <c r="DY20" i="11"/>
  <c r="DX20" i="11"/>
  <c r="DW20" i="11"/>
  <c r="DV20" i="11"/>
  <c r="DU20" i="11"/>
  <c r="DT20" i="11"/>
  <c r="DS20" i="11"/>
  <c r="DR20" i="11"/>
  <c r="DQ20" i="11"/>
  <c r="DP20" i="11"/>
  <c r="DO20" i="11"/>
  <c r="DN20" i="11"/>
  <c r="DM20" i="11"/>
  <c r="DL20" i="11"/>
  <c r="DK20" i="11"/>
  <c r="DJ20" i="11"/>
  <c r="DI20" i="11"/>
  <c r="DH20" i="11"/>
  <c r="DG20" i="11"/>
  <c r="DF20" i="11"/>
  <c r="DE20" i="11"/>
  <c r="DD20" i="11"/>
  <c r="DC20" i="11"/>
  <c r="DB20" i="11"/>
  <c r="DA20" i="11"/>
  <c r="CZ20" i="11"/>
  <c r="CY20" i="11"/>
  <c r="CX20" i="11"/>
  <c r="CW20" i="11"/>
  <c r="CV20" i="11"/>
  <c r="CU20" i="11"/>
  <c r="CT20" i="11"/>
  <c r="CS20" i="11"/>
  <c r="CR20" i="11"/>
  <c r="CQ20" i="11"/>
  <c r="CP20" i="11"/>
  <c r="CO20" i="11"/>
  <c r="CN20" i="11"/>
  <c r="CM20" i="11"/>
  <c r="CG20" i="11"/>
  <c r="CF20" i="11"/>
  <c r="CE20" i="11"/>
  <c r="CD20" i="11"/>
  <c r="CC20" i="11"/>
  <c r="CB20" i="11"/>
  <c r="CA20" i="11"/>
  <c r="BY20" i="11"/>
  <c r="BX20" i="11"/>
  <c r="BW20" i="11"/>
  <c r="BV20" i="11"/>
  <c r="BT20" i="11"/>
  <c r="BS20" i="11"/>
  <c r="BR20" i="11"/>
  <c r="BQ20" i="11"/>
  <c r="BP20" i="11"/>
  <c r="BO20" i="11"/>
  <c r="BN20" i="11"/>
  <c r="BM20" i="11"/>
  <c r="BL20" i="11"/>
  <c r="BK20" i="11"/>
  <c r="BJ20" i="11"/>
  <c r="BI20" i="11"/>
  <c r="BH20" i="11"/>
  <c r="BG20" i="11"/>
  <c r="BF20" i="11"/>
  <c r="BE20" i="11"/>
  <c r="BD20" i="11"/>
  <c r="BC20" i="11"/>
  <c r="BB20" i="11"/>
  <c r="BA20" i="11"/>
  <c r="AZ20" i="11"/>
  <c r="AY20" i="11"/>
  <c r="AX20"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H20" i="11"/>
  <c r="G20" i="11"/>
  <c r="E20" i="11"/>
  <c r="D20" i="11"/>
  <c r="C20" i="11"/>
  <c r="B20" i="11"/>
  <c r="A20" i="11"/>
  <c r="HB19" i="11"/>
  <c r="GI10" i="1"/>
  <c r="CD334" i="11"/>
  <c r="CF46" i="11"/>
  <c r="CF44" i="11"/>
  <c r="FV288" i="11"/>
  <c r="FW288" i="11"/>
  <c r="CG476" i="11"/>
  <c r="DF520" i="11"/>
  <c r="BP548" i="11"/>
  <c r="BP556" i="11"/>
  <c r="BP554" i="11"/>
  <c r="BP552" i="11"/>
  <c r="BP550" i="11"/>
  <c r="BR584" i="11"/>
  <c r="BP582" i="11"/>
  <c r="BP580" i="11"/>
  <c r="AW548" i="11"/>
  <c r="AQ548" i="11"/>
  <c r="AO548" i="11"/>
  <c r="AW552" i="11"/>
  <c r="AW550" i="11"/>
  <c r="AQ552" i="11"/>
  <c r="AQ550" i="11"/>
  <c r="AO550" i="11"/>
  <c r="AO552" i="11"/>
  <c r="AW554" i="11"/>
  <c r="AQ554" i="11"/>
  <c r="AO554" i="11"/>
  <c r="AO556" i="11"/>
  <c r="AQ556" i="11"/>
  <c r="AW556" i="11"/>
  <c r="AW558" i="11"/>
  <c r="AW560" i="11"/>
  <c r="AW562" i="11"/>
  <c r="AQ562" i="11"/>
  <c r="AQ560" i="11"/>
  <c r="AQ558" i="11"/>
  <c r="AO558" i="11"/>
  <c r="AO560" i="11"/>
  <c r="AO562" i="11"/>
  <c r="AW566" i="11"/>
  <c r="AQ566" i="11"/>
  <c r="AO566" i="11"/>
  <c r="AW564" i="11"/>
  <c r="AQ564" i="11"/>
  <c r="AO564" i="11"/>
  <c r="AW570" i="11"/>
  <c r="AW568" i="11"/>
  <c r="AO570" i="11"/>
  <c r="AO568" i="11"/>
  <c r="AQ568" i="11"/>
  <c r="AQ570" i="11"/>
  <c r="AO572" i="11"/>
  <c r="AQ572" i="11"/>
  <c r="AW572" i="11"/>
  <c r="AW574" i="11"/>
  <c r="AW576" i="11"/>
  <c r="AQ576" i="11"/>
  <c r="AQ574" i="11"/>
  <c r="AO574" i="11"/>
  <c r="AO576" i="11"/>
  <c r="AW582" i="11"/>
  <c r="AW580" i="11"/>
  <c r="AW578" i="11"/>
  <c r="AQ582" i="11"/>
  <c r="AQ580" i="11"/>
  <c r="AQ578" i="11"/>
  <c r="AO582" i="11"/>
  <c r="AO580" i="11"/>
  <c r="AO578" i="11"/>
  <c r="AW584" i="11"/>
  <c r="AQ584" i="11"/>
  <c r="AO584" i="11"/>
  <c r="AO588" i="11"/>
  <c r="AQ588" i="11"/>
  <c r="AW588" i="11"/>
  <c r="AW590" i="11"/>
  <c r="AO590" i="11"/>
  <c r="AQ590" i="11"/>
  <c r="AW598" i="11"/>
  <c r="AW604" i="11"/>
  <c r="AW606" i="11"/>
  <c r="AQ606" i="11"/>
  <c r="AO606" i="11"/>
  <c r="AQ604" i="11"/>
  <c r="AO604" i="11"/>
  <c r="AQ598" i="11"/>
  <c r="AO598" i="11"/>
  <c r="BP598" i="11"/>
  <c r="BP606" i="11"/>
  <c r="BP604" i="11"/>
  <c r="DF606" i="11"/>
  <c r="DF604" i="11"/>
  <c r="DF598" i="11"/>
  <c r="DF590" i="11"/>
  <c r="DF588" i="11"/>
  <c r="DF584" i="11"/>
  <c r="DF582" i="11"/>
  <c r="DF580" i="11"/>
  <c r="DF578" i="11"/>
  <c r="DF576" i="11"/>
  <c r="DF574" i="11"/>
  <c r="DF572" i="11"/>
  <c r="DF570" i="11"/>
  <c r="DF568" i="11"/>
  <c r="DF566" i="11"/>
  <c r="DF562" i="11"/>
  <c r="DF560" i="11"/>
  <c r="DF558" i="11"/>
  <c r="DF556" i="11"/>
  <c r="DF554" i="11"/>
  <c r="DF552" i="11"/>
  <c r="DF550" i="11"/>
  <c r="DF548" i="11"/>
  <c r="DE606" i="11"/>
  <c r="DD606" i="11"/>
  <c r="DC606" i="11"/>
  <c r="DE604" i="11"/>
  <c r="DD604" i="11"/>
  <c r="DC604" i="11"/>
  <c r="DE602" i="11"/>
  <c r="DD602" i="11"/>
  <c r="DC602" i="11"/>
  <c r="DE600" i="11"/>
  <c r="DD600" i="11"/>
  <c r="DC600" i="11"/>
  <c r="DE598" i="11"/>
  <c r="DD598" i="11"/>
  <c r="DC598" i="11"/>
  <c r="DE596" i="11"/>
  <c r="DD596" i="11"/>
  <c r="DC596" i="11"/>
  <c r="DE594" i="11"/>
  <c r="DD594" i="11"/>
  <c r="DC594" i="11"/>
  <c r="DE592" i="11"/>
  <c r="DD592" i="11"/>
  <c r="DC592" i="11"/>
  <c r="DE590" i="11"/>
  <c r="DD590" i="11"/>
  <c r="DC590" i="11"/>
  <c r="DE588" i="11"/>
  <c r="DD588" i="11"/>
  <c r="DC588" i="11"/>
  <c r="DE586" i="11"/>
  <c r="DD586" i="11"/>
  <c r="DC586" i="11"/>
  <c r="DE584" i="11"/>
  <c r="DD584" i="11"/>
  <c r="DC584" i="11"/>
  <c r="DE582" i="11"/>
  <c r="DD582" i="11"/>
  <c r="DC582" i="11"/>
  <c r="DE580" i="11"/>
  <c r="DD580" i="11"/>
  <c r="DC580" i="11"/>
  <c r="DE578" i="11"/>
  <c r="DD578" i="11"/>
  <c r="DC578" i="11"/>
  <c r="DE576" i="11"/>
  <c r="DD576" i="11"/>
  <c r="DC576" i="11"/>
  <c r="DE574" i="11"/>
  <c r="DD574" i="11"/>
  <c r="DC574" i="11"/>
  <c r="DE572" i="11"/>
  <c r="DD572" i="11"/>
  <c r="DC572" i="11"/>
  <c r="DE570" i="11"/>
  <c r="DD570" i="11"/>
  <c r="DC570" i="11"/>
  <c r="DE568" i="11"/>
  <c r="DD568" i="11"/>
  <c r="DC568" i="11"/>
  <c r="DE566" i="11"/>
  <c r="DD566" i="11"/>
  <c r="DC566" i="11"/>
  <c r="DE564" i="11"/>
  <c r="DD564" i="11"/>
  <c r="DC564" i="11"/>
  <c r="DE562" i="11"/>
  <c r="DD562" i="11"/>
  <c r="DC562" i="11"/>
  <c r="DE560" i="11"/>
  <c r="DD560" i="11"/>
  <c r="DC560" i="11"/>
  <c r="DE558" i="11"/>
  <c r="DD558" i="11"/>
  <c r="DC558" i="11"/>
  <c r="DE556" i="11"/>
  <c r="DD556" i="11"/>
  <c r="DC556" i="11"/>
  <c r="DE554" i="11"/>
  <c r="DD554" i="11"/>
  <c r="DC554" i="11"/>
  <c r="DE552" i="11"/>
  <c r="DD552" i="11"/>
  <c r="DC552" i="11"/>
  <c r="DE550" i="11"/>
  <c r="DD550" i="11"/>
  <c r="DC550" i="11"/>
  <c r="DE548" i="11"/>
  <c r="DD548" i="11"/>
  <c r="DC548" i="11"/>
  <c r="DE546" i="11"/>
  <c r="DD546" i="11"/>
  <c r="DC546" i="11"/>
  <c r="DE544" i="11"/>
  <c r="DD544" i="11"/>
  <c r="DC544" i="11"/>
  <c r="DE542" i="11"/>
  <c r="DD542" i="11"/>
  <c r="DC542" i="11"/>
  <c r="DE540" i="11"/>
  <c r="DD540" i="11"/>
  <c r="DC540" i="11"/>
  <c r="DE538" i="11"/>
  <c r="DD538" i="11"/>
  <c r="DC538" i="11"/>
  <c r="DE536" i="11"/>
  <c r="DD536" i="11"/>
  <c r="DC536" i="11"/>
  <c r="DE534" i="11"/>
  <c r="DD534" i="11"/>
  <c r="DC534" i="11"/>
  <c r="DE532" i="11"/>
  <c r="DD532" i="11"/>
  <c r="DC532" i="11"/>
  <c r="DE530" i="11"/>
  <c r="DD530" i="11"/>
  <c r="DC530" i="11"/>
  <c r="DE528" i="11"/>
  <c r="DD528" i="11"/>
  <c r="DC528" i="11"/>
  <c r="DE526" i="11"/>
  <c r="DD526" i="11"/>
  <c r="DC526" i="11"/>
  <c r="DE524" i="11"/>
  <c r="DD524" i="11"/>
  <c r="DC524" i="11"/>
  <c r="DE522" i="11"/>
  <c r="DD522" i="11"/>
  <c r="DC522" i="11"/>
  <c r="DE520" i="11"/>
  <c r="DD520" i="11"/>
  <c r="DC520" i="11"/>
  <c r="DE518" i="11"/>
  <c r="DD518" i="11"/>
  <c r="DC518" i="11"/>
  <c r="DE516" i="11"/>
  <c r="DD516" i="11"/>
  <c r="DC516" i="11"/>
  <c r="DE514" i="11"/>
  <c r="DD514" i="11"/>
  <c r="DC514" i="11"/>
  <c r="DE512" i="11"/>
  <c r="DD512" i="11"/>
  <c r="DC512" i="11"/>
  <c r="DE506" i="11"/>
  <c r="DD506" i="11"/>
  <c r="DC506" i="11"/>
  <c r="DE504" i="11"/>
  <c r="DD504" i="11"/>
  <c r="DC504" i="11"/>
  <c r="DE502" i="11"/>
  <c r="DD502" i="11"/>
  <c r="DC502" i="11"/>
  <c r="DE500" i="11"/>
  <c r="DD500" i="11"/>
  <c r="DC500" i="11"/>
  <c r="DE498" i="11"/>
  <c r="DD498" i="11"/>
  <c r="DC498" i="11"/>
  <c r="DE496" i="11"/>
  <c r="DD496" i="11"/>
  <c r="DC496" i="11"/>
  <c r="DE494" i="11"/>
  <c r="DD494" i="11"/>
  <c r="DC494" i="11"/>
  <c r="DE492" i="11"/>
  <c r="DD492" i="11"/>
  <c r="DC492" i="11"/>
  <c r="DE490" i="11"/>
  <c r="DD490" i="11"/>
  <c r="DC490" i="11"/>
  <c r="DE488" i="11"/>
  <c r="DD488" i="11"/>
  <c r="DC488" i="11"/>
  <c r="DE486" i="11"/>
  <c r="DD486" i="11"/>
  <c r="DC486" i="11"/>
  <c r="DE484" i="11"/>
  <c r="DD484" i="11"/>
  <c r="DC484" i="11"/>
  <c r="DE482" i="11"/>
  <c r="DD482" i="11"/>
  <c r="DC482" i="11"/>
  <c r="DE480" i="11"/>
  <c r="DD480" i="11"/>
  <c r="DC480" i="11"/>
  <c r="DE478" i="11"/>
  <c r="DD478" i="11"/>
  <c r="DC478" i="11"/>
  <c r="DE476" i="11"/>
  <c r="DD476" i="11"/>
  <c r="DC476" i="11"/>
  <c r="DE474" i="11"/>
  <c r="DD474" i="11"/>
  <c r="DC474" i="11"/>
  <c r="DE472" i="11"/>
  <c r="DD472" i="11"/>
  <c r="DC472" i="11"/>
  <c r="DE470" i="11"/>
  <c r="DD470" i="11"/>
  <c r="DC470" i="11"/>
  <c r="DE468" i="11"/>
  <c r="DD468" i="11"/>
  <c r="DC468" i="11"/>
  <c r="DE466" i="11"/>
  <c r="DD466" i="11"/>
  <c r="DC466" i="11"/>
  <c r="DE464" i="11"/>
  <c r="DD464" i="11"/>
  <c r="DC464" i="11"/>
  <c r="DE462" i="11"/>
  <c r="DD462" i="11"/>
  <c r="DC462" i="11"/>
  <c r="DE454" i="11"/>
  <c r="DD454" i="11"/>
  <c r="DC454" i="11"/>
  <c r="DE452" i="11"/>
  <c r="DD452" i="11"/>
  <c r="DC452" i="11"/>
  <c r="DE450" i="11"/>
  <c r="DD450" i="11"/>
  <c r="DC450" i="11"/>
  <c r="DE446" i="11"/>
  <c r="DD446" i="11"/>
  <c r="DC446" i="11"/>
  <c r="DE444" i="11"/>
  <c r="DD444" i="11"/>
  <c r="DC444" i="11"/>
  <c r="DE442" i="11"/>
  <c r="DD442" i="11"/>
  <c r="DC442" i="11"/>
  <c r="DE440" i="11"/>
  <c r="DD440" i="11"/>
  <c r="DC440" i="11"/>
  <c r="DE438" i="11"/>
  <c r="DD438" i="11"/>
  <c r="DC438" i="11"/>
  <c r="DE436" i="11"/>
  <c r="DD436" i="11"/>
  <c r="DC436" i="11"/>
  <c r="DE434" i="11"/>
  <c r="DD434" i="11"/>
  <c r="DC434" i="11"/>
  <c r="DE432" i="11"/>
  <c r="DD432" i="11"/>
  <c r="DC432" i="11"/>
  <c r="DE430" i="11"/>
  <c r="DD430" i="11"/>
  <c r="DC430" i="11"/>
  <c r="DE412" i="11"/>
  <c r="DD412" i="11"/>
  <c r="DC412" i="11"/>
  <c r="DE410" i="11"/>
  <c r="DD410" i="11"/>
  <c r="DC410" i="11"/>
  <c r="DE408" i="11"/>
  <c r="DD408" i="11"/>
  <c r="DC408" i="11"/>
  <c r="DE406" i="11"/>
  <c r="DD406" i="11"/>
  <c r="DC406" i="11"/>
  <c r="DE404" i="11"/>
  <c r="DD404" i="11"/>
  <c r="DC404" i="11"/>
  <c r="DE402" i="11"/>
  <c r="DD402" i="11"/>
  <c r="DC402" i="11"/>
  <c r="DE400" i="11"/>
  <c r="DD400" i="11"/>
  <c r="DC400" i="11"/>
  <c r="DE398" i="11"/>
  <c r="DD398" i="11"/>
  <c r="DC398" i="11"/>
  <c r="DE396" i="11"/>
  <c r="DD396" i="11"/>
  <c r="DC396" i="11"/>
  <c r="DE394" i="11"/>
  <c r="DD394" i="11"/>
  <c r="DC394" i="11"/>
  <c r="DE392" i="11"/>
  <c r="DD392" i="11"/>
  <c r="DC392" i="11"/>
  <c r="DE390" i="11"/>
  <c r="DD390" i="11"/>
  <c r="DC390" i="11"/>
  <c r="DE388" i="11"/>
  <c r="DD388" i="11"/>
  <c r="DC388" i="11"/>
  <c r="DE386" i="11"/>
  <c r="DD386" i="11"/>
  <c r="DC386" i="11"/>
  <c r="DE384" i="11"/>
  <c r="DD384" i="11"/>
  <c r="DC384" i="11"/>
  <c r="DE382" i="11"/>
  <c r="DD382" i="11"/>
  <c r="DC382" i="11"/>
  <c r="DE380" i="11"/>
  <c r="DD380" i="11"/>
  <c r="DC380" i="11"/>
  <c r="DE378" i="11"/>
  <c r="DD378" i="11"/>
  <c r="DC378" i="11"/>
  <c r="DE376" i="11"/>
  <c r="DD376" i="11"/>
  <c r="DC376" i="11"/>
  <c r="DE374" i="11"/>
  <c r="DD374" i="11"/>
  <c r="DC374" i="11"/>
  <c r="DE372" i="11"/>
  <c r="DD372" i="11"/>
  <c r="DC372" i="11"/>
  <c r="DE366" i="11"/>
  <c r="DD366" i="11"/>
  <c r="DC366" i="11"/>
  <c r="DE364" i="11"/>
  <c r="DD364" i="11"/>
  <c r="DC364" i="11"/>
  <c r="DE358" i="11"/>
  <c r="DD358" i="11"/>
  <c r="DC358" i="11"/>
  <c r="DE356" i="11"/>
  <c r="DD356" i="11"/>
  <c r="DC356" i="11"/>
  <c r="DE354" i="11"/>
  <c r="DD354" i="11"/>
  <c r="DC354" i="11"/>
  <c r="DE352" i="11"/>
  <c r="DD352" i="11"/>
  <c r="DC352" i="11"/>
  <c r="DE350" i="11"/>
  <c r="DD350" i="11"/>
  <c r="DC350" i="11"/>
  <c r="DE348" i="11"/>
  <c r="DD348" i="11"/>
  <c r="DC348" i="11"/>
  <c r="DE342" i="11"/>
  <c r="DD342" i="11"/>
  <c r="DC342" i="11"/>
  <c r="DE340" i="11"/>
  <c r="DD340" i="11"/>
  <c r="DC340" i="11"/>
  <c r="DE338" i="11"/>
  <c r="DD338" i="11"/>
  <c r="DC338" i="11"/>
  <c r="DE336" i="11"/>
  <c r="DD336" i="11"/>
  <c r="DC336" i="11"/>
  <c r="DE334" i="11"/>
  <c r="DD334" i="11"/>
  <c r="DC334" i="11"/>
  <c r="DE332" i="11"/>
  <c r="DD332" i="11"/>
  <c r="DC332" i="11"/>
  <c r="DE330" i="11"/>
  <c r="DD330" i="11"/>
  <c r="DC330" i="11"/>
  <c r="DE326" i="11"/>
  <c r="DD326" i="11"/>
  <c r="DC326" i="11"/>
  <c r="DE324" i="11"/>
  <c r="DD324" i="11"/>
  <c r="DC324" i="11"/>
  <c r="DE322" i="11"/>
  <c r="DD322" i="11"/>
  <c r="DC322" i="11"/>
  <c r="DE320" i="11"/>
  <c r="DD320" i="11"/>
  <c r="DC320" i="11"/>
  <c r="DE318" i="11"/>
  <c r="DD318" i="11"/>
  <c r="DC318" i="11"/>
  <c r="DE316" i="11"/>
  <c r="DD316" i="11"/>
  <c r="DC316" i="11"/>
  <c r="DE314" i="11"/>
  <c r="DD314" i="11"/>
  <c r="DC314" i="11"/>
  <c r="DE312" i="11"/>
  <c r="DD312" i="11"/>
  <c r="DC312" i="11"/>
  <c r="DE310" i="11"/>
  <c r="DD310" i="11"/>
  <c r="DC310" i="11"/>
  <c r="DE308" i="11"/>
  <c r="DD308" i="11"/>
  <c r="DC308" i="11"/>
  <c r="DE306" i="11"/>
  <c r="DD306" i="11"/>
  <c r="DC306" i="11"/>
  <c r="DE302" i="11"/>
  <c r="DD302" i="11"/>
  <c r="DC302" i="11"/>
  <c r="DE294" i="11"/>
  <c r="DD294" i="11"/>
  <c r="DC294" i="11"/>
  <c r="DE292" i="11"/>
  <c r="DD292" i="11"/>
  <c r="DC292" i="11"/>
  <c r="DE290" i="11"/>
  <c r="DD290" i="11"/>
  <c r="DC290" i="11"/>
  <c r="DE288" i="11"/>
  <c r="DD288" i="11"/>
  <c r="DC288" i="11"/>
  <c r="DE286" i="11"/>
  <c r="DD286" i="11"/>
  <c r="DC286" i="11"/>
  <c r="DE284" i="11"/>
  <c r="DD284" i="11"/>
  <c r="DC284" i="11"/>
  <c r="DE282" i="11"/>
  <c r="DD282" i="11"/>
  <c r="DC282" i="11"/>
  <c r="DE280" i="11"/>
  <c r="DD280" i="11"/>
  <c r="DC280" i="11"/>
  <c r="DE278" i="11"/>
  <c r="DD278" i="11"/>
  <c r="DC278" i="11"/>
  <c r="DE276" i="11"/>
  <c r="DD276" i="11"/>
  <c r="DC276" i="11"/>
  <c r="DE270" i="11"/>
  <c r="DD270" i="11"/>
  <c r="DC270" i="11"/>
  <c r="DE268" i="11"/>
  <c r="DD268" i="11"/>
  <c r="DC268" i="11"/>
  <c r="DE266" i="11"/>
  <c r="DD266" i="11"/>
  <c r="DC266" i="11"/>
  <c r="DE264" i="11"/>
  <c r="DD264" i="11"/>
  <c r="DC264" i="11"/>
  <c r="DE262" i="11"/>
  <c r="DD262" i="11"/>
  <c r="DC262" i="11"/>
  <c r="DE260" i="11"/>
  <c r="DD260" i="11"/>
  <c r="DC260" i="11"/>
  <c r="DE258" i="11"/>
  <c r="DD258" i="11"/>
  <c r="DC258" i="11"/>
  <c r="DE256" i="11"/>
  <c r="DD256" i="11"/>
  <c r="DC256" i="11"/>
  <c r="DE254" i="11"/>
  <c r="DD254" i="11"/>
  <c r="DC254" i="11"/>
  <c r="DE252" i="11"/>
  <c r="DD252" i="11"/>
  <c r="DC252" i="11"/>
  <c r="DE250" i="11"/>
  <c r="DD250" i="11"/>
  <c r="DC250" i="11"/>
  <c r="DE248" i="11"/>
  <c r="DD248" i="11"/>
  <c r="DC248" i="11"/>
  <c r="DE246" i="11"/>
  <c r="DD246" i="11"/>
  <c r="DC246" i="11"/>
  <c r="DE244" i="11"/>
  <c r="DD244" i="11"/>
  <c r="DC244" i="11"/>
  <c r="DE242" i="11"/>
  <c r="DD242" i="11"/>
  <c r="DC242" i="11"/>
  <c r="DE228" i="11"/>
  <c r="DD228" i="11"/>
  <c r="DC228" i="11"/>
  <c r="DE226" i="11"/>
  <c r="DD226" i="11"/>
  <c r="DC226" i="11"/>
  <c r="DE224" i="11"/>
  <c r="DD224" i="11"/>
  <c r="DC224" i="11"/>
  <c r="DE222" i="11"/>
  <c r="DD222" i="11"/>
  <c r="DC222" i="11"/>
  <c r="DE220" i="11"/>
  <c r="DD220" i="11"/>
  <c r="DC220" i="11"/>
  <c r="DE214" i="11"/>
  <c r="DD214" i="11"/>
  <c r="DC214" i="11"/>
  <c r="DE206" i="11"/>
  <c r="DD206" i="11"/>
  <c r="DC206" i="11"/>
  <c r="DE204" i="11"/>
  <c r="DD204" i="11"/>
  <c r="DC204" i="11"/>
  <c r="DE202" i="11"/>
  <c r="DD202" i="11"/>
  <c r="DC202" i="11"/>
  <c r="DE200" i="11"/>
  <c r="DD200" i="11"/>
  <c r="DC200" i="11"/>
  <c r="DE198" i="11"/>
  <c r="DD198" i="11"/>
  <c r="DC198" i="11"/>
  <c r="DE196" i="11"/>
  <c r="DD196" i="11"/>
  <c r="DC196" i="11"/>
  <c r="DE194" i="11"/>
  <c r="DD194" i="11"/>
  <c r="DC194" i="11"/>
  <c r="DE192" i="11"/>
  <c r="DD192" i="11"/>
  <c r="DC192" i="11"/>
  <c r="DE190" i="11"/>
  <c r="DD190" i="11"/>
  <c r="DC190" i="11"/>
  <c r="DE188" i="11"/>
  <c r="DD188" i="11"/>
  <c r="DC188" i="11"/>
  <c r="DE186" i="11"/>
  <c r="DD186" i="11"/>
  <c r="DC186" i="11"/>
  <c r="DE184" i="11"/>
  <c r="DD184" i="11"/>
  <c r="DC184" i="11"/>
  <c r="DE182" i="11"/>
  <c r="DD182" i="11"/>
  <c r="DC182" i="11"/>
  <c r="DE178" i="11"/>
  <c r="DD178" i="11"/>
  <c r="DC178" i="11"/>
  <c r="DE176" i="11"/>
  <c r="DD176" i="11"/>
  <c r="DC176" i="11"/>
  <c r="DE174" i="11"/>
  <c r="DD174" i="11"/>
  <c r="DC174" i="11"/>
  <c r="DE172" i="11"/>
  <c r="DD172" i="11"/>
  <c r="DC172" i="11"/>
  <c r="DE170" i="11"/>
  <c r="DD170" i="11"/>
  <c r="DC170" i="11"/>
  <c r="DE158" i="11"/>
  <c r="DD158" i="11"/>
  <c r="DC158" i="11"/>
  <c r="DE156" i="11"/>
  <c r="DD156" i="11"/>
  <c r="DC156" i="11"/>
  <c r="DE154" i="11"/>
  <c r="DD154" i="11"/>
  <c r="DC154" i="11"/>
  <c r="DE152" i="11"/>
  <c r="DD152" i="11"/>
  <c r="DC152" i="11"/>
  <c r="DE150" i="11"/>
  <c r="DD150" i="11"/>
  <c r="DC150" i="11"/>
  <c r="DE148" i="11"/>
  <c r="DD148" i="11"/>
  <c r="DC148" i="11"/>
  <c r="DE146" i="11"/>
  <c r="DD146" i="11"/>
  <c r="DC146" i="11"/>
  <c r="DE144" i="11"/>
  <c r="DD144" i="11"/>
  <c r="DC144" i="11"/>
  <c r="DE142" i="11"/>
  <c r="DD142" i="11"/>
  <c r="DC142" i="11"/>
  <c r="DE140" i="11"/>
  <c r="DD140" i="11"/>
  <c r="DC140" i="11"/>
  <c r="DE138" i="11"/>
  <c r="DD138" i="11"/>
  <c r="DC138" i="11"/>
  <c r="DE136" i="11"/>
  <c r="DD136" i="11"/>
  <c r="DC136" i="11"/>
  <c r="DE134" i="11"/>
  <c r="DD134" i="11"/>
  <c r="DC134" i="11"/>
  <c r="DE132" i="11"/>
  <c r="DD132" i="11"/>
  <c r="DC132" i="11"/>
  <c r="DE130" i="11"/>
  <c r="DD130" i="11"/>
  <c r="DC130" i="11"/>
  <c r="DE126" i="11"/>
  <c r="DD126" i="11"/>
  <c r="DC126" i="11"/>
  <c r="DE82" i="11"/>
  <c r="DD82" i="11"/>
  <c r="DC82" i="11"/>
  <c r="DE80" i="11"/>
  <c r="DD80" i="11"/>
  <c r="DC80" i="11"/>
  <c r="DE78" i="11"/>
  <c r="DD78" i="11"/>
  <c r="DC78" i="11"/>
  <c r="DE76" i="11"/>
  <c r="DD76" i="11"/>
  <c r="DC76" i="11"/>
  <c r="DE74" i="11"/>
  <c r="DD74" i="11"/>
  <c r="DC74" i="11"/>
  <c r="DE72" i="11"/>
  <c r="DD72" i="11"/>
  <c r="DC72" i="11"/>
  <c r="DE64" i="11"/>
  <c r="DD64" i="11"/>
  <c r="DC64" i="11"/>
  <c r="DE62" i="11"/>
  <c r="DD62" i="11"/>
  <c r="DC62" i="11"/>
  <c r="DE60" i="11"/>
  <c r="DD60" i="11"/>
  <c r="DC60" i="11"/>
  <c r="DE58" i="11"/>
  <c r="DD58" i="11"/>
  <c r="DC58" i="11"/>
  <c r="DE56" i="11"/>
  <c r="DD56" i="11"/>
  <c r="DC56" i="11"/>
  <c r="DE54" i="11"/>
  <c r="DD54" i="11"/>
  <c r="DC54" i="11"/>
  <c r="DE52" i="11"/>
  <c r="DD52" i="11"/>
  <c r="DC52" i="11"/>
  <c r="DE48" i="11"/>
  <c r="DD48" i="11"/>
  <c r="DC48" i="11"/>
  <c r="DE46" i="11"/>
  <c r="DD46" i="11"/>
  <c r="DC46" i="11"/>
  <c r="DE44" i="11"/>
  <c r="DD44" i="11"/>
  <c r="DC44" i="11"/>
  <c r="DE40" i="11"/>
  <c r="DD40" i="11"/>
  <c r="DC40" i="11"/>
  <c r="DE38" i="11"/>
  <c r="DD38" i="11"/>
  <c r="DC38" i="11"/>
  <c r="DE36" i="11"/>
  <c r="DD36" i="11"/>
  <c r="DC36" i="11"/>
  <c r="DE34" i="11"/>
  <c r="DD34" i="11"/>
  <c r="DC34" i="11"/>
  <c r="DE32" i="11"/>
  <c r="DD32" i="11"/>
  <c r="DC32" i="11"/>
  <c r="DE26" i="11"/>
  <c r="DD26" i="11"/>
  <c r="DC26" i="11"/>
  <c r="DE24" i="11"/>
  <c r="DD24" i="11"/>
  <c r="DC24" i="11"/>
  <c r="DE22" i="11"/>
  <c r="DD22" i="11"/>
  <c r="DC22" i="11"/>
  <c r="DE10" i="11"/>
  <c r="DD10" i="11"/>
  <c r="DC10" i="11"/>
  <c r="FU548" i="11"/>
  <c r="FU546" i="11"/>
  <c r="FP542" i="11"/>
  <c r="FO542" i="11"/>
  <c r="FN542" i="11"/>
  <c r="FP540" i="11"/>
  <c r="FO540" i="11"/>
  <c r="FN540" i="11"/>
  <c r="FP530" i="11"/>
  <c r="FO530" i="11"/>
  <c r="FN530" i="11"/>
  <c r="FP528" i="11"/>
  <c r="FO528" i="11"/>
  <c r="FN528" i="11"/>
  <c r="FP526" i="11"/>
  <c r="FO526" i="11"/>
  <c r="FN526" i="11"/>
  <c r="FP504" i="11"/>
  <c r="FO504" i="11"/>
  <c r="FN504" i="11"/>
  <c r="FP502" i="11"/>
  <c r="FO502" i="11"/>
  <c r="FN502" i="11"/>
  <c r="FP500" i="11"/>
  <c r="FO500" i="11"/>
  <c r="FN500" i="11"/>
  <c r="FP496" i="11"/>
  <c r="FO496" i="11"/>
  <c r="FN496" i="11"/>
  <c r="FP494" i="11"/>
  <c r="FO494" i="11"/>
  <c r="FN494" i="11"/>
  <c r="FP492" i="11"/>
  <c r="FO492" i="11"/>
  <c r="FN492" i="11"/>
  <c r="FP490" i="11"/>
  <c r="FO490" i="11"/>
  <c r="FN490" i="11"/>
  <c r="FP484" i="11"/>
  <c r="FO484" i="11"/>
  <c r="FN484" i="11"/>
  <c r="FP480" i="11"/>
  <c r="FO480" i="11"/>
  <c r="FN480" i="11"/>
  <c r="FP476" i="11"/>
  <c r="FO476" i="11"/>
  <c r="FN476" i="11"/>
  <c r="FP474" i="11"/>
  <c r="FO474" i="11"/>
  <c r="FN474" i="11"/>
  <c r="FP472" i="11"/>
  <c r="FO472" i="11"/>
  <c r="FN472" i="11"/>
  <c r="FP470" i="11"/>
  <c r="FO470" i="11"/>
  <c r="FN470" i="11"/>
  <c r="FP468" i="11"/>
  <c r="FO468" i="11"/>
  <c r="FN468" i="11"/>
  <c r="FP466" i="11"/>
  <c r="FO466" i="11"/>
  <c r="FN466" i="11"/>
  <c r="FP464" i="11"/>
  <c r="FO464" i="11"/>
  <c r="FN464" i="11"/>
  <c r="FP462" i="11"/>
  <c r="FO462" i="11"/>
  <c r="FN462" i="11"/>
  <c r="FP454" i="11"/>
  <c r="FO454" i="11"/>
  <c r="FN454" i="11"/>
  <c r="FP450" i="11"/>
  <c r="FO450" i="11"/>
  <c r="FN450" i="11"/>
  <c r="FP442" i="11"/>
  <c r="FO442" i="11"/>
  <c r="FN442" i="11"/>
  <c r="FP440" i="11"/>
  <c r="FO440" i="11"/>
  <c r="FN440" i="11"/>
  <c r="FP434" i="11"/>
  <c r="FO434" i="11"/>
  <c r="FN434" i="11"/>
  <c r="FP432" i="11"/>
  <c r="FO432" i="11"/>
  <c r="FN432" i="11"/>
  <c r="FP412" i="11"/>
  <c r="FO412" i="11"/>
  <c r="FN412" i="11"/>
  <c r="FP410" i="11"/>
  <c r="FO410" i="11"/>
  <c r="FN410" i="11"/>
  <c r="FP398" i="11"/>
  <c r="FO398" i="11"/>
  <c r="FN398" i="11"/>
  <c r="FP400" i="11"/>
  <c r="FO400" i="11"/>
  <c r="FN400" i="11"/>
  <c r="FP394" i="11"/>
  <c r="FO394" i="11"/>
  <c r="FN394" i="11"/>
  <c r="FP392" i="11"/>
  <c r="FO392" i="11"/>
  <c r="FN392" i="11"/>
  <c r="BB602" i="11"/>
  <c r="BA602" i="11"/>
  <c r="BB600" i="11"/>
  <c r="BA600" i="11"/>
  <c r="BB538" i="11"/>
  <c r="BA538" i="11"/>
  <c r="BB536" i="11"/>
  <c r="BA536" i="11"/>
  <c r="BB534" i="11"/>
  <c r="BA534" i="11"/>
  <c r="BB532" i="11"/>
  <c r="BA532" i="11"/>
  <c r="BB518" i="11"/>
  <c r="BA518" i="11"/>
  <c r="BB482" i="11"/>
  <c r="BA482" i="11"/>
  <c r="BB488" i="11"/>
  <c r="BA488" i="11"/>
  <c r="BB444" i="11"/>
  <c r="BA444" i="11"/>
  <c r="BB430" i="11"/>
  <c r="BA430" i="11"/>
  <c r="BB402" i="11"/>
  <c r="BA402" i="11"/>
  <c r="BB384" i="11"/>
  <c r="BA384" i="11"/>
  <c r="BB350" i="11"/>
  <c r="BA350" i="11"/>
  <c r="BB316" i="11"/>
  <c r="BA316" i="11"/>
  <c r="BB308" i="11"/>
  <c r="BA308" i="11"/>
  <c r="BB280" i="11"/>
  <c r="BA280" i="11"/>
  <c r="BB276" i="11"/>
  <c r="BA276" i="11"/>
  <c r="BB266" i="11"/>
  <c r="BA266" i="11"/>
  <c r="BB228" i="11"/>
  <c r="BA228" i="11"/>
  <c r="BB204" i="11"/>
  <c r="BA204" i="11"/>
  <c r="BB156" i="11"/>
  <c r="BA156" i="11"/>
  <c r="BB40" i="11"/>
  <c r="BA40" i="11"/>
  <c r="FP602" i="11"/>
  <c r="FO602" i="11"/>
  <c r="FN602" i="11"/>
  <c r="FP600" i="11"/>
  <c r="FO600" i="11"/>
  <c r="FN600" i="11"/>
  <c r="FP538" i="11"/>
  <c r="FO538" i="11"/>
  <c r="FN538" i="11"/>
  <c r="FP536" i="11"/>
  <c r="FO536" i="11"/>
  <c r="FN536" i="11"/>
  <c r="FP534" i="11"/>
  <c r="FO534" i="11"/>
  <c r="FN534" i="11"/>
  <c r="FP532" i="11"/>
  <c r="FO532" i="11"/>
  <c r="FN532" i="11"/>
  <c r="FP488" i="11"/>
  <c r="FO488" i="11"/>
  <c r="FN488" i="11"/>
  <c r="FP482" i="11"/>
  <c r="FO482" i="11"/>
  <c r="FN482" i="11"/>
  <c r="FP430" i="11"/>
  <c r="FO430" i="11"/>
  <c r="FN430" i="11"/>
  <c r="FP402" i="11"/>
  <c r="FO402" i="11"/>
  <c r="FN402" i="11"/>
  <c r="FP350" i="11"/>
  <c r="FO350" i="11"/>
  <c r="FN350" i="11"/>
  <c r="FP308" i="11"/>
  <c r="FO308" i="11"/>
  <c r="FN308" i="11"/>
  <c r="FP280" i="11"/>
  <c r="FO280" i="11"/>
  <c r="FN280" i="11"/>
  <c r="FP276" i="11"/>
  <c r="FO276" i="11"/>
  <c r="FN276" i="11"/>
  <c r="FP266" i="11"/>
  <c r="FO266" i="11"/>
  <c r="FN266" i="11"/>
  <c r="FP156" i="11"/>
  <c r="FO156" i="11"/>
  <c r="FN156" i="11"/>
  <c r="FP126" i="11"/>
  <c r="FO126" i="11"/>
  <c r="FN126" i="11"/>
  <c r="FP64" i="11"/>
  <c r="FO64" i="11"/>
  <c r="FN64" i="11"/>
  <c r="FP54" i="11"/>
  <c r="FO54" i="11"/>
  <c r="FN54" i="11"/>
  <c r="FP40" i="11"/>
  <c r="FO40" i="11"/>
  <c r="FN40" i="11"/>
  <c r="BX178" i="11"/>
  <c r="BW178" i="11"/>
  <c r="BV178" i="11"/>
  <c r="BU178" i="11"/>
  <c r="BT178" i="11"/>
  <c r="BS178" i="11"/>
  <c r="BR178" i="11"/>
  <c r="BQ178" i="11"/>
  <c r="FP178" i="11"/>
  <c r="FO178" i="11"/>
  <c r="FN178" i="11"/>
  <c r="GD438" i="11"/>
  <c r="GC438" i="11"/>
  <c r="GD436" i="11"/>
  <c r="GC436" i="11"/>
  <c r="GD408" i="11"/>
  <c r="GC408" i="11"/>
  <c r="GD386" i="11"/>
  <c r="GC386" i="11"/>
  <c r="GD380" i="11"/>
  <c r="GC380" i="11"/>
  <c r="GD320" i="11"/>
  <c r="GC320" i="11"/>
  <c r="GD138" i="11"/>
  <c r="GC138" i="11"/>
  <c r="GD46" i="11"/>
  <c r="GC46" i="11"/>
  <c r="FP438" i="11"/>
  <c r="FO438" i="11"/>
  <c r="FN438" i="11"/>
  <c r="FP436" i="11"/>
  <c r="FO436" i="11"/>
  <c r="FN436" i="11"/>
  <c r="FP408" i="11"/>
  <c r="FO408" i="11"/>
  <c r="FN408" i="11"/>
  <c r="FP386" i="11"/>
  <c r="FO386" i="11"/>
  <c r="FN386" i="11"/>
  <c r="FP380" i="11"/>
  <c r="FO380" i="11"/>
  <c r="FN380" i="11"/>
  <c r="FP320" i="11"/>
  <c r="FO320" i="11"/>
  <c r="FN320" i="11"/>
  <c r="FP138" i="11"/>
  <c r="FO138" i="11"/>
  <c r="FN138" i="11"/>
  <c r="FP46" i="11"/>
  <c r="FO46" i="11"/>
  <c r="FN46" i="11"/>
  <c r="DF438" i="11"/>
  <c r="DF436" i="11"/>
  <c r="DF408" i="11"/>
  <c r="DF386" i="11"/>
  <c r="DF380" i="11"/>
  <c r="DF320" i="11"/>
  <c r="DF138" i="11"/>
  <c r="DF46" i="11"/>
  <c r="CW46" i="11"/>
  <c r="CW138" i="11"/>
  <c r="CW320" i="11"/>
  <c r="CW386" i="11"/>
  <c r="CW380" i="11"/>
  <c r="CW408" i="11"/>
  <c r="CW436" i="11"/>
  <c r="CW438" i="11"/>
  <c r="CG438" i="11"/>
  <c r="CF438" i="11"/>
  <c r="CE438" i="11"/>
  <c r="CD438" i="11"/>
  <c r="CC438" i="11"/>
  <c r="CB438" i="11"/>
  <c r="CA438" i="11"/>
  <c r="BZ438" i="11"/>
  <c r="BY438" i="11"/>
  <c r="BX438" i="11"/>
  <c r="BW438" i="11"/>
  <c r="BV438" i="11"/>
  <c r="BU438" i="11"/>
  <c r="BT438" i="11"/>
  <c r="BS438" i="11"/>
  <c r="BR438" i="11"/>
  <c r="BQ438" i="11"/>
  <c r="BP438" i="11"/>
  <c r="BO438" i="11"/>
  <c r="BN438" i="11"/>
  <c r="BM438" i="11"/>
  <c r="CG436" i="11"/>
  <c r="CF436" i="11"/>
  <c r="CE436" i="11"/>
  <c r="CD436" i="11"/>
  <c r="CC436" i="11"/>
  <c r="CB436" i="11"/>
  <c r="CA436" i="11"/>
  <c r="BZ436" i="11"/>
  <c r="BY436" i="11"/>
  <c r="BX436" i="11"/>
  <c r="BW436" i="11"/>
  <c r="BV436" i="11"/>
  <c r="BU436" i="11"/>
  <c r="BT436" i="11"/>
  <c r="BS436" i="11"/>
  <c r="BR436" i="11"/>
  <c r="BQ436" i="11"/>
  <c r="BP436" i="11"/>
  <c r="BO436" i="11"/>
  <c r="BN436" i="11"/>
  <c r="BM436" i="11"/>
  <c r="CG408" i="11"/>
  <c r="CF408" i="11"/>
  <c r="CE408" i="11"/>
  <c r="CD408" i="11"/>
  <c r="CC408" i="11"/>
  <c r="CB408" i="11"/>
  <c r="CA408" i="11"/>
  <c r="BZ408" i="11"/>
  <c r="BY408" i="11"/>
  <c r="BX408" i="11"/>
  <c r="BW408" i="11"/>
  <c r="BV408" i="11"/>
  <c r="BU408" i="11"/>
  <c r="BT408" i="11"/>
  <c r="BS408" i="11"/>
  <c r="BR408" i="11"/>
  <c r="BQ408" i="11"/>
  <c r="BP408" i="11"/>
  <c r="BO408" i="11"/>
  <c r="BN408" i="11"/>
  <c r="BM408" i="11"/>
  <c r="CG386" i="11"/>
  <c r="CF386" i="11"/>
  <c r="CE386" i="11"/>
  <c r="CD386" i="11"/>
  <c r="BZ386" i="11"/>
  <c r="BX386" i="11"/>
  <c r="BW386" i="11"/>
  <c r="BV386" i="11"/>
  <c r="BU386" i="11"/>
  <c r="BT386" i="11"/>
  <c r="BS386" i="11"/>
  <c r="BR386" i="11"/>
  <c r="BQ386" i="11"/>
  <c r="BP386" i="11"/>
  <c r="BO386" i="11"/>
  <c r="BN386" i="11"/>
  <c r="BM386" i="11"/>
  <c r="BB386" i="11"/>
  <c r="BA386" i="11"/>
  <c r="BB380" i="11"/>
  <c r="BA380" i="11"/>
  <c r="BB408" i="11"/>
  <c r="BA408" i="11"/>
  <c r="BD438" i="11"/>
  <c r="BC438" i="11"/>
  <c r="BD436" i="11"/>
  <c r="BC436" i="11"/>
  <c r="BD408" i="11"/>
  <c r="BC408" i="11"/>
  <c r="BD386" i="11"/>
  <c r="BC386" i="11"/>
  <c r="BD380" i="11"/>
  <c r="BC380" i="11"/>
  <c r="BD320" i="11"/>
  <c r="BC320" i="11"/>
  <c r="BD138" i="11"/>
  <c r="BC138" i="11"/>
  <c r="CG46" i="11"/>
  <c r="CD46" i="11"/>
  <c r="BZ46" i="11"/>
  <c r="BX46" i="11"/>
  <c r="BW46" i="11"/>
  <c r="BV46" i="11"/>
  <c r="BU46" i="11"/>
  <c r="BT46" i="11"/>
  <c r="BS46" i="11"/>
  <c r="BR46" i="11"/>
  <c r="BQ46" i="11"/>
  <c r="BP46" i="11"/>
  <c r="BO46" i="11"/>
  <c r="BN46" i="11"/>
  <c r="BM46" i="11"/>
  <c r="AW380" i="11"/>
  <c r="AQ380" i="11"/>
  <c r="AQ320" i="11"/>
  <c r="AQ138" i="11"/>
  <c r="AQ46" i="11"/>
  <c r="AW320" i="11"/>
  <c r="AW138" i="11"/>
  <c r="AW46" i="11"/>
  <c r="BB138" i="11"/>
  <c r="BA138" i="11"/>
  <c r="BB46" i="11"/>
  <c r="BA46" i="11"/>
  <c r="AO386" i="11"/>
  <c r="AO380" i="11"/>
  <c r="AO320" i="11"/>
  <c r="AO138" i="11"/>
  <c r="AO46" i="11"/>
  <c r="L436" i="11"/>
  <c r="L408" i="11"/>
  <c r="L386" i="11"/>
  <c r="L380" i="11"/>
  <c r="L320" i="11"/>
  <c r="L138" i="11"/>
  <c r="L46" i="11"/>
  <c r="CG380" i="11"/>
  <c r="CF380" i="11"/>
  <c r="CD380" i="11"/>
  <c r="BZ380" i="11"/>
  <c r="BX380" i="11"/>
  <c r="BW380" i="11"/>
  <c r="BV380" i="11"/>
  <c r="BU380" i="11"/>
  <c r="BT380" i="11"/>
  <c r="BS380" i="11"/>
  <c r="BR380" i="11"/>
  <c r="BQ380" i="11"/>
  <c r="BP380" i="11"/>
  <c r="BO380" i="11"/>
  <c r="BN380" i="11"/>
  <c r="BM380" i="11"/>
  <c r="DF354" i="11"/>
  <c r="DF352" i="11"/>
  <c r="BB222" i="11"/>
  <c r="BA222" i="11"/>
  <c r="DF214" i="11"/>
  <c r="DF194" i="11"/>
  <c r="DF190" i="11"/>
  <c r="DF176" i="11"/>
  <c r="CG138" i="11"/>
  <c r="CF138" i="11"/>
  <c r="CD138" i="11"/>
  <c r="BZ138" i="11"/>
  <c r="BX138" i="11"/>
  <c r="BW138" i="11"/>
  <c r="BV138" i="11"/>
  <c r="BU138" i="11"/>
  <c r="BT138" i="11"/>
  <c r="BS138" i="11"/>
  <c r="BR138" i="11"/>
  <c r="BQ138" i="11"/>
  <c r="BP138" i="11"/>
  <c r="BO138" i="11"/>
  <c r="BN138" i="11"/>
  <c r="BM138" i="11"/>
  <c r="CG320" i="11"/>
  <c r="CF320" i="11"/>
  <c r="CD320" i="11"/>
  <c r="BZ320" i="11"/>
  <c r="BX320" i="11"/>
  <c r="BW320" i="11"/>
  <c r="BV320" i="11"/>
  <c r="BU320" i="11"/>
  <c r="BT320" i="11"/>
  <c r="BS320" i="11"/>
  <c r="BR320" i="11"/>
  <c r="BQ320" i="11"/>
  <c r="BP320" i="11"/>
  <c r="BO320" i="11"/>
  <c r="BN320" i="11"/>
  <c r="BM320" i="11"/>
  <c r="BB320" i="11"/>
  <c r="BA320" i="11"/>
  <c r="AU80" i="11"/>
  <c r="CG78" i="11"/>
  <c r="CG72" i="11"/>
  <c r="DF80" i="11"/>
  <c r="GE22" i="11"/>
  <c r="GD22" i="11"/>
  <c r="GC22" i="11"/>
  <c r="GB22" i="11"/>
  <c r="GA22" i="11"/>
  <c r="FZ22" i="11"/>
  <c r="FY22" i="11"/>
  <c r="FX22" i="11"/>
  <c r="FW22" i="11"/>
  <c r="FV22" i="11"/>
  <c r="FU22" i="11"/>
  <c r="FT22" i="11"/>
  <c r="FS22" i="11"/>
  <c r="FR22" i="11"/>
  <c r="FQ22" i="11"/>
  <c r="FP22" i="11"/>
  <c r="FO22" i="11"/>
  <c r="FN22" i="11"/>
  <c r="FM22" i="11"/>
  <c r="FL22" i="11"/>
  <c r="FK22" i="11"/>
  <c r="FJ22" i="11"/>
  <c r="FI22" i="11"/>
  <c r="FH22" i="11"/>
  <c r="FG22" i="11"/>
  <c r="FF22" i="11"/>
  <c r="FE22" i="11"/>
  <c r="FD22" i="11"/>
  <c r="FC22" i="11"/>
  <c r="FB22" i="11"/>
  <c r="FA22" i="11"/>
  <c r="EZ22" i="11"/>
  <c r="EY22" i="11"/>
  <c r="EX22" i="11"/>
  <c r="EW22" i="11"/>
  <c r="EV22" i="11"/>
  <c r="EU22" i="11"/>
  <c r="ET22" i="11"/>
  <c r="ES22" i="11"/>
  <c r="ER22" i="11"/>
  <c r="EQ22" i="11"/>
  <c r="EP22" i="11"/>
  <c r="EO22" i="11"/>
  <c r="EN22" i="11"/>
  <c r="EM22" i="11"/>
  <c r="EL22" i="11"/>
  <c r="EK22" i="11"/>
  <c r="EJ22" i="11"/>
  <c r="EI22" i="11"/>
  <c r="EH22" i="11"/>
  <c r="EG22" i="11"/>
  <c r="EF22" i="11"/>
  <c r="EE22" i="11"/>
  <c r="ED22" i="11"/>
  <c r="EC22" i="11"/>
  <c r="EB22" i="11"/>
  <c r="EA22" i="11"/>
  <c r="DZ22" i="11"/>
  <c r="DY22" i="11"/>
  <c r="DX22" i="11"/>
  <c r="DW22" i="11"/>
  <c r="DV22" i="11"/>
  <c r="DU22" i="11"/>
  <c r="DT22" i="11"/>
  <c r="DS22" i="11"/>
  <c r="DR22" i="11"/>
  <c r="DQ22" i="11"/>
  <c r="DP22" i="11"/>
  <c r="DO22" i="11"/>
  <c r="DN22" i="11"/>
  <c r="DM22" i="11"/>
  <c r="DL22" i="11"/>
  <c r="DK22" i="11"/>
  <c r="DJ22" i="11"/>
  <c r="DI22" i="11"/>
  <c r="DH22" i="11"/>
  <c r="DG22" i="11"/>
  <c r="DF22" i="11"/>
  <c r="DB22" i="11"/>
  <c r="DA22" i="11"/>
  <c r="CZ22" i="11"/>
  <c r="CY22" i="11"/>
  <c r="CX22" i="11"/>
  <c r="CW22" i="11"/>
  <c r="CV22" i="11"/>
  <c r="CU22" i="11"/>
  <c r="CT22" i="11"/>
  <c r="CS22" i="11"/>
  <c r="CR22" i="11"/>
  <c r="CQ22" i="11"/>
  <c r="CP22" i="11"/>
  <c r="CO22" i="11"/>
  <c r="CN22" i="11"/>
  <c r="CM22" i="11"/>
  <c r="CG22" i="11"/>
  <c r="CE22" i="11"/>
  <c r="CD22" i="11"/>
  <c r="CC22" i="11"/>
  <c r="CB22" i="11"/>
  <c r="CA22" i="11"/>
  <c r="BZ22" i="11"/>
  <c r="BY22" i="11"/>
  <c r="BX22" i="11"/>
  <c r="BW22" i="11"/>
  <c r="BV22" i="11"/>
  <c r="BU22" i="11"/>
  <c r="BT22" i="11"/>
  <c r="BS22" i="11"/>
  <c r="BR22" i="11"/>
  <c r="BQ22" i="11"/>
  <c r="BP22" i="11"/>
  <c r="BO22" i="11"/>
  <c r="BN22" i="11"/>
  <c r="BM22" i="11"/>
  <c r="BL22" i="11"/>
  <c r="BK22" i="11"/>
  <c r="BJ22" i="11"/>
  <c r="BI22" i="11"/>
  <c r="BH22" i="11"/>
  <c r="BG22" i="11"/>
  <c r="BF22" i="11"/>
  <c r="BE22" i="11"/>
  <c r="BD22" i="11"/>
  <c r="BC22" i="11"/>
  <c r="BB22" i="11"/>
  <c r="BA22" i="11"/>
  <c r="AZ22" i="11"/>
  <c r="AY22" i="11"/>
  <c r="AX22" i="11"/>
  <c r="AW22" i="11"/>
  <c r="AV22" i="11"/>
  <c r="AU22" i="11"/>
  <c r="AT22" i="11"/>
  <c r="AS22" i="11"/>
  <c r="AR22" i="11"/>
  <c r="AQ22" i="11"/>
  <c r="AP22" i="11"/>
  <c r="AO22" i="11"/>
  <c r="AN22" i="11"/>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G22" i="11"/>
  <c r="D22" i="11"/>
  <c r="C22" i="11"/>
  <c r="B22" i="11"/>
  <c r="A22" i="11"/>
  <c r="HB21" i="11"/>
  <c r="CC82" i="11"/>
  <c r="CB82" i="11"/>
  <c r="BB176" i="11"/>
  <c r="BA176" i="11"/>
  <c r="BB148" i="11"/>
  <c r="BA148" i="11"/>
  <c r="BB82" i="11"/>
  <c r="BA82" i="11"/>
  <c r="BB80" i="11"/>
  <c r="BA80" i="11"/>
  <c r="BB58" i="11"/>
  <c r="BA58" i="11"/>
  <c r="BX606" i="11"/>
  <c r="BW606" i="11"/>
  <c r="BV606" i="11"/>
  <c r="BU606" i="11"/>
  <c r="BT606" i="11"/>
  <c r="BS606" i="11"/>
  <c r="BR606" i="11"/>
  <c r="BQ606" i="11"/>
  <c r="BO606" i="11"/>
  <c r="BN606" i="11"/>
  <c r="BM606" i="11"/>
  <c r="BX604" i="11"/>
  <c r="BW604" i="11"/>
  <c r="BV604" i="11"/>
  <c r="BU604" i="11"/>
  <c r="BT604" i="11"/>
  <c r="BS604" i="11"/>
  <c r="BR604" i="11"/>
  <c r="BQ604" i="11"/>
  <c r="BO604" i="11"/>
  <c r="BN604" i="11"/>
  <c r="BM604" i="11"/>
  <c r="BX598" i="11"/>
  <c r="BW598" i="11"/>
  <c r="BV598" i="11"/>
  <c r="BU598" i="11"/>
  <c r="BT598" i="11"/>
  <c r="BS598" i="11"/>
  <c r="BR598" i="11"/>
  <c r="BQ598" i="11"/>
  <c r="BO598" i="11"/>
  <c r="BN598" i="11"/>
  <c r="BM598" i="11"/>
  <c r="BX596" i="11"/>
  <c r="BW596" i="11"/>
  <c r="BV596" i="11"/>
  <c r="BU596" i="11"/>
  <c r="BT596" i="11"/>
  <c r="BS596" i="11"/>
  <c r="BR596" i="11"/>
  <c r="BQ596" i="11"/>
  <c r="BP596" i="11"/>
  <c r="BO596" i="11"/>
  <c r="BN596" i="11"/>
  <c r="BM596" i="11"/>
  <c r="BX594" i="11"/>
  <c r="BW594" i="11"/>
  <c r="BV594" i="11"/>
  <c r="BU594" i="11"/>
  <c r="BT594" i="11"/>
  <c r="BS594" i="11"/>
  <c r="BR594" i="11"/>
  <c r="BQ594" i="11"/>
  <c r="BP594" i="11"/>
  <c r="BO594" i="11"/>
  <c r="BN594" i="11"/>
  <c r="BM594" i="11"/>
  <c r="BX592" i="11"/>
  <c r="BW592" i="11"/>
  <c r="BV592" i="11"/>
  <c r="BU592" i="11"/>
  <c r="BT592" i="11"/>
  <c r="BS592" i="11"/>
  <c r="BR592" i="11"/>
  <c r="BQ592" i="11"/>
  <c r="BP592" i="11"/>
  <c r="BO592" i="11"/>
  <c r="BN592" i="11"/>
  <c r="BM592" i="11"/>
  <c r="BX590" i="11"/>
  <c r="BW590" i="11"/>
  <c r="BV590" i="11"/>
  <c r="BU590" i="11"/>
  <c r="BT590" i="11"/>
  <c r="BS590" i="11"/>
  <c r="BR590" i="11"/>
  <c r="BQ590" i="11"/>
  <c r="BP590" i="11"/>
  <c r="BO590" i="11"/>
  <c r="BN590" i="11"/>
  <c r="BM590" i="11"/>
  <c r="BX588" i="11"/>
  <c r="BW588" i="11"/>
  <c r="BV588" i="11"/>
  <c r="BU588" i="11"/>
  <c r="BT588" i="11"/>
  <c r="BS588" i="11"/>
  <c r="BR588" i="11"/>
  <c r="BQ588" i="11"/>
  <c r="BP588" i="11"/>
  <c r="BO588" i="11"/>
  <c r="BN588" i="11"/>
  <c r="BM588" i="11"/>
  <c r="BX586" i="11"/>
  <c r="BW586" i="11"/>
  <c r="BV586" i="11"/>
  <c r="BU586" i="11"/>
  <c r="BT586" i="11"/>
  <c r="BS586" i="11"/>
  <c r="BR586" i="11"/>
  <c r="BQ586" i="11"/>
  <c r="BP586" i="11"/>
  <c r="BO586" i="11"/>
  <c r="BN586" i="11"/>
  <c r="BM586" i="11"/>
  <c r="BX584" i="11"/>
  <c r="BW584" i="11"/>
  <c r="BV584" i="11"/>
  <c r="BU584" i="11"/>
  <c r="BT584" i="11"/>
  <c r="BS584" i="11"/>
  <c r="BQ584" i="11"/>
  <c r="BP584" i="11"/>
  <c r="BO584" i="11"/>
  <c r="BN584" i="11"/>
  <c r="BM584" i="11"/>
  <c r="BX582" i="11"/>
  <c r="BW582" i="11"/>
  <c r="BV582" i="11"/>
  <c r="BU582" i="11"/>
  <c r="BT582" i="11"/>
  <c r="BS582" i="11"/>
  <c r="BR582" i="11"/>
  <c r="BQ582" i="11"/>
  <c r="BO582" i="11"/>
  <c r="BN582" i="11"/>
  <c r="BM582" i="11"/>
  <c r="BX580" i="11"/>
  <c r="BW580" i="11"/>
  <c r="BV580" i="11"/>
  <c r="BU580" i="11"/>
  <c r="BT580" i="11"/>
  <c r="BS580" i="11"/>
  <c r="BR580" i="11"/>
  <c r="BQ580" i="11"/>
  <c r="BO580" i="11"/>
  <c r="BN580" i="11"/>
  <c r="BM580" i="11"/>
  <c r="BX578" i="11"/>
  <c r="BW578" i="11"/>
  <c r="BV578" i="11"/>
  <c r="BU578" i="11"/>
  <c r="BT578" i="11"/>
  <c r="BS578" i="11"/>
  <c r="BR578" i="11"/>
  <c r="BQ578" i="11"/>
  <c r="BP578" i="11"/>
  <c r="BO578" i="11"/>
  <c r="BN578" i="11"/>
  <c r="BM578" i="11"/>
  <c r="BX576" i="11"/>
  <c r="BW576" i="11"/>
  <c r="BV576" i="11"/>
  <c r="BU576" i="11"/>
  <c r="BT576" i="11"/>
  <c r="BS576" i="11"/>
  <c r="BR576" i="11"/>
  <c r="BQ576" i="11"/>
  <c r="BP576" i="11"/>
  <c r="BO576" i="11"/>
  <c r="BN576" i="11"/>
  <c r="BM576" i="11"/>
  <c r="BX574" i="11"/>
  <c r="BW574" i="11"/>
  <c r="BV574" i="11"/>
  <c r="BU574" i="11"/>
  <c r="BT574" i="11"/>
  <c r="BS574" i="11"/>
  <c r="BR574" i="11"/>
  <c r="BQ574" i="11"/>
  <c r="BP574" i="11"/>
  <c r="BO574" i="11"/>
  <c r="BN574" i="11"/>
  <c r="BM574" i="11"/>
  <c r="BX572" i="11"/>
  <c r="BW572" i="11"/>
  <c r="BV572" i="11"/>
  <c r="BU572" i="11"/>
  <c r="BT572" i="11"/>
  <c r="BS572" i="11"/>
  <c r="BR572" i="11"/>
  <c r="BQ572" i="11"/>
  <c r="BP572" i="11"/>
  <c r="BO572" i="11"/>
  <c r="BN572" i="11"/>
  <c r="BM572" i="11"/>
  <c r="BX570" i="11"/>
  <c r="BW570" i="11"/>
  <c r="BV570" i="11"/>
  <c r="BU570" i="11"/>
  <c r="BT570" i="11"/>
  <c r="BS570" i="11"/>
  <c r="BR570" i="11"/>
  <c r="BQ570" i="11"/>
  <c r="BP570" i="11"/>
  <c r="BO570" i="11"/>
  <c r="BN570" i="11"/>
  <c r="BM570" i="11"/>
  <c r="BX568" i="11"/>
  <c r="BW568" i="11"/>
  <c r="BV568" i="11"/>
  <c r="BU568" i="11"/>
  <c r="BT568" i="11"/>
  <c r="BS568" i="11"/>
  <c r="BR568" i="11"/>
  <c r="BQ568" i="11"/>
  <c r="BP568" i="11"/>
  <c r="BO568" i="11"/>
  <c r="BN568" i="11"/>
  <c r="BM568" i="11"/>
  <c r="BX566" i="11"/>
  <c r="BW566" i="11"/>
  <c r="BV566" i="11"/>
  <c r="BU566" i="11"/>
  <c r="BT566" i="11"/>
  <c r="BS566" i="11"/>
  <c r="BR566" i="11"/>
  <c r="BQ566" i="11"/>
  <c r="BP566" i="11"/>
  <c r="BO566" i="11"/>
  <c r="BN566" i="11"/>
  <c r="BM566" i="11"/>
  <c r="BX564" i="11"/>
  <c r="BW564" i="11"/>
  <c r="BV564" i="11"/>
  <c r="BU564" i="11"/>
  <c r="BT564" i="11"/>
  <c r="BS564" i="11"/>
  <c r="BR564" i="11"/>
  <c r="BQ564" i="11"/>
  <c r="BP564" i="11"/>
  <c r="BO564" i="11"/>
  <c r="BN564" i="11"/>
  <c r="BM564" i="11"/>
  <c r="BX562" i="11"/>
  <c r="BW562" i="11"/>
  <c r="BV562" i="11"/>
  <c r="BU562" i="11"/>
  <c r="BT562" i="11"/>
  <c r="BS562" i="11"/>
  <c r="BR562" i="11"/>
  <c r="BQ562" i="11"/>
  <c r="BP562" i="11"/>
  <c r="BO562" i="11"/>
  <c r="BN562" i="11"/>
  <c r="BM562" i="11"/>
  <c r="BX560" i="11"/>
  <c r="BW560" i="11"/>
  <c r="BV560" i="11"/>
  <c r="BU560" i="11"/>
  <c r="BT560" i="11"/>
  <c r="BS560" i="11"/>
  <c r="BR560" i="11"/>
  <c r="BQ560" i="11"/>
  <c r="BP560" i="11"/>
  <c r="BO560" i="11"/>
  <c r="BN560" i="11"/>
  <c r="BM560" i="11"/>
  <c r="BX558" i="11"/>
  <c r="BW558" i="11"/>
  <c r="BV558" i="11"/>
  <c r="BU558" i="11"/>
  <c r="BT558" i="11"/>
  <c r="BS558" i="11"/>
  <c r="BR558" i="11"/>
  <c r="BQ558" i="11"/>
  <c r="BP558" i="11"/>
  <c r="BO558" i="11"/>
  <c r="BN558" i="11"/>
  <c r="BM558" i="11"/>
  <c r="BX556" i="11"/>
  <c r="BW556" i="11"/>
  <c r="BV556" i="11"/>
  <c r="BU556" i="11"/>
  <c r="BT556" i="11"/>
  <c r="BS556" i="11"/>
  <c r="BR556" i="11"/>
  <c r="BQ556" i="11"/>
  <c r="BO556" i="11"/>
  <c r="BN556" i="11"/>
  <c r="BM556" i="11"/>
  <c r="BX554" i="11"/>
  <c r="BW554" i="11"/>
  <c r="BV554" i="11"/>
  <c r="BU554" i="11"/>
  <c r="BT554" i="11"/>
  <c r="BS554" i="11"/>
  <c r="BR554" i="11"/>
  <c r="BQ554" i="11"/>
  <c r="BO554" i="11"/>
  <c r="BN554" i="11"/>
  <c r="BM554" i="11"/>
  <c r="BX552" i="11"/>
  <c r="BW552" i="11"/>
  <c r="BV552" i="11"/>
  <c r="BU552" i="11"/>
  <c r="BT552" i="11"/>
  <c r="BS552" i="11"/>
  <c r="BR552" i="11"/>
  <c r="BQ552" i="11"/>
  <c r="BO552" i="11"/>
  <c r="BN552" i="11"/>
  <c r="BM552" i="11"/>
  <c r="BX550" i="11"/>
  <c r="BW550" i="11"/>
  <c r="BV550" i="11"/>
  <c r="BU550" i="11"/>
  <c r="BT550" i="11"/>
  <c r="BS550" i="11"/>
  <c r="BR550" i="11"/>
  <c r="BQ550" i="11"/>
  <c r="BO550" i="11"/>
  <c r="BN550" i="11"/>
  <c r="BM550" i="11"/>
  <c r="BX548" i="11"/>
  <c r="BW548" i="11"/>
  <c r="BV548" i="11"/>
  <c r="BU548" i="11"/>
  <c r="BT548" i="11"/>
  <c r="BS548" i="11"/>
  <c r="BR548" i="11"/>
  <c r="BQ548" i="11"/>
  <c r="BO548" i="11"/>
  <c r="BN548" i="11"/>
  <c r="BM548" i="11"/>
  <c r="CG606" i="11"/>
  <c r="CF606" i="11"/>
  <c r="CE606" i="11"/>
  <c r="CD606" i="11"/>
  <c r="CC606" i="11"/>
  <c r="CB606" i="11"/>
  <c r="CA606" i="11"/>
  <c r="CG604" i="11"/>
  <c r="CF604" i="11"/>
  <c r="CE604" i="11"/>
  <c r="CD604" i="11"/>
  <c r="CC604" i="11"/>
  <c r="CB604" i="11"/>
  <c r="CA604" i="11"/>
  <c r="CG598" i="11"/>
  <c r="CF598" i="11"/>
  <c r="CE598" i="11"/>
  <c r="CD598" i="11"/>
  <c r="CC598" i="11"/>
  <c r="CB598" i="11"/>
  <c r="CA598" i="11"/>
  <c r="CG596" i="11"/>
  <c r="CF596" i="11"/>
  <c r="CE596" i="11"/>
  <c r="CD596" i="11"/>
  <c r="CB596" i="11"/>
  <c r="CA596" i="11"/>
  <c r="CG594" i="11"/>
  <c r="CF594" i="11"/>
  <c r="CE594" i="11"/>
  <c r="CD594" i="11"/>
  <c r="CC594" i="11"/>
  <c r="CB594" i="11"/>
  <c r="CA594" i="11"/>
  <c r="CG592" i="11"/>
  <c r="CF592" i="11"/>
  <c r="CE592" i="11"/>
  <c r="CD592" i="11"/>
  <c r="CC592" i="11"/>
  <c r="CB592" i="11"/>
  <c r="CA592" i="11"/>
  <c r="CG590" i="11"/>
  <c r="CF590" i="11"/>
  <c r="CE590" i="11"/>
  <c r="CD590" i="11"/>
  <c r="CC590" i="11"/>
  <c r="CB590" i="11"/>
  <c r="CA590" i="11"/>
  <c r="CG588" i="11"/>
  <c r="CF588" i="11"/>
  <c r="CE588" i="11"/>
  <c r="CD588" i="11"/>
  <c r="CC588" i="11"/>
  <c r="CB588" i="11"/>
  <c r="CA588" i="11"/>
  <c r="CG586" i="11"/>
  <c r="CF586" i="11"/>
  <c r="CE586" i="11"/>
  <c r="CD586" i="11"/>
  <c r="CC586" i="11"/>
  <c r="CB586" i="11"/>
  <c r="CA586" i="11"/>
  <c r="CG584" i="11"/>
  <c r="CF584" i="11"/>
  <c r="CE584" i="11"/>
  <c r="CD584" i="11"/>
  <c r="CC584" i="11"/>
  <c r="CB584" i="11"/>
  <c r="CA584" i="11"/>
  <c r="CG582" i="11"/>
  <c r="CF582" i="11"/>
  <c r="CE582" i="11"/>
  <c r="CD582" i="11"/>
  <c r="CC582" i="11"/>
  <c r="CB582" i="11"/>
  <c r="CA582" i="11"/>
  <c r="CG580" i="11"/>
  <c r="CF580" i="11"/>
  <c r="CE580" i="11"/>
  <c r="CD580" i="11"/>
  <c r="CC580" i="11"/>
  <c r="CB580" i="11"/>
  <c r="CA580" i="11"/>
  <c r="CG578" i="11"/>
  <c r="CF578" i="11"/>
  <c r="CE578" i="11"/>
  <c r="CD578" i="11"/>
  <c r="CC578" i="11"/>
  <c r="CB578" i="11"/>
  <c r="CA578" i="11"/>
  <c r="CG576" i="11"/>
  <c r="CF576" i="11"/>
  <c r="CE576" i="11"/>
  <c r="CD576" i="11"/>
  <c r="CC576" i="11"/>
  <c r="CB576" i="11"/>
  <c r="CA576" i="11"/>
  <c r="CG574" i="11"/>
  <c r="CF574" i="11"/>
  <c r="CE574" i="11"/>
  <c r="CD574" i="11"/>
  <c r="CC574" i="11"/>
  <c r="CB574" i="11"/>
  <c r="CA574" i="11"/>
  <c r="CG572" i="11"/>
  <c r="CF572" i="11"/>
  <c r="CE572" i="11"/>
  <c r="CD572" i="11"/>
  <c r="CC572" i="11"/>
  <c r="CB572" i="11"/>
  <c r="CA572" i="11"/>
  <c r="CG570" i="11"/>
  <c r="CF570" i="11"/>
  <c r="CE570" i="11"/>
  <c r="CD570" i="11"/>
  <c r="CC570" i="11"/>
  <c r="CB570" i="11"/>
  <c r="CA570" i="11"/>
  <c r="CG568" i="11"/>
  <c r="CF568" i="11"/>
  <c r="CE568" i="11"/>
  <c r="CD568" i="11"/>
  <c r="CC568" i="11"/>
  <c r="CB568" i="11"/>
  <c r="CA568" i="11"/>
  <c r="CG566" i="11"/>
  <c r="CF566" i="11"/>
  <c r="CE566" i="11"/>
  <c r="CD566" i="11"/>
  <c r="CC566" i="11"/>
  <c r="CB566" i="11"/>
  <c r="CA566" i="11"/>
  <c r="CG564" i="11"/>
  <c r="CF564" i="11"/>
  <c r="CE564" i="11"/>
  <c r="CD564" i="11"/>
  <c r="CC564" i="11"/>
  <c r="CB564" i="11"/>
  <c r="CA564" i="11"/>
  <c r="CG562" i="11"/>
  <c r="CF562" i="11"/>
  <c r="CE562" i="11"/>
  <c r="CD562" i="11"/>
  <c r="CC562" i="11"/>
  <c r="CB562" i="11"/>
  <c r="CA562" i="11"/>
  <c r="CG560" i="11"/>
  <c r="CF560" i="11"/>
  <c r="CE560" i="11"/>
  <c r="CD560" i="11"/>
  <c r="CC560" i="11"/>
  <c r="CB560" i="11"/>
  <c r="CA560" i="11"/>
  <c r="CG558" i="11"/>
  <c r="CF558" i="11"/>
  <c r="CE558" i="11"/>
  <c r="CD558" i="11"/>
  <c r="CC558" i="11"/>
  <c r="CB558" i="11"/>
  <c r="CA558" i="11"/>
  <c r="CG556" i="11"/>
  <c r="CF556" i="11"/>
  <c r="CE556" i="11"/>
  <c r="CD556" i="11"/>
  <c r="CC556" i="11"/>
  <c r="CB556" i="11"/>
  <c r="CA556" i="11"/>
  <c r="CG554" i="11"/>
  <c r="CF554" i="11"/>
  <c r="CE554" i="11"/>
  <c r="CD554" i="11"/>
  <c r="CC554" i="11"/>
  <c r="CB554" i="11"/>
  <c r="CA554" i="11"/>
  <c r="CG552" i="11"/>
  <c r="CF552" i="11"/>
  <c r="CE552" i="11"/>
  <c r="CD552" i="11"/>
  <c r="CC552" i="11"/>
  <c r="CB552" i="11"/>
  <c r="CA552" i="11"/>
  <c r="CG550" i="11"/>
  <c r="CF550" i="11"/>
  <c r="CE550" i="11"/>
  <c r="CD550" i="11"/>
  <c r="CC550" i="11"/>
  <c r="CB550" i="11"/>
  <c r="CA550" i="11"/>
  <c r="CG548" i="11"/>
  <c r="CF548" i="11"/>
  <c r="CE548" i="11"/>
  <c r="CD548" i="11"/>
  <c r="CC548" i="11"/>
  <c r="CB548" i="11"/>
  <c r="CA548" i="11"/>
  <c r="BX520" i="11"/>
  <c r="BW520" i="11"/>
  <c r="BV520" i="11"/>
  <c r="BU520" i="11"/>
  <c r="BT520" i="11"/>
  <c r="BS520" i="11"/>
  <c r="BR520" i="11"/>
  <c r="BQ520" i="11"/>
  <c r="BP520" i="11"/>
  <c r="BO520" i="11"/>
  <c r="BN520" i="11"/>
  <c r="CD520" i="11"/>
  <c r="CC520" i="11"/>
  <c r="CB520" i="11"/>
  <c r="CA520" i="11"/>
  <c r="BX484" i="11"/>
  <c r="BW484" i="11"/>
  <c r="BV484" i="11"/>
  <c r="BU484" i="11"/>
  <c r="BT484" i="11"/>
  <c r="BS484" i="11"/>
  <c r="BR484" i="11"/>
  <c r="BP484" i="11"/>
  <c r="BO484" i="11"/>
  <c r="BN484" i="11"/>
  <c r="CD484" i="11"/>
  <c r="CC484" i="11"/>
  <c r="CB484" i="11"/>
  <c r="CA484" i="11"/>
  <c r="BX352" i="11"/>
  <c r="BW352" i="11"/>
  <c r="BV352" i="11"/>
  <c r="BU352" i="11"/>
  <c r="BT352" i="11"/>
  <c r="BS352" i="11"/>
  <c r="BR352" i="11"/>
  <c r="BQ352" i="11"/>
  <c r="BP352" i="11"/>
  <c r="BO352" i="11"/>
  <c r="BN352" i="11"/>
  <c r="CF352" i="11"/>
  <c r="CD352" i="11"/>
  <c r="CC352" i="11"/>
  <c r="CB352" i="11"/>
  <c r="CA352" i="11"/>
  <c r="BX340" i="11"/>
  <c r="BW340" i="11"/>
  <c r="BV340" i="11"/>
  <c r="BU340" i="11"/>
  <c r="BT340" i="11"/>
  <c r="BS340" i="11"/>
  <c r="BR340" i="11"/>
  <c r="BP340" i="11"/>
  <c r="BO340" i="11"/>
  <c r="BN340" i="11"/>
  <c r="CD340" i="11"/>
  <c r="CC340" i="11"/>
  <c r="CB340" i="11"/>
  <c r="BX332" i="11"/>
  <c r="BW332" i="11"/>
  <c r="BV332" i="11"/>
  <c r="BU332" i="11"/>
  <c r="BT332" i="11"/>
  <c r="BS332" i="11"/>
  <c r="BR332" i="11"/>
  <c r="BQ332" i="11"/>
  <c r="BO332" i="11"/>
  <c r="BN332" i="11"/>
  <c r="CF332" i="11"/>
  <c r="CE332" i="11"/>
  <c r="CD332" i="11"/>
  <c r="CC332" i="11"/>
  <c r="CB332" i="11"/>
  <c r="CA332" i="11"/>
  <c r="BX286" i="11"/>
  <c r="BW286" i="11"/>
  <c r="BV286" i="11"/>
  <c r="BU286" i="11"/>
  <c r="BT286" i="11"/>
  <c r="BS286" i="11"/>
  <c r="BR286" i="11"/>
  <c r="BQ286" i="11"/>
  <c r="BP286" i="11"/>
  <c r="BO286" i="11"/>
  <c r="BN286" i="11"/>
  <c r="CG286" i="11"/>
  <c r="CF286" i="11"/>
  <c r="CE286" i="11"/>
  <c r="CD286" i="11"/>
  <c r="CC286" i="11"/>
  <c r="CB286" i="11"/>
  <c r="CA286" i="11"/>
  <c r="BZ214" i="11"/>
  <c r="BY214" i="11"/>
  <c r="BX214" i="11"/>
  <c r="BW214" i="11"/>
  <c r="BV214" i="11"/>
  <c r="BU214" i="11"/>
  <c r="BT214" i="11"/>
  <c r="BS214" i="11"/>
  <c r="BR214" i="11"/>
  <c r="BQ214" i="11"/>
  <c r="BP214" i="11"/>
  <c r="BO214" i="11"/>
  <c r="BN214" i="11"/>
  <c r="CF214" i="11"/>
  <c r="CE214" i="11"/>
  <c r="CD214" i="11"/>
  <c r="CC214" i="11"/>
  <c r="CB214" i="11"/>
  <c r="CA214" i="11"/>
  <c r="BX176" i="11"/>
  <c r="BW176" i="11"/>
  <c r="BV176" i="11"/>
  <c r="BU176" i="11"/>
  <c r="BT176" i="11"/>
  <c r="BS176" i="11"/>
  <c r="BR176" i="11"/>
  <c r="BQ176" i="11"/>
  <c r="BP176" i="11"/>
  <c r="BO176" i="11"/>
  <c r="BN176" i="11"/>
  <c r="BX174" i="11"/>
  <c r="BW174" i="11"/>
  <c r="BV174" i="11"/>
  <c r="BU174" i="11"/>
  <c r="BT174" i="11"/>
  <c r="BS174" i="11"/>
  <c r="BR174" i="11"/>
  <c r="BP174" i="11"/>
  <c r="BO174" i="11"/>
  <c r="CG176" i="11"/>
  <c r="CF176" i="11"/>
  <c r="CE176" i="11"/>
  <c r="CD176" i="11"/>
  <c r="CC176" i="11"/>
  <c r="CB176" i="11"/>
  <c r="CA176" i="11"/>
  <c r="CG174" i="11"/>
  <c r="CF174" i="11"/>
  <c r="CE174" i="11"/>
  <c r="CD174" i="11"/>
  <c r="CC174" i="11"/>
  <c r="CB174" i="11"/>
  <c r="BZ134" i="11"/>
  <c r="BZ146" i="11"/>
  <c r="BZ148" i="11"/>
  <c r="BZ158" i="11"/>
  <c r="BZ170" i="11"/>
  <c r="BZ172" i="11"/>
  <c r="BZ176" i="11"/>
  <c r="BZ186" i="11"/>
  <c r="BZ188" i="11"/>
  <c r="BZ200" i="11"/>
  <c r="BZ248" i="11"/>
  <c r="BZ262" i="11"/>
  <c r="BZ282" i="11"/>
  <c r="BZ284" i="11"/>
  <c r="BZ288" i="11"/>
  <c r="BZ306" i="11"/>
  <c r="BZ314" i="11"/>
  <c r="BZ326" i="11"/>
  <c r="BZ342" i="11"/>
  <c r="BZ352" i="11"/>
  <c r="BZ356" i="11"/>
  <c r="BZ358" i="11"/>
  <c r="BZ390" i="11"/>
  <c r="BZ376" i="11"/>
  <c r="BZ364" i="11"/>
  <c r="BZ392" i="11"/>
  <c r="BZ432" i="11"/>
  <c r="BZ434" i="11"/>
  <c r="BZ440" i="11"/>
  <c r="BZ442" i="11"/>
  <c r="BZ454" i="11"/>
  <c r="BZ470" i="11"/>
  <c r="BZ466" i="11"/>
  <c r="BZ472" i="11"/>
  <c r="BZ492" i="11"/>
  <c r="BZ494" i="11"/>
  <c r="BZ500" i="11"/>
  <c r="BZ504" i="11"/>
  <c r="BZ520" i="11"/>
  <c r="BZ548" i="11"/>
  <c r="BZ550" i="11"/>
  <c r="BZ552" i="11"/>
  <c r="BZ554" i="11"/>
  <c r="BZ558" i="11"/>
  <c r="BZ556" i="11"/>
  <c r="BZ560" i="11"/>
  <c r="BZ562" i="11"/>
  <c r="BZ564" i="11"/>
  <c r="BZ566" i="11"/>
  <c r="BZ568" i="11"/>
  <c r="BZ572" i="11"/>
  <c r="BZ570" i="11"/>
  <c r="BZ574" i="11"/>
  <c r="BZ576" i="11"/>
  <c r="BZ578" i="11"/>
  <c r="BZ592" i="11"/>
  <c r="BZ580" i="11"/>
  <c r="BZ582" i="11"/>
  <c r="BZ590" i="11"/>
  <c r="BZ588" i="11"/>
  <c r="BZ586" i="11"/>
  <c r="BZ584" i="11"/>
  <c r="BZ606" i="11"/>
  <c r="BZ604" i="11"/>
  <c r="BZ598" i="11"/>
  <c r="BZ596" i="11"/>
  <c r="BZ594" i="11"/>
  <c r="BY174" i="11"/>
  <c r="BY148" i="11"/>
  <c r="BX148" i="11"/>
  <c r="BW148" i="11"/>
  <c r="BV148" i="11"/>
  <c r="BU148" i="11"/>
  <c r="BT148" i="11"/>
  <c r="BS148" i="11"/>
  <c r="BR148" i="11"/>
  <c r="BP148" i="11"/>
  <c r="BO148" i="11"/>
  <c r="BN148" i="11"/>
  <c r="CC148" i="11"/>
  <c r="CB148" i="11"/>
  <c r="BX82" i="11"/>
  <c r="BW82" i="11"/>
  <c r="BV82" i="11"/>
  <c r="BU82" i="11"/>
  <c r="BT82" i="11"/>
  <c r="BS82" i="11"/>
  <c r="BR82" i="11"/>
  <c r="BP82" i="11"/>
  <c r="BO82" i="11"/>
  <c r="BN82" i="11"/>
  <c r="BM82" i="11"/>
  <c r="BX80" i="11"/>
  <c r="BW80" i="11"/>
  <c r="BV80" i="11"/>
  <c r="BU80" i="11"/>
  <c r="BT80" i="11"/>
  <c r="BS80" i="11"/>
  <c r="BQ80" i="11"/>
  <c r="BP80" i="11"/>
  <c r="BO80" i="11"/>
  <c r="BN80" i="11"/>
  <c r="BM80" i="11"/>
  <c r="BX58" i="11"/>
  <c r="BW58" i="11"/>
  <c r="BV58" i="11"/>
  <c r="BU58" i="11"/>
  <c r="BT58" i="11"/>
  <c r="BS58" i="11"/>
  <c r="BR58" i="11"/>
  <c r="BQ58" i="11"/>
  <c r="BP58" i="11"/>
  <c r="BO58" i="11"/>
  <c r="BN58" i="11"/>
  <c r="BM58" i="11"/>
  <c r="CD58" i="11"/>
  <c r="CD80" i="11"/>
  <c r="CD82" i="11"/>
  <c r="CF82" i="11"/>
  <c r="CF80" i="11"/>
  <c r="CF58" i="11"/>
  <c r="BZ80" i="11"/>
  <c r="BZ58" i="11"/>
  <c r="CA80" i="11"/>
  <c r="CA58" i="11"/>
  <c r="CE602" i="11"/>
  <c r="CE600" i="11"/>
  <c r="CE538" i="11"/>
  <c r="CE536" i="11"/>
  <c r="CE534" i="11"/>
  <c r="CE532" i="11"/>
  <c r="CE530" i="11"/>
  <c r="CE528" i="11"/>
  <c r="CE526" i="11"/>
  <c r="CE518" i="11"/>
  <c r="CE514" i="11"/>
  <c r="CE506" i="11"/>
  <c r="CE498" i="11"/>
  <c r="CE488" i="11"/>
  <c r="CE482" i="11"/>
  <c r="CE480" i="11"/>
  <c r="CE468" i="11"/>
  <c r="CE452" i="11"/>
  <c r="CE444" i="11"/>
  <c r="CE430" i="11"/>
  <c r="CE402" i="11"/>
  <c r="CE384" i="11"/>
  <c r="CE366" i="11"/>
  <c r="CE350" i="11"/>
  <c r="CE336" i="11"/>
  <c r="CE322" i="11"/>
  <c r="CE316" i="11"/>
  <c r="CE308" i="11"/>
  <c r="CE292" i="11"/>
  <c r="CE280" i="11"/>
  <c r="CE276" i="11"/>
  <c r="CE270" i="11"/>
  <c r="CE266" i="11"/>
  <c r="CE258" i="11"/>
  <c r="CE256" i="11"/>
  <c r="CE252" i="11"/>
  <c r="CE250" i="11"/>
  <c r="CE246" i="11"/>
  <c r="CE244" i="11"/>
  <c r="CE228" i="11"/>
  <c r="CE224" i="11"/>
  <c r="CE222" i="11"/>
  <c r="CE220" i="11"/>
  <c r="CE206" i="11"/>
  <c r="CE204" i="11"/>
  <c r="CE202" i="11"/>
  <c r="CE196" i="11"/>
  <c r="CE192" i="11"/>
  <c r="CE178" i="11"/>
  <c r="CE156" i="11"/>
  <c r="CE154" i="11"/>
  <c r="CE150" i="11"/>
  <c r="CE144" i="11"/>
  <c r="CE142" i="11"/>
  <c r="CE126" i="11"/>
  <c r="CE76" i="11"/>
  <c r="CE74" i="11"/>
  <c r="CE64" i="11"/>
  <c r="CE54" i="11"/>
  <c r="CE44" i="11"/>
  <c r="CE40" i="11"/>
  <c r="CE34" i="11"/>
  <c r="CE24" i="11"/>
  <c r="CB602" i="11"/>
  <c r="CB600" i="11"/>
  <c r="CB538" i="11"/>
  <c r="CB536" i="11"/>
  <c r="CB534" i="11"/>
  <c r="CB532" i="11"/>
  <c r="CB530" i="11"/>
  <c r="CB528" i="11"/>
  <c r="CB522" i="11"/>
  <c r="CB518" i="11"/>
  <c r="CB514" i="11"/>
  <c r="CB506" i="11"/>
  <c r="CB498" i="11"/>
  <c r="CB488" i="11"/>
  <c r="CB482" i="11"/>
  <c r="CB480" i="11"/>
  <c r="CB476" i="11"/>
  <c r="CB468" i="11"/>
  <c r="CB452" i="11"/>
  <c r="CB444" i="11"/>
  <c r="CB430" i="11"/>
  <c r="CB402" i="11"/>
  <c r="CB384" i="11"/>
  <c r="CB372" i="11"/>
  <c r="CB366" i="11"/>
  <c r="CB350" i="11"/>
  <c r="CB336" i="11"/>
  <c r="CB322" i="11"/>
  <c r="CB316" i="11"/>
  <c r="CB312" i="11"/>
  <c r="CB310" i="11"/>
  <c r="CB308" i="11"/>
  <c r="CB292" i="11"/>
  <c r="CB280" i="11"/>
  <c r="CB276" i="11"/>
  <c r="CB270" i="11"/>
  <c r="CB266" i="11"/>
  <c r="CB258" i="11"/>
  <c r="CB256" i="11"/>
  <c r="CB252" i="11"/>
  <c r="CB250" i="11"/>
  <c r="CB246" i="11"/>
  <c r="CB244" i="11"/>
  <c r="CB228" i="11"/>
  <c r="CB224" i="11"/>
  <c r="CB222" i="11"/>
  <c r="CB220" i="11"/>
  <c r="CB206" i="11"/>
  <c r="CB204" i="11"/>
  <c r="CB202" i="11"/>
  <c r="CB196" i="11"/>
  <c r="CB192" i="11"/>
  <c r="CB190" i="11"/>
  <c r="CB178" i="11"/>
  <c r="CB156" i="11"/>
  <c r="CB154" i="11"/>
  <c r="CB150" i="11"/>
  <c r="CB144" i="11"/>
  <c r="CB142" i="11"/>
  <c r="CB140" i="11"/>
  <c r="CB126" i="11"/>
  <c r="CB78" i="11"/>
  <c r="CB76" i="11"/>
  <c r="CB74" i="11"/>
  <c r="CB72" i="11"/>
  <c r="CB64" i="11"/>
  <c r="CB56" i="11"/>
  <c r="CB54" i="11"/>
  <c r="CB44" i="11"/>
  <c r="CB40" i="11"/>
  <c r="CB34" i="11"/>
  <c r="CB24" i="11"/>
  <c r="BZ602" i="11"/>
  <c r="BZ600" i="11"/>
  <c r="BZ538" i="11"/>
  <c r="BZ536" i="11"/>
  <c r="BZ534" i="11"/>
  <c r="BZ532" i="11"/>
  <c r="BZ530" i="11"/>
  <c r="BZ528" i="11"/>
  <c r="BZ526" i="11"/>
  <c r="BZ522" i="11"/>
  <c r="BZ518" i="11"/>
  <c r="BZ514" i="11"/>
  <c r="BZ506" i="11"/>
  <c r="BZ498" i="11"/>
  <c r="BZ488" i="11"/>
  <c r="BZ482" i="11"/>
  <c r="BZ480" i="11"/>
  <c r="BZ476" i="11"/>
  <c r="BZ468" i="11"/>
  <c r="BZ452" i="11"/>
  <c r="BZ444" i="11"/>
  <c r="BZ430" i="11"/>
  <c r="BZ402" i="11"/>
  <c r="BZ384" i="11"/>
  <c r="BZ372" i="11"/>
  <c r="BZ366" i="11"/>
  <c r="BZ350" i="11"/>
  <c r="BZ336" i="11"/>
  <c r="BZ322" i="11"/>
  <c r="BZ316" i="11"/>
  <c r="BZ312" i="11"/>
  <c r="BZ310" i="11"/>
  <c r="BZ308" i="11"/>
  <c r="BZ292" i="11"/>
  <c r="BZ280" i="11"/>
  <c r="BZ276" i="11"/>
  <c r="BZ270" i="11"/>
  <c r="BZ266" i="11"/>
  <c r="BZ258" i="11"/>
  <c r="BZ256" i="11"/>
  <c r="BZ252" i="11"/>
  <c r="BZ250" i="11"/>
  <c r="BZ246" i="11"/>
  <c r="BZ244" i="11"/>
  <c r="BZ228" i="11"/>
  <c r="BZ224" i="11"/>
  <c r="BZ222" i="11"/>
  <c r="BZ220" i="11"/>
  <c r="BZ206" i="11"/>
  <c r="BZ202" i="11"/>
  <c r="BZ196" i="11"/>
  <c r="BZ192" i="11"/>
  <c r="BZ190" i="11"/>
  <c r="BZ178" i="11"/>
  <c r="BZ156" i="11"/>
  <c r="BZ154" i="11"/>
  <c r="BZ150" i="11"/>
  <c r="BZ144" i="11"/>
  <c r="BZ142" i="11"/>
  <c r="BZ140" i="11"/>
  <c r="BZ126" i="11"/>
  <c r="BZ78" i="11"/>
  <c r="BZ76" i="11"/>
  <c r="BZ74" i="11"/>
  <c r="BZ72" i="11"/>
  <c r="BZ64" i="11"/>
  <c r="BZ56" i="11"/>
  <c r="BZ54" i="11"/>
  <c r="BZ44" i="11"/>
  <c r="BZ40" i="11"/>
  <c r="BZ34" i="11"/>
  <c r="BZ24" i="11"/>
  <c r="BX602" i="11"/>
  <c r="BW602" i="11"/>
  <c r="BV602" i="11"/>
  <c r="BU602" i="11"/>
  <c r="BT602" i="11"/>
  <c r="BS602" i="11"/>
  <c r="BR602" i="11"/>
  <c r="BQ602" i="11"/>
  <c r="BX600" i="11"/>
  <c r="BW600" i="11"/>
  <c r="BV600" i="11"/>
  <c r="BU600" i="11"/>
  <c r="BT600" i="11"/>
  <c r="BS600" i="11"/>
  <c r="BR600" i="11"/>
  <c r="BQ600" i="11"/>
  <c r="BX538" i="11"/>
  <c r="BW538" i="11"/>
  <c r="BV538" i="11"/>
  <c r="BU538" i="11"/>
  <c r="BT538" i="11"/>
  <c r="BS538" i="11"/>
  <c r="BR538" i="11"/>
  <c r="BQ538" i="11"/>
  <c r="BX536" i="11"/>
  <c r="BW536" i="11"/>
  <c r="BV536" i="11"/>
  <c r="BU536" i="11"/>
  <c r="BT536" i="11"/>
  <c r="BS536" i="11"/>
  <c r="BR536" i="11"/>
  <c r="BQ536" i="11"/>
  <c r="BX534" i="11"/>
  <c r="BW534" i="11"/>
  <c r="BV534" i="11"/>
  <c r="BU534" i="11"/>
  <c r="BT534" i="11"/>
  <c r="BS534" i="11"/>
  <c r="BR534" i="11"/>
  <c r="BQ534" i="11"/>
  <c r="BX532" i="11"/>
  <c r="BW532" i="11"/>
  <c r="BV532" i="11"/>
  <c r="BU532" i="11"/>
  <c r="BT532" i="11"/>
  <c r="BS532" i="11"/>
  <c r="BR532" i="11"/>
  <c r="BQ532" i="11"/>
  <c r="BX530" i="11"/>
  <c r="BW530" i="11"/>
  <c r="BV530" i="11"/>
  <c r="BU530" i="11"/>
  <c r="BT530" i="11"/>
  <c r="BS530" i="11"/>
  <c r="BR530" i="11"/>
  <c r="BQ530" i="11"/>
  <c r="BX528" i="11"/>
  <c r="BV528" i="11"/>
  <c r="BU528" i="11"/>
  <c r="BT528" i="11"/>
  <c r="BS528" i="11"/>
  <c r="BR528" i="11"/>
  <c r="BQ528" i="11"/>
  <c r="BX526" i="11"/>
  <c r="BW526" i="11"/>
  <c r="BV526" i="11"/>
  <c r="BU526" i="11"/>
  <c r="BT526" i="11"/>
  <c r="BS526" i="11"/>
  <c r="BR526" i="11"/>
  <c r="BQ526" i="11"/>
  <c r="BX522" i="11"/>
  <c r="BW522" i="11"/>
  <c r="BV522" i="11"/>
  <c r="BU522" i="11"/>
  <c r="BT522" i="11"/>
  <c r="BS522" i="11"/>
  <c r="BR522" i="11"/>
  <c r="BX518" i="11"/>
  <c r="BW518" i="11"/>
  <c r="BV518" i="11"/>
  <c r="BU518" i="11"/>
  <c r="BT518" i="11"/>
  <c r="BS518" i="11"/>
  <c r="BR518" i="11"/>
  <c r="BQ518" i="11"/>
  <c r="BX514" i="11"/>
  <c r="BW514" i="11"/>
  <c r="BV514" i="11"/>
  <c r="BU514" i="11"/>
  <c r="BT514" i="11"/>
  <c r="BS514" i="11"/>
  <c r="BR514" i="11"/>
  <c r="BQ514" i="11"/>
  <c r="BX506" i="11"/>
  <c r="BW506" i="11"/>
  <c r="BV506" i="11"/>
  <c r="BU506" i="11"/>
  <c r="BT506" i="11"/>
  <c r="BS506" i="11"/>
  <c r="BR506" i="11"/>
  <c r="BQ506" i="11"/>
  <c r="BX498" i="11"/>
  <c r="BW498" i="11"/>
  <c r="BV498" i="11"/>
  <c r="BU498" i="11"/>
  <c r="BT498" i="11"/>
  <c r="BS498" i="11"/>
  <c r="BR498" i="11"/>
  <c r="BX488" i="11"/>
  <c r="BW488" i="11"/>
  <c r="BV488" i="11"/>
  <c r="BU488" i="11"/>
  <c r="BT488" i="11"/>
  <c r="BS488" i="11"/>
  <c r="BR488" i="11"/>
  <c r="BQ488" i="11"/>
  <c r="BX482" i="11"/>
  <c r="BW482" i="11"/>
  <c r="BV482" i="11"/>
  <c r="BU482" i="11"/>
  <c r="BT482" i="11"/>
  <c r="BS482" i="11"/>
  <c r="BR482" i="11"/>
  <c r="BQ482" i="11"/>
  <c r="BX480" i="11"/>
  <c r="BW480" i="11"/>
  <c r="BV480" i="11"/>
  <c r="BU480" i="11"/>
  <c r="BT480" i="11"/>
  <c r="BS480" i="11"/>
  <c r="BR480" i="11"/>
  <c r="BQ480" i="11"/>
  <c r="BX476" i="11"/>
  <c r="BW476" i="11"/>
  <c r="BV476" i="11"/>
  <c r="BU476" i="11"/>
  <c r="BT476" i="11"/>
  <c r="BS476" i="11"/>
  <c r="BR476" i="11"/>
  <c r="BX468" i="11"/>
  <c r="BW468" i="11"/>
  <c r="BV468" i="11"/>
  <c r="BU468" i="11"/>
  <c r="BT468" i="11"/>
  <c r="BS468" i="11"/>
  <c r="BR468" i="11"/>
  <c r="BQ468" i="11"/>
  <c r="BX452" i="11"/>
  <c r="BW452" i="11"/>
  <c r="BV452" i="11"/>
  <c r="BU452" i="11"/>
  <c r="BT452" i="11"/>
  <c r="BS452" i="11"/>
  <c r="BR452" i="11"/>
  <c r="BX444" i="11"/>
  <c r="BW444" i="11"/>
  <c r="BV444" i="11"/>
  <c r="BU444" i="11"/>
  <c r="BT444" i="11"/>
  <c r="BS444" i="11"/>
  <c r="BR444" i="11"/>
  <c r="BQ444" i="11"/>
  <c r="BX430" i="11"/>
  <c r="BW430" i="11"/>
  <c r="BV430" i="11"/>
  <c r="BU430" i="11"/>
  <c r="BT430" i="11"/>
  <c r="BS430" i="11"/>
  <c r="BR430" i="11"/>
  <c r="BQ430" i="11"/>
  <c r="BX402" i="11"/>
  <c r="BW402" i="11"/>
  <c r="BV402" i="11"/>
  <c r="BU402" i="11"/>
  <c r="BT402" i="11"/>
  <c r="BS402" i="11"/>
  <c r="BR402" i="11"/>
  <c r="BQ402" i="11"/>
  <c r="BX384" i="11"/>
  <c r="BW384" i="11"/>
  <c r="BV384" i="11"/>
  <c r="BU384" i="11"/>
  <c r="BT384" i="11"/>
  <c r="BS384" i="11"/>
  <c r="BR384" i="11"/>
  <c r="BQ384" i="11"/>
  <c r="BX372" i="11"/>
  <c r="BW372" i="11"/>
  <c r="BV372" i="11"/>
  <c r="BU372" i="11"/>
  <c r="BT372" i="11"/>
  <c r="BS372" i="11"/>
  <c r="BR372" i="11"/>
  <c r="BX366" i="11"/>
  <c r="BW366" i="11"/>
  <c r="BV366" i="11"/>
  <c r="BU366" i="11"/>
  <c r="BT366" i="11"/>
  <c r="BS366" i="11"/>
  <c r="BR366" i="11"/>
  <c r="BQ366" i="11"/>
  <c r="BX350" i="11"/>
  <c r="BW350" i="11"/>
  <c r="BV350" i="11"/>
  <c r="BU350" i="11"/>
  <c r="BT350" i="11"/>
  <c r="BS350" i="11"/>
  <c r="BR350" i="11"/>
  <c r="BQ350" i="11"/>
  <c r="BX336" i="11"/>
  <c r="BW336" i="11"/>
  <c r="BV336" i="11"/>
  <c r="BU336" i="11"/>
  <c r="BT336" i="11"/>
  <c r="BS336" i="11"/>
  <c r="BR336" i="11"/>
  <c r="BQ336" i="11"/>
  <c r="BX322" i="11"/>
  <c r="BW322" i="11"/>
  <c r="BV322" i="11"/>
  <c r="BU322" i="11"/>
  <c r="BT322" i="11"/>
  <c r="BS322" i="11"/>
  <c r="BR322" i="11"/>
  <c r="BX316" i="11"/>
  <c r="BW316" i="11"/>
  <c r="BV316" i="11"/>
  <c r="BU316" i="11"/>
  <c r="BT316" i="11"/>
  <c r="BS316" i="11"/>
  <c r="BR316" i="11"/>
  <c r="BQ316" i="11"/>
  <c r="BX312" i="11"/>
  <c r="BW312" i="11"/>
  <c r="BV312" i="11"/>
  <c r="BU312" i="11"/>
  <c r="BT312" i="11"/>
  <c r="BS312" i="11"/>
  <c r="BR312" i="11"/>
  <c r="BX310" i="11"/>
  <c r="BW310" i="11"/>
  <c r="BV310" i="11"/>
  <c r="BU310" i="11"/>
  <c r="BT310" i="11"/>
  <c r="BS310" i="11"/>
  <c r="BR310" i="11"/>
  <c r="BX308" i="11"/>
  <c r="BW308" i="11"/>
  <c r="BV308" i="11"/>
  <c r="BU308" i="11"/>
  <c r="BT308" i="11"/>
  <c r="BS308" i="11"/>
  <c r="BR308" i="11"/>
  <c r="BQ308" i="11"/>
  <c r="BX292" i="11"/>
  <c r="BW292" i="11"/>
  <c r="BV292" i="11"/>
  <c r="BU292" i="11"/>
  <c r="BT292" i="11"/>
  <c r="BS292" i="11"/>
  <c r="BR292" i="11"/>
  <c r="BQ292" i="11"/>
  <c r="BX280" i="11"/>
  <c r="BW280" i="11"/>
  <c r="BV280" i="11"/>
  <c r="BU280" i="11"/>
  <c r="BT280" i="11"/>
  <c r="BS280" i="11"/>
  <c r="BR280" i="11"/>
  <c r="BQ280" i="11"/>
  <c r="BX276" i="11"/>
  <c r="BW276" i="11"/>
  <c r="BV276" i="11"/>
  <c r="BU276" i="11"/>
  <c r="BT276" i="11"/>
  <c r="BS276" i="11"/>
  <c r="BR276" i="11"/>
  <c r="BQ276" i="11"/>
  <c r="BX270" i="11"/>
  <c r="BW270" i="11"/>
  <c r="BV270" i="11"/>
  <c r="BU270" i="11"/>
  <c r="BT270" i="11"/>
  <c r="BS270" i="11"/>
  <c r="BR270" i="11"/>
  <c r="BX266" i="11"/>
  <c r="BW266" i="11"/>
  <c r="BV266" i="11"/>
  <c r="BU266" i="11"/>
  <c r="BT266" i="11"/>
  <c r="BS266" i="11"/>
  <c r="BR266" i="11"/>
  <c r="BQ266" i="11"/>
  <c r="BX258" i="11"/>
  <c r="BW258" i="11"/>
  <c r="BV258" i="11"/>
  <c r="BU258" i="11"/>
  <c r="BT258" i="11"/>
  <c r="BS258" i="11"/>
  <c r="BR258" i="11"/>
  <c r="BQ258" i="11"/>
  <c r="BX256" i="11"/>
  <c r="BW256" i="11"/>
  <c r="BV256" i="11"/>
  <c r="BU256" i="11"/>
  <c r="BT256" i="11"/>
  <c r="BS256" i="11"/>
  <c r="BR256" i="11"/>
  <c r="BQ256" i="11"/>
  <c r="BX252" i="11"/>
  <c r="BW252" i="11"/>
  <c r="BV252" i="11"/>
  <c r="BU252" i="11"/>
  <c r="BT252" i="11"/>
  <c r="BS252" i="11"/>
  <c r="BR252" i="11"/>
  <c r="BQ252" i="11"/>
  <c r="BX250" i="11"/>
  <c r="BW250" i="11"/>
  <c r="BV250" i="11"/>
  <c r="BU250" i="11"/>
  <c r="BT250" i="11"/>
  <c r="BS250" i="11"/>
  <c r="BR250" i="11"/>
  <c r="BQ250" i="11"/>
  <c r="BX246" i="11"/>
  <c r="BW246" i="11"/>
  <c r="BV246" i="11"/>
  <c r="BU246" i="11"/>
  <c r="BT246" i="11"/>
  <c r="BS246" i="11"/>
  <c r="BR246" i="11"/>
  <c r="BX244" i="11"/>
  <c r="BW244" i="11"/>
  <c r="BV244" i="11"/>
  <c r="BU244" i="11"/>
  <c r="BT244" i="11"/>
  <c r="BS244" i="11"/>
  <c r="BR244" i="11"/>
  <c r="BX228" i="11"/>
  <c r="BW228" i="11"/>
  <c r="BV228" i="11"/>
  <c r="BU228" i="11"/>
  <c r="BT228" i="11"/>
  <c r="BS228" i="11"/>
  <c r="BR228" i="11"/>
  <c r="BQ228" i="11"/>
  <c r="BX224" i="11"/>
  <c r="BW224" i="11"/>
  <c r="BV224" i="11"/>
  <c r="BU224" i="11"/>
  <c r="BT224" i="11"/>
  <c r="BS224" i="11"/>
  <c r="BR224" i="11"/>
  <c r="BX222" i="11"/>
  <c r="BW222" i="11"/>
  <c r="BV222" i="11"/>
  <c r="BU222" i="11"/>
  <c r="BT222" i="11"/>
  <c r="BS222" i="11"/>
  <c r="BR222" i="11"/>
  <c r="BX220" i="11"/>
  <c r="BW220" i="11"/>
  <c r="BV220" i="11"/>
  <c r="BU220" i="11"/>
  <c r="BT220" i="11"/>
  <c r="BS220" i="11"/>
  <c r="BR220" i="11"/>
  <c r="BX206" i="11"/>
  <c r="BW206" i="11"/>
  <c r="BV206" i="11"/>
  <c r="BU206" i="11"/>
  <c r="BT206" i="11"/>
  <c r="BS206" i="11"/>
  <c r="BR206" i="11"/>
  <c r="BX204" i="11"/>
  <c r="BW204" i="11"/>
  <c r="BV204" i="11"/>
  <c r="BU204" i="11"/>
  <c r="BT204" i="11"/>
  <c r="BS204" i="11"/>
  <c r="BR204" i="11"/>
  <c r="BQ204" i="11"/>
  <c r="BX202" i="11"/>
  <c r="BW202" i="11"/>
  <c r="BV202" i="11"/>
  <c r="BU202" i="11"/>
  <c r="BT202" i="11"/>
  <c r="BS202" i="11"/>
  <c r="BR202" i="11"/>
  <c r="BQ202" i="11"/>
  <c r="BX196" i="11"/>
  <c r="BW196" i="11"/>
  <c r="BV196" i="11"/>
  <c r="BU196" i="11"/>
  <c r="BT196" i="11"/>
  <c r="BS196" i="11"/>
  <c r="BR196" i="11"/>
  <c r="BX192" i="11"/>
  <c r="BW192" i="11"/>
  <c r="BV192" i="11"/>
  <c r="BU192" i="11"/>
  <c r="BT192" i="11"/>
  <c r="BS192" i="11"/>
  <c r="BR192" i="11"/>
  <c r="BQ192" i="11"/>
  <c r="BX190" i="11"/>
  <c r="BW190" i="11"/>
  <c r="BV190" i="11"/>
  <c r="BU190" i="11"/>
  <c r="BT190" i="11"/>
  <c r="BS190" i="11"/>
  <c r="BR190" i="11"/>
  <c r="BX156" i="11"/>
  <c r="BW156" i="11"/>
  <c r="BV156" i="11"/>
  <c r="BU156" i="11"/>
  <c r="BT156" i="11"/>
  <c r="BS156" i="11"/>
  <c r="BR156" i="11"/>
  <c r="BQ156" i="11"/>
  <c r="BX154" i="11"/>
  <c r="BW154" i="11"/>
  <c r="BV154" i="11"/>
  <c r="BU154" i="11"/>
  <c r="BT154" i="11"/>
  <c r="BS154" i="11"/>
  <c r="BR154" i="11"/>
  <c r="BX150" i="11"/>
  <c r="BW150" i="11"/>
  <c r="BV150" i="11"/>
  <c r="BU150" i="11"/>
  <c r="BT150" i="11"/>
  <c r="BS150" i="11"/>
  <c r="BR150" i="11"/>
  <c r="BQ150" i="11"/>
  <c r="BX144" i="11"/>
  <c r="BW144" i="11"/>
  <c r="BV144" i="11"/>
  <c r="BU144" i="11"/>
  <c r="BT144" i="11"/>
  <c r="BS144" i="11"/>
  <c r="BR144" i="11"/>
  <c r="BX142" i="11"/>
  <c r="BW142" i="11"/>
  <c r="BV142" i="11"/>
  <c r="BU142" i="11"/>
  <c r="BT142" i="11"/>
  <c r="BS142" i="11"/>
  <c r="BR142" i="11"/>
  <c r="BX140" i="11"/>
  <c r="BW140" i="11"/>
  <c r="BV140" i="11"/>
  <c r="BU140" i="11"/>
  <c r="BT140" i="11"/>
  <c r="BS140" i="11"/>
  <c r="BR140" i="11"/>
  <c r="BX126" i="11"/>
  <c r="BW126" i="11"/>
  <c r="BV126" i="11"/>
  <c r="BU126" i="11"/>
  <c r="BT126" i="11"/>
  <c r="BS126" i="11"/>
  <c r="BR126" i="11"/>
  <c r="BQ126" i="11"/>
  <c r="BX78" i="11"/>
  <c r="BW78" i="11"/>
  <c r="BV78" i="11"/>
  <c r="BU78" i="11"/>
  <c r="BT78" i="11"/>
  <c r="BS78" i="11"/>
  <c r="BR78" i="11"/>
  <c r="BX76" i="11"/>
  <c r="BW76" i="11"/>
  <c r="BV76" i="11"/>
  <c r="BU76" i="11"/>
  <c r="BT76" i="11"/>
  <c r="BS76" i="11"/>
  <c r="BR76" i="11"/>
  <c r="BX74" i="11"/>
  <c r="BW74" i="11"/>
  <c r="BV74" i="11"/>
  <c r="BU74" i="11"/>
  <c r="BT74" i="11"/>
  <c r="BS74" i="11"/>
  <c r="BR74" i="11"/>
  <c r="BQ74" i="11"/>
  <c r="BX72" i="11"/>
  <c r="BW72" i="11"/>
  <c r="BV72" i="11"/>
  <c r="BU72" i="11"/>
  <c r="BT72" i="11"/>
  <c r="BS72" i="11"/>
  <c r="BR72" i="11"/>
  <c r="BX64" i="11"/>
  <c r="BW64" i="11"/>
  <c r="BV64" i="11"/>
  <c r="BU64" i="11"/>
  <c r="BT64" i="11"/>
  <c r="BS64" i="11"/>
  <c r="BR64" i="11"/>
  <c r="BQ64" i="11"/>
  <c r="BX56" i="11"/>
  <c r="BW56" i="11"/>
  <c r="BV56" i="11"/>
  <c r="BU56" i="11"/>
  <c r="BT56" i="11"/>
  <c r="BS56" i="11"/>
  <c r="BR56" i="11"/>
  <c r="BX54" i="11"/>
  <c r="BW54" i="11"/>
  <c r="BV54" i="11"/>
  <c r="BU54" i="11"/>
  <c r="BT54" i="11"/>
  <c r="BS54" i="11"/>
  <c r="BR54" i="11"/>
  <c r="BQ54" i="11"/>
  <c r="BX44" i="11"/>
  <c r="BW44" i="11"/>
  <c r="BV44" i="11"/>
  <c r="BU44" i="11"/>
  <c r="BT44" i="11"/>
  <c r="BS44" i="11"/>
  <c r="BR44" i="11"/>
  <c r="BX40" i="11"/>
  <c r="BW40" i="11"/>
  <c r="BV40" i="11"/>
  <c r="BU40" i="11"/>
  <c r="BT40" i="11"/>
  <c r="BS40" i="11"/>
  <c r="BR40" i="11"/>
  <c r="BQ40" i="11"/>
  <c r="BX34" i="11"/>
  <c r="BW34" i="11"/>
  <c r="BV34" i="11"/>
  <c r="BU34" i="11"/>
  <c r="BT34" i="11"/>
  <c r="BS34" i="11"/>
  <c r="BR34" i="11"/>
  <c r="BX24" i="11"/>
  <c r="BV24" i="11"/>
  <c r="BT24" i="11"/>
  <c r="BW24" i="11"/>
  <c r="BU24" i="11"/>
  <c r="BS24" i="11"/>
  <c r="BR24" i="11"/>
  <c r="BP602" i="11"/>
  <c r="BO602" i="11"/>
  <c r="BN602" i="11"/>
  <c r="BM602" i="11"/>
  <c r="BP600" i="11"/>
  <c r="BO600" i="11"/>
  <c r="BN600" i="11"/>
  <c r="BM600" i="11"/>
  <c r="BP538" i="11"/>
  <c r="BO538" i="11"/>
  <c r="BN538" i="11"/>
  <c r="BM538" i="11"/>
  <c r="BP536" i="11"/>
  <c r="BO536" i="11"/>
  <c r="BN536" i="11"/>
  <c r="BM536" i="11"/>
  <c r="BP534" i="11"/>
  <c r="BO534" i="11"/>
  <c r="BN534" i="11"/>
  <c r="BM534" i="11"/>
  <c r="BP532" i="11"/>
  <c r="BO532" i="11"/>
  <c r="BN532" i="11"/>
  <c r="BM532" i="11"/>
  <c r="BP530" i="11"/>
  <c r="BO530" i="11"/>
  <c r="BN530" i="11"/>
  <c r="BM530" i="11"/>
  <c r="BP528" i="11"/>
  <c r="BO528" i="11"/>
  <c r="BN528" i="11"/>
  <c r="BM528" i="11"/>
  <c r="BP526" i="11"/>
  <c r="BO526" i="11"/>
  <c r="BN526" i="11"/>
  <c r="BM526" i="11"/>
  <c r="BP522" i="11"/>
  <c r="BO522" i="11"/>
  <c r="BN522" i="11"/>
  <c r="BM522" i="11"/>
  <c r="BP518" i="11"/>
  <c r="BO518" i="11"/>
  <c r="BN518" i="11"/>
  <c r="BM518" i="11"/>
  <c r="BP514" i="11"/>
  <c r="BO514" i="11"/>
  <c r="BN514" i="11"/>
  <c r="BM514" i="11"/>
  <c r="BP506" i="11"/>
  <c r="BO506" i="11"/>
  <c r="BN506" i="11"/>
  <c r="BM506" i="11"/>
  <c r="BP498" i="11"/>
  <c r="BO498" i="11"/>
  <c r="BN498" i="11"/>
  <c r="BM498" i="11"/>
  <c r="BP488" i="11"/>
  <c r="BO488" i="11"/>
  <c r="BN488" i="11"/>
  <c r="BM488" i="11"/>
  <c r="BP482" i="11"/>
  <c r="BO482" i="11"/>
  <c r="BN482" i="11"/>
  <c r="BM482" i="11"/>
  <c r="BP480" i="11"/>
  <c r="BO480" i="11"/>
  <c r="BN480" i="11"/>
  <c r="BM480" i="11"/>
  <c r="BP476" i="11"/>
  <c r="BO476" i="11"/>
  <c r="BN476" i="11"/>
  <c r="BM476" i="11"/>
  <c r="BP468" i="11"/>
  <c r="BO468" i="11"/>
  <c r="BN468" i="11"/>
  <c r="BM468" i="11"/>
  <c r="BP452" i="11"/>
  <c r="BO452" i="11"/>
  <c r="BN452" i="11"/>
  <c r="BM452" i="11"/>
  <c r="BP444" i="11"/>
  <c r="BO444" i="11"/>
  <c r="BN444" i="11"/>
  <c r="BM444" i="11"/>
  <c r="BP430" i="11"/>
  <c r="BO430" i="11"/>
  <c r="BN430" i="11"/>
  <c r="BM430" i="11"/>
  <c r="BP402" i="11"/>
  <c r="BO402" i="11"/>
  <c r="BN402" i="11"/>
  <c r="BM402" i="11"/>
  <c r="BP384" i="11"/>
  <c r="BO384" i="11"/>
  <c r="BN384" i="11"/>
  <c r="BM384" i="11"/>
  <c r="BP372" i="11"/>
  <c r="BO372" i="11"/>
  <c r="BN372" i="11"/>
  <c r="BM372" i="11"/>
  <c r="BP366" i="11"/>
  <c r="BO366" i="11"/>
  <c r="BN366" i="11"/>
  <c r="BM366" i="11"/>
  <c r="BP350" i="11"/>
  <c r="BO350" i="11"/>
  <c r="BN350" i="11"/>
  <c r="BM350" i="11"/>
  <c r="BP336" i="11"/>
  <c r="BO336" i="11"/>
  <c r="BN336" i="11"/>
  <c r="BM336" i="11"/>
  <c r="BP322" i="11"/>
  <c r="BO322" i="11"/>
  <c r="BN322" i="11"/>
  <c r="BM322" i="11"/>
  <c r="BP316" i="11"/>
  <c r="BO316" i="11"/>
  <c r="BN316" i="11"/>
  <c r="BM316" i="11"/>
  <c r="BP312" i="11"/>
  <c r="BO312" i="11"/>
  <c r="BN312" i="11"/>
  <c r="BM312" i="11"/>
  <c r="BP310" i="11"/>
  <c r="BO310" i="11"/>
  <c r="BN310" i="11"/>
  <c r="BM310" i="11"/>
  <c r="BP308" i="11"/>
  <c r="BO308" i="11"/>
  <c r="BN308" i="11"/>
  <c r="BM308" i="11"/>
  <c r="BP292" i="11"/>
  <c r="BO292" i="11"/>
  <c r="BN292" i="11"/>
  <c r="BM292" i="11"/>
  <c r="BP280" i="11"/>
  <c r="BO280" i="11"/>
  <c r="BN280" i="11"/>
  <c r="BM280" i="11"/>
  <c r="BP276" i="11"/>
  <c r="BO276" i="11"/>
  <c r="BN276" i="11"/>
  <c r="BM276" i="11"/>
  <c r="BP270" i="11"/>
  <c r="BO270" i="11"/>
  <c r="BN270" i="11"/>
  <c r="BM270" i="11"/>
  <c r="BP266" i="11"/>
  <c r="BO266" i="11"/>
  <c r="BN266" i="11"/>
  <c r="BM266" i="11"/>
  <c r="BP258" i="11"/>
  <c r="BO258" i="11"/>
  <c r="BN258" i="11"/>
  <c r="BM258" i="11"/>
  <c r="BP256" i="11"/>
  <c r="BO256" i="11"/>
  <c r="BN256" i="11"/>
  <c r="BM256" i="11"/>
  <c r="BP252" i="11"/>
  <c r="BO252" i="11"/>
  <c r="BN252" i="11"/>
  <c r="BM252" i="11"/>
  <c r="BP250" i="11"/>
  <c r="BO250" i="11"/>
  <c r="BN250" i="11"/>
  <c r="BM250" i="11"/>
  <c r="BP246" i="11"/>
  <c r="BO246" i="11"/>
  <c r="BN246" i="11"/>
  <c r="BM246" i="11"/>
  <c r="BP244" i="11"/>
  <c r="BO244" i="11"/>
  <c r="BN244" i="11"/>
  <c r="BM244" i="11"/>
  <c r="BP228" i="11"/>
  <c r="BO228" i="11"/>
  <c r="BN228" i="11"/>
  <c r="BM228" i="11"/>
  <c r="BP224" i="11"/>
  <c r="BO224" i="11"/>
  <c r="BN224" i="11"/>
  <c r="BM224" i="11"/>
  <c r="BP222" i="11"/>
  <c r="BO222" i="11"/>
  <c r="BN222" i="11"/>
  <c r="BM222" i="11"/>
  <c r="BP220" i="11"/>
  <c r="BO220" i="11"/>
  <c r="BN220" i="11"/>
  <c r="BM220" i="11"/>
  <c r="BP206" i="11"/>
  <c r="BO206" i="11"/>
  <c r="BN206" i="11"/>
  <c r="BM206" i="11"/>
  <c r="BP204" i="11"/>
  <c r="BO204" i="11"/>
  <c r="BN204" i="11"/>
  <c r="BM204" i="11"/>
  <c r="BP202" i="11"/>
  <c r="BO202" i="11"/>
  <c r="BN202" i="11"/>
  <c r="BM202" i="11"/>
  <c r="BP196" i="11"/>
  <c r="BO196" i="11"/>
  <c r="BN196" i="11"/>
  <c r="BM196" i="11"/>
  <c r="BP192" i="11"/>
  <c r="BO192" i="11"/>
  <c r="BN192" i="11"/>
  <c r="BM192" i="11"/>
  <c r="BP190" i="11"/>
  <c r="BO190" i="11"/>
  <c r="BN190" i="11"/>
  <c r="BM190" i="11"/>
  <c r="BP178" i="11"/>
  <c r="BO178" i="11"/>
  <c r="BN178" i="11"/>
  <c r="BM178" i="11"/>
  <c r="BP156" i="11"/>
  <c r="BO156" i="11"/>
  <c r="BN156" i="11"/>
  <c r="BM156" i="11"/>
  <c r="BP154" i="11"/>
  <c r="BO154" i="11"/>
  <c r="BN154" i="11"/>
  <c r="BM154" i="11"/>
  <c r="BP150" i="11"/>
  <c r="BO150" i="11"/>
  <c r="BN150" i="11"/>
  <c r="BM150" i="11"/>
  <c r="BP144" i="11"/>
  <c r="BO144" i="11"/>
  <c r="BN144" i="11"/>
  <c r="BM144" i="11"/>
  <c r="BP142" i="11"/>
  <c r="BO142" i="11"/>
  <c r="BN142" i="11"/>
  <c r="BM142" i="11"/>
  <c r="BP140" i="11"/>
  <c r="BO140" i="11"/>
  <c r="BN140" i="11"/>
  <c r="BM140" i="11"/>
  <c r="BP126" i="11"/>
  <c r="BO126" i="11"/>
  <c r="BN126" i="11"/>
  <c r="BM126" i="11"/>
  <c r="BP78" i="11"/>
  <c r="BO78" i="11"/>
  <c r="BN78" i="11"/>
  <c r="BM78" i="11"/>
  <c r="BP76" i="11"/>
  <c r="BO76" i="11"/>
  <c r="BN76" i="11"/>
  <c r="BM76" i="11"/>
  <c r="BP74" i="11"/>
  <c r="BO74" i="11"/>
  <c r="BN74" i="11"/>
  <c r="BM74" i="11"/>
  <c r="BP72" i="11"/>
  <c r="BO72" i="11"/>
  <c r="BN72" i="11"/>
  <c r="BM72" i="11"/>
  <c r="BP64" i="11"/>
  <c r="BO64" i="11"/>
  <c r="BN64" i="11"/>
  <c r="BM64" i="11"/>
  <c r="BP56" i="11"/>
  <c r="BO56" i="11"/>
  <c r="BN56" i="11"/>
  <c r="BM56" i="11"/>
  <c r="BP54" i="11"/>
  <c r="BO54" i="11"/>
  <c r="BN54" i="11"/>
  <c r="BM54" i="11"/>
  <c r="BP44" i="11"/>
  <c r="BO44" i="11"/>
  <c r="BN44" i="11"/>
  <c r="BM44" i="11"/>
  <c r="BP40" i="11"/>
  <c r="BO40" i="11"/>
  <c r="BN40" i="11"/>
  <c r="BM40" i="11"/>
  <c r="BP34" i="11"/>
  <c r="BO34" i="11"/>
  <c r="BN34" i="11"/>
  <c r="BM34" i="11"/>
  <c r="BP24" i="11"/>
  <c r="BO24" i="11"/>
  <c r="BN24" i="11"/>
  <c r="CF516" i="11"/>
  <c r="CF504" i="11"/>
  <c r="CF500" i="11"/>
  <c r="CF494" i="11"/>
  <c r="CF492" i="11"/>
  <c r="CF472" i="11"/>
  <c r="CF470" i="11"/>
  <c r="CF466" i="11"/>
  <c r="CF454" i="11"/>
  <c r="CF442" i="11"/>
  <c r="CF440" i="11"/>
  <c r="CF434" i="11"/>
  <c r="CF432" i="11"/>
  <c r="CF392" i="11"/>
  <c r="CF390" i="11"/>
  <c r="CF388" i="11"/>
  <c r="CF376" i="11"/>
  <c r="CF364" i="11"/>
  <c r="CF358" i="11"/>
  <c r="CF356" i="11"/>
  <c r="CF342" i="11"/>
  <c r="CF326" i="11"/>
  <c r="CF314" i="11"/>
  <c r="CF306" i="11"/>
  <c r="CF288" i="11"/>
  <c r="CF284" i="11"/>
  <c r="CF282" i="11"/>
  <c r="CF262" i="11"/>
  <c r="CF248" i="11"/>
  <c r="CF200" i="11"/>
  <c r="CF188" i="11"/>
  <c r="CF186" i="11"/>
  <c r="CF172" i="11"/>
  <c r="CF170" i="11"/>
  <c r="CF158" i="11"/>
  <c r="CF146" i="11"/>
  <c r="CF134" i="11"/>
  <c r="CF48" i="11"/>
  <c r="CF32" i="11"/>
  <c r="CC516" i="11"/>
  <c r="CC504" i="11"/>
  <c r="CC500" i="11"/>
  <c r="CC494" i="11"/>
  <c r="CC492" i="11"/>
  <c r="CC472" i="11"/>
  <c r="CC470" i="11"/>
  <c r="CC466" i="11"/>
  <c r="CC454" i="11"/>
  <c r="CC442" i="11"/>
  <c r="CC440" i="11"/>
  <c r="CC434" i="11"/>
  <c r="CC432" i="11"/>
  <c r="CC392" i="11"/>
  <c r="CC390" i="11"/>
  <c r="CC388" i="11"/>
  <c r="CC376" i="11"/>
  <c r="CC364" i="11"/>
  <c r="CC358" i="11"/>
  <c r="CC356" i="11"/>
  <c r="CC342" i="11"/>
  <c r="CC326" i="11"/>
  <c r="CC314" i="11"/>
  <c r="CC306" i="11"/>
  <c r="CC288" i="11"/>
  <c r="CC284" i="11"/>
  <c r="CC282" i="11"/>
  <c r="CC262" i="11"/>
  <c r="CC248" i="11"/>
  <c r="CC200" i="11"/>
  <c r="CC188" i="11"/>
  <c r="CC186" i="11"/>
  <c r="CC172" i="11"/>
  <c r="CC170" i="11"/>
  <c r="CC146" i="11"/>
  <c r="CC134" i="11"/>
  <c r="CC48" i="11"/>
  <c r="CC32" i="11"/>
  <c r="BZ516" i="11"/>
  <c r="CB516" i="11"/>
  <c r="CB504" i="11"/>
  <c r="CB500" i="11"/>
  <c r="CB494" i="11"/>
  <c r="CB492" i="11"/>
  <c r="CB472" i="11"/>
  <c r="CB470" i="11"/>
  <c r="CB466" i="11"/>
  <c r="CB454" i="11"/>
  <c r="CB442" i="11"/>
  <c r="CB440" i="11"/>
  <c r="CB434" i="11"/>
  <c r="CB432" i="11"/>
  <c r="CB392" i="11"/>
  <c r="CB390" i="11"/>
  <c r="CB388" i="11"/>
  <c r="CB376" i="11"/>
  <c r="CB364" i="11"/>
  <c r="CB358" i="11"/>
  <c r="CB356" i="11"/>
  <c r="CB342" i="11"/>
  <c r="CB326" i="11"/>
  <c r="CB314" i="11"/>
  <c r="CB306" i="11"/>
  <c r="CB288" i="11"/>
  <c r="CB284" i="11"/>
  <c r="CB282" i="11"/>
  <c r="CB262" i="11"/>
  <c r="CB248" i="11"/>
  <c r="CB200" i="11"/>
  <c r="CB188" i="11"/>
  <c r="CB186" i="11"/>
  <c r="CB172" i="11"/>
  <c r="CB170" i="11"/>
  <c r="CB158" i="11"/>
  <c r="CB146" i="11"/>
  <c r="CB134" i="11"/>
  <c r="CB48" i="11"/>
  <c r="CA516" i="11"/>
  <c r="CA504" i="11"/>
  <c r="CA500" i="11"/>
  <c r="CA494" i="11"/>
  <c r="CA492" i="11"/>
  <c r="CA472" i="11"/>
  <c r="CA470" i="11"/>
  <c r="CA466" i="11"/>
  <c r="CA454" i="11"/>
  <c r="CA442" i="11"/>
  <c r="CA440" i="11"/>
  <c r="CA434" i="11"/>
  <c r="CA432" i="11"/>
  <c r="CA392" i="11"/>
  <c r="CA390" i="11"/>
  <c r="CA388" i="11"/>
  <c r="CA376" i="11"/>
  <c r="CA364" i="11"/>
  <c r="CA358" i="11"/>
  <c r="CA356" i="11"/>
  <c r="CA342" i="11"/>
  <c r="CA326" i="11"/>
  <c r="CA314" i="11"/>
  <c r="CA306" i="11"/>
  <c r="CA288" i="11"/>
  <c r="CA284" i="11"/>
  <c r="CA282" i="11"/>
  <c r="CA262" i="11"/>
  <c r="CA248" i="11"/>
  <c r="CA200" i="11"/>
  <c r="CA188" i="11"/>
  <c r="CA186" i="11"/>
  <c r="CA172" i="11"/>
  <c r="CA170" i="11"/>
  <c r="CA158" i="11"/>
  <c r="CA146" i="11"/>
  <c r="CA134" i="11"/>
  <c r="CA48" i="11"/>
  <c r="BZ48" i="11"/>
  <c r="BY48" i="11"/>
  <c r="CA32" i="11"/>
  <c r="BZ32" i="11"/>
  <c r="BY32" i="11"/>
  <c r="BX516" i="11"/>
  <c r="BW516" i="11"/>
  <c r="BV516" i="11"/>
  <c r="BU516" i="11"/>
  <c r="BT516" i="11"/>
  <c r="BS516" i="11"/>
  <c r="BR516" i="11"/>
  <c r="BX504" i="11"/>
  <c r="BW504" i="11"/>
  <c r="BV504" i="11"/>
  <c r="BU504" i="11"/>
  <c r="BT504" i="11"/>
  <c r="BS504" i="11"/>
  <c r="BR504" i="11"/>
  <c r="BX500" i="11"/>
  <c r="BW500" i="11"/>
  <c r="BV500" i="11"/>
  <c r="BU500" i="11"/>
  <c r="BT500" i="11"/>
  <c r="BS500" i="11"/>
  <c r="BR500" i="11"/>
  <c r="BX494" i="11"/>
  <c r="BW494" i="11"/>
  <c r="BV494" i="11"/>
  <c r="BU494" i="11"/>
  <c r="BT494" i="11"/>
  <c r="BS494" i="11"/>
  <c r="BR494" i="11"/>
  <c r="BX492" i="11"/>
  <c r="BW492" i="11"/>
  <c r="BV492" i="11"/>
  <c r="BU492" i="11"/>
  <c r="BT492" i="11"/>
  <c r="BS492" i="11"/>
  <c r="BR492" i="11"/>
  <c r="BX472" i="11"/>
  <c r="BW472" i="11"/>
  <c r="BV472" i="11"/>
  <c r="BU472" i="11"/>
  <c r="BT472" i="11"/>
  <c r="BS472" i="11"/>
  <c r="BR472" i="11"/>
  <c r="BX470" i="11"/>
  <c r="BW470" i="11"/>
  <c r="BV470" i="11"/>
  <c r="BU470" i="11"/>
  <c r="BT470" i="11"/>
  <c r="BS470" i="11"/>
  <c r="BR470" i="11"/>
  <c r="BX466" i="11"/>
  <c r="BW466" i="11"/>
  <c r="BV466" i="11"/>
  <c r="BU466" i="11"/>
  <c r="BT466" i="11"/>
  <c r="BS466" i="11"/>
  <c r="BR466" i="11"/>
  <c r="BX454" i="11"/>
  <c r="BW454" i="11"/>
  <c r="BV454" i="11"/>
  <c r="BU454" i="11"/>
  <c r="BT454" i="11"/>
  <c r="BS454" i="11"/>
  <c r="BR454" i="11"/>
  <c r="BX442" i="11"/>
  <c r="BW442" i="11"/>
  <c r="BV442" i="11"/>
  <c r="BU442" i="11"/>
  <c r="BT442" i="11"/>
  <c r="BS442" i="11"/>
  <c r="BR442" i="11"/>
  <c r="BX440" i="11"/>
  <c r="BW440" i="11"/>
  <c r="BV440" i="11"/>
  <c r="BU440" i="11"/>
  <c r="BT440" i="11"/>
  <c r="BS440" i="11"/>
  <c r="BR440" i="11"/>
  <c r="BX434" i="11"/>
  <c r="BW434" i="11"/>
  <c r="BV434" i="11"/>
  <c r="BU434" i="11"/>
  <c r="BT434" i="11"/>
  <c r="BS434" i="11"/>
  <c r="BR434" i="11"/>
  <c r="BX432" i="11"/>
  <c r="BW432" i="11"/>
  <c r="BV432" i="11"/>
  <c r="BU432" i="11"/>
  <c r="BT432" i="11"/>
  <c r="BS432" i="11"/>
  <c r="BR432" i="11"/>
  <c r="BX392" i="11"/>
  <c r="BW392" i="11"/>
  <c r="BV392" i="11"/>
  <c r="BU392" i="11"/>
  <c r="BT392" i="11"/>
  <c r="BS392" i="11"/>
  <c r="BR392" i="11"/>
  <c r="BX390" i="11"/>
  <c r="BW390" i="11"/>
  <c r="BV390" i="11"/>
  <c r="BU390" i="11"/>
  <c r="BT390" i="11"/>
  <c r="BS390" i="11"/>
  <c r="BR390" i="11"/>
  <c r="BX388" i="11"/>
  <c r="BW388" i="11"/>
  <c r="BV388" i="11"/>
  <c r="BU388" i="11"/>
  <c r="BT388" i="11"/>
  <c r="BS388" i="11"/>
  <c r="BR388" i="11"/>
  <c r="BX376" i="11"/>
  <c r="BW376" i="11"/>
  <c r="BV376" i="11"/>
  <c r="BU376" i="11"/>
  <c r="BT376" i="11"/>
  <c r="BS376" i="11"/>
  <c r="BR376" i="11"/>
  <c r="BX364" i="11"/>
  <c r="BW364" i="11"/>
  <c r="BV364" i="11"/>
  <c r="BU364" i="11"/>
  <c r="BT364" i="11"/>
  <c r="BS364" i="11"/>
  <c r="BR364" i="11"/>
  <c r="BX358" i="11"/>
  <c r="BW358" i="11"/>
  <c r="BV358" i="11"/>
  <c r="BU358" i="11"/>
  <c r="BT358" i="11"/>
  <c r="BS358" i="11"/>
  <c r="BR358" i="11"/>
  <c r="BX356" i="11"/>
  <c r="BW356" i="11"/>
  <c r="BV356" i="11"/>
  <c r="BU356" i="11"/>
  <c r="BT356" i="11"/>
  <c r="BS356" i="11"/>
  <c r="BR356" i="11"/>
  <c r="BX342" i="11"/>
  <c r="BW342" i="11"/>
  <c r="BV342" i="11"/>
  <c r="BU342" i="11"/>
  <c r="BT342" i="11"/>
  <c r="BS342" i="11"/>
  <c r="BR342" i="11"/>
  <c r="BX326" i="11"/>
  <c r="BW326" i="11"/>
  <c r="BV326" i="11"/>
  <c r="BU326" i="11"/>
  <c r="BT326" i="11"/>
  <c r="BS326" i="11"/>
  <c r="BR326" i="11"/>
  <c r="BX314" i="11"/>
  <c r="BW314" i="11"/>
  <c r="BV314" i="11"/>
  <c r="BU314" i="11"/>
  <c r="BT314" i="11"/>
  <c r="BS314" i="11"/>
  <c r="BR314" i="11"/>
  <c r="BX306" i="11"/>
  <c r="BW306" i="11"/>
  <c r="BV306" i="11"/>
  <c r="BU306" i="11"/>
  <c r="BT306" i="11"/>
  <c r="BS306" i="11"/>
  <c r="BR306" i="11"/>
  <c r="BX288" i="11"/>
  <c r="BW288" i="11"/>
  <c r="BV288" i="11"/>
  <c r="BU288" i="11"/>
  <c r="BT288" i="11"/>
  <c r="BS288" i="11"/>
  <c r="BR288" i="11"/>
  <c r="BX284" i="11"/>
  <c r="BW284" i="11"/>
  <c r="BV284" i="11"/>
  <c r="BU284" i="11"/>
  <c r="BT284" i="11"/>
  <c r="BS284" i="11"/>
  <c r="BR284" i="11"/>
  <c r="BX282" i="11"/>
  <c r="BW282" i="11"/>
  <c r="BV282" i="11"/>
  <c r="BU282" i="11"/>
  <c r="BT282" i="11"/>
  <c r="BS282" i="11"/>
  <c r="BR282" i="11"/>
  <c r="BX262" i="11"/>
  <c r="BW262" i="11"/>
  <c r="BV262" i="11"/>
  <c r="BU262" i="11"/>
  <c r="BT262" i="11"/>
  <c r="BS262" i="11"/>
  <c r="BR262" i="11"/>
  <c r="BX248" i="11"/>
  <c r="BW248" i="11"/>
  <c r="BV248" i="11"/>
  <c r="BU248" i="11"/>
  <c r="BT248" i="11"/>
  <c r="BS248" i="11"/>
  <c r="BR248" i="11"/>
  <c r="BX200" i="11"/>
  <c r="BW200" i="11"/>
  <c r="BV200" i="11"/>
  <c r="BU200" i="11"/>
  <c r="BT200" i="11"/>
  <c r="BS200" i="11"/>
  <c r="BR200" i="11"/>
  <c r="BX188" i="11"/>
  <c r="BW188" i="11"/>
  <c r="BV188" i="11"/>
  <c r="BU188" i="11"/>
  <c r="BT188" i="11"/>
  <c r="BS188" i="11"/>
  <c r="BR188" i="11"/>
  <c r="BX186" i="11"/>
  <c r="BW186" i="11"/>
  <c r="BV186" i="11"/>
  <c r="BU186" i="11"/>
  <c r="BT186" i="11"/>
  <c r="BS186" i="11"/>
  <c r="BR186" i="11"/>
  <c r="BX172" i="11"/>
  <c r="BW172" i="11"/>
  <c r="BV172" i="11"/>
  <c r="BU172" i="11"/>
  <c r="BT172" i="11"/>
  <c r="BS172" i="11"/>
  <c r="BR172" i="11"/>
  <c r="BX170" i="11"/>
  <c r="BW170" i="11"/>
  <c r="BV170" i="11"/>
  <c r="BU170" i="11"/>
  <c r="BT170" i="11"/>
  <c r="BS170" i="11"/>
  <c r="BR170" i="11"/>
  <c r="BX158" i="11"/>
  <c r="BW158" i="11"/>
  <c r="BV158" i="11"/>
  <c r="BU158" i="11"/>
  <c r="BT158" i="11"/>
  <c r="BS158" i="11"/>
  <c r="BR158" i="11"/>
  <c r="BX146" i="11"/>
  <c r="BW146" i="11"/>
  <c r="BV146" i="11"/>
  <c r="BU146" i="11"/>
  <c r="BT146" i="11"/>
  <c r="BS146" i="11"/>
  <c r="BR146" i="11"/>
  <c r="BX134" i="11"/>
  <c r="BW134" i="11"/>
  <c r="BV134" i="11"/>
  <c r="BU134" i="11"/>
  <c r="BT134" i="11"/>
  <c r="BS134" i="11"/>
  <c r="BR134" i="11"/>
  <c r="BX48" i="11"/>
  <c r="BW48" i="11"/>
  <c r="BV48" i="11"/>
  <c r="BU48" i="11"/>
  <c r="BT48" i="11"/>
  <c r="BS48" i="11"/>
  <c r="BR48" i="11"/>
  <c r="BX32" i="11"/>
  <c r="BW32" i="11"/>
  <c r="BV32" i="11"/>
  <c r="BU32" i="11"/>
  <c r="BT32" i="11"/>
  <c r="BS32" i="11"/>
  <c r="BR32" i="11"/>
  <c r="BQ516" i="11"/>
  <c r="BP516" i="11"/>
  <c r="BQ504" i="11"/>
  <c r="BP504" i="11"/>
  <c r="BQ500" i="11"/>
  <c r="BP500" i="11"/>
  <c r="BQ494" i="11"/>
  <c r="BP494" i="11"/>
  <c r="BQ492" i="11"/>
  <c r="BP492" i="11"/>
  <c r="BQ472" i="11"/>
  <c r="BP472" i="11"/>
  <c r="BQ470" i="11"/>
  <c r="BP470" i="11"/>
  <c r="BQ466" i="11"/>
  <c r="BP466" i="11"/>
  <c r="BQ454" i="11"/>
  <c r="BP454" i="11"/>
  <c r="BQ442" i="11"/>
  <c r="BP442" i="11"/>
  <c r="BQ440" i="11"/>
  <c r="BP440" i="11"/>
  <c r="BQ434" i="11"/>
  <c r="BP434" i="11"/>
  <c r="BQ432" i="11"/>
  <c r="BP432" i="11"/>
  <c r="BQ392" i="11"/>
  <c r="BP392" i="11"/>
  <c r="BQ390" i="11"/>
  <c r="BP390" i="11"/>
  <c r="BP388" i="11"/>
  <c r="BQ376" i="11"/>
  <c r="BP376" i="11"/>
  <c r="BQ364" i="11"/>
  <c r="BP364" i="11"/>
  <c r="BQ358" i="11"/>
  <c r="BP358" i="11"/>
  <c r="BQ356" i="11"/>
  <c r="BP356" i="11"/>
  <c r="BQ342" i="11"/>
  <c r="BP342" i="11"/>
  <c r="BQ326" i="11"/>
  <c r="BP326" i="11"/>
  <c r="BQ314" i="11"/>
  <c r="BP314" i="11"/>
  <c r="BQ306" i="11"/>
  <c r="BP306" i="11"/>
  <c r="BQ288" i="11"/>
  <c r="BP288" i="11"/>
  <c r="BQ284" i="11"/>
  <c r="BP284" i="11"/>
  <c r="BQ282" i="11"/>
  <c r="BP282" i="11"/>
  <c r="BQ262" i="11"/>
  <c r="BP262" i="11"/>
  <c r="BQ248" i="11"/>
  <c r="BP248" i="11"/>
  <c r="BQ200" i="11"/>
  <c r="BP200" i="11"/>
  <c r="BQ188" i="11"/>
  <c r="BP188" i="11"/>
  <c r="BQ186" i="11"/>
  <c r="BP186" i="11"/>
  <c r="BQ172" i="11"/>
  <c r="BP172" i="11"/>
  <c r="BQ170" i="11"/>
  <c r="BP170" i="11"/>
  <c r="BQ158" i="11"/>
  <c r="BP158" i="11"/>
  <c r="BQ146" i="11"/>
  <c r="BP146" i="11"/>
  <c r="BQ134" i="11"/>
  <c r="BP134" i="11"/>
  <c r="BQ48" i="11"/>
  <c r="BP48" i="11"/>
  <c r="BQ32" i="11"/>
  <c r="BP32" i="11"/>
  <c r="BO516" i="11"/>
  <c r="BN516" i="11"/>
  <c r="BM516" i="11"/>
  <c r="BO504" i="11"/>
  <c r="BN504" i="11"/>
  <c r="BM504" i="11"/>
  <c r="BO500" i="11"/>
  <c r="BN500" i="11"/>
  <c r="BM500" i="11"/>
  <c r="BO494" i="11"/>
  <c r="BN494" i="11"/>
  <c r="BM494" i="11"/>
  <c r="BO492" i="11"/>
  <c r="BN492" i="11"/>
  <c r="BM492" i="11"/>
  <c r="BO472" i="11"/>
  <c r="BN472" i="11"/>
  <c r="BM472" i="11"/>
  <c r="BO470" i="11"/>
  <c r="BN470" i="11"/>
  <c r="BM470" i="11"/>
  <c r="BO466" i="11"/>
  <c r="BN466" i="11"/>
  <c r="BM466" i="11"/>
  <c r="BO454" i="11"/>
  <c r="BN454" i="11"/>
  <c r="BM454" i="11"/>
  <c r="BO442" i="11"/>
  <c r="BN442" i="11"/>
  <c r="BM442" i="11"/>
  <c r="BO440" i="11"/>
  <c r="BN440" i="11"/>
  <c r="BM440" i="11"/>
  <c r="BO434" i="11"/>
  <c r="BN434" i="11"/>
  <c r="BM434" i="11"/>
  <c r="BO432" i="11"/>
  <c r="BN432" i="11"/>
  <c r="BM432" i="11"/>
  <c r="BO392" i="11"/>
  <c r="BN392" i="11"/>
  <c r="BM392" i="11"/>
  <c r="BO390" i="11"/>
  <c r="BN390" i="11"/>
  <c r="BM390" i="11"/>
  <c r="BO388" i="11"/>
  <c r="BN388" i="11"/>
  <c r="BM388" i="11"/>
  <c r="BO376" i="11"/>
  <c r="BN376" i="11"/>
  <c r="BM376" i="11"/>
  <c r="BO364" i="11"/>
  <c r="BN364" i="11"/>
  <c r="BM364" i="11"/>
  <c r="BO358" i="11"/>
  <c r="BN358" i="11"/>
  <c r="BM358" i="11"/>
  <c r="BO356" i="11"/>
  <c r="BN356" i="11"/>
  <c r="BM356" i="11"/>
  <c r="BO342" i="11"/>
  <c r="BN342" i="11"/>
  <c r="BM342" i="11"/>
  <c r="BO326" i="11"/>
  <c r="BN326" i="11"/>
  <c r="BM326" i="11"/>
  <c r="BO314" i="11"/>
  <c r="BN314" i="11"/>
  <c r="BM314" i="11"/>
  <c r="BO306" i="11"/>
  <c r="BN306" i="11"/>
  <c r="BM306" i="11"/>
  <c r="BO288" i="11"/>
  <c r="BN288" i="11"/>
  <c r="BM288" i="11"/>
  <c r="BO284" i="11"/>
  <c r="BN284" i="11"/>
  <c r="BM284" i="11"/>
  <c r="BO282" i="11"/>
  <c r="BN282" i="11"/>
  <c r="BM282" i="11"/>
  <c r="BO262" i="11"/>
  <c r="BN262" i="11"/>
  <c r="BM262" i="11"/>
  <c r="BO248" i="11"/>
  <c r="BN248" i="11"/>
  <c r="BM248" i="11"/>
  <c r="BO200" i="11"/>
  <c r="BN200" i="11"/>
  <c r="BM200" i="11"/>
  <c r="BO188" i="11"/>
  <c r="BN188" i="11"/>
  <c r="BM188" i="11"/>
  <c r="BO186" i="11"/>
  <c r="BN186" i="11"/>
  <c r="BM186" i="11"/>
  <c r="BO172" i="11"/>
  <c r="BN172" i="11"/>
  <c r="BM172" i="11"/>
  <c r="BO170" i="11"/>
  <c r="BN170" i="11"/>
  <c r="BM170" i="11"/>
  <c r="BO158" i="11"/>
  <c r="BN158" i="11"/>
  <c r="BM158" i="11"/>
  <c r="BO146" i="11"/>
  <c r="BN146" i="11"/>
  <c r="BM146" i="11"/>
  <c r="BO134" i="11"/>
  <c r="BN134" i="11"/>
  <c r="BM134" i="11"/>
  <c r="BO48" i="11"/>
  <c r="BN48" i="11"/>
  <c r="BM48" i="11"/>
  <c r="BO32" i="11"/>
  <c r="BN32" i="11"/>
  <c r="BM32" i="11"/>
  <c r="CF546" i="11"/>
  <c r="CF544" i="11"/>
  <c r="CF542" i="11"/>
  <c r="CF540" i="11"/>
  <c r="CF512" i="11"/>
  <c r="CF502" i="11"/>
  <c r="CF478" i="11"/>
  <c r="CF462" i="11"/>
  <c r="CF412" i="11"/>
  <c r="CF404" i="11"/>
  <c r="CF378" i="11"/>
  <c r="CF374" i="11"/>
  <c r="CF348" i="11"/>
  <c r="CF338" i="11"/>
  <c r="CF334" i="11"/>
  <c r="CF324" i="11"/>
  <c r="CF302" i="11"/>
  <c r="CF278" i="11"/>
  <c r="CF264" i="11"/>
  <c r="CF260" i="11"/>
  <c r="CF254" i="11"/>
  <c r="CF242" i="11"/>
  <c r="CF226" i="11"/>
  <c r="CF152" i="11"/>
  <c r="CF52" i="11"/>
  <c r="CF38" i="11"/>
  <c r="CF36" i="11"/>
  <c r="CF26" i="11"/>
  <c r="CG26" i="11"/>
  <c r="BU546" i="11"/>
  <c r="BU544" i="11"/>
  <c r="BU512" i="11"/>
  <c r="BU502" i="11"/>
  <c r="BU478" i="11"/>
  <c r="BU462" i="11"/>
  <c r="BU412" i="11"/>
  <c r="BU404" i="11"/>
  <c r="BU378" i="11"/>
  <c r="BU374" i="11"/>
  <c r="BU348" i="11"/>
  <c r="BU338" i="11"/>
  <c r="BU334" i="11"/>
  <c r="BU324" i="11"/>
  <c r="BU302" i="11"/>
  <c r="BU278" i="11"/>
  <c r="BU264" i="11"/>
  <c r="BU260" i="11"/>
  <c r="BU242" i="11"/>
  <c r="BU38" i="11"/>
  <c r="CA546" i="11"/>
  <c r="BZ546" i="11"/>
  <c r="BY546" i="11"/>
  <c r="BX546" i="11"/>
  <c r="BW546" i="11"/>
  <c r="BV546" i="11"/>
  <c r="CA544" i="11"/>
  <c r="BZ544" i="11"/>
  <c r="BY544" i="11"/>
  <c r="BX544" i="11"/>
  <c r="BW544" i="11"/>
  <c r="BV544" i="11"/>
  <c r="CA542" i="11"/>
  <c r="BZ542" i="11"/>
  <c r="BY542" i="11"/>
  <c r="BX542" i="11"/>
  <c r="BW542" i="11"/>
  <c r="BV542" i="11"/>
  <c r="CA540" i="11"/>
  <c r="BZ540" i="11"/>
  <c r="BY540" i="11"/>
  <c r="BX540" i="11"/>
  <c r="BW540" i="11"/>
  <c r="BV540" i="11"/>
  <c r="CA512" i="11"/>
  <c r="BZ512" i="11"/>
  <c r="BY512" i="11"/>
  <c r="BX512" i="11"/>
  <c r="BW512" i="11"/>
  <c r="BV512" i="11"/>
  <c r="CA502" i="11"/>
  <c r="BZ502" i="11"/>
  <c r="BY502" i="11"/>
  <c r="BX502" i="11"/>
  <c r="BW502" i="11"/>
  <c r="BV502" i="11"/>
  <c r="CA478" i="11"/>
  <c r="BZ478" i="11"/>
  <c r="BY478" i="11"/>
  <c r="BX478" i="11"/>
  <c r="BW478" i="11"/>
  <c r="BV478" i="11"/>
  <c r="CA462" i="11"/>
  <c r="BZ462" i="11"/>
  <c r="BY462" i="11"/>
  <c r="BX462" i="11"/>
  <c r="BW462" i="11"/>
  <c r="BV462" i="11"/>
  <c r="CA412" i="11"/>
  <c r="BZ412" i="11"/>
  <c r="BY412" i="11"/>
  <c r="BX412" i="11"/>
  <c r="BW412" i="11"/>
  <c r="BV412" i="11"/>
  <c r="CA404" i="11"/>
  <c r="BZ404" i="11"/>
  <c r="BY404" i="11"/>
  <c r="BX404" i="11"/>
  <c r="BW404" i="11"/>
  <c r="BV404" i="11"/>
  <c r="CA378" i="11"/>
  <c r="BZ378" i="11"/>
  <c r="BY378" i="11"/>
  <c r="BX378" i="11"/>
  <c r="BW378" i="11"/>
  <c r="BV378" i="11"/>
  <c r="CA374" i="11"/>
  <c r="BZ374" i="11"/>
  <c r="BY374" i="11"/>
  <c r="BX374" i="11"/>
  <c r="BW374" i="11"/>
  <c r="BV374" i="11"/>
  <c r="CA348" i="11"/>
  <c r="BZ348" i="11"/>
  <c r="BY348" i="11"/>
  <c r="BX348" i="11"/>
  <c r="BW348" i="11"/>
  <c r="BV348" i="11"/>
  <c r="CA338" i="11"/>
  <c r="BZ338" i="11"/>
  <c r="BY338" i="11"/>
  <c r="BX338" i="11"/>
  <c r="BW338" i="11"/>
  <c r="BV338" i="11"/>
  <c r="CA334" i="11"/>
  <c r="BZ334" i="11"/>
  <c r="BY334" i="11"/>
  <c r="BX334" i="11"/>
  <c r="BW334" i="11"/>
  <c r="BV334" i="11"/>
  <c r="CA324" i="11"/>
  <c r="BZ324" i="11"/>
  <c r="BY324" i="11"/>
  <c r="BX324" i="11"/>
  <c r="BW324" i="11"/>
  <c r="BV324" i="11"/>
  <c r="CA302" i="11"/>
  <c r="BZ302" i="11"/>
  <c r="BY302" i="11"/>
  <c r="BX302" i="11"/>
  <c r="BW302" i="11"/>
  <c r="BV302" i="11"/>
  <c r="CA278" i="11"/>
  <c r="BZ278" i="11"/>
  <c r="BY278" i="11"/>
  <c r="BX278" i="11"/>
  <c r="BW278" i="11"/>
  <c r="BV278" i="11"/>
  <c r="CA264" i="11"/>
  <c r="BZ264" i="11"/>
  <c r="BY264" i="11"/>
  <c r="BX264" i="11"/>
  <c r="BW264" i="11"/>
  <c r="BV264" i="11"/>
  <c r="CA260" i="11"/>
  <c r="BZ260" i="11"/>
  <c r="BY260" i="11"/>
  <c r="BX260" i="11"/>
  <c r="BW260" i="11"/>
  <c r="BV260" i="11"/>
  <c r="CA254" i="11"/>
  <c r="BZ254" i="11"/>
  <c r="BY254" i="11"/>
  <c r="BX254" i="11"/>
  <c r="BW254" i="11"/>
  <c r="BV254" i="11"/>
  <c r="CA242" i="11"/>
  <c r="BZ242" i="11"/>
  <c r="BY242" i="11"/>
  <c r="BX242" i="11"/>
  <c r="BW242" i="11"/>
  <c r="BV242" i="11"/>
  <c r="CA226" i="11"/>
  <c r="BZ226" i="11"/>
  <c r="BY226" i="11"/>
  <c r="BX226" i="11"/>
  <c r="BW226" i="11"/>
  <c r="BV226" i="11"/>
  <c r="CA152" i="11"/>
  <c r="BZ152" i="11"/>
  <c r="BY152" i="11"/>
  <c r="BX152" i="11"/>
  <c r="BW152" i="11"/>
  <c r="BV152" i="11"/>
  <c r="BZ52" i="11"/>
  <c r="BX52" i="11"/>
  <c r="BW52" i="11"/>
  <c r="BV52" i="11"/>
  <c r="CA38" i="11"/>
  <c r="BZ38" i="11"/>
  <c r="BY38" i="11"/>
  <c r="BX38" i="11"/>
  <c r="BW38" i="11"/>
  <c r="BV38" i="11"/>
  <c r="BZ36" i="11"/>
  <c r="BX36" i="11"/>
  <c r="BW36" i="11"/>
  <c r="BV36" i="11"/>
  <c r="BZ26" i="11"/>
  <c r="BY26" i="11"/>
  <c r="BX26" i="11"/>
  <c r="BW26" i="11"/>
  <c r="BV26" i="11"/>
  <c r="BT546" i="11"/>
  <c r="BS546" i="11"/>
  <c r="BR546" i="11"/>
  <c r="BQ546" i="11"/>
  <c r="BP546" i="11"/>
  <c r="BO546" i="11"/>
  <c r="BN546" i="11"/>
  <c r="BM546" i="11"/>
  <c r="BT544" i="11"/>
  <c r="BS544" i="11"/>
  <c r="BR544" i="11"/>
  <c r="BQ544" i="11"/>
  <c r="BP544" i="11"/>
  <c r="BO544" i="11"/>
  <c r="BN544" i="11"/>
  <c r="BM544" i="11"/>
  <c r="BT542" i="11"/>
  <c r="BS542" i="11"/>
  <c r="BR542" i="11"/>
  <c r="BQ542" i="11"/>
  <c r="BP542" i="11"/>
  <c r="BO542" i="11"/>
  <c r="BN542" i="11"/>
  <c r="BM542" i="11"/>
  <c r="BT540" i="11"/>
  <c r="BS540" i="11"/>
  <c r="BR540" i="11"/>
  <c r="BQ540" i="11"/>
  <c r="BP540" i="11"/>
  <c r="BO540" i="11"/>
  <c r="BN540" i="11"/>
  <c r="BM540" i="11"/>
  <c r="BT512" i="11"/>
  <c r="BS512" i="11"/>
  <c r="BR512" i="11"/>
  <c r="BQ512" i="11"/>
  <c r="BP512" i="11"/>
  <c r="BO512" i="11"/>
  <c r="BN512" i="11"/>
  <c r="BM512" i="11"/>
  <c r="BT502" i="11"/>
  <c r="BS502" i="11"/>
  <c r="BR502" i="11"/>
  <c r="BQ502" i="11"/>
  <c r="BP502" i="11"/>
  <c r="BO502" i="11"/>
  <c r="BN502" i="11"/>
  <c r="BM502" i="11"/>
  <c r="BT478" i="11"/>
  <c r="BS478" i="11"/>
  <c r="BR478" i="11"/>
  <c r="BQ478" i="11"/>
  <c r="BP478" i="11"/>
  <c r="BO478" i="11"/>
  <c r="BN478" i="11"/>
  <c r="BM478" i="11"/>
  <c r="BT462" i="11"/>
  <c r="BS462" i="11"/>
  <c r="BR462" i="11"/>
  <c r="BQ462" i="11"/>
  <c r="BP462" i="11"/>
  <c r="BO462" i="11"/>
  <c r="BN462" i="11"/>
  <c r="BM462" i="11"/>
  <c r="BT412" i="11"/>
  <c r="BS412" i="11"/>
  <c r="BR412" i="11"/>
  <c r="BQ412" i="11"/>
  <c r="BP412" i="11"/>
  <c r="BO412" i="11"/>
  <c r="BN412" i="11"/>
  <c r="BM412" i="11"/>
  <c r="BT404" i="11"/>
  <c r="BS404" i="11"/>
  <c r="BR404" i="11"/>
  <c r="BQ404" i="11"/>
  <c r="BP404" i="11"/>
  <c r="BO404" i="11"/>
  <c r="BN404" i="11"/>
  <c r="BM404" i="11"/>
  <c r="BT378" i="11"/>
  <c r="BS378" i="11"/>
  <c r="BR378" i="11"/>
  <c r="BQ378" i="11"/>
  <c r="BP378" i="11"/>
  <c r="BO378" i="11"/>
  <c r="BN378" i="11"/>
  <c r="BM378" i="11"/>
  <c r="BT374" i="11"/>
  <c r="BS374" i="11"/>
  <c r="BR374" i="11"/>
  <c r="BQ374" i="11"/>
  <c r="BP374" i="11"/>
  <c r="BO374" i="11"/>
  <c r="BN374" i="11"/>
  <c r="BM374" i="11"/>
  <c r="BT348" i="11"/>
  <c r="BS348" i="11"/>
  <c r="BR348" i="11"/>
  <c r="BQ348" i="11"/>
  <c r="BP348" i="11"/>
  <c r="BO348" i="11"/>
  <c r="BN348" i="11"/>
  <c r="BM348" i="11"/>
  <c r="BT338" i="11"/>
  <c r="BS338" i="11"/>
  <c r="BR338" i="11"/>
  <c r="BQ338" i="11"/>
  <c r="BP338" i="11"/>
  <c r="BO338" i="11"/>
  <c r="BN338" i="11"/>
  <c r="BM338" i="11"/>
  <c r="BT334" i="11"/>
  <c r="BS334" i="11"/>
  <c r="BR334" i="11"/>
  <c r="BQ334" i="11"/>
  <c r="BP334" i="11"/>
  <c r="BO334" i="11"/>
  <c r="BN334" i="11"/>
  <c r="BM334" i="11"/>
  <c r="BT324" i="11"/>
  <c r="BS324" i="11"/>
  <c r="BR324" i="11"/>
  <c r="BQ324" i="11"/>
  <c r="BP324" i="11"/>
  <c r="BO324" i="11"/>
  <c r="BN324" i="11"/>
  <c r="BM324" i="11"/>
  <c r="BT302" i="11"/>
  <c r="BS302" i="11"/>
  <c r="BR302" i="11"/>
  <c r="BQ302" i="11"/>
  <c r="BP302" i="11"/>
  <c r="BO302" i="11"/>
  <c r="BN302" i="11"/>
  <c r="BM302" i="11"/>
  <c r="BT278" i="11"/>
  <c r="BS278" i="11"/>
  <c r="BR278" i="11"/>
  <c r="BQ278" i="11"/>
  <c r="BP278" i="11"/>
  <c r="BO278" i="11"/>
  <c r="BN278" i="11"/>
  <c r="BM278" i="11"/>
  <c r="BT264" i="11"/>
  <c r="BS264" i="11"/>
  <c r="BR264" i="11"/>
  <c r="BQ264" i="11"/>
  <c r="BP264" i="11"/>
  <c r="BO264" i="11"/>
  <c r="BN264" i="11"/>
  <c r="BM264" i="11"/>
  <c r="BT260" i="11"/>
  <c r="BS260" i="11"/>
  <c r="BR260" i="11"/>
  <c r="BQ260" i="11"/>
  <c r="BP260" i="11"/>
  <c r="BO260" i="11"/>
  <c r="BN260" i="11"/>
  <c r="BM260" i="11"/>
  <c r="BT254" i="11"/>
  <c r="BS254" i="11"/>
  <c r="BR254" i="11"/>
  <c r="BQ254" i="11"/>
  <c r="BP254" i="11"/>
  <c r="BO254" i="11"/>
  <c r="BN254" i="11"/>
  <c r="BM254" i="11"/>
  <c r="BT242" i="11"/>
  <c r="BS242" i="11"/>
  <c r="BR242" i="11"/>
  <c r="BQ242" i="11"/>
  <c r="BP242" i="11"/>
  <c r="BO242" i="11"/>
  <c r="BN242" i="11"/>
  <c r="BM242" i="11"/>
  <c r="BT226" i="11"/>
  <c r="BS226" i="11"/>
  <c r="BR226" i="11"/>
  <c r="BQ226" i="11"/>
  <c r="BP226" i="11"/>
  <c r="BO226" i="11"/>
  <c r="BN226" i="11"/>
  <c r="BM226" i="11"/>
  <c r="BT152" i="11"/>
  <c r="BS152" i="11"/>
  <c r="BR152" i="11"/>
  <c r="BQ152" i="11"/>
  <c r="BP152" i="11"/>
  <c r="BO152" i="11"/>
  <c r="BN152" i="11"/>
  <c r="BM152" i="11"/>
  <c r="BT52" i="11"/>
  <c r="BS52" i="11"/>
  <c r="BR52" i="11"/>
  <c r="BQ52" i="11"/>
  <c r="BP52" i="11"/>
  <c r="BO52" i="11"/>
  <c r="BN52" i="11"/>
  <c r="BM52" i="11"/>
  <c r="BT38" i="11"/>
  <c r="BS38" i="11"/>
  <c r="BR38" i="11"/>
  <c r="BQ38" i="11"/>
  <c r="BP38" i="11"/>
  <c r="BO38" i="11"/>
  <c r="BN38" i="11"/>
  <c r="BM38" i="11"/>
  <c r="BT36" i="11"/>
  <c r="BS36" i="11"/>
  <c r="BR36" i="11"/>
  <c r="BQ36" i="11"/>
  <c r="BP36" i="11"/>
  <c r="BO36" i="11"/>
  <c r="BN36" i="11"/>
  <c r="BM36" i="11"/>
  <c r="BT26" i="11"/>
  <c r="BS26" i="11"/>
  <c r="BO26" i="11"/>
  <c r="BN26" i="11"/>
  <c r="BM26" i="11"/>
  <c r="CB524" i="11"/>
  <c r="CA524" i="11"/>
  <c r="BZ524" i="11"/>
  <c r="CB496" i="11"/>
  <c r="CA496" i="11"/>
  <c r="BZ496" i="11"/>
  <c r="CB490" i="11"/>
  <c r="CA490" i="11"/>
  <c r="BZ490" i="11"/>
  <c r="CB486" i="11"/>
  <c r="CA486" i="11"/>
  <c r="BZ486" i="11"/>
  <c r="CB474" i="11"/>
  <c r="CA474" i="11"/>
  <c r="BZ474" i="11"/>
  <c r="CB464" i="11"/>
  <c r="CA464" i="11"/>
  <c r="BZ464" i="11"/>
  <c r="CB450" i="11"/>
  <c r="CA450" i="11"/>
  <c r="BZ450" i="11"/>
  <c r="CB446" i="11"/>
  <c r="CA446" i="11"/>
  <c r="BZ446" i="11"/>
  <c r="CB410" i="11"/>
  <c r="CA410" i="11"/>
  <c r="BZ410" i="11"/>
  <c r="CA406" i="11"/>
  <c r="BZ406" i="11"/>
  <c r="BY406" i="11"/>
  <c r="CB400" i="11"/>
  <c r="CA400" i="11"/>
  <c r="BZ400" i="11"/>
  <c r="CB398" i="11"/>
  <c r="CA398" i="11"/>
  <c r="BZ398" i="11"/>
  <c r="CB394" i="11"/>
  <c r="CA394" i="11"/>
  <c r="BZ394" i="11"/>
  <c r="CB382" i="11"/>
  <c r="CA382" i="11"/>
  <c r="BZ382" i="11"/>
  <c r="CB354" i="11"/>
  <c r="CA354" i="11"/>
  <c r="BZ354" i="11"/>
  <c r="CB330" i="11"/>
  <c r="CA330" i="11"/>
  <c r="BZ330" i="11"/>
  <c r="CB318" i="11"/>
  <c r="CA318" i="11"/>
  <c r="BZ318" i="11"/>
  <c r="CB294" i="11"/>
  <c r="CA294" i="11"/>
  <c r="BZ294" i="11"/>
  <c r="CB290" i="11"/>
  <c r="CA290" i="11"/>
  <c r="BZ290" i="11"/>
  <c r="CB268" i="11"/>
  <c r="CA268" i="11"/>
  <c r="BZ268" i="11"/>
  <c r="CB198" i="11"/>
  <c r="CA198" i="11"/>
  <c r="BZ198" i="11"/>
  <c r="CB194" i="11"/>
  <c r="CA194" i="11"/>
  <c r="BZ194" i="11"/>
  <c r="CB184" i="11"/>
  <c r="CA184" i="11"/>
  <c r="BZ184" i="11"/>
  <c r="CB182" i="11"/>
  <c r="CA182" i="11"/>
  <c r="CB136" i="11"/>
  <c r="CA136" i="11"/>
  <c r="BZ136" i="11"/>
  <c r="CB132" i="11"/>
  <c r="CA132" i="11"/>
  <c r="BZ132" i="11"/>
  <c r="CB130" i="11"/>
  <c r="BZ130" i="11"/>
  <c r="BX524" i="11"/>
  <c r="BW524" i="11"/>
  <c r="BV524" i="11"/>
  <c r="BU524" i="11"/>
  <c r="BT524" i="11"/>
  <c r="BS524" i="11"/>
  <c r="BR524" i="11"/>
  <c r="BQ524" i="11"/>
  <c r="BP524" i="11"/>
  <c r="BO524" i="11"/>
  <c r="BN524" i="11"/>
  <c r="BM524" i="11"/>
  <c r="BX496" i="11"/>
  <c r="BW496" i="11"/>
  <c r="BV496" i="11"/>
  <c r="BU496" i="11"/>
  <c r="BT496" i="11"/>
  <c r="BS496" i="11"/>
  <c r="BR496" i="11"/>
  <c r="BQ496" i="11"/>
  <c r="BP496" i="11"/>
  <c r="BO496" i="11"/>
  <c r="BN496" i="11"/>
  <c r="BM496" i="11"/>
  <c r="BX490" i="11"/>
  <c r="BW490" i="11"/>
  <c r="BV490" i="11"/>
  <c r="BU490" i="11"/>
  <c r="BT490" i="11"/>
  <c r="BS490" i="11"/>
  <c r="BR490" i="11"/>
  <c r="BQ490" i="11"/>
  <c r="BP490" i="11"/>
  <c r="BO490" i="11"/>
  <c r="BN490" i="11"/>
  <c r="BM490" i="11"/>
  <c r="BX486" i="11"/>
  <c r="BW486" i="11"/>
  <c r="BV486" i="11"/>
  <c r="BU486" i="11"/>
  <c r="BT486" i="11"/>
  <c r="BS486" i="11"/>
  <c r="BR486" i="11"/>
  <c r="BQ486" i="11"/>
  <c r="BP486" i="11"/>
  <c r="BO486" i="11"/>
  <c r="BN486" i="11"/>
  <c r="BM486" i="11"/>
  <c r="BX474" i="11"/>
  <c r="BW474" i="11"/>
  <c r="BV474" i="11"/>
  <c r="BU474" i="11"/>
  <c r="BT474" i="11"/>
  <c r="BS474" i="11"/>
  <c r="BR474" i="11"/>
  <c r="BQ474" i="11"/>
  <c r="BP474" i="11"/>
  <c r="BO474" i="11"/>
  <c r="BN474" i="11"/>
  <c r="BM474" i="11"/>
  <c r="BX464" i="11"/>
  <c r="BW464" i="11"/>
  <c r="BV464" i="11"/>
  <c r="BU464" i="11"/>
  <c r="BT464" i="11"/>
  <c r="BS464" i="11"/>
  <c r="BR464" i="11"/>
  <c r="BQ464" i="11"/>
  <c r="BP464" i="11"/>
  <c r="BO464" i="11"/>
  <c r="BN464" i="11"/>
  <c r="BM464" i="11"/>
  <c r="BX450" i="11"/>
  <c r="BW450" i="11"/>
  <c r="BV450" i="11"/>
  <c r="BU450" i="11"/>
  <c r="BT450" i="11"/>
  <c r="BS450" i="11"/>
  <c r="BR450" i="11"/>
  <c r="BQ450" i="11"/>
  <c r="BP450" i="11"/>
  <c r="BO450" i="11"/>
  <c r="BN450" i="11"/>
  <c r="BM450" i="11"/>
  <c r="BX446" i="11"/>
  <c r="BW446" i="11"/>
  <c r="BV446" i="11"/>
  <c r="BU446" i="11"/>
  <c r="BT446" i="11"/>
  <c r="BS446" i="11"/>
  <c r="BR446" i="11"/>
  <c r="BQ446" i="11"/>
  <c r="BP446" i="11"/>
  <c r="BN446" i="11"/>
  <c r="BM446" i="11"/>
  <c r="BX410" i="11"/>
  <c r="BW410" i="11"/>
  <c r="BV410" i="11"/>
  <c r="BU410" i="11"/>
  <c r="BT410" i="11"/>
  <c r="BS410" i="11"/>
  <c r="BR410" i="11"/>
  <c r="BQ410" i="11"/>
  <c r="BP410" i="11"/>
  <c r="BO410" i="11"/>
  <c r="BN410" i="11"/>
  <c r="BM410" i="11"/>
  <c r="BX406" i="11"/>
  <c r="BW406" i="11"/>
  <c r="BV406" i="11"/>
  <c r="BU406" i="11"/>
  <c r="BT406" i="11"/>
  <c r="BS406" i="11"/>
  <c r="BR406" i="11"/>
  <c r="BQ406" i="11"/>
  <c r="BP406" i="11"/>
  <c r="BO406" i="11"/>
  <c r="BN406" i="11"/>
  <c r="BM406" i="11"/>
  <c r="BX400" i="11"/>
  <c r="BW400" i="11"/>
  <c r="BV400" i="11"/>
  <c r="BU400" i="11"/>
  <c r="BT400" i="11"/>
  <c r="BS400" i="11"/>
  <c r="BR400" i="11"/>
  <c r="BQ400" i="11"/>
  <c r="BP400" i="11"/>
  <c r="BO400" i="11"/>
  <c r="BN400" i="11"/>
  <c r="BM400" i="11"/>
  <c r="BX398" i="11"/>
  <c r="BW398" i="11"/>
  <c r="BV398" i="11"/>
  <c r="BU398" i="11"/>
  <c r="BT398" i="11"/>
  <c r="BS398" i="11"/>
  <c r="BR398" i="11"/>
  <c r="BQ398" i="11"/>
  <c r="BP398" i="11"/>
  <c r="BO398" i="11"/>
  <c r="BN398" i="11"/>
  <c r="BM398" i="11"/>
  <c r="BX396" i="11"/>
  <c r="BW396" i="11"/>
  <c r="BV396" i="11"/>
  <c r="BU396" i="11"/>
  <c r="BT396" i="11"/>
  <c r="BS396" i="11"/>
  <c r="BR396" i="11"/>
  <c r="BQ396" i="11"/>
  <c r="BP396" i="11"/>
  <c r="BO396" i="11"/>
  <c r="BN396" i="11"/>
  <c r="BM396" i="11"/>
  <c r="BX394" i="11"/>
  <c r="BW394" i="11"/>
  <c r="BV394" i="11"/>
  <c r="BU394" i="11"/>
  <c r="BT394" i="11"/>
  <c r="BS394" i="11"/>
  <c r="BR394" i="11"/>
  <c r="BQ394" i="11"/>
  <c r="BP394" i="11"/>
  <c r="BO394" i="11"/>
  <c r="BN394" i="11"/>
  <c r="BM394" i="11"/>
  <c r="BX382" i="11"/>
  <c r="BW382" i="11"/>
  <c r="BV382" i="11"/>
  <c r="BU382" i="11"/>
  <c r="BT382" i="11"/>
  <c r="BS382" i="11"/>
  <c r="BR382" i="11"/>
  <c r="BQ382" i="11"/>
  <c r="BP382" i="11"/>
  <c r="BO382" i="11"/>
  <c r="BN382" i="11"/>
  <c r="BM382" i="11"/>
  <c r="BX354" i="11"/>
  <c r="BW354" i="11"/>
  <c r="BV354" i="11"/>
  <c r="BU354" i="11"/>
  <c r="BT354" i="11"/>
  <c r="BS354" i="11"/>
  <c r="BR354" i="11"/>
  <c r="BQ354" i="11"/>
  <c r="BP354" i="11"/>
  <c r="BO354" i="11"/>
  <c r="BN354" i="11"/>
  <c r="BM354" i="11"/>
  <c r="BX330" i="11"/>
  <c r="BW330" i="11"/>
  <c r="BV330" i="11"/>
  <c r="BU330" i="11"/>
  <c r="BT330" i="11"/>
  <c r="BS330" i="11"/>
  <c r="BR330" i="11"/>
  <c r="BQ330" i="11"/>
  <c r="BP330" i="11"/>
  <c r="BO330" i="11"/>
  <c r="BN330" i="11"/>
  <c r="BM330" i="11"/>
  <c r="BX318" i="11"/>
  <c r="BW318" i="11"/>
  <c r="BV318" i="11"/>
  <c r="BU318" i="11"/>
  <c r="BT318" i="11"/>
  <c r="BS318" i="11"/>
  <c r="BR318" i="11"/>
  <c r="BQ318" i="11"/>
  <c r="BP318" i="11"/>
  <c r="BO318" i="11"/>
  <c r="BN318" i="11"/>
  <c r="BM318" i="11"/>
  <c r="BX294" i="11"/>
  <c r="BW294" i="11"/>
  <c r="BV294" i="11"/>
  <c r="BU294" i="11"/>
  <c r="BT294" i="11"/>
  <c r="BS294" i="11"/>
  <c r="BR294" i="11"/>
  <c r="BQ294" i="11"/>
  <c r="BP294" i="11"/>
  <c r="BO294" i="11"/>
  <c r="BN294" i="11"/>
  <c r="BM294" i="11"/>
  <c r="BX290" i="11"/>
  <c r="BW290" i="11"/>
  <c r="BV290" i="11"/>
  <c r="BU290" i="11"/>
  <c r="BT290" i="11"/>
  <c r="BS290" i="11"/>
  <c r="BR290" i="11"/>
  <c r="BQ290" i="11"/>
  <c r="BP290" i="11"/>
  <c r="BO290" i="11"/>
  <c r="BN290" i="11"/>
  <c r="BM290" i="11"/>
  <c r="BX268" i="11"/>
  <c r="BW268" i="11"/>
  <c r="BV268" i="11"/>
  <c r="BU268" i="11"/>
  <c r="BT268" i="11"/>
  <c r="BS268" i="11"/>
  <c r="BR268" i="11"/>
  <c r="BQ268" i="11"/>
  <c r="BP268" i="11"/>
  <c r="BO268" i="11"/>
  <c r="BN268" i="11"/>
  <c r="BM268" i="11"/>
  <c r="BX198" i="11"/>
  <c r="BW198" i="11"/>
  <c r="BV198" i="11"/>
  <c r="BU198" i="11"/>
  <c r="BT198" i="11"/>
  <c r="BS198" i="11"/>
  <c r="BR198" i="11"/>
  <c r="BQ198" i="11"/>
  <c r="BP198" i="11"/>
  <c r="BO198" i="11"/>
  <c r="BN198" i="11"/>
  <c r="BM198" i="11"/>
  <c r="BX194" i="11"/>
  <c r="BW194" i="11"/>
  <c r="BV194" i="11"/>
  <c r="BU194" i="11"/>
  <c r="BT194" i="11"/>
  <c r="BS194" i="11"/>
  <c r="BR194" i="11"/>
  <c r="BQ194" i="11"/>
  <c r="BP194" i="11"/>
  <c r="BO194" i="11"/>
  <c r="BN194" i="11"/>
  <c r="BM194" i="11"/>
  <c r="BX184" i="11"/>
  <c r="BW184" i="11"/>
  <c r="BV184" i="11"/>
  <c r="BU184" i="11"/>
  <c r="BT184" i="11"/>
  <c r="BS184" i="11"/>
  <c r="BR184" i="11"/>
  <c r="BQ184" i="11"/>
  <c r="BP184" i="11"/>
  <c r="BO184" i="11"/>
  <c r="BN184" i="11"/>
  <c r="BM184" i="11"/>
  <c r="BX182" i="11"/>
  <c r="BW182" i="11"/>
  <c r="BV182" i="11"/>
  <c r="BU182" i="11"/>
  <c r="BT182" i="11"/>
  <c r="BS182" i="11"/>
  <c r="BR182" i="11"/>
  <c r="BQ182" i="11"/>
  <c r="BP182" i="11"/>
  <c r="BO182" i="11"/>
  <c r="BN182" i="11"/>
  <c r="BM182" i="11"/>
  <c r="BX136" i="11"/>
  <c r="BW136" i="11"/>
  <c r="BV136" i="11"/>
  <c r="BU136" i="11"/>
  <c r="BT136" i="11"/>
  <c r="BS136" i="11"/>
  <c r="BR136" i="11"/>
  <c r="BQ136" i="11"/>
  <c r="BP136" i="11"/>
  <c r="BO136" i="11"/>
  <c r="BN136" i="11"/>
  <c r="BM136" i="11"/>
  <c r="BX132" i="11"/>
  <c r="BW132" i="11"/>
  <c r="BV132" i="11"/>
  <c r="BU132" i="11"/>
  <c r="BT132" i="11"/>
  <c r="BS132" i="11"/>
  <c r="BR132" i="11"/>
  <c r="BQ132" i="11"/>
  <c r="BP132" i="11"/>
  <c r="BO132" i="11"/>
  <c r="BN132" i="11"/>
  <c r="BM132" i="11"/>
  <c r="BX130" i="11"/>
  <c r="BW130" i="11"/>
  <c r="BV130" i="11"/>
  <c r="BU130" i="11"/>
  <c r="BT130" i="11"/>
  <c r="BS130" i="11"/>
  <c r="BR130" i="11"/>
  <c r="BQ130" i="11"/>
  <c r="BP130" i="11"/>
  <c r="BO130" i="11"/>
  <c r="BN130" i="11"/>
  <c r="BM130" i="11"/>
  <c r="CE524" i="11"/>
  <c r="CE496" i="11"/>
  <c r="CE490" i="11"/>
  <c r="CE486" i="11"/>
  <c r="CE474" i="11"/>
  <c r="CF464" i="11"/>
  <c r="CE464" i="11"/>
  <c r="CE450" i="11"/>
  <c r="CE446" i="11"/>
  <c r="CE410" i="11"/>
  <c r="CE406" i="11"/>
  <c r="CE400" i="11"/>
  <c r="CE398" i="11"/>
  <c r="CE396" i="11"/>
  <c r="CE394" i="11"/>
  <c r="CE382" i="11"/>
  <c r="CG354" i="11"/>
  <c r="CF354" i="11"/>
  <c r="CE354" i="11"/>
  <c r="CE330" i="11"/>
  <c r="CG318" i="11"/>
  <c r="CF318" i="11"/>
  <c r="CE318" i="11"/>
  <c r="CG294" i="11"/>
  <c r="CF294" i="11"/>
  <c r="CE294" i="11"/>
  <c r="CE290" i="11"/>
  <c r="CE268" i="11"/>
  <c r="CE198" i="11"/>
  <c r="CE194" i="11"/>
  <c r="CE184" i="11"/>
  <c r="CE182" i="11"/>
  <c r="CE136" i="11"/>
  <c r="CE132" i="11"/>
  <c r="CE130" i="11"/>
  <c r="CE62" i="11"/>
  <c r="CE60" i="11"/>
  <c r="CC62" i="11"/>
  <c r="CB62" i="11"/>
  <c r="CA62" i="11"/>
  <c r="BZ62" i="11"/>
  <c r="BY62" i="11"/>
  <c r="CC60" i="11"/>
  <c r="BY60" i="11"/>
  <c r="BX62" i="11"/>
  <c r="BW62" i="11"/>
  <c r="BV62" i="11"/>
  <c r="BU62" i="11"/>
  <c r="BT62" i="11"/>
  <c r="BS62" i="11"/>
  <c r="BR62" i="11"/>
  <c r="BQ62" i="11"/>
  <c r="BP62" i="11"/>
  <c r="BO62" i="11"/>
  <c r="BN62" i="11"/>
  <c r="BM62" i="11"/>
  <c r="BT60" i="11"/>
  <c r="BS60" i="11"/>
  <c r="BQ60" i="11"/>
  <c r="BP60" i="11"/>
  <c r="BO60" i="11"/>
  <c r="BN60" i="11"/>
  <c r="BM60" i="11"/>
  <c r="CD10" i="11"/>
  <c r="CA10" i="11"/>
  <c r="CB10" i="11"/>
  <c r="BZ10" i="11"/>
  <c r="BU10" i="11"/>
  <c r="BX10" i="11"/>
  <c r="BW10" i="11"/>
  <c r="BV10" i="11"/>
  <c r="BS10" i="11"/>
  <c r="BT10" i="11"/>
  <c r="BR10" i="11"/>
  <c r="BQ10" i="11"/>
  <c r="BP10" i="11"/>
  <c r="BO10" i="11"/>
  <c r="BN10" i="11"/>
  <c r="BM10" i="11"/>
  <c r="BM24" i="11"/>
  <c r="CD502" i="11"/>
  <c r="GE606" i="11"/>
  <c r="GE604" i="11"/>
  <c r="GE602" i="11"/>
  <c r="GE600" i="11"/>
  <c r="GE598" i="11"/>
  <c r="GE596" i="11"/>
  <c r="GE594" i="11"/>
  <c r="GE592" i="11"/>
  <c r="GE590" i="11"/>
  <c r="GE588" i="11"/>
  <c r="GE586" i="11"/>
  <c r="GE584" i="11"/>
  <c r="GE582" i="11"/>
  <c r="GE580" i="11"/>
  <c r="GE578" i="11"/>
  <c r="GE576" i="11"/>
  <c r="GE574" i="11"/>
  <c r="GE572" i="11"/>
  <c r="GE570" i="11"/>
  <c r="GE568" i="11"/>
  <c r="GE566" i="11"/>
  <c r="GE564" i="11"/>
  <c r="GE562" i="11"/>
  <c r="GE560" i="11"/>
  <c r="GE558" i="11"/>
  <c r="GE556" i="11"/>
  <c r="GE554" i="11"/>
  <c r="GE552" i="11"/>
  <c r="GE550" i="11"/>
  <c r="GE548" i="11"/>
  <c r="GE546" i="11"/>
  <c r="GE544" i="11"/>
  <c r="GE538" i="11"/>
  <c r="GE536" i="11"/>
  <c r="GE534" i="11"/>
  <c r="GE532" i="11"/>
  <c r="GE530" i="11"/>
  <c r="GE528" i="11"/>
  <c r="GE526" i="11"/>
  <c r="GE524" i="11"/>
  <c r="GE522" i="11"/>
  <c r="GE520" i="11"/>
  <c r="GE518" i="11"/>
  <c r="GE516" i="11"/>
  <c r="GE514" i="11"/>
  <c r="GE512" i="11"/>
  <c r="GE506" i="11"/>
  <c r="GE504" i="11"/>
  <c r="GE502" i="11"/>
  <c r="GE500" i="11"/>
  <c r="GE498" i="11"/>
  <c r="GE496" i="11"/>
  <c r="GE494" i="11"/>
  <c r="GE492" i="11"/>
  <c r="GE490" i="11"/>
  <c r="GE488" i="11"/>
  <c r="GE486" i="11"/>
  <c r="GE484" i="11"/>
  <c r="GE482" i="11"/>
  <c r="GE480" i="11"/>
  <c r="GE478" i="11"/>
  <c r="GE476" i="11"/>
  <c r="GE474" i="11"/>
  <c r="GE472" i="11"/>
  <c r="GE470" i="11"/>
  <c r="GE468" i="11"/>
  <c r="GE466" i="11"/>
  <c r="GE464" i="11"/>
  <c r="GE462" i="11"/>
  <c r="GE454" i="11"/>
  <c r="GE452" i="11"/>
  <c r="GE450" i="11"/>
  <c r="GE446" i="11"/>
  <c r="GE444" i="11"/>
  <c r="GE442" i="11"/>
  <c r="GE440" i="11"/>
  <c r="GE438" i="11"/>
  <c r="GE436" i="11"/>
  <c r="GE434" i="11"/>
  <c r="GE432" i="11"/>
  <c r="GE430" i="11"/>
  <c r="GE412" i="11"/>
  <c r="GE410" i="11"/>
  <c r="GE408" i="11"/>
  <c r="GE406" i="11"/>
  <c r="GE404" i="11"/>
  <c r="GE402" i="11"/>
  <c r="GE400" i="11"/>
  <c r="GE398" i="11"/>
  <c r="GE396" i="11"/>
  <c r="GE394" i="11"/>
  <c r="GE392" i="11"/>
  <c r="GE390" i="11"/>
  <c r="GE388" i="11"/>
  <c r="GE386" i="11"/>
  <c r="GE384" i="11"/>
  <c r="GE382" i="11"/>
  <c r="GE380" i="11"/>
  <c r="GE378" i="11"/>
  <c r="GE376" i="11"/>
  <c r="GE374" i="11"/>
  <c r="GE372" i="11"/>
  <c r="GE366" i="11"/>
  <c r="GE364" i="11"/>
  <c r="GE358" i="11"/>
  <c r="GE356" i="11"/>
  <c r="GE354" i="11"/>
  <c r="GE352" i="11"/>
  <c r="GE350" i="11"/>
  <c r="GE348" i="11"/>
  <c r="GE342" i="11"/>
  <c r="GE340" i="11"/>
  <c r="GE338" i="11"/>
  <c r="GE336" i="11"/>
  <c r="GE334" i="11"/>
  <c r="GE332" i="11"/>
  <c r="GE330" i="11"/>
  <c r="GE326" i="11"/>
  <c r="GE324" i="11"/>
  <c r="GE322" i="11"/>
  <c r="GE320" i="11"/>
  <c r="GE318" i="11"/>
  <c r="GE316" i="11"/>
  <c r="GE314" i="11"/>
  <c r="GE312" i="11"/>
  <c r="GE310" i="11"/>
  <c r="GE308" i="11"/>
  <c r="GE306" i="11"/>
  <c r="GE302" i="11"/>
  <c r="GE294" i="11"/>
  <c r="GE292" i="11"/>
  <c r="GE290" i="11"/>
  <c r="GE288" i="11"/>
  <c r="GE286" i="11"/>
  <c r="GE284" i="11"/>
  <c r="GE282" i="11"/>
  <c r="GE280" i="11"/>
  <c r="GE278" i="11"/>
  <c r="GE276" i="11"/>
  <c r="GE270" i="11"/>
  <c r="GE268" i="11"/>
  <c r="GE266" i="11"/>
  <c r="GE264" i="11"/>
  <c r="GE262" i="11"/>
  <c r="GE260" i="11"/>
  <c r="GE258" i="11"/>
  <c r="GE256" i="11"/>
  <c r="GE254" i="11"/>
  <c r="GE252" i="11"/>
  <c r="GE250" i="11"/>
  <c r="GE248" i="11"/>
  <c r="GE246" i="11"/>
  <c r="GE244" i="11"/>
  <c r="GE242" i="11"/>
  <c r="GE228" i="11"/>
  <c r="GE226" i="11"/>
  <c r="GE224" i="11"/>
  <c r="GE222" i="11"/>
  <c r="GE220" i="11"/>
  <c r="GE214" i="11"/>
  <c r="GE206" i="11"/>
  <c r="GE204" i="11"/>
  <c r="GE202" i="11"/>
  <c r="GE200" i="11"/>
  <c r="GE198" i="11"/>
  <c r="GE196" i="11"/>
  <c r="GE194" i="11"/>
  <c r="GE192" i="11"/>
  <c r="GE190" i="11"/>
  <c r="GE188" i="11"/>
  <c r="GE186" i="11"/>
  <c r="GE184" i="11"/>
  <c r="GE182" i="11"/>
  <c r="GE178" i="11"/>
  <c r="GE176" i="11"/>
  <c r="GE174" i="11"/>
  <c r="GE172" i="11"/>
  <c r="GE170" i="11"/>
  <c r="GE158" i="11"/>
  <c r="GE156" i="11"/>
  <c r="GE154" i="11"/>
  <c r="GE152" i="11"/>
  <c r="GE150" i="11"/>
  <c r="GE148" i="11"/>
  <c r="GE146" i="11"/>
  <c r="GE144" i="11"/>
  <c r="GE142" i="11"/>
  <c r="GE140" i="11"/>
  <c r="GE138" i="11"/>
  <c r="GE136" i="11"/>
  <c r="GE134" i="11"/>
  <c r="GE132" i="11"/>
  <c r="GE130" i="11"/>
  <c r="GE126" i="11"/>
  <c r="GE82" i="11"/>
  <c r="GE80" i="11"/>
  <c r="GE78" i="11"/>
  <c r="GE76" i="11"/>
  <c r="GE74" i="11"/>
  <c r="GE72" i="11"/>
  <c r="GE64" i="11"/>
  <c r="GE62" i="11"/>
  <c r="GE60" i="11"/>
  <c r="GE58" i="11"/>
  <c r="GE56" i="11"/>
  <c r="GE54" i="11"/>
  <c r="GE52" i="11"/>
  <c r="GE48" i="11"/>
  <c r="GE46" i="11"/>
  <c r="GE44" i="11"/>
  <c r="GE40" i="11"/>
  <c r="GE38" i="11"/>
  <c r="GE36" i="11"/>
  <c r="GE34" i="11"/>
  <c r="GE32" i="11"/>
  <c r="GE26" i="11"/>
  <c r="GE10" i="11"/>
  <c r="GB606" i="11"/>
  <c r="GA606" i="11"/>
  <c r="GB604" i="11"/>
  <c r="GA604" i="11"/>
  <c r="GB602" i="11"/>
  <c r="GA602" i="11"/>
  <c r="GB600" i="11"/>
  <c r="GA600" i="11"/>
  <c r="GB598" i="11"/>
  <c r="GA598" i="11"/>
  <c r="GB596" i="11"/>
  <c r="GA596" i="11"/>
  <c r="GB594" i="11"/>
  <c r="GA594" i="11"/>
  <c r="GB592" i="11"/>
  <c r="GA592" i="11"/>
  <c r="GB590" i="11"/>
  <c r="GA590" i="11"/>
  <c r="GB588" i="11"/>
  <c r="GA588" i="11"/>
  <c r="GB586" i="11"/>
  <c r="GA586" i="11"/>
  <c r="GB584" i="11"/>
  <c r="GA584" i="11"/>
  <c r="GB582" i="11"/>
  <c r="GA582" i="11"/>
  <c r="GB580" i="11"/>
  <c r="GA580" i="11"/>
  <c r="GB578" i="11"/>
  <c r="GA578" i="11"/>
  <c r="GB576" i="11"/>
  <c r="GA576" i="11"/>
  <c r="GB574" i="11"/>
  <c r="GA574" i="11"/>
  <c r="GB572" i="11"/>
  <c r="GA572" i="11"/>
  <c r="GB570" i="11"/>
  <c r="GA570" i="11"/>
  <c r="GB568" i="11"/>
  <c r="GA568" i="11"/>
  <c r="GB566" i="11"/>
  <c r="GA566" i="11"/>
  <c r="GB564" i="11"/>
  <c r="GA564" i="11"/>
  <c r="GB562" i="11"/>
  <c r="GA562" i="11"/>
  <c r="GB560" i="11"/>
  <c r="GA560" i="11"/>
  <c r="GB558" i="11"/>
  <c r="GA558" i="11"/>
  <c r="GB556" i="11"/>
  <c r="GA556" i="11"/>
  <c r="GB554" i="11"/>
  <c r="GA554" i="11"/>
  <c r="GB552" i="11"/>
  <c r="GA552" i="11"/>
  <c r="GB550" i="11"/>
  <c r="GA550" i="11"/>
  <c r="GB548" i="11"/>
  <c r="GA548" i="11"/>
  <c r="GB546" i="11"/>
  <c r="GA546" i="11"/>
  <c r="GB544" i="11"/>
  <c r="GA544" i="11"/>
  <c r="GB538" i="11"/>
  <c r="GA538" i="11"/>
  <c r="GB536" i="11"/>
  <c r="GA536" i="11"/>
  <c r="GB534" i="11"/>
  <c r="GA534" i="11"/>
  <c r="GB532" i="11"/>
  <c r="GA532" i="11"/>
  <c r="GB530" i="11"/>
  <c r="GA530" i="11"/>
  <c r="GB528" i="11"/>
  <c r="GA528" i="11"/>
  <c r="GB526" i="11"/>
  <c r="GA526" i="11"/>
  <c r="GB524" i="11"/>
  <c r="GA524" i="11"/>
  <c r="GB522" i="11"/>
  <c r="GA522" i="11"/>
  <c r="GB520" i="11"/>
  <c r="GA520" i="11"/>
  <c r="GB518" i="11"/>
  <c r="GA518" i="11"/>
  <c r="GB516" i="11"/>
  <c r="GA516" i="11"/>
  <c r="GB514" i="11"/>
  <c r="GA514" i="11"/>
  <c r="GB512" i="11"/>
  <c r="GA512" i="11"/>
  <c r="GB506" i="11"/>
  <c r="GA506" i="11"/>
  <c r="GB504" i="11"/>
  <c r="GA504" i="11"/>
  <c r="GB502" i="11"/>
  <c r="GA502" i="11"/>
  <c r="GB500" i="11"/>
  <c r="GA500" i="11"/>
  <c r="GB498" i="11"/>
  <c r="GA498" i="11"/>
  <c r="GB496" i="11"/>
  <c r="GA496" i="11"/>
  <c r="GB494" i="11"/>
  <c r="GA494" i="11"/>
  <c r="GB492" i="11"/>
  <c r="GA492" i="11"/>
  <c r="GB490" i="11"/>
  <c r="GA490" i="11"/>
  <c r="GB488" i="11"/>
  <c r="GA488" i="11"/>
  <c r="GB486" i="11"/>
  <c r="GA486" i="11"/>
  <c r="GB484" i="11"/>
  <c r="GA484" i="11"/>
  <c r="GB482" i="11"/>
  <c r="GA482" i="11"/>
  <c r="GB480" i="11"/>
  <c r="GA480" i="11"/>
  <c r="GB478" i="11"/>
  <c r="GA478" i="11"/>
  <c r="GB476" i="11"/>
  <c r="GA476" i="11"/>
  <c r="GB474" i="11"/>
  <c r="GA474" i="11"/>
  <c r="GB472" i="11"/>
  <c r="GA472" i="11"/>
  <c r="GB470" i="11"/>
  <c r="GA470" i="11"/>
  <c r="GB468" i="11"/>
  <c r="GA468" i="11"/>
  <c r="GB466" i="11"/>
  <c r="GA466" i="11"/>
  <c r="GB464" i="11"/>
  <c r="GA464" i="11"/>
  <c r="GB462" i="11"/>
  <c r="GA462" i="11"/>
  <c r="GB454" i="11"/>
  <c r="GA454" i="11"/>
  <c r="GB452" i="11"/>
  <c r="GA452" i="11"/>
  <c r="GB450" i="11"/>
  <c r="GA450" i="11"/>
  <c r="GB446" i="11"/>
  <c r="GA446" i="11"/>
  <c r="GB444" i="11"/>
  <c r="GA444" i="11"/>
  <c r="GB442" i="11"/>
  <c r="GA442" i="11"/>
  <c r="GB440" i="11"/>
  <c r="GA440" i="11"/>
  <c r="GB438" i="11"/>
  <c r="GA438" i="11"/>
  <c r="GB436" i="11"/>
  <c r="GA436" i="11"/>
  <c r="GB434" i="11"/>
  <c r="GA434" i="11"/>
  <c r="GB432" i="11"/>
  <c r="GA432" i="11"/>
  <c r="GB430" i="11"/>
  <c r="GA430" i="11"/>
  <c r="GB412" i="11"/>
  <c r="GA412" i="11"/>
  <c r="GB410" i="11"/>
  <c r="GA410" i="11"/>
  <c r="GB408" i="11"/>
  <c r="GA408" i="11"/>
  <c r="GB406" i="11"/>
  <c r="GA406" i="11"/>
  <c r="GB404" i="11"/>
  <c r="GA404" i="11"/>
  <c r="GB402" i="11"/>
  <c r="GA402" i="11"/>
  <c r="GB400" i="11"/>
  <c r="GA400" i="11"/>
  <c r="GB398" i="11"/>
  <c r="GA398" i="11"/>
  <c r="GB396" i="11"/>
  <c r="GA396" i="11"/>
  <c r="GB394" i="11"/>
  <c r="GA394" i="11"/>
  <c r="GB392" i="11"/>
  <c r="GA392" i="11"/>
  <c r="GB390" i="11"/>
  <c r="GA390" i="11"/>
  <c r="GB388" i="11"/>
  <c r="GA388" i="11"/>
  <c r="GB386" i="11"/>
  <c r="GA386" i="11"/>
  <c r="GB384" i="11"/>
  <c r="GA384" i="11"/>
  <c r="GB382" i="11"/>
  <c r="GA382" i="11"/>
  <c r="GB380" i="11"/>
  <c r="GA380" i="11"/>
  <c r="GB378" i="11"/>
  <c r="GA378" i="11"/>
  <c r="GB376" i="11"/>
  <c r="GA376" i="11"/>
  <c r="GB374" i="11"/>
  <c r="GA374" i="11"/>
  <c r="GB372" i="11"/>
  <c r="GA372" i="11"/>
  <c r="GB366" i="11"/>
  <c r="GA366" i="11"/>
  <c r="GB364" i="11"/>
  <c r="GA364" i="11"/>
  <c r="GB358" i="11"/>
  <c r="GA358" i="11"/>
  <c r="GB356" i="11"/>
  <c r="GA356" i="11"/>
  <c r="GB354" i="11"/>
  <c r="GA354" i="11"/>
  <c r="GB352" i="11"/>
  <c r="GA352" i="11"/>
  <c r="GB350" i="11"/>
  <c r="GA350" i="11"/>
  <c r="GB348" i="11"/>
  <c r="GA348" i="11"/>
  <c r="GB342" i="11"/>
  <c r="GA342" i="11"/>
  <c r="GB340" i="11"/>
  <c r="GA340" i="11"/>
  <c r="GB338" i="11"/>
  <c r="GA338" i="11"/>
  <c r="GB336" i="11"/>
  <c r="GA336" i="11"/>
  <c r="GB334" i="11"/>
  <c r="GA334" i="11"/>
  <c r="GB332" i="11"/>
  <c r="GA332" i="11"/>
  <c r="GB330" i="11"/>
  <c r="GA330" i="11"/>
  <c r="GB326" i="11"/>
  <c r="GA326" i="11"/>
  <c r="GB324" i="11"/>
  <c r="GA324" i="11"/>
  <c r="GB322" i="11"/>
  <c r="GA322" i="11"/>
  <c r="GB320" i="11"/>
  <c r="GA320" i="11"/>
  <c r="GB318" i="11"/>
  <c r="GA318" i="11"/>
  <c r="GB316" i="11"/>
  <c r="GA316" i="11"/>
  <c r="GB314" i="11"/>
  <c r="GA314" i="11"/>
  <c r="GB312" i="11"/>
  <c r="GA312" i="11"/>
  <c r="GB310" i="11"/>
  <c r="GA310" i="11"/>
  <c r="GB308" i="11"/>
  <c r="GA308" i="11"/>
  <c r="GB306" i="11"/>
  <c r="GA306" i="11"/>
  <c r="GB302" i="11"/>
  <c r="GA302" i="11"/>
  <c r="GB294" i="11"/>
  <c r="GA294" i="11"/>
  <c r="GB292" i="11"/>
  <c r="GA292" i="11"/>
  <c r="GB290" i="11"/>
  <c r="GA290" i="11"/>
  <c r="GB288" i="11"/>
  <c r="GA288" i="11"/>
  <c r="GB286" i="11"/>
  <c r="GA286" i="11"/>
  <c r="GB284" i="11"/>
  <c r="GA284" i="11"/>
  <c r="GB282" i="11"/>
  <c r="GA282" i="11"/>
  <c r="GB280" i="11"/>
  <c r="GA280" i="11"/>
  <c r="GB278" i="11"/>
  <c r="GA278" i="11"/>
  <c r="GB276" i="11"/>
  <c r="GA276" i="11"/>
  <c r="GB270" i="11"/>
  <c r="GA270" i="11"/>
  <c r="GB268" i="11"/>
  <c r="GA268" i="11"/>
  <c r="GB266" i="11"/>
  <c r="GA266" i="11"/>
  <c r="GB264" i="11"/>
  <c r="GA264" i="11"/>
  <c r="GB262" i="11"/>
  <c r="GA262" i="11"/>
  <c r="GB260" i="11"/>
  <c r="GA260" i="11"/>
  <c r="GB258" i="11"/>
  <c r="GA258" i="11"/>
  <c r="GB256" i="11"/>
  <c r="GA256" i="11"/>
  <c r="GB254" i="11"/>
  <c r="GA254" i="11"/>
  <c r="GB252" i="11"/>
  <c r="GA252" i="11"/>
  <c r="GB250" i="11"/>
  <c r="GA250" i="11"/>
  <c r="GB248" i="11"/>
  <c r="GA248" i="11"/>
  <c r="GB246" i="11"/>
  <c r="GA246" i="11"/>
  <c r="GB244" i="11"/>
  <c r="GA244" i="11"/>
  <c r="GB242" i="11"/>
  <c r="GA242" i="11"/>
  <c r="GB228" i="11"/>
  <c r="GA228" i="11"/>
  <c r="GB226" i="11"/>
  <c r="GA226" i="11"/>
  <c r="GB224" i="11"/>
  <c r="GA224" i="11"/>
  <c r="GB222" i="11"/>
  <c r="GA222" i="11"/>
  <c r="GB220" i="11"/>
  <c r="GA220" i="11"/>
  <c r="GB214" i="11"/>
  <c r="GA214" i="11"/>
  <c r="GB206" i="11"/>
  <c r="GA206" i="11"/>
  <c r="GB204" i="11"/>
  <c r="GA204" i="11"/>
  <c r="GB202" i="11"/>
  <c r="GA202" i="11"/>
  <c r="GB200" i="11"/>
  <c r="GA200" i="11"/>
  <c r="GB198" i="11"/>
  <c r="GA198" i="11"/>
  <c r="GB196" i="11"/>
  <c r="GA196" i="11"/>
  <c r="GB194" i="11"/>
  <c r="GA194" i="11"/>
  <c r="GB192" i="11"/>
  <c r="GA192" i="11"/>
  <c r="GB190" i="11"/>
  <c r="GA190" i="11"/>
  <c r="GB188" i="11"/>
  <c r="GA188" i="11"/>
  <c r="GB186" i="11"/>
  <c r="GA186" i="11"/>
  <c r="GB184" i="11"/>
  <c r="GA184" i="11"/>
  <c r="GB182" i="11"/>
  <c r="GA182" i="11"/>
  <c r="GB178" i="11"/>
  <c r="GA178" i="11"/>
  <c r="GB176" i="11"/>
  <c r="GA176" i="11"/>
  <c r="GB174" i="11"/>
  <c r="GA174" i="11"/>
  <c r="GB172" i="11"/>
  <c r="GA172" i="11"/>
  <c r="GB170" i="11"/>
  <c r="GA170" i="11"/>
  <c r="GB158" i="11"/>
  <c r="GA158" i="11"/>
  <c r="GB156" i="11"/>
  <c r="GA156" i="11"/>
  <c r="GB154" i="11"/>
  <c r="GA154" i="11"/>
  <c r="GB152" i="11"/>
  <c r="GA152" i="11"/>
  <c r="GB150" i="11"/>
  <c r="GA150" i="11"/>
  <c r="GB148" i="11"/>
  <c r="GA148" i="11"/>
  <c r="GB146" i="11"/>
  <c r="GA146" i="11"/>
  <c r="GB144" i="11"/>
  <c r="GA144" i="11"/>
  <c r="GB142" i="11"/>
  <c r="GA142" i="11"/>
  <c r="GB140" i="11"/>
  <c r="GA140" i="11"/>
  <c r="GB138" i="11"/>
  <c r="GA138" i="11"/>
  <c r="GB136" i="11"/>
  <c r="GA136" i="11"/>
  <c r="GB134" i="11"/>
  <c r="GA134" i="11"/>
  <c r="GB132" i="11"/>
  <c r="GA132" i="11"/>
  <c r="GB130" i="11"/>
  <c r="GA130" i="11"/>
  <c r="GB126" i="11"/>
  <c r="GA126" i="11"/>
  <c r="GB82" i="11"/>
  <c r="GA82" i="11"/>
  <c r="GB80" i="11"/>
  <c r="GA80" i="11"/>
  <c r="GB78" i="11"/>
  <c r="GA78" i="11"/>
  <c r="GB76" i="11"/>
  <c r="GA76" i="11"/>
  <c r="GB74" i="11"/>
  <c r="GA74" i="11"/>
  <c r="GB72" i="11"/>
  <c r="GA72" i="11"/>
  <c r="GB64" i="11"/>
  <c r="GA64" i="11"/>
  <c r="GB62" i="11"/>
  <c r="GA62" i="11"/>
  <c r="GB60" i="11"/>
  <c r="GA60" i="11"/>
  <c r="GB58" i="11"/>
  <c r="GA58" i="11"/>
  <c r="GB56" i="11"/>
  <c r="GA56" i="11"/>
  <c r="GB54" i="11"/>
  <c r="GA54" i="11"/>
  <c r="GB52" i="11"/>
  <c r="GA52" i="11"/>
  <c r="GB48" i="11"/>
  <c r="GA48" i="11"/>
  <c r="GB46" i="11"/>
  <c r="GA46" i="11"/>
  <c r="GB44" i="11"/>
  <c r="GA44" i="11"/>
  <c r="GB40" i="11"/>
  <c r="GA40" i="11"/>
  <c r="GB38" i="11"/>
  <c r="GA38" i="11"/>
  <c r="GB36" i="11"/>
  <c r="GA36" i="11"/>
  <c r="GB34" i="11"/>
  <c r="GA34" i="11"/>
  <c r="GB32" i="11"/>
  <c r="GA32" i="11"/>
  <c r="GB26" i="11"/>
  <c r="GA26" i="11"/>
  <c r="GB24" i="11"/>
  <c r="GA24" i="11"/>
  <c r="GB10" i="11"/>
  <c r="GA10" i="11"/>
  <c r="HB14" i="11" l="1"/>
  <c r="HB12" i="11"/>
  <c r="HB16" i="11"/>
  <c r="HB18" i="11"/>
  <c r="HB20" i="11"/>
  <c r="HB22" i="11"/>
  <c r="FQ38" i="11"/>
  <c r="FP38" i="11"/>
  <c r="FO38" i="11"/>
  <c r="FN38" i="11"/>
  <c r="FM38" i="11"/>
  <c r="FL38" i="11"/>
  <c r="FK38" i="11"/>
  <c r="FJ38" i="11"/>
  <c r="FI38" i="11"/>
  <c r="FH38" i="11"/>
  <c r="FG38" i="11"/>
  <c r="FF38" i="11"/>
  <c r="FE38" i="11"/>
  <c r="FD38" i="11"/>
  <c r="FC38" i="11"/>
  <c r="FB38" i="11"/>
  <c r="FA38" i="11"/>
  <c r="EZ38" i="11"/>
  <c r="EY38" i="11"/>
  <c r="EX38" i="11"/>
  <c r="EW38" i="11"/>
  <c r="EV38" i="11"/>
  <c r="EU38" i="11"/>
  <c r="ET38" i="11"/>
  <c r="ES38" i="11"/>
  <c r="ER38" i="11"/>
  <c r="EQ38" i="11"/>
  <c r="EP38" i="11"/>
  <c r="EO38" i="11"/>
  <c r="EN38" i="11"/>
  <c r="EM38" i="11"/>
  <c r="EL38" i="11"/>
  <c r="EK38" i="11"/>
  <c r="EJ38" i="11"/>
  <c r="EI38" i="11"/>
  <c r="EH38" i="11"/>
  <c r="EG38" i="11"/>
  <c r="EF38" i="11"/>
  <c r="EE38" i="11"/>
  <c r="ED38" i="11"/>
  <c r="EC38" i="11"/>
  <c r="EB38" i="11"/>
  <c r="EA38" i="11"/>
  <c r="DZ38" i="11"/>
  <c r="DY38" i="11"/>
  <c r="DX38" i="11"/>
  <c r="DW38" i="11"/>
  <c r="DV38" i="11"/>
  <c r="DU38" i="11"/>
  <c r="DT38" i="11"/>
  <c r="DS38" i="11"/>
  <c r="DR38" i="11"/>
  <c r="DQ38" i="11"/>
  <c r="DP38" i="11"/>
  <c r="DO38" i="11"/>
  <c r="DN38" i="11"/>
  <c r="DM38" i="11"/>
  <c r="DL38" i="11"/>
  <c r="DK38" i="11"/>
  <c r="DJ38" i="11"/>
  <c r="DI38" i="11"/>
  <c r="DH38" i="11"/>
  <c r="DG38" i="11"/>
  <c r="DF38" i="11"/>
  <c r="DB38" i="11"/>
  <c r="DA38" i="11"/>
  <c r="CZ38" i="11"/>
  <c r="CY38" i="11"/>
  <c r="CX38" i="11"/>
  <c r="CW38" i="11"/>
  <c r="CV38" i="11"/>
  <c r="CU38" i="11"/>
  <c r="CT38" i="11"/>
  <c r="CS38" i="11"/>
  <c r="CR38" i="11"/>
  <c r="CQ38" i="11"/>
  <c r="CP38" i="11"/>
  <c r="CO38" i="11"/>
  <c r="CN38" i="11"/>
  <c r="CM38" i="11"/>
  <c r="CG38" i="11"/>
  <c r="CE38" i="11"/>
  <c r="CD38" i="11"/>
  <c r="CC38" i="11"/>
  <c r="CB38" i="11"/>
  <c r="BL38" i="11"/>
  <c r="BK38" i="11"/>
  <c r="BJ38" i="11"/>
  <c r="BI38" i="11"/>
  <c r="BH38" i="11"/>
  <c r="BG38" i="11"/>
  <c r="BF38" i="11"/>
  <c r="BE38" i="11"/>
  <c r="BD38" i="11"/>
  <c r="BC38" i="11"/>
  <c r="AZ38" i="11"/>
  <c r="AY38" i="11"/>
  <c r="AX38" i="11"/>
  <c r="AW38" i="11"/>
  <c r="AV38" i="11"/>
  <c r="AU38" i="11"/>
  <c r="AT38" i="11"/>
  <c r="AS38" i="11"/>
  <c r="AR38" i="11"/>
  <c r="AQ38" i="11"/>
  <c r="AP38" i="11"/>
  <c r="AO38" i="11"/>
  <c r="AN38" i="11"/>
  <c r="AM38" i="11"/>
  <c r="AL38" i="11"/>
  <c r="AK38" i="11"/>
  <c r="AJ38" i="11"/>
  <c r="AI38" i="11"/>
  <c r="AH38" i="11"/>
  <c r="AG38" i="11"/>
  <c r="AF38" i="11"/>
  <c r="AE38" i="11"/>
  <c r="AD38" i="11"/>
  <c r="AC38" i="11"/>
  <c r="AB38" i="11"/>
  <c r="AA38" i="11"/>
  <c r="Z38" i="11"/>
  <c r="Y38" i="11"/>
  <c r="X38" i="11"/>
  <c r="W38" i="11"/>
  <c r="V38" i="11"/>
  <c r="U38" i="11"/>
  <c r="T38" i="11"/>
  <c r="S38" i="11"/>
  <c r="R38" i="11"/>
  <c r="Q38" i="11"/>
  <c r="P38" i="11"/>
  <c r="O38" i="11"/>
  <c r="N38" i="11"/>
  <c r="M38" i="11"/>
  <c r="L38" i="11"/>
  <c r="K38" i="11"/>
  <c r="J38" i="11"/>
  <c r="I38" i="11"/>
  <c r="H38" i="11"/>
  <c r="G38" i="11"/>
  <c r="D38" i="11"/>
  <c r="C38" i="11"/>
  <c r="B38" i="11"/>
  <c r="A38" i="11"/>
  <c r="HB37" i="11"/>
  <c r="CW58" i="11"/>
  <c r="BM214" i="11"/>
  <c r="BM286" i="11"/>
  <c r="BM332" i="11"/>
  <c r="BZ286" i="11"/>
  <c r="BZ332" i="11"/>
  <c r="BA214" i="11"/>
  <c r="BB214" i="11"/>
  <c r="AO430" i="11"/>
  <c r="GD130" i="11"/>
  <c r="GC130" i="11"/>
  <c r="FZ130" i="11"/>
  <c r="FY130" i="11"/>
  <c r="FX130" i="11"/>
  <c r="FW130" i="11"/>
  <c r="FV130" i="11"/>
  <c r="FU130" i="11"/>
  <c r="FT130" i="11"/>
  <c r="FS130" i="11"/>
  <c r="FR130" i="11"/>
  <c r="FQ130" i="11"/>
  <c r="FP130" i="11"/>
  <c r="FO130" i="11"/>
  <c r="FN130" i="11"/>
  <c r="FM130" i="11"/>
  <c r="FL130" i="11"/>
  <c r="FK130" i="11"/>
  <c r="FJ130" i="11"/>
  <c r="FI130" i="11"/>
  <c r="FH130" i="11"/>
  <c r="FG130" i="11"/>
  <c r="FF130" i="11"/>
  <c r="FE130" i="11"/>
  <c r="FD130" i="11"/>
  <c r="FC130" i="11"/>
  <c r="FB130" i="11"/>
  <c r="FA130" i="11"/>
  <c r="EZ130" i="11"/>
  <c r="EY130" i="11"/>
  <c r="EX130" i="11"/>
  <c r="EW130" i="11"/>
  <c r="EV130" i="11"/>
  <c r="EU130" i="11"/>
  <c r="ET130" i="11"/>
  <c r="ES130" i="11"/>
  <c r="ER130" i="11"/>
  <c r="EQ130" i="11"/>
  <c r="EP130" i="11"/>
  <c r="EO130" i="11"/>
  <c r="EN130" i="11"/>
  <c r="EM130" i="11"/>
  <c r="EL130" i="11"/>
  <c r="EK130" i="11"/>
  <c r="EJ130" i="11"/>
  <c r="EI130" i="11"/>
  <c r="EH130" i="11"/>
  <c r="EG130" i="11"/>
  <c r="EF130" i="11"/>
  <c r="EE130" i="11"/>
  <c r="ED130" i="11"/>
  <c r="EC130" i="11"/>
  <c r="EB130" i="11"/>
  <c r="EA130" i="11"/>
  <c r="DZ130" i="11"/>
  <c r="DY130" i="11"/>
  <c r="DX130" i="11"/>
  <c r="DW130" i="11"/>
  <c r="DV130" i="11"/>
  <c r="DU130" i="11"/>
  <c r="DT130" i="11"/>
  <c r="DS130" i="11"/>
  <c r="DR130" i="11"/>
  <c r="DQ130" i="11"/>
  <c r="DP130" i="11"/>
  <c r="DO130" i="11"/>
  <c r="DN130" i="11"/>
  <c r="DM130" i="11"/>
  <c r="DL130" i="11"/>
  <c r="DK130" i="11"/>
  <c r="DJ130" i="11"/>
  <c r="DI130" i="11"/>
  <c r="DH130" i="11"/>
  <c r="DG130" i="11"/>
  <c r="DF130" i="11"/>
  <c r="DB130" i="11"/>
  <c r="DA130" i="11"/>
  <c r="CZ130" i="11"/>
  <c r="CY130" i="11"/>
  <c r="CX130" i="11"/>
  <c r="CW130" i="11"/>
  <c r="CV130" i="11"/>
  <c r="CU130" i="11"/>
  <c r="CT130" i="11"/>
  <c r="CS130" i="11"/>
  <c r="CR130" i="11"/>
  <c r="CQ130" i="11"/>
  <c r="CP130" i="11"/>
  <c r="CO130" i="11"/>
  <c r="CN130" i="11"/>
  <c r="CM130" i="11"/>
  <c r="CG130" i="11"/>
  <c r="CF130" i="11"/>
  <c r="CD130" i="11"/>
  <c r="CC130" i="11"/>
  <c r="BY130" i="11"/>
  <c r="BL130" i="11"/>
  <c r="BK130" i="11"/>
  <c r="BJ130" i="11"/>
  <c r="BI130" i="11"/>
  <c r="BH130" i="11"/>
  <c r="BG130" i="11"/>
  <c r="BF130" i="11"/>
  <c r="BE130" i="11"/>
  <c r="BD130" i="11"/>
  <c r="BC130" i="11"/>
  <c r="BB130" i="11"/>
  <c r="BA130" i="11"/>
  <c r="AZ130" i="11"/>
  <c r="AY130" i="11"/>
  <c r="AX130" i="11"/>
  <c r="AW130" i="11"/>
  <c r="AV130" i="11"/>
  <c r="AU130" i="11"/>
  <c r="AT130" i="11"/>
  <c r="AS130" i="11"/>
  <c r="AR130" i="11"/>
  <c r="AQ130" i="11"/>
  <c r="AP130" i="11"/>
  <c r="AO130" i="11"/>
  <c r="AN130" i="11"/>
  <c r="AM130" i="11"/>
  <c r="AL130" i="11"/>
  <c r="AK130" i="11"/>
  <c r="AJ130" i="11"/>
  <c r="AI130" i="11"/>
  <c r="AH130" i="11"/>
  <c r="AG130" i="11"/>
  <c r="AF130" i="11"/>
  <c r="AE130" i="11"/>
  <c r="AD130" i="11"/>
  <c r="AC130" i="11"/>
  <c r="AB130" i="11"/>
  <c r="AA130" i="11"/>
  <c r="Z130" i="11"/>
  <c r="Y130" i="11"/>
  <c r="X130" i="11"/>
  <c r="W130" i="11"/>
  <c r="V130" i="11"/>
  <c r="U130" i="11"/>
  <c r="T130" i="11"/>
  <c r="S130" i="11"/>
  <c r="R130" i="11"/>
  <c r="Q130" i="11"/>
  <c r="P130" i="11"/>
  <c r="O130" i="11"/>
  <c r="N130" i="11"/>
  <c r="M130" i="11"/>
  <c r="L130" i="11"/>
  <c r="K130" i="11"/>
  <c r="J130" i="11"/>
  <c r="I130" i="11"/>
  <c r="H130" i="11"/>
  <c r="G130" i="11"/>
  <c r="D130" i="11"/>
  <c r="C130" i="11"/>
  <c r="B130" i="11"/>
  <c r="A130" i="11"/>
  <c r="HB129" i="11"/>
  <c r="B46" i="11"/>
  <c r="A548" i="11"/>
  <c r="GD606" i="11"/>
  <c r="GC606" i="11"/>
  <c r="FZ606" i="11"/>
  <c r="FY606" i="11"/>
  <c r="FX606" i="11"/>
  <c r="FW606" i="11"/>
  <c r="FV606" i="11"/>
  <c r="FU606" i="11"/>
  <c r="FT606" i="11"/>
  <c r="FS606" i="11"/>
  <c r="FR606" i="11"/>
  <c r="FQ606" i="11"/>
  <c r="FP606" i="11"/>
  <c r="FO606" i="11"/>
  <c r="FN606" i="11"/>
  <c r="FM606" i="11"/>
  <c r="FL606" i="11"/>
  <c r="FK606" i="11"/>
  <c r="FJ606" i="11"/>
  <c r="FI606" i="11"/>
  <c r="FH606" i="11"/>
  <c r="FG606" i="11"/>
  <c r="FF606" i="11"/>
  <c r="FE606" i="11"/>
  <c r="FD606" i="11"/>
  <c r="FC606" i="11"/>
  <c r="FB606" i="11"/>
  <c r="FA606" i="11"/>
  <c r="EZ606" i="11"/>
  <c r="EY606" i="11"/>
  <c r="EX606" i="11"/>
  <c r="EW606" i="11"/>
  <c r="EV606" i="11"/>
  <c r="EU606" i="11"/>
  <c r="ET606" i="11"/>
  <c r="ES606" i="11"/>
  <c r="ER606" i="11"/>
  <c r="EQ606" i="11"/>
  <c r="EP606" i="11"/>
  <c r="EO606" i="11"/>
  <c r="EN606" i="11"/>
  <c r="EM606" i="11"/>
  <c r="EL606" i="11"/>
  <c r="EK606" i="11"/>
  <c r="EJ606" i="11"/>
  <c r="EI606" i="11"/>
  <c r="EH606" i="11"/>
  <c r="EG606" i="11"/>
  <c r="EF606" i="11"/>
  <c r="EE606" i="11"/>
  <c r="ED606" i="11"/>
  <c r="EC606" i="11"/>
  <c r="EB606" i="11"/>
  <c r="EA606" i="11"/>
  <c r="DZ606" i="11"/>
  <c r="DY606" i="11"/>
  <c r="DX606" i="11"/>
  <c r="DW606" i="11"/>
  <c r="DV606" i="11"/>
  <c r="DU606" i="11"/>
  <c r="DT606" i="11"/>
  <c r="DS606" i="11"/>
  <c r="DR606" i="11"/>
  <c r="DQ606" i="11"/>
  <c r="DP606" i="11"/>
  <c r="DO606" i="11"/>
  <c r="DN606" i="11"/>
  <c r="DM606" i="11"/>
  <c r="DL606" i="11"/>
  <c r="DK606" i="11"/>
  <c r="DJ606" i="11"/>
  <c r="DI606" i="11"/>
  <c r="DH606" i="11"/>
  <c r="DG606" i="11"/>
  <c r="DB606" i="11"/>
  <c r="DA606" i="11"/>
  <c r="CZ606" i="11"/>
  <c r="CY606" i="11"/>
  <c r="CX606" i="11"/>
  <c r="CW606" i="11"/>
  <c r="CV606" i="11"/>
  <c r="CU606" i="11"/>
  <c r="CT606" i="11"/>
  <c r="CS606" i="11"/>
  <c r="CR606" i="11"/>
  <c r="CQ606" i="11"/>
  <c r="CP606" i="11"/>
  <c r="CO606" i="11"/>
  <c r="CN606" i="11"/>
  <c r="CM606" i="11"/>
  <c r="BY606" i="11"/>
  <c r="BL606" i="11"/>
  <c r="BK606" i="11"/>
  <c r="BJ606" i="11"/>
  <c r="BI606" i="11"/>
  <c r="BH606" i="11"/>
  <c r="BG606" i="11"/>
  <c r="BF606" i="11"/>
  <c r="BE606" i="11"/>
  <c r="BD606" i="11"/>
  <c r="BC606" i="11"/>
  <c r="BB606" i="11"/>
  <c r="BA606" i="11"/>
  <c r="AZ606" i="11"/>
  <c r="AY606" i="11"/>
  <c r="AX606" i="11"/>
  <c r="AV606" i="11"/>
  <c r="AU606" i="11"/>
  <c r="AT606" i="11"/>
  <c r="AS606" i="11"/>
  <c r="AR606" i="11"/>
  <c r="AP606" i="11"/>
  <c r="AN606" i="11"/>
  <c r="AM606" i="11"/>
  <c r="AL606" i="11"/>
  <c r="AK606" i="11"/>
  <c r="AJ606" i="11"/>
  <c r="AI606" i="11"/>
  <c r="AH606" i="11"/>
  <c r="AG606" i="11"/>
  <c r="AF606" i="11"/>
  <c r="AE606" i="11"/>
  <c r="AD606" i="11"/>
  <c r="AC606" i="11"/>
  <c r="AB606" i="11"/>
  <c r="AA606" i="11"/>
  <c r="Z606" i="11"/>
  <c r="Y606" i="11"/>
  <c r="X606" i="11"/>
  <c r="W606" i="11"/>
  <c r="V606" i="11"/>
  <c r="U606" i="11"/>
  <c r="T606" i="11"/>
  <c r="S606" i="11"/>
  <c r="R606" i="11"/>
  <c r="Q606" i="11"/>
  <c r="P606" i="11"/>
  <c r="O606" i="11"/>
  <c r="N606" i="11"/>
  <c r="M606" i="11"/>
  <c r="L606" i="11"/>
  <c r="K606" i="11"/>
  <c r="J606" i="11"/>
  <c r="I606" i="11"/>
  <c r="H606" i="11"/>
  <c r="G606" i="11"/>
  <c r="D606" i="11"/>
  <c r="C606" i="11"/>
  <c r="B606" i="11"/>
  <c r="A606" i="11"/>
  <c r="HB605" i="11"/>
  <c r="GD604" i="11"/>
  <c r="GC604" i="11"/>
  <c r="FZ604" i="11"/>
  <c r="FY604" i="11"/>
  <c r="FX604" i="11"/>
  <c r="FW604" i="11"/>
  <c r="FV604" i="11"/>
  <c r="FU604" i="11"/>
  <c r="FT604" i="11"/>
  <c r="FS604" i="11"/>
  <c r="FR604" i="11"/>
  <c r="FQ604" i="11"/>
  <c r="FP604" i="11"/>
  <c r="FO604" i="11"/>
  <c r="FN604" i="11"/>
  <c r="FM604" i="11"/>
  <c r="FL604" i="11"/>
  <c r="FK604" i="11"/>
  <c r="FJ604" i="11"/>
  <c r="FI604" i="11"/>
  <c r="FH604" i="11"/>
  <c r="FG604" i="11"/>
  <c r="FF604" i="11"/>
  <c r="FE604" i="11"/>
  <c r="FD604" i="11"/>
  <c r="FC604" i="11"/>
  <c r="FB604" i="11"/>
  <c r="FA604" i="11"/>
  <c r="EZ604" i="11"/>
  <c r="EY604" i="11"/>
  <c r="EX604" i="11"/>
  <c r="EW604" i="11"/>
  <c r="EV604" i="11"/>
  <c r="EU604" i="11"/>
  <c r="ET604" i="11"/>
  <c r="ES604" i="11"/>
  <c r="ER604" i="11"/>
  <c r="EQ604" i="11"/>
  <c r="EP604" i="11"/>
  <c r="EO604" i="11"/>
  <c r="EN604" i="11"/>
  <c r="EM604" i="11"/>
  <c r="EL604" i="11"/>
  <c r="EK604" i="11"/>
  <c r="EJ604" i="11"/>
  <c r="EI604" i="11"/>
  <c r="EH604" i="11"/>
  <c r="EG604" i="11"/>
  <c r="EF604" i="11"/>
  <c r="EE604" i="11"/>
  <c r="ED604" i="11"/>
  <c r="EC604" i="11"/>
  <c r="EB604" i="11"/>
  <c r="EA604" i="11"/>
  <c r="DZ604" i="11"/>
  <c r="DY604" i="11"/>
  <c r="DX604" i="11"/>
  <c r="DW604" i="11"/>
  <c r="DV604" i="11"/>
  <c r="DU604" i="11"/>
  <c r="DT604" i="11"/>
  <c r="DS604" i="11"/>
  <c r="DR604" i="11"/>
  <c r="DQ604" i="11"/>
  <c r="DP604" i="11"/>
  <c r="DO604" i="11"/>
  <c r="DN604" i="11"/>
  <c r="DM604" i="11"/>
  <c r="DL604" i="11"/>
  <c r="DK604" i="11"/>
  <c r="DJ604" i="11"/>
  <c r="DI604" i="11"/>
  <c r="DH604" i="11"/>
  <c r="DG604" i="11"/>
  <c r="DB604" i="11"/>
  <c r="DA604" i="11"/>
  <c r="CZ604" i="11"/>
  <c r="CY604" i="11"/>
  <c r="CX604" i="11"/>
  <c r="CW604" i="11"/>
  <c r="CV604" i="11"/>
  <c r="CU604" i="11"/>
  <c r="CT604" i="11"/>
  <c r="CS604" i="11"/>
  <c r="CR604" i="11"/>
  <c r="CQ604" i="11"/>
  <c r="CP604" i="11"/>
  <c r="CO604" i="11"/>
  <c r="CN604" i="11"/>
  <c r="CM604" i="11"/>
  <c r="BY604" i="11"/>
  <c r="BL604" i="11"/>
  <c r="BK604" i="11"/>
  <c r="BJ604" i="11"/>
  <c r="BI604" i="11"/>
  <c r="BH604" i="11"/>
  <c r="BG604" i="11"/>
  <c r="BF604" i="11"/>
  <c r="BE604" i="11"/>
  <c r="BD604" i="11"/>
  <c r="BC604" i="11"/>
  <c r="BB604" i="11"/>
  <c r="BA604" i="11"/>
  <c r="AZ604" i="11"/>
  <c r="AY604" i="11"/>
  <c r="AX604" i="11"/>
  <c r="AV604" i="11"/>
  <c r="AU604" i="11"/>
  <c r="AT604" i="11"/>
  <c r="AS604" i="11"/>
  <c r="AR604" i="11"/>
  <c r="AP604" i="11"/>
  <c r="AN604" i="11"/>
  <c r="AM604" i="11"/>
  <c r="AL604" i="11"/>
  <c r="AK604" i="11"/>
  <c r="AJ604" i="11"/>
  <c r="AI604" i="11"/>
  <c r="AH604" i="11"/>
  <c r="AG604" i="11"/>
  <c r="AF604" i="11"/>
  <c r="AE604" i="11"/>
  <c r="AD604" i="11"/>
  <c r="AC604" i="11"/>
  <c r="AB604" i="11"/>
  <c r="AA604" i="11"/>
  <c r="Z604" i="11"/>
  <c r="Y604" i="11"/>
  <c r="X604" i="11"/>
  <c r="W604" i="11"/>
  <c r="V604" i="11"/>
  <c r="U604" i="11"/>
  <c r="T604" i="11"/>
  <c r="S604" i="11"/>
  <c r="R604" i="11"/>
  <c r="Q604" i="11"/>
  <c r="P604" i="11"/>
  <c r="O604" i="11"/>
  <c r="N604" i="11"/>
  <c r="M604" i="11"/>
  <c r="L604" i="11"/>
  <c r="K604" i="11"/>
  <c r="J604" i="11"/>
  <c r="I604" i="11"/>
  <c r="H604" i="11"/>
  <c r="G604" i="11"/>
  <c r="D604" i="11"/>
  <c r="C604" i="11"/>
  <c r="B604" i="11"/>
  <c r="A604" i="11"/>
  <c r="HB603" i="11"/>
  <c r="GD602" i="11"/>
  <c r="GC602" i="11"/>
  <c r="FZ602" i="11"/>
  <c r="FY602" i="11"/>
  <c r="FX602" i="11"/>
  <c r="FW602" i="11"/>
  <c r="FV602" i="11"/>
  <c r="FU602" i="11"/>
  <c r="FT602" i="11"/>
  <c r="FS602" i="11"/>
  <c r="FR602" i="11"/>
  <c r="FQ602" i="11"/>
  <c r="FM602" i="11"/>
  <c r="FL602" i="11"/>
  <c r="FK602" i="11"/>
  <c r="FJ602" i="11"/>
  <c r="FI602" i="11"/>
  <c r="FH602" i="11"/>
  <c r="FG602" i="11"/>
  <c r="FF602" i="11"/>
  <c r="FE602" i="11"/>
  <c r="FD602" i="11"/>
  <c r="FC602" i="11"/>
  <c r="FB602" i="11"/>
  <c r="FA602" i="11"/>
  <c r="EZ602" i="11"/>
  <c r="EY602" i="11"/>
  <c r="EX602" i="11"/>
  <c r="EW602" i="11"/>
  <c r="EV602" i="11"/>
  <c r="EU602" i="11"/>
  <c r="ET602" i="11"/>
  <c r="ES602" i="11"/>
  <c r="ER602" i="11"/>
  <c r="EQ602" i="11"/>
  <c r="EP602" i="11"/>
  <c r="EO602" i="11"/>
  <c r="EN602" i="11"/>
  <c r="EM602" i="11"/>
  <c r="EL602" i="11"/>
  <c r="EK602" i="11"/>
  <c r="EJ602" i="11"/>
  <c r="EI602" i="11"/>
  <c r="EH602" i="11"/>
  <c r="EG602" i="11"/>
  <c r="EF602" i="11"/>
  <c r="EE602" i="11"/>
  <c r="ED602" i="11"/>
  <c r="EC602" i="11"/>
  <c r="EB602" i="11"/>
  <c r="EA602" i="11"/>
  <c r="DZ602" i="11"/>
  <c r="DY602" i="11"/>
  <c r="DX602" i="11"/>
  <c r="DW602" i="11"/>
  <c r="DV602" i="11"/>
  <c r="DU602" i="11"/>
  <c r="DT602" i="11"/>
  <c r="DS602" i="11"/>
  <c r="DR602" i="11"/>
  <c r="DQ602" i="11"/>
  <c r="DP602" i="11"/>
  <c r="DO602" i="11"/>
  <c r="DN602" i="11"/>
  <c r="DM602" i="11"/>
  <c r="DL602" i="11"/>
  <c r="DK602" i="11"/>
  <c r="DJ602" i="11"/>
  <c r="DI602" i="11"/>
  <c r="DH602" i="11"/>
  <c r="DG602" i="11"/>
  <c r="DF602" i="11"/>
  <c r="DB602" i="11"/>
  <c r="DA602" i="11"/>
  <c r="CZ602" i="11"/>
  <c r="CY602" i="11"/>
  <c r="CX602" i="11"/>
  <c r="CW602" i="11"/>
  <c r="CV602" i="11"/>
  <c r="CU602" i="11"/>
  <c r="CT602" i="11"/>
  <c r="CS602" i="11"/>
  <c r="CR602" i="11"/>
  <c r="CQ602" i="11"/>
  <c r="CP602" i="11"/>
  <c r="CO602" i="11"/>
  <c r="CN602" i="11"/>
  <c r="CM602" i="11"/>
  <c r="CG602" i="11"/>
  <c r="CF602" i="11"/>
  <c r="CD602" i="11"/>
  <c r="CC602" i="11"/>
  <c r="CA602" i="11"/>
  <c r="BY602" i="11"/>
  <c r="BL602" i="11"/>
  <c r="BK602" i="11"/>
  <c r="BJ602" i="11"/>
  <c r="BI602" i="11"/>
  <c r="BH602" i="11"/>
  <c r="BG602" i="11"/>
  <c r="BF602" i="11"/>
  <c r="BE602" i="11"/>
  <c r="BD602" i="11"/>
  <c r="BC602" i="11"/>
  <c r="AZ602" i="11"/>
  <c r="AY602" i="11"/>
  <c r="AX602" i="11"/>
  <c r="AW602" i="11"/>
  <c r="AV602" i="11"/>
  <c r="AU602" i="11"/>
  <c r="AT602" i="11"/>
  <c r="AS602" i="11"/>
  <c r="AR602" i="11"/>
  <c r="AQ602" i="11"/>
  <c r="AP602" i="11"/>
  <c r="AO602" i="11"/>
  <c r="AN602" i="11"/>
  <c r="AM602" i="11"/>
  <c r="AL602" i="11"/>
  <c r="AK602" i="11"/>
  <c r="AJ602" i="11"/>
  <c r="AI602" i="11"/>
  <c r="AH602" i="11"/>
  <c r="AG602" i="11"/>
  <c r="AF602" i="11"/>
  <c r="AE602" i="11"/>
  <c r="AD602" i="11"/>
  <c r="AC602" i="11"/>
  <c r="AB602" i="11"/>
  <c r="AA602" i="11"/>
  <c r="Z602" i="11"/>
  <c r="Y602" i="11"/>
  <c r="X602" i="11"/>
  <c r="W602" i="11"/>
  <c r="V602" i="11"/>
  <c r="U602" i="11"/>
  <c r="T602" i="11"/>
  <c r="S602" i="11"/>
  <c r="R602" i="11"/>
  <c r="Q602" i="11"/>
  <c r="P602" i="11"/>
  <c r="O602" i="11"/>
  <c r="N602" i="11"/>
  <c r="M602" i="11"/>
  <c r="L602" i="11"/>
  <c r="K602" i="11"/>
  <c r="J602" i="11"/>
  <c r="I602" i="11"/>
  <c r="H602" i="11"/>
  <c r="G602" i="11"/>
  <c r="D602" i="11"/>
  <c r="C602" i="11"/>
  <c r="B602" i="11"/>
  <c r="A602" i="11"/>
  <c r="HB601" i="11"/>
  <c r="GD600" i="11"/>
  <c r="GC600" i="11"/>
  <c r="FZ600" i="11"/>
  <c r="FY600" i="11"/>
  <c r="FX600" i="11"/>
  <c r="FW600" i="11"/>
  <c r="FV600" i="11"/>
  <c r="FU600" i="11"/>
  <c r="FT600" i="11"/>
  <c r="FS600" i="11"/>
  <c r="FR600" i="11"/>
  <c r="FQ600" i="11"/>
  <c r="FM600" i="11"/>
  <c r="FL600" i="11"/>
  <c r="FK600" i="11"/>
  <c r="FJ600" i="11"/>
  <c r="FI600" i="11"/>
  <c r="FH600" i="11"/>
  <c r="FG600" i="11"/>
  <c r="FF600" i="11"/>
  <c r="FE600" i="11"/>
  <c r="FD600" i="11"/>
  <c r="FC600" i="11"/>
  <c r="FB600" i="11"/>
  <c r="FA600" i="11"/>
  <c r="EZ600" i="11"/>
  <c r="EY600" i="11"/>
  <c r="EX600" i="11"/>
  <c r="EW600" i="11"/>
  <c r="EV600" i="11"/>
  <c r="EU600" i="11"/>
  <c r="ET600" i="11"/>
  <c r="ES600" i="11"/>
  <c r="ER600" i="11"/>
  <c r="EQ600" i="11"/>
  <c r="EP600" i="11"/>
  <c r="EO600" i="11"/>
  <c r="EN600" i="11"/>
  <c r="EM600" i="11"/>
  <c r="EL600" i="11"/>
  <c r="EK600" i="11"/>
  <c r="EJ600" i="11"/>
  <c r="EI600" i="11"/>
  <c r="EH600" i="11"/>
  <c r="EG600" i="11"/>
  <c r="EF600" i="11"/>
  <c r="EE600" i="11"/>
  <c r="ED600" i="11"/>
  <c r="EC600" i="11"/>
  <c r="EB600" i="11"/>
  <c r="EA600" i="11"/>
  <c r="DZ600" i="11"/>
  <c r="DY600" i="11"/>
  <c r="DX600" i="11"/>
  <c r="DW600" i="11"/>
  <c r="DV600" i="11"/>
  <c r="DU600" i="11"/>
  <c r="DT600" i="11"/>
  <c r="DS600" i="11"/>
  <c r="DR600" i="11"/>
  <c r="DQ600" i="11"/>
  <c r="DP600" i="11"/>
  <c r="DO600" i="11"/>
  <c r="DN600" i="11"/>
  <c r="DM600" i="11"/>
  <c r="DL600" i="11"/>
  <c r="DK600" i="11"/>
  <c r="DJ600" i="11"/>
  <c r="DI600" i="11"/>
  <c r="DH600" i="11"/>
  <c r="DG600" i="11"/>
  <c r="DF600" i="11"/>
  <c r="DB600" i="11"/>
  <c r="DA600" i="11"/>
  <c r="CZ600" i="11"/>
  <c r="CY600" i="11"/>
  <c r="CX600" i="11"/>
  <c r="CW600" i="11"/>
  <c r="CV600" i="11"/>
  <c r="CU600" i="11"/>
  <c r="CT600" i="11"/>
  <c r="CS600" i="11"/>
  <c r="CR600" i="11"/>
  <c r="CQ600" i="11"/>
  <c r="CP600" i="11"/>
  <c r="CO600" i="11"/>
  <c r="CN600" i="11"/>
  <c r="CM600" i="11"/>
  <c r="CG600" i="11"/>
  <c r="CF600" i="11"/>
  <c r="CD600" i="11"/>
  <c r="CC600" i="11"/>
  <c r="CA600" i="11"/>
  <c r="BY600" i="11"/>
  <c r="BL600" i="11"/>
  <c r="BK600" i="11"/>
  <c r="BJ600" i="11"/>
  <c r="BI600" i="11"/>
  <c r="BH600" i="11"/>
  <c r="BG600" i="11"/>
  <c r="BF600" i="11"/>
  <c r="BE600" i="11"/>
  <c r="BD600" i="11"/>
  <c r="BC600" i="11"/>
  <c r="AZ600" i="11"/>
  <c r="AY600" i="11"/>
  <c r="AX600" i="11"/>
  <c r="AW600" i="11"/>
  <c r="AV600" i="11"/>
  <c r="AU600" i="11"/>
  <c r="AT600" i="11"/>
  <c r="AS600" i="11"/>
  <c r="AR600" i="11"/>
  <c r="AQ600" i="11"/>
  <c r="AP600" i="11"/>
  <c r="AO600" i="11"/>
  <c r="AN600" i="11"/>
  <c r="AM600" i="11"/>
  <c r="AL600" i="11"/>
  <c r="AK600" i="11"/>
  <c r="AJ600" i="11"/>
  <c r="AI600" i="11"/>
  <c r="AH600" i="11"/>
  <c r="AG600" i="11"/>
  <c r="AF600" i="11"/>
  <c r="AE600" i="11"/>
  <c r="AD600" i="11"/>
  <c r="AC600" i="11"/>
  <c r="AB600" i="11"/>
  <c r="AA600" i="11"/>
  <c r="Z600" i="11"/>
  <c r="Y600" i="11"/>
  <c r="X600" i="11"/>
  <c r="W600" i="11"/>
  <c r="V600" i="11"/>
  <c r="U600" i="11"/>
  <c r="T600" i="11"/>
  <c r="S600" i="11"/>
  <c r="R600" i="11"/>
  <c r="Q600" i="11"/>
  <c r="P600" i="11"/>
  <c r="O600" i="11"/>
  <c r="N600" i="11"/>
  <c r="M600" i="11"/>
  <c r="L600" i="11"/>
  <c r="K600" i="11"/>
  <c r="J600" i="11"/>
  <c r="I600" i="11"/>
  <c r="H600" i="11"/>
  <c r="G600" i="11"/>
  <c r="D600" i="11"/>
  <c r="C600" i="11"/>
  <c r="B600" i="11"/>
  <c r="A600" i="11"/>
  <c r="HB599" i="11"/>
  <c r="GD598" i="11"/>
  <c r="GC598" i="11"/>
  <c r="FZ598" i="11"/>
  <c r="FY598" i="11"/>
  <c r="FX598" i="11"/>
  <c r="FW598" i="11"/>
  <c r="FV598" i="11"/>
  <c r="FU598" i="11"/>
  <c r="FT598" i="11"/>
  <c r="FS598" i="11"/>
  <c r="FR598" i="11"/>
  <c r="FQ598" i="11"/>
  <c r="FP598" i="11"/>
  <c r="FO598" i="11"/>
  <c r="FN598" i="11"/>
  <c r="FM598" i="11"/>
  <c r="FL598" i="11"/>
  <c r="FK598" i="11"/>
  <c r="FJ598" i="11"/>
  <c r="FI598" i="11"/>
  <c r="FH598" i="11"/>
  <c r="FG598" i="11"/>
  <c r="FF598" i="11"/>
  <c r="FE598" i="11"/>
  <c r="FD598" i="11"/>
  <c r="FC598" i="11"/>
  <c r="FB598" i="11"/>
  <c r="FA598" i="11"/>
  <c r="EZ598" i="11"/>
  <c r="EY598" i="11"/>
  <c r="EX598" i="11"/>
  <c r="EW598" i="11"/>
  <c r="EV598" i="11"/>
  <c r="EU598" i="11"/>
  <c r="ET598" i="11"/>
  <c r="ES598" i="11"/>
  <c r="ER598" i="11"/>
  <c r="EQ598" i="11"/>
  <c r="EP598" i="11"/>
  <c r="EO598" i="11"/>
  <c r="EN598" i="11"/>
  <c r="EM598" i="11"/>
  <c r="EL598" i="11"/>
  <c r="EK598" i="11"/>
  <c r="EJ598" i="11"/>
  <c r="EI598" i="11"/>
  <c r="EH598" i="11"/>
  <c r="EG598" i="11"/>
  <c r="EF598" i="11"/>
  <c r="EE598" i="11"/>
  <c r="ED598" i="11"/>
  <c r="EC598" i="11"/>
  <c r="EB598" i="11"/>
  <c r="EA598" i="11"/>
  <c r="DZ598" i="11"/>
  <c r="DY598" i="11"/>
  <c r="DX598" i="11"/>
  <c r="DW598" i="11"/>
  <c r="DV598" i="11"/>
  <c r="DU598" i="11"/>
  <c r="DT598" i="11"/>
  <c r="DS598" i="11"/>
  <c r="DR598" i="11"/>
  <c r="DQ598" i="11"/>
  <c r="DP598" i="11"/>
  <c r="DO598" i="11"/>
  <c r="DN598" i="11"/>
  <c r="DM598" i="11"/>
  <c r="DL598" i="11"/>
  <c r="DK598" i="11"/>
  <c r="DJ598" i="11"/>
  <c r="DI598" i="11"/>
  <c r="DH598" i="11"/>
  <c r="DG598" i="11"/>
  <c r="DB598" i="11"/>
  <c r="DA598" i="11"/>
  <c r="CZ598" i="11"/>
  <c r="CY598" i="11"/>
  <c r="CX598" i="11"/>
  <c r="CW598" i="11"/>
  <c r="CV598" i="11"/>
  <c r="CU598" i="11"/>
  <c r="CT598" i="11"/>
  <c r="CS598" i="11"/>
  <c r="CR598" i="11"/>
  <c r="CQ598" i="11"/>
  <c r="CP598" i="11"/>
  <c r="CO598" i="11"/>
  <c r="CN598" i="11"/>
  <c r="CM598" i="11"/>
  <c r="BY598" i="11"/>
  <c r="BL598" i="11"/>
  <c r="BK598" i="11"/>
  <c r="BJ598" i="11"/>
  <c r="BI598" i="11"/>
  <c r="BH598" i="11"/>
  <c r="BG598" i="11"/>
  <c r="BF598" i="11"/>
  <c r="BE598" i="11"/>
  <c r="BD598" i="11"/>
  <c r="BC598" i="11"/>
  <c r="BB598" i="11"/>
  <c r="BA598" i="11"/>
  <c r="AZ598" i="11"/>
  <c r="AY598" i="11"/>
  <c r="AX598" i="11"/>
  <c r="AV598" i="11"/>
  <c r="AU598" i="11"/>
  <c r="AT598" i="11"/>
  <c r="AS598" i="11"/>
  <c r="AR598" i="11"/>
  <c r="AP598" i="11"/>
  <c r="AN598" i="11"/>
  <c r="AM598" i="11"/>
  <c r="AL598" i="11"/>
  <c r="AK598" i="11"/>
  <c r="AJ598" i="11"/>
  <c r="AI598" i="11"/>
  <c r="AH598" i="11"/>
  <c r="AG598" i="11"/>
  <c r="AF598" i="11"/>
  <c r="AE598" i="11"/>
  <c r="AD598" i="11"/>
  <c r="AC598" i="11"/>
  <c r="AB598" i="11"/>
  <c r="AA598" i="11"/>
  <c r="Z598" i="11"/>
  <c r="Y598" i="11"/>
  <c r="X598" i="11"/>
  <c r="W598" i="11"/>
  <c r="V598" i="11"/>
  <c r="U598" i="11"/>
  <c r="T598" i="11"/>
  <c r="S598" i="11"/>
  <c r="R598" i="11"/>
  <c r="Q598" i="11"/>
  <c r="P598" i="11"/>
  <c r="O598" i="11"/>
  <c r="N598" i="11"/>
  <c r="M598" i="11"/>
  <c r="L598" i="11"/>
  <c r="K598" i="11"/>
  <c r="J598" i="11"/>
  <c r="I598" i="11"/>
  <c r="H598" i="11"/>
  <c r="G598" i="11"/>
  <c r="D598" i="11"/>
  <c r="C598" i="11"/>
  <c r="B598" i="11"/>
  <c r="A598" i="11"/>
  <c r="HB597" i="11"/>
  <c r="GD596" i="11"/>
  <c r="GC596" i="11"/>
  <c r="FZ596" i="11"/>
  <c r="FY596" i="11"/>
  <c r="FX596" i="11"/>
  <c r="FW596" i="11"/>
  <c r="FV596" i="11"/>
  <c r="FU596" i="11"/>
  <c r="FT596" i="11"/>
  <c r="FS596" i="11"/>
  <c r="FR596" i="11"/>
  <c r="FQ596" i="11"/>
  <c r="FM596" i="11"/>
  <c r="FL596" i="11"/>
  <c r="FK596" i="11"/>
  <c r="FJ596" i="11"/>
  <c r="FI596" i="11"/>
  <c r="FH596" i="11"/>
  <c r="FG596" i="11"/>
  <c r="FF596" i="11"/>
  <c r="FE596" i="11"/>
  <c r="FD596" i="11"/>
  <c r="FC596" i="11"/>
  <c r="FB596" i="11"/>
  <c r="FA596" i="11"/>
  <c r="EZ596" i="11"/>
  <c r="EY596" i="11"/>
  <c r="EX596" i="11"/>
  <c r="EW596" i="11"/>
  <c r="EV596" i="11"/>
  <c r="EU596" i="11"/>
  <c r="ET596" i="11"/>
  <c r="ES596" i="11"/>
  <c r="ER596" i="11"/>
  <c r="EQ596" i="11"/>
  <c r="EP596" i="11"/>
  <c r="EO596" i="11"/>
  <c r="EN596" i="11"/>
  <c r="EM596" i="11"/>
  <c r="EL596" i="11"/>
  <c r="EK596" i="11"/>
  <c r="EJ596" i="11"/>
  <c r="EI596" i="11"/>
  <c r="EH596" i="11"/>
  <c r="EG596" i="11"/>
  <c r="EF596" i="11"/>
  <c r="EE596" i="11"/>
  <c r="ED596" i="11"/>
  <c r="EC596" i="11"/>
  <c r="EB596" i="11"/>
  <c r="EA596" i="11"/>
  <c r="DZ596" i="11"/>
  <c r="DY596" i="11"/>
  <c r="DX596" i="11"/>
  <c r="DW596" i="11"/>
  <c r="DV596" i="11"/>
  <c r="DU596" i="11"/>
  <c r="DT596" i="11"/>
  <c r="DS596" i="11"/>
  <c r="DR596" i="11"/>
  <c r="DQ596" i="11"/>
  <c r="DP596" i="11"/>
  <c r="DO596" i="11"/>
  <c r="DN596" i="11"/>
  <c r="DM596" i="11"/>
  <c r="DL596" i="11"/>
  <c r="DK596" i="11"/>
  <c r="DJ596" i="11"/>
  <c r="DI596" i="11"/>
  <c r="DH596" i="11"/>
  <c r="DG596" i="11"/>
  <c r="DF596" i="11"/>
  <c r="DB596" i="11"/>
  <c r="DA596" i="11"/>
  <c r="CZ596" i="11"/>
  <c r="CY596" i="11"/>
  <c r="CX596" i="11"/>
  <c r="CW596" i="11"/>
  <c r="CV596" i="11"/>
  <c r="CU596" i="11"/>
  <c r="CT596" i="11"/>
  <c r="CS596" i="11"/>
  <c r="CR596" i="11"/>
  <c r="CQ596" i="11"/>
  <c r="CP596" i="11"/>
  <c r="CO596" i="11"/>
  <c r="CN596" i="11"/>
  <c r="CM596" i="11"/>
  <c r="BY596" i="11"/>
  <c r="BL596" i="11"/>
  <c r="BK596" i="11"/>
  <c r="BJ596" i="11"/>
  <c r="BI596" i="11"/>
  <c r="BH596" i="11"/>
  <c r="BG596" i="11"/>
  <c r="BF596" i="11"/>
  <c r="BE596" i="11"/>
  <c r="BD596" i="11"/>
  <c r="BC596" i="11"/>
  <c r="BB596" i="11"/>
  <c r="BA596" i="11"/>
  <c r="AZ596" i="11"/>
  <c r="AY596" i="11"/>
  <c r="AX596" i="11"/>
  <c r="AW596" i="11"/>
  <c r="AV596" i="11"/>
  <c r="AU596" i="11"/>
  <c r="AT596" i="11"/>
  <c r="AS596" i="11"/>
  <c r="AR596" i="11"/>
  <c r="AQ596" i="11"/>
  <c r="AP596" i="11"/>
  <c r="AO596" i="11"/>
  <c r="AN596" i="11"/>
  <c r="AM596" i="11"/>
  <c r="AL596" i="11"/>
  <c r="AK596" i="11"/>
  <c r="AJ596" i="11"/>
  <c r="AI596" i="11"/>
  <c r="AH596" i="11"/>
  <c r="AG596" i="11"/>
  <c r="AF596" i="11"/>
  <c r="AE596" i="11"/>
  <c r="AD596" i="11"/>
  <c r="AC596" i="11"/>
  <c r="AB596" i="11"/>
  <c r="AA596" i="11"/>
  <c r="Z596" i="11"/>
  <c r="Y596" i="11"/>
  <c r="X596" i="11"/>
  <c r="W596" i="11"/>
  <c r="V596" i="11"/>
  <c r="U596" i="11"/>
  <c r="T596" i="11"/>
  <c r="S596" i="11"/>
  <c r="R596" i="11"/>
  <c r="Q596" i="11"/>
  <c r="P596" i="11"/>
  <c r="O596" i="11"/>
  <c r="N596" i="11"/>
  <c r="M596" i="11"/>
  <c r="L596" i="11"/>
  <c r="K596" i="11"/>
  <c r="J596" i="11"/>
  <c r="I596" i="11"/>
  <c r="H596" i="11"/>
  <c r="G596" i="11"/>
  <c r="D596" i="11"/>
  <c r="C596" i="11"/>
  <c r="B596" i="11"/>
  <c r="A596" i="11"/>
  <c r="HB595" i="11"/>
  <c r="GD594" i="11"/>
  <c r="GC594" i="11"/>
  <c r="FZ594" i="11"/>
  <c r="FY594" i="11"/>
  <c r="FX594" i="11"/>
  <c r="FW594" i="11"/>
  <c r="FV594" i="11"/>
  <c r="FU594" i="11"/>
  <c r="FT594" i="11"/>
  <c r="FS594" i="11"/>
  <c r="FR594" i="11"/>
  <c r="FQ594" i="11"/>
  <c r="FM594" i="11"/>
  <c r="FL594" i="11"/>
  <c r="FK594" i="11"/>
  <c r="FJ594" i="11"/>
  <c r="FI594" i="11"/>
  <c r="FH594" i="11"/>
  <c r="FG594" i="11"/>
  <c r="FF594" i="11"/>
  <c r="FE594" i="11"/>
  <c r="FD594" i="11"/>
  <c r="FC594" i="11"/>
  <c r="FB594" i="11"/>
  <c r="FA594" i="11"/>
  <c r="EZ594" i="11"/>
  <c r="EY594" i="11"/>
  <c r="EX594" i="11"/>
  <c r="EW594" i="11"/>
  <c r="EV594" i="11"/>
  <c r="EU594" i="11"/>
  <c r="ET594" i="11"/>
  <c r="ES594" i="11"/>
  <c r="ER594" i="11"/>
  <c r="EQ594" i="11"/>
  <c r="EP594" i="11"/>
  <c r="EO594" i="11"/>
  <c r="EN594" i="11"/>
  <c r="EM594" i="11"/>
  <c r="EL594" i="11"/>
  <c r="EK594" i="11"/>
  <c r="EJ594" i="11"/>
  <c r="EI594" i="11"/>
  <c r="EH594" i="11"/>
  <c r="EG594" i="11"/>
  <c r="EF594" i="11"/>
  <c r="EE594" i="11"/>
  <c r="ED594" i="11"/>
  <c r="EC594" i="11"/>
  <c r="EB594" i="11"/>
  <c r="EA594" i="11"/>
  <c r="DZ594" i="11"/>
  <c r="DY594" i="11"/>
  <c r="DX594" i="11"/>
  <c r="DW594" i="11"/>
  <c r="DV594" i="11"/>
  <c r="DU594" i="11"/>
  <c r="DT594" i="11"/>
  <c r="DS594" i="11"/>
  <c r="DR594" i="11"/>
  <c r="DQ594" i="11"/>
  <c r="DP594" i="11"/>
  <c r="DO594" i="11"/>
  <c r="DN594" i="11"/>
  <c r="DM594" i="11"/>
  <c r="DL594" i="11"/>
  <c r="DK594" i="11"/>
  <c r="DJ594" i="11"/>
  <c r="DI594" i="11"/>
  <c r="DH594" i="11"/>
  <c r="DG594" i="11"/>
  <c r="DF594" i="11"/>
  <c r="DB594" i="11"/>
  <c r="DA594" i="11"/>
  <c r="CZ594" i="11"/>
  <c r="CY594" i="11"/>
  <c r="CX594" i="11"/>
  <c r="CW594" i="11"/>
  <c r="CV594" i="11"/>
  <c r="CU594" i="11"/>
  <c r="CT594" i="11"/>
  <c r="CS594" i="11"/>
  <c r="CR594" i="11"/>
  <c r="CQ594" i="11"/>
  <c r="CP594" i="11"/>
  <c r="CO594" i="11"/>
  <c r="CN594" i="11"/>
  <c r="CM594" i="11"/>
  <c r="BY594" i="11"/>
  <c r="BL594" i="11"/>
  <c r="BK594" i="11"/>
  <c r="BJ594" i="11"/>
  <c r="BI594" i="11"/>
  <c r="BH594" i="11"/>
  <c r="BG594" i="11"/>
  <c r="BF594" i="11"/>
  <c r="BE594" i="11"/>
  <c r="BD594" i="11"/>
  <c r="BC594" i="11"/>
  <c r="BB594" i="11"/>
  <c r="BA594" i="11"/>
  <c r="AZ594" i="11"/>
  <c r="AY594" i="11"/>
  <c r="AX594" i="11"/>
  <c r="AW594" i="11"/>
  <c r="AV594" i="11"/>
  <c r="AU594" i="11"/>
  <c r="AT594" i="11"/>
  <c r="AS594" i="11"/>
  <c r="AR594" i="11"/>
  <c r="AQ594" i="11"/>
  <c r="AP594" i="11"/>
  <c r="AO594" i="11"/>
  <c r="AN594" i="11"/>
  <c r="AM594" i="11"/>
  <c r="AL594" i="11"/>
  <c r="AK594" i="11"/>
  <c r="AJ594" i="11"/>
  <c r="AI594" i="11"/>
  <c r="AH594" i="11"/>
  <c r="AG594" i="11"/>
  <c r="AF594" i="11"/>
  <c r="AE594" i="11"/>
  <c r="AD594" i="11"/>
  <c r="AC594" i="11"/>
  <c r="AB594" i="11"/>
  <c r="AA594" i="11"/>
  <c r="Z594" i="11"/>
  <c r="Y594" i="11"/>
  <c r="X594" i="11"/>
  <c r="W594" i="11"/>
  <c r="V594" i="11"/>
  <c r="U594" i="11"/>
  <c r="T594" i="11"/>
  <c r="S594" i="11"/>
  <c r="R594" i="11"/>
  <c r="Q594" i="11"/>
  <c r="P594" i="11"/>
  <c r="O594" i="11"/>
  <c r="N594" i="11"/>
  <c r="M594" i="11"/>
  <c r="L594" i="11"/>
  <c r="K594" i="11"/>
  <c r="J594" i="11"/>
  <c r="I594" i="11"/>
  <c r="H594" i="11"/>
  <c r="G594" i="11"/>
  <c r="D594" i="11"/>
  <c r="C594" i="11"/>
  <c r="B594" i="11"/>
  <c r="A594" i="11"/>
  <c r="HB593" i="11"/>
  <c r="C432" i="11"/>
  <c r="C60" i="11"/>
  <c r="GD126" i="11"/>
  <c r="GC126" i="11"/>
  <c r="FZ126" i="11"/>
  <c r="FY126" i="11"/>
  <c r="FX126" i="11"/>
  <c r="FW126" i="11"/>
  <c r="FV126" i="11"/>
  <c r="FU126" i="11"/>
  <c r="FT126" i="11"/>
  <c r="FS126" i="11"/>
  <c r="FR126" i="11"/>
  <c r="FQ126" i="11"/>
  <c r="FM126" i="11"/>
  <c r="FL126" i="11"/>
  <c r="FK126" i="11"/>
  <c r="FJ126" i="11"/>
  <c r="FI126" i="11"/>
  <c r="FH126" i="11"/>
  <c r="FG126" i="11"/>
  <c r="FF126" i="11"/>
  <c r="FE126" i="11"/>
  <c r="FD126" i="11"/>
  <c r="FC126" i="11"/>
  <c r="FB126" i="11"/>
  <c r="FA126" i="11"/>
  <c r="EZ126" i="11"/>
  <c r="EY126" i="11"/>
  <c r="EX126" i="11"/>
  <c r="EW126" i="11"/>
  <c r="EV126" i="11"/>
  <c r="EU126" i="11"/>
  <c r="ET126" i="11"/>
  <c r="ES126" i="11"/>
  <c r="ER126" i="11"/>
  <c r="EQ126" i="11"/>
  <c r="EP126" i="11"/>
  <c r="EO126" i="11"/>
  <c r="EN126" i="11"/>
  <c r="EM126" i="11"/>
  <c r="EL126" i="11"/>
  <c r="EK126" i="11"/>
  <c r="EJ126" i="11"/>
  <c r="EI126" i="11"/>
  <c r="EH126" i="11"/>
  <c r="EG126" i="11"/>
  <c r="EF126" i="11"/>
  <c r="EE126" i="11"/>
  <c r="ED126" i="11"/>
  <c r="EC126" i="11"/>
  <c r="EB126" i="11"/>
  <c r="EA126" i="11"/>
  <c r="DZ126" i="11"/>
  <c r="DY126" i="11"/>
  <c r="DX126" i="11"/>
  <c r="DW126" i="11"/>
  <c r="DV126" i="11"/>
  <c r="DU126" i="11"/>
  <c r="DT126" i="11"/>
  <c r="DS126" i="11"/>
  <c r="DR126" i="11"/>
  <c r="DQ126" i="11"/>
  <c r="DP126" i="11"/>
  <c r="DO126" i="11"/>
  <c r="DN126" i="11"/>
  <c r="DM126" i="11"/>
  <c r="DL126" i="11"/>
  <c r="DK126" i="11"/>
  <c r="DJ126" i="11"/>
  <c r="DI126" i="11"/>
  <c r="DH126" i="11"/>
  <c r="DG126" i="11"/>
  <c r="DF126" i="11"/>
  <c r="DB126" i="11"/>
  <c r="DA126" i="11"/>
  <c r="CZ126" i="11"/>
  <c r="CY126" i="11"/>
  <c r="CX126" i="11"/>
  <c r="CW126" i="11"/>
  <c r="CV126" i="11"/>
  <c r="CU126" i="11"/>
  <c r="CT126" i="11"/>
  <c r="CS126" i="11"/>
  <c r="CR126" i="11"/>
  <c r="CQ126" i="11"/>
  <c r="CP126" i="11"/>
  <c r="CO126" i="11"/>
  <c r="CN126" i="11"/>
  <c r="CM126" i="11"/>
  <c r="CG126" i="11"/>
  <c r="CF126" i="11"/>
  <c r="CD126" i="11"/>
  <c r="CC126" i="11"/>
  <c r="CA126" i="11"/>
  <c r="BL126" i="11"/>
  <c r="BK126" i="11"/>
  <c r="BJ126" i="11"/>
  <c r="BI126" i="11"/>
  <c r="BH126" i="11"/>
  <c r="BG126" i="11"/>
  <c r="BF126" i="11"/>
  <c r="BE126" i="11"/>
  <c r="BD126" i="11"/>
  <c r="BC126" i="11"/>
  <c r="BB126" i="11"/>
  <c r="BA126" i="11"/>
  <c r="AZ126" i="11"/>
  <c r="AY126" i="11"/>
  <c r="AX126" i="11"/>
  <c r="AW126" i="11"/>
  <c r="AV126" i="11"/>
  <c r="AU126" i="11"/>
  <c r="AT126" i="11"/>
  <c r="AS126" i="11"/>
  <c r="AR126" i="11"/>
  <c r="AQ126" i="11"/>
  <c r="AP126" i="11"/>
  <c r="AO126" i="11"/>
  <c r="AN126" i="11"/>
  <c r="AM126" i="11"/>
  <c r="AL126" i="11"/>
  <c r="AK126" i="11"/>
  <c r="AJ126" i="11"/>
  <c r="AI126" i="11"/>
  <c r="AH126" i="11"/>
  <c r="AG126" i="11"/>
  <c r="AF126" i="11"/>
  <c r="AE126" i="11"/>
  <c r="AD126" i="11"/>
  <c r="AC126" i="11"/>
  <c r="AB126" i="11"/>
  <c r="AA126" i="11"/>
  <c r="Z126" i="11"/>
  <c r="Y126" i="11"/>
  <c r="X126" i="11"/>
  <c r="W126" i="11"/>
  <c r="V126" i="11"/>
  <c r="U126" i="11"/>
  <c r="T126" i="11"/>
  <c r="S126" i="11"/>
  <c r="R126" i="11"/>
  <c r="Q126" i="11"/>
  <c r="P126" i="11"/>
  <c r="O126" i="11"/>
  <c r="N126" i="11"/>
  <c r="M126" i="11"/>
  <c r="L126" i="11"/>
  <c r="K126" i="11"/>
  <c r="J126" i="11"/>
  <c r="I126" i="11"/>
  <c r="H126" i="11"/>
  <c r="G126" i="11"/>
  <c r="D126" i="11"/>
  <c r="C126" i="11"/>
  <c r="B126" i="11"/>
  <c r="A126" i="11"/>
  <c r="HB125" i="11"/>
  <c r="GD132" i="11"/>
  <c r="GC132" i="11"/>
  <c r="FZ132" i="11"/>
  <c r="FY132" i="11"/>
  <c r="FX132" i="11"/>
  <c r="FW132" i="11"/>
  <c r="FV132" i="11"/>
  <c r="FU132" i="11"/>
  <c r="FT132" i="11"/>
  <c r="FS132" i="11"/>
  <c r="FR132" i="11"/>
  <c r="FQ132" i="11"/>
  <c r="FP132" i="11"/>
  <c r="FO132" i="11"/>
  <c r="FN132" i="11"/>
  <c r="FM132" i="11"/>
  <c r="FL132" i="11"/>
  <c r="FK132" i="11"/>
  <c r="FJ132" i="11"/>
  <c r="FI132" i="11"/>
  <c r="FH132" i="11"/>
  <c r="FG132" i="11"/>
  <c r="FF132" i="11"/>
  <c r="FE132" i="11"/>
  <c r="FD132" i="11"/>
  <c r="FC132" i="11"/>
  <c r="FB132" i="11"/>
  <c r="FA132" i="11"/>
  <c r="EZ132" i="11"/>
  <c r="EY132" i="11"/>
  <c r="EX132" i="11"/>
  <c r="EW132" i="11"/>
  <c r="EV132" i="11"/>
  <c r="EU132" i="11"/>
  <c r="ET132" i="11"/>
  <c r="ES132" i="11"/>
  <c r="ER132" i="11"/>
  <c r="EQ132" i="11"/>
  <c r="EP132" i="11"/>
  <c r="EO132" i="11"/>
  <c r="EN132" i="11"/>
  <c r="EM132" i="11"/>
  <c r="EL132" i="11"/>
  <c r="EK132" i="11"/>
  <c r="EJ132" i="11"/>
  <c r="EI132" i="11"/>
  <c r="EH132" i="11"/>
  <c r="EG132" i="11"/>
  <c r="EF132" i="11"/>
  <c r="EE132" i="11"/>
  <c r="ED132" i="11"/>
  <c r="EC132" i="11"/>
  <c r="EB132" i="11"/>
  <c r="EA132" i="11"/>
  <c r="DZ132" i="11"/>
  <c r="DY132" i="11"/>
  <c r="DX132" i="11"/>
  <c r="DW132" i="11"/>
  <c r="DV132" i="11"/>
  <c r="DU132" i="11"/>
  <c r="DT132" i="11"/>
  <c r="DS132" i="11"/>
  <c r="DR132" i="11"/>
  <c r="DQ132" i="11"/>
  <c r="DP132" i="11"/>
  <c r="DO132" i="11"/>
  <c r="DN132" i="11"/>
  <c r="DM132" i="11"/>
  <c r="DL132" i="11"/>
  <c r="DK132" i="11"/>
  <c r="DJ132" i="11"/>
  <c r="DI132" i="11"/>
  <c r="DH132" i="11"/>
  <c r="DG132" i="11"/>
  <c r="DF132" i="11"/>
  <c r="DB132" i="11"/>
  <c r="DA132" i="11"/>
  <c r="CZ132" i="11"/>
  <c r="CY132" i="11"/>
  <c r="CX132" i="11"/>
  <c r="CW132" i="11"/>
  <c r="CV132" i="11"/>
  <c r="CU132" i="11"/>
  <c r="CT132" i="11"/>
  <c r="CS132" i="11"/>
  <c r="CR132" i="11"/>
  <c r="CQ132" i="11"/>
  <c r="CP132" i="11"/>
  <c r="CO132" i="11"/>
  <c r="CN132" i="11"/>
  <c r="CM132" i="11"/>
  <c r="CG132" i="11"/>
  <c r="CF132" i="11"/>
  <c r="CD132" i="11"/>
  <c r="CC132" i="11"/>
  <c r="BY132" i="11"/>
  <c r="BL132" i="11"/>
  <c r="BK132" i="11"/>
  <c r="BJ132" i="11"/>
  <c r="BI132" i="11"/>
  <c r="BH132" i="11"/>
  <c r="BG132" i="11"/>
  <c r="BF132" i="11"/>
  <c r="BE132" i="11"/>
  <c r="BD132" i="11"/>
  <c r="BC132" i="11"/>
  <c r="BB132" i="11"/>
  <c r="BA132" i="11"/>
  <c r="AZ132" i="11"/>
  <c r="AY132" i="11"/>
  <c r="AX132" i="11"/>
  <c r="AW132" i="11"/>
  <c r="AV132" i="11"/>
  <c r="AU132" i="11"/>
  <c r="AT132" i="11"/>
  <c r="AS132" i="11"/>
  <c r="AR132" i="11"/>
  <c r="AQ132" i="11"/>
  <c r="AP132" i="11"/>
  <c r="AO132" i="11"/>
  <c r="AN132" i="11"/>
  <c r="AM132" i="11"/>
  <c r="AL132" i="11"/>
  <c r="AK132" i="11"/>
  <c r="AJ132" i="11"/>
  <c r="AI132" i="11"/>
  <c r="AH132" i="11"/>
  <c r="AG132" i="11"/>
  <c r="AF132" i="11"/>
  <c r="AE132" i="11"/>
  <c r="AD132" i="11"/>
  <c r="AC132" i="11"/>
  <c r="AB132" i="11"/>
  <c r="AA132" i="11"/>
  <c r="Z132" i="11"/>
  <c r="Y132" i="11"/>
  <c r="X132" i="11"/>
  <c r="W132" i="11"/>
  <c r="V132" i="11"/>
  <c r="U132" i="11"/>
  <c r="T132" i="11"/>
  <c r="S132" i="11"/>
  <c r="R132" i="11"/>
  <c r="Q132" i="11"/>
  <c r="P132" i="11"/>
  <c r="O132" i="11"/>
  <c r="N132" i="11"/>
  <c r="M132" i="11"/>
  <c r="L132" i="11"/>
  <c r="K132" i="11"/>
  <c r="J132" i="11"/>
  <c r="I132" i="11"/>
  <c r="H132" i="11"/>
  <c r="G132" i="11"/>
  <c r="D132" i="11"/>
  <c r="C132" i="11"/>
  <c r="B132" i="11"/>
  <c r="A132" i="11"/>
  <c r="HB131" i="11"/>
  <c r="GD592" i="11"/>
  <c r="GC592" i="11"/>
  <c r="FZ592" i="11"/>
  <c r="FY592" i="11"/>
  <c r="FX592" i="11"/>
  <c r="FW592" i="11"/>
  <c r="FV592" i="11"/>
  <c r="FU592" i="11"/>
  <c r="FT592" i="11"/>
  <c r="FS592" i="11"/>
  <c r="FR592" i="11"/>
  <c r="FQ592" i="11"/>
  <c r="FM592" i="11"/>
  <c r="FL592" i="11"/>
  <c r="FK592" i="11"/>
  <c r="FJ592" i="11"/>
  <c r="FI592" i="11"/>
  <c r="FH592" i="11"/>
  <c r="FG592" i="11"/>
  <c r="FF592" i="11"/>
  <c r="FE592" i="11"/>
  <c r="FD592" i="11"/>
  <c r="FC592" i="11"/>
  <c r="FB592" i="11"/>
  <c r="FA592" i="11"/>
  <c r="EZ592" i="11"/>
  <c r="EY592" i="11"/>
  <c r="EX592" i="11"/>
  <c r="EW592" i="11"/>
  <c r="EV592" i="11"/>
  <c r="EU592" i="11"/>
  <c r="ET592" i="11"/>
  <c r="ES592" i="11"/>
  <c r="ER592" i="11"/>
  <c r="EQ592" i="11"/>
  <c r="EP592" i="11"/>
  <c r="EO592" i="11"/>
  <c r="EN592" i="11"/>
  <c r="EM592" i="11"/>
  <c r="EL592" i="11"/>
  <c r="EK592" i="11"/>
  <c r="EJ592" i="11"/>
  <c r="EI592" i="11"/>
  <c r="EH592" i="11"/>
  <c r="EG592" i="11"/>
  <c r="EF592" i="11"/>
  <c r="EE592" i="11"/>
  <c r="ED592" i="11"/>
  <c r="EC592" i="11"/>
  <c r="EB592" i="11"/>
  <c r="EA592" i="11"/>
  <c r="DZ592" i="11"/>
  <c r="DY592" i="11"/>
  <c r="DX592" i="11"/>
  <c r="DW592" i="11"/>
  <c r="DV592" i="11"/>
  <c r="DU592" i="11"/>
  <c r="DT592" i="11"/>
  <c r="DS592" i="11"/>
  <c r="DR592" i="11"/>
  <c r="DQ592" i="11"/>
  <c r="DP592" i="11"/>
  <c r="DO592" i="11"/>
  <c r="DN592" i="11"/>
  <c r="DM592" i="11"/>
  <c r="DL592" i="11"/>
  <c r="DK592" i="11"/>
  <c r="DJ592" i="11"/>
  <c r="DI592" i="11"/>
  <c r="DH592" i="11"/>
  <c r="DG592" i="11"/>
  <c r="DF592" i="11"/>
  <c r="DB592" i="11"/>
  <c r="DA592" i="11"/>
  <c r="CZ592" i="11"/>
  <c r="CY592" i="11"/>
  <c r="CX592" i="11"/>
  <c r="CW592" i="11"/>
  <c r="CV592" i="11"/>
  <c r="CU592" i="11"/>
  <c r="CT592" i="11"/>
  <c r="CS592" i="11"/>
  <c r="CR592" i="11"/>
  <c r="CQ592" i="11"/>
  <c r="CP592" i="11"/>
  <c r="CO592" i="11"/>
  <c r="CN592" i="11"/>
  <c r="CM592" i="11"/>
  <c r="BY592" i="11"/>
  <c r="BL592" i="11"/>
  <c r="BK592" i="11"/>
  <c r="BJ592" i="11"/>
  <c r="BI592" i="11"/>
  <c r="BH592" i="11"/>
  <c r="BG592" i="11"/>
  <c r="BF592" i="11"/>
  <c r="BE592" i="11"/>
  <c r="BD592" i="11"/>
  <c r="BC592" i="11"/>
  <c r="BB592" i="11"/>
  <c r="BA592" i="11"/>
  <c r="AZ592" i="11"/>
  <c r="AY592" i="11"/>
  <c r="AX592" i="11"/>
  <c r="AW592" i="11"/>
  <c r="AV592" i="11"/>
  <c r="AU592" i="11"/>
  <c r="AT592" i="11"/>
  <c r="AS592" i="11"/>
  <c r="AR592" i="11"/>
  <c r="AQ592" i="11"/>
  <c r="AP592" i="11"/>
  <c r="AO592" i="11"/>
  <c r="AN592" i="11"/>
  <c r="AM592" i="11"/>
  <c r="AL592" i="11"/>
  <c r="AK592" i="11"/>
  <c r="AJ592" i="11"/>
  <c r="AI592" i="11"/>
  <c r="AH592" i="11"/>
  <c r="AG592" i="11"/>
  <c r="AF592" i="11"/>
  <c r="AE592" i="11"/>
  <c r="AD592" i="11"/>
  <c r="AC592" i="11"/>
  <c r="AB592" i="11"/>
  <c r="AA592" i="11"/>
  <c r="Z592" i="11"/>
  <c r="Y592" i="11"/>
  <c r="X592" i="11"/>
  <c r="W592" i="11"/>
  <c r="V592" i="11"/>
  <c r="U592" i="11"/>
  <c r="T592" i="11"/>
  <c r="S592" i="11"/>
  <c r="R592" i="11"/>
  <c r="Q592" i="11"/>
  <c r="P592" i="11"/>
  <c r="O592" i="11"/>
  <c r="N592" i="11"/>
  <c r="M592" i="11"/>
  <c r="L592" i="11"/>
  <c r="K592" i="11"/>
  <c r="J592" i="11"/>
  <c r="I592" i="11"/>
  <c r="H592" i="11"/>
  <c r="G592" i="11"/>
  <c r="D592" i="11"/>
  <c r="C592" i="11"/>
  <c r="B592" i="11"/>
  <c r="A592" i="11"/>
  <c r="HB591" i="11"/>
  <c r="GD590" i="11"/>
  <c r="GC590" i="11"/>
  <c r="FZ590" i="11"/>
  <c r="FY590" i="11"/>
  <c r="FX590" i="11"/>
  <c r="FW590" i="11"/>
  <c r="FV590" i="11"/>
  <c r="FU590" i="11"/>
  <c r="FT590" i="11"/>
  <c r="FS590" i="11"/>
  <c r="FR590" i="11"/>
  <c r="FQ590" i="11"/>
  <c r="FP590" i="11"/>
  <c r="FO590" i="11"/>
  <c r="FN590" i="11"/>
  <c r="FM590" i="11"/>
  <c r="FL590" i="11"/>
  <c r="FK590" i="11"/>
  <c r="FJ590" i="11"/>
  <c r="FI590" i="11"/>
  <c r="FH590" i="11"/>
  <c r="FG590" i="11"/>
  <c r="FF590" i="11"/>
  <c r="FE590" i="11"/>
  <c r="FD590" i="11"/>
  <c r="FC590" i="11"/>
  <c r="FB590" i="11"/>
  <c r="FA590" i="11"/>
  <c r="EZ590" i="11"/>
  <c r="EY590" i="11"/>
  <c r="EX590" i="11"/>
  <c r="EW590" i="11"/>
  <c r="EV590" i="11"/>
  <c r="EU590" i="11"/>
  <c r="ET590" i="11"/>
  <c r="ES590" i="11"/>
  <c r="ER590" i="11"/>
  <c r="EQ590" i="11"/>
  <c r="EP590" i="11"/>
  <c r="EO590" i="11"/>
  <c r="EN590" i="11"/>
  <c r="EM590" i="11"/>
  <c r="EL590" i="11"/>
  <c r="EK590" i="11"/>
  <c r="EJ590" i="11"/>
  <c r="EI590" i="11"/>
  <c r="EH590" i="11"/>
  <c r="EG590" i="11"/>
  <c r="EF590" i="11"/>
  <c r="EE590" i="11"/>
  <c r="ED590" i="11"/>
  <c r="EC590" i="11"/>
  <c r="EB590" i="11"/>
  <c r="EA590" i="11"/>
  <c r="DZ590" i="11"/>
  <c r="DY590" i="11"/>
  <c r="DX590" i="11"/>
  <c r="DW590" i="11"/>
  <c r="DV590" i="11"/>
  <c r="DU590" i="11"/>
  <c r="DT590" i="11"/>
  <c r="DS590" i="11"/>
  <c r="DR590" i="11"/>
  <c r="DQ590" i="11"/>
  <c r="DP590" i="11"/>
  <c r="DO590" i="11"/>
  <c r="DN590" i="11"/>
  <c r="DM590" i="11"/>
  <c r="DL590" i="11"/>
  <c r="DK590" i="11"/>
  <c r="DJ590" i="11"/>
  <c r="DI590" i="11"/>
  <c r="DH590" i="11"/>
  <c r="DG590" i="11"/>
  <c r="DB590" i="11"/>
  <c r="DA590" i="11"/>
  <c r="CZ590" i="11"/>
  <c r="CY590" i="11"/>
  <c r="CX590" i="11"/>
  <c r="CW590" i="11"/>
  <c r="CV590" i="11"/>
  <c r="CU590" i="11"/>
  <c r="CT590" i="11"/>
  <c r="CS590" i="11"/>
  <c r="CR590" i="11"/>
  <c r="CQ590" i="11"/>
  <c r="CP590" i="11"/>
  <c r="CO590" i="11"/>
  <c r="CN590" i="11"/>
  <c r="CM590" i="11"/>
  <c r="BY590" i="11"/>
  <c r="BL590" i="11"/>
  <c r="BK590" i="11"/>
  <c r="BJ590" i="11"/>
  <c r="BI590" i="11"/>
  <c r="BH590" i="11"/>
  <c r="BG590" i="11"/>
  <c r="BF590" i="11"/>
  <c r="BE590" i="11"/>
  <c r="BD590" i="11"/>
  <c r="BC590" i="11"/>
  <c r="BB590" i="11"/>
  <c r="BA590" i="11"/>
  <c r="AZ590" i="11"/>
  <c r="AY590" i="11"/>
  <c r="AX590" i="11"/>
  <c r="AV590" i="11"/>
  <c r="AU590" i="11"/>
  <c r="AT590" i="11"/>
  <c r="AS590" i="11"/>
  <c r="AR590" i="11"/>
  <c r="AP590" i="11"/>
  <c r="AN590" i="11"/>
  <c r="AM590" i="11"/>
  <c r="AL590" i="11"/>
  <c r="AK590" i="11"/>
  <c r="AJ590" i="11"/>
  <c r="AI590" i="11"/>
  <c r="AH590" i="11"/>
  <c r="AG590" i="11"/>
  <c r="AF590" i="11"/>
  <c r="AE590" i="11"/>
  <c r="AD590" i="11"/>
  <c r="AC590" i="11"/>
  <c r="AB590" i="11"/>
  <c r="AA590" i="11"/>
  <c r="Z590" i="11"/>
  <c r="Y590" i="11"/>
  <c r="X590" i="11"/>
  <c r="W590" i="11"/>
  <c r="V590" i="11"/>
  <c r="U590" i="11"/>
  <c r="T590" i="11"/>
  <c r="S590" i="11"/>
  <c r="R590" i="11"/>
  <c r="Q590" i="11"/>
  <c r="P590" i="11"/>
  <c r="O590" i="11"/>
  <c r="N590" i="11"/>
  <c r="M590" i="11"/>
  <c r="L590" i="11"/>
  <c r="K590" i="11"/>
  <c r="J590" i="11"/>
  <c r="I590" i="11"/>
  <c r="H590" i="11"/>
  <c r="G590" i="11"/>
  <c r="D590" i="11"/>
  <c r="C590" i="11"/>
  <c r="B590" i="11"/>
  <c r="A590" i="11"/>
  <c r="HB589" i="11"/>
  <c r="GD588" i="11"/>
  <c r="GC588" i="11"/>
  <c r="FZ588" i="11"/>
  <c r="FY588" i="11"/>
  <c r="FX588" i="11"/>
  <c r="FW588" i="11"/>
  <c r="FV588" i="11"/>
  <c r="FU588" i="11"/>
  <c r="FT588" i="11"/>
  <c r="FS588" i="11"/>
  <c r="FR588" i="11"/>
  <c r="FQ588" i="11"/>
  <c r="FP588" i="11"/>
  <c r="FO588" i="11"/>
  <c r="FN588" i="11"/>
  <c r="FM588" i="11"/>
  <c r="FL588" i="11"/>
  <c r="FK588" i="11"/>
  <c r="FJ588" i="11"/>
  <c r="FI588" i="11"/>
  <c r="FH588" i="11"/>
  <c r="FG588" i="11"/>
  <c r="FF588" i="11"/>
  <c r="FE588" i="11"/>
  <c r="FD588" i="11"/>
  <c r="FC588" i="11"/>
  <c r="FB588" i="11"/>
  <c r="FA588" i="11"/>
  <c r="EZ588" i="11"/>
  <c r="EY588" i="11"/>
  <c r="EX588" i="11"/>
  <c r="EW588" i="11"/>
  <c r="EV588" i="11"/>
  <c r="EU588" i="11"/>
  <c r="ET588" i="11"/>
  <c r="ES588" i="11"/>
  <c r="ER588" i="11"/>
  <c r="EQ588" i="11"/>
  <c r="EP588" i="11"/>
  <c r="EO588" i="11"/>
  <c r="EN588" i="11"/>
  <c r="EM588" i="11"/>
  <c r="EL588" i="11"/>
  <c r="EK588" i="11"/>
  <c r="EJ588" i="11"/>
  <c r="EI588" i="11"/>
  <c r="EH588" i="11"/>
  <c r="EG588" i="11"/>
  <c r="EF588" i="11"/>
  <c r="EE588" i="11"/>
  <c r="ED588" i="11"/>
  <c r="EC588" i="11"/>
  <c r="EB588" i="11"/>
  <c r="EA588" i="11"/>
  <c r="DZ588" i="11"/>
  <c r="DY588" i="11"/>
  <c r="DX588" i="11"/>
  <c r="DW588" i="11"/>
  <c r="DV588" i="11"/>
  <c r="DU588" i="11"/>
  <c r="DT588" i="11"/>
  <c r="DS588" i="11"/>
  <c r="DR588" i="11"/>
  <c r="DQ588" i="11"/>
  <c r="DP588" i="11"/>
  <c r="DO588" i="11"/>
  <c r="DN588" i="11"/>
  <c r="DM588" i="11"/>
  <c r="DL588" i="11"/>
  <c r="DK588" i="11"/>
  <c r="DJ588" i="11"/>
  <c r="DI588" i="11"/>
  <c r="DH588" i="11"/>
  <c r="DG588" i="11"/>
  <c r="DB588" i="11"/>
  <c r="DA588" i="11"/>
  <c r="CZ588" i="11"/>
  <c r="CY588" i="11"/>
  <c r="CX588" i="11"/>
  <c r="CW588" i="11"/>
  <c r="CV588" i="11"/>
  <c r="CU588" i="11"/>
  <c r="CT588" i="11"/>
  <c r="CS588" i="11"/>
  <c r="CR588" i="11"/>
  <c r="CQ588" i="11"/>
  <c r="CP588" i="11"/>
  <c r="CO588" i="11"/>
  <c r="CN588" i="11"/>
  <c r="CM588" i="11"/>
  <c r="BY588" i="11"/>
  <c r="BL588" i="11"/>
  <c r="BK588" i="11"/>
  <c r="BJ588" i="11"/>
  <c r="BI588" i="11"/>
  <c r="BH588" i="11"/>
  <c r="BG588" i="11"/>
  <c r="BF588" i="11"/>
  <c r="BE588" i="11"/>
  <c r="BD588" i="11"/>
  <c r="BC588" i="11"/>
  <c r="BB588" i="11"/>
  <c r="BA588" i="11"/>
  <c r="AZ588" i="11"/>
  <c r="AY588" i="11"/>
  <c r="AX588" i="11"/>
  <c r="AV588" i="11"/>
  <c r="AU588" i="11"/>
  <c r="AT588" i="11"/>
  <c r="AS588" i="11"/>
  <c r="AR588" i="11"/>
  <c r="AP588" i="11"/>
  <c r="AN588" i="11"/>
  <c r="AM588" i="11"/>
  <c r="AL588" i="11"/>
  <c r="AK588" i="11"/>
  <c r="AJ588" i="11"/>
  <c r="AI588" i="11"/>
  <c r="AH588" i="11"/>
  <c r="AG588" i="11"/>
  <c r="AF588" i="11"/>
  <c r="AE588" i="11"/>
  <c r="AD588" i="11"/>
  <c r="AC588" i="11"/>
  <c r="AB588" i="11"/>
  <c r="AA588" i="11"/>
  <c r="Z588" i="11"/>
  <c r="Y588" i="11"/>
  <c r="X588" i="11"/>
  <c r="W588" i="11"/>
  <c r="V588" i="11"/>
  <c r="U588" i="11"/>
  <c r="T588" i="11"/>
  <c r="S588" i="11"/>
  <c r="R588" i="11"/>
  <c r="Q588" i="11"/>
  <c r="P588" i="11"/>
  <c r="O588" i="11"/>
  <c r="N588" i="11"/>
  <c r="M588" i="11"/>
  <c r="L588" i="11"/>
  <c r="K588" i="11"/>
  <c r="J588" i="11"/>
  <c r="I588" i="11"/>
  <c r="H588" i="11"/>
  <c r="G588" i="11"/>
  <c r="D588" i="11"/>
  <c r="C588" i="11"/>
  <c r="B588" i="11"/>
  <c r="A588" i="11"/>
  <c r="HB587" i="11"/>
  <c r="GD586" i="11"/>
  <c r="GC586" i="11"/>
  <c r="FZ586" i="11"/>
  <c r="FY586" i="11"/>
  <c r="FX586" i="11"/>
  <c r="FW586" i="11"/>
  <c r="FV586" i="11"/>
  <c r="FU586" i="11"/>
  <c r="FT586" i="11"/>
  <c r="FS586" i="11"/>
  <c r="FR586" i="11"/>
  <c r="FQ586" i="11"/>
  <c r="FM586" i="11"/>
  <c r="FL586" i="11"/>
  <c r="FK586" i="11"/>
  <c r="FJ586" i="11"/>
  <c r="FI586" i="11"/>
  <c r="FH586" i="11"/>
  <c r="FG586" i="11"/>
  <c r="FF586" i="11"/>
  <c r="FE586" i="11"/>
  <c r="FD586" i="11"/>
  <c r="FC586" i="11"/>
  <c r="FB586" i="11"/>
  <c r="FA586" i="11"/>
  <c r="EZ586" i="11"/>
  <c r="EY586" i="11"/>
  <c r="EX586" i="11"/>
  <c r="EW586" i="11"/>
  <c r="EV586" i="11"/>
  <c r="EU586" i="11"/>
  <c r="ET586" i="11"/>
  <c r="ES586" i="11"/>
  <c r="ER586" i="11"/>
  <c r="EQ586" i="11"/>
  <c r="EP586" i="11"/>
  <c r="EO586" i="11"/>
  <c r="EN586" i="11"/>
  <c r="EM586" i="11"/>
  <c r="EL586" i="11"/>
  <c r="EK586" i="11"/>
  <c r="EJ586" i="11"/>
  <c r="EI586" i="11"/>
  <c r="EH586" i="11"/>
  <c r="EG586" i="11"/>
  <c r="EF586" i="11"/>
  <c r="EE586" i="11"/>
  <c r="ED586" i="11"/>
  <c r="EC586" i="11"/>
  <c r="EB586" i="11"/>
  <c r="EA586" i="11"/>
  <c r="DZ586" i="11"/>
  <c r="DY586" i="11"/>
  <c r="DX586" i="11"/>
  <c r="DW586" i="11"/>
  <c r="DV586" i="11"/>
  <c r="DU586" i="11"/>
  <c r="DT586" i="11"/>
  <c r="DS586" i="11"/>
  <c r="DR586" i="11"/>
  <c r="DQ586" i="11"/>
  <c r="DP586" i="11"/>
  <c r="DO586" i="11"/>
  <c r="DN586" i="11"/>
  <c r="DM586" i="11"/>
  <c r="DL586" i="11"/>
  <c r="DK586" i="11"/>
  <c r="DJ586" i="11"/>
  <c r="DI586" i="11"/>
  <c r="DH586" i="11"/>
  <c r="DG586" i="11"/>
  <c r="DF586" i="11"/>
  <c r="DB586" i="11"/>
  <c r="DA586" i="11"/>
  <c r="CZ586" i="11"/>
  <c r="CY586" i="11"/>
  <c r="CX586" i="11"/>
  <c r="CW586" i="11"/>
  <c r="CV586" i="11"/>
  <c r="CU586" i="11"/>
  <c r="CT586" i="11"/>
  <c r="CS586" i="11"/>
  <c r="CR586" i="11"/>
  <c r="CQ586" i="11"/>
  <c r="CP586" i="11"/>
  <c r="CO586" i="11"/>
  <c r="CN586" i="11"/>
  <c r="CM586" i="11"/>
  <c r="BY586" i="11"/>
  <c r="BL586" i="11"/>
  <c r="BK586" i="11"/>
  <c r="BJ586" i="11"/>
  <c r="BI586" i="11"/>
  <c r="BH586" i="11"/>
  <c r="BG586" i="11"/>
  <c r="BF586" i="11"/>
  <c r="BE586" i="11"/>
  <c r="BD586" i="11"/>
  <c r="BC586" i="11"/>
  <c r="BB586" i="11"/>
  <c r="BA586" i="11"/>
  <c r="AZ586" i="11"/>
  <c r="AY586" i="11"/>
  <c r="AX586" i="11"/>
  <c r="AW586" i="11"/>
  <c r="AV586" i="11"/>
  <c r="AU586" i="11"/>
  <c r="AT586" i="11"/>
  <c r="AS586" i="11"/>
  <c r="AR586" i="11"/>
  <c r="AQ586" i="11"/>
  <c r="AP586" i="11"/>
  <c r="AO586" i="11"/>
  <c r="AN586" i="11"/>
  <c r="AM586" i="11"/>
  <c r="AL586" i="11"/>
  <c r="AK586" i="11"/>
  <c r="AJ586" i="11"/>
  <c r="AI586" i="11"/>
  <c r="AH586" i="11"/>
  <c r="AG586" i="11"/>
  <c r="AF586" i="11"/>
  <c r="AE586" i="11"/>
  <c r="AD586" i="11"/>
  <c r="AC586" i="11"/>
  <c r="AB586" i="11"/>
  <c r="AA586" i="11"/>
  <c r="Z586" i="11"/>
  <c r="Y586" i="11"/>
  <c r="X586" i="11"/>
  <c r="W586" i="11"/>
  <c r="V586" i="11"/>
  <c r="U586" i="11"/>
  <c r="T586" i="11"/>
  <c r="S586" i="11"/>
  <c r="R586" i="11"/>
  <c r="Q586" i="11"/>
  <c r="P586" i="11"/>
  <c r="O586" i="11"/>
  <c r="N586" i="11"/>
  <c r="M586" i="11"/>
  <c r="L586" i="11"/>
  <c r="K586" i="11"/>
  <c r="J586" i="11"/>
  <c r="I586" i="11"/>
  <c r="H586" i="11"/>
  <c r="G586" i="11"/>
  <c r="D586" i="11"/>
  <c r="C586" i="11"/>
  <c r="B586" i="11"/>
  <c r="A586" i="11"/>
  <c r="HB585" i="11"/>
  <c r="GD584" i="11"/>
  <c r="GC584" i="11"/>
  <c r="FZ584" i="11"/>
  <c r="FY584" i="11"/>
  <c r="FX584" i="11"/>
  <c r="FW584" i="11"/>
  <c r="FV584" i="11"/>
  <c r="FU584" i="11"/>
  <c r="FT584" i="11"/>
  <c r="FS584" i="11"/>
  <c r="FR584" i="11"/>
  <c r="FQ584" i="11"/>
  <c r="FP584" i="11"/>
  <c r="FO584" i="11"/>
  <c r="FN584" i="11"/>
  <c r="FM584" i="11"/>
  <c r="FL584" i="11"/>
  <c r="FK584" i="11"/>
  <c r="FJ584" i="11"/>
  <c r="FI584" i="11"/>
  <c r="FH584" i="11"/>
  <c r="FG584" i="11"/>
  <c r="FF584" i="11"/>
  <c r="FE584" i="11"/>
  <c r="FD584" i="11"/>
  <c r="FC584" i="11"/>
  <c r="FB584" i="11"/>
  <c r="FA584" i="11"/>
  <c r="EZ584" i="11"/>
  <c r="EY584" i="11"/>
  <c r="EX584" i="11"/>
  <c r="EW584" i="11"/>
  <c r="EV584" i="11"/>
  <c r="EU584" i="11"/>
  <c r="ET584" i="11"/>
  <c r="ES584" i="11"/>
  <c r="ER584" i="11"/>
  <c r="EQ584" i="11"/>
  <c r="EP584" i="11"/>
  <c r="EO584" i="11"/>
  <c r="EN584" i="11"/>
  <c r="EM584" i="11"/>
  <c r="EL584" i="11"/>
  <c r="EK584" i="11"/>
  <c r="EJ584" i="11"/>
  <c r="EI584" i="11"/>
  <c r="EH584" i="11"/>
  <c r="EG584" i="11"/>
  <c r="EF584" i="11"/>
  <c r="EE584" i="11"/>
  <c r="ED584" i="11"/>
  <c r="EC584" i="11"/>
  <c r="EB584" i="11"/>
  <c r="EA584" i="11"/>
  <c r="DZ584" i="11"/>
  <c r="DY584" i="11"/>
  <c r="DX584" i="11"/>
  <c r="DW584" i="11"/>
  <c r="DV584" i="11"/>
  <c r="DU584" i="11"/>
  <c r="DT584" i="11"/>
  <c r="DS584" i="11"/>
  <c r="DR584" i="11"/>
  <c r="DQ584" i="11"/>
  <c r="DP584" i="11"/>
  <c r="DO584" i="11"/>
  <c r="DN584" i="11"/>
  <c r="DM584" i="11"/>
  <c r="DL584" i="11"/>
  <c r="DK584" i="11"/>
  <c r="DJ584" i="11"/>
  <c r="DI584" i="11"/>
  <c r="DH584" i="11"/>
  <c r="DG584" i="11"/>
  <c r="DB584" i="11"/>
  <c r="DA584" i="11"/>
  <c r="CZ584" i="11"/>
  <c r="CY584" i="11"/>
  <c r="CX584" i="11"/>
  <c r="CW584" i="11"/>
  <c r="CV584" i="11"/>
  <c r="CU584" i="11"/>
  <c r="CT584" i="11"/>
  <c r="CS584" i="11"/>
  <c r="CR584" i="11"/>
  <c r="CQ584" i="11"/>
  <c r="CP584" i="11"/>
  <c r="CO584" i="11"/>
  <c r="CN584" i="11"/>
  <c r="CM584" i="11"/>
  <c r="BY584" i="11"/>
  <c r="BL584" i="11"/>
  <c r="BK584" i="11"/>
  <c r="BJ584" i="11"/>
  <c r="BI584" i="11"/>
  <c r="BH584" i="11"/>
  <c r="BG584" i="11"/>
  <c r="BF584" i="11"/>
  <c r="BE584" i="11"/>
  <c r="BD584" i="11"/>
  <c r="BC584" i="11"/>
  <c r="BB584" i="11"/>
  <c r="BA584" i="11"/>
  <c r="AZ584" i="11"/>
  <c r="AY584" i="11"/>
  <c r="AX584" i="11"/>
  <c r="AV584" i="11"/>
  <c r="AU584" i="11"/>
  <c r="AT584" i="11"/>
  <c r="AS584" i="11"/>
  <c r="AR584" i="11"/>
  <c r="AP584" i="11"/>
  <c r="AN584" i="11"/>
  <c r="AM584" i="11"/>
  <c r="AL584" i="11"/>
  <c r="AK584" i="11"/>
  <c r="AJ584" i="11"/>
  <c r="AI584" i="11"/>
  <c r="AH584" i="11"/>
  <c r="AG584" i="11"/>
  <c r="AF584" i="11"/>
  <c r="AE584" i="11"/>
  <c r="AD584" i="11"/>
  <c r="AC584" i="11"/>
  <c r="AB584" i="11"/>
  <c r="AA584" i="11"/>
  <c r="Z584" i="11"/>
  <c r="Y584" i="11"/>
  <c r="X584" i="11"/>
  <c r="W584" i="11"/>
  <c r="V584" i="11"/>
  <c r="U584" i="11"/>
  <c r="T584" i="11"/>
  <c r="S584" i="11"/>
  <c r="R584" i="11"/>
  <c r="Q584" i="11"/>
  <c r="P584" i="11"/>
  <c r="O584" i="11"/>
  <c r="N584" i="11"/>
  <c r="M584" i="11"/>
  <c r="L584" i="11"/>
  <c r="K584" i="11"/>
  <c r="J584" i="11"/>
  <c r="I584" i="11"/>
  <c r="H584" i="11"/>
  <c r="G584" i="11"/>
  <c r="D584" i="11"/>
  <c r="C584" i="11"/>
  <c r="B584" i="11"/>
  <c r="A584" i="11"/>
  <c r="HB583" i="11"/>
  <c r="GD582" i="11"/>
  <c r="GC582" i="11"/>
  <c r="FZ582" i="11"/>
  <c r="FY582" i="11"/>
  <c r="FX582" i="11"/>
  <c r="FW582" i="11"/>
  <c r="FV582" i="11"/>
  <c r="FU582" i="11"/>
  <c r="FT582" i="11"/>
  <c r="FS582" i="11"/>
  <c r="FR582" i="11"/>
  <c r="FQ582" i="11"/>
  <c r="FP582" i="11"/>
  <c r="FO582" i="11"/>
  <c r="FN582" i="11"/>
  <c r="FM582" i="11"/>
  <c r="FL582" i="11"/>
  <c r="FK582" i="11"/>
  <c r="FJ582" i="11"/>
  <c r="FI582" i="11"/>
  <c r="FH582" i="11"/>
  <c r="FG582" i="11"/>
  <c r="FF582" i="11"/>
  <c r="FE582" i="11"/>
  <c r="FD582" i="11"/>
  <c r="FC582" i="11"/>
  <c r="FB582" i="11"/>
  <c r="FA582" i="11"/>
  <c r="EZ582" i="11"/>
  <c r="EY582" i="11"/>
  <c r="EX582" i="11"/>
  <c r="EW582" i="11"/>
  <c r="EV582" i="11"/>
  <c r="EU582" i="11"/>
  <c r="ET582" i="11"/>
  <c r="ES582" i="11"/>
  <c r="ER582" i="11"/>
  <c r="EQ582" i="11"/>
  <c r="EP582" i="11"/>
  <c r="EO582" i="11"/>
  <c r="EN582" i="11"/>
  <c r="EM582" i="11"/>
  <c r="EL582" i="11"/>
  <c r="EK582" i="11"/>
  <c r="EJ582" i="11"/>
  <c r="EI582" i="11"/>
  <c r="EH582" i="11"/>
  <c r="EG582" i="11"/>
  <c r="EF582" i="11"/>
  <c r="EE582" i="11"/>
  <c r="ED582" i="11"/>
  <c r="EC582" i="11"/>
  <c r="EB582" i="11"/>
  <c r="EA582" i="11"/>
  <c r="DZ582" i="11"/>
  <c r="DY582" i="11"/>
  <c r="DX582" i="11"/>
  <c r="DW582" i="11"/>
  <c r="DV582" i="11"/>
  <c r="DU582" i="11"/>
  <c r="DT582" i="11"/>
  <c r="DS582" i="11"/>
  <c r="DR582" i="11"/>
  <c r="DQ582" i="11"/>
  <c r="DP582" i="11"/>
  <c r="DO582" i="11"/>
  <c r="DN582" i="11"/>
  <c r="DM582" i="11"/>
  <c r="DL582" i="11"/>
  <c r="DK582" i="11"/>
  <c r="DJ582" i="11"/>
  <c r="DI582" i="11"/>
  <c r="DH582" i="11"/>
  <c r="DG582" i="11"/>
  <c r="DB582" i="11"/>
  <c r="DA582" i="11"/>
  <c r="CZ582" i="11"/>
  <c r="CY582" i="11"/>
  <c r="CX582" i="11"/>
  <c r="CW582" i="11"/>
  <c r="CV582" i="11"/>
  <c r="CU582" i="11"/>
  <c r="CT582" i="11"/>
  <c r="CS582" i="11"/>
  <c r="CR582" i="11"/>
  <c r="CQ582" i="11"/>
  <c r="CP582" i="11"/>
  <c r="CO582" i="11"/>
  <c r="CN582" i="11"/>
  <c r="CM582" i="11"/>
  <c r="BY582" i="11"/>
  <c r="BL582" i="11"/>
  <c r="BK582" i="11"/>
  <c r="BJ582" i="11"/>
  <c r="BI582" i="11"/>
  <c r="BH582" i="11"/>
  <c r="BG582" i="11"/>
  <c r="BF582" i="11"/>
  <c r="BE582" i="11"/>
  <c r="BD582" i="11"/>
  <c r="BC582" i="11"/>
  <c r="BB582" i="11"/>
  <c r="BA582" i="11"/>
  <c r="AZ582" i="11"/>
  <c r="AY582" i="11"/>
  <c r="AX582" i="11"/>
  <c r="AV582" i="11"/>
  <c r="AU582" i="11"/>
  <c r="AT582" i="11"/>
  <c r="AS582" i="11"/>
  <c r="AR582" i="11"/>
  <c r="AP582" i="11"/>
  <c r="AN582" i="11"/>
  <c r="AM582" i="11"/>
  <c r="AL582" i="11"/>
  <c r="AK582" i="11"/>
  <c r="AJ582" i="11"/>
  <c r="AI582" i="11"/>
  <c r="AH582" i="11"/>
  <c r="AG582" i="11"/>
  <c r="AF582" i="11"/>
  <c r="AE582" i="11"/>
  <c r="AD582" i="11"/>
  <c r="AC582" i="11"/>
  <c r="AB582" i="11"/>
  <c r="AA582" i="11"/>
  <c r="Z582" i="11"/>
  <c r="Y582" i="11"/>
  <c r="X582" i="11"/>
  <c r="W582" i="11"/>
  <c r="V582" i="11"/>
  <c r="U582" i="11"/>
  <c r="T582" i="11"/>
  <c r="S582" i="11"/>
  <c r="R582" i="11"/>
  <c r="Q582" i="11"/>
  <c r="P582" i="11"/>
  <c r="O582" i="11"/>
  <c r="N582" i="11"/>
  <c r="M582" i="11"/>
  <c r="L582" i="11"/>
  <c r="K582" i="11"/>
  <c r="J582" i="11"/>
  <c r="I582" i="11"/>
  <c r="H582" i="11"/>
  <c r="G582" i="11"/>
  <c r="D582" i="11"/>
  <c r="C582" i="11"/>
  <c r="B582" i="11"/>
  <c r="A582" i="11"/>
  <c r="HB581" i="11"/>
  <c r="GD580" i="11"/>
  <c r="GC580" i="11"/>
  <c r="FZ580" i="11"/>
  <c r="FY580" i="11"/>
  <c r="FX580" i="11"/>
  <c r="FW580" i="11"/>
  <c r="FV580" i="11"/>
  <c r="FU580" i="11"/>
  <c r="FT580" i="11"/>
  <c r="FS580" i="11"/>
  <c r="FR580" i="11"/>
  <c r="FQ580" i="11"/>
  <c r="FP580" i="11"/>
  <c r="FO580" i="11"/>
  <c r="FN580" i="11"/>
  <c r="FM580" i="11"/>
  <c r="FL580" i="11"/>
  <c r="FK580" i="11"/>
  <c r="FJ580" i="11"/>
  <c r="FI580" i="11"/>
  <c r="FH580" i="11"/>
  <c r="FG580" i="11"/>
  <c r="FF580" i="11"/>
  <c r="FE580" i="11"/>
  <c r="FD580" i="11"/>
  <c r="FC580" i="11"/>
  <c r="FB580" i="11"/>
  <c r="FA580" i="11"/>
  <c r="EZ580" i="11"/>
  <c r="EY580" i="11"/>
  <c r="EX580" i="11"/>
  <c r="EW580" i="11"/>
  <c r="EV580" i="11"/>
  <c r="EU580" i="11"/>
  <c r="ET580" i="11"/>
  <c r="ES580" i="11"/>
  <c r="ER580" i="11"/>
  <c r="EQ580" i="11"/>
  <c r="EP580" i="11"/>
  <c r="EO580" i="11"/>
  <c r="EN580" i="11"/>
  <c r="EM580" i="11"/>
  <c r="EL580" i="11"/>
  <c r="EK580" i="11"/>
  <c r="EJ580" i="11"/>
  <c r="EI580" i="11"/>
  <c r="EH580" i="11"/>
  <c r="EG580" i="11"/>
  <c r="EF580" i="11"/>
  <c r="EE580" i="11"/>
  <c r="ED580" i="11"/>
  <c r="EC580" i="11"/>
  <c r="EB580" i="11"/>
  <c r="EA580" i="11"/>
  <c r="DZ580" i="11"/>
  <c r="DY580" i="11"/>
  <c r="DX580" i="11"/>
  <c r="DW580" i="11"/>
  <c r="DV580" i="11"/>
  <c r="DU580" i="11"/>
  <c r="DT580" i="11"/>
  <c r="DS580" i="11"/>
  <c r="DR580" i="11"/>
  <c r="DQ580" i="11"/>
  <c r="DP580" i="11"/>
  <c r="DO580" i="11"/>
  <c r="DN580" i="11"/>
  <c r="DM580" i="11"/>
  <c r="DL580" i="11"/>
  <c r="DK580" i="11"/>
  <c r="DJ580" i="11"/>
  <c r="DI580" i="11"/>
  <c r="DH580" i="11"/>
  <c r="DG580" i="11"/>
  <c r="DB580" i="11"/>
  <c r="DA580" i="11"/>
  <c r="CZ580" i="11"/>
  <c r="CY580" i="11"/>
  <c r="CX580" i="11"/>
  <c r="CW580" i="11"/>
  <c r="CV580" i="11"/>
  <c r="CU580" i="11"/>
  <c r="CT580" i="11"/>
  <c r="CS580" i="11"/>
  <c r="CR580" i="11"/>
  <c r="CQ580" i="11"/>
  <c r="CP580" i="11"/>
  <c r="CO580" i="11"/>
  <c r="CN580" i="11"/>
  <c r="CM580" i="11"/>
  <c r="BY580" i="11"/>
  <c r="BL580" i="11"/>
  <c r="BK580" i="11"/>
  <c r="BJ580" i="11"/>
  <c r="BI580" i="11"/>
  <c r="BH580" i="11"/>
  <c r="BG580" i="11"/>
  <c r="BF580" i="11"/>
  <c r="BE580" i="11"/>
  <c r="BD580" i="11"/>
  <c r="BC580" i="11"/>
  <c r="BB580" i="11"/>
  <c r="BA580" i="11"/>
  <c r="AZ580" i="11"/>
  <c r="AY580" i="11"/>
  <c r="AX580" i="11"/>
  <c r="AV580" i="11"/>
  <c r="AU580" i="11"/>
  <c r="AT580" i="11"/>
  <c r="AS580" i="11"/>
  <c r="AR580" i="11"/>
  <c r="AP580" i="11"/>
  <c r="AN580" i="11"/>
  <c r="AM580" i="11"/>
  <c r="AL580" i="11"/>
  <c r="AK580" i="11"/>
  <c r="AJ580" i="11"/>
  <c r="AI580" i="11"/>
  <c r="AH580" i="11"/>
  <c r="AG580" i="11"/>
  <c r="AF580" i="11"/>
  <c r="AE580" i="11"/>
  <c r="AD580" i="11"/>
  <c r="AC580" i="11"/>
  <c r="AB580" i="11"/>
  <c r="AA580" i="11"/>
  <c r="Z580" i="11"/>
  <c r="Y580" i="11"/>
  <c r="X580" i="11"/>
  <c r="W580" i="11"/>
  <c r="V580" i="11"/>
  <c r="U580" i="11"/>
  <c r="T580" i="11"/>
  <c r="S580" i="11"/>
  <c r="R580" i="11"/>
  <c r="Q580" i="11"/>
  <c r="P580" i="11"/>
  <c r="O580" i="11"/>
  <c r="N580" i="11"/>
  <c r="M580" i="11"/>
  <c r="L580" i="11"/>
  <c r="K580" i="11"/>
  <c r="J580" i="11"/>
  <c r="I580" i="11"/>
  <c r="H580" i="11"/>
  <c r="G580" i="11"/>
  <c r="D580" i="11"/>
  <c r="C580" i="11"/>
  <c r="B580" i="11"/>
  <c r="A580" i="11"/>
  <c r="HB579" i="11"/>
  <c r="GD578" i="11"/>
  <c r="GC578" i="11"/>
  <c r="FZ578" i="11"/>
  <c r="FY578" i="11"/>
  <c r="FX578" i="11"/>
  <c r="FW578" i="11"/>
  <c r="FV578" i="11"/>
  <c r="FU578" i="11"/>
  <c r="FT578" i="11"/>
  <c r="FS578" i="11"/>
  <c r="FR578" i="11"/>
  <c r="FQ578" i="11"/>
  <c r="FP578" i="11"/>
  <c r="FO578" i="11"/>
  <c r="FN578" i="11"/>
  <c r="FM578" i="11"/>
  <c r="FL578" i="11"/>
  <c r="FK578" i="11"/>
  <c r="FJ578" i="11"/>
  <c r="FI578" i="11"/>
  <c r="FH578" i="11"/>
  <c r="FG578" i="11"/>
  <c r="FF578" i="11"/>
  <c r="FE578" i="11"/>
  <c r="FD578" i="11"/>
  <c r="FC578" i="11"/>
  <c r="FB578" i="11"/>
  <c r="FA578" i="11"/>
  <c r="EZ578" i="11"/>
  <c r="EY578" i="11"/>
  <c r="EX578" i="11"/>
  <c r="EW578" i="11"/>
  <c r="EV578" i="11"/>
  <c r="EU578" i="11"/>
  <c r="ET578" i="11"/>
  <c r="ES578" i="11"/>
  <c r="ER578" i="11"/>
  <c r="EQ578" i="11"/>
  <c r="EP578" i="11"/>
  <c r="EO578" i="11"/>
  <c r="EN578" i="11"/>
  <c r="EM578" i="11"/>
  <c r="EL578" i="11"/>
  <c r="EK578" i="11"/>
  <c r="EJ578" i="11"/>
  <c r="EI578" i="11"/>
  <c r="EH578" i="11"/>
  <c r="EG578" i="11"/>
  <c r="EF578" i="11"/>
  <c r="EE578" i="11"/>
  <c r="ED578" i="11"/>
  <c r="EC578" i="11"/>
  <c r="EB578" i="11"/>
  <c r="EA578" i="11"/>
  <c r="DZ578" i="11"/>
  <c r="DY578" i="11"/>
  <c r="DX578" i="11"/>
  <c r="DW578" i="11"/>
  <c r="DV578" i="11"/>
  <c r="DU578" i="11"/>
  <c r="DT578" i="11"/>
  <c r="DS578" i="11"/>
  <c r="DR578" i="11"/>
  <c r="DQ578" i="11"/>
  <c r="DP578" i="11"/>
  <c r="DO578" i="11"/>
  <c r="DN578" i="11"/>
  <c r="DM578" i="11"/>
  <c r="DL578" i="11"/>
  <c r="DK578" i="11"/>
  <c r="DJ578" i="11"/>
  <c r="DI578" i="11"/>
  <c r="DH578" i="11"/>
  <c r="DG578" i="11"/>
  <c r="DB578" i="11"/>
  <c r="DA578" i="11"/>
  <c r="CZ578" i="11"/>
  <c r="CY578" i="11"/>
  <c r="CX578" i="11"/>
  <c r="CW578" i="11"/>
  <c r="CV578" i="11"/>
  <c r="CU578" i="11"/>
  <c r="CT578" i="11"/>
  <c r="CS578" i="11"/>
  <c r="CR578" i="11"/>
  <c r="CQ578" i="11"/>
  <c r="CP578" i="11"/>
  <c r="CO578" i="11"/>
  <c r="CN578" i="11"/>
  <c r="CM578" i="11"/>
  <c r="BY578" i="11"/>
  <c r="BL578" i="11"/>
  <c r="BK578" i="11"/>
  <c r="BJ578" i="11"/>
  <c r="BI578" i="11"/>
  <c r="BH578" i="11"/>
  <c r="BG578" i="11"/>
  <c r="BF578" i="11"/>
  <c r="BE578" i="11"/>
  <c r="BD578" i="11"/>
  <c r="BC578" i="11"/>
  <c r="BB578" i="11"/>
  <c r="BA578" i="11"/>
  <c r="AZ578" i="11"/>
  <c r="AY578" i="11"/>
  <c r="AX578" i="11"/>
  <c r="AV578" i="11"/>
  <c r="AU578" i="11"/>
  <c r="AT578" i="11"/>
  <c r="AS578" i="11"/>
  <c r="AR578" i="11"/>
  <c r="AP578" i="11"/>
  <c r="AN578" i="11"/>
  <c r="AM578" i="11"/>
  <c r="AL578" i="11"/>
  <c r="AK578" i="11"/>
  <c r="AJ578" i="11"/>
  <c r="AI578" i="11"/>
  <c r="AH578" i="11"/>
  <c r="AG578" i="11"/>
  <c r="AF578" i="11"/>
  <c r="AE578" i="11"/>
  <c r="AD578" i="11"/>
  <c r="AC578" i="11"/>
  <c r="AB578" i="11"/>
  <c r="AA578" i="11"/>
  <c r="Z578" i="11"/>
  <c r="Y578" i="11"/>
  <c r="X578" i="11"/>
  <c r="W578" i="11"/>
  <c r="V578" i="11"/>
  <c r="U578" i="11"/>
  <c r="T578" i="11"/>
  <c r="S578" i="11"/>
  <c r="R578" i="11"/>
  <c r="Q578" i="11"/>
  <c r="P578" i="11"/>
  <c r="O578" i="11"/>
  <c r="N578" i="11"/>
  <c r="M578" i="11"/>
  <c r="L578" i="11"/>
  <c r="K578" i="11"/>
  <c r="J578" i="11"/>
  <c r="I578" i="11"/>
  <c r="H578" i="11"/>
  <c r="G578" i="11"/>
  <c r="D578" i="11"/>
  <c r="C578" i="11"/>
  <c r="B578" i="11"/>
  <c r="A578" i="11"/>
  <c r="HB577" i="11"/>
  <c r="GD576" i="11"/>
  <c r="GC576" i="11"/>
  <c r="FZ576" i="11"/>
  <c r="FY576" i="11"/>
  <c r="FX576" i="11"/>
  <c r="FW576" i="11"/>
  <c r="FV576" i="11"/>
  <c r="FU576" i="11"/>
  <c r="FT576" i="11"/>
  <c r="FS576" i="11"/>
  <c r="FR576" i="11"/>
  <c r="FQ576" i="11"/>
  <c r="FP576" i="11"/>
  <c r="FO576" i="11"/>
  <c r="FN576" i="11"/>
  <c r="FM576" i="11"/>
  <c r="FL576" i="11"/>
  <c r="FK576" i="11"/>
  <c r="FJ576" i="11"/>
  <c r="FI576" i="11"/>
  <c r="FH576" i="11"/>
  <c r="FG576" i="11"/>
  <c r="FF576" i="11"/>
  <c r="FE576" i="11"/>
  <c r="FD576" i="11"/>
  <c r="FC576" i="11"/>
  <c r="FB576" i="11"/>
  <c r="FA576" i="11"/>
  <c r="EZ576" i="11"/>
  <c r="EY576" i="11"/>
  <c r="EX576" i="11"/>
  <c r="EW576" i="11"/>
  <c r="EV576" i="11"/>
  <c r="EU576" i="11"/>
  <c r="ET576" i="11"/>
  <c r="ES576" i="11"/>
  <c r="ER576" i="11"/>
  <c r="EQ576" i="11"/>
  <c r="EP576" i="11"/>
  <c r="EO576" i="11"/>
  <c r="EN576" i="11"/>
  <c r="EM576" i="11"/>
  <c r="EL576" i="11"/>
  <c r="EK576" i="11"/>
  <c r="EJ576" i="11"/>
  <c r="EI576" i="11"/>
  <c r="EH576" i="11"/>
  <c r="EG576" i="11"/>
  <c r="EF576" i="11"/>
  <c r="EE576" i="11"/>
  <c r="ED576" i="11"/>
  <c r="EC576" i="11"/>
  <c r="EB576" i="11"/>
  <c r="EA576" i="11"/>
  <c r="DZ576" i="11"/>
  <c r="DY576" i="11"/>
  <c r="DX576" i="11"/>
  <c r="DW576" i="11"/>
  <c r="DV576" i="11"/>
  <c r="DU576" i="11"/>
  <c r="DT576" i="11"/>
  <c r="DS576" i="11"/>
  <c r="DR576" i="11"/>
  <c r="DQ576" i="11"/>
  <c r="DP576" i="11"/>
  <c r="DO576" i="11"/>
  <c r="DN576" i="11"/>
  <c r="DM576" i="11"/>
  <c r="DL576" i="11"/>
  <c r="DK576" i="11"/>
  <c r="DJ576" i="11"/>
  <c r="DI576" i="11"/>
  <c r="DH576" i="11"/>
  <c r="DG576" i="11"/>
  <c r="DB576" i="11"/>
  <c r="DA576" i="11"/>
  <c r="CZ576" i="11"/>
  <c r="CY576" i="11"/>
  <c r="CX576" i="11"/>
  <c r="CW576" i="11"/>
  <c r="CV576" i="11"/>
  <c r="CU576" i="11"/>
  <c r="CT576" i="11"/>
  <c r="CS576" i="11"/>
  <c r="CR576" i="11"/>
  <c r="CQ576" i="11"/>
  <c r="CP576" i="11"/>
  <c r="CO576" i="11"/>
  <c r="CN576" i="11"/>
  <c r="CM576" i="11"/>
  <c r="BY576" i="11"/>
  <c r="BL576" i="11"/>
  <c r="BK576" i="11"/>
  <c r="BJ576" i="11"/>
  <c r="BI576" i="11"/>
  <c r="BH576" i="11"/>
  <c r="BG576" i="11"/>
  <c r="BF576" i="11"/>
  <c r="BE576" i="11"/>
  <c r="BD576" i="11"/>
  <c r="BC576" i="11"/>
  <c r="BB576" i="11"/>
  <c r="BA576" i="11"/>
  <c r="AZ576" i="11"/>
  <c r="AY576" i="11"/>
  <c r="AX576" i="11"/>
  <c r="AV576" i="11"/>
  <c r="AU576" i="11"/>
  <c r="AT576" i="11"/>
  <c r="AS576" i="11"/>
  <c r="AR576" i="11"/>
  <c r="AP576" i="11"/>
  <c r="AN576" i="11"/>
  <c r="AM576" i="11"/>
  <c r="AL576" i="11"/>
  <c r="AK576" i="11"/>
  <c r="AJ576" i="11"/>
  <c r="AI576" i="11"/>
  <c r="AH576" i="11"/>
  <c r="AG576" i="11"/>
  <c r="AF576" i="11"/>
  <c r="AE576" i="11"/>
  <c r="AD576" i="11"/>
  <c r="AC576" i="11"/>
  <c r="AB576" i="11"/>
  <c r="AA576" i="11"/>
  <c r="Z576" i="11"/>
  <c r="Y576" i="11"/>
  <c r="X576" i="11"/>
  <c r="W576" i="11"/>
  <c r="V576" i="11"/>
  <c r="U576" i="11"/>
  <c r="T576" i="11"/>
  <c r="S576" i="11"/>
  <c r="R576" i="11"/>
  <c r="Q576" i="11"/>
  <c r="P576" i="11"/>
  <c r="O576" i="11"/>
  <c r="N576" i="11"/>
  <c r="M576" i="11"/>
  <c r="L576" i="11"/>
  <c r="K576" i="11"/>
  <c r="J576" i="11"/>
  <c r="I576" i="11"/>
  <c r="H576" i="11"/>
  <c r="G576" i="11"/>
  <c r="D576" i="11"/>
  <c r="C576" i="11"/>
  <c r="B576" i="11"/>
  <c r="A576" i="11"/>
  <c r="HB575" i="11"/>
  <c r="GD574" i="11"/>
  <c r="GC574" i="11"/>
  <c r="FZ574" i="11"/>
  <c r="FY574" i="11"/>
  <c r="FX574" i="11"/>
  <c r="FW574" i="11"/>
  <c r="FV574" i="11"/>
  <c r="FU574" i="11"/>
  <c r="FT574" i="11"/>
  <c r="FS574" i="11"/>
  <c r="FR574" i="11"/>
  <c r="FQ574" i="11"/>
  <c r="FP574" i="11"/>
  <c r="FO574" i="11"/>
  <c r="FN574" i="11"/>
  <c r="FM574" i="11"/>
  <c r="FL574" i="11"/>
  <c r="FK574" i="11"/>
  <c r="FJ574" i="11"/>
  <c r="FI574" i="11"/>
  <c r="FH574" i="11"/>
  <c r="FG574" i="11"/>
  <c r="FF574" i="11"/>
  <c r="FE574" i="11"/>
  <c r="FD574" i="11"/>
  <c r="FC574" i="11"/>
  <c r="FB574" i="11"/>
  <c r="FA574" i="11"/>
  <c r="EZ574" i="11"/>
  <c r="EY574" i="11"/>
  <c r="EX574" i="11"/>
  <c r="EW574" i="11"/>
  <c r="EV574" i="11"/>
  <c r="EU574" i="11"/>
  <c r="ET574" i="11"/>
  <c r="ES574" i="11"/>
  <c r="ER574" i="11"/>
  <c r="EQ574" i="11"/>
  <c r="EP574" i="11"/>
  <c r="EO574" i="11"/>
  <c r="EN574" i="11"/>
  <c r="EM574" i="11"/>
  <c r="EL574" i="11"/>
  <c r="EK574" i="11"/>
  <c r="EJ574" i="11"/>
  <c r="EI574" i="11"/>
  <c r="EH574" i="11"/>
  <c r="EG574" i="11"/>
  <c r="EF574" i="11"/>
  <c r="EE574" i="11"/>
  <c r="ED574" i="11"/>
  <c r="EC574" i="11"/>
  <c r="EB574" i="11"/>
  <c r="EA574" i="11"/>
  <c r="DZ574" i="11"/>
  <c r="DY574" i="11"/>
  <c r="DX574" i="11"/>
  <c r="DW574" i="11"/>
  <c r="DV574" i="11"/>
  <c r="DU574" i="11"/>
  <c r="DT574" i="11"/>
  <c r="DS574" i="11"/>
  <c r="DR574" i="11"/>
  <c r="DQ574" i="11"/>
  <c r="DP574" i="11"/>
  <c r="DO574" i="11"/>
  <c r="DN574" i="11"/>
  <c r="DM574" i="11"/>
  <c r="DL574" i="11"/>
  <c r="DK574" i="11"/>
  <c r="DJ574" i="11"/>
  <c r="DI574" i="11"/>
  <c r="DH574" i="11"/>
  <c r="DG574" i="11"/>
  <c r="DB574" i="11"/>
  <c r="DA574" i="11"/>
  <c r="CZ574" i="11"/>
  <c r="CY574" i="11"/>
  <c r="CX574" i="11"/>
  <c r="CW574" i="11"/>
  <c r="CV574" i="11"/>
  <c r="CU574" i="11"/>
  <c r="CT574" i="11"/>
  <c r="CS574" i="11"/>
  <c r="CR574" i="11"/>
  <c r="CQ574" i="11"/>
  <c r="CP574" i="11"/>
  <c r="CO574" i="11"/>
  <c r="CN574" i="11"/>
  <c r="CM574" i="11"/>
  <c r="BY574" i="11"/>
  <c r="BL574" i="11"/>
  <c r="BK574" i="11"/>
  <c r="BJ574" i="11"/>
  <c r="BI574" i="11"/>
  <c r="BH574" i="11"/>
  <c r="BG574" i="11"/>
  <c r="BF574" i="11"/>
  <c r="BE574" i="11"/>
  <c r="BD574" i="11"/>
  <c r="BC574" i="11"/>
  <c r="BB574" i="11"/>
  <c r="BA574" i="11"/>
  <c r="AZ574" i="11"/>
  <c r="AY574" i="11"/>
  <c r="AX574" i="11"/>
  <c r="AV574" i="11"/>
  <c r="AU574" i="11"/>
  <c r="AT574" i="11"/>
  <c r="AS574" i="11"/>
  <c r="AR574" i="11"/>
  <c r="AP574" i="11"/>
  <c r="AN574" i="11"/>
  <c r="AM574" i="11"/>
  <c r="AL574" i="11"/>
  <c r="AK574" i="11"/>
  <c r="AJ574" i="11"/>
  <c r="AI574" i="11"/>
  <c r="AH574" i="11"/>
  <c r="AG574" i="11"/>
  <c r="AF574" i="11"/>
  <c r="AE574" i="11"/>
  <c r="AD574" i="11"/>
  <c r="AC574" i="11"/>
  <c r="AB574" i="11"/>
  <c r="AA574" i="11"/>
  <c r="Z574" i="11"/>
  <c r="Y574" i="11"/>
  <c r="X574" i="11"/>
  <c r="W574" i="11"/>
  <c r="V574" i="11"/>
  <c r="U574" i="11"/>
  <c r="T574" i="11"/>
  <c r="S574" i="11"/>
  <c r="R574" i="11"/>
  <c r="Q574" i="11"/>
  <c r="P574" i="11"/>
  <c r="O574" i="11"/>
  <c r="N574" i="11"/>
  <c r="M574" i="11"/>
  <c r="L574" i="11"/>
  <c r="K574" i="11"/>
  <c r="J574" i="11"/>
  <c r="I574" i="11"/>
  <c r="H574" i="11"/>
  <c r="G574" i="11"/>
  <c r="D574" i="11"/>
  <c r="C574" i="11"/>
  <c r="B574" i="11"/>
  <c r="A574" i="11"/>
  <c r="HB573" i="11"/>
  <c r="GD572" i="11"/>
  <c r="GC572" i="11"/>
  <c r="FZ572" i="11"/>
  <c r="FY572" i="11"/>
  <c r="FX572" i="11"/>
  <c r="FW572" i="11"/>
  <c r="FV572" i="11"/>
  <c r="FU572" i="11"/>
  <c r="FT572" i="11"/>
  <c r="FS572" i="11"/>
  <c r="FR572" i="11"/>
  <c r="FQ572" i="11"/>
  <c r="FP572" i="11"/>
  <c r="FO572" i="11"/>
  <c r="FN572" i="11"/>
  <c r="FM572" i="11"/>
  <c r="FL572" i="11"/>
  <c r="FK572" i="11"/>
  <c r="FJ572" i="11"/>
  <c r="FI572" i="11"/>
  <c r="FH572" i="11"/>
  <c r="FG572" i="11"/>
  <c r="FF572" i="11"/>
  <c r="FE572" i="11"/>
  <c r="FD572" i="11"/>
  <c r="FC572" i="11"/>
  <c r="FB572" i="11"/>
  <c r="FA572" i="11"/>
  <c r="EZ572" i="11"/>
  <c r="EY572" i="11"/>
  <c r="EX572" i="11"/>
  <c r="EW572" i="11"/>
  <c r="EV572" i="11"/>
  <c r="EU572" i="11"/>
  <c r="ET572" i="11"/>
  <c r="ES572" i="11"/>
  <c r="ER572" i="11"/>
  <c r="EQ572" i="11"/>
  <c r="EP572" i="11"/>
  <c r="EO572" i="11"/>
  <c r="EN572" i="11"/>
  <c r="EM572" i="11"/>
  <c r="EL572" i="11"/>
  <c r="EK572" i="11"/>
  <c r="EJ572" i="11"/>
  <c r="EI572" i="11"/>
  <c r="EH572" i="11"/>
  <c r="EG572" i="11"/>
  <c r="EF572" i="11"/>
  <c r="EE572" i="11"/>
  <c r="ED572" i="11"/>
  <c r="EC572" i="11"/>
  <c r="EB572" i="11"/>
  <c r="EA572" i="11"/>
  <c r="DZ572" i="11"/>
  <c r="DY572" i="11"/>
  <c r="DX572" i="11"/>
  <c r="DW572" i="11"/>
  <c r="DV572" i="11"/>
  <c r="DU572" i="11"/>
  <c r="DT572" i="11"/>
  <c r="DS572" i="11"/>
  <c r="DR572" i="11"/>
  <c r="DQ572" i="11"/>
  <c r="DP572" i="11"/>
  <c r="DO572" i="11"/>
  <c r="DN572" i="11"/>
  <c r="DM572" i="11"/>
  <c r="DL572" i="11"/>
  <c r="DK572" i="11"/>
  <c r="DJ572" i="11"/>
  <c r="DI572" i="11"/>
  <c r="DH572" i="11"/>
  <c r="DG572" i="11"/>
  <c r="DB572" i="11"/>
  <c r="DA572" i="11"/>
  <c r="CZ572" i="11"/>
  <c r="CY572" i="11"/>
  <c r="CX572" i="11"/>
  <c r="CW572" i="11"/>
  <c r="CV572" i="11"/>
  <c r="CU572" i="11"/>
  <c r="CT572" i="11"/>
  <c r="CS572" i="11"/>
  <c r="CR572" i="11"/>
  <c r="CQ572" i="11"/>
  <c r="CP572" i="11"/>
  <c r="CO572" i="11"/>
  <c r="CN572" i="11"/>
  <c r="CM572" i="11"/>
  <c r="BY572" i="11"/>
  <c r="BL572" i="11"/>
  <c r="BK572" i="11"/>
  <c r="BJ572" i="11"/>
  <c r="BI572" i="11"/>
  <c r="BH572" i="11"/>
  <c r="BG572" i="11"/>
  <c r="BF572" i="11"/>
  <c r="BE572" i="11"/>
  <c r="BD572" i="11"/>
  <c r="BC572" i="11"/>
  <c r="BB572" i="11"/>
  <c r="BA572" i="11"/>
  <c r="AZ572" i="11"/>
  <c r="AY572" i="11"/>
  <c r="AX572" i="11"/>
  <c r="AV572" i="11"/>
  <c r="AU572" i="11"/>
  <c r="AT572" i="11"/>
  <c r="AS572" i="11"/>
  <c r="AR572" i="11"/>
  <c r="AP572" i="11"/>
  <c r="AN572" i="11"/>
  <c r="AM572" i="11"/>
  <c r="AL572" i="11"/>
  <c r="AK572" i="11"/>
  <c r="AJ572" i="11"/>
  <c r="AI572" i="11"/>
  <c r="AH572" i="11"/>
  <c r="AG572" i="11"/>
  <c r="AF572" i="11"/>
  <c r="AE572" i="11"/>
  <c r="AD572" i="11"/>
  <c r="AC572" i="11"/>
  <c r="AB572" i="11"/>
  <c r="AA572" i="11"/>
  <c r="Z572" i="11"/>
  <c r="Y572" i="11"/>
  <c r="X572" i="11"/>
  <c r="W572" i="11"/>
  <c r="V572" i="11"/>
  <c r="U572" i="11"/>
  <c r="T572" i="11"/>
  <c r="S572" i="11"/>
  <c r="R572" i="11"/>
  <c r="Q572" i="11"/>
  <c r="P572" i="11"/>
  <c r="O572" i="11"/>
  <c r="N572" i="11"/>
  <c r="M572" i="11"/>
  <c r="L572" i="11"/>
  <c r="K572" i="11"/>
  <c r="J572" i="11"/>
  <c r="I572" i="11"/>
  <c r="H572" i="11"/>
  <c r="G572" i="11"/>
  <c r="D572" i="11"/>
  <c r="C572" i="11"/>
  <c r="B572" i="11"/>
  <c r="A572" i="11"/>
  <c r="HB571" i="11"/>
  <c r="GD570" i="11"/>
  <c r="GC570" i="11"/>
  <c r="FZ570" i="11"/>
  <c r="FY570" i="11"/>
  <c r="FX570" i="11"/>
  <c r="FW570" i="11"/>
  <c r="FV570" i="11"/>
  <c r="FU570" i="11"/>
  <c r="FT570" i="11"/>
  <c r="FS570" i="11"/>
  <c r="FR570" i="11"/>
  <c r="FQ570" i="11"/>
  <c r="FP570" i="11"/>
  <c r="FO570" i="11"/>
  <c r="FN570" i="11"/>
  <c r="FM570" i="11"/>
  <c r="FL570" i="11"/>
  <c r="FK570" i="11"/>
  <c r="FJ570" i="11"/>
  <c r="FI570" i="11"/>
  <c r="FH570" i="11"/>
  <c r="FG570" i="11"/>
  <c r="FF570" i="11"/>
  <c r="FE570" i="11"/>
  <c r="FD570" i="11"/>
  <c r="FC570" i="11"/>
  <c r="FB570" i="11"/>
  <c r="FA570" i="11"/>
  <c r="EZ570" i="11"/>
  <c r="EY570" i="11"/>
  <c r="EX570" i="11"/>
  <c r="EW570" i="11"/>
  <c r="EV570" i="11"/>
  <c r="EU570" i="11"/>
  <c r="ET570" i="11"/>
  <c r="ES570" i="11"/>
  <c r="ER570" i="11"/>
  <c r="EQ570" i="11"/>
  <c r="EP570" i="11"/>
  <c r="EO570" i="11"/>
  <c r="EN570" i="11"/>
  <c r="EM570" i="11"/>
  <c r="EL570" i="11"/>
  <c r="EK570" i="11"/>
  <c r="EJ570" i="11"/>
  <c r="EI570" i="11"/>
  <c r="EH570" i="11"/>
  <c r="EG570" i="11"/>
  <c r="EF570" i="11"/>
  <c r="EE570" i="11"/>
  <c r="ED570" i="11"/>
  <c r="EC570" i="11"/>
  <c r="EB570" i="11"/>
  <c r="EA570" i="11"/>
  <c r="DZ570" i="11"/>
  <c r="DY570" i="11"/>
  <c r="DX570" i="11"/>
  <c r="DW570" i="11"/>
  <c r="DV570" i="11"/>
  <c r="DU570" i="11"/>
  <c r="DT570" i="11"/>
  <c r="DS570" i="11"/>
  <c r="DR570" i="11"/>
  <c r="DQ570" i="11"/>
  <c r="DP570" i="11"/>
  <c r="DO570" i="11"/>
  <c r="DN570" i="11"/>
  <c r="DM570" i="11"/>
  <c r="DL570" i="11"/>
  <c r="DK570" i="11"/>
  <c r="DJ570" i="11"/>
  <c r="DI570" i="11"/>
  <c r="DH570" i="11"/>
  <c r="DG570" i="11"/>
  <c r="DB570" i="11"/>
  <c r="DA570" i="11"/>
  <c r="CZ570" i="11"/>
  <c r="CY570" i="11"/>
  <c r="CX570" i="11"/>
  <c r="CW570" i="11"/>
  <c r="CV570" i="11"/>
  <c r="CU570" i="11"/>
  <c r="CT570" i="11"/>
  <c r="CS570" i="11"/>
  <c r="CR570" i="11"/>
  <c r="CQ570" i="11"/>
  <c r="CP570" i="11"/>
  <c r="CO570" i="11"/>
  <c r="CN570" i="11"/>
  <c r="CM570" i="11"/>
  <c r="BY570" i="11"/>
  <c r="BL570" i="11"/>
  <c r="BK570" i="11"/>
  <c r="BJ570" i="11"/>
  <c r="BI570" i="11"/>
  <c r="BH570" i="11"/>
  <c r="BG570" i="11"/>
  <c r="BF570" i="11"/>
  <c r="BE570" i="11"/>
  <c r="BD570" i="11"/>
  <c r="BC570" i="11"/>
  <c r="BB570" i="11"/>
  <c r="BA570" i="11"/>
  <c r="AZ570" i="11"/>
  <c r="AY570" i="11"/>
  <c r="AX570" i="11"/>
  <c r="AV570" i="11"/>
  <c r="AU570" i="11"/>
  <c r="AT570" i="11"/>
  <c r="AS570" i="11"/>
  <c r="AR570" i="11"/>
  <c r="AP570" i="11"/>
  <c r="AN570" i="11"/>
  <c r="AM570" i="11"/>
  <c r="AL570" i="11"/>
  <c r="AK570" i="11"/>
  <c r="AJ570" i="11"/>
  <c r="AI570" i="11"/>
  <c r="AH570" i="11"/>
  <c r="AG570" i="11"/>
  <c r="AF570" i="11"/>
  <c r="AE570" i="11"/>
  <c r="AD570" i="11"/>
  <c r="AC570" i="11"/>
  <c r="AB570" i="11"/>
  <c r="AA570" i="11"/>
  <c r="Z570" i="11"/>
  <c r="Y570" i="11"/>
  <c r="X570" i="11"/>
  <c r="W570" i="11"/>
  <c r="V570" i="11"/>
  <c r="U570" i="11"/>
  <c r="T570" i="11"/>
  <c r="S570" i="11"/>
  <c r="R570" i="11"/>
  <c r="Q570" i="11"/>
  <c r="P570" i="11"/>
  <c r="O570" i="11"/>
  <c r="N570" i="11"/>
  <c r="M570" i="11"/>
  <c r="L570" i="11"/>
  <c r="K570" i="11"/>
  <c r="J570" i="11"/>
  <c r="I570" i="11"/>
  <c r="H570" i="11"/>
  <c r="G570" i="11"/>
  <c r="D570" i="11"/>
  <c r="C570" i="11"/>
  <c r="B570" i="11"/>
  <c r="A570" i="11"/>
  <c r="HB569" i="11"/>
  <c r="GD568" i="11"/>
  <c r="GC568" i="11"/>
  <c r="FZ568" i="11"/>
  <c r="FY568" i="11"/>
  <c r="FX568" i="11"/>
  <c r="FW568" i="11"/>
  <c r="FV568" i="11"/>
  <c r="FU568" i="11"/>
  <c r="FT568" i="11"/>
  <c r="FS568" i="11"/>
  <c r="FR568" i="11"/>
  <c r="FQ568" i="11"/>
  <c r="FP568" i="11"/>
  <c r="FO568" i="11"/>
  <c r="FN568" i="11"/>
  <c r="FM568" i="11"/>
  <c r="FL568" i="11"/>
  <c r="FK568" i="11"/>
  <c r="FJ568" i="11"/>
  <c r="FI568" i="11"/>
  <c r="FH568" i="11"/>
  <c r="FG568" i="11"/>
  <c r="FF568" i="11"/>
  <c r="FE568" i="11"/>
  <c r="FD568" i="11"/>
  <c r="FC568" i="11"/>
  <c r="FB568" i="11"/>
  <c r="FA568" i="11"/>
  <c r="EZ568" i="11"/>
  <c r="EY568" i="11"/>
  <c r="EX568" i="11"/>
  <c r="EW568" i="11"/>
  <c r="EV568" i="11"/>
  <c r="EU568" i="11"/>
  <c r="ET568" i="11"/>
  <c r="ES568" i="11"/>
  <c r="ER568" i="11"/>
  <c r="EQ568" i="11"/>
  <c r="EP568" i="11"/>
  <c r="EO568" i="11"/>
  <c r="EN568" i="11"/>
  <c r="EM568" i="11"/>
  <c r="EL568" i="11"/>
  <c r="EK568" i="11"/>
  <c r="EJ568" i="11"/>
  <c r="EI568" i="11"/>
  <c r="EH568" i="11"/>
  <c r="EG568" i="11"/>
  <c r="EF568" i="11"/>
  <c r="EE568" i="11"/>
  <c r="ED568" i="11"/>
  <c r="EC568" i="11"/>
  <c r="EB568" i="11"/>
  <c r="EA568" i="11"/>
  <c r="DZ568" i="11"/>
  <c r="DY568" i="11"/>
  <c r="DX568" i="11"/>
  <c r="DW568" i="11"/>
  <c r="DV568" i="11"/>
  <c r="DU568" i="11"/>
  <c r="DT568" i="11"/>
  <c r="DS568" i="11"/>
  <c r="DR568" i="11"/>
  <c r="DQ568" i="11"/>
  <c r="DP568" i="11"/>
  <c r="DO568" i="11"/>
  <c r="DN568" i="11"/>
  <c r="DM568" i="11"/>
  <c r="DL568" i="11"/>
  <c r="DK568" i="11"/>
  <c r="DJ568" i="11"/>
  <c r="DI568" i="11"/>
  <c r="DH568" i="11"/>
  <c r="DG568" i="11"/>
  <c r="DB568" i="11"/>
  <c r="DA568" i="11"/>
  <c r="CZ568" i="11"/>
  <c r="CY568" i="11"/>
  <c r="CX568" i="11"/>
  <c r="CW568" i="11"/>
  <c r="CV568" i="11"/>
  <c r="CU568" i="11"/>
  <c r="CT568" i="11"/>
  <c r="CS568" i="11"/>
  <c r="CR568" i="11"/>
  <c r="CQ568" i="11"/>
  <c r="CP568" i="11"/>
  <c r="CO568" i="11"/>
  <c r="CN568" i="11"/>
  <c r="CM568" i="11"/>
  <c r="BY568" i="11"/>
  <c r="BL568" i="11"/>
  <c r="BK568" i="11"/>
  <c r="BJ568" i="11"/>
  <c r="BI568" i="11"/>
  <c r="BH568" i="11"/>
  <c r="BG568" i="11"/>
  <c r="BF568" i="11"/>
  <c r="BE568" i="11"/>
  <c r="BD568" i="11"/>
  <c r="BC568" i="11"/>
  <c r="BB568" i="11"/>
  <c r="BA568" i="11"/>
  <c r="AZ568" i="11"/>
  <c r="AY568" i="11"/>
  <c r="AX568" i="11"/>
  <c r="AV568" i="11"/>
  <c r="AU568" i="11"/>
  <c r="AT568" i="11"/>
  <c r="AS568" i="11"/>
  <c r="AR568" i="11"/>
  <c r="AP568" i="11"/>
  <c r="AN568" i="11"/>
  <c r="AM568" i="11"/>
  <c r="AL568" i="11"/>
  <c r="AK568" i="11"/>
  <c r="AJ568" i="11"/>
  <c r="AI568" i="11"/>
  <c r="AH568" i="11"/>
  <c r="AG568" i="11"/>
  <c r="AF568" i="11"/>
  <c r="AE568" i="11"/>
  <c r="AD568" i="11"/>
  <c r="AC568" i="11"/>
  <c r="AB568" i="11"/>
  <c r="AA568" i="11"/>
  <c r="Z568" i="11"/>
  <c r="Y568" i="11"/>
  <c r="X568" i="11"/>
  <c r="W568" i="11"/>
  <c r="V568" i="11"/>
  <c r="U568" i="11"/>
  <c r="T568" i="11"/>
  <c r="S568" i="11"/>
  <c r="R568" i="11"/>
  <c r="Q568" i="11"/>
  <c r="P568" i="11"/>
  <c r="O568" i="11"/>
  <c r="N568" i="11"/>
  <c r="M568" i="11"/>
  <c r="L568" i="11"/>
  <c r="K568" i="11"/>
  <c r="J568" i="11"/>
  <c r="I568" i="11"/>
  <c r="H568" i="11"/>
  <c r="G568" i="11"/>
  <c r="D568" i="11"/>
  <c r="C568" i="11"/>
  <c r="B568" i="11"/>
  <c r="A568" i="11"/>
  <c r="HB567" i="11"/>
  <c r="GD566" i="11"/>
  <c r="GC566" i="11"/>
  <c r="FZ566" i="11"/>
  <c r="FY566" i="11"/>
  <c r="FX566" i="11"/>
  <c r="FW566" i="11"/>
  <c r="FV566" i="11"/>
  <c r="FU566" i="11"/>
  <c r="FT566" i="11"/>
  <c r="FS566" i="11"/>
  <c r="FR566" i="11"/>
  <c r="FQ566" i="11"/>
  <c r="FP566" i="11"/>
  <c r="FO566" i="11"/>
  <c r="FN566" i="11"/>
  <c r="FM566" i="11"/>
  <c r="FL566" i="11"/>
  <c r="FK566" i="11"/>
  <c r="FJ566" i="11"/>
  <c r="FI566" i="11"/>
  <c r="FH566" i="11"/>
  <c r="FG566" i="11"/>
  <c r="FF566" i="11"/>
  <c r="FE566" i="11"/>
  <c r="FD566" i="11"/>
  <c r="FC566" i="11"/>
  <c r="FB566" i="11"/>
  <c r="FA566" i="11"/>
  <c r="EZ566" i="11"/>
  <c r="EY566" i="11"/>
  <c r="EX566" i="11"/>
  <c r="EW566" i="11"/>
  <c r="EV566" i="11"/>
  <c r="EU566" i="11"/>
  <c r="ET566" i="11"/>
  <c r="ES566" i="11"/>
  <c r="ER566" i="11"/>
  <c r="EQ566" i="11"/>
  <c r="EP566" i="11"/>
  <c r="EO566" i="11"/>
  <c r="EN566" i="11"/>
  <c r="EM566" i="11"/>
  <c r="EL566" i="11"/>
  <c r="EK566" i="11"/>
  <c r="EJ566" i="11"/>
  <c r="EI566" i="11"/>
  <c r="EH566" i="11"/>
  <c r="EG566" i="11"/>
  <c r="EF566" i="11"/>
  <c r="EE566" i="11"/>
  <c r="ED566" i="11"/>
  <c r="EC566" i="11"/>
  <c r="EB566" i="11"/>
  <c r="EA566" i="11"/>
  <c r="DZ566" i="11"/>
  <c r="DY566" i="11"/>
  <c r="DX566" i="11"/>
  <c r="DW566" i="11"/>
  <c r="DV566" i="11"/>
  <c r="DU566" i="11"/>
  <c r="DT566" i="11"/>
  <c r="DS566" i="11"/>
  <c r="DR566" i="11"/>
  <c r="DQ566" i="11"/>
  <c r="DP566" i="11"/>
  <c r="DO566" i="11"/>
  <c r="DN566" i="11"/>
  <c r="DM566" i="11"/>
  <c r="DL566" i="11"/>
  <c r="DK566" i="11"/>
  <c r="DJ566" i="11"/>
  <c r="DI566" i="11"/>
  <c r="DH566" i="11"/>
  <c r="DG566" i="11"/>
  <c r="DB566" i="11"/>
  <c r="DA566" i="11"/>
  <c r="CZ566" i="11"/>
  <c r="CY566" i="11"/>
  <c r="CX566" i="11"/>
  <c r="CW566" i="11"/>
  <c r="CV566" i="11"/>
  <c r="CU566" i="11"/>
  <c r="CT566" i="11"/>
  <c r="CS566" i="11"/>
  <c r="CR566" i="11"/>
  <c r="CQ566" i="11"/>
  <c r="CP566" i="11"/>
  <c r="CO566" i="11"/>
  <c r="CN566" i="11"/>
  <c r="CM566" i="11"/>
  <c r="BY566" i="11"/>
  <c r="BL566" i="11"/>
  <c r="BK566" i="11"/>
  <c r="BJ566" i="11"/>
  <c r="BI566" i="11"/>
  <c r="BH566" i="11"/>
  <c r="BG566" i="11"/>
  <c r="BF566" i="11"/>
  <c r="BE566" i="11"/>
  <c r="BD566" i="11"/>
  <c r="BC566" i="11"/>
  <c r="BB566" i="11"/>
  <c r="BA566" i="11"/>
  <c r="AZ566" i="11"/>
  <c r="AY566" i="11"/>
  <c r="AX566" i="11"/>
  <c r="AV566" i="11"/>
  <c r="AU566" i="11"/>
  <c r="AT566" i="11"/>
  <c r="AS566" i="11"/>
  <c r="AR566" i="11"/>
  <c r="AP566" i="11"/>
  <c r="AN566" i="11"/>
  <c r="AM566" i="11"/>
  <c r="AL566" i="11"/>
  <c r="AK566" i="11"/>
  <c r="AJ566" i="11"/>
  <c r="AI566" i="11"/>
  <c r="AH566" i="11"/>
  <c r="AG566" i="11"/>
  <c r="AF566" i="11"/>
  <c r="AE566" i="11"/>
  <c r="AD566" i="11"/>
  <c r="AC566" i="11"/>
  <c r="AB566" i="11"/>
  <c r="AA566" i="11"/>
  <c r="Z566" i="11"/>
  <c r="Y566" i="11"/>
  <c r="X566" i="11"/>
  <c r="W566" i="11"/>
  <c r="V566" i="11"/>
  <c r="U566" i="11"/>
  <c r="T566" i="11"/>
  <c r="S566" i="11"/>
  <c r="R566" i="11"/>
  <c r="Q566" i="11"/>
  <c r="P566" i="11"/>
  <c r="O566" i="11"/>
  <c r="N566" i="11"/>
  <c r="M566" i="11"/>
  <c r="L566" i="11"/>
  <c r="K566" i="11"/>
  <c r="J566" i="11"/>
  <c r="I566" i="11"/>
  <c r="H566" i="11"/>
  <c r="G566" i="11"/>
  <c r="D566" i="11"/>
  <c r="C566" i="11"/>
  <c r="B566" i="11"/>
  <c r="A566" i="11"/>
  <c r="HB565" i="11"/>
  <c r="GD564" i="11"/>
  <c r="GC564" i="11"/>
  <c r="FZ564" i="11"/>
  <c r="FY564" i="11"/>
  <c r="FX564" i="11"/>
  <c r="FW564" i="11"/>
  <c r="FV564" i="11"/>
  <c r="FU564" i="11"/>
  <c r="FT564" i="11"/>
  <c r="FS564" i="11"/>
  <c r="FR564" i="11"/>
  <c r="FQ564" i="11"/>
  <c r="FP564" i="11"/>
  <c r="FO564" i="11"/>
  <c r="FN564" i="11"/>
  <c r="FM564" i="11"/>
  <c r="FL564" i="11"/>
  <c r="FK564" i="11"/>
  <c r="FJ564" i="11"/>
  <c r="FI564" i="11"/>
  <c r="FH564" i="11"/>
  <c r="FG564" i="11"/>
  <c r="FF564" i="11"/>
  <c r="FE564" i="11"/>
  <c r="FD564" i="11"/>
  <c r="FC564" i="11"/>
  <c r="FB564" i="11"/>
  <c r="FA564" i="11"/>
  <c r="EZ564" i="11"/>
  <c r="EY564" i="11"/>
  <c r="EX564" i="11"/>
  <c r="EW564" i="11"/>
  <c r="EV564" i="11"/>
  <c r="EU564" i="11"/>
  <c r="ET564" i="11"/>
  <c r="ES564" i="11"/>
  <c r="ER564" i="11"/>
  <c r="EQ564" i="11"/>
  <c r="EP564" i="11"/>
  <c r="EO564" i="11"/>
  <c r="EN564" i="11"/>
  <c r="EM564" i="11"/>
  <c r="EL564" i="11"/>
  <c r="EK564" i="11"/>
  <c r="EJ564" i="11"/>
  <c r="EI564" i="11"/>
  <c r="EH564" i="11"/>
  <c r="EG564" i="11"/>
  <c r="EF564" i="11"/>
  <c r="EE564" i="11"/>
  <c r="ED564" i="11"/>
  <c r="EC564" i="11"/>
  <c r="EB564" i="11"/>
  <c r="EA564" i="11"/>
  <c r="DZ564" i="11"/>
  <c r="DY564" i="11"/>
  <c r="DX564" i="11"/>
  <c r="DW564" i="11"/>
  <c r="DV564" i="11"/>
  <c r="DU564" i="11"/>
  <c r="DT564" i="11"/>
  <c r="DS564" i="11"/>
  <c r="DR564" i="11"/>
  <c r="DQ564" i="11"/>
  <c r="DP564" i="11"/>
  <c r="DO564" i="11"/>
  <c r="DN564" i="11"/>
  <c r="DM564" i="11"/>
  <c r="DL564" i="11"/>
  <c r="DK564" i="11"/>
  <c r="DJ564" i="11"/>
  <c r="DI564" i="11"/>
  <c r="DH564" i="11"/>
  <c r="DG564" i="11"/>
  <c r="DF564" i="11"/>
  <c r="DB564" i="11"/>
  <c r="DA564" i="11"/>
  <c r="CZ564" i="11"/>
  <c r="CY564" i="11"/>
  <c r="CX564" i="11"/>
  <c r="CW564" i="11"/>
  <c r="CV564" i="11"/>
  <c r="CU564" i="11"/>
  <c r="CT564" i="11"/>
  <c r="CS564" i="11"/>
  <c r="CR564" i="11"/>
  <c r="CQ564" i="11"/>
  <c r="CP564" i="11"/>
  <c r="CO564" i="11"/>
  <c r="CN564" i="11"/>
  <c r="CM564" i="11"/>
  <c r="BY564" i="11"/>
  <c r="BL564" i="11"/>
  <c r="BK564" i="11"/>
  <c r="BJ564" i="11"/>
  <c r="BI564" i="11"/>
  <c r="BH564" i="11"/>
  <c r="BG564" i="11"/>
  <c r="BF564" i="11"/>
  <c r="BE564" i="11"/>
  <c r="BD564" i="11"/>
  <c r="BC564" i="11"/>
  <c r="BB564" i="11"/>
  <c r="BA564" i="11"/>
  <c r="AZ564" i="11"/>
  <c r="AY564" i="11"/>
  <c r="AX564" i="11"/>
  <c r="AV564" i="11"/>
  <c r="AU564" i="11"/>
  <c r="AT564" i="11"/>
  <c r="AS564" i="11"/>
  <c r="AR564" i="11"/>
  <c r="AP564" i="11"/>
  <c r="AN564" i="11"/>
  <c r="AM564" i="11"/>
  <c r="AL564" i="11"/>
  <c r="AK564" i="11"/>
  <c r="AJ564" i="11"/>
  <c r="AI564" i="11"/>
  <c r="AH564" i="11"/>
  <c r="AG564" i="11"/>
  <c r="AF564" i="11"/>
  <c r="AE564" i="11"/>
  <c r="AD564" i="11"/>
  <c r="AC564" i="11"/>
  <c r="AB564" i="11"/>
  <c r="AA564" i="11"/>
  <c r="Z564" i="11"/>
  <c r="Y564" i="11"/>
  <c r="X564" i="11"/>
  <c r="W564" i="11"/>
  <c r="V564" i="11"/>
  <c r="U564" i="11"/>
  <c r="T564" i="11"/>
  <c r="S564" i="11"/>
  <c r="R564" i="11"/>
  <c r="Q564" i="11"/>
  <c r="P564" i="11"/>
  <c r="O564" i="11"/>
  <c r="N564" i="11"/>
  <c r="M564" i="11"/>
  <c r="L564" i="11"/>
  <c r="K564" i="11"/>
  <c r="J564" i="11"/>
  <c r="I564" i="11"/>
  <c r="H564" i="11"/>
  <c r="G564" i="11"/>
  <c r="D564" i="11"/>
  <c r="C564" i="11"/>
  <c r="B564" i="11"/>
  <c r="A564" i="11"/>
  <c r="HB563" i="11"/>
  <c r="GD562" i="11"/>
  <c r="GC562" i="11"/>
  <c r="FZ562" i="11"/>
  <c r="FY562" i="11"/>
  <c r="FX562" i="11"/>
  <c r="FW562" i="11"/>
  <c r="FV562" i="11"/>
  <c r="FU562" i="11"/>
  <c r="FT562" i="11"/>
  <c r="FS562" i="11"/>
  <c r="FR562" i="11"/>
  <c r="FQ562" i="11"/>
  <c r="FP562" i="11"/>
  <c r="FO562" i="11"/>
  <c r="FN562" i="11"/>
  <c r="FM562" i="11"/>
  <c r="FL562" i="11"/>
  <c r="FK562" i="11"/>
  <c r="FJ562" i="11"/>
  <c r="FI562" i="11"/>
  <c r="FH562" i="11"/>
  <c r="FG562" i="11"/>
  <c r="FF562" i="11"/>
  <c r="FE562" i="11"/>
  <c r="FD562" i="11"/>
  <c r="FC562" i="11"/>
  <c r="FB562" i="11"/>
  <c r="FA562" i="11"/>
  <c r="EZ562" i="11"/>
  <c r="EY562" i="11"/>
  <c r="EX562" i="11"/>
  <c r="EW562" i="11"/>
  <c r="EV562" i="11"/>
  <c r="EU562" i="11"/>
  <c r="ET562" i="11"/>
  <c r="ES562" i="11"/>
  <c r="ER562" i="11"/>
  <c r="EQ562" i="11"/>
  <c r="EP562" i="11"/>
  <c r="EO562" i="11"/>
  <c r="EN562" i="11"/>
  <c r="EM562" i="11"/>
  <c r="EL562" i="11"/>
  <c r="EK562" i="11"/>
  <c r="EJ562" i="11"/>
  <c r="EI562" i="11"/>
  <c r="EH562" i="11"/>
  <c r="EG562" i="11"/>
  <c r="EF562" i="11"/>
  <c r="EE562" i="11"/>
  <c r="ED562" i="11"/>
  <c r="EC562" i="11"/>
  <c r="EB562" i="11"/>
  <c r="EA562" i="11"/>
  <c r="DZ562" i="11"/>
  <c r="DY562" i="11"/>
  <c r="DX562" i="11"/>
  <c r="DW562" i="11"/>
  <c r="DV562" i="11"/>
  <c r="DU562" i="11"/>
  <c r="DT562" i="11"/>
  <c r="DS562" i="11"/>
  <c r="DR562" i="11"/>
  <c r="DQ562" i="11"/>
  <c r="DP562" i="11"/>
  <c r="DO562" i="11"/>
  <c r="DN562" i="11"/>
  <c r="DM562" i="11"/>
  <c r="DL562" i="11"/>
  <c r="DK562" i="11"/>
  <c r="DJ562" i="11"/>
  <c r="DI562" i="11"/>
  <c r="DH562" i="11"/>
  <c r="DG562" i="11"/>
  <c r="DB562" i="11"/>
  <c r="DA562" i="11"/>
  <c r="CZ562" i="11"/>
  <c r="CY562" i="11"/>
  <c r="CX562" i="11"/>
  <c r="CW562" i="11"/>
  <c r="CV562" i="11"/>
  <c r="CU562" i="11"/>
  <c r="CT562" i="11"/>
  <c r="CS562" i="11"/>
  <c r="CR562" i="11"/>
  <c r="CQ562" i="11"/>
  <c r="CP562" i="11"/>
  <c r="CO562" i="11"/>
  <c r="CN562" i="11"/>
  <c r="CM562" i="11"/>
  <c r="BY562" i="11"/>
  <c r="BL562" i="11"/>
  <c r="BK562" i="11"/>
  <c r="BJ562" i="11"/>
  <c r="BI562" i="11"/>
  <c r="BH562" i="11"/>
  <c r="BG562" i="11"/>
  <c r="BF562" i="11"/>
  <c r="BE562" i="11"/>
  <c r="BD562" i="11"/>
  <c r="BC562" i="11"/>
  <c r="BB562" i="11"/>
  <c r="BA562" i="11"/>
  <c r="AZ562" i="11"/>
  <c r="AY562" i="11"/>
  <c r="AX562" i="11"/>
  <c r="AV562" i="11"/>
  <c r="AU562" i="11"/>
  <c r="AT562" i="11"/>
  <c r="AS562" i="11"/>
  <c r="AR562" i="11"/>
  <c r="AP562" i="11"/>
  <c r="AN562" i="11"/>
  <c r="AM562" i="11"/>
  <c r="AL562" i="11"/>
  <c r="AK562" i="11"/>
  <c r="AJ562" i="11"/>
  <c r="AI562" i="11"/>
  <c r="AH562" i="11"/>
  <c r="AG562" i="11"/>
  <c r="AF562" i="11"/>
  <c r="AE562" i="11"/>
  <c r="AD562" i="11"/>
  <c r="AC562" i="11"/>
  <c r="AB562" i="11"/>
  <c r="AA562" i="11"/>
  <c r="Z562" i="11"/>
  <c r="Y562" i="11"/>
  <c r="X562" i="11"/>
  <c r="W562" i="11"/>
  <c r="V562" i="11"/>
  <c r="U562" i="11"/>
  <c r="T562" i="11"/>
  <c r="S562" i="11"/>
  <c r="R562" i="11"/>
  <c r="Q562" i="11"/>
  <c r="P562" i="11"/>
  <c r="O562" i="11"/>
  <c r="N562" i="11"/>
  <c r="M562" i="11"/>
  <c r="L562" i="11"/>
  <c r="K562" i="11"/>
  <c r="J562" i="11"/>
  <c r="I562" i="11"/>
  <c r="H562" i="11"/>
  <c r="G562" i="11"/>
  <c r="D562" i="11"/>
  <c r="C562" i="11"/>
  <c r="B562" i="11"/>
  <c r="A562" i="11"/>
  <c r="HB561" i="11"/>
  <c r="GD560" i="11"/>
  <c r="GC560" i="11"/>
  <c r="FZ560" i="11"/>
  <c r="FY560" i="11"/>
  <c r="FX560" i="11"/>
  <c r="FW560" i="11"/>
  <c r="FV560" i="11"/>
  <c r="FU560" i="11"/>
  <c r="FT560" i="11"/>
  <c r="FS560" i="11"/>
  <c r="FR560" i="11"/>
  <c r="FQ560" i="11"/>
  <c r="FP560" i="11"/>
  <c r="FO560" i="11"/>
  <c r="FN560" i="11"/>
  <c r="FM560" i="11"/>
  <c r="FL560" i="11"/>
  <c r="FK560" i="11"/>
  <c r="FJ560" i="11"/>
  <c r="FI560" i="11"/>
  <c r="FH560" i="11"/>
  <c r="FG560" i="11"/>
  <c r="FF560" i="11"/>
  <c r="FE560" i="11"/>
  <c r="FD560" i="11"/>
  <c r="FC560" i="11"/>
  <c r="FB560" i="11"/>
  <c r="FA560" i="11"/>
  <c r="EZ560" i="11"/>
  <c r="EY560" i="11"/>
  <c r="EX560" i="11"/>
  <c r="EW560" i="11"/>
  <c r="EV560" i="11"/>
  <c r="EU560" i="11"/>
  <c r="ET560" i="11"/>
  <c r="ES560" i="11"/>
  <c r="ER560" i="11"/>
  <c r="EQ560" i="11"/>
  <c r="EP560" i="11"/>
  <c r="EO560" i="11"/>
  <c r="EN560" i="11"/>
  <c r="EM560" i="11"/>
  <c r="EL560" i="11"/>
  <c r="EK560" i="11"/>
  <c r="EJ560" i="11"/>
  <c r="EI560" i="11"/>
  <c r="EH560" i="11"/>
  <c r="EG560" i="11"/>
  <c r="EF560" i="11"/>
  <c r="EE560" i="11"/>
  <c r="ED560" i="11"/>
  <c r="EC560" i="11"/>
  <c r="EB560" i="11"/>
  <c r="EA560" i="11"/>
  <c r="DZ560" i="11"/>
  <c r="DY560" i="11"/>
  <c r="DX560" i="11"/>
  <c r="DW560" i="11"/>
  <c r="DV560" i="11"/>
  <c r="DU560" i="11"/>
  <c r="DT560" i="11"/>
  <c r="DS560" i="11"/>
  <c r="DR560" i="11"/>
  <c r="DQ560" i="11"/>
  <c r="DP560" i="11"/>
  <c r="DO560" i="11"/>
  <c r="DN560" i="11"/>
  <c r="DM560" i="11"/>
  <c r="DL560" i="11"/>
  <c r="DK560" i="11"/>
  <c r="DJ560" i="11"/>
  <c r="DI560" i="11"/>
  <c r="DH560" i="11"/>
  <c r="DG560" i="11"/>
  <c r="DB560" i="11"/>
  <c r="DA560" i="11"/>
  <c r="CZ560" i="11"/>
  <c r="CY560" i="11"/>
  <c r="CX560" i="11"/>
  <c r="CW560" i="11"/>
  <c r="CV560" i="11"/>
  <c r="CU560" i="11"/>
  <c r="CT560" i="11"/>
  <c r="CS560" i="11"/>
  <c r="CR560" i="11"/>
  <c r="CQ560" i="11"/>
  <c r="CP560" i="11"/>
  <c r="CO560" i="11"/>
  <c r="CN560" i="11"/>
  <c r="CM560" i="11"/>
  <c r="BY560" i="11"/>
  <c r="BL560" i="11"/>
  <c r="BK560" i="11"/>
  <c r="BJ560" i="11"/>
  <c r="BI560" i="11"/>
  <c r="BH560" i="11"/>
  <c r="BG560" i="11"/>
  <c r="BF560" i="11"/>
  <c r="BE560" i="11"/>
  <c r="BD560" i="11"/>
  <c r="BC560" i="11"/>
  <c r="BB560" i="11"/>
  <c r="BA560" i="11"/>
  <c r="AZ560" i="11"/>
  <c r="AY560" i="11"/>
  <c r="AX560" i="11"/>
  <c r="AV560" i="11"/>
  <c r="AU560" i="11"/>
  <c r="AT560" i="11"/>
  <c r="AS560" i="11"/>
  <c r="AR560" i="11"/>
  <c r="AP560" i="11"/>
  <c r="AN560" i="11"/>
  <c r="AM560" i="11"/>
  <c r="AL560" i="11"/>
  <c r="AK560" i="11"/>
  <c r="AJ560" i="11"/>
  <c r="AI560" i="11"/>
  <c r="AH560" i="11"/>
  <c r="AG560" i="11"/>
  <c r="AF560" i="11"/>
  <c r="AE560" i="11"/>
  <c r="AD560" i="11"/>
  <c r="AC560" i="11"/>
  <c r="AB560" i="11"/>
  <c r="AA560" i="11"/>
  <c r="Z560" i="11"/>
  <c r="Y560" i="11"/>
  <c r="X560" i="11"/>
  <c r="W560" i="11"/>
  <c r="V560" i="11"/>
  <c r="U560" i="11"/>
  <c r="T560" i="11"/>
  <c r="S560" i="11"/>
  <c r="R560" i="11"/>
  <c r="Q560" i="11"/>
  <c r="P560" i="11"/>
  <c r="O560" i="11"/>
  <c r="N560" i="11"/>
  <c r="M560" i="11"/>
  <c r="L560" i="11"/>
  <c r="K560" i="11"/>
  <c r="J560" i="11"/>
  <c r="I560" i="11"/>
  <c r="H560" i="11"/>
  <c r="G560" i="11"/>
  <c r="D560" i="11"/>
  <c r="C560" i="11"/>
  <c r="B560" i="11"/>
  <c r="A560" i="11"/>
  <c r="HB559" i="11"/>
  <c r="GD558" i="11"/>
  <c r="GC558" i="11"/>
  <c r="FZ558" i="11"/>
  <c r="FY558" i="11"/>
  <c r="FX558" i="11"/>
  <c r="FW558" i="11"/>
  <c r="FV558" i="11"/>
  <c r="FU558" i="11"/>
  <c r="FT558" i="11"/>
  <c r="FS558" i="11"/>
  <c r="FR558" i="11"/>
  <c r="FQ558" i="11"/>
  <c r="FP558" i="11"/>
  <c r="FO558" i="11"/>
  <c r="FN558" i="11"/>
  <c r="FM558" i="11"/>
  <c r="FL558" i="11"/>
  <c r="FK558" i="11"/>
  <c r="FJ558" i="11"/>
  <c r="FI558" i="11"/>
  <c r="FH558" i="11"/>
  <c r="FG558" i="11"/>
  <c r="FF558" i="11"/>
  <c r="FE558" i="11"/>
  <c r="FD558" i="11"/>
  <c r="FC558" i="11"/>
  <c r="FB558" i="11"/>
  <c r="FA558" i="11"/>
  <c r="EZ558" i="11"/>
  <c r="EY558" i="11"/>
  <c r="EX558" i="11"/>
  <c r="EW558" i="11"/>
  <c r="EV558" i="11"/>
  <c r="EU558" i="11"/>
  <c r="ET558" i="11"/>
  <c r="ES558" i="11"/>
  <c r="ER558" i="11"/>
  <c r="EQ558" i="11"/>
  <c r="EP558" i="11"/>
  <c r="EO558" i="11"/>
  <c r="EN558" i="11"/>
  <c r="EM558" i="11"/>
  <c r="EL558" i="11"/>
  <c r="EK558" i="11"/>
  <c r="EJ558" i="11"/>
  <c r="EI558" i="11"/>
  <c r="EH558" i="11"/>
  <c r="EG558" i="11"/>
  <c r="EF558" i="11"/>
  <c r="EE558" i="11"/>
  <c r="ED558" i="11"/>
  <c r="EC558" i="11"/>
  <c r="EB558" i="11"/>
  <c r="EA558" i="11"/>
  <c r="DZ558" i="11"/>
  <c r="DY558" i="11"/>
  <c r="DX558" i="11"/>
  <c r="DW558" i="11"/>
  <c r="DV558" i="11"/>
  <c r="DU558" i="11"/>
  <c r="DT558" i="11"/>
  <c r="DS558" i="11"/>
  <c r="DR558" i="11"/>
  <c r="DQ558" i="11"/>
  <c r="DP558" i="11"/>
  <c r="DO558" i="11"/>
  <c r="DN558" i="11"/>
  <c r="DM558" i="11"/>
  <c r="DL558" i="11"/>
  <c r="DK558" i="11"/>
  <c r="DJ558" i="11"/>
  <c r="DI558" i="11"/>
  <c r="DH558" i="11"/>
  <c r="DG558" i="11"/>
  <c r="DB558" i="11"/>
  <c r="DA558" i="11"/>
  <c r="CZ558" i="11"/>
  <c r="CY558" i="11"/>
  <c r="CX558" i="11"/>
  <c r="CW558" i="11"/>
  <c r="CV558" i="11"/>
  <c r="CU558" i="11"/>
  <c r="CT558" i="11"/>
  <c r="CS558" i="11"/>
  <c r="CR558" i="11"/>
  <c r="CQ558" i="11"/>
  <c r="CP558" i="11"/>
  <c r="CO558" i="11"/>
  <c r="CN558" i="11"/>
  <c r="CM558" i="11"/>
  <c r="BY558" i="11"/>
  <c r="BL558" i="11"/>
  <c r="BK558" i="11"/>
  <c r="BJ558" i="11"/>
  <c r="BI558" i="11"/>
  <c r="BH558" i="11"/>
  <c r="BG558" i="11"/>
  <c r="BF558" i="11"/>
  <c r="BE558" i="11"/>
  <c r="BD558" i="11"/>
  <c r="BC558" i="11"/>
  <c r="BB558" i="11"/>
  <c r="BA558" i="11"/>
  <c r="AZ558" i="11"/>
  <c r="AY558" i="11"/>
  <c r="AX558" i="11"/>
  <c r="AV558" i="11"/>
  <c r="AU558" i="11"/>
  <c r="AT558" i="11"/>
  <c r="AS558" i="11"/>
  <c r="AR558" i="11"/>
  <c r="AP558" i="11"/>
  <c r="AN558" i="11"/>
  <c r="AM558" i="11"/>
  <c r="AL558" i="11"/>
  <c r="AK558" i="11"/>
  <c r="AJ558" i="11"/>
  <c r="AI558" i="11"/>
  <c r="AH558" i="11"/>
  <c r="AG558" i="11"/>
  <c r="AF558" i="11"/>
  <c r="AE558" i="11"/>
  <c r="AD558" i="11"/>
  <c r="AC558" i="11"/>
  <c r="AB558" i="11"/>
  <c r="AA558" i="11"/>
  <c r="Z558" i="11"/>
  <c r="Y558" i="11"/>
  <c r="X558" i="11"/>
  <c r="W558" i="11"/>
  <c r="V558" i="11"/>
  <c r="U558" i="11"/>
  <c r="T558" i="11"/>
  <c r="S558" i="11"/>
  <c r="R558" i="11"/>
  <c r="Q558" i="11"/>
  <c r="P558" i="11"/>
  <c r="O558" i="11"/>
  <c r="N558" i="11"/>
  <c r="M558" i="11"/>
  <c r="L558" i="11"/>
  <c r="K558" i="11"/>
  <c r="J558" i="11"/>
  <c r="I558" i="11"/>
  <c r="H558" i="11"/>
  <c r="G558" i="11"/>
  <c r="D558" i="11"/>
  <c r="C558" i="11"/>
  <c r="B558" i="11"/>
  <c r="A558" i="11"/>
  <c r="HB557" i="11"/>
  <c r="GD556" i="11"/>
  <c r="GC556" i="11"/>
  <c r="FZ556" i="11"/>
  <c r="FY556" i="11"/>
  <c r="FX556" i="11"/>
  <c r="FW556" i="11"/>
  <c r="FV556" i="11"/>
  <c r="FU556" i="11"/>
  <c r="FT556" i="11"/>
  <c r="FS556" i="11"/>
  <c r="FR556" i="11"/>
  <c r="FQ556" i="11"/>
  <c r="FP556" i="11"/>
  <c r="FO556" i="11"/>
  <c r="FN556" i="11"/>
  <c r="FM556" i="11"/>
  <c r="FL556" i="11"/>
  <c r="FK556" i="11"/>
  <c r="FJ556" i="11"/>
  <c r="FI556" i="11"/>
  <c r="FH556" i="11"/>
  <c r="FG556" i="11"/>
  <c r="FF556" i="11"/>
  <c r="FE556" i="11"/>
  <c r="FD556" i="11"/>
  <c r="FC556" i="11"/>
  <c r="FB556" i="11"/>
  <c r="FA556" i="11"/>
  <c r="EZ556" i="11"/>
  <c r="EY556" i="11"/>
  <c r="EX556" i="11"/>
  <c r="EW556" i="11"/>
  <c r="EV556" i="11"/>
  <c r="EU556" i="11"/>
  <c r="ET556" i="11"/>
  <c r="ES556" i="11"/>
  <c r="ER556" i="11"/>
  <c r="EQ556" i="11"/>
  <c r="EP556" i="11"/>
  <c r="EO556" i="11"/>
  <c r="EN556" i="11"/>
  <c r="EM556" i="11"/>
  <c r="EL556" i="11"/>
  <c r="EK556" i="11"/>
  <c r="EJ556" i="11"/>
  <c r="EI556" i="11"/>
  <c r="EH556" i="11"/>
  <c r="EG556" i="11"/>
  <c r="EF556" i="11"/>
  <c r="EE556" i="11"/>
  <c r="ED556" i="11"/>
  <c r="EC556" i="11"/>
  <c r="EB556" i="11"/>
  <c r="EA556" i="11"/>
  <c r="DZ556" i="11"/>
  <c r="DY556" i="11"/>
  <c r="DX556" i="11"/>
  <c r="DW556" i="11"/>
  <c r="DV556" i="11"/>
  <c r="DU556" i="11"/>
  <c r="DT556" i="11"/>
  <c r="DS556" i="11"/>
  <c r="DR556" i="11"/>
  <c r="DQ556" i="11"/>
  <c r="DP556" i="11"/>
  <c r="DO556" i="11"/>
  <c r="DN556" i="11"/>
  <c r="DM556" i="11"/>
  <c r="DL556" i="11"/>
  <c r="DK556" i="11"/>
  <c r="DJ556" i="11"/>
  <c r="DI556" i="11"/>
  <c r="DH556" i="11"/>
  <c r="DG556" i="11"/>
  <c r="DB556" i="11"/>
  <c r="DA556" i="11"/>
  <c r="CZ556" i="11"/>
  <c r="CY556" i="11"/>
  <c r="CX556" i="11"/>
  <c r="CW556" i="11"/>
  <c r="CV556" i="11"/>
  <c r="CU556" i="11"/>
  <c r="CT556" i="11"/>
  <c r="CS556" i="11"/>
  <c r="CR556" i="11"/>
  <c r="CQ556" i="11"/>
  <c r="CP556" i="11"/>
  <c r="CO556" i="11"/>
  <c r="CN556" i="11"/>
  <c r="CM556" i="11"/>
  <c r="BY556" i="11"/>
  <c r="BL556" i="11"/>
  <c r="BK556" i="11"/>
  <c r="BJ556" i="11"/>
  <c r="BI556" i="11"/>
  <c r="BH556" i="11"/>
  <c r="BG556" i="11"/>
  <c r="BF556" i="11"/>
  <c r="BE556" i="11"/>
  <c r="BD556" i="11"/>
  <c r="BC556" i="11"/>
  <c r="BB556" i="11"/>
  <c r="BA556" i="11"/>
  <c r="AZ556" i="11"/>
  <c r="AY556" i="11"/>
  <c r="AX556" i="11"/>
  <c r="AV556" i="11"/>
  <c r="AU556" i="11"/>
  <c r="AT556" i="11"/>
  <c r="AS556" i="11"/>
  <c r="AR556" i="11"/>
  <c r="AP556" i="11"/>
  <c r="AN556" i="11"/>
  <c r="AM556" i="11"/>
  <c r="AL556" i="11"/>
  <c r="AK556" i="11"/>
  <c r="AJ556" i="11"/>
  <c r="AI556" i="11"/>
  <c r="AH556" i="11"/>
  <c r="AG556" i="11"/>
  <c r="AF556" i="11"/>
  <c r="AE556" i="11"/>
  <c r="AD556" i="11"/>
  <c r="AC556" i="11"/>
  <c r="AB556" i="11"/>
  <c r="AA556" i="11"/>
  <c r="Z556" i="11"/>
  <c r="Y556" i="11"/>
  <c r="X556" i="11"/>
  <c r="W556" i="11"/>
  <c r="V556" i="11"/>
  <c r="U556" i="11"/>
  <c r="T556" i="11"/>
  <c r="S556" i="11"/>
  <c r="R556" i="11"/>
  <c r="Q556" i="11"/>
  <c r="P556" i="11"/>
  <c r="O556" i="11"/>
  <c r="N556" i="11"/>
  <c r="M556" i="11"/>
  <c r="L556" i="11"/>
  <c r="K556" i="11"/>
  <c r="J556" i="11"/>
  <c r="I556" i="11"/>
  <c r="H556" i="11"/>
  <c r="G556" i="11"/>
  <c r="D556" i="11"/>
  <c r="C556" i="11"/>
  <c r="B556" i="11"/>
  <c r="A556" i="11"/>
  <c r="HB555" i="11"/>
  <c r="GD554" i="11"/>
  <c r="GC554" i="11"/>
  <c r="FZ554" i="11"/>
  <c r="FY554" i="11"/>
  <c r="FX554" i="11"/>
  <c r="FW554" i="11"/>
  <c r="FV554" i="11"/>
  <c r="FU554" i="11"/>
  <c r="FT554" i="11"/>
  <c r="FS554" i="11"/>
  <c r="FR554" i="11"/>
  <c r="FQ554" i="11"/>
  <c r="FP554" i="11"/>
  <c r="FO554" i="11"/>
  <c r="FN554" i="11"/>
  <c r="FM554" i="11"/>
  <c r="FL554" i="11"/>
  <c r="FK554" i="11"/>
  <c r="FJ554" i="11"/>
  <c r="FI554" i="11"/>
  <c r="FH554" i="11"/>
  <c r="FG554" i="11"/>
  <c r="FF554" i="11"/>
  <c r="FE554" i="11"/>
  <c r="FD554" i="11"/>
  <c r="FC554" i="11"/>
  <c r="FB554" i="11"/>
  <c r="FA554" i="11"/>
  <c r="EZ554" i="11"/>
  <c r="EY554" i="11"/>
  <c r="EX554" i="11"/>
  <c r="EW554" i="11"/>
  <c r="EV554" i="11"/>
  <c r="EU554" i="11"/>
  <c r="ET554" i="11"/>
  <c r="ES554" i="11"/>
  <c r="ER554" i="11"/>
  <c r="EQ554" i="11"/>
  <c r="EP554" i="11"/>
  <c r="EO554" i="11"/>
  <c r="EN554" i="11"/>
  <c r="EM554" i="11"/>
  <c r="EL554" i="11"/>
  <c r="EK554" i="11"/>
  <c r="EJ554" i="11"/>
  <c r="EI554" i="11"/>
  <c r="EH554" i="11"/>
  <c r="EG554" i="11"/>
  <c r="EF554" i="11"/>
  <c r="EE554" i="11"/>
  <c r="ED554" i="11"/>
  <c r="EC554" i="11"/>
  <c r="EB554" i="11"/>
  <c r="EA554" i="11"/>
  <c r="DZ554" i="11"/>
  <c r="DY554" i="11"/>
  <c r="DX554" i="11"/>
  <c r="DW554" i="11"/>
  <c r="DV554" i="11"/>
  <c r="DU554" i="11"/>
  <c r="DT554" i="11"/>
  <c r="DS554" i="11"/>
  <c r="DR554" i="11"/>
  <c r="DQ554" i="11"/>
  <c r="DP554" i="11"/>
  <c r="DO554" i="11"/>
  <c r="DN554" i="11"/>
  <c r="DM554" i="11"/>
  <c r="DL554" i="11"/>
  <c r="DK554" i="11"/>
  <c r="DJ554" i="11"/>
  <c r="DI554" i="11"/>
  <c r="DH554" i="11"/>
  <c r="DG554" i="11"/>
  <c r="DB554" i="11"/>
  <c r="DA554" i="11"/>
  <c r="CZ554" i="11"/>
  <c r="CY554" i="11"/>
  <c r="CX554" i="11"/>
  <c r="CW554" i="11"/>
  <c r="CV554" i="11"/>
  <c r="CU554" i="11"/>
  <c r="CT554" i="11"/>
  <c r="CS554" i="11"/>
  <c r="CR554" i="11"/>
  <c r="CQ554" i="11"/>
  <c r="CP554" i="11"/>
  <c r="CO554" i="11"/>
  <c r="CN554" i="11"/>
  <c r="CM554" i="11"/>
  <c r="BY554" i="11"/>
  <c r="BL554" i="11"/>
  <c r="BK554" i="11"/>
  <c r="BJ554" i="11"/>
  <c r="BI554" i="11"/>
  <c r="BH554" i="11"/>
  <c r="BG554" i="11"/>
  <c r="BF554" i="11"/>
  <c r="BE554" i="11"/>
  <c r="BD554" i="11"/>
  <c r="BC554" i="11"/>
  <c r="BB554" i="11"/>
  <c r="BA554" i="11"/>
  <c r="AZ554" i="11"/>
  <c r="AY554" i="11"/>
  <c r="AX554" i="11"/>
  <c r="AV554" i="11"/>
  <c r="AU554" i="11"/>
  <c r="AT554" i="11"/>
  <c r="AS554" i="11"/>
  <c r="AR554" i="11"/>
  <c r="AP554" i="11"/>
  <c r="AN554" i="11"/>
  <c r="AM554" i="11"/>
  <c r="AL554" i="11"/>
  <c r="AK554" i="11"/>
  <c r="AJ554" i="11"/>
  <c r="AI554" i="11"/>
  <c r="AH554" i="11"/>
  <c r="AG554" i="11"/>
  <c r="AF554" i="11"/>
  <c r="AE554" i="11"/>
  <c r="AD554" i="11"/>
  <c r="AC554" i="11"/>
  <c r="AB554" i="11"/>
  <c r="AA554" i="11"/>
  <c r="Z554" i="11"/>
  <c r="Y554" i="11"/>
  <c r="X554" i="11"/>
  <c r="W554" i="11"/>
  <c r="V554" i="11"/>
  <c r="U554" i="11"/>
  <c r="T554" i="11"/>
  <c r="S554" i="11"/>
  <c r="R554" i="11"/>
  <c r="Q554" i="11"/>
  <c r="P554" i="11"/>
  <c r="O554" i="11"/>
  <c r="N554" i="11"/>
  <c r="M554" i="11"/>
  <c r="L554" i="11"/>
  <c r="K554" i="11"/>
  <c r="J554" i="11"/>
  <c r="I554" i="11"/>
  <c r="H554" i="11"/>
  <c r="G554" i="11"/>
  <c r="D554" i="11"/>
  <c r="C554" i="11"/>
  <c r="B554" i="11"/>
  <c r="A554" i="11"/>
  <c r="HB553" i="11"/>
  <c r="GD552" i="11"/>
  <c r="GC552" i="11"/>
  <c r="FZ552" i="11"/>
  <c r="FY552" i="11"/>
  <c r="FX552" i="11"/>
  <c r="FW552" i="11"/>
  <c r="FV552" i="11"/>
  <c r="FU552" i="11"/>
  <c r="FT552" i="11"/>
  <c r="FS552" i="11"/>
  <c r="FR552" i="11"/>
  <c r="FQ552" i="11"/>
  <c r="FP552" i="11"/>
  <c r="FO552" i="11"/>
  <c r="FN552" i="11"/>
  <c r="FM552" i="11"/>
  <c r="FL552" i="11"/>
  <c r="FK552" i="11"/>
  <c r="FJ552" i="11"/>
  <c r="FI552" i="11"/>
  <c r="FH552" i="11"/>
  <c r="FG552" i="11"/>
  <c r="FF552" i="11"/>
  <c r="FE552" i="11"/>
  <c r="FD552" i="11"/>
  <c r="FC552" i="11"/>
  <c r="FB552" i="11"/>
  <c r="FA552" i="11"/>
  <c r="EZ552" i="11"/>
  <c r="EY552" i="11"/>
  <c r="EX552" i="11"/>
  <c r="EW552" i="11"/>
  <c r="EV552" i="11"/>
  <c r="EU552" i="11"/>
  <c r="ET552" i="11"/>
  <c r="ES552" i="11"/>
  <c r="ER552" i="11"/>
  <c r="EQ552" i="11"/>
  <c r="EP552" i="11"/>
  <c r="EO552" i="11"/>
  <c r="EN552" i="11"/>
  <c r="EM552" i="11"/>
  <c r="EL552" i="11"/>
  <c r="EK552" i="11"/>
  <c r="EJ552" i="11"/>
  <c r="EI552" i="11"/>
  <c r="EH552" i="11"/>
  <c r="EG552" i="11"/>
  <c r="EF552" i="11"/>
  <c r="EE552" i="11"/>
  <c r="ED552" i="11"/>
  <c r="EC552" i="11"/>
  <c r="EB552" i="11"/>
  <c r="EA552" i="11"/>
  <c r="DZ552" i="11"/>
  <c r="DY552" i="11"/>
  <c r="DX552" i="11"/>
  <c r="DW552" i="11"/>
  <c r="DV552" i="11"/>
  <c r="DU552" i="11"/>
  <c r="DT552" i="11"/>
  <c r="DS552" i="11"/>
  <c r="DR552" i="11"/>
  <c r="DQ552" i="11"/>
  <c r="DP552" i="11"/>
  <c r="DO552" i="11"/>
  <c r="DN552" i="11"/>
  <c r="DM552" i="11"/>
  <c r="DL552" i="11"/>
  <c r="DK552" i="11"/>
  <c r="DJ552" i="11"/>
  <c r="DI552" i="11"/>
  <c r="DH552" i="11"/>
  <c r="DG552" i="11"/>
  <c r="DB552" i="11"/>
  <c r="DA552" i="11"/>
  <c r="CZ552" i="11"/>
  <c r="CY552" i="11"/>
  <c r="CX552" i="11"/>
  <c r="CW552" i="11"/>
  <c r="CV552" i="11"/>
  <c r="CU552" i="11"/>
  <c r="CT552" i="11"/>
  <c r="CS552" i="11"/>
  <c r="CR552" i="11"/>
  <c r="CQ552" i="11"/>
  <c r="CP552" i="11"/>
  <c r="CO552" i="11"/>
  <c r="CN552" i="11"/>
  <c r="CM552" i="11"/>
  <c r="BY552" i="11"/>
  <c r="BL552" i="11"/>
  <c r="BK552" i="11"/>
  <c r="BJ552" i="11"/>
  <c r="BI552" i="11"/>
  <c r="BH552" i="11"/>
  <c r="BG552" i="11"/>
  <c r="BF552" i="11"/>
  <c r="BE552" i="11"/>
  <c r="BD552" i="11"/>
  <c r="BC552" i="11"/>
  <c r="BB552" i="11"/>
  <c r="BA552" i="11"/>
  <c r="AZ552" i="11"/>
  <c r="AY552" i="11"/>
  <c r="AX552" i="11"/>
  <c r="AV552" i="11"/>
  <c r="AU552" i="11"/>
  <c r="AT552" i="11"/>
  <c r="AS552" i="11"/>
  <c r="AR552" i="11"/>
  <c r="AP552" i="11"/>
  <c r="AN552" i="11"/>
  <c r="AM552" i="11"/>
  <c r="AL552" i="11"/>
  <c r="AK552" i="11"/>
  <c r="AJ552" i="11"/>
  <c r="AI552" i="11"/>
  <c r="AH552" i="11"/>
  <c r="AG552" i="11"/>
  <c r="AF552" i="11"/>
  <c r="AE552" i="11"/>
  <c r="AD552" i="11"/>
  <c r="AC552" i="11"/>
  <c r="AB552" i="11"/>
  <c r="AA552" i="11"/>
  <c r="Z552" i="11"/>
  <c r="Y552" i="11"/>
  <c r="X552" i="11"/>
  <c r="W552" i="11"/>
  <c r="V552" i="11"/>
  <c r="U552" i="11"/>
  <c r="T552" i="11"/>
  <c r="S552" i="11"/>
  <c r="R552" i="11"/>
  <c r="Q552" i="11"/>
  <c r="P552" i="11"/>
  <c r="O552" i="11"/>
  <c r="N552" i="11"/>
  <c r="M552" i="11"/>
  <c r="L552" i="11"/>
  <c r="K552" i="11"/>
  <c r="J552" i="11"/>
  <c r="I552" i="11"/>
  <c r="H552" i="11"/>
  <c r="G552" i="11"/>
  <c r="D552" i="11"/>
  <c r="C552" i="11"/>
  <c r="B552" i="11"/>
  <c r="A552" i="11"/>
  <c r="HB551" i="11"/>
  <c r="GD550" i="11"/>
  <c r="GC550" i="11"/>
  <c r="FZ550" i="11"/>
  <c r="FY550" i="11"/>
  <c r="FX550" i="11"/>
  <c r="FW550" i="11"/>
  <c r="FV550" i="11"/>
  <c r="FU550" i="11"/>
  <c r="FT550" i="11"/>
  <c r="FS550" i="11"/>
  <c r="FR550" i="11"/>
  <c r="FQ550" i="11"/>
  <c r="FP550" i="11"/>
  <c r="FO550" i="11"/>
  <c r="FN550" i="11"/>
  <c r="FM550" i="11"/>
  <c r="FL550" i="11"/>
  <c r="FK550" i="11"/>
  <c r="FJ550" i="11"/>
  <c r="FI550" i="11"/>
  <c r="FH550" i="11"/>
  <c r="FG550" i="11"/>
  <c r="FF550" i="11"/>
  <c r="FE550" i="11"/>
  <c r="FD550" i="11"/>
  <c r="FC550" i="11"/>
  <c r="FB550" i="11"/>
  <c r="FA550" i="11"/>
  <c r="EZ550" i="11"/>
  <c r="EY550" i="11"/>
  <c r="EX550" i="11"/>
  <c r="EW550" i="11"/>
  <c r="EV550" i="11"/>
  <c r="EU550" i="11"/>
  <c r="ET550" i="11"/>
  <c r="ES550" i="11"/>
  <c r="ER550" i="11"/>
  <c r="EQ550" i="11"/>
  <c r="EP550" i="11"/>
  <c r="EO550" i="11"/>
  <c r="EN550" i="11"/>
  <c r="EM550" i="11"/>
  <c r="EL550" i="11"/>
  <c r="EK550" i="11"/>
  <c r="EJ550" i="11"/>
  <c r="EI550" i="11"/>
  <c r="EH550" i="11"/>
  <c r="EG550" i="11"/>
  <c r="EF550" i="11"/>
  <c r="EE550" i="11"/>
  <c r="ED550" i="11"/>
  <c r="EC550" i="11"/>
  <c r="EB550" i="11"/>
  <c r="EA550" i="11"/>
  <c r="DZ550" i="11"/>
  <c r="DY550" i="11"/>
  <c r="DX550" i="11"/>
  <c r="DW550" i="11"/>
  <c r="DV550" i="11"/>
  <c r="DU550" i="11"/>
  <c r="DT550" i="11"/>
  <c r="DS550" i="11"/>
  <c r="DR550" i="11"/>
  <c r="DQ550" i="11"/>
  <c r="DP550" i="11"/>
  <c r="DO550" i="11"/>
  <c r="DN550" i="11"/>
  <c r="DM550" i="11"/>
  <c r="DL550" i="11"/>
  <c r="DK550" i="11"/>
  <c r="DJ550" i="11"/>
  <c r="DI550" i="11"/>
  <c r="DH550" i="11"/>
  <c r="DG550" i="11"/>
  <c r="DB550" i="11"/>
  <c r="DA550" i="11"/>
  <c r="CZ550" i="11"/>
  <c r="CY550" i="11"/>
  <c r="CX550" i="11"/>
  <c r="CW550" i="11"/>
  <c r="CV550" i="11"/>
  <c r="CU550" i="11"/>
  <c r="CT550" i="11"/>
  <c r="CS550" i="11"/>
  <c r="CR550" i="11"/>
  <c r="CQ550" i="11"/>
  <c r="CP550" i="11"/>
  <c r="CO550" i="11"/>
  <c r="CN550" i="11"/>
  <c r="CM550" i="11"/>
  <c r="BY550" i="11"/>
  <c r="BL550" i="11"/>
  <c r="BK550" i="11"/>
  <c r="BJ550" i="11"/>
  <c r="BI550" i="11"/>
  <c r="BH550" i="11"/>
  <c r="BG550" i="11"/>
  <c r="BF550" i="11"/>
  <c r="BE550" i="11"/>
  <c r="BD550" i="11"/>
  <c r="BC550" i="11"/>
  <c r="BB550" i="11"/>
  <c r="BA550" i="11"/>
  <c r="AZ550" i="11"/>
  <c r="AY550" i="11"/>
  <c r="AX550" i="11"/>
  <c r="AV550" i="11"/>
  <c r="AU550" i="11"/>
  <c r="AT550" i="11"/>
  <c r="AS550" i="11"/>
  <c r="AR550" i="11"/>
  <c r="AP550" i="11"/>
  <c r="AN550" i="11"/>
  <c r="AM550" i="11"/>
  <c r="AL550" i="11"/>
  <c r="AK550" i="11"/>
  <c r="AJ550" i="11"/>
  <c r="AI550" i="11"/>
  <c r="AH550" i="11"/>
  <c r="AG550" i="11"/>
  <c r="AF550" i="11"/>
  <c r="AE550" i="11"/>
  <c r="AD550" i="11"/>
  <c r="AC550" i="11"/>
  <c r="AB550" i="11"/>
  <c r="AA550" i="11"/>
  <c r="Z550" i="11"/>
  <c r="Y550" i="11"/>
  <c r="X550" i="11"/>
  <c r="W550" i="11"/>
  <c r="V550" i="11"/>
  <c r="U550" i="11"/>
  <c r="T550" i="11"/>
  <c r="S550" i="11"/>
  <c r="R550" i="11"/>
  <c r="Q550" i="11"/>
  <c r="P550" i="11"/>
  <c r="O550" i="11"/>
  <c r="N550" i="11"/>
  <c r="M550" i="11"/>
  <c r="L550" i="11"/>
  <c r="K550" i="11"/>
  <c r="J550" i="11"/>
  <c r="I550" i="11"/>
  <c r="H550" i="11"/>
  <c r="G550" i="11"/>
  <c r="D550" i="11"/>
  <c r="C550" i="11"/>
  <c r="B550" i="11"/>
  <c r="A550" i="11"/>
  <c r="HB549" i="11"/>
  <c r="GD548" i="11"/>
  <c r="GC548" i="11"/>
  <c r="FZ548" i="11"/>
  <c r="FY548" i="11"/>
  <c r="FX548" i="11"/>
  <c r="FW548" i="11"/>
  <c r="FV548" i="11"/>
  <c r="FT548" i="11"/>
  <c r="FS548" i="11"/>
  <c r="FR548" i="11"/>
  <c r="FQ548" i="11"/>
  <c r="FP548" i="11"/>
  <c r="FO548" i="11"/>
  <c r="FN548" i="11"/>
  <c r="FM548" i="11"/>
  <c r="FL548" i="11"/>
  <c r="FK548" i="11"/>
  <c r="FJ548" i="11"/>
  <c r="FI548" i="11"/>
  <c r="FH548" i="11"/>
  <c r="FG548" i="11"/>
  <c r="FF548" i="11"/>
  <c r="FE548" i="11"/>
  <c r="FD548" i="11"/>
  <c r="FC548" i="11"/>
  <c r="FB548" i="11"/>
  <c r="FA548" i="11"/>
  <c r="EZ548" i="11"/>
  <c r="EY548" i="11"/>
  <c r="EX548" i="11"/>
  <c r="EW548" i="11"/>
  <c r="EV548" i="11"/>
  <c r="EU548" i="11"/>
  <c r="ET548" i="11"/>
  <c r="ES548" i="11"/>
  <c r="ER548" i="11"/>
  <c r="EQ548" i="11"/>
  <c r="EP548" i="11"/>
  <c r="EO548" i="11"/>
  <c r="EN548" i="11"/>
  <c r="EM548" i="11"/>
  <c r="EL548" i="11"/>
  <c r="EK548" i="11"/>
  <c r="EJ548" i="11"/>
  <c r="EI548" i="11"/>
  <c r="EH548" i="11"/>
  <c r="EG548" i="11"/>
  <c r="EF548" i="11"/>
  <c r="EE548" i="11"/>
  <c r="ED548" i="11"/>
  <c r="EC548" i="11"/>
  <c r="EB548" i="11"/>
  <c r="EA548" i="11"/>
  <c r="DZ548" i="11"/>
  <c r="DY548" i="11"/>
  <c r="DX548" i="11"/>
  <c r="DW548" i="11"/>
  <c r="DV548" i="11"/>
  <c r="DU548" i="11"/>
  <c r="DT548" i="11"/>
  <c r="DS548" i="11"/>
  <c r="DR548" i="11"/>
  <c r="DQ548" i="11"/>
  <c r="DP548" i="11"/>
  <c r="DO548" i="11"/>
  <c r="DN548" i="11"/>
  <c r="DM548" i="11"/>
  <c r="DL548" i="11"/>
  <c r="DK548" i="11"/>
  <c r="DJ548" i="11"/>
  <c r="DI548" i="11"/>
  <c r="DH548" i="11"/>
  <c r="DG548" i="11"/>
  <c r="DB548" i="11"/>
  <c r="DA548" i="11"/>
  <c r="CZ548" i="11"/>
  <c r="CY548" i="11"/>
  <c r="CX548" i="11"/>
  <c r="CW548" i="11"/>
  <c r="CV548" i="11"/>
  <c r="CU548" i="11"/>
  <c r="CT548" i="11"/>
  <c r="CS548" i="11"/>
  <c r="CR548" i="11"/>
  <c r="CQ548" i="11"/>
  <c r="CP548" i="11"/>
  <c r="CO548" i="11"/>
  <c r="CN548" i="11"/>
  <c r="CM548" i="11"/>
  <c r="BY548" i="11"/>
  <c r="BL548" i="11"/>
  <c r="BK548" i="11"/>
  <c r="BJ548" i="11"/>
  <c r="BI548" i="11"/>
  <c r="BH548" i="11"/>
  <c r="BG548" i="11"/>
  <c r="BF548" i="11"/>
  <c r="BE548" i="11"/>
  <c r="BD548" i="11"/>
  <c r="BC548" i="11"/>
  <c r="BB548" i="11"/>
  <c r="BA548" i="11"/>
  <c r="AZ548" i="11"/>
  <c r="AY548" i="11"/>
  <c r="AX548" i="11"/>
  <c r="AV548" i="11"/>
  <c r="AU548" i="11"/>
  <c r="AT548" i="11"/>
  <c r="AS548" i="11"/>
  <c r="AR548" i="11"/>
  <c r="AP548" i="11"/>
  <c r="AN548" i="11"/>
  <c r="AM548" i="11"/>
  <c r="AL548" i="11"/>
  <c r="AK548" i="11"/>
  <c r="AJ548" i="11"/>
  <c r="AI548" i="11"/>
  <c r="AH548" i="11"/>
  <c r="AG548" i="11"/>
  <c r="AF548" i="11"/>
  <c r="AE548" i="11"/>
  <c r="AD548" i="11"/>
  <c r="AC548" i="11"/>
  <c r="AB548" i="11"/>
  <c r="AA548" i="11"/>
  <c r="Z548" i="11"/>
  <c r="Y548" i="11"/>
  <c r="X548" i="11"/>
  <c r="W548" i="11"/>
  <c r="V548" i="11"/>
  <c r="U548" i="11"/>
  <c r="T548" i="11"/>
  <c r="S548" i="11"/>
  <c r="R548" i="11"/>
  <c r="Q548" i="11"/>
  <c r="P548" i="11"/>
  <c r="O548" i="11"/>
  <c r="N548" i="11"/>
  <c r="M548" i="11"/>
  <c r="L548" i="11"/>
  <c r="K548" i="11"/>
  <c r="J548" i="11"/>
  <c r="I548" i="11"/>
  <c r="H548" i="11"/>
  <c r="G548" i="11"/>
  <c r="D548" i="11"/>
  <c r="C548" i="11"/>
  <c r="B548" i="11"/>
  <c r="HB547" i="11"/>
  <c r="GD546" i="11"/>
  <c r="GC546" i="11"/>
  <c r="FZ546" i="11"/>
  <c r="FY546" i="11"/>
  <c r="FX546" i="11"/>
  <c r="FW546" i="11"/>
  <c r="FV546" i="11"/>
  <c r="FT546" i="11"/>
  <c r="FS546" i="11"/>
  <c r="FR546" i="11"/>
  <c r="FQ546" i="11"/>
  <c r="FP546" i="11"/>
  <c r="FO546" i="11"/>
  <c r="FN546" i="11"/>
  <c r="FM546" i="11"/>
  <c r="FL546" i="11"/>
  <c r="FK546" i="11"/>
  <c r="FJ546" i="11"/>
  <c r="FI546" i="11"/>
  <c r="FH546" i="11"/>
  <c r="FG546" i="11"/>
  <c r="FF546" i="11"/>
  <c r="FE546" i="11"/>
  <c r="FD546" i="11"/>
  <c r="FC546" i="11"/>
  <c r="FB546" i="11"/>
  <c r="FA546" i="11"/>
  <c r="EZ546" i="11"/>
  <c r="EY546" i="11"/>
  <c r="EX546" i="11"/>
  <c r="EW546" i="11"/>
  <c r="EV546" i="11"/>
  <c r="EU546" i="11"/>
  <c r="ET546" i="11"/>
  <c r="ES546" i="11"/>
  <c r="ER546" i="11"/>
  <c r="EQ546" i="11"/>
  <c r="EP546" i="11"/>
  <c r="EO546" i="11"/>
  <c r="EN546" i="11"/>
  <c r="EM546" i="11"/>
  <c r="EL546" i="11"/>
  <c r="EK546" i="11"/>
  <c r="EJ546" i="11"/>
  <c r="EI546" i="11"/>
  <c r="EH546" i="11"/>
  <c r="EG546" i="11"/>
  <c r="EF546" i="11"/>
  <c r="EE546" i="11"/>
  <c r="ED546" i="11"/>
  <c r="EC546" i="11"/>
  <c r="EB546" i="11"/>
  <c r="EA546" i="11"/>
  <c r="DZ546" i="11"/>
  <c r="DY546" i="11"/>
  <c r="DX546" i="11"/>
  <c r="DW546" i="11"/>
  <c r="DV546" i="11"/>
  <c r="DU546" i="11"/>
  <c r="DT546" i="11"/>
  <c r="DS546" i="11"/>
  <c r="DR546" i="11"/>
  <c r="DQ546" i="11"/>
  <c r="DP546" i="11"/>
  <c r="DO546" i="11"/>
  <c r="DN546" i="11"/>
  <c r="DM546" i="11"/>
  <c r="DL546" i="11"/>
  <c r="DK546" i="11"/>
  <c r="DJ546" i="11"/>
  <c r="DI546" i="11"/>
  <c r="DH546" i="11"/>
  <c r="DG546" i="11"/>
  <c r="DF546" i="11"/>
  <c r="DB546" i="11"/>
  <c r="DA546" i="11"/>
  <c r="CZ546" i="11"/>
  <c r="CY546" i="11"/>
  <c r="CX546" i="11"/>
  <c r="CW546" i="11"/>
  <c r="CV546" i="11"/>
  <c r="CU546" i="11"/>
  <c r="CT546" i="11"/>
  <c r="CS546" i="11"/>
  <c r="CR546" i="11"/>
  <c r="CQ546" i="11"/>
  <c r="CP546" i="11"/>
  <c r="CO546" i="11"/>
  <c r="CN546" i="11"/>
  <c r="CM546" i="11"/>
  <c r="CG546" i="11"/>
  <c r="CE546" i="11"/>
  <c r="CD546" i="11"/>
  <c r="CC546" i="11"/>
  <c r="CB546" i="11"/>
  <c r="BL546" i="11"/>
  <c r="BK546" i="11"/>
  <c r="BJ546" i="11"/>
  <c r="BI546" i="11"/>
  <c r="BH546" i="11"/>
  <c r="BG546" i="11"/>
  <c r="BF546" i="11"/>
  <c r="BE546" i="11"/>
  <c r="BD546" i="11"/>
  <c r="BC546" i="11"/>
  <c r="BB546" i="11"/>
  <c r="BA546" i="11"/>
  <c r="AZ546" i="11"/>
  <c r="AY546" i="11"/>
  <c r="AX546" i="11"/>
  <c r="AW546" i="11"/>
  <c r="AV546" i="11"/>
  <c r="AU546" i="11"/>
  <c r="AT546" i="11"/>
  <c r="AS546" i="11"/>
  <c r="AR546" i="11"/>
  <c r="AQ546" i="11"/>
  <c r="AP546" i="11"/>
  <c r="AO546" i="11"/>
  <c r="AN546" i="11"/>
  <c r="AM546" i="11"/>
  <c r="AL546" i="11"/>
  <c r="AK546" i="11"/>
  <c r="AJ546" i="11"/>
  <c r="AI546" i="11"/>
  <c r="AH546" i="11"/>
  <c r="AG546" i="11"/>
  <c r="AF546" i="11"/>
  <c r="AE546" i="11"/>
  <c r="AD546" i="11"/>
  <c r="AC546" i="11"/>
  <c r="AB546" i="11"/>
  <c r="AA546" i="11"/>
  <c r="Z546" i="11"/>
  <c r="Y546" i="11"/>
  <c r="X546" i="11"/>
  <c r="W546" i="11"/>
  <c r="V546" i="11"/>
  <c r="U546" i="11"/>
  <c r="T546" i="11"/>
  <c r="S546" i="11"/>
  <c r="R546" i="11"/>
  <c r="Q546" i="11"/>
  <c r="P546" i="11"/>
  <c r="O546" i="11"/>
  <c r="N546" i="11"/>
  <c r="M546" i="11"/>
  <c r="L546" i="11"/>
  <c r="K546" i="11"/>
  <c r="J546" i="11"/>
  <c r="I546" i="11"/>
  <c r="G546" i="11"/>
  <c r="D546" i="11"/>
  <c r="C546" i="11"/>
  <c r="B546" i="11"/>
  <c r="A546" i="11"/>
  <c r="HB545" i="11"/>
  <c r="GD544" i="11"/>
  <c r="GC544" i="11"/>
  <c r="FZ544" i="11"/>
  <c r="FY544" i="11"/>
  <c r="FX544" i="11"/>
  <c r="FW544" i="11"/>
  <c r="FV544" i="11"/>
  <c r="FU544" i="11"/>
  <c r="FT544" i="11"/>
  <c r="FS544" i="11"/>
  <c r="FR544" i="11"/>
  <c r="FQ544" i="11"/>
  <c r="FP544" i="11"/>
  <c r="FO544" i="11"/>
  <c r="FN544" i="11"/>
  <c r="FM544" i="11"/>
  <c r="FL544" i="11"/>
  <c r="FK544" i="11"/>
  <c r="FJ544" i="11"/>
  <c r="FI544" i="11"/>
  <c r="FH544" i="11"/>
  <c r="FG544" i="11"/>
  <c r="FF544" i="11"/>
  <c r="FE544" i="11"/>
  <c r="FD544" i="11"/>
  <c r="FC544" i="11"/>
  <c r="FB544" i="11"/>
  <c r="FA544" i="11"/>
  <c r="EZ544" i="11"/>
  <c r="EY544" i="11"/>
  <c r="EX544" i="11"/>
  <c r="EW544" i="11"/>
  <c r="EV544" i="11"/>
  <c r="EU544" i="11"/>
  <c r="ET544" i="11"/>
  <c r="ES544" i="11"/>
  <c r="ER544" i="11"/>
  <c r="EQ544" i="11"/>
  <c r="EP544" i="11"/>
  <c r="EO544" i="11"/>
  <c r="EN544" i="11"/>
  <c r="EM544" i="11"/>
  <c r="EL544" i="11"/>
  <c r="EK544" i="11"/>
  <c r="EJ544" i="11"/>
  <c r="EI544" i="11"/>
  <c r="EH544" i="11"/>
  <c r="EG544" i="11"/>
  <c r="EF544" i="11"/>
  <c r="EE544" i="11"/>
  <c r="ED544" i="11"/>
  <c r="EC544" i="11"/>
  <c r="EB544" i="11"/>
  <c r="EA544" i="11"/>
  <c r="DZ544" i="11"/>
  <c r="DY544" i="11"/>
  <c r="DX544" i="11"/>
  <c r="DW544" i="11"/>
  <c r="DV544" i="11"/>
  <c r="DU544" i="11"/>
  <c r="DT544" i="11"/>
  <c r="DS544" i="11"/>
  <c r="DR544" i="11"/>
  <c r="DQ544" i="11"/>
  <c r="DP544" i="11"/>
  <c r="DO544" i="11"/>
  <c r="DN544" i="11"/>
  <c r="DM544" i="11"/>
  <c r="DL544" i="11"/>
  <c r="DK544" i="11"/>
  <c r="DJ544" i="11"/>
  <c r="DI544" i="11"/>
  <c r="DH544" i="11"/>
  <c r="DG544" i="11"/>
  <c r="DF544" i="11"/>
  <c r="DB544" i="11"/>
  <c r="DA544" i="11"/>
  <c r="CZ544" i="11"/>
  <c r="CY544" i="11"/>
  <c r="CX544" i="11"/>
  <c r="CW544" i="11"/>
  <c r="CV544" i="11"/>
  <c r="CU544" i="11"/>
  <c r="CT544" i="11"/>
  <c r="CS544" i="11"/>
  <c r="CR544" i="11"/>
  <c r="CQ544" i="11"/>
  <c r="CP544" i="11"/>
  <c r="CO544" i="11"/>
  <c r="CN544" i="11"/>
  <c r="CM544" i="11"/>
  <c r="CG544" i="11"/>
  <c r="CE544" i="11"/>
  <c r="CD544" i="11"/>
  <c r="CC544" i="11"/>
  <c r="CB544" i="11"/>
  <c r="BL544" i="11"/>
  <c r="BK544" i="11"/>
  <c r="BJ544" i="11"/>
  <c r="BI544" i="11"/>
  <c r="BH544" i="11"/>
  <c r="BG544" i="11"/>
  <c r="BF544" i="11"/>
  <c r="BE544" i="11"/>
  <c r="BD544" i="11"/>
  <c r="BC544" i="11"/>
  <c r="BB544" i="11"/>
  <c r="BA544" i="11"/>
  <c r="AZ544" i="11"/>
  <c r="AY544" i="11"/>
  <c r="AX544" i="11"/>
  <c r="AW544" i="11"/>
  <c r="AU544" i="11"/>
  <c r="AT544" i="11"/>
  <c r="AS544" i="11"/>
  <c r="AR544" i="11"/>
  <c r="AQ544" i="11"/>
  <c r="AP544" i="11"/>
  <c r="AO544" i="11"/>
  <c r="AN544" i="11"/>
  <c r="AM544" i="11"/>
  <c r="AL544" i="11"/>
  <c r="AK544" i="11"/>
  <c r="AJ544" i="11"/>
  <c r="AI544" i="11"/>
  <c r="AH544" i="11"/>
  <c r="AG544" i="11"/>
  <c r="AF544" i="11"/>
  <c r="AE544" i="11"/>
  <c r="AD544" i="11"/>
  <c r="AC544" i="11"/>
  <c r="AB544" i="11"/>
  <c r="AA544" i="11"/>
  <c r="Z544" i="11"/>
  <c r="Y544" i="11"/>
  <c r="X544" i="11"/>
  <c r="W544" i="11"/>
  <c r="V544" i="11"/>
  <c r="U544" i="11"/>
  <c r="T544" i="11"/>
  <c r="S544" i="11"/>
  <c r="R544" i="11"/>
  <c r="Q544" i="11"/>
  <c r="P544" i="11"/>
  <c r="O544" i="11"/>
  <c r="N544" i="11"/>
  <c r="M544" i="11"/>
  <c r="L544" i="11"/>
  <c r="K544" i="11"/>
  <c r="J544" i="11"/>
  <c r="I544" i="11"/>
  <c r="H544" i="11"/>
  <c r="D544" i="11"/>
  <c r="C544" i="11"/>
  <c r="B544" i="11"/>
  <c r="A544" i="11"/>
  <c r="HB543" i="11"/>
  <c r="FR542" i="11"/>
  <c r="FQ542" i="11"/>
  <c r="FM542" i="11"/>
  <c r="FL542" i="11"/>
  <c r="FK542" i="11"/>
  <c r="FJ542" i="11"/>
  <c r="FI542" i="11"/>
  <c r="FH542" i="11"/>
  <c r="FG542" i="11"/>
  <c r="FF542" i="11"/>
  <c r="FE542" i="11"/>
  <c r="FD542" i="11"/>
  <c r="FC542" i="11"/>
  <c r="FB542" i="11"/>
  <c r="FA542" i="11"/>
  <c r="EZ542" i="11"/>
  <c r="EY542" i="11"/>
  <c r="EX542" i="11"/>
  <c r="EW542" i="11"/>
  <c r="EV542" i="11"/>
  <c r="EU542" i="11"/>
  <c r="ET542" i="11"/>
  <c r="ES542" i="11"/>
  <c r="ER542" i="11"/>
  <c r="EQ542" i="11"/>
  <c r="EP542" i="11"/>
  <c r="EO542" i="11"/>
  <c r="EN542" i="11"/>
  <c r="EM542" i="11"/>
  <c r="EL542" i="11"/>
  <c r="EK542" i="11"/>
  <c r="EJ542" i="11"/>
  <c r="EI542" i="11"/>
  <c r="EH542" i="11"/>
  <c r="EG542" i="11"/>
  <c r="EF542" i="11"/>
  <c r="EE542" i="11"/>
  <c r="ED542" i="11"/>
  <c r="EC542" i="11"/>
  <c r="EB542" i="11"/>
  <c r="EA542" i="11"/>
  <c r="DZ542" i="11"/>
  <c r="DY542" i="11"/>
  <c r="DX542" i="11"/>
  <c r="DW542" i="11"/>
  <c r="DV542" i="11"/>
  <c r="DU542" i="11"/>
  <c r="DT542" i="11"/>
  <c r="DS542" i="11"/>
  <c r="DR542" i="11"/>
  <c r="DQ542" i="11"/>
  <c r="DP542" i="11"/>
  <c r="DO542" i="11"/>
  <c r="DN542" i="11"/>
  <c r="DM542" i="11"/>
  <c r="DL542" i="11"/>
  <c r="DK542" i="11"/>
  <c r="DJ542" i="11"/>
  <c r="DI542" i="11"/>
  <c r="DH542" i="11"/>
  <c r="DG542" i="11"/>
  <c r="DB542" i="11"/>
  <c r="DA542" i="11"/>
  <c r="CZ542" i="11"/>
  <c r="CY542" i="11"/>
  <c r="CX542" i="11"/>
  <c r="CV542" i="11"/>
  <c r="CU542" i="11"/>
  <c r="CT542" i="11"/>
  <c r="CS542" i="11"/>
  <c r="CR542" i="11"/>
  <c r="CQ542" i="11"/>
  <c r="CP542" i="11"/>
  <c r="CO542" i="11"/>
  <c r="CN542" i="11"/>
  <c r="CM542" i="11"/>
  <c r="CE542" i="11"/>
  <c r="CC542" i="11"/>
  <c r="CB542" i="11"/>
  <c r="BL542" i="11"/>
  <c r="BK542" i="11"/>
  <c r="BJ542" i="11"/>
  <c r="BI542" i="11"/>
  <c r="BH542" i="11"/>
  <c r="BG542" i="11"/>
  <c r="BF542" i="11"/>
  <c r="BE542" i="11"/>
  <c r="BD542" i="11"/>
  <c r="BC542" i="11"/>
  <c r="BB542" i="11"/>
  <c r="BA542" i="11"/>
  <c r="AZ542" i="11"/>
  <c r="AY542" i="11"/>
  <c r="AX542" i="11"/>
  <c r="AK542" i="11"/>
  <c r="AJ542" i="11"/>
  <c r="AI542" i="11"/>
  <c r="AH542" i="11"/>
  <c r="AG542" i="11"/>
  <c r="AF542" i="11"/>
  <c r="AE542" i="11"/>
  <c r="AD542" i="11"/>
  <c r="AC542" i="11"/>
  <c r="AB542" i="11"/>
  <c r="AA542" i="11"/>
  <c r="Z542" i="11"/>
  <c r="Y542" i="11"/>
  <c r="X542" i="11"/>
  <c r="W542" i="11"/>
  <c r="V542" i="11"/>
  <c r="U542" i="11"/>
  <c r="T542" i="11"/>
  <c r="S542" i="11"/>
  <c r="R542" i="11"/>
  <c r="Q542" i="11"/>
  <c r="N542" i="11"/>
  <c r="M542" i="11"/>
  <c r="L542" i="11"/>
  <c r="D542" i="11"/>
  <c r="C542" i="11"/>
  <c r="B542" i="11"/>
  <c r="A542" i="11"/>
  <c r="HB541" i="11"/>
  <c r="FR540" i="11"/>
  <c r="FQ540" i="11"/>
  <c r="FM540" i="11"/>
  <c r="FL540" i="11"/>
  <c r="FK540" i="11"/>
  <c r="FJ540" i="11"/>
  <c r="FI540" i="11"/>
  <c r="FH540" i="11"/>
  <c r="FG540" i="11"/>
  <c r="FF540" i="11"/>
  <c r="FE540" i="11"/>
  <c r="FD540" i="11"/>
  <c r="FC540" i="11"/>
  <c r="FB540" i="11"/>
  <c r="FA540" i="11"/>
  <c r="EZ540" i="11"/>
  <c r="EY540" i="11"/>
  <c r="EX540" i="11"/>
  <c r="EW540" i="11"/>
  <c r="EV540" i="11"/>
  <c r="EU540" i="11"/>
  <c r="ET540" i="11"/>
  <c r="ES540" i="11"/>
  <c r="ER540" i="11"/>
  <c r="EQ540" i="11"/>
  <c r="EP540" i="11"/>
  <c r="EO540" i="11"/>
  <c r="EN540" i="11"/>
  <c r="EM540" i="11"/>
  <c r="EL540" i="11"/>
  <c r="EK540" i="11"/>
  <c r="EJ540" i="11"/>
  <c r="EI540" i="11"/>
  <c r="EH540" i="11"/>
  <c r="EG540" i="11"/>
  <c r="EF540" i="11"/>
  <c r="EE540" i="11"/>
  <c r="ED540" i="11"/>
  <c r="EC540" i="11"/>
  <c r="EB540" i="11"/>
  <c r="EA540" i="11"/>
  <c r="DZ540" i="11"/>
  <c r="DY540" i="11"/>
  <c r="DX540" i="11"/>
  <c r="DW540" i="11"/>
  <c r="DV540" i="11"/>
  <c r="DU540" i="11"/>
  <c r="DT540" i="11"/>
  <c r="DS540" i="11"/>
  <c r="DR540" i="11"/>
  <c r="DQ540" i="11"/>
  <c r="DP540" i="11"/>
  <c r="DO540" i="11"/>
  <c r="DN540" i="11"/>
  <c r="DM540" i="11"/>
  <c r="DL540" i="11"/>
  <c r="DK540" i="11"/>
  <c r="DJ540" i="11"/>
  <c r="DI540" i="11"/>
  <c r="DH540" i="11"/>
  <c r="DG540" i="11"/>
  <c r="DB540" i="11"/>
  <c r="DA540" i="11"/>
  <c r="CZ540" i="11"/>
  <c r="CY540" i="11"/>
  <c r="CX540" i="11"/>
  <c r="CV540" i="11"/>
  <c r="CU540" i="11"/>
  <c r="CT540" i="11"/>
  <c r="CS540" i="11"/>
  <c r="CR540" i="11"/>
  <c r="CQ540" i="11"/>
  <c r="CP540" i="11"/>
  <c r="CO540" i="11"/>
  <c r="CN540" i="11"/>
  <c r="CM540" i="11"/>
  <c r="CC540" i="11"/>
  <c r="CB540" i="11"/>
  <c r="BL540" i="11"/>
  <c r="BK540" i="11"/>
  <c r="BJ540" i="11"/>
  <c r="BI540" i="11"/>
  <c r="BH540" i="11"/>
  <c r="BG540" i="11"/>
  <c r="BF540" i="11"/>
  <c r="BE540" i="11"/>
  <c r="BD540" i="11"/>
  <c r="BC540" i="11"/>
  <c r="AZ540" i="11"/>
  <c r="AY540" i="11"/>
  <c r="AX540" i="11"/>
  <c r="AU540" i="11"/>
  <c r="AT540" i="11"/>
  <c r="AS540" i="11"/>
  <c r="AR540" i="11"/>
  <c r="AP540" i="11"/>
  <c r="AN540" i="11"/>
  <c r="AM540" i="11"/>
  <c r="AK540" i="11"/>
  <c r="AJ540" i="11"/>
  <c r="AI540" i="11"/>
  <c r="AH540" i="11"/>
  <c r="AG540" i="11"/>
  <c r="AF540" i="11"/>
  <c r="AE540" i="11"/>
  <c r="AD540" i="11"/>
  <c r="AC540" i="11"/>
  <c r="AB540" i="11"/>
  <c r="AA540" i="11"/>
  <c r="Z540" i="11"/>
  <c r="Y540" i="11"/>
  <c r="X540" i="11"/>
  <c r="W540" i="11"/>
  <c r="V540" i="11"/>
  <c r="U540" i="11"/>
  <c r="T540" i="11"/>
  <c r="S540" i="11"/>
  <c r="R540" i="11"/>
  <c r="Q540" i="11"/>
  <c r="N540" i="11"/>
  <c r="M540" i="11"/>
  <c r="L540" i="11"/>
  <c r="D540" i="11"/>
  <c r="C540" i="11"/>
  <c r="B540" i="11"/>
  <c r="A540" i="11"/>
  <c r="HB539" i="11"/>
  <c r="GD538" i="11"/>
  <c r="GC538" i="11"/>
  <c r="FZ538" i="11"/>
  <c r="FY538" i="11"/>
  <c r="FX538" i="11"/>
  <c r="FW538" i="11"/>
  <c r="FV538" i="11"/>
  <c r="FU538" i="11"/>
  <c r="FT538" i="11"/>
  <c r="FS538" i="11"/>
  <c r="FR538" i="11"/>
  <c r="FQ538" i="11"/>
  <c r="FM538" i="11"/>
  <c r="FL538" i="11"/>
  <c r="FK538" i="11"/>
  <c r="FJ538" i="11"/>
  <c r="FI538" i="11"/>
  <c r="FH538" i="11"/>
  <c r="FG538" i="11"/>
  <c r="FF538" i="11"/>
  <c r="FE538" i="11"/>
  <c r="FD538" i="11"/>
  <c r="FC538" i="11"/>
  <c r="FB538" i="11"/>
  <c r="FA538" i="11"/>
  <c r="EZ538" i="11"/>
  <c r="EY538" i="11"/>
  <c r="EX538" i="11"/>
  <c r="EW538" i="11"/>
  <c r="EV538" i="11"/>
  <c r="EU538" i="11"/>
  <c r="ET538" i="11"/>
  <c r="ES538" i="11"/>
  <c r="ER538" i="11"/>
  <c r="EQ538" i="11"/>
  <c r="EP538" i="11"/>
  <c r="EO538" i="11"/>
  <c r="EN538" i="11"/>
  <c r="EM538" i="11"/>
  <c r="EL538" i="11"/>
  <c r="EK538" i="11"/>
  <c r="EJ538" i="11"/>
  <c r="EI538" i="11"/>
  <c r="EH538" i="11"/>
  <c r="EG538" i="11"/>
  <c r="EF538" i="11"/>
  <c r="EE538" i="11"/>
  <c r="ED538" i="11"/>
  <c r="EC538" i="11"/>
  <c r="EB538" i="11"/>
  <c r="EA538" i="11"/>
  <c r="DZ538" i="11"/>
  <c r="DY538" i="11"/>
  <c r="DX538" i="11"/>
  <c r="DW538" i="11"/>
  <c r="DV538" i="11"/>
  <c r="DU538" i="11"/>
  <c r="DT538" i="11"/>
  <c r="DS538" i="11"/>
  <c r="DR538" i="11"/>
  <c r="DQ538" i="11"/>
  <c r="DP538" i="11"/>
  <c r="DO538" i="11"/>
  <c r="DN538" i="11"/>
  <c r="DM538" i="11"/>
  <c r="DL538" i="11"/>
  <c r="DK538" i="11"/>
  <c r="DJ538" i="11"/>
  <c r="DI538" i="11"/>
  <c r="DH538" i="11"/>
  <c r="DG538" i="11"/>
  <c r="DF538" i="11"/>
  <c r="DB538" i="11"/>
  <c r="DA538" i="11"/>
  <c r="CZ538" i="11"/>
  <c r="CY538" i="11"/>
  <c r="CX538" i="11"/>
  <c r="CW538" i="11"/>
  <c r="CV538" i="11"/>
  <c r="CU538" i="11"/>
  <c r="CT538" i="11"/>
  <c r="CS538" i="11"/>
  <c r="CR538" i="11"/>
  <c r="CQ538" i="11"/>
  <c r="CP538" i="11"/>
  <c r="CO538" i="11"/>
  <c r="CN538" i="11"/>
  <c r="CM538" i="11"/>
  <c r="CG538" i="11"/>
  <c r="CF538" i="11"/>
  <c r="CD538" i="11"/>
  <c r="CC538" i="11"/>
  <c r="CA538" i="11"/>
  <c r="BY538" i="11"/>
  <c r="BL538" i="11"/>
  <c r="BK538" i="11"/>
  <c r="BJ538" i="11"/>
  <c r="BI538" i="11"/>
  <c r="BH538" i="11"/>
  <c r="BG538" i="11"/>
  <c r="BF538" i="11"/>
  <c r="BE538" i="11"/>
  <c r="BD538" i="11"/>
  <c r="BC538" i="11"/>
  <c r="AZ538" i="11"/>
  <c r="AY538" i="11"/>
  <c r="AX538" i="11"/>
  <c r="AW538" i="11"/>
  <c r="AV538" i="11"/>
  <c r="AU538" i="11"/>
  <c r="AT538" i="11"/>
  <c r="AS538" i="11"/>
  <c r="AR538" i="11"/>
  <c r="AQ538" i="11"/>
  <c r="AP538" i="11"/>
  <c r="AO538" i="11"/>
  <c r="AN538" i="11"/>
  <c r="AL538" i="11"/>
  <c r="AK538" i="11"/>
  <c r="AJ538" i="11"/>
  <c r="AI538" i="11"/>
  <c r="AH538" i="11"/>
  <c r="AG538" i="11"/>
  <c r="AF538" i="11"/>
  <c r="AE538" i="11"/>
  <c r="AD538" i="11"/>
  <c r="AC538" i="11"/>
  <c r="AB538" i="11"/>
  <c r="AA538" i="11"/>
  <c r="Z538" i="11"/>
  <c r="Y538" i="11"/>
  <c r="X538" i="11"/>
  <c r="W538" i="11"/>
  <c r="V538" i="11"/>
  <c r="U538" i="11"/>
  <c r="T538" i="11"/>
  <c r="S538" i="11"/>
  <c r="R538" i="11"/>
  <c r="Q538" i="11"/>
  <c r="P538" i="11"/>
  <c r="O538" i="11"/>
  <c r="N538" i="11"/>
  <c r="M538" i="11"/>
  <c r="L538" i="11"/>
  <c r="K538" i="11"/>
  <c r="J538" i="11"/>
  <c r="I538" i="11"/>
  <c r="H538" i="11"/>
  <c r="G538" i="11"/>
  <c r="D538" i="11"/>
  <c r="C538" i="11"/>
  <c r="B538" i="11"/>
  <c r="A538" i="11"/>
  <c r="HB537" i="11"/>
  <c r="GD536" i="11"/>
  <c r="GC536" i="11"/>
  <c r="FZ536" i="11"/>
  <c r="FY536" i="11"/>
  <c r="FX536" i="11"/>
  <c r="FW536" i="11"/>
  <c r="FV536" i="11"/>
  <c r="FU536" i="11"/>
  <c r="FT536" i="11"/>
  <c r="FS536" i="11"/>
  <c r="FR536" i="11"/>
  <c r="FQ536" i="11"/>
  <c r="FM536" i="11"/>
  <c r="FL536" i="11"/>
  <c r="FK536" i="11"/>
  <c r="FJ536" i="11"/>
  <c r="FI536" i="11"/>
  <c r="FH536" i="11"/>
  <c r="FG536" i="11"/>
  <c r="FF536" i="11"/>
  <c r="FE536" i="11"/>
  <c r="FD536" i="11"/>
  <c r="FC536" i="11"/>
  <c r="FB536" i="11"/>
  <c r="FA536" i="11"/>
  <c r="EZ536" i="11"/>
  <c r="EY536" i="11"/>
  <c r="EX536" i="11"/>
  <c r="EW536" i="11"/>
  <c r="EV536" i="11"/>
  <c r="EU536" i="11"/>
  <c r="ET536" i="11"/>
  <c r="ES536" i="11"/>
  <c r="ER536" i="11"/>
  <c r="EQ536" i="11"/>
  <c r="EP536" i="11"/>
  <c r="EO536" i="11"/>
  <c r="EN536" i="11"/>
  <c r="EM536" i="11"/>
  <c r="EL536" i="11"/>
  <c r="EK536" i="11"/>
  <c r="EJ536" i="11"/>
  <c r="EI536" i="11"/>
  <c r="EH536" i="11"/>
  <c r="EG536" i="11"/>
  <c r="EF536" i="11"/>
  <c r="EE536" i="11"/>
  <c r="ED536" i="11"/>
  <c r="EC536" i="11"/>
  <c r="EB536" i="11"/>
  <c r="EA536" i="11"/>
  <c r="DZ536" i="11"/>
  <c r="DY536" i="11"/>
  <c r="DX536" i="11"/>
  <c r="DW536" i="11"/>
  <c r="DV536" i="11"/>
  <c r="DU536" i="11"/>
  <c r="DT536" i="11"/>
  <c r="DS536" i="11"/>
  <c r="DR536" i="11"/>
  <c r="DQ536" i="11"/>
  <c r="DP536" i="11"/>
  <c r="DO536" i="11"/>
  <c r="DN536" i="11"/>
  <c r="DM536" i="11"/>
  <c r="DL536" i="11"/>
  <c r="DK536" i="11"/>
  <c r="DJ536" i="11"/>
  <c r="DI536" i="11"/>
  <c r="DH536" i="11"/>
  <c r="DG536" i="11"/>
  <c r="DF536" i="11"/>
  <c r="DB536" i="11"/>
  <c r="DA536" i="11"/>
  <c r="CZ536" i="11"/>
  <c r="CY536" i="11"/>
  <c r="CX536" i="11"/>
  <c r="CW536" i="11"/>
  <c r="CV536" i="11"/>
  <c r="CU536" i="11"/>
  <c r="CT536" i="11"/>
  <c r="CS536" i="11"/>
  <c r="CR536" i="11"/>
  <c r="CQ536" i="11"/>
  <c r="CP536" i="11"/>
  <c r="CO536" i="11"/>
  <c r="CN536" i="11"/>
  <c r="CM536" i="11"/>
  <c r="CG536" i="11"/>
  <c r="CF536" i="11"/>
  <c r="CD536" i="11"/>
  <c r="CC536" i="11"/>
  <c r="CA536" i="11"/>
  <c r="BY536" i="11"/>
  <c r="BL536" i="11"/>
  <c r="BK536" i="11"/>
  <c r="BJ536" i="11"/>
  <c r="BI536" i="11"/>
  <c r="BH536" i="11"/>
  <c r="BG536" i="11"/>
  <c r="BF536" i="11"/>
  <c r="BE536" i="11"/>
  <c r="BD536" i="11"/>
  <c r="BC536" i="11"/>
  <c r="AZ536" i="11"/>
  <c r="AY536" i="11"/>
  <c r="AX536" i="11"/>
  <c r="AW536" i="11"/>
  <c r="AV536" i="11"/>
  <c r="AU536" i="11"/>
  <c r="AT536" i="11"/>
  <c r="AS536" i="11"/>
  <c r="AR536" i="11"/>
  <c r="AQ536" i="11"/>
  <c r="AP536" i="11"/>
  <c r="AO536" i="11"/>
  <c r="AN536" i="11"/>
  <c r="AM536" i="11"/>
  <c r="AL536" i="11"/>
  <c r="AK536" i="11"/>
  <c r="AJ536" i="11"/>
  <c r="AI536" i="11"/>
  <c r="AH536" i="11"/>
  <c r="AG536" i="11"/>
  <c r="AF536" i="11"/>
  <c r="AE536" i="11"/>
  <c r="AD536" i="11"/>
  <c r="AC536" i="11"/>
  <c r="AB536" i="11"/>
  <c r="AA536" i="11"/>
  <c r="Z536" i="11"/>
  <c r="Y536" i="11"/>
  <c r="X536" i="11"/>
  <c r="W536" i="11"/>
  <c r="V536" i="11"/>
  <c r="U536" i="11"/>
  <c r="T536" i="11"/>
  <c r="S536" i="11"/>
  <c r="R536" i="11"/>
  <c r="Q536" i="11"/>
  <c r="P536" i="11"/>
  <c r="O536" i="11"/>
  <c r="N536" i="11"/>
  <c r="M536" i="11"/>
  <c r="L536" i="11"/>
  <c r="K536" i="11"/>
  <c r="J536" i="11"/>
  <c r="I536" i="11"/>
  <c r="H536" i="11"/>
  <c r="G536" i="11"/>
  <c r="D536" i="11"/>
  <c r="C536" i="11"/>
  <c r="B536" i="11"/>
  <c r="A536" i="11"/>
  <c r="HB535" i="11"/>
  <c r="GD534" i="11"/>
  <c r="GC534" i="11"/>
  <c r="FZ534" i="11"/>
  <c r="FY534" i="11"/>
  <c r="FX534" i="11"/>
  <c r="FW534" i="11"/>
  <c r="FV534" i="11"/>
  <c r="FU534" i="11"/>
  <c r="FT534" i="11"/>
  <c r="FS534" i="11"/>
  <c r="FR534" i="11"/>
  <c r="FQ534" i="11"/>
  <c r="FM534" i="11"/>
  <c r="FL534" i="11"/>
  <c r="FK534" i="11"/>
  <c r="FJ534" i="11"/>
  <c r="FI534" i="11"/>
  <c r="FH534" i="11"/>
  <c r="FG534" i="11"/>
  <c r="FF534" i="11"/>
  <c r="FE534" i="11"/>
  <c r="FD534" i="11"/>
  <c r="FC534" i="11"/>
  <c r="FB534" i="11"/>
  <c r="FA534" i="11"/>
  <c r="EZ534" i="11"/>
  <c r="EY534" i="11"/>
  <c r="EX534" i="11"/>
  <c r="EW534" i="11"/>
  <c r="EV534" i="11"/>
  <c r="EU534" i="11"/>
  <c r="ET534" i="11"/>
  <c r="ES534" i="11"/>
  <c r="ER534" i="11"/>
  <c r="EQ534" i="11"/>
  <c r="EP534" i="11"/>
  <c r="EO534" i="11"/>
  <c r="EN534" i="11"/>
  <c r="EM534" i="11"/>
  <c r="EL534" i="11"/>
  <c r="EK534" i="11"/>
  <c r="EJ534" i="11"/>
  <c r="EI534" i="11"/>
  <c r="EH534" i="11"/>
  <c r="EG534" i="11"/>
  <c r="EF534" i="11"/>
  <c r="EE534" i="11"/>
  <c r="ED534" i="11"/>
  <c r="EC534" i="11"/>
  <c r="EB534" i="11"/>
  <c r="EA534" i="11"/>
  <c r="DZ534" i="11"/>
  <c r="DY534" i="11"/>
  <c r="DX534" i="11"/>
  <c r="DW534" i="11"/>
  <c r="DV534" i="11"/>
  <c r="DU534" i="11"/>
  <c r="DT534" i="11"/>
  <c r="DS534" i="11"/>
  <c r="DR534" i="11"/>
  <c r="DQ534" i="11"/>
  <c r="DP534" i="11"/>
  <c r="DO534" i="11"/>
  <c r="DN534" i="11"/>
  <c r="DM534" i="11"/>
  <c r="DL534" i="11"/>
  <c r="DK534" i="11"/>
  <c r="DJ534" i="11"/>
  <c r="DI534" i="11"/>
  <c r="DH534" i="11"/>
  <c r="DG534" i="11"/>
  <c r="DF534" i="11"/>
  <c r="DB534" i="11"/>
  <c r="DA534" i="11"/>
  <c r="CZ534" i="11"/>
  <c r="CY534" i="11"/>
  <c r="CX534" i="11"/>
  <c r="CW534" i="11"/>
  <c r="CV534" i="11"/>
  <c r="CU534" i="11"/>
  <c r="CT534" i="11"/>
  <c r="CS534" i="11"/>
  <c r="CR534" i="11"/>
  <c r="CQ534" i="11"/>
  <c r="CP534" i="11"/>
  <c r="CO534" i="11"/>
  <c r="CN534" i="11"/>
  <c r="CM534" i="11"/>
  <c r="CG534" i="11"/>
  <c r="CF534" i="11"/>
  <c r="CD534" i="11"/>
  <c r="CC534" i="11"/>
  <c r="CA534" i="11"/>
  <c r="BY534" i="11"/>
  <c r="BL534" i="11"/>
  <c r="BK534" i="11"/>
  <c r="BJ534" i="11"/>
  <c r="BI534" i="11"/>
  <c r="BH534" i="11"/>
  <c r="BG534" i="11"/>
  <c r="BF534" i="11"/>
  <c r="BE534" i="11"/>
  <c r="BD534" i="11"/>
  <c r="BC534" i="11"/>
  <c r="AZ534" i="11"/>
  <c r="AY534" i="11"/>
  <c r="AX534" i="11"/>
  <c r="AW534" i="11"/>
  <c r="AV534" i="11"/>
  <c r="AU534" i="11"/>
  <c r="AT534" i="11"/>
  <c r="AS534" i="11"/>
  <c r="AR534" i="11"/>
  <c r="AQ534" i="11"/>
  <c r="AP534" i="11"/>
  <c r="AO534" i="11"/>
  <c r="AN534" i="11"/>
  <c r="AM534" i="11"/>
  <c r="AL534" i="11"/>
  <c r="AK534" i="11"/>
  <c r="AJ534" i="11"/>
  <c r="AI534" i="11"/>
  <c r="AH534" i="11"/>
  <c r="AG534" i="11"/>
  <c r="AF534" i="11"/>
  <c r="AE534" i="11"/>
  <c r="AD534" i="11"/>
  <c r="AC534" i="11"/>
  <c r="AB534" i="11"/>
  <c r="AA534" i="11"/>
  <c r="Z534" i="11"/>
  <c r="Y534" i="11"/>
  <c r="X534" i="11"/>
  <c r="W534" i="11"/>
  <c r="V534" i="11"/>
  <c r="U534" i="11"/>
  <c r="T534" i="11"/>
  <c r="S534" i="11"/>
  <c r="R534" i="11"/>
  <c r="Q534" i="11"/>
  <c r="P534" i="11"/>
  <c r="O534" i="11"/>
  <c r="N534" i="11"/>
  <c r="M534" i="11"/>
  <c r="L534" i="11"/>
  <c r="K534" i="11"/>
  <c r="J534" i="11"/>
  <c r="I534" i="11"/>
  <c r="H534" i="11"/>
  <c r="G534" i="11"/>
  <c r="D534" i="11"/>
  <c r="C534" i="11"/>
  <c r="B534" i="11"/>
  <c r="A534" i="11"/>
  <c r="HB533" i="11"/>
  <c r="GD532" i="11"/>
  <c r="GC532" i="11"/>
  <c r="FZ532" i="11"/>
  <c r="FY532" i="11"/>
  <c r="FX532" i="11"/>
  <c r="FW532" i="11"/>
  <c r="FV532" i="11"/>
  <c r="FU532" i="11"/>
  <c r="FT532" i="11"/>
  <c r="FS532" i="11"/>
  <c r="FR532" i="11"/>
  <c r="FQ532" i="11"/>
  <c r="FM532" i="11"/>
  <c r="FL532" i="11"/>
  <c r="FK532" i="11"/>
  <c r="FJ532" i="11"/>
  <c r="FI532" i="11"/>
  <c r="FH532" i="11"/>
  <c r="FG532" i="11"/>
  <c r="FF532" i="11"/>
  <c r="FE532" i="11"/>
  <c r="FD532" i="11"/>
  <c r="FC532" i="11"/>
  <c r="FB532" i="11"/>
  <c r="FA532" i="11"/>
  <c r="EZ532" i="11"/>
  <c r="EY532" i="11"/>
  <c r="EX532" i="11"/>
  <c r="EW532" i="11"/>
  <c r="EV532" i="11"/>
  <c r="EU532" i="11"/>
  <c r="ET532" i="11"/>
  <c r="ES532" i="11"/>
  <c r="ER532" i="11"/>
  <c r="EQ532" i="11"/>
  <c r="EP532" i="11"/>
  <c r="EO532" i="11"/>
  <c r="EN532" i="11"/>
  <c r="EM532" i="11"/>
  <c r="EL532" i="11"/>
  <c r="EK532" i="11"/>
  <c r="EJ532" i="11"/>
  <c r="EI532" i="11"/>
  <c r="EH532" i="11"/>
  <c r="EG532" i="11"/>
  <c r="EF532" i="11"/>
  <c r="EE532" i="11"/>
  <c r="ED532" i="11"/>
  <c r="EC532" i="11"/>
  <c r="EB532" i="11"/>
  <c r="EA532" i="11"/>
  <c r="DZ532" i="11"/>
  <c r="DY532" i="11"/>
  <c r="DX532" i="11"/>
  <c r="DW532" i="11"/>
  <c r="DV532" i="11"/>
  <c r="DU532" i="11"/>
  <c r="DT532" i="11"/>
  <c r="DS532" i="11"/>
  <c r="DR532" i="11"/>
  <c r="DQ532" i="11"/>
  <c r="DP532" i="11"/>
  <c r="DO532" i="11"/>
  <c r="DN532" i="11"/>
  <c r="DM532" i="11"/>
  <c r="DL532" i="11"/>
  <c r="DK532" i="11"/>
  <c r="DJ532" i="11"/>
  <c r="DI532" i="11"/>
  <c r="DH532" i="11"/>
  <c r="DG532" i="11"/>
  <c r="DF532" i="11"/>
  <c r="DB532" i="11"/>
  <c r="DA532" i="11"/>
  <c r="CZ532" i="11"/>
  <c r="CY532" i="11"/>
  <c r="CX532" i="11"/>
  <c r="CW532" i="11"/>
  <c r="CV532" i="11"/>
  <c r="CU532" i="11"/>
  <c r="CT532" i="11"/>
  <c r="CS532" i="11"/>
  <c r="CR532" i="11"/>
  <c r="CQ532" i="11"/>
  <c r="CP532" i="11"/>
  <c r="CO532" i="11"/>
  <c r="CN532" i="11"/>
  <c r="CM532" i="11"/>
  <c r="CG532" i="11"/>
  <c r="CF532" i="11"/>
  <c r="CD532" i="11"/>
  <c r="CC532" i="11"/>
  <c r="CA532" i="11"/>
  <c r="BY532" i="11"/>
  <c r="BL532" i="11"/>
  <c r="BK532" i="11"/>
  <c r="BJ532" i="11"/>
  <c r="BI532" i="11"/>
  <c r="BH532" i="11"/>
  <c r="BG532" i="11"/>
  <c r="BF532" i="11"/>
  <c r="BE532" i="11"/>
  <c r="BD532" i="11"/>
  <c r="BC532" i="11"/>
  <c r="AZ532" i="11"/>
  <c r="AY532" i="11"/>
  <c r="AX532" i="11"/>
  <c r="AW532" i="11"/>
  <c r="AV532" i="11"/>
  <c r="AU532" i="11"/>
  <c r="AT532" i="11"/>
  <c r="AS532" i="11"/>
  <c r="AR532" i="11"/>
  <c r="AP532" i="11"/>
  <c r="AN532" i="11"/>
  <c r="AM532" i="11"/>
  <c r="AL532" i="11"/>
  <c r="AK532" i="11"/>
  <c r="AJ532" i="11"/>
  <c r="AI532" i="11"/>
  <c r="AH532" i="11"/>
  <c r="AG532" i="11"/>
  <c r="AF532" i="11"/>
  <c r="AE532" i="11"/>
  <c r="AD532" i="11"/>
  <c r="AC532" i="11"/>
  <c r="AB532" i="11"/>
  <c r="AA532" i="11"/>
  <c r="Z532" i="11"/>
  <c r="Y532" i="11"/>
  <c r="X532" i="11"/>
  <c r="W532" i="11"/>
  <c r="V532" i="11"/>
  <c r="U532" i="11"/>
  <c r="T532" i="11"/>
  <c r="S532" i="11"/>
  <c r="R532" i="11"/>
  <c r="Q532" i="11"/>
  <c r="P532" i="11"/>
  <c r="O532" i="11"/>
  <c r="N532" i="11"/>
  <c r="M532" i="11"/>
  <c r="L532" i="11"/>
  <c r="K532" i="11"/>
  <c r="J532" i="11"/>
  <c r="I532" i="11"/>
  <c r="H532" i="11"/>
  <c r="G532" i="11"/>
  <c r="D532" i="11"/>
  <c r="C532" i="11"/>
  <c r="B532" i="11"/>
  <c r="A532" i="11"/>
  <c r="HB531" i="11"/>
  <c r="GC530" i="11"/>
  <c r="FZ530" i="11"/>
  <c r="FY530" i="11"/>
  <c r="FX530" i="11"/>
  <c r="FW530" i="11"/>
  <c r="FV530" i="11"/>
  <c r="FU530" i="11"/>
  <c r="FT530" i="11"/>
  <c r="FS530" i="11"/>
  <c r="FR530" i="11"/>
  <c r="FQ530" i="11"/>
  <c r="FM530" i="11"/>
  <c r="FL530" i="11"/>
  <c r="FK530" i="11"/>
  <c r="FJ530" i="11"/>
  <c r="FI530" i="11"/>
  <c r="FH530" i="11"/>
  <c r="FG530" i="11"/>
  <c r="FF530" i="11"/>
  <c r="FE530" i="11"/>
  <c r="FD530" i="11"/>
  <c r="FC530" i="11"/>
  <c r="FB530" i="11"/>
  <c r="FA530" i="11"/>
  <c r="EZ530" i="11"/>
  <c r="EY530" i="11"/>
  <c r="EX530" i="11"/>
  <c r="EW530" i="11"/>
  <c r="EV530" i="11"/>
  <c r="EU530" i="11"/>
  <c r="ET530" i="11"/>
  <c r="ES530" i="11"/>
  <c r="ER530" i="11"/>
  <c r="EQ530" i="11"/>
  <c r="EP530" i="11"/>
  <c r="EO530" i="11"/>
  <c r="EN530" i="11"/>
  <c r="EM530" i="11"/>
  <c r="EL530" i="11"/>
  <c r="EK530" i="11"/>
  <c r="EJ530" i="11"/>
  <c r="EI530" i="11"/>
  <c r="EH530" i="11"/>
  <c r="EG530" i="11"/>
  <c r="EF530" i="11"/>
  <c r="EE530" i="11"/>
  <c r="ED530" i="11"/>
  <c r="EC530" i="11"/>
  <c r="EB530" i="11"/>
  <c r="EA530" i="11"/>
  <c r="DZ530" i="11"/>
  <c r="DY530" i="11"/>
  <c r="DX530" i="11"/>
  <c r="DW530" i="11"/>
  <c r="DV530" i="11"/>
  <c r="DU530" i="11"/>
  <c r="DT530" i="11"/>
  <c r="DS530" i="11"/>
  <c r="DR530" i="11"/>
  <c r="DQ530" i="11"/>
  <c r="DP530" i="11"/>
  <c r="DO530" i="11"/>
  <c r="DN530" i="11"/>
  <c r="DM530" i="11"/>
  <c r="DL530" i="11"/>
  <c r="DK530" i="11"/>
  <c r="DJ530" i="11"/>
  <c r="DI530" i="11"/>
  <c r="DH530" i="11"/>
  <c r="DG530" i="11"/>
  <c r="DF530" i="11"/>
  <c r="DB530" i="11"/>
  <c r="DA530" i="11"/>
  <c r="CZ530" i="11"/>
  <c r="CY530" i="11"/>
  <c r="CX530" i="11"/>
  <c r="CW530" i="11"/>
  <c r="CV530" i="11"/>
  <c r="CU530" i="11"/>
  <c r="CT530" i="11"/>
  <c r="CS530" i="11"/>
  <c r="CR530" i="11"/>
  <c r="CQ530" i="11"/>
  <c r="CP530" i="11"/>
  <c r="CO530" i="11"/>
  <c r="CN530" i="11"/>
  <c r="CM530" i="11"/>
  <c r="CG530" i="11"/>
  <c r="CF530" i="11"/>
  <c r="CD530" i="11"/>
  <c r="CC530" i="11"/>
  <c r="CA530" i="11"/>
  <c r="BY530" i="11"/>
  <c r="BL530" i="11"/>
  <c r="BK530" i="11"/>
  <c r="BJ530" i="11"/>
  <c r="BI530" i="11"/>
  <c r="BH530" i="11"/>
  <c r="BG530" i="11"/>
  <c r="BF530" i="11"/>
  <c r="BE530" i="11"/>
  <c r="BD530" i="11"/>
  <c r="BC530" i="11"/>
  <c r="BB530" i="11"/>
  <c r="BA530" i="11"/>
  <c r="AZ530" i="11"/>
  <c r="AY530" i="11"/>
  <c r="AX530" i="11"/>
  <c r="AW530" i="11"/>
  <c r="AV530" i="11"/>
  <c r="AU530" i="11"/>
  <c r="AT530" i="11"/>
  <c r="AS530" i="11"/>
  <c r="AR530" i="11"/>
  <c r="AQ530" i="11"/>
  <c r="AP530" i="11"/>
  <c r="AO530" i="11"/>
  <c r="AN530" i="11"/>
  <c r="AM530" i="11"/>
  <c r="AL530" i="11"/>
  <c r="AK530" i="11"/>
  <c r="AJ530" i="11"/>
  <c r="AI530" i="11"/>
  <c r="AH530" i="11"/>
  <c r="AG530" i="11"/>
  <c r="AF530" i="11"/>
  <c r="AE530" i="11"/>
  <c r="AD530" i="11"/>
  <c r="AC530" i="11"/>
  <c r="AB530" i="11"/>
  <c r="AA530" i="11"/>
  <c r="Z530" i="11"/>
  <c r="Y530" i="11"/>
  <c r="X530" i="11"/>
  <c r="W530" i="11"/>
  <c r="V530" i="11"/>
  <c r="U530" i="11"/>
  <c r="T530" i="11"/>
  <c r="S530" i="11"/>
  <c r="R530" i="11"/>
  <c r="Q530" i="11"/>
  <c r="P530" i="11"/>
  <c r="O530" i="11"/>
  <c r="N530" i="11"/>
  <c r="M530" i="11"/>
  <c r="L530" i="11"/>
  <c r="K530" i="11"/>
  <c r="J530" i="11"/>
  <c r="I530" i="11"/>
  <c r="H530" i="11"/>
  <c r="G530" i="11"/>
  <c r="D530" i="11"/>
  <c r="C530" i="11"/>
  <c r="B530" i="11"/>
  <c r="A530" i="11"/>
  <c r="HB529" i="11"/>
  <c r="GD528" i="11"/>
  <c r="GC528" i="11"/>
  <c r="FZ528" i="11"/>
  <c r="FY528" i="11"/>
  <c r="FX528" i="11"/>
  <c r="FW528" i="11"/>
  <c r="FV528" i="11"/>
  <c r="FU528" i="11"/>
  <c r="FT528" i="11"/>
  <c r="FS528" i="11"/>
  <c r="FR528" i="11"/>
  <c r="FQ528" i="11"/>
  <c r="FM528" i="11"/>
  <c r="FL528" i="11"/>
  <c r="FK528" i="11"/>
  <c r="FJ528" i="11"/>
  <c r="FI528" i="11"/>
  <c r="FH528" i="11"/>
  <c r="FG528" i="11"/>
  <c r="FF528" i="11"/>
  <c r="FE528" i="11"/>
  <c r="FD528" i="11"/>
  <c r="FC528" i="11"/>
  <c r="FB528" i="11"/>
  <c r="FA528" i="11"/>
  <c r="EZ528" i="11"/>
  <c r="EY528" i="11"/>
  <c r="EX528" i="11"/>
  <c r="EW528" i="11"/>
  <c r="EV528" i="11"/>
  <c r="EU528" i="11"/>
  <c r="ET528" i="11"/>
  <c r="ES528" i="11"/>
  <c r="ER528" i="11"/>
  <c r="EQ528" i="11"/>
  <c r="EP528" i="11"/>
  <c r="EO528" i="11"/>
  <c r="EN528" i="11"/>
  <c r="EM528" i="11"/>
  <c r="EL528" i="11"/>
  <c r="EK528" i="11"/>
  <c r="EJ528" i="11"/>
  <c r="EI528" i="11"/>
  <c r="EH528" i="11"/>
  <c r="EG528" i="11"/>
  <c r="EF528" i="11"/>
  <c r="EE528" i="11"/>
  <c r="ED528" i="11"/>
  <c r="EC528" i="11"/>
  <c r="EB528" i="11"/>
  <c r="EA528" i="11"/>
  <c r="DZ528" i="11"/>
  <c r="DY528" i="11"/>
  <c r="DX528" i="11"/>
  <c r="DW528" i="11"/>
  <c r="DV528" i="11"/>
  <c r="DU528" i="11"/>
  <c r="DT528" i="11"/>
  <c r="DS528" i="11"/>
  <c r="DR528" i="11"/>
  <c r="DQ528" i="11"/>
  <c r="DP528" i="11"/>
  <c r="DO528" i="11"/>
  <c r="DN528" i="11"/>
  <c r="DM528" i="11"/>
  <c r="DL528" i="11"/>
  <c r="DK528" i="11"/>
  <c r="DJ528" i="11"/>
  <c r="DI528" i="11"/>
  <c r="DH528" i="11"/>
  <c r="DG528" i="11"/>
  <c r="DF528" i="11"/>
  <c r="DB528" i="11"/>
  <c r="DA528" i="11"/>
  <c r="CZ528" i="11"/>
  <c r="CY528" i="11"/>
  <c r="CX528" i="11"/>
  <c r="CV528" i="11"/>
  <c r="CU528" i="11"/>
  <c r="CT528" i="11"/>
  <c r="CS528" i="11"/>
  <c r="CR528" i="11"/>
  <c r="CQ528" i="11"/>
  <c r="CP528" i="11"/>
  <c r="CO528" i="11"/>
  <c r="CN528" i="11"/>
  <c r="CM528" i="11"/>
  <c r="CG528" i="11"/>
  <c r="CF528" i="11"/>
  <c r="CD528" i="11"/>
  <c r="CC528" i="11"/>
  <c r="CA528" i="11"/>
  <c r="BY528" i="11"/>
  <c r="BL528" i="11"/>
  <c r="BK528" i="11"/>
  <c r="BJ528" i="11"/>
  <c r="BI528" i="11"/>
  <c r="BH528" i="11"/>
  <c r="BG528" i="11"/>
  <c r="BF528" i="11"/>
  <c r="BE528" i="11"/>
  <c r="BD528" i="11"/>
  <c r="BC528" i="11"/>
  <c r="BB528" i="11"/>
  <c r="BA528" i="11"/>
  <c r="AZ528" i="11"/>
  <c r="AY528" i="11"/>
  <c r="AX528" i="11"/>
  <c r="AW528" i="11"/>
  <c r="AV528" i="11"/>
  <c r="AU528" i="11"/>
  <c r="AT528" i="11"/>
  <c r="AS528" i="11"/>
  <c r="AR528" i="11"/>
  <c r="AQ528" i="11"/>
  <c r="AP528" i="11"/>
  <c r="AO528" i="11"/>
  <c r="AN528" i="11"/>
  <c r="AM528" i="11"/>
  <c r="AL528" i="11"/>
  <c r="AK528" i="11"/>
  <c r="AJ528" i="11"/>
  <c r="AI528" i="11"/>
  <c r="AH528" i="11"/>
  <c r="AG528" i="11"/>
  <c r="AF528" i="11"/>
  <c r="AE528" i="11"/>
  <c r="AD528" i="11"/>
  <c r="AC528" i="11"/>
  <c r="AB528" i="11"/>
  <c r="AA528" i="11"/>
  <c r="Z528" i="11"/>
  <c r="Y528" i="11"/>
  <c r="X528" i="11"/>
  <c r="W528" i="11"/>
  <c r="V528" i="11"/>
  <c r="U528" i="11"/>
  <c r="T528" i="11"/>
  <c r="S528" i="11"/>
  <c r="R528" i="11"/>
  <c r="Q528" i="11"/>
  <c r="N528" i="11"/>
  <c r="M528" i="11"/>
  <c r="L528" i="11"/>
  <c r="K528" i="11"/>
  <c r="J528" i="11"/>
  <c r="I528" i="11"/>
  <c r="H528" i="11"/>
  <c r="G528" i="11"/>
  <c r="D528" i="11"/>
  <c r="C528" i="11"/>
  <c r="B528" i="11"/>
  <c r="A528" i="11"/>
  <c r="CW527" i="11"/>
  <c r="CW528" i="11" s="1"/>
  <c r="GD526" i="11"/>
  <c r="GC526" i="11"/>
  <c r="FZ526" i="11"/>
  <c r="FY526" i="11"/>
  <c r="FX526" i="11"/>
  <c r="FW526" i="11"/>
  <c r="FV526" i="11"/>
  <c r="FU526" i="11"/>
  <c r="FT526" i="11"/>
  <c r="FS526" i="11"/>
  <c r="FR526" i="11"/>
  <c r="FQ526" i="11"/>
  <c r="FM526" i="11"/>
  <c r="FL526" i="11"/>
  <c r="FK526" i="11"/>
  <c r="FJ526" i="11"/>
  <c r="FI526" i="11"/>
  <c r="FH526" i="11"/>
  <c r="FG526" i="11"/>
  <c r="FE526" i="11"/>
  <c r="FD526" i="11"/>
  <c r="FC526" i="11"/>
  <c r="FB526" i="11"/>
  <c r="FA526" i="11"/>
  <c r="EZ526" i="11"/>
  <c r="EY526" i="11"/>
  <c r="EX526" i="11"/>
  <c r="EW526" i="11"/>
  <c r="EV526" i="11"/>
  <c r="EU526" i="11"/>
  <c r="ET526" i="11"/>
  <c r="ES526" i="11"/>
  <c r="ER526" i="11"/>
  <c r="EQ526" i="11"/>
  <c r="EP526" i="11"/>
  <c r="EO526" i="11"/>
  <c r="EN526" i="11"/>
  <c r="EM526" i="11"/>
  <c r="EL526" i="11"/>
  <c r="EK526" i="11"/>
  <c r="EJ526" i="11"/>
  <c r="EI526" i="11"/>
  <c r="EH526" i="11"/>
  <c r="EG526" i="11"/>
  <c r="EF526" i="11"/>
  <c r="EE526" i="11"/>
  <c r="ED526" i="11"/>
  <c r="EC526" i="11"/>
  <c r="EB526" i="11"/>
  <c r="EA526" i="11"/>
  <c r="DZ526" i="11"/>
  <c r="DY526" i="11"/>
  <c r="DX526" i="11"/>
  <c r="DW526" i="11"/>
  <c r="DV526" i="11"/>
  <c r="DU526" i="11"/>
  <c r="DT526" i="11"/>
  <c r="DS526" i="11"/>
  <c r="DR526" i="11"/>
  <c r="DQ526" i="11"/>
  <c r="DP526" i="11"/>
  <c r="DO526" i="11"/>
  <c r="DN526" i="11"/>
  <c r="DM526" i="11"/>
  <c r="DL526" i="11"/>
  <c r="DK526" i="11"/>
  <c r="DJ526" i="11"/>
  <c r="DI526" i="11"/>
  <c r="DH526" i="11"/>
  <c r="DG526" i="11"/>
  <c r="DF526" i="11"/>
  <c r="DB526" i="11"/>
  <c r="DA526" i="11"/>
  <c r="CZ526" i="11"/>
  <c r="CY526" i="11"/>
  <c r="CX526" i="11"/>
  <c r="CW526" i="11"/>
  <c r="CV526" i="11"/>
  <c r="CU526" i="11"/>
  <c r="CT526" i="11"/>
  <c r="CS526" i="11"/>
  <c r="CR526" i="11"/>
  <c r="CQ526" i="11"/>
  <c r="CP526" i="11"/>
  <c r="CO526" i="11"/>
  <c r="CN526" i="11"/>
  <c r="CM526" i="11"/>
  <c r="CG526" i="11"/>
  <c r="CF526" i="11"/>
  <c r="CD526" i="11"/>
  <c r="CC526" i="11"/>
  <c r="CA526" i="11"/>
  <c r="BY526" i="11"/>
  <c r="BL526" i="11"/>
  <c r="BK526" i="11"/>
  <c r="BJ526" i="11"/>
  <c r="BI526" i="11"/>
  <c r="BH526" i="11"/>
  <c r="BG526" i="11"/>
  <c r="BF526" i="11"/>
  <c r="BE526" i="11"/>
  <c r="BD526" i="11"/>
  <c r="BC526" i="11"/>
  <c r="BB526" i="11"/>
  <c r="BA526" i="11"/>
  <c r="AZ526" i="11"/>
  <c r="AY526" i="11"/>
  <c r="AX526" i="11"/>
  <c r="AW526" i="11"/>
  <c r="AV526" i="11"/>
  <c r="AU526" i="11"/>
  <c r="AT526" i="11"/>
  <c r="AS526" i="11"/>
  <c r="AR526" i="11"/>
  <c r="AQ526" i="11"/>
  <c r="AP526" i="11"/>
  <c r="AO526" i="11"/>
  <c r="AN526" i="11"/>
  <c r="AM526" i="11"/>
  <c r="AL526" i="11"/>
  <c r="AK526" i="11"/>
  <c r="AJ526" i="11"/>
  <c r="AI526" i="11"/>
  <c r="AH526" i="11"/>
  <c r="AG526" i="11"/>
  <c r="AF526" i="11"/>
  <c r="AE526" i="11"/>
  <c r="AD526" i="11"/>
  <c r="AC526" i="11"/>
  <c r="AB526" i="11"/>
  <c r="AA526" i="11"/>
  <c r="Z526" i="11"/>
  <c r="Y526" i="11"/>
  <c r="X526" i="11"/>
  <c r="W526" i="11"/>
  <c r="V526" i="11"/>
  <c r="U526" i="11"/>
  <c r="T526" i="11"/>
  <c r="S526" i="11"/>
  <c r="R526" i="11"/>
  <c r="Q526" i="11"/>
  <c r="P526" i="11"/>
  <c r="O526" i="11"/>
  <c r="N526" i="11"/>
  <c r="M526" i="11"/>
  <c r="L526" i="11"/>
  <c r="K526" i="11"/>
  <c r="J526" i="11"/>
  <c r="I526" i="11"/>
  <c r="H526" i="11"/>
  <c r="G526" i="11"/>
  <c r="D526" i="11"/>
  <c r="C526" i="11"/>
  <c r="B526" i="11"/>
  <c r="A526" i="11"/>
  <c r="HB525" i="11"/>
  <c r="D522" i="11"/>
  <c r="GD524" i="11"/>
  <c r="GC524" i="11"/>
  <c r="FZ524" i="11"/>
  <c r="FY524" i="11"/>
  <c r="FX524" i="11"/>
  <c r="FW524" i="11"/>
  <c r="FV524" i="11"/>
  <c r="FU524" i="11"/>
  <c r="FT524" i="11"/>
  <c r="FS524" i="11"/>
  <c r="FR524" i="11"/>
  <c r="FQ524" i="11"/>
  <c r="FM524" i="11"/>
  <c r="FL524" i="11"/>
  <c r="FK524" i="11"/>
  <c r="FJ524" i="11"/>
  <c r="FI524" i="11"/>
  <c r="FH524" i="11"/>
  <c r="FG524" i="11"/>
  <c r="FF524" i="11"/>
  <c r="FE524" i="11"/>
  <c r="FD524" i="11"/>
  <c r="FC524" i="11"/>
  <c r="FB524" i="11"/>
  <c r="FA524" i="11"/>
  <c r="EZ524" i="11"/>
  <c r="EY524" i="11"/>
  <c r="EX524" i="11"/>
  <c r="EW524" i="11"/>
  <c r="EV524" i="11"/>
  <c r="EU524" i="11"/>
  <c r="ET524" i="11"/>
  <c r="ES524" i="11"/>
  <c r="ER524" i="11"/>
  <c r="EQ524" i="11"/>
  <c r="EP524" i="11"/>
  <c r="EO524" i="11"/>
  <c r="EN524" i="11"/>
  <c r="EM524" i="11"/>
  <c r="EL524" i="11"/>
  <c r="EK524" i="11"/>
  <c r="EJ524" i="11"/>
  <c r="EI524" i="11"/>
  <c r="EH524" i="11"/>
  <c r="EG524" i="11"/>
  <c r="EF524" i="11"/>
  <c r="EE524" i="11"/>
  <c r="ED524" i="11"/>
  <c r="EC524" i="11"/>
  <c r="EB524" i="11"/>
  <c r="EA524" i="11"/>
  <c r="DZ524" i="11"/>
  <c r="DY524" i="11"/>
  <c r="DX524" i="11"/>
  <c r="DW524" i="11"/>
  <c r="DV524" i="11"/>
  <c r="DU524" i="11"/>
  <c r="DT524" i="11"/>
  <c r="DS524" i="11"/>
  <c r="DR524" i="11"/>
  <c r="DQ524" i="11"/>
  <c r="DP524" i="11"/>
  <c r="DO524" i="11"/>
  <c r="DN524" i="11"/>
  <c r="DM524" i="11"/>
  <c r="DL524" i="11"/>
  <c r="DK524" i="11"/>
  <c r="DJ524" i="11"/>
  <c r="DI524" i="11"/>
  <c r="DH524" i="11"/>
  <c r="DG524" i="11"/>
  <c r="DF524" i="11"/>
  <c r="DB524" i="11"/>
  <c r="DA524" i="11"/>
  <c r="CZ524" i="11"/>
  <c r="CY524" i="11"/>
  <c r="CX524" i="11"/>
  <c r="CW524" i="11"/>
  <c r="CV524" i="11"/>
  <c r="CU524" i="11"/>
  <c r="CT524" i="11"/>
  <c r="CS524" i="11"/>
  <c r="CR524" i="11"/>
  <c r="CQ524" i="11"/>
  <c r="CP524" i="11"/>
  <c r="CO524" i="11"/>
  <c r="CN524" i="11"/>
  <c r="CM524" i="11"/>
  <c r="CG524" i="11"/>
  <c r="CF524" i="11"/>
  <c r="CD524" i="11"/>
  <c r="CC524" i="11"/>
  <c r="BY524" i="11"/>
  <c r="BL524" i="11"/>
  <c r="BK524" i="11"/>
  <c r="BJ524" i="11"/>
  <c r="BI524" i="11"/>
  <c r="BH524" i="11"/>
  <c r="BG524" i="11"/>
  <c r="BF524" i="11"/>
  <c r="BE524" i="11"/>
  <c r="BD524" i="11"/>
  <c r="BC524" i="11"/>
  <c r="BB524" i="11"/>
  <c r="BA524" i="11"/>
  <c r="AZ524" i="11"/>
  <c r="AY524" i="11"/>
  <c r="AX524" i="11"/>
  <c r="AW524" i="11"/>
  <c r="AV524" i="11"/>
  <c r="AU524" i="11"/>
  <c r="AT524" i="11"/>
  <c r="AS524" i="11"/>
  <c r="AR524" i="11"/>
  <c r="AQ524" i="11"/>
  <c r="AP524" i="11"/>
  <c r="AO524" i="11"/>
  <c r="AN524" i="11"/>
  <c r="AM524" i="11"/>
  <c r="AL524" i="11"/>
  <c r="AK524" i="11"/>
  <c r="AJ524" i="11"/>
  <c r="AI524" i="11"/>
  <c r="AH524" i="11"/>
  <c r="AG524" i="11"/>
  <c r="AF524" i="11"/>
  <c r="AE524" i="11"/>
  <c r="AD524" i="11"/>
  <c r="AC524" i="11"/>
  <c r="AB524" i="11"/>
  <c r="AA524" i="11"/>
  <c r="Z524" i="11"/>
  <c r="Y524" i="11"/>
  <c r="X524" i="11"/>
  <c r="W524" i="11"/>
  <c r="V524" i="11"/>
  <c r="U524" i="11"/>
  <c r="T524" i="11"/>
  <c r="S524" i="11"/>
  <c r="R524" i="11"/>
  <c r="Q524" i="11"/>
  <c r="P524" i="11"/>
  <c r="O524" i="11"/>
  <c r="N524" i="11"/>
  <c r="M524" i="11"/>
  <c r="L524" i="11"/>
  <c r="K524" i="11"/>
  <c r="J524" i="11"/>
  <c r="I524" i="11"/>
  <c r="H524" i="11"/>
  <c r="G524" i="11"/>
  <c r="D524" i="11"/>
  <c r="C524" i="11"/>
  <c r="B524" i="11"/>
  <c r="A524" i="11"/>
  <c r="HB523" i="11"/>
  <c r="GD522" i="11"/>
  <c r="GC522" i="11"/>
  <c r="FZ522" i="11"/>
  <c r="FY522" i="11"/>
  <c r="FX522" i="11"/>
  <c r="FW522" i="11"/>
  <c r="FV522" i="11"/>
  <c r="FU522" i="11"/>
  <c r="FR522" i="11"/>
  <c r="FQ522" i="11"/>
  <c r="FM522" i="11"/>
  <c r="FL522" i="11"/>
  <c r="FK522" i="11"/>
  <c r="FJ522" i="11"/>
  <c r="FI522" i="11"/>
  <c r="FH522" i="11"/>
  <c r="FG522" i="11"/>
  <c r="FF522" i="11"/>
  <c r="FE522" i="11"/>
  <c r="FD522" i="11"/>
  <c r="FC522" i="11"/>
  <c r="FB522" i="11"/>
  <c r="FA522" i="11"/>
  <c r="EZ522" i="11"/>
  <c r="EY522" i="11"/>
  <c r="EX522" i="11"/>
  <c r="EW522" i="11"/>
  <c r="EV522" i="11"/>
  <c r="EU522" i="11"/>
  <c r="ET522" i="11"/>
  <c r="ES522" i="11"/>
  <c r="ER522" i="11"/>
  <c r="EQ522" i="11"/>
  <c r="EP522" i="11"/>
  <c r="EO522" i="11"/>
  <c r="EN522" i="11"/>
  <c r="EM522" i="11"/>
  <c r="EL522" i="11"/>
  <c r="EK522" i="11"/>
  <c r="EJ522" i="11"/>
  <c r="EI522" i="11"/>
  <c r="EH522" i="11"/>
  <c r="EG522" i="11"/>
  <c r="EF522" i="11"/>
  <c r="EE522" i="11"/>
  <c r="ED522" i="11"/>
  <c r="EC522" i="11"/>
  <c r="EB522" i="11"/>
  <c r="EA522" i="11"/>
  <c r="DZ522" i="11"/>
  <c r="DY522" i="11"/>
  <c r="DX522" i="11"/>
  <c r="DW522" i="11"/>
  <c r="DV522" i="11"/>
  <c r="DU522" i="11"/>
  <c r="DT522" i="11"/>
  <c r="DS522" i="11"/>
  <c r="DR522" i="11"/>
  <c r="DQ522" i="11"/>
  <c r="DP522" i="11"/>
  <c r="DO522" i="11"/>
  <c r="DN522" i="11"/>
  <c r="DM522" i="11"/>
  <c r="DL522" i="11"/>
  <c r="DK522" i="11"/>
  <c r="DJ522" i="11"/>
  <c r="DI522" i="11"/>
  <c r="DH522" i="11"/>
  <c r="DG522" i="11"/>
  <c r="DF522" i="11"/>
  <c r="DB522" i="11"/>
  <c r="DA522" i="11"/>
  <c r="CZ522" i="11"/>
  <c r="CY522" i="11"/>
  <c r="CX522" i="11"/>
  <c r="CW522" i="11"/>
  <c r="CV522" i="11"/>
  <c r="CU522" i="11"/>
  <c r="CT522" i="11"/>
  <c r="CS522" i="11"/>
  <c r="CR522" i="11"/>
  <c r="CQ522" i="11"/>
  <c r="CP522" i="11"/>
  <c r="CO522" i="11"/>
  <c r="CN522" i="11"/>
  <c r="CM522" i="11"/>
  <c r="CG522" i="11"/>
  <c r="CC522" i="11"/>
  <c r="CA522" i="11"/>
  <c r="BY522" i="11"/>
  <c r="BL522" i="11"/>
  <c r="BK522" i="11"/>
  <c r="BJ522" i="11"/>
  <c r="BI522" i="11"/>
  <c r="BH522" i="11"/>
  <c r="BG522" i="11"/>
  <c r="BF522" i="11"/>
  <c r="BE522" i="11"/>
  <c r="BD522" i="11"/>
  <c r="BC522" i="11"/>
  <c r="BB522" i="11"/>
  <c r="BA522" i="11"/>
  <c r="AZ522" i="11"/>
  <c r="AY522" i="11"/>
  <c r="AX522" i="11"/>
  <c r="AW522" i="11"/>
  <c r="AV522" i="11"/>
  <c r="AU522" i="11"/>
  <c r="AT522" i="11"/>
  <c r="AS522" i="11"/>
  <c r="AR522" i="11"/>
  <c r="AQ522" i="11"/>
  <c r="AP522" i="11"/>
  <c r="AO522" i="11"/>
  <c r="AN522" i="11"/>
  <c r="AM522" i="11"/>
  <c r="AL522" i="11"/>
  <c r="AK522" i="11"/>
  <c r="AJ522" i="11"/>
  <c r="AI522" i="11"/>
  <c r="AH522" i="11"/>
  <c r="AG522" i="11"/>
  <c r="AF522" i="11"/>
  <c r="AE522" i="11"/>
  <c r="AD522" i="11"/>
  <c r="AC522" i="11"/>
  <c r="AB522" i="11"/>
  <c r="AA522" i="11"/>
  <c r="Z522" i="11"/>
  <c r="Y522" i="11"/>
  <c r="X522" i="11"/>
  <c r="W522" i="11"/>
  <c r="V522" i="11"/>
  <c r="U522" i="11"/>
  <c r="T522" i="11"/>
  <c r="S522" i="11"/>
  <c r="R522" i="11"/>
  <c r="Q522" i="11"/>
  <c r="P522" i="11"/>
  <c r="O522" i="11"/>
  <c r="N522" i="11"/>
  <c r="M522" i="11"/>
  <c r="L522" i="11"/>
  <c r="K522" i="11"/>
  <c r="J522" i="11"/>
  <c r="I522" i="11"/>
  <c r="H522" i="11"/>
  <c r="G522" i="11"/>
  <c r="C522" i="11"/>
  <c r="B522" i="11"/>
  <c r="A522" i="11"/>
  <c r="HB521" i="11"/>
  <c r="GD490" i="11"/>
  <c r="GC490" i="11"/>
  <c r="FZ490" i="11"/>
  <c r="FY490" i="11"/>
  <c r="FX490" i="11"/>
  <c r="FW490" i="11"/>
  <c r="FV490" i="11"/>
  <c r="FU490" i="11"/>
  <c r="FT490" i="11"/>
  <c r="FS490" i="11"/>
  <c r="FR490" i="11"/>
  <c r="FQ490" i="11"/>
  <c r="FM490" i="11"/>
  <c r="FL490" i="11"/>
  <c r="FK490" i="11"/>
  <c r="FJ490" i="11"/>
  <c r="FI490" i="11"/>
  <c r="FH490" i="11"/>
  <c r="FG490" i="11"/>
  <c r="FF490" i="11"/>
  <c r="FE490" i="11"/>
  <c r="FD490" i="11"/>
  <c r="FC490" i="11"/>
  <c r="FB490" i="11"/>
  <c r="FA490" i="11"/>
  <c r="EZ490" i="11"/>
  <c r="EY490" i="11"/>
  <c r="EX490" i="11"/>
  <c r="EW490" i="11"/>
  <c r="EV490" i="11"/>
  <c r="EU490" i="11"/>
  <c r="ET490" i="11"/>
  <c r="ES490" i="11"/>
  <c r="ER490" i="11"/>
  <c r="EQ490" i="11"/>
  <c r="EP490" i="11"/>
  <c r="EO490" i="11"/>
  <c r="EN490" i="11"/>
  <c r="EM490" i="11"/>
  <c r="EL490" i="11"/>
  <c r="EK490" i="11"/>
  <c r="EJ490" i="11"/>
  <c r="EI490" i="11"/>
  <c r="EH490" i="11"/>
  <c r="EG490" i="11"/>
  <c r="EF490" i="11"/>
  <c r="EE490" i="11"/>
  <c r="ED490" i="11"/>
  <c r="EC490" i="11"/>
  <c r="EB490" i="11"/>
  <c r="EA490" i="11"/>
  <c r="DZ490" i="11"/>
  <c r="DY490" i="11"/>
  <c r="DX490" i="11"/>
  <c r="DW490" i="11"/>
  <c r="DV490" i="11"/>
  <c r="DU490" i="11"/>
  <c r="DT490" i="11"/>
  <c r="DS490" i="11"/>
  <c r="DR490" i="11"/>
  <c r="DQ490" i="11"/>
  <c r="DP490" i="11"/>
  <c r="DO490" i="11"/>
  <c r="DN490" i="11"/>
  <c r="DM490" i="11"/>
  <c r="DL490" i="11"/>
  <c r="DK490" i="11"/>
  <c r="DJ490" i="11"/>
  <c r="DI490" i="11"/>
  <c r="DH490" i="11"/>
  <c r="DG490" i="11"/>
  <c r="DF490" i="11"/>
  <c r="DB490" i="11"/>
  <c r="DA490" i="11"/>
  <c r="CZ490" i="11"/>
  <c r="CY490" i="11"/>
  <c r="CX490" i="11"/>
  <c r="CW490" i="11"/>
  <c r="CV490" i="11"/>
  <c r="CU490" i="11"/>
  <c r="CT490" i="11"/>
  <c r="CS490" i="11"/>
  <c r="CR490" i="11"/>
  <c r="CQ490" i="11"/>
  <c r="CP490" i="11"/>
  <c r="CO490" i="11"/>
  <c r="CN490" i="11"/>
  <c r="CM490" i="11"/>
  <c r="CG490" i="11"/>
  <c r="CF490" i="11"/>
  <c r="CD490" i="11"/>
  <c r="CC490" i="11"/>
  <c r="BY490" i="11"/>
  <c r="BL490" i="11"/>
  <c r="BK490" i="11"/>
  <c r="BJ490" i="11"/>
  <c r="BI490" i="11"/>
  <c r="BH490" i="11"/>
  <c r="BG490" i="11"/>
  <c r="BF490" i="11"/>
  <c r="BE490" i="11"/>
  <c r="BD490" i="11"/>
  <c r="BC490" i="11"/>
  <c r="BB490" i="11"/>
  <c r="BA490" i="11"/>
  <c r="AZ490" i="11"/>
  <c r="AY490" i="11"/>
  <c r="AX490" i="11"/>
  <c r="AW490" i="11"/>
  <c r="AV490" i="11"/>
  <c r="AU490" i="11"/>
  <c r="AT490" i="11"/>
  <c r="AS490" i="11"/>
  <c r="AR490" i="11"/>
  <c r="AQ490" i="11"/>
  <c r="AP490" i="11"/>
  <c r="AO490" i="11"/>
  <c r="AN490" i="11"/>
  <c r="AM490" i="11"/>
  <c r="AL490" i="11"/>
  <c r="AK490" i="11"/>
  <c r="AJ490" i="11"/>
  <c r="AI490" i="11"/>
  <c r="AH490" i="11"/>
  <c r="AG490" i="11"/>
  <c r="AF490" i="11"/>
  <c r="AE490" i="11"/>
  <c r="AD490" i="11"/>
  <c r="AC490" i="11"/>
  <c r="AB490" i="11"/>
  <c r="AA490" i="11"/>
  <c r="Z490" i="11"/>
  <c r="Y490" i="11"/>
  <c r="X490" i="11"/>
  <c r="W490" i="11"/>
  <c r="V490" i="11"/>
  <c r="U490" i="11"/>
  <c r="T490" i="11"/>
  <c r="S490" i="11"/>
  <c r="R490" i="11"/>
  <c r="Q490" i="11"/>
  <c r="P490" i="11"/>
  <c r="O490" i="11"/>
  <c r="N490" i="11"/>
  <c r="M490" i="11"/>
  <c r="L490" i="11"/>
  <c r="K490" i="11"/>
  <c r="J490" i="11"/>
  <c r="I490" i="11"/>
  <c r="H490" i="11"/>
  <c r="G490" i="11"/>
  <c r="D490" i="11"/>
  <c r="C490" i="11"/>
  <c r="B490" i="11"/>
  <c r="A490" i="11"/>
  <c r="HB489" i="11"/>
  <c r="GD488" i="11"/>
  <c r="GC488" i="11"/>
  <c r="FZ488" i="11"/>
  <c r="FY488" i="11"/>
  <c r="FX488" i="11"/>
  <c r="FW488" i="11"/>
  <c r="FV488" i="11"/>
  <c r="FU488" i="11"/>
  <c r="FT488" i="11"/>
  <c r="FS488" i="11"/>
  <c r="FR488" i="11"/>
  <c r="FQ488" i="11"/>
  <c r="FM488" i="11"/>
  <c r="FL488" i="11"/>
  <c r="FK488" i="11"/>
  <c r="FJ488" i="11"/>
  <c r="FI488" i="11"/>
  <c r="FH488" i="11"/>
  <c r="FG488" i="11"/>
  <c r="FF488" i="11"/>
  <c r="FE488" i="11"/>
  <c r="FD488" i="11"/>
  <c r="FC488" i="11"/>
  <c r="FB488" i="11"/>
  <c r="FA488" i="11"/>
  <c r="EZ488" i="11"/>
  <c r="EY488" i="11"/>
  <c r="EX488" i="11"/>
  <c r="EW488" i="11"/>
  <c r="EV488" i="11"/>
  <c r="EU488" i="11"/>
  <c r="ET488" i="11"/>
  <c r="ES488" i="11"/>
  <c r="ER488" i="11"/>
  <c r="EQ488" i="11"/>
  <c r="EP488" i="11"/>
  <c r="EO488" i="11"/>
  <c r="EN488" i="11"/>
  <c r="EM488" i="11"/>
  <c r="EL488" i="11"/>
  <c r="EK488" i="11"/>
  <c r="EJ488" i="11"/>
  <c r="EI488" i="11"/>
  <c r="EH488" i="11"/>
  <c r="EG488" i="11"/>
  <c r="EF488" i="11"/>
  <c r="EE488" i="11"/>
  <c r="ED488" i="11"/>
  <c r="EC488" i="11"/>
  <c r="EB488" i="11"/>
  <c r="EA488" i="11"/>
  <c r="DZ488" i="11"/>
  <c r="DY488" i="11"/>
  <c r="DX488" i="11"/>
  <c r="DW488" i="11"/>
  <c r="DV488" i="11"/>
  <c r="DU488" i="11"/>
  <c r="DT488" i="11"/>
  <c r="DS488" i="11"/>
  <c r="DR488" i="11"/>
  <c r="DQ488" i="11"/>
  <c r="DP488" i="11"/>
  <c r="DO488" i="11"/>
  <c r="DN488" i="11"/>
  <c r="DM488" i="11"/>
  <c r="DL488" i="11"/>
  <c r="DK488" i="11"/>
  <c r="DJ488" i="11"/>
  <c r="DI488" i="11"/>
  <c r="DH488" i="11"/>
  <c r="DG488" i="11"/>
  <c r="DF488" i="11"/>
  <c r="DB488" i="11"/>
  <c r="DA488" i="11"/>
  <c r="CZ488" i="11"/>
  <c r="CY488" i="11"/>
  <c r="CX488" i="11"/>
  <c r="CW488" i="11"/>
  <c r="CV488" i="11"/>
  <c r="CU488" i="11"/>
  <c r="CT488" i="11"/>
  <c r="CS488" i="11"/>
  <c r="CR488" i="11"/>
  <c r="CQ488" i="11"/>
  <c r="CP488" i="11"/>
  <c r="CO488" i="11"/>
  <c r="CN488" i="11"/>
  <c r="CM488" i="11"/>
  <c r="CG488" i="11"/>
  <c r="CF488" i="11"/>
  <c r="CD488" i="11"/>
  <c r="CC488" i="11"/>
  <c r="CA488" i="11"/>
  <c r="BY488" i="11"/>
  <c r="BL488" i="11"/>
  <c r="BK488" i="11"/>
  <c r="BJ488" i="11"/>
  <c r="BI488" i="11"/>
  <c r="BH488" i="11"/>
  <c r="BG488" i="11"/>
  <c r="BF488" i="11"/>
  <c r="BE488" i="11"/>
  <c r="BD488" i="11"/>
  <c r="BC488" i="11"/>
  <c r="AZ488" i="11"/>
  <c r="AY488" i="11"/>
  <c r="AX488" i="11"/>
  <c r="AW488" i="11"/>
  <c r="AV488" i="11"/>
  <c r="AU488" i="11"/>
  <c r="AT488" i="11"/>
  <c r="AS488" i="11"/>
  <c r="AR488" i="11"/>
  <c r="AQ488" i="11"/>
  <c r="AP488" i="11"/>
  <c r="AO488" i="11"/>
  <c r="AN488" i="11"/>
  <c r="AM488" i="11"/>
  <c r="AL488" i="11"/>
  <c r="AK488" i="11"/>
  <c r="AJ488" i="11"/>
  <c r="AI488" i="11"/>
  <c r="AH488" i="11"/>
  <c r="AG488" i="11"/>
  <c r="AF488" i="11"/>
  <c r="AE488" i="11"/>
  <c r="AD488" i="11"/>
  <c r="AC488" i="11"/>
  <c r="AB488" i="11"/>
  <c r="AA488" i="11"/>
  <c r="Z488" i="11"/>
  <c r="Y488" i="11"/>
  <c r="X488" i="11"/>
  <c r="W488" i="11"/>
  <c r="V488" i="11"/>
  <c r="U488" i="11"/>
  <c r="T488" i="11"/>
  <c r="S488" i="11"/>
  <c r="R488" i="11"/>
  <c r="Q488" i="11"/>
  <c r="P488" i="11"/>
  <c r="O488" i="11"/>
  <c r="N488" i="11"/>
  <c r="M488" i="11"/>
  <c r="L488" i="11"/>
  <c r="K488" i="11"/>
  <c r="J488" i="11"/>
  <c r="I488" i="11"/>
  <c r="H488" i="11"/>
  <c r="G488" i="11"/>
  <c r="D488" i="11"/>
  <c r="C488" i="11"/>
  <c r="B488" i="11"/>
  <c r="A488" i="11"/>
  <c r="HB487" i="11"/>
  <c r="GD486" i="11"/>
  <c r="GC486" i="11"/>
  <c r="FZ486" i="11"/>
  <c r="FY486" i="11"/>
  <c r="FX486" i="11"/>
  <c r="FW486" i="11"/>
  <c r="FV486" i="11"/>
  <c r="FU486" i="11"/>
  <c r="FT486" i="11"/>
  <c r="FS486" i="11"/>
  <c r="FR486" i="11"/>
  <c r="FQ486" i="11"/>
  <c r="FP486" i="11"/>
  <c r="FO486" i="11"/>
  <c r="FN486" i="11"/>
  <c r="FM486" i="11"/>
  <c r="FL486" i="11"/>
  <c r="FK486" i="11"/>
  <c r="FJ486" i="11"/>
  <c r="FI486" i="11"/>
  <c r="FH486" i="11"/>
  <c r="FG486" i="11"/>
  <c r="FF486" i="11"/>
  <c r="FE486" i="11"/>
  <c r="FD486" i="11"/>
  <c r="FC486" i="11"/>
  <c r="FB486" i="11"/>
  <c r="FA486" i="11"/>
  <c r="EZ486" i="11"/>
  <c r="EY486" i="11"/>
  <c r="EX486" i="11"/>
  <c r="EW486" i="11"/>
  <c r="EV486" i="11"/>
  <c r="EU486" i="11"/>
  <c r="ET486" i="11"/>
  <c r="ES486" i="11"/>
  <c r="ER486" i="11"/>
  <c r="EQ486" i="11"/>
  <c r="EP486" i="11"/>
  <c r="EO486" i="11"/>
  <c r="EN486" i="11"/>
  <c r="EM486" i="11"/>
  <c r="EL486" i="11"/>
  <c r="EK486" i="11"/>
  <c r="EJ486" i="11"/>
  <c r="EI486" i="11"/>
  <c r="EH486" i="11"/>
  <c r="EG486" i="11"/>
  <c r="EF486" i="11"/>
  <c r="EE486" i="11"/>
  <c r="ED486" i="11"/>
  <c r="EC486" i="11"/>
  <c r="EB486" i="11"/>
  <c r="EA486" i="11"/>
  <c r="DZ486" i="11"/>
  <c r="DY486" i="11"/>
  <c r="DX486" i="11"/>
  <c r="DW486" i="11"/>
  <c r="DV486" i="11"/>
  <c r="DU486" i="11"/>
  <c r="DT486" i="11"/>
  <c r="DS486" i="11"/>
  <c r="DR486" i="11"/>
  <c r="DQ486" i="11"/>
  <c r="DP486" i="11"/>
  <c r="DO486" i="11"/>
  <c r="DN486" i="11"/>
  <c r="DM486" i="11"/>
  <c r="DL486" i="11"/>
  <c r="DK486" i="11"/>
  <c r="DJ486" i="11"/>
  <c r="DI486" i="11"/>
  <c r="DH486" i="11"/>
  <c r="DG486" i="11"/>
  <c r="DF486" i="11"/>
  <c r="DB486" i="11"/>
  <c r="DA486" i="11"/>
  <c r="CZ486" i="11"/>
  <c r="CY486" i="11"/>
  <c r="CX486" i="11"/>
  <c r="CW486" i="11"/>
  <c r="CV486" i="11"/>
  <c r="CU486" i="11"/>
  <c r="CT486" i="11"/>
  <c r="CS486" i="11"/>
  <c r="CR486" i="11"/>
  <c r="CQ486" i="11"/>
  <c r="CP486" i="11"/>
  <c r="CO486" i="11"/>
  <c r="CN486" i="11"/>
  <c r="CM486" i="11"/>
  <c r="CG486" i="11"/>
  <c r="CF486" i="11"/>
  <c r="CD486" i="11"/>
  <c r="CC486" i="11"/>
  <c r="BY486" i="11"/>
  <c r="BL486" i="11"/>
  <c r="BK486" i="11"/>
  <c r="BJ486" i="11"/>
  <c r="BI486" i="11"/>
  <c r="BH486" i="11"/>
  <c r="BG486" i="11"/>
  <c r="BF486" i="11"/>
  <c r="BE486" i="11"/>
  <c r="BD486" i="11"/>
  <c r="BC486" i="11"/>
  <c r="BB486" i="11"/>
  <c r="BA486" i="11"/>
  <c r="AZ486" i="11"/>
  <c r="AY486" i="11"/>
  <c r="AX486" i="11"/>
  <c r="AW486" i="11"/>
  <c r="AV486" i="11"/>
  <c r="AU486" i="11"/>
  <c r="AT486" i="11"/>
  <c r="AS486" i="11"/>
  <c r="AR486" i="11"/>
  <c r="AQ486" i="11"/>
  <c r="AP486" i="11"/>
  <c r="AO486" i="11"/>
  <c r="AN486" i="11"/>
  <c r="AM486" i="11"/>
  <c r="AL486" i="11"/>
  <c r="AK486" i="11"/>
  <c r="AJ486" i="11"/>
  <c r="AI486" i="11"/>
  <c r="AH486" i="11"/>
  <c r="AG486" i="11"/>
  <c r="AF486" i="11"/>
  <c r="AE486" i="11"/>
  <c r="AD486" i="11"/>
  <c r="AC486" i="11"/>
  <c r="AB486" i="11"/>
  <c r="AA486" i="11"/>
  <c r="Z486" i="11"/>
  <c r="Y486" i="11"/>
  <c r="X486" i="11"/>
  <c r="W486" i="11"/>
  <c r="V486" i="11"/>
  <c r="U486" i="11"/>
  <c r="T486" i="11"/>
  <c r="S486" i="11"/>
  <c r="R486" i="11"/>
  <c r="Q486" i="11"/>
  <c r="P486" i="11"/>
  <c r="O486" i="11"/>
  <c r="N486" i="11"/>
  <c r="M486" i="11"/>
  <c r="L486" i="11"/>
  <c r="K486" i="11"/>
  <c r="J486" i="11"/>
  <c r="I486" i="11"/>
  <c r="H486" i="11"/>
  <c r="G486" i="11"/>
  <c r="D486" i="11"/>
  <c r="C486" i="11"/>
  <c r="B486" i="11"/>
  <c r="A486" i="11"/>
  <c r="HB485" i="11"/>
  <c r="GD484" i="11"/>
  <c r="GC484" i="11"/>
  <c r="FZ484" i="11"/>
  <c r="FY484" i="11"/>
  <c r="FX484" i="11"/>
  <c r="FW484" i="11"/>
  <c r="FV484" i="11"/>
  <c r="FU484" i="11"/>
  <c r="FT484" i="11"/>
  <c r="FS484" i="11"/>
  <c r="FR484" i="11"/>
  <c r="FQ484" i="11"/>
  <c r="FM484" i="11"/>
  <c r="FL484" i="11"/>
  <c r="FK484" i="11"/>
  <c r="FJ484" i="11"/>
  <c r="FI484" i="11"/>
  <c r="FH484" i="11"/>
  <c r="FG484" i="11"/>
  <c r="FF484" i="11"/>
  <c r="FE484" i="11"/>
  <c r="FD484" i="11"/>
  <c r="FC484" i="11"/>
  <c r="FB484" i="11"/>
  <c r="FA484" i="11"/>
  <c r="EZ484" i="11"/>
  <c r="EY484" i="11"/>
  <c r="EX484" i="11"/>
  <c r="EW484" i="11"/>
  <c r="EV484" i="11"/>
  <c r="EU484" i="11"/>
  <c r="ET484" i="11"/>
  <c r="ES484" i="11"/>
  <c r="ER484" i="11"/>
  <c r="EQ484" i="11"/>
  <c r="EP484" i="11"/>
  <c r="EO484" i="11"/>
  <c r="EN484" i="11"/>
  <c r="EM484" i="11"/>
  <c r="EL484" i="11"/>
  <c r="EK484" i="11"/>
  <c r="EJ484" i="11"/>
  <c r="EI484" i="11"/>
  <c r="EH484" i="11"/>
  <c r="EG484" i="11"/>
  <c r="EF484" i="11"/>
  <c r="EE484" i="11"/>
  <c r="ED484" i="11"/>
  <c r="EC484" i="11"/>
  <c r="EB484" i="11"/>
  <c r="EA484" i="11"/>
  <c r="DZ484" i="11"/>
  <c r="DY484" i="11"/>
  <c r="DX484" i="11"/>
  <c r="DW484" i="11"/>
  <c r="DV484" i="11"/>
  <c r="DU484" i="11"/>
  <c r="DT484" i="11"/>
  <c r="DS484" i="11"/>
  <c r="DR484" i="11"/>
  <c r="DQ484" i="11"/>
  <c r="DP484" i="11"/>
  <c r="DO484" i="11"/>
  <c r="DN484" i="11"/>
  <c r="DM484" i="11"/>
  <c r="DL484" i="11"/>
  <c r="DK484" i="11"/>
  <c r="DJ484" i="11"/>
  <c r="DI484" i="11"/>
  <c r="DH484" i="11"/>
  <c r="DG484" i="11"/>
  <c r="DF484" i="11"/>
  <c r="DB484" i="11"/>
  <c r="DA484" i="11"/>
  <c r="CZ484" i="11"/>
  <c r="CY484" i="11"/>
  <c r="CX484" i="11"/>
  <c r="CW484" i="11"/>
  <c r="CV484" i="11"/>
  <c r="CU484" i="11"/>
  <c r="CT484" i="11"/>
  <c r="CS484" i="11"/>
  <c r="CR484" i="11"/>
  <c r="CQ484" i="11"/>
  <c r="CP484" i="11"/>
  <c r="CO484" i="11"/>
  <c r="CN484" i="11"/>
  <c r="CM484" i="11"/>
  <c r="CG484" i="11"/>
  <c r="CE484" i="11"/>
  <c r="BZ484" i="11"/>
  <c r="BY484" i="11"/>
  <c r="BM484" i="11"/>
  <c r="BL484" i="11"/>
  <c r="BK484" i="11"/>
  <c r="BJ484" i="11"/>
  <c r="BI484" i="11"/>
  <c r="BH484" i="11"/>
  <c r="BG484" i="11"/>
  <c r="BF484" i="11"/>
  <c r="BE484" i="11"/>
  <c r="BD484" i="11"/>
  <c r="BC484" i="11"/>
  <c r="BB484" i="11"/>
  <c r="BA484" i="11"/>
  <c r="AZ484" i="11"/>
  <c r="AY484" i="11"/>
  <c r="AX484" i="11"/>
  <c r="AW484" i="11"/>
  <c r="AV484" i="11"/>
  <c r="AU484" i="11"/>
  <c r="AT484" i="11"/>
  <c r="AS484" i="11"/>
  <c r="AR484" i="11"/>
  <c r="AQ484" i="11"/>
  <c r="AP484" i="11"/>
  <c r="AO484" i="11"/>
  <c r="AN484" i="11"/>
  <c r="AM484" i="11"/>
  <c r="AL484" i="11"/>
  <c r="AK484" i="11"/>
  <c r="AJ484" i="11"/>
  <c r="AI484" i="11"/>
  <c r="AH484" i="11"/>
  <c r="AG484" i="11"/>
  <c r="AF484" i="11"/>
  <c r="AE484" i="11"/>
  <c r="AD484" i="11"/>
  <c r="AC484" i="11"/>
  <c r="AB484" i="11"/>
  <c r="AA484" i="11"/>
  <c r="Z484" i="11"/>
  <c r="Y484" i="11"/>
  <c r="X484" i="11"/>
  <c r="W484" i="11"/>
  <c r="V484" i="11"/>
  <c r="U484" i="11"/>
  <c r="T484" i="11"/>
  <c r="S484" i="11"/>
  <c r="R484" i="11"/>
  <c r="Q484" i="11"/>
  <c r="P484" i="11"/>
  <c r="O484" i="11"/>
  <c r="N484" i="11"/>
  <c r="M484" i="11"/>
  <c r="L484" i="11"/>
  <c r="K484" i="11"/>
  <c r="J484" i="11"/>
  <c r="I484" i="11"/>
  <c r="H484" i="11"/>
  <c r="G484" i="11"/>
  <c r="D484" i="11"/>
  <c r="C484" i="11"/>
  <c r="B484" i="11"/>
  <c r="A484" i="11"/>
  <c r="HB483" i="11"/>
  <c r="GD482" i="11"/>
  <c r="GC482" i="11"/>
  <c r="FZ482" i="11"/>
  <c r="FY482" i="11"/>
  <c r="FX482" i="11"/>
  <c r="FW482" i="11"/>
  <c r="FV482" i="11"/>
  <c r="FU482" i="11"/>
  <c r="FT482" i="11"/>
  <c r="FS482" i="11"/>
  <c r="FR482" i="11"/>
  <c r="FQ482" i="11"/>
  <c r="FM482" i="11"/>
  <c r="FL482" i="11"/>
  <c r="FK482" i="11"/>
  <c r="FJ482" i="11"/>
  <c r="FI482" i="11"/>
  <c r="FH482" i="11"/>
  <c r="FG482" i="11"/>
  <c r="FF482" i="11"/>
  <c r="FE482" i="11"/>
  <c r="FD482" i="11"/>
  <c r="FC482" i="11"/>
  <c r="FB482" i="11"/>
  <c r="FA482" i="11"/>
  <c r="EZ482" i="11"/>
  <c r="EY482" i="11"/>
  <c r="EX482" i="11"/>
  <c r="EW482" i="11"/>
  <c r="EV482" i="11"/>
  <c r="EU482" i="11"/>
  <c r="ET482" i="11"/>
  <c r="ES482" i="11"/>
  <c r="ER482" i="11"/>
  <c r="EQ482" i="11"/>
  <c r="EP482" i="11"/>
  <c r="EO482" i="11"/>
  <c r="EN482" i="11"/>
  <c r="EM482" i="11"/>
  <c r="EL482" i="11"/>
  <c r="EK482" i="11"/>
  <c r="EJ482" i="11"/>
  <c r="EI482" i="11"/>
  <c r="EH482" i="11"/>
  <c r="EG482" i="11"/>
  <c r="EF482" i="11"/>
  <c r="EE482" i="11"/>
  <c r="ED482" i="11"/>
  <c r="EC482" i="11"/>
  <c r="EB482" i="11"/>
  <c r="EA482" i="11"/>
  <c r="DZ482" i="11"/>
  <c r="DY482" i="11"/>
  <c r="DX482" i="11"/>
  <c r="DW482" i="11"/>
  <c r="DV482" i="11"/>
  <c r="DU482" i="11"/>
  <c r="DT482" i="11"/>
  <c r="DS482" i="11"/>
  <c r="DR482" i="11"/>
  <c r="DQ482" i="11"/>
  <c r="DP482" i="11"/>
  <c r="DO482" i="11"/>
  <c r="DN482" i="11"/>
  <c r="DM482" i="11"/>
  <c r="DL482" i="11"/>
  <c r="DK482" i="11"/>
  <c r="DJ482" i="11"/>
  <c r="DI482" i="11"/>
  <c r="DH482" i="11"/>
  <c r="DG482" i="11"/>
  <c r="DF482" i="11"/>
  <c r="DB482" i="11"/>
  <c r="DA482" i="11"/>
  <c r="CZ482" i="11"/>
  <c r="CY482" i="11"/>
  <c r="CX482" i="11"/>
  <c r="CW482" i="11"/>
  <c r="CV482" i="11"/>
  <c r="CU482" i="11"/>
  <c r="CT482" i="11"/>
  <c r="CS482" i="11"/>
  <c r="CR482" i="11"/>
  <c r="CQ482" i="11"/>
  <c r="CP482" i="11"/>
  <c r="CO482" i="11"/>
  <c r="CN482" i="11"/>
  <c r="CM482" i="11"/>
  <c r="CG482" i="11"/>
  <c r="CF482" i="11"/>
  <c r="CD482" i="11"/>
  <c r="CC482" i="11"/>
  <c r="CA482" i="11"/>
  <c r="BY482" i="11"/>
  <c r="BL482" i="11"/>
  <c r="BK482" i="11"/>
  <c r="BJ482" i="11"/>
  <c r="BI482" i="11"/>
  <c r="BH482" i="11"/>
  <c r="BG482" i="11"/>
  <c r="BF482" i="11"/>
  <c r="BE482" i="11"/>
  <c r="BD482" i="11"/>
  <c r="BC482" i="11"/>
  <c r="AZ482" i="11"/>
  <c r="AY482" i="11"/>
  <c r="AX482" i="11"/>
  <c r="AW482" i="11"/>
  <c r="AV482" i="11"/>
  <c r="AU482" i="11"/>
  <c r="AT482" i="11"/>
  <c r="AS482" i="11"/>
  <c r="AR482" i="11"/>
  <c r="AQ482" i="11"/>
  <c r="AP482" i="11"/>
  <c r="AO482" i="11"/>
  <c r="AN482" i="11"/>
  <c r="AM482" i="11"/>
  <c r="AL482" i="11"/>
  <c r="AK482" i="11"/>
  <c r="AJ482" i="11"/>
  <c r="AI482" i="11"/>
  <c r="AH482" i="11"/>
  <c r="AG482" i="11"/>
  <c r="AF482" i="11"/>
  <c r="AE482" i="11"/>
  <c r="AD482" i="11"/>
  <c r="AC482" i="11"/>
  <c r="AB482" i="11"/>
  <c r="AA482" i="11"/>
  <c r="Z482" i="11"/>
  <c r="Y482" i="11"/>
  <c r="X482" i="11"/>
  <c r="W482" i="11"/>
  <c r="V482" i="11"/>
  <c r="U482" i="11"/>
  <c r="T482" i="11"/>
  <c r="S482" i="11"/>
  <c r="R482" i="11"/>
  <c r="Q482" i="11"/>
  <c r="P482" i="11"/>
  <c r="O482" i="11"/>
  <c r="N482" i="11"/>
  <c r="M482" i="11"/>
  <c r="L482" i="11"/>
  <c r="K482" i="11"/>
  <c r="J482" i="11"/>
  <c r="I482" i="11"/>
  <c r="H482" i="11"/>
  <c r="G482" i="11"/>
  <c r="D482" i="11"/>
  <c r="C482" i="11"/>
  <c r="B482" i="11"/>
  <c r="A482" i="11"/>
  <c r="HB481" i="11"/>
  <c r="GD480" i="11"/>
  <c r="GC480" i="11"/>
  <c r="FZ480" i="11"/>
  <c r="FY480" i="11"/>
  <c r="FX480" i="11"/>
  <c r="FW480" i="11"/>
  <c r="FV480" i="11"/>
  <c r="FU480" i="11"/>
  <c r="FT480" i="11"/>
  <c r="FS480" i="11"/>
  <c r="FR480" i="11"/>
  <c r="FQ480" i="11"/>
  <c r="FM480" i="11"/>
  <c r="FL480" i="11"/>
  <c r="FK480" i="11"/>
  <c r="FJ480" i="11"/>
  <c r="FI480" i="11"/>
  <c r="FH480" i="11"/>
  <c r="FG480" i="11"/>
  <c r="FF480" i="11"/>
  <c r="FE480" i="11"/>
  <c r="FD480" i="11"/>
  <c r="FC480" i="11"/>
  <c r="FB480" i="11"/>
  <c r="FA480" i="11"/>
  <c r="EZ480" i="11"/>
  <c r="EY480" i="11"/>
  <c r="EX480" i="11"/>
  <c r="EW480" i="11"/>
  <c r="EV480" i="11"/>
  <c r="EU480" i="11"/>
  <c r="ET480" i="11"/>
  <c r="ES480" i="11"/>
  <c r="ER480" i="11"/>
  <c r="EQ480" i="11"/>
  <c r="EP480" i="11"/>
  <c r="EO480" i="11"/>
  <c r="EN480" i="11"/>
  <c r="EM480" i="11"/>
  <c r="EL480" i="11"/>
  <c r="EK480" i="11"/>
  <c r="EJ480" i="11"/>
  <c r="EI480" i="11"/>
  <c r="EH480" i="11"/>
  <c r="EG480" i="11"/>
  <c r="EF480" i="11"/>
  <c r="EE480" i="11"/>
  <c r="ED480" i="11"/>
  <c r="EC480" i="11"/>
  <c r="EB480" i="11"/>
  <c r="EA480" i="11"/>
  <c r="DZ480" i="11"/>
  <c r="DY480" i="11"/>
  <c r="DX480" i="11"/>
  <c r="DW480" i="11"/>
  <c r="DV480" i="11"/>
  <c r="DU480" i="11"/>
  <c r="DT480" i="11"/>
  <c r="DS480" i="11"/>
  <c r="DR480" i="11"/>
  <c r="DQ480" i="11"/>
  <c r="DP480" i="11"/>
  <c r="DO480" i="11"/>
  <c r="DN480" i="11"/>
  <c r="DM480" i="11"/>
  <c r="DL480" i="11"/>
  <c r="DK480" i="11"/>
  <c r="DJ480" i="11"/>
  <c r="DI480" i="11"/>
  <c r="DH480" i="11"/>
  <c r="DG480" i="11"/>
  <c r="DF480" i="11"/>
  <c r="DB480" i="11"/>
  <c r="DA480" i="11"/>
  <c r="CZ480" i="11"/>
  <c r="CY480" i="11"/>
  <c r="CX480" i="11"/>
  <c r="CW480" i="11"/>
  <c r="CV480" i="11"/>
  <c r="CU480" i="11"/>
  <c r="CT480" i="11"/>
  <c r="CS480" i="11"/>
  <c r="CR480" i="11"/>
  <c r="CQ480" i="11"/>
  <c r="CP480" i="11"/>
  <c r="CO480" i="11"/>
  <c r="CN480" i="11"/>
  <c r="CM480" i="11"/>
  <c r="CG480" i="11"/>
  <c r="CD480" i="11"/>
  <c r="CC480" i="11"/>
  <c r="CA480" i="11"/>
  <c r="BY480" i="11"/>
  <c r="BL480" i="11"/>
  <c r="BK480" i="11"/>
  <c r="BJ480" i="11"/>
  <c r="BI480" i="11"/>
  <c r="BH480" i="11"/>
  <c r="BG480" i="11"/>
  <c r="BF480" i="11"/>
  <c r="BE480" i="11"/>
  <c r="BD480" i="11"/>
  <c r="BC480" i="11"/>
  <c r="BB480" i="11"/>
  <c r="BA480" i="11"/>
  <c r="AZ480" i="11"/>
  <c r="AY480" i="11"/>
  <c r="AX480" i="11"/>
  <c r="AW480" i="11"/>
  <c r="AV480" i="11"/>
  <c r="AU480" i="11"/>
  <c r="AT480" i="11"/>
  <c r="AS480" i="11"/>
  <c r="AR480" i="11"/>
  <c r="AQ480" i="11"/>
  <c r="AP480" i="11"/>
  <c r="AO480" i="11"/>
  <c r="AN480" i="11"/>
  <c r="AM480" i="11"/>
  <c r="AL480" i="11"/>
  <c r="AK480" i="11"/>
  <c r="AJ480" i="11"/>
  <c r="AI480" i="11"/>
  <c r="AH480" i="11"/>
  <c r="AG480" i="11"/>
  <c r="AF480" i="11"/>
  <c r="AE480" i="11"/>
  <c r="AD480" i="11"/>
  <c r="AC480" i="11"/>
  <c r="AB480" i="11"/>
  <c r="AA480" i="11"/>
  <c r="Z480" i="11"/>
  <c r="Y480" i="11"/>
  <c r="X480" i="11"/>
  <c r="W480" i="11"/>
  <c r="V480" i="11"/>
  <c r="U480" i="11"/>
  <c r="T480" i="11"/>
  <c r="S480" i="11"/>
  <c r="R480" i="11"/>
  <c r="Q480" i="11"/>
  <c r="P480" i="11"/>
  <c r="O480" i="11"/>
  <c r="N480" i="11"/>
  <c r="M480" i="11"/>
  <c r="L480" i="11"/>
  <c r="K480" i="11"/>
  <c r="J480" i="11"/>
  <c r="I480" i="11"/>
  <c r="H480" i="11"/>
  <c r="G480" i="11"/>
  <c r="D480" i="11"/>
  <c r="C480" i="11"/>
  <c r="B480" i="11"/>
  <c r="A480" i="11"/>
  <c r="HB479" i="11"/>
  <c r="GD478" i="11"/>
  <c r="GC478" i="11"/>
  <c r="FZ478" i="11"/>
  <c r="FY478" i="11"/>
  <c r="FX478" i="11"/>
  <c r="FW478" i="11"/>
  <c r="FV478" i="11"/>
  <c r="FU478" i="11"/>
  <c r="FT478" i="11"/>
  <c r="FS478" i="11"/>
  <c r="FR478" i="11"/>
  <c r="FQ478" i="11"/>
  <c r="FP478" i="11"/>
  <c r="FO478" i="11"/>
  <c r="FN478" i="11"/>
  <c r="FM478" i="11"/>
  <c r="FL478" i="11"/>
  <c r="FK478" i="11"/>
  <c r="FJ478" i="11"/>
  <c r="FI478" i="11"/>
  <c r="FH478" i="11"/>
  <c r="FG478" i="11"/>
  <c r="FF478" i="11"/>
  <c r="FE478" i="11"/>
  <c r="FD478" i="11"/>
  <c r="FC478" i="11"/>
  <c r="FB478" i="11"/>
  <c r="FA478" i="11"/>
  <c r="EZ478" i="11"/>
  <c r="EY478" i="11"/>
  <c r="EX478" i="11"/>
  <c r="EW478" i="11"/>
  <c r="EV478" i="11"/>
  <c r="EU478" i="11"/>
  <c r="ET478" i="11"/>
  <c r="ES478" i="11"/>
  <c r="ER478" i="11"/>
  <c r="EQ478" i="11"/>
  <c r="EP478" i="11"/>
  <c r="EO478" i="11"/>
  <c r="EN478" i="11"/>
  <c r="EM478" i="11"/>
  <c r="EL478" i="11"/>
  <c r="EK478" i="11"/>
  <c r="EJ478" i="11"/>
  <c r="EI478" i="11"/>
  <c r="EH478" i="11"/>
  <c r="EG478" i="11"/>
  <c r="EF478" i="11"/>
  <c r="EE478" i="11"/>
  <c r="ED478" i="11"/>
  <c r="EC478" i="11"/>
  <c r="EB478" i="11"/>
  <c r="EA478" i="11"/>
  <c r="DZ478" i="11"/>
  <c r="DY478" i="11"/>
  <c r="DX478" i="11"/>
  <c r="DW478" i="11"/>
  <c r="DV478" i="11"/>
  <c r="DU478" i="11"/>
  <c r="DT478" i="11"/>
  <c r="DS478" i="11"/>
  <c r="DR478" i="11"/>
  <c r="DQ478" i="11"/>
  <c r="DP478" i="11"/>
  <c r="DO478" i="11"/>
  <c r="DN478" i="11"/>
  <c r="DM478" i="11"/>
  <c r="DL478" i="11"/>
  <c r="DK478" i="11"/>
  <c r="DJ478" i="11"/>
  <c r="DI478" i="11"/>
  <c r="DH478" i="11"/>
  <c r="DG478" i="11"/>
  <c r="DF478" i="11"/>
  <c r="DB478" i="11"/>
  <c r="DA478" i="11"/>
  <c r="CZ478" i="11"/>
  <c r="CY478" i="11"/>
  <c r="CX478" i="11"/>
  <c r="CW478" i="11"/>
  <c r="CV478" i="11"/>
  <c r="CU478" i="11"/>
  <c r="CT478" i="11"/>
  <c r="CS478" i="11"/>
  <c r="CR478" i="11"/>
  <c r="CQ478" i="11"/>
  <c r="CP478" i="11"/>
  <c r="CO478" i="11"/>
  <c r="CN478" i="11"/>
  <c r="CM478" i="11"/>
  <c r="CG478" i="11"/>
  <c r="CE478" i="11"/>
  <c r="CD478" i="11"/>
  <c r="CC478" i="11"/>
  <c r="CB478" i="11"/>
  <c r="BL478" i="11"/>
  <c r="BK478" i="11"/>
  <c r="BJ478" i="11"/>
  <c r="BI478" i="11"/>
  <c r="BH478" i="11"/>
  <c r="BG478" i="11"/>
  <c r="BF478" i="11"/>
  <c r="BE478" i="11"/>
  <c r="BD478" i="11"/>
  <c r="BC478" i="11"/>
  <c r="BB478" i="11"/>
  <c r="BA478" i="11"/>
  <c r="AZ478" i="11"/>
  <c r="AY478" i="11"/>
  <c r="AX478" i="11"/>
  <c r="AW478" i="11"/>
  <c r="AV478" i="11"/>
  <c r="AU478" i="11"/>
  <c r="AT478" i="11"/>
  <c r="AS478" i="11"/>
  <c r="AR478" i="11"/>
  <c r="AQ478" i="11"/>
  <c r="AP478" i="11"/>
  <c r="AO478" i="11"/>
  <c r="AN478" i="11"/>
  <c r="AM478" i="11"/>
  <c r="AL478" i="11"/>
  <c r="AK478" i="11"/>
  <c r="AJ478" i="11"/>
  <c r="AI478" i="11"/>
  <c r="AH478" i="11"/>
  <c r="AG478" i="11"/>
  <c r="AF478" i="11"/>
  <c r="AE478" i="11"/>
  <c r="AD478" i="11"/>
  <c r="AC478" i="11"/>
  <c r="AB478" i="11"/>
  <c r="AA478" i="11"/>
  <c r="Z478" i="11"/>
  <c r="Y478" i="11"/>
  <c r="X478" i="11"/>
  <c r="W478" i="11"/>
  <c r="V478" i="11"/>
  <c r="U478" i="11"/>
  <c r="T478" i="11"/>
  <c r="S478" i="11"/>
  <c r="R478" i="11"/>
  <c r="Q478" i="11"/>
  <c r="P478" i="11"/>
  <c r="O478" i="11"/>
  <c r="N478" i="11"/>
  <c r="M478" i="11"/>
  <c r="L478" i="11"/>
  <c r="K478" i="11"/>
  <c r="J478" i="11"/>
  <c r="I478" i="11"/>
  <c r="H478" i="11"/>
  <c r="G478" i="11"/>
  <c r="D478" i="11"/>
  <c r="C478" i="11"/>
  <c r="B478" i="11"/>
  <c r="A478" i="11"/>
  <c r="HB477" i="11"/>
  <c r="GD476" i="11"/>
  <c r="GC476" i="11"/>
  <c r="FZ476" i="11"/>
  <c r="FY476" i="11"/>
  <c r="FX476" i="11"/>
  <c r="FW476" i="11"/>
  <c r="FV476" i="11"/>
  <c r="FU476" i="11"/>
  <c r="FR476" i="11"/>
  <c r="FQ476" i="11"/>
  <c r="FM476" i="11"/>
  <c r="FL476" i="11"/>
  <c r="FK476" i="11"/>
  <c r="FJ476" i="11"/>
  <c r="FI476" i="11"/>
  <c r="FH476" i="11"/>
  <c r="FG476" i="11"/>
  <c r="FF476" i="11"/>
  <c r="FE476" i="11"/>
  <c r="FD476" i="11"/>
  <c r="FC476" i="11"/>
  <c r="FB476" i="11"/>
  <c r="FA476" i="11"/>
  <c r="EZ476" i="11"/>
  <c r="EY476" i="11"/>
  <c r="EX476" i="11"/>
  <c r="EW476" i="11"/>
  <c r="EV476" i="11"/>
  <c r="EU476" i="11"/>
  <c r="ET476" i="11"/>
  <c r="ES476" i="11"/>
  <c r="ER476" i="11"/>
  <c r="EQ476" i="11"/>
  <c r="EP476" i="11"/>
  <c r="EO476" i="11"/>
  <c r="EN476" i="11"/>
  <c r="EM476" i="11"/>
  <c r="EL476" i="11"/>
  <c r="EK476" i="11"/>
  <c r="EJ476" i="11"/>
  <c r="EI476" i="11"/>
  <c r="EH476" i="11"/>
  <c r="EG476" i="11"/>
  <c r="EF476" i="11"/>
  <c r="EE476" i="11"/>
  <c r="ED476" i="11"/>
  <c r="EC476" i="11"/>
  <c r="EB476" i="11"/>
  <c r="EA476" i="11"/>
  <c r="DZ476" i="11"/>
  <c r="DY476" i="11"/>
  <c r="DX476" i="11"/>
  <c r="DW476" i="11"/>
  <c r="DV476" i="11"/>
  <c r="DU476" i="11"/>
  <c r="DT476" i="11"/>
  <c r="DS476" i="11"/>
  <c r="DR476" i="11"/>
  <c r="DQ476" i="11"/>
  <c r="DP476" i="11"/>
  <c r="DO476" i="11"/>
  <c r="DN476" i="11"/>
  <c r="DM476" i="11"/>
  <c r="DL476" i="11"/>
  <c r="DK476" i="11"/>
  <c r="DJ476" i="11"/>
  <c r="DI476" i="11"/>
  <c r="DH476" i="11"/>
  <c r="DG476" i="11"/>
  <c r="DF476" i="11"/>
  <c r="DB476" i="11"/>
  <c r="DA476" i="11"/>
  <c r="CZ476" i="11"/>
  <c r="CY476" i="11"/>
  <c r="CX476" i="11"/>
  <c r="CW476" i="11"/>
  <c r="CV476" i="11"/>
  <c r="CU476" i="11"/>
  <c r="CT476" i="11"/>
  <c r="CS476" i="11"/>
  <c r="CR476" i="11"/>
  <c r="CQ476" i="11"/>
  <c r="CP476" i="11"/>
  <c r="CO476" i="11"/>
  <c r="CN476" i="11"/>
  <c r="CM476" i="11"/>
  <c r="CC476" i="11"/>
  <c r="CA476" i="11"/>
  <c r="BY476" i="11"/>
  <c r="BL476" i="11"/>
  <c r="BK476" i="11"/>
  <c r="BJ476" i="11"/>
  <c r="BI476" i="11"/>
  <c r="BH476" i="11"/>
  <c r="BG476" i="11"/>
  <c r="BF476" i="11"/>
  <c r="BE476" i="11"/>
  <c r="BD476" i="11"/>
  <c r="BC476" i="11"/>
  <c r="BB476" i="11"/>
  <c r="BA476" i="11"/>
  <c r="AZ476" i="11"/>
  <c r="AY476" i="11"/>
  <c r="AX476" i="11"/>
  <c r="AW476" i="11"/>
  <c r="AV476" i="11"/>
  <c r="AU476" i="11"/>
  <c r="AT476" i="11"/>
  <c r="AS476" i="11"/>
  <c r="AR476" i="11"/>
  <c r="AQ476" i="11"/>
  <c r="AP476" i="11"/>
  <c r="AO476" i="11"/>
  <c r="AN476" i="11"/>
  <c r="AM476" i="11"/>
  <c r="AL476" i="11"/>
  <c r="AK476" i="11"/>
  <c r="AJ476" i="11"/>
  <c r="AI476" i="11"/>
  <c r="AH476" i="11"/>
  <c r="AG476" i="11"/>
  <c r="AF476" i="11"/>
  <c r="AE476" i="11"/>
  <c r="AD476" i="11"/>
  <c r="AC476" i="11"/>
  <c r="AB476" i="11"/>
  <c r="AA476" i="11"/>
  <c r="Z476" i="11"/>
  <c r="Y476" i="11"/>
  <c r="X476" i="11"/>
  <c r="W476" i="11"/>
  <c r="V476" i="11"/>
  <c r="U476" i="11"/>
  <c r="T476" i="11"/>
  <c r="S476" i="11"/>
  <c r="R476" i="11"/>
  <c r="Q476" i="11"/>
  <c r="P476" i="11"/>
  <c r="O476" i="11"/>
  <c r="N476" i="11"/>
  <c r="M476" i="11"/>
  <c r="L476" i="11"/>
  <c r="K476" i="11"/>
  <c r="J476" i="11"/>
  <c r="I476" i="11"/>
  <c r="H476" i="11"/>
  <c r="G476" i="11"/>
  <c r="D476" i="11"/>
  <c r="C476" i="11"/>
  <c r="B476" i="11"/>
  <c r="A476" i="11"/>
  <c r="HB475" i="11"/>
  <c r="GD474" i="11"/>
  <c r="GC474" i="11"/>
  <c r="FZ474" i="11"/>
  <c r="FY474" i="11"/>
  <c r="FX474" i="11"/>
  <c r="FW474" i="11"/>
  <c r="FV474" i="11"/>
  <c r="FU474" i="11"/>
  <c r="FT474" i="11"/>
  <c r="FS474" i="11"/>
  <c r="FR474" i="11"/>
  <c r="FQ474" i="11"/>
  <c r="FM474" i="11"/>
  <c r="FL474" i="11"/>
  <c r="FK474" i="11"/>
  <c r="FJ474" i="11"/>
  <c r="FI474" i="11"/>
  <c r="FH474" i="11"/>
  <c r="FG474" i="11"/>
  <c r="FF474" i="11"/>
  <c r="FE474" i="11"/>
  <c r="FD474" i="11"/>
  <c r="FC474" i="11"/>
  <c r="FB474" i="11"/>
  <c r="FA474" i="11"/>
  <c r="EZ474" i="11"/>
  <c r="EY474" i="11"/>
  <c r="EX474" i="11"/>
  <c r="EW474" i="11"/>
  <c r="EV474" i="11"/>
  <c r="EU474" i="11"/>
  <c r="ET474" i="11"/>
  <c r="ES474" i="11"/>
  <c r="ER474" i="11"/>
  <c r="EQ474" i="11"/>
  <c r="EP474" i="11"/>
  <c r="EO474" i="11"/>
  <c r="EN474" i="11"/>
  <c r="EM474" i="11"/>
  <c r="EL474" i="11"/>
  <c r="EK474" i="11"/>
  <c r="EJ474" i="11"/>
  <c r="EI474" i="11"/>
  <c r="EH474" i="11"/>
  <c r="EG474" i="11"/>
  <c r="EF474" i="11"/>
  <c r="EE474" i="11"/>
  <c r="ED474" i="11"/>
  <c r="EC474" i="11"/>
  <c r="EB474" i="11"/>
  <c r="EA474" i="11"/>
  <c r="DZ474" i="11"/>
  <c r="DY474" i="11"/>
  <c r="DX474" i="11"/>
  <c r="DW474" i="11"/>
  <c r="DV474" i="11"/>
  <c r="DU474" i="11"/>
  <c r="DT474" i="11"/>
  <c r="DS474" i="11"/>
  <c r="DR474" i="11"/>
  <c r="DQ474" i="11"/>
  <c r="DP474" i="11"/>
  <c r="DO474" i="11"/>
  <c r="DN474" i="11"/>
  <c r="DM474" i="11"/>
  <c r="DL474" i="11"/>
  <c r="DK474" i="11"/>
  <c r="DJ474" i="11"/>
  <c r="DI474" i="11"/>
  <c r="DH474" i="11"/>
  <c r="DG474" i="11"/>
  <c r="DF474" i="11"/>
  <c r="DB474" i="11"/>
  <c r="DA474" i="11"/>
  <c r="CZ474" i="11"/>
  <c r="CY474" i="11"/>
  <c r="CX474" i="11"/>
  <c r="CW474" i="11"/>
  <c r="CV474" i="11"/>
  <c r="CU474" i="11"/>
  <c r="CT474" i="11"/>
  <c r="CS474" i="11"/>
  <c r="CR474" i="11"/>
  <c r="CQ474" i="11"/>
  <c r="CP474" i="11"/>
  <c r="CO474" i="11"/>
  <c r="CN474" i="11"/>
  <c r="CM474" i="11"/>
  <c r="CG474" i="11"/>
  <c r="CF474" i="11"/>
  <c r="CD474" i="11"/>
  <c r="CC474" i="11"/>
  <c r="BY474" i="11"/>
  <c r="BL474" i="11"/>
  <c r="BK474" i="11"/>
  <c r="BJ474" i="11"/>
  <c r="BI474" i="11"/>
  <c r="BH474" i="11"/>
  <c r="BG474" i="11"/>
  <c r="BF474" i="11"/>
  <c r="BE474" i="11"/>
  <c r="BD474" i="11"/>
  <c r="BC474" i="11"/>
  <c r="BB474" i="11"/>
  <c r="BA474" i="11"/>
  <c r="AZ474" i="11"/>
  <c r="AY474" i="11"/>
  <c r="AX474" i="11"/>
  <c r="AW474" i="11"/>
  <c r="AV474" i="11"/>
  <c r="AU474" i="11"/>
  <c r="AT474" i="11"/>
  <c r="AS474" i="11"/>
  <c r="AR474" i="11"/>
  <c r="AQ474" i="11"/>
  <c r="AP474" i="11"/>
  <c r="AO474" i="11"/>
  <c r="AN474" i="11"/>
  <c r="AM474" i="11"/>
  <c r="AL474" i="11"/>
  <c r="AK474" i="11"/>
  <c r="AJ474" i="11"/>
  <c r="AI474" i="11"/>
  <c r="AH474" i="11"/>
  <c r="AG474" i="11"/>
  <c r="AF474" i="11"/>
  <c r="AE474" i="11"/>
  <c r="AD474" i="11"/>
  <c r="AC474" i="11"/>
  <c r="AB474" i="11"/>
  <c r="AA474" i="11"/>
  <c r="Z474" i="11"/>
  <c r="Y474" i="11"/>
  <c r="X474" i="11"/>
  <c r="W474" i="11"/>
  <c r="V474" i="11"/>
  <c r="U474" i="11"/>
  <c r="T474" i="11"/>
  <c r="S474" i="11"/>
  <c r="R474" i="11"/>
  <c r="Q474" i="11"/>
  <c r="P474" i="11"/>
  <c r="O474" i="11"/>
  <c r="N474" i="11"/>
  <c r="M474" i="11"/>
  <c r="L474" i="11"/>
  <c r="K474" i="11"/>
  <c r="J474" i="11"/>
  <c r="I474" i="11"/>
  <c r="H474" i="11"/>
  <c r="G474" i="11"/>
  <c r="D474" i="11"/>
  <c r="C474" i="11"/>
  <c r="B474" i="11"/>
  <c r="A474" i="11"/>
  <c r="HB473" i="11"/>
  <c r="GD472" i="11"/>
  <c r="GC472" i="11"/>
  <c r="FZ472" i="11"/>
  <c r="FY472" i="11"/>
  <c r="FX472" i="11"/>
  <c r="FW472" i="11"/>
  <c r="FV472" i="11"/>
  <c r="FU472" i="11"/>
  <c r="FT472" i="11"/>
  <c r="FS472" i="11"/>
  <c r="FR472" i="11"/>
  <c r="FQ472" i="11"/>
  <c r="FM472" i="11"/>
  <c r="FL472" i="11"/>
  <c r="FK472" i="11"/>
  <c r="FJ472" i="11"/>
  <c r="FI472" i="11"/>
  <c r="FH472" i="11"/>
  <c r="FG472" i="11"/>
  <c r="FF472" i="11"/>
  <c r="FE472" i="11"/>
  <c r="FD472" i="11"/>
  <c r="FC472" i="11"/>
  <c r="FB472" i="11"/>
  <c r="FA472" i="11"/>
  <c r="EZ472" i="11"/>
  <c r="EY472" i="11"/>
  <c r="EX472" i="11"/>
  <c r="EW472" i="11"/>
  <c r="EV472" i="11"/>
  <c r="EU472" i="11"/>
  <c r="ET472" i="11"/>
  <c r="ES472" i="11"/>
  <c r="ER472" i="11"/>
  <c r="EQ472" i="11"/>
  <c r="EP472" i="11"/>
  <c r="EO472" i="11"/>
  <c r="EN472" i="11"/>
  <c r="EM472" i="11"/>
  <c r="EL472" i="11"/>
  <c r="EK472" i="11"/>
  <c r="EJ472" i="11"/>
  <c r="EI472" i="11"/>
  <c r="EH472" i="11"/>
  <c r="EG472" i="11"/>
  <c r="EF472" i="11"/>
  <c r="EE472" i="11"/>
  <c r="ED472" i="11"/>
  <c r="EC472" i="11"/>
  <c r="EB472" i="11"/>
  <c r="EA472" i="11"/>
  <c r="DZ472" i="11"/>
  <c r="DY472" i="11"/>
  <c r="DX472" i="11"/>
  <c r="DW472" i="11"/>
  <c r="DV472" i="11"/>
  <c r="DU472" i="11"/>
  <c r="DT472" i="11"/>
  <c r="DS472" i="11"/>
  <c r="DR472" i="11"/>
  <c r="DQ472" i="11"/>
  <c r="DP472" i="11"/>
  <c r="DO472" i="11"/>
  <c r="DN472" i="11"/>
  <c r="DM472" i="11"/>
  <c r="DL472" i="11"/>
  <c r="DK472" i="11"/>
  <c r="DJ472" i="11"/>
  <c r="DI472" i="11"/>
  <c r="DH472" i="11"/>
  <c r="DG472" i="11"/>
  <c r="DF472" i="11"/>
  <c r="DB472" i="11"/>
  <c r="DA472" i="11"/>
  <c r="CZ472" i="11"/>
  <c r="CY472" i="11"/>
  <c r="CX472" i="11"/>
  <c r="CW472" i="11"/>
  <c r="CV472" i="11"/>
  <c r="CU472" i="11"/>
  <c r="CT472" i="11"/>
  <c r="CS472" i="11"/>
  <c r="CR472" i="11"/>
  <c r="CQ472" i="11"/>
  <c r="CP472" i="11"/>
  <c r="CO472" i="11"/>
  <c r="CN472" i="11"/>
  <c r="CM472" i="11"/>
  <c r="CG472" i="11"/>
  <c r="CE472" i="11"/>
  <c r="CD472" i="11"/>
  <c r="BY472" i="11"/>
  <c r="BL472" i="11"/>
  <c r="BK472" i="11"/>
  <c r="BJ472" i="11"/>
  <c r="BI472" i="11"/>
  <c r="BH472" i="11"/>
  <c r="BG472" i="11"/>
  <c r="BF472" i="11"/>
  <c r="BE472" i="11"/>
  <c r="BD472" i="11"/>
  <c r="BC472" i="11"/>
  <c r="BB472" i="11"/>
  <c r="BA472" i="11"/>
  <c r="AZ472" i="11"/>
  <c r="AY472" i="11"/>
  <c r="AX472" i="11"/>
  <c r="AW472" i="11"/>
  <c r="AV472" i="11"/>
  <c r="AU472" i="11"/>
  <c r="AT472" i="11"/>
  <c r="AS472" i="11"/>
  <c r="AR472" i="11"/>
  <c r="AQ472" i="11"/>
  <c r="AP472" i="11"/>
  <c r="AO472" i="11"/>
  <c r="AN472" i="11"/>
  <c r="AM472" i="11"/>
  <c r="AL472" i="11"/>
  <c r="AK472" i="11"/>
  <c r="AJ472" i="11"/>
  <c r="AI472" i="11"/>
  <c r="AH472" i="11"/>
  <c r="AG472" i="11"/>
  <c r="AF472" i="11"/>
  <c r="AE472" i="11"/>
  <c r="AD472" i="11"/>
  <c r="AC472" i="11"/>
  <c r="AB472" i="11"/>
  <c r="AA472" i="11"/>
  <c r="Z472" i="11"/>
  <c r="Y472" i="11"/>
  <c r="X472" i="11"/>
  <c r="W472" i="11"/>
  <c r="V472" i="11"/>
  <c r="U472" i="11"/>
  <c r="T472" i="11"/>
  <c r="S472" i="11"/>
  <c r="R472" i="11"/>
  <c r="Q472" i="11"/>
  <c r="P472" i="11"/>
  <c r="O472" i="11"/>
  <c r="N472" i="11"/>
  <c r="M472" i="11"/>
  <c r="L472" i="11"/>
  <c r="K472" i="11"/>
  <c r="J472" i="11"/>
  <c r="I472" i="11"/>
  <c r="H472" i="11"/>
  <c r="G472" i="11"/>
  <c r="D472" i="11"/>
  <c r="C472" i="11"/>
  <c r="B472" i="11"/>
  <c r="A472" i="11"/>
  <c r="HB471" i="11"/>
  <c r="GD470" i="11"/>
  <c r="GC470" i="11"/>
  <c r="FZ470" i="11"/>
  <c r="FY470" i="11"/>
  <c r="FX470" i="11"/>
  <c r="FW470" i="11"/>
  <c r="FV470" i="11"/>
  <c r="FU470" i="11"/>
  <c r="FT470" i="11"/>
  <c r="FS470" i="11"/>
  <c r="FR470" i="11"/>
  <c r="FQ470" i="11"/>
  <c r="FM470" i="11"/>
  <c r="FL470" i="11"/>
  <c r="FK470" i="11"/>
  <c r="FJ470" i="11"/>
  <c r="FI470" i="11"/>
  <c r="FH470" i="11"/>
  <c r="FG470" i="11"/>
  <c r="FF470" i="11"/>
  <c r="FE470" i="11"/>
  <c r="FD470" i="11"/>
  <c r="FC470" i="11"/>
  <c r="FB470" i="11"/>
  <c r="FA470" i="11"/>
  <c r="EZ470" i="11"/>
  <c r="EY470" i="11"/>
  <c r="EX470" i="11"/>
  <c r="EW470" i="11"/>
  <c r="EV470" i="11"/>
  <c r="EU470" i="11"/>
  <c r="ET470" i="11"/>
  <c r="ES470" i="11"/>
  <c r="ER470" i="11"/>
  <c r="EQ470" i="11"/>
  <c r="EP470" i="11"/>
  <c r="EO470" i="11"/>
  <c r="EN470" i="11"/>
  <c r="EM470" i="11"/>
  <c r="EL470" i="11"/>
  <c r="EK470" i="11"/>
  <c r="EJ470" i="11"/>
  <c r="EI470" i="11"/>
  <c r="EH470" i="11"/>
  <c r="EG470" i="11"/>
  <c r="EF470" i="11"/>
  <c r="EE470" i="11"/>
  <c r="ED470" i="11"/>
  <c r="EC470" i="11"/>
  <c r="EB470" i="11"/>
  <c r="EA470" i="11"/>
  <c r="DZ470" i="11"/>
  <c r="DY470" i="11"/>
  <c r="DX470" i="11"/>
  <c r="DW470" i="11"/>
  <c r="DV470" i="11"/>
  <c r="DU470" i="11"/>
  <c r="DT470" i="11"/>
  <c r="DS470" i="11"/>
  <c r="DR470" i="11"/>
  <c r="DQ470" i="11"/>
  <c r="DP470" i="11"/>
  <c r="DO470" i="11"/>
  <c r="DN470" i="11"/>
  <c r="DM470" i="11"/>
  <c r="DL470" i="11"/>
  <c r="DK470" i="11"/>
  <c r="DJ470" i="11"/>
  <c r="DI470" i="11"/>
  <c r="DH470" i="11"/>
  <c r="DG470" i="11"/>
  <c r="DF470" i="11"/>
  <c r="DB470" i="11"/>
  <c r="DA470" i="11"/>
  <c r="CZ470" i="11"/>
  <c r="CY470" i="11"/>
  <c r="CX470" i="11"/>
  <c r="CW470" i="11"/>
  <c r="CV470" i="11"/>
  <c r="CU470" i="11"/>
  <c r="CT470" i="11"/>
  <c r="CS470" i="11"/>
  <c r="CR470" i="11"/>
  <c r="CQ470" i="11"/>
  <c r="CP470" i="11"/>
  <c r="CO470" i="11"/>
  <c r="CN470" i="11"/>
  <c r="CM470" i="11"/>
  <c r="CG470" i="11"/>
  <c r="CE470" i="11"/>
  <c r="CD470" i="11"/>
  <c r="BY470" i="11"/>
  <c r="BL470" i="11"/>
  <c r="BK470" i="11"/>
  <c r="BJ470" i="11"/>
  <c r="BI470" i="11"/>
  <c r="BH470" i="11"/>
  <c r="BG470" i="11"/>
  <c r="BF470" i="11"/>
  <c r="BE470" i="11"/>
  <c r="BD470" i="11"/>
  <c r="BC470" i="11"/>
  <c r="BB470" i="11"/>
  <c r="BA470" i="11"/>
  <c r="AZ470" i="11"/>
  <c r="AY470" i="11"/>
  <c r="AX470" i="11"/>
  <c r="AW470" i="11"/>
  <c r="AV470" i="11"/>
  <c r="AU470" i="11"/>
  <c r="AT470" i="11"/>
  <c r="AS470" i="11"/>
  <c r="AR470" i="11"/>
  <c r="AQ470" i="11"/>
  <c r="AP470" i="11"/>
  <c r="AO470" i="11"/>
  <c r="AN470" i="11"/>
  <c r="AM470" i="11"/>
  <c r="AL470" i="11"/>
  <c r="AK470" i="11"/>
  <c r="AJ470" i="11"/>
  <c r="AI470" i="11"/>
  <c r="AH470" i="11"/>
  <c r="AG470" i="11"/>
  <c r="AF470" i="11"/>
  <c r="AE470" i="11"/>
  <c r="AD470" i="11"/>
  <c r="AC470" i="11"/>
  <c r="AB470" i="11"/>
  <c r="AA470" i="11"/>
  <c r="Z470" i="11"/>
  <c r="Y470" i="11"/>
  <c r="X470" i="11"/>
  <c r="W470" i="11"/>
  <c r="V470" i="11"/>
  <c r="U470" i="11"/>
  <c r="T470" i="11"/>
  <c r="S470" i="11"/>
  <c r="R470" i="11"/>
  <c r="Q470" i="11"/>
  <c r="P470" i="11"/>
  <c r="O470" i="11"/>
  <c r="N470" i="11"/>
  <c r="M470" i="11"/>
  <c r="L470" i="11"/>
  <c r="K470" i="11"/>
  <c r="J470" i="11"/>
  <c r="I470" i="11"/>
  <c r="H470" i="11"/>
  <c r="G470" i="11"/>
  <c r="D470" i="11"/>
  <c r="C470" i="11"/>
  <c r="B470" i="11"/>
  <c r="A470" i="11"/>
  <c r="HB469" i="11"/>
  <c r="GD468" i="11"/>
  <c r="GC468" i="11"/>
  <c r="FZ468" i="11"/>
  <c r="FY468" i="11"/>
  <c r="FX468" i="11"/>
  <c r="FW468" i="11"/>
  <c r="FV468" i="11"/>
  <c r="FU468" i="11"/>
  <c r="FT468" i="11"/>
  <c r="FS468" i="11"/>
  <c r="FR468" i="11"/>
  <c r="FQ468" i="11"/>
  <c r="FM468" i="11"/>
  <c r="FL468" i="11"/>
  <c r="FK468" i="11"/>
  <c r="FJ468" i="11"/>
  <c r="FI468" i="11"/>
  <c r="FH468" i="11"/>
  <c r="FG468" i="11"/>
  <c r="FF468" i="11"/>
  <c r="FE468" i="11"/>
  <c r="FD468" i="11"/>
  <c r="FC468" i="11"/>
  <c r="FB468" i="11"/>
  <c r="FA468" i="11"/>
  <c r="EZ468" i="11"/>
  <c r="EY468" i="11"/>
  <c r="EX468" i="11"/>
  <c r="EW468" i="11"/>
  <c r="EV468" i="11"/>
  <c r="EU468" i="11"/>
  <c r="ET468" i="11"/>
  <c r="ES468" i="11"/>
  <c r="ER468" i="11"/>
  <c r="EQ468" i="11"/>
  <c r="EP468" i="11"/>
  <c r="EO468" i="11"/>
  <c r="EN468" i="11"/>
  <c r="EM468" i="11"/>
  <c r="EL468" i="11"/>
  <c r="EK468" i="11"/>
  <c r="EJ468" i="11"/>
  <c r="EI468" i="11"/>
  <c r="EH468" i="11"/>
  <c r="EG468" i="11"/>
  <c r="EF468" i="11"/>
  <c r="EE468" i="11"/>
  <c r="ED468" i="11"/>
  <c r="EC468" i="11"/>
  <c r="EB468" i="11"/>
  <c r="EA468" i="11"/>
  <c r="DZ468" i="11"/>
  <c r="DY468" i="11"/>
  <c r="DX468" i="11"/>
  <c r="DW468" i="11"/>
  <c r="DV468" i="11"/>
  <c r="DU468" i="11"/>
  <c r="DT468" i="11"/>
  <c r="DS468" i="11"/>
  <c r="DR468" i="11"/>
  <c r="DQ468" i="11"/>
  <c r="DP468" i="11"/>
  <c r="DO468" i="11"/>
  <c r="DN468" i="11"/>
  <c r="DM468" i="11"/>
  <c r="DL468" i="11"/>
  <c r="DK468" i="11"/>
  <c r="DJ468" i="11"/>
  <c r="DI468" i="11"/>
  <c r="DH468" i="11"/>
  <c r="DG468" i="11"/>
  <c r="DF468" i="11"/>
  <c r="DB468" i="11"/>
  <c r="DA468" i="11"/>
  <c r="CZ468" i="11"/>
  <c r="CY468" i="11"/>
  <c r="CX468" i="11"/>
  <c r="CW468" i="11"/>
  <c r="CV468" i="11"/>
  <c r="CU468" i="11"/>
  <c r="CT468" i="11"/>
  <c r="CS468" i="11"/>
  <c r="CR468" i="11"/>
  <c r="CQ468" i="11"/>
  <c r="CP468" i="11"/>
  <c r="CO468" i="11"/>
  <c r="CN468" i="11"/>
  <c r="CM468" i="11"/>
  <c r="CG468" i="11"/>
  <c r="CD468" i="11"/>
  <c r="CC468" i="11"/>
  <c r="CA468" i="11"/>
  <c r="BY468" i="11"/>
  <c r="BL468" i="11"/>
  <c r="BK468" i="11"/>
  <c r="BJ468" i="11"/>
  <c r="BI468" i="11"/>
  <c r="BH468" i="11"/>
  <c r="BG468" i="11"/>
  <c r="BF468" i="11"/>
  <c r="BE468" i="11"/>
  <c r="BD468" i="11"/>
  <c r="BC468" i="11"/>
  <c r="BB468" i="11"/>
  <c r="BA468" i="11"/>
  <c r="AZ468" i="11"/>
  <c r="AY468" i="11"/>
  <c r="AX468" i="11"/>
  <c r="AW468" i="11"/>
  <c r="AV468" i="11"/>
  <c r="AU468" i="11"/>
  <c r="AT468" i="11"/>
  <c r="AS468" i="11"/>
  <c r="AR468" i="11"/>
  <c r="AQ468" i="11"/>
  <c r="AP468" i="11"/>
  <c r="AO468" i="11"/>
  <c r="AN468" i="11"/>
  <c r="AM468" i="11"/>
  <c r="AL468" i="11"/>
  <c r="AK468" i="11"/>
  <c r="AJ468" i="11"/>
  <c r="AI468" i="11"/>
  <c r="AH468" i="11"/>
  <c r="AG468" i="11"/>
  <c r="AF468" i="11"/>
  <c r="AE468" i="11"/>
  <c r="AD468" i="11"/>
  <c r="AC468" i="11"/>
  <c r="AB468" i="11"/>
  <c r="AA468" i="11"/>
  <c r="Z468" i="11"/>
  <c r="Y468" i="11"/>
  <c r="X468" i="11"/>
  <c r="W468" i="11"/>
  <c r="V468" i="11"/>
  <c r="U468" i="11"/>
  <c r="T468" i="11"/>
  <c r="S468" i="11"/>
  <c r="R468" i="11"/>
  <c r="Q468" i="11"/>
  <c r="P468" i="11"/>
  <c r="O468" i="11"/>
  <c r="N468" i="11"/>
  <c r="M468" i="11"/>
  <c r="L468" i="11"/>
  <c r="K468" i="11"/>
  <c r="J468" i="11"/>
  <c r="I468" i="11"/>
  <c r="H468" i="11"/>
  <c r="G468" i="11"/>
  <c r="D468" i="11"/>
  <c r="C468" i="11"/>
  <c r="B468" i="11"/>
  <c r="A468" i="11"/>
  <c r="HB467" i="11"/>
  <c r="GD466" i="11"/>
  <c r="GC466" i="11"/>
  <c r="FZ466" i="11"/>
  <c r="FY466" i="11"/>
  <c r="FX466" i="11"/>
  <c r="FW466" i="11"/>
  <c r="FV466" i="11"/>
  <c r="FT466" i="11"/>
  <c r="FS466" i="11"/>
  <c r="FR466" i="11"/>
  <c r="FQ466" i="11"/>
  <c r="FM466" i="11"/>
  <c r="FL466" i="11"/>
  <c r="FK466" i="11"/>
  <c r="FJ466" i="11"/>
  <c r="FI466" i="11"/>
  <c r="FH466" i="11"/>
  <c r="FG466" i="11"/>
  <c r="FF466" i="11"/>
  <c r="FE466" i="11"/>
  <c r="FD466" i="11"/>
  <c r="FC466" i="11"/>
  <c r="FB466" i="11"/>
  <c r="FA466" i="11"/>
  <c r="EZ466" i="11"/>
  <c r="EY466" i="11"/>
  <c r="EX466" i="11"/>
  <c r="EW466" i="11"/>
  <c r="EV466" i="11"/>
  <c r="EU466" i="11"/>
  <c r="ET466" i="11"/>
  <c r="ES466" i="11"/>
  <c r="ER466" i="11"/>
  <c r="EQ466" i="11"/>
  <c r="EP466" i="11"/>
  <c r="EO466" i="11"/>
  <c r="EN466" i="11"/>
  <c r="EM466" i="11"/>
  <c r="EL466" i="11"/>
  <c r="EK466" i="11"/>
  <c r="EJ466" i="11"/>
  <c r="EI466" i="11"/>
  <c r="EH466" i="11"/>
  <c r="EG466" i="11"/>
  <c r="EF466" i="11"/>
  <c r="EE466" i="11"/>
  <c r="ED466" i="11"/>
  <c r="EC466" i="11"/>
  <c r="EB466" i="11"/>
  <c r="EA466" i="11"/>
  <c r="DZ466" i="11"/>
  <c r="DY466" i="11"/>
  <c r="DX466" i="11"/>
  <c r="DW466" i="11"/>
  <c r="DV466" i="11"/>
  <c r="DU466" i="11"/>
  <c r="DT466" i="11"/>
  <c r="DS466" i="11"/>
  <c r="DR466" i="11"/>
  <c r="DQ466" i="11"/>
  <c r="DP466" i="11"/>
  <c r="DO466" i="11"/>
  <c r="DN466" i="11"/>
  <c r="DM466" i="11"/>
  <c r="DL466" i="11"/>
  <c r="DK466" i="11"/>
  <c r="DJ466" i="11"/>
  <c r="DI466" i="11"/>
  <c r="DH466" i="11"/>
  <c r="DG466" i="11"/>
  <c r="DF466" i="11"/>
  <c r="DB466" i="11"/>
  <c r="DA466" i="11"/>
  <c r="CZ466" i="11"/>
  <c r="CY466" i="11"/>
  <c r="CX466" i="11"/>
  <c r="CW466" i="11"/>
  <c r="CV466" i="11"/>
  <c r="CU466" i="11"/>
  <c r="CT466" i="11"/>
  <c r="CS466" i="11"/>
  <c r="CR466" i="11"/>
  <c r="CQ466" i="11"/>
  <c r="CP466" i="11"/>
  <c r="CO466" i="11"/>
  <c r="CN466" i="11"/>
  <c r="CM466" i="11"/>
  <c r="CG466" i="11"/>
  <c r="CE466" i="11"/>
  <c r="CD466" i="11"/>
  <c r="BY466" i="11"/>
  <c r="BL466" i="11"/>
  <c r="BK466" i="11"/>
  <c r="BJ466" i="11"/>
  <c r="BI466" i="11"/>
  <c r="BH466" i="11"/>
  <c r="BG466" i="11"/>
  <c r="BF466" i="11"/>
  <c r="BE466" i="11"/>
  <c r="BD466" i="11"/>
  <c r="BC466" i="11"/>
  <c r="BB466" i="11"/>
  <c r="BA466" i="11"/>
  <c r="AZ466" i="11"/>
  <c r="AY466" i="11"/>
  <c r="AX466" i="11"/>
  <c r="AW466" i="11"/>
  <c r="AV466" i="11"/>
  <c r="AU466" i="11"/>
  <c r="AT466" i="11"/>
  <c r="AS466" i="11"/>
  <c r="AR466" i="11"/>
  <c r="AQ466" i="11"/>
  <c r="AP466" i="11"/>
  <c r="AO466" i="11"/>
  <c r="AN466" i="11"/>
  <c r="AM466" i="11"/>
  <c r="AL466" i="11"/>
  <c r="AK466" i="11"/>
  <c r="AJ466" i="11"/>
  <c r="AI466" i="11"/>
  <c r="AH466" i="11"/>
  <c r="AG466" i="11"/>
  <c r="AF466" i="11"/>
  <c r="AE466" i="11"/>
  <c r="AD466" i="11"/>
  <c r="AC466" i="11"/>
  <c r="AB466" i="11"/>
  <c r="AA466" i="11"/>
  <c r="Z466" i="11"/>
  <c r="Y466" i="11"/>
  <c r="X466" i="11"/>
  <c r="W466" i="11"/>
  <c r="V466" i="11"/>
  <c r="U466" i="11"/>
  <c r="T466" i="11"/>
  <c r="S466" i="11"/>
  <c r="R466" i="11"/>
  <c r="Q466" i="11"/>
  <c r="P466" i="11"/>
  <c r="O466" i="11"/>
  <c r="N466" i="11"/>
  <c r="M466" i="11"/>
  <c r="L466" i="11"/>
  <c r="K466" i="11"/>
  <c r="J466" i="11"/>
  <c r="I466" i="11"/>
  <c r="H466" i="11"/>
  <c r="G466" i="11"/>
  <c r="D466" i="11"/>
  <c r="C466" i="11"/>
  <c r="B466" i="11"/>
  <c r="A466" i="11"/>
  <c r="HB465" i="11"/>
  <c r="GD464" i="11"/>
  <c r="GC464" i="11"/>
  <c r="FZ464" i="11"/>
  <c r="FY464" i="11"/>
  <c r="FX464" i="11"/>
  <c r="FW464" i="11"/>
  <c r="FV464" i="11"/>
  <c r="FU464" i="11"/>
  <c r="FT464" i="11"/>
  <c r="FS464" i="11"/>
  <c r="FR464" i="11"/>
  <c r="FQ464" i="11"/>
  <c r="FM464" i="11"/>
  <c r="FL464" i="11"/>
  <c r="FK464" i="11"/>
  <c r="FJ464" i="11"/>
  <c r="FI464" i="11"/>
  <c r="FH464" i="11"/>
  <c r="FG464" i="11"/>
  <c r="FF464" i="11"/>
  <c r="FE464" i="11"/>
  <c r="FD464" i="11"/>
  <c r="FC464" i="11"/>
  <c r="FB464" i="11"/>
  <c r="FA464" i="11"/>
  <c r="EZ464" i="11"/>
  <c r="EY464" i="11"/>
  <c r="EX464" i="11"/>
  <c r="EW464" i="11"/>
  <c r="EV464" i="11"/>
  <c r="EU464" i="11"/>
  <c r="ET464" i="11"/>
  <c r="ES464" i="11"/>
  <c r="ER464" i="11"/>
  <c r="EQ464" i="11"/>
  <c r="EP464" i="11"/>
  <c r="EO464" i="11"/>
  <c r="EN464" i="11"/>
  <c r="EM464" i="11"/>
  <c r="EL464" i="11"/>
  <c r="EK464" i="11"/>
  <c r="EJ464" i="11"/>
  <c r="EI464" i="11"/>
  <c r="EH464" i="11"/>
  <c r="EG464" i="11"/>
  <c r="EF464" i="11"/>
  <c r="EE464" i="11"/>
  <c r="ED464" i="11"/>
  <c r="EC464" i="11"/>
  <c r="EB464" i="11"/>
  <c r="EA464" i="11"/>
  <c r="DZ464" i="11"/>
  <c r="DY464" i="11"/>
  <c r="DX464" i="11"/>
  <c r="DW464" i="11"/>
  <c r="DV464" i="11"/>
  <c r="DU464" i="11"/>
  <c r="DT464" i="11"/>
  <c r="DS464" i="11"/>
  <c r="DR464" i="11"/>
  <c r="DQ464" i="11"/>
  <c r="DP464" i="11"/>
  <c r="DO464" i="11"/>
  <c r="DN464" i="11"/>
  <c r="DM464" i="11"/>
  <c r="DL464" i="11"/>
  <c r="DK464" i="11"/>
  <c r="DJ464" i="11"/>
  <c r="DI464" i="11"/>
  <c r="DH464" i="11"/>
  <c r="DG464" i="11"/>
  <c r="DF464" i="11"/>
  <c r="DB464" i="11"/>
  <c r="DA464" i="11"/>
  <c r="CZ464" i="11"/>
  <c r="CY464" i="11"/>
  <c r="CX464" i="11"/>
  <c r="CW464" i="11"/>
  <c r="CV464" i="11"/>
  <c r="CU464" i="11"/>
  <c r="CT464" i="11"/>
  <c r="CS464" i="11"/>
  <c r="CR464" i="11"/>
  <c r="CQ464" i="11"/>
  <c r="CP464" i="11"/>
  <c r="CO464" i="11"/>
  <c r="CN464" i="11"/>
  <c r="CM464" i="11"/>
  <c r="CG464" i="11"/>
  <c r="CD464" i="11"/>
  <c r="CC464" i="11"/>
  <c r="BY464" i="11"/>
  <c r="BL464" i="11"/>
  <c r="BK464" i="11"/>
  <c r="BJ464" i="11"/>
  <c r="BI464" i="11"/>
  <c r="BH464" i="11"/>
  <c r="BG464" i="11"/>
  <c r="BF464" i="11"/>
  <c r="BE464" i="11"/>
  <c r="BD464" i="11"/>
  <c r="BC464" i="11"/>
  <c r="BB464" i="11"/>
  <c r="BA464" i="11"/>
  <c r="AZ464" i="11"/>
  <c r="AY464" i="11"/>
  <c r="AX464" i="11"/>
  <c r="AW464" i="11"/>
  <c r="AV464" i="11"/>
  <c r="AU464" i="11"/>
  <c r="AT464" i="11"/>
  <c r="AS464" i="11"/>
  <c r="AR464" i="11"/>
  <c r="AQ464" i="11"/>
  <c r="AP464" i="11"/>
  <c r="AO464" i="11"/>
  <c r="AN464" i="11"/>
  <c r="AM464" i="11"/>
  <c r="AL464" i="11"/>
  <c r="AK464" i="11"/>
  <c r="AJ464" i="11"/>
  <c r="AI464" i="11"/>
  <c r="AH464" i="11"/>
  <c r="AG464" i="11"/>
  <c r="AF464" i="11"/>
  <c r="AE464" i="11"/>
  <c r="AD464" i="11"/>
  <c r="AC464" i="11"/>
  <c r="AB464" i="11"/>
  <c r="AA464" i="11"/>
  <c r="Z464" i="11"/>
  <c r="Y464" i="11"/>
  <c r="X464" i="11"/>
  <c r="W464" i="11"/>
  <c r="V464" i="11"/>
  <c r="U464" i="11"/>
  <c r="T464" i="11"/>
  <c r="S464" i="11"/>
  <c r="R464" i="11"/>
  <c r="Q464" i="11"/>
  <c r="P464" i="11"/>
  <c r="O464" i="11"/>
  <c r="N464" i="11"/>
  <c r="M464" i="11"/>
  <c r="L464" i="11"/>
  <c r="K464" i="11"/>
  <c r="J464" i="11"/>
  <c r="I464" i="11"/>
  <c r="H464" i="11"/>
  <c r="G464" i="11"/>
  <c r="D464" i="11"/>
  <c r="C464" i="11"/>
  <c r="B464" i="11"/>
  <c r="A464" i="11"/>
  <c r="HB463" i="11"/>
  <c r="GD462" i="11"/>
  <c r="GC462" i="11"/>
  <c r="FZ462" i="11"/>
  <c r="FY462" i="11"/>
  <c r="FX462" i="11"/>
  <c r="FW462" i="11"/>
  <c r="FV462" i="11"/>
  <c r="FU462" i="11"/>
  <c r="FT462" i="11"/>
  <c r="FS462" i="11"/>
  <c r="FR462" i="11"/>
  <c r="FQ462" i="11"/>
  <c r="FM462" i="11"/>
  <c r="FL462" i="11"/>
  <c r="FK462" i="11"/>
  <c r="FJ462" i="11"/>
  <c r="FI462" i="11"/>
  <c r="FH462" i="11"/>
  <c r="FG462" i="11"/>
  <c r="FF462" i="11"/>
  <c r="FE462" i="11"/>
  <c r="FD462" i="11"/>
  <c r="FC462" i="11"/>
  <c r="FB462" i="11"/>
  <c r="FA462" i="11"/>
  <c r="EZ462" i="11"/>
  <c r="EY462" i="11"/>
  <c r="EX462" i="11"/>
  <c r="EW462" i="11"/>
  <c r="EV462" i="11"/>
  <c r="EU462" i="11"/>
  <c r="ET462" i="11"/>
  <c r="ES462" i="11"/>
  <c r="ER462" i="11"/>
  <c r="EQ462" i="11"/>
  <c r="EP462" i="11"/>
  <c r="EO462" i="11"/>
  <c r="EN462" i="11"/>
  <c r="EM462" i="11"/>
  <c r="EL462" i="11"/>
  <c r="EK462" i="11"/>
  <c r="EJ462" i="11"/>
  <c r="EI462" i="11"/>
  <c r="EH462" i="11"/>
  <c r="EG462" i="11"/>
  <c r="EF462" i="11"/>
  <c r="EE462" i="11"/>
  <c r="ED462" i="11"/>
  <c r="EC462" i="11"/>
  <c r="EB462" i="11"/>
  <c r="EA462" i="11"/>
  <c r="DZ462" i="11"/>
  <c r="DY462" i="11"/>
  <c r="DX462" i="11"/>
  <c r="DW462" i="11"/>
  <c r="DV462" i="11"/>
  <c r="DU462" i="11"/>
  <c r="DT462" i="11"/>
  <c r="DS462" i="11"/>
  <c r="DR462" i="11"/>
  <c r="DQ462" i="11"/>
  <c r="DP462" i="11"/>
  <c r="DO462" i="11"/>
  <c r="DN462" i="11"/>
  <c r="DM462" i="11"/>
  <c r="DL462" i="11"/>
  <c r="DK462" i="11"/>
  <c r="DJ462" i="11"/>
  <c r="DI462" i="11"/>
  <c r="DH462" i="11"/>
  <c r="DG462" i="11"/>
  <c r="DF462" i="11"/>
  <c r="DB462" i="11"/>
  <c r="DA462" i="11"/>
  <c r="CZ462" i="11"/>
  <c r="CY462" i="11"/>
  <c r="CX462" i="11"/>
  <c r="CW462" i="11"/>
  <c r="CV462" i="11"/>
  <c r="CU462" i="11"/>
  <c r="CT462" i="11"/>
  <c r="CS462" i="11"/>
  <c r="CR462" i="11"/>
  <c r="CQ462" i="11"/>
  <c r="CP462" i="11"/>
  <c r="CO462" i="11"/>
  <c r="CN462" i="11"/>
  <c r="CM462" i="11"/>
  <c r="CG462" i="11"/>
  <c r="CE462" i="11"/>
  <c r="CD462" i="11"/>
  <c r="CC462" i="11"/>
  <c r="CB462" i="11"/>
  <c r="BL462" i="11"/>
  <c r="BK462" i="11"/>
  <c r="BJ462" i="11"/>
  <c r="BI462" i="11"/>
  <c r="BH462" i="11"/>
  <c r="BG462" i="11"/>
  <c r="BF462" i="11"/>
  <c r="BE462" i="11"/>
  <c r="BD462" i="11"/>
  <c r="BC462" i="11"/>
  <c r="BB462" i="11"/>
  <c r="BA462" i="11"/>
  <c r="AZ462" i="11"/>
  <c r="AY462" i="11"/>
  <c r="AX462" i="11"/>
  <c r="AW462" i="11"/>
  <c r="AV462" i="11"/>
  <c r="AU462" i="11"/>
  <c r="AT462" i="11"/>
  <c r="AS462" i="11"/>
  <c r="AR462" i="11"/>
  <c r="AQ462" i="11"/>
  <c r="AP462" i="11"/>
  <c r="AO462" i="11"/>
  <c r="AN462" i="11"/>
  <c r="AM462" i="11"/>
  <c r="AL462" i="11"/>
  <c r="AK462" i="11"/>
  <c r="AJ462" i="11"/>
  <c r="AI462" i="11"/>
  <c r="AH462" i="11"/>
  <c r="AG462" i="11"/>
  <c r="AF462" i="11"/>
  <c r="AE462" i="11"/>
  <c r="AD462" i="11"/>
  <c r="AC462" i="11"/>
  <c r="AB462" i="11"/>
  <c r="AA462" i="11"/>
  <c r="Z462" i="11"/>
  <c r="Y462" i="11"/>
  <c r="X462" i="11"/>
  <c r="W462" i="11"/>
  <c r="V462" i="11"/>
  <c r="U462" i="11"/>
  <c r="T462" i="11"/>
  <c r="S462" i="11"/>
  <c r="R462" i="11"/>
  <c r="Q462" i="11"/>
  <c r="P462" i="11"/>
  <c r="O462" i="11"/>
  <c r="N462" i="11"/>
  <c r="M462" i="11"/>
  <c r="L462" i="11"/>
  <c r="K462" i="11"/>
  <c r="J462" i="11"/>
  <c r="I462" i="11"/>
  <c r="H462" i="11"/>
  <c r="G462" i="11"/>
  <c r="D462" i="11"/>
  <c r="C462" i="11"/>
  <c r="B462" i="11"/>
  <c r="A462" i="11"/>
  <c r="HB461" i="11"/>
  <c r="GD454" i="11"/>
  <c r="GC454" i="11"/>
  <c r="FZ454" i="11"/>
  <c r="FY454" i="11"/>
  <c r="FX454" i="11"/>
  <c r="FW454" i="11"/>
  <c r="FV454" i="11"/>
  <c r="FU454" i="11"/>
  <c r="FT454" i="11"/>
  <c r="FS454" i="11"/>
  <c r="FR454" i="11"/>
  <c r="FQ454" i="11"/>
  <c r="FM454" i="11"/>
  <c r="FL454" i="11"/>
  <c r="FK454" i="11"/>
  <c r="FJ454" i="11"/>
  <c r="FI454" i="11"/>
  <c r="FH454" i="11"/>
  <c r="FG454" i="11"/>
  <c r="FF454" i="11"/>
  <c r="FE454" i="11"/>
  <c r="FD454" i="11"/>
  <c r="FC454" i="11"/>
  <c r="FB454" i="11"/>
  <c r="FA454" i="11"/>
  <c r="EZ454" i="11"/>
  <c r="EY454" i="11"/>
  <c r="EX454" i="11"/>
  <c r="EW454" i="11"/>
  <c r="EV454" i="11"/>
  <c r="EU454" i="11"/>
  <c r="ET454" i="11"/>
  <c r="ES454" i="11"/>
  <c r="ER454" i="11"/>
  <c r="EQ454" i="11"/>
  <c r="EP454" i="11"/>
  <c r="EO454" i="11"/>
  <c r="EJ454" i="11"/>
  <c r="EI454" i="11"/>
  <c r="EH454" i="11"/>
  <c r="EG454" i="11"/>
  <c r="EF454" i="11"/>
  <c r="EE454" i="11"/>
  <c r="ED454" i="11"/>
  <c r="EC454" i="11"/>
  <c r="EB454" i="11"/>
  <c r="EA454" i="11"/>
  <c r="DZ454" i="11"/>
  <c r="DY454" i="11"/>
  <c r="DX454" i="11"/>
  <c r="DW454" i="11"/>
  <c r="DV454" i="11"/>
  <c r="DU454" i="11"/>
  <c r="DT454" i="11"/>
  <c r="DS454" i="11"/>
  <c r="DR454" i="11"/>
  <c r="DQ454" i="11"/>
  <c r="DP454" i="11"/>
  <c r="DO454" i="11"/>
  <c r="DN454" i="11"/>
  <c r="DM454" i="11"/>
  <c r="DL454" i="11"/>
  <c r="DK454" i="11"/>
  <c r="DJ454" i="11"/>
  <c r="DI454" i="11"/>
  <c r="DH454" i="11"/>
  <c r="DG454" i="11"/>
  <c r="DF454" i="11"/>
  <c r="DB454" i="11"/>
  <c r="DA454" i="11"/>
  <c r="CZ454" i="11"/>
  <c r="CY454" i="11"/>
  <c r="CX454" i="11"/>
  <c r="CW454" i="11"/>
  <c r="CV454" i="11"/>
  <c r="CU454" i="11"/>
  <c r="CT454" i="11"/>
  <c r="CS454" i="11"/>
  <c r="CR454" i="11"/>
  <c r="CQ454" i="11"/>
  <c r="CP454" i="11"/>
  <c r="CO454" i="11"/>
  <c r="CN454" i="11"/>
  <c r="CM454" i="11"/>
  <c r="CG454" i="11"/>
  <c r="CE454" i="11"/>
  <c r="CD454" i="11"/>
  <c r="BY454" i="11"/>
  <c r="BL454" i="11"/>
  <c r="BK454" i="11"/>
  <c r="BJ454" i="11"/>
  <c r="BI454" i="11"/>
  <c r="BH454" i="11"/>
  <c r="BG454" i="11"/>
  <c r="BF454" i="11"/>
  <c r="BE454" i="11"/>
  <c r="BD454" i="11"/>
  <c r="BC454" i="11"/>
  <c r="BB454" i="11"/>
  <c r="BA454" i="11"/>
  <c r="AZ454" i="11"/>
  <c r="AY454" i="11"/>
  <c r="AX454" i="11"/>
  <c r="AW454" i="11"/>
  <c r="AV454" i="11"/>
  <c r="AU454" i="11"/>
  <c r="AT454" i="11"/>
  <c r="AS454" i="11"/>
  <c r="AR454" i="11"/>
  <c r="AQ454" i="11"/>
  <c r="AP454" i="11"/>
  <c r="AO454" i="11"/>
  <c r="AN454" i="11"/>
  <c r="AM454" i="11"/>
  <c r="AL454" i="11"/>
  <c r="AK454" i="11"/>
  <c r="AJ454" i="11"/>
  <c r="AI454" i="11"/>
  <c r="AH454" i="11"/>
  <c r="AG454" i="11"/>
  <c r="AF454" i="11"/>
  <c r="AE454" i="11"/>
  <c r="AD454" i="11"/>
  <c r="AC454" i="11"/>
  <c r="AB454" i="11"/>
  <c r="AA454" i="11"/>
  <c r="Z454" i="11"/>
  <c r="Y454" i="11"/>
  <c r="X454" i="11"/>
  <c r="W454" i="11"/>
  <c r="V454" i="11"/>
  <c r="U454" i="11"/>
  <c r="T454" i="11"/>
  <c r="S454" i="11"/>
  <c r="R454" i="11"/>
  <c r="Q454" i="11"/>
  <c r="P454" i="11"/>
  <c r="O454" i="11"/>
  <c r="N454" i="11"/>
  <c r="M454" i="11"/>
  <c r="L454" i="11"/>
  <c r="K454" i="11"/>
  <c r="J454" i="11"/>
  <c r="I454" i="11"/>
  <c r="H454" i="11"/>
  <c r="G454" i="11"/>
  <c r="D454" i="11"/>
  <c r="C454" i="11"/>
  <c r="B454" i="11"/>
  <c r="A454" i="11"/>
  <c r="HB453" i="11"/>
  <c r="GD452" i="11"/>
  <c r="GC452" i="11"/>
  <c r="FZ452" i="11"/>
  <c r="FY452" i="11"/>
  <c r="FX452" i="11"/>
  <c r="FW452" i="11"/>
  <c r="FV452" i="11"/>
  <c r="FU452" i="11"/>
  <c r="FT452" i="11"/>
  <c r="FS452" i="11"/>
  <c r="FR452" i="11"/>
  <c r="FQ452" i="11"/>
  <c r="FP452" i="11"/>
  <c r="FO452" i="11"/>
  <c r="FN452" i="11"/>
  <c r="FM452" i="11"/>
  <c r="FL452" i="11"/>
  <c r="FK452" i="11"/>
  <c r="FJ452" i="11"/>
  <c r="FI452" i="11"/>
  <c r="FH452" i="11"/>
  <c r="FG452" i="11"/>
  <c r="FE452" i="11"/>
  <c r="FD452" i="11"/>
  <c r="FC452" i="11"/>
  <c r="FB452" i="11"/>
  <c r="FA452" i="11"/>
  <c r="EZ452" i="11"/>
  <c r="EY452" i="11"/>
  <c r="EX452" i="11"/>
  <c r="EW452" i="11"/>
  <c r="EV452" i="11"/>
  <c r="EU452" i="11"/>
  <c r="ET452" i="11"/>
  <c r="ES452" i="11"/>
  <c r="ER452" i="11"/>
  <c r="EQ452" i="11"/>
  <c r="EP452" i="11"/>
  <c r="EO452" i="11"/>
  <c r="EN452" i="11"/>
  <c r="EM452" i="11"/>
  <c r="EL452" i="11"/>
  <c r="EK452" i="11"/>
  <c r="EJ452" i="11"/>
  <c r="EI452" i="11"/>
  <c r="EH452" i="11"/>
  <c r="EG452" i="11"/>
  <c r="EF452" i="11"/>
  <c r="EE452" i="11"/>
  <c r="ED452" i="11"/>
  <c r="EC452" i="11"/>
  <c r="EB452" i="11"/>
  <c r="EA452" i="11"/>
  <c r="DZ452" i="11"/>
  <c r="DY452" i="11"/>
  <c r="DX452" i="11"/>
  <c r="DW452" i="11"/>
  <c r="DV452" i="11"/>
  <c r="DU452" i="11"/>
  <c r="DT452" i="11"/>
  <c r="DS452" i="11"/>
  <c r="DR452" i="11"/>
  <c r="DQ452" i="11"/>
  <c r="DP452" i="11"/>
  <c r="DO452" i="11"/>
  <c r="DM452" i="11"/>
  <c r="DL452" i="11"/>
  <c r="DK452" i="11"/>
  <c r="DJ452" i="11"/>
  <c r="DI452" i="11"/>
  <c r="DH452" i="11"/>
  <c r="DG452" i="11"/>
  <c r="DF452" i="11"/>
  <c r="DB452" i="11"/>
  <c r="DA452" i="11"/>
  <c r="CZ452" i="11"/>
  <c r="CY452" i="11"/>
  <c r="CX452" i="11"/>
  <c r="CW452" i="11"/>
  <c r="CV452" i="11"/>
  <c r="CU452" i="11"/>
  <c r="CT452" i="11"/>
  <c r="CS452" i="11"/>
  <c r="CR452" i="11"/>
  <c r="CQ452" i="11"/>
  <c r="CP452" i="11"/>
  <c r="CO452" i="11"/>
  <c r="CN452" i="11"/>
  <c r="CM452" i="11"/>
  <c r="CG452" i="11"/>
  <c r="CF452" i="11"/>
  <c r="CD452" i="11"/>
  <c r="CC452" i="11"/>
  <c r="CA452" i="11"/>
  <c r="BY452" i="11"/>
  <c r="BL452" i="11"/>
  <c r="BK452" i="11"/>
  <c r="BJ452" i="11"/>
  <c r="BI452" i="11"/>
  <c r="BH452" i="11"/>
  <c r="BG452" i="11"/>
  <c r="BF452" i="11"/>
  <c r="BE452" i="11"/>
  <c r="BD452" i="11"/>
  <c r="BC452" i="11"/>
  <c r="BB452" i="11"/>
  <c r="BA452" i="11"/>
  <c r="AZ452" i="11"/>
  <c r="AY452" i="11"/>
  <c r="AX452" i="11"/>
  <c r="AW452" i="11"/>
  <c r="AV452" i="11"/>
  <c r="AU452" i="11"/>
  <c r="AT452" i="11"/>
  <c r="AS452" i="11"/>
  <c r="AR452" i="11"/>
  <c r="AQ452" i="11"/>
  <c r="AP452" i="11"/>
  <c r="AO452" i="11"/>
  <c r="AN452" i="11"/>
  <c r="AM452" i="11"/>
  <c r="AL452" i="11"/>
  <c r="AK452" i="11"/>
  <c r="AJ452" i="11"/>
  <c r="AI452" i="11"/>
  <c r="AH452" i="11"/>
  <c r="AG452" i="11"/>
  <c r="AF452" i="11"/>
  <c r="AE452" i="11"/>
  <c r="AD452" i="11"/>
  <c r="AC452" i="11"/>
  <c r="AB452" i="11"/>
  <c r="AA452" i="11"/>
  <c r="Z452" i="11"/>
  <c r="Y452" i="11"/>
  <c r="X452" i="11"/>
  <c r="W452" i="11"/>
  <c r="V452" i="11"/>
  <c r="U452" i="11"/>
  <c r="T452" i="11"/>
  <c r="S452" i="11"/>
  <c r="R452" i="11"/>
  <c r="Q452" i="11"/>
  <c r="P452" i="11"/>
  <c r="O452" i="11"/>
  <c r="N452" i="11"/>
  <c r="M452" i="11"/>
  <c r="L452" i="11"/>
  <c r="K452" i="11"/>
  <c r="J452" i="11"/>
  <c r="I452" i="11"/>
  <c r="H452" i="11"/>
  <c r="G452" i="11"/>
  <c r="D452" i="11"/>
  <c r="C452" i="11"/>
  <c r="B452" i="11"/>
  <c r="A452" i="11"/>
  <c r="HB451" i="11"/>
  <c r="GD450" i="11"/>
  <c r="GC450" i="11"/>
  <c r="FZ450" i="11"/>
  <c r="FY450" i="11"/>
  <c r="FX450" i="11"/>
  <c r="FW450" i="11"/>
  <c r="FV450" i="11"/>
  <c r="FU450" i="11"/>
  <c r="FT450" i="11"/>
  <c r="FS450" i="11"/>
  <c r="FR450" i="11"/>
  <c r="FQ450" i="11"/>
  <c r="FM450" i="11"/>
  <c r="FL450" i="11"/>
  <c r="FK450" i="11"/>
  <c r="FJ450" i="11"/>
  <c r="FI450" i="11"/>
  <c r="FH450" i="11"/>
  <c r="FG450" i="11"/>
  <c r="FF450" i="11"/>
  <c r="FE450" i="11"/>
  <c r="FD450" i="11"/>
  <c r="FC450" i="11"/>
  <c r="FB450" i="11"/>
  <c r="FA450" i="11"/>
  <c r="EZ450" i="11"/>
  <c r="EY450" i="11"/>
  <c r="EX450" i="11"/>
  <c r="EW450" i="11"/>
  <c r="EV450" i="11"/>
  <c r="EU450" i="11"/>
  <c r="ET450" i="11"/>
  <c r="ES450" i="11"/>
  <c r="ER450" i="11"/>
  <c r="EQ450" i="11"/>
  <c r="EP450" i="11"/>
  <c r="EO450" i="11"/>
  <c r="EN450" i="11"/>
  <c r="EM450" i="11"/>
  <c r="EL450" i="11"/>
  <c r="EK450" i="11"/>
  <c r="EJ450" i="11"/>
  <c r="EI450" i="11"/>
  <c r="EH450" i="11"/>
  <c r="EG450" i="11"/>
  <c r="EF450" i="11"/>
  <c r="EE450" i="11"/>
  <c r="ED450" i="11"/>
  <c r="EC450" i="11"/>
  <c r="EB450" i="11"/>
  <c r="EA450" i="11"/>
  <c r="DZ450" i="11"/>
  <c r="DY450" i="11"/>
  <c r="DX450" i="11"/>
  <c r="DW450" i="11"/>
  <c r="DV450" i="11"/>
  <c r="DU450" i="11"/>
  <c r="DT450" i="11"/>
  <c r="DS450" i="11"/>
  <c r="DR450" i="11"/>
  <c r="DQ450" i="11"/>
  <c r="DP450" i="11"/>
  <c r="DO450" i="11"/>
  <c r="DN450" i="11"/>
  <c r="DM450" i="11"/>
  <c r="DL450" i="11"/>
  <c r="DK450" i="11"/>
  <c r="DJ450" i="11"/>
  <c r="DI450" i="11"/>
  <c r="DH450" i="11"/>
  <c r="DG450" i="11"/>
  <c r="DF450" i="11"/>
  <c r="DB450" i="11"/>
  <c r="DA450" i="11"/>
  <c r="CZ450" i="11"/>
  <c r="CY450" i="11"/>
  <c r="CX450" i="11"/>
  <c r="CW450" i="11"/>
  <c r="CV450" i="11"/>
  <c r="CU450" i="11"/>
  <c r="CT450" i="11"/>
  <c r="CS450" i="11"/>
  <c r="CR450" i="11"/>
  <c r="CQ450" i="11"/>
  <c r="CP450" i="11"/>
  <c r="CO450" i="11"/>
  <c r="CN450" i="11"/>
  <c r="CM450" i="11"/>
  <c r="CG450" i="11"/>
  <c r="CF450" i="11"/>
  <c r="CD450" i="11"/>
  <c r="CC450" i="11"/>
  <c r="BY450" i="11"/>
  <c r="BL450" i="11"/>
  <c r="BK450" i="11"/>
  <c r="BJ450" i="11"/>
  <c r="BI450" i="11"/>
  <c r="BH450" i="11"/>
  <c r="BG450" i="11"/>
  <c r="BF450" i="11"/>
  <c r="BE450" i="11"/>
  <c r="BD450" i="11"/>
  <c r="BC450" i="11"/>
  <c r="BB450" i="11"/>
  <c r="BA450" i="11"/>
  <c r="AZ450" i="11"/>
  <c r="AY450" i="11"/>
  <c r="AX450" i="11"/>
  <c r="AW450" i="11"/>
  <c r="AV450" i="11"/>
  <c r="AU450" i="11"/>
  <c r="AT450" i="11"/>
  <c r="AS450" i="11"/>
  <c r="AR450" i="11"/>
  <c r="AQ450" i="11"/>
  <c r="AP450" i="11"/>
  <c r="AO450" i="11"/>
  <c r="AN450" i="11"/>
  <c r="AM450" i="11"/>
  <c r="AL450" i="11"/>
  <c r="AK450" i="11"/>
  <c r="AJ450" i="11"/>
  <c r="AI450" i="11"/>
  <c r="AH450" i="11"/>
  <c r="AG450" i="11"/>
  <c r="AF450" i="11"/>
  <c r="AE450" i="11"/>
  <c r="AD450" i="11"/>
  <c r="AC450" i="11"/>
  <c r="AB450" i="11"/>
  <c r="AA450" i="11"/>
  <c r="Z450" i="11"/>
  <c r="Y450" i="11"/>
  <c r="X450" i="11"/>
  <c r="W450" i="11"/>
  <c r="V450" i="11"/>
  <c r="U450" i="11"/>
  <c r="T450" i="11"/>
  <c r="S450" i="11"/>
  <c r="R450" i="11"/>
  <c r="Q450" i="11"/>
  <c r="P450" i="11"/>
  <c r="O450" i="11"/>
  <c r="N450" i="11"/>
  <c r="M450" i="11"/>
  <c r="L450" i="11"/>
  <c r="K450" i="11"/>
  <c r="J450" i="11"/>
  <c r="I450" i="11"/>
  <c r="H450" i="11"/>
  <c r="G450" i="11"/>
  <c r="D450" i="11"/>
  <c r="C450" i="11"/>
  <c r="B450" i="11"/>
  <c r="A450" i="11"/>
  <c r="HB449" i="11"/>
  <c r="GD446" i="11"/>
  <c r="GC446" i="11"/>
  <c r="FZ446" i="11"/>
  <c r="FY446" i="11"/>
  <c r="FX446" i="11"/>
  <c r="FW446" i="11"/>
  <c r="FV446" i="11"/>
  <c r="FU446" i="11"/>
  <c r="FT446" i="11"/>
  <c r="FS446" i="11"/>
  <c r="FR446" i="11"/>
  <c r="FQ446" i="11"/>
  <c r="FP446" i="11"/>
  <c r="FO446" i="11"/>
  <c r="FN446" i="11"/>
  <c r="FM446" i="11"/>
  <c r="FL446" i="11"/>
  <c r="FK446" i="11"/>
  <c r="FJ446" i="11"/>
  <c r="FI446" i="11"/>
  <c r="FH446" i="11"/>
  <c r="FG446" i="11"/>
  <c r="FF446" i="11"/>
  <c r="FE446" i="11"/>
  <c r="FD446" i="11"/>
  <c r="FC446" i="11"/>
  <c r="FB446" i="11"/>
  <c r="FA446" i="11"/>
  <c r="EZ446" i="11"/>
  <c r="EY446" i="11"/>
  <c r="EX446" i="11"/>
  <c r="EW446" i="11"/>
  <c r="EV446" i="11"/>
  <c r="EU446" i="11"/>
  <c r="ET446" i="11"/>
  <c r="ES446" i="11"/>
  <c r="ER446" i="11"/>
  <c r="EQ446" i="11"/>
  <c r="EP446" i="11"/>
  <c r="EO446" i="11"/>
  <c r="EN446" i="11"/>
  <c r="EM446" i="11"/>
  <c r="EL446" i="11"/>
  <c r="EK446" i="11"/>
  <c r="EJ446" i="11"/>
  <c r="EI446" i="11"/>
  <c r="EH446" i="11"/>
  <c r="EG446" i="11"/>
  <c r="EF446" i="11"/>
  <c r="EE446" i="11"/>
  <c r="ED446" i="11"/>
  <c r="EC446" i="11"/>
  <c r="EB446" i="11"/>
  <c r="EA446" i="11"/>
  <c r="DZ446" i="11"/>
  <c r="DY446" i="11"/>
  <c r="DX446" i="11"/>
  <c r="DW446" i="11"/>
  <c r="DV446" i="11"/>
  <c r="DU446" i="11"/>
  <c r="DT446" i="11"/>
  <c r="DS446" i="11"/>
  <c r="DR446" i="11"/>
  <c r="DQ446" i="11"/>
  <c r="DP446" i="11"/>
  <c r="DO446" i="11"/>
  <c r="DN446" i="11"/>
  <c r="DM446" i="11"/>
  <c r="DL446" i="11"/>
  <c r="DK446" i="11"/>
  <c r="DJ446" i="11"/>
  <c r="DI446" i="11"/>
  <c r="DH446" i="11"/>
  <c r="DG446" i="11"/>
  <c r="DF446" i="11"/>
  <c r="DB446" i="11"/>
  <c r="DA446" i="11"/>
  <c r="CZ446" i="11"/>
  <c r="CY446" i="11"/>
  <c r="CX446" i="11"/>
  <c r="CW446" i="11"/>
  <c r="CV446" i="11"/>
  <c r="CU446" i="11"/>
  <c r="CT446" i="11"/>
  <c r="CS446" i="11"/>
  <c r="CR446" i="11"/>
  <c r="CQ446" i="11"/>
  <c r="CP446" i="11"/>
  <c r="CO446" i="11"/>
  <c r="CN446" i="11"/>
  <c r="CM446" i="11"/>
  <c r="CG446" i="11"/>
  <c r="CF446" i="11"/>
  <c r="CD446" i="11"/>
  <c r="CC446" i="11"/>
  <c r="BY446" i="11"/>
  <c r="BL446" i="11"/>
  <c r="BK446" i="11"/>
  <c r="BJ446" i="11"/>
  <c r="BI446" i="11"/>
  <c r="BH446" i="11"/>
  <c r="BG446" i="11"/>
  <c r="BF446" i="11"/>
  <c r="BE446" i="11"/>
  <c r="BD446" i="11"/>
  <c r="BC446" i="11"/>
  <c r="BB446" i="11"/>
  <c r="BA446" i="11"/>
  <c r="AZ446" i="11"/>
  <c r="AY446" i="11"/>
  <c r="AX446" i="11"/>
  <c r="AW446" i="11"/>
  <c r="AV446" i="11"/>
  <c r="AU446" i="11"/>
  <c r="AT446" i="11"/>
  <c r="AS446" i="11"/>
  <c r="AR446" i="11"/>
  <c r="AQ446" i="11"/>
  <c r="AP446" i="11"/>
  <c r="AO446" i="11"/>
  <c r="AN446" i="11"/>
  <c r="AM446" i="11"/>
  <c r="AL446" i="11"/>
  <c r="AK446" i="11"/>
  <c r="AJ446" i="11"/>
  <c r="AI446" i="11"/>
  <c r="AH446" i="11"/>
  <c r="AG446" i="11"/>
  <c r="AF446" i="11"/>
  <c r="AE446" i="11"/>
  <c r="AD446" i="11"/>
  <c r="AC446" i="11"/>
  <c r="AB446" i="11"/>
  <c r="AA446" i="11"/>
  <c r="Z446" i="11"/>
  <c r="Y446" i="11"/>
  <c r="X446" i="11"/>
  <c r="W446" i="11"/>
  <c r="V446" i="11"/>
  <c r="U446" i="11"/>
  <c r="T446" i="11"/>
  <c r="S446" i="11"/>
  <c r="R446" i="11"/>
  <c r="Q446" i="11"/>
  <c r="P446" i="11"/>
  <c r="O446" i="11"/>
  <c r="N446" i="11"/>
  <c r="M446" i="11"/>
  <c r="L446" i="11"/>
  <c r="K446" i="11"/>
  <c r="J446" i="11"/>
  <c r="I446" i="11"/>
  <c r="H446" i="11"/>
  <c r="G446" i="11"/>
  <c r="D446" i="11"/>
  <c r="C446" i="11"/>
  <c r="B446" i="11"/>
  <c r="A446" i="11"/>
  <c r="HB445" i="11"/>
  <c r="GD444" i="11"/>
  <c r="GC444" i="11"/>
  <c r="FZ444" i="11"/>
  <c r="FY444" i="11"/>
  <c r="FX444" i="11"/>
  <c r="FW444" i="11"/>
  <c r="FV444" i="11"/>
  <c r="FU444" i="11"/>
  <c r="FT444" i="11"/>
  <c r="FS444" i="11"/>
  <c r="FR444" i="11"/>
  <c r="FQ444" i="11"/>
  <c r="FP444" i="11"/>
  <c r="FO444" i="11"/>
  <c r="FN444" i="11"/>
  <c r="FM444" i="11"/>
  <c r="FL444" i="11"/>
  <c r="FK444" i="11"/>
  <c r="FJ444" i="11"/>
  <c r="FI444" i="11"/>
  <c r="FH444" i="11"/>
  <c r="FG444" i="11"/>
  <c r="FF444" i="11"/>
  <c r="FE444" i="11"/>
  <c r="FD444" i="11"/>
  <c r="FC444" i="11"/>
  <c r="FB444" i="11"/>
  <c r="FA444" i="11"/>
  <c r="EZ444" i="11"/>
  <c r="EY444" i="11"/>
  <c r="EX444" i="11"/>
  <c r="EW444" i="11"/>
  <c r="EV444" i="11"/>
  <c r="EU444" i="11"/>
  <c r="ET444" i="11"/>
  <c r="ES444" i="11"/>
  <c r="ER444" i="11"/>
  <c r="EQ444" i="11"/>
  <c r="EP444" i="11"/>
  <c r="EO444" i="11"/>
  <c r="EN444" i="11"/>
  <c r="EM444" i="11"/>
  <c r="EL444" i="11"/>
  <c r="EK444" i="11"/>
  <c r="EJ444" i="11"/>
  <c r="EI444" i="11"/>
  <c r="EH444" i="11"/>
  <c r="EG444" i="11"/>
  <c r="EF444" i="11"/>
  <c r="EE444" i="11"/>
  <c r="ED444" i="11"/>
  <c r="EC444" i="11"/>
  <c r="EB444" i="11"/>
  <c r="EA444" i="11"/>
  <c r="DZ444" i="11"/>
  <c r="DY444" i="11"/>
  <c r="DX444" i="11"/>
  <c r="DW444" i="11"/>
  <c r="DV444" i="11"/>
  <c r="DU444" i="11"/>
  <c r="DT444" i="11"/>
  <c r="DS444" i="11"/>
  <c r="DR444" i="11"/>
  <c r="DQ444" i="11"/>
  <c r="DP444" i="11"/>
  <c r="DO444" i="11"/>
  <c r="DN444" i="11"/>
  <c r="DM444" i="11"/>
  <c r="DL444" i="11"/>
  <c r="DK444" i="11"/>
  <c r="DJ444" i="11"/>
  <c r="DI444" i="11"/>
  <c r="DH444" i="11"/>
  <c r="DG444" i="11"/>
  <c r="DF444" i="11"/>
  <c r="DB444" i="11"/>
  <c r="DA444" i="11"/>
  <c r="CZ444" i="11"/>
  <c r="CY444" i="11"/>
  <c r="CX444" i="11"/>
  <c r="CW444" i="11"/>
  <c r="CV444" i="11"/>
  <c r="CU444" i="11"/>
  <c r="CT444" i="11"/>
  <c r="CS444" i="11"/>
  <c r="CR444" i="11"/>
  <c r="CQ444" i="11"/>
  <c r="CP444" i="11"/>
  <c r="CO444" i="11"/>
  <c r="CN444" i="11"/>
  <c r="CM444" i="11"/>
  <c r="CG444" i="11"/>
  <c r="CF444" i="11"/>
  <c r="CD444" i="11"/>
  <c r="CC444" i="11"/>
  <c r="CA444" i="11"/>
  <c r="BY444" i="11"/>
  <c r="BL444" i="11"/>
  <c r="BK444" i="11"/>
  <c r="BJ444" i="11"/>
  <c r="BI444" i="11"/>
  <c r="BH444" i="11"/>
  <c r="BG444" i="11"/>
  <c r="BF444" i="11"/>
  <c r="BE444" i="11"/>
  <c r="BD444" i="11"/>
  <c r="BC444" i="11"/>
  <c r="AZ444" i="11"/>
  <c r="AY444" i="11"/>
  <c r="AX444" i="11"/>
  <c r="AW444" i="11"/>
  <c r="AV444" i="11"/>
  <c r="AU444" i="11"/>
  <c r="AT444" i="11"/>
  <c r="AS444" i="11"/>
  <c r="AR444" i="11"/>
  <c r="AQ444" i="11"/>
  <c r="AP444" i="11"/>
  <c r="AO444" i="11"/>
  <c r="AN444" i="11"/>
  <c r="AM444" i="11"/>
  <c r="AL444" i="11"/>
  <c r="AK444" i="11"/>
  <c r="AJ444" i="11"/>
  <c r="AI444" i="11"/>
  <c r="AH444" i="11"/>
  <c r="AG444" i="11"/>
  <c r="AF444" i="11"/>
  <c r="AE444" i="11"/>
  <c r="AD444" i="11"/>
  <c r="AC444" i="11"/>
  <c r="AB444" i="11"/>
  <c r="AA444" i="11"/>
  <c r="Z444" i="11"/>
  <c r="Y444" i="11"/>
  <c r="X444" i="11"/>
  <c r="W444" i="11"/>
  <c r="V444" i="11"/>
  <c r="U444" i="11"/>
  <c r="T444" i="11"/>
  <c r="S444" i="11"/>
  <c r="R444" i="11"/>
  <c r="Q444" i="11"/>
  <c r="P444" i="11"/>
  <c r="O444" i="11"/>
  <c r="N444" i="11"/>
  <c r="M444" i="11"/>
  <c r="L444" i="11"/>
  <c r="K444" i="11"/>
  <c r="J444" i="11"/>
  <c r="I444" i="11"/>
  <c r="H444" i="11"/>
  <c r="G444" i="11"/>
  <c r="D444" i="11"/>
  <c r="C444" i="11"/>
  <c r="B444" i="11"/>
  <c r="A444" i="11"/>
  <c r="HB443" i="11"/>
  <c r="GD442" i="11"/>
  <c r="GC442" i="11"/>
  <c r="FZ442" i="11"/>
  <c r="FY442" i="11"/>
  <c r="FX442" i="11"/>
  <c r="FW442" i="11"/>
  <c r="FV442" i="11"/>
  <c r="FU442" i="11"/>
  <c r="FT442" i="11"/>
  <c r="FS442" i="11"/>
  <c r="FR442" i="11"/>
  <c r="FQ442" i="11"/>
  <c r="FM442" i="11"/>
  <c r="FL442" i="11"/>
  <c r="FK442" i="11"/>
  <c r="FJ442" i="11"/>
  <c r="FI442" i="11"/>
  <c r="FH442" i="11"/>
  <c r="FG442" i="11"/>
  <c r="FF442" i="11"/>
  <c r="FE442" i="11"/>
  <c r="FD442" i="11"/>
  <c r="FC442" i="11"/>
  <c r="FB442" i="11"/>
  <c r="FA442" i="11"/>
  <c r="EZ442" i="11"/>
  <c r="EY442" i="11"/>
  <c r="EX442" i="11"/>
  <c r="EW442" i="11"/>
  <c r="EV442" i="11"/>
  <c r="EU442" i="11"/>
  <c r="ET442" i="11"/>
  <c r="ES442" i="11"/>
  <c r="ER442" i="11"/>
  <c r="EQ442" i="11"/>
  <c r="EP442" i="11"/>
  <c r="EO442" i="11"/>
  <c r="EN442" i="11"/>
  <c r="EM442" i="11"/>
  <c r="EL442" i="11"/>
  <c r="EK442" i="11"/>
  <c r="EJ442" i="11"/>
  <c r="EI442" i="11"/>
  <c r="EH442" i="11"/>
  <c r="EG442" i="11"/>
  <c r="EF442" i="11"/>
  <c r="EE442" i="11"/>
  <c r="ED442" i="11"/>
  <c r="EC442" i="11"/>
  <c r="EB442" i="11"/>
  <c r="EA442" i="11"/>
  <c r="DZ442" i="11"/>
  <c r="DY442" i="11"/>
  <c r="DX442" i="11"/>
  <c r="DW442" i="11"/>
  <c r="DV442" i="11"/>
  <c r="DU442" i="11"/>
  <c r="DT442" i="11"/>
  <c r="DS442" i="11"/>
  <c r="DR442" i="11"/>
  <c r="DQ442" i="11"/>
  <c r="DP442" i="11"/>
  <c r="DO442" i="11"/>
  <c r="DN442" i="11"/>
  <c r="DM442" i="11"/>
  <c r="DL442" i="11"/>
  <c r="DK442" i="11"/>
  <c r="DJ442" i="11"/>
  <c r="DI442" i="11"/>
  <c r="DH442" i="11"/>
  <c r="DG442" i="11"/>
  <c r="DF442" i="11"/>
  <c r="DB442" i="11"/>
  <c r="DA442" i="11"/>
  <c r="CZ442" i="11"/>
  <c r="CY442" i="11"/>
  <c r="CX442" i="11"/>
  <c r="CW442" i="11"/>
  <c r="CV442" i="11"/>
  <c r="CU442" i="11"/>
  <c r="CT442" i="11"/>
  <c r="CS442" i="11"/>
  <c r="CR442" i="11"/>
  <c r="CQ442" i="11"/>
  <c r="CP442" i="11"/>
  <c r="CO442" i="11"/>
  <c r="CN442" i="11"/>
  <c r="CM442" i="11"/>
  <c r="CG442" i="11"/>
  <c r="CE442" i="11"/>
  <c r="CD442" i="11"/>
  <c r="BY442" i="11"/>
  <c r="BL442" i="11"/>
  <c r="BK442" i="11"/>
  <c r="BJ442" i="11"/>
  <c r="BI442" i="11"/>
  <c r="BH442" i="11"/>
  <c r="BG442" i="11"/>
  <c r="BF442" i="11"/>
  <c r="BE442" i="11"/>
  <c r="BD442" i="11"/>
  <c r="BC442" i="11"/>
  <c r="BB442" i="11"/>
  <c r="BA442" i="11"/>
  <c r="AZ442" i="11"/>
  <c r="AY442" i="11"/>
  <c r="AX442" i="11"/>
  <c r="AW442" i="11"/>
  <c r="AV442" i="11"/>
  <c r="AU442" i="11"/>
  <c r="AT442" i="11"/>
  <c r="AS442" i="11"/>
  <c r="AR442" i="11"/>
  <c r="AQ442" i="11"/>
  <c r="AP442" i="11"/>
  <c r="AO442" i="11"/>
  <c r="AN442" i="11"/>
  <c r="AM442" i="11"/>
  <c r="AL442" i="11"/>
  <c r="AK442" i="11"/>
  <c r="AJ442" i="11"/>
  <c r="AI442" i="11"/>
  <c r="AH442" i="11"/>
  <c r="AG442" i="11"/>
  <c r="AF442" i="11"/>
  <c r="AE442" i="11"/>
  <c r="AD442" i="11"/>
  <c r="AC442" i="11"/>
  <c r="AB442" i="11"/>
  <c r="AA442" i="11"/>
  <c r="Z442" i="11"/>
  <c r="Y442" i="11"/>
  <c r="X442" i="11"/>
  <c r="W442" i="11"/>
  <c r="V442" i="11"/>
  <c r="U442" i="11"/>
  <c r="T442" i="11"/>
  <c r="S442" i="11"/>
  <c r="R442" i="11"/>
  <c r="Q442" i="11"/>
  <c r="P442" i="11"/>
  <c r="O442" i="11"/>
  <c r="N442" i="11"/>
  <c r="M442" i="11"/>
  <c r="L442" i="11"/>
  <c r="K442" i="11"/>
  <c r="J442" i="11"/>
  <c r="I442" i="11"/>
  <c r="H442" i="11"/>
  <c r="G442" i="11"/>
  <c r="D442" i="11"/>
  <c r="C442" i="11"/>
  <c r="B442" i="11"/>
  <c r="A442" i="11"/>
  <c r="HB441" i="11"/>
  <c r="GD440" i="11"/>
  <c r="GC440" i="11"/>
  <c r="FZ440" i="11"/>
  <c r="FY440" i="11"/>
  <c r="FX440" i="11"/>
  <c r="FW440" i="11"/>
  <c r="FV440" i="11"/>
  <c r="FU440" i="11"/>
  <c r="FT440" i="11"/>
  <c r="FS440" i="11"/>
  <c r="FR440" i="11"/>
  <c r="FQ440" i="11"/>
  <c r="FM440" i="11"/>
  <c r="FL440" i="11"/>
  <c r="FK440" i="11"/>
  <c r="FJ440" i="11"/>
  <c r="FI440" i="11"/>
  <c r="FH440" i="11"/>
  <c r="FG440" i="11"/>
  <c r="FF440" i="11"/>
  <c r="FE440" i="11"/>
  <c r="FD440" i="11"/>
  <c r="FC440" i="11"/>
  <c r="FB440" i="11"/>
  <c r="FA440" i="11"/>
  <c r="EZ440" i="11"/>
  <c r="EY440" i="11"/>
  <c r="EX440" i="11"/>
  <c r="EW440" i="11"/>
  <c r="EV440" i="11"/>
  <c r="EU440" i="11"/>
  <c r="ET440" i="11"/>
  <c r="ES440" i="11"/>
  <c r="ER440" i="11"/>
  <c r="EQ440" i="11"/>
  <c r="EP440" i="11"/>
  <c r="EO440" i="11"/>
  <c r="EN440" i="11"/>
  <c r="EM440" i="11"/>
  <c r="EL440" i="11"/>
  <c r="EK440" i="11"/>
  <c r="EJ440" i="11"/>
  <c r="EI440" i="11"/>
  <c r="EH440" i="11"/>
  <c r="EG440" i="11"/>
  <c r="EF440" i="11"/>
  <c r="EE440" i="11"/>
  <c r="ED440" i="11"/>
  <c r="EC440" i="11"/>
  <c r="EB440" i="11"/>
  <c r="EA440" i="11"/>
  <c r="DZ440" i="11"/>
  <c r="DY440" i="11"/>
  <c r="DX440" i="11"/>
  <c r="DW440" i="11"/>
  <c r="DV440" i="11"/>
  <c r="DU440" i="11"/>
  <c r="DT440" i="11"/>
  <c r="DS440" i="11"/>
  <c r="DR440" i="11"/>
  <c r="DQ440" i="11"/>
  <c r="DP440" i="11"/>
  <c r="DO440" i="11"/>
  <c r="DN440" i="11"/>
  <c r="DM440" i="11"/>
  <c r="DL440" i="11"/>
  <c r="DK440" i="11"/>
  <c r="DJ440" i="11"/>
  <c r="DI440" i="11"/>
  <c r="DH440" i="11"/>
  <c r="DG440" i="11"/>
  <c r="DF440" i="11"/>
  <c r="DB440" i="11"/>
  <c r="DA440" i="11"/>
  <c r="CZ440" i="11"/>
  <c r="CY440" i="11"/>
  <c r="CX440" i="11"/>
  <c r="CW440" i="11"/>
  <c r="CV440" i="11"/>
  <c r="CU440" i="11"/>
  <c r="CT440" i="11"/>
  <c r="CS440" i="11"/>
  <c r="CR440" i="11"/>
  <c r="CQ440" i="11"/>
  <c r="CP440" i="11"/>
  <c r="CO440" i="11"/>
  <c r="CN440" i="11"/>
  <c r="CM440" i="11"/>
  <c r="CG440" i="11"/>
  <c r="CE440" i="11"/>
  <c r="CD440" i="11"/>
  <c r="BY440" i="11"/>
  <c r="BL440" i="11"/>
  <c r="BK440" i="11"/>
  <c r="BJ440" i="11"/>
  <c r="BI440" i="11"/>
  <c r="BH440" i="11"/>
  <c r="BG440" i="11"/>
  <c r="BF440" i="11"/>
  <c r="BE440" i="11"/>
  <c r="BD440" i="11"/>
  <c r="BC440" i="11"/>
  <c r="BB440" i="11"/>
  <c r="BA440" i="11"/>
  <c r="AZ440" i="11"/>
  <c r="AY440" i="11"/>
  <c r="AX440" i="11"/>
  <c r="AW440" i="11"/>
  <c r="AV440" i="11"/>
  <c r="AU440" i="11"/>
  <c r="AT440" i="11"/>
  <c r="AS440" i="11"/>
  <c r="AR440" i="11"/>
  <c r="AQ440" i="11"/>
  <c r="AP440" i="11"/>
  <c r="AO440" i="11"/>
  <c r="AN440" i="11"/>
  <c r="AM440" i="11"/>
  <c r="AL440" i="11"/>
  <c r="AK440" i="11"/>
  <c r="AJ440" i="11"/>
  <c r="AI440" i="11"/>
  <c r="AH440" i="11"/>
  <c r="AG440" i="11"/>
  <c r="AF440" i="11"/>
  <c r="AE440" i="11"/>
  <c r="AD440" i="11"/>
  <c r="AC440" i="11"/>
  <c r="AB440" i="11"/>
  <c r="AA440" i="11"/>
  <c r="Z440" i="11"/>
  <c r="Y440" i="11"/>
  <c r="X440" i="11"/>
  <c r="W440" i="11"/>
  <c r="V440" i="11"/>
  <c r="U440" i="11"/>
  <c r="T440" i="11"/>
  <c r="S440" i="11"/>
  <c r="R440" i="11"/>
  <c r="Q440" i="11"/>
  <c r="P440" i="11"/>
  <c r="O440" i="11"/>
  <c r="N440" i="11"/>
  <c r="M440" i="11"/>
  <c r="L440" i="11"/>
  <c r="K440" i="11"/>
  <c r="J440" i="11"/>
  <c r="I440" i="11"/>
  <c r="H440" i="11"/>
  <c r="G440" i="11"/>
  <c r="D440" i="11"/>
  <c r="C440" i="11"/>
  <c r="B440" i="11"/>
  <c r="A440" i="11"/>
  <c r="HB439" i="11"/>
  <c r="FZ438" i="11"/>
  <c r="FY438" i="11"/>
  <c r="FX438" i="11"/>
  <c r="FW438" i="11"/>
  <c r="FV438" i="11"/>
  <c r="FU438" i="11"/>
  <c r="FT438" i="11"/>
  <c r="FS438" i="11"/>
  <c r="FR438" i="11"/>
  <c r="FQ438" i="11"/>
  <c r="FM438" i="11"/>
  <c r="FL438" i="11"/>
  <c r="FK438" i="11"/>
  <c r="FJ438" i="11"/>
  <c r="FI438" i="11"/>
  <c r="FH438" i="11"/>
  <c r="FG438" i="11"/>
  <c r="FF438" i="11"/>
  <c r="FE438" i="11"/>
  <c r="FD438" i="11"/>
  <c r="FC438" i="11"/>
  <c r="FB438" i="11"/>
  <c r="FA438" i="11"/>
  <c r="EZ438" i="11"/>
  <c r="EY438" i="11"/>
  <c r="EX438" i="11"/>
  <c r="EW438" i="11"/>
  <c r="EV438" i="11"/>
  <c r="EU438" i="11"/>
  <c r="ET438" i="11"/>
  <c r="ES438" i="11"/>
  <c r="ER438" i="11"/>
  <c r="EQ438" i="11"/>
  <c r="EP438" i="11"/>
  <c r="EO438" i="11"/>
  <c r="EN438" i="11"/>
  <c r="EM438" i="11"/>
  <c r="EL438" i="11"/>
  <c r="EK438" i="11"/>
  <c r="EJ438" i="11"/>
  <c r="EI438" i="11"/>
  <c r="EH438" i="11"/>
  <c r="EG438" i="11"/>
  <c r="EF438" i="11"/>
  <c r="EE438" i="11"/>
  <c r="ED438" i="11"/>
  <c r="EC438" i="11"/>
  <c r="EB438" i="11"/>
  <c r="EA438" i="11"/>
  <c r="DZ438" i="11"/>
  <c r="DY438" i="11"/>
  <c r="DX438" i="11"/>
  <c r="DW438" i="11"/>
  <c r="DV438" i="11"/>
  <c r="DU438" i="11"/>
  <c r="DT438" i="11"/>
  <c r="DS438" i="11"/>
  <c r="DR438" i="11"/>
  <c r="DQ438" i="11"/>
  <c r="DP438" i="11"/>
  <c r="DO438" i="11"/>
  <c r="DN438" i="11"/>
  <c r="DM438" i="11"/>
  <c r="DL438" i="11"/>
  <c r="DK438" i="11"/>
  <c r="DJ438" i="11"/>
  <c r="DI438" i="11"/>
  <c r="DH438" i="11"/>
  <c r="DG438" i="11"/>
  <c r="DB438" i="11"/>
  <c r="DA438" i="11"/>
  <c r="CZ438" i="11"/>
  <c r="CY438" i="11"/>
  <c r="CX438" i="11"/>
  <c r="CV438" i="11"/>
  <c r="CU438" i="11"/>
  <c r="CT438" i="11"/>
  <c r="CS438" i="11"/>
  <c r="CR438" i="11"/>
  <c r="CQ438" i="11"/>
  <c r="CP438" i="11"/>
  <c r="CO438" i="11"/>
  <c r="CN438" i="11"/>
  <c r="CM438" i="11"/>
  <c r="BL438" i="11"/>
  <c r="BK438" i="11"/>
  <c r="BJ438" i="11"/>
  <c r="BI438" i="11"/>
  <c r="BH438" i="11"/>
  <c r="BG438" i="11"/>
  <c r="BF438" i="11"/>
  <c r="BE438" i="11"/>
  <c r="AZ438" i="11"/>
  <c r="AY438" i="11"/>
  <c r="AX438" i="11"/>
  <c r="AW438" i="11"/>
  <c r="AV438" i="11"/>
  <c r="AU438" i="11"/>
  <c r="AT438" i="11"/>
  <c r="AS438" i="11"/>
  <c r="AR438" i="11"/>
  <c r="AQ438" i="11"/>
  <c r="AP438" i="11"/>
  <c r="AO438" i="11"/>
  <c r="AN438" i="11"/>
  <c r="AM438" i="11"/>
  <c r="AL438" i="11"/>
  <c r="AK438" i="11"/>
  <c r="AJ438" i="11"/>
  <c r="AI438" i="11"/>
  <c r="AH438" i="11"/>
  <c r="AG438" i="11"/>
  <c r="AF438" i="11"/>
  <c r="AE438" i="11"/>
  <c r="AD438" i="11"/>
  <c r="AC438" i="11"/>
  <c r="AB438" i="11"/>
  <c r="AA438" i="11"/>
  <c r="Z438" i="11"/>
  <c r="Y438" i="11"/>
  <c r="X438" i="11"/>
  <c r="W438" i="11"/>
  <c r="V438" i="11"/>
  <c r="U438" i="11"/>
  <c r="T438" i="11"/>
  <c r="S438" i="11"/>
  <c r="R438" i="11"/>
  <c r="Q438" i="11"/>
  <c r="P438" i="11"/>
  <c r="O438" i="11"/>
  <c r="N438" i="11"/>
  <c r="M438" i="11"/>
  <c r="K438" i="11"/>
  <c r="J438" i="11"/>
  <c r="I438" i="11"/>
  <c r="H438" i="11"/>
  <c r="G438" i="11"/>
  <c r="D438" i="11"/>
  <c r="C438" i="11"/>
  <c r="B438" i="11"/>
  <c r="A438" i="11"/>
  <c r="HB437" i="11"/>
  <c r="FZ436" i="11"/>
  <c r="FY436" i="11"/>
  <c r="FX436" i="11"/>
  <c r="FW436" i="11"/>
  <c r="FV436" i="11"/>
  <c r="FU436" i="11"/>
  <c r="FT436" i="11"/>
  <c r="FS436" i="11"/>
  <c r="FR436" i="11"/>
  <c r="FQ436" i="11"/>
  <c r="FM436" i="11"/>
  <c r="FL436" i="11"/>
  <c r="FK436" i="11"/>
  <c r="FJ436" i="11"/>
  <c r="FI436" i="11"/>
  <c r="FH436" i="11"/>
  <c r="FG436" i="11"/>
  <c r="FF436" i="11"/>
  <c r="FE436" i="11"/>
  <c r="FD436" i="11"/>
  <c r="FC436" i="11"/>
  <c r="FB436" i="11"/>
  <c r="FA436" i="11"/>
  <c r="EZ436" i="11"/>
  <c r="EY436" i="11"/>
  <c r="EX436" i="11"/>
  <c r="EW436" i="11"/>
  <c r="EV436" i="11"/>
  <c r="EU436" i="11"/>
  <c r="ET436" i="11"/>
  <c r="ES436" i="11"/>
  <c r="ER436" i="11"/>
  <c r="EQ436" i="11"/>
  <c r="EP436" i="11"/>
  <c r="EO436" i="11"/>
  <c r="EN436" i="11"/>
  <c r="EM436" i="11"/>
  <c r="EL436" i="11"/>
  <c r="EK436" i="11"/>
  <c r="EJ436" i="11"/>
  <c r="EI436" i="11"/>
  <c r="EH436" i="11"/>
  <c r="EG436" i="11"/>
  <c r="EF436" i="11"/>
  <c r="EE436" i="11"/>
  <c r="ED436" i="11"/>
  <c r="EC436" i="11"/>
  <c r="EB436" i="11"/>
  <c r="EA436" i="11"/>
  <c r="DZ436" i="11"/>
  <c r="DY436" i="11"/>
  <c r="DX436" i="11"/>
  <c r="DW436" i="11"/>
  <c r="DV436" i="11"/>
  <c r="DU436" i="11"/>
  <c r="DT436" i="11"/>
  <c r="DS436" i="11"/>
  <c r="DR436" i="11"/>
  <c r="DQ436" i="11"/>
  <c r="DP436" i="11"/>
  <c r="DO436" i="11"/>
  <c r="DN436" i="11"/>
  <c r="DM436" i="11"/>
  <c r="DL436" i="11"/>
  <c r="DK436" i="11"/>
  <c r="DJ436" i="11"/>
  <c r="DI436" i="11"/>
  <c r="DH436" i="11"/>
  <c r="DG436" i="11"/>
  <c r="DB436" i="11"/>
  <c r="DA436" i="11"/>
  <c r="CZ436" i="11"/>
  <c r="CY436" i="11"/>
  <c r="CX436" i="11"/>
  <c r="CV436" i="11"/>
  <c r="CU436" i="11"/>
  <c r="CT436" i="11"/>
  <c r="CS436" i="11"/>
  <c r="CR436" i="11"/>
  <c r="CQ436" i="11"/>
  <c r="CP436" i="11"/>
  <c r="CO436" i="11"/>
  <c r="CN436" i="11"/>
  <c r="CM436" i="11"/>
  <c r="BL436" i="11"/>
  <c r="BK436" i="11"/>
  <c r="BJ436" i="11"/>
  <c r="BI436" i="11"/>
  <c r="BH436" i="11"/>
  <c r="BG436" i="11"/>
  <c r="BF436" i="11"/>
  <c r="BE436" i="11"/>
  <c r="AZ436" i="11"/>
  <c r="AY436" i="11"/>
  <c r="AX436" i="11"/>
  <c r="AW436" i="11"/>
  <c r="AV436" i="11"/>
  <c r="AU436" i="11"/>
  <c r="AT436" i="11"/>
  <c r="AS436" i="11"/>
  <c r="AR436" i="11"/>
  <c r="AQ436" i="11"/>
  <c r="AP436" i="11"/>
  <c r="AO436" i="11"/>
  <c r="AN436" i="11"/>
  <c r="AM436" i="11"/>
  <c r="AL436" i="11"/>
  <c r="AK436" i="11"/>
  <c r="AJ436" i="11"/>
  <c r="AI436" i="11"/>
  <c r="AH436" i="11"/>
  <c r="AG436" i="11"/>
  <c r="AF436" i="11"/>
  <c r="AE436" i="11"/>
  <c r="AD436" i="11"/>
  <c r="AC436" i="11"/>
  <c r="AB436" i="11"/>
  <c r="AA436" i="11"/>
  <c r="Z436" i="11"/>
  <c r="Y436" i="11"/>
  <c r="X436" i="11"/>
  <c r="W436" i="11"/>
  <c r="V436" i="11"/>
  <c r="U436" i="11"/>
  <c r="T436" i="11"/>
  <c r="S436" i="11"/>
  <c r="R436" i="11"/>
  <c r="Q436" i="11"/>
  <c r="P436" i="11"/>
  <c r="O436" i="11"/>
  <c r="N436" i="11"/>
  <c r="M436" i="11"/>
  <c r="K436" i="11"/>
  <c r="J436" i="11"/>
  <c r="I436" i="11"/>
  <c r="H436" i="11"/>
  <c r="G436" i="11"/>
  <c r="D436" i="11"/>
  <c r="C436" i="11"/>
  <c r="B436" i="11"/>
  <c r="A436" i="11"/>
  <c r="HB435" i="11"/>
  <c r="GD434" i="11"/>
  <c r="GC434" i="11"/>
  <c r="FZ434" i="11"/>
  <c r="FY434" i="11"/>
  <c r="FX434" i="11"/>
  <c r="FW434" i="11"/>
  <c r="FV434" i="11"/>
  <c r="FU434" i="11"/>
  <c r="FT434" i="11"/>
  <c r="FS434" i="11"/>
  <c r="FR434" i="11"/>
  <c r="FQ434" i="11"/>
  <c r="FM434" i="11"/>
  <c r="FL434" i="11"/>
  <c r="FK434" i="11"/>
  <c r="FJ434" i="11"/>
  <c r="FI434" i="11"/>
  <c r="FH434" i="11"/>
  <c r="FG434" i="11"/>
  <c r="FF434" i="11"/>
  <c r="FE434" i="11"/>
  <c r="FD434" i="11"/>
  <c r="FC434" i="11"/>
  <c r="FB434" i="11"/>
  <c r="FA434" i="11"/>
  <c r="EZ434" i="11"/>
  <c r="EY434" i="11"/>
  <c r="EX434" i="11"/>
  <c r="EW434" i="11"/>
  <c r="EV434" i="11"/>
  <c r="EU434" i="11"/>
  <c r="ET434" i="11"/>
  <c r="ES434" i="11"/>
  <c r="ER434" i="11"/>
  <c r="EQ434" i="11"/>
  <c r="EP434" i="11"/>
  <c r="EO434" i="11"/>
  <c r="EN434" i="11"/>
  <c r="EM434" i="11"/>
  <c r="EL434" i="11"/>
  <c r="EK434" i="11"/>
  <c r="EJ434" i="11"/>
  <c r="EI434" i="11"/>
  <c r="EH434" i="11"/>
  <c r="EG434" i="11"/>
  <c r="EF434" i="11"/>
  <c r="EE434" i="11"/>
  <c r="ED434" i="11"/>
  <c r="EC434" i="11"/>
  <c r="EB434" i="11"/>
  <c r="EA434" i="11"/>
  <c r="DZ434" i="11"/>
  <c r="DY434" i="11"/>
  <c r="DX434" i="11"/>
  <c r="DW434" i="11"/>
  <c r="DV434" i="11"/>
  <c r="DU434" i="11"/>
  <c r="DT434" i="11"/>
  <c r="DS434" i="11"/>
  <c r="DR434" i="11"/>
  <c r="DQ434" i="11"/>
  <c r="DP434" i="11"/>
  <c r="DO434" i="11"/>
  <c r="DN434" i="11"/>
  <c r="DM434" i="11"/>
  <c r="DL434" i="11"/>
  <c r="DK434" i="11"/>
  <c r="DJ434" i="11"/>
  <c r="DI434" i="11"/>
  <c r="DH434" i="11"/>
  <c r="DG434" i="11"/>
  <c r="DF434" i="11"/>
  <c r="DB434" i="11"/>
  <c r="DA434" i="11"/>
  <c r="CZ434" i="11"/>
  <c r="CY434" i="11"/>
  <c r="CX434" i="11"/>
  <c r="CW434" i="11"/>
  <c r="CV434" i="11"/>
  <c r="CU434" i="11"/>
  <c r="CT434" i="11"/>
  <c r="CS434" i="11"/>
  <c r="CR434" i="11"/>
  <c r="CQ434" i="11"/>
  <c r="CP434" i="11"/>
  <c r="CO434" i="11"/>
  <c r="CN434" i="11"/>
  <c r="CM434" i="11"/>
  <c r="CG434" i="11"/>
  <c r="CE434" i="11"/>
  <c r="CD434" i="11"/>
  <c r="BY434" i="11"/>
  <c r="BL434" i="11"/>
  <c r="BK434" i="11"/>
  <c r="BJ434" i="11"/>
  <c r="BI434" i="11"/>
  <c r="BH434" i="11"/>
  <c r="BG434" i="11"/>
  <c r="BF434" i="11"/>
  <c r="BE434" i="11"/>
  <c r="BD434" i="11"/>
  <c r="BC434" i="11"/>
  <c r="BB434" i="11"/>
  <c r="BA434" i="11"/>
  <c r="AZ434" i="11"/>
  <c r="AY434" i="11"/>
  <c r="AX434" i="11"/>
  <c r="AW434" i="11"/>
  <c r="AV434" i="11"/>
  <c r="AU434" i="11"/>
  <c r="AT434" i="11"/>
  <c r="AS434" i="11"/>
  <c r="AR434" i="11"/>
  <c r="AQ434" i="11"/>
  <c r="AP434" i="11"/>
  <c r="AO434" i="11"/>
  <c r="AN434" i="11"/>
  <c r="AM434" i="11"/>
  <c r="AL434" i="11"/>
  <c r="AK434" i="11"/>
  <c r="AJ434" i="11"/>
  <c r="AI434" i="11"/>
  <c r="AH434" i="11"/>
  <c r="AG434" i="11"/>
  <c r="AF434" i="11"/>
  <c r="AE434" i="11"/>
  <c r="AD434" i="11"/>
  <c r="AC434" i="11"/>
  <c r="AB434" i="11"/>
  <c r="AA434" i="11"/>
  <c r="Z434" i="11"/>
  <c r="Y434" i="11"/>
  <c r="X434" i="11"/>
  <c r="W434" i="11"/>
  <c r="V434" i="11"/>
  <c r="U434" i="11"/>
  <c r="T434" i="11"/>
  <c r="S434" i="11"/>
  <c r="R434" i="11"/>
  <c r="Q434" i="11"/>
  <c r="P434" i="11"/>
  <c r="O434" i="11"/>
  <c r="N434" i="11"/>
  <c r="M434" i="11"/>
  <c r="L434" i="11"/>
  <c r="K434" i="11"/>
  <c r="J434" i="11"/>
  <c r="I434" i="11"/>
  <c r="H434" i="11"/>
  <c r="G434" i="11"/>
  <c r="D434" i="11"/>
  <c r="C434" i="11"/>
  <c r="B434" i="11"/>
  <c r="A434" i="11"/>
  <c r="HB433" i="11"/>
  <c r="GD432" i="11"/>
  <c r="GC432" i="11"/>
  <c r="FZ432" i="11"/>
  <c r="FY432" i="11"/>
  <c r="FX432" i="11"/>
  <c r="FW432" i="11"/>
  <c r="FV432" i="11"/>
  <c r="FU432" i="11"/>
  <c r="FT432" i="11"/>
  <c r="FS432" i="11"/>
  <c r="FR432" i="11"/>
  <c r="FQ432" i="11"/>
  <c r="FM432" i="11"/>
  <c r="FL432" i="11"/>
  <c r="FK432" i="11"/>
  <c r="FJ432" i="11"/>
  <c r="FI432" i="11"/>
  <c r="FH432" i="11"/>
  <c r="FG432" i="11"/>
  <c r="FF432" i="11"/>
  <c r="FE432" i="11"/>
  <c r="FD432" i="11"/>
  <c r="FC432" i="11"/>
  <c r="FB432" i="11"/>
  <c r="FA432" i="11"/>
  <c r="EZ432" i="11"/>
  <c r="EY432" i="11"/>
  <c r="EX432" i="11"/>
  <c r="EW432" i="11"/>
  <c r="EV432" i="11"/>
  <c r="EU432" i="11"/>
  <c r="ET432" i="11"/>
  <c r="ES432" i="11"/>
  <c r="ER432" i="11"/>
  <c r="EQ432" i="11"/>
  <c r="EP432" i="11"/>
  <c r="EO432" i="11"/>
  <c r="EN432" i="11"/>
  <c r="EM432" i="11"/>
  <c r="EL432" i="11"/>
  <c r="EK432" i="11"/>
  <c r="EJ432" i="11"/>
  <c r="EI432" i="11"/>
  <c r="EH432" i="11"/>
  <c r="EG432" i="11"/>
  <c r="EF432" i="11"/>
  <c r="EE432" i="11"/>
  <c r="ED432" i="11"/>
  <c r="EC432" i="11"/>
  <c r="EB432" i="11"/>
  <c r="EA432" i="11"/>
  <c r="DZ432" i="11"/>
  <c r="DY432" i="11"/>
  <c r="DX432" i="11"/>
  <c r="DW432" i="11"/>
  <c r="DV432" i="11"/>
  <c r="DU432" i="11"/>
  <c r="DT432" i="11"/>
  <c r="DS432" i="11"/>
  <c r="DR432" i="11"/>
  <c r="DQ432" i="11"/>
  <c r="DP432" i="11"/>
  <c r="DO432" i="11"/>
  <c r="DN432" i="11"/>
  <c r="DM432" i="11"/>
  <c r="DL432" i="11"/>
  <c r="DK432" i="11"/>
  <c r="DJ432" i="11"/>
  <c r="DI432" i="11"/>
  <c r="DH432" i="11"/>
  <c r="DG432" i="11"/>
  <c r="DF432" i="11"/>
  <c r="DB432" i="11"/>
  <c r="DA432" i="11"/>
  <c r="CZ432" i="11"/>
  <c r="CY432" i="11"/>
  <c r="CX432" i="11"/>
  <c r="CW432" i="11"/>
  <c r="CV432" i="11"/>
  <c r="CU432" i="11"/>
  <c r="CT432" i="11"/>
  <c r="CS432" i="11"/>
  <c r="CR432" i="11"/>
  <c r="CQ432" i="11"/>
  <c r="CP432" i="11"/>
  <c r="CO432" i="11"/>
  <c r="CN432" i="11"/>
  <c r="CM432" i="11"/>
  <c r="CG432" i="11"/>
  <c r="CE432" i="11"/>
  <c r="CD432" i="11"/>
  <c r="BY432" i="11"/>
  <c r="BL432" i="11"/>
  <c r="BK432" i="11"/>
  <c r="BJ432" i="11"/>
  <c r="BI432" i="11"/>
  <c r="BH432" i="11"/>
  <c r="BG432" i="11"/>
  <c r="BF432" i="11"/>
  <c r="BE432" i="11"/>
  <c r="BD432" i="11"/>
  <c r="BC432" i="11"/>
  <c r="BB432" i="11"/>
  <c r="BA432" i="11"/>
  <c r="AZ432" i="11"/>
  <c r="AY432" i="11"/>
  <c r="AX432" i="11"/>
  <c r="AW432" i="11"/>
  <c r="AV432" i="11"/>
  <c r="AU432" i="11"/>
  <c r="AT432" i="11"/>
  <c r="AS432" i="11"/>
  <c r="AR432" i="11"/>
  <c r="AQ432" i="11"/>
  <c r="AP432" i="11"/>
  <c r="AO432" i="11"/>
  <c r="AN432" i="11"/>
  <c r="AM432" i="11"/>
  <c r="AL432" i="11"/>
  <c r="AK432" i="11"/>
  <c r="AJ432" i="11"/>
  <c r="AI432" i="11"/>
  <c r="AH432" i="11"/>
  <c r="AG432" i="11"/>
  <c r="AF432" i="11"/>
  <c r="AE432" i="11"/>
  <c r="AD432" i="11"/>
  <c r="AC432" i="11"/>
  <c r="AB432" i="11"/>
  <c r="AA432" i="11"/>
  <c r="Z432" i="11"/>
  <c r="Y432" i="11"/>
  <c r="X432" i="11"/>
  <c r="W432" i="11"/>
  <c r="V432" i="11"/>
  <c r="U432" i="11"/>
  <c r="T432" i="11"/>
  <c r="S432" i="11"/>
  <c r="R432" i="11"/>
  <c r="Q432" i="11"/>
  <c r="P432" i="11"/>
  <c r="O432" i="11"/>
  <c r="N432" i="11"/>
  <c r="M432" i="11"/>
  <c r="L432" i="11"/>
  <c r="K432" i="11"/>
  <c r="J432" i="11"/>
  <c r="I432" i="11"/>
  <c r="H432" i="11"/>
  <c r="G432" i="11"/>
  <c r="D432" i="11"/>
  <c r="B432" i="11"/>
  <c r="A432" i="11"/>
  <c r="HB431" i="11"/>
  <c r="GD430" i="11"/>
  <c r="GC430" i="11"/>
  <c r="FZ430" i="11"/>
  <c r="FY430" i="11"/>
  <c r="FX430" i="11"/>
  <c r="FW430" i="11"/>
  <c r="FV430" i="11"/>
  <c r="FU430" i="11"/>
  <c r="FT430" i="11"/>
  <c r="FS430" i="11"/>
  <c r="FR430" i="11"/>
  <c r="FQ430" i="11"/>
  <c r="FM430" i="11"/>
  <c r="FL430" i="11"/>
  <c r="FK430" i="11"/>
  <c r="FJ430" i="11"/>
  <c r="FI430" i="11"/>
  <c r="FH430" i="11"/>
  <c r="FG430" i="11"/>
  <c r="FF430" i="11"/>
  <c r="FE430" i="11"/>
  <c r="FD430" i="11"/>
  <c r="FC430" i="11"/>
  <c r="FB430" i="11"/>
  <c r="FA430" i="11"/>
  <c r="EZ430" i="11"/>
  <c r="EY430" i="11"/>
  <c r="EX430" i="11"/>
  <c r="EW430" i="11"/>
  <c r="EV430" i="11"/>
  <c r="EU430" i="11"/>
  <c r="ET430" i="11"/>
  <c r="ES430" i="11"/>
  <c r="ER430" i="11"/>
  <c r="EQ430" i="11"/>
  <c r="EP430" i="11"/>
  <c r="EO430" i="11"/>
  <c r="EN430" i="11"/>
  <c r="EM430" i="11"/>
  <c r="EL430" i="11"/>
  <c r="EK430" i="11"/>
  <c r="EJ430" i="11"/>
  <c r="EI430" i="11"/>
  <c r="EH430" i="11"/>
  <c r="EG430" i="11"/>
  <c r="EF430" i="11"/>
  <c r="EE430" i="11"/>
  <c r="ED430" i="11"/>
  <c r="EC430" i="11"/>
  <c r="EB430" i="11"/>
  <c r="EA430" i="11"/>
  <c r="DZ430" i="11"/>
  <c r="DY430" i="11"/>
  <c r="DX430" i="11"/>
  <c r="DW430" i="11"/>
  <c r="DV430" i="11"/>
  <c r="DU430" i="11"/>
  <c r="DT430" i="11"/>
  <c r="DS430" i="11"/>
  <c r="DR430" i="11"/>
  <c r="DQ430" i="11"/>
  <c r="DP430" i="11"/>
  <c r="DO430" i="11"/>
  <c r="DN430" i="11"/>
  <c r="DM430" i="11"/>
  <c r="DL430" i="11"/>
  <c r="DK430" i="11"/>
  <c r="DJ430" i="11"/>
  <c r="DI430" i="11"/>
  <c r="DH430" i="11"/>
  <c r="DG430" i="11"/>
  <c r="DF430" i="11"/>
  <c r="DB430" i="11"/>
  <c r="DA430" i="11"/>
  <c r="CZ430" i="11"/>
  <c r="CY430" i="11"/>
  <c r="CX430" i="11"/>
  <c r="CW430" i="11"/>
  <c r="CV430" i="11"/>
  <c r="CU430" i="11"/>
  <c r="CT430" i="11"/>
  <c r="CS430" i="11"/>
  <c r="CR430" i="11"/>
  <c r="CQ430" i="11"/>
  <c r="CP430" i="11"/>
  <c r="CO430" i="11"/>
  <c r="CN430" i="11"/>
  <c r="CM430" i="11"/>
  <c r="CG430" i="11"/>
  <c r="CF430" i="11"/>
  <c r="CD430" i="11"/>
  <c r="CC430" i="11"/>
  <c r="CA430" i="11"/>
  <c r="BY430" i="11"/>
  <c r="BL430" i="11"/>
  <c r="BK430" i="11"/>
  <c r="BJ430" i="11"/>
  <c r="BI430" i="11"/>
  <c r="BH430" i="11"/>
  <c r="BG430" i="11"/>
  <c r="BF430" i="11"/>
  <c r="BE430" i="11"/>
  <c r="BD430" i="11"/>
  <c r="BC430" i="11"/>
  <c r="AZ430" i="11"/>
  <c r="AY430" i="11"/>
  <c r="AX430" i="11"/>
  <c r="AW430" i="11"/>
  <c r="AV430" i="11"/>
  <c r="AU430" i="11"/>
  <c r="AT430" i="11"/>
  <c r="AS430" i="11"/>
  <c r="AR430" i="11"/>
  <c r="AQ430" i="11"/>
  <c r="AP430" i="11"/>
  <c r="AN430" i="11"/>
  <c r="AM430" i="11"/>
  <c r="AL430" i="11"/>
  <c r="AK430" i="11"/>
  <c r="AJ430" i="11"/>
  <c r="AI430" i="11"/>
  <c r="AH430" i="11"/>
  <c r="AG430" i="11"/>
  <c r="AF430" i="11"/>
  <c r="AE430" i="11"/>
  <c r="AD430" i="11"/>
  <c r="AC430" i="11"/>
  <c r="AB430" i="11"/>
  <c r="AA430" i="11"/>
  <c r="Z430" i="11"/>
  <c r="Y430" i="11"/>
  <c r="X430" i="11"/>
  <c r="W430" i="11"/>
  <c r="V430" i="11"/>
  <c r="U430" i="11"/>
  <c r="T430" i="11"/>
  <c r="S430" i="11"/>
  <c r="R430" i="11"/>
  <c r="Q430" i="11"/>
  <c r="N430" i="11"/>
  <c r="M430" i="11"/>
  <c r="L430" i="11"/>
  <c r="D430" i="11"/>
  <c r="C430" i="11"/>
  <c r="B430" i="11"/>
  <c r="A430" i="11"/>
  <c r="HB429" i="11"/>
  <c r="GD412" i="11"/>
  <c r="GC412" i="11"/>
  <c r="FZ412" i="11"/>
  <c r="FY412" i="11"/>
  <c r="FX412" i="11"/>
  <c r="FW412" i="11"/>
  <c r="FV412" i="11"/>
  <c r="FU412" i="11"/>
  <c r="FT412" i="11"/>
  <c r="FS412" i="11"/>
  <c r="FR412" i="11"/>
  <c r="FQ412" i="11"/>
  <c r="FM412" i="11"/>
  <c r="FL412" i="11"/>
  <c r="FK412" i="11"/>
  <c r="FJ412" i="11"/>
  <c r="FI412" i="11"/>
  <c r="FH412" i="11"/>
  <c r="FG412" i="11"/>
  <c r="FF412" i="11"/>
  <c r="FE412" i="11"/>
  <c r="FD412" i="11"/>
  <c r="FC412" i="11"/>
  <c r="FB412" i="11"/>
  <c r="FA412" i="11"/>
  <c r="EZ412" i="11"/>
  <c r="EY412" i="11"/>
  <c r="EX412" i="11"/>
  <c r="EW412" i="11"/>
  <c r="EV412" i="11"/>
  <c r="EU412" i="11"/>
  <c r="ET412" i="11"/>
  <c r="ES412" i="11"/>
  <c r="ER412" i="11"/>
  <c r="EQ412" i="11"/>
  <c r="EP412" i="11"/>
  <c r="EO412" i="11"/>
  <c r="EN412" i="11"/>
  <c r="EM412" i="11"/>
  <c r="EL412" i="11"/>
  <c r="EK412" i="11"/>
  <c r="EJ412" i="11"/>
  <c r="EI412" i="11"/>
  <c r="EH412" i="11"/>
  <c r="EG412" i="11"/>
  <c r="EF412" i="11"/>
  <c r="EE412" i="11"/>
  <c r="ED412" i="11"/>
  <c r="EC412" i="11"/>
  <c r="EB412" i="11"/>
  <c r="EA412" i="11"/>
  <c r="DZ412" i="11"/>
  <c r="DY412" i="11"/>
  <c r="DX412" i="11"/>
  <c r="DW412" i="11"/>
  <c r="DV412" i="11"/>
  <c r="DU412" i="11"/>
  <c r="DT412" i="11"/>
  <c r="DS412" i="11"/>
  <c r="DR412" i="11"/>
  <c r="DQ412" i="11"/>
  <c r="DP412" i="11"/>
  <c r="DO412" i="11"/>
  <c r="DN412" i="11"/>
  <c r="DM412" i="11"/>
  <c r="DL412" i="11"/>
  <c r="DK412" i="11"/>
  <c r="DJ412" i="11"/>
  <c r="DI412" i="11"/>
  <c r="DH412" i="11"/>
  <c r="DG412" i="11"/>
  <c r="DF412" i="11"/>
  <c r="DB412" i="11"/>
  <c r="DA412" i="11"/>
  <c r="CZ412" i="11"/>
  <c r="CY412" i="11"/>
  <c r="CX412" i="11"/>
  <c r="CW412" i="11"/>
  <c r="CV412" i="11"/>
  <c r="CU412" i="11"/>
  <c r="CT412" i="11"/>
  <c r="CS412" i="11"/>
  <c r="CR412" i="11"/>
  <c r="CQ412" i="11"/>
  <c r="CP412" i="11"/>
  <c r="CO412" i="11"/>
  <c r="CN412" i="11"/>
  <c r="CM412" i="11"/>
  <c r="CG412" i="11"/>
  <c r="CE412" i="11"/>
  <c r="CD412" i="11"/>
  <c r="CC412" i="11"/>
  <c r="CB412" i="11"/>
  <c r="BL412" i="11"/>
  <c r="BK412" i="11"/>
  <c r="BJ412" i="11"/>
  <c r="BI412" i="11"/>
  <c r="BH412" i="11"/>
  <c r="BG412" i="11"/>
  <c r="BF412" i="11"/>
  <c r="BE412" i="11"/>
  <c r="BD412" i="11"/>
  <c r="BC412" i="11"/>
  <c r="BB412" i="11"/>
  <c r="BA412" i="11"/>
  <c r="AZ412" i="11"/>
  <c r="AY412" i="11"/>
  <c r="AX412" i="11"/>
  <c r="AW412" i="11"/>
  <c r="AV412" i="11"/>
  <c r="AU412" i="11"/>
  <c r="AT412" i="11"/>
  <c r="AS412" i="11"/>
  <c r="AR412" i="11"/>
  <c r="AQ412" i="11"/>
  <c r="AP412" i="11"/>
  <c r="AO412" i="11"/>
  <c r="AN412" i="11"/>
  <c r="AM412" i="11"/>
  <c r="AL412" i="11"/>
  <c r="AK412" i="11"/>
  <c r="AJ412" i="11"/>
  <c r="AI412" i="11"/>
  <c r="AH412" i="11"/>
  <c r="AG412" i="11"/>
  <c r="AF412" i="11"/>
  <c r="AE412" i="11"/>
  <c r="AD412" i="11"/>
  <c r="AC412" i="11"/>
  <c r="AB412" i="11"/>
  <c r="AA412" i="11"/>
  <c r="Z412" i="11"/>
  <c r="Y412" i="11"/>
  <c r="X412" i="11"/>
  <c r="W412" i="11"/>
  <c r="V412" i="11"/>
  <c r="U412" i="11"/>
  <c r="T412" i="11"/>
  <c r="S412" i="11"/>
  <c r="R412" i="11"/>
  <c r="Q412" i="11"/>
  <c r="P412" i="11"/>
  <c r="O412" i="11"/>
  <c r="N412" i="11"/>
  <c r="M412" i="11"/>
  <c r="L412" i="11"/>
  <c r="K412" i="11"/>
  <c r="J412" i="11"/>
  <c r="I412" i="11"/>
  <c r="H412" i="11"/>
  <c r="G412" i="11"/>
  <c r="D412" i="11"/>
  <c r="C412" i="11"/>
  <c r="B412" i="11"/>
  <c r="A412" i="11"/>
  <c r="HB411" i="11"/>
  <c r="GD410" i="11"/>
  <c r="GC410" i="11"/>
  <c r="FZ410" i="11"/>
  <c r="FY410" i="11"/>
  <c r="FX410" i="11"/>
  <c r="FW410" i="11"/>
  <c r="FV410" i="11"/>
  <c r="FU410" i="11"/>
  <c r="FT410" i="11"/>
  <c r="FS410" i="11"/>
  <c r="FR410" i="11"/>
  <c r="FQ410" i="11"/>
  <c r="FM410" i="11"/>
  <c r="FL410" i="11"/>
  <c r="FK410" i="11"/>
  <c r="FJ410" i="11"/>
  <c r="FI410" i="11"/>
  <c r="FH410" i="11"/>
  <c r="FG410" i="11"/>
  <c r="FF410" i="11"/>
  <c r="FE410" i="11"/>
  <c r="FD410" i="11"/>
  <c r="FC410" i="11"/>
  <c r="FB410" i="11"/>
  <c r="FA410" i="11"/>
  <c r="EZ410" i="11"/>
  <c r="EY410" i="11"/>
  <c r="EX410" i="11"/>
  <c r="EW410" i="11"/>
  <c r="EV410" i="11"/>
  <c r="EU410" i="11"/>
  <c r="ET410" i="11"/>
  <c r="ES410" i="11"/>
  <c r="ER410" i="11"/>
  <c r="EQ410" i="11"/>
  <c r="EP410" i="11"/>
  <c r="EO410" i="11"/>
  <c r="EN410" i="11"/>
  <c r="EM410" i="11"/>
  <c r="EL410" i="11"/>
  <c r="EK410" i="11"/>
  <c r="EJ410" i="11"/>
  <c r="EI410" i="11"/>
  <c r="EH410" i="11"/>
  <c r="EG410" i="11"/>
  <c r="EF410" i="11"/>
  <c r="EE410" i="11"/>
  <c r="ED410" i="11"/>
  <c r="EC410" i="11"/>
  <c r="EB410" i="11"/>
  <c r="EA410" i="11"/>
  <c r="DZ410" i="11"/>
  <c r="DY410" i="11"/>
  <c r="DX410" i="11"/>
  <c r="DW410" i="11"/>
  <c r="DV410" i="11"/>
  <c r="DU410" i="11"/>
  <c r="DT410" i="11"/>
  <c r="DS410" i="11"/>
  <c r="DR410" i="11"/>
  <c r="DQ410" i="11"/>
  <c r="DP410" i="11"/>
  <c r="DO410" i="11"/>
  <c r="DN410" i="11"/>
  <c r="DM410" i="11"/>
  <c r="DL410" i="11"/>
  <c r="DK410" i="11"/>
  <c r="DJ410" i="11"/>
  <c r="DI410" i="11"/>
  <c r="DH410" i="11"/>
  <c r="DG410" i="11"/>
  <c r="DF410" i="11"/>
  <c r="DB410" i="11"/>
  <c r="DA410" i="11"/>
  <c r="CZ410" i="11"/>
  <c r="CY410" i="11"/>
  <c r="CX410" i="11"/>
  <c r="CW410" i="11"/>
  <c r="CV410" i="11"/>
  <c r="CU410" i="11"/>
  <c r="CT410" i="11"/>
  <c r="CS410" i="11"/>
  <c r="CR410" i="11"/>
  <c r="CQ410" i="11"/>
  <c r="CP410" i="11"/>
  <c r="CO410" i="11"/>
  <c r="CN410" i="11"/>
  <c r="CM410" i="11"/>
  <c r="CG410" i="11"/>
  <c r="CF410" i="11"/>
  <c r="CD410" i="11"/>
  <c r="CC410" i="11"/>
  <c r="BY410" i="11"/>
  <c r="BL410" i="11"/>
  <c r="BK410" i="11"/>
  <c r="BJ410" i="11"/>
  <c r="BI410" i="11"/>
  <c r="BH410" i="11"/>
  <c r="BG410" i="11"/>
  <c r="BF410" i="11"/>
  <c r="BE410" i="11"/>
  <c r="BD410" i="11"/>
  <c r="BC410" i="11"/>
  <c r="BB410" i="11"/>
  <c r="BA410" i="11"/>
  <c r="AZ410" i="11"/>
  <c r="AY410" i="11"/>
  <c r="AX410" i="11"/>
  <c r="AW410" i="11"/>
  <c r="AV410" i="11"/>
  <c r="AU410" i="11"/>
  <c r="AT410" i="11"/>
  <c r="AS410" i="11"/>
  <c r="AR410" i="11"/>
  <c r="AQ410" i="11"/>
  <c r="AP410" i="11"/>
  <c r="AO410" i="11"/>
  <c r="AN410" i="11"/>
  <c r="AM410" i="11"/>
  <c r="AL410" i="11"/>
  <c r="AK410" i="11"/>
  <c r="AJ410" i="11"/>
  <c r="AI410" i="11"/>
  <c r="AH410" i="11"/>
  <c r="AG410" i="11"/>
  <c r="AF410" i="11"/>
  <c r="AE410" i="11"/>
  <c r="AD410" i="11"/>
  <c r="AC410" i="11"/>
  <c r="AB410" i="11"/>
  <c r="AA410" i="11"/>
  <c r="Z410" i="11"/>
  <c r="Y410" i="11"/>
  <c r="X410" i="11"/>
  <c r="W410" i="11"/>
  <c r="V410" i="11"/>
  <c r="U410" i="11"/>
  <c r="T410" i="11"/>
  <c r="S410" i="11"/>
  <c r="R410" i="11"/>
  <c r="Q410" i="11"/>
  <c r="P410" i="11"/>
  <c r="O410" i="11"/>
  <c r="N410" i="11"/>
  <c r="M410" i="11"/>
  <c r="L410" i="11"/>
  <c r="K410" i="11"/>
  <c r="J410" i="11"/>
  <c r="I410" i="11"/>
  <c r="H410" i="11"/>
  <c r="G410" i="11"/>
  <c r="D410" i="11"/>
  <c r="C410" i="11"/>
  <c r="B410" i="11"/>
  <c r="A410" i="11"/>
  <c r="HB409" i="11"/>
  <c r="FZ408" i="11"/>
  <c r="FY408" i="11"/>
  <c r="FX408" i="11"/>
  <c r="FW408" i="11"/>
  <c r="FV408" i="11"/>
  <c r="FU408" i="11"/>
  <c r="FT408" i="11"/>
  <c r="FS408" i="11"/>
  <c r="FR408" i="11"/>
  <c r="FQ408" i="11"/>
  <c r="FM408" i="11"/>
  <c r="FL408" i="11"/>
  <c r="FK408" i="11"/>
  <c r="FJ408" i="11"/>
  <c r="FI408" i="11"/>
  <c r="FH408" i="11"/>
  <c r="FG408" i="11"/>
  <c r="FF408" i="11"/>
  <c r="FE408" i="11"/>
  <c r="FD408" i="11"/>
  <c r="FC408" i="11"/>
  <c r="FB408" i="11"/>
  <c r="FA408" i="11"/>
  <c r="EZ408" i="11"/>
  <c r="EY408" i="11"/>
  <c r="EX408" i="11"/>
  <c r="EW408" i="11"/>
  <c r="EV408" i="11"/>
  <c r="EU408" i="11"/>
  <c r="ET408" i="11"/>
  <c r="ES408" i="11"/>
  <c r="ER408" i="11"/>
  <c r="EQ408" i="11"/>
  <c r="EP408" i="11"/>
  <c r="EO408" i="11"/>
  <c r="EN408" i="11"/>
  <c r="EM408" i="11"/>
  <c r="EL408" i="11"/>
  <c r="EK408" i="11"/>
  <c r="EJ408" i="11"/>
  <c r="EI408" i="11"/>
  <c r="EH408" i="11"/>
  <c r="EG408" i="11"/>
  <c r="EF408" i="11"/>
  <c r="EE408" i="11"/>
  <c r="ED408" i="11"/>
  <c r="EC408" i="11"/>
  <c r="EB408" i="11"/>
  <c r="EA408" i="11"/>
  <c r="DZ408" i="11"/>
  <c r="DY408" i="11"/>
  <c r="DX408" i="11"/>
  <c r="DW408" i="11"/>
  <c r="DV408" i="11"/>
  <c r="DU408" i="11"/>
  <c r="DT408" i="11"/>
  <c r="DS408" i="11"/>
  <c r="DR408" i="11"/>
  <c r="DQ408" i="11"/>
  <c r="DP408" i="11"/>
  <c r="DO408" i="11"/>
  <c r="DN408" i="11"/>
  <c r="DM408" i="11"/>
  <c r="DL408" i="11"/>
  <c r="DK408" i="11"/>
  <c r="DJ408" i="11"/>
  <c r="DI408" i="11"/>
  <c r="DH408" i="11"/>
  <c r="DG408" i="11"/>
  <c r="DB408" i="11"/>
  <c r="DA408" i="11"/>
  <c r="CZ408" i="11"/>
  <c r="CY408" i="11"/>
  <c r="CX408" i="11"/>
  <c r="CV408" i="11"/>
  <c r="CU408" i="11"/>
  <c r="CT408" i="11"/>
  <c r="CS408" i="11"/>
  <c r="CR408" i="11"/>
  <c r="CQ408" i="11"/>
  <c r="CP408" i="11"/>
  <c r="CO408" i="11"/>
  <c r="CN408" i="11"/>
  <c r="CM408" i="11"/>
  <c r="BL408" i="11"/>
  <c r="BK408" i="11"/>
  <c r="BJ408" i="11"/>
  <c r="BI408" i="11"/>
  <c r="BH408" i="11"/>
  <c r="BG408" i="11"/>
  <c r="BF408" i="11"/>
  <c r="BE408" i="11"/>
  <c r="AZ408" i="11"/>
  <c r="AY408" i="11"/>
  <c r="AX408" i="11"/>
  <c r="AW408" i="11"/>
  <c r="AV408" i="11"/>
  <c r="AU408" i="11"/>
  <c r="AT408" i="11"/>
  <c r="AS408" i="11"/>
  <c r="AR408" i="11"/>
  <c r="AQ408" i="11"/>
  <c r="AP408" i="11"/>
  <c r="AO408" i="11"/>
  <c r="AN408" i="11"/>
  <c r="AM408" i="11"/>
  <c r="AL408" i="11"/>
  <c r="AK408" i="11"/>
  <c r="AJ408" i="11"/>
  <c r="AI408" i="11"/>
  <c r="AH408" i="11"/>
  <c r="AG408" i="11"/>
  <c r="AF408" i="11"/>
  <c r="AE408" i="11"/>
  <c r="AD408" i="11"/>
  <c r="AC408" i="11"/>
  <c r="AB408" i="11"/>
  <c r="AA408" i="11"/>
  <c r="Z408" i="11"/>
  <c r="Y408" i="11"/>
  <c r="X408" i="11"/>
  <c r="W408" i="11"/>
  <c r="V408" i="11"/>
  <c r="U408" i="11"/>
  <c r="T408" i="11"/>
  <c r="S408" i="11"/>
  <c r="R408" i="11"/>
  <c r="Q408" i="11"/>
  <c r="P408" i="11"/>
  <c r="O408" i="11"/>
  <c r="N408" i="11"/>
  <c r="M408" i="11"/>
  <c r="K408" i="11"/>
  <c r="J408" i="11"/>
  <c r="I408" i="11"/>
  <c r="H408" i="11"/>
  <c r="G408" i="11"/>
  <c r="D408" i="11"/>
  <c r="C408" i="11"/>
  <c r="B408" i="11"/>
  <c r="A408" i="11"/>
  <c r="HB407" i="11"/>
  <c r="GD406" i="11"/>
  <c r="GC406" i="11"/>
  <c r="FZ406" i="11"/>
  <c r="FY406" i="11"/>
  <c r="FX406" i="11"/>
  <c r="FW406" i="11"/>
  <c r="FV406" i="11"/>
  <c r="FU406" i="11"/>
  <c r="FT406" i="11"/>
  <c r="FS406" i="11"/>
  <c r="FR406" i="11"/>
  <c r="FQ406" i="11"/>
  <c r="FP406" i="11"/>
  <c r="FO406" i="11"/>
  <c r="FN406" i="11"/>
  <c r="FM406" i="11"/>
  <c r="FL406" i="11"/>
  <c r="FK406" i="11"/>
  <c r="FJ406" i="11"/>
  <c r="FI406" i="11"/>
  <c r="FH406" i="11"/>
  <c r="FG406" i="11"/>
  <c r="FF406" i="11"/>
  <c r="FE406" i="11"/>
  <c r="FD406" i="11"/>
  <c r="FC406" i="11"/>
  <c r="FB406" i="11"/>
  <c r="FA406" i="11"/>
  <c r="EZ406" i="11"/>
  <c r="EY406" i="11"/>
  <c r="EX406" i="11"/>
  <c r="EW406" i="11"/>
  <c r="EV406" i="11"/>
  <c r="EU406" i="11"/>
  <c r="ET406" i="11"/>
  <c r="ES406" i="11"/>
  <c r="ER406" i="11"/>
  <c r="EQ406" i="11"/>
  <c r="EP406" i="11"/>
  <c r="EO406" i="11"/>
  <c r="EN406" i="11"/>
  <c r="EM406" i="11"/>
  <c r="EL406" i="11"/>
  <c r="EK406" i="11"/>
  <c r="EJ406" i="11"/>
  <c r="EI406" i="11"/>
  <c r="EH406" i="11"/>
  <c r="EG406" i="11"/>
  <c r="EF406" i="11"/>
  <c r="EE406" i="11"/>
  <c r="ED406" i="11"/>
  <c r="EC406" i="11"/>
  <c r="EB406" i="11"/>
  <c r="EA406" i="11"/>
  <c r="DZ406" i="11"/>
  <c r="DY406" i="11"/>
  <c r="DX406" i="11"/>
  <c r="DW406" i="11"/>
  <c r="DV406" i="11"/>
  <c r="DU406" i="11"/>
  <c r="DT406" i="11"/>
  <c r="DS406" i="11"/>
  <c r="DR406" i="11"/>
  <c r="DQ406" i="11"/>
  <c r="DP406" i="11"/>
  <c r="DO406" i="11"/>
  <c r="DN406" i="11"/>
  <c r="DM406" i="11"/>
  <c r="DL406" i="11"/>
  <c r="DK406" i="11"/>
  <c r="DJ406" i="11"/>
  <c r="DI406" i="11"/>
  <c r="DH406" i="11"/>
  <c r="DG406" i="11"/>
  <c r="DF406" i="11"/>
  <c r="DB406" i="11"/>
  <c r="DA406" i="11"/>
  <c r="CZ406" i="11"/>
  <c r="CY406" i="11"/>
  <c r="CX406" i="11"/>
  <c r="CW406" i="11"/>
  <c r="CV406" i="11"/>
  <c r="CU406" i="11"/>
  <c r="CT406" i="11"/>
  <c r="CS406" i="11"/>
  <c r="CR406" i="11"/>
  <c r="CQ406" i="11"/>
  <c r="CP406" i="11"/>
  <c r="CO406" i="11"/>
  <c r="CN406" i="11"/>
  <c r="CM406" i="11"/>
  <c r="CG406" i="11"/>
  <c r="CF406" i="11"/>
  <c r="CD406" i="11"/>
  <c r="CC406" i="11"/>
  <c r="CB406" i="11"/>
  <c r="BL406" i="11"/>
  <c r="BK406" i="11"/>
  <c r="BJ406" i="11"/>
  <c r="BI406" i="11"/>
  <c r="BH406" i="11"/>
  <c r="BG406" i="11"/>
  <c r="BF406" i="11"/>
  <c r="BE406" i="11"/>
  <c r="BD406" i="11"/>
  <c r="BC406" i="11"/>
  <c r="BB406" i="11"/>
  <c r="BA406" i="11"/>
  <c r="AZ406" i="11"/>
  <c r="AY406" i="11"/>
  <c r="AX406" i="11"/>
  <c r="AW406" i="11"/>
  <c r="AV406" i="11"/>
  <c r="AU406" i="11"/>
  <c r="AT406" i="11"/>
  <c r="AS406" i="11"/>
  <c r="AR406" i="11"/>
  <c r="AQ406" i="11"/>
  <c r="AP406" i="11"/>
  <c r="AO406" i="11"/>
  <c r="AN406" i="11"/>
  <c r="AM406" i="11"/>
  <c r="AL406" i="11"/>
  <c r="AK406" i="11"/>
  <c r="AJ406" i="11"/>
  <c r="AI406" i="11"/>
  <c r="AH406" i="11"/>
  <c r="AG406" i="11"/>
  <c r="AF406" i="11"/>
  <c r="AE406" i="11"/>
  <c r="AD406" i="11"/>
  <c r="AC406" i="11"/>
  <c r="AB406" i="11"/>
  <c r="AA406" i="11"/>
  <c r="Z406" i="11"/>
  <c r="Y406" i="11"/>
  <c r="X406" i="11"/>
  <c r="W406" i="11"/>
  <c r="V406" i="11"/>
  <c r="U406" i="11"/>
  <c r="T406" i="11"/>
  <c r="S406" i="11"/>
  <c r="R406" i="11"/>
  <c r="Q406" i="11"/>
  <c r="P406" i="11"/>
  <c r="O406" i="11"/>
  <c r="N406" i="11"/>
  <c r="M406" i="11"/>
  <c r="L406" i="11"/>
  <c r="K406" i="11"/>
  <c r="J406" i="11"/>
  <c r="I406" i="11"/>
  <c r="H406" i="11"/>
  <c r="G406" i="11"/>
  <c r="D406" i="11"/>
  <c r="C406" i="11"/>
  <c r="B406" i="11"/>
  <c r="A406" i="11"/>
  <c r="HB405" i="11"/>
  <c r="GD404" i="11"/>
  <c r="GC404" i="11"/>
  <c r="FZ404" i="11"/>
  <c r="FY404" i="11"/>
  <c r="FX404" i="11"/>
  <c r="FW404" i="11"/>
  <c r="FV404" i="11"/>
  <c r="FU404" i="11"/>
  <c r="FT404" i="11"/>
  <c r="FS404" i="11"/>
  <c r="FR404" i="11"/>
  <c r="FQ404" i="11"/>
  <c r="FP404" i="11"/>
  <c r="FO404" i="11"/>
  <c r="FN404" i="11"/>
  <c r="FM404" i="11"/>
  <c r="FL404" i="11"/>
  <c r="FK404" i="11"/>
  <c r="FJ404" i="11"/>
  <c r="FI404" i="11"/>
  <c r="FH404" i="11"/>
  <c r="FG404" i="11"/>
  <c r="FF404" i="11"/>
  <c r="FE404" i="11"/>
  <c r="FD404" i="11"/>
  <c r="FC404" i="11"/>
  <c r="FB404" i="11"/>
  <c r="FA404" i="11"/>
  <c r="EZ404" i="11"/>
  <c r="EY404" i="11"/>
  <c r="EX404" i="11"/>
  <c r="EW404" i="11"/>
  <c r="EV404" i="11"/>
  <c r="EU404" i="11"/>
  <c r="ET404" i="11"/>
  <c r="ES404" i="11"/>
  <c r="ER404" i="11"/>
  <c r="EQ404" i="11"/>
  <c r="EP404" i="11"/>
  <c r="EO404" i="11"/>
  <c r="EN404" i="11"/>
  <c r="EM404" i="11"/>
  <c r="EL404" i="11"/>
  <c r="EK404" i="11"/>
  <c r="EJ404" i="11"/>
  <c r="EI404" i="11"/>
  <c r="EH404" i="11"/>
  <c r="EG404" i="11"/>
  <c r="EF404" i="11"/>
  <c r="EE404" i="11"/>
  <c r="ED404" i="11"/>
  <c r="EC404" i="11"/>
  <c r="EB404" i="11"/>
  <c r="EA404" i="11"/>
  <c r="DZ404" i="11"/>
  <c r="DY404" i="11"/>
  <c r="DX404" i="11"/>
  <c r="DW404" i="11"/>
  <c r="DV404" i="11"/>
  <c r="DU404" i="11"/>
  <c r="DT404" i="11"/>
  <c r="DS404" i="11"/>
  <c r="DR404" i="11"/>
  <c r="DQ404" i="11"/>
  <c r="DP404" i="11"/>
  <c r="DO404" i="11"/>
  <c r="DN404" i="11"/>
  <c r="DM404" i="11"/>
  <c r="DL404" i="11"/>
  <c r="DK404" i="11"/>
  <c r="DJ404" i="11"/>
  <c r="DI404" i="11"/>
  <c r="DH404" i="11"/>
  <c r="DG404" i="11"/>
  <c r="DF404" i="11"/>
  <c r="DB404" i="11"/>
  <c r="DA404" i="11"/>
  <c r="CZ404" i="11"/>
  <c r="CY404" i="11"/>
  <c r="CX404" i="11"/>
  <c r="CW404" i="11"/>
  <c r="CV404" i="11"/>
  <c r="CU404" i="11"/>
  <c r="CT404" i="11"/>
  <c r="CS404" i="11"/>
  <c r="CR404" i="11"/>
  <c r="CQ404" i="11"/>
  <c r="CP404" i="11"/>
  <c r="CO404" i="11"/>
  <c r="CN404" i="11"/>
  <c r="CM404" i="11"/>
  <c r="CG404" i="11"/>
  <c r="CE404" i="11"/>
  <c r="CD404" i="11"/>
  <c r="CC404" i="11"/>
  <c r="CB404" i="11"/>
  <c r="BL404" i="11"/>
  <c r="BK404" i="11"/>
  <c r="BJ404" i="11"/>
  <c r="BI404" i="11"/>
  <c r="BH404" i="11"/>
  <c r="BG404" i="11"/>
  <c r="BF404" i="11"/>
  <c r="BE404" i="11"/>
  <c r="BD404" i="11"/>
  <c r="BC404" i="11"/>
  <c r="BB404" i="11"/>
  <c r="BA404" i="11"/>
  <c r="AZ404" i="11"/>
  <c r="AY404" i="11"/>
  <c r="AX404" i="11"/>
  <c r="AW404" i="11"/>
  <c r="AV404" i="11"/>
  <c r="AU404" i="11"/>
  <c r="AT404" i="11"/>
  <c r="AS404" i="11"/>
  <c r="AR404" i="11"/>
  <c r="AQ404" i="11"/>
  <c r="AP404" i="11"/>
  <c r="AO404" i="11"/>
  <c r="AN404" i="11"/>
  <c r="AM404" i="11"/>
  <c r="AL404" i="11"/>
  <c r="AK404" i="11"/>
  <c r="AJ404" i="11"/>
  <c r="AI404" i="11"/>
  <c r="AH404" i="11"/>
  <c r="AG404" i="11"/>
  <c r="AF404" i="11"/>
  <c r="AE404" i="11"/>
  <c r="AD404" i="11"/>
  <c r="AC404" i="11"/>
  <c r="AB404" i="11"/>
  <c r="AA404" i="11"/>
  <c r="Z404" i="11"/>
  <c r="Y404" i="11"/>
  <c r="X404" i="11"/>
  <c r="W404" i="11"/>
  <c r="V404" i="11"/>
  <c r="U404" i="11"/>
  <c r="T404" i="11"/>
  <c r="S404" i="11"/>
  <c r="R404" i="11"/>
  <c r="Q404" i="11"/>
  <c r="P404" i="11"/>
  <c r="O404" i="11"/>
  <c r="N404" i="11"/>
  <c r="M404" i="11"/>
  <c r="L404" i="11"/>
  <c r="K404" i="11"/>
  <c r="J404" i="11"/>
  <c r="I404" i="11"/>
  <c r="H404" i="11"/>
  <c r="G404" i="11"/>
  <c r="D404" i="11"/>
  <c r="C404" i="11"/>
  <c r="B404" i="11"/>
  <c r="A404" i="11"/>
  <c r="HB403" i="11"/>
  <c r="GD402" i="11"/>
  <c r="GC402" i="11"/>
  <c r="FZ402" i="11"/>
  <c r="FY402" i="11"/>
  <c r="FX402" i="11"/>
  <c r="FW402" i="11"/>
  <c r="FV402" i="11"/>
  <c r="FU402" i="11"/>
  <c r="FT402" i="11"/>
  <c r="FS402" i="11"/>
  <c r="FR402" i="11"/>
  <c r="FQ402" i="11"/>
  <c r="FM402" i="11"/>
  <c r="FL402" i="11"/>
  <c r="FK402" i="11"/>
  <c r="FJ402" i="11"/>
  <c r="FI402" i="11"/>
  <c r="FH402" i="11"/>
  <c r="FG402" i="11"/>
  <c r="FF402" i="11"/>
  <c r="FE402" i="11"/>
  <c r="FD402" i="11"/>
  <c r="FC402" i="11"/>
  <c r="FB402" i="11"/>
  <c r="FA402" i="11"/>
  <c r="EZ402" i="11"/>
  <c r="EY402" i="11"/>
  <c r="EX402" i="11"/>
  <c r="EW402" i="11"/>
  <c r="EV402" i="11"/>
  <c r="EU402" i="11"/>
  <c r="ET402" i="11"/>
  <c r="ES402" i="11"/>
  <c r="ER402" i="11"/>
  <c r="EQ402" i="11"/>
  <c r="EP402" i="11"/>
  <c r="EO402" i="11"/>
  <c r="EN402" i="11"/>
  <c r="EM402" i="11"/>
  <c r="EL402" i="11"/>
  <c r="EK402" i="11"/>
  <c r="EJ402" i="11"/>
  <c r="EI402" i="11"/>
  <c r="EH402" i="11"/>
  <c r="EG402" i="11"/>
  <c r="EF402" i="11"/>
  <c r="EE402" i="11"/>
  <c r="ED402" i="11"/>
  <c r="EC402" i="11"/>
  <c r="EB402" i="11"/>
  <c r="EA402" i="11"/>
  <c r="DZ402" i="11"/>
  <c r="DY402" i="11"/>
  <c r="DX402" i="11"/>
  <c r="DW402" i="11"/>
  <c r="DV402" i="11"/>
  <c r="DU402" i="11"/>
  <c r="DT402" i="11"/>
  <c r="DS402" i="11"/>
  <c r="DR402" i="11"/>
  <c r="DQ402" i="11"/>
  <c r="DP402" i="11"/>
  <c r="DO402" i="11"/>
  <c r="DN402" i="11"/>
  <c r="DM402" i="11"/>
  <c r="DL402" i="11"/>
  <c r="DK402" i="11"/>
  <c r="DJ402" i="11"/>
  <c r="DI402" i="11"/>
  <c r="DH402" i="11"/>
  <c r="DG402" i="11"/>
  <c r="DF402" i="11"/>
  <c r="DB402" i="11"/>
  <c r="DA402" i="11"/>
  <c r="CZ402" i="11"/>
  <c r="CY402" i="11"/>
  <c r="CX402" i="11"/>
  <c r="CW402" i="11"/>
  <c r="CV402" i="11"/>
  <c r="CU402" i="11"/>
  <c r="CT402" i="11"/>
  <c r="CS402" i="11"/>
  <c r="CR402" i="11"/>
  <c r="CQ402" i="11"/>
  <c r="CP402" i="11"/>
  <c r="CO402" i="11"/>
  <c r="CN402" i="11"/>
  <c r="CM402" i="11"/>
  <c r="CG402" i="11"/>
  <c r="CF402" i="11"/>
  <c r="CD402" i="11"/>
  <c r="CC402" i="11"/>
  <c r="CA402" i="11"/>
  <c r="BY402" i="11"/>
  <c r="BL402" i="11"/>
  <c r="BK402" i="11"/>
  <c r="BJ402" i="11"/>
  <c r="BI402" i="11"/>
  <c r="BH402" i="11"/>
  <c r="BG402" i="11"/>
  <c r="BF402" i="11"/>
  <c r="BE402" i="11"/>
  <c r="BD402" i="11"/>
  <c r="BC402" i="11"/>
  <c r="AZ402" i="11"/>
  <c r="AY402" i="11"/>
  <c r="AX402" i="11"/>
  <c r="AW402" i="11"/>
  <c r="AV402" i="11"/>
  <c r="AU402" i="11"/>
  <c r="AT402" i="11"/>
  <c r="AS402" i="11"/>
  <c r="AR402" i="11"/>
  <c r="AQ402" i="11"/>
  <c r="AP402" i="11"/>
  <c r="AO402" i="11"/>
  <c r="AN402" i="11"/>
  <c r="AM402" i="11"/>
  <c r="AL402" i="11"/>
  <c r="AK402" i="11"/>
  <c r="AJ402" i="11"/>
  <c r="AI402" i="11"/>
  <c r="AH402" i="11"/>
  <c r="AG402" i="11"/>
  <c r="AF402" i="11"/>
  <c r="AE402" i="11"/>
  <c r="AD402" i="11"/>
  <c r="AC402" i="11"/>
  <c r="AB402" i="11"/>
  <c r="AA402" i="11"/>
  <c r="Z402" i="11"/>
  <c r="Y402" i="11"/>
  <c r="X402" i="11"/>
  <c r="W402" i="11"/>
  <c r="V402" i="11"/>
  <c r="U402" i="11"/>
  <c r="T402" i="11"/>
  <c r="S402" i="11"/>
  <c r="R402" i="11"/>
  <c r="Q402" i="11"/>
  <c r="N402" i="11"/>
  <c r="M402" i="11"/>
  <c r="L402" i="11"/>
  <c r="D402" i="11"/>
  <c r="C402" i="11"/>
  <c r="B402" i="11"/>
  <c r="A402" i="11"/>
  <c r="HB401" i="11"/>
  <c r="GD400" i="11"/>
  <c r="GC400" i="11"/>
  <c r="FZ400" i="11"/>
  <c r="FY400" i="11"/>
  <c r="FX400" i="11"/>
  <c r="FW400" i="11"/>
  <c r="FV400" i="11"/>
  <c r="FU400" i="11"/>
  <c r="FT400" i="11"/>
  <c r="FS400" i="11"/>
  <c r="FR400" i="11"/>
  <c r="FQ400" i="11"/>
  <c r="FM400" i="11"/>
  <c r="FL400" i="11"/>
  <c r="FK400" i="11"/>
  <c r="FJ400" i="11"/>
  <c r="FI400" i="11"/>
  <c r="FH400" i="11"/>
  <c r="FG400" i="11"/>
  <c r="FF400" i="11"/>
  <c r="FE400" i="11"/>
  <c r="FD400" i="11"/>
  <c r="FC400" i="11"/>
  <c r="FB400" i="11"/>
  <c r="FA400" i="11"/>
  <c r="EZ400" i="11"/>
  <c r="EY400" i="11"/>
  <c r="EX400" i="11"/>
  <c r="EW400" i="11"/>
  <c r="EV400" i="11"/>
  <c r="EU400" i="11"/>
  <c r="ET400" i="11"/>
  <c r="ES400" i="11"/>
  <c r="ER400" i="11"/>
  <c r="EQ400" i="11"/>
  <c r="EP400" i="11"/>
  <c r="EO400" i="11"/>
  <c r="EN400" i="11"/>
  <c r="EM400" i="11"/>
  <c r="EL400" i="11"/>
  <c r="EK400" i="11"/>
  <c r="EJ400" i="11"/>
  <c r="EI400" i="11"/>
  <c r="EH400" i="11"/>
  <c r="EG400" i="11"/>
  <c r="EF400" i="11"/>
  <c r="EE400" i="11"/>
  <c r="ED400" i="11"/>
  <c r="EC400" i="11"/>
  <c r="EB400" i="11"/>
  <c r="EA400" i="11"/>
  <c r="DZ400" i="11"/>
  <c r="DY400" i="11"/>
  <c r="DX400" i="11"/>
  <c r="DW400" i="11"/>
  <c r="DV400" i="11"/>
  <c r="DU400" i="11"/>
  <c r="DT400" i="11"/>
  <c r="DS400" i="11"/>
  <c r="DR400" i="11"/>
  <c r="DQ400" i="11"/>
  <c r="DP400" i="11"/>
  <c r="DO400" i="11"/>
  <c r="DN400" i="11"/>
  <c r="DM400" i="11"/>
  <c r="DL400" i="11"/>
  <c r="DK400" i="11"/>
  <c r="DJ400" i="11"/>
  <c r="DI400" i="11"/>
  <c r="DH400" i="11"/>
  <c r="DG400" i="11"/>
  <c r="DF400" i="11"/>
  <c r="DB400" i="11"/>
  <c r="DA400" i="11"/>
  <c r="CZ400" i="11"/>
  <c r="CY400" i="11"/>
  <c r="CX400" i="11"/>
  <c r="CW400" i="11"/>
  <c r="CV400" i="11"/>
  <c r="CU400" i="11"/>
  <c r="CT400" i="11"/>
  <c r="CS400" i="11"/>
  <c r="CR400" i="11"/>
  <c r="CQ400" i="11"/>
  <c r="CP400" i="11"/>
  <c r="CO400" i="11"/>
  <c r="CN400" i="11"/>
  <c r="CM400" i="11"/>
  <c r="CF400" i="11"/>
  <c r="CD400" i="11"/>
  <c r="CC400" i="11"/>
  <c r="BY400" i="11"/>
  <c r="BL400" i="11"/>
  <c r="BK400" i="11"/>
  <c r="BJ400" i="11"/>
  <c r="BI400" i="11"/>
  <c r="BH400" i="11"/>
  <c r="BG400" i="11"/>
  <c r="BF400" i="11"/>
  <c r="BE400" i="11"/>
  <c r="BD400" i="11"/>
  <c r="BC400" i="11"/>
  <c r="BB400" i="11"/>
  <c r="BA400" i="11"/>
  <c r="AZ400" i="11"/>
  <c r="AY400" i="11"/>
  <c r="AX400" i="11"/>
  <c r="AW400" i="11"/>
  <c r="AV400" i="11"/>
  <c r="AU400" i="11"/>
  <c r="AT400" i="11"/>
  <c r="AS400" i="11"/>
  <c r="AR400" i="11"/>
  <c r="AQ400" i="11"/>
  <c r="AP400" i="11"/>
  <c r="AO400" i="11"/>
  <c r="AN400" i="11"/>
  <c r="AM400" i="11"/>
  <c r="AL400" i="11"/>
  <c r="AK400" i="11"/>
  <c r="AJ400" i="11"/>
  <c r="AI400" i="11"/>
  <c r="AH400" i="11"/>
  <c r="AG400" i="11"/>
  <c r="AF400" i="11"/>
  <c r="AE400" i="11"/>
  <c r="AD400" i="11"/>
  <c r="AC400" i="11"/>
  <c r="AB400" i="11"/>
  <c r="AA400" i="11"/>
  <c r="Z400" i="11"/>
  <c r="Y400" i="11"/>
  <c r="X400" i="11"/>
  <c r="W400" i="11"/>
  <c r="V400" i="11"/>
  <c r="U400" i="11"/>
  <c r="T400" i="11"/>
  <c r="S400" i="11"/>
  <c r="R400" i="11"/>
  <c r="Q400" i="11"/>
  <c r="P400" i="11"/>
  <c r="O400" i="11"/>
  <c r="N400" i="11"/>
  <c r="M400" i="11"/>
  <c r="L400" i="11"/>
  <c r="K400" i="11"/>
  <c r="J400" i="11"/>
  <c r="I400" i="11"/>
  <c r="H400" i="11"/>
  <c r="G400" i="11"/>
  <c r="D400" i="11"/>
  <c r="C400" i="11"/>
  <c r="B400" i="11"/>
  <c r="A400" i="11"/>
  <c r="HB399" i="11"/>
  <c r="GD398" i="11"/>
  <c r="GC398" i="11"/>
  <c r="FZ398" i="11"/>
  <c r="FY398" i="11"/>
  <c r="FX398" i="11"/>
  <c r="FW398" i="11"/>
  <c r="FV398" i="11"/>
  <c r="FU398" i="11"/>
  <c r="FT398" i="11"/>
  <c r="FS398" i="11"/>
  <c r="FR398" i="11"/>
  <c r="FQ398" i="11"/>
  <c r="FM398" i="11"/>
  <c r="FL398" i="11"/>
  <c r="FK398" i="11"/>
  <c r="FJ398" i="11"/>
  <c r="FI398" i="11"/>
  <c r="FH398" i="11"/>
  <c r="FG398" i="11"/>
  <c r="FF398" i="11"/>
  <c r="FE398" i="11"/>
  <c r="FD398" i="11"/>
  <c r="FC398" i="11"/>
  <c r="FB398" i="11"/>
  <c r="FA398" i="11"/>
  <c r="EZ398" i="11"/>
  <c r="EY398" i="11"/>
  <c r="EX398" i="11"/>
  <c r="EW398" i="11"/>
  <c r="EV398" i="11"/>
  <c r="EU398" i="11"/>
  <c r="ET398" i="11"/>
  <c r="ES398" i="11"/>
  <c r="ER398" i="11"/>
  <c r="EQ398" i="11"/>
  <c r="EP398" i="11"/>
  <c r="EO398" i="11"/>
  <c r="EN398" i="11"/>
  <c r="EM398" i="11"/>
  <c r="EL398" i="11"/>
  <c r="EK398" i="11"/>
  <c r="EJ398" i="11"/>
  <c r="EI398" i="11"/>
  <c r="EH398" i="11"/>
  <c r="EG398" i="11"/>
  <c r="EF398" i="11"/>
  <c r="EE398" i="11"/>
  <c r="ED398" i="11"/>
  <c r="EC398" i="11"/>
  <c r="EB398" i="11"/>
  <c r="EA398" i="11"/>
  <c r="DZ398" i="11"/>
  <c r="DY398" i="11"/>
  <c r="DX398" i="11"/>
  <c r="DW398" i="11"/>
  <c r="DV398" i="11"/>
  <c r="DU398" i="11"/>
  <c r="DT398" i="11"/>
  <c r="DS398" i="11"/>
  <c r="DR398" i="11"/>
  <c r="DQ398" i="11"/>
  <c r="DP398" i="11"/>
  <c r="DO398" i="11"/>
  <c r="DN398" i="11"/>
  <c r="DM398" i="11"/>
  <c r="DL398" i="11"/>
  <c r="DK398" i="11"/>
  <c r="DJ398" i="11"/>
  <c r="DI398" i="11"/>
  <c r="DH398" i="11"/>
  <c r="DG398" i="11"/>
  <c r="DF398" i="11"/>
  <c r="DB398" i="11"/>
  <c r="DA398" i="11"/>
  <c r="CZ398" i="11"/>
  <c r="CY398" i="11"/>
  <c r="CX398" i="11"/>
  <c r="CW398" i="11"/>
  <c r="CV398" i="11"/>
  <c r="CU398" i="11"/>
  <c r="CT398" i="11"/>
  <c r="CS398" i="11"/>
  <c r="CR398" i="11"/>
  <c r="CQ398" i="11"/>
  <c r="CP398" i="11"/>
  <c r="CO398" i="11"/>
  <c r="CN398" i="11"/>
  <c r="CM398" i="11"/>
  <c r="CG398" i="11"/>
  <c r="CF398" i="11"/>
  <c r="CD398" i="11"/>
  <c r="CC398" i="11"/>
  <c r="BY398" i="11"/>
  <c r="BL398" i="11"/>
  <c r="BK398" i="11"/>
  <c r="BJ398" i="11"/>
  <c r="BI398" i="11"/>
  <c r="BH398" i="11"/>
  <c r="BG398" i="11"/>
  <c r="BF398" i="11"/>
  <c r="BE398" i="11"/>
  <c r="BD398" i="11"/>
  <c r="BC398" i="11"/>
  <c r="BB398" i="11"/>
  <c r="BA398" i="11"/>
  <c r="AZ398" i="11"/>
  <c r="AY398" i="11"/>
  <c r="AX398" i="11"/>
  <c r="AW398" i="11"/>
  <c r="AV398" i="11"/>
  <c r="AU398" i="11"/>
  <c r="AT398" i="11"/>
  <c r="AS398" i="11"/>
  <c r="AR398" i="11"/>
  <c r="AQ398" i="11"/>
  <c r="AP398" i="11"/>
  <c r="AO398" i="11"/>
  <c r="AN398" i="11"/>
  <c r="AM398" i="11"/>
  <c r="AL398" i="11"/>
  <c r="AK398" i="11"/>
  <c r="AJ398" i="11"/>
  <c r="AI398" i="11"/>
  <c r="AH398" i="11"/>
  <c r="AG398" i="11"/>
  <c r="AF398" i="11"/>
  <c r="AE398" i="11"/>
  <c r="AD398" i="11"/>
  <c r="AC398" i="11"/>
  <c r="AB398" i="11"/>
  <c r="AA398" i="11"/>
  <c r="Z398" i="11"/>
  <c r="Y398" i="11"/>
  <c r="X398" i="11"/>
  <c r="W398" i="11"/>
  <c r="V398" i="11"/>
  <c r="U398" i="11"/>
  <c r="T398" i="11"/>
  <c r="S398" i="11"/>
  <c r="R398" i="11"/>
  <c r="Q398" i="11"/>
  <c r="P398" i="11"/>
  <c r="O398" i="11"/>
  <c r="N398" i="11"/>
  <c r="M398" i="11"/>
  <c r="L398" i="11"/>
  <c r="K398" i="11"/>
  <c r="J398" i="11"/>
  <c r="I398" i="11"/>
  <c r="H398" i="11"/>
  <c r="G398" i="11"/>
  <c r="D398" i="11"/>
  <c r="C398" i="11"/>
  <c r="B398" i="11"/>
  <c r="A398" i="11"/>
  <c r="HB397" i="11"/>
  <c r="GD396" i="11"/>
  <c r="GC396" i="11"/>
  <c r="FZ396" i="11"/>
  <c r="FY396" i="11"/>
  <c r="FX396" i="11"/>
  <c r="FW396" i="11"/>
  <c r="FV396" i="11"/>
  <c r="FU396" i="11"/>
  <c r="FT396" i="11"/>
  <c r="FS396" i="11"/>
  <c r="FR396" i="11"/>
  <c r="FQ396" i="11"/>
  <c r="FP396" i="11"/>
  <c r="FO396" i="11"/>
  <c r="FN396" i="11"/>
  <c r="FM396" i="11"/>
  <c r="FL396" i="11"/>
  <c r="FK396" i="11"/>
  <c r="FJ396" i="11"/>
  <c r="FI396" i="11"/>
  <c r="FH396" i="11"/>
  <c r="FG396" i="11"/>
  <c r="FF396" i="11"/>
  <c r="FE396" i="11"/>
  <c r="FD396" i="11"/>
  <c r="FC396" i="11"/>
  <c r="FB396" i="11"/>
  <c r="FA396" i="11"/>
  <c r="EZ396" i="11"/>
  <c r="EY396" i="11"/>
  <c r="EX396" i="11"/>
  <c r="EW396" i="11"/>
  <c r="EV396" i="11"/>
  <c r="EU396" i="11"/>
  <c r="ET396" i="11"/>
  <c r="ES396" i="11"/>
  <c r="ER396" i="11"/>
  <c r="EQ396" i="11"/>
  <c r="EP396" i="11"/>
  <c r="EO396" i="11"/>
  <c r="EN396" i="11"/>
  <c r="EM396" i="11"/>
  <c r="EL396" i="11"/>
  <c r="EK396" i="11"/>
  <c r="EJ396" i="11"/>
  <c r="EI396" i="11"/>
  <c r="EH396" i="11"/>
  <c r="EG396" i="11"/>
  <c r="EF396" i="11"/>
  <c r="EE396" i="11"/>
  <c r="ED396" i="11"/>
  <c r="EC396" i="11"/>
  <c r="EB396" i="11"/>
  <c r="EA396" i="11"/>
  <c r="DZ396" i="11"/>
  <c r="DY396" i="11"/>
  <c r="DX396" i="11"/>
  <c r="DW396" i="11"/>
  <c r="DV396" i="11"/>
  <c r="DU396" i="11"/>
  <c r="DT396" i="11"/>
  <c r="DS396" i="11"/>
  <c r="DR396" i="11"/>
  <c r="DQ396" i="11"/>
  <c r="DP396" i="11"/>
  <c r="DO396" i="11"/>
  <c r="DN396" i="11"/>
  <c r="DM396" i="11"/>
  <c r="DL396" i="11"/>
  <c r="DK396" i="11"/>
  <c r="DJ396" i="11"/>
  <c r="DI396" i="11"/>
  <c r="DH396" i="11"/>
  <c r="DG396" i="11"/>
  <c r="DF396" i="11"/>
  <c r="DB396" i="11"/>
  <c r="DA396" i="11"/>
  <c r="CZ396" i="11"/>
  <c r="CY396" i="11"/>
  <c r="CX396" i="11"/>
  <c r="CW396" i="11"/>
  <c r="CV396" i="11"/>
  <c r="CU396" i="11"/>
  <c r="CT396" i="11"/>
  <c r="CS396" i="11"/>
  <c r="CR396" i="11"/>
  <c r="CQ396" i="11"/>
  <c r="CP396" i="11"/>
  <c r="CO396" i="11"/>
  <c r="CN396" i="11"/>
  <c r="CM396" i="11"/>
  <c r="CG396" i="11"/>
  <c r="CF396" i="11"/>
  <c r="CD396" i="11"/>
  <c r="CC396" i="11"/>
  <c r="BY396" i="11"/>
  <c r="BL396" i="11"/>
  <c r="BK396" i="11"/>
  <c r="BJ396" i="11"/>
  <c r="BI396" i="11"/>
  <c r="BH396" i="11"/>
  <c r="BG396" i="11"/>
  <c r="BF396" i="11"/>
  <c r="BE396" i="11"/>
  <c r="BD396" i="11"/>
  <c r="BC396" i="11"/>
  <c r="BB396" i="11"/>
  <c r="BA396" i="11"/>
  <c r="AZ396" i="11"/>
  <c r="AY396" i="11"/>
  <c r="AX396" i="11"/>
  <c r="AW396" i="11"/>
  <c r="AV396" i="11"/>
  <c r="AU396" i="11"/>
  <c r="AT396" i="11"/>
  <c r="AS396" i="11"/>
  <c r="AR396" i="11"/>
  <c r="AQ396" i="11"/>
  <c r="AP396" i="11"/>
  <c r="AO396" i="11"/>
  <c r="AN396" i="11"/>
  <c r="AM396" i="11"/>
  <c r="AL396" i="11"/>
  <c r="AK396" i="11"/>
  <c r="AJ396" i="11"/>
  <c r="AI396" i="11"/>
  <c r="AH396" i="11"/>
  <c r="AG396" i="11"/>
  <c r="AF396" i="11"/>
  <c r="AE396" i="11"/>
  <c r="AD396" i="11"/>
  <c r="AC396" i="11"/>
  <c r="AB396" i="11"/>
  <c r="AA396" i="11"/>
  <c r="Z396" i="11"/>
  <c r="Y396" i="11"/>
  <c r="X396" i="11"/>
  <c r="W396" i="11"/>
  <c r="V396" i="11"/>
  <c r="U396" i="11"/>
  <c r="T396" i="11"/>
  <c r="S396" i="11"/>
  <c r="R396" i="11"/>
  <c r="Q396" i="11"/>
  <c r="P396" i="11"/>
  <c r="O396" i="11"/>
  <c r="N396" i="11"/>
  <c r="M396" i="11"/>
  <c r="L396" i="11"/>
  <c r="K396" i="11"/>
  <c r="J396" i="11"/>
  <c r="I396" i="11"/>
  <c r="H396" i="11"/>
  <c r="G396" i="11"/>
  <c r="D396" i="11"/>
  <c r="C396" i="11"/>
  <c r="B396" i="11"/>
  <c r="A396" i="11"/>
  <c r="HB395" i="11"/>
  <c r="GD394" i="11"/>
  <c r="GC394" i="11"/>
  <c r="FZ394" i="11"/>
  <c r="FY394" i="11"/>
  <c r="FX394" i="11"/>
  <c r="FW394" i="11"/>
  <c r="FV394" i="11"/>
  <c r="FU394" i="11"/>
  <c r="FT394" i="11"/>
  <c r="FS394" i="11"/>
  <c r="FR394" i="11"/>
  <c r="FQ394" i="11"/>
  <c r="FM394" i="11"/>
  <c r="FL394" i="11"/>
  <c r="FK394" i="11"/>
  <c r="FJ394" i="11"/>
  <c r="FI394" i="11"/>
  <c r="FH394" i="11"/>
  <c r="FG394" i="11"/>
  <c r="FF394" i="11"/>
  <c r="FE394" i="11"/>
  <c r="FD394" i="11"/>
  <c r="FC394" i="11"/>
  <c r="FB394" i="11"/>
  <c r="FA394" i="11"/>
  <c r="EZ394" i="11"/>
  <c r="EY394" i="11"/>
  <c r="EX394" i="11"/>
  <c r="EW394" i="11"/>
  <c r="EV394" i="11"/>
  <c r="EU394" i="11"/>
  <c r="ET394" i="11"/>
  <c r="ES394" i="11"/>
  <c r="ER394" i="11"/>
  <c r="EQ394" i="11"/>
  <c r="EP394" i="11"/>
  <c r="EO394" i="11"/>
  <c r="EN394" i="11"/>
  <c r="EM394" i="11"/>
  <c r="EL394" i="11"/>
  <c r="EK394" i="11"/>
  <c r="EJ394" i="11"/>
  <c r="EI394" i="11"/>
  <c r="EH394" i="11"/>
  <c r="EG394" i="11"/>
  <c r="EF394" i="11"/>
  <c r="EE394" i="11"/>
  <c r="ED394" i="11"/>
  <c r="EC394" i="11"/>
  <c r="EB394" i="11"/>
  <c r="EA394" i="11"/>
  <c r="DZ394" i="11"/>
  <c r="DY394" i="11"/>
  <c r="DX394" i="11"/>
  <c r="DW394" i="11"/>
  <c r="DV394" i="11"/>
  <c r="DU394" i="11"/>
  <c r="DT394" i="11"/>
  <c r="DS394" i="11"/>
  <c r="DR394" i="11"/>
  <c r="DQ394" i="11"/>
  <c r="DP394" i="11"/>
  <c r="DO394" i="11"/>
  <c r="DN394" i="11"/>
  <c r="DM394" i="11"/>
  <c r="DL394" i="11"/>
  <c r="DK394" i="11"/>
  <c r="DJ394" i="11"/>
  <c r="DI394" i="11"/>
  <c r="DH394" i="11"/>
  <c r="DG394" i="11"/>
  <c r="DF394" i="11"/>
  <c r="DB394" i="11"/>
  <c r="DA394" i="11"/>
  <c r="CZ394" i="11"/>
  <c r="CY394" i="11"/>
  <c r="CX394" i="11"/>
  <c r="CW394" i="11"/>
  <c r="CV394" i="11"/>
  <c r="CU394" i="11"/>
  <c r="CT394" i="11"/>
  <c r="CS394" i="11"/>
  <c r="CR394" i="11"/>
  <c r="CQ394" i="11"/>
  <c r="CP394" i="11"/>
  <c r="CO394" i="11"/>
  <c r="CN394" i="11"/>
  <c r="CM394" i="11"/>
  <c r="CG394" i="11"/>
  <c r="CF394" i="11"/>
  <c r="CD394" i="11"/>
  <c r="CC394" i="11"/>
  <c r="BY394" i="11"/>
  <c r="BL394" i="11"/>
  <c r="BK394" i="11"/>
  <c r="BJ394" i="11"/>
  <c r="BI394" i="11"/>
  <c r="BH394" i="11"/>
  <c r="BG394" i="11"/>
  <c r="BF394" i="11"/>
  <c r="BE394" i="11"/>
  <c r="BD394" i="11"/>
  <c r="BC394" i="11"/>
  <c r="BB394" i="11"/>
  <c r="BA394" i="11"/>
  <c r="AZ394" i="11"/>
  <c r="AY394" i="11"/>
  <c r="AX394" i="11"/>
  <c r="AW394" i="11"/>
  <c r="AV394" i="11"/>
  <c r="AU394" i="11"/>
  <c r="AT394" i="11"/>
  <c r="AS394" i="11"/>
  <c r="AR394" i="11"/>
  <c r="AQ394" i="11"/>
  <c r="AP394" i="11"/>
  <c r="AO394" i="11"/>
  <c r="AN394" i="11"/>
  <c r="AM394" i="11"/>
  <c r="AL394" i="11"/>
  <c r="AK394" i="11"/>
  <c r="AJ394" i="11"/>
  <c r="AI394" i="11"/>
  <c r="AH394" i="11"/>
  <c r="AG394" i="11"/>
  <c r="AF394" i="11"/>
  <c r="AE394" i="11"/>
  <c r="AD394" i="11"/>
  <c r="AC394" i="11"/>
  <c r="AB394" i="11"/>
  <c r="AA394" i="11"/>
  <c r="Z394" i="11"/>
  <c r="Y394" i="11"/>
  <c r="X394" i="11"/>
  <c r="W394" i="11"/>
  <c r="V394" i="11"/>
  <c r="U394" i="11"/>
  <c r="T394" i="11"/>
  <c r="S394" i="11"/>
  <c r="R394" i="11"/>
  <c r="Q394" i="11"/>
  <c r="P394" i="11"/>
  <c r="O394" i="11"/>
  <c r="N394" i="11"/>
  <c r="M394" i="11"/>
  <c r="L394" i="11"/>
  <c r="K394" i="11"/>
  <c r="J394" i="11"/>
  <c r="I394" i="11"/>
  <c r="H394" i="11"/>
  <c r="G394" i="11"/>
  <c r="D394" i="11"/>
  <c r="C394" i="11"/>
  <c r="B394" i="11"/>
  <c r="A394" i="11"/>
  <c r="HB393" i="11"/>
  <c r="GD392" i="11"/>
  <c r="GC392" i="11"/>
  <c r="FZ392" i="11"/>
  <c r="FY392" i="11"/>
  <c r="FX392" i="11"/>
  <c r="FW392" i="11"/>
  <c r="FV392" i="11"/>
  <c r="FU392" i="11"/>
  <c r="FT392" i="11"/>
  <c r="FS392" i="11"/>
  <c r="FR392" i="11"/>
  <c r="FQ392" i="11"/>
  <c r="FM392" i="11"/>
  <c r="FL392" i="11"/>
  <c r="FK392" i="11"/>
  <c r="FJ392" i="11"/>
  <c r="FI392" i="11"/>
  <c r="FH392" i="11"/>
  <c r="FG392" i="11"/>
  <c r="FF392" i="11"/>
  <c r="FE392" i="11"/>
  <c r="FD392" i="11"/>
  <c r="FC392" i="11"/>
  <c r="FB392" i="11"/>
  <c r="FA392" i="11"/>
  <c r="EZ392" i="11"/>
  <c r="EY392" i="11"/>
  <c r="EX392" i="11"/>
  <c r="EW392" i="11"/>
  <c r="EV392" i="11"/>
  <c r="EU392" i="11"/>
  <c r="ET392" i="11"/>
  <c r="ES392" i="11"/>
  <c r="ER392" i="11"/>
  <c r="EQ392" i="11"/>
  <c r="EP392" i="11"/>
  <c r="EO392" i="11"/>
  <c r="EN392" i="11"/>
  <c r="EM392" i="11"/>
  <c r="EL392" i="11"/>
  <c r="EK392" i="11"/>
  <c r="EJ392" i="11"/>
  <c r="EI392" i="11"/>
  <c r="EH392" i="11"/>
  <c r="EG392" i="11"/>
  <c r="EF392" i="11"/>
  <c r="EE392" i="11"/>
  <c r="ED392" i="11"/>
  <c r="EC392" i="11"/>
  <c r="EB392" i="11"/>
  <c r="EA392" i="11"/>
  <c r="DZ392" i="11"/>
  <c r="DY392" i="11"/>
  <c r="DX392" i="11"/>
  <c r="DW392" i="11"/>
  <c r="DV392" i="11"/>
  <c r="DU392" i="11"/>
  <c r="DT392" i="11"/>
  <c r="DS392" i="11"/>
  <c r="DR392" i="11"/>
  <c r="DQ392" i="11"/>
  <c r="DP392" i="11"/>
  <c r="DO392" i="11"/>
  <c r="DN392" i="11"/>
  <c r="DM392" i="11"/>
  <c r="DL392" i="11"/>
  <c r="DK392" i="11"/>
  <c r="DJ392" i="11"/>
  <c r="DI392" i="11"/>
  <c r="DH392" i="11"/>
  <c r="DG392" i="11"/>
  <c r="DF392" i="11"/>
  <c r="DB392" i="11"/>
  <c r="DA392" i="11"/>
  <c r="CZ392" i="11"/>
  <c r="CY392" i="11"/>
  <c r="CX392" i="11"/>
  <c r="CW392" i="11"/>
  <c r="CV392" i="11"/>
  <c r="CU392" i="11"/>
  <c r="CT392" i="11"/>
  <c r="CS392" i="11"/>
  <c r="CR392" i="11"/>
  <c r="CQ392" i="11"/>
  <c r="CP392" i="11"/>
  <c r="CO392" i="11"/>
  <c r="CN392" i="11"/>
  <c r="CM392" i="11"/>
  <c r="CG392" i="11"/>
  <c r="CE392" i="11"/>
  <c r="CD392" i="11"/>
  <c r="BY392" i="11"/>
  <c r="BL392" i="11"/>
  <c r="BK392" i="11"/>
  <c r="BJ392" i="11"/>
  <c r="BI392" i="11"/>
  <c r="BH392" i="11"/>
  <c r="BG392" i="11"/>
  <c r="BF392" i="11"/>
  <c r="BE392" i="11"/>
  <c r="BD392" i="11"/>
  <c r="BC392" i="11"/>
  <c r="BB392" i="11"/>
  <c r="BA392" i="11"/>
  <c r="AZ392" i="11"/>
  <c r="AY392" i="11"/>
  <c r="AX392" i="11"/>
  <c r="AW392" i="11"/>
  <c r="AV392" i="11"/>
  <c r="AU392" i="11"/>
  <c r="AT392" i="11"/>
  <c r="AS392" i="11"/>
  <c r="AR392" i="11"/>
  <c r="AQ392" i="11"/>
  <c r="AP392" i="11"/>
  <c r="AO392" i="11"/>
  <c r="AN392" i="11"/>
  <c r="AM392" i="11"/>
  <c r="AL392" i="11"/>
  <c r="AK392" i="11"/>
  <c r="AJ392" i="11"/>
  <c r="AI392" i="11"/>
  <c r="AH392" i="11"/>
  <c r="AG392" i="11"/>
  <c r="AF392" i="11"/>
  <c r="AE392" i="11"/>
  <c r="AD392" i="11"/>
  <c r="AC392" i="11"/>
  <c r="AB392" i="11"/>
  <c r="AA392" i="11"/>
  <c r="Z392" i="11"/>
  <c r="Y392" i="11"/>
  <c r="X392" i="11"/>
  <c r="W392" i="11"/>
  <c r="V392" i="11"/>
  <c r="U392" i="11"/>
  <c r="T392" i="11"/>
  <c r="S392" i="11"/>
  <c r="R392" i="11"/>
  <c r="Q392" i="11"/>
  <c r="P392" i="11"/>
  <c r="O392" i="11"/>
  <c r="N392" i="11"/>
  <c r="M392" i="11"/>
  <c r="L392" i="11"/>
  <c r="K392" i="11"/>
  <c r="J392" i="11"/>
  <c r="I392" i="11"/>
  <c r="H392" i="11"/>
  <c r="G392" i="11"/>
  <c r="D392" i="11"/>
  <c r="C392" i="11"/>
  <c r="B392" i="11"/>
  <c r="A392" i="11"/>
  <c r="HB391" i="11"/>
  <c r="GD390" i="11"/>
  <c r="GC390" i="11"/>
  <c r="FZ390" i="11"/>
  <c r="FY390" i="11"/>
  <c r="FX390" i="11"/>
  <c r="FW390" i="11"/>
  <c r="FV390" i="11"/>
  <c r="FU390" i="11"/>
  <c r="FT390" i="11"/>
  <c r="FS390" i="11"/>
  <c r="FR390" i="11"/>
  <c r="FQ390" i="11"/>
  <c r="FP390" i="11"/>
  <c r="FO390" i="11"/>
  <c r="FN390" i="11"/>
  <c r="FM390" i="11"/>
  <c r="FL390" i="11"/>
  <c r="FK390" i="11"/>
  <c r="FJ390" i="11"/>
  <c r="FI390" i="11"/>
  <c r="FH390" i="11"/>
  <c r="FG390" i="11"/>
  <c r="FF390" i="11"/>
  <c r="FE390" i="11"/>
  <c r="FD390" i="11"/>
  <c r="FC390" i="11"/>
  <c r="FB390" i="11"/>
  <c r="FA390" i="11"/>
  <c r="EZ390" i="11"/>
  <c r="EY390" i="11"/>
  <c r="EX390" i="11"/>
  <c r="EW390" i="11"/>
  <c r="EV390" i="11"/>
  <c r="EU390" i="11"/>
  <c r="ET390" i="11"/>
  <c r="ES390" i="11"/>
  <c r="ER390" i="11"/>
  <c r="EQ390" i="11"/>
  <c r="EP390" i="11"/>
  <c r="EO390" i="11"/>
  <c r="EN390" i="11"/>
  <c r="EM390" i="11"/>
  <c r="EL390" i="11"/>
  <c r="EK390" i="11"/>
  <c r="EJ390" i="11"/>
  <c r="EI390" i="11"/>
  <c r="EH390" i="11"/>
  <c r="EG390" i="11"/>
  <c r="EF390" i="11"/>
  <c r="EE390" i="11"/>
  <c r="ED390" i="11"/>
  <c r="EC390" i="11"/>
  <c r="EB390" i="11"/>
  <c r="EA390" i="11"/>
  <c r="DZ390" i="11"/>
  <c r="DY390" i="11"/>
  <c r="DX390" i="11"/>
  <c r="DW390" i="11"/>
  <c r="DV390" i="11"/>
  <c r="DU390" i="11"/>
  <c r="DT390" i="11"/>
  <c r="DS390" i="11"/>
  <c r="DR390" i="11"/>
  <c r="DQ390" i="11"/>
  <c r="DP390" i="11"/>
  <c r="DO390" i="11"/>
  <c r="DN390" i="11"/>
  <c r="DM390" i="11"/>
  <c r="DL390" i="11"/>
  <c r="DK390" i="11"/>
  <c r="DJ390" i="11"/>
  <c r="DI390" i="11"/>
  <c r="DH390" i="11"/>
  <c r="DG390" i="11"/>
  <c r="DF390" i="11"/>
  <c r="DB390" i="11"/>
  <c r="DA390" i="11"/>
  <c r="CZ390" i="11"/>
  <c r="CY390" i="11"/>
  <c r="CX390" i="11"/>
  <c r="CW390" i="11"/>
  <c r="CV390" i="11"/>
  <c r="CU390" i="11"/>
  <c r="CT390" i="11"/>
  <c r="CS390" i="11"/>
  <c r="CR390" i="11"/>
  <c r="CQ390" i="11"/>
  <c r="CP390" i="11"/>
  <c r="CO390" i="11"/>
  <c r="CN390" i="11"/>
  <c r="CM390" i="11"/>
  <c r="CG390" i="11"/>
  <c r="CE390" i="11"/>
  <c r="CD390" i="11"/>
  <c r="BY390" i="11"/>
  <c r="BL390" i="11"/>
  <c r="BK390" i="11"/>
  <c r="BJ390" i="11"/>
  <c r="BI390" i="11"/>
  <c r="BH390" i="11"/>
  <c r="BG390" i="11"/>
  <c r="BF390" i="11"/>
  <c r="BE390" i="11"/>
  <c r="BD390" i="11"/>
  <c r="BC390" i="11"/>
  <c r="BB390" i="11"/>
  <c r="BA390" i="11"/>
  <c r="AZ390" i="11"/>
  <c r="AY390" i="11"/>
  <c r="AX390" i="11"/>
  <c r="AW390" i="11"/>
  <c r="AV390" i="11"/>
  <c r="AU390" i="11"/>
  <c r="AT390" i="11"/>
  <c r="AS390" i="11"/>
  <c r="AR390" i="11"/>
  <c r="AQ390" i="11"/>
  <c r="AP390" i="11"/>
  <c r="AO390" i="11"/>
  <c r="AN390" i="11"/>
  <c r="AM390" i="11"/>
  <c r="AL390" i="11"/>
  <c r="AK390" i="11"/>
  <c r="AJ390" i="11"/>
  <c r="AI390" i="11"/>
  <c r="AH390" i="11"/>
  <c r="AG390" i="11"/>
  <c r="AF390" i="11"/>
  <c r="AE390" i="11"/>
  <c r="AD390" i="11"/>
  <c r="AC390" i="11"/>
  <c r="AB390" i="11"/>
  <c r="AA390" i="11"/>
  <c r="Z390" i="11"/>
  <c r="Y390" i="11"/>
  <c r="X390" i="11"/>
  <c r="W390" i="11"/>
  <c r="V390" i="11"/>
  <c r="U390" i="11"/>
  <c r="T390" i="11"/>
  <c r="S390" i="11"/>
  <c r="R390" i="11"/>
  <c r="Q390" i="11"/>
  <c r="P390" i="11"/>
  <c r="O390" i="11"/>
  <c r="N390" i="11"/>
  <c r="M390" i="11"/>
  <c r="L390" i="11"/>
  <c r="K390" i="11"/>
  <c r="J390" i="11"/>
  <c r="I390" i="11"/>
  <c r="H390" i="11"/>
  <c r="G390" i="11"/>
  <c r="D390" i="11"/>
  <c r="C390" i="11"/>
  <c r="B390" i="11"/>
  <c r="A390" i="11"/>
  <c r="HB389" i="11"/>
  <c r="GD388" i="11"/>
  <c r="GC388" i="11"/>
  <c r="FZ388" i="11"/>
  <c r="FY388" i="11"/>
  <c r="FX388" i="11"/>
  <c r="FW388" i="11"/>
  <c r="FV388" i="11"/>
  <c r="FU388" i="11"/>
  <c r="FT388" i="11"/>
  <c r="FS388" i="11"/>
  <c r="FR388" i="11"/>
  <c r="FQ388" i="11"/>
  <c r="FP388" i="11"/>
  <c r="FO388" i="11"/>
  <c r="FN388" i="11"/>
  <c r="FM388" i="11"/>
  <c r="FL388" i="11"/>
  <c r="FK388" i="11"/>
  <c r="FJ388" i="11"/>
  <c r="FI388" i="11"/>
  <c r="FH388" i="11"/>
  <c r="FG388" i="11"/>
  <c r="FF388" i="11"/>
  <c r="FE388" i="11"/>
  <c r="FD388" i="11"/>
  <c r="FC388" i="11"/>
  <c r="FB388" i="11"/>
  <c r="FA388" i="11"/>
  <c r="EZ388" i="11"/>
  <c r="EY388" i="11"/>
  <c r="EX388" i="11"/>
  <c r="EW388" i="11"/>
  <c r="EV388" i="11"/>
  <c r="EU388" i="11"/>
  <c r="ET388" i="11"/>
  <c r="ES388" i="11"/>
  <c r="ER388" i="11"/>
  <c r="EQ388" i="11"/>
  <c r="EP388" i="11"/>
  <c r="EO388" i="11"/>
  <c r="EM388" i="11"/>
  <c r="EJ388" i="11"/>
  <c r="EI388" i="11"/>
  <c r="EH388" i="11"/>
  <c r="EG388" i="11"/>
  <c r="EF388" i="11"/>
  <c r="EE388" i="11"/>
  <c r="ED388" i="11"/>
  <c r="EC388" i="11"/>
  <c r="EB388" i="11"/>
  <c r="EA388" i="11"/>
  <c r="DZ388" i="11"/>
  <c r="DY388" i="11"/>
  <c r="DX388" i="11"/>
  <c r="DW388" i="11"/>
  <c r="DV388" i="11"/>
  <c r="DU388" i="11"/>
  <c r="DT388" i="11"/>
  <c r="DS388" i="11"/>
  <c r="DR388" i="11"/>
  <c r="DQ388" i="11"/>
  <c r="DP388" i="11"/>
  <c r="DO388" i="11"/>
  <c r="DN388" i="11"/>
  <c r="DM388" i="11"/>
  <c r="DL388" i="11"/>
  <c r="DK388" i="11"/>
  <c r="DJ388" i="11"/>
  <c r="DI388" i="11"/>
  <c r="DH388" i="11"/>
  <c r="DG388" i="11"/>
  <c r="DF388" i="11"/>
  <c r="DB388" i="11"/>
  <c r="DA388" i="11"/>
  <c r="CZ388" i="11"/>
  <c r="CY388" i="11"/>
  <c r="CX388" i="11"/>
  <c r="CW388" i="11"/>
  <c r="CV388" i="11"/>
  <c r="CU388" i="11"/>
  <c r="CT388" i="11"/>
  <c r="CS388" i="11"/>
  <c r="CR388" i="11"/>
  <c r="CQ388" i="11"/>
  <c r="CP388" i="11"/>
  <c r="CO388" i="11"/>
  <c r="CN388" i="11"/>
  <c r="CM388" i="11"/>
  <c r="CG388" i="11"/>
  <c r="CE388" i="11"/>
  <c r="CD388" i="11"/>
  <c r="BY388" i="11"/>
  <c r="BL388" i="11"/>
  <c r="BK388" i="11"/>
  <c r="BJ388" i="11"/>
  <c r="BI388" i="11"/>
  <c r="BH388" i="11"/>
  <c r="BG388" i="11"/>
  <c r="BF388" i="11"/>
  <c r="BE388" i="11"/>
  <c r="BD388" i="11"/>
  <c r="BC388" i="11"/>
  <c r="BB388" i="11"/>
  <c r="BA388" i="11"/>
  <c r="AZ388" i="11"/>
  <c r="AY388" i="11"/>
  <c r="AX388" i="11"/>
  <c r="AW388" i="11"/>
  <c r="AV388" i="11"/>
  <c r="AU388" i="11"/>
  <c r="AT388" i="11"/>
  <c r="AS388" i="11"/>
  <c r="AR388" i="11"/>
  <c r="AQ388" i="11"/>
  <c r="AP388" i="11"/>
  <c r="AO388" i="11"/>
  <c r="AN388" i="11"/>
  <c r="AM388" i="11"/>
  <c r="AL388" i="11"/>
  <c r="AK388" i="11"/>
  <c r="AJ388" i="11"/>
  <c r="AI388" i="11"/>
  <c r="AH388" i="11"/>
  <c r="AG388" i="11"/>
  <c r="AF388" i="11"/>
  <c r="AE388" i="11"/>
  <c r="AD388" i="11"/>
  <c r="AC388" i="11"/>
  <c r="AB388" i="11"/>
  <c r="AA388" i="11"/>
  <c r="Z388" i="11"/>
  <c r="Y388" i="11"/>
  <c r="X388" i="11"/>
  <c r="W388" i="11"/>
  <c r="V388" i="11"/>
  <c r="U388" i="11"/>
  <c r="T388" i="11"/>
  <c r="S388" i="11"/>
  <c r="R388" i="11"/>
  <c r="Q388" i="11"/>
  <c r="P388" i="11"/>
  <c r="O388" i="11"/>
  <c r="N388" i="11"/>
  <c r="M388" i="11"/>
  <c r="L388" i="11"/>
  <c r="K388" i="11"/>
  <c r="J388" i="11"/>
  <c r="I388" i="11"/>
  <c r="H388" i="11"/>
  <c r="G388" i="11"/>
  <c r="D388" i="11"/>
  <c r="C388" i="11"/>
  <c r="B388" i="11"/>
  <c r="A388" i="11"/>
  <c r="HB387" i="11"/>
  <c r="GD500" i="11"/>
  <c r="GC500" i="11"/>
  <c r="FZ500" i="11"/>
  <c r="FY500" i="11"/>
  <c r="FX500" i="11"/>
  <c r="FW500" i="11"/>
  <c r="FV500" i="11"/>
  <c r="FU500" i="11"/>
  <c r="FT500" i="11"/>
  <c r="FS500" i="11"/>
  <c r="FR500" i="11"/>
  <c r="FQ500" i="11"/>
  <c r="FM500" i="11"/>
  <c r="FL500" i="11"/>
  <c r="FK500" i="11"/>
  <c r="FJ500" i="11"/>
  <c r="FI500" i="11"/>
  <c r="FH500" i="11"/>
  <c r="FG500" i="11"/>
  <c r="FF500" i="11"/>
  <c r="FE500" i="11"/>
  <c r="FD500" i="11"/>
  <c r="FC500" i="11"/>
  <c r="FB500" i="11"/>
  <c r="FA500" i="11"/>
  <c r="EZ500" i="11"/>
  <c r="EY500" i="11"/>
  <c r="EX500" i="11"/>
  <c r="EW500" i="11"/>
  <c r="EV500" i="11"/>
  <c r="EU500" i="11"/>
  <c r="ET500" i="11"/>
  <c r="ES500" i="11"/>
  <c r="ER500" i="11"/>
  <c r="EQ500" i="11"/>
  <c r="EP500" i="11"/>
  <c r="EO500" i="11"/>
  <c r="EN500" i="11"/>
  <c r="EM500" i="11"/>
  <c r="EL500" i="11"/>
  <c r="EK500" i="11"/>
  <c r="EJ500" i="11"/>
  <c r="EI500" i="11"/>
  <c r="EH500" i="11"/>
  <c r="EG500" i="11"/>
  <c r="EF500" i="11"/>
  <c r="EE500" i="11"/>
  <c r="ED500" i="11"/>
  <c r="EC500" i="11"/>
  <c r="EB500" i="11"/>
  <c r="EA500" i="11"/>
  <c r="DZ500" i="11"/>
  <c r="DY500" i="11"/>
  <c r="DX500" i="11"/>
  <c r="DW500" i="11"/>
  <c r="DV500" i="11"/>
  <c r="DU500" i="11"/>
  <c r="DT500" i="11"/>
  <c r="DS500" i="11"/>
  <c r="DR500" i="11"/>
  <c r="DQ500" i="11"/>
  <c r="DP500" i="11"/>
  <c r="DO500" i="11"/>
  <c r="DN500" i="11"/>
  <c r="DM500" i="11"/>
  <c r="DL500" i="11"/>
  <c r="DK500" i="11"/>
  <c r="DJ500" i="11"/>
  <c r="DI500" i="11"/>
  <c r="DH500" i="11"/>
  <c r="DG500" i="11"/>
  <c r="DF500" i="11"/>
  <c r="DB500" i="11"/>
  <c r="DA500" i="11"/>
  <c r="CZ500" i="11"/>
  <c r="CY500" i="11"/>
  <c r="CX500" i="11"/>
  <c r="CW500" i="11"/>
  <c r="CV500" i="11"/>
  <c r="CU500" i="11"/>
  <c r="CT500" i="11"/>
  <c r="CS500" i="11"/>
  <c r="CR500" i="11"/>
  <c r="CQ500" i="11"/>
  <c r="CP500" i="11"/>
  <c r="CO500" i="11"/>
  <c r="CN500" i="11"/>
  <c r="CM500" i="11"/>
  <c r="CG500" i="11"/>
  <c r="CE500" i="11"/>
  <c r="CD500" i="11"/>
  <c r="BY500" i="11"/>
  <c r="BL500" i="11"/>
  <c r="BK500" i="11"/>
  <c r="BJ500" i="11"/>
  <c r="BI500" i="11"/>
  <c r="BH500" i="11"/>
  <c r="BG500" i="11"/>
  <c r="BF500" i="11"/>
  <c r="BE500" i="11"/>
  <c r="BD500" i="11"/>
  <c r="BC500" i="11"/>
  <c r="BB500" i="11"/>
  <c r="BA500" i="11"/>
  <c r="AZ500" i="11"/>
  <c r="AY500" i="11"/>
  <c r="AX500" i="11"/>
  <c r="AW500" i="11"/>
  <c r="AV500" i="11"/>
  <c r="AU500" i="11"/>
  <c r="AT500" i="11"/>
  <c r="AS500" i="11"/>
  <c r="AR500" i="11"/>
  <c r="AQ500" i="11"/>
  <c r="AP500" i="11"/>
  <c r="AO500" i="11"/>
  <c r="AN500" i="11"/>
  <c r="AM500" i="11"/>
  <c r="AL500" i="11"/>
  <c r="AK500" i="11"/>
  <c r="AJ500" i="11"/>
  <c r="AI500" i="11"/>
  <c r="AH500" i="11"/>
  <c r="AG500" i="11"/>
  <c r="AF500" i="11"/>
  <c r="AE500" i="11"/>
  <c r="AD500" i="11"/>
  <c r="AC500" i="11"/>
  <c r="AB500" i="11"/>
  <c r="AA500" i="11"/>
  <c r="Z500" i="11"/>
  <c r="Y500" i="11"/>
  <c r="X500" i="11"/>
  <c r="W500" i="11"/>
  <c r="V500" i="11"/>
  <c r="U500" i="11"/>
  <c r="T500" i="11"/>
  <c r="S500" i="11"/>
  <c r="R500" i="11"/>
  <c r="Q500" i="11"/>
  <c r="P500" i="11"/>
  <c r="O500" i="11"/>
  <c r="N500" i="11"/>
  <c r="M500" i="11"/>
  <c r="L500" i="11"/>
  <c r="K500" i="11"/>
  <c r="J500" i="11"/>
  <c r="I500" i="11"/>
  <c r="H500" i="11"/>
  <c r="G500" i="11"/>
  <c r="D500" i="11"/>
  <c r="C500" i="11"/>
  <c r="B500" i="11"/>
  <c r="A500" i="11"/>
  <c r="HB499" i="11"/>
  <c r="GD498" i="11"/>
  <c r="GC498" i="11"/>
  <c r="FZ498" i="11"/>
  <c r="FY498" i="11"/>
  <c r="FX498" i="11"/>
  <c r="FW498" i="11"/>
  <c r="FV498" i="11"/>
  <c r="FU498" i="11"/>
  <c r="FT498" i="11"/>
  <c r="FS498" i="11"/>
  <c r="FR498" i="11"/>
  <c r="FQ498" i="11"/>
  <c r="FP498" i="11"/>
  <c r="FO498" i="11"/>
  <c r="FN498" i="11"/>
  <c r="FM498" i="11"/>
  <c r="FL498" i="11"/>
  <c r="FK498" i="11"/>
  <c r="FJ498" i="11"/>
  <c r="FI498" i="11"/>
  <c r="FH498" i="11"/>
  <c r="FG498" i="11"/>
  <c r="FF498" i="11"/>
  <c r="FE498" i="11"/>
  <c r="FD498" i="11"/>
  <c r="FC498" i="11"/>
  <c r="FB498" i="11"/>
  <c r="FA498" i="11"/>
  <c r="EZ498" i="11"/>
  <c r="EY498" i="11"/>
  <c r="EX498" i="11"/>
  <c r="EW498" i="11"/>
  <c r="EV498" i="11"/>
  <c r="EU498" i="11"/>
  <c r="ET498" i="11"/>
  <c r="ES498" i="11"/>
  <c r="ER498" i="11"/>
  <c r="EQ498" i="11"/>
  <c r="EP498" i="11"/>
  <c r="EO498" i="11"/>
  <c r="EN498" i="11"/>
  <c r="EM498" i="11"/>
  <c r="EL498" i="11"/>
  <c r="EK498" i="11"/>
  <c r="EJ498" i="11"/>
  <c r="EI498" i="11"/>
  <c r="EH498" i="11"/>
  <c r="EG498" i="11"/>
  <c r="EF498" i="11"/>
  <c r="EE498" i="11"/>
  <c r="ED498" i="11"/>
  <c r="EC498" i="11"/>
  <c r="EB498" i="11"/>
  <c r="EA498" i="11"/>
  <c r="DZ498" i="11"/>
  <c r="DY498" i="11"/>
  <c r="DX498" i="11"/>
  <c r="DW498" i="11"/>
  <c r="DV498" i="11"/>
  <c r="DU498" i="11"/>
  <c r="DT498" i="11"/>
  <c r="DS498" i="11"/>
  <c r="DR498" i="11"/>
  <c r="DQ498" i="11"/>
  <c r="DP498" i="11"/>
  <c r="DO498" i="11"/>
  <c r="DN498" i="11"/>
  <c r="DM498" i="11"/>
  <c r="DL498" i="11"/>
  <c r="DK498" i="11"/>
  <c r="DJ498" i="11"/>
  <c r="DI498" i="11"/>
  <c r="DH498" i="11"/>
  <c r="DG498" i="11"/>
  <c r="DF498" i="11"/>
  <c r="DB498" i="11"/>
  <c r="DA498" i="11"/>
  <c r="CZ498" i="11"/>
  <c r="CY498" i="11"/>
  <c r="CX498" i="11"/>
  <c r="CW498" i="11"/>
  <c r="CV498" i="11"/>
  <c r="CU498" i="11"/>
  <c r="CT498" i="11"/>
  <c r="CS498" i="11"/>
  <c r="CR498" i="11"/>
  <c r="CQ498" i="11"/>
  <c r="CP498" i="11"/>
  <c r="CO498" i="11"/>
  <c r="CN498" i="11"/>
  <c r="CM498" i="11"/>
  <c r="CG498" i="11"/>
  <c r="CF498" i="11"/>
  <c r="CD498" i="11"/>
  <c r="CC498" i="11"/>
  <c r="CA498" i="11"/>
  <c r="BY498" i="11"/>
  <c r="BL498" i="11"/>
  <c r="BK498" i="11"/>
  <c r="BJ498" i="11"/>
  <c r="BI498" i="11"/>
  <c r="BH498" i="11"/>
  <c r="BG498" i="11"/>
  <c r="BF498" i="11"/>
  <c r="BE498" i="11"/>
  <c r="BD498" i="11"/>
  <c r="BC498" i="11"/>
  <c r="BB498" i="11"/>
  <c r="BA498" i="11"/>
  <c r="AZ498" i="11"/>
  <c r="AY498" i="11"/>
  <c r="AX498" i="11"/>
  <c r="AW498" i="11"/>
  <c r="AV498" i="11"/>
  <c r="AU498" i="11"/>
  <c r="AT498" i="11"/>
  <c r="AS498" i="11"/>
  <c r="AR498" i="11"/>
  <c r="AQ498" i="11"/>
  <c r="AP498" i="11"/>
  <c r="AO498" i="11"/>
  <c r="AN498" i="11"/>
  <c r="AM498" i="11"/>
  <c r="AL498" i="11"/>
  <c r="AK498" i="11"/>
  <c r="AJ498" i="11"/>
  <c r="AI498" i="11"/>
  <c r="AH498" i="11"/>
  <c r="AG498" i="11"/>
  <c r="AF498" i="11"/>
  <c r="AE498" i="11"/>
  <c r="AD498" i="11"/>
  <c r="AC498" i="11"/>
  <c r="AB498" i="11"/>
  <c r="AA498" i="11"/>
  <c r="Z498" i="11"/>
  <c r="Y498" i="11"/>
  <c r="X498" i="11"/>
  <c r="W498" i="11"/>
  <c r="V498" i="11"/>
  <c r="U498" i="11"/>
  <c r="T498" i="11"/>
  <c r="S498" i="11"/>
  <c r="R498" i="11"/>
  <c r="Q498" i="11"/>
  <c r="P498" i="11"/>
  <c r="O498" i="11"/>
  <c r="N498" i="11"/>
  <c r="M498" i="11"/>
  <c r="L498" i="11"/>
  <c r="K498" i="11"/>
  <c r="J498" i="11"/>
  <c r="I498" i="11"/>
  <c r="H498" i="11"/>
  <c r="G498" i="11"/>
  <c r="D498" i="11"/>
  <c r="C498" i="11"/>
  <c r="B498" i="11"/>
  <c r="A498" i="11"/>
  <c r="HB497" i="11"/>
  <c r="GD496" i="11"/>
  <c r="GC496" i="11"/>
  <c r="FZ496" i="11"/>
  <c r="FY496" i="11"/>
  <c r="FX496" i="11"/>
  <c r="FW496" i="11"/>
  <c r="FV496" i="11"/>
  <c r="FU496" i="11"/>
  <c r="FT496" i="11"/>
  <c r="FS496" i="11"/>
  <c r="FR496" i="11"/>
  <c r="FQ496" i="11"/>
  <c r="FM496" i="11"/>
  <c r="FL496" i="11"/>
  <c r="FK496" i="11"/>
  <c r="FJ496" i="11"/>
  <c r="FI496" i="11"/>
  <c r="FH496" i="11"/>
  <c r="FG496" i="11"/>
  <c r="FF496" i="11"/>
  <c r="FE496" i="11"/>
  <c r="FD496" i="11"/>
  <c r="FC496" i="11"/>
  <c r="FB496" i="11"/>
  <c r="FA496" i="11"/>
  <c r="EZ496" i="11"/>
  <c r="EY496" i="11"/>
  <c r="EX496" i="11"/>
  <c r="EW496" i="11"/>
  <c r="EV496" i="11"/>
  <c r="EU496" i="11"/>
  <c r="ET496" i="11"/>
  <c r="ES496" i="11"/>
  <c r="ER496" i="11"/>
  <c r="EQ496" i="11"/>
  <c r="EP496" i="11"/>
  <c r="EO496" i="11"/>
  <c r="EN496" i="11"/>
  <c r="EM496" i="11"/>
  <c r="EL496" i="11"/>
  <c r="EK496" i="11"/>
  <c r="EJ496" i="11"/>
  <c r="EI496" i="11"/>
  <c r="EH496" i="11"/>
  <c r="EG496" i="11"/>
  <c r="EF496" i="11"/>
  <c r="EE496" i="11"/>
  <c r="ED496" i="11"/>
  <c r="EC496" i="11"/>
  <c r="EB496" i="11"/>
  <c r="EA496" i="11"/>
  <c r="DZ496" i="11"/>
  <c r="DY496" i="11"/>
  <c r="DX496" i="11"/>
  <c r="DW496" i="11"/>
  <c r="DV496" i="11"/>
  <c r="DU496" i="11"/>
  <c r="DT496" i="11"/>
  <c r="DS496" i="11"/>
  <c r="DR496" i="11"/>
  <c r="DQ496" i="11"/>
  <c r="DP496" i="11"/>
  <c r="DO496" i="11"/>
  <c r="DN496" i="11"/>
  <c r="DM496" i="11"/>
  <c r="DL496" i="11"/>
  <c r="DK496" i="11"/>
  <c r="DJ496" i="11"/>
  <c r="DI496" i="11"/>
  <c r="DH496" i="11"/>
  <c r="DG496" i="11"/>
  <c r="DF496" i="11"/>
  <c r="DB496" i="11"/>
  <c r="DA496" i="11"/>
  <c r="CZ496" i="11"/>
  <c r="CY496" i="11"/>
  <c r="CX496" i="11"/>
  <c r="CW496" i="11"/>
  <c r="CV496" i="11"/>
  <c r="CU496" i="11"/>
  <c r="CT496" i="11"/>
  <c r="CS496" i="11"/>
  <c r="CR496" i="11"/>
  <c r="CQ496" i="11"/>
  <c r="CP496" i="11"/>
  <c r="CO496" i="11"/>
  <c r="CN496" i="11"/>
  <c r="CM496" i="11"/>
  <c r="CG496" i="11"/>
  <c r="CF496" i="11"/>
  <c r="CD496" i="11"/>
  <c r="BY496" i="11"/>
  <c r="BL496" i="11"/>
  <c r="BK496" i="11"/>
  <c r="BJ496" i="11"/>
  <c r="BI496" i="11"/>
  <c r="BH496" i="11"/>
  <c r="BG496" i="11"/>
  <c r="BF496" i="11"/>
  <c r="BE496" i="11"/>
  <c r="BD496" i="11"/>
  <c r="BC496" i="11"/>
  <c r="BB496" i="11"/>
  <c r="BA496" i="11"/>
  <c r="AZ496" i="11"/>
  <c r="AY496" i="11"/>
  <c r="AX496" i="11"/>
  <c r="AW496" i="11"/>
  <c r="AV496" i="11"/>
  <c r="AU496" i="11"/>
  <c r="AT496" i="11"/>
  <c r="AS496" i="11"/>
  <c r="AR496" i="11"/>
  <c r="AQ496" i="11"/>
  <c r="AP496" i="11"/>
  <c r="AO496" i="11"/>
  <c r="AN496" i="11"/>
  <c r="AM496" i="11"/>
  <c r="AL496" i="11"/>
  <c r="AK496" i="11"/>
  <c r="AJ496" i="11"/>
  <c r="AI496" i="11"/>
  <c r="AH496" i="11"/>
  <c r="AG496" i="11"/>
  <c r="AF496" i="11"/>
  <c r="AE496" i="11"/>
  <c r="AD496" i="11"/>
  <c r="AC496" i="11"/>
  <c r="AB496" i="11"/>
  <c r="AA496" i="11"/>
  <c r="Z496" i="11"/>
  <c r="Y496" i="11"/>
  <c r="X496" i="11"/>
  <c r="W496" i="11"/>
  <c r="V496" i="11"/>
  <c r="U496" i="11"/>
  <c r="T496" i="11"/>
  <c r="S496" i="11"/>
  <c r="R496" i="11"/>
  <c r="Q496" i="11"/>
  <c r="P496" i="11"/>
  <c r="O496" i="11"/>
  <c r="N496" i="11"/>
  <c r="M496" i="11"/>
  <c r="L496" i="11"/>
  <c r="K496" i="11"/>
  <c r="J496" i="11"/>
  <c r="I496" i="11"/>
  <c r="H496" i="11"/>
  <c r="G496" i="11"/>
  <c r="D496" i="11"/>
  <c r="C496" i="11"/>
  <c r="B496" i="11"/>
  <c r="A496" i="11"/>
  <c r="GD494" i="11"/>
  <c r="GC494" i="11"/>
  <c r="FZ494" i="11"/>
  <c r="FY494" i="11"/>
  <c r="FX494" i="11"/>
  <c r="FW494" i="11"/>
  <c r="FV494" i="11"/>
  <c r="FU494" i="11"/>
  <c r="FT494" i="11"/>
  <c r="FS494" i="11"/>
  <c r="FR494" i="11"/>
  <c r="FQ494" i="11"/>
  <c r="FM494" i="11"/>
  <c r="FL494" i="11"/>
  <c r="FK494" i="11"/>
  <c r="FJ494" i="11"/>
  <c r="FI494" i="11"/>
  <c r="FH494" i="11"/>
  <c r="FG494" i="11"/>
  <c r="FF494" i="11"/>
  <c r="FE494" i="11"/>
  <c r="FD494" i="11"/>
  <c r="FC494" i="11"/>
  <c r="FB494" i="11"/>
  <c r="FA494" i="11"/>
  <c r="EZ494" i="11"/>
  <c r="EY494" i="11"/>
  <c r="EX494" i="11"/>
  <c r="EW494" i="11"/>
  <c r="EV494" i="11"/>
  <c r="EU494" i="11"/>
  <c r="ET494" i="11"/>
  <c r="ES494" i="11"/>
  <c r="ER494" i="11"/>
  <c r="EQ494" i="11"/>
  <c r="EP494" i="11"/>
  <c r="EO494" i="11"/>
  <c r="EN494" i="11"/>
  <c r="EM494" i="11"/>
  <c r="EL494" i="11"/>
  <c r="EK494" i="11"/>
  <c r="EJ494" i="11"/>
  <c r="EI494" i="11"/>
  <c r="EH494" i="11"/>
  <c r="EG494" i="11"/>
  <c r="EF494" i="11"/>
  <c r="EE494" i="11"/>
  <c r="ED494" i="11"/>
  <c r="EC494" i="11"/>
  <c r="EB494" i="11"/>
  <c r="EA494" i="11"/>
  <c r="DZ494" i="11"/>
  <c r="DY494" i="11"/>
  <c r="DX494" i="11"/>
  <c r="DW494" i="11"/>
  <c r="DV494" i="11"/>
  <c r="DU494" i="11"/>
  <c r="DT494" i="11"/>
  <c r="DS494" i="11"/>
  <c r="DR494" i="11"/>
  <c r="DQ494" i="11"/>
  <c r="DP494" i="11"/>
  <c r="DO494" i="11"/>
  <c r="DN494" i="11"/>
  <c r="DM494" i="11"/>
  <c r="DL494" i="11"/>
  <c r="DK494" i="11"/>
  <c r="DJ494" i="11"/>
  <c r="DI494" i="11"/>
  <c r="DH494" i="11"/>
  <c r="DG494" i="11"/>
  <c r="DF494" i="11"/>
  <c r="DB494" i="11"/>
  <c r="DA494" i="11"/>
  <c r="CZ494" i="11"/>
  <c r="CY494" i="11"/>
  <c r="CX494" i="11"/>
  <c r="CW494" i="11"/>
  <c r="CV494" i="11"/>
  <c r="CU494" i="11"/>
  <c r="CT494" i="11"/>
  <c r="CS494" i="11"/>
  <c r="CR494" i="11"/>
  <c r="CQ494" i="11"/>
  <c r="CP494" i="11"/>
  <c r="CO494" i="11"/>
  <c r="CN494" i="11"/>
  <c r="CM494" i="11"/>
  <c r="CG494" i="11"/>
  <c r="CE494" i="11"/>
  <c r="CD494" i="11"/>
  <c r="BY494" i="11"/>
  <c r="BL494" i="11"/>
  <c r="BK494" i="11"/>
  <c r="BJ494" i="11"/>
  <c r="BI494" i="11"/>
  <c r="BH494" i="11"/>
  <c r="BG494" i="11"/>
  <c r="BF494" i="11"/>
  <c r="BE494" i="11"/>
  <c r="BD494" i="11"/>
  <c r="BC494" i="11"/>
  <c r="BB494" i="11"/>
  <c r="BA494" i="11"/>
  <c r="AZ494" i="11"/>
  <c r="AY494" i="11"/>
  <c r="AX494" i="11"/>
  <c r="AW494" i="11"/>
  <c r="AV494" i="11"/>
  <c r="AU494" i="11"/>
  <c r="AT494" i="11"/>
  <c r="AS494" i="11"/>
  <c r="AR494" i="11"/>
  <c r="AQ494" i="11"/>
  <c r="AP494" i="11"/>
  <c r="AO494" i="11"/>
  <c r="AN494" i="11"/>
  <c r="AM494" i="11"/>
  <c r="AL494" i="11"/>
  <c r="AK494" i="11"/>
  <c r="AJ494" i="11"/>
  <c r="AI494" i="11"/>
  <c r="AH494" i="11"/>
  <c r="AG494" i="11"/>
  <c r="AF494" i="11"/>
  <c r="AE494" i="11"/>
  <c r="AD494" i="11"/>
  <c r="AC494" i="11"/>
  <c r="AB494" i="11"/>
  <c r="AA494" i="11"/>
  <c r="Z494" i="11"/>
  <c r="Y494" i="11"/>
  <c r="X494" i="11"/>
  <c r="W494" i="11"/>
  <c r="V494" i="11"/>
  <c r="U494" i="11"/>
  <c r="T494" i="11"/>
  <c r="S494" i="11"/>
  <c r="R494" i="11"/>
  <c r="Q494" i="11"/>
  <c r="P494" i="11"/>
  <c r="O494" i="11"/>
  <c r="N494" i="11"/>
  <c r="M494" i="11"/>
  <c r="L494" i="11"/>
  <c r="K494" i="11"/>
  <c r="J494" i="11"/>
  <c r="I494" i="11"/>
  <c r="H494" i="11"/>
  <c r="G494" i="11"/>
  <c r="D494" i="11"/>
  <c r="C494" i="11"/>
  <c r="B494" i="11"/>
  <c r="CC495" i="11" s="1"/>
  <c r="A494" i="11"/>
  <c r="HB493" i="11"/>
  <c r="GD492" i="11"/>
  <c r="GC492" i="11"/>
  <c r="FZ492" i="11"/>
  <c r="FY492" i="11"/>
  <c r="FX492" i="11"/>
  <c r="FW492" i="11"/>
  <c r="FV492" i="11"/>
  <c r="FU492" i="11"/>
  <c r="FT492" i="11"/>
  <c r="FS492" i="11"/>
  <c r="FR492" i="11"/>
  <c r="FQ492" i="11"/>
  <c r="FM492" i="11"/>
  <c r="FL492" i="11"/>
  <c r="FK492" i="11"/>
  <c r="FJ492" i="11"/>
  <c r="FI492" i="11"/>
  <c r="FH492" i="11"/>
  <c r="FG492" i="11"/>
  <c r="FF492" i="11"/>
  <c r="FE492" i="11"/>
  <c r="FD492" i="11"/>
  <c r="FC492" i="11"/>
  <c r="FB492" i="11"/>
  <c r="FA492" i="11"/>
  <c r="EZ492" i="11"/>
  <c r="EY492" i="11"/>
  <c r="EX492" i="11"/>
  <c r="EW492" i="11"/>
  <c r="EV492" i="11"/>
  <c r="EU492" i="11"/>
  <c r="ET492" i="11"/>
  <c r="ES492" i="11"/>
  <c r="ER492" i="11"/>
  <c r="EQ492" i="11"/>
  <c r="EP492" i="11"/>
  <c r="EO492" i="11"/>
  <c r="EN492" i="11"/>
  <c r="EM492" i="11"/>
  <c r="EL492" i="11"/>
  <c r="EK492" i="11"/>
  <c r="EJ492" i="11"/>
  <c r="EI492" i="11"/>
  <c r="EH492" i="11"/>
  <c r="EG492" i="11"/>
  <c r="EF492" i="11"/>
  <c r="EE492" i="11"/>
  <c r="ED492" i="11"/>
  <c r="EC492" i="11"/>
  <c r="EB492" i="11"/>
  <c r="EA492" i="11"/>
  <c r="DZ492" i="11"/>
  <c r="DY492" i="11"/>
  <c r="DX492" i="11"/>
  <c r="DW492" i="11"/>
  <c r="DV492" i="11"/>
  <c r="DU492" i="11"/>
  <c r="DT492" i="11"/>
  <c r="DS492" i="11"/>
  <c r="DR492" i="11"/>
  <c r="DQ492" i="11"/>
  <c r="DP492" i="11"/>
  <c r="DO492" i="11"/>
  <c r="DN492" i="11"/>
  <c r="DM492" i="11"/>
  <c r="DL492" i="11"/>
  <c r="DK492" i="11"/>
  <c r="DJ492" i="11"/>
  <c r="DI492" i="11"/>
  <c r="DH492" i="11"/>
  <c r="DG492" i="11"/>
  <c r="DF492" i="11"/>
  <c r="DB492" i="11"/>
  <c r="DA492" i="11"/>
  <c r="CZ492" i="11"/>
  <c r="CY492" i="11"/>
  <c r="CX492" i="11"/>
  <c r="CW492" i="11"/>
  <c r="CV492" i="11"/>
  <c r="CU492" i="11"/>
  <c r="CT492" i="11"/>
  <c r="CS492" i="11"/>
  <c r="CR492" i="11"/>
  <c r="CQ492" i="11"/>
  <c r="CP492" i="11"/>
  <c r="CO492" i="11"/>
  <c r="CN492" i="11"/>
  <c r="CM492" i="11"/>
  <c r="CG492" i="11"/>
  <c r="CE492" i="11"/>
  <c r="CD492" i="11"/>
  <c r="BY492" i="11"/>
  <c r="BL492" i="11"/>
  <c r="BK492" i="11"/>
  <c r="BJ492" i="11"/>
  <c r="BI492" i="11"/>
  <c r="BH492" i="11"/>
  <c r="BG492" i="11"/>
  <c r="BF492" i="11"/>
  <c r="BE492" i="11"/>
  <c r="BD492" i="11"/>
  <c r="BC492" i="11"/>
  <c r="BB492" i="11"/>
  <c r="BA492" i="11"/>
  <c r="AZ492" i="11"/>
  <c r="AY492" i="11"/>
  <c r="AX492" i="11"/>
  <c r="AW492" i="11"/>
  <c r="AV492" i="11"/>
  <c r="AU492" i="11"/>
  <c r="AT492" i="11"/>
  <c r="AS492" i="11"/>
  <c r="AR492" i="11"/>
  <c r="AQ492" i="11"/>
  <c r="AP492" i="11"/>
  <c r="AO492" i="11"/>
  <c r="AN492" i="11"/>
  <c r="AM492" i="11"/>
  <c r="AL492" i="11"/>
  <c r="AK492" i="11"/>
  <c r="AJ492" i="11"/>
  <c r="AI492" i="11"/>
  <c r="AH492" i="11"/>
  <c r="AG492" i="11"/>
  <c r="AF492" i="11"/>
  <c r="AE492" i="11"/>
  <c r="AD492" i="11"/>
  <c r="AC492" i="11"/>
  <c r="AB492" i="11"/>
  <c r="AA492" i="11"/>
  <c r="Z492" i="11"/>
  <c r="Y492" i="11"/>
  <c r="X492" i="11"/>
  <c r="W492" i="11"/>
  <c r="V492" i="11"/>
  <c r="U492" i="11"/>
  <c r="T492" i="11"/>
  <c r="S492" i="11"/>
  <c r="R492" i="11"/>
  <c r="Q492" i="11"/>
  <c r="P492" i="11"/>
  <c r="O492" i="11"/>
  <c r="N492" i="11"/>
  <c r="M492" i="11"/>
  <c r="L492" i="11"/>
  <c r="K492" i="11"/>
  <c r="J492" i="11"/>
  <c r="I492" i="11"/>
  <c r="H492" i="11"/>
  <c r="G492" i="11"/>
  <c r="D492" i="11"/>
  <c r="C492" i="11"/>
  <c r="B492" i="11"/>
  <c r="A492" i="11"/>
  <c r="HB491" i="11"/>
  <c r="FZ386" i="11"/>
  <c r="FY386" i="11"/>
  <c r="FX386" i="11"/>
  <c r="FW386" i="11"/>
  <c r="FV386" i="11"/>
  <c r="FU386" i="11"/>
  <c r="FT386" i="11"/>
  <c r="FS386" i="11"/>
  <c r="FR386" i="11"/>
  <c r="FQ386" i="11"/>
  <c r="FM386" i="11"/>
  <c r="FL386" i="11"/>
  <c r="FK386" i="11"/>
  <c r="FJ386" i="11"/>
  <c r="FI386" i="11"/>
  <c r="FH386" i="11"/>
  <c r="FG386" i="11"/>
  <c r="FF386" i="11"/>
  <c r="FE386" i="11"/>
  <c r="FD386" i="11"/>
  <c r="FC386" i="11"/>
  <c r="FB386" i="11"/>
  <c r="FA386" i="11"/>
  <c r="EZ386" i="11"/>
  <c r="EY386" i="11"/>
  <c r="EX386" i="11"/>
  <c r="EW386" i="11"/>
  <c r="EV386" i="11"/>
  <c r="EU386" i="11"/>
  <c r="ET386" i="11"/>
  <c r="ES386" i="11"/>
  <c r="ER386" i="11"/>
  <c r="EQ386" i="11"/>
  <c r="EP386" i="11"/>
  <c r="EO386" i="11"/>
  <c r="EN386" i="11"/>
  <c r="EM386" i="11"/>
  <c r="EL386" i="11"/>
  <c r="EK386" i="11"/>
  <c r="EJ386" i="11"/>
  <c r="EI386" i="11"/>
  <c r="EH386" i="11"/>
  <c r="EG386" i="11"/>
  <c r="EF386" i="11"/>
  <c r="EE386" i="11"/>
  <c r="ED386" i="11"/>
  <c r="EC386" i="11"/>
  <c r="EB386" i="11"/>
  <c r="EA386" i="11"/>
  <c r="DZ386" i="11"/>
  <c r="DY386" i="11"/>
  <c r="DX386" i="11"/>
  <c r="DW386" i="11"/>
  <c r="DV386" i="11"/>
  <c r="DU386" i="11"/>
  <c r="DT386" i="11"/>
  <c r="DS386" i="11"/>
  <c r="DR386" i="11"/>
  <c r="DQ386" i="11"/>
  <c r="DP386" i="11"/>
  <c r="DO386" i="11"/>
  <c r="DN386" i="11"/>
  <c r="DM386" i="11"/>
  <c r="DL386" i="11"/>
  <c r="DK386" i="11"/>
  <c r="DJ386" i="11"/>
  <c r="DI386" i="11"/>
  <c r="DH386" i="11"/>
  <c r="DG386" i="11"/>
  <c r="DB386" i="11"/>
  <c r="DA386" i="11"/>
  <c r="CZ386" i="11"/>
  <c r="CY386" i="11"/>
  <c r="CX386" i="11"/>
  <c r="CV386" i="11"/>
  <c r="CU386" i="11"/>
  <c r="CT386" i="11"/>
  <c r="CS386" i="11"/>
  <c r="CR386" i="11"/>
  <c r="CQ386" i="11"/>
  <c r="CP386" i="11"/>
  <c r="CO386" i="11"/>
  <c r="CN386" i="11"/>
  <c r="CM386" i="11"/>
  <c r="CC386" i="11"/>
  <c r="CB386" i="11"/>
  <c r="CA386" i="11"/>
  <c r="BY386" i="11"/>
  <c r="BL386" i="11"/>
  <c r="BK386" i="11"/>
  <c r="BJ386" i="11"/>
  <c r="BI386" i="11"/>
  <c r="BH386" i="11"/>
  <c r="BG386" i="11"/>
  <c r="BF386" i="11"/>
  <c r="BE386" i="11"/>
  <c r="AZ386" i="11"/>
  <c r="AY386" i="11"/>
  <c r="AX386" i="11"/>
  <c r="AW386" i="11"/>
  <c r="AV386" i="11"/>
  <c r="AU386" i="11"/>
  <c r="AT386" i="11"/>
  <c r="AS386" i="11"/>
  <c r="AR386" i="11"/>
  <c r="AQ386" i="11"/>
  <c r="AP386" i="11"/>
  <c r="AN386" i="11"/>
  <c r="AM386" i="11"/>
  <c r="AL386" i="11"/>
  <c r="AK386" i="11"/>
  <c r="AJ386" i="11"/>
  <c r="AI386" i="11"/>
  <c r="AH386" i="11"/>
  <c r="AG386" i="11"/>
  <c r="AF386" i="11"/>
  <c r="AE386" i="11"/>
  <c r="AD386" i="11"/>
  <c r="AC386" i="11"/>
  <c r="AB386" i="11"/>
  <c r="AA386" i="11"/>
  <c r="Z386" i="11"/>
  <c r="Y386" i="11"/>
  <c r="X386" i="11"/>
  <c r="W386" i="11"/>
  <c r="V386" i="11"/>
  <c r="U386" i="11"/>
  <c r="T386" i="11"/>
  <c r="S386" i="11"/>
  <c r="R386" i="11"/>
  <c r="Q386" i="11"/>
  <c r="P386" i="11"/>
  <c r="O386" i="11"/>
  <c r="N386" i="11"/>
  <c r="M386" i="11"/>
  <c r="K386" i="11"/>
  <c r="J386" i="11"/>
  <c r="I386" i="11"/>
  <c r="H386" i="11"/>
  <c r="G386" i="11"/>
  <c r="D386" i="11"/>
  <c r="C386" i="11"/>
  <c r="B386" i="11"/>
  <c r="A386" i="11"/>
  <c r="HB385" i="11"/>
  <c r="GD384" i="11"/>
  <c r="GC384" i="11"/>
  <c r="FZ384" i="11"/>
  <c r="FY384" i="11"/>
  <c r="FX384" i="11"/>
  <c r="FW384" i="11"/>
  <c r="FV384" i="11"/>
  <c r="FU384" i="11"/>
  <c r="FT384" i="11"/>
  <c r="FS384" i="11"/>
  <c r="FR384" i="11"/>
  <c r="FQ384" i="11"/>
  <c r="FP384" i="11"/>
  <c r="FO384" i="11"/>
  <c r="FN384" i="11"/>
  <c r="FM384" i="11"/>
  <c r="FL384" i="11"/>
  <c r="FK384" i="11"/>
  <c r="FJ384" i="11"/>
  <c r="FI384" i="11"/>
  <c r="FH384" i="11"/>
  <c r="FG384" i="11"/>
  <c r="FF384" i="11"/>
  <c r="FE384" i="11"/>
  <c r="FD384" i="11"/>
  <c r="FC384" i="11"/>
  <c r="FB384" i="11"/>
  <c r="FA384" i="11"/>
  <c r="EZ384" i="11"/>
  <c r="EY384" i="11"/>
  <c r="EX384" i="11"/>
  <c r="EW384" i="11"/>
  <c r="EV384" i="11"/>
  <c r="EU384" i="11"/>
  <c r="ET384" i="11"/>
  <c r="ES384" i="11"/>
  <c r="ER384" i="11"/>
  <c r="EQ384" i="11"/>
  <c r="EP384" i="11"/>
  <c r="EO384" i="11"/>
  <c r="EN384" i="11"/>
  <c r="EM384" i="11"/>
  <c r="EL384" i="11"/>
  <c r="EK384" i="11"/>
  <c r="EJ384" i="11"/>
  <c r="EI384" i="11"/>
  <c r="EH384" i="11"/>
  <c r="EG384" i="11"/>
  <c r="EF384" i="11"/>
  <c r="EE384" i="11"/>
  <c r="ED384" i="11"/>
  <c r="EC384" i="11"/>
  <c r="EB384" i="11"/>
  <c r="EA384" i="11"/>
  <c r="DZ384" i="11"/>
  <c r="DY384" i="11"/>
  <c r="DX384" i="11"/>
  <c r="DW384" i="11"/>
  <c r="DV384" i="11"/>
  <c r="DU384" i="11"/>
  <c r="DT384" i="11"/>
  <c r="DS384" i="11"/>
  <c r="DR384" i="11"/>
  <c r="DQ384" i="11"/>
  <c r="DP384" i="11"/>
  <c r="DO384" i="11"/>
  <c r="DN384" i="11"/>
  <c r="DM384" i="11"/>
  <c r="DL384" i="11"/>
  <c r="DK384" i="11"/>
  <c r="DJ384" i="11"/>
  <c r="DI384" i="11"/>
  <c r="DH384" i="11"/>
  <c r="DG384" i="11"/>
  <c r="DF384" i="11"/>
  <c r="DB384" i="11"/>
  <c r="DA384" i="11"/>
  <c r="CZ384" i="11"/>
  <c r="CY384" i="11"/>
  <c r="CX384" i="11"/>
  <c r="CW384" i="11"/>
  <c r="CV384" i="11"/>
  <c r="CU384" i="11"/>
  <c r="CT384" i="11"/>
  <c r="CS384" i="11"/>
  <c r="CR384" i="11"/>
  <c r="CQ384" i="11"/>
  <c r="CP384" i="11"/>
  <c r="CO384" i="11"/>
  <c r="CN384" i="11"/>
  <c r="CM384" i="11"/>
  <c r="CG384" i="11"/>
  <c r="CF384" i="11"/>
  <c r="CD384" i="11"/>
  <c r="CC384" i="11"/>
  <c r="CA384" i="11"/>
  <c r="BY384" i="11"/>
  <c r="BL384" i="11"/>
  <c r="BK384" i="11"/>
  <c r="BJ384" i="11"/>
  <c r="BI384" i="11"/>
  <c r="BH384" i="11"/>
  <c r="BG384" i="11"/>
  <c r="BF384" i="11"/>
  <c r="BE384" i="11"/>
  <c r="BD384" i="11"/>
  <c r="BC384" i="11"/>
  <c r="AZ384" i="11"/>
  <c r="AY384" i="11"/>
  <c r="AX384" i="11"/>
  <c r="AW384" i="11"/>
  <c r="AV384" i="11"/>
  <c r="AU384" i="11"/>
  <c r="AT384" i="11"/>
  <c r="AS384" i="11"/>
  <c r="AR384" i="11"/>
  <c r="AQ384" i="11"/>
  <c r="AP384" i="11"/>
  <c r="AO384" i="11"/>
  <c r="AN384" i="11"/>
  <c r="AM384" i="11"/>
  <c r="AL384" i="11"/>
  <c r="AK384" i="11"/>
  <c r="AJ384" i="11"/>
  <c r="AI384" i="11"/>
  <c r="AH384" i="11"/>
  <c r="AG384" i="11"/>
  <c r="AF384" i="11"/>
  <c r="AE384" i="11"/>
  <c r="AD384" i="11"/>
  <c r="AC384" i="11"/>
  <c r="AB384" i="11"/>
  <c r="AA384" i="11"/>
  <c r="Z384" i="11"/>
  <c r="Y384" i="11"/>
  <c r="X384" i="11"/>
  <c r="W384" i="11"/>
  <c r="V384" i="11"/>
  <c r="U384" i="11"/>
  <c r="T384" i="11"/>
  <c r="S384" i="11"/>
  <c r="R384" i="11"/>
  <c r="Q384" i="11"/>
  <c r="P384" i="11"/>
  <c r="O384" i="11"/>
  <c r="N384" i="11"/>
  <c r="M384" i="11"/>
  <c r="L384" i="11"/>
  <c r="K384" i="11"/>
  <c r="J384" i="11"/>
  <c r="I384" i="11"/>
  <c r="H384" i="11"/>
  <c r="G384" i="11"/>
  <c r="D384" i="11"/>
  <c r="C384" i="11"/>
  <c r="B384" i="11"/>
  <c r="A384" i="11"/>
  <c r="HB383" i="11"/>
  <c r="GD382" i="11"/>
  <c r="GC382" i="11"/>
  <c r="FZ382" i="11"/>
  <c r="FY382" i="11"/>
  <c r="FX382" i="11"/>
  <c r="FW382" i="11"/>
  <c r="FV382" i="11"/>
  <c r="FU382" i="11"/>
  <c r="FT382" i="11"/>
  <c r="FS382" i="11"/>
  <c r="FR382" i="11"/>
  <c r="FQ382" i="11"/>
  <c r="FP382" i="11"/>
  <c r="FO382" i="11"/>
  <c r="FN382" i="11"/>
  <c r="FM382" i="11"/>
  <c r="FL382" i="11"/>
  <c r="FK382" i="11"/>
  <c r="FJ382" i="11"/>
  <c r="FI382" i="11"/>
  <c r="FH382" i="11"/>
  <c r="FG382" i="11"/>
  <c r="FF382" i="11"/>
  <c r="FE382" i="11"/>
  <c r="FD382" i="11"/>
  <c r="FC382" i="11"/>
  <c r="FB382" i="11"/>
  <c r="FA382" i="11"/>
  <c r="EZ382" i="11"/>
  <c r="EY382" i="11"/>
  <c r="EX382" i="11"/>
  <c r="EW382" i="11"/>
  <c r="EV382" i="11"/>
  <c r="EU382" i="11"/>
  <c r="ET382" i="11"/>
  <c r="ES382" i="11"/>
  <c r="ER382" i="11"/>
  <c r="EQ382" i="11"/>
  <c r="EP382" i="11"/>
  <c r="EO382" i="11"/>
  <c r="EN382" i="11"/>
  <c r="EM382" i="11"/>
  <c r="EL382" i="11"/>
  <c r="EK382" i="11"/>
  <c r="EJ382" i="11"/>
  <c r="EI382" i="11"/>
  <c r="EH382" i="11"/>
  <c r="EG382" i="11"/>
  <c r="EF382" i="11"/>
  <c r="EE382" i="11"/>
  <c r="ED382" i="11"/>
  <c r="EC382" i="11"/>
  <c r="EB382" i="11"/>
  <c r="EA382" i="11"/>
  <c r="DZ382" i="11"/>
  <c r="DY382" i="11"/>
  <c r="DX382" i="11"/>
  <c r="DW382" i="11"/>
  <c r="DV382" i="11"/>
  <c r="DU382" i="11"/>
  <c r="DT382" i="11"/>
  <c r="DS382" i="11"/>
  <c r="DR382" i="11"/>
  <c r="DQ382" i="11"/>
  <c r="DP382" i="11"/>
  <c r="DO382" i="11"/>
  <c r="DN382" i="11"/>
  <c r="DM382" i="11"/>
  <c r="DL382" i="11"/>
  <c r="DK382" i="11"/>
  <c r="DJ382" i="11"/>
  <c r="DI382" i="11"/>
  <c r="DH382" i="11"/>
  <c r="DG382" i="11"/>
  <c r="DF382" i="11"/>
  <c r="DB382" i="11"/>
  <c r="DA382" i="11"/>
  <c r="CZ382" i="11"/>
  <c r="CY382" i="11"/>
  <c r="CX382" i="11"/>
  <c r="CW382" i="11"/>
  <c r="CV382" i="11"/>
  <c r="CU382" i="11"/>
  <c r="CT382" i="11"/>
  <c r="CS382" i="11"/>
  <c r="CR382" i="11"/>
  <c r="CQ382" i="11"/>
  <c r="CP382" i="11"/>
  <c r="CO382" i="11"/>
  <c r="CN382" i="11"/>
  <c r="CM382" i="11"/>
  <c r="CG382" i="11"/>
  <c r="CF382" i="11"/>
  <c r="CD382" i="11"/>
  <c r="CC382" i="11"/>
  <c r="BY382" i="11"/>
  <c r="BL382" i="11"/>
  <c r="BK382" i="11"/>
  <c r="BJ382" i="11"/>
  <c r="BI382" i="11"/>
  <c r="BH382" i="11"/>
  <c r="BG382" i="11"/>
  <c r="BF382" i="11"/>
  <c r="BE382" i="11"/>
  <c r="BD382" i="11"/>
  <c r="BC382" i="11"/>
  <c r="BB382" i="11"/>
  <c r="BA382" i="11"/>
  <c r="AZ382" i="11"/>
  <c r="AY382" i="11"/>
  <c r="AX382" i="11"/>
  <c r="AW382" i="11"/>
  <c r="AV382" i="11"/>
  <c r="AU382" i="11"/>
  <c r="AT382" i="11"/>
  <c r="AS382" i="11"/>
  <c r="AR382" i="11"/>
  <c r="AQ382" i="11"/>
  <c r="AP382" i="11"/>
  <c r="AO382" i="11"/>
  <c r="AN382" i="11"/>
  <c r="AM382" i="11"/>
  <c r="AL382" i="11"/>
  <c r="AK382" i="11"/>
  <c r="AJ382" i="11"/>
  <c r="AI382" i="11"/>
  <c r="AH382" i="11"/>
  <c r="AG382" i="11"/>
  <c r="AF382" i="11"/>
  <c r="AE382" i="11"/>
  <c r="AD382" i="11"/>
  <c r="AC382" i="11"/>
  <c r="AB382" i="11"/>
  <c r="AA382" i="11"/>
  <c r="Z382" i="11"/>
  <c r="Y382" i="11"/>
  <c r="X382" i="11"/>
  <c r="W382" i="11"/>
  <c r="V382" i="11"/>
  <c r="U382" i="11"/>
  <c r="T382" i="11"/>
  <c r="S382" i="11"/>
  <c r="R382" i="11"/>
  <c r="Q382" i="11"/>
  <c r="P382" i="11"/>
  <c r="O382" i="11"/>
  <c r="N382" i="11"/>
  <c r="M382" i="11"/>
  <c r="L382" i="11"/>
  <c r="K382" i="11"/>
  <c r="J382" i="11"/>
  <c r="I382" i="11"/>
  <c r="H382" i="11"/>
  <c r="G382" i="11"/>
  <c r="D382" i="11"/>
  <c r="C382" i="11"/>
  <c r="B382" i="11"/>
  <c r="A382" i="11"/>
  <c r="HB381" i="11"/>
  <c r="FZ380" i="11"/>
  <c r="FY380" i="11"/>
  <c r="FX380" i="11"/>
  <c r="FW380" i="11"/>
  <c r="FV380" i="11"/>
  <c r="FU380" i="11"/>
  <c r="FT380" i="11"/>
  <c r="FS380" i="11"/>
  <c r="FR380" i="11"/>
  <c r="FQ380" i="11"/>
  <c r="FM380" i="11"/>
  <c r="FL380" i="11"/>
  <c r="FK380" i="11"/>
  <c r="FJ380" i="11"/>
  <c r="FI380" i="11"/>
  <c r="FH380" i="11"/>
  <c r="FG380" i="11"/>
  <c r="FF380" i="11"/>
  <c r="FE380" i="11"/>
  <c r="FD380" i="11"/>
  <c r="FC380" i="11"/>
  <c r="FB380" i="11"/>
  <c r="FA380" i="11"/>
  <c r="EZ380" i="11"/>
  <c r="EY380" i="11"/>
  <c r="EX380" i="11"/>
  <c r="EW380" i="11"/>
  <c r="EV380" i="11"/>
  <c r="EU380" i="11"/>
  <c r="ET380" i="11"/>
  <c r="ES380" i="11"/>
  <c r="ER380" i="11"/>
  <c r="EQ380" i="11"/>
  <c r="EP380" i="11"/>
  <c r="EO380" i="11"/>
  <c r="EN380" i="11"/>
  <c r="EM380" i="11"/>
  <c r="EL380" i="11"/>
  <c r="EK380" i="11"/>
  <c r="EJ380" i="11"/>
  <c r="EI380" i="11"/>
  <c r="EH380" i="11"/>
  <c r="EG380" i="11"/>
  <c r="EF380" i="11"/>
  <c r="EE380" i="11"/>
  <c r="ED380" i="11"/>
  <c r="EC380" i="11"/>
  <c r="EB380" i="11"/>
  <c r="EA380" i="11"/>
  <c r="DZ380" i="11"/>
  <c r="DY380" i="11"/>
  <c r="DX380" i="11"/>
  <c r="DW380" i="11"/>
  <c r="DV380" i="11"/>
  <c r="DU380" i="11"/>
  <c r="DT380" i="11"/>
  <c r="DS380" i="11"/>
  <c r="DR380" i="11"/>
  <c r="DQ380" i="11"/>
  <c r="DP380" i="11"/>
  <c r="DO380" i="11"/>
  <c r="DN380" i="11"/>
  <c r="DM380" i="11"/>
  <c r="DL380" i="11"/>
  <c r="DK380" i="11"/>
  <c r="DJ380" i="11"/>
  <c r="DI380" i="11"/>
  <c r="DH380" i="11"/>
  <c r="DG380" i="11"/>
  <c r="DB380" i="11"/>
  <c r="DA380" i="11"/>
  <c r="CZ380" i="11"/>
  <c r="CY380" i="11"/>
  <c r="CX380" i="11"/>
  <c r="CV380" i="11"/>
  <c r="CU380" i="11"/>
  <c r="CT380" i="11"/>
  <c r="CS380" i="11"/>
  <c r="CR380" i="11"/>
  <c r="CQ380" i="11"/>
  <c r="CP380" i="11"/>
  <c r="CO380" i="11"/>
  <c r="CN380" i="11"/>
  <c r="CM380" i="11"/>
  <c r="CE380" i="11"/>
  <c r="CC380" i="11"/>
  <c r="CB380" i="11"/>
  <c r="CA380" i="11"/>
  <c r="BY380" i="11"/>
  <c r="BL380" i="11"/>
  <c r="BK380" i="11"/>
  <c r="BJ380" i="11"/>
  <c r="BI380" i="11"/>
  <c r="BH380" i="11"/>
  <c r="BG380" i="11"/>
  <c r="BF380" i="11"/>
  <c r="BE380" i="11"/>
  <c r="AZ380" i="11"/>
  <c r="AY380" i="11"/>
  <c r="AX380" i="11"/>
  <c r="AV380" i="11"/>
  <c r="AU380" i="11"/>
  <c r="AT380" i="11"/>
  <c r="AS380" i="11"/>
  <c r="AR380" i="11"/>
  <c r="AP380" i="11"/>
  <c r="AN380" i="11"/>
  <c r="AM380" i="11"/>
  <c r="AL380" i="11"/>
  <c r="AK380" i="11"/>
  <c r="AJ380" i="11"/>
  <c r="AI380" i="11"/>
  <c r="AH380" i="11"/>
  <c r="AG380" i="11"/>
  <c r="AF380" i="11"/>
  <c r="AE380" i="11"/>
  <c r="AD380" i="11"/>
  <c r="AC380" i="11"/>
  <c r="AB380" i="11"/>
  <c r="AA380" i="11"/>
  <c r="Z380" i="11"/>
  <c r="Y380" i="11"/>
  <c r="X380" i="11"/>
  <c r="W380" i="11"/>
  <c r="V380" i="11"/>
  <c r="U380" i="11"/>
  <c r="T380" i="11"/>
  <c r="S380" i="11"/>
  <c r="R380" i="11"/>
  <c r="Q380" i="11"/>
  <c r="P380" i="11"/>
  <c r="O380" i="11"/>
  <c r="N380" i="11"/>
  <c r="M380" i="11"/>
  <c r="K380" i="11"/>
  <c r="J380" i="11"/>
  <c r="I380" i="11"/>
  <c r="H380" i="11"/>
  <c r="G380" i="11"/>
  <c r="D380" i="11"/>
  <c r="C380" i="11"/>
  <c r="B380" i="11"/>
  <c r="A380" i="11"/>
  <c r="HB379" i="11"/>
  <c r="GD378" i="11"/>
  <c r="GC378" i="11"/>
  <c r="FZ378" i="11"/>
  <c r="FY378" i="11"/>
  <c r="FX378" i="11"/>
  <c r="FW378" i="11"/>
  <c r="FV378" i="11"/>
  <c r="FU378" i="11"/>
  <c r="FT378" i="11"/>
  <c r="FS378" i="11"/>
  <c r="FR378" i="11"/>
  <c r="FQ378" i="11"/>
  <c r="FP378" i="11"/>
  <c r="FO378" i="11"/>
  <c r="FN378" i="11"/>
  <c r="FM378" i="11"/>
  <c r="FL378" i="11"/>
  <c r="FK378" i="11"/>
  <c r="FJ378" i="11"/>
  <c r="FI378" i="11"/>
  <c r="FH378" i="11"/>
  <c r="FG378" i="11"/>
  <c r="FF378" i="11"/>
  <c r="FE378" i="11"/>
  <c r="FD378" i="11"/>
  <c r="FC378" i="11"/>
  <c r="FB378" i="11"/>
  <c r="FA378" i="11"/>
  <c r="EZ378" i="11"/>
  <c r="EY378" i="11"/>
  <c r="EX378" i="11"/>
  <c r="EW378" i="11"/>
  <c r="EV378" i="11"/>
  <c r="EU378" i="11"/>
  <c r="ET378" i="11"/>
  <c r="ES378" i="11"/>
  <c r="ER378" i="11"/>
  <c r="EQ378" i="11"/>
  <c r="EP378" i="11"/>
  <c r="EO378" i="11"/>
  <c r="EN378" i="11"/>
  <c r="EM378" i="11"/>
  <c r="EL378" i="11"/>
  <c r="EK378" i="11"/>
  <c r="EJ378" i="11"/>
  <c r="EI378" i="11"/>
  <c r="EH378" i="11"/>
  <c r="EG378" i="11"/>
  <c r="EF378" i="11"/>
  <c r="EE378" i="11"/>
  <c r="ED378" i="11"/>
  <c r="EC378" i="11"/>
  <c r="EB378" i="11"/>
  <c r="EA378" i="11"/>
  <c r="DZ378" i="11"/>
  <c r="DY378" i="11"/>
  <c r="DX378" i="11"/>
  <c r="DW378" i="11"/>
  <c r="DV378" i="11"/>
  <c r="DU378" i="11"/>
  <c r="DT378" i="11"/>
  <c r="DS378" i="11"/>
  <c r="DR378" i="11"/>
  <c r="DQ378" i="11"/>
  <c r="DP378" i="11"/>
  <c r="DO378" i="11"/>
  <c r="DN378" i="11"/>
  <c r="DM378" i="11"/>
  <c r="DL378" i="11"/>
  <c r="DK378" i="11"/>
  <c r="DJ378" i="11"/>
  <c r="DI378" i="11"/>
  <c r="DH378" i="11"/>
  <c r="DG378" i="11"/>
  <c r="DF378" i="11"/>
  <c r="DB378" i="11"/>
  <c r="DA378" i="11"/>
  <c r="CZ378" i="11"/>
  <c r="CY378" i="11"/>
  <c r="CX378" i="11"/>
  <c r="CW378" i="11"/>
  <c r="CV378" i="11"/>
  <c r="CU378" i="11"/>
  <c r="CT378" i="11"/>
  <c r="CS378" i="11"/>
  <c r="CR378" i="11"/>
  <c r="CQ378" i="11"/>
  <c r="CP378" i="11"/>
  <c r="CO378" i="11"/>
  <c r="CN378" i="11"/>
  <c r="CM378" i="11"/>
  <c r="CG378" i="11"/>
  <c r="CE378" i="11"/>
  <c r="CD378" i="11"/>
  <c r="CC378" i="11"/>
  <c r="CB378" i="11"/>
  <c r="BL378" i="11"/>
  <c r="BK378" i="11"/>
  <c r="BJ378" i="11"/>
  <c r="BI378" i="11"/>
  <c r="BH378" i="11"/>
  <c r="BG378" i="11"/>
  <c r="BF378" i="11"/>
  <c r="BE378" i="11"/>
  <c r="BD378" i="11"/>
  <c r="BC378" i="11"/>
  <c r="BB378" i="11"/>
  <c r="BA378" i="11"/>
  <c r="AZ378" i="11"/>
  <c r="AY378" i="11"/>
  <c r="AX378" i="11"/>
  <c r="AW378" i="11"/>
  <c r="AV378" i="11"/>
  <c r="AU378" i="11"/>
  <c r="AT378" i="11"/>
  <c r="AS378" i="11"/>
  <c r="AR378" i="11"/>
  <c r="AQ378" i="11"/>
  <c r="AP378" i="11"/>
  <c r="AO378" i="11"/>
  <c r="AN378" i="11"/>
  <c r="AM378" i="11"/>
  <c r="AL378" i="11"/>
  <c r="AK378" i="11"/>
  <c r="AJ378" i="11"/>
  <c r="AI378" i="11"/>
  <c r="AH378" i="11"/>
  <c r="AG378" i="11"/>
  <c r="AF378" i="11"/>
  <c r="AE378" i="11"/>
  <c r="AD378" i="11"/>
  <c r="AC378" i="11"/>
  <c r="AB378" i="11"/>
  <c r="AA378" i="11"/>
  <c r="Z378" i="11"/>
  <c r="Y378" i="11"/>
  <c r="X378" i="11"/>
  <c r="W378" i="11"/>
  <c r="V378" i="11"/>
  <c r="U378" i="11"/>
  <c r="T378" i="11"/>
  <c r="S378" i="11"/>
  <c r="R378" i="11"/>
  <c r="Q378" i="11"/>
  <c r="P378" i="11"/>
  <c r="O378" i="11"/>
  <c r="N378" i="11"/>
  <c r="M378" i="11"/>
  <c r="L378" i="11"/>
  <c r="K378" i="11"/>
  <c r="J378" i="11"/>
  <c r="I378" i="11"/>
  <c r="H378" i="11"/>
  <c r="G378" i="11"/>
  <c r="D378" i="11"/>
  <c r="C378" i="11"/>
  <c r="B378" i="11"/>
  <c r="A378" i="11"/>
  <c r="HB377" i="11"/>
  <c r="GD376" i="11"/>
  <c r="GC376" i="11"/>
  <c r="FZ376" i="11"/>
  <c r="FY376" i="11"/>
  <c r="FX376" i="11"/>
  <c r="FW376" i="11"/>
  <c r="FV376" i="11"/>
  <c r="FU376" i="11"/>
  <c r="FT376" i="11"/>
  <c r="FS376" i="11"/>
  <c r="FR376" i="11"/>
  <c r="FQ376" i="11"/>
  <c r="FP376" i="11"/>
  <c r="FO376" i="11"/>
  <c r="FN376" i="11"/>
  <c r="FM376" i="11"/>
  <c r="FL376" i="11"/>
  <c r="FK376" i="11"/>
  <c r="FJ376" i="11"/>
  <c r="FI376" i="11"/>
  <c r="FH376" i="11"/>
  <c r="FG376" i="11"/>
  <c r="FF376" i="11"/>
  <c r="FE376" i="11"/>
  <c r="FD376" i="11"/>
  <c r="FC376" i="11"/>
  <c r="FB376" i="11"/>
  <c r="FA376" i="11"/>
  <c r="EZ376" i="11"/>
  <c r="EY376" i="11"/>
  <c r="EX376" i="11"/>
  <c r="EW376" i="11"/>
  <c r="EV376" i="11"/>
  <c r="EU376" i="11"/>
  <c r="ET376" i="11"/>
  <c r="ES376" i="11"/>
  <c r="ER376" i="11"/>
  <c r="EQ376" i="11"/>
  <c r="EP376" i="11"/>
  <c r="EO376" i="11"/>
  <c r="EJ376" i="11"/>
  <c r="EI376" i="11"/>
  <c r="EH376" i="11"/>
  <c r="EG376" i="11"/>
  <c r="EF376" i="11"/>
  <c r="EE376" i="11"/>
  <c r="ED376" i="11"/>
  <c r="EC376" i="11"/>
  <c r="EB376" i="11"/>
  <c r="EA376" i="11"/>
  <c r="DZ376" i="11"/>
  <c r="DY376" i="11"/>
  <c r="DX376" i="11"/>
  <c r="DW376" i="11"/>
  <c r="DV376" i="11"/>
  <c r="DU376" i="11"/>
  <c r="DT376" i="11"/>
  <c r="DS376" i="11"/>
  <c r="DR376" i="11"/>
  <c r="DQ376" i="11"/>
  <c r="DP376" i="11"/>
  <c r="DO376" i="11"/>
  <c r="DN376" i="11"/>
  <c r="DM376" i="11"/>
  <c r="DL376" i="11"/>
  <c r="DK376" i="11"/>
  <c r="DJ376" i="11"/>
  <c r="DI376" i="11"/>
  <c r="DH376" i="11"/>
  <c r="DG376" i="11"/>
  <c r="DF376" i="11"/>
  <c r="DB376" i="11"/>
  <c r="DA376" i="11"/>
  <c r="CZ376" i="11"/>
  <c r="CY376" i="11"/>
  <c r="CX376" i="11"/>
  <c r="CW376" i="11"/>
  <c r="CV376" i="11"/>
  <c r="CU376" i="11"/>
  <c r="CT376" i="11"/>
  <c r="CS376" i="11"/>
  <c r="CR376" i="11"/>
  <c r="CQ376" i="11"/>
  <c r="CP376" i="11"/>
  <c r="CO376" i="11"/>
  <c r="CN376" i="11"/>
  <c r="CM376" i="11"/>
  <c r="CG376" i="11"/>
  <c r="CE376" i="11"/>
  <c r="CD376" i="11"/>
  <c r="BY376" i="11"/>
  <c r="BL376" i="11"/>
  <c r="BK376" i="11"/>
  <c r="BJ376" i="11"/>
  <c r="BI376" i="11"/>
  <c r="BH376" i="11"/>
  <c r="BG376" i="11"/>
  <c r="BF376" i="11"/>
  <c r="BE376" i="11"/>
  <c r="BD376" i="11"/>
  <c r="BC376" i="11"/>
  <c r="BB376" i="11"/>
  <c r="BA376" i="11"/>
  <c r="AZ376" i="11"/>
  <c r="AY376" i="11"/>
  <c r="AX376" i="11"/>
  <c r="AW376" i="11"/>
  <c r="AV376" i="11"/>
  <c r="AU376" i="11"/>
  <c r="AT376" i="11"/>
  <c r="AS376" i="11"/>
  <c r="AR376" i="11"/>
  <c r="AQ376" i="11"/>
  <c r="AP376" i="11"/>
  <c r="AO376" i="11"/>
  <c r="AN376" i="11"/>
  <c r="AM376" i="11"/>
  <c r="AL376" i="11"/>
  <c r="AK376" i="11"/>
  <c r="AJ376" i="11"/>
  <c r="AI376" i="11"/>
  <c r="AH376" i="11"/>
  <c r="AG376" i="11"/>
  <c r="AF376" i="11"/>
  <c r="AE376" i="11"/>
  <c r="AD376" i="11"/>
  <c r="AC376" i="11"/>
  <c r="AB376" i="11"/>
  <c r="AA376" i="11"/>
  <c r="Z376" i="11"/>
  <c r="Y376" i="11"/>
  <c r="X376" i="11"/>
  <c r="W376" i="11"/>
  <c r="V376" i="11"/>
  <c r="U376" i="11"/>
  <c r="T376" i="11"/>
  <c r="S376" i="11"/>
  <c r="R376" i="11"/>
  <c r="Q376" i="11"/>
  <c r="P376" i="11"/>
  <c r="O376" i="11"/>
  <c r="N376" i="11"/>
  <c r="M376" i="11"/>
  <c r="L376" i="11"/>
  <c r="K376" i="11"/>
  <c r="J376" i="11"/>
  <c r="I376" i="11"/>
  <c r="H376" i="11"/>
  <c r="G376" i="11"/>
  <c r="D376" i="11"/>
  <c r="C376" i="11"/>
  <c r="B376" i="11"/>
  <c r="A376" i="11"/>
  <c r="HB375" i="11"/>
  <c r="GD374" i="11"/>
  <c r="GC374" i="11"/>
  <c r="FZ374" i="11"/>
  <c r="FY374" i="11"/>
  <c r="FX374" i="11"/>
  <c r="FW374" i="11"/>
  <c r="FV374" i="11"/>
  <c r="FU374" i="11"/>
  <c r="FT374" i="11"/>
  <c r="FS374" i="11"/>
  <c r="FR374" i="11"/>
  <c r="FQ374" i="11"/>
  <c r="FP374" i="11"/>
  <c r="FO374" i="11"/>
  <c r="FN374" i="11"/>
  <c r="FM374" i="11"/>
  <c r="FL374" i="11"/>
  <c r="FK374" i="11"/>
  <c r="FJ374" i="11"/>
  <c r="FI374" i="11"/>
  <c r="FH374" i="11"/>
  <c r="FG374" i="11"/>
  <c r="FF374" i="11"/>
  <c r="FE374" i="11"/>
  <c r="FD374" i="11"/>
  <c r="FC374" i="11"/>
  <c r="FB374" i="11"/>
  <c r="FA374" i="11"/>
  <c r="EZ374" i="11"/>
  <c r="EY374" i="11"/>
  <c r="EX374" i="11"/>
  <c r="EW374" i="11"/>
  <c r="EV374" i="11"/>
  <c r="EU374" i="11"/>
  <c r="ET374" i="11"/>
  <c r="ES374" i="11"/>
  <c r="ER374" i="11"/>
  <c r="EQ374" i="11"/>
  <c r="EP374" i="11"/>
  <c r="EO374" i="11"/>
  <c r="EN374" i="11"/>
  <c r="EM374" i="11"/>
  <c r="EL374" i="11"/>
  <c r="EK374" i="11"/>
  <c r="EJ374" i="11"/>
  <c r="EI374" i="11"/>
  <c r="EH374" i="11"/>
  <c r="EG374" i="11"/>
  <c r="EF374" i="11"/>
  <c r="EE374" i="11"/>
  <c r="ED374" i="11"/>
  <c r="EC374" i="11"/>
  <c r="EB374" i="11"/>
  <c r="EA374" i="11"/>
  <c r="DZ374" i="11"/>
  <c r="DY374" i="11"/>
  <c r="DX374" i="11"/>
  <c r="DW374" i="11"/>
  <c r="DV374" i="11"/>
  <c r="DU374" i="11"/>
  <c r="DT374" i="11"/>
  <c r="DS374" i="11"/>
  <c r="DR374" i="11"/>
  <c r="DQ374" i="11"/>
  <c r="DP374" i="11"/>
  <c r="DO374" i="11"/>
  <c r="DN374" i="11"/>
  <c r="DM374" i="11"/>
  <c r="DL374" i="11"/>
  <c r="DK374" i="11"/>
  <c r="DJ374" i="11"/>
  <c r="DI374" i="11"/>
  <c r="DH374" i="11"/>
  <c r="DG374" i="11"/>
  <c r="DF374" i="11"/>
  <c r="DB374" i="11"/>
  <c r="DA374" i="11"/>
  <c r="CZ374" i="11"/>
  <c r="CY374" i="11"/>
  <c r="CX374" i="11"/>
  <c r="CW374" i="11"/>
  <c r="CV374" i="11"/>
  <c r="CU374" i="11"/>
  <c r="CT374" i="11"/>
  <c r="CS374" i="11"/>
  <c r="CR374" i="11"/>
  <c r="CQ374" i="11"/>
  <c r="CP374" i="11"/>
  <c r="CO374" i="11"/>
  <c r="CN374" i="11"/>
  <c r="CM374" i="11"/>
  <c r="CG374" i="11"/>
  <c r="CE374" i="11"/>
  <c r="CD374" i="11"/>
  <c r="CC374" i="11"/>
  <c r="CB374" i="11"/>
  <c r="BL374" i="11"/>
  <c r="BK374" i="11"/>
  <c r="BJ374" i="11"/>
  <c r="BI374" i="11"/>
  <c r="BH374" i="11"/>
  <c r="BG374" i="11"/>
  <c r="BF374" i="11"/>
  <c r="BE374" i="11"/>
  <c r="BD374" i="11"/>
  <c r="BC374" i="11"/>
  <c r="BB374" i="11"/>
  <c r="BA374" i="11"/>
  <c r="AZ374" i="11"/>
  <c r="AY374" i="11"/>
  <c r="AX374" i="11"/>
  <c r="AW374" i="11"/>
  <c r="AV374" i="11"/>
  <c r="AU374" i="11"/>
  <c r="AT374" i="11"/>
  <c r="AS374" i="11"/>
  <c r="AR374" i="11"/>
  <c r="AQ374" i="11"/>
  <c r="AP374" i="11"/>
  <c r="AO374" i="11"/>
  <c r="AN374" i="11"/>
  <c r="AM374" i="11"/>
  <c r="AL374" i="11"/>
  <c r="AK374" i="11"/>
  <c r="AJ374" i="11"/>
  <c r="AI374" i="11"/>
  <c r="AH374" i="11"/>
  <c r="AG374" i="11"/>
  <c r="AF374" i="11"/>
  <c r="AE374" i="11"/>
  <c r="AD374" i="11"/>
  <c r="AC374" i="11"/>
  <c r="AB374" i="11"/>
  <c r="AA374" i="11"/>
  <c r="Z374" i="11"/>
  <c r="Y374" i="11"/>
  <c r="X374" i="11"/>
  <c r="W374" i="11"/>
  <c r="V374" i="11"/>
  <c r="U374" i="11"/>
  <c r="T374" i="11"/>
  <c r="S374" i="11"/>
  <c r="R374" i="11"/>
  <c r="Q374" i="11"/>
  <c r="P374" i="11"/>
  <c r="O374" i="11"/>
  <c r="N374" i="11"/>
  <c r="M374" i="11"/>
  <c r="L374" i="11"/>
  <c r="K374" i="11"/>
  <c r="J374" i="11"/>
  <c r="I374" i="11"/>
  <c r="H374" i="11"/>
  <c r="G374" i="11"/>
  <c r="D374" i="11"/>
  <c r="C374" i="11"/>
  <c r="B374" i="11"/>
  <c r="A374" i="11"/>
  <c r="HB373" i="11"/>
  <c r="GD372" i="11"/>
  <c r="GC372" i="11"/>
  <c r="FZ372" i="11"/>
  <c r="FY372" i="11"/>
  <c r="FX372" i="11"/>
  <c r="FW372" i="11"/>
  <c r="FV372" i="11"/>
  <c r="FU372" i="11"/>
  <c r="FR372" i="11"/>
  <c r="FQ372" i="11"/>
  <c r="FM372" i="11"/>
  <c r="FL372" i="11"/>
  <c r="FK372" i="11"/>
  <c r="FJ372" i="11"/>
  <c r="FI372" i="11"/>
  <c r="FH372" i="11"/>
  <c r="FG372" i="11"/>
  <c r="FF372" i="11"/>
  <c r="FE372" i="11"/>
  <c r="FD372" i="11"/>
  <c r="FC372" i="11"/>
  <c r="FB372" i="11"/>
  <c r="FA372" i="11"/>
  <c r="EZ372" i="11"/>
  <c r="EY372" i="11"/>
  <c r="EX372" i="11"/>
  <c r="EW372" i="11"/>
  <c r="EV372" i="11"/>
  <c r="EU372" i="11"/>
  <c r="ET372" i="11"/>
  <c r="ES372" i="11"/>
  <c r="ER372" i="11"/>
  <c r="EQ372" i="11"/>
  <c r="EP372" i="11"/>
  <c r="EO372" i="11"/>
  <c r="EN372" i="11"/>
  <c r="EM372" i="11"/>
  <c r="EL372" i="11"/>
  <c r="EK372" i="11"/>
  <c r="EJ372" i="11"/>
  <c r="EI372" i="11"/>
  <c r="EH372" i="11"/>
  <c r="EG372" i="11"/>
  <c r="EF372" i="11"/>
  <c r="EE372" i="11"/>
  <c r="ED372" i="11"/>
  <c r="EC372" i="11"/>
  <c r="EB372" i="11"/>
  <c r="EA372" i="11"/>
  <c r="DZ372" i="11"/>
  <c r="DY372" i="11"/>
  <c r="DX372" i="11"/>
  <c r="DW372" i="11"/>
  <c r="DV372" i="11"/>
  <c r="DU372" i="11"/>
  <c r="DT372" i="11"/>
  <c r="DS372" i="11"/>
  <c r="DR372" i="11"/>
  <c r="DQ372" i="11"/>
  <c r="DP372" i="11"/>
  <c r="DO372" i="11"/>
  <c r="DN372" i="11"/>
  <c r="DM372" i="11"/>
  <c r="DL372" i="11"/>
  <c r="DK372" i="11"/>
  <c r="DJ372" i="11"/>
  <c r="DI372" i="11"/>
  <c r="DH372" i="11"/>
  <c r="DG372" i="11"/>
  <c r="DF372" i="11"/>
  <c r="DB372" i="11"/>
  <c r="DA372" i="11"/>
  <c r="CZ372" i="11"/>
  <c r="CY372" i="11"/>
  <c r="CX372" i="11"/>
  <c r="CW372" i="11"/>
  <c r="CV372" i="11"/>
  <c r="CU372" i="11"/>
  <c r="CT372" i="11"/>
  <c r="CS372" i="11"/>
  <c r="CR372" i="11"/>
  <c r="CQ372" i="11"/>
  <c r="CP372" i="11"/>
  <c r="CO372" i="11"/>
  <c r="CN372" i="11"/>
  <c r="CM372" i="11"/>
  <c r="CG372" i="11"/>
  <c r="CD372" i="11"/>
  <c r="CC372" i="11"/>
  <c r="CA372" i="11"/>
  <c r="BY372" i="11"/>
  <c r="BL372" i="11"/>
  <c r="BK372" i="11"/>
  <c r="BJ372" i="11"/>
  <c r="BI372" i="11"/>
  <c r="BH372" i="11"/>
  <c r="BG372" i="11"/>
  <c r="BF372" i="11"/>
  <c r="BE372" i="11"/>
  <c r="BD372" i="11"/>
  <c r="BC372" i="11"/>
  <c r="BB372" i="11"/>
  <c r="BA372" i="11"/>
  <c r="AZ372" i="11"/>
  <c r="AY372" i="11"/>
  <c r="AX372" i="11"/>
  <c r="AW372" i="11"/>
  <c r="AV372" i="11"/>
  <c r="AU372" i="11"/>
  <c r="AT372" i="11"/>
  <c r="AS372" i="11"/>
  <c r="AR372" i="11"/>
  <c r="AQ372" i="11"/>
  <c r="AP372" i="11"/>
  <c r="AO372" i="11"/>
  <c r="AN372" i="11"/>
  <c r="AM372" i="11"/>
  <c r="AL372" i="11"/>
  <c r="AK372" i="11"/>
  <c r="AJ372" i="11"/>
  <c r="AI372" i="11"/>
  <c r="AH372" i="11"/>
  <c r="AG372" i="11"/>
  <c r="AF372" i="11"/>
  <c r="AE372" i="11"/>
  <c r="AD372" i="11"/>
  <c r="AC372" i="11"/>
  <c r="AB372" i="11"/>
  <c r="AA372" i="11"/>
  <c r="Z372" i="11"/>
  <c r="Y372" i="11"/>
  <c r="X372" i="11"/>
  <c r="W372" i="11"/>
  <c r="V372" i="11"/>
  <c r="U372" i="11"/>
  <c r="T372" i="11"/>
  <c r="S372" i="11"/>
  <c r="R372" i="11"/>
  <c r="Q372" i="11"/>
  <c r="P372" i="11"/>
  <c r="O372" i="11"/>
  <c r="N372" i="11"/>
  <c r="M372" i="11"/>
  <c r="L372" i="11"/>
  <c r="K372" i="11"/>
  <c r="J372" i="11"/>
  <c r="I372" i="11"/>
  <c r="H372" i="11"/>
  <c r="G372" i="11"/>
  <c r="D372" i="11"/>
  <c r="C372" i="11"/>
  <c r="B372" i="11"/>
  <c r="A372" i="11"/>
  <c r="HB371" i="11"/>
  <c r="GD366" i="11"/>
  <c r="GC366" i="11"/>
  <c r="FZ366" i="11"/>
  <c r="FY366" i="11"/>
  <c r="FX366" i="11"/>
  <c r="FW366" i="11"/>
  <c r="FV366" i="11"/>
  <c r="FU366" i="11"/>
  <c r="FT366" i="11"/>
  <c r="FS366" i="11"/>
  <c r="FR366" i="11"/>
  <c r="FQ366" i="11"/>
  <c r="FM366" i="11"/>
  <c r="FL366" i="11"/>
  <c r="FK366" i="11"/>
  <c r="FJ366" i="11"/>
  <c r="FI366" i="11"/>
  <c r="FH366" i="11"/>
  <c r="FG366" i="11"/>
  <c r="FF366" i="11"/>
  <c r="FE366" i="11"/>
  <c r="FD366" i="11"/>
  <c r="FC366" i="11"/>
  <c r="FB366" i="11"/>
  <c r="FA366" i="11"/>
  <c r="EZ366" i="11"/>
  <c r="EY366" i="11"/>
  <c r="EX366" i="11"/>
  <c r="EW366" i="11"/>
  <c r="EV366" i="11"/>
  <c r="EU366" i="11"/>
  <c r="ET366" i="11"/>
  <c r="ES366" i="11"/>
  <c r="ER366" i="11"/>
  <c r="EQ366" i="11"/>
  <c r="EP366" i="11"/>
  <c r="EO366" i="11"/>
  <c r="EN366" i="11"/>
  <c r="EM366" i="11"/>
  <c r="EL366" i="11"/>
  <c r="EK366" i="11"/>
  <c r="EJ366" i="11"/>
  <c r="EI366" i="11"/>
  <c r="EH366" i="11"/>
  <c r="EG366" i="11"/>
  <c r="EF366" i="11"/>
  <c r="EE366" i="11"/>
  <c r="ED366" i="11"/>
  <c r="EC366" i="11"/>
  <c r="EB366" i="11"/>
  <c r="EA366" i="11"/>
  <c r="DZ366" i="11"/>
  <c r="DY366" i="11"/>
  <c r="DX366" i="11"/>
  <c r="DW366" i="11"/>
  <c r="DV366" i="11"/>
  <c r="DU366" i="11"/>
  <c r="DT366" i="11"/>
  <c r="DS366" i="11"/>
  <c r="DR366" i="11"/>
  <c r="DQ366" i="11"/>
  <c r="DP366" i="11"/>
  <c r="DO366" i="11"/>
  <c r="DN366" i="11"/>
  <c r="DM366" i="11"/>
  <c r="DL366" i="11"/>
  <c r="DK366" i="11"/>
  <c r="DJ366" i="11"/>
  <c r="DI366" i="11"/>
  <c r="DH366" i="11"/>
  <c r="DG366" i="11"/>
  <c r="DF366" i="11"/>
  <c r="DB366" i="11"/>
  <c r="DA366" i="11"/>
  <c r="CZ366" i="11"/>
  <c r="CY366" i="11"/>
  <c r="CX366" i="11"/>
  <c r="CW366" i="11"/>
  <c r="CV366" i="11"/>
  <c r="CU366" i="11"/>
  <c r="CT366" i="11"/>
  <c r="CS366" i="11"/>
  <c r="CR366" i="11"/>
  <c r="CQ366" i="11"/>
  <c r="CP366" i="11"/>
  <c r="CO366" i="11"/>
  <c r="CN366" i="11"/>
  <c r="CM366" i="11"/>
  <c r="CG366" i="11"/>
  <c r="CF366" i="11"/>
  <c r="CD366" i="11"/>
  <c r="CC366" i="11"/>
  <c r="CA366" i="11"/>
  <c r="BY366" i="11"/>
  <c r="BL366" i="11"/>
  <c r="BK366" i="11"/>
  <c r="BJ366" i="11"/>
  <c r="BI366" i="11"/>
  <c r="BH366" i="11"/>
  <c r="BG366" i="11"/>
  <c r="BF366" i="11"/>
  <c r="BE366" i="11"/>
  <c r="BD366" i="11"/>
  <c r="BC366" i="11"/>
  <c r="BB366" i="11"/>
  <c r="BA366" i="11"/>
  <c r="AZ366" i="11"/>
  <c r="AY366" i="11"/>
  <c r="AX366" i="11"/>
  <c r="AW366" i="11"/>
  <c r="AV366" i="11"/>
  <c r="AU366" i="11"/>
  <c r="AT366" i="11"/>
  <c r="AS366" i="11"/>
  <c r="AR366" i="11"/>
  <c r="AQ366" i="11"/>
  <c r="AP366" i="11"/>
  <c r="AO366" i="11"/>
  <c r="AN366" i="11"/>
  <c r="AM366" i="11"/>
  <c r="AL366" i="11"/>
  <c r="AK366" i="11"/>
  <c r="AJ366" i="11"/>
  <c r="AI366" i="11"/>
  <c r="AH366" i="11"/>
  <c r="AG366" i="11"/>
  <c r="AF366" i="11"/>
  <c r="AE366" i="11"/>
  <c r="AD366" i="11"/>
  <c r="AC366" i="11"/>
  <c r="AB366" i="11"/>
  <c r="AA366" i="11"/>
  <c r="Z366" i="11"/>
  <c r="Y366" i="11"/>
  <c r="X366" i="11"/>
  <c r="W366" i="11"/>
  <c r="V366" i="11"/>
  <c r="U366" i="11"/>
  <c r="T366" i="11"/>
  <c r="S366" i="11"/>
  <c r="R366" i="11"/>
  <c r="Q366" i="11"/>
  <c r="P366" i="11"/>
  <c r="O366" i="11"/>
  <c r="N366" i="11"/>
  <c r="M366" i="11"/>
  <c r="L366" i="11"/>
  <c r="K366" i="11"/>
  <c r="J366" i="11"/>
  <c r="I366" i="11"/>
  <c r="H366" i="11"/>
  <c r="G366" i="11"/>
  <c r="D366" i="11"/>
  <c r="C366" i="11"/>
  <c r="B366" i="11"/>
  <c r="A366" i="11"/>
  <c r="HB365" i="11"/>
  <c r="GD364" i="11"/>
  <c r="GC364" i="11"/>
  <c r="FZ364" i="11"/>
  <c r="FY364" i="11"/>
  <c r="FX364" i="11"/>
  <c r="FW364" i="11"/>
  <c r="FV364" i="11"/>
  <c r="FU364" i="11"/>
  <c r="FT364" i="11"/>
  <c r="FS364" i="11"/>
  <c r="FR364" i="11"/>
  <c r="FQ364" i="11"/>
  <c r="FP364" i="11"/>
  <c r="FO364" i="11"/>
  <c r="FN364" i="11"/>
  <c r="FM364" i="11"/>
  <c r="FL364" i="11"/>
  <c r="FK364" i="11"/>
  <c r="FJ364" i="11"/>
  <c r="FI364" i="11"/>
  <c r="FH364" i="11"/>
  <c r="FG364" i="11"/>
  <c r="FF364" i="11"/>
  <c r="FE364" i="11"/>
  <c r="FD364" i="11"/>
  <c r="FC364" i="11"/>
  <c r="FB364" i="11"/>
  <c r="FA364" i="11"/>
  <c r="EZ364" i="11"/>
  <c r="EY364" i="11"/>
  <c r="EX364" i="11"/>
  <c r="EW364" i="11"/>
  <c r="EV364" i="11"/>
  <c r="EU364" i="11"/>
  <c r="ET364" i="11"/>
  <c r="ES364" i="11"/>
  <c r="ER364" i="11"/>
  <c r="EQ364" i="11"/>
  <c r="EP364" i="11"/>
  <c r="EO364" i="11"/>
  <c r="EN364" i="11"/>
  <c r="EM364" i="11"/>
  <c r="EL364" i="11"/>
  <c r="EK364" i="11"/>
  <c r="EJ364" i="11"/>
  <c r="EI364" i="11"/>
  <c r="EH364" i="11"/>
  <c r="EG364" i="11"/>
  <c r="EF364" i="11"/>
  <c r="EE364" i="11"/>
  <c r="ED364" i="11"/>
  <c r="EC364" i="11"/>
  <c r="EB364" i="11"/>
  <c r="EA364" i="11"/>
  <c r="DZ364" i="11"/>
  <c r="DY364" i="11"/>
  <c r="DX364" i="11"/>
  <c r="DW364" i="11"/>
  <c r="DV364" i="11"/>
  <c r="DU364" i="11"/>
  <c r="DT364" i="11"/>
  <c r="DS364" i="11"/>
  <c r="DR364" i="11"/>
  <c r="DQ364" i="11"/>
  <c r="DP364" i="11"/>
  <c r="DO364" i="11"/>
  <c r="DN364" i="11"/>
  <c r="DM364" i="11"/>
  <c r="DL364" i="11"/>
  <c r="DK364" i="11"/>
  <c r="DJ364" i="11"/>
  <c r="DI364" i="11"/>
  <c r="DH364" i="11"/>
  <c r="DG364" i="11"/>
  <c r="DF364" i="11"/>
  <c r="DB364" i="11"/>
  <c r="DA364" i="11"/>
  <c r="CZ364" i="11"/>
  <c r="CY364" i="11"/>
  <c r="CX364" i="11"/>
  <c r="CW364" i="11"/>
  <c r="CV364" i="11"/>
  <c r="CU364" i="11"/>
  <c r="CT364" i="11"/>
  <c r="CS364" i="11"/>
  <c r="CR364" i="11"/>
  <c r="CQ364" i="11"/>
  <c r="CP364" i="11"/>
  <c r="CO364" i="11"/>
  <c r="CN364" i="11"/>
  <c r="CM364" i="11"/>
  <c r="CG364" i="11"/>
  <c r="CE364" i="11"/>
  <c r="CD364" i="11"/>
  <c r="BY364" i="11"/>
  <c r="BL364" i="11"/>
  <c r="BK364" i="11"/>
  <c r="BJ364" i="11"/>
  <c r="BI364" i="11"/>
  <c r="BH364" i="11"/>
  <c r="BG364" i="11"/>
  <c r="BF364" i="11"/>
  <c r="BE364" i="11"/>
  <c r="BD364" i="11"/>
  <c r="BC364" i="11"/>
  <c r="BB364" i="11"/>
  <c r="BA364" i="11"/>
  <c r="AZ364" i="11"/>
  <c r="AY364" i="11"/>
  <c r="AX364" i="11"/>
  <c r="AW364" i="11"/>
  <c r="AV364" i="11"/>
  <c r="AU364" i="11"/>
  <c r="AT364" i="11"/>
  <c r="AS364" i="11"/>
  <c r="AR364" i="11"/>
  <c r="AQ364" i="11"/>
  <c r="AP364" i="11"/>
  <c r="AO364" i="11"/>
  <c r="AN364" i="11"/>
  <c r="AM364" i="11"/>
  <c r="AL364" i="11"/>
  <c r="AK364" i="11"/>
  <c r="AJ364" i="11"/>
  <c r="AI364" i="11"/>
  <c r="AH364" i="11"/>
  <c r="AG364" i="11"/>
  <c r="AF364" i="11"/>
  <c r="AE364" i="11"/>
  <c r="AD364" i="11"/>
  <c r="AC364" i="11"/>
  <c r="AB364" i="11"/>
  <c r="AA364" i="11"/>
  <c r="Z364" i="11"/>
  <c r="Y364" i="11"/>
  <c r="X364" i="11"/>
  <c r="W364" i="11"/>
  <c r="V364" i="11"/>
  <c r="U364" i="11"/>
  <c r="T364" i="11"/>
  <c r="S364" i="11"/>
  <c r="R364" i="11"/>
  <c r="Q364" i="11"/>
  <c r="N364" i="11"/>
  <c r="M364" i="11"/>
  <c r="L364" i="11"/>
  <c r="D364" i="11"/>
  <c r="C364" i="11"/>
  <c r="B364" i="11"/>
  <c r="A364" i="11"/>
  <c r="HB363" i="11"/>
  <c r="GD358" i="11"/>
  <c r="GC358" i="11"/>
  <c r="FZ358" i="11"/>
  <c r="FY358" i="11"/>
  <c r="FX358" i="11"/>
  <c r="FW358" i="11"/>
  <c r="FV358" i="11"/>
  <c r="FU358" i="11"/>
  <c r="FT358" i="11"/>
  <c r="FS358" i="11"/>
  <c r="FR358" i="11"/>
  <c r="FQ358" i="11"/>
  <c r="FP358" i="11"/>
  <c r="FO358" i="11"/>
  <c r="FN358" i="11"/>
  <c r="FM358" i="11"/>
  <c r="FL358" i="11"/>
  <c r="FK358" i="11"/>
  <c r="FJ358" i="11"/>
  <c r="FI358" i="11"/>
  <c r="FH358" i="11"/>
  <c r="FG358" i="11"/>
  <c r="FF358" i="11"/>
  <c r="FE358" i="11"/>
  <c r="FD358" i="11"/>
  <c r="FC358" i="11"/>
  <c r="FB358" i="11"/>
  <c r="FA358" i="11"/>
  <c r="EZ358" i="11"/>
  <c r="EY358" i="11"/>
  <c r="EX358" i="11"/>
  <c r="EW358" i="11"/>
  <c r="EV358" i="11"/>
  <c r="EU358" i="11"/>
  <c r="ET358" i="11"/>
  <c r="ES358" i="11"/>
  <c r="ER358" i="11"/>
  <c r="EQ358" i="11"/>
  <c r="EP358" i="11"/>
  <c r="EO358" i="11"/>
  <c r="EN358" i="11"/>
  <c r="EM358" i="11"/>
  <c r="EL358" i="11"/>
  <c r="EK358" i="11"/>
  <c r="EJ358" i="11"/>
  <c r="EI358" i="11"/>
  <c r="EH358" i="11"/>
  <c r="EG358" i="11"/>
  <c r="EF358" i="11"/>
  <c r="EE358" i="11"/>
  <c r="ED358" i="11"/>
  <c r="EC358" i="11"/>
  <c r="EB358" i="11"/>
  <c r="EA358" i="11"/>
  <c r="DZ358" i="11"/>
  <c r="DY358" i="11"/>
  <c r="DX358" i="11"/>
  <c r="DW358" i="11"/>
  <c r="DV358" i="11"/>
  <c r="DU358" i="11"/>
  <c r="DT358" i="11"/>
  <c r="DS358" i="11"/>
  <c r="DR358" i="11"/>
  <c r="DQ358" i="11"/>
  <c r="DP358" i="11"/>
  <c r="DO358" i="11"/>
  <c r="DN358" i="11"/>
  <c r="DM358" i="11"/>
  <c r="DL358" i="11"/>
  <c r="DK358" i="11"/>
  <c r="DJ358" i="11"/>
  <c r="DI358" i="11"/>
  <c r="DH358" i="11"/>
  <c r="DG358" i="11"/>
  <c r="DF358" i="11"/>
  <c r="DB358" i="11"/>
  <c r="DA358" i="11"/>
  <c r="CZ358" i="11"/>
  <c r="CY358" i="11"/>
  <c r="CX358" i="11"/>
  <c r="CW358" i="11"/>
  <c r="CV358" i="11"/>
  <c r="CU358" i="11"/>
  <c r="CT358" i="11"/>
  <c r="CS358" i="11"/>
  <c r="CR358" i="11"/>
  <c r="CQ358" i="11"/>
  <c r="CP358" i="11"/>
  <c r="CO358" i="11"/>
  <c r="CN358" i="11"/>
  <c r="CM358" i="11"/>
  <c r="CG358" i="11"/>
  <c r="CE358" i="11"/>
  <c r="CD358" i="11"/>
  <c r="BY358" i="11"/>
  <c r="BL358" i="11"/>
  <c r="BK358" i="11"/>
  <c r="BJ358" i="11"/>
  <c r="BI358" i="11"/>
  <c r="BH358" i="11"/>
  <c r="BG358" i="11"/>
  <c r="BF358" i="11"/>
  <c r="BE358" i="11"/>
  <c r="BD358" i="11"/>
  <c r="BC358" i="11"/>
  <c r="BB358" i="11"/>
  <c r="BA358" i="11"/>
  <c r="AZ358" i="11"/>
  <c r="AY358" i="11"/>
  <c r="AX358" i="11"/>
  <c r="AW358" i="11"/>
  <c r="AV358" i="11"/>
  <c r="AU358" i="11"/>
  <c r="AT358" i="11"/>
  <c r="AS358" i="11"/>
  <c r="AR358" i="11"/>
  <c r="AQ358" i="11"/>
  <c r="AP358" i="11"/>
  <c r="AO358" i="11"/>
  <c r="AN358" i="11"/>
  <c r="AM358" i="11"/>
  <c r="AL358" i="11"/>
  <c r="AK358" i="11"/>
  <c r="AJ358" i="11"/>
  <c r="AI358" i="11"/>
  <c r="AH358" i="11"/>
  <c r="AG358" i="11"/>
  <c r="AF358" i="11"/>
  <c r="AE358" i="11"/>
  <c r="AD358" i="11"/>
  <c r="AC358" i="11"/>
  <c r="AB358" i="11"/>
  <c r="AA358" i="11"/>
  <c r="Z358" i="11"/>
  <c r="Y358" i="11"/>
  <c r="X358" i="11"/>
  <c r="W358" i="11"/>
  <c r="V358" i="11"/>
  <c r="U358" i="11"/>
  <c r="T358" i="11"/>
  <c r="S358" i="11"/>
  <c r="R358" i="11"/>
  <c r="Q358" i="11"/>
  <c r="P358" i="11"/>
  <c r="O358" i="11"/>
  <c r="N358" i="11"/>
  <c r="M358" i="11"/>
  <c r="L358" i="11"/>
  <c r="K358" i="11"/>
  <c r="J358" i="11"/>
  <c r="I358" i="11"/>
  <c r="H358" i="11"/>
  <c r="G358" i="11"/>
  <c r="D358" i="11"/>
  <c r="C358" i="11"/>
  <c r="B358" i="11"/>
  <c r="A358" i="11"/>
  <c r="HB357" i="11"/>
  <c r="GD356" i="11"/>
  <c r="GC356" i="11"/>
  <c r="FZ356" i="11"/>
  <c r="FY356" i="11"/>
  <c r="FX356" i="11"/>
  <c r="FW356" i="11"/>
  <c r="FV356" i="11"/>
  <c r="FU356" i="11"/>
  <c r="FT356" i="11"/>
  <c r="FS356" i="11"/>
  <c r="FR356" i="11"/>
  <c r="FQ356" i="11"/>
  <c r="FP356" i="11"/>
  <c r="FO356" i="11"/>
  <c r="FN356" i="11"/>
  <c r="FM356" i="11"/>
  <c r="FL356" i="11"/>
  <c r="FK356" i="11"/>
  <c r="FJ356" i="11"/>
  <c r="FI356" i="11"/>
  <c r="FH356" i="11"/>
  <c r="FG356" i="11"/>
  <c r="FF356" i="11"/>
  <c r="FE356" i="11"/>
  <c r="FD356" i="11"/>
  <c r="FC356" i="11"/>
  <c r="FB356" i="11"/>
  <c r="FA356" i="11"/>
  <c r="EZ356" i="11"/>
  <c r="EY356" i="11"/>
  <c r="EX356" i="11"/>
  <c r="EW356" i="11"/>
  <c r="EV356" i="11"/>
  <c r="EU356" i="11"/>
  <c r="ET356" i="11"/>
  <c r="ES356" i="11"/>
  <c r="ER356" i="11"/>
  <c r="EQ356" i="11"/>
  <c r="EP356" i="11"/>
  <c r="EO356" i="11"/>
  <c r="EN356" i="11"/>
  <c r="EM356" i="11"/>
  <c r="EL356" i="11"/>
  <c r="EK356" i="11"/>
  <c r="EJ356" i="11"/>
  <c r="EI356" i="11"/>
  <c r="EH356" i="11"/>
  <c r="EG356" i="11"/>
  <c r="EF356" i="11"/>
  <c r="EE356" i="11"/>
  <c r="ED356" i="11"/>
  <c r="EC356" i="11"/>
  <c r="EB356" i="11"/>
  <c r="EA356" i="11"/>
  <c r="DZ356" i="11"/>
  <c r="DY356" i="11"/>
  <c r="DX356" i="11"/>
  <c r="DW356" i="11"/>
  <c r="DV356" i="11"/>
  <c r="DU356" i="11"/>
  <c r="DT356" i="11"/>
  <c r="DS356" i="11"/>
  <c r="DR356" i="11"/>
  <c r="DQ356" i="11"/>
  <c r="DP356" i="11"/>
  <c r="DO356" i="11"/>
  <c r="DN356" i="11"/>
  <c r="DM356" i="11"/>
  <c r="DL356" i="11"/>
  <c r="DK356" i="11"/>
  <c r="DJ356" i="11"/>
  <c r="DI356" i="11"/>
  <c r="DH356" i="11"/>
  <c r="DG356" i="11"/>
  <c r="DF356" i="11"/>
  <c r="DB356" i="11"/>
  <c r="DA356" i="11"/>
  <c r="CZ356" i="11"/>
  <c r="CY356" i="11"/>
  <c r="CX356" i="11"/>
  <c r="CW356" i="11"/>
  <c r="CV356" i="11"/>
  <c r="CU356" i="11"/>
  <c r="CT356" i="11"/>
  <c r="CS356" i="11"/>
  <c r="CR356" i="11"/>
  <c r="CQ356" i="11"/>
  <c r="CP356" i="11"/>
  <c r="CO356" i="11"/>
  <c r="CN356" i="11"/>
  <c r="CM356" i="11"/>
  <c r="CG356" i="11"/>
  <c r="CE356" i="11"/>
  <c r="CD356" i="11"/>
  <c r="BY356" i="11"/>
  <c r="BL356" i="11"/>
  <c r="BK356" i="11"/>
  <c r="BJ356" i="11"/>
  <c r="BI356" i="11"/>
  <c r="BH356" i="11"/>
  <c r="BG356" i="11"/>
  <c r="BF356" i="11"/>
  <c r="BE356" i="11"/>
  <c r="BD356" i="11"/>
  <c r="BC356" i="11"/>
  <c r="BB356" i="11"/>
  <c r="BA356" i="11"/>
  <c r="AZ356" i="11"/>
  <c r="AY356" i="11"/>
  <c r="AX356" i="11"/>
  <c r="AW356" i="11"/>
  <c r="AV356" i="11"/>
  <c r="AU356" i="11"/>
  <c r="AT356" i="11"/>
  <c r="AS356" i="11"/>
  <c r="AR356" i="11"/>
  <c r="AQ356" i="11"/>
  <c r="AP356" i="11"/>
  <c r="AO356" i="11"/>
  <c r="AN356" i="11"/>
  <c r="AM356" i="11"/>
  <c r="AL356" i="11"/>
  <c r="AK356" i="11"/>
  <c r="AJ356" i="11"/>
  <c r="AI356" i="11"/>
  <c r="AH356" i="11"/>
  <c r="AG356" i="11"/>
  <c r="AF356" i="11"/>
  <c r="AE356" i="11"/>
  <c r="AD356" i="11"/>
  <c r="AC356" i="11"/>
  <c r="AB356" i="11"/>
  <c r="AA356" i="11"/>
  <c r="Z356" i="11"/>
  <c r="Y356" i="11"/>
  <c r="X356" i="11"/>
  <c r="W356" i="11"/>
  <c r="V356" i="11"/>
  <c r="U356" i="11"/>
  <c r="T356" i="11"/>
  <c r="S356" i="11"/>
  <c r="R356" i="11"/>
  <c r="Q356" i="11"/>
  <c r="P356" i="11"/>
  <c r="O356" i="11"/>
  <c r="N356" i="11"/>
  <c r="M356" i="11"/>
  <c r="L356" i="11"/>
  <c r="K356" i="11"/>
  <c r="J356" i="11"/>
  <c r="I356" i="11"/>
  <c r="H356" i="11"/>
  <c r="G356" i="11"/>
  <c r="D356" i="11"/>
  <c r="C356" i="11"/>
  <c r="B356" i="11"/>
  <c r="A356" i="11"/>
  <c r="HB355" i="11"/>
  <c r="GD354" i="11"/>
  <c r="GC354" i="11"/>
  <c r="FZ354" i="11"/>
  <c r="FY354" i="11"/>
  <c r="FX354" i="11"/>
  <c r="FW354" i="11"/>
  <c r="FV354" i="11"/>
  <c r="FU354" i="11"/>
  <c r="FT354" i="11"/>
  <c r="FS354" i="11"/>
  <c r="FR354" i="11"/>
  <c r="FQ354" i="11"/>
  <c r="FP354" i="11"/>
  <c r="FO354" i="11"/>
  <c r="FN354" i="11"/>
  <c r="FM354" i="11"/>
  <c r="FL354" i="11"/>
  <c r="FK354" i="11"/>
  <c r="FJ354" i="11"/>
  <c r="FI354" i="11"/>
  <c r="FH354" i="11"/>
  <c r="FG354" i="11"/>
  <c r="FF354" i="11"/>
  <c r="FE354" i="11"/>
  <c r="FD354" i="11"/>
  <c r="FC354" i="11"/>
  <c r="FB354" i="11"/>
  <c r="FA354" i="11"/>
  <c r="EZ354" i="11"/>
  <c r="EY354" i="11"/>
  <c r="EX354" i="11"/>
  <c r="EW354" i="11"/>
  <c r="EV354" i="11"/>
  <c r="EU354" i="11"/>
  <c r="ET354" i="11"/>
  <c r="ES354" i="11"/>
  <c r="ER354" i="11"/>
  <c r="EQ354" i="11"/>
  <c r="EP354" i="11"/>
  <c r="EO354" i="11"/>
  <c r="EN354" i="11"/>
  <c r="EM354" i="11"/>
  <c r="EL354" i="11"/>
  <c r="EK354" i="11"/>
  <c r="EJ354" i="11"/>
  <c r="EI354" i="11"/>
  <c r="EH354" i="11"/>
  <c r="EG354" i="11"/>
  <c r="EF354" i="11"/>
  <c r="EE354" i="11"/>
  <c r="ED354" i="11"/>
  <c r="EC354" i="11"/>
  <c r="EB354" i="11"/>
  <c r="EA354" i="11"/>
  <c r="DZ354" i="11"/>
  <c r="DY354" i="11"/>
  <c r="DX354" i="11"/>
  <c r="DW354" i="11"/>
  <c r="DV354" i="11"/>
  <c r="DU354" i="11"/>
  <c r="DT354" i="11"/>
  <c r="DS354" i="11"/>
  <c r="DR354" i="11"/>
  <c r="DQ354" i="11"/>
  <c r="DP354" i="11"/>
  <c r="DO354" i="11"/>
  <c r="DN354" i="11"/>
  <c r="DM354" i="11"/>
  <c r="DL354" i="11"/>
  <c r="DK354" i="11"/>
  <c r="DJ354" i="11"/>
  <c r="DI354" i="11"/>
  <c r="DH354" i="11"/>
  <c r="DG354" i="11"/>
  <c r="DB354" i="11"/>
  <c r="DA354" i="11"/>
  <c r="CZ354" i="11"/>
  <c r="CY354" i="11"/>
  <c r="CX354" i="11"/>
  <c r="CW354" i="11"/>
  <c r="CV354" i="11"/>
  <c r="CU354" i="11"/>
  <c r="CT354" i="11"/>
  <c r="CS354" i="11"/>
  <c r="CR354" i="11"/>
  <c r="CQ354" i="11"/>
  <c r="CP354" i="11"/>
  <c r="CO354" i="11"/>
  <c r="CN354" i="11"/>
  <c r="CM354" i="11"/>
  <c r="CD354" i="11"/>
  <c r="CC354" i="11"/>
  <c r="BY354" i="11"/>
  <c r="BL354" i="11"/>
  <c r="BK354" i="11"/>
  <c r="BJ354" i="11"/>
  <c r="BI354" i="11"/>
  <c r="BH354" i="11"/>
  <c r="BG354" i="11"/>
  <c r="BF354" i="11"/>
  <c r="BE354" i="11"/>
  <c r="BD354" i="11"/>
  <c r="BC354" i="11"/>
  <c r="BB354" i="11"/>
  <c r="BA354" i="11"/>
  <c r="AZ354" i="11"/>
  <c r="AY354" i="11"/>
  <c r="AX354" i="11"/>
  <c r="AW354" i="11"/>
  <c r="AV354" i="11"/>
  <c r="AU354" i="11"/>
  <c r="AT354" i="11"/>
  <c r="AS354" i="11"/>
  <c r="AR354" i="11"/>
  <c r="AQ354" i="11"/>
  <c r="AP354" i="11"/>
  <c r="AO354" i="11"/>
  <c r="AN354" i="11"/>
  <c r="AM354" i="11"/>
  <c r="AL354" i="11"/>
  <c r="AK354" i="11"/>
  <c r="AJ354" i="11"/>
  <c r="AI354" i="11"/>
  <c r="AH354" i="11"/>
  <c r="AG354" i="11"/>
  <c r="AF354" i="11"/>
  <c r="AE354" i="11"/>
  <c r="AD354" i="11"/>
  <c r="AC354" i="11"/>
  <c r="AB354" i="11"/>
  <c r="AA354" i="11"/>
  <c r="Z354" i="11"/>
  <c r="Y354" i="11"/>
  <c r="X354" i="11"/>
  <c r="W354" i="11"/>
  <c r="V354" i="11"/>
  <c r="U354" i="11"/>
  <c r="T354" i="11"/>
  <c r="S354" i="11"/>
  <c r="R354" i="11"/>
  <c r="Q354" i="11"/>
  <c r="P354" i="11"/>
  <c r="O354" i="11"/>
  <c r="N354" i="11"/>
  <c r="M354" i="11"/>
  <c r="L354" i="11"/>
  <c r="K354" i="11"/>
  <c r="J354" i="11"/>
  <c r="I354" i="11"/>
  <c r="H354" i="11"/>
  <c r="G354" i="11"/>
  <c r="D354" i="11"/>
  <c r="C354" i="11"/>
  <c r="B354" i="11"/>
  <c r="A354" i="11"/>
  <c r="HB353" i="11"/>
  <c r="GD352" i="11"/>
  <c r="GC352" i="11"/>
  <c r="FZ352" i="11"/>
  <c r="FY352" i="11"/>
  <c r="FX352" i="11"/>
  <c r="FW352" i="11"/>
  <c r="FV352" i="11"/>
  <c r="FU352" i="11"/>
  <c r="FT352" i="11"/>
  <c r="FS352" i="11"/>
  <c r="FR352" i="11"/>
  <c r="FQ352" i="11"/>
  <c r="FP352" i="11"/>
  <c r="FO352" i="11"/>
  <c r="FN352" i="11"/>
  <c r="FM352" i="11"/>
  <c r="FL352" i="11"/>
  <c r="FK352" i="11"/>
  <c r="FJ352" i="11"/>
  <c r="FI352" i="11"/>
  <c r="FH352" i="11"/>
  <c r="FG352" i="11"/>
  <c r="FF352" i="11"/>
  <c r="FE352" i="11"/>
  <c r="FD352" i="11"/>
  <c r="FC352" i="11"/>
  <c r="FB352" i="11"/>
  <c r="FA352" i="11"/>
  <c r="EZ352" i="11"/>
  <c r="EY352" i="11"/>
  <c r="EX352" i="11"/>
  <c r="EW352" i="11"/>
  <c r="EV352" i="11"/>
  <c r="EU352" i="11"/>
  <c r="ET352" i="11"/>
  <c r="ES352" i="11"/>
  <c r="ER352" i="11"/>
  <c r="EQ352" i="11"/>
  <c r="EP352" i="11"/>
  <c r="EO352" i="11"/>
  <c r="EN352" i="11"/>
  <c r="EM352" i="11"/>
  <c r="EL352" i="11"/>
  <c r="EK352" i="11"/>
  <c r="EJ352" i="11"/>
  <c r="EI352" i="11"/>
  <c r="EH352" i="11"/>
  <c r="EG352" i="11"/>
  <c r="EF352" i="11"/>
  <c r="EE352" i="11"/>
  <c r="ED352" i="11"/>
  <c r="EC352" i="11"/>
  <c r="EB352" i="11"/>
  <c r="EA352" i="11"/>
  <c r="DZ352" i="11"/>
  <c r="DY352" i="11"/>
  <c r="DX352" i="11"/>
  <c r="DW352" i="11"/>
  <c r="DV352" i="11"/>
  <c r="DU352" i="11"/>
  <c r="DT352" i="11"/>
  <c r="DS352" i="11"/>
  <c r="DR352" i="11"/>
  <c r="DQ352" i="11"/>
  <c r="DP352" i="11"/>
  <c r="DO352" i="11"/>
  <c r="DN352" i="11"/>
  <c r="DM352" i="11"/>
  <c r="DL352" i="11"/>
  <c r="DK352" i="11"/>
  <c r="DJ352" i="11"/>
  <c r="DI352" i="11"/>
  <c r="DH352" i="11"/>
  <c r="DG352" i="11"/>
  <c r="DB352" i="11"/>
  <c r="DA352" i="11"/>
  <c r="CZ352" i="11"/>
  <c r="CY352" i="11"/>
  <c r="CX352" i="11"/>
  <c r="CW352" i="11"/>
  <c r="CV352" i="11"/>
  <c r="CU352" i="11"/>
  <c r="CT352" i="11"/>
  <c r="CS352" i="11"/>
  <c r="CR352" i="11"/>
  <c r="CQ352" i="11"/>
  <c r="CP352" i="11"/>
  <c r="CO352" i="11"/>
  <c r="CN352" i="11"/>
  <c r="CM352" i="11"/>
  <c r="CG352" i="11"/>
  <c r="CE352" i="11"/>
  <c r="BY352" i="11"/>
  <c r="BM352" i="11"/>
  <c r="BL352" i="11"/>
  <c r="BK352" i="11"/>
  <c r="BJ352" i="11"/>
  <c r="BI352" i="11"/>
  <c r="BH352" i="11"/>
  <c r="BG352" i="11"/>
  <c r="BF352" i="11"/>
  <c r="BE352" i="11"/>
  <c r="BD352" i="11"/>
  <c r="BC352" i="11"/>
  <c r="BB352" i="11"/>
  <c r="BA352" i="11"/>
  <c r="AZ352" i="11"/>
  <c r="AY352" i="11"/>
  <c r="AX352" i="11"/>
  <c r="AW352" i="11"/>
  <c r="AV352" i="11"/>
  <c r="AU352" i="11"/>
  <c r="AT352" i="11"/>
  <c r="AS352" i="11"/>
  <c r="AR352" i="11"/>
  <c r="AQ352" i="11"/>
  <c r="AP352" i="11"/>
  <c r="AO352" i="11"/>
  <c r="AN352" i="11"/>
  <c r="AM352" i="11"/>
  <c r="AL352" i="11"/>
  <c r="AK352" i="11"/>
  <c r="AJ352" i="11"/>
  <c r="AI352" i="11"/>
  <c r="AH352" i="11"/>
  <c r="AG352" i="11"/>
  <c r="AF352" i="11"/>
  <c r="AE352" i="11"/>
  <c r="AD352" i="11"/>
  <c r="AC352" i="11"/>
  <c r="AB352" i="11"/>
  <c r="AA352" i="11"/>
  <c r="Z352" i="11"/>
  <c r="Y352" i="11"/>
  <c r="X352" i="11"/>
  <c r="W352" i="11"/>
  <c r="V352" i="11"/>
  <c r="U352" i="11"/>
  <c r="T352" i="11"/>
  <c r="S352" i="11"/>
  <c r="R352" i="11"/>
  <c r="Q352" i="11"/>
  <c r="P352" i="11"/>
  <c r="O352" i="11"/>
  <c r="N352" i="11"/>
  <c r="M352" i="11"/>
  <c r="L352" i="11"/>
  <c r="K352" i="11"/>
  <c r="J352" i="11"/>
  <c r="I352" i="11"/>
  <c r="H352" i="11"/>
  <c r="G352" i="11"/>
  <c r="D352" i="11"/>
  <c r="C352" i="11"/>
  <c r="B352" i="11"/>
  <c r="A352" i="11"/>
  <c r="HB351" i="11"/>
  <c r="GD350" i="11"/>
  <c r="GC350" i="11"/>
  <c r="FZ350" i="11"/>
  <c r="FY350" i="11"/>
  <c r="FX350" i="11"/>
  <c r="FW350" i="11"/>
  <c r="FV350" i="11"/>
  <c r="FU350" i="11"/>
  <c r="FT350" i="11"/>
  <c r="FS350" i="11"/>
  <c r="FR350" i="11"/>
  <c r="FQ350" i="11"/>
  <c r="FM350" i="11"/>
  <c r="FL350" i="11"/>
  <c r="FK350" i="11"/>
  <c r="FJ350" i="11"/>
  <c r="FI350" i="11"/>
  <c r="FH350" i="11"/>
  <c r="FG350" i="11"/>
  <c r="FF350" i="11"/>
  <c r="FE350" i="11"/>
  <c r="FD350" i="11"/>
  <c r="FC350" i="11"/>
  <c r="FB350" i="11"/>
  <c r="FA350" i="11"/>
  <c r="EZ350" i="11"/>
  <c r="EY350" i="11"/>
  <c r="EX350" i="11"/>
  <c r="EW350" i="11"/>
  <c r="EV350" i="11"/>
  <c r="EU350" i="11"/>
  <c r="ET350" i="11"/>
  <c r="ES350" i="11"/>
  <c r="ER350" i="11"/>
  <c r="EQ350" i="11"/>
  <c r="EP350" i="11"/>
  <c r="EO350" i="11"/>
  <c r="EN350" i="11"/>
  <c r="EM350" i="11"/>
  <c r="EL350" i="11"/>
  <c r="EK350" i="11"/>
  <c r="EJ350" i="11"/>
  <c r="EI350" i="11"/>
  <c r="EH350" i="11"/>
  <c r="EG350" i="11"/>
  <c r="EF350" i="11"/>
  <c r="EE350" i="11"/>
  <c r="ED350" i="11"/>
  <c r="EC350" i="11"/>
  <c r="EB350" i="11"/>
  <c r="EA350" i="11"/>
  <c r="DZ350" i="11"/>
  <c r="DY350" i="11"/>
  <c r="DX350" i="11"/>
  <c r="DW350" i="11"/>
  <c r="DV350" i="11"/>
  <c r="DU350" i="11"/>
  <c r="DT350" i="11"/>
  <c r="DS350" i="11"/>
  <c r="DR350" i="11"/>
  <c r="DQ350" i="11"/>
  <c r="DP350" i="11"/>
  <c r="DO350" i="11"/>
  <c r="DN350" i="11"/>
  <c r="DM350" i="11"/>
  <c r="DL350" i="11"/>
  <c r="DK350" i="11"/>
  <c r="DJ350" i="11"/>
  <c r="DI350" i="11"/>
  <c r="DH350" i="11"/>
  <c r="DG350" i="11"/>
  <c r="DF350" i="11"/>
  <c r="DB350" i="11"/>
  <c r="DA350" i="11"/>
  <c r="CZ350" i="11"/>
  <c r="CY350" i="11"/>
  <c r="CX350" i="11"/>
  <c r="CW350" i="11"/>
  <c r="CV350" i="11"/>
  <c r="CU350" i="11"/>
  <c r="CT350" i="11"/>
  <c r="CS350" i="11"/>
  <c r="CR350" i="11"/>
  <c r="CQ350" i="11"/>
  <c r="CP350" i="11"/>
  <c r="CO350" i="11"/>
  <c r="CN350" i="11"/>
  <c r="CM350" i="11"/>
  <c r="CG350" i="11"/>
  <c r="CF350" i="11"/>
  <c r="CD350" i="11"/>
  <c r="CC350" i="11"/>
  <c r="CA350" i="11"/>
  <c r="BY350" i="11"/>
  <c r="BL350" i="11"/>
  <c r="BK350" i="11"/>
  <c r="BJ350" i="11"/>
  <c r="BI350" i="11"/>
  <c r="BH350" i="11"/>
  <c r="BG350" i="11"/>
  <c r="BF350" i="11"/>
  <c r="BE350" i="11"/>
  <c r="BD350" i="11"/>
  <c r="BC350" i="11"/>
  <c r="AZ350" i="11"/>
  <c r="AY350" i="11"/>
  <c r="AX350" i="11"/>
  <c r="AW350" i="11"/>
  <c r="AV350" i="11"/>
  <c r="AU350" i="11"/>
  <c r="AT350" i="11"/>
  <c r="AS350" i="11"/>
  <c r="AR350" i="11"/>
  <c r="AQ350" i="11"/>
  <c r="AP350" i="11"/>
  <c r="AO350" i="11"/>
  <c r="AN350" i="11"/>
  <c r="AM350" i="11"/>
  <c r="AL350" i="11"/>
  <c r="AK350" i="11"/>
  <c r="AJ350" i="11"/>
  <c r="AI350" i="11"/>
  <c r="AH350" i="11"/>
  <c r="AG350" i="11"/>
  <c r="AF350" i="11"/>
  <c r="AE350" i="11"/>
  <c r="AD350" i="11"/>
  <c r="AC350" i="11"/>
  <c r="AB350" i="11"/>
  <c r="AA350" i="11"/>
  <c r="Z350" i="11"/>
  <c r="Y350" i="11"/>
  <c r="X350" i="11"/>
  <c r="W350" i="11"/>
  <c r="V350" i="11"/>
  <c r="U350" i="11"/>
  <c r="T350" i="11"/>
  <c r="S350" i="11"/>
  <c r="R350" i="11"/>
  <c r="Q350" i="11"/>
  <c r="P350" i="11"/>
  <c r="O350" i="11"/>
  <c r="N350" i="11"/>
  <c r="M350" i="11"/>
  <c r="L350" i="11"/>
  <c r="K350" i="11"/>
  <c r="J350" i="11"/>
  <c r="I350" i="11"/>
  <c r="H350" i="11"/>
  <c r="G350" i="11"/>
  <c r="D350" i="11"/>
  <c r="C350" i="11"/>
  <c r="B350" i="11"/>
  <c r="A350" i="11"/>
  <c r="HB349" i="11"/>
  <c r="GD348" i="11"/>
  <c r="GC348" i="11"/>
  <c r="FZ348" i="11"/>
  <c r="FY348" i="11"/>
  <c r="FX348" i="11"/>
  <c r="FW348" i="11"/>
  <c r="FV348" i="11"/>
  <c r="FU348" i="11"/>
  <c r="FT348" i="11"/>
  <c r="FS348" i="11"/>
  <c r="FR348" i="11"/>
  <c r="FQ348" i="11"/>
  <c r="FP348" i="11"/>
  <c r="FO348" i="11"/>
  <c r="FN348" i="11"/>
  <c r="FM348" i="11"/>
  <c r="FL348" i="11"/>
  <c r="FK348" i="11"/>
  <c r="FJ348" i="11"/>
  <c r="FI348" i="11"/>
  <c r="FH348" i="11"/>
  <c r="FG348" i="11"/>
  <c r="FF348" i="11"/>
  <c r="FE348" i="11"/>
  <c r="FD348" i="11"/>
  <c r="FC348" i="11"/>
  <c r="FB348" i="11"/>
  <c r="FA348" i="11"/>
  <c r="EZ348" i="11"/>
  <c r="EY348" i="11"/>
  <c r="EX348" i="11"/>
  <c r="EW348" i="11"/>
  <c r="EV348" i="11"/>
  <c r="EU348" i="11"/>
  <c r="ET348" i="11"/>
  <c r="ES348" i="11"/>
  <c r="ER348" i="11"/>
  <c r="EQ348" i="11"/>
  <c r="EP348" i="11"/>
  <c r="EO348" i="11"/>
  <c r="EN348" i="11"/>
  <c r="EM348" i="11"/>
  <c r="EL348" i="11"/>
  <c r="EK348" i="11"/>
  <c r="EJ348" i="11"/>
  <c r="EI348" i="11"/>
  <c r="EH348" i="11"/>
  <c r="EG348" i="11"/>
  <c r="EF348" i="11"/>
  <c r="EE348" i="11"/>
  <c r="ED348" i="11"/>
  <c r="EC348" i="11"/>
  <c r="EB348" i="11"/>
  <c r="EA348" i="11"/>
  <c r="DZ348" i="11"/>
  <c r="DY348" i="11"/>
  <c r="DX348" i="11"/>
  <c r="DW348" i="11"/>
  <c r="DV348" i="11"/>
  <c r="DU348" i="11"/>
  <c r="DT348" i="11"/>
  <c r="DS348" i="11"/>
  <c r="DR348" i="11"/>
  <c r="DQ348" i="11"/>
  <c r="DP348" i="11"/>
  <c r="DO348" i="11"/>
  <c r="DN348" i="11"/>
  <c r="DM348" i="11"/>
  <c r="DL348" i="11"/>
  <c r="DK348" i="11"/>
  <c r="DJ348" i="11"/>
  <c r="DI348" i="11"/>
  <c r="DH348" i="11"/>
  <c r="DG348" i="11"/>
  <c r="DF348" i="11"/>
  <c r="DB348" i="11"/>
  <c r="DA348" i="11"/>
  <c r="CZ348" i="11"/>
  <c r="CY348" i="11"/>
  <c r="CX348" i="11"/>
  <c r="CW348" i="11"/>
  <c r="CV348" i="11"/>
  <c r="CU348" i="11"/>
  <c r="CT348" i="11"/>
  <c r="CS348" i="11"/>
  <c r="CR348" i="11"/>
  <c r="CQ348" i="11"/>
  <c r="CP348" i="11"/>
  <c r="CO348" i="11"/>
  <c r="CN348" i="11"/>
  <c r="CM348" i="11"/>
  <c r="CG348" i="11"/>
  <c r="CE348" i="11"/>
  <c r="CD348" i="11"/>
  <c r="CC348" i="11"/>
  <c r="CB348" i="11"/>
  <c r="BL348" i="11"/>
  <c r="BK348" i="11"/>
  <c r="BJ348" i="11"/>
  <c r="BI348" i="11"/>
  <c r="BH348" i="11"/>
  <c r="BG348" i="11"/>
  <c r="BF348" i="11"/>
  <c r="BE348" i="11"/>
  <c r="BD348" i="11"/>
  <c r="BC348" i="11"/>
  <c r="BB348" i="11"/>
  <c r="BA348" i="11"/>
  <c r="AZ348" i="11"/>
  <c r="AY348" i="11"/>
  <c r="AX348" i="11"/>
  <c r="AW348" i="11"/>
  <c r="AV348" i="11"/>
  <c r="AU348" i="11"/>
  <c r="AT348" i="11"/>
  <c r="AS348" i="11"/>
  <c r="AR348" i="11"/>
  <c r="AQ348" i="11"/>
  <c r="AP348" i="11"/>
  <c r="AO348" i="11"/>
  <c r="AN348" i="11"/>
  <c r="AM348" i="11"/>
  <c r="AL348" i="11"/>
  <c r="AK348" i="11"/>
  <c r="AJ348" i="11"/>
  <c r="AI348" i="11"/>
  <c r="AH348" i="11"/>
  <c r="AG348" i="11"/>
  <c r="AF348" i="11"/>
  <c r="AE348" i="11"/>
  <c r="AD348" i="11"/>
  <c r="AC348" i="11"/>
  <c r="AB348" i="11"/>
  <c r="AA348" i="11"/>
  <c r="Z348" i="11"/>
  <c r="Y348" i="11"/>
  <c r="X348" i="11"/>
  <c r="W348" i="11"/>
  <c r="V348" i="11"/>
  <c r="U348" i="11"/>
  <c r="T348" i="11"/>
  <c r="S348" i="11"/>
  <c r="R348" i="11"/>
  <c r="Q348" i="11"/>
  <c r="P348" i="11"/>
  <c r="O348" i="11"/>
  <c r="N348" i="11"/>
  <c r="M348" i="11"/>
  <c r="L348" i="11"/>
  <c r="K348" i="11"/>
  <c r="J348" i="11"/>
  <c r="I348" i="11"/>
  <c r="H348" i="11"/>
  <c r="G348" i="11"/>
  <c r="D348" i="11"/>
  <c r="C348" i="11"/>
  <c r="B348" i="11"/>
  <c r="A348" i="11"/>
  <c r="HB347" i="11"/>
  <c r="GD342" i="11"/>
  <c r="GC342" i="11"/>
  <c r="FZ342" i="11"/>
  <c r="FY342" i="11"/>
  <c r="FX342" i="11"/>
  <c r="FW342" i="11"/>
  <c r="FV342" i="11"/>
  <c r="FU342" i="11"/>
  <c r="FT342" i="11"/>
  <c r="FS342" i="11"/>
  <c r="FR342" i="11"/>
  <c r="FQ342" i="11"/>
  <c r="FP342" i="11"/>
  <c r="FO342" i="11"/>
  <c r="FN342" i="11"/>
  <c r="FM342" i="11"/>
  <c r="FL342" i="11"/>
  <c r="FK342" i="11"/>
  <c r="FJ342" i="11"/>
  <c r="FI342" i="11"/>
  <c r="FH342" i="11"/>
  <c r="FG342" i="11"/>
  <c r="FF342" i="11"/>
  <c r="FE342" i="11"/>
  <c r="FD342" i="11"/>
  <c r="FC342" i="11"/>
  <c r="FB342" i="11"/>
  <c r="FA342" i="11"/>
  <c r="EZ342" i="11"/>
  <c r="EY342" i="11"/>
  <c r="EX342" i="11"/>
  <c r="EW342" i="11"/>
  <c r="EV342" i="11"/>
  <c r="EU342" i="11"/>
  <c r="ET342" i="11"/>
  <c r="ES342" i="11"/>
  <c r="ER342" i="11"/>
  <c r="EQ342" i="11"/>
  <c r="EP342" i="11"/>
  <c r="EO342" i="11"/>
  <c r="EN342" i="11"/>
  <c r="EM342" i="11"/>
  <c r="EL342" i="11"/>
  <c r="EK342" i="11"/>
  <c r="EJ342" i="11"/>
  <c r="EI342" i="11"/>
  <c r="EH342" i="11"/>
  <c r="EG342" i="11"/>
  <c r="EF342" i="11"/>
  <c r="EE342" i="11"/>
  <c r="ED342" i="11"/>
  <c r="EC342" i="11"/>
  <c r="EB342" i="11"/>
  <c r="EA342" i="11"/>
  <c r="DZ342" i="11"/>
  <c r="DY342" i="11"/>
  <c r="DX342" i="11"/>
  <c r="DW342" i="11"/>
  <c r="DV342" i="11"/>
  <c r="DU342" i="11"/>
  <c r="DT342" i="11"/>
  <c r="DS342" i="11"/>
  <c r="DR342" i="11"/>
  <c r="DQ342" i="11"/>
  <c r="DP342" i="11"/>
  <c r="DO342" i="11"/>
  <c r="DN342" i="11"/>
  <c r="DM342" i="11"/>
  <c r="DL342" i="11"/>
  <c r="DK342" i="11"/>
  <c r="DJ342" i="11"/>
  <c r="DI342" i="11"/>
  <c r="DH342" i="11"/>
  <c r="DG342" i="11"/>
  <c r="DF342" i="11"/>
  <c r="DB342" i="11"/>
  <c r="DA342" i="11"/>
  <c r="CZ342" i="11"/>
  <c r="CY342" i="11"/>
  <c r="CX342" i="11"/>
  <c r="CW342" i="11"/>
  <c r="CV342" i="11"/>
  <c r="CU342" i="11"/>
  <c r="CT342" i="11"/>
  <c r="CS342" i="11"/>
  <c r="CR342" i="11"/>
  <c r="CQ342" i="11"/>
  <c r="CP342" i="11"/>
  <c r="CO342" i="11"/>
  <c r="CN342" i="11"/>
  <c r="CM342" i="11"/>
  <c r="CG342" i="11"/>
  <c r="CE342" i="11"/>
  <c r="CD342" i="11"/>
  <c r="BY342" i="11"/>
  <c r="BL342" i="11"/>
  <c r="BK342" i="11"/>
  <c r="BJ342" i="11"/>
  <c r="BI342" i="11"/>
  <c r="BH342" i="11"/>
  <c r="BG342" i="11"/>
  <c r="BF342" i="11"/>
  <c r="BE342" i="11"/>
  <c r="BD342" i="11"/>
  <c r="BC342" i="11"/>
  <c r="BB342" i="11"/>
  <c r="BA342" i="11"/>
  <c r="AZ342" i="11"/>
  <c r="AY342" i="11"/>
  <c r="AX342" i="11"/>
  <c r="AW342" i="11"/>
  <c r="AV342" i="11"/>
  <c r="AU342" i="11"/>
  <c r="AT342" i="11"/>
  <c r="AS342" i="11"/>
  <c r="AR342" i="11"/>
  <c r="AQ342" i="11"/>
  <c r="AP342" i="11"/>
  <c r="AO342" i="11"/>
  <c r="AN342" i="11"/>
  <c r="AM342" i="11"/>
  <c r="AL342" i="11"/>
  <c r="AK342" i="11"/>
  <c r="AJ342" i="11"/>
  <c r="AI342" i="11"/>
  <c r="AH342" i="11"/>
  <c r="AG342" i="11"/>
  <c r="AF342" i="11"/>
  <c r="AE342" i="11"/>
  <c r="AD342" i="11"/>
  <c r="AC342" i="11"/>
  <c r="AB342" i="11"/>
  <c r="AA342" i="11"/>
  <c r="Z342" i="11"/>
  <c r="Y342" i="11"/>
  <c r="X342" i="11"/>
  <c r="W342" i="11"/>
  <c r="V342" i="11"/>
  <c r="U342" i="11"/>
  <c r="T342" i="11"/>
  <c r="S342" i="11"/>
  <c r="R342" i="11"/>
  <c r="Q342" i="11"/>
  <c r="P342" i="11"/>
  <c r="O342" i="11"/>
  <c r="N342" i="11"/>
  <c r="M342" i="11"/>
  <c r="L342" i="11"/>
  <c r="K342" i="11"/>
  <c r="J342" i="11"/>
  <c r="I342" i="11"/>
  <c r="H342" i="11"/>
  <c r="G342" i="11"/>
  <c r="D342" i="11"/>
  <c r="C342" i="11"/>
  <c r="B342" i="11"/>
  <c r="A342" i="11"/>
  <c r="HB341" i="11"/>
  <c r="GD340" i="11"/>
  <c r="GC340" i="11"/>
  <c r="FZ340" i="11"/>
  <c r="FY340" i="11"/>
  <c r="FX340" i="11"/>
  <c r="FW340" i="11"/>
  <c r="FV340" i="11"/>
  <c r="FU340" i="11"/>
  <c r="FT340" i="11"/>
  <c r="FS340" i="11"/>
  <c r="FR340" i="11"/>
  <c r="FQ340" i="11"/>
  <c r="FP340" i="11"/>
  <c r="FO340" i="11"/>
  <c r="FN340" i="11"/>
  <c r="FM340" i="11"/>
  <c r="FL340" i="11"/>
  <c r="FK340" i="11"/>
  <c r="FJ340" i="11"/>
  <c r="FI340" i="11"/>
  <c r="FH340" i="11"/>
  <c r="FG340" i="11"/>
  <c r="FF340" i="11"/>
  <c r="FE340" i="11"/>
  <c r="FD340" i="11"/>
  <c r="FC340" i="11"/>
  <c r="FB340" i="11"/>
  <c r="FA340" i="11"/>
  <c r="EZ340" i="11"/>
  <c r="EY340" i="11"/>
  <c r="EX340" i="11"/>
  <c r="EW340" i="11"/>
  <c r="EV340" i="11"/>
  <c r="EU340" i="11"/>
  <c r="ET340" i="11"/>
  <c r="ES340" i="11"/>
  <c r="ER340" i="11"/>
  <c r="EQ340" i="11"/>
  <c r="EP340" i="11"/>
  <c r="EO340" i="11"/>
  <c r="EN340" i="11"/>
  <c r="EM340" i="11"/>
  <c r="EL340" i="11"/>
  <c r="EK340" i="11"/>
  <c r="EJ340" i="11"/>
  <c r="EI340" i="11"/>
  <c r="EH340" i="11"/>
  <c r="EG340" i="11"/>
  <c r="EF340" i="11"/>
  <c r="EE340" i="11"/>
  <c r="ED340" i="11"/>
  <c r="EC340" i="11"/>
  <c r="EB340" i="11"/>
  <c r="EA340" i="11"/>
  <c r="DZ340" i="11"/>
  <c r="DY340" i="11"/>
  <c r="DX340" i="11"/>
  <c r="DW340" i="11"/>
  <c r="DV340" i="11"/>
  <c r="DU340" i="11"/>
  <c r="DT340" i="11"/>
  <c r="DS340" i="11"/>
  <c r="DR340" i="11"/>
  <c r="DQ340" i="11"/>
  <c r="DP340" i="11"/>
  <c r="DO340" i="11"/>
  <c r="DN340" i="11"/>
  <c r="DM340" i="11"/>
  <c r="DL340" i="11"/>
  <c r="DK340" i="11"/>
  <c r="DJ340" i="11"/>
  <c r="DI340" i="11"/>
  <c r="DH340" i="11"/>
  <c r="DG340" i="11"/>
  <c r="DF340" i="11"/>
  <c r="DB340" i="11"/>
  <c r="DA340" i="11"/>
  <c r="CZ340" i="11"/>
  <c r="CY340" i="11"/>
  <c r="CX340" i="11"/>
  <c r="CW340" i="11"/>
  <c r="CV340" i="11"/>
  <c r="CU340" i="11"/>
  <c r="CT340" i="11"/>
  <c r="CS340" i="11"/>
  <c r="CR340" i="11"/>
  <c r="CQ340" i="11"/>
  <c r="CP340" i="11"/>
  <c r="CO340" i="11"/>
  <c r="CN340" i="11"/>
  <c r="CM340" i="11"/>
  <c r="CG340" i="11"/>
  <c r="CE340" i="11"/>
  <c r="BZ340" i="11"/>
  <c r="BY340" i="11"/>
  <c r="BM340" i="11"/>
  <c r="BL340" i="11"/>
  <c r="BK340" i="11"/>
  <c r="BJ340" i="11"/>
  <c r="BI340" i="11"/>
  <c r="BH340" i="11"/>
  <c r="BG340" i="11"/>
  <c r="BF340" i="11"/>
  <c r="BE340" i="11"/>
  <c r="BD340" i="11"/>
  <c r="BC340" i="11"/>
  <c r="BB340" i="11"/>
  <c r="BA340" i="11"/>
  <c r="AZ340" i="11"/>
  <c r="AY340" i="11"/>
  <c r="AX340" i="11"/>
  <c r="AW340" i="11"/>
  <c r="AV340" i="11"/>
  <c r="AU340" i="11"/>
  <c r="AT340" i="11"/>
  <c r="AS340" i="11"/>
  <c r="AR340" i="11"/>
  <c r="AQ340" i="11"/>
  <c r="AP340" i="11"/>
  <c r="AO340" i="11"/>
  <c r="AN340" i="11"/>
  <c r="AM340" i="11"/>
  <c r="AL340" i="11"/>
  <c r="AK340" i="11"/>
  <c r="AJ340" i="11"/>
  <c r="AI340" i="11"/>
  <c r="AH340" i="11"/>
  <c r="AG340" i="11"/>
  <c r="AF340" i="11"/>
  <c r="AE340" i="11"/>
  <c r="AD340" i="11"/>
  <c r="AC340" i="11"/>
  <c r="AB340" i="11"/>
  <c r="AA340" i="11"/>
  <c r="Z340" i="11"/>
  <c r="Y340" i="11"/>
  <c r="X340" i="11"/>
  <c r="W340" i="11"/>
  <c r="V340" i="11"/>
  <c r="U340" i="11"/>
  <c r="T340" i="11"/>
  <c r="S340" i="11"/>
  <c r="R340" i="11"/>
  <c r="Q340" i="11"/>
  <c r="P340" i="11"/>
  <c r="O340" i="11"/>
  <c r="N340" i="11"/>
  <c r="M340" i="11"/>
  <c r="L340" i="11"/>
  <c r="K340" i="11"/>
  <c r="J340" i="11"/>
  <c r="I340" i="11"/>
  <c r="H340" i="11"/>
  <c r="G340" i="11"/>
  <c r="D340" i="11"/>
  <c r="C340" i="11"/>
  <c r="B340" i="11"/>
  <c r="A340" i="11"/>
  <c r="HB339" i="11"/>
  <c r="GD338" i="11"/>
  <c r="GC338" i="11"/>
  <c r="FZ338" i="11"/>
  <c r="FY338" i="11"/>
  <c r="FX338" i="11"/>
  <c r="FW338" i="11"/>
  <c r="FV338" i="11"/>
  <c r="FU338" i="11"/>
  <c r="FT338" i="11"/>
  <c r="FS338" i="11"/>
  <c r="FR338" i="11"/>
  <c r="FQ338" i="11"/>
  <c r="FP338" i="11"/>
  <c r="FO338" i="11"/>
  <c r="FN338" i="11"/>
  <c r="FM338" i="11"/>
  <c r="FL338" i="11"/>
  <c r="FK338" i="11"/>
  <c r="FJ338" i="11"/>
  <c r="FI338" i="11"/>
  <c r="FH338" i="11"/>
  <c r="FG338" i="11"/>
  <c r="FF338" i="11"/>
  <c r="FE338" i="11"/>
  <c r="FD338" i="11"/>
  <c r="FC338" i="11"/>
  <c r="FB338" i="11"/>
  <c r="FA338" i="11"/>
  <c r="EZ338" i="11"/>
  <c r="EY338" i="11"/>
  <c r="EX338" i="11"/>
  <c r="EW338" i="11"/>
  <c r="EV338" i="11"/>
  <c r="EU338" i="11"/>
  <c r="ET338" i="11"/>
  <c r="ES338" i="11"/>
  <c r="ER338" i="11"/>
  <c r="EQ338" i="11"/>
  <c r="EP338" i="11"/>
  <c r="EO338" i="11"/>
  <c r="EN338" i="11"/>
  <c r="EM338" i="11"/>
  <c r="EL338" i="11"/>
  <c r="EK338" i="11"/>
  <c r="EJ338" i="11"/>
  <c r="EI338" i="11"/>
  <c r="EH338" i="11"/>
  <c r="EG338" i="11"/>
  <c r="EF338" i="11"/>
  <c r="EE338" i="11"/>
  <c r="ED338" i="11"/>
  <c r="EC338" i="11"/>
  <c r="EB338" i="11"/>
  <c r="EA338" i="11"/>
  <c r="DZ338" i="11"/>
  <c r="DY338" i="11"/>
  <c r="DX338" i="11"/>
  <c r="DW338" i="11"/>
  <c r="DV338" i="11"/>
  <c r="DU338" i="11"/>
  <c r="DT338" i="11"/>
  <c r="DS338" i="11"/>
  <c r="DR338" i="11"/>
  <c r="DQ338" i="11"/>
  <c r="DP338" i="11"/>
  <c r="DO338" i="11"/>
  <c r="DN338" i="11"/>
  <c r="DM338" i="11"/>
  <c r="DL338" i="11"/>
  <c r="DK338" i="11"/>
  <c r="DJ338" i="11"/>
  <c r="DI338" i="11"/>
  <c r="DH338" i="11"/>
  <c r="DG338" i="11"/>
  <c r="DF338" i="11"/>
  <c r="DB338" i="11"/>
  <c r="DA338" i="11"/>
  <c r="CZ338" i="11"/>
  <c r="CY338" i="11"/>
  <c r="CX338" i="11"/>
  <c r="CW338" i="11"/>
  <c r="CV338" i="11"/>
  <c r="CU338" i="11"/>
  <c r="CT338" i="11"/>
  <c r="CS338" i="11"/>
  <c r="CR338" i="11"/>
  <c r="CQ338" i="11"/>
  <c r="CP338" i="11"/>
  <c r="CO338" i="11"/>
  <c r="CN338" i="11"/>
  <c r="CM338" i="11"/>
  <c r="CG338" i="11"/>
  <c r="CE338" i="11"/>
  <c r="CD338" i="11"/>
  <c r="CC338" i="11"/>
  <c r="CB338" i="11"/>
  <c r="BL338" i="11"/>
  <c r="BK338" i="11"/>
  <c r="BJ338" i="11"/>
  <c r="BI338" i="11"/>
  <c r="BH338" i="11"/>
  <c r="BG338" i="11"/>
  <c r="BF338" i="11"/>
  <c r="BE338" i="11"/>
  <c r="BD338" i="11"/>
  <c r="BC338" i="11"/>
  <c r="BB338" i="11"/>
  <c r="BA338" i="11"/>
  <c r="AZ338" i="11"/>
  <c r="AY338" i="11"/>
  <c r="AX338" i="11"/>
  <c r="AW338" i="11"/>
  <c r="AV338" i="11"/>
  <c r="AU338" i="11"/>
  <c r="AT338" i="11"/>
  <c r="AS338" i="11"/>
  <c r="AR338" i="11"/>
  <c r="AQ338" i="11"/>
  <c r="AP338" i="11"/>
  <c r="AO338" i="11"/>
  <c r="AN338" i="11"/>
  <c r="AM338" i="11"/>
  <c r="AL338" i="11"/>
  <c r="AK338" i="11"/>
  <c r="AJ338" i="11"/>
  <c r="AI338" i="11"/>
  <c r="AH338" i="11"/>
  <c r="AG338" i="11"/>
  <c r="AF338" i="11"/>
  <c r="AE338" i="11"/>
  <c r="AD338" i="11"/>
  <c r="AC338" i="11"/>
  <c r="AB338" i="11"/>
  <c r="AA338" i="11"/>
  <c r="Z338" i="11"/>
  <c r="Y338" i="11"/>
  <c r="X338" i="11"/>
  <c r="W338" i="11"/>
  <c r="V338" i="11"/>
  <c r="U338" i="11"/>
  <c r="T338" i="11"/>
  <c r="S338" i="11"/>
  <c r="R338" i="11"/>
  <c r="Q338" i="11"/>
  <c r="P338" i="11"/>
  <c r="O338" i="11"/>
  <c r="N338" i="11"/>
  <c r="M338" i="11"/>
  <c r="L338" i="11"/>
  <c r="K338" i="11"/>
  <c r="J338" i="11"/>
  <c r="I338" i="11"/>
  <c r="H338" i="11"/>
  <c r="G338" i="11"/>
  <c r="D338" i="11"/>
  <c r="C338" i="11"/>
  <c r="B338" i="11"/>
  <c r="A338" i="11"/>
  <c r="HB337" i="11"/>
  <c r="GD334" i="11"/>
  <c r="GC334" i="11"/>
  <c r="FZ334" i="11"/>
  <c r="FY334" i="11"/>
  <c r="FX334" i="11"/>
  <c r="FW334" i="11"/>
  <c r="FV334" i="11"/>
  <c r="FU334" i="11"/>
  <c r="FT334" i="11"/>
  <c r="FS334" i="11"/>
  <c r="FR334" i="11"/>
  <c r="FQ334" i="11"/>
  <c r="FP334" i="11"/>
  <c r="FO334" i="11"/>
  <c r="FN334" i="11"/>
  <c r="FM334" i="11"/>
  <c r="FL334" i="11"/>
  <c r="FK334" i="11"/>
  <c r="FJ334" i="11"/>
  <c r="FI334" i="11"/>
  <c r="FH334" i="11"/>
  <c r="FG334" i="11"/>
  <c r="FF334" i="11"/>
  <c r="FE334" i="11"/>
  <c r="FD334" i="11"/>
  <c r="FC334" i="11"/>
  <c r="FB334" i="11"/>
  <c r="FA334" i="11"/>
  <c r="EZ334" i="11"/>
  <c r="EY334" i="11"/>
  <c r="EX334" i="11"/>
  <c r="EW334" i="11"/>
  <c r="EV334" i="11"/>
  <c r="EU334" i="11"/>
  <c r="ET334" i="11"/>
  <c r="ES334" i="11"/>
  <c r="ER334" i="11"/>
  <c r="EQ334" i="11"/>
  <c r="EP334" i="11"/>
  <c r="EO334" i="11"/>
  <c r="EN334" i="11"/>
  <c r="EM334" i="11"/>
  <c r="EL334" i="11"/>
  <c r="EK334" i="11"/>
  <c r="EJ334" i="11"/>
  <c r="EI334" i="11"/>
  <c r="EH334" i="11"/>
  <c r="EG334" i="11"/>
  <c r="EF334" i="11"/>
  <c r="EE334" i="11"/>
  <c r="ED334" i="11"/>
  <c r="EC334" i="11"/>
  <c r="EB334" i="11"/>
  <c r="EA334" i="11"/>
  <c r="DZ334" i="11"/>
  <c r="DY334" i="11"/>
  <c r="DX334" i="11"/>
  <c r="DW334" i="11"/>
  <c r="DV334" i="11"/>
  <c r="DU334" i="11"/>
  <c r="DT334" i="11"/>
  <c r="DS334" i="11"/>
  <c r="DR334" i="11"/>
  <c r="DQ334" i="11"/>
  <c r="DP334" i="11"/>
  <c r="DO334" i="11"/>
  <c r="DN334" i="11"/>
  <c r="DM334" i="11"/>
  <c r="DL334" i="11"/>
  <c r="DK334" i="11"/>
  <c r="DJ334" i="11"/>
  <c r="DI334" i="11"/>
  <c r="DH334" i="11"/>
  <c r="DG334" i="11"/>
  <c r="DF334" i="11"/>
  <c r="DB334" i="11"/>
  <c r="DA334" i="11"/>
  <c r="CZ334" i="11"/>
  <c r="CY334" i="11"/>
  <c r="CX334" i="11"/>
  <c r="CW334" i="11"/>
  <c r="CV334" i="11"/>
  <c r="CU334" i="11"/>
  <c r="CT334" i="11"/>
  <c r="CS334" i="11"/>
  <c r="CR334" i="11"/>
  <c r="CQ334" i="11"/>
  <c r="CP334" i="11"/>
  <c r="CO334" i="11"/>
  <c r="CN334" i="11"/>
  <c r="CM334" i="11"/>
  <c r="CG334" i="11"/>
  <c r="CE334" i="11"/>
  <c r="CC334" i="11"/>
  <c r="CB334" i="11"/>
  <c r="BL334" i="11"/>
  <c r="BK334" i="11"/>
  <c r="BJ334" i="11"/>
  <c r="BI334" i="11"/>
  <c r="BH334" i="11"/>
  <c r="BG334" i="11"/>
  <c r="BF334" i="11"/>
  <c r="BE334" i="11"/>
  <c r="BD334" i="11"/>
  <c r="BC334" i="11"/>
  <c r="BB334" i="11"/>
  <c r="BA334" i="11"/>
  <c r="AZ334" i="11"/>
  <c r="AY334" i="11"/>
  <c r="AX334" i="11"/>
  <c r="AW334" i="11"/>
  <c r="AV334" i="11"/>
  <c r="AU334" i="11"/>
  <c r="AT334" i="11"/>
  <c r="AS334" i="11"/>
  <c r="AR334" i="11"/>
  <c r="AQ334" i="11"/>
  <c r="AP334" i="11"/>
  <c r="AO334" i="11"/>
  <c r="AN334" i="11"/>
  <c r="AM334" i="11"/>
  <c r="AL334" i="11"/>
  <c r="AK334" i="11"/>
  <c r="AJ334" i="11"/>
  <c r="AI334" i="11"/>
  <c r="AH334" i="11"/>
  <c r="AG334" i="11"/>
  <c r="AF334" i="11"/>
  <c r="AE334" i="11"/>
  <c r="AD334" i="11"/>
  <c r="AC334" i="11"/>
  <c r="AB334" i="11"/>
  <c r="AA334" i="11"/>
  <c r="Z334" i="11"/>
  <c r="Y334" i="11"/>
  <c r="X334" i="11"/>
  <c r="W334" i="11"/>
  <c r="V334" i="11"/>
  <c r="U334" i="11"/>
  <c r="T334" i="11"/>
  <c r="S334" i="11"/>
  <c r="R334" i="11"/>
  <c r="Q334" i="11"/>
  <c r="P334" i="11"/>
  <c r="O334" i="11"/>
  <c r="N334" i="11"/>
  <c r="M334" i="11"/>
  <c r="L334" i="11"/>
  <c r="K334" i="11"/>
  <c r="J334" i="11"/>
  <c r="I334" i="11"/>
  <c r="H334" i="11"/>
  <c r="G334" i="11"/>
  <c r="D334" i="11"/>
  <c r="C334" i="11"/>
  <c r="B334" i="11"/>
  <c r="A334" i="11"/>
  <c r="HB333" i="11"/>
  <c r="GD332" i="11"/>
  <c r="GC332" i="11"/>
  <c r="FZ332" i="11"/>
  <c r="FY332" i="11"/>
  <c r="FX332" i="11"/>
  <c r="FW332" i="11"/>
  <c r="FV332" i="11"/>
  <c r="FU332" i="11"/>
  <c r="FT332" i="11"/>
  <c r="FS332" i="11"/>
  <c r="FR332" i="11"/>
  <c r="FQ332" i="11"/>
  <c r="FP332" i="11"/>
  <c r="FO332" i="11"/>
  <c r="FN332" i="11"/>
  <c r="FM332" i="11"/>
  <c r="FL332" i="11"/>
  <c r="FK332" i="11"/>
  <c r="FJ332" i="11"/>
  <c r="FI332" i="11"/>
  <c r="FH332" i="11"/>
  <c r="FG332" i="11"/>
  <c r="FF332" i="11"/>
  <c r="FE332" i="11"/>
  <c r="FD332" i="11"/>
  <c r="FC332" i="11"/>
  <c r="FB332" i="11"/>
  <c r="FA332" i="11"/>
  <c r="EZ332" i="11"/>
  <c r="EY332" i="11"/>
  <c r="EX332" i="11"/>
  <c r="EW332" i="11"/>
  <c r="EV332" i="11"/>
  <c r="EU332" i="11"/>
  <c r="ET332" i="11"/>
  <c r="ES332" i="11"/>
  <c r="ER332" i="11"/>
  <c r="EQ332" i="11"/>
  <c r="EP332" i="11"/>
  <c r="EO332" i="11"/>
  <c r="EN332" i="11"/>
  <c r="EM332" i="11"/>
  <c r="EL332" i="11"/>
  <c r="EK332" i="11"/>
  <c r="EJ332" i="11"/>
  <c r="EI332" i="11"/>
  <c r="EH332" i="11"/>
  <c r="EG332" i="11"/>
  <c r="EF332" i="11"/>
  <c r="EE332" i="11"/>
  <c r="ED332" i="11"/>
  <c r="EC332" i="11"/>
  <c r="EB332" i="11"/>
  <c r="EA332" i="11"/>
  <c r="DZ332" i="11"/>
  <c r="DY332" i="11"/>
  <c r="DX332" i="11"/>
  <c r="DW332" i="11"/>
  <c r="DV332" i="11"/>
  <c r="DU332" i="11"/>
  <c r="DT332" i="11"/>
  <c r="DS332" i="11"/>
  <c r="DR332" i="11"/>
  <c r="DQ332" i="11"/>
  <c r="DP332" i="11"/>
  <c r="DO332" i="11"/>
  <c r="DN332" i="11"/>
  <c r="DM332" i="11"/>
  <c r="DL332" i="11"/>
  <c r="DK332" i="11"/>
  <c r="DJ332" i="11"/>
  <c r="DI332" i="11"/>
  <c r="DH332" i="11"/>
  <c r="DG332" i="11"/>
  <c r="DF332" i="11"/>
  <c r="DB332" i="11"/>
  <c r="DA332" i="11"/>
  <c r="CZ332" i="11"/>
  <c r="CY332" i="11"/>
  <c r="CX332" i="11"/>
  <c r="CW332" i="11"/>
  <c r="CV332" i="11"/>
  <c r="CU332" i="11"/>
  <c r="CT332" i="11"/>
  <c r="CS332" i="11"/>
  <c r="CR332" i="11"/>
  <c r="CQ332" i="11"/>
  <c r="CP332" i="11"/>
  <c r="CO332" i="11"/>
  <c r="CN332" i="11"/>
  <c r="CM332" i="11"/>
  <c r="CG332" i="11"/>
  <c r="BY332" i="11"/>
  <c r="BL332" i="11"/>
  <c r="BK332" i="11"/>
  <c r="BJ332" i="11"/>
  <c r="BI332" i="11"/>
  <c r="BH332" i="11"/>
  <c r="BG332" i="11"/>
  <c r="BF332" i="11"/>
  <c r="BE332" i="11"/>
  <c r="BD332" i="11"/>
  <c r="BC332" i="11"/>
  <c r="BB332" i="11"/>
  <c r="BA332" i="11"/>
  <c r="AZ332" i="11"/>
  <c r="AY332" i="11"/>
  <c r="AX332" i="11"/>
  <c r="AW332" i="11"/>
  <c r="AV332" i="11"/>
  <c r="AU332" i="11"/>
  <c r="AT332" i="11"/>
  <c r="AS332" i="11"/>
  <c r="AR332" i="11"/>
  <c r="AQ332" i="11"/>
  <c r="AP332" i="11"/>
  <c r="AO332" i="11"/>
  <c r="AN332" i="11"/>
  <c r="AM332" i="11"/>
  <c r="AL332" i="11"/>
  <c r="AK332" i="11"/>
  <c r="AJ332" i="11"/>
  <c r="AI332" i="11"/>
  <c r="AH332" i="11"/>
  <c r="AG332" i="11"/>
  <c r="AF332" i="11"/>
  <c r="AE332" i="11"/>
  <c r="AD332" i="11"/>
  <c r="AC332" i="11"/>
  <c r="AB332" i="11"/>
  <c r="AA332" i="11"/>
  <c r="Z332" i="11"/>
  <c r="Y332" i="11"/>
  <c r="X332" i="11"/>
  <c r="W332" i="11"/>
  <c r="V332" i="11"/>
  <c r="U332" i="11"/>
  <c r="T332" i="11"/>
  <c r="S332" i="11"/>
  <c r="R332" i="11"/>
  <c r="Q332" i="11"/>
  <c r="P332" i="11"/>
  <c r="O332" i="11"/>
  <c r="N332" i="11"/>
  <c r="M332" i="11"/>
  <c r="L332" i="11"/>
  <c r="K332" i="11"/>
  <c r="J332" i="11"/>
  <c r="I332" i="11"/>
  <c r="H332" i="11"/>
  <c r="G332" i="11"/>
  <c r="D332" i="11"/>
  <c r="C332" i="11"/>
  <c r="B332" i="11"/>
  <c r="A332" i="11"/>
  <c r="HB331" i="11"/>
  <c r="GD330" i="11"/>
  <c r="GC330" i="11"/>
  <c r="FZ330" i="11"/>
  <c r="FY330" i="11"/>
  <c r="FX330" i="11"/>
  <c r="FW330" i="11"/>
  <c r="FV330" i="11"/>
  <c r="FU330" i="11"/>
  <c r="FT330" i="11"/>
  <c r="FS330" i="11"/>
  <c r="FR330" i="11"/>
  <c r="FQ330" i="11"/>
  <c r="FP330" i="11"/>
  <c r="FO330" i="11"/>
  <c r="FN330" i="11"/>
  <c r="FM330" i="11"/>
  <c r="FL330" i="11"/>
  <c r="FK330" i="11"/>
  <c r="FJ330" i="11"/>
  <c r="FI330" i="11"/>
  <c r="FH330" i="11"/>
  <c r="FG330" i="11"/>
  <c r="FF330" i="11"/>
  <c r="FE330" i="11"/>
  <c r="FD330" i="11"/>
  <c r="FC330" i="11"/>
  <c r="FB330" i="11"/>
  <c r="FA330" i="11"/>
  <c r="EZ330" i="11"/>
  <c r="EY330" i="11"/>
  <c r="EX330" i="11"/>
  <c r="EW330" i="11"/>
  <c r="EV330" i="11"/>
  <c r="EU330" i="11"/>
  <c r="ET330" i="11"/>
  <c r="ES330" i="11"/>
  <c r="ER330" i="11"/>
  <c r="EQ330" i="11"/>
  <c r="EP330" i="11"/>
  <c r="EO330" i="11"/>
  <c r="EN330" i="11"/>
  <c r="EM330" i="11"/>
  <c r="EL330" i="11"/>
  <c r="EK330" i="11"/>
  <c r="EJ330" i="11"/>
  <c r="EI330" i="11"/>
  <c r="EH330" i="11"/>
  <c r="EG330" i="11"/>
  <c r="EF330" i="11"/>
  <c r="EE330" i="11"/>
  <c r="ED330" i="11"/>
  <c r="EC330" i="11"/>
  <c r="EB330" i="11"/>
  <c r="EA330" i="11"/>
  <c r="DZ330" i="11"/>
  <c r="DY330" i="11"/>
  <c r="DX330" i="11"/>
  <c r="DW330" i="11"/>
  <c r="DV330" i="11"/>
  <c r="DU330" i="11"/>
  <c r="DT330" i="11"/>
  <c r="DS330" i="11"/>
  <c r="DR330" i="11"/>
  <c r="DQ330" i="11"/>
  <c r="DP330" i="11"/>
  <c r="DO330" i="11"/>
  <c r="DN330" i="11"/>
  <c r="DM330" i="11"/>
  <c r="DL330" i="11"/>
  <c r="DK330" i="11"/>
  <c r="DJ330" i="11"/>
  <c r="DI330" i="11"/>
  <c r="DH330" i="11"/>
  <c r="DG330" i="11"/>
  <c r="DF330" i="11"/>
  <c r="DB330" i="11"/>
  <c r="DA330" i="11"/>
  <c r="CZ330" i="11"/>
  <c r="CY330" i="11"/>
  <c r="CX330" i="11"/>
  <c r="CW330" i="11"/>
  <c r="CV330" i="11"/>
  <c r="CU330" i="11"/>
  <c r="CT330" i="11"/>
  <c r="CS330" i="11"/>
  <c r="CR330" i="11"/>
  <c r="CQ330" i="11"/>
  <c r="CP330" i="11"/>
  <c r="CO330" i="11"/>
  <c r="CN330" i="11"/>
  <c r="CM330" i="11"/>
  <c r="CG330" i="11"/>
  <c r="CF330" i="11"/>
  <c r="CD330" i="11"/>
  <c r="CC330" i="11"/>
  <c r="BY330" i="11"/>
  <c r="BL330" i="11"/>
  <c r="BK330" i="11"/>
  <c r="BJ330" i="11"/>
  <c r="BI330" i="11"/>
  <c r="BH330" i="11"/>
  <c r="BG330" i="11"/>
  <c r="BF330" i="11"/>
  <c r="BE330" i="11"/>
  <c r="BD330" i="11"/>
  <c r="BC330" i="11"/>
  <c r="BB330" i="11"/>
  <c r="BA330" i="11"/>
  <c r="AZ330" i="11"/>
  <c r="AY330" i="11"/>
  <c r="AX330" i="11"/>
  <c r="AW330" i="11"/>
  <c r="AV330" i="11"/>
  <c r="AU330" i="11"/>
  <c r="AT330" i="11"/>
  <c r="AS330" i="11"/>
  <c r="AR330" i="11"/>
  <c r="AQ330" i="11"/>
  <c r="AP330" i="11"/>
  <c r="AO330" i="11"/>
  <c r="AN330" i="11"/>
  <c r="AM330" i="11"/>
  <c r="AL330" i="11"/>
  <c r="AK330" i="11"/>
  <c r="AJ330" i="11"/>
  <c r="AI330" i="11"/>
  <c r="AH330" i="11"/>
  <c r="AG330" i="11"/>
  <c r="AF330" i="11"/>
  <c r="AE330" i="11"/>
  <c r="AD330" i="11"/>
  <c r="AC330" i="11"/>
  <c r="AB330" i="11"/>
  <c r="AA330" i="11"/>
  <c r="Z330" i="11"/>
  <c r="Y330" i="11"/>
  <c r="X330" i="11"/>
  <c r="W330" i="11"/>
  <c r="V330" i="11"/>
  <c r="U330" i="11"/>
  <c r="T330" i="11"/>
  <c r="S330" i="11"/>
  <c r="R330" i="11"/>
  <c r="Q330" i="11"/>
  <c r="P330" i="11"/>
  <c r="O330" i="11"/>
  <c r="N330" i="11"/>
  <c r="M330" i="11"/>
  <c r="L330" i="11"/>
  <c r="K330" i="11"/>
  <c r="J330" i="11"/>
  <c r="I330" i="11"/>
  <c r="H330" i="11"/>
  <c r="G330" i="11"/>
  <c r="D330" i="11"/>
  <c r="C330" i="11"/>
  <c r="B330" i="11"/>
  <c r="A330" i="11"/>
  <c r="HB329" i="11"/>
  <c r="GD326" i="11"/>
  <c r="GC326" i="11"/>
  <c r="FZ326" i="11"/>
  <c r="FY326" i="11"/>
  <c r="FX326" i="11"/>
  <c r="FW326" i="11"/>
  <c r="FV326" i="11"/>
  <c r="FU326" i="11"/>
  <c r="FT326" i="11"/>
  <c r="FS326" i="11"/>
  <c r="FR326" i="11"/>
  <c r="FQ326" i="11"/>
  <c r="FP326" i="11"/>
  <c r="FO326" i="11"/>
  <c r="FN326" i="11"/>
  <c r="FM326" i="11"/>
  <c r="FL326" i="11"/>
  <c r="FK326" i="11"/>
  <c r="FJ326" i="11"/>
  <c r="FI326" i="11"/>
  <c r="FH326" i="11"/>
  <c r="FG326" i="11"/>
  <c r="FF326" i="11"/>
  <c r="FE326" i="11"/>
  <c r="FD326" i="11"/>
  <c r="FC326" i="11"/>
  <c r="FB326" i="11"/>
  <c r="FA326" i="11"/>
  <c r="EZ326" i="11"/>
  <c r="EY326" i="11"/>
  <c r="EX326" i="11"/>
  <c r="EW326" i="11"/>
  <c r="EV326" i="11"/>
  <c r="EU326" i="11"/>
  <c r="ET326" i="11"/>
  <c r="ES326" i="11"/>
  <c r="ER326" i="11"/>
  <c r="EQ326" i="11"/>
  <c r="EP326" i="11"/>
  <c r="EO326" i="11"/>
  <c r="EN326" i="11"/>
  <c r="EM326" i="11"/>
  <c r="EL326" i="11"/>
  <c r="EK326" i="11"/>
  <c r="EJ326" i="11"/>
  <c r="EI326" i="11"/>
  <c r="EH326" i="11"/>
  <c r="EG326" i="11"/>
  <c r="EF326" i="11"/>
  <c r="EE326" i="11"/>
  <c r="ED326" i="11"/>
  <c r="EC326" i="11"/>
  <c r="EB326" i="11"/>
  <c r="EA326" i="11"/>
  <c r="DZ326" i="11"/>
  <c r="DY326" i="11"/>
  <c r="DX326" i="11"/>
  <c r="DW326" i="11"/>
  <c r="DV326" i="11"/>
  <c r="DU326" i="11"/>
  <c r="DT326" i="11"/>
  <c r="DS326" i="11"/>
  <c r="DR326" i="11"/>
  <c r="DQ326" i="11"/>
  <c r="DP326" i="11"/>
  <c r="DO326" i="11"/>
  <c r="DN326" i="11"/>
  <c r="DM326" i="11"/>
  <c r="DL326" i="11"/>
  <c r="DK326" i="11"/>
  <c r="DJ326" i="11"/>
  <c r="DI326" i="11"/>
  <c r="DH326" i="11"/>
  <c r="DG326" i="11"/>
  <c r="DF326" i="11"/>
  <c r="DB326" i="11"/>
  <c r="DA326" i="11"/>
  <c r="CZ326" i="11"/>
  <c r="CY326" i="11"/>
  <c r="CX326" i="11"/>
  <c r="CW326" i="11"/>
  <c r="CV326" i="11"/>
  <c r="CU326" i="11"/>
  <c r="CT326" i="11"/>
  <c r="CS326" i="11"/>
  <c r="CR326" i="11"/>
  <c r="CQ326" i="11"/>
  <c r="CP326" i="11"/>
  <c r="CO326" i="11"/>
  <c r="CN326" i="11"/>
  <c r="CM326" i="11"/>
  <c r="CG326" i="11"/>
  <c r="CE326" i="11"/>
  <c r="CD326" i="11"/>
  <c r="BY326" i="11"/>
  <c r="BL326" i="11"/>
  <c r="BK326" i="11"/>
  <c r="BJ326" i="11"/>
  <c r="BI326" i="11"/>
  <c r="BH326" i="11"/>
  <c r="BG326" i="11"/>
  <c r="BF326" i="11"/>
  <c r="BE326" i="11"/>
  <c r="BD326" i="11"/>
  <c r="BC326" i="11"/>
  <c r="BB326" i="11"/>
  <c r="BA326" i="11"/>
  <c r="AZ326" i="11"/>
  <c r="AY326" i="11"/>
  <c r="AX326" i="11"/>
  <c r="AW326" i="11"/>
  <c r="AV326" i="11"/>
  <c r="AU326" i="11"/>
  <c r="AT326" i="11"/>
  <c r="AS326" i="11"/>
  <c r="AR326" i="11"/>
  <c r="AQ326" i="11"/>
  <c r="AP326" i="11"/>
  <c r="AO326" i="11"/>
  <c r="AN326" i="11"/>
  <c r="AM326" i="11"/>
  <c r="AL326" i="11"/>
  <c r="AK326" i="11"/>
  <c r="AJ326" i="11"/>
  <c r="AI326" i="11"/>
  <c r="AH326" i="11"/>
  <c r="AG326" i="11"/>
  <c r="AF326" i="11"/>
  <c r="AE326" i="11"/>
  <c r="AD326" i="11"/>
  <c r="AC326" i="11"/>
  <c r="AB326" i="11"/>
  <c r="AA326" i="11"/>
  <c r="Z326" i="11"/>
  <c r="Y326" i="11"/>
  <c r="X326" i="11"/>
  <c r="W326" i="11"/>
  <c r="V326" i="11"/>
  <c r="U326" i="11"/>
  <c r="T326" i="11"/>
  <c r="S326" i="11"/>
  <c r="R326" i="11"/>
  <c r="Q326" i="11"/>
  <c r="P326" i="11"/>
  <c r="O326" i="11"/>
  <c r="N326" i="11"/>
  <c r="M326" i="11"/>
  <c r="L326" i="11"/>
  <c r="K326" i="11"/>
  <c r="J326" i="11"/>
  <c r="I326" i="11"/>
  <c r="H326" i="11"/>
  <c r="G326" i="11"/>
  <c r="D326" i="11"/>
  <c r="C326" i="11"/>
  <c r="B326" i="11"/>
  <c r="A326" i="11"/>
  <c r="HB325" i="11"/>
  <c r="GD324" i="11"/>
  <c r="GC324" i="11"/>
  <c r="FZ324" i="11"/>
  <c r="FY324" i="11"/>
  <c r="FX324" i="11"/>
  <c r="FW324" i="11"/>
  <c r="FV324" i="11"/>
  <c r="FU324" i="11"/>
  <c r="FT324" i="11"/>
  <c r="FS324" i="11"/>
  <c r="FR324" i="11"/>
  <c r="FQ324" i="11"/>
  <c r="FP324" i="11"/>
  <c r="FO324" i="11"/>
  <c r="FN324" i="11"/>
  <c r="FM324" i="11"/>
  <c r="FL324" i="11"/>
  <c r="FK324" i="11"/>
  <c r="FJ324" i="11"/>
  <c r="FI324" i="11"/>
  <c r="FH324" i="11"/>
  <c r="FG324" i="11"/>
  <c r="FF324" i="11"/>
  <c r="FE324" i="11"/>
  <c r="FD324" i="11"/>
  <c r="FC324" i="11"/>
  <c r="FB324" i="11"/>
  <c r="FA324" i="11"/>
  <c r="EZ324" i="11"/>
  <c r="EY324" i="11"/>
  <c r="EX324" i="11"/>
  <c r="EW324" i="11"/>
  <c r="EV324" i="11"/>
  <c r="EU324" i="11"/>
  <c r="ET324" i="11"/>
  <c r="ES324" i="11"/>
  <c r="ER324" i="11"/>
  <c r="EQ324" i="11"/>
  <c r="EP324" i="11"/>
  <c r="EO324" i="11"/>
  <c r="EN324" i="11"/>
  <c r="EM324" i="11"/>
  <c r="EL324" i="11"/>
  <c r="EK324" i="11"/>
  <c r="EJ324" i="11"/>
  <c r="EI324" i="11"/>
  <c r="EH324" i="11"/>
  <c r="EG324" i="11"/>
  <c r="EF324" i="11"/>
  <c r="EE324" i="11"/>
  <c r="ED324" i="11"/>
  <c r="EC324" i="11"/>
  <c r="EB324" i="11"/>
  <c r="EA324" i="11"/>
  <c r="DZ324" i="11"/>
  <c r="DY324" i="11"/>
  <c r="DX324" i="11"/>
  <c r="DW324" i="11"/>
  <c r="DV324" i="11"/>
  <c r="DU324" i="11"/>
  <c r="DT324" i="11"/>
  <c r="DS324" i="11"/>
  <c r="DR324" i="11"/>
  <c r="DQ324" i="11"/>
  <c r="DP324" i="11"/>
  <c r="DO324" i="11"/>
  <c r="DN324" i="11"/>
  <c r="DM324" i="11"/>
  <c r="DL324" i="11"/>
  <c r="DK324" i="11"/>
  <c r="DJ324" i="11"/>
  <c r="DI324" i="11"/>
  <c r="DH324" i="11"/>
  <c r="DG324" i="11"/>
  <c r="DF324" i="11"/>
  <c r="DB324" i="11"/>
  <c r="DA324" i="11"/>
  <c r="CZ324" i="11"/>
  <c r="CY324" i="11"/>
  <c r="CX324" i="11"/>
  <c r="CW324" i="11"/>
  <c r="CV324" i="11"/>
  <c r="CU324" i="11"/>
  <c r="CT324" i="11"/>
  <c r="CS324" i="11"/>
  <c r="CR324" i="11"/>
  <c r="CQ324" i="11"/>
  <c r="CP324" i="11"/>
  <c r="CO324" i="11"/>
  <c r="CN324" i="11"/>
  <c r="CM324" i="11"/>
  <c r="CG324" i="11"/>
  <c r="CE324" i="11"/>
  <c r="CD324" i="11"/>
  <c r="CC324" i="11"/>
  <c r="CB324" i="11"/>
  <c r="BL324" i="11"/>
  <c r="BK324" i="11"/>
  <c r="BJ324" i="11"/>
  <c r="BI324" i="11"/>
  <c r="BH324" i="11"/>
  <c r="BG324" i="11"/>
  <c r="BF324" i="11"/>
  <c r="BE324" i="11"/>
  <c r="BD324" i="11"/>
  <c r="BC324" i="11"/>
  <c r="BB324" i="11"/>
  <c r="BA324" i="11"/>
  <c r="AZ324" i="11"/>
  <c r="AY324" i="11"/>
  <c r="AX324" i="11"/>
  <c r="AW324" i="11"/>
  <c r="AV324" i="11"/>
  <c r="AU324" i="11"/>
  <c r="AT324" i="11"/>
  <c r="AS324" i="11"/>
  <c r="AR324" i="11"/>
  <c r="AQ324" i="11"/>
  <c r="AP324" i="11"/>
  <c r="AO324" i="11"/>
  <c r="AN324" i="11"/>
  <c r="AM324" i="11"/>
  <c r="AL324" i="11"/>
  <c r="AK324" i="11"/>
  <c r="AJ324" i="11"/>
  <c r="AI324" i="11"/>
  <c r="AH324" i="11"/>
  <c r="AG324" i="11"/>
  <c r="AF324" i="11"/>
  <c r="AE324" i="11"/>
  <c r="AD324" i="11"/>
  <c r="AC324" i="11"/>
  <c r="AB324" i="11"/>
  <c r="AA324" i="11"/>
  <c r="Z324" i="11"/>
  <c r="Y324" i="11"/>
  <c r="X324" i="11"/>
  <c r="W324" i="11"/>
  <c r="V324" i="11"/>
  <c r="U324" i="11"/>
  <c r="T324" i="11"/>
  <c r="S324" i="11"/>
  <c r="R324" i="11"/>
  <c r="Q324" i="11"/>
  <c r="P324" i="11"/>
  <c r="O324" i="11"/>
  <c r="N324" i="11"/>
  <c r="M324" i="11"/>
  <c r="L324" i="11"/>
  <c r="K324" i="11"/>
  <c r="J324" i="11"/>
  <c r="I324" i="11"/>
  <c r="H324" i="11"/>
  <c r="G324" i="11"/>
  <c r="D324" i="11"/>
  <c r="C324" i="11"/>
  <c r="B324" i="11"/>
  <c r="A324" i="11"/>
  <c r="HB323" i="11"/>
  <c r="GD322" i="11"/>
  <c r="GC322" i="11"/>
  <c r="FZ322" i="11"/>
  <c r="FY322" i="11"/>
  <c r="FX322" i="11"/>
  <c r="FW322" i="11"/>
  <c r="FV322" i="11"/>
  <c r="FU322" i="11"/>
  <c r="FT322" i="11"/>
  <c r="FS322" i="11"/>
  <c r="FR322" i="11"/>
  <c r="FQ322" i="11"/>
  <c r="FP322" i="11"/>
  <c r="FO322" i="11"/>
  <c r="FN322" i="11"/>
  <c r="FM322" i="11"/>
  <c r="FL322" i="11"/>
  <c r="FK322" i="11"/>
  <c r="FJ322" i="11"/>
  <c r="FI322" i="11"/>
  <c r="FH322" i="11"/>
  <c r="FG322" i="11"/>
  <c r="FE322" i="11"/>
  <c r="FD322" i="11"/>
  <c r="FC322" i="11"/>
  <c r="FB322" i="11"/>
  <c r="FA322" i="11"/>
  <c r="EZ322" i="11"/>
  <c r="EY322" i="11"/>
  <c r="EX322" i="11"/>
  <c r="EW322" i="11"/>
  <c r="EV322" i="11"/>
  <c r="EU322" i="11"/>
  <c r="ET322" i="11"/>
  <c r="ES322" i="11"/>
  <c r="ER322" i="11"/>
  <c r="EQ322" i="11"/>
  <c r="EP322" i="11"/>
  <c r="EO322" i="11"/>
  <c r="EN322" i="11"/>
  <c r="EM322" i="11"/>
  <c r="EL322" i="11"/>
  <c r="EK322" i="11"/>
  <c r="EJ322" i="11"/>
  <c r="EI322" i="11"/>
  <c r="EH322" i="11"/>
  <c r="EG322" i="11"/>
  <c r="EF322" i="11"/>
  <c r="EE322" i="11"/>
  <c r="ED322" i="11"/>
  <c r="EC322" i="11"/>
  <c r="EB322" i="11"/>
  <c r="EA322" i="11"/>
  <c r="DZ322" i="11"/>
  <c r="DY322" i="11"/>
  <c r="DX322" i="11"/>
  <c r="DW322" i="11"/>
  <c r="DV322" i="11"/>
  <c r="DU322" i="11"/>
  <c r="DT322" i="11"/>
  <c r="DS322" i="11"/>
  <c r="DR322" i="11"/>
  <c r="DQ322" i="11"/>
  <c r="DP322" i="11"/>
  <c r="DO322" i="11"/>
  <c r="DM322" i="11"/>
  <c r="DL322" i="11"/>
  <c r="DK322" i="11"/>
  <c r="DJ322" i="11"/>
  <c r="DI322" i="11"/>
  <c r="DH322" i="11"/>
  <c r="DG322" i="11"/>
  <c r="DF322" i="11"/>
  <c r="DB322" i="11"/>
  <c r="DA322" i="11"/>
  <c r="CZ322" i="11"/>
  <c r="CY322" i="11"/>
  <c r="CX322" i="11"/>
  <c r="CW322" i="11"/>
  <c r="CV322" i="11"/>
  <c r="CU322" i="11"/>
  <c r="CT322" i="11"/>
  <c r="CS322" i="11"/>
  <c r="CR322" i="11"/>
  <c r="CQ322" i="11"/>
  <c r="CP322" i="11"/>
  <c r="CO322" i="11"/>
  <c r="CN322" i="11"/>
  <c r="CM322" i="11"/>
  <c r="CG322" i="11"/>
  <c r="CF322" i="11"/>
  <c r="CD322" i="11"/>
  <c r="CC322" i="11"/>
  <c r="CA322" i="11"/>
  <c r="BY322" i="11"/>
  <c r="BL322" i="11"/>
  <c r="BK322" i="11"/>
  <c r="BJ322" i="11"/>
  <c r="BI322" i="11"/>
  <c r="BH322" i="11"/>
  <c r="BG322" i="11"/>
  <c r="BF322" i="11"/>
  <c r="BE322" i="11"/>
  <c r="BD322" i="11"/>
  <c r="BC322" i="11"/>
  <c r="BB322" i="11"/>
  <c r="BA322" i="11"/>
  <c r="AZ322" i="11"/>
  <c r="AY322" i="11"/>
  <c r="AX322" i="11"/>
  <c r="AW322" i="11"/>
  <c r="AV322" i="11"/>
  <c r="AU322" i="11"/>
  <c r="AT322" i="11"/>
  <c r="AS322" i="11"/>
  <c r="AR322" i="11"/>
  <c r="AQ322" i="11"/>
  <c r="AP322" i="11"/>
  <c r="AO322" i="11"/>
  <c r="AN322" i="11"/>
  <c r="AM322" i="11"/>
  <c r="AL322" i="11"/>
  <c r="AK322" i="11"/>
  <c r="AJ322" i="11"/>
  <c r="AI322" i="11"/>
  <c r="AH322" i="11"/>
  <c r="AG322" i="11"/>
  <c r="AF322" i="11"/>
  <c r="AE322" i="11"/>
  <c r="AD322" i="11"/>
  <c r="AC322" i="11"/>
  <c r="AB322" i="11"/>
  <c r="AA322" i="11"/>
  <c r="Z322" i="11"/>
  <c r="Y322" i="11"/>
  <c r="X322" i="11"/>
  <c r="W322" i="11"/>
  <c r="V322" i="11"/>
  <c r="U322" i="11"/>
  <c r="T322" i="11"/>
  <c r="S322" i="11"/>
  <c r="R322" i="11"/>
  <c r="Q322" i="11"/>
  <c r="P322" i="11"/>
  <c r="O322" i="11"/>
  <c r="N322" i="11"/>
  <c r="M322" i="11"/>
  <c r="L322" i="11"/>
  <c r="K322" i="11"/>
  <c r="J322" i="11"/>
  <c r="I322" i="11"/>
  <c r="H322" i="11"/>
  <c r="G322" i="11"/>
  <c r="D322" i="11"/>
  <c r="C322" i="11"/>
  <c r="B322" i="11"/>
  <c r="A322" i="11"/>
  <c r="HB321" i="11"/>
  <c r="FZ320" i="11"/>
  <c r="FY320" i="11"/>
  <c r="FX320" i="11"/>
  <c r="FW320" i="11"/>
  <c r="FV320" i="11"/>
  <c r="FU320" i="11"/>
  <c r="FT320" i="11"/>
  <c r="FS320" i="11"/>
  <c r="FR320" i="11"/>
  <c r="FQ320" i="11"/>
  <c r="FM320" i="11"/>
  <c r="FL320" i="11"/>
  <c r="FK320" i="11"/>
  <c r="FJ320" i="11"/>
  <c r="FI320" i="11"/>
  <c r="FH320" i="11"/>
  <c r="FG320" i="11"/>
  <c r="FF320" i="11"/>
  <c r="FE320" i="11"/>
  <c r="FD320" i="11"/>
  <c r="FC320" i="11"/>
  <c r="FB320" i="11"/>
  <c r="FA320" i="11"/>
  <c r="EZ320" i="11"/>
  <c r="EY320" i="11"/>
  <c r="EX320" i="11"/>
  <c r="EW320" i="11"/>
  <c r="EV320" i="11"/>
  <c r="EU320" i="11"/>
  <c r="ET320" i="11"/>
  <c r="ES320" i="11"/>
  <c r="ER320" i="11"/>
  <c r="EQ320" i="11"/>
  <c r="EP320" i="11"/>
  <c r="EO320" i="11"/>
  <c r="EN320" i="11"/>
  <c r="EM320" i="11"/>
  <c r="EL320" i="11"/>
  <c r="EK320" i="11"/>
  <c r="EJ320" i="11"/>
  <c r="EI320" i="11"/>
  <c r="EH320" i="11"/>
  <c r="EG320" i="11"/>
  <c r="EF320" i="11"/>
  <c r="EE320" i="11"/>
  <c r="ED320" i="11"/>
  <c r="EC320" i="11"/>
  <c r="EB320" i="11"/>
  <c r="EA320" i="11"/>
  <c r="DZ320" i="11"/>
  <c r="DY320" i="11"/>
  <c r="DX320" i="11"/>
  <c r="DW320" i="11"/>
  <c r="DV320" i="11"/>
  <c r="DU320" i="11"/>
  <c r="DT320" i="11"/>
  <c r="DS320" i="11"/>
  <c r="DR320" i="11"/>
  <c r="DQ320" i="11"/>
  <c r="DP320" i="11"/>
  <c r="DO320" i="11"/>
  <c r="DN320" i="11"/>
  <c r="DM320" i="11"/>
  <c r="DL320" i="11"/>
  <c r="DK320" i="11"/>
  <c r="DJ320" i="11"/>
  <c r="DI320" i="11"/>
  <c r="DH320" i="11"/>
  <c r="DG320" i="11"/>
  <c r="DB320" i="11"/>
  <c r="DA320" i="11"/>
  <c r="CZ320" i="11"/>
  <c r="CY320" i="11"/>
  <c r="CX320" i="11"/>
  <c r="CV320" i="11"/>
  <c r="CU320" i="11"/>
  <c r="CT320" i="11"/>
  <c r="CS320" i="11"/>
  <c r="CR320" i="11"/>
  <c r="CQ320" i="11"/>
  <c r="CP320" i="11"/>
  <c r="CO320" i="11"/>
  <c r="CN320" i="11"/>
  <c r="CM320" i="11"/>
  <c r="CE320" i="11"/>
  <c r="CC320" i="11"/>
  <c r="CB320" i="11"/>
  <c r="CA320" i="11"/>
  <c r="BY320" i="11"/>
  <c r="BL320" i="11"/>
  <c r="BK320" i="11"/>
  <c r="BJ320" i="11"/>
  <c r="BI320" i="11"/>
  <c r="BH320" i="11"/>
  <c r="BG320" i="11"/>
  <c r="BF320" i="11"/>
  <c r="BE320" i="11"/>
  <c r="AZ320" i="11"/>
  <c r="AY320" i="11"/>
  <c r="AX320" i="11"/>
  <c r="AV320" i="11"/>
  <c r="AU320" i="11"/>
  <c r="AT320" i="11"/>
  <c r="AS320" i="11"/>
  <c r="AR320" i="11"/>
  <c r="AP320" i="11"/>
  <c r="AN320" i="11"/>
  <c r="AM320" i="11"/>
  <c r="AL320" i="11"/>
  <c r="AK320" i="11"/>
  <c r="AJ320" i="11"/>
  <c r="AI320" i="11"/>
  <c r="AH320" i="11"/>
  <c r="AG320" i="11"/>
  <c r="AF320" i="11"/>
  <c r="AE320" i="11"/>
  <c r="AD320" i="11"/>
  <c r="AC320" i="11"/>
  <c r="AB320" i="11"/>
  <c r="AA320" i="11"/>
  <c r="Z320" i="11"/>
  <c r="Y320" i="11"/>
  <c r="X320" i="11"/>
  <c r="W320" i="11"/>
  <c r="V320" i="11"/>
  <c r="U320" i="11"/>
  <c r="T320" i="11"/>
  <c r="S320" i="11"/>
  <c r="R320" i="11"/>
  <c r="Q320" i="11"/>
  <c r="P320" i="11"/>
  <c r="O320" i="11"/>
  <c r="N320" i="11"/>
  <c r="M320" i="11"/>
  <c r="K320" i="11"/>
  <c r="J320" i="11"/>
  <c r="I320" i="11"/>
  <c r="H320" i="11"/>
  <c r="G320" i="11"/>
  <c r="D320" i="11"/>
  <c r="C320" i="11"/>
  <c r="B320" i="11"/>
  <c r="A320" i="11"/>
  <c r="HB319" i="11"/>
  <c r="GD318" i="11"/>
  <c r="GC318" i="11"/>
  <c r="FZ318" i="11"/>
  <c r="FY318" i="11"/>
  <c r="FX318" i="11"/>
  <c r="FW318" i="11"/>
  <c r="FV318" i="11"/>
  <c r="FU318" i="11"/>
  <c r="FT318" i="11"/>
  <c r="FS318" i="11"/>
  <c r="FR318" i="11"/>
  <c r="FQ318" i="11"/>
  <c r="FP318" i="11"/>
  <c r="FO318" i="11"/>
  <c r="FN318" i="11"/>
  <c r="FM318" i="11"/>
  <c r="FL318" i="11"/>
  <c r="FK318" i="11"/>
  <c r="FJ318" i="11"/>
  <c r="FI318" i="11"/>
  <c r="FH318" i="11"/>
  <c r="FG318" i="11"/>
  <c r="FF318" i="11"/>
  <c r="FE318" i="11"/>
  <c r="FD318" i="11"/>
  <c r="FC318" i="11"/>
  <c r="FB318" i="11"/>
  <c r="FA318" i="11"/>
  <c r="EZ318" i="11"/>
  <c r="EY318" i="11"/>
  <c r="EX318" i="11"/>
  <c r="EW318" i="11"/>
  <c r="EV318" i="11"/>
  <c r="EU318" i="11"/>
  <c r="ET318" i="11"/>
  <c r="ES318" i="11"/>
  <c r="ER318" i="11"/>
  <c r="EQ318" i="11"/>
  <c r="EP318" i="11"/>
  <c r="EO318" i="11"/>
  <c r="EN318" i="11"/>
  <c r="EM318" i="11"/>
  <c r="EL318" i="11"/>
  <c r="EK318" i="11"/>
  <c r="EJ318" i="11"/>
  <c r="EI318" i="11"/>
  <c r="EH318" i="11"/>
  <c r="EG318" i="11"/>
  <c r="EF318" i="11"/>
  <c r="EE318" i="11"/>
  <c r="ED318" i="11"/>
  <c r="EC318" i="11"/>
  <c r="EB318" i="11"/>
  <c r="EA318" i="11"/>
  <c r="DZ318" i="11"/>
  <c r="DY318" i="11"/>
  <c r="DX318" i="11"/>
  <c r="DW318" i="11"/>
  <c r="DV318" i="11"/>
  <c r="DU318" i="11"/>
  <c r="DT318" i="11"/>
  <c r="DS318" i="11"/>
  <c r="DR318" i="11"/>
  <c r="DQ318" i="11"/>
  <c r="DP318" i="11"/>
  <c r="DO318" i="11"/>
  <c r="DN318" i="11"/>
  <c r="DM318" i="11"/>
  <c r="DL318" i="11"/>
  <c r="DK318" i="11"/>
  <c r="DJ318" i="11"/>
  <c r="DI318" i="11"/>
  <c r="DH318" i="11"/>
  <c r="DG318" i="11"/>
  <c r="DF318" i="11"/>
  <c r="DB318" i="11"/>
  <c r="DA318" i="11"/>
  <c r="CZ318" i="11"/>
  <c r="CY318" i="11"/>
  <c r="CX318" i="11"/>
  <c r="CW318" i="11"/>
  <c r="CV318" i="11"/>
  <c r="CU318" i="11"/>
  <c r="CT318" i="11"/>
  <c r="CS318" i="11"/>
  <c r="CR318" i="11"/>
  <c r="CQ318" i="11"/>
  <c r="CP318" i="11"/>
  <c r="CO318" i="11"/>
  <c r="CN318" i="11"/>
  <c r="CM318" i="11"/>
  <c r="CD318" i="11"/>
  <c r="CC318" i="11"/>
  <c r="BY318" i="11"/>
  <c r="BL318" i="11"/>
  <c r="BK318" i="11"/>
  <c r="BJ318" i="11"/>
  <c r="BI318" i="11"/>
  <c r="BH318" i="11"/>
  <c r="BG318" i="11"/>
  <c r="BF318" i="11"/>
  <c r="BE318" i="11"/>
  <c r="BD318" i="11"/>
  <c r="BC318" i="11"/>
  <c r="BB318" i="11"/>
  <c r="BA318" i="11"/>
  <c r="AZ318" i="11"/>
  <c r="AY318" i="11"/>
  <c r="AX318" i="11"/>
  <c r="AW318" i="11"/>
  <c r="AV318" i="11"/>
  <c r="AU318" i="11"/>
  <c r="AT318" i="11"/>
  <c r="AS318" i="11"/>
  <c r="AR318" i="11"/>
  <c r="AQ318" i="11"/>
  <c r="AP318" i="11"/>
  <c r="AO318" i="11"/>
  <c r="AN318" i="11"/>
  <c r="AM318" i="11"/>
  <c r="AL318" i="11"/>
  <c r="AK318" i="11"/>
  <c r="AJ318" i="11"/>
  <c r="AI318" i="11"/>
  <c r="AH318" i="11"/>
  <c r="AG318" i="11"/>
  <c r="AF318" i="11"/>
  <c r="AE318" i="11"/>
  <c r="AD318" i="11"/>
  <c r="AC318" i="11"/>
  <c r="AB318" i="11"/>
  <c r="AA318" i="11"/>
  <c r="Z318" i="11"/>
  <c r="Y318" i="11"/>
  <c r="X318" i="11"/>
  <c r="W318" i="11"/>
  <c r="V318" i="11"/>
  <c r="U318" i="11"/>
  <c r="T318" i="11"/>
  <c r="S318" i="11"/>
  <c r="R318" i="11"/>
  <c r="Q318" i="11"/>
  <c r="P318" i="11"/>
  <c r="O318" i="11"/>
  <c r="N318" i="11"/>
  <c r="M318" i="11"/>
  <c r="L318" i="11"/>
  <c r="K318" i="11"/>
  <c r="J318" i="11"/>
  <c r="I318" i="11"/>
  <c r="H318" i="11"/>
  <c r="G318" i="11"/>
  <c r="D318" i="11"/>
  <c r="C318" i="11"/>
  <c r="B318" i="11"/>
  <c r="A318" i="11"/>
  <c r="HB317" i="11"/>
  <c r="GD316" i="11"/>
  <c r="GC316" i="11"/>
  <c r="FZ316" i="11"/>
  <c r="FY316" i="11"/>
  <c r="FX316" i="11"/>
  <c r="FW316" i="11"/>
  <c r="FV316" i="11"/>
  <c r="FU316" i="11"/>
  <c r="FT316" i="11"/>
  <c r="FS316" i="11"/>
  <c r="FR316" i="11"/>
  <c r="FQ316" i="11"/>
  <c r="FP316" i="11"/>
  <c r="FO316" i="11"/>
  <c r="FN316" i="11"/>
  <c r="FM316" i="11"/>
  <c r="FL316" i="11"/>
  <c r="FK316" i="11"/>
  <c r="FJ316" i="11"/>
  <c r="FI316" i="11"/>
  <c r="FH316" i="11"/>
  <c r="FG316" i="11"/>
  <c r="FF316" i="11"/>
  <c r="FE316" i="11"/>
  <c r="FD316" i="11"/>
  <c r="FC316" i="11"/>
  <c r="FB316" i="11"/>
  <c r="FA316" i="11"/>
  <c r="EZ316" i="11"/>
  <c r="EY316" i="11"/>
  <c r="EX316" i="11"/>
  <c r="EW316" i="11"/>
  <c r="EV316" i="11"/>
  <c r="EU316" i="11"/>
  <c r="ET316" i="11"/>
  <c r="ES316" i="11"/>
  <c r="ER316" i="11"/>
  <c r="EQ316" i="11"/>
  <c r="EP316" i="11"/>
  <c r="EO316" i="11"/>
  <c r="EN316" i="11"/>
  <c r="EM316" i="11"/>
  <c r="EL316" i="11"/>
  <c r="EK316" i="11"/>
  <c r="EJ316" i="11"/>
  <c r="EI316" i="11"/>
  <c r="EH316" i="11"/>
  <c r="EG316" i="11"/>
  <c r="EF316" i="11"/>
  <c r="EE316" i="11"/>
  <c r="ED316" i="11"/>
  <c r="EC316" i="11"/>
  <c r="EB316" i="11"/>
  <c r="EA316" i="11"/>
  <c r="DZ316" i="11"/>
  <c r="DY316" i="11"/>
  <c r="DX316" i="11"/>
  <c r="DW316" i="11"/>
  <c r="DV316" i="11"/>
  <c r="DU316" i="11"/>
  <c r="DT316" i="11"/>
  <c r="DS316" i="11"/>
  <c r="DR316" i="11"/>
  <c r="DQ316" i="11"/>
  <c r="DP316" i="11"/>
  <c r="DO316" i="11"/>
  <c r="DN316" i="11"/>
  <c r="DM316" i="11"/>
  <c r="DL316" i="11"/>
  <c r="DK316" i="11"/>
  <c r="DJ316" i="11"/>
  <c r="DI316" i="11"/>
  <c r="DH316" i="11"/>
  <c r="DG316" i="11"/>
  <c r="DF316" i="11"/>
  <c r="DB316" i="11"/>
  <c r="DA316" i="11"/>
  <c r="CZ316" i="11"/>
  <c r="CY316" i="11"/>
  <c r="CX316" i="11"/>
  <c r="CW316" i="11"/>
  <c r="CV316" i="11"/>
  <c r="CU316" i="11"/>
  <c r="CT316" i="11"/>
  <c r="CS316" i="11"/>
  <c r="CR316" i="11"/>
  <c r="CQ316" i="11"/>
  <c r="CP316" i="11"/>
  <c r="CO316" i="11"/>
  <c r="CN316" i="11"/>
  <c r="CM316" i="11"/>
  <c r="CG316" i="11"/>
  <c r="CF316" i="11"/>
  <c r="CD316" i="11"/>
  <c r="CC316" i="11"/>
  <c r="CA316" i="11"/>
  <c r="BY316" i="11"/>
  <c r="BL316" i="11"/>
  <c r="BK316" i="11"/>
  <c r="BJ316" i="11"/>
  <c r="BI316" i="11"/>
  <c r="BH316" i="11"/>
  <c r="BG316" i="11"/>
  <c r="BF316" i="11"/>
  <c r="BE316" i="11"/>
  <c r="BD316" i="11"/>
  <c r="BC316" i="11"/>
  <c r="AZ316" i="11"/>
  <c r="AY316" i="11"/>
  <c r="AX316" i="11"/>
  <c r="AW316" i="11"/>
  <c r="AV316" i="11"/>
  <c r="AU316" i="11"/>
  <c r="AT316" i="11"/>
  <c r="AS316" i="11"/>
  <c r="AR316" i="11"/>
  <c r="AQ316" i="11"/>
  <c r="AP316" i="11"/>
  <c r="AO316" i="11"/>
  <c r="AN316" i="11"/>
  <c r="AM316" i="11"/>
  <c r="AL316" i="11"/>
  <c r="AK316" i="11"/>
  <c r="AJ316" i="11"/>
  <c r="AI316" i="11"/>
  <c r="AH316" i="11"/>
  <c r="AG316" i="11"/>
  <c r="AF316" i="11"/>
  <c r="AE316" i="11"/>
  <c r="AD316" i="11"/>
  <c r="AC316" i="11"/>
  <c r="AB316" i="11"/>
  <c r="AA316" i="11"/>
  <c r="Z316" i="11"/>
  <c r="Y316" i="11"/>
  <c r="X316" i="11"/>
  <c r="W316" i="11"/>
  <c r="V316" i="11"/>
  <c r="U316" i="11"/>
  <c r="T316" i="11"/>
  <c r="S316" i="11"/>
  <c r="R316" i="11"/>
  <c r="Q316" i="11"/>
  <c r="P316" i="11"/>
  <c r="O316" i="11"/>
  <c r="N316" i="11"/>
  <c r="M316" i="11"/>
  <c r="L316" i="11"/>
  <c r="K316" i="11"/>
  <c r="J316" i="11"/>
  <c r="I316" i="11"/>
  <c r="H316" i="11"/>
  <c r="G316" i="11"/>
  <c r="D316" i="11"/>
  <c r="C316" i="11"/>
  <c r="B316" i="11"/>
  <c r="A316" i="11"/>
  <c r="HB315" i="11"/>
  <c r="GD314" i="11"/>
  <c r="GC314" i="11"/>
  <c r="FZ314" i="11"/>
  <c r="FY314" i="11"/>
  <c r="FX314" i="11"/>
  <c r="FW314" i="11"/>
  <c r="FV314" i="11"/>
  <c r="FU314" i="11"/>
  <c r="FT314" i="11"/>
  <c r="FS314" i="11"/>
  <c r="FR314" i="11"/>
  <c r="FQ314" i="11"/>
  <c r="FP314" i="11"/>
  <c r="FO314" i="11"/>
  <c r="FN314" i="11"/>
  <c r="FM314" i="11"/>
  <c r="FL314" i="11"/>
  <c r="FK314" i="11"/>
  <c r="FJ314" i="11"/>
  <c r="FI314" i="11"/>
  <c r="FH314" i="11"/>
  <c r="FG314" i="11"/>
  <c r="FF314" i="11"/>
  <c r="FE314" i="11"/>
  <c r="FD314" i="11"/>
  <c r="FC314" i="11"/>
  <c r="FB314" i="11"/>
  <c r="FA314" i="11"/>
  <c r="EZ314" i="11"/>
  <c r="EY314" i="11"/>
  <c r="EX314" i="11"/>
  <c r="EW314" i="11"/>
  <c r="EV314" i="11"/>
  <c r="EU314" i="11"/>
  <c r="ET314" i="11"/>
  <c r="ES314" i="11"/>
  <c r="ER314" i="11"/>
  <c r="EQ314" i="11"/>
  <c r="EP314" i="11"/>
  <c r="EO314" i="11"/>
  <c r="EN314" i="11"/>
  <c r="EM314" i="11"/>
  <c r="EL314" i="11"/>
  <c r="EK314" i="11"/>
  <c r="EJ314" i="11"/>
  <c r="EI314" i="11"/>
  <c r="EH314" i="11"/>
  <c r="EG314" i="11"/>
  <c r="EF314" i="11"/>
  <c r="EE314" i="11"/>
  <c r="ED314" i="11"/>
  <c r="EC314" i="11"/>
  <c r="EB314" i="11"/>
  <c r="EA314" i="11"/>
  <c r="DZ314" i="11"/>
  <c r="DY314" i="11"/>
  <c r="DX314" i="11"/>
  <c r="DW314" i="11"/>
  <c r="DV314" i="11"/>
  <c r="DU314" i="11"/>
  <c r="DT314" i="11"/>
  <c r="DS314" i="11"/>
  <c r="DR314" i="11"/>
  <c r="DQ314" i="11"/>
  <c r="DP314" i="11"/>
  <c r="DO314" i="11"/>
  <c r="DN314" i="11"/>
  <c r="DM314" i="11"/>
  <c r="DL314" i="11"/>
  <c r="DK314" i="11"/>
  <c r="DJ314" i="11"/>
  <c r="DI314" i="11"/>
  <c r="DH314" i="11"/>
  <c r="DG314" i="11"/>
  <c r="DF314" i="11"/>
  <c r="DB314" i="11"/>
  <c r="DA314" i="11"/>
  <c r="CZ314" i="11"/>
  <c r="CY314" i="11"/>
  <c r="CX314" i="11"/>
  <c r="CW314" i="11"/>
  <c r="CV314" i="11"/>
  <c r="CU314" i="11"/>
  <c r="CT314" i="11"/>
  <c r="CS314" i="11"/>
  <c r="CR314" i="11"/>
  <c r="CQ314" i="11"/>
  <c r="CP314" i="11"/>
  <c r="CO314" i="11"/>
  <c r="CN314" i="11"/>
  <c r="CM314" i="11"/>
  <c r="CG314" i="11"/>
  <c r="CE314" i="11"/>
  <c r="CD314" i="11"/>
  <c r="BY314" i="11"/>
  <c r="BL314" i="11"/>
  <c r="BK314" i="11"/>
  <c r="BJ314" i="11"/>
  <c r="BI314" i="11"/>
  <c r="BH314" i="11"/>
  <c r="BG314" i="11"/>
  <c r="BF314" i="11"/>
  <c r="BE314" i="11"/>
  <c r="BD314" i="11"/>
  <c r="BC314" i="11"/>
  <c r="BB314" i="11"/>
  <c r="BA314" i="11"/>
  <c r="AZ314" i="11"/>
  <c r="AY314" i="11"/>
  <c r="AX314" i="11"/>
  <c r="AW314" i="11"/>
  <c r="AV314" i="11"/>
  <c r="AU314" i="11"/>
  <c r="AT314" i="11"/>
  <c r="AS314" i="11"/>
  <c r="AR314" i="11"/>
  <c r="AQ314" i="11"/>
  <c r="AP314" i="11"/>
  <c r="AO314" i="11"/>
  <c r="AN314" i="11"/>
  <c r="AM314" i="11"/>
  <c r="AL314" i="11"/>
  <c r="AK314" i="11"/>
  <c r="AJ314" i="11"/>
  <c r="AI314" i="11"/>
  <c r="AH314" i="11"/>
  <c r="AG314" i="11"/>
  <c r="AF314" i="11"/>
  <c r="AE314" i="11"/>
  <c r="AD314" i="11"/>
  <c r="AC314" i="11"/>
  <c r="AB314" i="11"/>
  <c r="AA314" i="11"/>
  <c r="Z314" i="11"/>
  <c r="Y314" i="11"/>
  <c r="X314" i="11"/>
  <c r="W314" i="11"/>
  <c r="V314" i="11"/>
  <c r="U314" i="11"/>
  <c r="T314" i="11"/>
  <c r="S314" i="11"/>
  <c r="R314" i="11"/>
  <c r="Q314" i="11"/>
  <c r="P314" i="11"/>
  <c r="O314" i="11"/>
  <c r="N314" i="11"/>
  <c r="M314" i="11"/>
  <c r="L314" i="11"/>
  <c r="K314" i="11"/>
  <c r="J314" i="11"/>
  <c r="I314" i="11"/>
  <c r="H314" i="11"/>
  <c r="G314" i="11"/>
  <c r="D314" i="11"/>
  <c r="C314" i="11"/>
  <c r="B314" i="11"/>
  <c r="A314" i="11"/>
  <c r="HB313" i="11"/>
  <c r="FZ312" i="11"/>
  <c r="FY312" i="11"/>
  <c r="FX312" i="11"/>
  <c r="FW312" i="11"/>
  <c r="FV312" i="11"/>
  <c r="FU312" i="11"/>
  <c r="FR312" i="11"/>
  <c r="FQ312" i="11"/>
  <c r="FM312" i="11"/>
  <c r="FL312" i="11"/>
  <c r="FK312" i="11"/>
  <c r="FJ312" i="11"/>
  <c r="FI312" i="11"/>
  <c r="FH312" i="11"/>
  <c r="FG312" i="11"/>
  <c r="FF312" i="11"/>
  <c r="FE312" i="11"/>
  <c r="FD312" i="11"/>
  <c r="FC312" i="11"/>
  <c r="FB312" i="11"/>
  <c r="FA312" i="11"/>
  <c r="EZ312" i="11"/>
  <c r="EY312" i="11"/>
  <c r="EX312" i="11"/>
  <c r="EW312" i="11"/>
  <c r="EV312" i="11"/>
  <c r="EU312" i="11"/>
  <c r="ET312" i="11"/>
  <c r="ES312" i="11"/>
  <c r="ER312" i="11"/>
  <c r="EQ312" i="11"/>
  <c r="EP312" i="11"/>
  <c r="EO312" i="11"/>
  <c r="EN312" i="11"/>
  <c r="EM312" i="11"/>
  <c r="EL312" i="11"/>
  <c r="EK312" i="11"/>
  <c r="EJ312" i="11"/>
  <c r="EI312" i="11"/>
  <c r="EH312" i="11"/>
  <c r="EG312" i="11"/>
  <c r="EF312" i="11"/>
  <c r="EE312" i="11"/>
  <c r="ED312" i="11"/>
  <c r="EC312" i="11"/>
  <c r="EB312" i="11"/>
  <c r="EA312" i="11"/>
  <c r="DZ312" i="11"/>
  <c r="DY312" i="11"/>
  <c r="DX312" i="11"/>
  <c r="DW312" i="11"/>
  <c r="DV312" i="11"/>
  <c r="DU312" i="11"/>
  <c r="DT312" i="11"/>
  <c r="DS312" i="11"/>
  <c r="DR312" i="11"/>
  <c r="DQ312" i="11"/>
  <c r="DP312" i="11"/>
  <c r="DO312" i="11"/>
  <c r="DN312" i="11"/>
  <c r="DM312" i="11"/>
  <c r="DL312" i="11"/>
  <c r="DK312" i="11"/>
  <c r="DJ312" i="11"/>
  <c r="DI312" i="11"/>
  <c r="DH312" i="11"/>
  <c r="DG312" i="11"/>
  <c r="DF312" i="11"/>
  <c r="DB312" i="11"/>
  <c r="DA312" i="11"/>
  <c r="CZ312" i="11"/>
  <c r="CY312" i="11"/>
  <c r="CX312" i="11"/>
  <c r="CW312" i="11"/>
  <c r="CV312" i="11"/>
  <c r="CU312" i="11"/>
  <c r="CT312" i="11"/>
  <c r="CS312" i="11"/>
  <c r="CR312" i="11"/>
  <c r="CQ312" i="11"/>
  <c r="CP312" i="11"/>
  <c r="CO312" i="11"/>
  <c r="CN312" i="11"/>
  <c r="CM312" i="11"/>
  <c r="CG312" i="11"/>
  <c r="CD312" i="11"/>
  <c r="CC312" i="11"/>
  <c r="CA312" i="11"/>
  <c r="BY312" i="11"/>
  <c r="BL312" i="11"/>
  <c r="BK312" i="11"/>
  <c r="BJ312" i="11"/>
  <c r="BI312" i="11"/>
  <c r="BH312" i="11"/>
  <c r="BG312" i="11"/>
  <c r="BF312" i="11"/>
  <c r="BE312" i="11"/>
  <c r="BD312" i="11"/>
  <c r="BC312" i="11"/>
  <c r="BB312" i="11"/>
  <c r="BA312" i="11"/>
  <c r="AZ312" i="11"/>
  <c r="AY312" i="11"/>
  <c r="AX312" i="11"/>
  <c r="AW312" i="11"/>
  <c r="AV312" i="11"/>
  <c r="AU312" i="11"/>
  <c r="AT312" i="11"/>
  <c r="AS312" i="11"/>
  <c r="AR312" i="11"/>
  <c r="AQ312" i="11"/>
  <c r="AP312" i="11"/>
  <c r="AO312" i="11"/>
  <c r="AN312" i="11"/>
  <c r="AM312" i="11"/>
  <c r="AL312" i="11"/>
  <c r="AK312" i="11"/>
  <c r="AJ312" i="11"/>
  <c r="AI312" i="11"/>
  <c r="AH312" i="11"/>
  <c r="AG312" i="11"/>
  <c r="AF312" i="11"/>
  <c r="AE312" i="11"/>
  <c r="AD312" i="11"/>
  <c r="AC312" i="11"/>
  <c r="AB312" i="11"/>
  <c r="AA312" i="11"/>
  <c r="Z312" i="11"/>
  <c r="Y312" i="11"/>
  <c r="X312" i="11"/>
  <c r="W312" i="11"/>
  <c r="V312" i="11"/>
  <c r="U312" i="11"/>
  <c r="T312" i="11"/>
  <c r="S312" i="11"/>
  <c r="R312" i="11"/>
  <c r="Q312" i="11"/>
  <c r="P312" i="11"/>
  <c r="O312" i="11"/>
  <c r="N312" i="11"/>
  <c r="M312" i="11"/>
  <c r="L312" i="11"/>
  <c r="K312" i="11"/>
  <c r="J312" i="11"/>
  <c r="I312" i="11"/>
  <c r="H312" i="11"/>
  <c r="G312" i="11"/>
  <c r="D312" i="11"/>
  <c r="C312" i="11"/>
  <c r="B312" i="11"/>
  <c r="A312" i="11"/>
  <c r="HB311" i="11"/>
  <c r="GD310" i="11"/>
  <c r="GC310" i="11"/>
  <c r="FZ310" i="11"/>
  <c r="FY310" i="11"/>
  <c r="FX310" i="11"/>
  <c r="FW310" i="11"/>
  <c r="FV310" i="11"/>
  <c r="FR310" i="11"/>
  <c r="FQ310" i="11"/>
  <c r="FM310" i="11"/>
  <c r="FL310" i="11"/>
  <c r="FK310" i="11"/>
  <c r="FJ310" i="11"/>
  <c r="FI310" i="11"/>
  <c r="FH310" i="11"/>
  <c r="FG310" i="11"/>
  <c r="FF310" i="11"/>
  <c r="FE310" i="11"/>
  <c r="FD310" i="11"/>
  <c r="FC310" i="11"/>
  <c r="FB310" i="11"/>
  <c r="FA310" i="11"/>
  <c r="EZ310" i="11"/>
  <c r="EY310" i="11"/>
  <c r="EX310" i="11"/>
  <c r="EW310" i="11"/>
  <c r="EV310" i="11"/>
  <c r="EU310" i="11"/>
  <c r="ET310" i="11"/>
  <c r="ES310" i="11"/>
  <c r="ER310" i="11"/>
  <c r="EQ310" i="11"/>
  <c r="EP310" i="11"/>
  <c r="EO310" i="11"/>
  <c r="EN310" i="11"/>
  <c r="EM310" i="11"/>
  <c r="EL310" i="11"/>
  <c r="EK310" i="11"/>
  <c r="EJ310" i="11"/>
  <c r="EI310" i="11"/>
  <c r="EH310" i="11"/>
  <c r="EG310" i="11"/>
  <c r="EF310" i="11"/>
  <c r="EE310" i="11"/>
  <c r="ED310" i="11"/>
  <c r="EC310" i="11"/>
  <c r="EB310" i="11"/>
  <c r="EA310" i="11"/>
  <c r="DZ310" i="11"/>
  <c r="DY310" i="11"/>
  <c r="DX310" i="11"/>
  <c r="DW310" i="11"/>
  <c r="DV310" i="11"/>
  <c r="DU310" i="11"/>
  <c r="DT310" i="11"/>
  <c r="DS310" i="11"/>
  <c r="DR310" i="11"/>
  <c r="DQ310" i="11"/>
  <c r="DP310" i="11"/>
  <c r="DO310" i="11"/>
  <c r="DN310" i="11"/>
  <c r="DM310" i="11"/>
  <c r="DL310" i="11"/>
  <c r="DK310" i="11"/>
  <c r="DJ310" i="11"/>
  <c r="DI310" i="11"/>
  <c r="DH310" i="11"/>
  <c r="DG310" i="11"/>
  <c r="DF310" i="11"/>
  <c r="DB310" i="11"/>
  <c r="DA310" i="11"/>
  <c r="CZ310" i="11"/>
  <c r="CY310" i="11"/>
  <c r="CX310" i="11"/>
  <c r="CW310" i="11"/>
  <c r="CV310" i="11"/>
  <c r="CU310" i="11"/>
  <c r="CT310" i="11"/>
  <c r="CS310" i="11"/>
  <c r="CR310" i="11"/>
  <c r="CQ310" i="11"/>
  <c r="CP310" i="11"/>
  <c r="CO310" i="11"/>
  <c r="CN310" i="11"/>
  <c r="CM310" i="11"/>
  <c r="CC310" i="11"/>
  <c r="CA310" i="11"/>
  <c r="BY310" i="11"/>
  <c r="BL310" i="11"/>
  <c r="BK310" i="11"/>
  <c r="BJ310" i="11"/>
  <c r="BI310" i="11"/>
  <c r="BH310" i="11"/>
  <c r="BG310" i="11"/>
  <c r="BF310" i="11"/>
  <c r="BE310" i="11"/>
  <c r="BD310" i="11"/>
  <c r="BC310" i="11"/>
  <c r="BB310" i="11"/>
  <c r="BA310" i="11"/>
  <c r="AZ310" i="11"/>
  <c r="AY310" i="11"/>
  <c r="AX310" i="11"/>
  <c r="AW310" i="11"/>
  <c r="AV310" i="11"/>
  <c r="AU310" i="11"/>
  <c r="AT310" i="11"/>
  <c r="AS310" i="11"/>
  <c r="AR310" i="11"/>
  <c r="AQ310" i="11"/>
  <c r="AP310" i="11"/>
  <c r="AO310" i="11"/>
  <c r="AN310" i="11"/>
  <c r="AM310" i="11"/>
  <c r="AL310" i="11"/>
  <c r="AK310" i="11"/>
  <c r="AJ310" i="11"/>
  <c r="AI310" i="11"/>
  <c r="AH310" i="11"/>
  <c r="AG310" i="11"/>
  <c r="AF310" i="11"/>
  <c r="AE310" i="11"/>
  <c r="AD310" i="11"/>
  <c r="AC310" i="11"/>
  <c r="AB310" i="11"/>
  <c r="AA310" i="11"/>
  <c r="Z310" i="11"/>
  <c r="Y310" i="11"/>
  <c r="X310" i="11"/>
  <c r="W310" i="11"/>
  <c r="V310" i="11"/>
  <c r="U310" i="11"/>
  <c r="T310" i="11"/>
  <c r="S310" i="11"/>
  <c r="R310" i="11"/>
  <c r="Q310" i="11"/>
  <c r="P310" i="11"/>
  <c r="O310" i="11"/>
  <c r="N310" i="11"/>
  <c r="M310" i="11"/>
  <c r="L310" i="11"/>
  <c r="K310" i="11"/>
  <c r="J310" i="11"/>
  <c r="I310" i="11"/>
  <c r="H310" i="11"/>
  <c r="G310" i="11"/>
  <c r="D310" i="11"/>
  <c r="C310" i="11"/>
  <c r="B310" i="11"/>
  <c r="A310" i="11"/>
  <c r="HB309" i="11"/>
  <c r="GD308" i="11"/>
  <c r="GC308" i="11"/>
  <c r="FZ308" i="11"/>
  <c r="FY308" i="11"/>
  <c r="FX308" i="11"/>
  <c r="FW308" i="11"/>
  <c r="FV308" i="11"/>
  <c r="FU308" i="11"/>
  <c r="FT308" i="11"/>
  <c r="FS308" i="11"/>
  <c r="FR308" i="11"/>
  <c r="FQ308" i="11"/>
  <c r="FM308" i="11"/>
  <c r="FL308" i="11"/>
  <c r="FK308" i="11"/>
  <c r="FJ308" i="11"/>
  <c r="FI308" i="11"/>
  <c r="FH308" i="11"/>
  <c r="FG308" i="11"/>
  <c r="FF308" i="11"/>
  <c r="FE308" i="11"/>
  <c r="FD308" i="11"/>
  <c r="FC308" i="11"/>
  <c r="FB308" i="11"/>
  <c r="FA308" i="11"/>
  <c r="EZ308" i="11"/>
  <c r="EY308" i="11"/>
  <c r="EX308" i="11"/>
  <c r="EW308" i="11"/>
  <c r="EV308" i="11"/>
  <c r="EU308" i="11"/>
  <c r="ET308" i="11"/>
  <c r="ES308" i="11"/>
  <c r="ER308" i="11"/>
  <c r="EQ308" i="11"/>
  <c r="EP308" i="11"/>
  <c r="EO308" i="11"/>
  <c r="EN308" i="11"/>
  <c r="EM308" i="11"/>
  <c r="EL308" i="11"/>
  <c r="EK308" i="11"/>
  <c r="EJ308" i="11"/>
  <c r="EI308" i="11"/>
  <c r="EH308" i="11"/>
  <c r="EG308" i="11"/>
  <c r="EF308" i="11"/>
  <c r="EE308" i="11"/>
  <c r="ED308" i="11"/>
  <c r="EC308" i="11"/>
  <c r="EB308" i="11"/>
  <c r="EA308" i="11"/>
  <c r="DZ308" i="11"/>
  <c r="DY308" i="11"/>
  <c r="DX308" i="11"/>
  <c r="DW308" i="11"/>
  <c r="DV308" i="11"/>
  <c r="DU308" i="11"/>
  <c r="DT308" i="11"/>
  <c r="DS308" i="11"/>
  <c r="DR308" i="11"/>
  <c r="DQ308" i="11"/>
  <c r="DP308" i="11"/>
  <c r="DO308" i="11"/>
  <c r="DN308" i="11"/>
  <c r="DM308" i="11"/>
  <c r="DL308" i="11"/>
  <c r="DK308" i="11"/>
  <c r="DJ308" i="11"/>
  <c r="DI308" i="11"/>
  <c r="DH308" i="11"/>
  <c r="DG308" i="11"/>
  <c r="DF308" i="11"/>
  <c r="DB308" i="11"/>
  <c r="DA308" i="11"/>
  <c r="CZ308" i="11"/>
  <c r="CY308" i="11"/>
  <c r="CX308" i="11"/>
  <c r="CW308" i="11"/>
  <c r="CV308" i="11"/>
  <c r="CU308" i="11"/>
  <c r="CT308" i="11"/>
  <c r="CS308" i="11"/>
  <c r="CR308" i="11"/>
  <c r="CQ308" i="11"/>
  <c r="CP308" i="11"/>
  <c r="CO308" i="11"/>
  <c r="CN308" i="11"/>
  <c r="CM308" i="11"/>
  <c r="CG308" i="11"/>
  <c r="CF308" i="11"/>
  <c r="CD308" i="11"/>
  <c r="CC308" i="11"/>
  <c r="CA308" i="11"/>
  <c r="BY308" i="11"/>
  <c r="BL308" i="11"/>
  <c r="BK308" i="11"/>
  <c r="BJ308" i="11"/>
  <c r="BI308" i="11"/>
  <c r="BH308" i="11"/>
  <c r="BG308" i="11"/>
  <c r="BF308" i="11"/>
  <c r="BE308" i="11"/>
  <c r="BD308" i="11"/>
  <c r="BC308" i="11"/>
  <c r="AZ308" i="11"/>
  <c r="AY308" i="11"/>
  <c r="AX308" i="11"/>
  <c r="AW308" i="11"/>
  <c r="AV308" i="11"/>
  <c r="AU308" i="11"/>
  <c r="AT308" i="11"/>
  <c r="AS308" i="11"/>
  <c r="AR308" i="11"/>
  <c r="AQ308" i="11"/>
  <c r="AP308" i="11"/>
  <c r="AO308" i="11"/>
  <c r="AN308" i="11"/>
  <c r="AM308" i="11"/>
  <c r="AL308" i="11"/>
  <c r="AK308" i="11"/>
  <c r="AJ308" i="11"/>
  <c r="AI308" i="11"/>
  <c r="AH308" i="11"/>
  <c r="AG308" i="11"/>
  <c r="AF308" i="11"/>
  <c r="AE308" i="11"/>
  <c r="AD308" i="11"/>
  <c r="AC308" i="11"/>
  <c r="AB308" i="11"/>
  <c r="AA308" i="11"/>
  <c r="Z308" i="11"/>
  <c r="Y308" i="11"/>
  <c r="X308" i="11"/>
  <c r="W308" i="11"/>
  <c r="V308" i="11"/>
  <c r="U308" i="11"/>
  <c r="T308" i="11"/>
  <c r="S308" i="11"/>
  <c r="R308" i="11"/>
  <c r="Q308" i="11"/>
  <c r="N308" i="11"/>
  <c r="M308" i="11"/>
  <c r="L308" i="11"/>
  <c r="D308" i="11"/>
  <c r="C308" i="11"/>
  <c r="B308" i="11"/>
  <c r="A308" i="11"/>
  <c r="HB307" i="11"/>
  <c r="GD306" i="11"/>
  <c r="GC306" i="11"/>
  <c r="FZ306" i="11"/>
  <c r="FY306" i="11"/>
  <c r="FX306" i="11"/>
  <c r="FW306" i="11"/>
  <c r="FV306" i="11"/>
  <c r="FU306" i="11"/>
  <c r="FT306" i="11"/>
  <c r="FS306" i="11"/>
  <c r="FR306" i="11"/>
  <c r="FQ306" i="11"/>
  <c r="FP306" i="11"/>
  <c r="FO306" i="11"/>
  <c r="FN306" i="11"/>
  <c r="FM306" i="11"/>
  <c r="FL306" i="11"/>
  <c r="FK306" i="11"/>
  <c r="FJ306" i="11"/>
  <c r="FI306" i="11"/>
  <c r="FH306" i="11"/>
  <c r="FG306" i="11"/>
  <c r="FF306" i="11"/>
  <c r="FE306" i="11"/>
  <c r="FD306" i="11"/>
  <c r="FC306" i="11"/>
  <c r="FB306" i="11"/>
  <c r="FA306" i="11"/>
  <c r="EZ306" i="11"/>
  <c r="EY306" i="11"/>
  <c r="EX306" i="11"/>
  <c r="EW306" i="11"/>
  <c r="EV306" i="11"/>
  <c r="EU306" i="11"/>
  <c r="ET306" i="11"/>
  <c r="ES306" i="11"/>
  <c r="ER306" i="11"/>
  <c r="EQ306" i="11"/>
  <c r="EP306" i="11"/>
  <c r="EO306" i="11"/>
  <c r="EN306" i="11"/>
  <c r="EJ306" i="11"/>
  <c r="EI306" i="11"/>
  <c r="EH306" i="11"/>
  <c r="EG306" i="11"/>
  <c r="EF306" i="11"/>
  <c r="EE306" i="11"/>
  <c r="ED306" i="11"/>
  <c r="EC306" i="11"/>
  <c r="EB306" i="11"/>
  <c r="EA306" i="11"/>
  <c r="DZ306" i="11"/>
  <c r="DY306" i="11"/>
  <c r="DX306" i="11"/>
  <c r="DW306" i="11"/>
  <c r="DV306" i="11"/>
  <c r="DU306" i="11"/>
  <c r="DT306" i="11"/>
  <c r="DS306" i="11"/>
  <c r="DR306" i="11"/>
  <c r="DQ306" i="11"/>
  <c r="DP306" i="11"/>
  <c r="DO306" i="11"/>
  <c r="DN306" i="11"/>
  <c r="DM306" i="11"/>
  <c r="DL306" i="11"/>
  <c r="DK306" i="11"/>
  <c r="DJ306" i="11"/>
  <c r="DI306" i="11"/>
  <c r="DH306" i="11"/>
  <c r="DG306" i="11"/>
  <c r="DF306" i="11"/>
  <c r="DB306" i="11"/>
  <c r="DA306" i="11"/>
  <c r="CZ306" i="11"/>
  <c r="CY306" i="11"/>
  <c r="CX306" i="11"/>
  <c r="CW306" i="11"/>
  <c r="CV306" i="11"/>
  <c r="CU306" i="11"/>
  <c r="CT306" i="11"/>
  <c r="CS306" i="11"/>
  <c r="CR306" i="11"/>
  <c r="CQ306" i="11"/>
  <c r="CP306" i="11"/>
  <c r="CO306" i="11"/>
  <c r="CN306" i="11"/>
  <c r="CM306" i="11"/>
  <c r="CG306" i="11"/>
  <c r="CE306" i="11"/>
  <c r="CD306" i="11"/>
  <c r="BY306" i="11"/>
  <c r="BL306" i="11"/>
  <c r="BK306" i="11"/>
  <c r="BJ306" i="11"/>
  <c r="BI306" i="11"/>
  <c r="BH306" i="11"/>
  <c r="BG306" i="11"/>
  <c r="BF306" i="11"/>
  <c r="BE306" i="11"/>
  <c r="BD306" i="11"/>
  <c r="BC306" i="11"/>
  <c r="BB306" i="11"/>
  <c r="BA306" i="11"/>
  <c r="AZ306" i="11"/>
  <c r="AY306" i="11"/>
  <c r="AX306" i="11"/>
  <c r="AW306" i="11"/>
  <c r="AV306" i="11"/>
  <c r="AU306" i="11"/>
  <c r="AT306" i="11"/>
  <c r="AS306" i="11"/>
  <c r="AR306" i="11"/>
  <c r="AQ306" i="11"/>
  <c r="AP306" i="11"/>
  <c r="AO306" i="11"/>
  <c r="AN306" i="11"/>
  <c r="AM306" i="11"/>
  <c r="AL306" i="11"/>
  <c r="AK306" i="11"/>
  <c r="AJ306" i="11"/>
  <c r="AI306" i="11"/>
  <c r="AH306" i="11"/>
  <c r="AG306" i="11"/>
  <c r="AF306" i="11"/>
  <c r="AE306" i="11"/>
  <c r="AD306" i="11"/>
  <c r="AC306" i="11"/>
  <c r="AB306" i="11"/>
  <c r="AA306" i="11"/>
  <c r="Z306" i="11"/>
  <c r="Y306" i="11"/>
  <c r="X306" i="11"/>
  <c r="W306" i="11"/>
  <c r="V306" i="11"/>
  <c r="U306" i="11"/>
  <c r="T306" i="11"/>
  <c r="S306" i="11"/>
  <c r="R306" i="11"/>
  <c r="Q306" i="11"/>
  <c r="P306" i="11"/>
  <c r="O306" i="11"/>
  <c r="N306" i="11"/>
  <c r="M306" i="11"/>
  <c r="L306" i="11"/>
  <c r="K306" i="11"/>
  <c r="J306" i="11"/>
  <c r="I306" i="11"/>
  <c r="H306" i="11"/>
  <c r="G306" i="11"/>
  <c r="D306" i="11"/>
  <c r="C306" i="11"/>
  <c r="B306" i="11"/>
  <c r="A306" i="11"/>
  <c r="HB305" i="11"/>
  <c r="GD302" i="11"/>
  <c r="GC302" i="11"/>
  <c r="FZ302" i="11"/>
  <c r="FY302" i="11"/>
  <c r="FX302" i="11"/>
  <c r="FW302" i="11"/>
  <c r="FV302" i="11"/>
  <c r="FU302" i="11"/>
  <c r="FT302" i="11"/>
  <c r="FS302" i="11"/>
  <c r="FR302" i="11"/>
  <c r="FQ302" i="11"/>
  <c r="FP302" i="11"/>
  <c r="FO302" i="11"/>
  <c r="FN302" i="11"/>
  <c r="FM302" i="11"/>
  <c r="FL302" i="11"/>
  <c r="FK302" i="11"/>
  <c r="FJ302" i="11"/>
  <c r="FI302" i="11"/>
  <c r="FH302" i="11"/>
  <c r="FG302" i="11"/>
  <c r="FF302" i="11"/>
  <c r="FE302" i="11"/>
  <c r="FD302" i="11"/>
  <c r="FC302" i="11"/>
  <c r="FB302" i="11"/>
  <c r="FA302" i="11"/>
  <c r="EZ302" i="11"/>
  <c r="EY302" i="11"/>
  <c r="EX302" i="11"/>
  <c r="EW302" i="11"/>
  <c r="EV302" i="11"/>
  <c r="EU302" i="11"/>
  <c r="ET302" i="11"/>
  <c r="ES302" i="11"/>
  <c r="ER302" i="11"/>
  <c r="EQ302" i="11"/>
  <c r="EP302" i="11"/>
  <c r="EO302" i="11"/>
  <c r="EN302" i="11"/>
  <c r="EM302" i="11"/>
  <c r="EL302" i="11"/>
  <c r="EK302" i="11"/>
  <c r="EJ302" i="11"/>
  <c r="EI302" i="11"/>
  <c r="EH302" i="11"/>
  <c r="EG302" i="11"/>
  <c r="EF302" i="11"/>
  <c r="EE302" i="11"/>
  <c r="ED302" i="11"/>
  <c r="EC302" i="11"/>
  <c r="EB302" i="11"/>
  <c r="EA302" i="11"/>
  <c r="DZ302" i="11"/>
  <c r="DY302" i="11"/>
  <c r="DX302" i="11"/>
  <c r="DW302" i="11"/>
  <c r="DV302" i="11"/>
  <c r="DU302" i="11"/>
  <c r="DT302" i="11"/>
  <c r="DS302" i="11"/>
  <c r="DR302" i="11"/>
  <c r="DQ302" i="11"/>
  <c r="DP302" i="11"/>
  <c r="DO302" i="11"/>
  <c r="DN302" i="11"/>
  <c r="DM302" i="11"/>
  <c r="DL302" i="11"/>
  <c r="DK302" i="11"/>
  <c r="DJ302" i="11"/>
  <c r="DI302" i="11"/>
  <c r="DH302" i="11"/>
  <c r="DG302" i="11"/>
  <c r="DF302" i="11"/>
  <c r="DB302" i="11"/>
  <c r="DA302" i="11"/>
  <c r="CZ302" i="11"/>
  <c r="CY302" i="11"/>
  <c r="CX302" i="11"/>
  <c r="CW302" i="11"/>
  <c r="CV302" i="11"/>
  <c r="CU302" i="11"/>
  <c r="CT302" i="11"/>
  <c r="CS302" i="11"/>
  <c r="CR302" i="11"/>
  <c r="CQ302" i="11"/>
  <c r="CP302" i="11"/>
  <c r="CO302" i="11"/>
  <c r="CN302" i="11"/>
  <c r="CM302" i="11"/>
  <c r="CG302" i="11"/>
  <c r="CE302" i="11"/>
  <c r="CD302" i="11"/>
  <c r="CC302" i="11"/>
  <c r="CB302" i="11"/>
  <c r="BL302" i="11"/>
  <c r="BK302" i="11"/>
  <c r="BJ302" i="11"/>
  <c r="BI302" i="11"/>
  <c r="BH302" i="11"/>
  <c r="BG302" i="11"/>
  <c r="BF302" i="11"/>
  <c r="BE302" i="11"/>
  <c r="BD302" i="11"/>
  <c r="BC302" i="11"/>
  <c r="BB302" i="11"/>
  <c r="BA302" i="11"/>
  <c r="AZ302" i="11"/>
  <c r="AY302" i="11"/>
  <c r="AX302" i="11"/>
  <c r="AW302" i="11"/>
  <c r="AV302" i="11"/>
  <c r="AU302" i="11"/>
  <c r="AT302" i="11"/>
  <c r="AS302" i="11"/>
  <c r="AR302" i="11"/>
  <c r="AQ302" i="11"/>
  <c r="AP302" i="11"/>
  <c r="AO302" i="11"/>
  <c r="AN302" i="11"/>
  <c r="AM302" i="11"/>
  <c r="AL302" i="11"/>
  <c r="AK302" i="11"/>
  <c r="AJ302" i="11"/>
  <c r="AI302" i="11"/>
  <c r="AH302" i="11"/>
  <c r="AG302" i="11"/>
  <c r="AF302" i="11"/>
  <c r="AE302" i="11"/>
  <c r="AD302" i="11"/>
  <c r="AC302" i="11"/>
  <c r="AB302" i="11"/>
  <c r="AA302" i="11"/>
  <c r="Z302" i="11"/>
  <c r="Y302" i="11"/>
  <c r="X302" i="11"/>
  <c r="W302" i="11"/>
  <c r="V302" i="11"/>
  <c r="U302" i="11"/>
  <c r="T302" i="11"/>
  <c r="S302" i="11"/>
  <c r="R302" i="11"/>
  <c r="Q302" i="11"/>
  <c r="P302" i="11"/>
  <c r="O302" i="11"/>
  <c r="N302" i="11"/>
  <c r="M302" i="11"/>
  <c r="L302" i="11"/>
  <c r="K302" i="11"/>
  <c r="J302" i="11"/>
  <c r="I302" i="11"/>
  <c r="H302" i="11"/>
  <c r="G302" i="11"/>
  <c r="D302" i="11"/>
  <c r="C302" i="11"/>
  <c r="B302" i="11"/>
  <c r="A302" i="11"/>
  <c r="HB301" i="11"/>
  <c r="GD294" i="11"/>
  <c r="GC294" i="11"/>
  <c r="FZ294" i="11"/>
  <c r="FY294" i="11"/>
  <c r="FX294" i="11"/>
  <c r="FW294" i="11"/>
  <c r="FV294" i="11"/>
  <c r="FU294" i="11"/>
  <c r="FT294" i="11"/>
  <c r="FS294" i="11"/>
  <c r="FR294" i="11"/>
  <c r="FQ294" i="11"/>
  <c r="FP294" i="11"/>
  <c r="FO294" i="11"/>
  <c r="FN294" i="11"/>
  <c r="FM294" i="11"/>
  <c r="FL294" i="11"/>
  <c r="FK294" i="11"/>
  <c r="FJ294" i="11"/>
  <c r="FI294" i="11"/>
  <c r="FH294" i="11"/>
  <c r="FG294" i="11"/>
  <c r="FF294" i="11"/>
  <c r="FE294" i="11"/>
  <c r="FD294" i="11"/>
  <c r="FC294" i="11"/>
  <c r="FB294" i="11"/>
  <c r="FA294" i="11"/>
  <c r="EZ294" i="11"/>
  <c r="EY294" i="11"/>
  <c r="EX294" i="11"/>
  <c r="EW294" i="11"/>
  <c r="EV294" i="11"/>
  <c r="EU294" i="11"/>
  <c r="ET294" i="11"/>
  <c r="ES294" i="11"/>
  <c r="ER294" i="11"/>
  <c r="EQ294" i="11"/>
  <c r="EP294" i="11"/>
  <c r="EO294" i="11"/>
  <c r="EN294" i="11"/>
  <c r="EM294" i="11"/>
  <c r="EL294" i="11"/>
  <c r="EK294" i="11"/>
  <c r="EJ294" i="11"/>
  <c r="EI294" i="11"/>
  <c r="EH294" i="11"/>
  <c r="EG294" i="11"/>
  <c r="EF294" i="11"/>
  <c r="EE294" i="11"/>
  <c r="ED294" i="11"/>
  <c r="EC294" i="11"/>
  <c r="EB294" i="11"/>
  <c r="EA294" i="11"/>
  <c r="DZ294" i="11"/>
  <c r="DY294" i="11"/>
  <c r="DX294" i="11"/>
  <c r="DW294" i="11"/>
  <c r="DV294" i="11"/>
  <c r="DU294" i="11"/>
  <c r="DT294" i="11"/>
  <c r="DS294" i="11"/>
  <c r="DR294" i="11"/>
  <c r="DQ294" i="11"/>
  <c r="DP294" i="11"/>
  <c r="DO294" i="11"/>
  <c r="DN294" i="11"/>
  <c r="DM294" i="11"/>
  <c r="DL294" i="11"/>
  <c r="DK294" i="11"/>
  <c r="DJ294" i="11"/>
  <c r="DI294" i="11"/>
  <c r="DH294" i="11"/>
  <c r="DG294" i="11"/>
  <c r="DB294" i="11"/>
  <c r="DA294" i="11"/>
  <c r="CZ294" i="11"/>
  <c r="CY294" i="11"/>
  <c r="CX294" i="11"/>
  <c r="CW294" i="11"/>
  <c r="CV294" i="11"/>
  <c r="CU294" i="11"/>
  <c r="CT294" i="11"/>
  <c r="CS294" i="11"/>
  <c r="CR294" i="11"/>
  <c r="CQ294" i="11"/>
  <c r="CP294" i="11"/>
  <c r="CO294" i="11"/>
  <c r="CN294" i="11"/>
  <c r="CM294" i="11"/>
  <c r="CC294" i="11"/>
  <c r="BY294" i="11"/>
  <c r="BL294" i="11"/>
  <c r="BK294" i="11"/>
  <c r="BJ294" i="11"/>
  <c r="BI294" i="11"/>
  <c r="BH294" i="11"/>
  <c r="BG294" i="11"/>
  <c r="BF294" i="11"/>
  <c r="BE294" i="11"/>
  <c r="BD294" i="11"/>
  <c r="BC294" i="11"/>
  <c r="BB294" i="11"/>
  <c r="BA294" i="11"/>
  <c r="AZ294" i="11"/>
  <c r="AY294" i="11"/>
  <c r="AX294" i="11"/>
  <c r="AW294" i="11"/>
  <c r="AV294" i="11"/>
  <c r="AU294" i="11"/>
  <c r="AT294" i="11"/>
  <c r="AS294" i="11"/>
  <c r="AR294" i="11"/>
  <c r="AQ294" i="11"/>
  <c r="AP294" i="11"/>
  <c r="AO294" i="11"/>
  <c r="AN294" i="11"/>
  <c r="AM294" i="11"/>
  <c r="AL294" i="11"/>
  <c r="AK294" i="11"/>
  <c r="AJ294" i="11"/>
  <c r="AI294" i="11"/>
  <c r="AH294" i="11"/>
  <c r="AG294" i="11"/>
  <c r="AF294" i="11"/>
  <c r="AE294" i="11"/>
  <c r="AD294" i="11"/>
  <c r="AC294" i="11"/>
  <c r="AB294" i="11"/>
  <c r="AA294" i="11"/>
  <c r="Z294" i="11"/>
  <c r="Y294" i="11"/>
  <c r="X294" i="11"/>
  <c r="W294" i="11"/>
  <c r="V294" i="11"/>
  <c r="U294" i="11"/>
  <c r="T294" i="11"/>
  <c r="S294" i="11"/>
  <c r="R294" i="11"/>
  <c r="Q294" i="11"/>
  <c r="P294" i="11"/>
  <c r="O294" i="11"/>
  <c r="N294" i="11"/>
  <c r="M294" i="11"/>
  <c r="L294" i="11"/>
  <c r="K294" i="11"/>
  <c r="J294" i="11"/>
  <c r="I294" i="11"/>
  <c r="H294" i="11"/>
  <c r="G294" i="11"/>
  <c r="D294" i="11"/>
  <c r="C294" i="11"/>
  <c r="B294" i="11"/>
  <c r="A294" i="11"/>
  <c r="HB293" i="11"/>
  <c r="GD292" i="11"/>
  <c r="GC292" i="11"/>
  <c r="FZ292" i="11"/>
  <c r="FY292" i="11"/>
  <c r="FX292" i="11"/>
  <c r="FW292" i="11"/>
  <c r="FV292" i="11"/>
  <c r="FU292" i="11"/>
  <c r="FT292" i="11"/>
  <c r="FS292" i="11"/>
  <c r="FR292" i="11"/>
  <c r="FQ292" i="11"/>
  <c r="FM292" i="11"/>
  <c r="FL292" i="11"/>
  <c r="FK292" i="11"/>
  <c r="FJ292" i="11"/>
  <c r="FI292" i="11"/>
  <c r="FH292" i="11"/>
  <c r="FG292" i="11"/>
  <c r="FF292" i="11"/>
  <c r="FE292" i="11"/>
  <c r="FD292" i="11"/>
  <c r="FC292" i="11"/>
  <c r="FB292" i="11"/>
  <c r="FA292" i="11"/>
  <c r="EZ292" i="11"/>
  <c r="EY292" i="11"/>
  <c r="EX292" i="11"/>
  <c r="EW292" i="11"/>
  <c r="EV292" i="11"/>
  <c r="EU292" i="11"/>
  <c r="ET292" i="11"/>
  <c r="ES292" i="11"/>
  <c r="ER292" i="11"/>
  <c r="EQ292" i="11"/>
  <c r="EP292" i="11"/>
  <c r="EO292" i="11"/>
  <c r="EN292" i="11"/>
  <c r="EM292" i="11"/>
  <c r="EL292" i="11"/>
  <c r="EK292" i="11"/>
  <c r="EJ292" i="11"/>
  <c r="EI292" i="11"/>
  <c r="EH292" i="11"/>
  <c r="EG292" i="11"/>
  <c r="EF292" i="11"/>
  <c r="EE292" i="11"/>
  <c r="ED292" i="11"/>
  <c r="EC292" i="11"/>
  <c r="EB292" i="11"/>
  <c r="EA292" i="11"/>
  <c r="DZ292" i="11"/>
  <c r="DY292" i="11"/>
  <c r="DX292" i="11"/>
  <c r="DW292" i="11"/>
  <c r="DV292" i="11"/>
  <c r="DU292" i="11"/>
  <c r="DT292" i="11"/>
  <c r="DS292" i="11"/>
  <c r="DR292" i="11"/>
  <c r="DQ292" i="11"/>
  <c r="DP292" i="11"/>
  <c r="DO292" i="11"/>
  <c r="DN292" i="11"/>
  <c r="DM292" i="11"/>
  <c r="DL292" i="11"/>
  <c r="DK292" i="11"/>
  <c r="DJ292" i="11"/>
  <c r="DI292" i="11"/>
  <c r="DH292" i="11"/>
  <c r="DG292" i="11"/>
  <c r="DF292" i="11"/>
  <c r="DB292" i="11"/>
  <c r="DA292" i="11"/>
  <c r="CZ292" i="11"/>
  <c r="CY292" i="11"/>
  <c r="CX292" i="11"/>
  <c r="CW292" i="11"/>
  <c r="CV292" i="11"/>
  <c r="CU292" i="11"/>
  <c r="CT292" i="11"/>
  <c r="CS292" i="11"/>
  <c r="CR292" i="11"/>
  <c r="CQ292" i="11"/>
  <c r="CP292" i="11"/>
  <c r="CO292" i="11"/>
  <c r="CN292" i="11"/>
  <c r="CM292" i="11"/>
  <c r="CG292" i="11"/>
  <c r="CD292" i="11"/>
  <c r="CC292" i="11"/>
  <c r="CA292" i="11"/>
  <c r="BY292" i="11"/>
  <c r="BL292" i="11"/>
  <c r="BK292" i="11"/>
  <c r="BJ292" i="11"/>
  <c r="BI292" i="11"/>
  <c r="BH292" i="11"/>
  <c r="BG292" i="11"/>
  <c r="BF292" i="11"/>
  <c r="BE292" i="11"/>
  <c r="BD292" i="11"/>
  <c r="BC292" i="11"/>
  <c r="BB292" i="11"/>
  <c r="BA292" i="11"/>
  <c r="AZ292" i="11"/>
  <c r="AY292" i="11"/>
  <c r="AX292" i="11"/>
  <c r="AW292" i="11"/>
  <c r="AV292" i="11"/>
  <c r="AU292" i="11"/>
  <c r="AT292" i="11"/>
  <c r="AS292" i="11"/>
  <c r="AR292" i="11"/>
  <c r="AQ292" i="11"/>
  <c r="AP292" i="11"/>
  <c r="AO292" i="11"/>
  <c r="AN292" i="11"/>
  <c r="AM292" i="11"/>
  <c r="AL292" i="11"/>
  <c r="AK292" i="11"/>
  <c r="AJ292" i="11"/>
  <c r="AI292" i="11"/>
  <c r="AH292" i="11"/>
  <c r="AG292" i="11"/>
  <c r="AF292" i="11"/>
  <c r="AE292" i="11"/>
  <c r="AD292" i="11"/>
  <c r="AC292" i="11"/>
  <c r="AB292" i="11"/>
  <c r="AA292" i="11"/>
  <c r="Z292" i="11"/>
  <c r="Y292" i="11"/>
  <c r="X292" i="11"/>
  <c r="W292" i="11"/>
  <c r="V292" i="11"/>
  <c r="U292" i="11"/>
  <c r="T292" i="11"/>
  <c r="S292" i="11"/>
  <c r="R292" i="11"/>
  <c r="Q292" i="11"/>
  <c r="P292" i="11"/>
  <c r="O292" i="11"/>
  <c r="N292" i="11"/>
  <c r="M292" i="11"/>
  <c r="L292" i="11"/>
  <c r="K292" i="11"/>
  <c r="J292" i="11"/>
  <c r="I292" i="11"/>
  <c r="H292" i="11"/>
  <c r="G292" i="11"/>
  <c r="D292" i="11"/>
  <c r="C292" i="11"/>
  <c r="B292" i="11"/>
  <c r="A292" i="11"/>
  <c r="HB291" i="11"/>
  <c r="GD290" i="11"/>
  <c r="GC290" i="11"/>
  <c r="FZ290" i="11"/>
  <c r="FY290" i="11"/>
  <c r="FX290" i="11"/>
  <c r="FW290" i="11"/>
  <c r="FV290" i="11"/>
  <c r="FU290" i="11"/>
  <c r="FT290" i="11"/>
  <c r="FS290" i="11"/>
  <c r="FR290" i="11"/>
  <c r="FQ290" i="11"/>
  <c r="FP290" i="11"/>
  <c r="FO290" i="11"/>
  <c r="FN290" i="11"/>
  <c r="FM290" i="11"/>
  <c r="FL290" i="11"/>
  <c r="FK290" i="11"/>
  <c r="FJ290" i="11"/>
  <c r="FI290" i="11"/>
  <c r="FH290" i="11"/>
  <c r="FG290" i="11"/>
  <c r="FF290" i="11"/>
  <c r="FE290" i="11"/>
  <c r="FD290" i="11"/>
  <c r="FC290" i="11"/>
  <c r="FB290" i="11"/>
  <c r="FA290" i="11"/>
  <c r="EZ290" i="11"/>
  <c r="EY290" i="11"/>
  <c r="EX290" i="11"/>
  <c r="EW290" i="11"/>
  <c r="EV290" i="11"/>
  <c r="EU290" i="11"/>
  <c r="ET290" i="11"/>
  <c r="ES290" i="11"/>
  <c r="ER290" i="11"/>
  <c r="EQ290" i="11"/>
  <c r="EP290" i="11"/>
  <c r="EO290" i="11"/>
  <c r="EN290" i="11"/>
  <c r="EM290" i="11"/>
  <c r="EL290" i="11"/>
  <c r="EK290" i="11"/>
  <c r="EJ290" i="11"/>
  <c r="EI290" i="11"/>
  <c r="EH290" i="11"/>
  <c r="EG290" i="11"/>
  <c r="EF290" i="11"/>
  <c r="EE290" i="11"/>
  <c r="ED290" i="11"/>
  <c r="EC290" i="11"/>
  <c r="EB290" i="11"/>
  <c r="EA290" i="11"/>
  <c r="DZ290" i="11"/>
  <c r="DY290" i="11"/>
  <c r="DX290" i="11"/>
  <c r="DW290" i="11"/>
  <c r="DV290" i="11"/>
  <c r="DU290" i="11"/>
  <c r="DT290" i="11"/>
  <c r="DS290" i="11"/>
  <c r="DR290" i="11"/>
  <c r="DQ290" i="11"/>
  <c r="DP290" i="11"/>
  <c r="DO290" i="11"/>
  <c r="DN290" i="11"/>
  <c r="DM290" i="11"/>
  <c r="DL290" i="11"/>
  <c r="DK290" i="11"/>
  <c r="DJ290" i="11"/>
  <c r="DI290" i="11"/>
  <c r="DH290" i="11"/>
  <c r="DG290" i="11"/>
  <c r="DF290" i="11"/>
  <c r="DB290" i="11"/>
  <c r="DA290" i="11"/>
  <c r="CZ290" i="11"/>
  <c r="CY290" i="11"/>
  <c r="CX290" i="11"/>
  <c r="CW290" i="11"/>
  <c r="CV290" i="11"/>
  <c r="CU290" i="11"/>
  <c r="CT290" i="11"/>
  <c r="CS290" i="11"/>
  <c r="CR290" i="11"/>
  <c r="CQ290" i="11"/>
  <c r="CP290" i="11"/>
  <c r="CO290" i="11"/>
  <c r="CN290" i="11"/>
  <c r="CM290" i="11"/>
  <c r="CG290" i="11"/>
  <c r="CF290" i="11"/>
  <c r="CD290" i="11"/>
  <c r="CC290" i="11"/>
  <c r="BY290" i="11"/>
  <c r="BL290" i="11"/>
  <c r="BK290" i="11"/>
  <c r="BJ290" i="11"/>
  <c r="BI290" i="11"/>
  <c r="BH290" i="11"/>
  <c r="BG290" i="11"/>
  <c r="BF290" i="11"/>
  <c r="BE290" i="11"/>
  <c r="BD290" i="11"/>
  <c r="BC290" i="11"/>
  <c r="BB290" i="11"/>
  <c r="BA290" i="11"/>
  <c r="AZ290" i="11"/>
  <c r="AY290" i="11"/>
  <c r="AX290" i="11"/>
  <c r="AW290" i="11"/>
  <c r="AV290" i="11"/>
  <c r="AU290" i="11"/>
  <c r="AT290" i="11"/>
  <c r="AS290" i="11"/>
  <c r="AR290" i="11"/>
  <c r="AQ290" i="11"/>
  <c r="AP290" i="11"/>
  <c r="AO290" i="11"/>
  <c r="AN290" i="11"/>
  <c r="AM290" i="11"/>
  <c r="AL290" i="11"/>
  <c r="AK290" i="11"/>
  <c r="AJ290" i="11"/>
  <c r="AI290" i="11"/>
  <c r="AH290" i="11"/>
  <c r="AG290" i="11"/>
  <c r="AF290" i="11"/>
  <c r="AE290" i="11"/>
  <c r="AD290" i="11"/>
  <c r="AC290" i="11"/>
  <c r="AB290" i="11"/>
  <c r="AA290" i="11"/>
  <c r="Z290" i="11"/>
  <c r="Y290" i="11"/>
  <c r="X290" i="11"/>
  <c r="W290" i="11"/>
  <c r="V290" i="11"/>
  <c r="U290" i="11"/>
  <c r="T290" i="11"/>
  <c r="S290" i="11"/>
  <c r="R290" i="11"/>
  <c r="Q290" i="11"/>
  <c r="P290" i="11"/>
  <c r="O290" i="11"/>
  <c r="N290" i="11"/>
  <c r="M290" i="11"/>
  <c r="L290" i="11"/>
  <c r="K290" i="11"/>
  <c r="J290" i="11"/>
  <c r="I290" i="11"/>
  <c r="H290" i="11"/>
  <c r="G290" i="11"/>
  <c r="D290" i="11"/>
  <c r="C290" i="11"/>
  <c r="B290" i="11"/>
  <c r="A290" i="11"/>
  <c r="HB289" i="11"/>
  <c r="GD288" i="11"/>
  <c r="GC288" i="11"/>
  <c r="FZ288" i="11"/>
  <c r="FY288" i="11"/>
  <c r="FX288" i="11"/>
  <c r="FU288" i="11"/>
  <c r="FT288" i="11"/>
  <c r="FS288" i="11"/>
  <c r="FR288" i="11"/>
  <c r="FQ288" i="11"/>
  <c r="FP288" i="11"/>
  <c r="FO288" i="11"/>
  <c r="FN288" i="11"/>
  <c r="FM288" i="11"/>
  <c r="FL288" i="11"/>
  <c r="FK288" i="11"/>
  <c r="FJ288" i="11"/>
  <c r="FI288" i="11"/>
  <c r="FH288" i="11"/>
  <c r="FG288" i="11"/>
  <c r="FF288" i="11"/>
  <c r="FE288" i="11"/>
  <c r="FD288" i="11"/>
  <c r="FC288" i="11"/>
  <c r="FB288" i="11"/>
  <c r="FA288" i="11"/>
  <c r="EZ288" i="11"/>
  <c r="EY288" i="11"/>
  <c r="EX288" i="11"/>
  <c r="EW288" i="11"/>
  <c r="EV288" i="11"/>
  <c r="EU288" i="11"/>
  <c r="ET288" i="11"/>
  <c r="ES288" i="11"/>
  <c r="ER288" i="11"/>
  <c r="EQ288" i="11"/>
  <c r="EP288" i="11"/>
  <c r="EO288" i="11"/>
  <c r="EN288" i="11"/>
  <c r="EM288" i="11"/>
  <c r="EL288" i="11"/>
  <c r="EK288" i="11"/>
  <c r="EJ288" i="11"/>
  <c r="EI288" i="11"/>
  <c r="EH288" i="11"/>
  <c r="EG288" i="11"/>
  <c r="EF288" i="11"/>
  <c r="EE288" i="11"/>
  <c r="ED288" i="11"/>
  <c r="EC288" i="11"/>
  <c r="EB288" i="11"/>
  <c r="EA288" i="11"/>
  <c r="DZ288" i="11"/>
  <c r="DY288" i="11"/>
  <c r="DX288" i="11"/>
  <c r="DW288" i="11"/>
  <c r="DV288" i="11"/>
  <c r="DU288" i="11"/>
  <c r="DT288" i="11"/>
  <c r="DS288" i="11"/>
  <c r="DR288" i="11"/>
  <c r="DQ288" i="11"/>
  <c r="DP288" i="11"/>
  <c r="DO288" i="11"/>
  <c r="DN288" i="11"/>
  <c r="DM288" i="11"/>
  <c r="DL288" i="11"/>
  <c r="DK288" i="11"/>
  <c r="DJ288" i="11"/>
  <c r="DI288" i="11"/>
  <c r="DH288" i="11"/>
  <c r="DG288" i="11"/>
  <c r="DF288" i="11"/>
  <c r="DB288" i="11"/>
  <c r="DA288" i="11"/>
  <c r="CZ288" i="11"/>
  <c r="CY288" i="11"/>
  <c r="CX288" i="11"/>
  <c r="CW288" i="11"/>
  <c r="CV288" i="11"/>
  <c r="CU288" i="11"/>
  <c r="CT288" i="11"/>
  <c r="CS288" i="11"/>
  <c r="CR288" i="11"/>
  <c r="CQ288" i="11"/>
  <c r="CP288" i="11"/>
  <c r="CO288" i="11"/>
  <c r="CN288" i="11"/>
  <c r="CM288" i="11"/>
  <c r="CG288" i="11"/>
  <c r="CE288" i="11"/>
  <c r="CD288" i="11"/>
  <c r="BY288" i="11"/>
  <c r="BL288" i="11"/>
  <c r="BK288" i="11"/>
  <c r="BJ288" i="11"/>
  <c r="BI288" i="11"/>
  <c r="BH288" i="11"/>
  <c r="BG288" i="11"/>
  <c r="BF288" i="11"/>
  <c r="BE288" i="11"/>
  <c r="BD288" i="11"/>
  <c r="BC288" i="11"/>
  <c r="BB288" i="11"/>
  <c r="BA288" i="11"/>
  <c r="AZ288" i="11"/>
  <c r="AY288" i="11"/>
  <c r="AX288" i="11"/>
  <c r="AW288" i="11"/>
  <c r="AV288" i="11"/>
  <c r="AU288" i="11"/>
  <c r="AT288" i="11"/>
  <c r="AS288" i="11"/>
  <c r="AR288" i="11"/>
  <c r="AQ288" i="11"/>
  <c r="AP288" i="11"/>
  <c r="AO288" i="11"/>
  <c r="AN288" i="11"/>
  <c r="AM288" i="11"/>
  <c r="AL288" i="11"/>
  <c r="AK288" i="11"/>
  <c r="AJ288" i="11"/>
  <c r="AI288" i="11"/>
  <c r="AH288" i="11"/>
  <c r="AG288" i="11"/>
  <c r="AF288" i="11"/>
  <c r="AE288" i="11"/>
  <c r="AD288" i="11"/>
  <c r="AC288" i="11"/>
  <c r="AB288" i="11"/>
  <c r="AA288" i="11"/>
  <c r="Z288" i="11"/>
  <c r="Y288" i="11"/>
  <c r="X288" i="11"/>
  <c r="W288" i="11"/>
  <c r="V288" i="11"/>
  <c r="U288" i="11"/>
  <c r="T288" i="11"/>
  <c r="S288" i="11"/>
  <c r="R288" i="11"/>
  <c r="Q288" i="11"/>
  <c r="P288" i="11"/>
  <c r="O288" i="11"/>
  <c r="N288" i="11"/>
  <c r="M288" i="11"/>
  <c r="L288" i="11"/>
  <c r="K288" i="11"/>
  <c r="J288" i="11"/>
  <c r="I288" i="11"/>
  <c r="H288" i="11"/>
  <c r="G288" i="11"/>
  <c r="D288" i="11"/>
  <c r="C288" i="11"/>
  <c r="B288" i="11"/>
  <c r="A288" i="11"/>
  <c r="HB287" i="11"/>
  <c r="GD286" i="11"/>
  <c r="GC286" i="11"/>
  <c r="FZ286" i="11"/>
  <c r="FY286" i="11"/>
  <c r="FX286" i="11"/>
  <c r="FW286" i="11"/>
  <c r="FV286" i="11"/>
  <c r="FU286" i="11"/>
  <c r="FT286" i="11"/>
  <c r="FS286" i="11"/>
  <c r="FR286" i="11"/>
  <c r="FQ286" i="11"/>
  <c r="FP286" i="11"/>
  <c r="FO286" i="11"/>
  <c r="FN286" i="11"/>
  <c r="FM286" i="11"/>
  <c r="FL286" i="11"/>
  <c r="FK286" i="11"/>
  <c r="FJ286" i="11"/>
  <c r="FI286" i="11"/>
  <c r="FH286" i="11"/>
  <c r="FG286" i="11"/>
  <c r="FF286" i="11"/>
  <c r="FE286" i="11"/>
  <c r="FD286" i="11"/>
  <c r="FC286" i="11"/>
  <c r="FB286" i="11"/>
  <c r="FA286" i="11"/>
  <c r="EZ286" i="11"/>
  <c r="EY286" i="11"/>
  <c r="EX286" i="11"/>
  <c r="EW286" i="11"/>
  <c r="EV286" i="11"/>
  <c r="EU286" i="11"/>
  <c r="ET286" i="11"/>
  <c r="ES286" i="11"/>
  <c r="ER286" i="11"/>
  <c r="EQ286" i="11"/>
  <c r="EP286" i="11"/>
  <c r="EO286" i="11"/>
  <c r="EN286" i="11"/>
  <c r="EM286" i="11"/>
  <c r="EL286" i="11"/>
  <c r="EK286" i="11"/>
  <c r="EJ286" i="11"/>
  <c r="EI286" i="11"/>
  <c r="EH286" i="11"/>
  <c r="EG286" i="11"/>
  <c r="EF286" i="11"/>
  <c r="EE286" i="11"/>
  <c r="ED286" i="11"/>
  <c r="EC286" i="11"/>
  <c r="EB286" i="11"/>
  <c r="EA286" i="11"/>
  <c r="DZ286" i="11"/>
  <c r="DY286" i="11"/>
  <c r="DX286" i="11"/>
  <c r="DW286" i="11"/>
  <c r="DV286" i="11"/>
  <c r="DU286" i="11"/>
  <c r="DT286" i="11"/>
  <c r="DS286" i="11"/>
  <c r="DR286" i="11"/>
  <c r="DQ286" i="11"/>
  <c r="DP286" i="11"/>
  <c r="DO286" i="11"/>
  <c r="DN286" i="11"/>
  <c r="DM286" i="11"/>
  <c r="DL286" i="11"/>
  <c r="DK286" i="11"/>
  <c r="DJ286" i="11"/>
  <c r="DI286" i="11"/>
  <c r="DH286" i="11"/>
  <c r="DG286" i="11"/>
  <c r="DF286" i="11"/>
  <c r="DB286" i="11"/>
  <c r="DA286" i="11"/>
  <c r="CZ286" i="11"/>
  <c r="CY286" i="11"/>
  <c r="CX286" i="11"/>
  <c r="CW286" i="11"/>
  <c r="CV286" i="11"/>
  <c r="CU286" i="11"/>
  <c r="CT286" i="11"/>
  <c r="CS286" i="11"/>
  <c r="CR286" i="11"/>
  <c r="CQ286" i="11"/>
  <c r="CP286" i="11"/>
  <c r="CO286" i="11"/>
  <c r="CN286" i="11"/>
  <c r="CM286" i="11"/>
  <c r="BY286" i="11"/>
  <c r="BL286" i="11"/>
  <c r="BK286" i="11"/>
  <c r="BJ286" i="11"/>
  <c r="BI286" i="11"/>
  <c r="BH286" i="11"/>
  <c r="BG286" i="11"/>
  <c r="BF286" i="11"/>
  <c r="BE286" i="11"/>
  <c r="BD286" i="11"/>
  <c r="BC286" i="11"/>
  <c r="BB286" i="11"/>
  <c r="BA286" i="11"/>
  <c r="AZ286" i="11"/>
  <c r="AY286" i="11"/>
  <c r="AX286" i="11"/>
  <c r="AV286" i="11"/>
  <c r="AU286" i="11"/>
  <c r="AT286" i="11"/>
  <c r="AS286" i="11"/>
  <c r="AR286" i="11"/>
  <c r="AQ286" i="11"/>
  <c r="AP286" i="11"/>
  <c r="AO286" i="11"/>
  <c r="AN286" i="11"/>
  <c r="AM286" i="11"/>
  <c r="AL286" i="11"/>
  <c r="AK286" i="11"/>
  <c r="AJ286" i="11"/>
  <c r="AI286" i="11"/>
  <c r="AH286" i="11"/>
  <c r="AG286" i="11"/>
  <c r="AF286" i="11"/>
  <c r="AE286" i="11"/>
  <c r="AD286" i="11"/>
  <c r="AC286" i="11"/>
  <c r="AB286" i="11"/>
  <c r="AA286" i="11"/>
  <c r="Z286" i="11"/>
  <c r="Y286" i="11"/>
  <c r="X286" i="11"/>
  <c r="W286" i="11"/>
  <c r="V286" i="11"/>
  <c r="U286" i="11"/>
  <c r="T286" i="11"/>
  <c r="S286" i="11"/>
  <c r="R286" i="11"/>
  <c r="Q286" i="11"/>
  <c r="P286" i="11"/>
  <c r="O286" i="11"/>
  <c r="N286" i="11"/>
  <c r="M286" i="11"/>
  <c r="L286" i="11"/>
  <c r="K286" i="11"/>
  <c r="J286" i="11"/>
  <c r="I286" i="11"/>
  <c r="H286" i="11"/>
  <c r="G286" i="11"/>
  <c r="D286" i="11"/>
  <c r="C286" i="11"/>
  <c r="B286" i="11"/>
  <c r="A286" i="11"/>
  <c r="HB285" i="11"/>
  <c r="GD284" i="11"/>
  <c r="GC284" i="11"/>
  <c r="FZ284" i="11"/>
  <c r="FY284" i="11"/>
  <c r="FX284" i="11"/>
  <c r="FW284" i="11"/>
  <c r="FV284" i="11"/>
  <c r="FU284" i="11"/>
  <c r="FT284" i="11"/>
  <c r="FS284" i="11"/>
  <c r="FR284" i="11"/>
  <c r="FQ284" i="11"/>
  <c r="FP284" i="11"/>
  <c r="FO284" i="11"/>
  <c r="FN284" i="11"/>
  <c r="FM284" i="11"/>
  <c r="FL284" i="11"/>
  <c r="FK284" i="11"/>
  <c r="FJ284" i="11"/>
  <c r="FI284" i="11"/>
  <c r="FH284" i="11"/>
  <c r="FG284" i="11"/>
  <c r="FF284" i="11"/>
  <c r="FE284" i="11"/>
  <c r="FD284" i="11"/>
  <c r="FC284" i="11"/>
  <c r="FB284" i="11"/>
  <c r="FA284" i="11"/>
  <c r="EZ284" i="11"/>
  <c r="EY284" i="11"/>
  <c r="EX284" i="11"/>
  <c r="EW284" i="11"/>
  <c r="EV284" i="11"/>
  <c r="EU284" i="11"/>
  <c r="ET284" i="11"/>
  <c r="ES284" i="11"/>
  <c r="ER284" i="11"/>
  <c r="EQ284" i="11"/>
  <c r="EP284" i="11"/>
  <c r="EO284" i="11"/>
  <c r="EN284" i="11"/>
  <c r="EM284" i="11"/>
  <c r="EL284" i="11"/>
  <c r="EK284" i="11"/>
  <c r="EJ284" i="11"/>
  <c r="EI284" i="11"/>
  <c r="EH284" i="11"/>
  <c r="EG284" i="11"/>
  <c r="EF284" i="11"/>
  <c r="EE284" i="11"/>
  <c r="ED284" i="11"/>
  <c r="EC284" i="11"/>
  <c r="EB284" i="11"/>
  <c r="EA284" i="11"/>
  <c r="DZ284" i="11"/>
  <c r="DY284" i="11"/>
  <c r="DX284" i="11"/>
  <c r="DW284" i="11"/>
  <c r="DV284" i="11"/>
  <c r="DU284" i="11"/>
  <c r="DT284" i="11"/>
  <c r="DS284" i="11"/>
  <c r="DR284" i="11"/>
  <c r="DQ284" i="11"/>
  <c r="DP284" i="11"/>
  <c r="DO284" i="11"/>
  <c r="DN284" i="11"/>
  <c r="DM284" i="11"/>
  <c r="DL284" i="11"/>
  <c r="DK284" i="11"/>
  <c r="DJ284" i="11"/>
  <c r="DI284" i="11"/>
  <c r="DH284" i="11"/>
  <c r="DG284" i="11"/>
  <c r="DF284" i="11"/>
  <c r="DB284" i="11"/>
  <c r="DA284" i="11"/>
  <c r="CZ284" i="11"/>
  <c r="CY284" i="11"/>
  <c r="CX284" i="11"/>
  <c r="CW284" i="11"/>
  <c r="CV284" i="11"/>
  <c r="CU284" i="11"/>
  <c r="CT284" i="11"/>
  <c r="CS284" i="11"/>
  <c r="CR284" i="11"/>
  <c r="CQ284" i="11"/>
  <c r="CP284" i="11"/>
  <c r="CO284" i="11"/>
  <c r="CN284" i="11"/>
  <c r="CM284" i="11"/>
  <c r="CG284" i="11"/>
  <c r="CE284" i="11"/>
  <c r="CD284" i="11"/>
  <c r="BY284" i="11"/>
  <c r="BL284" i="11"/>
  <c r="BK284" i="11"/>
  <c r="BJ284" i="11"/>
  <c r="BI284" i="11"/>
  <c r="BH284" i="11"/>
  <c r="BG284" i="11"/>
  <c r="BF284" i="11"/>
  <c r="BE284" i="11"/>
  <c r="BD284" i="11"/>
  <c r="BC284" i="11"/>
  <c r="BB284" i="11"/>
  <c r="BA284" i="11"/>
  <c r="AZ284" i="11"/>
  <c r="AY284" i="11"/>
  <c r="AX284" i="11"/>
  <c r="AW284" i="11"/>
  <c r="AV284" i="11"/>
  <c r="AU284" i="11"/>
  <c r="AT284" i="11"/>
  <c r="AS284" i="11"/>
  <c r="AR284" i="11"/>
  <c r="AQ284" i="11"/>
  <c r="AP284" i="11"/>
  <c r="AO284" i="11"/>
  <c r="AN284" i="11"/>
  <c r="AM284" i="11"/>
  <c r="AL284" i="11"/>
  <c r="AK284" i="11"/>
  <c r="AJ284" i="11"/>
  <c r="AI284" i="11"/>
  <c r="AH284" i="11"/>
  <c r="AG284" i="11"/>
  <c r="AF284" i="11"/>
  <c r="AE284" i="11"/>
  <c r="AD284" i="11"/>
  <c r="AC284" i="11"/>
  <c r="AB284" i="11"/>
  <c r="AA284" i="11"/>
  <c r="Z284" i="11"/>
  <c r="Y284" i="11"/>
  <c r="X284" i="11"/>
  <c r="W284" i="11"/>
  <c r="V284" i="11"/>
  <c r="U284" i="11"/>
  <c r="T284" i="11"/>
  <c r="S284" i="11"/>
  <c r="R284" i="11"/>
  <c r="Q284" i="11"/>
  <c r="P284" i="11"/>
  <c r="O284" i="11"/>
  <c r="N284" i="11"/>
  <c r="M284" i="11"/>
  <c r="L284" i="11"/>
  <c r="K284" i="11"/>
  <c r="J284" i="11"/>
  <c r="I284" i="11"/>
  <c r="H284" i="11"/>
  <c r="G284" i="11"/>
  <c r="D284" i="11"/>
  <c r="C284" i="11"/>
  <c r="B284" i="11"/>
  <c r="A284" i="11"/>
  <c r="HB283" i="11"/>
  <c r="GD282" i="11"/>
  <c r="GC282" i="11"/>
  <c r="FZ282" i="11"/>
  <c r="FY282" i="11"/>
  <c r="FX282" i="11"/>
  <c r="FW282" i="11"/>
  <c r="FV282" i="11"/>
  <c r="FU282" i="11"/>
  <c r="FT282" i="11"/>
  <c r="FS282" i="11"/>
  <c r="FR282" i="11"/>
  <c r="FQ282" i="11"/>
  <c r="FP282" i="11"/>
  <c r="FO282" i="11"/>
  <c r="FN282" i="11"/>
  <c r="FM282" i="11"/>
  <c r="FL282" i="11"/>
  <c r="FK282" i="11"/>
  <c r="FJ282" i="11"/>
  <c r="FI282" i="11"/>
  <c r="FH282" i="11"/>
  <c r="FG282" i="11"/>
  <c r="FF282" i="11"/>
  <c r="FE282" i="11"/>
  <c r="FD282" i="11"/>
  <c r="FC282" i="11"/>
  <c r="FB282" i="11"/>
  <c r="FA282" i="11"/>
  <c r="EZ282" i="11"/>
  <c r="EY282" i="11"/>
  <c r="EX282" i="11"/>
  <c r="EW282" i="11"/>
  <c r="EV282" i="11"/>
  <c r="EU282" i="11"/>
  <c r="ET282" i="11"/>
  <c r="ES282" i="11"/>
  <c r="ER282" i="11"/>
  <c r="EQ282" i="11"/>
  <c r="EP282" i="11"/>
  <c r="EO282" i="11"/>
  <c r="EN282" i="11"/>
  <c r="EM282" i="11"/>
  <c r="EL282" i="11"/>
  <c r="EK282" i="11"/>
  <c r="EJ282" i="11"/>
  <c r="EI282" i="11"/>
  <c r="EH282" i="11"/>
  <c r="EG282" i="11"/>
  <c r="EF282" i="11"/>
  <c r="EE282" i="11"/>
  <c r="ED282" i="11"/>
  <c r="EC282" i="11"/>
  <c r="EB282" i="11"/>
  <c r="EA282" i="11"/>
  <c r="DZ282" i="11"/>
  <c r="DY282" i="11"/>
  <c r="DX282" i="11"/>
  <c r="DW282" i="11"/>
  <c r="DV282" i="11"/>
  <c r="DU282" i="11"/>
  <c r="DT282" i="11"/>
  <c r="DS282" i="11"/>
  <c r="DR282" i="11"/>
  <c r="DQ282" i="11"/>
  <c r="DP282" i="11"/>
  <c r="DO282" i="11"/>
  <c r="DN282" i="11"/>
  <c r="DM282" i="11"/>
  <c r="DL282" i="11"/>
  <c r="DK282" i="11"/>
  <c r="DJ282" i="11"/>
  <c r="DI282" i="11"/>
  <c r="DH282" i="11"/>
  <c r="DG282" i="11"/>
  <c r="DF282" i="11"/>
  <c r="DB282" i="11"/>
  <c r="DA282" i="11"/>
  <c r="CZ282" i="11"/>
  <c r="CY282" i="11"/>
  <c r="CX282" i="11"/>
  <c r="CW282" i="11"/>
  <c r="CV282" i="11"/>
  <c r="CU282" i="11"/>
  <c r="CT282" i="11"/>
  <c r="CS282" i="11"/>
  <c r="CR282" i="11"/>
  <c r="CQ282" i="11"/>
  <c r="CP282" i="11"/>
  <c r="CO282" i="11"/>
  <c r="CN282" i="11"/>
  <c r="CM282" i="11"/>
  <c r="CG282" i="11"/>
  <c r="CE282" i="11"/>
  <c r="CD282" i="11"/>
  <c r="BY282" i="11"/>
  <c r="BL282" i="11"/>
  <c r="BK282" i="11"/>
  <c r="BJ282" i="11"/>
  <c r="BI282" i="11"/>
  <c r="BH282" i="11"/>
  <c r="BG282" i="11"/>
  <c r="BF282" i="11"/>
  <c r="BE282" i="11"/>
  <c r="BD282" i="11"/>
  <c r="BC282" i="11"/>
  <c r="BB282" i="11"/>
  <c r="BA282" i="11"/>
  <c r="AZ282" i="11"/>
  <c r="AY282" i="11"/>
  <c r="AX282" i="11"/>
  <c r="AW282" i="11"/>
  <c r="AV282" i="11"/>
  <c r="AU282" i="11"/>
  <c r="AT282" i="11"/>
  <c r="AS282" i="11"/>
  <c r="AR282" i="11"/>
  <c r="AQ282" i="11"/>
  <c r="AP282" i="11"/>
  <c r="AO282" i="11"/>
  <c r="AN282" i="11"/>
  <c r="AM282" i="11"/>
  <c r="AL282" i="11"/>
  <c r="AK282" i="11"/>
  <c r="AJ282" i="11"/>
  <c r="AI282" i="11"/>
  <c r="AH282" i="11"/>
  <c r="AG282" i="11"/>
  <c r="AF282" i="11"/>
  <c r="AE282" i="11"/>
  <c r="AD282" i="11"/>
  <c r="AC282" i="11"/>
  <c r="AB282" i="11"/>
  <c r="AA282" i="11"/>
  <c r="Z282" i="11"/>
  <c r="Y282" i="11"/>
  <c r="X282" i="11"/>
  <c r="W282" i="11"/>
  <c r="V282" i="11"/>
  <c r="U282" i="11"/>
  <c r="T282" i="11"/>
  <c r="S282" i="11"/>
  <c r="R282" i="11"/>
  <c r="Q282" i="11"/>
  <c r="P282" i="11"/>
  <c r="O282" i="11"/>
  <c r="N282" i="11"/>
  <c r="M282" i="11"/>
  <c r="L282" i="11"/>
  <c r="K282" i="11"/>
  <c r="J282" i="11"/>
  <c r="I282" i="11"/>
  <c r="H282" i="11"/>
  <c r="G282" i="11"/>
  <c r="D282" i="11"/>
  <c r="C282" i="11"/>
  <c r="B282" i="11"/>
  <c r="A282" i="11"/>
  <c r="HB281" i="11"/>
  <c r="GD280" i="11"/>
  <c r="GC280" i="11"/>
  <c r="FZ280" i="11"/>
  <c r="FY280" i="11"/>
  <c r="FX280" i="11"/>
  <c r="FW280" i="11"/>
  <c r="FV280" i="11"/>
  <c r="FU280" i="11"/>
  <c r="FT280" i="11"/>
  <c r="FS280" i="11"/>
  <c r="FR280" i="11"/>
  <c r="FQ280" i="11"/>
  <c r="FM280" i="11"/>
  <c r="FL280" i="11"/>
  <c r="FK280" i="11"/>
  <c r="FJ280" i="11"/>
  <c r="FI280" i="11"/>
  <c r="FH280" i="11"/>
  <c r="FG280" i="11"/>
  <c r="FF280" i="11"/>
  <c r="FE280" i="11"/>
  <c r="FD280" i="11"/>
  <c r="FC280" i="11"/>
  <c r="FB280" i="11"/>
  <c r="FA280" i="11"/>
  <c r="EZ280" i="11"/>
  <c r="EY280" i="11"/>
  <c r="EX280" i="11"/>
  <c r="EW280" i="11"/>
  <c r="EV280" i="11"/>
  <c r="EU280" i="11"/>
  <c r="ET280" i="11"/>
  <c r="ES280" i="11"/>
  <c r="ER280" i="11"/>
  <c r="EQ280" i="11"/>
  <c r="EP280" i="11"/>
  <c r="EO280" i="11"/>
  <c r="EN280" i="11"/>
  <c r="EM280" i="11"/>
  <c r="EL280" i="11"/>
  <c r="EK280" i="11"/>
  <c r="EJ280" i="11"/>
  <c r="EI280" i="11"/>
  <c r="EH280" i="11"/>
  <c r="EG280" i="11"/>
  <c r="EF280" i="11"/>
  <c r="EE280" i="11"/>
  <c r="ED280" i="11"/>
  <c r="EC280" i="11"/>
  <c r="EB280" i="11"/>
  <c r="EA280" i="11"/>
  <c r="DZ280" i="11"/>
  <c r="DY280" i="11"/>
  <c r="DX280" i="11"/>
  <c r="DW280" i="11"/>
  <c r="DV280" i="11"/>
  <c r="DU280" i="11"/>
  <c r="DT280" i="11"/>
  <c r="DS280" i="11"/>
  <c r="DR280" i="11"/>
  <c r="DQ280" i="11"/>
  <c r="DP280" i="11"/>
  <c r="DO280" i="11"/>
  <c r="DN280" i="11"/>
  <c r="DM280" i="11"/>
  <c r="DL280" i="11"/>
  <c r="DK280" i="11"/>
  <c r="DJ280" i="11"/>
  <c r="DI280" i="11"/>
  <c r="DH280" i="11"/>
  <c r="DG280" i="11"/>
  <c r="DF280" i="11"/>
  <c r="DB280" i="11"/>
  <c r="DA280" i="11"/>
  <c r="CZ280" i="11"/>
  <c r="CY280" i="11"/>
  <c r="CX280" i="11"/>
  <c r="CW280" i="11"/>
  <c r="CV280" i="11"/>
  <c r="CU280" i="11"/>
  <c r="CT280" i="11"/>
  <c r="CS280" i="11"/>
  <c r="CR280" i="11"/>
  <c r="CQ280" i="11"/>
  <c r="CP280" i="11"/>
  <c r="CO280" i="11"/>
  <c r="CN280" i="11"/>
  <c r="CM280" i="11"/>
  <c r="CG280" i="11"/>
  <c r="CF280" i="11"/>
  <c r="CD280" i="11"/>
  <c r="CC280" i="11"/>
  <c r="CA280" i="11"/>
  <c r="BY280" i="11"/>
  <c r="BL280" i="11"/>
  <c r="BK280" i="11"/>
  <c r="BJ280" i="11"/>
  <c r="BI280" i="11"/>
  <c r="BH280" i="11"/>
  <c r="BG280" i="11"/>
  <c r="BF280" i="11"/>
  <c r="BE280" i="11"/>
  <c r="BD280" i="11"/>
  <c r="BC280" i="11"/>
  <c r="AZ280" i="11"/>
  <c r="AY280" i="11"/>
  <c r="AX280" i="11"/>
  <c r="AW280" i="11"/>
  <c r="AV280" i="11"/>
  <c r="AU280" i="11"/>
  <c r="AT280" i="11"/>
  <c r="AS280" i="11"/>
  <c r="AR280" i="11"/>
  <c r="AQ280" i="11"/>
  <c r="AP280" i="11"/>
  <c r="AO280" i="11"/>
  <c r="AN280" i="11"/>
  <c r="AM280" i="11"/>
  <c r="AL280" i="11"/>
  <c r="AK280" i="11"/>
  <c r="AJ280" i="11"/>
  <c r="AI280" i="11"/>
  <c r="AH280" i="11"/>
  <c r="AG280" i="11"/>
  <c r="AF280" i="11"/>
  <c r="AE280" i="11"/>
  <c r="AD280" i="11"/>
  <c r="AC280" i="11"/>
  <c r="AB280" i="11"/>
  <c r="AA280" i="11"/>
  <c r="Z280" i="11"/>
  <c r="Y280" i="11"/>
  <c r="X280" i="11"/>
  <c r="W280" i="11"/>
  <c r="V280" i="11"/>
  <c r="U280" i="11"/>
  <c r="T280" i="11"/>
  <c r="S280" i="11"/>
  <c r="R280" i="11"/>
  <c r="Q280" i="11"/>
  <c r="N280" i="11"/>
  <c r="M280" i="11"/>
  <c r="L280" i="11"/>
  <c r="D280" i="11"/>
  <c r="C280" i="11"/>
  <c r="B280" i="11"/>
  <c r="A280" i="11"/>
  <c r="HB279" i="11"/>
  <c r="GD278" i="11"/>
  <c r="GC278" i="11"/>
  <c r="FZ278" i="11"/>
  <c r="FY278" i="11"/>
  <c r="FX278" i="11"/>
  <c r="FW278" i="11"/>
  <c r="FV278" i="11"/>
  <c r="FU278" i="11"/>
  <c r="FT278" i="11"/>
  <c r="FS278" i="11"/>
  <c r="FR278" i="11"/>
  <c r="FQ278" i="11"/>
  <c r="FP278" i="11"/>
  <c r="FO278" i="11"/>
  <c r="FN278" i="11"/>
  <c r="FM278" i="11"/>
  <c r="FL278" i="11"/>
  <c r="FK278" i="11"/>
  <c r="FJ278" i="11"/>
  <c r="FI278" i="11"/>
  <c r="FH278" i="11"/>
  <c r="FG278" i="11"/>
  <c r="FF278" i="11"/>
  <c r="FE278" i="11"/>
  <c r="FD278" i="11"/>
  <c r="FC278" i="11"/>
  <c r="FB278" i="11"/>
  <c r="FA278" i="11"/>
  <c r="EZ278" i="11"/>
  <c r="EY278" i="11"/>
  <c r="EX278" i="11"/>
  <c r="EW278" i="11"/>
  <c r="EV278" i="11"/>
  <c r="EU278" i="11"/>
  <c r="ET278" i="11"/>
  <c r="ES278" i="11"/>
  <c r="ER278" i="11"/>
  <c r="EQ278" i="11"/>
  <c r="EP278" i="11"/>
  <c r="EO278" i="11"/>
  <c r="EN278" i="11"/>
  <c r="EM278" i="11"/>
  <c r="EL278" i="11"/>
  <c r="EK278" i="11"/>
  <c r="EJ278" i="11"/>
  <c r="EI278" i="11"/>
  <c r="EH278" i="11"/>
  <c r="EG278" i="11"/>
  <c r="EF278" i="11"/>
  <c r="EE278" i="11"/>
  <c r="ED278" i="11"/>
  <c r="EC278" i="11"/>
  <c r="EB278" i="11"/>
  <c r="EA278" i="11"/>
  <c r="DZ278" i="11"/>
  <c r="DY278" i="11"/>
  <c r="DX278" i="11"/>
  <c r="DW278" i="11"/>
  <c r="DV278" i="11"/>
  <c r="DU278" i="11"/>
  <c r="DT278" i="11"/>
  <c r="DS278" i="11"/>
  <c r="DR278" i="11"/>
  <c r="DQ278" i="11"/>
  <c r="DP278" i="11"/>
  <c r="DO278" i="11"/>
  <c r="DN278" i="11"/>
  <c r="DM278" i="11"/>
  <c r="DL278" i="11"/>
  <c r="DK278" i="11"/>
  <c r="DJ278" i="11"/>
  <c r="DI278" i="11"/>
  <c r="DH278" i="11"/>
  <c r="DG278" i="11"/>
  <c r="DF278" i="11"/>
  <c r="DB278" i="11"/>
  <c r="DA278" i="11"/>
  <c r="CZ278" i="11"/>
  <c r="CY278" i="11"/>
  <c r="CX278" i="11"/>
  <c r="CW278" i="11"/>
  <c r="CV278" i="11"/>
  <c r="CU278" i="11"/>
  <c r="CT278" i="11"/>
  <c r="CS278" i="11"/>
  <c r="CR278" i="11"/>
  <c r="CQ278" i="11"/>
  <c r="CP278" i="11"/>
  <c r="CO278" i="11"/>
  <c r="CN278" i="11"/>
  <c r="CM278" i="11"/>
  <c r="CG278" i="11"/>
  <c r="CE278" i="11"/>
  <c r="CD278" i="11"/>
  <c r="CC278" i="11"/>
  <c r="CB278" i="11"/>
  <c r="BL278" i="11"/>
  <c r="BK278" i="11"/>
  <c r="BJ278" i="11"/>
  <c r="BI278" i="11"/>
  <c r="BH278" i="11"/>
  <c r="BG278" i="11"/>
  <c r="BF278" i="11"/>
  <c r="BE278" i="11"/>
  <c r="BD278" i="11"/>
  <c r="BC278" i="11"/>
  <c r="BB278" i="11"/>
  <c r="BA278" i="11"/>
  <c r="AZ278" i="11"/>
  <c r="AY278" i="11"/>
  <c r="AX278" i="11"/>
  <c r="AW278" i="11"/>
  <c r="AV278" i="11"/>
  <c r="AU278" i="11"/>
  <c r="AT278" i="11"/>
  <c r="AS278" i="11"/>
  <c r="AR278" i="11"/>
  <c r="AQ278" i="11"/>
  <c r="AP278" i="11"/>
  <c r="AO278" i="11"/>
  <c r="AN278" i="11"/>
  <c r="AM278" i="11"/>
  <c r="AL278" i="11"/>
  <c r="AK278" i="11"/>
  <c r="AJ278" i="11"/>
  <c r="AI278" i="11"/>
  <c r="AH278" i="11"/>
  <c r="AG278" i="11"/>
  <c r="AF278" i="11"/>
  <c r="AE278" i="11"/>
  <c r="AD278" i="11"/>
  <c r="AC278" i="11"/>
  <c r="AB278" i="11"/>
  <c r="AA278" i="11"/>
  <c r="Z278" i="11"/>
  <c r="Y278" i="11"/>
  <c r="X278" i="11"/>
  <c r="W278" i="11"/>
  <c r="V278" i="11"/>
  <c r="U278" i="11"/>
  <c r="T278" i="11"/>
  <c r="S278" i="11"/>
  <c r="R278" i="11"/>
  <c r="Q278" i="11"/>
  <c r="P278" i="11"/>
  <c r="O278" i="11"/>
  <c r="N278" i="11"/>
  <c r="M278" i="11"/>
  <c r="L278" i="11"/>
  <c r="K278" i="11"/>
  <c r="J278" i="11"/>
  <c r="I278" i="11"/>
  <c r="H278" i="11"/>
  <c r="G278" i="11"/>
  <c r="D278" i="11"/>
  <c r="C278" i="11"/>
  <c r="B278" i="11"/>
  <c r="A278" i="11"/>
  <c r="HB277" i="11"/>
  <c r="GD276" i="11"/>
  <c r="GC276" i="11"/>
  <c r="FZ276" i="11"/>
  <c r="FY276" i="11"/>
  <c r="FX276" i="11"/>
  <c r="FW276" i="11"/>
  <c r="FV276" i="11"/>
  <c r="FU276" i="11"/>
  <c r="FT276" i="11"/>
  <c r="FS276" i="11"/>
  <c r="FR276" i="11"/>
  <c r="FQ276" i="11"/>
  <c r="FM276" i="11"/>
  <c r="FL276" i="11"/>
  <c r="FK276" i="11"/>
  <c r="FJ276" i="11"/>
  <c r="FI276" i="11"/>
  <c r="FH276" i="11"/>
  <c r="FG276" i="11"/>
  <c r="FF276" i="11"/>
  <c r="FE276" i="11"/>
  <c r="FD276" i="11"/>
  <c r="FC276" i="11"/>
  <c r="FB276" i="11"/>
  <c r="FA276" i="11"/>
  <c r="EZ276" i="11"/>
  <c r="EY276" i="11"/>
  <c r="EX276" i="11"/>
  <c r="EW276" i="11"/>
  <c r="EV276" i="11"/>
  <c r="EU276" i="11"/>
  <c r="ET276" i="11"/>
  <c r="ES276" i="11"/>
  <c r="ER276" i="11"/>
  <c r="EQ276" i="11"/>
  <c r="EP276" i="11"/>
  <c r="EO276" i="11"/>
  <c r="EN276" i="11"/>
  <c r="EM276" i="11"/>
  <c r="EL276" i="11"/>
  <c r="EK276" i="11"/>
  <c r="EJ276" i="11"/>
  <c r="EI276" i="11"/>
  <c r="EH276" i="11"/>
  <c r="EG276" i="11"/>
  <c r="EF276" i="11"/>
  <c r="EE276" i="11"/>
  <c r="ED276" i="11"/>
  <c r="EC276" i="11"/>
  <c r="EB276" i="11"/>
  <c r="EA276" i="11"/>
  <c r="DZ276" i="11"/>
  <c r="DY276" i="11"/>
  <c r="DX276" i="11"/>
  <c r="DW276" i="11"/>
  <c r="DV276" i="11"/>
  <c r="DU276" i="11"/>
  <c r="DT276" i="11"/>
  <c r="DS276" i="11"/>
  <c r="DR276" i="11"/>
  <c r="DQ276" i="11"/>
  <c r="DP276" i="11"/>
  <c r="DO276" i="11"/>
  <c r="DN276" i="11"/>
  <c r="DM276" i="11"/>
  <c r="DL276" i="11"/>
  <c r="DK276" i="11"/>
  <c r="DJ276" i="11"/>
  <c r="DI276" i="11"/>
  <c r="DH276" i="11"/>
  <c r="DG276" i="11"/>
  <c r="DF276" i="11"/>
  <c r="DB276" i="11"/>
  <c r="DA276" i="11"/>
  <c r="CZ276" i="11"/>
  <c r="CY276" i="11"/>
  <c r="CX276" i="11"/>
  <c r="CW276" i="11"/>
  <c r="CV276" i="11"/>
  <c r="CU276" i="11"/>
  <c r="CT276" i="11"/>
  <c r="CS276" i="11"/>
  <c r="CR276" i="11"/>
  <c r="CQ276" i="11"/>
  <c r="CP276" i="11"/>
  <c r="CO276" i="11"/>
  <c r="CN276" i="11"/>
  <c r="CM276" i="11"/>
  <c r="CG276" i="11"/>
  <c r="CF276" i="11"/>
  <c r="CD276" i="11"/>
  <c r="CC276" i="11"/>
  <c r="CA276" i="11"/>
  <c r="BY276" i="11"/>
  <c r="BL276" i="11"/>
  <c r="BK276" i="11"/>
  <c r="BJ276" i="11"/>
  <c r="BI276" i="11"/>
  <c r="BH276" i="11"/>
  <c r="BG276" i="11"/>
  <c r="BF276" i="11"/>
  <c r="BE276" i="11"/>
  <c r="BD276" i="11"/>
  <c r="BC276" i="11"/>
  <c r="AZ276" i="11"/>
  <c r="AY276" i="11"/>
  <c r="AX276" i="11"/>
  <c r="AW276" i="11"/>
  <c r="AV276" i="11"/>
  <c r="AU276" i="11"/>
  <c r="AT276" i="11"/>
  <c r="AS276" i="11"/>
  <c r="AR276" i="11"/>
  <c r="AQ276" i="11"/>
  <c r="AP276" i="11"/>
  <c r="AO276" i="11"/>
  <c r="AN276" i="11"/>
  <c r="AM276" i="11"/>
  <c r="AL276" i="11"/>
  <c r="AK276" i="11"/>
  <c r="AJ276" i="11"/>
  <c r="AI276" i="11"/>
  <c r="AH276" i="11"/>
  <c r="AG276" i="11"/>
  <c r="AF276" i="11"/>
  <c r="AE276" i="11"/>
  <c r="AD276" i="11"/>
  <c r="AC276" i="11"/>
  <c r="AB276" i="11"/>
  <c r="AA276" i="11"/>
  <c r="Z276" i="11"/>
  <c r="Y276" i="11"/>
  <c r="X276" i="11"/>
  <c r="W276" i="11"/>
  <c r="V276" i="11"/>
  <c r="U276" i="11"/>
  <c r="T276" i="11"/>
  <c r="S276" i="11"/>
  <c r="R276" i="11"/>
  <c r="Q276" i="11"/>
  <c r="N276" i="11"/>
  <c r="M276" i="11"/>
  <c r="L276" i="11"/>
  <c r="D276" i="11"/>
  <c r="C276" i="11"/>
  <c r="B276" i="11"/>
  <c r="A276" i="11"/>
  <c r="HB275" i="11"/>
  <c r="GD270" i="11"/>
  <c r="GC270" i="11"/>
  <c r="FZ270" i="11"/>
  <c r="FY270" i="11"/>
  <c r="FX270" i="11"/>
  <c r="FW270" i="11"/>
  <c r="FV270" i="11"/>
  <c r="FU270" i="11"/>
  <c r="FT270" i="11"/>
  <c r="FS270" i="11"/>
  <c r="FR270" i="11"/>
  <c r="FQ270" i="11"/>
  <c r="FP270" i="11"/>
  <c r="FO270" i="11"/>
  <c r="FN270" i="11"/>
  <c r="FM270" i="11"/>
  <c r="FL270" i="11"/>
  <c r="FK270" i="11"/>
  <c r="FJ270" i="11"/>
  <c r="FI270" i="11"/>
  <c r="FH270" i="11"/>
  <c r="FG270" i="11"/>
  <c r="FF270" i="11"/>
  <c r="FE270" i="11"/>
  <c r="FD270" i="11"/>
  <c r="FC270" i="11"/>
  <c r="FB270" i="11"/>
  <c r="FA270" i="11"/>
  <c r="EZ270" i="11"/>
  <c r="EY270" i="11"/>
  <c r="EX270" i="11"/>
  <c r="EW270" i="11"/>
  <c r="EV270" i="11"/>
  <c r="EU270" i="11"/>
  <c r="ET270" i="11"/>
  <c r="ES270" i="11"/>
  <c r="ER270" i="11"/>
  <c r="EQ270" i="11"/>
  <c r="EP270" i="11"/>
  <c r="EO270" i="11"/>
  <c r="EN270" i="11"/>
  <c r="EM270" i="11"/>
  <c r="EL270" i="11"/>
  <c r="EK270" i="11"/>
  <c r="EJ270" i="11"/>
  <c r="EI270" i="11"/>
  <c r="EH270" i="11"/>
  <c r="EG270" i="11"/>
  <c r="EF270" i="11"/>
  <c r="EE270" i="11"/>
  <c r="ED270" i="11"/>
  <c r="EC270" i="11"/>
  <c r="EB270" i="11"/>
  <c r="EA270" i="11"/>
  <c r="DZ270" i="11"/>
  <c r="DY270" i="11"/>
  <c r="DX270" i="11"/>
  <c r="DW270" i="11"/>
  <c r="DV270" i="11"/>
  <c r="DU270" i="11"/>
  <c r="DT270" i="11"/>
  <c r="DS270" i="11"/>
  <c r="DR270" i="11"/>
  <c r="DQ270" i="11"/>
  <c r="DP270" i="11"/>
  <c r="DO270" i="11"/>
  <c r="DM270" i="11"/>
  <c r="DL270" i="11"/>
  <c r="DK270" i="11"/>
  <c r="DJ270" i="11"/>
  <c r="DI270" i="11"/>
  <c r="DH270" i="11"/>
  <c r="DG270" i="11"/>
  <c r="DF270" i="11"/>
  <c r="DB270" i="11"/>
  <c r="DA270" i="11"/>
  <c r="CZ270" i="11"/>
  <c r="CY270" i="11"/>
  <c r="CX270" i="11"/>
  <c r="CW270" i="11"/>
  <c r="CV270" i="11"/>
  <c r="CU270" i="11"/>
  <c r="CT270" i="11"/>
  <c r="CS270" i="11"/>
  <c r="CR270" i="11"/>
  <c r="CQ270" i="11"/>
  <c r="CP270" i="11"/>
  <c r="CO270" i="11"/>
  <c r="CN270" i="11"/>
  <c r="CM270" i="11"/>
  <c r="CF270" i="11"/>
  <c r="CD270" i="11"/>
  <c r="CC270" i="11"/>
  <c r="CA270" i="11"/>
  <c r="BY270" i="11"/>
  <c r="BL270" i="11"/>
  <c r="BK270" i="11"/>
  <c r="BJ270" i="11"/>
  <c r="BI270" i="11"/>
  <c r="BH270" i="11"/>
  <c r="BG270" i="11"/>
  <c r="BF270" i="11"/>
  <c r="BE270" i="11"/>
  <c r="BD270" i="11"/>
  <c r="BC270" i="11"/>
  <c r="BB270" i="11"/>
  <c r="BA270" i="11"/>
  <c r="AZ270" i="11"/>
  <c r="AY270" i="11"/>
  <c r="AX270" i="11"/>
  <c r="AW270" i="11"/>
  <c r="AV270" i="11"/>
  <c r="AU270" i="11"/>
  <c r="AT270" i="11"/>
  <c r="AS270" i="11"/>
  <c r="AR270" i="11"/>
  <c r="AQ270" i="11"/>
  <c r="AP270" i="11"/>
  <c r="AO270" i="11"/>
  <c r="AN270" i="11"/>
  <c r="AM270" i="11"/>
  <c r="AL270" i="11"/>
  <c r="AK270" i="11"/>
  <c r="AJ270" i="11"/>
  <c r="AI270" i="11"/>
  <c r="AH270" i="11"/>
  <c r="AG270" i="11"/>
  <c r="AF270" i="11"/>
  <c r="AE270" i="11"/>
  <c r="AD270" i="11"/>
  <c r="AC270" i="11"/>
  <c r="AB270" i="11"/>
  <c r="AA270" i="11"/>
  <c r="Z270" i="11"/>
  <c r="Y270" i="11"/>
  <c r="X270" i="11"/>
  <c r="W270" i="11"/>
  <c r="V270" i="11"/>
  <c r="U270" i="11"/>
  <c r="T270" i="11"/>
  <c r="S270" i="11"/>
  <c r="R270" i="11"/>
  <c r="Q270" i="11"/>
  <c r="P270" i="11"/>
  <c r="O270" i="11"/>
  <c r="N270" i="11"/>
  <c r="M270" i="11"/>
  <c r="L270" i="11"/>
  <c r="K270" i="11"/>
  <c r="J270" i="11"/>
  <c r="I270" i="11"/>
  <c r="H270" i="11"/>
  <c r="G270" i="11"/>
  <c r="D270" i="11"/>
  <c r="C270" i="11"/>
  <c r="B270" i="11"/>
  <c r="A270" i="11"/>
  <c r="HB269" i="11"/>
  <c r="GD262" i="11"/>
  <c r="GC262" i="11"/>
  <c r="FZ262" i="11"/>
  <c r="FY262" i="11"/>
  <c r="FX262" i="11"/>
  <c r="FW262" i="11"/>
  <c r="FV262" i="11"/>
  <c r="FU262" i="11"/>
  <c r="FT262" i="11"/>
  <c r="FS262" i="11"/>
  <c r="FR262" i="11"/>
  <c r="FQ262" i="11"/>
  <c r="FP262" i="11"/>
  <c r="FO262" i="11"/>
  <c r="FN262" i="11"/>
  <c r="FM262" i="11"/>
  <c r="FL262" i="11"/>
  <c r="FK262" i="11"/>
  <c r="FJ262" i="11"/>
  <c r="FI262" i="11"/>
  <c r="FH262" i="11"/>
  <c r="FG262" i="11"/>
  <c r="FF262" i="11"/>
  <c r="FE262" i="11"/>
  <c r="FD262" i="11"/>
  <c r="FC262" i="11"/>
  <c r="FB262" i="11"/>
  <c r="FA262" i="11"/>
  <c r="EZ262" i="11"/>
  <c r="EY262" i="11"/>
  <c r="EX262" i="11"/>
  <c r="EW262" i="11"/>
  <c r="EV262" i="11"/>
  <c r="EU262" i="11"/>
  <c r="ET262" i="11"/>
  <c r="ES262" i="11"/>
  <c r="ER262" i="11"/>
  <c r="EQ262" i="11"/>
  <c r="EP262" i="11"/>
  <c r="EO262" i="11"/>
  <c r="EN262" i="11"/>
  <c r="EM262" i="11"/>
  <c r="EL262" i="11"/>
  <c r="EK262" i="11"/>
  <c r="EJ262" i="11"/>
  <c r="EI262" i="11"/>
  <c r="EH262" i="11"/>
  <c r="EG262" i="11"/>
  <c r="EF262" i="11"/>
  <c r="EE262" i="11"/>
  <c r="ED262" i="11"/>
  <c r="EC262" i="11"/>
  <c r="EB262" i="11"/>
  <c r="EA262" i="11"/>
  <c r="DZ262" i="11"/>
  <c r="DY262" i="11"/>
  <c r="DX262" i="11"/>
  <c r="DW262" i="11"/>
  <c r="DV262" i="11"/>
  <c r="DU262" i="11"/>
  <c r="DT262" i="11"/>
  <c r="DS262" i="11"/>
  <c r="DR262" i="11"/>
  <c r="DQ262" i="11"/>
  <c r="DP262" i="11"/>
  <c r="DO262" i="11"/>
  <c r="DN262" i="11"/>
  <c r="DM262" i="11"/>
  <c r="DL262" i="11"/>
  <c r="DK262" i="11"/>
  <c r="DJ262" i="11"/>
  <c r="DI262" i="11"/>
  <c r="DH262" i="11"/>
  <c r="DG262" i="11"/>
  <c r="DF262" i="11"/>
  <c r="DB262" i="11"/>
  <c r="DA262" i="11"/>
  <c r="CZ262" i="11"/>
  <c r="CY262" i="11"/>
  <c r="CX262" i="11"/>
  <c r="CW262" i="11"/>
  <c r="CV262" i="11"/>
  <c r="CU262" i="11"/>
  <c r="CT262" i="11"/>
  <c r="CS262" i="11"/>
  <c r="CR262" i="11"/>
  <c r="CQ262" i="11"/>
  <c r="CP262" i="11"/>
  <c r="CO262" i="11"/>
  <c r="CN262" i="11"/>
  <c r="CM262" i="11"/>
  <c r="CG262" i="11"/>
  <c r="CE262" i="11"/>
  <c r="CD262" i="11"/>
  <c r="BY262" i="11"/>
  <c r="BL262" i="11"/>
  <c r="BK262" i="11"/>
  <c r="BJ262" i="11"/>
  <c r="BI262" i="11"/>
  <c r="BH262" i="11"/>
  <c r="BG262" i="11"/>
  <c r="BF262" i="11"/>
  <c r="BE262" i="11"/>
  <c r="BD262" i="11"/>
  <c r="BC262" i="11"/>
  <c r="BB262" i="11"/>
  <c r="BA262" i="11"/>
  <c r="AZ262" i="11"/>
  <c r="AY262" i="11"/>
  <c r="AX262" i="11"/>
  <c r="AW262" i="11"/>
  <c r="AV262" i="11"/>
  <c r="AU262" i="11"/>
  <c r="AT262" i="11"/>
  <c r="AS262" i="11"/>
  <c r="AR262" i="11"/>
  <c r="AQ262" i="11"/>
  <c r="AP262" i="11"/>
  <c r="AO262" i="11"/>
  <c r="AN262" i="11"/>
  <c r="AM262" i="11"/>
  <c r="AL262" i="11"/>
  <c r="AK262" i="11"/>
  <c r="AJ262" i="11"/>
  <c r="AI262" i="11"/>
  <c r="AH262" i="11"/>
  <c r="AG262" i="11"/>
  <c r="AF262" i="11"/>
  <c r="AE262" i="11"/>
  <c r="AD262" i="11"/>
  <c r="AC262" i="11"/>
  <c r="AB262" i="11"/>
  <c r="AA262" i="11"/>
  <c r="Z262" i="11"/>
  <c r="Y262" i="11"/>
  <c r="X262" i="11"/>
  <c r="W262" i="11"/>
  <c r="V262" i="11"/>
  <c r="U262" i="11"/>
  <c r="T262" i="11"/>
  <c r="S262" i="11"/>
  <c r="R262" i="11"/>
  <c r="Q262" i="11"/>
  <c r="P262" i="11"/>
  <c r="O262" i="11"/>
  <c r="N262" i="11"/>
  <c r="M262" i="11"/>
  <c r="L262" i="11"/>
  <c r="K262" i="11"/>
  <c r="J262" i="11"/>
  <c r="I262" i="11"/>
  <c r="H262" i="11"/>
  <c r="G262" i="11"/>
  <c r="D262" i="11"/>
  <c r="C262" i="11"/>
  <c r="B262" i="11"/>
  <c r="A262" i="11"/>
  <c r="HB261" i="11"/>
  <c r="GD260" i="11"/>
  <c r="GC260" i="11"/>
  <c r="FZ260" i="11"/>
  <c r="FY260" i="11"/>
  <c r="FX260" i="11"/>
  <c r="FW260" i="11"/>
  <c r="FV260" i="11"/>
  <c r="FU260" i="11"/>
  <c r="FT260" i="11"/>
  <c r="FS260" i="11"/>
  <c r="FR260" i="11"/>
  <c r="FQ260" i="11"/>
  <c r="FP260" i="11"/>
  <c r="FO260" i="11"/>
  <c r="FN260" i="11"/>
  <c r="FM260" i="11"/>
  <c r="FL260" i="11"/>
  <c r="FK260" i="11"/>
  <c r="FJ260" i="11"/>
  <c r="FI260" i="11"/>
  <c r="FH260" i="11"/>
  <c r="FG260" i="11"/>
  <c r="FF260" i="11"/>
  <c r="FE260" i="11"/>
  <c r="FD260" i="11"/>
  <c r="FC260" i="11"/>
  <c r="FB260" i="11"/>
  <c r="FA260" i="11"/>
  <c r="EZ260" i="11"/>
  <c r="EY260" i="11"/>
  <c r="EX260" i="11"/>
  <c r="EW260" i="11"/>
  <c r="EV260" i="11"/>
  <c r="EU260" i="11"/>
  <c r="ET260" i="11"/>
  <c r="ES260" i="11"/>
  <c r="ER260" i="11"/>
  <c r="EQ260" i="11"/>
  <c r="EP260" i="11"/>
  <c r="EO260" i="11"/>
  <c r="EN260" i="11"/>
  <c r="EM260" i="11"/>
  <c r="EL260" i="11"/>
  <c r="EK260" i="11"/>
  <c r="EJ260" i="11"/>
  <c r="EI260" i="11"/>
  <c r="EH260" i="11"/>
  <c r="EG260" i="11"/>
  <c r="EF260" i="11"/>
  <c r="EE260" i="11"/>
  <c r="ED260" i="11"/>
  <c r="EC260" i="11"/>
  <c r="EB260" i="11"/>
  <c r="EA260" i="11"/>
  <c r="DZ260" i="11"/>
  <c r="DY260" i="11"/>
  <c r="DX260" i="11"/>
  <c r="DW260" i="11"/>
  <c r="DV260" i="11"/>
  <c r="DU260" i="11"/>
  <c r="DT260" i="11"/>
  <c r="DS260" i="11"/>
  <c r="DR260" i="11"/>
  <c r="DQ260" i="11"/>
  <c r="DP260" i="11"/>
  <c r="DO260" i="11"/>
  <c r="DN260" i="11"/>
  <c r="DM260" i="11"/>
  <c r="DL260" i="11"/>
  <c r="DK260" i="11"/>
  <c r="DJ260" i="11"/>
  <c r="DI260" i="11"/>
  <c r="DH260" i="11"/>
  <c r="DG260" i="11"/>
  <c r="DF260" i="11"/>
  <c r="DB260" i="11"/>
  <c r="DA260" i="11"/>
  <c r="CZ260" i="11"/>
  <c r="CY260" i="11"/>
  <c r="CX260" i="11"/>
  <c r="CW260" i="11"/>
  <c r="CV260" i="11"/>
  <c r="CU260" i="11"/>
  <c r="CT260" i="11"/>
  <c r="CS260" i="11"/>
  <c r="CR260" i="11"/>
  <c r="CQ260" i="11"/>
  <c r="CP260" i="11"/>
  <c r="CO260" i="11"/>
  <c r="CN260" i="11"/>
  <c r="CM260" i="11"/>
  <c r="CG260" i="11"/>
  <c r="CE260" i="11"/>
  <c r="CD260" i="11"/>
  <c r="CC260" i="11"/>
  <c r="CB260" i="11"/>
  <c r="BL260" i="11"/>
  <c r="BK260" i="11"/>
  <c r="BJ260" i="11"/>
  <c r="BI260" i="11"/>
  <c r="BH260" i="11"/>
  <c r="BG260" i="11"/>
  <c r="BF260" i="11"/>
  <c r="BE260" i="11"/>
  <c r="BD260" i="11"/>
  <c r="BC260" i="11"/>
  <c r="BB260" i="11"/>
  <c r="BA260" i="11"/>
  <c r="AZ260" i="11"/>
  <c r="AY260" i="11"/>
  <c r="AX260" i="11"/>
  <c r="AW260" i="11"/>
  <c r="AV260" i="11"/>
  <c r="AU260" i="11"/>
  <c r="AT260" i="11"/>
  <c r="AS260" i="11"/>
  <c r="AR260" i="11"/>
  <c r="AQ260" i="11"/>
  <c r="AP260" i="11"/>
  <c r="AO260" i="11"/>
  <c r="AN260" i="11"/>
  <c r="AM260" i="11"/>
  <c r="AL260" i="11"/>
  <c r="AK260" i="11"/>
  <c r="AJ260" i="11"/>
  <c r="AI260" i="11"/>
  <c r="AH260" i="11"/>
  <c r="AG260" i="11"/>
  <c r="AF260" i="11"/>
  <c r="AE260" i="11"/>
  <c r="AD260" i="11"/>
  <c r="AC260" i="11"/>
  <c r="AB260" i="11"/>
  <c r="AA260" i="11"/>
  <c r="Z260" i="11"/>
  <c r="Y260" i="11"/>
  <c r="X260" i="11"/>
  <c r="W260" i="11"/>
  <c r="V260" i="11"/>
  <c r="U260" i="11"/>
  <c r="T260" i="11"/>
  <c r="S260" i="11"/>
  <c r="R260" i="11"/>
  <c r="Q260" i="11"/>
  <c r="P260" i="11"/>
  <c r="O260" i="11"/>
  <c r="N260" i="11"/>
  <c r="M260" i="11"/>
  <c r="L260" i="11"/>
  <c r="K260" i="11"/>
  <c r="J260" i="11"/>
  <c r="I260" i="11"/>
  <c r="H260" i="11"/>
  <c r="G260" i="11"/>
  <c r="D260" i="11"/>
  <c r="C260" i="11"/>
  <c r="B260" i="11"/>
  <c r="A260" i="11"/>
  <c r="HB259" i="11"/>
  <c r="GD258" i="11"/>
  <c r="GC258" i="11"/>
  <c r="FZ258" i="11"/>
  <c r="FY258" i="11"/>
  <c r="FX258" i="11"/>
  <c r="FW258" i="11"/>
  <c r="FV258" i="11"/>
  <c r="FU258" i="11"/>
  <c r="FT258" i="11"/>
  <c r="FS258" i="11"/>
  <c r="FR258" i="11"/>
  <c r="FQ258" i="11"/>
  <c r="FM258" i="11"/>
  <c r="FL258" i="11"/>
  <c r="FK258" i="11"/>
  <c r="FJ258" i="11"/>
  <c r="FI258" i="11"/>
  <c r="FH258" i="11"/>
  <c r="FG258" i="11"/>
  <c r="FF258" i="11"/>
  <c r="FE258" i="11"/>
  <c r="FD258" i="11"/>
  <c r="FC258" i="11"/>
  <c r="FB258" i="11"/>
  <c r="FA258" i="11"/>
  <c r="EZ258" i="11"/>
  <c r="EY258" i="11"/>
  <c r="EX258" i="11"/>
  <c r="EW258" i="11"/>
  <c r="EV258" i="11"/>
  <c r="EU258" i="11"/>
  <c r="ET258" i="11"/>
  <c r="ES258" i="11"/>
  <c r="ER258" i="11"/>
  <c r="EQ258" i="11"/>
  <c r="EP258" i="11"/>
  <c r="EO258" i="11"/>
  <c r="EN258" i="11"/>
  <c r="EM258" i="11"/>
  <c r="EL258" i="11"/>
  <c r="EK258" i="11"/>
  <c r="EJ258" i="11"/>
  <c r="EI258" i="11"/>
  <c r="EH258" i="11"/>
  <c r="EG258" i="11"/>
  <c r="EF258" i="11"/>
  <c r="EE258" i="11"/>
  <c r="ED258" i="11"/>
  <c r="EC258" i="11"/>
  <c r="EB258" i="11"/>
  <c r="EA258" i="11"/>
  <c r="DZ258" i="11"/>
  <c r="DY258" i="11"/>
  <c r="DX258" i="11"/>
  <c r="DW258" i="11"/>
  <c r="DV258" i="11"/>
  <c r="DU258" i="11"/>
  <c r="DT258" i="11"/>
  <c r="DS258" i="11"/>
  <c r="DR258" i="11"/>
  <c r="DQ258" i="11"/>
  <c r="DP258" i="11"/>
  <c r="DO258" i="11"/>
  <c r="DN258" i="11"/>
  <c r="DM258" i="11"/>
  <c r="DL258" i="11"/>
  <c r="DK258" i="11"/>
  <c r="DJ258" i="11"/>
  <c r="DI258" i="11"/>
  <c r="DH258" i="11"/>
  <c r="DG258" i="11"/>
  <c r="DF258" i="11"/>
  <c r="DB258" i="11"/>
  <c r="DA258" i="11"/>
  <c r="CZ258" i="11"/>
  <c r="CY258" i="11"/>
  <c r="CX258" i="11"/>
  <c r="CW258" i="11"/>
  <c r="CV258" i="11"/>
  <c r="CU258" i="11"/>
  <c r="CT258" i="11"/>
  <c r="CS258" i="11"/>
  <c r="CR258" i="11"/>
  <c r="CQ258" i="11"/>
  <c r="CP258" i="11"/>
  <c r="CO258" i="11"/>
  <c r="CN258" i="11"/>
  <c r="CM258" i="11"/>
  <c r="CG258" i="11"/>
  <c r="CF258" i="11"/>
  <c r="CD258" i="11"/>
  <c r="CC258" i="11"/>
  <c r="CA258" i="11"/>
  <c r="BY258" i="11"/>
  <c r="BL258" i="11"/>
  <c r="BK258" i="11"/>
  <c r="BJ258" i="11"/>
  <c r="BI258" i="11"/>
  <c r="BH258" i="11"/>
  <c r="BG258" i="11"/>
  <c r="BF258" i="11"/>
  <c r="BE258" i="11"/>
  <c r="BD258" i="11"/>
  <c r="BC258" i="11"/>
  <c r="BB258" i="11"/>
  <c r="BA258" i="11"/>
  <c r="AZ258" i="11"/>
  <c r="AY258" i="11"/>
  <c r="AX258" i="11"/>
  <c r="AW258" i="11"/>
  <c r="AV258" i="11"/>
  <c r="AU258" i="11"/>
  <c r="AT258" i="11"/>
  <c r="AS258" i="11"/>
  <c r="AR258" i="11"/>
  <c r="AQ258" i="11"/>
  <c r="AP258" i="11"/>
  <c r="AO258" i="11"/>
  <c r="AN258" i="11"/>
  <c r="AM258" i="11"/>
  <c r="AL258" i="11"/>
  <c r="AK258" i="11"/>
  <c r="AJ258" i="11"/>
  <c r="AI258" i="11"/>
  <c r="AH258" i="11"/>
  <c r="AG258" i="11"/>
  <c r="AF258" i="11"/>
  <c r="AE258" i="11"/>
  <c r="AD258" i="11"/>
  <c r="AC258" i="11"/>
  <c r="AB258" i="11"/>
  <c r="AA258" i="11"/>
  <c r="Z258" i="11"/>
  <c r="Y258" i="11"/>
  <c r="X258" i="11"/>
  <c r="W258" i="11"/>
  <c r="V258" i="11"/>
  <c r="U258" i="11"/>
  <c r="T258" i="11"/>
  <c r="S258" i="11"/>
  <c r="R258" i="11"/>
  <c r="Q258" i="11"/>
  <c r="P258" i="11"/>
  <c r="O258" i="11"/>
  <c r="N258" i="11"/>
  <c r="M258" i="11"/>
  <c r="L258" i="11"/>
  <c r="K258" i="11"/>
  <c r="J258" i="11"/>
  <c r="I258" i="11"/>
  <c r="H258" i="11"/>
  <c r="G258" i="11"/>
  <c r="D258" i="11"/>
  <c r="C258" i="11"/>
  <c r="B258" i="11"/>
  <c r="A258" i="11"/>
  <c r="HB257" i="11"/>
  <c r="GD256" i="11"/>
  <c r="GC256" i="11"/>
  <c r="FZ256" i="11"/>
  <c r="FY256" i="11"/>
  <c r="FX256" i="11"/>
  <c r="FW256" i="11"/>
  <c r="FV256" i="11"/>
  <c r="FU256" i="11"/>
  <c r="FT256" i="11"/>
  <c r="FS256" i="11"/>
  <c r="FR256" i="11"/>
  <c r="FQ256" i="11"/>
  <c r="FM256" i="11"/>
  <c r="FL256" i="11"/>
  <c r="FK256" i="11"/>
  <c r="FJ256" i="11"/>
  <c r="FI256" i="11"/>
  <c r="FH256" i="11"/>
  <c r="FG256" i="11"/>
  <c r="FF256" i="11"/>
  <c r="FE256" i="11"/>
  <c r="FD256" i="11"/>
  <c r="FC256" i="11"/>
  <c r="FB256" i="11"/>
  <c r="FA256" i="11"/>
  <c r="EZ256" i="11"/>
  <c r="EY256" i="11"/>
  <c r="EX256" i="11"/>
  <c r="EW256" i="11"/>
  <c r="EV256" i="11"/>
  <c r="EU256" i="11"/>
  <c r="ET256" i="11"/>
  <c r="ES256" i="11"/>
  <c r="ER256" i="11"/>
  <c r="EQ256" i="11"/>
  <c r="EP256" i="11"/>
  <c r="EO256" i="11"/>
  <c r="EN256" i="11"/>
  <c r="EM256" i="11"/>
  <c r="EL256" i="11"/>
  <c r="EK256" i="11"/>
  <c r="EJ256" i="11"/>
  <c r="EI256" i="11"/>
  <c r="EH256" i="11"/>
  <c r="EG256" i="11"/>
  <c r="EF256" i="11"/>
  <c r="EE256" i="11"/>
  <c r="ED256" i="11"/>
  <c r="EC256" i="11"/>
  <c r="EB256" i="11"/>
  <c r="EA256" i="11"/>
  <c r="DZ256" i="11"/>
  <c r="DY256" i="11"/>
  <c r="DX256" i="11"/>
  <c r="DW256" i="11"/>
  <c r="DV256" i="11"/>
  <c r="DU256" i="11"/>
  <c r="DT256" i="11"/>
  <c r="DS256" i="11"/>
  <c r="DR256" i="11"/>
  <c r="DQ256" i="11"/>
  <c r="DP256" i="11"/>
  <c r="DO256" i="11"/>
  <c r="DN256" i="11"/>
  <c r="DM256" i="11"/>
  <c r="DL256" i="11"/>
  <c r="DK256" i="11"/>
  <c r="DJ256" i="11"/>
  <c r="DI256" i="11"/>
  <c r="DH256" i="11"/>
  <c r="DG256" i="11"/>
  <c r="DF256" i="11"/>
  <c r="DB256" i="11"/>
  <c r="DA256" i="11"/>
  <c r="CZ256" i="11"/>
  <c r="CY256" i="11"/>
  <c r="CX256" i="11"/>
  <c r="CW256" i="11"/>
  <c r="CV256" i="11"/>
  <c r="CU256" i="11"/>
  <c r="CT256" i="11"/>
  <c r="CS256" i="11"/>
  <c r="CR256" i="11"/>
  <c r="CQ256" i="11"/>
  <c r="CP256" i="11"/>
  <c r="CO256" i="11"/>
  <c r="CN256" i="11"/>
  <c r="CM256" i="11"/>
  <c r="CG256" i="11"/>
  <c r="CD256" i="11"/>
  <c r="CC256" i="11"/>
  <c r="CA256" i="11"/>
  <c r="BY256" i="11"/>
  <c r="BL256" i="11"/>
  <c r="BK256" i="11"/>
  <c r="BJ256" i="11"/>
  <c r="BI256" i="11"/>
  <c r="BH256" i="11"/>
  <c r="BG256" i="11"/>
  <c r="BF256" i="11"/>
  <c r="BE256" i="11"/>
  <c r="BD256" i="11"/>
  <c r="BC256" i="11"/>
  <c r="BB256" i="11"/>
  <c r="BA256" i="11"/>
  <c r="AZ256" i="11"/>
  <c r="AY256" i="11"/>
  <c r="AX256" i="11"/>
  <c r="AW256" i="11"/>
  <c r="AV256" i="11"/>
  <c r="AU256" i="11"/>
  <c r="AT256" i="11"/>
  <c r="AS256" i="11"/>
  <c r="AR256" i="11"/>
  <c r="AQ256" i="11"/>
  <c r="AP256" i="11"/>
  <c r="AO256" i="11"/>
  <c r="AN256" i="11"/>
  <c r="AM256" i="11"/>
  <c r="AL256" i="11"/>
  <c r="AK256" i="11"/>
  <c r="AJ256" i="11"/>
  <c r="AI256" i="11"/>
  <c r="AH256" i="11"/>
  <c r="AG256" i="11"/>
  <c r="AF256" i="11"/>
  <c r="AE256" i="11"/>
  <c r="AD256" i="11"/>
  <c r="AC256" i="11"/>
  <c r="AB256" i="11"/>
  <c r="AA256" i="11"/>
  <c r="Z256" i="11"/>
  <c r="Y256" i="11"/>
  <c r="X256" i="11"/>
  <c r="W256" i="11"/>
  <c r="V256" i="11"/>
  <c r="U256" i="11"/>
  <c r="T256" i="11"/>
  <c r="S256" i="11"/>
  <c r="R256" i="11"/>
  <c r="Q256" i="11"/>
  <c r="P256" i="11"/>
  <c r="O256" i="11"/>
  <c r="N256" i="11"/>
  <c r="M256" i="11"/>
  <c r="L256" i="11"/>
  <c r="K256" i="11"/>
  <c r="J256" i="11"/>
  <c r="I256" i="11"/>
  <c r="H256" i="11"/>
  <c r="G256" i="11"/>
  <c r="D256" i="11"/>
  <c r="C256" i="11"/>
  <c r="B256" i="11"/>
  <c r="A256" i="11"/>
  <c r="HB255" i="11"/>
  <c r="FR254" i="11"/>
  <c r="FM254" i="11"/>
  <c r="FL254" i="11"/>
  <c r="FK254" i="11"/>
  <c r="FJ254" i="11"/>
  <c r="FI254" i="11"/>
  <c r="FH254" i="11"/>
  <c r="FG254" i="11"/>
  <c r="FF254" i="11"/>
  <c r="FE254" i="11"/>
  <c r="FD254" i="11"/>
  <c r="FC254" i="11"/>
  <c r="FB254" i="11"/>
  <c r="FA254" i="11"/>
  <c r="EZ254" i="11"/>
  <c r="EY254" i="11"/>
  <c r="EX254" i="11"/>
  <c r="EW254" i="11"/>
  <c r="EV254" i="11"/>
  <c r="EU254" i="11"/>
  <c r="ET254" i="11"/>
  <c r="ES254" i="11"/>
  <c r="ER254" i="11"/>
  <c r="EQ254" i="11"/>
  <c r="EP254" i="11"/>
  <c r="EO254" i="11"/>
  <c r="EN254" i="11"/>
  <c r="EM254" i="11"/>
  <c r="EL254" i="11"/>
  <c r="EK254" i="11"/>
  <c r="EJ254" i="11"/>
  <c r="EI254" i="11"/>
  <c r="EH254" i="11"/>
  <c r="EG254" i="11"/>
  <c r="EF254" i="11"/>
  <c r="EE254" i="11"/>
  <c r="ED254" i="11"/>
  <c r="EC254" i="11"/>
  <c r="EB254" i="11"/>
  <c r="EA254" i="11"/>
  <c r="DZ254" i="11"/>
  <c r="DY254" i="11"/>
  <c r="DX254" i="11"/>
  <c r="DW254" i="11"/>
  <c r="DV254" i="11"/>
  <c r="DU254" i="11"/>
  <c r="DT254" i="11"/>
  <c r="DS254" i="11"/>
  <c r="DR254" i="11"/>
  <c r="DQ254" i="11"/>
  <c r="DP254" i="11"/>
  <c r="DO254" i="11"/>
  <c r="DN254" i="11"/>
  <c r="DM254" i="11"/>
  <c r="DL254" i="11"/>
  <c r="DK254" i="11"/>
  <c r="DJ254" i="11"/>
  <c r="DI254" i="11"/>
  <c r="DH254" i="11"/>
  <c r="DG254" i="11"/>
  <c r="DB254" i="11"/>
  <c r="DA254" i="11"/>
  <c r="CZ254" i="11"/>
  <c r="CY254" i="11"/>
  <c r="CX254" i="11"/>
  <c r="CV254" i="11"/>
  <c r="CU254" i="11"/>
  <c r="CT254" i="11"/>
  <c r="CS254" i="11"/>
  <c r="CR254" i="11"/>
  <c r="CQ254" i="11"/>
  <c r="CP254" i="11"/>
  <c r="CO254" i="11"/>
  <c r="CN254" i="11"/>
  <c r="CM254" i="11"/>
  <c r="CE254" i="11"/>
  <c r="CC254" i="11"/>
  <c r="CB254" i="11"/>
  <c r="BL254" i="11"/>
  <c r="BK254" i="11"/>
  <c r="BJ254" i="11"/>
  <c r="BI254" i="11"/>
  <c r="BH254" i="11"/>
  <c r="BG254" i="11"/>
  <c r="BF254" i="11"/>
  <c r="BE254" i="11"/>
  <c r="BD254" i="11"/>
  <c r="BC254" i="11"/>
  <c r="BB254" i="11"/>
  <c r="BA254" i="11"/>
  <c r="AZ254" i="11"/>
  <c r="AY254" i="11"/>
  <c r="AX254" i="11"/>
  <c r="AU254" i="11"/>
  <c r="AT254" i="11"/>
  <c r="AS254" i="11"/>
  <c r="AR254" i="11"/>
  <c r="AP254" i="11"/>
  <c r="AO254" i="11"/>
  <c r="AN254" i="11"/>
  <c r="AM254" i="11"/>
  <c r="AK254" i="11"/>
  <c r="AJ254" i="11"/>
  <c r="AI254" i="11"/>
  <c r="AH254" i="11"/>
  <c r="AG254" i="11"/>
  <c r="AF254" i="11"/>
  <c r="AE254" i="11"/>
  <c r="AD254" i="11"/>
  <c r="AC254" i="11"/>
  <c r="AB254" i="11"/>
  <c r="AA254" i="11"/>
  <c r="Z254" i="11"/>
  <c r="Y254" i="11"/>
  <c r="X254" i="11"/>
  <c r="W254" i="11"/>
  <c r="V254" i="11"/>
  <c r="U254" i="11"/>
  <c r="T254" i="11"/>
  <c r="S254" i="11"/>
  <c r="R254" i="11"/>
  <c r="Q254" i="11"/>
  <c r="N254" i="11"/>
  <c r="M254" i="11"/>
  <c r="L254" i="11"/>
  <c r="D254" i="11"/>
  <c r="C254" i="11"/>
  <c r="B254" i="11"/>
  <c r="A254" i="11"/>
  <c r="HB253" i="11"/>
  <c r="GD252" i="11"/>
  <c r="GC252" i="11"/>
  <c r="FZ252" i="11"/>
  <c r="FY252" i="11"/>
  <c r="FX252" i="11"/>
  <c r="FW252" i="11"/>
  <c r="FV252" i="11"/>
  <c r="FU252" i="11"/>
  <c r="FT252" i="11"/>
  <c r="FS252" i="11"/>
  <c r="FR252" i="11"/>
  <c r="FQ252" i="11"/>
  <c r="FM252" i="11"/>
  <c r="FL252" i="11"/>
  <c r="FK252" i="11"/>
  <c r="FJ252" i="11"/>
  <c r="FI252" i="11"/>
  <c r="FH252" i="11"/>
  <c r="FG252" i="11"/>
  <c r="FF252" i="11"/>
  <c r="FE252" i="11"/>
  <c r="FD252" i="11"/>
  <c r="FC252" i="11"/>
  <c r="FB252" i="11"/>
  <c r="FA252" i="11"/>
  <c r="EZ252" i="11"/>
  <c r="EY252" i="11"/>
  <c r="EX252" i="11"/>
  <c r="EW252" i="11"/>
  <c r="EV252" i="11"/>
  <c r="EU252" i="11"/>
  <c r="ET252" i="11"/>
  <c r="ES252" i="11"/>
  <c r="ER252" i="11"/>
  <c r="EQ252" i="11"/>
  <c r="EP252" i="11"/>
  <c r="EO252" i="11"/>
  <c r="EN252" i="11"/>
  <c r="EM252" i="11"/>
  <c r="EL252" i="11"/>
  <c r="EK252" i="11"/>
  <c r="EJ252" i="11"/>
  <c r="EI252" i="11"/>
  <c r="EH252" i="11"/>
  <c r="EG252" i="11"/>
  <c r="EF252" i="11"/>
  <c r="EE252" i="11"/>
  <c r="ED252" i="11"/>
  <c r="EC252" i="11"/>
  <c r="EB252" i="11"/>
  <c r="EA252" i="11"/>
  <c r="DZ252" i="11"/>
  <c r="DY252" i="11"/>
  <c r="DX252" i="11"/>
  <c r="DW252" i="11"/>
  <c r="DV252" i="11"/>
  <c r="DU252" i="11"/>
  <c r="DT252" i="11"/>
  <c r="DS252" i="11"/>
  <c r="DR252" i="11"/>
  <c r="DQ252" i="11"/>
  <c r="DP252" i="11"/>
  <c r="DO252" i="11"/>
  <c r="DN252" i="11"/>
  <c r="DM252" i="11"/>
  <c r="DL252" i="11"/>
  <c r="DK252" i="11"/>
  <c r="DJ252" i="11"/>
  <c r="DI252" i="11"/>
  <c r="DH252" i="11"/>
  <c r="DG252" i="11"/>
  <c r="DF252" i="11"/>
  <c r="DB252" i="11"/>
  <c r="DA252" i="11"/>
  <c r="CZ252" i="11"/>
  <c r="CY252" i="11"/>
  <c r="CX252" i="11"/>
  <c r="CW252" i="11"/>
  <c r="CV252" i="11"/>
  <c r="CU252" i="11"/>
  <c r="CT252" i="11"/>
  <c r="CS252" i="11"/>
  <c r="CR252" i="11"/>
  <c r="CQ252" i="11"/>
  <c r="CP252" i="11"/>
  <c r="CO252" i="11"/>
  <c r="CN252" i="11"/>
  <c r="CM252" i="11"/>
  <c r="CG252" i="11"/>
  <c r="CF252" i="11"/>
  <c r="CD252" i="11"/>
  <c r="CC252" i="11"/>
  <c r="CA252" i="11"/>
  <c r="BY252" i="11"/>
  <c r="BL252" i="11"/>
  <c r="BK252" i="11"/>
  <c r="BJ252" i="11"/>
  <c r="BI252" i="11"/>
  <c r="BH252" i="11"/>
  <c r="BG252" i="11"/>
  <c r="BF252" i="11"/>
  <c r="BE252" i="11"/>
  <c r="BD252" i="11"/>
  <c r="BC252" i="11"/>
  <c r="BB252" i="11"/>
  <c r="BA252" i="11"/>
  <c r="AZ252" i="11"/>
  <c r="AY252" i="11"/>
  <c r="AX252" i="11"/>
  <c r="AW252" i="11"/>
  <c r="AV252" i="11"/>
  <c r="AU252" i="11"/>
  <c r="AT252" i="11"/>
  <c r="AS252" i="11"/>
  <c r="AR252" i="11"/>
  <c r="AQ252" i="11"/>
  <c r="AP252" i="11"/>
  <c r="AO252" i="11"/>
  <c r="AN252" i="11"/>
  <c r="AM252" i="11"/>
  <c r="AL252" i="11"/>
  <c r="AK252" i="11"/>
  <c r="AJ252" i="11"/>
  <c r="AI252" i="11"/>
  <c r="AH252" i="11"/>
  <c r="AG252" i="11"/>
  <c r="AF252" i="11"/>
  <c r="AE252" i="11"/>
  <c r="AD252" i="11"/>
  <c r="AC252" i="11"/>
  <c r="AB252" i="11"/>
  <c r="AA252" i="11"/>
  <c r="Z252" i="11"/>
  <c r="Y252" i="11"/>
  <c r="X252" i="11"/>
  <c r="W252" i="11"/>
  <c r="V252" i="11"/>
  <c r="U252" i="11"/>
  <c r="T252" i="11"/>
  <c r="S252" i="11"/>
  <c r="R252" i="11"/>
  <c r="Q252" i="11"/>
  <c r="P252" i="11"/>
  <c r="O252" i="11"/>
  <c r="N252" i="11"/>
  <c r="M252" i="11"/>
  <c r="L252" i="11"/>
  <c r="K252" i="11"/>
  <c r="J252" i="11"/>
  <c r="I252" i="11"/>
  <c r="H252" i="11"/>
  <c r="G252" i="11"/>
  <c r="D252" i="11"/>
  <c r="C252" i="11"/>
  <c r="B252" i="11"/>
  <c r="A252" i="11"/>
  <c r="HB251" i="11"/>
  <c r="GD250" i="11"/>
  <c r="GC250" i="11"/>
  <c r="FZ250" i="11"/>
  <c r="FY250" i="11"/>
  <c r="FX250" i="11"/>
  <c r="FW250" i="11"/>
  <c r="FV250" i="11"/>
  <c r="FU250" i="11"/>
  <c r="FT250" i="11"/>
  <c r="FS250" i="11"/>
  <c r="FR250" i="11"/>
  <c r="FQ250" i="11"/>
  <c r="FM250" i="11"/>
  <c r="FL250" i="11"/>
  <c r="FK250" i="11"/>
  <c r="FJ250" i="11"/>
  <c r="FI250" i="11"/>
  <c r="FH250" i="11"/>
  <c r="FG250" i="11"/>
  <c r="FF250" i="11"/>
  <c r="FE250" i="11"/>
  <c r="FD250" i="11"/>
  <c r="FC250" i="11"/>
  <c r="FB250" i="11"/>
  <c r="FA250" i="11"/>
  <c r="EZ250" i="11"/>
  <c r="EY250" i="11"/>
  <c r="EX250" i="11"/>
  <c r="EW250" i="11"/>
  <c r="EV250" i="11"/>
  <c r="EU250" i="11"/>
  <c r="ET250" i="11"/>
  <c r="ES250" i="11"/>
  <c r="ER250" i="11"/>
  <c r="EQ250" i="11"/>
  <c r="EP250" i="11"/>
  <c r="EO250" i="11"/>
  <c r="EN250" i="11"/>
  <c r="EM250" i="11"/>
  <c r="EL250" i="11"/>
  <c r="EK250" i="11"/>
  <c r="EJ250" i="11"/>
  <c r="EI250" i="11"/>
  <c r="EH250" i="11"/>
  <c r="EG250" i="11"/>
  <c r="EF250" i="11"/>
  <c r="EE250" i="11"/>
  <c r="ED250" i="11"/>
  <c r="EC250" i="11"/>
  <c r="EB250" i="11"/>
  <c r="EA250" i="11"/>
  <c r="DZ250" i="11"/>
  <c r="DY250" i="11"/>
  <c r="DX250" i="11"/>
  <c r="DW250" i="11"/>
  <c r="DV250" i="11"/>
  <c r="DU250" i="11"/>
  <c r="DT250" i="11"/>
  <c r="DS250" i="11"/>
  <c r="DR250" i="11"/>
  <c r="DQ250" i="11"/>
  <c r="DP250" i="11"/>
  <c r="DO250" i="11"/>
  <c r="DN250" i="11"/>
  <c r="DM250" i="11"/>
  <c r="DL250" i="11"/>
  <c r="DK250" i="11"/>
  <c r="DJ250" i="11"/>
  <c r="DI250" i="11"/>
  <c r="DH250" i="11"/>
  <c r="DG250" i="11"/>
  <c r="DF250" i="11"/>
  <c r="DB250" i="11"/>
  <c r="DA250" i="11"/>
  <c r="CZ250" i="11"/>
  <c r="CY250" i="11"/>
  <c r="CX250" i="11"/>
  <c r="CW250" i="11"/>
  <c r="CV250" i="11"/>
  <c r="CU250" i="11"/>
  <c r="CT250" i="11"/>
  <c r="CS250" i="11"/>
  <c r="CR250" i="11"/>
  <c r="CQ250" i="11"/>
  <c r="CP250" i="11"/>
  <c r="CO250" i="11"/>
  <c r="CN250" i="11"/>
  <c r="CM250" i="11"/>
  <c r="CG250" i="11"/>
  <c r="CF250" i="11"/>
  <c r="CD250" i="11"/>
  <c r="CC250" i="11"/>
  <c r="CA250" i="11"/>
  <c r="BY250" i="11"/>
  <c r="BL250" i="11"/>
  <c r="BK250" i="11"/>
  <c r="BJ250" i="11"/>
  <c r="BI250" i="11"/>
  <c r="BH250" i="11"/>
  <c r="BG250" i="11"/>
  <c r="BF250" i="11"/>
  <c r="BE250" i="11"/>
  <c r="BD250" i="11"/>
  <c r="BC250" i="11"/>
  <c r="BB250" i="11"/>
  <c r="BA250" i="11"/>
  <c r="AZ250" i="11"/>
  <c r="AY250" i="11"/>
  <c r="AX250" i="11"/>
  <c r="AW250" i="11"/>
  <c r="AV250" i="11"/>
  <c r="AU250" i="11"/>
  <c r="AT250" i="11"/>
  <c r="AS250" i="11"/>
  <c r="AR250" i="11"/>
  <c r="AQ250" i="11"/>
  <c r="AP250" i="11"/>
  <c r="AO250" i="11"/>
  <c r="AN250" i="11"/>
  <c r="AM250" i="11"/>
  <c r="AL250" i="11"/>
  <c r="AK250" i="11"/>
  <c r="AJ250" i="11"/>
  <c r="AI250" i="11"/>
  <c r="AH250" i="11"/>
  <c r="AG250" i="11"/>
  <c r="AF250" i="11"/>
  <c r="AE250" i="11"/>
  <c r="AD250" i="11"/>
  <c r="AC250" i="11"/>
  <c r="AB250" i="11"/>
  <c r="AA250" i="11"/>
  <c r="Z250" i="11"/>
  <c r="Y250" i="11"/>
  <c r="X250" i="11"/>
  <c r="W250" i="11"/>
  <c r="V250" i="11"/>
  <c r="U250" i="11"/>
  <c r="T250" i="11"/>
  <c r="S250" i="11"/>
  <c r="R250" i="11"/>
  <c r="Q250" i="11"/>
  <c r="P250" i="11"/>
  <c r="O250" i="11"/>
  <c r="N250" i="11"/>
  <c r="M250" i="11"/>
  <c r="L250" i="11"/>
  <c r="K250" i="11"/>
  <c r="J250" i="11"/>
  <c r="I250" i="11"/>
  <c r="H250" i="11"/>
  <c r="G250" i="11"/>
  <c r="D250" i="11"/>
  <c r="C250" i="11"/>
  <c r="B250" i="11"/>
  <c r="A250" i="11"/>
  <c r="HB249" i="11"/>
  <c r="GD248" i="11"/>
  <c r="GC248" i="11"/>
  <c r="FZ248" i="11"/>
  <c r="FY248" i="11"/>
  <c r="FX248" i="11"/>
  <c r="FW248" i="11"/>
  <c r="FV248" i="11"/>
  <c r="FU248" i="11"/>
  <c r="FT248" i="11"/>
  <c r="FS248" i="11"/>
  <c r="FR248" i="11"/>
  <c r="FQ248" i="11"/>
  <c r="FP248" i="11"/>
  <c r="FO248" i="11"/>
  <c r="FN248" i="11"/>
  <c r="FM248" i="11"/>
  <c r="FL248" i="11"/>
  <c r="FK248" i="11"/>
  <c r="FJ248" i="11"/>
  <c r="FI248" i="11"/>
  <c r="FH248" i="11"/>
  <c r="FG248" i="11"/>
  <c r="FF248" i="11"/>
  <c r="FE248" i="11"/>
  <c r="FD248" i="11"/>
  <c r="FC248" i="11"/>
  <c r="FB248" i="11"/>
  <c r="FA248" i="11"/>
  <c r="EZ248" i="11"/>
  <c r="EY248" i="11"/>
  <c r="EX248" i="11"/>
  <c r="EW248" i="11"/>
  <c r="EV248" i="11"/>
  <c r="EU248" i="11"/>
  <c r="ET248" i="11"/>
  <c r="ES248" i="11"/>
  <c r="ER248" i="11"/>
  <c r="EQ248" i="11"/>
  <c r="EP248" i="11"/>
  <c r="EO248" i="11"/>
  <c r="EN248" i="11"/>
  <c r="EM248" i="11"/>
  <c r="EL248" i="11"/>
  <c r="EK248" i="11"/>
  <c r="EJ248" i="11"/>
  <c r="EI248" i="11"/>
  <c r="EH248" i="11"/>
  <c r="EG248" i="11"/>
  <c r="EF248" i="11"/>
  <c r="EE248" i="11"/>
  <c r="ED248" i="11"/>
  <c r="EC248" i="11"/>
  <c r="EB248" i="11"/>
  <c r="EA248" i="11"/>
  <c r="DZ248" i="11"/>
  <c r="DY248" i="11"/>
  <c r="DX248" i="11"/>
  <c r="DW248" i="11"/>
  <c r="DV248" i="11"/>
  <c r="DU248" i="11"/>
  <c r="DT248" i="11"/>
  <c r="DS248" i="11"/>
  <c r="DR248" i="11"/>
  <c r="DQ248" i="11"/>
  <c r="DP248" i="11"/>
  <c r="DO248" i="11"/>
  <c r="DN248" i="11"/>
  <c r="DM248" i="11"/>
  <c r="DL248" i="11"/>
  <c r="DK248" i="11"/>
  <c r="DJ248" i="11"/>
  <c r="DI248" i="11"/>
  <c r="DH248" i="11"/>
  <c r="DG248" i="11"/>
  <c r="DF248" i="11"/>
  <c r="DB248" i="11"/>
  <c r="DA248" i="11"/>
  <c r="CZ248" i="11"/>
  <c r="CY248" i="11"/>
  <c r="CX248" i="11"/>
  <c r="CW248" i="11"/>
  <c r="CV248" i="11"/>
  <c r="CU248" i="11"/>
  <c r="CT248" i="11"/>
  <c r="CS248" i="11"/>
  <c r="CR248" i="11"/>
  <c r="CQ248" i="11"/>
  <c r="CP248" i="11"/>
  <c r="CO248" i="11"/>
  <c r="CN248" i="11"/>
  <c r="CM248" i="11"/>
  <c r="CG248" i="11"/>
  <c r="CE248" i="11"/>
  <c r="CD248" i="11"/>
  <c r="BY248" i="11"/>
  <c r="BL248" i="11"/>
  <c r="BK248" i="11"/>
  <c r="BJ248" i="11"/>
  <c r="BI248" i="11"/>
  <c r="BH248" i="11"/>
  <c r="BG248" i="11"/>
  <c r="BF248" i="11"/>
  <c r="BE248" i="11"/>
  <c r="BD248" i="11"/>
  <c r="BC248" i="11"/>
  <c r="BB248" i="11"/>
  <c r="BA248" i="11"/>
  <c r="AZ248" i="11"/>
  <c r="AY248" i="11"/>
  <c r="AX248" i="11"/>
  <c r="AW248" i="11"/>
  <c r="AV248" i="11"/>
  <c r="AU248" i="11"/>
  <c r="AT248" i="11"/>
  <c r="AS248" i="11"/>
  <c r="AR248" i="11"/>
  <c r="AQ248" i="11"/>
  <c r="AP248" i="11"/>
  <c r="AO248" i="11"/>
  <c r="AN248" i="11"/>
  <c r="AM248" i="11"/>
  <c r="AL248" i="11"/>
  <c r="AK248" i="11"/>
  <c r="AJ248" i="11"/>
  <c r="AI248" i="11"/>
  <c r="AH248" i="11"/>
  <c r="AG248" i="11"/>
  <c r="AF248" i="11"/>
  <c r="AE248" i="11"/>
  <c r="AD248" i="11"/>
  <c r="AC248" i="11"/>
  <c r="AB248" i="11"/>
  <c r="AA248" i="11"/>
  <c r="Z248" i="11"/>
  <c r="Y248" i="11"/>
  <c r="X248" i="11"/>
  <c r="W248" i="11"/>
  <c r="V248" i="11"/>
  <c r="U248" i="11"/>
  <c r="T248" i="11"/>
  <c r="S248" i="11"/>
  <c r="R248" i="11"/>
  <c r="Q248" i="11"/>
  <c r="P248" i="11"/>
  <c r="O248" i="11"/>
  <c r="N248" i="11"/>
  <c r="M248" i="11"/>
  <c r="L248" i="11"/>
  <c r="K248" i="11"/>
  <c r="J248" i="11"/>
  <c r="I248" i="11"/>
  <c r="H248" i="11"/>
  <c r="G248" i="11"/>
  <c r="D248" i="11"/>
  <c r="C248" i="11"/>
  <c r="B248" i="11"/>
  <c r="A248" i="11"/>
  <c r="HB247" i="11"/>
  <c r="GD246" i="11"/>
  <c r="GC246" i="11"/>
  <c r="FZ246" i="11"/>
  <c r="FY246" i="11"/>
  <c r="FX246" i="11"/>
  <c r="FW246" i="11"/>
  <c r="FV246" i="11"/>
  <c r="FU246" i="11"/>
  <c r="FT246" i="11"/>
  <c r="FS246" i="11"/>
  <c r="FR246" i="11"/>
  <c r="FQ246" i="11"/>
  <c r="FP246" i="11"/>
  <c r="FO246" i="11"/>
  <c r="FN246" i="11"/>
  <c r="FM246" i="11"/>
  <c r="FL246" i="11"/>
  <c r="FK246" i="11"/>
  <c r="FJ246" i="11"/>
  <c r="FI246" i="11"/>
  <c r="FH246" i="11"/>
  <c r="FG246" i="11"/>
  <c r="FF246" i="11"/>
  <c r="FE246" i="11"/>
  <c r="FD246" i="11"/>
  <c r="FC246" i="11"/>
  <c r="FB246" i="11"/>
  <c r="FA246" i="11"/>
  <c r="EZ246" i="11"/>
  <c r="EY246" i="11"/>
  <c r="EX246" i="11"/>
  <c r="EW246" i="11"/>
  <c r="EV246" i="11"/>
  <c r="EU246" i="11"/>
  <c r="ET246" i="11"/>
  <c r="ES246" i="11"/>
  <c r="ER246" i="11"/>
  <c r="EQ246" i="11"/>
  <c r="EP246" i="11"/>
  <c r="EO246" i="11"/>
  <c r="EN246" i="11"/>
  <c r="EM246" i="11"/>
  <c r="EL246" i="11"/>
  <c r="EK246" i="11"/>
  <c r="EJ246" i="11"/>
  <c r="EI246" i="11"/>
  <c r="EH246" i="11"/>
  <c r="EG246" i="11"/>
  <c r="EF246" i="11"/>
  <c r="EE246" i="11"/>
  <c r="ED246" i="11"/>
  <c r="EC246" i="11"/>
  <c r="EB246" i="11"/>
  <c r="EA246" i="11"/>
  <c r="DZ246" i="11"/>
  <c r="DY246" i="11"/>
  <c r="DX246" i="11"/>
  <c r="DW246" i="11"/>
  <c r="DV246" i="11"/>
  <c r="DU246" i="11"/>
  <c r="DT246" i="11"/>
  <c r="DS246" i="11"/>
  <c r="DR246" i="11"/>
  <c r="DQ246" i="11"/>
  <c r="DP246" i="11"/>
  <c r="DO246" i="11"/>
  <c r="DM246" i="11"/>
  <c r="DL246" i="11"/>
  <c r="DK246" i="11"/>
  <c r="DJ246" i="11"/>
  <c r="DI246" i="11"/>
  <c r="DH246" i="11"/>
  <c r="DG246" i="11"/>
  <c r="DF246" i="11"/>
  <c r="DB246" i="11"/>
  <c r="DA246" i="11"/>
  <c r="CZ246" i="11"/>
  <c r="CY246" i="11"/>
  <c r="CX246" i="11"/>
  <c r="CW246" i="11"/>
  <c r="CV246" i="11"/>
  <c r="CU246" i="11"/>
  <c r="CT246" i="11"/>
  <c r="CS246" i="11"/>
  <c r="CR246" i="11"/>
  <c r="CQ246" i="11"/>
  <c r="CP246" i="11"/>
  <c r="CO246" i="11"/>
  <c r="CN246" i="11"/>
  <c r="CM246" i="11"/>
  <c r="CG246" i="11"/>
  <c r="CF246" i="11"/>
  <c r="CD246" i="11"/>
  <c r="CC246" i="11"/>
  <c r="CA246" i="11"/>
  <c r="BY246" i="11"/>
  <c r="BL246" i="11"/>
  <c r="BK246" i="11"/>
  <c r="BJ246" i="11"/>
  <c r="BI246" i="11"/>
  <c r="BH246" i="11"/>
  <c r="BG246" i="11"/>
  <c r="BF246" i="11"/>
  <c r="BE246" i="11"/>
  <c r="BD246" i="11"/>
  <c r="BC246" i="11"/>
  <c r="BB246" i="11"/>
  <c r="BA246" i="11"/>
  <c r="AZ246" i="11"/>
  <c r="AY246" i="11"/>
  <c r="AX246" i="11"/>
  <c r="AW246" i="11"/>
  <c r="AV246" i="11"/>
  <c r="AU246" i="11"/>
  <c r="AT246" i="11"/>
  <c r="AS246" i="11"/>
  <c r="AR246" i="11"/>
  <c r="AQ246" i="11"/>
  <c r="AP246" i="11"/>
  <c r="AO246" i="11"/>
  <c r="AN246" i="11"/>
  <c r="AM246" i="11"/>
  <c r="AL246" i="11"/>
  <c r="AK246" i="11"/>
  <c r="AJ246" i="11"/>
  <c r="AI246" i="11"/>
  <c r="AH246" i="11"/>
  <c r="AG246" i="11"/>
  <c r="AF246" i="11"/>
  <c r="AE246" i="11"/>
  <c r="AD246" i="11"/>
  <c r="AC246" i="11"/>
  <c r="AB246" i="11"/>
  <c r="AA246" i="11"/>
  <c r="Z246" i="11"/>
  <c r="Y246" i="11"/>
  <c r="X246" i="11"/>
  <c r="W246" i="11"/>
  <c r="V246" i="11"/>
  <c r="U246" i="11"/>
  <c r="T246" i="11"/>
  <c r="S246" i="11"/>
  <c r="R246" i="11"/>
  <c r="Q246" i="11"/>
  <c r="P246" i="11"/>
  <c r="O246" i="11"/>
  <c r="N246" i="11"/>
  <c r="M246" i="11"/>
  <c r="L246" i="11"/>
  <c r="K246" i="11"/>
  <c r="J246" i="11"/>
  <c r="I246" i="11"/>
  <c r="H246" i="11"/>
  <c r="G246" i="11"/>
  <c r="D246" i="11"/>
  <c r="C246" i="11"/>
  <c r="B246" i="11"/>
  <c r="A246" i="11"/>
  <c r="HB245" i="11"/>
  <c r="GD244" i="11"/>
  <c r="GC244" i="11"/>
  <c r="FZ244" i="11"/>
  <c r="FY244" i="11"/>
  <c r="FX244" i="11"/>
  <c r="FW244" i="11"/>
  <c r="FV244" i="11"/>
  <c r="FU244" i="11"/>
  <c r="FT244" i="11"/>
  <c r="FS244" i="11"/>
  <c r="FR244" i="11"/>
  <c r="FQ244" i="11"/>
  <c r="FP244" i="11"/>
  <c r="FO244" i="11"/>
  <c r="FN244" i="11"/>
  <c r="FM244" i="11"/>
  <c r="FL244" i="11"/>
  <c r="FK244" i="11"/>
  <c r="FJ244" i="11"/>
  <c r="FI244" i="11"/>
  <c r="FH244" i="11"/>
  <c r="FG244" i="11"/>
  <c r="FE244" i="11"/>
  <c r="FD244" i="11"/>
  <c r="FC244" i="11"/>
  <c r="FB244" i="11"/>
  <c r="FA244" i="11"/>
  <c r="EZ244" i="11"/>
  <c r="EY244" i="11"/>
  <c r="EX244" i="11"/>
  <c r="EW244" i="11"/>
  <c r="EV244" i="11"/>
  <c r="EU244" i="11"/>
  <c r="ET244" i="11"/>
  <c r="ES244" i="11"/>
  <c r="ER244" i="11"/>
  <c r="EQ244" i="11"/>
  <c r="EP244" i="11"/>
  <c r="EO244" i="11"/>
  <c r="EN244" i="11"/>
  <c r="EM244" i="11"/>
  <c r="EL244" i="11"/>
  <c r="EK244" i="11"/>
  <c r="EJ244" i="11"/>
  <c r="EI244" i="11"/>
  <c r="EH244" i="11"/>
  <c r="EG244" i="11"/>
  <c r="EF244" i="11"/>
  <c r="EE244" i="11"/>
  <c r="ED244" i="11"/>
  <c r="EC244" i="11"/>
  <c r="EB244" i="11"/>
  <c r="EA244" i="11"/>
  <c r="DZ244" i="11"/>
  <c r="DY244" i="11"/>
  <c r="DX244" i="11"/>
  <c r="DW244" i="11"/>
  <c r="DV244" i="11"/>
  <c r="DU244" i="11"/>
  <c r="DT244" i="11"/>
  <c r="DS244" i="11"/>
  <c r="DR244" i="11"/>
  <c r="DQ244" i="11"/>
  <c r="DP244" i="11"/>
  <c r="DO244" i="11"/>
  <c r="DM244" i="11"/>
  <c r="DL244" i="11"/>
  <c r="DK244" i="11"/>
  <c r="DJ244" i="11"/>
  <c r="DI244" i="11"/>
  <c r="DH244" i="11"/>
  <c r="DG244" i="11"/>
  <c r="DF244" i="11"/>
  <c r="DB244" i="11"/>
  <c r="DA244" i="11"/>
  <c r="CZ244" i="11"/>
  <c r="CY244" i="11"/>
  <c r="CX244" i="11"/>
  <c r="CW244" i="11"/>
  <c r="CV244" i="11"/>
  <c r="CU244" i="11"/>
  <c r="CT244" i="11"/>
  <c r="CS244" i="11"/>
  <c r="CR244" i="11"/>
  <c r="CQ244" i="11"/>
  <c r="CP244" i="11"/>
  <c r="CO244" i="11"/>
  <c r="CN244" i="11"/>
  <c r="CM244" i="11"/>
  <c r="CG244" i="11"/>
  <c r="CF244" i="11"/>
  <c r="CD244" i="11"/>
  <c r="CC244" i="11"/>
  <c r="CA244" i="11"/>
  <c r="BY244" i="11"/>
  <c r="BL244" i="11"/>
  <c r="BK244" i="11"/>
  <c r="BJ244" i="11"/>
  <c r="BI244" i="11"/>
  <c r="BH244" i="11"/>
  <c r="BG244" i="11"/>
  <c r="BF244" i="11"/>
  <c r="BE244" i="11"/>
  <c r="BD244" i="11"/>
  <c r="BC244" i="11"/>
  <c r="BB244" i="11"/>
  <c r="BA244" i="11"/>
  <c r="AZ244" i="11"/>
  <c r="AY244" i="11"/>
  <c r="AX244" i="11"/>
  <c r="AW244" i="11"/>
  <c r="AV244" i="11"/>
  <c r="AU244" i="11"/>
  <c r="AT244" i="11"/>
  <c r="AS244" i="11"/>
  <c r="AR244" i="11"/>
  <c r="AQ244" i="11"/>
  <c r="AP244" i="11"/>
  <c r="AO244" i="11"/>
  <c r="AN244" i="11"/>
  <c r="AM244" i="11"/>
  <c r="AL244" i="11"/>
  <c r="AK244" i="11"/>
  <c r="AJ244" i="11"/>
  <c r="AI244" i="11"/>
  <c r="AH244" i="11"/>
  <c r="AG244" i="11"/>
  <c r="AF244" i="11"/>
  <c r="AE244" i="11"/>
  <c r="AD244" i="11"/>
  <c r="AC244" i="11"/>
  <c r="AB244" i="11"/>
  <c r="AA244" i="11"/>
  <c r="Z244" i="11"/>
  <c r="Y244" i="11"/>
  <c r="X244" i="11"/>
  <c r="W244" i="11"/>
  <c r="V244" i="11"/>
  <c r="U244" i="11"/>
  <c r="T244" i="11"/>
  <c r="S244" i="11"/>
  <c r="R244" i="11"/>
  <c r="Q244" i="11"/>
  <c r="P244" i="11"/>
  <c r="O244" i="11"/>
  <c r="N244" i="11"/>
  <c r="M244" i="11"/>
  <c r="L244" i="11"/>
  <c r="K244" i="11"/>
  <c r="J244" i="11"/>
  <c r="I244" i="11"/>
  <c r="H244" i="11"/>
  <c r="G244" i="11"/>
  <c r="D244" i="11"/>
  <c r="C244" i="11"/>
  <c r="B244" i="11"/>
  <c r="A244" i="11"/>
  <c r="HB243" i="11"/>
  <c r="GD242" i="11"/>
  <c r="GC242" i="11"/>
  <c r="FZ242" i="11"/>
  <c r="FY242" i="11"/>
  <c r="FX242" i="11"/>
  <c r="FW242" i="11"/>
  <c r="FV242" i="11"/>
  <c r="FU242" i="11"/>
  <c r="FT242" i="11"/>
  <c r="FS242" i="11"/>
  <c r="FR242" i="11"/>
  <c r="FQ242" i="11"/>
  <c r="FP242" i="11"/>
  <c r="FO242" i="11"/>
  <c r="FN242" i="11"/>
  <c r="FM242" i="11"/>
  <c r="FL242" i="11"/>
  <c r="FK242" i="11"/>
  <c r="FJ242" i="11"/>
  <c r="FI242" i="11"/>
  <c r="FH242" i="11"/>
  <c r="FG242" i="11"/>
  <c r="FF242" i="11"/>
  <c r="FE242" i="11"/>
  <c r="FD242" i="11"/>
  <c r="FC242" i="11"/>
  <c r="FB242" i="11"/>
  <c r="FA242" i="11"/>
  <c r="EZ242" i="11"/>
  <c r="EY242" i="11"/>
  <c r="EX242" i="11"/>
  <c r="EW242" i="11"/>
  <c r="EV242" i="11"/>
  <c r="EU242" i="11"/>
  <c r="ET242" i="11"/>
  <c r="ES242" i="11"/>
  <c r="ER242" i="11"/>
  <c r="EQ242" i="11"/>
  <c r="EP242" i="11"/>
  <c r="EO242" i="11"/>
  <c r="EN242" i="11"/>
  <c r="EM242" i="11"/>
  <c r="EL242" i="11"/>
  <c r="EK242" i="11"/>
  <c r="EJ242" i="11"/>
  <c r="EI242" i="11"/>
  <c r="EH242" i="11"/>
  <c r="EG242" i="11"/>
  <c r="EF242" i="11"/>
  <c r="EE242" i="11"/>
  <c r="ED242" i="11"/>
  <c r="EC242" i="11"/>
  <c r="EB242" i="11"/>
  <c r="EA242" i="11"/>
  <c r="DZ242" i="11"/>
  <c r="DY242" i="11"/>
  <c r="DX242" i="11"/>
  <c r="DW242" i="11"/>
  <c r="DV242" i="11"/>
  <c r="DU242" i="11"/>
  <c r="DT242" i="11"/>
  <c r="DS242" i="11"/>
  <c r="DR242" i="11"/>
  <c r="DQ242" i="11"/>
  <c r="DP242" i="11"/>
  <c r="DO242" i="11"/>
  <c r="DN242" i="11"/>
  <c r="DM242" i="11"/>
  <c r="DL242" i="11"/>
  <c r="DK242" i="11"/>
  <c r="DJ242" i="11"/>
  <c r="DI242" i="11"/>
  <c r="DH242" i="11"/>
  <c r="DG242" i="11"/>
  <c r="DF242" i="11"/>
  <c r="DB242" i="11"/>
  <c r="DA242" i="11"/>
  <c r="CZ242" i="11"/>
  <c r="CY242" i="11"/>
  <c r="CX242" i="11"/>
  <c r="CW242" i="11"/>
  <c r="CV242" i="11"/>
  <c r="CU242" i="11"/>
  <c r="CT242" i="11"/>
  <c r="CS242" i="11"/>
  <c r="CR242" i="11"/>
  <c r="CQ242" i="11"/>
  <c r="CP242" i="11"/>
  <c r="CO242" i="11"/>
  <c r="CN242" i="11"/>
  <c r="CM242" i="11"/>
  <c r="CG242" i="11"/>
  <c r="CE242" i="11"/>
  <c r="CD242" i="11"/>
  <c r="CC242" i="11"/>
  <c r="CB242" i="11"/>
  <c r="BL242" i="11"/>
  <c r="BK242" i="11"/>
  <c r="BJ242" i="11"/>
  <c r="BI242" i="11"/>
  <c r="BH242" i="11"/>
  <c r="BG242" i="11"/>
  <c r="BF242" i="11"/>
  <c r="BE242" i="11"/>
  <c r="BD242" i="11"/>
  <c r="BC242" i="11"/>
  <c r="BB242" i="11"/>
  <c r="BA242" i="11"/>
  <c r="AZ242" i="11"/>
  <c r="AY242" i="11"/>
  <c r="AX242" i="11"/>
  <c r="AW242" i="11"/>
  <c r="AV242" i="11"/>
  <c r="AU242" i="11"/>
  <c r="AT242" i="11"/>
  <c r="AS242" i="11"/>
  <c r="AR242" i="11"/>
  <c r="AQ242" i="11"/>
  <c r="AP242" i="11"/>
  <c r="AO242" i="11"/>
  <c r="AN242" i="11"/>
  <c r="AM242" i="11"/>
  <c r="AL242" i="11"/>
  <c r="AK242" i="11"/>
  <c r="AJ242" i="11"/>
  <c r="AI242" i="11"/>
  <c r="AH242" i="11"/>
  <c r="AG242" i="11"/>
  <c r="AF242" i="11"/>
  <c r="AE242" i="11"/>
  <c r="AD242" i="11"/>
  <c r="AC242" i="11"/>
  <c r="AB242" i="11"/>
  <c r="AA242" i="11"/>
  <c r="Z242" i="11"/>
  <c r="Y242" i="11"/>
  <c r="X242" i="11"/>
  <c r="W242" i="11"/>
  <c r="V242" i="11"/>
  <c r="U242" i="11"/>
  <c r="T242" i="11"/>
  <c r="S242" i="11"/>
  <c r="R242" i="11"/>
  <c r="Q242" i="11"/>
  <c r="P242" i="11"/>
  <c r="O242" i="11"/>
  <c r="N242" i="11"/>
  <c r="M242" i="11"/>
  <c r="L242" i="11"/>
  <c r="K242" i="11"/>
  <c r="J242" i="11"/>
  <c r="I242" i="11"/>
  <c r="H242" i="11"/>
  <c r="G242" i="11"/>
  <c r="D242" i="11"/>
  <c r="C242" i="11"/>
  <c r="B242" i="11"/>
  <c r="A242" i="11"/>
  <c r="HB241" i="11"/>
  <c r="GD512" i="11"/>
  <c r="GC512" i="11"/>
  <c r="FZ512" i="11"/>
  <c r="FY512" i="11"/>
  <c r="FX512" i="11"/>
  <c r="FW512" i="11"/>
  <c r="FV512" i="11"/>
  <c r="FU512" i="11"/>
  <c r="FT512" i="11"/>
  <c r="FS512" i="11"/>
  <c r="FR512" i="11"/>
  <c r="FQ512" i="11"/>
  <c r="FM512" i="11"/>
  <c r="FL512" i="11"/>
  <c r="FK512" i="11"/>
  <c r="FJ512" i="11"/>
  <c r="FI512" i="11"/>
  <c r="FH512" i="11"/>
  <c r="FG512" i="11"/>
  <c r="FF512" i="11"/>
  <c r="FE512" i="11"/>
  <c r="FD512" i="11"/>
  <c r="FC512" i="11"/>
  <c r="FB512" i="11"/>
  <c r="FA512" i="11"/>
  <c r="EZ512" i="11"/>
  <c r="EY512" i="11"/>
  <c r="EX512" i="11"/>
  <c r="EW512" i="11"/>
  <c r="EV512" i="11"/>
  <c r="EU512" i="11"/>
  <c r="ET512" i="11"/>
  <c r="ES512" i="11"/>
  <c r="ER512" i="11"/>
  <c r="EQ512" i="11"/>
  <c r="EP512" i="11"/>
  <c r="EO512" i="11"/>
  <c r="EN512" i="11"/>
  <c r="EM512" i="11"/>
  <c r="EL512" i="11"/>
  <c r="EK512" i="11"/>
  <c r="EJ512" i="11"/>
  <c r="EI512" i="11"/>
  <c r="EH512" i="11"/>
  <c r="EG512" i="11"/>
  <c r="EF512" i="11"/>
  <c r="EE512" i="11"/>
  <c r="ED512" i="11"/>
  <c r="EC512" i="11"/>
  <c r="EB512" i="11"/>
  <c r="EA512" i="11"/>
  <c r="DZ512" i="11"/>
  <c r="DY512" i="11"/>
  <c r="DX512" i="11"/>
  <c r="DW512" i="11"/>
  <c r="DV512" i="11"/>
  <c r="DU512" i="11"/>
  <c r="DT512" i="11"/>
  <c r="DS512" i="11"/>
  <c r="DR512" i="11"/>
  <c r="DQ512" i="11"/>
  <c r="DP512" i="11"/>
  <c r="DO512" i="11"/>
  <c r="DN512" i="11"/>
  <c r="DM512" i="11"/>
  <c r="DL512" i="11"/>
  <c r="DK512" i="11"/>
  <c r="DJ512" i="11"/>
  <c r="DI512" i="11"/>
  <c r="DH512" i="11"/>
  <c r="DG512" i="11"/>
  <c r="DF512" i="11"/>
  <c r="DB512" i="11"/>
  <c r="DA512" i="11"/>
  <c r="CZ512" i="11"/>
  <c r="CY512" i="11"/>
  <c r="CX512" i="11"/>
  <c r="CW512" i="11"/>
  <c r="CV512" i="11"/>
  <c r="CU512" i="11"/>
  <c r="CT512" i="11"/>
  <c r="CS512" i="11"/>
  <c r="CR512" i="11"/>
  <c r="CQ512" i="11"/>
  <c r="CP512" i="11"/>
  <c r="CO512" i="11"/>
  <c r="CN512" i="11"/>
  <c r="CM512" i="11"/>
  <c r="CG512" i="11"/>
  <c r="CE512" i="11"/>
  <c r="CD512" i="11"/>
  <c r="CC512" i="11"/>
  <c r="CB512" i="11"/>
  <c r="BL512" i="11"/>
  <c r="BK512" i="11"/>
  <c r="BJ512" i="11"/>
  <c r="BI512" i="11"/>
  <c r="BH512" i="11"/>
  <c r="BG512" i="11"/>
  <c r="BF512" i="11"/>
  <c r="BE512" i="11"/>
  <c r="BD512" i="11"/>
  <c r="BC512" i="11"/>
  <c r="BB512" i="11"/>
  <c r="BA512" i="11"/>
  <c r="AZ512" i="11"/>
  <c r="AY512" i="11"/>
  <c r="AX512" i="11"/>
  <c r="AW512" i="11"/>
  <c r="AV512" i="11"/>
  <c r="AU512" i="11"/>
  <c r="AT512" i="11"/>
  <c r="AS512" i="11"/>
  <c r="AR512" i="11"/>
  <c r="AQ512" i="11"/>
  <c r="AP512" i="11"/>
  <c r="AO512" i="11"/>
  <c r="AN512" i="11"/>
  <c r="AM512" i="11"/>
  <c r="AL512" i="11"/>
  <c r="AK512" i="11"/>
  <c r="AJ512" i="11"/>
  <c r="AI512" i="11"/>
  <c r="AH512" i="11"/>
  <c r="AG512" i="11"/>
  <c r="AF512" i="11"/>
  <c r="AE512" i="11"/>
  <c r="AD512" i="11"/>
  <c r="AC512" i="11"/>
  <c r="AB512" i="11"/>
  <c r="AA512" i="11"/>
  <c r="Z512" i="11"/>
  <c r="Y512" i="11"/>
  <c r="X512" i="11"/>
  <c r="W512" i="11"/>
  <c r="V512" i="11"/>
  <c r="U512" i="11"/>
  <c r="T512" i="11"/>
  <c r="S512" i="11"/>
  <c r="R512" i="11"/>
  <c r="Q512" i="11"/>
  <c r="P512" i="11"/>
  <c r="O512" i="11"/>
  <c r="N512" i="11"/>
  <c r="M512" i="11"/>
  <c r="L512" i="11"/>
  <c r="K512" i="11"/>
  <c r="J512" i="11"/>
  <c r="I512" i="11"/>
  <c r="H512" i="11"/>
  <c r="G512" i="11"/>
  <c r="D512" i="11"/>
  <c r="C512" i="11"/>
  <c r="B512" i="11"/>
  <c r="A512" i="11"/>
  <c r="HB511" i="11"/>
  <c r="GD506" i="11"/>
  <c r="GC506" i="11"/>
  <c r="FZ506" i="11"/>
  <c r="FY506" i="11"/>
  <c r="FX506" i="11"/>
  <c r="FW506" i="11"/>
  <c r="FV506" i="11"/>
  <c r="FU506" i="11"/>
  <c r="FT506" i="11"/>
  <c r="FS506" i="11"/>
  <c r="FR506" i="11"/>
  <c r="FQ506" i="11"/>
  <c r="FM506" i="11"/>
  <c r="FL506" i="11"/>
  <c r="FK506" i="11"/>
  <c r="FJ506" i="11"/>
  <c r="FI506" i="11"/>
  <c r="FH506" i="11"/>
  <c r="FG506" i="11"/>
  <c r="FF506" i="11"/>
  <c r="FE506" i="11"/>
  <c r="FD506" i="11"/>
  <c r="FC506" i="11"/>
  <c r="FB506" i="11"/>
  <c r="FA506" i="11"/>
  <c r="EZ506" i="11"/>
  <c r="EY506" i="11"/>
  <c r="EX506" i="11"/>
  <c r="EW506" i="11"/>
  <c r="EV506" i="11"/>
  <c r="EU506" i="11"/>
  <c r="ET506" i="11"/>
  <c r="ES506" i="11"/>
  <c r="ER506" i="11"/>
  <c r="EQ506" i="11"/>
  <c r="EP506" i="11"/>
  <c r="EO506" i="11"/>
  <c r="EN506" i="11"/>
  <c r="EM506" i="11"/>
  <c r="EL506" i="11"/>
  <c r="EK506" i="11"/>
  <c r="EJ506" i="11"/>
  <c r="EI506" i="11"/>
  <c r="EH506" i="11"/>
  <c r="EG506" i="11"/>
  <c r="EF506" i="11"/>
  <c r="EE506" i="11"/>
  <c r="ED506" i="11"/>
  <c r="EC506" i="11"/>
  <c r="EB506" i="11"/>
  <c r="EA506" i="11"/>
  <c r="DZ506" i="11"/>
  <c r="DY506" i="11"/>
  <c r="DX506" i="11"/>
  <c r="DW506" i="11"/>
  <c r="DV506" i="11"/>
  <c r="DU506" i="11"/>
  <c r="DT506" i="11"/>
  <c r="DS506" i="11"/>
  <c r="DR506" i="11"/>
  <c r="DQ506" i="11"/>
  <c r="DP506" i="11"/>
  <c r="DO506" i="11"/>
  <c r="DN506" i="11"/>
  <c r="DM506" i="11"/>
  <c r="DL506" i="11"/>
  <c r="DK506" i="11"/>
  <c r="DJ506" i="11"/>
  <c r="DI506" i="11"/>
  <c r="DH506" i="11"/>
  <c r="DG506" i="11"/>
  <c r="DF506" i="11"/>
  <c r="DB506" i="11"/>
  <c r="DA506" i="11"/>
  <c r="CZ506" i="11"/>
  <c r="CY506" i="11"/>
  <c r="CX506" i="11"/>
  <c r="CW506" i="11"/>
  <c r="CV506" i="11"/>
  <c r="CU506" i="11"/>
  <c r="CT506" i="11"/>
  <c r="CS506" i="11"/>
  <c r="CR506" i="11"/>
  <c r="CQ506" i="11"/>
  <c r="CP506" i="11"/>
  <c r="CO506" i="11"/>
  <c r="CN506" i="11"/>
  <c r="CM506" i="11"/>
  <c r="CG506" i="11"/>
  <c r="CD506" i="11"/>
  <c r="CC506" i="11"/>
  <c r="CA506" i="11"/>
  <c r="BY506" i="11"/>
  <c r="BL506" i="11"/>
  <c r="BK506" i="11"/>
  <c r="BJ506" i="11"/>
  <c r="BI506" i="11"/>
  <c r="BH506" i="11"/>
  <c r="BG506" i="11"/>
  <c r="BF506" i="11"/>
  <c r="BE506" i="11"/>
  <c r="BD506" i="11"/>
  <c r="BC506" i="11"/>
  <c r="BB506" i="11"/>
  <c r="BA506" i="11"/>
  <c r="AZ506" i="11"/>
  <c r="AY506" i="11"/>
  <c r="AX506" i="11"/>
  <c r="AW506" i="11"/>
  <c r="AV506" i="11"/>
  <c r="AU506" i="11"/>
  <c r="AT506" i="11"/>
  <c r="AS506" i="11"/>
  <c r="AR506" i="11"/>
  <c r="AQ506" i="11"/>
  <c r="AP506" i="11"/>
  <c r="AO506" i="11"/>
  <c r="AN506" i="11"/>
  <c r="AM506" i="11"/>
  <c r="AL506" i="11"/>
  <c r="AK506" i="11"/>
  <c r="AJ506" i="11"/>
  <c r="AI506" i="11"/>
  <c r="AH506" i="11"/>
  <c r="AG506" i="11"/>
  <c r="AF506" i="11"/>
  <c r="AE506" i="11"/>
  <c r="AD506" i="11"/>
  <c r="AC506" i="11"/>
  <c r="AB506" i="11"/>
  <c r="AA506" i="11"/>
  <c r="Z506" i="11"/>
  <c r="Y506" i="11"/>
  <c r="X506" i="11"/>
  <c r="W506" i="11"/>
  <c r="V506" i="11"/>
  <c r="U506" i="11"/>
  <c r="T506" i="11"/>
  <c r="S506" i="11"/>
  <c r="R506" i="11"/>
  <c r="Q506" i="11"/>
  <c r="P506" i="11"/>
  <c r="O506" i="11"/>
  <c r="N506" i="11"/>
  <c r="M506" i="11"/>
  <c r="L506" i="11"/>
  <c r="K506" i="11"/>
  <c r="J506" i="11"/>
  <c r="I506" i="11"/>
  <c r="H506" i="11"/>
  <c r="G506" i="11"/>
  <c r="D506" i="11"/>
  <c r="C506" i="11"/>
  <c r="B506" i="11"/>
  <c r="A506" i="11"/>
  <c r="HB505" i="11"/>
  <c r="GD504" i="11"/>
  <c r="GC504" i="11"/>
  <c r="FZ504" i="11"/>
  <c r="FY504" i="11"/>
  <c r="FX504" i="11"/>
  <c r="FW504" i="11"/>
  <c r="FV504" i="11"/>
  <c r="FU504" i="11"/>
  <c r="FT504" i="11"/>
  <c r="FS504" i="11"/>
  <c r="FR504" i="11"/>
  <c r="FQ504" i="11"/>
  <c r="FM504" i="11"/>
  <c r="FL504" i="11"/>
  <c r="FK504" i="11"/>
  <c r="FJ504" i="11"/>
  <c r="FI504" i="11"/>
  <c r="FH504" i="11"/>
  <c r="FG504" i="11"/>
  <c r="FF504" i="11"/>
  <c r="FE504" i="11"/>
  <c r="FD504" i="11"/>
  <c r="FC504" i="11"/>
  <c r="FB504" i="11"/>
  <c r="FA504" i="11"/>
  <c r="EZ504" i="11"/>
  <c r="EY504" i="11"/>
  <c r="EX504" i="11"/>
  <c r="EW504" i="11"/>
  <c r="EV504" i="11"/>
  <c r="EU504" i="11"/>
  <c r="ET504" i="11"/>
  <c r="ES504" i="11"/>
  <c r="ER504" i="11"/>
  <c r="EQ504" i="11"/>
  <c r="EP504" i="11"/>
  <c r="EO504" i="11"/>
  <c r="EN504" i="11"/>
  <c r="EM504" i="11"/>
  <c r="EL504" i="11"/>
  <c r="EK504" i="11"/>
  <c r="EJ504" i="11"/>
  <c r="EI504" i="11"/>
  <c r="EH504" i="11"/>
  <c r="EG504" i="11"/>
  <c r="EF504" i="11"/>
  <c r="EE504" i="11"/>
  <c r="ED504" i="11"/>
  <c r="EC504" i="11"/>
  <c r="EB504" i="11"/>
  <c r="EA504" i="11"/>
  <c r="DZ504" i="11"/>
  <c r="DY504" i="11"/>
  <c r="DX504" i="11"/>
  <c r="DW504" i="11"/>
  <c r="DV504" i="11"/>
  <c r="DU504" i="11"/>
  <c r="DT504" i="11"/>
  <c r="DS504" i="11"/>
  <c r="DR504" i="11"/>
  <c r="DQ504" i="11"/>
  <c r="DP504" i="11"/>
  <c r="DO504" i="11"/>
  <c r="DN504" i="11"/>
  <c r="DM504" i="11"/>
  <c r="DL504" i="11"/>
  <c r="DK504" i="11"/>
  <c r="DJ504" i="11"/>
  <c r="DI504" i="11"/>
  <c r="DH504" i="11"/>
  <c r="DG504" i="11"/>
  <c r="DF504" i="11"/>
  <c r="DB504" i="11"/>
  <c r="DA504" i="11"/>
  <c r="CZ504" i="11"/>
  <c r="CY504" i="11"/>
  <c r="CX504" i="11"/>
  <c r="CW504" i="11"/>
  <c r="CV504" i="11"/>
  <c r="CU504" i="11"/>
  <c r="CT504" i="11"/>
  <c r="CS504" i="11"/>
  <c r="CR504" i="11"/>
  <c r="CQ504" i="11"/>
  <c r="CP504" i="11"/>
  <c r="CO504" i="11"/>
  <c r="CN504" i="11"/>
  <c r="CM504" i="11"/>
  <c r="CG504" i="11"/>
  <c r="CE504" i="11"/>
  <c r="CD504" i="11"/>
  <c r="BY504" i="11"/>
  <c r="BL504" i="11"/>
  <c r="BK504" i="11"/>
  <c r="BJ504" i="11"/>
  <c r="BI504" i="11"/>
  <c r="BH504" i="11"/>
  <c r="BG504" i="11"/>
  <c r="BF504" i="11"/>
  <c r="BE504" i="11"/>
  <c r="BD504" i="11"/>
  <c r="BC504" i="11"/>
  <c r="BB504" i="11"/>
  <c r="BA504" i="11"/>
  <c r="AZ504" i="11"/>
  <c r="AY504" i="11"/>
  <c r="AX504" i="11"/>
  <c r="AW504" i="11"/>
  <c r="AV504" i="11"/>
  <c r="AU504" i="11"/>
  <c r="AT504" i="11"/>
  <c r="AS504" i="11"/>
  <c r="AR504" i="11"/>
  <c r="AQ504" i="11"/>
  <c r="AP504" i="11"/>
  <c r="AO504" i="11"/>
  <c r="AN504" i="11"/>
  <c r="AM504" i="11"/>
  <c r="AL504" i="11"/>
  <c r="AK504" i="11"/>
  <c r="AJ504" i="11"/>
  <c r="AI504" i="11"/>
  <c r="AH504" i="11"/>
  <c r="AG504" i="11"/>
  <c r="AF504" i="11"/>
  <c r="AE504" i="11"/>
  <c r="AD504" i="11"/>
  <c r="AC504" i="11"/>
  <c r="AB504" i="11"/>
  <c r="AA504" i="11"/>
  <c r="Z504" i="11"/>
  <c r="Y504" i="11"/>
  <c r="X504" i="11"/>
  <c r="W504" i="11"/>
  <c r="V504" i="11"/>
  <c r="U504" i="11"/>
  <c r="T504" i="11"/>
  <c r="S504" i="11"/>
  <c r="R504" i="11"/>
  <c r="Q504" i="11"/>
  <c r="P504" i="11"/>
  <c r="O504" i="11"/>
  <c r="N504" i="11"/>
  <c r="M504" i="11"/>
  <c r="L504" i="11"/>
  <c r="K504" i="11"/>
  <c r="J504" i="11"/>
  <c r="I504" i="11"/>
  <c r="H504" i="11"/>
  <c r="G504" i="11"/>
  <c r="D504" i="11"/>
  <c r="C504" i="11"/>
  <c r="B504" i="11"/>
  <c r="A504" i="11"/>
  <c r="HB503" i="11"/>
  <c r="GD502" i="11"/>
  <c r="GC502" i="11"/>
  <c r="FZ502" i="11"/>
  <c r="FY502" i="11"/>
  <c r="FX502" i="11"/>
  <c r="FW502" i="11"/>
  <c r="FV502" i="11"/>
  <c r="FU502" i="11"/>
  <c r="FT502" i="11"/>
  <c r="FS502" i="11"/>
  <c r="FR502" i="11"/>
  <c r="FQ502" i="11"/>
  <c r="FM502" i="11"/>
  <c r="FL502" i="11"/>
  <c r="FK502" i="11"/>
  <c r="FJ502" i="11"/>
  <c r="FI502" i="11"/>
  <c r="FH502" i="11"/>
  <c r="FG502" i="11"/>
  <c r="FF502" i="11"/>
  <c r="FE502" i="11"/>
  <c r="FD502" i="11"/>
  <c r="FC502" i="11"/>
  <c r="FB502" i="11"/>
  <c r="FA502" i="11"/>
  <c r="EZ502" i="11"/>
  <c r="EY502" i="11"/>
  <c r="EX502" i="11"/>
  <c r="EW502" i="11"/>
  <c r="EV502" i="11"/>
  <c r="EU502" i="11"/>
  <c r="ET502" i="11"/>
  <c r="ES502" i="11"/>
  <c r="ER502" i="11"/>
  <c r="EQ502" i="11"/>
  <c r="EP502" i="11"/>
  <c r="EO502" i="11"/>
  <c r="EN502" i="11"/>
  <c r="EM502" i="11"/>
  <c r="EL502" i="11"/>
  <c r="EK502" i="11"/>
  <c r="EJ502" i="11"/>
  <c r="EI502" i="11"/>
  <c r="EH502" i="11"/>
  <c r="EG502" i="11"/>
  <c r="EF502" i="11"/>
  <c r="EE502" i="11"/>
  <c r="ED502" i="11"/>
  <c r="EC502" i="11"/>
  <c r="EB502" i="11"/>
  <c r="EA502" i="11"/>
  <c r="DZ502" i="11"/>
  <c r="DY502" i="11"/>
  <c r="DX502" i="11"/>
  <c r="DW502" i="11"/>
  <c r="DV502" i="11"/>
  <c r="DU502" i="11"/>
  <c r="DT502" i="11"/>
  <c r="DS502" i="11"/>
  <c r="DR502" i="11"/>
  <c r="DQ502" i="11"/>
  <c r="DP502" i="11"/>
  <c r="DO502" i="11"/>
  <c r="DN502" i="11"/>
  <c r="DM502" i="11"/>
  <c r="DL502" i="11"/>
  <c r="DK502" i="11"/>
  <c r="DJ502" i="11"/>
  <c r="DI502" i="11"/>
  <c r="DH502" i="11"/>
  <c r="DG502" i="11"/>
  <c r="DF502" i="11"/>
  <c r="DB502" i="11"/>
  <c r="DA502" i="11"/>
  <c r="CZ502" i="11"/>
  <c r="CY502" i="11"/>
  <c r="CX502" i="11"/>
  <c r="CW502" i="11"/>
  <c r="CV502" i="11"/>
  <c r="CU502" i="11"/>
  <c r="CT502" i="11"/>
  <c r="CS502" i="11"/>
  <c r="CR502" i="11"/>
  <c r="CQ502" i="11"/>
  <c r="CP502" i="11"/>
  <c r="CO502" i="11"/>
  <c r="CN502" i="11"/>
  <c r="CM502" i="11"/>
  <c r="CG502" i="11"/>
  <c r="CE502" i="11"/>
  <c r="CC502" i="11"/>
  <c r="CB502" i="11"/>
  <c r="BL502" i="11"/>
  <c r="BK502" i="11"/>
  <c r="BJ502" i="11"/>
  <c r="BI502" i="11"/>
  <c r="BH502" i="11"/>
  <c r="BG502" i="11"/>
  <c r="BF502" i="11"/>
  <c r="BE502" i="11"/>
  <c r="BD502" i="11"/>
  <c r="BC502" i="11"/>
  <c r="BB502" i="11"/>
  <c r="BA502" i="11"/>
  <c r="AZ502" i="11"/>
  <c r="AY502" i="11"/>
  <c r="AX502" i="11"/>
  <c r="AW502" i="11"/>
  <c r="AV502" i="11"/>
  <c r="AU502" i="11"/>
  <c r="AT502" i="11"/>
  <c r="AS502" i="11"/>
  <c r="AR502" i="11"/>
  <c r="AQ502" i="11"/>
  <c r="AP502" i="11"/>
  <c r="AO502" i="11"/>
  <c r="AN502" i="11"/>
  <c r="AM502" i="11"/>
  <c r="AL502" i="11"/>
  <c r="AK502" i="11"/>
  <c r="AJ502" i="11"/>
  <c r="AI502" i="11"/>
  <c r="AH502" i="11"/>
  <c r="AG502" i="11"/>
  <c r="AF502" i="11"/>
  <c r="AE502" i="11"/>
  <c r="AD502" i="11"/>
  <c r="AC502" i="11"/>
  <c r="AB502" i="11"/>
  <c r="AA502" i="11"/>
  <c r="Z502" i="11"/>
  <c r="Y502" i="11"/>
  <c r="X502" i="11"/>
  <c r="W502" i="11"/>
  <c r="V502" i="11"/>
  <c r="U502" i="11"/>
  <c r="T502" i="11"/>
  <c r="S502" i="11"/>
  <c r="R502" i="11"/>
  <c r="Q502" i="11"/>
  <c r="P502" i="11"/>
  <c r="O502" i="11"/>
  <c r="N502" i="11"/>
  <c r="M502" i="11"/>
  <c r="L502" i="11"/>
  <c r="K502" i="11"/>
  <c r="J502" i="11"/>
  <c r="I502" i="11"/>
  <c r="H502" i="11"/>
  <c r="G502" i="11"/>
  <c r="D502" i="11"/>
  <c r="C502" i="11"/>
  <c r="B502" i="11"/>
  <c r="A502" i="11"/>
  <c r="HB501" i="11"/>
  <c r="GD336" i="11"/>
  <c r="GC336" i="11"/>
  <c r="FZ336" i="11"/>
  <c r="FY336" i="11"/>
  <c r="FX336" i="11"/>
  <c r="FW336" i="11"/>
  <c r="FV336" i="11"/>
  <c r="FU336" i="11"/>
  <c r="FT336" i="11"/>
  <c r="FS336" i="11"/>
  <c r="FR336" i="11"/>
  <c r="FQ336" i="11"/>
  <c r="FM336" i="11"/>
  <c r="FL336" i="11"/>
  <c r="FK336" i="11"/>
  <c r="FJ336" i="11"/>
  <c r="FI336" i="11"/>
  <c r="FH336" i="11"/>
  <c r="FG336" i="11"/>
  <c r="FF336" i="11"/>
  <c r="FE336" i="11"/>
  <c r="FD336" i="11"/>
  <c r="FC336" i="11"/>
  <c r="FB336" i="11"/>
  <c r="FA336" i="11"/>
  <c r="EZ336" i="11"/>
  <c r="EY336" i="11"/>
  <c r="EX336" i="11"/>
  <c r="EW336" i="11"/>
  <c r="EV336" i="11"/>
  <c r="EU336" i="11"/>
  <c r="ET336" i="11"/>
  <c r="ES336" i="11"/>
  <c r="ER336" i="11"/>
  <c r="EQ336" i="11"/>
  <c r="EP336" i="11"/>
  <c r="EO336" i="11"/>
  <c r="EN336" i="11"/>
  <c r="EM336" i="11"/>
  <c r="EL336" i="11"/>
  <c r="EK336" i="11"/>
  <c r="EJ336" i="11"/>
  <c r="EI336" i="11"/>
  <c r="EH336" i="11"/>
  <c r="EG336" i="11"/>
  <c r="EF336" i="11"/>
  <c r="EE336" i="11"/>
  <c r="ED336" i="11"/>
  <c r="EC336" i="11"/>
  <c r="EB336" i="11"/>
  <c r="EA336" i="11"/>
  <c r="DZ336" i="11"/>
  <c r="DY336" i="11"/>
  <c r="DX336" i="11"/>
  <c r="DW336" i="11"/>
  <c r="DV336" i="11"/>
  <c r="DU336" i="11"/>
  <c r="DT336" i="11"/>
  <c r="DS336" i="11"/>
  <c r="DR336" i="11"/>
  <c r="DQ336" i="11"/>
  <c r="DP336" i="11"/>
  <c r="DO336" i="11"/>
  <c r="DN336" i="11"/>
  <c r="DM336" i="11"/>
  <c r="DL336" i="11"/>
  <c r="DK336" i="11"/>
  <c r="DJ336" i="11"/>
  <c r="DI336" i="11"/>
  <c r="DH336" i="11"/>
  <c r="DG336" i="11"/>
  <c r="DF336" i="11"/>
  <c r="DB336" i="11"/>
  <c r="DA336" i="11"/>
  <c r="CZ336" i="11"/>
  <c r="CY336" i="11"/>
  <c r="CX336" i="11"/>
  <c r="CW336" i="11"/>
  <c r="CV336" i="11"/>
  <c r="CU336" i="11"/>
  <c r="CT336" i="11"/>
  <c r="CS336" i="11"/>
  <c r="CR336" i="11"/>
  <c r="CQ336" i="11"/>
  <c r="CP336" i="11"/>
  <c r="CO336" i="11"/>
  <c r="CN336" i="11"/>
  <c r="CM336" i="11"/>
  <c r="CG336" i="11"/>
  <c r="CD336" i="11"/>
  <c r="CC336" i="11"/>
  <c r="CA336" i="11"/>
  <c r="BY336" i="11"/>
  <c r="BL336" i="11"/>
  <c r="BK336" i="11"/>
  <c r="BJ336" i="11"/>
  <c r="BI336" i="11"/>
  <c r="BH336" i="11"/>
  <c r="BG336" i="11"/>
  <c r="BF336" i="11"/>
  <c r="BE336" i="11"/>
  <c r="BD336" i="11"/>
  <c r="BC336" i="11"/>
  <c r="BB336" i="11"/>
  <c r="BA336" i="11"/>
  <c r="AZ336" i="11"/>
  <c r="AY336" i="11"/>
  <c r="AX336" i="11"/>
  <c r="AW336" i="11"/>
  <c r="AV336" i="11"/>
  <c r="AU336" i="11"/>
  <c r="AT336" i="11"/>
  <c r="AS336" i="11"/>
  <c r="AR336" i="11"/>
  <c r="AQ336" i="11"/>
  <c r="AP336" i="11"/>
  <c r="AO336" i="11"/>
  <c r="AN336" i="11"/>
  <c r="AM336" i="11"/>
  <c r="AL336" i="11"/>
  <c r="AK336" i="11"/>
  <c r="AJ336" i="11"/>
  <c r="AI336" i="11"/>
  <c r="AH336" i="11"/>
  <c r="AG336" i="11"/>
  <c r="AF336" i="11"/>
  <c r="AE336" i="11"/>
  <c r="AD336" i="11"/>
  <c r="AC336" i="11"/>
  <c r="AB336" i="11"/>
  <c r="AA336" i="11"/>
  <c r="Z336" i="11"/>
  <c r="Y336" i="11"/>
  <c r="X336" i="11"/>
  <c r="W336" i="11"/>
  <c r="V336" i="11"/>
  <c r="U336" i="11"/>
  <c r="T336" i="11"/>
  <c r="S336" i="11"/>
  <c r="R336" i="11"/>
  <c r="Q336" i="11"/>
  <c r="P336" i="11"/>
  <c r="O336" i="11"/>
  <c r="N336" i="11"/>
  <c r="M336" i="11"/>
  <c r="L336" i="11"/>
  <c r="K336" i="11"/>
  <c r="J336" i="11"/>
  <c r="I336" i="11"/>
  <c r="H336" i="11"/>
  <c r="G336" i="11"/>
  <c r="D336" i="11"/>
  <c r="C336" i="11"/>
  <c r="B336" i="11"/>
  <c r="A336" i="11"/>
  <c r="HB335" i="11"/>
  <c r="GD268" i="11"/>
  <c r="GC268" i="11"/>
  <c r="FZ268" i="11"/>
  <c r="FY268" i="11"/>
  <c r="FX268" i="11"/>
  <c r="FW268" i="11"/>
  <c r="FV268" i="11"/>
  <c r="FU268" i="11"/>
  <c r="FT268" i="11"/>
  <c r="FS268" i="11"/>
  <c r="FR268" i="11"/>
  <c r="FQ268" i="11"/>
  <c r="FP268" i="11"/>
  <c r="FO268" i="11"/>
  <c r="FN268" i="11"/>
  <c r="FM268" i="11"/>
  <c r="FL268" i="11"/>
  <c r="FK268" i="11"/>
  <c r="FJ268" i="11"/>
  <c r="FI268" i="11"/>
  <c r="FH268" i="11"/>
  <c r="FG268" i="11"/>
  <c r="FF268" i="11"/>
  <c r="FE268" i="11"/>
  <c r="FD268" i="11"/>
  <c r="FC268" i="11"/>
  <c r="FB268" i="11"/>
  <c r="FA268" i="11"/>
  <c r="EZ268" i="11"/>
  <c r="EY268" i="11"/>
  <c r="EX268" i="11"/>
  <c r="EW268" i="11"/>
  <c r="EV268" i="11"/>
  <c r="EU268" i="11"/>
  <c r="ET268" i="11"/>
  <c r="ES268" i="11"/>
  <c r="ER268" i="11"/>
  <c r="EQ268" i="11"/>
  <c r="EP268" i="11"/>
  <c r="EO268" i="11"/>
  <c r="EN268" i="11"/>
  <c r="EM268" i="11"/>
  <c r="EL268" i="11"/>
  <c r="EK268" i="11"/>
  <c r="EJ268" i="11"/>
  <c r="EI268" i="11"/>
  <c r="EH268" i="11"/>
  <c r="EG268" i="11"/>
  <c r="EF268" i="11"/>
  <c r="EE268" i="11"/>
  <c r="ED268" i="11"/>
  <c r="EC268" i="11"/>
  <c r="EB268" i="11"/>
  <c r="EA268" i="11"/>
  <c r="DZ268" i="11"/>
  <c r="DY268" i="11"/>
  <c r="DX268" i="11"/>
  <c r="DW268" i="11"/>
  <c r="DV268" i="11"/>
  <c r="DU268" i="11"/>
  <c r="DT268" i="11"/>
  <c r="DS268" i="11"/>
  <c r="DR268" i="11"/>
  <c r="DQ268" i="11"/>
  <c r="DP268" i="11"/>
  <c r="DO268" i="11"/>
  <c r="DN268" i="11"/>
  <c r="DM268" i="11"/>
  <c r="DL268" i="11"/>
  <c r="DK268" i="11"/>
  <c r="DJ268" i="11"/>
  <c r="DI268" i="11"/>
  <c r="DH268" i="11"/>
  <c r="DG268" i="11"/>
  <c r="DF268" i="11"/>
  <c r="DB268" i="11"/>
  <c r="DA268" i="11"/>
  <c r="CZ268" i="11"/>
  <c r="CY268" i="11"/>
  <c r="CX268" i="11"/>
  <c r="CW268" i="11"/>
  <c r="CV268" i="11"/>
  <c r="CU268" i="11"/>
  <c r="CT268" i="11"/>
  <c r="CS268" i="11"/>
  <c r="CR268" i="11"/>
  <c r="CQ268" i="11"/>
  <c r="CP268" i="11"/>
  <c r="CO268" i="11"/>
  <c r="CN268" i="11"/>
  <c r="CM268" i="11"/>
  <c r="CG268" i="11"/>
  <c r="CF268" i="11"/>
  <c r="CD268" i="11"/>
  <c r="CC268" i="11"/>
  <c r="BY268" i="11"/>
  <c r="BL268" i="11"/>
  <c r="BK268" i="11"/>
  <c r="BJ268" i="11"/>
  <c r="BI268" i="11"/>
  <c r="BH268" i="11"/>
  <c r="BG268" i="11"/>
  <c r="BF268" i="11"/>
  <c r="BE268" i="11"/>
  <c r="BD268" i="11"/>
  <c r="BC268" i="11"/>
  <c r="BB268" i="11"/>
  <c r="BA268" i="11"/>
  <c r="AZ268" i="11"/>
  <c r="AY268" i="11"/>
  <c r="AX268" i="11"/>
  <c r="AW268" i="11"/>
  <c r="AV268" i="11"/>
  <c r="AU268" i="11"/>
  <c r="AT268" i="11"/>
  <c r="AS268" i="11"/>
  <c r="AR268" i="11"/>
  <c r="AQ268" i="11"/>
  <c r="AP268" i="11"/>
  <c r="AO268" i="11"/>
  <c r="AN268" i="11"/>
  <c r="AM268" i="11"/>
  <c r="AL268" i="11"/>
  <c r="AK268" i="11"/>
  <c r="AJ268" i="11"/>
  <c r="AI268" i="11"/>
  <c r="AH268" i="11"/>
  <c r="AG268" i="11"/>
  <c r="AF268" i="11"/>
  <c r="AE268" i="11"/>
  <c r="AD268" i="11"/>
  <c r="AC268" i="11"/>
  <c r="AB268" i="11"/>
  <c r="AA268" i="11"/>
  <c r="Z268" i="11"/>
  <c r="Y268" i="11"/>
  <c r="X268" i="11"/>
  <c r="W268" i="11"/>
  <c r="V268" i="11"/>
  <c r="U268" i="11"/>
  <c r="T268" i="11"/>
  <c r="S268" i="11"/>
  <c r="R268" i="11"/>
  <c r="Q268" i="11"/>
  <c r="P268" i="11"/>
  <c r="O268" i="11"/>
  <c r="N268" i="11"/>
  <c r="M268" i="11"/>
  <c r="L268" i="11"/>
  <c r="K268" i="11"/>
  <c r="J268" i="11"/>
  <c r="I268" i="11"/>
  <c r="H268" i="11"/>
  <c r="G268" i="11"/>
  <c r="D268" i="11"/>
  <c r="C268" i="11"/>
  <c r="B268" i="11"/>
  <c r="A268" i="11"/>
  <c r="HB267" i="11"/>
  <c r="GD266" i="11"/>
  <c r="GC266" i="11"/>
  <c r="FZ266" i="11"/>
  <c r="FY266" i="11"/>
  <c r="FX266" i="11"/>
  <c r="FW266" i="11"/>
  <c r="FV266" i="11"/>
  <c r="FU266" i="11"/>
  <c r="FT266" i="11"/>
  <c r="FS266" i="11"/>
  <c r="FR266" i="11"/>
  <c r="FQ266" i="11"/>
  <c r="FM266" i="11"/>
  <c r="FL266" i="11"/>
  <c r="FK266" i="11"/>
  <c r="FJ266" i="11"/>
  <c r="FI266" i="11"/>
  <c r="FH266" i="11"/>
  <c r="FG266" i="11"/>
  <c r="FF266" i="11"/>
  <c r="FE266" i="11"/>
  <c r="FD266" i="11"/>
  <c r="FC266" i="11"/>
  <c r="FB266" i="11"/>
  <c r="FA266" i="11"/>
  <c r="EZ266" i="11"/>
  <c r="EY266" i="11"/>
  <c r="EX266" i="11"/>
  <c r="EW266" i="11"/>
  <c r="EV266" i="11"/>
  <c r="EU266" i="11"/>
  <c r="ET266" i="11"/>
  <c r="ES266" i="11"/>
  <c r="ER266" i="11"/>
  <c r="EQ266" i="11"/>
  <c r="EP266" i="11"/>
  <c r="EO266" i="11"/>
  <c r="EN266" i="11"/>
  <c r="EM266" i="11"/>
  <c r="EL266" i="11"/>
  <c r="EK266" i="11"/>
  <c r="EJ266" i="11"/>
  <c r="EI266" i="11"/>
  <c r="EH266" i="11"/>
  <c r="EG266" i="11"/>
  <c r="EF266" i="11"/>
  <c r="EE266" i="11"/>
  <c r="ED266" i="11"/>
  <c r="EC266" i="11"/>
  <c r="EB266" i="11"/>
  <c r="EA266" i="11"/>
  <c r="DZ266" i="11"/>
  <c r="DY266" i="11"/>
  <c r="DX266" i="11"/>
  <c r="DW266" i="11"/>
  <c r="DV266" i="11"/>
  <c r="DU266" i="11"/>
  <c r="DT266" i="11"/>
  <c r="DS266" i="11"/>
  <c r="DR266" i="11"/>
  <c r="DQ266" i="11"/>
  <c r="DP266" i="11"/>
  <c r="DO266" i="11"/>
  <c r="DN266" i="11"/>
  <c r="DM266" i="11"/>
  <c r="DL266" i="11"/>
  <c r="DK266" i="11"/>
  <c r="DJ266" i="11"/>
  <c r="DI266" i="11"/>
  <c r="DH266" i="11"/>
  <c r="DG266" i="11"/>
  <c r="DF266" i="11"/>
  <c r="DB266" i="11"/>
  <c r="DA266" i="11"/>
  <c r="CZ266" i="11"/>
  <c r="CY266" i="11"/>
  <c r="CX266" i="11"/>
  <c r="CW266" i="11"/>
  <c r="CV266" i="11"/>
  <c r="CU266" i="11"/>
  <c r="CT266" i="11"/>
  <c r="CS266" i="11"/>
  <c r="CR266" i="11"/>
  <c r="CQ266" i="11"/>
  <c r="CP266" i="11"/>
  <c r="CO266" i="11"/>
  <c r="CN266" i="11"/>
  <c r="CM266" i="11"/>
  <c r="CG266" i="11"/>
  <c r="CF266" i="11"/>
  <c r="CD266" i="11"/>
  <c r="CC266" i="11"/>
  <c r="CA266" i="11"/>
  <c r="BY266" i="11"/>
  <c r="BL266" i="11"/>
  <c r="BK266" i="11"/>
  <c r="BJ266" i="11"/>
  <c r="BI266" i="11"/>
  <c r="BH266" i="11"/>
  <c r="BG266" i="11"/>
  <c r="BF266" i="11"/>
  <c r="BE266" i="11"/>
  <c r="BD266" i="11"/>
  <c r="BC266" i="11"/>
  <c r="AZ266" i="11"/>
  <c r="AY266" i="11"/>
  <c r="AX266" i="11"/>
  <c r="AW266" i="11"/>
  <c r="AV266" i="11"/>
  <c r="AU266" i="11"/>
  <c r="AT266" i="11"/>
  <c r="AS266" i="11"/>
  <c r="AR266" i="11"/>
  <c r="AQ266" i="11"/>
  <c r="AP266" i="11"/>
  <c r="AO266" i="11"/>
  <c r="AN266" i="11"/>
  <c r="AM266" i="11"/>
  <c r="AL266" i="11"/>
  <c r="AK266" i="11"/>
  <c r="AJ266" i="11"/>
  <c r="AI266" i="11"/>
  <c r="AH266" i="11"/>
  <c r="AG266" i="11"/>
  <c r="AF266" i="11"/>
  <c r="AE266" i="11"/>
  <c r="AD266" i="11"/>
  <c r="AC266" i="11"/>
  <c r="AB266" i="11"/>
  <c r="AA266" i="11"/>
  <c r="Z266" i="11"/>
  <c r="Y266" i="11"/>
  <c r="X266" i="11"/>
  <c r="W266" i="11"/>
  <c r="V266" i="11"/>
  <c r="U266" i="11"/>
  <c r="T266" i="11"/>
  <c r="S266" i="11"/>
  <c r="R266" i="11"/>
  <c r="Q266" i="11"/>
  <c r="N266" i="11"/>
  <c r="M266" i="11"/>
  <c r="L266" i="11"/>
  <c r="D266" i="11"/>
  <c r="C266" i="11"/>
  <c r="B266" i="11"/>
  <c r="A266" i="11"/>
  <c r="HB265" i="11"/>
  <c r="GD264" i="11"/>
  <c r="GC264" i="11"/>
  <c r="FZ264" i="11"/>
  <c r="FY264" i="11"/>
  <c r="FX264" i="11"/>
  <c r="FW264" i="11"/>
  <c r="FV264" i="11"/>
  <c r="FU264" i="11"/>
  <c r="FT264" i="11"/>
  <c r="FS264" i="11"/>
  <c r="FR264" i="11"/>
  <c r="FQ264" i="11"/>
  <c r="FP264" i="11"/>
  <c r="FO264" i="11"/>
  <c r="FN264" i="11"/>
  <c r="FM264" i="11"/>
  <c r="FL264" i="11"/>
  <c r="FK264" i="11"/>
  <c r="FJ264" i="11"/>
  <c r="FI264" i="11"/>
  <c r="FH264" i="11"/>
  <c r="FG264" i="11"/>
  <c r="FF264" i="11"/>
  <c r="FE264" i="11"/>
  <c r="FD264" i="11"/>
  <c r="FC264" i="11"/>
  <c r="FB264" i="11"/>
  <c r="FA264" i="11"/>
  <c r="EZ264" i="11"/>
  <c r="EY264" i="11"/>
  <c r="EX264" i="11"/>
  <c r="EW264" i="11"/>
  <c r="EV264" i="11"/>
  <c r="EU264" i="11"/>
  <c r="ET264" i="11"/>
  <c r="ES264" i="11"/>
  <c r="ER264" i="11"/>
  <c r="EQ264" i="11"/>
  <c r="EP264" i="11"/>
  <c r="EO264" i="11"/>
  <c r="EN264" i="11"/>
  <c r="EM264" i="11"/>
  <c r="EL264" i="11"/>
  <c r="EK264" i="11"/>
  <c r="EJ264" i="11"/>
  <c r="EI264" i="11"/>
  <c r="EH264" i="11"/>
  <c r="EG264" i="11"/>
  <c r="EF264" i="11"/>
  <c r="EE264" i="11"/>
  <c r="ED264" i="11"/>
  <c r="EC264" i="11"/>
  <c r="EB264" i="11"/>
  <c r="EA264" i="11"/>
  <c r="DZ264" i="11"/>
  <c r="DY264" i="11"/>
  <c r="DX264" i="11"/>
  <c r="DW264" i="11"/>
  <c r="DV264" i="11"/>
  <c r="DU264" i="11"/>
  <c r="DT264" i="11"/>
  <c r="DS264" i="11"/>
  <c r="DR264" i="11"/>
  <c r="DQ264" i="11"/>
  <c r="DP264" i="11"/>
  <c r="DO264" i="11"/>
  <c r="DN264" i="11"/>
  <c r="DM264" i="11"/>
  <c r="DL264" i="11"/>
  <c r="DK264" i="11"/>
  <c r="DJ264" i="11"/>
  <c r="DI264" i="11"/>
  <c r="DH264" i="11"/>
  <c r="DG264" i="11"/>
  <c r="DF264" i="11"/>
  <c r="DB264" i="11"/>
  <c r="DA264" i="11"/>
  <c r="CZ264" i="11"/>
  <c r="CY264" i="11"/>
  <c r="CX264" i="11"/>
  <c r="CW264" i="11"/>
  <c r="CV264" i="11"/>
  <c r="CU264" i="11"/>
  <c r="CT264" i="11"/>
  <c r="CS264" i="11"/>
  <c r="CR264" i="11"/>
  <c r="CQ264" i="11"/>
  <c r="CP264" i="11"/>
  <c r="CO264" i="11"/>
  <c r="CN264" i="11"/>
  <c r="CM264" i="11"/>
  <c r="CG264" i="11"/>
  <c r="CE264" i="11"/>
  <c r="CD264" i="11"/>
  <c r="CC264" i="11"/>
  <c r="CB264" i="11"/>
  <c r="BL264" i="11"/>
  <c r="BK264" i="11"/>
  <c r="BJ264" i="11"/>
  <c r="BI264" i="11"/>
  <c r="BH264" i="11"/>
  <c r="BG264" i="11"/>
  <c r="BF264" i="11"/>
  <c r="BE264" i="11"/>
  <c r="BD264" i="11"/>
  <c r="BC264" i="11"/>
  <c r="BB264" i="11"/>
  <c r="BA264" i="11"/>
  <c r="AZ264" i="11"/>
  <c r="AY264" i="11"/>
  <c r="AX264" i="11"/>
  <c r="AW264" i="11"/>
  <c r="AV264" i="11"/>
  <c r="AU264" i="11"/>
  <c r="AT264" i="11"/>
  <c r="AS264" i="11"/>
  <c r="AR264" i="11"/>
  <c r="AQ264" i="11"/>
  <c r="AP264" i="11"/>
  <c r="AO264" i="11"/>
  <c r="AN264" i="11"/>
  <c r="AM264" i="11"/>
  <c r="AL264" i="11"/>
  <c r="AK264" i="11"/>
  <c r="AJ264" i="11"/>
  <c r="AI264" i="11"/>
  <c r="AH264" i="11"/>
  <c r="AG264" i="11"/>
  <c r="AF264" i="11"/>
  <c r="AE264" i="11"/>
  <c r="AD264" i="11"/>
  <c r="AC264" i="11"/>
  <c r="AB264" i="11"/>
  <c r="AA264" i="11"/>
  <c r="Z264" i="11"/>
  <c r="Y264" i="11"/>
  <c r="X264" i="11"/>
  <c r="W264" i="11"/>
  <c r="V264" i="11"/>
  <c r="U264" i="11"/>
  <c r="T264" i="11"/>
  <c r="S264" i="11"/>
  <c r="R264" i="11"/>
  <c r="Q264" i="11"/>
  <c r="P264" i="11"/>
  <c r="O264" i="11"/>
  <c r="N264" i="11"/>
  <c r="M264" i="11"/>
  <c r="L264" i="11"/>
  <c r="K264" i="11"/>
  <c r="J264" i="11"/>
  <c r="I264" i="11"/>
  <c r="H264" i="11"/>
  <c r="G264" i="11"/>
  <c r="D264" i="11"/>
  <c r="C264" i="11"/>
  <c r="B264" i="11"/>
  <c r="A264" i="11"/>
  <c r="HB263" i="11"/>
  <c r="GD228" i="11"/>
  <c r="GC228" i="11"/>
  <c r="FZ228" i="11"/>
  <c r="FY228" i="11"/>
  <c r="FX228" i="11"/>
  <c r="FW228" i="11"/>
  <c r="FV228" i="11"/>
  <c r="FU228" i="11"/>
  <c r="FT228" i="11"/>
  <c r="FS228" i="11"/>
  <c r="FR228" i="11"/>
  <c r="FQ228" i="11"/>
  <c r="FP228" i="11"/>
  <c r="FO228" i="11"/>
  <c r="FN228" i="11"/>
  <c r="FM228" i="11"/>
  <c r="FL228" i="11"/>
  <c r="FK228" i="11"/>
  <c r="FJ228" i="11"/>
  <c r="FI228" i="11"/>
  <c r="FH228" i="11"/>
  <c r="FG228" i="11"/>
  <c r="FF228" i="11"/>
  <c r="FE228" i="11"/>
  <c r="FD228" i="11"/>
  <c r="FC228" i="11"/>
  <c r="FB228" i="11"/>
  <c r="FA228" i="11"/>
  <c r="EZ228" i="11"/>
  <c r="EY228" i="11"/>
  <c r="EX228" i="11"/>
  <c r="EW228" i="11"/>
  <c r="EV228" i="11"/>
  <c r="EU228" i="11"/>
  <c r="ET228" i="11"/>
  <c r="ES228" i="11"/>
  <c r="ER228" i="11"/>
  <c r="EQ228" i="11"/>
  <c r="EP228" i="11"/>
  <c r="EO228" i="11"/>
  <c r="EN228" i="11"/>
  <c r="EM228" i="11"/>
  <c r="EL228" i="11"/>
  <c r="EK228" i="11"/>
  <c r="EJ228" i="11"/>
  <c r="EI228" i="11"/>
  <c r="EH228" i="11"/>
  <c r="EG228" i="11"/>
  <c r="EF228" i="11"/>
  <c r="EE228" i="11"/>
  <c r="ED228" i="11"/>
  <c r="EC228" i="11"/>
  <c r="EB228" i="11"/>
  <c r="EA228" i="11"/>
  <c r="DZ228" i="11"/>
  <c r="DY228" i="11"/>
  <c r="DX228" i="11"/>
  <c r="DW228" i="11"/>
  <c r="DV228" i="11"/>
  <c r="DU228" i="11"/>
  <c r="DT228" i="11"/>
  <c r="DS228" i="11"/>
  <c r="DR228" i="11"/>
  <c r="DQ228" i="11"/>
  <c r="DP228" i="11"/>
  <c r="DO228" i="11"/>
  <c r="DN228" i="11"/>
  <c r="DM228" i="11"/>
  <c r="DL228" i="11"/>
  <c r="DK228" i="11"/>
  <c r="DJ228" i="11"/>
  <c r="DI228" i="11"/>
  <c r="DH228" i="11"/>
  <c r="DG228" i="11"/>
  <c r="DF228" i="11"/>
  <c r="DB228" i="11"/>
  <c r="DA228" i="11"/>
  <c r="CZ228" i="11"/>
  <c r="CY228" i="11"/>
  <c r="CX228" i="11"/>
  <c r="CW228" i="11"/>
  <c r="CV228" i="11"/>
  <c r="CU228" i="11"/>
  <c r="CT228" i="11"/>
  <c r="CS228" i="11"/>
  <c r="CR228" i="11"/>
  <c r="CQ228" i="11"/>
  <c r="CP228" i="11"/>
  <c r="CO228" i="11"/>
  <c r="CN228" i="11"/>
  <c r="CM228" i="11"/>
  <c r="CG228" i="11"/>
  <c r="CF228" i="11"/>
  <c r="CD228" i="11"/>
  <c r="CC228" i="11"/>
  <c r="CA228" i="11"/>
  <c r="BY228" i="11"/>
  <c r="BL228" i="11"/>
  <c r="BK228" i="11"/>
  <c r="BJ228" i="11"/>
  <c r="BI228" i="11"/>
  <c r="BH228" i="11"/>
  <c r="BG228" i="11"/>
  <c r="BF228" i="11"/>
  <c r="BE228" i="11"/>
  <c r="BD228" i="11"/>
  <c r="BC228" i="11"/>
  <c r="AZ228" i="11"/>
  <c r="AY228" i="11"/>
  <c r="AX228" i="11"/>
  <c r="AW228" i="11"/>
  <c r="AV228" i="11"/>
  <c r="AU228" i="11"/>
  <c r="AT228" i="11"/>
  <c r="AS228" i="11"/>
  <c r="AR228" i="11"/>
  <c r="AQ228" i="11"/>
  <c r="AP228" i="11"/>
  <c r="AO228" i="11"/>
  <c r="AN228" i="11"/>
  <c r="AM228" i="11"/>
  <c r="AL228" i="11"/>
  <c r="AK228" i="11"/>
  <c r="AJ228" i="11"/>
  <c r="AI228" i="11"/>
  <c r="AH228" i="11"/>
  <c r="AG228" i="11"/>
  <c r="AF228" i="11"/>
  <c r="AE228" i="11"/>
  <c r="AD228" i="11"/>
  <c r="AC228" i="11"/>
  <c r="AB228" i="11"/>
  <c r="AA228" i="11"/>
  <c r="Z228" i="11"/>
  <c r="Y228" i="11"/>
  <c r="X228" i="11"/>
  <c r="W228" i="11"/>
  <c r="V228" i="11"/>
  <c r="U228" i="11"/>
  <c r="T228" i="11"/>
  <c r="S228" i="11"/>
  <c r="R228" i="11"/>
  <c r="Q228" i="11"/>
  <c r="P228" i="11"/>
  <c r="O228" i="11"/>
  <c r="N228" i="11"/>
  <c r="M228" i="11"/>
  <c r="L228" i="11"/>
  <c r="K228" i="11"/>
  <c r="J228" i="11"/>
  <c r="I228" i="11"/>
  <c r="H228" i="11"/>
  <c r="G228" i="11"/>
  <c r="D228" i="11"/>
  <c r="C228" i="11"/>
  <c r="B228" i="11"/>
  <c r="A228" i="11"/>
  <c r="HB227" i="11"/>
  <c r="GD520" i="11"/>
  <c r="GC520" i="11"/>
  <c r="FZ520" i="11"/>
  <c r="FY520" i="11"/>
  <c r="FX520" i="11"/>
  <c r="FW520" i="11"/>
  <c r="FV520" i="11"/>
  <c r="FU520" i="11"/>
  <c r="FT520" i="11"/>
  <c r="FS520" i="11"/>
  <c r="FR520" i="11"/>
  <c r="FQ520" i="11"/>
  <c r="FP520" i="11"/>
  <c r="FO520" i="11"/>
  <c r="FN520" i="11"/>
  <c r="FM520" i="11"/>
  <c r="FL520" i="11"/>
  <c r="FK520" i="11"/>
  <c r="FJ520" i="11"/>
  <c r="FI520" i="11"/>
  <c r="FH520" i="11"/>
  <c r="FG520" i="11"/>
  <c r="FF520" i="11"/>
  <c r="FE520" i="11"/>
  <c r="FD520" i="11"/>
  <c r="FC520" i="11"/>
  <c r="FB520" i="11"/>
  <c r="FA520" i="11"/>
  <c r="EZ520" i="11"/>
  <c r="EY520" i="11"/>
  <c r="EX520" i="11"/>
  <c r="EW520" i="11"/>
  <c r="EV520" i="11"/>
  <c r="EU520" i="11"/>
  <c r="ET520" i="11"/>
  <c r="ES520" i="11"/>
  <c r="ER520" i="11"/>
  <c r="EQ520" i="11"/>
  <c r="EP520" i="11"/>
  <c r="EO520" i="11"/>
  <c r="EN520" i="11"/>
  <c r="EM520" i="11"/>
  <c r="EL520" i="11"/>
  <c r="EK520" i="11"/>
  <c r="EJ520" i="11"/>
  <c r="EI520" i="11"/>
  <c r="EH520" i="11"/>
  <c r="EG520" i="11"/>
  <c r="EF520" i="11"/>
  <c r="EE520" i="11"/>
  <c r="ED520" i="11"/>
  <c r="EC520" i="11"/>
  <c r="EB520" i="11"/>
  <c r="EA520" i="11"/>
  <c r="DZ520" i="11"/>
  <c r="DY520" i="11"/>
  <c r="DX520" i="11"/>
  <c r="DW520" i="11"/>
  <c r="DV520" i="11"/>
  <c r="DU520" i="11"/>
  <c r="DT520" i="11"/>
  <c r="DS520" i="11"/>
  <c r="DR520" i="11"/>
  <c r="DQ520" i="11"/>
  <c r="DP520" i="11"/>
  <c r="DO520" i="11"/>
  <c r="DN520" i="11"/>
  <c r="DM520" i="11"/>
  <c r="DL520" i="11"/>
  <c r="DK520" i="11"/>
  <c r="DJ520" i="11"/>
  <c r="DI520" i="11"/>
  <c r="DH520" i="11"/>
  <c r="DG520" i="11"/>
  <c r="DB520" i="11"/>
  <c r="DA520" i="11"/>
  <c r="CZ520" i="11"/>
  <c r="CY520" i="11"/>
  <c r="CX520" i="11"/>
  <c r="CW520" i="11"/>
  <c r="CV520" i="11"/>
  <c r="CU520" i="11"/>
  <c r="CT520" i="11"/>
  <c r="CS520" i="11"/>
  <c r="CR520" i="11"/>
  <c r="CQ520" i="11"/>
  <c r="CP520" i="11"/>
  <c r="CO520" i="11"/>
  <c r="CN520" i="11"/>
  <c r="CM520" i="11"/>
  <c r="CG520" i="11"/>
  <c r="CE520" i="11"/>
  <c r="BY520" i="11"/>
  <c r="BM520" i="11"/>
  <c r="BL520" i="11"/>
  <c r="BK520" i="11"/>
  <c r="BJ520" i="11"/>
  <c r="BI520" i="11"/>
  <c r="BH520" i="11"/>
  <c r="BG520" i="11"/>
  <c r="BF520" i="11"/>
  <c r="BE520" i="11"/>
  <c r="BD520" i="11"/>
  <c r="BC520" i="11"/>
  <c r="BB520" i="11"/>
  <c r="BA520" i="11"/>
  <c r="AZ520" i="11"/>
  <c r="AY520" i="11"/>
  <c r="AX520" i="11"/>
  <c r="AW520" i="11"/>
  <c r="AV520" i="11"/>
  <c r="AU520" i="11"/>
  <c r="AT520" i="11"/>
  <c r="AS520" i="11"/>
  <c r="AR520" i="11"/>
  <c r="AQ520" i="11"/>
  <c r="AP520" i="11"/>
  <c r="AO520" i="11"/>
  <c r="AN520" i="11"/>
  <c r="AM520" i="11"/>
  <c r="AL520" i="11"/>
  <c r="AK520" i="11"/>
  <c r="AJ520" i="11"/>
  <c r="AI520" i="11"/>
  <c r="AH520" i="11"/>
  <c r="AG520" i="11"/>
  <c r="AF520" i="11"/>
  <c r="AE520" i="11"/>
  <c r="AD520" i="11"/>
  <c r="AC520" i="11"/>
  <c r="AB520" i="11"/>
  <c r="AA520" i="11"/>
  <c r="Z520" i="11"/>
  <c r="Y520" i="11"/>
  <c r="X520" i="11"/>
  <c r="W520" i="11"/>
  <c r="V520" i="11"/>
  <c r="U520" i="11"/>
  <c r="T520" i="11"/>
  <c r="S520" i="11"/>
  <c r="R520" i="11"/>
  <c r="Q520" i="11"/>
  <c r="P520" i="11"/>
  <c r="O520" i="11"/>
  <c r="N520" i="11"/>
  <c r="M520" i="11"/>
  <c r="L520" i="11"/>
  <c r="K520" i="11"/>
  <c r="J520" i="11"/>
  <c r="I520" i="11"/>
  <c r="H520" i="11"/>
  <c r="G520" i="11"/>
  <c r="D520" i="11"/>
  <c r="C520" i="11"/>
  <c r="B520" i="11"/>
  <c r="A520" i="11"/>
  <c r="HB519" i="11"/>
  <c r="GD518" i="11"/>
  <c r="GC518" i="11"/>
  <c r="FZ518" i="11"/>
  <c r="FY518" i="11"/>
  <c r="FX518" i="11"/>
  <c r="FW518" i="11"/>
  <c r="FV518" i="11"/>
  <c r="FU518" i="11"/>
  <c r="FT518" i="11"/>
  <c r="FS518" i="11"/>
  <c r="FR518" i="11"/>
  <c r="FQ518" i="11"/>
  <c r="FM518" i="11"/>
  <c r="FL518" i="11"/>
  <c r="FK518" i="11"/>
  <c r="FJ518" i="11"/>
  <c r="FI518" i="11"/>
  <c r="FH518" i="11"/>
  <c r="FG518" i="11"/>
  <c r="FF518" i="11"/>
  <c r="FE518" i="11"/>
  <c r="FD518" i="11"/>
  <c r="FC518" i="11"/>
  <c r="FB518" i="11"/>
  <c r="FA518" i="11"/>
  <c r="EZ518" i="11"/>
  <c r="EY518" i="11"/>
  <c r="EX518" i="11"/>
  <c r="EW518" i="11"/>
  <c r="EV518" i="11"/>
  <c r="EU518" i="11"/>
  <c r="ET518" i="11"/>
  <c r="ES518" i="11"/>
  <c r="ER518" i="11"/>
  <c r="EQ518" i="11"/>
  <c r="EP518" i="11"/>
  <c r="EO518" i="11"/>
  <c r="EN518" i="11"/>
  <c r="EM518" i="11"/>
  <c r="EL518" i="11"/>
  <c r="EK518" i="11"/>
  <c r="EJ518" i="11"/>
  <c r="EI518" i="11"/>
  <c r="EH518" i="11"/>
  <c r="EG518" i="11"/>
  <c r="EF518" i="11"/>
  <c r="EE518" i="11"/>
  <c r="ED518" i="11"/>
  <c r="EC518" i="11"/>
  <c r="EB518" i="11"/>
  <c r="EA518" i="11"/>
  <c r="DZ518" i="11"/>
  <c r="DY518" i="11"/>
  <c r="DX518" i="11"/>
  <c r="DW518" i="11"/>
  <c r="DV518" i="11"/>
  <c r="DU518" i="11"/>
  <c r="DT518" i="11"/>
  <c r="DS518" i="11"/>
  <c r="DR518" i="11"/>
  <c r="DQ518" i="11"/>
  <c r="DP518" i="11"/>
  <c r="DO518" i="11"/>
  <c r="DN518" i="11"/>
  <c r="DM518" i="11"/>
  <c r="DL518" i="11"/>
  <c r="DK518" i="11"/>
  <c r="DJ518" i="11"/>
  <c r="DI518" i="11"/>
  <c r="DH518" i="11"/>
  <c r="DG518" i="11"/>
  <c r="DF518" i="11"/>
  <c r="DB518" i="11"/>
  <c r="DA518" i="11"/>
  <c r="CZ518" i="11"/>
  <c r="CY518" i="11"/>
  <c r="CX518" i="11"/>
  <c r="CW518" i="11"/>
  <c r="CV518" i="11"/>
  <c r="CU518" i="11"/>
  <c r="CT518" i="11"/>
  <c r="CS518" i="11"/>
  <c r="CR518" i="11"/>
  <c r="CQ518" i="11"/>
  <c r="CP518" i="11"/>
  <c r="CO518" i="11"/>
  <c r="CN518" i="11"/>
  <c r="CM518" i="11"/>
  <c r="CG518" i="11"/>
  <c r="CF518" i="11"/>
  <c r="CD518" i="11"/>
  <c r="CC518" i="11"/>
  <c r="CA518" i="11"/>
  <c r="BY518" i="11"/>
  <c r="BL518" i="11"/>
  <c r="BK518" i="11"/>
  <c r="BJ518" i="11"/>
  <c r="BI518" i="11"/>
  <c r="BH518" i="11"/>
  <c r="BG518" i="11"/>
  <c r="BF518" i="11"/>
  <c r="BE518" i="11"/>
  <c r="BD518" i="11"/>
  <c r="BC518" i="11"/>
  <c r="AZ518" i="11"/>
  <c r="AY518" i="11"/>
  <c r="AX518" i="11"/>
  <c r="AW518" i="11"/>
  <c r="AV518" i="11"/>
  <c r="AU518" i="11"/>
  <c r="AT518" i="11"/>
  <c r="AS518" i="11"/>
  <c r="AR518" i="11"/>
  <c r="AQ518" i="11"/>
  <c r="AP518" i="11"/>
  <c r="AO518" i="11"/>
  <c r="AN518" i="11"/>
  <c r="AM518" i="11"/>
  <c r="AL518" i="11"/>
  <c r="AK518" i="11"/>
  <c r="AJ518" i="11"/>
  <c r="AI518" i="11"/>
  <c r="AH518" i="11"/>
  <c r="AG518" i="11"/>
  <c r="AF518" i="11"/>
  <c r="AE518" i="11"/>
  <c r="AD518" i="11"/>
  <c r="AC518" i="11"/>
  <c r="AB518" i="11"/>
  <c r="AA518" i="11"/>
  <c r="Z518" i="11"/>
  <c r="Y518" i="11"/>
  <c r="X518" i="11"/>
  <c r="W518" i="11"/>
  <c r="V518" i="11"/>
  <c r="U518" i="11"/>
  <c r="T518" i="11"/>
  <c r="S518" i="11"/>
  <c r="R518" i="11"/>
  <c r="Q518" i="11"/>
  <c r="P518" i="11"/>
  <c r="O518" i="11"/>
  <c r="N518" i="11"/>
  <c r="M518" i="11"/>
  <c r="L518" i="11"/>
  <c r="K518" i="11"/>
  <c r="J518" i="11"/>
  <c r="I518" i="11"/>
  <c r="H518" i="11"/>
  <c r="G518" i="11"/>
  <c r="D518" i="11"/>
  <c r="C518" i="11"/>
  <c r="B518" i="11"/>
  <c r="A518" i="11"/>
  <c r="HB517" i="11"/>
  <c r="GD516" i="11"/>
  <c r="GC516" i="11"/>
  <c r="FZ516" i="11"/>
  <c r="FY516" i="11"/>
  <c r="FX516" i="11"/>
  <c r="FW516" i="11"/>
  <c r="FV516" i="11"/>
  <c r="FU516" i="11"/>
  <c r="FT516" i="11"/>
  <c r="FS516" i="11"/>
  <c r="FR516" i="11"/>
  <c r="FQ516" i="11"/>
  <c r="FM516" i="11"/>
  <c r="FL516" i="11"/>
  <c r="FK516" i="11"/>
  <c r="FJ516" i="11"/>
  <c r="FI516" i="11"/>
  <c r="FH516" i="11"/>
  <c r="FG516" i="11"/>
  <c r="FF516" i="11"/>
  <c r="FE516" i="11"/>
  <c r="FD516" i="11"/>
  <c r="FC516" i="11"/>
  <c r="FB516" i="11"/>
  <c r="FA516" i="11"/>
  <c r="EZ516" i="11"/>
  <c r="EY516" i="11"/>
  <c r="EX516" i="11"/>
  <c r="EW516" i="11"/>
  <c r="EV516" i="11"/>
  <c r="EU516" i="11"/>
  <c r="ET516" i="11"/>
  <c r="ES516" i="11"/>
  <c r="ER516" i="11"/>
  <c r="EQ516" i="11"/>
  <c r="EP516" i="11"/>
  <c r="EO516" i="11"/>
  <c r="EN516" i="11"/>
  <c r="EM516" i="11"/>
  <c r="EL516" i="11"/>
  <c r="EK516" i="11"/>
  <c r="EJ516" i="11"/>
  <c r="EI516" i="11"/>
  <c r="EH516" i="11"/>
  <c r="EG516" i="11"/>
  <c r="EF516" i="11"/>
  <c r="EE516" i="11"/>
  <c r="ED516" i="11"/>
  <c r="EC516" i="11"/>
  <c r="EB516" i="11"/>
  <c r="EA516" i="11"/>
  <c r="DZ516" i="11"/>
  <c r="DY516" i="11"/>
  <c r="DX516" i="11"/>
  <c r="DW516" i="11"/>
  <c r="DV516" i="11"/>
  <c r="DU516" i="11"/>
  <c r="DT516" i="11"/>
  <c r="DS516" i="11"/>
  <c r="DR516" i="11"/>
  <c r="DQ516" i="11"/>
  <c r="DP516" i="11"/>
  <c r="DO516" i="11"/>
  <c r="DN516" i="11"/>
  <c r="DM516" i="11"/>
  <c r="DL516" i="11"/>
  <c r="DK516" i="11"/>
  <c r="DJ516" i="11"/>
  <c r="DI516" i="11"/>
  <c r="DH516" i="11"/>
  <c r="DG516" i="11"/>
  <c r="DF516" i="11"/>
  <c r="DB516" i="11"/>
  <c r="DA516" i="11"/>
  <c r="CZ516" i="11"/>
  <c r="CY516" i="11"/>
  <c r="CX516" i="11"/>
  <c r="CW516" i="11"/>
  <c r="CV516" i="11"/>
  <c r="CU516" i="11"/>
  <c r="CT516" i="11"/>
  <c r="CS516" i="11"/>
  <c r="CR516" i="11"/>
  <c r="CQ516" i="11"/>
  <c r="CP516" i="11"/>
  <c r="CO516" i="11"/>
  <c r="CN516" i="11"/>
  <c r="CM516" i="11"/>
  <c r="CG516" i="11"/>
  <c r="CE516" i="11"/>
  <c r="CD516" i="11"/>
  <c r="BY516" i="11"/>
  <c r="BL516" i="11"/>
  <c r="BK516" i="11"/>
  <c r="BJ516" i="11"/>
  <c r="BI516" i="11"/>
  <c r="BH516" i="11"/>
  <c r="BG516" i="11"/>
  <c r="BF516" i="11"/>
  <c r="BE516" i="11"/>
  <c r="BD516" i="11"/>
  <c r="BC516" i="11"/>
  <c r="BB516" i="11"/>
  <c r="BA516" i="11"/>
  <c r="AZ516" i="11"/>
  <c r="AY516" i="11"/>
  <c r="AX516" i="11"/>
  <c r="AW516" i="11"/>
  <c r="AV516" i="11"/>
  <c r="AU516" i="11"/>
  <c r="AT516" i="11"/>
  <c r="AS516" i="11"/>
  <c r="AR516" i="11"/>
  <c r="AQ516" i="11"/>
  <c r="AP516" i="11"/>
  <c r="AO516" i="11"/>
  <c r="AN516" i="11"/>
  <c r="AM516" i="11"/>
  <c r="AL516" i="11"/>
  <c r="AK516" i="11"/>
  <c r="AJ516" i="11"/>
  <c r="AI516" i="11"/>
  <c r="AH516" i="11"/>
  <c r="AG516" i="11"/>
  <c r="AF516" i="11"/>
  <c r="AE516" i="11"/>
  <c r="AD516" i="11"/>
  <c r="AC516" i="11"/>
  <c r="AB516" i="11"/>
  <c r="AA516" i="11"/>
  <c r="Z516" i="11"/>
  <c r="Y516" i="11"/>
  <c r="X516" i="11"/>
  <c r="W516" i="11"/>
  <c r="V516" i="11"/>
  <c r="U516" i="11"/>
  <c r="T516" i="11"/>
  <c r="S516" i="11"/>
  <c r="R516" i="11"/>
  <c r="Q516" i="11"/>
  <c r="P516" i="11"/>
  <c r="O516" i="11"/>
  <c r="N516" i="11"/>
  <c r="M516" i="11"/>
  <c r="L516" i="11"/>
  <c r="K516" i="11"/>
  <c r="J516" i="11"/>
  <c r="I516" i="11"/>
  <c r="H516" i="11"/>
  <c r="G516" i="11"/>
  <c r="D516" i="11"/>
  <c r="C516" i="11"/>
  <c r="B516" i="11"/>
  <c r="A516" i="11"/>
  <c r="HB515" i="11"/>
  <c r="GD514" i="11"/>
  <c r="GC514" i="11"/>
  <c r="FZ514" i="11"/>
  <c r="FY514" i="11"/>
  <c r="FX514" i="11"/>
  <c r="FW514" i="11"/>
  <c r="FV514" i="11"/>
  <c r="FU514" i="11"/>
  <c r="FT514" i="11"/>
  <c r="FS514" i="11"/>
  <c r="FR514" i="11"/>
  <c r="FQ514" i="11"/>
  <c r="FM514" i="11"/>
  <c r="FL514" i="11"/>
  <c r="FK514" i="11"/>
  <c r="FJ514" i="11"/>
  <c r="FI514" i="11"/>
  <c r="FH514" i="11"/>
  <c r="FG514" i="11"/>
  <c r="FF514" i="11"/>
  <c r="FE514" i="11"/>
  <c r="FD514" i="11"/>
  <c r="FC514" i="11"/>
  <c r="FB514" i="11"/>
  <c r="FA514" i="11"/>
  <c r="EZ514" i="11"/>
  <c r="EY514" i="11"/>
  <c r="EX514" i="11"/>
  <c r="EW514" i="11"/>
  <c r="EV514" i="11"/>
  <c r="EU514" i="11"/>
  <c r="ET514" i="11"/>
  <c r="ES514" i="11"/>
  <c r="ER514" i="11"/>
  <c r="EQ514" i="11"/>
  <c r="EP514" i="11"/>
  <c r="EO514" i="11"/>
  <c r="EN514" i="11"/>
  <c r="EM514" i="11"/>
  <c r="EL514" i="11"/>
  <c r="EK514" i="11"/>
  <c r="EJ514" i="11"/>
  <c r="EI514" i="11"/>
  <c r="EH514" i="11"/>
  <c r="EG514" i="11"/>
  <c r="EF514" i="11"/>
  <c r="EE514" i="11"/>
  <c r="ED514" i="11"/>
  <c r="EC514" i="11"/>
  <c r="EB514" i="11"/>
  <c r="EA514" i="11"/>
  <c r="DZ514" i="11"/>
  <c r="DY514" i="11"/>
  <c r="DX514" i="11"/>
  <c r="DW514" i="11"/>
  <c r="DV514" i="11"/>
  <c r="DU514" i="11"/>
  <c r="DT514" i="11"/>
  <c r="DS514" i="11"/>
  <c r="DR514" i="11"/>
  <c r="DQ514" i="11"/>
  <c r="DP514" i="11"/>
  <c r="DO514" i="11"/>
  <c r="DN514" i="11"/>
  <c r="DM514" i="11"/>
  <c r="DL514" i="11"/>
  <c r="DK514" i="11"/>
  <c r="DJ514" i="11"/>
  <c r="DI514" i="11"/>
  <c r="DH514" i="11"/>
  <c r="DG514" i="11"/>
  <c r="DF514" i="11"/>
  <c r="DB514" i="11"/>
  <c r="DA514" i="11"/>
  <c r="CZ514" i="11"/>
  <c r="CY514" i="11"/>
  <c r="CX514" i="11"/>
  <c r="CW514" i="11"/>
  <c r="CV514" i="11"/>
  <c r="CU514" i="11"/>
  <c r="CT514" i="11"/>
  <c r="CS514" i="11"/>
  <c r="CR514" i="11"/>
  <c r="CQ514" i="11"/>
  <c r="CP514" i="11"/>
  <c r="CO514" i="11"/>
  <c r="CN514" i="11"/>
  <c r="CM514" i="11"/>
  <c r="CG514" i="11"/>
  <c r="CD514" i="11"/>
  <c r="CC514" i="11"/>
  <c r="CA514" i="11"/>
  <c r="BY514" i="11"/>
  <c r="BL514" i="11"/>
  <c r="BK514" i="11"/>
  <c r="BJ514" i="11"/>
  <c r="BI514" i="11"/>
  <c r="BH514" i="11"/>
  <c r="BG514" i="11"/>
  <c r="BF514" i="11"/>
  <c r="BE514" i="11"/>
  <c r="BD514" i="11"/>
  <c r="BC514" i="11"/>
  <c r="BB514" i="11"/>
  <c r="BA514" i="11"/>
  <c r="AZ514" i="11"/>
  <c r="AY514" i="11"/>
  <c r="AX514" i="11"/>
  <c r="AW514" i="11"/>
  <c r="AV514" i="11"/>
  <c r="AU514" i="11"/>
  <c r="AT514" i="11"/>
  <c r="AS514" i="11"/>
  <c r="AR514" i="11"/>
  <c r="AQ514" i="11"/>
  <c r="AP514" i="11"/>
  <c r="AO514" i="11"/>
  <c r="AN514" i="11"/>
  <c r="AM514" i="11"/>
  <c r="AL514" i="11"/>
  <c r="AK514" i="11"/>
  <c r="AJ514" i="11"/>
  <c r="AI514" i="11"/>
  <c r="AH514" i="11"/>
  <c r="AG514" i="11"/>
  <c r="AF514" i="11"/>
  <c r="AE514" i="11"/>
  <c r="AD514" i="11"/>
  <c r="AC514" i="11"/>
  <c r="AB514" i="11"/>
  <c r="AA514" i="11"/>
  <c r="Z514" i="11"/>
  <c r="Y514" i="11"/>
  <c r="X514" i="11"/>
  <c r="W514" i="11"/>
  <c r="V514" i="11"/>
  <c r="U514" i="11"/>
  <c r="T514" i="11"/>
  <c r="S514" i="11"/>
  <c r="R514" i="11"/>
  <c r="Q514" i="11"/>
  <c r="P514" i="11"/>
  <c r="O514" i="11"/>
  <c r="N514" i="11"/>
  <c r="M514" i="11"/>
  <c r="L514" i="11"/>
  <c r="K514" i="11"/>
  <c r="J514" i="11"/>
  <c r="I514" i="11"/>
  <c r="H514" i="11"/>
  <c r="G514" i="11"/>
  <c r="D514" i="11"/>
  <c r="C514" i="11"/>
  <c r="B514" i="11"/>
  <c r="A514" i="11"/>
  <c r="HB513" i="11"/>
  <c r="D174" i="11"/>
  <c r="FR226" i="11"/>
  <c r="FQ226" i="11"/>
  <c r="FP226" i="11"/>
  <c r="FO226" i="11"/>
  <c r="FN226" i="11"/>
  <c r="FM226" i="11"/>
  <c r="FL226" i="11"/>
  <c r="FK226" i="11"/>
  <c r="FJ226" i="11"/>
  <c r="FI226" i="11"/>
  <c r="FH226" i="11"/>
  <c r="FG226" i="11"/>
  <c r="FF226" i="11"/>
  <c r="FE226" i="11"/>
  <c r="FD226" i="11"/>
  <c r="FC226" i="11"/>
  <c r="FB226" i="11"/>
  <c r="FA226" i="11"/>
  <c r="EZ226" i="11"/>
  <c r="EY226" i="11"/>
  <c r="EX226" i="11"/>
  <c r="EW226" i="11"/>
  <c r="EV226" i="11"/>
  <c r="EU226" i="11"/>
  <c r="ET226" i="11"/>
  <c r="ES226" i="11"/>
  <c r="ER226" i="11"/>
  <c r="EQ226" i="11"/>
  <c r="EP226" i="11"/>
  <c r="EO226" i="11"/>
  <c r="EN226" i="11"/>
  <c r="EM226" i="11"/>
  <c r="EL226" i="11"/>
  <c r="EK226" i="11"/>
  <c r="EJ226" i="11"/>
  <c r="EI226" i="11"/>
  <c r="EH226" i="11"/>
  <c r="EG226" i="11"/>
  <c r="EF226" i="11"/>
  <c r="EE226" i="11"/>
  <c r="ED226" i="11"/>
  <c r="EC226" i="11"/>
  <c r="EB226" i="11"/>
  <c r="EA226" i="11"/>
  <c r="DZ226" i="11"/>
  <c r="DY226" i="11"/>
  <c r="DX226" i="11"/>
  <c r="DW226" i="11"/>
  <c r="DV226" i="11"/>
  <c r="DU226" i="11"/>
  <c r="DT226" i="11"/>
  <c r="DS226" i="11"/>
  <c r="DR226" i="11"/>
  <c r="DQ226" i="11"/>
  <c r="DP226" i="11"/>
  <c r="DO226" i="11"/>
  <c r="DN226" i="11"/>
  <c r="DM226" i="11"/>
  <c r="DL226" i="11"/>
  <c r="DK226" i="11"/>
  <c r="DJ226" i="11"/>
  <c r="DI226" i="11"/>
  <c r="DH226" i="11"/>
  <c r="DG226" i="11"/>
  <c r="DB226" i="11"/>
  <c r="DA226" i="11"/>
  <c r="CZ226" i="11"/>
  <c r="CY226" i="11"/>
  <c r="CX226" i="11"/>
  <c r="CV226" i="11"/>
  <c r="CU226" i="11"/>
  <c r="CT226" i="11"/>
  <c r="CS226" i="11"/>
  <c r="CR226" i="11"/>
  <c r="CQ226" i="11"/>
  <c r="CP226" i="11"/>
  <c r="CO226" i="11"/>
  <c r="CN226" i="11"/>
  <c r="CM226" i="11"/>
  <c r="CE226" i="11"/>
  <c r="CC226" i="11"/>
  <c r="CB226" i="11"/>
  <c r="BL226" i="11"/>
  <c r="BK226" i="11"/>
  <c r="BJ226" i="11"/>
  <c r="BI226" i="11"/>
  <c r="BH226" i="11"/>
  <c r="BG226" i="11"/>
  <c r="BF226" i="11"/>
  <c r="BE226" i="11"/>
  <c r="BD226" i="11"/>
  <c r="BC226" i="11"/>
  <c r="BB226" i="11"/>
  <c r="BA226" i="11"/>
  <c r="AZ226" i="11"/>
  <c r="AY226" i="11"/>
  <c r="AX226" i="11"/>
  <c r="AW226" i="11"/>
  <c r="AU226" i="11"/>
  <c r="AT226" i="11"/>
  <c r="AS226" i="11"/>
  <c r="AR226" i="11"/>
  <c r="AP226" i="11"/>
  <c r="AO226" i="11"/>
  <c r="AN226" i="11"/>
  <c r="AM226" i="11"/>
  <c r="AK226" i="11"/>
  <c r="AJ226" i="11"/>
  <c r="AI226" i="11"/>
  <c r="AH226" i="11"/>
  <c r="AG226" i="11"/>
  <c r="AF226" i="11"/>
  <c r="AE226" i="11"/>
  <c r="AD226" i="11"/>
  <c r="AC226" i="11"/>
  <c r="AB226" i="11"/>
  <c r="AA226" i="11"/>
  <c r="Z226" i="11"/>
  <c r="Y226" i="11"/>
  <c r="X226" i="11"/>
  <c r="W226" i="11"/>
  <c r="V226" i="11"/>
  <c r="U226" i="11"/>
  <c r="T226" i="11"/>
  <c r="S226" i="11"/>
  <c r="R226" i="11"/>
  <c r="Q226" i="11"/>
  <c r="N226" i="11"/>
  <c r="M226" i="11"/>
  <c r="L226" i="11"/>
  <c r="K226" i="11"/>
  <c r="J226" i="11"/>
  <c r="D226" i="11"/>
  <c r="C226" i="11"/>
  <c r="B226" i="11"/>
  <c r="A226" i="11"/>
  <c r="HB225" i="11"/>
  <c r="GD224" i="11"/>
  <c r="GC224" i="11"/>
  <c r="FZ224" i="11"/>
  <c r="FY224" i="11"/>
  <c r="FX224" i="11"/>
  <c r="FW224" i="11"/>
  <c r="FV224" i="11"/>
  <c r="FU224" i="11"/>
  <c r="FT224" i="11"/>
  <c r="FS224" i="11"/>
  <c r="FR224" i="11"/>
  <c r="FQ224" i="11"/>
  <c r="FP224" i="11"/>
  <c r="FO224" i="11"/>
  <c r="FN224" i="11"/>
  <c r="FM224" i="11"/>
  <c r="FL224" i="11"/>
  <c r="FK224" i="11"/>
  <c r="FJ224" i="11"/>
  <c r="FI224" i="11"/>
  <c r="FH224" i="11"/>
  <c r="FG224" i="11"/>
  <c r="FF224" i="11"/>
  <c r="FE224" i="11"/>
  <c r="FD224" i="11"/>
  <c r="FC224" i="11"/>
  <c r="FB224" i="11"/>
  <c r="FA224" i="11"/>
  <c r="EZ224" i="11"/>
  <c r="EY224" i="11"/>
  <c r="EX224" i="11"/>
  <c r="EW224" i="11"/>
  <c r="EV224" i="11"/>
  <c r="EU224" i="11"/>
  <c r="ET224" i="11"/>
  <c r="ES224" i="11"/>
  <c r="ER224" i="11"/>
  <c r="EQ224" i="11"/>
  <c r="EP224" i="11"/>
  <c r="EO224" i="11"/>
  <c r="EN224" i="11"/>
  <c r="EM224" i="11"/>
  <c r="EL224" i="11"/>
  <c r="EK224" i="11"/>
  <c r="EJ224" i="11"/>
  <c r="EI224" i="11"/>
  <c r="EH224" i="11"/>
  <c r="EG224" i="11"/>
  <c r="EF224" i="11"/>
  <c r="EE224" i="11"/>
  <c r="ED224" i="11"/>
  <c r="EC224" i="11"/>
  <c r="EB224" i="11"/>
  <c r="EA224" i="11"/>
  <c r="DZ224" i="11"/>
  <c r="DY224" i="11"/>
  <c r="DX224" i="11"/>
  <c r="DW224" i="11"/>
  <c r="DV224" i="11"/>
  <c r="DU224" i="11"/>
  <c r="DT224" i="11"/>
  <c r="DS224" i="11"/>
  <c r="DR224" i="11"/>
  <c r="DQ224" i="11"/>
  <c r="DP224" i="11"/>
  <c r="DO224" i="11"/>
  <c r="DM224" i="11"/>
  <c r="DL224" i="11"/>
  <c r="DK224" i="11"/>
  <c r="DJ224" i="11"/>
  <c r="DI224" i="11"/>
  <c r="DH224" i="11"/>
  <c r="DG224" i="11"/>
  <c r="DF224" i="11"/>
  <c r="DB224" i="11"/>
  <c r="DA224" i="11"/>
  <c r="CZ224" i="11"/>
  <c r="CY224" i="11"/>
  <c r="CX224" i="11"/>
  <c r="CW224" i="11"/>
  <c r="CV224" i="11"/>
  <c r="CU224" i="11"/>
  <c r="CT224" i="11"/>
  <c r="CS224" i="11"/>
  <c r="CR224" i="11"/>
  <c r="CQ224" i="11"/>
  <c r="CP224" i="11"/>
  <c r="CO224" i="11"/>
  <c r="CN224" i="11"/>
  <c r="CM224" i="11"/>
  <c r="CG224" i="11"/>
  <c r="CF224" i="11"/>
  <c r="CD224" i="11"/>
  <c r="CC224" i="11"/>
  <c r="CA224" i="11"/>
  <c r="BY224" i="11"/>
  <c r="BL224" i="11"/>
  <c r="BK224" i="11"/>
  <c r="BJ224" i="11"/>
  <c r="BI224" i="11"/>
  <c r="BH224" i="11"/>
  <c r="BG224" i="11"/>
  <c r="BF224" i="11"/>
  <c r="BE224" i="11"/>
  <c r="BD224" i="11"/>
  <c r="BC224" i="11"/>
  <c r="BB224" i="11"/>
  <c r="BA224" i="11"/>
  <c r="AZ224" i="11"/>
  <c r="AY224" i="11"/>
  <c r="AX224" i="11"/>
  <c r="AW224" i="11"/>
  <c r="AV224" i="11"/>
  <c r="AU224" i="11"/>
  <c r="AT224" i="11"/>
  <c r="AS224" i="11"/>
  <c r="AR224" i="11"/>
  <c r="AQ224" i="11"/>
  <c r="AP224" i="11"/>
  <c r="AO224" i="11"/>
  <c r="AN224" i="11"/>
  <c r="AM224" i="11"/>
  <c r="AL224" i="11"/>
  <c r="AK224" i="11"/>
  <c r="AJ224" i="11"/>
  <c r="AI224" i="11"/>
  <c r="AH224" i="11"/>
  <c r="AG224" i="11"/>
  <c r="AF224" i="11"/>
  <c r="AE224" i="11"/>
  <c r="AD224" i="11"/>
  <c r="AC224" i="11"/>
  <c r="AB224" i="11"/>
  <c r="AA224" i="11"/>
  <c r="Z224" i="11"/>
  <c r="Y224" i="11"/>
  <c r="X224" i="11"/>
  <c r="W224" i="11"/>
  <c r="V224" i="11"/>
  <c r="U224" i="11"/>
  <c r="T224" i="11"/>
  <c r="S224" i="11"/>
  <c r="R224" i="11"/>
  <c r="Q224" i="11"/>
  <c r="P224" i="11"/>
  <c r="O224" i="11"/>
  <c r="N224" i="11"/>
  <c r="M224" i="11"/>
  <c r="L224" i="11"/>
  <c r="K224" i="11"/>
  <c r="J224" i="11"/>
  <c r="I224" i="11"/>
  <c r="H224" i="11"/>
  <c r="G224" i="11"/>
  <c r="D224" i="11"/>
  <c r="C224" i="11"/>
  <c r="B224" i="11"/>
  <c r="A224" i="11"/>
  <c r="HB223" i="11"/>
  <c r="GD222" i="11"/>
  <c r="GC222" i="11"/>
  <c r="FZ222" i="11"/>
  <c r="FY222" i="11"/>
  <c r="FX222" i="11"/>
  <c r="FW222" i="11"/>
  <c r="FV222" i="11"/>
  <c r="FU222" i="11"/>
  <c r="FT222" i="11"/>
  <c r="FS222" i="11"/>
  <c r="FR222" i="11"/>
  <c r="FQ222" i="11"/>
  <c r="FM222" i="11"/>
  <c r="FL222" i="11"/>
  <c r="FK222" i="11"/>
  <c r="FJ222" i="11"/>
  <c r="FI222" i="11"/>
  <c r="FH222" i="11"/>
  <c r="FG222" i="11"/>
  <c r="FF222" i="11"/>
  <c r="FE222" i="11"/>
  <c r="FD222" i="11"/>
  <c r="FC222" i="11"/>
  <c r="FB222" i="11"/>
  <c r="FA222" i="11"/>
  <c r="EZ222" i="11"/>
  <c r="EY222" i="11"/>
  <c r="EX222" i="11"/>
  <c r="EW222" i="11"/>
  <c r="EV222" i="11"/>
  <c r="EU222" i="11"/>
  <c r="ET222" i="11"/>
  <c r="ES222" i="11"/>
  <c r="ER222" i="11"/>
  <c r="EQ222" i="11"/>
  <c r="EP222" i="11"/>
  <c r="EO222" i="11"/>
  <c r="EN222" i="11"/>
  <c r="EM222" i="11"/>
  <c r="EL222" i="11"/>
  <c r="EK222" i="11"/>
  <c r="EJ222" i="11"/>
  <c r="EI222" i="11"/>
  <c r="EH222" i="11"/>
  <c r="EG222" i="11"/>
  <c r="EF222" i="11"/>
  <c r="EE222" i="11"/>
  <c r="ED222" i="11"/>
  <c r="EC222" i="11"/>
  <c r="EB222" i="11"/>
  <c r="EA222" i="11"/>
  <c r="DZ222" i="11"/>
  <c r="DY222" i="11"/>
  <c r="DX222" i="11"/>
  <c r="DW222" i="11"/>
  <c r="DV222" i="11"/>
  <c r="DU222" i="11"/>
  <c r="DT222" i="11"/>
  <c r="DS222" i="11"/>
  <c r="DR222" i="11"/>
  <c r="DQ222" i="11"/>
  <c r="DP222" i="11"/>
  <c r="DO222" i="11"/>
  <c r="DN222" i="11"/>
  <c r="DM222" i="11"/>
  <c r="DL222" i="11"/>
  <c r="DK222" i="11"/>
  <c r="DJ222" i="11"/>
  <c r="DI222" i="11"/>
  <c r="DH222" i="11"/>
  <c r="DG222" i="11"/>
  <c r="DB222" i="11"/>
  <c r="DA222" i="11"/>
  <c r="CZ222" i="11"/>
  <c r="CY222" i="11"/>
  <c r="CX222" i="11"/>
  <c r="CW222" i="11"/>
  <c r="CV222" i="11"/>
  <c r="CU222" i="11"/>
  <c r="CT222" i="11"/>
  <c r="CS222" i="11"/>
  <c r="CR222" i="11"/>
  <c r="CQ222" i="11"/>
  <c r="CP222" i="11"/>
  <c r="CO222" i="11"/>
  <c r="CN222" i="11"/>
  <c r="CM222" i="11"/>
  <c r="CF222" i="11"/>
  <c r="CD222" i="11"/>
  <c r="CC222" i="11"/>
  <c r="CA222" i="11"/>
  <c r="BY222" i="11"/>
  <c r="BL222" i="11"/>
  <c r="BK222" i="11"/>
  <c r="BJ222" i="11"/>
  <c r="BI222" i="11"/>
  <c r="BH222" i="11"/>
  <c r="BG222" i="11"/>
  <c r="BF222" i="11"/>
  <c r="BE222" i="11"/>
  <c r="BD222" i="11"/>
  <c r="BC222" i="11"/>
  <c r="AZ222" i="11"/>
  <c r="AY222" i="11"/>
  <c r="AX222" i="11"/>
  <c r="AW222" i="11"/>
  <c r="AV222" i="11"/>
  <c r="AU222" i="11"/>
  <c r="AT222" i="11"/>
  <c r="AS222" i="11"/>
  <c r="AR222" i="11"/>
  <c r="AQ222" i="11"/>
  <c r="AP222" i="11"/>
  <c r="AO222" i="11"/>
  <c r="AN222" i="11"/>
  <c r="AM222" i="11"/>
  <c r="AL222" i="11"/>
  <c r="AK222" i="11"/>
  <c r="AJ222" i="11"/>
  <c r="AI222" i="11"/>
  <c r="AH222" i="11"/>
  <c r="AG222" i="11"/>
  <c r="AF222" i="11"/>
  <c r="AE222" i="11"/>
  <c r="AD222" i="11"/>
  <c r="AC222" i="11"/>
  <c r="AB222" i="11"/>
  <c r="AA222" i="11"/>
  <c r="Z222" i="11"/>
  <c r="Y222" i="11"/>
  <c r="X222" i="11"/>
  <c r="W222" i="11"/>
  <c r="V222" i="11"/>
  <c r="U222" i="11"/>
  <c r="T222" i="11"/>
  <c r="S222" i="11"/>
  <c r="R222" i="11"/>
  <c r="Q222" i="11"/>
  <c r="P222" i="11"/>
  <c r="O222" i="11"/>
  <c r="N222" i="11"/>
  <c r="M222" i="11"/>
  <c r="L222" i="11"/>
  <c r="K222" i="11"/>
  <c r="J222" i="11"/>
  <c r="I222" i="11"/>
  <c r="H222" i="11"/>
  <c r="G222" i="11"/>
  <c r="D222" i="11"/>
  <c r="C222" i="11"/>
  <c r="B222" i="11"/>
  <c r="A222" i="11"/>
  <c r="GD220" i="11"/>
  <c r="FZ220" i="11"/>
  <c r="FY220" i="11"/>
  <c r="FX220" i="11"/>
  <c r="FW220" i="11"/>
  <c r="FV220" i="11"/>
  <c r="FU220" i="11"/>
  <c r="FT220" i="11"/>
  <c r="FS220" i="11"/>
  <c r="FR220" i="11"/>
  <c r="FQ220" i="11"/>
  <c r="FM220" i="11"/>
  <c r="FL220" i="11"/>
  <c r="FK220" i="11"/>
  <c r="FJ220" i="11"/>
  <c r="FI220" i="11"/>
  <c r="FH220" i="11"/>
  <c r="FG220" i="11"/>
  <c r="FF220" i="11"/>
  <c r="FE220" i="11"/>
  <c r="FD220" i="11"/>
  <c r="FC220" i="11"/>
  <c r="FB220" i="11"/>
  <c r="FA220" i="11"/>
  <c r="EZ220" i="11"/>
  <c r="EY220" i="11"/>
  <c r="EX220" i="11"/>
  <c r="EW220" i="11"/>
  <c r="EV220" i="11"/>
  <c r="EU220" i="11"/>
  <c r="ET220" i="11"/>
  <c r="ES220" i="11"/>
  <c r="ER220" i="11"/>
  <c r="EQ220" i="11"/>
  <c r="EP220" i="11"/>
  <c r="EO220" i="11"/>
  <c r="EN220" i="11"/>
  <c r="EM220" i="11"/>
  <c r="EL220" i="11"/>
  <c r="EK220" i="11"/>
  <c r="EJ220" i="11"/>
  <c r="EI220" i="11"/>
  <c r="EH220" i="11"/>
  <c r="EG220" i="11"/>
  <c r="EF220" i="11"/>
  <c r="EE220" i="11"/>
  <c r="ED220" i="11"/>
  <c r="EC220" i="11"/>
  <c r="EB220" i="11"/>
  <c r="EA220" i="11"/>
  <c r="DZ220" i="11"/>
  <c r="DY220" i="11"/>
  <c r="DX220" i="11"/>
  <c r="DW220" i="11"/>
  <c r="DV220" i="11"/>
  <c r="DU220" i="11"/>
  <c r="DT220" i="11"/>
  <c r="DS220" i="11"/>
  <c r="DR220" i="11"/>
  <c r="DQ220" i="11"/>
  <c r="DP220" i="11"/>
  <c r="DO220" i="11"/>
  <c r="DN220" i="11"/>
  <c r="DM220" i="11"/>
  <c r="DL220" i="11"/>
  <c r="DK220" i="11"/>
  <c r="DJ220" i="11"/>
  <c r="DI220" i="11"/>
  <c r="DH220" i="11"/>
  <c r="DG220" i="11"/>
  <c r="DF220" i="11"/>
  <c r="DB220" i="11"/>
  <c r="DA220" i="11"/>
  <c r="CZ220" i="11"/>
  <c r="CY220" i="11"/>
  <c r="CX220" i="11"/>
  <c r="CW220" i="11"/>
  <c r="CV220" i="11"/>
  <c r="CU220" i="11"/>
  <c r="CT220" i="11"/>
  <c r="CS220" i="11"/>
  <c r="CR220" i="11"/>
  <c r="CQ220" i="11"/>
  <c r="CP220" i="11"/>
  <c r="CO220" i="11"/>
  <c r="CN220" i="11"/>
  <c r="CM220" i="11"/>
  <c r="CF220" i="11"/>
  <c r="CD220" i="11"/>
  <c r="CC220" i="11"/>
  <c r="CA220" i="11"/>
  <c r="BY220" i="11"/>
  <c r="BL220" i="11"/>
  <c r="BK220" i="11"/>
  <c r="BJ220" i="11"/>
  <c r="BI220" i="11"/>
  <c r="BH220" i="11"/>
  <c r="BG220" i="11"/>
  <c r="BF220" i="11"/>
  <c r="BE220" i="11"/>
  <c r="BD220" i="11"/>
  <c r="BC220" i="11"/>
  <c r="BB220" i="11"/>
  <c r="BA220" i="11"/>
  <c r="AZ220" i="11"/>
  <c r="AY220" i="11"/>
  <c r="AX220" i="11"/>
  <c r="AW220" i="11"/>
  <c r="AV220" i="11"/>
  <c r="AU220" i="11"/>
  <c r="AT220" i="11"/>
  <c r="AS220" i="11"/>
  <c r="AR220" i="11"/>
  <c r="AQ220" i="11"/>
  <c r="AP220" i="11"/>
  <c r="AO220" i="11"/>
  <c r="AN220" i="11"/>
  <c r="AM220" i="11"/>
  <c r="AL220" i="11"/>
  <c r="AK220" i="11"/>
  <c r="AJ220" i="11"/>
  <c r="AI220" i="11"/>
  <c r="AH220" i="11"/>
  <c r="AG220" i="11"/>
  <c r="AF220" i="11"/>
  <c r="AE220" i="11"/>
  <c r="AD220" i="11"/>
  <c r="AC220" i="11"/>
  <c r="AB220" i="11"/>
  <c r="AA220" i="11"/>
  <c r="Z220" i="11"/>
  <c r="Y220" i="11"/>
  <c r="X220" i="11"/>
  <c r="W220" i="11"/>
  <c r="V220" i="11"/>
  <c r="U220" i="11"/>
  <c r="T220" i="11"/>
  <c r="S220" i="11"/>
  <c r="R220" i="11"/>
  <c r="Q220" i="11"/>
  <c r="P220" i="11"/>
  <c r="O220" i="11"/>
  <c r="N220" i="11"/>
  <c r="M220" i="11"/>
  <c r="L220" i="11"/>
  <c r="K220" i="11"/>
  <c r="J220" i="11"/>
  <c r="I220" i="11"/>
  <c r="H220" i="11"/>
  <c r="G220" i="11"/>
  <c r="D220" i="11"/>
  <c r="C220" i="11"/>
  <c r="B220" i="11"/>
  <c r="A220" i="11"/>
  <c r="HB219" i="11"/>
  <c r="GD214" i="11"/>
  <c r="GC214" i="11"/>
  <c r="FZ214" i="11"/>
  <c r="FY214" i="11"/>
  <c r="FX214" i="11"/>
  <c r="FW214" i="11"/>
  <c r="FV214" i="11"/>
  <c r="FU214" i="11"/>
  <c r="FT214" i="11"/>
  <c r="FS214" i="11"/>
  <c r="FR214" i="11"/>
  <c r="FQ214" i="11"/>
  <c r="FP214" i="11"/>
  <c r="FO214" i="11"/>
  <c r="FN214" i="11"/>
  <c r="FM214" i="11"/>
  <c r="FL214" i="11"/>
  <c r="FK214" i="11"/>
  <c r="FJ214" i="11"/>
  <c r="FI214" i="11"/>
  <c r="FH214" i="11"/>
  <c r="FG214" i="11"/>
  <c r="FF214" i="11"/>
  <c r="FE214" i="11"/>
  <c r="FD214" i="11"/>
  <c r="FC214" i="11"/>
  <c r="FB214" i="11"/>
  <c r="FA214" i="11"/>
  <c r="EZ214" i="11"/>
  <c r="EY214" i="11"/>
  <c r="EX214" i="11"/>
  <c r="EW214" i="11"/>
  <c r="EV214" i="11"/>
  <c r="EU214" i="11"/>
  <c r="ET214" i="11"/>
  <c r="ES214" i="11"/>
  <c r="ER214" i="11"/>
  <c r="EQ214" i="11"/>
  <c r="EP214" i="11"/>
  <c r="EO214" i="11"/>
  <c r="EN214" i="11"/>
  <c r="EM214" i="11"/>
  <c r="EL214" i="11"/>
  <c r="EK214" i="11"/>
  <c r="EJ214" i="11"/>
  <c r="EI214" i="11"/>
  <c r="EH214" i="11"/>
  <c r="EG214" i="11"/>
  <c r="EF214" i="11"/>
  <c r="EE214" i="11"/>
  <c r="ED214" i="11"/>
  <c r="EC214" i="11"/>
  <c r="EB214" i="11"/>
  <c r="EA214" i="11"/>
  <c r="DZ214" i="11"/>
  <c r="DY214" i="11"/>
  <c r="DX214" i="11"/>
  <c r="DW214" i="11"/>
  <c r="DV214" i="11"/>
  <c r="DU214" i="11"/>
  <c r="DT214" i="11"/>
  <c r="DS214" i="11"/>
  <c r="DR214" i="11"/>
  <c r="DQ214" i="11"/>
  <c r="DP214" i="11"/>
  <c r="DO214" i="11"/>
  <c r="DN214" i="11"/>
  <c r="DM214" i="11"/>
  <c r="DL214" i="11"/>
  <c r="DK214" i="11"/>
  <c r="DJ214" i="11"/>
  <c r="DI214" i="11"/>
  <c r="DH214" i="11"/>
  <c r="DG214" i="11"/>
  <c r="DB214" i="11"/>
  <c r="DA214" i="11"/>
  <c r="CZ214" i="11"/>
  <c r="CY214" i="11"/>
  <c r="CX214" i="11"/>
  <c r="CW214" i="11"/>
  <c r="CV214" i="11"/>
  <c r="CU214" i="11"/>
  <c r="CT214" i="11"/>
  <c r="CS214" i="11"/>
  <c r="CR214" i="11"/>
  <c r="CQ214" i="11"/>
  <c r="CP214" i="11"/>
  <c r="CO214" i="11"/>
  <c r="CN214" i="11"/>
  <c r="CM214" i="11"/>
  <c r="CG214" i="11"/>
  <c r="BL214" i="11"/>
  <c r="BK214" i="11"/>
  <c r="BJ214" i="11"/>
  <c r="BI214" i="11"/>
  <c r="BH214" i="11"/>
  <c r="BG214" i="11"/>
  <c r="BF214" i="11"/>
  <c r="BE214" i="11"/>
  <c r="BD214" i="11"/>
  <c r="BC214" i="11"/>
  <c r="AZ214" i="11"/>
  <c r="AY214" i="11"/>
  <c r="AX214" i="11"/>
  <c r="AW214" i="11"/>
  <c r="AU214" i="11"/>
  <c r="AT214" i="11"/>
  <c r="AS214" i="11"/>
  <c r="AR214" i="11"/>
  <c r="AQ214" i="11"/>
  <c r="AP214" i="11"/>
  <c r="AO214" i="11"/>
  <c r="AN214" i="11"/>
  <c r="AM214" i="11"/>
  <c r="AL214" i="11"/>
  <c r="AK214" i="11"/>
  <c r="AJ214" i="11"/>
  <c r="AI214" i="11"/>
  <c r="AH214" i="11"/>
  <c r="AG214" i="11"/>
  <c r="AF214" i="11"/>
  <c r="AE214" i="11"/>
  <c r="AD214" i="11"/>
  <c r="AC214" i="11"/>
  <c r="AB214" i="11"/>
  <c r="AA214" i="11"/>
  <c r="Z214" i="11"/>
  <c r="Y214" i="11"/>
  <c r="X214" i="11"/>
  <c r="W214" i="11"/>
  <c r="V214" i="11"/>
  <c r="U214" i="11"/>
  <c r="T214" i="11"/>
  <c r="S214" i="11"/>
  <c r="R214" i="11"/>
  <c r="Q214" i="11"/>
  <c r="P214" i="11"/>
  <c r="O214" i="11"/>
  <c r="N214" i="11"/>
  <c r="M214" i="11"/>
  <c r="L214" i="11"/>
  <c r="K214" i="11"/>
  <c r="J214" i="11"/>
  <c r="I214" i="11"/>
  <c r="H214" i="11"/>
  <c r="G214" i="11"/>
  <c r="D214" i="11"/>
  <c r="C214" i="11"/>
  <c r="B214" i="11"/>
  <c r="A214" i="11"/>
  <c r="HB213" i="11"/>
  <c r="GD206" i="11"/>
  <c r="GC206" i="11"/>
  <c r="FZ206" i="11"/>
  <c r="FY206" i="11"/>
  <c r="FX206" i="11"/>
  <c r="FW206" i="11"/>
  <c r="FV206" i="11"/>
  <c r="FU206" i="11"/>
  <c r="FT206" i="11"/>
  <c r="FS206" i="11"/>
  <c r="FR206" i="11"/>
  <c r="FQ206" i="11"/>
  <c r="FP206" i="11"/>
  <c r="FO206" i="11"/>
  <c r="FN206" i="11"/>
  <c r="FM206" i="11"/>
  <c r="FL206" i="11"/>
  <c r="FK206" i="11"/>
  <c r="FJ206" i="11"/>
  <c r="FI206" i="11"/>
  <c r="FH206" i="11"/>
  <c r="FG206" i="11"/>
  <c r="FF206" i="11"/>
  <c r="FE206" i="11"/>
  <c r="FD206" i="11"/>
  <c r="FC206" i="11"/>
  <c r="FB206" i="11"/>
  <c r="FA206" i="11"/>
  <c r="EZ206" i="11"/>
  <c r="EY206" i="11"/>
  <c r="EX206" i="11"/>
  <c r="EW206" i="11"/>
  <c r="EV206" i="11"/>
  <c r="EU206" i="11"/>
  <c r="ET206" i="11"/>
  <c r="ES206" i="11"/>
  <c r="ER206" i="11"/>
  <c r="EQ206" i="11"/>
  <c r="EP206" i="11"/>
  <c r="EO206" i="11"/>
  <c r="EN206" i="11"/>
  <c r="EM206" i="11"/>
  <c r="EL206" i="11"/>
  <c r="EK206" i="11"/>
  <c r="EJ206" i="11"/>
  <c r="EI206" i="11"/>
  <c r="EH206" i="11"/>
  <c r="EG206" i="11"/>
  <c r="EF206" i="11"/>
  <c r="EE206" i="11"/>
  <c r="ED206" i="11"/>
  <c r="EC206" i="11"/>
  <c r="EB206" i="11"/>
  <c r="EA206" i="11"/>
  <c r="DZ206" i="11"/>
  <c r="DY206" i="11"/>
  <c r="DX206" i="11"/>
  <c r="DW206" i="11"/>
  <c r="DV206" i="11"/>
  <c r="DU206" i="11"/>
  <c r="DT206" i="11"/>
  <c r="DS206" i="11"/>
  <c r="DR206" i="11"/>
  <c r="DQ206" i="11"/>
  <c r="DP206" i="11"/>
  <c r="DO206" i="11"/>
  <c r="DM206" i="11"/>
  <c r="DL206" i="11"/>
  <c r="DK206" i="11"/>
  <c r="DJ206" i="11"/>
  <c r="DI206" i="11"/>
  <c r="DH206" i="11"/>
  <c r="DG206" i="11"/>
  <c r="DF206" i="11"/>
  <c r="DB206" i="11"/>
  <c r="DA206" i="11"/>
  <c r="CZ206" i="11"/>
  <c r="CY206" i="11"/>
  <c r="CX206" i="11"/>
  <c r="CW206" i="11"/>
  <c r="CV206" i="11"/>
  <c r="CU206" i="11"/>
  <c r="CT206" i="11"/>
  <c r="CS206" i="11"/>
  <c r="CR206" i="11"/>
  <c r="CQ206" i="11"/>
  <c r="CP206" i="11"/>
  <c r="CO206" i="11"/>
  <c r="CN206" i="11"/>
  <c r="CM206" i="11"/>
  <c r="CF206" i="11"/>
  <c r="CD206" i="11"/>
  <c r="CC206" i="11"/>
  <c r="CA206" i="11"/>
  <c r="BY206" i="11"/>
  <c r="BL206" i="11"/>
  <c r="BK206" i="11"/>
  <c r="BJ206" i="11"/>
  <c r="BI206" i="11"/>
  <c r="BH206" i="11"/>
  <c r="BG206" i="11"/>
  <c r="BF206" i="11"/>
  <c r="BE206" i="11"/>
  <c r="BD206" i="11"/>
  <c r="BC206" i="11"/>
  <c r="BB206" i="11"/>
  <c r="BA206" i="11"/>
  <c r="AZ206" i="11"/>
  <c r="AY206" i="11"/>
  <c r="AX206" i="11"/>
  <c r="AW206" i="11"/>
  <c r="AV206" i="11"/>
  <c r="AU206" i="11"/>
  <c r="AT206" i="11"/>
  <c r="AS206" i="11"/>
  <c r="AR206" i="11"/>
  <c r="AQ206" i="11"/>
  <c r="AP206" i="11"/>
  <c r="AO206" i="11"/>
  <c r="AN206" i="11"/>
  <c r="AM206" i="11"/>
  <c r="AL206" i="11"/>
  <c r="AK206" i="11"/>
  <c r="AJ206" i="11"/>
  <c r="AI206" i="11"/>
  <c r="AH206" i="11"/>
  <c r="AG206" i="11"/>
  <c r="AF206" i="11"/>
  <c r="AE206" i="11"/>
  <c r="AD206" i="11"/>
  <c r="AC206" i="11"/>
  <c r="AB206" i="11"/>
  <c r="AA206" i="11"/>
  <c r="Z206" i="11"/>
  <c r="Y206" i="11"/>
  <c r="X206" i="11"/>
  <c r="W206" i="11"/>
  <c r="V206" i="11"/>
  <c r="U206" i="11"/>
  <c r="T206" i="11"/>
  <c r="S206" i="11"/>
  <c r="R206" i="11"/>
  <c r="Q206" i="11"/>
  <c r="P206" i="11"/>
  <c r="O206" i="11"/>
  <c r="N206" i="11"/>
  <c r="M206" i="11"/>
  <c r="L206" i="11"/>
  <c r="K206" i="11"/>
  <c r="J206" i="11"/>
  <c r="I206" i="11"/>
  <c r="H206" i="11"/>
  <c r="G206" i="11"/>
  <c r="D206" i="11"/>
  <c r="C206" i="11"/>
  <c r="B206" i="11"/>
  <c r="A206" i="11"/>
  <c r="HB205" i="11"/>
  <c r="GD204" i="11"/>
  <c r="GC204" i="11"/>
  <c r="FZ204" i="11"/>
  <c r="FY204" i="11"/>
  <c r="FX204" i="11"/>
  <c r="FW204" i="11"/>
  <c r="FV204" i="11"/>
  <c r="FU204" i="11"/>
  <c r="FT204" i="11"/>
  <c r="FS204" i="11"/>
  <c r="FR204" i="11"/>
  <c r="FQ204" i="11"/>
  <c r="FP204" i="11"/>
  <c r="FO204" i="11"/>
  <c r="FN204" i="11"/>
  <c r="FM204" i="11"/>
  <c r="FL204" i="11"/>
  <c r="FK204" i="11"/>
  <c r="FJ204" i="11"/>
  <c r="FI204" i="11"/>
  <c r="FH204" i="11"/>
  <c r="FG204" i="11"/>
  <c r="FF204" i="11"/>
  <c r="FE204" i="11"/>
  <c r="FD204" i="11"/>
  <c r="FC204" i="11"/>
  <c r="FB204" i="11"/>
  <c r="FA204" i="11"/>
  <c r="EZ204" i="11"/>
  <c r="EY204" i="11"/>
  <c r="EX204" i="11"/>
  <c r="EW204" i="11"/>
  <c r="EV204" i="11"/>
  <c r="EU204" i="11"/>
  <c r="ET204" i="11"/>
  <c r="ES204" i="11"/>
  <c r="ER204" i="11"/>
  <c r="EQ204" i="11"/>
  <c r="EP204" i="11"/>
  <c r="EO204" i="11"/>
  <c r="EN204" i="11"/>
  <c r="EM204" i="11"/>
  <c r="EL204" i="11"/>
  <c r="EK204" i="11"/>
  <c r="EJ204" i="11"/>
  <c r="EI204" i="11"/>
  <c r="EH204" i="11"/>
  <c r="EG204" i="11"/>
  <c r="EF204" i="11"/>
  <c r="EE204" i="11"/>
  <c r="ED204" i="11"/>
  <c r="EC204" i="11"/>
  <c r="EB204" i="11"/>
  <c r="EA204" i="11"/>
  <c r="DZ204" i="11"/>
  <c r="DY204" i="11"/>
  <c r="DX204" i="11"/>
  <c r="DW204" i="11"/>
  <c r="DV204" i="11"/>
  <c r="DU204" i="11"/>
  <c r="DT204" i="11"/>
  <c r="DS204" i="11"/>
  <c r="DR204" i="11"/>
  <c r="DQ204" i="11"/>
  <c r="DP204" i="11"/>
  <c r="DO204" i="11"/>
  <c r="DN204" i="11"/>
  <c r="DM204" i="11"/>
  <c r="DL204" i="11"/>
  <c r="DK204" i="11"/>
  <c r="DJ204" i="11"/>
  <c r="DI204" i="11"/>
  <c r="DH204" i="11"/>
  <c r="DG204" i="11"/>
  <c r="DF204" i="11"/>
  <c r="DB204" i="11"/>
  <c r="DA204" i="11"/>
  <c r="CZ204" i="11"/>
  <c r="CY204" i="11"/>
  <c r="CX204" i="11"/>
  <c r="CW204" i="11"/>
  <c r="CV204" i="11"/>
  <c r="CU204" i="11"/>
  <c r="CT204" i="11"/>
  <c r="CS204" i="11"/>
  <c r="CR204" i="11"/>
  <c r="CQ204" i="11"/>
  <c r="CP204" i="11"/>
  <c r="CO204" i="11"/>
  <c r="CN204" i="11"/>
  <c r="CM204" i="11"/>
  <c r="CG204" i="11"/>
  <c r="CF204" i="11"/>
  <c r="CD204" i="11"/>
  <c r="CC204" i="11"/>
  <c r="CA204" i="11"/>
  <c r="BY204" i="11"/>
  <c r="BL204" i="11"/>
  <c r="BK204" i="11"/>
  <c r="BJ204" i="11"/>
  <c r="BI204" i="11"/>
  <c r="BH204" i="11"/>
  <c r="BG204" i="11"/>
  <c r="BF204" i="11"/>
  <c r="BE204" i="11"/>
  <c r="BD204" i="11"/>
  <c r="BC204" i="11"/>
  <c r="AZ204" i="11"/>
  <c r="AY204" i="11"/>
  <c r="AX204" i="11"/>
  <c r="AW204" i="11"/>
  <c r="AV204" i="11"/>
  <c r="AU204" i="11"/>
  <c r="AT204" i="11"/>
  <c r="AS204" i="11"/>
  <c r="AR204" i="11"/>
  <c r="AQ204" i="11"/>
  <c r="AP204" i="11"/>
  <c r="AO204" i="11"/>
  <c r="AN204" i="11"/>
  <c r="AM204" i="11"/>
  <c r="AL204" i="11"/>
  <c r="AK204" i="11"/>
  <c r="AJ204" i="11"/>
  <c r="AI204" i="11"/>
  <c r="AH204" i="11"/>
  <c r="AG204" i="11"/>
  <c r="AF204" i="11"/>
  <c r="AE204" i="11"/>
  <c r="AD204" i="11"/>
  <c r="AC204" i="11"/>
  <c r="AB204" i="11"/>
  <c r="AA204" i="11"/>
  <c r="Z204" i="11"/>
  <c r="Y204" i="11"/>
  <c r="X204" i="11"/>
  <c r="W204" i="11"/>
  <c r="V204" i="11"/>
  <c r="U204" i="11"/>
  <c r="T204" i="11"/>
  <c r="S204" i="11"/>
  <c r="R204" i="11"/>
  <c r="Q204" i="11"/>
  <c r="P204" i="11"/>
  <c r="O204" i="11"/>
  <c r="N204" i="11"/>
  <c r="M204" i="11"/>
  <c r="L204" i="11"/>
  <c r="K204" i="11"/>
  <c r="J204" i="11"/>
  <c r="I204" i="11"/>
  <c r="H204" i="11"/>
  <c r="G204" i="11"/>
  <c r="D204" i="11"/>
  <c r="C204" i="11"/>
  <c r="B204" i="11"/>
  <c r="A204" i="11"/>
  <c r="HB203" i="11"/>
  <c r="GD202" i="11"/>
  <c r="GC202" i="11"/>
  <c r="FZ202" i="11"/>
  <c r="FY202" i="11"/>
  <c r="FX202" i="11"/>
  <c r="FW202" i="11"/>
  <c r="FV202" i="11"/>
  <c r="FU202" i="11"/>
  <c r="FT202" i="11"/>
  <c r="FS202" i="11"/>
  <c r="FR202" i="11"/>
  <c r="FQ202" i="11"/>
  <c r="FM202" i="11"/>
  <c r="FL202" i="11"/>
  <c r="FK202" i="11"/>
  <c r="FJ202" i="11"/>
  <c r="FI202" i="11"/>
  <c r="FH202" i="11"/>
  <c r="FG202" i="11"/>
  <c r="FF202" i="11"/>
  <c r="FE202" i="11"/>
  <c r="FD202" i="11"/>
  <c r="FC202" i="11"/>
  <c r="FB202" i="11"/>
  <c r="FA202" i="11"/>
  <c r="EZ202" i="11"/>
  <c r="EY202" i="11"/>
  <c r="EX202" i="11"/>
  <c r="EW202" i="11"/>
  <c r="EV202" i="11"/>
  <c r="EU202" i="11"/>
  <c r="ET202" i="11"/>
  <c r="ES202" i="11"/>
  <c r="ER202" i="11"/>
  <c r="EQ202" i="11"/>
  <c r="EP202" i="11"/>
  <c r="EO202" i="11"/>
  <c r="EN202" i="11"/>
  <c r="EM202" i="11"/>
  <c r="EL202" i="11"/>
  <c r="EK202" i="11"/>
  <c r="EJ202" i="11"/>
  <c r="EI202" i="11"/>
  <c r="EH202" i="11"/>
  <c r="EG202" i="11"/>
  <c r="EF202" i="11"/>
  <c r="EE202" i="11"/>
  <c r="ED202" i="11"/>
  <c r="EC202" i="11"/>
  <c r="EB202" i="11"/>
  <c r="EA202" i="11"/>
  <c r="DZ202" i="11"/>
  <c r="DY202" i="11"/>
  <c r="DX202" i="11"/>
  <c r="DW202" i="11"/>
  <c r="DV202" i="11"/>
  <c r="DU202" i="11"/>
  <c r="DT202" i="11"/>
  <c r="DS202" i="11"/>
  <c r="DR202" i="11"/>
  <c r="DQ202" i="11"/>
  <c r="DP202" i="11"/>
  <c r="DO202" i="11"/>
  <c r="DN202" i="11"/>
  <c r="DM202" i="11"/>
  <c r="DL202" i="11"/>
  <c r="DK202" i="11"/>
  <c r="DJ202" i="11"/>
  <c r="DI202" i="11"/>
  <c r="DH202" i="11"/>
  <c r="DG202" i="11"/>
  <c r="DF202" i="11"/>
  <c r="DB202" i="11"/>
  <c r="DA202" i="11"/>
  <c r="CZ202" i="11"/>
  <c r="CY202" i="11"/>
  <c r="CX202" i="11"/>
  <c r="CW202" i="11"/>
  <c r="CV202" i="11"/>
  <c r="CU202" i="11"/>
  <c r="CT202" i="11"/>
  <c r="CS202" i="11"/>
  <c r="CR202" i="11"/>
  <c r="CQ202" i="11"/>
  <c r="CP202" i="11"/>
  <c r="CO202" i="11"/>
  <c r="CN202" i="11"/>
  <c r="CM202" i="11"/>
  <c r="CG202" i="11"/>
  <c r="CF202" i="11"/>
  <c r="CD202" i="11"/>
  <c r="CC202" i="11"/>
  <c r="CA202" i="11"/>
  <c r="BY202" i="11"/>
  <c r="BL202" i="11"/>
  <c r="BK202" i="11"/>
  <c r="BJ202" i="11"/>
  <c r="BI202" i="11"/>
  <c r="BH202" i="11"/>
  <c r="BG202" i="11"/>
  <c r="BF202" i="11"/>
  <c r="BE202" i="11"/>
  <c r="BD202" i="11"/>
  <c r="BC202" i="11"/>
  <c r="BB202" i="11"/>
  <c r="BA202" i="11"/>
  <c r="AZ202" i="11"/>
  <c r="AY202" i="11"/>
  <c r="AX202" i="11"/>
  <c r="AW202" i="11"/>
  <c r="AV202" i="11"/>
  <c r="AU202" i="11"/>
  <c r="AT202" i="11"/>
  <c r="AS202" i="11"/>
  <c r="AR202" i="11"/>
  <c r="AQ202" i="11"/>
  <c r="AP202" i="11"/>
  <c r="AO202" i="11"/>
  <c r="AN202" i="11"/>
  <c r="AM202" i="11"/>
  <c r="AL202" i="11"/>
  <c r="AK202" i="11"/>
  <c r="AJ202" i="11"/>
  <c r="AI202" i="11"/>
  <c r="AH202" i="11"/>
  <c r="AG202" i="11"/>
  <c r="AF202" i="11"/>
  <c r="AE202" i="11"/>
  <c r="AD202" i="11"/>
  <c r="AC202" i="11"/>
  <c r="AB202" i="11"/>
  <c r="AA202" i="11"/>
  <c r="Z202" i="11"/>
  <c r="Y202" i="11"/>
  <c r="X202" i="11"/>
  <c r="W202" i="11"/>
  <c r="V202" i="11"/>
  <c r="U202" i="11"/>
  <c r="T202" i="11"/>
  <c r="S202" i="11"/>
  <c r="R202" i="11"/>
  <c r="Q202" i="11"/>
  <c r="P202" i="11"/>
  <c r="O202" i="11"/>
  <c r="N202" i="11"/>
  <c r="M202" i="11"/>
  <c r="L202" i="11"/>
  <c r="K202" i="11"/>
  <c r="J202" i="11"/>
  <c r="I202" i="11"/>
  <c r="H202" i="11"/>
  <c r="G202" i="11"/>
  <c r="D202" i="11"/>
  <c r="C202" i="11"/>
  <c r="B202" i="11"/>
  <c r="A202" i="11"/>
  <c r="HB201" i="11"/>
  <c r="GD200" i="11"/>
  <c r="GC200" i="11"/>
  <c r="FZ200" i="11"/>
  <c r="FY200" i="11"/>
  <c r="FX200" i="11"/>
  <c r="FW200" i="11"/>
  <c r="FV200" i="11"/>
  <c r="FU200" i="11"/>
  <c r="FT200" i="11"/>
  <c r="FS200" i="11"/>
  <c r="FR200" i="11"/>
  <c r="FQ200" i="11"/>
  <c r="FM200" i="11"/>
  <c r="FL200" i="11"/>
  <c r="FK200" i="11"/>
  <c r="FJ200" i="11"/>
  <c r="FI200" i="11"/>
  <c r="FH200" i="11"/>
  <c r="FG200" i="11"/>
  <c r="FF200" i="11"/>
  <c r="FE200" i="11"/>
  <c r="FD200" i="11"/>
  <c r="FC200" i="11"/>
  <c r="FB200" i="11"/>
  <c r="FA200" i="11"/>
  <c r="EZ200" i="11"/>
  <c r="EY200" i="11"/>
  <c r="EX200" i="11"/>
  <c r="EW200" i="11"/>
  <c r="EV200" i="11"/>
  <c r="EU200" i="11"/>
  <c r="ET200" i="11"/>
  <c r="ES200" i="11"/>
  <c r="ER200" i="11"/>
  <c r="EQ200" i="11"/>
  <c r="EP200" i="11"/>
  <c r="EO200" i="11"/>
  <c r="EN200" i="11"/>
  <c r="EM200" i="11"/>
  <c r="EL200" i="11"/>
  <c r="EK200" i="11"/>
  <c r="EJ200" i="11"/>
  <c r="EI200" i="11"/>
  <c r="EH200" i="11"/>
  <c r="EG200" i="11"/>
  <c r="EF200" i="11"/>
  <c r="EE200" i="11"/>
  <c r="ED200" i="11"/>
  <c r="EC200" i="11"/>
  <c r="EB200" i="11"/>
  <c r="EA200" i="11"/>
  <c r="DZ200" i="11"/>
  <c r="DY200" i="11"/>
  <c r="DX200" i="11"/>
  <c r="DW200" i="11"/>
  <c r="DV200" i="11"/>
  <c r="DU200" i="11"/>
  <c r="DT200" i="11"/>
  <c r="DS200" i="11"/>
  <c r="DR200" i="11"/>
  <c r="DQ200" i="11"/>
  <c r="DP200" i="11"/>
  <c r="DO200" i="11"/>
  <c r="DN200" i="11"/>
  <c r="DM200" i="11"/>
  <c r="DL200" i="11"/>
  <c r="DK200" i="11"/>
  <c r="DJ200" i="11"/>
  <c r="DI200" i="11"/>
  <c r="DH200" i="11"/>
  <c r="DG200" i="11"/>
  <c r="DF200" i="11"/>
  <c r="DB200" i="11"/>
  <c r="DA200" i="11"/>
  <c r="CZ200" i="11"/>
  <c r="CY200" i="11"/>
  <c r="CX200" i="11"/>
  <c r="CW200" i="11"/>
  <c r="CV200" i="11"/>
  <c r="CU200" i="11"/>
  <c r="CT200" i="11"/>
  <c r="CS200" i="11"/>
  <c r="CR200" i="11"/>
  <c r="CQ200" i="11"/>
  <c r="CP200" i="11"/>
  <c r="CO200" i="11"/>
  <c r="CN200" i="11"/>
  <c r="CM200" i="11"/>
  <c r="CG200" i="11"/>
  <c r="CE200" i="11"/>
  <c r="CD200" i="11"/>
  <c r="BY200" i="11"/>
  <c r="BL200" i="11"/>
  <c r="BK200" i="11"/>
  <c r="BJ200" i="11"/>
  <c r="BI200" i="11"/>
  <c r="BH200" i="11"/>
  <c r="BG200" i="11"/>
  <c r="BF200" i="11"/>
  <c r="BE200" i="11"/>
  <c r="BD200" i="11"/>
  <c r="BC200" i="11"/>
  <c r="BB200" i="11"/>
  <c r="BA200" i="11"/>
  <c r="AZ200" i="11"/>
  <c r="AY200" i="11"/>
  <c r="AX200" i="11"/>
  <c r="AW200" i="11"/>
  <c r="AV200" i="11"/>
  <c r="AU200" i="11"/>
  <c r="AT200" i="11"/>
  <c r="AS200" i="11"/>
  <c r="AR200" i="11"/>
  <c r="AQ200" i="11"/>
  <c r="AP200" i="11"/>
  <c r="AO200" i="11"/>
  <c r="AN200" i="11"/>
  <c r="AM200" i="11"/>
  <c r="AL200" i="11"/>
  <c r="AK200" i="11"/>
  <c r="AJ200" i="11"/>
  <c r="AI200" i="11"/>
  <c r="AH200" i="11"/>
  <c r="AG200" i="11"/>
  <c r="AF200" i="11"/>
  <c r="AE200" i="11"/>
  <c r="AD200" i="11"/>
  <c r="AC200" i="11"/>
  <c r="AB200" i="11"/>
  <c r="AA200" i="11"/>
  <c r="Z200" i="11"/>
  <c r="Y200" i="11"/>
  <c r="X200" i="11"/>
  <c r="W200" i="11"/>
  <c r="V200" i="11"/>
  <c r="U200" i="11"/>
  <c r="T200" i="11"/>
  <c r="S200" i="11"/>
  <c r="R200" i="11"/>
  <c r="Q200" i="11"/>
  <c r="P200" i="11"/>
  <c r="O200" i="11"/>
  <c r="N200" i="11"/>
  <c r="M200" i="11"/>
  <c r="L200" i="11"/>
  <c r="K200" i="11"/>
  <c r="J200" i="11"/>
  <c r="I200" i="11"/>
  <c r="H200" i="11"/>
  <c r="G200" i="11"/>
  <c r="D200" i="11"/>
  <c r="C200" i="11"/>
  <c r="B200" i="11"/>
  <c r="A200" i="11"/>
  <c r="HB199" i="11"/>
  <c r="GD198" i="11"/>
  <c r="GC198" i="11"/>
  <c r="FZ198" i="11"/>
  <c r="FY198" i="11"/>
  <c r="FX198" i="11"/>
  <c r="FW198" i="11"/>
  <c r="FV198" i="11"/>
  <c r="FU198" i="11"/>
  <c r="FT198" i="11"/>
  <c r="FS198" i="11"/>
  <c r="FR198" i="11"/>
  <c r="FQ198" i="11"/>
  <c r="FP198" i="11"/>
  <c r="FO198" i="11"/>
  <c r="FN198" i="11"/>
  <c r="FM198" i="11"/>
  <c r="FL198" i="11"/>
  <c r="FK198" i="11"/>
  <c r="FJ198" i="11"/>
  <c r="FI198" i="11"/>
  <c r="FH198" i="11"/>
  <c r="FG198" i="11"/>
  <c r="FF198" i="11"/>
  <c r="FE198" i="11"/>
  <c r="FD198" i="11"/>
  <c r="FC198" i="11"/>
  <c r="FB198" i="11"/>
  <c r="FA198" i="11"/>
  <c r="EZ198" i="11"/>
  <c r="EY198" i="11"/>
  <c r="EX198" i="11"/>
  <c r="EW198" i="11"/>
  <c r="EV198" i="11"/>
  <c r="EU198" i="11"/>
  <c r="ET198" i="11"/>
  <c r="ES198" i="11"/>
  <c r="ER198" i="11"/>
  <c r="EQ198" i="11"/>
  <c r="EP198" i="11"/>
  <c r="EO198" i="11"/>
  <c r="EN198" i="11"/>
  <c r="EM198" i="11"/>
  <c r="EL198" i="11"/>
  <c r="EK198" i="11"/>
  <c r="EJ198" i="11"/>
  <c r="EI198" i="11"/>
  <c r="EH198" i="11"/>
  <c r="EG198" i="11"/>
  <c r="EF198" i="11"/>
  <c r="EE198" i="11"/>
  <c r="ED198" i="11"/>
  <c r="EC198" i="11"/>
  <c r="EB198" i="11"/>
  <c r="EA198" i="11"/>
  <c r="DZ198" i="11"/>
  <c r="DY198" i="11"/>
  <c r="DX198" i="11"/>
  <c r="DW198" i="11"/>
  <c r="DV198" i="11"/>
  <c r="DU198" i="11"/>
  <c r="DT198" i="11"/>
  <c r="DS198" i="11"/>
  <c r="DR198" i="11"/>
  <c r="DQ198" i="11"/>
  <c r="DP198" i="11"/>
  <c r="DO198" i="11"/>
  <c r="DN198" i="11"/>
  <c r="DM198" i="11"/>
  <c r="DL198" i="11"/>
  <c r="DK198" i="11"/>
  <c r="DJ198" i="11"/>
  <c r="DI198" i="11"/>
  <c r="DH198" i="11"/>
  <c r="DG198" i="11"/>
  <c r="DF198" i="11"/>
  <c r="DB198" i="11"/>
  <c r="DA198" i="11"/>
  <c r="CZ198" i="11"/>
  <c r="CY198" i="11"/>
  <c r="CX198" i="11"/>
  <c r="CW198" i="11"/>
  <c r="CV198" i="11"/>
  <c r="CU198" i="11"/>
  <c r="CT198" i="11"/>
  <c r="CS198" i="11"/>
  <c r="CR198" i="11"/>
  <c r="CQ198" i="11"/>
  <c r="CP198" i="11"/>
  <c r="CO198" i="11"/>
  <c r="CN198" i="11"/>
  <c r="CM198" i="11"/>
  <c r="CG198" i="11"/>
  <c r="CF198" i="11"/>
  <c r="CD198" i="11"/>
  <c r="CC198" i="11"/>
  <c r="BY198" i="11"/>
  <c r="BL198" i="11"/>
  <c r="BK198" i="11"/>
  <c r="BJ198" i="11"/>
  <c r="BI198" i="11"/>
  <c r="BH198" i="11"/>
  <c r="BG198" i="11"/>
  <c r="BF198" i="11"/>
  <c r="BE198" i="11"/>
  <c r="BD198" i="11"/>
  <c r="BC198" i="11"/>
  <c r="BB198" i="11"/>
  <c r="BA198" i="11"/>
  <c r="AZ198" i="11"/>
  <c r="AY198" i="11"/>
  <c r="AX198" i="11"/>
  <c r="AW198" i="11"/>
  <c r="AV198" i="11"/>
  <c r="AU198" i="11"/>
  <c r="AT198" i="11"/>
  <c r="AS198" i="11"/>
  <c r="AR198" i="11"/>
  <c r="AQ198" i="11"/>
  <c r="AP198" i="11"/>
  <c r="AO198" i="11"/>
  <c r="AN198" i="11"/>
  <c r="AM198" i="11"/>
  <c r="AL198" i="11"/>
  <c r="AK198" i="11"/>
  <c r="AJ198" i="11"/>
  <c r="AI198" i="11"/>
  <c r="AH198" i="11"/>
  <c r="AG198" i="11"/>
  <c r="AF198" i="11"/>
  <c r="AE198" i="11"/>
  <c r="AD198" i="11"/>
  <c r="AC198" i="11"/>
  <c r="AB198" i="11"/>
  <c r="AA198" i="11"/>
  <c r="Z198" i="11"/>
  <c r="Y198" i="11"/>
  <c r="X198" i="11"/>
  <c r="W198" i="11"/>
  <c r="V198" i="11"/>
  <c r="U198" i="11"/>
  <c r="T198" i="11"/>
  <c r="S198" i="11"/>
  <c r="R198" i="11"/>
  <c r="Q198" i="11"/>
  <c r="P198" i="11"/>
  <c r="O198" i="11"/>
  <c r="N198" i="11"/>
  <c r="M198" i="11"/>
  <c r="L198" i="11"/>
  <c r="K198" i="11"/>
  <c r="J198" i="11"/>
  <c r="I198" i="11"/>
  <c r="H198" i="11"/>
  <c r="G198" i="11"/>
  <c r="D198" i="11"/>
  <c r="C198" i="11"/>
  <c r="B198" i="11"/>
  <c r="A198" i="11"/>
  <c r="HB197" i="11"/>
  <c r="GD196" i="11"/>
  <c r="GC196" i="11"/>
  <c r="FZ196" i="11"/>
  <c r="FY196" i="11"/>
  <c r="FX196" i="11"/>
  <c r="FW196" i="11"/>
  <c r="FV196" i="11"/>
  <c r="FU196" i="11"/>
  <c r="FT196" i="11"/>
  <c r="FS196" i="11"/>
  <c r="FR196" i="11"/>
  <c r="FQ196" i="11"/>
  <c r="FP196" i="11"/>
  <c r="FO196" i="11"/>
  <c r="FN196" i="11"/>
  <c r="FM196" i="11"/>
  <c r="FL196" i="11"/>
  <c r="FK196" i="11"/>
  <c r="FJ196" i="11"/>
  <c r="FI196" i="11"/>
  <c r="FH196" i="11"/>
  <c r="FG196" i="11"/>
  <c r="FF196" i="11"/>
  <c r="FE196" i="11"/>
  <c r="FD196" i="11"/>
  <c r="FC196" i="11"/>
  <c r="FB196" i="11"/>
  <c r="FA196" i="11"/>
  <c r="EZ196" i="11"/>
  <c r="EY196" i="11"/>
  <c r="EX196" i="11"/>
  <c r="EW196" i="11"/>
  <c r="EV196" i="11"/>
  <c r="EU196" i="11"/>
  <c r="ET196" i="11"/>
  <c r="ES196" i="11"/>
  <c r="ER196" i="11"/>
  <c r="EQ196" i="11"/>
  <c r="EP196" i="11"/>
  <c r="EO196" i="11"/>
  <c r="EN196" i="11"/>
  <c r="EM196" i="11"/>
  <c r="EL196" i="11"/>
  <c r="EK196" i="11"/>
  <c r="EJ196" i="11"/>
  <c r="EI196" i="11"/>
  <c r="EH196" i="11"/>
  <c r="EG196" i="11"/>
  <c r="EF196" i="11"/>
  <c r="EE196" i="11"/>
  <c r="ED196" i="11"/>
  <c r="EC196" i="11"/>
  <c r="EB196" i="11"/>
  <c r="EA196" i="11"/>
  <c r="DZ196" i="11"/>
  <c r="DY196" i="11"/>
  <c r="DX196" i="11"/>
  <c r="DW196" i="11"/>
  <c r="DV196" i="11"/>
  <c r="DU196" i="11"/>
  <c r="DT196" i="11"/>
  <c r="DS196" i="11"/>
  <c r="DR196" i="11"/>
  <c r="DQ196" i="11"/>
  <c r="DP196" i="11"/>
  <c r="DO196" i="11"/>
  <c r="DM196" i="11"/>
  <c r="DL196" i="11"/>
  <c r="DK196" i="11"/>
  <c r="DJ196" i="11"/>
  <c r="DI196" i="11"/>
  <c r="DH196" i="11"/>
  <c r="DG196" i="11"/>
  <c r="DF196" i="11"/>
  <c r="DB196" i="11"/>
  <c r="DA196" i="11"/>
  <c r="CZ196" i="11"/>
  <c r="CY196" i="11"/>
  <c r="CX196" i="11"/>
  <c r="CW196" i="11"/>
  <c r="CV196" i="11"/>
  <c r="CU196" i="11"/>
  <c r="CT196" i="11"/>
  <c r="CS196" i="11"/>
  <c r="CR196" i="11"/>
  <c r="CQ196" i="11"/>
  <c r="CP196" i="11"/>
  <c r="CO196" i="11"/>
  <c r="CN196" i="11"/>
  <c r="CM196" i="11"/>
  <c r="CF196" i="11"/>
  <c r="CD196" i="11"/>
  <c r="CC196" i="11"/>
  <c r="CA196" i="11"/>
  <c r="BY196" i="11"/>
  <c r="BL196" i="11"/>
  <c r="BK196" i="11"/>
  <c r="BJ196" i="11"/>
  <c r="BI196" i="11"/>
  <c r="BH196" i="11"/>
  <c r="BG196" i="11"/>
  <c r="BF196" i="11"/>
  <c r="BE196" i="11"/>
  <c r="BD196" i="11"/>
  <c r="BC196" i="11"/>
  <c r="BB196" i="11"/>
  <c r="BA196" i="11"/>
  <c r="AZ196" i="11"/>
  <c r="AY196" i="11"/>
  <c r="AX196" i="11"/>
  <c r="AW196" i="11"/>
  <c r="AV196" i="11"/>
  <c r="AU196" i="11"/>
  <c r="AT196" i="11"/>
  <c r="AS196" i="11"/>
  <c r="AR196" i="11"/>
  <c r="AQ196" i="11"/>
  <c r="AP196" i="11"/>
  <c r="AO196" i="11"/>
  <c r="AN196" i="11"/>
  <c r="AM196" i="11"/>
  <c r="AL196" i="11"/>
  <c r="AK196" i="11"/>
  <c r="AJ196" i="11"/>
  <c r="AI196" i="11"/>
  <c r="AH196" i="11"/>
  <c r="AG196" i="11"/>
  <c r="AF196" i="11"/>
  <c r="AE196" i="11"/>
  <c r="AD196" i="11"/>
  <c r="AC196" i="11"/>
  <c r="AB196" i="11"/>
  <c r="AA196" i="11"/>
  <c r="Z196" i="11"/>
  <c r="Y196" i="11"/>
  <c r="X196" i="11"/>
  <c r="W196" i="11"/>
  <c r="V196" i="11"/>
  <c r="U196" i="11"/>
  <c r="T196" i="11"/>
  <c r="S196" i="11"/>
  <c r="R196" i="11"/>
  <c r="Q196" i="11"/>
  <c r="P196" i="11"/>
  <c r="O196" i="11"/>
  <c r="N196" i="11"/>
  <c r="M196" i="11"/>
  <c r="L196" i="11"/>
  <c r="K196" i="11"/>
  <c r="J196" i="11"/>
  <c r="I196" i="11"/>
  <c r="H196" i="11"/>
  <c r="G196" i="11"/>
  <c r="D196" i="11"/>
  <c r="C196" i="11"/>
  <c r="B196" i="11"/>
  <c r="A196" i="11"/>
  <c r="HB195" i="11"/>
  <c r="GD194" i="11"/>
  <c r="GC194" i="11"/>
  <c r="FZ194" i="11"/>
  <c r="FY194" i="11"/>
  <c r="FX194" i="11"/>
  <c r="FW194" i="11"/>
  <c r="FV194" i="11"/>
  <c r="FU194" i="11"/>
  <c r="FT194" i="11"/>
  <c r="FS194" i="11"/>
  <c r="FR194" i="11"/>
  <c r="FQ194" i="11"/>
  <c r="FP194" i="11"/>
  <c r="FO194" i="11"/>
  <c r="FN194" i="11"/>
  <c r="FM194" i="11"/>
  <c r="FL194" i="11"/>
  <c r="FK194" i="11"/>
  <c r="FJ194" i="11"/>
  <c r="FI194" i="11"/>
  <c r="FH194" i="11"/>
  <c r="FG194" i="11"/>
  <c r="FF194" i="11"/>
  <c r="FE194" i="11"/>
  <c r="FD194" i="11"/>
  <c r="FC194" i="11"/>
  <c r="FB194" i="11"/>
  <c r="FA194" i="11"/>
  <c r="EZ194" i="11"/>
  <c r="EY194" i="11"/>
  <c r="EX194" i="11"/>
  <c r="EW194" i="11"/>
  <c r="EV194" i="11"/>
  <c r="EU194" i="11"/>
  <c r="ET194" i="11"/>
  <c r="ES194" i="11"/>
  <c r="ER194" i="11"/>
  <c r="EQ194" i="11"/>
  <c r="EP194" i="11"/>
  <c r="EO194" i="11"/>
  <c r="EN194" i="11"/>
  <c r="EM194" i="11"/>
  <c r="EL194" i="11"/>
  <c r="EK194" i="11"/>
  <c r="EJ194" i="11"/>
  <c r="EI194" i="11"/>
  <c r="EH194" i="11"/>
  <c r="EG194" i="11"/>
  <c r="EF194" i="11"/>
  <c r="EE194" i="11"/>
  <c r="ED194" i="11"/>
  <c r="EC194" i="11"/>
  <c r="EB194" i="11"/>
  <c r="EA194" i="11"/>
  <c r="DZ194" i="11"/>
  <c r="DY194" i="11"/>
  <c r="DX194" i="11"/>
  <c r="DW194" i="11"/>
  <c r="DV194" i="11"/>
  <c r="DU194" i="11"/>
  <c r="DT194" i="11"/>
  <c r="DS194" i="11"/>
  <c r="DR194" i="11"/>
  <c r="DQ194" i="11"/>
  <c r="DP194" i="11"/>
  <c r="DO194" i="11"/>
  <c r="DN194" i="11"/>
  <c r="DM194" i="11"/>
  <c r="DL194" i="11"/>
  <c r="DK194" i="11"/>
  <c r="DJ194" i="11"/>
  <c r="DI194" i="11"/>
  <c r="DH194" i="11"/>
  <c r="DG194" i="11"/>
  <c r="DB194" i="11"/>
  <c r="DA194" i="11"/>
  <c r="CZ194" i="11"/>
  <c r="CY194" i="11"/>
  <c r="CX194" i="11"/>
  <c r="CW194" i="11"/>
  <c r="CV194" i="11"/>
  <c r="CU194" i="11"/>
  <c r="CT194" i="11"/>
  <c r="CS194" i="11"/>
  <c r="CR194" i="11"/>
  <c r="CQ194" i="11"/>
  <c r="CP194" i="11"/>
  <c r="CO194" i="11"/>
  <c r="CN194" i="11"/>
  <c r="CM194" i="11"/>
  <c r="CG194" i="11"/>
  <c r="CF194" i="11"/>
  <c r="CD194" i="11"/>
  <c r="CC194" i="11"/>
  <c r="BY194" i="11"/>
  <c r="BL194" i="11"/>
  <c r="BK194" i="11"/>
  <c r="BJ194" i="11"/>
  <c r="BI194" i="11"/>
  <c r="BH194" i="11"/>
  <c r="BG194" i="11"/>
  <c r="BF194" i="11"/>
  <c r="BE194" i="11"/>
  <c r="BD194" i="11"/>
  <c r="BC194" i="11"/>
  <c r="BB194" i="11"/>
  <c r="BA194" i="11"/>
  <c r="AZ194" i="11"/>
  <c r="AY194" i="11"/>
  <c r="AX194" i="11"/>
  <c r="AW194" i="11"/>
  <c r="AV194" i="11"/>
  <c r="AU194" i="11"/>
  <c r="AT194" i="11"/>
  <c r="AS194" i="11"/>
  <c r="AR194" i="11"/>
  <c r="AQ194" i="11"/>
  <c r="AP194" i="11"/>
  <c r="AO194" i="11"/>
  <c r="AN194" i="11"/>
  <c r="AM194" i="11"/>
  <c r="AL194" i="11"/>
  <c r="AK194" i="11"/>
  <c r="AJ194" i="11"/>
  <c r="AI194" i="11"/>
  <c r="AH194" i="11"/>
  <c r="AG194" i="11"/>
  <c r="AF194" i="11"/>
  <c r="AE194" i="11"/>
  <c r="AD194" i="11"/>
  <c r="AC194" i="11"/>
  <c r="AB194" i="11"/>
  <c r="AA194" i="11"/>
  <c r="Z194" i="11"/>
  <c r="Y194" i="11"/>
  <c r="X194" i="11"/>
  <c r="W194" i="11"/>
  <c r="V194" i="11"/>
  <c r="U194" i="11"/>
  <c r="T194" i="11"/>
  <c r="S194" i="11"/>
  <c r="R194" i="11"/>
  <c r="Q194" i="11"/>
  <c r="P194" i="11"/>
  <c r="O194" i="11"/>
  <c r="N194" i="11"/>
  <c r="M194" i="11"/>
  <c r="L194" i="11"/>
  <c r="K194" i="11"/>
  <c r="J194" i="11"/>
  <c r="I194" i="11"/>
  <c r="H194" i="11"/>
  <c r="G194" i="11"/>
  <c r="D194" i="11"/>
  <c r="C194" i="11"/>
  <c r="B194" i="11"/>
  <c r="A194" i="11"/>
  <c r="HB193" i="11"/>
  <c r="GD192" i="11"/>
  <c r="GC192" i="11"/>
  <c r="FZ192" i="11"/>
  <c r="FY192" i="11"/>
  <c r="FX192" i="11"/>
  <c r="FW192" i="11"/>
  <c r="FV192" i="11"/>
  <c r="FU192" i="11"/>
  <c r="FT192" i="11"/>
  <c r="FS192" i="11"/>
  <c r="FR192" i="11"/>
  <c r="FQ192" i="11"/>
  <c r="FM192" i="11"/>
  <c r="FL192" i="11"/>
  <c r="FK192" i="11"/>
  <c r="FJ192" i="11"/>
  <c r="FI192" i="11"/>
  <c r="FH192" i="11"/>
  <c r="FG192" i="11"/>
  <c r="FF192" i="11"/>
  <c r="FE192" i="11"/>
  <c r="FD192" i="11"/>
  <c r="FC192" i="11"/>
  <c r="FB192" i="11"/>
  <c r="FA192" i="11"/>
  <c r="EZ192" i="11"/>
  <c r="EY192" i="11"/>
  <c r="EX192" i="11"/>
  <c r="EW192" i="11"/>
  <c r="EV192" i="11"/>
  <c r="EU192" i="11"/>
  <c r="ET192" i="11"/>
  <c r="ES192" i="11"/>
  <c r="ER192" i="11"/>
  <c r="EQ192" i="11"/>
  <c r="EP192" i="11"/>
  <c r="EO192" i="11"/>
  <c r="EN192" i="11"/>
  <c r="EM192" i="11"/>
  <c r="EL192" i="11"/>
  <c r="EK192" i="11"/>
  <c r="EJ192" i="11"/>
  <c r="EI192" i="11"/>
  <c r="EH192" i="11"/>
  <c r="EG192" i="11"/>
  <c r="EF192" i="11"/>
  <c r="EE192" i="11"/>
  <c r="ED192" i="11"/>
  <c r="EC192" i="11"/>
  <c r="EB192" i="11"/>
  <c r="EA192" i="11"/>
  <c r="DZ192" i="11"/>
  <c r="DY192" i="11"/>
  <c r="DX192" i="11"/>
  <c r="DW192" i="11"/>
  <c r="DV192" i="11"/>
  <c r="DU192" i="11"/>
  <c r="DT192" i="11"/>
  <c r="DS192" i="11"/>
  <c r="DR192" i="11"/>
  <c r="DQ192" i="11"/>
  <c r="DP192" i="11"/>
  <c r="DO192" i="11"/>
  <c r="DN192" i="11"/>
  <c r="DM192" i="11"/>
  <c r="DL192" i="11"/>
  <c r="DK192" i="11"/>
  <c r="DJ192" i="11"/>
  <c r="DI192" i="11"/>
  <c r="DH192" i="11"/>
  <c r="DG192" i="11"/>
  <c r="DF192" i="11"/>
  <c r="DB192" i="11"/>
  <c r="DA192" i="11"/>
  <c r="CZ192" i="11"/>
  <c r="CY192" i="11"/>
  <c r="CX192" i="11"/>
  <c r="CW192" i="11"/>
  <c r="CV192" i="11"/>
  <c r="CU192" i="11"/>
  <c r="CT192" i="11"/>
  <c r="CS192" i="11"/>
  <c r="CR192" i="11"/>
  <c r="CQ192" i="11"/>
  <c r="CP192" i="11"/>
  <c r="CO192" i="11"/>
  <c r="CN192" i="11"/>
  <c r="CM192" i="11"/>
  <c r="CG192" i="11"/>
  <c r="CD192" i="11"/>
  <c r="CC192" i="11"/>
  <c r="CA192" i="11"/>
  <c r="BY192" i="11"/>
  <c r="BL192" i="11"/>
  <c r="BK192" i="11"/>
  <c r="BJ192" i="11"/>
  <c r="BI192" i="11"/>
  <c r="BH192" i="11"/>
  <c r="BG192" i="11"/>
  <c r="BF192" i="11"/>
  <c r="BE192" i="11"/>
  <c r="BD192" i="11"/>
  <c r="BC192" i="11"/>
  <c r="BB192" i="11"/>
  <c r="BA192" i="11"/>
  <c r="AZ192" i="11"/>
  <c r="AY192" i="11"/>
  <c r="AX192" i="11"/>
  <c r="AW192" i="11"/>
  <c r="AV192" i="11"/>
  <c r="AU192" i="11"/>
  <c r="AT192" i="11"/>
  <c r="AS192" i="11"/>
  <c r="AR192" i="11"/>
  <c r="AQ192" i="11"/>
  <c r="AP192" i="11"/>
  <c r="AO192" i="11"/>
  <c r="AN192" i="11"/>
  <c r="AM192" i="11"/>
  <c r="AL192" i="11"/>
  <c r="AK192" i="11"/>
  <c r="AJ192" i="11"/>
  <c r="AI192" i="11"/>
  <c r="AH192" i="11"/>
  <c r="AG192" i="11"/>
  <c r="AF192" i="11"/>
  <c r="AE192" i="11"/>
  <c r="AD192" i="11"/>
  <c r="AC192" i="11"/>
  <c r="AB192" i="11"/>
  <c r="AA192" i="11"/>
  <c r="Z192" i="11"/>
  <c r="Y192" i="11"/>
  <c r="X192" i="11"/>
  <c r="W192" i="11"/>
  <c r="V192" i="11"/>
  <c r="U192" i="11"/>
  <c r="T192" i="11"/>
  <c r="S192" i="11"/>
  <c r="R192" i="11"/>
  <c r="Q192" i="11"/>
  <c r="P192" i="11"/>
  <c r="O192" i="11"/>
  <c r="N192" i="11"/>
  <c r="M192" i="11"/>
  <c r="L192" i="11"/>
  <c r="K192" i="11"/>
  <c r="J192" i="11"/>
  <c r="I192" i="11"/>
  <c r="H192" i="11"/>
  <c r="G192" i="11"/>
  <c r="D192" i="11"/>
  <c r="C192" i="11"/>
  <c r="B192" i="11"/>
  <c r="A192" i="11"/>
  <c r="HB191" i="11"/>
  <c r="GD190" i="11"/>
  <c r="GC190" i="11"/>
  <c r="FZ190" i="11"/>
  <c r="FY190" i="11"/>
  <c r="FX190" i="11"/>
  <c r="FW190" i="11"/>
  <c r="FV190" i="11"/>
  <c r="FU190" i="11"/>
  <c r="FR190" i="11"/>
  <c r="FQ190" i="11"/>
  <c r="FM190" i="11"/>
  <c r="FL190" i="11"/>
  <c r="FK190" i="11"/>
  <c r="FJ190" i="11"/>
  <c r="FI190" i="11"/>
  <c r="FH190" i="11"/>
  <c r="FG190" i="11"/>
  <c r="FF190" i="11"/>
  <c r="FE190" i="11"/>
  <c r="FD190" i="11"/>
  <c r="FC190" i="11"/>
  <c r="FB190" i="11"/>
  <c r="FA190" i="11"/>
  <c r="EZ190" i="11"/>
  <c r="EY190" i="11"/>
  <c r="EX190" i="11"/>
  <c r="EW190" i="11"/>
  <c r="EV190" i="11"/>
  <c r="EU190" i="11"/>
  <c r="ET190" i="11"/>
  <c r="ES190" i="11"/>
  <c r="ER190" i="11"/>
  <c r="EQ190" i="11"/>
  <c r="EP190" i="11"/>
  <c r="EO190" i="11"/>
  <c r="EN190" i="11"/>
  <c r="EM190" i="11"/>
  <c r="EL190" i="11"/>
  <c r="EK190" i="11"/>
  <c r="EJ190" i="11"/>
  <c r="EI190" i="11"/>
  <c r="EH190" i="11"/>
  <c r="EG190" i="11"/>
  <c r="EF190" i="11"/>
  <c r="EE190" i="11"/>
  <c r="ED190" i="11"/>
  <c r="EC190" i="11"/>
  <c r="EB190" i="11"/>
  <c r="EA190" i="11"/>
  <c r="DZ190" i="11"/>
  <c r="DY190" i="11"/>
  <c r="DX190" i="11"/>
  <c r="DW190" i="11"/>
  <c r="DV190" i="11"/>
  <c r="DU190" i="11"/>
  <c r="DT190" i="11"/>
  <c r="DS190" i="11"/>
  <c r="DR190" i="11"/>
  <c r="DQ190" i="11"/>
  <c r="DP190" i="11"/>
  <c r="DO190" i="11"/>
  <c r="DN190" i="11"/>
  <c r="DM190" i="11"/>
  <c r="DL190" i="11"/>
  <c r="DK190" i="11"/>
  <c r="DJ190" i="11"/>
  <c r="DI190" i="11"/>
  <c r="DH190" i="11"/>
  <c r="DG190" i="11"/>
  <c r="DB190" i="11"/>
  <c r="DA190" i="11"/>
  <c r="CZ190" i="11"/>
  <c r="CY190" i="11"/>
  <c r="CX190" i="11"/>
  <c r="CW190" i="11"/>
  <c r="CV190" i="11"/>
  <c r="CU190" i="11"/>
  <c r="CT190" i="11"/>
  <c r="CS190" i="11"/>
  <c r="CR190" i="11"/>
  <c r="CQ190" i="11"/>
  <c r="CP190" i="11"/>
  <c r="CO190" i="11"/>
  <c r="CN190" i="11"/>
  <c r="CM190" i="11"/>
  <c r="CG190" i="11"/>
  <c r="CC190" i="11"/>
  <c r="CA190" i="11"/>
  <c r="BY190" i="11"/>
  <c r="BL190" i="11"/>
  <c r="BK190" i="11"/>
  <c r="BJ190" i="11"/>
  <c r="BI190" i="11"/>
  <c r="BH190" i="11"/>
  <c r="BG190" i="11"/>
  <c r="BF190" i="11"/>
  <c r="BE190" i="11"/>
  <c r="BD190" i="11"/>
  <c r="BC190" i="11"/>
  <c r="AZ190" i="11"/>
  <c r="AY190" i="11"/>
  <c r="AX190" i="11"/>
  <c r="AW190" i="11"/>
  <c r="AV190" i="11"/>
  <c r="AU190" i="11"/>
  <c r="AT190" i="11"/>
  <c r="AS190" i="11"/>
  <c r="AR190" i="11"/>
  <c r="AQ190" i="11"/>
  <c r="AP190" i="11"/>
  <c r="AO190" i="11"/>
  <c r="AN190" i="11"/>
  <c r="AM190" i="11"/>
  <c r="AL190" i="11"/>
  <c r="AK190" i="11"/>
  <c r="AJ190" i="11"/>
  <c r="AI190" i="11"/>
  <c r="AH190" i="11"/>
  <c r="AG190" i="11"/>
  <c r="AF190" i="11"/>
  <c r="AE190" i="11"/>
  <c r="AD190" i="11"/>
  <c r="AC190" i="11"/>
  <c r="AB190" i="11"/>
  <c r="AA190" i="11"/>
  <c r="Z190" i="11"/>
  <c r="Y190" i="11"/>
  <c r="X190" i="11"/>
  <c r="W190" i="11"/>
  <c r="V190" i="11"/>
  <c r="U190" i="11"/>
  <c r="T190" i="11"/>
  <c r="S190" i="11"/>
  <c r="R190" i="11"/>
  <c r="Q190" i="11"/>
  <c r="P190" i="11"/>
  <c r="O190" i="11"/>
  <c r="N190" i="11"/>
  <c r="M190" i="11"/>
  <c r="L190" i="11"/>
  <c r="K190" i="11"/>
  <c r="J190" i="11"/>
  <c r="I190" i="11"/>
  <c r="H190" i="11"/>
  <c r="G190" i="11"/>
  <c r="D190" i="11"/>
  <c r="C190" i="11"/>
  <c r="B190" i="11"/>
  <c r="A190" i="11"/>
  <c r="HB189" i="11"/>
  <c r="GD188" i="11"/>
  <c r="GC188" i="11"/>
  <c r="FZ188" i="11"/>
  <c r="FY188" i="11"/>
  <c r="FX188" i="11"/>
  <c r="FW188" i="11"/>
  <c r="FV188" i="11"/>
  <c r="FU188" i="11"/>
  <c r="FT188" i="11"/>
  <c r="FS188" i="11"/>
  <c r="FR188" i="11"/>
  <c r="FQ188" i="11"/>
  <c r="FP188" i="11"/>
  <c r="FO188" i="11"/>
  <c r="FN188" i="11"/>
  <c r="FM188" i="11"/>
  <c r="FL188" i="11"/>
  <c r="FK188" i="11"/>
  <c r="FJ188" i="11"/>
  <c r="FI188" i="11"/>
  <c r="FH188" i="11"/>
  <c r="FG188" i="11"/>
  <c r="FF188" i="11"/>
  <c r="FE188" i="11"/>
  <c r="FD188" i="11"/>
  <c r="FC188" i="11"/>
  <c r="FB188" i="11"/>
  <c r="FA188" i="11"/>
  <c r="EZ188" i="11"/>
  <c r="EY188" i="11"/>
  <c r="EX188" i="11"/>
  <c r="EW188" i="11"/>
  <c r="EV188" i="11"/>
  <c r="EU188" i="11"/>
  <c r="ET188" i="11"/>
  <c r="ES188" i="11"/>
  <c r="ER188" i="11"/>
  <c r="EQ188" i="11"/>
  <c r="EP188" i="11"/>
  <c r="EO188" i="11"/>
  <c r="EN188" i="11"/>
  <c r="EM188" i="11"/>
  <c r="EL188" i="11"/>
  <c r="EK188" i="11"/>
  <c r="EJ188" i="11"/>
  <c r="EI188" i="11"/>
  <c r="EH188" i="11"/>
  <c r="EG188" i="11"/>
  <c r="EF188" i="11"/>
  <c r="EE188" i="11"/>
  <c r="ED188" i="11"/>
  <c r="EC188" i="11"/>
  <c r="EB188" i="11"/>
  <c r="EA188" i="11"/>
  <c r="DZ188" i="11"/>
  <c r="DY188" i="11"/>
  <c r="DX188" i="11"/>
  <c r="DW188" i="11"/>
  <c r="DV188" i="11"/>
  <c r="DU188" i="11"/>
  <c r="DT188" i="11"/>
  <c r="DS188" i="11"/>
  <c r="DR188" i="11"/>
  <c r="DQ188" i="11"/>
  <c r="DP188" i="11"/>
  <c r="DO188" i="11"/>
  <c r="DN188" i="11"/>
  <c r="DM188" i="11"/>
  <c r="DL188" i="11"/>
  <c r="DK188" i="11"/>
  <c r="DJ188" i="11"/>
  <c r="DI188" i="11"/>
  <c r="DH188" i="11"/>
  <c r="DG188" i="11"/>
  <c r="DF188" i="11"/>
  <c r="DB188" i="11"/>
  <c r="DA188" i="11"/>
  <c r="CZ188" i="11"/>
  <c r="CY188" i="11"/>
  <c r="CX188" i="11"/>
  <c r="CW188" i="11"/>
  <c r="CV188" i="11"/>
  <c r="CU188" i="11"/>
  <c r="CT188" i="11"/>
  <c r="CS188" i="11"/>
  <c r="CR188" i="11"/>
  <c r="CQ188" i="11"/>
  <c r="CP188" i="11"/>
  <c r="CO188" i="11"/>
  <c r="CN188" i="11"/>
  <c r="CM188" i="11"/>
  <c r="CG188" i="11"/>
  <c r="CE188" i="11"/>
  <c r="CD188" i="11"/>
  <c r="BY188" i="11"/>
  <c r="BL188" i="11"/>
  <c r="BK188" i="11"/>
  <c r="BJ188" i="11"/>
  <c r="BI188" i="11"/>
  <c r="BH188" i="11"/>
  <c r="BG188" i="11"/>
  <c r="BF188" i="11"/>
  <c r="BE188" i="11"/>
  <c r="BD188" i="11"/>
  <c r="BC188" i="11"/>
  <c r="BB188" i="11"/>
  <c r="BA188" i="11"/>
  <c r="AZ188" i="11"/>
  <c r="AY188" i="11"/>
  <c r="AX188" i="11"/>
  <c r="AW188" i="11"/>
  <c r="AV188" i="11"/>
  <c r="AU188" i="11"/>
  <c r="AT188" i="11"/>
  <c r="AS188" i="11"/>
  <c r="AR188" i="11"/>
  <c r="AQ188" i="11"/>
  <c r="AP188" i="11"/>
  <c r="AO188" i="11"/>
  <c r="AN188" i="11"/>
  <c r="AM188" i="11"/>
  <c r="AL188" i="11"/>
  <c r="AK188" i="11"/>
  <c r="AJ188" i="11"/>
  <c r="AI188" i="11"/>
  <c r="AH188" i="11"/>
  <c r="AG188" i="11"/>
  <c r="AF188" i="11"/>
  <c r="AE188" i="11"/>
  <c r="AD188" i="11"/>
  <c r="AC188" i="11"/>
  <c r="AB188" i="11"/>
  <c r="AA188" i="11"/>
  <c r="Z188" i="11"/>
  <c r="Y188" i="11"/>
  <c r="X188" i="11"/>
  <c r="W188" i="11"/>
  <c r="V188" i="11"/>
  <c r="U188" i="11"/>
  <c r="T188" i="11"/>
  <c r="S188" i="11"/>
  <c r="R188" i="11"/>
  <c r="Q188" i="11"/>
  <c r="P188" i="11"/>
  <c r="O188" i="11"/>
  <c r="N188" i="11"/>
  <c r="M188" i="11"/>
  <c r="L188" i="11"/>
  <c r="K188" i="11"/>
  <c r="J188" i="11"/>
  <c r="I188" i="11"/>
  <c r="H188" i="11"/>
  <c r="G188" i="11"/>
  <c r="D188" i="11"/>
  <c r="C188" i="11"/>
  <c r="B188" i="11"/>
  <c r="A188" i="11"/>
  <c r="HB187" i="11"/>
  <c r="GD186" i="11"/>
  <c r="GC186" i="11"/>
  <c r="FZ186" i="11"/>
  <c r="FY186" i="11"/>
  <c r="FX186" i="11"/>
  <c r="FW186" i="11"/>
  <c r="FV186" i="11"/>
  <c r="FU186" i="11"/>
  <c r="FT186" i="11"/>
  <c r="FS186" i="11"/>
  <c r="FR186" i="11"/>
  <c r="FQ186" i="11"/>
  <c r="FP186" i="11"/>
  <c r="FO186" i="11"/>
  <c r="FN186" i="11"/>
  <c r="FM186" i="11"/>
  <c r="FL186" i="11"/>
  <c r="FK186" i="11"/>
  <c r="FJ186" i="11"/>
  <c r="FI186" i="11"/>
  <c r="FH186" i="11"/>
  <c r="FG186" i="11"/>
  <c r="FF186" i="11"/>
  <c r="FE186" i="11"/>
  <c r="FD186" i="11"/>
  <c r="FC186" i="11"/>
  <c r="FB186" i="11"/>
  <c r="FA186" i="11"/>
  <c r="EZ186" i="11"/>
  <c r="EY186" i="11"/>
  <c r="EX186" i="11"/>
  <c r="EW186" i="11"/>
  <c r="EV186" i="11"/>
  <c r="EU186" i="11"/>
  <c r="ET186" i="11"/>
  <c r="ES186" i="11"/>
  <c r="ER186" i="11"/>
  <c r="EQ186" i="11"/>
  <c r="EP186" i="11"/>
  <c r="EO186" i="11"/>
  <c r="EN186" i="11"/>
  <c r="EM186" i="11"/>
  <c r="EL186" i="11"/>
  <c r="EK186" i="11"/>
  <c r="EJ186" i="11"/>
  <c r="EI186" i="11"/>
  <c r="EH186" i="11"/>
  <c r="EG186" i="11"/>
  <c r="EF186" i="11"/>
  <c r="EE186" i="11"/>
  <c r="ED186" i="11"/>
  <c r="EC186" i="11"/>
  <c r="EB186" i="11"/>
  <c r="EA186" i="11"/>
  <c r="DZ186" i="11"/>
  <c r="DY186" i="11"/>
  <c r="DX186" i="11"/>
  <c r="DW186" i="11"/>
  <c r="DV186" i="11"/>
  <c r="DU186" i="11"/>
  <c r="DT186" i="11"/>
  <c r="DS186" i="11"/>
  <c r="DR186" i="11"/>
  <c r="DQ186" i="11"/>
  <c r="DP186" i="11"/>
  <c r="DO186" i="11"/>
  <c r="DN186" i="11"/>
  <c r="DM186" i="11"/>
  <c r="DL186" i="11"/>
  <c r="DK186" i="11"/>
  <c r="DJ186" i="11"/>
  <c r="DI186" i="11"/>
  <c r="DH186" i="11"/>
  <c r="DG186" i="11"/>
  <c r="DF186" i="11"/>
  <c r="DB186" i="11"/>
  <c r="DA186" i="11"/>
  <c r="CZ186" i="11"/>
  <c r="CY186" i="11"/>
  <c r="CX186" i="11"/>
  <c r="CW186" i="11"/>
  <c r="CV186" i="11"/>
  <c r="CU186" i="11"/>
  <c r="CT186" i="11"/>
  <c r="CS186" i="11"/>
  <c r="CR186" i="11"/>
  <c r="CQ186" i="11"/>
  <c r="CP186" i="11"/>
  <c r="CO186" i="11"/>
  <c r="CN186" i="11"/>
  <c r="CM186" i="11"/>
  <c r="CG186" i="11"/>
  <c r="CE186" i="11"/>
  <c r="CD186" i="11"/>
  <c r="BY186" i="11"/>
  <c r="BL186" i="11"/>
  <c r="BK186" i="11"/>
  <c r="BJ186" i="11"/>
  <c r="BI186" i="11"/>
  <c r="BH186" i="11"/>
  <c r="BG186" i="11"/>
  <c r="BF186" i="11"/>
  <c r="BE186" i="11"/>
  <c r="BD186" i="11"/>
  <c r="BC186" i="11"/>
  <c r="BB186" i="11"/>
  <c r="BA186" i="11"/>
  <c r="AZ186" i="11"/>
  <c r="AY186" i="11"/>
  <c r="AX186" i="11"/>
  <c r="AW186" i="11"/>
  <c r="AV186" i="11"/>
  <c r="AU186" i="11"/>
  <c r="AT186" i="11"/>
  <c r="AS186" i="11"/>
  <c r="AR186" i="11"/>
  <c r="AQ186" i="11"/>
  <c r="AP186" i="11"/>
  <c r="AO186" i="11"/>
  <c r="AN186" i="11"/>
  <c r="AM186" i="11"/>
  <c r="AL186" i="11"/>
  <c r="AK186" i="11"/>
  <c r="AJ186" i="11"/>
  <c r="AI186" i="11"/>
  <c r="AH186" i="11"/>
  <c r="AG186" i="11"/>
  <c r="AF186" i="11"/>
  <c r="AE186" i="11"/>
  <c r="AD186" i="11"/>
  <c r="AC186" i="11"/>
  <c r="AB186" i="11"/>
  <c r="AA186" i="11"/>
  <c r="Z186" i="11"/>
  <c r="Y186" i="11"/>
  <c r="X186" i="11"/>
  <c r="W186" i="11"/>
  <c r="V186" i="11"/>
  <c r="U186" i="11"/>
  <c r="T186" i="11"/>
  <c r="S186" i="11"/>
  <c r="R186" i="11"/>
  <c r="Q186" i="11"/>
  <c r="P186" i="11"/>
  <c r="O186" i="11"/>
  <c r="N186" i="11"/>
  <c r="M186" i="11"/>
  <c r="L186" i="11"/>
  <c r="K186" i="11"/>
  <c r="J186" i="11"/>
  <c r="I186" i="11"/>
  <c r="H186" i="11"/>
  <c r="G186" i="11"/>
  <c r="D186" i="11"/>
  <c r="C186" i="11"/>
  <c r="B186" i="11"/>
  <c r="A186" i="11"/>
  <c r="HB185" i="11"/>
  <c r="GD184" i="11"/>
  <c r="GC184" i="11"/>
  <c r="FZ184" i="11"/>
  <c r="FY184" i="11"/>
  <c r="FX184" i="11"/>
  <c r="FW184" i="11"/>
  <c r="FV184" i="11"/>
  <c r="FU184" i="11"/>
  <c r="FT184" i="11"/>
  <c r="FS184" i="11"/>
  <c r="FR184" i="11"/>
  <c r="FQ184" i="11"/>
  <c r="FP184" i="11"/>
  <c r="FO184" i="11"/>
  <c r="FN184" i="11"/>
  <c r="FM184" i="11"/>
  <c r="FL184" i="11"/>
  <c r="FK184" i="11"/>
  <c r="FJ184" i="11"/>
  <c r="FI184" i="11"/>
  <c r="FH184" i="11"/>
  <c r="FG184" i="11"/>
  <c r="FF184" i="11"/>
  <c r="FE184" i="11"/>
  <c r="FD184" i="11"/>
  <c r="FC184" i="11"/>
  <c r="FB184" i="11"/>
  <c r="FA184" i="11"/>
  <c r="EZ184" i="11"/>
  <c r="EY184" i="11"/>
  <c r="EX184" i="11"/>
  <c r="EW184" i="11"/>
  <c r="EV184" i="11"/>
  <c r="EU184" i="11"/>
  <c r="ET184" i="11"/>
  <c r="ES184" i="11"/>
  <c r="ER184" i="11"/>
  <c r="EQ184" i="11"/>
  <c r="EP184" i="11"/>
  <c r="EO184" i="11"/>
  <c r="EN184" i="11"/>
  <c r="EM184" i="11"/>
  <c r="EL184" i="11"/>
  <c r="EK184" i="11"/>
  <c r="EJ184" i="11"/>
  <c r="EI184" i="11"/>
  <c r="EH184" i="11"/>
  <c r="EG184" i="11"/>
  <c r="EF184" i="11"/>
  <c r="EE184" i="11"/>
  <c r="ED184" i="11"/>
  <c r="EC184" i="11"/>
  <c r="EB184" i="11"/>
  <c r="EA184" i="11"/>
  <c r="DZ184" i="11"/>
  <c r="DY184" i="11"/>
  <c r="DX184" i="11"/>
  <c r="DW184" i="11"/>
  <c r="DV184" i="11"/>
  <c r="DU184" i="11"/>
  <c r="DT184" i="11"/>
  <c r="DS184" i="11"/>
  <c r="DR184" i="11"/>
  <c r="DQ184" i="11"/>
  <c r="DP184" i="11"/>
  <c r="DO184" i="11"/>
  <c r="DN184" i="11"/>
  <c r="DM184" i="11"/>
  <c r="DL184" i="11"/>
  <c r="DK184" i="11"/>
  <c r="DJ184" i="11"/>
  <c r="DI184" i="11"/>
  <c r="DH184" i="11"/>
  <c r="DG184" i="11"/>
  <c r="DF184" i="11"/>
  <c r="DB184" i="11"/>
  <c r="DA184" i="11"/>
  <c r="CZ184" i="11"/>
  <c r="CY184" i="11"/>
  <c r="CX184" i="11"/>
  <c r="CW184" i="11"/>
  <c r="CV184" i="11"/>
  <c r="CU184" i="11"/>
  <c r="CT184" i="11"/>
  <c r="CS184" i="11"/>
  <c r="CR184" i="11"/>
  <c r="CQ184" i="11"/>
  <c r="CP184" i="11"/>
  <c r="CO184" i="11"/>
  <c r="CN184" i="11"/>
  <c r="CM184" i="11"/>
  <c r="CG184" i="11"/>
  <c r="CF184" i="11"/>
  <c r="CD184" i="11"/>
  <c r="CC184" i="11"/>
  <c r="BY184" i="11"/>
  <c r="BL184" i="11"/>
  <c r="BK184" i="11"/>
  <c r="BJ184" i="11"/>
  <c r="BI184" i="11"/>
  <c r="BH184" i="11"/>
  <c r="BG184" i="11"/>
  <c r="BF184" i="11"/>
  <c r="BE184" i="11"/>
  <c r="BD184" i="11"/>
  <c r="BC184" i="11"/>
  <c r="BB184" i="11"/>
  <c r="BA184" i="11"/>
  <c r="AZ184" i="11"/>
  <c r="AY184" i="11"/>
  <c r="AX184" i="11"/>
  <c r="AW184" i="11"/>
  <c r="AV184" i="11"/>
  <c r="AU184" i="11"/>
  <c r="AT184" i="11"/>
  <c r="AS184" i="11"/>
  <c r="AR184" i="11"/>
  <c r="AQ184" i="11"/>
  <c r="AP184" i="11"/>
  <c r="AO184" i="11"/>
  <c r="AN184" i="11"/>
  <c r="AM184" i="11"/>
  <c r="AL184" i="11"/>
  <c r="AK184" i="11"/>
  <c r="AJ184" i="11"/>
  <c r="AI184" i="11"/>
  <c r="AH184" i="11"/>
  <c r="AG184" i="11"/>
  <c r="AF184" i="11"/>
  <c r="AE184" i="11"/>
  <c r="AD184" i="11"/>
  <c r="AC184" i="11"/>
  <c r="AB184" i="11"/>
  <c r="AA184" i="11"/>
  <c r="Z184" i="11"/>
  <c r="Y184" i="11"/>
  <c r="X184" i="11"/>
  <c r="W184" i="11"/>
  <c r="V184" i="11"/>
  <c r="U184" i="11"/>
  <c r="T184" i="11"/>
  <c r="S184" i="11"/>
  <c r="R184" i="11"/>
  <c r="Q184" i="11"/>
  <c r="P184" i="11"/>
  <c r="O184" i="11"/>
  <c r="N184" i="11"/>
  <c r="M184" i="11"/>
  <c r="L184" i="11"/>
  <c r="K184" i="11"/>
  <c r="J184" i="11"/>
  <c r="I184" i="11"/>
  <c r="H184" i="11"/>
  <c r="G184" i="11"/>
  <c r="D184" i="11"/>
  <c r="C184" i="11"/>
  <c r="B184" i="11"/>
  <c r="A184" i="11"/>
  <c r="HB183" i="11"/>
  <c r="GD182" i="11"/>
  <c r="GC182" i="11"/>
  <c r="FZ182" i="11"/>
  <c r="FY182" i="11"/>
  <c r="FX182" i="11"/>
  <c r="FW182" i="11"/>
  <c r="FV182" i="11"/>
  <c r="FU182" i="11"/>
  <c r="FT182" i="11"/>
  <c r="FS182" i="11"/>
  <c r="FR182" i="11"/>
  <c r="FQ182" i="11"/>
  <c r="FP182" i="11"/>
  <c r="FO182" i="11"/>
  <c r="FN182" i="11"/>
  <c r="FM182" i="11"/>
  <c r="FL182" i="11"/>
  <c r="FK182" i="11"/>
  <c r="FJ182" i="11"/>
  <c r="FI182" i="11"/>
  <c r="FH182" i="11"/>
  <c r="FG182" i="11"/>
  <c r="FF182" i="11"/>
  <c r="FE182" i="11"/>
  <c r="FD182" i="11"/>
  <c r="FC182" i="11"/>
  <c r="FB182" i="11"/>
  <c r="FA182" i="11"/>
  <c r="EZ182" i="11"/>
  <c r="EY182" i="11"/>
  <c r="EX182" i="11"/>
  <c r="EW182" i="11"/>
  <c r="EV182" i="11"/>
  <c r="EU182" i="11"/>
  <c r="ET182" i="11"/>
  <c r="ES182" i="11"/>
  <c r="ER182" i="11"/>
  <c r="EQ182" i="11"/>
  <c r="EP182" i="11"/>
  <c r="EO182" i="11"/>
  <c r="EN182" i="11"/>
  <c r="EM182" i="11"/>
  <c r="EL182" i="11"/>
  <c r="EK182" i="11"/>
  <c r="EJ182" i="11"/>
  <c r="EI182" i="11"/>
  <c r="EH182" i="11"/>
  <c r="EG182" i="11"/>
  <c r="EF182" i="11"/>
  <c r="EE182" i="11"/>
  <c r="ED182" i="11"/>
  <c r="EC182" i="11"/>
  <c r="EB182" i="11"/>
  <c r="EA182" i="11"/>
  <c r="DZ182" i="11"/>
  <c r="DY182" i="11"/>
  <c r="DX182" i="11"/>
  <c r="DW182" i="11"/>
  <c r="DV182" i="11"/>
  <c r="DU182" i="11"/>
  <c r="DT182" i="11"/>
  <c r="DS182" i="11"/>
  <c r="DR182" i="11"/>
  <c r="DQ182" i="11"/>
  <c r="DP182" i="11"/>
  <c r="DO182" i="11"/>
  <c r="DN182" i="11"/>
  <c r="DM182" i="11"/>
  <c r="DL182" i="11"/>
  <c r="DK182" i="11"/>
  <c r="DJ182" i="11"/>
  <c r="DI182" i="11"/>
  <c r="DH182" i="11"/>
  <c r="DG182" i="11"/>
  <c r="DF182" i="11"/>
  <c r="DB182" i="11"/>
  <c r="DA182" i="11"/>
  <c r="CZ182" i="11"/>
  <c r="CY182" i="11"/>
  <c r="CX182" i="11"/>
  <c r="CW182" i="11"/>
  <c r="CV182" i="11"/>
  <c r="CU182" i="11"/>
  <c r="CT182" i="11"/>
  <c r="CS182" i="11"/>
  <c r="CR182" i="11"/>
  <c r="CQ182" i="11"/>
  <c r="CP182" i="11"/>
  <c r="CO182" i="11"/>
  <c r="CN182" i="11"/>
  <c r="CM182" i="11"/>
  <c r="CG182" i="11"/>
  <c r="CF182" i="11"/>
  <c r="CD182" i="11"/>
  <c r="CC182" i="11"/>
  <c r="BY182" i="11"/>
  <c r="BL182" i="11"/>
  <c r="BK182" i="11"/>
  <c r="BJ182" i="11"/>
  <c r="BI182" i="11"/>
  <c r="BH182" i="11"/>
  <c r="BG182" i="11"/>
  <c r="BF182" i="11"/>
  <c r="BE182" i="11"/>
  <c r="BD182" i="11"/>
  <c r="BC182" i="11"/>
  <c r="BB182" i="11"/>
  <c r="BA182" i="11"/>
  <c r="AZ182" i="11"/>
  <c r="AY182" i="11"/>
  <c r="AX182" i="11"/>
  <c r="AW182" i="11"/>
  <c r="AV182" i="11"/>
  <c r="AU182" i="11"/>
  <c r="AT182" i="11"/>
  <c r="AS182" i="11"/>
  <c r="AR182" i="11"/>
  <c r="AQ182" i="11"/>
  <c r="AP182" i="11"/>
  <c r="AO182" i="11"/>
  <c r="AN182" i="11"/>
  <c r="AM182" i="11"/>
  <c r="AL182" i="11"/>
  <c r="AK182" i="11"/>
  <c r="AJ182" i="11"/>
  <c r="AI182" i="11"/>
  <c r="AH182" i="11"/>
  <c r="AG182" i="11"/>
  <c r="AF182" i="11"/>
  <c r="AE182" i="11"/>
  <c r="AD182" i="11"/>
  <c r="AC182" i="11"/>
  <c r="AB182" i="11"/>
  <c r="AA182" i="11"/>
  <c r="Z182" i="11"/>
  <c r="Y182" i="11"/>
  <c r="X182" i="11"/>
  <c r="W182" i="11"/>
  <c r="V182" i="11"/>
  <c r="U182" i="11"/>
  <c r="T182" i="11"/>
  <c r="S182" i="11"/>
  <c r="R182" i="11"/>
  <c r="Q182" i="11"/>
  <c r="P182" i="11"/>
  <c r="O182" i="11"/>
  <c r="N182" i="11"/>
  <c r="M182" i="11"/>
  <c r="L182" i="11"/>
  <c r="K182" i="11"/>
  <c r="J182" i="11"/>
  <c r="I182" i="11"/>
  <c r="H182" i="11"/>
  <c r="G182" i="11"/>
  <c r="D182" i="11"/>
  <c r="C182" i="11"/>
  <c r="B182" i="11"/>
  <c r="A182" i="11"/>
  <c r="HB181" i="11"/>
  <c r="GD178" i="11"/>
  <c r="GC178" i="11"/>
  <c r="FZ178" i="11"/>
  <c r="FY178" i="11"/>
  <c r="FX178" i="11"/>
  <c r="FW178" i="11"/>
  <c r="FV178" i="11"/>
  <c r="FU178" i="11"/>
  <c r="FT178" i="11"/>
  <c r="FS178" i="11"/>
  <c r="FR178" i="11"/>
  <c r="FQ178" i="11"/>
  <c r="FM178" i="11"/>
  <c r="FL178" i="11"/>
  <c r="FK178" i="11"/>
  <c r="FJ178" i="11"/>
  <c r="FI178" i="11"/>
  <c r="FH178" i="11"/>
  <c r="FG178" i="11"/>
  <c r="FF178" i="11"/>
  <c r="FE178" i="11"/>
  <c r="FD178" i="11"/>
  <c r="FC178" i="11"/>
  <c r="FB178" i="11"/>
  <c r="FA178" i="11"/>
  <c r="EZ178" i="11"/>
  <c r="EY178" i="11"/>
  <c r="EX178" i="11"/>
  <c r="EW178" i="11"/>
  <c r="EV178" i="11"/>
  <c r="EU178" i="11"/>
  <c r="ET178" i="11"/>
  <c r="ES178" i="11"/>
  <c r="ER178" i="11"/>
  <c r="EQ178" i="11"/>
  <c r="EP178" i="11"/>
  <c r="EO178" i="11"/>
  <c r="EN178" i="11"/>
  <c r="EM178" i="11"/>
  <c r="EL178" i="11"/>
  <c r="EK178" i="11"/>
  <c r="EJ178" i="11"/>
  <c r="EI178" i="11"/>
  <c r="EH178" i="11"/>
  <c r="EG178" i="11"/>
  <c r="EF178" i="11"/>
  <c r="EE178" i="11"/>
  <c r="ED178" i="11"/>
  <c r="EC178" i="11"/>
  <c r="EB178" i="11"/>
  <c r="EA178" i="11"/>
  <c r="DZ178" i="11"/>
  <c r="DY178" i="11"/>
  <c r="DX178" i="11"/>
  <c r="DW178" i="11"/>
  <c r="DV178" i="11"/>
  <c r="DU178" i="11"/>
  <c r="DT178" i="11"/>
  <c r="DS178" i="11"/>
  <c r="DR178" i="11"/>
  <c r="DQ178" i="11"/>
  <c r="DP178" i="11"/>
  <c r="DO178" i="11"/>
  <c r="DN178" i="11"/>
  <c r="DM178" i="11"/>
  <c r="DL178" i="11"/>
  <c r="DK178" i="11"/>
  <c r="DJ178" i="11"/>
  <c r="DI178" i="11"/>
  <c r="DH178" i="11"/>
  <c r="DG178" i="11"/>
  <c r="DF178" i="11"/>
  <c r="DB178" i="11"/>
  <c r="DA178" i="11"/>
  <c r="CZ178" i="11"/>
  <c r="CY178" i="11"/>
  <c r="CX178" i="11"/>
  <c r="CW178" i="11"/>
  <c r="CV178" i="11"/>
  <c r="CU178" i="11"/>
  <c r="CT178" i="11"/>
  <c r="CS178" i="11"/>
  <c r="CR178" i="11"/>
  <c r="CQ178" i="11"/>
  <c r="CP178" i="11"/>
  <c r="CO178" i="11"/>
  <c r="CN178" i="11"/>
  <c r="CM178" i="11"/>
  <c r="CG178" i="11"/>
  <c r="CF178" i="11"/>
  <c r="CD178" i="11"/>
  <c r="CC178" i="11"/>
  <c r="CA178" i="11"/>
  <c r="BY178" i="11"/>
  <c r="BL178" i="11"/>
  <c r="BK178" i="11"/>
  <c r="BJ178" i="11"/>
  <c r="BI178" i="11"/>
  <c r="BH178" i="11"/>
  <c r="BG178" i="11"/>
  <c r="BF178" i="11"/>
  <c r="BE178" i="11"/>
  <c r="BD178" i="11"/>
  <c r="BC178" i="11"/>
  <c r="BB178" i="11"/>
  <c r="BA178" i="11"/>
  <c r="AZ178" i="11"/>
  <c r="AY178" i="11"/>
  <c r="AX178" i="11"/>
  <c r="AW178" i="11"/>
  <c r="AV178" i="11"/>
  <c r="AU178" i="11"/>
  <c r="AT178" i="11"/>
  <c r="AS178" i="11"/>
  <c r="AR178" i="11"/>
  <c r="AQ178" i="11"/>
  <c r="AP178" i="11"/>
  <c r="AO178" i="11"/>
  <c r="AN178" i="11"/>
  <c r="AM178" i="11"/>
  <c r="AL178" i="11"/>
  <c r="AK178" i="11"/>
  <c r="AJ178" i="11"/>
  <c r="AI178" i="11"/>
  <c r="AH178" i="11"/>
  <c r="AG178" i="11"/>
  <c r="AF178" i="11"/>
  <c r="AE178" i="11"/>
  <c r="AD178" i="11"/>
  <c r="AC178" i="11"/>
  <c r="AB178" i="11"/>
  <c r="AA178" i="11"/>
  <c r="Z178" i="11"/>
  <c r="Y178" i="11"/>
  <c r="X178" i="11"/>
  <c r="W178" i="11"/>
  <c r="V178" i="11"/>
  <c r="U178" i="11"/>
  <c r="T178" i="11"/>
  <c r="S178" i="11"/>
  <c r="R178" i="11"/>
  <c r="Q178" i="11"/>
  <c r="P178" i="11"/>
  <c r="O178" i="11"/>
  <c r="N178" i="11"/>
  <c r="M178" i="11"/>
  <c r="L178" i="11"/>
  <c r="K178" i="11"/>
  <c r="J178" i="11"/>
  <c r="I178" i="11"/>
  <c r="H178" i="11"/>
  <c r="G178" i="11"/>
  <c r="D178" i="11"/>
  <c r="C178" i="11"/>
  <c r="B178" i="11"/>
  <c r="A178" i="11"/>
  <c r="HB177" i="11"/>
  <c r="GD176" i="11"/>
  <c r="GC176" i="11"/>
  <c r="FZ176" i="11"/>
  <c r="FY176" i="11"/>
  <c r="FX176" i="11"/>
  <c r="FW176" i="11"/>
  <c r="FV176" i="11"/>
  <c r="FU176" i="11"/>
  <c r="FT176" i="11"/>
  <c r="FS176" i="11"/>
  <c r="FR176" i="11"/>
  <c r="FQ176" i="11"/>
  <c r="FP176" i="11"/>
  <c r="FO176" i="11"/>
  <c r="FN176" i="11"/>
  <c r="FM176" i="11"/>
  <c r="FL176" i="11"/>
  <c r="FK176" i="11"/>
  <c r="FJ176" i="11"/>
  <c r="FI176" i="11"/>
  <c r="FH176" i="11"/>
  <c r="FG176" i="11"/>
  <c r="FF176" i="11"/>
  <c r="FE176" i="11"/>
  <c r="FD176" i="11"/>
  <c r="FC176" i="11"/>
  <c r="FB176" i="11"/>
  <c r="FA176" i="11"/>
  <c r="EZ176" i="11"/>
  <c r="EY176" i="11"/>
  <c r="EX176" i="11"/>
  <c r="EW176" i="11"/>
  <c r="EV176" i="11"/>
  <c r="EU176" i="11"/>
  <c r="ET176" i="11"/>
  <c r="ES176" i="11"/>
  <c r="ER176" i="11"/>
  <c r="EQ176" i="11"/>
  <c r="EP176" i="11"/>
  <c r="EO176" i="11"/>
  <c r="EN176" i="11"/>
  <c r="EM176" i="11"/>
  <c r="EL176" i="11"/>
  <c r="EK176" i="11"/>
  <c r="EJ176" i="11"/>
  <c r="EI176" i="11"/>
  <c r="EH176" i="11"/>
  <c r="EG176" i="11"/>
  <c r="EF176" i="11"/>
  <c r="EE176" i="11"/>
  <c r="ED176" i="11"/>
  <c r="EC176" i="11"/>
  <c r="EB176" i="11"/>
  <c r="EA176" i="11"/>
  <c r="DZ176" i="11"/>
  <c r="DY176" i="11"/>
  <c r="DX176" i="11"/>
  <c r="DW176" i="11"/>
  <c r="DV176" i="11"/>
  <c r="DU176" i="11"/>
  <c r="DT176" i="11"/>
  <c r="DS176" i="11"/>
  <c r="DR176" i="11"/>
  <c r="DQ176" i="11"/>
  <c r="DP176" i="11"/>
  <c r="DO176" i="11"/>
  <c r="DN176" i="11"/>
  <c r="DM176" i="11"/>
  <c r="DL176" i="11"/>
  <c r="DK176" i="11"/>
  <c r="DJ176" i="11"/>
  <c r="DI176" i="11"/>
  <c r="DH176" i="11"/>
  <c r="DG176" i="11"/>
  <c r="DB176" i="11"/>
  <c r="DA176" i="11"/>
  <c r="CZ176" i="11"/>
  <c r="CY176" i="11"/>
  <c r="CX176" i="11"/>
  <c r="CW176" i="11"/>
  <c r="CV176" i="11"/>
  <c r="CU176" i="11"/>
  <c r="CT176" i="11"/>
  <c r="CS176" i="11"/>
  <c r="CR176" i="11"/>
  <c r="CQ176" i="11"/>
  <c r="CP176" i="11"/>
  <c r="CO176" i="11"/>
  <c r="CN176" i="11"/>
  <c r="CM176" i="11"/>
  <c r="BY176" i="11"/>
  <c r="BM176" i="11"/>
  <c r="BL176" i="11"/>
  <c r="BK176" i="11"/>
  <c r="BJ176" i="11"/>
  <c r="BI176" i="11"/>
  <c r="BH176" i="11"/>
  <c r="BG176" i="11"/>
  <c r="BF176" i="11"/>
  <c r="BE176" i="11"/>
  <c r="BD176" i="11"/>
  <c r="BC176" i="11"/>
  <c r="AZ176" i="11"/>
  <c r="AY176" i="11"/>
  <c r="AX176" i="11"/>
  <c r="AW176" i="11"/>
  <c r="AV176" i="11"/>
  <c r="AU176" i="11"/>
  <c r="AT176" i="11"/>
  <c r="AS176" i="11"/>
  <c r="AR176" i="11"/>
  <c r="AP176" i="11"/>
  <c r="AO176" i="11"/>
  <c r="AN176" i="11"/>
  <c r="AM176" i="11"/>
  <c r="AL176" i="11"/>
  <c r="AK176" i="11"/>
  <c r="AJ176" i="11"/>
  <c r="AI176" i="11"/>
  <c r="AH176" i="11"/>
  <c r="AG176" i="11"/>
  <c r="AF176" i="11"/>
  <c r="AE176" i="11"/>
  <c r="AD176" i="11"/>
  <c r="AC176" i="11"/>
  <c r="AB176" i="11"/>
  <c r="AA176" i="11"/>
  <c r="Z176" i="11"/>
  <c r="Y176" i="11"/>
  <c r="X176" i="11"/>
  <c r="W176" i="11"/>
  <c r="V176" i="11"/>
  <c r="U176" i="11"/>
  <c r="T176" i="11"/>
  <c r="S176" i="11"/>
  <c r="R176" i="11"/>
  <c r="Q176" i="11"/>
  <c r="P176" i="11"/>
  <c r="O176" i="11"/>
  <c r="N176" i="11"/>
  <c r="M176" i="11"/>
  <c r="L176" i="11"/>
  <c r="K176" i="11"/>
  <c r="J176" i="11"/>
  <c r="I176" i="11"/>
  <c r="H176" i="11"/>
  <c r="G176" i="11"/>
  <c r="D176" i="11"/>
  <c r="C176" i="11"/>
  <c r="B176" i="11"/>
  <c r="A176" i="11"/>
  <c r="HB175" i="11"/>
  <c r="GD174" i="11"/>
  <c r="GC174" i="11"/>
  <c r="FZ174" i="11"/>
  <c r="FY174" i="11"/>
  <c r="FX174" i="11"/>
  <c r="FW174" i="11"/>
  <c r="FV174" i="11"/>
  <c r="FU174" i="11"/>
  <c r="FT174" i="11"/>
  <c r="FS174" i="11"/>
  <c r="FR174" i="11"/>
  <c r="FQ174" i="11"/>
  <c r="FM174" i="11"/>
  <c r="FL174" i="11"/>
  <c r="FK174" i="11"/>
  <c r="FJ174" i="11"/>
  <c r="FI174" i="11"/>
  <c r="FH174" i="11"/>
  <c r="FG174" i="11"/>
  <c r="FF174" i="11"/>
  <c r="FE174" i="11"/>
  <c r="FD174" i="11"/>
  <c r="FC174" i="11"/>
  <c r="FB174" i="11"/>
  <c r="FA174" i="11"/>
  <c r="EZ174" i="11"/>
  <c r="EY174" i="11"/>
  <c r="EX174" i="11"/>
  <c r="EW174" i="11"/>
  <c r="EV174" i="11"/>
  <c r="EU174" i="11"/>
  <c r="ET174" i="11"/>
  <c r="ES174" i="11"/>
  <c r="ER174" i="11"/>
  <c r="EQ174" i="11"/>
  <c r="EP174" i="11"/>
  <c r="EO174" i="11"/>
  <c r="EN174" i="11"/>
  <c r="EM174" i="11"/>
  <c r="EL174" i="11"/>
  <c r="EK174" i="11"/>
  <c r="EJ174" i="11"/>
  <c r="EI174" i="11"/>
  <c r="EH174" i="11"/>
  <c r="EG174" i="11"/>
  <c r="EF174" i="11"/>
  <c r="EE174" i="11"/>
  <c r="ED174" i="11"/>
  <c r="EC174" i="11"/>
  <c r="EB174" i="11"/>
  <c r="EA174" i="11"/>
  <c r="DZ174" i="11"/>
  <c r="DY174" i="11"/>
  <c r="DX174" i="11"/>
  <c r="DW174" i="11"/>
  <c r="DV174" i="11"/>
  <c r="DU174" i="11"/>
  <c r="DT174" i="11"/>
  <c r="DS174" i="11"/>
  <c r="DR174" i="11"/>
  <c r="DQ174" i="11"/>
  <c r="DP174" i="11"/>
  <c r="DO174" i="11"/>
  <c r="DN174" i="11"/>
  <c r="DM174" i="11"/>
  <c r="DL174" i="11"/>
  <c r="DK174" i="11"/>
  <c r="DJ174" i="11"/>
  <c r="DI174" i="11"/>
  <c r="DH174" i="11"/>
  <c r="DG174" i="11"/>
  <c r="DF174" i="11"/>
  <c r="DB174" i="11"/>
  <c r="DA174" i="11"/>
  <c r="CZ174" i="11"/>
  <c r="CY174" i="11"/>
  <c r="CX174" i="11"/>
  <c r="CW174" i="11"/>
  <c r="CV174" i="11"/>
  <c r="CU174" i="11"/>
  <c r="CT174" i="11"/>
  <c r="CS174" i="11"/>
  <c r="CR174" i="11"/>
  <c r="CQ174" i="11"/>
  <c r="CP174" i="11"/>
  <c r="CO174" i="11"/>
  <c r="CN174" i="11"/>
  <c r="CM174" i="11"/>
  <c r="BZ174" i="11"/>
  <c r="BM174" i="11"/>
  <c r="BL174" i="11"/>
  <c r="BK174" i="11"/>
  <c r="BJ174" i="11"/>
  <c r="BI174" i="11"/>
  <c r="BH174" i="11"/>
  <c r="BG174" i="11"/>
  <c r="BF174" i="11"/>
  <c r="BE174" i="11"/>
  <c r="BD174" i="11"/>
  <c r="BC174" i="11"/>
  <c r="BB174" i="11"/>
  <c r="BA174" i="11"/>
  <c r="AZ174" i="11"/>
  <c r="AY174" i="11"/>
  <c r="AX174" i="11"/>
  <c r="AW174" i="11"/>
  <c r="AV174" i="11"/>
  <c r="AU174" i="11"/>
  <c r="AT174" i="11"/>
  <c r="AS174" i="11"/>
  <c r="AR174" i="11"/>
  <c r="AQ174" i="11"/>
  <c r="AP174" i="11"/>
  <c r="AO174" i="11"/>
  <c r="AN174" i="11"/>
  <c r="AM174" i="11"/>
  <c r="AL174" i="11"/>
  <c r="AK174" i="11"/>
  <c r="AJ174" i="11"/>
  <c r="AI174" i="11"/>
  <c r="AH174" i="11"/>
  <c r="AG174" i="11"/>
  <c r="AF174" i="11"/>
  <c r="AE174" i="11"/>
  <c r="AD174" i="11"/>
  <c r="AC174" i="11"/>
  <c r="AB174" i="11"/>
  <c r="AA174" i="11"/>
  <c r="Z174" i="11"/>
  <c r="Y174" i="11"/>
  <c r="X174" i="11"/>
  <c r="W174" i="11"/>
  <c r="V174" i="11"/>
  <c r="U174" i="11"/>
  <c r="T174" i="11"/>
  <c r="S174" i="11"/>
  <c r="R174" i="11"/>
  <c r="Q174" i="11"/>
  <c r="P174" i="11"/>
  <c r="O174" i="11"/>
  <c r="N174" i="11"/>
  <c r="M174" i="11"/>
  <c r="L174" i="11"/>
  <c r="K174" i="11"/>
  <c r="J174" i="11"/>
  <c r="I174" i="11"/>
  <c r="H174" i="11"/>
  <c r="G174" i="11"/>
  <c r="C174" i="11"/>
  <c r="B174" i="11"/>
  <c r="A174" i="11"/>
  <c r="HB173" i="11"/>
  <c r="GD172" i="11"/>
  <c r="GC172" i="11"/>
  <c r="FZ172" i="11"/>
  <c r="FY172" i="11"/>
  <c r="FX172" i="11"/>
  <c r="FW172" i="11"/>
  <c r="FV172" i="11"/>
  <c r="FU172" i="11"/>
  <c r="FT172" i="11"/>
  <c r="FS172" i="11"/>
  <c r="FR172" i="11"/>
  <c r="FQ172" i="11"/>
  <c r="FM172" i="11"/>
  <c r="FL172" i="11"/>
  <c r="FK172" i="11"/>
  <c r="FJ172" i="11"/>
  <c r="FI172" i="11"/>
  <c r="FH172" i="11"/>
  <c r="FG172" i="11"/>
  <c r="FF172" i="11"/>
  <c r="FE172" i="11"/>
  <c r="FD172" i="11"/>
  <c r="FC172" i="11"/>
  <c r="FB172" i="11"/>
  <c r="FA172" i="11"/>
  <c r="EZ172" i="11"/>
  <c r="EY172" i="11"/>
  <c r="EX172" i="11"/>
  <c r="EW172" i="11"/>
  <c r="EV172" i="11"/>
  <c r="EU172" i="11"/>
  <c r="ET172" i="11"/>
  <c r="ES172" i="11"/>
  <c r="ER172" i="11"/>
  <c r="EQ172" i="11"/>
  <c r="EP172" i="11"/>
  <c r="EO172" i="11"/>
  <c r="EN172" i="11"/>
  <c r="EM172" i="11"/>
  <c r="EL172" i="11"/>
  <c r="EK172" i="11"/>
  <c r="EJ172" i="11"/>
  <c r="EI172" i="11"/>
  <c r="EH172" i="11"/>
  <c r="EG172" i="11"/>
  <c r="EF172" i="11"/>
  <c r="EE172" i="11"/>
  <c r="ED172" i="11"/>
  <c r="EC172" i="11"/>
  <c r="EB172" i="11"/>
  <c r="EA172" i="11"/>
  <c r="DZ172" i="11"/>
  <c r="DY172" i="11"/>
  <c r="DX172" i="11"/>
  <c r="DW172" i="11"/>
  <c r="DV172" i="11"/>
  <c r="DU172" i="11"/>
  <c r="DT172" i="11"/>
  <c r="DS172" i="11"/>
  <c r="DR172" i="11"/>
  <c r="DQ172" i="11"/>
  <c r="DP172" i="11"/>
  <c r="DO172" i="11"/>
  <c r="DN172" i="11"/>
  <c r="DM172" i="11"/>
  <c r="DL172" i="11"/>
  <c r="DK172" i="11"/>
  <c r="DJ172" i="11"/>
  <c r="DI172" i="11"/>
  <c r="DH172" i="11"/>
  <c r="DG172" i="11"/>
  <c r="DF172" i="11"/>
  <c r="DB172" i="11"/>
  <c r="DA172" i="11"/>
  <c r="CZ172" i="11"/>
  <c r="CY172" i="11"/>
  <c r="CX172" i="11"/>
  <c r="CW172" i="11"/>
  <c r="CV172" i="11"/>
  <c r="CU172" i="11"/>
  <c r="CT172" i="11"/>
  <c r="CS172" i="11"/>
  <c r="CR172" i="11"/>
  <c r="CQ172" i="11"/>
  <c r="CP172" i="11"/>
  <c r="CO172" i="11"/>
  <c r="CN172" i="11"/>
  <c r="CM172" i="11"/>
  <c r="CG172" i="11"/>
  <c r="CE172" i="11"/>
  <c r="CD172" i="11"/>
  <c r="BY172" i="11"/>
  <c r="BL172" i="11"/>
  <c r="BK172" i="11"/>
  <c r="BJ172" i="11"/>
  <c r="BI172" i="11"/>
  <c r="BH172" i="11"/>
  <c r="BG172" i="11"/>
  <c r="BF172" i="11"/>
  <c r="BE172" i="11"/>
  <c r="BD172" i="11"/>
  <c r="BC172" i="11"/>
  <c r="BB172" i="11"/>
  <c r="BA172" i="11"/>
  <c r="AZ172" i="11"/>
  <c r="AY172" i="11"/>
  <c r="AX172" i="11"/>
  <c r="AW172" i="11"/>
  <c r="AV172" i="11"/>
  <c r="AU172" i="11"/>
  <c r="AT172" i="11"/>
  <c r="AS172" i="11"/>
  <c r="AR172" i="11"/>
  <c r="AQ172" i="11"/>
  <c r="AP172" i="11"/>
  <c r="AO172" i="11"/>
  <c r="AN172" i="11"/>
  <c r="AM172" i="11"/>
  <c r="AL172" i="11"/>
  <c r="AK172" i="11"/>
  <c r="AJ172" i="11"/>
  <c r="AI172" i="11"/>
  <c r="AH172" i="11"/>
  <c r="AG172" i="11"/>
  <c r="AF172" i="11"/>
  <c r="AE172" i="11"/>
  <c r="AD172" i="11"/>
  <c r="AC172" i="11"/>
  <c r="AB172" i="11"/>
  <c r="AA172" i="11"/>
  <c r="Z172" i="11"/>
  <c r="Y172" i="11"/>
  <c r="X172" i="11"/>
  <c r="W172" i="11"/>
  <c r="V172" i="11"/>
  <c r="U172" i="11"/>
  <c r="T172" i="11"/>
  <c r="S172" i="11"/>
  <c r="R172" i="11"/>
  <c r="Q172" i="11"/>
  <c r="P172" i="11"/>
  <c r="O172" i="11"/>
  <c r="N172" i="11"/>
  <c r="M172" i="11"/>
  <c r="L172" i="11"/>
  <c r="K172" i="11"/>
  <c r="J172" i="11"/>
  <c r="I172" i="11"/>
  <c r="H172" i="11"/>
  <c r="G172" i="11"/>
  <c r="D172" i="11"/>
  <c r="C172" i="11"/>
  <c r="B172" i="11"/>
  <c r="A172" i="11"/>
  <c r="HB171" i="11"/>
  <c r="GD170" i="11"/>
  <c r="GC170" i="11"/>
  <c r="FZ170" i="11"/>
  <c r="FY170" i="11"/>
  <c r="FX170" i="11"/>
  <c r="FW170" i="11"/>
  <c r="FV170" i="11"/>
  <c r="FU170" i="11"/>
  <c r="FT170" i="11"/>
  <c r="FS170" i="11"/>
  <c r="FR170" i="11"/>
  <c r="FQ170" i="11"/>
  <c r="FM170" i="11"/>
  <c r="FL170" i="11"/>
  <c r="FK170" i="11"/>
  <c r="FJ170" i="11"/>
  <c r="FI170" i="11"/>
  <c r="FH170" i="11"/>
  <c r="FG170" i="11"/>
  <c r="FF170" i="11"/>
  <c r="FE170" i="11"/>
  <c r="FD170" i="11"/>
  <c r="FC170" i="11"/>
  <c r="FB170" i="11"/>
  <c r="FA170" i="11"/>
  <c r="EZ170" i="11"/>
  <c r="EY170" i="11"/>
  <c r="EX170" i="11"/>
  <c r="EW170" i="11"/>
  <c r="EV170" i="11"/>
  <c r="EU170" i="11"/>
  <c r="ET170" i="11"/>
  <c r="ES170" i="11"/>
  <c r="ER170" i="11"/>
  <c r="EQ170" i="11"/>
  <c r="EP170" i="11"/>
  <c r="EO170" i="11"/>
  <c r="EN170" i="11"/>
  <c r="EM170" i="11"/>
  <c r="EL170" i="11"/>
  <c r="EK170" i="11"/>
  <c r="EJ170" i="11"/>
  <c r="EI170" i="11"/>
  <c r="EH170" i="11"/>
  <c r="EG170" i="11"/>
  <c r="EF170" i="11"/>
  <c r="EE170" i="11"/>
  <c r="ED170" i="11"/>
  <c r="EC170" i="11"/>
  <c r="EB170" i="11"/>
  <c r="EA170" i="11"/>
  <c r="DZ170" i="11"/>
  <c r="DY170" i="11"/>
  <c r="DX170" i="11"/>
  <c r="DW170" i="11"/>
  <c r="DV170" i="11"/>
  <c r="DU170" i="11"/>
  <c r="DT170" i="11"/>
  <c r="DS170" i="11"/>
  <c r="DR170" i="11"/>
  <c r="DQ170" i="11"/>
  <c r="DP170" i="11"/>
  <c r="DO170" i="11"/>
  <c r="DN170" i="11"/>
  <c r="DM170" i="11"/>
  <c r="DL170" i="11"/>
  <c r="DK170" i="11"/>
  <c r="DJ170" i="11"/>
  <c r="DI170" i="11"/>
  <c r="DH170" i="11"/>
  <c r="DG170" i="11"/>
  <c r="DF170" i="11"/>
  <c r="DB170" i="11"/>
  <c r="DA170" i="11"/>
  <c r="CZ170" i="11"/>
  <c r="CY170" i="11"/>
  <c r="CX170" i="11"/>
  <c r="CW170" i="11"/>
  <c r="CV170" i="11"/>
  <c r="CU170" i="11"/>
  <c r="CT170" i="11"/>
  <c r="CS170" i="11"/>
  <c r="CR170" i="11"/>
  <c r="CQ170" i="11"/>
  <c r="CP170" i="11"/>
  <c r="CO170" i="11"/>
  <c r="CN170" i="11"/>
  <c r="CM170" i="11"/>
  <c r="CG170" i="11"/>
  <c r="CE170" i="11"/>
  <c r="CD170" i="11"/>
  <c r="BY170" i="11"/>
  <c r="BL170" i="11"/>
  <c r="BK170" i="11"/>
  <c r="BJ170" i="11"/>
  <c r="BI170" i="11"/>
  <c r="BH170" i="11"/>
  <c r="BG170" i="11"/>
  <c r="BF170" i="11"/>
  <c r="BE170" i="11"/>
  <c r="BD170" i="11"/>
  <c r="BC170" i="11"/>
  <c r="BB170" i="11"/>
  <c r="BA170" i="11"/>
  <c r="AZ170" i="11"/>
  <c r="AY170" i="11"/>
  <c r="AX170" i="11"/>
  <c r="AW170" i="11"/>
  <c r="AV170" i="11"/>
  <c r="AU170" i="11"/>
  <c r="AT170" i="11"/>
  <c r="AS170" i="11"/>
  <c r="AR170" i="11"/>
  <c r="AQ170" i="11"/>
  <c r="AP170" i="11"/>
  <c r="AO170" i="11"/>
  <c r="AN170" i="11"/>
  <c r="AM170" i="11"/>
  <c r="AL170" i="11"/>
  <c r="AK170" i="11"/>
  <c r="AJ170" i="11"/>
  <c r="AI170" i="11"/>
  <c r="AH170" i="11"/>
  <c r="AG170" i="11"/>
  <c r="AF170" i="11"/>
  <c r="AE170" i="11"/>
  <c r="AD170" i="11"/>
  <c r="AC170" i="11"/>
  <c r="AB170" i="11"/>
  <c r="AA170" i="11"/>
  <c r="Z170" i="11"/>
  <c r="Y170" i="11"/>
  <c r="X170" i="11"/>
  <c r="W170" i="11"/>
  <c r="V170" i="11"/>
  <c r="U170" i="11"/>
  <c r="T170" i="11"/>
  <c r="S170" i="11"/>
  <c r="R170" i="11"/>
  <c r="Q170" i="11"/>
  <c r="P170" i="11"/>
  <c r="O170" i="11"/>
  <c r="N170" i="11"/>
  <c r="M170" i="11"/>
  <c r="L170" i="11"/>
  <c r="K170" i="11"/>
  <c r="J170" i="11"/>
  <c r="I170" i="11"/>
  <c r="H170" i="11"/>
  <c r="G170" i="11"/>
  <c r="D170" i="11"/>
  <c r="C170" i="11"/>
  <c r="B170" i="11"/>
  <c r="A170" i="11"/>
  <c r="HB169" i="11"/>
  <c r="GD158" i="11"/>
  <c r="GC158" i="11"/>
  <c r="FZ158" i="11"/>
  <c r="FY158" i="11"/>
  <c r="FX158" i="11"/>
  <c r="FW158" i="11"/>
  <c r="FV158" i="11"/>
  <c r="FU158" i="11"/>
  <c r="FT158" i="11"/>
  <c r="FS158" i="11"/>
  <c r="FR158" i="11"/>
  <c r="FQ158" i="11"/>
  <c r="FP158" i="11"/>
  <c r="FO158" i="11"/>
  <c r="FN158" i="11"/>
  <c r="FM158" i="11"/>
  <c r="FL158" i="11"/>
  <c r="FK158" i="11"/>
  <c r="FJ158" i="11"/>
  <c r="FI158" i="11"/>
  <c r="FH158" i="11"/>
  <c r="FG158" i="11"/>
  <c r="FF158" i="11"/>
  <c r="FE158" i="11"/>
  <c r="FD158" i="11"/>
  <c r="FC158" i="11"/>
  <c r="FB158" i="11"/>
  <c r="FA158" i="11"/>
  <c r="EZ158" i="11"/>
  <c r="EY158" i="11"/>
  <c r="EX158" i="11"/>
  <c r="EW158" i="11"/>
  <c r="EV158" i="11"/>
  <c r="EU158" i="11"/>
  <c r="ET158" i="11"/>
  <c r="ES158" i="11"/>
  <c r="ER158" i="11"/>
  <c r="EQ158" i="11"/>
  <c r="EP158" i="11"/>
  <c r="EO158" i="11"/>
  <c r="EN158" i="11"/>
  <c r="EM158" i="11"/>
  <c r="EL158" i="11"/>
  <c r="EK158" i="11"/>
  <c r="EJ158" i="11"/>
  <c r="EI158" i="11"/>
  <c r="EH158" i="11"/>
  <c r="EG158" i="11"/>
  <c r="EF158" i="11"/>
  <c r="EE158" i="11"/>
  <c r="ED158" i="11"/>
  <c r="EC158" i="11"/>
  <c r="EB158" i="11"/>
  <c r="EA158" i="11"/>
  <c r="DZ158" i="11"/>
  <c r="DY158" i="11"/>
  <c r="DX158" i="11"/>
  <c r="DW158" i="11"/>
  <c r="DV158" i="11"/>
  <c r="DU158" i="11"/>
  <c r="DT158" i="11"/>
  <c r="DS158" i="11"/>
  <c r="DR158" i="11"/>
  <c r="DQ158" i="11"/>
  <c r="DP158" i="11"/>
  <c r="DO158" i="11"/>
  <c r="DN158" i="11"/>
  <c r="DM158" i="11"/>
  <c r="DL158" i="11"/>
  <c r="DK158" i="11"/>
  <c r="DJ158" i="11"/>
  <c r="DI158" i="11"/>
  <c r="DH158" i="11"/>
  <c r="DG158" i="11"/>
  <c r="DF158" i="11"/>
  <c r="DB158" i="11"/>
  <c r="DA158" i="11"/>
  <c r="CZ158" i="11"/>
  <c r="CY158" i="11"/>
  <c r="CX158" i="11"/>
  <c r="CW158" i="11"/>
  <c r="CV158" i="11"/>
  <c r="CU158" i="11"/>
  <c r="CT158" i="11"/>
  <c r="CS158" i="11"/>
  <c r="CR158" i="11"/>
  <c r="CQ158" i="11"/>
  <c r="CP158" i="11"/>
  <c r="CO158" i="11"/>
  <c r="CN158" i="11"/>
  <c r="CM158" i="11"/>
  <c r="CG158" i="11"/>
  <c r="CE158" i="11"/>
  <c r="CD158" i="11"/>
  <c r="CC158" i="11"/>
  <c r="BY158" i="11"/>
  <c r="BL158" i="11"/>
  <c r="BK158" i="11"/>
  <c r="BJ158" i="11"/>
  <c r="BI158" i="11"/>
  <c r="BH158" i="11"/>
  <c r="BG158" i="11"/>
  <c r="BF158" i="11"/>
  <c r="BE158" i="11"/>
  <c r="BD158" i="11"/>
  <c r="BC158" i="11"/>
  <c r="BB158" i="11"/>
  <c r="BA158" i="11"/>
  <c r="AZ158" i="11"/>
  <c r="AY158" i="11"/>
  <c r="AX158" i="11"/>
  <c r="AW158" i="11"/>
  <c r="AV158" i="11"/>
  <c r="AU158" i="11"/>
  <c r="AT158" i="11"/>
  <c r="AS158" i="11"/>
  <c r="AR158" i="11"/>
  <c r="AQ158" i="11"/>
  <c r="AP158" i="11"/>
  <c r="AO158" i="11"/>
  <c r="AN158" i="11"/>
  <c r="AM158" i="11"/>
  <c r="AL158" i="11"/>
  <c r="AK158" i="11"/>
  <c r="AJ158" i="11"/>
  <c r="AI158" i="11"/>
  <c r="AH158" i="11"/>
  <c r="AG158" i="11"/>
  <c r="AF158" i="11"/>
  <c r="AE158" i="11"/>
  <c r="AD158" i="11"/>
  <c r="AC158" i="11"/>
  <c r="AB158" i="11"/>
  <c r="AA158" i="11"/>
  <c r="Z158" i="11"/>
  <c r="Y158" i="11"/>
  <c r="X158" i="11"/>
  <c r="W158" i="11"/>
  <c r="V158" i="11"/>
  <c r="U158" i="11"/>
  <c r="T158" i="11"/>
  <c r="S158" i="11"/>
  <c r="R158" i="11"/>
  <c r="Q158" i="11"/>
  <c r="P158" i="11"/>
  <c r="O158" i="11"/>
  <c r="N158" i="11"/>
  <c r="M158" i="11"/>
  <c r="L158" i="11"/>
  <c r="K158" i="11"/>
  <c r="J158" i="11"/>
  <c r="I158" i="11"/>
  <c r="H158" i="11"/>
  <c r="G158" i="11"/>
  <c r="E158" i="11"/>
  <c r="D158" i="11"/>
  <c r="C158" i="11"/>
  <c r="B158" i="11"/>
  <c r="A158" i="11"/>
  <c r="HB157" i="11"/>
  <c r="GD156" i="11"/>
  <c r="GC156" i="11"/>
  <c r="FZ156" i="11"/>
  <c r="FY156" i="11"/>
  <c r="FX156" i="11"/>
  <c r="FW156" i="11"/>
  <c r="FV156" i="11"/>
  <c r="FU156" i="11"/>
  <c r="FT156" i="11"/>
  <c r="FS156" i="11"/>
  <c r="FR156" i="11"/>
  <c r="FQ156" i="11"/>
  <c r="FM156" i="11"/>
  <c r="FL156" i="11"/>
  <c r="FK156" i="11"/>
  <c r="FJ156" i="11"/>
  <c r="FI156" i="11"/>
  <c r="FH156" i="11"/>
  <c r="FG156" i="11"/>
  <c r="FF156" i="11"/>
  <c r="FE156" i="11"/>
  <c r="FD156" i="11"/>
  <c r="FC156" i="11"/>
  <c r="FB156" i="11"/>
  <c r="FA156" i="11"/>
  <c r="EZ156" i="11"/>
  <c r="EY156" i="11"/>
  <c r="EX156" i="11"/>
  <c r="EW156" i="11"/>
  <c r="EV156" i="11"/>
  <c r="EU156" i="11"/>
  <c r="ET156" i="11"/>
  <c r="ES156" i="11"/>
  <c r="ER156" i="11"/>
  <c r="EQ156" i="11"/>
  <c r="EP156" i="11"/>
  <c r="EO156" i="11"/>
  <c r="EN156" i="11"/>
  <c r="EM156" i="11"/>
  <c r="EL156" i="11"/>
  <c r="EK156" i="11"/>
  <c r="EJ156" i="11"/>
  <c r="EI156" i="11"/>
  <c r="EH156" i="11"/>
  <c r="EG156" i="11"/>
  <c r="EF156" i="11"/>
  <c r="EE156" i="11"/>
  <c r="ED156" i="11"/>
  <c r="EC156" i="11"/>
  <c r="EB156" i="11"/>
  <c r="EA156" i="11"/>
  <c r="DZ156" i="11"/>
  <c r="DY156" i="11"/>
  <c r="DX156" i="11"/>
  <c r="DW156" i="11"/>
  <c r="DV156" i="11"/>
  <c r="DU156" i="11"/>
  <c r="DT156" i="11"/>
  <c r="DS156" i="11"/>
  <c r="DR156" i="11"/>
  <c r="DQ156" i="11"/>
  <c r="DP156" i="11"/>
  <c r="DO156" i="11"/>
  <c r="DN156" i="11"/>
  <c r="DM156" i="11"/>
  <c r="DL156" i="11"/>
  <c r="DK156" i="11"/>
  <c r="DJ156" i="11"/>
  <c r="DI156" i="11"/>
  <c r="DH156" i="11"/>
  <c r="DG156" i="11"/>
  <c r="DF156" i="11"/>
  <c r="DB156" i="11"/>
  <c r="DA156" i="11"/>
  <c r="CZ156" i="11"/>
  <c r="CY156" i="11"/>
  <c r="CX156" i="11"/>
  <c r="CW156" i="11"/>
  <c r="CV156" i="11"/>
  <c r="CU156" i="11"/>
  <c r="CT156" i="11"/>
  <c r="CS156" i="11"/>
  <c r="CR156" i="11"/>
  <c r="CQ156" i="11"/>
  <c r="CP156" i="11"/>
  <c r="CO156" i="11"/>
  <c r="CN156" i="11"/>
  <c r="CM156" i="11"/>
  <c r="CG156" i="11"/>
  <c r="CF156" i="11"/>
  <c r="CD156" i="11"/>
  <c r="CC156" i="11"/>
  <c r="CA156" i="11"/>
  <c r="BY156" i="11"/>
  <c r="BL156" i="11"/>
  <c r="BK156" i="11"/>
  <c r="BJ156" i="11"/>
  <c r="BI156" i="11"/>
  <c r="BH156" i="11"/>
  <c r="BG156" i="11"/>
  <c r="BF156" i="11"/>
  <c r="BE156" i="11"/>
  <c r="BD156" i="11"/>
  <c r="BC156" i="11"/>
  <c r="AZ156" i="11"/>
  <c r="AY156" i="11"/>
  <c r="AX156" i="11"/>
  <c r="AW156" i="11"/>
  <c r="AV156" i="11"/>
  <c r="AU156" i="11"/>
  <c r="AT156" i="11"/>
  <c r="AS156" i="11"/>
  <c r="AR156" i="11"/>
  <c r="AQ156" i="11"/>
  <c r="AP156" i="11"/>
  <c r="AO156" i="11"/>
  <c r="AN156" i="11"/>
  <c r="AM156" i="11"/>
  <c r="AL156" i="11"/>
  <c r="AK156" i="11"/>
  <c r="AJ156" i="11"/>
  <c r="AI156" i="11"/>
  <c r="AH156" i="11"/>
  <c r="AG156" i="11"/>
  <c r="AF156" i="11"/>
  <c r="AE156" i="11"/>
  <c r="AD156" i="11"/>
  <c r="AC156" i="11"/>
  <c r="AB156" i="11"/>
  <c r="AA156" i="11"/>
  <c r="Z156" i="11"/>
  <c r="Y156" i="11"/>
  <c r="X156" i="11"/>
  <c r="W156" i="11"/>
  <c r="V156" i="11"/>
  <c r="U156" i="11"/>
  <c r="T156" i="11"/>
  <c r="S156" i="11"/>
  <c r="R156" i="11"/>
  <c r="Q156" i="11"/>
  <c r="N156" i="11"/>
  <c r="M156" i="11"/>
  <c r="L156" i="11"/>
  <c r="D156" i="11"/>
  <c r="C156" i="11"/>
  <c r="B156" i="11"/>
  <c r="A156" i="11"/>
  <c r="HB155" i="11"/>
  <c r="GD154" i="11"/>
  <c r="GC154" i="11"/>
  <c r="FZ154" i="11"/>
  <c r="FY154" i="11"/>
  <c r="FX154" i="11"/>
  <c r="FW154" i="11"/>
  <c r="FV154" i="11"/>
  <c r="FU154" i="11"/>
  <c r="FT154" i="11"/>
  <c r="FS154" i="11"/>
  <c r="FR154" i="11"/>
  <c r="FQ154" i="11"/>
  <c r="FP154" i="11"/>
  <c r="FO154" i="11"/>
  <c r="FN154" i="11"/>
  <c r="FM154" i="11"/>
  <c r="FL154" i="11"/>
  <c r="FK154" i="11"/>
  <c r="FJ154" i="11"/>
  <c r="FI154" i="11"/>
  <c r="FH154" i="11"/>
  <c r="FG154" i="11"/>
  <c r="FE154" i="11"/>
  <c r="FD154" i="11"/>
  <c r="FC154" i="11"/>
  <c r="FB154" i="11"/>
  <c r="FA154" i="11"/>
  <c r="EZ154" i="11"/>
  <c r="EY154" i="11"/>
  <c r="EX154" i="11"/>
  <c r="EW154" i="11"/>
  <c r="EV154" i="11"/>
  <c r="EU154" i="11"/>
  <c r="ET154" i="11"/>
  <c r="ES154" i="11"/>
  <c r="ER154" i="11"/>
  <c r="EQ154" i="11"/>
  <c r="EP154" i="11"/>
  <c r="EO154" i="11"/>
  <c r="EN154" i="11"/>
  <c r="EM154" i="11"/>
  <c r="EL154" i="11"/>
  <c r="EK154" i="11"/>
  <c r="EJ154" i="11"/>
  <c r="EI154" i="11"/>
  <c r="EH154" i="11"/>
  <c r="EG154" i="11"/>
  <c r="EF154" i="11"/>
  <c r="EE154" i="11"/>
  <c r="ED154" i="11"/>
  <c r="EC154" i="11"/>
  <c r="EB154" i="11"/>
  <c r="EA154" i="11"/>
  <c r="DZ154" i="11"/>
  <c r="DY154" i="11"/>
  <c r="DX154" i="11"/>
  <c r="DW154" i="11"/>
  <c r="DV154" i="11"/>
  <c r="DU154" i="11"/>
  <c r="DT154" i="11"/>
  <c r="DS154" i="11"/>
  <c r="DR154" i="11"/>
  <c r="DQ154" i="11"/>
  <c r="DP154" i="11"/>
  <c r="DO154" i="11"/>
  <c r="DN154" i="11"/>
  <c r="DM154" i="11"/>
  <c r="DL154" i="11"/>
  <c r="DK154" i="11"/>
  <c r="DJ154" i="11"/>
  <c r="DI154" i="11"/>
  <c r="DH154" i="11"/>
  <c r="DG154" i="11"/>
  <c r="DF154" i="11"/>
  <c r="DB154" i="11"/>
  <c r="DA154" i="11"/>
  <c r="CZ154" i="11"/>
  <c r="CY154" i="11"/>
  <c r="CX154" i="11"/>
  <c r="CW154" i="11"/>
  <c r="CV154" i="11"/>
  <c r="CU154" i="11"/>
  <c r="CT154" i="11"/>
  <c r="CS154" i="11"/>
  <c r="CR154" i="11"/>
  <c r="CQ154" i="11"/>
  <c r="CP154" i="11"/>
  <c r="CO154" i="11"/>
  <c r="CN154" i="11"/>
  <c r="CM154" i="11"/>
  <c r="CG154" i="11"/>
  <c r="CF154" i="11"/>
  <c r="CD154" i="11"/>
  <c r="CC154" i="11"/>
  <c r="CA154" i="11"/>
  <c r="BY154" i="11"/>
  <c r="BL154" i="11"/>
  <c r="BK154" i="11"/>
  <c r="BJ154" i="11"/>
  <c r="BI154" i="11"/>
  <c r="BH154" i="11"/>
  <c r="BG154" i="11"/>
  <c r="BF154" i="11"/>
  <c r="BE154" i="11"/>
  <c r="BD154" i="11"/>
  <c r="BC154" i="11"/>
  <c r="BB154" i="11"/>
  <c r="BA154" i="11"/>
  <c r="AZ154" i="11"/>
  <c r="AY154" i="11"/>
  <c r="AX154" i="11"/>
  <c r="AW154" i="11"/>
  <c r="AV154" i="11"/>
  <c r="AU154" i="11"/>
  <c r="AT154" i="11"/>
  <c r="AS154" i="11"/>
  <c r="AR154" i="11"/>
  <c r="AQ154" i="11"/>
  <c r="AP154" i="11"/>
  <c r="AO154" i="11"/>
  <c r="AN154" i="11"/>
  <c r="AM154" i="11"/>
  <c r="AL154" i="11"/>
  <c r="AK154" i="11"/>
  <c r="AJ154" i="11"/>
  <c r="AI154" i="11"/>
  <c r="AH154" i="11"/>
  <c r="AG154" i="11"/>
  <c r="AF154" i="11"/>
  <c r="AE154" i="11"/>
  <c r="AD154" i="11"/>
  <c r="AC154" i="11"/>
  <c r="AB154" i="11"/>
  <c r="AA154" i="11"/>
  <c r="Z154" i="11"/>
  <c r="Y154" i="11"/>
  <c r="X154" i="11"/>
  <c r="W154" i="11"/>
  <c r="V154" i="11"/>
  <c r="U154" i="11"/>
  <c r="T154" i="11"/>
  <c r="S154" i="11"/>
  <c r="R154" i="11"/>
  <c r="Q154" i="11"/>
  <c r="P154" i="11"/>
  <c r="O154" i="11"/>
  <c r="N154" i="11"/>
  <c r="M154" i="11"/>
  <c r="L154" i="11"/>
  <c r="K154" i="11"/>
  <c r="J154" i="11"/>
  <c r="I154" i="11"/>
  <c r="H154" i="11"/>
  <c r="G154" i="11"/>
  <c r="D154" i="11"/>
  <c r="C154" i="11"/>
  <c r="B154" i="11"/>
  <c r="A154" i="11"/>
  <c r="HB153" i="11"/>
  <c r="FW152" i="11"/>
  <c r="FV152" i="11"/>
  <c r="FU152" i="11"/>
  <c r="FR152" i="11"/>
  <c r="FQ152" i="11"/>
  <c r="FP152" i="11"/>
  <c r="FO152" i="11"/>
  <c r="FN152" i="11"/>
  <c r="FM152" i="11"/>
  <c r="FL152" i="11"/>
  <c r="FK152" i="11"/>
  <c r="FJ152" i="11"/>
  <c r="FI152" i="11"/>
  <c r="FH152" i="11"/>
  <c r="FG152" i="11"/>
  <c r="FF152" i="11"/>
  <c r="FE152" i="11"/>
  <c r="FD152" i="11"/>
  <c r="FC152" i="11"/>
  <c r="FB152" i="11"/>
  <c r="FA152" i="11"/>
  <c r="EZ152" i="11"/>
  <c r="EY152" i="11"/>
  <c r="EX152" i="11"/>
  <c r="EW152" i="11"/>
  <c r="EV152" i="11"/>
  <c r="EU152" i="11"/>
  <c r="ET152" i="11"/>
  <c r="ES152" i="11"/>
  <c r="ER152" i="11"/>
  <c r="EQ152" i="11"/>
  <c r="EP152" i="11"/>
  <c r="EO152" i="11"/>
  <c r="EN152" i="11"/>
  <c r="EM152" i="11"/>
  <c r="EL152" i="11"/>
  <c r="EK152" i="11"/>
  <c r="EJ152" i="11"/>
  <c r="EI152" i="11"/>
  <c r="EH152" i="11"/>
  <c r="EG152" i="11"/>
  <c r="EF152" i="11"/>
  <c r="EE152" i="11"/>
  <c r="ED152" i="11"/>
  <c r="EC152" i="11"/>
  <c r="EB152" i="11"/>
  <c r="EA152" i="11"/>
  <c r="DZ152" i="11"/>
  <c r="DY152" i="11"/>
  <c r="DX152" i="11"/>
  <c r="DW152" i="11"/>
  <c r="DV152" i="11"/>
  <c r="DU152" i="11"/>
  <c r="DT152" i="11"/>
  <c r="DS152" i="11"/>
  <c r="DR152" i="11"/>
  <c r="DQ152" i="11"/>
  <c r="DP152" i="11"/>
  <c r="DO152" i="11"/>
  <c r="DN152" i="11"/>
  <c r="DM152" i="11"/>
  <c r="DL152" i="11"/>
  <c r="DK152" i="11"/>
  <c r="DJ152" i="11"/>
  <c r="DI152" i="11"/>
  <c r="DH152" i="11"/>
  <c r="DG152" i="11"/>
  <c r="DF152" i="11"/>
  <c r="DB152" i="11"/>
  <c r="DA152" i="11"/>
  <c r="CZ152" i="11"/>
  <c r="CY152" i="11"/>
  <c r="CX152" i="11"/>
  <c r="CV152" i="11"/>
  <c r="CU152" i="11"/>
  <c r="CT152" i="11"/>
  <c r="CS152" i="11"/>
  <c r="CR152" i="11"/>
  <c r="CQ152" i="11"/>
  <c r="CP152" i="11"/>
  <c r="CO152" i="11"/>
  <c r="CN152" i="11"/>
  <c r="CM152" i="11"/>
  <c r="CE152" i="11"/>
  <c r="CC152" i="11"/>
  <c r="CB152" i="11"/>
  <c r="BL152" i="11"/>
  <c r="BK152" i="11"/>
  <c r="BJ152" i="11"/>
  <c r="BI152" i="11"/>
  <c r="BH152" i="11"/>
  <c r="BG152" i="11"/>
  <c r="BF152" i="11"/>
  <c r="BE152" i="11"/>
  <c r="BD152" i="11"/>
  <c r="BC152" i="11"/>
  <c r="AZ152" i="11"/>
  <c r="AY152" i="11"/>
  <c r="AX152" i="11"/>
  <c r="AW152" i="11"/>
  <c r="AU152" i="11"/>
  <c r="AT152" i="11"/>
  <c r="AR152" i="11"/>
  <c r="AP152" i="11"/>
  <c r="AO152" i="11"/>
  <c r="AN152" i="11"/>
  <c r="AM152" i="11"/>
  <c r="AL152" i="11"/>
  <c r="AK152" i="11"/>
  <c r="AJ152" i="11"/>
  <c r="AI152" i="11"/>
  <c r="AH152" i="11"/>
  <c r="AG152" i="11"/>
  <c r="AF152" i="11"/>
  <c r="AE152" i="11"/>
  <c r="AD152" i="11"/>
  <c r="AC152" i="11"/>
  <c r="AB152" i="11"/>
  <c r="AA152" i="11"/>
  <c r="Z152" i="11"/>
  <c r="Y152" i="11"/>
  <c r="X152" i="11"/>
  <c r="W152" i="11"/>
  <c r="V152" i="11"/>
  <c r="U152" i="11"/>
  <c r="T152" i="11"/>
  <c r="S152" i="11"/>
  <c r="R152" i="11"/>
  <c r="Q152" i="11"/>
  <c r="N152" i="11"/>
  <c r="M152" i="11"/>
  <c r="L152" i="11"/>
  <c r="E152" i="11"/>
  <c r="D152" i="11"/>
  <c r="C152" i="11"/>
  <c r="B152" i="11"/>
  <c r="A152" i="11"/>
  <c r="HB151" i="11"/>
  <c r="GD150" i="11"/>
  <c r="GC150" i="11"/>
  <c r="FZ150" i="11"/>
  <c r="FY150" i="11"/>
  <c r="FX150" i="11"/>
  <c r="FW150" i="11"/>
  <c r="FV150" i="11"/>
  <c r="FU150" i="11"/>
  <c r="FT150" i="11"/>
  <c r="FS150" i="11"/>
  <c r="FR150" i="11"/>
  <c r="FQ150" i="11"/>
  <c r="FM150" i="11"/>
  <c r="FL150" i="11"/>
  <c r="FK150" i="11"/>
  <c r="FJ150" i="11"/>
  <c r="FI150" i="11"/>
  <c r="FH150" i="11"/>
  <c r="FG150" i="11"/>
  <c r="FF150" i="11"/>
  <c r="FE150" i="11"/>
  <c r="FD150" i="11"/>
  <c r="FC150" i="11"/>
  <c r="FB150" i="11"/>
  <c r="FA150" i="11"/>
  <c r="EZ150" i="11"/>
  <c r="EY150" i="11"/>
  <c r="EX150" i="11"/>
  <c r="EW150" i="11"/>
  <c r="EV150" i="11"/>
  <c r="EU150" i="11"/>
  <c r="ET150" i="11"/>
  <c r="ES150" i="11"/>
  <c r="ER150" i="11"/>
  <c r="EQ150" i="11"/>
  <c r="EP150" i="11"/>
  <c r="EO150" i="11"/>
  <c r="EN150" i="11"/>
  <c r="EM150" i="11"/>
  <c r="EL150" i="11"/>
  <c r="EK150" i="11"/>
  <c r="EJ150" i="11"/>
  <c r="EI150" i="11"/>
  <c r="EH150" i="11"/>
  <c r="EG150" i="11"/>
  <c r="EF150" i="11"/>
  <c r="EE150" i="11"/>
  <c r="ED150" i="11"/>
  <c r="EC150" i="11"/>
  <c r="EB150" i="11"/>
  <c r="EA150" i="11"/>
  <c r="DZ150" i="11"/>
  <c r="DY150" i="11"/>
  <c r="DX150" i="11"/>
  <c r="DW150" i="11"/>
  <c r="DV150" i="11"/>
  <c r="DU150" i="11"/>
  <c r="DT150" i="11"/>
  <c r="DS150" i="11"/>
  <c r="DR150" i="11"/>
  <c r="DQ150" i="11"/>
  <c r="DP150" i="11"/>
  <c r="DO150" i="11"/>
  <c r="DN150" i="11"/>
  <c r="DM150" i="11"/>
  <c r="DL150" i="11"/>
  <c r="DK150" i="11"/>
  <c r="DJ150" i="11"/>
  <c r="DI150" i="11"/>
  <c r="DH150" i="11"/>
  <c r="DG150" i="11"/>
  <c r="DF150" i="11"/>
  <c r="DB150" i="11"/>
  <c r="DA150" i="11"/>
  <c r="CZ150" i="11"/>
  <c r="CY150" i="11"/>
  <c r="CX150" i="11"/>
  <c r="CW150" i="11"/>
  <c r="CV150" i="11"/>
  <c r="CU150" i="11"/>
  <c r="CT150" i="11"/>
  <c r="CS150" i="11"/>
  <c r="CR150" i="11"/>
  <c r="CQ150" i="11"/>
  <c r="CP150" i="11"/>
  <c r="CO150" i="11"/>
  <c r="CN150" i="11"/>
  <c r="CM150" i="11"/>
  <c r="CG150" i="11"/>
  <c r="CD150" i="11"/>
  <c r="CC150" i="11"/>
  <c r="CA150" i="11"/>
  <c r="BY150" i="11"/>
  <c r="BL150" i="11"/>
  <c r="BK150" i="11"/>
  <c r="BJ150" i="11"/>
  <c r="BI150" i="11"/>
  <c r="BH150" i="11"/>
  <c r="BG150" i="11"/>
  <c r="BF150" i="11"/>
  <c r="BE150" i="11"/>
  <c r="BD150" i="11"/>
  <c r="BC150" i="11"/>
  <c r="BB150" i="11"/>
  <c r="BA150" i="11"/>
  <c r="AZ150" i="11"/>
  <c r="AY150" i="11"/>
  <c r="AX150" i="11"/>
  <c r="AW150" i="11"/>
  <c r="AV150" i="11"/>
  <c r="AU150" i="11"/>
  <c r="AT150" i="11"/>
  <c r="AS150" i="11"/>
  <c r="AR150" i="11"/>
  <c r="AQ150" i="11"/>
  <c r="AP150" i="11"/>
  <c r="AO150" i="11"/>
  <c r="AN150" i="11"/>
  <c r="AM150" i="11"/>
  <c r="AL150" i="11"/>
  <c r="AK150" i="11"/>
  <c r="AJ150" i="11"/>
  <c r="AI150" i="11"/>
  <c r="AH150" i="11"/>
  <c r="AG150" i="11"/>
  <c r="AF150" i="11"/>
  <c r="AE150" i="11"/>
  <c r="AD150" i="11"/>
  <c r="AC150" i="11"/>
  <c r="AB150" i="11"/>
  <c r="AA150" i="11"/>
  <c r="Z150" i="11"/>
  <c r="Y150" i="11"/>
  <c r="X150" i="11"/>
  <c r="W150" i="11"/>
  <c r="V150" i="11"/>
  <c r="U150" i="11"/>
  <c r="T150" i="11"/>
  <c r="S150" i="11"/>
  <c r="R150" i="11"/>
  <c r="Q150" i="11"/>
  <c r="P150" i="11"/>
  <c r="O150" i="11"/>
  <c r="N150" i="11"/>
  <c r="M150" i="11"/>
  <c r="L150" i="11"/>
  <c r="K150" i="11"/>
  <c r="J150" i="11"/>
  <c r="I150" i="11"/>
  <c r="H150" i="11"/>
  <c r="G150" i="11"/>
  <c r="D150" i="11"/>
  <c r="C150" i="11"/>
  <c r="B150" i="11"/>
  <c r="A150" i="11"/>
  <c r="HB149" i="11"/>
  <c r="GD148" i="11"/>
  <c r="GC148" i="11"/>
  <c r="FZ148" i="11"/>
  <c r="FY148" i="11"/>
  <c r="FX148" i="11"/>
  <c r="FW148" i="11"/>
  <c r="FV148" i="11"/>
  <c r="FU148" i="11"/>
  <c r="FT148" i="11"/>
  <c r="FS148" i="11"/>
  <c r="FR148" i="11"/>
  <c r="FQ148" i="11"/>
  <c r="FP148" i="11"/>
  <c r="FO148" i="11"/>
  <c r="FN148" i="11"/>
  <c r="FM148" i="11"/>
  <c r="FL148" i="11"/>
  <c r="FK148" i="11"/>
  <c r="FJ148" i="11"/>
  <c r="FI148" i="11"/>
  <c r="FH148" i="11"/>
  <c r="FG148" i="11"/>
  <c r="FF148" i="11"/>
  <c r="FE148" i="11"/>
  <c r="FD148" i="11"/>
  <c r="FC148" i="11"/>
  <c r="FB148" i="11"/>
  <c r="FA148" i="11"/>
  <c r="EZ148" i="11"/>
  <c r="EY148" i="11"/>
  <c r="EX148" i="11"/>
  <c r="EW148" i="11"/>
  <c r="EV148" i="11"/>
  <c r="EU148" i="11"/>
  <c r="ET148" i="11"/>
  <c r="ES148" i="11"/>
  <c r="ER148" i="11"/>
  <c r="EQ148" i="11"/>
  <c r="EP148" i="11"/>
  <c r="EO148" i="11"/>
  <c r="EN148" i="11"/>
  <c r="EM148" i="11"/>
  <c r="EL148" i="11"/>
  <c r="EK148" i="11"/>
  <c r="EJ148" i="11"/>
  <c r="EI148" i="11"/>
  <c r="EH148" i="11"/>
  <c r="EG148" i="11"/>
  <c r="EF148" i="11"/>
  <c r="EE148" i="11"/>
  <c r="ED148" i="11"/>
  <c r="EC148" i="11"/>
  <c r="EB148" i="11"/>
  <c r="EA148" i="11"/>
  <c r="DZ148" i="11"/>
  <c r="DY148" i="11"/>
  <c r="DX148" i="11"/>
  <c r="DW148" i="11"/>
  <c r="DV148" i="11"/>
  <c r="DU148" i="11"/>
  <c r="DT148" i="11"/>
  <c r="DS148" i="11"/>
  <c r="DR148" i="11"/>
  <c r="DQ148" i="11"/>
  <c r="DP148" i="11"/>
  <c r="DO148" i="11"/>
  <c r="DN148" i="11"/>
  <c r="DM148" i="11"/>
  <c r="DL148" i="11"/>
  <c r="DK148" i="11"/>
  <c r="DJ148" i="11"/>
  <c r="DI148" i="11"/>
  <c r="DH148" i="11"/>
  <c r="DG148" i="11"/>
  <c r="DF148" i="11"/>
  <c r="DB148" i="11"/>
  <c r="DA148" i="11"/>
  <c r="CZ148" i="11"/>
  <c r="CY148" i="11"/>
  <c r="CX148" i="11"/>
  <c r="CW148" i="11"/>
  <c r="CV148" i="11"/>
  <c r="CU148" i="11"/>
  <c r="CT148" i="11"/>
  <c r="CS148" i="11"/>
  <c r="CR148" i="11"/>
  <c r="CQ148" i="11"/>
  <c r="CP148" i="11"/>
  <c r="CO148" i="11"/>
  <c r="CN148" i="11"/>
  <c r="CM148" i="11"/>
  <c r="CG148" i="11"/>
  <c r="BM148" i="11"/>
  <c r="BL148" i="11"/>
  <c r="BK148" i="11"/>
  <c r="BJ148" i="11"/>
  <c r="BI148" i="11"/>
  <c r="BH148" i="11"/>
  <c r="BG148" i="11"/>
  <c r="BF148" i="11"/>
  <c r="BE148" i="11"/>
  <c r="BD148" i="11"/>
  <c r="BC148" i="11"/>
  <c r="AZ148" i="11"/>
  <c r="AY148" i="11"/>
  <c r="AX148" i="11"/>
  <c r="AW148" i="11"/>
  <c r="AV148" i="11"/>
  <c r="AU148" i="11"/>
  <c r="AT148" i="11"/>
  <c r="AS148" i="11"/>
  <c r="AR148" i="11"/>
  <c r="AQ148" i="11"/>
  <c r="AP148" i="11"/>
  <c r="AO148" i="11"/>
  <c r="AN148" i="11"/>
  <c r="AM148" i="11"/>
  <c r="AL148" i="11"/>
  <c r="AK148" i="11"/>
  <c r="AJ148" i="11"/>
  <c r="AI148" i="11"/>
  <c r="AH148" i="11"/>
  <c r="AG148" i="11"/>
  <c r="AF148" i="11"/>
  <c r="AE148" i="11"/>
  <c r="AD148" i="11"/>
  <c r="AC148" i="11"/>
  <c r="AB148" i="11"/>
  <c r="AA148" i="11"/>
  <c r="Z148" i="11"/>
  <c r="Y148" i="11"/>
  <c r="X148" i="11"/>
  <c r="W148" i="11"/>
  <c r="V148" i="11"/>
  <c r="U148" i="11"/>
  <c r="T148" i="11"/>
  <c r="S148" i="11"/>
  <c r="R148" i="11"/>
  <c r="Q148" i="11"/>
  <c r="P148" i="11"/>
  <c r="O148" i="11"/>
  <c r="N148" i="11"/>
  <c r="M148" i="11"/>
  <c r="L148" i="11"/>
  <c r="K148" i="11"/>
  <c r="J148" i="11"/>
  <c r="I148" i="11"/>
  <c r="H148" i="11"/>
  <c r="G148" i="11"/>
  <c r="D148" i="11"/>
  <c r="C148" i="11"/>
  <c r="B148" i="11"/>
  <c r="A148" i="11"/>
  <c r="HB147" i="11"/>
  <c r="GD146" i="11"/>
  <c r="GC146" i="11"/>
  <c r="FZ146" i="11"/>
  <c r="FY146" i="11"/>
  <c r="FX146" i="11"/>
  <c r="FW146" i="11"/>
  <c r="FV146" i="11"/>
  <c r="FU146" i="11"/>
  <c r="FT146" i="11"/>
  <c r="FS146" i="11"/>
  <c r="FR146" i="11"/>
  <c r="FQ146" i="11"/>
  <c r="FP146" i="11"/>
  <c r="FO146" i="11"/>
  <c r="FN146" i="11"/>
  <c r="FM146" i="11"/>
  <c r="FL146" i="11"/>
  <c r="FK146" i="11"/>
  <c r="FJ146" i="11"/>
  <c r="FI146" i="11"/>
  <c r="FH146" i="11"/>
  <c r="FG146" i="11"/>
  <c r="FF146" i="11"/>
  <c r="FE146" i="11"/>
  <c r="FD146" i="11"/>
  <c r="FC146" i="11"/>
  <c r="FB146" i="11"/>
  <c r="FA146" i="11"/>
  <c r="EZ146" i="11"/>
  <c r="EY146" i="11"/>
  <c r="EX146" i="11"/>
  <c r="EW146" i="11"/>
  <c r="EV146" i="11"/>
  <c r="EU146" i="11"/>
  <c r="ET146" i="11"/>
  <c r="ES146" i="11"/>
  <c r="ER146" i="11"/>
  <c r="EQ146" i="11"/>
  <c r="EP146" i="11"/>
  <c r="EO146" i="11"/>
  <c r="EN146" i="11"/>
  <c r="EM146" i="11"/>
  <c r="EL146" i="11"/>
  <c r="EK146" i="11"/>
  <c r="EJ146" i="11"/>
  <c r="EI146" i="11"/>
  <c r="EH146" i="11"/>
  <c r="EG146" i="11"/>
  <c r="EF146" i="11"/>
  <c r="EE146" i="11"/>
  <c r="ED146" i="11"/>
  <c r="EC146" i="11"/>
  <c r="EB146" i="11"/>
  <c r="EA146" i="11"/>
  <c r="DZ146" i="11"/>
  <c r="DY146" i="11"/>
  <c r="DX146" i="11"/>
  <c r="DW146" i="11"/>
  <c r="DV146" i="11"/>
  <c r="DU146" i="11"/>
  <c r="DT146" i="11"/>
  <c r="DS146" i="11"/>
  <c r="DR146" i="11"/>
  <c r="DQ146" i="11"/>
  <c r="DP146" i="11"/>
  <c r="DO146" i="11"/>
  <c r="DN146" i="11"/>
  <c r="DM146" i="11"/>
  <c r="DL146" i="11"/>
  <c r="DK146" i="11"/>
  <c r="DJ146" i="11"/>
  <c r="DI146" i="11"/>
  <c r="DH146" i="11"/>
  <c r="DG146" i="11"/>
  <c r="DF146" i="11"/>
  <c r="DB146" i="11"/>
  <c r="DA146" i="11"/>
  <c r="CZ146" i="11"/>
  <c r="CY146" i="11"/>
  <c r="CX146" i="11"/>
  <c r="CW146" i="11"/>
  <c r="CV146" i="11"/>
  <c r="CU146" i="11"/>
  <c r="CT146" i="11"/>
  <c r="CS146" i="11"/>
  <c r="CR146" i="11"/>
  <c r="CQ146" i="11"/>
  <c r="CP146" i="11"/>
  <c r="CO146" i="11"/>
  <c r="CN146" i="11"/>
  <c r="CM146" i="11"/>
  <c r="CG146" i="11"/>
  <c r="CE146" i="11"/>
  <c r="CD146" i="11"/>
  <c r="BY146" i="11"/>
  <c r="BL146" i="11"/>
  <c r="BK146" i="11"/>
  <c r="BJ146" i="11"/>
  <c r="BI146" i="11"/>
  <c r="BH146" i="11"/>
  <c r="BG146" i="11"/>
  <c r="BF146" i="11"/>
  <c r="BE146" i="11"/>
  <c r="BD146" i="11"/>
  <c r="BC146" i="11"/>
  <c r="BB146" i="11"/>
  <c r="BA146" i="11"/>
  <c r="AZ146" i="11"/>
  <c r="AY146" i="11"/>
  <c r="AX146" i="11"/>
  <c r="AW146" i="11"/>
  <c r="AV146" i="11"/>
  <c r="AU146" i="11"/>
  <c r="AT146" i="11"/>
  <c r="AS146" i="11"/>
  <c r="AR146" i="11"/>
  <c r="AQ146" i="11"/>
  <c r="AP146" i="11"/>
  <c r="AO146" i="11"/>
  <c r="AN146" i="11"/>
  <c r="AM146" i="11"/>
  <c r="AL146" i="11"/>
  <c r="AK146" i="11"/>
  <c r="AJ146" i="11"/>
  <c r="AI146" i="11"/>
  <c r="AH146" i="11"/>
  <c r="AG146" i="11"/>
  <c r="AF146" i="11"/>
  <c r="AE146" i="11"/>
  <c r="AD146" i="11"/>
  <c r="AC146" i="11"/>
  <c r="AB146" i="11"/>
  <c r="AA146" i="11"/>
  <c r="Z146" i="11"/>
  <c r="Y146" i="11"/>
  <c r="X146" i="11"/>
  <c r="W146" i="11"/>
  <c r="V146" i="11"/>
  <c r="U146" i="11"/>
  <c r="T146" i="11"/>
  <c r="S146" i="11"/>
  <c r="R146" i="11"/>
  <c r="Q146" i="11"/>
  <c r="P146" i="11"/>
  <c r="O146" i="11"/>
  <c r="N146" i="11"/>
  <c r="M146" i="11"/>
  <c r="L146" i="11"/>
  <c r="K146" i="11"/>
  <c r="J146" i="11"/>
  <c r="I146" i="11"/>
  <c r="H146" i="11"/>
  <c r="G146" i="11"/>
  <c r="E146" i="11"/>
  <c r="D146" i="11"/>
  <c r="C146" i="11"/>
  <c r="B146" i="11"/>
  <c r="A146" i="11"/>
  <c r="HB145" i="11"/>
  <c r="GD144" i="11"/>
  <c r="GC144" i="11"/>
  <c r="FZ144" i="11"/>
  <c r="FY144" i="11"/>
  <c r="FX144" i="11"/>
  <c r="FW144" i="11"/>
  <c r="FV144" i="11"/>
  <c r="FU144" i="11"/>
  <c r="FT144" i="11"/>
  <c r="FS144" i="11"/>
  <c r="FR144" i="11"/>
  <c r="FQ144" i="11"/>
  <c r="FP144" i="11"/>
  <c r="FO144" i="11"/>
  <c r="FN144" i="11"/>
  <c r="FM144" i="11"/>
  <c r="FL144" i="11"/>
  <c r="FK144" i="11"/>
  <c r="FJ144" i="11"/>
  <c r="FI144" i="11"/>
  <c r="FH144" i="11"/>
  <c r="FG144" i="11"/>
  <c r="FE144" i="11"/>
  <c r="FD144" i="11"/>
  <c r="FC144" i="11"/>
  <c r="FB144" i="11"/>
  <c r="FA144" i="11"/>
  <c r="EZ144" i="11"/>
  <c r="EY144" i="11"/>
  <c r="EX144" i="11"/>
  <c r="EW144" i="11"/>
  <c r="EV144" i="11"/>
  <c r="EU144" i="11"/>
  <c r="ET144" i="11"/>
  <c r="ES144" i="11"/>
  <c r="ER144" i="11"/>
  <c r="EQ144" i="11"/>
  <c r="EP144" i="11"/>
  <c r="EO144" i="11"/>
  <c r="EN144" i="11"/>
  <c r="EM144" i="11"/>
  <c r="EL144" i="11"/>
  <c r="EK144" i="11"/>
  <c r="EJ144" i="11"/>
  <c r="EI144" i="11"/>
  <c r="EH144" i="11"/>
  <c r="EG144" i="11"/>
  <c r="EF144" i="11"/>
  <c r="EE144" i="11"/>
  <c r="ED144" i="11"/>
  <c r="EC144" i="11"/>
  <c r="EB144" i="11"/>
  <c r="EA144" i="11"/>
  <c r="DZ144" i="11"/>
  <c r="DY144" i="11"/>
  <c r="DX144" i="11"/>
  <c r="DW144" i="11"/>
  <c r="DV144" i="11"/>
  <c r="DU144" i="11"/>
  <c r="DT144" i="11"/>
  <c r="DS144" i="11"/>
  <c r="DR144" i="11"/>
  <c r="DQ144" i="11"/>
  <c r="DP144" i="11"/>
  <c r="DO144" i="11"/>
  <c r="DN144" i="11"/>
  <c r="DM144" i="11"/>
  <c r="DL144" i="11"/>
  <c r="DK144" i="11"/>
  <c r="DJ144" i="11"/>
  <c r="DI144" i="11"/>
  <c r="DH144" i="11"/>
  <c r="DG144" i="11"/>
  <c r="DF144" i="11"/>
  <c r="DB144" i="11"/>
  <c r="DA144" i="11"/>
  <c r="CZ144" i="11"/>
  <c r="CY144" i="11"/>
  <c r="CX144" i="11"/>
  <c r="CW144" i="11"/>
  <c r="CV144" i="11"/>
  <c r="CU144" i="11"/>
  <c r="CT144" i="11"/>
  <c r="CS144" i="11"/>
  <c r="CR144" i="11"/>
  <c r="CQ144" i="11"/>
  <c r="CP144" i="11"/>
  <c r="CO144" i="11"/>
  <c r="CN144" i="11"/>
  <c r="CM144" i="11"/>
  <c r="CG144" i="11"/>
  <c r="CF144" i="11"/>
  <c r="CD144" i="11"/>
  <c r="CC144" i="11"/>
  <c r="CA144" i="11"/>
  <c r="BY144" i="11"/>
  <c r="BL144" i="11"/>
  <c r="BK144" i="11"/>
  <c r="BJ144" i="11"/>
  <c r="BI144" i="11"/>
  <c r="BH144" i="11"/>
  <c r="BG144" i="11"/>
  <c r="BF144" i="11"/>
  <c r="BE144" i="11"/>
  <c r="BD144" i="11"/>
  <c r="BC144" i="11"/>
  <c r="BB144" i="11"/>
  <c r="BA144" i="11"/>
  <c r="AZ144" i="11"/>
  <c r="AY144" i="11"/>
  <c r="AX144" i="11"/>
  <c r="AW144" i="11"/>
  <c r="AV144" i="11"/>
  <c r="AU144" i="11"/>
  <c r="AT144" i="11"/>
  <c r="AS144" i="11"/>
  <c r="AR144" i="11"/>
  <c r="AQ144" i="11"/>
  <c r="AP144" i="11"/>
  <c r="AO144" i="11"/>
  <c r="AN144" i="11"/>
  <c r="AM144" i="11"/>
  <c r="AL144" i="11"/>
  <c r="AK144" i="11"/>
  <c r="AJ144" i="11"/>
  <c r="AI144" i="11"/>
  <c r="AH144" i="11"/>
  <c r="AG144" i="11"/>
  <c r="AF144" i="11"/>
  <c r="AE144" i="11"/>
  <c r="AD144" i="11"/>
  <c r="AC144" i="11"/>
  <c r="AB144" i="11"/>
  <c r="AA144" i="11"/>
  <c r="Z144" i="11"/>
  <c r="Y144" i="11"/>
  <c r="X144" i="11"/>
  <c r="W144" i="11"/>
  <c r="V144" i="11"/>
  <c r="U144" i="11"/>
  <c r="T144" i="11"/>
  <c r="S144" i="11"/>
  <c r="R144" i="11"/>
  <c r="Q144" i="11"/>
  <c r="P144" i="11"/>
  <c r="O144" i="11"/>
  <c r="N144" i="11"/>
  <c r="M144" i="11"/>
  <c r="L144" i="11"/>
  <c r="K144" i="11"/>
  <c r="J144" i="11"/>
  <c r="I144" i="11"/>
  <c r="H144" i="11"/>
  <c r="G144" i="11"/>
  <c r="D144" i="11"/>
  <c r="C144" i="11"/>
  <c r="B144" i="11"/>
  <c r="A144" i="11"/>
  <c r="HB143" i="11"/>
  <c r="GD142" i="11"/>
  <c r="GC142" i="11"/>
  <c r="FZ142" i="11"/>
  <c r="FY142" i="11"/>
  <c r="FX142" i="11"/>
  <c r="FW142" i="11"/>
  <c r="FV142" i="11"/>
  <c r="FU142" i="11"/>
  <c r="FT142" i="11"/>
  <c r="FS142" i="11"/>
  <c r="FR142" i="11"/>
  <c r="FQ142" i="11"/>
  <c r="FP142" i="11"/>
  <c r="FO142" i="11"/>
  <c r="FN142" i="11"/>
  <c r="FM142" i="11"/>
  <c r="FL142" i="11"/>
  <c r="FK142" i="11"/>
  <c r="FJ142" i="11"/>
  <c r="FI142" i="11"/>
  <c r="FH142" i="11"/>
  <c r="FG142" i="11"/>
  <c r="FE142" i="11"/>
  <c r="FD142" i="11"/>
  <c r="FC142" i="11"/>
  <c r="FB142" i="11"/>
  <c r="FA142" i="11"/>
  <c r="EZ142" i="11"/>
  <c r="EY142" i="11"/>
  <c r="EX142" i="11"/>
  <c r="EW142" i="11"/>
  <c r="EV142" i="11"/>
  <c r="EU142" i="11"/>
  <c r="ET142" i="11"/>
  <c r="ES142" i="11"/>
  <c r="ER142" i="11"/>
  <c r="EQ142" i="11"/>
  <c r="EP142" i="11"/>
  <c r="EO142" i="11"/>
  <c r="EN142" i="11"/>
  <c r="EM142" i="11"/>
  <c r="EL142" i="11"/>
  <c r="EK142" i="11"/>
  <c r="EJ142" i="11"/>
  <c r="EI142" i="11"/>
  <c r="EH142" i="11"/>
  <c r="EG142" i="11"/>
  <c r="EF142" i="11"/>
  <c r="EE142" i="11"/>
  <c r="ED142" i="11"/>
  <c r="EC142" i="11"/>
  <c r="EB142" i="11"/>
  <c r="EA142" i="11"/>
  <c r="DZ142" i="11"/>
  <c r="DY142" i="11"/>
  <c r="DX142" i="11"/>
  <c r="DW142" i="11"/>
  <c r="DV142" i="11"/>
  <c r="DU142" i="11"/>
  <c r="DT142" i="11"/>
  <c r="DS142" i="11"/>
  <c r="DR142" i="11"/>
  <c r="DQ142" i="11"/>
  <c r="DP142" i="11"/>
  <c r="DO142" i="11"/>
  <c r="DN142" i="11"/>
  <c r="DM142" i="11"/>
  <c r="DL142" i="11"/>
  <c r="DK142" i="11"/>
  <c r="DJ142" i="11"/>
  <c r="DI142" i="11"/>
  <c r="DH142" i="11"/>
  <c r="DG142" i="11"/>
  <c r="DF142" i="11"/>
  <c r="DB142" i="11"/>
  <c r="DA142" i="11"/>
  <c r="CZ142" i="11"/>
  <c r="CY142" i="11"/>
  <c r="CX142" i="11"/>
  <c r="CW142" i="11"/>
  <c r="CV142" i="11"/>
  <c r="CU142" i="11"/>
  <c r="CT142" i="11"/>
  <c r="CS142" i="11"/>
  <c r="CR142" i="11"/>
  <c r="CQ142" i="11"/>
  <c r="CP142" i="11"/>
  <c r="CO142" i="11"/>
  <c r="CN142" i="11"/>
  <c r="CM142" i="11"/>
  <c r="CG142" i="11"/>
  <c r="CF142" i="11"/>
  <c r="CD142" i="11"/>
  <c r="CC142" i="11"/>
  <c r="CA142" i="11"/>
  <c r="BY142" i="11"/>
  <c r="BL142" i="11"/>
  <c r="BK142" i="11"/>
  <c r="BJ142" i="11"/>
  <c r="BI142" i="11"/>
  <c r="BH142" i="11"/>
  <c r="BG142" i="11"/>
  <c r="BF142" i="11"/>
  <c r="BE142" i="11"/>
  <c r="BD142" i="11"/>
  <c r="BC142" i="11"/>
  <c r="BB142" i="11"/>
  <c r="BA142" i="11"/>
  <c r="AZ142" i="11"/>
  <c r="AY142" i="11"/>
  <c r="AX142" i="11"/>
  <c r="AW142" i="11"/>
  <c r="AV142" i="11"/>
  <c r="AU142" i="11"/>
  <c r="AT142" i="11"/>
  <c r="AS142" i="11"/>
  <c r="AR142" i="11"/>
  <c r="AQ142" i="11"/>
  <c r="AP142" i="11"/>
  <c r="AO142" i="11"/>
  <c r="AN142" i="11"/>
  <c r="AM142" i="11"/>
  <c r="AL142" i="11"/>
  <c r="AK142" i="11"/>
  <c r="AJ142" i="11"/>
  <c r="AI142" i="11"/>
  <c r="AH142" i="11"/>
  <c r="AG142" i="11"/>
  <c r="AF142" i="11"/>
  <c r="AE142" i="11"/>
  <c r="AD142" i="11"/>
  <c r="AC142" i="11"/>
  <c r="AB142" i="11"/>
  <c r="AA142" i="11"/>
  <c r="Z142" i="11"/>
  <c r="Y142" i="11"/>
  <c r="X142" i="11"/>
  <c r="W142" i="11"/>
  <c r="V142" i="11"/>
  <c r="U142" i="11"/>
  <c r="T142" i="11"/>
  <c r="S142" i="11"/>
  <c r="R142" i="11"/>
  <c r="Q142" i="11"/>
  <c r="P142" i="11"/>
  <c r="O142" i="11"/>
  <c r="N142" i="11"/>
  <c r="M142" i="11"/>
  <c r="L142" i="11"/>
  <c r="K142" i="11"/>
  <c r="J142" i="11"/>
  <c r="I142" i="11"/>
  <c r="H142" i="11"/>
  <c r="G142" i="11"/>
  <c r="D142" i="11"/>
  <c r="C142" i="11"/>
  <c r="B142" i="11"/>
  <c r="A142" i="11"/>
  <c r="HB141" i="11"/>
  <c r="GD140" i="11"/>
  <c r="GC140" i="11"/>
  <c r="FZ140" i="11"/>
  <c r="FY140" i="11"/>
  <c r="FX140" i="11"/>
  <c r="FW140" i="11"/>
  <c r="FV140" i="11"/>
  <c r="FU140" i="11"/>
  <c r="FR140" i="11"/>
  <c r="FQ140" i="11"/>
  <c r="FM140" i="11"/>
  <c r="FL140" i="11"/>
  <c r="FK140" i="11"/>
  <c r="FJ140" i="11"/>
  <c r="FI140" i="11"/>
  <c r="FH140" i="11"/>
  <c r="FG140" i="11"/>
  <c r="FF140" i="11"/>
  <c r="FE140" i="11"/>
  <c r="FD140" i="11"/>
  <c r="FC140" i="11"/>
  <c r="FB140" i="11"/>
  <c r="FA140" i="11"/>
  <c r="EZ140" i="11"/>
  <c r="EY140" i="11"/>
  <c r="EX140" i="11"/>
  <c r="EW140" i="11"/>
  <c r="EV140" i="11"/>
  <c r="EU140" i="11"/>
  <c r="ET140" i="11"/>
  <c r="ES140" i="11"/>
  <c r="ER140" i="11"/>
  <c r="EQ140" i="11"/>
  <c r="EP140" i="11"/>
  <c r="EO140" i="11"/>
  <c r="EN140" i="11"/>
  <c r="EM140" i="11"/>
  <c r="EL140" i="11"/>
  <c r="EK140" i="11"/>
  <c r="EJ140" i="11"/>
  <c r="EI140" i="11"/>
  <c r="EH140" i="11"/>
  <c r="EG140" i="11"/>
  <c r="EF140" i="11"/>
  <c r="EE140" i="11"/>
  <c r="ED140" i="11"/>
  <c r="EC140" i="11"/>
  <c r="EB140" i="11"/>
  <c r="EA140" i="11"/>
  <c r="DZ140" i="11"/>
  <c r="DY140" i="11"/>
  <c r="DX140" i="11"/>
  <c r="DW140" i="11"/>
  <c r="DV140" i="11"/>
  <c r="DU140" i="11"/>
  <c r="DT140" i="11"/>
  <c r="DS140" i="11"/>
  <c r="DR140" i="11"/>
  <c r="DQ140" i="11"/>
  <c r="DP140" i="11"/>
  <c r="DO140" i="11"/>
  <c r="DN140" i="11"/>
  <c r="DM140" i="11"/>
  <c r="DL140" i="11"/>
  <c r="DK140" i="11"/>
  <c r="DJ140" i="11"/>
  <c r="DI140" i="11"/>
  <c r="DH140" i="11"/>
  <c r="DG140" i="11"/>
  <c r="DF140" i="11"/>
  <c r="DB140" i="11"/>
  <c r="DA140" i="11"/>
  <c r="CZ140" i="11"/>
  <c r="CY140" i="11"/>
  <c r="CX140" i="11"/>
  <c r="CV140" i="11"/>
  <c r="CU140" i="11"/>
  <c r="CT140" i="11"/>
  <c r="CS140" i="11"/>
  <c r="CR140" i="11"/>
  <c r="CQ140" i="11"/>
  <c r="CP140" i="11"/>
  <c r="CO140" i="11"/>
  <c r="CN140" i="11"/>
  <c r="CM140" i="11"/>
  <c r="CC140" i="11"/>
  <c r="CA140" i="11"/>
  <c r="BY140" i="11"/>
  <c r="BL140" i="11"/>
  <c r="BK140" i="11"/>
  <c r="BJ140" i="11"/>
  <c r="BI140" i="11"/>
  <c r="BH140" i="11"/>
  <c r="BG140" i="11"/>
  <c r="BF140" i="11"/>
  <c r="BE140" i="11"/>
  <c r="BD140" i="11"/>
  <c r="BC140" i="11"/>
  <c r="BB140" i="11"/>
  <c r="BA140" i="11"/>
  <c r="AZ140" i="11"/>
  <c r="AY140" i="11"/>
  <c r="AX140" i="11"/>
  <c r="AW140" i="11"/>
  <c r="AV140" i="11"/>
  <c r="AU140" i="11"/>
  <c r="AT140" i="11"/>
  <c r="AS140" i="11"/>
  <c r="AR140" i="11"/>
  <c r="AQ140" i="11"/>
  <c r="AP140" i="11"/>
  <c r="AO140" i="11"/>
  <c r="AN140" i="11"/>
  <c r="AM140" i="11"/>
  <c r="AL140" i="11"/>
  <c r="AK140" i="11"/>
  <c r="AJ140" i="11"/>
  <c r="AI140" i="11"/>
  <c r="AH140" i="11"/>
  <c r="AG140" i="11"/>
  <c r="AF140" i="11"/>
  <c r="AE140" i="11"/>
  <c r="AD140" i="11"/>
  <c r="AC140" i="11"/>
  <c r="AB140" i="11"/>
  <c r="AA140" i="11"/>
  <c r="Z140" i="11"/>
  <c r="Y140" i="11"/>
  <c r="X140" i="11"/>
  <c r="W140" i="11"/>
  <c r="V140" i="11"/>
  <c r="U140" i="11"/>
  <c r="T140" i="11"/>
  <c r="S140" i="11"/>
  <c r="R140" i="11"/>
  <c r="Q140" i="11"/>
  <c r="P140" i="11"/>
  <c r="O140" i="11"/>
  <c r="N140" i="11"/>
  <c r="M140" i="11"/>
  <c r="L140" i="11"/>
  <c r="K140" i="11"/>
  <c r="J140" i="11"/>
  <c r="I140" i="11"/>
  <c r="H140" i="11"/>
  <c r="G140" i="11"/>
  <c r="D140" i="11"/>
  <c r="C140" i="11"/>
  <c r="B140" i="11"/>
  <c r="A140" i="11"/>
  <c r="HB139" i="11"/>
  <c r="FZ138" i="11"/>
  <c r="FY138" i="11"/>
  <c r="FX138" i="11"/>
  <c r="FW138" i="11"/>
  <c r="FV138" i="11"/>
  <c r="FU138" i="11"/>
  <c r="FT138" i="11"/>
  <c r="FS138" i="11"/>
  <c r="FR138" i="11"/>
  <c r="FQ138" i="11"/>
  <c r="FM138" i="11"/>
  <c r="FL138" i="11"/>
  <c r="FK138" i="11"/>
  <c r="FJ138" i="11"/>
  <c r="FI138" i="11"/>
  <c r="FH138" i="11"/>
  <c r="FG138" i="11"/>
  <c r="FF138" i="11"/>
  <c r="FE138" i="11"/>
  <c r="FD138" i="11"/>
  <c r="FC138" i="11"/>
  <c r="FB138" i="11"/>
  <c r="FA138" i="11"/>
  <c r="EZ138" i="11"/>
  <c r="EY138" i="11"/>
  <c r="EX138" i="11"/>
  <c r="EW138" i="11"/>
  <c r="EV138" i="11"/>
  <c r="EU138" i="11"/>
  <c r="ET138" i="11"/>
  <c r="ES138" i="11"/>
  <c r="ER138" i="11"/>
  <c r="EQ138" i="11"/>
  <c r="EP138" i="11"/>
  <c r="EO138" i="11"/>
  <c r="EN138" i="11"/>
  <c r="EM138" i="11"/>
  <c r="EL138" i="11"/>
  <c r="EK138" i="11"/>
  <c r="EJ138" i="11"/>
  <c r="EI138" i="11"/>
  <c r="EH138" i="11"/>
  <c r="EG138" i="11"/>
  <c r="EF138" i="11"/>
  <c r="EE138" i="11"/>
  <c r="ED138" i="11"/>
  <c r="EC138" i="11"/>
  <c r="EB138" i="11"/>
  <c r="EA138" i="11"/>
  <c r="DZ138" i="11"/>
  <c r="DY138" i="11"/>
  <c r="DX138" i="11"/>
  <c r="DW138" i="11"/>
  <c r="DV138" i="11"/>
  <c r="DU138" i="11"/>
  <c r="DT138" i="11"/>
  <c r="DS138" i="11"/>
  <c r="DR138" i="11"/>
  <c r="DQ138" i="11"/>
  <c r="DP138" i="11"/>
  <c r="DO138" i="11"/>
  <c r="DN138" i="11"/>
  <c r="DM138" i="11"/>
  <c r="DL138" i="11"/>
  <c r="DK138" i="11"/>
  <c r="DJ138" i="11"/>
  <c r="DI138" i="11"/>
  <c r="DH138" i="11"/>
  <c r="DG138" i="11"/>
  <c r="DB138" i="11"/>
  <c r="DA138" i="11"/>
  <c r="CZ138" i="11"/>
  <c r="CY138" i="11"/>
  <c r="CX138" i="11"/>
  <c r="CV138" i="11"/>
  <c r="CU138" i="11"/>
  <c r="CT138" i="11"/>
  <c r="CS138" i="11"/>
  <c r="CR138" i="11"/>
  <c r="CQ138" i="11"/>
  <c r="CP138" i="11"/>
  <c r="CO138" i="11"/>
  <c r="CN138" i="11"/>
  <c r="CM138" i="11"/>
  <c r="CE138" i="11"/>
  <c r="CC138" i="11"/>
  <c r="CB138" i="11"/>
  <c r="CA138" i="11"/>
  <c r="BY138" i="11"/>
  <c r="BL138" i="11"/>
  <c r="BK138" i="11"/>
  <c r="BJ138" i="11"/>
  <c r="BI138" i="11"/>
  <c r="BH138" i="11"/>
  <c r="BG138" i="11"/>
  <c r="BF138" i="11"/>
  <c r="BE138" i="11"/>
  <c r="AZ138" i="11"/>
  <c r="AY138" i="11"/>
  <c r="AX138" i="11"/>
  <c r="AV138" i="11"/>
  <c r="AU138" i="11"/>
  <c r="AT138" i="11"/>
  <c r="AS138" i="11"/>
  <c r="AR138" i="11"/>
  <c r="AP138" i="11"/>
  <c r="AN138" i="11"/>
  <c r="AM138" i="11"/>
  <c r="AL138" i="11"/>
  <c r="AK138" i="11"/>
  <c r="AJ138" i="11"/>
  <c r="AI138" i="11"/>
  <c r="AH138" i="11"/>
  <c r="AG138" i="11"/>
  <c r="AF138" i="11"/>
  <c r="AE138" i="11"/>
  <c r="AD138" i="11"/>
  <c r="AC138" i="11"/>
  <c r="AB138" i="11"/>
  <c r="AA138" i="11"/>
  <c r="Z138" i="11"/>
  <c r="Y138" i="11"/>
  <c r="X138" i="11"/>
  <c r="W138" i="11"/>
  <c r="V138" i="11"/>
  <c r="U138" i="11"/>
  <c r="T138" i="11"/>
  <c r="S138" i="11"/>
  <c r="R138" i="11"/>
  <c r="Q138" i="11"/>
  <c r="P138" i="11"/>
  <c r="O138" i="11"/>
  <c r="N138" i="11"/>
  <c r="M138" i="11"/>
  <c r="K138" i="11"/>
  <c r="J138" i="11"/>
  <c r="I138" i="11"/>
  <c r="H138" i="11"/>
  <c r="G138" i="11"/>
  <c r="D138" i="11"/>
  <c r="C138" i="11"/>
  <c r="B138" i="11"/>
  <c r="A138" i="11"/>
  <c r="HB137" i="11"/>
  <c r="GD136" i="11"/>
  <c r="GC136" i="11"/>
  <c r="FZ136" i="11"/>
  <c r="FY136" i="11"/>
  <c r="FX136" i="11"/>
  <c r="FW136" i="11"/>
  <c r="FV136" i="11"/>
  <c r="FU136" i="11"/>
  <c r="FT136" i="11"/>
  <c r="FS136" i="11"/>
  <c r="FR136" i="11"/>
  <c r="FQ136" i="11"/>
  <c r="FP136" i="11"/>
  <c r="FO136" i="11"/>
  <c r="FN136" i="11"/>
  <c r="FM136" i="11"/>
  <c r="FL136" i="11"/>
  <c r="FK136" i="11"/>
  <c r="FJ136" i="11"/>
  <c r="FI136" i="11"/>
  <c r="FH136" i="11"/>
  <c r="FG136" i="11"/>
  <c r="FF136" i="11"/>
  <c r="FE136" i="11"/>
  <c r="FD136" i="11"/>
  <c r="FC136" i="11"/>
  <c r="FB136" i="11"/>
  <c r="FA136" i="11"/>
  <c r="EZ136" i="11"/>
  <c r="EY136" i="11"/>
  <c r="EX136" i="11"/>
  <c r="EW136" i="11"/>
  <c r="EV136" i="11"/>
  <c r="EU136" i="11"/>
  <c r="ET136" i="11"/>
  <c r="ES136" i="11"/>
  <c r="ER136" i="11"/>
  <c r="EQ136" i="11"/>
  <c r="EP136" i="11"/>
  <c r="EO136" i="11"/>
  <c r="EN136" i="11"/>
  <c r="EM136" i="11"/>
  <c r="EL136" i="11"/>
  <c r="EK136" i="11"/>
  <c r="EJ136" i="11"/>
  <c r="EI136" i="11"/>
  <c r="EH136" i="11"/>
  <c r="EG136" i="11"/>
  <c r="EF136" i="11"/>
  <c r="EE136" i="11"/>
  <c r="ED136" i="11"/>
  <c r="EC136" i="11"/>
  <c r="EB136" i="11"/>
  <c r="EA136" i="11"/>
  <c r="DZ136" i="11"/>
  <c r="DY136" i="11"/>
  <c r="DX136" i="11"/>
  <c r="DW136" i="11"/>
  <c r="DV136" i="11"/>
  <c r="DU136" i="11"/>
  <c r="DT136" i="11"/>
  <c r="DS136" i="11"/>
  <c r="DR136" i="11"/>
  <c r="DQ136" i="11"/>
  <c r="DP136" i="11"/>
  <c r="DO136" i="11"/>
  <c r="DN136" i="11"/>
  <c r="DM136" i="11"/>
  <c r="DL136" i="11"/>
  <c r="DK136" i="11"/>
  <c r="DJ136" i="11"/>
  <c r="DI136" i="11"/>
  <c r="DH136" i="11"/>
  <c r="DG136" i="11"/>
  <c r="DF136" i="11"/>
  <c r="DB136" i="11"/>
  <c r="DA136" i="11"/>
  <c r="CZ136" i="11"/>
  <c r="CY136" i="11"/>
  <c r="CX136" i="11"/>
  <c r="CW136" i="11"/>
  <c r="CV136" i="11"/>
  <c r="CU136" i="11"/>
  <c r="CT136" i="11"/>
  <c r="CS136" i="11"/>
  <c r="CR136" i="11"/>
  <c r="CQ136" i="11"/>
  <c r="CP136" i="11"/>
  <c r="CO136" i="11"/>
  <c r="CN136" i="11"/>
  <c r="CM136" i="11"/>
  <c r="CG136" i="11"/>
  <c r="CF136" i="11"/>
  <c r="CD136" i="11"/>
  <c r="CC136" i="11"/>
  <c r="BY136" i="11"/>
  <c r="BL136" i="11"/>
  <c r="BK136" i="11"/>
  <c r="BJ136" i="11"/>
  <c r="BI136" i="11"/>
  <c r="BH136" i="11"/>
  <c r="BG136" i="11"/>
  <c r="BF136" i="11"/>
  <c r="BE136" i="11"/>
  <c r="BD136" i="11"/>
  <c r="BC136" i="11"/>
  <c r="BB136" i="11"/>
  <c r="BA136" i="11"/>
  <c r="AZ136" i="11"/>
  <c r="AY136" i="11"/>
  <c r="AX136" i="11"/>
  <c r="AW136" i="11"/>
  <c r="AV136" i="11"/>
  <c r="AU136" i="11"/>
  <c r="AT136" i="11"/>
  <c r="AS136" i="11"/>
  <c r="AR136" i="11"/>
  <c r="AQ136" i="11"/>
  <c r="AP136" i="11"/>
  <c r="AO136" i="11"/>
  <c r="AN136" i="11"/>
  <c r="AM136" i="11"/>
  <c r="AL136" i="11"/>
  <c r="AK136" i="11"/>
  <c r="AJ136" i="11"/>
  <c r="AI136" i="11"/>
  <c r="AH136" i="11"/>
  <c r="AG136" i="11"/>
  <c r="AF136" i="11"/>
  <c r="AE136" i="11"/>
  <c r="AD136" i="11"/>
  <c r="AC136" i="11"/>
  <c r="AB136" i="11"/>
  <c r="AA136" i="11"/>
  <c r="Z136" i="11"/>
  <c r="Y136" i="11"/>
  <c r="X136" i="11"/>
  <c r="W136" i="11"/>
  <c r="V136" i="11"/>
  <c r="U136" i="11"/>
  <c r="T136" i="11"/>
  <c r="S136" i="11"/>
  <c r="R136" i="11"/>
  <c r="Q136" i="11"/>
  <c r="P136" i="11"/>
  <c r="O136" i="11"/>
  <c r="N136" i="11"/>
  <c r="M136" i="11"/>
  <c r="L136" i="11"/>
  <c r="K136" i="11"/>
  <c r="J136" i="11"/>
  <c r="I136" i="11"/>
  <c r="H136" i="11"/>
  <c r="G136" i="11"/>
  <c r="E136" i="11"/>
  <c r="D136" i="11"/>
  <c r="C136" i="11"/>
  <c r="B136" i="11"/>
  <c r="A136" i="11"/>
  <c r="HB135" i="11"/>
  <c r="GD134" i="11"/>
  <c r="GC134" i="11"/>
  <c r="FZ134" i="11"/>
  <c r="FY134" i="11"/>
  <c r="FX134" i="11"/>
  <c r="FW134" i="11"/>
  <c r="FV134" i="11"/>
  <c r="FU134" i="11"/>
  <c r="FT134" i="11"/>
  <c r="FS134" i="11"/>
  <c r="FR134" i="11"/>
  <c r="FQ134" i="11"/>
  <c r="FM134" i="11"/>
  <c r="FL134" i="11"/>
  <c r="FK134" i="11"/>
  <c r="FJ134" i="11"/>
  <c r="FI134" i="11"/>
  <c r="FH134" i="11"/>
  <c r="FG134" i="11"/>
  <c r="FF134" i="11"/>
  <c r="FE134" i="11"/>
  <c r="FD134" i="11"/>
  <c r="FC134" i="11"/>
  <c r="FB134" i="11"/>
  <c r="FA134" i="11"/>
  <c r="EZ134" i="11"/>
  <c r="EY134" i="11"/>
  <c r="EX134" i="11"/>
  <c r="EW134" i="11"/>
  <c r="EV134" i="11"/>
  <c r="EU134" i="11"/>
  <c r="ET134" i="11"/>
  <c r="ES134" i="11"/>
  <c r="ER134" i="11"/>
  <c r="EQ134" i="11"/>
  <c r="EP134" i="11"/>
  <c r="EO134" i="11"/>
  <c r="EN134" i="11"/>
  <c r="EM134" i="11"/>
  <c r="EL134" i="11"/>
  <c r="EK134" i="11"/>
  <c r="EJ134" i="11"/>
  <c r="EI134" i="11"/>
  <c r="EH134" i="11"/>
  <c r="EG134" i="11"/>
  <c r="EF134" i="11"/>
  <c r="EE134" i="11"/>
  <c r="ED134" i="11"/>
  <c r="EC134" i="11"/>
  <c r="EB134" i="11"/>
  <c r="EA134" i="11"/>
  <c r="DZ134" i="11"/>
  <c r="DY134" i="11"/>
  <c r="DX134" i="11"/>
  <c r="DW134" i="11"/>
  <c r="DV134" i="11"/>
  <c r="DU134" i="11"/>
  <c r="DT134" i="11"/>
  <c r="DS134" i="11"/>
  <c r="DR134" i="11"/>
  <c r="DQ134" i="11"/>
  <c r="DP134" i="11"/>
  <c r="DO134" i="11"/>
  <c r="DN134" i="11"/>
  <c r="DM134" i="11"/>
  <c r="DL134" i="11"/>
  <c r="DK134" i="11"/>
  <c r="DJ134" i="11"/>
  <c r="DI134" i="11"/>
  <c r="DH134" i="11"/>
  <c r="DG134" i="11"/>
  <c r="DF134" i="11"/>
  <c r="DB134" i="11"/>
  <c r="DA134" i="11"/>
  <c r="CZ134" i="11"/>
  <c r="CY134" i="11"/>
  <c r="CX134" i="11"/>
  <c r="CW134" i="11"/>
  <c r="CV134" i="11"/>
  <c r="CU134" i="11"/>
  <c r="CT134" i="11"/>
  <c r="CS134" i="11"/>
  <c r="CR134" i="11"/>
  <c r="CQ134" i="11"/>
  <c r="CP134" i="11"/>
  <c r="CO134" i="11"/>
  <c r="CN134" i="11"/>
  <c r="CM134" i="11"/>
  <c r="CG134" i="11"/>
  <c r="CE134" i="11"/>
  <c r="CD134" i="11"/>
  <c r="BY134" i="11"/>
  <c r="BL134" i="11"/>
  <c r="BK134" i="11"/>
  <c r="BJ134" i="11"/>
  <c r="BI134" i="11"/>
  <c r="BH134" i="11"/>
  <c r="BG134" i="11"/>
  <c r="BF134" i="11"/>
  <c r="BE134" i="11"/>
  <c r="BD134" i="11"/>
  <c r="BC134" i="11"/>
  <c r="BB134" i="11"/>
  <c r="BA134" i="11"/>
  <c r="AZ134" i="11"/>
  <c r="AY134" i="11"/>
  <c r="AX134" i="11"/>
  <c r="AW134" i="11"/>
  <c r="AV134" i="11"/>
  <c r="AU134" i="11"/>
  <c r="AT134" i="11"/>
  <c r="AS134" i="11"/>
  <c r="AR134" i="11"/>
  <c r="AQ134" i="11"/>
  <c r="AP134" i="11"/>
  <c r="AO134" i="11"/>
  <c r="AN134" i="11"/>
  <c r="AM134" i="11"/>
  <c r="AL134" i="11"/>
  <c r="AK134" i="11"/>
  <c r="AJ134" i="11"/>
  <c r="AI134" i="11"/>
  <c r="AH134" i="11"/>
  <c r="AG134" i="11"/>
  <c r="AF134" i="11"/>
  <c r="AE134" i="11"/>
  <c r="AD134" i="11"/>
  <c r="AC134" i="11"/>
  <c r="AB134" i="11"/>
  <c r="AA134" i="11"/>
  <c r="Z134" i="11"/>
  <c r="Y134" i="11"/>
  <c r="X134" i="11"/>
  <c r="W134" i="11"/>
  <c r="V134" i="11"/>
  <c r="U134" i="11"/>
  <c r="T134" i="11"/>
  <c r="S134" i="11"/>
  <c r="R134" i="11"/>
  <c r="Q134" i="11"/>
  <c r="P134" i="11"/>
  <c r="O134" i="11"/>
  <c r="N134" i="11"/>
  <c r="M134" i="11"/>
  <c r="L134" i="11"/>
  <c r="K134" i="11"/>
  <c r="J134" i="11"/>
  <c r="I134" i="11"/>
  <c r="H134" i="11"/>
  <c r="G134" i="11"/>
  <c r="D134" i="11"/>
  <c r="C134" i="11"/>
  <c r="B134" i="11"/>
  <c r="A134" i="11"/>
  <c r="HB133" i="11"/>
  <c r="GD82" i="11"/>
  <c r="GC82" i="11"/>
  <c r="FZ82" i="11"/>
  <c r="FY82" i="11"/>
  <c r="FX82" i="11"/>
  <c r="FW82" i="11"/>
  <c r="FV82" i="11"/>
  <c r="FU82" i="11"/>
  <c r="FT82" i="11"/>
  <c r="FS82" i="11"/>
  <c r="FR82" i="11"/>
  <c r="FQ82" i="11"/>
  <c r="FP82" i="11"/>
  <c r="FO82" i="11"/>
  <c r="FN82" i="11"/>
  <c r="FM82" i="11"/>
  <c r="FL82" i="11"/>
  <c r="FK82" i="11"/>
  <c r="FJ82" i="11"/>
  <c r="FI82" i="11"/>
  <c r="FH82" i="11"/>
  <c r="FG82" i="11"/>
  <c r="FF82" i="11"/>
  <c r="FE82" i="11"/>
  <c r="FD82" i="11"/>
  <c r="FC82" i="11"/>
  <c r="FB82" i="11"/>
  <c r="FA82" i="11"/>
  <c r="EZ82" i="11"/>
  <c r="EY82" i="11"/>
  <c r="EX82" i="11"/>
  <c r="EW82" i="11"/>
  <c r="EV82" i="11"/>
  <c r="EU82" i="11"/>
  <c r="ET82" i="11"/>
  <c r="ES82" i="11"/>
  <c r="ER82" i="11"/>
  <c r="EQ82" i="11"/>
  <c r="EP82" i="11"/>
  <c r="EO82" i="11"/>
  <c r="EN82" i="11"/>
  <c r="EM82" i="11"/>
  <c r="EL82" i="11"/>
  <c r="EK82" i="11"/>
  <c r="EJ82" i="11"/>
  <c r="EI82" i="11"/>
  <c r="EH82" i="11"/>
  <c r="EG82" i="11"/>
  <c r="EF82" i="11"/>
  <c r="EE82" i="11"/>
  <c r="ED82" i="11"/>
  <c r="EC82" i="11"/>
  <c r="EB82" i="11"/>
  <c r="EA82" i="11"/>
  <c r="DZ82" i="11"/>
  <c r="DY82" i="11"/>
  <c r="DX82" i="11"/>
  <c r="DW82" i="11"/>
  <c r="DV82" i="11"/>
  <c r="DU82" i="11"/>
  <c r="DT82" i="11"/>
  <c r="DS82" i="11"/>
  <c r="DR82" i="11"/>
  <c r="DQ82" i="11"/>
  <c r="DP82" i="11"/>
  <c r="DO82" i="11"/>
  <c r="DN82" i="11"/>
  <c r="DM82" i="11"/>
  <c r="DL82" i="11"/>
  <c r="DK82" i="11"/>
  <c r="DJ82" i="11"/>
  <c r="DI82" i="11"/>
  <c r="DH82" i="11"/>
  <c r="DG82" i="11"/>
  <c r="DF82" i="11"/>
  <c r="DB82" i="11"/>
  <c r="DA82" i="11"/>
  <c r="CZ82" i="11"/>
  <c r="CY82" i="11"/>
  <c r="CX82" i="11"/>
  <c r="CW82" i="11"/>
  <c r="CV82" i="11"/>
  <c r="CU82" i="11"/>
  <c r="CT82" i="11"/>
  <c r="CS82" i="11"/>
  <c r="CR82" i="11"/>
  <c r="CQ82" i="11"/>
  <c r="CP82" i="11"/>
  <c r="CO82" i="11"/>
  <c r="CN82" i="11"/>
  <c r="CM82" i="11"/>
  <c r="CG82" i="11"/>
  <c r="CE82" i="11"/>
  <c r="BZ82" i="11"/>
  <c r="BY82" i="11"/>
  <c r="BL82" i="11"/>
  <c r="BK82" i="11"/>
  <c r="BJ82" i="11"/>
  <c r="BI82" i="11"/>
  <c r="BH82" i="11"/>
  <c r="BG82" i="11"/>
  <c r="BF82" i="11"/>
  <c r="BE82" i="11"/>
  <c r="BD82" i="11"/>
  <c r="BC82" i="11"/>
  <c r="AZ82" i="11"/>
  <c r="AY82" i="11"/>
  <c r="AX82" i="11"/>
  <c r="AW82" i="11"/>
  <c r="AV82" i="11"/>
  <c r="AU82" i="11"/>
  <c r="AT82" i="11"/>
  <c r="AS82" i="11"/>
  <c r="AR82" i="11"/>
  <c r="AQ82" i="11"/>
  <c r="AP82" i="11"/>
  <c r="AO82" i="11"/>
  <c r="AN82" i="11"/>
  <c r="AM82" i="11"/>
  <c r="AL82" i="11"/>
  <c r="AK82" i="11"/>
  <c r="AJ82" i="11"/>
  <c r="AI82" i="11"/>
  <c r="AH82" i="11"/>
  <c r="AG82" i="11"/>
  <c r="AF82" i="11"/>
  <c r="AE82" i="11"/>
  <c r="AD82" i="11"/>
  <c r="AC82" i="11"/>
  <c r="AB82" i="11"/>
  <c r="AA82" i="11"/>
  <c r="Z82" i="11"/>
  <c r="Y82" i="11"/>
  <c r="X82" i="11"/>
  <c r="W82" i="11"/>
  <c r="V82" i="11"/>
  <c r="U82" i="11"/>
  <c r="T82" i="11"/>
  <c r="S82" i="11"/>
  <c r="R82" i="11"/>
  <c r="Q82" i="11"/>
  <c r="P82" i="11"/>
  <c r="O82" i="11"/>
  <c r="N82" i="11"/>
  <c r="M82" i="11"/>
  <c r="L82" i="11"/>
  <c r="K82" i="11"/>
  <c r="J82" i="11"/>
  <c r="I82" i="11"/>
  <c r="H82" i="11"/>
  <c r="G82" i="11"/>
  <c r="D82" i="11"/>
  <c r="C82" i="11"/>
  <c r="B82" i="11"/>
  <c r="A82" i="11"/>
  <c r="HB81" i="11"/>
  <c r="GD80" i="11"/>
  <c r="GC80" i="11"/>
  <c r="FZ80" i="11"/>
  <c r="FY80" i="11"/>
  <c r="FX80" i="11"/>
  <c r="FW80" i="11"/>
  <c r="FV80" i="11"/>
  <c r="FU80" i="11"/>
  <c r="FT80" i="11"/>
  <c r="FS80" i="11"/>
  <c r="FR80" i="11"/>
  <c r="FQ80" i="11"/>
  <c r="FP80" i="11"/>
  <c r="FO80" i="11"/>
  <c r="FN80" i="11"/>
  <c r="FM80" i="11"/>
  <c r="FL80" i="11"/>
  <c r="FK80" i="11"/>
  <c r="FJ80" i="11"/>
  <c r="FI80" i="11"/>
  <c r="FH80" i="11"/>
  <c r="FG80" i="11"/>
  <c r="FF80" i="11"/>
  <c r="FE80" i="11"/>
  <c r="FD80" i="11"/>
  <c r="FC80" i="11"/>
  <c r="FB80" i="11"/>
  <c r="FA80" i="11"/>
  <c r="EZ80" i="11"/>
  <c r="EY80" i="11"/>
  <c r="EX80" i="11"/>
  <c r="EW80" i="11"/>
  <c r="EV80" i="11"/>
  <c r="EU80" i="11"/>
  <c r="ET80" i="11"/>
  <c r="ES80" i="11"/>
  <c r="ER80" i="11"/>
  <c r="EQ80" i="11"/>
  <c r="EP80" i="11"/>
  <c r="EO80" i="11"/>
  <c r="EN80" i="11"/>
  <c r="EM80" i="11"/>
  <c r="EL80" i="11"/>
  <c r="EK80" i="11"/>
  <c r="EJ80" i="11"/>
  <c r="EI80" i="11"/>
  <c r="EH80" i="11"/>
  <c r="EG80" i="11"/>
  <c r="EF80" i="11"/>
  <c r="EE80" i="11"/>
  <c r="ED80" i="11"/>
  <c r="EC80" i="11"/>
  <c r="EB80" i="11"/>
  <c r="EA80" i="11"/>
  <c r="DZ80" i="11"/>
  <c r="DY80" i="11"/>
  <c r="DX80" i="11"/>
  <c r="DW80" i="11"/>
  <c r="DV80" i="11"/>
  <c r="DU80" i="11"/>
  <c r="DT80" i="11"/>
  <c r="DS80" i="11"/>
  <c r="DR80" i="11"/>
  <c r="DQ80" i="11"/>
  <c r="DP80" i="11"/>
  <c r="DO80" i="11"/>
  <c r="DN80" i="11"/>
  <c r="DM80" i="11"/>
  <c r="DL80" i="11"/>
  <c r="DK80" i="11"/>
  <c r="DJ80" i="11"/>
  <c r="DI80" i="11"/>
  <c r="DH80" i="11"/>
  <c r="DG80" i="11"/>
  <c r="DB80" i="11"/>
  <c r="DA80" i="11"/>
  <c r="CZ80" i="11"/>
  <c r="CY80" i="11"/>
  <c r="CX80" i="11"/>
  <c r="CW80" i="11"/>
  <c r="CV80" i="11"/>
  <c r="CU80" i="11"/>
  <c r="CT80" i="11"/>
  <c r="CS80" i="11"/>
  <c r="CR80" i="11"/>
  <c r="CQ80" i="11"/>
  <c r="CP80" i="11"/>
  <c r="CO80" i="11"/>
  <c r="CN80" i="11"/>
  <c r="CM80" i="11"/>
  <c r="CG80" i="11"/>
  <c r="CE80" i="11"/>
  <c r="BY80" i="11"/>
  <c r="BL80" i="11"/>
  <c r="BK80" i="11"/>
  <c r="BJ80" i="11"/>
  <c r="BI80" i="11"/>
  <c r="BH80" i="11"/>
  <c r="BG80" i="11"/>
  <c r="BF80" i="11"/>
  <c r="BE80" i="11"/>
  <c r="BD80" i="11"/>
  <c r="BC80" i="11"/>
  <c r="AZ80" i="11"/>
  <c r="AY80" i="11"/>
  <c r="AX80" i="11"/>
  <c r="AW80" i="11"/>
  <c r="AV80" i="11"/>
  <c r="AT80" i="11"/>
  <c r="AS80" i="11"/>
  <c r="AR80" i="11"/>
  <c r="AQ80" i="11"/>
  <c r="AP80" i="11"/>
  <c r="AO80" i="11"/>
  <c r="AN80" i="11"/>
  <c r="AM80" i="11"/>
  <c r="AL80" i="11"/>
  <c r="AK80" i="11"/>
  <c r="AJ80" i="11"/>
  <c r="AI80" i="11"/>
  <c r="AH80" i="11"/>
  <c r="AG80" i="11"/>
  <c r="AF80" i="11"/>
  <c r="AE80" i="11"/>
  <c r="AD80" i="11"/>
  <c r="AC80" i="11"/>
  <c r="AB80" i="11"/>
  <c r="AA80" i="11"/>
  <c r="Z80" i="11"/>
  <c r="Y80" i="11"/>
  <c r="X80" i="11"/>
  <c r="W80" i="11"/>
  <c r="V80" i="11"/>
  <c r="U80" i="11"/>
  <c r="T80" i="11"/>
  <c r="S80" i="11"/>
  <c r="R80" i="11"/>
  <c r="Q80" i="11"/>
  <c r="P80" i="11"/>
  <c r="O80" i="11"/>
  <c r="N80" i="11"/>
  <c r="M80" i="11"/>
  <c r="L80" i="11"/>
  <c r="K80" i="11"/>
  <c r="J80" i="11"/>
  <c r="I80" i="11"/>
  <c r="H80" i="11"/>
  <c r="G80" i="11"/>
  <c r="E80" i="11"/>
  <c r="D80" i="11"/>
  <c r="C80" i="11"/>
  <c r="B80" i="11"/>
  <c r="A80" i="11"/>
  <c r="HB79" i="11"/>
  <c r="GD78" i="11"/>
  <c r="GC78" i="11"/>
  <c r="FZ78" i="11"/>
  <c r="FY78" i="11"/>
  <c r="FX78" i="11"/>
  <c r="FW78" i="11"/>
  <c r="FV78" i="11"/>
  <c r="FU78" i="11"/>
  <c r="FR78" i="11"/>
  <c r="FQ78" i="11"/>
  <c r="FM78" i="11"/>
  <c r="FL78" i="11"/>
  <c r="FK78" i="11"/>
  <c r="FJ78" i="11"/>
  <c r="FI78" i="11"/>
  <c r="FH78" i="11"/>
  <c r="FG78" i="11"/>
  <c r="FF78" i="11"/>
  <c r="FE78" i="11"/>
  <c r="FD78" i="11"/>
  <c r="FC78" i="11"/>
  <c r="FB78" i="11"/>
  <c r="FA78" i="11"/>
  <c r="EZ78" i="11"/>
  <c r="EY78" i="11"/>
  <c r="EX78" i="11"/>
  <c r="EW78" i="11"/>
  <c r="EV78" i="11"/>
  <c r="EU78" i="11"/>
  <c r="ET78" i="11"/>
  <c r="ES78" i="11"/>
  <c r="ER78" i="11"/>
  <c r="EQ78" i="11"/>
  <c r="EP78" i="11"/>
  <c r="EO78" i="11"/>
  <c r="EN78" i="11"/>
  <c r="EM78" i="11"/>
  <c r="EL78" i="11"/>
  <c r="EK78" i="11"/>
  <c r="EJ78" i="11"/>
  <c r="EI78" i="11"/>
  <c r="EH78" i="11"/>
  <c r="EG78" i="11"/>
  <c r="EF78" i="11"/>
  <c r="EE78" i="11"/>
  <c r="ED78" i="11"/>
  <c r="EC78" i="11"/>
  <c r="EB78" i="11"/>
  <c r="EA78" i="11"/>
  <c r="DZ78" i="11"/>
  <c r="DY78" i="11"/>
  <c r="DX78" i="11"/>
  <c r="DW78" i="11"/>
  <c r="DV78" i="11"/>
  <c r="DU78" i="11"/>
  <c r="DT78" i="11"/>
  <c r="DS78" i="11"/>
  <c r="DR78" i="11"/>
  <c r="DQ78" i="11"/>
  <c r="DP78" i="11"/>
  <c r="DO78" i="11"/>
  <c r="DN78" i="11"/>
  <c r="DM78" i="11"/>
  <c r="DL78" i="11"/>
  <c r="DK78" i="11"/>
  <c r="DJ78" i="11"/>
  <c r="DI78" i="11"/>
  <c r="DH78" i="11"/>
  <c r="DG78" i="11"/>
  <c r="DF78" i="11"/>
  <c r="DB78" i="11"/>
  <c r="DA78" i="11"/>
  <c r="CZ78" i="11"/>
  <c r="CY78" i="11"/>
  <c r="CX78" i="11"/>
  <c r="CV78" i="11"/>
  <c r="CU78" i="11"/>
  <c r="CT78" i="11"/>
  <c r="CS78" i="11"/>
  <c r="CR78" i="11"/>
  <c r="CQ78" i="11"/>
  <c r="CP78" i="11"/>
  <c r="CO78" i="11"/>
  <c r="CN78" i="11"/>
  <c r="CM78" i="11"/>
  <c r="CC78" i="11"/>
  <c r="CA78" i="11"/>
  <c r="BY78" i="11"/>
  <c r="BL78" i="11"/>
  <c r="BK78" i="11"/>
  <c r="BJ78" i="11"/>
  <c r="BI78" i="11"/>
  <c r="BH78" i="11"/>
  <c r="BG78" i="11"/>
  <c r="BF78" i="11"/>
  <c r="BE78" i="11"/>
  <c r="BD78" i="11"/>
  <c r="BC78" i="11"/>
  <c r="BB78" i="11"/>
  <c r="BA78" i="11"/>
  <c r="AZ78" i="11"/>
  <c r="AY78" i="11"/>
  <c r="AX78" i="11"/>
  <c r="AW78" i="11"/>
  <c r="AV78" i="11"/>
  <c r="AU78" i="11"/>
  <c r="AT78" i="11"/>
  <c r="AS78" i="11"/>
  <c r="AR78" i="11"/>
  <c r="AQ78" i="11"/>
  <c r="AP78" i="11"/>
  <c r="AO78" i="11"/>
  <c r="AN78" i="11"/>
  <c r="AM78" i="11"/>
  <c r="AL78" i="11"/>
  <c r="AK78" i="11"/>
  <c r="AJ78" i="11"/>
  <c r="AI78" i="11"/>
  <c r="AH78" i="11"/>
  <c r="AG78" i="11"/>
  <c r="AF78" i="11"/>
  <c r="AE78" i="11"/>
  <c r="AD78" i="11"/>
  <c r="AC78" i="11"/>
  <c r="AB78" i="11"/>
  <c r="AA78" i="11"/>
  <c r="Z78" i="11"/>
  <c r="Y78" i="11"/>
  <c r="X78" i="11"/>
  <c r="W78" i="11"/>
  <c r="V78" i="11"/>
  <c r="U78" i="11"/>
  <c r="T78" i="11"/>
  <c r="S78" i="11"/>
  <c r="R78" i="11"/>
  <c r="Q78" i="11"/>
  <c r="P78" i="11"/>
  <c r="O78" i="11"/>
  <c r="N78" i="11"/>
  <c r="M78" i="11"/>
  <c r="L78" i="11"/>
  <c r="K78" i="11"/>
  <c r="J78" i="11"/>
  <c r="I78" i="11"/>
  <c r="H78" i="11"/>
  <c r="G78" i="11"/>
  <c r="D78" i="11"/>
  <c r="C78" i="11"/>
  <c r="B78" i="11"/>
  <c r="A78" i="11"/>
  <c r="HB77" i="11"/>
  <c r="GD76" i="11"/>
  <c r="GC76" i="11"/>
  <c r="FZ76" i="11"/>
  <c r="FY76" i="11"/>
  <c r="FX76" i="11"/>
  <c r="FW76" i="11"/>
  <c r="FV76" i="11"/>
  <c r="FU76" i="11"/>
  <c r="FT76" i="11"/>
  <c r="FR76" i="11"/>
  <c r="FQ76" i="11"/>
  <c r="FP76" i="11"/>
  <c r="FO76" i="11"/>
  <c r="FN76" i="11"/>
  <c r="FM76" i="11"/>
  <c r="FL76" i="11"/>
  <c r="FK76" i="11"/>
  <c r="FJ76" i="11"/>
  <c r="FI76" i="11"/>
  <c r="FH76" i="11"/>
  <c r="FG76" i="11"/>
  <c r="FE76" i="11"/>
  <c r="FD76" i="11"/>
  <c r="FC76" i="11"/>
  <c r="FB76" i="11"/>
  <c r="FA76" i="11"/>
  <c r="EZ76" i="11"/>
  <c r="EY76" i="11"/>
  <c r="EX76" i="11"/>
  <c r="EW76" i="11"/>
  <c r="EV76" i="11"/>
  <c r="EU76" i="11"/>
  <c r="ET76" i="11"/>
  <c r="ES76" i="11"/>
  <c r="ER76" i="11"/>
  <c r="EQ76" i="11"/>
  <c r="EP76" i="11"/>
  <c r="EO76" i="11"/>
  <c r="EN76" i="11"/>
  <c r="EM76" i="11"/>
  <c r="EL76" i="11"/>
  <c r="EK76" i="11"/>
  <c r="EJ76" i="11"/>
  <c r="EI76" i="11"/>
  <c r="EH76" i="11"/>
  <c r="EG76" i="11"/>
  <c r="EF76" i="11"/>
  <c r="EE76" i="11"/>
  <c r="ED76" i="11"/>
  <c r="EC76" i="11"/>
  <c r="EB76" i="11"/>
  <c r="EA76" i="11"/>
  <c r="DZ76" i="11"/>
  <c r="DY76" i="11"/>
  <c r="DX76" i="11"/>
  <c r="DW76" i="11"/>
  <c r="DV76" i="11"/>
  <c r="DU76" i="11"/>
  <c r="DT76" i="11"/>
  <c r="DS76" i="11"/>
  <c r="DR76" i="11"/>
  <c r="DQ76" i="11"/>
  <c r="DP76" i="11"/>
  <c r="DO76" i="11"/>
  <c r="DN76" i="11"/>
  <c r="DM76" i="11"/>
  <c r="DL76" i="11"/>
  <c r="DK76" i="11"/>
  <c r="DJ76" i="11"/>
  <c r="DI76" i="11"/>
  <c r="DH76" i="11"/>
  <c r="DG76" i="11"/>
  <c r="DF76" i="11"/>
  <c r="DB76" i="11"/>
  <c r="DA76" i="11"/>
  <c r="CZ76" i="11"/>
  <c r="CY76" i="11"/>
  <c r="CX76" i="11"/>
  <c r="CW76" i="11"/>
  <c r="CV76" i="11"/>
  <c r="CU76" i="11"/>
  <c r="CT76" i="11"/>
  <c r="CS76" i="11"/>
  <c r="CR76" i="11"/>
  <c r="CQ76" i="11"/>
  <c r="CP76" i="11"/>
  <c r="CO76" i="11"/>
  <c r="CN76" i="11"/>
  <c r="CM76" i="11"/>
  <c r="CG76" i="11"/>
  <c r="CF76" i="11"/>
  <c r="CD76" i="11"/>
  <c r="CC76" i="11"/>
  <c r="CA76" i="11"/>
  <c r="BY76" i="11"/>
  <c r="BL76" i="11"/>
  <c r="BK76" i="11"/>
  <c r="BJ76" i="11"/>
  <c r="BI76" i="11"/>
  <c r="BH76" i="11"/>
  <c r="BG76" i="11"/>
  <c r="BF76" i="11"/>
  <c r="BE76" i="11"/>
  <c r="BD76" i="11"/>
  <c r="BC76" i="11"/>
  <c r="BB76" i="11"/>
  <c r="BA76" i="11"/>
  <c r="AZ76" i="11"/>
  <c r="AY76" i="11"/>
  <c r="AX76" i="11"/>
  <c r="AW76" i="11"/>
  <c r="AV76" i="11"/>
  <c r="AU76" i="11"/>
  <c r="AT76" i="11"/>
  <c r="AS76" i="11"/>
  <c r="AR76" i="11"/>
  <c r="AQ76" i="11"/>
  <c r="AP76" i="11"/>
  <c r="AO76" i="11"/>
  <c r="AN76" i="11"/>
  <c r="AM76" i="11"/>
  <c r="AL76" i="11"/>
  <c r="AK76" i="11"/>
  <c r="AJ76" i="11"/>
  <c r="AI76" i="11"/>
  <c r="AH76" i="11"/>
  <c r="AG76" i="11"/>
  <c r="AF76" i="11"/>
  <c r="AE76" i="11"/>
  <c r="AD76" i="11"/>
  <c r="AC76" i="11"/>
  <c r="AB76" i="11"/>
  <c r="AA76" i="11"/>
  <c r="Z76" i="11"/>
  <c r="Y76" i="11"/>
  <c r="X76" i="11"/>
  <c r="W76" i="11"/>
  <c r="V76" i="11"/>
  <c r="U76" i="11"/>
  <c r="T76" i="11"/>
  <c r="S76" i="11"/>
  <c r="R76" i="11"/>
  <c r="Q76" i="11"/>
  <c r="P76" i="11"/>
  <c r="O76" i="11"/>
  <c r="N76" i="11"/>
  <c r="M76" i="11"/>
  <c r="L76" i="11"/>
  <c r="K76" i="11"/>
  <c r="J76" i="11"/>
  <c r="I76" i="11"/>
  <c r="H76" i="11"/>
  <c r="G76" i="11"/>
  <c r="D76" i="11"/>
  <c r="C76" i="11"/>
  <c r="B76" i="11"/>
  <c r="A76" i="11"/>
  <c r="HB75" i="11"/>
  <c r="GD74" i="11"/>
  <c r="GC74" i="11"/>
  <c r="FZ74" i="11"/>
  <c r="FY74" i="11"/>
  <c r="FX74" i="11"/>
  <c r="FW74" i="11"/>
  <c r="FV74" i="11"/>
  <c r="FU74" i="11"/>
  <c r="FT74" i="11"/>
  <c r="FS74" i="11"/>
  <c r="FR74" i="11"/>
  <c r="FQ74" i="11"/>
  <c r="FM74" i="11"/>
  <c r="FL74" i="11"/>
  <c r="FK74" i="11"/>
  <c r="FJ74" i="11"/>
  <c r="FI74" i="11"/>
  <c r="FH74" i="11"/>
  <c r="FG74" i="11"/>
  <c r="FF74" i="11"/>
  <c r="FE74" i="11"/>
  <c r="FD74" i="11"/>
  <c r="FC74" i="11"/>
  <c r="FB74" i="11"/>
  <c r="FA74" i="11"/>
  <c r="EZ74" i="11"/>
  <c r="EY74" i="11"/>
  <c r="EX74" i="11"/>
  <c r="EW74" i="11"/>
  <c r="EV74" i="11"/>
  <c r="EU74" i="11"/>
  <c r="ET74" i="11"/>
  <c r="ES74" i="11"/>
  <c r="ER74" i="11"/>
  <c r="EQ74" i="11"/>
  <c r="EP74" i="11"/>
  <c r="EO74" i="11"/>
  <c r="EN74" i="11"/>
  <c r="EM74" i="11"/>
  <c r="EL74" i="11"/>
  <c r="EK74" i="11"/>
  <c r="EJ74" i="11"/>
  <c r="EI74" i="11"/>
  <c r="EH74" i="11"/>
  <c r="EG74" i="11"/>
  <c r="EF74" i="11"/>
  <c r="EE74" i="11"/>
  <c r="ED74" i="11"/>
  <c r="EC74" i="11"/>
  <c r="EB74" i="11"/>
  <c r="EA74" i="11"/>
  <c r="DZ74" i="11"/>
  <c r="DY74" i="11"/>
  <c r="DX74" i="11"/>
  <c r="DW74" i="11"/>
  <c r="DV74" i="11"/>
  <c r="DU74" i="11"/>
  <c r="DT74" i="11"/>
  <c r="DS74" i="11"/>
  <c r="DR74" i="11"/>
  <c r="DQ74" i="11"/>
  <c r="DP74" i="11"/>
  <c r="DO74" i="11"/>
  <c r="DN74" i="11"/>
  <c r="DM74" i="11"/>
  <c r="DL74" i="11"/>
  <c r="DK74" i="11"/>
  <c r="DJ74" i="11"/>
  <c r="DI74" i="11"/>
  <c r="DH74" i="11"/>
  <c r="DG74" i="11"/>
  <c r="DF74" i="11"/>
  <c r="DB74" i="11"/>
  <c r="DA74" i="11"/>
  <c r="CZ74" i="11"/>
  <c r="CY74" i="11"/>
  <c r="CX74" i="11"/>
  <c r="CW74" i="11"/>
  <c r="CV74" i="11"/>
  <c r="CU74" i="11"/>
  <c r="CT74" i="11"/>
  <c r="CS74" i="11"/>
  <c r="CR74" i="11"/>
  <c r="CQ74" i="11"/>
  <c r="CP74" i="11"/>
  <c r="CO74" i="11"/>
  <c r="CN74" i="11"/>
  <c r="CM74" i="11"/>
  <c r="CG74" i="11"/>
  <c r="CF74" i="11"/>
  <c r="CD74" i="11"/>
  <c r="CC74" i="11"/>
  <c r="CA74" i="11"/>
  <c r="BY74" i="11"/>
  <c r="BL74" i="11"/>
  <c r="BK74" i="11"/>
  <c r="BJ74" i="11"/>
  <c r="BI74" i="11"/>
  <c r="BH74" i="11"/>
  <c r="BG74" i="11"/>
  <c r="BF74" i="11"/>
  <c r="BE74" i="11"/>
  <c r="BD74" i="11"/>
  <c r="BC74" i="11"/>
  <c r="BB74" i="11"/>
  <c r="BA74" i="11"/>
  <c r="AZ74" i="11"/>
  <c r="AY74" i="11"/>
  <c r="AX74" i="11"/>
  <c r="AW74" i="11"/>
  <c r="AV74" i="11"/>
  <c r="AU74" i="11"/>
  <c r="AT74" i="11"/>
  <c r="AS74" i="11"/>
  <c r="AR74" i="11"/>
  <c r="AQ74" i="11"/>
  <c r="AP74" i="11"/>
  <c r="AO74" i="11"/>
  <c r="AN74" i="11"/>
  <c r="AM74" i="11"/>
  <c r="AL74" i="11"/>
  <c r="AK74" i="11"/>
  <c r="AJ74" i="11"/>
  <c r="AI74" i="11"/>
  <c r="AH74" i="11"/>
  <c r="AG74" i="11"/>
  <c r="AF74" i="11"/>
  <c r="AE74" i="11"/>
  <c r="AD74" i="11"/>
  <c r="AC74" i="11"/>
  <c r="AB74" i="11"/>
  <c r="AA74" i="11"/>
  <c r="Z74" i="11"/>
  <c r="Y74" i="11"/>
  <c r="X74" i="11"/>
  <c r="W74" i="11"/>
  <c r="V74" i="11"/>
  <c r="U74" i="11"/>
  <c r="T74" i="11"/>
  <c r="S74" i="11"/>
  <c r="R74" i="11"/>
  <c r="Q74" i="11"/>
  <c r="P74" i="11"/>
  <c r="O74" i="11"/>
  <c r="N74" i="11"/>
  <c r="M74" i="11"/>
  <c r="L74" i="11"/>
  <c r="K74" i="11"/>
  <c r="J74" i="11"/>
  <c r="I74" i="11"/>
  <c r="H74" i="11"/>
  <c r="G74" i="11"/>
  <c r="E74" i="11"/>
  <c r="D74" i="11"/>
  <c r="C74" i="11"/>
  <c r="B74" i="11"/>
  <c r="HB73" i="11"/>
  <c r="GD72" i="11"/>
  <c r="GC72" i="11"/>
  <c r="FZ72" i="11"/>
  <c r="FY72" i="11"/>
  <c r="FX72" i="11"/>
  <c r="FW72" i="11"/>
  <c r="FV72" i="11"/>
  <c r="FU72" i="11"/>
  <c r="FR72" i="11"/>
  <c r="FQ72" i="11"/>
  <c r="FM72" i="11"/>
  <c r="FL72" i="11"/>
  <c r="FK72" i="11"/>
  <c r="FJ72" i="11"/>
  <c r="FI72" i="11"/>
  <c r="FH72" i="11"/>
  <c r="FG72" i="11"/>
  <c r="FF72" i="11"/>
  <c r="FE72" i="11"/>
  <c r="FD72" i="11"/>
  <c r="FC72" i="11"/>
  <c r="FB72" i="11"/>
  <c r="FA72" i="11"/>
  <c r="EZ72" i="11"/>
  <c r="EY72" i="11"/>
  <c r="EX72" i="11"/>
  <c r="EW72" i="11"/>
  <c r="EV72" i="11"/>
  <c r="EU72" i="11"/>
  <c r="ET72" i="11"/>
  <c r="ES72" i="11"/>
  <c r="ER72" i="11"/>
  <c r="EQ72" i="11"/>
  <c r="EP72" i="11"/>
  <c r="EO72" i="11"/>
  <c r="EN72" i="11"/>
  <c r="EM72" i="11"/>
  <c r="EL72" i="11"/>
  <c r="EK72" i="11"/>
  <c r="EJ72" i="11"/>
  <c r="EI72" i="11"/>
  <c r="EH72" i="11"/>
  <c r="EG72" i="11"/>
  <c r="EF72" i="11"/>
  <c r="EE72" i="11"/>
  <c r="ED72" i="11"/>
  <c r="EC72" i="11"/>
  <c r="EB72" i="11"/>
  <c r="EA72" i="11"/>
  <c r="DZ72" i="11"/>
  <c r="DY72" i="11"/>
  <c r="DX72" i="11"/>
  <c r="DW72" i="11"/>
  <c r="DV72" i="11"/>
  <c r="DU72" i="11"/>
  <c r="DT72" i="11"/>
  <c r="DS72" i="11"/>
  <c r="DR72" i="11"/>
  <c r="DQ72" i="11"/>
  <c r="DP72" i="11"/>
  <c r="DO72" i="11"/>
  <c r="DN72" i="11"/>
  <c r="DM72" i="11"/>
  <c r="DL72" i="11"/>
  <c r="DK72" i="11"/>
  <c r="DJ72" i="11"/>
  <c r="DI72" i="11"/>
  <c r="DH72" i="11"/>
  <c r="DG72" i="11"/>
  <c r="DB72" i="11"/>
  <c r="DA72" i="11"/>
  <c r="CZ72" i="11"/>
  <c r="CY72" i="11"/>
  <c r="CX72" i="11"/>
  <c r="CV72" i="11"/>
  <c r="CU72" i="11"/>
  <c r="CT72" i="11"/>
  <c r="CS72" i="11"/>
  <c r="CR72" i="11"/>
  <c r="CQ72" i="11"/>
  <c r="CP72" i="11"/>
  <c r="CO72" i="11"/>
  <c r="CN72" i="11"/>
  <c r="CM72" i="11"/>
  <c r="CC72" i="11"/>
  <c r="CA72" i="11"/>
  <c r="BY72" i="11"/>
  <c r="BL72" i="11"/>
  <c r="BK72" i="11"/>
  <c r="BJ72" i="11"/>
  <c r="BI72" i="11"/>
  <c r="BH72" i="11"/>
  <c r="BG72" i="11"/>
  <c r="BF72" i="11"/>
  <c r="BE72" i="11"/>
  <c r="BD72" i="11"/>
  <c r="BC72" i="11"/>
  <c r="BB72" i="11"/>
  <c r="BA72" i="11"/>
  <c r="AZ72" i="11"/>
  <c r="AY72" i="11"/>
  <c r="AX72" i="11"/>
  <c r="AW72" i="11"/>
  <c r="AV72" i="11"/>
  <c r="AU72" i="11"/>
  <c r="AT72" i="11"/>
  <c r="AS72" i="11"/>
  <c r="AR72" i="11"/>
  <c r="AQ72" i="11"/>
  <c r="AP72" i="11"/>
  <c r="AO72" i="11"/>
  <c r="AN72" i="11"/>
  <c r="AM72" i="11"/>
  <c r="AL72" i="11"/>
  <c r="AK72" i="11"/>
  <c r="AJ72" i="11"/>
  <c r="AI72" i="11"/>
  <c r="AH72" i="11"/>
  <c r="AG72" i="11"/>
  <c r="AF72" i="11"/>
  <c r="AE72" i="11"/>
  <c r="AD72" i="11"/>
  <c r="AC72" i="11"/>
  <c r="AB72" i="11"/>
  <c r="AA72" i="11"/>
  <c r="Z72" i="11"/>
  <c r="Y72" i="11"/>
  <c r="X72" i="11"/>
  <c r="W72" i="11"/>
  <c r="V72" i="11"/>
  <c r="U72" i="11"/>
  <c r="T72" i="11"/>
  <c r="S72" i="11"/>
  <c r="R72" i="11"/>
  <c r="Q72" i="11"/>
  <c r="P72" i="11"/>
  <c r="O72" i="11"/>
  <c r="N72" i="11"/>
  <c r="M72" i="11"/>
  <c r="L72" i="11"/>
  <c r="K72" i="11"/>
  <c r="J72" i="11"/>
  <c r="I72" i="11"/>
  <c r="H72" i="11"/>
  <c r="G72" i="11"/>
  <c r="D72" i="11"/>
  <c r="C72" i="11"/>
  <c r="B72" i="11"/>
  <c r="A72" i="11"/>
  <c r="HB71" i="11"/>
  <c r="GD64" i="11"/>
  <c r="GC64" i="11"/>
  <c r="FZ64" i="11"/>
  <c r="FY64" i="11"/>
  <c r="FX64" i="11"/>
  <c r="FW64" i="11"/>
  <c r="FV64" i="11"/>
  <c r="FU64" i="11"/>
  <c r="FT64" i="11"/>
  <c r="FS64" i="11"/>
  <c r="FR64" i="11"/>
  <c r="FQ64" i="11"/>
  <c r="FM64" i="11"/>
  <c r="FL64" i="11"/>
  <c r="FK64" i="11"/>
  <c r="FJ64" i="11"/>
  <c r="FI64" i="11"/>
  <c r="FH64" i="11"/>
  <c r="FG64" i="11"/>
  <c r="FF64" i="11"/>
  <c r="FE64" i="11"/>
  <c r="FD64" i="11"/>
  <c r="FC64" i="11"/>
  <c r="FB64" i="11"/>
  <c r="FA64" i="11"/>
  <c r="EZ64" i="11"/>
  <c r="EY64" i="11"/>
  <c r="EX64" i="11"/>
  <c r="EW64" i="11"/>
  <c r="EV64" i="11"/>
  <c r="EU64" i="11"/>
  <c r="ET64" i="11"/>
  <c r="ES64" i="11"/>
  <c r="ER64" i="11"/>
  <c r="EQ64" i="11"/>
  <c r="EP64" i="11"/>
  <c r="EO64" i="11"/>
  <c r="EN64" i="11"/>
  <c r="EM64" i="11"/>
  <c r="EL64" i="11"/>
  <c r="EK64" i="11"/>
  <c r="EJ64" i="11"/>
  <c r="EI64" i="11"/>
  <c r="EH64" i="11"/>
  <c r="EG64" i="11"/>
  <c r="EF64" i="11"/>
  <c r="EE64" i="11"/>
  <c r="ED64" i="11"/>
  <c r="EC64" i="11"/>
  <c r="EB64" i="11"/>
  <c r="EA64" i="11"/>
  <c r="DZ64" i="11"/>
  <c r="DY64" i="11"/>
  <c r="DX64" i="11"/>
  <c r="DW64" i="11"/>
  <c r="DV64" i="11"/>
  <c r="DU64" i="11"/>
  <c r="DT64" i="11"/>
  <c r="DS64" i="11"/>
  <c r="DR64" i="11"/>
  <c r="DQ64" i="11"/>
  <c r="DP64" i="11"/>
  <c r="DO64" i="11"/>
  <c r="DN64" i="11"/>
  <c r="DM64" i="11"/>
  <c r="DL64" i="11"/>
  <c r="DK64" i="11"/>
  <c r="DJ64" i="11"/>
  <c r="DI64" i="11"/>
  <c r="DH64" i="11"/>
  <c r="DG64" i="11"/>
  <c r="DF64" i="11"/>
  <c r="DB64" i="11"/>
  <c r="DA64" i="11"/>
  <c r="CZ64" i="11"/>
  <c r="CY64" i="11"/>
  <c r="CX64" i="11"/>
  <c r="CW64" i="11"/>
  <c r="CV64" i="11"/>
  <c r="CU64" i="11"/>
  <c r="CT64" i="11"/>
  <c r="CS64" i="11"/>
  <c r="CR64" i="11"/>
  <c r="CQ64" i="11"/>
  <c r="CP64" i="11"/>
  <c r="CO64" i="11"/>
  <c r="CN64" i="11"/>
  <c r="CM64" i="11"/>
  <c r="CG64" i="11"/>
  <c r="CF64" i="11"/>
  <c r="CD64" i="11"/>
  <c r="CC64" i="11"/>
  <c r="CA64" i="11"/>
  <c r="BY64" i="11"/>
  <c r="BL64" i="11"/>
  <c r="BK64" i="11"/>
  <c r="BJ64" i="11"/>
  <c r="BI64" i="11"/>
  <c r="BH64" i="11"/>
  <c r="BG64" i="11"/>
  <c r="BF64" i="11"/>
  <c r="BE64" i="11"/>
  <c r="BD64" i="11"/>
  <c r="BC64" i="11"/>
  <c r="BB64" i="11"/>
  <c r="BA64" i="11"/>
  <c r="AZ64" i="11"/>
  <c r="AY64" i="11"/>
  <c r="AX64" i="11"/>
  <c r="AW64" i="11"/>
  <c r="AV64" i="11"/>
  <c r="AU64" i="11"/>
  <c r="AT64" i="11"/>
  <c r="AS64" i="11"/>
  <c r="AR64" i="11"/>
  <c r="AQ64" i="11"/>
  <c r="AP64" i="11"/>
  <c r="AO64" i="11"/>
  <c r="AN64" i="11"/>
  <c r="AM64" i="11"/>
  <c r="AL64" i="11"/>
  <c r="AK64" i="11"/>
  <c r="AJ64" i="11"/>
  <c r="AI64" i="11"/>
  <c r="AH64" i="11"/>
  <c r="AG64" i="11"/>
  <c r="AF64" i="11"/>
  <c r="AE64" i="11"/>
  <c r="AD64" i="11"/>
  <c r="AC64" i="11"/>
  <c r="AB64" i="11"/>
  <c r="AA64" i="11"/>
  <c r="Z64" i="11"/>
  <c r="Y64" i="11"/>
  <c r="X64" i="11"/>
  <c r="W64" i="11"/>
  <c r="V64" i="11"/>
  <c r="U64" i="11"/>
  <c r="T64" i="11"/>
  <c r="S64" i="11"/>
  <c r="R64" i="11"/>
  <c r="Q64" i="11"/>
  <c r="N64" i="11"/>
  <c r="M64" i="11"/>
  <c r="L64" i="11"/>
  <c r="D64" i="11"/>
  <c r="C64" i="11"/>
  <c r="B64" i="11"/>
  <c r="A64" i="11"/>
  <c r="HB63" i="11"/>
  <c r="GD62" i="11"/>
  <c r="GC62" i="11"/>
  <c r="FZ62" i="11"/>
  <c r="FY62" i="11"/>
  <c r="FX62" i="11"/>
  <c r="FW62" i="11"/>
  <c r="FV62" i="11"/>
  <c r="FU62" i="11"/>
  <c r="FT62" i="11"/>
  <c r="FS62" i="11"/>
  <c r="FR62" i="11"/>
  <c r="FQ62" i="11"/>
  <c r="FP62" i="11"/>
  <c r="FO62" i="11"/>
  <c r="FN62" i="11"/>
  <c r="FM62" i="11"/>
  <c r="FL62" i="11"/>
  <c r="FK62" i="11"/>
  <c r="FJ62" i="11"/>
  <c r="FI62" i="11"/>
  <c r="FH62" i="11"/>
  <c r="FG62" i="11"/>
  <c r="FF62" i="11"/>
  <c r="FE62" i="11"/>
  <c r="FD62" i="11"/>
  <c r="FC62" i="11"/>
  <c r="FB62" i="11"/>
  <c r="FA62" i="11"/>
  <c r="EZ62" i="11"/>
  <c r="EY62" i="11"/>
  <c r="EX62" i="11"/>
  <c r="EW62" i="11"/>
  <c r="EV62" i="11"/>
  <c r="EU62" i="11"/>
  <c r="ET62" i="11"/>
  <c r="ES62" i="11"/>
  <c r="ER62" i="11"/>
  <c r="EQ62" i="11"/>
  <c r="EP62" i="11"/>
  <c r="EO62" i="11"/>
  <c r="EN62" i="11"/>
  <c r="EM62" i="11"/>
  <c r="EL62" i="11"/>
  <c r="EK62" i="11"/>
  <c r="EJ62" i="11"/>
  <c r="EI62" i="11"/>
  <c r="EH62" i="11"/>
  <c r="EG62" i="11"/>
  <c r="EF62" i="11"/>
  <c r="EE62" i="11"/>
  <c r="ED62" i="11"/>
  <c r="EC62" i="11"/>
  <c r="EB62" i="11"/>
  <c r="EA62" i="11"/>
  <c r="DZ62" i="11"/>
  <c r="DY62" i="11"/>
  <c r="DX62" i="11"/>
  <c r="DW62" i="11"/>
  <c r="DV62" i="11"/>
  <c r="DU62" i="11"/>
  <c r="DT62" i="11"/>
  <c r="DS62" i="11"/>
  <c r="DR62" i="11"/>
  <c r="DQ62" i="11"/>
  <c r="DP62" i="11"/>
  <c r="DO62" i="11"/>
  <c r="DN62" i="11"/>
  <c r="DM62" i="11"/>
  <c r="DL62" i="11"/>
  <c r="DK62" i="11"/>
  <c r="DJ62" i="11"/>
  <c r="DI62" i="11"/>
  <c r="DH62" i="11"/>
  <c r="DG62" i="11"/>
  <c r="DF62" i="11"/>
  <c r="DB62" i="11"/>
  <c r="DA62" i="11"/>
  <c r="CZ62" i="11"/>
  <c r="CY62" i="11"/>
  <c r="CX62" i="11"/>
  <c r="CW62" i="11"/>
  <c r="CV62" i="11"/>
  <c r="CU62" i="11"/>
  <c r="CT62" i="11"/>
  <c r="CS62" i="11"/>
  <c r="CR62" i="11"/>
  <c r="CQ62" i="11"/>
  <c r="CP62" i="11"/>
  <c r="CO62" i="11"/>
  <c r="CN62" i="11"/>
  <c r="CM62" i="11"/>
  <c r="CG62" i="11"/>
  <c r="CF62" i="11"/>
  <c r="CD62" i="11"/>
  <c r="BL62" i="11"/>
  <c r="BK62" i="11"/>
  <c r="BJ62" i="11"/>
  <c r="BI62" i="11"/>
  <c r="BH62" i="11"/>
  <c r="BG62" i="11"/>
  <c r="BF62" i="11"/>
  <c r="BE62" i="11"/>
  <c r="BD62" i="11"/>
  <c r="BC62" i="11"/>
  <c r="BB62" i="11"/>
  <c r="BA62" i="11"/>
  <c r="AZ62" i="11"/>
  <c r="AY62" i="11"/>
  <c r="AX62" i="11"/>
  <c r="AW62" i="11"/>
  <c r="AV62" i="11"/>
  <c r="AU62" i="11"/>
  <c r="AT62" i="11"/>
  <c r="AS62" i="11"/>
  <c r="AR62" i="11"/>
  <c r="AQ62" i="11"/>
  <c r="AP62" i="11"/>
  <c r="AO62" i="11"/>
  <c r="AN62" i="11"/>
  <c r="AM62" i="11"/>
  <c r="AL62" i="11"/>
  <c r="AK62" i="11"/>
  <c r="AJ62" i="11"/>
  <c r="AI62" i="11"/>
  <c r="AH62" i="11"/>
  <c r="AG62" i="11"/>
  <c r="AF62" i="11"/>
  <c r="AE62" i="11"/>
  <c r="AD62" i="11"/>
  <c r="AC62" i="11"/>
  <c r="AB62" i="11"/>
  <c r="AA62" i="11"/>
  <c r="Z62" i="11"/>
  <c r="Y62" i="11"/>
  <c r="X62" i="11"/>
  <c r="W62" i="11"/>
  <c r="V62" i="11"/>
  <c r="U62" i="11"/>
  <c r="T62" i="11"/>
  <c r="S62" i="11"/>
  <c r="R62" i="11"/>
  <c r="Q62" i="11"/>
  <c r="P62" i="11"/>
  <c r="O62" i="11"/>
  <c r="N62" i="11"/>
  <c r="M62" i="11"/>
  <c r="L62" i="11"/>
  <c r="K62" i="11"/>
  <c r="J62" i="11"/>
  <c r="I62" i="11"/>
  <c r="H62" i="11"/>
  <c r="G62" i="11"/>
  <c r="D62" i="11"/>
  <c r="C62" i="11"/>
  <c r="B62" i="11"/>
  <c r="A62" i="11"/>
  <c r="HB61" i="11"/>
  <c r="GD60" i="11"/>
  <c r="GC60" i="11"/>
  <c r="FZ60" i="11"/>
  <c r="FY60" i="11"/>
  <c r="FX60" i="11"/>
  <c r="FW60" i="11"/>
  <c r="FV60" i="11"/>
  <c r="FU60" i="11"/>
  <c r="FT60" i="11"/>
  <c r="FS60" i="11"/>
  <c r="FR60" i="11"/>
  <c r="FQ60" i="11"/>
  <c r="FP60" i="11"/>
  <c r="FO60" i="11"/>
  <c r="FN60" i="11"/>
  <c r="FM60" i="11"/>
  <c r="FL60" i="11"/>
  <c r="FK60" i="11"/>
  <c r="FJ60" i="11"/>
  <c r="FI60" i="11"/>
  <c r="FH60" i="11"/>
  <c r="FG60" i="11"/>
  <c r="FF60" i="11"/>
  <c r="FE60" i="11"/>
  <c r="FD60" i="11"/>
  <c r="FC60" i="11"/>
  <c r="FB60" i="11"/>
  <c r="FA60" i="11"/>
  <c r="EZ60" i="11"/>
  <c r="EY60" i="11"/>
  <c r="EX60" i="11"/>
  <c r="EW60" i="11"/>
  <c r="EV60" i="11"/>
  <c r="EU60" i="11"/>
  <c r="ET60" i="11"/>
  <c r="ES60" i="11"/>
  <c r="ER60" i="11"/>
  <c r="EQ60" i="11"/>
  <c r="EP60" i="11"/>
  <c r="EO60" i="11"/>
  <c r="EN60" i="11"/>
  <c r="EM60" i="11"/>
  <c r="EL60" i="11"/>
  <c r="EK60" i="11"/>
  <c r="EJ60" i="11"/>
  <c r="EI60" i="11"/>
  <c r="EH60" i="11"/>
  <c r="EG60" i="11"/>
  <c r="EF60" i="11"/>
  <c r="EE60" i="11"/>
  <c r="ED60" i="11"/>
  <c r="EC60" i="11"/>
  <c r="EB60" i="11"/>
  <c r="EA60" i="11"/>
  <c r="DZ60" i="11"/>
  <c r="DY60" i="11"/>
  <c r="DX60" i="11"/>
  <c r="DW60" i="11"/>
  <c r="DV60" i="11"/>
  <c r="DU60" i="11"/>
  <c r="DT60" i="11"/>
  <c r="DS60" i="11"/>
  <c r="DR60" i="11"/>
  <c r="DQ60" i="11"/>
  <c r="DP60" i="11"/>
  <c r="DO60" i="11"/>
  <c r="DN60" i="11"/>
  <c r="DM60" i="11"/>
  <c r="DL60" i="11"/>
  <c r="DK60" i="11"/>
  <c r="DJ60" i="11"/>
  <c r="DI60" i="11"/>
  <c r="DH60" i="11"/>
  <c r="DG60" i="11"/>
  <c r="DF60" i="11"/>
  <c r="DB60" i="11"/>
  <c r="DA60" i="11"/>
  <c r="CZ60" i="11"/>
  <c r="CY60" i="11"/>
  <c r="CX60" i="11"/>
  <c r="CW60" i="11"/>
  <c r="CV60" i="11"/>
  <c r="CU60" i="11"/>
  <c r="CT60" i="11"/>
  <c r="CS60" i="11"/>
  <c r="CR60" i="11"/>
  <c r="CQ60" i="11"/>
  <c r="CP60" i="11"/>
  <c r="CO60" i="11"/>
  <c r="CN60" i="11"/>
  <c r="CM60" i="11"/>
  <c r="CG60" i="11"/>
  <c r="CF60" i="11"/>
  <c r="CD60" i="11"/>
  <c r="BL60" i="11"/>
  <c r="BK60" i="11"/>
  <c r="BJ60" i="11"/>
  <c r="BI60" i="11"/>
  <c r="BH60" i="11"/>
  <c r="BG60" i="11"/>
  <c r="BF60" i="11"/>
  <c r="BE60" i="11"/>
  <c r="BD60" i="11"/>
  <c r="BC60" i="11"/>
  <c r="BB60" i="11"/>
  <c r="BA60" i="11"/>
  <c r="AZ60" i="11"/>
  <c r="AY60" i="11"/>
  <c r="AX60" i="11"/>
  <c r="AW60" i="11"/>
  <c r="AV60" i="11"/>
  <c r="AU60" i="11"/>
  <c r="AT60" i="11"/>
  <c r="AS60" i="11"/>
  <c r="AR60" i="11"/>
  <c r="AQ60" i="11"/>
  <c r="AP60" i="11"/>
  <c r="AO60" i="11"/>
  <c r="AN60" i="11"/>
  <c r="AM60" i="11"/>
  <c r="AL60" i="11"/>
  <c r="AK60" i="11"/>
  <c r="AJ60" i="11"/>
  <c r="AI60" i="11"/>
  <c r="AH60" i="11"/>
  <c r="AG60" i="11"/>
  <c r="AF60" i="11"/>
  <c r="AE60" i="11"/>
  <c r="AD60" i="11"/>
  <c r="AC60" i="11"/>
  <c r="AB60" i="11"/>
  <c r="AA60" i="11"/>
  <c r="Z60" i="11"/>
  <c r="Y60" i="11"/>
  <c r="X60" i="11"/>
  <c r="W60" i="11"/>
  <c r="V60" i="11"/>
  <c r="U60" i="11"/>
  <c r="T60" i="11"/>
  <c r="S60" i="11"/>
  <c r="R60" i="11"/>
  <c r="Q60" i="11"/>
  <c r="P60" i="11"/>
  <c r="O60" i="11"/>
  <c r="N60" i="11"/>
  <c r="M60" i="11"/>
  <c r="L60" i="11"/>
  <c r="K60" i="11"/>
  <c r="J60" i="11"/>
  <c r="I60" i="11"/>
  <c r="H60" i="11"/>
  <c r="G60" i="11"/>
  <c r="D60" i="11"/>
  <c r="B60" i="11"/>
  <c r="A60" i="11"/>
  <c r="HB59" i="11"/>
  <c r="GD58" i="11"/>
  <c r="GC58" i="11"/>
  <c r="FZ58" i="11"/>
  <c r="FY58" i="11"/>
  <c r="FX58" i="11"/>
  <c r="FW58" i="11"/>
  <c r="FV58" i="11"/>
  <c r="FU58" i="11"/>
  <c r="FT58" i="11"/>
  <c r="FS58" i="11"/>
  <c r="FR58" i="11"/>
  <c r="FQ58" i="11"/>
  <c r="FP58" i="11"/>
  <c r="FO58" i="11"/>
  <c r="FN58" i="11"/>
  <c r="FM58" i="11"/>
  <c r="FL58" i="11"/>
  <c r="FK58" i="11"/>
  <c r="FJ58" i="11"/>
  <c r="FI58" i="11"/>
  <c r="FH58" i="11"/>
  <c r="FG58" i="11"/>
  <c r="FF58" i="11"/>
  <c r="FE58" i="11"/>
  <c r="FD58" i="11"/>
  <c r="FC58" i="11"/>
  <c r="FB58" i="11"/>
  <c r="FA58" i="11"/>
  <c r="EZ58" i="11"/>
  <c r="EY58" i="11"/>
  <c r="EX58" i="11"/>
  <c r="EW58" i="11"/>
  <c r="EV58" i="11"/>
  <c r="EU58" i="11"/>
  <c r="ET58" i="11"/>
  <c r="ES58" i="11"/>
  <c r="ER58" i="11"/>
  <c r="EQ58" i="11"/>
  <c r="EP58" i="11"/>
  <c r="EO58" i="11"/>
  <c r="EN58" i="11"/>
  <c r="EM58" i="11"/>
  <c r="EL58" i="11"/>
  <c r="EK58" i="11"/>
  <c r="EJ58" i="11"/>
  <c r="EI58" i="11"/>
  <c r="EH58" i="11"/>
  <c r="EG58" i="11"/>
  <c r="EF58" i="11"/>
  <c r="EE58" i="11"/>
  <c r="ED58" i="11"/>
  <c r="EC58" i="11"/>
  <c r="EB58" i="11"/>
  <c r="EA58" i="11"/>
  <c r="DZ58" i="11"/>
  <c r="DY58" i="11"/>
  <c r="DX58" i="11"/>
  <c r="DW58" i="11"/>
  <c r="DV58" i="11"/>
  <c r="DU58" i="11"/>
  <c r="DT58" i="11"/>
  <c r="DS58" i="11"/>
  <c r="DR58" i="11"/>
  <c r="DQ58" i="11"/>
  <c r="DP58" i="11"/>
  <c r="DO58" i="11"/>
  <c r="DN58" i="11"/>
  <c r="DM58" i="11"/>
  <c r="DL58" i="11"/>
  <c r="DK58" i="11"/>
  <c r="DJ58" i="11"/>
  <c r="DI58" i="11"/>
  <c r="DH58" i="11"/>
  <c r="DG58" i="11"/>
  <c r="DF58" i="11"/>
  <c r="DB58" i="11"/>
  <c r="DA58" i="11"/>
  <c r="CZ58" i="11"/>
  <c r="CY58" i="11"/>
  <c r="CX58" i="11"/>
  <c r="CV58" i="11"/>
  <c r="CU58" i="11"/>
  <c r="CT58" i="11"/>
  <c r="CS58" i="11"/>
  <c r="CR58" i="11"/>
  <c r="CQ58" i="11"/>
  <c r="CP58" i="11"/>
  <c r="CO58" i="11"/>
  <c r="CN58" i="11"/>
  <c r="CM58" i="11"/>
  <c r="CG58" i="11"/>
  <c r="CE58" i="11"/>
  <c r="CC58" i="11"/>
  <c r="CB58" i="11"/>
  <c r="BY58" i="11"/>
  <c r="BL58" i="11"/>
  <c r="BK58" i="11"/>
  <c r="BJ58" i="11"/>
  <c r="BI58" i="11"/>
  <c r="BH58" i="11"/>
  <c r="BG58" i="11"/>
  <c r="BF58" i="11"/>
  <c r="BE58" i="11"/>
  <c r="BD58" i="11"/>
  <c r="BC58" i="11"/>
  <c r="AZ58" i="11"/>
  <c r="AY58" i="11"/>
  <c r="AX58" i="11"/>
  <c r="AW58" i="11"/>
  <c r="AV58" i="11"/>
  <c r="AU58" i="11"/>
  <c r="AT58" i="11"/>
  <c r="AS58" i="11"/>
  <c r="AR58" i="11"/>
  <c r="AQ58" i="11"/>
  <c r="AP58" i="11"/>
  <c r="AO58" i="11"/>
  <c r="AN58" i="11"/>
  <c r="AM58" i="11"/>
  <c r="AL58" i="11"/>
  <c r="AK58" i="11"/>
  <c r="AJ58" i="11"/>
  <c r="AI58" i="11"/>
  <c r="AH58" i="11"/>
  <c r="AG58" i="11"/>
  <c r="AF58" i="11"/>
  <c r="AE58" i="11"/>
  <c r="AD58" i="11"/>
  <c r="AC58" i="11"/>
  <c r="AB58" i="11"/>
  <c r="AA58" i="11"/>
  <c r="Z58" i="11"/>
  <c r="Y58" i="11"/>
  <c r="X58" i="11"/>
  <c r="W58" i="11"/>
  <c r="V58" i="11"/>
  <c r="U58" i="11"/>
  <c r="T58" i="11"/>
  <c r="S58" i="11"/>
  <c r="R58" i="11"/>
  <c r="Q58" i="11"/>
  <c r="P58" i="11"/>
  <c r="O58" i="11"/>
  <c r="N58" i="11"/>
  <c r="M58" i="11"/>
  <c r="L58" i="11"/>
  <c r="K58" i="11"/>
  <c r="J58" i="11"/>
  <c r="I58" i="11"/>
  <c r="H58" i="11"/>
  <c r="G58" i="11"/>
  <c r="E58" i="11"/>
  <c r="D58" i="11"/>
  <c r="B58" i="11"/>
  <c r="A58" i="11"/>
  <c r="HB57" i="11"/>
  <c r="GD56" i="11"/>
  <c r="FR56" i="11"/>
  <c r="FQ56" i="11"/>
  <c r="FM56" i="11"/>
  <c r="FL56" i="11"/>
  <c r="FK56" i="11"/>
  <c r="FJ56" i="11"/>
  <c r="FI56" i="11"/>
  <c r="FH56" i="11"/>
  <c r="FG56" i="11"/>
  <c r="FF56" i="11"/>
  <c r="FE56" i="11"/>
  <c r="FD56" i="11"/>
  <c r="FC56" i="11"/>
  <c r="FB56" i="11"/>
  <c r="FA56" i="11"/>
  <c r="EZ56" i="11"/>
  <c r="EY56" i="11"/>
  <c r="EX56" i="11"/>
  <c r="EW56" i="11"/>
  <c r="EV56" i="11"/>
  <c r="EU56" i="11"/>
  <c r="ET56" i="11"/>
  <c r="ES56" i="11"/>
  <c r="ER56" i="11"/>
  <c r="EQ56" i="11"/>
  <c r="EP56" i="11"/>
  <c r="EO56" i="11"/>
  <c r="EN56" i="11"/>
  <c r="EM56" i="11"/>
  <c r="EL56" i="11"/>
  <c r="EK56" i="11"/>
  <c r="EJ56" i="11"/>
  <c r="EI56" i="11"/>
  <c r="EH56" i="11"/>
  <c r="EG56" i="11"/>
  <c r="EF56" i="11"/>
  <c r="EE56" i="11"/>
  <c r="ED56" i="11"/>
  <c r="EC56" i="11"/>
  <c r="EB56" i="11"/>
  <c r="EA56" i="11"/>
  <c r="DZ56" i="11"/>
  <c r="DY56" i="11"/>
  <c r="DX56" i="11"/>
  <c r="DW56" i="11"/>
  <c r="DV56" i="11"/>
  <c r="DU56" i="11"/>
  <c r="DT56" i="11"/>
  <c r="DS56" i="11"/>
  <c r="DR56" i="11"/>
  <c r="DQ56" i="11"/>
  <c r="DP56" i="11"/>
  <c r="DO56" i="11"/>
  <c r="DN56" i="11"/>
  <c r="DM56" i="11"/>
  <c r="DL56" i="11"/>
  <c r="DK56" i="11"/>
  <c r="DJ56" i="11"/>
  <c r="DI56" i="11"/>
  <c r="DH56" i="11"/>
  <c r="DG56" i="11"/>
  <c r="DB56" i="11"/>
  <c r="DA56" i="11"/>
  <c r="CZ56" i="11"/>
  <c r="CY56" i="11"/>
  <c r="CX56" i="11"/>
  <c r="CV56" i="11"/>
  <c r="CU56" i="11"/>
  <c r="CT56" i="11"/>
  <c r="CS56" i="11"/>
  <c r="CR56" i="11"/>
  <c r="CQ56" i="11"/>
  <c r="CP56" i="11"/>
  <c r="CO56" i="11"/>
  <c r="CN56" i="11"/>
  <c r="CM56" i="11"/>
  <c r="CG56" i="11"/>
  <c r="CD56" i="11"/>
  <c r="CC56" i="11"/>
  <c r="CA56" i="11"/>
  <c r="BY56" i="11"/>
  <c r="BL56" i="11"/>
  <c r="BK56" i="11"/>
  <c r="BJ56" i="11"/>
  <c r="BI56" i="11"/>
  <c r="BH56" i="11"/>
  <c r="BG56" i="11"/>
  <c r="BF56" i="11"/>
  <c r="BE56" i="11"/>
  <c r="BD56" i="11"/>
  <c r="BC56" i="11"/>
  <c r="AZ56" i="11"/>
  <c r="AY56" i="11"/>
  <c r="AX56" i="11"/>
  <c r="AT56" i="11"/>
  <c r="AS56" i="11"/>
  <c r="AR56" i="11"/>
  <c r="AQ56" i="11"/>
  <c r="AP56" i="11"/>
  <c r="AO56" i="11"/>
  <c r="AN56" i="11"/>
  <c r="AM56" i="11"/>
  <c r="AL56" i="11"/>
  <c r="AK56" i="11"/>
  <c r="AJ56" i="11"/>
  <c r="AI56" i="11"/>
  <c r="AH56" i="11"/>
  <c r="AG56" i="11"/>
  <c r="AF56" i="11"/>
  <c r="AE56" i="11"/>
  <c r="AD56" i="11"/>
  <c r="AC56" i="11"/>
  <c r="AB56" i="11"/>
  <c r="AA56" i="11"/>
  <c r="Z56" i="11"/>
  <c r="Y56" i="11"/>
  <c r="X56" i="11"/>
  <c r="W56" i="11"/>
  <c r="V56" i="11"/>
  <c r="U56" i="11"/>
  <c r="T56" i="11"/>
  <c r="S56" i="11"/>
  <c r="R56" i="11"/>
  <c r="Q56" i="11"/>
  <c r="P56" i="11"/>
  <c r="O56" i="11"/>
  <c r="N56" i="11"/>
  <c r="M56" i="11"/>
  <c r="L56" i="11"/>
  <c r="K56" i="11"/>
  <c r="J56" i="11"/>
  <c r="I56" i="11"/>
  <c r="H56" i="11"/>
  <c r="G56" i="11"/>
  <c r="E56" i="11"/>
  <c r="D56" i="11"/>
  <c r="C56" i="11"/>
  <c r="B56" i="11"/>
  <c r="A56" i="11"/>
  <c r="HB55" i="11"/>
  <c r="GD54" i="11"/>
  <c r="GC54" i="11"/>
  <c r="FZ54" i="11"/>
  <c r="FY54" i="11"/>
  <c r="FX54" i="11"/>
  <c r="FW54" i="11"/>
  <c r="FV54" i="11"/>
  <c r="FU54" i="11"/>
  <c r="FT54" i="11"/>
  <c r="FS54" i="11"/>
  <c r="FR54" i="11"/>
  <c r="FQ54" i="11"/>
  <c r="FM54" i="11"/>
  <c r="FL54" i="11"/>
  <c r="FK54" i="11"/>
  <c r="FJ54" i="11"/>
  <c r="FI54" i="11"/>
  <c r="FH54" i="11"/>
  <c r="FG54" i="11"/>
  <c r="FF54" i="11"/>
  <c r="FE54" i="11"/>
  <c r="FD54" i="11"/>
  <c r="FC54" i="11"/>
  <c r="FB54" i="11"/>
  <c r="FA54" i="11"/>
  <c r="EZ54" i="11"/>
  <c r="EY54" i="11"/>
  <c r="EX54" i="11"/>
  <c r="EW54" i="11"/>
  <c r="EV54" i="11"/>
  <c r="EU54" i="11"/>
  <c r="ET54" i="11"/>
  <c r="ES54" i="11"/>
  <c r="ER54" i="11"/>
  <c r="EQ54" i="11"/>
  <c r="EP54" i="11"/>
  <c r="EO54" i="11"/>
  <c r="EN54" i="11"/>
  <c r="EM54" i="11"/>
  <c r="EL54" i="11"/>
  <c r="EK54" i="11"/>
  <c r="EJ54" i="11"/>
  <c r="EI54" i="11"/>
  <c r="EH54" i="11"/>
  <c r="EG54" i="11"/>
  <c r="EF54" i="11"/>
  <c r="EE54" i="11"/>
  <c r="ED54" i="11"/>
  <c r="EC54" i="11"/>
  <c r="EB54" i="11"/>
  <c r="EA54" i="11"/>
  <c r="DZ54" i="11"/>
  <c r="DY54" i="11"/>
  <c r="DX54" i="11"/>
  <c r="DW54" i="11"/>
  <c r="DV54" i="11"/>
  <c r="DU54" i="11"/>
  <c r="DT54" i="11"/>
  <c r="DS54" i="11"/>
  <c r="DR54" i="11"/>
  <c r="DQ54" i="11"/>
  <c r="DP54" i="11"/>
  <c r="DO54" i="11"/>
  <c r="DN54" i="11"/>
  <c r="DM54" i="11"/>
  <c r="DL54" i="11"/>
  <c r="DK54" i="11"/>
  <c r="DJ54" i="11"/>
  <c r="DI54" i="11"/>
  <c r="DH54" i="11"/>
  <c r="DG54" i="11"/>
  <c r="DF54" i="11"/>
  <c r="DB54" i="11"/>
  <c r="DA54" i="11"/>
  <c r="CZ54" i="11"/>
  <c r="CY54" i="11"/>
  <c r="CX54" i="11"/>
  <c r="CW54" i="11"/>
  <c r="CV54" i="11"/>
  <c r="CU54" i="11"/>
  <c r="CT54" i="11"/>
  <c r="CS54" i="11"/>
  <c r="CR54" i="11"/>
  <c r="CQ54" i="11"/>
  <c r="CP54" i="11"/>
  <c r="CO54" i="11"/>
  <c r="CN54" i="11"/>
  <c r="CM54" i="11"/>
  <c r="CG54" i="11"/>
  <c r="CF54" i="11"/>
  <c r="CD54" i="11"/>
  <c r="CC54" i="11"/>
  <c r="CA54" i="11"/>
  <c r="BY54" i="11"/>
  <c r="BL54" i="11"/>
  <c r="BK54" i="11"/>
  <c r="BJ54" i="11"/>
  <c r="BI54" i="11"/>
  <c r="BH54" i="11"/>
  <c r="BG54" i="11"/>
  <c r="BF54" i="11"/>
  <c r="BE54" i="11"/>
  <c r="BD54" i="11"/>
  <c r="BC54" i="11"/>
  <c r="BB54" i="11"/>
  <c r="BA54" i="11"/>
  <c r="AZ54" i="11"/>
  <c r="AY54" i="11"/>
  <c r="AX54" i="11"/>
  <c r="AW54" i="11"/>
  <c r="AV54" i="11"/>
  <c r="AU54" i="11"/>
  <c r="AT54" i="11"/>
  <c r="AS54" i="11"/>
  <c r="AR54" i="11"/>
  <c r="AQ54" i="11"/>
  <c r="AP54" i="11"/>
  <c r="AO54" i="11"/>
  <c r="AN54" i="11"/>
  <c r="AM54" i="11"/>
  <c r="AL54" i="11"/>
  <c r="AK54" i="11"/>
  <c r="AJ54" i="11"/>
  <c r="AI54" i="11"/>
  <c r="AH54" i="11"/>
  <c r="AG54" i="11"/>
  <c r="AF54" i="11"/>
  <c r="AE54" i="11"/>
  <c r="AD54" i="11"/>
  <c r="AC54" i="11"/>
  <c r="AB54" i="11"/>
  <c r="AA54" i="11"/>
  <c r="Z54" i="11"/>
  <c r="Y54" i="11"/>
  <c r="X54" i="11"/>
  <c r="W54" i="11"/>
  <c r="V54" i="11"/>
  <c r="U54" i="11"/>
  <c r="T54" i="11"/>
  <c r="S54" i="11"/>
  <c r="R54" i="11"/>
  <c r="Q54" i="11"/>
  <c r="P54" i="11"/>
  <c r="O54" i="11"/>
  <c r="N54" i="11"/>
  <c r="M54" i="11"/>
  <c r="L54" i="11"/>
  <c r="K54" i="11"/>
  <c r="J54" i="11"/>
  <c r="I54" i="11"/>
  <c r="H54" i="11"/>
  <c r="G54" i="11"/>
  <c r="D54" i="11"/>
  <c r="C54" i="11"/>
  <c r="B54" i="11"/>
  <c r="A54" i="11"/>
  <c r="HB53" i="11"/>
  <c r="FS52" i="11"/>
  <c r="FR52" i="11"/>
  <c r="FQ52" i="11"/>
  <c r="FM52" i="11"/>
  <c r="FL52" i="11"/>
  <c r="FK52" i="11"/>
  <c r="FJ52" i="11"/>
  <c r="FI52" i="11"/>
  <c r="FH52" i="11"/>
  <c r="FG52" i="11"/>
  <c r="FF52" i="11"/>
  <c r="FE52" i="11"/>
  <c r="FD52" i="11"/>
  <c r="FC52" i="11"/>
  <c r="FB52" i="11"/>
  <c r="FA52" i="11"/>
  <c r="EZ52" i="11"/>
  <c r="EY52" i="11"/>
  <c r="EX52" i="11"/>
  <c r="EW52" i="11"/>
  <c r="EV52" i="11"/>
  <c r="EU52" i="11"/>
  <c r="ET52" i="11"/>
  <c r="ES52" i="11"/>
  <c r="ER52" i="11"/>
  <c r="EQ52" i="11"/>
  <c r="EP52" i="11"/>
  <c r="EO52" i="11"/>
  <c r="EN52" i="11"/>
  <c r="EM52" i="11"/>
  <c r="EL52" i="11"/>
  <c r="EK52" i="11"/>
  <c r="EJ52" i="11"/>
  <c r="EI52" i="11"/>
  <c r="EH52" i="11"/>
  <c r="EG52" i="11"/>
  <c r="EF52" i="11"/>
  <c r="EE52" i="11"/>
  <c r="ED52" i="11"/>
  <c r="EC52" i="11"/>
  <c r="EB52" i="11"/>
  <c r="EA52" i="11"/>
  <c r="DZ52" i="11"/>
  <c r="DY52" i="11"/>
  <c r="DX52" i="11"/>
  <c r="DW52" i="11"/>
  <c r="DV52" i="11"/>
  <c r="DU52" i="11"/>
  <c r="DT52" i="11"/>
  <c r="DS52" i="11"/>
  <c r="DR52" i="11"/>
  <c r="DQ52" i="11"/>
  <c r="DP52" i="11"/>
  <c r="DO52" i="11"/>
  <c r="DN52" i="11"/>
  <c r="DM52" i="11"/>
  <c r="DL52" i="11"/>
  <c r="DK52" i="11"/>
  <c r="DJ52" i="11"/>
  <c r="DI52" i="11"/>
  <c r="DH52" i="11"/>
  <c r="DG52" i="11"/>
  <c r="DB52" i="11"/>
  <c r="DA52" i="11"/>
  <c r="CZ52" i="11"/>
  <c r="CY52" i="11"/>
  <c r="CX52" i="11"/>
  <c r="CV52" i="11"/>
  <c r="CU52" i="11"/>
  <c r="CT52" i="11"/>
  <c r="CS52" i="11"/>
  <c r="CR52" i="11"/>
  <c r="CQ52" i="11"/>
  <c r="CP52" i="11"/>
  <c r="CO52" i="11"/>
  <c r="CN52" i="11"/>
  <c r="CM52" i="11"/>
  <c r="CE52" i="11"/>
  <c r="CC52" i="11"/>
  <c r="BL52" i="11"/>
  <c r="BK52" i="11"/>
  <c r="BJ52" i="11"/>
  <c r="BI52" i="11"/>
  <c r="BH52" i="11"/>
  <c r="BG52" i="11"/>
  <c r="BF52" i="11"/>
  <c r="BE52" i="11"/>
  <c r="BD52" i="11"/>
  <c r="BC52" i="11"/>
  <c r="BA52" i="11"/>
  <c r="AZ52" i="11"/>
  <c r="AY52" i="11"/>
  <c r="AX52" i="11"/>
  <c r="AT52" i="11"/>
  <c r="AS52" i="11"/>
  <c r="AR52" i="11"/>
  <c r="AP52" i="11"/>
  <c r="AN52" i="11"/>
  <c r="AM52" i="11"/>
  <c r="AK52" i="11"/>
  <c r="AJ52" i="11"/>
  <c r="AI52" i="11"/>
  <c r="AH52" i="11"/>
  <c r="AG52" i="11"/>
  <c r="AF52" i="11"/>
  <c r="AE52" i="11"/>
  <c r="AD52" i="11"/>
  <c r="AC52" i="11"/>
  <c r="AB52" i="11"/>
  <c r="AA52" i="11"/>
  <c r="Z52" i="11"/>
  <c r="Y52" i="11"/>
  <c r="X52" i="11"/>
  <c r="W52" i="11"/>
  <c r="V52" i="11"/>
  <c r="U52" i="11"/>
  <c r="T52" i="11"/>
  <c r="S52" i="11"/>
  <c r="R52" i="11"/>
  <c r="Q52" i="11"/>
  <c r="N52" i="11"/>
  <c r="M52" i="11"/>
  <c r="L52" i="11"/>
  <c r="E52" i="11"/>
  <c r="D52" i="11"/>
  <c r="C52" i="11"/>
  <c r="B52" i="11"/>
  <c r="A52" i="11"/>
  <c r="HB51" i="11"/>
  <c r="GD48" i="11"/>
  <c r="GC48" i="11"/>
  <c r="FZ48" i="11"/>
  <c r="FY48" i="11"/>
  <c r="FX48" i="11"/>
  <c r="FW48" i="11"/>
  <c r="FV48" i="11"/>
  <c r="FU48" i="11"/>
  <c r="FT48" i="11"/>
  <c r="FS48" i="11"/>
  <c r="FR48" i="11"/>
  <c r="FQ48" i="11"/>
  <c r="FP48" i="11"/>
  <c r="FO48" i="11"/>
  <c r="FN48" i="11"/>
  <c r="FM48" i="11"/>
  <c r="FL48" i="11"/>
  <c r="FK48" i="11"/>
  <c r="FJ48" i="11"/>
  <c r="FI48" i="11"/>
  <c r="FH48" i="11"/>
  <c r="FG48" i="11"/>
  <c r="FF48" i="11"/>
  <c r="FE48" i="11"/>
  <c r="FD48" i="11"/>
  <c r="FC48" i="11"/>
  <c r="FB48" i="11"/>
  <c r="FA48" i="11"/>
  <c r="EZ48" i="11"/>
  <c r="EY48" i="11"/>
  <c r="EX48" i="11"/>
  <c r="EW48" i="11"/>
  <c r="EV48" i="11"/>
  <c r="EU48" i="11"/>
  <c r="ET48" i="11"/>
  <c r="ES48" i="11"/>
  <c r="ER48" i="11"/>
  <c r="EQ48" i="11"/>
  <c r="EP48" i="11"/>
  <c r="EO48" i="11"/>
  <c r="EN48" i="11"/>
  <c r="EM48" i="11"/>
  <c r="EL48" i="11"/>
  <c r="EK48" i="11"/>
  <c r="EJ48" i="11"/>
  <c r="EI48" i="11"/>
  <c r="EH48" i="11"/>
  <c r="EG48" i="11"/>
  <c r="EF48" i="11"/>
  <c r="EE48" i="11"/>
  <c r="ED48" i="11"/>
  <c r="EC48" i="11"/>
  <c r="EB48" i="11"/>
  <c r="EA48" i="11"/>
  <c r="DZ48" i="11"/>
  <c r="DY48" i="11"/>
  <c r="DX48" i="11"/>
  <c r="DW48" i="11"/>
  <c r="DV48" i="11"/>
  <c r="DU48" i="11"/>
  <c r="DT48" i="11"/>
  <c r="DS48" i="11"/>
  <c r="DR48" i="11"/>
  <c r="DQ48" i="11"/>
  <c r="DP48" i="11"/>
  <c r="DO48" i="11"/>
  <c r="DN48" i="11"/>
  <c r="DM48" i="11"/>
  <c r="DL48" i="11"/>
  <c r="DK48" i="11"/>
  <c r="DJ48" i="11"/>
  <c r="DI48" i="11"/>
  <c r="DH48" i="11"/>
  <c r="DG48" i="11"/>
  <c r="DF48" i="11"/>
  <c r="DB48" i="11"/>
  <c r="DA48" i="11"/>
  <c r="CZ48" i="11"/>
  <c r="CY48" i="11"/>
  <c r="CX48" i="11"/>
  <c r="CW48" i="11"/>
  <c r="CV48" i="11"/>
  <c r="CU48" i="11"/>
  <c r="CT48" i="11"/>
  <c r="CS48" i="11"/>
  <c r="CR48" i="11"/>
  <c r="CQ48" i="11"/>
  <c r="CP48" i="11"/>
  <c r="CO48" i="11"/>
  <c r="CN48" i="11"/>
  <c r="CM48" i="11"/>
  <c r="CG48" i="11"/>
  <c r="CE48" i="11"/>
  <c r="CD48" i="11"/>
  <c r="BL48" i="11"/>
  <c r="BK48" i="11"/>
  <c r="BJ48" i="11"/>
  <c r="BI48" i="11"/>
  <c r="BH48" i="11"/>
  <c r="BG48" i="11"/>
  <c r="BF48" i="11"/>
  <c r="BE48" i="11"/>
  <c r="BD48" i="11"/>
  <c r="BC48" i="11"/>
  <c r="BB48" i="11"/>
  <c r="BA48" i="11"/>
  <c r="AZ48" i="11"/>
  <c r="AY48" i="11"/>
  <c r="AX48" i="11"/>
  <c r="AW48" i="11"/>
  <c r="AV48" i="11"/>
  <c r="AU48" i="11"/>
  <c r="AT48" i="11"/>
  <c r="AS48" i="11"/>
  <c r="AR48" i="11"/>
  <c r="AQ48" i="11"/>
  <c r="AP48" i="11"/>
  <c r="AO48" i="11"/>
  <c r="AN48" i="11"/>
  <c r="AM48" i="11"/>
  <c r="AL48" i="11"/>
  <c r="AK48" i="11"/>
  <c r="AJ48" i="11"/>
  <c r="AI48" i="11"/>
  <c r="AH48" i="11"/>
  <c r="AG48" i="11"/>
  <c r="AF48" i="11"/>
  <c r="AE48" i="11"/>
  <c r="AD48" i="11"/>
  <c r="AC48" i="11"/>
  <c r="AB48" i="11"/>
  <c r="AA48" i="11"/>
  <c r="Z48" i="11"/>
  <c r="Y48" i="11"/>
  <c r="X48" i="11"/>
  <c r="W48" i="11"/>
  <c r="V48" i="11"/>
  <c r="U48" i="11"/>
  <c r="T48" i="11"/>
  <c r="S48" i="11"/>
  <c r="R48" i="11"/>
  <c r="Q48" i="11"/>
  <c r="P48" i="11"/>
  <c r="O48" i="11"/>
  <c r="N48" i="11"/>
  <c r="M48" i="11"/>
  <c r="L48" i="11"/>
  <c r="K48" i="11"/>
  <c r="J48" i="11"/>
  <c r="I48" i="11"/>
  <c r="H48" i="11"/>
  <c r="G48" i="11"/>
  <c r="D48" i="11"/>
  <c r="C48" i="11"/>
  <c r="B48" i="11"/>
  <c r="A48" i="11"/>
  <c r="HB47" i="11"/>
  <c r="FZ46" i="11"/>
  <c r="FY46" i="11"/>
  <c r="FX46" i="11"/>
  <c r="FW46" i="11"/>
  <c r="FV46" i="11"/>
  <c r="FU46" i="11"/>
  <c r="FT46" i="11"/>
  <c r="FS46" i="11"/>
  <c r="FR46" i="11"/>
  <c r="FQ46" i="11"/>
  <c r="FM46" i="11"/>
  <c r="FL46" i="11"/>
  <c r="FK46" i="11"/>
  <c r="FJ46" i="11"/>
  <c r="FI46" i="11"/>
  <c r="FH46" i="11"/>
  <c r="FG46" i="11"/>
  <c r="FF46" i="11"/>
  <c r="FE46" i="11"/>
  <c r="FD46" i="11"/>
  <c r="FC46" i="11"/>
  <c r="FB46" i="11"/>
  <c r="FA46" i="11"/>
  <c r="EZ46" i="11"/>
  <c r="EY46" i="11"/>
  <c r="EX46" i="11"/>
  <c r="EW46" i="11"/>
  <c r="EV46" i="11"/>
  <c r="EU46" i="11"/>
  <c r="ET46" i="11"/>
  <c r="ES46" i="11"/>
  <c r="ER46" i="11"/>
  <c r="EQ46" i="11"/>
  <c r="EP46" i="11"/>
  <c r="EO46" i="11"/>
  <c r="EN46" i="11"/>
  <c r="EM46" i="11"/>
  <c r="EL46" i="11"/>
  <c r="EK46" i="11"/>
  <c r="EJ46" i="11"/>
  <c r="EI46" i="11"/>
  <c r="EH46" i="11"/>
  <c r="EG46" i="11"/>
  <c r="EF46" i="11"/>
  <c r="EE46" i="11"/>
  <c r="ED46" i="11"/>
  <c r="EC46" i="11"/>
  <c r="EB46" i="11"/>
  <c r="EA46" i="11"/>
  <c r="DZ46" i="11"/>
  <c r="DY46" i="11"/>
  <c r="DX46" i="11"/>
  <c r="DW46" i="11"/>
  <c r="DV46" i="11"/>
  <c r="DU46" i="11"/>
  <c r="DT46" i="11"/>
  <c r="DS46" i="11"/>
  <c r="DR46" i="11"/>
  <c r="DQ46" i="11"/>
  <c r="DP46" i="11"/>
  <c r="DO46" i="11"/>
  <c r="DN46" i="11"/>
  <c r="DM46" i="11"/>
  <c r="DL46" i="11"/>
  <c r="DK46" i="11"/>
  <c r="DJ46" i="11"/>
  <c r="DI46" i="11"/>
  <c r="DH46" i="11"/>
  <c r="DG46" i="11"/>
  <c r="DB46" i="11"/>
  <c r="DA46" i="11"/>
  <c r="CZ46" i="11"/>
  <c r="CY46" i="11"/>
  <c r="CX46" i="11"/>
  <c r="CV46" i="11"/>
  <c r="CU46" i="11"/>
  <c r="CT46" i="11"/>
  <c r="CS46" i="11"/>
  <c r="CR46" i="11"/>
  <c r="CQ46" i="11"/>
  <c r="CP46" i="11"/>
  <c r="CO46" i="11"/>
  <c r="CN46" i="11"/>
  <c r="CM46" i="11"/>
  <c r="CE46" i="11"/>
  <c r="CC46" i="11"/>
  <c r="CB46" i="11"/>
  <c r="CA46" i="11"/>
  <c r="BY46" i="11"/>
  <c r="BL46" i="11"/>
  <c r="BK46" i="11"/>
  <c r="BJ46" i="11"/>
  <c r="BI46" i="11"/>
  <c r="BH46" i="11"/>
  <c r="BG46" i="11"/>
  <c r="BF46" i="11"/>
  <c r="BE46" i="11"/>
  <c r="BD46" i="11"/>
  <c r="BC46" i="11"/>
  <c r="AZ46" i="11"/>
  <c r="AY46" i="11"/>
  <c r="AX46" i="11"/>
  <c r="AV46" i="11"/>
  <c r="AU46" i="11"/>
  <c r="AT46" i="11"/>
  <c r="AS46" i="11"/>
  <c r="AR46" i="11"/>
  <c r="AP46" i="11"/>
  <c r="AN46" i="11"/>
  <c r="AM46" i="11"/>
  <c r="AL46" i="11"/>
  <c r="AK46" i="11"/>
  <c r="AJ46" i="11"/>
  <c r="AI46" i="11"/>
  <c r="AH46" i="11"/>
  <c r="AG46" i="11"/>
  <c r="AF46" i="11"/>
  <c r="AE46" i="11"/>
  <c r="AD46" i="11"/>
  <c r="AC46" i="11"/>
  <c r="AB46" i="11"/>
  <c r="AA46" i="11"/>
  <c r="Z46" i="11"/>
  <c r="Y46" i="11"/>
  <c r="X46" i="11"/>
  <c r="W46" i="11"/>
  <c r="V46" i="11"/>
  <c r="U46" i="11"/>
  <c r="T46" i="11"/>
  <c r="S46" i="11"/>
  <c r="R46" i="11"/>
  <c r="Q46" i="11"/>
  <c r="P46" i="11"/>
  <c r="O46" i="11"/>
  <c r="N46" i="11"/>
  <c r="M46" i="11"/>
  <c r="K46" i="11"/>
  <c r="J46" i="11"/>
  <c r="I46" i="11"/>
  <c r="H46" i="11"/>
  <c r="G46" i="11"/>
  <c r="D46" i="11"/>
  <c r="C46" i="11"/>
  <c r="A46" i="11"/>
  <c r="HB45" i="11"/>
  <c r="GD44" i="11"/>
  <c r="FX44" i="11"/>
  <c r="FW44" i="11"/>
  <c r="FV44" i="11"/>
  <c r="FU44" i="11"/>
  <c r="FR44" i="11"/>
  <c r="FQ44" i="11"/>
  <c r="FM44" i="11"/>
  <c r="FL44" i="11"/>
  <c r="FK44" i="11"/>
  <c r="FJ44" i="11"/>
  <c r="FI44" i="11"/>
  <c r="FH44" i="11"/>
  <c r="FG44" i="11"/>
  <c r="FF44" i="11"/>
  <c r="FE44" i="11"/>
  <c r="FD44" i="11"/>
  <c r="FC44" i="11"/>
  <c r="FB44" i="11"/>
  <c r="FA44" i="11"/>
  <c r="EZ44" i="11"/>
  <c r="EY44" i="11"/>
  <c r="EX44" i="11"/>
  <c r="EW44" i="11"/>
  <c r="EV44" i="11"/>
  <c r="EU44" i="11"/>
  <c r="ET44" i="11"/>
  <c r="ES44" i="11"/>
  <c r="ER44" i="11"/>
  <c r="EQ44" i="11"/>
  <c r="EP44" i="11"/>
  <c r="EO44" i="11"/>
  <c r="EN44" i="11"/>
  <c r="EM44" i="11"/>
  <c r="EL44" i="11"/>
  <c r="EK44" i="11"/>
  <c r="EJ44" i="11"/>
  <c r="EI44" i="11"/>
  <c r="EH44" i="11"/>
  <c r="EG44" i="11"/>
  <c r="EF44" i="11"/>
  <c r="EE44" i="11"/>
  <c r="ED44" i="11"/>
  <c r="EC44" i="11"/>
  <c r="EB44" i="11"/>
  <c r="EA44" i="11"/>
  <c r="DZ44" i="11"/>
  <c r="DY44" i="11"/>
  <c r="DX44" i="11"/>
  <c r="DW44" i="11"/>
  <c r="DV44" i="11"/>
  <c r="DU44" i="11"/>
  <c r="DT44" i="11"/>
  <c r="DS44" i="11"/>
  <c r="DR44" i="11"/>
  <c r="DQ44" i="11"/>
  <c r="DP44" i="11"/>
  <c r="DO44" i="11"/>
  <c r="DM44" i="11"/>
  <c r="DL44" i="11"/>
  <c r="DK44" i="11"/>
  <c r="DJ44" i="11"/>
  <c r="DI44" i="11"/>
  <c r="DH44" i="11"/>
  <c r="DG44" i="11"/>
  <c r="DF44" i="11"/>
  <c r="DB44" i="11"/>
  <c r="DA44" i="11"/>
  <c r="CZ44" i="11"/>
  <c r="CY44" i="11"/>
  <c r="CX44" i="11"/>
  <c r="CV44" i="11"/>
  <c r="CU44" i="11"/>
  <c r="CT44" i="11"/>
  <c r="CS44" i="11"/>
  <c r="CR44" i="11"/>
  <c r="CQ44" i="11"/>
  <c r="CP44" i="11"/>
  <c r="CO44" i="11"/>
  <c r="CN44" i="11"/>
  <c r="CM44" i="11"/>
  <c r="CG44" i="11"/>
  <c r="CD44" i="11"/>
  <c r="CC44" i="11"/>
  <c r="CA44" i="11"/>
  <c r="BY44" i="11"/>
  <c r="BL44" i="11"/>
  <c r="BK44" i="11"/>
  <c r="BJ44" i="11"/>
  <c r="BI44" i="11"/>
  <c r="BH44" i="11"/>
  <c r="BG44" i="11"/>
  <c r="BF44" i="11"/>
  <c r="BE44" i="11"/>
  <c r="BD44" i="11"/>
  <c r="BC44" i="11"/>
  <c r="AZ44" i="11"/>
  <c r="AY44" i="11"/>
  <c r="AX44" i="11"/>
  <c r="AW44" i="11"/>
  <c r="AV44" i="11"/>
  <c r="AT44" i="11"/>
  <c r="AS44" i="11"/>
  <c r="AR44" i="11"/>
  <c r="AQ44" i="11"/>
  <c r="AP44" i="11"/>
  <c r="AO44" i="11"/>
  <c r="AN44" i="11"/>
  <c r="AM44" i="11"/>
  <c r="AL44" i="11"/>
  <c r="AK44" i="11"/>
  <c r="AJ44" i="11"/>
  <c r="AI44" i="11"/>
  <c r="AH44" i="11"/>
  <c r="AG44" i="11"/>
  <c r="AF44" i="11"/>
  <c r="AE44" i="11"/>
  <c r="AD44" i="11"/>
  <c r="AC44" i="11"/>
  <c r="AB44" i="11"/>
  <c r="AA44" i="11"/>
  <c r="Z44" i="11"/>
  <c r="Y44" i="11"/>
  <c r="X44" i="11"/>
  <c r="W44" i="11"/>
  <c r="V44" i="11"/>
  <c r="U44" i="11"/>
  <c r="T44" i="11"/>
  <c r="S44" i="11"/>
  <c r="R44" i="11"/>
  <c r="Q44" i="11"/>
  <c r="P44" i="11"/>
  <c r="O44" i="11"/>
  <c r="N44" i="11"/>
  <c r="M44" i="11"/>
  <c r="L44" i="11"/>
  <c r="K44" i="11"/>
  <c r="J44" i="11"/>
  <c r="I44" i="11"/>
  <c r="H44" i="11"/>
  <c r="G44" i="11"/>
  <c r="E44" i="11"/>
  <c r="D44" i="11"/>
  <c r="C44" i="11"/>
  <c r="B44" i="11"/>
  <c r="A44" i="11"/>
  <c r="HB43" i="11"/>
  <c r="GD40" i="11"/>
  <c r="GC40" i="11"/>
  <c r="FZ40" i="11"/>
  <c r="FY40" i="11"/>
  <c r="FX40" i="11"/>
  <c r="FW40" i="11"/>
  <c r="FV40" i="11"/>
  <c r="FU40" i="11"/>
  <c r="FT40" i="11"/>
  <c r="FS40" i="11"/>
  <c r="FR40" i="11"/>
  <c r="FQ40" i="11"/>
  <c r="FM40" i="11"/>
  <c r="FL40" i="11"/>
  <c r="FK40" i="11"/>
  <c r="FJ40" i="11"/>
  <c r="FI40" i="11"/>
  <c r="FH40" i="11"/>
  <c r="FG40" i="11"/>
  <c r="FF40" i="11"/>
  <c r="FE40" i="11"/>
  <c r="FD40" i="11"/>
  <c r="FC40" i="11"/>
  <c r="FB40" i="11"/>
  <c r="FA40" i="11"/>
  <c r="EZ40" i="11"/>
  <c r="EY40" i="11"/>
  <c r="EX40" i="11"/>
  <c r="EW40" i="11"/>
  <c r="EV40" i="11"/>
  <c r="EU40" i="11"/>
  <c r="ET40" i="11"/>
  <c r="ES40" i="11"/>
  <c r="ER40" i="11"/>
  <c r="EQ40" i="11"/>
  <c r="EP40" i="11"/>
  <c r="EO40" i="11"/>
  <c r="EN40" i="11"/>
  <c r="EM40" i="11"/>
  <c r="EL40" i="11"/>
  <c r="EK40" i="11"/>
  <c r="EJ40" i="11"/>
  <c r="EI40" i="11"/>
  <c r="EH40" i="11"/>
  <c r="EG40" i="11"/>
  <c r="EF40" i="11"/>
  <c r="EE40" i="11"/>
  <c r="ED40" i="11"/>
  <c r="EC40" i="11"/>
  <c r="EB40" i="11"/>
  <c r="EA40" i="11"/>
  <c r="DZ40" i="11"/>
  <c r="DY40" i="11"/>
  <c r="DX40" i="11"/>
  <c r="DW40" i="11"/>
  <c r="DV40" i="11"/>
  <c r="DU40" i="11"/>
  <c r="DT40" i="11"/>
  <c r="DS40" i="11"/>
  <c r="DR40" i="11"/>
  <c r="DQ40" i="11"/>
  <c r="DP40" i="11"/>
  <c r="DO40" i="11"/>
  <c r="DN40" i="11"/>
  <c r="DM40" i="11"/>
  <c r="DL40" i="11"/>
  <c r="DK40" i="11"/>
  <c r="DJ40" i="11"/>
  <c r="DI40" i="11"/>
  <c r="DH40" i="11"/>
  <c r="DG40" i="11"/>
  <c r="DF40" i="11"/>
  <c r="DB40" i="11"/>
  <c r="DA40" i="11"/>
  <c r="CZ40" i="11"/>
  <c r="CY40" i="11"/>
  <c r="CX40" i="11"/>
  <c r="CW40" i="11"/>
  <c r="CV40" i="11"/>
  <c r="CU40" i="11"/>
  <c r="CT40" i="11"/>
  <c r="CS40" i="11"/>
  <c r="CR40" i="11"/>
  <c r="CQ40" i="11"/>
  <c r="CP40" i="11"/>
  <c r="CO40" i="11"/>
  <c r="CN40" i="11"/>
  <c r="CM40" i="11"/>
  <c r="CG40" i="11"/>
  <c r="CF40" i="11"/>
  <c r="CD40" i="11"/>
  <c r="CC40" i="11"/>
  <c r="CA40" i="11"/>
  <c r="BY40" i="11"/>
  <c r="BL40" i="11"/>
  <c r="BK40" i="11"/>
  <c r="BJ40" i="11"/>
  <c r="BI40" i="11"/>
  <c r="BH40" i="11"/>
  <c r="BG40" i="11"/>
  <c r="BF40" i="11"/>
  <c r="BE40" i="11"/>
  <c r="BD40" i="11"/>
  <c r="BC40" i="11"/>
  <c r="AZ40" i="11"/>
  <c r="AY40" i="11"/>
  <c r="AX40" i="11"/>
  <c r="AW40" i="11"/>
  <c r="AV40" i="11"/>
  <c r="AU40" i="11"/>
  <c r="AT40" i="11"/>
  <c r="AS40" i="11"/>
  <c r="AR40" i="11"/>
  <c r="AQ40" i="11"/>
  <c r="AP40" i="11"/>
  <c r="AO40" i="11"/>
  <c r="AN40" i="11"/>
  <c r="AM40" i="11"/>
  <c r="AL40" i="11"/>
  <c r="AK40" i="11"/>
  <c r="AJ40" i="11"/>
  <c r="AI40" i="11"/>
  <c r="AH40" i="11"/>
  <c r="AG40" i="11"/>
  <c r="AF40" i="11"/>
  <c r="AE40" i="11"/>
  <c r="AD40" i="11"/>
  <c r="AC40" i="11"/>
  <c r="AB40" i="11"/>
  <c r="AA40" i="11"/>
  <c r="Z40" i="11"/>
  <c r="Y40" i="11"/>
  <c r="X40" i="11"/>
  <c r="W40" i="11"/>
  <c r="V40" i="11"/>
  <c r="U40" i="11"/>
  <c r="T40" i="11"/>
  <c r="S40" i="11"/>
  <c r="R40" i="11"/>
  <c r="Q40" i="11"/>
  <c r="N40" i="11"/>
  <c r="M40" i="11"/>
  <c r="L40" i="11"/>
  <c r="D40" i="11"/>
  <c r="C40" i="11"/>
  <c r="B40" i="11"/>
  <c r="A40" i="11"/>
  <c r="HB39" i="11"/>
  <c r="FW36" i="11"/>
  <c r="FR36" i="11"/>
  <c r="FQ36" i="11"/>
  <c r="FP36" i="11"/>
  <c r="FO36" i="11"/>
  <c r="FN36" i="11"/>
  <c r="FM36" i="11"/>
  <c r="FL36" i="11"/>
  <c r="FK36" i="11"/>
  <c r="FJ36" i="11"/>
  <c r="FI36" i="11"/>
  <c r="FH36" i="11"/>
  <c r="FG36" i="11"/>
  <c r="FF36" i="11"/>
  <c r="FE36" i="11"/>
  <c r="FD36" i="11"/>
  <c r="FC36" i="11"/>
  <c r="FB36" i="11"/>
  <c r="FA36" i="11"/>
  <c r="EZ36" i="11"/>
  <c r="EY36" i="11"/>
  <c r="EX36" i="11"/>
  <c r="EW36" i="11"/>
  <c r="EV36" i="11"/>
  <c r="EU36" i="11"/>
  <c r="ET36" i="11"/>
  <c r="ES36" i="11"/>
  <c r="ER36" i="11"/>
  <c r="EQ36" i="11"/>
  <c r="EP36" i="11"/>
  <c r="EO36" i="11"/>
  <c r="EN36" i="11"/>
  <c r="EM36" i="11"/>
  <c r="EL36" i="11"/>
  <c r="EK36" i="11"/>
  <c r="EJ36" i="11"/>
  <c r="EI36" i="11"/>
  <c r="EH36" i="11"/>
  <c r="EG36" i="11"/>
  <c r="EF36" i="11"/>
  <c r="EE36" i="11"/>
  <c r="ED36" i="11"/>
  <c r="EC36" i="11"/>
  <c r="EB36" i="11"/>
  <c r="EA36" i="11"/>
  <c r="DZ36" i="11"/>
  <c r="DY36" i="11"/>
  <c r="DX36" i="11"/>
  <c r="DW36" i="11"/>
  <c r="DV36" i="11"/>
  <c r="DU36" i="11"/>
  <c r="DT36" i="11"/>
  <c r="DS36" i="11"/>
  <c r="DR36" i="11"/>
  <c r="DQ36" i="11"/>
  <c r="DP36" i="11"/>
  <c r="DO36" i="11"/>
  <c r="DN36" i="11"/>
  <c r="DM36" i="11"/>
  <c r="DL36" i="11"/>
  <c r="DK36" i="11"/>
  <c r="DJ36" i="11"/>
  <c r="DI36" i="11"/>
  <c r="DH36" i="11"/>
  <c r="DG36" i="11"/>
  <c r="DB36" i="11"/>
  <c r="DA36" i="11"/>
  <c r="CZ36" i="11"/>
  <c r="CY36" i="11"/>
  <c r="CX36" i="11"/>
  <c r="CV36" i="11"/>
  <c r="CU36" i="11"/>
  <c r="CT36" i="11"/>
  <c r="CS36" i="11"/>
  <c r="CR36" i="11"/>
  <c r="CQ36" i="11"/>
  <c r="CP36" i="11"/>
  <c r="CO36" i="11"/>
  <c r="CN36" i="11"/>
  <c r="CM36" i="11"/>
  <c r="CG36" i="11"/>
  <c r="CE36" i="11"/>
  <c r="CC36" i="11"/>
  <c r="BL36" i="11"/>
  <c r="BK36" i="11"/>
  <c r="BJ36" i="11"/>
  <c r="BI36" i="11"/>
  <c r="BH36" i="11"/>
  <c r="BG36" i="11"/>
  <c r="BF36" i="11"/>
  <c r="BE36" i="11"/>
  <c r="BD36" i="11"/>
  <c r="BC36" i="11"/>
  <c r="BB36" i="11"/>
  <c r="BA36" i="11"/>
  <c r="AZ36" i="11"/>
  <c r="AY36" i="11"/>
  <c r="AX36" i="11"/>
  <c r="AU36" i="11"/>
  <c r="AT36" i="11"/>
  <c r="AS36" i="11"/>
  <c r="AR36" i="11"/>
  <c r="AQ36" i="11"/>
  <c r="AP36" i="11"/>
  <c r="AN36" i="11"/>
  <c r="AM36" i="11"/>
  <c r="AK36" i="11"/>
  <c r="AJ36" i="11"/>
  <c r="AI36" i="11"/>
  <c r="AH36" i="11"/>
  <c r="AG36" i="11"/>
  <c r="AF36" i="11"/>
  <c r="AE36" i="11"/>
  <c r="AD36" i="11"/>
  <c r="AC36" i="11"/>
  <c r="AB36" i="11"/>
  <c r="AA36" i="11"/>
  <c r="Z36" i="11"/>
  <c r="Y36" i="11"/>
  <c r="X36" i="11"/>
  <c r="W36" i="11"/>
  <c r="V36" i="11"/>
  <c r="U36" i="11"/>
  <c r="T36" i="11"/>
  <c r="S36" i="11"/>
  <c r="R36" i="11"/>
  <c r="Q36" i="11"/>
  <c r="N36" i="11"/>
  <c r="M36" i="11"/>
  <c r="L36" i="11"/>
  <c r="D36" i="11"/>
  <c r="C36" i="11"/>
  <c r="B36" i="11"/>
  <c r="A36" i="11"/>
  <c r="GD34" i="11"/>
  <c r="GC34" i="11"/>
  <c r="FZ34" i="11"/>
  <c r="FY34" i="11"/>
  <c r="FX34" i="11"/>
  <c r="FW34" i="11"/>
  <c r="FV34" i="11"/>
  <c r="FU34" i="11"/>
  <c r="FR34" i="11"/>
  <c r="FQ34" i="11"/>
  <c r="FM34" i="11"/>
  <c r="FL34" i="11"/>
  <c r="FK34" i="11"/>
  <c r="FJ34" i="11"/>
  <c r="FI34" i="11"/>
  <c r="FH34" i="11"/>
  <c r="FG34" i="11"/>
  <c r="FE34" i="11"/>
  <c r="FD34" i="11"/>
  <c r="FC34" i="11"/>
  <c r="FB34" i="11"/>
  <c r="FA34" i="11"/>
  <c r="EZ34" i="11"/>
  <c r="EY34" i="11"/>
  <c r="EX34" i="11"/>
  <c r="EW34" i="11"/>
  <c r="EV34" i="11"/>
  <c r="EU34" i="11"/>
  <c r="ET34" i="11"/>
  <c r="ES34" i="11"/>
  <c r="ER34" i="11"/>
  <c r="EQ34" i="11"/>
  <c r="EP34" i="11"/>
  <c r="EO34" i="11"/>
  <c r="EN34" i="11"/>
  <c r="EM34" i="11"/>
  <c r="EL34" i="11"/>
  <c r="EK34" i="11"/>
  <c r="EJ34" i="11"/>
  <c r="EI34" i="11"/>
  <c r="EH34" i="11"/>
  <c r="EG34" i="11"/>
  <c r="EF34" i="11"/>
  <c r="EE34" i="11"/>
  <c r="ED34" i="11"/>
  <c r="EC34" i="11"/>
  <c r="EB34" i="11"/>
  <c r="EA34" i="11"/>
  <c r="DZ34" i="11"/>
  <c r="DY34" i="11"/>
  <c r="DX34" i="11"/>
  <c r="DW34" i="11"/>
  <c r="DV34" i="11"/>
  <c r="DU34" i="11"/>
  <c r="DT34" i="11"/>
  <c r="DS34" i="11"/>
  <c r="DR34" i="11"/>
  <c r="DQ34" i="11"/>
  <c r="DP34" i="11"/>
  <c r="DO34" i="11"/>
  <c r="DM34" i="11"/>
  <c r="DL34" i="11"/>
  <c r="DK34" i="11"/>
  <c r="DJ34" i="11"/>
  <c r="DI34" i="11"/>
  <c r="DH34" i="11"/>
  <c r="DG34" i="11"/>
  <c r="DF34" i="11"/>
  <c r="DB34" i="11"/>
  <c r="DA34" i="11"/>
  <c r="CZ34" i="11"/>
  <c r="CY34" i="11"/>
  <c r="CX34" i="11"/>
  <c r="CW34" i="11"/>
  <c r="CV34" i="11"/>
  <c r="CU34" i="11"/>
  <c r="CT34" i="11"/>
  <c r="CS34" i="11"/>
  <c r="CR34" i="11"/>
  <c r="CQ34" i="11"/>
  <c r="CP34" i="11"/>
  <c r="CO34" i="11"/>
  <c r="CN34" i="11"/>
  <c r="CM34" i="11"/>
  <c r="CG34" i="11"/>
  <c r="CF34" i="11"/>
  <c r="CD34" i="11"/>
  <c r="CC34" i="11"/>
  <c r="CA34" i="11"/>
  <c r="BY34" i="11"/>
  <c r="BL34" i="11"/>
  <c r="BK34" i="11"/>
  <c r="BJ34" i="11"/>
  <c r="BI34" i="11"/>
  <c r="BH34" i="11"/>
  <c r="BG34" i="11"/>
  <c r="BF34" i="11"/>
  <c r="BE34" i="11"/>
  <c r="BD34" i="11"/>
  <c r="BC34" i="11"/>
  <c r="BB34" i="11"/>
  <c r="BA34" i="11"/>
  <c r="AZ34" i="11"/>
  <c r="AY34" i="11"/>
  <c r="AX34" i="11"/>
  <c r="AW34" i="11"/>
  <c r="AV34" i="11"/>
  <c r="AT34" i="11"/>
  <c r="AS34" i="11"/>
  <c r="AR34" i="11"/>
  <c r="AQ34" i="11"/>
  <c r="AP34" i="11"/>
  <c r="AO34" i="11"/>
  <c r="AN34" i="11"/>
  <c r="AM34" i="11"/>
  <c r="AL34" i="11"/>
  <c r="AK34" i="11"/>
  <c r="AJ34" i="11"/>
  <c r="AI34" i="11"/>
  <c r="AH34" i="11"/>
  <c r="AG34" i="11"/>
  <c r="AF34" i="11"/>
  <c r="AE34" i="11"/>
  <c r="AD34" i="11"/>
  <c r="AC34" i="11"/>
  <c r="AB34" i="11"/>
  <c r="AA34" i="11"/>
  <c r="Z34" i="11"/>
  <c r="Y34" i="11"/>
  <c r="X34" i="11"/>
  <c r="W34" i="11"/>
  <c r="V34" i="11"/>
  <c r="U34" i="11"/>
  <c r="T34" i="11"/>
  <c r="S34" i="11"/>
  <c r="R34" i="11"/>
  <c r="Q34" i="11"/>
  <c r="P34" i="11"/>
  <c r="O34" i="11"/>
  <c r="N34" i="11"/>
  <c r="M34" i="11"/>
  <c r="L34" i="11"/>
  <c r="K34" i="11"/>
  <c r="J34" i="11"/>
  <c r="I34" i="11"/>
  <c r="H34" i="11"/>
  <c r="G34" i="11"/>
  <c r="E34" i="11"/>
  <c r="D34" i="11"/>
  <c r="C34" i="11"/>
  <c r="B34" i="11"/>
  <c r="A34" i="11"/>
  <c r="HB33" i="11"/>
  <c r="GD32" i="11"/>
  <c r="GC32" i="11"/>
  <c r="FZ32" i="11"/>
  <c r="FY32" i="11"/>
  <c r="FX32" i="11"/>
  <c r="FW32" i="11"/>
  <c r="FV32" i="11"/>
  <c r="FU32" i="11"/>
  <c r="FT32" i="11"/>
  <c r="FS32" i="11"/>
  <c r="FR32" i="11"/>
  <c r="FQ32" i="11"/>
  <c r="FP32" i="11"/>
  <c r="FO32" i="11"/>
  <c r="FN32" i="11"/>
  <c r="FM32" i="11"/>
  <c r="FL32" i="11"/>
  <c r="FK32" i="11"/>
  <c r="FJ32" i="11"/>
  <c r="FI32" i="11"/>
  <c r="FH32" i="11"/>
  <c r="FG32" i="11"/>
  <c r="FF32" i="11"/>
  <c r="FE32" i="11"/>
  <c r="FD32" i="11"/>
  <c r="FC32" i="11"/>
  <c r="FB32" i="11"/>
  <c r="FA32" i="11"/>
  <c r="EZ32" i="11"/>
  <c r="EY32" i="11"/>
  <c r="EX32" i="11"/>
  <c r="EW32" i="11"/>
  <c r="EV32" i="11"/>
  <c r="EU32" i="11"/>
  <c r="ET32" i="11"/>
  <c r="ES32" i="11"/>
  <c r="ER32" i="11"/>
  <c r="EQ32" i="11"/>
  <c r="EP32" i="11"/>
  <c r="EO32" i="11"/>
  <c r="EN32" i="11"/>
  <c r="EM32" i="11"/>
  <c r="EL32" i="11"/>
  <c r="EK32" i="11"/>
  <c r="EJ32" i="11"/>
  <c r="EI32" i="11"/>
  <c r="EH32" i="11"/>
  <c r="EG32" i="11"/>
  <c r="EF32" i="11"/>
  <c r="EE32" i="11"/>
  <c r="ED32" i="11"/>
  <c r="EC32" i="11"/>
  <c r="EB32" i="11"/>
  <c r="EA32" i="11"/>
  <c r="DZ32" i="11"/>
  <c r="DY32" i="11"/>
  <c r="DX32" i="11"/>
  <c r="DW32" i="11"/>
  <c r="DV32" i="11"/>
  <c r="DU32" i="11"/>
  <c r="DT32" i="11"/>
  <c r="DS32" i="11"/>
  <c r="DR32" i="11"/>
  <c r="DQ32" i="11"/>
  <c r="DP32" i="11"/>
  <c r="DO32" i="11"/>
  <c r="DN32" i="11"/>
  <c r="DM32" i="11"/>
  <c r="DL32" i="11"/>
  <c r="DK32" i="11"/>
  <c r="DJ32" i="11"/>
  <c r="DI32" i="11"/>
  <c r="DH32" i="11"/>
  <c r="DG32" i="11"/>
  <c r="DF32" i="11"/>
  <c r="DB32" i="11"/>
  <c r="DA32" i="11"/>
  <c r="CZ32" i="11"/>
  <c r="CY32" i="11"/>
  <c r="CX32" i="11"/>
  <c r="CW32" i="11"/>
  <c r="CV32" i="11"/>
  <c r="CU32" i="11"/>
  <c r="CT32" i="11"/>
  <c r="CS32" i="11"/>
  <c r="CR32" i="11"/>
  <c r="CQ32" i="11"/>
  <c r="CP32" i="11"/>
  <c r="CO32" i="11"/>
  <c r="CN32" i="11"/>
  <c r="CM32" i="11"/>
  <c r="CG32" i="11"/>
  <c r="CE32" i="11"/>
  <c r="CD32" i="11"/>
  <c r="CB32" i="11"/>
  <c r="BL32" i="11"/>
  <c r="BK32" i="11"/>
  <c r="BJ32" i="11"/>
  <c r="BI32" i="11"/>
  <c r="BH32" i="11"/>
  <c r="BG32" i="11"/>
  <c r="BF32" i="11"/>
  <c r="BE32" i="11"/>
  <c r="BD32" i="11"/>
  <c r="BC32" i="11"/>
  <c r="BB32" i="11"/>
  <c r="BA32" i="11"/>
  <c r="AZ32" i="11"/>
  <c r="AY32" i="11"/>
  <c r="AX32" i="11"/>
  <c r="AW32" i="11"/>
  <c r="AV32" i="11"/>
  <c r="AU32" i="11"/>
  <c r="AT32" i="11"/>
  <c r="AS32" i="11"/>
  <c r="AR32" i="11"/>
  <c r="AQ32" i="11"/>
  <c r="AP32" i="11"/>
  <c r="AO32" i="11"/>
  <c r="AN32" i="11"/>
  <c r="AM32" i="11"/>
  <c r="AL32" i="11"/>
  <c r="AK32" i="11"/>
  <c r="AJ32" i="11"/>
  <c r="AI32"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G32" i="11"/>
  <c r="D32" i="11"/>
  <c r="C32" i="11"/>
  <c r="B32" i="11"/>
  <c r="A32" i="11"/>
  <c r="HB31" i="11"/>
  <c r="GD26" i="11"/>
  <c r="GC26" i="11"/>
  <c r="FZ26" i="11"/>
  <c r="FY26" i="11"/>
  <c r="FX26" i="11"/>
  <c r="FW26" i="11"/>
  <c r="FV26" i="11"/>
  <c r="FU26" i="11"/>
  <c r="FT26" i="11"/>
  <c r="FS26" i="11"/>
  <c r="FR26" i="11"/>
  <c r="FQ26" i="11"/>
  <c r="FM26" i="11"/>
  <c r="FL26" i="11"/>
  <c r="FK26" i="11"/>
  <c r="FJ26" i="11"/>
  <c r="FI26" i="11"/>
  <c r="FH26" i="11"/>
  <c r="FG26" i="11"/>
  <c r="FF26" i="11"/>
  <c r="FE26" i="11"/>
  <c r="FD26" i="11"/>
  <c r="FC26" i="11"/>
  <c r="FB26" i="11"/>
  <c r="FA26" i="11"/>
  <c r="EZ26" i="11"/>
  <c r="EY26" i="11"/>
  <c r="EX26" i="11"/>
  <c r="EW26" i="11"/>
  <c r="EV26" i="11"/>
  <c r="EU26" i="11"/>
  <c r="ET26" i="11"/>
  <c r="ES26" i="11"/>
  <c r="ER26" i="11"/>
  <c r="EQ26" i="11"/>
  <c r="EP26" i="11"/>
  <c r="EO26" i="11"/>
  <c r="EN26" i="11"/>
  <c r="EM26" i="11"/>
  <c r="EL26" i="11"/>
  <c r="EK26" i="11"/>
  <c r="EJ26" i="11"/>
  <c r="EI26" i="11"/>
  <c r="EH26" i="11"/>
  <c r="EG26" i="11"/>
  <c r="EF26" i="11"/>
  <c r="EE26" i="11"/>
  <c r="ED26" i="11"/>
  <c r="EC26" i="11"/>
  <c r="EB26" i="11"/>
  <c r="EA26" i="11"/>
  <c r="DZ26" i="11"/>
  <c r="DY26" i="11"/>
  <c r="DX26" i="11"/>
  <c r="DW26" i="11"/>
  <c r="DV26" i="11"/>
  <c r="DU26" i="11"/>
  <c r="DT26" i="11"/>
  <c r="DS26" i="11"/>
  <c r="DR26" i="11"/>
  <c r="DQ26" i="11"/>
  <c r="DP26" i="11"/>
  <c r="DO26" i="11"/>
  <c r="DN26" i="11"/>
  <c r="DM26" i="11"/>
  <c r="DL26" i="11"/>
  <c r="DK26" i="11"/>
  <c r="DJ26" i="11"/>
  <c r="DI26" i="11"/>
  <c r="DH26" i="11"/>
  <c r="DG26" i="11"/>
  <c r="DF26" i="11"/>
  <c r="DB26" i="11"/>
  <c r="DA26" i="11"/>
  <c r="CZ26" i="11"/>
  <c r="CY26" i="11"/>
  <c r="CX26" i="11"/>
  <c r="CV26" i="11"/>
  <c r="CU26" i="11"/>
  <c r="CT26" i="11"/>
  <c r="CS26" i="11"/>
  <c r="CR26" i="11"/>
  <c r="CQ26" i="11"/>
  <c r="CP26" i="11"/>
  <c r="CO26" i="11"/>
  <c r="CN26" i="11"/>
  <c r="CM26" i="11"/>
  <c r="CE26" i="11"/>
  <c r="CB26" i="11"/>
  <c r="BL26" i="11"/>
  <c r="BK26" i="11"/>
  <c r="BJ26" i="11"/>
  <c r="BI26" i="11"/>
  <c r="BH26" i="11"/>
  <c r="BG26" i="11"/>
  <c r="BF26" i="11"/>
  <c r="BE26" i="11"/>
  <c r="BD26" i="11"/>
  <c r="BC26" i="11"/>
  <c r="BB26" i="11"/>
  <c r="BA26" i="11"/>
  <c r="AZ26" i="11"/>
  <c r="AY26" i="11"/>
  <c r="AX26" i="11"/>
  <c r="AW26" i="11"/>
  <c r="AV26" i="11"/>
  <c r="AU26" i="11"/>
  <c r="AT26" i="11"/>
  <c r="AS26" i="11"/>
  <c r="AR26" i="11"/>
  <c r="AQ26" i="11"/>
  <c r="AP26" i="11"/>
  <c r="AO26" i="11"/>
  <c r="AN26" i="11"/>
  <c r="AM26" i="11"/>
  <c r="AL26" i="11"/>
  <c r="AK26" i="11"/>
  <c r="AJ26" i="11"/>
  <c r="AI26" i="11"/>
  <c r="AH26" i="11"/>
  <c r="AG26" i="11"/>
  <c r="AF26" i="11"/>
  <c r="AE26" i="11"/>
  <c r="AD26" i="11"/>
  <c r="AC26" i="11"/>
  <c r="AB26" i="11"/>
  <c r="AA26" i="11"/>
  <c r="Z26" i="11"/>
  <c r="Y26" i="11"/>
  <c r="X26" i="11"/>
  <c r="W26" i="11"/>
  <c r="V26" i="11"/>
  <c r="U26" i="11"/>
  <c r="T26" i="11"/>
  <c r="S26" i="11"/>
  <c r="R26" i="11"/>
  <c r="Q26" i="11"/>
  <c r="P26" i="11"/>
  <c r="O26" i="11"/>
  <c r="N26" i="11"/>
  <c r="M26" i="11"/>
  <c r="L26" i="11"/>
  <c r="K26" i="11"/>
  <c r="J26" i="11"/>
  <c r="I26" i="11"/>
  <c r="H26" i="11"/>
  <c r="G26" i="11"/>
  <c r="E26" i="11"/>
  <c r="D26" i="11"/>
  <c r="C26" i="11"/>
  <c r="B26" i="11"/>
  <c r="A26" i="11"/>
  <c r="HB25" i="11"/>
  <c r="C10" i="11"/>
  <c r="FR10" i="11"/>
  <c r="FQ10" i="11"/>
  <c r="FM10" i="11"/>
  <c r="FL10" i="11"/>
  <c r="FK10" i="11"/>
  <c r="FJ10" i="11"/>
  <c r="FI10" i="11"/>
  <c r="FH10" i="11"/>
  <c r="FG10" i="11"/>
  <c r="FF10" i="11"/>
  <c r="FE10" i="11"/>
  <c r="FD10" i="11"/>
  <c r="FC10" i="11"/>
  <c r="FB10" i="11"/>
  <c r="FA10" i="11"/>
  <c r="EZ10" i="11"/>
  <c r="EY10" i="11"/>
  <c r="EX10" i="11"/>
  <c r="EH24" i="11"/>
  <c r="EW10" i="11"/>
  <c r="EV10" i="11"/>
  <c r="EU10" i="11"/>
  <c r="ET10" i="11"/>
  <c r="ES10" i="11"/>
  <c r="ER10" i="11"/>
  <c r="EQ10" i="11"/>
  <c r="EP10" i="11"/>
  <c r="EO10" i="11"/>
  <c r="EN10" i="11"/>
  <c r="EK10" i="11"/>
  <c r="EJ10" i="11"/>
  <c r="EI10" i="11"/>
  <c r="EH10" i="11"/>
  <c r="EG10" i="11"/>
  <c r="EF10" i="11"/>
  <c r="EE10" i="11"/>
  <c r="ED10" i="11"/>
  <c r="EC10" i="11"/>
  <c r="EA24" i="11"/>
  <c r="DT24" i="11"/>
  <c r="EB10" i="11"/>
  <c r="EA10" i="11"/>
  <c r="DZ10" i="11"/>
  <c r="DY10" i="11"/>
  <c r="DX10" i="11"/>
  <c r="DW10" i="11"/>
  <c r="DV10" i="11"/>
  <c r="DU10" i="11"/>
  <c r="DT10" i="11"/>
  <c r="DS10" i="11"/>
  <c r="DR10" i="11"/>
  <c r="DQ10" i="11"/>
  <c r="DP10" i="11"/>
  <c r="DO10" i="11"/>
  <c r="DN10" i="11"/>
  <c r="DM10" i="11"/>
  <c r="DL10" i="11"/>
  <c r="DK10" i="11"/>
  <c r="DJ10" i="11"/>
  <c r="DI10" i="11"/>
  <c r="DH10" i="11"/>
  <c r="DG10" i="11"/>
  <c r="DF24" i="11"/>
  <c r="DB10" i="11"/>
  <c r="DA10" i="11"/>
  <c r="CZ10" i="11"/>
  <c r="CY10" i="11"/>
  <c r="CX10" i="11"/>
  <c r="CV10" i="11"/>
  <c r="CU10" i="11"/>
  <c r="CT10" i="11"/>
  <c r="CS10" i="11"/>
  <c r="CR10" i="11"/>
  <c r="CQ10" i="11"/>
  <c r="CP10" i="11"/>
  <c r="CO10" i="11"/>
  <c r="CN10" i="11"/>
  <c r="CM10" i="11"/>
  <c r="CC10" i="11"/>
  <c r="BY10" i="11"/>
  <c r="BL10" i="11"/>
  <c r="BK10" i="11"/>
  <c r="BJ10" i="11"/>
  <c r="BI10" i="11"/>
  <c r="BH10" i="11"/>
  <c r="BG10" i="11"/>
  <c r="BF10" i="11"/>
  <c r="BE10" i="11"/>
  <c r="BD10" i="11"/>
  <c r="BC10" i="11"/>
  <c r="AZ10" i="11"/>
  <c r="AY10" i="11"/>
  <c r="AX10" i="11"/>
  <c r="AT10" i="11"/>
  <c r="AS10" i="11"/>
  <c r="AR10" i="11"/>
  <c r="AP10" i="11"/>
  <c r="AN10" i="11"/>
  <c r="AM10" i="11"/>
  <c r="AK10" i="11"/>
  <c r="AJ10" i="11"/>
  <c r="AI10" i="11"/>
  <c r="GD10" i="11"/>
  <c r="GC10" i="11"/>
  <c r="FZ10" i="11"/>
  <c r="FY10" i="11"/>
  <c r="FX10" i="11"/>
  <c r="FW10" i="11"/>
  <c r="FV10" i="11"/>
  <c r="FU10" i="11"/>
  <c r="FT10" i="11"/>
  <c r="FS10" i="11"/>
  <c r="FP10" i="11"/>
  <c r="FO10" i="11"/>
  <c r="FN10" i="11"/>
  <c r="DF10" i="11"/>
  <c r="CW10" i="11"/>
  <c r="CG10" i="11"/>
  <c r="CF10" i="11"/>
  <c r="BB10" i="11"/>
  <c r="BA10" i="11"/>
  <c r="AW10" i="11"/>
  <c r="AV10" i="11"/>
  <c r="AU10" i="11"/>
  <c r="AQ10" i="11"/>
  <c r="AO10" i="11"/>
  <c r="AL10" i="11"/>
  <c r="BB24" i="11"/>
  <c r="BA24" i="11"/>
  <c r="AF24" i="11"/>
  <c r="AE24" i="11"/>
  <c r="AD24" i="11"/>
  <c r="AD10" i="11"/>
  <c r="AE10" i="11"/>
  <c r="AF10" i="11"/>
  <c r="AI24" i="11"/>
  <c r="GI13" i="1"/>
  <c r="GI14" i="1"/>
  <c r="GI15" i="1"/>
  <c r="GI16" i="1"/>
  <c r="GI9" i="1"/>
  <c r="G24" i="11"/>
  <c r="H24" i="11"/>
  <c r="I24" i="11"/>
  <c r="J24" i="11"/>
  <c r="GE24" i="11"/>
  <c r="GD24" i="11"/>
  <c r="GC24" i="11"/>
  <c r="FZ24" i="11"/>
  <c r="FY24" i="11"/>
  <c r="FX24" i="11"/>
  <c r="FW24" i="11"/>
  <c r="FV24" i="11"/>
  <c r="FU24" i="11"/>
  <c r="FT24" i="11"/>
  <c r="FR24" i="11"/>
  <c r="FQ24" i="11"/>
  <c r="FP24" i="11"/>
  <c r="FO24" i="11"/>
  <c r="FN24" i="11"/>
  <c r="FM24" i="11"/>
  <c r="FL24" i="11"/>
  <c r="FK24" i="11"/>
  <c r="FJ24" i="11"/>
  <c r="FI24" i="11"/>
  <c r="FH24" i="11"/>
  <c r="FG24" i="11"/>
  <c r="FE24" i="11"/>
  <c r="FD24" i="11"/>
  <c r="FC24" i="11"/>
  <c r="FB24" i="11"/>
  <c r="FA24" i="11"/>
  <c r="EZ24" i="11"/>
  <c r="EY24" i="11"/>
  <c r="EX24" i="11"/>
  <c r="EW24" i="11"/>
  <c r="EV24" i="11"/>
  <c r="EU24" i="11"/>
  <c r="ET24" i="11"/>
  <c r="ES24" i="11"/>
  <c r="ER24" i="11"/>
  <c r="EQ24" i="11"/>
  <c r="EP24" i="11"/>
  <c r="EO24" i="11"/>
  <c r="EN24" i="11"/>
  <c r="EM24" i="11"/>
  <c r="EL24" i="11"/>
  <c r="EK24" i="11"/>
  <c r="EJ24" i="11"/>
  <c r="EI24" i="11"/>
  <c r="EG24" i="11"/>
  <c r="EF24" i="11"/>
  <c r="EE24" i="11"/>
  <c r="ED24" i="11"/>
  <c r="EC24" i="11"/>
  <c r="EB24" i="11"/>
  <c r="DZ24" i="11"/>
  <c r="DY24" i="11"/>
  <c r="DX24" i="11"/>
  <c r="DW24" i="11"/>
  <c r="DV24" i="11"/>
  <c r="DU24" i="11"/>
  <c r="DS24" i="11"/>
  <c r="DR24" i="11"/>
  <c r="DQ24" i="11"/>
  <c r="DP24" i="11"/>
  <c r="DO24" i="11"/>
  <c r="DM24" i="11"/>
  <c r="DL24" i="11"/>
  <c r="DK24" i="11"/>
  <c r="DJ24" i="11"/>
  <c r="DI24" i="11"/>
  <c r="DH24" i="11"/>
  <c r="DG24" i="11"/>
  <c r="DB24" i="11"/>
  <c r="DA24" i="11"/>
  <c r="CZ24" i="11"/>
  <c r="CY24" i="11"/>
  <c r="CX24" i="11"/>
  <c r="CW24" i="11"/>
  <c r="CV24" i="11"/>
  <c r="CU24" i="11"/>
  <c r="CT24" i="11"/>
  <c r="CS24" i="11"/>
  <c r="CR24" i="11"/>
  <c r="CQ24" i="11"/>
  <c r="CP24" i="11"/>
  <c r="CO24" i="11"/>
  <c r="CN24" i="11"/>
  <c r="CM24" i="11"/>
  <c r="CF24" i="11"/>
  <c r="CD24" i="11"/>
  <c r="CC24" i="11"/>
  <c r="CA24" i="11"/>
  <c r="BY24" i="11"/>
  <c r="BL24" i="11"/>
  <c r="BK24" i="11"/>
  <c r="BJ24" i="11"/>
  <c r="BI24" i="11"/>
  <c r="BH24" i="11"/>
  <c r="BG24" i="11"/>
  <c r="BF24" i="11"/>
  <c r="BE24" i="11"/>
  <c r="BD24" i="11"/>
  <c r="BC24" i="11"/>
  <c r="AZ24" i="11"/>
  <c r="AY24" i="11"/>
  <c r="AX24" i="11"/>
  <c r="AW24" i="11"/>
  <c r="AV24" i="11"/>
  <c r="AU24" i="11"/>
  <c r="AT24" i="11"/>
  <c r="AS24" i="11"/>
  <c r="AR24" i="11"/>
  <c r="AQ24" i="11"/>
  <c r="AP24" i="11"/>
  <c r="AO24" i="11"/>
  <c r="AN24" i="11"/>
  <c r="AM24" i="11"/>
  <c r="AL24" i="11"/>
  <c r="AK24" i="11"/>
  <c r="AJ24" i="11"/>
  <c r="AH24" i="11"/>
  <c r="AG24" i="11"/>
  <c r="AC24" i="11"/>
  <c r="AB24" i="11"/>
  <c r="AA24" i="11"/>
  <c r="Z24" i="11"/>
  <c r="Y24" i="11"/>
  <c r="X24" i="11"/>
  <c r="W24" i="11"/>
  <c r="V24" i="11"/>
  <c r="U24" i="11"/>
  <c r="T24" i="11"/>
  <c r="S24" i="11"/>
  <c r="R24" i="11"/>
  <c r="Q24" i="11"/>
  <c r="P24" i="11"/>
  <c r="O24" i="11"/>
  <c r="N24" i="11"/>
  <c r="M24" i="11"/>
  <c r="L24" i="11"/>
  <c r="K24" i="11"/>
  <c r="D24" i="11"/>
  <c r="C24" i="11"/>
  <c r="B24" i="11"/>
  <c r="A24" i="11"/>
  <c r="HB23" i="11"/>
  <c r="D10" i="11"/>
  <c r="B10" i="11"/>
  <c r="A10" i="11"/>
  <c r="AH10" i="11"/>
  <c r="AG10" i="11"/>
  <c r="AC10" i="11"/>
  <c r="AB10" i="11"/>
  <c r="AA10" i="11"/>
  <c r="Z10" i="11"/>
  <c r="Y10" i="11"/>
  <c r="X10" i="11"/>
  <c r="W10" i="11"/>
  <c r="V10" i="11"/>
  <c r="U10" i="11"/>
  <c r="T10" i="11"/>
  <c r="S10" i="11"/>
  <c r="R10" i="11"/>
  <c r="Q10" i="11"/>
  <c r="P10" i="11"/>
  <c r="O10" i="11"/>
  <c r="N10" i="11"/>
  <c r="M10" i="11"/>
  <c r="L10" i="11"/>
  <c r="K10" i="11"/>
  <c r="J10" i="11"/>
  <c r="I10" i="11"/>
  <c r="H10" i="11"/>
  <c r="G10" i="11"/>
  <c r="HB9" i="11"/>
  <c r="E10" i="11"/>
  <c r="AP6" i="11"/>
  <c r="AY2" i="11"/>
  <c r="GI12" i="1"/>
  <c r="GI11" i="1"/>
  <c r="AM6" i="1"/>
  <c r="AV2" i="1"/>
  <c r="HB36" i="11" l="1"/>
  <c r="HB495" i="11"/>
  <c r="CC496" i="11"/>
  <c r="HB186" i="11"/>
  <c r="HB392" i="11"/>
  <c r="HB450" i="11"/>
  <c r="HB490" i="11"/>
  <c r="HB534" i="11"/>
  <c r="HB548" i="11"/>
  <c r="HB560" i="11"/>
  <c r="HB564" i="11"/>
  <c r="HB574" i="11"/>
  <c r="HB576" i="11"/>
  <c r="HB584" i="11"/>
  <c r="HB592" i="11"/>
  <c r="HB132" i="11"/>
  <c r="HB546" i="11"/>
  <c r="HB472" i="11"/>
  <c r="HB404" i="11"/>
  <c r="HB434" i="11"/>
  <c r="HB530" i="11"/>
  <c r="HB400" i="11"/>
  <c r="HB596" i="11"/>
  <c r="HB600" i="11"/>
  <c r="HB604" i="11"/>
  <c r="HB130" i="11"/>
  <c r="HB602" i="11"/>
  <c r="HB410" i="11"/>
  <c r="HB342" i="11"/>
  <c r="HB228" i="11"/>
  <c r="HB318" i="11"/>
  <c r="HB324" i="11"/>
  <c r="HB326" i="11"/>
  <c r="HB334" i="11"/>
  <c r="HB482" i="11"/>
  <c r="HB524" i="11"/>
  <c r="HB126" i="11"/>
  <c r="HB598" i="11"/>
  <c r="HB594" i="11"/>
  <c r="HB606" i="11"/>
  <c r="HB356" i="11"/>
  <c r="HB408" i="11"/>
  <c r="HB146" i="11"/>
  <c r="HB196" i="11"/>
  <c r="HB506" i="11"/>
  <c r="HB308" i="11"/>
  <c r="HB310" i="11"/>
  <c r="HB332" i="11"/>
  <c r="HB340" i="11"/>
  <c r="HB338" i="11"/>
  <c r="HB348" i="11"/>
  <c r="HB350" i="11"/>
  <c r="HB354" i="11"/>
  <c r="HB358" i="11"/>
  <c r="HB364" i="11"/>
  <c r="HB366" i="11"/>
  <c r="HB372" i="11"/>
  <c r="HB376" i="11"/>
  <c r="HB378" i="11"/>
  <c r="HB380" i="11"/>
  <c r="HB382" i="11"/>
  <c r="HB384" i="11"/>
  <c r="HB386" i="11"/>
  <c r="HB492" i="11"/>
  <c r="HB494" i="11"/>
  <c r="HB498" i="11"/>
  <c r="HB500" i="11"/>
  <c r="HB26" i="11"/>
  <c r="HB32" i="11"/>
  <c r="HB40" i="11"/>
  <c r="HB44" i="11"/>
  <c r="HB46" i="11"/>
  <c r="HB52" i="11"/>
  <c r="HB56" i="11"/>
  <c r="HB58" i="11"/>
  <c r="HB62" i="11"/>
  <c r="HB64" i="11"/>
  <c r="HB72" i="11"/>
  <c r="HB74" i="11"/>
  <c r="HB78" i="11"/>
  <c r="HB80" i="11"/>
  <c r="HB82" i="11"/>
  <c r="HB136" i="11"/>
  <c r="HB138" i="11"/>
  <c r="HB140" i="11"/>
  <c r="HB142" i="11"/>
  <c r="HB148" i="11"/>
  <c r="HB150" i="11"/>
  <c r="HB152" i="11"/>
  <c r="HB154" i="11"/>
  <c r="HB388" i="11"/>
  <c r="HB390" i="11"/>
  <c r="HB394" i="11"/>
  <c r="HB396" i="11"/>
  <c r="HB398" i="11"/>
  <c r="HB402" i="11"/>
  <c r="HB406" i="11"/>
  <c r="HB412" i="11"/>
  <c r="HB430" i="11"/>
  <c r="HB432" i="11"/>
  <c r="HB436" i="11"/>
  <c r="HB438" i="11"/>
  <c r="HB440" i="11"/>
  <c r="HB442" i="11"/>
  <c r="HB444" i="11"/>
  <c r="HB446" i="11"/>
  <c r="HB452" i="11"/>
  <c r="HB454" i="11"/>
  <c r="HB462" i="11"/>
  <c r="HB464" i="11"/>
  <c r="HB466" i="11"/>
  <c r="HB468" i="11"/>
  <c r="HB470" i="11"/>
  <c r="HB474" i="11"/>
  <c r="HB476" i="11"/>
  <c r="HB478" i="11"/>
  <c r="HB480" i="11"/>
  <c r="HB484" i="11"/>
  <c r="HB486" i="11"/>
  <c r="HB488" i="11"/>
  <c r="HB522" i="11"/>
  <c r="HB526" i="11"/>
  <c r="HB532" i="11"/>
  <c r="HB536" i="11"/>
  <c r="HB538" i="11"/>
  <c r="HB540" i="11"/>
  <c r="HB542" i="11"/>
  <c r="HB544" i="11"/>
  <c r="HB550" i="11"/>
  <c r="HB552" i="11"/>
  <c r="HB554" i="11"/>
  <c r="HB556" i="11"/>
  <c r="HB558" i="11"/>
  <c r="HB562" i="11"/>
  <c r="HB566" i="11"/>
  <c r="HB568" i="11"/>
  <c r="HB570" i="11"/>
  <c r="HB572" i="11"/>
  <c r="HB578" i="11"/>
  <c r="HB580" i="11"/>
  <c r="HB582" i="11"/>
  <c r="HB586" i="11"/>
  <c r="HB588" i="11"/>
  <c r="HB590" i="11"/>
  <c r="HB352" i="11"/>
  <c r="HB374" i="11"/>
  <c r="HB156" i="11"/>
  <c r="HB158" i="11"/>
  <c r="HB170" i="11"/>
  <c r="HB172" i="11"/>
  <c r="HB174" i="11"/>
  <c r="HB176" i="11"/>
  <c r="HB178" i="11"/>
  <c r="HB182" i="11"/>
  <c r="HB184" i="11"/>
  <c r="HB190" i="11"/>
  <c r="HB192" i="11"/>
  <c r="HB194" i="11"/>
  <c r="HB198" i="11"/>
  <c r="HB200" i="11"/>
  <c r="HB202" i="11"/>
  <c r="HB204" i="11"/>
  <c r="HB206" i="11"/>
  <c r="HB220" i="11"/>
  <c r="HB224" i="11"/>
  <c r="HB226" i="11"/>
  <c r="HB514" i="11"/>
  <c r="HB516" i="11"/>
  <c r="HB518" i="11"/>
  <c r="HB520" i="11"/>
  <c r="HB264" i="11"/>
  <c r="HB266" i="11"/>
  <c r="HB268" i="11"/>
  <c r="HB502" i="11"/>
  <c r="HB504" i="11"/>
  <c r="HB512" i="11"/>
  <c r="HB242" i="11"/>
  <c r="HB244" i="11"/>
  <c r="HB246" i="11"/>
  <c r="HB248" i="11"/>
  <c r="HB250" i="11"/>
  <c r="HB252" i="11"/>
  <c r="HB254" i="11"/>
  <c r="HB256" i="11"/>
  <c r="HB258" i="11"/>
  <c r="HB260" i="11"/>
  <c r="HB262" i="11"/>
  <c r="HB270" i="11"/>
  <c r="HB276" i="11"/>
  <c r="HB278" i="11"/>
  <c r="HB280" i="11"/>
  <c r="HB282" i="11"/>
  <c r="HB286" i="11"/>
  <c r="HB288" i="11"/>
  <c r="HB290" i="11"/>
  <c r="HB292" i="11"/>
  <c r="HB294" i="11"/>
  <c r="HB312" i="11"/>
  <c r="HB314" i="11"/>
  <c r="HB316" i="11"/>
  <c r="HB320" i="11"/>
  <c r="HB322" i="11"/>
  <c r="HB330" i="11"/>
  <c r="HB38" i="11"/>
  <c r="HB336" i="11"/>
  <c r="HB24" i="11"/>
  <c r="HB48" i="11"/>
  <c r="HB60" i="11"/>
  <c r="HB76" i="11"/>
  <c r="HB134" i="11"/>
  <c r="HB188" i="11"/>
  <c r="HB144" i="11"/>
  <c r="HB214" i="11"/>
  <c r="HB34" i="11"/>
  <c r="HB54" i="11"/>
  <c r="HB284" i="11"/>
  <c r="HB302" i="11"/>
  <c r="HB306" i="11"/>
  <c r="HB10" i="11"/>
  <c r="HB496" i="11" l="1"/>
  <c r="O528" i="11"/>
  <c r="HB527" i="11"/>
  <c r="HB221" i="11"/>
  <c r="HB222" i="11" s="1"/>
  <c r="HB528"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Mariola Gorska</author>
  </authors>
  <commentList>
    <comment ref="DS4" authorId="0" shapeId="0" xr:uid="{00000000-0006-0000-0000-000001000000}">
      <text>
        <r>
          <rPr>
            <b/>
            <sz val="9"/>
            <color indexed="81"/>
            <rFont val="Tahoma"/>
            <family val="2"/>
            <charset val="238"/>
          </rPr>
          <t>Mariola Gorska:</t>
        </r>
        <r>
          <rPr>
            <sz val="9"/>
            <color indexed="81"/>
            <rFont val="Tahoma"/>
            <family val="2"/>
            <charset val="238"/>
          </rPr>
          <t xml:space="preserve">
Konsequente und dynamische Handlungen</t>
        </r>
      </text>
    </comment>
    <comment ref="DT4" authorId="0" shapeId="0" xr:uid="{00000000-0006-0000-0000-000002000000}">
      <text>
        <r>
          <rPr>
            <b/>
            <sz val="9"/>
            <color indexed="81"/>
            <rFont val="Tahoma"/>
            <family val="2"/>
            <charset val="238"/>
          </rPr>
          <t>Mariola Gorska:</t>
        </r>
        <r>
          <rPr>
            <sz val="9"/>
            <color indexed="81"/>
            <rFont val="Tahoma"/>
            <family val="2"/>
            <charset val="238"/>
          </rPr>
          <t xml:space="preserve">
Fläxibilität in die Handlungen</t>
        </r>
      </text>
    </comment>
    <comment ref="DU4" authorId="0" shapeId="0" xr:uid="{00000000-0006-0000-0000-000003000000}">
      <text>
        <r>
          <rPr>
            <b/>
            <sz val="9"/>
            <color indexed="81"/>
            <rFont val="Tahoma"/>
            <family val="2"/>
            <charset val="238"/>
          </rPr>
          <t>Mariola Gorska:</t>
        </r>
        <r>
          <rPr>
            <sz val="9"/>
            <color indexed="81"/>
            <rFont val="Tahoma"/>
            <family val="2"/>
            <charset val="238"/>
          </rPr>
          <t xml:space="preserve">
Komunikativität</t>
        </r>
      </text>
    </comment>
    <comment ref="DV4" authorId="0" shapeId="0" xr:uid="{00000000-0006-0000-0000-000004000000}">
      <text>
        <r>
          <rPr>
            <b/>
            <sz val="9"/>
            <color indexed="81"/>
            <rFont val="Tahoma"/>
            <family val="2"/>
            <charset val="238"/>
          </rPr>
          <t>Mariola Gorska:</t>
        </r>
        <r>
          <rPr>
            <sz val="9"/>
            <color indexed="81"/>
            <rFont val="Tahoma"/>
            <family val="2"/>
            <charset val="238"/>
          </rPr>
          <t xml:space="preserve">
Motivierung und Aufbau der Angagierung von Team</t>
        </r>
      </text>
    </comment>
    <comment ref="DY8" authorId="0" shapeId="0" xr:uid="{00000000-0006-0000-0000-000005000000}">
      <text>
        <r>
          <rPr>
            <b/>
            <sz val="9"/>
            <color indexed="81"/>
            <rFont val="Tahoma"/>
            <family val="2"/>
            <charset val="238"/>
          </rPr>
          <t>Mariola Gorska:</t>
        </r>
        <r>
          <rPr>
            <sz val="9"/>
            <color indexed="81"/>
            <rFont val="Tahoma"/>
            <family val="2"/>
            <charset val="238"/>
          </rPr>
          <t xml:space="preserve">
Konsequente und dynamische Handlungen</t>
        </r>
      </text>
    </comment>
    <comment ref="DZ8" authorId="0" shapeId="0" xr:uid="{00000000-0006-0000-0000-000006000000}">
      <text>
        <r>
          <rPr>
            <b/>
            <sz val="9"/>
            <color indexed="81"/>
            <rFont val="Tahoma"/>
            <family val="2"/>
            <charset val="238"/>
          </rPr>
          <t>Mariola Gorska:</t>
        </r>
        <r>
          <rPr>
            <sz val="9"/>
            <color indexed="81"/>
            <rFont val="Tahoma"/>
            <family val="2"/>
            <charset val="238"/>
          </rPr>
          <t xml:space="preserve">
Fläxibilität in die Handlungen</t>
        </r>
      </text>
    </comment>
    <comment ref="EA8" authorId="0" shapeId="0" xr:uid="{00000000-0006-0000-0000-000007000000}">
      <text>
        <r>
          <rPr>
            <b/>
            <sz val="9"/>
            <color indexed="81"/>
            <rFont val="Tahoma"/>
            <family val="2"/>
            <charset val="238"/>
          </rPr>
          <t>Mariola Gorska:</t>
        </r>
        <r>
          <rPr>
            <sz val="9"/>
            <color indexed="81"/>
            <rFont val="Tahoma"/>
            <family val="2"/>
            <charset val="238"/>
          </rPr>
          <t xml:space="preserve">
Komunikativität</t>
        </r>
      </text>
    </comment>
    <comment ref="EB8" authorId="0" shapeId="0" xr:uid="{00000000-0006-0000-0000-000008000000}">
      <text>
        <r>
          <rPr>
            <b/>
            <sz val="9"/>
            <color indexed="81"/>
            <rFont val="Tahoma"/>
            <family val="2"/>
            <charset val="238"/>
          </rPr>
          <t>Mariola Gorska:</t>
        </r>
        <r>
          <rPr>
            <sz val="9"/>
            <color indexed="81"/>
            <rFont val="Tahoma"/>
            <family val="2"/>
            <charset val="238"/>
          </rPr>
          <t xml:space="preserve">
Motivierung und Aufbau der Angagierung von Team</t>
        </r>
      </text>
    </comment>
    <comment ref="EL11" authorId="0" shapeId="0" xr:uid="{00000000-0006-0000-0000-000009000000}">
      <text>
        <r>
          <rPr>
            <b/>
            <sz val="9"/>
            <color indexed="81"/>
            <rFont val="Tahoma"/>
            <family val="2"/>
            <charset val="238"/>
          </rPr>
          <t>Mariola Gorska:</t>
        </r>
        <r>
          <rPr>
            <sz val="9"/>
            <color indexed="81"/>
            <rFont val="Tahoma"/>
            <family val="2"/>
            <charset val="238"/>
          </rPr>
          <t xml:space="preserve">
Konsequente und dynamische Handlungen</t>
        </r>
      </text>
    </comment>
    <comment ref="EM11" authorId="0" shapeId="0" xr:uid="{00000000-0006-0000-0000-00000A000000}">
      <text>
        <r>
          <rPr>
            <b/>
            <sz val="9"/>
            <color indexed="81"/>
            <rFont val="Tahoma"/>
            <family val="2"/>
            <charset val="238"/>
          </rPr>
          <t>Mariola Gorska:</t>
        </r>
        <r>
          <rPr>
            <sz val="9"/>
            <color indexed="81"/>
            <rFont val="Tahoma"/>
            <family val="2"/>
            <charset val="238"/>
          </rPr>
          <t xml:space="preserve">
Fläxibilität in die Handlungen</t>
        </r>
      </text>
    </comment>
    <comment ref="EN11" authorId="0" shapeId="0" xr:uid="{00000000-0006-0000-0000-00000B000000}">
      <text>
        <r>
          <rPr>
            <b/>
            <sz val="9"/>
            <color indexed="81"/>
            <rFont val="Tahoma"/>
            <family val="2"/>
            <charset val="238"/>
          </rPr>
          <t>Mariola Gorska:</t>
        </r>
        <r>
          <rPr>
            <sz val="9"/>
            <color indexed="81"/>
            <rFont val="Tahoma"/>
            <family val="2"/>
            <charset val="238"/>
          </rPr>
          <t xml:space="preserve">
Komunikativität</t>
        </r>
      </text>
    </comment>
    <comment ref="EO11" authorId="0" shapeId="0" xr:uid="{00000000-0006-0000-0000-00000C000000}">
      <text>
        <r>
          <rPr>
            <b/>
            <sz val="9"/>
            <color indexed="81"/>
            <rFont val="Tahoma"/>
            <family val="2"/>
            <charset val="238"/>
          </rPr>
          <t>Mariola Gorska:</t>
        </r>
        <r>
          <rPr>
            <sz val="9"/>
            <color indexed="81"/>
            <rFont val="Tahoma"/>
            <family val="2"/>
            <charset val="238"/>
          </rPr>
          <t xml:space="preserve">
Motivierung und Aufbau der Angagierung von Team</t>
        </r>
      </text>
    </comment>
    <comment ref="EY15" authorId="0" shapeId="0" xr:uid="{00000000-0006-0000-0000-00000D000000}">
      <text>
        <r>
          <rPr>
            <b/>
            <sz val="9"/>
            <color indexed="81"/>
            <rFont val="Tahoma"/>
            <family val="2"/>
            <charset val="238"/>
          </rPr>
          <t>Mariola Gorska:</t>
        </r>
        <r>
          <rPr>
            <sz val="9"/>
            <color indexed="81"/>
            <rFont val="Tahoma"/>
            <family val="2"/>
            <charset val="238"/>
          </rPr>
          <t xml:space="preserve">
Konsequente und dynamische Handlungen</t>
        </r>
      </text>
    </comment>
    <comment ref="EZ15" authorId="0" shapeId="0" xr:uid="{00000000-0006-0000-0000-00000E000000}">
      <text>
        <r>
          <rPr>
            <b/>
            <sz val="9"/>
            <color indexed="81"/>
            <rFont val="Tahoma"/>
            <family val="2"/>
            <charset val="238"/>
          </rPr>
          <t>Mariola Gorska:</t>
        </r>
        <r>
          <rPr>
            <sz val="9"/>
            <color indexed="81"/>
            <rFont val="Tahoma"/>
            <family val="2"/>
            <charset val="238"/>
          </rPr>
          <t xml:space="preserve">
Fläxibilität in die Handlungen</t>
        </r>
      </text>
    </comment>
    <comment ref="FA15" authorId="0" shapeId="0" xr:uid="{00000000-0006-0000-0000-00000F000000}">
      <text>
        <r>
          <rPr>
            <b/>
            <sz val="9"/>
            <color indexed="81"/>
            <rFont val="Tahoma"/>
            <family val="2"/>
            <charset val="238"/>
          </rPr>
          <t>Mariola Gorska:</t>
        </r>
        <r>
          <rPr>
            <sz val="9"/>
            <color indexed="81"/>
            <rFont val="Tahoma"/>
            <family val="2"/>
            <charset val="238"/>
          </rPr>
          <t xml:space="preserve">
Komunikativität</t>
        </r>
      </text>
    </comment>
    <comment ref="FB15" authorId="0" shapeId="0" xr:uid="{00000000-0006-0000-0000-000010000000}">
      <text>
        <r>
          <rPr>
            <b/>
            <sz val="9"/>
            <color indexed="81"/>
            <rFont val="Tahoma"/>
            <family val="2"/>
            <charset val="238"/>
          </rPr>
          <t>Mariola Gorska:</t>
        </r>
        <r>
          <rPr>
            <sz val="9"/>
            <color indexed="81"/>
            <rFont val="Tahoma"/>
            <family val="2"/>
            <charset val="238"/>
          </rPr>
          <t xml:space="preserve">
Motivierung und Aufbau der Angagierung von Team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Mariola Gorska</author>
  </authors>
  <commentList>
    <comment ref="FI8" authorId="0" shapeId="0" xr:uid="{00000000-0006-0000-0100-000001000000}">
      <text>
        <r>
          <rPr>
            <b/>
            <sz val="9"/>
            <color indexed="81"/>
            <rFont val="Tahoma"/>
            <family val="2"/>
            <charset val="238"/>
          </rPr>
          <t>Mariola Gorska:</t>
        </r>
        <r>
          <rPr>
            <sz val="9"/>
            <color indexed="81"/>
            <rFont val="Tahoma"/>
            <family val="2"/>
            <charset val="238"/>
          </rPr>
          <t xml:space="preserve">
Konsequente und dynamische Handlungen</t>
        </r>
      </text>
    </comment>
    <comment ref="FJ8" authorId="0" shapeId="0" xr:uid="{00000000-0006-0000-0100-000002000000}">
      <text>
        <r>
          <rPr>
            <b/>
            <sz val="9"/>
            <color indexed="81"/>
            <rFont val="Tahoma"/>
            <family val="2"/>
            <charset val="238"/>
          </rPr>
          <t>Mariola Gorska:</t>
        </r>
        <r>
          <rPr>
            <sz val="9"/>
            <color indexed="81"/>
            <rFont val="Tahoma"/>
            <family val="2"/>
            <charset val="238"/>
          </rPr>
          <t xml:space="preserve">
Fläxibilität in die Handlungen</t>
        </r>
      </text>
    </comment>
    <comment ref="FK8" authorId="0" shapeId="0" xr:uid="{00000000-0006-0000-0100-000003000000}">
      <text>
        <r>
          <rPr>
            <b/>
            <sz val="9"/>
            <color indexed="81"/>
            <rFont val="Tahoma"/>
            <family val="2"/>
            <charset val="238"/>
          </rPr>
          <t>Mariola Gorska:</t>
        </r>
        <r>
          <rPr>
            <sz val="9"/>
            <color indexed="81"/>
            <rFont val="Tahoma"/>
            <family val="2"/>
            <charset val="238"/>
          </rPr>
          <t xml:space="preserve">
Komunikativität</t>
        </r>
      </text>
    </comment>
    <comment ref="FL8" authorId="0" shapeId="0" xr:uid="{00000000-0006-0000-0100-000004000000}">
      <text>
        <r>
          <rPr>
            <b/>
            <sz val="9"/>
            <color indexed="81"/>
            <rFont val="Tahoma"/>
            <family val="2"/>
            <charset val="238"/>
          </rPr>
          <t>Mariola Gorska:</t>
        </r>
        <r>
          <rPr>
            <sz val="9"/>
            <color indexed="81"/>
            <rFont val="Tahoma"/>
            <family val="2"/>
            <charset val="238"/>
          </rPr>
          <t xml:space="preserve">
Motivierung und Aufbau der Angagierung von Team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Mariola Gorska</author>
    <author>tc={B2EE64D8-6414-4181-8A24-BD07CFB9E068}</author>
    <author>tc={96B07A4F-D15A-4D19-8EB4-32AA216A3877}</author>
    <author>tc={5B4CC536-5AED-48F1-A286-7DF242579E76}</author>
  </authors>
  <commentList>
    <comment ref="GB8" authorId="0" shapeId="0" xr:uid="{00000000-0006-0000-0200-000001000000}">
      <text>
        <r>
          <rPr>
            <b/>
            <sz val="9"/>
            <color indexed="81"/>
            <rFont val="Tahoma"/>
            <family val="2"/>
            <charset val="238"/>
          </rPr>
          <t>Mariola Gorska:</t>
        </r>
        <r>
          <rPr>
            <sz val="9"/>
            <color indexed="81"/>
            <rFont val="Tahoma"/>
            <family val="2"/>
            <charset val="238"/>
          </rPr>
          <t xml:space="preserve">
Konsequente und dynamische Handlungen</t>
        </r>
      </text>
    </comment>
    <comment ref="GC8" authorId="0" shapeId="0" xr:uid="{00000000-0006-0000-0200-000002000000}">
      <text>
        <r>
          <rPr>
            <b/>
            <sz val="9"/>
            <color indexed="81"/>
            <rFont val="Tahoma"/>
            <family val="2"/>
            <charset val="238"/>
          </rPr>
          <t>Mariola Gorska:</t>
        </r>
        <r>
          <rPr>
            <sz val="9"/>
            <color indexed="81"/>
            <rFont val="Tahoma"/>
            <family val="2"/>
            <charset val="238"/>
          </rPr>
          <t xml:space="preserve">
Fläxibilität in die Handlungen</t>
        </r>
      </text>
    </comment>
    <comment ref="GD8" authorId="0" shapeId="0" xr:uid="{00000000-0006-0000-0200-000003000000}">
      <text>
        <r>
          <rPr>
            <b/>
            <sz val="9"/>
            <color indexed="81"/>
            <rFont val="Tahoma"/>
            <family val="2"/>
            <charset val="238"/>
          </rPr>
          <t>Mariola Gorska:</t>
        </r>
        <r>
          <rPr>
            <sz val="9"/>
            <color indexed="81"/>
            <rFont val="Tahoma"/>
            <family val="2"/>
            <charset val="238"/>
          </rPr>
          <t xml:space="preserve">
Komunikativität</t>
        </r>
      </text>
    </comment>
    <comment ref="GE8" authorId="0" shapeId="0" xr:uid="{00000000-0006-0000-0200-000004000000}">
      <text>
        <r>
          <rPr>
            <b/>
            <sz val="9"/>
            <color indexed="81"/>
            <rFont val="Tahoma"/>
            <family val="2"/>
            <charset val="238"/>
          </rPr>
          <t>Mariola Gorska:</t>
        </r>
        <r>
          <rPr>
            <sz val="9"/>
            <color indexed="81"/>
            <rFont val="Tahoma"/>
            <family val="2"/>
            <charset val="238"/>
          </rPr>
          <t xml:space="preserve">
Motivierung und Aufbau der Angagierung von Team</t>
        </r>
      </text>
    </comment>
    <comment ref="E525" authorId="1" shapeId="0" xr:uid="{B2EE64D8-6414-4181-8A24-BD07CFB9E068}">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Nie pracuje, QCC</t>
      </text>
    </comment>
    <comment ref="E527" authorId="2" shapeId="0" xr:uid="{96B07A4F-D15A-4D19-8EB4-32AA216A3877}">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QCC, Q2</t>
      </text>
    </comment>
    <comment ref="E529" authorId="3" shapeId="0" xr:uid="{5B4CC536-5AED-48F1-A286-7DF242579E76}">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QCC, Q2</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Mariola Gorska</author>
  </authors>
  <commentList>
    <comment ref="C142" authorId="0" shapeId="0" xr:uid="{00000000-0006-0000-0400-000001000000}">
      <text>
        <r>
          <rPr>
            <b/>
            <sz val="9"/>
            <color indexed="81"/>
            <rFont val="Tahoma"/>
            <family val="2"/>
            <charset val="238"/>
          </rPr>
          <t>Mariola Gorska:</t>
        </r>
        <r>
          <rPr>
            <sz val="9"/>
            <color indexed="81"/>
            <rFont val="Tahoma"/>
            <family val="2"/>
            <charset val="238"/>
          </rPr>
          <t xml:space="preserve">
Konsequente und dynamische Handlungen</t>
        </r>
      </text>
    </comment>
    <comment ref="C143" authorId="0" shapeId="0" xr:uid="{00000000-0006-0000-0400-000002000000}">
      <text>
        <r>
          <rPr>
            <b/>
            <sz val="9"/>
            <color indexed="81"/>
            <rFont val="Tahoma"/>
            <family val="2"/>
            <charset val="238"/>
          </rPr>
          <t>Mariola Gorska:</t>
        </r>
        <r>
          <rPr>
            <sz val="9"/>
            <color indexed="81"/>
            <rFont val="Tahoma"/>
            <family val="2"/>
            <charset val="238"/>
          </rPr>
          <t xml:space="preserve">
Fläxibilität in die Handlungen</t>
        </r>
      </text>
    </comment>
    <comment ref="C144" authorId="0" shapeId="0" xr:uid="{00000000-0006-0000-0400-000003000000}">
      <text>
        <r>
          <rPr>
            <b/>
            <sz val="9"/>
            <color indexed="81"/>
            <rFont val="Tahoma"/>
            <family val="2"/>
            <charset val="238"/>
          </rPr>
          <t>Mariola Gorska:</t>
        </r>
        <r>
          <rPr>
            <sz val="9"/>
            <color indexed="81"/>
            <rFont val="Tahoma"/>
            <family val="2"/>
            <charset val="238"/>
          </rPr>
          <t xml:space="preserve">
Komunikativität</t>
        </r>
      </text>
    </comment>
    <comment ref="C145" authorId="0" shapeId="0" xr:uid="{00000000-0006-0000-0400-000004000000}">
      <text>
        <r>
          <rPr>
            <b/>
            <sz val="9"/>
            <color indexed="81"/>
            <rFont val="Tahoma"/>
            <family val="2"/>
            <charset val="238"/>
          </rPr>
          <t>Mariola Gorska:</t>
        </r>
        <r>
          <rPr>
            <sz val="9"/>
            <color indexed="81"/>
            <rFont val="Tahoma"/>
            <family val="2"/>
            <charset val="238"/>
          </rPr>
          <t xml:space="preserve">
Motivierung und Aufbau der Angagierung von Team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tc={E4139212-DA59-4F1F-A81B-0506DFF32593}</author>
  </authors>
  <commentList>
    <comment ref="B135" authorId="0" shapeId="0" xr:uid="{E4139212-DA59-4F1F-A81B-0506DFF32593}">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prototypownia</t>
      </text>
    </comment>
  </commentList>
</comments>
</file>

<file path=xl/sharedStrings.xml><?xml version="1.0" encoding="utf-8"?>
<sst xmlns="http://schemas.openxmlformats.org/spreadsheetml/2006/main" count="63240" uniqueCount="919">
  <si>
    <t>HR &amp; Finanse</t>
  </si>
  <si>
    <t xml:space="preserve">  Obszary procesowe / Prozessbereiche</t>
  </si>
  <si>
    <t>BHP</t>
  </si>
  <si>
    <t>HR</t>
  </si>
  <si>
    <t>FINANSE / FINANCE</t>
  </si>
  <si>
    <t>SYSTEM / QM</t>
  </si>
  <si>
    <t>PROCESS MANAGEMENT / LAUNCH</t>
  </si>
  <si>
    <t>BVP</t>
  </si>
  <si>
    <t>LOGISTYKA / LOGISTIK</t>
  </si>
  <si>
    <t>PRODUKCJA / PRODUCTION</t>
  </si>
  <si>
    <t>IT</t>
  </si>
  <si>
    <t>ZAKUPY / PURCHASE</t>
  </si>
  <si>
    <t>JAKOŚĆ / QS</t>
  </si>
  <si>
    <t>LABORATORIUM</t>
  </si>
  <si>
    <t>UTRZYMANIE RUCHU / MAINTANANCE</t>
  </si>
  <si>
    <t>KOMPETENCJE DODATKOWE / ADDITIONAL COMPETENCES</t>
  </si>
  <si>
    <t>KOMPETENCJE MANAGERSKIE / MANAGEMENTKOMPETENZEN</t>
  </si>
  <si>
    <t>Doświadczenie
na stanowwisku (X) / Berufserfahrung</t>
  </si>
  <si>
    <t>Wykształcenie (X) / Ausbildung</t>
  </si>
  <si>
    <t>Uprawnienia (X) / Berechtigungen</t>
  </si>
  <si>
    <t>Przepisy BHP / BHP Vorschriften</t>
  </si>
  <si>
    <t>Przepisy PPOŻ / Brandschutzbestimmungen</t>
  </si>
  <si>
    <t>Przepisy kodeksu pracy / Bestimmungen des Arbeitsgesetzes</t>
  </si>
  <si>
    <t>Przepisy o ub.społ. ZUS  / Sozialversicherungsvorschriften</t>
  </si>
  <si>
    <t xml:space="preserve">PRZEPISY O PDOF /persönlich Einkommensteuergesetz </t>
  </si>
  <si>
    <t>Regulamin pracy / Arbeitsordnung</t>
  </si>
  <si>
    <t>Regulamin wynagradzania / Vergütungsordnung</t>
  </si>
  <si>
    <t>System R2PŁATNIK PRO: Płace / Lohnabrechnung</t>
  </si>
  <si>
    <t>SystemR2PŁATNIK PRO: KADRY / Personaldaten</t>
  </si>
  <si>
    <t>SYSTEM R2PŁATNIK PRO: zarządzanie pracownikami / Arbeitsverwaltung</t>
  </si>
  <si>
    <t>Doradztwo, wsparcie personalne / Personalberatung und Unterstützung</t>
  </si>
  <si>
    <t>Przepisy o podatku VAT / MwSt.- Gesetz</t>
  </si>
  <si>
    <t>PrzepisyPDOP / geschäftlich Einkommensteuergesetz</t>
  </si>
  <si>
    <t>System BAAN / FINANSE (FIBU)</t>
  </si>
  <si>
    <t>Systemy pomocnicze / Hilfssysteme(PR,  WORKFLOW, STOCKPROGRAM, KALK2000 etc.)</t>
  </si>
  <si>
    <t>Polityka rachunkowości / Buchführungspolitik</t>
  </si>
  <si>
    <t>Ustawa o rachunkowości / Rechnungslegungsgesetz</t>
  </si>
  <si>
    <t>System ISO 9001:2015</t>
  </si>
  <si>
    <t>System IATF 16949:2016</t>
  </si>
  <si>
    <t>System ISO 14001:2015</t>
  </si>
  <si>
    <t>System PN-N 18001:2004 / ISO 45001:2018</t>
  </si>
  <si>
    <t>Wymagania VDA 6.3 Process / Forderungen</t>
  </si>
  <si>
    <t>Wymagania VDA 6.5 Product / Forderungen</t>
  </si>
  <si>
    <t>PSB (VW Safety reprezentative)</t>
  </si>
  <si>
    <t>Auditor systemu ISO 17021:20018</t>
  </si>
  <si>
    <t>Pełnomocnik systemu / Systemvertreter</t>
  </si>
  <si>
    <t>IATF wymagnia wg. Procesu / IATF Forderungen</t>
  </si>
  <si>
    <t>Polityka Systemu Zarządzania jakością, środowiskiem i BHP / Die Politik des Managementsystems für Qualität, Umwelt und BHP</t>
  </si>
  <si>
    <t>Polityka Etyczna - Compliance</t>
  </si>
  <si>
    <t>WDRAŻANIE NOWYCH PROJEKTÓW/ CTM</t>
  </si>
  <si>
    <t>KAMIENIE MILOWE MSL/PIFF</t>
  </si>
  <si>
    <t>Engineering documentations</t>
  </si>
  <si>
    <t>CP</t>
  </si>
  <si>
    <t>FMEA</t>
  </si>
  <si>
    <t>FLOW CHART</t>
  </si>
  <si>
    <t>AIAG</t>
  </si>
  <si>
    <t>VDA</t>
  </si>
  <si>
    <t>APQP</t>
  </si>
  <si>
    <t>MSA</t>
  </si>
  <si>
    <t>SPC</t>
  </si>
  <si>
    <t>CSR (SPECYFICZNE WYMAGANIA KLIENTA)</t>
  </si>
  <si>
    <t>5S</t>
  </si>
  <si>
    <t>LEAN MANAGEMENT</t>
  </si>
  <si>
    <t>5R</t>
  </si>
  <si>
    <t>Six Sigma</t>
  </si>
  <si>
    <t>System BAAN / Distribution &amp; Supply Chain</t>
  </si>
  <si>
    <t>Gospodarka magazynowa / Lagerverwaltung</t>
  </si>
  <si>
    <t>Inwentaryzacja - organizacja i przebieg / Inventurprozess</t>
  </si>
  <si>
    <t>Organizacja dostaw / Versorgungsorganisation</t>
  </si>
  <si>
    <t>Organizacja wysyłek / Organisation von Lieferungen</t>
  </si>
  <si>
    <t>Analiza magazynowa - Program Polen.mdb / Inventuranalyse</t>
  </si>
  <si>
    <t>Spalte1</t>
  </si>
  <si>
    <t>Spalte2</t>
  </si>
  <si>
    <t>Planowanie produkcji / Produktionsplanung</t>
  </si>
  <si>
    <t>Obsługa maszyn Engel / Engel Maschinenbedienung</t>
  </si>
  <si>
    <t>Obsługa maszyn Novapax / Novapax Maschinenbedienung</t>
  </si>
  <si>
    <t>Obsługa maszyn KVT / KVT Maschinenbedienung</t>
  </si>
  <si>
    <t>Obsługa maszyn ASL / ASL Maschinenbedienung</t>
  </si>
  <si>
    <t>Obsługa maszyn Branson / Branson Maschinenbedienung</t>
  </si>
  <si>
    <t>Obsługa maszyn Kamtec / Kamtec Maschinenbedienung</t>
  </si>
  <si>
    <t>Obsługa maszyn Piovan / Piovan Maschinenbedienung</t>
  </si>
  <si>
    <t>Obsługa maszyn REP / REP Maschinenbedienung</t>
  </si>
  <si>
    <t>Spalte3</t>
  </si>
  <si>
    <t>Spalte4</t>
  </si>
  <si>
    <t>Spalte5</t>
  </si>
  <si>
    <t>Spalte6</t>
  </si>
  <si>
    <t>Informatyka ogólna (techniczne i systemowe) / Allgemeine IT (Technik und System)</t>
  </si>
  <si>
    <t>Systemy operacyjne (Windows, Linux) / Betriebssysteme (Windows, Linux)</t>
  </si>
  <si>
    <t>Sieci komputerowe / Computernetzwerke</t>
  </si>
  <si>
    <t>Hardware (komputery PC, drukarki biurowe i etykietowe, telefonia stacjonarna i mobilna) (PC, Drucker, Telefpne, Handys)</t>
  </si>
  <si>
    <t>Software (MS Office, MS Remote Desktop)</t>
  </si>
  <si>
    <t>Programowanie obiektowe (PHP) / Objektprogrammierung</t>
  </si>
  <si>
    <t>Scrum</t>
  </si>
  <si>
    <t>SQL (MySQL)</t>
  </si>
  <si>
    <t>Javascript</t>
  </si>
  <si>
    <t>Joomla</t>
  </si>
  <si>
    <t>Bash</t>
  </si>
  <si>
    <t>Systemy MES</t>
  </si>
  <si>
    <t>HTML / CSS</t>
  </si>
  <si>
    <t>SYSTEM PR</t>
  </si>
  <si>
    <t>System Einkauf XP / EBA</t>
  </si>
  <si>
    <t>Techniki negocjacyjne / Verhandlungstechniken</t>
  </si>
  <si>
    <t>Znajomość rynku branżowego / Kenntnis des Industrie Marktes</t>
  </si>
  <si>
    <t>RAPORTY 8D / 8D Berichten</t>
  </si>
  <si>
    <t>NARZĘDZIA JAKOŚCIOWE (5WHY, Ishikawa, etc) / QS-Werkzeuge</t>
  </si>
  <si>
    <t>PDCA</t>
  </si>
  <si>
    <t>4M / Ishikawa</t>
  </si>
  <si>
    <t>Pareto</t>
  </si>
  <si>
    <t>PPAP/PSW</t>
  </si>
  <si>
    <t>SUPPLIER MANAGEMENT</t>
  </si>
  <si>
    <t>QUALITY DOCUMANTATIONS</t>
  </si>
  <si>
    <t>Rysunek techniczny / technische Zeichnung</t>
  </si>
  <si>
    <t>Kalibracja / Kalibrierung</t>
  </si>
  <si>
    <t>Rekwalifikacja / Requalifizierung</t>
  </si>
  <si>
    <t>Mikroskop optyczny / optisches Mikroskop</t>
  </si>
  <si>
    <t>RHEOMETR - GUMA / Gummi</t>
  </si>
  <si>
    <t>CMM - Contura Zeiss</t>
  </si>
  <si>
    <t>Pisanie programów / Programme schreiben</t>
  </si>
  <si>
    <t>Testy czystości / Reinheitstests</t>
  </si>
  <si>
    <t>MSA i SPC</t>
  </si>
  <si>
    <t>Kontrola codzienna produkcji / Tägliche Produktionskontrolle</t>
  </si>
  <si>
    <t>Pneumatyka / Pneumatics</t>
  </si>
  <si>
    <t>Mechanika / Mechanik</t>
  </si>
  <si>
    <t>Elektryka / Elektrik</t>
  </si>
  <si>
    <t>Hydraulika / Hydraulik</t>
  </si>
  <si>
    <t>Podciśnienie / Unterdruck</t>
  </si>
  <si>
    <t>Automatyka / Automatik</t>
  </si>
  <si>
    <t>Obsł.progr. projektowych[AUTOCAD,SOLID itp.] / Arbeit mit Projektprogramme</t>
  </si>
  <si>
    <t>Obsługa programów CMMS / Arbeit mit CMMS</t>
  </si>
  <si>
    <t>MS Office (Excel)</t>
  </si>
  <si>
    <t>MS Office (Word)</t>
  </si>
  <si>
    <t>MS Office (Power Point)</t>
  </si>
  <si>
    <t>Język angielski / Englisch</t>
  </si>
  <si>
    <t>Język niemiecki / Deutsch</t>
  </si>
  <si>
    <t>Analityczne myślenie, podejście / Analitysches Denken, Einstellung</t>
  </si>
  <si>
    <t>Dokładność, precyzja w dzialaniu / Genauigkeit, Präzision in die Arbeit</t>
  </si>
  <si>
    <t>Dyspozycyjność / Verfügbarkeit</t>
  </si>
  <si>
    <t>Zaangażowanie / 
Engagement</t>
  </si>
  <si>
    <t>Planowanie strategiczne / Strategische Planung</t>
  </si>
  <si>
    <t>Konsekwentne i dynamiczne działanie</t>
  </si>
  <si>
    <t>Elastyczność w działaniu</t>
  </si>
  <si>
    <t>Komunikatywność</t>
  </si>
  <si>
    <t>Motywowanie i budowanie zaangażowania zespołu</t>
  </si>
  <si>
    <t>BRAK / Keine</t>
  </si>
  <si>
    <t>MINIMUM 1 ROK / min. 1 Jahr</t>
  </si>
  <si>
    <t>MINIMUM 2 LATA / min. 2 Jahre</t>
  </si>
  <si>
    <t>MINIMUM 3 LATA / min. 3 Jahre</t>
  </si>
  <si>
    <t>MINIMUM 4 LATA / min. 4 Jahre</t>
  </si>
  <si>
    <t>MINIMUM 5 LAT / min. 5 Jahre</t>
  </si>
  <si>
    <t>BRAK / Keine9</t>
  </si>
  <si>
    <t>ZAWODOWE / Berufsausbildung</t>
  </si>
  <si>
    <t>ŚREDNIE OGÓLNE / Abitur allgemeine</t>
  </si>
  <si>
    <t>ŚREDNIE KIERUNKOWE / berufliches Gymnasium</t>
  </si>
  <si>
    <t>WYŻSZE OGÓLNE / Hochschule allgemeine</t>
  </si>
  <si>
    <t>WYŻSZE KIERUNKOWE / Hochschule berufliche</t>
  </si>
  <si>
    <t>PIERWSZA POMOC / Erste Hilfe</t>
  </si>
  <si>
    <t>Specjalista BHP / BHP Spezialist</t>
  </si>
  <si>
    <t>Inspektor ochrony PPOŻ / Brandschutzinspektor</t>
  </si>
  <si>
    <t>WÓZKI JEZDNIOWE / Gebelstapler</t>
  </si>
  <si>
    <t>SEP</t>
  </si>
  <si>
    <t>SEP  DOZÓR / SEP Aufsicht</t>
  </si>
  <si>
    <t>PODNOŚNIKI / Hebevorrichtung</t>
  </si>
  <si>
    <t>SUWNICE / Laufkran</t>
  </si>
  <si>
    <t>WYSOKOŚCIOWE / Höhenberechtigungen</t>
  </si>
  <si>
    <t>QS &amp; Labo - MS i RP</t>
  </si>
  <si>
    <t>Gospodarka substancjami niebezpiecznymi / Gefahrstoffmanagement</t>
  </si>
  <si>
    <t>Gospodarka odpadami / Abfallwirtschaft</t>
  </si>
  <si>
    <t>VDA RGA</t>
  </si>
  <si>
    <t>Obsługa systemu BABTECQ / BABTECQ System</t>
  </si>
  <si>
    <t>Zarządzanie dokumentacją jakościową / QUALITY DOCUMANTATIONS CREATION MANAGEMENT</t>
  </si>
  <si>
    <t>Kontrola wejściowa komponentów/ Eingangskontrolle</t>
  </si>
  <si>
    <t>Kontrola wyjściowa produktu / Ausgangskontrolle</t>
  </si>
  <si>
    <t>2. propozycja - DS.</t>
  </si>
  <si>
    <t>EHS</t>
  </si>
  <si>
    <t>Specjalista/inspektor BHP - uprawnienia</t>
  </si>
  <si>
    <t>Inspektor ochrony PPOŻ - uprawnienia</t>
  </si>
  <si>
    <t>Szkolenie wstępne</t>
  </si>
  <si>
    <t>instruktaż stanowiskowy</t>
  </si>
  <si>
    <r>
      <t xml:space="preserve">Ryzyko zawodowe na stanowiskach pracy </t>
    </r>
    <r>
      <rPr>
        <strike/>
        <sz val="10"/>
        <color rgb="FFFF0000"/>
        <rFont val="Calibri Light"/>
        <family val="2"/>
        <charset val="238"/>
      </rPr>
      <t>(ORZ acc. A.6.1.2.01)</t>
    </r>
  </si>
  <si>
    <t>Instrukcje bezpieczeństwa pożarowego</t>
  </si>
  <si>
    <t>Instrukcje stanowiskowe BHP</t>
  </si>
  <si>
    <t>Szkolenie okresowe BHP - dla osób kierujących pracownikami</t>
  </si>
  <si>
    <t>Plany operacyjno-ratownicze (ochrona środowiska i BHP) (GI7 8.2.02 001)</t>
  </si>
  <si>
    <t>Sytuacje awaryjnne - Wypadki przy pracy (WI70 8.2.01)</t>
  </si>
  <si>
    <t>Sytuacje awaryjnne - incydent środowiskowy (U.8.2.01)</t>
  </si>
  <si>
    <t>PIERWSZA POMOC i Zarządzanie apteczkami (WI70 6.1.2 004)</t>
  </si>
  <si>
    <t>Komisje BHP - współuczestnictwo pracowników (A.5.4.01)</t>
  </si>
  <si>
    <t>Gospodarka substancjami niebezpiecznymi (WI70 6.1.2 002) + MSDS na stanowisku pracy</t>
  </si>
  <si>
    <t>Aspekty środowiskowe (U.6.1.2.02EN)</t>
  </si>
  <si>
    <t>Gospodarka odpadami (WI70 6.1.2 001)</t>
  </si>
  <si>
    <t>Kontrola wejściowa / Eingangskontrolle</t>
  </si>
  <si>
    <t>Kontrola wyjściowa / Ausgangskontrolle</t>
  </si>
  <si>
    <t>Dokumentacja jakościowa / Qualitätsdokumentation</t>
  </si>
  <si>
    <t>?</t>
  </si>
  <si>
    <t>Maintanance</t>
  </si>
  <si>
    <t>FORM SERVICE</t>
  </si>
  <si>
    <t>Szkolenie innych /Training others</t>
  </si>
  <si>
    <t>Konserwacja Rep</t>
  </si>
  <si>
    <t xml:space="preserve">Konserwacja Engel </t>
  </si>
  <si>
    <t>Konserwacja B 50</t>
  </si>
  <si>
    <t xml:space="preserve">Konserwacja EOL </t>
  </si>
  <si>
    <t>Konserwacja Branson</t>
  </si>
  <si>
    <t>Konserwacja coolery</t>
  </si>
  <si>
    <t>Konserwacja piecy</t>
  </si>
  <si>
    <t>Rys.tech.</t>
  </si>
  <si>
    <t>Elektryka</t>
  </si>
  <si>
    <t>Pneumatyka</t>
  </si>
  <si>
    <t xml:space="preserve">Hydraulika </t>
  </si>
  <si>
    <t>Podciśnienie</t>
  </si>
  <si>
    <t>Usuwanie awarii</t>
  </si>
  <si>
    <t>Obsługa robotów</t>
  </si>
  <si>
    <t>Obsługa sterowania maszyny</t>
  </si>
  <si>
    <t>Usuwanie przyczyn żródłowych</t>
  </si>
  <si>
    <t>Cmms stosowanie</t>
  </si>
  <si>
    <t>Dyspozycyjność</t>
  </si>
  <si>
    <t>Zaangażowanie</t>
  </si>
  <si>
    <t xml:space="preserve">Czyszczenie form gumowych </t>
  </si>
  <si>
    <t>Czyszczenie form plastikowych</t>
  </si>
  <si>
    <t>Wymiana form plastik</t>
  </si>
  <si>
    <t>Wymiana form guma</t>
  </si>
  <si>
    <t>Konserwacja KK</t>
  </si>
  <si>
    <t>Konserwacja form guma</t>
  </si>
  <si>
    <t>Konserwacja form plastiki</t>
  </si>
  <si>
    <t>Cmms - stosowanie</t>
  </si>
  <si>
    <t>Rysunek techniczny- czytanie</t>
  </si>
  <si>
    <t xml:space="preserve">Elektryka </t>
  </si>
  <si>
    <t>Hydraulika</t>
  </si>
  <si>
    <t>Ustalanie przyczyn żródłowych</t>
  </si>
  <si>
    <t>Konserwacja Gorącego Kanału</t>
  </si>
  <si>
    <t>ZAANGAŻOWANIE I PORZĄDEK</t>
  </si>
  <si>
    <t>SEP GR.1 Ekspoloatacja</t>
  </si>
  <si>
    <t>SEP  GR1. DOZÓR / SEP Aufsicht</t>
  </si>
  <si>
    <t>SEP GR2. Ekspoloatacja</t>
  </si>
  <si>
    <t>SEP GR3. Eksploatacja</t>
  </si>
  <si>
    <t>planowanie produkcji (production planning)</t>
  </si>
  <si>
    <t>Eliminacja awarii</t>
  </si>
  <si>
    <t>Zarządzanie dokumentacją produkcyjną</t>
  </si>
  <si>
    <t>Obsługa SFMS (SFMS knowledge)</t>
  </si>
  <si>
    <t>Stabilizacja procesów (Process stabilization)</t>
  </si>
  <si>
    <t>Zarządzanie 5S</t>
  </si>
  <si>
    <t>konsekwentne i dynamiczne działanie</t>
  </si>
  <si>
    <t>Motywowanie do działania i budowanie zaangażowania zespołu</t>
  </si>
  <si>
    <t>Usprawnianie procesów</t>
  </si>
  <si>
    <t>Orientacja na cele</t>
  </si>
  <si>
    <r>
      <t xml:space="preserve">Matryca kompetencji minimalnych
dla stanowisk nieprodukcyjnych / Matrix der minimale Kompetenzen für Nicht-Produktion
</t>
    </r>
    <r>
      <rPr>
        <b/>
        <sz val="12"/>
        <color rgb="FFFF0000"/>
        <rFont val="Calibri Light"/>
        <family val="2"/>
        <charset val="238"/>
      </rPr>
      <t>Definicja: matryca minimalnych kompetencji przedstawia minimalne wymagania kompetencyjne wobec pracownika, aby pracownik ten mógł wykonywać w 100% zadania wskazane mu w Job description.</t>
    </r>
  </si>
  <si>
    <t>Matryca kompetencji minimalnych
dla stanowisk nieprodukcyjnych / Matrix der minimale Kompetenzen für Nicht-Produktion</t>
  </si>
  <si>
    <t>Matrix Legenda</t>
  </si>
  <si>
    <t>Data aktualizacji</t>
  </si>
  <si>
    <t>n/a</t>
  </si>
  <si>
    <t xml:space="preserve"> = Brak kompetencji i/lub kompetencje niewymagane (Keine Wissen, Erfahrung und / oder Kompetenzen sind nicht erforderlich)</t>
  </si>
  <si>
    <t>0 Punktów</t>
  </si>
  <si>
    <t>1 Punkt</t>
  </si>
  <si>
    <t>Punkty</t>
  </si>
  <si>
    <t xml:space="preserve"> = Nieduża wiedza i doświadczenie i/lub praca pod nadzorem (Kleine Wissen, Erfahrung und / oder Arbeit unter Aufsicht)</t>
  </si>
  <si>
    <t>X</t>
  </si>
  <si>
    <t xml:space="preserve"> = Wystarczająca wiedza i doświadczenie, praca samodzielna (Ausreichende Kenntnisse und Erfahrung, selbstständige Arbeit)</t>
  </si>
  <si>
    <t xml:space="preserve">Całkowita ilość kroków w procesie = </t>
  </si>
  <si>
    <t xml:space="preserve"> = Bardzo dobra wiedza i doświadczenie, może szkolić innych (Sehr gute Kenntnisse und Erfahrung, können andere MA ausbilden)</t>
  </si>
  <si>
    <t>Maksymalna ilość punktów (100%) =</t>
  </si>
  <si>
    <t>KOMPETENCJE WSPÓLNE DLA WSZYSTKICH OBSZARÓW PROCESOWYCH</t>
  </si>
  <si>
    <t>UWAGA: wybrane pole oznaczamy znakiem "X" dla potwierdzenia wymagania</t>
  </si>
  <si>
    <t>POWLEKANIE / COATING</t>
  </si>
  <si>
    <t>KOMPETENCJE MIĘKKIE / SOFT SKILLS</t>
  </si>
  <si>
    <t>Dzial</t>
  </si>
  <si>
    <t xml:space="preserve">Stanowisko / Position </t>
  </si>
  <si>
    <t>Manager</t>
  </si>
  <si>
    <t>Ryzyko zawodowe na stanowiskach pracyv/ Berufliche Risiken an Arbeitsstellen</t>
  </si>
  <si>
    <t>Systemy pomocnicze / Hilfssysteme(STOCKPROGRAM, KALK2000 etc.)</t>
  </si>
  <si>
    <t>WORKFLOW - TS-100</t>
  </si>
  <si>
    <t>WORKFLOW - SFMS</t>
  </si>
  <si>
    <t>Auditor systemu ISO 17021:2018</t>
  </si>
  <si>
    <t>WDRAŻANIE NOWYCH PROJEKTÓW/ PROCEDURA CTM</t>
  </si>
  <si>
    <t>MMOG (Materials Management Operations Guidelines)</t>
  </si>
  <si>
    <t>DETC</t>
  </si>
  <si>
    <t>GPP</t>
  </si>
  <si>
    <t>AIAG (Automotive Industry Action Group)</t>
  </si>
  <si>
    <t>Super-G disputes</t>
  </si>
  <si>
    <t>CMMS3/eDDL (Direct Data Link)</t>
  </si>
  <si>
    <t>MP&amp;L (Material Planning and Logistics)</t>
  </si>
  <si>
    <t>Supplier delivery rating</t>
  </si>
  <si>
    <t>Obsługa Melab</t>
  </si>
  <si>
    <t>Obsługa obcinarek</t>
  </si>
  <si>
    <t>Obsługa maszyny powlekającej</t>
  </si>
  <si>
    <t>Produkcja / kontrola art. statycznych F-IWDR</t>
  </si>
  <si>
    <t>Produkcja / kontrola art. dynamicznych (AS*, KA*)</t>
  </si>
  <si>
    <t>Produkcja / kontrola art. HD uszczelek</t>
  </si>
  <si>
    <t>Produkcja / kontrola art. HDM(HDM*;PDM*;DRM*;M357*)</t>
  </si>
  <si>
    <t>Produkcja / kontrola art. plastikowych (M*)</t>
  </si>
  <si>
    <t>Kontrola części</t>
  </si>
  <si>
    <t>Ustawianie noży</t>
  </si>
  <si>
    <t>Obsługa piecy / wygrzewanie</t>
  </si>
  <si>
    <t>Eliminacja awarii / Beseitigung von Ausfällen</t>
  </si>
  <si>
    <t>Przygotowywanie komponentów do procesu powlekania</t>
  </si>
  <si>
    <t>Aplikacja powłok zgodnie z dokumentacją technologiczną</t>
  </si>
  <si>
    <t>Zgłaszanie niezgodności i inicjowanie działań korygujących</t>
  </si>
  <si>
    <t>Współpraca z innymi działami produkcyjnymi</t>
  </si>
  <si>
    <t>Planowanie i realizacja planu produkcyjnego</t>
  </si>
  <si>
    <t>Software &amp; Systems (MS Office, MS Remote Desktop)</t>
  </si>
  <si>
    <t>Systemy MES (HYDRA / SFMS)</t>
  </si>
  <si>
    <t>OBSŁUGA PORTALI KLIENTA / Kundenportale</t>
  </si>
  <si>
    <t>Zarządzanie dokumentacją procesową / Process dokumentation management</t>
  </si>
  <si>
    <t>Znajomość procesów z obszaru / Kenntiss der prozesse in dem Bereich</t>
  </si>
  <si>
    <t>optymalizacja procesów / Prozessoptymalisierung</t>
  </si>
  <si>
    <t>Umiejętności szkoleniowe / Trainingsfähigkeiten</t>
  </si>
  <si>
    <t>Kolumna1</t>
  </si>
  <si>
    <t>możliwość zastępstwa TL</t>
  </si>
  <si>
    <t>Kwalifikacje w pkt / Qualifikationen in Pkt</t>
  </si>
  <si>
    <t>Magazyn-Warehouse</t>
  </si>
  <si>
    <t>Logistyk Magazynowy</t>
  </si>
  <si>
    <t>JB</t>
  </si>
  <si>
    <t>x</t>
  </si>
  <si>
    <t>Powlekanie-Plating</t>
  </si>
  <si>
    <t>Pracownik produkcji - powlekacz części metalowych</t>
  </si>
  <si>
    <t>KW</t>
  </si>
  <si>
    <t>Prod.-Q-1</t>
  </si>
  <si>
    <t>Pracownik Produkcji</t>
  </si>
  <si>
    <t>CS</t>
  </si>
  <si>
    <t>Prod.-Q-2</t>
  </si>
  <si>
    <t>JŻ</t>
  </si>
  <si>
    <t>Prod.-Q-3</t>
  </si>
  <si>
    <t>Prod.-Q-4</t>
  </si>
  <si>
    <t>Prod.-Q-5</t>
  </si>
  <si>
    <t>Prod.-Q-6</t>
  </si>
  <si>
    <t>DD</t>
  </si>
  <si>
    <r>
      <t>Kompetencje</t>
    </r>
    <r>
      <rPr>
        <sz val="9"/>
        <rFont val="Arial"/>
        <family val="2"/>
        <charset val="238"/>
      </rPr>
      <t> 
(kwalifikacje personelu)</t>
    </r>
  </si>
  <si>
    <r>
      <t>Kompetencje to zestawienie trzech głównych składowych, do których zalicza się </t>
    </r>
    <r>
      <rPr>
        <b/>
        <sz val="11"/>
        <rFont val="Calibri"/>
        <family val="2"/>
        <charset val="238"/>
        <scheme val="minor"/>
      </rPr>
      <t xml:space="preserve">wiedzę, umiejętności oraz odpowiednia postawa świadcząca o odpowiedzialności, </t>
    </r>
    <r>
      <rPr>
        <sz val="11"/>
        <rFont val="Calibri"/>
        <family val="2"/>
        <charset val="238"/>
        <scheme val="minor"/>
      </rPr>
      <t>potwierdzona w efektywnym wykonywaniu powierzonych zadań.</t>
    </r>
  </si>
  <si>
    <t>Matryca kompetencji minimalnych</t>
  </si>
  <si>
    <t>przedstawia minimalne wymagania kompetencyjne wobec pracownika, aby pracownik ten mógł wykonywać w 100% zadania wskazane mu w Job description.</t>
  </si>
  <si>
    <t>Matryca kompetencji pracowników</t>
  </si>
  <si>
    <t>przedstawia posiadane przez pracownika kompetencje i ich poziom, a także wskazuje różnice kompetencyjne między tymi, które aktualnie posiada a tymi, które są wymagane dla jego stanowiska pracy (patrz: minimalne kompetencje).</t>
  </si>
  <si>
    <t>Poziomy ocen</t>
  </si>
  <si>
    <t>Opis ogólny oceny</t>
  </si>
  <si>
    <t>Opis szczegółowy</t>
  </si>
  <si>
    <t>dla wyznaczenia kompetencji minimalnych:</t>
  </si>
  <si>
    <t>dla wyznaczenia kompetencji pracownika:</t>
  </si>
  <si>
    <t>Ocena</t>
  </si>
  <si>
    <t>Pracownikowi na danym stanowisku nie są potrzebne kompetencje.</t>
  </si>
  <si>
    <t>Pracownik nie posiada żadnej kompetencji w danym obszarze.</t>
  </si>
  <si>
    <t>Pracownikowi na danym stanowisku potrzebne są kompetencje w zakresie podstawowym. Nie potrzebuje w swojej pracy posługiwać się kompetencją samodzielnie, ponieważ w razie konieczności ma w swoim obszarze odpowiednie wsparcie w postaci odpowiedniego specjalisty lub przełożonych.</t>
  </si>
  <si>
    <t>Pracownik posiada kompetencję w wąskim / niewielkim zakresie, nie jest w stanie wykonywać w danym obszarze zadań samodzielnie oraz ocenić ich jakość oraz nieprawidłowości  - potrzebuje wsparcia i/lub nadzoru innych współpracowników (np. specjalstów lub przełożonych). Jego wiedza nie jest na tyle wielka, aby powierzyć mu zadania do samodzielnego wykonywania.</t>
  </si>
  <si>
    <t>Pracownikowi na danym stanowisku potrzebne są kompetencje w takim zakresie, aby mógł wykonywać swoje obowiązki samodzielnie, bez codziennego wsparcia specjalistów. Dba o aktualizację swoich umiejętności, wie też skąd czerpać wiedzę z danego obszaru, celem poprawy swoich kompetencji.</t>
  </si>
  <si>
    <t>Pracownik posiada kompetencję w takim zakresie, że jest w stanie wykonywać w danym obszarze zadań samodzielnie oraz ocenić ich jakość oraz nieprawidłowości  - nie potrzebuje wsparcia i/lub nadzoru innych współpracowników (np. specjalstów lub przełożonych). Jego wiedza jest odpowiednia, aby powierzyć mu zadania do samodzielnego wykonywania.</t>
  </si>
  <si>
    <t>Pracownikowi na danym stanowisku potrzebne są kompetencjena bardzo wysokim poziomie, dzięki czemu może on wspierać innych współpracowników swoją wiedzą, umiejętnościami, daradztwem, interpretacją niejasności w danym obszarze. Jest on w stanie wyjaśnić wszelkie wątpliwości kolegom o niższym poziomie wiedzy, np. Specjalista / inspektor ds BHP - interpretacją przepisów i szkoleniami oraz kontrolą przestrzegania przepisów w zakresie BHP.</t>
  </si>
  <si>
    <t>Pracownik posiada kompetencje na poziomie oceny "2", a dodatkowo jest w stanie prowadzić w danym obszarze szkolenia, wspierać innych współpracowników  swoją wiedzą, umiejętnościami, daradztwem, interpretacją niejasności w danym obszarze. Jest on w stanie wyjaśnić wszelkie wątpliwości kolegom o niższym poziomie wiedzy.</t>
  </si>
  <si>
    <t xml:space="preserve"> = Brak wiedzy, doświadczenia i/lub kompetencje niewymagane (Keine Wissen, Erfahrung und / oder Kompetenzen sind nicht erforderlich)</t>
  </si>
  <si>
    <t>Dział</t>
  </si>
  <si>
    <t>Personal No.</t>
  </si>
  <si>
    <t>EMP Name</t>
  </si>
  <si>
    <t>Description</t>
  </si>
  <si>
    <t>Obsługa mikroskopu optycznego / Bedienung eines optischen Mikroskops</t>
  </si>
  <si>
    <t>Wykonywanie pomiarów optycznych - ocena wizualna / Optische Messungen durchführen – visuelle Beurteilung</t>
  </si>
  <si>
    <t>Obsługa Rheometra / Rheometra-Unterstützung</t>
  </si>
  <si>
    <t>Testy właściwości Rheometra mieszanki gumy</t>
  </si>
  <si>
    <t>Wykonywanie precyzyjnych pomiarów metrycznych, pomiary 3D</t>
  </si>
  <si>
    <t>Obsługa wyposażenia do testów czystości (myjka + analizator) / Betrieb von Sauberkeitsprüfgeräten (Waschmaschine + Analysegerät)</t>
  </si>
  <si>
    <t>Wykonywanie testów czystości / Durchführung von Reinheitstests</t>
  </si>
  <si>
    <t>Obsługa wysokościomierza / Unterstützung für Höhenmesser</t>
  </si>
  <si>
    <t>Pomiary wysokości materiału / Materialhöhenmessungen</t>
  </si>
  <si>
    <t>Obsługa okrągłościomierza / Unterstützung für Rundheitsmessgeräte</t>
  </si>
  <si>
    <t>Wykonywania pomiarów owalności, srednicy materiału / Messung der Ovalität und des Durchmessers des Materials</t>
  </si>
  <si>
    <t>Obsługa urządzenia do pomiarów chropowoatości powierzchni materiału</t>
  </si>
  <si>
    <t>Wykonywanie pomiarów chropowatości powierzchni materiału / Durchführung von Messungen der Materialoberflächenrauheit</t>
  </si>
  <si>
    <t>Obsługa urządzenia do pomiaru siły radialnej części - postępowanie z trzpieniami. / Funktionsweise des Geräts zur Messung der Radialkraft von Teilen – Handhabungsstifte.</t>
  </si>
  <si>
    <t>Wykonywanie pomiarów siły radialnej części / Führen Sie Radialkraftmessungen an Teilen durch</t>
  </si>
  <si>
    <t>Obsługa komory do testów wybuchwych / Betrieb einer Explosionsprüfkammer</t>
  </si>
  <si>
    <t>Wykonywanie testów wybuchowych części / Durchführung von Explosionstests an Teilen</t>
  </si>
  <si>
    <t>Obsługa urządzeń do mierzenia siły trzymania i/lub rozciągania / Betrieb von Geräten zur Messung der Halte- und/oder Dehnkraft</t>
  </si>
  <si>
    <t>Wykonywanie testów mierzenia siły trzymania i/lub rozciągania / Durchführung von Tests zur Messung der Halte- und/oder Streckkraft</t>
  </si>
  <si>
    <t>Obsługa multimetru do pomiarów środowiskowych (temperatura, wilgotność, hałas, oświetlenie, przepływ powietrza) / Betrieb eines Multimeters für Umweltmessungen (Temperatur, Luftfeuchtigkeit, Lärm, Beleuchtung, Luftstrom)</t>
  </si>
  <si>
    <t>Kontrola warunków środowiskowych pracy (temperatura, wilgotność, hałas, oświetlenie, przepływ powietrza) / Kontrolle der Arbeitsumgebungsbedingungen (Temperatur, Luftfeuchtigkeit, Lärm, Beleuchtung, Luftstrom)</t>
  </si>
  <si>
    <t>Optymalizacja procesów / Prozessoptymalisierung</t>
  </si>
  <si>
    <t>Możliwość zastępstwa TL</t>
  </si>
  <si>
    <t>KK</t>
  </si>
  <si>
    <t>Alencewicz Jadwiga</t>
  </si>
  <si>
    <t>Value</t>
  </si>
  <si>
    <t>Diff</t>
  </si>
  <si>
    <t>Wróbel Adam</t>
  </si>
  <si>
    <t>Tater Piotr</t>
  </si>
  <si>
    <t>Nakielska Anna</t>
  </si>
  <si>
    <t>Konopka Kamil</t>
  </si>
  <si>
    <t>Jędrzejewski Mirosław</t>
  </si>
  <si>
    <t>MJ</t>
  </si>
  <si>
    <t>Kilanowska Monika</t>
  </si>
  <si>
    <t>RL</t>
  </si>
  <si>
    <t>Amendy-Borys Monika</t>
  </si>
  <si>
    <t>Antoszewski Cezary</t>
  </si>
  <si>
    <t>MS</t>
  </si>
  <si>
    <t>Anulak Magdalena</t>
  </si>
  <si>
    <t>GJ</t>
  </si>
  <si>
    <t>Archacki Kazimierz</t>
  </si>
  <si>
    <t>Babynko Aneta</t>
  </si>
  <si>
    <t>Bałdyga Dorota</t>
  </si>
  <si>
    <t>AZ</t>
  </si>
  <si>
    <t>Konopka Justyna</t>
  </si>
  <si>
    <t>PB</t>
  </si>
  <si>
    <t>Banaszek Monika</t>
  </si>
  <si>
    <t>KB</t>
  </si>
  <si>
    <t>Gołąbek Wioletta</t>
  </si>
  <si>
    <t>ŁB</t>
  </si>
  <si>
    <t>Bancewicz Mariusz</t>
  </si>
  <si>
    <t>Bastek Ireneusz</t>
  </si>
  <si>
    <t>BH</t>
  </si>
  <si>
    <t>Bazydło Bożena</t>
  </si>
  <si>
    <t>Bezrodna Liudmyla</t>
  </si>
  <si>
    <t>Biela Olena</t>
  </si>
  <si>
    <t>Patora Jolanta</t>
  </si>
  <si>
    <t>Biela Yana</t>
  </si>
  <si>
    <t>Bielecka Lucyna</t>
  </si>
  <si>
    <t>TW</t>
  </si>
  <si>
    <t>Gliszczyńska Anna</t>
  </si>
  <si>
    <t>Gocalińska Ola</t>
  </si>
  <si>
    <t>Gogołowska Małgorzata</t>
  </si>
  <si>
    <t>Gołaś Dominika</t>
  </si>
  <si>
    <t>Górecka Izabela</t>
  </si>
  <si>
    <t>Góryń Łukasz</t>
  </si>
  <si>
    <t>Grądzka Olga</t>
  </si>
  <si>
    <t>Grochocka Bożena</t>
  </si>
  <si>
    <t>Gromadzka Urszula</t>
  </si>
  <si>
    <t>Gulbinowicz Agata</t>
  </si>
  <si>
    <t>CA</t>
  </si>
  <si>
    <t>Gusko Kim</t>
  </si>
  <si>
    <t>Groszkowski Szymon</t>
  </si>
  <si>
    <t>Kuprych Iryna</t>
  </si>
  <si>
    <t>Sadowski Daniel</t>
  </si>
  <si>
    <t>WC</t>
  </si>
  <si>
    <t>Pigocki Fabian</t>
  </si>
  <si>
    <t>Miciński Karol</t>
  </si>
  <si>
    <t>Bałdyga Wioletta</t>
  </si>
  <si>
    <t>Dutkiewicz Zuzanna</t>
  </si>
  <si>
    <t>Dutkiewicz Paulina</t>
  </si>
  <si>
    <t>MK</t>
  </si>
  <si>
    <t>Malus Wioletta</t>
  </si>
  <si>
    <t>Cytrala Krzysztof</t>
  </si>
  <si>
    <t>RS</t>
  </si>
  <si>
    <t>Kurowski Przemysław</t>
  </si>
  <si>
    <t>Jarosz Sebastian</t>
  </si>
  <si>
    <t>Kamińska Monika</t>
  </si>
  <si>
    <t>Kuczyńska Wiktoria</t>
  </si>
  <si>
    <t>Wójcik Agnieszka</t>
  </si>
  <si>
    <t>Kuprych Nikita</t>
  </si>
  <si>
    <t>Machcińska Kaja</t>
  </si>
  <si>
    <t>Samsel Arkadiusz</t>
  </si>
  <si>
    <t>Domian Aneta</t>
  </si>
  <si>
    <t>Pietrzyk Iwona</t>
  </si>
  <si>
    <t>Wawrzynowicz Marek</t>
  </si>
  <si>
    <t>Ropiak Paweł</t>
  </si>
  <si>
    <t>Ładziński Grzegorz</t>
  </si>
  <si>
    <t>Kuprych Varvara</t>
  </si>
  <si>
    <t>PK</t>
  </si>
  <si>
    <t>Tyszyk Hubert</t>
  </si>
  <si>
    <t>Niemykin Łukasz</t>
  </si>
  <si>
    <t>Han Bogdan</t>
  </si>
  <si>
    <t>Han Małgorzata</t>
  </si>
  <si>
    <t>Hołoda Arkadiusz</t>
  </si>
  <si>
    <t>Hura Joanna</t>
  </si>
  <si>
    <t>Jankowska Gabriela</t>
  </si>
  <si>
    <t>Jankowski Dariusz</t>
  </si>
  <si>
    <t>Jasionek Marcin</t>
  </si>
  <si>
    <t>Jaworska Małgorzata</t>
  </si>
  <si>
    <t>Kolankiewicz Katarzyna</t>
  </si>
  <si>
    <t>Kołodziejczyk Iwona</t>
  </si>
  <si>
    <t>Kopczuk Marcin</t>
  </si>
  <si>
    <t>Korol Vitalii</t>
  </si>
  <si>
    <t>Korostylov Yevhenii</t>
  </si>
  <si>
    <t>Kotulski Robert</t>
  </si>
  <si>
    <t>Kovalchuk Dmytro</t>
  </si>
  <si>
    <t>Kowalewska Natalia</t>
  </si>
  <si>
    <t>Kozak Urszula</t>
  </si>
  <si>
    <t>Kozłowski Tomasz</t>
  </si>
  <si>
    <t>Kramek Ewa</t>
  </si>
  <si>
    <t>Królikowski Bartłomiej</t>
  </si>
  <si>
    <t>Krupski Krzysztof</t>
  </si>
  <si>
    <t>Kruszyńska Ewelina</t>
  </si>
  <si>
    <t>Kucharski Jan</t>
  </si>
  <si>
    <t>Kuchcińska Daria</t>
  </si>
  <si>
    <t>Kudlak Marta</t>
  </si>
  <si>
    <t>Kulas Aleksandra</t>
  </si>
  <si>
    <t>Kulesza Marzena</t>
  </si>
  <si>
    <t>Kurashevych Olena</t>
  </si>
  <si>
    <t>Kurta Teresa</t>
  </si>
  <si>
    <t>Kwasińska Helena</t>
  </si>
  <si>
    <t>Kwiatkowska Małgorzata</t>
  </si>
  <si>
    <t>Lemańska Dorota</t>
  </si>
  <si>
    <t>Leontieva Yuliia</t>
  </si>
  <si>
    <t>Leszczyński Filip</t>
  </si>
  <si>
    <t>Leszczyński Mirosław</t>
  </si>
  <si>
    <t>Levytskyi Vitalii</t>
  </si>
  <si>
    <t>Levytskyi Vladyslav</t>
  </si>
  <si>
    <t>Lipińska Małgorzata</t>
  </si>
  <si>
    <t>Krysztul Krzysztof</t>
  </si>
  <si>
    <t>Bułka Izabela</t>
  </si>
  <si>
    <t>Bronakowska Marlena</t>
  </si>
  <si>
    <t>Ziejewski Rafał</t>
  </si>
  <si>
    <t>Lisowski Michał</t>
  </si>
  <si>
    <t>Ritchie Narciso Lacsarum</t>
  </si>
  <si>
    <t xml:space="preserve">Aljon Garote </t>
  </si>
  <si>
    <t>Charlie Ilaga</t>
  </si>
  <si>
    <t>Lubowska Gabriela</t>
  </si>
  <si>
    <t>Jasionek Klaudia</t>
  </si>
  <si>
    <t>Luma Anna</t>
  </si>
  <si>
    <t>Łuba Krzysztof</t>
  </si>
  <si>
    <t>Łuńska Barbara</t>
  </si>
  <si>
    <t>Łuński Łukasz</t>
  </si>
  <si>
    <t>Macioszek Agnieszka</t>
  </si>
  <si>
    <t>Maddiha Sara</t>
  </si>
  <si>
    <t>Makowiecki Michał</t>
  </si>
  <si>
    <t>Makulec Oliwia</t>
  </si>
  <si>
    <t>Małkowska Barbara</t>
  </si>
  <si>
    <t>Mariański Marek</t>
  </si>
  <si>
    <t>Mariański Piotr</t>
  </si>
  <si>
    <t>Martuś Patryk</t>
  </si>
  <si>
    <t>Matseiko Svitlana</t>
  </si>
  <si>
    <t>Michalska Justyna</t>
  </si>
  <si>
    <t>Michalska Monika</t>
  </si>
  <si>
    <t>Michałowski Nikolas</t>
  </si>
  <si>
    <t>Micińska Dorota</t>
  </si>
  <si>
    <t>Miciński Marcin</t>
  </si>
  <si>
    <t>Miciński Patryk</t>
  </si>
  <si>
    <t>Mikhnenko Mariia</t>
  </si>
  <si>
    <t>Miklus Tomasz</t>
  </si>
  <si>
    <t>Mikołajczyk Sylwia</t>
  </si>
  <si>
    <t>Mikołajczyk Weronika</t>
  </si>
  <si>
    <t>Mikulska Justyna</t>
  </si>
  <si>
    <t>Momysz Mirosław</t>
  </si>
  <si>
    <t>Mroczkowski Dawid</t>
  </si>
  <si>
    <t>Murach Natalia</t>
  </si>
  <si>
    <t>Mykhalchenko Albina</t>
  </si>
  <si>
    <t>Myszka Anna</t>
  </si>
  <si>
    <t>Narewska Monika</t>
  </si>
  <si>
    <t>Nickel Monika</t>
  </si>
  <si>
    <t>Niegowska Małgorzata</t>
  </si>
  <si>
    <t>Klescz Arleta</t>
  </si>
  <si>
    <t>Bieluch Jolanta</t>
  </si>
  <si>
    <t>Kasiewska Emilia</t>
  </si>
  <si>
    <t>Obek Gabriela</t>
  </si>
  <si>
    <t>Chaber Lidia</t>
  </si>
  <si>
    <t>Ochocińska Natalia</t>
  </si>
  <si>
    <t>Ochociński Łukasz</t>
  </si>
  <si>
    <t>Olszewska Joanna</t>
  </si>
  <si>
    <t>Olszewska Lilla</t>
  </si>
  <si>
    <t>Ostapiuk Daniel</t>
  </si>
  <si>
    <t>Ostapiuk Karol</t>
  </si>
  <si>
    <t>Owczarek Iwona</t>
  </si>
  <si>
    <t>Palash Lina</t>
  </si>
  <si>
    <t>Palus Agnieszka</t>
  </si>
  <si>
    <t>Pańczyk Daniel</t>
  </si>
  <si>
    <t>Parda Patrycja</t>
  </si>
  <si>
    <t>Patora Beata</t>
  </si>
  <si>
    <t>Pawęzka Adam</t>
  </si>
  <si>
    <t>Pawłowski Krzysztof</t>
  </si>
  <si>
    <t>Pełech Anna</t>
  </si>
  <si>
    <t>Pepłowski Jeremi</t>
  </si>
  <si>
    <t>Petruk Nataliia</t>
  </si>
  <si>
    <t>Pianka Marta</t>
  </si>
  <si>
    <t>Piasecki Maciej</t>
  </si>
  <si>
    <t>Pichler Dominik</t>
  </si>
  <si>
    <t>Pierzchała Joanna</t>
  </si>
  <si>
    <t>Pigocka Angelika</t>
  </si>
  <si>
    <t>Duda Krzysztof</t>
  </si>
  <si>
    <t>Fiertek Paweł</t>
  </si>
  <si>
    <t>Pigocka Wiktoria</t>
  </si>
  <si>
    <t>Podwysocki Robert</t>
  </si>
  <si>
    <t>Polak Szymon</t>
  </si>
  <si>
    <t>Polewaczyk Ewa</t>
  </si>
  <si>
    <t>Poliwoda Michał</t>
  </si>
  <si>
    <t>Porębska Marzena</t>
  </si>
  <si>
    <t>Pszczolińska Anna</t>
  </si>
  <si>
    <t>Pyrek Emilia</t>
  </si>
  <si>
    <t>Radomski Damian</t>
  </si>
  <si>
    <t>Dziuba Liubov</t>
  </si>
  <si>
    <t>Domian Ewa</t>
  </si>
  <si>
    <t>Rakiel Radosław</t>
  </si>
  <si>
    <t>Rawa Dorota</t>
  </si>
  <si>
    <t>Rogowska Gabriela</t>
  </si>
  <si>
    <t>Rogowska Krystyna</t>
  </si>
  <si>
    <t>Rose Adam</t>
  </si>
  <si>
    <t>Rose Ewa</t>
  </si>
  <si>
    <t>Rostek Mateusz</t>
  </si>
  <si>
    <t>Rudziński Mariusz</t>
  </si>
  <si>
    <t>Rygielska Renata</t>
  </si>
  <si>
    <t>Rytwińska Katarzyna</t>
  </si>
  <si>
    <t>Rzeczycka Beata</t>
  </si>
  <si>
    <t>Sadłowska Żaneta</t>
  </si>
  <si>
    <t>Schmidt Katarzyna</t>
  </si>
  <si>
    <t>Schubert Agata</t>
  </si>
  <si>
    <t>Schupeta Filip</t>
  </si>
  <si>
    <t>Semenova Alla</t>
  </si>
  <si>
    <t>Sendetskyi Maksym</t>
  </si>
  <si>
    <t>Shapel Marharyta</t>
  </si>
  <si>
    <t>Sidoruk Piotr</t>
  </si>
  <si>
    <t>Sikowski Jacek</t>
  </si>
  <si>
    <t>Simankowicz Marek</t>
  </si>
  <si>
    <t>Skalska Anna</t>
  </si>
  <si>
    <t>Skok Iwona</t>
  </si>
  <si>
    <t>Skrodzka Eliza</t>
  </si>
  <si>
    <t>Gawłowicz Irena</t>
  </si>
  <si>
    <t>Fenyk Beata</t>
  </si>
  <si>
    <t>Bzikot Beata</t>
  </si>
  <si>
    <t>Cudakiewicz Adam</t>
  </si>
  <si>
    <t>Demski Roman</t>
  </si>
  <si>
    <t>Kolodiazhenskyi Nazarii</t>
  </si>
  <si>
    <t>Pac Marcel</t>
  </si>
  <si>
    <t>Krawczyk Krzysztof</t>
  </si>
  <si>
    <t>Sobótka Agata</t>
  </si>
  <si>
    <t>Srzednicka Mariola</t>
  </si>
  <si>
    <t>Stachelek Andrzej</t>
  </si>
  <si>
    <t>Stachelek Mateusz</t>
  </si>
  <si>
    <t>Stachelek Piotr</t>
  </si>
  <si>
    <t>Stanulewicz Agnieszka</t>
  </si>
  <si>
    <t>Stasiło Katarzyna</t>
  </si>
  <si>
    <t>Stefaniak Gabriela</t>
  </si>
  <si>
    <t>Sternal Beata</t>
  </si>
  <si>
    <t>Stetsiunych Oleksandra</t>
  </si>
  <si>
    <t>Gałecki Adrian</t>
  </si>
  <si>
    <t>Szczygielski Daniel</t>
  </si>
  <si>
    <t>Szustakiewicz Katarzyna</t>
  </si>
  <si>
    <t>Szydlik Monika</t>
  </si>
  <si>
    <t>Szymańska Alicja</t>
  </si>
  <si>
    <t>Szymańska Bogumiła</t>
  </si>
  <si>
    <t>Szyszka Marta</t>
  </si>
  <si>
    <t>Ścięgaj Katarzyna</t>
  </si>
  <si>
    <t>Śliwińska Ewa</t>
  </si>
  <si>
    <t>Śmigiel Artur</t>
  </si>
  <si>
    <t>Świder Iwona</t>
  </si>
  <si>
    <t>Świstak Kacper</t>
  </si>
  <si>
    <t>Tadeusiak Elżbieta</t>
  </si>
  <si>
    <t>Topa Wiesława</t>
  </si>
  <si>
    <t>Trzebińska Anna</t>
  </si>
  <si>
    <t>Tunkiewicz Arkadiusz</t>
  </si>
  <si>
    <t>Waszkiewicz Aleksandra</t>
  </si>
  <si>
    <t>Wiśniewski Tomasz</t>
  </si>
  <si>
    <t>Wiśniewski Marcin</t>
  </si>
  <si>
    <t>Woszkiel Emilia</t>
  </si>
  <si>
    <t>Woźniak Marta</t>
  </si>
  <si>
    <t>Woźniel Anna</t>
  </si>
  <si>
    <t>Wyciszkiewicz Jarosław</t>
  </si>
  <si>
    <t>Yakovliev Serhii</t>
  </si>
  <si>
    <t>Zadroga Aleksandra</t>
  </si>
  <si>
    <t>Zalewski Janusz</t>
  </si>
  <si>
    <t>Zapert Anna</t>
  </si>
  <si>
    <t>Zera Iwona</t>
  </si>
  <si>
    <t>Zielińska Agnieszka</t>
  </si>
  <si>
    <t>Zielińska Urszula</t>
  </si>
  <si>
    <t>Zyśk Emilia</t>
  </si>
  <si>
    <t>Zyśk Marzena</t>
  </si>
  <si>
    <t>Żwirbla Maria</t>
  </si>
  <si>
    <t>Żywicka Barbara</t>
  </si>
  <si>
    <t>Vincent Paul Sapno</t>
  </si>
  <si>
    <t>Abande Romar Salagubang</t>
  </si>
  <si>
    <t>Bonavente Jojo Joven</t>
  </si>
  <si>
    <t>Crislorenz De Torres Saavedra</t>
  </si>
  <si>
    <t>Jojo Landicho</t>
  </si>
  <si>
    <t>Liveriza Awacay</t>
  </si>
  <si>
    <t>Jaypee Inawasan</t>
  </si>
  <si>
    <t>Salde Gloria</t>
  </si>
  <si>
    <t>Cabral Shiela Diaz</t>
  </si>
  <si>
    <t>Elma Calangian</t>
  </si>
  <si>
    <t>Mercado Lievic John Vi</t>
  </si>
  <si>
    <t xml:space="preserve">Regino Dela Cruz </t>
  </si>
  <si>
    <t xml:space="preserve">Rhandrands Delos reyes </t>
  </si>
  <si>
    <t>Robiso Modesto Rufon</t>
  </si>
  <si>
    <t xml:space="preserve">Caburnay Ma Chona </t>
  </si>
  <si>
    <t xml:space="preserve">Catbagan Rafael </t>
  </si>
  <si>
    <t xml:space="preserve">Fernandez Luz </t>
  </si>
  <si>
    <t xml:space="preserve">Laciapag Elaine Joy </t>
  </si>
  <si>
    <t xml:space="preserve">Layug John Pernell </t>
  </si>
  <si>
    <t xml:space="preserve">Porras Cherryl </t>
  </si>
  <si>
    <t>Ortega Maricel</t>
  </si>
  <si>
    <t xml:space="preserve">Quinto Zyren </t>
  </si>
  <si>
    <t xml:space="preserve">De La Luna Legasip Jerremy </t>
  </si>
  <si>
    <t>Princess Del Rosario</t>
  </si>
  <si>
    <t>Raidys Sabio</t>
  </si>
  <si>
    <t>Pagsiat Mark Jay Cawasan</t>
  </si>
  <si>
    <t xml:space="preserve">Francis Sarmiento </t>
  </si>
  <si>
    <t xml:space="preserve">Greg San Augustin </t>
  </si>
  <si>
    <t>Joel Lanorio</t>
  </si>
  <si>
    <t>Rafael Gigantoca</t>
  </si>
  <si>
    <t xml:space="preserve">Ababan Reo </t>
  </si>
  <si>
    <t xml:space="preserve">Cataag Jeofrey </t>
  </si>
  <si>
    <t xml:space="preserve">Co Edward </t>
  </si>
  <si>
    <t xml:space="preserve">Montero Rodireck </t>
  </si>
  <si>
    <t xml:space="preserve">Pajiculay Rogelio </t>
  </si>
  <si>
    <t xml:space="preserve">Peras Leodegario </t>
  </si>
  <si>
    <t>Calpe Edward Parenas</t>
  </si>
  <si>
    <t>Roy Huntila</t>
  </si>
  <si>
    <t>Oniot Jonwar Alibo</t>
  </si>
  <si>
    <t>Cagiula Joel Ulbreth</t>
  </si>
  <si>
    <t xml:space="preserve">Marivic Pankowska </t>
  </si>
  <si>
    <t>Fherlyn Madrid Cisneros</t>
  </si>
  <si>
    <t>Ruther Obedoza</t>
  </si>
  <si>
    <t>Katarina Zarsuelo</t>
  </si>
  <si>
    <t>Anglo Jefferson</t>
  </si>
  <si>
    <t>Abad John Carlo</t>
  </si>
  <si>
    <t xml:space="preserve">Dela Torre Sylvia </t>
  </si>
  <si>
    <t xml:space="preserve">Danino Bibal </t>
  </si>
  <si>
    <t xml:space="preserve">Bagotsay Marfe </t>
  </si>
  <si>
    <t>Katarina Holoborodko</t>
  </si>
  <si>
    <t>Robiso Maricel Cabugawan</t>
  </si>
  <si>
    <t xml:space="preserve">Hector Yutuc </t>
  </si>
  <si>
    <t>Mary Jane Gabion</t>
  </si>
  <si>
    <t>Meldy Anne Dilay</t>
  </si>
  <si>
    <t>L.p.</t>
  </si>
  <si>
    <t>Obszar procesowy</t>
  </si>
  <si>
    <t>Elementy w procesie - KOMPETENCJE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</si>
  <si>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</si>
  <si>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</si>
  <si>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</si>
  <si>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</si>
  <si>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</si>
  <si>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</si>
  <si>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</si>
  <si>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</si>
  <si>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</si>
  <si>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</si>
  <si>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</si>
  <si>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</si>
  <si>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</si>
  <si>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</si>
  <si>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</si>
  <si>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</si>
  <si>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</si>
  <si>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</si>
  <si>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</si>
  <si>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</si>
  <si>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</si>
  <si>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</si>
  <si>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</si>
  <si>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</si>
  <si>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</si>
  <si>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</si>
  <si>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</si>
  <si>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</si>
  <si>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</si>
  <si>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</si>
  <si>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</si>
  <si>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</si>
  <si>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</si>
  <si>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</si>
  <si>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</si>
  <si>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</si>
  <si>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</si>
  <si>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</si>
  <si>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</si>
  <si>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</si>
  <si>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</si>
  <si>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</si>
  <si>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</si>
  <si>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</si>
  <si>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</si>
  <si>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</si>
  <si>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</si>
  <si>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</si>
  <si>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</si>
  <si>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</si>
  <si>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</si>
  <si>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</si>
  <si>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</si>
  <si>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</si>
  <si>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</si>
  <si>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</si>
  <si>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</si>
  <si>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</si>
  <si>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</si>
  <si>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</si>
  <si>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</si>
  <si>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</si>
  <si>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</si>
  <si>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</si>
  <si>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</si>
  <si>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</si>
  <si>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</si>
  <si>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</si>
  <si>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</si>
  <si>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</si>
  <si>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</si>
  <si>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</si>
  <si>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</si>
  <si>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</si>
  <si>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</si>
  <si>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</si>
  <si>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</si>
  <si>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</si>
  <si>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</si>
  <si>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</si>
  <si>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</si>
  <si>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</si>
  <si>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</si>
  <si>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</si>
  <si>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</si>
  <si>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</si>
  <si>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</si>
  <si>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</si>
  <si>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</si>
  <si>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</si>
  <si>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</si>
  <si>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</si>
  <si>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</si>
  <si>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</si>
  <si>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</si>
  <si>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</si>
  <si>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</si>
  <si>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</si>
  <si>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</si>
  <si>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</si>
  <si>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</si>
  <si>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</si>
  <si>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</si>
  <si>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</si>
  <si>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</si>
  <si>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</si>
  <si>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</si>
  <si>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</si>
  <si>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</si>
  <si>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</si>
  <si>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</si>
  <si>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</si>
  <si>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</si>
  <si>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</si>
  <si>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</si>
  <si>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</si>
  <si>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</si>
  <si>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</si>
  <si>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</si>
  <si>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</si>
  <si>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</si>
  <si>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</si>
  <si>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</si>
  <si>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</si>
  <si>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</si>
  <si>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</si>
  <si>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</si>
  <si>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</si>
  <si>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</si>
  <si>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</si>
  <si>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</si>
  <si>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</si>
  <si>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</si>
  <si>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</si>
  <si>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</si>
  <si>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</si>
  <si>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</si>
  <si>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</si>
  <si>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</si>
  <si>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</si>
  <si>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KOMPETENCJE MANAGERSKIE (MIĘKKIE) / MANAGEMENTKOMPETENZEN (SOFT)</t>
  </si>
  <si>
    <t>141.</t>
  </si>
  <si>
    <t>142.</t>
  </si>
  <si>
    <t>143.</t>
  </si>
  <si>
    <t>144.</t>
  </si>
  <si>
    <t>Dział
Abteilung</t>
  </si>
  <si>
    <t>Odp1
Verant1</t>
  </si>
  <si>
    <t>Odp2
Verant2</t>
  </si>
  <si>
    <t>Stanowisko
Stelle</t>
  </si>
  <si>
    <t>Odp.2
Verant.2</t>
  </si>
  <si>
    <t>Nr pers.</t>
  </si>
  <si>
    <t>Nazwisko i imię</t>
  </si>
  <si>
    <t>Stanowisko</t>
  </si>
  <si>
    <t>Etykiety wierszy</t>
  </si>
  <si>
    <t>Suma końcowa</t>
  </si>
  <si>
    <t>Alexandru Floruc</t>
  </si>
  <si>
    <t>Logistyk magazynowy</t>
  </si>
  <si>
    <t>Błędek Beata</t>
  </si>
  <si>
    <t>Bognacka Monika</t>
  </si>
  <si>
    <t>Bondarenko Mykola</t>
  </si>
  <si>
    <t>Borkowska Jagoda</t>
  </si>
  <si>
    <t>Borowiak Sławomira</t>
  </si>
  <si>
    <t>Borys Joanna</t>
  </si>
  <si>
    <t>Brzóska Joanna</t>
  </si>
  <si>
    <t>Butko Anastasiia</t>
  </si>
  <si>
    <t>Butko Daria</t>
  </si>
  <si>
    <t>Bystrzycka Alicja</t>
  </si>
  <si>
    <t>Cesarek Wiktoria</t>
  </si>
  <si>
    <t>Chaber Błażej</t>
  </si>
  <si>
    <t>Chlubicka Karolina</t>
  </si>
  <si>
    <t>Chodała Mateusz</t>
  </si>
  <si>
    <t>Cieśla Edyta</t>
  </si>
  <si>
    <t>Czerwińska Katarzyna</t>
  </si>
  <si>
    <t>Czerwonka Natalia</t>
  </si>
  <si>
    <t>Dąbkowska Iwona</t>
  </si>
  <si>
    <t>Daniela Floruc</t>
  </si>
  <si>
    <t>Daniszewska Agata</t>
  </si>
  <si>
    <t>Denyshchyk Valerii</t>
  </si>
  <si>
    <t>Deptuła Magdalena</t>
  </si>
  <si>
    <t>Dobrzeniecki Piotr</t>
  </si>
  <si>
    <t>Dorocka Martyna</t>
  </si>
  <si>
    <t>Filipowicz Damian</t>
  </si>
  <si>
    <t>Gajek Daniel</t>
  </si>
  <si>
    <t>Gajek Elżbieta</t>
  </si>
  <si>
    <t>Gawłowicz Aleksandra</t>
  </si>
  <si>
    <t>Gejda Łukasz</t>
  </si>
  <si>
    <t xml:space="preserve">George Lozada Angcao </t>
  </si>
  <si>
    <t>Geryk Magdalena</t>
  </si>
  <si>
    <t>Jerońska Aneta</t>
  </si>
  <si>
    <t>Joan Ilagan</t>
  </si>
  <si>
    <t>Kamiński Robert</t>
  </si>
  <si>
    <t>Klim Bartosz</t>
  </si>
  <si>
    <t>Pracownik Produkcji - powlekacz części metalowych</t>
  </si>
  <si>
    <t>Mike Jansen Rasalan</t>
  </si>
  <si>
    <t>Mikołajczyk Arkadiusz</t>
  </si>
  <si>
    <t>Ostrowski Robert</t>
  </si>
  <si>
    <t>Richard Se</t>
  </si>
  <si>
    <t>Santonia Marithel</t>
  </si>
  <si>
    <t>Stróżek Dariusz</t>
  </si>
  <si>
    <t>Woźniel Klaudia</t>
  </si>
  <si>
    <t>Jeziorek Małgorzata</t>
  </si>
  <si>
    <t>Cios Barbara</t>
  </si>
  <si>
    <t>Deptuła Ewa</t>
  </si>
  <si>
    <t>Brzostek Angelika</t>
  </si>
  <si>
    <t>Piszczatowska Anna</t>
  </si>
  <si>
    <t>Klimczak Agnieszka</t>
  </si>
  <si>
    <t>Michalska Jolanta</t>
  </si>
  <si>
    <t>Doruszewska Angelika</t>
  </si>
  <si>
    <t>Jurewicz Wojciech</t>
  </si>
  <si>
    <t>Mrozek Marcin</t>
  </si>
  <si>
    <t>Nicewicz Gabriel</t>
  </si>
  <si>
    <t>Ziemska-Cudakiewicz Sylwia</t>
  </si>
  <si>
    <t>Jurowski Michał</t>
  </si>
  <si>
    <t>Pachulski Mateusz</t>
  </si>
  <si>
    <t>Waniewski Fabian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</si>
</sst>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1"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i/>
      <sz val="11"/>
      <color rgb="FF7F7F7F"/>
      <name val="Calibri"/>
      <family val="2"/>
      <scheme val="minor"/>
    </font>
    <font>
      <sz val="10"/>
      <name val="Arial"/>
      <family val="2"/>
      <charset val="238"/>
    </font>
    <font>
      <sz val="11"/>
      <color theme="1"/>
      <name val="Calibri"/>
      <family val="2"/>
      <scheme val="minor"/>
    </font>
    <font>
      <b/>
      <u/>
      <sz val="10"/>
      <name val="Calibri Light"/>
      <family val="2"/>
      <scheme val="major"/>
    </font>
    <font>
      <sz val="10"/>
      <name val="Calibri Light"/>
      <family val="2"/>
      <scheme val="major"/>
    </font>
    <font>
      <u/>
      <sz val="10"/>
      <name val="Calibri Light"/>
      <family val="2"/>
      <scheme val="major"/>
    </font>
    <font>
      <b/>
      <sz val="10"/>
      <name val="Calibri Light"/>
      <family val="2"/>
      <scheme val="major"/>
    </font>
    <font>
      <b/>
      <sz val="12"/>
      <name val="Calibri Light"/>
      <family val="2"/>
    </font>
    <font>
      <sz val="12"/>
      <name val="Calibri Light"/>
      <family val="2"/>
    </font>
    <font>
      <b/>
      <u/>
      <sz val="10"/>
      <name val="Calibri Light"/>
      <family val="2"/>
    </font>
    <font>
      <sz val="10"/>
      <name val="Calibri Light"/>
      <family val="2"/>
    </font>
    <font>
      <u/>
      <sz val="10"/>
      <name val="Calibri Light"/>
      <family val="2"/>
    </font>
    <font>
      <b/>
      <sz val="10"/>
      <name val="Calibri Light"/>
      <family val="2"/>
    </font>
    <font>
      <b/>
      <sz val="10"/>
      <color rgb="FFFF0000"/>
      <name val="Calibri Light"/>
      <family val="2"/>
    </font>
    <font>
      <b/>
      <sz val="9"/>
      <name val="Calibri Light"/>
      <family val="2"/>
    </font>
    <font>
      <b/>
      <sz val="11"/>
      <name val="Calibri Light"/>
      <family val="2"/>
    </font>
    <font>
      <sz val="8"/>
      <name val="Calibri"/>
      <family val="2"/>
      <scheme val="minor"/>
    </font>
    <font>
      <sz val="11"/>
      <color theme="1"/>
      <name val="Calibri"/>
      <family val="2"/>
      <charset val="238"/>
      <scheme val="minor"/>
    </font>
    <font>
      <sz val="10"/>
      <color rgb="FFFF0000"/>
      <name val="Calibri Light"/>
      <family val="2"/>
    </font>
    <font>
      <sz val="9"/>
      <color indexed="81"/>
      <name val="Tahoma"/>
      <family val="2"/>
      <charset val="238"/>
    </font>
    <font>
      <b/>
      <sz val="9"/>
      <color indexed="81"/>
      <name val="Tahoma"/>
      <family val="2"/>
      <charset val="238"/>
    </font>
    <font>
      <sz val="11"/>
      <color rgb="FFFF0000"/>
      <name val="Calibri"/>
      <family val="2"/>
      <scheme val="minor"/>
    </font>
    <font>
      <sz val="10"/>
      <color rgb="FF00B0F0"/>
      <name val="Calibri Light"/>
      <family val="2"/>
    </font>
    <font>
      <strike/>
      <sz val="10"/>
      <name val="Calibri Light"/>
      <family val="2"/>
    </font>
    <font>
      <b/>
      <sz val="10"/>
      <color rgb="FF0070C0"/>
      <name val="Calibri Light"/>
      <family val="2"/>
    </font>
    <font>
      <sz val="10"/>
      <color rgb="FF0070C0"/>
      <name val="Calibri Light"/>
      <family val="2"/>
    </font>
    <font>
      <b/>
      <sz val="11"/>
      <color rgb="FFFF0000"/>
      <name val="Calibri"/>
      <family val="2"/>
      <charset val="238"/>
      <scheme val="minor"/>
    </font>
    <font>
      <b/>
      <sz val="9"/>
      <name val="Arial"/>
      <family val="2"/>
      <charset val="238"/>
    </font>
    <font>
      <b/>
      <sz val="9"/>
      <color rgb="FF0070C0"/>
      <name val="Arial"/>
      <family val="2"/>
      <charset val="238"/>
    </font>
    <font>
      <b/>
      <sz val="9"/>
      <color rgb="FFFF0000"/>
      <name val="Arial"/>
      <family val="2"/>
      <charset val="238"/>
    </font>
    <font>
      <b/>
      <sz val="11"/>
      <color rgb="FF0070C0"/>
      <name val="Calibri"/>
      <family val="2"/>
      <charset val="238"/>
      <scheme val="minor"/>
    </font>
    <font>
      <strike/>
      <sz val="10"/>
      <color rgb="FF0070C0"/>
      <name val="Calibri Light"/>
      <family val="2"/>
    </font>
    <font>
      <strike/>
      <sz val="10"/>
      <color rgb="FFFF0000"/>
      <name val="Calibri Light"/>
      <family val="2"/>
      <charset val="238"/>
    </font>
    <font>
      <b/>
      <sz val="11"/>
      <color theme="1"/>
      <name val="Calibri"/>
      <family val="2"/>
      <charset val="238"/>
      <scheme val="minor"/>
    </font>
    <font>
      <sz val="10"/>
      <name val="Calibri Light"/>
      <family val="2"/>
      <charset val="238"/>
    </font>
    <font>
      <b/>
      <sz val="12"/>
      <color rgb="FFFF0000"/>
      <name val="Calibri Light"/>
      <family val="2"/>
      <charset val="238"/>
    </font>
    <font>
      <b/>
      <sz val="10"/>
      <name val="Calibri Light"/>
      <family val="2"/>
      <charset val="238"/>
    </font>
    <font>
      <sz val="9"/>
      <color theme="1"/>
      <name val="Calibri"/>
      <family val="2"/>
      <scheme val="minor"/>
    </font>
    <font>
      <b/>
      <sz val="9"/>
      <color theme="1"/>
      <name val="Calibri"/>
      <family val="2"/>
      <charset val="238"/>
      <scheme val="minor"/>
    </font>
    <font>
      <sz val="9"/>
      <name val="Calibri Light"/>
      <family val="2"/>
      <charset val="238"/>
    </font>
    <font>
      <sz val="9"/>
      <name val="Calibri Light"/>
      <family val="2"/>
    </font>
    <font>
      <sz val="9"/>
      <color rgb="FFFF0000"/>
      <name val="Calibri Light"/>
      <family val="2"/>
    </font>
    <font>
      <sz val="9"/>
      <color rgb="FF00B0F0"/>
      <name val="Calibri Light"/>
      <family val="2"/>
    </font>
    <font>
      <sz val="9"/>
      <name val="Calibri Light"/>
      <family val="2"/>
      <charset val="238"/>
      <scheme val="major"/>
    </font>
    <font>
      <sz val="9"/>
      <color rgb="FFFF0000"/>
      <name val="Calibri Light"/>
      <family val="2"/>
      <scheme val="major"/>
    </font>
    <font>
      <sz val="9"/>
      <color theme="1"/>
      <name val="Calibri"/>
      <family val="2"/>
      <charset val="238"/>
      <scheme val="minor"/>
    </font>
    <font>
      <b/>
      <sz val="8"/>
      <name val="Calibri Light"/>
      <family val="2"/>
      <scheme val="major"/>
    </font>
    <font>
      <b/>
      <sz val="8"/>
      <name val="Calibri Light"/>
      <family val="2"/>
    </font>
    <font>
      <sz val="8"/>
      <color theme="1"/>
      <name val="Calibri"/>
      <family val="2"/>
      <scheme val="minor"/>
    </font>
    <font>
      <sz val="8"/>
      <name val="Calibri Light"/>
      <family val="2"/>
      <scheme val="major"/>
    </font>
    <font>
      <sz val="8"/>
      <name val="Calibri Light"/>
      <family val="2"/>
    </font>
    <font>
      <b/>
      <sz val="10"/>
      <color rgb="FFFF0000"/>
      <name val="Calibri Light"/>
      <family val="2"/>
      <charset val="238"/>
    </font>
    <font>
      <sz val="9"/>
      <name val="Arial"/>
      <family val="2"/>
      <charset val="238"/>
    </font>
    <font>
      <b/>
      <sz val="11"/>
      <name val="Calibri"/>
      <family val="2"/>
      <charset val="238"/>
      <scheme val="minor"/>
    </font>
    <font>
      <sz val="11"/>
      <name val="Calibri"/>
      <family val="2"/>
      <charset val="238"/>
      <scheme val="minor"/>
    </font>
    <font>
      <sz val="11"/>
      <name val="Calibri"/>
      <family val="2"/>
      <scheme val="minor"/>
    </font>
    <font>
      <sz val="10"/>
      <color rgb="FF0070C0"/>
      <name val="Calibri Light"/>
      <family val="2"/>
      <scheme val="major"/>
    </font>
    <font>
      <sz val="11"/>
      <color rgb="FF0070C0"/>
      <name val="Calibri"/>
      <family val="2"/>
      <scheme val="minor"/>
    </font>
    <font>
      <strike/>
      <sz val="11"/>
      <color theme="1"/>
      <name val="Calibri"/>
      <family val="2"/>
      <charset val="238"/>
      <scheme val="minor"/>
    </font>
    <font>
      <b/>
      <sz val="11"/>
      <name val="Calibri Light"/>
      <family val="2"/>
      <charset val="238"/>
    </font>
    <font>
      <sz val="10"/>
      <color rgb="FF000000"/>
      <name val="Calibri Light"/>
      <family val="2"/>
    </font>
    <font>
      <strike/>
      <sz val="10"/>
      <name val="Calibri Light"/>
      <family val="2"/>
      <scheme val="major"/>
    </font>
    <font>
      <b/>
      <strike/>
      <sz val="10"/>
      <name val="Calibri Light"/>
      <family val="2"/>
      <scheme val="major"/>
    </font>
    <font>
      <strike/>
      <sz val="11"/>
      <name val="Calibri"/>
      <family val="2"/>
      <scheme val="minor"/>
    </font>
    <font>
      <strike/>
      <sz val="11"/>
      <color theme="1"/>
      <name val="Calibri"/>
      <family val="2"/>
      <scheme val="minor"/>
    </font>
    <font>
      <sz val="10"/>
      <name val="Calibri"/>
      <family val="2"/>
      <scheme val="minor"/>
    </font>
    <font>
      <sz val="10"/>
      <name val="Calibri Light"/>
      <family val="2"/>
      <charset val="238"/>
      <scheme val="major"/>
    </font>
    <font>
      <sz val="9"/>
      <color rgb="FF0070C0"/>
      <name val="Calibri Light"/>
      <family val="2"/>
    </font>
    <font>
      <strike/>
      <sz val="10"/>
      <name val="Calibri Light"/>
      <family val="2"/>
      <charset val="238"/>
    </font>
    <font>
      <sz val="10"/>
      <color rgb="FF0070C0"/>
      <name val="Calibri Light"/>
      <family val="2"/>
      <charset val="238"/>
    </font>
    <font>
      <b/>
      <sz val="10"/>
      <name val="Calibri Light"/>
      <family val="2"/>
      <charset val="238"/>
      <scheme val="major"/>
    </font>
    <font>
      <sz val="10"/>
      <color rgb="FF0070C0"/>
      <name val="Calibri Light"/>
      <family val="2"/>
      <charset val="238"/>
      <scheme val="major"/>
    </font>
    <font>
      <b/>
      <i/>
      <sz val="16"/>
      <color rgb="FF000000"/>
      <name val="Calibri"/>
      <family val="2"/>
      <charset val="238"/>
    </font>
    <font>
      <b/>
      <i/>
      <sz val="11"/>
      <color rgb="FF000000"/>
      <name val="Calibri"/>
      <family val="2"/>
      <charset val="238"/>
    </font>
  </fonts>
  <fills count="28">
    <fill>
      <patternFill patternType="none"/>
    </fill>
    <fill>
      <patternFill patternType="gray125"/>
    </fill>
    <fill>
      <patternFill patternType="solid">
        <fgColor indexed="22"/>
        <bgColor indexed="31"/>
      </patternFill>
    </fill>
    <fill>
      <patternFill patternType="solid">
        <fgColor indexed="47"/>
        <bgColor indexed="22"/>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9" tint="0.59999389629810485"/>
        <bgColor indexed="31"/>
      </patternFill>
    </fill>
    <fill>
      <patternFill patternType="solid">
        <fgColor rgb="FFFFFFFF"/>
        <bgColor rgb="FFFFFFCC"/>
      </patternFill>
    </fill>
    <fill>
      <patternFill patternType="solid">
        <fgColor indexed="9"/>
        <bgColor indexed="26"/>
      </patternFill>
    </fill>
    <fill>
      <patternFill patternType="solid">
        <fgColor theme="0"/>
        <bgColor indexed="64"/>
      </patternFill>
    </fill>
    <fill>
      <patternFill patternType="solid">
        <fgColor rgb="FFFFC000"/>
        <bgColor indexed="31"/>
      </patternFill>
    </fill>
    <fill>
      <patternFill patternType="solid">
        <fgColor rgb="FFFFC000"/>
        <bgColor rgb="FFFFFFCC"/>
      </patternFill>
    </fill>
    <fill>
      <patternFill patternType="solid">
        <fgColor theme="5" tint="0.39997558519241921"/>
        <bgColor rgb="FFFFFFCC"/>
      </patternFill>
    </fill>
    <fill>
      <patternFill patternType="solid">
        <fgColor theme="9" tint="0.39997558519241921"/>
        <bgColor rgb="FFFFFFCC"/>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BCBCBC"/>
        <bgColor indexed="64"/>
      </patternFill>
    </fill>
    <fill>
      <patternFill patternType="solid">
        <fgColor rgb="FFFF0000"/>
        <bgColor indexed="64"/>
      </patternFill>
    </fill>
    <fill>
      <patternFill patternType="solid">
        <fgColor rgb="FFED7D31"/>
        <bgColor rgb="FFFFFFCC"/>
      </patternFill>
    </fill>
    <fill>
      <patternFill patternType="solid">
        <fgColor rgb="FFBFBFBF"/>
        <bgColor rgb="FFFFFFCC"/>
      </patternFill>
    </fill>
    <fill>
      <patternFill patternType="solid">
        <fgColor rgb="FFFFFFFF"/>
        <bgColor rgb="FF000000"/>
      </patternFill>
    </fill>
    <fill>
      <patternFill patternType="solid">
        <fgColor rgb="FF70AD47"/>
        <bgColor rgb="FFFFFFCC"/>
      </patternFill>
    </fill>
    <fill>
      <patternFill patternType="solid">
        <fgColor theme="0" tint="-0.249977111117893"/>
        <bgColor indexed="26"/>
      </patternFill>
    </fill>
  </fills>
  <borders count="5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8"/>
      </left>
      <right/>
      <top/>
      <bottom/>
      <diagonal/>
    </border>
    <border>
      <left/>
      <right style="medium">
        <color indexed="8"/>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ck">
        <color indexed="64"/>
      </left>
      <right style="thin">
        <color indexed="64"/>
      </right>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8"/>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7">
    <xf numFmtId="0" fontId="0" fillId="0" borderId="0"/>
    <xf numFmtId="0" fontId="7" fillId="0" borderId="0" applyNumberFormat="0" applyFill="0" applyBorder="0" applyAlignment="0" applyProtection="0"/>
    <xf numFmtId="0" fontId="8" fillId="0" borderId="0"/>
    <xf numFmtId="9" fontId="8" fillId="0" borderId="0" applyFill="0" applyBorder="0" applyAlignment="0" applyProtection="0"/>
    <xf numFmtId="9" fontId="9" fillId="0" borderId="0" applyFont="0" applyFill="0" applyBorder="0" applyAlignment="0" applyProtection="0"/>
    <xf numFmtId="0" fontId="24" fillId="0" borderId="0"/>
    <xf numFmtId="0" fontId="6" fillId="0" borderId="0"/>
  </cellStyleXfs>
  <cellXfs count="440">
    <xf numFmtId="0" fontId="0" fillId="0" borderId="0" xfId="0"/>
    <xf numFmtId="0" fontId="17" fillId="13" borderId="0" xfId="2" applyFont="1" applyFill="1" applyProtection="1">
      <protection locked="0"/>
    </xf>
    <xf numFmtId="0" fontId="17" fillId="13" borderId="0" xfId="2" applyFont="1" applyFill="1" applyAlignment="1" applyProtection="1">
      <alignment horizontal="center"/>
      <protection locked="0"/>
    </xf>
    <xf numFmtId="0" fontId="17" fillId="0" borderId="17" xfId="2" applyFont="1" applyBorder="1" applyAlignment="1">
      <alignment horizontal="center" textRotation="90" wrapText="1"/>
    </xf>
    <xf numFmtId="0" fontId="17" fillId="0" borderId="18" xfId="2" applyFont="1" applyBorder="1" applyAlignment="1">
      <alignment horizontal="center" textRotation="90" wrapText="1"/>
    </xf>
    <xf numFmtId="0" fontId="17" fillId="0" borderId="15" xfId="2" applyFont="1" applyBorder="1" applyAlignment="1">
      <alignment horizontal="center" textRotation="90" wrapText="1"/>
    </xf>
    <xf numFmtId="0" fontId="17" fillId="0" borderId="16" xfId="2" applyFont="1" applyBorder="1" applyAlignment="1">
      <alignment horizontal="center" textRotation="90" wrapText="1"/>
    </xf>
    <xf numFmtId="0" fontId="17" fillId="0" borderId="19" xfId="2" applyFont="1" applyBorder="1" applyAlignment="1">
      <alignment horizontal="center" textRotation="90" wrapText="1"/>
    </xf>
    <xf numFmtId="0" fontId="17" fillId="0" borderId="8" xfId="2" applyFont="1" applyBorder="1" applyAlignment="1">
      <alignment horizontal="center" textRotation="90" wrapText="1"/>
    </xf>
    <xf numFmtId="0" fontId="17" fillId="0" borderId="9" xfId="2" applyFont="1" applyBorder="1" applyAlignment="1">
      <alignment horizontal="center" textRotation="90" wrapText="1"/>
    </xf>
    <xf numFmtId="0" fontId="17" fillId="7" borderId="17" xfId="2" applyFont="1" applyFill="1" applyBorder="1" applyAlignment="1">
      <alignment horizontal="center" textRotation="90" wrapText="1"/>
    </xf>
    <xf numFmtId="0" fontId="17" fillId="7" borderId="15" xfId="2" applyFont="1" applyFill="1" applyBorder="1" applyAlignment="1">
      <alignment horizontal="center" textRotation="90" wrapText="1"/>
    </xf>
    <xf numFmtId="0" fontId="17" fillId="7" borderId="16" xfId="2" applyFont="1" applyFill="1" applyBorder="1" applyAlignment="1">
      <alignment horizontal="center" textRotation="90" wrapText="1"/>
    </xf>
    <xf numFmtId="0" fontId="17" fillId="7" borderId="8" xfId="2" applyFont="1" applyFill="1" applyBorder="1" applyAlignment="1">
      <alignment horizontal="center" textRotation="90" wrapText="1"/>
    </xf>
    <xf numFmtId="0" fontId="17" fillId="7" borderId="9" xfId="2" applyFont="1" applyFill="1" applyBorder="1" applyAlignment="1">
      <alignment horizontal="center" textRotation="90" wrapText="1"/>
    </xf>
    <xf numFmtId="0" fontId="17" fillId="7" borderId="11" xfId="2" applyFont="1" applyFill="1" applyBorder="1" applyAlignment="1">
      <alignment horizontal="center" textRotation="90" wrapText="1"/>
    </xf>
    <xf numFmtId="0" fontId="17" fillId="7" borderId="12" xfId="2" applyFont="1" applyFill="1" applyBorder="1" applyAlignment="1">
      <alignment horizontal="center" textRotation="90" wrapText="1"/>
    </xf>
    <xf numFmtId="0" fontId="17" fillId="7" borderId="10" xfId="2" applyFont="1" applyFill="1" applyBorder="1" applyAlignment="1">
      <alignment horizontal="center" textRotation="90" wrapText="1"/>
    </xf>
    <xf numFmtId="0" fontId="21" fillId="0" borderId="46" xfId="2" applyFont="1" applyBorder="1" applyAlignment="1">
      <alignment vertical="center" textRotation="90"/>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20" fillId="8" borderId="2" xfId="2" applyFont="1" applyFill="1" applyBorder="1" applyAlignment="1">
      <alignment horizontal="center" vertical="center" wrapText="1"/>
    </xf>
    <xf numFmtId="0" fontId="20" fillId="8" borderId="2" xfId="2" applyFont="1" applyFill="1" applyBorder="1" applyAlignment="1">
      <alignment vertical="center" wrapText="1"/>
    </xf>
    <xf numFmtId="0" fontId="25" fillId="0" borderId="10" xfId="2" applyFont="1" applyBorder="1" applyAlignment="1">
      <alignment horizontal="center" textRotation="90" wrapText="1"/>
    </xf>
    <xf numFmtId="0" fontId="25" fillId="0" borderId="8" xfId="2" applyFont="1" applyBorder="1" applyAlignment="1">
      <alignment horizontal="center" textRotation="90" wrapText="1"/>
    </xf>
    <xf numFmtId="0" fontId="25" fillId="0" borderId="9" xfId="2" applyFont="1" applyBorder="1" applyAlignment="1">
      <alignment horizontal="center" textRotation="90" wrapText="1"/>
    </xf>
    <xf numFmtId="0" fontId="25" fillId="0" borderId="11" xfId="2" applyFont="1" applyBorder="1" applyAlignment="1">
      <alignment horizontal="center" textRotation="90" wrapText="1"/>
    </xf>
    <xf numFmtId="0" fontId="25" fillId="0" borderId="10" xfId="2" applyFont="1" applyBorder="1" applyAlignment="1">
      <alignment horizontal="center" textRotation="90"/>
    </xf>
    <xf numFmtId="0" fontId="25" fillId="0" borderId="18" xfId="2" applyFont="1" applyBorder="1" applyAlignment="1">
      <alignment horizontal="center" textRotation="90" wrapText="1"/>
    </xf>
    <xf numFmtId="0" fontId="28" fillId="0" borderId="0" xfId="0" applyFont="1"/>
    <xf numFmtId="0" fontId="14" fillId="0" borderId="1" xfId="2" applyFont="1" applyBorder="1"/>
    <xf numFmtId="0" fontId="14" fillId="0" borderId="2" xfId="2" applyFont="1" applyBorder="1"/>
    <xf numFmtId="0" fontId="14" fillId="0" borderId="3" xfId="2" applyFont="1" applyBorder="1"/>
    <xf numFmtId="0" fontId="19" fillId="8" borderId="3" xfId="2" applyFont="1" applyFill="1" applyBorder="1" applyAlignment="1">
      <alignment horizontal="left" vertical="center"/>
    </xf>
    <xf numFmtId="0" fontId="17" fillId="0" borderId="54" xfId="2" applyFont="1" applyBorder="1" applyAlignment="1">
      <alignment horizontal="center" textRotation="90" wrapText="1"/>
    </xf>
    <xf numFmtId="0" fontId="29" fillId="0" borderId="54" xfId="2" applyFont="1" applyBorder="1" applyAlignment="1">
      <alignment horizontal="center" textRotation="90" wrapText="1"/>
    </xf>
    <xf numFmtId="0" fontId="29" fillId="0" borderId="18" xfId="2" applyFont="1" applyBorder="1" applyAlignment="1">
      <alignment horizontal="center" textRotation="90" wrapText="1"/>
    </xf>
    <xf numFmtId="0" fontId="17" fillId="18" borderId="17" xfId="2" applyFont="1" applyFill="1" applyBorder="1" applyAlignment="1">
      <alignment horizontal="center" textRotation="90" wrapText="1"/>
    </xf>
    <xf numFmtId="0" fontId="17" fillId="18" borderId="15" xfId="2" applyFont="1" applyFill="1" applyBorder="1" applyAlignment="1">
      <alignment horizontal="center" textRotation="90" wrapText="1"/>
    </xf>
    <xf numFmtId="0" fontId="30" fillId="0" borderId="15" xfId="2" applyFont="1" applyBorder="1" applyAlignment="1">
      <alignment horizontal="center" textRotation="90" wrapText="1"/>
    </xf>
    <xf numFmtId="0" fontId="29" fillId="0" borderId="15" xfId="2" applyFont="1" applyBorder="1" applyAlignment="1">
      <alignment horizontal="center" textRotation="90" wrapText="1"/>
    </xf>
    <xf numFmtId="0" fontId="29" fillId="0" borderId="16" xfId="2" applyFont="1" applyBorder="1" applyAlignment="1">
      <alignment horizontal="center" textRotation="90" wrapText="1"/>
    </xf>
    <xf numFmtId="0" fontId="32" fillId="18" borderId="9" xfId="2" applyFont="1" applyFill="1" applyBorder="1" applyAlignment="1">
      <alignment horizontal="center" textRotation="90" wrapText="1"/>
    </xf>
    <xf numFmtId="0" fontId="17" fillId="18" borderId="8" xfId="2" applyFont="1" applyFill="1" applyBorder="1" applyAlignment="1">
      <alignment horizontal="center" textRotation="90" wrapText="1"/>
    </xf>
    <xf numFmtId="0" fontId="17" fillId="18" borderId="9" xfId="2" applyFont="1" applyFill="1" applyBorder="1" applyAlignment="1">
      <alignment horizontal="center" textRotation="90" wrapText="1"/>
    </xf>
    <xf numFmtId="0" fontId="17" fillId="19" borderId="9" xfId="2" applyFont="1" applyFill="1" applyBorder="1" applyAlignment="1">
      <alignment horizontal="center" textRotation="90" wrapText="1"/>
    </xf>
    <xf numFmtId="0" fontId="28" fillId="0" borderId="0" xfId="0" applyFont="1" applyAlignment="1">
      <alignment horizontal="center"/>
    </xf>
    <xf numFmtId="0" fontId="33" fillId="20" borderId="6" xfId="0" applyFont="1" applyFill="1" applyBorder="1" applyAlignment="1">
      <alignment horizontal="center" vertical="center" textRotation="90" wrapText="1"/>
    </xf>
    <xf numFmtId="0" fontId="35" fillId="20" borderId="6" xfId="0" applyFont="1" applyFill="1" applyBorder="1" applyAlignment="1">
      <alignment horizontal="center" vertical="center" textRotation="90" wrapText="1"/>
    </xf>
    <xf numFmtId="0" fontId="36" fillId="20" borderId="6" xfId="0" applyFont="1" applyFill="1" applyBorder="1" applyAlignment="1">
      <alignment horizontal="center" vertical="center" textRotation="90" wrapText="1"/>
    </xf>
    <xf numFmtId="0" fontId="34" fillId="20" borderId="6" xfId="0" applyFont="1" applyFill="1" applyBorder="1" applyAlignment="1">
      <alignment horizontal="center" vertical="center" textRotation="90" wrapText="1"/>
    </xf>
    <xf numFmtId="0" fontId="37" fillId="20" borderId="6" xfId="0" applyFont="1" applyFill="1" applyBorder="1" applyAlignment="1">
      <alignment horizontal="center" vertical="center" textRotation="90" wrapText="1"/>
    </xf>
    <xf numFmtId="0" fontId="25" fillId="18" borderId="9" xfId="2" applyFont="1" applyFill="1" applyBorder="1" applyAlignment="1">
      <alignment horizontal="center" textRotation="90" wrapText="1"/>
    </xf>
    <xf numFmtId="0" fontId="38" fillId="18" borderId="9" xfId="2" applyFont="1" applyFill="1" applyBorder="1" applyAlignment="1">
      <alignment horizontal="center" textRotation="90" wrapText="1"/>
    </xf>
    <xf numFmtId="0" fontId="38" fillId="18" borderId="11" xfId="2" applyFont="1" applyFill="1" applyBorder="1" applyAlignment="1">
      <alignment horizontal="center" textRotation="90" wrapText="1"/>
    </xf>
    <xf numFmtId="0" fontId="17" fillId="18" borderId="16" xfId="2" applyFont="1" applyFill="1" applyBorder="1" applyAlignment="1">
      <alignment horizontal="center" textRotation="90" wrapText="1"/>
    </xf>
    <xf numFmtId="0" fontId="6" fillId="0" borderId="0" xfId="6"/>
    <xf numFmtId="0" fontId="6" fillId="0" borderId="6" xfId="6" applyBorder="1" applyAlignment="1">
      <alignment horizontal="left" wrapText="1"/>
    </xf>
    <xf numFmtId="0" fontId="6" fillId="0" borderId="6" xfId="6" applyBorder="1" applyAlignment="1">
      <alignment horizontal="left"/>
    </xf>
    <xf numFmtId="0" fontId="6" fillId="0" borderId="6" xfId="6" applyBorder="1" applyAlignment="1">
      <alignment horizontal="center" wrapText="1"/>
    </xf>
    <xf numFmtId="0" fontId="6" fillId="0" borderId="0" xfId="6" applyAlignment="1">
      <alignment horizontal="center"/>
    </xf>
    <xf numFmtId="0" fontId="40" fillId="21" borderId="6" xfId="6" applyFont="1" applyFill="1" applyBorder="1" applyAlignment="1">
      <alignment horizontal="center" vertical="center" wrapText="1"/>
    </xf>
    <xf numFmtId="0" fontId="40" fillId="21" borderId="6" xfId="6" applyFont="1" applyFill="1" applyBorder="1" applyAlignment="1">
      <alignment horizontal="center" vertical="center"/>
    </xf>
    <xf numFmtId="0" fontId="40" fillId="0" borderId="0" xfId="6" applyFont="1" applyAlignment="1">
      <alignment horizontal="center" vertical="center"/>
    </xf>
    <xf numFmtId="0" fontId="44" fillId="0" borderId="6" xfId="0" applyFont="1" applyBorder="1" applyAlignment="1">
      <alignment vertical="center" wrapText="1"/>
    </xf>
    <xf numFmtId="0" fontId="45" fillId="0" borderId="6" xfId="0" applyFont="1" applyBorder="1" applyAlignment="1">
      <alignment horizontal="center" vertical="center" wrapText="1"/>
    </xf>
    <xf numFmtId="0" fontId="44" fillId="0" borderId="0" xfId="0" applyFont="1" applyAlignment="1">
      <alignment wrapText="1"/>
    </xf>
    <xf numFmtId="0" fontId="46" fillId="8" borderId="6" xfId="2" applyFont="1" applyFill="1" applyBorder="1" applyAlignment="1">
      <alignment vertical="center" wrapText="1"/>
    </xf>
    <xf numFmtId="0" fontId="47" fillId="0" borderId="6" xfId="2" applyFont="1" applyBorder="1" applyAlignment="1">
      <alignment horizontal="left" vertical="center" wrapText="1"/>
    </xf>
    <xf numFmtId="0" fontId="48" fillId="0" borderId="6" xfId="2" applyFont="1" applyBorder="1" applyAlignment="1">
      <alignment horizontal="left" vertical="center" wrapText="1"/>
    </xf>
    <xf numFmtId="0" fontId="49" fillId="0" borderId="6" xfId="2" applyFont="1" applyBorder="1" applyAlignment="1">
      <alignment horizontal="left" vertical="center" wrapText="1"/>
    </xf>
    <xf numFmtId="0" fontId="50" fillId="8" borderId="6" xfId="2" applyFont="1" applyFill="1" applyBorder="1" applyAlignment="1">
      <alignment vertical="center" wrapText="1"/>
    </xf>
    <xf numFmtId="0" fontId="51" fillId="0" borderId="6" xfId="2" applyFont="1" applyBorder="1" applyAlignment="1">
      <alignment horizontal="left" vertical="center" wrapText="1"/>
    </xf>
    <xf numFmtId="0" fontId="44" fillId="0" borderId="0" xfId="0" applyFont="1" applyAlignment="1">
      <alignment vertical="center" wrapText="1"/>
    </xf>
    <xf numFmtId="0" fontId="52" fillId="0" borderId="0" xfId="0" applyFont="1" applyAlignment="1">
      <alignment vertical="center" wrapText="1"/>
    </xf>
    <xf numFmtId="0" fontId="17" fillId="13" borderId="53" xfId="2" applyFont="1" applyFill="1" applyBorder="1" applyAlignment="1">
      <alignment vertical="center" wrapText="1"/>
    </xf>
    <xf numFmtId="0" fontId="0" fillId="0" borderId="6" xfId="0" applyBorder="1" applyAlignment="1">
      <alignment vertical="center" wrapText="1"/>
    </xf>
    <xf numFmtId="0" fontId="17" fillId="13" borderId="6" xfId="2" quotePrefix="1" applyFont="1" applyFill="1" applyBorder="1" applyAlignment="1">
      <alignment vertical="center" wrapText="1"/>
    </xf>
    <xf numFmtId="0" fontId="17" fillId="13" borderId="6" xfId="2" applyFont="1" applyFill="1" applyBorder="1" applyAlignment="1">
      <alignment vertical="center" wrapText="1"/>
    </xf>
    <xf numFmtId="0" fontId="40" fillId="0" borderId="57" xfId="0" applyFont="1" applyBorder="1" applyAlignment="1">
      <alignment vertical="center"/>
    </xf>
    <xf numFmtId="0" fontId="0" fillId="0" borderId="58" xfId="0" applyBorder="1" applyAlignment="1">
      <alignment vertical="center" wrapText="1"/>
    </xf>
    <xf numFmtId="0" fontId="40" fillId="0" borderId="26" xfId="0" applyFont="1" applyBorder="1" applyAlignment="1">
      <alignment vertical="center"/>
    </xf>
    <xf numFmtId="0" fontId="17" fillId="13" borderId="14" xfId="2" applyFont="1" applyFill="1" applyBorder="1" applyAlignment="1">
      <alignment vertical="center" wrapText="1"/>
    </xf>
    <xf numFmtId="0" fontId="0" fillId="0" borderId="14" xfId="0" applyBorder="1" applyAlignment="1">
      <alignment vertical="center" wrapText="1"/>
    </xf>
    <xf numFmtId="0" fontId="0" fillId="0" borderId="27" xfId="0" applyBorder="1" applyAlignment="1">
      <alignment vertical="center" wrapText="1"/>
    </xf>
    <xf numFmtId="0" fontId="43" fillId="4" borderId="6" xfId="2" applyFont="1" applyFill="1" applyBorder="1" applyAlignment="1">
      <alignment horizontal="center" vertical="center"/>
    </xf>
    <xf numFmtId="0" fontId="43" fillId="5" borderId="6" xfId="2" applyFont="1" applyFill="1" applyBorder="1" applyAlignment="1">
      <alignment horizontal="center" vertical="center"/>
    </xf>
    <xf numFmtId="0" fontId="43" fillId="6" borderId="14" xfId="2" applyFont="1" applyFill="1" applyBorder="1" applyAlignment="1">
      <alignment horizontal="center" vertical="center"/>
    </xf>
    <xf numFmtId="0" fontId="40" fillId="0" borderId="55" xfId="0" applyFont="1" applyBorder="1" applyAlignment="1">
      <alignment vertical="center"/>
    </xf>
    <xf numFmtId="0" fontId="43" fillId="0" borderId="53" xfId="2" applyFont="1" applyBorder="1" applyAlignment="1">
      <alignment horizontal="center" vertical="center"/>
    </xf>
    <xf numFmtId="0" fontId="0" fillId="0" borderId="53" xfId="0" applyBorder="1" applyAlignment="1">
      <alignment vertical="center" wrapText="1"/>
    </xf>
    <xf numFmtId="0" fontId="0" fillId="0" borderId="56" xfId="0" applyBorder="1" applyAlignment="1">
      <alignment vertical="center" wrapText="1"/>
    </xf>
    <xf numFmtId="0" fontId="40" fillId="0" borderId="14" xfId="0" applyFont="1" applyBorder="1"/>
    <xf numFmtId="0" fontId="40" fillId="0" borderId="27" xfId="0" applyFont="1" applyBorder="1"/>
    <xf numFmtId="0" fontId="44" fillId="0" borderId="0" xfId="0" applyFont="1" applyAlignment="1">
      <alignment horizontal="center" wrapText="1"/>
    </xf>
    <xf numFmtId="0" fontId="0" fillId="0" borderId="0" xfId="0" pivotButton="1"/>
    <xf numFmtId="0" fontId="0" fillId="0" borderId="0" xfId="0" applyAlignment="1">
      <alignment horizontal="left"/>
    </xf>
    <xf numFmtId="0" fontId="61" fillId="0" borderId="6" xfId="6" applyFont="1" applyBorder="1" applyAlignment="1">
      <alignment horizontal="left" wrapText="1"/>
    </xf>
    <xf numFmtId="0" fontId="61" fillId="0" borderId="6" xfId="6" applyFont="1" applyBorder="1" applyAlignment="1">
      <alignment horizontal="center" wrapText="1"/>
    </xf>
    <xf numFmtId="0" fontId="13" fillId="2" borderId="1" xfId="2" applyFont="1" applyFill="1" applyBorder="1" applyAlignment="1" applyProtection="1">
      <alignment vertical="center" wrapText="1"/>
      <protection hidden="1"/>
    </xf>
    <xf numFmtId="0" fontId="13" fillId="2" borderId="2" xfId="2" applyFont="1" applyFill="1" applyBorder="1" applyAlignment="1" applyProtection="1">
      <alignment vertical="center" wrapText="1"/>
      <protection hidden="1"/>
    </xf>
    <xf numFmtId="0" fontId="62" fillId="0" borderId="0" xfId="0" applyFont="1" applyProtection="1">
      <protection hidden="1"/>
    </xf>
    <xf numFmtId="0" fontId="0" fillId="0" borderId="0" xfId="0" applyProtection="1">
      <protection hidden="1"/>
    </xf>
    <xf numFmtId="0" fontId="10" fillId="13" borderId="0" xfId="2" applyFont="1" applyFill="1" applyAlignment="1" applyProtection="1">
      <alignment horizontal="left" vertical="center"/>
      <protection hidden="1"/>
    </xf>
    <xf numFmtId="0" fontId="11" fillId="13" borderId="0" xfId="2" applyFont="1" applyFill="1" applyAlignment="1" applyProtection="1">
      <alignment vertical="center"/>
      <protection hidden="1"/>
    </xf>
    <xf numFmtId="0" fontId="11" fillId="3" borderId="0" xfId="2" applyFont="1" applyFill="1" applyAlignment="1" applyProtection="1">
      <alignment vertical="center"/>
      <protection hidden="1"/>
    </xf>
    <xf numFmtId="0" fontId="12" fillId="13" borderId="0" xfId="2" applyFont="1" applyFill="1" applyAlignment="1" applyProtection="1">
      <alignment vertical="center"/>
      <protection hidden="1"/>
    </xf>
    <xf numFmtId="0" fontId="11" fillId="13" borderId="0" xfId="2" applyFont="1" applyFill="1" applyProtection="1">
      <protection hidden="1"/>
    </xf>
    <xf numFmtId="0" fontId="63" fillId="13" borderId="0" xfId="2" applyFont="1" applyFill="1" applyAlignment="1" applyProtection="1">
      <alignment vertical="center"/>
      <protection hidden="1"/>
    </xf>
    <xf numFmtId="0" fontId="11" fillId="13" borderId="36" xfId="2" applyFont="1" applyFill="1" applyBorder="1" applyAlignment="1" applyProtection="1">
      <alignment vertical="center"/>
      <protection hidden="1"/>
    </xf>
    <xf numFmtId="0" fontId="11" fillId="0" borderId="6" xfId="2" applyFont="1" applyBorder="1" applyProtection="1">
      <protection hidden="1"/>
    </xf>
    <xf numFmtId="0" fontId="11" fillId="3" borderId="0" xfId="2" applyFont="1" applyFill="1" applyProtection="1">
      <protection hidden="1"/>
    </xf>
    <xf numFmtId="0" fontId="11" fillId="3" borderId="0" xfId="2" applyFont="1" applyFill="1" applyAlignment="1" applyProtection="1">
      <alignment horizontal="right"/>
      <protection hidden="1"/>
    </xf>
    <xf numFmtId="0" fontId="13" fillId="13" borderId="0" xfId="2" applyFont="1" applyFill="1" applyProtection="1">
      <protection hidden="1"/>
    </xf>
    <xf numFmtId="0" fontId="63" fillId="13" borderId="0" xfId="2" applyFont="1" applyFill="1" applyProtection="1">
      <protection hidden="1"/>
    </xf>
    <xf numFmtId="0" fontId="11" fillId="13" borderId="36" xfId="2" applyFont="1" applyFill="1" applyBorder="1" applyProtection="1">
      <protection hidden="1"/>
    </xf>
    <xf numFmtId="14" fontId="13" fillId="13" borderId="0" xfId="2" applyNumberFormat="1" applyFont="1" applyFill="1" applyAlignment="1" applyProtection="1">
      <alignment horizontal="center"/>
      <protection hidden="1"/>
    </xf>
    <xf numFmtId="14" fontId="13" fillId="13" borderId="36" xfId="2" applyNumberFormat="1" applyFont="1" applyFill="1" applyBorder="1" applyAlignment="1" applyProtection="1">
      <alignment horizontal="center"/>
      <protection hidden="1"/>
    </xf>
    <xf numFmtId="0" fontId="11" fillId="4" borderId="6" xfId="2" applyFont="1" applyFill="1" applyBorder="1" applyAlignment="1" applyProtection="1">
      <alignment horizontal="center"/>
      <protection hidden="1"/>
    </xf>
    <xf numFmtId="0" fontId="11" fillId="13" borderId="0" xfId="2" quotePrefix="1" applyFont="1" applyFill="1" applyProtection="1">
      <protection hidden="1"/>
    </xf>
    <xf numFmtId="0" fontId="11" fillId="5" borderId="6" xfId="2" applyFont="1" applyFill="1" applyBorder="1" applyAlignment="1" applyProtection="1">
      <alignment horizontal="center"/>
      <protection hidden="1"/>
    </xf>
    <xf numFmtId="0" fontId="11" fillId="6" borderId="13" xfId="2" applyFont="1" applyFill="1" applyBorder="1" applyAlignment="1" applyProtection="1">
      <alignment horizontal="center"/>
      <protection hidden="1"/>
    </xf>
    <xf numFmtId="0" fontId="11" fillId="0" borderId="0" xfId="2" applyFont="1" applyProtection="1">
      <protection hidden="1"/>
    </xf>
    <xf numFmtId="0" fontId="23" fillId="0" borderId="0" xfId="0" applyFont="1" applyAlignment="1" applyProtection="1">
      <alignment wrapText="1"/>
      <protection hidden="1"/>
    </xf>
    <xf numFmtId="0" fontId="55" fillId="0" borderId="0" xfId="0" applyFont="1" applyAlignment="1" applyProtection="1">
      <alignment wrapText="1"/>
      <protection hidden="1"/>
    </xf>
    <xf numFmtId="0" fontId="13" fillId="9" borderId="29" xfId="2" applyFont="1" applyFill="1" applyBorder="1" applyAlignment="1" applyProtection="1">
      <alignment horizontal="center" vertical="center" wrapText="1"/>
      <protection hidden="1"/>
    </xf>
    <xf numFmtId="0" fontId="13" fillId="9" borderId="39" xfId="2" applyFont="1" applyFill="1" applyBorder="1" applyAlignment="1" applyProtection="1">
      <alignment horizontal="center" vertical="center" wrapText="1"/>
      <protection hidden="1"/>
    </xf>
    <xf numFmtId="0" fontId="13" fillId="9" borderId="41" xfId="2" applyFont="1" applyFill="1" applyBorder="1" applyAlignment="1" applyProtection="1">
      <alignment horizontal="center" vertical="center" wrapText="1"/>
      <protection hidden="1"/>
    </xf>
    <xf numFmtId="0" fontId="56" fillId="0" borderId="39" xfId="2" applyFont="1" applyBorder="1" applyAlignment="1" applyProtection="1">
      <alignment horizontal="center" textRotation="90" wrapText="1"/>
      <protection hidden="1"/>
    </xf>
    <xf numFmtId="0" fontId="64" fillId="0" borderId="0" xfId="0" applyFont="1" applyProtection="1">
      <protection hidden="1"/>
    </xf>
    <xf numFmtId="0" fontId="14" fillId="2" borderId="33" xfId="2" applyFont="1" applyFill="1" applyBorder="1" applyAlignment="1" applyProtection="1">
      <alignment vertical="center" wrapText="1"/>
      <protection hidden="1"/>
    </xf>
    <xf numFmtId="0" fontId="14" fillId="2" borderId="2" xfId="2" applyFont="1" applyFill="1" applyBorder="1" applyAlignment="1" applyProtection="1">
      <alignment vertical="center" wrapText="1"/>
      <protection hidden="1"/>
    </xf>
    <xf numFmtId="0" fontId="15" fillId="13" borderId="0" xfId="2" applyFont="1" applyFill="1" applyProtection="1">
      <protection hidden="1"/>
    </xf>
    <xf numFmtId="0" fontId="16" fillId="13" borderId="4" xfId="2" applyFont="1" applyFill="1" applyBorder="1" applyAlignment="1" applyProtection="1">
      <alignment vertical="center"/>
      <protection hidden="1"/>
    </xf>
    <xf numFmtId="0" fontId="16" fillId="13" borderId="0" xfId="2" applyFont="1" applyFill="1" applyAlignment="1" applyProtection="1">
      <alignment vertical="center"/>
      <protection hidden="1"/>
    </xf>
    <xf numFmtId="0" fontId="17" fillId="13" borderId="0" xfId="2" applyFont="1" applyFill="1" applyAlignment="1" applyProtection="1">
      <alignment vertical="center"/>
      <protection hidden="1"/>
    </xf>
    <xf numFmtId="0" fontId="17" fillId="3" borderId="0" xfId="2" applyFont="1" applyFill="1" applyAlignment="1" applyProtection="1">
      <alignment vertical="center"/>
      <protection hidden="1"/>
    </xf>
    <xf numFmtId="0" fontId="18" fillId="13" borderId="0" xfId="2" applyFont="1" applyFill="1" applyAlignment="1" applyProtection="1">
      <alignment vertical="center"/>
      <protection hidden="1"/>
    </xf>
    <xf numFmtId="14" fontId="17" fillId="13" borderId="0" xfId="2" applyNumberFormat="1" applyFont="1" applyFill="1" applyAlignment="1" applyProtection="1">
      <alignment horizontal="center" vertical="center"/>
      <protection hidden="1"/>
    </xf>
    <xf numFmtId="0" fontId="17" fillId="13" borderId="0" xfId="2" applyFont="1" applyFill="1" applyProtection="1">
      <protection hidden="1"/>
    </xf>
    <xf numFmtId="0" fontId="17" fillId="13" borderId="5" xfId="2" applyFont="1" applyFill="1" applyBorder="1" applyAlignment="1" applyProtection="1">
      <alignment vertical="center"/>
      <protection hidden="1"/>
    </xf>
    <xf numFmtId="0" fontId="17" fillId="0" borderId="6" xfId="2" applyFont="1" applyBorder="1" applyAlignment="1" applyProtection="1">
      <alignment horizontal="center"/>
      <protection hidden="1"/>
    </xf>
    <xf numFmtId="0" fontId="17" fillId="3" borderId="0" xfId="2" applyFont="1" applyFill="1" applyProtection="1">
      <protection hidden="1"/>
    </xf>
    <xf numFmtId="0" fontId="17" fillId="3" borderId="0" xfId="2" applyFont="1" applyFill="1" applyAlignment="1" applyProtection="1">
      <alignment horizontal="right"/>
      <protection hidden="1"/>
    </xf>
    <xf numFmtId="0" fontId="19" fillId="13" borderId="0" xfId="2" applyFont="1" applyFill="1" applyProtection="1">
      <protection hidden="1"/>
    </xf>
    <xf numFmtId="14" fontId="19" fillId="13" borderId="5" xfId="2" applyNumberFormat="1" applyFont="1" applyFill="1" applyBorder="1" applyAlignment="1" applyProtection="1">
      <alignment horizontal="center"/>
      <protection hidden="1"/>
    </xf>
    <xf numFmtId="14" fontId="19" fillId="13" borderId="0" xfId="2" applyNumberFormat="1" applyFont="1" applyFill="1" applyAlignment="1" applyProtection="1">
      <alignment horizontal="center"/>
      <protection hidden="1"/>
    </xf>
    <xf numFmtId="0" fontId="17" fillId="4" borderId="6" xfId="2" applyFont="1" applyFill="1" applyBorder="1" applyAlignment="1" applyProtection="1">
      <alignment horizontal="center"/>
      <protection hidden="1"/>
    </xf>
    <xf numFmtId="0" fontId="17" fillId="13" borderId="0" xfId="2" quotePrefix="1" applyFont="1" applyFill="1" applyProtection="1">
      <protection hidden="1"/>
    </xf>
    <xf numFmtId="0" fontId="17" fillId="5" borderId="6" xfId="2" applyFont="1" applyFill="1" applyBorder="1" applyAlignment="1" applyProtection="1">
      <alignment horizontal="center"/>
      <protection hidden="1"/>
    </xf>
    <xf numFmtId="0" fontId="17" fillId="13" borderId="5" xfId="2" applyFont="1" applyFill="1" applyBorder="1" applyProtection="1">
      <protection hidden="1"/>
    </xf>
    <xf numFmtId="0" fontId="17" fillId="6" borderId="13" xfId="2" applyFont="1" applyFill="1" applyBorder="1" applyAlignment="1" applyProtection="1">
      <alignment horizontal="center"/>
      <protection hidden="1"/>
    </xf>
    <xf numFmtId="0" fontId="17" fillId="0" borderId="0" xfId="2" applyFont="1" applyProtection="1">
      <protection hidden="1"/>
    </xf>
    <xf numFmtId="0" fontId="54" fillId="8" borderId="3" xfId="2" applyFont="1" applyFill="1" applyBorder="1" applyAlignment="1" applyProtection="1">
      <alignment horizontal="left" vertical="center" wrapText="1"/>
      <protection hidden="1"/>
    </xf>
    <xf numFmtId="0" fontId="57" fillId="13" borderId="0" xfId="2" applyFont="1" applyFill="1" applyAlignment="1" applyProtection="1">
      <alignment wrapText="1"/>
      <protection hidden="1"/>
    </xf>
    <xf numFmtId="0" fontId="19" fillId="0" borderId="37" xfId="2" applyFont="1" applyBorder="1" applyAlignment="1" applyProtection="1">
      <alignment horizontal="center" wrapText="1"/>
      <protection hidden="1"/>
    </xf>
    <xf numFmtId="0" fontId="19" fillId="0" borderId="21" xfId="2" applyFont="1" applyBorder="1" applyAlignment="1" applyProtection="1">
      <alignment horizontal="center" wrapText="1"/>
      <protection hidden="1"/>
    </xf>
    <xf numFmtId="0" fontId="19" fillId="0" borderId="0" xfId="2" applyFont="1" applyAlignment="1" applyProtection="1">
      <alignment horizontal="center" wrapText="1"/>
      <protection hidden="1"/>
    </xf>
    <xf numFmtId="0" fontId="57" fillId="0" borderId="29" xfId="2" applyFont="1" applyBorder="1" applyAlignment="1" applyProtection="1">
      <alignment horizontal="center" textRotation="90" wrapText="1"/>
      <protection hidden="1"/>
    </xf>
    <xf numFmtId="0" fontId="57" fillId="0" borderId="39" xfId="2" applyFont="1" applyBorder="1" applyAlignment="1" applyProtection="1">
      <alignment horizontal="center" textRotation="90" wrapText="1"/>
      <protection hidden="1"/>
    </xf>
    <xf numFmtId="0" fontId="57" fillId="0" borderId="41" xfId="2" applyFont="1" applyBorder="1" applyAlignment="1" applyProtection="1">
      <alignment horizontal="center" textRotation="90" wrapText="1"/>
      <protection hidden="1"/>
    </xf>
    <xf numFmtId="0" fontId="57" fillId="0" borderId="30" xfId="2" applyFont="1" applyBorder="1" applyAlignment="1" applyProtection="1">
      <alignment horizontal="center" textRotation="90" wrapText="1"/>
      <protection hidden="1"/>
    </xf>
    <xf numFmtId="0" fontId="57" fillId="0" borderId="40" xfId="2" applyFont="1" applyBorder="1" applyAlignment="1" applyProtection="1">
      <alignment horizontal="center" textRotation="90" wrapText="1"/>
      <protection hidden="1"/>
    </xf>
    <xf numFmtId="0" fontId="57" fillId="0" borderId="37" xfId="2" applyFont="1" applyBorder="1" applyAlignment="1" applyProtection="1">
      <alignment horizontal="center" textRotation="90" wrapText="1"/>
      <protection hidden="1"/>
    </xf>
    <xf numFmtId="0" fontId="57" fillId="0" borderId="20" xfId="2" applyFont="1" applyBorder="1" applyAlignment="1" applyProtection="1">
      <alignment horizontal="center" textRotation="90" wrapText="1"/>
      <protection hidden="1"/>
    </xf>
    <xf numFmtId="0" fontId="57" fillId="0" borderId="22" xfId="2" applyFont="1" applyBorder="1" applyAlignment="1" applyProtection="1">
      <alignment horizontal="center" textRotation="90" wrapText="1"/>
      <protection hidden="1"/>
    </xf>
    <xf numFmtId="0" fontId="57" fillId="0" borderId="23" xfId="2" applyFont="1" applyBorder="1" applyAlignment="1" applyProtection="1">
      <alignment horizontal="center" textRotation="90" wrapText="1"/>
      <protection hidden="1"/>
    </xf>
    <xf numFmtId="0" fontId="57" fillId="20" borderId="15" xfId="2" applyFont="1" applyFill="1" applyBorder="1" applyAlignment="1" applyProtection="1">
      <alignment horizontal="center" textRotation="90" wrapText="1"/>
      <protection hidden="1"/>
    </xf>
    <xf numFmtId="0" fontId="57" fillId="0" borderId="21" xfId="2" applyFont="1" applyBorder="1" applyAlignment="1" applyProtection="1">
      <alignment horizontal="center" textRotation="90" wrapText="1"/>
      <protection hidden="1"/>
    </xf>
    <xf numFmtId="0" fontId="57" fillId="0" borderId="35" xfId="2" applyFont="1" applyBorder="1" applyAlignment="1" applyProtection="1">
      <alignment horizontal="center" textRotation="90" wrapText="1"/>
      <protection hidden="1"/>
    </xf>
    <xf numFmtId="0" fontId="57" fillId="7" borderId="22" xfId="2" applyFont="1" applyFill="1" applyBorder="1" applyAlignment="1" applyProtection="1">
      <alignment horizontal="center" textRotation="90" wrapText="1"/>
      <protection hidden="1"/>
    </xf>
    <xf numFmtId="0" fontId="57" fillId="7" borderId="20" xfId="2" applyFont="1" applyFill="1" applyBorder="1" applyAlignment="1" applyProtection="1">
      <alignment horizontal="center" textRotation="90" wrapText="1"/>
      <protection hidden="1"/>
    </xf>
    <xf numFmtId="0" fontId="57" fillId="7" borderId="21" xfId="2" applyFont="1" applyFill="1" applyBorder="1" applyAlignment="1" applyProtection="1">
      <alignment horizontal="center" textRotation="90" wrapText="1"/>
      <protection hidden="1"/>
    </xf>
    <xf numFmtId="0" fontId="57" fillId="7" borderId="29" xfId="2" applyFont="1" applyFill="1" applyBorder="1" applyAlignment="1" applyProtection="1">
      <alignment horizontal="center" textRotation="90" wrapText="1"/>
      <protection hidden="1"/>
    </xf>
    <xf numFmtId="0" fontId="57" fillId="7" borderId="39" xfId="2" applyFont="1" applyFill="1" applyBorder="1" applyAlignment="1" applyProtection="1">
      <alignment horizontal="center" textRotation="90" wrapText="1"/>
      <protection hidden="1"/>
    </xf>
    <xf numFmtId="0" fontId="57" fillId="7" borderId="30" xfId="2" applyFont="1" applyFill="1" applyBorder="1" applyAlignment="1" applyProtection="1">
      <alignment horizontal="center" textRotation="90" wrapText="1"/>
      <protection hidden="1"/>
    </xf>
    <xf numFmtId="0" fontId="57" fillId="7" borderId="40" xfId="2" applyFont="1" applyFill="1" applyBorder="1" applyAlignment="1" applyProtection="1">
      <alignment horizontal="center" textRotation="90" wrapText="1"/>
      <protection hidden="1"/>
    </xf>
    <xf numFmtId="0" fontId="57" fillId="7" borderId="41" xfId="2" applyFont="1" applyFill="1" applyBorder="1" applyAlignment="1" applyProtection="1">
      <alignment horizontal="center" textRotation="90" wrapText="1"/>
      <protection hidden="1"/>
    </xf>
    <xf numFmtId="0" fontId="54" fillId="0" borderId="33" xfId="2" applyFont="1" applyBorder="1" applyAlignment="1" applyProtection="1">
      <alignment horizontal="center" vertical="center" textRotation="90" wrapText="1"/>
      <protection hidden="1"/>
    </xf>
    <xf numFmtId="0" fontId="57" fillId="13" borderId="0" xfId="2" applyFont="1" applyFill="1" applyAlignment="1" applyProtection="1">
      <alignment horizontal="center" wrapText="1"/>
      <protection hidden="1"/>
    </xf>
    <xf numFmtId="0" fontId="17" fillId="10" borderId="45" xfId="2" applyFont="1" applyFill="1" applyBorder="1" applyAlignment="1" applyProtection="1">
      <alignment horizontal="center" vertical="center"/>
      <protection hidden="1"/>
    </xf>
    <xf numFmtId="0" fontId="17" fillId="11" borderId="7" xfId="1" applyFont="1" applyFill="1" applyBorder="1" applyAlignment="1" applyProtection="1">
      <alignment horizontal="center" vertical="center" wrapText="1"/>
      <protection hidden="1"/>
    </xf>
    <xf numFmtId="1" fontId="22" fillId="0" borderId="47" xfId="2" applyNumberFormat="1" applyFont="1" applyBorder="1" applyAlignment="1" applyProtection="1">
      <alignment horizontal="center" vertical="center"/>
      <protection hidden="1"/>
    </xf>
    <xf numFmtId="0" fontId="30" fillId="12" borderId="6" xfId="2" applyFont="1" applyFill="1" applyBorder="1" applyAlignment="1" applyProtection="1">
      <alignment horizontal="center" vertical="center"/>
      <protection locked="0" hidden="1"/>
    </xf>
    <xf numFmtId="0" fontId="11" fillId="17" borderId="43" xfId="1" applyFont="1" applyFill="1" applyBorder="1" applyAlignment="1" applyProtection="1">
      <alignment horizontal="center" vertical="center" wrapText="1"/>
      <protection locked="0" hidden="1"/>
    </xf>
    <xf numFmtId="0" fontId="17" fillId="12" borderId="6" xfId="2" applyFont="1" applyFill="1" applyBorder="1" applyAlignment="1" applyProtection="1">
      <alignment horizontal="center" vertical="center"/>
      <protection locked="0" hidden="1"/>
    </xf>
    <xf numFmtId="0" fontId="32" fillId="12" borderId="6" xfId="2" applyFont="1" applyFill="1" applyBorder="1" applyAlignment="1" applyProtection="1">
      <alignment horizontal="center" vertical="center"/>
      <protection locked="0" hidden="1"/>
    </xf>
    <xf numFmtId="1" fontId="13" fillId="0" borderId="28" xfId="2" applyNumberFormat="1" applyFont="1" applyBorder="1" applyAlignment="1" applyProtection="1">
      <alignment horizontal="center" vertical="center"/>
      <protection locked="0" hidden="1"/>
    </xf>
    <xf numFmtId="0" fontId="11" fillId="16" borderId="52" xfId="1" applyFont="1" applyFill="1" applyBorder="1" applyAlignment="1" applyProtection="1">
      <alignment horizontal="center" vertical="center" wrapText="1"/>
      <protection locked="0" hidden="1"/>
    </xf>
    <xf numFmtId="0" fontId="11" fillId="12" borderId="14" xfId="2" applyFont="1" applyFill="1" applyBorder="1" applyAlignment="1" applyProtection="1">
      <alignment horizontal="center" vertical="center"/>
      <protection locked="0" hidden="1"/>
    </xf>
    <xf numFmtId="164" fontId="13" fillId="0" borderId="32" xfId="4" applyNumberFormat="1" applyFont="1" applyBorder="1" applyAlignment="1" applyProtection="1">
      <alignment horizontal="center" vertical="center"/>
      <protection locked="0" hidden="1"/>
    </xf>
    <xf numFmtId="0" fontId="11" fillId="0" borderId="48" xfId="2" applyFont="1" applyBorder="1" applyAlignment="1" applyProtection="1">
      <alignment horizontal="center" vertical="center"/>
      <protection locked="0" hidden="1"/>
    </xf>
    <xf numFmtId="0" fontId="11" fillId="0" borderId="50" xfId="2" applyFont="1" applyBorder="1" applyAlignment="1" applyProtection="1">
      <alignment horizontal="center" vertical="center"/>
      <protection locked="0" hidden="1"/>
    </xf>
    <xf numFmtId="0" fontId="11" fillId="0" borderId="14" xfId="2" applyFont="1" applyBorder="1" applyAlignment="1" applyProtection="1">
      <alignment horizontal="center" vertical="center"/>
      <protection locked="0" hidden="1"/>
    </xf>
    <xf numFmtId="0" fontId="11" fillId="0" borderId="51" xfId="2" applyFont="1" applyBorder="1" applyAlignment="1" applyProtection="1">
      <alignment horizontal="center" vertical="center"/>
      <protection locked="0" hidden="1"/>
    </xf>
    <xf numFmtId="0" fontId="63" fillId="0" borderId="14" xfId="2" applyFont="1" applyBorder="1" applyAlignment="1" applyProtection="1">
      <alignment horizontal="center" vertical="center"/>
      <protection locked="0" hidden="1"/>
    </xf>
    <xf numFmtId="0" fontId="65" fillId="0" borderId="0" xfId="6" applyFont="1"/>
    <xf numFmtId="0" fontId="5" fillId="0" borderId="0" xfId="6" applyFont="1"/>
    <xf numFmtId="0" fontId="41" fillId="10" borderId="45" xfId="2" applyFont="1" applyFill="1" applyBorder="1" applyAlignment="1" applyProtection="1">
      <alignment horizontal="center" vertical="center"/>
      <protection hidden="1"/>
    </xf>
    <xf numFmtId="0" fontId="41" fillId="11" borderId="7" xfId="1" applyFont="1" applyFill="1" applyBorder="1" applyAlignment="1" applyProtection="1">
      <alignment horizontal="center" vertical="center" wrapText="1"/>
      <protection hidden="1"/>
    </xf>
    <xf numFmtId="1" fontId="66" fillId="0" borderId="47" xfId="2" applyNumberFormat="1" applyFont="1" applyBorder="1" applyAlignment="1" applyProtection="1">
      <alignment horizontal="center" vertical="center"/>
      <protection hidden="1"/>
    </xf>
    <xf numFmtId="0" fontId="67" fillId="15" borderId="6" xfId="0" applyFont="1" applyFill="1" applyBorder="1" applyAlignment="1">
      <alignment horizontal="center" vertical="center"/>
    </xf>
    <xf numFmtId="0" fontId="67" fillId="23" borderId="6" xfId="0" applyFont="1" applyFill="1" applyBorder="1" applyAlignment="1">
      <alignment horizontal="center" vertical="center"/>
    </xf>
    <xf numFmtId="0" fontId="67" fillId="24" borderId="6" xfId="0" applyFont="1" applyFill="1" applyBorder="1" applyAlignment="1">
      <alignment horizontal="center" vertical="center"/>
    </xf>
    <xf numFmtId="0" fontId="17" fillId="24" borderId="6" xfId="0" applyFont="1" applyFill="1" applyBorder="1" applyAlignment="1">
      <alignment horizontal="center" vertical="center"/>
    </xf>
    <xf numFmtId="0" fontId="57" fillId="25" borderId="20" xfId="0" applyFont="1" applyFill="1" applyBorder="1" applyAlignment="1">
      <alignment horizontal="center" textRotation="90" wrapText="1"/>
    </xf>
    <xf numFmtId="0" fontId="57" fillId="25" borderId="21" xfId="0" applyFont="1" applyFill="1" applyBorder="1" applyAlignment="1">
      <alignment horizontal="center" textRotation="90" wrapText="1"/>
    </xf>
    <xf numFmtId="0" fontId="57" fillId="25" borderId="23" xfId="0" applyFont="1" applyFill="1" applyBorder="1" applyAlignment="1">
      <alignment horizontal="center" textRotation="90" wrapText="1"/>
    </xf>
    <xf numFmtId="0" fontId="67" fillId="26" borderId="6" xfId="0" applyFont="1" applyFill="1" applyBorder="1" applyAlignment="1">
      <alignment horizontal="center" vertical="center"/>
    </xf>
    <xf numFmtId="0" fontId="6" fillId="0" borderId="6" xfId="6" applyBorder="1"/>
    <xf numFmtId="0" fontId="6" fillId="0" borderId="6" xfId="6" applyBorder="1" applyAlignment="1">
      <alignment horizontal="center"/>
    </xf>
    <xf numFmtId="0" fontId="6" fillId="0" borderId="6" xfId="6" applyBorder="1" applyAlignment="1">
      <alignment horizontal="left" vertical="top"/>
    </xf>
    <xf numFmtId="0" fontId="6" fillId="0" borderId="0" xfId="6" applyAlignment="1">
      <alignment horizontal="left" vertical="top"/>
    </xf>
    <xf numFmtId="0" fontId="6" fillId="13" borderId="6" xfId="6" applyFill="1" applyBorder="1" applyAlignment="1">
      <alignment horizontal="left" wrapText="1"/>
    </xf>
    <xf numFmtId="0" fontId="61" fillId="13" borderId="6" xfId="6" applyFont="1" applyFill="1" applyBorder="1" applyAlignment="1">
      <alignment horizontal="left"/>
    </xf>
    <xf numFmtId="0" fontId="40" fillId="21" borderId="6" xfId="6" applyFont="1" applyFill="1" applyBorder="1" applyAlignment="1">
      <alignment horizontal="left" vertical="center" wrapText="1"/>
    </xf>
    <xf numFmtId="0" fontId="6" fillId="0" borderId="0" xfId="6" applyAlignment="1">
      <alignment horizontal="left"/>
    </xf>
    <xf numFmtId="0" fontId="9" fillId="0" borderId="0" xfId="0" applyFont="1" applyProtection="1">
      <protection hidden="1"/>
    </xf>
    <xf numFmtId="0" fontId="68" fillId="13" borderId="0" xfId="2" applyFont="1" applyFill="1" applyAlignment="1" applyProtection="1">
      <alignment vertical="center"/>
      <protection hidden="1"/>
    </xf>
    <xf numFmtId="0" fontId="68" fillId="17" borderId="43" xfId="1" applyFont="1" applyFill="1" applyBorder="1" applyAlignment="1" applyProtection="1">
      <alignment horizontal="center" vertical="center" wrapText="1"/>
      <protection locked="0" hidden="1"/>
    </xf>
    <xf numFmtId="0" fontId="38" fillId="12" borderId="6" xfId="2" applyFont="1" applyFill="1" applyBorder="1" applyAlignment="1" applyProtection="1">
      <alignment horizontal="center" vertical="center"/>
      <protection locked="0" hidden="1"/>
    </xf>
    <xf numFmtId="1" fontId="69" fillId="0" borderId="28" xfId="2" applyNumberFormat="1" applyFont="1" applyBorder="1" applyAlignment="1" applyProtection="1">
      <alignment horizontal="center" vertical="center"/>
      <protection locked="0" hidden="1"/>
    </xf>
    <xf numFmtId="0" fontId="70" fillId="0" borderId="0" xfId="0" applyFont="1" applyProtection="1">
      <protection hidden="1"/>
    </xf>
    <xf numFmtId="0" fontId="71" fillId="0" borderId="0" xfId="0" applyFont="1" applyProtection="1">
      <protection hidden="1"/>
    </xf>
    <xf numFmtId="0" fontId="13" fillId="8" borderId="2" xfId="2" applyFont="1" applyFill="1" applyBorder="1" applyAlignment="1" applyProtection="1">
      <alignment horizontal="center" vertical="center" wrapText="1"/>
      <protection hidden="1"/>
    </xf>
    <xf numFmtId="0" fontId="72" fillId="0" borderId="0" xfId="0" applyFont="1" applyAlignment="1" applyProtection="1">
      <alignment wrapText="1"/>
      <protection hidden="1"/>
    </xf>
    <xf numFmtId="0" fontId="11" fillId="0" borderId="8" xfId="2" applyFont="1" applyBorder="1" applyAlignment="1" applyProtection="1">
      <alignment horizontal="center" textRotation="90" wrapText="1"/>
      <protection hidden="1"/>
    </xf>
    <xf numFmtId="0" fontId="11" fillId="0" borderId="9" xfId="2" applyFont="1" applyBorder="1" applyAlignment="1" applyProtection="1">
      <alignment horizontal="center" textRotation="90" wrapText="1"/>
      <protection hidden="1"/>
    </xf>
    <xf numFmtId="0" fontId="17" fillId="0" borderId="9" xfId="2" applyFont="1" applyBorder="1" applyAlignment="1" applyProtection="1">
      <alignment horizontal="center" textRotation="90" wrapText="1"/>
      <protection hidden="1"/>
    </xf>
    <xf numFmtId="0" fontId="11" fillId="0" borderId="11" xfId="2" applyFont="1" applyBorder="1" applyAlignment="1" applyProtection="1">
      <alignment horizontal="center" textRotation="90" wrapText="1"/>
      <protection hidden="1"/>
    </xf>
    <xf numFmtId="0" fontId="11" fillId="0" borderId="37" xfId="2" applyFont="1" applyBorder="1" applyAlignment="1" applyProtection="1">
      <alignment horizontal="center" textRotation="90" wrapText="1"/>
      <protection hidden="1"/>
    </xf>
    <xf numFmtId="0" fontId="11" fillId="0" borderId="20" xfId="2" applyFont="1" applyBorder="1" applyAlignment="1" applyProtection="1">
      <alignment horizontal="center" textRotation="90" wrapText="1"/>
      <protection hidden="1"/>
    </xf>
    <xf numFmtId="0" fontId="11" fillId="0" borderId="53" xfId="2" applyFont="1" applyBorder="1" applyAlignment="1" applyProtection="1">
      <alignment horizontal="center" textRotation="90" wrapText="1"/>
      <protection hidden="1"/>
    </xf>
    <xf numFmtId="0" fontId="17" fillId="0" borderId="18" xfId="2" applyFont="1" applyBorder="1" applyAlignment="1" applyProtection="1">
      <alignment horizontal="center" textRotation="90" wrapText="1"/>
      <protection hidden="1"/>
    </xf>
    <xf numFmtId="0" fontId="11" fillId="0" borderId="38" xfId="2" applyFont="1" applyBorder="1" applyAlignment="1" applyProtection="1">
      <alignment horizontal="center" textRotation="90" wrapText="1"/>
      <protection hidden="1"/>
    </xf>
    <xf numFmtId="0" fontId="11" fillId="0" borderId="21" xfId="2" applyFont="1" applyBorder="1" applyAlignment="1" applyProtection="1">
      <alignment horizontal="center" textRotation="90" wrapText="1"/>
      <protection hidden="1"/>
    </xf>
    <xf numFmtId="0" fontId="11" fillId="0" borderId="22" xfId="2" applyFont="1" applyBorder="1" applyAlignment="1" applyProtection="1">
      <alignment horizontal="center" textRotation="90" wrapText="1"/>
      <protection hidden="1"/>
    </xf>
    <xf numFmtId="0" fontId="11" fillId="0" borderId="23" xfId="2" applyFont="1" applyBorder="1" applyAlignment="1" applyProtection="1">
      <alignment horizontal="center" textRotation="90" wrapText="1"/>
      <protection hidden="1"/>
    </xf>
    <xf numFmtId="0" fontId="17" fillId="0" borderId="16" xfId="2" applyFont="1" applyBorder="1" applyAlignment="1" applyProtection="1">
      <alignment horizontal="center" textRotation="90" wrapText="1"/>
      <protection hidden="1"/>
    </xf>
    <xf numFmtId="0" fontId="17" fillId="0" borderId="22" xfId="2" applyFont="1" applyBorder="1" applyAlignment="1" applyProtection="1">
      <alignment horizontal="center" textRotation="90" wrapText="1"/>
      <protection hidden="1"/>
    </xf>
    <xf numFmtId="0" fontId="17" fillId="0" borderId="20" xfId="2" applyFont="1" applyBorder="1" applyAlignment="1" applyProtection="1">
      <alignment horizontal="center" textRotation="90" wrapText="1"/>
      <protection hidden="1"/>
    </xf>
    <xf numFmtId="0" fontId="32" fillId="0" borderId="20" xfId="0" applyFont="1" applyBorder="1" applyAlignment="1">
      <alignment horizontal="center" textRotation="90" wrapText="1"/>
    </xf>
    <xf numFmtId="0" fontId="17" fillId="0" borderId="20" xfId="0" applyFont="1" applyBorder="1" applyAlignment="1">
      <alignment horizontal="center" textRotation="90" wrapText="1"/>
    </xf>
    <xf numFmtId="0" fontId="17" fillId="0" borderId="21" xfId="2" applyFont="1" applyBorder="1" applyAlignment="1" applyProtection="1">
      <alignment horizontal="center" textRotation="90" wrapText="1"/>
      <protection hidden="1"/>
    </xf>
    <xf numFmtId="0" fontId="17" fillId="0" borderId="23" xfId="2" applyFont="1" applyBorder="1" applyAlignment="1" applyProtection="1">
      <alignment horizontal="center" textRotation="90" wrapText="1"/>
      <protection hidden="1"/>
    </xf>
    <xf numFmtId="0" fontId="11" fillId="0" borderId="40" xfId="2" applyFont="1" applyBorder="1" applyAlignment="1" applyProtection="1">
      <alignment horizontal="center" textRotation="90" wrapText="1"/>
      <protection hidden="1"/>
    </xf>
    <xf numFmtId="0" fontId="11" fillId="0" borderId="39" xfId="2" applyFont="1" applyBorder="1" applyAlignment="1" applyProtection="1">
      <alignment horizontal="center" textRotation="90" wrapText="1"/>
      <protection hidden="1"/>
    </xf>
    <xf numFmtId="0" fontId="17" fillId="0" borderId="12" xfId="2" applyFont="1" applyBorder="1" applyAlignment="1" applyProtection="1">
      <alignment horizontal="center" textRotation="90" wrapText="1"/>
      <protection hidden="1"/>
    </xf>
    <xf numFmtId="0" fontId="11" fillId="0" borderId="41" xfId="2" applyFont="1" applyBorder="1" applyAlignment="1" applyProtection="1">
      <alignment horizontal="center" textRotation="90" wrapText="1"/>
      <protection hidden="1"/>
    </xf>
    <xf numFmtId="0" fontId="17" fillId="0" borderId="8" xfId="2" applyFont="1" applyBorder="1" applyAlignment="1" applyProtection="1">
      <alignment horizontal="center" textRotation="90" wrapText="1"/>
      <protection hidden="1"/>
    </xf>
    <xf numFmtId="0" fontId="17" fillId="0" borderId="3" xfId="2" applyFont="1" applyBorder="1" applyAlignment="1" applyProtection="1">
      <alignment horizontal="center" textRotation="90" wrapText="1"/>
      <protection hidden="1"/>
    </xf>
    <xf numFmtId="0" fontId="11" fillId="0" borderId="29" xfId="2" applyFont="1" applyBorder="1" applyAlignment="1" applyProtection="1">
      <alignment horizontal="center" textRotation="90" wrapText="1"/>
      <protection hidden="1"/>
    </xf>
    <xf numFmtId="0" fontId="17" fillId="0" borderId="10" xfId="2" applyFont="1" applyBorder="1" applyAlignment="1" applyProtection="1">
      <alignment horizontal="center" textRotation="90" wrapText="1"/>
      <protection hidden="1"/>
    </xf>
    <xf numFmtId="0" fontId="11" fillId="7" borderId="8" xfId="2" applyFont="1" applyFill="1" applyBorder="1" applyAlignment="1" applyProtection="1">
      <alignment horizontal="center" textRotation="90" wrapText="1"/>
      <protection hidden="1"/>
    </xf>
    <xf numFmtId="0" fontId="11" fillId="7" borderId="9" xfId="2" applyFont="1" applyFill="1" applyBorder="1" applyAlignment="1" applyProtection="1">
      <alignment horizontal="center" textRotation="90" wrapText="1"/>
      <protection hidden="1"/>
    </xf>
    <xf numFmtId="0" fontId="11" fillId="7" borderId="11" xfId="2" applyFont="1" applyFill="1" applyBorder="1" applyAlignment="1" applyProtection="1">
      <alignment horizontal="center" textRotation="90" wrapText="1"/>
      <protection hidden="1"/>
    </xf>
    <xf numFmtId="0" fontId="11" fillId="7" borderId="10" xfId="2" applyFont="1" applyFill="1" applyBorder="1" applyAlignment="1" applyProtection="1">
      <alignment horizontal="center" textRotation="90" wrapText="1"/>
      <protection hidden="1"/>
    </xf>
    <xf numFmtId="0" fontId="13" fillId="0" borderId="28" xfId="2" applyFont="1" applyBorder="1" applyAlignment="1" applyProtection="1">
      <alignment horizontal="center" vertical="center" textRotation="90" wrapText="1"/>
      <protection hidden="1"/>
    </xf>
    <xf numFmtId="0" fontId="62" fillId="0" borderId="0" xfId="0" applyFont="1" applyProtection="1">
      <protection locked="0" hidden="1"/>
    </xf>
    <xf numFmtId="0" fontId="41" fillId="12" borderId="6" xfId="2" applyFont="1" applyFill="1" applyBorder="1" applyAlignment="1" applyProtection="1">
      <alignment horizontal="center" vertical="center"/>
      <protection locked="0" hidden="1"/>
    </xf>
    <xf numFmtId="0" fontId="17" fillId="12" borderId="7" xfId="2" applyFont="1" applyFill="1" applyBorder="1" applyAlignment="1" applyProtection="1">
      <alignment horizontal="center" vertical="center"/>
      <protection locked="0" hidden="1"/>
    </xf>
    <xf numFmtId="0" fontId="30" fillId="12" borderId="7" xfId="2" applyFont="1" applyFill="1" applyBorder="1" applyAlignment="1" applyProtection="1">
      <alignment horizontal="center" vertical="center"/>
      <protection locked="0" hidden="1"/>
    </xf>
    <xf numFmtId="0" fontId="13" fillId="7" borderId="6" xfId="2" applyFont="1" applyFill="1" applyBorder="1" applyAlignment="1" applyProtection="1">
      <alignment horizontal="center"/>
      <protection hidden="1"/>
    </xf>
    <xf numFmtId="0" fontId="13" fillId="7" borderId="6" xfId="2" applyFont="1" applyFill="1" applyBorder="1" applyAlignment="1" applyProtection="1">
      <alignment horizontal="center" vertical="center" wrapText="1"/>
      <protection hidden="1"/>
    </xf>
    <xf numFmtId="0" fontId="11" fillId="7" borderId="6" xfId="2" applyFont="1" applyFill="1" applyBorder="1" applyAlignment="1" applyProtection="1">
      <alignment horizontal="center" textRotation="90" wrapText="1"/>
      <protection hidden="1"/>
    </xf>
    <xf numFmtId="0" fontId="17" fillId="27" borderId="7" xfId="2" applyFont="1" applyFill="1" applyBorder="1" applyAlignment="1" applyProtection="1">
      <alignment horizontal="center" vertical="center"/>
      <protection locked="0" hidden="1"/>
    </xf>
    <xf numFmtId="0" fontId="20" fillId="7" borderId="0" xfId="2" applyFont="1" applyFill="1" applyAlignment="1" applyProtection="1">
      <alignment horizontal="center"/>
      <protection hidden="1"/>
    </xf>
    <xf numFmtId="0" fontId="54" fillId="7" borderId="0" xfId="2" applyFont="1" applyFill="1" applyAlignment="1" applyProtection="1">
      <alignment horizontal="center" vertical="center" wrapText="1"/>
      <protection hidden="1"/>
    </xf>
    <xf numFmtId="0" fontId="57" fillId="7" borderId="34" xfId="2" applyFont="1" applyFill="1" applyBorder="1" applyAlignment="1" applyProtection="1">
      <alignment horizontal="center" textRotation="90" wrapText="1"/>
      <protection hidden="1"/>
    </xf>
    <xf numFmtId="0" fontId="11" fillId="18" borderId="39" xfId="2" applyFont="1" applyFill="1" applyBorder="1" applyAlignment="1" applyProtection="1">
      <alignment horizontal="center" textRotation="90" wrapText="1"/>
      <protection hidden="1"/>
    </xf>
    <xf numFmtId="0" fontId="11" fillId="0" borderId="12" xfId="2" applyFont="1" applyBorder="1" applyAlignment="1" applyProtection="1">
      <alignment horizontal="center" textRotation="90" wrapText="1"/>
      <protection hidden="1"/>
    </xf>
    <xf numFmtId="0" fontId="11" fillId="0" borderId="3" xfId="2" applyFont="1" applyBorder="1" applyAlignment="1" applyProtection="1">
      <alignment horizontal="center" textRotation="90" wrapText="1"/>
      <protection hidden="1"/>
    </xf>
    <xf numFmtId="0" fontId="73" fillId="0" borderId="12" xfId="2" applyFont="1" applyBorder="1" applyAlignment="1" applyProtection="1">
      <alignment horizontal="center" textRotation="90" wrapText="1"/>
      <protection hidden="1"/>
    </xf>
    <xf numFmtId="0" fontId="74" fillId="0" borderId="6" xfId="2" applyFont="1" applyBorder="1" applyAlignment="1">
      <alignment horizontal="left" vertical="center" wrapText="1"/>
    </xf>
    <xf numFmtId="0" fontId="4" fillId="0" borderId="6" xfId="6" applyFont="1" applyBorder="1" applyAlignment="1">
      <alignment horizontal="center"/>
    </xf>
    <xf numFmtId="0" fontId="4" fillId="0" borderId="6" xfId="6" applyFont="1" applyBorder="1"/>
    <xf numFmtId="0" fontId="0" fillId="0" borderId="6" xfId="6" applyFont="1" applyBorder="1" applyAlignment="1">
      <alignment horizontal="left" vertical="top"/>
    </xf>
    <xf numFmtId="0" fontId="4" fillId="13" borderId="6" xfId="6" applyFont="1" applyFill="1" applyBorder="1" applyAlignment="1">
      <alignment horizontal="center" wrapText="1"/>
    </xf>
    <xf numFmtId="0" fontId="4" fillId="13" borderId="6" xfId="6" applyFont="1" applyFill="1" applyBorder="1" applyAlignment="1">
      <alignment horizontal="left" vertical="top"/>
    </xf>
    <xf numFmtId="0" fontId="4" fillId="0" borderId="0" xfId="6" applyFont="1"/>
    <xf numFmtId="0" fontId="4" fillId="0" borderId="6" xfId="6" applyFont="1" applyBorder="1" applyAlignment="1">
      <alignment horizontal="center" wrapText="1"/>
    </xf>
    <xf numFmtId="0" fontId="4" fillId="0" borderId="6" xfId="6" applyFont="1" applyBorder="1" applyAlignment="1">
      <alignment horizontal="left"/>
    </xf>
    <xf numFmtId="0" fontId="4" fillId="0" borderId="6" xfId="6" applyFont="1" applyBorder="1" applyAlignment="1">
      <alignment horizontal="left" vertical="top"/>
    </xf>
    <xf numFmtId="0" fontId="4" fillId="0" borderId="6" xfId="6" applyFont="1" applyBorder="1" applyAlignment="1">
      <alignment horizontal="left" wrapText="1"/>
    </xf>
    <xf numFmtId="0" fontId="75" fillId="12" borderId="6" xfId="2" applyFont="1" applyFill="1" applyBorder="1" applyAlignment="1" applyProtection="1">
      <alignment horizontal="center" vertical="center"/>
      <protection locked="0" hidden="1"/>
    </xf>
    <xf numFmtId="0" fontId="73" fillId="13" borderId="0" xfId="2" applyFont="1" applyFill="1" applyAlignment="1" applyProtection="1">
      <alignment vertical="center"/>
      <protection hidden="1"/>
    </xf>
    <xf numFmtId="0" fontId="73" fillId="17" borderId="43" xfId="1" applyFont="1" applyFill="1" applyBorder="1" applyAlignment="1" applyProtection="1">
      <alignment horizontal="center" vertical="center" wrapText="1"/>
      <protection locked="0" hidden="1"/>
    </xf>
    <xf numFmtId="0" fontId="76" fillId="12" borderId="6" xfId="2" applyFont="1" applyFill="1" applyBorder="1" applyAlignment="1" applyProtection="1">
      <alignment horizontal="center" vertical="center"/>
      <protection locked="0" hidden="1"/>
    </xf>
    <xf numFmtId="0" fontId="41" fillId="12" borderId="7" xfId="2" applyFont="1" applyFill="1" applyBorder="1" applyAlignment="1" applyProtection="1">
      <alignment horizontal="center" vertical="center"/>
      <protection locked="0" hidden="1"/>
    </xf>
    <xf numFmtId="1" fontId="77" fillId="0" borderId="28" xfId="2" applyNumberFormat="1" applyFont="1" applyBorder="1" applyAlignment="1" applyProtection="1">
      <alignment horizontal="center" vertical="center"/>
      <protection locked="0" hidden="1"/>
    </xf>
    <xf numFmtId="0" fontId="73" fillId="13" borderId="0" xfId="2" applyFont="1" applyFill="1" applyProtection="1">
      <protection hidden="1"/>
    </xf>
    <xf numFmtId="0" fontId="73" fillId="16" borderId="52" xfId="1" applyFont="1" applyFill="1" applyBorder="1" applyAlignment="1" applyProtection="1">
      <alignment horizontal="center" vertical="center" wrapText="1"/>
      <protection locked="0" hidden="1"/>
    </xf>
    <xf numFmtId="0" fontId="73" fillId="0" borderId="48" xfId="2" applyFont="1" applyBorder="1" applyAlignment="1" applyProtection="1">
      <alignment horizontal="center" vertical="center"/>
      <protection locked="0" hidden="1"/>
    </xf>
    <xf numFmtId="0" fontId="73" fillId="0" borderId="50" xfId="2" applyFont="1" applyBorder="1" applyAlignment="1" applyProtection="1">
      <alignment horizontal="center" vertical="center"/>
      <protection locked="0" hidden="1"/>
    </xf>
    <xf numFmtId="0" fontId="73" fillId="0" borderId="14" xfId="2" applyFont="1" applyBorder="1" applyAlignment="1" applyProtection="1">
      <alignment horizontal="center" vertical="center"/>
      <protection locked="0" hidden="1"/>
    </xf>
    <xf numFmtId="0" fontId="73" fillId="0" borderId="51" xfId="2" applyFont="1" applyBorder="1" applyAlignment="1" applyProtection="1">
      <alignment horizontal="center" vertical="center"/>
      <protection locked="0" hidden="1"/>
    </xf>
    <xf numFmtId="0" fontId="73" fillId="12" borderId="14" xfId="2" applyFont="1" applyFill="1" applyBorder="1" applyAlignment="1" applyProtection="1">
      <alignment horizontal="center" vertical="center"/>
      <protection locked="0" hidden="1"/>
    </xf>
    <xf numFmtId="0" fontId="78" fillId="0" borderId="14" xfId="2" applyFont="1" applyBorder="1" applyAlignment="1" applyProtection="1">
      <alignment horizontal="center" vertical="center"/>
      <protection locked="0" hidden="1"/>
    </xf>
    <xf numFmtId="164" fontId="77" fillId="0" borderId="32" xfId="4" applyNumberFormat="1" applyFont="1" applyBorder="1" applyAlignment="1" applyProtection="1">
      <alignment horizontal="center" vertical="center"/>
      <protection locked="0" hidden="1"/>
    </xf>
    <xf numFmtId="0" fontId="3" fillId="0" borderId="6" xfId="6" applyFont="1" applyBorder="1" applyAlignment="1">
      <alignment horizontal="center"/>
    </xf>
    <xf numFmtId="0" fontId="3" fillId="0" borderId="6" xfId="6" applyFont="1" applyBorder="1" applyAlignment="1">
      <alignment horizontal="center" wrapText="1"/>
    </xf>
    <xf numFmtId="0" fontId="2" fillId="0" borderId="6" xfId="6" applyFont="1" applyBorder="1" applyAlignment="1">
      <alignment horizontal="center" wrapText="1"/>
    </xf>
    <xf numFmtId="0" fontId="1" fillId="0" borderId="6" xfId="6" applyFont="1" applyBorder="1" applyAlignment="1">
      <alignment horizontal="center" wrapText="1"/>
    </xf>
    <xf numFmtId="0" fontId="11" fillId="18" borderId="37" xfId="2" applyFont="1" applyFill="1" applyBorder="1" applyAlignment="1" applyProtection="1">
      <alignment horizontal="center" textRotation="90" wrapText="1"/>
      <protection hidden="1"/>
    </xf>
    <xf numFmtId="0" fontId="11" fillId="18" borderId="20" xfId="2" applyFont="1" applyFill="1" applyBorder="1" applyAlignment="1" applyProtection="1">
      <alignment horizontal="center" textRotation="90" wrapText="1"/>
      <protection hidden="1"/>
    </xf>
    <xf numFmtId="0" fontId="19" fillId="8" borderId="1" xfId="2" applyFont="1" applyFill="1" applyBorder="1" applyAlignment="1">
      <alignment horizontal="center" vertical="center"/>
    </xf>
    <xf numFmtId="0" fontId="19" fillId="8" borderId="2" xfId="2" applyFont="1" applyFill="1" applyBorder="1" applyAlignment="1">
      <alignment horizontal="center" vertical="center"/>
    </xf>
    <xf numFmtId="0" fontId="19" fillId="8" borderId="3" xfId="2" applyFont="1" applyFill="1" applyBorder="1" applyAlignment="1">
      <alignment horizontal="center" vertical="center"/>
    </xf>
    <xf numFmtId="0" fontId="19" fillId="8" borderId="8" xfId="2" applyFont="1" applyFill="1" applyBorder="1" applyAlignment="1">
      <alignment horizontal="left" vertical="center"/>
    </xf>
    <xf numFmtId="0" fontId="19" fillId="8" borderId="10" xfId="2" applyFont="1" applyFill="1" applyBorder="1" applyAlignment="1">
      <alignment horizontal="left" vertical="center"/>
    </xf>
    <xf numFmtId="0" fontId="19" fillId="8" borderId="8" xfId="2" applyFont="1" applyFill="1" applyBorder="1" applyAlignment="1">
      <alignment horizontal="center" vertical="center" wrapText="1"/>
    </xf>
    <xf numFmtId="0" fontId="19" fillId="8" borderId="11" xfId="2" applyFont="1" applyFill="1" applyBorder="1" applyAlignment="1">
      <alignment horizontal="center" vertical="center" wrapText="1"/>
    </xf>
    <xf numFmtId="0" fontId="19" fillId="8" borderId="9" xfId="2" applyFont="1" applyFill="1" applyBorder="1" applyAlignment="1">
      <alignment horizontal="center" vertical="center" wrapText="1"/>
    </xf>
    <xf numFmtId="0" fontId="19" fillId="8" borderId="10" xfId="2" applyFont="1" applyFill="1" applyBorder="1" applyAlignment="1">
      <alignment horizontal="center" vertical="center" wrapText="1"/>
    </xf>
    <xf numFmtId="0" fontId="19" fillId="8" borderId="1" xfId="2" applyFont="1" applyFill="1" applyBorder="1" applyAlignment="1">
      <alignment horizontal="center" vertical="center" wrapText="1"/>
    </xf>
    <xf numFmtId="0" fontId="19" fillId="8" borderId="2" xfId="2" applyFont="1" applyFill="1" applyBorder="1" applyAlignment="1">
      <alignment horizontal="center" vertical="center" wrapText="1"/>
    </xf>
    <xf numFmtId="0" fontId="19" fillId="8" borderId="3" xfId="2" applyFont="1" applyFill="1" applyBorder="1" applyAlignment="1">
      <alignment horizontal="center" vertical="center" wrapText="1"/>
    </xf>
    <xf numFmtId="0" fontId="19" fillId="7" borderId="8" xfId="2" applyFont="1" applyFill="1" applyBorder="1" applyAlignment="1">
      <alignment horizontal="center" vertical="center" wrapText="1"/>
    </xf>
    <xf numFmtId="0" fontId="19" fillId="7" borderId="12" xfId="2" applyFont="1" applyFill="1" applyBorder="1" applyAlignment="1">
      <alignment horizontal="center" vertical="center" wrapText="1"/>
    </xf>
    <xf numFmtId="0" fontId="19" fillId="7" borderId="9" xfId="2" applyFont="1" applyFill="1" applyBorder="1" applyAlignment="1">
      <alignment horizontal="center" vertical="center" wrapText="1"/>
    </xf>
    <xf numFmtId="0" fontId="19" fillId="7" borderId="10" xfId="2" applyFont="1" applyFill="1" applyBorder="1" applyAlignment="1">
      <alignment horizontal="center" vertical="center" wrapText="1"/>
    </xf>
    <xf numFmtId="0" fontId="20" fillId="8" borderId="1" xfId="2" applyFont="1" applyFill="1" applyBorder="1" applyAlignment="1">
      <alignment horizontal="center" vertical="center" wrapText="1"/>
    </xf>
    <xf numFmtId="0" fontId="20" fillId="8" borderId="2" xfId="2" applyFont="1" applyFill="1" applyBorder="1" applyAlignment="1">
      <alignment horizontal="center" vertical="center" wrapText="1"/>
    </xf>
    <xf numFmtId="0" fontId="20" fillId="8" borderId="3" xfId="2" applyFont="1" applyFill="1" applyBorder="1" applyAlignment="1">
      <alignment horizontal="center" vertical="center" wrapText="1"/>
    </xf>
    <xf numFmtId="0" fontId="19" fillId="7" borderId="11" xfId="2" applyFont="1" applyFill="1" applyBorder="1" applyAlignment="1">
      <alignment horizontal="center" vertical="center" wrapText="1"/>
    </xf>
    <xf numFmtId="0" fontId="31" fillId="8" borderId="29" xfId="2" applyFont="1" applyFill="1" applyBorder="1" applyAlignment="1">
      <alignment horizontal="center" vertical="center" wrapText="1"/>
    </xf>
    <xf numFmtId="0" fontId="31" fillId="8" borderId="34" xfId="2" applyFont="1" applyFill="1" applyBorder="1" applyAlignment="1">
      <alignment horizontal="center" vertical="center" wrapText="1"/>
    </xf>
    <xf numFmtId="0" fontId="31" fillId="8" borderId="30" xfId="2" applyFont="1" applyFill="1" applyBorder="1" applyAlignment="1">
      <alignment horizontal="center" vertical="center" wrapText="1"/>
    </xf>
    <xf numFmtId="0" fontId="19" fillId="18" borderId="1" xfId="2" applyFont="1" applyFill="1" applyBorder="1" applyAlignment="1">
      <alignment horizontal="center" vertical="center" wrapText="1"/>
    </xf>
    <xf numFmtId="0" fontId="19" fillId="18" borderId="2" xfId="2" applyFont="1" applyFill="1" applyBorder="1" applyAlignment="1">
      <alignment horizontal="center" vertical="center" wrapText="1"/>
    </xf>
    <xf numFmtId="0" fontId="19" fillId="18" borderId="3" xfId="2" applyFont="1" applyFill="1" applyBorder="1" applyAlignment="1">
      <alignment horizontal="center" vertical="center" wrapText="1"/>
    </xf>
    <xf numFmtId="0" fontId="19" fillId="19" borderId="1" xfId="2" applyFont="1" applyFill="1" applyBorder="1" applyAlignment="1">
      <alignment horizontal="center" vertical="center" wrapText="1"/>
    </xf>
    <xf numFmtId="0" fontId="19" fillId="19" borderId="2" xfId="2" applyFont="1" applyFill="1" applyBorder="1" applyAlignment="1">
      <alignment horizontal="center" vertical="center" wrapText="1"/>
    </xf>
    <xf numFmtId="0" fontId="20" fillId="7" borderId="49" xfId="2" applyFont="1" applyFill="1" applyBorder="1" applyAlignment="1" applyProtection="1">
      <alignment horizontal="center"/>
      <protection hidden="1"/>
    </xf>
    <xf numFmtId="0" fontId="20" fillId="7" borderId="2" xfId="2" applyFont="1" applyFill="1" applyBorder="1" applyAlignment="1" applyProtection="1">
      <alignment horizontal="center"/>
      <protection hidden="1"/>
    </xf>
    <xf numFmtId="0" fontId="20" fillId="7" borderId="3" xfId="2" applyFont="1" applyFill="1" applyBorder="1" applyAlignment="1" applyProtection="1">
      <alignment horizontal="center"/>
      <protection hidden="1"/>
    </xf>
    <xf numFmtId="0" fontId="54" fillId="8" borderId="1" xfId="2" applyFont="1" applyFill="1" applyBorder="1" applyAlignment="1" applyProtection="1">
      <alignment horizontal="center" vertical="center" wrapText="1"/>
      <protection hidden="1"/>
    </xf>
    <xf numFmtId="0" fontId="54" fillId="8" borderId="2" xfId="2" applyFont="1" applyFill="1" applyBorder="1" applyAlignment="1" applyProtection="1">
      <alignment horizontal="center" vertical="center" wrapText="1"/>
      <protection hidden="1"/>
    </xf>
    <xf numFmtId="0" fontId="54" fillId="8" borderId="3" xfId="2" applyFont="1" applyFill="1" applyBorder="1" applyAlignment="1" applyProtection="1">
      <alignment horizontal="center" vertical="center" wrapText="1"/>
      <protection hidden="1"/>
    </xf>
    <xf numFmtId="0" fontId="54" fillId="7" borderId="8" xfId="2" applyFont="1" applyFill="1" applyBorder="1" applyAlignment="1" applyProtection="1">
      <alignment horizontal="center" vertical="center" wrapText="1"/>
      <protection hidden="1"/>
    </xf>
    <xf numFmtId="0" fontId="54" fillId="7" borderId="12" xfId="2" applyFont="1" applyFill="1" applyBorder="1" applyAlignment="1" applyProtection="1">
      <alignment horizontal="center" vertical="center" wrapText="1"/>
      <protection hidden="1"/>
    </xf>
    <xf numFmtId="0" fontId="54" fillId="7" borderId="9" xfId="2" applyFont="1" applyFill="1" applyBorder="1" applyAlignment="1" applyProtection="1">
      <alignment horizontal="center" vertical="center" wrapText="1"/>
      <protection hidden="1"/>
    </xf>
    <xf numFmtId="0" fontId="54" fillId="7" borderId="10" xfId="2" applyFont="1" applyFill="1" applyBorder="1" applyAlignment="1" applyProtection="1">
      <alignment horizontal="center" vertical="center" wrapText="1"/>
      <protection hidden="1"/>
    </xf>
    <xf numFmtId="0" fontId="53" fillId="8" borderId="1" xfId="2" applyFont="1" applyFill="1" applyBorder="1" applyAlignment="1" applyProtection="1">
      <alignment horizontal="center" vertical="center" wrapText="1"/>
      <protection hidden="1"/>
    </xf>
    <xf numFmtId="0" fontId="53" fillId="8" borderId="2" xfId="2" applyFont="1" applyFill="1" applyBorder="1" applyAlignment="1" applyProtection="1">
      <alignment horizontal="center" vertical="center" wrapText="1"/>
      <protection hidden="1"/>
    </xf>
    <xf numFmtId="0" fontId="53" fillId="8" borderId="3" xfId="2" applyFont="1" applyFill="1" applyBorder="1" applyAlignment="1" applyProtection="1">
      <alignment horizontal="center" vertical="center" wrapText="1"/>
      <protection hidden="1"/>
    </xf>
    <xf numFmtId="0" fontId="54" fillId="7" borderId="11" xfId="2" applyFont="1" applyFill="1" applyBorder="1" applyAlignment="1" applyProtection="1">
      <alignment horizontal="center" vertical="center" wrapText="1"/>
      <protection hidden="1"/>
    </xf>
    <xf numFmtId="0" fontId="58" fillId="8" borderId="1" xfId="2" applyFont="1" applyFill="1" applyBorder="1" applyAlignment="1" applyProtection="1">
      <alignment horizontal="center"/>
      <protection hidden="1"/>
    </xf>
    <xf numFmtId="0" fontId="58" fillId="8" borderId="2" xfId="2" applyFont="1" applyFill="1" applyBorder="1" applyAlignment="1" applyProtection="1">
      <alignment horizontal="center"/>
      <protection hidden="1"/>
    </xf>
    <xf numFmtId="0" fontId="58" fillId="8" borderId="3" xfId="2" applyFont="1" applyFill="1" applyBorder="1" applyAlignment="1" applyProtection="1">
      <alignment horizontal="center"/>
      <protection hidden="1"/>
    </xf>
    <xf numFmtId="0" fontId="19" fillId="8" borderId="8" xfId="2" applyFont="1" applyFill="1" applyBorder="1" applyAlignment="1" applyProtection="1">
      <alignment horizontal="left" vertical="center" wrapText="1"/>
      <protection hidden="1"/>
    </xf>
    <xf numFmtId="0" fontId="19" fillId="8" borderId="10" xfId="2" applyFont="1" applyFill="1" applyBorder="1" applyAlignment="1" applyProtection="1">
      <alignment horizontal="left" vertical="center" wrapText="1"/>
      <protection hidden="1"/>
    </xf>
    <xf numFmtId="0" fontId="54" fillId="8" borderId="29" xfId="2" applyFont="1" applyFill="1" applyBorder="1" applyAlignment="1" applyProtection="1">
      <alignment horizontal="center" vertical="center" wrapText="1"/>
      <protection hidden="1"/>
    </xf>
    <xf numFmtId="0" fontId="54" fillId="8" borderId="34" xfId="2" applyFont="1" applyFill="1" applyBorder="1" applyAlignment="1" applyProtection="1">
      <alignment horizontal="center" vertical="center" wrapText="1"/>
      <protection hidden="1"/>
    </xf>
    <xf numFmtId="0" fontId="54" fillId="8" borderId="30" xfId="2" applyFont="1" applyFill="1" applyBorder="1" applyAlignment="1" applyProtection="1">
      <alignment horizontal="center" vertical="center" wrapText="1"/>
      <protection hidden="1"/>
    </xf>
    <xf numFmtId="0" fontId="54" fillId="8" borderId="39" xfId="2" applyFont="1" applyFill="1" applyBorder="1" applyAlignment="1" applyProtection="1">
      <alignment horizontal="center" vertical="center" wrapText="1"/>
      <protection hidden="1"/>
    </xf>
    <xf numFmtId="0" fontId="54" fillId="8" borderId="41" xfId="2" applyFont="1" applyFill="1" applyBorder="1" applyAlignment="1" applyProtection="1">
      <alignment horizontal="center" vertical="center" wrapText="1"/>
      <protection hidden="1"/>
    </xf>
    <xf numFmtId="0" fontId="54" fillId="8" borderId="8" xfId="2" applyFont="1" applyFill="1" applyBorder="1" applyAlignment="1" applyProtection="1">
      <alignment horizontal="center" vertical="center" wrapText="1"/>
      <protection hidden="1"/>
    </xf>
    <xf numFmtId="0" fontId="54" fillId="8" borderId="9" xfId="2" applyFont="1" applyFill="1" applyBorder="1" applyAlignment="1" applyProtection="1">
      <alignment horizontal="center" vertical="center" wrapText="1"/>
      <protection hidden="1"/>
    </xf>
    <xf numFmtId="0" fontId="54" fillId="8" borderId="10" xfId="2" applyFont="1" applyFill="1" applyBorder="1" applyAlignment="1" applyProtection="1">
      <alignment horizontal="center" vertical="center" wrapText="1"/>
      <protection hidden="1"/>
    </xf>
    <xf numFmtId="0" fontId="14" fillId="2" borderId="1" xfId="2" applyFont="1" applyFill="1" applyBorder="1" applyAlignment="1" applyProtection="1">
      <alignment horizontal="center" vertical="center" wrapText="1"/>
      <protection hidden="1"/>
    </xf>
    <xf numFmtId="0" fontId="14" fillId="2" borderId="2" xfId="2" applyFont="1" applyFill="1" applyBorder="1" applyAlignment="1" applyProtection="1">
      <alignment horizontal="center" vertical="center" wrapText="1"/>
      <protection hidden="1"/>
    </xf>
    <xf numFmtId="0" fontId="14" fillId="2" borderId="3" xfId="2" applyFont="1" applyFill="1" applyBorder="1" applyAlignment="1" applyProtection="1">
      <alignment horizontal="center" vertical="center" wrapText="1"/>
      <protection hidden="1"/>
    </xf>
    <xf numFmtId="14" fontId="17" fillId="13" borderId="0" xfId="2" applyNumberFormat="1" applyFont="1" applyFill="1" applyAlignment="1" applyProtection="1">
      <alignment horizontal="center" vertical="center"/>
      <protection hidden="1"/>
    </xf>
    <xf numFmtId="0" fontId="13" fillId="8" borderId="1" xfId="2" applyFont="1" applyFill="1" applyBorder="1" applyAlignment="1" applyProtection="1">
      <alignment horizontal="center" vertical="center" wrapText="1"/>
      <protection hidden="1"/>
    </xf>
    <xf numFmtId="0" fontId="13" fillId="8" borderId="2" xfId="2" applyFont="1" applyFill="1" applyBorder="1" applyAlignment="1" applyProtection="1">
      <alignment horizontal="center" vertical="center" wrapText="1"/>
      <protection hidden="1"/>
    </xf>
    <xf numFmtId="0" fontId="13" fillId="8" borderId="3" xfId="2" applyFont="1" applyFill="1" applyBorder="1" applyAlignment="1" applyProtection="1">
      <alignment horizontal="center" vertical="center" wrapText="1"/>
      <protection hidden="1"/>
    </xf>
    <xf numFmtId="0" fontId="17" fillId="3" borderId="0" xfId="2" applyFont="1" applyFill="1" applyAlignment="1" applyProtection="1">
      <alignment horizontal="left"/>
      <protection hidden="1"/>
    </xf>
    <xf numFmtId="0" fontId="19" fillId="3" borderId="0" xfId="2" applyFont="1" applyFill="1" applyAlignment="1" applyProtection="1">
      <alignment horizontal="right"/>
      <protection hidden="1"/>
    </xf>
    <xf numFmtId="0" fontId="40" fillId="0" borderId="24" xfId="0" applyFont="1" applyBorder="1" applyAlignment="1">
      <alignment horizontal="center" vertical="center"/>
    </xf>
    <xf numFmtId="0" fontId="40" fillId="0" borderId="25" xfId="0" applyFont="1" applyBorder="1" applyAlignment="1">
      <alignment horizontal="center" vertical="center"/>
    </xf>
    <xf numFmtId="0" fontId="40" fillId="0" borderId="26" xfId="0" applyFont="1" applyBorder="1" applyAlignment="1">
      <alignment horizontal="center" vertical="center"/>
    </xf>
    <xf numFmtId="0" fontId="40" fillId="0" borderId="14" xfId="0" applyFont="1" applyBorder="1" applyAlignment="1">
      <alignment horizontal="center" vertical="center"/>
    </xf>
    <xf numFmtId="0" fontId="40" fillId="0" borderId="25" xfId="0" applyFont="1" applyBorder="1" applyAlignment="1">
      <alignment horizontal="center"/>
    </xf>
    <xf numFmtId="0" fontId="40" fillId="0" borderId="31" xfId="0" applyFont="1" applyBorder="1" applyAlignment="1">
      <alignment horizontal="center"/>
    </xf>
    <xf numFmtId="0" fontId="0" fillId="8" borderId="25" xfId="0" applyFill="1" applyBorder="1" applyAlignment="1">
      <alignment horizontal="left" vertical="center" wrapText="1"/>
    </xf>
    <xf numFmtId="0" fontId="0" fillId="8" borderId="31" xfId="0" applyFill="1" applyBorder="1" applyAlignment="1">
      <alignment horizontal="left" vertical="center" wrapText="1"/>
    </xf>
    <xf numFmtId="0" fontId="0" fillId="8" borderId="14" xfId="0" applyFill="1" applyBorder="1" applyAlignment="1">
      <alignment horizontal="left" vertical="center" wrapText="1"/>
    </xf>
    <xf numFmtId="0" fontId="0" fillId="8" borderId="27" xfId="0" applyFill="1" applyBorder="1" applyAlignment="1">
      <alignment horizontal="left" vertical="center" wrapText="1"/>
    </xf>
    <xf numFmtId="0" fontId="34" fillId="8" borderId="24" xfId="0" applyFont="1" applyFill="1" applyBorder="1" applyAlignment="1">
      <alignment horizontal="center" vertical="center" wrapText="1"/>
    </xf>
    <xf numFmtId="0" fontId="34" fillId="8" borderId="25" xfId="0" applyFont="1" applyFill="1" applyBorder="1" applyAlignment="1">
      <alignment horizontal="center" vertical="center"/>
    </xf>
    <xf numFmtId="0" fontId="34" fillId="8" borderId="26" xfId="0" applyFont="1" applyFill="1" applyBorder="1" applyAlignment="1">
      <alignment horizontal="center" vertical="center"/>
    </xf>
    <xf numFmtId="0" fontId="34" fillId="8" borderId="14" xfId="0" applyFont="1" applyFill="1" applyBorder="1" applyAlignment="1">
      <alignment horizontal="center" vertical="center"/>
    </xf>
    <xf numFmtId="0" fontId="40" fillId="22" borderId="24" xfId="0" applyFont="1" applyFill="1" applyBorder="1" applyAlignment="1">
      <alignment horizontal="center" vertical="center"/>
    </xf>
    <xf numFmtId="0" fontId="40" fillId="22" borderId="25" xfId="0" applyFont="1" applyFill="1" applyBorder="1" applyAlignment="1">
      <alignment horizontal="center" vertical="center"/>
    </xf>
    <xf numFmtId="0" fontId="0" fillId="0" borderId="25" xfId="0" applyBorder="1" applyAlignment="1">
      <alignment horizontal="left" wrapText="1"/>
    </xf>
    <xf numFmtId="0" fontId="0" fillId="0" borderId="31" xfId="0" applyBorder="1" applyAlignment="1">
      <alignment horizontal="left" wrapText="1"/>
    </xf>
    <xf numFmtId="0" fontId="40" fillId="18" borderId="26" xfId="0" applyFont="1" applyFill="1" applyBorder="1" applyAlignment="1">
      <alignment horizontal="center" vertical="center"/>
    </xf>
    <xf numFmtId="0" fontId="40" fillId="18" borderId="14" xfId="0" applyFont="1" applyFill="1" applyBorder="1" applyAlignment="1">
      <alignment horizontal="center" vertical="center"/>
    </xf>
    <xf numFmtId="0" fontId="0" fillId="0" borderId="14" xfId="0" applyBorder="1" applyAlignment="1">
      <alignment horizontal="left" wrapText="1"/>
    </xf>
    <xf numFmtId="0" fontId="0" fillId="0" borderId="27" xfId="0" applyBorder="1" applyAlignment="1">
      <alignment horizontal="left" wrapText="1"/>
    </xf>
    <xf numFmtId="0" fontId="11" fillId="15" borderId="31" xfId="1" applyFont="1" applyFill="1" applyBorder="1" applyAlignment="1" applyProtection="1">
      <alignment horizontal="center" vertical="center" wrapText="1"/>
      <protection hidden="1"/>
    </xf>
    <xf numFmtId="0" fontId="11" fillId="15" borderId="27" xfId="1" applyFont="1" applyFill="1" applyBorder="1" applyAlignment="1" applyProtection="1">
      <alignment horizontal="center" vertical="center" wrapText="1"/>
      <protection hidden="1"/>
    </xf>
    <xf numFmtId="0" fontId="11" fillId="15" borderId="30" xfId="1" applyFont="1" applyFill="1" applyBorder="1" applyAlignment="1" applyProtection="1">
      <alignment horizontal="center" vertical="center" wrapText="1"/>
      <protection hidden="1"/>
    </xf>
    <xf numFmtId="0" fontId="11" fillId="15" borderId="18" xfId="1" applyFont="1" applyFill="1" applyBorder="1" applyAlignment="1" applyProtection="1">
      <alignment horizontal="center" vertical="center" wrapText="1"/>
      <protection hidden="1"/>
    </xf>
    <xf numFmtId="0" fontId="73" fillId="15" borderId="30" xfId="1" applyFont="1" applyFill="1" applyBorder="1" applyAlignment="1" applyProtection="1">
      <alignment horizontal="center" vertical="center" wrapText="1"/>
      <protection hidden="1"/>
    </xf>
    <xf numFmtId="0" fontId="73" fillId="15" borderId="18" xfId="1" applyFont="1" applyFill="1" applyBorder="1" applyAlignment="1" applyProtection="1">
      <alignment horizontal="center" vertical="center" wrapText="1"/>
      <protection hidden="1"/>
    </xf>
    <xf numFmtId="0" fontId="68" fillId="15" borderId="18" xfId="1" applyFont="1" applyFill="1" applyBorder="1" applyAlignment="1" applyProtection="1">
      <alignment horizontal="center" vertical="center" wrapText="1"/>
      <protection hidden="1"/>
    </xf>
    <xf numFmtId="0" fontId="11" fillId="13" borderId="0" xfId="2" applyFont="1" applyFill="1" applyAlignment="1" applyProtection="1">
      <alignment horizontal="center"/>
      <protection hidden="1"/>
    </xf>
    <xf numFmtId="0" fontId="11" fillId="13" borderId="37" xfId="2" applyFont="1" applyFill="1" applyBorder="1" applyAlignment="1" applyProtection="1">
      <alignment horizontal="center"/>
      <protection hidden="1"/>
    </xf>
    <xf numFmtId="0" fontId="10" fillId="13" borderId="42" xfId="2" applyFont="1" applyFill="1" applyBorder="1" applyAlignment="1" applyProtection="1">
      <alignment horizontal="left" vertical="center"/>
      <protection hidden="1"/>
    </xf>
    <xf numFmtId="0" fontId="10" fillId="13" borderId="34" xfId="2" applyFont="1" applyFill="1" applyBorder="1" applyAlignment="1" applyProtection="1">
      <alignment horizontal="left" vertical="center"/>
      <protection hidden="1"/>
    </xf>
    <xf numFmtId="0" fontId="13" fillId="2" borderId="2" xfId="2" applyFont="1" applyFill="1" applyBorder="1" applyAlignment="1" applyProtection="1">
      <alignment horizontal="center" vertical="center" wrapText="1"/>
      <protection hidden="1"/>
    </xf>
    <xf numFmtId="0" fontId="13" fillId="2" borderId="34" xfId="2" applyFont="1" applyFill="1" applyBorder="1" applyAlignment="1" applyProtection="1">
      <alignment horizontal="center" vertical="center" wrapText="1"/>
      <protection hidden="1"/>
    </xf>
    <xf numFmtId="0" fontId="13" fillId="2" borderId="3" xfId="2" applyFont="1" applyFill="1" applyBorder="1" applyAlignment="1" applyProtection="1">
      <alignment horizontal="center" vertical="center" wrapText="1"/>
      <protection hidden="1"/>
    </xf>
    <xf numFmtId="0" fontId="11" fillId="3" borderId="0" xfId="2" applyFont="1" applyFill="1" applyAlignment="1" applyProtection="1">
      <alignment horizontal="left"/>
      <protection hidden="1"/>
    </xf>
    <xf numFmtId="0" fontId="13" fillId="3" borderId="0" xfId="2" applyFont="1" applyFill="1" applyAlignment="1" applyProtection="1">
      <alignment horizontal="right"/>
      <protection hidden="1"/>
    </xf>
    <xf numFmtId="0" fontId="13" fillId="7" borderId="33" xfId="2" applyFont="1" applyFill="1" applyBorder="1" applyAlignment="1" applyProtection="1">
      <alignment horizontal="center"/>
      <protection hidden="1"/>
    </xf>
    <xf numFmtId="0" fontId="13" fillId="7" borderId="34" xfId="2" applyFont="1" applyFill="1" applyBorder="1" applyAlignment="1" applyProtection="1">
      <alignment horizontal="center"/>
      <protection hidden="1"/>
    </xf>
    <xf numFmtId="0" fontId="13" fillId="7" borderId="29" xfId="2" applyFont="1" applyFill="1" applyBorder="1" applyAlignment="1" applyProtection="1">
      <alignment horizontal="center" vertical="center" wrapText="1"/>
      <protection hidden="1"/>
    </xf>
    <xf numFmtId="0" fontId="13" fillId="7" borderId="40" xfId="2" applyFont="1" applyFill="1" applyBorder="1" applyAlignment="1" applyProtection="1">
      <alignment horizontal="center" vertical="center" wrapText="1"/>
      <protection hidden="1"/>
    </xf>
    <xf numFmtId="0" fontId="13" fillId="7" borderId="39" xfId="2" applyFont="1" applyFill="1" applyBorder="1" applyAlignment="1" applyProtection="1">
      <alignment horizontal="center" vertical="center" wrapText="1"/>
      <protection hidden="1"/>
    </xf>
    <xf numFmtId="0" fontId="13" fillId="7" borderId="41" xfId="2" applyFont="1" applyFill="1" applyBorder="1" applyAlignment="1" applyProtection="1">
      <alignment horizontal="center" vertical="center" wrapText="1"/>
      <protection hidden="1"/>
    </xf>
    <xf numFmtId="0" fontId="13" fillId="7" borderId="8" xfId="2" applyFont="1" applyFill="1" applyBorder="1" applyAlignment="1" applyProtection="1">
      <alignment horizontal="center" vertical="center" wrapText="1"/>
      <protection hidden="1"/>
    </xf>
    <xf numFmtId="0" fontId="13" fillId="7" borderId="9" xfId="2" applyFont="1" applyFill="1" applyBorder="1" applyAlignment="1" applyProtection="1">
      <alignment horizontal="center" vertical="center" wrapText="1"/>
      <protection hidden="1"/>
    </xf>
    <xf numFmtId="0" fontId="13" fillId="7" borderId="10" xfId="2" applyFont="1" applyFill="1" applyBorder="1" applyAlignment="1" applyProtection="1">
      <alignment horizontal="center" vertical="center" wrapText="1"/>
      <protection hidden="1"/>
    </xf>
    <xf numFmtId="0" fontId="13" fillId="7" borderId="11" xfId="2" applyFont="1" applyFill="1" applyBorder="1" applyAlignment="1" applyProtection="1">
      <alignment horizontal="center" vertical="center" wrapText="1"/>
      <protection hidden="1"/>
    </xf>
    <xf numFmtId="0" fontId="13" fillId="2" borderId="1" xfId="2" applyFont="1" applyFill="1" applyBorder="1" applyAlignment="1" applyProtection="1">
      <alignment horizontal="center" vertical="center" wrapText="1"/>
      <protection hidden="1"/>
    </xf>
    <xf numFmtId="0" fontId="43" fillId="8" borderId="1" xfId="2" applyFont="1" applyFill="1" applyBorder="1" applyAlignment="1" applyProtection="1">
      <alignment horizontal="center"/>
      <protection hidden="1"/>
    </xf>
    <xf numFmtId="0" fontId="43" fillId="8" borderId="2" xfId="2" applyFont="1" applyFill="1" applyBorder="1" applyAlignment="1" applyProtection="1">
      <alignment horizontal="center"/>
      <protection hidden="1"/>
    </xf>
    <xf numFmtId="0" fontId="43" fillId="8" borderId="3" xfId="2" applyFont="1" applyFill="1" applyBorder="1" applyAlignment="1" applyProtection="1">
      <alignment horizontal="center"/>
      <protection hidden="1"/>
    </xf>
    <xf numFmtId="14" fontId="11" fillId="13" borderId="34" xfId="2" applyNumberFormat="1" applyFont="1" applyFill="1" applyBorder="1" applyAlignment="1" applyProtection="1">
      <alignment horizontal="center" vertical="center"/>
      <protection hidden="1"/>
    </xf>
    <xf numFmtId="14" fontId="11" fillId="13" borderId="0" xfId="2" applyNumberFormat="1" applyFont="1" applyFill="1" applyAlignment="1" applyProtection="1">
      <alignment horizontal="center" vertical="center"/>
      <protection hidden="1"/>
    </xf>
    <xf numFmtId="0" fontId="13" fillId="8" borderId="29" xfId="2" applyFont="1" applyFill="1" applyBorder="1" applyAlignment="1" applyProtection="1">
      <alignment horizontal="center" vertical="center" wrapText="1"/>
      <protection hidden="1"/>
    </xf>
    <xf numFmtId="0" fontId="13" fillId="8" borderId="34" xfId="2" applyFont="1" applyFill="1" applyBorder="1" applyAlignment="1" applyProtection="1">
      <alignment horizontal="center" vertical="center" wrapText="1"/>
      <protection hidden="1"/>
    </xf>
    <xf numFmtId="0" fontId="13" fillId="8" borderId="30" xfId="2" applyFont="1" applyFill="1" applyBorder="1" applyAlignment="1" applyProtection="1">
      <alignment horizontal="center" vertical="center" wrapText="1"/>
      <protection hidden="1"/>
    </xf>
    <xf numFmtId="0" fontId="13" fillId="8" borderId="8" xfId="2" applyFont="1" applyFill="1" applyBorder="1" applyAlignment="1" applyProtection="1">
      <alignment horizontal="center" vertical="center" wrapText="1"/>
      <protection hidden="1"/>
    </xf>
    <xf numFmtId="0" fontId="13" fillId="8" borderId="9" xfId="2" applyFont="1" applyFill="1" applyBorder="1" applyAlignment="1" applyProtection="1">
      <alignment horizontal="center" vertical="center" wrapText="1"/>
      <protection hidden="1"/>
    </xf>
    <xf numFmtId="0" fontId="13" fillId="8" borderId="10" xfId="2" applyFont="1" applyFill="1" applyBorder="1" applyAlignment="1" applyProtection="1">
      <alignment horizontal="center" vertical="center" wrapText="1"/>
      <protection hidden="1"/>
    </xf>
    <xf numFmtId="0" fontId="13" fillId="8" borderId="11" xfId="2" applyFont="1" applyFill="1" applyBorder="1" applyAlignment="1" applyProtection="1">
      <alignment horizontal="center" vertical="center" wrapText="1"/>
      <protection hidden="1"/>
    </xf>
    <xf numFmtId="0" fontId="11" fillId="14" borderId="43" xfId="2" applyFont="1" applyFill="1" applyBorder="1" applyAlignment="1" applyProtection="1">
      <alignment horizontal="center" vertical="center" wrapText="1"/>
      <protection hidden="1"/>
    </xf>
    <xf numFmtId="0" fontId="11" fillId="14" borderId="44" xfId="2" applyFont="1" applyFill="1" applyBorder="1" applyAlignment="1" applyProtection="1">
      <alignment horizontal="center" vertical="center" wrapText="1"/>
      <protection hidden="1"/>
    </xf>
    <xf numFmtId="0" fontId="19" fillId="8" borderId="1" xfId="2" applyFont="1" applyFill="1" applyBorder="1" applyAlignment="1" applyProtection="1">
      <alignment horizontal="center" vertical="center" wrapText="1"/>
      <protection hidden="1"/>
    </xf>
    <xf numFmtId="0" fontId="19" fillId="8" borderId="2" xfId="2" applyFont="1" applyFill="1" applyBorder="1" applyAlignment="1" applyProtection="1">
      <alignment horizontal="center" vertical="center" wrapText="1"/>
      <protection hidden="1"/>
    </xf>
    <xf numFmtId="0" fontId="19" fillId="8" borderId="3" xfId="2" applyFont="1" applyFill="1" applyBorder="1" applyAlignment="1" applyProtection="1">
      <alignment horizontal="center" vertical="center" wrapText="1"/>
      <protection hidden="1"/>
    </xf>
    <xf numFmtId="0" fontId="11" fillId="14" borderId="24" xfId="2" applyFont="1" applyFill="1" applyBorder="1" applyAlignment="1" applyProtection="1">
      <alignment horizontal="center" vertical="center" wrapText="1"/>
      <protection hidden="1"/>
    </xf>
    <xf numFmtId="0" fontId="11" fillId="14" borderId="26" xfId="2" applyFont="1" applyFill="1" applyBorder="1" applyAlignment="1" applyProtection="1">
      <alignment horizontal="center" vertical="center" wrapText="1"/>
      <protection hidden="1"/>
    </xf>
    <xf numFmtId="0" fontId="11" fillId="14" borderId="25" xfId="2" applyFont="1" applyFill="1" applyBorder="1" applyAlignment="1" applyProtection="1">
      <alignment horizontal="center" vertical="center" wrapText="1"/>
      <protection hidden="1"/>
    </xf>
    <xf numFmtId="0" fontId="11" fillId="14" borderId="14" xfId="2" applyFont="1" applyFill="1" applyBorder="1" applyAlignment="1" applyProtection="1">
      <alignment horizontal="center" vertical="center" wrapText="1"/>
      <protection hidden="1"/>
    </xf>
  </cellXfs>
  <cellStyles count="7">
    <cellStyle name="Normalny" xfId="0" builtinId="0"/>
    <cellStyle name="Normalny 2" xfId="2" xr:uid="{00000000-0005-0000-0000-000001000000}"/>
    <cellStyle name="Normalny 3" xfId="6" xr:uid="{00000000-0005-0000-0000-000002000000}"/>
    <cellStyle name="Procentowy" xfId="4" builtinId="5"/>
    <cellStyle name="Procentowy 2" xfId="3" xr:uid="{00000000-0005-0000-0000-000005000000}"/>
    <cellStyle name="Standard 2" xfId="5" xr:uid="{00000000-0005-0000-0000-000006000000}"/>
    <cellStyle name="Tekst objaśnienia" xfId="1" builtinId="53"/>
  </cellStyles>
  <dxfs count="10720">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0" tint="-0.24994659260841701"/>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9"/>
        </patternFill>
      </fill>
    </dxf>
    <dxf>
      <fill>
        <patternFill>
          <bgColor theme="5"/>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9"/>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9"/>
        </patternFill>
      </fill>
    </dxf>
    <dxf>
      <fill>
        <patternFill>
          <bgColor theme="7"/>
        </patternFill>
      </fill>
    </dxf>
    <dxf>
      <fill>
        <patternFill>
          <bgColor theme="7"/>
        </patternFill>
      </fill>
    </dxf>
    <dxf>
      <fill>
        <patternFill>
          <bgColor theme="5"/>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9"/>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rgb="FFFF0000"/>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7"/>
        </patternFill>
      </fill>
    </dxf>
    <dxf>
      <fill>
        <patternFill>
          <bgColor theme="5"/>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theme="9"/>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5"/>
        </patternFill>
      </fill>
    </dxf>
    <dxf>
      <fill>
        <patternFill>
          <bgColor theme="9"/>
        </patternFill>
      </fill>
    </dxf>
    <dxf>
      <fill>
        <patternFill>
          <bgColor theme="7"/>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7"/>
        </patternFill>
      </fill>
    </dxf>
    <dxf>
      <fill>
        <patternFill>
          <bgColor theme="5"/>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0" tint="-0.24994659260841701"/>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9"/>
        </patternFill>
      </fill>
    </dxf>
    <dxf>
      <fill>
        <patternFill>
          <bgColor theme="7"/>
        </patternFill>
      </fill>
    </dxf>
    <dxf>
      <fill>
        <patternFill>
          <bgColor theme="7"/>
        </patternFill>
      </fill>
    </dxf>
    <dxf>
      <fill>
        <patternFill>
          <bgColor theme="9"/>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5"/>
        </patternFill>
      </fill>
    </dxf>
    <dxf>
      <fill>
        <patternFill>
          <bgColor theme="9"/>
        </patternFill>
      </fill>
    </dxf>
    <dxf>
      <fill>
        <patternFill>
          <bgColor theme="7"/>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9"/>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9"/>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7"/>
        </patternFill>
      </fill>
    </dxf>
    <dxf>
      <fill>
        <patternFill>
          <bgColor theme="5"/>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7"/>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7"/>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rgb="FFFF0000"/>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rgb="FFFF0000"/>
        </patternFill>
      </fill>
    </dxf>
    <dxf>
      <fill>
        <patternFill>
          <bgColor theme="0" tint="-0.24994659260841701"/>
        </patternFill>
      </fill>
    </dxf>
    <dxf>
      <fill>
        <patternFill>
          <bgColor theme="5"/>
        </patternFill>
      </fill>
    </dxf>
    <dxf>
      <fill>
        <patternFill>
          <bgColor theme="9"/>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5"/>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9"/>
        </patternFill>
      </fill>
    </dxf>
    <dxf>
      <fill>
        <patternFill>
          <bgColor theme="7"/>
        </patternFill>
      </fill>
    </dxf>
    <dxf>
      <fill>
        <patternFill>
          <bgColor theme="0" tint="-0.24994659260841701"/>
        </patternFill>
      </fill>
    </dxf>
    <dxf>
      <fill>
        <patternFill>
          <bgColor theme="5"/>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rgb="FFFF0000"/>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rgb="FFFF0000"/>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9"/>
        </patternFill>
      </fill>
    </dxf>
    <dxf>
      <fill>
        <patternFill>
          <bgColor theme="0" tint="-0.24994659260841701"/>
        </patternFill>
      </fill>
    </dxf>
    <dxf>
      <fill>
        <patternFill>
          <bgColor theme="5"/>
        </patternFill>
      </fill>
    </dxf>
    <dxf>
      <fill>
        <patternFill>
          <bgColor theme="9"/>
        </patternFill>
      </fill>
    </dxf>
    <dxf>
      <fill>
        <patternFill>
          <bgColor theme="0" tint="-0.24994659260841701"/>
        </patternFill>
      </fill>
    </dxf>
    <dxf>
      <fill>
        <patternFill>
          <bgColor theme="5"/>
        </patternFill>
      </fill>
    </dxf>
    <dxf>
      <fill>
        <patternFill>
          <bgColor theme="7"/>
        </patternFill>
      </fill>
    </dxf>
    <dxf>
      <fill>
        <patternFill>
          <bgColor theme="0" tint="-0.24994659260841701"/>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7"/>
        </patternFill>
      </fill>
    </dxf>
    <dxf>
      <fill>
        <patternFill>
          <bgColor theme="0" tint="-0.24994659260841701"/>
        </patternFill>
      </fill>
    </dxf>
    <dxf>
      <fill>
        <patternFill>
          <bgColor theme="9"/>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7"/>
        </patternFill>
      </fill>
    </dxf>
    <dxf>
      <fill>
        <patternFill>
          <bgColor theme="5"/>
        </patternFill>
      </fill>
    </dxf>
    <dxf>
      <fill>
        <patternFill>
          <bgColor theme="5"/>
        </patternFill>
      </fill>
    </dxf>
    <dxf>
      <fill>
        <patternFill>
          <bgColor theme="7"/>
        </patternFill>
      </fill>
    </dxf>
    <dxf>
      <fill>
        <patternFill>
          <bgColor theme="9"/>
        </patternFill>
      </fill>
    </dxf>
    <dxf>
      <fill>
        <patternFill>
          <bgColor theme="0" tint="-0.24994659260841701"/>
        </patternFill>
      </fill>
    </dxf>
    <dxf>
      <fill>
        <patternFill>
          <bgColor theme="0" tint="-0.24994659260841701"/>
        </patternFill>
      </fill>
    </dxf>
    <dxf>
      <fill>
        <patternFill>
          <bgColor theme="9"/>
        </patternFill>
      </fill>
    </dxf>
    <dxf>
      <fill>
        <patternFill>
          <bgColor theme="5"/>
        </patternFill>
      </fill>
    </dxf>
    <dxf>
      <fill>
        <patternFill>
          <bgColor theme="7"/>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0" tint="-0.24994659260841701"/>
        </patternFill>
      </fill>
    </dxf>
    <dxf>
      <fill>
        <patternFill>
          <bgColor theme="7"/>
        </patternFill>
      </fill>
    </dxf>
    <dxf>
      <fill>
        <patternFill>
          <bgColor theme="5"/>
        </patternFill>
      </fill>
    </dxf>
    <dxf>
      <fill>
        <patternFill>
          <bgColor theme="9"/>
        </patternFill>
      </fill>
    </dxf>
    <dxf>
      <fill>
        <patternFill>
          <bgColor theme="0" tint="-0.24994659260841701"/>
        </patternFill>
      </fill>
    </dxf>
    <dxf>
      <fill>
        <patternFill>
          <bgColor theme="9"/>
        </patternFill>
      </fill>
    </dxf>
    <dxf>
      <fill>
        <patternFill>
          <bgColor theme="7"/>
        </patternFill>
      </fill>
    </dxf>
    <dxf>
      <fill>
        <patternFill>
          <bgColor theme="5"/>
        </patternFill>
      </fill>
    </dxf>
    <dxf>
      <fill>
        <patternFill>
          <bgColor theme="5"/>
        </patternFill>
      </fill>
    </dxf>
    <dxf>
      <fill>
        <patternFill>
          <bgColor theme="0" tint="-0.24994659260841701"/>
        </patternFill>
      </fill>
    </dxf>
    <dxf>
      <fill>
        <patternFill>
          <bgColor theme="9"/>
        </patternFill>
      </fill>
    </dxf>
    <dxf>
      <fill>
        <patternFill>
          <bgColor theme="7"/>
        </patternFill>
      </fill>
    </dxf>
    <dxf>
      <font>
        <color auto="1"/>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Light"/>
        <scheme val="none"/>
      </font>
      <fill>
        <patternFill patternType="solid">
          <fgColor indexed="64"/>
          <bgColor theme="0"/>
        </patternFill>
      </fill>
      <protection locked="1" hidden="1"/>
    </dxf>
    <dxf>
      <border outline="0">
        <bottom style="medium">
          <color indexed="64"/>
        </bottom>
      </border>
    </dxf>
    <dxf>
      <font>
        <b val="0"/>
        <i val="0"/>
        <strike val="0"/>
        <condense val="0"/>
        <extend val="0"/>
        <outline val="0"/>
        <shadow val="0"/>
        <u val="none"/>
        <vertAlign val="baseline"/>
        <sz val="10"/>
        <color auto="1"/>
        <name val="Calibri Light"/>
        <scheme val="none"/>
      </font>
      <fill>
        <patternFill patternType="solid">
          <fgColor indexed="64"/>
          <bgColor theme="0"/>
        </patternFill>
      </fill>
      <protection locked="1" hidden="1"/>
    </dxf>
    <dxf>
      <font>
        <b val="0"/>
        <i val="0"/>
        <strike val="0"/>
        <condense val="0"/>
        <extend val="0"/>
        <outline val="0"/>
        <shadow val="0"/>
        <u val="none"/>
        <vertAlign val="baseline"/>
        <sz val="10"/>
        <color auto="1"/>
        <name val="Calibri Light"/>
        <scheme val="none"/>
      </font>
      <fill>
        <patternFill patternType="solid">
          <fgColor indexed="64"/>
          <bgColor theme="0"/>
        </patternFill>
      </fill>
      <protection locked="1" hidden="1"/>
    </dxf>
    <dxf>
      <protection locked="1" hidden="1"/>
    </dxf>
    <dxf>
      <border outline="0">
        <top style="medium">
          <color indexed="64"/>
        </top>
        <bottom style="thin">
          <color indexed="64"/>
        </bottom>
      </border>
    </dxf>
    <dxf>
      <protection locked="1" hidden="1"/>
    </dxf>
    <dxf>
      <font>
        <b/>
        <i val="0"/>
        <strike val="0"/>
        <condense val="0"/>
        <extend val="0"/>
        <outline val="0"/>
        <shadow val="0"/>
        <u/>
        <vertAlign val="baseline"/>
        <sz val="10"/>
        <color auto="1"/>
        <name val="Calibri Light"/>
        <scheme val="none"/>
      </font>
      <fill>
        <patternFill patternType="solid">
          <fgColor indexed="64"/>
          <bgColor theme="0"/>
        </patternFill>
      </fill>
      <alignment horizontal="general" vertical="center" textRotation="0" wrapText="0" indent="0" justifyLastLine="0" shrinkToFit="0" readingOrder="0"/>
      <protection locked="1" hidden="1"/>
    </dxf>
    <dxf>
      <font>
        <b/>
        <i val="0"/>
        <strike val="0"/>
        <condense val="0"/>
        <extend val="0"/>
        <outline val="0"/>
        <shadow val="0"/>
        <u val="none"/>
        <vertAlign val="baseline"/>
        <sz val="11"/>
        <color auto="1"/>
        <name val="Calibri Light"/>
        <scheme val="none"/>
      </font>
      <numFmt numFmtId="1" formatCode="0"/>
      <alignment horizontal="center" vertical="center" textRotation="0" wrapText="0" indent="0" justifyLastLine="0" shrinkToFit="0" readingOrder="0"/>
      <border diagonalUp="0" diagonalDown="0">
        <left style="medium">
          <color indexed="64"/>
        </left>
        <right/>
        <top style="thin">
          <color indexed="64"/>
        </top>
        <bottom style="thin">
          <color indexed="64"/>
        </bottom>
        <vertical/>
        <horizontal/>
      </border>
      <protection locked="1" hidden="1"/>
    </dxf>
    <dxf>
      <font>
        <b val="0"/>
        <i val="0"/>
        <strike val="0"/>
        <condense val="0"/>
        <extend val="0"/>
        <outline val="0"/>
        <shadow val="0"/>
        <u val="none"/>
        <vertAlign val="baseline"/>
        <sz val="10"/>
        <color rgb="FF000000"/>
        <name val="Calibri Light"/>
        <family val="2"/>
        <scheme val="none"/>
      </font>
      <fill>
        <patternFill patternType="solid">
          <fgColor rgb="FFFFFFCC"/>
          <bgColor rgb="FFBFBFB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rgb="FF000000"/>
        <name val="Calibri Light"/>
        <family val="2"/>
        <scheme val="none"/>
      </font>
      <fill>
        <patternFill patternType="solid">
          <fgColor rgb="FFFFFFCC"/>
          <bgColor rgb="FFFFC0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family val="2"/>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family val="2"/>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family val="2"/>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family val="2"/>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family val="2"/>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family val="2"/>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rgb="FF000000"/>
        <name val="Calibri Light"/>
        <family val="2"/>
        <scheme val="none"/>
      </font>
      <fill>
        <patternFill patternType="solid">
          <fgColor rgb="FFFFFFCC"/>
          <bgColor rgb="FFED7D3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ED7D3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ED7D3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ED7D3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ED7D3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rgb="FF000000"/>
        <name val="Calibri Light"/>
        <family val="2"/>
        <scheme val="none"/>
      </font>
      <fill>
        <patternFill patternType="solid">
          <fgColor rgb="FFFFFFCC"/>
          <bgColor rgb="FFBFBFB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BFBFB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BFBFB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BFBFB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BFBFB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FFC0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FFC0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BFBFB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BFBFB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BFBFB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none"/>
      </font>
      <fill>
        <patternFill patternType="solid">
          <fgColor rgb="FFFFFFCC"/>
          <bgColor rgb="FFFFC0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rgb="FFFFFFCC"/>
          <bgColor rgb="FFFFFFFF"/>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rgb="FFFFFFCC"/>
          <bgColor rgb="FFFFFFFF"/>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Calibri Light"/>
        <scheme val="none"/>
      </font>
      <fill>
        <patternFill patternType="solid">
          <fgColor indexed="31"/>
          <bgColor theme="9" tint="0.5999938962981048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1" hidden="1"/>
    </dxf>
    <dxf>
      <border outline="0">
        <left style="thin">
          <color indexed="64"/>
        </left>
        <right style="medium">
          <color indexed="64"/>
        </right>
        <bottom style="thin">
          <color indexed="64"/>
        </bottom>
      </border>
    </dxf>
    <dxf>
      <font>
        <b val="0"/>
        <i val="0"/>
        <strike val="0"/>
        <condense val="0"/>
        <extend val="0"/>
        <outline val="0"/>
        <shadow val="0"/>
        <u val="none"/>
        <vertAlign val="baseline"/>
        <sz val="10"/>
        <color auto="1"/>
        <name val="Calibri Light"/>
        <scheme val="none"/>
      </font>
      <fill>
        <patternFill patternType="solid">
          <fgColor indexed="26"/>
          <bgColor indexed="9"/>
        </patternFill>
      </fill>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alibri Light"/>
        <scheme val="none"/>
      </font>
      <fill>
        <patternFill patternType="solid">
          <fgColor indexed="64"/>
          <bgColor theme="4" tint="0.59999389629810485"/>
        </patternFill>
      </fill>
      <alignment horizontal="center" vertical="bottom" textRotation="90" wrapText="1" indent="0" justifyLastLine="0" shrinkToFit="0" readingOrder="0"/>
      <protection locked="1" hidden="1"/>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314324</xdr:rowOff>
    </xdr:from>
    <xdr:to>
      <xdr:col>3</xdr:col>
      <xdr:colOff>66674</xdr:colOff>
      <xdr:row>3</xdr:row>
      <xdr:rowOff>1390650</xdr:rowOff>
    </xdr:to>
    <xdr:sp macro="" textlink="">
      <xdr:nvSpPr>
        <xdr:cNvPr id="3" name="AutoShape 10">
          <a:extLst>
            <a:ext uri="{FF2B5EF4-FFF2-40B4-BE49-F238E27FC236}">
              <a16:creationId xmlns:a16="http://schemas.microsoft.com/office/drawing/2014/main" id="{00000000-0008-0000-0000-000003000000}"/>
            </a:ext>
          </a:extLst>
        </xdr:cNvPr>
        <xdr:cNvSpPr>
          <a:spLocks noChangeArrowheads="1"/>
        </xdr:cNvSpPr>
      </xdr:nvSpPr>
      <xdr:spPr bwMode="auto">
        <a:xfrm>
          <a:off x="0" y="1400174"/>
          <a:ext cx="2009774" cy="1076326"/>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10</xdr:row>
      <xdr:rowOff>314324</xdr:rowOff>
    </xdr:from>
    <xdr:to>
      <xdr:col>3</xdr:col>
      <xdr:colOff>66674</xdr:colOff>
      <xdr:row>10</xdr:row>
      <xdr:rowOff>1390650</xdr:rowOff>
    </xdr:to>
    <xdr:sp macro="" textlink="">
      <xdr:nvSpPr>
        <xdr:cNvPr id="7" name="AutoShape 10">
          <a:extLst>
            <a:ext uri="{FF2B5EF4-FFF2-40B4-BE49-F238E27FC236}">
              <a16:creationId xmlns:a16="http://schemas.microsoft.com/office/drawing/2014/main" id="{00000000-0008-0000-0000-000007000000}"/>
            </a:ext>
          </a:extLst>
        </xdr:cNvPr>
        <xdr:cNvSpPr>
          <a:spLocks noChangeArrowheads="1"/>
        </xdr:cNvSpPr>
      </xdr:nvSpPr>
      <xdr:spPr bwMode="auto">
        <a:xfrm>
          <a:off x="0" y="885824"/>
          <a:ext cx="2009774" cy="1076326"/>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0</xdr:colOff>
      <xdr:row>3</xdr:row>
      <xdr:rowOff>658880</xdr:rowOff>
    </xdr:from>
    <xdr:ext cx="1933575" cy="542925"/>
    <xdr:sp macro="" textlink="" fLocksText="0">
      <xdr:nvSpPr>
        <xdr:cNvPr id="2" name="Text Box 8">
          <a:extLst>
            <a:ext uri="{FF2B5EF4-FFF2-40B4-BE49-F238E27FC236}">
              <a16:creationId xmlns:a16="http://schemas.microsoft.com/office/drawing/2014/main" id="{00000000-0008-0000-0000-000002000000}"/>
            </a:ext>
          </a:extLst>
        </xdr:cNvPr>
        <xdr:cNvSpPr txBox="1">
          <a:spLocks noChangeArrowheads="1"/>
        </xdr:cNvSpPr>
      </xdr:nvSpPr>
      <xdr:spPr bwMode="auto">
        <a:xfrm>
          <a:off x="0" y="1222097"/>
          <a:ext cx="1933575" cy="542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000" tIns="22680" rIns="0" bIns="0" anchor="t">
          <a:noAutofit/>
        </a:bodyPr>
        <a:lstStyle/>
        <a:p>
          <a:pPr algn="l" rtl="0">
            <a:defRPr sz="1000"/>
          </a:pPr>
          <a:r>
            <a:rPr lang="pl-PL" sz="1200" b="1" i="0" u="none" strike="noStrike" baseline="0">
              <a:solidFill>
                <a:srgbClr val="000000"/>
              </a:solidFill>
              <a:latin typeface="Arial"/>
              <a:cs typeface="Arial"/>
            </a:rPr>
            <a:t> Elementy w procesie</a:t>
          </a:r>
        </a:p>
        <a:p>
          <a:pPr algn="l" rtl="0">
            <a:defRPr sz="1000"/>
          </a:pPr>
          <a:r>
            <a:rPr lang="pl-PL" sz="1200" b="1" i="0" u="none" strike="noStrike" baseline="0">
              <a:solidFill>
                <a:srgbClr val="000000"/>
              </a:solidFill>
              <a:latin typeface="Arial"/>
              <a:cs typeface="Arial"/>
            </a:rPr>
            <a:t> Elemente des Prozesses</a:t>
          </a:r>
        </a:p>
      </xdr:txBody>
    </xdr:sp>
    <xdr:clientData/>
  </xdr:oneCellAnchor>
  <xdr:oneCellAnchor>
    <xdr:from>
      <xdr:col>0</xdr:col>
      <xdr:colOff>0</xdr:colOff>
      <xdr:row>10</xdr:row>
      <xdr:rowOff>609185</xdr:rowOff>
    </xdr:from>
    <xdr:ext cx="1933575" cy="542925"/>
    <xdr:sp macro="" textlink="" fLocksText="0">
      <xdr:nvSpPr>
        <xdr:cNvPr id="4" name="Text Box 8">
          <a:extLst>
            <a:ext uri="{FF2B5EF4-FFF2-40B4-BE49-F238E27FC236}">
              <a16:creationId xmlns:a16="http://schemas.microsoft.com/office/drawing/2014/main" id="{00000000-0008-0000-0000-000004000000}"/>
            </a:ext>
          </a:extLst>
        </xdr:cNvPr>
        <xdr:cNvSpPr txBox="1">
          <a:spLocks noChangeArrowheads="1"/>
        </xdr:cNvSpPr>
      </xdr:nvSpPr>
      <xdr:spPr bwMode="auto">
        <a:xfrm>
          <a:off x="0" y="7740511"/>
          <a:ext cx="1933575" cy="542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000" tIns="22680" rIns="0" bIns="0" anchor="t">
          <a:noAutofit/>
        </a:bodyPr>
        <a:lstStyle/>
        <a:p>
          <a:pPr algn="l" rtl="0">
            <a:defRPr sz="1000"/>
          </a:pPr>
          <a:r>
            <a:rPr lang="pl-PL" sz="1200" b="1" i="0" u="none" strike="noStrike" baseline="0">
              <a:solidFill>
                <a:srgbClr val="000000"/>
              </a:solidFill>
              <a:latin typeface="Arial"/>
              <a:cs typeface="Arial"/>
            </a:rPr>
            <a:t> Elementy w procesie</a:t>
          </a:r>
        </a:p>
        <a:p>
          <a:pPr algn="l" rtl="0">
            <a:defRPr sz="1000"/>
          </a:pPr>
          <a:r>
            <a:rPr lang="pl-PL" sz="1200" b="1" i="0" u="none" strike="noStrike" baseline="0">
              <a:solidFill>
                <a:srgbClr val="000000"/>
              </a:solidFill>
              <a:latin typeface="Arial"/>
              <a:cs typeface="Arial"/>
            </a:rPr>
            <a:t> Elemente des Prozesses</a:t>
          </a:r>
        </a:p>
      </xdr:txBody>
    </xdr:sp>
    <xdr:clientData/>
  </xdr:oneCellAnchor>
  <xdr:twoCellAnchor>
    <xdr:from>
      <xdr:col>0</xdr:col>
      <xdr:colOff>0</xdr:colOff>
      <xdr:row>7</xdr:row>
      <xdr:rowOff>314324</xdr:rowOff>
    </xdr:from>
    <xdr:to>
      <xdr:col>3</xdr:col>
      <xdr:colOff>66674</xdr:colOff>
      <xdr:row>7</xdr:row>
      <xdr:rowOff>1390650</xdr:rowOff>
    </xdr:to>
    <xdr:sp macro="" textlink="">
      <xdr:nvSpPr>
        <xdr:cNvPr id="5" name="AutoShape 10">
          <a:extLst>
            <a:ext uri="{FF2B5EF4-FFF2-40B4-BE49-F238E27FC236}">
              <a16:creationId xmlns:a16="http://schemas.microsoft.com/office/drawing/2014/main" id="{00000000-0008-0000-0000-000005000000}"/>
            </a:ext>
          </a:extLst>
        </xdr:cNvPr>
        <xdr:cNvSpPr>
          <a:spLocks noChangeArrowheads="1"/>
        </xdr:cNvSpPr>
      </xdr:nvSpPr>
      <xdr:spPr bwMode="auto">
        <a:xfrm>
          <a:off x="0" y="1095374"/>
          <a:ext cx="2009774" cy="1076326"/>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0</xdr:colOff>
      <xdr:row>7</xdr:row>
      <xdr:rowOff>629478</xdr:rowOff>
    </xdr:from>
    <xdr:ext cx="1933575" cy="542925"/>
    <xdr:sp macro="" textlink="" fLocksText="0">
      <xdr:nvSpPr>
        <xdr:cNvPr id="6" name="Text Box 8">
          <a:extLst>
            <a:ext uri="{FF2B5EF4-FFF2-40B4-BE49-F238E27FC236}">
              <a16:creationId xmlns:a16="http://schemas.microsoft.com/office/drawing/2014/main" id="{00000000-0008-0000-0000-000006000000}"/>
            </a:ext>
          </a:extLst>
        </xdr:cNvPr>
        <xdr:cNvSpPr txBox="1">
          <a:spLocks noChangeArrowheads="1"/>
        </xdr:cNvSpPr>
      </xdr:nvSpPr>
      <xdr:spPr bwMode="auto">
        <a:xfrm>
          <a:off x="0" y="4572000"/>
          <a:ext cx="1933575" cy="542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000" tIns="22680" rIns="0" bIns="0" anchor="t">
          <a:noAutofit/>
        </a:bodyPr>
        <a:lstStyle/>
        <a:p>
          <a:pPr algn="l" rtl="0">
            <a:defRPr sz="1000"/>
          </a:pPr>
          <a:r>
            <a:rPr lang="pl-PL" sz="1200" b="1" i="0" u="none" strike="noStrike" baseline="0">
              <a:solidFill>
                <a:srgbClr val="000000"/>
              </a:solidFill>
              <a:latin typeface="Arial"/>
              <a:cs typeface="Arial"/>
            </a:rPr>
            <a:t> Elementy w procesie</a:t>
          </a:r>
        </a:p>
        <a:p>
          <a:pPr algn="l" rtl="0">
            <a:defRPr sz="1000"/>
          </a:pPr>
          <a:r>
            <a:rPr lang="pl-PL" sz="1200" b="1" i="0" u="none" strike="noStrike" baseline="0">
              <a:solidFill>
                <a:srgbClr val="000000"/>
              </a:solidFill>
              <a:latin typeface="Arial"/>
              <a:cs typeface="Arial"/>
            </a:rPr>
            <a:t> Elemente des Prozesses</a:t>
          </a:r>
        </a:p>
      </xdr:txBody>
    </xdr:sp>
    <xdr:clientData/>
  </xdr:oneCellAnchor>
  <xdr:oneCellAnchor>
    <xdr:from>
      <xdr:col>0</xdr:col>
      <xdr:colOff>0</xdr:colOff>
      <xdr:row>14</xdr:row>
      <xdr:rowOff>1495424</xdr:rowOff>
    </xdr:from>
    <xdr:ext cx="1933575" cy="542925"/>
    <xdr:sp macro="" textlink="" fLocksText="0">
      <xdr:nvSpPr>
        <xdr:cNvPr id="8" name="Text Box 8">
          <a:extLst>
            <a:ext uri="{FF2B5EF4-FFF2-40B4-BE49-F238E27FC236}">
              <a16:creationId xmlns:a16="http://schemas.microsoft.com/office/drawing/2014/main" id="{00000000-0008-0000-0000-000008000000}"/>
            </a:ext>
          </a:extLst>
        </xdr:cNvPr>
        <xdr:cNvSpPr txBox="1">
          <a:spLocks noChangeArrowheads="1"/>
        </xdr:cNvSpPr>
      </xdr:nvSpPr>
      <xdr:spPr bwMode="auto">
        <a:xfrm>
          <a:off x="0" y="2066924"/>
          <a:ext cx="1933575" cy="542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000" tIns="22680" rIns="0" bIns="0" anchor="t">
          <a:noAutofit/>
        </a:bodyPr>
        <a:lstStyle/>
        <a:p>
          <a:pPr algn="l" rtl="0">
            <a:defRPr sz="1000"/>
          </a:pPr>
          <a:r>
            <a:rPr lang="pl-PL" sz="1200" b="1" i="0" u="none" strike="noStrike" baseline="0">
              <a:solidFill>
                <a:srgbClr val="000000"/>
              </a:solidFill>
              <a:latin typeface="Arial"/>
              <a:cs typeface="Arial"/>
            </a:rPr>
            <a:t> Elementy w procesie</a:t>
          </a:r>
        </a:p>
        <a:p>
          <a:pPr algn="l" rtl="0">
            <a:defRPr sz="1000"/>
          </a:pPr>
          <a:r>
            <a:rPr lang="pl-PL" sz="1200" b="1" i="0" u="none" strike="noStrike" baseline="0">
              <a:solidFill>
                <a:srgbClr val="000000"/>
              </a:solidFill>
              <a:latin typeface="Arial"/>
              <a:cs typeface="Arial"/>
            </a:rPr>
            <a:t> Elemente des Prozesses</a:t>
          </a:r>
        </a:p>
      </xdr:txBody>
    </xdr:sp>
    <xdr:clientData/>
  </xdr:oneCellAnchor>
  <xdr:twoCellAnchor>
    <xdr:from>
      <xdr:col>0</xdr:col>
      <xdr:colOff>0</xdr:colOff>
      <xdr:row>14</xdr:row>
      <xdr:rowOff>314324</xdr:rowOff>
    </xdr:from>
    <xdr:to>
      <xdr:col>3</xdr:col>
      <xdr:colOff>66674</xdr:colOff>
      <xdr:row>14</xdr:row>
      <xdr:rowOff>1390650</xdr:rowOff>
    </xdr:to>
    <xdr:sp macro="" textlink="">
      <xdr:nvSpPr>
        <xdr:cNvPr id="9" name="AutoShape 10">
          <a:extLst>
            <a:ext uri="{FF2B5EF4-FFF2-40B4-BE49-F238E27FC236}">
              <a16:creationId xmlns:a16="http://schemas.microsoft.com/office/drawing/2014/main" id="{00000000-0008-0000-0000-000009000000}"/>
            </a:ext>
          </a:extLst>
        </xdr:cNvPr>
        <xdr:cNvSpPr>
          <a:spLocks noChangeArrowheads="1"/>
        </xdr:cNvSpPr>
      </xdr:nvSpPr>
      <xdr:spPr bwMode="auto">
        <a:xfrm>
          <a:off x="0" y="885824"/>
          <a:ext cx="2009774" cy="1076326"/>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158612</xdr:colOff>
      <xdr:row>7</xdr:row>
      <xdr:rowOff>111485</xdr:rowOff>
    </xdr:from>
    <xdr:to>
      <xdr:col>2</xdr:col>
      <xdr:colOff>460015</xdr:colOff>
      <xdr:row>7</xdr:row>
      <xdr:rowOff>1590260</xdr:rowOff>
    </xdr:to>
    <xdr:sp macro="" textlink="">
      <xdr:nvSpPr>
        <xdr:cNvPr id="4" name="AutoShape 10">
          <a:extLst>
            <a:ext uri="{FF2B5EF4-FFF2-40B4-BE49-F238E27FC236}">
              <a16:creationId xmlns:a16="http://schemas.microsoft.com/office/drawing/2014/main" id="{00000000-0008-0000-0100-000004000000}"/>
            </a:ext>
          </a:extLst>
        </xdr:cNvPr>
        <xdr:cNvSpPr>
          <a:spLocks noChangeArrowheads="1"/>
        </xdr:cNvSpPr>
      </xdr:nvSpPr>
      <xdr:spPr bwMode="auto">
        <a:xfrm>
          <a:off x="158612" y="2322942"/>
          <a:ext cx="4136251" cy="14787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395991</xdr:colOff>
      <xdr:row>7</xdr:row>
      <xdr:rowOff>619456</xdr:rowOff>
    </xdr:from>
    <xdr:ext cx="1933575" cy="542925"/>
    <xdr:sp macro="" textlink="" fLocksText="0">
      <xdr:nvSpPr>
        <xdr:cNvPr id="3" name="Text Box 8">
          <a:extLst>
            <a:ext uri="{FF2B5EF4-FFF2-40B4-BE49-F238E27FC236}">
              <a16:creationId xmlns:a16="http://schemas.microsoft.com/office/drawing/2014/main" id="{00000000-0008-0000-0100-000003000000}"/>
            </a:ext>
          </a:extLst>
        </xdr:cNvPr>
        <xdr:cNvSpPr txBox="1">
          <a:spLocks noChangeArrowheads="1"/>
        </xdr:cNvSpPr>
      </xdr:nvSpPr>
      <xdr:spPr bwMode="auto">
        <a:xfrm>
          <a:off x="395991" y="2830913"/>
          <a:ext cx="1933575" cy="542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000" tIns="22680" rIns="0" bIns="0" anchor="t">
          <a:noAutofit/>
        </a:bodyPr>
        <a:lstStyle/>
        <a:p>
          <a:pPr algn="l" rtl="0">
            <a:defRPr sz="1000"/>
          </a:pPr>
          <a:r>
            <a:rPr lang="pl-PL" sz="1200" b="1" i="0" u="none" strike="noStrike" baseline="0">
              <a:solidFill>
                <a:srgbClr val="000000"/>
              </a:solidFill>
              <a:latin typeface="Arial"/>
              <a:cs typeface="Arial"/>
            </a:rPr>
            <a:t> Elementy w procesie - KOMPETENCJE</a:t>
          </a:r>
        </a:p>
        <a:p>
          <a:pPr algn="l" rtl="0">
            <a:defRPr sz="1000"/>
          </a:pPr>
          <a:r>
            <a:rPr lang="pl-PL" sz="1200" b="1" i="0" u="none" strike="noStrike" baseline="0">
              <a:solidFill>
                <a:srgbClr val="000000"/>
              </a:solidFill>
              <a:latin typeface="Arial"/>
              <a:cs typeface="Arial"/>
            </a:rPr>
            <a:t> Elemente des Prozesses - KOMPETENZEN</a:t>
          </a:r>
        </a:p>
      </xdr:txBody>
    </xdr:sp>
    <xdr:clientData/>
  </xdr:oneCellAnchor>
  <xdr:twoCellAnchor>
    <xdr:from>
      <xdr:col>38</xdr:col>
      <xdr:colOff>104775</xdr:colOff>
      <xdr:row>2</xdr:row>
      <xdr:rowOff>9525</xdr:rowOff>
    </xdr:from>
    <xdr:to>
      <xdr:col>38</xdr:col>
      <xdr:colOff>228600</xdr:colOff>
      <xdr:row>2</xdr:row>
      <xdr:rowOff>114300</xdr:rowOff>
    </xdr:to>
    <xdr:sp macro="" textlink="">
      <xdr:nvSpPr>
        <xdr:cNvPr id="6" name="Rectangle 16">
          <a:extLst>
            <a:ext uri="{FF2B5EF4-FFF2-40B4-BE49-F238E27FC236}">
              <a16:creationId xmlns:a16="http://schemas.microsoft.com/office/drawing/2014/main" id="{00000000-0008-0000-0100-000006000000}"/>
            </a:ext>
          </a:extLst>
        </xdr:cNvPr>
        <xdr:cNvSpPr>
          <a:spLocks noChangeArrowheads="1"/>
        </xdr:cNvSpPr>
      </xdr:nvSpPr>
      <xdr:spPr bwMode="auto">
        <a:xfrm>
          <a:off x="21923375" y="1042458"/>
          <a:ext cx="123825" cy="104775"/>
        </a:xfrm>
        <a:prstGeom prst="rect">
          <a:avLst/>
        </a:prstGeom>
        <a:solidFill>
          <a:schemeClr val="accent6">
            <a:lumMod val="60000"/>
            <a:lumOff val="40000"/>
          </a:schemeClr>
        </a:solidFill>
        <a:ln w="9360" cap="sq">
          <a:solidFill>
            <a:srgbClr val="000000"/>
          </a:solidFill>
          <a:miter lim="800000"/>
          <a:headEnd/>
          <a:tailEnd/>
        </a:ln>
        <a:effectLst/>
      </xdr:spPr>
    </xdr:sp>
    <xdr:clientData/>
  </xdr:twoCellAnchor>
  <xdr:twoCellAnchor>
    <xdr:from>
      <xdr:col>0</xdr:col>
      <xdr:colOff>257175</xdr:colOff>
      <xdr:row>0</xdr:row>
      <xdr:rowOff>85724</xdr:rowOff>
    </xdr:from>
    <xdr:to>
      <xdr:col>1</xdr:col>
      <xdr:colOff>988002</xdr:colOff>
      <xdr:row>0</xdr:row>
      <xdr:rowOff>504824</xdr:rowOff>
    </xdr:to>
    <xdr:pic>
      <xdr:nvPicPr>
        <xdr:cNvPr id="7" name="Picture 50">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85724"/>
          <a:ext cx="1530927"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32</xdr:col>
      <xdr:colOff>28575</xdr:colOff>
      <xdr:row>2</xdr:row>
      <xdr:rowOff>9525</xdr:rowOff>
    </xdr:from>
    <xdr:to>
      <xdr:col>32</xdr:col>
      <xdr:colOff>152400</xdr:colOff>
      <xdr:row>2</xdr:row>
      <xdr:rowOff>114300</xdr:rowOff>
    </xdr:to>
    <xdr:sp macro="" textlink="">
      <xdr:nvSpPr>
        <xdr:cNvPr id="8" name="Rectangle 15">
          <a:extLst>
            <a:ext uri="{FF2B5EF4-FFF2-40B4-BE49-F238E27FC236}">
              <a16:creationId xmlns:a16="http://schemas.microsoft.com/office/drawing/2014/main" id="{00000000-0008-0000-0100-000008000000}"/>
            </a:ext>
          </a:extLst>
        </xdr:cNvPr>
        <xdr:cNvSpPr>
          <a:spLocks noChangeArrowheads="1"/>
        </xdr:cNvSpPr>
      </xdr:nvSpPr>
      <xdr:spPr bwMode="auto">
        <a:xfrm>
          <a:off x="9258300" y="1038225"/>
          <a:ext cx="123825" cy="104775"/>
        </a:xfrm>
        <a:prstGeom prst="rect">
          <a:avLst/>
        </a:prstGeom>
        <a:solidFill>
          <a:schemeClr val="accent2">
            <a:lumMod val="60000"/>
            <a:lumOff val="40000"/>
          </a:schemeClr>
        </a:solidFill>
        <a:ln w="9360" cap="sq">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37</xdr:col>
      <xdr:colOff>104775</xdr:colOff>
      <xdr:row>2</xdr:row>
      <xdr:rowOff>9525</xdr:rowOff>
    </xdr:from>
    <xdr:to>
      <xdr:col>37</xdr:col>
      <xdr:colOff>228600</xdr:colOff>
      <xdr:row>2</xdr:row>
      <xdr:rowOff>114300</xdr:rowOff>
    </xdr:to>
    <xdr:sp macro="" textlink="">
      <xdr:nvSpPr>
        <xdr:cNvPr id="5" name="Rectangle 15">
          <a:extLst>
            <a:ext uri="{FF2B5EF4-FFF2-40B4-BE49-F238E27FC236}">
              <a16:creationId xmlns:a16="http://schemas.microsoft.com/office/drawing/2014/main" id="{00000000-0008-0000-0200-000005000000}"/>
            </a:ext>
          </a:extLst>
        </xdr:cNvPr>
        <xdr:cNvSpPr>
          <a:spLocks noChangeArrowheads="1"/>
        </xdr:cNvSpPr>
      </xdr:nvSpPr>
      <xdr:spPr bwMode="auto">
        <a:xfrm>
          <a:off x="18319888" y="870916"/>
          <a:ext cx="123825" cy="104775"/>
        </a:xfrm>
        <a:prstGeom prst="rect">
          <a:avLst/>
        </a:prstGeom>
        <a:solidFill>
          <a:schemeClr val="accent4">
            <a:lumMod val="60000"/>
            <a:lumOff val="40000"/>
          </a:schemeClr>
        </a:solidFill>
        <a:ln w="9360" cap="sq">
          <a:solidFill>
            <a:srgbClr val="000000"/>
          </a:solidFill>
          <a:miter lim="800000"/>
          <a:headEnd/>
          <a:tailEnd/>
        </a:ln>
        <a:effectLst/>
      </xdr:spPr>
    </xdr:sp>
    <xdr:clientData/>
  </xdr:twoCellAnchor>
  <xdr:twoCellAnchor>
    <xdr:from>
      <xdr:col>41</xdr:col>
      <xdr:colOff>104775</xdr:colOff>
      <xdr:row>2</xdr:row>
      <xdr:rowOff>9525</xdr:rowOff>
    </xdr:from>
    <xdr:to>
      <xdr:col>41</xdr:col>
      <xdr:colOff>228600</xdr:colOff>
      <xdr:row>2</xdr:row>
      <xdr:rowOff>114300</xdr:rowOff>
    </xdr:to>
    <xdr:sp macro="" textlink="">
      <xdr:nvSpPr>
        <xdr:cNvPr id="6" name="Rectangle 16">
          <a:extLst>
            <a:ext uri="{FF2B5EF4-FFF2-40B4-BE49-F238E27FC236}">
              <a16:creationId xmlns:a16="http://schemas.microsoft.com/office/drawing/2014/main" id="{00000000-0008-0000-0200-000006000000}"/>
            </a:ext>
          </a:extLst>
        </xdr:cNvPr>
        <xdr:cNvSpPr>
          <a:spLocks noChangeArrowheads="1"/>
        </xdr:cNvSpPr>
      </xdr:nvSpPr>
      <xdr:spPr bwMode="auto">
        <a:xfrm>
          <a:off x="20049297" y="870916"/>
          <a:ext cx="123825" cy="104775"/>
        </a:xfrm>
        <a:prstGeom prst="rect">
          <a:avLst/>
        </a:prstGeom>
        <a:solidFill>
          <a:schemeClr val="accent6">
            <a:lumMod val="60000"/>
            <a:lumOff val="40000"/>
          </a:schemeClr>
        </a:solidFill>
        <a:ln w="9360" cap="sq">
          <a:solidFill>
            <a:srgbClr val="000000"/>
          </a:solidFill>
          <a:miter lim="800000"/>
          <a:headEnd/>
          <a:tailEnd/>
        </a:ln>
        <a:effectLst/>
      </xdr:spPr>
    </xdr:sp>
    <xdr:clientData/>
  </xdr:twoCellAnchor>
  <xdr:twoCellAnchor>
    <xdr:from>
      <xdr:col>0</xdr:col>
      <xdr:colOff>257175</xdr:colOff>
      <xdr:row>0</xdr:row>
      <xdr:rowOff>85724</xdr:rowOff>
    </xdr:from>
    <xdr:to>
      <xdr:col>1</xdr:col>
      <xdr:colOff>988002</xdr:colOff>
      <xdr:row>0</xdr:row>
      <xdr:rowOff>504824</xdr:rowOff>
    </xdr:to>
    <xdr:pic>
      <xdr:nvPicPr>
        <xdr:cNvPr id="7" name="Picture 50">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85724"/>
          <a:ext cx="2264352"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35</xdr:col>
      <xdr:colOff>28575</xdr:colOff>
      <xdr:row>2</xdr:row>
      <xdr:rowOff>9525</xdr:rowOff>
    </xdr:from>
    <xdr:to>
      <xdr:col>35</xdr:col>
      <xdr:colOff>152400</xdr:colOff>
      <xdr:row>2</xdr:row>
      <xdr:rowOff>114300</xdr:rowOff>
    </xdr:to>
    <xdr:sp macro="" textlink="">
      <xdr:nvSpPr>
        <xdr:cNvPr id="8" name="Rectangle 15">
          <a:extLst>
            <a:ext uri="{FF2B5EF4-FFF2-40B4-BE49-F238E27FC236}">
              <a16:creationId xmlns:a16="http://schemas.microsoft.com/office/drawing/2014/main" id="{00000000-0008-0000-0200-000008000000}"/>
            </a:ext>
          </a:extLst>
        </xdr:cNvPr>
        <xdr:cNvSpPr>
          <a:spLocks noChangeArrowheads="1"/>
        </xdr:cNvSpPr>
      </xdr:nvSpPr>
      <xdr:spPr bwMode="auto">
        <a:xfrm>
          <a:off x="12839700" y="1038225"/>
          <a:ext cx="123825" cy="104775"/>
        </a:xfrm>
        <a:prstGeom prst="rect">
          <a:avLst/>
        </a:prstGeom>
        <a:solidFill>
          <a:schemeClr val="accent2">
            <a:lumMod val="60000"/>
            <a:lumOff val="40000"/>
          </a:schemeClr>
        </a:solidFill>
        <a:ln w="9360" cap="sq">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xdr:from>
          <xdr:col>0</xdr:col>
          <xdr:colOff>144780</xdr:colOff>
          <xdr:row>7</xdr:row>
          <xdr:rowOff>182880</xdr:rowOff>
        </xdr:from>
        <xdr:to>
          <xdr:col>1</xdr:col>
          <xdr:colOff>1356360</xdr:colOff>
          <xdr:row>7</xdr:row>
          <xdr:rowOff>518160</xdr:rowOff>
        </xdr:to>
        <xdr:sp macro="" textlink="">
          <xdr:nvSpPr>
            <xdr:cNvPr id="3084" name="Button 12" hidden="1">
              <a:extLst>
                <a:ext uri="{63B3BB69-23CF-44E3-9099-C40C66FF867C}">
                  <a14:compatExt spid="_x0000_s3084"/>
                </a:ext>
                <a:ext uri="{FF2B5EF4-FFF2-40B4-BE49-F238E27FC236}">
                  <a16:creationId xmlns:a16="http://schemas.microsoft.com/office/drawing/2014/main" id="{00000000-0008-0000-0300-00000C0C00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pl-PL" sz="1600" b="1" i="1" u="none" strike="noStrike" baseline="0">
                  <a:solidFill>
                    <a:srgbClr val="000000"/>
                  </a:solidFill>
                  <a:latin typeface="Calibri"/>
                  <a:ea typeface="Calibri"/>
                  <a:cs typeface="Calibri"/>
                </a:rPr>
                <a:t>Please Click Here</a:t>
              </a:r>
              <a:endParaRPr lang="pl-PL" sz="1100" b="1" i="1" u="none" strike="noStrike" baseline="0">
                <a:solidFill>
                  <a:srgbClr val="000000"/>
                </a:solidFill>
                <a:latin typeface="Calibri"/>
                <a:ea typeface="Calibri"/>
                <a:cs typeface="Calibri"/>
              </a:endParaRPr>
            </a:p>
            <a:p>
              <a:pPr algn="ctr" rtl="0">
                <a:defRPr sz="1000"/>
              </a:pPr>
              <a:r>
                <a:rPr lang="pl-PL" sz="1100" b="1" i="1" u="none" strike="noStrike" baseline="0">
                  <a:solidFill>
                    <a:srgbClr val="000000"/>
                  </a:solidFill>
                  <a:latin typeface="Calibri"/>
                  <a:ea typeface="Calibri"/>
                  <a:cs typeface="Calibri"/>
                </a:rPr>
                <a:t>If Both "Value" and "Diff" not Visible on Filtering.</a:t>
              </a:r>
            </a:p>
          </xdr:txBody>
        </xdr:sp>
        <xdr:clientData fPrintsWithSheet="0"/>
      </xdr:twoCellAnchor>
    </mc:Choice>
    <mc:Fallback/>
  </mc:AlternateContent>
  <xdr:twoCellAnchor>
    <xdr:from>
      <xdr:col>1</xdr:col>
      <xdr:colOff>1109943</xdr:colOff>
      <xdr:row>561</xdr:row>
      <xdr:rowOff>0</xdr:rowOff>
    </xdr:from>
    <xdr:to>
      <xdr:col>1</xdr:col>
      <xdr:colOff>1405218</xdr:colOff>
      <xdr:row>561</xdr:row>
      <xdr:rowOff>0</xdr:rowOff>
    </xdr:to>
    <xdr:sp macro="" textlink="">
      <xdr:nvSpPr>
        <xdr:cNvPr id="45" name="AutoShape 10">
          <a:extLst>
            <a:ext uri="{FF2B5EF4-FFF2-40B4-BE49-F238E27FC236}">
              <a16:creationId xmlns:a16="http://schemas.microsoft.com/office/drawing/2014/main" id="{00000000-0008-0000-0200-00002D000000}"/>
            </a:ext>
          </a:extLst>
        </xdr:cNvPr>
        <xdr:cNvSpPr>
          <a:spLocks noChangeArrowheads="1"/>
        </xdr:cNvSpPr>
      </xdr:nvSpPr>
      <xdr:spPr bwMode="auto">
        <a:xfrm rot="5400000">
          <a:off x="2792787" y="526480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576</xdr:row>
      <xdr:rowOff>1880346</xdr:rowOff>
    </xdr:from>
    <xdr:to>
      <xdr:col>1</xdr:col>
      <xdr:colOff>1405218</xdr:colOff>
      <xdr:row>576</xdr:row>
      <xdr:rowOff>2442321</xdr:rowOff>
    </xdr:to>
    <xdr:sp macro="" textlink="">
      <xdr:nvSpPr>
        <xdr:cNvPr id="46" name="AutoShape 10">
          <a:extLst>
            <a:ext uri="{FF2B5EF4-FFF2-40B4-BE49-F238E27FC236}">
              <a16:creationId xmlns:a16="http://schemas.microsoft.com/office/drawing/2014/main" id="{00000000-0008-0000-0200-00002E000000}"/>
            </a:ext>
          </a:extLst>
        </xdr:cNvPr>
        <xdr:cNvSpPr>
          <a:spLocks noChangeArrowheads="1"/>
        </xdr:cNvSpPr>
      </xdr:nvSpPr>
      <xdr:spPr bwMode="auto">
        <a:xfrm rot="5400000">
          <a:off x="2792787" y="526480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577</xdr:row>
      <xdr:rowOff>0</xdr:rowOff>
    </xdr:from>
    <xdr:to>
      <xdr:col>1</xdr:col>
      <xdr:colOff>1405218</xdr:colOff>
      <xdr:row>577</xdr:row>
      <xdr:rowOff>0</xdr:rowOff>
    </xdr:to>
    <xdr:sp macro="" textlink="">
      <xdr:nvSpPr>
        <xdr:cNvPr id="47" name="AutoShape 10">
          <a:extLst>
            <a:ext uri="{FF2B5EF4-FFF2-40B4-BE49-F238E27FC236}">
              <a16:creationId xmlns:a16="http://schemas.microsoft.com/office/drawing/2014/main" id="{00000000-0008-0000-0200-00002F000000}"/>
            </a:ext>
          </a:extLst>
        </xdr:cNvPr>
        <xdr:cNvSpPr>
          <a:spLocks noChangeArrowheads="1"/>
        </xdr:cNvSpPr>
      </xdr:nvSpPr>
      <xdr:spPr bwMode="auto">
        <a:xfrm rot="5400000">
          <a:off x="2792787" y="526480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605</xdr:row>
      <xdr:rowOff>0</xdr:rowOff>
    </xdr:from>
    <xdr:to>
      <xdr:col>1</xdr:col>
      <xdr:colOff>1405218</xdr:colOff>
      <xdr:row>605</xdr:row>
      <xdr:rowOff>0</xdr:rowOff>
    </xdr:to>
    <xdr:sp macro="" textlink="">
      <xdr:nvSpPr>
        <xdr:cNvPr id="51" name="AutoShape 10">
          <a:extLst>
            <a:ext uri="{FF2B5EF4-FFF2-40B4-BE49-F238E27FC236}">
              <a16:creationId xmlns:a16="http://schemas.microsoft.com/office/drawing/2014/main" id="{00000000-0008-0000-0200-000033000000}"/>
            </a:ext>
          </a:extLst>
        </xdr:cNvPr>
        <xdr:cNvSpPr>
          <a:spLocks noChangeArrowheads="1"/>
        </xdr:cNvSpPr>
      </xdr:nvSpPr>
      <xdr:spPr bwMode="auto">
        <a:xfrm rot="5400000">
          <a:off x="2792787" y="526480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577</xdr:row>
      <xdr:rowOff>0</xdr:rowOff>
    </xdr:from>
    <xdr:to>
      <xdr:col>1</xdr:col>
      <xdr:colOff>1405218</xdr:colOff>
      <xdr:row>577</xdr:row>
      <xdr:rowOff>0</xdr:rowOff>
    </xdr:to>
    <xdr:sp macro="" textlink="">
      <xdr:nvSpPr>
        <xdr:cNvPr id="56" name="AutoShape 10">
          <a:extLst>
            <a:ext uri="{FF2B5EF4-FFF2-40B4-BE49-F238E27FC236}">
              <a16:creationId xmlns:a16="http://schemas.microsoft.com/office/drawing/2014/main" id="{00000000-0008-0000-0200-000038000000}"/>
            </a:ext>
          </a:extLst>
        </xdr:cNvPr>
        <xdr:cNvSpPr>
          <a:spLocks noChangeArrowheads="1"/>
        </xdr:cNvSpPr>
      </xdr:nvSpPr>
      <xdr:spPr bwMode="auto">
        <a:xfrm rot="5400000">
          <a:off x="2792787" y="526480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580</xdr:row>
      <xdr:rowOff>1880346</xdr:rowOff>
    </xdr:from>
    <xdr:to>
      <xdr:col>1</xdr:col>
      <xdr:colOff>1405218</xdr:colOff>
      <xdr:row>580</xdr:row>
      <xdr:rowOff>2442321</xdr:rowOff>
    </xdr:to>
    <xdr:sp macro="" textlink="">
      <xdr:nvSpPr>
        <xdr:cNvPr id="57" name="AutoShape 10">
          <a:extLst>
            <a:ext uri="{FF2B5EF4-FFF2-40B4-BE49-F238E27FC236}">
              <a16:creationId xmlns:a16="http://schemas.microsoft.com/office/drawing/2014/main" id="{00000000-0008-0000-0200-000039000000}"/>
            </a:ext>
          </a:extLst>
        </xdr:cNvPr>
        <xdr:cNvSpPr>
          <a:spLocks noChangeArrowheads="1"/>
        </xdr:cNvSpPr>
      </xdr:nvSpPr>
      <xdr:spPr bwMode="auto">
        <a:xfrm rot="5400000">
          <a:off x="2792787" y="526480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602</xdr:row>
      <xdr:rowOff>1880346</xdr:rowOff>
    </xdr:from>
    <xdr:to>
      <xdr:col>1</xdr:col>
      <xdr:colOff>1405218</xdr:colOff>
      <xdr:row>602</xdr:row>
      <xdr:rowOff>2442321</xdr:rowOff>
    </xdr:to>
    <xdr:sp macro="" textlink="">
      <xdr:nvSpPr>
        <xdr:cNvPr id="59" name="AutoShape 10">
          <a:extLst>
            <a:ext uri="{FF2B5EF4-FFF2-40B4-BE49-F238E27FC236}">
              <a16:creationId xmlns:a16="http://schemas.microsoft.com/office/drawing/2014/main" id="{00000000-0008-0000-0200-00003B000000}"/>
            </a:ext>
          </a:extLst>
        </xdr:cNvPr>
        <xdr:cNvSpPr>
          <a:spLocks noChangeArrowheads="1"/>
        </xdr:cNvSpPr>
      </xdr:nvSpPr>
      <xdr:spPr bwMode="auto">
        <a:xfrm rot="5400000">
          <a:off x="2792787" y="526480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604</xdr:row>
      <xdr:rowOff>1880346</xdr:rowOff>
    </xdr:from>
    <xdr:to>
      <xdr:col>1</xdr:col>
      <xdr:colOff>1405218</xdr:colOff>
      <xdr:row>604</xdr:row>
      <xdr:rowOff>2442321</xdr:rowOff>
    </xdr:to>
    <xdr:sp macro="" textlink="">
      <xdr:nvSpPr>
        <xdr:cNvPr id="60" name="AutoShape 10">
          <a:extLst>
            <a:ext uri="{FF2B5EF4-FFF2-40B4-BE49-F238E27FC236}">
              <a16:creationId xmlns:a16="http://schemas.microsoft.com/office/drawing/2014/main" id="{00000000-0008-0000-0200-00003C000000}"/>
            </a:ext>
          </a:extLst>
        </xdr:cNvPr>
        <xdr:cNvSpPr>
          <a:spLocks noChangeArrowheads="1"/>
        </xdr:cNvSpPr>
      </xdr:nvSpPr>
      <xdr:spPr bwMode="auto">
        <a:xfrm rot="5400000">
          <a:off x="2792787" y="526480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580</xdr:row>
      <xdr:rowOff>1880346</xdr:rowOff>
    </xdr:from>
    <xdr:to>
      <xdr:col>1</xdr:col>
      <xdr:colOff>1405218</xdr:colOff>
      <xdr:row>580</xdr:row>
      <xdr:rowOff>2442321</xdr:rowOff>
    </xdr:to>
    <xdr:sp macro="" textlink="">
      <xdr:nvSpPr>
        <xdr:cNvPr id="2" name="AutoShape 10">
          <a:extLst>
            <a:ext uri="{FF2B5EF4-FFF2-40B4-BE49-F238E27FC236}">
              <a16:creationId xmlns:a16="http://schemas.microsoft.com/office/drawing/2014/main" id="{D7B1383C-2CA3-4D1B-B2DD-6FB087B54DE1}"/>
            </a:ext>
          </a:extLst>
        </xdr:cNvPr>
        <xdr:cNvSpPr>
          <a:spLocks noChangeArrowheads="1"/>
        </xdr:cNvSpPr>
      </xdr:nvSpPr>
      <xdr:spPr bwMode="auto">
        <a:xfrm rot="5400000">
          <a:off x="2791106" y="2113112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581</xdr:row>
      <xdr:rowOff>0</xdr:rowOff>
    </xdr:from>
    <xdr:to>
      <xdr:col>1</xdr:col>
      <xdr:colOff>1405218</xdr:colOff>
      <xdr:row>581</xdr:row>
      <xdr:rowOff>0</xdr:rowOff>
    </xdr:to>
    <xdr:sp macro="" textlink="">
      <xdr:nvSpPr>
        <xdr:cNvPr id="3" name="AutoShape 10">
          <a:extLst>
            <a:ext uri="{FF2B5EF4-FFF2-40B4-BE49-F238E27FC236}">
              <a16:creationId xmlns:a16="http://schemas.microsoft.com/office/drawing/2014/main" id="{8B9ADC08-15BA-47A8-8984-F1CC0C22EB8E}"/>
            </a:ext>
          </a:extLst>
        </xdr:cNvPr>
        <xdr:cNvSpPr>
          <a:spLocks noChangeArrowheads="1"/>
        </xdr:cNvSpPr>
      </xdr:nvSpPr>
      <xdr:spPr bwMode="auto">
        <a:xfrm rot="5400000">
          <a:off x="2791106" y="2113073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581</xdr:row>
      <xdr:rowOff>0</xdr:rowOff>
    </xdr:from>
    <xdr:to>
      <xdr:col>1</xdr:col>
      <xdr:colOff>1405218</xdr:colOff>
      <xdr:row>581</xdr:row>
      <xdr:rowOff>0</xdr:rowOff>
    </xdr:to>
    <xdr:sp macro="" textlink="">
      <xdr:nvSpPr>
        <xdr:cNvPr id="4" name="AutoShape 10">
          <a:extLst>
            <a:ext uri="{FF2B5EF4-FFF2-40B4-BE49-F238E27FC236}">
              <a16:creationId xmlns:a16="http://schemas.microsoft.com/office/drawing/2014/main" id="{4B4A7D93-BAE0-4500-A8FD-217921E0341A}"/>
            </a:ext>
          </a:extLst>
        </xdr:cNvPr>
        <xdr:cNvSpPr>
          <a:spLocks noChangeArrowheads="1"/>
        </xdr:cNvSpPr>
      </xdr:nvSpPr>
      <xdr:spPr bwMode="auto">
        <a:xfrm rot="5400000">
          <a:off x="2791106" y="2113073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584</xdr:row>
      <xdr:rowOff>1880346</xdr:rowOff>
    </xdr:from>
    <xdr:to>
      <xdr:col>1</xdr:col>
      <xdr:colOff>1405218</xdr:colOff>
      <xdr:row>584</xdr:row>
      <xdr:rowOff>2442321</xdr:rowOff>
    </xdr:to>
    <xdr:sp macro="" textlink="">
      <xdr:nvSpPr>
        <xdr:cNvPr id="9" name="AutoShape 10">
          <a:extLst>
            <a:ext uri="{FF2B5EF4-FFF2-40B4-BE49-F238E27FC236}">
              <a16:creationId xmlns:a16="http://schemas.microsoft.com/office/drawing/2014/main" id="{C3303263-41B8-4F0F-9E01-9CF42A63F63D}"/>
            </a:ext>
          </a:extLst>
        </xdr:cNvPr>
        <xdr:cNvSpPr>
          <a:spLocks noChangeArrowheads="1"/>
        </xdr:cNvSpPr>
      </xdr:nvSpPr>
      <xdr:spPr bwMode="auto">
        <a:xfrm rot="5400000">
          <a:off x="2791106" y="2113112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585</xdr:row>
      <xdr:rowOff>0</xdr:rowOff>
    </xdr:from>
    <xdr:to>
      <xdr:col>1</xdr:col>
      <xdr:colOff>1405218</xdr:colOff>
      <xdr:row>585</xdr:row>
      <xdr:rowOff>0</xdr:rowOff>
    </xdr:to>
    <xdr:sp macro="" textlink="">
      <xdr:nvSpPr>
        <xdr:cNvPr id="10" name="AutoShape 10">
          <a:extLst>
            <a:ext uri="{FF2B5EF4-FFF2-40B4-BE49-F238E27FC236}">
              <a16:creationId xmlns:a16="http://schemas.microsoft.com/office/drawing/2014/main" id="{E3E6ACB0-F392-4C76-89D6-DB520C18CDCB}"/>
            </a:ext>
          </a:extLst>
        </xdr:cNvPr>
        <xdr:cNvSpPr>
          <a:spLocks noChangeArrowheads="1"/>
        </xdr:cNvSpPr>
      </xdr:nvSpPr>
      <xdr:spPr bwMode="auto">
        <a:xfrm rot="5400000">
          <a:off x="2791106" y="2113073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585</xdr:row>
      <xdr:rowOff>0</xdr:rowOff>
    </xdr:from>
    <xdr:to>
      <xdr:col>1</xdr:col>
      <xdr:colOff>1405218</xdr:colOff>
      <xdr:row>585</xdr:row>
      <xdr:rowOff>0</xdr:rowOff>
    </xdr:to>
    <xdr:sp macro="" textlink="">
      <xdr:nvSpPr>
        <xdr:cNvPr id="11" name="AutoShape 10">
          <a:extLst>
            <a:ext uri="{FF2B5EF4-FFF2-40B4-BE49-F238E27FC236}">
              <a16:creationId xmlns:a16="http://schemas.microsoft.com/office/drawing/2014/main" id="{14B31BF1-BF66-4BE0-BFC9-40200F341B43}"/>
            </a:ext>
          </a:extLst>
        </xdr:cNvPr>
        <xdr:cNvSpPr>
          <a:spLocks noChangeArrowheads="1"/>
        </xdr:cNvSpPr>
      </xdr:nvSpPr>
      <xdr:spPr bwMode="auto">
        <a:xfrm rot="5400000">
          <a:off x="2791106" y="2113073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586</xdr:row>
      <xdr:rowOff>1880346</xdr:rowOff>
    </xdr:from>
    <xdr:to>
      <xdr:col>1</xdr:col>
      <xdr:colOff>1405218</xdr:colOff>
      <xdr:row>586</xdr:row>
      <xdr:rowOff>2442321</xdr:rowOff>
    </xdr:to>
    <xdr:sp macro="" textlink="">
      <xdr:nvSpPr>
        <xdr:cNvPr id="12" name="AutoShape 10">
          <a:extLst>
            <a:ext uri="{FF2B5EF4-FFF2-40B4-BE49-F238E27FC236}">
              <a16:creationId xmlns:a16="http://schemas.microsoft.com/office/drawing/2014/main" id="{A2969B4F-86D3-4DB8-B3D2-8191918A8220}"/>
            </a:ext>
          </a:extLst>
        </xdr:cNvPr>
        <xdr:cNvSpPr>
          <a:spLocks noChangeArrowheads="1"/>
        </xdr:cNvSpPr>
      </xdr:nvSpPr>
      <xdr:spPr bwMode="auto">
        <a:xfrm rot="5400000">
          <a:off x="2791106" y="2141306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587</xdr:row>
      <xdr:rowOff>0</xdr:rowOff>
    </xdr:from>
    <xdr:to>
      <xdr:col>1</xdr:col>
      <xdr:colOff>1405218</xdr:colOff>
      <xdr:row>587</xdr:row>
      <xdr:rowOff>0</xdr:rowOff>
    </xdr:to>
    <xdr:sp macro="" textlink="">
      <xdr:nvSpPr>
        <xdr:cNvPr id="13" name="AutoShape 10">
          <a:extLst>
            <a:ext uri="{FF2B5EF4-FFF2-40B4-BE49-F238E27FC236}">
              <a16:creationId xmlns:a16="http://schemas.microsoft.com/office/drawing/2014/main" id="{AA2A392F-FA46-4E15-9D5F-F9755B004B65}"/>
            </a:ext>
          </a:extLst>
        </xdr:cNvPr>
        <xdr:cNvSpPr>
          <a:spLocks noChangeArrowheads="1"/>
        </xdr:cNvSpPr>
      </xdr:nvSpPr>
      <xdr:spPr bwMode="auto">
        <a:xfrm rot="5400000">
          <a:off x="2791106" y="2141267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587</xdr:row>
      <xdr:rowOff>0</xdr:rowOff>
    </xdr:from>
    <xdr:to>
      <xdr:col>1</xdr:col>
      <xdr:colOff>1405218</xdr:colOff>
      <xdr:row>587</xdr:row>
      <xdr:rowOff>0</xdr:rowOff>
    </xdr:to>
    <xdr:sp macro="" textlink="">
      <xdr:nvSpPr>
        <xdr:cNvPr id="14" name="AutoShape 10">
          <a:extLst>
            <a:ext uri="{FF2B5EF4-FFF2-40B4-BE49-F238E27FC236}">
              <a16:creationId xmlns:a16="http://schemas.microsoft.com/office/drawing/2014/main" id="{0926A15B-A3F0-4ACF-8D61-40A415CE171B}"/>
            </a:ext>
          </a:extLst>
        </xdr:cNvPr>
        <xdr:cNvSpPr>
          <a:spLocks noChangeArrowheads="1"/>
        </xdr:cNvSpPr>
      </xdr:nvSpPr>
      <xdr:spPr bwMode="auto">
        <a:xfrm rot="5400000">
          <a:off x="2791106" y="2141267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588</xdr:row>
      <xdr:rowOff>1880346</xdr:rowOff>
    </xdr:from>
    <xdr:to>
      <xdr:col>1</xdr:col>
      <xdr:colOff>1405218</xdr:colOff>
      <xdr:row>588</xdr:row>
      <xdr:rowOff>2442321</xdr:rowOff>
    </xdr:to>
    <xdr:sp macro="" textlink="">
      <xdr:nvSpPr>
        <xdr:cNvPr id="15" name="AutoShape 10">
          <a:extLst>
            <a:ext uri="{FF2B5EF4-FFF2-40B4-BE49-F238E27FC236}">
              <a16:creationId xmlns:a16="http://schemas.microsoft.com/office/drawing/2014/main" id="{6CAF18D4-5F77-4169-8DA4-523F6620D668}"/>
            </a:ext>
          </a:extLst>
        </xdr:cNvPr>
        <xdr:cNvSpPr>
          <a:spLocks noChangeArrowheads="1"/>
        </xdr:cNvSpPr>
      </xdr:nvSpPr>
      <xdr:spPr bwMode="auto">
        <a:xfrm rot="5400000">
          <a:off x="2791106" y="2141306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589</xdr:row>
      <xdr:rowOff>0</xdr:rowOff>
    </xdr:from>
    <xdr:to>
      <xdr:col>1</xdr:col>
      <xdr:colOff>1405218</xdr:colOff>
      <xdr:row>589</xdr:row>
      <xdr:rowOff>0</xdr:rowOff>
    </xdr:to>
    <xdr:sp macro="" textlink="">
      <xdr:nvSpPr>
        <xdr:cNvPr id="16" name="AutoShape 10">
          <a:extLst>
            <a:ext uri="{FF2B5EF4-FFF2-40B4-BE49-F238E27FC236}">
              <a16:creationId xmlns:a16="http://schemas.microsoft.com/office/drawing/2014/main" id="{4375DABE-91F7-4ED5-A5CE-C9C32C82D867}"/>
            </a:ext>
          </a:extLst>
        </xdr:cNvPr>
        <xdr:cNvSpPr>
          <a:spLocks noChangeArrowheads="1"/>
        </xdr:cNvSpPr>
      </xdr:nvSpPr>
      <xdr:spPr bwMode="auto">
        <a:xfrm rot="5400000">
          <a:off x="2791106" y="2141267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589</xdr:row>
      <xdr:rowOff>0</xdr:rowOff>
    </xdr:from>
    <xdr:to>
      <xdr:col>1</xdr:col>
      <xdr:colOff>1405218</xdr:colOff>
      <xdr:row>589</xdr:row>
      <xdr:rowOff>0</xdr:rowOff>
    </xdr:to>
    <xdr:sp macro="" textlink="">
      <xdr:nvSpPr>
        <xdr:cNvPr id="17" name="AutoShape 10">
          <a:extLst>
            <a:ext uri="{FF2B5EF4-FFF2-40B4-BE49-F238E27FC236}">
              <a16:creationId xmlns:a16="http://schemas.microsoft.com/office/drawing/2014/main" id="{2A4F9C13-1CDB-44AE-B643-9F66F73D41A0}"/>
            </a:ext>
          </a:extLst>
        </xdr:cNvPr>
        <xdr:cNvSpPr>
          <a:spLocks noChangeArrowheads="1"/>
        </xdr:cNvSpPr>
      </xdr:nvSpPr>
      <xdr:spPr bwMode="auto">
        <a:xfrm rot="5400000">
          <a:off x="2791106" y="2141267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590</xdr:row>
      <xdr:rowOff>1880346</xdr:rowOff>
    </xdr:from>
    <xdr:to>
      <xdr:col>1</xdr:col>
      <xdr:colOff>1405218</xdr:colOff>
      <xdr:row>590</xdr:row>
      <xdr:rowOff>2442321</xdr:rowOff>
    </xdr:to>
    <xdr:sp macro="" textlink="">
      <xdr:nvSpPr>
        <xdr:cNvPr id="18" name="AutoShape 10">
          <a:extLst>
            <a:ext uri="{FF2B5EF4-FFF2-40B4-BE49-F238E27FC236}">
              <a16:creationId xmlns:a16="http://schemas.microsoft.com/office/drawing/2014/main" id="{271D2EF7-D04D-4C85-82D6-F490E3DA2B4E}"/>
            </a:ext>
          </a:extLst>
        </xdr:cNvPr>
        <xdr:cNvSpPr>
          <a:spLocks noChangeArrowheads="1"/>
        </xdr:cNvSpPr>
      </xdr:nvSpPr>
      <xdr:spPr bwMode="auto">
        <a:xfrm rot="5400000">
          <a:off x="2791106" y="2141306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591</xdr:row>
      <xdr:rowOff>0</xdr:rowOff>
    </xdr:from>
    <xdr:to>
      <xdr:col>1</xdr:col>
      <xdr:colOff>1405218</xdr:colOff>
      <xdr:row>591</xdr:row>
      <xdr:rowOff>0</xdr:rowOff>
    </xdr:to>
    <xdr:sp macro="" textlink="">
      <xdr:nvSpPr>
        <xdr:cNvPr id="19" name="AutoShape 10">
          <a:extLst>
            <a:ext uri="{FF2B5EF4-FFF2-40B4-BE49-F238E27FC236}">
              <a16:creationId xmlns:a16="http://schemas.microsoft.com/office/drawing/2014/main" id="{238B61DA-1C96-4329-B47A-388120223EC1}"/>
            </a:ext>
          </a:extLst>
        </xdr:cNvPr>
        <xdr:cNvSpPr>
          <a:spLocks noChangeArrowheads="1"/>
        </xdr:cNvSpPr>
      </xdr:nvSpPr>
      <xdr:spPr bwMode="auto">
        <a:xfrm rot="5400000">
          <a:off x="2791106" y="2141267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591</xdr:row>
      <xdr:rowOff>0</xdr:rowOff>
    </xdr:from>
    <xdr:to>
      <xdr:col>1</xdr:col>
      <xdr:colOff>1405218</xdr:colOff>
      <xdr:row>591</xdr:row>
      <xdr:rowOff>0</xdr:rowOff>
    </xdr:to>
    <xdr:sp macro="" textlink="">
      <xdr:nvSpPr>
        <xdr:cNvPr id="20" name="AutoShape 10">
          <a:extLst>
            <a:ext uri="{FF2B5EF4-FFF2-40B4-BE49-F238E27FC236}">
              <a16:creationId xmlns:a16="http://schemas.microsoft.com/office/drawing/2014/main" id="{FB93EBFD-192A-43B6-B06F-FA1D1466593C}"/>
            </a:ext>
          </a:extLst>
        </xdr:cNvPr>
        <xdr:cNvSpPr>
          <a:spLocks noChangeArrowheads="1"/>
        </xdr:cNvSpPr>
      </xdr:nvSpPr>
      <xdr:spPr bwMode="auto">
        <a:xfrm rot="5400000">
          <a:off x="2791106" y="2141267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592</xdr:row>
      <xdr:rowOff>1880346</xdr:rowOff>
    </xdr:from>
    <xdr:to>
      <xdr:col>1</xdr:col>
      <xdr:colOff>1405218</xdr:colOff>
      <xdr:row>592</xdr:row>
      <xdr:rowOff>2442321</xdr:rowOff>
    </xdr:to>
    <xdr:sp macro="" textlink="">
      <xdr:nvSpPr>
        <xdr:cNvPr id="24" name="AutoShape 10">
          <a:extLst>
            <a:ext uri="{FF2B5EF4-FFF2-40B4-BE49-F238E27FC236}">
              <a16:creationId xmlns:a16="http://schemas.microsoft.com/office/drawing/2014/main" id="{D6645B7F-EBA7-4E15-8A23-F3E1EFCE659F}"/>
            </a:ext>
          </a:extLst>
        </xdr:cNvPr>
        <xdr:cNvSpPr>
          <a:spLocks noChangeArrowheads="1"/>
        </xdr:cNvSpPr>
      </xdr:nvSpPr>
      <xdr:spPr bwMode="auto">
        <a:xfrm rot="5400000">
          <a:off x="2791106" y="2169500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593</xdr:row>
      <xdr:rowOff>0</xdr:rowOff>
    </xdr:from>
    <xdr:to>
      <xdr:col>1</xdr:col>
      <xdr:colOff>1405218</xdr:colOff>
      <xdr:row>593</xdr:row>
      <xdr:rowOff>0</xdr:rowOff>
    </xdr:to>
    <xdr:sp macro="" textlink="">
      <xdr:nvSpPr>
        <xdr:cNvPr id="25" name="AutoShape 10">
          <a:extLst>
            <a:ext uri="{FF2B5EF4-FFF2-40B4-BE49-F238E27FC236}">
              <a16:creationId xmlns:a16="http://schemas.microsoft.com/office/drawing/2014/main" id="{F1BD8BC0-1739-4BE3-9B1A-2A26F7A7609E}"/>
            </a:ext>
          </a:extLst>
        </xdr:cNvPr>
        <xdr:cNvSpPr>
          <a:spLocks noChangeArrowheads="1"/>
        </xdr:cNvSpPr>
      </xdr:nvSpPr>
      <xdr:spPr bwMode="auto">
        <a:xfrm rot="5400000">
          <a:off x="2791106" y="2169461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593</xdr:row>
      <xdr:rowOff>0</xdr:rowOff>
    </xdr:from>
    <xdr:to>
      <xdr:col>1</xdr:col>
      <xdr:colOff>1405218</xdr:colOff>
      <xdr:row>593</xdr:row>
      <xdr:rowOff>0</xdr:rowOff>
    </xdr:to>
    <xdr:sp macro="" textlink="">
      <xdr:nvSpPr>
        <xdr:cNvPr id="26" name="AutoShape 10">
          <a:extLst>
            <a:ext uri="{FF2B5EF4-FFF2-40B4-BE49-F238E27FC236}">
              <a16:creationId xmlns:a16="http://schemas.microsoft.com/office/drawing/2014/main" id="{F45CDEBB-F233-4E16-959E-8E030384D0A1}"/>
            </a:ext>
          </a:extLst>
        </xdr:cNvPr>
        <xdr:cNvSpPr>
          <a:spLocks noChangeArrowheads="1"/>
        </xdr:cNvSpPr>
      </xdr:nvSpPr>
      <xdr:spPr bwMode="auto">
        <a:xfrm rot="5400000">
          <a:off x="2791106" y="2169461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594</xdr:row>
      <xdr:rowOff>1880346</xdr:rowOff>
    </xdr:from>
    <xdr:to>
      <xdr:col>1</xdr:col>
      <xdr:colOff>1405218</xdr:colOff>
      <xdr:row>594</xdr:row>
      <xdr:rowOff>2442321</xdr:rowOff>
    </xdr:to>
    <xdr:sp macro="" textlink="">
      <xdr:nvSpPr>
        <xdr:cNvPr id="27" name="AutoShape 10">
          <a:extLst>
            <a:ext uri="{FF2B5EF4-FFF2-40B4-BE49-F238E27FC236}">
              <a16:creationId xmlns:a16="http://schemas.microsoft.com/office/drawing/2014/main" id="{426F4427-5004-4033-90B7-D2A458FF76B4}"/>
            </a:ext>
          </a:extLst>
        </xdr:cNvPr>
        <xdr:cNvSpPr>
          <a:spLocks noChangeArrowheads="1"/>
        </xdr:cNvSpPr>
      </xdr:nvSpPr>
      <xdr:spPr bwMode="auto">
        <a:xfrm rot="5400000">
          <a:off x="2791106" y="21765493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595</xdr:row>
      <xdr:rowOff>0</xdr:rowOff>
    </xdr:from>
    <xdr:to>
      <xdr:col>1</xdr:col>
      <xdr:colOff>1405218</xdr:colOff>
      <xdr:row>595</xdr:row>
      <xdr:rowOff>0</xdr:rowOff>
    </xdr:to>
    <xdr:sp macro="" textlink="">
      <xdr:nvSpPr>
        <xdr:cNvPr id="28" name="AutoShape 10">
          <a:extLst>
            <a:ext uri="{FF2B5EF4-FFF2-40B4-BE49-F238E27FC236}">
              <a16:creationId xmlns:a16="http://schemas.microsoft.com/office/drawing/2014/main" id="{AFAA8D30-606A-46F9-AE5E-F26A61B863E1}"/>
            </a:ext>
          </a:extLst>
        </xdr:cNvPr>
        <xdr:cNvSpPr>
          <a:spLocks noChangeArrowheads="1"/>
        </xdr:cNvSpPr>
      </xdr:nvSpPr>
      <xdr:spPr bwMode="auto">
        <a:xfrm rot="5400000">
          <a:off x="2791106" y="21765101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595</xdr:row>
      <xdr:rowOff>0</xdr:rowOff>
    </xdr:from>
    <xdr:to>
      <xdr:col>1</xdr:col>
      <xdr:colOff>1405218</xdr:colOff>
      <xdr:row>595</xdr:row>
      <xdr:rowOff>0</xdr:rowOff>
    </xdr:to>
    <xdr:sp macro="" textlink="">
      <xdr:nvSpPr>
        <xdr:cNvPr id="29" name="AutoShape 10">
          <a:extLst>
            <a:ext uri="{FF2B5EF4-FFF2-40B4-BE49-F238E27FC236}">
              <a16:creationId xmlns:a16="http://schemas.microsoft.com/office/drawing/2014/main" id="{C008B7BB-4001-4CEA-AAD8-394D66F999C1}"/>
            </a:ext>
          </a:extLst>
        </xdr:cNvPr>
        <xdr:cNvSpPr>
          <a:spLocks noChangeArrowheads="1"/>
        </xdr:cNvSpPr>
      </xdr:nvSpPr>
      <xdr:spPr bwMode="auto">
        <a:xfrm rot="5400000">
          <a:off x="2791106" y="21765101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596</xdr:row>
      <xdr:rowOff>1880346</xdr:rowOff>
    </xdr:from>
    <xdr:to>
      <xdr:col>1</xdr:col>
      <xdr:colOff>1405218</xdr:colOff>
      <xdr:row>596</xdr:row>
      <xdr:rowOff>2442321</xdr:rowOff>
    </xdr:to>
    <xdr:sp macro="" textlink="">
      <xdr:nvSpPr>
        <xdr:cNvPr id="30" name="AutoShape 10">
          <a:extLst>
            <a:ext uri="{FF2B5EF4-FFF2-40B4-BE49-F238E27FC236}">
              <a16:creationId xmlns:a16="http://schemas.microsoft.com/office/drawing/2014/main" id="{85A7FC68-A4EC-4068-88DA-BD377A1BDF74}"/>
            </a:ext>
          </a:extLst>
        </xdr:cNvPr>
        <xdr:cNvSpPr>
          <a:spLocks noChangeArrowheads="1"/>
        </xdr:cNvSpPr>
      </xdr:nvSpPr>
      <xdr:spPr bwMode="auto">
        <a:xfrm rot="5400000">
          <a:off x="2791106" y="2183597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597</xdr:row>
      <xdr:rowOff>0</xdr:rowOff>
    </xdr:from>
    <xdr:to>
      <xdr:col>1</xdr:col>
      <xdr:colOff>1405218</xdr:colOff>
      <xdr:row>597</xdr:row>
      <xdr:rowOff>0</xdr:rowOff>
    </xdr:to>
    <xdr:sp macro="" textlink="">
      <xdr:nvSpPr>
        <xdr:cNvPr id="31" name="AutoShape 10">
          <a:extLst>
            <a:ext uri="{FF2B5EF4-FFF2-40B4-BE49-F238E27FC236}">
              <a16:creationId xmlns:a16="http://schemas.microsoft.com/office/drawing/2014/main" id="{FD2CCA3D-0EAC-4E58-A0D2-BB6A74C98435}"/>
            </a:ext>
          </a:extLst>
        </xdr:cNvPr>
        <xdr:cNvSpPr>
          <a:spLocks noChangeArrowheads="1"/>
        </xdr:cNvSpPr>
      </xdr:nvSpPr>
      <xdr:spPr bwMode="auto">
        <a:xfrm rot="5400000">
          <a:off x="2791106" y="2183558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597</xdr:row>
      <xdr:rowOff>0</xdr:rowOff>
    </xdr:from>
    <xdr:to>
      <xdr:col>1</xdr:col>
      <xdr:colOff>1405218</xdr:colOff>
      <xdr:row>597</xdr:row>
      <xdr:rowOff>0</xdr:rowOff>
    </xdr:to>
    <xdr:sp macro="" textlink="">
      <xdr:nvSpPr>
        <xdr:cNvPr id="32" name="AutoShape 10">
          <a:extLst>
            <a:ext uri="{FF2B5EF4-FFF2-40B4-BE49-F238E27FC236}">
              <a16:creationId xmlns:a16="http://schemas.microsoft.com/office/drawing/2014/main" id="{5F13BDD8-A85C-47AE-8FF7-8D7D30122350}"/>
            </a:ext>
          </a:extLst>
        </xdr:cNvPr>
        <xdr:cNvSpPr>
          <a:spLocks noChangeArrowheads="1"/>
        </xdr:cNvSpPr>
      </xdr:nvSpPr>
      <xdr:spPr bwMode="auto">
        <a:xfrm rot="5400000">
          <a:off x="2791106" y="2183558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598</xdr:row>
      <xdr:rowOff>1880346</xdr:rowOff>
    </xdr:from>
    <xdr:to>
      <xdr:col>1</xdr:col>
      <xdr:colOff>1405218</xdr:colOff>
      <xdr:row>598</xdr:row>
      <xdr:rowOff>2442321</xdr:rowOff>
    </xdr:to>
    <xdr:sp macro="" textlink="">
      <xdr:nvSpPr>
        <xdr:cNvPr id="33" name="AutoShape 10">
          <a:extLst>
            <a:ext uri="{FF2B5EF4-FFF2-40B4-BE49-F238E27FC236}">
              <a16:creationId xmlns:a16="http://schemas.microsoft.com/office/drawing/2014/main" id="{EEAF8CFB-93D1-4B00-8A1A-13C0F919ADEB}"/>
            </a:ext>
          </a:extLst>
        </xdr:cNvPr>
        <xdr:cNvSpPr>
          <a:spLocks noChangeArrowheads="1"/>
        </xdr:cNvSpPr>
      </xdr:nvSpPr>
      <xdr:spPr bwMode="auto">
        <a:xfrm rot="5400000">
          <a:off x="2791106" y="21906463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599</xdr:row>
      <xdr:rowOff>0</xdr:rowOff>
    </xdr:from>
    <xdr:to>
      <xdr:col>1</xdr:col>
      <xdr:colOff>1405218</xdr:colOff>
      <xdr:row>599</xdr:row>
      <xdr:rowOff>0</xdr:rowOff>
    </xdr:to>
    <xdr:sp macro="" textlink="">
      <xdr:nvSpPr>
        <xdr:cNvPr id="34" name="AutoShape 10">
          <a:extLst>
            <a:ext uri="{FF2B5EF4-FFF2-40B4-BE49-F238E27FC236}">
              <a16:creationId xmlns:a16="http://schemas.microsoft.com/office/drawing/2014/main" id="{B6AAC7B9-1B31-44B3-A740-611A0A17610F}"/>
            </a:ext>
          </a:extLst>
        </xdr:cNvPr>
        <xdr:cNvSpPr>
          <a:spLocks noChangeArrowheads="1"/>
        </xdr:cNvSpPr>
      </xdr:nvSpPr>
      <xdr:spPr bwMode="auto">
        <a:xfrm rot="5400000">
          <a:off x="2791106" y="21906071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599</xdr:row>
      <xdr:rowOff>0</xdr:rowOff>
    </xdr:from>
    <xdr:to>
      <xdr:col>1</xdr:col>
      <xdr:colOff>1405218</xdr:colOff>
      <xdr:row>599</xdr:row>
      <xdr:rowOff>0</xdr:rowOff>
    </xdr:to>
    <xdr:sp macro="" textlink="">
      <xdr:nvSpPr>
        <xdr:cNvPr id="35" name="AutoShape 10">
          <a:extLst>
            <a:ext uri="{FF2B5EF4-FFF2-40B4-BE49-F238E27FC236}">
              <a16:creationId xmlns:a16="http://schemas.microsoft.com/office/drawing/2014/main" id="{FEC767F5-C493-425B-AA7D-2C08F9279A70}"/>
            </a:ext>
          </a:extLst>
        </xdr:cNvPr>
        <xdr:cNvSpPr>
          <a:spLocks noChangeArrowheads="1"/>
        </xdr:cNvSpPr>
      </xdr:nvSpPr>
      <xdr:spPr bwMode="auto">
        <a:xfrm rot="5400000">
          <a:off x="2791106" y="21906071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600</xdr:row>
      <xdr:rowOff>1880346</xdr:rowOff>
    </xdr:from>
    <xdr:to>
      <xdr:col>1</xdr:col>
      <xdr:colOff>1405218</xdr:colOff>
      <xdr:row>600</xdr:row>
      <xdr:rowOff>2442321</xdr:rowOff>
    </xdr:to>
    <xdr:sp macro="" textlink="">
      <xdr:nvSpPr>
        <xdr:cNvPr id="36" name="AutoShape 10">
          <a:extLst>
            <a:ext uri="{FF2B5EF4-FFF2-40B4-BE49-F238E27FC236}">
              <a16:creationId xmlns:a16="http://schemas.microsoft.com/office/drawing/2014/main" id="{39B6F9B2-8A99-401F-A0E6-1818ACB70AD4}"/>
            </a:ext>
          </a:extLst>
        </xdr:cNvPr>
        <xdr:cNvSpPr>
          <a:spLocks noChangeArrowheads="1"/>
        </xdr:cNvSpPr>
      </xdr:nvSpPr>
      <xdr:spPr bwMode="auto">
        <a:xfrm rot="5400000">
          <a:off x="2791106" y="2197694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601</xdr:row>
      <xdr:rowOff>0</xdr:rowOff>
    </xdr:from>
    <xdr:to>
      <xdr:col>1</xdr:col>
      <xdr:colOff>1405218</xdr:colOff>
      <xdr:row>601</xdr:row>
      <xdr:rowOff>0</xdr:rowOff>
    </xdr:to>
    <xdr:sp macro="" textlink="">
      <xdr:nvSpPr>
        <xdr:cNvPr id="37" name="AutoShape 10">
          <a:extLst>
            <a:ext uri="{FF2B5EF4-FFF2-40B4-BE49-F238E27FC236}">
              <a16:creationId xmlns:a16="http://schemas.microsoft.com/office/drawing/2014/main" id="{6856CD84-7648-48CB-872F-DBD449B8D0AC}"/>
            </a:ext>
          </a:extLst>
        </xdr:cNvPr>
        <xdr:cNvSpPr>
          <a:spLocks noChangeArrowheads="1"/>
        </xdr:cNvSpPr>
      </xdr:nvSpPr>
      <xdr:spPr bwMode="auto">
        <a:xfrm rot="5400000">
          <a:off x="2791106" y="2197655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601</xdr:row>
      <xdr:rowOff>0</xdr:rowOff>
    </xdr:from>
    <xdr:to>
      <xdr:col>1</xdr:col>
      <xdr:colOff>1405218</xdr:colOff>
      <xdr:row>601</xdr:row>
      <xdr:rowOff>0</xdr:rowOff>
    </xdr:to>
    <xdr:sp macro="" textlink="">
      <xdr:nvSpPr>
        <xdr:cNvPr id="38" name="AutoShape 10">
          <a:extLst>
            <a:ext uri="{FF2B5EF4-FFF2-40B4-BE49-F238E27FC236}">
              <a16:creationId xmlns:a16="http://schemas.microsoft.com/office/drawing/2014/main" id="{E1C33C9C-CC9E-4715-8928-E73B1762AF6A}"/>
            </a:ext>
          </a:extLst>
        </xdr:cNvPr>
        <xdr:cNvSpPr>
          <a:spLocks noChangeArrowheads="1"/>
        </xdr:cNvSpPr>
      </xdr:nvSpPr>
      <xdr:spPr bwMode="auto">
        <a:xfrm rot="5400000">
          <a:off x="2791106" y="2197655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602</xdr:row>
      <xdr:rowOff>1880346</xdr:rowOff>
    </xdr:from>
    <xdr:to>
      <xdr:col>1</xdr:col>
      <xdr:colOff>1405218</xdr:colOff>
      <xdr:row>602</xdr:row>
      <xdr:rowOff>2442321</xdr:rowOff>
    </xdr:to>
    <xdr:sp macro="" textlink="">
      <xdr:nvSpPr>
        <xdr:cNvPr id="42" name="AutoShape 10">
          <a:extLst>
            <a:ext uri="{FF2B5EF4-FFF2-40B4-BE49-F238E27FC236}">
              <a16:creationId xmlns:a16="http://schemas.microsoft.com/office/drawing/2014/main" id="{46994EA0-1AB7-479F-9BB2-3CAAF0B9D0A0}"/>
            </a:ext>
          </a:extLst>
        </xdr:cNvPr>
        <xdr:cNvSpPr>
          <a:spLocks noChangeArrowheads="1"/>
        </xdr:cNvSpPr>
      </xdr:nvSpPr>
      <xdr:spPr bwMode="auto">
        <a:xfrm rot="5400000">
          <a:off x="2791106" y="2211791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603</xdr:row>
      <xdr:rowOff>0</xdr:rowOff>
    </xdr:from>
    <xdr:to>
      <xdr:col>1</xdr:col>
      <xdr:colOff>1405218</xdr:colOff>
      <xdr:row>603</xdr:row>
      <xdr:rowOff>0</xdr:rowOff>
    </xdr:to>
    <xdr:sp macro="" textlink="">
      <xdr:nvSpPr>
        <xdr:cNvPr id="43" name="AutoShape 10">
          <a:extLst>
            <a:ext uri="{FF2B5EF4-FFF2-40B4-BE49-F238E27FC236}">
              <a16:creationId xmlns:a16="http://schemas.microsoft.com/office/drawing/2014/main" id="{D129508E-2962-43DD-8083-43A916CE0F14}"/>
            </a:ext>
          </a:extLst>
        </xdr:cNvPr>
        <xdr:cNvSpPr>
          <a:spLocks noChangeArrowheads="1"/>
        </xdr:cNvSpPr>
      </xdr:nvSpPr>
      <xdr:spPr bwMode="auto">
        <a:xfrm rot="5400000">
          <a:off x="2791106" y="2211752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603</xdr:row>
      <xdr:rowOff>0</xdr:rowOff>
    </xdr:from>
    <xdr:to>
      <xdr:col>1</xdr:col>
      <xdr:colOff>1405218</xdr:colOff>
      <xdr:row>603</xdr:row>
      <xdr:rowOff>0</xdr:rowOff>
    </xdr:to>
    <xdr:sp macro="" textlink="">
      <xdr:nvSpPr>
        <xdr:cNvPr id="44" name="AutoShape 10">
          <a:extLst>
            <a:ext uri="{FF2B5EF4-FFF2-40B4-BE49-F238E27FC236}">
              <a16:creationId xmlns:a16="http://schemas.microsoft.com/office/drawing/2014/main" id="{986CAC8B-AFCF-46EE-948F-2D9A5741E9EB}"/>
            </a:ext>
          </a:extLst>
        </xdr:cNvPr>
        <xdr:cNvSpPr>
          <a:spLocks noChangeArrowheads="1"/>
        </xdr:cNvSpPr>
      </xdr:nvSpPr>
      <xdr:spPr bwMode="auto">
        <a:xfrm rot="5400000">
          <a:off x="2791106" y="2211752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604</xdr:row>
      <xdr:rowOff>1880346</xdr:rowOff>
    </xdr:from>
    <xdr:to>
      <xdr:col>1</xdr:col>
      <xdr:colOff>1405218</xdr:colOff>
      <xdr:row>604</xdr:row>
      <xdr:rowOff>2442321</xdr:rowOff>
    </xdr:to>
    <xdr:sp macro="" textlink="">
      <xdr:nvSpPr>
        <xdr:cNvPr id="3081" name="AutoShape 10">
          <a:extLst>
            <a:ext uri="{FF2B5EF4-FFF2-40B4-BE49-F238E27FC236}">
              <a16:creationId xmlns:a16="http://schemas.microsoft.com/office/drawing/2014/main" id="{77E16F85-B1EE-4278-9407-DADBF51D3C24}"/>
            </a:ext>
          </a:extLst>
        </xdr:cNvPr>
        <xdr:cNvSpPr>
          <a:spLocks noChangeArrowheads="1"/>
        </xdr:cNvSpPr>
      </xdr:nvSpPr>
      <xdr:spPr bwMode="auto">
        <a:xfrm rot="5400000">
          <a:off x="2791106" y="2239985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604</xdr:row>
      <xdr:rowOff>1880346</xdr:rowOff>
    </xdr:from>
    <xdr:to>
      <xdr:col>1</xdr:col>
      <xdr:colOff>1405218</xdr:colOff>
      <xdr:row>604</xdr:row>
      <xdr:rowOff>2442321</xdr:rowOff>
    </xdr:to>
    <xdr:sp macro="" textlink="">
      <xdr:nvSpPr>
        <xdr:cNvPr id="3082" name="AutoShape 10">
          <a:extLst>
            <a:ext uri="{FF2B5EF4-FFF2-40B4-BE49-F238E27FC236}">
              <a16:creationId xmlns:a16="http://schemas.microsoft.com/office/drawing/2014/main" id="{007EAD97-06B5-4411-93BC-01F14AF3D769}"/>
            </a:ext>
          </a:extLst>
        </xdr:cNvPr>
        <xdr:cNvSpPr>
          <a:spLocks noChangeArrowheads="1"/>
        </xdr:cNvSpPr>
      </xdr:nvSpPr>
      <xdr:spPr bwMode="auto">
        <a:xfrm rot="5400000">
          <a:off x="2791106" y="223998583"/>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605</xdr:row>
      <xdr:rowOff>0</xdr:rowOff>
    </xdr:from>
    <xdr:to>
      <xdr:col>1</xdr:col>
      <xdr:colOff>1405218</xdr:colOff>
      <xdr:row>605</xdr:row>
      <xdr:rowOff>0</xdr:rowOff>
    </xdr:to>
    <xdr:sp macro="" textlink="">
      <xdr:nvSpPr>
        <xdr:cNvPr id="3083" name="AutoShape 10">
          <a:extLst>
            <a:ext uri="{FF2B5EF4-FFF2-40B4-BE49-F238E27FC236}">
              <a16:creationId xmlns:a16="http://schemas.microsoft.com/office/drawing/2014/main" id="{5A8572C8-9FD2-4C34-A488-DD75EA75ABD2}"/>
            </a:ext>
          </a:extLst>
        </xdr:cNvPr>
        <xdr:cNvSpPr>
          <a:spLocks noChangeArrowheads="1"/>
        </xdr:cNvSpPr>
      </xdr:nvSpPr>
      <xdr:spPr bwMode="auto">
        <a:xfrm rot="5400000">
          <a:off x="2791106" y="2239946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1109943</xdr:colOff>
      <xdr:row>605</xdr:row>
      <xdr:rowOff>0</xdr:rowOff>
    </xdr:from>
    <xdr:to>
      <xdr:col>1</xdr:col>
      <xdr:colOff>1405218</xdr:colOff>
      <xdr:row>605</xdr:row>
      <xdr:rowOff>0</xdr:rowOff>
    </xdr:to>
    <xdr:sp macro="" textlink="">
      <xdr:nvSpPr>
        <xdr:cNvPr id="3085" name="AutoShape 10">
          <a:extLst>
            <a:ext uri="{FF2B5EF4-FFF2-40B4-BE49-F238E27FC236}">
              <a16:creationId xmlns:a16="http://schemas.microsoft.com/office/drawing/2014/main" id="{1B870DF4-399B-412F-9C4B-3250F5314176}"/>
            </a:ext>
          </a:extLst>
        </xdr:cNvPr>
        <xdr:cNvSpPr>
          <a:spLocks noChangeArrowheads="1"/>
        </xdr:cNvSpPr>
      </xdr:nvSpPr>
      <xdr:spPr bwMode="auto">
        <a:xfrm rot="5400000">
          <a:off x="2791106" y="223994662"/>
          <a:ext cx="0" cy="295275"/>
        </a:xfrm>
        <a:prstGeom prst="rightArrow">
          <a:avLst>
            <a:gd name="adj1" fmla="val 50000"/>
            <a:gd name="adj2" fmla="val 43382"/>
          </a:avLst>
        </a:prstGeom>
        <a:solidFill>
          <a:srgbClr val="FFFFFF"/>
        </a:solidFill>
        <a:ln w="1908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_Matrix%20-%20minimalne%20kompetencje_pozaprodukcyjn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mpetencje"/>
      <sheetName val="Matrix min. Kompetencji"/>
      <sheetName val="Dzial Matrix AND Diff"/>
      <sheetName val="Słownik matrycy komp."/>
      <sheetName val="Kompetencje wyj."/>
      <sheetName val="Tabelle1"/>
      <sheetName val="Pracownicy"/>
      <sheetName val="1_Matrix - minimalne kompetencj"/>
    </sheetNames>
    <sheetDataSet>
      <sheetData sheetId="0"/>
      <sheetData sheetId="1"/>
      <sheetData sheetId="2"/>
      <sheetData sheetId="3"/>
      <sheetData sheetId="4"/>
      <sheetData sheetId="5"/>
      <sheetData sheetId="6"/>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Rafal Luma" id="{E7BF42D8-0C11-402A-9861-8B3FA0A0FE10}" userId="S::Rafal.Luma@bruss-group.com::144226c1-db4e-4225-ab58-478c56451ecb" providerId="AD"/>
  <person displayName="Kornelia Kodz" id="{41F8BE15-AE5F-48F4-A0F3-96A292C4006D}" userId="S::Kornelia.Kodz@bruss-group.com::45de791d-5142-41ef-9a6c-eb94b1dd2ec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83.433903124998" createdVersion="6" refreshedVersion="8" minRefreshableVersion="3" recordCount="12" xr:uid="{00000000-000A-0000-FFFF-FFFF00000000}">
  <cacheSource type="worksheet">
    <worksheetSource ref="A1:D49" sheet="Pracownicy"/>
  </cacheSource>
  <cacheFields count="4">
    <cacheField name="Nr pers." numFmtId="0">
      <sharedItems containsSemiMixedTypes="0" containsString="0" containsNumber="1" containsInteger="1" minValue="128" maxValue="1993"/>
    </cacheField>
    <cacheField name="Nazwisko i imię" numFmtId="0">
      <sharedItems/>
    </cacheField>
    <cacheField name="Stanowisko" numFmtId="0">
      <sharedItems containsBlank="1" count="104">
        <s v="Pracownik Produkcji"/>
        <s v="Teamleader zespołu produkcji" u="1"/>
        <s v="Specjalista IT" u="1"/>
        <s v="Inspektor jakości" u="1"/>
        <s v="Konserwator form" u="1"/>
        <s v="Technik procesu" u="1"/>
        <s v="Specjalista ds. kadr i płac" u="1"/>
        <s v="Specjalista ds. logistyki" u="1"/>
        <s v="Specjalista ds. jakości dostawców" u="1"/>
        <s v="Inżynier produkcji" u="1"/>
        <s v="Teamleader Utrzymania Ruchu" u="1"/>
        <s v="Automatyk" u="1"/>
        <s v="Supply Chain Manager" u="1"/>
        <s v="Elektromechanik" u="1"/>
        <s v="Kierownik logistyki" u="1"/>
        <s v="Teamleader Serwisu Form" u="1"/>
        <s v="Młodszy Specjalista ds. zapewnienia jakości" u="1"/>
        <s v="Asystent ds. administracyjnych" u="1"/>
        <s v="Ekspert ds. produkcji" u="1"/>
        <s v="Dyrektor Zakładu" u="1"/>
        <s v="Samodzielny Metrolog" u="1"/>
        <s v="Specjalista ds. zaopatrzenia" u="1"/>
        <s v="Inżynier procesu" u="1"/>
        <s v="Mechanik-Konserwator" u="1"/>
        <s v="Specjalista ds. jakości" u="1"/>
        <s v="Konserwator" u="1"/>
        <s v="Specjalista ds. logistyki i obsługi klienta" u="1"/>
        <s v="Business Administration &amp;Supply Chain Manager" u="1"/>
        <s v="Specjalista ds. zakupów" u="1"/>
        <s v="Mechanik" u="1"/>
        <s v="Gruplider zespołu produkcji" u="1"/>
        <s v="Engineering Manager" u="1"/>
        <s v="Supplier Quality Assurance" u="1"/>
        <s v="Kierownik ds. finansów" u="1"/>
        <s v="Specjalista ds Jakości" u="1"/>
        <s v="Ispektor Jakości" u="1"/>
        <s v="Asystent ds.BHP" u="1"/>
        <s v="Launch &amp; Process Manager" u="1"/>
        <s v="Młodszy specjalista ds. personalnych" u="1"/>
        <s v="Technik procesu produkcji" u="1"/>
        <s v="Księgowa" u="1"/>
        <s v="Konserwator budynku" u="1"/>
        <s v="Specjalista ds. zapotrzebowania" u="1"/>
        <s v="Plant Quality Manager" u="1"/>
        <s v="Młodszy metrolog" u="1"/>
        <s v="Specjalista ds Controllingu" u="1"/>
        <s v="Kierownik zapewnienia jakosci" u="1"/>
        <s v="Specjalista ds. BHP" u="1"/>
        <s v="Księgowa ds. rozliczeń magazynowych" u="1"/>
        <s v="Koordynator dostawców oraz firewall" u="1"/>
        <s v="Młodszy specjalista ds. jakości" u="1"/>
        <s v="Kierownik ds. kadr i płac" u="1"/>
        <s v="HR Manager" u="1"/>
        <s v="Specjalista Systemu Produkcji BRUSS" u="1"/>
        <s v="Kierownik Produkcji" u="1"/>
        <s v="Elektormechanik" u="1"/>
        <s v="Gruplider Produkcji" u="1"/>
        <s v="Referent ds. księgowych" u="1"/>
        <s v="Inspektor Jakości " u="1"/>
        <s v="Kierownik Systemów Jakości" u="1"/>
        <s v="Metrolog" u="1"/>
        <s v="Maintenance Manager" u="1"/>
        <s v="Specjalista ds. zapewnienia jakości " u="1"/>
        <s v="Referent w dziale Ksiegowość" u="1"/>
        <s v="Młodszy specjalista w dziale Utrzymanie Ruchu" u="1"/>
        <s v="Planista Produkcji" u="1"/>
        <s v="Starszy Groupleader Produkcji" u="1"/>
        <s v="Specjalista ds. personalnych" u="1"/>
        <s v="Lider projektu" u="1"/>
        <m u="1"/>
        <s v="Teamleder zespołu produkcji" u="1"/>
        <s v="Asystent ds. BHP" u="1"/>
        <s v="Specialista ds. logistyki i obsługi klienta" u="1"/>
        <s v="Starszy Inspektor do spraw BHP" u="1"/>
        <s v="Specjalista ds. zapewniwnia jakości " u="1"/>
        <s v="Kierownik działu kadr" u="1"/>
        <s v="Kierownik operacyjny" u="1"/>
        <s v="Asystent ds.produkcji" u="1"/>
        <s v="Inzynier procesu" u="1"/>
        <s v="Logistyk" u="1"/>
        <s v="Pracownik produkcji - Teamleder" u="1"/>
        <s v="QMS Manager" u="1"/>
        <s v="Plant Quality Menager" u="1"/>
        <s v="Specjalista ds. usprawniania procesów" u="1"/>
        <s v="Młodszy Inspektor Jakości" u="1"/>
        <s v="Specjalista ds. projektów i zatwierdzania dostawców" u="1"/>
        <s v="Młodszy specjalista ds. systemów zarządzania bhp i ochrony środowiska" u="1"/>
        <s v="Kierownik HR i Finansów" u="1"/>
        <s v="Specjalista ds. BHP i PPOŻ" u="1"/>
        <s v="Pracownik działu launch" u="1"/>
        <s v="Ogólny Specjalista ds. Personalnych" u="1"/>
        <s v="Groupleader Produkcji" u="1"/>
        <s v="Launch and suplier quality approval specialist" u="1"/>
        <s v="Logistyk magazynowy" u="1"/>
        <s v="Koordynator Zapewnienia Jakości" u="1"/>
        <s v="Launch- and Process Improvement Manager" u="1"/>
        <s v="Production Engineer" u="1"/>
        <s v="Młodszy specjalista ds. Utrzymania Ruchu" u="1"/>
        <s v="Plant Manager" u="1"/>
        <s v="Inżynier IT/ MES" u="1"/>
        <s v="Główna Księgowa" u="1"/>
        <s v="Specialista ds. Jakości" u="1"/>
        <s v="Quality Manager" u="1"/>
        <s v="Specjalista ds. zarządzania zasobami ludzkimi" u="1"/>
      </sharedItems>
    </cacheField>
    <cacheField name="Dział"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834"/>
    <s v="Ababan Reo "/>
    <x v="0"/>
    <s v="Prod.-Q-6"/>
  </r>
  <r>
    <n v="1888"/>
    <s v="Abad John Carlo"/>
    <x v="0"/>
    <s v="Prod.-Q-1"/>
  </r>
  <r>
    <n v="1963"/>
    <s v="Abande Romar Salagubang"/>
    <x v="0"/>
    <s v="Prod.-Q-5"/>
  </r>
  <r>
    <n v="128"/>
    <s v="Alencewicz Jadwiga"/>
    <x v="0"/>
    <s v="Prod.-Q-1"/>
  </r>
  <r>
    <n v="1934"/>
    <s v="Alexandru Floruc"/>
    <x v="0"/>
    <s v="Prod.-Q-6"/>
  </r>
  <r>
    <n v="1951"/>
    <s v="Aljon Garote "/>
    <x v="0"/>
    <s v="Prod.-Q-4"/>
  </r>
  <r>
    <n v="1335"/>
    <s v="Amendy-Borys Monika"/>
    <x v="0"/>
    <s v="Prod.-Q-5"/>
  </r>
  <r>
    <n v="1887"/>
    <s v="Anglo Jefferson"/>
    <x v="0"/>
    <s v="Prod.-Q-1"/>
  </r>
  <r>
    <n v="1170"/>
    <s v="Antoszewski Cezary"/>
    <x v="0"/>
    <s v="Prod.-Q-6"/>
  </r>
  <r>
    <n v="1993"/>
    <s v="Anulak Magdalena"/>
    <x v="0"/>
    <s v="Prod.-Q-2"/>
  </r>
  <r>
    <n v="575"/>
    <s v="Archacki Kazimierz"/>
    <x v="0"/>
    <s v="Prod.-Q-3"/>
  </r>
  <r>
    <n v="771"/>
    <s v="Babynko Aneta"/>
    <x v="0"/>
    <s v="Prod.-Q-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Tabela przestawna1" cacheId="0" applyNumberFormats="0" applyBorderFormats="0" applyFontFormats="0" applyPatternFormats="0" applyAlignmentFormats="0" applyWidthHeightFormats="1" dataCaption="Wartości" updatedVersion="8" minRefreshableVersion="3" useAutoFormatting="1" itemPrintTitles="1" createdVersion="6" indent="0" outline="1" outlineData="1" multipleFieldFilters="0">
  <location ref="G2:G4" firstHeaderRow="1" firstDataRow="1" firstDataCol="1"/>
  <pivotFields count="4">
    <pivotField showAll="0"/>
    <pivotField showAll="0"/>
    <pivotField axis="axisRow" showAll="0" sortType="ascending">
      <items count="105">
        <item m="1" x="17"/>
        <item m="1" x="36"/>
        <item m="1" x="11"/>
        <item n="Business Administration &amp;Supply Chain Manager" m="1" x="87"/>
        <item n="Business Administration &amp;Supply Chain Manager2" m="1" x="27"/>
        <item m="1" x="19"/>
        <item m="1" x="18"/>
        <item m="1" x="55"/>
        <item m="1" x="13"/>
        <item m="1" x="31"/>
        <item m="1" x="100"/>
        <item m="1" x="91"/>
        <item m="1" x="56"/>
        <item m="1" x="30"/>
        <item m="1" x="52"/>
        <item m="1" x="3"/>
        <item m="1" x="58"/>
        <item m="1" x="99"/>
        <item m="1" x="78"/>
        <item m="1" x="22"/>
        <item m="1" x="9"/>
        <item m="1" x="35"/>
        <item m="1" x="33"/>
        <item m="1" x="51"/>
        <item m="1" x="75"/>
        <item m="1" x="14"/>
        <item m="1" x="76"/>
        <item m="1" x="54"/>
        <item m="1" x="59"/>
        <item m="1" x="46"/>
        <item m="1" x="25"/>
        <item m="1" x="41"/>
        <item m="1" x="4"/>
        <item m="1" x="49"/>
        <item m="1" x="94"/>
        <item m="1" x="40"/>
        <item m="1" x="48"/>
        <item n="Launch &amp; Process Manager" m="1" x="95"/>
        <item n="Launch &amp; Process Manager2" m="1" x="37"/>
        <item m="1" x="68"/>
        <item m="1" x="79"/>
        <item m="1" x="93"/>
        <item m="1" x="61"/>
        <item m="1" x="29"/>
        <item m="1" x="23"/>
        <item m="1" x="60"/>
        <item m="1" x="84"/>
        <item m="1" x="44"/>
        <item m="1" x="50"/>
        <item m="1" x="38"/>
        <item n="Młodszy specjalista ds. systemów zarządzania bhp i ochrony środowiska" m="1" x="71"/>
        <item n="Młodszy specjalista ds. systemów zarządzania bhp i ochrony środowiska2" m="1" x="86"/>
        <item m="1" x="97"/>
        <item m="1" x="16"/>
        <item m="1" x="64"/>
        <item m="1" x="90"/>
        <item m="1" x="65"/>
        <item m="1" x="98"/>
        <item m="1" x="43"/>
        <item n="Pracownik działu launch" m="1" x="77"/>
        <item n="Pracownik działu launch2" m="1" x="89"/>
        <item x="0"/>
        <item m="1" x="96"/>
        <item m="1" x="81"/>
        <item n="Quality Manager" m="1" x="82"/>
        <item n="Quality Manager2" m="1" x="102"/>
        <item m="1" x="57"/>
        <item m="1" x="63"/>
        <item m="1" x="20"/>
        <item m="1" x="101"/>
        <item m="1" x="72"/>
        <item m="1" x="45"/>
        <item m="1" x="34"/>
        <item m="1" x="47"/>
        <item m="1" x="88"/>
        <item m="1" x="24"/>
        <item m="1" x="8"/>
        <item m="1" x="6"/>
        <item m="1" x="7"/>
        <item m="1" x="26"/>
        <item m="1" x="67"/>
        <item n="Specjalista ds. projektów i zatwierdzania dostawców" m="1" x="92"/>
        <item n="Specjalista ds. projektów i zatwierdzania dostawców2" m="1" x="85"/>
        <item m="1" x="83"/>
        <item m="1" x="28"/>
        <item m="1" x="21"/>
        <item m="1" x="62"/>
        <item m="1" x="74"/>
        <item m="1" x="42"/>
        <item m="1" x="103"/>
        <item m="1" x="2"/>
        <item m="1" x="53"/>
        <item m="1" x="66"/>
        <item m="1" x="73"/>
        <item m="1" x="32"/>
        <item m="1" x="12"/>
        <item m="1" x="15"/>
        <item m="1" x="10"/>
        <item m="1" x="1"/>
        <item n="Teamleder zespołu produkcji" m="1" x="80"/>
        <item n="Teamleder zespołu produkcji2" m="1" x="70"/>
        <item m="1" x="5"/>
        <item m="1" x="39"/>
        <item m="1" x="69"/>
        <item t="default"/>
      </items>
    </pivotField>
    <pivotField showAll="0"/>
  </pivotFields>
  <rowFields count="1">
    <field x="2"/>
  </rowFields>
  <rowItems count="2">
    <i>
      <x v="61"/>
    </i>
    <i t="grand">
      <x/>
    </i>
  </rowItems>
  <colItems count="1">
    <i/>
  </colItems>
  <formats count="1">
    <format dxfId="10512">
      <pivotArea dataOnly="0" labelOnly="1" fieldPosition="0">
        <references count="1">
          <reference field="2" count="5">
            <x v="2"/>
            <x v="4"/>
            <x v="8"/>
            <x v="9"/>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_MinKomp" displayName="tab_MinKomp" ref="A8:GI16" totalsRowShown="0" headerRowDxfId="10719" dataDxfId="10718" tableBorderDxfId="10717" headerRowCellStyle="Normalny 2" dataCellStyle="Normalny 2">
  <autoFilter ref="A8:GI16" xr:uid="{00000000-0009-0000-0100-000002000000}"/>
  <sortState xmlns:xlrd2="http://schemas.microsoft.com/office/spreadsheetml/2017/richdata2" ref="A9:GI16">
    <sortCondition ref="A8:A16"/>
  </sortState>
  <tableColumns count="191">
    <tableColumn id="1" xr3:uid="{00000000-0010-0000-0000-000001000000}" name="Dzial" dataDxfId="10716" dataCellStyle="Normalny 2"/>
    <tableColumn id="2" xr3:uid="{00000000-0010-0000-0000-000002000000}" name="Stanowisko / Position " dataDxfId="10715"/>
    <tableColumn id="145" xr3:uid="{00000000-0010-0000-0000-000091000000}" name="Manager" dataDxfId="10714"/>
    <tableColumn id="3" xr3:uid="{00000000-0010-0000-0000-000003000000}" name="Przepisy BHP / BHP Vorschriften" dataDxfId="10713" dataCellStyle="Normalny 2"/>
    <tableColumn id="149" xr3:uid="{00000000-0010-0000-0000-000095000000}" name="Przepisy PPOŻ / Brandschutzbestimmungen" dataDxfId="10712" dataCellStyle="Normalny 2"/>
    <tableColumn id="103" xr3:uid="{00000000-0010-0000-0000-000067000000}" name="Ryzyko zawodowe na stanowiskach pracyv/ Berufliche Risiken an Arbeitsstellen" dataDxfId="10711" dataCellStyle="Normalny 2"/>
    <tableColumn id="150" xr3:uid="{00000000-0010-0000-0000-000096000000}" name="Gospodarka substancjami niebezpiecznymi / Gefahrstoffmanagement" dataDxfId="10710" dataCellStyle="Normalny 2"/>
    <tableColumn id="4" xr3:uid="{00000000-0010-0000-0000-000004000000}" name="Gospodarka odpadami / Abfallwirtschaft" dataDxfId="10709" dataCellStyle="Normalny 2"/>
    <tableColumn id="5" xr3:uid="{00000000-0010-0000-0000-000005000000}" name="Przepisy kodeksu pracy / Bestimmungen des Arbeitsgesetzes" dataDxfId="10708" dataCellStyle="Normalny 2"/>
    <tableColumn id="6" xr3:uid="{00000000-0010-0000-0000-000006000000}" name="Przepisy o ub.społ. ZUS  / Sozialversicherungsvorschriften" dataDxfId="10707" dataCellStyle="Normalny 2"/>
    <tableColumn id="7" xr3:uid="{00000000-0010-0000-0000-000007000000}" name="PRZEPISY O PDOF /persönlich Einkommensteuergesetz " dataDxfId="10706" dataCellStyle="Normalny 2"/>
    <tableColumn id="8" xr3:uid="{00000000-0010-0000-0000-000008000000}" name="Regulamin pracy / Arbeitsordnung" dataDxfId="10705" dataCellStyle="Normalny 2"/>
    <tableColumn id="9" xr3:uid="{00000000-0010-0000-0000-000009000000}" name="Regulamin wynagradzania / Vergütungsordnung" dataDxfId="10704" dataCellStyle="Normalny 2"/>
    <tableColumn id="10" xr3:uid="{00000000-0010-0000-0000-00000A000000}" name="System R2PŁATNIK PRO: Płace / Lohnabrechnung" dataDxfId="10703" dataCellStyle="Normalny 2"/>
    <tableColumn id="11" xr3:uid="{00000000-0010-0000-0000-00000B000000}" name="SystemR2PŁATNIK PRO: KADRY / Personaldaten" dataDxfId="10702" dataCellStyle="Normalny 2"/>
    <tableColumn id="148" xr3:uid="{00000000-0010-0000-0000-000094000000}" name="SYSTEM R2PŁATNIK PRO: zarządzanie pracownikami / Arbeitsverwaltung" dataDxfId="10701" dataCellStyle="Normalny 2"/>
    <tableColumn id="12" xr3:uid="{00000000-0010-0000-0000-00000C000000}" name="Doradztwo, wsparcie personalne / Personalberatung und Unterstützung" dataDxfId="10700" dataCellStyle="Normalny 2"/>
    <tableColumn id="13" xr3:uid="{00000000-0010-0000-0000-00000D000000}" name="Przepisy o podatku VAT / MwSt.- Gesetz" dataDxfId="10699" dataCellStyle="Normalny 2"/>
    <tableColumn id="14" xr3:uid="{00000000-0010-0000-0000-00000E000000}" name="PrzepisyPDOP / geschäftlich Einkommensteuergesetz" dataDxfId="10698" dataCellStyle="Normalny 2"/>
    <tableColumn id="15" xr3:uid="{00000000-0010-0000-0000-00000F000000}" name="System BAAN / FINANSE (FIBU)" dataDxfId="10697" dataCellStyle="Normalny 2"/>
    <tableColumn id="16" xr3:uid="{00000000-0010-0000-0000-000010000000}" name="Systemy pomocnicze / Hilfssysteme(STOCKPROGRAM, KALK2000 etc.)" dataDxfId="10696" dataCellStyle="Normalny 2"/>
    <tableColumn id="17" xr3:uid="{00000000-0010-0000-0000-000011000000}" name="Polityka rachunkowości / Buchführungspolitik" dataDxfId="10695" dataCellStyle="Normalny 2"/>
    <tableColumn id="33" xr3:uid="{00000000-0010-0000-0000-000021000000}" name="Ustawa o rachunkowości / Rechnungslegungsgesetz" dataDxfId="10694" dataCellStyle="Normalny 2"/>
    <tableColumn id="37" xr3:uid="{00000000-0010-0000-0000-000025000000}" name="WORKFLOW - TS-100" dataDxfId="10693" dataCellStyle="Normalny 2"/>
    <tableColumn id="18" xr3:uid="{00000000-0010-0000-0000-000012000000}" name="WORKFLOW - SFMS" dataDxfId="10692" dataCellStyle="Normalny 2"/>
    <tableColumn id="19" xr3:uid="{00000000-0010-0000-0000-000013000000}" name="System ISO 9001:2015" dataDxfId="10691" dataCellStyle="Normalny 2"/>
    <tableColumn id="20" xr3:uid="{00000000-0010-0000-0000-000014000000}" name="System IATF 16949:2016" dataDxfId="10690" dataCellStyle="Normalny 2"/>
    <tableColumn id="21" xr3:uid="{00000000-0010-0000-0000-000015000000}" name="System ISO 14001:2015" dataDxfId="10689" dataCellStyle="Normalny 2"/>
    <tableColumn id="22" xr3:uid="{00000000-0010-0000-0000-000016000000}" name="System PN-N 18001:2004 / ISO 45001:2018" dataDxfId="10688" dataCellStyle="Normalny 2"/>
    <tableColumn id="23" xr3:uid="{00000000-0010-0000-0000-000017000000}" name="Wymagania VDA 6.3 Process / Forderungen" dataDxfId="10687" dataCellStyle="Normalny 2"/>
    <tableColumn id="24" xr3:uid="{00000000-0010-0000-0000-000018000000}" name="Wymagania VDA 6.5 Product / Forderungen" dataDxfId="10686" dataCellStyle="Normalny 2"/>
    <tableColumn id="25" xr3:uid="{00000000-0010-0000-0000-000019000000}" name="PSB (VW Safety reprezentative)" dataDxfId="10685" dataCellStyle="Normalny 2"/>
    <tableColumn id="26" xr3:uid="{00000000-0010-0000-0000-00001A000000}" name="Auditor systemu ISO 17021:2018" dataDxfId="10684" dataCellStyle="Normalny 2"/>
    <tableColumn id="27" xr3:uid="{00000000-0010-0000-0000-00001B000000}" name="Pełnomocnik systemu / Systemvertreter" dataDxfId="10683" dataCellStyle="Normalny 2"/>
    <tableColumn id="28" xr3:uid="{00000000-0010-0000-0000-00001C000000}" name="Polityka Etyczna - Compliance" dataDxfId="10682" dataCellStyle="Normalny 2"/>
    <tableColumn id="31" xr3:uid="{00000000-0010-0000-0000-00001F000000}" name="WDRAŻANIE NOWYCH PROJEKTÓW/ PROCEDURA CTM" dataDxfId="10681" dataCellStyle="Normalny 2"/>
    <tableColumn id="32" xr3:uid="{00000000-0010-0000-0000-000020000000}" name="KAMIENIE MILOWE MSL/PIFF" dataDxfId="10680" dataCellStyle="Normalny 2"/>
    <tableColumn id="34" xr3:uid="{00000000-0010-0000-0000-000022000000}" name="CP" dataDxfId="10679" dataCellStyle="Normalny 2"/>
    <tableColumn id="35" xr3:uid="{00000000-0010-0000-0000-000023000000}" name="FMEA" dataDxfId="10678" dataCellStyle="Normalny 2"/>
    <tableColumn id="36" xr3:uid="{00000000-0010-0000-0000-000024000000}" name="FLOW CHART" dataDxfId="10677" dataCellStyle="Normalny 2"/>
    <tableColumn id="39" xr3:uid="{00000000-0010-0000-0000-000027000000}" name="APQP" dataDxfId="10676" dataCellStyle="Normalny 2"/>
    <tableColumn id="40" xr3:uid="{00000000-0010-0000-0000-000028000000}" name="MSA" dataDxfId="10675" dataCellStyle="Normalny 2"/>
    <tableColumn id="41" xr3:uid="{00000000-0010-0000-0000-000029000000}" name="SPC" dataDxfId="10674" dataCellStyle="Normalny 2"/>
    <tableColumn id="42" xr3:uid="{00000000-0010-0000-0000-00002A000000}" name="CSR (SPECYFICZNE WYMAGANIA KLIENTA)" dataDxfId="10673" dataCellStyle="Normalny 2"/>
    <tableColumn id="43" xr3:uid="{00000000-0010-0000-0000-00002B000000}" name="5S" dataDxfId="10672" dataCellStyle="Normalny 2"/>
    <tableColumn id="44" xr3:uid="{00000000-0010-0000-0000-00002C000000}" name="LEAN MANAGEMENT" dataDxfId="10671" dataCellStyle="Normalny 2"/>
    <tableColumn id="45" xr3:uid="{00000000-0010-0000-0000-00002D000000}" name="5R" dataDxfId="10670" dataCellStyle="Normalny 2"/>
    <tableColumn id="46" xr3:uid="{00000000-0010-0000-0000-00002E000000}" name="Six Sigma" dataDxfId="10669" dataCellStyle="Normalny 2"/>
    <tableColumn id="47" xr3:uid="{00000000-0010-0000-0000-00002F000000}" name="System BAAN / Distribution &amp; Supply Chain" dataDxfId="10668" dataCellStyle="Normalny 2"/>
    <tableColumn id="48" xr3:uid="{00000000-0010-0000-0000-000030000000}" name="Gospodarka magazynowa / Lagerverwaltung" dataDxfId="10667" dataCellStyle="Normalny 2"/>
    <tableColumn id="49" xr3:uid="{00000000-0010-0000-0000-000031000000}" name="Inwentaryzacja - organizacja i przebieg / Inventurprozess" dataDxfId="10666" dataCellStyle="Normalny 2"/>
    <tableColumn id="50" xr3:uid="{00000000-0010-0000-0000-000032000000}" name="Organizacja dostaw / Versorgungsorganisation" dataDxfId="10665" dataCellStyle="Normalny 2"/>
    <tableColumn id="51" xr3:uid="{00000000-0010-0000-0000-000033000000}" name="Organizacja wysyłek / Organisation von Lieferungen" dataDxfId="10664" dataCellStyle="Normalny 2"/>
    <tableColumn id="109" xr3:uid="{00000000-0010-0000-0000-00006D000000}" name="Analiza magazynowa - Program Polen.mdb / Inventuranalyse" dataDxfId="10663" dataCellStyle="Normalny 2"/>
    <tableColumn id="69" xr3:uid="{00000000-0010-0000-0000-000045000000}" name="MMOG (Materials Management Operations Guidelines)" dataDxfId="10662" dataCellStyle="Normalny 2"/>
    <tableColumn id="67" xr3:uid="{00000000-0010-0000-0000-000043000000}" name="DETC" dataDxfId="10661" dataCellStyle="Normalny 2"/>
    <tableColumn id="88" xr3:uid="{00000000-0010-0000-0000-000058000000}" name="GPP" dataDxfId="10660" dataCellStyle="Normalny 2"/>
    <tableColumn id="92" xr3:uid="{00000000-0010-0000-0000-00005C000000}" name="AIAG (Automotive Industry Action Group)" dataDxfId="10659" dataCellStyle="Normalny 2"/>
    <tableColumn id="66" xr3:uid="{00000000-0010-0000-0000-000042000000}" name="Super-G disputes" dataDxfId="10658" dataCellStyle="Normalny 2"/>
    <tableColumn id="65" xr3:uid="{00000000-0010-0000-0000-000041000000}" name="CMMS3/eDDL (Direct Data Link)" dataDxfId="10657" dataCellStyle="Normalny 2"/>
    <tableColumn id="54" xr3:uid="{00000000-0010-0000-0000-000036000000}" name="MP&amp;L (Material Planning and Logistics)" dataDxfId="10656" dataCellStyle="Normalny 2"/>
    <tableColumn id="38" xr3:uid="{00000000-0010-0000-0000-000026000000}" name="Supplier delivery rating" dataDxfId="10655" dataCellStyle="Normalny 2"/>
    <tableColumn id="55" xr3:uid="{00000000-0010-0000-0000-000037000000}" name="Planowanie produkcji / Produktionsplanung" dataDxfId="10654" dataCellStyle="Normalny 2"/>
    <tableColumn id="56" xr3:uid="{00000000-0010-0000-0000-000038000000}" name="Obsługa maszyn Engel / Engel Maschinenbedienung" dataDxfId="10653" dataCellStyle="Normalny 2"/>
    <tableColumn id="57" xr3:uid="{00000000-0010-0000-0000-000039000000}" name="Obsługa maszyn Novapax / Novapax Maschinenbedienung" dataDxfId="10652" dataCellStyle="Normalny 2"/>
    <tableColumn id="58" xr3:uid="{00000000-0010-0000-0000-00003A000000}" name="Obsługa maszyn KVT / KVT Maschinenbedienung" dataDxfId="10651" dataCellStyle="Normalny 2"/>
    <tableColumn id="59" xr3:uid="{00000000-0010-0000-0000-00003B000000}" name="Obsługa maszyn ASL / ASL Maschinenbedienung" dataDxfId="10650" dataCellStyle="Normalny 2"/>
    <tableColumn id="60" xr3:uid="{00000000-0010-0000-0000-00003C000000}" name="Obsługa maszyn Branson / Branson Maschinenbedienung" dataDxfId="10649" dataCellStyle="Normalny 2"/>
    <tableColumn id="61" xr3:uid="{00000000-0010-0000-0000-00003D000000}" name="Obsługa maszyn Kamtec / Kamtec Maschinenbedienung" dataDxfId="10648" dataCellStyle="Normalny 2"/>
    <tableColumn id="62" xr3:uid="{00000000-0010-0000-0000-00003E000000}" name="Obsługa maszyn Piovan / Piovan Maschinenbedienung" dataDxfId="10647" dataCellStyle="Normalny 2"/>
    <tableColumn id="63" xr3:uid="{00000000-0010-0000-0000-00003F000000}" name="Obsługa maszyn REP / REP Maschinenbedienung" dataDxfId="10646" dataCellStyle="Normalny 2"/>
    <tableColumn id="195" xr3:uid="{780591C3-869E-4968-8E3A-51E597D424D8}" name="Obsługa Melab" dataDxfId="10645"/>
    <tableColumn id="197" xr3:uid="{C6BE445E-0E8E-4E8C-9F36-3C71ACDDD095}" name="Obsługa obcinarek" dataDxfId="10644"/>
    <tableColumn id="196" xr3:uid="{81AD2354-4F5F-49D6-A05C-C00C22344F6E}" name="Obsługa maszyny powlekającej" dataDxfId="10643"/>
    <tableColumn id="200" xr3:uid="{F08BE721-A70A-4773-8CF5-4B50FABD72D7}" name="Produkcja / kontrola art. statycznych F-IWDR" dataDxfId="10642"/>
    <tableColumn id="174" xr3:uid="{E14DFD70-3549-41BE-BD3B-61EE15B0477F}" name="Produkcja / kontrola art. dynamicznych (AS*, KA*)" dataDxfId="10641"/>
    <tableColumn id="171" xr3:uid="{A52AE9EC-B474-4097-95E1-C744D0B401ED}" name="Produkcja / kontrola art. HD uszczelek" dataDxfId="10640"/>
    <tableColumn id="202" xr3:uid="{62A78B2C-37F0-4721-84A5-03B7571A9284}" name="Produkcja / kontrola art. HDM(HDM*;PDM*;DRM*;M357*)" dataDxfId="10639"/>
    <tableColumn id="201" xr3:uid="{D6F222FA-8390-4602-A0E8-119E8ADF4385}" name="Produkcja / kontrola art. plastikowych (M*)" dataDxfId="10638"/>
    <tableColumn id="205" xr3:uid="{C61CBAD9-272B-4793-A4E1-2B5FA730CB02}" name="Kontrola części" dataDxfId="10637"/>
    <tableColumn id="204" xr3:uid="{AA3A1FF7-1344-4698-976E-9B9F67C42D80}" name="Ustawianie noży" dataDxfId="10636"/>
    <tableColumn id="203" xr3:uid="{F16D86E8-5787-464F-9684-5D9A772DFF8A}" name="Obsługa piecy / wygrzewanie" dataDxfId="10635"/>
    <tableColumn id="64" xr3:uid="{00000000-0010-0000-0000-000040000000}" name="Eliminacja awarii / Beseitigung von Ausfällen" dataDxfId="10634" dataCellStyle="Normalny 2"/>
    <tableColumn id="153" xr3:uid="{3B2C6711-70F1-4746-8988-F6E28123968F}" name="Przygotowywanie komponentów do procesu powlekania" dataDxfId="10633"/>
    <tableColumn id="110" xr3:uid="{8F846EDA-ECF0-473B-9A02-0779BD6CC2E2}" name="Aplikacja powłok zgodnie z dokumentacją technologiczną" dataDxfId="10632"/>
    <tableColumn id="102" xr3:uid="{6D67B55C-23D5-4540-BD83-5DE8D577F3BB}" name="Zgłaszanie niezgodności i inicjowanie działań korygujących" dataDxfId="10631"/>
    <tableColumn id="152" xr3:uid="{9925B7EE-D52B-4A40-8402-10E40D5381A5}" name="Współpraca z innymi działami produkcyjnymi" dataDxfId="10630"/>
    <tableColumn id="101" xr3:uid="{52E0D563-B1C4-44F6-8040-B1F4EA47462B}" name="Planowanie i realizacja planu produkcyjnego" dataDxfId="10629"/>
    <tableColumn id="68" xr3:uid="{00000000-0010-0000-0000-000044000000}" name="Informatyka ogólna (techniczne i systemowe) / Allgemeine IT (Technik und System)" dataDxfId="10628" dataCellStyle="Normalny 2"/>
    <tableColumn id="70" xr3:uid="{00000000-0010-0000-0000-000046000000}" name="Sieci komputerowe / Computernetzwerke" dataDxfId="10627" dataCellStyle="Normalny 2"/>
    <tableColumn id="71" xr3:uid="{00000000-0010-0000-0000-000047000000}" name="Hardware (komputery PC, drukarki biurowe i etykietowe, telefonia stacjonarna i mobilna) (PC, Drucker, Telefpne, Handys)" dataDxfId="10626" dataCellStyle="Normalny 2"/>
    <tableColumn id="72" xr3:uid="{00000000-0010-0000-0000-000048000000}" name="Software &amp; Systems (MS Office, MS Remote Desktop)" dataDxfId="10625" dataCellStyle="Normalny 2"/>
    <tableColumn id="73" xr3:uid="{00000000-0010-0000-0000-000049000000}" name="Programowanie obiektowe (PHP) / Objektprogrammierung" dataDxfId="10624" dataCellStyle="Normalny 2"/>
    <tableColumn id="74" xr3:uid="{00000000-0010-0000-0000-00004A000000}" name="Scrum" dataDxfId="10623" dataCellStyle="Normalny 2"/>
    <tableColumn id="75" xr3:uid="{00000000-0010-0000-0000-00004B000000}" name="SQL (MySQL)" dataDxfId="10622" dataCellStyle="Normalny 2"/>
    <tableColumn id="76" xr3:uid="{00000000-0010-0000-0000-00004C000000}" name="Javascript" dataDxfId="10621" dataCellStyle="Normalny 2"/>
    <tableColumn id="77" xr3:uid="{00000000-0010-0000-0000-00004D000000}" name="Joomla" dataDxfId="10620" dataCellStyle="Normalny 2"/>
    <tableColumn id="78" xr3:uid="{00000000-0010-0000-0000-00004E000000}" name="Bash" dataDxfId="10619" dataCellStyle="Normalny 2"/>
    <tableColumn id="79" xr3:uid="{00000000-0010-0000-0000-00004F000000}" name="Systemy MES (HYDRA / SFMS)" dataDxfId="10618" dataCellStyle="Normalny 2"/>
    <tableColumn id="80" xr3:uid="{00000000-0010-0000-0000-000050000000}" name="HTML / CSS" dataDxfId="10617" dataCellStyle="Normalny 2"/>
    <tableColumn id="81" xr3:uid="{00000000-0010-0000-0000-000051000000}" name="SYSTEM PR" dataDxfId="10616" dataCellStyle="Normalny 2"/>
    <tableColumn id="82" xr3:uid="{00000000-0010-0000-0000-000052000000}" name="System Einkauf XP / EBA" dataDxfId="10615" dataCellStyle="Normalny 2"/>
    <tableColumn id="83" xr3:uid="{00000000-0010-0000-0000-000053000000}" name="Techniki negocjacyjne / Verhandlungstechniken" dataDxfId="10614" dataCellStyle="Normalny 2"/>
    <tableColumn id="84" xr3:uid="{00000000-0010-0000-0000-000054000000}" name="Znajomość rynku branżowego / Kenntnis des Industrie Marktes" dataDxfId="10613" dataCellStyle="Normalny 2"/>
    <tableColumn id="85" xr3:uid="{00000000-0010-0000-0000-000055000000}" name="RAPORTY 8D / 8D Berichten" dataDxfId="10612" dataCellStyle="Normalny 2"/>
    <tableColumn id="86" xr3:uid="{00000000-0010-0000-0000-000056000000}" name="NARZĘDZIA JAKOŚCIOWE (5WHY, Ishikawa, etc) / QS-Werkzeuge" dataDxfId="10611" dataCellStyle="Normalny 2"/>
    <tableColumn id="87" xr3:uid="{00000000-0010-0000-0000-000057000000}" name="PDCA" dataDxfId="10610" dataCellStyle="Normalny 2"/>
    <tableColumn id="89" xr3:uid="{00000000-0010-0000-0000-000059000000}" name="Pareto" dataDxfId="10609" dataCellStyle="Normalny 2"/>
    <tableColumn id="90" xr3:uid="{00000000-0010-0000-0000-00005A000000}" name="PPAP/PSW" dataDxfId="10608" dataCellStyle="Normalny 2"/>
    <tableColumn id="91" xr3:uid="{00000000-0010-0000-0000-00005B000000}" name="SUPPLIER MANAGEMENT" dataDxfId="10607" dataCellStyle="Normalny 2"/>
    <tableColumn id="53" xr3:uid="{00000000-0010-0000-0000-000035000000}" name="OBSŁUGA PORTALI KLIENTA / Kundenportale" dataDxfId="10606" dataCellStyle="Normalny 2"/>
    <tableColumn id="151" xr3:uid="{00000000-0010-0000-0000-000097000000}" name="Obsługa systemu BABTECQ / BABTECQ System" dataDxfId="10605" dataCellStyle="Normalny 2"/>
    <tableColumn id="93" xr3:uid="{00000000-0010-0000-0000-00005D000000}" name="Rysunek techniczny / technische Zeichnung" dataDxfId="10604" dataCellStyle="Normalny 2"/>
    <tableColumn id="94" xr3:uid="{00000000-0010-0000-0000-00005E000000}" name="Kalibracja / Kalibrierung" dataDxfId="10603" dataCellStyle="Normalny 2"/>
    <tableColumn id="95" xr3:uid="{00000000-0010-0000-0000-00005F000000}" name="Rekwalifikacja / Requalifizierung" dataDxfId="10602" dataCellStyle="Normalny 2"/>
    <tableColumn id="29" xr3:uid="{5CF189E2-56F5-42C1-9008-A4DA714A3237}" name="Mikroskop optyczny / optisches Mikroskop" dataDxfId="10601" dataCellStyle="Normalny 2"/>
    <tableColumn id="30" xr3:uid="{E0D0BE11-EC74-47A6-8FAA-81A96F8683EA}" name="RHEOMETR - GUMA / Gummi" dataDxfId="10600" dataCellStyle="Normalny 2"/>
    <tableColumn id="166" xr3:uid="{9CD5DDFB-3DCC-4C1E-8E2B-5B70AEB0A2AF}" name="CMM - Contura Zeiss" dataDxfId="10599" dataCellStyle="Normalny 2"/>
    <tableColumn id="170" xr3:uid="{F0042445-64A0-4EE4-8FB1-220BBA8F7B4D}" name="Pisanie programów / Programme schreiben" dataDxfId="10598" dataCellStyle="Normalny 2"/>
    <tableColumn id="98" xr3:uid="{00000000-0010-0000-0000-000062000000}" name="Testy czystości / Reinheitstests" dataDxfId="10597" dataCellStyle="Normalny 2"/>
    <tableColumn id="52" xr3:uid="{A1358A04-1187-48F5-BED5-C78D6B73DEF6}" name="MSA i SPC" dataDxfId="10596" dataCellStyle="Normalny 2"/>
    <tableColumn id="99" xr3:uid="{00000000-0010-0000-0000-000063000000}" name="Kontrola wejściowa komponentów/ Eingangskontrolle" dataDxfId="10595" dataCellStyle="Normalny 2"/>
    <tableColumn id="96" xr3:uid="{63B29252-51B5-4846-918A-31338E227F97}" name="Kontrola wyjściowa produktu / Ausgangskontrolle" dataDxfId="10594" dataCellStyle="Normalny 2"/>
    <tableColumn id="100" xr3:uid="{00000000-0010-0000-0000-000064000000}" name="Kontrola codzienna produkcji / Tägliche Produktionskontrolle" dataDxfId="10593" dataCellStyle="Normalny 2"/>
    <tableColumn id="104" xr3:uid="{00000000-0010-0000-0000-000068000000}" name="Konserwacja Rep" dataDxfId="10592" dataCellStyle="Normalny 2"/>
    <tableColumn id="105" xr3:uid="{00000000-0010-0000-0000-000069000000}" name="Konserwacja Engel " dataDxfId="10591" dataCellStyle="Normalny 2"/>
    <tableColumn id="106" xr3:uid="{00000000-0010-0000-0000-00006A000000}" name="Konserwacja B 50" dataDxfId="10590" dataCellStyle="Normalny 2"/>
    <tableColumn id="107" xr3:uid="{00000000-0010-0000-0000-00006B000000}" name="Konserwacja EOL " dataDxfId="10589" dataCellStyle="Normalny 2"/>
    <tableColumn id="108" xr3:uid="{00000000-0010-0000-0000-00006C000000}" name="Konserwacja Branson" dataDxfId="10588" dataCellStyle="Normalny 2"/>
    <tableColumn id="154" xr3:uid="{00000000-0010-0000-0000-00009A000000}" name="Konserwacja coolery" dataDxfId="10587" dataCellStyle="Normalny 2"/>
    <tableColumn id="155" xr3:uid="{00000000-0010-0000-0000-00009B000000}" name="Konserwacja piecy" dataDxfId="10586" dataCellStyle="Normalny 2"/>
    <tableColumn id="156" xr3:uid="{00000000-0010-0000-0000-00009C000000}" name="Rysunek techniczny- czytanie" dataDxfId="10585" dataCellStyle="Normalny 2"/>
    <tableColumn id="157" xr3:uid="{00000000-0010-0000-0000-00009D000000}" name="Elektryka" dataDxfId="10584" dataCellStyle="Normalny 2"/>
    <tableColumn id="158" xr3:uid="{00000000-0010-0000-0000-00009E000000}" name="Pneumatyka" dataDxfId="10583" dataCellStyle="Normalny 2"/>
    <tableColumn id="159" xr3:uid="{00000000-0010-0000-0000-00009F000000}" name="Hydraulika " dataDxfId="10582" dataCellStyle="Normalny 2"/>
    <tableColumn id="160" xr3:uid="{00000000-0010-0000-0000-0000A0000000}" name="Podciśnienie" dataDxfId="10581" dataCellStyle="Normalny 2"/>
    <tableColumn id="161" xr3:uid="{00000000-0010-0000-0000-0000A1000000}" name="Usuwanie awarii" dataDxfId="10580" dataCellStyle="Normalny 2"/>
    <tableColumn id="162" xr3:uid="{00000000-0010-0000-0000-0000A2000000}" name="Obsługa robotów" dataDxfId="10579" dataCellStyle="Normalny 2"/>
    <tableColumn id="163" xr3:uid="{00000000-0010-0000-0000-0000A3000000}" name="Obsługa sterowania maszyny" dataDxfId="10578" dataCellStyle="Normalny 2"/>
    <tableColumn id="164" xr3:uid="{00000000-0010-0000-0000-0000A4000000}" name="Usuwanie przyczyn żródłowych" dataDxfId="10577" dataCellStyle="Normalny 2"/>
    <tableColumn id="165" xr3:uid="{00000000-0010-0000-0000-0000A5000000}" name="Cmms stosowanie" dataDxfId="10576" dataCellStyle="Normalny 2"/>
    <tableColumn id="167" xr3:uid="{00000000-0010-0000-0000-0000A7000000}" name="Czyszczenie form gumowych " dataDxfId="10575" dataCellStyle="Normalny 2"/>
    <tableColumn id="168" xr3:uid="{00000000-0010-0000-0000-0000A8000000}" name="Czyszczenie form plastikowych" dataDxfId="10574" dataCellStyle="Normalny 2"/>
    <tableColumn id="169" xr3:uid="{00000000-0010-0000-0000-0000A9000000}" name="Wymiana form plastik" dataDxfId="10573" dataCellStyle="Normalny 2"/>
    <tableColumn id="175" xr3:uid="{00000000-0010-0000-0000-0000AF000000}" name="Wymiana form guma" dataDxfId="10572" dataCellStyle="Normalny 2"/>
    <tableColumn id="176" xr3:uid="{00000000-0010-0000-0000-0000B0000000}" name="Konserwacja KK" dataDxfId="10571" dataCellStyle="Normalny 2"/>
    <tableColumn id="177" xr3:uid="{00000000-0010-0000-0000-0000B1000000}" name="Konserwacja form guma" dataDxfId="10570" dataCellStyle="Normalny 2"/>
    <tableColumn id="178" xr3:uid="{00000000-0010-0000-0000-0000B2000000}" name="Konserwacja form plastiki" dataDxfId="10569" dataCellStyle="Normalny 2"/>
    <tableColumn id="172" xr3:uid="{00000000-0010-0000-0000-0000AC000000}" name="Konserwacja Gorącego Kanału" dataDxfId="10568" dataCellStyle="Normalny 2"/>
    <tableColumn id="111" xr3:uid="{00000000-0010-0000-0000-00006F000000}" name="MS Office (Excel)" dataDxfId="10567" dataCellStyle="Normalny 2"/>
    <tableColumn id="112" xr3:uid="{00000000-0010-0000-0000-000070000000}" name="MS Office (Word)" dataDxfId="10566" dataCellStyle="Normalny 2"/>
    <tableColumn id="113" xr3:uid="{00000000-0010-0000-0000-000071000000}" name="MS Office (Power Point)" dataDxfId="10565" dataCellStyle="Normalny 2"/>
    <tableColumn id="114" xr3:uid="{00000000-0010-0000-0000-000072000000}" name="Język angielski / Englisch" dataDxfId="10564" dataCellStyle="Normalny 2"/>
    <tableColumn id="115" xr3:uid="{00000000-0010-0000-0000-000073000000}" name="Język niemiecki / Deutsch" dataDxfId="10563" dataCellStyle="Normalny 2"/>
    <tableColumn id="173" xr3:uid="{00000000-0010-0000-0000-0000AD000000}" name="Zarządzanie dokumentacją procesową / Process dokumentation management" dataDxfId="10562" dataCellStyle="Normalny 2"/>
    <tableColumn id="186" xr3:uid="{00000000-0010-0000-0000-0000BA000000}" name="Znajomość procesów z obszaru / Kenntiss der prozesse in dem Bereich" dataDxfId="10561" dataCellStyle="Normalny 2"/>
    <tableColumn id="187" xr3:uid="{00000000-0010-0000-0000-0000BB000000}" name="optymalizacja procesów / Prozessoptymalisierung" dataDxfId="10560" dataCellStyle="Normalny 2"/>
    <tableColumn id="188" xr3:uid="{00000000-0010-0000-0000-0000BC000000}" name="Umiejętności szkoleniowe / Trainingsfähigkeiten" dataDxfId="10559" dataCellStyle="Normalny 2"/>
    <tableColumn id="116" xr3:uid="{00000000-0010-0000-0000-000074000000}" name="Analityczne myślenie, podejście / Analitysches Denken, Einstellung" dataDxfId="10558" dataCellStyle="Normalny 2"/>
    <tableColumn id="117" xr3:uid="{00000000-0010-0000-0000-000075000000}" name="Dokładność, precyzja w dzialaniu / Genauigkeit, Präzision in die Arbeit" dataDxfId="10557" dataCellStyle="Normalny 2"/>
    <tableColumn id="147" xr3:uid="{00000000-0010-0000-0000-000093000000}" name="Dyspozycyjność / Verfügbarkeit" dataDxfId="10556" dataCellStyle="Normalny 2"/>
    <tableColumn id="207" xr3:uid="{8E966B81-3403-406C-AA20-77DCB6ED373B}" name="Kolumna1" dataDxfId="10555"/>
    <tableColumn id="118" xr3:uid="{00000000-0010-0000-0000-000076000000}" name="Zaangażowanie / _x000a_Engagement" dataDxfId="10554" dataCellStyle="Normalny 2"/>
    <tableColumn id="119" xr3:uid="{00000000-0010-0000-0000-000077000000}" name="Planowanie strategiczne / Strategische Planung" dataDxfId="10553" dataCellStyle="Normalny 2"/>
    <tableColumn id="120" xr3:uid="{00000000-0010-0000-0000-000078000000}" name="Konsekwentne i dynamiczne działanie" dataDxfId="10552" dataCellStyle="Normalny 2"/>
    <tableColumn id="146" xr3:uid="{00000000-0010-0000-0000-000092000000}" name="Elastyczność w działaniu" dataDxfId="10551" dataCellStyle="Normalny 2"/>
    <tableColumn id="121" xr3:uid="{00000000-0010-0000-0000-000079000000}" name="Komunikatywność" dataDxfId="10550" dataCellStyle="Normalny 2"/>
    <tableColumn id="122" xr3:uid="{00000000-0010-0000-0000-00007A000000}" name="Motywowanie i budowanie zaangażowania zespołu" dataDxfId="10549" dataCellStyle="Normalny 2"/>
    <tableColumn id="123" xr3:uid="{00000000-0010-0000-0000-00007B000000}" name="BRAK / Keine" dataDxfId="10548" dataCellStyle="Normalny 2"/>
    <tableColumn id="124" xr3:uid="{00000000-0010-0000-0000-00007C000000}" name="MINIMUM 1 ROK / min. 1 Jahr" dataDxfId="10547" dataCellStyle="Normalny 2"/>
    <tableColumn id="125" xr3:uid="{00000000-0010-0000-0000-00007D000000}" name="MINIMUM 2 LATA / min. 2 Jahre" dataDxfId="10546" dataCellStyle="Normalny 2"/>
    <tableColumn id="126" xr3:uid="{00000000-0010-0000-0000-00007E000000}" name="MINIMUM 3 LATA / min. 3 Jahre" dataDxfId="10545" dataCellStyle="Normalny 2"/>
    <tableColumn id="127" xr3:uid="{00000000-0010-0000-0000-00007F000000}" name="MINIMUM 4 LATA / min. 4 Jahre" dataDxfId="10544" dataCellStyle="Normalny 2"/>
    <tableColumn id="128" xr3:uid="{00000000-0010-0000-0000-000080000000}" name="MINIMUM 5 LAT / min. 5 Jahre" dataDxfId="10543" dataCellStyle="Normalny 2"/>
    <tableColumn id="129" xr3:uid="{00000000-0010-0000-0000-000081000000}" name="BRAK / Keine9" dataDxfId="10542" dataCellStyle="Normalny 2"/>
    <tableColumn id="130" xr3:uid="{00000000-0010-0000-0000-000082000000}" name="ZAWODOWE / Berufsausbildung" dataDxfId="10541" dataCellStyle="Normalny 2"/>
    <tableColumn id="131" xr3:uid="{00000000-0010-0000-0000-000083000000}" name="ŚREDNIE OGÓLNE / Abitur allgemeine" dataDxfId="10540" dataCellStyle="Normalny 2"/>
    <tableColumn id="132" xr3:uid="{00000000-0010-0000-0000-000084000000}" name="ŚREDNIE KIERUNKOWE / berufliches Gymnasium" dataDxfId="10539" dataCellStyle="Normalny 2"/>
    <tableColumn id="133" xr3:uid="{00000000-0010-0000-0000-000085000000}" name="WYŻSZE OGÓLNE / Hochschule allgemeine" dataDxfId="10538" dataCellStyle="Normalny 2"/>
    <tableColumn id="134" xr3:uid="{00000000-0010-0000-0000-000086000000}" name="WYŻSZE KIERUNKOWE / Hochschule berufliche" dataDxfId="10537" dataCellStyle="Normalny 2"/>
    <tableColumn id="135" xr3:uid="{00000000-0010-0000-0000-000087000000}" name="PIERWSZA POMOC / Erste Hilfe" dataDxfId="10536" dataCellStyle="Normalny 2"/>
    <tableColumn id="136" xr3:uid="{00000000-0010-0000-0000-000088000000}" name="Specjalista BHP / BHP Spezialist" dataDxfId="10535" dataCellStyle="Normalny 2"/>
    <tableColumn id="137" xr3:uid="{00000000-0010-0000-0000-000089000000}" name="Inspektor ochrony PPOŻ / Brandschutzinspektor" dataDxfId="10534" dataCellStyle="Normalny 2"/>
    <tableColumn id="138" xr3:uid="{00000000-0010-0000-0000-00008A000000}" name="WÓZKI JEZDNIOWE / Gebelstapler" dataDxfId="10533" dataCellStyle="Normalny 2"/>
    <tableColumn id="139" xr3:uid="{00000000-0010-0000-0000-00008B000000}" name="SEP" dataDxfId="10532" dataCellStyle="Normalny 2"/>
    <tableColumn id="140" xr3:uid="{00000000-0010-0000-0000-00008C000000}" name="SEP  DOZÓR / SEP Aufsicht" dataDxfId="10531" dataCellStyle="Normalny 2"/>
    <tableColumn id="141" xr3:uid="{00000000-0010-0000-0000-00008D000000}" name="PODNOŚNIKI / Hebevorrichtung" dataDxfId="10530" dataCellStyle="Normalny 2"/>
    <tableColumn id="142" xr3:uid="{00000000-0010-0000-0000-00008E000000}" name="SUWNICE / Laufkran" dataDxfId="10529" dataCellStyle="Normalny 2"/>
    <tableColumn id="143" xr3:uid="{00000000-0010-0000-0000-00008F000000}" name="WYSOKOŚCIOWE / Höhenberechtigungen" dataDxfId="10528" dataCellStyle="Normalny 2"/>
    <tableColumn id="97" xr3:uid="{C0C5B668-92FC-4BBE-B582-3EDCB27BD6CE}" name="możliwość zastępstwa TL" dataDxfId="10527"/>
    <tableColumn id="144" xr3:uid="{00000000-0010-0000-0000-000090000000}" name="Kwalifikacje w pkt / Qualifikationen in Pkt" dataDxfId="10526" dataCellStyle="Normalny 2">
      <calculatedColumnFormula>SUM(D9:FL9)</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_Legenda" displayName="tab_Legenda" ref="A2:A6" totalsRowShown="0" headerRowDxfId="10525" dataDxfId="10524" tableBorderDxfId="10523" headerRowCellStyle="Normalny 2">
  <autoFilter ref="A2:A6" xr:uid="{00000000-0009-0000-0100-000003000000}"/>
  <tableColumns count="1">
    <tableColumn id="1" xr3:uid="{00000000-0010-0000-0100-000001000000}" name="Matrix Legenda" dataDxfId="10522"/>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elle5" displayName="Tabelle5" ref="FM3:FM5" totalsRowShown="0" headerRowDxfId="10521" dataDxfId="10520" tableBorderDxfId="10519" headerRowCellStyle="Normalny 2" dataCellStyle="Normalny 2">
  <autoFilter ref="FM3:FM5" xr:uid="{00000000-0009-0000-0100-000005000000}"/>
  <tableColumns count="1">
    <tableColumn id="1" xr3:uid="{00000000-0010-0000-0200-000001000000}" name="Spalte1" dataDxfId="10518" dataCellStyle="Normalny 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_Dzial" displayName="tab_Dzial" ref="C1:E9" totalsRowShown="0">
  <autoFilter ref="C1:E9" xr:uid="{00000000-0009-0000-0100-000008000000}"/>
  <sortState xmlns:xlrd2="http://schemas.microsoft.com/office/spreadsheetml/2017/richdata2" ref="C2:C9">
    <sortCondition ref="C1:C9"/>
  </sortState>
  <tableColumns count="3">
    <tableColumn id="1" xr3:uid="{00000000-0010-0000-0300-000001000000}" name="Dział_x000a_Abteilung"/>
    <tableColumn id="2" xr3:uid="{00000000-0010-0000-0300-000002000000}" name="Odp1_x000a_Verant1" dataDxfId="10517"/>
    <tableColumn id="3" xr3:uid="{00000000-0010-0000-0300-000003000000}" name="Odp2_x000a_Verant2" dataDxfId="10516"/>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_Stanow" displayName="tab_Stanow" ref="C11:C14" totalsRowShown="0">
  <autoFilter ref="C11:C14" xr:uid="{00000000-0009-0000-0100-000009000000}"/>
  <sortState xmlns:xlrd2="http://schemas.microsoft.com/office/spreadsheetml/2017/richdata2" ref="C12:C14">
    <sortCondition ref="C11:C14"/>
  </sortState>
  <tableColumns count="1">
    <tableColumn id="1" xr3:uid="{00000000-0010-0000-0400-000001000000}" name="Stanowisko_x000a_Stelle"/>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Tabelle10" displayName="Tabelle10" ref="C16:C40" totalsRowShown="0" headerRowDxfId="10515" dataDxfId="10514">
  <autoFilter ref="C16:C40" xr:uid="{00000000-0009-0000-0100-00000A000000}"/>
  <sortState xmlns:xlrd2="http://schemas.microsoft.com/office/spreadsheetml/2017/richdata2" ref="C17:C35">
    <sortCondition ref="C16:C35"/>
  </sortState>
  <tableColumns count="1">
    <tableColumn id="1" xr3:uid="{00000000-0010-0000-0500-000001000000}" name="Odp.2_x000a_Verant.2" dataDxfId="10513"/>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25" dT="2025-10-28T07:35:30.80" personId="{E7BF42D8-0C11-402A-9861-8B3FA0A0FE10}" id="{B2EE64D8-6414-4181-8A24-BD07CFB9E068}">
    <text>Nie pracuje, QCC</text>
  </threadedComment>
  <threadedComment ref="E527" dT="2025-10-28T07:35:55.06" personId="{E7BF42D8-0C11-402A-9861-8B3FA0A0FE10}" id="{96B07A4F-D15A-4D19-8EB4-32AA216A3877}">
    <text>QCC, Q2</text>
  </threadedComment>
  <threadedComment ref="E529" dT="2025-10-28T07:35:50.33" personId="{E7BF42D8-0C11-402A-9861-8B3FA0A0FE10}" id="{5B4CC536-5AED-48F1-A286-7DF242579E76}">
    <text>QCC, Q2</text>
  </threadedComment>
</ThreadedComments>
</file>

<file path=xl/threadedComments/threadedComment2.xml><?xml version="1.0" encoding="utf-8"?>
<ThreadedComments xmlns="http://schemas.microsoft.com/office/spreadsheetml/2018/threadedcomments" xmlns:x="http://schemas.openxmlformats.org/spreadsheetml/2006/main">
  <threadedComment ref="B135" dT="2025-02-24T09:49:11.17" personId="{41F8BE15-AE5F-48F4-A0F3-96A292C4006D}" id="{E4139212-DA59-4F1F-A81B-0506DFF32593}">
    <text>prototypownia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3.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5.bin"/><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6.bin"/><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Z19"/>
  <sheetViews>
    <sheetView zoomScale="85" zoomScaleNormal="85" workbookViewId="0">
      <selection activeCell="AD18" sqref="AD18"/>
    </sheetView>
  </sheetViews>
  <sheetFormatPr defaultColWidth="9.109375" defaultRowHeight="14.4" x14ac:dyDescent="0.3"/>
  <cols>
    <col min="3" max="3" width="12.33203125" customWidth="1"/>
    <col min="4" max="5" width="3.33203125" bestFit="1" customWidth="1"/>
    <col min="6" max="7" width="5.6640625" bestFit="1" customWidth="1"/>
    <col min="8" max="12" width="3.33203125" bestFit="1" customWidth="1"/>
    <col min="13" max="14" width="5.6640625" bestFit="1" customWidth="1"/>
    <col min="15" max="17" width="3.33203125" bestFit="1" customWidth="1"/>
    <col min="18" max="18" width="5.6640625" bestFit="1" customWidth="1"/>
    <col min="19" max="30" width="3.33203125" bestFit="1" customWidth="1"/>
    <col min="31" max="31" width="8.109375" bestFit="1" customWidth="1"/>
    <col min="32" max="50" width="3.33203125" bestFit="1" customWidth="1"/>
    <col min="51" max="51" width="5.6640625" bestFit="1" customWidth="1"/>
    <col min="52" max="53" width="3.33203125" bestFit="1" customWidth="1"/>
    <col min="54" max="54" width="5.6640625" bestFit="1" customWidth="1"/>
    <col min="55" max="58" width="3.33203125" bestFit="1" customWidth="1"/>
    <col min="59" max="59" width="5.6640625" bestFit="1" customWidth="1"/>
    <col min="60" max="61" width="3.33203125" bestFit="1" customWidth="1"/>
    <col min="62" max="64" width="5.6640625" bestFit="1" customWidth="1"/>
    <col min="65" max="69" width="3.33203125" bestFit="1" customWidth="1"/>
    <col min="70" max="71" width="5.6640625" bestFit="1" customWidth="1"/>
    <col min="72" max="72" width="3.33203125" bestFit="1" customWidth="1"/>
    <col min="73" max="73" width="8.109375" bestFit="1" customWidth="1"/>
    <col min="74" max="74" width="3.33203125" bestFit="1" customWidth="1"/>
    <col min="75" max="75" width="5.6640625" bestFit="1" customWidth="1"/>
    <col min="76" max="85" width="3.33203125" bestFit="1" customWidth="1"/>
    <col min="86" max="86" width="5.6640625" bestFit="1" customWidth="1"/>
    <col min="87" max="87" width="3.33203125" bestFit="1" customWidth="1"/>
    <col min="88" max="88" width="5.6640625" bestFit="1" customWidth="1"/>
    <col min="89" max="97" width="3.33203125" bestFit="1" customWidth="1"/>
    <col min="98" max="98" width="5.6640625" bestFit="1" customWidth="1"/>
    <col min="99" max="103" width="3.33203125" bestFit="1" customWidth="1"/>
    <col min="104" max="104" width="5.6640625" bestFit="1" customWidth="1"/>
    <col min="105" max="110" width="3.33203125" bestFit="1" customWidth="1"/>
    <col min="111" max="111" width="5.6640625" bestFit="1" customWidth="1"/>
    <col min="112" max="117" width="3.33203125" bestFit="1" customWidth="1"/>
    <col min="118" max="119" width="5.6640625" bestFit="1" customWidth="1"/>
    <col min="120" max="147" width="3.33203125" bestFit="1" customWidth="1"/>
    <col min="148" max="148" width="3.109375" bestFit="1" customWidth="1"/>
  </cols>
  <sheetData>
    <row r="2" spans="1:182" ht="15" thickBot="1" x14ac:dyDescent="0.35">
      <c r="D2" t="s">
        <v>0</v>
      </c>
    </row>
    <row r="3" spans="1:182" s="1" customFormat="1" thickBot="1" x14ac:dyDescent="0.35">
      <c r="A3" s="309" t="s">
        <v>1</v>
      </c>
      <c r="B3" s="310"/>
      <c r="C3" s="34"/>
      <c r="D3" s="311" t="s">
        <v>2</v>
      </c>
      <c r="E3" s="312"/>
      <c r="F3" s="311" t="s">
        <v>3</v>
      </c>
      <c r="G3" s="313"/>
      <c r="H3" s="314"/>
      <c r="I3" s="314"/>
      <c r="J3" s="314"/>
      <c r="K3" s="314"/>
      <c r="L3" s="314"/>
      <c r="M3" s="314"/>
      <c r="N3" s="312"/>
      <c r="O3" s="311" t="s">
        <v>4</v>
      </c>
      <c r="P3" s="313"/>
      <c r="Q3" s="314"/>
      <c r="R3" s="314"/>
      <c r="S3" s="314"/>
      <c r="T3" s="312"/>
      <c r="U3" s="311" t="s">
        <v>5</v>
      </c>
      <c r="V3" s="313"/>
      <c r="W3" s="314"/>
      <c r="X3" s="314"/>
      <c r="Y3" s="314"/>
      <c r="Z3" s="314"/>
      <c r="AA3" s="314"/>
      <c r="AB3" s="314"/>
      <c r="AC3" s="314"/>
      <c r="AD3" s="314"/>
      <c r="AE3" s="314"/>
      <c r="AF3" s="312"/>
      <c r="AG3" s="315" t="s">
        <v>6</v>
      </c>
      <c r="AH3" s="316"/>
      <c r="AI3" s="316"/>
      <c r="AJ3" s="316"/>
      <c r="AK3" s="316"/>
      <c r="AL3" s="316"/>
      <c r="AM3" s="316"/>
      <c r="AN3" s="316"/>
      <c r="AO3" s="316"/>
      <c r="AP3" s="316"/>
      <c r="AQ3" s="316"/>
      <c r="AR3" s="317"/>
      <c r="AS3" s="315" t="s">
        <v>7</v>
      </c>
      <c r="AT3" s="316"/>
      <c r="AU3" s="316"/>
      <c r="AV3" s="317"/>
      <c r="AW3" s="315" t="s">
        <v>8</v>
      </c>
      <c r="AX3" s="316"/>
      <c r="AY3" s="316"/>
      <c r="AZ3" s="316"/>
      <c r="BA3" s="316"/>
      <c r="BB3" s="316"/>
      <c r="BC3" s="316"/>
      <c r="BD3" s="317"/>
      <c r="BE3" s="315" t="s">
        <v>9</v>
      </c>
      <c r="BF3" s="316"/>
      <c r="BG3" s="316"/>
      <c r="BH3" s="316"/>
      <c r="BI3" s="316"/>
      <c r="BJ3" s="316"/>
      <c r="BK3" s="316"/>
      <c r="BL3" s="316"/>
      <c r="BM3" s="316"/>
      <c r="BN3" s="316"/>
      <c r="BO3" s="316"/>
      <c r="BP3" s="316"/>
      <c r="BQ3" s="317"/>
      <c r="BR3" s="315" t="s">
        <v>10</v>
      </c>
      <c r="BS3" s="316"/>
      <c r="BT3" s="316"/>
      <c r="BU3" s="316"/>
      <c r="BV3" s="316"/>
      <c r="BW3" s="316"/>
      <c r="BX3" s="316"/>
      <c r="BY3" s="316"/>
      <c r="BZ3" s="316"/>
      <c r="CA3" s="316"/>
      <c r="CB3" s="316"/>
      <c r="CC3" s="316"/>
      <c r="CD3" s="317"/>
      <c r="CE3" s="315" t="s">
        <v>11</v>
      </c>
      <c r="CF3" s="316"/>
      <c r="CG3" s="316"/>
      <c r="CH3" s="317"/>
      <c r="CI3" s="306" t="s">
        <v>12</v>
      </c>
      <c r="CJ3" s="307"/>
      <c r="CK3" s="307"/>
      <c r="CL3" s="307"/>
      <c r="CM3" s="307"/>
      <c r="CN3" s="307"/>
      <c r="CO3" s="307"/>
      <c r="CP3" s="308"/>
      <c r="CQ3" s="306" t="s">
        <v>13</v>
      </c>
      <c r="CR3" s="307"/>
      <c r="CS3" s="307"/>
      <c r="CT3" s="307"/>
      <c r="CU3" s="307"/>
      <c r="CV3" s="307"/>
      <c r="CW3" s="307"/>
      <c r="CX3" s="307"/>
      <c r="CY3" s="307"/>
      <c r="CZ3" s="308"/>
      <c r="DA3" s="315" t="s">
        <v>14</v>
      </c>
      <c r="DB3" s="316"/>
      <c r="DC3" s="316"/>
      <c r="DD3" s="316"/>
      <c r="DE3" s="316"/>
      <c r="DF3" s="316"/>
      <c r="DG3" s="316"/>
      <c r="DH3" s="317"/>
      <c r="DI3" s="315" t="s">
        <v>15</v>
      </c>
      <c r="DJ3" s="316"/>
      <c r="DK3" s="316"/>
      <c r="DL3" s="316"/>
      <c r="DM3" s="316"/>
      <c r="DN3" s="316"/>
      <c r="DO3" s="316"/>
      <c r="DP3" s="22"/>
      <c r="DQ3" s="23"/>
      <c r="DR3" s="322" t="s">
        <v>16</v>
      </c>
      <c r="DS3" s="323"/>
      <c r="DT3" s="323"/>
      <c r="DU3" s="323"/>
      <c r="DV3" s="324"/>
      <c r="DW3" s="318" t="s">
        <v>17</v>
      </c>
      <c r="DX3" s="320"/>
      <c r="DY3" s="321"/>
      <c r="DZ3" s="321"/>
      <c r="EA3" s="321"/>
      <c r="EB3" s="325"/>
      <c r="EC3" s="318" t="s">
        <v>18</v>
      </c>
      <c r="ED3" s="320"/>
      <c r="EE3" s="321"/>
      <c r="EF3" s="321"/>
      <c r="EG3" s="321"/>
      <c r="EH3" s="325"/>
      <c r="EI3" s="318" t="s">
        <v>19</v>
      </c>
      <c r="EJ3" s="319"/>
      <c r="EK3" s="319"/>
      <c r="EL3" s="320"/>
      <c r="EM3" s="321"/>
      <c r="EN3" s="321"/>
      <c r="EO3" s="321"/>
      <c r="EP3" s="321"/>
      <c r="EQ3" s="321"/>
    </row>
    <row r="4" spans="1:182" s="2" customFormat="1" ht="219.9" customHeight="1" thickBot="1" x14ac:dyDescent="0.35">
      <c r="A4" s="31"/>
      <c r="B4" s="32"/>
      <c r="C4" s="33"/>
      <c r="D4" s="7" t="s">
        <v>20</v>
      </c>
      <c r="E4" s="4" t="s">
        <v>21</v>
      </c>
      <c r="F4" s="3" t="s">
        <v>22</v>
      </c>
      <c r="G4" s="5" t="s">
        <v>23</v>
      </c>
      <c r="H4" s="5" t="s">
        <v>24</v>
      </c>
      <c r="I4" s="5" t="s">
        <v>25</v>
      </c>
      <c r="J4" s="5" t="s">
        <v>26</v>
      </c>
      <c r="K4" s="5" t="s">
        <v>27</v>
      </c>
      <c r="L4" s="5" t="s">
        <v>28</v>
      </c>
      <c r="M4" s="4" t="s">
        <v>29</v>
      </c>
      <c r="N4" s="29" t="s">
        <v>30</v>
      </c>
      <c r="O4" s="3" t="s">
        <v>31</v>
      </c>
      <c r="P4" s="5" t="s">
        <v>32</v>
      </c>
      <c r="Q4" s="5" t="s">
        <v>33</v>
      </c>
      <c r="R4" s="5" t="s">
        <v>34</v>
      </c>
      <c r="S4" s="5" t="s">
        <v>35</v>
      </c>
      <c r="T4" s="4" t="s">
        <v>36</v>
      </c>
      <c r="U4" s="3" t="s">
        <v>37</v>
      </c>
      <c r="V4" s="5" t="s">
        <v>38</v>
      </c>
      <c r="W4" s="5" t="s">
        <v>39</v>
      </c>
      <c r="X4" s="5" t="s">
        <v>40</v>
      </c>
      <c r="Y4" s="5" t="s">
        <v>41</v>
      </c>
      <c r="Z4" s="5" t="s">
        <v>42</v>
      </c>
      <c r="AA4" s="5" t="s">
        <v>43</v>
      </c>
      <c r="AB4" s="5" t="s">
        <v>44</v>
      </c>
      <c r="AC4" s="5" t="s">
        <v>45</v>
      </c>
      <c r="AD4" s="5" t="s">
        <v>46</v>
      </c>
      <c r="AE4" s="56" t="s">
        <v>47</v>
      </c>
      <c r="AF4" s="5" t="s">
        <v>48</v>
      </c>
      <c r="AG4" s="3" t="s">
        <v>49</v>
      </c>
      <c r="AH4" s="5" t="s">
        <v>50</v>
      </c>
      <c r="AI4" s="5" t="s">
        <v>51</v>
      </c>
      <c r="AJ4" s="5" t="s">
        <v>52</v>
      </c>
      <c r="AK4" s="5" t="s">
        <v>53</v>
      </c>
      <c r="AL4" s="5" t="s">
        <v>54</v>
      </c>
      <c r="AM4" s="5" t="s">
        <v>55</v>
      </c>
      <c r="AN4" s="5" t="s">
        <v>56</v>
      </c>
      <c r="AO4" s="5" t="s">
        <v>57</v>
      </c>
      <c r="AP4" s="5" t="s">
        <v>58</v>
      </c>
      <c r="AQ4" s="5" t="s">
        <v>59</v>
      </c>
      <c r="AR4" s="5" t="s">
        <v>60</v>
      </c>
      <c r="AS4" s="3" t="s">
        <v>61</v>
      </c>
      <c r="AT4" s="5" t="s">
        <v>62</v>
      </c>
      <c r="AU4" s="5" t="s">
        <v>63</v>
      </c>
      <c r="AV4" s="4" t="s">
        <v>64</v>
      </c>
      <c r="AW4" s="7" t="s">
        <v>65</v>
      </c>
      <c r="AX4" s="5" t="s">
        <v>66</v>
      </c>
      <c r="AY4" s="5" t="s">
        <v>67</v>
      </c>
      <c r="AZ4" s="5" t="s">
        <v>68</v>
      </c>
      <c r="BA4" s="5" t="s">
        <v>69</v>
      </c>
      <c r="BB4" s="5" t="s">
        <v>70</v>
      </c>
      <c r="BC4" s="5" t="s">
        <v>71</v>
      </c>
      <c r="BD4" s="6" t="s">
        <v>72</v>
      </c>
      <c r="BE4" s="3" t="s">
        <v>73</v>
      </c>
      <c r="BF4" s="5" t="s">
        <v>74</v>
      </c>
      <c r="BG4" s="5" t="s">
        <v>75</v>
      </c>
      <c r="BH4" s="5" t="s">
        <v>76</v>
      </c>
      <c r="BI4" s="5" t="s">
        <v>77</v>
      </c>
      <c r="BJ4" s="5" t="s">
        <v>78</v>
      </c>
      <c r="BK4" s="5" t="s">
        <v>79</v>
      </c>
      <c r="BL4" s="5" t="s">
        <v>80</v>
      </c>
      <c r="BM4" s="5" t="s">
        <v>81</v>
      </c>
      <c r="BN4" s="5" t="s">
        <v>82</v>
      </c>
      <c r="BO4" s="5" t="s">
        <v>83</v>
      </c>
      <c r="BP4" s="5" t="s">
        <v>84</v>
      </c>
      <c r="BQ4" s="4" t="s">
        <v>85</v>
      </c>
      <c r="BR4" s="3" t="s">
        <v>86</v>
      </c>
      <c r="BS4" s="7" t="s">
        <v>87</v>
      </c>
      <c r="BT4" s="7" t="s">
        <v>88</v>
      </c>
      <c r="BU4" s="7" t="s">
        <v>89</v>
      </c>
      <c r="BV4" s="7" t="s">
        <v>90</v>
      </c>
      <c r="BW4" s="7" t="s">
        <v>91</v>
      </c>
      <c r="BX4" s="7" t="s">
        <v>92</v>
      </c>
      <c r="BY4" s="5" t="s">
        <v>93</v>
      </c>
      <c r="BZ4" s="5" t="s">
        <v>94</v>
      </c>
      <c r="CA4" s="6" t="s">
        <v>95</v>
      </c>
      <c r="CB4" s="6" t="s">
        <v>96</v>
      </c>
      <c r="CC4" s="6" t="s">
        <v>97</v>
      </c>
      <c r="CD4" s="4" t="s">
        <v>98</v>
      </c>
      <c r="CE4" s="7" t="s">
        <v>99</v>
      </c>
      <c r="CF4" s="5" t="s">
        <v>100</v>
      </c>
      <c r="CG4" s="5" t="s">
        <v>101</v>
      </c>
      <c r="CH4" s="6" t="s">
        <v>102</v>
      </c>
      <c r="CI4" s="3" t="s">
        <v>103</v>
      </c>
      <c r="CJ4" s="5" t="s">
        <v>104</v>
      </c>
      <c r="CK4" s="5" t="s">
        <v>105</v>
      </c>
      <c r="CL4" s="5" t="s">
        <v>106</v>
      </c>
      <c r="CM4" s="5" t="s">
        <v>107</v>
      </c>
      <c r="CN4" s="5" t="s">
        <v>108</v>
      </c>
      <c r="CO4" s="5" t="s">
        <v>109</v>
      </c>
      <c r="CP4" s="4" t="s">
        <v>110</v>
      </c>
      <c r="CQ4" s="7" t="s">
        <v>111</v>
      </c>
      <c r="CR4" s="5" t="s">
        <v>112</v>
      </c>
      <c r="CS4" s="5" t="s">
        <v>113</v>
      </c>
      <c r="CT4" s="5" t="s">
        <v>114</v>
      </c>
      <c r="CU4" s="5" t="s">
        <v>115</v>
      </c>
      <c r="CV4" s="5" t="s">
        <v>116</v>
      </c>
      <c r="CW4" s="5" t="s">
        <v>117</v>
      </c>
      <c r="CX4" s="5" t="s">
        <v>118</v>
      </c>
      <c r="CY4" s="5" t="s">
        <v>119</v>
      </c>
      <c r="CZ4" s="6" t="s">
        <v>120</v>
      </c>
      <c r="DA4" s="8" t="s">
        <v>121</v>
      </c>
      <c r="DB4" s="9" t="s">
        <v>122</v>
      </c>
      <c r="DC4" s="9" t="s">
        <v>123</v>
      </c>
      <c r="DD4" s="9" t="s">
        <v>124</v>
      </c>
      <c r="DE4" s="9" t="s">
        <v>125</v>
      </c>
      <c r="DF4" s="9" t="s">
        <v>126</v>
      </c>
      <c r="DG4" s="9" t="s">
        <v>127</v>
      </c>
      <c r="DH4" s="9" t="s">
        <v>128</v>
      </c>
      <c r="DI4" s="8" t="s">
        <v>129</v>
      </c>
      <c r="DJ4" s="9" t="s">
        <v>130</v>
      </c>
      <c r="DK4" s="9" t="s">
        <v>131</v>
      </c>
      <c r="DL4" s="9" t="s">
        <v>132</v>
      </c>
      <c r="DM4" s="9" t="s">
        <v>133</v>
      </c>
      <c r="DN4" s="9" t="s">
        <v>134</v>
      </c>
      <c r="DO4" s="9" t="s">
        <v>135</v>
      </c>
      <c r="DP4" s="24" t="s">
        <v>136</v>
      </c>
      <c r="DQ4" s="28" t="s">
        <v>137</v>
      </c>
      <c r="DR4" s="25" t="s">
        <v>138</v>
      </c>
      <c r="DS4" s="26" t="s">
        <v>139</v>
      </c>
      <c r="DT4" s="26" t="s">
        <v>140</v>
      </c>
      <c r="DU4" s="26" t="s">
        <v>141</v>
      </c>
      <c r="DV4" s="27" t="s">
        <v>142</v>
      </c>
      <c r="DW4" s="10" t="s">
        <v>143</v>
      </c>
      <c r="DX4" s="11" t="s">
        <v>144</v>
      </c>
      <c r="DY4" s="11" t="s">
        <v>145</v>
      </c>
      <c r="DZ4" s="11" t="s">
        <v>146</v>
      </c>
      <c r="EA4" s="11" t="s">
        <v>147</v>
      </c>
      <c r="EB4" s="12" t="s">
        <v>148</v>
      </c>
      <c r="EC4" s="13" t="s">
        <v>149</v>
      </c>
      <c r="ED4" s="14" t="s">
        <v>150</v>
      </c>
      <c r="EE4" s="14" t="s">
        <v>151</v>
      </c>
      <c r="EF4" s="14" t="s">
        <v>152</v>
      </c>
      <c r="EG4" s="14" t="s">
        <v>153</v>
      </c>
      <c r="EH4" s="15" t="s">
        <v>154</v>
      </c>
      <c r="EI4" s="13" t="s">
        <v>155</v>
      </c>
      <c r="EJ4" s="16" t="s">
        <v>156</v>
      </c>
      <c r="EK4" s="16" t="s">
        <v>157</v>
      </c>
      <c r="EL4" s="14" t="s">
        <v>158</v>
      </c>
      <c r="EM4" s="14" t="s">
        <v>159</v>
      </c>
      <c r="EN4" s="14" t="s">
        <v>160</v>
      </c>
      <c r="EO4" s="14" t="s">
        <v>161</v>
      </c>
      <c r="EP4" s="14" t="s">
        <v>162</v>
      </c>
      <c r="EQ4" s="17" t="s">
        <v>163</v>
      </c>
      <c r="ER4" s="18"/>
    </row>
    <row r="6" spans="1:182" ht="15" thickBot="1" x14ac:dyDescent="0.35">
      <c r="A6" t="s">
        <v>164</v>
      </c>
    </row>
    <row r="7" spans="1:182" ht="15" thickBot="1" x14ac:dyDescent="0.35">
      <c r="A7" s="309" t="s">
        <v>1</v>
      </c>
      <c r="B7" s="310"/>
      <c r="C7" s="34"/>
      <c r="D7" s="311" t="s">
        <v>2</v>
      </c>
      <c r="E7" s="316"/>
      <c r="F7" s="316"/>
      <c r="G7" s="312"/>
      <c r="H7" s="311" t="s">
        <v>3</v>
      </c>
      <c r="I7" s="313"/>
      <c r="J7" s="314"/>
      <c r="K7" s="314"/>
      <c r="L7" s="314"/>
      <c r="M7" s="314"/>
      <c r="N7" s="314"/>
      <c r="O7" s="314"/>
      <c r="P7" s="312"/>
      <c r="Q7" s="311" t="s">
        <v>4</v>
      </c>
      <c r="R7" s="313"/>
      <c r="S7" s="314"/>
      <c r="T7" s="314"/>
      <c r="U7" s="314"/>
      <c r="V7" s="312"/>
      <c r="W7" s="311" t="s">
        <v>5</v>
      </c>
      <c r="X7" s="313"/>
      <c r="Y7" s="314"/>
      <c r="Z7" s="314"/>
      <c r="AA7" s="314"/>
      <c r="AB7" s="314"/>
      <c r="AC7" s="314"/>
      <c r="AD7" s="314"/>
      <c r="AE7" s="314"/>
      <c r="AF7" s="314"/>
      <c r="AG7" s="314"/>
      <c r="AH7" s="312"/>
      <c r="AI7" s="315" t="s">
        <v>6</v>
      </c>
      <c r="AJ7" s="316"/>
      <c r="AK7" s="316"/>
      <c r="AL7" s="316"/>
      <c r="AM7" s="316"/>
      <c r="AN7" s="316"/>
      <c r="AO7" s="316"/>
      <c r="AP7" s="316"/>
      <c r="AQ7" s="316"/>
      <c r="AR7" s="316"/>
      <c r="AS7" s="316"/>
      <c r="AT7" s="316"/>
      <c r="AU7" s="317"/>
      <c r="AV7" s="315" t="s">
        <v>7</v>
      </c>
      <c r="AW7" s="316"/>
      <c r="AX7" s="316"/>
      <c r="AY7" s="317"/>
      <c r="AZ7" s="315" t="s">
        <v>8</v>
      </c>
      <c r="BA7" s="316"/>
      <c r="BB7" s="316"/>
      <c r="BC7" s="316"/>
      <c r="BD7" s="316"/>
      <c r="BE7" s="316"/>
      <c r="BF7" s="316"/>
      <c r="BG7" s="317"/>
      <c r="BH7" s="315" t="s">
        <v>9</v>
      </c>
      <c r="BI7" s="316"/>
      <c r="BJ7" s="316"/>
      <c r="BK7" s="316"/>
      <c r="BL7" s="316"/>
      <c r="BM7" s="316"/>
      <c r="BN7" s="316"/>
      <c r="BO7" s="316"/>
      <c r="BP7" s="316"/>
      <c r="BQ7" s="316"/>
      <c r="BR7" s="316"/>
      <c r="BS7" s="316"/>
      <c r="BT7" s="317"/>
      <c r="BU7" s="315" t="s">
        <v>10</v>
      </c>
      <c r="BV7" s="316"/>
      <c r="BW7" s="316"/>
      <c r="BX7" s="316"/>
      <c r="BY7" s="316"/>
      <c r="BZ7" s="316"/>
      <c r="CA7" s="316"/>
      <c r="CB7" s="316"/>
      <c r="CC7" s="316"/>
      <c r="CD7" s="316"/>
      <c r="CE7" s="316"/>
      <c r="CF7" s="316"/>
      <c r="CG7" s="317"/>
      <c r="CH7" s="315" t="s">
        <v>11</v>
      </c>
      <c r="CI7" s="316"/>
      <c r="CJ7" s="316"/>
      <c r="CK7" s="317"/>
      <c r="CL7" s="306" t="s">
        <v>12</v>
      </c>
      <c r="CM7" s="307"/>
      <c r="CN7" s="307"/>
      <c r="CO7" s="307"/>
      <c r="CP7" s="307"/>
      <c r="CQ7" s="307"/>
      <c r="CR7" s="307"/>
      <c r="CS7" s="307"/>
      <c r="CT7" s="308"/>
      <c r="CU7" s="306" t="s">
        <v>13</v>
      </c>
      <c r="CV7" s="307"/>
      <c r="CW7" s="307"/>
      <c r="CX7" s="307"/>
      <c r="CY7" s="307"/>
      <c r="CZ7" s="307"/>
      <c r="DA7" s="307"/>
      <c r="DB7" s="307"/>
      <c r="DC7" s="307"/>
      <c r="DD7" s="307"/>
      <c r="DE7" s="307"/>
      <c r="DF7" s="307"/>
      <c r="DG7" s="315" t="s">
        <v>14</v>
      </c>
      <c r="DH7" s="316"/>
      <c r="DI7" s="316"/>
      <c r="DJ7" s="316"/>
      <c r="DK7" s="316"/>
      <c r="DL7" s="316"/>
      <c r="DM7" s="316"/>
      <c r="DN7" s="317"/>
      <c r="DO7" s="315" t="s">
        <v>15</v>
      </c>
      <c r="DP7" s="316"/>
      <c r="DQ7" s="316"/>
      <c r="DR7" s="316"/>
      <c r="DS7" s="316"/>
      <c r="DT7" s="316"/>
      <c r="DU7" s="316"/>
      <c r="DV7" s="22"/>
      <c r="DW7" s="23"/>
      <c r="DX7" s="322" t="s">
        <v>16</v>
      </c>
      <c r="DY7" s="323"/>
      <c r="DZ7" s="323"/>
      <c r="EA7" s="323"/>
      <c r="EB7" s="324"/>
      <c r="EC7" s="318" t="s">
        <v>17</v>
      </c>
      <c r="ED7" s="320"/>
      <c r="EE7" s="321"/>
      <c r="EF7" s="321"/>
      <c r="EG7" s="321"/>
      <c r="EH7" s="325"/>
      <c r="EI7" s="318" t="s">
        <v>18</v>
      </c>
      <c r="EJ7" s="320"/>
      <c r="EK7" s="321"/>
      <c r="EL7" s="321"/>
      <c r="EM7" s="321"/>
      <c r="EN7" s="325"/>
      <c r="EO7" s="318" t="s">
        <v>19</v>
      </c>
      <c r="EP7" s="319"/>
      <c r="EQ7" s="319"/>
      <c r="ER7" s="320"/>
      <c r="ES7" s="321"/>
      <c r="ET7" s="321"/>
      <c r="EU7" s="321"/>
      <c r="EV7" s="321"/>
      <c r="EW7" s="321"/>
    </row>
    <row r="8" spans="1:182" ht="219.9" customHeight="1" thickBot="1" x14ac:dyDescent="0.35">
      <c r="A8" s="31"/>
      <c r="B8" s="32"/>
      <c r="C8" s="33"/>
      <c r="D8" s="7" t="s">
        <v>20</v>
      </c>
      <c r="E8" s="35" t="s">
        <v>21</v>
      </c>
      <c r="F8" s="36" t="s">
        <v>165</v>
      </c>
      <c r="G8" s="37" t="s">
        <v>166</v>
      </c>
      <c r="H8" s="3" t="s">
        <v>22</v>
      </c>
      <c r="I8" s="5" t="s">
        <v>23</v>
      </c>
      <c r="J8" s="5" t="s">
        <v>24</v>
      </c>
      <c r="K8" s="5" t="s">
        <v>25</v>
      </c>
      <c r="L8" s="5" t="s">
        <v>26</v>
      </c>
      <c r="M8" s="5" t="s">
        <v>27</v>
      </c>
      <c r="N8" s="5" t="s">
        <v>28</v>
      </c>
      <c r="O8" s="4" t="s">
        <v>29</v>
      </c>
      <c r="P8" s="29" t="s">
        <v>30</v>
      </c>
      <c r="Q8" s="3" t="s">
        <v>31</v>
      </c>
      <c r="R8" s="5" t="s">
        <v>32</v>
      </c>
      <c r="S8" s="5" t="s">
        <v>33</v>
      </c>
      <c r="T8" s="5" t="s">
        <v>34</v>
      </c>
      <c r="U8" s="5" t="s">
        <v>35</v>
      </c>
      <c r="V8" s="4" t="s">
        <v>36</v>
      </c>
      <c r="W8" s="3" t="s">
        <v>37</v>
      </c>
      <c r="X8" s="5" t="s">
        <v>38</v>
      </c>
      <c r="Y8" s="5" t="s">
        <v>39</v>
      </c>
      <c r="Z8" s="5" t="s">
        <v>40</v>
      </c>
      <c r="AA8" s="5" t="s">
        <v>41</v>
      </c>
      <c r="AB8" s="5" t="s">
        <v>42</v>
      </c>
      <c r="AC8" s="5" t="s">
        <v>43</v>
      </c>
      <c r="AD8" s="5" t="s">
        <v>44</v>
      </c>
      <c r="AE8" s="5" t="s">
        <v>45</v>
      </c>
      <c r="AF8" s="5" t="s">
        <v>46</v>
      </c>
      <c r="AG8" s="6" t="s">
        <v>47</v>
      </c>
      <c r="AH8" s="5" t="s">
        <v>48</v>
      </c>
      <c r="AI8" s="38" t="s">
        <v>49</v>
      </c>
      <c r="AJ8" s="5" t="s">
        <v>50</v>
      </c>
      <c r="AK8" s="39" t="s">
        <v>51</v>
      </c>
      <c r="AL8" s="5" t="s">
        <v>52</v>
      </c>
      <c r="AM8" s="5" t="s">
        <v>53</v>
      </c>
      <c r="AN8" s="5" t="s">
        <v>54</v>
      </c>
      <c r="AO8" s="40" t="s">
        <v>55</v>
      </c>
      <c r="AP8" s="40" t="s">
        <v>56</v>
      </c>
      <c r="AQ8" s="41" t="s">
        <v>167</v>
      </c>
      <c r="AR8" s="5" t="s">
        <v>57</v>
      </c>
      <c r="AS8" s="5" t="s">
        <v>58</v>
      </c>
      <c r="AT8" s="5" t="s">
        <v>59</v>
      </c>
      <c r="AU8" s="5" t="s">
        <v>60</v>
      </c>
      <c r="AV8" s="3" t="s">
        <v>61</v>
      </c>
      <c r="AW8" s="5" t="s">
        <v>62</v>
      </c>
      <c r="AX8" s="5" t="s">
        <v>63</v>
      </c>
      <c r="AY8" s="4" t="s">
        <v>64</v>
      </c>
      <c r="AZ8" s="7" t="s">
        <v>65</v>
      </c>
      <c r="BA8" s="5" t="s">
        <v>66</v>
      </c>
      <c r="BB8" s="5" t="s">
        <v>67</v>
      </c>
      <c r="BC8" s="5" t="s">
        <v>68</v>
      </c>
      <c r="BD8" s="5" t="s">
        <v>69</v>
      </c>
      <c r="BE8" s="5" t="s">
        <v>70</v>
      </c>
      <c r="BF8" s="5" t="s">
        <v>71</v>
      </c>
      <c r="BG8" s="6" t="s">
        <v>72</v>
      </c>
      <c r="BH8" s="3" t="s">
        <v>73</v>
      </c>
      <c r="BI8" s="5" t="s">
        <v>74</v>
      </c>
      <c r="BJ8" s="5" t="s">
        <v>75</v>
      </c>
      <c r="BK8" s="5" t="s">
        <v>76</v>
      </c>
      <c r="BL8" s="5" t="s">
        <v>77</v>
      </c>
      <c r="BM8" s="5" t="s">
        <v>78</v>
      </c>
      <c r="BN8" s="5" t="s">
        <v>79</v>
      </c>
      <c r="BO8" s="5" t="s">
        <v>80</v>
      </c>
      <c r="BP8" s="5" t="s">
        <v>81</v>
      </c>
      <c r="BQ8" s="5" t="s">
        <v>82</v>
      </c>
      <c r="BR8" s="5" t="s">
        <v>83</v>
      </c>
      <c r="BS8" s="5" t="s">
        <v>84</v>
      </c>
      <c r="BT8" s="4" t="s">
        <v>85</v>
      </c>
      <c r="BU8" s="3" t="s">
        <v>86</v>
      </c>
      <c r="BV8" s="7" t="s">
        <v>87</v>
      </c>
      <c r="BW8" s="7" t="s">
        <v>88</v>
      </c>
      <c r="BX8" s="7" t="s">
        <v>89</v>
      </c>
      <c r="BY8" s="7" t="s">
        <v>90</v>
      </c>
      <c r="BZ8" s="7" t="s">
        <v>91</v>
      </c>
      <c r="CA8" s="7" t="s">
        <v>92</v>
      </c>
      <c r="CB8" s="5" t="s">
        <v>93</v>
      </c>
      <c r="CC8" s="5" t="s">
        <v>94</v>
      </c>
      <c r="CD8" s="6" t="s">
        <v>95</v>
      </c>
      <c r="CE8" s="6" t="s">
        <v>96</v>
      </c>
      <c r="CF8" s="6" t="s">
        <v>97</v>
      </c>
      <c r="CG8" s="4" t="s">
        <v>98</v>
      </c>
      <c r="CH8" s="7" t="s">
        <v>99</v>
      </c>
      <c r="CI8" s="5" t="s">
        <v>100</v>
      </c>
      <c r="CJ8" s="5" t="s">
        <v>101</v>
      </c>
      <c r="CK8" s="6" t="s">
        <v>102</v>
      </c>
      <c r="CL8" s="3" t="s">
        <v>103</v>
      </c>
      <c r="CM8" s="5" t="s">
        <v>104</v>
      </c>
      <c r="CN8" s="5" t="s">
        <v>105</v>
      </c>
      <c r="CO8" s="5" t="s">
        <v>106</v>
      </c>
      <c r="CP8" s="5" t="s">
        <v>107</v>
      </c>
      <c r="CQ8" s="5" t="s">
        <v>108</v>
      </c>
      <c r="CR8" s="5" t="s">
        <v>109</v>
      </c>
      <c r="CS8" s="42" t="s">
        <v>168</v>
      </c>
      <c r="CT8" s="4" t="s">
        <v>169</v>
      </c>
      <c r="CU8" s="7" t="s">
        <v>111</v>
      </c>
      <c r="CV8" s="5" t="s">
        <v>112</v>
      </c>
      <c r="CW8" s="5" t="s">
        <v>113</v>
      </c>
      <c r="CX8" s="5" t="s">
        <v>114</v>
      </c>
      <c r="CY8" s="5" t="s">
        <v>115</v>
      </c>
      <c r="CZ8" s="5" t="s">
        <v>116</v>
      </c>
      <c r="DA8" s="5" t="s">
        <v>117</v>
      </c>
      <c r="DB8" s="5" t="s">
        <v>118</v>
      </c>
      <c r="DC8" s="5" t="s">
        <v>119</v>
      </c>
      <c r="DD8" s="42" t="s">
        <v>170</v>
      </c>
      <c r="DE8" s="42" t="s">
        <v>171</v>
      </c>
      <c r="DF8" s="6" t="s">
        <v>120</v>
      </c>
      <c r="DG8" s="8" t="s">
        <v>121</v>
      </c>
      <c r="DH8" s="9" t="s">
        <v>122</v>
      </c>
      <c r="DI8" s="9" t="s">
        <v>123</v>
      </c>
      <c r="DJ8" s="9" t="s">
        <v>124</v>
      </c>
      <c r="DK8" s="9" t="s">
        <v>125</v>
      </c>
      <c r="DL8" s="9" t="s">
        <v>126</v>
      </c>
      <c r="DM8" s="9" t="s">
        <v>127</v>
      </c>
      <c r="DN8" s="9" t="s">
        <v>128</v>
      </c>
      <c r="DO8" s="8" t="s">
        <v>129</v>
      </c>
      <c r="DP8" s="9" t="s">
        <v>130</v>
      </c>
      <c r="DQ8" s="9" t="s">
        <v>131</v>
      </c>
      <c r="DR8" s="9" t="s">
        <v>132</v>
      </c>
      <c r="DS8" s="9" t="s">
        <v>133</v>
      </c>
      <c r="DT8" s="9" t="s">
        <v>134</v>
      </c>
      <c r="DU8" s="9" t="s">
        <v>135</v>
      </c>
      <c r="DV8" s="24" t="s">
        <v>136</v>
      </c>
      <c r="DW8" s="28" t="s">
        <v>137</v>
      </c>
      <c r="DX8" s="25" t="s">
        <v>138</v>
      </c>
      <c r="DY8" s="26" t="s">
        <v>139</v>
      </c>
      <c r="DZ8" s="26" t="s">
        <v>140</v>
      </c>
      <c r="EA8" s="26" t="s">
        <v>141</v>
      </c>
      <c r="EB8" s="27" t="s">
        <v>142</v>
      </c>
      <c r="EC8" s="10" t="s">
        <v>143</v>
      </c>
      <c r="ED8" s="11" t="s">
        <v>144</v>
      </c>
      <c r="EE8" s="11" t="s">
        <v>145</v>
      </c>
      <c r="EF8" s="11" t="s">
        <v>146</v>
      </c>
      <c r="EG8" s="11" t="s">
        <v>147</v>
      </c>
      <c r="EH8" s="12" t="s">
        <v>148</v>
      </c>
      <c r="EI8" s="13" t="s">
        <v>149</v>
      </c>
      <c r="EJ8" s="14" t="s">
        <v>150</v>
      </c>
      <c r="EK8" s="14" t="s">
        <v>151</v>
      </c>
      <c r="EL8" s="14" t="s">
        <v>152</v>
      </c>
      <c r="EM8" s="14" t="s">
        <v>153</v>
      </c>
      <c r="EN8" s="15" t="s">
        <v>154</v>
      </c>
      <c r="EO8" s="13" t="s">
        <v>155</v>
      </c>
      <c r="EP8" s="16" t="s">
        <v>156</v>
      </c>
      <c r="EQ8" s="16" t="s">
        <v>157</v>
      </c>
      <c r="ER8" s="14" t="s">
        <v>158</v>
      </c>
      <c r="ES8" s="14" t="s">
        <v>159</v>
      </c>
      <c r="ET8" s="14" t="s">
        <v>160</v>
      </c>
      <c r="EU8" s="14" t="s">
        <v>161</v>
      </c>
      <c r="EV8" s="14" t="s">
        <v>162</v>
      </c>
      <c r="EW8" s="17" t="s">
        <v>163</v>
      </c>
    </row>
    <row r="9" spans="1:182" ht="15" thickBot="1" x14ac:dyDescent="0.35">
      <c r="A9" t="s">
        <v>172</v>
      </c>
    </row>
    <row r="10" spans="1:182" ht="15" thickBot="1" x14ac:dyDescent="0.35">
      <c r="A10" s="309" t="s">
        <v>1</v>
      </c>
      <c r="B10" s="310"/>
      <c r="C10" s="34"/>
      <c r="D10" s="326" t="s">
        <v>173</v>
      </c>
      <c r="E10" s="327"/>
      <c r="F10" s="327"/>
      <c r="G10" s="327"/>
      <c r="H10" s="327"/>
      <c r="I10" s="327"/>
      <c r="J10" s="327"/>
      <c r="K10" s="327"/>
      <c r="L10" s="327"/>
      <c r="M10" s="327"/>
      <c r="N10" s="327"/>
      <c r="O10" s="327"/>
      <c r="P10" s="327"/>
      <c r="Q10" s="327"/>
      <c r="R10" s="327"/>
      <c r="S10" s="328"/>
      <c r="T10" s="311" t="s">
        <v>3</v>
      </c>
      <c r="U10" s="313"/>
      <c r="V10" s="314"/>
      <c r="W10" s="314"/>
      <c r="X10" s="314"/>
      <c r="Y10" s="314"/>
      <c r="Z10" s="314"/>
      <c r="AA10" s="314"/>
      <c r="AB10" s="312"/>
      <c r="AC10" s="311" t="s">
        <v>4</v>
      </c>
      <c r="AD10" s="313"/>
      <c r="AE10" s="314"/>
      <c r="AF10" s="314"/>
      <c r="AG10" s="314"/>
      <c r="AH10" s="312"/>
      <c r="AI10" s="311" t="s">
        <v>5</v>
      </c>
      <c r="AJ10" s="313"/>
      <c r="AK10" s="314"/>
      <c r="AL10" s="314"/>
      <c r="AM10" s="314"/>
      <c r="AN10" s="314"/>
      <c r="AO10" s="314"/>
      <c r="AP10" s="314"/>
      <c r="AQ10" s="314"/>
      <c r="AR10" s="314"/>
      <c r="AS10" s="314"/>
      <c r="AT10" s="312"/>
      <c r="AU10" s="315" t="s">
        <v>6</v>
      </c>
      <c r="AV10" s="316"/>
      <c r="AW10" s="316"/>
      <c r="AX10" s="316"/>
      <c r="AY10" s="316"/>
      <c r="AZ10" s="316"/>
      <c r="BA10" s="316"/>
      <c r="BB10" s="316"/>
      <c r="BC10" s="316"/>
      <c r="BD10" s="316"/>
      <c r="BE10" s="316"/>
      <c r="BF10" s="317"/>
      <c r="BG10" s="315" t="s">
        <v>7</v>
      </c>
      <c r="BH10" s="316"/>
      <c r="BI10" s="316"/>
      <c r="BJ10" s="317"/>
      <c r="BK10" s="315" t="s">
        <v>8</v>
      </c>
      <c r="BL10" s="316"/>
      <c r="BM10" s="316"/>
      <c r="BN10" s="316"/>
      <c r="BO10" s="316"/>
      <c r="BP10" s="316"/>
      <c r="BQ10" s="316"/>
      <c r="BR10" s="317"/>
      <c r="BS10" s="315" t="s">
        <v>9</v>
      </c>
      <c r="BT10" s="316"/>
      <c r="BU10" s="316"/>
      <c r="BV10" s="316"/>
      <c r="BW10" s="316"/>
      <c r="BX10" s="316"/>
      <c r="BY10" s="316"/>
      <c r="BZ10" s="316"/>
      <c r="CA10" s="316"/>
      <c r="CB10" s="316"/>
      <c r="CC10" s="316"/>
      <c r="CD10" s="316"/>
      <c r="CE10" s="317"/>
      <c r="CF10" s="315" t="s">
        <v>10</v>
      </c>
      <c r="CG10" s="316"/>
      <c r="CH10" s="316"/>
      <c r="CI10" s="316"/>
      <c r="CJ10" s="316"/>
      <c r="CK10" s="316"/>
      <c r="CL10" s="316"/>
      <c r="CM10" s="316"/>
      <c r="CN10" s="316"/>
      <c r="CO10" s="316"/>
      <c r="CP10" s="316"/>
      <c r="CQ10" s="316"/>
      <c r="CR10" s="317"/>
      <c r="CS10" s="315" t="s">
        <v>11</v>
      </c>
      <c r="CT10" s="316"/>
      <c r="CU10" s="316"/>
      <c r="CV10" s="317"/>
      <c r="CW10" s="306" t="s">
        <v>12</v>
      </c>
      <c r="CX10" s="307"/>
      <c r="CY10" s="307"/>
      <c r="CZ10" s="307"/>
      <c r="DA10" s="307"/>
      <c r="DB10" s="307"/>
      <c r="DC10" s="307"/>
      <c r="DD10" s="307"/>
      <c r="DE10" s="308"/>
      <c r="DF10" s="306" t="s">
        <v>13</v>
      </c>
      <c r="DG10" s="307"/>
      <c r="DH10" s="307"/>
      <c r="DI10" s="307"/>
      <c r="DJ10" s="307"/>
      <c r="DK10" s="307"/>
      <c r="DL10" s="307"/>
      <c r="DM10" s="307"/>
      <c r="DN10" s="307"/>
      <c r="DO10" s="307"/>
      <c r="DP10" s="307"/>
      <c r="DQ10" s="307"/>
      <c r="DR10" s="307"/>
      <c r="DS10" s="308"/>
      <c r="DT10" s="315" t="s">
        <v>14</v>
      </c>
      <c r="DU10" s="316"/>
      <c r="DV10" s="316"/>
      <c r="DW10" s="316"/>
      <c r="DX10" s="316"/>
      <c r="DY10" s="316"/>
      <c r="DZ10" s="316"/>
      <c r="EA10" s="317"/>
      <c r="EB10" s="315" t="s">
        <v>15</v>
      </c>
      <c r="EC10" s="316"/>
      <c r="ED10" s="316"/>
      <c r="EE10" s="316"/>
      <c r="EF10" s="316"/>
      <c r="EG10" s="316"/>
      <c r="EH10" s="316"/>
      <c r="EI10" s="22"/>
      <c r="EJ10" s="23"/>
      <c r="EK10" s="322" t="s">
        <v>16</v>
      </c>
      <c r="EL10" s="323"/>
      <c r="EM10" s="323"/>
      <c r="EN10" s="323"/>
      <c r="EO10" s="324"/>
      <c r="EP10" s="318" t="s">
        <v>17</v>
      </c>
      <c r="EQ10" s="320"/>
      <c r="ER10" s="321"/>
      <c r="ES10" s="321"/>
      <c r="ET10" s="321"/>
      <c r="EU10" s="325"/>
      <c r="EV10" s="318" t="s">
        <v>18</v>
      </c>
      <c r="EW10" s="320"/>
      <c r="EX10" s="321"/>
      <c r="EY10" s="321"/>
      <c r="EZ10" s="321"/>
      <c r="FA10" s="325"/>
      <c r="FB10" s="318" t="s">
        <v>19</v>
      </c>
      <c r="FC10" s="319"/>
      <c r="FD10" s="319"/>
      <c r="FE10" s="320"/>
      <c r="FF10" s="321"/>
      <c r="FG10" s="321"/>
      <c r="FH10" s="321"/>
      <c r="FI10" s="321"/>
      <c r="FJ10" s="321"/>
    </row>
    <row r="11" spans="1:182" ht="219.9" customHeight="1" thickBot="1" x14ac:dyDescent="0.35">
      <c r="A11" s="31"/>
      <c r="B11" s="32"/>
      <c r="C11" s="32"/>
      <c r="D11" s="13" t="s">
        <v>174</v>
      </c>
      <c r="E11" s="14" t="s">
        <v>175</v>
      </c>
      <c r="F11" s="54" t="s">
        <v>176</v>
      </c>
      <c r="G11" s="54" t="s">
        <v>177</v>
      </c>
      <c r="H11" s="53" t="s">
        <v>178</v>
      </c>
      <c r="I11" s="54" t="s">
        <v>179</v>
      </c>
      <c r="J11" s="54" t="s">
        <v>180</v>
      </c>
      <c r="K11" s="54" t="s">
        <v>181</v>
      </c>
      <c r="L11" s="54" t="s">
        <v>182</v>
      </c>
      <c r="M11" s="54" t="s">
        <v>183</v>
      </c>
      <c r="N11" s="54" t="s">
        <v>184</v>
      </c>
      <c r="O11" s="54" t="s">
        <v>185</v>
      </c>
      <c r="P11" s="54" t="s">
        <v>186</v>
      </c>
      <c r="Q11" s="54" t="s">
        <v>187</v>
      </c>
      <c r="R11" s="43" t="s">
        <v>188</v>
      </c>
      <c r="S11" s="55" t="s">
        <v>189</v>
      </c>
      <c r="T11" s="7" t="s">
        <v>22</v>
      </c>
      <c r="U11" s="5" t="s">
        <v>23</v>
      </c>
      <c r="V11" s="5" t="s">
        <v>24</v>
      </c>
      <c r="W11" s="5" t="s">
        <v>25</v>
      </c>
      <c r="X11" s="5" t="s">
        <v>26</v>
      </c>
      <c r="Y11" s="5" t="s">
        <v>27</v>
      </c>
      <c r="Z11" s="5" t="s">
        <v>28</v>
      </c>
      <c r="AA11" s="4" t="s">
        <v>29</v>
      </c>
      <c r="AB11" s="29" t="s">
        <v>30</v>
      </c>
      <c r="AC11" s="3" t="s">
        <v>31</v>
      </c>
      <c r="AD11" s="5" t="s">
        <v>32</v>
      </c>
      <c r="AE11" s="5" t="s">
        <v>33</v>
      </c>
      <c r="AF11" s="5" t="s">
        <v>34</v>
      </c>
      <c r="AG11" s="5" t="s">
        <v>35</v>
      </c>
      <c r="AH11" s="4" t="s">
        <v>36</v>
      </c>
      <c r="AI11" s="3" t="s">
        <v>37</v>
      </c>
      <c r="AJ11" s="5" t="s">
        <v>38</v>
      </c>
      <c r="AK11" s="5" t="s">
        <v>39</v>
      </c>
      <c r="AL11" s="5" t="s">
        <v>40</v>
      </c>
      <c r="AM11" s="5" t="s">
        <v>41</v>
      </c>
      <c r="AN11" s="5" t="s">
        <v>42</v>
      </c>
      <c r="AO11" s="5" t="s">
        <v>43</v>
      </c>
      <c r="AP11" s="5" t="s">
        <v>44</v>
      </c>
      <c r="AQ11" s="5" t="s">
        <v>45</v>
      </c>
      <c r="AR11" s="5" t="s">
        <v>46</v>
      </c>
      <c r="AS11" s="6" t="s">
        <v>47</v>
      </c>
      <c r="AT11" s="5" t="s">
        <v>48</v>
      </c>
      <c r="AU11" s="3" t="s">
        <v>49</v>
      </c>
      <c r="AV11" s="5" t="s">
        <v>50</v>
      </c>
      <c r="AW11" s="5" t="s">
        <v>51</v>
      </c>
      <c r="AX11" s="5" t="s">
        <v>52</v>
      </c>
      <c r="AY11" s="5" t="s">
        <v>53</v>
      </c>
      <c r="AZ11" s="5" t="s">
        <v>54</v>
      </c>
      <c r="BA11" s="5" t="s">
        <v>55</v>
      </c>
      <c r="BB11" s="5" t="s">
        <v>56</v>
      </c>
      <c r="BC11" s="5" t="s">
        <v>57</v>
      </c>
      <c r="BD11" s="5" t="s">
        <v>58</v>
      </c>
      <c r="BE11" s="5" t="s">
        <v>59</v>
      </c>
      <c r="BF11" s="5" t="s">
        <v>60</v>
      </c>
      <c r="BG11" s="3" t="s">
        <v>61</v>
      </c>
      <c r="BH11" s="5" t="s">
        <v>62</v>
      </c>
      <c r="BI11" s="5" t="s">
        <v>63</v>
      </c>
      <c r="BJ11" s="4" t="s">
        <v>64</v>
      </c>
      <c r="BK11" s="7" t="s">
        <v>65</v>
      </c>
      <c r="BL11" s="5" t="s">
        <v>66</v>
      </c>
      <c r="BM11" s="5" t="s">
        <v>67</v>
      </c>
      <c r="BN11" s="5" t="s">
        <v>68</v>
      </c>
      <c r="BO11" s="5" t="s">
        <v>69</v>
      </c>
      <c r="BP11" s="5" t="s">
        <v>70</v>
      </c>
      <c r="BQ11" s="5" t="s">
        <v>71</v>
      </c>
      <c r="BR11" s="6" t="s">
        <v>72</v>
      </c>
      <c r="BS11" s="3" t="s">
        <v>73</v>
      </c>
      <c r="BT11" s="5" t="s">
        <v>74</v>
      </c>
      <c r="BU11" s="5" t="s">
        <v>75</v>
      </c>
      <c r="BV11" s="5" t="s">
        <v>76</v>
      </c>
      <c r="BW11" s="5" t="s">
        <v>77</v>
      </c>
      <c r="BX11" s="5" t="s">
        <v>78</v>
      </c>
      <c r="BY11" s="5" t="s">
        <v>79</v>
      </c>
      <c r="BZ11" s="5" t="s">
        <v>80</v>
      </c>
      <c r="CA11" s="5" t="s">
        <v>81</v>
      </c>
      <c r="CB11" s="5" t="s">
        <v>82</v>
      </c>
      <c r="CC11" s="5" t="s">
        <v>83</v>
      </c>
      <c r="CD11" s="5" t="s">
        <v>84</v>
      </c>
      <c r="CE11" s="4" t="s">
        <v>85</v>
      </c>
      <c r="CF11" s="3" t="s">
        <v>86</v>
      </c>
      <c r="CG11" s="7" t="s">
        <v>87</v>
      </c>
      <c r="CH11" s="7" t="s">
        <v>88</v>
      </c>
      <c r="CI11" s="7" t="s">
        <v>89</v>
      </c>
      <c r="CJ11" s="7" t="s">
        <v>90</v>
      </c>
      <c r="CK11" s="7" t="s">
        <v>91</v>
      </c>
      <c r="CL11" s="7" t="s">
        <v>92</v>
      </c>
      <c r="CM11" s="5" t="s">
        <v>93</v>
      </c>
      <c r="CN11" s="5" t="s">
        <v>94</v>
      </c>
      <c r="CO11" s="6" t="s">
        <v>95</v>
      </c>
      <c r="CP11" s="6" t="s">
        <v>96</v>
      </c>
      <c r="CQ11" s="6" t="s">
        <v>97</v>
      </c>
      <c r="CR11" s="4" t="s">
        <v>98</v>
      </c>
      <c r="CS11" s="7" t="s">
        <v>99</v>
      </c>
      <c r="CT11" s="5" t="s">
        <v>100</v>
      </c>
      <c r="CU11" s="5" t="s">
        <v>101</v>
      </c>
      <c r="CV11" s="6" t="s">
        <v>102</v>
      </c>
      <c r="CW11" s="3" t="s">
        <v>103</v>
      </c>
      <c r="CX11" s="5" t="s">
        <v>104</v>
      </c>
      <c r="CY11" s="5" t="s">
        <v>105</v>
      </c>
      <c r="CZ11" s="5" t="s">
        <v>106</v>
      </c>
      <c r="DA11" s="5" t="s">
        <v>107</v>
      </c>
      <c r="DB11" s="5" t="s">
        <v>108</v>
      </c>
      <c r="DC11" s="5" t="s">
        <v>109</v>
      </c>
      <c r="DD11" s="42" t="s">
        <v>168</v>
      </c>
      <c r="DE11" s="4" t="s">
        <v>110</v>
      </c>
      <c r="DF11" s="7" t="s">
        <v>111</v>
      </c>
      <c r="DG11" s="5" t="s">
        <v>112</v>
      </c>
      <c r="DH11" s="5" t="s">
        <v>113</v>
      </c>
      <c r="DI11" s="5" t="s">
        <v>114</v>
      </c>
      <c r="DJ11" s="5" t="s">
        <v>115</v>
      </c>
      <c r="DK11" s="5" t="s">
        <v>116</v>
      </c>
      <c r="DL11" s="5" t="s">
        <v>117</v>
      </c>
      <c r="DM11" s="5" t="s">
        <v>118</v>
      </c>
      <c r="DN11" s="5" t="s">
        <v>119</v>
      </c>
      <c r="DO11" s="42" t="s">
        <v>190</v>
      </c>
      <c r="DP11" s="42" t="s">
        <v>191</v>
      </c>
      <c r="DQ11" s="42" t="s">
        <v>168</v>
      </c>
      <c r="DR11" s="6" t="s">
        <v>120</v>
      </c>
      <c r="DS11" s="42" t="s">
        <v>192</v>
      </c>
      <c r="DT11" s="8" t="s">
        <v>121</v>
      </c>
      <c r="DU11" s="9" t="s">
        <v>122</v>
      </c>
      <c r="DV11" s="9" t="s">
        <v>123</v>
      </c>
      <c r="DW11" s="9" t="s">
        <v>124</v>
      </c>
      <c r="DX11" s="9" t="s">
        <v>125</v>
      </c>
      <c r="DY11" s="9" t="s">
        <v>126</v>
      </c>
      <c r="DZ11" s="9" t="s">
        <v>127</v>
      </c>
      <c r="EA11" s="9" t="s">
        <v>128</v>
      </c>
      <c r="EB11" s="8" t="s">
        <v>129</v>
      </c>
      <c r="EC11" s="9" t="s">
        <v>130</v>
      </c>
      <c r="ED11" s="9" t="s">
        <v>131</v>
      </c>
      <c r="EE11" s="9" t="s">
        <v>132</v>
      </c>
      <c r="EF11" s="9" t="s">
        <v>133</v>
      </c>
      <c r="EG11" s="9" t="s">
        <v>134</v>
      </c>
      <c r="EH11" s="9" t="s">
        <v>135</v>
      </c>
      <c r="EI11" s="24" t="s">
        <v>136</v>
      </c>
      <c r="EJ11" s="28" t="s">
        <v>137</v>
      </c>
      <c r="EK11" s="25" t="s">
        <v>138</v>
      </c>
      <c r="EL11" s="26" t="s">
        <v>139</v>
      </c>
      <c r="EM11" s="26" t="s">
        <v>140</v>
      </c>
      <c r="EN11" s="26" t="s">
        <v>141</v>
      </c>
      <c r="EO11" s="27" t="s">
        <v>142</v>
      </c>
      <c r="EP11" s="10" t="s">
        <v>143</v>
      </c>
      <c r="EQ11" s="11" t="s">
        <v>144</v>
      </c>
      <c r="ER11" s="11" t="s">
        <v>145</v>
      </c>
      <c r="ES11" s="11" t="s">
        <v>146</v>
      </c>
      <c r="ET11" s="11" t="s">
        <v>147</v>
      </c>
      <c r="EU11" s="12" t="s">
        <v>148</v>
      </c>
      <c r="EV11" s="13" t="s">
        <v>149</v>
      </c>
      <c r="EW11" s="14" t="s">
        <v>150</v>
      </c>
      <c r="EX11" s="14" t="s">
        <v>151</v>
      </c>
      <c r="EY11" s="14" t="s">
        <v>152</v>
      </c>
      <c r="EZ11" s="14" t="s">
        <v>153</v>
      </c>
      <c r="FA11" s="15" t="s">
        <v>154</v>
      </c>
      <c r="FB11" s="2"/>
      <c r="FC11" s="2"/>
      <c r="FD11" s="2"/>
      <c r="FE11" s="14" t="s">
        <v>158</v>
      </c>
      <c r="FF11" s="14" t="s">
        <v>159</v>
      </c>
      <c r="FG11" s="14" t="s">
        <v>160</v>
      </c>
      <c r="FH11" s="14" t="s">
        <v>161</v>
      </c>
      <c r="FI11" s="14" t="s">
        <v>162</v>
      </c>
      <c r="FJ11" s="17" t="s">
        <v>163</v>
      </c>
    </row>
    <row r="12" spans="1:182" x14ac:dyDescent="0.3">
      <c r="F12" s="47" t="s">
        <v>193</v>
      </c>
      <c r="G12" s="47" t="s">
        <v>193</v>
      </c>
      <c r="H12" s="47" t="s">
        <v>193</v>
      </c>
      <c r="I12" s="47" t="s">
        <v>193</v>
      </c>
      <c r="J12" s="47" t="s">
        <v>193</v>
      </c>
      <c r="K12" s="47" t="s">
        <v>193</v>
      </c>
      <c r="L12" s="47" t="s">
        <v>193</v>
      </c>
      <c r="M12" s="47" t="s">
        <v>193</v>
      </c>
      <c r="N12" s="47" t="s">
        <v>193</v>
      </c>
      <c r="O12" s="47" t="s">
        <v>193</v>
      </c>
      <c r="P12" s="47" t="s">
        <v>193</v>
      </c>
      <c r="Q12" s="47" t="s">
        <v>193</v>
      </c>
      <c r="R12" s="47" t="s">
        <v>193</v>
      </c>
      <c r="S12" s="47" t="s">
        <v>193</v>
      </c>
    </row>
    <row r="13" spans="1:182" ht="15" thickBot="1" x14ac:dyDescent="0.35">
      <c r="A13" t="s">
        <v>194</v>
      </c>
    </row>
    <row r="14" spans="1:182" s="1" customFormat="1" ht="14.4" customHeight="1" thickBot="1" x14ac:dyDescent="0.35">
      <c r="A14" s="309" t="s">
        <v>1</v>
      </c>
      <c r="B14" s="310"/>
      <c r="C14" s="34"/>
      <c r="D14" s="311" t="s">
        <v>2</v>
      </c>
      <c r="E14" s="312"/>
      <c r="F14" s="311" t="s">
        <v>3</v>
      </c>
      <c r="G14" s="313"/>
      <c r="H14" s="314"/>
      <c r="I14" s="314"/>
      <c r="J14" s="314"/>
      <c r="K14" s="314"/>
      <c r="L14" s="314"/>
      <c r="M14" s="314"/>
      <c r="N14" s="312"/>
      <c r="O14" s="311" t="s">
        <v>4</v>
      </c>
      <c r="P14" s="313"/>
      <c r="Q14" s="314"/>
      <c r="R14" s="314"/>
      <c r="S14" s="314"/>
      <c r="T14" s="312"/>
      <c r="U14" s="311" t="s">
        <v>5</v>
      </c>
      <c r="V14" s="313"/>
      <c r="W14" s="314"/>
      <c r="X14" s="314"/>
      <c r="Y14" s="314"/>
      <c r="Z14" s="314"/>
      <c r="AA14" s="314"/>
      <c r="AB14" s="314"/>
      <c r="AC14" s="314"/>
      <c r="AD14" s="314"/>
      <c r="AE14" s="314"/>
      <c r="AF14" s="312"/>
      <c r="AG14" s="315" t="s">
        <v>6</v>
      </c>
      <c r="AH14" s="316"/>
      <c r="AI14" s="316"/>
      <c r="AJ14" s="316"/>
      <c r="AK14" s="316"/>
      <c r="AL14" s="316"/>
      <c r="AM14" s="316"/>
      <c r="AN14" s="316"/>
      <c r="AO14" s="316"/>
      <c r="AP14" s="316"/>
      <c r="AQ14" s="316"/>
      <c r="AR14" s="317"/>
      <c r="AS14" s="315" t="s">
        <v>7</v>
      </c>
      <c r="AT14" s="316"/>
      <c r="AU14" s="316"/>
      <c r="AV14" s="317"/>
      <c r="AW14" s="315" t="s">
        <v>8</v>
      </c>
      <c r="AX14" s="316"/>
      <c r="AY14" s="316"/>
      <c r="AZ14" s="316"/>
      <c r="BA14" s="316"/>
      <c r="BB14" s="316"/>
      <c r="BC14" s="316"/>
      <c r="BD14" s="317"/>
      <c r="BE14" s="315" t="s">
        <v>9</v>
      </c>
      <c r="BF14" s="316"/>
      <c r="BG14" s="316"/>
      <c r="BH14" s="316"/>
      <c r="BI14" s="316"/>
      <c r="BJ14" s="316"/>
      <c r="BK14" s="316"/>
      <c r="BL14" s="316"/>
      <c r="BM14" s="316"/>
      <c r="BN14" s="316"/>
      <c r="BO14" s="316"/>
      <c r="BP14" s="316"/>
      <c r="BQ14" s="317"/>
      <c r="BR14" s="315" t="s">
        <v>10</v>
      </c>
      <c r="BS14" s="316"/>
      <c r="BT14" s="316"/>
      <c r="BU14" s="316"/>
      <c r="BV14" s="316"/>
      <c r="BW14" s="316"/>
      <c r="BX14" s="316"/>
      <c r="BY14" s="316"/>
      <c r="BZ14" s="316"/>
      <c r="CA14" s="316"/>
      <c r="CB14" s="316"/>
      <c r="CC14" s="316"/>
      <c r="CD14" s="317"/>
      <c r="CE14" s="315" t="s">
        <v>11</v>
      </c>
      <c r="CF14" s="316"/>
      <c r="CG14" s="316"/>
      <c r="CH14" s="317"/>
      <c r="CI14" s="306" t="s">
        <v>12</v>
      </c>
      <c r="CJ14" s="307"/>
      <c r="CK14" s="307"/>
      <c r="CL14" s="307"/>
      <c r="CM14" s="307"/>
      <c r="CN14" s="307"/>
      <c r="CO14" s="307"/>
      <c r="CP14" s="308"/>
      <c r="CQ14" s="306" t="s">
        <v>13</v>
      </c>
      <c r="CR14" s="307"/>
      <c r="CS14" s="307"/>
      <c r="CT14" s="307"/>
      <c r="CU14" s="307"/>
      <c r="CV14" s="307"/>
      <c r="CW14" s="307"/>
      <c r="CX14" s="307"/>
      <c r="CY14" s="307"/>
      <c r="CZ14" s="308"/>
      <c r="DA14" s="329" t="s">
        <v>14</v>
      </c>
      <c r="DB14" s="330"/>
      <c r="DC14" s="330"/>
      <c r="DD14" s="330"/>
      <c r="DE14" s="330"/>
      <c r="DF14" s="330"/>
      <c r="DG14" s="330"/>
      <c r="DH14" s="330"/>
      <c r="DI14" s="330"/>
      <c r="DJ14" s="330"/>
      <c r="DK14" s="330"/>
      <c r="DL14" s="330"/>
      <c r="DM14" s="330"/>
      <c r="DN14" s="330"/>
      <c r="DO14" s="330"/>
      <c r="DP14" s="330"/>
      <c r="DQ14" s="330"/>
      <c r="DR14" s="330"/>
      <c r="DS14" s="330"/>
      <c r="DT14" s="331"/>
      <c r="DU14" s="332" t="s">
        <v>195</v>
      </c>
      <c r="DV14" s="333"/>
      <c r="DW14" s="333"/>
      <c r="DX14" s="333"/>
      <c r="DY14" s="333"/>
      <c r="DZ14" s="333"/>
      <c r="EA14" s="333"/>
      <c r="EB14" s="333"/>
      <c r="EC14" s="333"/>
      <c r="ED14" s="333"/>
      <c r="EE14" s="333"/>
      <c r="EF14" s="333"/>
      <c r="EG14" s="333"/>
      <c r="EH14" s="333"/>
      <c r="EI14" s="333"/>
      <c r="EJ14" s="333"/>
      <c r="EK14" s="333"/>
      <c r="EL14" s="333"/>
      <c r="EM14" s="333"/>
      <c r="EN14" s="333"/>
      <c r="EO14" s="315" t="s">
        <v>15</v>
      </c>
      <c r="EP14" s="316"/>
      <c r="EQ14" s="316"/>
      <c r="ER14" s="316"/>
      <c r="ES14" s="316"/>
      <c r="ET14" s="316"/>
      <c r="EU14" s="316"/>
      <c r="EV14" s="22"/>
      <c r="EW14" s="23"/>
      <c r="EX14" s="322" t="s">
        <v>16</v>
      </c>
      <c r="EY14" s="323"/>
      <c r="EZ14" s="323"/>
      <c r="FA14" s="323"/>
      <c r="FB14" s="324"/>
      <c r="FC14" s="318" t="s">
        <v>17</v>
      </c>
      <c r="FD14" s="320"/>
      <c r="FE14" s="321"/>
      <c r="FF14" s="321"/>
      <c r="FG14" s="321"/>
      <c r="FH14" s="325"/>
      <c r="FI14" s="318" t="s">
        <v>18</v>
      </c>
      <c r="FJ14" s="320"/>
      <c r="FK14" s="321"/>
      <c r="FL14" s="321"/>
      <c r="FM14" s="321"/>
      <c r="FN14" s="325"/>
      <c r="FO14" s="318" t="s">
        <v>19</v>
      </c>
      <c r="FP14" s="319"/>
      <c r="FQ14" s="319"/>
      <c r="FR14" s="320"/>
      <c r="FS14" s="321"/>
      <c r="FT14" s="321"/>
      <c r="FU14" s="321"/>
      <c r="FV14" s="321"/>
      <c r="FW14" s="321"/>
      <c r="FX14" s="321"/>
      <c r="FY14" s="321"/>
    </row>
    <row r="15" spans="1:182" s="2" customFormat="1" ht="219.9" customHeight="1" thickBot="1" x14ac:dyDescent="0.35">
      <c r="A15" s="31"/>
      <c r="B15" s="32"/>
      <c r="C15" s="33"/>
      <c r="D15" s="7" t="s">
        <v>20</v>
      </c>
      <c r="E15" s="4" t="s">
        <v>21</v>
      </c>
      <c r="F15" s="3" t="s">
        <v>22</v>
      </c>
      <c r="G15" s="5" t="s">
        <v>23</v>
      </c>
      <c r="H15" s="5" t="s">
        <v>24</v>
      </c>
      <c r="I15" s="5" t="s">
        <v>25</v>
      </c>
      <c r="J15" s="5" t="s">
        <v>26</v>
      </c>
      <c r="K15" s="5" t="s">
        <v>27</v>
      </c>
      <c r="L15" s="5" t="s">
        <v>28</v>
      </c>
      <c r="M15" s="4" t="s">
        <v>29</v>
      </c>
      <c r="N15" s="29" t="s">
        <v>30</v>
      </c>
      <c r="O15" s="3" t="s">
        <v>31</v>
      </c>
      <c r="P15" s="5" t="s">
        <v>32</v>
      </c>
      <c r="Q15" s="5" t="s">
        <v>33</v>
      </c>
      <c r="R15" s="5" t="s">
        <v>34</v>
      </c>
      <c r="S15" s="5" t="s">
        <v>35</v>
      </c>
      <c r="T15" s="4" t="s">
        <v>36</v>
      </c>
      <c r="U15" s="3" t="s">
        <v>37</v>
      </c>
      <c r="V15" s="5" t="s">
        <v>38</v>
      </c>
      <c r="W15" s="5" t="s">
        <v>39</v>
      </c>
      <c r="X15" s="5" t="s">
        <v>40</v>
      </c>
      <c r="Y15" s="5" t="s">
        <v>41</v>
      </c>
      <c r="Z15" s="5" t="s">
        <v>42</v>
      </c>
      <c r="AA15" s="5" t="s">
        <v>43</v>
      </c>
      <c r="AB15" s="5" t="s">
        <v>44</v>
      </c>
      <c r="AC15" s="5" t="s">
        <v>45</v>
      </c>
      <c r="AD15" s="5" t="s">
        <v>46</v>
      </c>
      <c r="AE15" s="6" t="s">
        <v>47</v>
      </c>
      <c r="AF15" s="5" t="s">
        <v>48</v>
      </c>
      <c r="AG15" s="3" t="s">
        <v>49</v>
      </c>
      <c r="AH15" s="5" t="s">
        <v>50</v>
      </c>
      <c r="AI15" s="5" t="s">
        <v>51</v>
      </c>
      <c r="AJ15" s="5" t="s">
        <v>52</v>
      </c>
      <c r="AK15" s="5" t="s">
        <v>53</v>
      </c>
      <c r="AL15" s="5" t="s">
        <v>54</v>
      </c>
      <c r="AM15" s="5" t="s">
        <v>55</v>
      </c>
      <c r="AN15" s="5" t="s">
        <v>56</v>
      </c>
      <c r="AO15" s="5" t="s">
        <v>57</v>
      </c>
      <c r="AP15" s="5" t="s">
        <v>58</v>
      </c>
      <c r="AQ15" s="5" t="s">
        <v>59</v>
      </c>
      <c r="AR15" s="5" t="s">
        <v>60</v>
      </c>
      <c r="AS15" s="3" t="s">
        <v>61</v>
      </c>
      <c r="AT15" s="5" t="s">
        <v>62</v>
      </c>
      <c r="AU15" s="5" t="s">
        <v>63</v>
      </c>
      <c r="AV15" s="4" t="s">
        <v>64</v>
      </c>
      <c r="AW15" s="7" t="s">
        <v>65</v>
      </c>
      <c r="AX15" s="5" t="s">
        <v>66</v>
      </c>
      <c r="AY15" s="5" t="s">
        <v>67</v>
      </c>
      <c r="AZ15" s="5" t="s">
        <v>68</v>
      </c>
      <c r="BA15" s="5" t="s">
        <v>69</v>
      </c>
      <c r="BB15" s="5" t="s">
        <v>70</v>
      </c>
      <c r="BC15" s="5" t="s">
        <v>71</v>
      </c>
      <c r="BD15" s="6" t="s">
        <v>72</v>
      </c>
      <c r="BE15" s="3" t="s">
        <v>73</v>
      </c>
      <c r="BF15" s="5" t="s">
        <v>74</v>
      </c>
      <c r="BG15" s="5" t="s">
        <v>75</v>
      </c>
      <c r="BH15" s="5" t="s">
        <v>76</v>
      </c>
      <c r="BI15" s="5" t="s">
        <v>77</v>
      </c>
      <c r="BJ15" s="5" t="s">
        <v>78</v>
      </c>
      <c r="BK15" s="5" t="s">
        <v>79</v>
      </c>
      <c r="BL15" s="5" t="s">
        <v>80</v>
      </c>
      <c r="BM15" s="5" t="s">
        <v>81</v>
      </c>
      <c r="BN15" s="5" t="s">
        <v>82</v>
      </c>
      <c r="BO15" s="5" t="s">
        <v>83</v>
      </c>
      <c r="BP15" s="5" t="s">
        <v>84</v>
      </c>
      <c r="BQ15" s="4" t="s">
        <v>85</v>
      </c>
      <c r="BR15" s="3" t="s">
        <v>86</v>
      </c>
      <c r="BS15" s="7" t="s">
        <v>87</v>
      </c>
      <c r="BT15" s="7" t="s">
        <v>88</v>
      </c>
      <c r="BU15" s="7" t="s">
        <v>89</v>
      </c>
      <c r="BV15" s="7" t="s">
        <v>90</v>
      </c>
      <c r="BW15" s="7" t="s">
        <v>91</v>
      </c>
      <c r="BX15" s="7" t="s">
        <v>92</v>
      </c>
      <c r="BY15" s="5" t="s">
        <v>93</v>
      </c>
      <c r="BZ15" s="5" t="s">
        <v>94</v>
      </c>
      <c r="CA15" s="6" t="s">
        <v>95</v>
      </c>
      <c r="CB15" s="6" t="s">
        <v>96</v>
      </c>
      <c r="CC15" s="6" t="s">
        <v>97</v>
      </c>
      <c r="CD15" s="4" t="s">
        <v>98</v>
      </c>
      <c r="CE15" s="7" t="s">
        <v>99</v>
      </c>
      <c r="CF15" s="5" t="s">
        <v>100</v>
      </c>
      <c r="CG15" s="5" t="s">
        <v>101</v>
      </c>
      <c r="CH15" s="6" t="s">
        <v>102</v>
      </c>
      <c r="CI15" s="3" t="s">
        <v>103</v>
      </c>
      <c r="CJ15" s="5" t="s">
        <v>104</v>
      </c>
      <c r="CK15" s="5" t="s">
        <v>105</v>
      </c>
      <c r="CL15" s="5" t="s">
        <v>106</v>
      </c>
      <c r="CM15" s="5" t="s">
        <v>107</v>
      </c>
      <c r="CN15" s="5" t="s">
        <v>108</v>
      </c>
      <c r="CO15" s="5" t="s">
        <v>109</v>
      </c>
      <c r="CP15" s="4" t="s">
        <v>110</v>
      </c>
      <c r="CQ15" s="7" t="s">
        <v>111</v>
      </c>
      <c r="CR15" s="5" t="s">
        <v>112</v>
      </c>
      <c r="CS15" s="5" t="s">
        <v>113</v>
      </c>
      <c r="CT15" s="5" t="s">
        <v>114</v>
      </c>
      <c r="CU15" s="5" t="s">
        <v>115</v>
      </c>
      <c r="CV15" s="5" t="s">
        <v>116</v>
      </c>
      <c r="CW15" s="5" t="s">
        <v>117</v>
      </c>
      <c r="CX15" s="5" t="s">
        <v>118</v>
      </c>
      <c r="CY15" s="5" t="s">
        <v>119</v>
      </c>
      <c r="CZ15" s="6" t="s">
        <v>120</v>
      </c>
      <c r="DA15" s="44" t="s">
        <v>196</v>
      </c>
      <c r="DB15" s="45" t="s">
        <v>197</v>
      </c>
      <c r="DC15" s="45" t="s">
        <v>198</v>
      </c>
      <c r="DD15" s="45" t="s">
        <v>199</v>
      </c>
      <c r="DE15" s="45" t="s">
        <v>200</v>
      </c>
      <c r="DF15" s="45" t="s">
        <v>201</v>
      </c>
      <c r="DG15" s="45" t="s">
        <v>202</v>
      </c>
      <c r="DH15" s="45" t="s">
        <v>203</v>
      </c>
      <c r="DI15" s="45" t="s">
        <v>204</v>
      </c>
      <c r="DJ15" s="45" t="s">
        <v>205</v>
      </c>
      <c r="DK15" s="45" t="s">
        <v>206</v>
      </c>
      <c r="DL15" s="45" t="s">
        <v>207</v>
      </c>
      <c r="DM15" s="45" t="s">
        <v>208</v>
      </c>
      <c r="DN15" s="45" t="s">
        <v>209</v>
      </c>
      <c r="DO15" s="45" t="s">
        <v>210</v>
      </c>
      <c r="DP15" s="45" t="s">
        <v>211</v>
      </c>
      <c r="DQ15" s="45" t="s">
        <v>212</v>
      </c>
      <c r="DR15" s="45" t="s">
        <v>213</v>
      </c>
      <c r="DS15" s="45" t="s">
        <v>214</v>
      </c>
      <c r="DT15" s="45" t="s">
        <v>215</v>
      </c>
      <c r="DU15" s="46" t="s">
        <v>196</v>
      </c>
      <c r="DV15" s="46" t="s">
        <v>216</v>
      </c>
      <c r="DW15" s="46" t="s">
        <v>217</v>
      </c>
      <c r="DX15" s="46" t="s">
        <v>218</v>
      </c>
      <c r="DY15" s="46" t="s">
        <v>219</v>
      </c>
      <c r="DZ15" s="46" t="s">
        <v>220</v>
      </c>
      <c r="EA15" s="46" t="s">
        <v>221</v>
      </c>
      <c r="EB15" s="46" t="s">
        <v>222</v>
      </c>
      <c r="EC15" s="46" t="s">
        <v>223</v>
      </c>
      <c r="ED15" s="46" t="s">
        <v>224</v>
      </c>
      <c r="EE15" s="46" t="s">
        <v>225</v>
      </c>
      <c r="EF15" s="46" t="s">
        <v>206</v>
      </c>
      <c r="EG15" s="46" t="s">
        <v>226</v>
      </c>
      <c r="EH15" s="46" t="s">
        <v>208</v>
      </c>
      <c r="EI15" s="46" t="s">
        <v>210</v>
      </c>
      <c r="EJ15" s="46" t="s">
        <v>211</v>
      </c>
      <c r="EK15" s="46" t="s">
        <v>227</v>
      </c>
      <c r="EL15" s="46" t="s">
        <v>228</v>
      </c>
      <c r="EM15" s="46" t="s">
        <v>214</v>
      </c>
      <c r="EN15" s="46" t="s">
        <v>229</v>
      </c>
      <c r="EO15" s="8" t="s">
        <v>129</v>
      </c>
      <c r="EP15" s="9" t="s">
        <v>130</v>
      </c>
      <c r="EQ15" s="9" t="s">
        <v>131</v>
      </c>
      <c r="ER15" s="9" t="s">
        <v>132</v>
      </c>
      <c r="ES15" s="9" t="s">
        <v>133</v>
      </c>
      <c r="ET15" s="9" t="s">
        <v>134</v>
      </c>
      <c r="EU15" s="9" t="s">
        <v>135</v>
      </c>
      <c r="EV15" s="24" t="s">
        <v>136</v>
      </c>
      <c r="EW15" s="28" t="s">
        <v>137</v>
      </c>
      <c r="EX15" s="25" t="s">
        <v>138</v>
      </c>
      <c r="EY15" s="26" t="s">
        <v>139</v>
      </c>
      <c r="EZ15" s="26" t="s">
        <v>140</v>
      </c>
      <c r="FA15" s="26" t="s">
        <v>141</v>
      </c>
      <c r="FB15" s="27" t="s">
        <v>142</v>
      </c>
      <c r="FC15" s="10" t="s">
        <v>143</v>
      </c>
      <c r="FD15" s="11" t="s">
        <v>144</v>
      </c>
      <c r="FE15" s="11" t="s">
        <v>145</v>
      </c>
      <c r="FF15" s="11" t="s">
        <v>146</v>
      </c>
      <c r="FG15" s="11" t="s">
        <v>147</v>
      </c>
      <c r="FH15" s="12" t="s">
        <v>148</v>
      </c>
      <c r="FI15" s="13" t="s">
        <v>149</v>
      </c>
      <c r="FJ15" s="14" t="s">
        <v>150</v>
      </c>
      <c r="FK15" s="14" t="s">
        <v>151</v>
      </c>
      <c r="FL15" s="14" t="s">
        <v>152</v>
      </c>
      <c r="FM15" s="14" t="s">
        <v>153</v>
      </c>
      <c r="FN15" s="15" t="s">
        <v>154</v>
      </c>
      <c r="FO15" s="13" t="s">
        <v>155</v>
      </c>
      <c r="FP15" s="16" t="s">
        <v>156</v>
      </c>
      <c r="FQ15" s="16" t="s">
        <v>157</v>
      </c>
      <c r="FR15" s="14" t="s">
        <v>158</v>
      </c>
      <c r="FS15" s="14" t="s">
        <v>230</v>
      </c>
      <c r="FT15" s="14" t="s">
        <v>231</v>
      </c>
      <c r="FU15" s="46" t="s">
        <v>232</v>
      </c>
      <c r="FV15" s="46" t="s">
        <v>233</v>
      </c>
      <c r="FW15" s="14" t="s">
        <v>161</v>
      </c>
      <c r="FX15" s="14" t="s">
        <v>162</v>
      </c>
      <c r="FY15" s="17" t="s">
        <v>163</v>
      </c>
      <c r="FZ15" s="18"/>
    </row>
    <row r="18" spans="5:16" s="20" customFormat="1" ht="219.9" customHeight="1" x14ac:dyDescent="0.3">
      <c r="E18" s="48" t="s">
        <v>234</v>
      </c>
      <c r="F18" s="51" t="s">
        <v>235</v>
      </c>
      <c r="G18" s="49" t="s">
        <v>236</v>
      </c>
      <c r="H18" s="50" t="s">
        <v>237</v>
      </c>
      <c r="I18" s="51" t="s">
        <v>238</v>
      </c>
      <c r="J18" s="50" t="s">
        <v>239</v>
      </c>
      <c r="K18" s="48" t="s">
        <v>240</v>
      </c>
      <c r="L18" s="48" t="s">
        <v>241</v>
      </c>
      <c r="M18" s="52" t="s">
        <v>242</v>
      </c>
      <c r="N18" s="51" t="s">
        <v>243</v>
      </c>
      <c r="O18" s="48" t="s">
        <v>141</v>
      </c>
      <c r="P18" s="48" t="s">
        <v>214</v>
      </c>
    </row>
    <row r="19" spans="5:16" x14ac:dyDescent="0.3">
      <c r="I19" s="30" t="s">
        <v>193</v>
      </c>
      <c r="K19" s="30"/>
      <c r="L19" s="30"/>
      <c r="M19" s="30"/>
      <c r="N19" s="30" t="s">
        <v>193</v>
      </c>
    </row>
  </sheetData>
  <sheetProtection algorithmName="SHA-512" hashValue="Bhnoz67OhUDkQVEsq76dk31gk/ky7uIM6fEqQzFSHO+AB5UWx6YEc0vQzNBuY52/0LDR6X1C/KeLIWmSojOinw==" saltValue="4U1R6Xv4uFOx3reowKveeQ==" spinCount="100000" sheet="1" objects="1" scenarios="1"/>
  <mergeCells count="77">
    <mergeCell ref="FO14:FY14"/>
    <mergeCell ref="DU14:EN14"/>
    <mergeCell ref="EO14:EU14"/>
    <mergeCell ref="EX14:FB14"/>
    <mergeCell ref="FC14:FH14"/>
    <mergeCell ref="FI14:FN14"/>
    <mergeCell ref="EV10:FA10"/>
    <mergeCell ref="FB10:FJ10"/>
    <mergeCell ref="A14:B14"/>
    <mergeCell ref="D14:E14"/>
    <mergeCell ref="F14:N14"/>
    <mergeCell ref="O14:T14"/>
    <mergeCell ref="U14:AF14"/>
    <mergeCell ref="AG14:AR14"/>
    <mergeCell ref="AS14:AV14"/>
    <mergeCell ref="AW14:BD14"/>
    <mergeCell ref="BE14:BQ14"/>
    <mergeCell ref="BR14:CD14"/>
    <mergeCell ref="CE14:CH14"/>
    <mergeCell ref="CI14:CP14"/>
    <mergeCell ref="CQ14:CZ14"/>
    <mergeCell ref="DA14:DT14"/>
    <mergeCell ref="DF10:DS10"/>
    <mergeCell ref="DT10:EA10"/>
    <mergeCell ref="EB10:EH10"/>
    <mergeCell ref="EK10:EO10"/>
    <mergeCell ref="EP10:EU10"/>
    <mergeCell ref="DX7:EB7"/>
    <mergeCell ref="EC7:EH7"/>
    <mergeCell ref="EI7:EN7"/>
    <mergeCell ref="EO7:EW7"/>
    <mergeCell ref="A10:B10"/>
    <mergeCell ref="D10:S10"/>
    <mergeCell ref="T10:AB10"/>
    <mergeCell ref="AC10:AH10"/>
    <mergeCell ref="AI10:AT10"/>
    <mergeCell ref="AU10:BF10"/>
    <mergeCell ref="BG10:BJ10"/>
    <mergeCell ref="BK10:BR10"/>
    <mergeCell ref="BS10:CE10"/>
    <mergeCell ref="CF10:CR10"/>
    <mergeCell ref="CS10:CV10"/>
    <mergeCell ref="CW10:DE10"/>
    <mergeCell ref="CH7:CK7"/>
    <mergeCell ref="CL7:CT7"/>
    <mergeCell ref="CU7:DF7"/>
    <mergeCell ref="DG7:DN7"/>
    <mergeCell ref="DO7:DU7"/>
    <mergeCell ref="AI7:AU7"/>
    <mergeCell ref="AV7:AY7"/>
    <mergeCell ref="AZ7:BG7"/>
    <mergeCell ref="BH7:BT7"/>
    <mergeCell ref="BU7:CG7"/>
    <mergeCell ref="A7:B7"/>
    <mergeCell ref="D7:G7"/>
    <mergeCell ref="H7:P7"/>
    <mergeCell ref="Q7:V7"/>
    <mergeCell ref="W7:AH7"/>
    <mergeCell ref="EI3:EQ3"/>
    <mergeCell ref="CQ3:CZ3"/>
    <mergeCell ref="DA3:DH3"/>
    <mergeCell ref="DI3:DO3"/>
    <mergeCell ref="DR3:DV3"/>
    <mergeCell ref="DW3:EB3"/>
    <mergeCell ref="EC3:EH3"/>
    <mergeCell ref="CI3:CP3"/>
    <mergeCell ref="A3:B3"/>
    <mergeCell ref="D3:E3"/>
    <mergeCell ref="F3:N3"/>
    <mergeCell ref="O3:T3"/>
    <mergeCell ref="U3:AF3"/>
    <mergeCell ref="AG3:AR3"/>
    <mergeCell ref="AS3:AV3"/>
    <mergeCell ref="AW3:BD3"/>
    <mergeCell ref="BE3:BQ3"/>
    <mergeCell ref="BR3:CD3"/>
    <mergeCell ref="CE3:CH3"/>
  </mergeCell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0000"/>
  </sheetPr>
  <dimension ref="A1:GI16"/>
  <sheetViews>
    <sheetView zoomScale="90" zoomScaleNormal="90" workbookViewId="0">
      <pane ySplit="8" topLeftCell="A9" activePane="bottomLeft" state="frozen"/>
      <selection activeCell="A9" sqref="A9"/>
      <selection pane="bottomLeft" activeCell="A15" sqref="A15"/>
    </sheetView>
  </sheetViews>
  <sheetFormatPr defaultColWidth="9.109375" defaultRowHeight="13.8" x14ac:dyDescent="0.3"/>
  <cols>
    <col min="1" max="1" width="26.5546875" style="140" customWidth="1"/>
    <col min="2" max="2" width="29.33203125" style="140" customWidth="1"/>
    <col min="3" max="3" width="11.5546875" style="140" customWidth="1"/>
    <col min="4" max="55" width="7.109375" style="140" customWidth="1"/>
    <col min="56" max="56" width="7.109375" style="140" hidden="1" customWidth="1"/>
    <col min="57" max="168" width="7.109375" style="140" customWidth="1"/>
    <col min="169" max="169" width="9.5546875" style="140" customWidth="1"/>
    <col min="170" max="191" width="7.109375" style="140" customWidth="1"/>
    <col min="192" max="386" width="9.109375" style="140"/>
    <col min="387" max="387" width="11.33203125" style="140" customWidth="1"/>
    <col min="388" max="388" width="23.6640625" style="140" customWidth="1"/>
    <col min="389" max="390" width="3.33203125" style="140" customWidth="1"/>
    <col min="391" max="391" width="4.33203125" style="140" customWidth="1"/>
    <col min="392" max="395" width="3.33203125" style="140" customWidth="1"/>
    <col min="396" max="403" width="4.33203125" style="140" customWidth="1"/>
    <col min="404" max="446" width="3.33203125" style="140" customWidth="1"/>
    <col min="447" max="447" width="6" style="140" customWidth="1"/>
    <col min="448" max="642" width="9.109375" style="140"/>
    <col min="643" max="643" width="11.33203125" style="140" customWidth="1"/>
    <col min="644" max="644" width="23.6640625" style="140" customWidth="1"/>
    <col min="645" max="646" width="3.33203125" style="140" customWidth="1"/>
    <col min="647" max="647" width="4.33203125" style="140" customWidth="1"/>
    <col min="648" max="651" width="3.33203125" style="140" customWidth="1"/>
    <col min="652" max="659" width="4.33203125" style="140" customWidth="1"/>
    <col min="660" max="702" width="3.33203125" style="140" customWidth="1"/>
    <col min="703" max="703" width="6" style="140" customWidth="1"/>
    <col min="704" max="898" width="9.109375" style="140"/>
    <col min="899" max="899" width="11.33203125" style="140" customWidth="1"/>
    <col min="900" max="900" width="23.6640625" style="140" customWidth="1"/>
    <col min="901" max="902" width="3.33203125" style="140" customWidth="1"/>
    <col min="903" max="903" width="4.33203125" style="140" customWidth="1"/>
    <col min="904" max="907" width="3.33203125" style="140" customWidth="1"/>
    <col min="908" max="915" width="4.33203125" style="140" customWidth="1"/>
    <col min="916" max="958" width="3.33203125" style="140" customWidth="1"/>
    <col min="959" max="959" width="6" style="140" customWidth="1"/>
    <col min="960" max="1154" width="9.109375" style="140"/>
    <col min="1155" max="1155" width="11.33203125" style="140" customWidth="1"/>
    <col min="1156" max="1156" width="23.6640625" style="140" customWidth="1"/>
    <col min="1157" max="1158" width="3.33203125" style="140" customWidth="1"/>
    <col min="1159" max="1159" width="4.33203125" style="140" customWidth="1"/>
    <col min="1160" max="1163" width="3.33203125" style="140" customWidth="1"/>
    <col min="1164" max="1171" width="4.33203125" style="140" customWidth="1"/>
    <col min="1172" max="1214" width="3.33203125" style="140" customWidth="1"/>
    <col min="1215" max="1215" width="6" style="140" customWidth="1"/>
    <col min="1216" max="1410" width="9.109375" style="140"/>
    <col min="1411" max="1411" width="11.33203125" style="140" customWidth="1"/>
    <col min="1412" max="1412" width="23.6640625" style="140" customWidth="1"/>
    <col min="1413" max="1414" width="3.33203125" style="140" customWidth="1"/>
    <col min="1415" max="1415" width="4.33203125" style="140" customWidth="1"/>
    <col min="1416" max="1419" width="3.33203125" style="140" customWidth="1"/>
    <col min="1420" max="1427" width="4.33203125" style="140" customWidth="1"/>
    <col min="1428" max="1470" width="3.33203125" style="140" customWidth="1"/>
    <col min="1471" max="1471" width="6" style="140" customWidth="1"/>
    <col min="1472" max="1666" width="9.109375" style="140"/>
    <col min="1667" max="1667" width="11.33203125" style="140" customWidth="1"/>
    <col min="1668" max="1668" width="23.6640625" style="140" customWidth="1"/>
    <col min="1669" max="1670" width="3.33203125" style="140" customWidth="1"/>
    <col min="1671" max="1671" width="4.33203125" style="140" customWidth="1"/>
    <col min="1672" max="1675" width="3.33203125" style="140" customWidth="1"/>
    <col min="1676" max="1683" width="4.33203125" style="140" customWidth="1"/>
    <col min="1684" max="1726" width="3.33203125" style="140" customWidth="1"/>
    <col min="1727" max="1727" width="6" style="140" customWidth="1"/>
    <col min="1728" max="1922" width="9.109375" style="140"/>
    <col min="1923" max="1923" width="11.33203125" style="140" customWidth="1"/>
    <col min="1924" max="1924" width="23.6640625" style="140" customWidth="1"/>
    <col min="1925" max="1926" width="3.33203125" style="140" customWidth="1"/>
    <col min="1927" max="1927" width="4.33203125" style="140" customWidth="1"/>
    <col min="1928" max="1931" width="3.33203125" style="140" customWidth="1"/>
    <col min="1932" max="1939" width="4.33203125" style="140" customWidth="1"/>
    <col min="1940" max="1982" width="3.33203125" style="140" customWidth="1"/>
    <col min="1983" max="1983" width="6" style="140" customWidth="1"/>
    <col min="1984" max="2178" width="9.109375" style="140"/>
    <col min="2179" max="2179" width="11.33203125" style="140" customWidth="1"/>
    <col min="2180" max="2180" width="23.6640625" style="140" customWidth="1"/>
    <col min="2181" max="2182" width="3.33203125" style="140" customWidth="1"/>
    <col min="2183" max="2183" width="4.33203125" style="140" customWidth="1"/>
    <col min="2184" max="2187" width="3.33203125" style="140" customWidth="1"/>
    <col min="2188" max="2195" width="4.33203125" style="140" customWidth="1"/>
    <col min="2196" max="2238" width="3.33203125" style="140" customWidth="1"/>
    <col min="2239" max="2239" width="6" style="140" customWidth="1"/>
    <col min="2240" max="2434" width="9.109375" style="140"/>
    <col min="2435" max="2435" width="11.33203125" style="140" customWidth="1"/>
    <col min="2436" max="2436" width="23.6640625" style="140" customWidth="1"/>
    <col min="2437" max="2438" width="3.33203125" style="140" customWidth="1"/>
    <col min="2439" max="2439" width="4.33203125" style="140" customWidth="1"/>
    <col min="2440" max="2443" width="3.33203125" style="140" customWidth="1"/>
    <col min="2444" max="2451" width="4.33203125" style="140" customWidth="1"/>
    <col min="2452" max="2494" width="3.33203125" style="140" customWidth="1"/>
    <col min="2495" max="2495" width="6" style="140" customWidth="1"/>
    <col min="2496" max="2690" width="9.109375" style="140"/>
    <col min="2691" max="2691" width="11.33203125" style="140" customWidth="1"/>
    <col min="2692" max="2692" width="23.6640625" style="140" customWidth="1"/>
    <col min="2693" max="2694" width="3.33203125" style="140" customWidth="1"/>
    <col min="2695" max="2695" width="4.33203125" style="140" customWidth="1"/>
    <col min="2696" max="2699" width="3.33203125" style="140" customWidth="1"/>
    <col min="2700" max="2707" width="4.33203125" style="140" customWidth="1"/>
    <col min="2708" max="2750" width="3.33203125" style="140" customWidth="1"/>
    <col min="2751" max="2751" width="6" style="140" customWidth="1"/>
    <col min="2752" max="2946" width="9.109375" style="140"/>
    <col min="2947" max="2947" width="11.33203125" style="140" customWidth="1"/>
    <col min="2948" max="2948" width="23.6640625" style="140" customWidth="1"/>
    <col min="2949" max="2950" width="3.33203125" style="140" customWidth="1"/>
    <col min="2951" max="2951" width="4.33203125" style="140" customWidth="1"/>
    <col min="2952" max="2955" width="3.33203125" style="140" customWidth="1"/>
    <col min="2956" max="2963" width="4.33203125" style="140" customWidth="1"/>
    <col min="2964" max="3006" width="3.33203125" style="140" customWidth="1"/>
    <col min="3007" max="3007" width="6" style="140" customWidth="1"/>
    <col min="3008" max="3202" width="9.109375" style="140"/>
    <col min="3203" max="3203" width="11.33203125" style="140" customWidth="1"/>
    <col min="3204" max="3204" width="23.6640625" style="140" customWidth="1"/>
    <col min="3205" max="3206" width="3.33203125" style="140" customWidth="1"/>
    <col min="3207" max="3207" width="4.33203125" style="140" customWidth="1"/>
    <col min="3208" max="3211" width="3.33203125" style="140" customWidth="1"/>
    <col min="3212" max="3219" width="4.33203125" style="140" customWidth="1"/>
    <col min="3220" max="3262" width="3.33203125" style="140" customWidth="1"/>
    <col min="3263" max="3263" width="6" style="140" customWidth="1"/>
    <col min="3264" max="3458" width="9.109375" style="140"/>
    <col min="3459" max="3459" width="11.33203125" style="140" customWidth="1"/>
    <col min="3460" max="3460" width="23.6640625" style="140" customWidth="1"/>
    <col min="3461" max="3462" width="3.33203125" style="140" customWidth="1"/>
    <col min="3463" max="3463" width="4.33203125" style="140" customWidth="1"/>
    <col min="3464" max="3467" width="3.33203125" style="140" customWidth="1"/>
    <col min="3468" max="3475" width="4.33203125" style="140" customWidth="1"/>
    <col min="3476" max="3518" width="3.33203125" style="140" customWidth="1"/>
    <col min="3519" max="3519" width="6" style="140" customWidth="1"/>
    <col min="3520" max="3714" width="9.109375" style="140"/>
    <col min="3715" max="3715" width="11.33203125" style="140" customWidth="1"/>
    <col min="3716" max="3716" width="23.6640625" style="140" customWidth="1"/>
    <col min="3717" max="3718" width="3.33203125" style="140" customWidth="1"/>
    <col min="3719" max="3719" width="4.33203125" style="140" customWidth="1"/>
    <col min="3720" max="3723" width="3.33203125" style="140" customWidth="1"/>
    <col min="3724" max="3731" width="4.33203125" style="140" customWidth="1"/>
    <col min="3732" max="3774" width="3.33203125" style="140" customWidth="1"/>
    <col min="3775" max="3775" width="6" style="140" customWidth="1"/>
    <col min="3776" max="3970" width="9.109375" style="140"/>
    <col min="3971" max="3971" width="11.33203125" style="140" customWidth="1"/>
    <col min="3972" max="3972" width="23.6640625" style="140" customWidth="1"/>
    <col min="3973" max="3974" width="3.33203125" style="140" customWidth="1"/>
    <col min="3975" max="3975" width="4.33203125" style="140" customWidth="1"/>
    <col min="3976" max="3979" width="3.33203125" style="140" customWidth="1"/>
    <col min="3980" max="3987" width="4.33203125" style="140" customWidth="1"/>
    <col min="3988" max="4030" width="3.33203125" style="140" customWidth="1"/>
    <col min="4031" max="4031" width="6" style="140" customWidth="1"/>
    <col min="4032" max="4226" width="9.109375" style="140"/>
    <col min="4227" max="4227" width="11.33203125" style="140" customWidth="1"/>
    <col min="4228" max="4228" width="23.6640625" style="140" customWidth="1"/>
    <col min="4229" max="4230" width="3.33203125" style="140" customWidth="1"/>
    <col min="4231" max="4231" width="4.33203125" style="140" customWidth="1"/>
    <col min="4232" max="4235" width="3.33203125" style="140" customWidth="1"/>
    <col min="4236" max="4243" width="4.33203125" style="140" customWidth="1"/>
    <col min="4244" max="4286" width="3.33203125" style="140" customWidth="1"/>
    <col min="4287" max="4287" width="6" style="140" customWidth="1"/>
    <col min="4288" max="4482" width="9.109375" style="140"/>
    <col min="4483" max="4483" width="11.33203125" style="140" customWidth="1"/>
    <col min="4484" max="4484" width="23.6640625" style="140" customWidth="1"/>
    <col min="4485" max="4486" width="3.33203125" style="140" customWidth="1"/>
    <col min="4487" max="4487" width="4.33203125" style="140" customWidth="1"/>
    <col min="4488" max="4491" width="3.33203125" style="140" customWidth="1"/>
    <col min="4492" max="4499" width="4.33203125" style="140" customWidth="1"/>
    <col min="4500" max="4542" width="3.33203125" style="140" customWidth="1"/>
    <col min="4543" max="4543" width="6" style="140" customWidth="1"/>
    <col min="4544" max="4738" width="9.109375" style="140"/>
    <col min="4739" max="4739" width="11.33203125" style="140" customWidth="1"/>
    <col min="4740" max="4740" width="23.6640625" style="140" customWidth="1"/>
    <col min="4741" max="4742" width="3.33203125" style="140" customWidth="1"/>
    <col min="4743" max="4743" width="4.33203125" style="140" customWidth="1"/>
    <col min="4744" max="4747" width="3.33203125" style="140" customWidth="1"/>
    <col min="4748" max="4755" width="4.33203125" style="140" customWidth="1"/>
    <col min="4756" max="4798" width="3.33203125" style="140" customWidth="1"/>
    <col min="4799" max="4799" width="6" style="140" customWidth="1"/>
    <col min="4800" max="4994" width="9.109375" style="140"/>
    <col min="4995" max="4995" width="11.33203125" style="140" customWidth="1"/>
    <col min="4996" max="4996" width="23.6640625" style="140" customWidth="1"/>
    <col min="4997" max="4998" width="3.33203125" style="140" customWidth="1"/>
    <col min="4999" max="4999" width="4.33203125" style="140" customWidth="1"/>
    <col min="5000" max="5003" width="3.33203125" style="140" customWidth="1"/>
    <col min="5004" max="5011" width="4.33203125" style="140" customWidth="1"/>
    <col min="5012" max="5054" width="3.33203125" style="140" customWidth="1"/>
    <col min="5055" max="5055" width="6" style="140" customWidth="1"/>
    <col min="5056" max="5250" width="9.109375" style="140"/>
    <col min="5251" max="5251" width="11.33203125" style="140" customWidth="1"/>
    <col min="5252" max="5252" width="23.6640625" style="140" customWidth="1"/>
    <col min="5253" max="5254" width="3.33203125" style="140" customWidth="1"/>
    <col min="5255" max="5255" width="4.33203125" style="140" customWidth="1"/>
    <col min="5256" max="5259" width="3.33203125" style="140" customWidth="1"/>
    <col min="5260" max="5267" width="4.33203125" style="140" customWidth="1"/>
    <col min="5268" max="5310" width="3.33203125" style="140" customWidth="1"/>
    <col min="5311" max="5311" width="6" style="140" customWidth="1"/>
    <col min="5312" max="5506" width="9.109375" style="140"/>
    <col min="5507" max="5507" width="11.33203125" style="140" customWidth="1"/>
    <col min="5508" max="5508" width="23.6640625" style="140" customWidth="1"/>
    <col min="5509" max="5510" width="3.33203125" style="140" customWidth="1"/>
    <col min="5511" max="5511" width="4.33203125" style="140" customWidth="1"/>
    <col min="5512" max="5515" width="3.33203125" style="140" customWidth="1"/>
    <col min="5516" max="5523" width="4.33203125" style="140" customWidth="1"/>
    <col min="5524" max="5566" width="3.33203125" style="140" customWidth="1"/>
    <col min="5567" max="5567" width="6" style="140" customWidth="1"/>
    <col min="5568" max="5762" width="9.109375" style="140"/>
    <col min="5763" max="5763" width="11.33203125" style="140" customWidth="1"/>
    <col min="5764" max="5764" width="23.6640625" style="140" customWidth="1"/>
    <col min="5765" max="5766" width="3.33203125" style="140" customWidth="1"/>
    <col min="5767" max="5767" width="4.33203125" style="140" customWidth="1"/>
    <col min="5768" max="5771" width="3.33203125" style="140" customWidth="1"/>
    <col min="5772" max="5779" width="4.33203125" style="140" customWidth="1"/>
    <col min="5780" max="5822" width="3.33203125" style="140" customWidth="1"/>
    <col min="5823" max="5823" width="6" style="140" customWidth="1"/>
    <col min="5824" max="6018" width="9.109375" style="140"/>
    <col min="6019" max="6019" width="11.33203125" style="140" customWidth="1"/>
    <col min="6020" max="6020" width="23.6640625" style="140" customWidth="1"/>
    <col min="6021" max="6022" width="3.33203125" style="140" customWidth="1"/>
    <col min="6023" max="6023" width="4.33203125" style="140" customWidth="1"/>
    <col min="6024" max="6027" width="3.33203125" style="140" customWidth="1"/>
    <col min="6028" max="6035" width="4.33203125" style="140" customWidth="1"/>
    <col min="6036" max="6078" width="3.33203125" style="140" customWidth="1"/>
    <col min="6079" max="6079" width="6" style="140" customWidth="1"/>
    <col min="6080" max="6274" width="9.109375" style="140"/>
    <col min="6275" max="6275" width="11.33203125" style="140" customWidth="1"/>
    <col min="6276" max="6276" width="23.6640625" style="140" customWidth="1"/>
    <col min="6277" max="6278" width="3.33203125" style="140" customWidth="1"/>
    <col min="6279" max="6279" width="4.33203125" style="140" customWidth="1"/>
    <col min="6280" max="6283" width="3.33203125" style="140" customWidth="1"/>
    <col min="6284" max="6291" width="4.33203125" style="140" customWidth="1"/>
    <col min="6292" max="6334" width="3.33203125" style="140" customWidth="1"/>
    <col min="6335" max="6335" width="6" style="140" customWidth="1"/>
    <col min="6336" max="6530" width="9.109375" style="140"/>
    <col min="6531" max="6531" width="11.33203125" style="140" customWidth="1"/>
    <col min="6532" max="6532" width="23.6640625" style="140" customWidth="1"/>
    <col min="6533" max="6534" width="3.33203125" style="140" customWidth="1"/>
    <col min="6535" max="6535" width="4.33203125" style="140" customWidth="1"/>
    <col min="6536" max="6539" width="3.33203125" style="140" customWidth="1"/>
    <col min="6540" max="6547" width="4.33203125" style="140" customWidth="1"/>
    <col min="6548" max="6590" width="3.33203125" style="140" customWidth="1"/>
    <col min="6591" max="6591" width="6" style="140" customWidth="1"/>
    <col min="6592" max="6786" width="9.109375" style="140"/>
    <col min="6787" max="6787" width="11.33203125" style="140" customWidth="1"/>
    <col min="6788" max="6788" width="23.6640625" style="140" customWidth="1"/>
    <col min="6789" max="6790" width="3.33203125" style="140" customWidth="1"/>
    <col min="6791" max="6791" width="4.33203125" style="140" customWidth="1"/>
    <col min="6792" max="6795" width="3.33203125" style="140" customWidth="1"/>
    <col min="6796" max="6803" width="4.33203125" style="140" customWidth="1"/>
    <col min="6804" max="6846" width="3.33203125" style="140" customWidth="1"/>
    <col min="6847" max="6847" width="6" style="140" customWidth="1"/>
    <col min="6848" max="7042" width="9.109375" style="140"/>
    <col min="7043" max="7043" width="11.33203125" style="140" customWidth="1"/>
    <col min="7044" max="7044" width="23.6640625" style="140" customWidth="1"/>
    <col min="7045" max="7046" width="3.33203125" style="140" customWidth="1"/>
    <col min="7047" max="7047" width="4.33203125" style="140" customWidth="1"/>
    <col min="7048" max="7051" width="3.33203125" style="140" customWidth="1"/>
    <col min="7052" max="7059" width="4.33203125" style="140" customWidth="1"/>
    <col min="7060" max="7102" width="3.33203125" style="140" customWidth="1"/>
    <col min="7103" max="7103" width="6" style="140" customWidth="1"/>
    <col min="7104" max="7298" width="9.109375" style="140"/>
    <col min="7299" max="7299" width="11.33203125" style="140" customWidth="1"/>
    <col min="7300" max="7300" width="23.6640625" style="140" customWidth="1"/>
    <col min="7301" max="7302" width="3.33203125" style="140" customWidth="1"/>
    <col min="7303" max="7303" width="4.33203125" style="140" customWidth="1"/>
    <col min="7304" max="7307" width="3.33203125" style="140" customWidth="1"/>
    <col min="7308" max="7315" width="4.33203125" style="140" customWidth="1"/>
    <col min="7316" max="7358" width="3.33203125" style="140" customWidth="1"/>
    <col min="7359" max="7359" width="6" style="140" customWidth="1"/>
    <col min="7360" max="7554" width="9.109375" style="140"/>
    <col min="7555" max="7555" width="11.33203125" style="140" customWidth="1"/>
    <col min="7556" max="7556" width="23.6640625" style="140" customWidth="1"/>
    <col min="7557" max="7558" width="3.33203125" style="140" customWidth="1"/>
    <col min="7559" max="7559" width="4.33203125" style="140" customWidth="1"/>
    <col min="7560" max="7563" width="3.33203125" style="140" customWidth="1"/>
    <col min="7564" max="7571" width="4.33203125" style="140" customWidth="1"/>
    <col min="7572" max="7614" width="3.33203125" style="140" customWidth="1"/>
    <col min="7615" max="7615" width="6" style="140" customWidth="1"/>
    <col min="7616" max="7810" width="9.109375" style="140"/>
    <col min="7811" max="7811" width="11.33203125" style="140" customWidth="1"/>
    <col min="7812" max="7812" width="23.6640625" style="140" customWidth="1"/>
    <col min="7813" max="7814" width="3.33203125" style="140" customWidth="1"/>
    <col min="7815" max="7815" width="4.33203125" style="140" customWidth="1"/>
    <col min="7816" max="7819" width="3.33203125" style="140" customWidth="1"/>
    <col min="7820" max="7827" width="4.33203125" style="140" customWidth="1"/>
    <col min="7828" max="7870" width="3.33203125" style="140" customWidth="1"/>
    <col min="7871" max="7871" width="6" style="140" customWidth="1"/>
    <col min="7872" max="8066" width="9.109375" style="140"/>
    <col min="8067" max="8067" width="11.33203125" style="140" customWidth="1"/>
    <col min="8068" max="8068" width="23.6640625" style="140" customWidth="1"/>
    <col min="8069" max="8070" width="3.33203125" style="140" customWidth="1"/>
    <col min="8071" max="8071" width="4.33203125" style="140" customWidth="1"/>
    <col min="8072" max="8075" width="3.33203125" style="140" customWidth="1"/>
    <col min="8076" max="8083" width="4.33203125" style="140" customWidth="1"/>
    <col min="8084" max="8126" width="3.33203125" style="140" customWidth="1"/>
    <col min="8127" max="8127" width="6" style="140" customWidth="1"/>
    <col min="8128" max="8322" width="9.109375" style="140"/>
    <col min="8323" max="8323" width="11.33203125" style="140" customWidth="1"/>
    <col min="8324" max="8324" width="23.6640625" style="140" customWidth="1"/>
    <col min="8325" max="8326" width="3.33203125" style="140" customWidth="1"/>
    <col min="8327" max="8327" width="4.33203125" style="140" customWidth="1"/>
    <col min="8328" max="8331" width="3.33203125" style="140" customWidth="1"/>
    <col min="8332" max="8339" width="4.33203125" style="140" customWidth="1"/>
    <col min="8340" max="8382" width="3.33203125" style="140" customWidth="1"/>
    <col min="8383" max="8383" width="6" style="140" customWidth="1"/>
    <col min="8384" max="8578" width="9.109375" style="140"/>
    <col min="8579" max="8579" width="11.33203125" style="140" customWidth="1"/>
    <col min="8580" max="8580" width="23.6640625" style="140" customWidth="1"/>
    <col min="8581" max="8582" width="3.33203125" style="140" customWidth="1"/>
    <col min="8583" max="8583" width="4.33203125" style="140" customWidth="1"/>
    <col min="8584" max="8587" width="3.33203125" style="140" customWidth="1"/>
    <col min="8588" max="8595" width="4.33203125" style="140" customWidth="1"/>
    <col min="8596" max="8638" width="3.33203125" style="140" customWidth="1"/>
    <col min="8639" max="8639" width="6" style="140" customWidth="1"/>
    <col min="8640" max="8834" width="9.109375" style="140"/>
    <col min="8835" max="8835" width="11.33203125" style="140" customWidth="1"/>
    <col min="8836" max="8836" width="23.6640625" style="140" customWidth="1"/>
    <col min="8837" max="8838" width="3.33203125" style="140" customWidth="1"/>
    <col min="8839" max="8839" width="4.33203125" style="140" customWidth="1"/>
    <col min="8840" max="8843" width="3.33203125" style="140" customWidth="1"/>
    <col min="8844" max="8851" width="4.33203125" style="140" customWidth="1"/>
    <col min="8852" max="8894" width="3.33203125" style="140" customWidth="1"/>
    <col min="8895" max="8895" width="6" style="140" customWidth="1"/>
    <col min="8896" max="9090" width="9.109375" style="140"/>
    <col min="9091" max="9091" width="11.33203125" style="140" customWidth="1"/>
    <col min="9092" max="9092" width="23.6640625" style="140" customWidth="1"/>
    <col min="9093" max="9094" width="3.33203125" style="140" customWidth="1"/>
    <col min="9095" max="9095" width="4.33203125" style="140" customWidth="1"/>
    <col min="9096" max="9099" width="3.33203125" style="140" customWidth="1"/>
    <col min="9100" max="9107" width="4.33203125" style="140" customWidth="1"/>
    <col min="9108" max="9150" width="3.33203125" style="140" customWidth="1"/>
    <col min="9151" max="9151" width="6" style="140" customWidth="1"/>
    <col min="9152" max="9346" width="9.109375" style="140"/>
    <col min="9347" max="9347" width="11.33203125" style="140" customWidth="1"/>
    <col min="9348" max="9348" width="23.6640625" style="140" customWidth="1"/>
    <col min="9349" max="9350" width="3.33203125" style="140" customWidth="1"/>
    <col min="9351" max="9351" width="4.33203125" style="140" customWidth="1"/>
    <col min="9352" max="9355" width="3.33203125" style="140" customWidth="1"/>
    <col min="9356" max="9363" width="4.33203125" style="140" customWidth="1"/>
    <col min="9364" max="9406" width="3.33203125" style="140" customWidth="1"/>
    <col min="9407" max="9407" width="6" style="140" customWidth="1"/>
    <col min="9408" max="9602" width="9.109375" style="140"/>
    <col min="9603" max="9603" width="11.33203125" style="140" customWidth="1"/>
    <col min="9604" max="9604" width="23.6640625" style="140" customWidth="1"/>
    <col min="9605" max="9606" width="3.33203125" style="140" customWidth="1"/>
    <col min="9607" max="9607" width="4.33203125" style="140" customWidth="1"/>
    <col min="9608" max="9611" width="3.33203125" style="140" customWidth="1"/>
    <col min="9612" max="9619" width="4.33203125" style="140" customWidth="1"/>
    <col min="9620" max="9662" width="3.33203125" style="140" customWidth="1"/>
    <col min="9663" max="9663" width="6" style="140" customWidth="1"/>
    <col min="9664" max="9858" width="9.109375" style="140"/>
    <col min="9859" max="9859" width="11.33203125" style="140" customWidth="1"/>
    <col min="9860" max="9860" width="23.6640625" style="140" customWidth="1"/>
    <col min="9861" max="9862" width="3.33203125" style="140" customWidth="1"/>
    <col min="9863" max="9863" width="4.33203125" style="140" customWidth="1"/>
    <col min="9864" max="9867" width="3.33203125" style="140" customWidth="1"/>
    <col min="9868" max="9875" width="4.33203125" style="140" customWidth="1"/>
    <col min="9876" max="9918" width="3.33203125" style="140" customWidth="1"/>
    <col min="9919" max="9919" width="6" style="140" customWidth="1"/>
    <col min="9920" max="10114" width="9.109375" style="140"/>
    <col min="10115" max="10115" width="11.33203125" style="140" customWidth="1"/>
    <col min="10116" max="10116" width="23.6640625" style="140" customWidth="1"/>
    <col min="10117" max="10118" width="3.33203125" style="140" customWidth="1"/>
    <col min="10119" max="10119" width="4.33203125" style="140" customWidth="1"/>
    <col min="10120" max="10123" width="3.33203125" style="140" customWidth="1"/>
    <col min="10124" max="10131" width="4.33203125" style="140" customWidth="1"/>
    <col min="10132" max="10174" width="3.33203125" style="140" customWidth="1"/>
    <col min="10175" max="10175" width="6" style="140" customWidth="1"/>
    <col min="10176" max="10370" width="9.109375" style="140"/>
    <col min="10371" max="10371" width="11.33203125" style="140" customWidth="1"/>
    <col min="10372" max="10372" width="23.6640625" style="140" customWidth="1"/>
    <col min="10373" max="10374" width="3.33203125" style="140" customWidth="1"/>
    <col min="10375" max="10375" width="4.33203125" style="140" customWidth="1"/>
    <col min="10376" max="10379" width="3.33203125" style="140" customWidth="1"/>
    <col min="10380" max="10387" width="4.33203125" style="140" customWidth="1"/>
    <col min="10388" max="10430" width="3.33203125" style="140" customWidth="1"/>
    <col min="10431" max="10431" width="6" style="140" customWidth="1"/>
    <col min="10432" max="10626" width="9.109375" style="140"/>
    <col min="10627" max="10627" width="11.33203125" style="140" customWidth="1"/>
    <col min="10628" max="10628" width="23.6640625" style="140" customWidth="1"/>
    <col min="10629" max="10630" width="3.33203125" style="140" customWidth="1"/>
    <col min="10631" max="10631" width="4.33203125" style="140" customWidth="1"/>
    <col min="10632" max="10635" width="3.33203125" style="140" customWidth="1"/>
    <col min="10636" max="10643" width="4.33203125" style="140" customWidth="1"/>
    <col min="10644" max="10686" width="3.33203125" style="140" customWidth="1"/>
    <col min="10687" max="10687" width="6" style="140" customWidth="1"/>
    <col min="10688" max="10882" width="9.109375" style="140"/>
    <col min="10883" max="10883" width="11.33203125" style="140" customWidth="1"/>
    <col min="10884" max="10884" width="23.6640625" style="140" customWidth="1"/>
    <col min="10885" max="10886" width="3.33203125" style="140" customWidth="1"/>
    <col min="10887" max="10887" width="4.33203125" style="140" customWidth="1"/>
    <col min="10888" max="10891" width="3.33203125" style="140" customWidth="1"/>
    <col min="10892" max="10899" width="4.33203125" style="140" customWidth="1"/>
    <col min="10900" max="10942" width="3.33203125" style="140" customWidth="1"/>
    <col min="10943" max="10943" width="6" style="140" customWidth="1"/>
    <col min="10944" max="11138" width="9.109375" style="140"/>
    <col min="11139" max="11139" width="11.33203125" style="140" customWidth="1"/>
    <col min="11140" max="11140" width="23.6640625" style="140" customWidth="1"/>
    <col min="11141" max="11142" width="3.33203125" style="140" customWidth="1"/>
    <col min="11143" max="11143" width="4.33203125" style="140" customWidth="1"/>
    <col min="11144" max="11147" width="3.33203125" style="140" customWidth="1"/>
    <col min="11148" max="11155" width="4.33203125" style="140" customWidth="1"/>
    <col min="11156" max="11198" width="3.33203125" style="140" customWidth="1"/>
    <col min="11199" max="11199" width="6" style="140" customWidth="1"/>
    <col min="11200" max="11394" width="9.109375" style="140"/>
    <col min="11395" max="11395" width="11.33203125" style="140" customWidth="1"/>
    <col min="11396" max="11396" width="23.6640625" style="140" customWidth="1"/>
    <col min="11397" max="11398" width="3.33203125" style="140" customWidth="1"/>
    <col min="11399" max="11399" width="4.33203125" style="140" customWidth="1"/>
    <col min="11400" max="11403" width="3.33203125" style="140" customWidth="1"/>
    <col min="11404" max="11411" width="4.33203125" style="140" customWidth="1"/>
    <col min="11412" max="11454" width="3.33203125" style="140" customWidth="1"/>
    <col min="11455" max="11455" width="6" style="140" customWidth="1"/>
    <col min="11456" max="11650" width="9.109375" style="140"/>
    <col min="11651" max="11651" width="11.33203125" style="140" customWidth="1"/>
    <col min="11652" max="11652" width="23.6640625" style="140" customWidth="1"/>
    <col min="11653" max="11654" width="3.33203125" style="140" customWidth="1"/>
    <col min="11655" max="11655" width="4.33203125" style="140" customWidth="1"/>
    <col min="11656" max="11659" width="3.33203125" style="140" customWidth="1"/>
    <col min="11660" max="11667" width="4.33203125" style="140" customWidth="1"/>
    <col min="11668" max="11710" width="3.33203125" style="140" customWidth="1"/>
    <col min="11711" max="11711" width="6" style="140" customWidth="1"/>
    <col min="11712" max="11906" width="9.109375" style="140"/>
    <col min="11907" max="11907" width="11.33203125" style="140" customWidth="1"/>
    <col min="11908" max="11908" width="23.6640625" style="140" customWidth="1"/>
    <col min="11909" max="11910" width="3.33203125" style="140" customWidth="1"/>
    <col min="11911" max="11911" width="4.33203125" style="140" customWidth="1"/>
    <col min="11912" max="11915" width="3.33203125" style="140" customWidth="1"/>
    <col min="11916" max="11923" width="4.33203125" style="140" customWidth="1"/>
    <col min="11924" max="11966" width="3.33203125" style="140" customWidth="1"/>
    <col min="11967" max="11967" width="6" style="140" customWidth="1"/>
    <col min="11968" max="12162" width="9.109375" style="140"/>
    <col min="12163" max="12163" width="11.33203125" style="140" customWidth="1"/>
    <col min="12164" max="12164" width="23.6640625" style="140" customWidth="1"/>
    <col min="12165" max="12166" width="3.33203125" style="140" customWidth="1"/>
    <col min="12167" max="12167" width="4.33203125" style="140" customWidth="1"/>
    <col min="12168" max="12171" width="3.33203125" style="140" customWidth="1"/>
    <col min="12172" max="12179" width="4.33203125" style="140" customWidth="1"/>
    <col min="12180" max="12222" width="3.33203125" style="140" customWidth="1"/>
    <col min="12223" max="12223" width="6" style="140" customWidth="1"/>
    <col min="12224" max="12418" width="9.109375" style="140"/>
    <col min="12419" max="12419" width="11.33203125" style="140" customWidth="1"/>
    <col min="12420" max="12420" width="23.6640625" style="140" customWidth="1"/>
    <col min="12421" max="12422" width="3.33203125" style="140" customWidth="1"/>
    <col min="12423" max="12423" width="4.33203125" style="140" customWidth="1"/>
    <col min="12424" max="12427" width="3.33203125" style="140" customWidth="1"/>
    <col min="12428" max="12435" width="4.33203125" style="140" customWidth="1"/>
    <col min="12436" max="12478" width="3.33203125" style="140" customWidth="1"/>
    <col min="12479" max="12479" width="6" style="140" customWidth="1"/>
    <col min="12480" max="12674" width="9.109375" style="140"/>
    <col min="12675" max="12675" width="11.33203125" style="140" customWidth="1"/>
    <col min="12676" max="12676" width="23.6640625" style="140" customWidth="1"/>
    <col min="12677" max="12678" width="3.33203125" style="140" customWidth="1"/>
    <col min="12679" max="12679" width="4.33203125" style="140" customWidth="1"/>
    <col min="12680" max="12683" width="3.33203125" style="140" customWidth="1"/>
    <col min="12684" max="12691" width="4.33203125" style="140" customWidth="1"/>
    <col min="12692" max="12734" width="3.33203125" style="140" customWidth="1"/>
    <col min="12735" max="12735" width="6" style="140" customWidth="1"/>
    <col min="12736" max="12930" width="9.109375" style="140"/>
    <col min="12931" max="12931" width="11.33203125" style="140" customWidth="1"/>
    <col min="12932" max="12932" width="23.6640625" style="140" customWidth="1"/>
    <col min="12933" max="12934" width="3.33203125" style="140" customWidth="1"/>
    <col min="12935" max="12935" width="4.33203125" style="140" customWidth="1"/>
    <col min="12936" max="12939" width="3.33203125" style="140" customWidth="1"/>
    <col min="12940" max="12947" width="4.33203125" style="140" customWidth="1"/>
    <col min="12948" max="12990" width="3.33203125" style="140" customWidth="1"/>
    <col min="12991" max="12991" width="6" style="140" customWidth="1"/>
    <col min="12992" max="13186" width="9.109375" style="140"/>
    <col min="13187" max="13187" width="11.33203125" style="140" customWidth="1"/>
    <col min="13188" max="13188" width="23.6640625" style="140" customWidth="1"/>
    <col min="13189" max="13190" width="3.33203125" style="140" customWidth="1"/>
    <col min="13191" max="13191" width="4.33203125" style="140" customWidth="1"/>
    <col min="13192" max="13195" width="3.33203125" style="140" customWidth="1"/>
    <col min="13196" max="13203" width="4.33203125" style="140" customWidth="1"/>
    <col min="13204" max="13246" width="3.33203125" style="140" customWidth="1"/>
    <col min="13247" max="13247" width="6" style="140" customWidth="1"/>
    <col min="13248" max="13442" width="9.109375" style="140"/>
    <col min="13443" max="13443" width="11.33203125" style="140" customWidth="1"/>
    <col min="13444" max="13444" width="23.6640625" style="140" customWidth="1"/>
    <col min="13445" max="13446" width="3.33203125" style="140" customWidth="1"/>
    <col min="13447" max="13447" width="4.33203125" style="140" customWidth="1"/>
    <col min="13448" max="13451" width="3.33203125" style="140" customWidth="1"/>
    <col min="13452" max="13459" width="4.33203125" style="140" customWidth="1"/>
    <col min="13460" max="13502" width="3.33203125" style="140" customWidth="1"/>
    <col min="13503" max="13503" width="6" style="140" customWidth="1"/>
    <col min="13504" max="13698" width="9.109375" style="140"/>
    <col min="13699" max="13699" width="11.33203125" style="140" customWidth="1"/>
    <col min="13700" max="13700" width="23.6640625" style="140" customWidth="1"/>
    <col min="13701" max="13702" width="3.33203125" style="140" customWidth="1"/>
    <col min="13703" max="13703" width="4.33203125" style="140" customWidth="1"/>
    <col min="13704" max="13707" width="3.33203125" style="140" customWidth="1"/>
    <col min="13708" max="13715" width="4.33203125" style="140" customWidth="1"/>
    <col min="13716" max="13758" width="3.33203125" style="140" customWidth="1"/>
    <col min="13759" max="13759" width="6" style="140" customWidth="1"/>
    <col min="13760" max="13954" width="9.109375" style="140"/>
    <col min="13955" max="13955" width="11.33203125" style="140" customWidth="1"/>
    <col min="13956" max="13956" width="23.6640625" style="140" customWidth="1"/>
    <col min="13957" max="13958" width="3.33203125" style="140" customWidth="1"/>
    <col min="13959" max="13959" width="4.33203125" style="140" customWidth="1"/>
    <col min="13960" max="13963" width="3.33203125" style="140" customWidth="1"/>
    <col min="13964" max="13971" width="4.33203125" style="140" customWidth="1"/>
    <col min="13972" max="14014" width="3.33203125" style="140" customWidth="1"/>
    <col min="14015" max="14015" width="6" style="140" customWidth="1"/>
    <col min="14016" max="14210" width="9.109375" style="140"/>
    <col min="14211" max="14211" width="11.33203125" style="140" customWidth="1"/>
    <col min="14212" max="14212" width="23.6640625" style="140" customWidth="1"/>
    <col min="14213" max="14214" width="3.33203125" style="140" customWidth="1"/>
    <col min="14215" max="14215" width="4.33203125" style="140" customWidth="1"/>
    <col min="14216" max="14219" width="3.33203125" style="140" customWidth="1"/>
    <col min="14220" max="14227" width="4.33203125" style="140" customWidth="1"/>
    <col min="14228" max="14270" width="3.33203125" style="140" customWidth="1"/>
    <col min="14271" max="14271" width="6" style="140" customWidth="1"/>
    <col min="14272" max="14466" width="9.109375" style="140"/>
    <col min="14467" max="14467" width="11.33203125" style="140" customWidth="1"/>
    <col min="14468" max="14468" width="23.6640625" style="140" customWidth="1"/>
    <col min="14469" max="14470" width="3.33203125" style="140" customWidth="1"/>
    <col min="14471" max="14471" width="4.33203125" style="140" customWidth="1"/>
    <col min="14472" max="14475" width="3.33203125" style="140" customWidth="1"/>
    <col min="14476" max="14483" width="4.33203125" style="140" customWidth="1"/>
    <col min="14484" max="14526" width="3.33203125" style="140" customWidth="1"/>
    <col min="14527" max="14527" width="6" style="140" customWidth="1"/>
    <col min="14528" max="14722" width="9.109375" style="140"/>
    <col min="14723" max="14723" width="11.33203125" style="140" customWidth="1"/>
    <col min="14724" max="14724" width="23.6640625" style="140" customWidth="1"/>
    <col min="14725" max="14726" width="3.33203125" style="140" customWidth="1"/>
    <col min="14727" max="14727" width="4.33203125" style="140" customWidth="1"/>
    <col min="14728" max="14731" width="3.33203125" style="140" customWidth="1"/>
    <col min="14732" max="14739" width="4.33203125" style="140" customWidth="1"/>
    <col min="14740" max="14782" width="3.33203125" style="140" customWidth="1"/>
    <col min="14783" max="14783" width="6" style="140" customWidth="1"/>
    <col min="14784" max="14978" width="9.109375" style="140"/>
    <col min="14979" max="14979" width="11.33203125" style="140" customWidth="1"/>
    <col min="14980" max="14980" width="23.6640625" style="140" customWidth="1"/>
    <col min="14981" max="14982" width="3.33203125" style="140" customWidth="1"/>
    <col min="14983" max="14983" width="4.33203125" style="140" customWidth="1"/>
    <col min="14984" max="14987" width="3.33203125" style="140" customWidth="1"/>
    <col min="14988" max="14995" width="4.33203125" style="140" customWidth="1"/>
    <col min="14996" max="15038" width="3.33203125" style="140" customWidth="1"/>
    <col min="15039" max="15039" width="6" style="140" customWidth="1"/>
    <col min="15040" max="15234" width="9.109375" style="140"/>
    <col min="15235" max="15235" width="11.33203125" style="140" customWidth="1"/>
    <col min="15236" max="15236" width="23.6640625" style="140" customWidth="1"/>
    <col min="15237" max="15238" width="3.33203125" style="140" customWidth="1"/>
    <col min="15239" max="15239" width="4.33203125" style="140" customWidth="1"/>
    <col min="15240" max="15243" width="3.33203125" style="140" customWidth="1"/>
    <col min="15244" max="15251" width="4.33203125" style="140" customWidth="1"/>
    <col min="15252" max="15294" width="3.33203125" style="140" customWidth="1"/>
    <col min="15295" max="15295" width="6" style="140" customWidth="1"/>
    <col min="15296" max="15490" width="9.109375" style="140"/>
    <col min="15491" max="15491" width="11.33203125" style="140" customWidth="1"/>
    <col min="15492" max="15492" width="23.6640625" style="140" customWidth="1"/>
    <col min="15493" max="15494" width="3.33203125" style="140" customWidth="1"/>
    <col min="15495" max="15495" width="4.33203125" style="140" customWidth="1"/>
    <col min="15496" max="15499" width="3.33203125" style="140" customWidth="1"/>
    <col min="15500" max="15507" width="4.33203125" style="140" customWidth="1"/>
    <col min="15508" max="15550" width="3.33203125" style="140" customWidth="1"/>
    <col min="15551" max="15551" width="6" style="140" customWidth="1"/>
    <col min="15552" max="15746" width="9.109375" style="140"/>
    <col min="15747" max="15747" width="11.33203125" style="140" customWidth="1"/>
    <col min="15748" max="15748" width="23.6640625" style="140" customWidth="1"/>
    <col min="15749" max="15750" width="3.33203125" style="140" customWidth="1"/>
    <col min="15751" max="15751" width="4.33203125" style="140" customWidth="1"/>
    <col min="15752" max="15755" width="3.33203125" style="140" customWidth="1"/>
    <col min="15756" max="15763" width="4.33203125" style="140" customWidth="1"/>
    <col min="15764" max="15806" width="3.33203125" style="140" customWidth="1"/>
    <col min="15807" max="15807" width="6" style="140" customWidth="1"/>
    <col min="15808" max="16002" width="9.109375" style="140"/>
    <col min="16003" max="16003" width="11.33203125" style="140" customWidth="1"/>
    <col min="16004" max="16004" width="23.6640625" style="140" customWidth="1"/>
    <col min="16005" max="16006" width="3.33203125" style="140" customWidth="1"/>
    <col min="16007" max="16007" width="4.33203125" style="140" customWidth="1"/>
    <col min="16008" max="16011" width="3.33203125" style="140" customWidth="1"/>
    <col min="16012" max="16019" width="4.33203125" style="140" customWidth="1"/>
    <col min="16020" max="16062" width="3.33203125" style="140" customWidth="1"/>
    <col min="16063" max="16063" width="6" style="140" customWidth="1"/>
    <col min="16064" max="16258" width="9.109375" style="140"/>
    <col min="16259" max="16259" width="11.33203125" style="140" customWidth="1"/>
    <col min="16260" max="16260" width="23.6640625" style="140" customWidth="1"/>
    <col min="16261" max="16262" width="3.33203125" style="140" customWidth="1"/>
    <col min="16263" max="16263" width="4.33203125" style="140" customWidth="1"/>
    <col min="16264" max="16267" width="3.33203125" style="140" customWidth="1"/>
    <col min="16268" max="16275" width="4.33203125" style="140" customWidth="1"/>
    <col min="16276" max="16318" width="3.33203125" style="140" customWidth="1"/>
    <col min="16319" max="16319" width="6" style="140" customWidth="1"/>
    <col min="16320" max="16384" width="9.109375" style="140"/>
  </cols>
  <sheetData>
    <row r="1" spans="1:191" s="133" customFormat="1" ht="60" customHeight="1" thickBot="1" x14ac:dyDescent="0.35">
      <c r="A1" s="131"/>
      <c r="B1" s="132"/>
      <c r="C1" s="132"/>
      <c r="D1" s="361" t="s">
        <v>244</v>
      </c>
      <c r="E1" s="362"/>
      <c r="F1" s="362"/>
      <c r="G1" s="362"/>
      <c r="H1" s="362"/>
      <c r="I1" s="362"/>
      <c r="J1" s="362"/>
      <c r="K1" s="362"/>
      <c r="L1" s="362"/>
      <c r="M1" s="362"/>
      <c r="N1" s="362"/>
      <c r="O1" s="362"/>
      <c r="P1" s="362"/>
      <c r="Q1" s="362"/>
      <c r="R1" s="362"/>
      <c r="S1" s="362"/>
      <c r="T1" s="362"/>
      <c r="U1" s="362"/>
      <c r="V1" s="362"/>
      <c r="W1" s="362"/>
      <c r="X1" s="362"/>
      <c r="Y1" s="362"/>
      <c r="Z1" s="362"/>
      <c r="AA1" s="362"/>
      <c r="AB1" s="362"/>
      <c r="AC1" s="362"/>
      <c r="AD1" s="362"/>
      <c r="AE1" s="362"/>
      <c r="AF1" s="362"/>
      <c r="AG1" s="362"/>
      <c r="AH1" s="362"/>
      <c r="AI1" s="362"/>
      <c r="AJ1" s="362"/>
      <c r="AK1" s="362"/>
      <c r="AL1" s="362"/>
      <c r="AM1" s="362"/>
      <c r="AN1" s="362"/>
      <c r="AO1" s="362"/>
      <c r="AP1" s="362"/>
      <c r="AQ1" s="362"/>
      <c r="AR1" s="362"/>
      <c r="AS1" s="362"/>
      <c r="AT1" s="362"/>
      <c r="AU1" s="362"/>
      <c r="AV1" s="362"/>
      <c r="AW1" s="362"/>
      <c r="AX1" s="362"/>
      <c r="AY1" s="362"/>
      <c r="AZ1" s="362"/>
      <c r="BA1" s="362"/>
      <c r="BB1" s="362"/>
      <c r="BC1" s="362"/>
      <c r="BD1" s="362"/>
      <c r="BE1" s="362"/>
      <c r="BF1" s="362"/>
      <c r="BG1" s="362"/>
      <c r="BH1" s="362"/>
      <c r="BI1" s="362"/>
      <c r="BJ1" s="362"/>
      <c r="BK1" s="361" t="s">
        <v>245</v>
      </c>
      <c r="BL1" s="362"/>
      <c r="BM1" s="362"/>
      <c r="BN1" s="362"/>
      <c r="BO1" s="362"/>
      <c r="BP1" s="362"/>
      <c r="BQ1" s="362"/>
      <c r="BR1" s="362"/>
      <c r="BS1" s="362"/>
      <c r="BT1" s="362"/>
      <c r="BU1" s="362"/>
      <c r="BV1" s="362"/>
      <c r="BW1" s="362"/>
      <c r="BX1" s="362"/>
      <c r="BY1" s="362"/>
      <c r="BZ1" s="362"/>
      <c r="CA1" s="362"/>
      <c r="CB1" s="362"/>
      <c r="CC1" s="362"/>
      <c r="CD1" s="362"/>
      <c r="CE1" s="362"/>
      <c r="CF1" s="362"/>
      <c r="CG1" s="362"/>
      <c r="CH1" s="362"/>
      <c r="CI1" s="362"/>
      <c r="CJ1" s="362"/>
      <c r="CK1" s="362"/>
      <c r="CL1" s="362"/>
      <c r="CM1" s="362"/>
      <c r="CN1" s="362"/>
      <c r="CO1" s="362"/>
      <c r="CP1" s="362"/>
      <c r="CQ1" s="362"/>
      <c r="CR1" s="362"/>
      <c r="CS1" s="362"/>
      <c r="CT1" s="362"/>
      <c r="CU1" s="362"/>
      <c r="CV1" s="362"/>
      <c r="CW1" s="362"/>
      <c r="CX1" s="362"/>
      <c r="CY1" s="362"/>
      <c r="CZ1" s="362"/>
      <c r="DA1" s="362"/>
      <c r="DB1" s="362"/>
      <c r="DC1" s="362"/>
      <c r="DD1" s="362"/>
      <c r="DE1" s="362"/>
      <c r="DF1" s="362"/>
      <c r="DG1" s="362"/>
      <c r="DH1" s="362"/>
      <c r="DI1" s="362"/>
      <c r="DJ1" s="362"/>
      <c r="DK1" s="362"/>
      <c r="DL1" s="362"/>
      <c r="DM1" s="362"/>
      <c r="DN1" s="362"/>
      <c r="DO1" s="362"/>
      <c r="DP1" s="362"/>
      <c r="DQ1" s="362"/>
      <c r="DR1" s="362"/>
      <c r="DS1" s="362"/>
      <c r="DT1" s="362"/>
      <c r="DU1" s="362"/>
      <c r="DV1" s="362"/>
      <c r="DW1" s="362"/>
      <c r="DX1" s="362"/>
      <c r="DY1" s="362"/>
      <c r="DZ1" s="362"/>
      <c r="EA1" s="362"/>
      <c r="EB1" s="362"/>
      <c r="EC1" s="362"/>
      <c r="ED1" s="362"/>
      <c r="EE1" s="362"/>
      <c r="EF1" s="362"/>
      <c r="EG1" s="362"/>
      <c r="EH1" s="362"/>
      <c r="EI1" s="362"/>
      <c r="EJ1" s="362"/>
      <c r="EK1" s="362"/>
      <c r="EL1" s="362"/>
      <c r="EM1" s="362"/>
      <c r="EN1" s="362"/>
      <c r="EO1" s="362"/>
      <c r="EP1" s="362"/>
      <c r="EQ1" s="362"/>
      <c r="ER1" s="362"/>
      <c r="ES1" s="362"/>
      <c r="ET1" s="362"/>
      <c r="EU1" s="362"/>
      <c r="EV1" s="362"/>
      <c r="EW1" s="362"/>
      <c r="EX1" s="362"/>
      <c r="EY1" s="362"/>
      <c r="EZ1" s="362"/>
      <c r="FA1" s="362"/>
      <c r="FB1" s="362"/>
      <c r="FC1" s="362"/>
      <c r="FD1" s="362"/>
      <c r="FE1" s="362"/>
      <c r="FF1" s="362"/>
      <c r="FG1" s="362"/>
      <c r="FH1" s="362"/>
      <c r="FI1" s="362"/>
      <c r="FJ1" s="362"/>
      <c r="FK1" s="362"/>
      <c r="FL1" s="363"/>
      <c r="FM1" s="362" t="s">
        <v>245</v>
      </c>
      <c r="FN1" s="362"/>
      <c r="FO1" s="362"/>
      <c r="FP1" s="362"/>
      <c r="FQ1" s="362"/>
      <c r="FR1" s="362"/>
      <c r="FS1" s="362"/>
      <c r="FT1" s="362"/>
      <c r="FU1" s="362"/>
      <c r="FV1" s="362"/>
      <c r="FW1" s="362"/>
      <c r="FX1" s="362"/>
      <c r="FY1" s="362"/>
      <c r="FZ1" s="362"/>
      <c r="GA1" s="362"/>
      <c r="GB1" s="362"/>
      <c r="GC1" s="362"/>
      <c r="GD1" s="362"/>
      <c r="GE1" s="362"/>
      <c r="GF1" s="362"/>
      <c r="GG1" s="362"/>
      <c r="GH1" s="362"/>
      <c r="GI1" s="363"/>
    </row>
    <row r="2" spans="1:191" ht="21" customHeight="1" x14ac:dyDescent="0.3">
      <c r="A2" s="134" t="s">
        <v>246</v>
      </c>
      <c r="B2" s="134"/>
      <c r="C2" s="135"/>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7"/>
      <c r="AE2" s="137"/>
      <c r="AF2" s="137"/>
      <c r="AG2" s="137"/>
      <c r="AH2" s="137"/>
      <c r="AI2" s="137"/>
      <c r="AJ2" s="137"/>
      <c r="AK2" s="137"/>
      <c r="AL2" s="137"/>
      <c r="AM2" s="137"/>
      <c r="AN2" s="137"/>
      <c r="AO2" s="136"/>
      <c r="AP2" s="136"/>
      <c r="AQ2" s="136"/>
      <c r="AR2" s="138" t="s">
        <v>247</v>
      </c>
      <c r="AS2" s="138"/>
      <c r="AT2" s="138"/>
      <c r="AU2" s="138"/>
      <c r="AV2" s="364">
        <f ca="1">TODAY()</f>
        <v>46090</v>
      </c>
      <c r="AW2" s="364"/>
      <c r="AX2" s="364"/>
      <c r="CW2" s="136"/>
      <c r="CX2" s="136"/>
      <c r="CY2" s="138"/>
      <c r="CZ2" s="138"/>
      <c r="DA2" s="138"/>
      <c r="DB2" s="138"/>
      <c r="DC2" s="138"/>
      <c r="DD2" s="138"/>
      <c r="DE2" s="138"/>
      <c r="DF2" s="138"/>
      <c r="DG2" s="138"/>
      <c r="DH2" s="138"/>
      <c r="DI2" s="138"/>
      <c r="DJ2" s="138"/>
      <c r="DV2" s="136"/>
      <c r="DW2" s="136"/>
      <c r="DX2" s="364"/>
      <c r="DY2" s="364"/>
      <c r="DZ2" s="364"/>
      <c r="EA2" s="364"/>
      <c r="EB2" s="364"/>
      <c r="EC2" s="364"/>
      <c r="ED2" s="364"/>
      <c r="EE2" s="364"/>
      <c r="EF2" s="364"/>
      <c r="EG2" s="364"/>
      <c r="EH2" s="364"/>
      <c r="EI2" s="364"/>
      <c r="EJ2" s="364"/>
      <c r="EK2" s="364"/>
      <c r="EL2" s="136"/>
      <c r="EM2" s="136"/>
      <c r="EN2" s="136"/>
      <c r="EO2" s="136"/>
      <c r="EP2" s="136"/>
      <c r="EQ2" s="136"/>
      <c r="ER2" s="136"/>
      <c r="ES2" s="136"/>
      <c r="ET2" s="364"/>
      <c r="EU2" s="364"/>
      <c r="EV2" s="136"/>
      <c r="EW2" s="136"/>
      <c r="EX2" s="364"/>
      <c r="EY2" s="364"/>
      <c r="EZ2" s="364"/>
      <c r="FA2" s="364"/>
      <c r="FB2" s="364"/>
      <c r="FC2" s="364"/>
      <c r="FD2" s="364"/>
      <c r="FE2" s="139"/>
      <c r="FF2" s="139"/>
      <c r="FG2" s="136"/>
      <c r="FH2" s="136"/>
      <c r="FI2" s="136"/>
      <c r="FJ2" s="136"/>
      <c r="FK2" s="136"/>
      <c r="FL2" s="136"/>
      <c r="FM2" s="136"/>
      <c r="FN2" s="136"/>
      <c r="FO2" s="136"/>
      <c r="FP2" s="136"/>
      <c r="FQ2" s="136"/>
      <c r="FR2" s="136"/>
      <c r="FS2" s="136"/>
      <c r="FT2" s="136"/>
      <c r="FU2" s="136"/>
      <c r="FV2" s="136"/>
      <c r="FW2" s="136"/>
      <c r="FX2" s="136"/>
      <c r="FY2" s="136"/>
      <c r="FZ2" s="136"/>
      <c r="GA2" s="136"/>
      <c r="GB2" s="136"/>
      <c r="GC2" s="141"/>
      <c r="GD2" s="136"/>
    </row>
    <row r="3" spans="1:191" ht="18.75" customHeight="1" x14ac:dyDescent="0.3">
      <c r="A3" s="142" t="s">
        <v>248</v>
      </c>
      <c r="B3" s="140" t="s">
        <v>249</v>
      </c>
      <c r="AD3" s="143" t="s">
        <v>250</v>
      </c>
      <c r="AE3" s="143"/>
      <c r="AF3" s="144"/>
      <c r="AG3" s="143"/>
      <c r="AH3" s="143" t="s">
        <v>251</v>
      </c>
      <c r="AI3" s="143"/>
      <c r="AJ3" s="143">
        <v>2</v>
      </c>
      <c r="AK3" s="143" t="s">
        <v>252</v>
      </c>
      <c r="AL3" s="143"/>
      <c r="AM3" s="143"/>
      <c r="AN3" s="143">
        <v>3</v>
      </c>
      <c r="CY3" s="145"/>
      <c r="CZ3" s="145"/>
      <c r="DA3" s="145"/>
      <c r="DB3" s="145"/>
      <c r="DC3" s="145"/>
      <c r="DD3" s="145"/>
      <c r="DE3" s="145"/>
      <c r="DF3" s="145"/>
      <c r="DG3" s="145"/>
      <c r="DH3" s="145"/>
      <c r="DI3" s="145"/>
      <c r="DJ3" s="145"/>
      <c r="DK3" s="145"/>
      <c r="DL3" s="145"/>
      <c r="DM3" s="145"/>
      <c r="DN3" s="145"/>
      <c r="DO3" s="145"/>
      <c r="DP3" s="145"/>
      <c r="DQ3" s="145"/>
      <c r="FM3" s="140" t="s">
        <v>71</v>
      </c>
      <c r="GC3" s="146"/>
      <c r="GD3" s="147"/>
    </row>
    <row r="4" spans="1:191" ht="18.75" customHeight="1" x14ac:dyDescent="0.3">
      <c r="A4" s="148">
        <v>1</v>
      </c>
      <c r="B4" s="149" t="s">
        <v>253</v>
      </c>
      <c r="C4" s="149"/>
      <c r="AD4" s="143"/>
      <c r="AE4" s="143"/>
      <c r="AF4" s="144"/>
      <c r="AG4" s="143"/>
      <c r="AH4" s="143"/>
      <c r="AI4" s="143"/>
      <c r="AJ4" s="143"/>
      <c r="AK4" s="143"/>
      <c r="AL4" s="143"/>
      <c r="AM4" s="143"/>
      <c r="AN4" s="143"/>
      <c r="CY4" s="145"/>
      <c r="CZ4" s="145"/>
      <c r="DA4" s="145"/>
      <c r="DB4" s="145"/>
      <c r="DC4" s="145"/>
      <c r="DD4" s="145"/>
      <c r="DE4" s="145"/>
      <c r="DF4" s="145"/>
      <c r="DG4" s="145"/>
      <c r="DH4" s="145"/>
      <c r="DI4" s="145"/>
      <c r="DJ4" s="145"/>
      <c r="DK4" s="145"/>
      <c r="DL4" s="145"/>
      <c r="DM4" s="145"/>
      <c r="DN4" s="145"/>
      <c r="DO4" s="145"/>
      <c r="DP4" s="145"/>
      <c r="DQ4" s="145"/>
      <c r="FM4" s="140" t="s">
        <v>254</v>
      </c>
      <c r="GC4" s="146"/>
      <c r="GD4" s="147"/>
    </row>
    <row r="5" spans="1:191" ht="14.4" thickBot="1" x14ac:dyDescent="0.35">
      <c r="A5" s="150">
        <v>2</v>
      </c>
      <c r="B5" s="140" t="s">
        <v>255</v>
      </c>
      <c r="AD5" s="368" t="s">
        <v>256</v>
      </c>
      <c r="AE5" s="368"/>
      <c r="AF5" s="368"/>
      <c r="AG5" s="368"/>
      <c r="AH5" s="368"/>
      <c r="AI5" s="368"/>
      <c r="AJ5" s="368"/>
      <c r="AK5" s="368"/>
      <c r="AL5" s="368"/>
      <c r="AM5" s="369">
        <v>51</v>
      </c>
      <c r="AN5" s="369"/>
      <c r="AO5" s="145"/>
      <c r="AP5" s="145"/>
      <c r="AQ5" s="145"/>
      <c r="AR5" s="145"/>
      <c r="AS5" s="145"/>
      <c r="AT5" s="145"/>
      <c r="AU5" s="145"/>
      <c r="AV5" s="145"/>
      <c r="AW5" s="145"/>
      <c r="AX5" s="145"/>
      <c r="AY5" s="145"/>
      <c r="AZ5" s="145"/>
      <c r="FM5" s="140" t="s">
        <v>248</v>
      </c>
      <c r="GC5" s="151"/>
    </row>
    <row r="6" spans="1:191" ht="14.4" thickBot="1" x14ac:dyDescent="0.35">
      <c r="A6" s="152">
        <v>3</v>
      </c>
      <c r="B6" s="140" t="s">
        <v>257</v>
      </c>
      <c r="AD6" s="368" t="s">
        <v>258</v>
      </c>
      <c r="AE6" s="368"/>
      <c r="AF6" s="368"/>
      <c r="AG6" s="368"/>
      <c r="AH6" s="368"/>
      <c r="AI6" s="368"/>
      <c r="AJ6" s="368"/>
      <c r="AK6" s="368"/>
      <c r="AL6" s="368"/>
      <c r="AM6" s="369">
        <f>AM5*3</f>
        <v>153</v>
      </c>
      <c r="AN6" s="369"/>
      <c r="AO6" s="145"/>
      <c r="AP6" s="145"/>
      <c r="AQ6" s="145"/>
      <c r="AR6" s="145"/>
      <c r="AS6" s="145"/>
      <c r="AT6" s="145"/>
      <c r="AU6" s="145"/>
      <c r="AV6" s="145"/>
      <c r="AW6" s="145"/>
      <c r="AX6" s="145"/>
      <c r="AY6" s="145"/>
      <c r="AZ6" s="145"/>
      <c r="ET6" s="348" t="s">
        <v>259</v>
      </c>
      <c r="EU6" s="349"/>
      <c r="EV6" s="349"/>
      <c r="EW6" s="349"/>
      <c r="EX6" s="349"/>
      <c r="EY6" s="349"/>
      <c r="EZ6" s="349"/>
      <c r="FA6" s="349"/>
      <c r="FB6" s="349"/>
      <c r="FC6" s="349"/>
      <c r="FD6" s="349"/>
      <c r="FE6" s="349"/>
      <c r="FF6" s="349"/>
      <c r="FG6" s="349"/>
      <c r="FH6" s="349"/>
      <c r="FI6" s="349"/>
      <c r="FJ6" s="349"/>
      <c r="FK6" s="349"/>
      <c r="FL6" s="350"/>
      <c r="FM6" s="334" t="s">
        <v>260</v>
      </c>
      <c r="FN6" s="335"/>
      <c r="FO6" s="335"/>
      <c r="FP6" s="335"/>
      <c r="FQ6" s="335"/>
      <c r="FR6" s="335"/>
      <c r="FS6" s="335"/>
      <c r="FT6" s="335"/>
      <c r="FU6" s="335"/>
      <c r="FV6" s="335"/>
      <c r="FW6" s="335"/>
      <c r="FX6" s="335"/>
      <c r="FY6" s="335"/>
      <c r="FZ6" s="335"/>
      <c r="GA6" s="335"/>
      <c r="GB6" s="335"/>
      <c r="GC6" s="335"/>
      <c r="GD6" s="335"/>
      <c r="GE6" s="335"/>
      <c r="GF6" s="335"/>
      <c r="GG6" s="336"/>
      <c r="GH6" s="267"/>
      <c r="GI6" s="153"/>
    </row>
    <row r="7" spans="1:191" s="155" customFormat="1" ht="27" customHeight="1" thickBot="1" x14ac:dyDescent="0.25">
      <c r="A7" s="351" t="s">
        <v>1</v>
      </c>
      <c r="B7" s="352"/>
      <c r="C7" s="154"/>
      <c r="D7" s="353" t="s">
        <v>2</v>
      </c>
      <c r="E7" s="354"/>
      <c r="F7" s="354"/>
      <c r="G7" s="354"/>
      <c r="H7" s="355"/>
      <c r="I7" s="353" t="s">
        <v>3</v>
      </c>
      <c r="J7" s="356"/>
      <c r="K7" s="357"/>
      <c r="L7" s="357"/>
      <c r="M7" s="357"/>
      <c r="N7" s="357"/>
      <c r="O7" s="357"/>
      <c r="P7" s="357"/>
      <c r="Q7" s="355"/>
      <c r="R7" s="353" t="s">
        <v>4</v>
      </c>
      <c r="S7" s="356"/>
      <c r="T7" s="357"/>
      <c r="U7" s="357"/>
      <c r="V7" s="357"/>
      <c r="W7" s="357"/>
      <c r="X7" s="357"/>
      <c r="Y7" s="355"/>
      <c r="Z7" s="358" t="s">
        <v>5</v>
      </c>
      <c r="AA7" s="359"/>
      <c r="AB7" s="360"/>
      <c r="AC7" s="360"/>
      <c r="AD7" s="360"/>
      <c r="AE7" s="360"/>
      <c r="AF7" s="360"/>
      <c r="AG7" s="360"/>
      <c r="AH7" s="360"/>
      <c r="AI7" s="360"/>
      <c r="AJ7" s="337" t="s">
        <v>6</v>
      </c>
      <c r="AK7" s="338"/>
      <c r="AL7" s="338"/>
      <c r="AM7" s="338"/>
      <c r="AN7" s="338"/>
      <c r="AO7" s="338"/>
      <c r="AP7" s="338"/>
      <c r="AQ7" s="338"/>
      <c r="AR7" s="339"/>
      <c r="AS7" s="337" t="s">
        <v>7</v>
      </c>
      <c r="AT7" s="338"/>
      <c r="AU7" s="338"/>
      <c r="AV7" s="339"/>
      <c r="AW7" s="337" t="s">
        <v>8</v>
      </c>
      <c r="AX7" s="338"/>
      <c r="AY7" s="338"/>
      <c r="AZ7" s="338"/>
      <c r="BA7" s="338"/>
      <c r="BB7" s="338"/>
      <c r="BC7" s="338"/>
      <c r="BD7" s="338"/>
      <c r="BE7" s="338"/>
      <c r="BF7" s="338"/>
      <c r="BG7" s="338"/>
      <c r="BH7" s="338"/>
      <c r="BI7" s="338"/>
      <c r="BJ7" s="338"/>
      <c r="BK7" s="337" t="s">
        <v>9</v>
      </c>
      <c r="BL7" s="338"/>
      <c r="BM7" s="338"/>
      <c r="BN7" s="338"/>
      <c r="BO7" s="338"/>
      <c r="BP7" s="338"/>
      <c r="BQ7" s="338"/>
      <c r="BR7" s="338"/>
      <c r="BS7" s="338"/>
      <c r="BT7" s="338"/>
      <c r="BU7" s="338"/>
      <c r="BV7" s="338"/>
      <c r="BW7" s="338"/>
      <c r="BX7" s="338"/>
      <c r="BY7" s="338"/>
      <c r="BZ7" s="338"/>
      <c r="CA7" s="338"/>
      <c r="CB7" s="338"/>
      <c r="CC7" s="338"/>
      <c r="CD7" s="338"/>
      <c r="CE7" s="338"/>
      <c r="CF7" s="365" t="s">
        <v>261</v>
      </c>
      <c r="CG7" s="366"/>
      <c r="CH7" s="366"/>
      <c r="CI7" s="366"/>
      <c r="CJ7" s="367"/>
      <c r="CK7" s="337" t="s">
        <v>10</v>
      </c>
      <c r="CL7" s="338"/>
      <c r="CM7" s="338"/>
      <c r="CN7" s="338"/>
      <c r="CO7" s="338"/>
      <c r="CP7" s="338"/>
      <c r="CQ7" s="338"/>
      <c r="CR7" s="338"/>
      <c r="CS7" s="338"/>
      <c r="CT7" s="338"/>
      <c r="CU7" s="338"/>
      <c r="CV7" s="339"/>
      <c r="CW7" s="337" t="s">
        <v>11</v>
      </c>
      <c r="CX7" s="338"/>
      <c r="CY7" s="338"/>
      <c r="CZ7" s="339"/>
      <c r="DA7" s="337" t="s">
        <v>12</v>
      </c>
      <c r="DB7" s="338"/>
      <c r="DC7" s="338"/>
      <c r="DD7" s="338"/>
      <c r="DE7" s="338"/>
      <c r="DF7" s="338"/>
      <c r="DG7" s="338"/>
      <c r="DH7" s="338"/>
      <c r="DI7" s="337" t="s">
        <v>13</v>
      </c>
      <c r="DJ7" s="338"/>
      <c r="DK7" s="338"/>
      <c r="DL7" s="338"/>
      <c r="DM7" s="338"/>
      <c r="DN7" s="338"/>
      <c r="DO7" s="338"/>
      <c r="DP7" s="338"/>
      <c r="DQ7" s="338"/>
      <c r="DR7" s="338"/>
      <c r="DS7" s="338"/>
      <c r="DT7" s="338"/>
      <c r="DU7" s="344" t="s">
        <v>14</v>
      </c>
      <c r="DV7" s="345"/>
      <c r="DW7" s="345"/>
      <c r="DX7" s="345"/>
      <c r="DY7" s="345"/>
      <c r="DZ7" s="345"/>
      <c r="EA7" s="345"/>
      <c r="EB7" s="345"/>
      <c r="EC7" s="345"/>
      <c r="ED7" s="345"/>
      <c r="EE7" s="345"/>
      <c r="EF7" s="345"/>
      <c r="EG7" s="345"/>
      <c r="EH7" s="345"/>
      <c r="EI7" s="345"/>
      <c r="EJ7" s="345"/>
      <c r="EK7" s="346"/>
      <c r="EL7" s="338" t="s">
        <v>195</v>
      </c>
      <c r="EM7" s="338"/>
      <c r="EN7" s="338"/>
      <c r="EO7" s="338"/>
      <c r="EP7" s="338"/>
      <c r="EQ7" s="338"/>
      <c r="ER7" s="338"/>
      <c r="ES7" s="338"/>
      <c r="ET7" s="337" t="s">
        <v>15</v>
      </c>
      <c r="EU7" s="338"/>
      <c r="EV7" s="338"/>
      <c r="EW7" s="338"/>
      <c r="EX7" s="338"/>
      <c r="EY7" s="338"/>
      <c r="EZ7" s="338"/>
      <c r="FA7" s="338"/>
      <c r="FB7" s="338"/>
      <c r="FC7" s="338"/>
      <c r="FD7" s="338"/>
      <c r="FE7" s="338"/>
      <c r="FF7" s="338"/>
      <c r="FG7" s="339"/>
      <c r="FH7" s="337" t="s">
        <v>262</v>
      </c>
      <c r="FI7" s="338"/>
      <c r="FJ7" s="338"/>
      <c r="FK7" s="338"/>
      <c r="FL7" s="339"/>
      <c r="FM7" s="340" t="s">
        <v>17</v>
      </c>
      <c r="FN7" s="342"/>
      <c r="FO7" s="343"/>
      <c r="FP7" s="343"/>
      <c r="FQ7" s="343"/>
      <c r="FR7" s="347"/>
      <c r="FS7" s="340" t="s">
        <v>18</v>
      </c>
      <c r="FT7" s="342"/>
      <c r="FU7" s="343"/>
      <c r="FV7" s="343"/>
      <c r="FW7" s="343"/>
      <c r="FX7" s="347"/>
      <c r="FY7" s="340" t="s">
        <v>19</v>
      </c>
      <c r="FZ7" s="341"/>
      <c r="GA7" s="341"/>
      <c r="GB7" s="342"/>
      <c r="GC7" s="343"/>
      <c r="GD7" s="343"/>
      <c r="GE7" s="343"/>
      <c r="GF7" s="343"/>
      <c r="GG7" s="343"/>
      <c r="GH7" s="268"/>
    </row>
    <row r="8" spans="1:191" s="180" customFormat="1" ht="138" customHeight="1" thickBot="1" x14ac:dyDescent="0.35">
      <c r="A8" s="156" t="s">
        <v>263</v>
      </c>
      <c r="B8" s="157" t="s">
        <v>264</v>
      </c>
      <c r="C8" s="158" t="s">
        <v>265</v>
      </c>
      <c r="D8" s="159" t="s">
        <v>20</v>
      </c>
      <c r="E8" s="160" t="s">
        <v>21</v>
      </c>
      <c r="F8" s="160" t="s">
        <v>266</v>
      </c>
      <c r="G8" s="129" t="s">
        <v>165</v>
      </c>
      <c r="H8" s="161" t="s">
        <v>166</v>
      </c>
      <c r="I8" s="159" t="s">
        <v>22</v>
      </c>
      <c r="J8" s="160" t="s">
        <v>23</v>
      </c>
      <c r="K8" s="160" t="s">
        <v>24</v>
      </c>
      <c r="L8" s="160" t="s">
        <v>25</v>
      </c>
      <c r="M8" s="160" t="s">
        <v>26</v>
      </c>
      <c r="N8" s="160" t="s">
        <v>27</v>
      </c>
      <c r="O8" s="160" t="s">
        <v>28</v>
      </c>
      <c r="P8" s="160" t="s">
        <v>29</v>
      </c>
      <c r="Q8" s="162" t="s">
        <v>30</v>
      </c>
      <c r="R8" s="163" t="s">
        <v>31</v>
      </c>
      <c r="S8" s="160" t="s">
        <v>32</v>
      </c>
      <c r="T8" s="160" t="s">
        <v>33</v>
      </c>
      <c r="U8" s="160" t="s">
        <v>267</v>
      </c>
      <c r="V8" s="160" t="s">
        <v>35</v>
      </c>
      <c r="W8" s="160" t="s">
        <v>36</v>
      </c>
      <c r="X8" s="160" t="s">
        <v>268</v>
      </c>
      <c r="Y8" s="162" t="s">
        <v>269</v>
      </c>
      <c r="Z8" s="164" t="s">
        <v>37</v>
      </c>
      <c r="AA8" s="165" t="s">
        <v>38</v>
      </c>
      <c r="AB8" s="165" t="s">
        <v>39</v>
      </c>
      <c r="AC8" s="165" t="s">
        <v>40</v>
      </c>
      <c r="AD8" s="165" t="s">
        <v>41</v>
      </c>
      <c r="AE8" s="165" t="s">
        <v>42</v>
      </c>
      <c r="AF8" s="165" t="s">
        <v>43</v>
      </c>
      <c r="AG8" s="165" t="s">
        <v>270</v>
      </c>
      <c r="AH8" s="165" t="s">
        <v>45</v>
      </c>
      <c r="AI8" s="165" t="s">
        <v>48</v>
      </c>
      <c r="AJ8" s="166" t="s">
        <v>271</v>
      </c>
      <c r="AK8" s="165" t="s">
        <v>50</v>
      </c>
      <c r="AL8" s="165" t="s">
        <v>52</v>
      </c>
      <c r="AM8" s="165" t="s">
        <v>53</v>
      </c>
      <c r="AN8" s="165" t="s">
        <v>54</v>
      </c>
      <c r="AO8" s="165" t="s">
        <v>57</v>
      </c>
      <c r="AP8" s="165" t="s">
        <v>58</v>
      </c>
      <c r="AQ8" s="165" t="s">
        <v>59</v>
      </c>
      <c r="AR8" s="165" t="s">
        <v>60</v>
      </c>
      <c r="AS8" s="166" t="s">
        <v>61</v>
      </c>
      <c r="AT8" s="165" t="s">
        <v>62</v>
      </c>
      <c r="AU8" s="165" t="s">
        <v>63</v>
      </c>
      <c r="AV8" s="167" t="s">
        <v>64</v>
      </c>
      <c r="AW8" s="164" t="s">
        <v>65</v>
      </c>
      <c r="AX8" s="165" t="s">
        <v>66</v>
      </c>
      <c r="AY8" s="165" t="s">
        <v>67</v>
      </c>
      <c r="AZ8" s="165" t="s">
        <v>68</v>
      </c>
      <c r="BA8" s="165" t="s">
        <v>69</v>
      </c>
      <c r="BB8" s="165" t="s">
        <v>70</v>
      </c>
      <c r="BC8" s="165" t="s">
        <v>272</v>
      </c>
      <c r="BD8" s="168" t="s">
        <v>273</v>
      </c>
      <c r="BE8" s="165" t="s">
        <v>274</v>
      </c>
      <c r="BF8" s="165" t="s">
        <v>275</v>
      </c>
      <c r="BG8" s="165" t="s">
        <v>276</v>
      </c>
      <c r="BH8" s="165" t="s">
        <v>277</v>
      </c>
      <c r="BI8" s="165" t="s">
        <v>278</v>
      </c>
      <c r="BJ8" s="165" t="s">
        <v>279</v>
      </c>
      <c r="BK8" s="166" t="s">
        <v>73</v>
      </c>
      <c r="BL8" s="165" t="s">
        <v>74</v>
      </c>
      <c r="BM8" s="165" t="s">
        <v>75</v>
      </c>
      <c r="BN8" s="165" t="s">
        <v>76</v>
      </c>
      <c r="BO8" s="165" t="s">
        <v>77</v>
      </c>
      <c r="BP8" s="165" t="s">
        <v>78</v>
      </c>
      <c r="BQ8" s="165" t="s">
        <v>79</v>
      </c>
      <c r="BR8" s="165" t="s">
        <v>80</v>
      </c>
      <c r="BS8" s="165" t="s">
        <v>81</v>
      </c>
      <c r="BT8" s="206" t="s">
        <v>280</v>
      </c>
      <c r="BU8" s="206" t="s">
        <v>281</v>
      </c>
      <c r="BV8" s="206" t="s">
        <v>282</v>
      </c>
      <c r="BW8" s="206" t="s">
        <v>283</v>
      </c>
      <c r="BX8" s="206" t="s">
        <v>284</v>
      </c>
      <c r="BY8" s="206" t="s">
        <v>285</v>
      </c>
      <c r="BZ8" s="206" t="s">
        <v>286</v>
      </c>
      <c r="CA8" s="206" t="s">
        <v>287</v>
      </c>
      <c r="CB8" s="206" t="s">
        <v>288</v>
      </c>
      <c r="CC8" s="206" t="s">
        <v>289</v>
      </c>
      <c r="CD8" s="206" t="s">
        <v>290</v>
      </c>
      <c r="CE8" s="165" t="s">
        <v>291</v>
      </c>
      <c r="CF8" s="164" t="s">
        <v>292</v>
      </c>
      <c r="CG8" s="164" t="s">
        <v>293</v>
      </c>
      <c r="CH8" s="164" t="s">
        <v>294</v>
      </c>
      <c r="CI8" s="164" t="s">
        <v>295</v>
      </c>
      <c r="CJ8" s="164" t="s">
        <v>296</v>
      </c>
      <c r="CK8" s="166" t="s">
        <v>86</v>
      </c>
      <c r="CL8" s="164" t="s">
        <v>88</v>
      </c>
      <c r="CM8" s="164" t="s">
        <v>89</v>
      </c>
      <c r="CN8" s="164" t="s">
        <v>297</v>
      </c>
      <c r="CO8" s="164" t="s">
        <v>91</v>
      </c>
      <c r="CP8" s="164" t="s">
        <v>92</v>
      </c>
      <c r="CQ8" s="165" t="s">
        <v>93</v>
      </c>
      <c r="CR8" s="165" t="s">
        <v>94</v>
      </c>
      <c r="CS8" s="169" t="s">
        <v>95</v>
      </c>
      <c r="CT8" s="169" t="s">
        <v>96</v>
      </c>
      <c r="CU8" s="169" t="s">
        <v>298</v>
      </c>
      <c r="CV8" s="167" t="s">
        <v>98</v>
      </c>
      <c r="CW8" s="164" t="s">
        <v>99</v>
      </c>
      <c r="CX8" s="165" t="s">
        <v>100</v>
      </c>
      <c r="CY8" s="165" t="s">
        <v>101</v>
      </c>
      <c r="CZ8" s="169" t="s">
        <v>102</v>
      </c>
      <c r="DA8" s="166" t="s">
        <v>103</v>
      </c>
      <c r="DB8" s="165" t="s">
        <v>104</v>
      </c>
      <c r="DC8" s="165" t="s">
        <v>105</v>
      </c>
      <c r="DD8" s="165" t="s">
        <v>107</v>
      </c>
      <c r="DE8" s="165" t="s">
        <v>108</v>
      </c>
      <c r="DF8" s="165" t="s">
        <v>109</v>
      </c>
      <c r="DG8" s="169" t="s">
        <v>299</v>
      </c>
      <c r="DH8" s="169" t="s">
        <v>168</v>
      </c>
      <c r="DI8" s="166" t="s">
        <v>111</v>
      </c>
      <c r="DJ8" s="165" t="s">
        <v>112</v>
      </c>
      <c r="DK8" s="165" t="s">
        <v>113</v>
      </c>
      <c r="DL8" s="206" t="s">
        <v>114</v>
      </c>
      <c r="DM8" s="206" t="s">
        <v>115</v>
      </c>
      <c r="DN8" s="206" t="s">
        <v>116</v>
      </c>
      <c r="DO8" s="206" t="s">
        <v>117</v>
      </c>
      <c r="DP8" s="206" t="s">
        <v>118</v>
      </c>
      <c r="DQ8" s="206" t="s">
        <v>119</v>
      </c>
      <c r="DR8" s="207" t="s">
        <v>170</v>
      </c>
      <c r="DS8" s="207" t="s">
        <v>171</v>
      </c>
      <c r="DT8" s="208" t="s">
        <v>120</v>
      </c>
      <c r="DU8" s="159" t="s">
        <v>197</v>
      </c>
      <c r="DV8" s="160" t="s">
        <v>198</v>
      </c>
      <c r="DW8" s="160" t="s">
        <v>199</v>
      </c>
      <c r="DX8" s="160" t="s">
        <v>200</v>
      </c>
      <c r="DY8" s="160" t="s">
        <v>201</v>
      </c>
      <c r="DZ8" s="160" t="s">
        <v>202</v>
      </c>
      <c r="EA8" s="160" t="s">
        <v>203</v>
      </c>
      <c r="EB8" s="163" t="s">
        <v>224</v>
      </c>
      <c r="EC8" s="160" t="s">
        <v>205</v>
      </c>
      <c r="ED8" s="160" t="s">
        <v>206</v>
      </c>
      <c r="EE8" s="160" t="s">
        <v>207</v>
      </c>
      <c r="EF8" s="160" t="s">
        <v>208</v>
      </c>
      <c r="EG8" s="160" t="s">
        <v>209</v>
      </c>
      <c r="EH8" s="160" t="s">
        <v>210</v>
      </c>
      <c r="EI8" s="160" t="s">
        <v>211</v>
      </c>
      <c r="EJ8" s="160" t="s">
        <v>212</v>
      </c>
      <c r="EK8" s="162" t="s">
        <v>213</v>
      </c>
      <c r="EL8" s="159" t="s">
        <v>216</v>
      </c>
      <c r="EM8" s="163" t="s">
        <v>217</v>
      </c>
      <c r="EN8" s="163" t="s">
        <v>218</v>
      </c>
      <c r="EO8" s="163" t="s">
        <v>219</v>
      </c>
      <c r="EP8" s="163" t="s">
        <v>220</v>
      </c>
      <c r="EQ8" s="163" t="s">
        <v>221</v>
      </c>
      <c r="ER8" s="163" t="s">
        <v>222</v>
      </c>
      <c r="ES8" s="170" t="s">
        <v>228</v>
      </c>
      <c r="ET8" s="159" t="s">
        <v>129</v>
      </c>
      <c r="EU8" s="160" t="s">
        <v>130</v>
      </c>
      <c r="EV8" s="160" t="s">
        <v>131</v>
      </c>
      <c r="EW8" s="160" t="s">
        <v>132</v>
      </c>
      <c r="EX8" s="160" t="s">
        <v>133</v>
      </c>
      <c r="EY8" s="160" t="s">
        <v>300</v>
      </c>
      <c r="EZ8" s="160" t="s">
        <v>301</v>
      </c>
      <c r="FA8" s="160" t="s">
        <v>302</v>
      </c>
      <c r="FB8" s="129" t="s">
        <v>303</v>
      </c>
      <c r="FC8" s="160" t="s">
        <v>134</v>
      </c>
      <c r="FD8" s="160" t="s">
        <v>135</v>
      </c>
      <c r="FE8" s="161" t="s">
        <v>136</v>
      </c>
      <c r="FF8" s="161" t="s">
        <v>304</v>
      </c>
      <c r="FG8" s="161" t="s">
        <v>137</v>
      </c>
      <c r="FH8" s="159" t="s">
        <v>138</v>
      </c>
      <c r="FI8" s="160" t="s">
        <v>139</v>
      </c>
      <c r="FJ8" s="160" t="s">
        <v>140</v>
      </c>
      <c r="FK8" s="160" t="s">
        <v>141</v>
      </c>
      <c r="FL8" s="162" t="s">
        <v>142</v>
      </c>
      <c r="FM8" s="171" t="s">
        <v>143</v>
      </c>
      <c r="FN8" s="172" t="s">
        <v>144</v>
      </c>
      <c r="FO8" s="172" t="s">
        <v>145</v>
      </c>
      <c r="FP8" s="172" t="s">
        <v>146</v>
      </c>
      <c r="FQ8" s="172" t="s">
        <v>147</v>
      </c>
      <c r="FR8" s="173" t="s">
        <v>148</v>
      </c>
      <c r="FS8" s="174" t="s">
        <v>149</v>
      </c>
      <c r="FT8" s="175" t="s">
        <v>150</v>
      </c>
      <c r="FU8" s="175" t="s">
        <v>151</v>
      </c>
      <c r="FV8" s="175" t="s">
        <v>152</v>
      </c>
      <c r="FW8" s="175" t="s">
        <v>153</v>
      </c>
      <c r="FX8" s="176" t="s">
        <v>154</v>
      </c>
      <c r="FY8" s="174" t="s">
        <v>155</v>
      </c>
      <c r="FZ8" s="177" t="s">
        <v>156</v>
      </c>
      <c r="GA8" s="177" t="s">
        <v>157</v>
      </c>
      <c r="GB8" s="175" t="s">
        <v>158</v>
      </c>
      <c r="GC8" s="175" t="s">
        <v>159</v>
      </c>
      <c r="GD8" s="175" t="s">
        <v>160</v>
      </c>
      <c r="GE8" s="175" t="s">
        <v>161</v>
      </c>
      <c r="GF8" s="175" t="s">
        <v>162</v>
      </c>
      <c r="GG8" s="178" t="s">
        <v>163</v>
      </c>
      <c r="GH8" s="269" t="s">
        <v>305</v>
      </c>
      <c r="GI8" s="179" t="s">
        <v>306</v>
      </c>
    </row>
    <row r="9" spans="1:191" ht="25.5" customHeight="1" x14ac:dyDescent="0.3">
      <c r="A9" s="199" t="s">
        <v>307</v>
      </c>
      <c r="B9" s="200" t="s">
        <v>308</v>
      </c>
      <c r="C9" s="200" t="s">
        <v>309</v>
      </c>
      <c r="D9" s="202">
        <v>2</v>
      </c>
      <c r="E9" s="202">
        <v>2</v>
      </c>
      <c r="F9" s="202">
        <v>2</v>
      </c>
      <c r="G9" s="209">
        <v>3</v>
      </c>
      <c r="H9" s="209">
        <v>3</v>
      </c>
      <c r="I9" s="203">
        <v>1</v>
      </c>
      <c r="J9" s="204" t="s">
        <v>248</v>
      </c>
      <c r="K9" s="204" t="s">
        <v>248</v>
      </c>
      <c r="L9" s="203">
        <v>1</v>
      </c>
      <c r="M9" s="203">
        <v>1</v>
      </c>
      <c r="N9" s="204" t="s">
        <v>248</v>
      </c>
      <c r="O9" s="204" t="s">
        <v>248</v>
      </c>
      <c r="P9" s="204" t="s">
        <v>248</v>
      </c>
      <c r="Q9" s="204" t="s">
        <v>248</v>
      </c>
      <c r="R9" s="204" t="s">
        <v>248</v>
      </c>
      <c r="S9" s="204" t="s">
        <v>248</v>
      </c>
      <c r="T9" s="204" t="s">
        <v>248</v>
      </c>
      <c r="U9" s="204" t="s">
        <v>248</v>
      </c>
      <c r="V9" s="204" t="s">
        <v>248</v>
      </c>
      <c r="W9" s="204" t="s">
        <v>248</v>
      </c>
      <c r="X9" s="204" t="s">
        <v>248</v>
      </c>
      <c r="Y9" s="204" t="s">
        <v>248</v>
      </c>
      <c r="Z9" s="204" t="s">
        <v>248</v>
      </c>
      <c r="AA9" s="203">
        <v>1</v>
      </c>
      <c r="AB9" s="203">
        <v>1</v>
      </c>
      <c r="AC9" s="203">
        <v>1</v>
      </c>
      <c r="AD9" s="204" t="s">
        <v>248</v>
      </c>
      <c r="AE9" s="204" t="s">
        <v>248</v>
      </c>
      <c r="AF9" s="204" t="s">
        <v>248</v>
      </c>
      <c r="AG9" s="204" t="s">
        <v>248</v>
      </c>
      <c r="AH9" s="204" t="s">
        <v>248</v>
      </c>
      <c r="AI9" s="203">
        <v>1</v>
      </c>
      <c r="AJ9" s="204" t="s">
        <v>248</v>
      </c>
      <c r="AK9" s="204" t="s">
        <v>248</v>
      </c>
      <c r="AL9" s="204" t="s">
        <v>248</v>
      </c>
      <c r="AM9" s="204" t="s">
        <v>248</v>
      </c>
      <c r="AN9" s="204" t="s">
        <v>248</v>
      </c>
      <c r="AO9" s="204" t="s">
        <v>248</v>
      </c>
      <c r="AP9" s="204" t="s">
        <v>248</v>
      </c>
      <c r="AQ9" s="204" t="s">
        <v>248</v>
      </c>
      <c r="AR9" s="204" t="s">
        <v>248</v>
      </c>
      <c r="AS9" s="202">
        <v>2</v>
      </c>
      <c r="AT9" s="204" t="s">
        <v>248</v>
      </c>
      <c r="AU9" s="204" t="s">
        <v>248</v>
      </c>
      <c r="AV9" s="204" t="s">
        <v>248</v>
      </c>
      <c r="AW9" s="204" t="s">
        <v>248</v>
      </c>
      <c r="AX9" s="202">
        <v>2</v>
      </c>
      <c r="AY9" s="202">
        <v>2</v>
      </c>
      <c r="AZ9" s="203">
        <v>1</v>
      </c>
      <c r="BA9" s="209">
        <v>3</v>
      </c>
      <c r="BB9" s="204" t="s">
        <v>248</v>
      </c>
      <c r="BC9" s="204" t="s">
        <v>248</v>
      </c>
      <c r="BD9" s="204" t="s">
        <v>248</v>
      </c>
      <c r="BE9" s="204" t="s">
        <v>248</v>
      </c>
      <c r="BF9" s="204" t="s">
        <v>248</v>
      </c>
      <c r="BG9" s="204" t="s">
        <v>248</v>
      </c>
      <c r="BH9" s="204" t="s">
        <v>248</v>
      </c>
      <c r="BI9" s="204" t="s">
        <v>248</v>
      </c>
      <c r="BJ9" s="204" t="s">
        <v>248</v>
      </c>
      <c r="BK9" s="204" t="s">
        <v>248</v>
      </c>
      <c r="BL9" s="204" t="s">
        <v>248</v>
      </c>
      <c r="BM9" s="204" t="s">
        <v>248</v>
      </c>
      <c r="BN9" s="204" t="s">
        <v>248</v>
      </c>
      <c r="BO9" s="204" t="s">
        <v>248</v>
      </c>
      <c r="BP9" s="204" t="s">
        <v>248</v>
      </c>
      <c r="BQ9" s="204" t="s">
        <v>248</v>
      </c>
      <c r="BR9" s="204" t="s">
        <v>248</v>
      </c>
      <c r="BS9" s="204" t="s">
        <v>248</v>
      </c>
      <c r="BT9" s="204" t="s">
        <v>248</v>
      </c>
      <c r="BU9" s="204" t="s">
        <v>248</v>
      </c>
      <c r="BV9" s="204" t="s">
        <v>248</v>
      </c>
      <c r="BW9" s="204" t="s">
        <v>248</v>
      </c>
      <c r="BX9" s="204" t="s">
        <v>248</v>
      </c>
      <c r="BY9" s="204" t="s">
        <v>248</v>
      </c>
      <c r="BZ9" s="204" t="s">
        <v>248</v>
      </c>
      <c r="CA9" s="204" t="s">
        <v>248</v>
      </c>
      <c r="CB9" s="204" t="s">
        <v>248</v>
      </c>
      <c r="CC9" s="204" t="s">
        <v>248</v>
      </c>
      <c r="CD9" s="204" t="s">
        <v>248</v>
      </c>
      <c r="CE9" s="204" t="s">
        <v>248</v>
      </c>
      <c r="CF9" s="204" t="s">
        <v>248</v>
      </c>
      <c r="CG9" s="204" t="s">
        <v>248</v>
      </c>
      <c r="CH9" s="204" t="s">
        <v>248</v>
      </c>
      <c r="CI9" s="204" t="s">
        <v>248</v>
      </c>
      <c r="CJ9" s="204" t="s">
        <v>248</v>
      </c>
      <c r="CK9" s="204" t="s">
        <v>248</v>
      </c>
      <c r="CL9" s="204" t="s">
        <v>248</v>
      </c>
      <c r="CM9" s="204" t="s">
        <v>248</v>
      </c>
      <c r="CN9" s="204" t="s">
        <v>248</v>
      </c>
      <c r="CO9" s="204" t="s">
        <v>248</v>
      </c>
      <c r="CP9" s="204" t="s">
        <v>248</v>
      </c>
      <c r="CQ9" s="204" t="s">
        <v>248</v>
      </c>
      <c r="CR9" s="204" t="s">
        <v>248</v>
      </c>
      <c r="CS9" s="204" t="s">
        <v>248</v>
      </c>
      <c r="CT9" s="204" t="s">
        <v>248</v>
      </c>
      <c r="CU9" s="204" t="s">
        <v>248</v>
      </c>
      <c r="CV9" s="204" t="s">
        <v>248</v>
      </c>
      <c r="CW9" s="204" t="s">
        <v>248</v>
      </c>
      <c r="CX9" s="204" t="s">
        <v>248</v>
      </c>
      <c r="CY9" s="204" t="s">
        <v>248</v>
      </c>
      <c r="CZ9" s="204" t="s">
        <v>248</v>
      </c>
      <c r="DA9" s="204" t="s">
        <v>248</v>
      </c>
      <c r="DB9" s="204" t="s">
        <v>248</v>
      </c>
      <c r="DC9" s="204" t="s">
        <v>248</v>
      </c>
      <c r="DD9" s="204" t="s">
        <v>248</v>
      </c>
      <c r="DE9" s="204" t="s">
        <v>248</v>
      </c>
      <c r="DF9" s="204" t="s">
        <v>248</v>
      </c>
      <c r="DG9" s="204" t="s">
        <v>248</v>
      </c>
      <c r="DH9" s="204" t="s">
        <v>248</v>
      </c>
      <c r="DI9" s="204" t="s">
        <v>248</v>
      </c>
      <c r="DJ9" s="204" t="s">
        <v>248</v>
      </c>
      <c r="DK9" s="204" t="s">
        <v>248</v>
      </c>
      <c r="DL9" s="204" t="s">
        <v>248</v>
      </c>
      <c r="DM9" s="204" t="s">
        <v>248</v>
      </c>
      <c r="DN9" s="204" t="s">
        <v>248</v>
      </c>
      <c r="DO9" s="204" t="s">
        <v>248</v>
      </c>
      <c r="DP9" s="204" t="s">
        <v>248</v>
      </c>
      <c r="DQ9" s="204" t="s">
        <v>248</v>
      </c>
      <c r="DR9" s="204" t="s">
        <v>248</v>
      </c>
      <c r="DS9" s="204" t="s">
        <v>248</v>
      </c>
      <c r="DT9" s="204" t="s">
        <v>248</v>
      </c>
      <c r="DU9" s="204" t="s">
        <v>248</v>
      </c>
      <c r="DV9" s="204" t="s">
        <v>248</v>
      </c>
      <c r="DW9" s="204" t="s">
        <v>248</v>
      </c>
      <c r="DX9" s="204" t="s">
        <v>248</v>
      </c>
      <c r="DY9" s="204" t="s">
        <v>248</v>
      </c>
      <c r="DZ9" s="204" t="s">
        <v>248</v>
      </c>
      <c r="EA9" s="204" t="s">
        <v>248</v>
      </c>
      <c r="EB9" s="204" t="s">
        <v>248</v>
      </c>
      <c r="EC9" s="204" t="s">
        <v>248</v>
      </c>
      <c r="ED9" s="204" t="s">
        <v>248</v>
      </c>
      <c r="EE9" s="204" t="s">
        <v>248</v>
      </c>
      <c r="EF9" s="204" t="s">
        <v>248</v>
      </c>
      <c r="EG9" s="204" t="s">
        <v>248</v>
      </c>
      <c r="EH9" s="204" t="s">
        <v>248</v>
      </c>
      <c r="EI9" s="204" t="s">
        <v>248</v>
      </c>
      <c r="EJ9" s="204" t="s">
        <v>248</v>
      </c>
      <c r="EK9" s="204" t="s">
        <v>248</v>
      </c>
      <c r="EL9" s="204" t="s">
        <v>248</v>
      </c>
      <c r="EM9" s="204" t="s">
        <v>248</v>
      </c>
      <c r="EN9" s="204" t="s">
        <v>248</v>
      </c>
      <c r="EO9" s="204" t="s">
        <v>248</v>
      </c>
      <c r="EP9" s="204" t="s">
        <v>248</v>
      </c>
      <c r="EQ9" s="204" t="s">
        <v>248</v>
      </c>
      <c r="ER9" s="204" t="s">
        <v>248</v>
      </c>
      <c r="ES9" s="204" t="s">
        <v>248</v>
      </c>
      <c r="ET9" s="204" t="s">
        <v>248</v>
      </c>
      <c r="EU9" s="204" t="s">
        <v>248</v>
      </c>
      <c r="EV9" s="204" t="s">
        <v>248</v>
      </c>
      <c r="EW9" s="204" t="s">
        <v>248</v>
      </c>
      <c r="EX9" s="204" t="s">
        <v>248</v>
      </c>
      <c r="EY9" s="203">
        <v>1</v>
      </c>
      <c r="EZ9" s="202">
        <v>2</v>
      </c>
      <c r="FA9" s="202">
        <v>2</v>
      </c>
      <c r="FB9" s="202">
        <v>2</v>
      </c>
      <c r="FC9" s="202">
        <v>2</v>
      </c>
      <c r="FD9" s="202">
        <v>2</v>
      </c>
      <c r="FE9" s="202">
        <v>2</v>
      </c>
      <c r="FF9" s="203">
        <v>1</v>
      </c>
      <c r="FG9" s="202">
        <v>2</v>
      </c>
      <c r="FH9" s="204" t="s">
        <v>248</v>
      </c>
      <c r="FI9" s="204" t="s">
        <v>248</v>
      </c>
      <c r="FJ9" s="204" t="s">
        <v>248</v>
      </c>
      <c r="FK9" s="204" t="s">
        <v>248</v>
      </c>
      <c r="FL9" s="204" t="s">
        <v>248</v>
      </c>
      <c r="FM9" s="204" t="s">
        <v>248</v>
      </c>
      <c r="FN9" s="204" t="s">
        <v>310</v>
      </c>
      <c r="FO9" s="204" t="s">
        <v>248</v>
      </c>
      <c r="FP9" s="204" t="s">
        <v>248</v>
      </c>
      <c r="FQ9" s="204" t="s">
        <v>248</v>
      </c>
      <c r="FR9" s="204" t="s">
        <v>248</v>
      </c>
      <c r="FS9" s="204" t="s">
        <v>310</v>
      </c>
      <c r="FT9" s="204" t="s">
        <v>248</v>
      </c>
      <c r="FU9" s="204" t="s">
        <v>248</v>
      </c>
      <c r="FV9" s="204" t="s">
        <v>248</v>
      </c>
      <c r="FW9" s="204" t="s">
        <v>248</v>
      </c>
      <c r="FX9" s="204" t="s">
        <v>248</v>
      </c>
      <c r="FY9" s="204" t="s">
        <v>248</v>
      </c>
      <c r="FZ9" s="204" t="s">
        <v>248</v>
      </c>
      <c r="GA9" s="204" t="s">
        <v>248</v>
      </c>
      <c r="GB9" s="204" t="s">
        <v>310</v>
      </c>
      <c r="GC9" s="204" t="s">
        <v>248</v>
      </c>
      <c r="GD9" s="204" t="s">
        <v>248</v>
      </c>
      <c r="GE9" s="204" t="s">
        <v>248</v>
      </c>
      <c r="GF9" s="204" t="s">
        <v>248</v>
      </c>
      <c r="GG9" s="204" t="s">
        <v>248</v>
      </c>
      <c r="GH9" s="204" t="s">
        <v>248</v>
      </c>
      <c r="GI9" s="201">
        <f t="shared" ref="GI9:GI16" si="0">SUM(D9:FL9)</f>
        <v>45</v>
      </c>
    </row>
    <row r="10" spans="1:191" ht="25.5" customHeight="1" x14ac:dyDescent="0.3">
      <c r="A10" s="199" t="s">
        <v>311</v>
      </c>
      <c r="B10" s="200" t="s">
        <v>312</v>
      </c>
      <c r="C10" s="200" t="s">
        <v>313</v>
      </c>
      <c r="D10" s="202">
        <v>2</v>
      </c>
      <c r="E10" s="203">
        <v>1</v>
      </c>
      <c r="F10" s="202">
        <v>2</v>
      </c>
      <c r="G10" s="203">
        <v>1</v>
      </c>
      <c r="H10" s="203">
        <v>1</v>
      </c>
      <c r="I10" s="204" t="s">
        <v>248</v>
      </c>
      <c r="J10" s="204" t="s">
        <v>248</v>
      </c>
      <c r="K10" s="204" t="s">
        <v>248</v>
      </c>
      <c r="L10" s="203">
        <v>1</v>
      </c>
      <c r="M10" s="203">
        <v>1</v>
      </c>
      <c r="N10" s="204" t="s">
        <v>248</v>
      </c>
      <c r="O10" s="204" t="s">
        <v>248</v>
      </c>
      <c r="P10" s="204" t="s">
        <v>248</v>
      </c>
      <c r="Q10" s="204" t="s">
        <v>248</v>
      </c>
      <c r="R10" s="204" t="s">
        <v>248</v>
      </c>
      <c r="S10" s="204" t="s">
        <v>248</v>
      </c>
      <c r="T10" s="204" t="s">
        <v>248</v>
      </c>
      <c r="U10" s="204" t="s">
        <v>248</v>
      </c>
      <c r="V10" s="204" t="s">
        <v>248</v>
      </c>
      <c r="W10" s="204" t="s">
        <v>248</v>
      </c>
      <c r="X10" s="204" t="s">
        <v>248</v>
      </c>
      <c r="Y10" s="204" t="s">
        <v>248</v>
      </c>
      <c r="Z10" s="204" t="s">
        <v>248</v>
      </c>
      <c r="AA10" s="203">
        <v>1</v>
      </c>
      <c r="AB10" s="203">
        <v>1</v>
      </c>
      <c r="AC10" s="203">
        <v>1</v>
      </c>
      <c r="AD10" s="204" t="s">
        <v>248</v>
      </c>
      <c r="AE10" s="204" t="s">
        <v>248</v>
      </c>
      <c r="AF10" s="203">
        <v>1</v>
      </c>
      <c r="AG10" s="204" t="s">
        <v>248</v>
      </c>
      <c r="AH10" s="204" t="s">
        <v>248</v>
      </c>
      <c r="AI10" s="203">
        <v>1</v>
      </c>
      <c r="AJ10" s="204" t="s">
        <v>248</v>
      </c>
      <c r="AK10" s="204" t="s">
        <v>248</v>
      </c>
      <c r="AL10" s="203">
        <v>1</v>
      </c>
      <c r="AM10" s="204" t="s">
        <v>248</v>
      </c>
      <c r="AN10" s="203">
        <v>1</v>
      </c>
      <c r="AO10" s="204" t="s">
        <v>248</v>
      </c>
      <c r="AP10" s="204" t="s">
        <v>248</v>
      </c>
      <c r="AQ10" s="204" t="s">
        <v>248</v>
      </c>
      <c r="AR10" s="204" t="s">
        <v>248</v>
      </c>
      <c r="AS10" s="202">
        <v>2</v>
      </c>
      <c r="AT10" s="203">
        <v>1</v>
      </c>
      <c r="AU10" s="204" t="s">
        <v>248</v>
      </c>
      <c r="AV10" s="204" t="s">
        <v>248</v>
      </c>
      <c r="AW10" s="204" t="s">
        <v>248</v>
      </c>
      <c r="AX10" s="203">
        <v>1</v>
      </c>
      <c r="AY10" s="203">
        <v>1</v>
      </c>
      <c r="AZ10" s="203">
        <v>1</v>
      </c>
      <c r="BA10" s="203">
        <v>1</v>
      </c>
      <c r="BB10" s="204" t="s">
        <v>248</v>
      </c>
      <c r="BC10" s="204" t="s">
        <v>248</v>
      </c>
      <c r="BD10" s="204" t="s">
        <v>248</v>
      </c>
      <c r="BE10" s="204" t="s">
        <v>248</v>
      </c>
      <c r="BF10" s="204" t="s">
        <v>248</v>
      </c>
      <c r="BG10" s="204" t="s">
        <v>248</v>
      </c>
      <c r="BH10" s="204" t="s">
        <v>248</v>
      </c>
      <c r="BI10" s="204" t="s">
        <v>248</v>
      </c>
      <c r="BJ10" s="204" t="s">
        <v>248</v>
      </c>
      <c r="BK10" s="203">
        <v>1</v>
      </c>
      <c r="BL10" s="204" t="s">
        <v>248</v>
      </c>
      <c r="BM10" s="204" t="s">
        <v>248</v>
      </c>
      <c r="BN10" s="204" t="s">
        <v>248</v>
      </c>
      <c r="BO10" s="204" t="s">
        <v>248</v>
      </c>
      <c r="BP10" s="204" t="s">
        <v>248</v>
      </c>
      <c r="BQ10" s="204" t="s">
        <v>248</v>
      </c>
      <c r="BR10" s="204" t="s">
        <v>248</v>
      </c>
      <c r="BS10" s="204" t="s">
        <v>248</v>
      </c>
      <c r="BT10" s="204" t="s">
        <v>248</v>
      </c>
      <c r="BU10" s="204" t="s">
        <v>248</v>
      </c>
      <c r="BV10" s="202">
        <v>2</v>
      </c>
      <c r="BW10" s="204" t="s">
        <v>248</v>
      </c>
      <c r="BX10" s="204" t="s">
        <v>248</v>
      </c>
      <c r="BY10" s="204" t="s">
        <v>248</v>
      </c>
      <c r="BZ10" s="204" t="s">
        <v>248</v>
      </c>
      <c r="CA10" s="204" t="s">
        <v>248</v>
      </c>
      <c r="CB10" s="204" t="s">
        <v>248</v>
      </c>
      <c r="CC10" s="204" t="s">
        <v>248</v>
      </c>
      <c r="CD10" s="202">
        <v>2</v>
      </c>
      <c r="CE10" s="204" t="s">
        <v>248</v>
      </c>
      <c r="CF10" s="202">
        <v>2</v>
      </c>
      <c r="CG10" s="202">
        <v>2</v>
      </c>
      <c r="CH10" s="202">
        <v>2</v>
      </c>
      <c r="CI10" s="202">
        <v>2</v>
      </c>
      <c r="CJ10" s="202">
        <v>2</v>
      </c>
      <c r="CK10" s="204" t="s">
        <v>248</v>
      </c>
      <c r="CL10" s="204" t="s">
        <v>248</v>
      </c>
      <c r="CM10" s="204" t="s">
        <v>248</v>
      </c>
      <c r="CN10" s="204" t="s">
        <v>248</v>
      </c>
      <c r="CO10" s="204" t="s">
        <v>248</v>
      </c>
      <c r="CP10" s="204" t="s">
        <v>248</v>
      </c>
      <c r="CQ10" s="204" t="s">
        <v>248</v>
      </c>
      <c r="CR10" s="204" t="s">
        <v>248</v>
      </c>
      <c r="CS10" s="204" t="s">
        <v>248</v>
      </c>
      <c r="CT10" s="204" t="s">
        <v>248</v>
      </c>
      <c r="CU10" s="202">
        <v>2</v>
      </c>
      <c r="CV10" s="204" t="s">
        <v>248</v>
      </c>
      <c r="CW10" s="204" t="s">
        <v>248</v>
      </c>
      <c r="CX10" s="204" t="s">
        <v>248</v>
      </c>
      <c r="CY10" s="204" t="s">
        <v>248</v>
      </c>
      <c r="CZ10" s="204" t="s">
        <v>248</v>
      </c>
      <c r="DA10" s="204" t="s">
        <v>248</v>
      </c>
      <c r="DB10" s="204" t="s">
        <v>248</v>
      </c>
      <c r="DC10" s="204" t="s">
        <v>248</v>
      </c>
      <c r="DD10" s="203">
        <v>1</v>
      </c>
      <c r="DE10" s="204" t="s">
        <v>248</v>
      </c>
      <c r="DF10" s="204" t="s">
        <v>248</v>
      </c>
      <c r="DG10" s="204" t="s">
        <v>248</v>
      </c>
      <c r="DH10" s="204" t="s">
        <v>248</v>
      </c>
      <c r="DI10" s="204" t="s">
        <v>248</v>
      </c>
      <c r="DJ10" s="204" t="s">
        <v>248</v>
      </c>
      <c r="DK10" s="204" t="s">
        <v>248</v>
      </c>
      <c r="DL10" s="204" t="s">
        <v>248</v>
      </c>
      <c r="DM10" s="204" t="s">
        <v>248</v>
      </c>
      <c r="DN10" s="204" t="s">
        <v>248</v>
      </c>
      <c r="DO10" s="204" t="s">
        <v>248</v>
      </c>
      <c r="DP10" s="204" t="s">
        <v>248</v>
      </c>
      <c r="DQ10" s="204" t="s">
        <v>248</v>
      </c>
      <c r="DR10" s="203">
        <v>1</v>
      </c>
      <c r="DS10" s="203">
        <v>1</v>
      </c>
      <c r="DT10" s="204" t="s">
        <v>248</v>
      </c>
      <c r="DU10" s="204" t="s">
        <v>248</v>
      </c>
      <c r="DV10" s="204" t="s">
        <v>248</v>
      </c>
      <c r="DW10" s="204" t="s">
        <v>248</v>
      </c>
      <c r="DX10" s="204" t="s">
        <v>248</v>
      </c>
      <c r="DY10" s="204" t="s">
        <v>248</v>
      </c>
      <c r="DZ10" s="204" t="s">
        <v>248</v>
      </c>
      <c r="EA10" s="204" t="s">
        <v>248</v>
      </c>
      <c r="EB10" s="204" t="s">
        <v>248</v>
      </c>
      <c r="EC10" s="204" t="s">
        <v>248</v>
      </c>
      <c r="ED10" s="204" t="s">
        <v>248</v>
      </c>
      <c r="EE10" s="204" t="s">
        <v>248</v>
      </c>
      <c r="EF10" s="204" t="s">
        <v>248</v>
      </c>
      <c r="EG10" s="204" t="s">
        <v>248</v>
      </c>
      <c r="EH10" s="204" t="s">
        <v>248</v>
      </c>
      <c r="EI10" s="204" t="s">
        <v>248</v>
      </c>
      <c r="EJ10" s="204" t="s">
        <v>248</v>
      </c>
      <c r="EK10" s="204" t="s">
        <v>248</v>
      </c>
      <c r="EL10" s="204" t="s">
        <v>248</v>
      </c>
      <c r="EM10" s="204" t="s">
        <v>248</v>
      </c>
      <c r="EN10" s="204" t="s">
        <v>248</v>
      </c>
      <c r="EO10" s="204" t="s">
        <v>248</v>
      </c>
      <c r="EP10" s="204" t="s">
        <v>248</v>
      </c>
      <c r="EQ10" s="204" t="s">
        <v>248</v>
      </c>
      <c r="ER10" s="204" t="s">
        <v>248</v>
      </c>
      <c r="ES10" s="204" t="s">
        <v>248</v>
      </c>
      <c r="ET10" s="203">
        <v>1</v>
      </c>
      <c r="EU10" s="203">
        <v>1</v>
      </c>
      <c r="EV10" s="203">
        <v>1</v>
      </c>
      <c r="EW10" s="204" t="s">
        <v>248</v>
      </c>
      <c r="EX10" s="204" t="s">
        <v>248</v>
      </c>
      <c r="EY10" s="202">
        <v>2</v>
      </c>
      <c r="EZ10" s="202">
        <v>2</v>
      </c>
      <c r="FA10" s="203">
        <v>1</v>
      </c>
      <c r="FB10" s="203">
        <v>1</v>
      </c>
      <c r="FC10" s="203">
        <v>1</v>
      </c>
      <c r="FD10" s="202">
        <v>2</v>
      </c>
      <c r="FE10" s="202">
        <v>2</v>
      </c>
      <c r="FF10" s="203">
        <v>1</v>
      </c>
      <c r="FG10" s="202">
        <v>2</v>
      </c>
      <c r="FH10" s="204" t="s">
        <v>248</v>
      </c>
      <c r="FI10" s="204" t="s">
        <v>248</v>
      </c>
      <c r="FJ10" s="202">
        <v>2</v>
      </c>
      <c r="FK10" s="203">
        <v>1</v>
      </c>
      <c r="FL10" s="204" t="s">
        <v>248</v>
      </c>
      <c r="FM10" s="204" t="s">
        <v>310</v>
      </c>
      <c r="FN10" s="204" t="s">
        <v>248</v>
      </c>
      <c r="FO10" s="204" t="s">
        <v>248</v>
      </c>
      <c r="FP10" s="204" t="s">
        <v>248</v>
      </c>
      <c r="FQ10" s="204" t="s">
        <v>248</v>
      </c>
      <c r="FR10" s="204" t="s">
        <v>248</v>
      </c>
      <c r="FS10" s="204" t="s">
        <v>310</v>
      </c>
      <c r="FT10" s="204" t="s">
        <v>248</v>
      </c>
      <c r="FU10" s="204" t="s">
        <v>248</v>
      </c>
      <c r="FV10" s="204" t="s">
        <v>248</v>
      </c>
      <c r="FW10" s="204" t="s">
        <v>248</v>
      </c>
      <c r="FX10" s="204" t="s">
        <v>248</v>
      </c>
      <c r="FY10" s="204" t="s">
        <v>248</v>
      </c>
      <c r="FZ10" s="204" t="s">
        <v>248</v>
      </c>
      <c r="GA10" s="204" t="s">
        <v>248</v>
      </c>
      <c r="GB10" s="204" t="s">
        <v>310</v>
      </c>
      <c r="GC10" s="204" t="s">
        <v>248</v>
      </c>
      <c r="GD10" s="204" t="s">
        <v>248</v>
      </c>
      <c r="GE10" s="204" t="s">
        <v>248</v>
      </c>
      <c r="GF10" s="204" t="s">
        <v>248</v>
      </c>
      <c r="GG10" s="204" t="s">
        <v>248</v>
      </c>
      <c r="GH10" s="204" t="s">
        <v>248</v>
      </c>
      <c r="GI10" s="201">
        <f t="shared" si="0"/>
        <v>63</v>
      </c>
    </row>
    <row r="11" spans="1:191" ht="25.5" customHeight="1" x14ac:dyDescent="0.3">
      <c r="A11" s="181" t="s">
        <v>314</v>
      </c>
      <c r="B11" s="182" t="s">
        <v>315</v>
      </c>
      <c r="C11" s="182" t="s">
        <v>316</v>
      </c>
      <c r="D11" s="202">
        <v>2</v>
      </c>
      <c r="E11" s="203">
        <v>1</v>
      </c>
      <c r="F11" s="202">
        <v>2</v>
      </c>
      <c r="G11" s="203">
        <v>1</v>
      </c>
      <c r="H11" s="203">
        <v>1</v>
      </c>
      <c r="I11" s="204" t="s">
        <v>248</v>
      </c>
      <c r="J11" s="204" t="s">
        <v>248</v>
      </c>
      <c r="K11" s="204" t="s">
        <v>248</v>
      </c>
      <c r="L11" s="203">
        <v>1</v>
      </c>
      <c r="M11" s="203">
        <v>1</v>
      </c>
      <c r="N11" s="204" t="s">
        <v>248</v>
      </c>
      <c r="O11" s="204" t="s">
        <v>248</v>
      </c>
      <c r="P11" s="204" t="s">
        <v>248</v>
      </c>
      <c r="Q11" s="204" t="s">
        <v>248</v>
      </c>
      <c r="R11" s="204" t="s">
        <v>248</v>
      </c>
      <c r="S11" s="204" t="s">
        <v>248</v>
      </c>
      <c r="T11" s="204" t="s">
        <v>248</v>
      </c>
      <c r="U11" s="204" t="s">
        <v>248</v>
      </c>
      <c r="V11" s="204" t="s">
        <v>248</v>
      </c>
      <c r="W11" s="204" t="s">
        <v>248</v>
      </c>
      <c r="X11" s="204" t="s">
        <v>248</v>
      </c>
      <c r="Y11" s="204" t="s">
        <v>248</v>
      </c>
      <c r="Z11" s="204" t="s">
        <v>248</v>
      </c>
      <c r="AA11" s="203">
        <v>1</v>
      </c>
      <c r="AB11" s="203">
        <v>1</v>
      </c>
      <c r="AC11" s="203">
        <v>1</v>
      </c>
      <c r="AD11" s="204" t="s">
        <v>248</v>
      </c>
      <c r="AE11" s="204" t="s">
        <v>248</v>
      </c>
      <c r="AF11" s="203">
        <v>1</v>
      </c>
      <c r="AG11" s="204" t="s">
        <v>248</v>
      </c>
      <c r="AH11" s="204" t="s">
        <v>248</v>
      </c>
      <c r="AI11" s="203">
        <v>1</v>
      </c>
      <c r="AJ11" s="204" t="s">
        <v>248</v>
      </c>
      <c r="AK11" s="204" t="s">
        <v>248</v>
      </c>
      <c r="AL11" s="203">
        <v>1</v>
      </c>
      <c r="AM11" s="204" t="s">
        <v>248</v>
      </c>
      <c r="AN11" s="203">
        <v>1</v>
      </c>
      <c r="AO11" s="204" t="s">
        <v>248</v>
      </c>
      <c r="AP11" s="204" t="s">
        <v>248</v>
      </c>
      <c r="AQ11" s="204" t="s">
        <v>248</v>
      </c>
      <c r="AR11" s="204" t="s">
        <v>248</v>
      </c>
      <c r="AS11" s="202">
        <v>2</v>
      </c>
      <c r="AT11" s="203">
        <v>1</v>
      </c>
      <c r="AU11" s="204" t="s">
        <v>248</v>
      </c>
      <c r="AV11" s="204" t="s">
        <v>248</v>
      </c>
      <c r="AW11" s="204" t="s">
        <v>248</v>
      </c>
      <c r="AX11" s="204" t="s">
        <v>248</v>
      </c>
      <c r="AY11" s="204" t="s">
        <v>248</v>
      </c>
      <c r="AZ11" s="204" t="s">
        <v>248</v>
      </c>
      <c r="BA11" s="204" t="s">
        <v>248</v>
      </c>
      <c r="BB11" s="204" t="s">
        <v>248</v>
      </c>
      <c r="BC11" s="204" t="s">
        <v>248</v>
      </c>
      <c r="BD11" s="204" t="s">
        <v>248</v>
      </c>
      <c r="BE11" s="204" t="s">
        <v>248</v>
      </c>
      <c r="BF11" s="204" t="s">
        <v>248</v>
      </c>
      <c r="BG11" s="204" t="s">
        <v>248</v>
      </c>
      <c r="BH11" s="204" t="s">
        <v>248</v>
      </c>
      <c r="BI11" s="204" t="s">
        <v>248</v>
      </c>
      <c r="BJ11" s="204" t="s">
        <v>248</v>
      </c>
      <c r="BK11" s="204" t="s">
        <v>248</v>
      </c>
      <c r="BL11" s="204" t="s">
        <v>248</v>
      </c>
      <c r="BM11" s="202">
        <v>2</v>
      </c>
      <c r="BN11" s="204" t="s">
        <v>248</v>
      </c>
      <c r="BO11" s="204" t="s">
        <v>248</v>
      </c>
      <c r="BP11" s="204" t="s">
        <v>248</v>
      </c>
      <c r="BQ11" s="202">
        <v>2</v>
      </c>
      <c r="BR11" s="204" t="s">
        <v>248</v>
      </c>
      <c r="BS11" s="203">
        <v>1</v>
      </c>
      <c r="BT11" s="202">
        <v>2</v>
      </c>
      <c r="BU11" s="202">
        <v>2</v>
      </c>
      <c r="BV11" s="202">
        <v>2</v>
      </c>
      <c r="BW11" s="204" t="s">
        <v>248</v>
      </c>
      <c r="BX11" s="202">
        <v>2</v>
      </c>
      <c r="BY11" s="203">
        <v>1</v>
      </c>
      <c r="BZ11" s="202">
        <v>2</v>
      </c>
      <c r="CA11" s="204" t="s">
        <v>248</v>
      </c>
      <c r="CB11" s="202">
        <v>2</v>
      </c>
      <c r="CC11" s="202">
        <v>2</v>
      </c>
      <c r="CD11" s="203">
        <v>1</v>
      </c>
      <c r="CE11" s="203">
        <v>1</v>
      </c>
      <c r="CF11" s="204" t="s">
        <v>248</v>
      </c>
      <c r="CG11" s="204" t="s">
        <v>248</v>
      </c>
      <c r="CH11" s="204" t="s">
        <v>248</v>
      </c>
      <c r="CI11" s="204" t="s">
        <v>248</v>
      </c>
      <c r="CJ11" s="204" t="s">
        <v>248</v>
      </c>
      <c r="CK11" s="204" t="s">
        <v>248</v>
      </c>
      <c r="CL11" s="204" t="s">
        <v>248</v>
      </c>
      <c r="CM11" s="204" t="s">
        <v>248</v>
      </c>
      <c r="CN11" s="204" t="s">
        <v>248</v>
      </c>
      <c r="CO11" s="204" t="s">
        <v>248</v>
      </c>
      <c r="CP11" s="204" t="s">
        <v>248</v>
      </c>
      <c r="CQ11" s="204" t="s">
        <v>248</v>
      </c>
      <c r="CR11" s="204" t="s">
        <v>248</v>
      </c>
      <c r="CS11" s="204" t="s">
        <v>248</v>
      </c>
      <c r="CT11" s="204" t="s">
        <v>248</v>
      </c>
      <c r="CU11" s="202">
        <v>2</v>
      </c>
      <c r="CV11" s="204" t="s">
        <v>248</v>
      </c>
      <c r="CW11" s="204" t="s">
        <v>248</v>
      </c>
      <c r="CX11" s="205" t="s">
        <v>248</v>
      </c>
      <c r="CY11" s="205" t="s">
        <v>248</v>
      </c>
      <c r="CZ11" s="205" t="s">
        <v>248</v>
      </c>
      <c r="DA11" s="204" t="s">
        <v>248</v>
      </c>
      <c r="DB11" s="204" t="s">
        <v>248</v>
      </c>
      <c r="DC11" s="204" t="s">
        <v>248</v>
      </c>
      <c r="DD11" s="203">
        <v>1</v>
      </c>
      <c r="DE11" s="204" t="s">
        <v>248</v>
      </c>
      <c r="DF11" s="204" t="s">
        <v>248</v>
      </c>
      <c r="DG11" s="204" t="s">
        <v>248</v>
      </c>
      <c r="DH11" s="204" t="s">
        <v>248</v>
      </c>
      <c r="DI11" s="204" t="s">
        <v>248</v>
      </c>
      <c r="DJ11" s="204" t="s">
        <v>248</v>
      </c>
      <c r="DK11" s="204" t="s">
        <v>248</v>
      </c>
      <c r="DL11" s="203">
        <v>1</v>
      </c>
      <c r="DM11" s="204" t="s">
        <v>248</v>
      </c>
      <c r="DN11" s="204" t="s">
        <v>248</v>
      </c>
      <c r="DO11" s="204" t="s">
        <v>248</v>
      </c>
      <c r="DP11" s="204" t="s">
        <v>248</v>
      </c>
      <c r="DQ11" s="202">
        <v>2</v>
      </c>
      <c r="DR11" s="203">
        <v>1</v>
      </c>
      <c r="DS11" s="202">
        <v>2</v>
      </c>
      <c r="DT11" s="204" t="s">
        <v>248</v>
      </c>
      <c r="DU11" s="204" t="s">
        <v>248</v>
      </c>
      <c r="DV11" s="204" t="s">
        <v>248</v>
      </c>
      <c r="DW11" s="204" t="s">
        <v>248</v>
      </c>
      <c r="DX11" s="204" t="s">
        <v>248</v>
      </c>
      <c r="DY11" s="204" t="s">
        <v>248</v>
      </c>
      <c r="DZ11" s="204" t="s">
        <v>248</v>
      </c>
      <c r="EA11" s="204" t="s">
        <v>248</v>
      </c>
      <c r="EB11" s="204" t="s">
        <v>248</v>
      </c>
      <c r="EC11" s="204" t="s">
        <v>248</v>
      </c>
      <c r="ED11" s="204" t="s">
        <v>248</v>
      </c>
      <c r="EE11" s="204" t="s">
        <v>248</v>
      </c>
      <c r="EF11" s="204" t="s">
        <v>248</v>
      </c>
      <c r="EG11" s="204" t="s">
        <v>248</v>
      </c>
      <c r="EH11" s="204" t="s">
        <v>248</v>
      </c>
      <c r="EI11" s="204" t="s">
        <v>248</v>
      </c>
      <c r="EJ11" s="204" t="s">
        <v>248</v>
      </c>
      <c r="EK11" s="204" t="s">
        <v>248</v>
      </c>
      <c r="EL11" s="203">
        <v>1</v>
      </c>
      <c r="EM11" s="204" t="s">
        <v>248</v>
      </c>
      <c r="EN11" s="204" t="s">
        <v>248</v>
      </c>
      <c r="EO11" s="204" t="s">
        <v>248</v>
      </c>
      <c r="EP11" s="204" t="s">
        <v>248</v>
      </c>
      <c r="EQ11" s="204" t="s">
        <v>248</v>
      </c>
      <c r="ER11" s="204" t="s">
        <v>248</v>
      </c>
      <c r="ES11" s="204" t="s">
        <v>248</v>
      </c>
      <c r="ET11" s="204" t="s">
        <v>248</v>
      </c>
      <c r="EU11" s="204" t="s">
        <v>248</v>
      </c>
      <c r="EV11" s="204" t="s">
        <v>248</v>
      </c>
      <c r="EW11" s="204" t="s">
        <v>248</v>
      </c>
      <c r="EX11" s="204" t="s">
        <v>248</v>
      </c>
      <c r="EY11" s="202">
        <v>2</v>
      </c>
      <c r="EZ11" s="202">
        <v>2</v>
      </c>
      <c r="FA11" s="203">
        <v>1</v>
      </c>
      <c r="FB11" s="203">
        <v>1</v>
      </c>
      <c r="FC11" s="203">
        <v>1</v>
      </c>
      <c r="FD11" s="202">
        <v>2</v>
      </c>
      <c r="FE11" s="202">
        <v>2</v>
      </c>
      <c r="FF11" s="203">
        <v>1</v>
      </c>
      <c r="FG11" s="202">
        <v>2</v>
      </c>
      <c r="FH11" s="204" t="s">
        <v>248</v>
      </c>
      <c r="FI11" s="204" t="s">
        <v>248</v>
      </c>
      <c r="FJ11" s="202">
        <v>2</v>
      </c>
      <c r="FK11" s="203">
        <v>1</v>
      </c>
      <c r="FL11" s="204" t="s">
        <v>248</v>
      </c>
      <c r="FM11" s="204" t="s">
        <v>310</v>
      </c>
      <c r="FN11" s="204" t="s">
        <v>248</v>
      </c>
      <c r="FO11" s="204" t="s">
        <v>248</v>
      </c>
      <c r="FP11" s="204" t="s">
        <v>248</v>
      </c>
      <c r="FQ11" s="204" t="s">
        <v>248</v>
      </c>
      <c r="FR11" s="204" t="s">
        <v>248</v>
      </c>
      <c r="FS11" s="204" t="s">
        <v>310</v>
      </c>
      <c r="FT11" s="204" t="s">
        <v>248</v>
      </c>
      <c r="FU11" s="204" t="s">
        <v>248</v>
      </c>
      <c r="FV11" s="204" t="s">
        <v>248</v>
      </c>
      <c r="FW11" s="204" t="s">
        <v>248</v>
      </c>
      <c r="FX11" s="204" t="s">
        <v>248</v>
      </c>
      <c r="FY11" s="204" t="s">
        <v>248</v>
      </c>
      <c r="FZ11" s="204" t="s">
        <v>248</v>
      </c>
      <c r="GA11" s="204" t="s">
        <v>248</v>
      </c>
      <c r="GB11" s="204" t="s">
        <v>248</v>
      </c>
      <c r="GC11" s="204" t="s">
        <v>248</v>
      </c>
      <c r="GD11" s="204" t="s">
        <v>248</v>
      </c>
      <c r="GE11" s="204" t="s">
        <v>248</v>
      </c>
      <c r="GF11" s="204" t="s">
        <v>248</v>
      </c>
      <c r="GG11" s="204" t="s">
        <v>248</v>
      </c>
      <c r="GH11" s="204" t="s">
        <v>248</v>
      </c>
      <c r="GI11" s="183">
        <f t="shared" si="0"/>
        <v>68</v>
      </c>
    </row>
    <row r="12" spans="1:191" ht="25.5" customHeight="1" x14ac:dyDescent="0.3">
      <c r="A12" s="181" t="s">
        <v>317</v>
      </c>
      <c r="B12" s="182" t="s">
        <v>315</v>
      </c>
      <c r="C12" s="182" t="s">
        <v>318</v>
      </c>
      <c r="D12" s="202">
        <v>2</v>
      </c>
      <c r="E12" s="203">
        <v>1</v>
      </c>
      <c r="F12" s="202">
        <v>2</v>
      </c>
      <c r="G12" s="203">
        <v>1</v>
      </c>
      <c r="H12" s="203">
        <v>1</v>
      </c>
      <c r="I12" s="204" t="s">
        <v>248</v>
      </c>
      <c r="J12" s="204" t="s">
        <v>248</v>
      </c>
      <c r="K12" s="204" t="s">
        <v>248</v>
      </c>
      <c r="L12" s="203">
        <v>1</v>
      </c>
      <c r="M12" s="203">
        <v>1</v>
      </c>
      <c r="N12" s="204" t="s">
        <v>248</v>
      </c>
      <c r="O12" s="204" t="s">
        <v>248</v>
      </c>
      <c r="P12" s="204" t="s">
        <v>248</v>
      </c>
      <c r="Q12" s="204" t="s">
        <v>248</v>
      </c>
      <c r="R12" s="204" t="s">
        <v>248</v>
      </c>
      <c r="S12" s="204" t="s">
        <v>248</v>
      </c>
      <c r="T12" s="204" t="s">
        <v>248</v>
      </c>
      <c r="U12" s="204" t="s">
        <v>248</v>
      </c>
      <c r="V12" s="204" t="s">
        <v>248</v>
      </c>
      <c r="W12" s="204" t="s">
        <v>248</v>
      </c>
      <c r="X12" s="204" t="s">
        <v>248</v>
      </c>
      <c r="Y12" s="204" t="s">
        <v>248</v>
      </c>
      <c r="Z12" s="204" t="s">
        <v>248</v>
      </c>
      <c r="AA12" s="203">
        <v>1</v>
      </c>
      <c r="AB12" s="203">
        <v>1</v>
      </c>
      <c r="AC12" s="203">
        <v>1</v>
      </c>
      <c r="AD12" s="204" t="s">
        <v>248</v>
      </c>
      <c r="AE12" s="204" t="s">
        <v>248</v>
      </c>
      <c r="AF12" s="203">
        <v>1</v>
      </c>
      <c r="AG12" s="204" t="s">
        <v>248</v>
      </c>
      <c r="AH12" s="204" t="s">
        <v>248</v>
      </c>
      <c r="AI12" s="203">
        <v>1</v>
      </c>
      <c r="AJ12" s="204" t="s">
        <v>248</v>
      </c>
      <c r="AK12" s="204" t="s">
        <v>248</v>
      </c>
      <c r="AL12" s="203">
        <v>1</v>
      </c>
      <c r="AM12" s="204" t="s">
        <v>248</v>
      </c>
      <c r="AN12" s="203">
        <v>1</v>
      </c>
      <c r="AO12" s="204" t="s">
        <v>248</v>
      </c>
      <c r="AP12" s="204" t="s">
        <v>248</v>
      </c>
      <c r="AQ12" s="204" t="s">
        <v>248</v>
      </c>
      <c r="AR12" s="204" t="s">
        <v>248</v>
      </c>
      <c r="AS12" s="202">
        <v>2</v>
      </c>
      <c r="AT12" s="203">
        <v>1</v>
      </c>
      <c r="AU12" s="204" t="s">
        <v>248</v>
      </c>
      <c r="AV12" s="204" t="s">
        <v>248</v>
      </c>
      <c r="AW12" s="204" t="s">
        <v>248</v>
      </c>
      <c r="AX12" s="204" t="s">
        <v>248</v>
      </c>
      <c r="AY12" s="204" t="s">
        <v>248</v>
      </c>
      <c r="AZ12" s="204" t="s">
        <v>248</v>
      </c>
      <c r="BA12" s="204" t="s">
        <v>248</v>
      </c>
      <c r="BB12" s="204" t="s">
        <v>248</v>
      </c>
      <c r="BC12" s="204" t="s">
        <v>248</v>
      </c>
      <c r="BD12" s="204" t="s">
        <v>248</v>
      </c>
      <c r="BE12" s="204" t="s">
        <v>248</v>
      </c>
      <c r="BF12" s="204" t="s">
        <v>248</v>
      </c>
      <c r="BG12" s="204" t="s">
        <v>248</v>
      </c>
      <c r="BH12" s="204" t="s">
        <v>248</v>
      </c>
      <c r="BI12" s="204" t="s">
        <v>248</v>
      </c>
      <c r="BJ12" s="204" t="s">
        <v>248</v>
      </c>
      <c r="BK12" s="204" t="s">
        <v>248</v>
      </c>
      <c r="BL12" s="204" t="s">
        <v>248</v>
      </c>
      <c r="BM12" s="204" t="s">
        <v>248</v>
      </c>
      <c r="BN12" s="204" t="s">
        <v>248</v>
      </c>
      <c r="BO12" s="204" t="s">
        <v>248</v>
      </c>
      <c r="BP12" s="204" t="s">
        <v>248</v>
      </c>
      <c r="BQ12" s="204" t="s">
        <v>248</v>
      </c>
      <c r="BR12" s="204" t="s">
        <v>248</v>
      </c>
      <c r="BS12" s="202">
        <v>2</v>
      </c>
      <c r="BT12" s="204" t="s">
        <v>248</v>
      </c>
      <c r="BU12" s="204" t="s">
        <v>248</v>
      </c>
      <c r="BV12" s="204" t="s">
        <v>248</v>
      </c>
      <c r="BW12" s="204" t="s">
        <v>248</v>
      </c>
      <c r="BX12" s="204" t="s">
        <v>248</v>
      </c>
      <c r="BY12" s="204" t="s">
        <v>248</v>
      </c>
      <c r="BZ12" s="202">
        <v>2</v>
      </c>
      <c r="CA12" s="204" t="s">
        <v>248</v>
      </c>
      <c r="CB12" s="202">
        <v>2</v>
      </c>
      <c r="CC12" s="204" t="s">
        <v>248</v>
      </c>
      <c r="CD12" s="204" t="s">
        <v>248</v>
      </c>
      <c r="CE12" s="203">
        <v>1</v>
      </c>
      <c r="CF12" s="204" t="s">
        <v>248</v>
      </c>
      <c r="CG12" s="204" t="s">
        <v>248</v>
      </c>
      <c r="CH12" s="204" t="s">
        <v>248</v>
      </c>
      <c r="CI12" s="204" t="s">
        <v>248</v>
      </c>
      <c r="CJ12" s="204" t="s">
        <v>248</v>
      </c>
      <c r="CK12" s="204" t="s">
        <v>248</v>
      </c>
      <c r="CL12" s="204" t="s">
        <v>248</v>
      </c>
      <c r="CM12" s="204" t="s">
        <v>248</v>
      </c>
      <c r="CN12" s="204" t="s">
        <v>248</v>
      </c>
      <c r="CO12" s="204" t="s">
        <v>248</v>
      </c>
      <c r="CP12" s="204" t="s">
        <v>248</v>
      </c>
      <c r="CQ12" s="204" t="s">
        <v>248</v>
      </c>
      <c r="CR12" s="204" t="s">
        <v>248</v>
      </c>
      <c r="CS12" s="204" t="s">
        <v>248</v>
      </c>
      <c r="CT12" s="204" t="s">
        <v>248</v>
      </c>
      <c r="CU12" s="202">
        <v>2</v>
      </c>
      <c r="CV12" s="204" t="s">
        <v>248</v>
      </c>
      <c r="CW12" s="204" t="s">
        <v>248</v>
      </c>
      <c r="CX12" s="205" t="s">
        <v>248</v>
      </c>
      <c r="CY12" s="205" t="s">
        <v>248</v>
      </c>
      <c r="CZ12" s="205" t="s">
        <v>248</v>
      </c>
      <c r="DA12" s="204" t="s">
        <v>248</v>
      </c>
      <c r="DB12" s="204" t="s">
        <v>248</v>
      </c>
      <c r="DC12" s="204" t="s">
        <v>248</v>
      </c>
      <c r="DD12" s="203">
        <v>1</v>
      </c>
      <c r="DE12" s="204" t="s">
        <v>248</v>
      </c>
      <c r="DF12" s="204" t="s">
        <v>248</v>
      </c>
      <c r="DG12" s="204" t="s">
        <v>248</v>
      </c>
      <c r="DH12" s="204" t="s">
        <v>248</v>
      </c>
      <c r="DI12" s="204" t="s">
        <v>248</v>
      </c>
      <c r="DJ12" s="204" t="s">
        <v>248</v>
      </c>
      <c r="DK12" s="204" t="s">
        <v>248</v>
      </c>
      <c r="DL12" s="203">
        <v>1</v>
      </c>
      <c r="DM12" s="204" t="s">
        <v>248</v>
      </c>
      <c r="DN12" s="204" t="s">
        <v>248</v>
      </c>
      <c r="DO12" s="204" t="s">
        <v>248</v>
      </c>
      <c r="DP12" s="204" t="s">
        <v>248</v>
      </c>
      <c r="DQ12" s="202">
        <v>2</v>
      </c>
      <c r="DR12" s="203">
        <v>1</v>
      </c>
      <c r="DS12" s="202">
        <v>2</v>
      </c>
      <c r="DT12" s="204" t="s">
        <v>248</v>
      </c>
      <c r="DU12" s="204" t="s">
        <v>248</v>
      </c>
      <c r="DV12" s="204" t="s">
        <v>248</v>
      </c>
      <c r="DW12" s="204" t="s">
        <v>248</v>
      </c>
      <c r="DX12" s="204" t="s">
        <v>248</v>
      </c>
      <c r="DY12" s="204" t="s">
        <v>248</v>
      </c>
      <c r="DZ12" s="204" t="s">
        <v>248</v>
      </c>
      <c r="EA12" s="204" t="s">
        <v>248</v>
      </c>
      <c r="EB12" s="204" t="s">
        <v>248</v>
      </c>
      <c r="EC12" s="204" t="s">
        <v>248</v>
      </c>
      <c r="ED12" s="204" t="s">
        <v>248</v>
      </c>
      <c r="EE12" s="204" t="s">
        <v>248</v>
      </c>
      <c r="EF12" s="204" t="s">
        <v>248</v>
      </c>
      <c r="EG12" s="204" t="s">
        <v>248</v>
      </c>
      <c r="EH12" s="204" t="s">
        <v>248</v>
      </c>
      <c r="EI12" s="204" t="s">
        <v>248</v>
      </c>
      <c r="EJ12" s="204" t="s">
        <v>248</v>
      </c>
      <c r="EK12" s="204" t="s">
        <v>248</v>
      </c>
      <c r="EL12" s="203">
        <v>1</v>
      </c>
      <c r="EM12" s="204" t="s">
        <v>248</v>
      </c>
      <c r="EN12" s="204" t="s">
        <v>248</v>
      </c>
      <c r="EO12" s="204" t="s">
        <v>248</v>
      </c>
      <c r="EP12" s="204" t="s">
        <v>248</v>
      </c>
      <c r="EQ12" s="204" t="s">
        <v>248</v>
      </c>
      <c r="ER12" s="204" t="s">
        <v>248</v>
      </c>
      <c r="ES12" s="204" t="s">
        <v>248</v>
      </c>
      <c r="ET12" s="204" t="s">
        <v>248</v>
      </c>
      <c r="EU12" s="204" t="s">
        <v>248</v>
      </c>
      <c r="EV12" s="204" t="s">
        <v>248</v>
      </c>
      <c r="EW12" s="204" t="s">
        <v>248</v>
      </c>
      <c r="EX12" s="204" t="s">
        <v>248</v>
      </c>
      <c r="EY12" s="202">
        <v>2</v>
      </c>
      <c r="EZ12" s="202">
        <v>2</v>
      </c>
      <c r="FA12" s="203">
        <v>1</v>
      </c>
      <c r="FB12" s="203">
        <v>1</v>
      </c>
      <c r="FC12" s="203">
        <v>1</v>
      </c>
      <c r="FD12" s="202">
        <v>2</v>
      </c>
      <c r="FE12" s="202">
        <v>2</v>
      </c>
      <c r="FF12" s="203">
        <v>1</v>
      </c>
      <c r="FG12" s="202">
        <v>2</v>
      </c>
      <c r="FH12" s="204" t="s">
        <v>248</v>
      </c>
      <c r="FI12" s="204" t="s">
        <v>248</v>
      </c>
      <c r="FJ12" s="202">
        <v>2</v>
      </c>
      <c r="FK12" s="203">
        <v>1</v>
      </c>
      <c r="FL12" s="204" t="s">
        <v>248</v>
      </c>
      <c r="FM12" s="204" t="s">
        <v>310</v>
      </c>
      <c r="FN12" s="204" t="s">
        <v>248</v>
      </c>
      <c r="FO12" s="204" t="s">
        <v>248</v>
      </c>
      <c r="FP12" s="204" t="s">
        <v>248</v>
      </c>
      <c r="FQ12" s="204" t="s">
        <v>248</v>
      </c>
      <c r="FR12" s="204" t="s">
        <v>248</v>
      </c>
      <c r="FS12" s="204" t="s">
        <v>310</v>
      </c>
      <c r="FT12" s="204" t="s">
        <v>248</v>
      </c>
      <c r="FU12" s="204" t="s">
        <v>248</v>
      </c>
      <c r="FV12" s="204" t="s">
        <v>248</v>
      </c>
      <c r="FW12" s="204" t="s">
        <v>248</v>
      </c>
      <c r="FX12" s="204" t="s">
        <v>248</v>
      </c>
      <c r="FY12" s="204" t="s">
        <v>248</v>
      </c>
      <c r="FZ12" s="204" t="s">
        <v>248</v>
      </c>
      <c r="GA12" s="204" t="s">
        <v>248</v>
      </c>
      <c r="GB12" s="204" t="s">
        <v>248</v>
      </c>
      <c r="GC12" s="204" t="s">
        <v>248</v>
      </c>
      <c r="GD12" s="204" t="s">
        <v>248</v>
      </c>
      <c r="GE12" s="204" t="s">
        <v>248</v>
      </c>
      <c r="GF12" s="204" t="s">
        <v>248</v>
      </c>
      <c r="GG12" s="204" t="s">
        <v>248</v>
      </c>
      <c r="GH12" s="204" t="s">
        <v>248</v>
      </c>
      <c r="GI12" s="183">
        <f t="shared" si="0"/>
        <v>53</v>
      </c>
    </row>
    <row r="13" spans="1:191" ht="25.5" customHeight="1" x14ac:dyDescent="0.3">
      <c r="A13" s="181" t="s">
        <v>319</v>
      </c>
      <c r="B13" s="182" t="s">
        <v>315</v>
      </c>
      <c r="C13" s="200" t="s">
        <v>318</v>
      </c>
      <c r="D13" s="202">
        <v>2</v>
      </c>
      <c r="E13" s="203">
        <v>1</v>
      </c>
      <c r="F13" s="202">
        <v>2</v>
      </c>
      <c r="G13" s="203">
        <v>1</v>
      </c>
      <c r="H13" s="203">
        <v>1</v>
      </c>
      <c r="I13" s="204" t="s">
        <v>248</v>
      </c>
      <c r="J13" s="204" t="s">
        <v>248</v>
      </c>
      <c r="K13" s="204" t="s">
        <v>248</v>
      </c>
      <c r="L13" s="203">
        <v>1</v>
      </c>
      <c r="M13" s="203">
        <v>1</v>
      </c>
      <c r="N13" s="204" t="s">
        <v>248</v>
      </c>
      <c r="O13" s="204" t="s">
        <v>248</v>
      </c>
      <c r="P13" s="204" t="s">
        <v>248</v>
      </c>
      <c r="Q13" s="204" t="s">
        <v>248</v>
      </c>
      <c r="R13" s="204" t="s">
        <v>248</v>
      </c>
      <c r="S13" s="204" t="s">
        <v>248</v>
      </c>
      <c r="T13" s="204" t="s">
        <v>248</v>
      </c>
      <c r="U13" s="204" t="s">
        <v>248</v>
      </c>
      <c r="V13" s="204" t="s">
        <v>248</v>
      </c>
      <c r="W13" s="204" t="s">
        <v>248</v>
      </c>
      <c r="X13" s="204" t="s">
        <v>248</v>
      </c>
      <c r="Y13" s="204" t="s">
        <v>248</v>
      </c>
      <c r="Z13" s="204" t="s">
        <v>248</v>
      </c>
      <c r="AA13" s="203">
        <v>1</v>
      </c>
      <c r="AB13" s="203">
        <v>1</v>
      </c>
      <c r="AC13" s="203">
        <v>1</v>
      </c>
      <c r="AD13" s="204" t="s">
        <v>248</v>
      </c>
      <c r="AE13" s="204" t="s">
        <v>248</v>
      </c>
      <c r="AF13" s="203">
        <v>1</v>
      </c>
      <c r="AG13" s="204" t="s">
        <v>248</v>
      </c>
      <c r="AH13" s="204" t="s">
        <v>248</v>
      </c>
      <c r="AI13" s="203">
        <v>1</v>
      </c>
      <c r="AJ13" s="204" t="s">
        <v>248</v>
      </c>
      <c r="AK13" s="204" t="s">
        <v>248</v>
      </c>
      <c r="AL13" s="203">
        <v>1</v>
      </c>
      <c r="AM13" s="204" t="s">
        <v>248</v>
      </c>
      <c r="AN13" s="203">
        <v>1</v>
      </c>
      <c r="AO13" s="204" t="s">
        <v>248</v>
      </c>
      <c r="AP13" s="204" t="s">
        <v>248</v>
      </c>
      <c r="AQ13" s="204" t="s">
        <v>248</v>
      </c>
      <c r="AR13" s="204" t="s">
        <v>248</v>
      </c>
      <c r="AS13" s="202">
        <v>2</v>
      </c>
      <c r="AT13" s="203">
        <v>1</v>
      </c>
      <c r="AU13" s="204" t="s">
        <v>248</v>
      </c>
      <c r="AV13" s="204" t="s">
        <v>248</v>
      </c>
      <c r="AW13" s="204" t="s">
        <v>248</v>
      </c>
      <c r="AX13" s="204" t="s">
        <v>248</v>
      </c>
      <c r="AY13" s="204" t="s">
        <v>248</v>
      </c>
      <c r="AZ13" s="204" t="s">
        <v>248</v>
      </c>
      <c r="BA13" s="204" t="s">
        <v>248</v>
      </c>
      <c r="BB13" s="204" t="s">
        <v>248</v>
      </c>
      <c r="BC13" s="204" t="s">
        <v>248</v>
      </c>
      <c r="BD13" s="204" t="s">
        <v>248</v>
      </c>
      <c r="BE13" s="204" t="s">
        <v>248</v>
      </c>
      <c r="BF13" s="204" t="s">
        <v>248</v>
      </c>
      <c r="BG13" s="204" t="s">
        <v>248</v>
      </c>
      <c r="BH13" s="204" t="s">
        <v>248</v>
      </c>
      <c r="BI13" s="204" t="s">
        <v>248</v>
      </c>
      <c r="BJ13" s="204" t="s">
        <v>248</v>
      </c>
      <c r="BK13" s="204" t="s">
        <v>248</v>
      </c>
      <c r="BL13" s="204" t="s">
        <v>248</v>
      </c>
      <c r="BM13" s="204" t="s">
        <v>248</v>
      </c>
      <c r="BN13" s="202">
        <v>2</v>
      </c>
      <c r="BO13" s="202">
        <v>2</v>
      </c>
      <c r="BP13" s="202">
        <v>2</v>
      </c>
      <c r="BQ13" s="204" t="s">
        <v>248</v>
      </c>
      <c r="BR13" s="203">
        <v>1</v>
      </c>
      <c r="BS13" s="204" t="s">
        <v>248</v>
      </c>
      <c r="BT13" s="204" t="s">
        <v>248</v>
      </c>
      <c r="BU13" s="204" t="s">
        <v>248</v>
      </c>
      <c r="BV13" s="204" t="s">
        <v>248</v>
      </c>
      <c r="BW13" s="204" t="s">
        <v>248</v>
      </c>
      <c r="BX13" s="204" t="s">
        <v>248</v>
      </c>
      <c r="BY13" s="203">
        <v>1</v>
      </c>
      <c r="BZ13" s="204" t="s">
        <v>248</v>
      </c>
      <c r="CA13" s="202">
        <v>2</v>
      </c>
      <c r="CB13" s="202">
        <v>2</v>
      </c>
      <c r="CC13" s="204" t="s">
        <v>248</v>
      </c>
      <c r="CD13" s="204" t="s">
        <v>248</v>
      </c>
      <c r="CE13" s="203">
        <v>1</v>
      </c>
      <c r="CF13" s="204" t="s">
        <v>248</v>
      </c>
      <c r="CG13" s="204" t="s">
        <v>248</v>
      </c>
      <c r="CH13" s="204" t="s">
        <v>248</v>
      </c>
      <c r="CI13" s="204" t="s">
        <v>248</v>
      </c>
      <c r="CJ13" s="204" t="s">
        <v>248</v>
      </c>
      <c r="CK13" s="204" t="s">
        <v>248</v>
      </c>
      <c r="CL13" s="204" t="s">
        <v>248</v>
      </c>
      <c r="CM13" s="204" t="s">
        <v>248</v>
      </c>
      <c r="CN13" s="204" t="s">
        <v>248</v>
      </c>
      <c r="CO13" s="204" t="s">
        <v>248</v>
      </c>
      <c r="CP13" s="204" t="s">
        <v>248</v>
      </c>
      <c r="CQ13" s="204" t="s">
        <v>248</v>
      </c>
      <c r="CR13" s="204" t="s">
        <v>248</v>
      </c>
      <c r="CS13" s="204" t="s">
        <v>248</v>
      </c>
      <c r="CT13" s="204" t="s">
        <v>248</v>
      </c>
      <c r="CU13" s="202">
        <v>2</v>
      </c>
      <c r="CV13" s="204" t="s">
        <v>248</v>
      </c>
      <c r="CW13" s="204" t="s">
        <v>248</v>
      </c>
      <c r="CX13" s="205" t="s">
        <v>248</v>
      </c>
      <c r="CY13" s="205" t="s">
        <v>248</v>
      </c>
      <c r="CZ13" s="205" t="s">
        <v>248</v>
      </c>
      <c r="DA13" s="204" t="s">
        <v>248</v>
      </c>
      <c r="DB13" s="204" t="s">
        <v>248</v>
      </c>
      <c r="DC13" s="204" t="s">
        <v>248</v>
      </c>
      <c r="DD13" s="203">
        <v>1</v>
      </c>
      <c r="DE13" s="204" t="s">
        <v>248</v>
      </c>
      <c r="DF13" s="204" t="s">
        <v>248</v>
      </c>
      <c r="DG13" s="204" t="s">
        <v>248</v>
      </c>
      <c r="DH13" s="204" t="s">
        <v>248</v>
      </c>
      <c r="DI13" s="204" t="s">
        <v>248</v>
      </c>
      <c r="DJ13" s="204" t="s">
        <v>248</v>
      </c>
      <c r="DK13" s="204" t="s">
        <v>248</v>
      </c>
      <c r="DL13" s="204" t="s">
        <v>248</v>
      </c>
      <c r="DM13" s="204" t="s">
        <v>248</v>
      </c>
      <c r="DN13" s="204" t="s">
        <v>248</v>
      </c>
      <c r="DO13" s="204" t="s">
        <v>248</v>
      </c>
      <c r="DP13" s="204" t="s">
        <v>248</v>
      </c>
      <c r="DQ13" s="202">
        <v>2</v>
      </c>
      <c r="DR13" s="203">
        <v>1</v>
      </c>
      <c r="DS13" s="202">
        <v>2</v>
      </c>
      <c r="DT13" s="204" t="s">
        <v>248</v>
      </c>
      <c r="DU13" s="204" t="s">
        <v>248</v>
      </c>
      <c r="DV13" s="204" t="s">
        <v>248</v>
      </c>
      <c r="DW13" s="204" t="s">
        <v>248</v>
      </c>
      <c r="DX13" s="204" t="s">
        <v>248</v>
      </c>
      <c r="DY13" s="204" t="s">
        <v>248</v>
      </c>
      <c r="DZ13" s="204" t="s">
        <v>248</v>
      </c>
      <c r="EA13" s="204" t="s">
        <v>248</v>
      </c>
      <c r="EB13" s="204" t="s">
        <v>248</v>
      </c>
      <c r="EC13" s="204" t="s">
        <v>248</v>
      </c>
      <c r="ED13" s="204" t="s">
        <v>248</v>
      </c>
      <c r="EE13" s="204" t="s">
        <v>248</v>
      </c>
      <c r="EF13" s="204" t="s">
        <v>248</v>
      </c>
      <c r="EG13" s="204" t="s">
        <v>248</v>
      </c>
      <c r="EH13" s="204" t="s">
        <v>248</v>
      </c>
      <c r="EI13" s="204" t="s">
        <v>248</v>
      </c>
      <c r="EJ13" s="204" t="s">
        <v>248</v>
      </c>
      <c r="EK13" s="204" t="s">
        <v>248</v>
      </c>
      <c r="EL13" s="204" t="s">
        <v>248</v>
      </c>
      <c r="EM13" s="203">
        <v>1</v>
      </c>
      <c r="EN13" s="204" t="s">
        <v>248</v>
      </c>
      <c r="EO13" s="204" t="s">
        <v>248</v>
      </c>
      <c r="EP13" s="204" t="s">
        <v>248</v>
      </c>
      <c r="EQ13" s="204" t="s">
        <v>248</v>
      </c>
      <c r="ER13" s="204" t="s">
        <v>248</v>
      </c>
      <c r="ES13" s="204" t="s">
        <v>248</v>
      </c>
      <c r="ET13" s="204" t="s">
        <v>248</v>
      </c>
      <c r="EU13" s="204" t="s">
        <v>248</v>
      </c>
      <c r="EV13" s="204" t="s">
        <v>248</v>
      </c>
      <c r="EW13" s="204" t="s">
        <v>248</v>
      </c>
      <c r="EX13" s="204" t="s">
        <v>248</v>
      </c>
      <c r="EY13" s="202">
        <v>2</v>
      </c>
      <c r="EZ13" s="202">
        <v>2</v>
      </c>
      <c r="FA13" s="203">
        <v>1</v>
      </c>
      <c r="FB13" s="203">
        <v>1</v>
      </c>
      <c r="FC13" s="203">
        <v>1</v>
      </c>
      <c r="FD13" s="202">
        <v>2</v>
      </c>
      <c r="FE13" s="202">
        <v>2</v>
      </c>
      <c r="FF13" s="203">
        <v>1</v>
      </c>
      <c r="FG13" s="202">
        <v>2</v>
      </c>
      <c r="FH13" s="204" t="s">
        <v>248</v>
      </c>
      <c r="FI13" s="204" t="s">
        <v>248</v>
      </c>
      <c r="FJ13" s="202">
        <v>2</v>
      </c>
      <c r="FK13" s="203">
        <v>1</v>
      </c>
      <c r="FL13" s="204" t="s">
        <v>248</v>
      </c>
      <c r="FM13" s="204" t="s">
        <v>310</v>
      </c>
      <c r="FN13" s="204" t="s">
        <v>248</v>
      </c>
      <c r="FO13" s="204" t="s">
        <v>248</v>
      </c>
      <c r="FP13" s="204" t="s">
        <v>248</v>
      </c>
      <c r="FQ13" s="204" t="s">
        <v>248</v>
      </c>
      <c r="FR13" s="204" t="s">
        <v>248</v>
      </c>
      <c r="FS13" s="204" t="s">
        <v>310</v>
      </c>
      <c r="FT13" s="204" t="s">
        <v>248</v>
      </c>
      <c r="FU13" s="204" t="s">
        <v>248</v>
      </c>
      <c r="FV13" s="204" t="s">
        <v>248</v>
      </c>
      <c r="FW13" s="204" t="s">
        <v>248</v>
      </c>
      <c r="FX13" s="204" t="s">
        <v>248</v>
      </c>
      <c r="FY13" s="204" t="s">
        <v>248</v>
      </c>
      <c r="FZ13" s="204" t="s">
        <v>248</v>
      </c>
      <c r="GA13" s="204" t="s">
        <v>248</v>
      </c>
      <c r="GB13" s="204" t="s">
        <v>248</v>
      </c>
      <c r="GC13" s="204" t="s">
        <v>248</v>
      </c>
      <c r="GD13" s="204" t="s">
        <v>248</v>
      </c>
      <c r="GE13" s="204" t="s">
        <v>248</v>
      </c>
      <c r="GF13" s="204" t="s">
        <v>248</v>
      </c>
      <c r="GG13" s="204" t="s">
        <v>248</v>
      </c>
      <c r="GH13" s="204" t="s">
        <v>248</v>
      </c>
      <c r="GI13" s="201">
        <f t="shared" si="0"/>
        <v>58</v>
      </c>
    </row>
    <row r="14" spans="1:191" ht="25.5" customHeight="1" x14ac:dyDescent="0.3">
      <c r="A14" s="181" t="s">
        <v>320</v>
      </c>
      <c r="B14" s="182" t="s">
        <v>315</v>
      </c>
      <c r="C14" s="200" t="s">
        <v>316</v>
      </c>
      <c r="D14" s="202">
        <v>2</v>
      </c>
      <c r="E14" s="203">
        <v>1</v>
      </c>
      <c r="F14" s="202">
        <v>2</v>
      </c>
      <c r="G14" s="203">
        <v>1</v>
      </c>
      <c r="H14" s="203">
        <v>1</v>
      </c>
      <c r="I14" s="204" t="s">
        <v>248</v>
      </c>
      <c r="J14" s="204" t="s">
        <v>248</v>
      </c>
      <c r="K14" s="204" t="s">
        <v>248</v>
      </c>
      <c r="L14" s="203">
        <v>1</v>
      </c>
      <c r="M14" s="203">
        <v>1</v>
      </c>
      <c r="N14" s="204" t="s">
        <v>248</v>
      </c>
      <c r="O14" s="204" t="s">
        <v>248</v>
      </c>
      <c r="P14" s="204" t="s">
        <v>248</v>
      </c>
      <c r="Q14" s="204" t="s">
        <v>248</v>
      </c>
      <c r="R14" s="204" t="s">
        <v>248</v>
      </c>
      <c r="S14" s="204" t="s">
        <v>248</v>
      </c>
      <c r="T14" s="204" t="s">
        <v>248</v>
      </c>
      <c r="U14" s="204" t="s">
        <v>248</v>
      </c>
      <c r="V14" s="204" t="s">
        <v>248</v>
      </c>
      <c r="W14" s="204" t="s">
        <v>248</v>
      </c>
      <c r="X14" s="204" t="s">
        <v>248</v>
      </c>
      <c r="Y14" s="204" t="s">
        <v>248</v>
      </c>
      <c r="Z14" s="204" t="s">
        <v>248</v>
      </c>
      <c r="AA14" s="203">
        <v>1</v>
      </c>
      <c r="AB14" s="203">
        <v>1</v>
      </c>
      <c r="AC14" s="203">
        <v>1</v>
      </c>
      <c r="AD14" s="204" t="s">
        <v>248</v>
      </c>
      <c r="AE14" s="204" t="s">
        <v>248</v>
      </c>
      <c r="AF14" s="203">
        <v>1</v>
      </c>
      <c r="AG14" s="204" t="s">
        <v>248</v>
      </c>
      <c r="AH14" s="204" t="s">
        <v>248</v>
      </c>
      <c r="AI14" s="203">
        <v>1</v>
      </c>
      <c r="AJ14" s="204" t="s">
        <v>248</v>
      </c>
      <c r="AK14" s="204" t="s">
        <v>248</v>
      </c>
      <c r="AL14" s="203">
        <v>1</v>
      </c>
      <c r="AM14" s="204" t="s">
        <v>248</v>
      </c>
      <c r="AN14" s="203">
        <v>1</v>
      </c>
      <c r="AO14" s="204" t="s">
        <v>248</v>
      </c>
      <c r="AP14" s="204" t="s">
        <v>248</v>
      </c>
      <c r="AQ14" s="204" t="s">
        <v>248</v>
      </c>
      <c r="AR14" s="204" t="s">
        <v>248</v>
      </c>
      <c r="AS14" s="202">
        <v>2</v>
      </c>
      <c r="AT14" s="203">
        <v>1</v>
      </c>
      <c r="AU14" s="204" t="s">
        <v>248</v>
      </c>
      <c r="AV14" s="204" t="s">
        <v>248</v>
      </c>
      <c r="AW14" s="204" t="s">
        <v>248</v>
      </c>
      <c r="AX14" s="204" t="s">
        <v>248</v>
      </c>
      <c r="AY14" s="204" t="s">
        <v>248</v>
      </c>
      <c r="AZ14" s="204" t="s">
        <v>248</v>
      </c>
      <c r="BA14" s="204" t="s">
        <v>248</v>
      </c>
      <c r="BB14" s="204" t="s">
        <v>248</v>
      </c>
      <c r="BC14" s="204" t="s">
        <v>248</v>
      </c>
      <c r="BD14" s="204" t="s">
        <v>248</v>
      </c>
      <c r="BE14" s="204" t="s">
        <v>248</v>
      </c>
      <c r="BF14" s="204" t="s">
        <v>248</v>
      </c>
      <c r="BG14" s="204" t="s">
        <v>248</v>
      </c>
      <c r="BH14" s="204" t="s">
        <v>248</v>
      </c>
      <c r="BI14" s="204" t="s">
        <v>248</v>
      </c>
      <c r="BJ14" s="204" t="s">
        <v>248</v>
      </c>
      <c r="BK14" s="204" t="s">
        <v>248</v>
      </c>
      <c r="BL14" s="204" t="s">
        <v>248</v>
      </c>
      <c r="BM14" s="204" t="s">
        <v>248</v>
      </c>
      <c r="BN14" s="204" t="s">
        <v>248</v>
      </c>
      <c r="BO14" s="202">
        <v>2</v>
      </c>
      <c r="BP14" s="204" t="s">
        <v>248</v>
      </c>
      <c r="BQ14" s="202">
        <v>2</v>
      </c>
      <c r="BR14" s="204" t="s">
        <v>248</v>
      </c>
      <c r="BS14" s="202">
        <v>2</v>
      </c>
      <c r="BT14" s="204" t="s">
        <v>248</v>
      </c>
      <c r="BU14" s="202">
        <v>2</v>
      </c>
      <c r="BV14" s="202">
        <v>2</v>
      </c>
      <c r="BW14" s="204" t="s">
        <v>248</v>
      </c>
      <c r="BX14" s="202">
        <v>2</v>
      </c>
      <c r="BY14" s="204" t="s">
        <v>248</v>
      </c>
      <c r="BZ14" s="202">
        <v>2</v>
      </c>
      <c r="CA14" s="204" t="s">
        <v>248</v>
      </c>
      <c r="CB14" s="202">
        <v>2</v>
      </c>
      <c r="CC14" s="202">
        <v>2</v>
      </c>
      <c r="CD14" s="203">
        <v>1</v>
      </c>
      <c r="CE14" s="203">
        <v>1</v>
      </c>
      <c r="CF14" s="204" t="s">
        <v>248</v>
      </c>
      <c r="CG14" s="204" t="s">
        <v>248</v>
      </c>
      <c r="CH14" s="204" t="s">
        <v>248</v>
      </c>
      <c r="CI14" s="204" t="s">
        <v>248</v>
      </c>
      <c r="CJ14" s="204" t="s">
        <v>248</v>
      </c>
      <c r="CK14" s="204" t="s">
        <v>248</v>
      </c>
      <c r="CL14" s="204" t="s">
        <v>248</v>
      </c>
      <c r="CM14" s="204" t="s">
        <v>248</v>
      </c>
      <c r="CN14" s="204" t="s">
        <v>248</v>
      </c>
      <c r="CO14" s="204" t="s">
        <v>248</v>
      </c>
      <c r="CP14" s="204" t="s">
        <v>248</v>
      </c>
      <c r="CQ14" s="204" t="s">
        <v>248</v>
      </c>
      <c r="CR14" s="204" t="s">
        <v>248</v>
      </c>
      <c r="CS14" s="204" t="s">
        <v>248</v>
      </c>
      <c r="CT14" s="204" t="s">
        <v>248</v>
      </c>
      <c r="CU14" s="202">
        <v>2</v>
      </c>
      <c r="CV14" s="204" t="s">
        <v>248</v>
      </c>
      <c r="CW14" s="204" t="s">
        <v>248</v>
      </c>
      <c r="CX14" s="205" t="s">
        <v>248</v>
      </c>
      <c r="CY14" s="205" t="s">
        <v>248</v>
      </c>
      <c r="CZ14" s="205" t="s">
        <v>248</v>
      </c>
      <c r="DA14" s="204" t="s">
        <v>248</v>
      </c>
      <c r="DB14" s="204" t="s">
        <v>248</v>
      </c>
      <c r="DC14" s="204" t="s">
        <v>248</v>
      </c>
      <c r="DD14" s="203">
        <v>1</v>
      </c>
      <c r="DE14" s="204" t="s">
        <v>248</v>
      </c>
      <c r="DF14" s="204" t="s">
        <v>248</v>
      </c>
      <c r="DG14" s="204" t="s">
        <v>248</v>
      </c>
      <c r="DH14" s="204" t="s">
        <v>248</v>
      </c>
      <c r="DI14" s="204" t="s">
        <v>248</v>
      </c>
      <c r="DJ14" s="204" t="s">
        <v>248</v>
      </c>
      <c r="DK14" s="204" t="s">
        <v>248</v>
      </c>
      <c r="DL14" s="203">
        <v>1</v>
      </c>
      <c r="DM14" s="204" t="s">
        <v>248</v>
      </c>
      <c r="DN14" s="204" t="s">
        <v>248</v>
      </c>
      <c r="DO14" s="204" t="s">
        <v>248</v>
      </c>
      <c r="DP14" s="204" t="s">
        <v>248</v>
      </c>
      <c r="DQ14" s="202">
        <v>2</v>
      </c>
      <c r="DR14" s="203">
        <v>1</v>
      </c>
      <c r="DS14" s="202">
        <v>2</v>
      </c>
      <c r="DT14" s="204" t="s">
        <v>248</v>
      </c>
      <c r="DU14" s="204" t="s">
        <v>248</v>
      </c>
      <c r="DV14" s="204" t="s">
        <v>248</v>
      </c>
      <c r="DW14" s="204" t="s">
        <v>248</v>
      </c>
      <c r="DX14" s="204" t="s">
        <v>248</v>
      </c>
      <c r="DY14" s="204" t="s">
        <v>248</v>
      </c>
      <c r="DZ14" s="204" t="s">
        <v>248</v>
      </c>
      <c r="EA14" s="204" t="s">
        <v>248</v>
      </c>
      <c r="EB14" s="204" t="s">
        <v>248</v>
      </c>
      <c r="EC14" s="204" t="s">
        <v>248</v>
      </c>
      <c r="ED14" s="204" t="s">
        <v>248</v>
      </c>
      <c r="EE14" s="204" t="s">
        <v>248</v>
      </c>
      <c r="EF14" s="204" t="s">
        <v>248</v>
      </c>
      <c r="EG14" s="204" t="s">
        <v>248</v>
      </c>
      <c r="EH14" s="204" t="s">
        <v>248</v>
      </c>
      <c r="EI14" s="204" t="s">
        <v>248</v>
      </c>
      <c r="EJ14" s="204" t="s">
        <v>248</v>
      </c>
      <c r="EK14" s="204" t="s">
        <v>248</v>
      </c>
      <c r="EL14" s="203">
        <v>1</v>
      </c>
      <c r="EM14" s="204" t="s">
        <v>248</v>
      </c>
      <c r="EN14" s="204" t="s">
        <v>248</v>
      </c>
      <c r="EO14" s="204" t="s">
        <v>248</v>
      </c>
      <c r="EP14" s="204" t="s">
        <v>248</v>
      </c>
      <c r="EQ14" s="204" t="s">
        <v>248</v>
      </c>
      <c r="ER14" s="204" t="s">
        <v>248</v>
      </c>
      <c r="ES14" s="204" t="s">
        <v>248</v>
      </c>
      <c r="ET14" s="204" t="s">
        <v>248</v>
      </c>
      <c r="EU14" s="204" t="s">
        <v>248</v>
      </c>
      <c r="EV14" s="204" t="s">
        <v>248</v>
      </c>
      <c r="EW14" s="204" t="s">
        <v>248</v>
      </c>
      <c r="EX14" s="204" t="s">
        <v>248</v>
      </c>
      <c r="EY14" s="202">
        <v>2</v>
      </c>
      <c r="EZ14" s="202">
        <v>2</v>
      </c>
      <c r="FA14" s="203">
        <v>1</v>
      </c>
      <c r="FB14" s="203">
        <v>1</v>
      </c>
      <c r="FC14" s="203">
        <v>1</v>
      </c>
      <c r="FD14" s="202">
        <v>2</v>
      </c>
      <c r="FE14" s="202">
        <v>2</v>
      </c>
      <c r="FF14" s="203">
        <v>1</v>
      </c>
      <c r="FG14" s="202">
        <v>2</v>
      </c>
      <c r="FH14" s="204" t="s">
        <v>248</v>
      </c>
      <c r="FI14" s="204" t="s">
        <v>248</v>
      </c>
      <c r="FJ14" s="202">
        <v>2</v>
      </c>
      <c r="FK14" s="203">
        <v>1</v>
      </c>
      <c r="FL14" s="204" t="s">
        <v>248</v>
      </c>
      <c r="FM14" s="204" t="s">
        <v>310</v>
      </c>
      <c r="FN14" s="204" t="s">
        <v>248</v>
      </c>
      <c r="FO14" s="204" t="s">
        <v>248</v>
      </c>
      <c r="FP14" s="204" t="s">
        <v>248</v>
      </c>
      <c r="FQ14" s="204" t="s">
        <v>248</v>
      </c>
      <c r="FR14" s="204" t="s">
        <v>248</v>
      </c>
      <c r="FS14" s="204" t="s">
        <v>310</v>
      </c>
      <c r="FT14" s="204" t="s">
        <v>248</v>
      </c>
      <c r="FU14" s="204" t="s">
        <v>248</v>
      </c>
      <c r="FV14" s="204" t="s">
        <v>248</v>
      </c>
      <c r="FW14" s="204" t="s">
        <v>248</v>
      </c>
      <c r="FX14" s="204" t="s">
        <v>248</v>
      </c>
      <c r="FY14" s="204" t="s">
        <v>248</v>
      </c>
      <c r="FZ14" s="204" t="s">
        <v>248</v>
      </c>
      <c r="GA14" s="204" t="s">
        <v>248</v>
      </c>
      <c r="GB14" s="204" t="s">
        <v>248</v>
      </c>
      <c r="GC14" s="204" t="s">
        <v>248</v>
      </c>
      <c r="GD14" s="204" t="s">
        <v>248</v>
      </c>
      <c r="GE14" s="204" t="s">
        <v>248</v>
      </c>
      <c r="GF14" s="204" t="s">
        <v>248</v>
      </c>
      <c r="GG14" s="204" t="s">
        <v>248</v>
      </c>
      <c r="GH14" s="204" t="s">
        <v>248</v>
      </c>
      <c r="GI14" s="201">
        <f t="shared" si="0"/>
        <v>66</v>
      </c>
    </row>
    <row r="15" spans="1:191" ht="25.5" customHeight="1" x14ac:dyDescent="0.3">
      <c r="A15" s="181" t="s">
        <v>321</v>
      </c>
      <c r="B15" s="182" t="s">
        <v>315</v>
      </c>
      <c r="C15" s="200" t="s">
        <v>313</v>
      </c>
      <c r="D15" s="202">
        <v>2</v>
      </c>
      <c r="E15" s="203">
        <v>1</v>
      </c>
      <c r="F15" s="202">
        <v>2</v>
      </c>
      <c r="G15" s="203">
        <v>1</v>
      </c>
      <c r="H15" s="203">
        <v>1</v>
      </c>
      <c r="I15" s="204" t="s">
        <v>248</v>
      </c>
      <c r="J15" s="204" t="s">
        <v>248</v>
      </c>
      <c r="K15" s="204" t="s">
        <v>248</v>
      </c>
      <c r="L15" s="203">
        <v>1</v>
      </c>
      <c r="M15" s="203">
        <v>1</v>
      </c>
      <c r="N15" s="204" t="s">
        <v>248</v>
      </c>
      <c r="O15" s="204" t="s">
        <v>248</v>
      </c>
      <c r="P15" s="204" t="s">
        <v>248</v>
      </c>
      <c r="Q15" s="204" t="s">
        <v>248</v>
      </c>
      <c r="R15" s="204" t="s">
        <v>248</v>
      </c>
      <c r="S15" s="204" t="s">
        <v>248</v>
      </c>
      <c r="T15" s="204" t="s">
        <v>248</v>
      </c>
      <c r="U15" s="204" t="s">
        <v>248</v>
      </c>
      <c r="V15" s="204" t="s">
        <v>248</v>
      </c>
      <c r="W15" s="204" t="s">
        <v>248</v>
      </c>
      <c r="X15" s="204" t="s">
        <v>248</v>
      </c>
      <c r="Y15" s="204" t="s">
        <v>248</v>
      </c>
      <c r="Z15" s="204" t="s">
        <v>248</v>
      </c>
      <c r="AA15" s="203">
        <v>1</v>
      </c>
      <c r="AB15" s="203">
        <v>1</v>
      </c>
      <c r="AC15" s="203">
        <v>1</v>
      </c>
      <c r="AD15" s="204" t="s">
        <v>248</v>
      </c>
      <c r="AE15" s="204" t="s">
        <v>248</v>
      </c>
      <c r="AF15" s="203">
        <v>1</v>
      </c>
      <c r="AG15" s="204" t="s">
        <v>248</v>
      </c>
      <c r="AH15" s="204" t="s">
        <v>248</v>
      </c>
      <c r="AI15" s="203">
        <v>1</v>
      </c>
      <c r="AJ15" s="204" t="s">
        <v>248</v>
      </c>
      <c r="AK15" s="204" t="s">
        <v>248</v>
      </c>
      <c r="AL15" s="203">
        <v>1</v>
      </c>
      <c r="AM15" s="204" t="s">
        <v>248</v>
      </c>
      <c r="AN15" s="203">
        <v>1</v>
      </c>
      <c r="AO15" s="204" t="s">
        <v>248</v>
      </c>
      <c r="AP15" s="204" t="s">
        <v>248</v>
      </c>
      <c r="AQ15" s="204" t="s">
        <v>248</v>
      </c>
      <c r="AR15" s="204" t="s">
        <v>248</v>
      </c>
      <c r="AS15" s="202">
        <v>2</v>
      </c>
      <c r="AT15" s="203">
        <v>1</v>
      </c>
      <c r="AU15" s="204" t="s">
        <v>248</v>
      </c>
      <c r="AV15" s="204" t="s">
        <v>248</v>
      </c>
      <c r="AW15" s="204" t="s">
        <v>248</v>
      </c>
      <c r="AX15" s="204" t="s">
        <v>248</v>
      </c>
      <c r="AY15" s="204" t="s">
        <v>248</v>
      </c>
      <c r="AZ15" s="204" t="s">
        <v>248</v>
      </c>
      <c r="BA15" s="204" t="s">
        <v>248</v>
      </c>
      <c r="BB15" s="204" t="s">
        <v>248</v>
      </c>
      <c r="BC15" s="204" t="s">
        <v>248</v>
      </c>
      <c r="BD15" s="204" t="s">
        <v>248</v>
      </c>
      <c r="BE15" s="204" t="s">
        <v>248</v>
      </c>
      <c r="BF15" s="204" t="s">
        <v>248</v>
      </c>
      <c r="BG15" s="204" t="s">
        <v>248</v>
      </c>
      <c r="BH15" s="204" t="s">
        <v>248</v>
      </c>
      <c r="BI15" s="204" t="s">
        <v>248</v>
      </c>
      <c r="BJ15" s="204" t="s">
        <v>248</v>
      </c>
      <c r="BK15" s="204" t="s">
        <v>248</v>
      </c>
      <c r="BL15" s="204" t="s">
        <v>248</v>
      </c>
      <c r="BM15" s="204" t="s">
        <v>248</v>
      </c>
      <c r="BN15" s="204" t="s">
        <v>248</v>
      </c>
      <c r="BO15" s="202">
        <v>2</v>
      </c>
      <c r="BP15" s="204" t="s">
        <v>248</v>
      </c>
      <c r="BQ15" s="202">
        <v>2</v>
      </c>
      <c r="BR15" s="204" t="s">
        <v>248</v>
      </c>
      <c r="BS15" s="202">
        <v>2</v>
      </c>
      <c r="BT15" s="204" t="s">
        <v>248</v>
      </c>
      <c r="BU15" s="202">
        <v>2</v>
      </c>
      <c r="BV15" s="202">
        <v>2</v>
      </c>
      <c r="BW15" s="204" t="s">
        <v>248</v>
      </c>
      <c r="BX15" s="202">
        <v>2</v>
      </c>
      <c r="BY15" s="204" t="s">
        <v>248</v>
      </c>
      <c r="BZ15" s="202">
        <v>2</v>
      </c>
      <c r="CA15" s="204" t="s">
        <v>248</v>
      </c>
      <c r="CB15" s="202">
        <v>2</v>
      </c>
      <c r="CC15" s="202">
        <v>2</v>
      </c>
      <c r="CD15" s="203">
        <v>1</v>
      </c>
      <c r="CE15" s="203">
        <v>1</v>
      </c>
      <c r="CF15" s="204" t="s">
        <v>248</v>
      </c>
      <c r="CG15" s="204" t="s">
        <v>248</v>
      </c>
      <c r="CH15" s="204" t="s">
        <v>248</v>
      </c>
      <c r="CI15" s="204" t="s">
        <v>248</v>
      </c>
      <c r="CJ15" s="204" t="s">
        <v>248</v>
      </c>
      <c r="CK15" s="204" t="s">
        <v>248</v>
      </c>
      <c r="CL15" s="204" t="s">
        <v>248</v>
      </c>
      <c r="CM15" s="204" t="s">
        <v>248</v>
      </c>
      <c r="CN15" s="204" t="s">
        <v>248</v>
      </c>
      <c r="CO15" s="204" t="s">
        <v>248</v>
      </c>
      <c r="CP15" s="204" t="s">
        <v>248</v>
      </c>
      <c r="CQ15" s="204" t="s">
        <v>248</v>
      </c>
      <c r="CR15" s="204" t="s">
        <v>248</v>
      </c>
      <c r="CS15" s="204" t="s">
        <v>248</v>
      </c>
      <c r="CT15" s="204" t="s">
        <v>248</v>
      </c>
      <c r="CU15" s="202">
        <v>2</v>
      </c>
      <c r="CV15" s="204" t="s">
        <v>248</v>
      </c>
      <c r="CW15" s="204" t="s">
        <v>248</v>
      </c>
      <c r="CX15" s="205" t="s">
        <v>248</v>
      </c>
      <c r="CY15" s="205" t="s">
        <v>248</v>
      </c>
      <c r="CZ15" s="205" t="s">
        <v>248</v>
      </c>
      <c r="DA15" s="204" t="s">
        <v>248</v>
      </c>
      <c r="DB15" s="204" t="s">
        <v>248</v>
      </c>
      <c r="DC15" s="204" t="s">
        <v>248</v>
      </c>
      <c r="DD15" s="203">
        <v>1</v>
      </c>
      <c r="DE15" s="204" t="s">
        <v>248</v>
      </c>
      <c r="DF15" s="204" t="s">
        <v>248</v>
      </c>
      <c r="DG15" s="204" t="s">
        <v>248</v>
      </c>
      <c r="DH15" s="204" t="s">
        <v>248</v>
      </c>
      <c r="DI15" s="204" t="s">
        <v>248</v>
      </c>
      <c r="DJ15" s="204" t="s">
        <v>248</v>
      </c>
      <c r="DK15" s="204" t="s">
        <v>248</v>
      </c>
      <c r="DL15" s="203">
        <v>1</v>
      </c>
      <c r="DM15" s="204" t="s">
        <v>248</v>
      </c>
      <c r="DN15" s="204" t="s">
        <v>248</v>
      </c>
      <c r="DO15" s="204" t="s">
        <v>248</v>
      </c>
      <c r="DP15" s="204" t="s">
        <v>248</v>
      </c>
      <c r="DQ15" s="202">
        <v>2</v>
      </c>
      <c r="DR15" s="203">
        <v>1</v>
      </c>
      <c r="DS15" s="202">
        <v>2</v>
      </c>
      <c r="DT15" s="204" t="s">
        <v>248</v>
      </c>
      <c r="DU15" s="204" t="s">
        <v>248</v>
      </c>
      <c r="DV15" s="204" t="s">
        <v>248</v>
      </c>
      <c r="DW15" s="204" t="s">
        <v>248</v>
      </c>
      <c r="DX15" s="204" t="s">
        <v>248</v>
      </c>
      <c r="DY15" s="204" t="s">
        <v>248</v>
      </c>
      <c r="DZ15" s="204" t="s">
        <v>248</v>
      </c>
      <c r="EA15" s="204" t="s">
        <v>248</v>
      </c>
      <c r="EB15" s="204" t="s">
        <v>248</v>
      </c>
      <c r="EC15" s="204" t="s">
        <v>248</v>
      </c>
      <c r="ED15" s="204" t="s">
        <v>248</v>
      </c>
      <c r="EE15" s="204" t="s">
        <v>248</v>
      </c>
      <c r="EF15" s="204" t="s">
        <v>248</v>
      </c>
      <c r="EG15" s="204" t="s">
        <v>248</v>
      </c>
      <c r="EH15" s="204" t="s">
        <v>248</v>
      </c>
      <c r="EI15" s="204" t="s">
        <v>248</v>
      </c>
      <c r="EJ15" s="204" t="s">
        <v>248</v>
      </c>
      <c r="EK15" s="204" t="s">
        <v>248</v>
      </c>
      <c r="EL15" s="203">
        <v>1</v>
      </c>
      <c r="EM15" s="204" t="s">
        <v>248</v>
      </c>
      <c r="EN15" s="204" t="s">
        <v>248</v>
      </c>
      <c r="EO15" s="204" t="s">
        <v>248</v>
      </c>
      <c r="EP15" s="204" t="s">
        <v>248</v>
      </c>
      <c r="EQ15" s="204" t="s">
        <v>248</v>
      </c>
      <c r="ER15" s="204" t="s">
        <v>248</v>
      </c>
      <c r="ES15" s="204" t="s">
        <v>248</v>
      </c>
      <c r="ET15" s="204" t="s">
        <v>248</v>
      </c>
      <c r="EU15" s="204" t="s">
        <v>248</v>
      </c>
      <c r="EV15" s="204" t="s">
        <v>248</v>
      </c>
      <c r="EW15" s="204" t="s">
        <v>248</v>
      </c>
      <c r="EX15" s="204" t="s">
        <v>248</v>
      </c>
      <c r="EY15" s="202">
        <v>2</v>
      </c>
      <c r="EZ15" s="202">
        <v>2</v>
      </c>
      <c r="FA15" s="203">
        <v>1</v>
      </c>
      <c r="FB15" s="203">
        <v>1</v>
      </c>
      <c r="FC15" s="203">
        <v>1</v>
      </c>
      <c r="FD15" s="202">
        <v>2</v>
      </c>
      <c r="FE15" s="202">
        <v>2</v>
      </c>
      <c r="FF15" s="203">
        <v>1</v>
      </c>
      <c r="FG15" s="202">
        <v>2</v>
      </c>
      <c r="FH15" s="204" t="s">
        <v>248</v>
      </c>
      <c r="FI15" s="204" t="s">
        <v>248</v>
      </c>
      <c r="FJ15" s="202">
        <v>2</v>
      </c>
      <c r="FK15" s="203">
        <v>1</v>
      </c>
      <c r="FL15" s="204" t="s">
        <v>248</v>
      </c>
      <c r="FM15" s="204" t="s">
        <v>310</v>
      </c>
      <c r="FN15" s="204" t="s">
        <v>248</v>
      </c>
      <c r="FO15" s="204" t="s">
        <v>248</v>
      </c>
      <c r="FP15" s="204" t="s">
        <v>248</v>
      </c>
      <c r="FQ15" s="204" t="s">
        <v>248</v>
      </c>
      <c r="FR15" s="204" t="s">
        <v>248</v>
      </c>
      <c r="FS15" s="204" t="s">
        <v>310</v>
      </c>
      <c r="FT15" s="204" t="s">
        <v>248</v>
      </c>
      <c r="FU15" s="204" t="s">
        <v>248</v>
      </c>
      <c r="FV15" s="204" t="s">
        <v>248</v>
      </c>
      <c r="FW15" s="204" t="s">
        <v>248</v>
      </c>
      <c r="FX15" s="204" t="s">
        <v>248</v>
      </c>
      <c r="FY15" s="204" t="s">
        <v>248</v>
      </c>
      <c r="FZ15" s="204" t="s">
        <v>248</v>
      </c>
      <c r="GA15" s="204" t="s">
        <v>248</v>
      </c>
      <c r="GB15" s="204" t="s">
        <v>248</v>
      </c>
      <c r="GC15" s="204" t="s">
        <v>248</v>
      </c>
      <c r="GD15" s="204" t="s">
        <v>248</v>
      </c>
      <c r="GE15" s="204" t="s">
        <v>248</v>
      </c>
      <c r="GF15" s="204" t="s">
        <v>248</v>
      </c>
      <c r="GG15" s="204" t="s">
        <v>248</v>
      </c>
      <c r="GH15" s="204" t="s">
        <v>248</v>
      </c>
      <c r="GI15" s="201">
        <f t="shared" si="0"/>
        <v>66</v>
      </c>
    </row>
    <row r="16" spans="1:191" ht="25.5" customHeight="1" x14ac:dyDescent="0.3">
      <c r="A16" s="181" t="s">
        <v>322</v>
      </c>
      <c r="B16" s="182" t="s">
        <v>315</v>
      </c>
      <c r="C16" s="200" t="s">
        <v>323</v>
      </c>
      <c r="D16" s="202">
        <v>2</v>
      </c>
      <c r="E16" s="203">
        <v>1</v>
      </c>
      <c r="F16" s="202">
        <v>2</v>
      </c>
      <c r="G16" s="203">
        <v>1</v>
      </c>
      <c r="H16" s="203">
        <v>1</v>
      </c>
      <c r="I16" s="204" t="s">
        <v>248</v>
      </c>
      <c r="J16" s="204" t="s">
        <v>248</v>
      </c>
      <c r="K16" s="204" t="s">
        <v>248</v>
      </c>
      <c r="L16" s="203">
        <v>1</v>
      </c>
      <c r="M16" s="203">
        <v>1</v>
      </c>
      <c r="N16" s="204" t="s">
        <v>248</v>
      </c>
      <c r="O16" s="204" t="s">
        <v>248</v>
      </c>
      <c r="P16" s="204" t="s">
        <v>248</v>
      </c>
      <c r="Q16" s="204" t="s">
        <v>248</v>
      </c>
      <c r="R16" s="204" t="s">
        <v>248</v>
      </c>
      <c r="S16" s="204" t="s">
        <v>248</v>
      </c>
      <c r="T16" s="204" t="s">
        <v>248</v>
      </c>
      <c r="U16" s="204" t="s">
        <v>248</v>
      </c>
      <c r="V16" s="204" t="s">
        <v>248</v>
      </c>
      <c r="W16" s="204" t="s">
        <v>248</v>
      </c>
      <c r="X16" s="204" t="s">
        <v>248</v>
      </c>
      <c r="Y16" s="204" t="s">
        <v>248</v>
      </c>
      <c r="Z16" s="204" t="s">
        <v>248</v>
      </c>
      <c r="AA16" s="203">
        <v>1</v>
      </c>
      <c r="AB16" s="203">
        <v>1</v>
      </c>
      <c r="AC16" s="203">
        <v>1</v>
      </c>
      <c r="AD16" s="204" t="s">
        <v>248</v>
      </c>
      <c r="AE16" s="204" t="s">
        <v>248</v>
      </c>
      <c r="AF16" s="203">
        <v>1</v>
      </c>
      <c r="AG16" s="204" t="s">
        <v>248</v>
      </c>
      <c r="AH16" s="204" t="s">
        <v>248</v>
      </c>
      <c r="AI16" s="203">
        <v>1</v>
      </c>
      <c r="AJ16" s="204" t="s">
        <v>248</v>
      </c>
      <c r="AK16" s="204" t="s">
        <v>248</v>
      </c>
      <c r="AL16" s="203">
        <v>1</v>
      </c>
      <c r="AM16" s="204" t="s">
        <v>248</v>
      </c>
      <c r="AN16" s="203">
        <v>1</v>
      </c>
      <c r="AO16" s="204" t="s">
        <v>248</v>
      </c>
      <c r="AP16" s="204" t="s">
        <v>248</v>
      </c>
      <c r="AQ16" s="204" t="s">
        <v>248</v>
      </c>
      <c r="AR16" s="204" t="s">
        <v>248</v>
      </c>
      <c r="AS16" s="202">
        <v>2</v>
      </c>
      <c r="AT16" s="203">
        <v>1</v>
      </c>
      <c r="AU16" s="204" t="s">
        <v>248</v>
      </c>
      <c r="AV16" s="204" t="s">
        <v>248</v>
      </c>
      <c r="AW16" s="204" t="s">
        <v>248</v>
      </c>
      <c r="AX16" s="204" t="s">
        <v>248</v>
      </c>
      <c r="AY16" s="204" t="s">
        <v>248</v>
      </c>
      <c r="AZ16" s="204" t="s">
        <v>248</v>
      </c>
      <c r="BA16" s="204" t="s">
        <v>248</v>
      </c>
      <c r="BB16" s="204" t="s">
        <v>248</v>
      </c>
      <c r="BC16" s="204" t="s">
        <v>248</v>
      </c>
      <c r="BD16" s="204" t="s">
        <v>248</v>
      </c>
      <c r="BE16" s="204" t="s">
        <v>248</v>
      </c>
      <c r="BF16" s="204" t="s">
        <v>248</v>
      </c>
      <c r="BG16" s="204" t="s">
        <v>248</v>
      </c>
      <c r="BH16" s="204" t="s">
        <v>248</v>
      </c>
      <c r="BI16" s="204" t="s">
        <v>248</v>
      </c>
      <c r="BJ16" s="204" t="s">
        <v>248</v>
      </c>
      <c r="BK16" s="204" t="s">
        <v>248</v>
      </c>
      <c r="BL16" s="204" t="s">
        <v>248</v>
      </c>
      <c r="BM16" s="204" t="s">
        <v>248</v>
      </c>
      <c r="BN16" s="202">
        <v>2</v>
      </c>
      <c r="BO16" s="202">
        <v>2</v>
      </c>
      <c r="BP16" s="202">
        <v>2</v>
      </c>
      <c r="BQ16" s="204" t="s">
        <v>248</v>
      </c>
      <c r="BR16" s="203">
        <v>1</v>
      </c>
      <c r="BS16" s="204" t="s">
        <v>248</v>
      </c>
      <c r="BT16" s="204" t="s">
        <v>248</v>
      </c>
      <c r="BU16" s="204" t="s">
        <v>248</v>
      </c>
      <c r="BV16" s="204" t="s">
        <v>248</v>
      </c>
      <c r="BW16" s="204" t="s">
        <v>248</v>
      </c>
      <c r="BX16" s="204" t="s">
        <v>248</v>
      </c>
      <c r="BY16" s="203">
        <v>1</v>
      </c>
      <c r="BZ16" s="204" t="s">
        <v>248</v>
      </c>
      <c r="CA16" s="202">
        <v>2</v>
      </c>
      <c r="CB16" s="202">
        <v>2</v>
      </c>
      <c r="CC16" s="204" t="s">
        <v>248</v>
      </c>
      <c r="CD16" s="204" t="s">
        <v>248</v>
      </c>
      <c r="CE16" s="203">
        <v>1</v>
      </c>
      <c r="CF16" s="204" t="s">
        <v>248</v>
      </c>
      <c r="CG16" s="204" t="s">
        <v>248</v>
      </c>
      <c r="CH16" s="204" t="s">
        <v>248</v>
      </c>
      <c r="CI16" s="204" t="s">
        <v>248</v>
      </c>
      <c r="CJ16" s="204" t="s">
        <v>248</v>
      </c>
      <c r="CK16" s="204" t="s">
        <v>248</v>
      </c>
      <c r="CL16" s="204" t="s">
        <v>248</v>
      </c>
      <c r="CM16" s="204" t="s">
        <v>248</v>
      </c>
      <c r="CN16" s="204" t="s">
        <v>248</v>
      </c>
      <c r="CO16" s="204" t="s">
        <v>248</v>
      </c>
      <c r="CP16" s="204" t="s">
        <v>248</v>
      </c>
      <c r="CQ16" s="204" t="s">
        <v>248</v>
      </c>
      <c r="CR16" s="204" t="s">
        <v>248</v>
      </c>
      <c r="CS16" s="204" t="s">
        <v>248</v>
      </c>
      <c r="CT16" s="204" t="s">
        <v>248</v>
      </c>
      <c r="CU16" s="202">
        <v>2</v>
      </c>
      <c r="CV16" s="204" t="s">
        <v>248</v>
      </c>
      <c r="CW16" s="204" t="s">
        <v>248</v>
      </c>
      <c r="CX16" s="205" t="s">
        <v>248</v>
      </c>
      <c r="CY16" s="205" t="s">
        <v>248</v>
      </c>
      <c r="CZ16" s="205" t="s">
        <v>248</v>
      </c>
      <c r="DA16" s="204" t="s">
        <v>248</v>
      </c>
      <c r="DB16" s="204" t="s">
        <v>248</v>
      </c>
      <c r="DC16" s="204" t="s">
        <v>248</v>
      </c>
      <c r="DD16" s="203">
        <v>1</v>
      </c>
      <c r="DE16" s="204" t="s">
        <v>248</v>
      </c>
      <c r="DF16" s="204" t="s">
        <v>248</v>
      </c>
      <c r="DG16" s="204" t="s">
        <v>248</v>
      </c>
      <c r="DH16" s="204" t="s">
        <v>248</v>
      </c>
      <c r="DI16" s="204" t="s">
        <v>248</v>
      </c>
      <c r="DJ16" s="204" t="s">
        <v>248</v>
      </c>
      <c r="DK16" s="204" t="s">
        <v>248</v>
      </c>
      <c r="DL16" s="203">
        <v>1</v>
      </c>
      <c r="DM16" s="204" t="s">
        <v>248</v>
      </c>
      <c r="DN16" s="204" t="s">
        <v>248</v>
      </c>
      <c r="DO16" s="204" t="s">
        <v>248</v>
      </c>
      <c r="DP16" s="204" t="s">
        <v>248</v>
      </c>
      <c r="DQ16" s="202">
        <v>2</v>
      </c>
      <c r="DR16" s="203">
        <v>1</v>
      </c>
      <c r="DS16" s="202">
        <v>2</v>
      </c>
      <c r="DT16" s="204" t="s">
        <v>248</v>
      </c>
      <c r="DU16" s="204" t="s">
        <v>248</v>
      </c>
      <c r="DV16" s="204" t="s">
        <v>248</v>
      </c>
      <c r="DW16" s="204" t="s">
        <v>248</v>
      </c>
      <c r="DX16" s="204" t="s">
        <v>248</v>
      </c>
      <c r="DY16" s="204" t="s">
        <v>248</v>
      </c>
      <c r="DZ16" s="204" t="s">
        <v>248</v>
      </c>
      <c r="EA16" s="204" t="s">
        <v>248</v>
      </c>
      <c r="EB16" s="204" t="s">
        <v>248</v>
      </c>
      <c r="EC16" s="204" t="s">
        <v>248</v>
      </c>
      <c r="ED16" s="204" t="s">
        <v>248</v>
      </c>
      <c r="EE16" s="204" t="s">
        <v>248</v>
      </c>
      <c r="EF16" s="204" t="s">
        <v>248</v>
      </c>
      <c r="EG16" s="204" t="s">
        <v>248</v>
      </c>
      <c r="EH16" s="204" t="s">
        <v>248</v>
      </c>
      <c r="EI16" s="204" t="s">
        <v>248</v>
      </c>
      <c r="EJ16" s="204" t="s">
        <v>248</v>
      </c>
      <c r="EK16" s="204" t="s">
        <v>248</v>
      </c>
      <c r="EL16" s="203">
        <v>1</v>
      </c>
      <c r="EM16" s="204" t="s">
        <v>248</v>
      </c>
      <c r="EN16" s="204" t="s">
        <v>248</v>
      </c>
      <c r="EO16" s="204" t="s">
        <v>248</v>
      </c>
      <c r="EP16" s="204" t="s">
        <v>248</v>
      </c>
      <c r="EQ16" s="204" t="s">
        <v>248</v>
      </c>
      <c r="ER16" s="204" t="s">
        <v>248</v>
      </c>
      <c r="ES16" s="204" t="s">
        <v>248</v>
      </c>
      <c r="ET16" s="204" t="s">
        <v>248</v>
      </c>
      <c r="EU16" s="204" t="s">
        <v>248</v>
      </c>
      <c r="EV16" s="204" t="s">
        <v>248</v>
      </c>
      <c r="EW16" s="204" t="s">
        <v>248</v>
      </c>
      <c r="EX16" s="204" t="s">
        <v>248</v>
      </c>
      <c r="EY16" s="202">
        <v>2</v>
      </c>
      <c r="EZ16" s="202">
        <v>2</v>
      </c>
      <c r="FA16" s="203">
        <v>1</v>
      </c>
      <c r="FB16" s="203">
        <v>1</v>
      </c>
      <c r="FC16" s="203">
        <v>1</v>
      </c>
      <c r="FD16" s="202">
        <v>2</v>
      </c>
      <c r="FE16" s="202">
        <v>2</v>
      </c>
      <c r="FF16" s="203">
        <v>1</v>
      </c>
      <c r="FG16" s="202">
        <v>2</v>
      </c>
      <c r="FH16" s="204" t="s">
        <v>248</v>
      </c>
      <c r="FI16" s="204" t="s">
        <v>248</v>
      </c>
      <c r="FJ16" s="202">
        <v>2</v>
      </c>
      <c r="FK16" s="203">
        <v>1</v>
      </c>
      <c r="FL16" s="204" t="s">
        <v>248</v>
      </c>
      <c r="FM16" s="204" t="s">
        <v>310</v>
      </c>
      <c r="FN16" s="204" t="s">
        <v>248</v>
      </c>
      <c r="FO16" s="204" t="s">
        <v>248</v>
      </c>
      <c r="FP16" s="204" t="s">
        <v>248</v>
      </c>
      <c r="FQ16" s="204" t="s">
        <v>248</v>
      </c>
      <c r="FR16" s="204" t="s">
        <v>248</v>
      </c>
      <c r="FS16" s="204" t="s">
        <v>310</v>
      </c>
      <c r="FT16" s="204" t="s">
        <v>248</v>
      </c>
      <c r="FU16" s="204" t="s">
        <v>248</v>
      </c>
      <c r="FV16" s="204" t="s">
        <v>248</v>
      </c>
      <c r="FW16" s="204" t="s">
        <v>248</v>
      </c>
      <c r="FX16" s="204" t="s">
        <v>248</v>
      </c>
      <c r="FY16" s="204" t="s">
        <v>248</v>
      </c>
      <c r="FZ16" s="204" t="s">
        <v>248</v>
      </c>
      <c r="GA16" s="204" t="s">
        <v>248</v>
      </c>
      <c r="GB16" s="204" t="s">
        <v>248</v>
      </c>
      <c r="GC16" s="204" t="s">
        <v>248</v>
      </c>
      <c r="GD16" s="204" t="s">
        <v>248</v>
      </c>
      <c r="GE16" s="204" t="s">
        <v>248</v>
      </c>
      <c r="GF16" s="204" t="s">
        <v>248</v>
      </c>
      <c r="GG16" s="204" t="s">
        <v>248</v>
      </c>
      <c r="GH16" s="204" t="s">
        <v>248</v>
      </c>
      <c r="GI16" s="201">
        <f t="shared" si="0"/>
        <v>59</v>
      </c>
    </row>
  </sheetData>
  <sheetProtection algorithmName="SHA-512" hashValue="FMIOa4geP+nkqqip2mVZx1dnOiM34e7MbPIJJRyTrRYuZfckKPgVkmf7UvsgS7IDHuhNVMnYDbnX8hltLp2rGg==" saltValue="y67UfjRpl4gEU6QOtNfNCg==" spinCount="100000" sheet="1" autoFilter="0"/>
  <mergeCells count="34">
    <mergeCell ref="CF7:CJ7"/>
    <mergeCell ref="AD5:AL5"/>
    <mergeCell ref="AM5:AN5"/>
    <mergeCell ref="AD6:AL6"/>
    <mergeCell ref="AM6:AN6"/>
    <mergeCell ref="AJ7:AR7"/>
    <mergeCell ref="D1:BJ1"/>
    <mergeCell ref="BK1:FL1"/>
    <mergeCell ref="FM1:GI1"/>
    <mergeCell ref="AV2:AX2"/>
    <mergeCell ref="DX2:EK2"/>
    <mergeCell ref="ET2:EU2"/>
    <mergeCell ref="EX2:FD2"/>
    <mergeCell ref="A7:B7"/>
    <mergeCell ref="D7:H7"/>
    <mergeCell ref="I7:Q7"/>
    <mergeCell ref="R7:Y7"/>
    <mergeCell ref="Z7:AI7"/>
    <mergeCell ref="FM6:GG6"/>
    <mergeCell ref="CW7:CZ7"/>
    <mergeCell ref="AS7:AV7"/>
    <mergeCell ref="AW7:BJ7"/>
    <mergeCell ref="BK7:CE7"/>
    <mergeCell ref="CK7:CV7"/>
    <mergeCell ref="FY7:GG7"/>
    <mergeCell ref="DA7:DH7"/>
    <mergeCell ref="DI7:DT7"/>
    <mergeCell ref="DU7:EK7"/>
    <mergeCell ref="FM7:FR7"/>
    <mergeCell ref="FS7:FX7"/>
    <mergeCell ref="FH7:FL7"/>
    <mergeCell ref="ET7:FG7"/>
    <mergeCell ref="EL7:ES7"/>
    <mergeCell ref="ET6:FL6"/>
  </mergeCells>
  <phoneticPr fontId="23" type="noConversion"/>
  <conditionalFormatting sqref="D14 G14:H14">
    <cfRule type="expression" dxfId="10511" priority="43">
      <formula>D14=2</formula>
    </cfRule>
    <cfRule type="expression" dxfId="10510" priority="42">
      <formula>D14=3</formula>
    </cfRule>
    <cfRule type="expression" dxfId="10509" priority="41">
      <formula>D14="n/a"</formula>
    </cfRule>
    <cfRule type="expression" dxfId="10508" priority="44">
      <formula>D14=1</formula>
    </cfRule>
  </conditionalFormatting>
  <conditionalFormatting sqref="E14:F14">
    <cfRule type="expression" dxfId="10507" priority="40">
      <formula>E14=1</formula>
    </cfRule>
    <cfRule type="expression" dxfId="10506" priority="39">
      <formula>E14=2</formula>
    </cfRule>
    <cfRule type="expression" dxfId="10505" priority="38">
      <formula>E14=3</formula>
    </cfRule>
    <cfRule type="expression" dxfId="10504" priority="37">
      <formula>E14="n/a"</formula>
    </cfRule>
  </conditionalFormatting>
  <conditionalFormatting sqref="I14:Q14">
    <cfRule type="expression" dxfId="10503" priority="34">
      <formula>I14=3</formula>
    </cfRule>
    <cfRule type="expression" dxfId="10502" priority="36">
      <formula>I14=1</formula>
    </cfRule>
    <cfRule type="expression" dxfId="10501" priority="35">
      <formula>I14=2</formula>
    </cfRule>
    <cfRule type="expression" dxfId="10500" priority="33">
      <formula>I14="n/a"</formula>
    </cfRule>
  </conditionalFormatting>
  <conditionalFormatting sqref="R14:AI14">
    <cfRule type="expression" dxfId="10499" priority="32">
      <formula>R14=1</formula>
    </cfRule>
    <cfRule type="expression" dxfId="10498" priority="31">
      <formula>R14=2</formula>
    </cfRule>
    <cfRule type="expression" dxfId="10497" priority="30">
      <formula>R14=3</formula>
    </cfRule>
    <cfRule type="expression" dxfId="10496" priority="29">
      <formula>R14="n/a"</formula>
    </cfRule>
  </conditionalFormatting>
  <conditionalFormatting sqref="AJ14:AW14">
    <cfRule type="expression" dxfId="10495" priority="27">
      <formula>AJ14=2</formula>
    </cfRule>
    <cfRule type="expression" dxfId="10494" priority="28">
      <formula>AJ14=1</formula>
    </cfRule>
    <cfRule type="expression" dxfId="10493" priority="26">
      <formula>AJ14=3</formula>
    </cfRule>
    <cfRule type="expression" dxfId="10492" priority="25">
      <formula>AJ14="n/a"</formula>
    </cfRule>
  </conditionalFormatting>
  <conditionalFormatting sqref="AX14:BI14">
    <cfRule type="expression" dxfId="10491" priority="21">
      <formula>AX14="n/a"</formula>
    </cfRule>
    <cfRule type="expression" dxfId="10490" priority="22">
      <formula>AX14=3</formula>
    </cfRule>
    <cfRule type="expression" dxfId="10489" priority="23">
      <formula>AX14=2</formula>
    </cfRule>
    <cfRule type="expression" dxfId="10488" priority="24">
      <formula>AX14=1</formula>
    </cfRule>
  </conditionalFormatting>
  <conditionalFormatting sqref="BK14:CE14 CK14:CV14">
    <cfRule type="expression" dxfId="10487" priority="20">
      <formula>BK14=1</formula>
    </cfRule>
    <cfRule type="expression" dxfId="10486" priority="19">
      <formula>BK14=2</formula>
    </cfRule>
    <cfRule type="expression" dxfId="10485" priority="17">
      <formula>BK14="n/a"</formula>
    </cfRule>
    <cfRule type="expression" dxfId="10484" priority="18">
      <formula>BK14=3</formula>
    </cfRule>
  </conditionalFormatting>
  <conditionalFormatting sqref="CF10:CJ10">
    <cfRule type="expression" dxfId="10483" priority="4">
      <formula>CF10=1</formula>
    </cfRule>
    <cfRule type="expression" dxfId="10482" priority="3">
      <formula>CF10=2</formula>
    </cfRule>
    <cfRule type="expression" dxfId="10481" priority="2">
      <formula>CF10=3</formula>
    </cfRule>
    <cfRule type="expression" dxfId="10480" priority="1">
      <formula>CF10="n/a"</formula>
    </cfRule>
  </conditionalFormatting>
  <conditionalFormatting sqref="CW14:DT14">
    <cfRule type="expression" dxfId="10479" priority="16">
      <formula>CW14=1</formula>
    </cfRule>
    <cfRule type="expression" dxfId="10478" priority="15">
      <formula>CW14=2</formula>
    </cfRule>
    <cfRule type="expression" dxfId="10477" priority="14">
      <formula>CW14=3</formula>
    </cfRule>
    <cfRule type="expression" dxfId="10476" priority="13">
      <formula>CW14="n/a"</formula>
    </cfRule>
  </conditionalFormatting>
  <conditionalFormatting sqref="DU14:ES14">
    <cfRule type="expression" dxfId="10475" priority="12">
      <formula>DU14=1</formula>
    </cfRule>
    <cfRule type="expression" dxfId="10474" priority="10">
      <formula>DU14=3</formula>
    </cfRule>
    <cfRule type="expression" dxfId="10473" priority="9">
      <formula>DU14="n/a"</formula>
    </cfRule>
    <cfRule type="expression" dxfId="10472" priority="11">
      <formula>DU14=2</formula>
    </cfRule>
  </conditionalFormatting>
  <conditionalFormatting sqref="ET14:FL14">
    <cfRule type="expression" dxfId="10471" priority="6">
      <formula>ET14=3</formula>
    </cfRule>
    <cfRule type="expression" dxfId="10470" priority="8">
      <formula>ET14=1</formula>
    </cfRule>
    <cfRule type="expression" dxfId="10469" priority="7">
      <formula>ET14=2</formula>
    </cfRule>
    <cfRule type="expression" dxfId="10468" priority="5">
      <formula>ET14="n/a"</formula>
    </cfRule>
  </conditionalFormatting>
  <dataValidations count="4">
    <dataValidation type="list" allowBlank="1" showInputMessage="1" showErrorMessage="1" sqref="A9:A16" xr:uid="{00000000-0002-0000-0100-000002000000}">
      <formula1>rng_Dzial</formula1>
    </dataValidation>
    <dataValidation type="list" allowBlank="1" showInputMessage="1" showErrorMessage="1" errorTitle="Datas not allowed" sqref="B9:B16" xr:uid="{00000000-0002-0000-0100-000003000000}">
      <formula1>rng_Stanow</formula1>
    </dataValidation>
    <dataValidation type="list" allowBlank="1" showInputMessage="1" showErrorMessage="1" errorTitle="Datas not allowed" sqref="C9:C16" xr:uid="{00000000-0002-0000-0100-000004000000}">
      <formula1>rng_Vorges</formula1>
    </dataValidation>
    <dataValidation type="list" allowBlank="1" showInputMessage="1" showErrorMessage="1" sqref="D14:BI14 BK14:CE14 CK14:FL14 CF10:CJ10" xr:uid="{70BE0FD0-BB82-4FCB-9C6D-A1D82449DA18}">
      <formula1>$A$3:$A$6</formula1>
    </dataValidation>
  </dataValidations>
  <pageMargins left="0.70866141732283472" right="0.70866141732283472" top="0.74803149606299213" bottom="0.74803149606299213" header="0.31496062992125984" footer="0.31496062992125984"/>
  <pageSetup orientation="landscape" r:id="rId1"/>
  <headerFooter>
    <oddHeader>&amp;CCL70 7.2  004a Matrix minimalnych kompetencji - nieprodukcyjni_V2</oddHeader>
    <oddFooter>&amp;LName: CL70 7.2  004a Matrix minimalnych kompetencji - nieprodukcyjni_V2     Issued/data: 2024/07/04 Release/zwolnił: M.Dudek    Plant: MRG   Dept./dział: HR    Lang./język: pl/en   Classification: Internal&amp;C&amp;Pz&amp;N&amp;R&amp;D&amp;T</oddFooter>
  </headerFooter>
  <drawing r:id="rId2"/>
  <legacyDrawing r:id="rId3"/>
  <tableParts count="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E13"/>
  <sheetViews>
    <sheetView topLeftCell="A11" workbookViewId="0">
      <selection activeCell="F11" sqref="F11"/>
    </sheetView>
  </sheetViews>
  <sheetFormatPr defaultColWidth="9.109375" defaultRowHeight="14.4" x14ac:dyDescent="0.3"/>
  <cols>
    <col min="2" max="2" width="24.109375" bestFit="1" customWidth="1"/>
    <col min="3" max="3" width="26.6640625" customWidth="1"/>
    <col min="4" max="4" width="37.6640625" customWidth="1"/>
    <col min="5" max="5" width="37.33203125" bestFit="1" customWidth="1"/>
  </cols>
  <sheetData>
    <row r="1" spans="1:5" ht="29.4" customHeight="1" x14ac:dyDescent="0.3">
      <c r="A1" s="380" t="s">
        <v>324</v>
      </c>
      <c r="B1" s="381"/>
      <c r="C1" s="376" t="s">
        <v>325</v>
      </c>
      <c r="D1" s="376"/>
      <c r="E1" s="377"/>
    </row>
    <row r="2" spans="1:5" ht="22.95" customHeight="1" thickBot="1" x14ac:dyDescent="0.35">
      <c r="A2" s="382"/>
      <c r="B2" s="383"/>
      <c r="C2" s="378"/>
      <c r="D2" s="378"/>
      <c r="E2" s="379"/>
    </row>
    <row r="3" spans="1:5" ht="15" thickBot="1" x14ac:dyDescent="0.35"/>
    <row r="4" spans="1:5" ht="27" customHeight="1" x14ac:dyDescent="0.3">
      <c r="A4" s="384" t="s">
        <v>326</v>
      </c>
      <c r="B4" s="385"/>
      <c r="C4" s="386" t="s">
        <v>327</v>
      </c>
      <c r="D4" s="386"/>
      <c r="E4" s="387"/>
    </row>
    <row r="5" spans="1:5" ht="32.4" customHeight="1" thickBot="1" x14ac:dyDescent="0.35">
      <c r="A5" s="388" t="s">
        <v>328</v>
      </c>
      <c r="B5" s="389"/>
      <c r="C5" s="390" t="s">
        <v>329</v>
      </c>
      <c r="D5" s="390"/>
      <c r="E5" s="391"/>
    </row>
    <row r="6" spans="1:5" x14ac:dyDescent="0.3">
      <c r="C6" s="19"/>
      <c r="D6" s="19"/>
      <c r="E6" s="19"/>
    </row>
    <row r="7" spans="1:5" ht="15" thickBot="1" x14ac:dyDescent="0.35">
      <c r="C7" s="19"/>
      <c r="D7" s="19"/>
      <c r="E7" s="19"/>
    </row>
    <row r="8" spans="1:5" x14ac:dyDescent="0.3">
      <c r="A8" s="370" t="s">
        <v>330</v>
      </c>
      <c r="B8" s="371"/>
      <c r="C8" s="371" t="s">
        <v>331</v>
      </c>
      <c r="D8" s="374" t="s">
        <v>332</v>
      </c>
      <c r="E8" s="375"/>
    </row>
    <row r="9" spans="1:5" ht="15" thickBot="1" x14ac:dyDescent="0.35">
      <c r="A9" s="372"/>
      <c r="B9" s="373"/>
      <c r="C9" s="373"/>
      <c r="D9" s="93" t="s">
        <v>333</v>
      </c>
      <c r="E9" s="94" t="s">
        <v>334</v>
      </c>
    </row>
    <row r="10" spans="1:5" ht="69" x14ac:dyDescent="0.3">
      <c r="A10" s="89" t="s">
        <v>335</v>
      </c>
      <c r="B10" s="90" t="s">
        <v>248</v>
      </c>
      <c r="C10" s="76" t="s">
        <v>249</v>
      </c>
      <c r="D10" s="91" t="s">
        <v>336</v>
      </c>
      <c r="E10" s="92" t="s">
        <v>337</v>
      </c>
    </row>
    <row r="11" spans="1:5" ht="144" x14ac:dyDescent="0.3">
      <c r="A11" s="80" t="s">
        <v>335</v>
      </c>
      <c r="B11" s="86">
        <v>1</v>
      </c>
      <c r="C11" s="78" t="s">
        <v>253</v>
      </c>
      <c r="D11" s="77" t="s">
        <v>338</v>
      </c>
      <c r="E11" s="81" t="s">
        <v>339</v>
      </c>
    </row>
    <row r="12" spans="1:5" ht="144" customHeight="1" x14ac:dyDescent="0.3">
      <c r="A12" s="80" t="s">
        <v>335</v>
      </c>
      <c r="B12" s="87">
        <v>2</v>
      </c>
      <c r="C12" s="79" t="s">
        <v>255</v>
      </c>
      <c r="D12" s="77" t="s">
        <v>340</v>
      </c>
      <c r="E12" s="81" t="s">
        <v>341</v>
      </c>
    </row>
    <row r="13" spans="1:5" ht="173.4" thickBot="1" x14ac:dyDescent="0.35">
      <c r="A13" s="82" t="s">
        <v>335</v>
      </c>
      <c r="B13" s="88">
        <v>3</v>
      </c>
      <c r="C13" s="83" t="s">
        <v>257</v>
      </c>
      <c r="D13" s="84" t="s">
        <v>342</v>
      </c>
      <c r="E13" s="85" t="s">
        <v>343</v>
      </c>
    </row>
  </sheetData>
  <sheetProtection algorithmName="SHA-512" hashValue="bXlvYRpcp79LXCrscS8IN6/Bope26495xFblOQNtR4L2fokG0RIqoAXSso/Dj7kO/K449PE3GIogXVsNq4gtWA==" saltValue="eA0afbtLC6RoKfUMKytpgQ==" spinCount="100000" sheet="1" objects="1" scenarios="1"/>
  <mergeCells count="9">
    <mergeCell ref="A8:B9"/>
    <mergeCell ref="C8:C9"/>
    <mergeCell ref="D8:E8"/>
    <mergeCell ref="C1:E2"/>
    <mergeCell ref="A1:B2"/>
    <mergeCell ref="A4:B4"/>
    <mergeCell ref="C4:E4"/>
    <mergeCell ref="A5:B5"/>
    <mergeCell ref="C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HC727"/>
  <sheetViews>
    <sheetView showGridLines="0" tabSelected="1" zoomScaleNormal="80" workbookViewId="0">
      <pane xSplit="6" ySplit="8" topLeftCell="G9" activePane="bottomRight" state="frozen"/>
      <selection pane="topRight" activeCell="G1" sqref="G1"/>
      <selection pane="bottomLeft" activeCell="A9" sqref="A9"/>
      <selection pane="bottomRight" activeCell="E399" sqref="E399:E400"/>
    </sheetView>
  </sheetViews>
  <sheetFormatPr defaultColWidth="9.109375" defaultRowHeight="14.4" x14ac:dyDescent="0.3"/>
  <cols>
    <col min="1" max="1" width="23" style="103" customWidth="1"/>
    <col min="2" max="2" width="23.33203125" style="103" customWidth="1"/>
    <col min="3" max="3" width="8" style="103" customWidth="1"/>
    <col min="4" max="4" width="12.6640625" style="103" customWidth="1"/>
    <col min="5" max="5" width="12" style="103" customWidth="1"/>
    <col min="6" max="6" width="9.6640625" style="103" customWidth="1"/>
    <col min="7" max="9" width="5.6640625" style="102" customWidth="1"/>
    <col min="10" max="10" width="6.33203125" style="102" customWidth="1"/>
    <col min="11" max="11" width="5.6640625" style="102" customWidth="1"/>
    <col min="12" max="12" width="7.109375" style="102" customWidth="1"/>
    <col min="13" max="19" width="5.6640625" style="102" customWidth="1"/>
    <col min="20" max="20" width="6.6640625" style="102" customWidth="1"/>
    <col min="21" max="25" width="5.6640625" style="102" customWidth="1"/>
    <col min="26" max="26" width="7" style="102" customWidth="1"/>
    <col min="27" max="34" width="5.6640625" style="102" customWidth="1"/>
    <col min="35" max="35" width="6.33203125" style="102" customWidth="1"/>
    <col min="36" max="38" width="5.6640625" style="102" customWidth="1"/>
    <col min="39" max="39" width="7.33203125" style="102" customWidth="1"/>
    <col min="40" max="51" width="5.6640625" style="102" customWidth="1"/>
    <col min="52" max="52" width="6.44140625" style="102" customWidth="1"/>
    <col min="53" max="53" width="5.6640625" style="102" customWidth="1"/>
    <col min="54" max="54" width="7.109375" style="102" customWidth="1"/>
    <col min="55" max="55" width="10.109375" style="102" customWidth="1"/>
    <col min="56" max="56" width="5.6640625" style="102" customWidth="1"/>
    <col min="57" max="57" width="7.109375" style="102" customWidth="1"/>
    <col min="58" max="66" width="5.6640625" style="102" customWidth="1"/>
    <col min="67" max="67" width="6.109375" style="102" customWidth="1"/>
    <col min="68" max="70" width="5.6640625" style="102" customWidth="1"/>
    <col min="71" max="72" width="7.109375" style="102" customWidth="1"/>
    <col min="73" max="75" width="5.6640625" style="102" customWidth="1"/>
    <col min="76" max="76" width="6.88671875" style="102" customWidth="1"/>
    <col min="77" max="77" width="7.33203125" style="102" customWidth="1"/>
    <col min="78" max="78" width="6.33203125" style="102" customWidth="1"/>
    <col min="79" max="79" width="6.88671875" style="102" customWidth="1"/>
    <col min="80" max="80" width="9.6640625" style="102" customWidth="1"/>
    <col min="81" max="81" width="9.88671875" style="102" customWidth="1"/>
    <col min="82" max="82" width="7.88671875" style="102" customWidth="1"/>
    <col min="83" max="83" width="6.6640625" style="102" customWidth="1"/>
    <col min="84" max="85" width="5.6640625" style="102" customWidth="1"/>
    <col min="86" max="86" width="8.88671875" style="102" customWidth="1"/>
    <col min="87" max="87" width="10.109375" style="102" customWidth="1"/>
    <col min="88" max="88" width="12.33203125" style="102" customWidth="1"/>
    <col min="89" max="89" width="10" style="102" customWidth="1"/>
    <col min="90" max="90" width="12" style="102" customWidth="1"/>
    <col min="91" max="94" width="5.6640625" style="102" customWidth="1"/>
    <col min="95" max="95" width="6.5546875" style="102" customWidth="1"/>
    <col min="96" max="96" width="6.44140625" style="102" customWidth="1"/>
    <col min="97" max="112" width="5.44140625" style="102" customWidth="1"/>
    <col min="113" max="113" width="5.5546875" style="102" customWidth="1"/>
    <col min="114" max="114" width="6.44140625" style="102" customWidth="1"/>
    <col min="115" max="141" width="5.44140625" style="102" customWidth="1"/>
    <col min="142" max="143" width="6.109375" style="102" customWidth="1"/>
    <col min="144" max="158" width="5.44140625" style="102" customWidth="1"/>
    <col min="159" max="159" width="5.88671875" style="102" customWidth="1"/>
    <col min="160" max="169" width="5.44140625" style="102" customWidth="1"/>
    <col min="170" max="172" width="5.6640625" style="102" customWidth="1"/>
    <col min="173" max="173" width="5.6640625" style="130" customWidth="1"/>
    <col min="174" max="174" width="5.6640625" style="102" customWidth="1"/>
    <col min="175" max="175" width="5.109375" style="102" customWidth="1"/>
    <col min="176" max="176" width="8.88671875" style="102" customWidth="1"/>
    <col min="177" max="177" width="7.6640625" style="102" customWidth="1"/>
    <col min="178" max="178" width="7.109375" style="102" customWidth="1"/>
    <col min="179" max="179" width="7.33203125" style="102" customWidth="1"/>
    <col min="180" max="180" width="7.88671875" style="102" customWidth="1"/>
    <col min="181" max="182" width="5.6640625" style="102" customWidth="1"/>
    <col min="183" max="183" width="7.44140625" style="102" customWidth="1"/>
    <col min="184" max="186" width="5.6640625" style="102" customWidth="1"/>
    <col min="187" max="187" width="6.33203125" style="102" customWidth="1"/>
    <col min="188" max="194" width="6" style="102" customWidth="1"/>
    <col min="195" max="195" width="10.5546875" style="102" customWidth="1"/>
    <col min="196" max="209" width="6" style="102" customWidth="1"/>
    <col min="210" max="210" width="15.5546875" style="102" customWidth="1"/>
    <col min="211" max="211" width="9.109375" style="102"/>
    <col min="212" max="400" width="9.109375" style="103"/>
    <col min="401" max="401" width="11.33203125" style="103" customWidth="1"/>
    <col min="402" max="402" width="23.6640625" style="103" customWidth="1"/>
    <col min="403" max="404" width="3.33203125" style="103" customWidth="1"/>
    <col min="405" max="405" width="4.33203125" style="103" customWidth="1"/>
    <col min="406" max="409" width="3.33203125" style="103" customWidth="1"/>
    <col min="410" max="417" width="4.33203125" style="103" customWidth="1"/>
    <col min="418" max="460" width="3.33203125" style="103" customWidth="1"/>
    <col min="461" max="461" width="6" style="103" customWidth="1"/>
    <col min="462" max="656" width="9.109375" style="103"/>
    <col min="657" max="657" width="11.33203125" style="103" customWidth="1"/>
    <col min="658" max="658" width="23.6640625" style="103" customWidth="1"/>
    <col min="659" max="660" width="3.33203125" style="103" customWidth="1"/>
    <col min="661" max="661" width="4.33203125" style="103" customWidth="1"/>
    <col min="662" max="665" width="3.33203125" style="103" customWidth="1"/>
    <col min="666" max="673" width="4.33203125" style="103" customWidth="1"/>
    <col min="674" max="716" width="3.33203125" style="103" customWidth="1"/>
    <col min="717" max="717" width="6" style="103" customWidth="1"/>
    <col min="718" max="912" width="9.109375" style="103"/>
    <col min="913" max="913" width="11.33203125" style="103" customWidth="1"/>
    <col min="914" max="914" width="23.6640625" style="103" customWidth="1"/>
    <col min="915" max="916" width="3.33203125" style="103" customWidth="1"/>
    <col min="917" max="917" width="4.33203125" style="103" customWidth="1"/>
    <col min="918" max="921" width="3.33203125" style="103" customWidth="1"/>
    <col min="922" max="929" width="4.33203125" style="103" customWidth="1"/>
    <col min="930" max="972" width="3.33203125" style="103" customWidth="1"/>
    <col min="973" max="973" width="6" style="103" customWidth="1"/>
    <col min="974" max="1168" width="9.109375" style="103"/>
    <col min="1169" max="1169" width="11.33203125" style="103" customWidth="1"/>
    <col min="1170" max="1170" width="23.6640625" style="103" customWidth="1"/>
    <col min="1171" max="1172" width="3.33203125" style="103" customWidth="1"/>
    <col min="1173" max="1173" width="4.33203125" style="103" customWidth="1"/>
    <col min="1174" max="1177" width="3.33203125" style="103" customWidth="1"/>
    <col min="1178" max="1185" width="4.33203125" style="103" customWidth="1"/>
    <col min="1186" max="1228" width="3.33203125" style="103" customWidth="1"/>
    <col min="1229" max="1229" width="6" style="103" customWidth="1"/>
    <col min="1230" max="1424" width="9.109375" style="103"/>
    <col min="1425" max="1425" width="11.33203125" style="103" customWidth="1"/>
    <col min="1426" max="1426" width="23.6640625" style="103" customWidth="1"/>
    <col min="1427" max="1428" width="3.33203125" style="103" customWidth="1"/>
    <col min="1429" max="1429" width="4.33203125" style="103" customWidth="1"/>
    <col min="1430" max="1433" width="3.33203125" style="103" customWidth="1"/>
    <col min="1434" max="1441" width="4.33203125" style="103" customWidth="1"/>
    <col min="1442" max="1484" width="3.33203125" style="103" customWidth="1"/>
    <col min="1485" max="1485" width="6" style="103" customWidth="1"/>
    <col min="1486" max="1680" width="9.109375" style="103"/>
    <col min="1681" max="1681" width="11.33203125" style="103" customWidth="1"/>
    <col min="1682" max="1682" width="23.6640625" style="103" customWidth="1"/>
    <col min="1683" max="1684" width="3.33203125" style="103" customWidth="1"/>
    <col min="1685" max="1685" width="4.33203125" style="103" customWidth="1"/>
    <col min="1686" max="1689" width="3.33203125" style="103" customWidth="1"/>
    <col min="1690" max="1697" width="4.33203125" style="103" customWidth="1"/>
    <col min="1698" max="1740" width="3.33203125" style="103" customWidth="1"/>
    <col min="1741" max="1741" width="6" style="103" customWidth="1"/>
    <col min="1742" max="1936" width="9.109375" style="103"/>
    <col min="1937" max="1937" width="11.33203125" style="103" customWidth="1"/>
    <col min="1938" max="1938" width="23.6640625" style="103" customWidth="1"/>
    <col min="1939" max="1940" width="3.33203125" style="103" customWidth="1"/>
    <col min="1941" max="1941" width="4.33203125" style="103" customWidth="1"/>
    <col min="1942" max="1945" width="3.33203125" style="103" customWidth="1"/>
    <col min="1946" max="1953" width="4.33203125" style="103" customWidth="1"/>
    <col min="1954" max="1996" width="3.33203125" style="103" customWidth="1"/>
    <col min="1997" max="1997" width="6" style="103" customWidth="1"/>
    <col min="1998" max="2192" width="9.109375" style="103"/>
    <col min="2193" max="2193" width="11.33203125" style="103" customWidth="1"/>
    <col min="2194" max="2194" width="23.6640625" style="103" customWidth="1"/>
    <col min="2195" max="2196" width="3.33203125" style="103" customWidth="1"/>
    <col min="2197" max="2197" width="4.33203125" style="103" customWidth="1"/>
    <col min="2198" max="2201" width="3.33203125" style="103" customWidth="1"/>
    <col min="2202" max="2209" width="4.33203125" style="103" customWidth="1"/>
    <col min="2210" max="2252" width="3.33203125" style="103" customWidth="1"/>
    <col min="2253" max="2253" width="6" style="103" customWidth="1"/>
    <col min="2254" max="2448" width="9.109375" style="103"/>
    <col min="2449" max="2449" width="11.33203125" style="103" customWidth="1"/>
    <col min="2450" max="2450" width="23.6640625" style="103" customWidth="1"/>
    <col min="2451" max="2452" width="3.33203125" style="103" customWidth="1"/>
    <col min="2453" max="2453" width="4.33203125" style="103" customWidth="1"/>
    <col min="2454" max="2457" width="3.33203125" style="103" customWidth="1"/>
    <col min="2458" max="2465" width="4.33203125" style="103" customWidth="1"/>
    <col min="2466" max="2508" width="3.33203125" style="103" customWidth="1"/>
    <col min="2509" max="2509" width="6" style="103" customWidth="1"/>
    <col min="2510" max="2704" width="9.109375" style="103"/>
    <col min="2705" max="2705" width="11.33203125" style="103" customWidth="1"/>
    <col min="2706" max="2706" width="23.6640625" style="103" customWidth="1"/>
    <col min="2707" max="2708" width="3.33203125" style="103" customWidth="1"/>
    <col min="2709" max="2709" width="4.33203125" style="103" customWidth="1"/>
    <col min="2710" max="2713" width="3.33203125" style="103" customWidth="1"/>
    <col min="2714" max="2721" width="4.33203125" style="103" customWidth="1"/>
    <col min="2722" max="2764" width="3.33203125" style="103" customWidth="1"/>
    <col min="2765" max="2765" width="6" style="103" customWidth="1"/>
    <col min="2766" max="2960" width="9.109375" style="103"/>
    <col min="2961" max="2961" width="11.33203125" style="103" customWidth="1"/>
    <col min="2962" max="2962" width="23.6640625" style="103" customWidth="1"/>
    <col min="2963" max="2964" width="3.33203125" style="103" customWidth="1"/>
    <col min="2965" max="2965" width="4.33203125" style="103" customWidth="1"/>
    <col min="2966" max="2969" width="3.33203125" style="103" customWidth="1"/>
    <col min="2970" max="2977" width="4.33203125" style="103" customWidth="1"/>
    <col min="2978" max="3020" width="3.33203125" style="103" customWidth="1"/>
    <col min="3021" max="3021" width="6" style="103" customWidth="1"/>
    <col min="3022" max="3216" width="9.109375" style="103"/>
    <col min="3217" max="3217" width="11.33203125" style="103" customWidth="1"/>
    <col min="3218" max="3218" width="23.6640625" style="103" customWidth="1"/>
    <col min="3219" max="3220" width="3.33203125" style="103" customWidth="1"/>
    <col min="3221" max="3221" width="4.33203125" style="103" customWidth="1"/>
    <col min="3222" max="3225" width="3.33203125" style="103" customWidth="1"/>
    <col min="3226" max="3233" width="4.33203125" style="103" customWidth="1"/>
    <col min="3234" max="3276" width="3.33203125" style="103" customWidth="1"/>
    <col min="3277" max="3277" width="6" style="103" customWidth="1"/>
    <col min="3278" max="3472" width="9.109375" style="103"/>
    <col min="3473" max="3473" width="11.33203125" style="103" customWidth="1"/>
    <col min="3474" max="3474" width="23.6640625" style="103" customWidth="1"/>
    <col min="3475" max="3476" width="3.33203125" style="103" customWidth="1"/>
    <col min="3477" max="3477" width="4.33203125" style="103" customWidth="1"/>
    <col min="3478" max="3481" width="3.33203125" style="103" customWidth="1"/>
    <col min="3482" max="3489" width="4.33203125" style="103" customWidth="1"/>
    <col min="3490" max="3532" width="3.33203125" style="103" customWidth="1"/>
    <col min="3533" max="3533" width="6" style="103" customWidth="1"/>
    <col min="3534" max="3728" width="9.109375" style="103"/>
    <col min="3729" max="3729" width="11.33203125" style="103" customWidth="1"/>
    <col min="3730" max="3730" width="23.6640625" style="103" customWidth="1"/>
    <col min="3731" max="3732" width="3.33203125" style="103" customWidth="1"/>
    <col min="3733" max="3733" width="4.33203125" style="103" customWidth="1"/>
    <col min="3734" max="3737" width="3.33203125" style="103" customWidth="1"/>
    <col min="3738" max="3745" width="4.33203125" style="103" customWidth="1"/>
    <col min="3746" max="3788" width="3.33203125" style="103" customWidth="1"/>
    <col min="3789" max="3789" width="6" style="103" customWidth="1"/>
    <col min="3790" max="3984" width="9.109375" style="103"/>
    <col min="3985" max="3985" width="11.33203125" style="103" customWidth="1"/>
    <col min="3986" max="3986" width="23.6640625" style="103" customWidth="1"/>
    <col min="3987" max="3988" width="3.33203125" style="103" customWidth="1"/>
    <col min="3989" max="3989" width="4.33203125" style="103" customWidth="1"/>
    <col min="3990" max="3993" width="3.33203125" style="103" customWidth="1"/>
    <col min="3994" max="4001" width="4.33203125" style="103" customWidth="1"/>
    <col min="4002" max="4044" width="3.33203125" style="103" customWidth="1"/>
    <col min="4045" max="4045" width="6" style="103" customWidth="1"/>
    <col min="4046" max="4240" width="9.109375" style="103"/>
    <col min="4241" max="4241" width="11.33203125" style="103" customWidth="1"/>
    <col min="4242" max="4242" width="23.6640625" style="103" customWidth="1"/>
    <col min="4243" max="4244" width="3.33203125" style="103" customWidth="1"/>
    <col min="4245" max="4245" width="4.33203125" style="103" customWidth="1"/>
    <col min="4246" max="4249" width="3.33203125" style="103" customWidth="1"/>
    <col min="4250" max="4257" width="4.33203125" style="103" customWidth="1"/>
    <col min="4258" max="4300" width="3.33203125" style="103" customWidth="1"/>
    <col min="4301" max="4301" width="6" style="103" customWidth="1"/>
    <col min="4302" max="4496" width="9.109375" style="103"/>
    <col min="4497" max="4497" width="11.33203125" style="103" customWidth="1"/>
    <col min="4498" max="4498" width="23.6640625" style="103" customWidth="1"/>
    <col min="4499" max="4500" width="3.33203125" style="103" customWidth="1"/>
    <col min="4501" max="4501" width="4.33203125" style="103" customWidth="1"/>
    <col min="4502" max="4505" width="3.33203125" style="103" customWidth="1"/>
    <col min="4506" max="4513" width="4.33203125" style="103" customWidth="1"/>
    <col min="4514" max="4556" width="3.33203125" style="103" customWidth="1"/>
    <col min="4557" max="4557" width="6" style="103" customWidth="1"/>
    <col min="4558" max="4752" width="9.109375" style="103"/>
    <col min="4753" max="4753" width="11.33203125" style="103" customWidth="1"/>
    <col min="4754" max="4754" width="23.6640625" style="103" customWidth="1"/>
    <col min="4755" max="4756" width="3.33203125" style="103" customWidth="1"/>
    <col min="4757" max="4757" width="4.33203125" style="103" customWidth="1"/>
    <col min="4758" max="4761" width="3.33203125" style="103" customWidth="1"/>
    <col min="4762" max="4769" width="4.33203125" style="103" customWidth="1"/>
    <col min="4770" max="4812" width="3.33203125" style="103" customWidth="1"/>
    <col min="4813" max="4813" width="6" style="103" customWidth="1"/>
    <col min="4814" max="5008" width="9.109375" style="103"/>
    <col min="5009" max="5009" width="11.33203125" style="103" customWidth="1"/>
    <col min="5010" max="5010" width="23.6640625" style="103" customWidth="1"/>
    <col min="5011" max="5012" width="3.33203125" style="103" customWidth="1"/>
    <col min="5013" max="5013" width="4.33203125" style="103" customWidth="1"/>
    <col min="5014" max="5017" width="3.33203125" style="103" customWidth="1"/>
    <col min="5018" max="5025" width="4.33203125" style="103" customWidth="1"/>
    <col min="5026" max="5068" width="3.33203125" style="103" customWidth="1"/>
    <col min="5069" max="5069" width="6" style="103" customWidth="1"/>
    <col min="5070" max="5264" width="9.109375" style="103"/>
    <col min="5265" max="5265" width="11.33203125" style="103" customWidth="1"/>
    <col min="5266" max="5266" width="23.6640625" style="103" customWidth="1"/>
    <col min="5267" max="5268" width="3.33203125" style="103" customWidth="1"/>
    <col min="5269" max="5269" width="4.33203125" style="103" customWidth="1"/>
    <col min="5270" max="5273" width="3.33203125" style="103" customWidth="1"/>
    <col min="5274" max="5281" width="4.33203125" style="103" customWidth="1"/>
    <col min="5282" max="5324" width="3.33203125" style="103" customWidth="1"/>
    <col min="5325" max="5325" width="6" style="103" customWidth="1"/>
    <col min="5326" max="5520" width="9.109375" style="103"/>
    <col min="5521" max="5521" width="11.33203125" style="103" customWidth="1"/>
    <col min="5522" max="5522" width="23.6640625" style="103" customWidth="1"/>
    <col min="5523" max="5524" width="3.33203125" style="103" customWidth="1"/>
    <col min="5525" max="5525" width="4.33203125" style="103" customWidth="1"/>
    <col min="5526" max="5529" width="3.33203125" style="103" customWidth="1"/>
    <col min="5530" max="5537" width="4.33203125" style="103" customWidth="1"/>
    <col min="5538" max="5580" width="3.33203125" style="103" customWidth="1"/>
    <col min="5581" max="5581" width="6" style="103" customWidth="1"/>
    <col min="5582" max="5776" width="9.109375" style="103"/>
    <col min="5777" max="5777" width="11.33203125" style="103" customWidth="1"/>
    <col min="5778" max="5778" width="23.6640625" style="103" customWidth="1"/>
    <col min="5779" max="5780" width="3.33203125" style="103" customWidth="1"/>
    <col min="5781" max="5781" width="4.33203125" style="103" customWidth="1"/>
    <col min="5782" max="5785" width="3.33203125" style="103" customWidth="1"/>
    <col min="5786" max="5793" width="4.33203125" style="103" customWidth="1"/>
    <col min="5794" max="5836" width="3.33203125" style="103" customWidth="1"/>
    <col min="5837" max="5837" width="6" style="103" customWidth="1"/>
    <col min="5838" max="6032" width="9.109375" style="103"/>
    <col min="6033" max="6033" width="11.33203125" style="103" customWidth="1"/>
    <col min="6034" max="6034" width="23.6640625" style="103" customWidth="1"/>
    <col min="6035" max="6036" width="3.33203125" style="103" customWidth="1"/>
    <col min="6037" max="6037" width="4.33203125" style="103" customWidth="1"/>
    <col min="6038" max="6041" width="3.33203125" style="103" customWidth="1"/>
    <col min="6042" max="6049" width="4.33203125" style="103" customWidth="1"/>
    <col min="6050" max="6092" width="3.33203125" style="103" customWidth="1"/>
    <col min="6093" max="6093" width="6" style="103" customWidth="1"/>
    <col min="6094" max="6288" width="9.109375" style="103"/>
    <col min="6289" max="6289" width="11.33203125" style="103" customWidth="1"/>
    <col min="6290" max="6290" width="23.6640625" style="103" customWidth="1"/>
    <col min="6291" max="6292" width="3.33203125" style="103" customWidth="1"/>
    <col min="6293" max="6293" width="4.33203125" style="103" customWidth="1"/>
    <col min="6294" max="6297" width="3.33203125" style="103" customWidth="1"/>
    <col min="6298" max="6305" width="4.33203125" style="103" customWidth="1"/>
    <col min="6306" max="6348" width="3.33203125" style="103" customWidth="1"/>
    <col min="6349" max="6349" width="6" style="103" customWidth="1"/>
    <col min="6350" max="6544" width="9.109375" style="103"/>
    <col min="6545" max="6545" width="11.33203125" style="103" customWidth="1"/>
    <col min="6546" max="6546" width="23.6640625" style="103" customWidth="1"/>
    <col min="6547" max="6548" width="3.33203125" style="103" customWidth="1"/>
    <col min="6549" max="6549" width="4.33203125" style="103" customWidth="1"/>
    <col min="6550" max="6553" width="3.33203125" style="103" customWidth="1"/>
    <col min="6554" max="6561" width="4.33203125" style="103" customWidth="1"/>
    <col min="6562" max="6604" width="3.33203125" style="103" customWidth="1"/>
    <col min="6605" max="6605" width="6" style="103" customWidth="1"/>
    <col min="6606" max="6800" width="9.109375" style="103"/>
    <col min="6801" max="6801" width="11.33203125" style="103" customWidth="1"/>
    <col min="6802" max="6802" width="23.6640625" style="103" customWidth="1"/>
    <col min="6803" max="6804" width="3.33203125" style="103" customWidth="1"/>
    <col min="6805" max="6805" width="4.33203125" style="103" customWidth="1"/>
    <col min="6806" max="6809" width="3.33203125" style="103" customWidth="1"/>
    <col min="6810" max="6817" width="4.33203125" style="103" customWidth="1"/>
    <col min="6818" max="6860" width="3.33203125" style="103" customWidth="1"/>
    <col min="6861" max="6861" width="6" style="103" customWidth="1"/>
    <col min="6862" max="7056" width="9.109375" style="103"/>
    <col min="7057" max="7057" width="11.33203125" style="103" customWidth="1"/>
    <col min="7058" max="7058" width="23.6640625" style="103" customWidth="1"/>
    <col min="7059" max="7060" width="3.33203125" style="103" customWidth="1"/>
    <col min="7061" max="7061" width="4.33203125" style="103" customWidth="1"/>
    <col min="7062" max="7065" width="3.33203125" style="103" customWidth="1"/>
    <col min="7066" max="7073" width="4.33203125" style="103" customWidth="1"/>
    <col min="7074" max="7116" width="3.33203125" style="103" customWidth="1"/>
    <col min="7117" max="7117" width="6" style="103" customWidth="1"/>
    <col min="7118" max="7312" width="9.109375" style="103"/>
    <col min="7313" max="7313" width="11.33203125" style="103" customWidth="1"/>
    <col min="7314" max="7314" width="23.6640625" style="103" customWidth="1"/>
    <col min="7315" max="7316" width="3.33203125" style="103" customWidth="1"/>
    <col min="7317" max="7317" width="4.33203125" style="103" customWidth="1"/>
    <col min="7318" max="7321" width="3.33203125" style="103" customWidth="1"/>
    <col min="7322" max="7329" width="4.33203125" style="103" customWidth="1"/>
    <col min="7330" max="7372" width="3.33203125" style="103" customWidth="1"/>
    <col min="7373" max="7373" width="6" style="103" customWidth="1"/>
    <col min="7374" max="7568" width="9.109375" style="103"/>
    <col min="7569" max="7569" width="11.33203125" style="103" customWidth="1"/>
    <col min="7570" max="7570" width="23.6640625" style="103" customWidth="1"/>
    <col min="7571" max="7572" width="3.33203125" style="103" customWidth="1"/>
    <col min="7573" max="7573" width="4.33203125" style="103" customWidth="1"/>
    <col min="7574" max="7577" width="3.33203125" style="103" customWidth="1"/>
    <col min="7578" max="7585" width="4.33203125" style="103" customWidth="1"/>
    <col min="7586" max="7628" width="3.33203125" style="103" customWidth="1"/>
    <col min="7629" max="7629" width="6" style="103" customWidth="1"/>
    <col min="7630" max="7824" width="9.109375" style="103"/>
    <col min="7825" max="7825" width="11.33203125" style="103" customWidth="1"/>
    <col min="7826" max="7826" width="23.6640625" style="103" customWidth="1"/>
    <col min="7827" max="7828" width="3.33203125" style="103" customWidth="1"/>
    <col min="7829" max="7829" width="4.33203125" style="103" customWidth="1"/>
    <col min="7830" max="7833" width="3.33203125" style="103" customWidth="1"/>
    <col min="7834" max="7841" width="4.33203125" style="103" customWidth="1"/>
    <col min="7842" max="7884" width="3.33203125" style="103" customWidth="1"/>
    <col min="7885" max="7885" width="6" style="103" customWidth="1"/>
    <col min="7886" max="8080" width="9.109375" style="103"/>
    <col min="8081" max="8081" width="11.33203125" style="103" customWidth="1"/>
    <col min="8082" max="8082" width="23.6640625" style="103" customWidth="1"/>
    <col min="8083" max="8084" width="3.33203125" style="103" customWidth="1"/>
    <col min="8085" max="8085" width="4.33203125" style="103" customWidth="1"/>
    <col min="8086" max="8089" width="3.33203125" style="103" customWidth="1"/>
    <col min="8090" max="8097" width="4.33203125" style="103" customWidth="1"/>
    <col min="8098" max="8140" width="3.33203125" style="103" customWidth="1"/>
    <col min="8141" max="8141" width="6" style="103" customWidth="1"/>
    <col min="8142" max="8336" width="9.109375" style="103"/>
    <col min="8337" max="8337" width="11.33203125" style="103" customWidth="1"/>
    <col min="8338" max="8338" width="23.6640625" style="103" customWidth="1"/>
    <col min="8339" max="8340" width="3.33203125" style="103" customWidth="1"/>
    <col min="8341" max="8341" width="4.33203125" style="103" customWidth="1"/>
    <col min="8342" max="8345" width="3.33203125" style="103" customWidth="1"/>
    <col min="8346" max="8353" width="4.33203125" style="103" customWidth="1"/>
    <col min="8354" max="8396" width="3.33203125" style="103" customWidth="1"/>
    <col min="8397" max="8397" width="6" style="103" customWidth="1"/>
    <col min="8398" max="8592" width="9.109375" style="103"/>
    <col min="8593" max="8593" width="11.33203125" style="103" customWidth="1"/>
    <col min="8594" max="8594" width="23.6640625" style="103" customWidth="1"/>
    <col min="8595" max="8596" width="3.33203125" style="103" customWidth="1"/>
    <col min="8597" max="8597" width="4.33203125" style="103" customWidth="1"/>
    <col min="8598" max="8601" width="3.33203125" style="103" customWidth="1"/>
    <col min="8602" max="8609" width="4.33203125" style="103" customWidth="1"/>
    <col min="8610" max="8652" width="3.33203125" style="103" customWidth="1"/>
    <col min="8653" max="8653" width="6" style="103" customWidth="1"/>
    <col min="8654" max="8848" width="9.109375" style="103"/>
    <col min="8849" max="8849" width="11.33203125" style="103" customWidth="1"/>
    <col min="8850" max="8850" width="23.6640625" style="103" customWidth="1"/>
    <col min="8851" max="8852" width="3.33203125" style="103" customWidth="1"/>
    <col min="8853" max="8853" width="4.33203125" style="103" customWidth="1"/>
    <col min="8854" max="8857" width="3.33203125" style="103" customWidth="1"/>
    <col min="8858" max="8865" width="4.33203125" style="103" customWidth="1"/>
    <col min="8866" max="8908" width="3.33203125" style="103" customWidth="1"/>
    <col min="8909" max="8909" width="6" style="103" customWidth="1"/>
    <col min="8910" max="9104" width="9.109375" style="103"/>
    <col min="9105" max="9105" width="11.33203125" style="103" customWidth="1"/>
    <col min="9106" max="9106" width="23.6640625" style="103" customWidth="1"/>
    <col min="9107" max="9108" width="3.33203125" style="103" customWidth="1"/>
    <col min="9109" max="9109" width="4.33203125" style="103" customWidth="1"/>
    <col min="9110" max="9113" width="3.33203125" style="103" customWidth="1"/>
    <col min="9114" max="9121" width="4.33203125" style="103" customWidth="1"/>
    <col min="9122" max="9164" width="3.33203125" style="103" customWidth="1"/>
    <col min="9165" max="9165" width="6" style="103" customWidth="1"/>
    <col min="9166" max="9360" width="9.109375" style="103"/>
    <col min="9361" max="9361" width="11.33203125" style="103" customWidth="1"/>
    <col min="9362" max="9362" width="23.6640625" style="103" customWidth="1"/>
    <col min="9363" max="9364" width="3.33203125" style="103" customWidth="1"/>
    <col min="9365" max="9365" width="4.33203125" style="103" customWidth="1"/>
    <col min="9366" max="9369" width="3.33203125" style="103" customWidth="1"/>
    <col min="9370" max="9377" width="4.33203125" style="103" customWidth="1"/>
    <col min="9378" max="9420" width="3.33203125" style="103" customWidth="1"/>
    <col min="9421" max="9421" width="6" style="103" customWidth="1"/>
    <col min="9422" max="9616" width="9.109375" style="103"/>
    <col min="9617" max="9617" width="11.33203125" style="103" customWidth="1"/>
    <col min="9618" max="9618" width="23.6640625" style="103" customWidth="1"/>
    <col min="9619" max="9620" width="3.33203125" style="103" customWidth="1"/>
    <col min="9621" max="9621" width="4.33203125" style="103" customWidth="1"/>
    <col min="9622" max="9625" width="3.33203125" style="103" customWidth="1"/>
    <col min="9626" max="9633" width="4.33203125" style="103" customWidth="1"/>
    <col min="9634" max="9676" width="3.33203125" style="103" customWidth="1"/>
    <col min="9677" max="9677" width="6" style="103" customWidth="1"/>
    <col min="9678" max="9872" width="9.109375" style="103"/>
    <col min="9873" max="9873" width="11.33203125" style="103" customWidth="1"/>
    <col min="9874" max="9874" width="23.6640625" style="103" customWidth="1"/>
    <col min="9875" max="9876" width="3.33203125" style="103" customWidth="1"/>
    <col min="9877" max="9877" width="4.33203125" style="103" customWidth="1"/>
    <col min="9878" max="9881" width="3.33203125" style="103" customWidth="1"/>
    <col min="9882" max="9889" width="4.33203125" style="103" customWidth="1"/>
    <col min="9890" max="9932" width="3.33203125" style="103" customWidth="1"/>
    <col min="9933" max="9933" width="6" style="103" customWidth="1"/>
    <col min="9934" max="10128" width="9.109375" style="103"/>
    <col min="10129" max="10129" width="11.33203125" style="103" customWidth="1"/>
    <col min="10130" max="10130" width="23.6640625" style="103" customWidth="1"/>
    <col min="10131" max="10132" width="3.33203125" style="103" customWidth="1"/>
    <col min="10133" max="10133" width="4.33203125" style="103" customWidth="1"/>
    <col min="10134" max="10137" width="3.33203125" style="103" customWidth="1"/>
    <col min="10138" max="10145" width="4.33203125" style="103" customWidth="1"/>
    <col min="10146" max="10188" width="3.33203125" style="103" customWidth="1"/>
    <col min="10189" max="10189" width="6" style="103" customWidth="1"/>
    <col min="10190" max="10384" width="9.109375" style="103"/>
    <col min="10385" max="10385" width="11.33203125" style="103" customWidth="1"/>
    <col min="10386" max="10386" width="23.6640625" style="103" customWidth="1"/>
    <col min="10387" max="10388" width="3.33203125" style="103" customWidth="1"/>
    <col min="10389" max="10389" width="4.33203125" style="103" customWidth="1"/>
    <col min="10390" max="10393" width="3.33203125" style="103" customWidth="1"/>
    <col min="10394" max="10401" width="4.33203125" style="103" customWidth="1"/>
    <col min="10402" max="10444" width="3.33203125" style="103" customWidth="1"/>
    <col min="10445" max="10445" width="6" style="103" customWidth="1"/>
    <col min="10446" max="10640" width="9.109375" style="103"/>
    <col min="10641" max="10641" width="11.33203125" style="103" customWidth="1"/>
    <col min="10642" max="10642" width="23.6640625" style="103" customWidth="1"/>
    <col min="10643" max="10644" width="3.33203125" style="103" customWidth="1"/>
    <col min="10645" max="10645" width="4.33203125" style="103" customWidth="1"/>
    <col min="10646" max="10649" width="3.33203125" style="103" customWidth="1"/>
    <col min="10650" max="10657" width="4.33203125" style="103" customWidth="1"/>
    <col min="10658" max="10700" width="3.33203125" style="103" customWidth="1"/>
    <col min="10701" max="10701" width="6" style="103" customWidth="1"/>
    <col min="10702" max="10896" width="9.109375" style="103"/>
    <col min="10897" max="10897" width="11.33203125" style="103" customWidth="1"/>
    <col min="10898" max="10898" width="23.6640625" style="103" customWidth="1"/>
    <col min="10899" max="10900" width="3.33203125" style="103" customWidth="1"/>
    <col min="10901" max="10901" width="4.33203125" style="103" customWidth="1"/>
    <col min="10902" max="10905" width="3.33203125" style="103" customWidth="1"/>
    <col min="10906" max="10913" width="4.33203125" style="103" customWidth="1"/>
    <col min="10914" max="10956" width="3.33203125" style="103" customWidth="1"/>
    <col min="10957" max="10957" width="6" style="103" customWidth="1"/>
    <col min="10958" max="11152" width="9.109375" style="103"/>
    <col min="11153" max="11153" width="11.33203125" style="103" customWidth="1"/>
    <col min="11154" max="11154" width="23.6640625" style="103" customWidth="1"/>
    <col min="11155" max="11156" width="3.33203125" style="103" customWidth="1"/>
    <col min="11157" max="11157" width="4.33203125" style="103" customWidth="1"/>
    <col min="11158" max="11161" width="3.33203125" style="103" customWidth="1"/>
    <col min="11162" max="11169" width="4.33203125" style="103" customWidth="1"/>
    <col min="11170" max="11212" width="3.33203125" style="103" customWidth="1"/>
    <col min="11213" max="11213" width="6" style="103" customWidth="1"/>
    <col min="11214" max="11408" width="9.109375" style="103"/>
    <col min="11409" max="11409" width="11.33203125" style="103" customWidth="1"/>
    <col min="11410" max="11410" width="23.6640625" style="103" customWidth="1"/>
    <col min="11411" max="11412" width="3.33203125" style="103" customWidth="1"/>
    <col min="11413" max="11413" width="4.33203125" style="103" customWidth="1"/>
    <col min="11414" max="11417" width="3.33203125" style="103" customWidth="1"/>
    <col min="11418" max="11425" width="4.33203125" style="103" customWidth="1"/>
    <col min="11426" max="11468" width="3.33203125" style="103" customWidth="1"/>
    <col min="11469" max="11469" width="6" style="103" customWidth="1"/>
    <col min="11470" max="11664" width="9.109375" style="103"/>
    <col min="11665" max="11665" width="11.33203125" style="103" customWidth="1"/>
    <col min="11666" max="11666" width="23.6640625" style="103" customWidth="1"/>
    <col min="11667" max="11668" width="3.33203125" style="103" customWidth="1"/>
    <col min="11669" max="11669" width="4.33203125" style="103" customWidth="1"/>
    <col min="11670" max="11673" width="3.33203125" style="103" customWidth="1"/>
    <col min="11674" max="11681" width="4.33203125" style="103" customWidth="1"/>
    <col min="11682" max="11724" width="3.33203125" style="103" customWidth="1"/>
    <col min="11725" max="11725" width="6" style="103" customWidth="1"/>
    <col min="11726" max="11920" width="9.109375" style="103"/>
    <col min="11921" max="11921" width="11.33203125" style="103" customWidth="1"/>
    <col min="11922" max="11922" width="23.6640625" style="103" customWidth="1"/>
    <col min="11923" max="11924" width="3.33203125" style="103" customWidth="1"/>
    <col min="11925" max="11925" width="4.33203125" style="103" customWidth="1"/>
    <col min="11926" max="11929" width="3.33203125" style="103" customWidth="1"/>
    <col min="11930" max="11937" width="4.33203125" style="103" customWidth="1"/>
    <col min="11938" max="11980" width="3.33203125" style="103" customWidth="1"/>
    <col min="11981" max="11981" width="6" style="103" customWidth="1"/>
    <col min="11982" max="12176" width="9.109375" style="103"/>
    <col min="12177" max="12177" width="11.33203125" style="103" customWidth="1"/>
    <col min="12178" max="12178" width="23.6640625" style="103" customWidth="1"/>
    <col min="12179" max="12180" width="3.33203125" style="103" customWidth="1"/>
    <col min="12181" max="12181" width="4.33203125" style="103" customWidth="1"/>
    <col min="12182" max="12185" width="3.33203125" style="103" customWidth="1"/>
    <col min="12186" max="12193" width="4.33203125" style="103" customWidth="1"/>
    <col min="12194" max="12236" width="3.33203125" style="103" customWidth="1"/>
    <col min="12237" max="12237" width="6" style="103" customWidth="1"/>
    <col min="12238" max="12432" width="9.109375" style="103"/>
    <col min="12433" max="12433" width="11.33203125" style="103" customWidth="1"/>
    <col min="12434" max="12434" width="23.6640625" style="103" customWidth="1"/>
    <col min="12435" max="12436" width="3.33203125" style="103" customWidth="1"/>
    <col min="12437" max="12437" width="4.33203125" style="103" customWidth="1"/>
    <col min="12438" max="12441" width="3.33203125" style="103" customWidth="1"/>
    <col min="12442" max="12449" width="4.33203125" style="103" customWidth="1"/>
    <col min="12450" max="12492" width="3.33203125" style="103" customWidth="1"/>
    <col min="12493" max="12493" width="6" style="103" customWidth="1"/>
    <col min="12494" max="12688" width="9.109375" style="103"/>
    <col min="12689" max="12689" width="11.33203125" style="103" customWidth="1"/>
    <col min="12690" max="12690" width="23.6640625" style="103" customWidth="1"/>
    <col min="12691" max="12692" width="3.33203125" style="103" customWidth="1"/>
    <col min="12693" max="12693" width="4.33203125" style="103" customWidth="1"/>
    <col min="12694" max="12697" width="3.33203125" style="103" customWidth="1"/>
    <col min="12698" max="12705" width="4.33203125" style="103" customWidth="1"/>
    <col min="12706" max="12748" width="3.33203125" style="103" customWidth="1"/>
    <col min="12749" max="12749" width="6" style="103" customWidth="1"/>
    <col min="12750" max="12944" width="9.109375" style="103"/>
    <col min="12945" max="12945" width="11.33203125" style="103" customWidth="1"/>
    <col min="12946" max="12946" width="23.6640625" style="103" customWidth="1"/>
    <col min="12947" max="12948" width="3.33203125" style="103" customWidth="1"/>
    <col min="12949" max="12949" width="4.33203125" style="103" customWidth="1"/>
    <col min="12950" max="12953" width="3.33203125" style="103" customWidth="1"/>
    <col min="12954" max="12961" width="4.33203125" style="103" customWidth="1"/>
    <col min="12962" max="13004" width="3.33203125" style="103" customWidth="1"/>
    <col min="13005" max="13005" width="6" style="103" customWidth="1"/>
    <col min="13006" max="13200" width="9.109375" style="103"/>
    <col min="13201" max="13201" width="11.33203125" style="103" customWidth="1"/>
    <col min="13202" max="13202" width="23.6640625" style="103" customWidth="1"/>
    <col min="13203" max="13204" width="3.33203125" style="103" customWidth="1"/>
    <col min="13205" max="13205" width="4.33203125" style="103" customWidth="1"/>
    <col min="13206" max="13209" width="3.33203125" style="103" customWidth="1"/>
    <col min="13210" max="13217" width="4.33203125" style="103" customWidth="1"/>
    <col min="13218" max="13260" width="3.33203125" style="103" customWidth="1"/>
    <col min="13261" max="13261" width="6" style="103" customWidth="1"/>
    <col min="13262" max="13456" width="9.109375" style="103"/>
    <col min="13457" max="13457" width="11.33203125" style="103" customWidth="1"/>
    <col min="13458" max="13458" width="23.6640625" style="103" customWidth="1"/>
    <col min="13459" max="13460" width="3.33203125" style="103" customWidth="1"/>
    <col min="13461" max="13461" width="4.33203125" style="103" customWidth="1"/>
    <col min="13462" max="13465" width="3.33203125" style="103" customWidth="1"/>
    <col min="13466" max="13473" width="4.33203125" style="103" customWidth="1"/>
    <col min="13474" max="13516" width="3.33203125" style="103" customWidth="1"/>
    <col min="13517" max="13517" width="6" style="103" customWidth="1"/>
    <col min="13518" max="13712" width="9.109375" style="103"/>
    <col min="13713" max="13713" width="11.33203125" style="103" customWidth="1"/>
    <col min="13714" max="13714" width="23.6640625" style="103" customWidth="1"/>
    <col min="13715" max="13716" width="3.33203125" style="103" customWidth="1"/>
    <col min="13717" max="13717" width="4.33203125" style="103" customWidth="1"/>
    <col min="13718" max="13721" width="3.33203125" style="103" customWidth="1"/>
    <col min="13722" max="13729" width="4.33203125" style="103" customWidth="1"/>
    <col min="13730" max="13772" width="3.33203125" style="103" customWidth="1"/>
    <col min="13773" max="13773" width="6" style="103" customWidth="1"/>
    <col min="13774" max="13968" width="9.109375" style="103"/>
    <col min="13969" max="13969" width="11.33203125" style="103" customWidth="1"/>
    <col min="13970" max="13970" width="23.6640625" style="103" customWidth="1"/>
    <col min="13971" max="13972" width="3.33203125" style="103" customWidth="1"/>
    <col min="13973" max="13973" width="4.33203125" style="103" customWidth="1"/>
    <col min="13974" max="13977" width="3.33203125" style="103" customWidth="1"/>
    <col min="13978" max="13985" width="4.33203125" style="103" customWidth="1"/>
    <col min="13986" max="14028" width="3.33203125" style="103" customWidth="1"/>
    <col min="14029" max="14029" width="6" style="103" customWidth="1"/>
    <col min="14030" max="14224" width="9.109375" style="103"/>
    <col min="14225" max="14225" width="11.33203125" style="103" customWidth="1"/>
    <col min="14226" max="14226" width="23.6640625" style="103" customWidth="1"/>
    <col min="14227" max="14228" width="3.33203125" style="103" customWidth="1"/>
    <col min="14229" max="14229" width="4.33203125" style="103" customWidth="1"/>
    <col min="14230" max="14233" width="3.33203125" style="103" customWidth="1"/>
    <col min="14234" max="14241" width="4.33203125" style="103" customWidth="1"/>
    <col min="14242" max="14284" width="3.33203125" style="103" customWidth="1"/>
    <col min="14285" max="14285" width="6" style="103" customWidth="1"/>
    <col min="14286" max="14480" width="9.109375" style="103"/>
    <col min="14481" max="14481" width="11.33203125" style="103" customWidth="1"/>
    <col min="14482" max="14482" width="23.6640625" style="103" customWidth="1"/>
    <col min="14483" max="14484" width="3.33203125" style="103" customWidth="1"/>
    <col min="14485" max="14485" width="4.33203125" style="103" customWidth="1"/>
    <col min="14486" max="14489" width="3.33203125" style="103" customWidth="1"/>
    <col min="14490" max="14497" width="4.33203125" style="103" customWidth="1"/>
    <col min="14498" max="14540" width="3.33203125" style="103" customWidth="1"/>
    <col min="14541" max="14541" width="6" style="103" customWidth="1"/>
    <col min="14542" max="14736" width="9.109375" style="103"/>
    <col min="14737" max="14737" width="11.33203125" style="103" customWidth="1"/>
    <col min="14738" max="14738" width="23.6640625" style="103" customWidth="1"/>
    <col min="14739" max="14740" width="3.33203125" style="103" customWidth="1"/>
    <col min="14741" max="14741" width="4.33203125" style="103" customWidth="1"/>
    <col min="14742" max="14745" width="3.33203125" style="103" customWidth="1"/>
    <col min="14746" max="14753" width="4.33203125" style="103" customWidth="1"/>
    <col min="14754" max="14796" width="3.33203125" style="103" customWidth="1"/>
    <col min="14797" max="14797" width="6" style="103" customWidth="1"/>
    <col min="14798" max="14992" width="9.109375" style="103"/>
    <col min="14993" max="14993" width="11.33203125" style="103" customWidth="1"/>
    <col min="14994" max="14994" width="23.6640625" style="103" customWidth="1"/>
    <col min="14995" max="14996" width="3.33203125" style="103" customWidth="1"/>
    <col min="14997" max="14997" width="4.33203125" style="103" customWidth="1"/>
    <col min="14998" max="15001" width="3.33203125" style="103" customWidth="1"/>
    <col min="15002" max="15009" width="4.33203125" style="103" customWidth="1"/>
    <col min="15010" max="15052" width="3.33203125" style="103" customWidth="1"/>
    <col min="15053" max="15053" width="6" style="103" customWidth="1"/>
    <col min="15054" max="15248" width="9.109375" style="103"/>
    <col min="15249" max="15249" width="11.33203125" style="103" customWidth="1"/>
    <col min="15250" max="15250" width="23.6640625" style="103" customWidth="1"/>
    <col min="15251" max="15252" width="3.33203125" style="103" customWidth="1"/>
    <col min="15253" max="15253" width="4.33203125" style="103" customWidth="1"/>
    <col min="15254" max="15257" width="3.33203125" style="103" customWidth="1"/>
    <col min="15258" max="15265" width="4.33203125" style="103" customWidth="1"/>
    <col min="15266" max="15308" width="3.33203125" style="103" customWidth="1"/>
    <col min="15309" max="15309" width="6" style="103" customWidth="1"/>
    <col min="15310" max="15504" width="9.109375" style="103"/>
    <col min="15505" max="15505" width="11.33203125" style="103" customWidth="1"/>
    <col min="15506" max="15506" width="23.6640625" style="103" customWidth="1"/>
    <col min="15507" max="15508" width="3.33203125" style="103" customWidth="1"/>
    <col min="15509" max="15509" width="4.33203125" style="103" customWidth="1"/>
    <col min="15510" max="15513" width="3.33203125" style="103" customWidth="1"/>
    <col min="15514" max="15521" width="4.33203125" style="103" customWidth="1"/>
    <col min="15522" max="15564" width="3.33203125" style="103" customWidth="1"/>
    <col min="15565" max="15565" width="6" style="103" customWidth="1"/>
    <col min="15566" max="15760" width="9.109375" style="103"/>
    <col min="15761" max="15761" width="11.33203125" style="103" customWidth="1"/>
    <col min="15762" max="15762" width="23.6640625" style="103" customWidth="1"/>
    <col min="15763" max="15764" width="3.33203125" style="103" customWidth="1"/>
    <col min="15765" max="15765" width="4.33203125" style="103" customWidth="1"/>
    <col min="15766" max="15769" width="3.33203125" style="103" customWidth="1"/>
    <col min="15770" max="15777" width="4.33203125" style="103" customWidth="1"/>
    <col min="15778" max="15820" width="3.33203125" style="103" customWidth="1"/>
    <col min="15821" max="15821" width="6" style="103" customWidth="1"/>
    <col min="15822" max="16016" width="9.109375" style="103"/>
    <col min="16017" max="16017" width="11.33203125" style="103" customWidth="1"/>
    <col min="16018" max="16018" width="23.6640625" style="103" customWidth="1"/>
    <col min="16019" max="16020" width="3.33203125" style="103" customWidth="1"/>
    <col min="16021" max="16021" width="4.33203125" style="103" customWidth="1"/>
    <col min="16022" max="16025" width="3.33203125" style="103" customWidth="1"/>
    <col min="16026" max="16033" width="4.33203125" style="103" customWidth="1"/>
    <col min="16034" max="16076" width="3.33203125" style="103" customWidth="1"/>
    <col min="16077" max="16077" width="6" style="103" customWidth="1"/>
    <col min="16078" max="16272" width="9.109375" style="103"/>
    <col min="16273" max="16273" width="11.33203125" style="103" customWidth="1"/>
    <col min="16274" max="16274" width="23.6640625" style="103" customWidth="1"/>
    <col min="16275" max="16276" width="3.33203125" style="103" customWidth="1"/>
    <col min="16277" max="16277" width="4.33203125" style="103" customWidth="1"/>
    <col min="16278" max="16281" width="3.33203125" style="103" customWidth="1"/>
    <col min="16282" max="16289" width="4.33203125" style="103" customWidth="1"/>
    <col min="16290" max="16332" width="3.33203125" style="103" customWidth="1"/>
    <col min="16333" max="16333" width="6" style="103" customWidth="1"/>
    <col min="16334" max="16384" width="9.109375" style="103"/>
  </cols>
  <sheetData>
    <row r="1" spans="1:211" ht="47.25" customHeight="1" thickBot="1" x14ac:dyDescent="0.35">
      <c r="A1" s="100"/>
      <c r="B1" s="101"/>
      <c r="C1" s="101"/>
      <c r="D1" s="101"/>
      <c r="E1" s="101"/>
      <c r="F1" s="101"/>
      <c r="G1" s="403" t="s">
        <v>245</v>
      </c>
      <c r="H1" s="403"/>
      <c r="I1" s="403"/>
      <c r="J1" s="403"/>
      <c r="K1" s="403"/>
      <c r="L1" s="403"/>
      <c r="M1" s="403"/>
      <c r="N1" s="403"/>
      <c r="O1" s="403"/>
      <c r="P1" s="403"/>
      <c r="Q1" s="403"/>
      <c r="R1" s="403"/>
      <c r="S1" s="403"/>
      <c r="T1" s="403"/>
      <c r="U1" s="403"/>
      <c r="V1" s="403"/>
      <c r="W1" s="403"/>
      <c r="X1" s="403"/>
      <c r="Y1" s="403"/>
      <c r="Z1" s="403"/>
      <c r="AA1" s="403"/>
      <c r="AB1" s="403"/>
      <c r="AC1" s="403"/>
      <c r="AD1" s="403"/>
      <c r="AE1" s="403"/>
      <c r="AF1" s="403"/>
      <c r="AG1" s="403"/>
      <c r="AH1" s="403"/>
      <c r="AI1" s="403"/>
      <c r="AJ1" s="403"/>
      <c r="AK1" s="403"/>
      <c r="AL1" s="403"/>
      <c r="AM1" s="403"/>
      <c r="AN1" s="403"/>
      <c r="AO1" s="403"/>
      <c r="AP1" s="403"/>
      <c r="AQ1" s="403"/>
      <c r="AR1" s="403"/>
      <c r="AS1" s="403"/>
      <c r="AT1" s="403"/>
      <c r="AU1" s="403"/>
      <c r="AV1" s="403"/>
      <c r="AW1" s="403"/>
      <c r="AX1" s="403"/>
      <c r="AY1" s="403"/>
      <c r="AZ1" s="403"/>
      <c r="BA1" s="403"/>
      <c r="BB1" s="403"/>
      <c r="BC1" s="403"/>
      <c r="BD1" s="403"/>
      <c r="BE1" s="403"/>
      <c r="BF1" s="403"/>
      <c r="BG1" s="403"/>
      <c r="BH1" s="403"/>
      <c r="BI1" s="403"/>
      <c r="BJ1" s="403"/>
      <c r="BK1" s="403"/>
      <c r="BL1" s="403"/>
      <c r="BM1" s="418" t="s">
        <v>245</v>
      </c>
      <c r="BN1" s="403"/>
      <c r="BO1" s="403"/>
      <c r="BP1" s="403"/>
      <c r="BQ1" s="403"/>
      <c r="BR1" s="403"/>
      <c r="BS1" s="403"/>
      <c r="BT1" s="403"/>
      <c r="BU1" s="403"/>
      <c r="BV1" s="403"/>
      <c r="BW1" s="403"/>
      <c r="BX1" s="403"/>
      <c r="BY1" s="403"/>
      <c r="BZ1" s="403"/>
      <c r="CA1" s="403"/>
      <c r="CB1" s="403"/>
      <c r="CC1" s="403"/>
      <c r="CD1" s="403"/>
      <c r="CE1" s="403"/>
      <c r="CF1" s="403"/>
      <c r="CG1" s="403"/>
      <c r="CH1" s="403"/>
      <c r="CI1" s="403"/>
      <c r="CJ1" s="403"/>
      <c r="CK1" s="403"/>
      <c r="CL1" s="403"/>
      <c r="CM1" s="403"/>
      <c r="CN1" s="403"/>
      <c r="CO1" s="403"/>
      <c r="CP1" s="403"/>
      <c r="CQ1" s="403"/>
      <c r="CR1" s="403"/>
      <c r="CS1" s="403"/>
      <c r="CT1" s="403"/>
      <c r="CU1" s="403"/>
      <c r="CV1" s="403"/>
      <c r="CW1" s="403"/>
      <c r="CX1" s="403"/>
      <c r="CY1" s="403"/>
      <c r="CZ1" s="403"/>
      <c r="DA1" s="403"/>
      <c r="DB1" s="403"/>
      <c r="DC1" s="403"/>
      <c r="DD1" s="403"/>
      <c r="DE1" s="403"/>
      <c r="DF1" s="403"/>
      <c r="DG1" s="403"/>
      <c r="DH1" s="403"/>
      <c r="DI1" s="403"/>
      <c r="DJ1" s="403"/>
      <c r="DK1" s="403"/>
      <c r="DL1" s="403"/>
      <c r="DM1" s="403"/>
      <c r="DN1" s="403"/>
      <c r="DO1" s="403"/>
      <c r="DP1" s="403"/>
      <c r="DQ1" s="403"/>
      <c r="DR1" s="403"/>
      <c r="DS1" s="403"/>
      <c r="DT1" s="403"/>
      <c r="DU1" s="403"/>
      <c r="DV1" s="403"/>
      <c r="DW1" s="403"/>
      <c r="DX1" s="403"/>
      <c r="DY1" s="403"/>
      <c r="DZ1" s="403"/>
      <c r="EA1" s="403"/>
      <c r="EB1" s="403"/>
      <c r="EC1" s="403"/>
      <c r="ED1" s="403"/>
      <c r="EE1" s="403"/>
      <c r="EF1" s="403"/>
      <c r="EG1" s="403"/>
      <c r="EH1" s="403"/>
      <c r="EI1" s="403"/>
      <c r="EJ1" s="403"/>
      <c r="EK1" s="403"/>
      <c r="EL1" s="403"/>
      <c r="EM1" s="403"/>
      <c r="EN1" s="403"/>
      <c r="EO1" s="403"/>
      <c r="EP1" s="403"/>
      <c r="EQ1" s="403"/>
      <c r="ER1" s="403"/>
      <c r="ES1" s="403"/>
      <c r="ET1" s="403"/>
      <c r="EU1" s="403"/>
      <c r="EV1" s="403"/>
      <c r="EW1" s="403"/>
      <c r="EX1" s="403"/>
      <c r="EY1" s="403"/>
      <c r="EZ1" s="403"/>
      <c r="FA1" s="403"/>
      <c r="FB1" s="403"/>
      <c r="FC1" s="403"/>
      <c r="FD1" s="403"/>
      <c r="FE1" s="403"/>
      <c r="FF1" s="403"/>
      <c r="FG1" s="403"/>
      <c r="FH1" s="403"/>
      <c r="FI1" s="403"/>
      <c r="FJ1" s="403"/>
      <c r="FK1" s="403"/>
      <c r="FL1" s="403"/>
      <c r="FM1" s="403"/>
      <c r="FN1" s="403"/>
      <c r="FO1" s="403"/>
      <c r="FP1" s="403"/>
      <c r="FQ1" s="403"/>
      <c r="FR1" s="403"/>
      <c r="FS1" s="403"/>
      <c r="FT1" s="403"/>
      <c r="FU1" s="403"/>
      <c r="FV1" s="403"/>
      <c r="FW1" s="403"/>
      <c r="FX1" s="403"/>
      <c r="FY1" s="403"/>
      <c r="FZ1" s="403"/>
      <c r="GA1" s="403"/>
      <c r="GB1" s="403"/>
      <c r="GC1" s="403"/>
      <c r="GD1" s="403"/>
      <c r="GE1" s="405"/>
      <c r="GF1" s="403" t="s">
        <v>245</v>
      </c>
      <c r="GG1" s="403"/>
      <c r="GH1" s="403"/>
      <c r="GI1" s="403"/>
      <c r="GJ1" s="403"/>
      <c r="GK1" s="403"/>
      <c r="GL1" s="403"/>
      <c r="GM1" s="403"/>
      <c r="GN1" s="403"/>
      <c r="GO1" s="403"/>
      <c r="GP1" s="403"/>
      <c r="GQ1" s="403"/>
      <c r="GR1" s="403"/>
      <c r="GS1" s="403"/>
      <c r="GT1" s="403"/>
      <c r="GU1" s="403"/>
      <c r="GV1" s="403"/>
      <c r="GW1" s="403"/>
      <c r="GX1" s="403"/>
      <c r="GY1" s="403"/>
      <c r="GZ1" s="403"/>
      <c r="HA1" s="404"/>
      <c r="HB1" s="405"/>
    </row>
    <row r="2" spans="1:211" ht="21" customHeight="1" x14ac:dyDescent="0.3">
      <c r="A2" s="401" t="s">
        <v>246</v>
      </c>
      <c r="B2" s="402"/>
      <c r="C2" s="104"/>
      <c r="D2" s="104"/>
      <c r="E2" s="104"/>
      <c r="F2" s="104"/>
      <c r="G2" s="105"/>
      <c r="H2" s="105"/>
      <c r="I2" s="105"/>
      <c r="J2" s="105"/>
      <c r="K2" s="105"/>
      <c r="L2" s="431"/>
      <c r="M2" s="436"/>
      <c r="N2" s="438"/>
      <c r="O2" s="392"/>
      <c r="P2" s="105"/>
      <c r="Q2" s="105"/>
      <c r="R2" s="105"/>
      <c r="S2" s="105"/>
      <c r="T2" s="105"/>
      <c r="U2" s="105"/>
      <c r="V2" s="105"/>
      <c r="W2" s="105"/>
      <c r="X2" s="105"/>
      <c r="Y2" s="105"/>
      <c r="Z2" s="105"/>
      <c r="AA2" s="105"/>
      <c r="AB2" s="105"/>
      <c r="AC2" s="105"/>
      <c r="AD2" s="105"/>
      <c r="AE2" s="105"/>
      <c r="AF2" s="105"/>
      <c r="AG2" s="106"/>
      <c r="AH2" s="106"/>
      <c r="AI2" s="106"/>
      <c r="AJ2" s="106"/>
      <c r="AK2" s="106"/>
      <c r="AL2" s="106"/>
      <c r="AM2" s="106"/>
      <c r="AN2" s="106"/>
      <c r="AO2" s="106"/>
      <c r="AP2" s="106"/>
      <c r="AQ2" s="106"/>
      <c r="AR2" s="431"/>
      <c r="AS2" s="105"/>
      <c r="AT2" s="105"/>
      <c r="AU2" s="107" t="s">
        <v>247</v>
      </c>
      <c r="AV2" s="107"/>
      <c r="AW2" s="107"/>
      <c r="AX2" s="107"/>
      <c r="AY2" s="423">
        <f ca="1">TODAY()</f>
        <v>46090</v>
      </c>
      <c r="AZ2" s="423"/>
      <c r="BA2" s="423"/>
      <c r="BB2" s="108"/>
      <c r="BC2" s="108"/>
      <c r="BD2" s="108"/>
      <c r="BE2" s="108"/>
      <c r="BF2" s="108"/>
      <c r="BG2" s="108"/>
      <c r="BH2" s="108"/>
      <c r="BI2" s="108"/>
      <c r="BJ2" s="108"/>
      <c r="BK2" s="108"/>
      <c r="BL2" s="108"/>
      <c r="BM2" s="108"/>
      <c r="BN2" s="108"/>
      <c r="BO2" s="108"/>
      <c r="BP2" s="108"/>
      <c r="BQ2" s="108"/>
      <c r="BR2" s="108"/>
      <c r="BS2" s="108"/>
      <c r="BT2" s="108"/>
      <c r="BU2" s="108"/>
      <c r="BV2" s="108"/>
      <c r="BW2" s="108"/>
      <c r="BX2" s="108"/>
      <c r="BY2" s="108"/>
      <c r="BZ2" s="108"/>
      <c r="CA2" s="108"/>
      <c r="CB2" s="108"/>
      <c r="CC2" s="108"/>
      <c r="CD2" s="108"/>
      <c r="CE2" s="108"/>
      <c r="CF2" s="108"/>
      <c r="CG2" s="108"/>
      <c r="CH2" s="108"/>
      <c r="CI2" s="108"/>
      <c r="CJ2" s="108"/>
      <c r="CK2" s="108"/>
      <c r="CL2" s="108"/>
      <c r="CM2" s="108"/>
      <c r="CN2" s="108"/>
      <c r="CO2" s="108"/>
      <c r="CP2" s="108"/>
      <c r="CQ2" s="108"/>
      <c r="CR2" s="108"/>
      <c r="CS2" s="108"/>
      <c r="CT2" s="108"/>
      <c r="CU2" s="108"/>
      <c r="CV2" s="108"/>
      <c r="CW2" s="108"/>
      <c r="CX2" s="108"/>
      <c r="CY2" s="105"/>
      <c r="CZ2" s="105"/>
      <c r="DA2" s="107"/>
      <c r="DB2" s="107"/>
      <c r="DC2" s="107"/>
      <c r="DD2" s="107"/>
      <c r="DE2" s="107"/>
      <c r="DF2" s="107"/>
      <c r="DG2" s="107"/>
      <c r="DH2" s="107"/>
      <c r="DI2" s="107"/>
      <c r="DJ2" s="107"/>
      <c r="DK2" s="107"/>
      <c r="DL2" s="107"/>
      <c r="DM2" s="108"/>
      <c r="DN2" s="108"/>
      <c r="DO2" s="108"/>
      <c r="DP2" s="108"/>
      <c r="DQ2" s="108"/>
      <c r="DR2" s="108"/>
      <c r="DS2" s="108"/>
      <c r="DT2" s="108"/>
      <c r="DU2" s="108"/>
      <c r="DV2" s="108"/>
      <c r="DW2" s="108"/>
      <c r="DX2" s="108"/>
      <c r="DY2" s="108"/>
      <c r="DZ2" s="108"/>
      <c r="EA2" s="108"/>
      <c r="EB2" s="108"/>
      <c r="EC2" s="108"/>
      <c r="ED2" s="108"/>
      <c r="EE2" s="108"/>
      <c r="EF2" s="108"/>
      <c r="EG2" s="108"/>
      <c r="EH2" s="108"/>
      <c r="EI2" s="108"/>
      <c r="EJ2" s="108"/>
      <c r="EK2" s="108"/>
      <c r="EL2" s="108"/>
      <c r="EM2" s="108"/>
      <c r="EN2" s="108"/>
      <c r="EO2" s="108"/>
      <c r="EP2" s="105"/>
      <c r="EQ2" s="105"/>
      <c r="ER2" s="423"/>
      <c r="ES2" s="423"/>
      <c r="ET2" s="423"/>
      <c r="EU2" s="423"/>
      <c r="EV2" s="423"/>
      <c r="EW2" s="423"/>
      <c r="EX2" s="423"/>
      <c r="EY2" s="423"/>
      <c r="EZ2" s="423"/>
      <c r="FA2" s="423"/>
      <c r="FB2" s="423"/>
      <c r="FC2" s="423"/>
      <c r="FD2" s="423"/>
      <c r="FE2" s="423"/>
      <c r="FF2" s="108"/>
      <c r="FG2" s="105"/>
      <c r="FH2" s="105"/>
      <c r="FI2" s="423"/>
      <c r="FJ2" s="423"/>
      <c r="FK2" s="423"/>
      <c r="FL2" s="423"/>
      <c r="FM2" s="423"/>
      <c r="FN2" s="422"/>
      <c r="FO2" s="422"/>
      <c r="FP2" s="105"/>
      <c r="FQ2" s="109"/>
      <c r="FR2" s="423"/>
      <c r="FS2" s="423"/>
      <c r="FT2" s="423"/>
      <c r="FU2" s="423"/>
      <c r="FV2" s="423"/>
      <c r="FW2" s="423"/>
      <c r="FX2" s="423"/>
      <c r="FY2" s="105"/>
      <c r="FZ2" s="105"/>
      <c r="GA2" s="105"/>
      <c r="GB2" s="105"/>
      <c r="GC2" s="105"/>
      <c r="GD2" s="105"/>
      <c r="GE2" s="105"/>
      <c r="GF2" s="110"/>
      <c r="GG2" s="105"/>
      <c r="GH2" s="105"/>
      <c r="GI2" s="105"/>
      <c r="GJ2" s="105"/>
      <c r="GK2" s="105"/>
      <c r="GL2" s="110"/>
      <c r="GM2" s="105"/>
      <c r="GN2" s="105"/>
      <c r="GO2" s="105"/>
      <c r="GP2" s="105"/>
      <c r="GQ2" s="105"/>
      <c r="GR2" s="110"/>
      <c r="GS2" s="105"/>
      <c r="GT2" s="105"/>
      <c r="GU2" s="105"/>
      <c r="GV2" s="105"/>
      <c r="GW2" s="110"/>
      <c r="GX2" s="108"/>
      <c r="GY2" s="108"/>
      <c r="GZ2" s="399"/>
      <c r="HA2" s="400"/>
      <c r="HB2" s="108">
        <v>1</v>
      </c>
    </row>
    <row r="3" spans="1:211" ht="12" customHeight="1" thickBot="1" x14ac:dyDescent="0.35">
      <c r="A3" s="111" t="s">
        <v>248</v>
      </c>
      <c r="B3" s="108" t="s">
        <v>344</v>
      </c>
      <c r="C3" s="108"/>
      <c r="D3" s="108"/>
      <c r="E3" s="108"/>
      <c r="F3" s="108"/>
      <c r="G3" s="108"/>
      <c r="H3" s="108"/>
      <c r="I3" s="108"/>
      <c r="J3" s="108"/>
      <c r="K3" s="108"/>
      <c r="L3" s="432"/>
      <c r="M3" s="437"/>
      <c r="N3" s="439"/>
      <c r="O3" s="393"/>
      <c r="P3" s="108"/>
      <c r="Q3" s="108"/>
      <c r="R3" s="108"/>
      <c r="S3" s="108"/>
      <c r="T3" s="108"/>
      <c r="U3" s="108"/>
      <c r="V3" s="108"/>
      <c r="W3" s="108"/>
      <c r="X3" s="108"/>
      <c r="Y3" s="108"/>
      <c r="Z3" s="108"/>
      <c r="AA3" s="108"/>
      <c r="AB3" s="108"/>
      <c r="AC3" s="108"/>
      <c r="AD3" s="108"/>
      <c r="AE3" s="108"/>
      <c r="AF3" s="108"/>
      <c r="AG3" s="112" t="s">
        <v>250</v>
      </c>
      <c r="AH3" s="112"/>
      <c r="AI3" s="113"/>
      <c r="AJ3" s="112"/>
      <c r="AK3" s="112" t="s">
        <v>251</v>
      </c>
      <c r="AL3" s="112"/>
      <c r="AM3" s="112">
        <v>2</v>
      </c>
      <c r="AN3" s="112" t="s">
        <v>252</v>
      </c>
      <c r="AO3" s="112"/>
      <c r="AP3" s="112"/>
      <c r="AQ3" s="112">
        <v>3</v>
      </c>
      <c r="AR3" s="432"/>
      <c r="AS3" s="108"/>
      <c r="AT3" s="108"/>
      <c r="AU3" s="108"/>
      <c r="AV3" s="108"/>
      <c r="AW3" s="108"/>
      <c r="AX3" s="108"/>
      <c r="AY3" s="108"/>
      <c r="AZ3" s="108"/>
      <c r="BA3" s="108"/>
      <c r="BB3" s="108"/>
      <c r="BC3" s="108"/>
      <c r="BD3" s="108"/>
      <c r="BE3" s="108"/>
      <c r="BF3" s="108"/>
      <c r="BG3" s="108"/>
      <c r="BH3" s="108"/>
      <c r="BI3" s="108"/>
      <c r="BJ3" s="108"/>
      <c r="BK3" s="108"/>
      <c r="BL3" s="108"/>
      <c r="BM3" s="108"/>
      <c r="BN3" s="108"/>
      <c r="BO3" s="108"/>
      <c r="BP3" s="108"/>
      <c r="BQ3" s="108"/>
      <c r="BR3" s="108"/>
      <c r="BS3" s="108"/>
      <c r="BT3" s="108"/>
      <c r="BU3" s="108"/>
      <c r="BV3" s="108"/>
      <c r="BW3" s="108"/>
      <c r="BX3" s="108"/>
      <c r="BY3" s="108"/>
      <c r="BZ3" s="108"/>
      <c r="CA3" s="108"/>
      <c r="CB3" s="108"/>
      <c r="CC3" s="108"/>
      <c r="CD3" s="108"/>
      <c r="CE3" s="108"/>
      <c r="CF3" s="108"/>
      <c r="CG3" s="108"/>
      <c r="CH3" s="108"/>
      <c r="CI3" s="108"/>
      <c r="CJ3" s="108"/>
      <c r="CK3" s="108"/>
      <c r="CL3" s="108"/>
      <c r="CM3" s="108"/>
      <c r="CN3" s="108"/>
      <c r="CO3" s="108"/>
      <c r="CP3" s="108"/>
      <c r="CQ3" s="108"/>
      <c r="CR3" s="108"/>
      <c r="CS3" s="108"/>
      <c r="CT3" s="108"/>
      <c r="CU3" s="108"/>
      <c r="CV3" s="108"/>
      <c r="CW3" s="108"/>
      <c r="CX3" s="108"/>
      <c r="CY3" s="108"/>
      <c r="CZ3" s="108"/>
      <c r="DA3" s="114"/>
      <c r="DB3" s="114"/>
      <c r="DC3" s="114"/>
      <c r="DD3" s="114"/>
      <c r="DE3" s="114"/>
      <c r="DF3" s="114"/>
      <c r="DG3" s="114"/>
      <c r="DH3" s="114"/>
      <c r="DI3" s="114"/>
      <c r="DJ3" s="114"/>
      <c r="DK3" s="114"/>
      <c r="DL3" s="114"/>
      <c r="DM3" s="114"/>
      <c r="DN3" s="114"/>
      <c r="DO3" s="114"/>
      <c r="DP3" s="114"/>
      <c r="DQ3" s="114"/>
      <c r="DR3" s="114"/>
      <c r="DS3" s="114"/>
      <c r="DT3" s="108"/>
      <c r="DU3" s="108"/>
      <c r="DV3" s="108"/>
      <c r="DW3" s="108"/>
      <c r="DX3" s="108"/>
      <c r="DY3" s="108"/>
      <c r="DZ3" s="108"/>
      <c r="EA3" s="108"/>
      <c r="EB3" s="108"/>
      <c r="EC3" s="108"/>
      <c r="ED3" s="108"/>
      <c r="EE3" s="108"/>
      <c r="EF3" s="108"/>
      <c r="EG3" s="108"/>
      <c r="EH3" s="108"/>
      <c r="EI3" s="108"/>
      <c r="EJ3" s="108"/>
      <c r="EK3" s="108"/>
      <c r="EL3" s="108"/>
      <c r="EM3" s="108"/>
      <c r="EN3" s="108"/>
      <c r="EO3" s="108"/>
      <c r="EP3" s="108"/>
      <c r="EQ3" s="108"/>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c r="FP3" s="108"/>
      <c r="FQ3" s="115"/>
      <c r="FR3" s="108"/>
      <c r="FS3" s="108"/>
      <c r="FT3" s="108"/>
      <c r="FU3" s="108"/>
      <c r="FV3" s="108"/>
      <c r="FW3" s="108"/>
      <c r="FX3" s="108"/>
      <c r="FY3" s="108"/>
      <c r="FZ3" s="108"/>
      <c r="GA3" s="108"/>
      <c r="GB3" s="108"/>
      <c r="GC3" s="108"/>
      <c r="GD3" s="108"/>
      <c r="GE3" s="108"/>
      <c r="GF3" s="116"/>
      <c r="GG3" s="108"/>
      <c r="GH3" s="108"/>
      <c r="GI3" s="108"/>
      <c r="GJ3" s="108"/>
      <c r="GK3" s="108"/>
      <c r="GL3" s="116"/>
      <c r="GM3" s="108"/>
      <c r="GN3" s="108"/>
      <c r="GO3" s="108"/>
      <c r="GP3" s="108"/>
      <c r="GQ3" s="108"/>
      <c r="GR3" s="116"/>
      <c r="GS3" s="108"/>
      <c r="GT3" s="108"/>
      <c r="GU3" s="108"/>
      <c r="GV3" s="117"/>
      <c r="GW3" s="118"/>
      <c r="GX3" s="108"/>
      <c r="GY3" s="108"/>
      <c r="GZ3" s="399"/>
      <c r="HA3" s="400"/>
      <c r="HB3" s="108">
        <v>2</v>
      </c>
    </row>
    <row r="4" spans="1:211" ht="11.4" customHeight="1" x14ac:dyDescent="0.3">
      <c r="A4" s="119">
        <v>1</v>
      </c>
      <c r="B4" s="120" t="s">
        <v>253</v>
      </c>
      <c r="C4" s="120"/>
      <c r="D4" s="120"/>
      <c r="E4" s="120"/>
      <c r="F4" s="120"/>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12"/>
      <c r="AH4" s="112"/>
      <c r="AI4" s="113"/>
      <c r="AJ4" s="112"/>
      <c r="AK4" s="112"/>
      <c r="AL4" s="112"/>
      <c r="AM4" s="112"/>
      <c r="AN4" s="112"/>
      <c r="AO4" s="112"/>
      <c r="AP4" s="112"/>
      <c r="AQ4" s="112"/>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c r="CE4" s="108"/>
      <c r="CF4" s="108"/>
      <c r="CG4" s="108"/>
      <c r="CH4" s="108"/>
      <c r="CI4" s="108"/>
      <c r="CJ4" s="108"/>
      <c r="CK4" s="108"/>
      <c r="CL4" s="108"/>
      <c r="CM4" s="108"/>
      <c r="CN4" s="108"/>
      <c r="CO4" s="108"/>
      <c r="CP4" s="108"/>
      <c r="CQ4" s="108"/>
      <c r="CR4" s="108"/>
      <c r="CS4" s="108"/>
      <c r="CT4" s="108"/>
      <c r="CU4" s="108"/>
      <c r="CV4" s="108"/>
      <c r="CW4" s="108"/>
      <c r="CX4" s="108"/>
      <c r="CY4" s="108"/>
      <c r="CZ4" s="108"/>
      <c r="DA4" s="114"/>
      <c r="DB4" s="114"/>
      <c r="DC4" s="114"/>
      <c r="DD4" s="114"/>
      <c r="DE4" s="114"/>
      <c r="DF4" s="114"/>
      <c r="DG4" s="114"/>
      <c r="DH4" s="114"/>
      <c r="DI4" s="114"/>
      <c r="DJ4" s="114"/>
      <c r="DK4" s="114"/>
      <c r="DL4" s="114"/>
      <c r="DM4" s="114"/>
      <c r="DN4" s="114"/>
      <c r="DO4" s="114"/>
      <c r="DP4" s="114"/>
      <c r="DQ4" s="114"/>
      <c r="DR4" s="114"/>
      <c r="DS4" s="114"/>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15"/>
      <c r="FR4" s="108"/>
      <c r="FS4" s="108"/>
      <c r="FT4" s="108"/>
      <c r="FU4" s="108"/>
      <c r="FV4" s="108"/>
      <c r="FW4" s="108"/>
      <c r="FX4" s="108"/>
      <c r="FY4" s="108"/>
      <c r="FZ4" s="108"/>
      <c r="GA4" s="108"/>
      <c r="GB4" s="108"/>
      <c r="GC4" s="108"/>
      <c r="GD4" s="108"/>
      <c r="GE4" s="108"/>
      <c r="GF4" s="116"/>
      <c r="GG4" s="108"/>
      <c r="GH4" s="108"/>
      <c r="GI4" s="108"/>
      <c r="GJ4" s="108"/>
      <c r="GK4" s="108"/>
      <c r="GL4" s="116"/>
      <c r="GM4" s="108"/>
      <c r="GN4" s="108"/>
      <c r="GO4" s="108"/>
      <c r="GP4" s="108"/>
      <c r="GQ4" s="108"/>
      <c r="GR4" s="116"/>
      <c r="GS4" s="108"/>
      <c r="GT4" s="108"/>
      <c r="GU4" s="108"/>
      <c r="GV4" s="117"/>
      <c r="GW4" s="118"/>
      <c r="GX4" s="108"/>
      <c r="GY4" s="108"/>
      <c r="GZ4" s="399"/>
      <c r="HA4" s="400"/>
      <c r="HB4" s="108">
        <v>3</v>
      </c>
    </row>
    <row r="5" spans="1:211" ht="10.199999999999999" customHeight="1" thickBot="1" x14ac:dyDescent="0.35">
      <c r="A5" s="121">
        <v>2</v>
      </c>
      <c r="B5" s="108" t="s">
        <v>255</v>
      </c>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406" t="s">
        <v>256</v>
      </c>
      <c r="AH5" s="406"/>
      <c r="AI5" s="406"/>
      <c r="AJ5" s="406"/>
      <c r="AK5" s="406"/>
      <c r="AL5" s="406"/>
      <c r="AM5" s="406"/>
      <c r="AN5" s="406"/>
      <c r="AO5" s="406"/>
      <c r="AP5" s="407">
        <v>51</v>
      </c>
      <c r="AQ5" s="407"/>
      <c r="AR5" s="114"/>
      <c r="AS5" s="114"/>
      <c r="AT5" s="114"/>
      <c r="AU5" s="114"/>
      <c r="AV5" s="114"/>
      <c r="AW5" s="114"/>
      <c r="AX5" s="114"/>
      <c r="AY5" s="114"/>
      <c r="AZ5" s="114"/>
      <c r="BA5" s="114"/>
      <c r="BB5" s="114"/>
      <c r="BC5" s="114"/>
      <c r="BD5" s="108"/>
      <c r="BE5" s="108"/>
      <c r="BF5" s="108"/>
      <c r="BG5" s="108"/>
      <c r="BH5" s="108"/>
      <c r="BI5" s="108"/>
      <c r="BJ5" s="108"/>
      <c r="BK5" s="108"/>
      <c r="BL5" s="108"/>
      <c r="BM5" s="108"/>
      <c r="BN5" s="108"/>
      <c r="BO5" s="108"/>
      <c r="BP5" s="108"/>
      <c r="BQ5" s="108"/>
      <c r="BR5" s="108"/>
      <c r="BS5" s="108"/>
      <c r="BT5" s="108"/>
      <c r="BU5" s="108"/>
      <c r="BV5" s="108"/>
      <c r="BW5" s="108"/>
      <c r="BX5" s="108"/>
      <c r="BY5" s="108"/>
      <c r="BZ5" s="108"/>
      <c r="CA5" s="108"/>
      <c r="CB5" s="108"/>
      <c r="CC5" s="108"/>
      <c r="CD5" s="108"/>
      <c r="CE5" s="108"/>
      <c r="CF5" s="108"/>
      <c r="CG5" s="108"/>
      <c r="CH5" s="108"/>
      <c r="CI5" s="108"/>
      <c r="CJ5" s="108"/>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15"/>
      <c r="FR5" s="108"/>
      <c r="FS5" s="108"/>
      <c r="FT5" s="108"/>
      <c r="FU5" s="108"/>
      <c r="FV5" s="108"/>
      <c r="FW5" s="108"/>
      <c r="FX5" s="108"/>
      <c r="FY5" s="108"/>
      <c r="FZ5" s="108"/>
      <c r="GA5" s="108"/>
      <c r="GB5" s="108"/>
      <c r="GC5" s="108"/>
      <c r="GD5" s="108"/>
      <c r="GE5" s="108"/>
      <c r="GF5" s="116"/>
      <c r="GG5" s="108"/>
      <c r="GH5" s="108"/>
      <c r="GI5" s="108"/>
      <c r="GJ5" s="108"/>
      <c r="GK5" s="108"/>
      <c r="GL5" s="116"/>
      <c r="GM5" s="108"/>
      <c r="GN5" s="108"/>
      <c r="GO5" s="108"/>
      <c r="GP5" s="108"/>
      <c r="GQ5" s="108"/>
      <c r="GR5" s="116"/>
      <c r="GS5" s="108"/>
      <c r="GT5" s="108"/>
      <c r="GU5" s="108"/>
      <c r="GV5" s="108"/>
      <c r="GW5" s="116"/>
      <c r="GX5" s="108"/>
      <c r="GY5" s="108"/>
      <c r="GZ5" s="399"/>
      <c r="HA5" s="400"/>
      <c r="HB5" s="108" t="s">
        <v>254</v>
      </c>
    </row>
    <row r="6" spans="1:211" ht="11.4" customHeight="1" thickBot="1" x14ac:dyDescent="0.35">
      <c r="A6" s="122">
        <v>3</v>
      </c>
      <c r="B6" s="108" t="s">
        <v>257</v>
      </c>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406" t="s">
        <v>258</v>
      </c>
      <c r="AH6" s="406"/>
      <c r="AI6" s="406"/>
      <c r="AJ6" s="406"/>
      <c r="AK6" s="406"/>
      <c r="AL6" s="406"/>
      <c r="AM6" s="406"/>
      <c r="AN6" s="406"/>
      <c r="AO6" s="406"/>
      <c r="AP6" s="407">
        <f>AP5*3</f>
        <v>153</v>
      </c>
      <c r="AQ6" s="407"/>
      <c r="AR6" s="114"/>
      <c r="AS6" s="114"/>
      <c r="AT6" s="114"/>
      <c r="AU6" s="114"/>
      <c r="AV6" s="114"/>
      <c r="AW6" s="114"/>
      <c r="AX6" s="114"/>
      <c r="AY6" s="114"/>
      <c r="AZ6" s="114"/>
      <c r="BA6" s="114"/>
      <c r="BB6" s="114"/>
      <c r="BC6" s="114"/>
      <c r="BD6" s="108"/>
      <c r="BE6" s="108"/>
      <c r="BF6" s="108"/>
      <c r="BG6" s="108"/>
      <c r="BH6" s="108"/>
      <c r="BI6" s="108"/>
      <c r="BJ6" s="108"/>
      <c r="BK6" s="108"/>
      <c r="BL6" s="108"/>
      <c r="BM6" s="108"/>
      <c r="BN6" s="108"/>
      <c r="BO6" s="108"/>
      <c r="BP6" s="108"/>
      <c r="BQ6" s="108"/>
      <c r="BR6" s="108"/>
      <c r="BS6" s="108"/>
      <c r="BT6" s="108"/>
      <c r="BU6" s="108"/>
      <c r="BV6" s="108"/>
      <c r="BW6" s="108"/>
      <c r="BX6" s="108"/>
      <c r="BY6" s="108"/>
      <c r="BZ6" s="108"/>
      <c r="CA6" s="108"/>
      <c r="CB6" s="108"/>
      <c r="CC6" s="108"/>
      <c r="CD6" s="108"/>
      <c r="CE6" s="108"/>
      <c r="CF6" s="108"/>
      <c r="CG6" s="108"/>
      <c r="CH6" s="108"/>
      <c r="CI6" s="108"/>
      <c r="CJ6" s="108"/>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419" t="s">
        <v>259</v>
      </c>
      <c r="FO6" s="420"/>
      <c r="FP6" s="420"/>
      <c r="FQ6" s="420"/>
      <c r="FR6" s="420"/>
      <c r="FS6" s="420"/>
      <c r="FT6" s="420"/>
      <c r="FU6" s="420"/>
      <c r="FV6" s="420"/>
      <c r="FW6" s="420"/>
      <c r="FX6" s="420"/>
      <c r="FY6" s="420"/>
      <c r="FZ6" s="420"/>
      <c r="GA6" s="420"/>
      <c r="GB6" s="420"/>
      <c r="GC6" s="420"/>
      <c r="GD6" s="420"/>
      <c r="GE6" s="421"/>
      <c r="GF6" s="408" t="s">
        <v>260</v>
      </c>
      <c r="GG6" s="409"/>
      <c r="GH6" s="409"/>
      <c r="GI6" s="409"/>
      <c r="GJ6" s="409"/>
      <c r="GK6" s="409"/>
      <c r="GL6" s="409"/>
      <c r="GM6" s="409"/>
      <c r="GN6" s="409"/>
      <c r="GO6" s="409"/>
      <c r="GP6" s="409"/>
      <c r="GQ6" s="409"/>
      <c r="GR6" s="409"/>
      <c r="GS6" s="409"/>
      <c r="GT6" s="409"/>
      <c r="GU6" s="409"/>
      <c r="GV6" s="409"/>
      <c r="GW6" s="409"/>
      <c r="GX6" s="409"/>
      <c r="GY6" s="409"/>
      <c r="GZ6" s="409"/>
      <c r="HA6" s="263"/>
      <c r="HB6" s="123"/>
    </row>
    <row r="7" spans="1:211" s="125" customFormat="1" ht="27.75" customHeight="1" thickBot="1" x14ac:dyDescent="0.35">
      <c r="A7" s="365" t="s">
        <v>1</v>
      </c>
      <c r="B7" s="366"/>
      <c r="C7" s="366"/>
      <c r="D7" s="366"/>
      <c r="E7" s="366"/>
      <c r="F7" s="225"/>
      <c r="G7" s="424" t="s">
        <v>2</v>
      </c>
      <c r="H7" s="425"/>
      <c r="I7" s="425"/>
      <c r="J7" s="425"/>
      <c r="K7" s="426"/>
      <c r="L7" s="427" t="s">
        <v>3</v>
      </c>
      <c r="M7" s="428"/>
      <c r="N7" s="429"/>
      <c r="O7" s="429"/>
      <c r="P7" s="429"/>
      <c r="Q7" s="429"/>
      <c r="R7" s="429"/>
      <c r="S7" s="429"/>
      <c r="T7" s="430"/>
      <c r="U7" s="427" t="s">
        <v>4</v>
      </c>
      <c r="V7" s="428"/>
      <c r="W7" s="429"/>
      <c r="X7" s="429"/>
      <c r="Y7" s="429"/>
      <c r="Z7" s="429"/>
      <c r="AA7" s="429"/>
      <c r="AB7" s="430"/>
      <c r="AC7" s="427" t="s">
        <v>5</v>
      </c>
      <c r="AD7" s="428"/>
      <c r="AE7" s="429"/>
      <c r="AF7" s="429"/>
      <c r="AG7" s="429"/>
      <c r="AH7" s="429"/>
      <c r="AI7" s="429"/>
      <c r="AJ7" s="429"/>
      <c r="AK7" s="429"/>
      <c r="AL7" s="430"/>
      <c r="AM7" s="365" t="s">
        <v>6</v>
      </c>
      <c r="AN7" s="366"/>
      <c r="AO7" s="366"/>
      <c r="AP7" s="366"/>
      <c r="AQ7" s="366"/>
      <c r="AR7" s="366"/>
      <c r="AS7" s="366"/>
      <c r="AT7" s="366"/>
      <c r="AU7" s="367"/>
      <c r="AV7" s="365" t="s">
        <v>7</v>
      </c>
      <c r="AW7" s="366"/>
      <c r="AX7" s="366"/>
      <c r="AY7" s="367"/>
      <c r="AZ7" s="365" t="s">
        <v>8</v>
      </c>
      <c r="BA7" s="366"/>
      <c r="BB7" s="366"/>
      <c r="BC7" s="366"/>
      <c r="BD7" s="366"/>
      <c r="BE7" s="366"/>
      <c r="BF7" s="366"/>
      <c r="BG7" s="366"/>
      <c r="BH7" s="366"/>
      <c r="BI7" s="366"/>
      <c r="BJ7" s="366"/>
      <c r="BK7" s="366"/>
      <c r="BL7" s="366"/>
      <c r="BM7" s="365" t="s">
        <v>9</v>
      </c>
      <c r="BN7" s="366"/>
      <c r="BO7" s="366"/>
      <c r="BP7" s="366"/>
      <c r="BQ7" s="366"/>
      <c r="BR7" s="366"/>
      <c r="BS7" s="366"/>
      <c r="BT7" s="366"/>
      <c r="BU7" s="366"/>
      <c r="BV7" s="366"/>
      <c r="BW7" s="366"/>
      <c r="BX7" s="366"/>
      <c r="BY7" s="366"/>
      <c r="BZ7" s="366"/>
      <c r="CA7" s="366"/>
      <c r="CB7" s="366"/>
      <c r="CC7" s="366"/>
      <c r="CD7" s="366"/>
      <c r="CE7" s="366"/>
      <c r="CF7" s="366"/>
      <c r="CG7" s="366"/>
      <c r="CH7" s="365" t="s">
        <v>261</v>
      </c>
      <c r="CI7" s="366"/>
      <c r="CJ7" s="366"/>
      <c r="CK7" s="366"/>
      <c r="CL7" s="367"/>
      <c r="CM7" s="365" t="s">
        <v>10</v>
      </c>
      <c r="CN7" s="366"/>
      <c r="CO7" s="366"/>
      <c r="CP7" s="366"/>
      <c r="CQ7" s="366"/>
      <c r="CR7" s="366"/>
      <c r="CS7" s="366"/>
      <c r="CT7" s="366"/>
      <c r="CU7" s="366"/>
      <c r="CV7" s="366"/>
      <c r="CW7" s="366"/>
      <c r="CX7" s="367"/>
      <c r="CY7" s="365" t="s">
        <v>11</v>
      </c>
      <c r="CZ7" s="366"/>
      <c r="DA7" s="366"/>
      <c r="DB7" s="367"/>
      <c r="DC7" s="365" t="s">
        <v>12</v>
      </c>
      <c r="DD7" s="366"/>
      <c r="DE7" s="366"/>
      <c r="DF7" s="366"/>
      <c r="DG7" s="366"/>
      <c r="DH7" s="366"/>
      <c r="DI7" s="366"/>
      <c r="DJ7" s="366"/>
      <c r="DK7" s="365" t="s">
        <v>13</v>
      </c>
      <c r="DL7" s="366"/>
      <c r="DM7" s="366"/>
      <c r="DN7" s="366"/>
      <c r="DO7" s="366"/>
      <c r="DP7" s="366"/>
      <c r="DQ7" s="366"/>
      <c r="DR7" s="366"/>
      <c r="DS7" s="366"/>
      <c r="DT7" s="366"/>
      <c r="DU7" s="366"/>
      <c r="DV7" s="366"/>
      <c r="DW7" s="366"/>
      <c r="DX7" s="366"/>
      <c r="DY7" s="366"/>
      <c r="DZ7" s="366"/>
      <c r="EA7" s="366"/>
      <c r="EB7" s="366"/>
      <c r="EC7" s="366"/>
      <c r="ED7" s="366"/>
      <c r="EE7" s="366"/>
      <c r="EF7" s="366"/>
      <c r="EG7" s="366"/>
      <c r="EH7" s="366"/>
      <c r="EI7" s="366"/>
      <c r="EJ7" s="366"/>
      <c r="EK7" s="366"/>
      <c r="EL7" s="366"/>
      <c r="EM7" s="366"/>
      <c r="EN7" s="367"/>
      <c r="EO7" s="366" t="s">
        <v>14</v>
      </c>
      <c r="EP7" s="366"/>
      <c r="EQ7" s="366"/>
      <c r="ER7" s="366"/>
      <c r="ES7" s="366"/>
      <c r="ET7" s="366"/>
      <c r="EU7" s="366"/>
      <c r="EV7" s="366"/>
      <c r="EW7" s="366"/>
      <c r="EX7" s="366"/>
      <c r="EY7" s="366"/>
      <c r="EZ7" s="366"/>
      <c r="FA7" s="366"/>
      <c r="FB7" s="366"/>
      <c r="FC7" s="366"/>
      <c r="FD7" s="366"/>
      <c r="FE7" s="367"/>
      <c r="FF7" s="433" t="s">
        <v>195</v>
      </c>
      <c r="FG7" s="434"/>
      <c r="FH7" s="434"/>
      <c r="FI7" s="434"/>
      <c r="FJ7" s="434"/>
      <c r="FK7" s="434"/>
      <c r="FL7" s="434"/>
      <c r="FM7" s="435"/>
      <c r="FN7" s="365" t="s">
        <v>15</v>
      </c>
      <c r="FO7" s="366"/>
      <c r="FP7" s="366"/>
      <c r="FQ7" s="366"/>
      <c r="FR7" s="366"/>
      <c r="FS7" s="366"/>
      <c r="FT7" s="366"/>
      <c r="FU7" s="366"/>
      <c r="FV7" s="366"/>
      <c r="FW7" s="366"/>
      <c r="FX7" s="366"/>
      <c r="FY7" s="366"/>
      <c r="FZ7" s="367"/>
      <c r="GA7" s="433" t="s">
        <v>262</v>
      </c>
      <c r="GB7" s="434"/>
      <c r="GC7" s="434"/>
      <c r="GD7" s="434"/>
      <c r="GE7" s="435"/>
      <c r="GF7" s="414" t="s">
        <v>17</v>
      </c>
      <c r="GG7" s="415"/>
      <c r="GH7" s="416"/>
      <c r="GI7" s="416"/>
      <c r="GJ7" s="416"/>
      <c r="GK7" s="417"/>
      <c r="GL7" s="414" t="s">
        <v>18</v>
      </c>
      <c r="GM7" s="415"/>
      <c r="GN7" s="416"/>
      <c r="GO7" s="416"/>
      <c r="GP7" s="416"/>
      <c r="GQ7" s="417"/>
      <c r="GR7" s="410" t="s">
        <v>19</v>
      </c>
      <c r="GS7" s="411"/>
      <c r="GT7" s="411"/>
      <c r="GU7" s="412"/>
      <c r="GV7" s="413"/>
      <c r="GW7" s="413"/>
      <c r="GX7" s="413"/>
      <c r="GY7" s="413"/>
      <c r="GZ7" s="413"/>
      <c r="HA7" s="264"/>
      <c r="HB7" s="226"/>
      <c r="HC7" s="124"/>
    </row>
    <row r="8" spans="1:211" s="125" customFormat="1" ht="56.25" customHeight="1" thickBot="1" x14ac:dyDescent="0.25">
      <c r="A8" s="126" t="s">
        <v>345</v>
      </c>
      <c r="B8" s="127" t="s">
        <v>264</v>
      </c>
      <c r="C8" s="127" t="s">
        <v>265</v>
      </c>
      <c r="D8" s="127" t="s">
        <v>346</v>
      </c>
      <c r="E8" s="127" t="s">
        <v>347</v>
      </c>
      <c r="F8" s="128" t="s">
        <v>348</v>
      </c>
      <c r="G8" s="227" t="s">
        <v>20</v>
      </c>
      <c r="H8" s="228" t="s">
        <v>21</v>
      </c>
      <c r="I8" s="229" t="s">
        <v>266</v>
      </c>
      <c r="J8" s="228" t="s">
        <v>165</v>
      </c>
      <c r="K8" s="230" t="s">
        <v>166</v>
      </c>
      <c r="L8" s="231" t="s">
        <v>22</v>
      </c>
      <c r="M8" s="232" t="s">
        <v>23</v>
      </c>
      <c r="N8" s="232" t="s">
        <v>24</v>
      </c>
      <c r="O8" s="232" t="s">
        <v>25</v>
      </c>
      <c r="P8" s="232" t="s">
        <v>26</v>
      </c>
      <c r="Q8" s="232" t="s">
        <v>27</v>
      </c>
      <c r="R8" s="232" t="s">
        <v>28</v>
      </c>
      <c r="S8" s="233" t="s">
        <v>29</v>
      </c>
      <c r="T8" s="234" t="s">
        <v>30</v>
      </c>
      <c r="U8" s="235" t="s">
        <v>31</v>
      </c>
      <c r="V8" s="232" t="s">
        <v>32</v>
      </c>
      <c r="W8" s="232" t="s">
        <v>33</v>
      </c>
      <c r="X8" s="232" t="s">
        <v>267</v>
      </c>
      <c r="Y8" s="232" t="s">
        <v>35</v>
      </c>
      <c r="Z8" s="236" t="s">
        <v>36</v>
      </c>
      <c r="AA8" s="236" t="s">
        <v>268</v>
      </c>
      <c r="AB8" s="236" t="s">
        <v>269</v>
      </c>
      <c r="AC8" s="237" t="s">
        <v>37</v>
      </c>
      <c r="AD8" s="232" t="s">
        <v>38</v>
      </c>
      <c r="AE8" s="232" t="s">
        <v>39</v>
      </c>
      <c r="AF8" s="232" t="s">
        <v>40</v>
      </c>
      <c r="AG8" s="232" t="s">
        <v>41</v>
      </c>
      <c r="AH8" s="232" t="s">
        <v>42</v>
      </c>
      <c r="AI8" s="232" t="s">
        <v>43</v>
      </c>
      <c r="AJ8" s="232" t="s">
        <v>44</v>
      </c>
      <c r="AK8" s="232" t="s">
        <v>45</v>
      </c>
      <c r="AL8" s="232" t="s">
        <v>48</v>
      </c>
      <c r="AM8" s="237" t="s">
        <v>271</v>
      </c>
      <c r="AN8" s="232" t="s">
        <v>50</v>
      </c>
      <c r="AO8" s="232" t="s">
        <v>52</v>
      </c>
      <c r="AP8" s="232" t="s">
        <v>53</v>
      </c>
      <c r="AQ8" s="232" t="s">
        <v>54</v>
      </c>
      <c r="AR8" s="232" t="s">
        <v>57</v>
      </c>
      <c r="AS8" s="232" t="s">
        <v>58</v>
      </c>
      <c r="AT8" s="232" t="s">
        <v>59</v>
      </c>
      <c r="AU8" s="232" t="s">
        <v>60</v>
      </c>
      <c r="AV8" s="237" t="s">
        <v>61</v>
      </c>
      <c r="AW8" s="232" t="s">
        <v>62</v>
      </c>
      <c r="AX8" s="232" t="s">
        <v>63</v>
      </c>
      <c r="AY8" s="238" t="s">
        <v>64</v>
      </c>
      <c r="AZ8" s="231" t="s">
        <v>65</v>
      </c>
      <c r="BA8" s="232" t="s">
        <v>66</v>
      </c>
      <c r="BB8" s="232" t="s">
        <v>67</v>
      </c>
      <c r="BC8" s="232" t="s">
        <v>68</v>
      </c>
      <c r="BD8" s="232" t="s">
        <v>69</v>
      </c>
      <c r="BE8" s="232" t="s">
        <v>70</v>
      </c>
      <c r="BF8" s="232" t="s">
        <v>272</v>
      </c>
      <c r="BG8" s="232" t="s">
        <v>274</v>
      </c>
      <c r="BH8" s="232" t="s">
        <v>275</v>
      </c>
      <c r="BI8" s="232" t="s">
        <v>276</v>
      </c>
      <c r="BJ8" s="232" t="s">
        <v>277</v>
      </c>
      <c r="BK8" s="232" t="s">
        <v>278</v>
      </c>
      <c r="BL8" s="232" t="s">
        <v>279</v>
      </c>
      <c r="BM8" s="237" t="s">
        <v>73</v>
      </c>
      <c r="BN8" s="304" t="s">
        <v>74</v>
      </c>
      <c r="BO8" s="231" t="s">
        <v>75</v>
      </c>
      <c r="BP8" s="304" t="s">
        <v>76</v>
      </c>
      <c r="BQ8" s="231" t="s">
        <v>77</v>
      </c>
      <c r="BR8" s="304" t="s">
        <v>78</v>
      </c>
      <c r="BS8" s="231" t="s">
        <v>79</v>
      </c>
      <c r="BT8" s="304" t="s">
        <v>80</v>
      </c>
      <c r="BU8" s="231" t="s">
        <v>81</v>
      </c>
      <c r="BV8" s="231" t="s">
        <v>280</v>
      </c>
      <c r="BW8" s="231" t="s">
        <v>281</v>
      </c>
      <c r="BX8" s="231" t="s">
        <v>282</v>
      </c>
      <c r="BY8" s="232" t="s">
        <v>283</v>
      </c>
      <c r="BZ8" s="232" t="s">
        <v>284</v>
      </c>
      <c r="CA8" s="232" t="s">
        <v>285</v>
      </c>
      <c r="CB8" s="232" t="s">
        <v>286</v>
      </c>
      <c r="CC8" s="305" t="s">
        <v>287</v>
      </c>
      <c r="CD8" s="305" t="s">
        <v>288</v>
      </c>
      <c r="CE8" s="232" t="s">
        <v>289</v>
      </c>
      <c r="CF8" s="232" t="s">
        <v>290</v>
      </c>
      <c r="CG8" s="236" t="s">
        <v>291</v>
      </c>
      <c r="CH8" s="227" t="s">
        <v>292</v>
      </c>
      <c r="CI8" s="271" t="s">
        <v>293</v>
      </c>
      <c r="CJ8" s="271" t="s">
        <v>294</v>
      </c>
      <c r="CK8" s="273" t="s">
        <v>295</v>
      </c>
      <c r="CL8" s="272" t="s">
        <v>296</v>
      </c>
      <c r="CM8" s="237" t="s">
        <v>86</v>
      </c>
      <c r="CN8" s="231" t="s">
        <v>88</v>
      </c>
      <c r="CO8" s="231" t="s">
        <v>89</v>
      </c>
      <c r="CP8" s="231" t="s">
        <v>90</v>
      </c>
      <c r="CQ8" s="231" t="s">
        <v>91</v>
      </c>
      <c r="CR8" s="231" t="s">
        <v>92</v>
      </c>
      <c r="CS8" s="232" t="s">
        <v>93</v>
      </c>
      <c r="CT8" s="232" t="s">
        <v>94</v>
      </c>
      <c r="CU8" s="236" t="s">
        <v>95</v>
      </c>
      <c r="CV8" s="236" t="s">
        <v>96</v>
      </c>
      <c r="CW8" s="236" t="s">
        <v>298</v>
      </c>
      <c r="CX8" s="238" t="s">
        <v>98</v>
      </c>
      <c r="CY8" s="231" t="s">
        <v>99</v>
      </c>
      <c r="CZ8" s="232" t="s">
        <v>100</v>
      </c>
      <c r="DA8" s="232" t="s">
        <v>101</v>
      </c>
      <c r="DB8" s="236" t="s">
        <v>102</v>
      </c>
      <c r="DC8" s="237" t="s">
        <v>103</v>
      </c>
      <c r="DD8" s="232" t="s">
        <v>104</v>
      </c>
      <c r="DE8" s="232" t="s">
        <v>105</v>
      </c>
      <c r="DF8" s="232" t="s">
        <v>107</v>
      </c>
      <c r="DG8" s="232" t="s">
        <v>108</v>
      </c>
      <c r="DH8" s="232" t="s">
        <v>109</v>
      </c>
      <c r="DI8" s="239" t="s">
        <v>299</v>
      </c>
      <c r="DJ8" s="239" t="s">
        <v>168</v>
      </c>
      <c r="DK8" s="240" t="s">
        <v>111</v>
      </c>
      <c r="DL8" s="241" t="s">
        <v>112</v>
      </c>
      <c r="DM8" s="241" t="s">
        <v>113</v>
      </c>
      <c r="DN8" s="242" t="s">
        <v>349</v>
      </c>
      <c r="DO8" s="242" t="s">
        <v>350</v>
      </c>
      <c r="DP8" s="242" t="s">
        <v>351</v>
      </c>
      <c r="DQ8" s="242" t="s">
        <v>352</v>
      </c>
      <c r="DR8" s="241" t="s">
        <v>116</v>
      </c>
      <c r="DS8" s="242" t="s">
        <v>353</v>
      </c>
      <c r="DT8" s="241" t="s">
        <v>117</v>
      </c>
      <c r="DU8" s="242" t="s">
        <v>354</v>
      </c>
      <c r="DV8" s="243" t="s">
        <v>355</v>
      </c>
      <c r="DW8" s="242" t="s">
        <v>356</v>
      </c>
      <c r="DX8" s="242" t="s">
        <v>357</v>
      </c>
      <c r="DY8" s="242" t="s">
        <v>358</v>
      </c>
      <c r="DZ8" s="242" t="s">
        <v>359</v>
      </c>
      <c r="EA8" s="242" t="s">
        <v>360</v>
      </c>
      <c r="EB8" s="242" t="s">
        <v>361</v>
      </c>
      <c r="EC8" s="242" t="s">
        <v>362</v>
      </c>
      <c r="ED8" s="242" t="s">
        <v>363</v>
      </c>
      <c r="EE8" s="242" t="s">
        <v>364</v>
      </c>
      <c r="EF8" s="242" t="s">
        <v>365</v>
      </c>
      <c r="EG8" s="242" t="s">
        <v>366</v>
      </c>
      <c r="EH8" s="242" t="s">
        <v>367</v>
      </c>
      <c r="EI8" s="242" t="s">
        <v>368</v>
      </c>
      <c r="EJ8" s="242" t="s">
        <v>369</v>
      </c>
      <c r="EK8" s="241" t="s">
        <v>119</v>
      </c>
      <c r="EL8" s="244" t="s">
        <v>170</v>
      </c>
      <c r="EM8" s="244" t="s">
        <v>171</v>
      </c>
      <c r="EN8" s="245" t="s">
        <v>120</v>
      </c>
      <c r="EO8" s="246" t="s">
        <v>197</v>
      </c>
      <c r="EP8" s="247" t="s">
        <v>198</v>
      </c>
      <c r="EQ8" s="247" t="s">
        <v>199</v>
      </c>
      <c r="ER8" s="247" t="s">
        <v>200</v>
      </c>
      <c r="ES8" s="247" t="s">
        <v>201</v>
      </c>
      <c r="ET8" s="247" t="s">
        <v>202</v>
      </c>
      <c r="EU8" s="247" t="s">
        <v>203</v>
      </c>
      <c r="EV8" s="248" t="s">
        <v>224</v>
      </c>
      <c r="EW8" s="247" t="s">
        <v>205</v>
      </c>
      <c r="EX8" s="247" t="s">
        <v>206</v>
      </c>
      <c r="EY8" s="247" t="s">
        <v>207</v>
      </c>
      <c r="EZ8" s="247" t="s">
        <v>208</v>
      </c>
      <c r="FA8" s="247" t="s">
        <v>209</v>
      </c>
      <c r="FB8" s="247" t="s">
        <v>210</v>
      </c>
      <c r="FC8" s="247" t="s">
        <v>211</v>
      </c>
      <c r="FD8" s="247" t="s">
        <v>212</v>
      </c>
      <c r="FE8" s="249" t="s">
        <v>213</v>
      </c>
      <c r="FF8" s="250" t="s">
        <v>216</v>
      </c>
      <c r="FG8" s="248" t="s">
        <v>217</v>
      </c>
      <c r="FH8" s="248" t="s">
        <v>218</v>
      </c>
      <c r="FI8" s="248" t="s">
        <v>219</v>
      </c>
      <c r="FJ8" s="248" t="s">
        <v>220</v>
      </c>
      <c r="FK8" s="248" t="s">
        <v>221</v>
      </c>
      <c r="FL8" s="248" t="s">
        <v>222</v>
      </c>
      <c r="FM8" s="251" t="s">
        <v>228</v>
      </c>
      <c r="FN8" s="252" t="s">
        <v>129</v>
      </c>
      <c r="FO8" s="247" t="s">
        <v>130</v>
      </c>
      <c r="FP8" s="247" t="s">
        <v>131</v>
      </c>
      <c r="FQ8" s="247" t="s">
        <v>132</v>
      </c>
      <c r="FR8" s="247" t="s">
        <v>133</v>
      </c>
      <c r="FS8" s="247" t="s">
        <v>300</v>
      </c>
      <c r="FT8" s="270" t="s">
        <v>301</v>
      </c>
      <c r="FU8" s="270" t="s">
        <v>370</v>
      </c>
      <c r="FV8" s="247" t="s">
        <v>303</v>
      </c>
      <c r="FW8" s="247" t="s">
        <v>134</v>
      </c>
      <c r="FX8" s="247" t="s">
        <v>135</v>
      </c>
      <c r="FY8" s="253" t="s">
        <v>136</v>
      </c>
      <c r="FZ8" s="253" t="s">
        <v>137</v>
      </c>
      <c r="GA8" s="250" t="s">
        <v>138</v>
      </c>
      <c r="GB8" s="229" t="s">
        <v>139</v>
      </c>
      <c r="GC8" s="229" t="s">
        <v>140</v>
      </c>
      <c r="GD8" s="229" t="s">
        <v>141</v>
      </c>
      <c r="GE8" s="253" t="s">
        <v>142</v>
      </c>
      <c r="GF8" s="254" t="s">
        <v>143</v>
      </c>
      <c r="GG8" s="255" t="s">
        <v>144</v>
      </c>
      <c r="GH8" s="255" t="s">
        <v>145</v>
      </c>
      <c r="GI8" s="255" t="s">
        <v>146</v>
      </c>
      <c r="GJ8" s="255" t="s">
        <v>147</v>
      </c>
      <c r="GK8" s="256" t="s">
        <v>148</v>
      </c>
      <c r="GL8" s="254" t="s">
        <v>143</v>
      </c>
      <c r="GM8" s="255" t="s">
        <v>150</v>
      </c>
      <c r="GN8" s="255" t="s">
        <v>151</v>
      </c>
      <c r="GO8" s="255" t="s">
        <v>152</v>
      </c>
      <c r="GP8" s="255" t="s">
        <v>153</v>
      </c>
      <c r="GQ8" s="257" t="s">
        <v>154</v>
      </c>
      <c r="GR8" s="254" t="s">
        <v>155</v>
      </c>
      <c r="GS8" s="255" t="s">
        <v>156</v>
      </c>
      <c r="GT8" s="255" t="s">
        <v>157</v>
      </c>
      <c r="GU8" s="255" t="s">
        <v>158</v>
      </c>
      <c r="GV8" s="255" t="s">
        <v>159</v>
      </c>
      <c r="GW8" s="255" t="s">
        <v>160</v>
      </c>
      <c r="GX8" s="255" t="s">
        <v>161</v>
      </c>
      <c r="GY8" s="255" t="s">
        <v>162</v>
      </c>
      <c r="GZ8" s="257" t="s">
        <v>163</v>
      </c>
      <c r="HA8" s="265" t="s">
        <v>371</v>
      </c>
      <c r="HB8" s="258" t="s">
        <v>306</v>
      </c>
      <c r="HC8" s="124"/>
    </row>
    <row r="9" spans="1:211" s="218" customFormat="1" ht="24.9" customHeight="1" x14ac:dyDescent="0.3">
      <c r="A9" s="105" t="s">
        <v>314</v>
      </c>
      <c r="B9" s="105" t="s">
        <v>315</v>
      </c>
      <c r="C9" s="105" t="s">
        <v>424</v>
      </c>
      <c r="D9" s="105">
        <v>128</v>
      </c>
      <c r="E9" s="392" t="s">
        <v>373</v>
      </c>
      <c r="F9" s="185" t="s">
        <v>374</v>
      </c>
      <c r="G9" s="186">
        <v>2</v>
      </c>
      <c r="H9" s="186">
        <v>1</v>
      </c>
      <c r="I9" s="186">
        <v>1</v>
      </c>
      <c r="J9" s="186">
        <v>1</v>
      </c>
      <c r="K9" s="186">
        <v>1</v>
      </c>
      <c r="L9" s="186" t="s">
        <v>248</v>
      </c>
      <c r="M9" s="186" t="s">
        <v>248</v>
      </c>
      <c r="N9" s="186" t="s">
        <v>248</v>
      </c>
      <c r="O9" s="186">
        <v>1</v>
      </c>
      <c r="P9" s="186">
        <v>1</v>
      </c>
      <c r="Q9" s="186" t="s">
        <v>248</v>
      </c>
      <c r="R9" s="186" t="s">
        <v>248</v>
      </c>
      <c r="S9" s="186" t="s">
        <v>248</v>
      </c>
      <c r="T9" s="186" t="s">
        <v>248</v>
      </c>
      <c r="U9" s="186" t="s">
        <v>248</v>
      </c>
      <c r="V9" s="186" t="s">
        <v>248</v>
      </c>
      <c r="W9" s="186" t="s">
        <v>248</v>
      </c>
      <c r="X9" s="186" t="s">
        <v>248</v>
      </c>
      <c r="Y9" s="186" t="s">
        <v>248</v>
      </c>
      <c r="Z9" s="186" t="s">
        <v>248</v>
      </c>
      <c r="AA9" s="186" t="s">
        <v>248</v>
      </c>
      <c r="AB9" s="186" t="s">
        <v>248</v>
      </c>
      <c r="AC9" s="186" t="s">
        <v>248</v>
      </c>
      <c r="AD9" s="186" t="s">
        <v>248</v>
      </c>
      <c r="AE9" s="186" t="s">
        <v>248</v>
      </c>
      <c r="AF9" s="186" t="s">
        <v>248</v>
      </c>
      <c r="AG9" s="186" t="s">
        <v>248</v>
      </c>
      <c r="AH9" s="186" t="s">
        <v>248</v>
      </c>
      <c r="AI9" s="186" t="s">
        <v>248</v>
      </c>
      <c r="AJ9" s="186" t="s">
        <v>248</v>
      </c>
      <c r="AK9" s="186" t="s">
        <v>248</v>
      </c>
      <c r="AL9" s="186">
        <v>1</v>
      </c>
      <c r="AM9" s="186" t="s">
        <v>248</v>
      </c>
      <c r="AN9" s="186" t="s">
        <v>248</v>
      </c>
      <c r="AO9" s="186">
        <v>1</v>
      </c>
      <c r="AP9" s="186" t="s">
        <v>248</v>
      </c>
      <c r="AQ9" s="186">
        <v>1</v>
      </c>
      <c r="AR9" s="186" t="s">
        <v>248</v>
      </c>
      <c r="AS9" s="186" t="s">
        <v>248</v>
      </c>
      <c r="AT9" s="186" t="s">
        <v>248</v>
      </c>
      <c r="AU9" s="186">
        <v>1</v>
      </c>
      <c r="AV9" s="186">
        <v>1</v>
      </c>
      <c r="AW9" s="186">
        <v>1</v>
      </c>
      <c r="AX9" s="186" t="s">
        <v>248</v>
      </c>
      <c r="AY9" s="186" t="s">
        <v>248</v>
      </c>
      <c r="AZ9" s="186" t="s">
        <v>248</v>
      </c>
      <c r="BA9" s="186">
        <v>1</v>
      </c>
      <c r="BB9" s="186">
        <v>1</v>
      </c>
      <c r="BC9" s="186" t="s">
        <v>248</v>
      </c>
      <c r="BD9" s="186" t="s">
        <v>248</v>
      </c>
      <c r="BE9" s="186" t="s">
        <v>248</v>
      </c>
      <c r="BF9" s="186" t="s">
        <v>248</v>
      </c>
      <c r="BG9" s="186" t="s">
        <v>248</v>
      </c>
      <c r="BH9" s="186" t="s">
        <v>248</v>
      </c>
      <c r="BI9" s="186" t="s">
        <v>248</v>
      </c>
      <c r="BJ9" s="186" t="s">
        <v>248</v>
      </c>
      <c r="BK9" s="186" t="s">
        <v>248</v>
      </c>
      <c r="BL9" s="186" t="s">
        <v>248</v>
      </c>
      <c r="BM9" s="186" t="s">
        <v>248</v>
      </c>
      <c r="BN9" s="186" t="s">
        <v>248</v>
      </c>
      <c r="BO9" s="186">
        <v>1</v>
      </c>
      <c r="BP9" s="186" t="s">
        <v>248</v>
      </c>
      <c r="BQ9" s="186" t="s">
        <v>248</v>
      </c>
      <c r="BR9" s="186" t="s">
        <v>248</v>
      </c>
      <c r="BS9" s="186">
        <v>1</v>
      </c>
      <c r="BT9" s="186" t="s">
        <v>248</v>
      </c>
      <c r="BU9" s="186">
        <v>1</v>
      </c>
      <c r="BV9" s="186">
        <v>1</v>
      </c>
      <c r="BW9" s="186">
        <v>1</v>
      </c>
      <c r="BX9" s="186">
        <v>1</v>
      </c>
      <c r="BY9" s="186" t="s">
        <v>248</v>
      </c>
      <c r="BZ9" s="186">
        <v>2</v>
      </c>
      <c r="CA9" s="186">
        <v>1</v>
      </c>
      <c r="CB9" s="186">
        <v>1</v>
      </c>
      <c r="CC9" s="186" t="s">
        <v>248</v>
      </c>
      <c r="CD9" s="186">
        <v>2</v>
      </c>
      <c r="CE9" s="186"/>
      <c r="CF9" s="186"/>
      <c r="CG9" s="186"/>
      <c r="CH9" s="186" t="s">
        <v>248</v>
      </c>
      <c r="CI9" s="186" t="s">
        <v>248</v>
      </c>
      <c r="CJ9" s="186" t="s">
        <v>248</v>
      </c>
      <c r="CK9" s="186" t="s">
        <v>248</v>
      </c>
      <c r="CL9" s="186" t="s">
        <v>248</v>
      </c>
      <c r="CM9" s="186" t="s">
        <v>248</v>
      </c>
      <c r="CN9" s="186" t="s">
        <v>248</v>
      </c>
      <c r="CO9" s="186" t="s">
        <v>248</v>
      </c>
      <c r="CP9" s="186" t="s">
        <v>248</v>
      </c>
      <c r="CQ9" s="186" t="s">
        <v>248</v>
      </c>
      <c r="CR9" s="186" t="s">
        <v>248</v>
      </c>
      <c r="CS9" s="186" t="s">
        <v>248</v>
      </c>
      <c r="CT9" s="186" t="s">
        <v>248</v>
      </c>
      <c r="CU9" s="186" t="s">
        <v>248</v>
      </c>
      <c r="CV9" s="186" t="s">
        <v>248</v>
      </c>
      <c r="CW9" s="186">
        <v>1</v>
      </c>
      <c r="CX9" s="186" t="s">
        <v>248</v>
      </c>
      <c r="CY9" s="186" t="s">
        <v>248</v>
      </c>
      <c r="CZ9" s="186" t="s">
        <v>248</v>
      </c>
      <c r="DA9" s="186" t="s">
        <v>248</v>
      </c>
      <c r="DB9" s="186" t="s">
        <v>248</v>
      </c>
      <c r="DC9" s="186" t="s">
        <v>248</v>
      </c>
      <c r="DD9" s="186" t="s">
        <v>248</v>
      </c>
      <c r="DE9" s="186" t="s">
        <v>248</v>
      </c>
      <c r="DF9" s="186">
        <v>1</v>
      </c>
      <c r="DG9" s="186" t="s">
        <v>248</v>
      </c>
      <c r="DH9" s="186" t="s">
        <v>248</v>
      </c>
      <c r="DI9" s="186" t="s">
        <v>248</v>
      </c>
      <c r="DJ9" s="186" t="s">
        <v>248</v>
      </c>
      <c r="DK9" s="186" t="s">
        <v>248</v>
      </c>
      <c r="DL9" s="186" t="s">
        <v>248</v>
      </c>
      <c r="DM9" s="186" t="s">
        <v>248</v>
      </c>
      <c r="DN9" s="186" t="s">
        <v>248</v>
      </c>
      <c r="DO9" s="186" t="s">
        <v>248</v>
      </c>
      <c r="DP9" s="186" t="s">
        <v>248</v>
      </c>
      <c r="DQ9" s="186" t="s">
        <v>248</v>
      </c>
      <c r="DR9" s="186" t="s">
        <v>248</v>
      </c>
      <c r="DS9" s="186" t="s">
        <v>248</v>
      </c>
      <c r="DT9" s="186" t="s">
        <v>248</v>
      </c>
      <c r="DU9" s="186" t="s">
        <v>248</v>
      </c>
      <c r="DV9" s="186" t="s">
        <v>248</v>
      </c>
      <c r="DW9" s="186" t="s">
        <v>248</v>
      </c>
      <c r="DX9" s="186" t="s">
        <v>248</v>
      </c>
      <c r="DY9" s="186" t="s">
        <v>248</v>
      </c>
      <c r="DZ9" s="186" t="s">
        <v>248</v>
      </c>
      <c r="EA9" s="186" t="s">
        <v>248</v>
      </c>
      <c r="EB9" s="186" t="s">
        <v>248</v>
      </c>
      <c r="EC9" s="186" t="s">
        <v>248</v>
      </c>
      <c r="ED9" s="186" t="s">
        <v>248</v>
      </c>
      <c r="EE9" s="186" t="s">
        <v>248</v>
      </c>
      <c r="EF9" s="186" t="s">
        <v>248</v>
      </c>
      <c r="EG9" s="186" t="s">
        <v>248</v>
      </c>
      <c r="EH9" s="186" t="s">
        <v>248</v>
      </c>
      <c r="EI9" s="186" t="s">
        <v>248</v>
      </c>
      <c r="EJ9" s="186" t="s">
        <v>248</v>
      </c>
      <c r="EK9" s="186" t="s">
        <v>248</v>
      </c>
      <c r="EL9" s="186">
        <v>1</v>
      </c>
      <c r="EM9" s="186">
        <v>1</v>
      </c>
      <c r="EN9" s="186" t="s">
        <v>248</v>
      </c>
      <c r="EO9" s="186" t="s">
        <v>248</v>
      </c>
      <c r="EP9" s="186" t="s">
        <v>248</v>
      </c>
      <c r="EQ9" s="186" t="s">
        <v>248</v>
      </c>
      <c r="ER9" s="186" t="s">
        <v>248</v>
      </c>
      <c r="ES9" s="186" t="s">
        <v>248</v>
      </c>
      <c r="ET9" s="186" t="s">
        <v>248</v>
      </c>
      <c r="EU9" s="186" t="s">
        <v>248</v>
      </c>
      <c r="EV9" s="186" t="s">
        <v>248</v>
      </c>
      <c r="EW9" s="186" t="s">
        <v>248</v>
      </c>
      <c r="EX9" s="186" t="s">
        <v>248</v>
      </c>
      <c r="EY9" s="186" t="s">
        <v>248</v>
      </c>
      <c r="EZ9" s="186" t="s">
        <v>248</v>
      </c>
      <c r="FA9" s="186" t="s">
        <v>248</v>
      </c>
      <c r="FB9" s="186" t="s">
        <v>248</v>
      </c>
      <c r="FC9" s="186" t="s">
        <v>248</v>
      </c>
      <c r="FD9" s="186" t="s">
        <v>248</v>
      </c>
      <c r="FE9" s="186" t="s">
        <v>248</v>
      </c>
      <c r="FF9" s="186" t="s">
        <v>248</v>
      </c>
      <c r="FG9" s="186" t="s">
        <v>248</v>
      </c>
      <c r="FH9" s="186" t="s">
        <v>248</v>
      </c>
      <c r="FI9" s="186" t="s">
        <v>248</v>
      </c>
      <c r="FJ9" s="186" t="s">
        <v>248</v>
      </c>
      <c r="FK9" s="186" t="s">
        <v>248</v>
      </c>
      <c r="FL9" s="186" t="s">
        <v>248</v>
      </c>
      <c r="FM9" s="186" t="s">
        <v>248</v>
      </c>
      <c r="FN9" s="186"/>
      <c r="FO9" s="186"/>
      <c r="FP9" s="186"/>
      <c r="FQ9" s="187" t="s">
        <v>248</v>
      </c>
      <c r="FR9" s="187" t="s">
        <v>248</v>
      </c>
      <c r="FS9" s="186">
        <v>1</v>
      </c>
      <c r="FT9" s="186">
        <v>1</v>
      </c>
      <c r="FU9" s="186">
        <v>1</v>
      </c>
      <c r="FV9" s="186">
        <v>1</v>
      </c>
      <c r="FW9" s="186">
        <v>1</v>
      </c>
      <c r="FX9" s="186">
        <v>1</v>
      </c>
      <c r="FY9" s="186">
        <v>1</v>
      </c>
      <c r="FZ9" s="186">
        <v>1</v>
      </c>
      <c r="GA9" s="186">
        <v>1</v>
      </c>
      <c r="GB9" s="186" t="s">
        <v>248</v>
      </c>
      <c r="GC9" s="186">
        <v>1</v>
      </c>
      <c r="GD9" s="186">
        <v>1</v>
      </c>
      <c r="GE9" s="186" t="s">
        <v>248</v>
      </c>
      <c r="GF9" s="186" t="s">
        <v>248</v>
      </c>
      <c r="GG9" s="186" t="s">
        <v>248</v>
      </c>
      <c r="GH9" s="186" t="s">
        <v>248</v>
      </c>
      <c r="GI9" s="186" t="s">
        <v>248</v>
      </c>
      <c r="GJ9" s="186" t="s">
        <v>248</v>
      </c>
      <c r="GK9" s="186" t="s">
        <v>248</v>
      </c>
      <c r="GL9" s="186" t="s">
        <v>248</v>
      </c>
      <c r="GM9" s="186" t="s">
        <v>248</v>
      </c>
      <c r="GN9" s="186" t="s">
        <v>248</v>
      </c>
      <c r="GO9" s="186" t="s">
        <v>248</v>
      </c>
      <c r="GP9" s="186" t="s">
        <v>248</v>
      </c>
      <c r="GQ9" s="186" t="s">
        <v>248</v>
      </c>
      <c r="GR9" s="186" t="s">
        <v>248</v>
      </c>
      <c r="GS9" s="186" t="s">
        <v>248</v>
      </c>
      <c r="GT9" s="186" t="s">
        <v>248</v>
      </c>
      <c r="GU9" s="186" t="s">
        <v>248</v>
      </c>
      <c r="GV9" s="186" t="s">
        <v>248</v>
      </c>
      <c r="GW9" s="186" t="s">
        <v>248</v>
      </c>
      <c r="GX9" s="186" t="s">
        <v>248</v>
      </c>
      <c r="GY9" s="186" t="s">
        <v>248</v>
      </c>
      <c r="GZ9" s="261" t="s">
        <v>248</v>
      </c>
      <c r="HA9" s="261" t="s">
        <v>248</v>
      </c>
      <c r="HB9" s="188">
        <f>SUM(G9:GE9)</f>
        <v>43</v>
      </c>
      <c r="HC9" s="102"/>
    </row>
    <row r="10" spans="1:211" s="218" customFormat="1" ht="24.9" customHeight="1" thickBot="1" x14ac:dyDescent="0.35">
      <c r="A10" s="108" t="str">
        <f>A9</f>
        <v>Prod.-Q-1</v>
      </c>
      <c r="B10" s="108" t="str">
        <f>B9</f>
        <v>Pracownik Produkcji</v>
      </c>
      <c r="C10" s="108" t="str">
        <f>C9</f>
        <v>WC</v>
      </c>
      <c r="D10" s="108">
        <f>D9</f>
        <v>128</v>
      </c>
      <c r="E10" s="393" t="str">
        <f>E9</f>
        <v>Alencewicz Jadwiga</v>
      </c>
      <c r="F10" s="189" t="s">
        <v>375</v>
      </c>
      <c r="G10" s="192">
        <f>IF(INDEX(tab_MinKomp[Przepisy BHP / BHP Vorschriften],MATCH($B9,tab_MinKomp[[Stanowisko / Position ]:[Stanowisko / Position ]],0))="n/a","n/a",G9-INDEX(tab_MinKomp[Przepisy BHP / BHP Vorschriften],MATCH($B9,tab_MinKomp[[Stanowisko / Position ]:[Stanowisko / Position ]],0)))</f>
        <v>0</v>
      </c>
      <c r="H10" s="193">
        <f>IF(INDEX(tab_MinKomp[Przepisy PPOŻ / Brandschutzbestimmungen],MATCH($B9,tab_MinKomp[[Stanowisko / Position ]:[Stanowisko / Position ]],0))="n/a","n/a",H9-INDEX(tab_MinKomp[Przepisy PPOŻ / Brandschutzbestimmungen],MATCH($B9,tab_MinKomp[[Stanowisko / Position ]:[Stanowisko / Position ]],0)))</f>
        <v>0</v>
      </c>
      <c r="I10" s="193">
        <f>IF(INDEX(tab_MinKomp[Ryzyko zawodowe na stanowiskach pracyv/ Berufliche Risiken an Arbeitsstellen],MATCH($B9,tab_MinKomp[[Stanowisko / Position ]:[Stanowisko / Position ]],0))="n/a","n/a",I9-INDEX(tab_MinKomp[Ryzyko zawodowe na stanowiskach pracyv/ Berufliche Risiken an Arbeitsstellen],MATCH($B9,tab_MinKomp[[Stanowisko / Position ]:[Stanowisko / Position ]],0)))</f>
        <v>-1</v>
      </c>
      <c r="J10" s="193">
        <f>IF(INDEX(tab_MinKomp[Gospodarka substancjami niebezpiecznymi / Gefahrstoffmanagement],MATCH($B9,tab_MinKomp[[Stanowisko / Position ]:[Stanowisko / Position ]],0))="n/a","n/a",J9-INDEX(tab_MinKomp[Gospodarka substancjami niebezpiecznymi / Gefahrstoffmanagement],MATCH($B9,tab_MinKomp[[Stanowisko / Position ]:[Stanowisko / Position ]],0)))</f>
        <v>0</v>
      </c>
      <c r="K10" s="193">
        <f>IF(INDEX(tab_MinKomp[Gospodarka odpadami / Abfallwirtschaft],MATCH($B9,tab_MinKomp[[Stanowisko / Position ]:[Stanowisko / Position ]],0))="n/a","n/a",K9-INDEX(tab_MinKomp[Gospodarka odpadami / Abfallwirtschaft],MATCH($B9,tab_MinKomp[[Stanowisko / Position ]:[Stanowisko / Position ]],0)))</f>
        <v>0</v>
      </c>
      <c r="L10" s="194" t="str">
        <f>IF(INDEX(tab_MinKomp[Przepisy kodeksu pracy / Bestimmungen des Arbeitsgesetzes],MATCH($B9,tab_MinKomp[[Stanowisko / Position ]:[Stanowisko / Position ]],0))="n/a","n/a",L9-INDEX(tab_MinKomp[Przepisy kodeksu pracy / Bestimmungen des Arbeitsgesetzes],MATCH($B9,tab_MinKomp[[Stanowisko / Position ]:[Stanowisko / Position ]],0)))</f>
        <v>n/a</v>
      </c>
      <c r="M10" s="195" t="str">
        <f>IF(INDEX(tab_MinKomp[Przepisy o ub.społ. ZUS  / Sozialversicherungsvorschriften],MATCH($B9,tab_MinKomp[[Stanowisko / Position ]:[Stanowisko / Position ]],0))="n/a","n/a",M9-INDEX(tab_MinKomp[Przepisy o ub.społ. ZUS  / Sozialversicherungsvorschriften],MATCH($B9,tab_MinKomp[[Stanowisko / Position ]:[Stanowisko / Position ]],0)))</f>
        <v>n/a</v>
      </c>
      <c r="N10" s="194" t="str">
        <f>IF(INDEX(tab_MinKomp[PRZEPISY O PDOF /persönlich Einkommensteuergesetz ],MATCH($B9,tab_MinKomp[[Stanowisko / Position ]:[Stanowisko / Position ]],0))="n/a","n/a",N9-INDEX(tab_MinKomp[PRZEPISY O PDOF /persönlich Einkommensteuergesetz ],MATCH($B9,tab_MinKomp[[Stanowisko / Position ]:[Stanowisko / Position ]],0)))</f>
        <v>n/a</v>
      </c>
      <c r="O10" s="194">
        <f>IF(INDEX(tab_MinKomp[Regulamin pracy / Arbeitsordnung],MATCH($B9,tab_MinKomp[[Stanowisko / Position ]:[Stanowisko / Position ]],0))="n/a","n/a",O9-INDEX(tab_MinKomp[Regulamin pracy / Arbeitsordnung],MATCH($B9,tab_MinKomp[[Stanowisko / Position ]:[Stanowisko / Position ]],0)))</f>
        <v>0</v>
      </c>
      <c r="P10" s="194">
        <f>IF(INDEX(tab_MinKomp[Regulamin wynagradzania / Vergütungsordnung],MATCH($B9,tab_MinKomp[[Stanowisko / Position ]:[Stanowisko / Position ]],0))="n/a","n/a",P9-INDEX(tab_MinKomp[Regulamin wynagradzania / Vergütungsordnung],MATCH($B9,tab_MinKomp[[Stanowisko / Position ]:[Stanowisko / Position ]],0)))</f>
        <v>0</v>
      </c>
      <c r="Q10" s="194" t="str">
        <f>IF(INDEX(tab_MinKomp[System R2PŁATNIK PRO: Płace / Lohnabrechnung],MATCH($B9,tab_MinKomp[[Stanowisko / Position ]:[Stanowisko / Position ]],0))="n/a","n/a",Q9-INDEX(tab_MinKomp[System R2PŁATNIK PRO: Płace / Lohnabrechnung],MATCH($B9,tab_MinKomp[[Stanowisko / Position ]:[Stanowisko / Position ]],0)))</f>
        <v>n/a</v>
      </c>
      <c r="R10" s="194" t="str">
        <f>IF(INDEX(tab_MinKomp[SystemR2PŁATNIK PRO: KADRY / Personaldaten],MATCH($B9,tab_MinKomp[[Stanowisko / Position ]:[Stanowisko / Position ]],0))="n/a","n/a",R9-INDEX(tab_MinKomp[SystemR2PŁATNIK PRO: KADRY / Personaldaten],MATCH($B9,tab_MinKomp[[Stanowisko / Position ]:[Stanowisko / Position ]],0)))</f>
        <v>n/a</v>
      </c>
      <c r="S10" s="194" t="str">
        <f>IF(INDEX(tab_MinKomp[SYSTEM R2PŁATNIK PRO: zarządzanie pracownikami / Arbeitsverwaltung],MATCH($B9,tab_MinKomp[[Stanowisko / Position ]:[Stanowisko / Position ]],0))="n/a","n/a",S9-INDEX(tab_MinKomp[SYSTEM R2PŁATNIK PRO: zarządzanie pracownikami / Arbeitsverwaltung],MATCH($B9,tab_MinKomp[[Stanowisko / Position ]:[Stanowisko / Position ]],0)))</f>
        <v>n/a</v>
      </c>
      <c r="T10" s="194" t="str">
        <f>IF(INDEX(tab_MinKomp[Doradztwo, wsparcie personalne / Personalberatung und Unterstützung],MATCH($B9,tab_MinKomp[[Stanowisko / Position ]:[Stanowisko / Position ]],0))="n/a","n/a",T9-INDEX(tab_MinKomp[Doradztwo, wsparcie personalne / Personalberatung und Unterstützung],MATCH($B9,tab_MinKomp[[Stanowisko / Position ]:[Stanowisko / Position ]],0)))</f>
        <v>n/a</v>
      </c>
      <c r="U10" s="194" t="str">
        <f>IF(INDEX(tab_MinKomp[Przepisy o podatku VAT / MwSt.- Gesetz],MATCH($B9,tab_MinKomp[[Stanowisko / Position ]:[Stanowisko / Position ]],0))="n/a","n/a",U9-INDEX(tab_MinKomp[Przepisy o podatku VAT / MwSt.- Gesetz],MATCH($B9,tab_MinKomp[[Stanowisko / Position ]:[Stanowisko / Position ]],0)))</f>
        <v>n/a</v>
      </c>
      <c r="V10" s="194" t="str">
        <f>IF(INDEX(tab_MinKomp[PrzepisyPDOP / geschäftlich Einkommensteuergesetz],MATCH($B9,tab_MinKomp[[Stanowisko / Position ]:[Stanowisko / Position ]],0))="n/a","n/a",V9-INDEX(tab_MinKomp[PrzepisyPDOP / geschäftlich Einkommensteuergesetz],MATCH($B9,tab_MinKomp[[Stanowisko / Position ]:[Stanowisko / Position ]],0)))</f>
        <v>n/a</v>
      </c>
      <c r="W10" s="194" t="str">
        <f>IF(INDEX(tab_MinKomp[System BAAN / FINANSE (FIBU)],MATCH($B9,tab_MinKomp[[Stanowisko / Position ]:[Stanowisko / Position ]],0))="n/a","n/a",W9-INDEX(tab_MinKomp[System BAAN / FINANSE (FIBU)],MATCH($B9,tab_MinKomp[[Stanowisko / Position ]:[Stanowisko / Position ]],0)))</f>
        <v>n/a</v>
      </c>
      <c r="X10" s="194" t="str">
        <f>IF(INDEX(tab_MinKomp[Systemy pomocnicze / Hilfssysteme(STOCKPROGRAM, KALK2000 etc.)],MATCH($B9,tab_MinKomp[[Stanowisko / Position ]:[Stanowisko / Position ]],0))="n/a","n/a",X9-INDEX(tab_MinKomp[Systemy pomocnicze / Hilfssysteme(STOCKPROGRAM, KALK2000 etc.)],MATCH($B9,tab_MinKomp[[Stanowisko / Position ]:[Stanowisko / Position ]],0)))</f>
        <v>n/a</v>
      </c>
      <c r="Y10" s="194" t="str">
        <f>IF(INDEX(tab_MinKomp[Polityka rachunkowości / Buchführungspolitik],MATCH($B9,tab_MinKomp[[Stanowisko / Position ]:[Stanowisko / Position ]],0))="n/a","n/a",Y9-INDEX(tab_MinKomp[Polityka rachunkowości / Buchführungspolitik],MATCH($B9,tab_MinKomp[[Stanowisko / Position ]:[Stanowisko / Position ]],0)))</f>
        <v>n/a</v>
      </c>
      <c r="Z10" s="194" t="str">
        <f>IF(INDEX(tab_MinKomp[Ustawa o rachunkowości / Rechnungslegungsgesetz],MATCH($B9,tab_MinKomp[[Stanowisko / Position ]:[Stanowisko / Position ]],0))="n/a","n/a",Z9-INDEX(tab_MinKomp[Ustawa o rachunkowości / Rechnungslegungsgesetz],MATCH($B9,tab_MinKomp[[Stanowisko / Position ]:[Stanowisko / Position ]],0)))</f>
        <v>n/a</v>
      </c>
      <c r="AA10" s="194" t="str">
        <f>IF(INDEX(tab_MinKomp[WORKFLOW - TS-100],MATCH($B9,tab_MinKomp[[Stanowisko / Position ]:[Stanowisko / Position ]],0))="n/a","n/a",AA9-INDEX(tab_MinKomp[WORKFLOW - TS-100],MATCH($B9,tab_MinKomp[[Stanowisko / Position ]:[Stanowisko / Position ]],0)))</f>
        <v>n/a</v>
      </c>
      <c r="AB10" s="194" t="str">
        <f>IF(INDEX(tab_MinKomp[WORKFLOW - SFMS],MATCH($B9,tab_MinKomp[[Stanowisko / Position ]:[Stanowisko / Position ]],0))="n/a","n/a",AB9-INDEX(tab_MinKomp[WORKFLOW - SFMS],MATCH($B9,tab_MinKomp[[Stanowisko / Position ]:[Stanowisko / Position ]],0)))</f>
        <v>n/a</v>
      </c>
      <c r="AC10" s="194" t="str">
        <f>IF(INDEX(tab_MinKomp[System ISO 9001:2015],MATCH($B9,tab_MinKomp[[Stanowisko / Position ]:[Stanowisko / Position ]],0))="n/a","n/a",AC9-INDEX(tab_MinKomp[System ISO 9001:2015],MATCH($B9,tab_MinKomp[[Stanowisko / Position ]:[Stanowisko / Position ]],0)))</f>
        <v>n/a</v>
      </c>
      <c r="AD10" s="194" t="str">
        <f>IF(INDEX(tab_MinKomp[System ISO 9001:2015],MATCH($B9,tab_MinKomp[[Stanowisko / Position ]:[Stanowisko / Position ]],0))="n/a","n/a",AD9-INDEX(tab_MinKomp[System ISO 9001:2015],MATCH($B9,tab_MinKomp[[Stanowisko / Position ]:[Stanowisko / Position ]],0)))</f>
        <v>n/a</v>
      </c>
      <c r="AE10" s="194" t="str">
        <f>IF(INDEX(tab_MinKomp[System ISO 9001:2015],MATCH($B9,tab_MinKomp[[Stanowisko / Position ]:[Stanowisko / Position ]],0))="n/a","n/a",AE9-INDEX(tab_MinKomp[System ISO 9001:2015],MATCH($B9,tab_MinKomp[[Stanowisko / Position ]:[Stanowisko / Position ]],0)))</f>
        <v>n/a</v>
      </c>
      <c r="AF10" s="194" t="str">
        <f>IF(INDEX(tab_MinKomp[System ISO 9001:2015],MATCH($B9,tab_MinKomp[[Stanowisko / Position ]:[Stanowisko / Position ]],0))="n/a","n/a",AF9-INDEX(tab_MinKomp[System ISO 9001:2015],MATCH($B9,tab_MinKomp[[Stanowisko / Position ]:[Stanowisko / Position ]],0)))</f>
        <v>n/a</v>
      </c>
      <c r="AG10" s="194" t="str">
        <f>IF(INDEX(tab_MinKomp[Wymagania VDA 6.3 Process / Forderungen],MATCH($B9,tab_MinKomp[[Stanowisko / Position ]:[Stanowisko / Position ]],0))="n/a","n/a",AG9-INDEX(tab_MinKomp[Wymagania VDA 6.3 Process / Forderungen],MATCH($B9,tab_MinKomp[[Stanowisko / Position ]:[Stanowisko / Position ]],0)))</f>
        <v>n/a</v>
      </c>
      <c r="AH10" s="194" t="str">
        <f>IF(INDEX(tab_MinKomp[Wymagania VDA 6.5 Product / Forderungen],MATCH($B9,tab_MinKomp[[Stanowisko / Position ]:[Stanowisko / Position ]],0))="n/a","n/a",AH9-INDEX(tab_MinKomp[Wymagania VDA 6.5 Product / Forderungen],MATCH($B9,tab_MinKomp[[Stanowisko / Position ]:[Stanowisko / Position ]],0)))</f>
        <v>n/a</v>
      </c>
      <c r="AI10" s="194" t="str">
        <f>IF(INDEX(tab_MinKomp[Wymagania VDA 6.5 Product / Forderungen],MATCH($B9,tab_MinKomp[[Stanowisko / Position ]:[Stanowisko / Position ]],0))="n/a","n/a",AI9-INDEX(tab_MinKomp[Wymagania VDA 6.5 Product / Forderungen],MATCH($B9,tab_MinKomp[[Stanowisko / Position ]:[Stanowisko / Position ]],0)))</f>
        <v>n/a</v>
      </c>
      <c r="AJ10" s="194" t="str">
        <f>IF(INDEX(tab_MinKomp[Wymagania VDA 6.5 Product / Forderungen],MATCH($B9,tab_MinKomp[[Stanowisko / Position ]:[Stanowisko / Position ]],0))="n/a","n/a",AJ9-INDEX(tab_MinKomp[Wymagania VDA 6.5 Product / Forderungen],MATCH($B9,tab_MinKomp[[Stanowisko / Position ]:[Stanowisko / Position ]],0)))</f>
        <v>n/a</v>
      </c>
      <c r="AK10" s="194" t="str">
        <f>IF(INDEX(tab_MinKomp[Wymagania VDA 6.5 Product / Forderungen],MATCH($B9,tab_MinKomp[[Stanowisko / Position ]:[Stanowisko / Position ]],0))="n/a","n/a",AK9-INDEX(tab_MinKomp[Wymagania VDA 6.5 Product / Forderungen],MATCH($B9,tab_MinKomp[[Stanowisko / Position ]:[Stanowisko / Position ]],0)))</f>
        <v>n/a</v>
      </c>
      <c r="AL10" s="194">
        <f>IF(INDEX(tab_MinKomp[LEAN MANAGEMENT],MATCH($B9,tab_MinKomp[[Stanowisko / Position ]:[Stanowisko / Position ]],0))="n/a","n/a",AL9-INDEX(tab_MinKomp[LEAN MANAGEMENT],MATCH($B9,tab_MinKomp[[Stanowisko / Position ]:[Stanowisko / Position ]],0)))</f>
        <v>0</v>
      </c>
      <c r="AM10" s="194" t="str">
        <f>IF(INDEX(tab_MinKomp[Wymagania VDA 6.5 Product / Forderungen],MATCH($B9,tab_MinKomp[[Stanowisko / Position ]:[Stanowisko / Position ]],0))="n/a","n/a",AM9-INDEX(tab_MinKomp[Wymagania VDA 6.5 Product / Forderungen],MATCH($B9,tab_MinKomp[[Stanowisko / Position ]:[Stanowisko / Position ]],0)))</f>
        <v>n/a</v>
      </c>
      <c r="AN10" s="194" t="str">
        <f>IF(INDEX(tab_MinKomp[Wymagania VDA 6.5 Product / Forderungen],MATCH($B9,tab_MinKomp[[Stanowisko / Position ]:[Stanowisko / Position ]],0))="n/a","n/a",AN9-INDEX(tab_MinKomp[Wymagania VDA 6.5 Product / Forderungen],MATCH($B9,tab_MinKomp[[Stanowisko / Position ]:[Stanowisko / Position ]],0)))</f>
        <v>n/a</v>
      </c>
      <c r="AO10" s="194">
        <f>IF(INDEX(tab_MinKomp[LEAN MANAGEMENT],MATCH($B9,tab_MinKomp[[Stanowisko / Position ]:[Stanowisko / Position ]],0))="n/a","n/a",AO9-INDEX(tab_MinKomp[LEAN MANAGEMENT],MATCH($B9,tab_MinKomp[[Stanowisko / Position ]:[Stanowisko / Position ]],0)))</f>
        <v>0</v>
      </c>
      <c r="AP10" s="194" t="str">
        <f>IF(INDEX(tab_MinKomp[Wymagania VDA 6.5 Product / Forderungen],MATCH($B9,tab_MinKomp[[Stanowisko / Position ]:[Stanowisko / Position ]],0))="n/a","n/a",AP9-INDEX(tab_MinKomp[Wymagania VDA 6.5 Product / Forderungen],MATCH($B9,tab_MinKomp[[Stanowisko / Position ]:[Stanowisko / Position ]],0)))</f>
        <v>n/a</v>
      </c>
      <c r="AQ10" s="194">
        <f>IF(INDEX(tab_MinKomp[LEAN MANAGEMENT],MATCH($B9,tab_MinKomp[[Stanowisko / Position ]:[Stanowisko / Position ]],0))="n/a","n/a",AQ9-INDEX(tab_MinKomp[LEAN MANAGEMENT],MATCH($B9,tab_MinKomp[[Stanowisko / Position ]:[Stanowisko / Position ]],0)))</f>
        <v>0</v>
      </c>
      <c r="AR10" s="194" t="str">
        <f>IF(INDEX(tab_MinKomp[Wymagania VDA 6.5 Product / Forderungen],MATCH($B9,tab_MinKomp[[Stanowisko / Position ]:[Stanowisko / Position ]],0))="n/a","n/a",AR9-INDEX(tab_MinKomp[Wymagania VDA 6.5 Product / Forderungen],MATCH($B9,tab_MinKomp[[Stanowisko / Position ]:[Stanowisko / Position ]],0)))</f>
        <v>n/a</v>
      </c>
      <c r="AS10" s="194" t="str">
        <f>IF(INDEX(tab_MinKomp[Wymagania VDA 6.5 Product / Forderungen],MATCH($B9,tab_MinKomp[[Stanowisko / Position ]:[Stanowisko / Position ]],0))="n/a","n/a",AS9-INDEX(tab_MinKomp[Wymagania VDA 6.5 Product / Forderungen],MATCH($B9,tab_MinKomp[[Stanowisko / Position ]:[Stanowisko / Position ]],0)))</f>
        <v>n/a</v>
      </c>
      <c r="AT10" s="194" t="str">
        <f>IF(INDEX(tab_MinKomp[Wymagania VDA 6.5 Product / Forderungen],MATCH($B9,tab_MinKomp[[Stanowisko / Position ]:[Stanowisko / Position ]],0))="n/a","n/a",AT9-INDEX(tab_MinKomp[Wymagania VDA 6.5 Product / Forderungen],MATCH($B9,tab_MinKomp[[Stanowisko / Position ]:[Stanowisko / Position ]],0)))</f>
        <v>n/a</v>
      </c>
      <c r="AU10" s="194">
        <f>IF(INDEX(tab_MinKomp[LEAN MANAGEMENT],MATCH($B9,tab_MinKomp[[Stanowisko / Position ]:[Stanowisko / Position ]],0))="n/a","n/a",AU9-INDEX(tab_MinKomp[LEAN MANAGEMENT],MATCH($B9,tab_MinKomp[[Stanowisko / Position ]:[Stanowisko / Position ]],0)))</f>
        <v>0</v>
      </c>
      <c r="AV10" s="194">
        <f>IF(INDEX(tab_MinKomp[LEAN MANAGEMENT],MATCH($B9,tab_MinKomp[[Stanowisko / Position ]:[Stanowisko / Position ]],0))="n/a","n/a",AV9-INDEX(tab_MinKomp[LEAN MANAGEMENT],MATCH($B9,tab_MinKomp[[Stanowisko / Position ]:[Stanowisko / Position ]],0)))</f>
        <v>0</v>
      </c>
      <c r="AW10" s="194">
        <f>IF(INDEX(tab_MinKomp[LEAN MANAGEMENT],MATCH($B9,tab_MinKomp[[Stanowisko / Position ]:[Stanowisko / Position ]],0))="n/a","n/a",AW9-INDEX(tab_MinKomp[LEAN MANAGEMENT],MATCH($B9,tab_MinKomp[[Stanowisko / Position ]:[Stanowisko / Position ]],0)))</f>
        <v>0</v>
      </c>
      <c r="AX10" s="194" t="str">
        <f>IF(INDEX(tab_MinKomp[Wymagania VDA 6.5 Product / Forderungen],MATCH($B9,tab_MinKomp[[Stanowisko / Position ]:[Stanowisko / Position ]],0))="n/a","n/a",AX9-INDEX(tab_MinKomp[Wymagania VDA 6.5 Product / Forderungen],MATCH($B9,tab_MinKomp[[Stanowisko / Position ]:[Stanowisko / Position ]],0)))</f>
        <v>n/a</v>
      </c>
      <c r="AY10" s="194" t="str">
        <f>IF(INDEX(tab_MinKomp[Wymagania VDA 6.5 Product / Forderungen],MATCH($B9,tab_MinKomp[[Stanowisko / Position ]:[Stanowisko / Position ]],0))="n/a","n/a",AY9-INDEX(tab_MinKomp[Wymagania VDA 6.5 Product / Forderungen],MATCH($B9,tab_MinKomp[[Stanowisko / Position ]:[Stanowisko / Position ]],0)))</f>
        <v>n/a</v>
      </c>
      <c r="AZ10" s="194" t="str">
        <f>IF(INDEX(tab_MinKomp[Wymagania VDA 6.5 Product / Forderungen],MATCH($B9,tab_MinKomp[[Stanowisko / Position ]:[Stanowisko / Position ]],0))="n/a","n/a",AZ9-INDEX(tab_MinKomp[Wymagania VDA 6.5 Product / Forderungen],MATCH($B9,tab_MinKomp[[Stanowisko / Position ]:[Stanowisko / Position ]],0)))</f>
        <v>n/a</v>
      </c>
      <c r="BA10" s="194">
        <f>IF(INDEX(tab_MinKomp[LEAN MANAGEMENT],MATCH($B9,tab_MinKomp[[Stanowisko / Position ]:[Stanowisko / Position ]],0))="n/a","n/a",BA9-INDEX(tab_MinKomp[LEAN MANAGEMENT],MATCH($B9,tab_MinKomp[[Stanowisko / Position ]:[Stanowisko / Position ]],0)))</f>
        <v>0</v>
      </c>
      <c r="BB10" s="194">
        <f>IF(INDEX(tab_MinKomp[LEAN MANAGEMENT],MATCH($B9,tab_MinKomp[[Stanowisko / Position ]:[Stanowisko / Position ]],0))="n/a","n/a",BB9-INDEX(tab_MinKomp[LEAN MANAGEMENT],MATCH($B9,tab_MinKomp[[Stanowisko / Position ]:[Stanowisko / Position ]],0)))</f>
        <v>0</v>
      </c>
      <c r="BC10" s="194" t="str">
        <f>IF(INDEX(tab_MinKomp[Wymagania VDA 6.5 Product / Forderungen],MATCH($B9,tab_MinKomp[[Stanowisko / Position ]:[Stanowisko / Position ]],0))="n/a","n/a",BC9-INDEX(tab_MinKomp[Wymagania VDA 6.5 Product / Forderungen],MATCH($B9,tab_MinKomp[[Stanowisko / Position ]:[Stanowisko / Position ]],0)))</f>
        <v>n/a</v>
      </c>
      <c r="BD10" s="194" t="str">
        <f>IF(INDEX(tab_MinKomp[Wymagania VDA 6.5 Product / Forderungen],MATCH($B9,tab_MinKomp[[Stanowisko / Position ]:[Stanowisko / Position ]],0))="n/a","n/a",BD9-INDEX(tab_MinKomp[Wymagania VDA 6.5 Product / Forderungen],MATCH($B9,tab_MinKomp[[Stanowisko / Position ]:[Stanowisko / Position ]],0)))</f>
        <v>n/a</v>
      </c>
      <c r="BE10" s="194" t="str">
        <f>IF(INDEX(tab_MinKomp[Wymagania VDA 6.5 Product / Forderungen],MATCH($B9,tab_MinKomp[[Stanowisko / Position ]:[Stanowisko / Position ]],0))="n/a","n/a",BE9-INDEX(tab_MinKomp[Wymagania VDA 6.5 Product / Forderungen],MATCH($B9,tab_MinKomp[[Stanowisko / Position ]:[Stanowisko / Position ]],0)))</f>
        <v>n/a</v>
      </c>
      <c r="BF10" s="194" t="str">
        <f>IF(INDEX(tab_MinKomp[Wymagania VDA 6.5 Product / Forderungen],MATCH($B9,tab_MinKomp[[Stanowisko / Position ]:[Stanowisko / Position ]],0))="n/a","n/a",BF9-INDEX(tab_MinKomp[Wymagania VDA 6.5 Product / Forderungen],MATCH($B9,tab_MinKomp[[Stanowisko / Position ]:[Stanowisko / Position ]],0)))</f>
        <v>n/a</v>
      </c>
      <c r="BG10" s="194" t="str">
        <f>IF(INDEX(tab_MinKomp[Wymagania VDA 6.5 Product / Forderungen],MATCH($B9,tab_MinKomp[[Stanowisko / Position ]:[Stanowisko / Position ]],0))="n/a","n/a",BG9-INDEX(tab_MinKomp[Wymagania VDA 6.5 Product / Forderungen],MATCH($B9,tab_MinKomp[[Stanowisko / Position ]:[Stanowisko / Position ]],0)))</f>
        <v>n/a</v>
      </c>
      <c r="BH10" s="194" t="str">
        <f>IF(INDEX(tab_MinKomp[Wymagania VDA 6.5 Product / Forderungen],MATCH($B9,tab_MinKomp[[Stanowisko / Position ]:[Stanowisko / Position ]],0))="n/a","n/a",BH9-INDEX(tab_MinKomp[Wymagania VDA 6.5 Product / Forderungen],MATCH($B9,tab_MinKomp[[Stanowisko / Position ]:[Stanowisko / Position ]],0)))</f>
        <v>n/a</v>
      </c>
      <c r="BI10" s="194" t="str">
        <f>IF(INDEX(tab_MinKomp[Wymagania VDA 6.5 Product / Forderungen],MATCH($B9,tab_MinKomp[[Stanowisko / Position ]:[Stanowisko / Position ]],0))="n/a","n/a",BI9-INDEX(tab_MinKomp[Wymagania VDA 6.5 Product / Forderungen],MATCH($B9,tab_MinKomp[[Stanowisko / Position ]:[Stanowisko / Position ]],0)))</f>
        <v>n/a</v>
      </c>
      <c r="BJ10" s="194" t="str">
        <f>IF(INDEX(tab_MinKomp[Wymagania VDA 6.5 Product / Forderungen],MATCH($B9,tab_MinKomp[[Stanowisko / Position ]:[Stanowisko / Position ]],0))="n/a","n/a",BJ9-INDEX(tab_MinKomp[Wymagania VDA 6.5 Product / Forderungen],MATCH($B9,tab_MinKomp[[Stanowisko / Position ]:[Stanowisko / Position ]],0)))</f>
        <v>n/a</v>
      </c>
      <c r="BK10" s="194" t="str">
        <f>IF(INDEX(tab_MinKomp[Wymagania VDA 6.5 Product / Forderungen],MATCH($B9,tab_MinKomp[[Stanowisko / Position ]:[Stanowisko / Position ]],0))="n/a","n/a",BK9-INDEX(tab_MinKomp[Wymagania VDA 6.5 Product / Forderungen],MATCH($B9,tab_MinKomp[[Stanowisko / Position ]:[Stanowisko / Position ]],0)))</f>
        <v>n/a</v>
      </c>
      <c r="BL10" s="194" t="str">
        <f>IF(INDEX(tab_MinKomp[Wymagania VDA 6.5 Product / Forderungen],MATCH($B9,tab_MinKomp[[Stanowisko / Position ]:[Stanowisko / Position ]],0))="n/a","n/a",BL9-INDEX(tab_MinKomp[Wymagania VDA 6.5 Product / Forderungen],MATCH($B9,tab_MinKomp[[Stanowisko / Position ]:[Stanowisko / Position ]],0)))</f>
        <v>n/a</v>
      </c>
      <c r="BM10" s="194" t="str">
        <f>IF(INDEX(tab_MinKomp[Wymagania VDA 6.5 Product / Forderungen],MATCH($B9,tab_MinKomp[[Stanowisko / Position ]:[Stanowisko / Position ]],0))="n/a","n/a",BM9-INDEX(tab_MinKomp[Wymagania VDA 6.5 Product / Forderungen],MATCH($B9,tab_MinKomp[[Stanowisko / Position ]:[Stanowisko / Position ]],0)))</f>
        <v>n/a</v>
      </c>
      <c r="BN10" s="194" t="str">
        <f>IF(INDEX(tab_MinKomp[Wymagania VDA 6.5 Product / Forderungen],MATCH($B9,tab_MinKomp[[Stanowisko / Position ]:[Stanowisko / Position ]],0))="n/a","n/a",BN9-INDEX(tab_MinKomp[Wymagania VDA 6.5 Product / Forderungen],MATCH($B9,tab_MinKomp[[Stanowisko / Position ]:[Stanowisko / Position ]],0)))</f>
        <v>n/a</v>
      </c>
      <c r="BO10" s="194">
        <f>IF(INDEX(tab_MinKomp[5S],MATCH($B9,tab_MinKomp[[Stanowisko / Position ]:[Stanowisko / Position ]],0))="n/a","n/a",BO9-INDEX(tab_MinKomp[5S],MATCH($B9,tab_MinKomp[[Stanowisko / Position ]:[Stanowisko / Position ]],0)))</f>
        <v>-1</v>
      </c>
      <c r="BP10" s="194" t="str">
        <f>IF(INDEX(tab_MinKomp[Wymagania VDA 6.5 Product / Forderungen],MATCH($B9,tab_MinKomp[[Stanowisko / Position ]:[Stanowisko / Position ]],0))="n/a","n/a",BP9-INDEX(tab_MinKomp[Wymagania VDA 6.5 Product / Forderungen],MATCH($B9,tab_MinKomp[[Stanowisko / Position ]:[Stanowisko / Position ]],0)))</f>
        <v>n/a</v>
      </c>
      <c r="BQ10" s="194" t="str">
        <f>IF(INDEX(tab_MinKomp[Wymagania VDA 6.5 Product / Forderungen],MATCH($B9,tab_MinKomp[[Stanowisko / Position ]:[Stanowisko / Position ]],0))="n/a","n/a",BQ9-INDEX(tab_MinKomp[Wymagania VDA 6.5 Product / Forderungen],MATCH($B9,tab_MinKomp[[Stanowisko / Position ]:[Stanowisko / Position ]],0)))</f>
        <v>n/a</v>
      </c>
      <c r="BR10" s="194" t="str">
        <f>IF(INDEX(tab_MinKomp[Wymagania VDA 6.5 Product / Forderungen],MATCH($B9,tab_MinKomp[[Stanowisko / Position ]:[Stanowisko / Position ]],0))="n/a","n/a",BR9-INDEX(tab_MinKomp[Wymagania VDA 6.5 Product / Forderungen],MATCH($B9,tab_MinKomp[[Stanowisko / Position ]:[Stanowisko / Position ]],0)))</f>
        <v>n/a</v>
      </c>
      <c r="BS10" s="194">
        <f>IF(INDEX(tab_MinKomp[5S],MATCH($B9,tab_MinKomp[[Stanowisko / Position ]:[Stanowisko / Position ]],0))="n/a","n/a",BS9-INDEX(tab_MinKomp[5S],MATCH($B9,tab_MinKomp[[Stanowisko / Position ]:[Stanowisko / Position ]],0)))</f>
        <v>-1</v>
      </c>
      <c r="BT10" s="194" t="str">
        <f>IF(INDEX(tab_MinKomp[Wymagania VDA 6.5 Product / Forderungen],MATCH($B9,tab_MinKomp[[Stanowisko / Position ]:[Stanowisko / Position ]],0))="n/a","n/a",BT9-INDEX(tab_MinKomp[Wymagania VDA 6.5 Product / Forderungen],MATCH($B9,tab_MinKomp[[Stanowisko / Position ]:[Stanowisko / Position ]],0)))</f>
        <v>n/a</v>
      </c>
      <c r="BU10" s="194">
        <f>IF(INDEX(tab_MinKomp[LEAN MANAGEMENT],MATCH($B9,tab_MinKomp[[Stanowisko / Position ]:[Stanowisko / Position ]],0))="n/a","n/a",BU9-INDEX(tab_MinKomp[LEAN MANAGEMENT],MATCH($B9,tab_MinKomp[[Stanowisko / Position ]:[Stanowisko / Position ]],0)))</f>
        <v>0</v>
      </c>
      <c r="BV10" s="194">
        <f>IF(INDEX(tab_MinKomp[5S],MATCH($B9,tab_MinKomp[[Stanowisko / Position ]:[Stanowisko / Position ]],0))="n/a","n/a",BV9-INDEX(tab_MinKomp[5S],MATCH($B9,tab_MinKomp[[Stanowisko / Position ]:[Stanowisko / Position ]],0)))</f>
        <v>-1</v>
      </c>
      <c r="BW10" s="194">
        <f>IF(INDEX(tab_MinKomp[5S],MATCH($B9,tab_MinKomp[[Stanowisko / Position ]:[Stanowisko / Position ]],0))="n/a","n/a",BW9-INDEX(tab_MinKomp[5S],MATCH($B9,tab_MinKomp[[Stanowisko / Position ]:[Stanowisko / Position ]],0)))</f>
        <v>-1</v>
      </c>
      <c r="BX10" s="194">
        <f>IF(INDEX(tab_MinKomp[5S],MATCH($B9,tab_MinKomp[[Stanowisko / Position ]:[Stanowisko / Position ]],0))="n/a","n/a",BX9-INDEX(tab_MinKomp[5S],MATCH($B9,tab_MinKomp[[Stanowisko / Position ]:[Stanowisko / Position ]],0)))</f>
        <v>-1</v>
      </c>
      <c r="BY10" s="194" t="str">
        <f>IF(INDEX(tab_MinKomp[Wymagania VDA 6.5 Product / Forderungen],MATCH($B9,tab_MinKomp[[Stanowisko / Position ]:[Stanowisko / Position ]],0))="n/a","n/a",BY9-INDEX(tab_MinKomp[Wymagania VDA 6.5 Product / Forderungen],MATCH($B9,tab_MinKomp[[Stanowisko / Position ]:[Stanowisko / Position ]],0)))</f>
        <v>n/a</v>
      </c>
      <c r="BZ10" s="194">
        <f>IF(INDEX(tab_MinKomp[5S],MATCH($B9,tab_MinKomp[[Stanowisko / Position ]:[Stanowisko / Position ]],0))="n/a","n/a",BZ9-INDEX(tab_MinKomp[5S],MATCH($B9,tab_MinKomp[[Stanowisko / Position ]:[Stanowisko / Position ]],0)))</f>
        <v>0</v>
      </c>
      <c r="CA10" s="194">
        <f>IF(INDEX(tab_MinKomp[LEAN MANAGEMENT],MATCH($B9,tab_MinKomp[[Stanowisko / Position ]:[Stanowisko / Position ]],0))="n/a","n/a",CA9-INDEX(tab_MinKomp[LEAN MANAGEMENT],MATCH($B9,tab_MinKomp[[Stanowisko / Position ]:[Stanowisko / Position ]],0)))</f>
        <v>0</v>
      </c>
      <c r="CB10" s="194">
        <f>IF(INDEX(tab_MinKomp[5S],MATCH($B9,tab_MinKomp[[Stanowisko / Position ]:[Stanowisko / Position ]],0))="n/a","n/a",CB9-INDEX(tab_MinKomp[5S],MATCH($B9,tab_MinKomp[[Stanowisko / Position ]:[Stanowisko / Position ]],0)))</f>
        <v>-1</v>
      </c>
      <c r="CC10" s="194" t="str">
        <f>IF(INDEX(tab_MinKomp[Wymagania VDA 6.5 Product / Forderungen],MATCH($B9,tab_MinKomp[[Stanowisko / Position ]:[Stanowisko / Position ]],0))="n/a","n/a",CC9-INDEX(tab_MinKomp[Wymagania VDA 6.5 Product / Forderungen],MATCH($B9,tab_MinKomp[[Stanowisko / Position ]:[Stanowisko / Position ]],0)))</f>
        <v>n/a</v>
      </c>
      <c r="CD10" s="194">
        <f>IF(INDEX(tab_MinKomp[5S],MATCH($B9,tab_MinKomp[[Stanowisko / Position ]:[Stanowisko / Position ]],0))="n/a","n/a",CD9-INDEX(tab_MinKomp[5S],MATCH($B9,tab_MinKomp[[Stanowisko / Position ]:[Stanowisko / Position ]],0)))</f>
        <v>0</v>
      </c>
      <c r="CE10" s="194">
        <f>IF(INDEX(tab_MinKomp[5S],MATCH($B9,tab_MinKomp[[Stanowisko / Position ]:[Stanowisko / Position ]],0))="n/a","n/a",CE9-INDEX(tab_MinKomp[5S],MATCH($B9,tab_MinKomp[[Stanowisko / Position ]:[Stanowisko / Position ]],0)))</f>
        <v>-2</v>
      </c>
      <c r="CF10" s="194">
        <f>IF(INDEX(tab_MinKomp[LEAN MANAGEMENT],MATCH($B9,tab_MinKomp[[Stanowisko / Position ]:[Stanowisko / Position ]],0))="n/a","n/a",CF9-INDEX(tab_MinKomp[LEAN MANAGEMENT],MATCH($B9,tab_MinKomp[[Stanowisko / Position ]:[Stanowisko / Position ]],0)))</f>
        <v>-1</v>
      </c>
      <c r="CG10" s="194">
        <f>IF(INDEX(tab_MinKomp[LEAN MANAGEMENT],MATCH($B9,tab_MinKomp[[Stanowisko / Position ]:[Stanowisko / Position ]],0))="n/a","n/a",CG9-INDEX(tab_MinKomp[LEAN MANAGEMENT],MATCH($B9,tab_MinKomp[[Stanowisko / Position ]:[Stanowisko / Position ]],0)))</f>
        <v>-1</v>
      </c>
      <c r="CH10" s="194" t="str">
        <f>IF(INDEX(tab_MinKomp[Wymagania VDA 6.5 Product / Forderungen],MATCH($B9,tab_MinKomp[[Stanowisko / Position ]:[Stanowisko / Position ]],0))="n/a","n/a",CH9-INDEX(tab_MinKomp[Wymagania VDA 6.5 Product / Forderungen],MATCH($B9,tab_MinKomp[[Stanowisko / Position ]:[Stanowisko / Position ]],0)))</f>
        <v>n/a</v>
      </c>
      <c r="CI10" s="194" t="str">
        <f>IF(INDEX(tab_MinKomp[Wymagania VDA 6.5 Product / Forderungen],MATCH($B9,tab_MinKomp[[Stanowisko / Position ]:[Stanowisko / Position ]],0))="n/a","n/a",CI9-INDEX(tab_MinKomp[Wymagania VDA 6.5 Product / Forderungen],MATCH($B9,tab_MinKomp[[Stanowisko / Position ]:[Stanowisko / Position ]],0)))</f>
        <v>n/a</v>
      </c>
      <c r="CJ10" s="194" t="str">
        <f>IF(INDEX(tab_MinKomp[Wymagania VDA 6.5 Product / Forderungen],MATCH($B9,tab_MinKomp[[Stanowisko / Position ]:[Stanowisko / Position ]],0))="n/a","n/a",CJ9-INDEX(tab_MinKomp[Wymagania VDA 6.5 Product / Forderungen],MATCH($B9,tab_MinKomp[[Stanowisko / Position ]:[Stanowisko / Position ]],0)))</f>
        <v>n/a</v>
      </c>
      <c r="CK10" s="194" t="str">
        <f>IF(INDEX(tab_MinKomp[Wymagania VDA 6.5 Product / Forderungen],MATCH($B9,tab_MinKomp[[Stanowisko / Position ]:[Stanowisko / Position ]],0))="n/a","n/a",CK9-INDEX(tab_MinKomp[Wymagania VDA 6.5 Product / Forderungen],MATCH($B9,tab_MinKomp[[Stanowisko / Position ]:[Stanowisko / Position ]],0)))</f>
        <v>n/a</v>
      </c>
      <c r="CL10" s="194" t="str">
        <f>IF(INDEX(tab_MinKomp[Wymagania VDA 6.5 Product / Forderungen],MATCH($B9,tab_MinKomp[[Stanowisko / Position ]:[Stanowisko / Position ]],0))="n/a","n/a",CL9-INDEX(tab_MinKomp[Wymagania VDA 6.5 Product / Forderungen],MATCH($B9,tab_MinKomp[[Stanowisko / Position ]:[Stanowisko / Position ]],0)))</f>
        <v>n/a</v>
      </c>
      <c r="CM10" s="194" t="str">
        <f>IF(INDEX(tab_MinKomp[Wymagania VDA 6.5 Product / Forderungen],MATCH($B9,tab_MinKomp[[Stanowisko / Position ]:[Stanowisko / Position ]],0))="n/a","n/a",CM9-INDEX(tab_MinKomp[Wymagania VDA 6.5 Product / Forderungen],MATCH($B9,tab_MinKomp[[Stanowisko / Position ]:[Stanowisko / Position ]],0)))</f>
        <v>n/a</v>
      </c>
      <c r="CN10" s="194" t="str">
        <f>IF(INDEX(tab_MinKomp[Wymagania VDA 6.5 Product / Forderungen],MATCH($B9,tab_MinKomp[[Stanowisko / Position ]:[Stanowisko / Position ]],0))="n/a","n/a",CN9-INDEX(tab_MinKomp[Wymagania VDA 6.5 Product / Forderungen],MATCH($B9,tab_MinKomp[[Stanowisko / Position ]:[Stanowisko / Position ]],0)))</f>
        <v>n/a</v>
      </c>
      <c r="CO10" s="194" t="str">
        <f>IF(INDEX(tab_MinKomp[Wymagania VDA 6.5 Product / Forderungen],MATCH($B9,tab_MinKomp[[Stanowisko / Position ]:[Stanowisko / Position ]],0))="n/a","n/a",CO9-INDEX(tab_MinKomp[Wymagania VDA 6.5 Product / Forderungen],MATCH($B9,tab_MinKomp[[Stanowisko / Position ]:[Stanowisko / Position ]],0)))</f>
        <v>n/a</v>
      </c>
      <c r="CP10" s="194" t="str">
        <f>IF(INDEX(tab_MinKomp[Wymagania VDA 6.5 Product / Forderungen],MATCH($B9,tab_MinKomp[[Stanowisko / Position ]:[Stanowisko / Position ]],0))="n/a","n/a",CP9-INDEX(tab_MinKomp[Wymagania VDA 6.5 Product / Forderungen],MATCH($B9,tab_MinKomp[[Stanowisko / Position ]:[Stanowisko / Position ]],0)))</f>
        <v>n/a</v>
      </c>
      <c r="CQ10" s="194" t="str">
        <f>IF(INDEX(tab_MinKomp[Wymagania VDA 6.5 Product / Forderungen],MATCH($B9,tab_MinKomp[[Stanowisko / Position ]:[Stanowisko / Position ]],0))="n/a","n/a",CQ9-INDEX(tab_MinKomp[Wymagania VDA 6.5 Product / Forderungen],MATCH($B9,tab_MinKomp[[Stanowisko / Position ]:[Stanowisko / Position ]],0)))</f>
        <v>n/a</v>
      </c>
      <c r="CR10" s="194" t="str">
        <f>IF(INDEX(tab_MinKomp[Wymagania VDA 6.5 Product / Forderungen],MATCH($B9,tab_MinKomp[[Stanowisko / Position ]:[Stanowisko / Position ]],0))="n/a","n/a",CR9-INDEX(tab_MinKomp[Wymagania VDA 6.5 Product / Forderungen],MATCH($B9,tab_MinKomp[[Stanowisko / Position ]:[Stanowisko / Position ]],0)))</f>
        <v>n/a</v>
      </c>
      <c r="CS10" s="194" t="str">
        <f>IF(INDEX(tab_MinKomp[Wymagania VDA 6.5 Product / Forderungen],MATCH($B9,tab_MinKomp[[Stanowisko / Position ]:[Stanowisko / Position ]],0))="n/a","n/a",CS9-INDEX(tab_MinKomp[Wymagania VDA 6.5 Product / Forderungen],MATCH($B9,tab_MinKomp[[Stanowisko / Position ]:[Stanowisko / Position ]],0)))</f>
        <v>n/a</v>
      </c>
      <c r="CT10" s="194" t="str">
        <f>IF(INDEX(tab_MinKomp[Wymagania VDA 6.5 Product / Forderungen],MATCH($B9,tab_MinKomp[[Stanowisko / Position ]:[Stanowisko / Position ]],0))="n/a","n/a",CT9-INDEX(tab_MinKomp[Wymagania VDA 6.5 Product / Forderungen],MATCH($B9,tab_MinKomp[[Stanowisko / Position ]:[Stanowisko / Position ]],0)))</f>
        <v>n/a</v>
      </c>
      <c r="CU10" s="194" t="str">
        <f>IF(INDEX(tab_MinKomp[Wymagania VDA 6.5 Product / Forderungen],MATCH($B9,tab_MinKomp[[Stanowisko / Position ]:[Stanowisko / Position ]],0))="n/a","n/a",CU9-INDEX(tab_MinKomp[Wymagania VDA 6.5 Product / Forderungen],MATCH($B9,tab_MinKomp[[Stanowisko / Position ]:[Stanowisko / Position ]],0)))</f>
        <v>n/a</v>
      </c>
      <c r="CV10" s="194" t="str">
        <f>IF(INDEX(tab_MinKomp[Wymagania VDA 6.5 Product / Forderungen],MATCH($B9,tab_MinKomp[[Stanowisko / Position ]:[Stanowisko / Position ]],0))="n/a","n/a",CV9-INDEX(tab_MinKomp[Wymagania VDA 6.5 Product / Forderungen],MATCH($B9,tab_MinKomp[[Stanowisko / Position ]:[Stanowisko / Position ]],0)))</f>
        <v>n/a</v>
      </c>
      <c r="CW10" s="194">
        <f>IF(INDEX(tab_MinKomp[LEAN MANAGEMENT],MATCH($B9,tab_MinKomp[[Stanowisko / Position ]:[Stanowisko / Position ]],0))="n/a","n/a",CW9-INDEX(tab_MinKomp[LEAN MANAGEMENT],MATCH($B9,tab_MinKomp[[Stanowisko / Position ]:[Stanowisko / Position ]],0)))</f>
        <v>0</v>
      </c>
      <c r="CX10" s="194" t="str">
        <f>IF(INDEX(tab_MinKomp[Wymagania VDA 6.5 Product / Forderungen],MATCH($B9,tab_MinKomp[[Stanowisko / Position ]:[Stanowisko / Position ]],0))="n/a","n/a",CX9-INDEX(tab_MinKomp[Wymagania VDA 6.5 Product / Forderungen],MATCH($B9,tab_MinKomp[[Stanowisko / Position ]:[Stanowisko / Position ]],0)))</f>
        <v>n/a</v>
      </c>
      <c r="CY10" s="194" t="str">
        <f>IF(INDEX(tab_MinKomp[Wymagania VDA 6.5 Product / Forderungen],MATCH($B9,tab_MinKomp[[Stanowisko / Position ]:[Stanowisko / Position ]],0))="n/a","n/a",CY9-INDEX(tab_MinKomp[Wymagania VDA 6.5 Product / Forderungen],MATCH($B9,tab_MinKomp[[Stanowisko / Position ]:[Stanowisko / Position ]],0)))</f>
        <v>n/a</v>
      </c>
      <c r="CZ10" s="194" t="str">
        <f>IF(INDEX(tab_MinKomp[Wymagania VDA 6.5 Product / Forderungen],MATCH($B9,tab_MinKomp[[Stanowisko / Position ]:[Stanowisko / Position ]],0))="n/a","n/a",CZ9-INDEX(tab_MinKomp[Wymagania VDA 6.5 Product / Forderungen],MATCH($B9,tab_MinKomp[[Stanowisko / Position ]:[Stanowisko / Position ]],0)))</f>
        <v>n/a</v>
      </c>
      <c r="DA10" s="194" t="str">
        <f>IF(INDEX(tab_MinKomp[Wymagania VDA 6.5 Product / Forderungen],MATCH($B9,tab_MinKomp[[Stanowisko / Position ]:[Stanowisko / Position ]],0))="n/a","n/a",DA9-INDEX(tab_MinKomp[Wymagania VDA 6.5 Product / Forderungen],MATCH($B9,tab_MinKomp[[Stanowisko / Position ]:[Stanowisko / Position ]],0)))</f>
        <v>n/a</v>
      </c>
      <c r="DB10" s="194" t="str">
        <f>IF(INDEX(tab_MinKomp[Wymagania VDA 6.5 Product / Forderungen],MATCH($B9,tab_MinKomp[[Stanowisko / Position ]:[Stanowisko / Position ]],0))="n/a","n/a",DB9-INDEX(tab_MinKomp[Wymagania VDA 6.5 Product / Forderungen],MATCH($B9,tab_MinKomp[[Stanowisko / Position ]:[Stanowisko / Position ]],0)))</f>
        <v>n/a</v>
      </c>
      <c r="DC10" s="194" t="str">
        <f>IF(INDEX(tab_MinKomp[SUPPLIER MANAGEMENT],MATCH($B9,tab_MinKomp[[Stanowisko / Position ]:[Stanowisko / Position ]],0))="n/a","n/a",DC9-INDEX(tab_MinKomp[SUPPLIER MANAGEMENT],MATCH($B9,tab_MinKomp[[Stanowisko / Position ]:[Stanowisko / Position ]],0)))</f>
        <v>n/a</v>
      </c>
      <c r="DD10" s="194" t="str">
        <f>IF(INDEX(tab_MinKomp[SUPPLIER MANAGEMENT],MATCH($B9,tab_MinKomp[[Stanowisko / Position ]:[Stanowisko / Position ]],0))="n/a","n/a",DD9-INDEX(tab_MinKomp[SUPPLIER MANAGEMENT],MATCH($B9,tab_MinKomp[[Stanowisko / Position ]:[Stanowisko / Position ]],0)))</f>
        <v>n/a</v>
      </c>
      <c r="DE10" s="194" t="str">
        <f>IF(INDEX(tab_MinKomp[SUPPLIER MANAGEMENT],MATCH($B9,tab_MinKomp[[Stanowisko / Position ]:[Stanowisko / Position ]],0))="n/a","n/a",DE9-INDEX(tab_MinKomp[SUPPLIER MANAGEMENT],MATCH($B9,tab_MinKomp[[Stanowisko / Position ]:[Stanowisko / Position ]],0)))</f>
        <v>n/a</v>
      </c>
      <c r="DF10" s="194">
        <f>IF(INDEX(tab_MinKomp[LEAN MANAGEMENT],MATCH($B9,tab_MinKomp[[Stanowisko / Position ]:[Stanowisko / Position ]],0))="n/a","n/a",DF9-INDEX(tab_MinKomp[LEAN MANAGEMENT],MATCH($B9,tab_MinKomp[[Stanowisko / Position ]:[Stanowisko / Position ]],0)))</f>
        <v>0</v>
      </c>
      <c r="DG10" s="194" t="str">
        <f>IF(INDEX(tab_MinKomp[SUPPLIER MANAGEMENT],MATCH($B9,tab_MinKomp[[Stanowisko / Position ]:[Stanowisko / Position ]],0))="n/a","n/a",DG9-INDEX(tab_MinKomp[SUPPLIER MANAGEMENT],MATCH($B9,tab_MinKomp[[Stanowisko / Position ]:[Stanowisko / Position ]],0)))</f>
        <v>n/a</v>
      </c>
      <c r="DH10" s="194" t="str">
        <f>IF(INDEX(tab_MinKomp[SUPPLIER MANAGEMENT],MATCH($B9,tab_MinKomp[[Stanowisko / Position ]:[Stanowisko / Position ]],0))="n/a","n/a",DH9-INDEX(tab_MinKomp[SUPPLIER MANAGEMENT],MATCH($B9,tab_MinKomp[[Stanowisko / Position ]:[Stanowisko / Position ]],0)))</f>
        <v>n/a</v>
      </c>
      <c r="DI10" s="194" t="str">
        <f>IF(INDEX(tab_MinKomp[SUPPLIER MANAGEMENT],MATCH($B9,tab_MinKomp[[Stanowisko / Position ]:[Stanowisko / Position ]],0))="n/a","n/a",DI9-INDEX(tab_MinKomp[SUPPLIER MANAGEMENT],MATCH($B9,tab_MinKomp[[Stanowisko / Position ]:[Stanowisko / Position ]],0)))</f>
        <v>n/a</v>
      </c>
      <c r="DJ10" s="194" t="str">
        <f>IF(INDEX(tab_MinKomp[SUPPLIER MANAGEMENT],MATCH($B9,tab_MinKomp[[Stanowisko / Position ]:[Stanowisko / Position ]],0))="n/a","n/a",DJ9-INDEX(tab_MinKomp[SUPPLIER MANAGEMENT],MATCH($B9,tab_MinKomp[[Stanowisko / Position ]:[Stanowisko / Position ]],0)))</f>
        <v>n/a</v>
      </c>
      <c r="DK10" s="194" t="str">
        <f>IF(INDEX(tab_MinKomp[SUPPLIER MANAGEMENT],MATCH($B9,tab_MinKomp[[Stanowisko / Position ]:[Stanowisko / Position ]],0))="n/a","n/a",DK9-INDEX(tab_MinKomp[SUPPLIER MANAGEMENT],MATCH($B9,tab_MinKomp[[Stanowisko / Position ]:[Stanowisko / Position ]],0)))</f>
        <v>n/a</v>
      </c>
      <c r="DL10" s="194" t="str">
        <f>IF(INDEX(tab_MinKomp[SUPPLIER MANAGEMENT],MATCH($B9,tab_MinKomp[[Stanowisko / Position ]:[Stanowisko / Position ]],0))="n/a","n/a",DL9-INDEX(tab_MinKomp[SUPPLIER MANAGEMENT],MATCH($B9,tab_MinKomp[[Stanowisko / Position ]:[Stanowisko / Position ]],0)))</f>
        <v>n/a</v>
      </c>
      <c r="DM10" s="194" t="str">
        <f>IF(INDEX(tab_MinKomp[SUPPLIER MANAGEMENT],MATCH($B9,tab_MinKomp[[Stanowisko / Position ]:[Stanowisko / Position ]],0))="n/a","n/a",DM9-INDEX(tab_MinKomp[SUPPLIER MANAGEMENT],MATCH($B9,tab_MinKomp[[Stanowisko / Position ]:[Stanowisko / Position ]],0)))</f>
        <v>n/a</v>
      </c>
      <c r="DN10" s="194" t="str">
        <f>IF(INDEX(tab_MinKomp[SUPPLIER MANAGEMENT],MATCH($B9,tab_MinKomp[[Stanowisko / Position ]:[Stanowisko / Position ]],0))="n/a","n/a",DN9-INDEX(tab_MinKomp[SUPPLIER MANAGEMENT],MATCH($B9,tab_MinKomp[[Stanowisko / Position ]:[Stanowisko / Position ]],0)))</f>
        <v>n/a</v>
      </c>
      <c r="DO10" s="194" t="str">
        <f>IF(INDEX(tab_MinKomp[SUPPLIER MANAGEMENT],MATCH($B9,tab_MinKomp[[Stanowisko / Position ]:[Stanowisko / Position ]],0))="n/a","n/a",DO9-INDEX(tab_MinKomp[SUPPLIER MANAGEMENT],MATCH($B9,tab_MinKomp[[Stanowisko / Position ]:[Stanowisko / Position ]],0)))</f>
        <v>n/a</v>
      </c>
      <c r="DP10" s="194" t="str">
        <f>IF(INDEX(tab_MinKomp[SUPPLIER MANAGEMENT],MATCH($B9,tab_MinKomp[[Stanowisko / Position ]:[Stanowisko / Position ]],0))="n/a","n/a",DP9-INDEX(tab_MinKomp[SUPPLIER MANAGEMENT],MATCH($B9,tab_MinKomp[[Stanowisko / Position ]:[Stanowisko / Position ]],0)))</f>
        <v>n/a</v>
      </c>
      <c r="DQ10" s="194" t="str">
        <f>IF(INDEX(tab_MinKomp[SUPPLIER MANAGEMENT],MATCH($B9,tab_MinKomp[[Stanowisko / Position ]:[Stanowisko / Position ]],0))="n/a","n/a",DQ9-INDEX(tab_MinKomp[SUPPLIER MANAGEMENT],MATCH($B9,tab_MinKomp[[Stanowisko / Position ]:[Stanowisko / Position ]],0)))</f>
        <v>n/a</v>
      </c>
      <c r="DR10" s="194" t="str">
        <f>IF(INDEX(tab_MinKomp[SUPPLIER MANAGEMENT],MATCH($B9,tab_MinKomp[[Stanowisko / Position ]:[Stanowisko / Position ]],0))="n/a","n/a",DR9-INDEX(tab_MinKomp[SUPPLIER MANAGEMENT],MATCH($B9,tab_MinKomp[[Stanowisko / Position ]:[Stanowisko / Position ]],0)))</f>
        <v>n/a</v>
      </c>
      <c r="DS10" s="194" t="str">
        <f>IF(INDEX(tab_MinKomp[SUPPLIER MANAGEMENT],MATCH($B9,tab_MinKomp[[Stanowisko / Position ]:[Stanowisko / Position ]],0))="n/a","n/a",DS9-INDEX(tab_MinKomp[SUPPLIER MANAGEMENT],MATCH($B9,tab_MinKomp[[Stanowisko / Position ]:[Stanowisko / Position ]],0)))</f>
        <v>n/a</v>
      </c>
      <c r="DT10" s="194" t="str">
        <f>IF(INDEX(tab_MinKomp[SUPPLIER MANAGEMENT],MATCH($B9,tab_MinKomp[[Stanowisko / Position ]:[Stanowisko / Position ]],0))="n/a","n/a",DT9-INDEX(tab_MinKomp[SUPPLIER MANAGEMENT],MATCH($B9,tab_MinKomp[[Stanowisko / Position ]:[Stanowisko / Position ]],0)))</f>
        <v>n/a</v>
      </c>
      <c r="DU10" s="194" t="str">
        <f>IF(INDEX(tab_MinKomp[SUPPLIER MANAGEMENT],MATCH($B9,tab_MinKomp[[Stanowisko / Position ]:[Stanowisko / Position ]],0))="n/a","n/a",DU9-INDEX(tab_MinKomp[SUPPLIER MANAGEMENT],MATCH($B9,tab_MinKomp[[Stanowisko / Position ]:[Stanowisko / Position ]],0)))</f>
        <v>n/a</v>
      </c>
      <c r="DV10" s="194" t="str">
        <f>IF(INDEX(tab_MinKomp[SUPPLIER MANAGEMENT],MATCH($B9,tab_MinKomp[[Stanowisko / Position ]:[Stanowisko / Position ]],0))="n/a","n/a",DV9-INDEX(tab_MinKomp[SUPPLIER MANAGEMENT],MATCH($B9,tab_MinKomp[[Stanowisko / Position ]:[Stanowisko / Position ]],0)))</f>
        <v>n/a</v>
      </c>
      <c r="DW10" s="194" t="str">
        <f>IF(INDEX(tab_MinKomp[SUPPLIER MANAGEMENT],MATCH($B9,tab_MinKomp[[Stanowisko / Position ]:[Stanowisko / Position ]],0))="n/a","n/a",DW9-INDEX(tab_MinKomp[SUPPLIER MANAGEMENT],MATCH($B9,tab_MinKomp[[Stanowisko / Position ]:[Stanowisko / Position ]],0)))</f>
        <v>n/a</v>
      </c>
      <c r="DX10" s="194" t="str">
        <f>IF(INDEX(tab_MinKomp[SUPPLIER MANAGEMENT],MATCH($B9,tab_MinKomp[[Stanowisko / Position ]:[Stanowisko / Position ]],0))="n/a","n/a",DX9-INDEX(tab_MinKomp[SUPPLIER MANAGEMENT],MATCH($B9,tab_MinKomp[[Stanowisko / Position ]:[Stanowisko / Position ]],0)))</f>
        <v>n/a</v>
      </c>
      <c r="DY10" s="194" t="str">
        <f>IF(INDEX(tab_MinKomp[SUPPLIER MANAGEMENT],MATCH($B9,tab_MinKomp[[Stanowisko / Position ]:[Stanowisko / Position ]],0))="n/a","n/a",DY9-INDEX(tab_MinKomp[SUPPLIER MANAGEMENT],MATCH($B9,tab_MinKomp[[Stanowisko / Position ]:[Stanowisko / Position ]],0)))</f>
        <v>n/a</v>
      </c>
      <c r="DZ10" s="194" t="str">
        <f>IF(INDEX(tab_MinKomp[SUPPLIER MANAGEMENT],MATCH($B9,tab_MinKomp[[Stanowisko / Position ]:[Stanowisko / Position ]],0))="n/a","n/a",DZ9-INDEX(tab_MinKomp[SUPPLIER MANAGEMENT],MATCH($B9,tab_MinKomp[[Stanowisko / Position ]:[Stanowisko / Position ]],0)))</f>
        <v>n/a</v>
      </c>
      <c r="EA10" s="194" t="str">
        <f>IF(INDEX(tab_MinKomp[SUPPLIER MANAGEMENT],MATCH($B9,tab_MinKomp[[Stanowisko / Position ]:[Stanowisko / Position ]],0))="n/a","n/a",EA9-INDEX(tab_MinKomp[SUPPLIER MANAGEMENT],MATCH($B9,tab_MinKomp[[Stanowisko / Position ]:[Stanowisko / Position ]],0)))</f>
        <v>n/a</v>
      </c>
      <c r="EB10" s="194" t="str">
        <f>IF(INDEX(tab_MinKomp[SUPPLIER MANAGEMENT],MATCH($B9,tab_MinKomp[[Stanowisko / Position ]:[Stanowisko / Position ]],0))="n/a","n/a",EB9-INDEX(tab_MinKomp[SUPPLIER MANAGEMENT],MATCH($B9,tab_MinKomp[[Stanowisko / Position ]:[Stanowisko / Position ]],0)))</f>
        <v>n/a</v>
      </c>
      <c r="EC10" s="190" t="str">
        <f>IF(INDEX(tab_MinKomp[Testy czystości / Reinheitstests],MATCH($B9,tab_MinKomp[[Stanowisko / Position ]:[Stanowisko / Position ]],0))="n/a","n/a",EC9-INDEX(tab_MinKomp[Testy czystości / Reinheitstests],MATCH($B9,tab_MinKomp[[Stanowisko / Position ]:[Stanowisko / Position ]],0)))</f>
        <v>n/a</v>
      </c>
      <c r="ED10" s="190" t="str">
        <f>IF(INDEX(tab_MinKomp[Testy czystości / Reinheitstests],MATCH($B9,tab_MinKomp[[Stanowisko / Position ]:[Stanowisko / Position ]],0))="n/a","n/a",ED9-INDEX(tab_MinKomp[Testy czystości / Reinheitstests],MATCH($B9,tab_MinKomp[[Stanowisko / Position ]:[Stanowisko / Position ]],0)))</f>
        <v>n/a</v>
      </c>
      <c r="EE10" s="190" t="str">
        <f>IF(INDEX(tab_MinKomp[Testy czystości / Reinheitstests],MATCH($B9,tab_MinKomp[[Stanowisko / Position ]:[Stanowisko / Position ]],0))="n/a","n/a",EE9-INDEX(tab_MinKomp[Testy czystości / Reinheitstests],MATCH($B9,tab_MinKomp[[Stanowisko / Position ]:[Stanowisko / Position ]],0)))</f>
        <v>n/a</v>
      </c>
      <c r="EF10" s="190" t="str">
        <f>IF(INDEX(tab_MinKomp[Testy czystości / Reinheitstests],MATCH($B9,tab_MinKomp[[Stanowisko / Position ]:[Stanowisko / Position ]],0))="n/a","n/a",EF9-INDEX(tab_MinKomp[Testy czystości / Reinheitstests],MATCH($B9,tab_MinKomp[[Stanowisko / Position ]:[Stanowisko / Position ]],0)))</f>
        <v>n/a</v>
      </c>
      <c r="EG10" s="190" t="str">
        <f>IF(INDEX(tab_MinKomp[Testy czystości / Reinheitstests],MATCH($B9,tab_MinKomp[[Stanowisko / Position ]:[Stanowisko / Position ]],0))="n/a","n/a",EG9-INDEX(tab_MinKomp[Testy czystości / Reinheitstests],MATCH($B9,tab_MinKomp[[Stanowisko / Position ]:[Stanowisko / Position ]],0)))</f>
        <v>n/a</v>
      </c>
      <c r="EH10" s="190" t="str">
        <f>IF(INDEX(tab_MinKomp[Testy czystości / Reinheitstests],MATCH($B9,tab_MinKomp[[Stanowisko / Position ]:[Stanowisko / Position ]],0))="n/a","n/a",EH9-INDEX(tab_MinKomp[Testy czystości / Reinheitstests],MATCH($B9,tab_MinKomp[[Stanowisko / Position ]:[Stanowisko / Position ]],0)))</f>
        <v>n/a</v>
      </c>
      <c r="EI10" s="190" t="str">
        <f>IF(INDEX(tab_MinKomp[Testy czystości / Reinheitstests],MATCH($B9,tab_MinKomp[[Stanowisko / Position ]:[Stanowisko / Position ]],0))="n/a","n/a",EI9-INDEX(tab_MinKomp[Testy czystości / Reinheitstests],MATCH($B9,tab_MinKomp[[Stanowisko / Position ]:[Stanowisko / Position ]],0)))</f>
        <v>n/a</v>
      </c>
      <c r="EJ10" s="190" t="str">
        <f>IF(INDEX(tab_MinKomp[Testy czystości / Reinheitstests],MATCH($B9,tab_MinKomp[[Stanowisko / Position ]:[Stanowisko / Position ]],0))="n/a","n/a",EJ9-INDEX(tab_MinKomp[Testy czystości / Reinheitstests],MATCH($B9,tab_MinKomp[[Stanowisko / Position ]:[Stanowisko / Position ]],0)))</f>
        <v>n/a</v>
      </c>
      <c r="EK10" s="190" t="str">
        <f>IF(INDEX(tab_MinKomp[Testy czystości / Reinheitstests],MATCH($B9,tab_MinKomp[[Stanowisko / Position ]:[Stanowisko / Position ]],0))="n/a","n/a",EK9-INDEX(tab_MinKomp[Testy czystości / Reinheitstests],MATCH($B9,tab_MinKomp[[Stanowisko / Position ]:[Stanowisko / Position ]],0)))</f>
        <v>n/a</v>
      </c>
      <c r="EL10" s="194">
        <f>IF(INDEX(tab_MinKomp[LEAN MANAGEMENT],MATCH($B9,tab_MinKomp[[Stanowisko / Position ]:[Stanowisko / Position ]],0))="n/a","n/a",EL9-INDEX(tab_MinKomp[LEAN MANAGEMENT],MATCH($B9,tab_MinKomp[[Stanowisko / Position ]:[Stanowisko / Position ]],0)))</f>
        <v>0</v>
      </c>
      <c r="EM10" s="194">
        <f>IF(INDEX(tab_MinKomp[LEAN MANAGEMENT],MATCH($B9,tab_MinKomp[[Stanowisko / Position ]:[Stanowisko / Position ]],0))="n/a","n/a",EM9-INDEX(tab_MinKomp[LEAN MANAGEMENT],MATCH($B9,tab_MinKomp[[Stanowisko / Position ]:[Stanowisko / Position ]],0)))</f>
        <v>0</v>
      </c>
      <c r="EN10" s="190" t="str">
        <f>IF(INDEX(tab_MinKomp[Testy czystości / Reinheitstests],MATCH($B9,tab_MinKomp[[Stanowisko / Position ]:[Stanowisko / Position ]],0))="n/a","n/a",EN9-INDEX(tab_MinKomp[Testy czystości / Reinheitstests],MATCH($B9,tab_MinKomp[[Stanowisko / Position ]:[Stanowisko / Position ]],0)))</f>
        <v>n/a</v>
      </c>
      <c r="EO10" s="190" t="str">
        <f>IF(INDEX(tab_MinKomp[Testy czystości / Reinheitstests],MATCH($B9,tab_MinKomp[[Stanowisko / Position ]:[Stanowisko / Position ]],0))="n/a","n/a",EO9-INDEX(tab_MinKomp[Testy czystości / Reinheitstests],MATCH($B9,tab_MinKomp[[Stanowisko / Position ]:[Stanowisko / Position ]],0)))</f>
        <v>n/a</v>
      </c>
      <c r="EP10" s="190" t="str">
        <f>IF(INDEX(tab_MinKomp[Testy czystości / Reinheitstests],MATCH($B9,tab_MinKomp[[Stanowisko / Position ]:[Stanowisko / Position ]],0))="n/a","n/a",EP9-INDEX(tab_MinKomp[Testy czystości / Reinheitstests],MATCH($B9,tab_MinKomp[[Stanowisko / Position ]:[Stanowisko / Position ]],0)))</f>
        <v>n/a</v>
      </c>
      <c r="EQ10" s="190" t="str">
        <f>IF(INDEX(tab_MinKomp[Testy czystości / Reinheitstests],MATCH($B9,tab_MinKomp[[Stanowisko / Position ]:[Stanowisko / Position ]],0))="n/a","n/a",EQ9-INDEX(tab_MinKomp[Testy czystości / Reinheitstests],MATCH($B9,tab_MinKomp[[Stanowisko / Position ]:[Stanowisko / Position ]],0)))</f>
        <v>n/a</v>
      </c>
      <c r="ER10" s="190" t="str">
        <f>IF(INDEX(tab_MinKomp[Testy czystości / Reinheitstests],MATCH($B9,tab_MinKomp[[Stanowisko / Position ]:[Stanowisko / Position ]],0))="n/a","n/a",ER9-INDEX(tab_MinKomp[Testy czystości / Reinheitstests],MATCH($B9,tab_MinKomp[[Stanowisko / Position ]:[Stanowisko / Position ]],0)))</f>
        <v>n/a</v>
      </c>
      <c r="ES10" s="190" t="str">
        <f>IF(INDEX(tab_MinKomp[Testy czystości / Reinheitstests],MATCH($B9,tab_MinKomp[[Stanowisko / Position ]:[Stanowisko / Position ]],0))="n/a","n/a",ES9-INDEX(tab_MinKomp[Testy czystości / Reinheitstests],MATCH($B9,tab_MinKomp[[Stanowisko / Position ]:[Stanowisko / Position ]],0)))</f>
        <v>n/a</v>
      </c>
      <c r="ET10" s="190" t="str">
        <f>IF(INDEX(tab_MinKomp[Testy czystości / Reinheitstests],MATCH($B9,tab_MinKomp[[Stanowisko / Position ]:[Stanowisko / Position ]],0))="n/a","n/a",ET9-INDEX(tab_MinKomp[Testy czystości / Reinheitstests],MATCH($B9,tab_MinKomp[[Stanowisko / Position ]:[Stanowisko / Position ]],0)))</f>
        <v>n/a</v>
      </c>
      <c r="EU10" s="190" t="str">
        <f>IF(INDEX(tab_MinKomp[Testy czystości / Reinheitstests],MATCH($B9,tab_MinKomp[[Stanowisko / Position ]:[Stanowisko / Position ]],0))="n/a","n/a",EU9-INDEX(tab_MinKomp[Testy czystości / Reinheitstests],MATCH($B9,tab_MinKomp[[Stanowisko / Position ]:[Stanowisko / Position ]],0)))</f>
        <v>n/a</v>
      </c>
      <c r="EV10" s="190" t="str">
        <f>IF(INDEX(tab_MinKomp[Testy czystości / Reinheitstests],MATCH($B9,tab_MinKomp[[Stanowisko / Position ]:[Stanowisko / Position ]],0))="n/a","n/a",EV9-INDEX(tab_MinKomp[Testy czystości / Reinheitstests],MATCH($B9,tab_MinKomp[[Stanowisko / Position ]:[Stanowisko / Position ]],0)))</f>
        <v>n/a</v>
      </c>
      <c r="EW10" s="190" t="str">
        <f>IF(INDEX(tab_MinKomp[Testy czystości / Reinheitstests],MATCH($B9,tab_MinKomp[[Stanowisko / Position ]:[Stanowisko / Position ]],0))="n/a","n/a",EW9-INDEX(tab_MinKomp[Testy czystości / Reinheitstests],MATCH($B9,tab_MinKomp[[Stanowisko / Position ]:[Stanowisko / Position ]],0)))</f>
        <v>n/a</v>
      </c>
      <c r="EX10" s="190" t="str">
        <f>IF(INDEX(tab_MinKomp[Testy czystości / Reinheitstests],MATCH($B9,tab_MinKomp[[Stanowisko / Position ]:[Stanowisko / Position ]],0))="n/a","n/a",EX9-INDEX(tab_MinKomp[Testy czystości / Reinheitstests],MATCH($B9,tab_MinKomp[[Stanowisko / Position ]:[Stanowisko / Position ]],0)))</f>
        <v>n/a</v>
      </c>
      <c r="EY10" s="190" t="str">
        <f>IF(INDEX(tab_MinKomp[Testy czystości / Reinheitstests],MATCH($B9,tab_MinKomp[[Stanowisko / Position ]:[Stanowisko / Position ]],0))="n/a","n/a",EY9-INDEX(tab_MinKomp[Testy czystości / Reinheitstests],MATCH($B9,tab_MinKomp[[Stanowisko / Position ]:[Stanowisko / Position ]],0)))</f>
        <v>n/a</v>
      </c>
      <c r="EZ10" s="190" t="str">
        <f>IF(INDEX(tab_MinKomp[Testy czystości / Reinheitstests],MATCH($B9,tab_MinKomp[[Stanowisko / Position ]:[Stanowisko / Position ]],0))="n/a","n/a",EZ9-INDEX(tab_MinKomp[Testy czystości / Reinheitstests],MATCH($B9,tab_MinKomp[[Stanowisko / Position ]:[Stanowisko / Position ]],0)))</f>
        <v>n/a</v>
      </c>
      <c r="FA10" s="190" t="str">
        <f>IF(INDEX(tab_MinKomp[Testy czystości / Reinheitstests],MATCH($B9,tab_MinKomp[[Stanowisko / Position ]:[Stanowisko / Position ]],0))="n/a","n/a",FA9-INDEX(tab_MinKomp[Testy czystości / Reinheitstests],MATCH($B9,tab_MinKomp[[Stanowisko / Position ]:[Stanowisko / Position ]],0)))</f>
        <v>n/a</v>
      </c>
      <c r="FB10" s="190" t="str">
        <f>IF(INDEX(tab_MinKomp[Testy czystości / Reinheitstests],MATCH($B9,tab_MinKomp[[Stanowisko / Position ]:[Stanowisko / Position ]],0))="n/a","n/a",FB9-INDEX(tab_MinKomp[Testy czystości / Reinheitstests],MATCH($B9,tab_MinKomp[[Stanowisko / Position ]:[Stanowisko / Position ]],0)))</f>
        <v>n/a</v>
      </c>
      <c r="FC10" s="190" t="str">
        <f>IF(INDEX(tab_MinKomp[Testy czystości / Reinheitstests],MATCH($B9,tab_MinKomp[[Stanowisko / Position ]:[Stanowisko / Position ]],0))="n/a","n/a",FC9-INDEX(tab_MinKomp[Testy czystości / Reinheitstests],MATCH($B9,tab_MinKomp[[Stanowisko / Position ]:[Stanowisko / Position ]],0)))</f>
        <v>n/a</v>
      </c>
      <c r="FD10" s="190" t="str">
        <f>IF(INDEX(tab_MinKomp[Testy czystości / Reinheitstests],MATCH($B9,tab_MinKomp[[Stanowisko / Position ]:[Stanowisko / Position ]],0))="n/a","n/a",FD9-INDEX(tab_MinKomp[Testy czystości / Reinheitstests],MATCH($B9,tab_MinKomp[[Stanowisko / Position ]:[Stanowisko / Position ]],0)))</f>
        <v>n/a</v>
      </c>
      <c r="FE10" s="190" t="str">
        <f>IF(INDEX(tab_MinKomp[Testy czystości / Reinheitstests],MATCH($B9,tab_MinKomp[[Stanowisko / Position ]:[Stanowisko / Position ]],0))="n/a","n/a",FE9-INDEX(tab_MinKomp[Testy czystości / Reinheitstests],MATCH($B9,tab_MinKomp[[Stanowisko / Position ]:[Stanowisko / Position ]],0)))</f>
        <v>n/a</v>
      </c>
      <c r="FF10" s="190" t="str">
        <f>IF(INDEX(tab_MinKomp[Testy czystości / Reinheitstests],MATCH($B9,tab_MinKomp[[Stanowisko / Position ]:[Stanowisko / Position ]],0))="n/a","n/a",FF9-INDEX(tab_MinKomp[Testy czystości / Reinheitstests],MATCH($B9,tab_MinKomp[[Stanowisko / Position ]:[Stanowisko / Position ]],0)))</f>
        <v>n/a</v>
      </c>
      <c r="FG10" s="190" t="str">
        <f>IF(INDEX(tab_MinKomp[Testy czystości / Reinheitstests],MATCH($B9,tab_MinKomp[[Stanowisko / Position ]:[Stanowisko / Position ]],0))="n/a","n/a",FG9-INDEX(tab_MinKomp[Testy czystości / Reinheitstests],MATCH($B9,tab_MinKomp[[Stanowisko / Position ]:[Stanowisko / Position ]],0)))</f>
        <v>n/a</v>
      </c>
      <c r="FH10" s="190" t="str">
        <f>IF(INDEX(tab_MinKomp[Testy czystości / Reinheitstests],MATCH($B9,tab_MinKomp[[Stanowisko / Position ]:[Stanowisko / Position ]],0))="n/a","n/a",FH9-INDEX(tab_MinKomp[Testy czystości / Reinheitstests],MATCH($B9,tab_MinKomp[[Stanowisko / Position ]:[Stanowisko / Position ]],0)))</f>
        <v>n/a</v>
      </c>
      <c r="FI10" s="190" t="str">
        <f>IF(INDEX(tab_MinKomp[Testy czystości / Reinheitstests],MATCH($B9,tab_MinKomp[[Stanowisko / Position ]:[Stanowisko / Position ]],0))="n/a","n/a",FI9-INDEX(tab_MinKomp[Testy czystości / Reinheitstests],MATCH($B9,tab_MinKomp[[Stanowisko / Position ]:[Stanowisko / Position ]],0)))</f>
        <v>n/a</v>
      </c>
      <c r="FJ10" s="190" t="str">
        <f>IF(INDEX(tab_MinKomp[Testy czystości / Reinheitstests],MATCH($B9,tab_MinKomp[[Stanowisko / Position ]:[Stanowisko / Position ]],0))="n/a","n/a",FJ9-INDEX(tab_MinKomp[Testy czystości / Reinheitstests],MATCH($B9,tab_MinKomp[[Stanowisko / Position ]:[Stanowisko / Position ]],0)))</f>
        <v>n/a</v>
      </c>
      <c r="FK10" s="190" t="str">
        <f>IF(INDEX(tab_MinKomp[Testy czystości / Reinheitstests],MATCH($B9,tab_MinKomp[[Stanowisko / Position ]:[Stanowisko / Position ]],0))="n/a","n/a",FK9-INDEX(tab_MinKomp[Testy czystości / Reinheitstests],MATCH($B9,tab_MinKomp[[Stanowisko / Position ]:[Stanowisko / Position ]],0)))</f>
        <v>n/a</v>
      </c>
      <c r="FL10" s="190" t="str">
        <f>IF(INDEX(tab_MinKomp[Testy czystości / Reinheitstests],MATCH($B9,tab_MinKomp[[Stanowisko / Position ]:[Stanowisko / Position ]],0))="n/a","n/a",FL9-INDEX(tab_MinKomp[Testy czystości / Reinheitstests],MATCH($B9,tab_MinKomp[[Stanowisko / Position ]:[Stanowisko / Position ]],0)))</f>
        <v>n/a</v>
      </c>
      <c r="FM10" s="190" t="str">
        <f>IF(INDEX(tab_MinKomp[Testy czystości / Reinheitstests],MATCH($B9,tab_MinKomp[[Stanowisko / Position ]:[Stanowisko / Position ]],0))="n/a","n/a",FM9-INDEX(tab_MinKomp[Testy czystości / Reinheitstests],MATCH($B9,tab_MinKomp[[Stanowisko / Position ]:[Stanowisko / Position ]],0)))</f>
        <v>n/a</v>
      </c>
      <c r="FN10" s="194">
        <f>IF(INDEX(tab_MinKomp[LEAN MANAGEMENT],MATCH($B9,tab_MinKomp[[Stanowisko / Position ]:[Stanowisko / Position ]],0))="n/a","n/a",FN9-INDEX(tab_MinKomp[LEAN MANAGEMENT],MATCH($B9,tab_MinKomp[[Stanowisko / Position ]:[Stanowisko / Position ]],0)))</f>
        <v>-1</v>
      </c>
      <c r="FO10" s="194">
        <f>IF(INDEX(tab_MinKomp[LEAN MANAGEMENT],MATCH($B9,tab_MinKomp[[Stanowisko / Position ]:[Stanowisko / Position ]],0))="n/a","n/a",FO9-INDEX(tab_MinKomp[LEAN MANAGEMENT],MATCH($B9,tab_MinKomp[[Stanowisko / Position ]:[Stanowisko / Position ]],0)))</f>
        <v>-1</v>
      </c>
      <c r="FP10" s="194">
        <f>IF(INDEX(tab_MinKomp[LEAN MANAGEMENT],MATCH($B9,tab_MinKomp[[Stanowisko / Position ]:[Stanowisko / Position ]],0))="n/a","n/a",FP9-INDEX(tab_MinKomp[LEAN MANAGEMENT],MATCH($B9,tab_MinKomp[[Stanowisko / Position ]:[Stanowisko / Position ]],0)))</f>
        <v>-1</v>
      </c>
      <c r="FQ10" s="190" t="str">
        <f>IF(INDEX(tab_MinKomp[Testy czystości / Reinheitstests],MATCH($B9,tab_MinKomp[[Stanowisko / Position ]:[Stanowisko / Position ]],0))="n/a","n/a",FQ9-INDEX(tab_MinKomp[Testy czystości / Reinheitstests],MATCH($B9,tab_MinKomp[[Stanowisko / Position ]:[Stanowisko / Position ]],0)))</f>
        <v>n/a</v>
      </c>
      <c r="FR10" s="190" t="str">
        <f>IF(INDEX(tab_MinKomp[Testy czystości / Reinheitstests],MATCH($B9,tab_MinKomp[[Stanowisko / Position ]:[Stanowisko / Position ]],0))="n/a","n/a",FR9-INDEX(tab_MinKomp[Testy czystości / Reinheitstests],MATCH($B9,tab_MinKomp[[Stanowisko / Position ]:[Stanowisko / Position ]],0)))</f>
        <v>n/a</v>
      </c>
      <c r="FS10" s="194">
        <f>IF(INDEX(tab_MinKomp[LEAN MANAGEMENT],MATCH($B9,tab_MinKomp[[Stanowisko / Position ]:[Stanowisko / Position ]],0))="n/a","n/a",FS9-INDEX(tab_MinKomp[LEAN MANAGEMENT],MATCH($B9,tab_MinKomp[[Stanowisko / Position ]:[Stanowisko / Position ]],0)))</f>
        <v>0</v>
      </c>
      <c r="FT10" s="194">
        <f>IF(INDEX(tab_MinKomp[LEAN MANAGEMENT],MATCH($B9,tab_MinKomp[[Stanowisko / Position ]:[Stanowisko / Position ]],0))="n/a","n/a",FT9-INDEX(tab_MinKomp[LEAN MANAGEMENT],MATCH($B9,tab_MinKomp[[Stanowisko / Position ]:[Stanowisko / Position ]],0)))</f>
        <v>0</v>
      </c>
      <c r="FU10" s="194">
        <f>IF(INDEX(tab_MinKomp[LEAN MANAGEMENT],MATCH($B9,tab_MinKomp[[Stanowisko / Position ]:[Stanowisko / Position ]],0))="n/a","n/a",FU9-INDEX(tab_MinKomp[LEAN MANAGEMENT],MATCH($B9,tab_MinKomp[[Stanowisko / Position ]:[Stanowisko / Position ]],0)))</f>
        <v>0</v>
      </c>
      <c r="FV10" s="194">
        <f>IF(INDEX(tab_MinKomp[LEAN MANAGEMENT],MATCH($B9,tab_MinKomp[[Stanowisko / Position ]:[Stanowisko / Position ]],0))="n/a","n/a",FV9-INDEX(tab_MinKomp[LEAN MANAGEMENT],MATCH($B9,tab_MinKomp[[Stanowisko / Position ]:[Stanowisko / Position ]],0)))</f>
        <v>0</v>
      </c>
      <c r="FW10" s="194">
        <f>IF(INDEX(tab_MinKomp[LEAN MANAGEMENT],MATCH($B9,tab_MinKomp[[Stanowisko / Position ]:[Stanowisko / Position ]],0))="n/a","n/a",FW9-INDEX(tab_MinKomp[LEAN MANAGEMENT],MATCH($B9,tab_MinKomp[[Stanowisko / Position ]:[Stanowisko / Position ]],0)))</f>
        <v>0</v>
      </c>
      <c r="FX10" s="194">
        <f>IF(INDEX(tab_MinKomp[LEAN MANAGEMENT],MATCH($B9,tab_MinKomp[[Stanowisko / Position ]:[Stanowisko / Position ]],0))="n/a","n/a",FX9-INDEX(tab_MinKomp[LEAN MANAGEMENT],MATCH($B9,tab_MinKomp[[Stanowisko / Position ]:[Stanowisko / Position ]],0)))</f>
        <v>0</v>
      </c>
      <c r="FY10" s="194">
        <f>IF(INDEX(tab_MinKomp[LEAN MANAGEMENT],MATCH($B9,tab_MinKomp[[Stanowisko / Position ]:[Stanowisko / Position ]],0))="n/a","n/a",FY9-INDEX(tab_MinKomp[LEAN MANAGEMENT],MATCH($B9,tab_MinKomp[[Stanowisko / Position ]:[Stanowisko / Position ]],0)))</f>
        <v>0</v>
      </c>
      <c r="FZ10" s="194">
        <f>IF(INDEX(tab_MinKomp[LEAN MANAGEMENT],MATCH($B9,tab_MinKomp[[Stanowisko / Position ]:[Stanowisko / Position ]],0))="n/a","n/a",FZ9-INDEX(tab_MinKomp[LEAN MANAGEMENT],MATCH($B9,tab_MinKomp[[Stanowisko / Position ]:[Stanowisko / Position ]],0)))</f>
        <v>0</v>
      </c>
      <c r="GA10" s="194" t="str">
        <f>IF(INDEX(tab_MinKomp[Konserwacja form guma],MATCH($B9,tab_MinKomp[[Stanowisko / Position ]:[Stanowisko / Position ]],0))="n/a","n/a",GA9-INDEX(tab_MinKomp[Konserwacja form guma],MATCH($B9,tab_MinKomp[[Stanowisko / Position ]:[Stanowisko / Position ]],0)))</f>
        <v>n/a</v>
      </c>
      <c r="GB10" s="194" t="str">
        <f>IF(INDEX(tab_MinKomp[Konserwacja form plastiki],MATCH($B9,tab_MinKomp[[Stanowisko / Position ]:[Stanowisko / Position ]],0))="n/a","n/a",GB9-INDEX(tab_MinKomp[Konserwacja form plastiki],MATCH($B9,tab_MinKomp[[Stanowisko / Position ]:[Stanowisko / Position ]],0)))</f>
        <v>n/a</v>
      </c>
      <c r="GC10" s="194">
        <f>IF(INDEX(tab_MinKomp[LEAN MANAGEMENT],MATCH($B9,tab_MinKomp[[Stanowisko / Position ]:[Stanowisko / Position ]],0))="n/a","n/a",GC9-INDEX(tab_MinKomp[LEAN MANAGEMENT],MATCH($B9,tab_MinKomp[[Stanowisko / Position ]:[Stanowisko / Position ]],0)))</f>
        <v>0</v>
      </c>
      <c r="GD10" s="194">
        <f>IF(INDEX(tab_MinKomp[LEAN MANAGEMENT],MATCH($B9,tab_MinKomp[[Stanowisko / Position ]:[Stanowisko / Position ]],0))="n/a","n/a",GD9-INDEX(tab_MinKomp[LEAN MANAGEMENT],MATCH($B9,tab_MinKomp[[Stanowisko / Position ]:[Stanowisko / Position ]],0)))</f>
        <v>0</v>
      </c>
      <c r="GE10" s="193" t="str">
        <f>IF(INDEX(tab_MinKomp[Motywowanie i budowanie zaangażowania zespołu],MATCH($B9,tab_MinKomp[[Stanowisko / Position ]:[Stanowisko / Position ]],0))="n/a","n/a",GE9-INDEX(tab_MinKomp[Motywowanie i budowanie zaangażowania zespołu],MATCH($B9,tab_MinKomp[[Stanowisko / Position ]:[Stanowisko / Position ]],0)))</f>
        <v>n/a</v>
      </c>
      <c r="GF10" s="186" t="s">
        <v>248</v>
      </c>
      <c r="GG10" s="186" t="s">
        <v>248</v>
      </c>
      <c r="GH10" s="186" t="s">
        <v>248</v>
      </c>
      <c r="GI10" s="186" t="s">
        <v>248</v>
      </c>
      <c r="GJ10" s="186" t="s">
        <v>248</v>
      </c>
      <c r="GK10" s="186" t="s">
        <v>248</v>
      </c>
      <c r="GL10" s="186" t="s">
        <v>248</v>
      </c>
      <c r="GM10" s="186" t="s">
        <v>248</v>
      </c>
      <c r="GN10" s="186" t="s">
        <v>248</v>
      </c>
      <c r="GO10" s="186" t="s">
        <v>248</v>
      </c>
      <c r="GP10" s="186" t="s">
        <v>248</v>
      </c>
      <c r="GQ10" s="186" t="s">
        <v>248</v>
      </c>
      <c r="GR10" s="186" t="s">
        <v>248</v>
      </c>
      <c r="GS10" s="186" t="s">
        <v>248</v>
      </c>
      <c r="GT10" s="186" t="s">
        <v>248</v>
      </c>
      <c r="GU10" s="186" t="s">
        <v>248</v>
      </c>
      <c r="GV10" s="186" t="s">
        <v>248</v>
      </c>
      <c r="GW10" s="186" t="s">
        <v>248</v>
      </c>
      <c r="GX10" s="186" t="s">
        <v>248</v>
      </c>
      <c r="GY10" s="186" t="s">
        <v>248</v>
      </c>
      <c r="GZ10" s="261" t="s">
        <v>248</v>
      </c>
      <c r="HA10" s="261" t="s">
        <v>248</v>
      </c>
      <c r="HB10" s="191">
        <f>SUM(G10:GE10)/(HB9-(SUM(G10:GE10)))</f>
        <v>-0.24561403508771928</v>
      </c>
      <c r="HC10" s="102"/>
    </row>
    <row r="11" spans="1:211" s="218" customFormat="1" ht="24.9" customHeight="1" x14ac:dyDescent="0.3">
      <c r="A11" s="105" t="s">
        <v>311</v>
      </c>
      <c r="B11" s="105" t="s">
        <v>312</v>
      </c>
      <c r="C11" s="105" t="s">
        <v>313</v>
      </c>
      <c r="D11" s="105">
        <v>1312</v>
      </c>
      <c r="E11" s="392" t="s">
        <v>376</v>
      </c>
      <c r="F11" s="185" t="s">
        <v>374</v>
      </c>
      <c r="G11" s="186">
        <v>2</v>
      </c>
      <c r="H11" s="186">
        <v>1</v>
      </c>
      <c r="I11" s="186">
        <v>2</v>
      </c>
      <c r="J11" s="186">
        <v>1</v>
      </c>
      <c r="K11" s="186">
        <v>1</v>
      </c>
      <c r="L11" s="186" t="s">
        <v>248</v>
      </c>
      <c r="M11" s="186" t="s">
        <v>248</v>
      </c>
      <c r="N11" s="186" t="s">
        <v>248</v>
      </c>
      <c r="O11" s="186">
        <v>1</v>
      </c>
      <c r="P11" s="186">
        <v>1</v>
      </c>
      <c r="Q11" s="186" t="s">
        <v>248</v>
      </c>
      <c r="R11" s="186" t="s">
        <v>248</v>
      </c>
      <c r="S11" s="186" t="s">
        <v>248</v>
      </c>
      <c r="T11" s="186" t="s">
        <v>248</v>
      </c>
      <c r="U11" s="186" t="s">
        <v>248</v>
      </c>
      <c r="V11" s="186" t="s">
        <v>248</v>
      </c>
      <c r="W11" s="186" t="s">
        <v>248</v>
      </c>
      <c r="X11" s="186" t="s">
        <v>248</v>
      </c>
      <c r="Y11" s="186" t="s">
        <v>248</v>
      </c>
      <c r="Z11" s="186" t="s">
        <v>248</v>
      </c>
      <c r="AA11" s="186" t="s">
        <v>248</v>
      </c>
      <c r="AB11" s="186" t="s">
        <v>248</v>
      </c>
      <c r="AC11" s="186" t="s">
        <v>248</v>
      </c>
      <c r="AD11" s="186">
        <v>1</v>
      </c>
      <c r="AE11" s="186">
        <v>1</v>
      </c>
      <c r="AF11" s="186">
        <v>1</v>
      </c>
      <c r="AG11" s="186" t="s">
        <v>248</v>
      </c>
      <c r="AH11" s="186" t="s">
        <v>248</v>
      </c>
      <c r="AI11" s="186">
        <v>1</v>
      </c>
      <c r="AJ11" s="186" t="s">
        <v>248</v>
      </c>
      <c r="AK11" s="186" t="s">
        <v>248</v>
      </c>
      <c r="AL11" s="186">
        <v>1</v>
      </c>
      <c r="AM11" s="186" t="s">
        <v>248</v>
      </c>
      <c r="AN11" s="186" t="s">
        <v>248</v>
      </c>
      <c r="AO11" s="186">
        <v>1</v>
      </c>
      <c r="AP11" s="186" t="s">
        <v>248</v>
      </c>
      <c r="AQ11" s="186">
        <v>1</v>
      </c>
      <c r="AR11" s="186" t="s">
        <v>248</v>
      </c>
      <c r="AS11" s="186" t="s">
        <v>248</v>
      </c>
      <c r="AT11" s="186" t="s">
        <v>248</v>
      </c>
      <c r="AU11" s="186" t="s">
        <v>248</v>
      </c>
      <c r="AV11" s="186">
        <v>2</v>
      </c>
      <c r="AW11" s="186">
        <v>1</v>
      </c>
      <c r="AX11" s="186" t="s">
        <v>248</v>
      </c>
      <c r="AY11" s="186" t="s">
        <v>248</v>
      </c>
      <c r="AZ11" s="186" t="s">
        <v>248</v>
      </c>
      <c r="BA11" s="186">
        <v>1</v>
      </c>
      <c r="BB11" s="186">
        <v>1</v>
      </c>
      <c r="BC11" s="186">
        <v>1</v>
      </c>
      <c r="BD11" s="186">
        <v>1</v>
      </c>
      <c r="BE11" s="186" t="s">
        <v>248</v>
      </c>
      <c r="BF11" s="186" t="s">
        <v>248</v>
      </c>
      <c r="BG11" s="186" t="s">
        <v>248</v>
      </c>
      <c r="BH11" s="186" t="s">
        <v>248</v>
      </c>
      <c r="BI11" s="186" t="s">
        <v>248</v>
      </c>
      <c r="BJ11" s="186" t="s">
        <v>248</v>
      </c>
      <c r="BK11" s="186" t="s">
        <v>248</v>
      </c>
      <c r="BL11" s="186" t="s">
        <v>248</v>
      </c>
      <c r="BM11" s="186">
        <v>1</v>
      </c>
      <c r="BN11" s="186" t="s">
        <v>248</v>
      </c>
      <c r="BO11" s="186" t="s">
        <v>248</v>
      </c>
      <c r="BP11" s="186" t="s">
        <v>248</v>
      </c>
      <c r="BQ11" s="186" t="s">
        <v>248</v>
      </c>
      <c r="BR11" s="186" t="s">
        <v>248</v>
      </c>
      <c r="BS11" s="186" t="s">
        <v>248</v>
      </c>
      <c r="BT11" s="186" t="s">
        <v>248</v>
      </c>
      <c r="BU11" s="186" t="s">
        <v>248</v>
      </c>
      <c r="BV11" s="186" t="s">
        <v>248</v>
      </c>
      <c r="BW11" s="186" t="s">
        <v>248</v>
      </c>
      <c r="BX11" s="186">
        <v>2</v>
      </c>
      <c r="BY11" s="186" t="s">
        <v>248</v>
      </c>
      <c r="BZ11" s="186" t="s">
        <v>248</v>
      </c>
      <c r="CA11" s="186" t="s">
        <v>248</v>
      </c>
      <c r="CB11" s="186" t="s">
        <v>248</v>
      </c>
      <c r="CC11" s="186" t="s">
        <v>248</v>
      </c>
      <c r="CD11" s="186" t="s">
        <v>248</v>
      </c>
      <c r="CE11" s="186" t="s">
        <v>248</v>
      </c>
      <c r="CF11" s="186">
        <v>2</v>
      </c>
      <c r="CG11" s="186" t="s">
        <v>248</v>
      </c>
      <c r="CH11" s="186">
        <v>2</v>
      </c>
      <c r="CI11" s="186">
        <v>2</v>
      </c>
      <c r="CJ11" s="186">
        <v>1</v>
      </c>
      <c r="CK11" s="186">
        <v>2</v>
      </c>
      <c r="CL11" s="186">
        <v>2</v>
      </c>
      <c r="CM11" s="186" t="s">
        <v>248</v>
      </c>
      <c r="CN11" s="186" t="s">
        <v>248</v>
      </c>
      <c r="CO11" s="186" t="s">
        <v>248</v>
      </c>
      <c r="CP11" s="186" t="s">
        <v>248</v>
      </c>
      <c r="CQ11" s="186" t="s">
        <v>248</v>
      </c>
      <c r="CR11" s="186" t="s">
        <v>248</v>
      </c>
      <c r="CS11" s="186" t="s">
        <v>248</v>
      </c>
      <c r="CT11" s="186" t="s">
        <v>248</v>
      </c>
      <c r="CU11" s="186" t="s">
        <v>248</v>
      </c>
      <c r="CV11" s="186" t="s">
        <v>248</v>
      </c>
      <c r="CW11" s="186">
        <v>2</v>
      </c>
      <c r="CX11" s="186" t="s">
        <v>248</v>
      </c>
      <c r="CY11" s="186" t="s">
        <v>248</v>
      </c>
      <c r="CZ11" s="186" t="s">
        <v>248</v>
      </c>
      <c r="DA11" s="186" t="s">
        <v>248</v>
      </c>
      <c r="DB11" s="186" t="s">
        <v>248</v>
      </c>
      <c r="DC11" s="186" t="s">
        <v>248</v>
      </c>
      <c r="DD11" s="186" t="s">
        <v>248</v>
      </c>
      <c r="DE11" s="186" t="s">
        <v>248</v>
      </c>
      <c r="DF11" s="186">
        <v>1</v>
      </c>
      <c r="DG11" s="186" t="s">
        <v>248</v>
      </c>
      <c r="DH11" s="186" t="s">
        <v>248</v>
      </c>
      <c r="DI11" s="186" t="s">
        <v>248</v>
      </c>
      <c r="DJ11" s="186" t="s">
        <v>248</v>
      </c>
      <c r="DK11" s="186" t="s">
        <v>248</v>
      </c>
      <c r="DL11" s="186" t="s">
        <v>248</v>
      </c>
      <c r="DM11" s="186" t="s">
        <v>248</v>
      </c>
      <c r="DN11" s="186" t="s">
        <v>248</v>
      </c>
      <c r="DO11" s="186" t="s">
        <v>248</v>
      </c>
      <c r="DP11" s="186" t="s">
        <v>248</v>
      </c>
      <c r="DQ11" s="186" t="s">
        <v>248</v>
      </c>
      <c r="DR11" s="186" t="s">
        <v>248</v>
      </c>
      <c r="DS11" s="186" t="s">
        <v>248</v>
      </c>
      <c r="DT11" s="186" t="s">
        <v>248</v>
      </c>
      <c r="DU11" s="186" t="s">
        <v>248</v>
      </c>
      <c r="DV11" s="186" t="s">
        <v>248</v>
      </c>
      <c r="DW11" s="186" t="s">
        <v>248</v>
      </c>
      <c r="DX11" s="186" t="s">
        <v>248</v>
      </c>
      <c r="DY11" s="186" t="s">
        <v>248</v>
      </c>
      <c r="DZ11" s="186" t="s">
        <v>248</v>
      </c>
      <c r="EA11" s="186" t="s">
        <v>248</v>
      </c>
      <c r="EB11" s="186" t="s">
        <v>248</v>
      </c>
      <c r="EC11" s="186" t="s">
        <v>248</v>
      </c>
      <c r="ED11" s="186" t="s">
        <v>248</v>
      </c>
      <c r="EE11" s="186" t="s">
        <v>248</v>
      </c>
      <c r="EF11" s="186" t="s">
        <v>248</v>
      </c>
      <c r="EG11" s="186" t="s">
        <v>248</v>
      </c>
      <c r="EH11" s="186" t="s">
        <v>248</v>
      </c>
      <c r="EI11" s="186" t="s">
        <v>248</v>
      </c>
      <c r="EJ11" s="186" t="s">
        <v>248</v>
      </c>
      <c r="EK11" s="186" t="s">
        <v>248</v>
      </c>
      <c r="EL11" s="186">
        <v>1</v>
      </c>
      <c r="EM11" s="186">
        <v>1</v>
      </c>
      <c r="EN11" s="186" t="s">
        <v>248</v>
      </c>
      <c r="EO11" s="186" t="s">
        <v>248</v>
      </c>
      <c r="EP11" s="186" t="s">
        <v>248</v>
      </c>
      <c r="EQ11" s="186" t="s">
        <v>248</v>
      </c>
      <c r="ER11" s="186" t="s">
        <v>248</v>
      </c>
      <c r="ES11" s="186" t="s">
        <v>248</v>
      </c>
      <c r="ET11" s="186" t="s">
        <v>248</v>
      </c>
      <c r="EU11" s="186" t="s">
        <v>248</v>
      </c>
      <c r="EV11" s="186" t="s">
        <v>248</v>
      </c>
      <c r="EW11" s="186" t="s">
        <v>248</v>
      </c>
      <c r="EX11" s="186" t="s">
        <v>248</v>
      </c>
      <c r="EY11" s="186" t="s">
        <v>248</v>
      </c>
      <c r="EZ11" s="186" t="s">
        <v>248</v>
      </c>
      <c r="FA11" s="186" t="s">
        <v>248</v>
      </c>
      <c r="FB11" s="186" t="s">
        <v>248</v>
      </c>
      <c r="FC11" s="186" t="s">
        <v>248</v>
      </c>
      <c r="FD11" s="186" t="s">
        <v>248</v>
      </c>
      <c r="FE11" s="186" t="s">
        <v>248</v>
      </c>
      <c r="FF11" s="186" t="s">
        <v>248</v>
      </c>
      <c r="FG11" s="186" t="s">
        <v>248</v>
      </c>
      <c r="FH11" s="186" t="s">
        <v>248</v>
      </c>
      <c r="FI11" s="186" t="s">
        <v>248</v>
      </c>
      <c r="FJ11" s="186" t="s">
        <v>248</v>
      </c>
      <c r="FK11" s="186" t="s">
        <v>248</v>
      </c>
      <c r="FL11" s="186" t="s">
        <v>248</v>
      </c>
      <c r="FM11" s="186" t="s">
        <v>248</v>
      </c>
      <c r="FN11" s="186">
        <v>1</v>
      </c>
      <c r="FO11" s="186">
        <v>1</v>
      </c>
      <c r="FP11" s="186">
        <v>1</v>
      </c>
      <c r="FQ11" s="187" t="s">
        <v>248</v>
      </c>
      <c r="FR11" s="187" t="s">
        <v>248</v>
      </c>
      <c r="FS11" s="186">
        <v>1</v>
      </c>
      <c r="FT11" s="186">
        <v>2</v>
      </c>
      <c r="FU11" s="186">
        <v>1</v>
      </c>
      <c r="FV11" s="186">
        <v>1</v>
      </c>
      <c r="FW11" s="186">
        <v>1</v>
      </c>
      <c r="FX11" s="186">
        <v>2</v>
      </c>
      <c r="FY11" s="186">
        <v>2</v>
      </c>
      <c r="FZ11" s="186">
        <v>2</v>
      </c>
      <c r="GA11" s="186">
        <v>1</v>
      </c>
      <c r="GB11" s="186" t="s">
        <v>248</v>
      </c>
      <c r="GC11" s="186">
        <v>2</v>
      </c>
      <c r="GD11" s="186">
        <v>1</v>
      </c>
      <c r="GE11" s="186" t="s">
        <v>248</v>
      </c>
      <c r="GF11" s="186" t="s">
        <v>248</v>
      </c>
      <c r="GG11" s="186" t="s">
        <v>248</v>
      </c>
      <c r="GH11" s="186" t="s">
        <v>248</v>
      </c>
      <c r="GI11" s="186" t="s">
        <v>248</v>
      </c>
      <c r="GJ11" s="186" t="s">
        <v>248</v>
      </c>
      <c r="GK11" s="186" t="s">
        <v>248</v>
      </c>
      <c r="GL11" s="186" t="s">
        <v>248</v>
      </c>
      <c r="GM11" s="186" t="s">
        <v>248</v>
      </c>
      <c r="GN11" s="186" t="s">
        <v>248</v>
      </c>
      <c r="GO11" s="186" t="s">
        <v>248</v>
      </c>
      <c r="GP11" s="186" t="s">
        <v>248</v>
      </c>
      <c r="GQ11" s="186" t="s">
        <v>248</v>
      </c>
      <c r="GR11" s="186" t="s">
        <v>248</v>
      </c>
      <c r="GS11" s="186" t="s">
        <v>248</v>
      </c>
      <c r="GT11" s="186" t="s">
        <v>248</v>
      </c>
      <c r="GU11" s="186" t="s">
        <v>248</v>
      </c>
      <c r="GV11" s="186" t="s">
        <v>248</v>
      </c>
      <c r="GW11" s="186" t="s">
        <v>248</v>
      </c>
      <c r="GX11" s="186" t="s">
        <v>248</v>
      </c>
      <c r="GY11" s="186" t="s">
        <v>248</v>
      </c>
      <c r="GZ11" s="261" t="s">
        <v>248</v>
      </c>
      <c r="HA11" s="261" t="s">
        <v>248</v>
      </c>
      <c r="HB11" s="188">
        <f>SUM(G11:GE11)</f>
        <v>61</v>
      </c>
      <c r="HC11" s="102"/>
    </row>
    <row r="12" spans="1:211" s="218" customFormat="1" ht="24.9" customHeight="1" thickBot="1" x14ac:dyDescent="0.35">
      <c r="A12" s="108" t="s">
        <v>311</v>
      </c>
      <c r="B12" s="108" t="s">
        <v>312</v>
      </c>
      <c r="C12" s="108" t="str">
        <f>C11</f>
        <v>KW</v>
      </c>
      <c r="D12" s="108">
        <f>D11</f>
        <v>1312</v>
      </c>
      <c r="E12" s="393"/>
      <c r="F12" s="189" t="s">
        <v>375</v>
      </c>
      <c r="G12" s="192">
        <f>IF(INDEX(tab_MinKomp[Przepisy BHP / BHP Vorschriften],MATCH($B11,tab_MinKomp[[Stanowisko / Position ]:[Stanowisko / Position ]],0))="n/a","n/a",G11-INDEX(tab_MinKomp[Przepisy BHP / BHP Vorschriften],MATCH($B11,tab_MinKomp[[Stanowisko / Position ]:[Stanowisko / Position ]],0)))</f>
        <v>0</v>
      </c>
      <c r="H12" s="194">
        <f>IF(INDEX(tab_MinKomp[Regulamin pracy / Arbeitsordnung],MATCH($B11,tab_MinKomp[[Stanowisko / Position ]:[Stanowisko / Position ]],0))="n/a","n/a",H11-INDEX(tab_MinKomp[Regulamin pracy / Arbeitsordnung],MATCH($B11,tab_MinKomp[[Stanowisko / Position ]:[Stanowisko / Position ]],0)))</f>
        <v>0</v>
      </c>
      <c r="I12" s="193">
        <f>IF(INDEX(tab_MinKomp[Przepisy BHP / BHP Vorschriften],MATCH($B11,tab_MinKomp[[Stanowisko / Position ]:[Stanowisko / Position ]],0))="n/a","n/a",I11-INDEX(tab_MinKomp[Przepisy BHP / BHP Vorschriften],MATCH($B11,tab_MinKomp[[Stanowisko / Position ]:[Stanowisko / Position ]],0)))</f>
        <v>0</v>
      </c>
      <c r="J12" s="194">
        <f>IF(INDEX(tab_MinKomp[Regulamin pracy / Arbeitsordnung],MATCH($B11,tab_MinKomp[[Stanowisko / Position ]:[Stanowisko / Position ]],0))="n/a","n/a",J11-INDEX(tab_MinKomp[Regulamin pracy / Arbeitsordnung],MATCH($B11,tab_MinKomp[[Stanowisko / Position ]:[Stanowisko / Position ]],0)))</f>
        <v>0</v>
      </c>
      <c r="K12" s="193">
        <f>IF(INDEX(tab_MinKomp[Gospodarka odpadami / Abfallwirtschaft],MATCH($B11,tab_MinKomp[[Stanowisko / Position ]:[Stanowisko / Position ]],0))="n/a","n/a",K11-INDEX(tab_MinKomp[Gospodarka odpadami / Abfallwirtschaft],MATCH($B11,tab_MinKomp[[Stanowisko / Position ]:[Stanowisko / Position ]],0)))</f>
        <v>0</v>
      </c>
      <c r="L12" s="194" t="str">
        <f>IF(INDEX(tab_MinKomp[Przepisy kodeksu pracy / Bestimmungen des Arbeitsgesetzes],MATCH($B11,tab_MinKomp[[Stanowisko / Position ]:[Stanowisko / Position ]],0))="n/a","n/a",L11-INDEX(tab_MinKomp[Przepisy kodeksu pracy / Bestimmungen des Arbeitsgesetzes],MATCH($B11,tab_MinKomp[[Stanowisko / Position ]:[Stanowisko / Position ]],0)))</f>
        <v>n/a</v>
      </c>
      <c r="M12" s="195" t="str">
        <f>IF(INDEX(tab_MinKomp[Przepisy o ub.społ. ZUS  / Sozialversicherungsvorschriften],MATCH($B11,tab_MinKomp[[Stanowisko / Position ]:[Stanowisko / Position ]],0))="n/a","n/a",M11-INDEX(tab_MinKomp[Przepisy o ub.społ. ZUS  / Sozialversicherungsvorschriften],MATCH($B11,tab_MinKomp[[Stanowisko / Position ]:[Stanowisko / Position ]],0)))</f>
        <v>n/a</v>
      </c>
      <c r="N12" s="194" t="str">
        <f>IF(INDEX(tab_MinKomp[PRZEPISY O PDOF /persönlich Einkommensteuergesetz ],MATCH($B11,tab_MinKomp[[Stanowisko / Position ]:[Stanowisko / Position ]],0))="n/a","n/a",N11-INDEX(tab_MinKomp[PRZEPISY O PDOF /persönlich Einkommensteuergesetz ],MATCH($B11,tab_MinKomp[[Stanowisko / Position ]:[Stanowisko / Position ]],0)))</f>
        <v>n/a</v>
      </c>
      <c r="O12" s="194">
        <f>IF(INDEX(tab_MinKomp[Regulamin pracy / Arbeitsordnung],MATCH($B11,tab_MinKomp[[Stanowisko / Position ]:[Stanowisko / Position ]],0))="n/a","n/a",O11-INDEX(tab_MinKomp[Regulamin pracy / Arbeitsordnung],MATCH($B11,tab_MinKomp[[Stanowisko / Position ]:[Stanowisko / Position ]],0)))</f>
        <v>0</v>
      </c>
      <c r="P12" s="194">
        <f>IF(INDEX(tab_MinKomp[Regulamin wynagradzania / Vergütungsordnung],MATCH($B11,tab_MinKomp[[Stanowisko / Position ]:[Stanowisko / Position ]],0))="n/a","n/a",P11-INDEX(tab_MinKomp[Regulamin wynagradzania / Vergütungsordnung],MATCH($B11,tab_MinKomp[[Stanowisko / Position ]:[Stanowisko / Position ]],0)))</f>
        <v>0</v>
      </c>
      <c r="Q12" s="194" t="str">
        <f>IF(INDEX(tab_MinKomp[System R2PŁATNIK PRO: Płace / Lohnabrechnung],MATCH($B11,tab_MinKomp[[Stanowisko / Position ]:[Stanowisko / Position ]],0))="n/a","n/a",Q11-INDEX(tab_MinKomp[System R2PŁATNIK PRO: Płace / Lohnabrechnung],MATCH($B11,tab_MinKomp[[Stanowisko / Position ]:[Stanowisko / Position ]],0)))</f>
        <v>n/a</v>
      </c>
      <c r="R12" s="194" t="str">
        <f>IF(INDEX(tab_MinKomp[SystemR2PŁATNIK PRO: KADRY / Personaldaten],MATCH($B11,tab_MinKomp[[Stanowisko / Position ]:[Stanowisko / Position ]],0))="n/a","n/a",R11-INDEX(tab_MinKomp[SystemR2PŁATNIK PRO: KADRY / Personaldaten],MATCH($B11,tab_MinKomp[[Stanowisko / Position ]:[Stanowisko / Position ]],0)))</f>
        <v>n/a</v>
      </c>
      <c r="S12" s="194" t="str">
        <f>IF(INDEX(tab_MinKomp[SYSTEM R2PŁATNIK PRO: zarządzanie pracownikami / Arbeitsverwaltung],MATCH($B11,tab_MinKomp[[Stanowisko / Position ]:[Stanowisko / Position ]],0))="n/a","n/a",S11-INDEX(tab_MinKomp[SYSTEM R2PŁATNIK PRO: zarządzanie pracownikami / Arbeitsverwaltung],MATCH($B11,tab_MinKomp[[Stanowisko / Position ]:[Stanowisko / Position ]],0)))</f>
        <v>n/a</v>
      </c>
      <c r="T12" s="194" t="str">
        <f>IF(INDEX(tab_MinKomp[Doradztwo, wsparcie personalne / Personalberatung und Unterstützung],MATCH($B11,tab_MinKomp[[Stanowisko / Position ]:[Stanowisko / Position ]],0))="n/a","n/a",T11-INDEX(tab_MinKomp[Doradztwo, wsparcie personalne / Personalberatung und Unterstützung],MATCH($B11,tab_MinKomp[[Stanowisko / Position ]:[Stanowisko / Position ]],0)))</f>
        <v>n/a</v>
      </c>
      <c r="U12" s="194" t="str">
        <f>IF(INDEX(tab_MinKomp[Przepisy o podatku VAT / MwSt.- Gesetz],MATCH($B11,tab_MinKomp[[Stanowisko / Position ]:[Stanowisko / Position ]],0))="n/a","n/a",U11-INDEX(tab_MinKomp[Przepisy o podatku VAT / MwSt.- Gesetz],MATCH($B11,tab_MinKomp[[Stanowisko / Position ]:[Stanowisko / Position ]],0)))</f>
        <v>n/a</v>
      </c>
      <c r="V12" s="194" t="str">
        <f>IF(INDEX(tab_MinKomp[PrzepisyPDOP / geschäftlich Einkommensteuergesetz],MATCH($B11,tab_MinKomp[[Stanowisko / Position ]:[Stanowisko / Position ]],0))="n/a","n/a",V11-INDEX(tab_MinKomp[PrzepisyPDOP / geschäftlich Einkommensteuergesetz],MATCH($B11,tab_MinKomp[[Stanowisko / Position ]:[Stanowisko / Position ]],0)))</f>
        <v>n/a</v>
      </c>
      <c r="W12" s="194" t="str">
        <f>IF(INDEX(tab_MinKomp[System BAAN / FINANSE (FIBU)],MATCH($B11,tab_MinKomp[[Stanowisko / Position ]:[Stanowisko / Position ]],0))="n/a","n/a",W11-INDEX(tab_MinKomp[System BAAN / FINANSE (FIBU)],MATCH($B11,tab_MinKomp[[Stanowisko / Position ]:[Stanowisko / Position ]],0)))</f>
        <v>n/a</v>
      </c>
      <c r="X12" s="194" t="str">
        <f>IF(INDEX(tab_MinKomp[Systemy pomocnicze / Hilfssysteme(STOCKPROGRAM, KALK2000 etc.)],MATCH($B11,tab_MinKomp[[Stanowisko / Position ]:[Stanowisko / Position ]],0))="n/a","n/a",X11-INDEX(tab_MinKomp[Systemy pomocnicze / Hilfssysteme(STOCKPROGRAM, KALK2000 etc.)],MATCH($B11,tab_MinKomp[[Stanowisko / Position ]:[Stanowisko / Position ]],0)))</f>
        <v>n/a</v>
      </c>
      <c r="Y12" s="194" t="str">
        <f>IF(INDEX(tab_MinKomp[Polityka rachunkowości / Buchführungspolitik],MATCH($B11,tab_MinKomp[[Stanowisko / Position ]:[Stanowisko / Position ]],0))="n/a","n/a",Y11-INDEX(tab_MinKomp[Polityka rachunkowości / Buchführungspolitik],MATCH($B11,tab_MinKomp[[Stanowisko / Position ]:[Stanowisko / Position ]],0)))</f>
        <v>n/a</v>
      </c>
      <c r="Z12" s="194" t="str">
        <f>IF(INDEX(tab_MinKomp[Ustawa o rachunkowości / Rechnungslegungsgesetz],MATCH($B11,tab_MinKomp[[Stanowisko / Position ]:[Stanowisko / Position ]],0))="n/a","n/a",Z11-INDEX(tab_MinKomp[Ustawa o rachunkowości / Rechnungslegungsgesetz],MATCH($B11,tab_MinKomp[[Stanowisko / Position ]:[Stanowisko / Position ]],0)))</f>
        <v>n/a</v>
      </c>
      <c r="AA12" s="194" t="str">
        <f>IF(INDEX(tab_MinKomp[WORKFLOW - TS-100],MATCH($B11,tab_MinKomp[[Stanowisko / Position ]:[Stanowisko / Position ]],0))="n/a","n/a",AA11-INDEX(tab_MinKomp[WORKFLOW - TS-100],MATCH($B11,tab_MinKomp[[Stanowisko / Position ]:[Stanowisko / Position ]],0)))</f>
        <v>n/a</v>
      </c>
      <c r="AB12" s="194" t="str">
        <f>IF(INDEX(tab_MinKomp[WORKFLOW - SFMS],MATCH($B11,tab_MinKomp[[Stanowisko / Position ]:[Stanowisko / Position ]],0))="n/a","n/a",AB11-INDEX(tab_MinKomp[WORKFLOW - SFMS],MATCH($B11,tab_MinKomp[[Stanowisko / Position ]:[Stanowisko / Position ]],0)))</f>
        <v>n/a</v>
      </c>
      <c r="AC12" s="194" t="str">
        <f>IF(INDEX(tab_MinKomp[System ISO 9001:2015],MATCH($B11,tab_MinKomp[[Stanowisko / Position ]:[Stanowisko / Position ]],0))="n/a","n/a",AC11-INDEX(tab_MinKomp[System ISO 9001:2015],MATCH($B11,tab_MinKomp[[Stanowisko / Position ]:[Stanowisko / Position ]],0)))</f>
        <v>n/a</v>
      </c>
      <c r="AD12" s="194">
        <f>IF(INDEX(tab_MinKomp[LEAN MANAGEMENT],MATCH($B11,tab_MinKomp[[Stanowisko / Position ]:[Stanowisko / Position ]],0))="n/a","n/a",AD11-INDEX(tab_MinKomp[LEAN MANAGEMENT],MATCH($B11,tab_MinKomp[[Stanowisko / Position ]:[Stanowisko / Position ]],0)))</f>
        <v>0</v>
      </c>
      <c r="AE12" s="194">
        <f>IF(INDEX(tab_MinKomp[LEAN MANAGEMENT],MATCH($B11,tab_MinKomp[[Stanowisko / Position ]:[Stanowisko / Position ]],0))="n/a","n/a",AE11-INDEX(tab_MinKomp[LEAN MANAGEMENT],MATCH($B11,tab_MinKomp[[Stanowisko / Position ]:[Stanowisko / Position ]],0)))</f>
        <v>0</v>
      </c>
      <c r="AF12" s="194">
        <f>IF(INDEX(tab_MinKomp[LEAN MANAGEMENT],MATCH($B11,tab_MinKomp[[Stanowisko / Position ]:[Stanowisko / Position ]],0))="n/a","n/a",AF11-INDEX(tab_MinKomp[LEAN MANAGEMENT],MATCH($B11,tab_MinKomp[[Stanowisko / Position ]:[Stanowisko / Position ]],0)))</f>
        <v>0</v>
      </c>
      <c r="AG12" s="194" t="str">
        <f>IF(INDEX(tab_MinKomp[Wymagania VDA 6.3 Process / Forderungen],MATCH($B11,tab_MinKomp[[Stanowisko / Position ]:[Stanowisko / Position ]],0))="n/a","n/a",AG11-INDEX(tab_MinKomp[Wymagania VDA 6.3 Process / Forderungen],MATCH($B11,tab_MinKomp[[Stanowisko / Position ]:[Stanowisko / Position ]],0)))</f>
        <v>n/a</v>
      </c>
      <c r="AH12" s="194" t="str">
        <f>IF(INDEX(tab_MinKomp[Wymagania VDA 6.3 Process / Forderungen],MATCH($B11,tab_MinKomp[[Stanowisko / Position ]:[Stanowisko / Position ]],0))="n/a","n/a",AH11-INDEX(tab_MinKomp[Wymagania VDA 6.3 Process / Forderungen],MATCH($B11,tab_MinKomp[[Stanowisko / Position ]:[Stanowisko / Position ]],0)))</f>
        <v>n/a</v>
      </c>
      <c r="AI12" s="194">
        <f>IF(INDEX(tab_MinKomp[LEAN MANAGEMENT],MATCH($B11,tab_MinKomp[[Stanowisko / Position ]:[Stanowisko / Position ]],0))="n/a","n/a",AI11-INDEX(tab_MinKomp[LEAN MANAGEMENT],MATCH($B11,tab_MinKomp[[Stanowisko / Position ]:[Stanowisko / Position ]],0)))</f>
        <v>0</v>
      </c>
      <c r="AJ12" s="194" t="str">
        <f>IF(INDEX(tab_MinKomp[Wymagania VDA 6.3 Process / Forderungen],MATCH($B11,tab_MinKomp[[Stanowisko / Position ]:[Stanowisko / Position ]],0))="n/a","n/a",AJ11-INDEX(tab_MinKomp[Wymagania VDA 6.3 Process / Forderungen],MATCH($B11,tab_MinKomp[[Stanowisko / Position ]:[Stanowisko / Position ]],0)))</f>
        <v>n/a</v>
      </c>
      <c r="AK12" s="194" t="str">
        <f>IF(INDEX(tab_MinKomp[Wymagania VDA 6.3 Process / Forderungen],MATCH($B11,tab_MinKomp[[Stanowisko / Position ]:[Stanowisko / Position ]],0))="n/a","n/a",AK11-INDEX(tab_MinKomp[Wymagania VDA 6.3 Process / Forderungen],MATCH($B11,tab_MinKomp[[Stanowisko / Position ]:[Stanowisko / Position ]],0)))</f>
        <v>n/a</v>
      </c>
      <c r="AL12" s="194">
        <f>IF(INDEX(tab_MinKomp[LEAN MANAGEMENT],MATCH($B11,tab_MinKomp[[Stanowisko / Position ]:[Stanowisko / Position ]],0))="n/a","n/a",AL11-INDEX(tab_MinKomp[LEAN MANAGEMENT],MATCH($B11,tab_MinKomp[[Stanowisko / Position ]:[Stanowisko / Position ]],0)))</f>
        <v>0</v>
      </c>
      <c r="AM12" s="194" t="str">
        <f>IF(INDEX(tab_MinKomp[Wymagania VDA 6.5 Product / Forderungen],MATCH($B11,tab_MinKomp[[Stanowisko / Position ]:[Stanowisko / Position ]],0))="n/a","n/a",AM11-INDEX(tab_MinKomp[Wymagania VDA 6.5 Product / Forderungen],MATCH($B11,tab_MinKomp[[Stanowisko / Position ]:[Stanowisko / Position ]],0)))</f>
        <v>n/a</v>
      </c>
      <c r="AN12" s="194" t="str">
        <f>IF(INDEX(tab_MinKomp[Wymagania VDA 6.5 Product / Forderungen],MATCH($B11,tab_MinKomp[[Stanowisko / Position ]:[Stanowisko / Position ]],0))="n/a","n/a",AN11-INDEX(tab_MinKomp[Wymagania VDA 6.5 Product / Forderungen],MATCH($B11,tab_MinKomp[[Stanowisko / Position ]:[Stanowisko / Position ]],0)))</f>
        <v>n/a</v>
      </c>
      <c r="AO12" s="194">
        <f>IF(INDEX(tab_MinKomp[LEAN MANAGEMENT],MATCH($B11,tab_MinKomp[[Stanowisko / Position ]:[Stanowisko / Position ]],0))="n/a","n/a",AO11-INDEX(tab_MinKomp[LEAN MANAGEMENT],MATCH($B11,tab_MinKomp[[Stanowisko / Position ]:[Stanowisko / Position ]],0)))</f>
        <v>0</v>
      </c>
      <c r="AP12" s="194" t="str">
        <f>IF(INDEX(tab_MinKomp[Wymagania VDA 6.5 Product / Forderungen],MATCH($B11,tab_MinKomp[[Stanowisko / Position ]:[Stanowisko / Position ]],0))="n/a","n/a",AP11-INDEX(tab_MinKomp[Wymagania VDA 6.5 Product / Forderungen],MATCH($B11,tab_MinKomp[[Stanowisko / Position ]:[Stanowisko / Position ]],0)))</f>
        <v>n/a</v>
      </c>
      <c r="AQ12" s="194">
        <f>IF(INDEX(tab_MinKomp[LEAN MANAGEMENT],MATCH($B11,tab_MinKomp[[Stanowisko / Position ]:[Stanowisko / Position ]],0))="n/a","n/a",AQ11-INDEX(tab_MinKomp[LEAN MANAGEMENT],MATCH($B11,tab_MinKomp[[Stanowisko / Position ]:[Stanowisko / Position ]],0)))</f>
        <v>0</v>
      </c>
      <c r="AR12" s="194" t="str">
        <f>IF(INDEX(tab_MinKomp[Wymagania VDA 6.5 Product / Forderungen],MATCH($B11,tab_MinKomp[[Stanowisko / Position ]:[Stanowisko / Position ]],0))="n/a","n/a",AR11-INDEX(tab_MinKomp[Wymagania VDA 6.5 Product / Forderungen],MATCH($B11,tab_MinKomp[[Stanowisko / Position ]:[Stanowisko / Position ]],0)))</f>
        <v>n/a</v>
      </c>
      <c r="AS12" s="194" t="str">
        <f>IF(INDEX(tab_MinKomp[Wymagania VDA 6.5 Product / Forderungen],MATCH($B11,tab_MinKomp[[Stanowisko / Position ]:[Stanowisko / Position ]],0))="n/a","n/a",AS11-INDEX(tab_MinKomp[Wymagania VDA 6.5 Product / Forderungen],MATCH($B11,tab_MinKomp[[Stanowisko / Position ]:[Stanowisko / Position ]],0)))</f>
        <v>n/a</v>
      </c>
      <c r="AT12" s="194" t="str">
        <f>IF(INDEX(tab_MinKomp[Wymagania VDA 6.5 Product / Forderungen],MATCH($B11,tab_MinKomp[[Stanowisko / Position ]:[Stanowisko / Position ]],0))="n/a","n/a",AT11-INDEX(tab_MinKomp[Wymagania VDA 6.5 Product / Forderungen],MATCH($B11,tab_MinKomp[[Stanowisko / Position ]:[Stanowisko / Position ]],0)))</f>
        <v>n/a</v>
      </c>
      <c r="AU12" s="194" t="str">
        <f>IF(INDEX(tab_MinKomp[Wymagania VDA 6.5 Product / Forderungen],MATCH($B11,tab_MinKomp[[Stanowisko / Position ]:[Stanowisko / Position ]],0))="n/a","n/a",AU11-INDEX(tab_MinKomp[Wymagania VDA 6.5 Product / Forderungen],MATCH($B11,tab_MinKomp[[Stanowisko / Position ]:[Stanowisko / Position ]],0)))</f>
        <v>n/a</v>
      </c>
      <c r="AV12" s="194">
        <f>IF(INDEX(tab_MinKomp[Przepisy BHP / BHP Vorschriften],MATCH($B11,tab_MinKomp[[Stanowisko / Position ]:[Stanowisko / Position ]],0))="n/a","n/a",AV11-INDEX(tab_MinKomp[Przepisy BHP / BHP Vorschriften],MATCH($B11,tab_MinKomp[[Stanowisko / Position ]:[Stanowisko / Position ]],0)))</f>
        <v>0</v>
      </c>
      <c r="AW12" s="194">
        <f>IF(INDEX(tab_MinKomp[LEAN MANAGEMENT],MATCH($B11,tab_MinKomp[[Stanowisko / Position ]:[Stanowisko / Position ]],0))="n/a","n/a",AW11-INDEX(tab_MinKomp[LEAN MANAGEMENT],MATCH($B11,tab_MinKomp[[Stanowisko / Position ]:[Stanowisko / Position ]],0)))</f>
        <v>0</v>
      </c>
      <c r="AX12" s="194" t="str">
        <f>IF(INDEX(tab_MinKomp[Wymagania VDA 6.5 Product / Forderungen],MATCH($B11,tab_MinKomp[[Stanowisko / Position ]:[Stanowisko / Position ]],0))="n/a","n/a",AX11-INDEX(tab_MinKomp[Wymagania VDA 6.5 Product / Forderungen],MATCH($B11,tab_MinKomp[[Stanowisko / Position ]:[Stanowisko / Position ]],0)))</f>
        <v>n/a</v>
      </c>
      <c r="AY12" s="194" t="str">
        <f>IF(INDEX(tab_MinKomp[Wymagania VDA 6.5 Product / Forderungen],MATCH($B11,tab_MinKomp[[Stanowisko / Position ]:[Stanowisko / Position ]],0))="n/a","n/a",AY11-INDEX(tab_MinKomp[Wymagania VDA 6.5 Product / Forderungen],MATCH($B11,tab_MinKomp[[Stanowisko / Position ]:[Stanowisko / Position ]],0)))</f>
        <v>n/a</v>
      </c>
      <c r="AZ12" s="194" t="str">
        <f>IF(INDEX(tab_MinKomp[Wymagania VDA 6.5 Product / Forderungen],MATCH($B11,tab_MinKomp[[Stanowisko / Position ]:[Stanowisko / Position ]],0))="n/a","n/a",AZ11-INDEX(tab_MinKomp[Wymagania VDA 6.5 Product / Forderungen],MATCH($B11,tab_MinKomp[[Stanowisko / Position ]:[Stanowisko / Position ]],0)))</f>
        <v>n/a</v>
      </c>
      <c r="BA12" s="194">
        <f>IF(INDEX(tab_MinKomp[LEAN MANAGEMENT],MATCH($B11,tab_MinKomp[[Stanowisko / Position ]:[Stanowisko / Position ]],0))="n/a","n/a",BA11-INDEX(tab_MinKomp[LEAN MANAGEMENT],MATCH($B11,tab_MinKomp[[Stanowisko / Position ]:[Stanowisko / Position ]],0)))</f>
        <v>0</v>
      </c>
      <c r="BB12" s="194">
        <f>IF(INDEX(tab_MinKomp[LEAN MANAGEMENT],MATCH($B11,tab_MinKomp[[Stanowisko / Position ]:[Stanowisko / Position ]],0))="n/a","n/a",BB11-INDEX(tab_MinKomp[LEAN MANAGEMENT],MATCH($B11,tab_MinKomp[[Stanowisko / Position ]:[Stanowisko / Position ]],0)))</f>
        <v>0</v>
      </c>
      <c r="BC12" s="194">
        <f>IF(INDEX(tab_MinKomp[LEAN MANAGEMENT],MATCH($B11,tab_MinKomp[[Stanowisko / Position ]:[Stanowisko / Position ]],0))="n/a","n/a",BC11-INDEX(tab_MinKomp[LEAN MANAGEMENT],MATCH($B11,tab_MinKomp[[Stanowisko / Position ]:[Stanowisko / Position ]],0)))</f>
        <v>0</v>
      </c>
      <c r="BD12" s="194">
        <f>IF(INDEX(tab_MinKomp[LEAN MANAGEMENT],MATCH($B11,tab_MinKomp[[Stanowisko / Position ]:[Stanowisko / Position ]],0))="n/a","n/a",BD11-INDEX(tab_MinKomp[LEAN MANAGEMENT],MATCH($B11,tab_MinKomp[[Stanowisko / Position ]:[Stanowisko / Position ]],0)))</f>
        <v>0</v>
      </c>
      <c r="BE12" s="194" t="str">
        <f>IF(INDEX(tab_MinKomp[Wymagania VDA 6.5 Product / Forderungen],MATCH($B11,tab_MinKomp[[Stanowisko / Position ]:[Stanowisko / Position ]],0))="n/a","n/a",BE11-INDEX(tab_MinKomp[Wymagania VDA 6.5 Product / Forderungen],MATCH($B11,tab_MinKomp[[Stanowisko / Position ]:[Stanowisko / Position ]],0)))</f>
        <v>n/a</v>
      </c>
      <c r="BF12" s="194" t="str">
        <f>IF(INDEX(tab_MinKomp[Wymagania VDA 6.5 Product / Forderungen],MATCH($B11,tab_MinKomp[[Stanowisko / Position ]:[Stanowisko / Position ]],0))="n/a","n/a",BF11-INDEX(tab_MinKomp[Wymagania VDA 6.5 Product / Forderungen],MATCH($B11,tab_MinKomp[[Stanowisko / Position ]:[Stanowisko / Position ]],0)))</f>
        <v>n/a</v>
      </c>
      <c r="BG12" s="194" t="str">
        <f>IF(INDEX(tab_MinKomp[Wymagania VDA 6.5 Product / Forderungen],MATCH($B11,tab_MinKomp[[Stanowisko / Position ]:[Stanowisko / Position ]],0))="n/a","n/a",BG11-INDEX(tab_MinKomp[Wymagania VDA 6.5 Product / Forderungen],MATCH($B11,tab_MinKomp[[Stanowisko / Position ]:[Stanowisko / Position ]],0)))</f>
        <v>n/a</v>
      </c>
      <c r="BH12" s="194" t="str">
        <f>IF(INDEX(tab_MinKomp[Wymagania VDA 6.5 Product / Forderungen],MATCH($B11,tab_MinKomp[[Stanowisko / Position ]:[Stanowisko / Position ]],0))="n/a","n/a",BH11-INDEX(tab_MinKomp[Wymagania VDA 6.5 Product / Forderungen],MATCH($B11,tab_MinKomp[[Stanowisko / Position ]:[Stanowisko / Position ]],0)))</f>
        <v>n/a</v>
      </c>
      <c r="BI12" s="194" t="str">
        <f>IF(INDEX(tab_MinKomp[Wymagania VDA 6.5 Product / Forderungen],MATCH($B11,tab_MinKomp[[Stanowisko / Position ]:[Stanowisko / Position ]],0))="n/a","n/a",BI11-INDEX(tab_MinKomp[Wymagania VDA 6.5 Product / Forderungen],MATCH($B11,tab_MinKomp[[Stanowisko / Position ]:[Stanowisko / Position ]],0)))</f>
        <v>n/a</v>
      </c>
      <c r="BJ12" s="194" t="str">
        <f>IF(INDEX(tab_MinKomp[Wymagania VDA 6.5 Product / Forderungen],MATCH($B11,tab_MinKomp[[Stanowisko / Position ]:[Stanowisko / Position ]],0))="n/a","n/a",BJ11-INDEX(tab_MinKomp[Wymagania VDA 6.5 Product / Forderungen],MATCH($B11,tab_MinKomp[[Stanowisko / Position ]:[Stanowisko / Position ]],0)))</f>
        <v>n/a</v>
      </c>
      <c r="BK12" s="194" t="str">
        <f>IF(INDEX(tab_MinKomp[Wymagania VDA 6.5 Product / Forderungen],MATCH($B11,tab_MinKomp[[Stanowisko / Position ]:[Stanowisko / Position ]],0))="n/a","n/a",BK11-INDEX(tab_MinKomp[Wymagania VDA 6.5 Product / Forderungen],MATCH($B11,tab_MinKomp[[Stanowisko / Position ]:[Stanowisko / Position ]],0)))</f>
        <v>n/a</v>
      </c>
      <c r="BL12" s="194" t="str">
        <f>IF(INDEX(tab_MinKomp[Wymagania VDA 6.5 Product / Forderungen],MATCH($B11,tab_MinKomp[[Stanowisko / Position ]:[Stanowisko / Position ]],0))="n/a","n/a",BL11-INDEX(tab_MinKomp[Wymagania VDA 6.5 Product / Forderungen],MATCH($B11,tab_MinKomp[[Stanowisko / Position ]:[Stanowisko / Position ]],0)))</f>
        <v>n/a</v>
      </c>
      <c r="BM12" s="194">
        <f>IF(INDEX(tab_MinKomp[LEAN MANAGEMENT],MATCH($B11,tab_MinKomp[[Stanowisko / Position ]:[Stanowisko / Position ]],0))="n/a","n/a",BM11-INDEX(tab_MinKomp[LEAN MANAGEMENT],MATCH($B11,tab_MinKomp[[Stanowisko / Position ]:[Stanowisko / Position ]],0)))</f>
        <v>0</v>
      </c>
      <c r="BN12" s="194" t="str">
        <f>IF(INDEX(tab_MinKomp[Wymagania VDA 6.5 Product / Forderungen],MATCH($B11,tab_MinKomp[[Stanowisko / Position ]:[Stanowisko / Position ]],0))="n/a","n/a",BN11-INDEX(tab_MinKomp[Wymagania VDA 6.5 Product / Forderungen],MATCH($B11,tab_MinKomp[[Stanowisko / Position ]:[Stanowisko / Position ]],0)))</f>
        <v>n/a</v>
      </c>
      <c r="BO12" s="194" t="str">
        <f>IF(INDEX(tab_MinKomp[Wymagania VDA 6.5 Product / Forderungen],MATCH($B11,tab_MinKomp[[Stanowisko / Position ]:[Stanowisko / Position ]],0))="n/a","n/a",BO11-INDEX(tab_MinKomp[Wymagania VDA 6.5 Product / Forderungen],MATCH($B11,tab_MinKomp[[Stanowisko / Position ]:[Stanowisko / Position ]],0)))</f>
        <v>n/a</v>
      </c>
      <c r="BP12" s="194" t="str">
        <f>IF(INDEX(tab_MinKomp[Wymagania VDA 6.5 Product / Forderungen],MATCH($B11,tab_MinKomp[[Stanowisko / Position ]:[Stanowisko / Position ]],0))="n/a","n/a",BP11-INDEX(tab_MinKomp[Wymagania VDA 6.5 Product / Forderungen],MATCH($B11,tab_MinKomp[[Stanowisko / Position ]:[Stanowisko / Position ]],0)))</f>
        <v>n/a</v>
      </c>
      <c r="BQ12" s="194" t="str">
        <f>IF(INDEX(tab_MinKomp[Wymagania VDA 6.5 Product / Forderungen],MATCH($B11,tab_MinKomp[[Stanowisko / Position ]:[Stanowisko / Position ]],0))="n/a","n/a",BQ11-INDEX(tab_MinKomp[Wymagania VDA 6.5 Product / Forderungen],MATCH($B11,tab_MinKomp[[Stanowisko / Position ]:[Stanowisko / Position ]],0)))</f>
        <v>n/a</v>
      </c>
      <c r="BR12" s="194" t="str">
        <f>IF(INDEX(tab_MinKomp[Wymagania VDA 6.5 Product / Forderungen],MATCH($B11,tab_MinKomp[[Stanowisko / Position ]:[Stanowisko / Position ]],0))="n/a","n/a",BR11-INDEX(tab_MinKomp[Wymagania VDA 6.5 Product / Forderungen],MATCH($B11,tab_MinKomp[[Stanowisko / Position ]:[Stanowisko / Position ]],0)))</f>
        <v>n/a</v>
      </c>
      <c r="BS12" s="194" t="str">
        <f>IF(INDEX(tab_MinKomp[Wymagania VDA 6.5 Product / Forderungen],MATCH($B11,tab_MinKomp[[Stanowisko / Position ]:[Stanowisko / Position ]],0))="n/a","n/a",BS11-INDEX(tab_MinKomp[Wymagania VDA 6.5 Product / Forderungen],MATCH($B11,tab_MinKomp[[Stanowisko / Position ]:[Stanowisko / Position ]],0)))</f>
        <v>n/a</v>
      </c>
      <c r="BT12" s="194" t="str">
        <f>IF(INDEX(tab_MinKomp[Wymagania VDA 6.5 Product / Forderungen],MATCH($B11,tab_MinKomp[[Stanowisko / Position ]:[Stanowisko / Position ]],0))="n/a","n/a",BT11-INDEX(tab_MinKomp[Wymagania VDA 6.5 Product / Forderungen],MATCH($B11,tab_MinKomp[[Stanowisko / Position ]:[Stanowisko / Position ]],0)))</f>
        <v>n/a</v>
      </c>
      <c r="BU12" s="194" t="str">
        <f>IF(INDEX(tab_MinKomp[Wymagania VDA 6.5 Product / Forderungen],MATCH($B11,tab_MinKomp[[Stanowisko / Position ]:[Stanowisko / Position ]],0))="n/a","n/a",BU11-INDEX(tab_MinKomp[Wymagania VDA 6.5 Product / Forderungen],MATCH($B11,tab_MinKomp[[Stanowisko / Position ]:[Stanowisko / Position ]],0)))</f>
        <v>n/a</v>
      </c>
      <c r="BV12" s="194" t="str">
        <f>IF(INDEX(tab_MinKomp[Wymagania VDA 6.5 Product / Forderungen],MATCH($B11,tab_MinKomp[[Stanowisko / Position ]:[Stanowisko / Position ]],0))="n/a","n/a",BV11-INDEX(tab_MinKomp[Wymagania VDA 6.5 Product / Forderungen],MATCH($B11,tab_MinKomp[[Stanowisko / Position ]:[Stanowisko / Position ]],0)))</f>
        <v>n/a</v>
      </c>
      <c r="BW12" s="194" t="str">
        <f>IF(INDEX(tab_MinKomp[Wymagania VDA 6.5 Product / Forderungen],MATCH($B11,tab_MinKomp[[Stanowisko / Position ]:[Stanowisko / Position ]],0))="n/a","n/a",BW11-INDEX(tab_MinKomp[Wymagania VDA 6.5 Product / Forderungen],MATCH($B11,tab_MinKomp[[Stanowisko / Position ]:[Stanowisko / Position ]],0)))</f>
        <v>n/a</v>
      </c>
      <c r="BX12" s="194">
        <f>IF(INDEX(tab_MinKomp[Przepisy BHP / BHP Vorschriften],MATCH($B11,tab_MinKomp[[Stanowisko / Position ]:[Stanowisko / Position ]],0))="n/a","n/a",BX11-INDEX(tab_MinKomp[Przepisy BHP / BHP Vorschriften],MATCH($B11,tab_MinKomp[[Stanowisko / Position ]:[Stanowisko / Position ]],0)))</f>
        <v>0</v>
      </c>
      <c r="BY12" s="194" t="str">
        <f>IF(INDEX(tab_MinKomp[Wymagania VDA 6.5 Product / Forderungen],MATCH($B11,tab_MinKomp[[Stanowisko / Position ]:[Stanowisko / Position ]],0))="n/a","n/a",BY11-INDEX(tab_MinKomp[Wymagania VDA 6.5 Product / Forderungen],MATCH($B11,tab_MinKomp[[Stanowisko / Position ]:[Stanowisko / Position ]],0)))</f>
        <v>n/a</v>
      </c>
      <c r="BZ12" s="194" t="str">
        <f>IF(INDEX(tab_MinKomp[Wymagania VDA 6.5 Product / Forderungen],MATCH($B11,tab_MinKomp[[Stanowisko / Position ]:[Stanowisko / Position ]],0))="n/a","n/a",BZ11-INDEX(tab_MinKomp[Wymagania VDA 6.5 Product / Forderungen],MATCH($B11,tab_MinKomp[[Stanowisko / Position ]:[Stanowisko / Position ]],0)))</f>
        <v>n/a</v>
      </c>
      <c r="CA12" s="194" t="str">
        <f>IF(INDEX(tab_MinKomp[Wymagania VDA 6.5 Product / Forderungen],MATCH($B11,tab_MinKomp[[Stanowisko / Position ]:[Stanowisko / Position ]],0))="n/a","n/a",CA11-INDEX(tab_MinKomp[Wymagania VDA 6.5 Product / Forderungen],MATCH($B11,tab_MinKomp[[Stanowisko / Position ]:[Stanowisko / Position ]],0)))</f>
        <v>n/a</v>
      </c>
      <c r="CB12" s="194" t="str">
        <f>IF(INDEX(tab_MinKomp[Wymagania VDA 6.5 Product / Forderungen],MATCH($B11,tab_MinKomp[[Stanowisko / Position ]:[Stanowisko / Position ]],0))="n/a","n/a",CB11-INDEX(tab_MinKomp[Wymagania VDA 6.5 Product / Forderungen],MATCH($B11,tab_MinKomp[[Stanowisko / Position ]:[Stanowisko / Position ]],0)))</f>
        <v>n/a</v>
      </c>
      <c r="CC12" s="194" t="str">
        <f>IF(INDEX(tab_MinKomp[Wymagania VDA 6.5 Product / Forderungen],MATCH($B11,tab_MinKomp[[Stanowisko / Position ]:[Stanowisko / Position ]],0))="n/a","n/a",CC11-INDEX(tab_MinKomp[Wymagania VDA 6.5 Product / Forderungen],MATCH($B11,tab_MinKomp[[Stanowisko / Position ]:[Stanowisko / Position ]],0)))</f>
        <v>n/a</v>
      </c>
      <c r="CD12" s="194" t="str">
        <f>IF(INDEX(tab_MinKomp[Wymagania VDA 6.5 Product / Forderungen],MATCH($B11,tab_MinKomp[[Stanowisko / Position ]:[Stanowisko / Position ]],0))="n/a","n/a",CD11-INDEX(tab_MinKomp[Wymagania VDA 6.5 Product / Forderungen],MATCH($B11,tab_MinKomp[[Stanowisko / Position ]:[Stanowisko / Position ]],0)))</f>
        <v>n/a</v>
      </c>
      <c r="CE12" s="194" t="str">
        <f>IF(INDEX(tab_MinKomp[Wymagania VDA 6.5 Product / Forderungen],MATCH($B11,tab_MinKomp[[Stanowisko / Position ]:[Stanowisko / Position ]],0))="n/a","n/a",CE11-INDEX(tab_MinKomp[Wymagania VDA 6.5 Product / Forderungen],MATCH($B11,tab_MinKomp[[Stanowisko / Position ]:[Stanowisko / Position ]],0)))</f>
        <v>n/a</v>
      </c>
      <c r="CF12" s="194">
        <f>IF(INDEX(tab_MinKomp[Przepisy BHP / BHP Vorschriften],MATCH($B11,tab_MinKomp[[Stanowisko / Position ]:[Stanowisko / Position ]],0))="n/a","n/a",CF11-INDEX(tab_MinKomp[Przepisy BHP / BHP Vorschriften],MATCH($B11,tab_MinKomp[[Stanowisko / Position ]:[Stanowisko / Position ]],0)))</f>
        <v>0</v>
      </c>
      <c r="CG12" s="194" t="str">
        <f>IF(INDEX(tab_MinKomp[Wymagania VDA 6.5 Product / Forderungen],MATCH($B11,tab_MinKomp[[Stanowisko / Position ]:[Stanowisko / Position ]],0))="n/a","n/a",CG11-INDEX(tab_MinKomp[Wymagania VDA 6.5 Product / Forderungen],MATCH($B11,tab_MinKomp[[Stanowisko / Position ]:[Stanowisko / Position ]],0)))</f>
        <v>n/a</v>
      </c>
      <c r="CH12" s="194">
        <f>IF(INDEX(tab_MinKomp[Przepisy BHP / BHP Vorschriften],MATCH($B11,tab_MinKomp[[Stanowisko / Position ]:[Stanowisko / Position ]],0))="n/a","n/a",CH11-INDEX(tab_MinKomp[Przepisy BHP / BHP Vorschriften],MATCH($B11,tab_MinKomp[[Stanowisko / Position ]:[Stanowisko / Position ]],0)))</f>
        <v>0</v>
      </c>
      <c r="CI12" s="194">
        <f>IF(INDEX(tab_MinKomp[Przepisy BHP / BHP Vorschriften],MATCH($B11,tab_MinKomp[[Stanowisko / Position ]:[Stanowisko / Position ]],0))="n/a","n/a",CI11-INDEX(tab_MinKomp[Przepisy BHP / BHP Vorschriften],MATCH($B11,tab_MinKomp[[Stanowisko / Position ]:[Stanowisko / Position ]],0)))</f>
        <v>0</v>
      </c>
      <c r="CJ12" s="194">
        <f>IF(INDEX(tab_MinKomp[Przepisy BHP / BHP Vorschriften],MATCH($B11,tab_MinKomp[[Stanowisko / Position ]:[Stanowisko / Position ]],0))="n/a","n/a",CJ11-INDEX(tab_MinKomp[Przepisy BHP / BHP Vorschriften],MATCH($B11,tab_MinKomp[[Stanowisko / Position ]:[Stanowisko / Position ]],0)))</f>
        <v>-1</v>
      </c>
      <c r="CK12" s="194">
        <f>IF(INDEX(tab_MinKomp[Przepisy BHP / BHP Vorschriften],MATCH($B11,tab_MinKomp[[Stanowisko / Position ]:[Stanowisko / Position ]],0))="n/a","n/a",CK11-INDEX(tab_MinKomp[Przepisy BHP / BHP Vorschriften],MATCH($B11,tab_MinKomp[[Stanowisko / Position ]:[Stanowisko / Position ]],0)))</f>
        <v>0</v>
      </c>
      <c r="CL12" s="194">
        <f>IF(INDEX(tab_MinKomp[Przepisy BHP / BHP Vorschriften],MATCH($B11,tab_MinKomp[[Stanowisko / Position ]:[Stanowisko / Position ]],0))="n/a","n/a",CL11-INDEX(tab_MinKomp[Przepisy BHP / BHP Vorschriften],MATCH($B11,tab_MinKomp[[Stanowisko / Position ]:[Stanowisko / Position ]],0)))</f>
        <v>0</v>
      </c>
      <c r="CM12" s="194" t="str">
        <f>IF(INDEX(tab_MinKomp[Wymagania VDA 6.5 Product / Forderungen],MATCH($B11,tab_MinKomp[[Stanowisko / Position ]:[Stanowisko / Position ]],0))="n/a","n/a",CM11-INDEX(tab_MinKomp[Wymagania VDA 6.5 Product / Forderungen],MATCH($B11,tab_MinKomp[[Stanowisko / Position ]:[Stanowisko / Position ]],0)))</f>
        <v>n/a</v>
      </c>
      <c r="CN12" s="194" t="str">
        <f>IF(INDEX(tab_MinKomp[Wymagania VDA 6.5 Product / Forderungen],MATCH($B11,tab_MinKomp[[Stanowisko / Position ]:[Stanowisko / Position ]],0))="n/a","n/a",CN11-INDEX(tab_MinKomp[Wymagania VDA 6.5 Product / Forderungen],MATCH($B11,tab_MinKomp[[Stanowisko / Position ]:[Stanowisko / Position ]],0)))</f>
        <v>n/a</v>
      </c>
      <c r="CO12" s="194" t="str">
        <f>IF(INDEX(tab_MinKomp[Wymagania VDA 6.5 Product / Forderungen],MATCH($B11,tab_MinKomp[[Stanowisko / Position ]:[Stanowisko / Position ]],0))="n/a","n/a",CO11-INDEX(tab_MinKomp[Wymagania VDA 6.5 Product / Forderungen],MATCH($B11,tab_MinKomp[[Stanowisko / Position ]:[Stanowisko / Position ]],0)))</f>
        <v>n/a</v>
      </c>
      <c r="CP12" s="194" t="str">
        <f>IF(INDEX(tab_MinKomp[Wymagania VDA 6.5 Product / Forderungen],MATCH($B11,tab_MinKomp[[Stanowisko / Position ]:[Stanowisko / Position ]],0))="n/a","n/a",CP11-INDEX(tab_MinKomp[Wymagania VDA 6.5 Product / Forderungen],MATCH($B11,tab_MinKomp[[Stanowisko / Position ]:[Stanowisko / Position ]],0)))</f>
        <v>n/a</v>
      </c>
      <c r="CQ12" s="194" t="str">
        <f>IF(INDEX(tab_MinKomp[Wymagania VDA 6.5 Product / Forderungen],MATCH($B11,tab_MinKomp[[Stanowisko / Position ]:[Stanowisko / Position ]],0))="n/a","n/a",CQ11-INDEX(tab_MinKomp[Wymagania VDA 6.5 Product / Forderungen],MATCH($B11,tab_MinKomp[[Stanowisko / Position ]:[Stanowisko / Position ]],0)))</f>
        <v>n/a</v>
      </c>
      <c r="CR12" s="194" t="str">
        <f>IF(INDEX(tab_MinKomp[Wymagania VDA 6.5 Product / Forderungen],MATCH($B11,tab_MinKomp[[Stanowisko / Position ]:[Stanowisko / Position ]],0))="n/a","n/a",CR11-INDEX(tab_MinKomp[Wymagania VDA 6.5 Product / Forderungen],MATCH($B11,tab_MinKomp[[Stanowisko / Position ]:[Stanowisko / Position ]],0)))</f>
        <v>n/a</v>
      </c>
      <c r="CS12" s="194" t="str">
        <f>IF(INDEX(tab_MinKomp[Wymagania VDA 6.5 Product / Forderungen],MATCH($B11,tab_MinKomp[[Stanowisko / Position ]:[Stanowisko / Position ]],0))="n/a","n/a",CS11-INDEX(tab_MinKomp[Wymagania VDA 6.5 Product / Forderungen],MATCH($B11,tab_MinKomp[[Stanowisko / Position ]:[Stanowisko / Position ]],0)))</f>
        <v>n/a</v>
      </c>
      <c r="CT12" s="194" t="str">
        <f>IF(INDEX(tab_MinKomp[Wymagania VDA 6.5 Product / Forderungen],MATCH($B11,tab_MinKomp[[Stanowisko / Position ]:[Stanowisko / Position ]],0))="n/a","n/a",CT11-INDEX(tab_MinKomp[Wymagania VDA 6.5 Product / Forderungen],MATCH($B11,tab_MinKomp[[Stanowisko / Position ]:[Stanowisko / Position ]],0)))</f>
        <v>n/a</v>
      </c>
      <c r="CU12" s="194" t="str">
        <f>IF(INDEX(tab_MinKomp[Wymagania VDA 6.5 Product / Forderungen],MATCH($B11,tab_MinKomp[[Stanowisko / Position ]:[Stanowisko / Position ]],0))="n/a","n/a",CU11-INDEX(tab_MinKomp[Wymagania VDA 6.5 Product / Forderungen],MATCH($B11,tab_MinKomp[[Stanowisko / Position ]:[Stanowisko / Position ]],0)))</f>
        <v>n/a</v>
      </c>
      <c r="CV12" s="194" t="str">
        <f>IF(INDEX(tab_MinKomp[Wymagania VDA 6.5 Product / Forderungen],MATCH($B11,tab_MinKomp[[Stanowisko / Position ]:[Stanowisko / Position ]],0))="n/a","n/a",CV11-INDEX(tab_MinKomp[Wymagania VDA 6.5 Product / Forderungen],MATCH($B11,tab_MinKomp[[Stanowisko / Position ]:[Stanowisko / Position ]],0)))</f>
        <v>n/a</v>
      </c>
      <c r="CW12" s="194">
        <f>IF(INDEX(tab_MinKomp[Przepisy BHP / BHP Vorschriften],MATCH($B11,tab_MinKomp[[Stanowisko / Position ]:[Stanowisko / Position ]],0))="n/a","n/a",CW11-INDEX(tab_MinKomp[Przepisy BHP / BHP Vorschriften],MATCH($B11,tab_MinKomp[[Stanowisko / Position ]:[Stanowisko / Position ]],0)))</f>
        <v>0</v>
      </c>
      <c r="CX12" s="194" t="str">
        <f>IF(INDEX(tab_MinKomp[Wymagania VDA 6.5 Product / Forderungen],MATCH($B11,tab_MinKomp[[Stanowisko / Position ]:[Stanowisko / Position ]],0))="n/a","n/a",CX11-INDEX(tab_MinKomp[Wymagania VDA 6.5 Product / Forderungen],MATCH($B11,tab_MinKomp[[Stanowisko / Position ]:[Stanowisko / Position ]],0)))</f>
        <v>n/a</v>
      </c>
      <c r="CY12" s="194" t="str">
        <f>IF(INDEX(tab_MinKomp[Wymagania VDA 6.5 Product / Forderungen],MATCH($B11,tab_MinKomp[[Stanowisko / Position ]:[Stanowisko / Position ]],0))="n/a","n/a",CY11-INDEX(tab_MinKomp[Wymagania VDA 6.5 Product / Forderungen],MATCH($B11,tab_MinKomp[[Stanowisko / Position ]:[Stanowisko / Position ]],0)))</f>
        <v>n/a</v>
      </c>
      <c r="CZ12" s="194" t="str">
        <f>IF(INDEX(tab_MinKomp[Wymagania VDA 6.5 Product / Forderungen],MATCH($B11,tab_MinKomp[[Stanowisko / Position ]:[Stanowisko / Position ]],0))="n/a","n/a",CZ11-INDEX(tab_MinKomp[Wymagania VDA 6.5 Product / Forderungen],MATCH($B11,tab_MinKomp[[Stanowisko / Position ]:[Stanowisko / Position ]],0)))</f>
        <v>n/a</v>
      </c>
      <c r="DA12" s="194" t="str">
        <f>IF(INDEX(tab_MinKomp[Wymagania VDA 6.5 Product / Forderungen],MATCH($B11,tab_MinKomp[[Stanowisko / Position ]:[Stanowisko / Position ]],0))="n/a","n/a",DA11-INDEX(tab_MinKomp[Wymagania VDA 6.5 Product / Forderungen],MATCH($B11,tab_MinKomp[[Stanowisko / Position ]:[Stanowisko / Position ]],0)))</f>
        <v>n/a</v>
      </c>
      <c r="DB12" s="194" t="str">
        <f>IF(INDEX(tab_MinKomp[Wymagania VDA 6.5 Product / Forderungen],MATCH($B11,tab_MinKomp[[Stanowisko / Position ]:[Stanowisko / Position ]],0))="n/a","n/a",DB11-INDEX(tab_MinKomp[Wymagania VDA 6.5 Product / Forderungen],MATCH($B11,tab_MinKomp[[Stanowisko / Position ]:[Stanowisko / Position ]],0)))</f>
        <v>n/a</v>
      </c>
      <c r="DC12" s="194" t="str">
        <f>IF(INDEX(tab_MinKomp[Wymagania VDA 6.5 Product / Forderungen],MATCH($B11,tab_MinKomp[[Stanowisko / Position ]:[Stanowisko / Position ]],0))="n/a","n/a",DC11-INDEX(tab_MinKomp[Wymagania VDA 6.5 Product / Forderungen],MATCH($B11,tab_MinKomp[[Stanowisko / Position ]:[Stanowisko / Position ]],0)))</f>
        <v>n/a</v>
      </c>
      <c r="DD12" s="194" t="str">
        <f>IF(INDEX(tab_MinKomp[Wymagania VDA 6.5 Product / Forderungen],MATCH($B11,tab_MinKomp[[Stanowisko / Position ]:[Stanowisko / Position ]],0))="n/a","n/a",DD11-INDEX(tab_MinKomp[Wymagania VDA 6.5 Product / Forderungen],MATCH($B11,tab_MinKomp[[Stanowisko / Position ]:[Stanowisko / Position ]],0)))</f>
        <v>n/a</v>
      </c>
      <c r="DE12" s="194" t="str">
        <f>IF(INDEX(tab_MinKomp[Wymagania VDA 6.5 Product / Forderungen],MATCH($B11,tab_MinKomp[[Stanowisko / Position ]:[Stanowisko / Position ]],0))="n/a","n/a",DE11-INDEX(tab_MinKomp[Wymagania VDA 6.5 Product / Forderungen],MATCH($B11,tab_MinKomp[[Stanowisko / Position ]:[Stanowisko / Position ]],0)))</f>
        <v>n/a</v>
      </c>
      <c r="DF12" s="194">
        <f>IF(INDEX(tab_MinKomp[LEAN MANAGEMENT],MATCH($B11,tab_MinKomp[[Stanowisko / Position ]:[Stanowisko / Position ]],0))="n/a","n/a",DF11-INDEX(tab_MinKomp[LEAN MANAGEMENT],MATCH($B11,tab_MinKomp[[Stanowisko / Position ]:[Stanowisko / Position ]],0)))</f>
        <v>0</v>
      </c>
      <c r="DG12" s="194" t="str">
        <f>IF(INDEX(tab_MinKomp[Wymagania VDA 6.5 Product / Forderungen],MATCH($B11,tab_MinKomp[[Stanowisko / Position ]:[Stanowisko / Position ]],0))="n/a","n/a",DG11-INDEX(tab_MinKomp[Wymagania VDA 6.5 Product / Forderungen],MATCH($B11,tab_MinKomp[[Stanowisko / Position ]:[Stanowisko / Position ]],0)))</f>
        <v>n/a</v>
      </c>
      <c r="DH12" s="194" t="str">
        <f>IF(INDEX(tab_MinKomp[Wymagania VDA 6.5 Product / Forderungen],MATCH($B11,tab_MinKomp[[Stanowisko / Position ]:[Stanowisko / Position ]],0))="n/a","n/a",DH11-INDEX(tab_MinKomp[Wymagania VDA 6.5 Product / Forderungen],MATCH($B11,tab_MinKomp[[Stanowisko / Position ]:[Stanowisko / Position ]],0)))</f>
        <v>n/a</v>
      </c>
      <c r="DI12" s="194" t="str">
        <f>IF(INDEX(tab_MinKomp[Wymagania VDA 6.5 Product / Forderungen],MATCH($B11,tab_MinKomp[[Stanowisko / Position ]:[Stanowisko / Position ]],0))="n/a","n/a",DI11-INDEX(tab_MinKomp[Wymagania VDA 6.5 Product / Forderungen],MATCH($B11,tab_MinKomp[[Stanowisko / Position ]:[Stanowisko / Position ]],0)))</f>
        <v>n/a</v>
      </c>
      <c r="DJ12" s="194" t="str">
        <f>IF(INDEX(tab_MinKomp[Wymagania VDA 6.5 Product / Forderungen],MATCH($B11,tab_MinKomp[[Stanowisko / Position ]:[Stanowisko / Position ]],0))="n/a","n/a",DJ11-INDEX(tab_MinKomp[Wymagania VDA 6.5 Product / Forderungen],MATCH($B11,tab_MinKomp[[Stanowisko / Position ]:[Stanowisko / Position ]],0)))</f>
        <v>n/a</v>
      </c>
      <c r="DK12" s="194" t="str">
        <f>IF(INDEX(tab_MinKomp[Wymagania VDA 6.5 Product / Forderungen],MATCH($B11,tab_MinKomp[[Stanowisko / Position ]:[Stanowisko / Position ]],0))="n/a","n/a",DK11-INDEX(tab_MinKomp[Wymagania VDA 6.5 Product / Forderungen],MATCH($B11,tab_MinKomp[[Stanowisko / Position ]:[Stanowisko / Position ]],0)))</f>
        <v>n/a</v>
      </c>
      <c r="DL12" s="194" t="str">
        <f>IF(INDEX(tab_MinKomp[Wymagania VDA 6.5 Product / Forderungen],MATCH($B11,tab_MinKomp[[Stanowisko / Position ]:[Stanowisko / Position ]],0))="n/a","n/a",DL11-INDEX(tab_MinKomp[Wymagania VDA 6.5 Product / Forderungen],MATCH($B11,tab_MinKomp[[Stanowisko / Position ]:[Stanowisko / Position ]],0)))</f>
        <v>n/a</v>
      </c>
      <c r="DM12" s="194" t="str">
        <f>IF(INDEX(tab_MinKomp[Wymagania VDA 6.5 Product / Forderungen],MATCH($B11,tab_MinKomp[[Stanowisko / Position ]:[Stanowisko / Position ]],0))="n/a","n/a",DM11-INDEX(tab_MinKomp[Wymagania VDA 6.5 Product / Forderungen],MATCH($B11,tab_MinKomp[[Stanowisko / Position ]:[Stanowisko / Position ]],0)))</f>
        <v>n/a</v>
      </c>
      <c r="DN12" s="194" t="str">
        <f>IF(INDEX(tab_MinKomp[Wymagania VDA 6.5 Product / Forderungen],MATCH($B11,tab_MinKomp[[Stanowisko / Position ]:[Stanowisko / Position ]],0))="n/a","n/a",DN11-INDEX(tab_MinKomp[Wymagania VDA 6.5 Product / Forderungen],MATCH($B11,tab_MinKomp[[Stanowisko / Position ]:[Stanowisko / Position ]],0)))</f>
        <v>n/a</v>
      </c>
      <c r="DO12" s="194" t="str">
        <f>IF(INDEX(tab_MinKomp[Wymagania VDA 6.5 Product / Forderungen],MATCH($B11,tab_MinKomp[[Stanowisko / Position ]:[Stanowisko / Position ]],0))="n/a","n/a",DO11-INDEX(tab_MinKomp[Wymagania VDA 6.5 Product / Forderungen],MATCH($B11,tab_MinKomp[[Stanowisko / Position ]:[Stanowisko / Position ]],0)))</f>
        <v>n/a</v>
      </c>
      <c r="DP12" s="194" t="str">
        <f>IF(INDEX(tab_MinKomp[Wymagania VDA 6.5 Product / Forderungen],MATCH($B11,tab_MinKomp[[Stanowisko / Position ]:[Stanowisko / Position ]],0))="n/a","n/a",DP11-INDEX(tab_MinKomp[Wymagania VDA 6.5 Product / Forderungen],MATCH($B11,tab_MinKomp[[Stanowisko / Position ]:[Stanowisko / Position ]],0)))</f>
        <v>n/a</v>
      </c>
      <c r="DQ12" s="194" t="str">
        <f>IF(INDEX(tab_MinKomp[Wymagania VDA 6.5 Product / Forderungen],MATCH($B11,tab_MinKomp[[Stanowisko / Position ]:[Stanowisko / Position ]],0))="n/a","n/a",DQ11-INDEX(tab_MinKomp[Wymagania VDA 6.5 Product / Forderungen],MATCH($B11,tab_MinKomp[[Stanowisko / Position ]:[Stanowisko / Position ]],0)))</f>
        <v>n/a</v>
      </c>
      <c r="DR12" s="194" t="str">
        <f>IF(INDEX(tab_MinKomp[Wymagania VDA 6.5 Product / Forderungen],MATCH($B11,tab_MinKomp[[Stanowisko / Position ]:[Stanowisko / Position ]],0))="n/a","n/a",DR11-INDEX(tab_MinKomp[Wymagania VDA 6.5 Product / Forderungen],MATCH($B11,tab_MinKomp[[Stanowisko / Position ]:[Stanowisko / Position ]],0)))</f>
        <v>n/a</v>
      </c>
      <c r="DS12" s="194" t="str">
        <f>IF(INDEX(tab_MinKomp[Wymagania VDA 6.5 Product / Forderungen],MATCH($B11,tab_MinKomp[[Stanowisko / Position ]:[Stanowisko / Position ]],0))="n/a","n/a",DS11-INDEX(tab_MinKomp[Wymagania VDA 6.5 Product / Forderungen],MATCH($B11,tab_MinKomp[[Stanowisko / Position ]:[Stanowisko / Position ]],0)))</f>
        <v>n/a</v>
      </c>
      <c r="DT12" s="194" t="str">
        <f>IF(INDEX(tab_MinKomp[Wymagania VDA 6.5 Product / Forderungen],MATCH($B11,tab_MinKomp[[Stanowisko / Position ]:[Stanowisko / Position ]],0))="n/a","n/a",DT11-INDEX(tab_MinKomp[Wymagania VDA 6.5 Product / Forderungen],MATCH($B11,tab_MinKomp[[Stanowisko / Position ]:[Stanowisko / Position ]],0)))</f>
        <v>n/a</v>
      </c>
      <c r="DU12" s="194" t="str">
        <f>IF(INDEX(tab_MinKomp[Wymagania VDA 6.5 Product / Forderungen],MATCH($B11,tab_MinKomp[[Stanowisko / Position ]:[Stanowisko / Position ]],0))="n/a","n/a",DU11-INDEX(tab_MinKomp[Wymagania VDA 6.5 Product / Forderungen],MATCH($B11,tab_MinKomp[[Stanowisko / Position ]:[Stanowisko / Position ]],0)))</f>
        <v>n/a</v>
      </c>
      <c r="DV12" s="194" t="str">
        <f>IF(INDEX(tab_MinKomp[Wymagania VDA 6.5 Product / Forderungen],MATCH($B11,tab_MinKomp[[Stanowisko / Position ]:[Stanowisko / Position ]],0))="n/a","n/a",DV11-INDEX(tab_MinKomp[Wymagania VDA 6.5 Product / Forderungen],MATCH($B11,tab_MinKomp[[Stanowisko / Position ]:[Stanowisko / Position ]],0)))</f>
        <v>n/a</v>
      </c>
      <c r="DW12" s="194" t="str">
        <f>IF(INDEX(tab_MinKomp[Wymagania VDA 6.5 Product / Forderungen],MATCH($B11,tab_MinKomp[[Stanowisko / Position ]:[Stanowisko / Position ]],0))="n/a","n/a",DW11-INDEX(tab_MinKomp[Wymagania VDA 6.5 Product / Forderungen],MATCH($B11,tab_MinKomp[[Stanowisko / Position ]:[Stanowisko / Position ]],0)))</f>
        <v>n/a</v>
      </c>
      <c r="DX12" s="194" t="str">
        <f>IF(INDEX(tab_MinKomp[Wymagania VDA 6.5 Product / Forderungen],MATCH($B11,tab_MinKomp[[Stanowisko / Position ]:[Stanowisko / Position ]],0))="n/a","n/a",DX11-INDEX(tab_MinKomp[Wymagania VDA 6.5 Product / Forderungen],MATCH($B11,tab_MinKomp[[Stanowisko / Position ]:[Stanowisko / Position ]],0)))</f>
        <v>n/a</v>
      </c>
      <c r="DY12" s="194" t="str">
        <f>IF(INDEX(tab_MinKomp[Wymagania VDA 6.5 Product / Forderungen],MATCH($B11,tab_MinKomp[[Stanowisko / Position ]:[Stanowisko / Position ]],0))="n/a","n/a",DY11-INDEX(tab_MinKomp[Wymagania VDA 6.5 Product / Forderungen],MATCH($B11,tab_MinKomp[[Stanowisko / Position ]:[Stanowisko / Position ]],0)))</f>
        <v>n/a</v>
      </c>
      <c r="DZ12" s="194" t="str">
        <f>IF(INDEX(tab_MinKomp[Wymagania VDA 6.5 Product / Forderungen],MATCH($B11,tab_MinKomp[[Stanowisko / Position ]:[Stanowisko / Position ]],0))="n/a","n/a",DZ11-INDEX(tab_MinKomp[Wymagania VDA 6.5 Product / Forderungen],MATCH($B11,tab_MinKomp[[Stanowisko / Position ]:[Stanowisko / Position ]],0)))</f>
        <v>n/a</v>
      </c>
      <c r="EA12" s="194" t="str">
        <f>IF(INDEX(tab_MinKomp[Wymagania VDA 6.5 Product / Forderungen],MATCH($B11,tab_MinKomp[[Stanowisko / Position ]:[Stanowisko / Position ]],0))="n/a","n/a",EA11-INDEX(tab_MinKomp[Wymagania VDA 6.5 Product / Forderungen],MATCH($B11,tab_MinKomp[[Stanowisko / Position ]:[Stanowisko / Position ]],0)))</f>
        <v>n/a</v>
      </c>
      <c r="EB12" s="194" t="str">
        <f>IF(INDEX(tab_MinKomp[Wymagania VDA 6.5 Product / Forderungen],MATCH($B11,tab_MinKomp[[Stanowisko / Position ]:[Stanowisko / Position ]],0))="n/a","n/a",EB11-INDEX(tab_MinKomp[Wymagania VDA 6.5 Product / Forderungen],MATCH($B11,tab_MinKomp[[Stanowisko / Position ]:[Stanowisko / Position ]],0)))</f>
        <v>n/a</v>
      </c>
      <c r="EC12" s="194" t="str">
        <f>IF(INDEX(tab_MinKomp[Wymagania VDA 6.5 Product / Forderungen],MATCH($B11,tab_MinKomp[[Stanowisko / Position ]:[Stanowisko / Position ]],0))="n/a","n/a",EC11-INDEX(tab_MinKomp[Wymagania VDA 6.5 Product / Forderungen],MATCH($B11,tab_MinKomp[[Stanowisko / Position ]:[Stanowisko / Position ]],0)))</f>
        <v>n/a</v>
      </c>
      <c r="ED12" s="194" t="str">
        <f>IF(INDEX(tab_MinKomp[Wymagania VDA 6.5 Product / Forderungen],MATCH($B11,tab_MinKomp[[Stanowisko / Position ]:[Stanowisko / Position ]],0))="n/a","n/a",ED11-INDEX(tab_MinKomp[Wymagania VDA 6.5 Product / Forderungen],MATCH($B11,tab_MinKomp[[Stanowisko / Position ]:[Stanowisko / Position ]],0)))</f>
        <v>n/a</v>
      </c>
      <c r="EE12" s="194" t="str">
        <f>IF(INDEX(tab_MinKomp[Wymagania VDA 6.5 Product / Forderungen],MATCH($B11,tab_MinKomp[[Stanowisko / Position ]:[Stanowisko / Position ]],0))="n/a","n/a",EE11-INDEX(tab_MinKomp[Wymagania VDA 6.5 Product / Forderungen],MATCH($B11,tab_MinKomp[[Stanowisko / Position ]:[Stanowisko / Position ]],0)))</f>
        <v>n/a</v>
      </c>
      <c r="EF12" s="194" t="str">
        <f>IF(INDEX(tab_MinKomp[Wymagania VDA 6.5 Product / Forderungen],MATCH($B11,tab_MinKomp[[Stanowisko / Position ]:[Stanowisko / Position ]],0))="n/a","n/a",EF11-INDEX(tab_MinKomp[Wymagania VDA 6.5 Product / Forderungen],MATCH($B11,tab_MinKomp[[Stanowisko / Position ]:[Stanowisko / Position ]],0)))</f>
        <v>n/a</v>
      </c>
      <c r="EG12" s="194" t="str">
        <f>IF(INDEX(tab_MinKomp[Wymagania VDA 6.5 Product / Forderungen],MATCH($B11,tab_MinKomp[[Stanowisko / Position ]:[Stanowisko / Position ]],0))="n/a","n/a",EG11-INDEX(tab_MinKomp[Wymagania VDA 6.5 Product / Forderungen],MATCH($B11,tab_MinKomp[[Stanowisko / Position ]:[Stanowisko / Position ]],0)))</f>
        <v>n/a</v>
      </c>
      <c r="EH12" s="194" t="str">
        <f>IF(INDEX(tab_MinKomp[Wymagania VDA 6.5 Product / Forderungen],MATCH($B11,tab_MinKomp[[Stanowisko / Position ]:[Stanowisko / Position ]],0))="n/a","n/a",EH11-INDEX(tab_MinKomp[Wymagania VDA 6.5 Product / Forderungen],MATCH($B11,tab_MinKomp[[Stanowisko / Position ]:[Stanowisko / Position ]],0)))</f>
        <v>n/a</v>
      </c>
      <c r="EI12" s="194" t="str">
        <f>IF(INDEX(tab_MinKomp[Wymagania VDA 6.5 Product / Forderungen],MATCH($B11,tab_MinKomp[[Stanowisko / Position ]:[Stanowisko / Position ]],0))="n/a","n/a",EI11-INDEX(tab_MinKomp[Wymagania VDA 6.5 Product / Forderungen],MATCH($B11,tab_MinKomp[[Stanowisko / Position ]:[Stanowisko / Position ]],0)))</f>
        <v>n/a</v>
      </c>
      <c r="EJ12" s="194" t="str">
        <f>IF(INDEX(tab_MinKomp[Wymagania VDA 6.5 Product / Forderungen],MATCH($B11,tab_MinKomp[[Stanowisko / Position ]:[Stanowisko / Position ]],0))="n/a","n/a",EJ11-INDEX(tab_MinKomp[Wymagania VDA 6.5 Product / Forderungen],MATCH($B11,tab_MinKomp[[Stanowisko / Position ]:[Stanowisko / Position ]],0)))</f>
        <v>n/a</v>
      </c>
      <c r="EK12" s="194" t="str">
        <f>IF(INDEX(tab_MinKomp[Wymagania VDA 6.5 Product / Forderungen],MATCH($B11,tab_MinKomp[[Stanowisko / Position ]:[Stanowisko / Position ]],0))="n/a","n/a",EK11-INDEX(tab_MinKomp[Wymagania VDA 6.5 Product / Forderungen],MATCH($B11,tab_MinKomp[[Stanowisko / Position ]:[Stanowisko / Position ]],0)))</f>
        <v>n/a</v>
      </c>
      <c r="EL12" s="194">
        <f>IF(INDEX(tab_MinKomp[LEAN MANAGEMENT],MATCH($B11,tab_MinKomp[[Stanowisko / Position ]:[Stanowisko / Position ]],0))="n/a","n/a",EL11-INDEX(tab_MinKomp[LEAN MANAGEMENT],MATCH($B11,tab_MinKomp[[Stanowisko / Position ]:[Stanowisko / Position ]],0)))</f>
        <v>0</v>
      </c>
      <c r="EM12" s="194">
        <f>IF(INDEX(tab_MinKomp[LEAN MANAGEMENT],MATCH($B11,tab_MinKomp[[Stanowisko / Position ]:[Stanowisko / Position ]],0))="n/a","n/a",EM11-INDEX(tab_MinKomp[LEAN MANAGEMENT],MATCH($B11,tab_MinKomp[[Stanowisko / Position ]:[Stanowisko / Position ]],0)))</f>
        <v>0</v>
      </c>
      <c r="EN12" s="194" t="str">
        <f>IF(INDEX(tab_MinKomp[Wymagania VDA 6.5 Product / Forderungen],MATCH($B11,tab_MinKomp[[Stanowisko / Position ]:[Stanowisko / Position ]],0))="n/a","n/a",EN11-INDEX(tab_MinKomp[Wymagania VDA 6.5 Product / Forderungen],MATCH($B11,tab_MinKomp[[Stanowisko / Position ]:[Stanowisko / Position ]],0)))</f>
        <v>n/a</v>
      </c>
      <c r="EO12" s="190" t="str">
        <f>IF(INDEX(tab_MinKomp[Testy czystości / Reinheitstests],MATCH($B11,tab_MinKomp[[Stanowisko / Position ]:[Stanowisko / Position ]],0))="n/a","n/a",EO11-INDEX(tab_MinKomp[Testy czystości / Reinheitstests],MATCH($B11,tab_MinKomp[[Stanowisko / Position ]:[Stanowisko / Position ]],0)))</f>
        <v>n/a</v>
      </c>
      <c r="EP12" s="190" t="str">
        <f>IF(INDEX(tab_MinKomp[Testy czystości / Reinheitstests],MATCH($B11,tab_MinKomp[[Stanowisko / Position ]:[Stanowisko / Position ]],0))="n/a","n/a",EP11-INDEX(tab_MinKomp[Testy czystości / Reinheitstests],MATCH($B11,tab_MinKomp[[Stanowisko / Position ]:[Stanowisko / Position ]],0)))</f>
        <v>n/a</v>
      </c>
      <c r="EQ12" s="190" t="str">
        <f>IF(INDEX(tab_MinKomp[Testy czystości / Reinheitstests],MATCH($B11,tab_MinKomp[[Stanowisko / Position ]:[Stanowisko / Position ]],0))="n/a","n/a",EQ11-INDEX(tab_MinKomp[Testy czystości / Reinheitstests],MATCH($B11,tab_MinKomp[[Stanowisko / Position ]:[Stanowisko / Position ]],0)))</f>
        <v>n/a</v>
      </c>
      <c r="ER12" s="190" t="str">
        <f>IF(INDEX(tab_MinKomp[Testy czystości / Reinheitstests],MATCH($B11,tab_MinKomp[[Stanowisko / Position ]:[Stanowisko / Position ]],0))="n/a","n/a",ER11-INDEX(tab_MinKomp[Testy czystości / Reinheitstests],MATCH($B11,tab_MinKomp[[Stanowisko / Position ]:[Stanowisko / Position ]],0)))</f>
        <v>n/a</v>
      </c>
      <c r="ES12" s="190" t="str">
        <f>IF(INDEX(tab_MinKomp[Testy czystości / Reinheitstests],MATCH($B11,tab_MinKomp[[Stanowisko / Position ]:[Stanowisko / Position ]],0))="n/a","n/a",ES11-INDEX(tab_MinKomp[Testy czystości / Reinheitstests],MATCH($B11,tab_MinKomp[[Stanowisko / Position ]:[Stanowisko / Position ]],0)))</f>
        <v>n/a</v>
      </c>
      <c r="ET12" s="190" t="str">
        <f>IF(INDEX(tab_MinKomp[Testy czystości / Reinheitstests],MATCH($B11,tab_MinKomp[[Stanowisko / Position ]:[Stanowisko / Position ]],0))="n/a","n/a",ET11-INDEX(tab_MinKomp[Testy czystości / Reinheitstests],MATCH($B11,tab_MinKomp[[Stanowisko / Position ]:[Stanowisko / Position ]],0)))</f>
        <v>n/a</v>
      </c>
      <c r="EU12" s="190" t="str">
        <f>IF(INDEX(tab_MinKomp[Testy czystości / Reinheitstests],MATCH($B11,tab_MinKomp[[Stanowisko / Position ]:[Stanowisko / Position ]],0))="n/a","n/a",EU11-INDEX(tab_MinKomp[Testy czystości / Reinheitstests],MATCH($B11,tab_MinKomp[[Stanowisko / Position ]:[Stanowisko / Position ]],0)))</f>
        <v>n/a</v>
      </c>
      <c r="EV12" s="190" t="str">
        <f>IF(INDEX(tab_MinKomp[Testy czystości / Reinheitstests],MATCH($B11,tab_MinKomp[[Stanowisko / Position ]:[Stanowisko / Position ]],0))="n/a","n/a",EV11-INDEX(tab_MinKomp[Testy czystości / Reinheitstests],MATCH($B11,tab_MinKomp[[Stanowisko / Position ]:[Stanowisko / Position ]],0)))</f>
        <v>n/a</v>
      </c>
      <c r="EW12" s="190" t="str">
        <f>IF(INDEX(tab_MinKomp[Testy czystości / Reinheitstests],MATCH($B11,tab_MinKomp[[Stanowisko / Position ]:[Stanowisko / Position ]],0))="n/a","n/a",EW11-INDEX(tab_MinKomp[Testy czystości / Reinheitstests],MATCH($B11,tab_MinKomp[[Stanowisko / Position ]:[Stanowisko / Position ]],0)))</f>
        <v>n/a</v>
      </c>
      <c r="EX12" s="190" t="str">
        <f>IF(INDEX(tab_MinKomp[Testy czystości / Reinheitstests],MATCH($B11,tab_MinKomp[[Stanowisko / Position ]:[Stanowisko / Position ]],0))="n/a","n/a",EX11-INDEX(tab_MinKomp[Testy czystości / Reinheitstests],MATCH($B11,tab_MinKomp[[Stanowisko / Position ]:[Stanowisko / Position ]],0)))</f>
        <v>n/a</v>
      </c>
      <c r="EY12" s="190" t="str">
        <f>IF(INDEX(tab_MinKomp[Testy czystości / Reinheitstests],MATCH($B11,tab_MinKomp[[Stanowisko / Position ]:[Stanowisko / Position ]],0))="n/a","n/a",EY11-INDEX(tab_MinKomp[Testy czystości / Reinheitstests],MATCH($B11,tab_MinKomp[[Stanowisko / Position ]:[Stanowisko / Position ]],0)))</f>
        <v>n/a</v>
      </c>
      <c r="EZ12" s="190" t="str">
        <f>IF(INDEX(tab_MinKomp[Testy czystości / Reinheitstests],MATCH($B11,tab_MinKomp[[Stanowisko / Position ]:[Stanowisko / Position ]],0))="n/a","n/a",EZ11-INDEX(tab_MinKomp[Testy czystości / Reinheitstests],MATCH($B11,tab_MinKomp[[Stanowisko / Position ]:[Stanowisko / Position ]],0)))</f>
        <v>n/a</v>
      </c>
      <c r="FA12" s="190" t="str">
        <f>IF(INDEX(tab_MinKomp[Testy czystości / Reinheitstests],MATCH($B11,tab_MinKomp[[Stanowisko / Position ]:[Stanowisko / Position ]],0))="n/a","n/a",FA11-INDEX(tab_MinKomp[Testy czystości / Reinheitstests],MATCH($B11,tab_MinKomp[[Stanowisko / Position ]:[Stanowisko / Position ]],0)))</f>
        <v>n/a</v>
      </c>
      <c r="FB12" s="190" t="str">
        <f>IF(INDEX(tab_MinKomp[Testy czystości / Reinheitstests],MATCH($B11,tab_MinKomp[[Stanowisko / Position ]:[Stanowisko / Position ]],0))="n/a","n/a",FB11-INDEX(tab_MinKomp[Testy czystości / Reinheitstests],MATCH($B11,tab_MinKomp[[Stanowisko / Position ]:[Stanowisko / Position ]],0)))</f>
        <v>n/a</v>
      </c>
      <c r="FC12" s="190" t="str">
        <f>IF(INDEX(tab_MinKomp[Testy czystości / Reinheitstests],MATCH($B11,tab_MinKomp[[Stanowisko / Position ]:[Stanowisko / Position ]],0))="n/a","n/a",FC11-INDEX(tab_MinKomp[Testy czystości / Reinheitstests],MATCH($B11,tab_MinKomp[[Stanowisko / Position ]:[Stanowisko / Position ]],0)))</f>
        <v>n/a</v>
      </c>
      <c r="FD12" s="190" t="str">
        <f>IF(INDEX(tab_MinKomp[Testy czystości / Reinheitstests],MATCH($B11,tab_MinKomp[[Stanowisko / Position ]:[Stanowisko / Position ]],0))="n/a","n/a",FD11-INDEX(tab_MinKomp[Testy czystości / Reinheitstests],MATCH($B11,tab_MinKomp[[Stanowisko / Position ]:[Stanowisko / Position ]],0)))</f>
        <v>n/a</v>
      </c>
      <c r="FE12" s="190" t="str">
        <f>IF(INDEX(tab_MinKomp[Testy czystości / Reinheitstests],MATCH($B11,tab_MinKomp[[Stanowisko / Position ]:[Stanowisko / Position ]],0))="n/a","n/a",FE11-INDEX(tab_MinKomp[Testy czystości / Reinheitstests],MATCH($B11,tab_MinKomp[[Stanowisko / Position ]:[Stanowisko / Position ]],0)))</f>
        <v>n/a</v>
      </c>
      <c r="FF12" s="190" t="str">
        <f>IF(INDEX(tab_MinKomp[Testy czystości / Reinheitstests],MATCH($B11,tab_MinKomp[[Stanowisko / Position ]:[Stanowisko / Position ]],0))="n/a","n/a",FF11-INDEX(tab_MinKomp[Testy czystości / Reinheitstests],MATCH($B11,tab_MinKomp[[Stanowisko / Position ]:[Stanowisko / Position ]],0)))</f>
        <v>n/a</v>
      </c>
      <c r="FG12" s="190" t="str">
        <f>IF(INDEX(tab_MinKomp[Testy czystości / Reinheitstests],MATCH($B11,tab_MinKomp[[Stanowisko / Position ]:[Stanowisko / Position ]],0))="n/a","n/a",FG11-INDEX(tab_MinKomp[Testy czystości / Reinheitstests],MATCH($B11,tab_MinKomp[[Stanowisko / Position ]:[Stanowisko / Position ]],0)))</f>
        <v>n/a</v>
      </c>
      <c r="FH12" s="190" t="str">
        <f>IF(INDEX(tab_MinKomp[Testy czystości / Reinheitstests],MATCH($B11,tab_MinKomp[[Stanowisko / Position ]:[Stanowisko / Position ]],0))="n/a","n/a",FH11-INDEX(tab_MinKomp[Testy czystości / Reinheitstests],MATCH($B11,tab_MinKomp[[Stanowisko / Position ]:[Stanowisko / Position ]],0)))</f>
        <v>n/a</v>
      </c>
      <c r="FI12" s="190" t="str">
        <f>IF(INDEX(tab_MinKomp[Testy czystości / Reinheitstests],MATCH($B11,tab_MinKomp[[Stanowisko / Position ]:[Stanowisko / Position ]],0))="n/a","n/a",FI11-INDEX(tab_MinKomp[Testy czystości / Reinheitstests],MATCH($B11,tab_MinKomp[[Stanowisko / Position ]:[Stanowisko / Position ]],0)))</f>
        <v>n/a</v>
      </c>
      <c r="FJ12" s="190" t="str">
        <f>IF(INDEX(tab_MinKomp[Testy czystości / Reinheitstests],MATCH($B11,tab_MinKomp[[Stanowisko / Position ]:[Stanowisko / Position ]],0))="n/a","n/a",FJ11-INDEX(tab_MinKomp[Testy czystości / Reinheitstests],MATCH($B11,tab_MinKomp[[Stanowisko / Position ]:[Stanowisko / Position ]],0)))</f>
        <v>n/a</v>
      </c>
      <c r="FK12" s="190" t="str">
        <f>IF(INDEX(tab_MinKomp[Testy czystości / Reinheitstests],MATCH($B11,tab_MinKomp[[Stanowisko / Position ]:[Stanowisko / Position ]],0))="n/a","n/a",FK11-INDEX(tab_MinKomp[Testy czystości / Reinheitstests],MATCH($B11,tab_MinKomp[[Stanowisko / Position ]:[Stanowisko / Position ]],0)))</f>
        <v>n/a</v>
      </c>
      <c r="FL12" s="190" t="str">
        <f>IF(INDEX(tab_MinKomp[Testy czystości / Reinheitstests],MATCH($B11,tab_MinKomp[[Stanowisko / Position ]:[Stanowisko / Position ]],0))="n/a","n/a",FL11-INDEX(tab_MinKomp[Testy czystości / Reinheitstests],MATCH($B11,tab_MinKomp[[Stanowisko / Position ]:[Stanowisko / Position ]],0)))</f>
        <v>n/a</v>
      </c>
      <c r="FM12" s="190" t="str">
        <f>IF(INDEX(tab_MinKomp[Testy czystości / Reinheitstests],MATCH($B11,tab_MinKomp[[Stanowisko / Position ]:[Stanowisko / Position ]],0))="n/a","n/a",FM11-INDEX(tab_MinKomp[Testy czystości / Reinheitstests],MATCH($B11,tab_MinKomp[[Stanowisko / Position ]:[Stanowisko / Position ]],0)))</f>
        <v>n/a</v>
      </c>
      <c r="FN12" s="194">
        <f>IF(INDEX(tab_MinKomp[LEAN MANAGEMENT],MATCH($B11,tab_MinKomp[[Stanowisko / Position ]:[Stanowisko / Position ]],0))="n/a","n/a",FN11-INDEX(tab_MinKomp[LEAN MANAGEMENT],MATCH($B11,tab_MinKomp[[Stanowisko / Position ]:[Stanowisko / Position ]],0)))</f>
        <v>0</v>
      </c>
      <c r="FO12" s="194">
        <f>IF(INDEX(tab_MinKomp[LEAN MANAGEMENT],MATCH($B11,tab_MinKomp[[Stanowisko / Position ]:[Stanowisko / Position ]],0))="n/a","n/a",FO11-INDEX(tab_MinKomp[LEAN MANAGEMENT],MATCH($B11,tab_MinKomp[[Stanowisko / Position ]:[Stanowisko / Position ]],0)))</f>
        <v>0</v>
      </c>
      <c r="FP12" s="194">
        <f>IF(INDEX(tab_MinKomp[LEAN MANAGEMENT],MATCH($B11,tab_MinKomp[[Stanowisko / Position ]:[Stanowisko / Position ]],0))="n/a","n/a",FP11-INDEX(tab_MinKomp[LEAN MANAGEMENT],MATCH($B11,tab_MinKomp[[Stanowisko / Position ]:[Stanowisko / Position ]],0)))</f>
        <v>0</v>
      </c>
      <c r="FQ12" s="190" t="str">
        <f>IF(INDEX(tab_MinKomp[Testy czystości / Reinheitstests],MATCH($B11,tab_MinKomp[[Stanowisko / Position ]:[Stanowisko / Position ]],0))="n/a","n/a",FQ11-INDEX(tab_MinKomp[Testy czystości / Reinheitstests],MATCH($B11,tab_MinKomp[[Stanowisko / Position ]:[Stanowisko / Position ]],0)))</f>
        <v>n/a</v>
      </c>
      <c r="FR12" s="190" t="str">
        <f>IF(INDEX(tab_MinKomp[Testy czystości / Reinheitstests],MATCH($B11,tab_MinKomp[[Stanowisko / Position ]:[Stanowisko / Position ]],0))="n/a","n/a",FR11-INDEX(tab_MinKomp[Testy czystości / Reinheitstests],MATCH($B11,tab_MinKomp[[Stanowisko / Position ]:[Stanowisko / Position ]],0)))</f>
        <v>n/a</v>
      </c>
      <c r="FS12" s="194">
        <f>IF(INDEX(tab_MinKomp[Przepisy BHP / BHP Vorschriften],MATCH($B11,tab_MinKomp[[Stanowisko / Position ]:[Stanowisko / Position ]],0))="n/a","n/a",FS11-INDEX(tab_MinKomp[Przepisy BHP / BHP Vorschriften],MATCH($B11,tab_MinKomp[[Stanowisko / Position ]:[Stanowisko / Position ]],0)))</f>
        <v>-1</v>
      </c>
      <c r="FT12" s="194">
        <f>IF(INDEX(tab_MinKomp[Przepisy BHP / BHP Vorschriften],MATCH($B11,tab_MinKomp[[Stanowisko / Position ]:[Stanowisko / Position ]],0))="n/a","n/a",FT11-INDEX(tab_MinKomp[Przepisy BHP / BHP Vorschriften],MATCH($B11,tab_MinKomp[[Stanowisko / Position ]:[Stanowisko / Position ]],0)))</f>
        <v>0</v>
      </c>
      <c r="FU12" s="194">
        <f>IF(INDEX(tab_MinKomp[LEAN MANAGEMENT],MATCH($B11,tab_MinKomp[[Stanowisko / Position ]:[Stanowisko / Position ]],0))="n/a","n/a",FU11-INDEX(tab_MinKomp[LEAN MANAGEMENT],MATCH($B11,tab_MinKomp[[Stanowisko / Position ]:[Stanowisko / Position ]],0)))</f>
        <v>0</v>
      </c>
      <c r="FV12" s="194">
        <f>IF(INDEX(tab_MinKomp[LEAN MANAGEMENT],MATCH($B11,tab_MinKomp[[Stanowisko / Position ]:[Stanowisko / Position ]],0))="n/a","n/a",FV11-INDEX(tab_MinKomp[LEAN MANAGEMENT],MATCH($B11,tab_MinKomp[[Stanowisko / Position ]:[Stanowisko / Position ]],0)))</f>
        <v>0</v>
      </c>
      <c r="FW12" s="194">
        <f>IF(INDEX(tab_MinKomp[LEAN MANAGEMENT],MATCH($B11,tab_MinKomp[[Stanowisko / Position ]:[Stanowisko / Position ]],0))="n/a","n/a",FW11-INDEX(tab_MinKomp[LEAN MANAGEMENT],MATCH($B11,tab_MinKomp[[Stanowisko / Position ]:[Stanowisko / Position ]],0)))</f>
        <v>0</v>
      </c>
      <c r="FX12" s="194">
        <f>IF(INDEX(tab_MinKomp[Przepisy BHP / BHP Vorschriften],MATCH($B11,tab_MinKomp[[Stanowisko / Position ]:[Stanowisko / Position ]],0))="n/a","n/a",FX11-INDEX(tab_MinKomp[Przepisy BHP / BHP Vorschriften],MATCH($B11,tab_MinKomp[[Stanowisko / Position ]:[Stanowisko / Position ]],0)))</f>
        <v>0</v>
      </c>
      <c r="FY12" s="194">
        <f>IF(INDEX(tab_MinKomp[Przepisy BHP / BHP Vorschriften],MATCH($B11,tab_MinKomp[[Stanowisko / Position ]:[Stanowisko / Position ]],0))="n/a","n/a",FY11-INDEX(tab_MinKomp[Przepisy BHP / BHP Vorschriften],MATCH($B11,tab_MinKomp[[Stanowisko / Position ]:[Stanowisko / Position ]],0)))</f>
        <v>0</v>
      </c>
      <c r="FZ12" s="194">
        <f>IF(INDEX(tab_MinKomp[LEAN MANAGEMENT],MATCH($B11,tab_MinKomp[[Stanowisko / Position ]:[Stanowisko / Position ]],0))="n/a","n/a",FZ11-INDEX(tab_MinKomp[LEAN MANAGEMENT],MATCH($B11,tab_MinKomp[[Stanowisko / Position ]:[Stanowisko / Position ]],0)))</f>
        <v>1</v>
      </c>
      <c r="GA12" s="194">
        <f>IF(INDEX(tab_MinKomp[Przepisy BHP / BHP Vorschriften],MATCH($B11,tab_MinKomp[[Stanowisko / Position ]:[Stanowisko / Position ]],0))="n/a","n/a",GA11-INDEX(tab_MinKomp[Przepisy BHP / BHP Vorschriften],MATCH($B11,tab_MinKomp[[Stanowisko / Position ]:[Stanowisko / Position ]],0)))</f>
        <v>-1</v>
      </c>
      <c r="GB12" s="194" t="str">
        <f>IF(INDEX(tab_MinKomp[Konserwacja form plastiki],MATCH($B11,tab_MinKomp[[Stanowisko / Position ]:[Stanowisko / Position ]],0))="n/a","n/a",GB11-INDEX(tab_MinKomp[Konserwacja form plastiki],MATCH($B11,tab_MinKomp[[Stanowisko / Position ]:[Stanowisko / Position ]],0)))</f>
        <v>n/a</v>
      </c>
      <c r="GC12" s="194">
        <f>IF(INDEX(tab_MinKomp[Przepisy BHP / BHP Vorschriften],MATCH($B11,tab_MinKomp[[Stanowisko / Position ]:[Stanowisko / Position ]],0))="n/a","n/a",GC11-INDEX(tab_MinKomp[Przepisy BHP / BHP Vorschriften],MATCH($B11,tab_MinKomp[[Stanowisko / Position ]:[Stanowisko / Position ]],0)))</f>
        <v>0</v>
      </c>
      <c r="GD12" s="194">
        <f>IF(INDEX(tab_MinKomp[LEAN MANAGEMENT],MATCH($B11,tab_MinKomp[[Stanowisko / Position ]:[Stanowisko / Position ]],0))="n/a","n/a",GD11-INDEX(tab_MinKomp[LEAN MANAGEMENT],MATCH($B11,tab_MinKomp[[Stanowisko / Position ]:[Stanowisko / Position ]],0)))</f>
        <v>0</v>
      </c>
      <c r="GE12" s="194" t="str">
        <f>IF(INDEX(tab_MinKomp[Konserwacja form plastiki],MATCH($B11,tab_MinKomp[[Stanowisko / Position ]:[Stanowisko / Position ]],0))="n/a","n/a",GE11-INDEX(tab_MinKomp[Konserwacja form plastiki],MATCH($B11,tab_MinKomp[[Stanowisko / Position ]:[Stanowisko / Position ]],0)))</f>
        <v>n/a</v>
      </c>
      <c r="GF12" s="186" t="s">
        <v>248</v>
      </c>
      <c r="GG12" s="186" t="s">
        <v>248</v>
      </c>
      <c r="GH12" s="186" t="s">
        <v>248</v>
      </c>
      <c r="GI12" s="186" t="s">
        <v>248</v>
      </c>
      <c r="GJ12" s="186" t="s">
        <v>248</v>
      </c>
      <c r="GK12" s="186" t="s">
        <v>248</v>
      </c>
      <c r="GL12" s="186" t="s">
        <v>248</v>
      </c>
      <c r="GM12" s="186" t="s">
        <v>248</v>
      </c>
      <c r="GN12" s="186" t="s">
        <v>248</v>
      </c>
      <c r="GO12" s="186" t="s">
        <v>248</v>
      </c>
      <c r="GP12" s="186" t="s">
        <v>248</v>
      </c>
      <c r="GQ12" s="186" t="s">
        <v>248</v>
      </c>
      <c r="GR12" s="186" t="s">
        <v>248</v>
      </c>
      <c r="GS12" s="186" t="s">
        <v>248</v>
      </c>
      <c r="GT12" s="186" t="s">
        <v>248</v>
      </c>
      <c r="GU12" s="186" t="s">
        <v>248</v>
      </c>
      <c r="GV12" s="186" t="s">
        <v>248</v>
      </c>
      <c r="GW12" s="186" t="s">
        <v>248</v>
      </c>
      <c r="GX12" s="186" t="s">
        <v>248</v>
      </c>
      <c r="GY12" s="186" t="s">
        <v>248</v>
      </c>
      <c r="GZ12" s="261" t="s">
        <v>248</v>
      </c>
      <c r="HA12" s="261" t="s">
        <v>248</v>
      </c>
      <c r="HB12" s="191">
        <f>SUM(G12:GE12)/(HB11-(SUM(G12:GE12)))</f>
        <v>-3.1746031746031744E-2</v>
      </c>
      <c r="HC12" s="102"/>
    </row>
    <row r="13" spans="1:211" s="218" customFormat="1" ht="24.9" customHeight="1" x14ac:dyDescent="0.3">
      <c r="A13" s="105" t="s">
        <v>311</v>
      </c>
      <c r="B13" s="105" t="s">
        <v>312</v>
      </c>
      <c r="C13" s="105" t="s">
        <v>313</v>
      </c>
      <c r="D13" s="105">
        <v>526</v>
      </c>
      <c r="E13" s="392" t="s">
        <v>377</v>
      </c>
      <c r="F13" s="185" t="s">
        <v>374</v>
      </c>
      <c r="G13" s="186">
        <v>2</v>
      </c>
      <c r="H13" s="186">
        <v>1</v>
      </c>
      <c r="I13" s="186">
        <v>2</v>
      </c>
      <c r="J13" s="186">
        <v>1</v>
      </c>
      <c r="K13" s="186">
        <v>1</v>
      </c>
      <c r="L13" s="186" t="s">
        <v>248</v>
      </c>
      <c r="M13" s="186" t="s">
        <v>248</v>
      </c>
      <c r="N13" s="186" t="s">
        <v>248</v>
      </c>
      <c r="O13" s="186">
        <v>1</v>
      </c>
      <c r="P13" s="186">
        <v>1</v>
      </c>
      <c r="Q13" s="186" t="s">
        <v>248</v>
      </c>
      <c r="R13" s="186" t="s">
        <v>248</v>
      </c>
      <c r="S13" s="186" t="s">
        <v>248</v>
      </c>
      <c r="T13" s="186" t="s">
        <v>248</v>
      </c>
      <c r="U13" s="186" t="s">
        <v>248</v>
      </c>
      <c r="V13" s="186" t="s">
        <v>248</v>
      </c>
      <c r="W13" s="186" t="s">
        <v>248</v>
      </c>
      <c r="X13" s="186" t="s">
        <v>248</v>
      </c>
      <c r="Y13" s="186" t="s">
        <v>248</v>
      </c>
      <c r="Z13" s="186" t="s">
        <v>248</v>
      </c>
      <c r="AA13" s="186" t="s">
        <v>248</v>
      </c>
      <c r="AB13" s="186" t="s">
        <v>248</v>
      </c>
      <c r="AC13" s="186" t="s">
        <v>248</v>
      </c>
      <c r="AD13" s="186">
        <v>1</v>
      </c>
      <c r="AE13" s="186">
        <v>1</v>
      </c>
      <c r="AF13" s="186">
        <v>1</v>
      </c>
      <c r="AG13" s="186" t="s">
        <v>248</v>
      </c>
      <c r="AH13" s="186" t="s">
        <v>248</v>
      </c>
      <c r="AI13" s="186">
        <v>1</v>
      </c>
      <c r="AJ13" s="186" t="s">
        <v>248</v>
      </c>
      <c r="AK13" s="186" t="s">
        <v>248</v>
      </c>
      <c r="AL13" s="186">
        <v>1</v>
      </c>
      <c r="AM13" s="186" t="s">
        <v>248</v>
      </c>
      <c r="AN13" s="186" t="s">
        <v>248</v>
      </c>
      <c r="AO13" s="186">
        <v>1</v>
      </c>
      <c r="AP13" s="186" t="s">
        <v>248</v>
      </c>
      <c r="AQ13" s="186">
        <v>1</v>
      </c>
      <c r="AR13" s="186" t="s">
        <v>248</v>
      </c>
      <c r="AS13" s="186" t="s">
        <v>248</v>
      </c>
      <c r="AT13" s="186" t="s">
        <v>248</v>
      </c>
      <c r="AU13" s="186" t="s">
        <v>248</v>
      </c>
      <c r="AV13" s="186">
        <v>1</v>
      </c>
      <c r="AW13" s="186">
        <v>1</v>
      </c>
      <c r="AX13" s="186" t="s">
        <v>248</v>
      </c>
      <c r="AY13" s="186" t="s">
        <v>248</v>
      </c>
      <c r="AZ13" s="186" t="s">
        <v>248</v>
      </c>
      <c r="BA13" s="186">
        <v>1</v>
      </c>
      <c r="BB13" s="186">
        <v>1</v>
      </c>
      <c r="BC13" s="186">
        <v>1</v>
      </c>
      <c r="BD13" s="186"/>
      <c r="BE13" s="186" t="s">
        <v>248</v>
      </c>
      <c r="BF13" s="186" t="s">
        <v>248</v>
      </c>
      <c r="BG13" s="186" t="s">
        <v>248</v>
      </c>
      <c r="BH13" s="186" t="s">
        <v>248</v>
      </c>
      <c r="BI13" s="186" t="s">
        <v>248</v>
      </c>
      <c r="BJ13" s="186" t="s">
        <v>248</v>
      </c>
      <c r="BK13" s="186" t="s">
        <v>248</v>
      </c>
      <c r="BL13" s="186" t="s">
        <v>248</v>
      </c>
      <c r="BM13" s="186">
        <v>1</v>
      </c>
      <c r="BN13" s="186" t="s">
        <v>248</v>
      </c>
      <c r="BO13" s="186" t="s">
        <v>248</v>
      </c>
      <c r="BP13" s="186" t="s">
        <v>248</v>
      </c>
      <c r="BQ13" s="186" t="s">
        <v>248</v>
      </c>
      <c r="BR13" s="186" t="s">
        <v>248</v>
      </c>
      <c r="BS13" s="186" t="s">
        <v>248</v>
      </c>
      <c r="BT13" s="186" t="s">
        <v>248</v>
      </c>
      <c r="BU13" s="186" t="s">
        <v>248</v>
      </c>
      <c r="BV13" s="186" t="s">
        <v>248</v>
      </c>
      <c r="BW13" s="186" t="s">
        <v>248</v>
      </c>
      <c r="BX13" s="186">
        <v>1</v>
      </c>
      <c r="BY13" s="186" t="s">
        <v>248</v>
      </c>
      <c r="BZ13" s="186" t="s">
        <v>248</v>
      </c>
      <c r="CA13" s="186" t="s">
        <v>248</v>
      </c>
      <c r="CB13" s="186" t="s">
        <v>248</v>
      </c>
      <c r="CC13" s="186" t="s">
        <v>248</v>
      </c>
      <c r="CD13" s="186" t="s">
        <v>248</v>
      </c>
      <c r="CE13" s="186" t="s">
        <v>248</v>
      </c>
      <c r="CF13" s="186">
        <v>1</v>
      </c>
      <c r="CG13" s="186" t="s">
        <v>248</v>
      </c>
      <c r="CH13" s="186">
        <v>1</v>
      </c>
      <c r="CI13" s="186">
        <v>2</v>
      </c>
      <c r="CJ13" s="186">
        <v>1</v>
      </c>
      <c r="CK13" s="186">
        <v>1</v>
      </c>
      <c r="CL13" s="186">
        <v>1</v>
      </c>
      <c r="CM13" s="186" t="s">
        <v>248</v>
      </c>
      <c r="CN13" s="186" t="s">
        <v>248</v>
      </c>
      <c r="CO13" s="186" t="s">
        <v>248</v>
      </c>
      <c r="CP13" s="186" t="s">
        <v>248</v>
      </c>
      <c r="CQ13" s="186" t="s">
        <v>248</v>
      </c>
      <c r="CR13" s="186" t="s">
        <v>248</v>
      </c>
      <c r="CS13" s="186" t="s">
        <v>248</v>
      </c>
      <c r="CT13" s="186" t="s">
        <v>248</v>
      </c>
      <c r="CU13" s="186" t="s">
        <v>248</v>
      </c>
      <c r="CV13" s="186" t="s">
        <v>248</v>
      </c>
      <c r="CW13" s="186">
        <v>1</v>
      </c>
      <c r="CX13" s="186" t="s">
        <v>248</v>
      </c>
      <c r="CY13" s="186" t="s">
        <v>248</v>
      </c>
      <c r="CZ13" s="186" t="s">
        <v>248</v>
      </c>
      <c r="DA13" s="186" t="s">
        <v>248</v>
      </c>
      <c r="DB13" s="186" t="s">
        <v>248</v>
      </c>
      <c r="DC13" s="186" t="s">
        <v>248</v>
      </c>
      <c r="DD13" s="186" t="s">
        <v>248</v>
      </c>
      <c r="DE13" s="186" t="s">
        <v>248</v>
      </c>
      <c r="DF13" s="186">
        <v>1</v>
      </c>
      <c r="DG13" s="186" t="s">
        <v>248</v>
      </c>
      <c r="DH13" s="186" t="s">
        <v>248</v>
      </c>
      <c r="DI13" s="186" t="s">
        <v>248</v>
      </c>
      <c r="DJ13" s="186" t="s">
        <v>248</v>
      </c>
      <c r="DK13" s="186" t="s">
        <v>248</v>
      </c>
      <c r="DL13" s="186" t="s">
        <v>248</v>
      </c>
      <c r="DM13" s="186" t="s">
        <v>248</v>
      </c>
      <c r="DN13" s="186" t="s">
        <v>248</v>
      </c>
      <c r="DO13" s="186" t="s">
        <v>248</v>
      </c>
      <c r="DP13" s="186" t="s">
        <v>248</v>
      </c>
      <c r="DQ13" s="186" t="s">
        <v>248</v>
      </c>
      <c r="DR13" s="186" t="s">
        <v>248</v>
      </c>
      <c r="DS13" s="186" t="s">
        <v>248</v>
      </c>
      <c r="DT13" s="186" t="s">
        <v>248</v>
      </c>
      <c r="DU13" s="186" t="s">
        <v>248</v>
      </c>
      <c r="DV13" s="186" t="s">
        <v>248</v>
      </c>
      <c r="DW13" s="186" t="s">
        <v>248</v>
      </c>
      <c r="DX13" s="186" t="s">
        <v>248</v>
      </c>
      <c r="DY13" s="186" t="s">
        <v>248</v>
      </c>
      <c r="DZ13" s="186" t="s">
        <v>248</v>
      </c>
      <c r="EA13" s="186" t="s">
        <v>248</v>
      </c>
      <c r="EB13" s="186" t="s">
        <v>248</v>
      </c>
      <c r="EC13" s="186" t="s">
        <v>248</v>
      </c>
      <c r="ED13" s="186" t="s">
        <v>248</v>
      </c>
      <c r="EE13" s="186" t="s">
        <v>248</v>
      </c>
      <c r="EF13" s="186" t="s">
        <v>248</v>
      </c>
      <c r="EG13" s="186" t="s">
        <v>248</v>
      </c>
      <c r="EH13" s="186" t="s">
        <v>248</v>
      </c>
      <c r="EI13" s="186" t="s">
        <v>248</v>
      </c>
      <c r="EJ13" s="186" t="s">
        <v>248</v>
      </c>
      <c r="EK13" s="186" t="s">
        <v>248</v>
      </c>
      <c r="EL13" s="186">
        <v>1</v>
      </c>
      <c r="EM13" s="186">
        <v>1</v>
      </c>
      <c r="EN13" s="186" t="s">
        <v>248</v>
      </c>
      <c r="EO13" s="186" t="s">
        <v>248</v>
      </c>
      <c r="EP13" s="186" t="s">
        <v>248</v>
      </c>
      <c r="EQ13" s="186" t="s">
        <v>248</v>
      </c>
      <c r="ER13" s="186" t="s">
        <v>248</v>
      </c>
      <c r="ES13" s="186" t="s">
        <v>248</v>
      </c>
      <c r="ET13" s="186" t="s">
        <v>248</v>
      </c>
      <c r="EU13" s="186" t="s">
        <v>248</v>
      </c>
      <c r="EV13" s="186" t="s">
        <v>248</v>
      </c>
      <c r="EW13" s="186" t="s">
        <v>248</v>
      </c>
      <c r="EX13" s="186" t="s">
        <v>248</v>
      </c>
      <c r="EY13" s="186" t="s">
        <v>248</v>
      </c>
      <c r="EZ13" s="186" t="s">
        <v>248</v>
      </c>
      <c r="FA13" s="186" t="s">
        <v>248</v>
      </c>
      <c r="FB13" s="186" t="s">
        <v>248</v>
      </c>
      <c r="FC13" s="186" t="s">
        <v>248</v>
      </c>
      <c r="FD13" s="186" t="s">
        <v>248</v>
      </c>
      <c r="FE13" s="186" t="s">
        <v>248</v>
      </c>
      <c r="FF13" s="186" t="s">
        <v>248</v>
      </c>
      <c r="FG13" s="186" t="s">
        <v>248</v>
      </c>
      <c r="FH13" s="186" t="s">
        <v>248</v>
      </c>
      <c r="FI13" s="186" t="s">
        <v>248</v>
      </c>
      <c r="FJ13" s="186" t="s">
        <v>248</v>
      </c>
      <c r="FK13" s="186" t="s">
        <v>248</v>
      </c>
      <c r="FL13" s="186" t="s">
        <v>248</v>
      </c>
      <c r="FM13" s="186" t="s">
        <v>248</v>
      </c>
      <c r="FN13" s="186">
        <v>1</v>
      </c>
      <c r="FO13" s="186">
        <v>1</v>
      </c>
      <c r="FP13" s="186">
        <v>1</v>
      </c>
      <c r="FQ13" s="187" t="s">
        <v>248</v>
      </c>
      <c r="FR13" s="187" t="s">
        <v>248</v>
      </c>
      <c r="FS13" s="186">
        <v>1</v>
      </c>
      <c r="FT13" s="186">
        <v>1</v>
      </c>
      <c r="FU13" s="186">
        <v>1</v>
      </c>
      <c r="FV13" s="186">
        <v>1</v>
      </c>
      <c r="FW13" s="186">
        <v>1</v>
      </c>
      <c r="FX13" s="186">
        <v>1</v>
      </c>
      <c r="FY13" s="186">
        <v>2</v>
      </c>
      <c r="FZ13" s="186">
        <v>2</v>
      </c>
      <c r="GA13" s="186">
        <v>1</v>
      </c>
      <c r="GB13" s="186" t="s">
        <v>248</v>
      </c>
      <c r="GC13" s="186">
        <v>2</v>
      </c>
      <c r="GD13" s="186">
        <v>1</v>
      </c>
      <c r="GE13" s="186" t="s">
        <v>248</v>
      </c>
      <c r="GF13" s="186" t="s">
        <v>248</v>
      </c>
      <c r="GG13" s="186" t="s">
        <v>248</v>
      </c>
      <c r="GH13" s="186" t="s">
        <v>248</v>
      </c>
      <c r="GI13" s="186" t="s">
        <v>248</v>
      </c>
      <c r="GJ13" s="186" t="s">
        <v>248</v>
      </c>
      <c r="GK13" s="186" t="s">
        <v>248</v>
      </c>
      <c r="GL13" s="186" t="s">
        <v>248</v>
      </c>
      <c r="GM13" s="186" t="s">
        <v>248</v>
      </c>
      <c r="GN13" s="186" t="s">
        <v>248</v>
      </c>
      <c r="GO13" s="186" t="s">
        <v>248</v>
      </c>
      <c r="GP13" s="186" t="s">
        <v>248</v>
      </c>
      <c r="GQ13" s="186" t="s">
        <v>248</v>
      </c>
      <c r="GR13" s="186" t="s">
        <v>248</v>
      </c>
      <c r="GS13" s="186" t="s">
        <v>248</v>
      </c>
      <c r="GT13" s="186" t="s">
        <v>248</v>
      </c>
      <c r="GU13" s="186" t="s">
        <v>248</v>
      </c>
      <c r="GV13" s="186" t="s">
        <v>248</v>
      </c>
      <c r="GW13" s="186" t="s">
        <v>248</v>
      </c>
      <c r="GX13" s="186" t="s">
        <v>248</v>
      </c>
      <c r="GY13" s="186" t="s">
        <v>248</v>
      </c>
      <c r="GZ13" s="261" t="s">
        <v>248</v>
      </c>
      <c r="HA13" s="261" t="s">
        <v>248</v>
      </c>
      <c r="HB13" s="188">
        <f>SUM(G13:GE13)</f>
        <v>51</v>
      </c>
      <c r="HC13" s="102"/>
    </row>
    <row r="14" spans="1:211" s="218" customFormat="1" ht="24.9" customHeight="1" thickBot="1" x14ac:dyDescent="0.35">
      <c r="A14" s="108" t="s">
        <v>311</v>
      </c>
      <c r="B14" s="108" t="s">
        <v>312</v>
      </c>
      <c r="C14" s="108" t="str">
        <f>C13</f>
        <v>KW</v>
      </c>
      <c r="D14" s="108">
        <f>D13</f>
        <v>526</v>
      </c>
      <c r="E14" s="393"/>
      <c r="F14" s="189" t="s">
        <v>375</v>
      </c>
      <c r="G14" s="192">
        <f>IF(INDEX(tab_MinKomp[Przepisy BHP / BHP Vorschriften],MATCH($B13,tab_MinKomp[[Stanowisko / Position ]:[Stanowisko / Position ]],0))="n/a","n/a",G13-INDEX(tab_MinKomp[Przepisy BHP / BHP Vorschriften],MATCH($B13,tab_MinKomp[[Stanowisko / Position ]:[Stanowisko / Position ]],0)))</f>
        <v>0</v>
      </c>
      <c r="H14" s="194">
        <f>IF(INDEX(tab_MinKomp[Regulamin pracy / Arbeitsordnung],MATCH($B13,tab_MinKomp[[Stanowisko / Position ]:[Stanowisko / Position ]],0))="n/a","n/a",H13-INDEX(tab_MinKomp[Regulamin pracy / Arbeitsordnung],MATCH($B13,tab_MinKomp[[Stanowisko / Position ]:[Stanowisko / Position ]],0)))</f>
        <v>0</v>
      </c>
      <c r="I14" s="193">
        <f>IF(INDEX(tab_MinKomp[Przepisy BHP / BHP Vorschriften],MATCH($B13,tab_MinKomp[[Stanowisko / Position ]:[Stanowisko / Position ]],0))="n/a","n/a",I13-INDEX(tab_MinKomp[Przepisy BHP / BHP Vorschriften],MATCH($B13,tab_MinKomp[[Stanowisko / Position ]:[Stanowisko / Position ]],0)))</f>
        <v>0</v>
      </c>
      <c r="J14" s="194">
        <f>IF(INDEX(tab_MinKomp[Regulamin pracy / Arbeitsordnung],MATCH($B13,tab_MinKomp[[Stanowisko / Position ]:[Stanowisko / Position ]],0))="n/a","n/a",J13-INDEX(tab_MinKomp[Regulamin pracy / Arbeitsordnung],MATCH($B13,tab_MinKomp[[Stanowisko / Position ]:[Stanowisko / Position ]],0)))</f>
        <v>0</v>
      </c>
      <c r="K14" s="193">
        <f>IF(INDEX(tab_MinKomp[Gospodarka odpadami / Abfallwirtschaft],MATCH($B13,tab_MinKomp[[Stanowisko / Position ]:[Stanowisko / Position ]],0))="n/a","n/a",K13-INDEX(tab_MinKomp[Gospodarka odpadami / Abfallwirtschaft],MATCH($B13,tab_MinKomp[[Stanowisko / Position ]:[Stanowisko / Position ]],0)))</f>
        <v>0</v>
      </c>
      <c r="L14" s="194" t="str">
        <f>IF(INDEX(tab_MinKomp[Przepisy kodeksu pracy / Bestimmungen des Arbeitsgesetzes],MATCH($B13,tab_MinKomp[[Stanowisko / Position ]:[Stanowisko / Position ]],0))="n/a","n/a",L13-INDEX(tab_MinKomp[Przepisy kodeksu pracy / Bestimmungen des Arbeitsgesetzes],MATCH($B13,tab_MinKomp[[Stanowisko / Position ]:[Stanowisko / Position ]],0)))</f>
        <v>n/a</v>
      </c>
      <c r="M14" s="195" t="str">
        <f>IF(INDEX(tab_MinKomp[Przepisy o ub.społ. ZUS  / Sozialversicherungsvorschriften],MATCH($B13,tab_MinKomp[[Stanowisko / Position ]:[Stanowisko / Position ]],0))="n/a","n/a",M13-INDEX(tab_MinKomp[Przepisy o ub.społ. ZUS  / Sozialversicherungsvorschriften],MATCH($B13,tab_MinKomp[[Stanowisko / Position ]:[Stanowisko / Position ]],0)))</f>
        <v>n/a</v>
      </c>
      <c r="N14" s="194" t="str">
        <f>IF(INDEX(tab_MinKomp[PRZEPISY O PDOF /persönlich Einkommensteuergesetz ],MATCH($B13,tab_MinKomp[[Stanowisko / Position ]:[Stanowisko / Position ]],0))="n/a","n/a",N13-INDEX(tab_MinKomp[PRZEPISY O PDOF /persönlich Einkommensteuergesetz ],MATCH($B13,tab_MinKomp[[Stanowisko / Position ]:[Stanowisko / Position ]],0)))</f>
        <v>n/a</v>
      </c>
      <c r="O14" s="194">
        <f>IF(INDEX(tab_MinKomp[Regulamin pracy / Arbeitsordnung],MATCH($B13,tab_MinKomp[[Stanowisko / Position ]:[Stanowisko / Position ]],0))="n/a","n/a",O13-INDEX(tab_MinKomp[Regulamin pracy / Arbeitsordnung],MATCH($B13,tab_MinKomp[[Stanowisko / Position ]:[Stanowisko / Position ]],0)))</f>
        <v>0</v>
      </c>
      <c r="P14" s="194">
        <f>IF(INDEX(tab_MinKomp[Regulamin wynagradzania / Vergütungsordnung],MATCH($B13,tab_MinKomp[[Stanowisko / Position ]:[Stanowisko / Position ]],0))="n/a","n/a",P13-INDEX(tab_MinKomp[Regulamin wynagradzania / Vergütungsordnung],MATCH($B13,tab_MinKomp[[Stanowisko / Position ]:[Stanowisko / Position ]],0)))</f>
        <v>0</v>
      </c>
      <c r="Q14" s="194" t="str">
        <f>IF(INDEX(tab_MinKomp[System R2PŁATNIK PRO: Płace / Lohnabrechnung],MATCH($B13,tab_MinKomp[[Stanowisko / Position ]:[Stanowisko / Position ]],0))="n/a","n/a",Q13-INDEX(tab_MinKomp[System R2PŁATNIK PRO: Płace / Lohnabrechnung],MATCH($B13,tab_MinKomp[[Stanowisko / Position ]:[Stanowisko / Position ]],0)))</f>
        <v>n/a</v>
      </c>
      <c r="R14" s="194" t="str">
        <f>IF(INDEX(tab_MinKomp[SystemR2PŁATNIK PRO: KADRY / Personaldaten],MATCH($B13,tab_MinKomp[[Stanowisko / Position ]:[Stanowisko / Position ]],0))="n/a","n/a",R13-INDEX(tab_MinKomp[SystemR2PŁATNIK PRO: KADRY / Personaldaten],MATCH($B13,tab_MinKomp[[Stanowisko / Position ]:[Stanowisko / Position ]],0)))</f>
        <v>n/a</v>
      </c>
      <c r="S14" s="194" t="str">
        <f>IF(INDEX(tab_MinKomp[SYSTEM R2PŁATNIK PRO: zarządzanie pracownikami / Arbeitsverwaltung],MATCH($B13,tab_MinKomp[[Stanowisko / Position ]:[Stanowisko / Position ]],0))="n/a","n/a",S13-INDEX(tab_MinKomp[SYSTEM R2PŁATNIK PRO: zarządzanie pracownikami / Arbeitsverwaltung],MATCH($B13,tab_MinKomp[[Stanowisko / Position ]:[Stanowisko / Position ]],0)))</f>
        <v>n/a</v>
      </c>
      <c r="T14" s="194" t="str">
        <f>IF(INDEX(tab_MinKomp[Doradztwo, wsparcie personalne / Personalberatung und Unterstützung],MATCH($B13,tab_MinKomp[[Stanowisko / Position ]:[Stanowisko / Position ]],0))="n/a","n/a",T13-INDEX(tab_MinKomp[Doradztwo, wsparcie personalne / Personalberatung und Unterstützung],MATCH($B13,tab_MinKomp[[Stanowisko / Position ]:[Stanowisko / Position ]],0)))</f>
        <v>n/a</v>
      </c>
      <c r="U14" s="194" t="str">
        <f>IF(INDEX(tab_MinKomp[Przepisy o podatku VAT / MwSt.- Gesetz],MATCH($B13,tab_MinKomp[[Stanowisko / Position ]:[Stanowisko / Position ]],0))="n/a","n/a",U13-INDEX(tab_MinKomp[Przepisy o podatku VAT / MwSt.- Gesetz],MATCH($B13,tab_MinKomp[[Stanowisko / Position ]:[Stanowisko / Position ]],0)))</f>
        <v>n/a</v>
      </c>
      <c r="V14" s="194" t="str">
        <f>IF(INDEX(tab_MinKomp[PrzepisyPDOP / geschäftlich Einkommensteuergesetz],MATCH($B13,tab_MinKomp[[Stanowisko / Position ]:[Stanowisko / Position ]],0))="n/a","n/a",V13-INDEX(tab_MinKomp[PrzepisyPDOP / geschäftlich Einkommensteuergesetz],MATCH($B13,tab_MinKomp[[Stanowisko / Position ]:[Stanowisko / Position ]],0)))</f>
        <v>n/a</v>
      </c>
      <c r="W14" s="194" t="str">
        <f>IF(INDEX(tab_MinKomp[System BAAN / FINANSE (FIBU)],MATCH($B13,tab_MinKomp[[Stanowisko / Position ]:[Stanowisko / Position ]],0))="n/a","n/a",W13-INDEX(tab_MinKomp[System BAAN / FINANSE (FIBU)],MATCH($B13,tab_MinKomp[[Stanowisko / Position ]:[Stanowisko / Position ]],0)))</f>
        <v>n/a</v>
      </c>
      <c r="X14" s="194" t="str">
        <f>IF(INDEX(tab_MinKomp[Systemy pomocnicze / Hilfssysteme(STOCKPROGRAM, KALK2000 etc.)],MATCH($B13,tab_MinKomp[[Stanowisko / Position ]:[Stanowisko / Position ]],0))="n/a","n/a",X13-INDEX(tab_MinKomp[Systemy pomocnicze / Hilfssysteme(STOCKPROGRAM, KALK2000 etc.)],MATCH($B13,tab_MinKomp[[Stanowisko / Position ]:[Stanowisko / Position ]],0)))</f>
        <v>n/a</v>
      </c>
      <c r="Y14" s="194" t="str">
        <f>IF(INDEX(tab_MinKomp[Polityka rachunkowości / Buchführungspolitik],MATCH($B13,tab_MinKomp[[Stanowisko / Position ]:[Stanowisko / Position ]],0))="n/a","n/a",Y13-INDEX(tab_MinKomp[Polityka rachunkowości / Buchführungspolitik],MATCH($B13,tab_MinKomp[[Stanowisko / Position ]:[Stanowisko / Position ]],0)))</f>
        <v>n/a</v>
      </c>
      <c r="Z14" s="194" t="str">
        <f>IF(INDEX(tab_MinKomp[Ustawa o rachunkowości / Rechnungslegungsgesetz],MATCH($B13,tab_MinKomp[[Stanowisko / Position ]:[Stanowisko / Position ]],0))="n/a","n/a",Z13-INDEX(tab_MinKomp[Ustawa o rachunkowości / Rechnungslegungsgesetz],MATCH($B13,tab_MinKomp[[Stanowisko / Position ]:[Stanowisko / Position ]],0)))</f>
        <v>n/a</v>
      </c>
      <c r="AA14" s="194" t="str">
        <f>IF(INDEX(tab_MinKomp[WORKFLOW - TS-100],MATCH($B13,tab_MinKomp[[Stanowisko / Position ]:[Stanowisko / Position ]],0))="n/a","n/a",AA13-INDEX(tab_MinKomp[WORKFLOW - TS-100],MATCH($B13,tab_MinKomp[[Stanowisko / Position ]:[Stanowisko / Position ]],0)))</f>
        <v>n/a</v>
      </c>
      <c r="AB14" s="194" t="str">
        <f>IF(INDEX(tab_MinKomp[WORKFLOW - SFMS],MATCH($B13,tab_MinKomp[[Stanowisko / Position ]:[Stanowisko / Position ]],0))="n/a","n/a",AB13-INDEX(tab_MinKomp[WORKFLOW - SFMS],MATCH($B13,tab_MinKomp[[Stanowisko / Position ]:[Stanowisko / Position ]],0)))</f>
        <v>n/a</v>
      </c>
      <c r="AC14" s="194" t="str">
        <f>IF(INDEX(tab_MinKomp[System ISO 9001:2015],MATCH($B13,tab_MinKomp[[Stanowisko / Position ]:[Stanowisko / Position ]],0))="n/a","n/a",AC13-INDEX(tab_MinKomp[System ISO 9001:2015],MATCH($B13,tab_MinKomp[[Stanowisko / Position ]:[Stanowisko / Position ]],0)))</f>
        <v>n/a</v>
      </c>
      <c r="AD14" s="194">
        <f>IF(INDEX(tab_MinKomp[LEAN MANAGEMENT],MATCH($B13,tab_MinKomp[[Stanowisko / Position ]:[Stanowisko / Position ]],0))="n/a","n/a",AD13-INDEX(tab_MinKomp[LEAN MANAGEMENT],MATCH($B13,tab_MinKomp[[Stanowisko / Position ]:[Stanowisko / Position ]],0)))</f>
        <v>0</v>
      </c>
      <c r="AE14" s="194">
        <f>IF(INDEX(tab_MinKomp[LEAN MANAGEMENT],MATCH($B13,tab_MinKomp[[Stanowisko / Position ]:[Stanowisko / Position ]],0))="n/a","n/a",AE13-INDEX(tab_MinKomp[LEAN MANAGEMENT],MATCH($B13,tab_MinKomp[[Stanowisko / Position ]:[Stanowisko / Position ]],0)))</f>
        <v>0</v>
      </c>
      <c r="AF14" s="194">
        <f>IF(INDEX(tab_MinKomp[LEAN MANAGEMENT],MATCH($B13,tab_MinKomp[[Stanowisko / Position ]:[Stanowisko / Position ]],0))="n/a","n/a",AF13-INDEX(tab_MinKomp[LEAN MANAGEMENT],MATCH($B13,tab_MinKomp[[Stanowisko / Position ]:[Stanowisko / Position ]],0)))</f>
        <v>0</v>
      </c>
      <c r="AG14" s="194" t="str">
        <f>IF(INDEX(tab_MinKomp[Wymagania VDA 6.3 Process / Forderungen],MATCH($B13,tab_MinKomp[[Stanowisko / Position ]:[Stanowisko / Position ]],0))="n/a","n/a",AG13-INDEX(tab_MinKomp[Wymagania VDA 6.3 Process / Forderungen],MATCH($B13,tab_MinKomp[[Stanowisko / Position ]:[Stanowisko / Position ]],0)))</f>
        <v>n/a</v>
      </c>
      <c r="AH14" s="194" t="str">
        <f>IF(INDEX(tab_MinKomp[Wymagania VDA 6.3 Process / Forderungen],MATCH($B13,tab_MinKomp[[Stanowisko / Position ]:[Stanowisko / Position ]],0))="n/a","n/a",AH13-INDEX(tab_MinKomp[Wymagania VDA 6.3 Process / Forderungen],MATCH($B13,tab_MinKomp[[Stanowisko / Position ]:[Stanowisko / Position ]],0)))</f>
        <v>n/a</v>
      </c>
      <c r="AI14" s="194">
        <f>IF(INDEX(tab_MinKomp[LEAN MANAGEMENT],MATCH($B13,tab_MinKomp[[Stanowisko / Position ]:[Stanowisko / Position ]],0))="n/a","n/a",AI13-INDEX(tab_MinKomp[LEAN MANAGEMENT],MATCH($B13,tab_MinKomp[[Stanowisko / Position ]:[Stanowisko / Position ]],0)))</f>
        <v>0</v>
      </c>
      <c r="AJ14" s="194" t="str">
        <f>IF(INDEX(tab_MinKomp[Wymagania VDA 6.3 Process / Forderungen],MATCH($B13,tab_MinKomp[[Stanowisko / Position ]:[Stanowisko / Position ]],0))="n/a","n/a",AJ13-INDEX(tab_MinKomp[Wymagania VDA 6.3 Process / Forderungen],MATCH($B13,tab_MinKomp[[Stanowisko / Position ]:[Stanowisko / Position ]],0)))</f>
        <v>n/a</v>
      </c>
      <c r="AK14" s="194" t="str">
        <f>IF(INDEX(tab_MinKomp[Wymagania VDA 6.3 Process / Forderungen],MATCH($B13,tab_MinKomp[[Stanowisko / Position ]:[Stanowisko / Position ]],0))="n/a","n/a",AK13-INDEX(tab_MinKomp[Wymagania VDA 6.3 Process / Forderungen],MATCH($B13,tab_MinKomp[[Stanowisko / Position ]:[Stanowisko / Position ]],0)))</f>
        <v>n/a</v>
      </c>
      <c r="AL14" s="194">
        <f>IF(INDEX(tab_MinKomp[LEAN MANAGEMENT],MATCH($B13,tab_MinKomp[[Stanowisko / Position ]:[Stanowisko / Position ]],0))="n/a","n/a",AL13-INDEX(tab_MinKomp[LEAN MANAGEMENT],MATCH($B13,tab_MinKomp[[Stanowisko / Position ]:[Stanowisko / Position ]],0)))</f>
        <v>0</v>
      </c>
      <c r="AM14" s="194" t="str">
        <f>IF(INDEX(tab_MinKomp[Wymagania VDA 6.5 Product / Forderungen],MATCH($B13,tab_MinKomp[[Stanowisko / Position ]:[Stanowisko / Position ]],0))="n/a","n/a",AM13-INDEX(tab_MinKomp[Wymagania VDA 6.5 Product / Forderungen],MATCH($B13,tab_MinKomp[[Stanowisko / Position ]:[Stanowisko / Position ]],0)))</f>
        <v>n/a</v>
      </c>
      <c r="AN14" s="194" t="str">
        <f>IF(INDEX(tab_MinKomp[Wymagania VDA 6.5 Product / Forderungen],MATCH($B13,tab_MinKomp[[Stanowisko / Position ]:[Stanowisko / Position ]],0))="n/a","n/a",AN13-INDEX(tab_MinKomp[Wymagania VDA 6.5 Product / Forderungen],MATCH($B13,tab_MinKomp[[Stanowisko / Position ]:[Stanowisko / Position ]],0)))</f>
        <v>n/a</v>
      </c>
      <c r="AO14" s="194">
        <f>IF(INDEX(tab_MinKomp[LEAN MANAGEMENT],MATCH($B13,tab_MinKomp[[Stanowisko / Position ]:[Stanowisko / Position ]],0))="n/a","n/a",AO13-INDEX(tab_MinKomp[LEAN MANAGEMENT],MATCH($B13,tab_MinKomp[[Stanowisko / Position ]:[Stanowisko / Position ]],0)))</f>
        <v>0</v>
      </c>
      <c r="AP14" s="194" t="str">
        <f>IF(INDEX(tab_MinKomp[Wymagania VDA 6.5 Product / Forderungen],MATCH($B13,tab_MinKomp[[Stanowisko / Position ]:[Stanowisko / Position ]],0))="n/a","n/a",AP13-INDEX(tab_MinKomp[Wymagania VDA 6.5 Product / Forderungen],MATCH($B13,tab_MinKomp[[Stanowisko / Position ]:[Stanowisko / Position ]],0)))</f>
        <v>n/a</v>
      </c>
      <c r="AQ14" s="194">
        <f>IF(INDEX(tab_MinKomp[LEAN MANAGEMENT],MATCH($B13,tab_MinKomp[[Stanowisko / Position ]:[Stanowisko / Position ]],0))="n/a","n/a",AQ13-INDEX(tab_MinKomp[LEAN MANAGEMENT],MATCH($B13,tab_MinKomp[[Stanowisko / Position ]:[Stanowisko / Position ]],0)))</f>
        <v>0</v>
      </c>
      <c r="AR14" s="194" t="str">
        <f>IF(INDEX(tab_MinKomp[Wymagania VDA 6.5 Product / Forderungen],MATCH($B13,tab_MinKomp[[Stanowisko / Position ]:[Stanowisko / Position ]],0))="n/a","n/a",AR13-INDEX(tab_MinKomp[Wymagania VDA 6.5 Product / Forderungen],MATCH($B13,tab_MinKomp[[Stanowisko / Position ]:[Stanowisko / Position ]],0)))</f>
        <v>n/a</v>
      </c>
      <c r="AS14" s="194" t="str">
        <f>IF(INDEX(tab_MinKomp[Wymagania VDA 6.5 Product / Forderungen],MATCH($B13,tab_MinKomp[[Stanowisko / Position ]:[Stanowisko / Position ]],0))="n/a","n/a",AS13-INDEX(tab_MinKomp[Wymagania VDA 6.5 Product / Forderungen],MATCH($B13,tab_MinKomp[[Stanowisko / Position ]:[Stanowisko / Position ]],0)))</f>
        <v>n/a</v>
      </c>
      <c r="AT14" s="194" t="str">
        <f>IF(INDEX(tab_MinKomp[Wymagania VDA 6.5 Product / Forderungen],MATCH($B13,tab_MinKomp[[Stanowisko / Position ]:[Stanowisko / Position ]],0))="n/a","n/a",AT13-INDEX(tab_MinKomp[Wymagania VDA 6.5 Product / Forderungen],MATCH($B13,tab_MinKomp[[Stanowisko / Position ]:[Stanowisko / Position ]],0)))</f>
        <v>n/a</v>
      </c>
      <c r="AU14" s="194" t="str">
        <f>IF(INDEX(tab_MinKomp[Wymagania VDA 6.5 Product / Forderungen],MATCH($B13,tab_MinKomp[[Stanowisko / Position ]:[Stanowisko / Position ]],0))="n/a","n/a",AU13-INDEX(tab_MinKomp[Wymagania VDA 6.5 Product / Forderungen],MATCH($B13,tab_MinKomp[[Stanowisko / Position ]:[Stanowisko / Position ]],0)))</f>
        <v>n/a</v>
      </c>
      <c r="AV14" s="194">
        <f>IF(INDEX(tab_MinKomp[Przepisy BHP / BHP Vorschriften],MATCH($B13,tab_MinKomp[[Stanowisko / Position ]:[Stanowisko / Position ]],0))="n/a","n/a",AV13-INDEX(tab_MinKomp[Przepisy BHP / BHP Vorschriften],MATCH($B13,tab_MinKomp[[Stanowisko / Position ]:[Stanowisko / Position ]],0)))</f>
        <v>-1</v>
      </c>
      <c r="AW14" s="194">
        <f>IF(INDEX(tab_MinKomp[LEAN MANAGEMENT],MATCH($B13,tab_MinKomp[[Stanowisko / Position ]:[Stanowisko / Position ]],0))="n/a","n/a",AW13-INDEX(tab_MinKomp[LEAN MANAGEMENT],MATCH($B13,tab_MinKomp[[Stanowisko / Position ]:[Stanowisko / Position ]],0)))</f>
        <v>0</v>
      </c>
      <c r="AX14" s="194" t="str">
        <f>IF(INDEX(tab_MinKomp[Wymagania VDA 6.5 Product / Forderungen],MATCH($B13,tab_MinKomp[[Stanowisko / Position ]:[Stanowisko / Position ]],0))="n/a","n/a",AX13-INDEX(tab_MinKomp[Wymagania VDA 6.5 Product / Forderungen],MATCH($B13,tab_MinKomp[[Stanowisko / Position ]:[Stanowisko / Position ]],0)))</f>
        <v>n/a</v>
      </c>
      <c r="AY14" s="194" t="str">
        <f>IF(INDEX(tab_MinKomp[Wymagania VDA 6.5 Product / Forderungen],MATCH($B13,tab_MinKomp[[Stanowisko / Position ]:[Stanowisko / Position ]],0))="n/a","n/a",AY13-INDEX(tab_MinKomp[Wymagania VDA 6.5 Product / Forderungen],MATCH($B13,tab_MinKomp[[Stanowisko / Position ]:[Stanowisko / Position ]],0)))</f>
        <v>n/a</v>
      </c>
      <c r="AZ14" s="194" t="str">
        <f>IF(INDEX(tab_MinKomp[Wymagania VDA 6.5 Product / Forderungen],MATCH($B13,tab_MinKomp[[Stanowisko / Position ]:[Stanowisko / Position ]],0))="n/a","n/a",AZ13-INDEX(tab_MinKomp[Wymagania VDA 6.5 Product / Forderungen],MATCH($B13,tab_MinKomp[[Stanowisko / Position ]:[Stanowisko / Position ]],0)))</f>
        <v>n/a</v>
      </c>
      <c r="BA14" s="194">
        <f>IF(INDEX(tab_MinKomp[LEAN MANAGEMENT],MATCH($B13,tab_MinKomp[[Stanowisko / Position ]:[Stanowisko / Position ]],0))="n/a","n/a",BA13-INDEX(tab_MinKomp[LEAN MANAGEMENT],MATCH($B13,tab_MinKomp[[Stanowisko / Position ]:[Stanowisko / Position ]],0)))</f>
        <v>0</v>
      </c>
      <c r="BB14" s="194">
        <f>IF(INDEX(tab_MinKomp[LEAN MANAGEMENT],MATCH($B13,tab_MinKomp[[Stanowisko / Position ]:[Stanowisko / Position ]],0))="n/a","n/a",BB13-INDEX(tab_MinKomp[LEAN MANAGEMENT],MATCH($B13,tab_MinKomp[[Stanowisko / Position ]:[Stanowisko / Position ]],0)))</f>
        <v>0</v>
      </c>
      <c r="BC14" s="194">
        <f>IF(INDEX(tab_MinKomp[LEAN MANAGEMENT],MATCH($B13,tab_MinKomp[[Stanowisko / Position ]:[Stanowisko / Position ]],0))="n/a","n/a",BC13-INDEX(tab_MinKomp[LEAN MANAGEMENT],MATCH($B13,tab_MinKomp[[Stanowisko / Position ]:[Stanowisko / Position ]],0)))</f>
        <v>0</v>
      </c>
      <c r="BD14" s="194">
        <f>IF(INDEX(tab_MinKomp[LEAN MANAGEMENT],MATCH($B13,tab_MinKomp[[Stanowisko / Position ]:[Stanowisko / Position ]],0))="n/a","n/a",BD13-INDEX(tab_MinKomp[LEAN MANAGEMENT],MATCH($B13,tab_MinKomp[[Stanowisko / Position ]:[Stanowisko / Position ]],0)))</f>
        <v>-1</v>
      </c>
      <c r="BE14" s="194" t="str">
        <f>IF(INDEX(tab_MinKomp[Wymagania VDA 6.5 Product / Forderungen],MATCH($B13,tab_MinKomp[[Stanowisko / Position ]:[Stanowisko / Position ]],0))="n/a","n/a",BE13-INDEX(tab_MinKomp[Wymagania VDA 6.5 Product / Forderungen],MATCH($B13,tab_MinKomp[[Stanowisko / Position ]:[Stanowisko / Position ]],0)))</f>
        <v>n/a</v>
      </c>
      <c r="BF14" s="194" t="str">
        <f>IF(INDEX(tab_MinKomp[Wymagania VDA 6.5 Product / Forderungen],MATCH($B13,tab_MinKomp[[Stanowisko / Position ]:[Stanowisko / Position ]],0))="n/a","n/a",BF13-INDEX(tab_MinKomp[Wymagania VDA 6.5 Product / Forderungen],MATCH($B13,tab_MinKomp[[Stanowisko / Position ]:[Stanowisko / Position ]],0)))</f>
        <v>n/a</v>
      </c>
      <c r="BG14" s="194" t="str">
        <f>IF(INDEX(tab_MinKomp[Wymagania VDA 6.5 Product / Forderungen],MATCH($B13,tab_MinKomp[[Stanowisko / Position ]:[Stanowisko / Position ]],0))="n/a","n/a",BG13-INDEX(tab_MinKomp[Wymagania VDA 6.5 Product / Forderungen],MATCH($B13,tab_MinKomp[[Stanowisko / Position ]:[Stanowisko / Position ]],0)))</f>
        <v>n/a</v>
      </c>
      <c r="BH14" s="194" t="str">
        <f>IF(INDEX(tab_MinKomp[Wymagania VDA 6.5 Product / Forderungen],MATCH($B13,tab_MinKomp[[Stanowisko / Position ]:[Stanowisko / Position ]],0))="n/a","n/a",BH13-INDEX(tab_MinKomp[Wymagania VDA 6.5 Product / Forderungen],MATCH($B13,tab_MinKomp[[Stanowisko / Position ]:[Stanowisko / Position ]],0)))</f>
        <v>n/a</v>
      </c>
      <c r="BI14" s="194" t="str">
        <f>IF(INDEX(tab_MinKomp[Wymagania VDA 6.5 Product / Forderungen],MATCH($B13,tab_MinKomp[[Stanowisko / Position ]:[Stanowisko / Position ]],0))="n/a","n/a",BI13-INDEX(tab_MinKomp[Wymagania VDA 6.5 Product / Forderungen],MATCH($B13,tab_MinKomp[[Stanowisko / Position ]:[Stanowisko / Position ]],0)))</f>
        <v>n/a</v>
      </c>
      <c r="BJ14" s="194" t="str">
        <f>IF(INDEX(tab_MinKomp[Wymagania VDA 6.5 Product / Forderungen],MATCH($B13,tab_MinKomp[[Stanowisko / Position ]:[Stanowisko / Position ]],0))="n/a","n/a",BJ13-INDEX(tab_MinKomp[Wymagania VDA 6.5 Product / Forderungen],MATCH($B13,tab_MinKomp[[Stanowisko / Position ]:[Stanowisko / Position ]],0)))</f>
        <v>n/a</v>
      </c>
      <c r="BK14" s="194" t="str">
        <f>IF(INDEX(tab_MinKomp[Wymagania VDA 6.5 Product / Forderungen],MATCH($B13,tab_MinKomp[[Stanowisko / Position ]:[Stanowisko / Position ]],0))="n/a","n/a",BK13-INDEX(tab_MinKomp[Wymagania VDA 6.5 Product / Forderungen],MATCH($B13,tab_MinKomp[[Stanowisko / Position ]:[Stanowisko / Position ]],0)))</f>
        <v>n/a</v>
      </c>
      <c r="BL14" s="194" t="str">
        <f>IF(INDEX(tab_MinKomp[Wymagania VDA 6.5 Product / Forderungen],MATCH($B13,tab_MinKomp[[Stanowisko / Position ]:[Stanowisko / Position ]],0))="n/a","n/a",BL13-INDEX(tab_MinKomp[Wymagania VDA 6.5 Product / Forderungen],MATCH($B13,tab_MinKomp[[Stanowisko / Position ]:[Stanowisko / Position ]],0)))</f>
        <v>n/a</v>
      </c>
      <c r="BM14" s="194">
        <f>IF(INDEX(tab_MinKomp[LEAN MANAGEMENT],MATCH($B13,tab_MinKomp[[Stanowisko / Position ]:[Stanowisko / Position ]],0))="n/a","n/a",BM13-INDEX(tab_MinKomp[LEAN MANAGEMENT],MATCH($B13,tab_MinKomp[[Stanowisko / Position ]:[Stanowisko / Position ]],0)))</f>
        <v>0</v>
      </c>
      <c r="BN14" s="194" t="str">
        <f>IF(INDEX(tab_MinKomp[Wymagania VDA 6.5 Product / Forderungen],MATCH($B13,tab_MinKomp[[Stanowisko / Position ]:[Stanowisko / Position ]],0))="n/a","n/a",BN13-INDEX(tab_MinKomp[Wymagania VDA 6.5 Product / Forderungen],MATCH($B13,tab_MinKomp[[Stanowisko / Position ]:[Stanowisko / Position ]],0)))</f>
        <v>n/a</v>
      </c>
      <c r="BO14" s="194" t="str">
        <f>IF(INDEX(tab_MinKomp[Wymagania VDA 6.5 Product / Forderungen],MATCH($B13,tab_MinKomp[[Stanowisko / Position ]:[Stanowisko / Position ]],0))="n/a","n/a",BO13-INDEX(tab_MinKomp[Wymagania VDA 6.5 Product / Forderungen],MATCH($B13,tab_MinKomp[[Stanowisko / Position ]:[Stanowisko / Position ]],0)))</f>
        <v>n/a</v>
      </c>
      <c r="BP14" s="194" t="str">
        <f>IF(INDEX(tab_MinKomp[Wymagania VDA 6.5 Product / Forderungen],MATCH($B13,tab_MinKomp[[Stanowisko / Position ]:[Stanowisko / Position ]],0))="n/a","n/a",BP13-INDEX(tab_MinKomp[Wymagania VDA 6.5 Product / Forderungen],MATCH($B13,tab_MinKomp[[Stanowisko / Position ]:[Stanowisko / Position ]],0)))</f>
        <v>n/a</v>
      </c>
      <c r="BQ14" s="194" t="str">
        <f>IF(INDEX(tab_MinKomp[Wymagania VDA 6.5 Product / Forderungen],MATCH($B13,tab_MinKomp[[Stanowisko / Position ]:[Stanowisko / Position ]],0))="n/a","n/a",BQ13-INDEX(tab_MinKomp[Wymagania VDA 6.5 Product / Forderungen],MATCH($B13,tab_MinKomp[[Stanowisko / Position ]:[Stanowisko / Position ]],0)))</f>
        <v>n/a</v>
      </c>
      <c r="BR14" s="194" t="str">
        <f>IF(INDEX(tab_MinKomp[Wymagania VDA 6.5 Product / Forderungen],MATCH($B13,tab_MinKomp[[Stanowisko / Position ]:[Stanowisko / Position ]],0))="n/a","n/a",BR13-INDEX(tab_MinKomp[Wymagania VDA 6.5 Product / Forderungen],MATCH($B13,tab_MinKomp[[Stanowisko / Position ]:[Stanowisko / Position ]],0)))</f>
        <v>n/a</v>
      </c>
      <c r="BS14" s="194" t="str">
        <f>IF(INDEX(tab_MinKomp[Wymagania VDA 6.5 Product / Forderungen],MATCH($B13,tab_MinKomp[[Stanowisko / Position ]:[Stanowisko / Position ]],0))="n/a","n/a",BS13-INDEX(tab_MinKomp[Wymagania VDA 6.5 Product / Forderungen],MATCH($B13,tab_MinKomp[[Stanowisko / Position ]:[Stanowisko / Position ]],0)))</f>
        <v>n/a</v>
      </c>
      <c r="BT14" s="194" t="str">
        <f>IF(INDEX(tab_MinKomp[Wymagania VDA 6.5 Product / Forderungen],MATCH($B13,tab_MinKomp[[Stanowisko / Position ]:[Stanowisko / Position ]],0))="n/a","n/a",BT13-INDEX(tab_MinKomp[Wymagania VDA 6.5 Product / Forderungen],MATCH($B13,tab_MinKomp[[Stanowisko / Position ]:[Stanowisko / Position ]],0)))</f>
        <v>n/a</v>
      </c>
      <c r="BU14" s="194" t="str">
        <f>IF(INDEX(tab_MinKomp[Wymagania VDA 6.5 Product / Forderungen],MATCH($B13,tab_MinKomp[[Stanowisko / Position ]:[Stanowisko / Position ]],0))="n/a","n/a",BU13-INDEX(tab_MinKomp[Wymagania VDA 6.5 Product / Forderungen],MATCH($B13,tab_MinKomp[[Stanowisko / Position ]:[Stanowisko / Position ]],0)))</f>
        <v>n/a</v>
      </c>
      <c r="BV14" s="194" t="str">
        <f>IF(INDEX(tab_MinKomp[Wymagania VDA 6.5 Product / Forderungen],MATCH($B13,tab_MinKomp[[Stanowisko / Position ]:[Stanowisko / Position ]],0))="n/a","n/a",BV13-INDEX(tab_MinKomp[Wymagania VDA 6.5 Product / Forderungen],MATCH($B13,tab_MinKomp[[Stanowisko / Position ]:[Stanowisko / Position ]],0)))</f>
        <v>n/a</v>
      </c>
      <c r="BW14" s="194" t="str">
        <f>IF(INDEX(tab_MinKomp[Wymagania VDA 6.5 Product / Forderungen],MATCH($B13,tab_MinKomp[[Stanowisko / Position ]:[Stanowisko / Position ]],0))="n/a","n/a",BW13-INDEX(tab_MinKomp[Wymagania VDA 6.5 Product / Forderungen],MATCH($B13,tab_MinKomp[[Stanowisko / Position ]:[Stanowisko / Position ]],0)))</f>
        <v>n/a</v>
      </c>
      <c r="BX14" s="194">
        <f>IF(INDEX(tab_MinKomp[Przepisy BHP / BHP Vorschriften],MATCH($B13,tab_MinKomp[[Stanowisko / Position ]:[Stanowisko / Position ]],0))="n/a","n/a",BX13-INDEX(tab_MinKomp[Przepisy BHP / BHP Vorschriften],MATCH($B13,tab_MinKomp[[Stanowisko / Position ]:[Stanowisko / Position ]],0)))</f>
        <v>-1</v>
      </c>
      <c r="BY14" s="194" t="str">
        <f>IF(INDEX(tab_MinKomp[Wymagania VDA 6.5 Product / Forderungen],MATCH($B13,tab_MinKomp[[Stanowisko / Position ]:[Stanowisko / Position ]],0))="n/a","n/a",BY13-INDEX(tab_MinKomp[Wymagania VDA 6.5 Product / Forderungen],MATCH($B13,tab_MinKomp[[Stanowisko / Position ]:[Stanowisko / Position ]],0)))</f>
        <v>n/a</v>
      </c>
      <c r="BZ14" s="194" t="str">
        <f>IF(INDEX(tab_MinKomp[Wymagania VDA 6.5 Product / Forderungen],MATCH($B13,tab_MinKomp[[Stanowisko / Position ]:[Stanowisko / Position ]],0))="n/a","n/a",BZ13-INDEX(tab_MinKomp[Wymagania VDA 6.5 Product / Forderungen],MATCH($B13,tab_MinKomp[[Stanowisko / Position ]:[Stanowisko / Position ]],0)))</f>
        <v>n/a</v>
      </c>
      <c r="CA14" s="194" t="str">
        <f>IF(INDEX(tab_MinKomp[Wymagania VDA 6.5 Product / Forderungen],MATCH($B13,tab_MinKomp[[Stanowisko / Position ]:[Stanowisko / Position ]],0))="n/a","n/a",CA13-INDEX(tab_MinKomp[Wymagania VDA 6.5 Product / Forderungen],MATCH($B13,tab_MinKomp[[Stanowisko / Position ]:[Stanowisko / Position ]],0)))</f>
        <v>n/a</v>
      </c>
      <c r="CB14" s="194" t="str">
        <f>IF(INDEX(tab_MinKomp[Wymagania VDA 6.5 Product / Forderungen],MATCH($B13,tab_MinKomp[[Stanowisko / Position ]:[Stanowisko / Position ]],0))="n/a","n/a",CB13-INDEX(tab_MinKomp[Wymagania VDA 6.5 Product / Forderungen],MATCH($B13,tab_MinKomp[[Stanowisko / Position ]:[Stanowisko / Position ]],0)))</f>
        <v>n/a</v>
      </c>
      <c r="CC14" s="194" t="str">
        <f>IF(INDEX(tab_MinKomp[Wymagania VDA 6.5 Product / Forderungen],MATCH($B13,tab_MinKomp[[Stanowisko / Position ]:[Stanowisko / Position ]],0))="n/a","n/a",CC13-INDEX(tab_MinKomp[Wymagania VDA 6.5 Product / Forderungen],MATCH($B13,tab_MinKomp[[Stanowisko / Position ]:[Stanowisko / Position ]],0)))</f>
        <v>n/a</v>
      </c>
      <c r="CD14" s="194" t="str">
        <f>IF(INDEX(tab_MinKomp[Wymagania VDA 6.5 Product / Forderungen],MATCH($B13,tab_MinKomp[[Stanowisko / Position ]:[Stanowisko / Position ]],0))="n/a","n/a",CD13-INDEX(tab_MinKomp[Wymagania VDA 6.5 Product / Forderungen],MATCH($B13,tab_MinKomp[[Stanowisko / Position ]:[Stanowisko / Position ]],0)))</f>
        <v>n/a</v>
      </c>
      <c r="CE14" s="194" t="str">
        <f>IF(INDEX(tab_MinKomp[Wymagania VDA 6.5 Product / Forderungen],MATCH($B13,tab_MinKomp[[Stanowisko / Position ]:[Stanowisko / Position ]],0))="n/a","n/a",CE13-INDEX(tab_MinKomp[Wymagania VDA 6.5 Product / Forderungen],MATCH($B13,tab_MinKomp[[Stanowisko / Position ]:[Stanowisko / Position ]],0)))</f>
        <v>n/a</v>
      </c>
      <c r="CF14" s="194">
        <f>IF(INDEX(tab_MinKomp[Przepisy BHP / BHP Vorschriften],MATCH($B13,tab_MinKomp[[Stanowisko / Position ]:[Stanowisko / Position ]],0))="n/a","n/a",CF13-INDEX(tab_MinKomp[Przepisy BHP / BHP Vorschriften],MATCH($B13,tab_MinKomp[[Stanowisko / Position ]:[Stanowisko / Position ]],0)))</f>
        <v>-1</v>
      </c>
      <c r="CG14" s="194" t="str">
        <f>IF(INDEX(tab_MinKomp[Wymagania VDA 6.5 Product / Forderungen],MATCH($B13,tab_MinKomp[[Stanowisko / Position ]:[Stanowisko / Position ]],0))="n/a","n/a",CG13-INDEX(tab_MinKomp[Wymagania VDA 6.5 Product / Forderungen],MATCH($B13,tab_MinKomp[[Stanowisko / Position ]:[Stanowisko / Position ]],0)))</f>
        <v>n/a</v>
      </c>
      <c r="CH14" s="194">
        <f>IF(INDEX(tab_MinKomp[Przepisy BHP / BHP Vorschriften],MATCH($B13,tab_MinKomp[[Stanowisko / Position ]:[Stanowisko / Position ]],0))="n/a","n/a",CH13-INDEX(tab_MinKomp[Przepisy BHP / BHP Vorschriften],MATCH($B13,tab_MinKomp[[Stanowisko / Position ]:[Stanowisko / Position ]],0)))</f>
        <v>-1</v>
      </c>
      <c r="CI14" s="194">
        <f>IF(INDEX(tab_MinKomp[Przepisy BHP / BHP Vorschriften],MATCH($B13,tab_MinKomp[[Stanowisko / Position ]:[Stanowisko / Position ]],0))="n/a","n/a",CI13-INDEX(tab_MinKomp[Przepisy BHP / BHP Vorschriften],MATCH($B13,tab_MinKomp[[Stanowisko / Position ]:[Stanowisko / Position ]],0)))</f>
        <v>0</v>
      </c>
      <c r="CJ14" s="194">
        <f>IF(INDEX(tab_MinKomp[Przepisy BHP / BHP Vorschriften],MATCH($B13,tab_MinKomp[[Stanowisko / Position ]:[Stanowisko / Position ]],0))="n/a","n/a",CJ13-INDEX(tab_MinKomp[Przepisy BHP / BHP Vorschriften],MATCH($B13,tab_MinKomp[[Stanowisko / Position ]:[Stanowisko / Position ]],0)))</f>
        <v>-1</v>
      </c>
      <c r="CK14" s="194">
        <f>IF(INDEX(tab_MinKomp[Przepisy BHP / BHP Vorschriften],MATCH($B13,tab_MinKomp[[Stanowisko / Position ]:[Stanowisko / Position ]],0))="n/a","n/a",CK13-INDEX(tab_MinKomp[Przepisy BHP / BHP Vorschriften],MATCH($B13,tab_MinKomp[[Stanowisko / Position ]:[Stanowisko / Position ]],0)))</f>
        <v>-1</v>
      </c>
      <c r="CL14" s="194">
        <f>IF(INDEX(tab_MinKomp[Przepisy BHP / BHP Vorschriften],MATCH($B13,tab_MinKomp[[Stanowisko / Position ]:[Stanowisko / Position ]],0))="n/a","n/a",CL13-INDEX(tab_MinKomp[Przepisy BHP / BHP Vorschriften],MATCH($B13,tab_MinKomp[[Stanowisko / Position ]:[Stanowisko / Position ]],0)))</f>
        <v>-1</v>
      </c>
      <c r="CM14" s="194" t="str">
        <f>IF(INDEX(tab_MinKomp[Wymagania VDA 6.5 Product / Forderungen],MATCH($B13,tab_MinKomp[[Stanowisko / Position ]:[Stanowisko / Position ]],0))="n/a","n/a",CM13-INDEX(tab_MinKomp[Wymagania VDA 6.5 Product / Forderungen],MATCH($B13,tab_MinKomp[[Stanowisko / Position ]:[Stanowisko / Position ]],0)))</f>
        <v>n/a</v>
      </c>
      <c r="CN14" s="194" t="str">
        <f>IF(INDEX(tab_MinKomp[Wymagania VDA 6.5 Product / Forderungen],MATCH($B13,tab_MinKomp[[Stanowisko / Position ]:[Stanowisko / Position ]],0))="n/a","n/a",CN13-INDEX(tab_MinKomp[Wymagania VDA 6.5 Product / Forderungen],MATCH($B13,tab_MinKomp[[Stanowisko / Position ]:[Stanowisko / Position ]],0)))</f>
        <v>n/a</v>
      </c>
      <c r="CO14" s="194" t="str">
        <f>IF(INDEX(tab_MinKomp[Wymagania VDA 6.5 Product / Forderungen],MATCH($B13,tab_MinKomp[[Stanowisko / Position ]:[Stanowisko / Position ]],0))="n/a","n/a",CO13-INDEX(tab_MinKomp[Wymagania VDA 6.5 Product / Forderungen],MATCH($B13,tab_MinKomp[[Stanowisko / Position ]:[Stanowisko / Position ]],0)))</f>
        <v>n/a</v>
      </c>
      <c r="CP14" s="194" t="str">
        <f>IF(INDEX(tab_MinKomp[Wymagania VDA 6.5 Product / Forderungen],MATCH($B13,tab_MinKomp[[Stanowisko / Position ]:[Stanowisko / Position ]],0))="n/a","n/a",CP13-INDEX(tab_MinKomp[Wymagania VDA 6.5 Product / Forderungen],MATCH($B13,tab_MinKomp[[Stanowisko / Position ]:[Stanowisko / Position ]],0)))</f>
        <v>n/a</v>
      </c>
      <c r="CQ14" s="194" t="str">
        <f>IF(INDEX(tab_MinKomp[Wymagania VDA 6.5 Product / Forderungen],MATCH($B13,tab_MinKomp[[Stanowisko / Position ]:[Stanowisko / Position ]],0))="n/a","n/a",CQ13-INDEX(tab_MinKomp[Wymagania VDA 6.5 Product / Forderungen],MATCH($B13,tab_MinKomp[[Stanowisko / Position ]:[Stanowisko / Position ]],0)))</f>
        <v>n/a</v>
      </c>
      <c r="CR14" s="194" t="str">
        <f>IF(INDEX(tab_MinKomp[Wymagania VDA 6.5 Product / Forderungen],MATCH($B13,tab_MinKomp[[Stanowisko / Position ]:[Stanowisko / Position ]],0))="n/a","n/a",CR13-INDEX(tab_MinKomp[Wymagania VDA 6.5 Product / Forderungen],MATCH($B13,tab_MinKomp[[Stanowisko / Position ]:[Stanowisko / Position ]],0)))</f>
        <v>n/a</v>
      </c>
      <c r="CS14" s="194" t="str">
        <f>IF(INDEX(tab_MinKomp[Wymagania VDA 6.5 Product / Forderungen],MATCH($B13,tab_MinKomp[[Stanowisko / Position ]:[Stanowisko / Position ]],0))="n/a","n/a",CS13-INDEX(tab_MinKomp[Wymagania VDA 6.5 Product / Forderungen],MATCH($B13,tab_MinKomp[[Stanowisko / Position ]:[Stanowisko / Position ]],0)))</f>
        <v>n/a</v>
      </c>
      <c r="CT14" s="194" t="str">
        <f>IF(INDEX(tab_MinKomp[Wymagania VDA 6.5 Product / Forderungen],MATCH($B13,tab_MinKomp[[Stanowisko / Position ]:[Stanowisko / Position ]],0))="n/a","n/a",CT13-INDEX(tab_MinKomp[Wymagania VDA 6.5 Product / Forderungen],MATCH($B13,tab_MinKomp[[Stanowisko / Position ]:[Stanowisko / Position ]],0)))</f>
        <v>n/a</v>
      </c>
      <c r="CU14" s="194" t="str">
        <f>IF(INDEX(tab_MinKomp[Wymagania VDA 6.5 Product / Forderungen],MATCH($B13,tab_MinKomp[[Stanowisko / Position ]:[Stanowisko / Position ]],0))="n/a","n/a",CU13-INDEX(tab_MinKomp[Wymagania VDA 6.5 Product / Forderungen],MATCH($B13,tab_MinKomp[[Stanowisko / Position ]:[Stanowisko / Position ]],0)))</f>
        <v>n/a</v>
      </c>
      <c r="CV14" s="194" t="str">
        <f>IF(INDEX(tab_MinKomp[Wymagania VDA 6.5 Product / Forderungen],MATCH($B13,tab_MinKomp[[Stanowisko / Position ]:[Stanowisko / Position ]],0))="n/a","n/a",CV13-INDEX(tab_MinKomp[Wymagania VDA 6.5 Product / Forderungen],MATCH($B13,tab_MinKomp[[Stanowisko / Position ]:[Stanowisko / Position ]],0)))</f>
        <v>n/a</v>
      </c>
      <c r="CW14" s="194">
        <f>IF(INDEX(tab_MinKomp[Przepisy BHP / BHP Vorschriften],MATCH($B13,tab_MinKomp[[Stanowisko / Position ]:[Stanowisko / Position ]],0))="n/a","n/a",CW13-INDEX(tab_MinKomp[Przepisy BHP / BHP Vorschriften],MATCH($B13,tab_MinKomp[[Stanowisko / Position ]:[Stanowisko / Position ]],0)))</f>
        <v>-1</v>
      </c>
      <c r="CX14" s="194" t="str">
        <f>IF(INDEX(tab_MinKomp[Wymagania VDA 6.5 Product / Forderungen],MATCH($B13,tab_MinKomp[[Stanowisko / Position ]:[Stanowisko / Position ]],0))="n/a","n/a",CX13-INDEX(tab_MinKomp[Wymagania VDA 6.5 Product / Forderungen],MATCH($B13,tab_MinKomp[[Stanowisko / Position ]:[Stanowisko / Position ]],0)))</f>
        <v>n/a</v>
      </c>
      <c r="CY14" s="194" t="str">
        <f>IF(INDEX(tab_MinKomp[Wymagania VDA 6.5 Product / Forderungen],MATCH($B13,tab_MinKomp[[Stanowisko / Position ]:[Stanowisko / Position ]],0))="n/a","n/a",CY13-INDEX(tab_MinKomp[Wymagania VDA 6.5 Product / Forderungen],MATCH($B13,tab_MinKomp[[Stanowisko / Position ]:[Stanowisko / Position ]],0)))</f>
        <v>n/a</v>
      </c>
      <c r="CZ14" s="194" t="str">
        <f>IF(INDEX(tab_MinKomp[Wymagania VDA 6.5 Product / Forderungen],MATCH($B13,tab_MinKomp[[Stanowisko / Position ]:[Stanowisko / Position ]],0))="n/a","n/a",CZ13-INDEX(tab_MinKomp[Wymagania VDA 6.5 Product / Forderungen],MATCH($B13,tab_MinKomp[[Stanowisko / Position ]:[Stanowisko / Position ]],0)))</f>
        <v>n/a</v>
      </c>
      <c r="DA14" s="194" t="str">
        <f>IF(INDEX(tab_MinKomp[Wymagania VDA 6.5 Product / Forderungen],MATCH($B13,tab_MinKomp[[Stanowisko / Position ]:[Stanowisko / Position ]],0))="n/a","n/a",DA13-INDEX(tab_MinKomp[Wymagania VDA 6.5 Product / Forderungen],MATCH($B13,tab_MinKomp[[Stanowisko / Position ]:[Stanowisko / Position ]],0)))</f>
        <v>n/a</v>
      </c>
      <c r="DB14" s="194" t="str">
        <f>IF(INDEX(tab_MinKomp[Wymagania VDA 6.5 Product / Forderungen],MATCH($B13,tab_MinKomp[[Stanowisko / Position ]:[Stanowisko / Position ]],0))="n/a","n/a",DB13-INDEX(tab_MinKomp[Wymagania VDA 6.5 Product / Forderungen],MATCH($B13,tab_MinKomp[[Stanowisko / Position ]:[Stanowisko / Position ]],0)))</f>
        <v>n/a</v>
      </c>
      <c r="DC14" s="194" t="str">
        <f>IF(INDEX(tab_MinKomp[Wymagania VDA 6.5 Product / Forderungen],MATCH($B13,tab_MinKomp[[Stanowisko / Position ]:[Stanowisko / Position ]],0))="n/a","n/a",DC13-INDEX(tab_MinKomp[Wymagania VDA 6.5 Product / Forderungen],MATCH($B13,tab_MinKomp[[Stanowisko / Position ]:[Stanowisko / Position ]],0)))</f>
        <v>n/a</v>
      </c>
      <c r="DD14" s="194" t="str">
        <f>IF(INDEX(tab_MinKomp[Wymagania VDA 6.5 Product / Forderungen],MATCH($B13,tab_MinKomp[[Stanowisko / Position ]:[Stanowisko / Position ]],0))="n/a","n/a",DD13-INDEX(tab_MinKomp[Wymagania VDA 6.5 Product / Forderungen],MATCH($B13,tab_MinKomp[[Stanowisko / Position ]:[Stanowisko / Position ]],0)))</f>
        <v>n/a</v>
      </c>
      <c r="DE14" s="194" t="str">
        <f>IF(INDEX(tab_MinKomp[Wymagania VDA 6.5 Product / Forderungen],MATCH($B13,tab_MinKomp[[Stanowisko / Position ]:[Stanowisko / Position ]],0))="n/a","n/a",DE13-INDEX(tab_MinKomp[Wymagania VDA 6.5 Product / Forderungen],MATCH($B13,tab_MinKomp[[Stanowisko / Position ]:[Stanowisko / Position ]],0)))</f>
        <v>n/a</v>
      </c>
      <c r="DF14" s="194">
        <f>IF(INDEX(tab_MinKomp[LEAN MANAGEMENT],MATCH($B13,tab_MinKomp[[Stanowisko / Position ]:[Stanowisko / Position ]],0))="n/a","n/a",DF13-INDEX(tab_MinKomp[LEAN MANAGEMENT],MATCH($B13,tab_MinKomp[[Stanowisko / Position ]:[Stanowisko / Position ]],0)))</f>
        <v>0</v>
      </c>
      <c r="DG14" s="194" t="str">
        <f>IF(INDEX(tab_MinKomp[Wymagania VDA 6.5 Product / Forderungen],MATCH($B13,tab_MinKomp[[Stanowisko / Position ]:[Stanowisko / Position ]],0))="n/a","n/a",DG13-INDEX(tab_MinKomp[Wymagania VDA 6.5 Product / Forderungen],MATCH($B13,tab_MinKomp[[Stanowisko / Position ]:[Stanowisko / Position ]],0)))</f>
        <v>n/a</v>
      </c>
      <c r="DH14" s="194" t="str">
        <f>IF(INDEX(tab_MinKomp[Wymagania VDA 6.5 Product / Forderungen],MATCH($B13,tab_MinKomp[[Stanowisko / Position ]:[Stanowisko / Position ]],0))="n/a","n/a",DH13-INDEX(tab_MinKomp[Wymagania VDA 6.5 Product / Forderungen],MATCH($B13,tab_MinKomp[[Stanowisko / Position ]:[Stanowisko / Position ]],0)))</f>
        <v>n/a</v>
      </c>
      <c r="DI14" s="194" t="str">
        <f>IF(INDEX(tab_MinKomp[Wymagania VDA 6.5 Product / Forderungen],MATCH($B13,tab_MinKomp[[Stanowisko / Position ]:[Stanowisko / Position ]],0))="n/a","n/a",DI13-INDEX(tab_MinKomp[Wymagania VDA 6.5 Product / Forderungen],MATCH($B13,tab_MinKomp[[Stanowisko / Position ]:[Stanowisko / Position ]],0)))</f>
        <v>n/a</v>
      </c>
      <c r="DJ14" s="194" t="str">
        <f>IF(INDEX(tab_MinKomp[Wymagania VDA 6.5 Product / Forderungen],MATCH($B13,tab_MinKomp[[Stanowisko / Position ]:[Stanowisko / Position ]],0))="n/a","n/a",DJ13-INDEX(tab_MinKomp[Wymagania VDA 6.5 Product / Forderungen],MATCH($B13,tab_MinKomp[[Stanowisko / Position ]:[Stanowisko / Position ]],0)))</f>
        <v>n/a</v>
      </c>
      <c r="DK14" s="194" t="str">
        <f>IF(INDEX(tab_MinKomp[Wymagania VDA 6.5 Product / Forderungen],MATCH($B13,tab_MinKomp[[Stanowisko / Position ]:[Stanowisko / Position ]],0))="n/a","n/a",DK13-INDEX(tab_MinKomp[Wymagania VDA 6.5 Product / Forderungen],MATCH($B13,tab_MinKomp[[Stanowisko / Position ]:[Stanowisko / Position ]],0)))</f>
        <v>n/a</v>
      </c>
      <c r="DL14" s="194" t="str">
        <f>IF(INDEX(tab_MinKomp[Wymagania VDA 6.5 Product / Forderungen],MATCH($B13,tab_MinKomp[[Stanowisko / Position ]:[Stanowisko / Position ]],0))="n/a","n/a",DL13-INDEX(tab_MinKomp[Wymagania VDA 6.5 Product / Forderungen],MATCH($B13,tab_MinKomp[[Stanowisko / Position ]:[Stanowisko / Position ]],0)))</f>
        <v>n/a</v>
      </c>
      <c r="DM14" s="194" t="str">
        <f>IF(INDEX(tab_MinKomp[Wymagania VDA 6.5 Product / Forderungen],MATCH($B13,tab_MinKomp[[Stanowisko / Position ]:[Stanowisko / Position ]],0))="n/a","n/a",DM13-INDEX(tab_MinKomp[Wymagania VDA 6.5 Product / Forderungen],MATCH($B13,tab_MinKomp[[Stanowisko / Position ]:[Stanowisko / Position ]],0)))</f>
        <v>n/a</v>
      </c>
      <c r="DN14" s="194" t="str">
        <f>IF(INDEX(tab_MinKomp[Wymagania VDA 6.5 Product / Forderungen],MATCH($B13,tab_MinKomp[[Stanowisko / Position ]:[Stanowisko / Position ]],0))="n/a","n/a",DN13-INDEX(tab_MinKomp[Wymagania VDA 6.5 Product / Forderungen],MATCH($B13,tab_MinKomp[[Stanowisko / Position ]:[Stanowisko / Position ]],0)))</f>
        <v>n/a</v>
      </c>
      <c r="DO14" s="194" t="str">
        <f>IF(INDEX(tab_MinKomp[Wymagania VDA 6.5 Product / Forderungen],MATCH($B13,tab_MinKomp[[Stanowisko / Position ]:[Stanowisko / Position ]],0))="n/a","n/a",DO13-INDEX(tab_MinKomp[Wymagania VDA 6.5 Product / Forderungen],MATCH($B13,tab_MinKomp[[Stanowisko / Position ]:[Stanowisko / Position ]],0)))</f>
        <v>n/a</v>
      </c>
      <c r="DP14" s="194" t="str">
        <f>IF(INDEX(tab_MinKomp[Wymagania VDA 6.5 Product / Forderungen],MATCH($B13,tab_MinKomp[[Stanowisko / Position ]:[Stanowisko / Position ]],0))="n/a","n/a",DP13-INDEX(tab_MinKomp[Wymagania VDA 6.5 Product / Forderungen],MATCH($B13,tab_MinKomp[[Stanowisko / Position ]:[Stanowisko / Position ]],0)))</f>
        <v>n/a</v>
      </c>
      <c r="DQ14" s="194" t="str">
        <f>IF(INDEX(tab_MinKomp[Wymagania VDA 6.5 Product / Forderungen],MATCH($B13,tab_MinKomp[[Stanowisko / Position ]:[Stanowisko / Position ]],0))="n/a","n/a",DQ13-INDEX(tab_MinKomp[Wymagania VDA 6.5 Product / Forderungen],MATCH($B13,tab_MinKomp[[Stanowisko / Position ]:[Stanowisko / Position ]],0)))</f>
        <v>n/a</v>
      </c>
      <c r="DR14" s="194" t="str">
        <f>IF(INDEX(tab_MinKomp[Wymagania VDA 6.5 Product / Forderungen],MATCH($B13,tab_MinKomp[[Stanowisko / Position ]:[Stanowisko / Position ]],0))="n/a","n/a",DR13-INDEX(tab_MinKomp[Wymagania VDA 6.5 Product / Forderungen],MATCH($B13,tab_MinKomp[[Stanowisko / Position ]:[Stanowisko / Position ]],0)))</f>
        <v>n/a</v>
      </c>
      <c r="DS14" s="194" t="str">
        <f>IF(INDEX(tab_MinKomp[Wymagania VDA 6.5 Product / Forderungen],MATCH($B13,tab_MinKomp[[Stanowisko / Position ]:[Stanowisko / Position ]],0))="n/a","n/a",DS13-INDEX(tab_MinKomp[Wymagania VDA 6.5 Product / Forderungen],MATCH($B13,tab_MinKomp[[Stanowisko / Position ]:[Stanowisko / Position ]],0)))</f>
        <v>n/a</v>
      </c>
      <c r="DT14" s="194" t="str">
        <f>IF(INDEX(tab_MinKomp[Wymagania VDA 6.5 Product / Forderungen],MATCH($B13,tab_MinKomp[[Stanowisko / Position ]:[Stanowisko / Position ]],0))="n/a","n/a",DT13-INDEX(tab_MinKomp[Wymagania VDA 6.5 Product / Forderungen],MATCH($B13,tab_MinKomp[[Stanowisko / Position ]:[Stanowisko / Position ]],0)))</f>
        <v>n/a</v>
      </c>
      <c r="DU14" s="194" t="str">
        <f>IF(INDEX(tab_MinKomp[Wymagania VDA 6.5 Product / Forderungen],MATCH($B13,tab_MinKomp[[Stanowisko / Position ]:[Stanowisko / Position ]],0))="n/a","n/a",DU13-INDEX(tab_MinKomp[Wymagania VDA 6.5 Product / Forderungen],MATCH($B13,tab_MinKomp[[Stanowisko / Position ]:[Stanowisko / Position ]],0)))</f>
        <v>n/a</v>
      </c>
      <c r="DV14" s="194" t="str">
        <f>IF(INDEX(tab_MinKomp[Wymagania VDA 6.5 Product / Forderungen],MATCH($B13,tab_MinKomp[[Stanowisko / Position ]:[Stanowisko / Position ]],0))="n/a","n/a",DV13-INDEX(tab_MinKomp[Wymagania VDA 6.5 Product / Forderungen],MATCH($B13,tab_MinKomp[[Stanowisko / Position ]:[Stanowisko / Position ]],0)))</f>
        <v>n/a</v>
      </c>
      <c r="DW14" s="194" t="str">
        <f>IF(INDEX(tab_MinKomp[Wymagania VDA 6.5 Product / Forderungen],MATCH($B13,tab_MinKomp[[Stanowisko / Position ]:[Stanowisko / Position ]],0))="n/a","n/a",DW13-INDEX(tab_MinKomp[Wymagania VDA 6.5 Product / Forderungen],MATCH($B13,tab_MinKomp[[Stanowisko / Position ]:[Stanowisko / Position ]],0)))</f>
        <v>n/a</v>
      </c>
      <c r="DX14" s="194" t="str">
        <f>IF(INDEX(tab_MinKomp[Wymagania VDA 6.5 Product / Forderungen],MATCH($B13,tab_MinKomp[[Stanowisko / Position ]:[Stanowisko / Position ]],0))="n/a","n/a",DX13-INDEX(tab_MinKomp[Wymagania VDA 6.5 Product / Forderungen],MATCH($B13,tab_MinKomp[[Stanowisko / Position ]:[Stanowisko / Position ]],0)))</f>
        <v>n/a</v>
      </c>
      <c r="DY14" s="194" t="str">
        <f>IF(INDEX(tab_MinKomp[Wymagania VDA 6.5 Product / Forderungen],MATCH($B13,tab_MinKomp[[Stanowisko / Position ]:[Stanowisko / Position ]],0))="n/a","n/a",DY13-INDEX(tab_MinKomp[Wymagania VDA 6.5 Product / Forderungen],MATCH($B13,tab_MinKomp[[Stanowisko / Position ]:[Stanowisko / Position ]],0)))</f>
        <v>n/a</v>
      </c>
      <c r="DZ14" s="194" t="str">
        <f>IF(INDEX(tab_MinKomp[Wymagania VDA 6.5 Product / Forderungen],MATCH($B13,tab_MinKomp[[Stanowisko / Position ]:[Stanowisko / Position ]],0))="n/a","n/a",DZ13-INDEX(tab_MinKomp[Wymagania VDA 6.5 Product / Forderungen],MATCH($B13,tab_MinKomp[[Stanowisko / Position ]:[Stanowisko / Position ]],0)))</f>
        <v>n/a</v>
      </c>
      <c r="EA14" s="194" t="str">
        <f>IF(INDEX(tab_MinKomp[Wymagania VDA 6.5 Product / Forderungen],MATCH($B13,tab_MinKomp[[Stanowisko / Position ]:[Stanowisko / Position ]],0))="n/a","n/a",EA13-INDEX(tab_MinKomp[Wymagania VDA 6.5 Product / Forderungen],MATCH($B13,tab_MinKomp[[Stanowisko / Position ]:[Stanowisko / Position ]],0)))</f>
        <v>n/a</v>
      </c>
      <c r="EB14" s="194" t="str">
        <f>IF(INDEX(tab_MinKomp[Wymagania VDA 6.5 Product / Forderungen],MATCH($B13,tab_MinKomp[[Stanowisko / Position ]:[Stanowisko / Position ]],0))="n/a","n/a",EB13-INDEX(tab_MinKomp[Wymagania VDA 6.5 Product / Forderungen],MATCH($B13,tab_MinKomp[[Stanowisko / Position ]:[Stanowisko / Position ]],0)))</f>
        <v>n/a</v>
      </c>
      <c r="EC14" s="194" t="str">
        <f>IF(INDEX(tab_MinKomp[Wymagania VDA 6.5 Product / Forderungen],MATCH($B13,tab_MinKomp[[Stanowisko / Position ]:[Stanowisko / Position ]],0))="n/a","n/a",EC13-INDEX(tab_MinKomp[Wymagania VDA 6.5 Product / Forderungen],MATCH($B13,tab_MinKomp[[Stanowisko / Position ]:[Stanowisko / Position ]],0)))</f>
        <v>n/a</v>
      </c>
      <c r="ED14" s="194" t="str">
        <f>IF(INDEX(tab_MinKomp[Wymagania VDA 6.5 Product / Forderungen],MATCH($B13,tab_MinKomp[[Stanowisko / Position ]:[Stanowisko / Position ]],0))="n/a","n/a",ED13-INDEX(tab_MinKomp[Wymagania VDA 6.5 Product / Forderungen],MATCH($B13,tab_MinKomp[[Stanowisko / Position ]:[Stanowisko / Position ]],0)))</f>
        <v>n/a</v>
      </c>
      <c r="EE14" s="194" t="str">
        <f>IF(INDEX(tab_MinKomp[Wymagania VDA 6.5 Product / Forderungen],MATCH($B13,tab_MinKomp[[Stanowisko / Position ]:[Stanowisko / Position ]],0))="n/a","n/a",EE13-INDEX(tab_MinKomp[Wymagania VDA 6.5 Product / Forderungen],MATCH($B13,tab_MinKomp[[Stanowisko / Position ]:[Stanowisko / Position ]],0)))</f>
        <v>n/a</v>
      </c>
      <c r="EF14" s="194" t="str">
        <f>IF(INDEX(tab_MinKomp[Wymagania VDA 6.5 Product / Forderungen],MATCH($B13,tab_MinKomp[[Stanowisko / Position ]:[Stanowisko / Position ]],0))="n/a","n/a",EF13-INDEX(tab_MinKomp[Wymagania VDA 6.5 Product / Forderungen],MATCH($B13,tab_MinKomp[[Stanowisko / Position ]:[Stanowisko / Position ]],0)))</f>
        <v>n/a</v>
      </c>
      <c r="EG14" s="194" t="str">
        <f>IF(INDEX(tab_MinKomp[Wymagania VDA 6.5 Product / Forderungen],MATCH($B13,tab_MinKomp[[Stanowisko / Position ]:[Stanowisko / Position ]],0))="n/a","n/a",EG13-INDEX(tab_MinKomp[Wymagania VDA 6.5 Product / Forderungen],MATCH($B13,tab_MinKomp[[Stanowisko / Position ]:[Stanowisko / Position ]],0)))</f>
        <v>n/a</v>
      </c>
      <c r="EH14" s="194" t="str">
        <f>IF(INDEX(tab_MinKomp[Wymagania VDA 6.5 Product / Forderungen],MATCH($B13,tab_MinKomp[[Stanowisko / Position ]:[Stanowisko / Position ]],0))="n/a","n/a",EH13-INDEX(tab_MinKomp[Wymagania VDA 6.5 Product / Forderungen],MATCH($B13,tab_MinKomp[[Stanowisko / Position ]:[Stanowisko / Position ]],0)))</f>
        <v>n/a</v>
      </c>
      <c r="EI14" s="194" t="str">
        <f>IF(INDEX(tab_MinKomp[Wymagania VDA 6.5 Product / Forderungen],MATCH($B13,tab_MinKomp[[Stanowisko / Position ]:[Stanowisko / Position ]],0))="n/a","n/a",EI13-INDEX(tab_MinKomp[Wymagania VDA 6.5 Product / Forderungen],MATCH($B13,tab_MinKomp[[Stanowisko / Position ]:[Stanowisko / Position ]],0)))</f>
        <v>n/a</v>
      </c>
      <c r="EJ14" s="194" t="str">
        <f>IF(INDEX(tab_MinKomp[Wymagania VDA 6.5 Product / Forderungen],MATCH($B13,tab_MinKomp[[Stanowisko / Position ]:[Stanowisko / Position ]],0))="n/a","n/a",EJ13-INDEX(tab_MinKomp[Wymagania VDA 6.5 Product / Forderungen],MATCH($B13,tab_MinKomp[[Stanowisko / Position ]:[Stanowisko / Position ]],0)))</f>
        <v>n/a</v>
      </c>
      <c r="EK14" s="194" t="str">
        <f>IF(INDEX(tab_MinKomp[Wymagania VDA 6.5 Product / Forderungen],MATCH($B13,tab_MinKomp[[Stanowisko / Position ]:[Stanowisko / Position ]],0))="n/a","n/a",EK13-INDEX(tab_MinKomp[Wymagania VDA 6.5 Product / Forderungen],MATCH($B13,tab_MinKomp[[Stanowisko / Position ]:[Stanowisko / Position ]],0)))</f>
        <v>n/a</v>
      </c>
      <c r="EL14" s="194">
        <f>IF(INDEX(tab_MinKomp[LEAN MANAGEMENT],MATCH($B13,tab_MinKomp[[Stanowisko / Position ]:[Stanowisko / Position ]],0))="n/a","n/a",EL13-INDEX(tab_MinKomp[LEAN MANAGEMENT],MATCH($B13,tab_MinKomp[[Stanowisko / Position ]:[Stanowisko / Position ]],0)))</f>
        <v>0</v>
      </c>
      <c r="EM14" s="194">
        <f>IF(INDEX(tab_MinKomp[LEAN MANAGEMENT],MATCH($B13,tab_MinKomp[[Stanowisko / Position ]:[Stanowisko / Position ]],0))="n/a","n/a",EM13-INDEX(tab_MinKomp[LEAN MANAGEMENT],MATCH($B13,tab_MinKomp[[Stanowisko / Position ]:[Stanowisko / Position ]],0)))</f>
        <v>0</v>
      </c>
      <c r="EN14" s="194" t="str">
        <f>IF(INDEX(tab_MinKomp[Wymagania VDA 6.5 Product / Forderungen],MATCH($B13,tab_MinKomp[[Stanowisko / Position ]:[Stanowisko / Position ]],0))="n/a","n/a",EN13-INDEX(tab_MinKomp[Wymagania VDA 6.5 Product / Forderungen],MATCH($B13,tab_MinKomp[[Stanowisko / Position ]:[Stanowisko / Position ]],0)))</f>
        <v>n/a</v>
      </c>
      <c r="EO14" s="190" t="str">
        <f>IF(INDEX(tab_MinKomp[Testy czystości / Reinheitstests],MATCH($B13,tab_MinKomp[[Stanowisko / Position ]:[Stanowisko / Position ]],0))="n/a","n/a",EO13-INDEX(tab_MinKomp[Testy czystości / Reinheitstests],MATCH($B13,tab_MinKomp[[Stanowisko / Position ]:[Stanowisko / Position ]],0)))</f>
        <v>n/a</v>
      </c>
      <c r="EP14" s="190" t="str">
        <f>IF(INDEX(tab_MinKomp[Testy czystości / Reinheitstests],MATCH($B13,tab_MinKomp[[Stanowisko / Position ]:[Stanowisko / Position ]],0))="n/a","n/a",EP13-INDEX(tab_MinKomp[Testy czystości / Reinheitstests],MATCH($B13,tab_MinKomp[[Stanowisko / Position ]:[Stanowisko / Position ]],0)))</f>
        <v>n/a</v>
      </c>
      <c r="EQ14" s="190" t="str">
        <f>IF(INDEX(tab_MinKomp[Testy czystości / Reinheitstests],MATCH($B13,tab_MinKomp[[Stanowisko / Position ]:[Stanowisko / Position ]],0))="n/a","n/a",EQ13-INDEX(tab_MinKomp[Testy czystości / Reinheitstests],MATCH($B13,tab_MinKomp[[Stanowisko / Position ]:[Stanowisko / Position ]],0)))</f>
        <v>n/a</v>
      </c>
      <c r="ER14" s="190" t="str">
        <f>IF(INDEX(tab_MinKomp[Testy czystości / Reinheitstests],MATCH($B13,tab_MinKomp[[Stanowisko / Position ]:[Stanowisko / Position ]],0))="n/a","n/a",ER13-INDEX(tab_MinKomp[Testy czystości / Reinheitstests],MATCH($B13,tab_MinKomp[[Stanowisko / Position ]:[Stanowisko / Position ]],0)))</f>
        <v>n/a</v>
      </c>
      <c r="ES14" s="190" t="str">
        <f>IF(INDEX(tab_MinKomp[Testy czystości / Reinheitstests],MATCH($B13,tab_MinKomp[[Stanowisko / Position ]:[Stanowisko / Position ]],0))="n/a","n/a",ES13-INDEX(tab_MinKomp[Testy czystości / Reinheitstests],MATCH($B13,tab_MinKomp[[Stanowisko / Position ]:[Stanowisko / Position ]],0)))</f>
        <v>n/a</v>
      </c>
      <c r="ET14" s="190" t="str">
        <f>IF(INDEX(tab_MinKomp[Testy czystości / Reinheitstests],MATCH($B13,tab_MinKomp[[Stanowisko / Position ]:[Stanowisko / Position ]],0))="n/a","n/a",ET13-INDEX(tab_MinKomp[Testy czystości / Reinheitstests],MATCH($B13,tab_MinKomp[[Stanowisko / Position ]:[Stanowisko / Position ]],0)))</f>
        <v>n/a</v>
      </c>
      <c r="EU14" s="190" t="str">
        <f>IF(INDEX(tab_MinKomp[Testy czystości / Reinheitstests],MATCH($B13,tab_MinKomp[[Stanowisko / Position ]:[Stanowisko / Position ]],0))="n/a","n/a",EU13-INDEX(tab_MinKomp[Testy czystości / Reinheitstests],MATCH($B13,tab_MinKomp[[Stanowisko / Position ]:[Stanowisko / Position ]],0)))</f>
        <v>n/a</v>
      </c>
      <c r="EV14" s="190" t="str">
        <f>IF(INDEX(tab_MinKomp[Testy czystości / Reinheitstests],MATCH($B13,tab_MinKomp[[Stanowisko / Position ]:[Stanowisko / Position ]],0))="n/a","n/a",EV13-INDEX(tab_MinKomp[Testy czystości / Reinheitstests],MATCH($B13,tab_MinKomp[[Stanowisko / Position ]:[Stanowisko / Position ]],0)))</f>
        <v>n/a</v>
      </c>
      <c r="EW14" s="190" t="str">
        <f>IF(INDEX(tab_MinKomp[Testy czystości / Reinheitstests],MATCH($B13,tab_MinKomp[[Stanowisko / Position ]:[Stanowisko / Position ]],0))="n/a","n/a",EW13-INDEX(tab_MinKomp[Testy czystości / Reinheitstests],MATCH($B13,tab_MinKomp[[Stanowisko / Position ]:[Stanowisko / Position ]],0)))</f>
        <v>n/a</v>
      </c>
      <c r="EX14" s="190" t="str">
        <f>IF(INDEX(tab_MinKomp[Testy czystości / Reinheitstests],MATCH($B13,tab_MinKomp[[Stanowisko / Position ]:[Stanowisko / Position ]],0))="n/a","n/a",EX13-INDEX(tab_MinKomp[Testy czystości / Reinheitstests],MATCH($B13,tab_MinKomp[[Stanowisko / Position ]:[Stanowisko / Position ]],0)))</f>
        <v>n/a</v>
      </c>
      <c r="EY14" s="190" t="str">
        <f>IF(INDEX(tab_MinKomp[Testy czystości / Reinheitstests],MATCH($B13,tab_MinKomp[[Stanowisko / Position ]:[Stanowisko / Position ]],0))="n/a","n/a",EY13-INDEX(tab_MinKomp[Testy czystości / Reinheitstests],MATCH($B13,tab_MinKomp[[Stanowisko / Position ]:[Stanowisko / Position ]],0)))</f>
        <v>n/a</v>
      </c>
      <c r="EZ14" s="190" t="str">
        <f>IF(INDEX(tab_MinKomp[Testy czystości / Reinheitstests],MATCH($B13,tab_MinKomp[[Stanowisko / Position ]:[Stanowisko / Position ]],0))="n/a","n/a",EZ13-INDEX(tab_MinKomp[Testy czystości / Reinheitstests],MATCH($B13,tab_MinKomp[[Stanowisko / Position ]:[Stanowisko / Position ]],0)))</f>
        <v>n/a</v>
      </c>
      <c r="FA14" s="190" t="str">
        <f>IF(INDEX(tab_MinKomp[Testy czystości / Reinheitstests],MATCH($B13,tab_MinKomp[[Stanowisko / Position ]:[Stanowisko / Position ]],0))="n/a","n/a",FA13-INDEX(tab_MinKomp[Testy czystości / Reinheitstests],MATCH($B13,tab_MinKomp[[Stanowisko / Position ]:[Stanowisko / Position ]],0)))</f>
        <v>n/a</v>
      </c>
      <c r="FB14" s="190" t="str">
        <f>IF(INDEX(tab_MinKomp[Testy czystości / Reinheitstests],MATCH($B13,tab_MinKomp[[Stanowisko / Position ]:[Stanowisko / Position ]],0))="n/a","n/a",FB13-INDEX(tab_MinKomp[Testy czystości / Reinheitstests],MATCH($B13,tab_MinKomp[[Stanowisko / Position ]:[Stanowisko / Position ]],0)))</f>
        <v>n/a</v>
      </c>
      <c r="FC14" s="190" t="str">
        <f>IF(INDEX(tab_MinKomp[Testy czystości / Reinheitstests],MATCH($B13,tab_MinKomp[[Stanowisko / Position ]:[Stanowisko / Position ]],0))="n/a","n/a",FC13-INDEX(tab_MinKomp[Testy czystości / Reinheitstests],MATCH($B13,tab_MinKomp[[Stanowisko / Position ]:[Stanowisko / Position ]],0)))</f>
        <v>n/a</v>
      </c>
      <c r="FD14" s="190" t="str">
        <f>IF(INDEX(tab_MinKomp[Testy czystości / Reinheitstests],MATCH($B13,tab_MinKomp[[Stanowisko / Position ]:[Stanowisko / Position ]],0))="n/a","n/a",FD13-INDEX(tab_MinKomp[Testy czystości / Reinheitstests],MATCH($B13,tab_MinKomp[[Stanowisko / Position ]:[Stanowisko / Position ]],0)))</f>
        <v>n/a</v>
      </c>
      <c r="FE14" s="190" t="str">
        <f>IF(INDEX(tab_MinKomp[Testy czystości / Reinheitstests],MATCH($B13,tab_MinKomp[[Stanowisko / Position ]:[Stanowisko / Position ]],0))="n/a","n/a",FE13-INDEX(tab_MinKomp[Testy czystości / Reinheitstests],MATCH($B13,tab_MinKomp[[Stanowisko / Position ]:[Stanowisko / Position ]],0)))</f>
        <v>n/a</v>
      </c>
      <c r="FF14" s="190" t="str">
        <f>IF(INDEX(tab_MinKomp[Testy czystości / Reinheitstests],MATCH($B13,tab_MinKomp[[Stanowisko / Position ]:[Stanowisko / Position ]],0))="n/a","n/a",FF13-INDEX(tab_MinKomp[Testy czystości / Reinheitstests],MATCH($B13,tab_MinKomp[[Stanowisko / Position ]:[Stanowisko / Position ]],0)))</f>
        <v>n/a</v>
      </c>
      <c r="FG14" s="190" t="str">
        <f>IF(INDEX(tab_MinKomp[Testy czystości / Reinheitstests],MATCH($B13,tab_MinKomp[[Stanowisko / Position ]:[Stanowisko / Position ]],0))="n/a","n/a",FG13-INDEX(tab_MinKomp[Testy czystości / Reinheitstests],MATCH($B13,tab_MinKomp[[Stanowisko / Position ]:[Stanowisko / Position ]],0)))</f>
        <v>n/a</v>
      </c>
      <c r="FH14" s="190" t="str">
        <f>IF(INDEX(tab_MinKomp[Testy czystości / Reinheitstests],MATCH($B13,tab_MinKomp[[Stanowisko / Position ]:[Stanowisko / Position ]],0))="n/a","n/a",FH13-INDEX(tab_MinKomp[Testy czystości / Reinheitstests],MATCH($B13,tab_MinKomp[[Stanowisko / Position ]:[Stanowisko / Position ]],0)))</f>
        <v>n/a</v>
      </c>
      <c r="FI14" s="190" t="str">
        <f>IF(INDEX(tab_MinKomp[Testy czystości / Reinheitstests],MATCH($B13,tab_MinKomp[[Stanowisko / Position ]:[Stanowisko / Position ]],0))="n/a","n/a",FI13-INDEX(tab_MinKomp[Testy czystości / Reinheitstests],MATCH($B13,tab_MinKomp[[Stanowisko / Position ]:[Stanowisko / Position ]],0)))</f>
        <v>n/a</v>
      </c>
      <c r="FJ14" s="190" t="str">
        <f>IF(INDEX(tab_MinKomp[Testy czystości / Reinheitstests],MATCH($B13,tab_MinKomp[[Stanowisko / Position ]:[Stanowisko / Position ]],0))="n/a","n/a",FJ13-INDEX(tab_MinKomp[Testy czystości / Reinheitstests],MATCH($B13,tab_MinKomp[[Stanowisko / Position ]:[Stanowisko / Position ]],0)))</f>
        <v>n/a</v>
      </c>
      <c r="FK14" s="190" t="str">
        <f>IF(INDEX(tab_MinKomp[Testy czystości / Reinheitstests],MATCH($B13,tab_MinKomp[[Stanowisko / Position ]:[Stanowisko / Position ]],0))="n/a","n/a",FK13-INDEX(tab_MinKomp[Testy czystości / Reinheitstests],MATCH($B13,tab_MinKomp[[Stanowisko / Position ]:[Stanowisko / Position ]],0)))</f>
        <v>n/a</v>
      </c>
      <c r="FL14" s="190" t="str">
        <f>IF(INDEX(tab_MinKomp[Testy czystości / Reinheitstests],MATCH($B13,tab_MinKomp[[Stanowisko / Position ]:[Stanowisko / Position ]],0))="n/a","n/a",FL13-INDEX(tab_MinKomp[Testy czystości / Reinheitstests],MATCH($B13,tab_MinKomp[[Stanowisko / Position ]:[Stanowisko / Position ]],0)))</f>
        <v>n/a</v>
      </c>
      <c r="FM14" s="190" t="str">
        <f>IF(INDEX(tab_MinKomp[Testy czystości / Reinheitstests],MATCH($B13,tab_MinKomp[[Stanowisko / Position ]:[Stanowisko / Position ]],0))="n/a","n/a",FM13-INDEX(tab_MinKomp[Testy czystości / Reinheitstests],MATCH($B13,tab_MinKomp[[Stanowisko / Position ]:[Stanowisko / Position ]],0)))</f>
        <v>n/a</v>
      </c>
      <c r="FN14" s="194">
        <f>IF(INDEX(tab_MinKomp[LEAN MANAGEMENT],MATCH($B13,tab_MinKomp[[Stanowisko / Position ]:[Stanowisko / Position ]],0))="n/a","n/a",FN13-INDEX(tab_MinKomp[LEAN MANAGEMENT],MATCH($B13,tab_MinKomp[[Stanowisko / Position ]:[Stanowisko / Position ]],0)))</f>
        <v>0</v>
      </c>
      <c r="FO14" s="194">
        <f>IF(INDEX(tab_MinKomp[LEAN MANAGEMENT],MATCH($B13,tab_MinKomp[[Stanowisko / Position ]:[Stanowisko / Position ]],0))="n/a","n/a",FO13-INDEX(tab_MinKomp[LEAN MANAGEMENT],MATCH($B13,tab_MinKomp[[Stanowisko / Position ]:[Stanowisko / Position ]],0)))</f>
        <v>0</v>
      </c>
      <c r="FP14" s="194">
        <f>IF(INDEX(tab_MinKomp[LEAN MANAGEMENT],MATCH($B13,tab_MinKomp[[Stanowisko / Position ]:[Stanowisko / Position ]],0))="n/a","n/a",FP13-INDEX(tab_MinKomp[LEAN MANAGEMENT],MATCH($B13,tab_MinKomp[[Stanowisko / Position ]:[Stanowisko / Position ]],0)))</f>
        <v>0</v>
      </c>
      <c r="FQ14" s="190" t="str">
        <f>IF(INDEX(tab_MinKomp[Testy czystości / Reinheitstests],MATCH($B13,tab_MinKomp[[Stanowisko / Position ]:[Stanowisko / Position ]],0))="n/a","n/a",FQ13-INDEX(tab_MinKomp[Testy czystości / Reinheitstests],MATCH($B13,tab_MinKomp[[Stanowisko / Position ]:[Stanowisko / Position ]],0)))</f>
        <v>n/a</v>
      </c>
      <c r="FR14" s="190" t="str">
        <f>IF(INDEX(tab_MinKomp[Testy czystości / Reinheitstests],MATCH($B13,tab_MinKomp[[Stanowisko / Position ]:[Stanowisko / Position ]],0))="n/a","n/a",FR13-INDEX(tab_MinKomp[Testy czystości / Reinheitstests],MATCH($B13,tab_MinKomp[[Stanowisko / Position ]:[Stanowisko / Position ]],0)))</f>
        <v>n/a</v>
      </c>
      <c r="FS14" s="194">
        <f>IF(INDEX(tab_MinKomp[Przepisy BHP / BHP Vorschriften],MATCH($B13,tab_MinKomp[[Stanowisko / Position ]:[Stanowisko / Position ]],0))="n/a","n/a",FS13-INDEX(tab_MinKomp[Przepisy BHP / BHP Vorschriften],MATCH($B13,tab_MinKomp[[Stanowisko / Position ]:[Stanowisko / Position ]],0)))</f>
        <v>-1</v>
      </c>
      <c r="FT14" s="194">
        <f>IF(INDEX(tab_MinKomp[Przepisy BHP / BHP Vorschriften],MATCH($B13,tab_MinKomp[[Stanowisko / Position ]:[Stanowisko / Position ]],0))="n/a","n/a",FT13-INDEX(tab_MinKomp[Przepisy BHP / BHP Vorschriften],MATCH($B13,tab_MinKomp[[Stanowisko / Position ]:[Stanowisko / Position ]],0)))</f>
        <v>-1</v>
      </c>
      <c r="FU14" s="194">
        <f>IF(INDEX(tab_MinKomp[LEAN MANAGEMENT],MATCH($B13,tab_MinKomp[[Stanowisko / Position ]:[Stanowisko / Position ]],0))="n/a","n/a",FU13-INDEX(tab_MinKomp[LEAN MANAGEMENT],MATCH($B13,tab_MinKomp[[Stanowisko / Position ]:[Stanowisko / Position ]],0)))</f>
        <v>0</v>
      </c>
      <c r="FV14" s="194">
        <f>IF(INDEX(tab_MinKomp[LEAN MANAGEMENT],MATCH($B13,tab_MinKomp[[Stanowisko / Position ]:[Stanowisko / Position ]],0))="n/a","n/a",FV13-INDEX(tab_MinKomp[LEAN MANAGEMENT],MATCH($B13,tab_MinKomp[[Stanowisko / Position ]:[Stanowisko / Position ]],0)))</f>
        <v>0</v>
      </c>
      <c r="FW14" s="194">
        <f>IF(INDEX(tab_MinKomp[LEAN MANAGEMENT],MATCH($B13,tab_MinKomp[[Stanowisko / Position ]:[Stanowisko / Position ]],0))="n/a","n/a",FW13-INDEX(tab_MinKomp[LEAN MANAGEMENT],MATCH($B13,tab_MinKomp[[Stanowisko / Position ]:[Stanowisko / Position ]],0)))</f>
        <v>0</v>
      </c>
      <c r="FX14" s="194">
        <f>IF(INDEX(tab_MinKomp[Przepisy BHP / BHP Vorschriften],MATCH($B13,tab_MinKomp[[Stanowisko / Position ]:[Stanowisko / Position ]],0))="n/a","n/a",FX13-INDEX(tab_MinKomp[Przepisy BHP / BHP Vorschriften],MATCH($B13,tab_MinKomp[[Stanowisko / Position ]:[Stanowisko / Position ]],0)))</f>
        <v>-1</v>
      </c>
      <c r="FY14" s="194">
        <f>IF(INDEX(tab_MinKomp[Przepisy BHP / BHP Vorschriften],MATCH($B13,tab_MinKomp[[Stanowisko / Position ]:[Stanowisko / Position ]],0))="n/a","n/a",FY13-INDEX(tab_MinKomp[Przepisy BHP / BHP Vorschriften],MATCH($B13,tab_MinKomp[[Stanowisko / Position ]:[Stanowisko / Position ]],0)))</f>
        <v>0</v>
      </c>
      <c r="FZ14" s="194">
        <f>IF(INDEX(tab_MinKomp[LEAN MANAGEMENT],MATCH($B13,tab_MinKomp[[Stanowisko / Position ]:[Stanowisko / Position ]],0))="n/a","n/a",FZ13-INDEX(tab_MinKomp[LEAN MANAGEMENT],MATCH($B13,tab_MinKomp[[Stanowisko / Position ]:[Stanowisko / Position ]],0)))</f>
        <v>1</v>
      </c>
      <c r="GA14" s="194">
        <f>IF(INDEX(tab_MinKomp[Przepisy BHP / BHP Vorschriften],MATCH($B13,tab_MinKomp[[Stanowisko / Position ]:[Stanowisko / Position ]],0))="n/a","n/a",GA13-INDEX(tab_MinKomp[Przepisy BHP / BHP Vorschriften],MATCH($B13,tab_MinKomp[[Stanowisko / Position ]:[Stanowisko / Position ]],0)))</f>
        <v>-1</v>
      </c>
      <c r="GB14" s="194" t="str">
        <f>IF(INDEX(tab_MinKomp[Konserwacja form plastiki],MATCH($B13,tab_MinKomp[[Stanowisko / Position ]:[Stanowisko / Position ]],0))="n/a","n/a",GB13-INDEX(tab_MinKomp[Konserwacja form plastiki],MATCH($B13,tab_MinKomp[[Stanowisko / Position ]:[Stanowisko / Position ]],0)))</f>
        <v>n/a</v>
      </c>
      <c r="GC14" s="194">
        <f>IF(INDEX(tab_MinKomp[Przepisy BHP / BHP Vorschriften],MATCH($B13,tab_MinKomp[[Stanowisko / Position ]:[Stanowisko / Position ]],0))="n/a","n/a",GC13-INDEX(tab_MinKomp[Przepisy BHP / BHP Vorschriften],MATCH($B13,tab_MinKomp[[Stanowisko / Position ]:[Stanowisko / Position ]],0)))</f>
        <v>0</v>
      </c>
      <c r="GD14" s="194">
        <f>IF(INDEX(tab_MinKomp[LEAN MANAGEMENT],MATCH($B13,tab_MinKomp[[Stanowisko / Position ]:[Stanowisko / Position ]],0))="n/a","n/a",GD13-INDEX(tab_MinKomp[LEAN MANAGEMENT],MATCH($B13,tab_MinKomp[[Stanowisko / Position ]:[Stanowisko / Position ]],0)))</f>
        <v>0</v>
      </c>
      <c r="GE14" s="194" t="str">
        <f>IF(INDEX(tab_MinKomp[Konserwacja form plastiki],MATCH($B13,tab_MinKomp[[Stanowisko / Position ]:[Stanowisko / Position ]],0))="n/a","n/a",GE13-INDEX(tab_MinKomp[Konserwacja form plastiki],MATCH($B13,tab_MinKomp[[Stanowisko / Position ]:[Stanowisko / Position ]],0)))</f>
        <v>n/a</v>
      </c>
      <c r="GF14" s="186" t="s">
        <v>248</v>
      </c>
      <c r="GG14" s="186" t="s">
        <v>248</v>
      </c>
      <c r="GH14" s="186" t="s">
        <v>248</v>
      </c>
      <c r="GI14" s="186" t="s">
        <v>248</v>
      </c>
      <c r="GJ14" s="186" t="s">
        <v>248</v>
      </c>
      <c r="GK14" s="186" t="s">
        <v>248</v>
      </c>
      <c r="GL14" s="186" t="s">
        <v>248</v>
      </c>
      <c r="GM14" s="186" t="s">
        <v>248</v>
      </c>
      <c r="GN14" s="186" t="s">
        <v>248</v>
      </c>
      <c r="GO14" s="186" t="s">
        <v>248</v>
      </c>
      <c r="GP14" s="186" t="s">
        <v>248</v>
      </c>
      <c r="GQ14" s="186" t="s">
        <v>248</v>
      </c>
      <c r="GR14" s="186" t="s">
        <v>248</v>
      </c>
      <c r="GS14" s="186" t="s">
        <v>248</v>
      </c>
      <c r="GT14" s="186" t="s">
        <v>248</v>
      </c>
      <c r="GU14" s="186" t="s">
        <v>248</v>
      </c>
      <c r="GV14" s="186" t="s">
        <v>248</v>
      </c>
      <c r="GW14" s="186" t="s">
        <v>248</v>
      </c>
      <c r="GX14" s="186" t="s">
        <v>248</v>
      </c>
      <c r="GY14" s="186" t="s">
        <v>248</v>
      </c>
      <c r="GZ14" s="261" t="s">
        <v>248</v>
      </c>
      <c r="HA14" s="261" t="s">
        <v>248</v>
      </c>
      <c r="HB14" s="191">
        <f>SUM(G14:GE14)/(HB13-(SUM(G14:GE14)))</f>
        <v>-0.19047619047619047</v>
      </c>
      <c r="HC14" s="102"/>
    </row>
    <row r="15" spans="1:211" s="218" customFormat="1" ht="24.9" customHeight="1" x14ac:dyDescent="0.3">
      <c r="A15" s="105" t="s">
        <v>311</v>
      </c>
      <c r="B15" s="105" t="s">
        <v>312</v>
      </c>
      <c r="C15" s="105" t="s">
        <v>313</v>
      </c>
      <c r="D15" s="105">
        <v>322</v>
      </c>
      <c r="E15" s="392" t="s">
        <v>378</v>
      </c>
      <c r="F15" s="185" t="s">
        <v>374</v>
      </c>
      <c r="G15" s="186">
        <v>2</v>
      </c>
      <c r="H15" s="186">
        <v>1</v>
      </c>
      <c r="I15" s="186">
        <v>2</v>
      </c>
      <c r="J15" s="186">
        <v>1</v>
      </c>
      <c r="K15" s="186">
        <v>1</v>
      </c>
      <c r="L15" s="186" t="s">
        <v>248</v>
      </c>
      <c r="M15" s="186" t="s">
        <v>248</v>
      </c>
      <c r="N15" s="186" t="s">
        <v>248</v>
      </c>
      <c r="O15" s="186">
        <v>1</v>
      </c>
      <c r="P15" s="186">
        <v>1</v>
      </c>
      <c r="Q15" s="186" t="s">
        <v>248</v>
      </c>
      <c r="R15" s="186" t="s">
        <v>248</v>
      </c>
      <c r="S15" s="186" t="s">
        <v>248</v>
      </c>
      <c r="T15" s="186" t="s">
        <v>248</v>
      </c>
      <c r="U15" s="186" t="s">
        <v>248</v>
      </c>
      <c r="V15" s="186" t="s">
        <v>248</v>
      </c>
      <c r="W15" s="186" t="s">
        <v>248</v>
      </c>
      <c r="X15" s="186" t="s">
        <v>248</v>
      </c>
      <c r="Y15" s="186" t="s">
        <v>248</v>
      </c>
      <c r="Z15" s="186" t="s">
        <v>248</v>
      </c>
      <c r="AA15" s="186" t="s">
        <v>248</v>
      </c>
      <c r="AB15" s="186" t="s">
        <v>248</v>
      </c>
      <c r="AC15" s="186" t="s">
        <v>248</v>
      </c>
      <c r="AD15" s="186">
        <v>1</v>
      </c>
      <c r="AE15" s="186">
        <v>1</v>
      </c>
      <c r="AF15" s="186">
        <v>1</v>
      </c>
      <c r="AG15" s="186" t="s">
        <v>248</v>
      </c>
      <c r="AH15" s="186" t="s">
        <v>248</v>
      </c>
      <c r="AI15" s="186">
        <v>1</v>
      </c>
      <c r="AJ15" s="186" t="s">
        <v>248</v>
      </c>
      <c r="AK15" s="186" t="s">
        <v>248</v>
      </c>
      <c r="AL15" s="186">
        <v>1</v>
      </c>
      <c r="AM15" s="186" t="s">
        <v>248</v>
      </c>
      <c r="AN15" s="186" t="s">
        <v>248</v>
      </c>
      <c r="AO15" s="186">
        <v>2</v>
      </c>
      <c r="AP15" s="186" t="s">
        <v>248</v>
      </c>
      <c r="AQ15" s="186">
        <v>1</v>
      </c>
      <c r="AR15" s="186" t="s">
        <v>248</v>
      </c>
      <c r="AS15" s="186" t="s">
        <v>248</v>
      </c>
      <c r="AT15" s="186" t="s">
        <v>248</v>
      </c>
      <c r="AU15" s="186" t="s">
        <v>248</v>
      </c>
      <c r="AV15" s="186">
        <v>2</v>
      </c>
      <c r="AW15" s="186">
        <v>1</v>
      </c>
      <c r="AX15" s="186" t="s">
        <v>248</v>
      </c>
      <c r="AY15" s="186" t="s">
        <v>248</v>
      </c>
      <c r="AZ15" s="186" t="s">
        <v>248</v>
      </c>
      <c r="BA15" s="186">
        <v>1</v>
      </c>
      <c r="BB15" s="186">
        <v>1</v>
      </c>
      <c r="BC15" s="186">
        <v>1</v>
      </c>
      <c r="BD15" s="186">
        <v>1</v>
      </c>
      <c r="BE15" s="186" t="s">
        <v>248</v>
      </c>
      <c r="BF15" s="186" t="s">
        <v>248</v>
      </c>
      <c r="BG15" s="186" t="s">
        <v>248</v>
      </c>
      <c r="BH15" s="186" t="s">
        <v>248</v>
      </c>
      <c r="BI15" s="186" t="s">
        <v>248</v>
      </c>
      <c r="BJ15" s="186" t="s">
        <v>248</v>
      </c>
      <c r="BK15" s="186" t="s">
        <v>248</v>
      </c>
      <c r="BL15" s="186" t="s">
        <v>248</v>
      </c>
      <c r="BM15" s="186">
        <v>1</v>
      </c>
      <c r="BN15" s="186" t="s">
        <v>248</v>
      </c>
      <c r="BO15" s="186" t="s">
        <v>248</v>
      </c>
      <c r="BP15" s="186" t="s">
        <v>248</v>
      </c>
      <c r="BQ15" s="186" t="s">
        <v>248</v>
      </c>
      <c r="BR15" s="186" t="s">
        <v>248</v>
      </c>
      <c r="BS15" s="186" t="s">
        <v>248</v>
      </c>
      <c r="BT15" s="186" t="s">
        <v>248</v>
      </c>
      <c r="BU15" s="186" t="s">
        <v>248</v>
      </c>
      <c r="BV15" s="186" t="s">
        <v>248</v>
      </c>
      <c r="BW15" s="186" t="s">
        <v>248</v>
      </c>
      <c r="BX15" s="186">
        <v>3</v>
      </c>
      <c r="BY15" s="186" t="s">
        <v>248</v>
      </c>
      <c r="BZ15" s="186" t="s">
        <v>248</v>
      </c>
      <c r="CA15" s="186" t="s">
        <v>248</v>
      </c>
      <c r="CB15" s="186" t="s">
        <v>248</v>
      </c>
      <c r="CC15" s="186" t="s">
        <v>248</v>
      </c>
      <c r="CD15" s="186" t="s">
        <v>248</v>
      </c>
      <c r="CE15" s="186" t="s">
        <v>248</v>
      </c>
      <c r="CF15" s="186">
        <v>3</v>
      </c>
      <c r="CG15" s="186" t="s">
        <v>248</v>
      </c>
      <c r="CH15" s="186">
        <v>3</v>
      </c>
      <c r="CI15" s="186">
        <v>2</v>
      </c>
      <c r="CJ15" s="186">
        <v>2</v>
      </c>
      <c r="CK15" s="186">
        <v>2</v>
      </c>
      <c r="CL15" s="186">
        <v>2</v>
      </c>
      <c r="CM15" s="186" t="s">
        <v>248</v>
      </c>
      <c r="CN15" s="186" t="s">
        <v>248</v>
      </c>
      <c r="CO15" s="186" t="s">
        <v>248</v>
      </c>
      <c r="CP15" s="186" t="s">
        <v>248</v>
      </c>
      <c r="CQ15" s="186" t="s">
        <v>248</v>
      </c>
      <c r="CR15" s="186" t="s">
        <v>248</v>
      </c>
      <c r="CS15" s="186" t="s">
        <v>248</v>
      </c>
      <c r="CT15" s="186" t="s">
        <v>248</v>
      </c>
      <c r="CU15" s="186" t="s">
        <v>248</v>
      </c>
      <c r="CV15" s="186" t="s">
        <v>248</v>
      </c>
      <c r="CW15" s="186">
        <v>2</v>
      </c>
      <c r="CX15" s="186" t="s">
        <v>248</v>
      </c>
      <c r="CY15" s="186" t="s">
        <v>248</v>
      </c>
      <c r="CZ15" s="186" t="s">
        <v>248</v>
      </c>
      <c r="DA15" s="186" t="s">
        <v>248</v>
      </c>
      <c r="DB15" s="186" t="s">
        <v>248</v>
      </c>
      <c r="DC15" s="186" t="s">
        <v>248</v>
      </c>
      <c r="DD15" s="186" t="s">
        <v>248</v>
      </c>
      <c r="DE15" s="186" t="s">
        <v>248</v>
      </c>
      <c r="DF15" s="186">
        <v>1</v>
      </c>
      <c r="DG15" s="186" t="s">
        <v>248</v>
      </c>
      <c r="DH15" s="186" t="s">
        <v>248</v>
      </c>
      <c r="DI15" s="186" t="s">
        <v>248</v>
      </c>
      <c r="DJ15" s="186" t="s">
        <v>248</v>
      </c>
      <c r="DK15" s="186" t="s">
        <v>248</v>
      </c>
      <c r="DL15" s="186" t="s">
        <v>248</v>
      </c>
      <c r="DM15" s="186" t="s">
        <v>248</v>
      </c>
      <c r="DN15" s="186" t="s">
        <v>248</v>
      </c>
      <c r="DO15" s="186" t="s">
        <v>248</v>
      </c>
      <c r="DP15" s="186" t="s">
        <v>248</v>
      </c>
      <c r="DQ15" s="186" t="s">
        <v>248</v>
      </c>
      <c r="DR15" s="186" t="s">
        <v>248</v>
      </c>
      <c r="DS15" s="186" t="s">
        <v>248</v>
      </c>
      <c r="DT15" s="186" t="s">
        <v>248</v>
      </c>
      <c r="DU15" s="186" t="s">
        <v>248</v>
      </c>
      <c r="DV15" s="186" t="s">
        <v>248</v>
      </c>
      <c r="DW15" s="186" t="s">
        <v>248</v>
      </c>
      <c r="DX15" s="186" t="s">
        <v>248</v>
      </c>
      <c r="DY15" s="186" t="s">
        <v>248</v>
      </c>
      <c r="DZ15" s="186" t="s">
        <v>248</v>
      </c>
      <c r="EA15" s="186" t="s">
        <v>248</v>
      </c>
      <c r="EB15" s="186" t="s">
        <v>248</v>
      </c>
      <c r="EC15" s="186" t="s">
        <v>248</v>
      </c>
      <c r="ED15" s="186" t="s">
        <v>248</v>
      </c>
      <c r="EE15" s="186" t="s">
        <v>248</v>
      </c>
      <c r="EF15" s="186" t="s">
        <v>248</v>
      </c>
      <c r="EG15" s="186" t="s">
        <v>248</v>
      </c>
      <c r="EH15" s="186" t="s">
        <v>248</v>
      </c>
      <c r="EI15" s="186" t="s">
        <v>248</v>
      </c>
      <c r="EJ15" s="186" t="s">
        <v>248</v>
      </c>
      <c r="EK15" s="186" t="s">
        <v>248</v>
      </c>
      <c r="EL15" s="186">
        <v>1</v>
      </c>
      <c r="EM15" s="186">
        <v>1</v>
      </c>
      <c r="EN15" s="186" t="s">
        <v>248</v>
      </c>
      <c r="EO15" s="186" t="s">
        <v>248</v>
      </c>
      <c r="EP15" s="186" t="s">
        <v>248</v>
      </c>
      <c r="EQ15" s="186" t="s">
        <v>248</v>
      </c>
      <c r="ER15" s="186" t="s">
        <v>248</v>
      </c>
      <c r="ES15" s="186" t="s">
        <v>248</v>
      </c>
      <c r="ET15" s="186" t="s">
        <v>248</v>
      </c>
      <c r="EU15" s="186" t="s">
        <v>248</v>
      </c>
      <c r="EV15" s="186" t="s">
        <v>248</v>
      </c>
      <c r="EW15" s="186" t="s">
        <v>248</v>
      </c>
      <c r="EX15" s="186" t="s">
        <v>248</v>
      </c>
      <c r="EY15" s="186" t="s">
        <v>248</v>
      </c>
      <c r="EZ15" s="186" t="s">
        <v>248</v>
      </c>
      <c r="FA15" s="186" t="s">
        <v>248</v>
      </c>
      <c r="FB15" s="186" t="s">
        <v>248</v>
      </c>
      <c r="FC15" s="186" t="s">
        <v>248</v>
      </c>
      <c r="FD15" s="186" t="s">
        <v>248</v>
      </c>
      <c r="FE15" s="186" t="s">
        <v>248</v>
      </c>
      <c r="FF15" s="186" t="s">
        <v>248</v>
      </c>
      <c r="FG15" s="186" t="s">
        <v>248</v>
      </c>
      <c r="FH15" s="186" t="s">
        <v>248</v>
      </c>
      <c r="FI15" s="186" t="s">
        <v>248</v>
      </c>
      <c r="FJ15" s="186" t="s">
        <v>248</v>
      </c>
      <c r="FK15" s="186" t="s">
        <v>248</v>
      </c>
      <c r="FL15" s="186" t="s">
        <v>248</v>
      </c>
      <c r="FM15" s="186" t="s">
        <v>248</v>
      </c>
      <c r="FN15" s="186">
        <v>1</v>
      </c>
      <c r="FO15" s="186">
        <v>1</v>
      </c>
      <c r="FP15" s="186">
        <v>1</v>
      </c>
      <c r="FQ15" s="187" t="s">
        <v>248</v>
      </c>
      <c r="FR15" s="187" t="s">
        <v>248</v>
      </c>
      <c r="FS15" s="186">
        <v>3</v>
      </c>
      <c r="FT15" s="186">
        <v>2</v>
      </c>
      <c r="FU15" s="186">
        <v>1</v>
      </c>
      <c r="FV15" s="186">
        <v>2</v>
      </c>
      <c r="FW15" s="186">
        <v>1</v>
      </c>
      <c r="FX15" s="186">
        <v>2</v>
      </c>
      <c r="FY15" s="186">
        <v>2</v>
      </c>
      <c r="FZ15" s="186">
        <v>2</v>
      </c>
      <c r="GA15" s="186">
        <v>2</v>
      </c>
      <c r="GB15" s="186" t="s">
        <v>248</v>
      </c>
      <c r="GC15" s="186">
        <v>2</v>
      </c>
      <c r="GD15" s="186">
        <v>2</v>
      </c>
      <c r="GE15" s="186" t="s">
        <v>248</v>
      </c>
      <c r="GF15" s="186" t="s">
        <v>248</v>
      </c>
      <c r="GG15" s="186" t="s">
        <v>248</v>
      </c>
      <c r="GH15" s="186" t="s">
        <v>248</v>
      </c>
      <c r="GI15" s="186" t="s">
        <v>248</v>
      </c>
      <c r="GJ15" s="186" t="s">
        <v>248</v>
      </c>
      <c r="GK15" s="186" t="s">
        <v>248</v>
      </c>
      <c r="GL15" s="186" t="s">
        <v>248</v>
      </c>
      <c r="GM15" s="186" t="s">
        <v>248</v>
      </c>
      <c r="GN15" s="186" t="s">
        <v>248</v>
      </c>
      <c r="GO15" s="186" t="s">
        <v>248</v>
      </c>
      <c r="GP15" s="186" t="s">
        <v>248</v>
      </c>
      <c r="GQ15" s="186" t="s">
        <v>248</v>
      </c>
      <c r="GR15" s="186" t="s">
        <v>248</v>
      </c>
      <c r="GS15" s="186" t="s">
        <v>248</v>
      </c>
      <c r="GT15" s="186" t="s">
        <v>248</v>
      </c>
      <c r="GU15" s="186" t="s">
        <v>248</v>
      </c>
      <c r="GV15" s="186" t="s">
        <v>248</v>
      </c>
      <c r="GW15" s="186" t="s">
        <v>248</v>
      </c>
      <c r="GX15" s="186" t="s">
        <v>248</v>
      </c>
      <c r="GY15" s="186" t="s">
        <v>248</v>
      </c>
      <c r="GZ15" s="261" t="s">
        <v>248</v>
      </c>
      <c r="HA15" s="261" t="s">
        <v>248</v>
      </c>
      <c r="HB15" s="188">
        <f>SUM(G15:GE15)</f>
        <v>71</v>
      </c>
      <c r="HC15" s="102"/>
    </row>
    <row r="16" spans="1:211" s="218" customFormat="1" ht="24.9" customHeight="1" thickBot="1" x14ac:dyDescent="0.35">
      <c r="A16" s="108" t="s">
        <v>311</v>
      </c>
      <c r="B16" s="108" t="s">
        <v>312</v>
      </c>
      <c r="C16" s="108" t="str">
        <f>C15</f>
        <v>KW</v>
      </c>
      <c r="D16" s="108">
        <f>D15</f>
        <v>322</v>
      </c>
      <c r="E16" s="393"/>
      <c r="F16" s="189" t="s">
        <v>375</v>
      </c>
      <c r="G16" s="192">
        <f>IF(INDEX(tab_MinKomp[Przepisy BHP / BHP Vorschriften],MATCH($B15,tab_MinKomp[[Stanowisko / Position ]:[Stanowisko / Position ]],0))="n/a","n/a",G15-INDEX(tab_MinKomp[Przepisy BHP / BHP Vorschriften],MATCH($B15,tab_MinKomp[[Stanowisko / Position ]:[Stanowisko / Position ]],0)))</f>
        <v>0</v>
      </c>
      <c r="H16" s="194">
        <f>IF(INDEX(tab_MinKomp[Regulamin pracy / Arbeitsordnung],MATCH($B15,tab_MinKomp[[Stanowisko / Position ]:[Stanowisko / Position ]],0))="n/a","n/a",H15-INDEX(tab_MinKomp[Regulamin pracy / Arbeitsordnung],MATCH($B15,tab_MinKomp[[Stanowisko / Position ]:[Stanowisko / Position ]],0)))</f>
        <v>0</v>
      </c>
      <c r="I16" s="193">
        <f>IF(INDEX(tab_MinKomp[Przepisy BHP / BHP Vorschriften],MATCH($B15,tab_MinKomp[[Stanowisko / Position ]:[Stanowisko / Position ]],0))="n/a","n/a",I15-INDEX(tab_MinKomp[Przepisy BHP / BHP Vorschriften],MATCH($B15,tab_MinKomp[[Stanowisko / Position ]:[Stanowisko / Position ]],0)))</f>
        <v>0</v>
      </c>
      <c r="J16" s="194">
        <f>IF(INDEX(tab_MinKomp[Regulamin pracy / Arbeitsordnung],MATCH($B15,tab_MinKomp[[Stanowisko / Position ]:[Stanowisko / Position ]],0))="n/a","n/a",J15-INDEX(tab_MinKomp[Regulamin pracy / Arbeitsordnung],MATCH($B15,tab_MinKomp[[Stanowisko / Position ]:[Stanowisko / Position ]],0)))</f>
        <v>0</v>
      </c>
      <c r="K16" s="193">
        <f>IF(INDEX(tab_MinKomp[Gospodarka odpadami / Abfallwirtschaft],MATCH($B15,tab_MinKomp[[Stanowisko / Position ]:[Stanowisko / Position ]],0))="n/a","n/a",K15-INDEX(tab_MinKomp[Gospodarka odpadami / Abfallwirtschaft],MATCH($B15,tab_MinKomp[[Stanowisko / Position ]:[Stanowisko / Position ]],0)))</f>
        <v>0</v>
      </c>
      <c r="L16" s="194" t="str">
        <f>IF(INDEX(tab_MinKomp[Przepisy kodeksu pracy / Bestimmungen des Arbeitsgesetzes],MATCH($B15,tab_MinKomp[[Stanowisko / Position ]:[Stanowisko / Position ]],0))="n/a","n/a",L15-INDEX(tab_MinKomp[Przepisy kodeksu pracy / Bestimmungen des Arbeitsgesetzes],MATCH($B15,tab_MinKomp[[Stanowisko / Position ]:[Stanowisko / Position ]],0)))</f>
        <v>n/a</v>
      </c>
      <c r="M16" s="195" t="str">
        <f>IF(INDEX(tab_MinKomp[Przepisy o ub.społ. ZUS  / Sozialversicherungsvorschriften],MATCH($B15,tab_MinKomp[[Stanowisko / Position ]:[Stanowisko / Position ]],0))="n/a","n/a",M15-INDEX(tab_MinKomp[Przepisy o ub.społ. ZUS  / Sozialversicherungsvorschriften],MATCH($B15,tab_MinKomp[[Stanowisko / Position ]:[Stanowisko / Position ]],0)))</f>
        <v>n/a</v>
      </c>
      <c r="N16" s="194" t="str">
        <f>IF(INDEX(tab_MinKomp[PRZEPISY O PDOF /persönlich Einkommensteuergesetz ],MATCH($B15,tab_MinKomp[[Stanowisko / Position ]:[Stanowisko / Position ]],0))="n/a","n/a",N15-INDEX(tab_MinKomp[PRZEPISY O PDOF /persönlich Einkommensteuergesetz ],MATCH($B15,tab_MinKomp[[Stanowisko / Position ]:[Stanowisko / Position ]],0)))</f>
        <v>n/a</v>
      </c>
      <c r="O16" s="194">
        <f>IF(INDEX(tab_MinKomp[Regulamin pracy / Arbeitsordnung],MATCH($B15,tab_MinKomp[[Stanowisko / Position ]:[Stanowisko / Position ]],0))="n/a","n/a",O15-INDEX(tab_MinKomp[Regulamin pracy / Arbeitsordnung],MATCH($B15,tab_MinKomp[[Stanowisko / Position ]:[Stanowisko / Position ]],0)))</f>
        <v>0</v>
      </c>
      <c r="P16" s="194">
        <f>IF(INDEX(tab_MinKomp[Regulamin wynagradzania / Vergütungsordnung],MATCH($B15,tab_MinKomp[[Stanowisko / Position ]:[Stanowisko / Position ]],0))="n/a","n/a",P15-INDEX(tab_MinKomp[Regulamin wynagradzania / Vergütungsordnung],MATCH($B15,tab_MinKomp[[Stanowisko / Position ]:[Stanowisko / Position ]],0)))</f>
        <v>0</v>
      </c>
      <c r="Q16" s="194" t="str">
        <f>IF(INDEX(tab_MinKomp[System R2PŁATNIK PRO: Płace / Lohnabrechnung],MATCH($B15,tab_MinKomp[[Stanowisko / Position ]:[Stanowisko / Position ]],0))="n/a","n/a",Q15-INDEX(tab_MinKomp[System R2PŁATNIK PRO: Płace / Lohnabrechnung],MATCH($B15,tab_MinKomp[[Stanowisko / Position ]:[Stanowisko / Position ]],0)))</f>
        <v>n/a</v>
      </c>
      <c r="R16" s="194" t="str">
        <f>IF(INDEX(tab_MinKomp[SystemR2PŁATNIK PRO: KADRY / Personaldaten],MATCH($B15,tab_MinKomp[[Stanowisko / Position ]:[Stanowisko / Position ]],0))="n/a","n/a",R15-INDEX(tab_MinKomp[SystemR2PŁATNIK PRO: KADRY / Personaldaten],MATCH($B15,tab_MinKomp[[Stanowisko / Position ]:[Stanowisko / Position ]],0)))</f>
        <v>n/a</v>
      </c>
      <c r="S16" s="194" t="str">
        <f>IF(INDEX(tab_MinKomp[SYSTEM R2PŁATNIK PRO: zarządzanie pracownikami / Arbeitsverwaltung],MATCH($B15,tab_MinKomp[[Stanowisko / Position ]:[Stanowisko / Position ]],0))="n/a","n/a",S15-INDEX(tab_MinKomp[SYSTEM R2PŁATNIK PRO: zarządzanie pracownikami / Arbeitsverwaltung],MATCH($B15,tab_MinKomp[[Stanowisko / Position ]:[Stanowisko / Position ]],0)))</f>
        <v>n/a</v>
      </c>
      <c r="T16" s="194" t="str">
        <f>IF(INDEX(tab_MinKomp[Doradztwo, wsparcie personalne / Personalberatung und Unterstützung],MATCH($B15,tab_MinKomp[[Stanowisko / Position ]:[Stanowisko / Position ]],0))="n/a","n/a",T15-INDEX(tab_MinKomp[Doradztwo, wsparcie personalne / Personalberatung und Unterstützung],MATCH($B15,tab_MinKomp[[Stanowisko / Position ]:[Stanowisko / Position ]],0)))</f>
        <v>n/a</v>
      </c>
      <c r="U16" s="194" t="str">
        <f>IF(INDEX(tab_MinKomp[Przepisy o podatku VAT / MwSt.- Gesetz],MATCH($B15,tab_MinKomp[[Stanowisko / Position ]:[Stanowisko / Position ]],0))="n/a","n/a",U15-INDEX(tab_MinKomp[Przepisy o podatku VAT / MwSt.- Gesetz],MATCH($B15,tab_MinKomp[[Stanowisko / Position ]:[Stanowisko / Position ]],0)))</f>
        <v>n/a</v>
      </c>
      <c r="V16" s="194" t="str">
        <f>IF(INDEX(tab_MinKomp[PrzepisyPDOP / geschäftlich Einkommensteuergesetz],MATCH($B15,tab_MinKomp[[Stanowisko / Position ]:[Stanowisko / Position ]],0))="n/a","n/a",V15-INDEX(tab_MinKomp[PrzepisyPDOP / geschäftlich Einkommensteuergesetz],MATCH($B15,tab_MinKomp[[Stanowisko / Position ]:[Stanowisko / Position ]],0)))</f>
        <v>n/a</v>
      </c>
      <c r="W16" s="194" t="str">
        <f>IF(INDEX(tab_MinKomp[System BAAN / FINANSE (FIBU)],MATCH($B15,tab_MinKomp[[Stanowisko / Position ]:[Stanowisko / Position ]],0))="n/a","n/a",W15-INDEX(tab_MinKomp[System BAAN / FINANSE (FIBU)],MATCH($B15,tab_MinKomp[[Stanowisko / Position ]:[Stanowisko / Position ]],0)))</f>
        <v>n/a</v>
      </c>
      <c r="X16" s="194" t="str">
        <f>IF(INDEX(tab_MinKomp[Systemy pomocnicze / Hilfssysteme(STOCKPROGRAM, KALK2000 etc.)],MATCH($B15,tab_MinKomp[[Stanowisko / Position ]:[Stanowisko / Position ]],0))="n/a","n/a",X15-INDEX(tab_MinKomp[Systemy pomocnicze / Hilfssysteme(STOCKPROGRAM, KALK2000 etc.)],MATCH($B15,tab_MinKomp[[Stanowisko / Position ]:[Stanowisko / Position ]],0)))</f>
        <v>n/a</v>
      </c>
      <c r="Y16" s="194" t="str">
        <f>IF(INDEX(tab_MinKomp[Polityka rachunkowości / Buchführungspolitik],MATCH($B15,tab_MinKomp[[Stanowisko / Position ]:[Stanowisko / Position ]],0))="n/a","n/a",Y15-INDEX(tab_MinKomp[Polityka rachunkowości / Buchführungspolitik],MATCH($B15,tab_MinKomp[[Stanowisko / Position ]:[Stanowisko / Position ]],0)))</f>
        <v>n/a</v>
      </c>
      <c r="Z16" s="194" t="str">
        <f>IF(INDEX(tab_MinKomp[Ustawa o rachunkowości / Rechnungslegungsgesetz],MATCH($B15,tab_MinKomp[[Stanowisko / Position ]:[Stanowisko / Position ]],0))="n/a","n/a",Z15-INDEX(tab_MinKomp[Ustawa o rachunkowości / Rechnungslegungsgesetz],MATCH($B15,tab_MinKomp[[Stanowisko / Position ]:[Stanowisko / Position ]],0)))</f>
        <v>n/a</v>
      </c>
      <c r="AA16" s="194" t="str">
        <f>IF(INDEX(tab_MinKomp[WORKFLOW - TS-100],MATCH($B15,tab_MinKomp[[Stanowisko / Position ]:[Stanowisko / Position ]],0))="n/a","n/a",AA15-INDEX(tab_MinKomp[WORKFLOW - TS-100],MATCH($B15,tab_MinKomp[[Stanowisko / Position ]:[Stanowisko / Position ]],0)))</f>
        <v>n/a</v>
      </c>
      <c r="AB16" s="194" t="str">
        <f>IF(INDEX(tab_MinKomp[WORKFLOW - SFMS],MATCH($B15,tab_MinKomp[[Stanowisko / Position ]:[Stanowisko / Position ]],0))="n/a","n/a",AB15-INDEX(tab_MinKomp[WORKFLOW - SFMS],MATCH($B15,tab_MinKomp[[Stanowisko / Position ]:[Stanowisko / Position ]],0)))</f>
        <v>n/a</v>
      </c>
      <c r="AC16" s="194" t="str">
        <f>IF(INDEX(tab_MinKomp[System ISO 9001:2015],MATCH($B15,tab_MinKomp[[Stanowisko / Position ]:[Stanowisko / Position ]],0))="n/a","n/a",AC15-INDEX(tab_MinKomp[System ISO 9001:2015],MATCH($B15,tab_MinKomp[[Stanowisko / Position ]:[Stanowisko / Position ]],0)))</f>
        <v>n/a</v>
      </c>
      <c r="AD16" s="194">
        <f>IF(INDEX(tab_MinKomp[LEAN MANAGEMENT],MATCH($B15,tab_MinKomp[[Stanowisko / Position ]:[Stanowisko / Position ]],0))="n/a","n/a",AD15-INDEX(tab_MinKomp[LEAN MANAGEMENT],MATCH($B15,tab_MinKomp[[Stanowisko / Position ]:[Stanowisko / Position ]],0)))</f>
        <v>0</v>
      </c>
      <c r="AE16" s="194">
        <f>IF(INDEX(tab_MinKomp[LEAN MANAGEMENT],MATCH($B15,tab_MinKomp[[Stanowisko / Position ]:[Stanowisko / Position ]],0))="n/a","n/a",AE15-INDEX(tab_MinKomp[LEAN MANAGEMENT],MATCH($B15,tab_MinKomp[[Stanowisko / Position ]:[Stanowisko / Position ]],0)))</f>
        <v>0</v>
      </c>
      <c r="AF16" s="194">
        <f>IF(INDEX(tab_MinKomp[LEAN MANAGEMENT],MATCH($B15,tab_MinKomp[[Stanowisko / Position ]:[Stanowisko / Position ]],0))="n/a","n/a",AF15-INDEX(tab_MinKomp[LEAN MANAGEMENT],MATCH($B15,tab_MinKomp[[Stanowisko / Position ]:[Stanowisko / Position ]],0)))</f>
        <v>0</v>
      </c>
      <c r="AG16" s="194" t="str">
        <f>IF(INDEX(tab_MinKomp[Wymagania VDA 6.3 Process / Forderungen],MATCH($B15,tab_MinKomp[[Stanowisko / Position ]:[Stanowisko / Position ]],0))="n/a","n/a",AG15-INDEX(tab_MinKomp[Wymagania VDA 6.3 Process / Forderungen],MATCH($B15,tab_MinKomp[[Stanowisko / Position ]:[Stanowisko / Position ]],0)))</f>
        <v>n/a</v>
      </c>
      <c r="AH16" s="194" t="str">
        <f>IF(INDEX(tab_MinKomp[Wymagania VDA 6.3 Process / Forderungen],MATCH($B15,tab_MinKomp[[Stanowisko / Position ]:[Stanowisko / Position ]],0))="n/a","n/a",AH15-INDEX(tab_MinKomp[Wymagania VDA 6.3 Process / Forderungen],MATCH($B15,tab_MinKomp[[Stanowisko / Position ]:[Stanowisko / Position ]],0)))</f>
        <v>n/a</v>
      </c>
      <c r="AI16" s="194">
        <f>IF(INDEX(tab_MinKomp[LEAN MANAGEMENT],MATCH($B15,tab_MinKomp[[Stanowisko / Position ]:[Stanowisko / Position ]],0))="n/a","n/a",AI15-INDEX(tab_MinKomp[LEAN MANAGEMENT],MATCH($B15,tab_MinKomp[[Stanowisko / Position ]:[Stanowisko / Position ]],0)))</f>
        <v>0</v>
      </c>
      <c r="AJ16" s="194" t="str">
        <f>IF(INDEX(tab_MinKomp[Wymagania VDA 6.3 Process / Forderungen],MATCH($B15,tab_MinKomp[[Stanowisko / Position ]:[Stanowisko / Position ]],0))="n/a","n/a",AJ15-INDEX(tab_MinKomp[Wymagania VDA 6.3 Process / Forderungen],MATCH($B15,tab_MinKomp[[Stanowisko / Position ]:[Stanowisko / Position ]],0)))</f>
        <v>n/a</v>
      </c>
      <c r="AK16" s="194" t="str">
        <f>IF(INDEX(tab_MinKomp[Wymagania VDA 6.3 Process / Forderungen],MATCH($B15,tab_MinKomp[[Stanowisko / Position ]:[Stanowisko / Position ]],0))="n/a","n/a",AK15-INDEX(tab_MinKomp[Wymagania VDA 6.3 Process / Forderungen],MATCH($B15,tab_MinKomp[[Stanowisko / Position ]:[Stanowisko / Position ]],0)))</f>
        <v>n/a</v>
      </c>
      <c r="AL16" s="194">
        <f>IF(INDEX(tab_MinKomp[LEAN MANAGEMENT],MATCH($B15,tab_MinKomp[[Stanowisko / Position ]:[Stanowisko / Position ]],0))="n/a","n/a",AL15-INDEX(tab_MinKomp[LEAN MANAGEMENT],MATCH($B15,tab_MinKomp[[Stanowisko / Position ]:[Stanowisko / Position ]],0)))</f>
        <v>0</v>
      </c>
      <c r="AM16" s="194" t="str">
        <f>IF(INDEX(tab_MinKomp[Wymagania VDA 6.5 Product / Forderungen],MATCH($B15,tab_MinKomp[[Stanowisko / Position ]:[Stanowisko / Position ]],0))="n/a","n/a",AM15-INDEX(tab_MinKomp[Wymagania VDA 6.5 Product / Forderungen],MATCH($B15,tab_MinKomp[[Stanowisko / Position ]:[Stanowisko / Position ]],0)))</f>
        <v>n/a</v>
      </c>
      <c r="AN16" s="194" t="str">
        <f>IF(INDEX(tab_MinKomp[Wymagania VDA 6.5 Product / Forderungen],MATCH($B15,tab_MinKomp[[Stanowisko / Position ]:[Stanowisko / Position ]],0))="n/a","n/a",AN15-INDEX(tab_MinKomp[Wymagania VDA 6.5 Product / Forderungen],MATCH($B15,tab_MinKomp[[Stanowisko / Position ]:[Stanowisko / Position ]],0)))</f>
        <v>n/a</v>
      </c>
      <c r="AO16" s="194">
        <f>IF(INDEX(tab_MinKomp[LEAN MANAGEMENT],MATCH($B15,tab_MinKomp[[Stanowisko / Position ]:[Stanowisko / Position ]],0))="n/a","n/a",AO15-INDEX(tab_MinKomp[LEAN MANAGEMENT],MATCH($B15,tab_MinKomp[[Stanowisko / Position ]:[Stanowisko / Position ]],0)))</f>
        <v>1</v>
      </c>
      <c r="AP16" s="194" t="str">
        <f>IF(INDEX(tab_MinKomp[Wymagania VDA 6.5 Product / Forderungen],MATCH($B15,tab_MinKomp[[Stanowisko / Position ]:[Stanowisko / Position ]],0))="n/a","n/a",AP15-INDEX(tab_MinKomp[Wymagania VDA 6.5 Product / Forderungen],MATCH($B15,tab_MinKomp[[Stanowisko / Position ]:[Stanowisko / Position ]],0)))</f>
        <v>n/a</v>
      </c>
      <c r="AQ16" s="194">
        <f>IF(INDEX(tab_MinKomp[LEAN MANAGEMENT],MATCH($B15,tab_MinKomp[[Stanowisko / Position ]:[Stanowisko / Position ]],0))="n/a","n/a",AQ15-INDEX(tab_MinKomp[LEAN MANAGEMENT],MATCH($B15,tab_MinKomp[[Stanowisko / Position ]:[Stanowisko / Position ]],0)))</f>
        <v>0</v>
      </c>
      <c r="AR16" s="194" t="str">
        <f>IF(INDEX(tab_MinKomp[Wymagania VDA 6.5 Product / Forderungen],MATCH($B15,tab_MinKomp[[Stanowisko / Position ]:[Stanowisko / Position ]],0))="n/a","n/a",AR15-INDEX(tab_MinKomp[Wymagania VDA 6.5 Product / Forderungen],MATCH($B15,tab_MinKomp[[Stanowisko / Position ]:[Stanowisko / Position ]],0)))</f>
        <v>n/a</v>
      </c>
      <c r="AS16" s="194" t="str">
        <f>IF(INDEX(tab_MinKomp[Wymagania VDA 6.5 Product / Forderungen],MATCH($B15,tab_MinKomp[[Stanowisko / Position ]:[Stanowisko / Position ]],0))="n/a","n/a",AS15-INDEX(tab_MinKomp[Wymagania VDA 6.5 Product / Forderungen],MATCH($B15,tab_MinKomp[[Stanowisko / Position ]:[Stanowisko / Position ]],0)))</f>
        <v>n/a</v>
      </c>
      <c r="AT16" s="194" t="str">
        <f>IF(INDEX(tab_MinKomp[Wymagania VDA 6.5 Product / Forderungen],MATCH($B15,tab_MinKomp[[Stanowisko / Position ]:[Stanowisko / Position ]],0))="n/a","n/a",AT15-INDEX(tab_MinKomp[Wymagania VDA 6.5 Product / Forderungen],MATCH($B15,tab_MinKomp[[Stanowisko / Position ]:[Stanowisko / Position ]],0)))</f>
        <v>n/a</v>
      </c>
      <c r="AU16" s="194" t="str">
        <f>IF(INDEX(tab_MinKomp[Wymagania VDA 6.5 Product / Forderungen],MATCH($B15,tab_MinKomp[[Stanowisko / Position ]:[Stanowisko / Position ]],0))="n/a","n/a",AU15-INDEX(tab_MinKomp[Wymagania VDA 6.5 Product / Forderungen],MATCH($B15,tab_MinKomp[[Stanowisko / Position ]:[Stanowisko / Position ]],0)))</f>
        <v>n/a</v>
      </c>
      <c r="AV16" s="194">
        <f>IF(INDEX(tab_MinKomp[Przepisy BHP / BHP Vorschriften],MATCH($B15,tab_MinKomp[[Stanowisko / Position ]:[Stanowisko / Position ]],0))="n/a","n/a",AV15-INDEX(tab_MinKomp[Przepisy BHP / BHP Vorschriften],MATCH($B15,tab_MinKomp[[Stanowisko / Position ]:[Stanowisko / Position ]],0)))</f>
        <v>0</v>
      </c>
      <c r="AW16" s="194">
        <f>IF(INDEX(tab_MinKomp[LEAN MANAGEMENT],MATCH($B15,tab_MinKomp[[Stanowisko / Position ]:[Stanowisko / Position ]],0))="n/a","n/a",AW15-INDEX(tab_MinKomp[LEAN MANAGEMENT],MATCH($B15,tab_MinKomp[[Stanowisko / Position ]:[Stanowisko / Position ]],0)))</f>
        <v>0</v>
      </c>
      <c r="AX16" s="194" t="str">
        <f>IF(INDEX(tab_MinKomp[Wymagania VDA 6.5 Product / Forderungen],MATCH($B15,tab_MinKomp[[Stanowisko / Position ]:[Stanowisko / Position ]],0))="n/a","n/a",AX15-INDEX(tab_MinKomp[Wymagania VDA 6.5 Product / Forderungen],MATCH($B15,tab_MinKomp[[Stanowisko / Position ]:[Stanowisko / Position ]],0)))</f>
        <v>n/a</v>
      </c>
      <c r="AY16" s="194" t="str">
        <f>IF(INDEX(tab_MinKomp[Wymagania VDA 6.5 Product / Forderungen],MATCH($B15,tab_MinKomp[[Stanowisko / Position ]:[Stanowisko / Position ]],0))="n/a","n/a",AY15-INDEX(tab_MinKomp[Wymagania VDA 6.5 Product / Forderungen],MATCH($B15,tab_MinKomp[[Stanowisko / Position ]:[Stanowisko / Position ]],0)))</f>
        <v>n/a</v>
      </c>
      <c r="AZ16" s="194" t="str">
        <f>IF(INDEX(tab_MinKomp[Wymagania VDA 6.5 Product / Forderungen],MATCH($B15,tab_MinKomp[[Stanowisko / Position ]:[Stanowisko / Position ]],0))="n/a","n/a",AZ15-INDEX(tab_MinKomp[Wymagania VDA 6.5 Product / Forderungen],MATCH($B15,tab_MinKomp[[Stanowisko / Position ]:[Stanowisko / Position ]],0)))</f>
        <v>n/a</v>
      </c>
      <c r="BA16" s="194">
        <f>IF(INDEX(tab_MinKomp[LEAN MANAGEMENT],MATCH($B15,tab_MinKomp[[Stanowisko / Position ]:[Stanowisko / Position ]],0))="n/a","n/a",BA15-INDEX(tab_MinKomp[LEAN MANAGEMENT],MATCH($B15,tab_MinKomp[[Stanowisko / Position ]:[Stanowisko / Position ]],0)))</f>
        <v>0</v>
      </c>
      <c r="BB16" s="194">
        <f>IF(INDEX(tab_MinKomp[LEAN MANAGEMENT],MATCH($B15,tab_MinKomp[[Stanowisko / Position ]:[Stanowisko / Position ]],0))="n/a","n/a",BB15-INDEX(tab_MinKomp[LEAN MANAGEMENT],MATCH($B15,tab_MinKomp[[Stanowisko / Position ]:[Stanowisko / Position ]],0)))</f>
        <v>0</v>
      </c>
      <c r="BC16" s="194">
        <f>IF(INDEX(tab_MinKomp[LEAN MANAGEMENT],MATCH($B15,tab_MinKomp[[Stanowisko / Position ]:[Stanowisko / Position ]],0))="n/a","n/a",BC15-INDEX(tab_MinKomp[LEAN MANAGEMENT],MATCH($B15,tab_MinKomp[[Stanowisko / Position ]:[Stanowisko / Position ]],0)))</f>
        <v>0</v>
      </c>
      <c r="BD16" s="194">
        <f>IF(INDEX(tab_MinKomp[LEAN MANAGEMENT],MATCH($B15,tab_MinKomp[[Stanowisko / Position ]:[Stanowisko / Position ]],0))="n/a","n/a",BD15-INDEX(tab_MinKomp[LEAN MANAGEMENT],MATCH($B15,tab_MinKomp[[Stanowisko / Position ]:[Stanowisko / Position ]],0)))</f>
        <v>0</v>
      </c>
      <c r="BE16" s="194" t="str">
        <f>IF(INDEX(tab_MinKomp[Wymagania VDA 6.5 Product / Forderungen],MATCH($B15,tab_MinKomp[[Stanowisko / Position ]:[Stanowisko / Position ]],0))="n/a","n/a",BE15-INDEX(tab_MinKomp[Wymagania VDA 6.5 Product / Forderungen],MATCH($B15,tab_MinKomp[[Stanowisko / Position ]:[Stanowisko / Position ]],0)))</f>
        <v>n/a</v>
      </c>
      <c r="BF16" s="194" t="str">
        <f>IF(INDEX(tab_MinKomp[Wymagania VDA 6.5 Product / Forderungen],MATCH($B15,tab_MinKomp[[Stanowisko / Position ]:[Stanowisko / Position ]],0))="n/a","n/a",BF15-INDEX(tab_MinKomp[Wymagania VDA 6.5 Product / Forderungen],MATCH($B15,tab_MinKomp[[Stanowisko / Position ]:[Stanowisko / Position ]],0)))</f>
        <v>n/a</v>
      </c>
      <c r="BG16" s="194" t="str">
        <f>IF(INDEX(tab_MinKomp[Wymagania VDA 6.5 Product / Forderungen],MATCH($B15,tab_MinKomp[[Stanowisko / Position ]:[Stanowisko / Position ]],0))="n/a","n/a",BG15-INDEX(tab_MinKomp[Wymagania VDA 6.5 Product / Forderungen],MATCH($B15,tab_MinKomp[[Stanowisko / Position ]:[Stanowisko / Position ]],0)))</f>
        <v>n/a</v>
      </c>
      <c r="BH16" s="194" t="str">
        <f>IF(INDEX(tab_MinKomp[Wymagania VDA 6.5 Product / Forderungen],MATCH($B15,tab_MinKomp[[Stanowisko / Position ]:[Stanowisko / Position ]],0))="n/a","n/a",BH15-INDEX(tab_MinKomp[Wymagania VDA 6.5 Product / Forderungen],MATCH($B15,tab_MinKomp[[Stanowisko / Position ]:[Stanowisko / Position ]],0)))</f>
        <v>n/a</v>
      </c>
      <c r="BI16" s="194" t="str">
        <f>IF(INDEX(tab_MinKomp[Wymagania VDA 6.5 Product / Forderungen],MATCH($B15,tab_MinKomp[[Stanowisko / Position ]:[Stanowisko / Position ]],0))="n/a","n/a",BI15-INDEX(tab_MinKomp[Wymagania VDA 6.5 Product / Forderungen],MATCH($B15,tab_MinKomp[[Stanowisko / Position ]:[Stanowisko / Position ]],0)))</f>
        <v>n/a</v>
      </c>
      <c r="BJ16" s="194" t="str">
        <f>IF(INDEX(tab_MinKomp[Wymagania VDA 6.5 Product / Forderungen],MATCH($B15,tab_MinKomp[[Stanowisko / Position ]:[Stanowisko / Position ]],0))="n/a","n/a",BJ15-INDEX(tab_MinKomp[Wymagania VDA 6.5 Product / Forderungen],MATCH($B15,tab_MinKomp[[Stanowisko / Position ]:[Stanowisko / Position ]],0)))</f>
        <v>n/a</v>
      </c>
      <c r="BK16" s="194" t="str">
        <f>IF(INDEX(tab_MinKomp[Wymagania VDA 6.5 Product / Forderungen],MATCH($B15,tab_MinKomp[[Stanowisko / Position ]:[Stanowisko / Position ]],0))="n/a","n/a",BK15-INDEX(tab_MinKomp[Wymagania VDA 6.5 Product / Forderungen],MATCH($B15,tab_MinKomp[[Stanowisko / Position ]:[Stanowisko / Position ]],0)))</f>
        <v>n/a</v>
      </c>
      <c r="BL16" s="194" t="str">
        <f>IF(INDEX(tab_MinKomp[Wymagania VDA 6.5 Product / Forderungen],MATCH($B15,tab_MinKomp[[Stanowisko / Position ]:[Stanowisko / Position ]],0))="n/a","n/a",BL15-INDEX(tab_MinKomp[Wymagania VDA 6.5 Product / Forderungen],MATCH($B15,tab_MinKomp[[Stanowisko / Position ]:[Stanowisko / Position ]],0)))</f>
        <v>n/a</v>
      </c>
      <c r="BM16" s="194">
        <f>IF(INDEX(tab_MinKomp[LEAN MANAGEMENT],MATCH($B15,tab_MinKomp[[Stanowisko / Position ]:[Stanowisko / Position ]],0))="n/a","n/a",BM15-INDEX(tab_MinKomp[LEAN MANAGEMENT],MATCH($B15,tab_MinKomp[[Stanowisko / Position ]:[Stanowisko / Position ]],0)))</f>
        <v>0</v>
      </c>
      <c r="BN16" s="194" t="str">
        <f>IF(INDEX(tab_MinKomp[Wymagania VDA 6.5 Product / Forderungen],MATCH($B15,tab_MinKomp[[Stanowisko / Position ]:[Stanowisko / Position ]],0))="n/a","n/a",BN15-INDEX(tab_MinKomp[Wymagania VDA 6.5 Product / Forderungen],MATCH($B15,tab_MinKomp[[Stanowisko / Position ]:[Stanowisko / Position ]],0)))</f>
        <v>n/a</v>
      </c>
      <c r="BO16" s="194" t="str">
        <f>IF(INDEX(tab_MinKomp[Wymagania VDA 6.5 Product / Forderungen],MATCH($B15,tab_MinKomp[[Stanowisko / Position ]:[Stanowisko / Position ]],0))="n/a","n/a",BO15-INDEX(tab_MinKomp[Wymagania VDA 6.5 Product / Forderungen],MATCH($B15,tab_MinKomp[[Stanowisko / Position ]:[Stanowisko / Position ]],0)))</f>
        <v>n/a</v>
      </c>
      <c r="BP16" s="194" t="str">
        <f>IF(INDEX(tab_MinKomp[Wymagania VDA 6.5 Product / Forderungen],MATCH($B15,tab_MinKomp[[Stanowisko / Position ]:[Stanowisko / Position ]],0))="n/a","n/a",BP15-INDEX(tab_MinKomp[Wymagania VDA 6.5 Product / Forderungen],MATCH($B15,tab_MinKomp[[Stanowisko / Position ]:[Stanowisko / Position ]],0)))</f>
        <v>n/a</v>
      </c>
      <c r="BQ16" s="194" t="str">
        <f>IF(INDEX(tab_MinKomp[Wymagania VDA 6.5 Product / Forderungen],MATCH($B15,tab_MinKomp[[Stanowisko / Position ]:[Stanowisko / Position ]],0))="n/a","n/a",BQ15-INDEX(tab_MinKomp[Wymagania VDA 6.5 Product / Forderungen],MATCH($B15,tab_MinKomp[[Stanowisko / Position ]:[Stanowisko / Position ]],0)))</f>
        <v>n/a</v>
      </c>
      <c r="BR16" s="194" t="str">
        <f>IF(INDEX(tab_MinKomp[Wymagania VDA 6.5 Product / Forderungen],MATCH($B15,tab_MinKomp[[Stanowisko / Position ]:[Stanowisko / Position ]],0))="n/a","n/a",BR15-INDEX(tab_MinKomp[Wymagania VDA 6.5 Product / Forderungen],MATCH($B15,tab_MinKomp[[Stanowisko / Position ]:[Stanowisko / Position ]],0)))</f>
        <v>n/a</v>
      </c>
      <c r="BS16" s="194" t="str">
        <f>IF(INDEX(tab_MinKomp[Wymagania VDA 6.5 Product / Forderungen],MATCH($B15,tab_MinKomp[[Stanowisko / Position ]:[Stanowisko / Position ]],0))="n/a","n/a",BS15-INDEX(tab_MinKomp[Wymagania VDA 6.5 Product / Forderungen],MATCH($B15,tab_MinKomp[[Stanowisko / Position ]:[Stanowisko / Position ]],0)))</f>
        <v>n/a</v>
      </c>
      <c r="BT16" s="194" t="str">
        <f>IF(INDEX(tab_MinKomp[Wymagania VDA 6.5 Product / Forderungen],MATCH($B15,tab_MinKomp[[Stanowisko / Position ]:[Stanowisko / Position ]],0))="n/a","n/a",BT15-INDEX(tab_MinKomp[Wymagania VDA 6.5 Product / Forderungen],MATCH($B15,tab_MinKomp[[Stanowisko / Position ]:[Stanowisko / Position ]],0)))</f>
        <v>n/a</v>
      </c>
      <c r="BU16" s="194" t="str">
        <f>IF(INDEX(tab_MinKomp[Wymagania VDA 6.5 Product / Forderungen],MATCH($B15,tab_MinKomp[[Stanowisko / Position ]:[Stanowisko / Position ]],0))="n/a","n/a",BU15-INDEX(tab_MinKomp[Wymagania VDA 6.5 Product / Forderungen],MATCH($B15,tab_MinKomp[[Stanowisko / Position ]:[Stanowisko / Position ]],0)))</f>
        <v>n/a</v>
      </c>
      <c r="BV16" s="194" t="str">
        <f>IF(INDEX(tab_MinKomp[Wymagania VDA 6.5 Product / Forderungen],MATCH($B15,tab_MinKomp[[Stanowisko / Position ]:[Stanowisko / Position ]],0))="n/a","n/a",BV15-INDEX(tab_MinKomp[Wymagania VDA 6.5 Product / Forderungen],MATCH($B15,tab_MinKomp[[Stanowisko / Position ]:[Stanowisko / Position ]],0)))</f>
        <v>n/a</v>
      </c>
      <c r="BW16" s="194" t="str">
        <f>IF(INDEX(tab_MinKomp[Wymagania VDA 6.5 Product / Forderungen],MATCH($B15,tab_MinKomp[[Stanowisko / Position ]:[Stanowisko / Position ]],0))="n/a","n/a",BW15-INDEX(tab_MinKomp[Wymagania VDA 6.5 Product / Forderungen],MATCH($B15,tab_MinKomp[[Stanowisko / Position ]:[Stanowisko / Position ]],0)))</f>
        <v>n/a</v>
      </c>
      <c r="BX16" s="194">
        <f>IF(INDEX(tab_MinKomp[Przepisy BHP / BHP Vorschriften],MATCH($B15,tab_MinKomp[[Stanowisko / Position ]:[Stanowisko / Position ]],0))="n/a","n/a",BX15-INDEX(tab_MinKomp[Przepisy BHP / BHP Vorschriften],MATCH($B15,tab_MinKomp[[Stanowisko / Position ]:[Stanowisko / Position ]],0)))</f>
        <v>1</v>
      </c>
      <c r="BY16" s="194" t="str">
        <f>IF(INDEX(tab_MinKomp[Wymagania VDA 6.5 Product / Forderungen],MATCH($B15,tab_MinKomp[[Stanowisko / Position ]:[Stanowisko / Position ]],0))="n/a","n/a",BY15-INDEX(tab_MinKomp[Wymagania VDA 6.5 Product / Forderungen],MATCH($B15,tab_MinKomp[[Stanowisko / Position ]:[Stanowisko / Position ]],0)))</f>
        <v>n/a</v>
      </c>
      <c r="BZ16" s="194" t="str">
        <f>IF(INDEX(tab_MinKomp[Wymagania VDA 6.5 Product / Forderungen],MATCH($B15,tab_MinKomp[[Stanowisko / Position ]:[Stanowisko / Position ]],0))="n/a","n/a",BZ15-INDEX(tab_MinKomp[Wymagania VDA 6.5 Product / Forderungen],MATCH($B15,tab_MinKomp[[Stanowisko / Position ]:[Stanowisko / Position ]],0)))</f>
        <v>n/a</v>
      </c>
      <c r="CA16" s="194" t="str">
        <f>IF(INDEX(tab_MinKomp[Wymagania VDA 6.5 Product / Forderungen],MATCH($B15,tab_MinKomp[[Stanowisko / Position ]:[Stanowisko / Position ]],0))="n/a","n/a",CA15-INDEX(tab_MinKomp[Wymagania VDA 6.5 Product / Forderungen],MATCH($B15,tab_MinKomp[[Stanowisko / Position ]:[Stanowisko / Position ]],0)))</f>
        <v>n/a</v>
      </c>
      <c r="CB16" s="194" t="str">
        <f>IF(INDEX(tab_MinKomp[Wymagania VDA 6.5 Product / Forderungen],MATCH($B15,tab_MinKomp[[Stanowisko / Position ]:[Stanowisko / Position ]],0))="n/a","n/a",CB15-INDEX(tab_MinKomp[Wymagania VDA 6.5 Product / Forderungen],MATCH($B15,tab_MinKomp[[Stanowisko / Position ]:[Stanowisko / Position ]],0)))</f>
        <v>n/a</v>
      </c>
      <c r="CC16" s="194" t="str">
        <f>IF(INDEX(tab_MinKomp[Wymagania VDA 6.5 Product / Forderungen],MATCH($B15,tab_MinKomp[[Stanowisko / Position ]:[Stanowisko / Position ]],0))="n/a","n/a",CC15-INDEX(tab_MinKomp[Wymagania VDA 6.5 Product / Forderungen],MATCH($B15,tab_MinKomp[[Stanowisko / Position ]:[Stanowisko / Position ]],0)))</f>
        <v>n/a</v>
      </c>
      <c r="CD16" s="194" t="str">
        <f>IF(INDEX(tab_MinKomp[Wymagania VDA 6.5 Product / Forderungen],MATCH($B15,tab_MinKomp[[Stanowisko / Position ]:[Stanowisko / Position ]],0))="n/a","n/a",CD15-INDEX(tab_MinKomp[Wymagania VDA 6.5 Product / Forderungen],MATCH($B15,tab_MinKomp[[Stanowisko / Position ]:[Stanowisko / Position ]],0)))</f>
        <v>n/a</v>
      </c>
      <c r="CE16" s="194" t="str">
        <f>IF(INDEX(tab_MinKomp[Wymagania VDA 6.5 Product / Forderungen],MATCH($B15,tab_MinKomp[[Stanowisko / Position ]:[Stanowisko / Position ]],0))="n/a","n/a",CE15-INDEX(tab_MinKomp[Wymagania VDA 6.5 Product / Forderungen],MATCH($B15,tab_MinKomp[[Stanowisko / Position ]:[Stanowisko / Position ]],0)))</f>
        <v>n/a</v>
      </c>
      <c r="CF16" s="194">
        <f>IF(INDEX(tab_MinKomp[Przepisy BHP / BHP Vorschriften],MATCH($B15,tab_MinKomp[[Stanowisko / Position ]:[Stanowisko / Position ]],0))="n/a","n/a",CF15-INDEX(tab_MinKomp[Przepisy BHP / BHP Vorschriften],MATCH($B15,tab_MinKomp[[Stanowisko / Position ]:[Stanowisko / Position ]],0)))</f>
        <v>1</v>
      </c>
      <c r="CG16" s="194" t="str">
        <f>IF(INDEX(tab_MinKomp[Wymagania VDA 6.5 Product / Forderungen],MATCH($B15,tab_MinKomp[[Stanowisko / Position ]:[Stanowisko / Position ]],0))="n/a","n/a",CG15-INDEX(tab_MinKomp[Wymagania VDA 6.5 Product / Forderungen],MATCH($B15,tab_MinKomp[[Stanowisko / Position ]:[Stanowisko / Position ]],0)))</f>
        <v>n/a</v>
      </c>
      <c r="CH16" s="194">
        <f>IF(INDEX(tab_MinKomp[Przepisy BHP / BHP Vorschriften],MATCH($B15,tab_MinKomp[[Stanowisko / Position ]:[Stanowisko / Position ]],0))="n/a","n/a",CH15-INDEX(tab_MinKomp[Przepisy BHP / BHP Vorschriften],MATCH($B15,tab_MinKomp[[Stanowisko / Position ]:[Stanowisko / Position ]],0)))</f>
        <v>1</v>
      </c>
      <c r="CI16" s="194">
        <f>IF(INDEX(tab_MinKomp[Przepisy BHP / BHP Vorschriften],MATCH($B15,tab_MinKomp[[Stanowisko / Position ]:[Stanowisko / Position ]],0))="n/a","n/a",CI15-INDEX(tab_MinKomp[Przepisy BHP / BHP Vorschriften],MATCH($B15,tab_MinKomp[[Stanowisko / Position ]:[Stanowisko / Position ]],0)))</f>
        <v>0</v>
      </c>
      <c r="CJ16" s="194">
        <f>IF(INDEX(tab_MinKomp[Przepisy BHP / BHP Vorschriften],MATCH($B15,tab_MinKomp[[Stanowisko / Position ]:[Stanowisko / Position ]],0))="n/a","n/a",CJ15-INDEX(tab_MinKomp[Przepisy BHP / BHP Vorschriften],MATCH($B15,tab_MinKomp[[Stanowisko / Position ]:[Stanowisko / Position ]],0)))</f>
        <v>0</v>
      </c>
      <c r="CK16" s="194">
        <f>IF(INDEX(tab_MinKomp[Przepisy BHP / BHP Vorschriften],MATCH($B15,tab_MinKomp[[Stanowisko / Position ]:[Stanowisko / Position ]],0))="n/a","n/a",CK15-INDEX(tab_MinKomp[Przepisy BHP / BHP Vorschriften],MATCH($B15,tab_MinKomp[[Stanowisko / Position ]:[Stanowisko / Position ]],0)))</f>
        <v>0</v>
      </c>
      <c r="CL16" s="194">
        <f>IF(INDEX(tab_MinKomp[Przepisy BHP / BHP Vorschriften],MATCH($B15,tab_MinKomp[[Stanowisko / Position ]:[Stanowisko / Position ]],0))="n/a","n/a",CL15-INDEX(tab_MinKomp[Przepisy BHP / BHP Vorschriften],MATCH($B15,tab_MinKomp[[Stanowisko / Position ]:[Stanowisko / Position ]],0)))</f>
        <v>0</v>
      </c>
      <c r="CM16" s="194" t="str">
        <f>IF(INDEX(tab_MinKomp[Wymagania VDA 6.5 Product / Forderungen],MATCH($B15,tab_MinKomp[[Stanowisko / Position ]:[Stanowisko / Position ]],0))="n/a","n/a",CM15-INDEX(tab_MinKomp[Wymagania VDA 6.5 Product / Forderungen],MATCH($B15,tab_MinKomp[[Stanowisko / Position ]:[Stanowisko / Position ]],0)))</f>
        <v>n/a</v>
      </c>
      <c r="CN16" s="194" t="str">
        <f>IF(INDEX(tab_MinKomp[Wymagania VDA 6.5 Product / Forderungen],MATCH($B15,tab_MinKomp[[Stanowisko / Position ]:[Stanowisko / Position ]],0))="n/a","n/a",CN15-INDEX(tab_MinKomp[Wymagania VDA 6.5 Product / Forderungen],MATCH($B15,tab_MinKomp[[Stanowisko / Position ]:[Stanowisko / Position ]],0)))</f>
        <v>n/a</v>
      </c>
      <c r="CO16" s="194" t="str">
        <f>IF(INDEX(tab_MinKomp[Wymagania VDA 6.5 Product / Forderungen],MATCH($B15,tab_MinKomp[[Stanowisko / Position ]:[Stanowisko / Position ]],0))="n/a","n/a",CO15-INDEX(tab_MinKomp[Wymagania VDA 6.5 Product / Forderungen],MATCH($B15,tab_MinKomp[[Stanowisko / Position ]:[Stanowisko / Position ]],0)))</f>
        <v>n/a</v>
      </c>
      <c r="CP16" s="194" t="str">
        <f>IF(INDEX(tab_MinKomp[Wymagania VDA 6.5 Product / Forderungen],MATCH($B15,tab_MinKomp[[Stanowisko / Position ]:[Stanowisko / Position ]],0))="n/a","n/a",CP15-INDEX(tab_MinKomp[Wymagania VDA 6.5 Product / Forderungen],MATCH($B15,tab_MinKomp[[Stanowisko / Position ]:[Stanowisko / Position ]],0)))</f>
        <v>n/a</v>
      </c>
      <c r="CQ16" s="194" t="str">
        <f>IF(INDEX(tab_MinKomp[Wymagania VDA 6.5 Product / Forderungen],MATCH($B15,tab_MinKomp[[Stanowisko / Position ]:[Stanowisko / Position ]],0))="n/a","n/a",CQ15-INDEX(tab_MinKomp[Wymagania VDA 6.5 Product / Forderungen],MATCH($B15,tab_MinKomp[[Stanowisko / Position ]:[Stanowisko / Position ]],0)))</f>
        <v>n/a</v>
      </c>
      <c r="CR16" s="194" t="str">
        <f>IF(INDEX(tab_MinKomp[Wymagania VDA 6.5 Product / Forderungen],MATCH($B15,tab_MinKomp[[Stanowisko / Position ]:[Stanowisko / Position ]],0))="n/a","n/a",CR15-INDEX(tab_MinKomp[Wymagania VDA 6.5 Product / Forderungen],MATCH($B15,tab_MinKomp[[Stanowisko / Position ]:[Stanowisko / Position ]],0)))</f>
        <v>n/a</v>
      </c>
      <c r="CS16" s="194" t="str">
        <f>IF(INDEX(tab_MinKomp[Wymagania VDA 6.5 Product / Forderungen],MATCH($B15,tab_MinKomp[[Stanowisko / Position ]:[Stanowisko / Position ]],0))="n/a","n/a",CS15-INDEX(tab_MinKomp[Wymagania VDA 6.5 Product / Forderungen],MATCH($B15,tab_MinKomp[[Stanowisko / Position ]:[Stanowisko / Position ]],0)))</f>
        <v>n/a</v>
      </c>
      <c r="CT16" s="194" t="str">
        <f>IF(INDEX(tab_MinKomp[Wymagania VDA 6.5 Product / Forderungen],MATCH($B15,tab_MinKomp[[Stanowisko / Position ]:[Stanowisko / Position ]],0))="n/a","n/a",CT15-INDEX(tab_MinKomp[Wymagania VDA 6.5 Product / Forderungen],MATCH($B15,tab_MinKomp[[Stanowisko / Position ]:[Stanowisko / Position ]],0)))</f>
        <v>n/a</v>
      </c>
      <c r="CU16" s="194" t="str">
        <f>IF(INDEX(tab_MinKomp[Wymagania VDA 6.5 Product / Forderungen],MATCH($B15,tab_MinKomp[[Stanowisko / Position ]:[Stanowisko / Position ]],0))="n/a","n/a",CU15-INDEX(tab_MinKomp[Wymagania VDA 6.5 Product / Forderungen],MATCH($B15,tab_MinKomp[[Stanowisko / Position ]:[Stanowisko / Position ]],0)))</f>
        <v>n/a</v>
      </c>
      <c r="CV16" s="194" t="str">
        <f>IF(INDEX(tab_MinKomp[Wymagania VDA 6.5 Product / Forderungen],MATCH($B15,tab_MinKomp[[Stanowisko / Position ]:[Stanowisko / Position ]],0))="n/a","n/a",CV15-INDEX(tab_MinKomp[Wymagania VDA 6.5 Product / Forderungen],MATCH($B15,tab_MinKomp[[Stanowisko / Position ]:[Stanowisko / Position ]],0)))</f>
        <v>n/a</v>
      </c>
      <c r="CW16" s="194">
        <f>IF(INDEX(tab_MinKomp[Przepisy BHP / BHP Vorschriften],MATCH($B15,tab_MinKomp[[Stanowisko / Position ]:[Stanowisko / Position ]],0))="n/a","n/a",CW15-INDEX(tab_MinKomp[Przepisy BHP / BHP Vorschriften],MATCH($B15,tab_MinKomp[[Stanowisko / Position ]:[Stanowisko / Position ]],0)))</f>
        <v>0</v>
      </c>
      <c r="CX16" s="194" t="str">
        <f>IF(INDEX(tab_MinKomp[Wymagania VDA 6.5 Product / Forderungen],MATCH($B15,tab_MinKomp[[Stanowisko / Position ]:[Stanowisko / Position ]],0))="n/a","n/a",CX15-INDEX(tab_MinKomp[Wymagania VDA 6.5 Product / Forderungen],MATCH($B15,tab_MinKomp[[Stanowisko / Position ]:[Stanowisko / Position ]],0)))</f>
        <v>n/a</v>
      </c>
      <c r="CY16" s="194" t="str">
        <f>IF(INDEX(tab_MinKomp[Wymagania VDA 6.5 Product / Forderungen],MATCH($B15,tab_MinKomp[[Stanowisko / Position ]:[Stanowisko / Position ]],0))="n/a","n/a",CY15-INDEX(tab_MinKomp[Wymagania VDA 6.5 Product / Forderungen],MATCH($B15,tab_MinKomp[[Stanowisko / Position ]:[Stanowisko / Position ]],0)))</f>
        <v>n/a</v>
      </c>
      <c r="CZ16" s="194" t="str">
        <f>IF(INDEX(tab_MinKomp[Wymagania VDA 6.5 Product / Forderungen],MATCH($B15,tab_MinKomp[[Stanowisko / Position ]:[Stanowisko / Position ]],0))="n/a","n/a",CZ15-INDEX(tab_MinKomp[Wymagania VDA 6.5 Product / Forderungen],MATCH($B15,tab_MinKomp[[Stanowisko / Position ]:[Stanowisko / Position ]],0)))</f>
        <v>n/a</v>
      </c>
      <c r="DA16" s="194" t="str">
        <f>IF(INDEX(tab_MinKomp[Wymagania VDA 6.5 Product / Forderungen],MATCH($B15,tab_MinKomp[[Stanowisko / Position ]:[Stanowisko / Position ]],0))="n/a","n/a",DA15-INDEX(tab_MinKomp[Wymagania VDA 6.5 Product / Forderungen],MATCH($B15,tab_MinKomp[[Stanowisko / Position ]:[Stanowisko / Position ]],0)))</f>
        <v>n/a</v>
      </c>
      <c r="DB16" s="194" t="str">
        <f>IF(INDEX(tab_MinKomp[Wymagania VDA 6.5 Product / Forderungen],MATCH($B15,tab_MinKomp[[Stanowisko / Position ]:[Stanowisko / Position ]],0))="n/a","n/a",DB15-INDEX(tab_MinKomp[Wymagania VDA 6.5 Product / Forderungen],MATCH($B15,tab_MinKomp[[Stanowisko / Position ]:[Stanowisko / Position ]],0)))</f>
        <v>n/a</v>
      </c>
      <c r="DC16" s="194" t="str">
        <f>IF(INDEX(tab_MinKomp[Wymagania VDA 6.5 Product / Forderungen],MATCH($B15,tab_MinKomp[[Stanowisko / Position ]:[Stanowisko / Position ]],0))="n/a","n/a",DC15-INDEX(tab_MinKomp[Wymagania VDA 6.5 Product / Forderungen],MATCH($B15,tab_MinKomp[[Stanowisko / Position ]:[Stanowisko / Position ]],0)))</f>
        <v>n/a</v>
      </c>
      <c r="DD16" s="194" t="str">
        <f>IF(INDEX(tab_MinKomp[Wymagania VDA 6.5 Product / Forderungen],MATCH($B15,tab_MinKomp[[Stanowisko / Position ]:[Stanowisko / Position ]],0))="n/a","n/a",DD15-INDEX(tab_MinKomp[Wymagania VDA 6.5 Product / Forderungen],MATCH($B15,tab_MinKomp[[Stanowisko / Position ]:[Stanowisko / Position ]],0)))</f>
        <v>n/a</v>
      </c>
      <c r="DE16" s="194" t="str">
        <f>IF(INDEX(tab_MinKomp[Wymagania VDA 6.5 Product / Forderungen],MATCH($B15,tab_MinKomp[[Stanowisko / Position ]:[Stanowisko / Position ]],0))="n/a","n/a",DE15-INDEX(tab_MinKomp[Wymagania VDA 6.5 Product / Forderungen],MATCH($B15,tab_MinKomp[[Stanowisko / Position ]:[Stanowisko / Position ]],0)))</f>
        <v>n/a</v>
      </c>
      <c r="DF16" s="194">
        <f>IF(INDEX(tab_MinKomp[LEAN MANAGEMENT],MATCH($B15,tab_MinKomp[[Stanowisko / Position ]:[Stanowisko / Position ]],0))="n/a","n/a",DF15-INDEX(tab_MinKomp[LEAN MANAGEMENT],MATCH($B15,tab_MinKomp[[Stanowisko / Position ]:[Stanowisko / Position ]],0)))</f>
        <v>0</v>
      </c>
      <c r="DG16" s="194" t="str">
        <f>IF(INDEX(tab_MinKomp[Wymagania VDA 6.5 Product / Forderungen],MATCH($B15,tab_MinKomp[[Stanowisko / Position ]:[Stanowisko / Position ]],0))="n/a","n/a",DG15-INDEX(tab_MinKomp[Wymagania VDA 6.5 Product / Forderungen],MATCH($B15,tab_MinKomp[[Stanowisko / Position ]:[Stanowisko / Position ]],0)))</f>
        <v>n/a</v>
      </c>
      <c r="DH16" s="194" t="str">
        <f>IF(INDEX(tab_MinKomp[Wymagania VDA 6.5 Product / Forderungen],MATCH($B15,tab_MinKomp[[Stanowisko / Position ]:[Stanowisko / Position ]],0))="n/a","n/a",DH15-INDEX(tab_MinKomp[Wymagania VDA 6.5 Product / Forderungen],MATCH($B15,tab_MinKomp[[Stanowisko / Position ]:[Stanowisko / Position ]],0)))</f>
        <v>n/a</v>
      </c>
      <c r="DI16" s="194" t="str">
        <f>IF(INDEX(tab_MinKomp[Wymagania VDA 6.5 Product / Forderungen],MATCH($B15,tab_MinKomp[[Stanowisko / Position ]:[Stanowisko / Position ]],0))="n/a","n/a",DI15-INDEX(tab_MinKomp[Wymagania VDA 6.5 Product / Forderungen],MATCH($B15,tab_MinKomp[[Stanowisko / Position ]:[Stanowisko / Position ]],0)))</f>
        <v>n/a</v>
      </c>
      <c r="DJ16" s="194" t="str">
        <f>IF(INDEX(tab_MinKomp[Wymagania VDA 6.5 Product / Forderungen],MATCH($B15,tab_MinKomp[[Stanowisko / Position ]:[Stanowisko / Position ]],0))="n/a","n/a",DJ15-INDEX(tab_MinKomp[Wymagania VDA 6.5 Product / Forderungen],MATCH($B15,tab_MinKomp[[Stanowisko / Position ]:[Stanowisko / Position ]],0)))</f>
        <v>n/a</v>
      </c>
      <c r="DK16" s="194" t="str">
        <f>IF(INDEX(tab_MinKomp[Wymagania VDA 6.5 Product / Forderungen],MATCH($B15,tab_MinKomp[[Stanowisko / Position ]:[Stanowisko / Position ]],0))="n/a","n/a",DK15-INDEX(tab_MinKomp[Wymagania VDA 6.5 Product / Forderungen],MATCH($B15,tab_MinKomp[[Stanowisko / Position ]:[Stanowisko / Position ]],0)))</f>
        <v>n/a</v>
      </c>
      <c r="DL16" s="194" t="str">
        <f>IF(INDEX(tab_MinKomp[Wymagania VDA 6.5 Product / Forderungen],MATCH($B15,tab_MinKomp[[Stanowisko / Position ]:[Stanowisko / Position ]],0))="n/a","n/a",DL15-INDEX(tab_MinKomp[Wymagania VDA 6.5 Product / Forderungen],MATCH($B15,tab_MinKomp[[Stanowisko / Position ]:[Stanowisko / Position ]],0)))</f>
        <v>n/a</v>
      </c>
      <c r="DM16" s="194" t="str">
        <f>IF(INDEX(tab_MinKomp[Wymagania VDA 6.5 Product / Forderungen],MATCH($B15,tab_MinKomp[[Stanowisko / Position ]:[Stanowisko / Position ]],0))="n/a","n/a",DM15-INDEX(tab_MinKomp[Wymagania VDA 6.5 Product / Forderungen],MATCH($B15,tab_MinKomp[[Stanowisko / Position ]:[Stanowisko / Position ]],0)))</f>
        <v>n/a</v>
      </c>
      <c r="DN16" s="194" t="str">
        <f>IF(INDEX(tab_MinKomp[Wymagania VDA 6.5 Product / Forderungen],MATCH($B15,tab_MinKomp[[Stanowisko / Position ]:[Stanowisko / Position ]],0))="n/a","n/a",DN15-INDEX(tab_MinKomp[Wymagania VDA 6.5 Product / Forderungen],MATCH($B15,tab_MinKomp[[Stanowisko / Position ]:[Stanowisko / Position ]],0)))</f>
        <v>n/a</v>
      </c>
      <c r="DO16" s="194" t="str">
        <f>IF(INDEX(tab_MinKomp[Wymagania VDA 6.5 Product / Forderungen],MATCH($B15,tab_MinKomp[[Stanowisko / Position ]:[Stanowisko / Position ]],0))="n/a","n/a",DO15-INDEX(tab_MinKomp[Wymagania VDA 6.5 Product / Forderungen],MATCH($B15,tab_MinKomp[[Stanowisko / Position ]:[Stanowisko / Position ]],0)))</f>
        <v>n/a</v>
      </c>
      <c r="DP16" s="194" t="str">
        <f>IF(INDEX(tab_MinKomp[Wymagania VDA 6.5 Product / Forderungen],MATCH($B15,tab_MinKomp[[Stanowisko / Position ]:[Stanowisko / Position ]],0))="n/a","n/a",DP15-INDEX(tab_MinKomp[Wymagania VDA 6.5 Product / Forderungen],MATCH($B15,tab_MinKomp[[Stanowisko / Position ]:[Stanowisko / Position ]],0)))</f>
        <v>n/a</v>
      </c>
      <c r="DQ16" s="194" t="str">
        <f>IF(INDEX(tab_MinKomp[Wymagania VDA 6.5 Product / Forderungen],MATCH($B15,tab_MinKomp[[Stanowisko / Position ]:[Stanowisko / Position ]],0))="n/a","n/a",DQ15-INDEX(tab_MinKomp[Wymagania VDA 6.5 Product / Forderungen],MATCH($B15,tab_MinKomp[[Stanowisko / Position ]:[Stanowisko / Position ]],0)))</f>
        <v>n/a</v>
      </c>
      <c r="DR16" s="194" t="str">
        <f>IF(INDEX(tab_MinKomp[Wymagania VDA 6.5 Product / Forderungen],MATCH($B15,tab_MinKomp[[Stanowisko / Position ]:[Stanowisko / Position ]],0))="n/a","n/a",DR15-INDEX(tab_MinKomp[Wymagania VDA 6.5 Product / Forderungen],MATCH($B15,tab_MinKomp[[Stanowisko / Position ]:[Stanowisko / Position ]],0)))</f>
        <v>n/a</v>
      </c>
      <c r="DS16" s="194" t="str">
        <f>IF(INDEX(tab_MinKomp[Wymagania VDA 6.5 Product / Forderungen],MATCH($B15,tab_MinKomp[[Stanowisko / Position ]:[Stanowisko / Position ]],0))="n/a","n/a",DS15-INDEX(tab_MinKomp[Wymagania VDA 6.5 Product / Forderungen],MATCH($B15,tab_MinKomp[[Stanowisko / Position ]:[Stanowisko / Position ]],0)))</f>
        <v>n/a</v>
      </c>
      <c r="DT16" s="194" t="str">
        <f>IF(INDEX(tab_MinKomp[Wymagania VDA 6.5 Product / Forderungen],MATCH($B15,tab_MinKomp[[Stanowisko / Position ]:[Stanowisko / Position ]],0))="n/a","n/a",DT15-INDEX(tab_MinKomp[Wymagania VDA 6.5 Product / Forderungen],MATCH($B15,tab_MinKomp[[Stanowisko / Position ]:[Stanowisko / Position ]],0)))</f>
        <v>n/a</v>
      </c>
      <c r="DU16" s="194" t="str">
        <f>IF(INDEX(tab_MinKomp[Wymagania VDA 6.5 Product / Forderungen],MATCH($B15,tab_MinKomp[[Stanowisko / Position ]:[Stanowisko / Position ]],0))="n/a","n/a",DU15-INDEX(tab_MinKomp[Wymagania VDA 6.5 Product / Forderungen],MATCH($B15,tab_MinKomp[[Stanowisko / Position ]:[Stanowisko / Position ]],0)))</f>
        <v>n/a</v>
      </c>
      <c r="DV16" s="194" t="str">
        <f>IF(INDEX(tab_MinKomp[Wymagania VDA 6.5 Product / Forderungen],MATCH($B15,tab_MinKomp[[Stanowisko / Position ]:[Stanowisko / Position ]],0))="n/a","n/a",DV15-INDEX(tab_MinKomp[Wymagania VDA 6.5 Product / Forderungen],MATCH($B15,tab_MinKomp[[Stanowisko / Position ]:[Stanowisko / Position ]],0)))</f>
        <v>n/a</v>
      </c>
      <c r="DW16" s="194" t="str">
        <f>IF(INDEX(tab_MinKomp[Wymagania VDA 6.5 Product / Forderungen],MATCH($B15,tab_MinKomp[[Stanowisko / Position ]:[Stanowisko / Position ]],0))="n/a","n/a",DW15-INDEX(tab_MinKomp[Wymagania VDA 6.5 Product / Forderungen],MATCH($B15,tab_MinKomp[[Stanowisko / Position ]:[Stanowisko / Position ]],0)))</f>
        <v>n/a</v>
      </c>
      <c r="DX16" s="194" t="str">
        <f>IF(INDEX(tab_MinKomp[Wymagania VDA 6.5 Product / Forderungen],MATCH($B15,tab_MinKomp[[Stanowisko / Position ]:[Stanowisko / Position ]],0))="n/a","n/a",DX15-INDEX(tab_MinKomp[Wymagania VDA 6.5 Product / Forderungen],MATCH($B15,tab_MinKomp[[Stanowisko / Position ]:[Stanowisko / Position ]],0)))</f>
        <v>n/a</v>
      </c>
      <c r="DY16" s="194" t="str">
        <f>IF(INDEX(tab_MinKomp[Wymagania VDA 6.5 Product / Forderungen],MATCH($B15,tab_MinKomp[[Stanowisko / Position ]:[Stanowisko / Position ]],0))="n/a","n/a",DY15-INDEX(tab_MinKomp[Wymagania VDA 6.5 Product / Forderungen],MATCH($B15,tab_MinKomp[[Stanowisko / Position ]:[Stanowisko / Position ]],0)))</f>
        <v>n/a</v>
      </c>
      <c r="DZ16" s="194" t="str">
        <f>IF(INDEX(tab_MinKomp[Wymagania VDA 6.5 Product / Forderungen],MATCH($B15,tab_MinKomp[[Stanowisko / Position ]:[Stanowisko / Position ]],0))="n/a","n/a",DZ15-INDEX(tab_MinKomp[Wymagania VDA 6.5 Product / Forderungen],MATCH($B15,tab_MinKomp[[Stanowisko / Position ]:[Stanowisko / Position ]],0)))</f>
        <v>n/a</v>
      </c>
      <c r="EA16" s="194" t="str">
        <f>IF(INDEX(tab_MinKomp[Wymagania VDA 6.5 Product / Forderungen],MATCH($B15,tab_MinKomp[[Stanowisko / Position ]:[Stanowisko / Position ]],0))="n/a","n/a",EA15-INDEX(tab_MinKomp[Wymagania VDA 6.5 Product / Forderungen],MATCH($B15,tab_MinKomp[[Stanowisko / Position ]:[Stanowisko / Position ]],0)))</f>
        <v>n/a</v>
      </c>
      <c r="EB16" s="194" t="str">
        <f>IF(INDEX(tab_MinKomp[Wymagania VDA 6.5 Product / Forderungen],MATCH($B15,tab_MinKomp[[Stanowisko / Position ]:[Stanowisko / Position ]],0))="n/a","n/a",EB15-INDEX(tab_MinKomp[Wymagania VDA 6.5 Product / Forderungen],MATCH($B15,tab_MinKomp[[Stanowisko / Position ]:[Stanowisko / Position ]],0)))</f>
        <v>n/a</v>
      </c>
      <c r="EC16" s="194" t="str">
        <f>IF(INDEX(tab_MinKomp[Wymagania VDA 6.5 Product / Forderungen],MATCH($B15,tab_MinKomp[[Stanowisko / Position ]:[Stanowisko / Position ]],0))="n/a","n/a",EC15-INDEX(tab_MinKomp[Wymagania VDA 6.5 Product / Forderungen],MATCH($B15,tab_MinKomp[[Stanowisko / Position ]:[Stanowisko / Position ]],0)))</f>
        <v>n/a</v>
      </c>
      <c r="ED16" s="194" t="str">
        <f>IF(INDEX(tab_MinKomp[Wymagania VDA 6.5 Product / Forderungen],MATCH($B15,tab_MinKomp[[Stanowisko / Position ]:[Stanowisko / Position ]],0))="n/a","n/a",ED15-INDEX(tab_MinKomp[Wymagania VDA 6.5 Product / Forderungen],MATCH($B15,tab_MinKomp[[Stanowisko / Position ]:[Stanowisko / Position ]],0)))</f>
        <v>n/a</v>
      </c>
      <c r="EE16" s="194" t="str">
        <f>IF(INDEX(tab_MinKomp[Wymagania VDA 6.5 Product / Forderungen],MATCH($B15,tab_MinKomp[[Stanowisko / Position ]:[Stanowisko / Position ]],0))="n/a","n/a",EE15-INDEX(tab_MinKomp[Wymagania VDA 6.5 Product / Forderungen],MATCH($B15,tab_MinKomp[[Stanowisko / Position ]:[Stanowisko / Position ]],0)))</f>
        <v>n/a</v>
      </c>
      <c r="EF16" s="194" t="str">
        <f>IF(INDEX(tab_MinKomp[Wymagania VDA 6.5 Product / Forderungen],MATCH($B15,tab_MinKomp[[Stanowisko / Position ]:[Stanowisko / Position ]],0))="n/a","n/a",EF15-INDEX(tab_MinKomp[Wymagania VDA 6.5 Product / Forderungen],MATCH($B15,tab_MinKomp[[Stanowisko / Position ]:[Stanowisko / Position ]],0)))</f>
        <v>n/a</v>
      </c>
      <c r="EG16" s="194" t="str">
        <f>IF(INDEX(tab_MinKomp[Wymagania VDA 6.5 Product / Forderungen],MATCH($B15,tab_MinKomp[[Stanowisko / Position ]:[Stanowisko / Position ]],0))="n/a","n/a",EG15-INDEX(tab_MinKomp[Wymagania VDA 6.5 Product / Forderungen],MATCH($B15,tab_MinKomp[[Stanowisko / Position ]:[Stanowisko / Position ]],0)))</f>
        <v>n/a</v>
      </c>
      <c r="EH16" s="194" t="str">
        <f>IF(INDEX(tab_MinKomp[Wymagania VDA 6.5 Product / Forderungen],MATCH($B15,tab_MinKomp[[Stanowisko / Position ]:[Stanowisko / Position ]],0))="n/a","n/a",EH15-INDEX(tab_MinKomp[Wymagania VDA 6.5 Product / Forderungen],MATCH($B15,tab_MinKomp[[Stanowisko / Position ]:[Stanowisko / Position ]],0)))</f>
        <v>n/a</v>
      </c>
      <c r="EI16" s="194" t="str">
        <f>IF(INDEX(tab_MinKomp[Wymagania VDA 6.5 Product / Forderungen],MATCH($B15,tab_MinKomp[[Stanowisko / Position ]:[Stanowisko / Position ]],0))="n/a","n/a",EI15-INDEX(tab_MinKomp[Wymagania VDA 6.5 Product / Forderungen],MATCH($B15,tab_MinKomp[[Stanowisko / Position ]:[Stanowisko / Position ]],0)))</f>
        <v>n/a</v>
      </c>
      <c r="EJ16" s="194" t="str">
        <f>IF(INDEX(tab_MinKomp[Wymagania VDA 6.5 Product / Forderungen],MATCH($B15,tab_MinKomp[[Stanowisko / Position ]:[Stanowisko / Position ]],0))="n/a","n/a",EJ15-INDEX(tab_MinKomp[Wymagania VDA 6.5 Product / Forderungen],MATCH($B15,tab_MinKomp[[Stanowisko / Position ]:[Stanowisko / Position ]],0)))</f>
        <v>n/a</v>
      </c>
      <c r="EK16" s="194" t="str">
        <f>IF(INDEX(tab_MinKomp[Wymagania VDA 6.5 Product / Forderungen],MATCH($B15,tab_MinKomp[[Stanowisko / Position ]:[Stanowisko / Position ]],0))="n/a","n/a",EK15-INDEX(tab_MinKomp[Wymagania VDA 6.5 Product / Forderungen],MATCH($B15,tab_MinKomp[[Stanowisko / Position ]:[Stanowisko / Position ]],0)))</f>
        <v>n/a</v>
      </c>
      <c r="EL16" s="194">
        <f>IF(INDEX(tab_MinKomp[LEAN MANAGEMENT],MATCH($B15,tab_MinKomp[[Stanowisko / Position ]:[Stanowisko / Position ]],0))="n/a","n/a",EL15-INDEX(tab_MinKomp[LEAN MANAGEMENT],MATCH($B15,tab_MinKomp[[Stanowisko / Position ]:[Stanowisko / Position ]],0)))</f>
        <v>0</v>
      </c>
      <c r="EM16" s="194">
        <f>IF(INDEX(tab_MinKomp[LEAN MANAGEMENT],MATCH($B15,tab_MinKomp[[Stanowisko / Position ]:[Stanowisko / Position ]],0))="n/a","n/a",EM15-INDEX(tab_MinKomp[LEAN MANAGEMENT],MATCH($B15,tab_MinKomp[[Stanowisko / Position ]:[Stanowisko / Position ]],0)))</f>
        <v>0</v>
      </c>
      <c r="EN16" s="194" t="str">
        <f>IF(INDEX(tab_MinKomp[Wymagania VDA 6.5 Product / Forderungen],MATCH($B15,tab_MinKomp[[Stanowisko / Position ]:[Stanowisko / Position ]],0))="n/a","n/a",EN15-INDEX(tab_MinKomp[Wymagania VDA 6.5 Product / Forderungen],MATCH($B15,tab_MinKomp[[Stanowisko / Position ]:[Stanowisko / Position ]],0)))</f>
        <v>n/a</v>
      </c>
      <c r="EO16" s="190" t="str">
        <f>IF(INDEX(tab_MinKomp[Testy czystości / Reinheitstests],MATCH($B15,tab_MinKomp[[Stanowisko / Position ]:[Stanowisko / Position ]],0))="n/a","n/a",EO15-INDEX(tab_MinKomp[Testy czystości / Reinheitstests],MATCH($B15,tab_MinKomp[[Stanowisko / Position ]:[Stanowisko / Position ]],0)))</f>
        <v>n/a</v>
      </c>
      <c r="EP16" s="190" t="str">
        <f>IF(INDEX(tab_MinKomp[Testy czystości / Reinheitstests],MATCH($B15,tab_MinKomp[[Stanowisko / Position ]:[Stanowisko / Position ]],0))="n/a","n/a",EP15-INDEX(tab_MinKomp[Testy czystości / Reinheitstests],MATCH($B15,tab_MinKomp[[Stanowisko / Position ]:[Stanowisko / Position ]],0)))</f>
        <v>n/a</v>
      </c>
      <c r="EQ16" s="190" t="str">
        <f>IF(INDEX(tab_MinKomp[Testy czystości / Reinheitstests],MATCH($B15,tab_MinKomp[[Stanowisko / Position ]:[Stanowisko / Position ]],0))="n/a","n/a",EQ15-INDEX(tab_MinKomp[Testy czystości / Reinheitstests],MATCH($B15,tab_MinKomp[[Stanowisko / Position ]:[Stanowisko / Position ]],0)))</f>
        <v>n/a</v>
      </c>
      <c r="ER16" s="190" t="str">
        <f>IF(INDEX(tab_MinKomp[Testy czystości / Reinheitstests],MATCH($B15,tab_MinKomp[[Stanowisko / Position ]:[Stanowisko / Position ]],0))="n/a","n/a",ER15-INDEX(tab_MinKomp[Testy czystości / Reinheitstests],MATCH($B15,tab_MinKomp[[Stanowisko / Position ]:[Stanowisko / Position ]],0)))</f>
        <v>n/a</v>
      </c>
      <c r="ES16" s="190" t="str">
        <f>IF(INDEX(tab_MinKomp[Testy czystości / Reinheitstests],MATCH($B15,tab_MinKomp[[Stanowisko / Position ]:[Stanowisko / Position ]],0))="n/a","n/a",ES15-INDEX(tab_MinKomp[Testy czystości / Reinheitstests],MATCH($B15,tab_MinKomp[[Stanowisko / Position ]:[Stanowisko / Position ]],0)))</f>
        <v>n/a</v>
      </c>
      <c r="ET16" s="190" t="str">
        <f>IF(INDEX(tab_MinKomp[Testy czystości / Reinheitstests],MATCH($B15,tab_MinKomp[[Stanowisko / Position ]:[Stanowisko / Position ]],0))="n/a","n/a",ET15-INDEX(tab_MinKomp[Testy czystości / Reinheitstests],MATCH($B15,tab_MinKomp[[Stanowisko / Position ]:[Stanowisko / Position ]],0)))</f>
        <v>n/a</v>
      </c>
      <c r="EU16" s="190" t="str">
        <f>IF(INDEX(tab_MinKomp[Testy czystości / Reinheitstests],MATCH($B15,tab_MinKomp[[Stanowisko / Position ]:[Stanowisko / Position ]],0))="n/a","n/a",EU15-INDEX(tab_MinKomp[Testy czystości / Reinheitstests],MATCH($B15,tab_MinKomp[[Stanowisko / Position ]:[Stanowisko / Position ]],0)))</f>
        <v>n/a</v>
      </c>
      <c r="EV16" s="190" t="str">
        <f>IF(INDEX(tab_MinKomp[Testy czystości / Reinheitstests],MATCH($B15,tab_MinKomp[[Stanowisko / Position ]:[Stanowisko / Position ]],0))="n/a","n/a",EV15-INDEX(tab_MinKomp[Testy czystości / Reinheitstests],MATCH($B15,tab_MinKomp[[Stanowisko / Position ]:[Stanowisko / Position ]],0)))</f>
        <v>n/a</v>
      </c>
      <c r="EW16" s="190" t="str">
        <f>IF(INDEX(tab_MinKomp[Testy czystości / Reinheitstests],MATCH($B15,tab_MinKomp[[Stanowisko / Position ]:[Stanowisko / Position ]],0))="n/a","n/a",EW15-INDEX(tab_MinKomp[Testy czystości / Reinheitstests],MATCH($B15,tab_MinKomp[[Stanowisko / Position ]:[Stanowisko / Position ]],0)))</f>
        <v>n/a</v>
      </c>
      <c r="EX16" s="190" t="str">
        <f>IF(INDEX(tab_MinKomp[Testy czystości / Reinheitstests],MATCH($B15,tab_MinKomp[[Stanowisko / Position ]:[Stanowisko / Position ]],0))="n/a","n/a",EX15-INDEX(tab_MinKomp[Testy czystości / Reinheitstests],MATCH($B15,tab_MinKomp[[Stanowisko / Position ]:[Stanowisko / Position ]],0)))</f>
        <v>n/a</v>
      </c>
      <c r="EY16" s="190" t="str">
        <f>IF(INDEX(tab_MinKomp[Testy czystości / Reinheitstests],MATCH($B15,tab_MinKomp[[Stanowisko / Position ]:[Stanowisko / Position ]],0))="n/a","n/a",EY15-INDEX(tab_MinKomp[Testy czystości / Reinheitstests],MATCH($B15,tab_MinKomp[[Stanowisko / Position ]:[Stanowisko / Position ]],0)))</f>
        <v>n/a</v>
      </c>
      <c r="EZ16" s="190" t="str">
        <f>IF(INDEX(tab_MinKomp[Testy czystości / Reinheitstests],MATCH($B15,tab_MinKomp[[Stanowisko / Position ]:[Stanowisko / Position ]],0))="n/a","n/a",EZ15-INDEX(tab_MinKomp[Testy czystości / Reinheitstests],MATCH($B15,tab_MinKomp[[Stanowisko / Position ]:[Stanowisko / Position ]],0)))</f>
        <v>n/a</v>
      </c>
      <c r="FA16" s="190" t="str">
        <f>IF(INDEX(tab_MinKomp[Testy czystości / Reinheitstests],MATCH($B15,tab_MinKomp[[Stanowisko / Position ]:[Stanowisko / Position ]],0))="n/a","n/a",FA15-INDEX(tab_MinKomp[Testy czystości / Reinheitstests],MATCH($B15,tab_MinKomp[[Stanowisko / Position ]:[Stanowisko / Position ]],0)))</f>
        <v>n/a</v>
      </c>
      <c r="FB16" s="190" t="str">
        <f>IF(INDEX(tab_MinKomp[Testy czystości / Reinheitstests],MATCH($B15,tab_MinKomp[[Stanowisko / Position ]:[Stanowisko / Position ]],0))="n/a","n/a",FB15-INDEX(tab_MinKomp[Testy czystości / Reinheitstests],MATCH($B15,tab_MinKomp[[Stanowisko / Position ]:[Stanowisko / Position ]],0)))</f>
        <v>n/a</v>
      </c>
      <c r="FC16" s="190" t="str">
        <f>IF(INDEX(tab_MinKomp[Testy czystości / Reinheitstests],MATCH($B15,tab_MinKomp[[Stanowisko / Position ]:[Stanowisko / Position ]],0))="n/a","n/a",FC15-INDEX(tab_MinKomp[Testy czystości / Reinheitstests],MATCH($B15,tab_MinKomp[[Stanowisko / Position ]:[Stanowisko / Position ]],0)))</f>
        <v>n/a</v>
      </c>
      <c r="FD16" s="190" t="str">
        <f>IF(INDEX(tab_MinKomp[Testy czystości / Reinheitstests],MATCH($B15,tab_MinKomp[[Stanowisko / Position ]:[Stanowisko / Position ]],0))="n/a","n/a",FD15-INDEX(tab_MinKomp[Testy czystości / Reinheitstests],MATCH($B15,tab_MinKomp[[Stanowisko / Position ]:[Stanowisko / Position ]],0)))</f>
        <v>n/a</v>
      </c>
      <c r="FE16" s="190" t="str">
        <f>IF(INDEX(tab_MinKomp[Testy czystości / Reinheitstests],MATCH($B15,tab_MinKomp[[Stanowisko / Position ]:[Stanowisko / Position ]],0))="n/a","n/a",FE15-INDEX(tab_MinKomp[Testy czystości / Reinheitstests],MATCH($B15,tab_MinKomp[[Stanowisko / Position ]:[Stanowisko / Position ]],0)))</f>
        <v>n/a</v>
      </c>
      <c r="FF16" s="190" t="str">
        <f>IF(INDEX(tab_MinKomp[Testy czystości / Reinheitstests],MATCH($B15,tab_MinKomp[[Stanowisko / Position ]:[Stanowisko / Position ]],0))="n/a","n/a",FF15-INDEX(tab_MinKomp[Testy czystości / Reinheitstests],MATCH($B15,tab_MinKomp[[Stanowisko / Position ]:[Stanowisko / Position ]],0)))</f>
        <v>n/a</v>
      </c>
      <c r="FG16" s="190" t="str">
        <f>IF(INDEX(tab_MinKomp[Testy czystości / Reinheitstests],MATCH($B15,tab_MinKomp[[Stanowisko / Position ]:[Stanowisko / Position ]],0))="n/a","n/a",FG15-INDEX(tab_MinKomp[Testy czystości / Reinheitstests],MATCH($B15,tab_MinKomp[[Stanowisko / Position ]:[Stanowisko / Position ]],0)))</f>
        <v>n/a</v>
      </c>
      <c r="FH16" s="190" t="str">
        <f>IF(INDEX(tab_MinKomp[Testy czystości / Reinheitstests],MATCH($B15,tab_MinKomp[[Stanowisko / Position ]:[Stanowisko / Position ]],0))="n/a","n/a",FH15-INDEX(tab_MinKomp[Testy czystości / Reinheitstests],MATCH($B15,tab_MinKomp[[Stanowisko / Position ]:[Stanowisko / Position ]],0)))</f>
        <v>n/a</v>
      </c>
      <c r="FI16" s="190" t="str">
        <f>IF(INDEX(tab_MinKomp[Testy czystości / Reinheitstests],MATCH($B15,tab_MinKomp[[Stanowisko / Position ]:[Stanowisko / Position ]],0))="n/a","n/a",FI15-INDEX(tab_MinKomp[Testy czystości / Reinheitstests],MATCH($B15,tab_MinKomp[[Stanowisko / Position ]:[Stanowisko / Position ]],0)))</f>
        <v>n/a</v>
      </c>
      <c r="FJ16" s="190" t="str">
        <f>IF(INDEX(tab_MinKomp[Testy czystości / Reinheitstests],MATCH($B15,tab_MinKomp[[Stanowisko / Position ]:[Stanowisko / Position ]],0))="n/a","n/a",FJ15-INDEX(tab_MinKomp[Testy czystości / Reinheitstests],MATCH($B15,tab_MinKomp[[Stanowisko / Position ]:[Stanowisko / Position ]],0)))</f>
        <v>n/a</v>
      </c>
      <c r="FK16" s="190" t="str">
        <f>IF(INDEX(tab_MinKomp[Testy czystości / Reinheitstests],MATCH($B15,tab_MinKomp[[Stanowisko / Position ]:[Stanowisko / Position ]],0))="n/a","n/a",FK15-INDEX(tab_MinKomp[Testy czystości / Reinheitstests],MATCH($B15,tab_MinKomp[[Stanowisko / Position ]:[Stanowisko / Position ]],0)))</f>
        <v>n/a</v>
      </c>
      <c r="FL16" s="190" t="str">
        <f>IF(INDEX(tab_MinKomp[Testy czystości / Reinheitstests],MATCH($B15,tab_MinKomp[[Stanowisko / Position ]:[Stanowisko / Position ]],0))="n/a","n/a",FL15-INDEX(tab_MinKomp[Testy czystości / Reinheitstests],MATCH($B15,tab_MinKomp[[Stanowisko / Position ]:[Stanowisko / Position ]],0)))</f>
        <v>n/a</v>
      </c>
      <c r="FM16" s="190" t="str">
        <f>IF(INDEX(tab_MinKomp[Testy czystości / Reinheitstests],MATCH($B15,tab_MinKomp[[Stanowisko / Position ]:[Stanowisko / Position ]],0))="n/a","n/a",FM15-INDEX(tab_MinKomp[Testy czystości / Reinheitstests],MATCH($B15,tab_MinKomp[[Stanowisko / Position ]:[Stanowisko / Position ]],0)))</f>
        <v>n/a</v>
      </c>
      <c r="FN16" s="194">
        <f>IF(INDEX(tab_MinKomp[LEAN MANAGEMENT],MATCH($B15,tab_MinKomp[[Stanowisko / Position ]:[Stanowisko / Position ]],0))="n/a","n/a",FN15-INDEX(tab_MinKomp[LEAN MANAGEMENT],MATCH($B15,tab_MinKomp[[Stanowisko / Position ]:[Stanowisko / Position ]],0)))</f>
        <v>0</v>
      </c>
      <c r="FO16" s="194">
        <f>IF(INDEX(tab_MinKomp[LEAN MANAGEMENT],MATCH($B15,tab_MinKomp[[Stanowisko / Position ]:[Stanowisko / Position ]],0))="n/a","n/a",FO15-INDEX(tab_MinKomp[LEAN MANAGEMENT],MATCH($B15,tab_MinKomp[[Stanowisko / Position ]:[Stanowisko / Position ]],0)))</f>
        <v>0</v>
      </c>
      <c r="FP16" s="194">
        <f>IF(INDEX(tab_MinKomp[LEAN MANAGEMENT],MATCH($B15,tab_MinKomp[[Stanowisko / Position ]:[Stanowisko / Position ]],0))="n/a","n/a",FP15-INDEX(tab_MinKomp[LEAN MANAGEMENT],MATCH($B15,tab_MinKomp[[Stanowisko / Position ]:[Stanowisko / Position ]],0)))</f>
        <v>0</v>
      </c>
      <c r="FQ16" s="190" t="str">
        <f>IF(INDEX(tab_MinKomp[Testy czystości / Reinheitstests],MATCH($B15,tab_MinKomp[[Stanowisko / Position ]:[Stanowisko / Position ]],0))="n/a","n/a",FQ15-INDEX(tab_MinKomp[Testy czystości / Reinheitstests],MATCH($B15,tab_MinKomp[[Stanowisko / Position ]:[Stanowisko / Position ]],0)))</f>
        <v>n/a</v>
      </c>
      <c r="FR16" s="190" t="str">
        <f>IF(INDEX(tab_MinKomp[Testy czystości / Reinheitstests],MATCH($B15,tab_MinKomp[[Stanowisko / Position ]:[Stanowisko / Position ]],0))="n/a","n/a",FR15-INDEX(tab_MinKomp[Testy czystości / Reinheitstests],MATCH($B15,tab_MinKomp[[Stanowisko / Position ]:[Stanowisko / Position ]],0)))</f>
        <v>n/a</v>
      </c>
      <c r="FS16" s="194">
        <f>IF(INDEX(tab_MinKomp[Przepisy BHP / BHP Vorschriften],MATCH($B15,tab_MinKomp[[Stanowisko / Position ]:[Stanowisko / Position ]],0))="n/a","n/a",FS15-INDEX(tab_MinKomp[Przepisy BHP / BHP Vorschriften],MATCH($B15,tab_MinKomp[[Stanowisko / Position ]:[Stanowisko / Position ]],0)))</f>
        <v>1</v>
      </c>
      <c r="FT16" s="194">
        <f>IF(INDEX(tab_MinKomp[Przepisy BHP / BHP Vorschriften],MATCH($B15,tab_MinKomp[[Stanowisko / Position ]:[Stanowisko / Position ]],0))="n/a","n/a",FT15-INDEX(tab_MinKomp[Przepisy BHP / BHP Vorschriften],MATCH($B15,tab_MinKomp[[Stanowisko / Position ]:[Stanowisko / Position ]],0)))</f>
        <v>0</v>
      </c>
      <c r="FU16" s="194">
        <f>IF(INDEX(tab_MinKomp[LEAN MANAGEMENT],MATCH($B15,tab_MinKomp[[Stanowisko / Position ]:[Stanowisko / Position ]],0))="n/a","n/a",FU15-INDEX(tab_MinKomp[LEAN MANAGEMENT],MATCH($B15,tab_MinKomp[[Stanowisko / Position ]:[Stanowisko / Position ]],0)))</f>
        <v>0</v>
      </c>
      <c r="FV16" s="194">
        <f>IF(INDEX(tab_MinKomp[LEAN MANAGEMENT],MATCH($B15,tab_MinKomp[[Stanowisko / Position ]:[Stanowisko / Position ]],0))="n/a","n/a",FV15-INDEX(tab_MinKomp[LEAN MANAGEMENT],MATCH($B15,tab_MinKomp[[Stanowisko / Position ]:[Stanowisko / Position ]],0)))</f>
        <v>1</v>
      </c>
      <c r="FW16" s="194">
        <f>IF(INDEX(tab_MinKomp[LEAN MANAGEMENT],MATCH($B15,tab_MinKomp[[Stanowisko / Position ]:[Stanowisko / Position ]],0))="n/a","n/a",FW15-INDEX(tab_MinKomp[LEAN MANAGEMENT],MATCH($B15,tab_MinKomp[[Stanowisko / Position ]:[Stanowisko / Position ]],0)))</f>
        <v>0</v>
      </c>
      <c r="FX16" s="194">
        <f>IF(INDEX(tab_MinKomp[Przepisy BHP / BHP Vorschriften],MATCH($B15,tab_MinKomp[[Stanowisko / Position ]:[Stanowisko / Position ]],0))="n/a","n/a",FX15-INDEX(tab_MinKomp[Przepisy BHP / BHP Vorschriften],MATCH($B15,tab_MinKomp[[Stanowisko / Position ]:[Stanowisko / Position ]],0)))</f>
        <v>0</v>
      </c>
      <c r="FY16" s="194">
        <f>IF(INDEX(tab_MinKomp[Przepisy BHP / BHP Vorschriften],MATCH($B15,tab_MinKomp[[Stanowisko / Position ]:[Stanowisko / Position ]],0))="n/a","n/a",FY15-INDEX(tab_MinKomp[Przepisy BHP / BHP Vorschriften],MATCH($B15,tab_MinKomp[[Stanowisko / Position ]:[Stanowisko / Position ]],0)))</f>
        <v>0</v>
      </c>
      <c r="FZ16" s="194">
        <f>IF(INDEX(tab_MinKomp[LEAN MANAGEMENT],MATCH($B15,tab_MinKomp[[Stanowisko / Position ]:[Stanowisko / Position ]],0))="n/a","n/a",FZ15-INDEX(tab_MinKomp[LEAN MANAGEMENT],MATCH($B15,tab_MinKomp[[Stanowisko / Position ]:[Stanowisko / Position ]],0)))</f>
        <v>1</v>
      </c>
      <c r="GA16" s="194">
        <f>IF(INDEX(tab_MinKomp[Przepisy BHP / BHP Vorschriften],MATCH($B15,tab_MinKomp[[Stanowisko / Position ]:[Stanowisko / Position ]],0))="n/a","n/a",GA15-INDEX(tab_MinKomp[Przepisy BHP / BHP Vorschriften],MATCH($B15,tab_MinKomp[[Stanowisko / Position ]:[Stanowisko / Position ]],0)))</f>
        <v>0</v>
      </c>
      <c r="GB16" s="194" t="str">
        <f>IF(INDEX(tab_MinKomp[Konserwacja form plastiki],MATCH($B15,tab_MinKomp[[Stanowisko / Position ]:[Stanowisko / Position ]],0))="n/a","n/a",GB15-INDEX(tab_MinKomp[Konserwacja form plastiki],MATCH($B15,tab_MinKomp[[Stanowisko / Position ]:[Stanowisko / Position ]],0)))</f>
        <v>n/a</v>
      </c>
      <c r="GC16" s="194">
        <f>IF(INDEX(tab_MinKomp[Przepisy BHP / BHP Vorschriften],MATCH($B15,tab_MinKomp[[Stanowisko / Position ]:[Stanowisko / Position ]],0))="n/a","n/a",GC15-INDEX(tab_MinKomp[Przepisy BHP / BHP Vorschriften],MATCH($B15,tab_MinKomp[[Stanowisko / Position ]:[Stanowisko / Position ]],0)))</f>
        <v>0</v>
      </c>
      <c r="GD16" s="194">
        <f>IF(INDEX(tab_MinKomp[LEAN MANAGEMENT],MATCH($B15,tab_MinKomp[[Stanowisko / Position ]:[Stanowisko / Position ]],0))="n/a","n/a",GD15-INDEX(tab_MinKomp[LEAN MANAGEMENT],MATCH($B15,tab_MinKomp[[Stanowisko / Position ]:[Stanowisko / Position ]],0)))</f>
        <v>1</v>
      </c>
      <c r="GE16" s="194" t="str">
        <f>IF(INDEX(tab_MinKomp[Konserwacja form plastiki],MATCH($B15,tab_MinKomp[[Stanowisko / Position ]:[Stanowisko / Position ]],0))="n/a","n/a",GE15-INDEX(tab_MinKomp[Konserwacja form plastiki],MATCH($B15,tab_MinKomp[[Stanowisko / Position ]:[Stanowisko / Position ]],0)))</f>
        <v>n/a</v>
      </c>
      <c r="GF16" s="186" t="s">
        <v>248</v>
      </c>
      <c r="GG16" s="186" t="s">
        <v>248</v>
      </c>
      <c r="GH16" s="186" t="s">
        <v>248</v>
      </c>
      <c r="GI16" s="186" t="s">
        <v>248</v>
      </c>
      <c r="GJ16" s="186" t="s">
        <v>248</v>
      </c>
      <c r="GK16" s="186" t="s">
        <v>248</v>
      </c>
      <c r="GL16" s="186" t="s">
        <v>248</v>
      </c>
      <c r="GM16" s="186" t="s">
        <v>248</v>
      </c>
      <c r="GN16" s="186" t="s">
        <v>248</v>
      </c>
      <c r="GO16" s="186" t="s">
        <v>248</v>
      </c>
      <c r="GP16" s="186" t="s">
        <v>248</v>
      </c>
      <c r="GQ16" s="186" t="s">
        <v>248</v>
      </c>
      <c r="GR16" s="186" t="s">
        <v>248</v>
      </c>
      <c r="GS16" s="186" t="s">
        <v>248</v>
      </c>
      <c r="GT16" s="186" t="s">
        <v>248</v>
      </c>
      <c r="GU16" s="186" t="s">
        <v>248</v>
      </c>
      <c r="GV16" s="186" t="s">
        <v>248</v>
      </c>
      <c r="GW16" s="186" t="s">
        <v>248</v>
      </c>
      <c r="GX16" s="186" t="s">
        <v>248</v>
      </c>
      <c r="GY16" s="186" t="s">
        <v>248</v>
      </c>
      <c r="GZ16" s="261" t="s">
        <v>248</v>
      </c>
      <c r="HA16" s="261" t="s">
        <v>248</v>
      </c>
      <c r="HB16" s="191">
        <f>SUM(G16:GE16)/(HB15-(SUM(G16:GE16)))</f>
        <v>0.12698412698412698</v>
      </c>
      <c r="HC16" s="102"/>
    </row>
    <row r="17" spans="1:211" s="218" customFormat="1" ht="24.9" customHeight="1" x14ac:dyDescent="0.3">
      <c r="A17" s="105" t="s">
        <v>311</v>
      </c>
      <c r="B17" s="105" t="s">
        <v>312</v>
      </c>
      <c r="C17" s="105" t="s">
        <v>313</v>
      </c>
      <c r="D17" s="105">
        <v>234</v>
      </c>
      <c r="E17" s="392" t="s">
        <v>379</v>
      </c>
      <c r="F17" s="185" t="s">
        <v>374</v>
      </c>
      <c r="G17" s="186">
        <v>2</v>
      </c>
      <c r="H17" s="186">
        <v>1</v>
      </c>
      <c r="I17" s="186">
        <v>2</v>
      </c>
      <c r="J17" s="186"/>
      <c r="K17" s="186">
        <v>1</v>
      </c>
      <c r="L17" s="186" t="s">
        <v>248</v>
      </c>
      <c r="M17" s="186" t="s">
        <v>248</v>
      </c>
      <c r="N17" s="186" t="s">
        <v>248</v>
      </c>
      <c r="O17" s="186">
        <v>1</v>
      </c>
      <c r="P17" s="186">
        <v>1</v>
      </c>
      <c r="Q17" s="186" t="s">
        <v>248</v>
      </c>
      <c r="R17" s="186" t="s">
        <v>248</v>
      </c>
      <c r="S17" s="186" t="s">
        <v>248</v>
      </c>
      <c r="T17" s="186" t="s">
        <v>248</v>
      </c>
      <c r="U17" s="186" t="s">
        <v>248</v>
      </c>
      <c r="V17" s="186" t="s">
        <v>248</v>
      </c>
      <c r="W17" s="186" t="s">
        <v>248</v>
      </c>
      <c r="X17" s="186" t="s">
        <v>248</v>
      </c>
      <c r="Y17" s="186" t="s">
        <v>248</v>
      </c>
      <c r="Z17" s="186" t="s">
        <v>248</v>
      </c>
      <c r="AA17" s="186" t="s">
        <v>248</v>
      </c>
      <c r="AB17" s="186" t="s">
        <v>248</v>
      </c>
      <c r="AC17" s="186" t="s">
        <v>248</v>
      </c>
      <c r="AD17" s="186">
        <v>1</v>
      </c>
      <c r="AE17" s="186">
        <v>1</v>
      </c>
      <c r="AF17" s="186">
        <v>1</v>
      </c>
      <c r="AG17" s="186" t="s">
        <v>248</v>
      </c>
      <c r="AH17" s="186" t="s">
        <v>248</v>
      </c>
      <c r="AI17" s="186">
        <v>1</v>
      </c>
      <c r="AJ17" s="186" t="s">
        <v>248</v>
      </c>
      <c r="AK17" s="186" t="s">
        <v>248</v>
      </c>
      <c r="AL17" s="186">
        <v>1</v>
      </c>
      <c r="AM17" s="186" t="s">
        <v>248</v>
      </c>
      <c r="AN17" s="186" t="s">
        <v>248</v>
      </c>
      <c r="AO17" s="186">
        <v>2</v>
      </c>
      <c r="AP17" s="186" t="s">
        <v>248</v>
      </c>
      <c r="AQ17" s="186">
        <v>2</v>
      </c>
      <c r="AR17" s="186" t="s">
        <v>248</v>
      </c>
      <c r="AS17" s="186" t="s">
        <v>248</v>
      </c>
      <c r="AT17" s="186" t="s">
        <v>248</v>
      </c>
      <c r="AU17" s="186" t="s">
        <v>248</v>
      </c>
      <c r="AV17" s="186">
        <v>2</v>
      </c>
      <c r="AW17" s="186">
        <v>1</v>
      </c>
      <c r="AX17" s="186" t="s">
        <v>248</v>
      </c>
      <c r="AY17" s="186" t="s">
        <v>248</v>
      </c>
      <c r="AZ17" s="186" t="s">
        <v>248</v>
      </c>
      <c r="BA17" s="186">
        <v>1</v>
      </c>
      <c r="BB17" s="186">
        <v>1</v>
      </c>
      <c r="BC17" s="186">
        <v>1</v>
      </c>
      <c r="BD17" s="186">
        <v>1</v>
      </c>
      <c r="BE17" s="186" t="s">
        <v>248</v>
      </c>
      <c r="BF17" s="186" t="s">
        <v>248</v>
      </c>
      <c r="BG17" s="186" t="s">
        <v>248</v>
      </c>
      <c r="BH17" s="186" t="s">
        <v>248</v>
      </c>
      <c r="BI17" s="186" t="s">
        <v>248</v>
      </c>
      <c r="BJ17" s="186" t="s">
        <v>248</v>
      </c>
      <c r="BK17" s="186" t="s">
        <v>248</v>
      </c>
      <c r="BL17" s="186" t="s">
        <v>248</v>
      </c>
      <c r="BM17" s="186">
        <v>1</v>
      </c>
      <c r="BN17" s="186" t="s">
        <v>248</v>
      </c>
      <c r="BO17" s="186" t="s">
        <v>248</v>
      </c>
      <c r="BP17" s="186" t="s">
        <v>248</v>
      </c>
      <c r="BQ17" s="186" t="s">
        <v>248</v>
      </c>
      <c r="BR17" s="186" t="s">
        <v>248</v>
      </c>
      <c r="BS17" s="186" t="s">
        <v>248</v>
      </c>
      <c r="BT17" s="186" t="s">
        <v>248</v>
      </c>
      <c r="BU17" s="186" t="s">
        <v>248</v>
      </c>
      <c r="BV17" s="186" t="s">
        <v>248</v>
      </c>
      <c r="BW17" s="186" t="s">
        <v>248</v>
      </c>
      <c r="BX17" s="186">
        <v>3</v>
      </c>
      <c r="BY17" s="186" t="s">
        <v>248</v>
      </c>
      <c r="BZ17" s="186" t="s">
        <v>248</v>
      </c>
      <c r="CA17" s="186" t="s">
        <v>248</v>
      </c>
      <c r="CB17" s="186" t="s">
        <v>248</v>
      </c>
      <c r="CC17" s="186" t="s">
        <v>248</v>
      </c>
      <c r="CD17" s="186" t="s">
        <v>248</v>
      </c>
      <c r="CE17" s="186" t="s">
        <v>248</v>
      </c>
      <c r="CF17" s="186">
        <v>3</v>
      </c>
      <c r="CG17" s="186" t="s">
        <v>248</v>
      </c>
      <c r="CH17" s="186">
        <v>3</v>
      </c>
      <c r="CI17" s="186">
        <v>2</v>
      </c>
      <c r="CJ17" s="186">
        <v>2</v>
      </c>
      <c r="CK17" s="186">
        <v>2</v>
      </c>
      <c r="CL17" s="186">
        <v>2</v>
      </c>
      <c r="CM17" s="186" t="s">
        <v>248</v>
      </c>
      <c r="CN17" s="186" t="s">
        <v>248</v>
      </c>
      <c r="CO17" s="186" t="s">
        <v>248</v>
      </c>
      <c r="CP17" s="186" t="s">
        <v>248</v>
      </c>
      <c r="CQ17" s="186" t="s">
        <v>248</v>
      </c>
      <c r="CR17" s="186" t="s">
        <v>248</v>
      </c>
      <c r="CS17" s="186" t="s">
        <v>248</v>
      </c>
      <c r="CT17" s="186" t="s">
        <v>248</v>
      </c>
      <c r="CU17" s="186" t="s">
        <v>248</v>
      </c>
      <c r="CV17" s="186" t="s">
        <v>248</v>
      </c>
      <c r="CW17" s="186">
        <v>2</v>
      </c>
      <c r="CX17" s="186" t="s">
        <v>248</v>
      </c>
      <c r="CY17" s="186" t="s">
        <v>248</v>
      </c>
      <c r="CZ17" s="186" t="s">
        <v>248</v>
      </c>
      <c r="DA17" s="186" t="s">
        <v>248</v>
      </c>
      <c r="DB17" s="186" t="s">
        <v>248</v>
      </c>
      <c r="DC17" s="186" t="s">
        <v>248</v>
      </c>
      <c r="DD17" s="186" t="s">
        <v>248</v>
      </c>
      <c r="DE17" s="186" t="s">
        <v>248</v>
      </c>
      <c r="DF17" s="186">
        <v>1</v>
      </c>
      <c r="DG17" s="186" t="s">
        <v>248</v>
      </c>
      <c r="DH17" s="186" t="s">
        <v>248</v>
      </c>
      <c r="DI17" s="186" t="s">
        <v>248</v>
      </c>
      <c r="DJ17" s="186" t="s">
        <v>248</v>
      </c>
      <c r="DK17" s="186" t="s">
        <v>248</v>
      </c>
      <c r="DL17" s="186" t="s">
        <v>248</v>
      </c>
      <c r="DM17" s="186" t="s">
        <v>248</v>
      </c>
      <c r="DN17" s="186" t="s">
        <v>248</v>
      </c>
      <c r="DO17" s="186" t="s">
        <v>248</v>
      </c>
      <c r="DP17" s="186" t="s">
        <v>248</v>
      </c>
      <c r="DQ17" s="186" t="s">
        <v>248</v>
      </c>
      <c r="DR17" s="186" t="s">
        <v>248</v>
      </c>
      <c r="DS17" s="186" t="s">
        <v>248</v>
      </c>
      <c r="DT17" s="186" t="s">
        <v>248</v>
      </c>
      <c r="DU17" s="186" t="s">
        <v>248</v>
      </c>
      <c r="DV17" s="186" t="s">
        <v>248</v>
      </c>
      <c r="DW17" s="186" t="s">
        <v>248</v>
      </c>
      <c r="DX17" s="186" t="s">
        <v>248</v>
      </c>
      <c r="DY17" s="186" t="s">
        <v>248</v>
      </c>
      <c r="DZ17" s="186" t="s">
        <v>248</v>
      </c>
      <c r="EA17" s="186" t="s">
        <v>248</v>
      </c>
      <c r="EB17" s="186" t="s">
        <v>248</v>
      </c>
      <c r="EC17" s="186" t="s">
        <v>248</v>
      </c>
      <c r="ED17" s="186" t="s">
        <v>248</v>
      </c>
      <c r="EE17" s="186" t="s">
        <v>248</v>
      </c>
      <c r="EF17" s="186" t="s">
        <v>248</v>
      </c>
      <c r="EG17" s="186" t="s">
        <v>248</v>
      </c>
      <c r="EH17" s="186" t="s">
        <v>248</v>
      </c>
      <c r="EI17" s="186" t="s">
        <v>248</v>
      </c>
      <c r="EJ17" s="186" t="s">
        <v>248</v>
      </c>
      <c r="EK17" s="186" t="s">
        <v>248</v>
      </c>
      <c r="EL17" s="186">
        <v>1</v>
      </c>
      <c r="EM17" s="186">
        <v>1</v>
      </c>
      <c r="EN17" s="186" t="s">
        <v>248</v>
      </c>
      <c r="EO17" s="186" t="s">
        <v>248</v>
      </c>
      <c r="EP17" s="186" t="s">
        <v>248</v>
      </c>
      <c r="EQ17" s="186" t="s">
        <v>248</v>
      </c>
      <c r="ER17" s="186" t="s">
        <v>248</v>
      </c>
      <c r="ES17" s="186" t="s">
        <v>248</v>
      </c>
      <c r="ET17" s="186" t="s">
        <v>248</v>
      </c>
      <c r="EU17" s="186" t="s">
        <v>248</v>
      </c>
      <c r="EV17" s="186" t="s">
        <v>248</v>
      </c>
      <c r="EW17" s="186" t="s">
        <v>248</v>
      </c>
      <c r="EX17" s="186" t="s">
        <v>248</v>
      </c>
      <c r="EY17" s="186" t="s">
        <v>248</v>
      </c>
      <c r="EZ17" s="186" t="s">
        <v>248</v>
      </c>
      <c r="FA17" s="186" t="s">
        <v>248</v>
      </c>
      <c r="FB17" s="186" t="s">
        <v>248</v>
      </c>
      <c r="FC17" s="186" t="s">
        <v>248</v>
      </c>
      <c r="FD17" s="186" t="s">
        <v>248</v>
      </c>
      <c r="FE17" s="186" t="s">
        <v>248</v>
      </c>
      <c r="FF17" s="186" t="s">
        <v>248</v>
      </c>
      <c r="FG17" s="186" t="s">
        <v>248</v>
      </c>
      <c r="FH17" s="186" t="s">
        <v>248</v>
      </c>
      <c r="FI17" s="186" t="s">
        <v>248</v>
      </c>
      <c r="FJ17" s="186" t="s">
        <v>248</v>
      </c>
      <c r="FK17" s="186" t="s">
        <v>248</v>
      </c>
      <c r="FL17" s="186" t="s">
        <v>248</v>
      </c>
      <c r="FM17" s="186" t="s">
        <v>248</v>
      </c>
      <c r="FN17" s="186">
        <v>1</v>
      </c>
      <c r="FO17" s="186">
        <v>1</v>
      </c>
      <c r="FP17" s="186">
        <v>1</v>
      </c>
      <c r="FQ17" s="187" t="s">
        <v>248</v>
      </c>
      <c r="FR17" s="187" t="s">
        <v>248</v>
      </c>
      <c r="FS17" s="186">
        <v>3</v>
      </c>
      <c r="FT17" s="186">
        <v>2</v>
      </c>
      <c r="FU17" s="186">
        <v>1</v>
      </c>
      <c r="FV17" s="186">
        <v>2</v>
      </c>
      <c r="FW17" s="186">
        <v>1</v>
      </c>
      <c r="FX17" s="186">
        <v>2</v>
      </c>
      <c r="FY17" s="186">
        <v>2</v>
      </c>
      <c r="FZ17" s="186">
        <v>2</v>
      </c>
      <c r="GA17" s="186">
        <v>2</v>
      </c>
      <c r="GB17" s="186" t="s">
        <v>248</v>
      </c>
      <c r="GC17" s="186">
        <v>2</v>
      </c>
      <c r="GD17" s="186">
        <v>2</v>
      </c>
      <c r="GE17" s="186" t="s">
        <v>248</v>
      </c>
      <c r="GF17" s="186" t="s">
        <v>248</v>
      </c>
      <c r="GG17" s="186" t="s">
        <v>248</v>
      </c>
      <c r="GH17" s="186" t="s">
        <v>248</v>
      </c>
      <c r="GI17" s="186" t="s">
        <v>248</v>
      </c>
      <c r="GJ17" s="186" t="s">
        <v>248</v>
      </c>
      <c r="GK17" s="186" t="s">
        <v>248</v>
      </c>
      <c r="GL17" s="186" t="s">
        <v>248</v>
      </c>
      <c r="GM17" s="186" t="s">
        <v>248</v>
      </c>
      <c r="GN17" s="186" t="s">
        <v>248</v>
      </c>
      <c r="GO17" s="186" t="s">
        <v>248</v>
      </c>
      <c r="GP17" s="186" t="s">
        <v>248</v>
      </c>
      <c r="GQ17" s="186" t="s">
        <v>248</v>
      </c>
      <c r="GR17" s="186" t="s">
        <v>248</v>
      </c>
      <c r="GS17" s="186" t="s">
        <v>248</v>
      </c>
      <c r="GT17" s="186" t="s">
        <v>248</v>
      </c>
      <c r="GU17" s="186" t="s">
        <v>248</v>
      </c>
      <c r="GV17" s="186" t="s">
        <v>248</v>
      </c>
      <c r="GW17" s="186" t="s">
        <v>248</v>
      </c>
      <c r="GX17" s="186" t="s">
        <v>248</v>
      </c>
      <c r="GY17" s="186" t="s">
        <v>248</v>
      </c>
      <c r="GZ17" s="261" t="s">
        <v>248</v>
      </c>
      <c r="HA17" s="261" t="s">
        <v>248</v>
      </c>
      <c r="HB17" s="188">
        <f>SUM(G17:GE17)</f>
        <v>71</v>
      </c>
      <c r="HC17" s="102"/>
    </row>
    <row r="18" spans="1:211" s="218" customFormat="1" ht="24.9" customHeight="1" thickBot="1" x14ac:dyDescent="0.35">
      <c r="A18" s="108" t="s">
        <v>311</v>
      </c>
      <c r="B18" s="108" t="s">
        <v>312</v>
      </c>
      <c r="C18" s="108" t="str">
        <f>C17</f>
        <v>KW</v>
      </c>
      <c r="D18" s="108">
        <f>D17</f>
        <v>234</v>
      </c>
      <c r="E18" s="393"/>
      <c r="F18" s="189" t="s">
        <v>375</v>
      </c>
      <c r="G18" s="192">
        <f>IF(INDEX(tab_MinKomp[Przepisy BHP / BHP Vorschriften],MATCH($B17,tab_MinKomp[[Stanowisko / Position ]:[Stanowisko / Position ]],0))="n/a","n/a",G17-INDEX(tab_MinKomp[Przepisy BHP / BHP Vorschriften],MATCH($B17,tab_MinKomp[[Stanowisko / Position ]:[Stanowisko / Position ]],0)))</f>
        <v>0</v>
      </c>
      <c r="H18" s="194">
        <f>IF(INDEX(tab_MinKomp[Regulamin pracy / Arbeitsordnung],MATCH($B17,tab_MinKomp[[Stanowisko / Position ]:[Stanowisko / Position ]],0))="n/a","n/a",H17-INDEX(tab_MinKomp[Regulamin pracy / Arbeitsordnung],MATCH($B17,tab_MinKomp[[Stanowisko / Position ]:[Stanowisko / Position ]],0)))</f>
        <v>0</v>
      </c>
      <c r="I18" s="193">
        <f>IF(INDEX(tab_MinKomp[Przepisy BHP / BHP Vorschriften],MATCH($B17,tab_MinKomp[[Stanowisko / Position ]:[Stanowisko / Position ]],0))="n/a","n/a",I17-INDEX(tab_MinKomp[Przepisy BHP / BHP Vorschriften],MATCH($B17,tab_MinKomp[[Stanowisko / Position ]:[Stanowisko / Position ]],0)))</f>
        <v>0</v>
      </c>
      <c r="J18" s="194">
        <f>IF(INDEX(tab_MinKomp[Regulamin pracy / Arbeitsordnung],MATCH($B17,tab_MinKomp[[Stanowisko / Position ]:[Stanowisko / Position ]],0))="n/a","n/a",J17-INDEX(tab_MinKomp[Regulamin pracy / Arbeitsordnung],MATCH($B17,tab_MinKomp[[Stanowisko / Position ]:[Stanowisko / Position ]],0)))</f>
        <v>-1</v>
      </c>
      <c r="K18" s="193">
        <f>IF(INDEX(tab_MinKomp[Gospodarka odpadami / Abfallwirtschaft],MATCH($B17,tab_MinKomp[[Stanowisko / Position ]:[Stanowisko / Position ]],0))="n/a","n/a",K17-INDEX(tab_MinKomp[Gospodarka odpadami / Abfallwirtschaft],MATCH($B17,tab_MinKomp[[Stanowisko / Position ]:[Stanowisko / Position ]],0)))</f>
        <v>0</v>
      </c>
      <c r="L18" s="194" t="str">
        <f>IF(INDEX(tab_MinKomp[Przepisy kodeksu pracy / Bestimmungen des Arbeitsgesetzes],MATCH($B17,tab_MinKomp[[Stanowisko / Position ]:[Stanowisko / Position ]],0))="n/a","n/a",L17-INDEX(tab_MinKomp[Przepisy kodeksu pracy / Bestimmungen des Arbeitsgesetzes],MATCH($B17,tab_MinKomp[[Stanowisko / Position ]:[Stanowisko / Position ]],0)))</f>
        <v>n/a</v>
      </c>
      <c r="M18" s="195" t="str">
        <f>IF(INDEX(tab_MinKomp[Przepisy o ub.społ. ZUS  / Sozialversicherungsvorschriften],MATCH($B17,tab_MinKomp[[Stanowisko / Position ]:[Stanowisko / Position ]],0))="n/a","n/a",M17-INDEX(tab_MinKomp[Przepisy o ub.społ. ZUS  / Sozialversicherungsvorschriften],MATCH($B17,tab_MinKomp[[Stanowisko / Position ]:[Stanowisko / Position ]],0)))</f>
        <v>n/a</v>
      </c>
      <c r="N18" s="194" t="str">
        <f>IF(INDEX(tab_MinKomp[PRZEPISY O PDOF /persönlich Einkommensteuergesetz ],MATCH($B17,tab_MinKomp[[Stanowisko / Position ]:[Stanowisko / Position ]],0))="n/a","n/a",N17-INDEX(tab_MinKomp[PRZEPISY O PDOF /persönlich Einkommensteuergesetz ],MATCH($B17,tab_MinKomp[[Stanowisko / Position ]:[Stanowisko / Position ]],0)))</f>
        <v>n/a</v>
      </c>
      <c r="O18" s="194">
        <f>IF(INDEX(tab_MinKomp[Regulamin pracy / Arbeitsordnung],MATCH($B17,tab_MinKomp[[Stanowisko / Position ]:[Stanowisko / Position ]],0))="n/a","n/a",O17-INDEX(tab_MinKomp[Regulamin pracy / Arbeitsordnung],MATCH($B17,tab_MinKomp[[Stanowisko / Position ]:[Stanowisko / Position ]],0)))</f>
        <v>0</v>
      </c>
      <c r="P18" s="194">
        <f>IF(INDEX(tab_MinKomp[Regulamin wynagradzania / Vergütungsordnung],MATCH($B17,tab_MinKomp[[Stanowisko / Position ]:[Stanowisko / Position ]],0))="n/a","n/a",P17-INDEX(tab_MinKomp[Regulamin wynagradzania / Vergütungsordnung],MATCH($B17,tab_MinKomp[[Stanowisko / Position ]:[Stanowisko / Position ]],0)))</f>
        <v>0</v>
      </c>
      <c r="Q18" s="194" t="str">
        <f>IF(INDEX(tab_MinKomp[System R2PŁATNIK PRO: Płace / Lohnabrechnung],MATCH($B17,tab_MinKomp[[Stanowisko / Position ]:[Stanowisko / Position ]],0))="n/a","n/a",Q17-INDEX(tab_MinKomp[System R2PŁATNIK PRO: Płace / Lohnabrechnung],MATCH($B17,tab_MinKomp[[Stanowisko / Position ]:[Stanowisko / Position ]],0)))</f>
        <v>n/a</v>
      </c>
      <c r="R18" s="194" t="str">
        <f>IF(INDEX(tab_MinKomp[SystemR2PŁATNIK PRO: KADRY / Personaldaten],MATCH($B17,tab_MinKomp[[Stanowisko / Position ]:[Stanowisko / Position ]],0))="n/a","n/a",R17-INDEX(tab_MinKomp[SystemR2PŁATNIK PRO: KADRY / Personaldaten],MATCH($B17,tab_MinKomp[[Stanowisko / Position ]:[Stanowisko / Position ]],0)))</f>
        <v>n/a</v>
      </c>
      <c r="S18" s="194" t="str">
        <f>IF(INDEX(tab_MinKomp[SYSTEM R2PŁATNIK PRO: zarządzanie pracownikami / Arbeitsverwaltung],MATCH($B17,tab_MinKomp[[Stanowisko / Position ]:[Stanowisko / Position ]],0))="n/a","n/a",S17-INDEX(tab_MinKomp[SYSTEM R2PŁATNIK PRO: zarządzanie pracownikami / Arbeitsverwaltung],MATCH($B17,tab_MinKomp[[Stanowisko / Position ]:[Stanowisko / Position ]],0)))</f>
        <v>n/a</v>
      </c>
      <c r="T18" s="194" t="str">
        <f>IF(INDEX(tab_MinKomp[Doradztwo, wsparcie personalne / Personalberatung und Unterstützung],MATCH($B17,tab_MinKomp[[Stanowisko / Position ]:[Stanowisko / Position ]],0))="n/a","n/a",T17-INDEX(tab_MinKomp[Doradztwo, wsparcie personalne / Personalberatung und Unterstützung],MATCH($B17,tab_MinKomp[[Stanowisko / Position ]:[Stanowisko / Position ]],0)))</f>
        <v>n/a</v>
      </c>
      <c r="U18" s="194" t="str">
        <f>IF(INDEX(tab_MinKomp[Przepisy o podatku VAT / MwSt.- Gesetz],MATCH($B17,tab_MinKomp[[Stanowisko / Position ]:[Stanowisko / Position ]],0))="n/a","n/a",U17-INDEX(tab_MinKomp[Przepisy o podatku VAT / MwSt.- Gesetz],MATCH($B17,tab_MinKomp[[Stanowisko / Position ]:[Stanowisko / Position ]],0)))</f>
        <v>n/a</v>
      </c>
      <c r="V18" s="194" t="str">
        <f>IF(INDEX(tab_MinKomp[PrzepisyPDOP / geschäftlich Einkommensteuergesetz],MATCH($B17,tab_MinKomp[[Stanowisko / Position ]:[Stanowisko / Position ]],0))="n/a","n/a",V17-INDEX(tab_MinKomp[PrzepisyPDOP / geschäftlich Einkommensteuergesetz],MATCH($B17,tab_MinKomp[[Stanowisko / Position ]:[Stanowisko / Position ]],0)))</f>
        <v>n/a</v>
      </c>
      <c r="W18" s="194" t="str">
        <f>IF(INDEX(tab_MinKomp[System BAAN / FINANSE (FIBU)],MATCH($B17,tab_MinKomp[[Stanowisko / Position ]:[Stanowisko / Position ]],0))="n/a","n/a",W17-INDEX(tab_MinKomp[System BAAN / FINANSE (FIBU)],MATCH($B17,tab_MinKomp[[Stanowisko / Position ]:[Stanowisko / Position ]],0)))</f>
        <v>n/a</v>
      </c>
      <c r="X18" s="194" t="str">
        <f>IF(INDEX(tab_MinKomp[Systemy pomocnicze / Hilfssysteme(STOCKPROGRAM, KALK2000 etc.)],MATCH($B17,tab_MinKomp[[Stanowisko / Position ]:[Stanowisko / Position ]],0))="n/a","n/a",X17-INDEX(tab_MinKomp[Systemy pomocnicze / Hilfssysteme(STOCKPROGRAM, KALK2000 etc.)],MATCH($B17,tab_MinKomp[[Stanowisko / Position ]:[Stanowisko / Position ]],0)))</f>
        <v>n/a</v>
      </c>
      <c r="Y18" s="194" t="str">
        <f>IF(INDEX(tab_MinKomp[Polityka rachunkowości / Buchführungspolitik],MATCH($B17,tab_MinKomp[[Stanowisko / Position ]:[Stanowisko / Position ]],0))="n/a","n/a",Y17-INDEX(tab_MinKomp[Polityka rachunkowości / Buchführungspolitik],MATCH($B17,tab_MinKomp[[Stanowisko / Position ]:[Stanowisko / Position ]],0)))</f>
        <v>n/a</v>
      </c>
      <c r="Z18" s="194" t="str">
        <f>IF(INDEX(tab_MinKomp[Ustawa o rachunkowości / Rechnungslegungsgesetz],MATCH($B17,tab_MinKomp[[Stanowisko / Position ]:[Stanowisko / Position ]],0))="n/a","n/a",Z17-INDEX(tab_MinKomp[Ustawa o rachunkowości / Rechnungslegungsgesetz],MATCH($B17,tab_MinKomp[[Stanowisko / Position ]:[Stanowisko / Position ]],0)))</f>
        <v>n/a</v>
      </c>
      <c r="AA18" s="194" t="str">
        <f>IF(INDEX(tab_MinKomp[WORKFLOW - TS-100],MATCH($B17,tab_MinKomp[[Stanowisko / Position ]:[Stanowisko / Position ]],0))="n/a","n/a",AA17-INDEX(tab_MinKomp[WORKFLOW - TS-100],MATCH($B17,tab_MinKomp[[Stanowisko / Position ]:[Stanowisko / Position ]],0)))</f>
        <v>n/a</v>
      </c>
      <c r="AB18" s="194" t="str">
        <f>IF(INDEX(tab_MinKomp[WORKFLOW - SFMS],MATCH($B17,tab_MinKomp[[Stanowisko / Position ]:[Stanowisko / Position ]],0))="n/a","n/a",AB17-INDEX(tab_MinKomp[WORKFLOW - SFMS],MATCH($B17,tab_MinKomp[[Stanowisko / Position ]:[Stanowisko / Position ]],0)))</f>
        <v>n/a</v>
      </c>
      <c r="AC18" s="194" t="str">
        <f>IF(INDEX(tab_MinKomp[System ISO 9001:2015],MATCH($B17,tab_MinKomp[[Stanowisko / Position ]:[Stanowisko / Position ]],0))="n/a","n/a",AC17-INDEX(tab_MinKomp[System ISO 9001:2015],MATCH($B17,tab_MinKomp[[Stanowisko / Position ]:[Stanowisko / Position ]],0)))</f>
        <v>n/a</v>
      </c>
      <c r="AD18" s="194">
        <f>IF(INDEX(tab_MinKomp[LEAN MANAGEMENT],MATCH($B17,tab_MinKomp[[Stanowisko / Position ]:[Stanowisko / Position ]],0))="n/a","n/a",AD17-INDEX(tab_MinKomp[LEAN MANAGEMENT],MATCH($B17,tab_MinKomp[[Stanowisko / Position ]:[Stanowisko / Position ]],0)))</f>
        <v>0</v>
      </c>
      <c r="AE18" s="194">
        <f>IF(INDEX(tab_MinKomp[LEAN MANAGEMENT],MATCH($B17,tab_MinKomp[[Stanowisko / Position ]:[Stanowisko / Position ]],0))="n/a","n/a",AE17-INDEX(tab_MinKomp[LEAN MANAGEMENT],MATCH($B17,tab_MinKomp[[Stanowisko / Position ]:[Stanowisko / Position ]],0)))</f>
        <v>0</v>
      </c>
      <c r="AF18" s="194">
        <f>IF(INDEX(tab_MinKomp[LEAN MANAGEMENT],MATCH($B17,tab_MinKomp[[Stanowisko / Position ]:[Stanowisko / Position ]],0))="n/a","n/a",AF17-INDEX(tab_MinKomp[LEAN MANAGEMENT],MATCH($B17,tab_MinKomp[[Stanowisko / Position ]:[Stanowisko / Position ]],0)))</f>
        <v>0</v>
      </c>
      <c r="AG18" s="194" t="str">
        <f>IF(INDEX(tab_MinKomp[Wymagania VDA 6.3 Process / Forderungen],MATCH($B17,tab_MinKomp[[Stanowisko / Position ]:[Stanowisko / Position ]],0))="n/a","n/a",AG17-INDEX(tab_MinKomp[Wymagania VDA 6.3 Process / Forderungen],MATCH($B17,tab_MinKomp[[Stanowisko / Position ]:[Stanowisko / Position ]],0)))</f>
        <v>n/a</v>
      </c>
      <c r="AH18" s="194" t="str">
        <f>IF(INDEX(tab_MinKomp[Wymagania VDA 6.3 Process / Forderungen],MATCH($B17,tab_MinKomp[[Stanowisko / Position ]:[Stanowisko / Position ]],0))="n/a","n/a",AH17-INDEX(tab_MinKomp[Wymagania VDA 6.3 Process / Forderungen],MATCH($B17,tab_MinKomp[[Stanowisko / Position ]:[Stanowisko / Position ]],0)))</f>
        <v>n/a</v>
      </c>
      <c r="AI18" s="194">
        <f>IF(INDEX(tab_MinKomp[LEAN MANAGEMENT],MATCH($B17,tab_MinKomp[[Stanowisko / Position ]:[Stanowisko / Position ]],0))="n/a","n/a",AI17-INDEX(tab_MinKomp[LEAN MANAGEMENT],MATCH($B17,tab_MinKomp[[Stanowisko / Position ]:[Stanowisko / Position ]],0)))</f>
        <v>0</v>
      </c>
      <c r="AJ18" s="194" t="str">
        <f>IF(INDEX(tab_MinKomp[Wymagania VDA 6.3 Process / Forderungen],MATCH($B17,tab_MinKomp[[Stanowisko / Position ]:[Stanowisko / Position ]],0))="n/a","n/a",AJ17-INDEX(tab_MinKomp[Wymagania VDA 6.3 Process / Forderungen],MATCH($B17,tab_MinKomp[[Stanowisko / Position ]:[Stanowisko / Position ]],0)))</f>
        <v>n/a</v>
      </c>
      <c r="AK18" s="194" t="str">
        <f>IF(INDEX(tab_MinKomp[Wymagania VDA 6.3 Process / Forderungen],MATCH($B17,tab_MinKomp[[Stanowisko / Position ]:[Stanowisko / Position ]],0))="n/a","n/a",AK17-INDEX(tab_MinKomp[Wymagania VDA 6.3 Process / Forderungen],MATCH($B17,tab_MinKomp[[Stanowisko / Position ]:[Stanowisko / Position ]],0)))</f>
        <v>n/a</v>
      </c>
      <c r="AL18" s="194">
        <f>IF(INDEX(tab_MinKomp[LEAN MANAGEMENT],MATCH($B17,tab_MinKomp[[Stanowisko / Position ]:[Stanowisko / Position ]],0))="n/a","n/a",AL17-INDEX(tab_MinKomp[LEAN MANAGEMENT],MATCH($B17,tab_MinKomp[[Stanowisko / Position ]:[Stanowisko / Position ]],0)))</f>
        <v>0</v>
      </c>
      <c r="AM18" s="194" t="str">
        <f>IF(INDEX(tab_MinKomp[Wymagania VDA 6.5 Product / Forderungen],MATCH($B17,tab_MinKomp[[Stanowisko / Position ]:[Stanowisko / Position ]],0))="n/a","n/a",AM17-INDEX(tab_MinKomp[Wymagania VDA 6.5 Product / Forderungen],MATCH($B17,tab_MinKomp[[Stanowisko / Position ]:[Stanowisko / Position ]],0)))</f>
        <v>n/a</v>
      </c>
      <c r="AN18" s="194" t="str">
        <f>IF(INDEX(tab_MinKomp[Wymagania VDA 6.5 Product / Forderungen],MATCH($B17,tab_MinKomp[[Stanowisko / Position ]:[Stanowisko / Position ]],0))="n/a","n/a",AN17-INDEX(tab_MinKomp[Wymagania VDA 6.5 Product / Forderungen],MATCH($B17,tab_MinKomp[[Stanowisko / Position ]:[Stanowisko / Position ]],0)))</f>
        <v>n/a</v>
      </c>
      <c r="AO18" s="194">
        <f>IF(INDEX(tab_MinKomp[LEAN MANAGEMENT],MATCH($B17,tab_MinKomp[[Stanowisko / Position ]:[Stanowisko / Position ]],0))="n/a","n/a",AO17-INDEX(tab_MinKomp[LEAN MANAGEMENT],MATCH($B17,tab_MinKomp[[Stanowisko / Position ]:[Stanowisko / Position ]],0)))</f>
        <v>1</v>
      </c>
      <c r="AP18" s="194" t="str">
        <f>IF(INDEX(tab_MinKomp[Wymagania VDA 6.5 Product / Forderungen],MATCH($B17,tab_MinKomp[[Stanowisko / Position ]:[Stanowisko / Position ]],0))="n/a","n/a",AP17-INDEX(tab_MinKomp[Wymagania VDA 6.5 Product / Forderungen],MATCH($B17,tab_MinKomp[[Stanowisko / Position ]:[Stanowisko / Position ]],0)))</f>
        <v>n/a</v>
      </c>
      <c r="AQ18" s="194">
        <f>IF(INDEX(tab_MinKomp[LEAN MANAGEMENT],MATCH($B17,tab_MinKomp[[Stanowisko / Position ]:[Stanowisko / Position ]],0))="n/a","n/a",AQ17-INDEX(tab_MinKomp[LEAN MANAGEMENT],MATCH($B17,tab_MinKomp[[Stanowisko / Position ]:[Stanowisko / Position ]],0)))</f>
        <v>1</v>
      </c>
      <c r="AR18" s="194" t="str">
        <f>IF(INDEX(tab_MinKomp[Wymagania VDA 6.5 Product / Forderungen],MATCH($B17,tab_MinKomp[[Stanowisko / Position ]:[Stanowisko / Position ]],0))="n/a","n/a",AR17-INDEX(tab_MinKomp[Wymagania VDA 6.5 Product / Forderungen],MATCH($B17,tab_MinKomp[[Stanowisko / Position ]:[Stanowisko / Position ]],0)))</f>
        <v>n/a</v>
      </c>
      <c r="AS18" s="194" t="str">
        <f>IF(INDEX(tab_MinKomp[Wymagania VDA 6.5 Product / Forderungen],MATCH($B17,tab_MinKomp[[Stanowisko / Position ]:[Stanowisko / Position ]],0))="n/a","n/a",AS17-INDEX(tab_MinKomp[Wymagania VDA 6.5 Product / Forderungen],MATCH($B17,tab_MinKomp[[Stanowisko / Position ]:[Stanowisko / Position ]],0)))</f>
        <v>n/a</v>
      </c>
      <c r="AT18" s="194" t="str">
        <f>IF(INDEX(tab_MinKomp[Wymagania VDA 6.5 Product / Forderungen],MATCH($B17,tab_MinKomp[[Stanowisko / Position ]:[Stanowisko / Position ]],0))="n/a","n/a",AT17-INDEX(tab_MinKomp[Wymagania VDA 6.5 Product / Forderungen],MATCH($B17,tab_MinKomp[[Stanowisko / Position ]:[Stanowisko / Position ]],0)))</f>
        <v>n/a</v>
      </c>
      <c r="AU18" s="194" t="str">
        <f>IF(INDEX(tab_MinKomp[Wymagania VDA 6.5 Product / Forderungen],MATCH($B17,tab_MinKomp[[Stanowisko / Position ]:[Stanowisko / Position ]],0))="n/a","n/a",AU17-INDEX(tab_MinKomp[Wymagania VDA 6.5 Product / Forderungen],MATCH($B17,tab_MinKomp[[Stanowisko / Position ]:[Stanowisko / Position ]],0)))</f>
        <v>n/a</v>
      </c>
      <c r="AV18" s="194">
        <f>IF(INDEX(tab_MinKomp[Przepisy BHP / BHP Vorschriften],MATCH($B17,tab_MinKomp[[Stanowisko / Position ]:[Stanowisko / Position ]],0))="n/a","n/a",AV17-INDEX(tab_MinKomp[Przepisy BHP / BHP Vorschriften],MATCH($B17,tab_MinKomp[[Stanowisko / Position ]:[Stanowisko / Position ]],0)))</f>
        <v>0</v>
      </c>
      <c r="AW18" s="194">
        <f>IF(INDEX(tab_MinKomp[LEAN MANAGEMENT],MATCH($B17,tab_MinKomp[[Stanowisko / Position ]:[Stanowisko / Position ]],0))="n/a","n/a",AW17-INDEX(tab_MinKomp[LEAN MANAGEMENT],MATCH($B17,tab_MinKomp[[Stanowisko / Position ]:[Stanowisko / Position ]],0)))</f>
        <v>0</v>
      </c>
      <c r="AX18" s="194" t="str">
        <f>IF(INDEX(tab_MinKomp[Wymagania VDA 6.5 Product / Forderungen],MATCH($B17,tab_MinKomp[[Stanowisko / Position ]:[Stanowisko / Position ]],0))="n/a","n/a",AX17-INDEX(tab_MinKomp[Wymagania VDA 6.5 Product / Forderungen],MATCH($B17,tab_MinKomp[[Stanowisko / Position ]:[Stanowisko / Position ]],0)))</f>
        <v>n/a</v>
      </c>
      <c r="AY18" s="194" t="str">
        <f>IF(INDEX(tab_MinKomp[Wymagania VDA 6.5 Product / Forderungen],MATCH($B17,tab_MinKomp[[Stanowisko / Position ]:[Stanowisko / Position ]],0))="n/a","n/a",AY17-INDEX(tab_MinKomp[Wymagania VDA 6.5 Product / Forderungen],MATCH($B17,tab_MinKomp[[Stanowisko / Position ]:[Stanowisko / Position ]],0)))</f>
        <v>n/a</v>
      </c>
      <c r="AZ18" s="194" t="str">
        <f>IF(INDEX(tab_MinKomp[Wymagania VDA 6.5 Product / Forderungen],MATCH($B17,tab_MinKomp[[Stanowisko / Position ]:[Stanowisko / Position ]],0))="n/a","n/a",AZ17-INDEX(tab_MinKomp[Wymagania VDA 6.5 Product / Forderungen],MATCH($B17,tab_MinKomp[[Stanowisko / Position ]:[Stanowisko / Position ]],0)))</f>
        <v>n/a</v>
      </c>
      <c r="BA18" s="194">
        <f>IF(INDEX(tab_MinKomp[LEAN MANAGEMENT],MATCH($B17,tab_MinKomp[[Stanowisko / Position ]:[Stanowisko / Position ]],0))="n/a","n/a",BA17-INDEX(tab_MinKomp[LEAN MANAGEMENT],MATCH($B17,tab_MinKomp[[Stanowisko / Position ]:[Stanowisko / Position ]],0)))</f>
        <v>0</v>
      </c>
      <c r="BB18" s="194">
        <f>IF(INDEX(tab_MinKomp[LEAN MANAGEMENT],MATCH($B17,tab_MinKomp[[Stanowisko / Position ]:[Stanowisko / Position ]],0))="n/a","n/a",BB17-INDEX(tab_MinKomp[LEAN MANAGEMENT],MATCH($B17,tab_MinKomp[[Stanowisko / Position ]:[Stanowisko / Position ]],0)))</f>
        <v>0</v>
      </c>
      <c r="BC18" s="194">
        <f>IF(INDEX(tab_MinKomp[LEAN MANAGEMENT],MATCH($B17,tab_MinKomp[[Stanowisko / Position ]:[Stanowisko / Position ]],0))="n/a","n/a",BC17-INDEX(tab_MinKomp[LEAN MANAGEMENT],MATCH($B17,tab_MinKomp[[Stanowisko / Position ]:[Stanowisko / Position ]],0)))</f>
        <v>0</v>
      </c>
      <c r="BD18" s="194">
        <f>IF(INDEX(tab_MinKomp[LEAN MANAGEMENT],MATCH($B17,tab_MinKomp[[Stanowisko / Position ]:[Stanowisko / Position ]],0))="n/a","n/a",BD17-INDEX(tab_MinKomp[LEAN MANAGEMENT],MATCH($B17,tab_MinKomp[[Stanowisko / Position ]:[Stanowisko / Position ]],0)))</f>
        <v>0</v>
      </c>
      <c r="BE18" s="194" t="str">
        <f>IF(INDEX(tab_MinKomp[Wymagania VDA 6.5 Product / Forderungen],MATCH($B17,tab_MinKomp[[Stanowisko / Position ]:[Stanowisko / Position ]],0))="n/a","n/a",BE17-INDEX(tab_MinKomp[Wymagania VDA 6.5 Product / Forderungen],MATCH($B17,tab_MinKomp[[Stanowisko / Position ]:[Stanowisko / Position ]],0)))</f>
        <v>n/a</v>
      </c>
      <c r="BF18" s="194" t="str">
        <f>IF(INDEX(tab_MinKomp[Wymagania VDA 6.5 Product / Forderungen],MATCH($B17,tab_MinKomp[[Stanowisko / Position ]:[Stanowisko / Position ]],0))="n/a","n/a",BF17-INDEX(tab_MinKomp[Wymagania VDA 6.5 Product / Forderungen],MATCH($B17,tab_MinKomp[[Stanowisko / Position ]:[Stanowisko / Position ]],0)))</f>
        <v>n/a</v>
      </c>
      <c r="BG18" s="194" t="str">
        <f>IF(INDEX(tab_MinKomp[Wymagania VDA 6.5 Product / Forderungen],MATCH($B17,tab_MinKomp[[Stanowisko / Position ]:[Stanowisko / Position ]],0))="n/a","n/a",BG17-INDEX(tab_MinKomp[Wymagania VDA 6.5 Product / Forderungen],MATCH($B17,tab_MinKomp[[Stanowisko / Position ]:[Stanowisko / Position ]],0)))</f>
        <v>n/a</v>
      </c>
      <c r="BH18" s="194" t="str">
        <f>IF(INDEX(tab_MinKomp[Wymagania VDA 6.5 Product / Forderungen],MATCH($B17,tab_MinKomp[[Stanowisko / Position ]:[Stanowisko / Position ]],0))="n/a","n/a",BH17-INDEX(tab_MinKomp[Wymagania VDA 6.5 Product / Forderungen],MATCH($B17,tab_MinKomp[[Stanowisko / Position ]:[Stanowisko / Position ]],0)))</f>
        <v>n/a</v>
      </c>
      <c r="BI18" s="194" t="str">
        <f>IF(INDEX(tab_MinKomp[Wymagania VDA 6.5 Product / Forderungen],MATCH($B17,tab_MinKomp[[Stanowisko / Position ]:[Stanowisko / Position ]],0))="n/a","n/a",BI17-INDEX(tab_MinKomp[Wymagania VDA 6.5 Product / Forderungen],MATCH($B17,tab_MinKomp[[Stanowisko / Position ]:[Stanowisko / Position ]],0)))</f>
        <v>n/a</v>
      </c>
      <c r="BJ18" s="194" t="str">
        <f>IF(INDEX(tab_MinKomp[Wymagania VDA 6.5 Product / Forderungen],MATCH($B17,tab_MinKomp[[Stanowisko / Position ]:[Stanowisko / Position ]],0))="n/a","n/a",BJ17-INDEX(tab_MinKomp[Wymagania VDA 6.5 Product / Forderungen],MATCH($B17,tab_MinKomp[[Stanowisko / Position ]:[Stanowisko / Position ]],0)))</f>
        <v>n/a</v>
      </c>
      <c r="BK18" s="194" t="str">
        <f>IF(INDEX(tab_MinKomp[Wymagania VDA 6.5 Product / Forderungen],MATCH($B17,tab_MinKomp[[Stanowisko / Position ]:[Stanowisko / Position ]],0))="n/a","n/a",BK17-INDEX(tab_MinKomp[Wymagania VDA 6.5 Product / Forderungen],MATCH($B17,tab_MinKomp[[Stanowisko / Position ]:[Stanowisko / Position ]],0)))</f>
        <v>n/a</v>
      </c>
      <c r="BL18" s="194" t="str">
        <f>IF(INDEX(tab_MinKomp[Wymagania VDA 6.5 Product / Forderungen],MATCH($B17,tab_MinKomp[[Stanowisko / Position ]:[Stanowisko / Position ]],0))="n/a","n/a",BL17-INDEX(tab_MinKomp[Wymagania VDA 6.5 Product / Forderungen],MATCH($B17,tab_MinKomp[[Stanowisko / Position ]:[Stanowisko / Position ]],0)))</f>
        <v>n/a</v>
      </c>
      <c r="BM18" s="194">
        <f>IF(INDEX(tab_MinKomp[LEAN MANAGEMENT],MATCH($B17,tab_MinKomp[[Stanowisko / Position ]:[Stanowisko / Position ]],0))="n/a","n/a",BM17-INDEX(tab_MinKomp[LEAN MANAGEMENT],MATCH($B17,tab_MinKomp[[Stanowisko / Position ]:[Stanowisko / Position ]],0)))</f>
        <v>0</v>
      </c>
      <c r="BN18" s="194" t="str">
        <f>IF(INDEX(tab_MinKomp[Wymagania VDA 6.5 Product / Forderungen],MATCH($B17,tab_MinKomp[[Stanowisko / Position ]:[Stanowisko / Position ]],0))="n/a","n/a",BN17-INDEX(tab_MinKomp[Wymagania VDA 6.5 Product / Forderungen],MATCH($B17,tab_MinKomp[[Stanowisko / Position ]:[Stanowisko / Position ]],0)))</f>
        <v>n/a</v>
      </c>
      <c r="BO18" s="194" t="str">
        <f>IF(INDEX(tab_MinKomp[Wymagania VDA 6.5 Product / Forderungen],MATCH($B17,tab_MinKomp[[Stanowisko / Position ]:[Stanowisko / Position ]],0))="n/a","n/a",BO17-INDEX(tab_MinKomp[Wymagania VDA 6.5 Product / Forderungen],MATCH($B17,tab_MinKomp[[Stanowisko / Position ]:[Stanowisko / Position ]],0)))</f>
        <v>n/a</v>
      </c>
      <c r="BP18" s="194" t="str">
        <f>IF(INDEX(tab_MinKomp[Wymagania VDA 6.5 Product / Forderungen],MATCH($B17,tab_MinKomp[[Stanowisko / Position ]:[Stanowisko / Position ]],0))="n/a","n/a",BP17-INDEX(tab_MinKomp[Wymagania VDA 6.5 Product / Forderungen],MATCH($B17,tab_MinKomp[[Stanowisko / Position ]:[Stanowisko / Position ]],0)))</f>
        <v>n/a</v>
      </c>
      <c r="BQ18" s="194" t="str">
        <f>IF(INDEX(tab_MinKomp[Wymagania VDA 6.5 Product / Forderungen],MATCH($B17,tab_MinKomp[[Stanowisko / Position ]:[Stanowisko / Position ]],0))="n/a","n/a",BQ17-INDEX(tab_MinKomp[Wymagania VDA 6.5 Product / Forderungen],MATCH($B17,tab_MinKomp[[Stanowisko / Position ]:[Stanowisko / Position ]],0)))</f>
        <v>n/a</v>
      </c>
      <c r="BR18" s="194" t="str">
        <f>IF(INDEX(tab_MinKomp[Wymagania VDA 6.5 Product / Forderungen],MATCH($B17,tab_MinKomp[[Stanowisko / Position ]:[Stanowisko / Position ]],0))="n/a","n/a",BR17-INDEX(tab_MinKomp[Wymagania VDA 6.5 Product / Forderungen],MATCH($B17,tab_MinKomp[[Stanowisko / Position ]:[Stanowisko / Position ]],0)))</f>
        <v>n/a</v>
      </c>
      <c r="BS18" s="194" t="str">
        <f>IF(INDEX(tab_MinKomp[Wymagania VDA 6.5 Product / Forderungen],MATCH($B17,tab_MinKomp[[Stanowisko / Position ]:[Stanowisko / Position ]],0))="n/a","n/a",BS17-INDEX(tab_MinKomp[Wymagania VDA 6.5 Product / Forderungen],MATCH($B17,tab_MinKomp[[Stanowisko / Position ]:[Stanowisko / Position ]],0)))</f>
        <v>n/a</v>
      </c>
      <c r="BT18" s="194" t="str">
        <f>IF(INDEX(tab_MinKomp[Wymagania VDA 6.5 Product / Forderungen],MATCH($B17,tab_MinKomp[[Stanowisko / Position ]:[Stanowisko / Position ]],0))="n/a","n/a",BT17-INDEX(tab_MinKomp[Wymagania VDA 6.5 Product / Forderungen],MATCH($B17,tab_MinKomp[[Stanowisko / Position ]:[Stanowisko / Position ]],0)))</f>
        <v>n/a</v>
      </c>
      <c r="BU18" s="194" t="str">
        <f>IF(INDEX(tab_MinKomp[Wymagania VDA 6.5 Product / Forderungen],MATCH($B17,tab_MinKomp[[Stanowisko / Position ]:[Stanowisko / Position ]],0))="n/a","n/a",BU17-INDEX(tab_MinKomp[Wymagania VDA 6.5 Product / Forderungen],MATCH($B17,tab_MinKomp[[Stanowisko / Position ]:[Stanowisko / Position ]],0)))</f>
        <v>n/a</v>
      </c>
      <c r="BV18" s="194" t="str">
        <f>IF(INDEX(tab_MinKomp[Wymagania VDA 6.5 Product / Forderungen],MATCH($B17,tab_MinKomp[[Stanowisko / Position ]:[Stanowisko / Position ]],0))="n/a","n/a",BV17-INDEX(tab_MinKomp[Wymagania VDA 6.5 Product / Forderungen],MATCH($B17,tab_MinKomp[[Stanowisko / Position ]:[Stanowisko / Position ]],0)))</f>
        <v>n/a</v>
      </c>
      <c r="BW18" s="194" t="str">
        <f>IF(INDEX(tab_MinKomp[Wymagania VDA 6.5 Product / Forderungen],MATCH($B17,tab_MinKomp[[Stanowisko / Position ]:[Stanowisko / Position ]],0))="n/a","n/a",BW17-INDEX(tab_MinKomp[Wymagania VDA 6.5 Product / Forderungen],MATCH($B17,tab_MinKomp[[Stanowisko / Position ]:[Stanowisko / Position ]],0)))</f>
        <v>n/a</v>
      </c>
      <c r="BX18" s="194">
        <f>IF(INDEX(tab_MinKomp[Przepisy BHP / BHP Vorschriften],MATCH($B17,tab_MinKomp[[Stanowisko / Position ]:[Stanowisko / Position ]],0))="n/a","n/a",BX17-INDEX(tab_MinKomp[Przepisy BHP / BHP Vorschriften],MATCH($B17,tab_MinKomp[[Stanowisko / Position ]:[Stanowisko / Position ]],0)))</f>
        <v>1</v>
      </c>
      <c r="BY18" s="194" t="str">
        <f>IF(INDEX(tab_MinKomp[Wymagania VDA 6.5 Product / Forderungen],MATCH($B17,tab_MinKomp[[Stanowisko / Position ]:[Stanowisko / Position ]],0))="n/a","n/a",BY17-INDEX(tab_MinKomp[Wymagania VDA 6.5 Product / Forderungen],MATCH($B17,tab_MinKomp[[Stanowisko / Position ]:[Stanowisko / Position ]],0)))</f>
        <v>n/a</v>
      </c>
      <c r="BZ18" s="194" t="str">
        <f>IF(INDEX(tab_MinKomp[Wymagania VDA 6.5 Product / Forderungen],MATCH($B17,tab_MinKomp[[Stanowisko / Position ]:[Stanowisko / Position ]],0))="n/a","n/a",BZ17-INDEX(tab_MinKomp[Wymagania VDA 6.5 Product / Forderungen],MATCH($B17,tab_MinKomp[[Stanowisko / Position ]:[Stanowisko / Position ]],0)))</f>
        <v>n/a</v>
      </c>
      <c r="CA18" s="194" t="str">
        <f>IF(INDEX(tab_MinKomp[Wymagania VDA 6.5 Product / Forderungen],MATCH($B17,tab_MinKomp[[Stanowisko / Position ]:[Stanowisko / Position ]],0))="n/a","n/a",CA17-INDEX(tab_MinKomp[Wymagania VDA 6.5 Product / Forderungen],MATCH($B17,tab_MinKomp[[Stanowisko / Position ]:[Stanowisko / Position ]],0)))</f>
        <v>n/a</v>
      </c>
      <c r="CB18" s="194" t="str">
        <f>IF(INDEX(tab_MinKomp[Wymagania VDA 6.5 Product / Forderungen],MATCH($B17,tab_MinKomp[[Stanowisko / Position ]:[Stanowisko / Position ]],0))="n/a","n/a",CB17-INDEX(tab_MinKomp[Wymagania VDA 6.5 Product / Forderungen],MATCH($B17,tab_MinKomp[[Stanowisko / Position ]:[Stanowisko / Position ]],0)))</f>
        <v>n/a</v>
      </c>
      <c r="CC18" s="194" t="str">
        <f>IF(INDEX(tab_MinKomp[Wymagania VDA 6.5 Product / Forderungen],MATCH($B17,tab_MinKomp[[Stanowisko / Position ]:[Stanowisko / Position ]],0))="n/a","n/a",CC17-INDEX(tab_MinKomp[Wymagania VDA 6.5 Product / Forderungen],MATCH($B17,tab_MinKomp[[Stanowisko / Position ]:[Stanowisko / Position ]],0)))</f>
        <v>n/a</v>
      </c>
      <c r="CD18" s="194" t="str">
        <f>IF(INDEX(tab_MinKomp[Wymagania VDA 6.5 Product / Forderungen],MATCH($B17,tab_MinKomp[[Stanowisko / Position ]:[Stanowisko / Position ]],0))="n/a","n/a",CD17-INDEX(tab_MinKomp[Wymagania VDA 6.5 Product / Forderungen],MATCH($B17,tab_MinKomp[[Stanowisko / Position ]:[Stanowisko / Position ]],0)))</f>
        <v>n/a</v>
      </c>
      <c r="CE18" s="194" t="str">
        <f>IF(INDEX(tab_MinKomp[Wymagania VDA 6.5 Product / Forderungen],MATCH($B17,tab_MinKomp[[Stanowisko / Position ]:[Stanowisko / Position ]],0))="n/a","n/a",CE17-INDEX(tab_MinKomp[Wymagania VDA 6.5 Product / Forderungen],MATCH($B17,tab_MinKomp[[Stanowisko / Position ]:[Stanowisko / Position ]],0)))</f>
        <v>n/a</v>
      </c>
      <c r="CF18" s="194">
        <f>IF(INDEX(tab_MinKomp[Przepisy BHP / BHP Vorschriften],MATCH($B17,tab_MinKomp[[Stanowisko / Position ]:[Stanowisko / Position ]],0))="n/a","n/a",CF17-INDEX(tab_MinKomp[Przepisy BHP / BHP Vorschriften],MATCH($B17,tab_MinKomp[[Stanowisko / Position ]:[Stanowisko / Position ]],0)))</f>
        <v>1</v>
      </c>
      <c r="CG18" s="194" t="str">
        <f>IF(INDEX(tab_MinKomp[Wymagania VDA 6.5 Product / Forderungen],MATCH($B17,tab_MinKomp[[Stanowisko / Position ]:[Stanowisko / Position ]],0))="n/a","n/a",CG17-INDEX(tab_MinKomp[Wymagania VDA 6.5 Product / Forderungen],MATCH($B17,tab_MinKomp[[Stanowisko / Position ]:[Stanowisko / Position ]],0)))</f>
        <v>n/a</v>
      </c>
      <c r="CH18" s="194">
        <f>IF(INDEX(tab_MinKomp[Przepisy BHP / BHP Vorschriften],MATCH($B17,tab_MinKomp[[Stanowisko / Position ]:[Stanowisko / Position ]],0))="n/a","n/a",CH17-INDEX(tab_MinKomp[Przepisy BHP / BHP Vorschriften],MATCH($B17,tab_MinKomp[[Stanowisko / Position ]:[Stanowisko / Position ]],0)))</f>
        <v>1</v>
      </c>
      <c r="CI18" s="194">
        <f>IF(INDEX(tab_MinKomp[Przepisy BHP / BHP Vorschriften],MATCH($B17,tab_MinKomp[[Stanowisko / Position ]:[Stanowisko / Position ]],0))="n/a","n/a",CI17-INDEX(tab_MinKomp[Przepisy BHP / BHP Vorschriften],MATCH($B17,tab_MinKomp[[Stanowisko / Position ]:[Stanowisko / Position ]],0)))</f>
        <v>0</v>
      </c>
      <c r="CJ18" s="194">
        <f>IF(INDEX(tab_MinKomp[Przepisy BHP / BHP Vorschriften],MATCH($B17,tab_MinKomp[[Stanowisko / Position ]:[Stanowisko / Position ]],0))="n/a","n/a",CJ17-INDEX(tab_MinKomp[Przepisy BHP / BHP Vorschriften],MATCH($B17,tab_MinKomp[[Stanowisko / Position ]:[Stanowisko / Position ]],0)))</f>
        <v>0</v>
      </c>
      <c r="CK18" s="194">
        <f>IF(INDEX(tab_MinKomp[Przepisy BHP / BHP Vorschriften],MATCH($B17,tab_MinKomp[[Stanowisko / Position ]:[Stanowisko / Position ]],0))="n/a","n/a",CK17-INDEX(tab_MinKomp[Przepisy BHP / BHP Vorschriften],MATCH($B17,tab_MinKomp[[Stanowisko / Position ]:[Stanowisko / Position ]],0)))</f>
        <v>0</v>
      </c>
      <c r="CL18" s="194">
        <f>IF(INDEX(tab_MinKomp[Przepisy BHP / BHP Vorschriften],MATCH($B17,tab_MinKomp[[Stanowisko / Position ]:[Stanowisko / Position ]],0))="n/a","n/a",CL17-INDEX(tab_MinKomp[Przepisy BHP / BHP Vorschriften],MATCH($B17,tab_MinKomp[[Stanowisko / Position ]:[Stanowisko / Position ]],0)))</f>
        <v>0</v>
      </c>
      <c r="CM18" s="194" t="str">
        <f>IF(INDEX(tab_MinKomp[Wymagania VDA 6.5 Product / Forderungen],MATCH($B17,tab_MinKomp[[Stanowisko / Position ]:[Stanowisko / Position ]],0))="n/a","n/a",CM17-INDEX(tab_MinKomp[Wymagania VDA 6.5 Product / Forderungen],MATCH($B17,tab_MinKomp[[Stanowisko / Position ]:[Stanowisko / Position ]],0)))</f>
        <v>n/a</v>
      </c>
      <c r="CN18" s="194" t="str">
        <f>IF(INDEX(tab_MinKomp[Wymagania VDA 6.5 Product / Forderungen],MATCH($B17,tab_MinKomp[[Stanowisko / Position ]:[Stanowisko / Position ]],0))="n/a","n/a",CN17-INDEX(tab_MinKomp[Wymagania VDA 6.5 Product / Forderungen],MATCH($B17,tab_MinKomp[[Stanowisko / Position ]:[Stanowisko / Position ]],0)))</f>
        <v>n/a</v>
      </c>
      <c r="CO18" s="194" t="str">
        <f>IF(INDEX(tab_MinKomp[Wymagania VDA 6.5 Product / Forderungen],MATCH($B17,tab_MinKomp[[Stanowisko / Position ]:[Stanowisko / Position ]],0))="n/a","n/a",CO17-INDEX(tab_MinKomp[Wymagania VDA 6.5 Product / Forderungen],MATCH($B17,tab_MinKomp[[Stanowisko / Position ]:[Stanowisko / Position ]],0)))</f>
        <v>n/a</v>
      </c>
      <c r="CP18" s="194" t="str">
        <f>IF(INDEX(tab_MinKomp[Wymagania VDA 6.5 Product / Forderungen],MATCH($B17,tab_MinKomp[[Stanowisko / Position ]:[Stanowisko / Position ]],0))="n/a","n/a",CP17-INDEX(tab_MinKomp[Wymagania VDA 6.5 Product / Forderungen],MATCH($B17,tab_MinKomp[[Stanowisko / Position ]:[Stanowisko / Position ]],0)))</f>
        <v>n/a</v>
      </c>
      <c r="CQ18" s="194" t="str">
        <f>IF(INDEX(tab_MinKomp[Wymagania VDA 6.5 Product / Forderungen],MATCH($B17,tab_MinKomp[[Stanowisko / Position ]:[Stanowisko / Position ]],0))="n/a","n/a",CQ17-INDEX(tab_MinKomp[Wymagania VDA 6.5 Product / Forderungen],MATCH($B17,tab_MinKomp[[Stanowisko / Position ]:[Stanowisko / Position ]],0)))</f>
        <v>n/a</v>
      </c>
      <c r="CR18" s="194" t="str">
        <f>IF(INDEX(tab_MinKomp[Wymagania VDA 6.5 Product / Forderungen],MATCH($B17,tab_MinKomp[[Stanowisko / Position ]:[Stanowisko / Position ]],0))="n/a","n/a",CR17-INDEX(tab_MinKomp[Wymagania VDA 6.5 Product / Forderungen],MATCH($B17,tab_MinKomp[[Stanowisko / Position ]:[Stanowisko / Position ]],0)))</f>
        <v>n/a</v>
      </c>
      <c r="CS18" s="194" t="str">
        <f>IF(INDEX(tab_MinKomp[Wymagania VDA 6.5 Product / Forderungen],MATCH($B17,tab_MinKomp[[Stanowisko / Position ]:[Stanowisko / Position ]],0))="n/a","n/a",CS17-INDEX(tab_MinKomp[Wymagania VDA 6.5 Product / Forderungen],MATCH($B17,tab_MinKomp[[Stanowisko / Position ]:[Stanowisko / Position ]],0)))</f>
        <v>n/a</v>
      </c>
      <c r="CT18" s="194" t="str">
        <f>IF(INDEX(tab_MinKomp[Wymagania VDA 6.5 Product / Forderungen],MATCH($B17,tab_MinKomp[[Stanowisko / Position ]:[Stanowisko / Position ]],0))="n/a","n/a",CT17-INDEX(tab_MinKomp[Wymagania VDA 6.5 Product / Forderungen],MATCH($B17,tab_MinKomp[[Stanowisko / Position ]:[Stanowisko / Position ]],0)))</f>
        <v>n/a</v>
      </c>
      <c r="CU18" s="194" t="str">
        <f>IF(INDEX(tab_MinKomp[Wymagania VDA 6.5 Product / Forderungen],MATCH($B17,tab_MinKomp[[Stanowisko / Position ]:[Stanowisko / Position ]],0))="n/a","n/a",CU17-INDEX(tab_MinKomp[Wymagania VDA 6.5 Product / Forderungen],MATCH($B17,tab_MinKomp[[Stanowisko / Position ]:[Stanowisko / Position ]],0)))</f>
        <v>n/a</v>
      </c>
      <c r="CV18" s="194" t="str">
        <f>IF(INDEX(tab_MinKomp[Wymagania VDA 6.5 Product / Forderungen],MATCH($B17,tab_MinKomp[[Stanowisko / Position ]:[Stanowisko / Position ]],0))="n/a","n/a",CV17-INDEX(tab_MinKomp[Wymagania VDA 6.5 Product / Forderungen],MATCH($B17,tab_MinKomp[[Stanowisko / Position ]:[Stanowisko / Position ]],0)))</f>
        <v>n/a</v>
      </c>
      <c r="CW18" s="194">
        <f>IF(INDEX(tab_MinKomp[Przepisy BHP / BHP Vorschriften],MATCH($B17,tab_MinKomp[[Stanowisko / Position ]:[Stanowisko / Position ]],0))="n/a","n/a",CW17-INDEX(tab_MinKomp[Przepisy BHP / BHP Vorschriften],MATCH($B17,tab_MinKomp[[Stanowisko / Position ]:[Stanowisko / Position ]],0)))</f>
        <v>0</v>
      </c>
      <c r="CX18" s="194" t="str">
        <f>IF(INDEX(tab_MinKomp[Wymagania VDA 6.5 Product / Forderungen],MATCH($B17,tab_MinKomp[[Stanowisko / Position ]:[Stanowisko / Position ]],0))="n/a","n/a",CX17-INDEX(tab_MinKomp[Wymagania VDA 6.5 Product / Forderungen],MATCH($B17,tab_MinKomp[[Stanowisko / Position ]:[Stanowisko / Position ]],0)))</f>
        <v>n/a</v>
      </c>
      <c r="CY18" s="194" t="str">
        <f>IF(INDEX(tab_MinKomp[Wymagania VDA 6.5 Product / Forderungen],MATCH($B17,tab_MinKomp[[Stanowisko / Position ]:[Stanowisko / Position ]],0))="n/a","n/a",CY17-INDEX(tab_MinKomp[Wymagania VDA 6.5 Product / Forderungen],MATCH($B17,tab_MinKomp[[Stanowisko / Position ]:[Stanowisko / Position ]],0)))</f>
        <v>n/a</v>
      </c>
      <c r="CZ18" s="194" t="str">
        <f>IF(INDEX(tab_MinKomp[Wymagania VDA 6.5 Product / Forderungen],MATCH($B17,tab_MinKomp[[Stanowisko / Position ]:[Stanowisko / Position ]],0))="n/a","n/a",CZ17-INDEX(tab_MinKomp[Wymagania VDA 6.5 Product / Forderungen],MATCH($B17,tab_MinKomp[[Stanowisko / Position ]:[Stanowisko / Position ]],0)))</f>
        <v>n/a</v>
      </c>
      <c r="DA18" s="194" t="str">
        <f>IF(INDEX(tab_MinKomp[Wymagania VDA 6.5 Product / Forderungen],MATCH($B17,tab_MinKomp[[Stanowisko / Position ]:[Stanowisko / Position ]],0))="n/a","n/a",DA17-INDEX(tab_MinKomp[Wymagania VDA 6.5 Product / Forderungen],MATCH($B17,tab_MinKomp[[Stanowisko / Position ]:[Stanowisko / Position ]],0)))</f>
        <v>n/a</v>
      </c>
      <c r="DB18" s="194" t="str">
        <f>IF(INDEX(tab_MinKomp[Wymagania VDA 6.5 Product / Forderungen],MATCH($B17,tab_MinKomp[[Stanowisko / Position ]:[Stanowisko / Position ]],0))="n/a","n/a",DB17-INDEX(tab_MinKomp[Wymagania VDA 6.5 Product / Forderungen],MATCH($B17,tab_MinKomp[[Stanowisko / Position ]:[Stanowisko / Position ]],0)))</f>
        <v>n/a</v>
      </c>
      <c r="DC18" s="194" t="str">
        <f>IF(INDEX(tab_MinKomp[Wymagania VDA 6.5 Product / Forderungen],MATCH($B17,tab_MinKomp[[Stanowisko / Position ]:[Stanowisko / Position ]],0))="n/a","n/a",DC17-INDEX(tab_MinKomp[Wymagania VDA 6.5 Product / Forderungen],MATCH($B17,tab_MinKomp[[Stanowisko / Position ]:[Stanowisko / Position ]],0)))</f>
        <v>n/a</v>
      </c>
      <c r="DD18" s="194" t="str">
        <f>IF(INDEX(tab_MinKomp[Wymagania VDA 6.5 Product / Forderungen],MATCH($B17,tab_MinKomp[[Stanowisko / Position ]:[Stanowisko / Position ]],0))="n/a","n/a",DD17-INDEX(tab_MinKomp[Wymagania VDA 6.5 Product / Forderungen],MATCH($B17,tab_MinKomp[[Stanowisko / Position ]:[Stanowisko / Position ]],0)))</f>
        <v>n/a</v>
      </c>
      <c r="DE18" s="194" t="str">
        <f>IF(INDEX(tab_MinKomp[Wymagania VDA 6.5 Product / Forderungen],MATCH($B17,tab_MinKomp[[Stanowisko / Position ]:[Stanowisko / Position ]],0))="n/a","n/a",DE17-INDEX(tab_MinKomp[Wymagania VDA 6.5 Product / Forderungen],MATCH($B17,tab_MinKomp[[Stanowisko / Position ]:[Stanowisko / Position ]],0)))</f>
        <v>n/a</v>
      </c>
      <c r="DF18" s="194">
        <f>IF(INDEX(tab_MinKomp[LEAN MANAGEMENT],MATCH($B17,tab_MinKomp[[Stanowisko / Position ]:[Stanowisko / Position ]],0))="n/a","n/a",DF17-INDEX(tab_MinKomp[LEAN MANAGEMENT],MATCH($B17,tab_MinKomp[[Stanowisko / Position ]:[Stanowisko / Position ]],0)))</f>
        <v>0</v>
      </c>
      <c r="DG18" s="194" t="str">
        <f>IF(INDEX(tab_MinKomp[Wymagania VDA 6.5 Product / Forderungen],MATCH($B17,tab_MinKomp[[Stanowisko / Position ]:[Stanowisko / Position ]],0))="n/a","n/a",DG17-INDEX(tab_MinKomp[Wymagania VDA 6.5 Product / Forderungen],MATCH($B17,tab_MinKomp[[Stanowisko / Position ]:[Stanowisko / Position ]],0)))</f>
        <v>n/a</v>
      </c>
      <c r="DH18" s="194" t="str">
        <f>IF(INDEX(tab_MinKomp[Wymagania VDA 6.5 Product / Forderungen],MATCH($B17,tab_MinKomp[[Stanowisko / Position ]:[Stanowisko / Position ]],0))="n/a","n/a",DH17-INDEX(tab_MinKomp[Wymagania VDA 6.5 Product / Forderungen],MATCH($B17,tab_MinKomp[[Stanowisko / Position ]:[Stanowisko / Position ]],0)))</f>
        <v>n/a</v>
      </c>
      <c r="DI18" s="194" t="str">
        <f>IF(INDEX(tab_MinKomp[Wymagania VDA 6.5 Product / Forderungen],MATCH($B17,tab_MinKomp[[Stanowisko / Position ]:[Stanowisko / Position ]],0))="n/a","n/a",DI17-INDEX(tab_MinKomp[Wymagania VDA 6.5 Product / Forderungen],MATCH($B17,tab_MinKomp[[Stanowisko / Position ]:[Stanowisko / Position ]],0)))</f>
        <v>n/a</v>
      </c>
      <c r="DJ18" s="194" t="str">
        <f>IF(INDEX(tab_MinKomp[Wymagania VDA 6.5 Product / Forderungen],MATCH($B17,tab_MinKomp[[Stanowisko / Position ]:[Stanowisko / Position ]],0))="n/a","n/a",DJ17-INDEX(tab_MinKomp[Wymagania VDA 6.5 Product / Forderungen],MATCH($B17,tab_MinKomp[[Stanowisko / Position ]:[Stanowisko / Position ]],0)))</f>
        <v>n/a</v>
      </c>
      <c r="DK18" s="194" t="str">
        <f>IF(INDEX(tab_MinKomp[Wymagania VDA 6.5 Product / Forderungen],MATCH($B17,tab_MinKomp[[Stanowisko / Position ]:[Stanowisko / Position ]],0))="n/a","n/a",DK17-INDEX(tab_MinKomp[Wymagania VDA 6.5 Product / Forderungen],MATCH($B17,tab_MinKomp[[Stanowisko / Position ]:[Stanowisko / Position ]],0)))</f>
        <v>n/a</v>
      </c>
      <c r="DL18" s="194" t="str">
        <f>IF(INDEX(tab_MinKomp[Wymagania VDA 6.5 Product / Forderungen],MATCH($B17,tab_MinKomp[[Stanowisko / Position ]:[Stanowisko / Position ]],0))="n/a","n/a",DL17-INDEX(tab_MinKomp[Wymagania VDA 6.5 Product / Forderungen],MATCH($B17,tab_MinKomp[[Stanowisko / Position ]:[Stanowisko / Position ]],0)))</f>
        <v>n/a</v>
      </c>
      <c r="DM18" s="194" t="str">
        <f>IF(INDEX(tab_MinKomp[Wymagania VDA 6.5 Product / Forderungen],MATCH($B17,tab_MinKomp[[Stanowisko / Position ]:[Stanowisko / Position ]],0))="n/a","n/a",DM17-INDEX(tab_MinKomp[Wymagania VDA 6.5 Product / Forderungen],MATCH($B17,tab_MinKomp[[Stanowisko / Position ]:[Stanowisko / Position ]],0)))</f>
        <v>n/a</v>
      </c>
      <c r="DN18" s="194" t="str">
        <f>IF(INDEX(tab_MinKomp[Wymagania VDA 6.5 Product / Forderungen],MATCH($B17,tab_MinKomp[[Stanowisko / Position ]:[Stanowisko / Position ]],0))="n/a","n/a",DN17-INDEX(tab_MinKomp[Wymagania VDA 6.5 Product / Forderungen],MATCH($B17,tab_MinKomp[[Stanowisko / Position ]:[Stanowisko / Position ]],0)))</f>
        <v>n/a</v>
      </c>
      <c r="DO18" s="194" t="str">
        <f>IF(INDEX(tab_MinKomp[Wymagania VDA 6.5 Product / Forderungen],MATCH($B17,tab_MinKomp[[Stanowisko / Position ]:[Stanowisko / Position ]],0))="n/a","n/a",DO17-INDEX(tab_MinKomp[Wymagania VDA 6.5 Product / Forderungen],MATCH($B17,tab_MinKomp[[Stanowisko / Position ]:[Stanowisko / Position ]],0)))</f>
        <v>n/a</v>
      </c>
      <c r="DP18" s="194" t="str">
        <f>IF(INDEX(tab_MinKomp[Wymagania VDA 6.5 Product / Forderungen],MATCH($B17,tab_MinKomp[[Stanowisko / Position ]:[Stanowisko / Position ]],0))="n/a","n/a",DP17-INDEX(tab_MinKomp[Wymagania VDA 6.5 Product / Forderungen],MATCH($B17,tab_MinKomp[[Stanowisko / Position ]:[Stanowisko / Position ]],0)))</f>
        <v>n/a</v>
      </c>
      <c r="DQ18" s="194" t="str">
        <f>IF(INDEX(tab_MinKomp[Wymagania VDA 6.5 Product / Forderungen],MATCH($B17,tab_MinKomp[[Stanowisko / Position ]:[Stanowisko / Position ]],0))="n/a","n/a",DQ17-INDEX(tab_MinKomp[Wymagania VDA 6.5 Product / Forderungen],MATCH($B17,tab_MinKomp[[Stanowisko / Position ]:[Stanowisko / Position ]],0)))</f>
        <v>n/a</v>
      </c>
      <c r="DR18" s="194" t="str">
        <f>IF(INDEX(tab_MinKomp[Wymagania VDA 6.5 Product / Forderungen],MATCH($B17,tab_MinKomp[[Stanowisko / Position ]:[Stanowisko / Position ]],0))="n/a","n/a",DR17-INDEX(tab_MinKomp[Wymagania VDA 6.5 Product / Forderungen],MATCH($B17,tab_MinKomp[[Stanowisko / Position ]:[Stanowisko / Position ]],0)))</f>
        <v>n/a</v>
      </c>
      <c r="DS18" s="194" t="str">
        <f>IF(INDEX(tab_MinKomp[Wymagania VDA 6.5 Product / Forderungen],MATCH($B17,tab_MinKomp[[Stanowisko / Position ]:[Stanowisko / Position ]],0))="n/a","n/a",DS17-INDEX(tab_MinKomp[Wymagania VDA 6.5 Product / Forderungen],MATCH($B17,tab_MinKomp[[Stanowisko / Position ]:[Stanowisko / Position ]],0)))</f>
        <v>n/a</v>
      </c>
      <c r="DT18" s="194" t="str">
        <f>IF(INDEX(tab_MinKomp[Wymagania VDA 6.5 Product / Forderungen],MATCH($B17,tab_MinKomp[[Stanowisko / Position ]:[Stanowisko / Position ]],0))="n/a","n/a",DT17-INDEX(tab_MinKomp[Wymagania VDA 6.5 Product / Forderungen],MATCH($B17,tab_MinKomp[[Stanowisko / Position ]:[Stanowisko / Position ]],0)))</f>
        <v>n/a</v>
      </c>
      <c r="DU18" s="194" t="str">
        <f>IF(INDEX(tab_MinKomp[Wymagania VDA 6.5 Product / Forderungen],MATCH($B17,tab_MinKomp[[Stanowisko / Position ]:[Stanowisko / Position ]],0))="n/a","n/a",DU17-INDEX(tab_MinKomp[Wymagania VDA 6.5 Product / Forderungen],MATCH($B17,tab_MinKomp[[Stanowisko / Position ]:[Stanowisko / Position ]],0)))</f>
        <v>n/a</v>
      </c>
      <c r="DV18" s="194" t="str">
        <f>IF(INDEX(tab_MinKomp[Wymagania VDA 6.5 Product / Forderungen],MATCH($B17,tab_MinKomp[[Stanowisko / Position ]:[Stanowisko / Position ]],0))="n/a","n/a",DV17-INDEX(tab_MinKomp[Wymagania VDA 6.5 Product / Forderungen],MATCH($B17,tab_MinKomp[[Stanowisko / Position ]:[Stanowisko / Position ]],0)))</f>
        <v>n/a</v>
      </c>
      <c r="DW18" s="194" t="str">
        <f>IF(INDEX(tab_MinKomp[Wymagania VDA 6.5 Product / Forderungen],MATCH($B17,tab_MinKomp[[Stanowisko / Position ]:[Stanowisko / Position ]],0))="n/a","n/a",DW17-INDEX(tab_MinKomp[Wymagania VDA 6.5 Product / Forderungen],MATCH($B17,tab_MinKomp[[Stanowisko / Position ]:[Stanowisko / Position ]],0)))</f>
        <v>n/a</v>
      </c>
      <c r="DX18" s="194" t="str">
        <f>IF(INDEX(tab_MinKomp[Wymagania VDA 6.5 Product / Forderungen],MATCH($B17,tab_MinKomp[[Stanowisko / Position ]:[Stanowisko / Position ]],0))="n/a","n/a",DX17-INDEX(tab_MinKomp[Wymagania VDA 6.5 Product / Forderungen],MATCH($B17,tab_MinKomp[[Stanowisko / Position ]:[Stanowisko / Position ]],0)))</f>
        <v>n/a</v>
      </c>
      <c r="DY18" s="194" t="str">
        <f>IF(INDEX(tab_MinKomp[Wymagania VDA 6.5 Product / Forderungen],MATCH($B17,tab_MinKomp[[Stanowisko / Position ]:[Stanowisko / Position ]],0))="n/a","n/a",DY17-INDEX(tab_MinKomp[Wymagania VDA 6.5 Product / Forderungen],MATCH($B17,tab_MinKomp[[Stanowisko / Position ]:[Stanowisko / Position ]],0)))</f>
        <v>n/a</v>
      </c>
      <c r="DZ18" s="194" t="str">
        <f>IF(INDEX(tab_MinKomp[Wymagania VDA 6.5 Product / Forderungen],MATCH($B17,tab_MinKomp[[Stanowisko / Position ]:[Stanowisko / Position ]],0))="n/a","n/a",DZ17-INDEX(tab_MinKomp[Wymagania VDA 6.5 Product / Forderungen],MATCH($B17,tab_MinKomp[[Stanowisko / Position ]:[Stanowisko / Position ]],0)))</f>
        <v>n/a</v>
      </c>
      <c r="EA18" s="194" t="str">
        <f>IF(INDEX(tab_MinKomp[Wymagania VDA 6.5 Product / Forderungen],MATCH($B17,tab_MinKomp[[Stanowisko / Position ]:[Stanowisko / Position ]],0))="n/a","n/a",EA17-INDEX(tab_MinKomp[Wymagania VDA 6.5 Product / Forderungen],MATCH($B17,tab_MinKomp[[Stanowisko / Position ]:[Stanowisko / Position ]],0)))</f>
        <v>n/a</v>
      </c>
      <c r="EB18" s="194" t="str">
        <f>IF(INDEX(tab_MinKomp[Wymagania VDA 6.5 Product / Forderungen],MATCH($B17,tab_MinKomp[[Stanowisko / Position ]:[Stanowisko / Position ]],0))="n/a","n/a",EB17-INDEX(tab_MinKomp[Wymagania VDA 6.5 Product / Forderungen],MATCH($B17,tab_MinKomp[[Stanowisko / Position ]:[Stanowisko / Position ]],0)))</f>
        <v>n/a</v>
      </c>
      <c r="EC18" s="194" t="str">
        <f>IF(INDEX(tab_MinKomp[Wymagania VDA 6.5 Product / Forderungen],MATCH($B17,tab_MinKomp[[Stanowisko / Position ]:[Stanowisko / Position ]],0))="n/a","n/a",EC17-INDEX(tab_MinKomp[Wymagania VDA 6.5 Product / Forderungen],MATCH($B17,tab_MinKomp[[Stanowisko / Position ]:[Stanowisko / Position ]],0)))</f>
        <v>n/a</v>
      </c>
      <c r="ED18" s="194" t="str">
        <f>IF(INDEX(tab_MinKomp[Wymagania VDA 6.5 Product / Forderungen],MATCH($B17,tab_MinKomp[[Stanowisko / Position ]:[Stanowisko / Position ]],0))="n/a","n/a",ED17-INDEX(tab_MinKomp[Wymagania VDA 6.5 Product / Forderungen],MATCH($B17,tab_MinKomp[[Stanowisko / Position ]:[Stanowisko / Position ]],0)))</f>
        <v>n/a</v>
      </c>
      <c r="EE18" s="194" t="str">
        <f>IF(INDEX(tab_MinKomp[Wymagania VDA 6.5 Product / Forderungen],MATCH($B17,tab_MinKomp[[Stanowisko / Position ]:[Stanowisko / Position ]],0))="n/a","n/a",EE17-INDEX(tab_MinKomp[Wymagania VDA 6.5 Product / Forderungen],MATCH($B17,tab_MinKomp[[Stanowisko / Position ]:[Stanowisko / Position ]],0)))</f>
        <v>n/a</v>
      </c>
      <c r="EF18" s="194" t="str">
        <f>IF(INDEX(tab_MinKomp[Wymagania VDA 6.5 Product / Forderungen],MATCH($B17,tab_MinKomp[[Stanowisko / Position ]:[Stanowisko / Position ]],0))="n/a","n/a",EF17-INDEX(tab_MinKomp[Wymagania VDA 6.5 Product / Forderungen],MATCH($B17,tab_MinKomp[[Stanowisko / Position ]:[Stanowisko / Position ]],0)))</f>
        <v>n/a</v>
      </c>
      <c r="EG18" s="194" t="str">
        <f>IF(INDEX(tab_MinKomp[Wymagania VDA 6.5 Product / Forderungen],MATCH($B17,tab_MinKomp[[Stanowisko / Position ]:[Stanowisko / Position ]],0))="n/a","n/a",EG17-INDEX(tab_MinKomp[Wymagania VDA 6.5 Product / Forderungen],MATCH($B17,tab_MinKomp[[Stanowisko / Position ]:[Stanowisko / Position ]],0)))</f>
        <v>n/a</v>
      </c>
      <c r="EH18" s="194" t="str">
        <f>IF(INDEX(tab_MinKomp[Wymagania VDA 6.5 Product / Forderungen],MATCH($B17,tab_MinKomp[[Stanowisko / Position ]:[Stanowisko / Position ]],0))="n/a","n/a",EH17-INDEX(tab_MinKomp[Wymagania VDA 6.5 Product / Forderungen],MATCH($B17,tab_MinKomp[[Stanowisko / Position ]:[Stanowisko / Position ]],0)))</f>
        <v>n/a</v>
      </c>
      <c r="EI18" s="194" t="str">
        <f>IF(INDEX(tab_MinKomp[Wymagania VDA 6.5 Product / Forderungen],MATCH($B17,tab_MinKomp[[Stanowisko / Position ]:[Stanowisko / Position ]],0))="n/a","n/a",EI17-INDEX(tab_MinKomp[Wymagania VDA 6.5 Product / Forderungen],MATCH($B17,tab_MinKomp[[Stanowisko / Position ]:[Stanowisko / Position ]],0)))</f>
        <v>n/a</v>
      </c>
      <c r="EJ18" s="194" t="str">
        <f>IF(INDEX(tab_MinKomp[Wymagania VDA 6.5 Product / Forderungen],MATCH($B17,tab_MinKomp[[Stanowisko / Position ]:[Stanowisko / Position ]],0))="n/a","n/a",EJ17-INDEX(tab_MinKomp[Wymagania VDA 6.5 Product / Forderungen],MATCH($B17,tab_MinKomp[[Stanowisko / Position ]:[Stanowisko / Position ]],0)))</f>
        <v>n/a</v>
      </c>
      <c r="EK18" s="194" t="str">
        <f>IF(INDEX(tab_MinKomp[Wymagania VDA 6.5 Product / Forderungen],MATCH($B17,tab_MinKomp[[Stanowisko / Position ]:[Stanowisko / Position ]],0))="n/a","n/a",EK17-INDEX(tab_MinKomp[Wymagania VDA 6.5 Product / Forderungen],MATCH($B17,tab_MinKomp[[Stanowisko / Position ]:[Stanowisko / Position ]],0)))</f>
        <v>n/a</v>
      </c>
      <c r="EL18" s="194">
        <f>IF(INDEX(tab_MinKomp[LEAN MANAGEMENT],MATCH($B17,tab_MinKomp[[Stanowisko / Position ]:[Stanowisko / Position ]],0))="n/a","n/a",EL17-INDEX(tab_MinKomp[LEAN MANAGEMENT],MATCH($B17,tab_MinKomp[[Stanowisko / Position ]:[Stanowisko / Position ]],0)))</f>
        <v>0</v>
      </c>
      <c r="EM18" s="194">
        <f>IF(INDEX(tab_MinKomp[LEAN MANAGEMENT],MATCH($B17,tab_MinKomp[[Stanowisko / Position ]:[Stanowisko / Position ]],0))="n/a","n/a",EM17-INDEX(tab_MinKomp[LEAN MANAGEMENT],MATCH($B17,tab_MinKomp[[Stanowisko / Position ]:[Stanowisko / Position ]],0)))</f>
        <v>0</v>
      </c>
      <c r="EN18" s="194" t="str">
        <f>IF(INDEX(tab_MinKomp[Wymagania VDA 6.5 Product / Forderungen],MATCH($B17,tab_MinKomp[[Stanowisko / Position ]:[Stanowisko / Position ]],0))="n/a","n/a",EN17-INDEX(tab_MinKomp[Wymagania VDA 6.5 Product / Forderungen],MATCH($B17,tab_MinKomp[[Stanowisko / Position ]:[Stanowisko / Position ]],0)))</f>
        <v>n/a</v>
      </c>
      <c r="EO18" s="190" t="str">
        <f>IF(INDEX(tab_MinKomp[Testy czystości / Reinheitstests],MATCH($B17,tab_MinKomp[[Stanowisko / Position ]:[Stanowisko / Position ]],0))="n/a","n/a",EO17-INDEX(tab_MinKomp[Testy czystości / Reinheitstests],MATCH($B17,tab_MinKomp[[Stanowisko / Position ]:[Stanowisko / Position ]],0)))</f>
        <v>n/a</v>
      </c>
      <c r="EP18" s="190" t="str">
        <f>IF(INDEX(tab_MinKomp[Testy czystości / Reinheitstests],MATCH($B17,tab_MinKomp[[Stanowisko / Position ]:[Stanowisko / Position ]],0))="n/a","n/a",EP17-INDEX(tab_MinKomp[Testy czystości / Reinheitstests],MATCH($B17,tab_MinKomp[[Stanowisko / Position ]:[Stanowisko / Position ]],0)))</f>
        <v>n/a</v>
      </c>
      <c r="EQ18" s="190" t="str">
        <f>IF(INDEX(tab_MinKomp[Testy czystości / Reinheitstests],MATCH($B17,tab_MinKomp[[Stanowisko / Position ]:[Stanowisko / Position ]],0))="n/a","n/a",EQ17-INDEX(tab_MinKomp[Testy czystości / Reinheitstests],MATCH($B17,tab_MinKomp[[Stanowisko / Position ]:[Stanowisko / Position ]],0)))</f>
        <v>n/a</v>
      </c>
      <c r="ER18" s="190" t="str">
        <f>IF(INDEX(tab_MinKomp[Testy czystości / Reinheitstests],MATCH($B17,tab_MinKomp[[Stanowisko / Position ]:[Stanowisko / Position ]],0))="n/a","n/a",ER17-INDEX(tab_MinKomp[Testy czystości / Reinheitstests],MATCH($B17,tab_MinKomp[[Stanowisko / Position ]:[Stanowisko / Position ]],0)))</f>
        <v>n/a</v>
      </c>
      <c r="ES18" s="190" t="str">
        <f>IF(INDEX(tab_MinKomp[Testy czystości / Reinheitstests],MATCH($B17,tab_MinKomp[[Stanowisko / Position ]:[Stanowisko / Position ]],0))="n/a","n/a",ES17-INDEX(tab_MinKomp[Testy czystości / Reinheitstests],MATCH($B17,tab_MinKomp[[Stanowisko / Position ]:[Stanowisko / Position ]],0)))</f>
        <v>n/a</v>
      </c>
      <c r="ET18" s="190" t="str">
        <f>IF(INDEX(tab_MinKomp[Testy czystości / Reinheitstests],MATCH($B17,tab_MinKomp[[Stanowisko / Position ]:[Stanowisko / Position ]],0))="n/a","n/a",ET17-INDEX(tab_MinKomp[Testy czystości / Reinheitstests],MATCH($B17,tab_MinKomp[[Stanowisko / Position ]:[Stanowisko / Position ]],0)))</f>
        <v>n/a</v>
      </c>
      <c r="EU18" s="190" t="str">
        <f>IF(INDEX(tab_MinKomp[Testy czystości / Reinheitstests],MATCH($B17,tab_MinKomp[[Stanowisko / Position ]:[Stanowisko / Position ]],0))="n/a","n/a",EU17-INDEX(tab_MinKomp[Testy czystości / Reinheitstests],MATCH($B17,tab_MinKomp[[Stanowisko / Position ]:[Stanowisko / Position ]],0)))</f>
        <v>n/a</v>
      </c>
      <c r="EV18" s="190" t="str">
        <f>IF(INDEX(tab_MinKomp[Testy czystości / Reinheitstests],MATCH($B17,tab_MinKomp[[Stanowisko / Position ]:[Stanowisko / Position ]],0))="n/a","n/a",EV17-INDEX(tab_MinKomp[Testy czystości / Reinheitstests],MATCH($B17,tab_MinKomp[[Stanowisko / Position ]:[Stanowisko / Position ]],0)))</f>
        <v>n/a</v>
      </c>
      <c r="EW18" s="190" t="str">
        <f>IF(INDEX(tab_MinKomp[Testy czystości / Reinheitstests],MATCH($B17,tab_MinKomp[[Stanowisko / Position ]:[Stanowisko / Position ]],0))="n/a","n/a",EW17-INDEX(tab_MinKomp[Testy czystości / Reinheitstests],MATCH($B17,tab_MinKomp[[Stanowisko / Position ]:[Stanowisko / Position ]],0)))</f>
        <v>n/a</v>
      </c>
      <c r="EX18" s="190" t="str">
        <f>IF(INDEX(tab_MinKomp[Testy czystości / Reinheitstests],MATCH($B17,tab_MinKomp[[Stanowisko / Position ]:[Stanowisko / Position ]],0))="n/a","n/a",EX17-INDEX(tab_MinKomp[Testy czystości / Reinheitstests],MATCH($B17,tab_MinKomp[[Stanowisko / Position ]:[Stanowisko / Position ]],0)))</f>
        <v>n/a</v>
      </c>
      <c r="EY18" s="190" t="str">
        <f>IF(INDEX(tab_MinKomp[Testy czystości / Reinheitstests],MATCH($B17,tab_MinKomp[[Stanowisko / Position ]:[Stanowisko / Position ]],0))="n/a","n/a",EY17-INDEX(tab_MinKomp[Testy czystości / Reinheitstests],MATCH($B17,tab_MinKomp[[Stanowisko / Position ]:[Stanowisko / Position ]],0)))</f>
        <v>n/a</v>
      </c>
      <c r="EZ18" s="190" t="str">
        <f>IF(INDEX(tab_MinKomp[Testy czystości / Reinheitstests],MATCH($B17,tab_MinKomp[[Stanowisko / Position ]:[Stanowisko / Position ]],0))="n/a","n/a",EZ17-INDEX(tab_MinKomp[Testy czystości / Reinheitstests],MATCH($B17,tab_MinKomp[[Stanowisko / Position ]:[Stanowisko / Position ]],0)))</f>
        <v>n/a</v>
      </c>
      <c r="FA18" s="190" t="str">
        <f>IF(INDEX(tab_MinKomp[Testy czystości / Reinheitstests],MATCH($B17,tab_MinKomp[[Stanowisko / Position ]:[Stanowisko / Position ]],0))="n/a","n/a",FA17-INDEX(tab_MinKomp[Testy czystości / Reinheitstests],MATCH($B17,tab_MinKomp[[Stanowisko / Position ]:[Stanowisko / Position ]],0)))</f>
        <v>n/a</v>
      </c>
      <c r="FB18" s="190" t="str">
        <f>IF(INDEX(tab_MinKomp[Testy czystości / Reinheitstests],MATCH($B17,tab_MinKomp[[Stanowisko / Position ]:[Stanowisko / Position ]],0))="n/a","n/a",FB17-INDEX(tab_MinKomp[Testy czystości / Reinheitstests],MATCH($B17,tab_MinKomp[[Stanowisko / Position ]:[Stanowisko / Position ]],0)))</f>
        <v>n/a</v>
      </c>
      <c r="FC18" s="190" t="str">
        <f>IF(INDEX(tab_MinKomp[Testy czystości / Reinheitstests],MATCH($B17,tab_MinKomp[[Stanowisko / Position ]:[Stanowisko / Position ]],0))="n/a","n/a",FC17-INDEX(tab_MinKomp[Testy czystości / Reinheitstests],MATCH($B17,tab_MinKomp[[Stanowisko / Position ]:[Stanowisko / Position ]],0)))</f>
        <v>n/a</v>
      </c>
      <c r="FD18" s="190" t="str">
        <f>IF(INDEX(tab_MinKomp[Testy czystości / Reinheitstests],MATCH($B17,tab_MinKomp[[Stanowisko / Position ]:[Stanowisko / Position ]],0))="n/a","n/a",FD17-INDEX(tab_MinKomp[Testy czystości / Reinheitstests],MATCH($B17,tab_MinKomp[[Stanowisko / Position ]:[Stanowisko / Position ]],0)))</f>
        <v>n/a</v>
      </c>
      <c r="FE18" s="190" t="str">
        <f>IF(INDEX(tab_MinKomp[Testy czystości / Reinheitstests],MATCH($B17,tab_MinKomp[[Stanowisko / Position ]:[Stanowisko / Position ]],0))="n/a","n/a",FE17-INDEX(tab_MinKomp[Testy czystości / Reinheitstests],MATCH($B17,tab_MinKomp[[Stanowisko / Position ]:[Stanowisko / Position ]],0)))</f>
        <v>n/a</v>
      </c>
      <c r="FF18" s="190" t="str">
        <f>IF(INDEX(tab_MinKomp[Testy czystości / Reinheitstests],MATCH($B17,tab_MinKomp[[Stanowisko / Position ]:[Stanowisko / Position ]],0))="n/a","n/a",FF17-INDEX(tab_MinKomp[Testy czystości / Reinheitstests],MATCH($B17,tab_MinKomp[[Stanowisko / Position ]:[Stanowisko / Position ]],0)))</f>
        <v>n/a</v>
      </c>
      <c r="FG18" s="190" t="str">
        <f>IF(INDEX(tab_MinKomp[Testy czystości / Reinheitstests],MATCH($B17,tab_MinKomp[[Stanowisko / Position ]:[Stanowisko / Position ]],0))="n/a","n/a",FG17-INDEX(tab_MinKomp[Testy czystości / Reinheitstests],MATCH($B17,tab_MinKomp[[Stanowisko / Position ]:[Stanowisko / Position ]],0)))</f>
        <v>n/a</v>
      </c>
      <c r="FH18" s="190" t="str">
        <f>IF(INDEX(tab_MinKomp[Testy czystości / Reinheitstests],MATCH($B17,tab_MinKomp[[Stanowisko / Position ]:[Stanowisko / Position ]],0))="n/a","n/a",FH17-INDEX(tab_MinKomp[Testy czystości / Reinheitstests],MATCH($B17,tab_MinKomp[[Stanowisko / Position ]:[Stanowisko / Position ]],0)))</f>
        <v>n/a</v>
      </c>
      <c r="FI18" s="190" t="str">
        <f>IF(INDEX(tab_MinKomp[Testy czystości / Reinheitstests],MATCH($B17,tab_MinKomp[[Stanowisko / Position ]:[Stanowisko / Position ]],0))="n/a","n/a",FI17-INDEX(tab_MinKomp[Testy czystości / Reinheitstests],MATCH($B17,tab_MinKomp[[Stanowisko / Position ]:[Stanowisko / Position ]],0)))</f>
        <v>n/a</v>
      </c>
      <c r="FJ18" s="190" t="str">
        <f>IF(INDEX(tab_MinKomp[Testy czystości / Reinheitstests],MATCH($B17,tab_MinKomp[[Stanowisko / Position ]:[Stanowisko / Position ]],0))="n/a","n/a",FJ17-INDEX(tab_MinKomp[Testy czystości / Reinheitstests],MATCH($B17,tab_MinKomp[[Stanowisko / Position ]:[Stanowisko / Position ]],0)))</f>
        <v>n/a</v>
      </c>
      <c r="FK18" s="190" t="str">
        <f>IF(INDEX(tab_MinKomp[Testy czystości / Reinheitstests],MATCH($B17,tab_MinKomp[[Stanowisko / Position ]:[Stanowisko / Position ]],0))="n/a","n/a",FK17-INDEX(tab_MinKomp[Testy czystości / Reinheitstests],MATCH($B17,tab_MinKomp[[Stanowisko / Position ]:[Stanowisko / Position ]],0)))</f>
        <v>n/a</v>
      </c>
      <c r="FL18" s="190" t="str">
        <f>IF(INDEX(tab_MinKomp[Testy czystości / Reinheitstests],MATCH($B17,tab_MinKomp[[Stanowisko / Position ]:[Stanowisko / Position ]],0))="n/a","n/a",FL17-INDEX(tab_MinKomp[Testy czystości / Reinheitstests],MATCH($B17,tab_MinKomp[[Stanowisko / Position ]:[Stanowisko / Position ]],0)))</f>
        <v>n/a</v>
      </c>
      <c r="FM18" s="190" t="str">
        <f>IF(INDEX(tab_MinKomp[Testy czystości / Reinheitstests],MATCH($B17,tab_MinKomp[[Stanowisko / Position ]:[Stanowisko / Position ]],0))="n/a","n/a",FM17-INDEX(tab_MinKomp[Testy czystości / Reinheitstests],MATCH($B17,tab_MinKomp[[Stanowisko / Position ]:[Stanowisko / Position ]],0)))</f>
        <v>n/a</v>
      </c>
      <c r="FN18" s="194">
        <f>IF(INDEX(tab_MinKomp[LEAN MANAGEMENT],MATCH($B17,tab_MinKomp[[Stanowisko / Position ]:[Stanowisko / Position ]],0))="n/a","n/a",FN17-INDEX(tab_MinKomp[LEAN MANAGEMENT],MATCH($B17,tab_MinKomp[[Stanowisko / Position ]:[Stanowisko / Position ]],0)))</f>
        <v>0</v>
      </c>
      <c r="FO18" s="194">
        <f>IF(INDEX(tab_MinKomp[LEAN MANAGEMENT],MATCH($B17,tab_MinKomp[[Stanowisko / Position ]:[Stanowisko / Position ]],0))="n/a","n/a",FO17-INDEX(tab_MinKomp[LEAN MANAGEMENT],MATCH($B17,tab_MinKomp[[Stanowisko / Position ]:[Stanowisko / Position ]],0)))</f>
        <v>0</v>
      </c>
      <c r="FP18" s="194">
        <f>IF(INDEX(tab_MinKomp[LEAN MANAGEMENT],MATCH($B17,tab_MinKomp[[Stanowisko / Position ]:[Stanowisko / Position ]],0))="n/a","n/a",FP17-INDEX(tab_MinKomp[LEAN MANAGEMENT],MATCH($B17,tab_MinKomp[[Stanowisko / Position ]:[Stanowisko / Position ]],0)))</f>
        <v>0</v>
      </c>
      <c r="FQ18" s="190" t="str">
        <f>IF(INDEX(tab_MinKomp[Testy czystości / Reinheitstests],MATCH($B17,tab_MinKomp[[Stanowisko / Position ]:[Stanowisko / Position ]],0))="n/a","n/a",FQ17-INDEX(tab_MinKomp[Testy czystości / Reinheitstests],MATCH($B17,tab_MinKomp[[Stanowisko / Position ]:[Stanowisko / Position ]],0)))</f>
        <v>n/a</v>
      </c>
      <c r="FR18" s="190" t="str">
        <f>IF(INDEX(tab_MinKomp[Testy czystości / Reinheitstests],MATCH($B17,tab_MinKomp[[Stanowisko / Position ]:[Stanowisko / Position ]],0))="n/a","n/a",FR17-INDEX(tab_MinKomp[Testy czystości / Reinheitstests],MATCH($B17,tab_MinKomp[[Stanowisko / Position ]:[Stanowisko / Position ]],0)))</f>
        <v>n/a</v>
      </c>
      <c r="FS18" s="194">
        <f>IF(INDEX(tab_MinKomp[Przepisy BHP / BHP Vorschriften],MATCH($B17,tab_MinKomp[[Stanowisko / Position ]:[Stanowisko / Position ]],0))="n/a","n/a",FS17-INDEX(tab_MinKomp[Przepisy BHP / BHP Vorschriften],MATCH($B17,tab_MinKomp[[Stanowisko / Position ]:[Stanowisko / Position ]],0)))</f>
        <v>1</v>
      </c>
      <c r="FT18" s="194">
        <f>IF(INDEX(tab_MinKomp[Przepisy BHP / BHP Vorschriften],MATCH($B17,tab_MinKomp[[Stanowisko / Position ]:[Stanowisko / Position ]],0))="n/a","n/a",FT17-INDEX(tab_MinKomp[Przepisy BHP / BHP Vorschriften],MATCH($B17,tab_MinKomp[[Stanowisko / Position ]:[Stanowisko / Position ]],0)))</f>
        <v>0</v>
      </c>
      <c r="FU18" s="194">
        <f>IF(INDEX(tab_MinKomp[LEAN MANAGEMENT],MATCH($B17,tab_MinKomp[[Stanowisko / Position ]:[Stanowisko / Position ]],0))="n/a","n/a",FU17-INDEX(tab_MinKomp[LEAN MANAGEMENT],MATCH($B17,tab_MinKomp[[Stanowisko / Position ]:[Stanowisko / Position ]],0)))</f>
        <v>0</v>
      </c>
      <c r="FV18" s="194">
        <f>IF(INDEX(tab_MinKomp[LEAN MANAGEMENT],MATCH($B17,tab_MinKomp[[Stanowisko / Position ]:[Stanowisko / Position ]],0))="n/a","n/a",FV17-INDEX(tab_MinKomp[LEAN MANAGEMENT],MATCH($B17,tab_MinKomp[[Stanowisko / Position ]:[Stanowisko / Position ]],0)))</f>
        <v>1</v>
      </c>
      <c r="FW18" s="194">
        <f>IF(INDEX(tab_MinKomp[LEAN MANAGEMENT],MATCH($B17,tab_MinKomp[[Stanowisko / Position ]:[Stanowisko / Position ]],0))="n/a","n/a",FW17-INDEX(tab_MinKomp[LEAN MANAGEMENT],MATCH($B17,tab_MinKomp[[Stanowisko / Position ]:[Stanowisko / Position ]],0)))</f>
        <v>0</v>
      </c>
      <c r="FX18" s="194">
        <f>IF(INDEX(tab_MinKomp[Przepisy BHP / BHP Vorschriften],MATCH($B17,tab_MinKomp[[Stanowisko / Position ]:[Stanowisko / Position ]],0))="n/a","n/a",FX17-INDEX(tab_MinKomp[Przepisy BHP / BHP Vorschriften],MATCH($B17,tab_MinKomp[[Stanowisko / Position ]:[Stanowisko / Position ]],0)))</f>
        <v>0</v>
      </c>
      <c r="FY18" s="194">
        <f>IF(INDEX(tab_MinKomp[Przepisy BHP / BHP Vorschriften],MATCH($B17,tab_MinKomp[[Stanowisko / Position ]:[Stanowisko / Position ]],0))="n/a","n/a",FY17-INDEX(tab_MinKomp[Przepisy BHP / BHP Vorschriften],MATCH($B17,tab_MinKomp[[Stanowisko / Position ]:[Stanowisko / Position ]],0)))</f>
        <v>0</v>
      </c>
      <c r="FZ18" s="194">
        <f>IF(INDEX(tab_MinKomp[LEAN MANAGEMENT],MATCH($B17,tab_MinKomp[[Stanowisko / Position ]:[Stanowisko / Position ]],0))="n/a","n/a",FZ17-INDEX(tab_MinKomp[LEAN MANAGEMENT],MATCH($B17,tab_MinKomp[[Stanowisko / Position ]:[Stanowisko / Position ]],0)))</f>
        <v>1</v>
      </c>
      <c r="GA18" s="194">
        <f>IF(INDEX(tab_MinKomp[Przepisy BHP / BHP Vorschriften],MATCH($B17,tab_MinKomp[[Stanowisko / Position ]:[Stanowisko / Position ]],0))="n/a","n/a",GA17-INDEX(tab_MinKomp[Przepisy BHP / BHP Vorschriften],MATCH($B17,tab_MinKomp[[Stanowisko / Position ]:[Stanowisko / Position ]],0)))</f>
        <v>0</v>
      </c>
      <c r="GB18" s="194" t="str">
        <f>IF(INDEX(tab_MinKomp[Konserwacja form plastiki],MATCH($B17,tab_MinKomp[[Stanowisko / Position ]:[Stanowisko / Position ]],0))="n/a","n/a",GB17-INDEX(tab_MinKomp[Konserwacja form plastiki],MATCH($B17,tab_MinKomp[[Stanowisko / Position ]:[Stanowisko / Position ]],0)))</f>
        <v>n/a</v>
      </c>
      <c r="GC18" s="194">
        <f>IF(INDEX(tab_MinKomp[Przepisy BHP / BHP Vorschriften],MATCH($B17,tab_MinKomp[[Stanowisko / Position ]:[Stanowisko / Position ]],0))="n/a","n/a",GC17-INDEX(tab_MinKomp[Przepisy BHP / BHP Vorschriften],MATCH($B17,tab_MinKomp[[Stanowisko / Position ]:[Stanowisko / Position ]],0)))</f>
        <v>0</v>
      </c>
      <c r="GD18" s="194">
        <f>IF(INDEX(tab_MinKomp[LEAN MANAGEMENT],MATCH($B17,tab_MinKomp[[Stanowisko / Position ]:[Stanowisko / Position ]],0))="n/a","n/a",GD17-INDEX(tab_MinKomp[LEAN MANAGEMENT],MATCH($B17,tab_MinKomp[[Stanowisko / Position ]:[Stanowisko / Position ]],0)))</f>
        <v>1</v>
      </c>
      <c r="GE18" s="194" t="str">
        <f>IF(INDEX(tab_MinKomp[Konserwacja form plastiki],MATCH($B17,tab_MinKomp[[Stanowisko / Position ]:[Stanowisko / Position ]],0))="n/a","n/a",GE17-INDEX(tab_MinKomp[Konserwacja form plastiki],MATCH($B17,tab_MinKomp[[Stanowisko / Position ]:[Stanowisko / Position ]],0)))</f>
        <v>n/a</v>
      </c>
      <c r="GF18" s="186" t="s">
        <v>248</v>
      </c>
      <c r="GG18" s="186" t="s">
        <v>248</v>
      </c>
      <c r="GH18" s="186" t="s">
        <v>248</v>
      </c>
      <c r="GI18" s="186" t="s">
        <v>248</v>
      </c>
      <c r="GJ18" s="186" t="s">
        <v>248</v>
      </c>
      <c r="GK18" s="186" t="s">
        <v>248</v>
      </c>
      <c r="GL18" s="186" t="s">
        <v>248</v>
      </c>
      <c r="GM18" s="186" t="s">
        <v>248</v>
      </c>
      <c r="GN18" s="186" t="s">
        <v>248</v>
      </c>
      <c r="GO18" s="186" t="s">
        <v>248</v>
      </c>
      <c r="GP18" s="186" t="s">
        <v>248</v>
      </c>
      <c r="GQ18" s="186" t="s">
        <v>248</v>
      </c>
      <c r="GR18" s="186" t="s">
        <v>248</v>
      </c>
      <c r="GS18" s="186" t="s">
        <v>248</v>
      </c>
      <c r="GT18" s="186" t="s">
        <v>248</v>
      </c>
      <c r="GU18" s="186" t="s">
        <v>248</v>
      </c>
      <c r="GV18" s="186" t="s">
        <v>248</v>
      </c>
      <c r="GW18" s="186" t="s">
        <v>248</v>
      </c>
      <c r="GX18" s="186" t="s">
        <v>248</v>
      </c>
      <c r="GY18" s="186" t="s">
        <v>248</v>
      </c>
      <c r="GZ18" s="261" t="s">
        <v>248</v>
      </c>
      <c r="HA18" s="261" t="s">
        <v>248</v>
      </c>
      <c r="HB18" s="191">
        <f>SUM(G18:GE18)/(HB17-(SUM(G18:GE18)))</f>
        <v>0.12698412698412698</v>
      </c>
      <c r="HC18" s="102"/>
    </row>
    <row r="19" spans="1:211" s="218" customFormat="1" ht="24.9" customHeight="1" x14ac:dyDescent="0.3">
      <c r="A19" s="105" t="s">
        <v>314</v>
      </c>
      <c r="B19" s="105" t="s">
        <v>315</v>
      </c>
      <c r="C19" s="105" t="s">
        <v>448</v>
      </c>
      <c r="D19" s="105">
        <v>263</v>
      </c>
      <c r="E19" s="392" t="s">
        <v>380</v>
      </c>
      <c r="F19" s="185" t="s">
        <v>374</v>
      </c>
      <c r="G19" s="186">
        <v>1</v>
      </c>
      <c r="H19" s="186">
        <v>1</v>
      </c>
      <c r="I19" s="186">
        <v>1</v>
      </c>
      <c r="J19" s="186">
        <v>1</v>
      </c>
      <c r="K19" s="186">
        <v>1</v>
      </c>
      <c r="L19" s="186" t="s">
        <v>248</v>
      </c>
      <c r="M19" s="186" t="s">
        <v>248</v>
      </c>
      <c r="N19" s="186" t="s">
        <v>248</v>
      </c>
      <c r="O19" s="186">
        <v>1</v>
      </c>
      <c r="P19" s="186">
        <v>1</v>
      </c>
      <c r="Q19" s="186" t="s">
        <v>248</v>
      </c>
      <c r="R19" s="186" t="s">
        <v>248</v>
      </c>
      <c r="S19" s="186" t="s">
        <v>248</v>
      </c>
      <c r="T19" s="186" t="s">
        <v>248</v>
      </c>
      <c r="U19" s="186" t="s">
        <v>248</v>
      </c>
      <c r="V19" s="186" t="s">
        <v>248</v>
      </c>
      <c r="W19" s="186" t="s">
        <v>248</v>
      </c>
      <c r="X19" s="186" t="s">
        <v>248</v>
      </c>
      <c r="Y19" s="186" t="s">
        <v>248</v>
      </c>
      <c r="Z19" s="186" t="s">
        <v>248</v>
      </c>
      <c r="AA19" s="186" t="s">
        <v>248</v>
      </c>
      <c r="AB19" s="186" t="s">
        <v>248</v>
      </c>
      <c r="AC19" s="186" t="s">
        <v>248</v>
      </c>
      <c r="AD19" s="186" t="s">
        <v>248</v>
      </c>
      <c r="AE19" s="186" t="s">
        <v>248</v>
      </c>
      <c r="AF19" s="186" t="s">
        <v>248</v>
      </c>
      <c r="AG19" s="186" t="s">
        <v>248</v>
      </c>
      <c r="AH19" s="186" t="s">
        <v>248</v>
      </c>
      <c r="AI19" s="186" t="s">
        <v>248</v>
      </c>
      <c r="AJ19" s="186" t="s">
        <v>248</v>
      </c>
      <c r="AK19" s="186" t="s">
        <v>248</v>
      </c>
      <c r="AL19" s="186">
        <v>1</v>
      </c>
      <c r="AM19" s="186" t="s">
        <v>248</v>
      </c>
      <c r="AN19" s="186" t="s">
        <v>248</v>
      </c>
      <c r="AO19" s="186">
        <v>1</v>
      </c>
      <c r="AP19" s="186" t="s">
        <v>248</v>
      </c>
      <c r="AQ19" s="186">
        <v>1</v>
      </c>
      <c r="AR19" s="186" t="s">
        <v>248</v>
      </c>
      <c r="AS19" s="186" t="s">
        <v>248</v>
      </c>
      <c r="AT19" s="186" t="s">
        <v>248</v>
      </c>
      <c r="AU19" s="186">
        <v>1</v>
      </c>
      <c r="AV19" s="186">
        <v>1</v>
      </c>
      <c r="AW19" s="186">
        <v>1</v>
      </c>
      <c r="AX19" s="186" t="s">
        <v>248</v>
      </c>
      <c r="AY19" s="186" t="s">
        <v>248</v>
      </c>
      <c r="AZ19" s="186" t="s">
        <v>248</v>
      </c>
      <c r="BA19" s="186">
        <v>1</v>
      </c>
      <c r="BB19" s="186">
        <v>1</v>
      </c>
      <c r="BC19" s="186" t="s">
        <v>248</v>
      </c>
      <c r="BD19" s="186" t="s">
        <v>248</v>
      </c>
      <c r="BE19" s="186" t="s">
        <v>248</v>
      </c>
      <c r="BF19" s="186" t="s">
        <v>248</v>
      </c>
      <c r="BG19" s="186" t="s">
        <v>248</v>
      </c>
      <c r="BH19" s="186" t="s">
        <v>248</v>
      </c>
      <c r="BI19" s="186" t="s">
        <v>248</v>
      </c>
      <c r="BJ19" s="186" t="s">
        <v>248</v>
      </c>
      <c r="BK19" s="186" t="s">
        <v>248</v>
      </c>
      <c r="BL19" s="186" t="s">
        <v>248</v>
      </c>
      <c r="BM19" s="186" t="s">
        <v>248</v>
      </c>
      <c r="BN19" s="186" t="s">
        <v>248</v>
      </c>
      <c r="BO19" s="186">
        <v>1</v>
      </c>
      <c r="BP19" s="186" t="s">
        <v>248</v>
      </c>
      <c r="BQ19" s="186" t="s">
        <v>248</v>
      </c>
      <c r="BR19" s="186" t="s">
        <v>248</v>
      </c>
      <c r="BS19" s="186">
        <v>1</v>
      </c>
      <c r="BT19" s="186" t="s">
        <v>248</v>
      </c>
      <c r="BU19" s="186">
        <v>2</v>
      </c>
      <c r="BV19" s="186">
        <v>2</v>
      </c>
      <c r="BW19" s="186">
        <v>1</v>
      </c>
      <c r="BX19" s="186">
        <v>1</v>
      </c>
      <c r="BY19" s="186" t="s">
        <v>248</v>
      </c>
      <c r="BZ19" s="186">
        <v>1</v>
      </c>
      <c r="CA19" s="186">
        <v>1</v>
      </c>
      <c r="CB19" s="186">
        <v>1</v>
      </c>
      <c r="CC19" s="186" t="s">
        <v>248</v>
      </c>
      <c r="CD19" s="186">
        <v>1</v>
      </c>
      <c r="CE19" s="186">
        <v>1</v>
      </c>
      <c r="CF19" s="186">
        <v>1</v>
      </c>
      <c r="CG19" s="186">
        <v>1</v>
      </c>
      <c r="CH19" s="186" t="s">
        <v>248</v>
      </c>
      <c r="CI19" s="186" t="s">
        <v>248</v>
      </c>
      <c r="CJ19" s="186" t="s">
        <v>248</v>
      </c>
      <c r="CK19" s="186" t="s">
        <v>248</v>
      </c>
      <c r="CL19" s="186" t="s">
        <v>248</v>
      </c>
      <c r="CM19" s="186" t="s">
        <v>248</v>
      </c>
      <c r="CN19" s="186" t="s">
        <v>248</v>
      </c>
      <c r="CO19" s="186" t="s">
        <v>248</v>
      </c>
      <c r="CP19" s="186" t="s">
        <v>248</v>
      </c>
      <c r="CQ19" s="186" t="s">
        <v>248</v>
      </c>
      <c r="CR19" s="186" t="s">
        <v>248</v>
      </c>
      <c r="CS19" s="186" t="s">
        <v>248</v>
      </c>
      <c r="CT19" s="186" t="s">
        <v>248</v>
      </c>
      <c r="CU19" s="186" t="s">
        <v>248</v>
      </c>
      <c r="CV19" s="186" t="s">
        <v>248</v>
      </c>
      <c r="CW19" s="186">
        <v>1</v>
      </c>
      <c r="CX19" s="186" t="s">
        <v>248</v>
      </c>
      <c r="CY19" s="186" t="s">
        <v>248</v>
      </c>
      <c r="CZ19" s="186" t="s">
        <v>248</v>
      </c>
      <c r="DA19" s="186" t="s">
        <v>248</v>
      </c>
      <c r="DB19" s="186" t="s">
        <v>248</v>
      </c>
      <c r="DC19" s="186" t="s">
        <v>248</v>
      </c>
      <c r="DD19" s="186" t="s">
        <v>248</v>
      </c>
      <c r="DE19" s="186" t="s">
        <v>248</v>
      </c>
      <c r="DF19" s="186">
        <v>1</v>
      </c>
      <c r="DG19" s="186" t="s">
        <v>248</v>
      </c>
      <c r="DH19" s="186" t="s">
        <v>248</v>
      </c>
      <c r="DI19" s="186" t="s">
        <v>248</v>
      </c>
      <c r="DJ19" s="186" t="s">
        <v>248</v>
      </c>
      <c r="DK19" s="186" t="s">
        <v>248</v>
      </c>
      <c r="DL19" s="186" t="s">
        <v>248</v>
      </c>
      <c r="DM19" s="186" t="s">
        <v>248</v>
      </c>
      <c r="DN19" s="186" t="s">
        <v>248</v>
      </c>
      <c r="DO19" s="186" t="s">
        <v>248</v>
      </c>
      <c r="DP19" s="186" t="s">
        <v>248</v>
      </c>
      <c r="DQ19" s="186" t="s">
        <v>248</v>
      </c>
      <c r="DR19" s="186" t="s">
        <v>248</v>
      </c>
      <c r="DS19" s="186" t="s">
        <v>248</v>
      </c>
      <c r="DT19" s="186" t="s">
        <v>248</v>
      </c>
      <c r="DU19" s="186" t="s">
        <v>248</v>
      </c>
      <c r="DV19" s="186" t="s">
        <v>248</v>
      </c>
      <c r="DW19" s="186" t="s">
        <v>248</v>
      </c>
      <c r="DX19" s="186" t="s">
        <v>248</v>
      </c>
      <c r="DY19" s="186" t="s">
        <v>248</v>
      </c>
      <c r="DZ19" s="186" t="s">
        <v>248</v>
      </c>
      <c r="EA19" s="186" t="s">
        <v>248</v>
      </c>
      <c r="EB19" s="186" t="s">
        <v>248</v>
      </c>
      <c r="EC19" s="186" t="s">
        <v>248</v>
      </c>
      <c r="ED19" s="186" t="s">
        <v>248</v>
      </c>
      <c r="EE19" s="186" t="s">
        <v>248</v>
      </c>
      <c r="EF19" s="186" t="s">
        <v>248</v>
      </c>
      <c r="EG19" s="186" t="s">
        <v>248</v>
      </c>
      <c r="EH19" s="186" t="s">
        <v>248</v>
      </c>
      <c r="EI19" s="186" t="s">
        <v>248</v>
      </c>
      <c r="EJ19" s="186" t="s">
        <v>248</v>
      </c>
      <c r="EK19" s="186" t="s">
        <v>248</v>
      </c>
      <c r="EL19" s="186" t="s">
        <v>248</v>
      </c>
      <c r="EM19" s="186" t="s">
        <v>248</v>
      </c>
      <c r="EN19" s="186" t="s">
        <v>248</v>
      </c>
      <c r="EO19" s="186" t="s">
        <v>248</v>
      </c>
      <c r="EP19" s="186" t="s">
        <v>248</v>
      </c>
      <c r="EQ19" s="186" t="s">
        <v>248</v>
      </c>
      <c r="ER19" s="186" t="s">
        <v>248</v>
      </c>
      <c r="ES19" s="186" t="s">
        <v>248</v>
      </c>
      <c r="ET19" s="186" t="s">
        <v>248</v>
      </c>
      <c r="EU19" s="186" t="s">
        <v>248</v>
      </c>
      <c r="EV19" s="186" t="s">
        <v>248</v>
      </c>
      <c r="EW19" s="186" t="s">
        <v>248</v>
      </c>
      <c r="EX19" s="186" t="s">
        <v>248</v>
      </c>
      <c r="EY19" s="186" t="s">
        <v>248</v>
      </c>
      <c r="EZ19" s="186" t="s">
        <v>248</v>
      </c>
      <c r="FA19" s="186" t="s">
        <v>248</v>
      </c>
      <c r="FB19" s="186" t="s">
        <v>248</v>
      </c>
      <c r="FC19" s="186" t="s">
        <v>248</v>
      </c>
      <c r="FD19" s="186" t="s">
        <v>248</v>
      </c>
      <c r="FE19" s="186" t="s">
        <v>248</v>
      </c>
      <c r="FF19" s="186" t="s">
        <v>248</v>
      </c>
      <c r="FG19" s="186" t="s">
        <v>248</v>
      </c>
      <c r="FH19" s="186" t="s">
        <v>248</v>
      </c>
      <c r="FI19" s="186" t="s">
        <v>248</v>
      </c>
      <c r="FJ19" s="186" t="s">
        <v>248</v>
      </c>
      <c r="FK19" s="186" t="s">
        <v>248</v>
      </c>
      <c r="FL19" s="186" t="s">
        <v>248</v>
      </c>
      <c r="FM19" s="186" t="s">
        <v>248</v>
      </c>
      <c r="FN19" s="186">
        <v>1</v>
      </c>
      <c r="FO19" s="186">
        <v>1</v>
      </c>
      <c r="FP19" s="186">
        <v>1</v>
      </c>
      <c r="FQ19" s="187" t="s">
        <v>248</v>
      </c>
      <c r="FR19" s="187" t="s">
        <v>248</v>
      </c>
      <c r="FS19" s="186">
        <v>1</v>
      </c>
      <c r="FT19" s="186">
        <v>1</v>
      </c>
      <c r="FU19" s="186">
        <v>1</v>
      </c>
      <c r="FV19" s="186">
        <v>1</v>
      </c>
      <c r="FW19" s="186">
        <v>1</v>
      </c>
      <c r="FX19" s="186">
        <v>1</v>
      </c>
      <c r="FY19" s="186">
        <v>1</v>
      </c>
      <c r="FZ19" s="186">
        <v>1</v>
      </c>
      <c r="GA19" s="186" t="s">
        <v>248</v>
      </c>
      <c r="GB19" s="186" t="s">
        <v>248</v>
      </c>
      <c r="GC19" s="186">
        <v>1</v>
      </c>
      <c r="GD19" s="186">
        <v>1</v>
      </c>
      <c r="GE19" s="186" t="s">
        <v>248</v>
      </c>
      <c r="GF19" s="186" t="s">
        <v>248</v>
      </c>
      <c r="GG19" s="186" t="s">
        <v>248</v>
      </c>
      <c r="GH19" s="186" t="s">
        <v>248</v>
      </c>
      <c r="GI19" s="186" t="s">
        <v>248</v>
      </c>
      <c r="GJ19" s="186" t="s">
        <v>248</v>
      </c>
      <c r="GK19" s="186" t="s">
        <v>248</v>
      </c>
      <c r="GL19" s="186" t="s">
        <v>248</v>
      </c>
      <c r="GM19" s="186" t="s">
        <v>248</v>
      </c>
      <c r="GN19" s="186" t="s">
        <v>248</v>
      </c>
      <c r="GO19" s="186" t="s">
        <v>248</v>
      </c>
      <c r="GP19" s="186" t="s">
        <v>248</v>
      </c>
      <c r="GQ19" s="186" t="s">
        <v>248</v>
      </c>
      <c r="GR19" s="186" t="s">
        <v>248</v>
      </c>
      <c r="GS19" s="186" t="s">
        <v>248</v>
      </c>
      <c r="GT19" s="186" t="s">
        <v>248</v>
      </c>
      <c r="GU19" s="186" t="s">
        <v>248</v>
      </c>
      <c r="GV19" s="186" t="s">
        <v>248</v>
      </c>
      <c r="GW19" s="186" t="s">
        <v>248</v>
      </c>
      <c r="GX19" s="186" t="s">
        <v>248</v>
      </c>
      <c r="GY19" s="186" t="s">
        <v>248</v>
      </c>
      <c r="GZ19" s="261" t="s">
        <v>248</v>
      </c>
      <c r="HA19" s="261" t="s">
        <v>248</v>
      </c>
      <c r="HB19" s="188">
        <f>SUM(G19:GE19)</f>
        <v>45</v>
      </c>
      <c r="HC19" s="102"/>
    </row>
    <row r="20" spans="1:211" s="218" customFormat="1" ht="24.9" customHeight="1" thickBot="1" x14ac:dyDescent="0.35">
      <c r="A20" s="108" t="str">
        <f>A19</f>
        <v>Prod.-Q-1</v>
      </c>
      <c r="B20" s="108" t="str">
        <f>B19</f>
        <v>Pracownik Produkcji</v>
      </c>
      <c r="C20" s="108" t="str">
        <f>C19</f>
        <v>PK</v>
      </c>
      <c r="D20" s="108">
        <f>D19</f>
        <v>263</v>
      </c>
      <c r="E20" s="393" t="str">
        <f>E19</f>
        <v>Jędrzejewski Mirosław</v>
      </c>
      <c r="F20" s="189" t="s">
        <v>375</v>
      </c>
      <c r="G20" s="192">
        <f>IF(INDEX(tab_MinKomp[Przepisy BHP / BHP Vorschriften],MATCH($B19,tab_MinKomp[[Stanowisko / Position ]:[Stanowisko / Position ]],0))="n/a","n/a",G19-INDEX(tab_MinKomp[Przepisy BHP / BHP Vorschriften],MATCH($B19,tab_MinKomp[[Stanowisko / Position ]:[Stanowisko / Position ]],0)))</f>
        <v>-1</v>
      </c>
      <c r="H20" s="193">
        <f>IF(INDEX(tab_MinKomp[Przepisy PPOŻ / Brandschutzbestimmungen],MATCH($B19,tab_MinKomp[[Stanowisko / Position ]:[Stanowisko / Position ]],0))="n/a","n/a",H19-INDEX(tab_MinKomp[Przepisy PPOŻ / Brandschutzbestimmungen],MATCH($B19,tab_MinKomp[[Stanowisko / Position ]:[Stanowisko / Position ]],0)))</f>
        <v>0</v>
      </c>
      <c r="I20" s="193">
        <f>IF(INDEX(tab_MinKomp[Ryzyko zawodowe na stanowiskach pracyv/ Berufliche Risiken an Arbeitsstellen],MATCH($B19,tab_MinKomp[[Stanowisko / Position ]:[Stanowisko / Position ]],0))="n/a","n/a",I19-INDEX(tab_MinKomp[Ryzyko zawodowe na stanowiskach pracyv/ Berufliche Risiken an Arbeitsstellen],MATCH($B19,tab_MinKomp[[Stanowisko / Position ]:[Stanowisko / Position ]],0)))</f>
        <v>-1</v>
      </c>
      <c r="J20" s="193">
        <f>IF(INDEX(tab_MinKomp[Gospodarka substancjami niebezpiecznymi / Gefahrstoffmanagement],MATCH($B19,tab_MinKomp[[Stanowisko / Position ]:[Stanowisko / Position ]],0))="n/a","n/a",J19-INDEX(tab_MinKomp[Gospodarka substancjami niebezpiecznymi / Gefahrstoffmanagement],MATCH($B19,tab_MinKomp[[Stanowisko / Position ]:[Stanowisko / Position ]],0)))</f>
        <v>0</v>
      </c>
      <c r="K20" s="193">
        <f>IF(INDEX(tab_MinKomp[Gospodarka odpadami / Abfallwirtschaft],MATCH($B19,tab_MinKomp[[Stanowisko / Position ]:[Stanowisko / Position ]],0))="n/a","n/a",K19-INDEX(tab_MinKomp[Gospodarka odpadami / Abfallwirtschaft],MATCH($B19,tab_MinKomp[[Stanowisko / Position ]:[Stanowisko / Position ]],0)))</f>
        <v>0</v>
      </c>
      <c r="L20" s="194" t="str">
        <f>IF(INDEX(tab_MinKomp[Przepisy kodeksu pracy / Bestimmungen des Arbeitsgesetzes],MATCH($B19,tab_MinKomp[[Stanowisko / Position ]:[Stanowisko / Position ]],0))="n/a","n/a",L19-INDEX(tab_MinKomp[Przepisy kodeksu pracy / Bestimmungen des Arbeitsgesetzes],MATCH($B19,tab_MinKomp[[Stanowisko / Position ]:[Stanowisko / Position ]],0)))</f>
        <v>n/a</v>
      </c>
      <c r="M20" s="195" t="str">
        <f>IF(INDEX(tab_MinKomp[Przepisy o ub.społ. ZUS  / Sozialversicherungsvorschriften],MATCH($B19,tab_MinKomp[[Stanowisko / Position ]:[Stanowisko / Position ]],0))="n/a","n/a",M19-INDEX(tab_MinKomp[Przepisy o ub.społ. ZUS  / Sozialversicherungsvorschriften],MATCH($B19,tab_MinKomp[[Stanowisko / Position ]:[Stanowisko / Position ]],0)))</f>
        <v>n/a</v>
      </c>
      <c r="N20" s="194" t="str">
        <f>IF(INDEX(tab_MinKomp[PRZEPISY O PDOF /persönlich Einkommensteuergesetz ],MATCH($B19,tab_MinKomp[[Stanowisko / Position ]:[Stanowisko / Position ]],0))="n/a","n/a",N19-INDEX(tab_MinKomp[PRZEPISY O PDOF /persönlich Einkommensteuergesetz ],MATCH($B19,tab_MinKomp[[Stanowisko / Position ]:[Stanowisko / Position ]],0)))</f>
        <v>n/a</v>
      </c>
      <c r="O20" s="194">
        <f>IF(INDEX(tab_MinKomp[Regulamin pracy / Arbeitsordnung],MATCH($B19,tab_MinKomp[[Stanowisko / Position ]:[Stanowisko / Position ]],0))="n/a","n/a",O19-INDEX(tab_MinKomp[Regulamin pracy / Arbeitsordnung],MATCH($B19,tab_MinKomp[[Stanowisko / Position ]:[Stanowisko / Position ]],0)))</f>
        <v>0</v>
      </c>
      <c r="P20" s="194">
        <f>IF(INDEX(tab_MinKomp[Regulamin wynagradzania / Vergütungsordnung],MATCH($B19,tab_MinKomp[[Stanowisko / Position ]:[Stanowisko / Position ]],0))="n/a","n/a",P19-INDEX(tab_MinKomp[Regulamin wynagradzania / Vergütungsordnung],MATCH($B19,tab_MinKomp[[Stanowisko / Position ]:[Stanowisko / Position ]],0)))</f>
        <v>0</v>
      </c>
      <c r="Q20" s="194" t="str">
        <f>IF(INDEX(tab_MinKomp[System R2PŁATNIK PRO: Płace / Lohnabrechnung],MATCH($B19,tab_MinKomp[[Stanowisko / Position ]:[Stanowisko / Position ]],0))="n/a","n/a",Q19-INDEX(tab_MinKomp[System R2PŁATNIK PRO: Płace / Lohnabrechnung],MATCH($B19,tab_MinKomp[[Stanowisko / Position ]:[Stanowisko / Position ]],0)))</f>
        <v>n/a</v>
      </c>
      <c r="R20" s="194" t="str">
        <f>IF(INDEX(tab_MinKomp[SystemR2PŁATNIK PRO: KADRY / Personaldaten],MATCH($B19,tab_MinKomp[[Stanowisko / Position ]:[Stanowisko / Position ]],0))="n/a","n/a",R19-INDEX(tab_MinKomp[SystemR2PŁATNIK PRO: KADRY / Personaldaten],MATCH($B19,tab_MinKomp[[Stanowisko / Position ]:[Stanowisko / Position ]],0)))</f>
        <v>n/a</v>
      </c>
      <c r="S20" s="194" t="str">
        <f>IF(INDEX(tab_MinKomp[SYSTEM R2PŁATNIK PRO: zarządzanie pracownikami / Arbeitsverwaltung],MATCH($B19,tab_MinKomp[[Stanowisko / Position ]:[Stanowisko / Position ]],0))="n/a","n/a",S19-INDEX(tab_MinKomp[SYSTEM R2PŁATNIK PRO: zarządzanie pracownikami / Arbeitsverwaltung],MATCH($B19,tab_MinKomp[[Stanowisko / Position ]:[Stanowisko / Position ]],0)))</f>
        <v>n/a</v>
      </c>
      <c r="T20" s="194" t="str">
        <f>IF(INDEX(tab_MinKomp[Doradztwo, wsparcie personalne / Personalberatung und Unterstützung],MATCH($B19,tab_MinKomp[[Stanowisko / Position ]:[Stanowisko / Position ]],0))="n/a","n/a",T19-INDEX(tab_MinKomp[Doradztwo, wsparcie personalne / Personalberatung und Unterstützung],MATCH($B19,tab_MinKomp[[Stanowisko / Position ]:[Stanowisko / Position ]],0)))</f>
        <v>n/a</v>
      </c>
      <c r="U20" s="194" t="str">
        <f>IF(INDEX(tab_MinKomp[Przepisy o podatku VAT / MwSt.- Gesetz],MATCH($B19,tab_MinKomp[[Stanowisko / Position ]:[Stanowisko / Position ]],0))="n/a","n/a",U19-INDEX(tab_MinKomp[Przepisy o podatku VAT / MwSt.- Gesetz],MATCH($B19,tab_MinKomp[[Stanowisko / Position ]:[Stanowisko / Position ]],0)))</f>
        <v>n/a</v>
      </c>
      <c r="V20" s="194" t="str">
        <f>IF(INDEX(tab_MinKomp[PrzepisyPDOP / geschäftlich Einkommensteuergesetz],MATCH($B19,tab_MinKomp[[Stanowisko / Position ]:[Stanowisko / Position ]],0))="n/a","n/a",V19-INDEX(tab_MinKomp[PrzepisyPDOP / geschäftlich Einkommensteuergesetz],MATCH($B19,tab_MinKomp[[Stanowisko / Position ]:[Stanowisko / Position ]],0)))</f>
        <v>n/a</v>
      </c>
      <c r="W20" s="194" t="str">
        <f>IF(INDEX(tab_MinKomp[System BAAN / FINANSE (FIBU)],MATCH($B19,tab_MinKomp[[Stanowisko / Position ]:[Stanowisko / Position ]],0))="n/a","n/a",W19-INDEX(tab_MinKomp[System BAAN / FINANSE (FIBU)],MATCH($B19,tab_MinKomp[[Stanowisko / Position ]:[Stanowisko / Position ]],0)))</f>
        <v>n/a</v>
      </c>
      <c r="X20" s="194" t="str">
        <f>IF(INDEX(tab_MinKomp[Systemy pomocnicze / Hilfssysteme(STOCKPROGRAM, KALK2000 etc.)],MATCH($B19,tab_MinKomp[[Stanowisko / Position ]:[Stanowisko / Position ]],0))="n/a","n/a",X19-INDEX(tab_MinKomp[Systemy pomocnicze / Hilfssysteme(STOCKPROGRAM, KALK2000 etc.)],MATCH($B19,tab_MinKomp[[Stanowisko / Position ]:[Stanowisko / Position ]],0)))</f>
        <v>n/a</v>
      </c>
      <c r="Y20" s="194" t="str">
        <f>IF(INDEX(tab_MinKomp[Polityka rachunkowości / Buchführungspolitik],MATCH($B19,tab_MinKomp[[Stanowisko / Position ]:[Stanowisko / Position ]],0))="n/a","n/a",Y19-INDEX(tab_MinKomp[Polityka rachunkowości / Buchführungspolitik],MATCH($B19,tab_MinKomp[[Stanowisko / Position ]:[Stanowisko / Position ]],0)))</f>
        <v>n/a</v>
      </c>
      <c r="Z20" s="194" t="str">
        <f>IF(INDEX(tab_MinKomp[Ustawa o rachunkowości / Rechnungslegungsgesetz],MATCH($B19,tab_MinKomp[[Stanowisko / Position ]:[Stanowisko / Position ]],0))="n/a","n/a",Z19-INDEX(tab_MinKomp[Ustawa o rachunkowości / Rechnungslegungsgesetz],MATCH($B19,tab_MinKomp[[Stanowisko / Position ]:[Stanowisko / Position ]],0)))</f>
        <v>n/a</v>
      </c>
      <c r="AA20" s="194" t="str">
        <f>IF(INDEX(tab_MinKomp[WORKFLOW - TS-100],MATCH($B19,tab_MinKomp[[Stanowisko / Position ]:[Stanowisko / Position ]],0))="n/a","n/a",AA19-INDEX(tab_MinKomp[WORKFLOW - TS-100],MATCH($B19,tab_MinKomp[[Stanowisko / Position ]:[Stanowisko / Position ]],0)))</f>
        <v>n/a</v>
      </c>
      <c r="AB20" s="194" t="str">
        <f>IF(INDEX(tab_MinKomp[WORKFLOW - SFMS],MATCH($B19,tab_MinKomp[[Stanowisko / Position ]:[Stanowisko / Position ]],0))="n/a","n/a",AB19-INDEX(tab_MinKomp[WORKFLOW - SFMS],MATCH($B19,tab_MinKomp[[Stanowisko / Position ]:[Stanowisko / Position ]],0)))</f>
        <v>n/a</v>
      </c>
      <c r="AC20" s="194" t="str">
        <f>IF(INDEX(tab_MinKomp[System ISO 9001:2015],MATCH($B19,tab_MinKomp[[Stanowisko / Position ]:[Stanowisko / Position ]],0))="n/a","n/a",AC19-INDEX(tab_MinKomp[System ISO 9001:2015],MATCH($B19,tab_MinKomp[[Stanowisko / Position ]:[Stanowisko / Position ]],0)))</f>
        <v>n/a</v>
      </c>
      <c r="AD20" s="194" t="str">
        <f>IF(INDEX(tab_MinKomp[System ISO 9001:2015],MATCH($B19,tab_MinKomp[[Stanowisko / Position ]:[Stanowisko / Position ]],0))="n/a","n/a",AD19-INDEX(tab_MinKomp[System ISO 9001:2015],MATCH($B19,tab_MinKomp[[Stanowisko / Position ]:[Stanowisko / Position ]],0)))</f>
        <v>n/a</v>
      </c>
      <c r="AE20" s="194" t="str">
        <f>IF(INDEX(tab_MinKomp[System ISO 9001:2015],MATCH($B19,tab_MinKomp[[Stanowisko / Position ]:[Stanowisko / Position ]],0))="n/a","n/a",AE19-INDEX(tab_MinKomp[System ISO 9001:2015],MATCH($B19,tab_MinKomp[[Stanowisko / Position ]:[Stanowisko / Position ]],0)))</f>
        <v>n/a</v>
      </c>
      <c r="AF20" s="194" t="str">
        <f>IF(INDEX(tab_MinKomp[System ISO 9001:2015],MATCH($B19,tab_MinKomp[[Stanowisko / Position ]:[Stanowisko / Position ]],0))="n/a","n/a",AF19-INDEX(tab_MinKomp[System ISO 9001:2015],MATCH($B19,tab_MinKomp[[Stanowisko / Position ]:[Stanowisko / Position ]],0)))</f>
        <v>n/a</v>
      </c>
      <c r="AG20" s="194" t="str">
        <f>IF(INDEX(tab_MinKomp[Wymagania VDA 6.3 Process / Forderungen],MATCH($B19,tab_MinKomp[[Stanowisko / Position ]:[Stanowisko / Position ]],0))="n/a","n/a",AG19-INDEX(tab_MinKomp[Wymagania VDA 6.3 Process / Forderungen],MATCH($B19,tab_MinKomp[[Stanowisko / Position ]:[Stanowisko / Position ]],0)))</f>
        <v>n/a</v>
      </c>
      <c r="AH20" s="194" t="str">
        <f>IF(INDEX(tab_MinKomp[Wymagania VDA 6.5 Product / Forderungen],MATCH($B19,tab_MinKomp[[Stanowisko / Position ]:[Stanowisko / Position ]],0))="n/a","n/a",AH19-INDEX(tab_MinKomp[Wymagania VDA 6.5 Product / Forderungen],MATCH($B19,tab_MinKomp[[Stanowisko / Position ]:[Stanowisko / Position ]],0)))</f>
        <v>n/a</v>
      </c>
      <c r="AI20" s="194" t="str">
        <f>IF(INDEX(tab_MinKomp[Wymagania VDA 6.5 Product / Forderungen],MATCH($B19,tab_MinKomp[[Stanowisko / Position ]:[Stanowisko / Position ]],0))="n/a","n/a",AI19-INDEX(tab_MinKomp[Wymagania VDA 6.5 Product / Forderungen],MATCH($B19,tab_MinKomp[[Stanowisko / Position ]:[Stanowisko / Position ]],0)))</f>
        <v>n/a</v>
      </c>
      <c r="AJ20" s="194" t="str">
        <f>IF(INDEX(tab_MinKomp[Wymagania VDA 6.5 Product / Forderungen],MATCH($B19,tab_MinKomp[[Stanowisko / Position ]:[Stanowisko / Position ]],0))="n/a","n/a",AJ19-INDEX(tab_MinKomp[Wymagania VDA 6.5 Product / Forderungen],MATCH($B19,tab_MinKomp[[Stanowisko / Position ]:[Stanowisko / Position ]],0)))</f>
        <v>n/a</v>
      </c>
      <c r="AK20" s="194" t="str">
        <f>IF(INDEX(tab_MinKomp[Wymagania VDA 6.5 Product / Forderungen],MATCH($B19,tab_MinKomp[[Stanowisko / Position ]:[Stanowisko / Position ]],0))="n/a","n/a",AK19-INDEX(tab_MinKomp[Wymagania VDA 6.5 Product / Forderungen],MATCH($B19,tab_MinKomp[[Stanowisko / Position ]:[Stanowisko / Position ]],0)))</f>
        <v>n/a</v>
      </c>
      <c r="AL20" s="194">
        <f>IF(INDEX(tab_MinKomp[LEAN MANAGEMENT],MATCH($B19,tab_MinKomp[[Stanowisko / Position ]:[Stanowisko / Position ]],0))="n/a","n/a",AL19-INDEX(tab_MinKomp[LEAN MANAGEMENT],MATCH($B19,tab_MinKomp[[Stanowisko / Position ]:[Stanowisko / Position ]],0)))</f>
        <v>0</v>
      </c>
      <c r="AM20" s="194" t="str">
        <f>IF(INDEX(tab_MinKomp[Wymagania VDA 6.5 Product / Forderungen],MATCH($B19,tab_MinKomp[[Stanowisko / Position ]:[Stanowisko / Position ]],0))="n/a","n/a",AM19-INDEX(tab_MinKomp[Wymagania VDA 6.5 Product / Forderungen],MATCH($B19,tab_MinKomp[[Stanowisko / Position ]:[Stanowisko / Position ]],0)))</f>
        <v>n/a</v>
      </c>
      <c r="AN20" s="194" t="str">
        <f>IF(INDEX(tab_MinKomp[Wymagania VDA 6.5 Product / Forderungen],MATCH($B19,tab_MinKomp[[Stanowisko / Position ]:[Stanowisko / Position ]],0))="n/a","n/a",AN19-INDEX(tab_MinKomp[Wymagania VDA 6.5 Product / Forderungen],MATCH($B19,tab_MinKomp[[Stanowisko / Position ]:[Stanowisko / Position ]],0)))</f>
        <v>n/a</v>
      </c>
      <c r="AO20" s="194">
        <f>IF(INDEX(tab_MinKomp[LEAN MANAGEMENT],MATCH($B19,tab_MinKomp[[Stanowisko / Position ]:[Stanowisko / Position ]],0))="n/a","n/a",AO19-INDEX(tab_MinKomp[LEAN MANAGEMENT],MATCH($B19,tab_MinKomp[[Stanowisko / Position ]:[Stanowisko / Position ]],0)))</f>
        <v>0</v>
      </c>
      <c r="AP20" s="194" t="str">
        <f>IF(INDEX(tab_MinKomp[Wymagania VDA 6.5 Product / Forderungen],MATCH($B19,tab_MinKomp[[Stanowisko / Position ]:[Stanowisko / Position ]],0))="n/a","n/a",AP19-INDEX(tab_MinKomp[Wymagania VDA 6.5 Product / Forderungen],MATCH($B19,tab_MinKomp[[Stanowisko / Position ]:[Stanowisko / Position ]],0)))</f>
        <v>n/a</v>
      </c>
      <c r="AQ20" s="194">
        <f>IF(INDEX(tab_MinKomp[LEAN MANAGEMENT],MATCH($B19,tab_MinKomp[[Stanowisko / Position ]:[Stanowisko / Position ]],0))="n/a","n/a",AQ19-INDEX(tab_MinKomp[LEAN MANAGEMENT],MATCH($B19,tab_MinKomp[[Stanowisko / Position ]:[Stanowisko / Position ]],0)))</f>
        <v>0</v>
      </c>
      <c r="AR20" s="194" t="str">
        <f>IF(INDEX(tab_MinKomp[Wymagania VDA 6.5 Product / Forderungen],MATCH($B19,tab_MinKomp[[Stanowisko / Position ]:[Stanowisko / Position ]],0))="n/a","n/a",AR19-INDEX(tab_MinKomp[Wymagania VDA 6.5 Product / Forderungen],MATCH($B19,tab_MinKomp[[Stanowisko / Position ]:[Stanowisko / Position ]],0)))</f>
        <v>n/a</v>
      </c>
      <c r="AS20" s="194" t="str">
        <f>IF(INDEX(tab_MinKomp[Wymagania VDA 6.5 Product / Forderungen],MATCH($B19,tab_MinKomp[[Stanowisko / Position ]:[Stanowisko / Position ]],0))="n/a","n/a",AS19-INDEX(tab_MinKomp[Wymagania VDA 6.5 Product / Forderungen],MATCH($B19,tab_MinKomp[[Stanowisko / Position ]:[Stanowisko / Position ]],0)))</f>
        <v>n/a</v>
      </c>
      <c r="AT20" s="194" t="str">
        <f>IF(INDEX(tab_MinKomp[Wymagania VDA 6.5 Product / Forderungen],MATCH($B19,tab_MinKomp[[Stanowisko / Position ]:[Stanowisko / Position ]],0))="n/a","n/a",AT19-INDEX(tab_MinKomp[Wymagania VDA 6.5 Product / Forderungen],MATCH($B19,tab_MinKomp[[Stanowisko / Position ]:[Stanowisko / Position ]],0)))</f>
        <v>n/a</v>
      </c>
      <c r="AU20" s="194">
        <f>IF(INDEX(tab_MinKomp[LEAN MANAGEMENT],MATCH($B19,tab_MinKomp[[Stanowisko / Position ]:[Stanowisko / Position ]],0))="n/a","n/a",AU19-INDEX(tab_MinKomp[LEAN MANAGEMENT],MATCH($B19,tab_MinKomp[[Stanowisko / Position ]:[Stanowisko / Position ]],0)))</f>
        <v>0</v>
      </c>
      <c r="AV20" s="194">
        <f>IF(INDEX(tab_MinKomp[LEAN MANAGEMENT],MATCH($B19,tab_MinKomp[[Stanowisko / Position ]:[Stanowisko / Position ]],0))="n/a","n/a",AV19-INDEX(tab_MinKomp[LEAN MANAGEMENT],MATCH($B19,tab_MinKomp[[Stanowisko / Position ]:[Stanowisko / Position ]],0)))</f>
        <v>0</v>
      </c>
      <c r="AW20" s="194">
        <f>IF(INDEX(tab_MinKomp[LEAN MANAGEMENT],MATCH($B19,tab_MinKomp[[Stanowisko / Position ]:[Stanowisko / Position ]],0))="n/a","n/a",AW19-INDEX(tab_MinKomp[LEAN MANAGEMENT],MATCH($B19,tab_MinKomp[[Stanowisko / Position ]:[Stanowisko / Position ]],0)))</f>
        <v>0</v>
      </c>
      <c r="AX20" s="194" t="str">
        <f>IF(INDEX(tab_MinKomp[Wymagania VDA 6.5 Product / Forderungen],MATCH($B19,tab_MinKomp[[Stanowisko / Position ]:[Stanowisko / Position ]],0))="n/a","n/a",AX19-INDEX(tab_MinKomp[Wymagania VDA 6.5 Product / Forderungen],MATCH($B19,tab_MinKomp[[Stanowisko / Position ]:[Stanowisko / Position ]],0)))</f>
        <v>n/a</v>
      </c>
      <c r="AY20" s="194" t="str">
        <f>IF(INDEX(tab_MinKomp[Wymagania VDA 6.5 Product / Forderungen],MATCH($B19,tab_MinKomp[[Stanowisko / Position ]:[Stanowisko / Position ]],0))="n/a","n/a",AY19-INDEX(tab_MinKomp[Wymagania VDA 6.5 Product / Forderungen],MATCH($B19,tab_MinKomp[[Stanowisko / Position ]:[Stanowisko / Position ]],0)))</f>
        <v>n/a</v>
      </c>
      <c r="AZ20" s="194" t="str">
        <f>IF(INDEX(tab_MinKomp[Wymagania VDA 6.5 Product / Forderungen],MATCH($B19,tab_MinKomp[[Stanowisko / Position ]:[Stanowisko / Position ]],0))="n/a","n/a",AZ19-INDEX(tab_MinKomp[Wymagania VDA 6.5 Product / Forderungen],MATCH($B19,tab_MinKomp[[Stanowisko / Position ]:[Stanowisko / Position ]],0)))</f>
        <v>n/a</v>
      </c>
      <c r="BA20" s="194">
        <f>IF(INDEX(tab_MinKomp[LEAN MANAGEMENT],MATCH($B19,tab_MinKomp[[Stanowisko / Position ]:[Stanowisko / Position ]],0))="n/a","n/a",BA19-INDEX(tab_MinKomp[LEAN MANAGEMENT],MATCH($B19,tab_MinKomp[[Stanowisko / Position ]:[Stanowisko / Position ]],0)))</f>
        <v>0</v>
      </c>
      <c r="BB20" s="194">
        <f>IF(INDEX(tab_MinKomp[LEAN MANAGEMENT],MATCH($B19,tab_MinKomp[[Stanowisko / Position ]:[Stanowisko / Position ]],0))="n/a","n/a",BB19-INDEX(tab_MinKomp[LEAN MANAGEMENT],MATCH($B19,tab_MinKomp[[Stanowisko / Position ]:[Stanowisko / Position ]],0)))</f>
        <v>0</v>
      </c>
      <c r="BC20" s="194" t="str">
        <f>IF(INDEX(tab_MinKomp[Wymagania VDA 6.5 Product / Forderungen],MATCH($B19,tab_MinKomp[[Stanowisko / Position ]:[Stanowisko / Position ]],0))="n/a","n/a",BC19-INDEX(tab_MinKomp[Wymagania VDA 6.5 Product / Forderungen],MATCH($B19,tab_MinKomp[[Stanowisko / Position ]:[Stanowisko / Position ]],0)))</f>
        <v>n/a</v>
      </c>
      <c r="BD20" s="194" t="str">
        <f>IF(INDEX(tab_MinKomp[Wymagania VDA 6.5 Product / Forderungen],MATCH($B19,tab_MinKomp[[Stanowisko / Position ]:[Stanowisko / Position ]],0))="n/a","n/a",BD19-INDEX(tab_MinKomp[Wymagania VDA 6.5 Product / Forderungen],MATCH($B19,tab_MinKomp[[Stanowisko / Position ]:[Stanowisko / Position ]],0)))</f>
        <v>n/a</v>
      </c>
      <c r="BE20" s="194" t="str">
        <f>IF(INDEX(tab_MinKomp[Wymagania VDA 6.5 Product / Forderungen],MATCH($B19,tab_MinKomp[[Stanowisko / Position ]:[Stanowisko / Position ]],0))="n/a","n/a",BE19-INDEX(tab_MinKomp[Wymagania VDA 6.5 Product / Forderungen],MATCH($B19,tab_MinKomp[[Stanowisko / Position ]:[Stanowisko / Position ]],0)))</f>
        <v>n/a</v>
      </c>
      <c r="BF20" s="194" t="str">
        <f>IF(INDEX(tab_MinKomp[Wymagania VDA 6.5 Product / Forderungen],MATCH($B19,tab_MinKomp[[Stanowisko / Position ]:[Stanowisko / Position ]],0))="n/a","n/a",BF19-INDEX(tab_MinKomp[Wymagania VDA 6.5 Product / Forderungen],MATCH($B19,tab_MinKomp[[Stanowisko / Position ]:[Stanowisko / Position ]],0)))</f>
        <v>n/a</v>
      </c>
      <c r="BG20" s="194" t="str">
        <f>IF(INDEX(tab_MinKomp[Wymagania VDA 6.5 Product / Forderungen],MATCH($B19,tab_MinKomp[[Stanowisko / Position ]:[Stanowisko / Position ]],0))="n/a","n/a",BG19-INDEX(tab_MinKomp[Wymagania VDA 6.5 Product / Forderungen],MATCH($B19,tab_MinKomp[[Stanowisko / Position ]:[Stanowisko / Position ]],0)))</f>
        <v>n/a</v>
      </c>
      <c r="BH20" s="194" t="str">
        <f>IF(INDEX(tab_MinKomp[Wymagania VDA 6.5 Product / Forderungen],MATCH($B19,tab_MinKomp[[Stanowisko / Position ]:[Stanowisko / Position ]],0))="n/a","n/a",BH19-INDEX(tab_MinKomp[Wymagania VDA 6.5 Product / Forderungen],MATCH($B19,tab_MinKomp[[Stanowisko / Position ]:[Stanowisko / Position ]],0)))</f>
        <v>n/a</v>
      </c>
      <c r="BI20" s="194" t="str">
        <f>IF(INDEX(tab_MinKomp[Wymagania VDA 6.5 Product / Forderungen],MATCH($B19,tab_MinKomp[[Stanowisko / Position ]:[Stanowisko / Position ]],0))="n/a","n/a",BI19-INDEX(tab_MinKomp[Wymagania VDA 6.5 Product / Forderungen],MATCH($B19,tab_MinKomp[[Stanowisko / Position ]:[Stanowisko / Position ]],0)))</f>
        <v>n/a</v>
      </c>
      <c r="BJ20" s="194" t="str">
        <f>IF(INDEX(tab_MinKomp[Wymagania VDA 6.5 Product / Forderungen],MATCH($B19,tab_MinKomp[[Stanowisko / Position ]:[Stanowisko / Position ]],0))="n/a","n/a",BJ19-INDEX(tab_MinKomp[Wymagania VDA 6.5 Product / Forderungen],MATCH($B19,tab_MinKomp[[Stanowisko / Position ]:[Stanowisko / Position ]],0)))</f>
        <v>n/a</v>
      </c>
      <c r="BK20" s="194" t="str">
        <f>IF(INDEX(tab_MinKomp[Wymagania VDA 6.5 Product / Forderungen],MATCH($B19,tab_MinKomp[[Stanowisko / Position ]:[Stanowisko / Position ]],0))="n/a","n/a",BK19-INDEX(tab_MinKomp[Wymagania VDA 6.5 Product / Forderungen],MATCH($B19,tab_MinKomp[[Stanowisko / Position ]:[Stanowisko / Position ]],0)))</f>
        <v>n/a</v>
      </c>
      <c r="BL20" s="194" t="str">
        <f>IF(INDEX(tab_MinKomp[Wymagania VDA 6.5 Product / Forderungen],MATCH($B19,tab_MinKomp[[Stanowisko / Position ]:[Stanowisko / Position ]],0))="n/a","n/a",BL19-INDEX(tab_MinKomp[Wymagania VDA 6.5 Product / Forderungen],MATCH($B19,tab_MinKomp[[Stanowisko / Position ]:[Stanowisko / Position ]],0)))</f>
        <v>n/a</v>
      </c>
      <c r="BM20" s="194" t="str">
        <f>IF(INDEX(tab_MinKomp[Wymagania VDA 6.5 Product / Forderungen],MATCH($B19,tab_MinKomp[[Stanowisko / Position ]:[Stanowisko / Position ]],0))="n/a","n/a",BM19-INDEX(tab_MinKomp[Wymagania VDA 6.5 Product / Forderungen],MATCH($B19,tab_MinKomp[[Stanowisko / Position ]:[Stanowisko / Position ]],0)))</f>
        <v>n/a</v>
      </c>
      <c r="BN20" s="194" t="str">
        <f>IF(INDEX(tab_MinKomp[Wymagania VDA 6.5 Product / Forderungen],MATCH($B19,tab_MinKomp[[Stanowisko / Position ]:[Stanowisko / Position ]],0))="n/a","n/a",BN19-INDEX(tab_MinKomp[Wymagania VDA 6.5 Product / Forderungen],MATCH($B19,tab_MinKomp[[Stanowisko / Position ]:[Stanowisko / Position ]],0)))</f>
        <v>n/a</v>
      </c>
      <c r="BO20" s="194">
        <f>IF(INDEX(tab_MinKomp[5S],MATCH($B19,tab_MinKomp[[Stanowisko / Position ]:[Stanowisko / Position ]],0))="n/a","n/a",BO19-INDEX(tab_MinKomp[5S],MATCH($B19,tab_MinKomp[[Stanowisko / Position ]:[Stanowisko / Position ]],0)))</f>
        <v>-1</v>
      </c>
      <c r="BP20" s="194" t="str">
        <f>IF(INDEX(tab_MinKomp[Wymagania VDA 6.5 Product / Forderungen],MATCH($B19,tab_MinKomp[[Stanowisko / Position ]:[Stanowisko / Position ]],0))="n/a","n/a",BP19-INDEX(tab_MinKomp[Wymagania VDA 6.5 Product / Forderungen],MATCH($B19,tab_MinKomp[[Stanowisko / Position ]:[Stanowisko / Position ]],0)))</f>
        <v>n/a</v>
      </c>
      <c r="BQ20" s="194" t="str">
        <f>IF(INDEX(tab_MinKomp[Wymagania VDA 6.5 Product / Forderungen],MATCH($B19,tab_MinKomp[[Stanowisko / Position ]:[Stanowisko / Position ]],0))="n/a","n/a",BQ19-INDEX(tab_MinKomp[Wymagania VDA 6.5 Product / Forderungen],MATCH($B19,tab_MinKomp[[Stanowisko / Position ]:[Stanowisko / Position ]],0)))</f>
        <v>n/a</v>
      </c>
      <c r="BR20" s="194" t="str">
        <f>IF(INDEX(tab_MinKomp[Wymagania VDA 6.5 Product / Forderungen],MATCH($B19,tab_MinKomp[[Stanowisko / Position ]:[Stanowisko / Position ]],0))="n/a","n/a",BR19-INDEX(tab_MinKomp[Wymagania VDA 6.5 Product / Forderungen],MATCH($B19,tab_MinKomp[[Stanowisko / Position ]:[Stanowisko / Position ]],0)))</f>
        <v>n/a</v>
      </c>
      <c r="BS20" s="194">
        <f>IF(INDEX(tab_MinKomp[5S],MATCH($B19,tab_MinKomp[[Stanowisko / Position ]:[Stanowisko / Position ]],0))="n/a","n/a",BS19-INDEX(tab_MinKomp[5S],MATCH($B19,tab_MinKomp[[Stanowisko / Position ]:[Stanowisko / Position ]],0)))</f>
        <v>-1</v>
      </c>
      <c r="BT20" s="194" t="str">
        <f>IF(INDEX(tab_MinKomp[Wymagania VDA 6.5 Product / Forderungen],MATCH($B19,tab_MinKomp[[Stanowisko / Position ]:[Stanowisko / Position ]],0))="n/a","n/a",BT19-INDEX(tab_MinKomp[Wymagania VDA 6.5 Product / Forderungen],MATCH($B19,tab_MinKomp[[Stanowisko / Position ]:[Stanowisko / Position ]],0)))</f>
        <v>n/a</v>
      </c>
      <c r="BU20" s="194">
        <v>0</v>
      </c>
      <c r="BV20" s="194">
        <f>IF(INDEX(tab_MinKomp[5S],MATCH($B19,tab_MinKomp[[Stanowisko / Position ]:[Stanowisko / Position ]],0))="n/a","n/a",BV19-INDEX(tab_MinKomp[5S],MATCH($B19,tab_MinKomp[[Stanowisko / Position ]:[Stanowisko / Position ]],0)))</f>
        <v>0</v>
      </c>
      <c r="BW20" s="194">
        <f>IF(INDEX(tab_MinKomp[5S],MATCH($B19,tab_MinKomp[[Stanowisko / Position ]:[Stanowisko / Position ]],0))="n/a","n/a",BW19-INDEX(tab_MinKomp[5S],MATCH($B19,tab_MinKomp[[Stanowisko / Position ]:[Stanowisko / Position ]],0)))</f>
        <v>-1</v>
      </c>
      <c r="BX20" s="194">
        <f>IF(INDEX(tab_MinKomp[5S],MATCH($B19,tab_MinKomp[[Stanowisko / Position ]:[Stanowisko / Position ]],0))="n/a","n/a",BX19-INDEX(tab_MinKomp[5S],MATCH($B19,tab_MinKomp[[Stanowisko / Position ]:[Stanowisko / Position ]],0)))</f>
        <v>-1</v>
      </c>
      <c r="BY20" s="194" t="str">
        <f>IF(INDEX(tab_MinKomp[Wymagania VDA 6.5 Product / Forderungen],MATCH($B19,tab_MinKomp[[Stanowisko / Position ]:[Stanowisko / Position ]],0))="n/a","n/a",BY19-INDEX(tab_MinKomp[Wymagania VDA 6.5 Product / Forderungen],MATCH($B19,tab_MinKomp[[Stanowisko / Position ]:[Stanowisko / Position ]],0)))</f>
        <v>n/a</v>
      </c>
      <c r="BZ20" s="194">
        <v>0</v>
      </c>
      <c r="CA20" s="194">
        <f>IF(INDEX(tab_MinKomp[LEAN MANAGEMENT],MATCH($B19,tab_MinKomp[[Stanowisko / Position ]:[Stanowisko / Position ]],0))="n/a","n/a",CA19-INDEX(tab_MinKomp[LEAN MANAGEMENT],MATCH($B19,tab_MinKomp[[Stanowisko / Position ]:[Stanowisko / Position ]],0)))</f>
        <v>0</v>
      </c>
      <c r="CB20" s="194">
        <f>IF(INDEX(tab_MinKomp[5S],MATCH($B19,tab_MinKomp[[Stanowisko / Position ]:[Stanowisko / Position ]],0))="n/a","n/a",CB19-INDEX(tab_MinKomp[5S],MATCH($B19,tab_MinKomp[[Stanowisko / Position ]:[Stanowisko / Position ]],0)))</f>
        <v>-1</v>
      </c>
      <c r="CC20" s="194" t="str">
        <f>IF(INDEX(tab_MinKomp[Wymagania VDA 6.5 Product / Forderungen],MATCH($B19,tab_MinKomp[[Stanowisko / Position ]:[Stanowisko / Position ]],0))="n/a","n/a",CC19-INDEX(tab_MinKomp[Wymagania VDA 6.5 Product / Forderungen],MATCH($B19,tab_MinKomp[[Stanowisko / Position ]:[Stanowisko / Position ]],0)))</f>
        <v>n/a</v>
      </c>
      <c r="CD20" s="194">
        <f>IF(INDEX(tab_MinKomp[5S],MATCH($B19,tab_MinKomp[[Stanowisko / Position ]:[Stanowisko / Position ]],0))="n/a","n/a",CD19-INDEX(tab_MinKomp[5S],MATCH($B19,tab_MinKomp[[Stanowisko / Position ]:[Stanowisko / Position ]],0)))</f>
        <v>-1</v>
      </c>
      <c r="CE20" s="194">
        <f>IF(INDEX(tab_MinKomp[5S],MATCH($B19,tab_MinKomp[[Stanowisko / Position ]:[Stanowisko / Position ]],0))="n/a","n/a",CE19-INDEX(tab_MinKomp[5S],MATCH($B19,tab_MinKomp[[Stanowisko / Position ]:[Stanowisko / Position ]],0)))</f>
        <v>-1</v>
      </c>
      <c r="CF20" s="194">
        <f>IF(INDEX(tab_MinKomp[LEAN MANAGEMENT],MATCH($B19,tab_MinKomp[[Stanowisko / Position ]:[Stanowisko / Position ]],0))="n/a","n/a",CF19-INDEX(tab_MinKomp[LEAN MANAGEMENT],MATCH($B19,tab_MinKomp[[Stanowisko / Position ]:[Stanowisko / Position ]],0)))</f>
        <v>0</v>
      </c>
      <c r="CG20" s="194">
        <f>IF(INDEX(tab_MinKomp[LEAN MANAGEMENT],MATCH($B19,tab_MinKomp[[Stanowisko / Position ]:[Stanowisko / Position ]],0))="n/a","n/a",CG19-INDEX(tab_MinKomp[LEAN MANAGEMENT],MATCH($B19,tab_MinKomp[[Stanowisko / Position ]:[Stanowisko / Position ]],0)))</f>
        <v>0</v>
      </c>
      <c r="CH20" s="194" t="str">
        <f>IF(INDEX(tab_MinKomp[Wymagania VDA 6.5 Product / Forderungen],MATCH($B19,tab_MinKomp[[Stanowisko / Position ]:[Stanowisko / Position ]],0))="n/a","n/a",CH19-INDEX(tab_MinKomp[Wymagania VDA 6.5 Product / Forderungen],MATCH($B19,tab_MinKomp[[Stanowisko / Position ]:[Stanowisko / Position ]],0)))</f>
        <v>n/a</v>
      </c>
      <c r="CI20" s="194" t="str">
        <f>IF(INDEX(tab_MinKomp[Wymagania VDA 6.5 Product / Forderungen],MATCH($B19,tab_MinKomp[[Stanowisko / Position ]:[Stanowisko / Position ]],0))="n/a","n/a",CI19-INDEX(tab_MinKomp[Wymagania VDA 6.5 Product / Forderungen],MATCH($B19,tab_MinKomp[[Stanowisko / Position ]:[Stanowisko / Position ]],0)))</f>
        <v>n/a</v>
      </c>
      <c r="CJ20" s="194" t="str">
        <f>IF(INDEX(tab_MinKomp[Wymagania VDA 6.5 Product / Forderungen],MATCH($B19,tab_MinKomp[[Stanowisko / Position ]:[Stanowisko / Position ]],0))="n/a","n/a",CJ19-INDEX(tab_MinKomp[Wymagania VDA 6.5 Product / Forderungen],MATCH($B19,tab_MinKomp[[Stanowisko / Position ]:[Stanowisko / Position ]],0)))</f>
        <v>n/a</v>
      </c>
      <c r="CK20" s="194" t="str">
        <f>IF(INDEX(tab_MinKomp[Wymagania VDA 6.5 Product / Forderungen],MATCH($B19,tab_MinKomp[[Stanowisko / Position ]:[Stanowisko / Position ]],0))="n/a","n/a",CK19-INDEX(tab_MinKomp[Wymagania VDA 6.5 Product / Forderungen],MATCH($B19,tab_MinKomp[[Stanowisko / Position ]:[Stanowisko / Position ]],0)))</f>
        <v>n/a</v>
      </c>
      <c r="CL20" s="194" t="str">
        <f>IF(INDEX(tab_MinKomp[Wymagania VDA 6.5 Product / Forderungen],MATCH($B19,tab_MinKomp[[Stanowisko / Position ]:[Stanowisko / Position ]],0))="n/a","n/a",CL19-INDEX(tab_MinKomp[Wymagania VDA 6.5 Product / Forderungen],MATCH($B19,tab_MinKomp[[Stanowisko / Position ]:[Stanowisko / Position ]],0)))</f>
        <v>n/a</v>
      </c>
      <c r="CM20" s="194" t="str">
        <f>IF(INDEX(tab_MinKomp[Wymagania VDA 6.5 Product / Forderungen],MATCH($B19,tab_MinKomp[[Stanowisko / Position ]:[Stanowisko / Position ]],0))="n/a","n/a",CM19-INDEX(tab_MinKomp[Wymagania VDA 6.5 Product / Forderungen],MATCH($B19,tab_MinKomp[[Stanowisko / Position ]:[Stanowisko / Position ]],0)))</f>
        <v>n/a</v>
      </c>
      <c r="CN20" s="194" t="str">
        <f>IF(INDEX(tab_MinKomp[Wymagania VDA 6.5 Product / Forderungen],MATCH($B19,tab_MinKomp[[Stanowisko / Position ]:[Stanowisko / Position ]],0))="n/a","n/a",CN19-INDEX(tab_MinKomp[Wymagania VDA 6.5 Product / Forderungen],MATCH($B19,tab_MinKomp[[Stanowisko / Position ]:[Stanowisko / Position ]],0)))</f>
        <v>n/a</v>
      </c>
      <c r="CO20" s="194" t="str">
        <f>IF(INDEX(tab_MinKomp[Wymagania VDA 6.5 Product / Forderungen],MATCH($B19,tab_MinKomp[[Stanowisko / Position ]:[Stanowisko / Position ]],0))="n/a","n/a",CO19-INDEX(tab_MinKomp[Wymagania VDA 6.5 Product / Forderungen],MATCH($B19,tab_MinKomp[[Stanowisko / Position ]:[Stanowisko / Position ]],0)))</f>
        <v>n/a</v>
      </c>
      <c r="CP20" s="194" t="str">
        <f>IF(INDEX(tab_MinKomp[Wymagania VDA 6.5 Product / Forderungen],MATCH($B19,tab_MinKomp[[Stanowisko / Position ]:[Stanowisko / Position ]],0))="n/a","n/a",CP19-INDEX(tab_MinKomp[Wymagania VDA 6.5 Product / Forderungen],MATCH($B19,tab_MinKomp[[Stanowisko / Position ]:[Stanowisko / Position ]],0)))</f>
        <v>n/a</v>
      </c>
      <c r="CQ20" s="194" t="str">
        <f>IF(INDEX(tab_MinKomp[Wymagania VDA 6.5 Product / Forderungen],MATCH($B19,tab_MinKomp[[Stanowisko / Position ]:[Stanowisko / Position ]],0))="n/a","n/a",CQ19-INDEX(tab_MinKomp[Wymagania VDA 6.5 Product / Forderungen],MATCH($B19,tab_MinKomp[[Stanowisko / Position ]:[Stanowisko / Position ]],0)))</f>
        <v>n/a</v>
      </c>
      <c r="CR20" s="194" t="str">
        <f>IF(INDEX(tab_MinKomp[Wymagania VDA 6.5 Product / Forderungen],MATCH($B19,tab_MinKomp[[Stanowisko / Position ]:[Stanowisko / Position ]],0))="n/a","n/a",CR19-INDEX(tab_MinKomp[Wymagania VDA 6.5 Product / Forderungen],MATCH($B19,tab_MinKomp[[Stanowisko / Position ]:[Stanowisko / Position ]],0)))</f>
        <v>n/a</v>
      </c>
      <c r="CS20" s="194" t="str">
        <f>IF(INDEX(tab_MinKomp[Wymagania VDA 6.5 Product / Forderungen],MATCH($B19,tab_MinKomp[[Stanowisko / Position ]:[Stanowisko / Position ]],0))="n/a","n/a",CS19-INDEX(tab_MinKomp[Wymagania VDA 6.5 Product / Forderungen],MATCH($B19,tab_MinKomp[[Stanowisko / Position ]:[Stanowisko / Position ]],0)))</f>
        <v>n/a</v>
      </c>
      <c r="CT20" s="194" t="str">
        <f>IF(INDEX(tab_MinKomp[Wymagania VDA 6.5 Product / Forderungen],MATCH($B19,tab_MinKomp[[Stanowisko / Position ]:[Stanowisko / Position ]],0))="n/a","n/a",CT19-INDEX(tab_MinKomp[Wymagania VDA 6.5 Product / Forderungen],MATCH($B19,tab_MinKomp[[Stanowisko / Position ]:[Stanowisko / Position ]],0)))</f>
        <v>n/a</v>
      </c>
      <c r="CU20" s="194" t="str">
        <f>IF(INDEX(tab_MinKomp[Wymagania VDA 6.5 Product / Forderungen],MATCH($B19,tab_MinKomp[[Stanowisko / Position ]:[Stanowisko / Position ]],0))="n/a","n/a",CU19-INDEX(tab_MinKomp[Wymagania VDA 6.5 Product / Forderungen],MATCH($B19,tab_MinKomp[[Stanowisko / Position ]:[Stanowisko / Position ]],0)))</f>
        <v>n/a</v>
      </c>
      <c r="CV20" s="194" t="str">
        <f>IF(INDEX(tab_MinKomp[Wymagania VDA 6.5 Product / Forderungen],MATCH($B19,tab_MinKomp[[Stanowisko / Position ]:[Stanowisko / Position ]],0))="n/a","n/a",CV19-INDEX(tab_MinKomp[Wymagania VDA 6.5 Product / Forderungen],MATCH($B19,tab_MinKomp[[Stanowisko / Position ]:[Stanowisko / Position ]],0)))</f>
        <v>n/a</v>
      </c>
      <c r="CW20" s="194">
        <f>IF(INDEX(tab_MinKomp[LEAN MANAGEMENT],MATCH($B19,tab_MinKomp[[Stanowisko / Position ]:[Stanowisko / Position ]],0))="n/a","n/a",CW19-INDEX(tab_MinKomp[LEAN MANAGEMENT],MATCH($B19,tab_MinKomp[[Stanowisko / Position ]:[Stanowisko / Position ]],0)))</f>
        <v>0</v>
      </c>
      <c r="CX20" s="194" t="str">
        <f>IF(INDEX(tab_MinKomp[Wymagania VDA 6.5 Product / Forderungen],MATCH($B19,tab_MinKomp[[Stanowisko / Position ]:[Stanowisko / Position ]],0))="n/a","n/a",CX19-INDEX(tab_MinKomp[Wymagania VDA 6.5 Product / Forderungen],MATCH($B19,tab_MinKomp[[Stanowisko / Position ]:[Stanowisko / Position ]],0)))</f>
        <v>n/a</v>
      </c>
      <c r="CY20" s="194" t="str">
        <f>IF(INDEX(tab_MinKomp[Wymagania VDA 6.5 Product / Forderungen],MATCH($B19,tab_MinKomp[[Stanowisko / Position ]:[Stanowisko / Position ]],0))="n/a","n/a",CY19-INDEX(tab_MinKomp[Wymagania VDA 6.5 Product / Forderungen],MATCH($B19,tab_MinKomp[[Stanowisko / Position ]:[Stanowisko / Position ]],0)))</f>
        <v>n/a</v>
      </c>
      <c r="CZ20" s="194" t="str">
        <f>IF(INDEX(tab_MinKomp[Wymagania VDA 6.5 Product / Forderungen],MATCH($B19,tab_MinKomp[[Stanowisko / Position ]:[Stanowisko / Position ]],0))="n/a","n/a",CZ19-INDEX(tab_MinKomp[Wymagania VDA 6.5 Product / Forderungen],MATCH($B19,tab_MinKomp[[Stanowisko / Position ]:[Stanowisko / Position ]],0)))</f>
        <v>n/a</v>
      </c>
      <c r="DA20" s="194" t="str">
        <f>IF(INDEX(tab_MinKomp[Wymagania VDA 6.5 Product / Forderungen],MATCH($B19,tab_MinKomp[[Stanowisko / Position ]:[Stanowisko / Position ]],0))="n/a","n/a",DA19-INDEX(tab_MinKomp[Wymagania VDA 6.5 Product / Forderungen],MATCH($B19,tab_MinKomp[[Stanowisko / Position ]:[Stanowisko / Position ]],0)))</f>
        <v>n/a</v>
      </c>
      <c r="DB20" s="194" t="str">
        <f>IF(INDEX(tab_MinKomp[Wymagania VDA 6.5 Product / Forderungen],MATCH($B19,tab_MinKomp[[Stanowisko / Position ]:[Stanowisko / Position ]],0))="n/a","n/a",DB19-INDEX(tab_MinKomp[Wymagania VDA 6.5 Product / Forderungen],MATCH($B19,tab_MinKomp[[Stanowisko / Position ]:[Stanowisko / Position ]],0)))</f>
        <v>n/a</v>
      </c>
      <c r="DC20" s="194" t="str">
        <f>IF(INDEX(tab_MinKomp[SUPPLIER MANAGEMENT],MATCH($B19,tab_MinKomp[[Stanowisko / Position ]:[Stanowisko / Position ]],0))="n/a","n/a",DC19-INDEX(tab_MinKomp[SUPPLIER MANAGEMENT],MATCH($B19,tab_MinKomp[[Stanowisko / Position ]:[Stanowisko / Position ]],0)))</f>
        <v>n/a</v>
      </c>
      <c r="DD20" s="194" t="str">
        <f>IF(INDEX(tab_MinKomp[SUPPLIER MANAGEMENT],MATCH($B19,tab_MinKomp[[Stanowisko / Position ]:[Stanowisko / Position ]],0))="n/a","n/a",DD19-INDEX(tab_MinKomp[SUPPLIER MANAGEMENT],MATCH($B19,tab_MinKomp[[Stanowisko / Position ]:[Stanowisko / Position ]],0)))</f>
        <v>n/a</v>
      </c>
      <c r="DE20" s="194" t="str">
        <f>IF(INDEX(tab_MinKomp[SUPPLIER MANAGEMENT],MATCH($B19,tab_MinKomp[[Stanowisko / Position ]:[Stanowisko / Position ]],0))="n/a","n/a",DE19-INDEX(tab_MinKomp[SUPPLIER MANAGEMENT],MATCH($B19,tab_MinKomp[[Stanowisko / Position ]:[Stanowisko / Position ]],0)))</f>
        <v>n/a</v>
      </c>
      <c r="DF20" s="194">
        <f>IF(INDEX(tab_MinKomp[LEAN MANAGEMENT],MATCH($B19,tab_MinKomp[[Stanowisko / Position ]:[Stanowisko / Position ]],0))="n/a","n/a",DF19-INDEX(tab_MinKomp[LEAN MANAGEMENT],MATCH($B19,tab_MinKomp[[Stanowisko / Position ]:[Stanowisko / Position ]],0)))</f>
        <v>0</v>
      </c>
      <c r="DG20" s="194" t="str">
        <f>IF(INDEX(tab_MinKomp[SUPPLIER MANAGEMENT],MATCH($B19,tab_MinKomp[[Stanowisko / Position ]:[Stanowisko / Position ]],0))="n/a","n/a",DG19-INDEX(tab_MinKomp[SUPPLIER MANAGEMENT],MATCH($B19,tab_MinKomp[[Stanowisko / Position ]:[Stanowisko / Position ]],0)))</f>
        <v>n/a</v>
      </c>
      <c r="DH20" s="194" t="str">
        <f>IF(INDEX(tab_MinKomp[SUPPLIER MANAGEMENT],MATCH($B19,tab_MinKomp[[Stanowisko / Position ]:[Stanowisko / Position ]],0))="n/a","n/a",DH19-INDEX(tab_MinKomp[SUPPLIER MANAGEMENT],MATCH($B19,tab_MinKomp[[Stanowisko / Position ]:[Stanowisko / Position ]],0)))</f>
        <v>n/a</v>
      </c>
      <c r="DI20" s="194" t="str">
        <f>IF(INDEX(tab_MinKomp[SUPPLIER MANAGEMENT],MATCH($B19,tab_MinKomp[[Stanowisko / Position ]:[Stanowisko / Position ]],0))="n/a","n/a",DI19-INDEX(tab_MinKomp[SUPPLIER MANAGEMENT],MATCH($B19,tab_MinKomp[[Stanowisko / Position ]:[Stanowisko / Position ]],0)))</f>
        <v>n/a</v>
      </c>
      <c r="DJ20" s="194" t="str">
        <f>IF(INDEX(tab_MinKomp[SUPPLIER MANAGEMENT],MATCH($B19,tab_MinKomp[[Stanowisko / Position ]:[Stanowisko / Position ]],0))="n/a","n/a",DJ19-INDEX(tab_MinKomp[SUPPLIER MANAGEMENT],MATCH($B19,tab_MinKomp[[Stanowisko / Position ]:[Stanowisko / Position ]],0)))</f>
        <v>n/a</v>
      </c>
      <c r="DK20" s="194" t="str">
        <f>IF(INDEX(tab_MinKomp[SUPPLIER MANAGEMENT],MATCH($B19,tab_MinKomp[[Stanowisko / Position ]:[Stanowisko / Position ]],0))="n/a","n/a",DK19-INDEX(tab_MinKomp[SUPPLIER MANAGEMENT],MATCH($B19,tab_MinKomp[[Stanowisko / Position ]:[Stanowisko / Position ]],0)))</f>
        <v>n/a</v>
      </c>
      <c r="DL20" s="194" t="str">
        <f>IF(INDEX(tab_MinKomp[SUPPLIER MANAGEMENT],MATCH($B19,tab_MinKomp[[Stanowisko / Position ]:[Stanowisko / Position ]],0))="n/a","n/a",DL19-INDEX(tab_MinKomp[SUPPLIER MANAGEMENT],MATCH($B19,tab_MinKomp[[Stanowisko / Position ]:[Stanowisko / Position ]],0)))</f>
        <v>n/a</v>
      </c>
      <c r="DM20" s="194" t="str">
        <f>IF(INDEX(tab_MinKomp[SUPPLIER MANAGEMENT],MATCH($B19,tab_MinKomp[[Stanowisko / Position ]:[Stanowisko / Position ]],0))="n/a","n/a",DM19-INDEX(tab_MinKomp[SUPPLIER MANAGEMENT],MATCH($B19,tab_MinKomp[[Stanowisko / Position ]:[Stanowisko / Position ]],0)))</f>
        <v>n/a</v>
      </c>
      <c r="DN20" s="194" t="str">
        <f>IF(INDEX(tab_MinKomp[SUPPLIER MANAGEMENT],MATCH($B19,tab_MinKomp[[Stanowisko / Position ]:[Stanowisko / Position ]],0))="n/a","n/a",DN19-INDEX(tab_MinKomp[SUPPLIER MANAGEMENT],MATCH($B19,tab_MinKomp[[Stanowisko / Position ]:[Stanowisko / Position ]],0)))</f>
        <v>n/a</v>
      </c>
      <c r="DO20" s="194" t="str">
        <f>IF(INDEX(tab_MinKomp[SUPPLIER MANAGEMENT],MATCH($B19,tab_MinKomp[[Stanowisko / Position ]:[Stanowisko / Position ]],0))="n/a","n/a",DO19-INDEX(tab_MinKomp[SUPPLIER MANAGEMENT],MATCH($B19,tab_MinKomp[[Stanowisko / Position ]:[Stanowisko / Position ]],0)))</f>
        <v>n/a</v>
      </c>
      <c r="DP20" s="194" t="str">
        <f>IF(INDEX(tab_MinKomp[SUPPLIER MANAGEMENT],MATCH($B19,tab_MinKomp[[Stanowisko / Position ]:[Stanowisko / Position ]],0))="n/a","n/a",DP19-INDEX(tab_MinKomp[SUPPLIER MANAGEMENT],MATCH($B19,tab_MinKomp[[Stanowisko / Position ]:[Stanowisko / Position ]],0)))</f>
        <v>n/a</v>
      </c>
      <c r="DQ20" s="194" t="str">
        <f>IF(INDEX(tab_MinKomp[SUPPLIER MANAGEMENT],MATCH($B19,tab_MinKomp[[Stanowisko / Position ]:[Stanowisko / Position ]],0))="n/a","n/a",DQ19-INDEX(tab_MinKomp[SUPPLIER MANAGEMENT],MATCH($B19,tab_MinKomp[[Stanowisko / Position ]:[Stanowisko / Position ]],0)))</f>
        <v>n/a</v>
      </c>
      <c r="DR20" s="194" t="str">
        <f>IF(INDEX(tab_MinKomp[SUPPLIER MANAGEMENT],MATCH($B19,tab_MinKomp[[Stanowisko / Position ]:[Stanowisko / Position ]],0))="n/a","n/a",DR19-INDEX(tab_MinKomp[SUPPLIER MANAGEMENT],MATCH($B19,tab_MinKomp[[Stanowisko / Position ]:[Stanowisko / Position ]],0)))</f>
        <v>n/a</v>
      </c>
      <c r="DS20" s="194" t="str">
        <f>IF(INDEX(tab_MinKomp[SUPPLIER MANAGEMENT],MATCH($B19,tab_MinKomp[[Stanowisko / Position ]:[Stanowisko / Position ]],0))="n/a","n/a",DS19-INDEX(tab_MinKomp[SUPPLIER MANAGEMENT],MATCH($B19,tab_MinKomp[[Stanowisko / Position ]:[Stanowisko / Position ]],0)))</f>
        <v>n/a</v>
      </c>
      <c r="DT20" s="194" t="str">
        <f>IF(INDEX(tab_MinKomp[SUPPLIER MANAGEMENT],MATCH($B19,tab_MinKomp[[Stanowisko / Position ]:[Stanowisko / Position ]],0))="n/a","n/a",DT19-INDEX(tab_MinKomp[SUPPLIER MANAGEMENT],MATCH($B19,tab_MinKomp[[Stanowisko / Position ]:[Stanowisko / Position ]],0)))</f>
        <v>n/a</v>
      </c>
      <c r="DU20" s="194" t="str">
        <f>IF(INDEX(tab_MinKomp[SUPPLIER MANAGEMENT],MATCH($B19,tab_MinKomp[[Stanowisko / Position ]:[Stanowisko / Position ]],0))="n/a","n/a",DU19-INDEX(tab_MinKomp[SUPPLIER MANAGEMENT],MATCH($B19,tab_MinKomp[[Stanowisko / Position ]:[Stanowisko / Position ]],0)))</f>
        <v>n/a</v>
      </c>
      <c r="DV20" s="194" t="str">
        <f>IF(INDEX(tab_MinKomp[SUPPLIER MANAGEMENT],MATCH($B19,tab_MinKomp[[Stanowisko / Position ]:[Stanowisko / Position ]],0))="n/a","n/a",DV19-INDEX(tab_MinKomp[SUPPLIER MANAGEMENT],MATCH($B19,tab_MinKomp[[Stanowisko / Position ]:[Stanowisko / Position ]],0)))</f>
        <v>n/a</v>
      </c>
      <c r="DW20" s="194" t="str">
        <f>IF(INDEX(tab_MinKomp[SUPPLIER MANAGEMENT],MATCH($B19,tab_MinKomp[[Stanowisko / Position ]:[Stanowisko / Position ]],0))="n/a","n/a",DW19-INDEX(tab_MinKomp[SUPPLIER MANAGEMENT],MATCH($B19,tab_MinKomp[[Stanowisko / Position ]:[Stanowisko / Position ]],0)))</f>
        <v>n/a</v>
      </c>
      <c r="DX20" s="194" t="str">
        <f>IF(INDEX(tab_MinKomp[SUPPLIER MANAGEMENT],MATCH($B19,tab_MinKomp[[Stanowisko / Position ]:[Stanowisko / Position ]],0))="n/a","n/a",DX19-INDEX(tab_MinKomp[SUPPLIER MANAGEMENT],MATCH($B19,tab_MinKomp[[Stanowisko / Position ]:[Stanowisko / Position ]],0)))</f>
        <v>n/a</v>
      </c>
      <c r="DY20" s="194" t="str">
        <f>IF(INDEX(tab_MinKomp[SUPPLIER MANAGEMENT],MATCH($B19,tab_MinKomp[[Stanowisko / Position ]:[Stanowisko / Position ]],0))="n/a","n/a",DY19-INDEX(tab_MinKomp[SUPPLIER MANAGEMENT],MATCH($B19,tab_MinKomp[[Stanowisko / Position ]:[Stanowisko / Position ]],0)))</f>
        <v>n/a</v>
      </c>
      <c r="DZ20" s="194" t="str">
        <f>IF(INDEX(tab_MinKomp[SUPPLIER MANAGEMENT],MATCH($B19,tab_MinKomp[[Stanowisko / Position ]:[Stanowisko / Position ]],0))="n/a","n/a",DZ19-INDEX(tab_MinKomp[SUPPLIER MANAGEMENT],MATCH($B19,tab_MinKomp[[Stanowisko / Position ]:[Stanowisko / Position ]],0)))</f>
        <v>n/a</v>
      </c>
      <c r="EA20" s="194" t="str">
        <f>IF(INDEX(tab_MinKomp[SUPPLIER MANAGEMENT],MATCH($B19,tab_MinKomp[[Stanowisko / Position ]:[Stanowisko / Position ]],0))="n/a","n/a",EA19-INDEX(tab_MinKomp[SUPPLIER MANAGEMENT],MATCH($B19,tab_MinKomp[[Stanowisko / Position ]:[Stanowisko / Position ]],0)))</f>
        <v>n/a</v>
      </c>
      <c r="EB20" s="194" t="str">
        <f>IF(INDEX(tab_MinKomp[SUPPLIER MANAGEMENT],MATCH($B19,tab_MinKomp[[Stanowisko / Position ]:[Stanowisko / Position ]],0))="n/a","n/a",EB19-INDEX(tab_MinKomp[SUPPLIER MANAGEMENT],MATCH($B19,tab_MinKomp[[Stanowisko / Position ]:[Stanowisko / Position ]],0)))</f>
        <v>n/a</v>
      </c>
      <c r="EC20" s="190" t="str">
        <f>IF(INDEX(tab_MinKomp[Testy czystości / Reinheitstests],MATCH($B19,tab_MinKomp[[Stanowisko / Position ]:[Stanowisko / Position ]],0))="n/a","n/a",EC19-INDEX(tab_MinKomp[Testy czystości / Reinheitstests],MATCH($B19,tab_MinKomp[[Stanowisko / Position ]:[Stanowisko / Position ]],0)))</f>
        <v>n/a</v>
      </c>
      <c r="ED20" s="190" t="str">
        <f>IF(INDEX(tab_MinKomp[Testy czystości / Reinheitstests],MATCH($B19,tab_MinKomp[[Stanowisko / Position ]:[Stanowisko / Position ]],0))="n/a","n/a",ED19-INDEX(tab_MinKomp[Testy czystości / Reinheitstests],MATCH($B19,tab_MinKomp[[Stanowisko / Position ]:[Stanowisko / Position ]],0)))</f>
        <v>n/a</v>
      </c>
      <c r="EE20" s="190" t="str">
        <f>IF(INDEX(tab_MinKomp[Testy czystości / Reinheitstests],MATCH($B19,tab_MinKomp[[Stanowisko / Position ]:[Stanowisko / Position ]],0))="n/a","n/a",EE19-INDEX(tab_MinKomp[Testy czystości / Reinheitstests],MATCH($B19,tab_MinKomp[[Stanowisko / Position ]:[Stanowisko / Position ]],0)))</f>
        <v>n/a</v>
      </c>
      <c r="EF20" s="190" t="str">
        <f>IF(INDEX(tab_MinKomp[Testy czystości / Reinheitstests],MATCH($B19,tab_MinKomp[[Stanowisko / Position ]:[Stanowisko / Position ]],0))="n/a","n/a",EF19-INDEX(tab_MinKomp[Testy czystości / Reinheitstests],MATCH($B19,tab_MinKomp[[Stanowisko / Position ]:[Stanowisko / Position ]],0)))</f>
        <v>n/a</v>
      </c>
      <c r="EG20" s="190" t="str">
        <f>IF(INDEX(tab_MinKomp[Testy czystości / Reinheitstests],MATCH($B19,tab_MinKomp[[Stanowisko / Position ]:[Stanowisko / Position ]],0))="n/a","n/a",EG19-INDEX(tab_MinKomp[Testy czystości / Reinheitstests],MATCH($B19,tab_MinKomp[[Stanowisko / Position ]:[Stanowisko / Position ]],0)))</f>
        <v>n/a</v>
      </c>
      <c r="EH20" s="190" t="str">
        <f>IF(INDEX(tab_MinKomp[Testy czystości / Reinheitstests],MATCH($B19,tab_MinKomp[[Stanowisko / Position ]:[Stanowisko / Position ]],0))="n/a","n/a",EH19-INDEX(tab_MinKomp[Testy czystości / Reinheitstests],MATCH($B19,tab_MinKomp[[Stanowisko / Position ]:[Stanowisko / Position ]],0)))</f>
        <v>n/a</v>
      </c>
      <c r="EI20" s="190" t="str">
        <f>IF(INDEX(tab_MinKomp[Testy czystości / Reinheitstests],MATCH($B19,tab_MinKomp[[Stanowisko / Position ]:[Stanowisko / Position ]],0))="n/a","n/a",EI19-INDEX(tab_MinKomp[Testy czystości / Reinheitstests],MATCH($B19,tab_MinKomp[[Stanowisko / Position ]:[Stanowisko / Position ]],0)))</f>
        <v>n/a</v>
      </c>
      <c r="EJ20" s="190" t="str">
        <f>IF(INDEX(tab_MinKomp[Testy czystości / Reinheitstests],MATCH($B19,tab_MinKomp[[Stanowisko / Position ]:[Stanowisko / Position ]],0))="n/a","n/a",EJ19-INDEX(tab_MinKomp[Testy czystości / Reinheitstests],MATCH($B19,tab_MinKomp[[Stanowisko / Position ]:[Stanowisko / Position ]],0)))</f>
        <v>n/a</v>
      </c>
      <c r="EK20" s="190" t="str">
        <f>IF(INDEX(tab_MinKomp[Testy czystości / Reinheitstests],MATCH($B19,tab_MinKomp[[Stanowisko / Position ]:[Stanowisko / Position ]],0))="n/a","n/a",EK19-INDEX(tab_MinKomp[Testy czystości / Reinheitstests],MATCH($B19,tab_MinKomp[[Stanowisko / Position ]:[Stanowisko / Position ]],0)))</f>
        <v>n/a</v>
      </c>
      <c r="EL20" s="190" t="str">
        <f>IF(INDEX(tab_MinKomp[Testy czystości / Reinheitstests],MATCH($B19,tab_MinKomp[[Stanowisko / Position ]:[Stanowisko / Position ]],0))="n/a","n/a",EL19-INDEX(tab_MinKomp[Testy czystości / Reinheitstests],MATCH($B19,tab_MinKomp[[Stanowisko / Position ]:[Stanowisko / Position ]],0)))</f>
        <v>n/a</v>
      </c>
      <c r="EM20" s="190" t="str">
        <f>IF(INDEX(tab_MinKomp[Testy czystości / Reinheitstests],MATCH($B19,tab_MinKomp[[Stanowisko / Position ]:[Stanowisko / Position ]],0))="n/a","n/a",EM19-INDEX(tab_MinKomp[Testy czystości / Reinheitstests],MATCH($B19,tab_MinKomp[[Stanowisko / Position ]:[Stanowisko / Position ]],0)))</f>
        <v>n/a</v>
      </c>
      <c r="EN20" s="190" t="str">
        <f>IF(INDEX(tab_MinKomp[Testy czystości / Reinheitstests],MATCH($B19,tab_MinKomp[[Stanowisko / Position ]:[Stanowisko / Position ]],0))="n/a","n/a",EN19-INDEX(tab_MinKomp[Testy czystości / Reinheitstests],MATCH($B19,tab_MinKomp[[Stanowisko / Position ]:[Stanowisko / Position ]],0)))</f>
        <v>n/a</v>
      </c>
      <c r="EO20" s="190" t="str">
        <f>IF(INDEX(tab_MinKomp[Testy czystości / Reinheitstests],MATCH($B19,tab_MinKomp[[Stanowisko / Position ]:[Stanowisko / Position ]],0))="n/a","n/a",EO19-INDEX(tab_MinKomp[Testy czystości / Reinheitstests],MATCH($B19,tab_MinKomp[[Stanowisko / Position ]:[Stanowisko / Position ]],0)))</f>
        <v>n/a</v>
      </c>
      <c r="EP20" s="190" t="str">
        <f>IF(INDEX(tab_MinKomp[Testy czystości / Reinheitstests],MATCH($B19,tab_MinKomp[[Stanowisko / Position ]:[Stanowisko / Position ]],0))="n/a","n/a",EP19-INDEX(tab_MinKomp[Testy czystości / Reinheitstests],MATCH($B19,tab_MinKomp[[Stanowisko / Position ]:[Stanowisko / Position ]],0)))</f>
        <v>n/a</v>
      </c>
      <c r="EQ20" s="190" t="str">
        <f>IF(INDEX(tab_MinKomp[Testy czystości / Reinheitstests],MATCH($B19,tab_MinKomp[[Stanowisko / Position ]:[Stanowisko / Position ]],0))="n/a","n/a",EQ19-INDEX(tab_MinKomp[Testy czystości / Reinheitstests],MATCH($B19,tab_MinKomp[[Stanowisko / Position ]:[Stanowisko / Position ]],0)))</f>
        <v>n/a</v>
      </c>
      <c r="ER20" s="190" t="str">
        <f>IF(INDEX(tab_MinKomp[Testy czystości / Reinheitstests],MATCH($B19,tab_MinKomp[[Stanowisko / Position ]:[Stanowisko / Position ]],0))="n/a","n/a",ER19-INDEX(tab_MinKomp[Testy czystości / Reinheitstests],MATCH($B19,tab_MinKomp[[Stanowisko / Position ]:[Stanowisko / Position ]],0)))</f>
        <v>n/a</v>
      </c>
      <c r="ES20" s="190" t="str">
        <f>IF(INDEX(tab_MinKomp[Testy czystości / Reinheitstests],MATCH($B19,tab_MinKomp[[Stanowisko / Position ]:[Stanowisko / Position ]],0))="n/a","n/a",ES19-INDEX(tab_MinKomp[Testy czystości / Reinheitstests],MATCH($B19,tab_MinKomp[[Stanowisko / Position ]:[Stanowisko / Position ]],0)))</f>
        <v>n/a</v>
      </c>
      <c r="ET20" s="190" t="str">
        <f>IF(INDEX(tab_MinKomp[Testy czystości / Reinheitstests],MATCH($B19,tab_MinKomp[[Stanowisko / Position ]:[Stanowisko / Position ]],0))="n/a","n/a",ET19-INDEX(tab_MinKomp[Testy czystości / Reinheitstests],MATCH($B19,tab_MinKomp[[Stanowisko / Position ]:[Stanowisko / Position ]],0)))</f>
        <v>n/a</v>
      </c>
      <c r="EU20" s="190" t="str">
        <f>IF(INDEX(tab_MinKomp[Testy czystości / Reinheitstests],MATCH($B19,tab_MinKomp[[Stanowisko / Position ]:[Stanowisko / Position ]],0))="n/a","n/a",EU19-INDEX(tab_MinKomp[Testy czystości / Reinheitstests],MATCH($B19,tab_MinKomp[[Stanowisko / Position ]:[Stanowisko / Position ]],0)))</f>
        <v>n/a</v>
      </c>
      <c r="EV20" s="190" t="str">
        <f>IF(INDEX(tab_MinKomp[Testy czystości / Reinheitstests],MATCH($B19,tab_MinKomp[[Stanowisko / Position ]:[Stanowisko / Position ]],0))="n/a","n/a",EV19-INDEX(tab_MinKomp[Testy czystości / Reinheitstests],MATCH($B19,tab_MinKomp[[Stanowisko / Position ]:[Stanowisko / Position ]],0)))</f>
        <v>n/a</v>
      </c>
      <c r="EW20" s="190" t="str">
        <f>IF(INDEX(tab_MinKomp[Testy czystości / Reinheitstests],MATCH($B19,tab_MinKomp[[Stanowisko / Position ]:[Stanowisko / Position ]],0))="n/a","n/a",EW19-INDEX(tab_MinKomp[Testy czystości / Reinheitstests],MATCH($B19,tab_MinKomp[[Stanowisko / Position ]:[Stanowisko / Position ]],0)))</f>
        <v>n/a</v>
      </c>
      <c r="EX20" s="190" t="str">
        <f>IF(INDEX(tab_MinKomp[Testy czystości / Reinheitstests],MATCH($B19,tab_MinKomp[[Stanowisko / Position ]:[Stanowisko / Position ]],0))="n/a","n/a",EX19-INDEX(tab_MinKomp[Testy czystości / Reinheitstests],MATCH($B19,tab_MinKomp[[Stanowisko / Position ]:[Stanowisko / Position ]],0)))</f>
        <v>n/a</v>
      </c>
      <c r="EY20" s="190" t="str">
        <f>IF(INDEX(tab_MinKomp[Testy czystości / Reinheitstests],MATCH($B19,tab_MinKomp[[Stanowisko / Position ]:[Stanowisko / Position ]],0))="n/a","n/a",EY19-INDEX(tab_MinKomp[Testy czystości / Reinheitstests],MATCH($B19,tab_MinKomp[[Stanowisko / Position ]:[Stanowisko / Position ]],0)))</f>
        <v>n/a</v>
      </c>
      <c r="EZ20" s="190" t="str">
        <f>IF(INDEX(tab_MinKomp[Testy czystości / Reinheitstests],MATCH($B19,tab_MinKomp[[Stanowisko / Position ]:[Stanowisko / Position ]],0))="n/a","n/a",EZ19-INDEX(tab_MinKomp[Testy czystości / Reinheitstests],MATCH($B19,tab_MinKomp[[Stanowisko / Position ]:[Stanowisko / Position ]],0)))</f>
        <v>n/a</v>
      </c>
      <c r="FA20" s="190" t="str">
        <f>IF(INDEX(tab_MinKomp[Testy czystości / Reinheitstests],MATCH($B19,tab_MinKomp[[Stanowisko / Position ]:[Stanowisko / Position ]],0))="n/a","n/a",FA19-INDEX(tab_MinKomp[Testy czystości / Reinheitstests],MATCH($B19,tab_MinKomp[[Stanowisko / Position ]:[Stanowisko / Position ]],0)))</f>
        <v>n/a</v>
      </c>
      <c r="FB20" s="190" t="str">
        <f>IF(INDEX(tab_MinKomp[Testy czystości / Reinheitstests],MATCH($B19,tab_MinKomp[[Stanowisko / Position ]:[Stanowisko / Position ]],0))="n/a","n/a",FB19-INDEX(tab_MinKomp[Testy czystości / Reinheitstests],MATCH($B19,tab_MinKomp[[Stanowisko / Position ]:[Stanowisko / Position ]],0)))</f>
        <v>n/a</v>
      </c>
      <c r="FC20" s="190" t="str">
        <f>IF(INDEX(tab_MinKomp[Testy czystości / Reinheitstests],MATCH($B19,tab_MinKomp[[Stanowisko / Position ]:[Stanowisko / Position ]],0))="n/a","n/a",FC19-INDEX(tab_MinKomp[Testy czystości / Reinheitstests],MATCH($B19,tab_MinKomp[[Stanowisko / Position ]:[Stanowisko / Position ]],0)))</f>
        <v>n/a</v>
      </c>
      <c r="FD20" s="190" t="str">
        <f>IF(INDEX(tab_MinKomp[Testy czystości / Reinheitstests],MATCH($B19,tab_MinKomp[[Stanowisko / Position ]:[Stanowisko / Position ]],0))="n/a","n/a",FD19-INDEX(tab_MinKomp[Testy czystości / Reinheitstests],MATCH($B19,tab_MinKomp[[Stanowisko / Position ]:[Stanowisko / Position ]],0)))</f>
        <v>n/a</v>
      </c>
      <c r="FE20" s="190" t="str">
        <f>IF(INDEX(tab_MinKomp[Testy czystości / Reinheitstests],MATCH($B19,tab_MinKomp[[Stanowisko / Position ]:[Stanowisko / Position ]],0))="n/a","n/a",FE19-INDEX(tab_MinKomp[Testy czystości / Reinheitstests],MATCH($B19,tab_MinKomp[[Stanowisko / Position ]:[Stanowisko / Position ]],0)))</f>
        <v>n/a</v>
      </c>
      <c r="FF20" s="190" t="str">
        <f>IF(INDEX(tab_MinKomp[Testy czystości / Reinheitstests],MATCH($B19,tab_MinKomp[[Stanowisko / Position ]:[Stanowisko / Position ]],0))="n/a","n/a",FF19-INDEX(tab_MinKomp[Testy czystości / Reinheitstests],MATCH($B19,tab_MinKomp[[Stanowisko / Position ]:[Stanowisko / Position ]],0)))</f>
        <v>n/a</v>
      </c>
      <c r="FG20" s="190" t="str">
        <f>IF(INDEX(tab_MinKomp[Testy czystości / Reinheitstests],MATCH($B19,tab_MinKomp[[Stanowisko / Position ]:[Stanowisko / Position ]],0))="n/a","n/a",FG19-INDEX(tab_MinKomp[Testy czystości / Reinheitstests],MATCH($B19,tab_MinKomp[[Stanowisko / Position ]:[Stanowisko / Position ]],0)))</f>
        <v>n/a</v>
      </c>
      <c r="FH20" s="190" t="str">
        <f>IF(INDEX(tab_MinKomp[Testy czystości / Reinheitstests],MATCH($B19,tab_MinKomp[[Stanowisko / Position ]:[Stanowisko / Position ]],0))="n/a","n/a",FH19-INDEX(tab_MinKomp[Testy czystości / Reinheitstests],MATCH($B19,tab_MinKomp[[Stanowisko / Position ]:[Stanowisko / Position ]],0)))</f>
        <v>n/a</v>
      </c>
      <c r="FI20" s="190" t="str">
        <f>IF(INDEX(tab_MinKomp[Testy czystości / Reinheitstests],MATCH($B19,tab_MinKomp[[Stanowisko / Position ]:[Stanowisko / Position ]],0))="n/a","n/a",FI19-INDEX(tab_MinKomp[Testy czystości / Reinheitstests],MATCH($B19,tab_MinKomp[[Stanowisko / Position ]:[Stanowisko / Position ]],0)))</f>
        <v>n/a</v>
      </c>
      <c r="FJ20" s="190" t="str">
        <f>IF(INDEX(tab_MinKomp[Testy czystości / Reinheitstests],MATCH($B19,tab_MinKomp[[Stanowisko / Position ]:[Stanowisko / Position ]],0))="n/a","n/a",FJ19-INDEX(tab_MinKomp[Testy czystości / Reinheitstests],MATCH($B19,tab_MinKomp[[Stanowisko / Position ]:[Stanowisko / Position ]],0)))</f>
        <v>n/a</v>
      </c>
      <c r="FK20" s="190" t="str">
        <f>IF(INDEX(tab_MinKomp[Testy czystości / Reinheitstests],MATCH($B19,tab_MinKomp[[Stanowisko / Position ]:[Stanowisko / Position ]],0))="n/a","n/a",FK19-INDEX(tab_MinKomp[Testy czystości / Reinheitstests],MATCH($B19,tab_MinKomp[[Stanowisko / Position ]:[Stanowisko / Position ]],0)))</f>
        <v>n/a</v>
      </c>
      <c r="FL20" s="190" t="str">
        <f>IF(INDEX(tab_MinKomp[Testy czystości / Reinheitstests],MATCH($B19,tab_MinKomp[[Stanowisko / Position ]:[Stanowisko / Position ]],0))="n/a","n/a",FL19-INDEX(tab_MinKomp[Testy czystości / Reinheitstests],MATCH($B19,tab_MinKomp[[Stanowisko / Position ]:[Stanowisko / Position ]],0)))</f>
        <v>n/a</v>
      </c>
      <c r="FM20" s="190" t="str">
        <f>IF(INDEX(tab_MinKomp[Testy czystości / Reinheitstests],MATCH($B19,tab_MinKomp[[Stanowisko / Position ]:[Stanowisko / Position ]],0))="n/a","n/a",FM19-INDEX(tab_MinKomp[Testy czystości / Reinheitstests],MATCH($B19,tab_MinKomp[[Stanowisko / Position ]:[Stanowisko / Position ]],0)))</f>
        <v>n/a</v>
      </c>
      <c r="FN20" s="194">
        <f>IF(INDEX(tab_MinKomp[LEAN MANAGEMENT],MATCH($B19,tab_MinKomp[[Stanowisko / Position ]:[Stanowisko / Position ]],0))="n/a","n/a",FN19-INDEX(tab_MinKomp[LEAN MANAGEMENT],MATCH($B19,tab_MinKomp[[Stanowisko / Position ]:[Stanowisko / Position ]],0)))</f>
        <v>0</v>
      </c>
      <c r="FO20" s="194">
        <f>IF(INDEX(tab_MinKomp[LEAN MANAGEMENT],MATCH($B19,tab_MinKomp[[Stanowisko / Position ]:[Stanowisko / Position ]],0))="n/a","n/a",FO19-INDEX(tab_MinKomp[LEAN MANAGEMENT],MATCH($B19,tab_MinKomp[[Stanowisko / Position ]:[Stanowisko / Position ]],0)))</f>
        <v>0</v>
      </c>
      <c r="FP20" s="194">
        <f>IF(INDEX(tab_MinKomp[LEAN MANAGEMENT],MATCH($B19,tab_MinKomp[[Stanowisko / Position ]:[Stanowisko / Position ]],0))="n/a","n/a",FP19-INDEX(tab_MinKomp[LEAN MANAGEMENT],MATCH($B19,tab_MinKomp[[Stanowisko / Position ]:[Stanowisko / Position ]],0)))</f>
        <v>0</v>
      </c>
      <c r="FQ20" s="190" t="str">
        <f>IF(INDEX(tab_MinKomp[Testy czystości / Reinheitstests],MATCH($B19,tab_MinKomp[[Stanowisko / Position ]:[Stanowisko / Position ]],0))="n/a","n/a",FQ19-INDEX(tab_MinKomp[Testy czystości / Reinheitstests],MATCH($B19,tab_MinKomp[[Stanowisko / Position ]:[Stanowisko / Position ]],0)))</f>
        <v>n/a</v>
      </c>
      <c r="FR20" s="190" t="str">
        <f>IF(INDEX(tab_MinKomp[Testy czystości / Reinheitstests],MATCH($B19,tab_MinKomp[[Stanowisko / Position ]:[Stanowisko / Position ]],0))="n/a","n/a",FR19-INDEX(tab_MinKomp[Testy czystości / Reinheitstests],MATCH($B19,tab_MinKomp[[Stanowisko / Position ]:[Stanowisko / Position ]],0)))</f>
        <v>n/a</v>
      </c>
      <c r="FS20" s="194">
        <f>IF(INDEX(tab_MinKomp[LEAN MANAGEMENT],MATCH($B19,tab_MinKomp[[Stanowisko / Position ]:[Stanowisko / Position ]],0))="n/a","n/a",FS19-INDEX(tab_MinKomp[LEAN MANAGEMENT],MATCH($B19,tab_MinKomp[[Stanowisko / Position ]:[Stanowisko / Position ]],0)))</f>
        <v>0</v>
      </c>
      <c r="FT20" s="194">
        <f>IF(INDEX(tab_MinKomp[LEAN MANAGEMENT],MATCH($B19,tab_MinKomp[[Stanowisko / Position ]:[Stanowisko / Position ]],0))="n/a","n/a",FT19-INDEX(tab_MinKomp[LEAN MANAGEMENT],MATCH($B19,tab_MinKomp[[Stanowisko / Position ]:[Stanowisko / Position ]],0)))</f>
        <v>0</v>
      </c>
      <c r="FU20" s="194">
        <f>IF(INDEX(tab_MinKomp[LEAN MANAGEMENT],MATCH($B19,tab_MinKomp[[Stanowisko / Position ]:[Stanowisko / Position ]],0))="n/a","n/a",FU19-INDEX(tab_MinKomp[LEAN MANAGEMENT],MATCH($B19,tab_MinKomp[[Stanowisko / Position ]:[Stanowisko / Position ]],0)))</f>
        <v>0</v>
      </c>
      <c r="FV20" s="194">
        <f>IF(INDEX(tab_MinKomp[LEAN MANAGEMENT],MATCH($B19,tab_MinKomp[[Stanowisko / Position ]:[Stanowisko / Position ]],0))="n/a","n/a",FV19-INDEX(tab_MinKomp[LEAN MANAGEMENT],MATCH($B19,tab_MinKomp[[Stanowisko / Position ]:[Stanowisko / Position ]],0)))</f>
        <v>0</v>
      </c>
      <c r="FW20" s="194">
        <f>IF(INDEX(tab_MinKomp[LEAN MANAGEMENT],MATCH($B19,tab_MinKomp[[Stanowisko / Position ]:[Stanowisko / Position ]],0))="n/a","n/a",FW19-INDEX(tab_MinKomp[LEAN MANAGEMENT],MATCH($B19,tab_MinKomp[[Stanowisko / Position ]:[Stanowisko / Position ]],0)))</f>
        <v>0</v>
      </c>
      <c r="FX20" s="194">
        <f>IF(INDEX(tab_MinKomp[LEAN MANAGEMENT],MATCH($B19,tab_MinKomp[[Stanowisko / Position ]:[Stanowisko / Position ]],0))="n/a","n/a",FX19-INDEX(tab_MinKomp[LEAN MANAGEMENT],MATCH($B19,tab_MinKomp[[Stanowisko / Position ]:[Stanowisko / Position ]],0)))</f>
        <v>0</v>
      </c>
      <c r="FY20" s="194">
        <f>IF(INDEX(tab_MinKomp[LEAN MANAGEMENT],MATCH($B19,tab_MinKomp[[Stanowisko / Position ]:[Stanowisko / Position ]],0))="n/a","n/a",FY19-INDEX(tab_MinKomp[LEAN MANAGEMENT],MATCH($B19,tab_MinKomp[[Stanowisko / Position ]:[Stanowisko / Position ]],0)))</f>
        <v>0</v>
      </c>
      <c r="FZ20" s="194">
        <f>IF(INDEX(tab_MinKomp[LEAN MANAGEMENT],MATCH($B19,tab_MinKomp[[Stanowisko / Position ]:[Stanowisko / Position ]],0))="n/a","n/a",FZ19-INDEX(tab_MinKomp[LEAN MANAGEMENT],MATCH($B19,tab_MinKomp[[Stanowisko / Position ]:[Stanowisko / Position ]],0)))</f>
        <v>0</v>
      </c>
      <c r="GA20" s="194" t="str">
        <f>IF(INDEX(tab_MinKomp[Konserwacja form guma],MATCH($B19,tab_MinKomp[[Stanowisko / Position ]:[Stanowisko / Position ]],0))="n/a","n/a",GA19-INDEX(tab_MinKomp[Konserwacja form guma],MATCH($B19,tab_MinKomp[[Stanowisko / Position ]:[Stanowisko / Position ]],0)))</f>
        <v>n/a</v>
      </c>
      <c r="GB20" s="194" t="str">
        <f>IF(INDEX(tab_MinKomp[Konserwacja form plastiki],MATCH($B19,tab_MinKomp[[Stanowisko / Position ]:[Stanowisko / Position ]],0))="n/a","n/a",GB19-INDEX(tab_MinKomp[Konserwacja form plastiki],MATCH($B19,tab_MinKomp[[Stanowisko / Position ]:[Stanowisko / Position ]],0)))</f>
        <v>n/a</v>
      </c>
      <c r="GC20" s="194">
        <f>IF(INDEX(tab_MinKomp[LEAN MANAGEMENT],MATCH($B19,tab_MinKomp[[Stanowisko / Position ]:[Stanowisko / Position ]],0))="n/a","n/a",GC19-INDEX(tab_MinKomp[LEAN MANAGEMENT],MATCH($B19,tab_MinKomp[[Stanowisko / Position ]:[Stanowisko / Position ]],0)))</f>
        <v>0</v>
      </c>
      <c r="GD20" s="194">
        <f>IF(INDEX(tab_MinKomp[LEAN MANAGEMENT],MATCH($B19,tab_MinKomp[[Stanowisko / Position ]:[Stanowisko / Position ]],0))="n/a","n/a",GD19-INDEX(tab_MinKomp[LEAN MANAGEMENT],MATCH($B19,tab_MinKomp[[Stanowisko / Position ]:[Stanowisko / Position ]],0)))</f>
        <v>0</v>
      </c>
      <c r="GE20" s="193" t="str">
        <f>IF(INDEX(tab_MinKomp[Motywowanie i budowanie zaangażowania zespołu],MATCH($B19,tab_MinKomp[[Stanowisko / Position ]:[Stanowisko / Position ]],0))="n/a","n/a",GE19-INDEX(tab_MinKomp[Motywowanie i budowanie zaangażowania zespołu],MATCH($B19,tab_MinKomp[[Stanowisko / Position ]:[Stanowisko / Position ]],0)))</f>
        <v>n/a</v>
      </c>
      <c r="GF20" s="186" t="s">
        <v>248</v>
      </c>
      <c r="GG20" s="186" t="s">
        <v>248</v>
      </c>
      <c r="GH20" s="186" t="s">
        <v>248</v>
      </c>
      <c r="GI20" s="186" t="s">
        <v>248</v>
      </c>
      <c r="GJ20" s="186" t="s">
        <v>248</v>
      </c>
      <c r="GK20" s="186" t="s">
        <v>248</v>
      </c>
      <c r="GL20" s="186" t="s">
        <v>248</v>
      </c>
      <c r="GM20" s="186" t="s">
        <v>248</v>
      </c>
      <c r="GN20" s="186" t="s">
        <v>248</v>
      </c>
      <c r="GO20" s="186" t="s">
        <v>248</v>
      </c>
      <c r="GP20" s="186" t="s">
        <v>248</v>
      </c>
      <c r="GQ20" s="186" t="s">
        <v>248</v>
      </c>
      <c r="GR20" s="186" t="s">
        <v>248</v>
      </c>
      <c r="GS20" s="186" t="s">
        <v>248</v>
      </c>
      <c r="GT20" s="186" t="s">
        <v>248</v>
      </c>
      <c r="GU20" s="186" t="s">
        <v>248</v>
      </c>
      <c r="GV20" s="186" t="s">
        <v>248</v>
      </c>
      <c r="GW20" s="186" t="s">
        <v>248</v>
      </c>
      <c r="GX20" s="186" t="s">
        <v>248</v>
      </c>
      <c r="GY20" s="186" t="s">
        <v>248</v>
      </c>
      <c r="GZ20" s="261" t="s">
        <v>248</v>
      </c>
      <c r="HA20" s="261" t="s">
        <v>248</v>
      </c>
      <c r="HB20" s="191">
        <f>SUM(G20:GE20)/(HB19-(SUM(G20:GE20)))</f>
        <v>-0.16666666666666666</v>
      </c>
      <c r="HC20" s="102"/>
    </row>
    <row r="21" spans="1:211" ht="24.9" customHeight="1" x14ac:dyDescent="0.3">
      <c r="A21" s="105" t="s">
        <v>321</v>
      </c>
      <c r="B21" s="105" t="s">
        <v>315</v>
      </c>
      <c r="C21" s="105" t="s">
        <v>381</v>
      </c>
      <c r="D21" s="105">
        <v>822</v>
      </c>
      <c r="E21" s="394" t="s">
        <v>382</v>
      </c>
      <c r="F21" s="185" t="s">
        <v>374</v>
      </c>
      <c r="G21" s="186">
        <v>2</v>
      </c>
      <c r="H21" s="186">
        <v>1</v>
      </c>
      <c r="I21" s="186">
        <v>2</v>
      </c>
      <c r="J21" s="186">
        <v>1</v>
      </c>
      <c r="K21" s="186">
        <v>1</v>
      </c>
      <c r="L21" s="186" t="s">
        <v>248</v>
      </c>
      <c r="M21" s="186" t="s">
        <v>248</v>
      </c>
      <c r="N21" s="186" t="s">
        <v>248</v>
      </c>
      <c r="O21" s="186">
        <v>1</v>
      </c>
      <c r="P21" s="186">
        <v>1</v>
      </c>
      <c r="Q21" s="186" t="s">
        <v>248</v>
      </c>
      <c r="R21" s="186" t="s">
        <v>248</v>
      </c>
      <c r="S21" s="186" t="s">
        <v>248</v>
      </c>
      <c r="T21" s="186" t="s">
        <v>248</v>
      </c>
      <c r="U21" s="186" t="s">
        <v>248</v>
      </c>
      <c r="V21" s="186" t="s">
        <v>248</v>
      </c>
      <c r="W21" s="186" t="s">
        <v>248</v>
      </c>
      <c r="X21" s="186" t="s">
        <v>248</v>
      </c>
      <c r="Y21" s="186" t="s">
        <v>248</v>
      </c>
      <c r="Z21" s="186" t="s">
        <v>248</v>
      </c>
      <c r="AA21" s="186" t="s">
        <v>248</v>
      </c>
      <c r="AB21" s="186" t="s">
        <v>248</v>
      </c>
      <c r="AC21" s="186" t="s">
        <v>248</v>
      </c>
      <c r="AD21" s="186" t="s">
        <v>248</v>
      </c>
      <c r="AE21" s="186" t="s">
        <v>248</v>
      </c>
      <c r="AF21" s="186" t="s">
        <v>248</v>
      </c>
      <c r="AG21" s="186" t="s">
        <v>248</v>
      </c>
      <c r="AH21" s="186" t="s">
        <v>248</v>
      </c>
      <c r="AI21" s="186" t="s">
        <v>248</v>
      </c>
      <c r="AJ21" s="186" t="s">
        <v>248</v>
      </c>
      <c r="AK21" s="186" t="s">
        <v>248</v>
      </c>
      <c r="AL21" s="186">
        <v>1</v>
      </c>
      <c r="AM21" s="186" t="s">
        <v>248</v>
      </c>
      <c r="AN21" s="186" t="s">
        <v>248</v>
      </c>
      <c r="AO21" s="186">
        <v>1</v>
      </c>
      <c r="AP21" s="186" t="s">
        <v>248</v>
      </c>
      <c r="AQ21" s="186">
        <v>1</v>
      </c>
      <c r="AR21" s="186" t="s">
        <v>248</v>
      </c>
      <c r="AS21" s="186" t="s">
        <v>248</v>
      </c>
      <c r="AT21" s="186" t="s">
        <v>248</v>
      </c>
      <c r="AU21" s="186" t="s">
        <v>248</v>
      </c>
      <c r="AV21" s="186">
        <v>2</v>
      </c>
      <c r="AW21" s="186">
        <v>1</v>
      </c>
      <c r="AX21" s="186" t="s">
        <v>248</v>
      </c>
      <c r="AY21" s="186" t="s">
        <v>248</v>
      </c>
      <c r="AZ21" s="186" t="s">
        <v>248</v>
      </c>
      <c r="BA21" s="186">
        <v>1</v>
      </c>
      <c r="BB21" s="186">
        <v>1</v>
      </c>
      <c r="BC21" s="186" t="s">
        <v>248</v>
      </c>
      <c r="BD21" s="186" t="s">
        <v>248</v>
      </c>
      <c r="BE21" s="186" t="s">
        <v>248</v>
      </c>
      <c r="BF21" s="186" t="s">
        <v>248</v>
      </c>
      <c r="BG21" s="186" t="s">
        <v>248</v>
      </c>
      <c r="BH21" s="186" t="s">
        <v>248</v>
      </c>
      <c r="BI21" s="186" t="s">
        <v>248</v>
      </c>
      <c r="BJ21" s="186" t="s">
        <v>248</v>
      </c>
      <c r="BK21" s="186" t="s">
        <v>248</v>
      </c>
      <c r="BL21" s="186" t="s">
        <v>248</v>
      </c>
      <c r="BM21" s="186" t="s">
        <v>248</v>
      </c>
      <c r="BN21" s="186" t="s">
        <v>248</v>
      </c>
      <c r="BO21" s="186" t="s">
        <v>248</v>
      </c>
      <c r="BP21" s="186" t="s">
        <v>248</v>
      </c>
      <c r="BQ21" s="186">
        <v>2</v>
      </c>
      <c r="BR21" s="186" t="s">
        <v>248</v>
      </c>
      <c r="BS21" s="186">
        <v>2</v>
      </c>
      <c r="BT21" s="186" t="s">
        <v>248</v>
      </c>
      <c r="BU21" s="186">
        <v>2</v>
      </c>
      <c r="BV21" s="186" t="s">
        <v>248</v>
      </c>
      <c r="BW21" s="186">
        <v>2</v>
      </c>
      <c r="BX21" s="186">
        <v>2</v>
      </c>
      <c r="BY21" s="186">
        <v>2</v>
      </c>
      <c r="BZ21" s="186">
        <v>2</v>
      </c>
      <c r="CA21" s="186" t="s">
        <v>248</v>
      </c>
      <c r="CB21" s="186">
        <v>1</v>
      </c>
      <c r="CC21" s="186" t="s">
        <v>248</v>
      </c>
      <c r="CD21" s="186">
        <v>2</v>
      </c>
      <c r="CE21" s="186">
        <v>1</v>
      </c>
      <c r="CF21" s="186" t="s">
        <v>248</v>
      </c>
      <c r="CG21" s="186">
        <v>1</v>
      </c>
      <c r="CH21" s="186" t="s">
        <v>248</v>
      </c>
      <c r="CI21" s="186" t="s">
        <v>248</v>
      </c>
      <c r="CJ21" s="186" t="s">
        <v>248</v>
      </c>
      <c r="CK21" s="186" t="s">
        <v>248</v>
      </c>
      <c r="CL21" s="186" t="s">
        <v>248</v>
      </c>
      <c r="CM21" s="186" t="s">
        <v>248</v>
      </c>
      <c r="CN21" s="186" t="s">
        <v>248</v>
      </c>
      <c r="CO21" s="186" t="s">
        <v>248</v>
      </c>
      <c r="CP21" s="186" t="s">
        <v>248</v>
      </c>
      <c r="CQ21" s="186" t="s">
        <v>248</v>
      </c>
      <c r="CR21" s="186" t="s">
        <v>248</v>
      </c>
      <c r="CS21" s="186" t="s">
        <v>248</v>
      </c>
      <c r="CT21" s="186" t="s">
        <v>248</v>
      </c>
      <c r="CU21" s="186" t="s">
        <v>248</v>
      </c>
      <c r="CV21" s="186" t="s">
        <v>248</v>
      </c>
      <c r="CW21" s="186">
        <v>2</v>
      </c>
      <c r="CX21" s="186" t="s">
        <v>248</v>
      </c>
      <c r="CY21" s="186" t="s">
        <v>248</v>
      </c>
      <c r="CZ21" s="186" t="s">
        <v>248</v>
      </c>
      <c r="DA21" s="186" t="s">
        <v>248</v>
      </c>
      <c r="DB21" s="186" t="s">
        <v>248</v>
      </c>
      <c r="DC21" s="186" t="s">
        <v>248</v>
      </c>
      <c r="DD21" s="186" t="s">
        <v>248</v>
      </c>
      <c r="DE21" s="186" t="s">
        <v>248</v>
      </c>
      <c r="DF21" s="186">
        <v>1</v>
      </c>
      <c r="DG21" s="186" t="s">
        <v>248</v>
      </c>
      <c r="DH21" s="186" t="s">
        <v>248</v>
      </c>
      <c r="DI21" s="186" t="s">
        <v>248</v>
      </c>
      <c r="DJ21" s="186" t="s">
        <v>248</v>
      </c>
      <c r="DK21" s="186" t="s">
        <v>248</v>
      </c>
      <c r="DL21" s="186" t="s">
        <v>248</v>
      </c>
      <c r="DM21" s="186" t="s">
        <v>248</v>
      </c>
      <c r="DN21" s="186" t="s">
        <v>248</v>
      </c>
      <c r="DO21" s="186" t="s">
        <v>248</v>
      </c>
      <c r="DP21" s="186" t="s">
        <v>248</v>
      </c>
      <c r="DQ21" s="186" t="s">
        <v>248</v>
      </c>
      <c r="DR21" s="186" t="s">
        <v>248</v>
      </c>
      <c r="DS21" s="186" t="s">
        <v>248</v>
      </c>
      <c r="DT21" s="186" t="s">
        <v>248</v>
      </c>
      <c r="DU21" s="186" t="s">
        <v>248</v>
      </c>
      <c r="DV21" s="186" t="s">
        <v>248</v>
      </c>
      <c r="DW21" s="186" t="s">
        <v>248</v>
      </c>
      <c r="DX21" s="186" t="s">
        <v>248</v>
      </c>
      <c r="DY21" s="186" t="s">
        <v>248</v>
      </c>
      <c r="DZ21" s="186" t="s">
        <v>248</v>
      </c>
      <c r="EA21" s="186" t="s">
        <v>248</v>
      </c>
      <c r="EB21" s="186" t="s">
        <v>248</v>
      </c>
      <c r="EC21" s="186" t="s">
        <v>248</v>
      </c>
      <c r="ED21" s="186" t="s">
        <v>248</v>
      </c>
      <c r="EE21" s="186" t="s">
        <v>248</v>
      </c>
      <c r="EF21" s="186" t="s">
        <v>248</v>
      </c>
      <c r="EG21" s="186" t="s">
        <v>248</v>
      </c>
      <c r="EH21" s="186" t="s">
        <v>248</v>
      </c>
      <c r="EI21" s="186" t="s">
        <v>248</v>
      </c>
      <c r="EJ21" s="186" t="s">
        <v>248</v>
      </c>
      <c r="EK21" s="186" t="s">
        <v>248</v>
      </c>
      <c r="EL21" s="184" t="s">
        <v>248</v>
      </c>
      <c r="EM21" s="184" t="s">
        <v>248</v>
      </c>
      <c r="EN21" s="184" t="s">
        <v>248</v>
      </c>
      <c r="EO21" s="186" t="s">
        <v>248</v>
      </c>
      <c r="EP21" s="186" t="s">
        <v>248</v>
      </c>
      <c r="EQ21" s="186" t="s">
        <v>248</v>
      </c>
      <c r="ER21" s="186" t="s">
        <v>248</v>
      </c>
      <c r="ES21" s="186" t="s">
        <v>248</v>
      </c>
      <c r="ET21" s="186" t="s">
        <v>248</v>
      </c>
      <c r="EU21" s="186" t="s">
        <v>248</v>
      </c>
      <c r="EV21" s="186" t="s">
        <v>248</v>
      </c>
      <c r="EW21" s="186" t="s">
        <v>248</v>
      </c>
      <c r="EX21" s="186" t="s">
        <v>248</v>
      </c>
      <c r="EY21" s="186" t="s">
        <v>248</v>
      </c>
      <c r="EZ21" s="186" t="s">
        <v>248</v>
      </c>
      <c r="FA21" s="186" t="s">
        <v>248</v>
      </c>
      <c r="FB21" s="186" t="s">
        <v>248</v>
      </c>
      <c r="FC21" s="186" t="s">
        <v>248</v>
      </c>
      <c r="FD21" s="186" t="s">
        <v>248</v>
      </c>
      <c r="FE21" s="186" t="s">
        <v>248</v>
      </c>
      <c r="FF21" s="186" t="s">
        <v>248</v>
      </c>
      <c r="FG21" s="186" t="s">
        <v>248</v>
      </c>
      <c r="FH21" s="186" t="s">
        <v>248</v>
      </c>
      <c r="FI21" s="186" t="s">
        <v>248</v>
      </c>
      <c r="FJ21" s="186" t="s">
        <v>248</v>
      </c>
      <c r="FK21" s="186" t="s">
        <v>248</v>
      </c>
      <c r="FL21" s="186" t="s">
        <v>248</v>
      </c>
      <c r="FM21" s="186" t="s">
        <v>248</v>
      </c>
      <c r="FN21" s="186" t="s">
        <v>248</v>
      </c>
      <c r="FO21" s="186" t="s">
        <v>248</v>
      </c>
      <c r="FP21" s="186" t="s">
        <v>248</v>
      </c>
      <c r="FQ21" s="187" t="s">
        <v>248</v>
      </c>
      <c r="FR21" s="187" t="s">
        <v>248</v>
      </c>
      <c r="FS21" s="186">
        <v>2</v>
      </c>
      <c r="FT21" s="186">
        <v>2</v>
      </c>
      <c r="FU21" s="186">
        <v>1</v>
      </c>
      <c r="FV21" s="186">
        <v>2</v>
      </c>
      <c r="FW21" s="186">
        <v>1</v>
      </c>
      <c r="FX21" s="186">
        <v>2</v>
      </c>
      <c r="FY21" s="186">
        <v>2</v>
      </c>
      <c r="FZ21" s="186">
        <v>2</v>
      </c>
      <c r="GA21" s="186" t="s">
        <v>248</v>
      </c>
      <c r="GB21" s="186" t="s">
        <v>248</v>
      </c>
      <c r="GC21" s="186">
        <v>2</v>
      </c>
      <c r="GD21" s="186">
        <v>1</v>
      </c>
      <c r="GE21" s="186" t="s">
        <v>248</v>
      </c>
      <c r="GF21" s="186" t="s">
        <v>248</v>
      </c>
      <c r="GG21" s="186" t="s">
        <v>248</v>
      </c>
      <c r="GH21" s="186" t="s">
        <v>248</v>
      </c>
      <c r="GI21" s="186" t="s">
        <v>248</v>
      </c>
      <c r="GJ21" s="186" t="s">
        <v>248</v>
      </c>
      <c r="GK21" s="186" t="s">
        <v>248</v>
      </c>
      <c r="GL21" s="186" t="s">
        <v>248</v>
      </c>
      <c r="GM21" s="186" t="s">
        <v>248</v>
      </c>
      <c r="GN21" s="186" t="s">
        <v>248</v>
      </c>
      <c r="GO21" s="186" t="s">
        <v>248</v>
      </c>
      <c r="GP21" s="186" t="s">
        <v>248</v>
      </c>
      <c r="GQ21" s="186" t="s">
        <v>248</v>
      </c>
      <c r="GR21" s="186" t="s">
        <v>248</v>
      </c>
      <c r="GS21" s="186" t="s">
        <v>248</v>
      </c>
      <c r="GT21" s="186" t="s">
        <v>248</v>
      </c>
      <c r="GU21" s="186" t="s">
        <v>248</v>
      </c>
      <c r="GV21" s="186" t="s">
        <v>248</v>
      </c>
      <c r="GW21" s="186" t="s">
        <v>248</v>
      </c>
      <c r="GX21" s="186" t="s">
        <v>248</v>
      </c>
      <c r="GY21" s="186" t="s">
        <v>248</v>
      </c>
      <c r="GZ21" s="261" t="s">
        <v>248</v>
      </c>
      <c r="HA21" s="261" t="s">
        <v>248</v>
      </c>
      <c r="HB21" s="188">
        <f>SUM(G21:GE21)</f>
        <v>56</v>
      </c>
    </row>
    <row r="22" spans="1:211" ht="24.9" customHeight="1" thickBot="1" x14ac:dyDescent="0.35">
      <c r="A22" s="108" t="str">
        <f>A21</f>
        <v>Prod.-Q-5</v>
      </c>
      <c r="B22" s="108" t="str">
        <f>B21</f>
        <v>Pracownik Produkcji</v>
      </c>
      <c r="C22" s="108" t="str">
        <f>C21</f>
        <v>MJ</v>
      </c>
      <c r="D22" s="108">
        <f>D21</f>
        <v>822</v>
      </c>
      <c r="E22" s="395"/>
      <c r="F22" s="189" t="s">
        <v>375</v>
      </c>
      <c r="G22" s="192">
        <f>IF(INDEX(tab_MinKomp[Przepisy BHP / BHP Vorschriften],MATCH($B21,tab_MinKomp[[Stanowisko / Position ]:[Stanowisko / Position ]],0))="n/a","n/a",G21-INDEX(tab_MinKomp[Przepisy BHP / BHP Vorschriften],MATCH($B21,tab_MinKomp[[Stanowisko / Position ]:[Stanowisko / Position ]],0)))</f>
        <v>0</v>
      </c>
      <c r="H22" s="193">
        <f>IF(INDEX(tab_MinKomp[Przepisy PPOŻ / Brandschutzbestimmungen],MATCH($B21,tab_MinKomp[[Stanowisko / Position ]:[Stanowisko / Position ]],0))="n/a","n/a",H21-INDEX(tab_MinKomp[Przepisy PPOŻ / Brandschutzbestimmungen],MATCH($B21,tab_MinKomp[[Stanowisko / Position ]:[Stanowisko / Position ]],0)))</f>
        <v>0</v>
      </c>
      <c r="I22" s="193">
        <f>IF(INDEX(tab_MinKomp[Ryzyko zawodowe na stanowiskach pracyv/ Berufliche Risiken an Arbeitsstellen],MATCH($B21,tab_MinKomp[[Stanowisko / Position ]:[Stanowisko / Position ]],0))="n/a","n/a",I21-INDEX(tab_MinKomp[Ryzyko zawodowe na stanowiskach pracyv/ Berufliche Risiken an Arbeitsstellen],MATCH($B21,tab_MinKomp[[Stanowisko / Position ]:[Stanowisko / Position ]],0)))</f>
        <v>0</v>
      </c>
      <c r="J22" s="193">
        <f>IF(INDEX(tab_MinKomp[Gospodarka substancjami niebezpiecznymi / Gefahrstoffmanagement],MATCH($B21,tab_MinKomp[[Stanowisko / Position ]:[Stanowisko / Position ]],0))="n/a","n/a",J21-INDEX(tab_MinKomp[Gospodarka substancjami niebezpiecznymi / Gefahrstoffmanagement],MATCH($B21,tab_MinKomp[[Stanowisko / Position ]:[Stanowisko / Position ]],0)))</f>
        <v>0</v>
      </c>
      <c r="K22" s="193">
        <f>IF(INDEX(tab_MinKomp[Gospodarka odpadami / Abfallwirtschaft],MATCH($B21,tab_MinKomp[[Stanowisko / Position ]:[Stanowisko / Position ]],0))="n/a","n/a",K21-INDEX(tab_MinKomp[Gospodarka odpadami / Abfallwirtschaft],MATCH($B21,tab_MinKomp[[Stanowisko / Position ]:[Stanowisko / Position ]],0)))</f>
        <v>0</v>
      </c>
      <c r="L22" s="194" t="str">
        <f>IF(INDEX(tab_MinKomp[Przepisy kodeksu pracy / Bestimmungen des Arbeitsgesetzes],MATCH($B21,tab_MinKomp[[Stanowisko / Position ]:[Stanowisko / Position ]],0))="n/a","n/a",L21-INDEX(tab_MinKomp[Przepisy kodeksu pracy / Bestimmungen des Arbeitsgesetzes],MATCH($B21,tab_MinKomp[[Stanowisko / Position ]:[Stanowisko / Position ]],0)))</f>
        <v>n/a</v>
      </c>
      <c r="M22" s="195" t="str">
        <f>IF(INDEX(tab_MinKomp[Przepisy o ub.społ. ZUS  / Sozialversicherungsvorschriften],MATCH($B21,tab_MinKomp[[Stanowisko / Position ]:[Stanowisko / Position ]],0))="n/a","n/a",M21-INDEX(tab_MinKomp[Przepisy o ub.społ. ZUS  / Sozialversicherungsvorschriften],MATCH($B21,tab_MinKomp[[Stanowisko / Position ]:[Stanowisko / Position ]],0)))</f>
        <v>n/a</v>
      </c>
      <c r="N22" s="194" t="str">
        <f>IF(INDEX(tab_MinKomp[PRZEPISY O PDOF /persönlich Einkommensteuergesetz ],MATCH($B21,tab_MinKomp[[Stanowisko / Position ]:[Stanowisko / Position ]],0))="n/a","n/a",N21-INDEX(tab_MinKomp[PRZEPISY O PDOF /persönlich Einkommensteuergesetz ],MATCH($B21,tab_MinKomp[[Stanowisko / Position ]:[Stanowisko / Position ]],0)))</f>
        <v>n/a</v>
      </c>
      <c r="O22" s="194">
        <f>IF(INDEX(tab_MinKomp[Regulamin pracy / Arbeitsordnung],MATCH($B21,tab_MinKomp[[Stanowisko / Position ]:[Stanowisko / Position ]],0))="n/a","n/a",O21-INDEX(tab_MinKomp[Regulamin pracy / Arbeitsordnung],MATCH($B21,tab_MinKomp[[Stanowisko / Position ]:[Stanowisko / Position ]],0)))</f>
        <v>0</v>
      </c>
      <c r="P22" s="194">
        <f>IF(INDEX(tab_MinKomp[Regulamin wynagradzania / Vergütungsordnung],MATCH($B21,tab_MinKomp[[Stanowisko / Position ]:[Stanowisko / Position ]],0))="n/a","n/a",P21-INDEX(tab_MinKomp[Regulamin wynagradzania / Vergütungsordnung],MATCH($B21,tab_MinKomp[[Stanowisko / Position ]:[Stanowisko / Position ]],0)))</f>
        <v>0</v>
      </c>
      <c r="Q22" s="194" t="str">
        <f>IF(INDEX(tab_MinKomp[System R2PŁATNIK PRO: Płace / Lohnabrechnung],MATCH($B21,tab_MinKomp[[Stanowisko / Position ]:[Stanowisko / Position ]],0))="n/a","n/a",Q21-INDEX(tab_MinKomp[System R2PŁATNIK PRO: Płace / Lohnabrechnung],MATCH($B21,tab_MinKomp[[Stanowisko / Position ]:[Stanowisko / Position ]],0)))</f>
        <v>n/a</v>
      </c>
      <c r="R22" s="194" t="str">
        <f>IF(INDEX(tab_MinKomp[SystemR2PŁATNIK PRO: KADRY / Personaldaten],MATCH($B21,tab_MinKomp[[Stanowisko / Position ]:[Stanowisko / Position ]],0))="n/a","n/a",R21-INDEX(tab_MinKomp[SystemR2PŁATNIK PRO: KADRY / Personaldaten],MATCH($B21,tab_MinKomp[[Stanowisko / Position ]:[Stanowisko / Position ]],0)))</f>
        <v>n/a</v>
      </c>
      <c r="S22" s="194" t="str">
        <f>IF(INDEX(tab_MinKomp[SYSTEM R2PŁATNIK PRO: zarządzanie pracownikami / Arbeitsverwaltung],MATCH($B21,tab_MinKomp[[Stanowisko / Position ]:[Stanowisko / Position ]],0))="n/a","n/a",S21-INDEX(tab_MinKomp[SYSTEM R2PŁATNIK PRO: zarządzanie pracownikami / Arbeitsverwaltung],MATCH($B21,tab_MinKomp[[Stanowisko / Position ]:[Stanowisko / Position ]],0)))</f>
        <v>n/a</v>
      </c>
      <c r="T22" s="194" t="str">
        <f>IF(INDEX(tab_MinKomp[Doradztwo, wsparcie personalne / Personalberatung und Unterstützung],MATCH($B21,tab_MinKomp[[Stanowisko / Position ]:[Stanowisko / Position ]],0))="n/a","n/a",T21-INDEX(tab_MinKomp[Doradztwo, wsparcie personalne / Personalberatung und Unterstützung],MATCH($B21,tab_MinKomp[[Stanowisko / Position ]:[Stanowisko / Position ]],0)))</f>
        <v>n/a</v>
      </c>
      <c r="U22" s="194" t="str">
        <f>IF(INDEX(tab_MinKomp[Przepisy o podatku VAT / MwSt.- Gesetz],MATCH($B21,tab_MinKomp[[Stanowisko / Position ]:[Stanowisko / Position ]],0))="n/a","n/a",U21-INDEX(tab_MinKomp[Przepisy o podatku VAT / MwSt.- Gesetz],MATCH($B21,tab_MinKomp[[Stanowisko / Position ]:[Stanowisko / Position ]],0)))</f>
        <v>n/a</v>
      </c>
      <c r="V22" s="194" t="str">
        <f>IF(INDEX(tab_MinKomp[PrzepisyPDOP / geschäftlich Einkommensteuergesetz],MATCH($B21,tab_MinKomp[[Stanowisko / Position ]:[Stanowisko / Position ]],0))="n/a","n/a",V21-INDEX(tab_MinKomp[PrzepisyPDOP / geschäftlich Einkommensteuergesetz],MATCH($B21,tab_MinKomp[[Stanowisko / Position ]:[Stanowisko / Position ]],0)))</f>
        <v>n/a</v>
      </c>
      <c r="W22" s="194" t="str">
        <f>IF(INDEX(tab_MinKomp[System BAAN / FINANSE (FIBU)],MATCH($B21,tab_MinKomp[[Stanowisko / Position ]:[Stanowisko / Position ]],0))="n/a","n/a",W21-INDEX(tab_MinKomp[System BAAN / FINANSE (FIBU)],MATCH($B21,tab_MinKomp[[Stanowisko / Position ]:[Stanowisko / Position ]],0)))</f>
        <v>n/a</v>
      </c>
      <c r="X22" s="194" t="str">
        <f>IF(INDEX(tab_MinKomp[Systemy pomocnicze / Hilfssysteme(STOCKPROGRAM, KALK2000 etc.)],MATCH($B21,tab_MinKomp[[Stanowisko / Position ]:[Stanowisko / Position ]],0))="n/a","n/a",X21-INDEX(tab_MinKomp[Systemy pomocnicze / Hilfssysteme(STOCKPROGRAM, KALK2000 etc.)],MATCH($B21,tab_MinKomp[[Stanowisko / Position ]:[Stanowisko / Position ]],0)))</f>
        <v>n/a</v>
      </c>
      <c r="Y22" s="194" t="str">
        <f>IF(INDEX(tab_MinKomp[Polityka rachunkowości / Buchführungspolitik],MATCH($B21,tab_MinKomp[[Stanowisko / Position ]:[Stanowisko / Position ]],0))="n/a","n/a",Y21-INDEX(tab_MinKomp[Polityka rachunkowości / Buchführungspolitik],MATCH($B21,tab_MinKomp[[Stanowisko / Position ]:[Stanowisko / Position ]],0)))</f>
        <v>n/a</v>
      </c>
      <c r="Z22" s="194" t="str">
        <f>IF(INDEX(tab_MinKomp[Ustawa o rachunkowości / Rechnungslegungsgesetz],MATCH($B21,tab_MinKomp[[Stanowisko / Position ]:[Stanowisko / Position ]],0))="n/a","n/a",Z21-INDEX(tab_MinKomp[Ustawa o rachunkowości / Rechnungslegungsgesetz],MATCH($B21,tab_MinKomp[[Stanowisko / Position ]:[Stanowisko / Position ]],0)))</f>
        <v>n/a</v>
      </c>
      <c r="AA22" s="194" t="str">
        <f>IF(INDEX(tab_MinKomp[WORKFLOW - TS-100],MATCH($B21,tab_MinKomp[[Stanowisko / Position ]:[Stanowisko / Position ]],0))="n/a","n/a",AA21-INDEX(tab_MinKomp[WORKFLOW - TS-100],MATCH($B21,tab_MinKomp[[Stanowisko / Position ]:[Stanowisko / Position ]],0)))</f>
        <v>n/a</v>
      </c>
      <c r="AB22" s="194" t="str">
        <f>IF(INDEX(tab_MinKomp[WORKFLOW - SFMS],MATCH($B21,tab_MinKomp[[Stanowisko / Position ]:[Stanowisko / Position ]],0))="n/a","n/a",AB21-INDEX(tab_MinKomp[WORKFLOW - SFMS],MATCH($B21,tab_MinKomp[[Stanowisko / Position ]:[Stanowisko / Position ]],0)))</f>
        <v>n/a</v>
      </c>
      <c r="AC22" s="194" t="str">
        <f>IF(INDEX(tab_MinKomp[System ISO 9001:2015],MATCH($B21,tab_MinKomp[[Stanowisko / Position ]:[Stanowisko / Position ]],0))="n/a","n/a",AC21-INDEX(tab_MinKomp[System ISO 9001:2015],MATCH($B21,tab_MinKomp[[Stanowisko / Position ]:[Stanowisko / Position ]],0)))</f>
        <v>n/a</v>
      </c>
      <c r="AD22" s="194" t="str">
        <f>IF(INDEX(tab_MinKomp[System ISO 9001:2015],MATCH($B21,tab_MinKomp[[Stanowisko / Position ]:[Stanowisko / Position ]],0))="n/a","n/a",AD21-INDEX(tab_MinKomp[System ISO 9001:2015],MATCH($B21,tab_MinKomp[[Stanowisko / Position ]:[Stanowisko / Position ]],0)))</f>
        <v>n/a</v>
      </c>
      <c r="AE22" s="194" t="str">
        <f>IF(INDEX(tab_MinKomp[System ISO 9001:2015],MATCH($B21,tab_MinKomp[[Stanowisko / Position ]:[Stanowisko / Position ]],0))="n/a","n/a",AE21-INDEX(tab_MinKomp[System ISO 9001:2015],MATCH($B21,tab_MinKomp[[Stanowisko / Position ]:[Stanowisko / Position ]],0)))</f>
        <v>n/a</v>
      </c>
      <c r="AF22" s="194" t="str">
        <f>IF(INDEX(tab_MinKomp[System ISO 9001:2015],MATCH($B21,tab_MinKomp[[Stanowisko / Position ]:[Stanowisko / Position ]],0))="n/a","n/a",AF21-INDEX(tab_MinKomp[System ISO 9001:2015],MATCH($B21,tab_MinKomp[[Stanowisko / Position ]:[Stanowisko / Position ]],0)))</f>
        <v>n/a</v>
      </c>
      <c r="AG22" s="194" t="str">
        <f>IF(INDEX(tab_MinKomp[Wymagania VDA 6.3 Process / Forderungen],MATCH($B21,tab_MinKomp[[Stanowisko / Position ]:[Stanowisko / Position ]],0))="n/a","n/a",AG21-INDEX(tab_MinKomp[Wymagania VDA 6.3 Process / Forderungen],MATCH($B21,tab_MinKomp[[Stanowisko / Position ]:[Stanowisko / Position ]],0)))</f>
        <v>n/a</v>
      </c>
      <c r="AH22" s="194" t="str">
        <f>IF(INDEX(tab_MinKomp[Wymagania VDA 6.5 Product / Forderungen],MATCH($B21,tab_MinKomp[[Stanowisko / Position ]:[Stanowisko / Position ]],0))="n/a","n/a",AH21-INDEX(tab_MinKomp[Wymagania VDA 6.5 Product / Forderungen],MATCH($B21,tab_MinKomp[[Stanowisko / Position ]:[Stanowisko / Position ]],0)))</f>
        <v>n/a</v>
      </c>
      <c r="AI22" s="194" t="str">
        <f>IF(INDEX(tab_MinKomp[System ISO 9001:2015],MATCH($B21,tab_MinKomp[[Stanowisko / Position ]:[Stanowisko / Position ]],0))="n/a","n/a",AI21-INDEX(tab_MinKomp[System ISO 9001:2015],MATCH($B21,tab_MinKomp[[Stanowisko / Position ]:[Stanowisko / Position ]],0)))</f>
        <v>n/a</v>
      </c>
      <c r="AJ22" s="194" t="str">
        <f>IF(INDEX(tab_MinKomp[Auditor systemu ISO 17021:2018],MATCH($B21,tab_MinKomp[[Stanowisko / Position ]:[Stanowisko / Position ]],0))="n/a","n/a",AJ21-INDEX(tab_MinKomp[Auditor systemu ISO 17021:2018],MATCH($B21,tab_MinKomp[[Stanowisko / Position ]:[Stanowisko / Position ]],0)))</f>
        <v>n/a</v>
      </c>
      <c r="AK22" s="194" t="str">
        <f>IF(INDEX(tab_MinKomp[Pełnomocnik systemu / Systemvertreter],MATCH($B21,tab_MinKomp[[Stanowisko / Position ]:[Stanowisko / Position ]],0))="n/a","n/a",AK21-INDEX(tab_MinKomp[Pełnomocnik systemu / Systemvertreter],MATCH($B21,tab_MinKomp[[Stanowisko / Position ]:[Stanowisko / Position ]],0)))</f>
        <v>n/a</v>
      </c>
      <c r="AL22" s="194">
        <f>IF(INDEX(tab_MinKomp[Polityka Etyczna - Compliance],MATCH($B21,tab_MinKomp[[Stanowisko / Position ]:[Stanowisko / Position ]],0))="n/a","n/a",AL21-INDEX(tab_MinKomp[Polityka Etyczna - Compliance],MATCH($B21,tab_MinKomp[[Stanowisko / Position ]:[Stanowisko / Position ]],0)))</f>
        <v>0</v>
      </c>
      <c r="AM22" s="194" t="str">
        <f>IF(INDEX(tab_MinKomp[WDRAŻANIE NOWYCH PROJEKTÓW/ PROCEDURA CTM],MATCH($B21,tab_MinKomp[[Stanowisko / Position ]:[Stanowisko / Position ]],0))="n/a","n/a",AM21-INDEX(tab_MinKomp[WDRAŻANIE NOWYCH PROJEKTÓW/ PROCEDURA CTM],MATCH($B21,tab_MinKomp[[Stanowisko / Position ]:[Stanowisko / Position ]],0)))</f>
        <v>n/a</v>
      </c>
      <c r="AN22" s="194" t="str">
        <f>IF(INDEX(tab_MinKomp[KAMIENIE MILOWE MSL/PIFF],MATCH($B21,tab_MinKomp[[Stanowisko / Position ]:[Stanowisko / Position ]],0))="n/a","n/a",AN21-INDEX(tab_MinKomp[KAMIENIE MILOWE MSL/PIFF],MATCH($B21,tab_MinKomp[[Stanowisko / Position ]:[Stanowisko / Position ]],0)))</f>
        <v>n/a</v>
      </c>
      <c r="AO22" s="194">
        <f>IF(INDEX(tab_MinKomp[CP],MATCH($B21,tab_MinKomp[[Stanowisko / Position ]:[Stanowisko / Position ]],0))="n/a","n/a",AO21-INDEX(tab_MinKomp[CP],MATCH($B21,tab_MinKomp[[Stanowisko / Position ]:[Stanowisko / Position ]],0)))</f>
        <v>0</v>
      </c>
      <c r="AP22" s="194" t="str">
        <f>IF(INDEX(tab_MinKomp[FMEA],MATCH($B21,tab_MinKomp[[Stanowisko / Position ]:[Stanowisko / Position ]],0))="n/a","n/a",AP21-INDEX(tab_MinKomp[FMEA],MATCH($B21,tab_MinKomp[[Stanowisko / Position ]:[Stanowisko / Position ]],0)))</f>
        <v>n/a</v>
      </c>
      <c r="AQ22" s="194">
        <f>IF(INDEX(tab_MinKomp[FLOW CHART],MATCH($B21,tab_MinKomp[[Stanowisko / Position ]:[Stanowisko / Position ]],0))="n/a","n/a",AQ21-INDEX(tab_MinKomp[FLOW CHART],MATCH($B21,tab_MinKomp[[Stanowisko / Position ]:[Stanowisko / Position ]],0)))</f>
        <v>0</v>
      </c>
      <c r="AR22" s="194" t="str">
        <f>IF(INDEX(tab_MinKomp[APQP],MATCH($B21,tab_MinKomp[[Stanowisko / Position ]:[Stanowisko / Position ]],0))="n/a","n/a",AR21-INDEX(tab_MinKomp[APQP],MATCH($B21,tab_MinKomp[[Stanowisko / Position ]:[Stanowisko / Position ]],0)))</f>
        <v>n/a</v>
      </c>
      <c r="AS22" s="194" t="str">
        <f>IF(INDEX(tab_MinKomp[MSA],MATCH($B21,tab_MinKomp[[Stanowisko / Position ]:[Stanowisko / Position ]],0))="n/a","n/a",AS21-INDEX(tab_MinKomp[MSA],MATCH($B21,tab_MinKomp[[Stanowisko / Position ]:[Stanowisko / Position ]],0)))</f>
        <v>n/a</v>
      </c>
      <c r="AT22" s="194" t="str">
        <f>IF(INDEX(tab_MinKomp[SPC],MATCH($B21,tab_MinKomp[[Stanowisko / Position ]:[Stanowisko / Position ]],0))="n/a","n/a",AT21-INDEX(tab_MinKomp[SPC],MATCH($B21,tab_MinKomp[[Stanowisko / Position ]:[Stanowisko / Position ]],0)))</f>
        <v>n/a</v>
      </c>
      <c r="AU22" s="194" t="str">
        <f>IF(INDEX(tab_MinKomp[CSR (SPECYFICZNE WYMAGANIA KLIENTA)],MATCH($B21,tab_MinKomp[[Stanowisko / Position ]:[Stanowisko / Position ]],0))="n/a","n/a",AU21-INDEX(tab_MinKomp[CSR (SPECYFICZNE WYMAGANIA KLIENTA)],MATCH($B21,tab_MinKomp[[Stanowisko / Position ]:[Stanowisko / Position ]],0)))</f>
        <v>n/a</v>
      </c>
      <c r="AV22" s="194">
        <f>IF(INDEX(tab_MinKomp[5S],MATCH($B21,tab_MinKomp[[Stanowisko / Position ]:[Stanowisko / Position ]],0))="n/a","n/a",AV21-INDEX(tab_MinKomp[5S],MATCH($B21,tab_MinKomp[[Stanowisko / Position ]:[Stanowisko / Position ]],0)))</f>
        <v>0</v>
      </c>
      <c r="AW22" s="194">
        <f>IF(INDEX(tab_MinKomp[LEAN MANAGEMENT],MATCH($B21,tab_MinKomp[[Stanowisko / Position ]:[Stanowisko / Position ]],0))="n/a","n/a",AW21-INDEX(tab_MinKomp[LEAN MANAGEMENT],MATCH($B21,tab_MinKomp[[Stanowisko / Position ]:[Stanowisko / Position ]],0)))</f>
        <v>0</v>
      </c>
      <c r="AX22" s="194" t="str">
        <f>IF(INDEX(tab_MinKomp[5R],MATCH($B21,tab_MinKomp[[Stanowisko / Position ]:[Stanowisko / Position ]],0))="n/a","n/a",AX21-INDEX(tab_MinKomp[5R],MATCH($B21,tab_MinKomp[[Stanowisko / Position ]:[Stanowisko / Position ]],0)))</f>
        <v>n/a</v>
      </c>
      <c r="AY22" s="194" t="str">
        <f>IF(INDEX(tab_MinKomp[Six Sigma],MATCH($B21,tab_MinKomp[[Stanowisko / Position ]:[Stanowisko / Position ]],0))="n/a","n/a",AY21-INDEX(tab_MinKomp[Six Sigma],MATCH($B21,tab_MinKomp[[Stanowisko / Position ]:[Stanowisko / Position ]],0)))</f>
        <v>n/a</v>
      </c>
      <c r="AZ22" s="194" t="str">
        <f>IF(INDEX(tab_MinKomp[System BAAN / Distribution &amp; Supply Chain],MATCH($B21,tab_MinKomp[[Stanowisko / Position ]:[Stanowisko / Position ]],0))="n/a","n/a",AZ21-INDEX(tab_MinKomp[System BAAN / Distribution &amp; Supply Chain],MATCH($B21,tab_MinKomp[[Stanowisko / Position ]:[Stanowisko / Position ]],0)))</f>
        <v>n/a</v>
      </c>
      <c r="BA22" s="194">
        <f>IF(INDEX(tab_MinKomp[LEAN MANAGEMENT],MATCH($B21,tab_MinKomp[[Stanowisko / Position ]:[Stanowisko / Position ]],0))="n/a","n/a",BA21-INDEX(tab_MinKomp[LEAN MANAGEMENT],MATCH($B21,tab_MinKomp[[Stanowisko / Position ]:[Stanowisko / Position ]],0)))</f>
        <v>0</v>
      </c>
      <c r="BB22" s="194">
        <f>IF(INDEX(tab_MinKomp[LEAN MANAGEMENT],MATCH($B21,tab_MinKomp[[Stanowisko / Position ]:[Stanowisko / Position ]],0))="n/a","n/a",BB21-INDEX(tab_MinKomp[LEAN MANAGEMENT],MATCH($B21,tab_MinKomp[[Stanowisko / Position ]:[Stanowisko / Position ]],0)))</f>
        <v>0</v>
      </c>
      <c r="BC22" s="194" t="str">
        <f>IF(INDEX(tab_MinKomp[Organizacja dostaw / Versorgungsorganisation],MATCH($B21,tab_MinKomp[[Stanowisko / Position ]:[Stanowisko / Position ]],0))="n/a","n/a",BC21-INDEX(tab_MinKomp[Organizacja dostaw / Versorgungsorganisation],MATCH($B21,tab_MinKomp[[Stanowisko / Position ]:[Stanowisko / Position ]],0)))</f>
        <v>n/a</v>
      </c>
      <c r="BD22" s="194" t="str">
        <f>IF(INDEX(tab_MinKomp[Organizacja wysyłek / Organisation von Lieferungen],MATCH($B21,tab_MinKomp[[Stanowisko / Position ]:[Stanowisko / Position ]],0))="n/a","n/a",BD21-INDEX(tab_MinKomp[Organizacja wysyłek / Organisation von Lieferungen],MATCH($B21,tab_MinKomp[[Stanowisko / Position ]:[Stanowisko / Position ]],0)))</f>
        <v>n/a</v>
      </c>
      <c r="BE22" s="194" t="str">
        <f>IF(INDEX(tab_MinKomp[Analiza magazynowa - Program Polen.mdb / Inventuranalyse],MATCH($B21,tab_MinKomp[[Stanowisko / Position ]:[Stanowisko / Position ]],0))="n/a","n/a",BE21-INDEX(tab_MinKomp[Analiza magazynowa - Program Polen.mdb / Inventuranalyse],MATCH($B21,tab_MinKomp[[Stanowisko / Position ]:[Stanowisko / Position ]],0)))</f>
        <v>n/a</v>
      </c>
      <c r="BF22" s="190" t="str">
        <f>IF(INDEX(tab_MinKomp[MMOG (Materials Management Operations Guidelines)],MATCH($B21,tab_MinKomp[[Stanowisko / Position ]:[Stanowisko / Position ]],0))="n/a","n/a",BF21-INDEX(tab_MinKomp[MMOG (Materials Management Operations Guidelines)],MATCH($B21,tab_MinKomp[[Stanowisko / Position ]:[Stanowisko / Position ]],0)))</f>
        <v>n/a</v>
      </c>
      <c r="BG22" s="190" t="str">
        <f>IF(INDEX(tab_MinKomp[GPP],MATCH($B21,tab_MinKomp[[Stanowisko / Position ]:[Stanowisko / Position ]],0))="n/a","n/a",BG21-INDEX(tab_MinKomp[GPP],MATCH($B21,tab_MinKomp[[Stanowisko / Position ]:[Stanowisko / Position ]],0)))</f>
        <v>n/a</v>
      </c>
      <c r="BH22" s="190" t="str">
        <f>IF(INDEX(tab_MinKomp[AIAG (Automotive Industry Action Group)],MATCH($B21,tab_MinKomp[[Stanowisko / Position ]:[Stanowisko / Position ]],0))="n/a","n/a",BH21-INDEX(tab_MinKomp[AIAG (Automotive Industry Action Group)],MATCH($B21,tab_MinKomp[[Stanowisko / Position ]:[Stanowisko / Position ]],0)))</f>
        <v>n/a</v>
      </c>
      <c r="BI22" s="190" t="str">
        <f>IF(INDEX(tab_MinKomp[Super-G disputes],MATCH($B21,tab_MinKomp[[Stanowisko / Position ]:[Stanowisko / Position ]],0))="n/a","n/a",BI21-INDEX(tab_MinKomp[Super-G disputes],MATCH($B21,tab_MinKomp[[Stanowisko / Position ]:[Stanowisko / Position ]],0)))</f>
        <v>n/a</v>
      </c>
      <c r="BJ22" s="190" t="str">
        <f>IF(INDEX(tab_MinKomp[CMMS3/eDDL (Direct Data Link)],MATCH($B21,tab_MinKomp[[Stanowisko / Position ]:[Stanowisko / Position ]],0))="n/a","n/a",BJ21-INDEX(tab_MinKomp[CMMS3/eDDL (Direct Data Link)],MATCH($B21,tab_MinKomp[[Stanowisko / Position ]:[Stanowisko / Position ]],0)))</f>
        <v>n/a</v>
      </c>
      <c r="BK22" s="190" t="str">
        <f>IF(INDEX(tab_MinKomp[MP&amp;L (Material Planning and Logistics)],MATCH($B21,tab_MinKomp[[Stanowisko / Position ]:[Stanowisko / Position ]],0))="n/a","n/a",BK21-INDEX(tab_MinKomp[MP&amp;L (Material Planning and Logistics)],MATCH($B21,tab_MinKomp[[Stanowisko / Position ]:[Stanowisko / Position ]],0)))</f>
        <v>n/a</v>
      </c>
      <c r="BL22" s="190" t="str">
        <f>IF(INDEX(tab_MinKomp[Supplier delivery rating],MATCH($B21,tab_MinKomp[[Stanowisko / Position ]:[Stanowisko / Position ]],0))="n/a","n/a",BL21-INDEX(tab_MinKomp[Supplier delivery rating],MATCH($B21,tab_MinKomp[[Stanowisko / Position ]:[Stanowisko / Position ]],0)))</f>
        <v>n/a</v>
      </c>
      <c r="BM22" s="194" t="str">
        <f>IF(INDEX(tab_MinKomp[Planowanie produkcji / Produktionsplanung],MATCH($B21,tab_MinKomp[[Stanowisko / Position ]:[Stanowisko / Position ]],0))="n/a","n/a",BM21-INDEX(tab_MinKomp[Planowanie produkcji / Produktionsplanung],MATCH($B21,tab_MinKomp[[Stanowisko / Position ]:[Stanowisko / Position ]],0)))</f>
        <v>n/a</v>
      </c>
      <c r="BN22" s="194" t="str">
        <f>IF(INDEX(tab_MinKomp[Planowanie produkcji / Produktionsplanung],MATCH($B21,tab_MinKomp[[Stanowisko / Position ]:[Stanowisko / Position ]],0))="n/a","n/a",BN21-INDEX(tab_MinKomp[Planowanie produkcji / Produktionsplanung],MATCH($B21,tab_MinKomp[[Stanowisko / Position ]:[Stanowisko / Position ]],0)))</f>
        <v>n/a</v>
      </c>
      <c r="BO22" s="194" t="str">
        <f>IF(INDEX(tab_MinKomp[Planowanie produkcji / Produktionsplanung],MATCH($B21,tab_MinKomp[[Stanowisko / Position ]:[Stanowisko / Position ]],0))="n/a","n/a",BO21-INDEX(tab_MinKomp[Planowanie produkcji / Produktionsplanung],MATCH($B21,tab_MinKomp[[Stanowisko / Position ]:[Stanowisko / Position ]],0)))</f>
        <v>n/a</v>
      </c>
      <c r="BP22" s="194" t="str">
        <f>IF(INDEX(tab_MinKomp[Planowanie produkcji / Produktionsplanung],MATCH($B21,tab_MinKomp[[Stanowisko / Position ]:[Stanowisko / Position ]],0))="n/a","n/a",BP21-INDEX(tab_MinKomp[Planowanie produkcji / Produktionsplanung],MATCH($B21,tab_MinKomp[[Stanowisko / Position ]:[Stanowisko / Position ]],0)))</f>
        <v>n/a</v>
      </c>
      <c r="BQ22" s="194">
        <f>IF(INDEX(tab_MinKomp[Obsługa maszyn Novapax / Novapax Maschinenbedienung],MATCH($B21,tab_MinKomp[[Stanowisko / Position ]:[Stanowisko / Position ]],0))="n/a","n/a",BQ21-INDEX(tab_MinKomp[Obsługa maszyn Novapax / Novapax Maschinenbedienung],MATCH($B21,tab_MinKomp[[Stanowisko / Position ]:[Stanowisko / Position ]],0)))</f>
        <v>0</v>
      </c>
      <c r="BR22" s="194" t="str">
        <f>IF(INDEX(tab_MinKomp[Planowanie produkcji / Produktionsplanung],MATCH($B21,tab_MinKomp[[Stanowisko / Position ]:[Stanowisko / Position ]],0))="n/a","n/a",BR21-INDEX(tab_MinKomp[Planowanie produkcji / Produktionsplanung],MATCH($B21,tab_MinKomp[[Stanowisko / Position ]:[Stanowisko / Position ]],0)))</f>
        <v>n/a</v>
      </c>
      <c r="BS22" s="194">
        <f>IF(INDEX(tab_MinKomp[Obsługa maszyn Novapax / Novapax Maschinenbedienung],MATCH($B21,tab_MinKomp[[Stanowisko / Position ]:[Stanowisko / Position ]],0))="n/a","n/a",BS21-INDEX(tab_MinKomp[Obsługa maszyn Novapax / Novapax Maschinenbedienung],MATCH($B21,tab_MinKomp[[Stanowisko / Position ]:[Stanowisko / Position ]],0)))</f>
        <v>0</v>
      </c>
      <c r="BT22" s="194" t="str">
        <f>IF(INDEX(tab_MinKomp[Planowanie produkcji / Produktionsplanung],MATCH($B21,tab_MinKomp[[Stanowisko / Position ]:[Stanowisko / Position ]],0))="n/a","n/a",BT21-INDEX(tab_MinKomp[Planowanie produkcji / Produktionsplanung],MATCH($B21,tab_MinKomp[[Stanowisko / Position ]:[Stanowisko / Position ]],0)))</f>
        <v>n/a</v>
      </c>
      <c r="BU22" s="194">
        <f>IF(INDEX(tab_MinKomp[Obsługa maszyn Novapax / Novapax Maschinenbedienung],MATCH($B21,tab_MinKomp[[Stanowisko / Position ]:[Stanowisko / Position ]],0))="n/a","n/a",BU21-INDEX(tab_MinKomp[Obsługa maszyn Novapax / Novapax Maschinenbedienung],MATCH($B21,tab_MinKomp[[Stanowisko / Position ]:[Stanowisko / Position ]],0)))</f>
        <v>0</v>
      </c>
      <c r="BV22" s="194" t="str">
        <f>IF(INDEX(tab_MinKomp[Planowanie produkcji / Produktionsplanung],MATCH($B21,tab_MinKomp[[Stanowisko / Position ]:[Stanowisko / Position ]],0))="n/a","n/a",BV21-INDEX(tab_MinKomp[Planowanie produkcji / Produktionsplanung],MATCH($B21,tab_MinKomp[[Stanowisko / Position ]:[Stanowisko / Position ]],0)))</f>
        <v>n/a</v>
      </c>
      <c r="BW22" s="194">
        <f>IF(INDEX(tab_MinKomp[Obsługa maszyn Novapax / Novapax Maschinenbedienung],MATCH($B21,tab_MinKomp[[Stanowisko / Position ]:[Stanowisko / Position ]],0))="n/a","n/a",BW21-INDEX(tab_MinKomp[Obsługa maszyn Novapax / Novapax Maschinenbedienung],MATCH($B21,tab_MinKomp[[Stanowisko / Position ]:[Stanowisko / Position ]],0)))</f>
        <v>0</v>
      </c>
      <c r="BX22" s="194">
        <f>IF(INDEX(tab_MinKomp[Obsługa maszyn Novapax / Novapax Maschinenbedienung],MATCH($B21,tab_MinKomp[[Stanowisko / Position ]:[Stanowisko / Position ]],0))="n/a","n/a",BX21-INDEX(tab_MinKomp[Obsługa maszyn Novapax / Novapax Maschinenbedienung],MATCH($B21,tab_MinKomp[[Stanowisko / Position ]:[Stanowisko / Position ]],0)))</f>
        <v>0</v>
      </c>
      <c r="BY22" s="194" t="str">
        <f>IF(INDEX(tab_MinKomp[Obsługa maszyn Engel / Engel Maschinenbedienung],MATCH($B21,tab_MinKomp[[Stanowisko / Position ]:[Stanowisko / Position ]],0))="n/a","n/a",BY21-INDEX(tab_MinKomp[Obsługa maszyn Engel / Engel Maschinenbedienung],MATCH($B21,tab_MinKomp[[Stanowisko / Position ]:[Stanowisko / Position ]],0)))</f>
        <v>n/a</v>
      </c>
      <c r="BZ22" s="194">
        <f>IF(INDEX(tab_MinKomp[Obsługa maszyn Novapax / Novapax Maschinenbedienung],MATCH($B21,tab_MinKomp[[Stanowisko / Position ]:[Stanowisko / Position ]],0))="n/a","n/a",BZ21-INDEX(tab_MinKomp[Obsługa maszyn Novapax / Novapax Maschinenbedienung],MATCH($B21,tab_MinKomp[[Stanowisko / Position ]:[Stanowisko / Position ]],0)))</f>
        <v>0</v>
      </c>
      <c r="CA22" s="194" t="str">
        <f>IF(INDEX(tab_MinKomp[Obsługa maszyn KVT / KVT Maschinenbedienung],MATCH($B21,tab_MinKomp[[Stanowisko / Position ]:[Stanowisko / Position ]],0))="n/a","n/a",CA21-INDEX(tab_MinKomp[Obsługa maszyn KVT / KVT Maschinenbedienung],MATCH($B21,tab_MinKomp[[Stanowisko / Position ]:[Stanowisko / Position ]],0)))</f>
        <v>n/a</v>
      </c>
      <c r="CB22" s="194">
        <f>IF(INDEX(tab_MinKomp[Obsługa maszyn Novapax / Novapax Maschinenbedienung],MATCH($B21,tab_MinKomp[[Stanowisko / Position ]:[Stanowisko / Position ]],0))="n/a","n/a",CB21-INDEX(tab_MinKomp[Obsługa maszyn Novapax / Novapax Maschinenbedienung],MATCH($B21,tab_MinKomp[[Stanowisko / Position ]:[Stanowisko / Position ]],0)))</f>
        <v>-1</v>
      </c>
      <c r="CC22" s="194" t="str">
        <f>IF(INDEX(tab_MinKomp[Obsługa maszyn Branson / Branson Maschinenbedienung],MATCH($B21,tab_MinKomp[[Stanowisko / Position ]:[Stanowisko / Position ]],0))="n/a","n/a",CC21-INDEX(tab_MinKomp[Obsługa maszyn Branson / Branson Maschinenbedienung],MATCH($B21,tab_MinKomp[[Stanowisko / Position ]:[Stanowisko / Position ]],0)))</f>
        <v>n/a</v>
      </c>
      <c r="CD22" s="194">
        <f>IF(INDEX(tab_MinKomp[Obsługa maszyn Novapax / Novapax Maschinenbedienung],MATCH($B21,tab_MinKomp[[Stanowisko / Position ]:[Stanowisko / Position ]],0))="n/a","n/a",CD21-INDEX(tab_MinKomp[Obsługa maszyn Novapax / Novapax Maschinenbedienung],MATCH($B21,tab_MinKomp[[Stanowisko / Position ]:[Stanowisko / Position ]],0)))</f>
        <v>0</v>
      </c>
      <c r="CE22" s="194">
        <f>IF(INDEX(tab_MinKomp[Obsługa maszyn Novapax / Novapax Maschinenbedienung],MATCH($B21,tab_MinKomp[[Stanowisko / Position ]:[Stanowisko / Position ]],0))="n/a","n/a",CE21-INDEX(tab_MinKomp[Obsługa maszyn Novapax / Novapax Maschinenbedienung],MATCH($B21,tab_MinKomp[[Stanowisko / Position ]:[Stanowisko / Position ]],0)))</f>
        <v>-1</v>
      </c>
      <c r="CF22" s="194" t="s">
        <v>248</v>
      </c>
      <c r="CG22" s="194">
        <f>IF(INDEX(tab_MinKomp[Eliminacja awarii / Beseitigung von Ausfällen],MATCH($B21,tab_MinKomp[[Stanowisko / Position ]:[Stanowisko / Position ]],0))="n/a","n/a",CG21-INDEX(tab_MinKomp[Eliminacja awarii / Beseitigung von Ausfällen],MATCH($B21,tab_MinKomp[[Stanowisko / Position ]:[Stanowisko / Position ]],0)))</f>
        <v>0</v>
      </c>
      <c r="CH22" s="194" t="str">
        <f>IF(INDEX(tab_MinKomp[Wymagania VDA 6.5 Product / Forderungen],MATCH($B21,tab_MinKomp[[Stanowisko / Position ]:[Stanowisko / Position ]],0))="n/a","n/a",CH21-INDEX(tab_MinKomp[Wymagania VDA 6.5 Product / Forderungen],MATCH($B21,tab_MinKomp[[Stanowisko / Position ]:[Stanowisko / Position ]],0)))</f>
        <v>n/a</v>
      </c>
      <c r="CI22" s="194" t="str">
        <f>IF(INDEX(tab_MinKomp[Wymagania VDA 6.5 Product / Forderungen],MATCH($B21,tab_MinKomp[[Stanowisko / Position ]:[Stanowisko / Position ]],0))="n/a","n/a",CI21-INDEX(tab_MinKomp[Wymagania VDA 6.5 Product / Forderungen],MATCH($B21,tab_MinKomp[[Stanowisko / Position ]:[Stanowisko / Position ]],0)))</f>
        <v>n/a</v>
      </c>
      <c r="CJ22" s="194" t="str">
        <f>IF(INDEX(tab_MinKomp[Wymagania VDA 6.5 Product / Forderungen],MATCH($B21,tab_MinKomp[[Stanowisko / Position ]:[Stanowisko / Position ]],0))="n/a","n/a",CJ21-INDEX(tab_MinKomp[Wymagania VDA 6.5 Product / Forderungen],MATCH($B21,tab_MinKomp[[Stanowisko / Position ]:[Stanowisko / Position ]],0)))</f>
        <v>n/a</v>
      </c>
      <c r="CK22" s="194" t="str">
        <f>IF(INDEX(tab_MinKomp[Wymagania VDA 6.5 Product / Forderungen],MATCH($B21,tab_MinKomp[[Stanowisko / Position ]:[Stanowisko / Position ]],0))="n/a","n/a",CK21-INDEX(tab_MinKomp[Wymagania VDA 6.5 Product / Forderungen],MATCH($B21,tab_MinKomp[[Stanowisko / Position ]:[Stanowisko / Position ]],0)))</f>
        <v>n/a</v>
      </c>
      <c r="CL22" s="194" t="str">
        <f>IF(INDEX(tab_MinKomp[Wymagania VDA 6.5 Product / Forderungen],MATCH($B21,tab_MinKomp[[Stanowisko / Position ]:[Stanowisko / Position ]],0))="n/a","n/a",CL21-INDEX(tab_MinKomp[Wymagania VDA 6.5 Product / Forderungen],MATCH($B21,tab_MinKomp[[Stanowisko / Position ]:[Stanowisko / Position ]],0)))</f>
        <v>n/a</v>
      </c>
      <c r="CM22" s="194" t="str">
        <f>IF(INDEX(tab_MinKomp[Informatyka ogólna (techniczne i systemowe) / Allgemeine IT (Technik und System)],MATCH($B21,tab_MinKomp[[Stanowisko / Position ]:[Stanowisko / Position ]],0))="n/a","n/a",CM21-INDEX(tab_MinKomp[Informatyka ogólna (techniczne i systemowe) / Allgemeine IT (Technik und System)],MATCH($B21,tab_MinKomp[[Stanowisko / Position ]:[Stanowisko / Position ]],0)))</f>
        <v>n/a</v>
      </c>
      <c r="CN22" s="194" t="str">
        <f>IF(INDEX(tab_MinKomp[Sieci komputerowe / Computernetzwerke],MATCH($B21,tab_MinKomp[[Stanowisko / Position ]:[Stanowisko / Position ]],0))="n/a","n/a",CN21-INDEX(tab_MinKomp[Sieci komputerowe / Computernetzwerke],MATCH($B21,tab_MinKomp[[Stanowisko / Position ]:[Stanowisko / Position ]],0)))</f>
        <v>n/a</v>
      </c>
      <c r="CO22" s="194" t="str">
        <f>IF(INDEX(tab_MinKomp[Hardware (komputery PC, drukarki biurowe i etykietowe, telefonia stacjonarna i mobilna) (PC, Drucker, Telefpne, Handys)],MATCH($B21,tab_MinKomp[[Stanowisko / Position ]:[Stanowisko / Position ]],0))="n/a","n/a",CO21-INDEX(tab_MinKomp[Hardware (komputery PC, drukarki biurowe i etykietowe, telefonia stacjonarna i mobilna) (PC, Drucker, Telefpne, Handys)],MATCH($B21,tab_MinKomp[[Stanowisko / Position ]:[Stanowisko / Position ]],0)))</f>
        <v>n/a</v>
      </c>
      <c r="CP22" s="194" t="str">
        <f>IF(INDEX(tab_MinKomp[Software &amp; Systems (MS Office, MS Remote Desktop)],MATCH($B21,tab_MinKomp[[Stanowisko / Position ]:[Stanowisko / Position ]],0))="n/a","n/a",CP21-INDEX(tab_MinKomp[Software &amp; Systems (MS Office, MS Remote Desktop)],MATCH($B21,tab_MinKomp[[Stanowisko / Position ]:[Stanowisko / Position ]],0)))</f>
        <v>n/a</v>
      </c>
      <c r="CQ22" s="194" t="str">
        <f>IF(INDEX(tab_MinKomp[Programowanie obiektowe (PHP) / Objektprogrammierung],MATCH($B21,tab_MinKomp[[Stanowisko / Position ]:[Stanowisko / Position ]],0))="n/a","n/a",CQ21-INDEX(tab_MinKomp[Programowanie obiektowe (PHP) / Objektprogrammierung],MATCH($B21,tab_MinKomp[[Stanowisko / Position ]:[Stanowisko / Position ]],0)))</f>
        <v>n/a</v>
      </c>
      <c r="CR22" s="194" t="str">
        <f>IF(INDEX(tab_MinKomp[Scrum],MATCH($B21,tab_MinKomp[[Stanowisko / Position ]:[Stanowisko / Position ]],0))="n/a","n/a",CR21-INDEX(tab_MinKomp[Scrum],MATCH($B21,tab_MinKomp[[Stanowisko / Position ]:[Stanowisko / Position ]],0)))</f>
        <v>n/a</v>
      </c>
      <c r="CS22" s="194" t="str">
        <f>IF(INDEX(tab_MinKomp[SQL (MySQL)],MATCH($B21,tab_MinKomp[[Stanowisko / Position ]:[Stanowisko / Position ]],0))="n/a","n/a",CS21-INDEX(tab_MinKomp[SQL (MySQL)],MATCH($B21,tab_MinKomp[[Stanowisko / Position ]:[Stanowisko / Position ]],0)))</f>
        <v>n/a</v>
      </c>
      <c r="CT22" s="194" t="str">
        <f>IF(INDEX(tab_MinKomp[Javascript],MATCH($B21,tab_MinKomp[[Stanowisko / Position ]:[Stanowisko / Position ]],0))="n/a","n/a",CT21-INDEX(tab_MinKomp[Javascript],MATCH($B21,tab_MinKomp[[Stanowisko / Position ]:[Stanowisko / Position ]],0)))</f>
        <v>n/a</v>
      </c>
      <c r="CU22" s="194" t="str">
        <f>IF(INDEX(tab_MinKomp[Joomla],MATCH($B21,tab_MinKomp[[Stanowisko / Position ]:[Stanowisko / Position ]],0))="n/a","n/a",CU21-INDEX(tab_MinKomp[Joomla],MATCH($B21,tab_MinKomp[[Stanowisko / Position ]:[Stanowisko / Position ]],0)))</f>
        <v>n/a</v>
      </c>
      <c r="CV22" s="194" t="str">
        <f>IF(INDEX(tab_MinKomp[Bash],MATCH($B21,tab_MinKomp[[Stanowisko / Position ]:[Stanowisko / Position ]],0))="n/a","n/a",CV21-INDEX(tab_MinKomp[Bash],MATCH($B21,tab_MinKomp[[Stanowisko / Position ]:[Stanowisko / Position ]],0)))</f>
        <v>n/a</v>
      </c>
      <c r="CW22" s="194">
        <f>IF(INDEX(tab_MinKomp[Systemy MES (HYDRA / SFMS)],MATCH($B21,tab_MinKomp[[Stanowisko / Position ]:[Stanowisko / Position ]],0))="n/a","n/a",CW21-INDEX(tab_MinKomp[Systemy MES (HYDRA / SFMS)],MATCH($B21,tab_MinKomp[[Stanowisko / Position ]:[Stanowisko / Position ]],0)))</f>
        <v>0</v>
      </c>
      <c r="CX22" s="194" t="str">
        <f>IF(INDEX(tab_MinKomp[HTML / CSS],MATCH($B21,tab_MinKomp[[Stanowisko / Position ]:[Stanowisko / Position ]],0))="n/a","n/a",CX21-INDEX(tab_MinKomp[HTML / CSS],MATCH($B21,tab_MinKomp[[Stanowisko / Position ]:[Stanowisko / Position ]],0)))</f>
        <v>n/a</v>
      </c>
      <c r="CY22" s="194" t="str">
        <f>IF(INDEX(tab_MinKomp[SYSTEM PR],MATCH($B21,tab_MinKomp[[Stanowisko / Position ]:[Stanowisko / Position ]],0))="n/a","n/a",CY21-INDEX(tab_MinKomp[SYSTEM PR],MATCH($B21,tab_MinKomp[[Stanowisko / Position ]:[Stanowisko / Position ]],0)))</f>
        <v>n/a</v>
      </c>
      <c r="CZ22" s="194" t="str">
        <f>IF(INDEX(tab_MinKomp[System Einkauf XP / EBA],MATCH($B21,tab_MinKomp[[Stanowisko / Position ]:[Stanowisko / Position ]],0))="n/a","n/a",CZ21-INDEX(tab_MinKomp[System Einkauf XP / EBA],MATCH($B21,tab_MinKomp[[Stanowisko / Position ]:[Stanowisko / Position ]],0)))</f>
        <v>n/a</v>
      </c>
      <c r="DA22" s="194" t="str">
        <f>IF(INDEX(tab_MinKomp[Techniki negocjacyjne / Verhandlungstechniken],MATCH($B21,tab_MinKomp[[Stanowisko / Position ]:[Stanowisko / Position ]],0))="n/a","n/a",DA21-INDEX(tab_MinKomp[Techniki negocjacyjne / Verhandlungstechniken],MATCH($B21,tab_MinKomp[[Stanowisko / Position ]:[Stanowisko / Position ]],0)))</f>
        <v>n/a</v>
      </c>
      <c r="DB22" s="194" t="str">
        <f>IF(INDEX(tab_MinKomp[Znajomość rynku branżowego / Kenntnis des Industrie Marktes],MATCH($B21,tab_MinKomp[[Stanowisko / Position ]:[Stanowisko / Position ]],0))="n/a","n/a",DB21-INDEX(tab_MinKomp[Znajomość rynku branżowego / Kenntnis des Industrie Marktes],MATCH($B21,tab_MinKomp[[Stanowisko / Position ]:[Stanowisko / Position ]],0)))</f>
        <v>n/a</v>
      </c>
      <c r="DC22" s="194" t="str">
        <f>IF(INDEX(tab_MinKomp[SUPPLIER MANAGEMENT],MATCH($B21,tab_MinKomp[[Stanowisko / Position ]:[Stanowisko / Position ]],0))="n/a","n/a",DC21-INDEX(tab_MinKomp[SUPPLIER MANAGEMENT],MATCH($B21,tab_MinKomp[[Stanowisko / Position ]:[Stanowisko / Position ]],0)))</f>
        <v>n/a</v>
      </c>
      <c r="DD22" s="194" t="str">
        <f>IF(INDEX(tab_MinKomp[SUPPLIER MANAGEMENT],MATCH($B21,tab_MinKomp[[Stanowisko / Position ]:[Stanowisko / Position ]],0))="n/a","n/a",DD21-INDEX(tab_MinKomp[SUPPLIER MANAGEMENT],MATCH($B21,tab_MinKomp[[Stanowisko / Position ]:[Stanowisko / Position ]],0)))</f>
        <v>n/a</v>
      </c>
      <c r="DE22" s="194" t="str">
        <f>IF(INDEX(tab_MinKomp[SUPPLIER MANAGEMENT],MATCH($B21,tab_MinKomp[[Stanowisko / Position ]:[Stanowisko / Position ]],0))="n/a","n/a",DE21-INDEX(tab_MinKomp[SUPPLIER MANAGEMENT],MATCH($B21,tab_MinKomp[[Stanowisko / Position ]:[Stanowisko / Position ]],0)))</f>
        <v>n/a</v>
      </c>
      <c r="DF22" s="194">
        <f>IF(INDEX(tab_MinKomp[LEAN MANAGEMENT],MATCH($B21,tab_MinKomp[[Stanowisko / Position ]:[Stanowisko / Position ]],0))="n/a","n/a",DF21-INDEX(tab_MinKomp[LEAN MANAGEMENT],MATCH($B21,tab_MinKomp[[Stanowisko / Position ]:[Stanowisko / Position ]],0)))</f>
        <v>0</v>
      </c>
      <c r="DG22" s="194" t="str">
        <f>IF(INDEX(tab_MinKomp[PPAP/PSW],MATCH($B21,tab_MinKomp[[Stanowisko / Position ]:[Stanowisko / Position ]],0))="n/a","n/a",DG21-INDEX(tab_MinKomp[PPAP/PSW],MATCH($B21,tab_MinKomp[[Stanowisko / Position ]:[Stanowisko / Position ]],0)))</f>
        <v>n/a</v>
      </c>
      <c r="DH22" s="194" t="str">
        <f>IF(INDEX(tab_MinKomp[SUPPLIER MANAGEMENT],MATCH($B21,tab_MinKomp[[Stanowisko / Position ]:[Stanowisko / Position ]],0))="n/a","n/a",DH21-INDEX(tab_MinKomp[SUPPLIER MANAGEMENT],MATCH($B21,tab_MinKomp[[Stanowisko / Position ]:[Stanowisko / Position ]],0)))</f>
        <v>n/a</v>
      </c>
      <c r="DI22" s="194" t="str">
        <f>IF(INDEX(tab_MinKomp[OBSŁUGA PORTALI KLIENTA / Kundenportale],MATCH($B21,tab_MinKomp[[Stanowisko / Position ]:[Stanowisko / Position ]],0))="n/a","n/a",DI21-INDEX(tab_MinKomp[OBSŁUGA PORTALI KLIENTA / Kundenportale],MATCH($B21,tab_MinKomp[[Stanowisko / Position ]:[Stanowisko / Position ]],0)))</f>
        <v>n/a</v>
      </c>
      <c r="DJ22" s="194" t="str">
        <f>IF(INDEX(tab_MinKomp[Obsługa systemu BABTECQ / BABTECQ System],MATCH($B21,tab_MinKomp[[Stanowisko / Position ]:[Stanowisko / Position ]],0))="n/a","n/a",DJ21-INDEX(tab_MinKomp[Obsługa systemu BABTECQ / BABTECQ System],MATCH($B21,tab_MinKomp[[Stanowisko / Position ]:[Stanowisko / Position ]],0)))</f>
        <v>n/a</v>
      </c>
      <c r="DK22" s="194" t="str">
        <f>IF(INDEX(tab_MinKomp[Rysunek techniczny / technische Zeichnung],MATCH($B21,tab_MinKomp[[Stanowisko / Position ]:[Stanowisko / Position ]],0))="n/a","n/a",DK21-INDEX(tab_MinKomp[Rysunek techniczny / technische Zeichnung],MATCH($B21,tab_MinKomp[[Stanowisko / Position ]:[Stanowisko / Position ]],0)))</f>
        <v>n/a</v>
      </c>
      <c r="DL22" s="194" t="str">
        <f>IF(INDEX(tab_MinKomp[Kalibracja / Kalibrierung],MATCH($B21,tab_MinKomp[[Stanowisko / Position ]:[Stanowisko / Position ]],0))="n/a","n/a",DL21-INDEX(tab_MinKomp[Kalibracja / Kalibrierung],MATCH($B21,tab_MinKomp[[Stanowisko / Position ]:[Stanowisko / Position ]],0)))</f>
        <v>n/a</v>
      </c>
      <c r="DM22" s="194" t="str">
        <f>IF(INDEX(tab_MinKomp[Rekwalifikacja / Requalifizierung],MATCH($B21,tab_MinKomp[[Stanowisko / Position ]:[Stanowisko / Position ]],0))="n/a","n/a",DM21-INDEX(tab_MinKomp[Rekwalifikacja / Requalifizierung],MATCH($B21,tab_MinKomp[[Stanowisko / Position ]:[Stanowisko / Position ]],0)))</f>
        <v>n/a</v>
      </c>
      <c r="DN22" s="190" t="str">
        <f>IF(INDEX(tab_MinKomp[Testy czystości / Reinheitstests],MATCH($B21,tab_MinKomp[[Stanowisko / Position ]:[Stanowisko / Position ]],0))="n/a","n/a",DN21-INDEX(tab_MinKomp[Testy czystości / Reinheitstests],MATCH($B21,tab_MinKomp[[Stanowisko / Position ]:[Stanowisko / Position ]],0)))</f>
        <v>n/a</v>
      </c>
      <c r="DO22" s="190" t="str">
        <f>IF(INDEX(tab_MinKomp[Testy czystości / Reinheitstests],MATCH($B21,tab_MinKomp[[Stanowisko / Position ]:[Stanowisko / Position ]],0))="n/a","n/a",DO21-INDEX(tab_MinKomp[Testy czystości / Reinheitstests],MATCH($B21,tab_MinKomp[[Stanowisko / Position ]:[Stanowisko / Position ]],0)))</f>
        <v>n/a</v>
      </c>
      <c r="DP22" s="190" t="str">
        <f>IF(INDEX(tab_MinKomp[Testy czystości / Reinheitstests],MATCH($B21,tab_MinKomp[[Stanowisko / Position ]:[Stanowisko / Position ]],0))="n/a","n/a",DP21-INDEX(tab_MinKomp[Testy czystości / Reinheitstests],MATCH($B21,tab_MinKomp[[Stanowisko / Position ]:[Stanowisko / Position ]],0)))</f>
        <v>n/a</v>
      </c>
      <c r="DQ22" s="190" t="str">
        <f>IF(INDEX(tab_MinKomp[Testy czystości / Reinheitstests],MATCH($B21,tab_MinKomp[[Stanowisko / Position ]:[Stanowisko / Position ]],0))="n/a","n/a",DQ21-INDEX(tab_MinKomp[Testy czystości / Reinheitstests],MATCH($B21,tab_MinKomp[[Stanowisko / Position ]:[Stanowisko / Position ]],0)))</f>
        <v>n/a</v>
      </c>
      <c r="DR22" s="190" t="str">
        <f>IF(INDEX(tab_MinKomp[Testy czystości / Reinheitstests],MATCH($B21,tab_MinKomp[[Stanowisko / Position ]:[Stanowisko / Position ]],0))="n/a","n/a",DR21-INDEX(tab_MinKomp[Testy czystości / Reinheitstests],MATCH($B21,tab_MinKomp[[Stanowisko / Position ]:[Stanowisko / Position ]],0)))</f>
        <v>n/a</v>
      </c>
      <c r="DS22" s="190" t="str">
        <f>IF(INDEX(tab_MinKomp[Testy czystości / Reinheitstests],MATCH($B21,tab_MinKomp[[Stanowisko / Position ]:[Stanowisko / Position ]],0))="n/a","n/a",DS21-INDEX(tab_MinKomp[Testy czystości / Reinheitstests],MATCH($B21,tab_MinKomp[[Stanowisko / Position ]:[Stanowisko / Position ]],0)))</f>
        <v>n/a</v>
      </c>
      <c r="DT22" s="194" t="str">
        <f>IF(INDEX(tab_MinKomp[SUPPLIER MANAGEMENT],MATCH($B21,tab_MinKomp[[Stanowisko / Position ]:[Stanowisko / Position ]],0))="n/a","n/a",DT21-INDEX(tab_MinKomp[SUPPLIER MANAGEMENT],MATCH($B21,tab_MinKomp[[Stanowisko / Position ]:[Stanowisko / Position ]],0)))</f>
        <v>n/a</v>
      </c>
      <c r="DU22" s="190" t="str">
        <f>IF(INDEX(tab_MinKomp[Testy czystości / Reinheitstests],MATCH($B21,tab_MinKomp[[Stanowisko / Position ]:[Stanowisko / Position ]],0))="n/a","n/a",DU21-INDEX(tab_MinKomp[Testy czystości / Reinheitstests],MATCH($B21,tab_MinKomp[[Stanowisko / Position ]:[Stanowisko / Position ]],0)))</f>
        <v>n/a</v>
      </c>
      <c r="DV22" s="190" t="str">
        <f>IF(INDEX(tab_MinKomp[Testy czystości / Reinheitstests],MATCH($B21,tab_MinKomp[[Stanowisko / Position ]:[Stanowisko / Position ]],0))="n/a","n/a",DV21-INDEX(tab_MinKomp[Testy czystości / Reinheitstests],MATCH($B21,tab_MinKomp[[Stanowisko / Position ]:[Stanowisko / Position ]],0)))</f>
        <v>n/a</v>
      </c>
      <c r="DW22" s="190" t="str">
        <f>IF(INDEX(tab_MinKomp[Testy czystości / Reinheitstests],MATCH($B21,tab_MinKomp[[Stanowisko / Position ]:[Stanowisko / Position ]],0))="n/a","n/a",DW21-INDEX(tab_MinKomp[Testy czystości / Reinheitstests],MATCH($B21,tab_MinKomp[[Stanowisko / Position ]:[Stanowisko / Position ]],0)))</f>
        <v>n/a</v>
      </c>
      <c r="DX22" s="190" t="str">
        <f>IF(INDEX(tab_MinKomp[Testy czystości / Reinheitstests],MATCH($B21,tab_MinKomp[[Stanowisko / Position ]:[Stanowisko / Position ]],0))="n/a","n/a",DX21-INDEX(tab_MinKomp[Testy czystości / Reinheitstests],MATCH($B21,tab_MinKomp[[Stanowisko / Position ]:[Stanowisko / Position ]],0)))</f>
        <v>n/a</v>
      </c>
      <c r="DY22" s="190" t="str">
        <f>IF(INDEX(tab_MinKomp[Testy czystości / Reinheitstests],MATCH($B21,tab_MinKomp[[Stanowisko / Position ]:[Stanowisko / Position ]],0))="n/a","n/a",DY21-INDEX(tab_MinKomp[Testy czystości / Reinheitstests],MATCH($B21,tab_MinKomp[[Stanowisko / Position ]:[Stanowisko / Position ]],0)))</f>
        <v>n/a</v>
      </c>
      <c r="DZ22" s="190" t="str">
        <f>IF(INDEX(tab_MinKomp[Testy czystości / Reinheitstests],MATCH($B21,tab_MinKomp[[Stanowisko / Position ]:[Stanowisko / Position ]],0))="n/a","n/a",DZ21-INDEX(tab_MinKomp[Testy czystości / Reinheitstests],MATCH($B21,tab_MinKomp[[Stanowisko / Position ]:[Stanowisko / Position ]],0)))</f>
        <v>n/a</v>
      </c>
      <c r="EA22" s="190" t="str">
        <f>IF(INDEX(tab_MinKomp[Testy czystości / Reinheitstests],MATCH($B21,tab_MinKomp[[Stanowisko / Position ]:[Stanowisko / Position ]],0))="n/a","n/a",EA21-INDEX(tab_MinKomp[Testy czystości / Reinheitstests],MATCH($B21,tab_MinKomp[[Stanowisko / Position ]:[Stanowisko / Position ]],0)))</f>
        <v>n/a</v>
      </c>
      <c r="EB22" s="190" t="str">
        <f>IF(INDEX(tab_MinKomp[Testy czystości / Reinheitstests],MATCH($B21,tab_MinKomp[[Stanowisko / Position ]:[Stanowisko / Position ]],0))="n/a","n/a",EB21-INDEX(tab_MinKomp[Testy czystości / Reinheitstests],MATCH($B21,tab_MinKomp[[Stanowisko / Position ]:[Stanowisko / Position ]],0)))</f>
        <v>n/a</v>
      </c>
      <c r="EC22" s="190" t="str">
        <f>IF(INDEX(tab_MinKomp[Testy czystości / Reinheitstests],MATCH($B21,tab_MinKomp[[Stanowisko / Position ]:[Stanowisko / Position ]],0))="n/a","n/a",EC21-INDEX(tab_MinKomp[Testy czystości / Reinheitstests],MATCH($B21,tab_MinKomp[[Stanowisko / Position ]:[Stanowisko / Position ]],0)))</f>
        <v>n/a</v>
      </c>
      <c r="ED22" s="190" t="str">
        <f>IF(INDEX(tab_MinKomp[Testy czystości / Reinheitstests],MATCH($B21,tab_MinKomp[[Stanowisko / Position ]:[Stanowisko / Position ]],0))="n/a","n/a",ED21-INDEX(tab_MinKomp[Testy czystości / Reinheitstests],MATCH($B21,tab_MinKomp[[Stanowisko / Position ]:[Stanowisko / Position ]],0)))</f>
        <v>n/a</v>
      </c>
      <c r="EE22" s="190" t="str">
        <f>IF(INDEX(tab_MinKomp[Testy czystości / Reinheitstests],MATCH($B21,tab_MinKomp[[Stanowisko / Position ]:[Stanowisko / Position ]],0))="n/a","n/a",EE21-INDEX(tab_MinKomp[Testy czystości / Reinheitstests],MATCH($B21,tab_MinKomp[[Stanowisko / Position ]:[Stanowisko / Position ]],0)))</f>
        <v>n/a</v>
      </c>
      <c r="EF22" s="190" t="str">
        <f>IF(INDEX(tab_MinKomp[Testy czystości / Reinheitstests],MATCH($B21,tab_MinKomp[[Stanowisko / Position ]:[Stanowisko / Position ]],0))="n/a","n/a",EF21-INDEX(tab_MinKomp[Testy czystości / Reinheitstests],MATCH($B21,tab_MinKomp[[Stanowisko / Position ]:[Stanowisko / Position ]],0)))</f>
        <v>n/a</v>
      </c>
      <c r="EG22" s="190" t="str">
        <f>IF(INDEX(tab_MinKomp[Testy czystości / Reinheitstests],MATCH($B21,tab_MinKomp[[Stanowisko / Position ]:[Stanowisko / Position ]],0))="n/a","n/a",EG21-INDEX(tab_MinKomp[Testy czystości / Reinheitstests],MATCH($B21,tab_MinKomp[[Stanowisko / Position ]:[Stanowisko / Position ]],0)))</f>
        <v>n/a</v>
      </c>
      <c r="EH22" s="190" t="str">
        <f>IF(INDEX(tab_MinKomp[Testy czystości / Reinheitstests],MATCH($B21,tab_MinKomp[[Stanowisko / Position ]:[Stanowisko / Position ]],0))="n/a","n/a",EH21-INDEX(tab_MinKomp[Testy czystości / Reinheitstests],MATCH($B21,tab_MinKomp[[Stanowisko / Position ]:[Stanowisko / Position ]],0)))</f>
        <v>n/a</v>
      </c>
      <c r="EI22" s="190" t="str">
        <f>IF(INDEX(tab_MinKomp[Testy czystości / Reinheitstests],MATCH($B21,tab_MinKomp[[Stanowisko / Position ]:[Stanowisko / Position ]],0))="n/a","n/a",EI21-INDEX(tab_MinKomp[Testy czystości / Reinheitstests],MATCH($B21,tab_MinKomp[[Stanowisko / Position ]:[Stanowisko / Position ]],0)))</f>
        <v>n/a</v>
      </c>
      <c r="EJ22" s="190" t="str">
        <f>IF(INDEX(tab_MinKomp[Testy czystości / Reinheitstests],MATCH($B21,tab_MinKomp[[Stanowisko / Position ]:[Stanowisko / Position ]],0))="n/a","n/a",EJ21-INDEX(tab_MinKomp[Testy czystości / Reinheitstests],MATCH($B21,tab_MinKomp[[Stanowisko / Position ]:[Stanowisko / Position ]],0)))</f>
        <v>n/a</v>
      </c>
      <c r="EK22" s="190" t="str">
        <f>IF(INDEX(tab_MinKomp[Testy czystości / Reinheitstests],MATCH($B21,tab_MinKomp[[Stanowisko / Position ]:[Stanowisko / Position ]],0))="n/a","n/a",EK21-INDEX(tab_MinKomp[Testy czystości / Reinheitstests],MATCH($B21,tab_MinKomp[[Stanowisko / Position ]:[Stanowisko / Position ]],0)))</f>
        <v>n/a</v>
      </c>
      <c r="EL22" s="190" t="str">
        <f>IF(INDEX(tab_MinKomp[Testy czystości / Reinheitstests],MATCH($B21,tab_MinKomp[[Stanowisko / Position ]:[Stanowisko / Position ]],0))="n/a","n/a",EL21-INDEX(tab_MinKomp[Testy czystości / Reinheitstests],MATCH($B21,tab_MinKomp[[Stanowisko / Position ]:[Stanowisko / Position ]],0)))</f>
        <v>n/a</v>
      </c>
      <c r="EM22" s="190" t="str">
        <f>IF(INDEX(tab_MinKomp[Testy czystości / Reinheitstests],MATCH($B21,tab_MinKomp[[Stanowisko / Position ]:[Stanowisko / Position ]],0))="n/a","n/a",EM21-INDEX(tab_MinKomp[Testy czystości / Reinheitstests],MATCH($B21,tab_MinKomp[[Stanowisko / Position ]:[Stanowisko / Position ]],0)))</f>
        <v>n/a</v>
      </c>
      <c r="EN22" s="190" t="str">
        <f>IF(INDEX(tab_MinKomp[Testy czystości / Reinheitstests],MATCH($B21,tab_MinKomp[[Stanowisko / Position ]:[Stanowisko / Position ]],0))="n/a","n/a",EN21-INDEX(tab_MinKomp[Testy czystości / Reinheitstests],MATCH($B21,tab_MinKomp[[Stanowisko / Position ]:[Stanowisko / Position ]],0)))</f>
        <v>n/a</v>
      </c>
      <c r="EO22" s="194" t="str">
        <f>IF(INDEX(tab_MinKomp[Konserwacja Rep],MATCH($B21,tab_MinKomp[[Stanowisko / Position ]:[Stanowisko / Position ]],0))="n/a","n/a",EO21-INDEX(tab_MinKomp[Konserwacja Rep],MATCH($B21,tab_MinKomp[[Stanowisko / Position ]:[Stanowisko / Position ]],0)))</f>
        <v>n/a</v>
      </c>
      <c r="EP22" s="194" t="str">
        <f>IF(INDEX(tab_MinKomp[[Konserwacja Engel ]],MATCH($B21,tab_MinKomp[[Stanowisko / Position ]:[Stanowisko / Position ]],0))="n/a","n/a",EP21-INDEX(tab_MinKomp[[Konserwacja Engel ]],MATCH($B21,tab_MinKomp[[Stanowisko / Position ]:[Stanowisko / Position ]],0)))</f>
        <v>n/a</v>
      </c>
      <c r="EQ22" s="194" t="str">
        <f>IF(INDEX(tab_MinKomp[Konserwacja B 50],MATCH($B21,tab_MinKomp[[Stanowisko / Position ]:[Stanowisko / Position ]],0))="n/a","n/a",EQ21-INDEX(tab_MinKomp[Konserwacja B 50],MATCH($B21,tab_MinKomp[[Stanowisko / Position ]:[Stanowisko / Position ]],0)))</f>
        <v>n/a</v>
      </c>
      <c r="ER22" s="194" t="str">
        <f>IF(INDEX(tab_MinKomp[[Konserwacja EOL ]],MATCH($B21,tab_MinKomp[[Stanowisko / Position ]:[Stanowisko / Position ]],0))="n/a","n/a",ER21-INDEX(tab_MinKomp[[Konserwacja EOL ]],MATCH($B21,tab_MinKomp[[Stanowisko / Position ]:[Stanowisko / Position ]],0)))</f>
        <v>n/a</v>
      </c>
      <c r="ES22" s="194" t="str">
        <f>IF(INDEX(tab_MinKomp[Konserwacja Branson],MATCH($B21,tab_MinKomp[[Stanowisko / Position ]:[Stanowisko / Position ]],0))="n/a","n/a",ES21-INDEX(tab_MinKomp[Konserwacja Branson],MATCH($B21,tab_MinKomp[[Stanowisko / Position ]:[Stanowisko / Position ]],0)))</f>
        <v>n/a</v>
      </c>
      <c r="ET22" s="194" t="str">
        <f>IF(INDEX(tab_MinKomp[Konserwacja coolery],MATCH($B21,tab_MinKomp[[Stanowisko / Position ]:[Stanowisko / Position ]],0))="n/a","n/a",ET21-INDEX(tab_MinKomp[Konserwacja coolery],MATCH($B21,tab_MinKomp[[Stanowisko / Position ]:[Stanowisko / Position ]],0)))</f>
        <v>n/a</v>
      </c>
      <c r="EU22" s="194" t="str">
        <f>IF(INDEX(tab_MinKomp[Konserwacja piecy],MATCH($B21,tab_MinKomp[[Stanowisko / Position ]:[Stanowisko / Position ]],0))="n/a","n/a",EU21-INDEX(tab_MinKomp[Konserwacja piecy],MATCH($B21,tab_MinKomp[[Stanowisko / Position ]:[Stanowisko / Position ]],0)))</f>
        <v>n/a</v>
      </c>
      <c r="EV22" s="194" t="str">
        <f>IF(INDEX(tab_MinKomp[Rysunek techniczny- czytanie],MATCH($B21,tab_MinKomp[[Stanowisko / Position ]:[Stanowisko / Position ]],0))="n/a","n/a",EV21-INDEX(tab_MinKomp[Rysunek techniczny- czytanie],MATCH($B21,tab_MinKomp[[Stanowisko / Position ]:[Stanowisko / Position ]],0)))</f>
        <v>n/a</v>
      </c>
      <c r="EW22" s="194" t="str">
        <f>IF(INDEX(tab_MinKomp[Elektryka],MATCH($B21,tab_MinKomp[[Stanowisko / Position ]:[Stanowisko / Position ]],0))="n/a","n/a",EW21-INDEX(tab_MinKomp[Elektryka],MATCH($B21,tab_MinKomp[[Stanowisko / Position ]:[Stanowisko / Position ]],0)))</f>
        <v>n/a</v>
      </c>
      <c r="EX22" s="194" t="str">
        <f>IF(INDEX(tab_MinKomp[Pneumatyka],MATCH($B21,tab_MinKomp[[Stanowisko / Position ]:[Stanowisko / Position ]],0))="n/a","n/a",EX21-INDEX(tab_MinKomp[Pneumatyka],MATCH($B21,tab_MinKomp[[Stanowisko / Position ]:[Stanowisko / Position ]],0)))</f>
        <v>n/a</v>
      </c>
      <c r="EY22" s="194" t="str">
        <f>IF(INDEX(tab_MinKomp[[Hydraulika ]],MATCH($B21,tab_MinKomp[[Stanowisko / Position ]:[Stanowisko / Position ]],0))="n/a","n/a",EY21-INDEX(tab_MinKomp[[Hydraulika ]],MATCH($B21,tab_MinKomp[[Stanowisko / Position ]:[Stanowisko / Position ]],0)))</f>
        <v>n/a</v>
      </c>
      <c r="EZ22" s="194" t="str">
        <f>IF(INDEX(tab_MinKomp[Podciśnienie],MATCH($B21,tab_MinKomp[[Stanowisko / Position ]:[Stanowisko / Position ]],0))="n/a","n/a",EZ21-INDEX(tab_MinKomp[Podciśnienie],MATCH($B21,tab_MinKomp[[Stanowisko / Position ]:[Stanowisko / Position ]],0)))</f>
        <v>n/a</v>
      </c>
      <c r="FA22" s="194" t="str">
        <f>IF(INDEX(tab_MinKomp[Usuwanie awarii],MATCH($B21,tab_MinKomp[[Stanowisko / Position ]:[Stanowisko / Position ]],0))="n/a","n/a",FA21-INDEX(tab_MinKomp[Usuwanie awarii],MATCH($B21,tab_MinKomp[[Stanowisko / Position ]:[Stanowisko / Position ]],0)))</f>
        <v>n/a</v>
      </c>
      <c r="FB22" s="194" t="str">
        <f>IF(INDEX(tab_MinKomp[Obsługa robotów],MATCH($B21,tab_MinKomp[[Stanowisko / Position ]:[Stanowisko / Position ]],0))="n/a","n/a",FB21-INDEX(tab_MinKomp[Obsługa robotów],MATCH($B21,tab_MinKomp[[Stanowisko / Position ]:[Stanowisko / Position ]],0)))</f>
        <v>n/a</v>
      </c>
      <c r="FC22" s="194" t="str">
        <f>IF(INDEX(tab_MinKomp[Obsługa sterowania maszyny],MATCH($B21,tab_MinKomp[[Stanowisko / Position ]:[Stanowisko / Position ]],0))="n/a","n/a",FC21-INDEX(tab_MinKomp[Obsługa sterowania maszyny],MATCH($B21,tab_MinKomp[[Stanowisko / Position ]:[Stanowisko / Position ]],0)))</f>
        <v>n/a</v>
      </c>
      <c r="FD22" s="194" t="str">
        <f>IF(INDEX(tab_MinKomp[Usuwanie przyczyn żródłowych],MATCH($B21,tab_MinKomp[[Stanowisko / Position ]:[Stanowisko / Position ]],0))="n/a","n/a",FD21-INDEX(tab_MinKomp[Usuwanie przyczyn żródłowych],MATCH($B21,tab_MinKomp[[Stanowisko / Position ]:[Stanowisko / Position ]],0)))</f>
        <v>n/a</v>
      </c>
      <c r="FE22" s="194" t="str">
        <f>IF(INDEX(tab_MinKomp[Cmms stosowanie],MATCH($B21,tab_MinKomp[[Stanowisko / Position ]:[Stanowisko / Position ]],0))="n/a","n/a",FE21-INDEX(tab_MinKomp[Cmms stosowanie],MATCH($B21,tab_MinKomp[[Stanowisko / Position ]:[Stanowisko / Position ]],0)))</f>
        <v>n/a</v>
      </c>
      <c r="FF22" s="190" t="str">
        <f>IF(INDEX(tab_MinKomp[Testy czystości / Reinheitstests],MATCH($B21,tab_MinKomp[[Stanowisko / Position ]:[Stanowisko / Position ]],0))="n/a","n/a",FF21-INDEX(tab_MinKomp[Testy czystości / Reinheitstests],MATCH($B21,tab_MinKomp[[Stanowisko / Position ]:[Stanowisko / Position ]],0)))</f>
        <v>n/a</v>
      </c>
      <c r="FG22" s="194" t="str">
        <f>IF(INDEX(tab_MinKomp[Czyszczenie form plastikowych],MATCH($B21,tab_MinKomp[[Stanowisko / Position ]:[Stanowisko / Position ]],0))="n/a","n/a",FG21-INDEX(tab_MinKomp[Czyszczenie form plastikowych],MATCH($B21,tab_MinKomp[[Stanowisko / Position ]:[Stanowisko / Position ]],0)))</f>
        <v>n/a</v>
      </c>
      <c r="FH22" s="194" t="str">
        <f>IF(INDEX(tab_MinKomp[Wymiana form plastik],MATCH($B21,tab_MinKomp[[Stanowisko / Position ]:[Stanowisko / Position ]],0))="n/a","n/a",FH21-INDEX(tab_MinKomp[Wymiana form plastik],MATCH($B21,tab_MinKomp[[Stanowisko / Position ]:[Stanowisko / Position ]],0)))</f>
        <v>n/a</v>
      </c>
      <c r="FI22" s="194" t="str">
        <f>IF(INDEX(tab_MinKomp[Wymiana form guma],MATCH($B21,tab_MinKomp[[Stanowisko / Position ]:[Stanowisko / Position ]],0))="n/a","n/a",FI21-INDEX(tab_MinKomp[Wymiana form guma],MATCH($B21,tab_MinKomp[[Stanowisko / Position ]:[Stanowisko / Position ]],0)))</f>
        <v>n/a</v>
      </c>
      <c r="FJ22" s="194" t="str">
        <f>IF(INDEX(tab_MinKomp[Konserwacja KK],MATCH($B21,tab_MinKomp[[Stanowisko / Position ]:[Stanowisko / Position ]],0))="n/a","n/a",FJ21-INDEX(tab_MinKomp[Konserwacja KK],MATCH($B21,tab_MinKomp[[Stanowisko / Position ]:[Stanowisko / Position ]],0)))</f>
        <v>n/a</v>
      </c>
      <c r="FK22" s="194" t="str">
        <f>IF(INDEX(tab_MinKomp[Konserwacja form guma],MATCH($B21,tab_MinKomp[[Stanowisko / Position ]:[Stanowisko / Position ]],0))="n/a","n/a",FK21-INDEX(tab_MinKomp[Konserwacja form guma],MATCH($B21,tab_MinKomp[[Stanowisko / Position ]:[Stanowisko / Position ]],0)))</f>
        <v>n/a</v>
      </c>
      <c r="FL22" s="194" t="str">
        <f>IF(INDEX(tab_MinKomp[Konserwacja form plastiki],MATCH($B21,tab_MinKomp[[Stanowisko / Position ]:[Stanowisko / Position ]],0))="n/a","n/a",FL21-INDEX(tab_MinKomp[Konserwacja form plastiki],MATCH($B21,tab_MinKomp[[Stanowisko / Position ]:[Stanowisko / Position ]],0)))</f>
        <v>n/a</v>
      </c>
      <c r="FM22" s="194" t="str">
        <f>IF(INDEX(tab_MinKomp[Konserwacja Gorącego Kanału],MATCH($B21,tab_MinKomp[[Stanowisko / Position ]:[Stanowisko / Position ]],0))="n/a","n/a",FM21-INDEX(tab_MinKomp[Konserwacja Gorącego Kanału],MATCH($B21,tab_MinKomp[[Stanowisko / Position ]:[Stanowisko / Position ]],0)))</f>
        <v>n/a</v>
      </c>
      <c r="FN22" s="194" t="str">
        <f>IF(INDEX(tab_MinKomp[MS Office (Excel)],MATCH($B21,tab_MinKomp[[Stanowisko / Position ]:[Stanowisko / Position ]],0))="n/a","n/a",FN21-INDEX(tab_MinKomp[MS Office (Excel)],MATCH($B21,tab_MinKomp[[Stanowisko / Position ]:[Stanowisko / Position ]],0)))</f>
        <v>n/a</v>
      </c>
      <c r="FO22" s="194" t="str">
        <f>IF(INDEX(tab_MinKomp[MS Office (Word)],MATCH($B21,tab_MinKomp[[Stanowisko / Position ]:[Stanowisko / Position ]],0))="n/a","n/a",FO21-INDEX(tab_MinKomp[MS Office (Word)],MATCH($B21,tab_MinKomp[[Stanowisko / Position ]:[Stanowisko / Position ]],0)))</f>
        <v>n/a</v>
      </c>
      <c r="FP22" s="194" t="str">
        <f>IF(INDEX(tab_MinKomp[MS Office (Power Point)],MATCH($B21,tab_MinKomp[[Stanowisko / Position ]:[Stanowisko / Position ]],0))="n/a","n/a",FP21-INDEX(tab_MinKomp[MS Office (Power Point)],MATCH($B21,tab_MinKomp[[Stanowisko / Position ]:[Stanowisko / Position ]],0)))</f>
        <v>n/a</v>
      </c>
      <c r="FQ22" s="196" t="str">
        <f>IF(INDEX(tab_MinKomp[Język angielski / Englisch],MATCH($B21,tab_MinKomp[[Stanowisko / Position ]:[Stanowisko / Position ]],0))="n/a","n/a",FQ21-INDEX(tab_MinKomp[Język angielski / Englisch],MATCH($B21,tab_MinKomp[[Stanowisko / Position ]:[Stanowisko / Position ]],0)))</f>
        <v>n/a</v>
      </c>
      <c r="FR22" s="196" t="str">
        <f>IF(INDEX(tab_MinKomp[Język niemiecki / Deutsch],MATCH($B21,tab_MinKomp[[Stanowisko / Position ]:[Stanowisko / Position ]],0))="n/a","n/a",FR21-INDEX(tab_MinKomp[Język niemiecki / Deutsch],MATCH($B21,tab_MinKomp[[Stanowisko / Position ]:[Stanowisko / Position ]],0)))</f>
        <v>n/a</v>
      </c>
      <c r="FS22" s="194">
        <f>IF(INDEX(tab_MinKomp[Zarządzanie dokumentacją procesową / Process dokumentation management],MATCH($B21,tab_MinKomp[[Stanowisko / Position ]:[Stanowisko / Position ]],0))="n/a","n/a",FS21-INDEX(tab_MinKomp[Zarządzanie dokumentacją procesową / Process dokumentation management],MATCH($B21,tab_MinKomp[[Stanowisko / Position ]:[Stanowisko / Position ]],0)))</f>
        <v>0</v>
      </c>
      <c r="FT22" s="194">
        <f>IF(INDEX(tab_MinKomp[Znajomość procesów z obszaru / Kenntiss der prozesse in dem Bereich],MATCH($B21,tab_MinKomp[[Stanowisko / Position ]:[Stanowisko / Position ]],0))="n/a","n/a",FT21-INDEX(tab_MinKomp[Znajomość procesów z obszaru / Kenntiss der prozesse in dem Bereich],MATCH($B21,tab_MinKomp[[Stanowisko / Position ]:[Stanowisko / Position ]],0)))</f>
        <v>0</v>
      </c>
      <c r="FU22" s="194">
        <f>IF(INDEX(tab_MinKomp[optymalizacja procesów / Prozessoptymalisierung],MATCH($B21,tab_MinKomp[[Stanowisko / Position ]:[Stanowisko / Position ]],0))="n/a","n/a",FU21-INDEX(tab_MinKomp[optymalizacja procesów / Prozessoptymalisierung],MATCH($B21,tab_MinKomp[[Stanowisko / Position ]:[Stanowisko / Position ]],0)))</f>
        <v>0</v>
      </c>
      <c r="FV22" s="194">
        <f>IF(INDEX(tab_MinKomp[Umiejętności szkoleniowe / Trainingsfähigkeiten],MATCH($B21,tab_MinKomp[[Stanowisko / Position ]:[Stanowisko / Position ]],0))="n/a","n/a",FV21-INDEX(tab_MinKomp[Umiejętności szkoleniowe / Trainingsfähigkeiten],MATCH($B21,tab_MinKomp[[Stanowisko / Position ]:[Stanowisko / Position ]],0)))</f>
        <v>1</v>
      </c>
      <c r="FW22" s="194">
        <f>IF(INDEX(tab_MinKomp[Analityczne myślenie, podejście / Analitysches Denken, Einstellung],MATCH($B21,tab_MinKomp[[Stanowisko / Position ]:[Stanowisko / Position ]],0))="n/a","n/a",FW21-INDEX(tab_MinKomp[Analityczne myślenie, podejście / Analitysches Denken, Einstellung],MATCH($B21,tab_MinKomp[[Stanowisko / Position ]:[Stanowisko / Position ]],0)))</f>
        <v>0</v>
      </c>
      <c r="FX22" s="194">
        <f>IF(INDEX(tab_MinKomp[Dokładność, precyzja w dzialaniu / Genauigkeit, Präzision in die Arbeit],MATCH($B21,tab_MinKomp[[Stanowisko / Position ]:[Stanowisko / Position ]],0))="n/a","n/a",FX21-INDEX(tab_MinKomp[Dokładność, precyzja w dzialaniu / Genauigkeit, Präzision in die Arbeit],MATCH($B21,tab_MinKomp[[Stanowisko / Position ]:[Stanowisko / Position ]],0)))</f>
        <v>0</v>
      </c>
      <c r="FY22" s="194">
        <f>IF(INDEX(tab_MinKomp[Dyspozycyjność / Verfügbarkeit],MATCH($B21,tab_MinKomp[[Stanowisko / Position ]:[Stanowisko / Position ]],0))="n/a","n/a",FY21-INDEX(tab_MinKomp[Dyspozycyjność / Verfügbarkeit],MATCH($B21,tab_MinKomp[[Stanowisko / Position ]:[Stanowisko / Position ]],0)))</f>
        <v>0</v>
      </c>
      <c r="FZ22" s="194">
        <f>IF(INDEX(tab_MinKomp[Zaangażowanie / 
Engagement],MATCH($B21,tab_MinKomp[[Stanowisko / Position ]:[Stanowisko / Position ]],0))="n/a","n/a",FZ21-INDEX(tab_MinKomp[Zaangażowanie / 
Engagement],MATCH($B21,tab_MinKomp[[Stanowisko / Position ]:[Stanowisko / Position ]],0)))</f>
        <v>0</v>
      </c>
      <c r="GA22" s="194" t="str">
        <f>IF(INDEX(tab_MinKomp[Konserwacja form guma],MATCH($B21,tab_MinKomp[[Stanowisko / Position ]:[Stanowisko / Position ]],0))="n/a","n/a",GA21-INDEX(tab_MinKomp[Konserwacja form guma],MATCH($B21,tab_MinKomp[[Stanowisko / Position ]:[Stanowisko / Position ]],0)))</f>
        <v>n/a</v>
      </c>
      <c r="GB22" s="194" t="str">
        <f>IF(INDEX(tab_MinKomp[Konserwacja form plastiki],MATCH($B21,tab_MinKomp[[Stanowisko / Position ]:[Stanowisko / Position ]],0))="n/a","n/a",GB21-INDEX(tab_MinKomp[Konserwacja form plastiki],MATCH($B21,tab_MinKomp[[Stanowisko / Position ]:[Stanowisko / Position ]],0)))</f>
        <v>n/a</v>
      </c>
      <c r="GC22" s="194">
        <f>IF(INDEX(tab_MinKomp[Elastyczność w działaniu],MATCH($B21,tab_MinKomp[[Stanowisko / Position ]:[Stanowisko / Position ]],0))="n/a","n/a",GC21-INDEX(tab_MinKomp[Elastyczność w działaniu],MATCH($B21,tab_MinKomp[[Stanowisko / Position ]:[Stanowisko / Position ]],0)))</f>
        <v>0</v>
      </c>
      <c r="GD22" s="194">
        <f>IF(INDEX(tab_MinKomp[Komunikatywność],MATCH($B21,tab_MinKomp[[Stanowisko / Position ]:[Stanowisko / Position ]],0))="n/a","n/a",GD21-INDEX(tab_MinKomp[Komunikatywność],MATCH($B21,tab_MinKomp[[Stanowisko / Position ]:[Stanowisko / Position ]],0)))</f>
        <v>0</v>
      </c>
      <c r="GE22" s="193" t="str">
        <f>IF(INDEX(tab_MinKomp[Motywowanie i budowanie zaangażowania zespołu],MATCH($B21,tab_MinKomp[[Stanowisko / Position ]:[Stanowisko / Position ]],0))="n/a","n/a",GE21-INDEX(tab_MinKomp[Motywowanie i budowanie zaangażowania zespołu],MATCH($B21,tab_MinKomp[[Stanowisko / Position ]:[Stanowisko / Position ]],0)))</f>
        <v>n/a</v>
      </c>
      <c r="GF22" s="186" t="s">
        <v>248</v>
      </c>
      <c r="GG22" s="186" t="s">
        <v>248</v>
      </c>
      <c r="GH22" s="186" t="s">
        <v>248</v>
      </c>
      <c r="GI22" s="186" t="s">
        <v>248</v>
      </c>
      <c r="GJ22" s="186" t="s">
        <v>248</v>
      </c>
      <c r="GK22" s="186" t="s">
        <v>248</v>
      </c>
      <c r="GL22" s="186" t="s">
        <v>248</v>
      </c>
      <c r="GM22" s="186" t="s">
        <v>248</v>
      </c>
      <c r="GN22" s="186" t="s">
        <v>248</v>
      </c>
      <c r="GO22" s="186" t="s">
        <v>248</v>
      </c>
      <c r="GP22" s="186" t="s">
        <v>248</v>
      </c>
      <c r="GQ22" s="186" t="s">
        <v>248</v>
      </c>
      <c r="GR22" s="186" t="s">
        <v>248</v>
      </c>
      <c r="GS22" s="186" t="s">
        <v>248</v>
      </c>
      <c r="GT22" s="186" t="s">
        <v>248</v>
      </c>
      <c r="GU22" s="186" t="s">
        <v>248</v>
      </c>
      <c r="GV22" s="186" t="s">
        <v>248</v>
      </c>
      <c r="GW22" s="186" t="s">
        <v>248</v>
      </c>
      <c r="GX22" s="186" t="s">
        <v>248</v>
      </c>
      <c r="GY22" s="186" t="s">
        <v>248</v>
      </c>
      <c r="GZ22" s="261" t="s">
        <v>248</v>
      </c>
      <c r="HA22" s="261" t="s">
        <v>248</v>
      </c>
      <c r="HB22" s="191">
        <f>SUM(G22:GE22)/(HB21-(SUM(G22:GE22)))</f>
        <v>-1.7543859649122806E-2</v>
      </c>
    </row>
    <row r="23" spans="1:211" ht="24.9" customHeight="1" x14ac:dyDescent="0.3">
      <c r="A23" s="105" t="s">
        <v>321</v>
      </c>
      <c r="B23" s="105" t="s">
        <v>315</v>
      </c>
      <c r="C23" s="105" t="s">
        <v>383</v>
      </c>
      <c r="D23" s="105">
        <v>1335</v>
      </c>
      <c r="E23" s="394" t="s">
        <v>384</v>
      </c>
      <c r="F23" s="185" t="s">
        <v>374</v>
      </c>
      <c r="G23" s="186">
        <v>2</v>
      </c>
      <c r="H23" s="186">
        <v>1</v>
      </c>
      <c r="I23" s="186">
        <v>2</v>
      </c>
      <c r="J23" s="186">
        <v>1</v>
      </c>
      <c r="K23" s="186">
        <v>1</v>
      </c>
      <c r="L23" s="186" t="s">
        <v>248</v>
      </c>
      <c r="M23" s="186" t="s">
        <v>248</v>
      </c>
      <c r="N23" s="186" t="s">
        <v>248</v>
      </c>
      <c r="O23" s="186">
        <v>1</v>
      </c>
      <c r="P23" s="186">
        <v>1</v>
      </c>
      <c r="Q23" s="186" t="s">
        <v>248</v>
      </c>
      <c r="R23" s="186" t="s">
        <v>248</v>
      </c>
      <c r="S23" s="186" t="s">
        <v>248</v>
      </c>
      <c r="T23" s="186" t="s">
        <v>248</v>
      </c>
      <c r="U23" s="186" t="s">
        <v>248</v>
      </c>
      <c r="V23" s="186" t="s">
        <v>248</v>
      </c>
      <c r="W23" s="186" t="s">
        <v>248</v>
      </c>
      <c r="X23" s="186" t="s">
        <v>248</v>
      </c>
      <c r="Y23" s="186" t="s">
        <v>248</v>
      </c>
      <c r="Z23" s="186" t="s">
        <v>248</v>
      </c>
      <c r="AA23" s="186" t="s">
        <v>248</v>
      </c>
      <c r="AB23" s="186" t="s">
        <v>248</v>
      </c>
      <c r="AC23" s="186" t="s">
        <v>248</v>
      </c>
      <c r="AD23" s="186" t="s">
        <v>248</v>
      </c>
      <c r="AE23" s="186" t="s">
        <v>248</v>
      </c>
      <c r="AF23" s="186" t="s">
        <v>248</v>
      </c>
      <c r="AG23" s="186" t="s">
        <v>248</v>
      </c>
      <c r="AH23" s="186" t="s">
        <v>248</v>
      </c>
      <c r="AI23" s="186" t="s">
        <v>248</v>
      </c>
      <c r="AJ23" s="186" t="s">
        <v>248</v>
      </c>
      <c r="AK23" s="186" t="s">
        <v>248</v>
      </c>
      <c r="AL23" s="186">
        <v>1</v>
      </c>
      <c r="AM23" s="186" t="s">
        <v>248</v>
      </c>
      <c r="AN23" s="186" t="s">
        <v>248</v>
      </c>
      <c r="AO23" s="186">
        <v>1</v>
      </c>
      <c r="AP23" s="186" t="s">
        <v>248</v>
      </c>
      <c r="AQ23" s="186">
        <v>1</v>
      </c>
      <c r="AR23" s="186" t="s">
        <v>248</v>
      </c>
      <c r="AS23" s="186" t="s">
        <v>248</v>
      </c>
      <c r="AT23" s="186" t="s">
        <v>248</v>
      </c>
      <c r="AU23" s="186" t="s">
        <v>248</v>
      </c>
      <c r="AV23" s="186">
        <v>2</v>
      </c>
      <c r="AW23" s="186">
        <v>1</v>
      </c>
      <c r="AX23" s="186" t="s">
        <v>248</v>
      </c>
      <c r="AY23" s="186" t="s">
        <v>248</v>
      </c>
      <c r="AZ23" s="186" t="s">
        <v>248</v>
      </c>
      <c r="BA23" s="186">
        <v>1</v>
      </c>
      <c r="BB23" s="186">
        <v>1</v>
      </c>
      <c r="BC23" s="186" t="s">
        <v>248</v>
      </c>
      <c r="BD23" s="186" t="s">
        <v>248</v>
      </c>
      <c r="BE23" s="186" t="s">
        <v>248</v>
      </c>
      <c r="BF23" s="186" t="s">
        <v>248</v>
      </c>
      <c r="BG23" s="186" t="s">
        <v>248</v>
      </c>
      <c r="BH23" s="186" t="s">
        <v>248</v>
      </c>
      <c r="BI23" s="186" t="s">
        <v>248</v>
      </c>
      <c r="BJ23" s="186" t="s">
        <v>248</v>
      </c>
      <c r="BK23" s="186" t="s">
        <v>248</v>
      </c>
      <c r="BL23" s="186" t="s">
        <v>248</v>
      </c>
      <c r="BM23" s="186" t="s">
        <v>248</v>
      </c>
      <c r="BN23" s="186" t="s">
        <v>248</v>
      </c>
      <c r="BO23" s="186" t="s">
        <v>248</v>
      </c>
      <c r="BP23" s="186" t="s">
        <v>248</v>
      </c>
      <c r="BQ23" s="186">
        <v>3</v>
      </c>
      <c r="BR23" s="186" t="s">
        <v>248</v>
      </c>
      <c r="BS23" s="186">
        <v>3</v>
      </c>
      <c r="BT23" s="186" t="s">
        <v>248</v>
      </c>
      <c r="BU23" s="186">
        <v>3</v>
      </c>
      <c r="BV23" s="186" t="s">
        <v>248</v>
      </c>
      <c r="BW23" s="186">
        <v>3</v>
      </c>
      <c r="BX23" s="186">
        <v>2</v>
      </c>
      <c r="BY23" s="186" t="s">
        <v>248</v>
      </c>
      <c r="BZ23" s="186">
        <v>2</v>
      </c>
      <c r="CA23" s="186" t="s">
        <v>248</v>
      </c>
      <c r="CB23" s="186">
        <v>2</v>
      </c>
      <c r="CC23" s="186" t="s">
        <v>248</v>
      </c>
      <c r="CD23" s="186">
        <v>3</v>
      </c>
      <c r="CE23" s="186">
        <v>1</v>
      </c>
      <c r="CF23" s="186"/>
      <c r="CG23" s="186">
        <v>1</v>
      </c>
      <c r="CH23" s="186" t="s">
        <v>248</v>
      </c>
      <c r="CI23" s="186" t="s">
        <v>248</v>
      </c>
      <c r="CJ23" s="186" t="s">
        <v>248</v>
      </c>
      <c r="CK23" s="186" t="s">
        <v>248</v>
      </c>
      <c r="CL23" s="186" t="s">
        <v>248</v>
      </c>
      <c r="CM23" s="186" t="s">
        <v>248</v>
      </c>
      <c r="CN23" s="186" t="s">
        <v>248</v>
      </c>
      <c r="CO23" s="186" t="s">
        <v>248</v>
      </c>
      <c r="CP23" s="186" t="s">
        <v>248</v>
      </c>
      <c r="CQ23" s="186" t="s">
        <v>248</v>
      </c>
      <c r="CR23" s="186" t="s">
        <v>248</v>
      </c>
      <c r="CS23" s="186" t="s">
        <v>248</v>
      </c>
      <c r="CT23" s="186" t="s">
        <v>248</v>
      </c>
      <c r="CU23" s="186" t="s">
        <v>248</v>
      </c>
      <c r="CV23" s="186" t="s">
        <v>248</v>
      </c>
      <c r="CW23" s="186">
        <v>2</v>
      </c>
      <c r="CX23" s="186" t="s">
        <v>248</v>
      </c>
      <c r="CY23" s="186" t="s">
        <v>248</v>
      </c>
      <c r="CZ23" s="186" t="s">
        <v>248</v>
      </c>
      <c r="DA23" s="186" t="s">
        <v>248</v>
      </c>
      <c r="DB23" s="186" t="s">
        <v>248</v>
      </c>
      <c r="DC23" s="186" t="s">
        <v>248</v>
      </c>
      <c r="DD23" s="186" t="s">
        <v>248</v>
      </c>
      <c r="DE23" s="186" t="s">
        <v>248</v>
      </c>
      <c r="DF23" s="186">
        <v>1</v>
      </c>
      <c r="DG23" s="186" t="s">
        <v>248</v>
      </c>
      <c r="DH23" s="186" t="s">
        <v>248</v>
      </c>
      <c r="DI23" s="186" t="s">
        <v>248</v>
      </c>
      <c r="DJ23" s="186" t="s">
        <v>248</v>
      </c>
      <c r="DK23" s="186" t="s">
        <v>248</v>
      </c>
      <c r="DL23" s="186" t="s">
        <v>248</v>
      </c>
      <c r="DM23" s="186" t="s">
        <v>248</v>
      </c>
      <c r="DN23" s="186">
        <v>1</v>
      </c>
      <c r="DO23" s="186" t="s">
        <v>248</v>
      </c>
      <c r="DP23" s="186" t="s">
        <v>248</v>
      </c>
      <c r="DQ23" s="186" t="s">
        <v>248</v>
      </c>
      <c r="DR23" s="186" t="s">
        <v>248</v>
      </c>
      <c r="DS23" s="186" t="s">
        <v>248</v>
      </c>
      <c r="DT23" s="186" t="s">
        <v>248</v>
      </c>
      <c r="DU23" s="186" t="s">
        <v>248</v>
      </c>
      <c r="DV23" s="186" t="s">
        <v>248</v>
      </c>
      <c r="DW23" s="186" t="s">
        <v>248</v>
      </c>
      <c r="DX23" s="186" t="s">
        <v>248</v>
      </c>
      <c r="DY23" s="186" t="s">
        <v>248</v>
      </c>
      <c r="DZ23" s="186" t="s">
        <v>248</v>
      </c>
      <c r="EA23" s="186" t="s">
        <v>248</v>
      </c>
      <c r="EB23" s="186" t="s">
        <v>248</v>
      </c>
      <c r="EC23" s="186" t="s">
        <v>248</v>
      </c>
      <c r="ED23" s="186" t="s">
        <v>248</v>
      </c>
      <c r="EE23" s="186" t="s">
        <v>248</v>
      </c>
      <c r="EF23" s="186" t="s">
        <v>248</v>
      </c>
      <c r="EG23" s="186" t="s">
        <v>248</v>
      </c>
      <c r="EH23" s="186" t="s">
        <v>248</v>
      </c>
      <c r="EI23" s="186" t="s">
        <v>248</v>
      </c>
      <c r="EJ23" s="186" t="s">
        <v>248</v>
      </c>
      <c r="EK23" s="186" t="s">
        <v>248</v>
      </c>
      <c r="EL23" s="184" t="s">
        <v>248</v>
      </c>
      <c r="EM23" s="184" t="s">
        <v>248</v>
      </c>
      <c r="EN23" s="184" t="s">
        <v>248</v>
      </c>
      <c r="EO23" s="186" t="s">
        <v>248</v>
      </c>
      <c r="EP23" s="186" t="s">
        <v>248</v>
      </c>
      <c r="EQ23" s="186" t="s">
        <v>248</v>
      </c>
      <c r="ER23" s="186" t="s">
        <v>248</v>
      </c>
      <c r="ES23" s="186" t="s">
        <v>248</v>
      </c>
      <c r="ET23" s="186" t="s">
        <v>248</v>
      </c>
      <c r="EU23" s="186" t="s">
        <v>248</v>
      </c>
      <c r="EV23" s="186" t="s">
        <v>248</v>
      </c>
      <c r="EW23" s="186" t="s">
        <v>248</v>
      </c>
      <c r="EX23" s="186" t="s">
        <v>248</v>
      </c>
      <c r="EY23" s="186" t="s">
        <v>248</v>
      </c>
      <c r="EZ23" s="186" t="s">
        <v>248</v>
      </c>
      <c r="FA23" s="186" t="s">
        <v>248</v>
      </c>
      <c r="FB23" s="186" t="s">
        <v>248</v>
      </c>
      <c r="FC23" s="186" t="s">
        <v>248</v>
      </c>
      <c r="FD23" s="186" t="s">
        <v>248</v>
      </c>
      <c r="FE23" s="186" t="s">
        <v>248</v>
      </c>
      <c r="FF23" s="186" t="s">
        <v>248</v>
      </c>
      <c r="FG23" s="186" t="s">
        <v>248</v>
      </c>
      <c r="FH23" s="186" t="s">
        <v>248</v>
      </c>
      <c r="FI23" s="186" t="s">
        <v>248</v>
      </c>
      <c r="FJ23" s="186" t="s">
        <v>248</v>
      </c>
      <c r="FK23" s="186" t="s">
        <v>248</v>
      </c>
      <c r="FL23" s="186" t="s">
        <v>248</v>
      </c>
      <c r="FM23" s="186" t="s">
        <v>248</v>
      </c>
      <c r="FN23" s="186" t="s">
        <v>248</v>
      </c>
      <c r="FO23" s="186" t="s">
        <v>248</v>
      </c>
      <c r="FP23" s="186" t="s">
        <v>248</v>
      </c>
      <c r="FQ23" s="187" t="s">
        <v>248</v>
      </c>
      <c r="FR23" s="187" t="s">
        <v>248</v>
      </c>
      <c r="FS23" s="186">
        <v>2</v>
      </c>
      <c r="FT23" s="186">
        <v>2</v>
      </c>
      <c r="FU23" s="186">
        <v>1</v>
      </c>
      <c r="FV23" s="186">
        <v>3</v>
      </c>
      <c r="FW23" s="186">
        <v>2</v>
      </c>
      <c r="FX23" s="186">
        <v>2</v>
      </c>
      <c r="FY23" s="186">
        <v>2</v>
      </c>
      <c r="FZ23" s="186">
        <v>2</v>
      </c>
      <c r="GA23" s="186" t="s">
        <v>248</v>
      </c>
      <c r="GB23" s="186" t="s">
        <v>248</v>
      </c>
      <c r="GC23" s="186">
        <v>2</v>
      </c>
      <c r="GD23" s="186">
        <v>2</v>
      </c>
      <c r="GE23" s="186" t="s">
        <v>248</v>
      </c>
      <c r="GF23" s="186" t="s">
        <v>248</v>
      </c>
      <c r="GG23" s="186" t="s">
        <v>248</v>
      </c>
      <c r="GH23" s="186" t="s">
        <v>248</v>
      </c>
      <c r="GI23" s="186" t="s">
        <v>248</v>
      </c>
      <c r="GJ23" s="186" t="s">
        <v>248</v>
      </c>
      <c r="GK23" s="186" t="s">
        <v>248</v>
      </c>
      <c r="GL23" s="186" t="s">
        <v>248</v>
      </c>
      <c r="GM23" s="186" t="s">
        <v>248</v>
      </c>
      <c r="GN23" s="186" t="s">
        <v>248</v>
      </c>
      <c r="GO23" s="186" t="s">
        <v>248</v>
      </c>
      <c r="GP23" s="186" t="s">
        <v>248</v>
      </c>
      <c r="GQ23" s="186" t="s">
        <v>248</v>
      </c>
      <c r="GR23" s="186" t="s">
        <v>248</v>
      </c>
      <c r="GS23" s="186" t="s">
        <v>248</v>
      </c>
      <c r="GT23" s="186" t="s">
        <v>248</v>
      </c>
      <c r="GU23" s="186" t="s">
        <v>248</v>
      </c>
      <c r="GV23" s="186" t="s">
        <v>248</v>
      </c>
      <c r="GW23" s="186" t="s">
        <v>248</v>
      </c>
      <c r="GX23" s="186" t="s">
        <v>248</v>
      </c>
      <c r="GY23" s="186" t="s">
        <v>248</v>
      </c>
      <c r="GZ23" s="261" t="s">
        <v>248</v>
      </c>
      <c r="HA23" s="261" t="s">
        <v>248</v>
      </c>
      <c r="HB23" s="188">
        <f>SUM(G23:GE23)</f>
        <v>64</v>
      </c>
    </row>
    <row r="24" spans="1:211" ht="24.9" customHeight="1" thickBot="1" x14ac:dyDescent="0.35">
      <c r="A24" s="108" t="str">
        <f>A23</f>
        <v>Prod.-Q-5</v>
      </c>
      <c r="B24" s="108" t="str">
        <f>B23</f>
        <v>Pracownik Produkcji</v>
      </c>
      <c r="C24" s="108" t="str">
        <f>C23</f>
        <v>RL</v>
      </c>
      <c r="D24" s="108">
        <f>D23</f>
        <v>1335</v>
      </c>
      <c r="E24" s="395"/>
      <c r="F24" s="189" t="s">
        <v>375</v>
      </c>
      <c r="G24" s="192">
        <f>IF(INDEX(tab_MinKomp[Przepisy BHP / BHP Vorschriften],MATCH($B23,tab_MinKomp[[Stanowisko / Position ]:[Stanowisko / Position ]],0))="n/a","n/a",G23-INDEX(tab_MinKomp[Przepisy BHP / BHP Vorschriften],MATCH($B23,tab_MinKomp[[Stanowisko / Position ]:[Stanowisko / Position ]],0)))</f>
        <v>0</v>
      </c>
      <c r="H24" s="193">
        <f>IF(INDEX(tab_MinKomp[Przepisy PPOŻ / Brandschutzbestimmungen],MATCH($B23,tab_MinKomp[[Stanowisko / Position ]:[Stanowisko / Position ]],0))="n/a","n/a",H23-INDEX(tab_MinKomp[Przepisy PPOŻ / Brandschutzbestimmungen],MATCH($B23,tab_MinKomp[[Stanowisko / Position ]:[Stanowisko / Position ]],0)))</f>
        <v>0</v>
      </c>
      <c r="I24" s="193">
        <f>IF(INDEX(tab_MinKomp[Ryzyko zawodowe na stanowiskach pracyv/ Berufliche Risiken an Arbeitsstellen],MATCH($B23,tab_MinKomp[[Stanowisko / Position ]:[Stanowisko / Position ]],0))="n/a","n/a",I23-INDEX(tab_MinKomp[Ryzyko zawodowe na stanowiskach pracyv/ Berufliche Risiken an Arbeitsstellen],MATCH($B23,tab_MinKomp[[Stanowisko / Position ]:[Stanowisko / Position ]],0)))</f>
        <v>0</v>
      </c>
      <c r="J24" s="193">
        <f>IF(INDEX(tab_MinKomp[Gospodarka substancjami niebezpiecznymi / Gefahrstoffmanagement],MATCH($B23,tab_MinKomp[[Stanowisko / Position ]:[Stanowisko / Position ]],0))="n/a","n/a",J23-INDEX(tab_MinKomp[Gospodarka substancjami niebezpiecznymi / Gefahrstoffmanagement],MATCH($B23,tab_MinKomp[[Stanowisko / Position ]:[Stanowisko / Position ]],0)))</f>
        <v>0</v>
      </c>
      <c r="K24" s="193">
        <f>IF(INDEX(tab_MinKomp[Gospodarka odpadami / Abfallwirtschaft],MATCH($B23,tab_MinKomp[[Stanowisko / Position ]:[Stanowisko / Position ]],0))="n/a","n/a",K23-INDEX(tab_MinKomp[Gospodarka odpadami / Abfallwirtschaft],MATCH($B23,tab_MinKomp[[Stanowisko / Position ]:[Stanowisko / Position ]],0)))</f>
        <v>0</v>
      </c>
      <c r="L24" s="194" t="str">
        <f>IF(INDEX(tab_MinKomp[Przepisy kodeksu pracy / Bestimmungen des Arbeitsgesetzes],MATCH($B23,tab_MinKomp[[Stanowisko / Position ]:[Stanowisko / Position ]],0))="n/a","n/a",L23-INDEX(tab_MinKomp[Przepisy kodeksu pracy / Bestimmungen des Arbeitsgesetzes],MATCH($B23,tab_MinKomp[[Stanowisko / Position ]:[Stanowisko / Position ]],0)))</f>
        <v>n/a</v>
      </c>
      <c r="M24" s="195" t="str">
        <f>IF(INDEX(tab_MinKomp[Przepisy o ub.społ. ZUS  / Sozialversicherungsvorschriften],MATCH($B23,tab_MinKomp[[Stanowisko / Position ]:[Stanowisko / Position ]],0))="n/a","n/a",M23-INDEX(tab_MinKomp[Przepisy o ub.społ. ZUS  / Sozialversicherungsvorschriften],MATCH($B23,tab_MinKomp[[Stanowisko / Position ]:[Stanowisko / Position ]],0)))</f>
        <v>n/a</v>
      </c>
      <c r="N24" s="194" t="str">
        <f>IF(INDEX(tab_MinKomp[PRZEPISY O PDOF /persönlich Einkommensteuergesetz ],MATCH($B23,tab_MinKomp[[Stanowisko / Position ]:[Stanowisko / Position ]],0))="n/a","n/a",N23-INDEX(tab_MinKomp[PRZEPISY O PDOF /persönlich Einkommensteuergesetz ],MATCH($B23,tab_MinKomp[[Stanowisko / Position ]:[Stanowisko / Position ]],0)))</f>
        <v>n/a</v>
      </c>
      <c r="O24" s="194">
        <f>IF(INDEX(tab_MinKomp[Regulamin pracy / Arbeitsordnung],MATCH($B23,tab_MinKomp[[Stanowisko / Position ]:[Stanowisko / Position ]],0))="n/a","n/a",O23-INDEX(tab_MinKomp[Regulamin pracy / Arbeitsordnung],MATCH($B23,tab_MinKomp[[Stanowisko / Position ]:[Stanowisko / Position ]],0)))</f>
        <v>0</v>
      </c>
      <c r="P24" s="194">
        <f>IF(INDEX(tab_MinKomp[Regulamin wynagradzania / Vergütungsordnung],MATCH($B23,tab_MinKomp[[Stanowisko / Position ]:[Stanowisko / Position ]],0))="n/a","n/a",P23-INDEX(tab_MinKomp[Regulamin wynagradzania / Vergütungsordnung],MATCH($B23,tab_MinKomp[[Stanowisko / Position ]:[Stanowisko / Position ]],0)))</f>
        <v>0</v>
      </c>
      <c r="Q24" s="194" t="str">
        <f>IF(INDEX(tab_MinKomp[System R2PŁATNIK PRO: Płace / Lohnabrechnung],MATCH($B23,tab_MinKomp[[Stanowisko / Position ]:[Stanowisko / Position ]],0))="n/a","n/a",Q23-INDEX(tab_MinKomp[System R2PŁATNIK PRO: Płace / Lohnabrechnung],MATCH($B23,tab_MinKomp[[Stanowisko / Position ]:[Stanowisko / Position ]],0)))</f>
        <v>n/a</v>
      </c>
      <c r="R24" s="194" t="str">
        <f>IF(INDEX(tab_MinKomp[SystemR2PŁATNIK PRO: KADRY / Personaldaten],MATCH($B23,tab_MinKomp[[Stanowisko / Position ]:[Stanowisko / Position ]],0))="n/a","n/a",R23-INDEX(tab_MinKomp[SystemR2PŁATNIK PRO: KADRY / Personaldaten],MATCH($B23,tab_MinKomp[[Stanowisko / Position ]:[Stanowisko / Position ]],0)))</f>
        <v>n/a</v>
      </c>
      <c r="S24" s="194" t="str">
        <f>IF(INDEX(tab_MinKomp[SYSTEM R2PŁATNIK PRO: zarządzanie pracownikami / Arbeitsverwaltung],MATCH($B23,tab_MinKomp[[Stanowisko / Position ]:[Stanowisko / Position ]],0))="n/a","n/a",S23-INDEX(tab_MinKomp[SYSTEM R2PŁATNIK PRO: zarządzanie pracownikami / Arbeitsverwaltung],MATCH($B23,tab_MinKomp[[Stanowisko / Position ]:[Stanowisko / Position ]],0)))</f>
        <v>n/a</v>
      </c>
      <c r="T24" s="194" t="str">
        <f>IF(INDEX(tab_MinKomp[Doradztwo, wsparcie personalne / Personalberatung und Unterstützung],MATCH($B23,tab_MinKomp[[Stanowisko / Position ]:[Stanowisko / Position ]],0))="n/a","n/a",T23-INDEX(tab_MinKomp[Doradztwo, wsparcie personalne / Personalberatung und Unterstützung],MATCH($B23,tab_MinKomp[[Stanowisko / Position ]:[Stanowisko / Position ]],0)))</f>
        <v>n/a</v>
      </c>
      <c r="U24" s="194" t="str">
        <f>IF(INDEX(tab_MinKomp[Przepisy o podatku VAT / MwSt.- Gesetz],MATCH($B23,tab_MinKomp[[Stanowisko / Position ]:[Stanowisko / Position ]],0))="n/a","n/a",U23-INDEX(tab_MinKomp[Przepisy o podatku VAT / MwSt.- Gesetz],MATCH($B23,tab_MinKomp[[Stanowisko / Position ]:[Stanowisko / Position ]],0)))</f>
        <v>n/a</v>
      </c>
      <c r="V24" s="194" t="str">
        <f>IF(INDEX(tab_MinKomp[PrzepisyPDOP / geschäftlich Einkommensteuergesetz],MATCH($B23,tab_MinKomp[[Stanowisko / Position ]:[Stanowisko / Position ]],0))="n/a","n/a",V23-INDEX(tab_MinKomp[PrzepisyPDOP / geschäftlich Einkommensteuergesetz],MATCH($B23,tab_MinKomp[[Stanowisko / Position ]:[Stanowisko / Position ]],0)))</f>
        <v>n/a</v>
      </c>
      <c r="W24" s="194" t="str">
        <f>IF(INDEX(tab_MinKomp[System BAAN / FINANSE (FIBU)],MATCH($B23,tab_MinKomp[[Stanowisko / Position ]:[Stanowisko / Position ]],0))="n/a","n/a",W23-INDEX(tab_MinKomp[System BAAN / FINANSE (FIBU)],MATCH($B23,tab_MinKomp[[Stanowisko / Position ]:[Stanowisko / Position ]],0)))</f>
        <v>n/a</v>
      </c>
      <c r="X24" s="194" t="str">
        <f>IF(INDEX(tab_MinKomp[Systemy pomocnicze / Hilfssysteme(STOCKPROGRAM, KALK2000 etc.)],MATCH($B23,tab_MinKomp[[Stanowisko / Position ]:[Stanowisko / Position ]],0))="n/a","n/a",X23-INDEX(tab_MinKomp[Systemy pomocnicze / Hilfssysteme(STOCKPROGRAM, KALK2000 etc.)],MATCH($B23,tab_MinKomp[[Stanowisko / Position ]:[Stanowisko / Position ]],0)))</f>
        <v>n/a</v>
      </c>
      <c r="Y24" s="194" t="str">
        <f>IF(INDEX(tab_MinKomp[Polityka rachunkowości / Buchführungspolitik],MATCH($B23,tab_MinKomp[[Stanowisko / Position ]:[Stanowisko / Position ]],0))="n/a","n/a",Y23-INDEX(tab_MinKomp[Polityka rachunkowości / Buchführungspolitik],MATCH($B23,tab_MinKomp[[Stanowisko / Position ]:[Stanowisko / Position ]],0)))</f>
        <v>n/a</v>
      </c>
      <c r="Z24" s="194" t="str">
        <f>IF(INDEX(tab_MinKomp[Ustawa o rachunkowości / Rechnungslegungsgesetz],MATCH($B23,tab_MinKomp[[Stanowisko / Position ]:[Stanowisko / Position ]],0))="n/a","n/a",Z23-INDEX(tab_MinKomp[Ustawa o rachunkowości / Rechnungslegungsgesetz],MATCH($B23,tab_MinKomp[[Stanowisko / Position ]:[Stanowisko / Position ]],0)))</f>
        <v>n/a</v>
      </c>
      <c r="AA24" s="194" t="str">
        <f>IF(INDEX(tab_MinKomp[WORKFLOW - TS-100],MATCH($B23,tab_MinKomp[[Stanowisko / Position ]:[Stanowisko / Position ]],0))="n/a","n/a",AA23-INDEX(tab_MinKomp[WORKFLOW - TS-100],MATCH($B23,tab_MinKomp[[Stanowisko / Position ]:[Stanowisko / Position ]],0)))</f>
        <v>n/a</v>
      </c>
      <c r="AB24" s="194" t="str">
        <f>IF(INDEX(tab_MinKomp[WORKFLOW - SFMS],MATCH($B23,tab_MinKomp[[Stanowisko / Position ]:[Stanowisko / Position ]],0))="n/a","n/a",AB23-INDEX(tab_MinKomp[WORKFLOW - SFMS],MATCH($B23,tab_MinKomp[[Stanowisko / Position ]:[Stanowisko / Position ]],0)))</f>
        <v>n/a</v>
      </c>
      <c r="AC24" s="194" t="str">
        <f>IF(INDEX(tab_MinKomp[System ISO 9001:2015],MATCH($B23,tab_MinKomp[[Stanowisko / Position ]:[Stanowisko / Position ]],0))="n/a","n/a",AC23-INDEX(tab_MinKomp[System ISO 9001:2015],MATCH($B23,tab_MinKomp[[Stanowisko / Position ]:[Stanowisko / Position ]],0)))</f>
        <v>n/a</v>
      </c>
      <c r="AD24" s="194" t="str">
        <f>IF(INDEX(tab_MinKomp[System ISO 9001:2015],MATCH($B23,tab_MinKomp[[Stanowisko / Position ]:[Stanowisko / Position ]],0))="n/a","n/a",AD23-INDEX(tab_MinKomp[System ISO 9001:2015],MATCH($B23,tab_MinKomp[[Stanowisko / Position ]:[Stanowisko / Position ]],0)))</f>
        <v>n/a</v>
      </c>
      <c r="AE24" s="194" t="str">
        <f>IF(INDEX(tab_MinKomp[System ISO 9001:2015],MATCH($B23,tab_MinKomp[[Stanowisko / Position ]:[Stanowisko / Position ]],0))="n/a","n/a",AE23-INDEX(tab_MinKomp[System ISO 9001:2015],MATCH($B23,tab_MinKomp[[Stanowisko / Position ]:[Stanowisko / Position ]],0)))</f>
        <v>n/a</v>
      </c>
      <c r="AF24" s="194" t="str">
        <f>IF(INDEX(tab_MinKomp[System ISO 9001:2015],MATCH($B23,tab_MinKomp[[Stanowisko / Position ]:[Stanowisko / Position ]],0))="n/a","n/a",AF23-INDEX(tab_MinKomp[System ISO 9001:2015],MATCH($B23,tab_MinKomp[[Stanowisko / Position ]:[Stanowisko / Position ]],0)))</f>
        <v>n/a</v>
      </c>
      <c r="AG24" s="194" t="str">
        <f>IF(INDEX(tab_MinKomp[Wymagania VDA 6.3 Process / Forderungen],MATCH($B23,tab_MinKomp[[Stanowisko / Position ]:[Stanowisko / Position ]],0))="n/a","n/a",AG23-INDEX(tab_MinKomp[Wymagania VDA 6.3 Process / Forderungen],MATCH($B23,tab_MinKomp[[Stanowisko / Position ]:[Stanowisko / Position ]],0)))</f>
        <v>n/a</v>
      </c>
      <c r="AH24" s="194" t="str">
        <f>IF(INDEX(tab_MinKomp[Wymagania VDA 6.5 Product / Forderungen],MATCH($B23,tab_MinKomp[[Stanowisko / Position ]:[Stanowisko / Position ]],0))="n/a","n/a",AH23-INDEX(tab_MinKomp[Wymagania VDA 6.5 Product / Forderungen],MATCH($B23,tab_MinKomp[[Stanowisko / Position ]:[Stanowisko / Position ]],0)))</f>
        <v>n/a</v>
      </c>
      <c r="AI24" s="194" t="str">
        <f>IF(INDEX(tab_MinKomp[System ISO 9001:2015],MATCH($B23,tab_MinKomp[[Stanowisko / Position ]:[Stanowisko / Position ]],0))="n/a","n/a",AI23-INDEX(tab_MinKomp[System ISO 9001:2015],MATCH($B23,tab_MinKomp[[Stanowisko / Position ]:[Stanowisko / Position ]],0)))</f>
        <v>n/a</v>
      </c>
      <c r="AJ24" s="194" t="str">
        <f>IF(INDEX(tab_MinKomp[Auditor systemu ISO 17021:2018],MATCH($B23,tab_MinKomp[[Stanowisko / Position ]:[Stanowisko / Position ]],0))="n/a","n/a",AJ23-INDEX(tab_MinKomp[Auditor systemu ISO 17021:2018],MATCH($B23,tab_MinKomp[[Stanowisko / Position ]:[Stanowisko / Position ]],0)))</f>
        <v>n/a</v>
      </c>
      <c r="AK24" s="194" t="str">
        <f>IF(INDEX(tab_MinKomp[Pełnomocnik systemu / Systemvertreter],MATCH($B23,tab_MinKomp[[Stanowisko / Position ]:[Stanowisko / Position ]],0))="n/a","n/a",AK23-INDEX(tab_MinKomp[Pełnomocnik systemu / Systemvertreter],MATCH($B23,tab_MinKomp[[Stanowisko / Position ]:[Stanowisko / Position ]],0)))</f>
        <v>n/a</v>
      </c>
      <c r="AL24" s="194">
        <f>IF(INDEX(tab_MinKomp[Polityka Etyczna - Compliance],MATCH($B23,tab_MinKomp[[Stanowisko / Position ]:[Stanowisko / Position ]],0))="n/a","n/a",AL23-INDEX(tab_MinKomp[Polityka Etyczna - Compliance],MATCH($B23,tab_MinKomp[[Stanowisko / Position ]:[Stanowisko / Position ]],0)))</f>
        <v>0</v>
      </c>
      <c r="AM24" s="194" t="str">
        <f>IF(INDEX(tab_MinKomp[WDRAŻANIE NOWYCH PROJEKTÓW/ PROCEDURA CTM],MATCH($B23,tab_MinKomp[[Stanowisko / Position ]:[Stanowisko / Position ]],0))="n/a","n/a",AM23-INDEX(tab_MinKomp[WDRAŻANIE NOWYCH PROJEKTÓW/ PROCEDURA CTM],MATCH($B23,tab_MinKomp[[Stanowisko / Position ]:[Stanowisko / Position ]],0)))</f>
        <v>n/a</v>
      </c>
      <c r="AN24" s="194" t="str">
        <f>IF(INDEX(tab_MinKomp[KAMIENIE MILOWE MSL/PIFF],MATCH($B23,tab_MinKomp[[Stanowisko / Position ]:[Stanowisko / Position ]],0))="n/a","n/a",AN23-INDEX(tab_MinKomp[KAMIENIE MILOWE MSL/PIFF],MATCH($B23,tab_MinKomp[[Stanowisko / Position ]:[Stanowisko / Position ]],0)))</f>
        <v>n/a</v>
      </c>
      <c r="AO24" s="194">
        <f>IF(INDEX(tab_MinKomp[CP],MATCH($B23,tab_MinKomp[[Stanowisko / Position ]:[Stanowisko / Position ]],0))="n/a","n/a",AO23-INDEX(tab_MinKomp[CP],MATCH($B23,tab_MinKomp[[Stanowisko / Position ]:[Stanowisko / Position ]],0)))</f>
        <v>0</v>
      </c>
      <c r="AP24" s="194" t="str">
        <f>IF(INDEX(tab_MinKomp[FMEA],MATCH($B23,tab_MinKomp[[Stanowisko / Position ]:[Stanowisko / Position ]],0))="n/a","n/a",AP23-INDEX(tab_MinKomp[FMEA],MATCH($B23,tab_MinKomp[[Stanowisko / Position ]:[Stanowisko / Position ]],0)))</f>
        <v>n/a</v>
      </c>
      <c r="AQ24" s="194">
        <f>IF(INDEX(tab_MinKomp[FLOW CHART],MATCH($B23,tab_MinKomp[[Stanowisko / Position ]:[Stanowisko / Position ]],0))="n/a","n/a",AQ23-INDEX(tab_MinKomp[FLOW CHART],MATCH($B23,tab_MinKomp[[Stanowisko / Position ]:[Stanowisko / Position ]],0)))</f>
        <v>0</v>
      </c>
      <c r="AR24" s="194" t="str">
        <f>IF(INDEX(tab_MinKomp[APQP],MATCH($B23,tab_MinKomp[[Stanowisko / Position ]:[Stanowisko / Position ]],0))="n/a","n/a",AR23-INDEX(tab_MinKomp[APQP],MATCH($B23,tab_MinKomp[[Stanowisko / Position ]:[Stanowisko / Position ]],0)))</f>
        <v>n/a</v>
      </c>
      <c r="AS24" s="194" t="str">
        <f>IF(INDEX(tab_MinKomp[MSA],MATCH($B23,tab_MinKomp[[Stanowisko / Position ]:[Stanowisko / Position ]],0))="n/a","n/a",AS23-INDEX(tab_MinKomp[MSA],MATCH($B23,tab_MinKomp[[Stanowisko / Position ]:[Stanowisko / Position ]],0)))</f>
        <v>n/a</v>
      </c>
      <c r="AT24" s="194" t="str">
        <f>IF(INDEX(tab_MinKomp[SPC],MATCH($B23,tab_MinKomp[[Stanowisko / Position ]:[Stanowisko / Position ]],0))="n/a","n/a",AT23-INDEX(tab_MinKomp[SPC],MATCH($B23,tab_MinKomp[[Stanowisko / Position ]:[Stanowisko / Position ]],0)))</f>
        <v>n/a</v>
      </c>
      <c r="AU24" s="194" t="str">
        <f>IF(INDEX(tab_MinKomp[CSR (SPECYFICZNE WYMAGANIA KLIENTA)],MATCH($B23,tab_MinKomp[[Stanowisko / Position ]:[Stanowisko / Position ]],0))="n/a","n/a",AU23-INDEX(tab_MinKomp[CSR (SPECYFICZNE WYMAGANIA KLIENTA)],MATCH($B23,tab_MinKomp[[Stanowisko / Position ]:[Stanowisko / Position ]],0)))</f>
        <v>n/a</v>
      </c>
      <c r="AV24" s="194">
        <f>IF(INDEX(tab_MinKomp[5S],MATCH($B23,tab_MinKomp[[Stanowisko / Position ]:[Stanowisko / Position ]],0))="n/a","n/a",AV23-INDEX(tab_MinKomp[5S],MATCH($B23,tab_MinKomp[[Stanowisko / Position ]:[Stanowisko / Position ]],0)))</f>
        <v>0</v>
      </c>
      <c r="AW24" s="194">
        <f>IF(INDEX(tab_MinKomp[LEAN MANAGEMENT],MATCH($B23,tab_MinKomp[[Stanowisko / Position ]:[Stanowisko / Position ]],0))="n/a","n/a",AW23-INDEX(tab_MinKomp[LEAN MANAGEMENT],MATCH($B23,tab_MinKomp[[Stanowisko / Position ]:[Stanowisko / Position ]],0)))</f>
        <v>0</v>
      </c>
      <c r="AX24" s="194" t="str">
        <f>IF(INDEX(tab_MinKomp[5R],MATCH($B23,tab_MinKomp[[Stanowisko / Position ]:[Stanowisko / Position ]],0))="n/a","n/a",AX23-INDEX(tab_MinKomp[5R],MATCH($B23,tab_MinKomp[[Stanowisko / Position ]:[Stanowisko / Position ]],0)))</f>
        <v>n/a</v>
      </c>
      <c r="AY24" s="194" t="str">
        <f>IF(INDEX(tab_MinKomp[Six Sigma],MATCH($B23,tab_MinKomp[[Stanowisko / Position ]:[Stanowisko / Position ]],0))="n/a","n/a",AY23-INDEX(tab_MinKomp[Six Sigma],MATCH($B23,tab_MinKomp[[Stanowisko / Position ]:[Stanowisko / Position ]],0)))</f>
        <v>n/a</v>
      </c>
      <c r="AZ24" s="194" t="str">
        <f>IF(INDEX(tab_MinKomp[System BAAN / Distribution &amp; Supply Chain],MATCH($B23,tab_MinKomp[[Stanowisko / Position ]:[Stanowisko / Position ]],0))="n/a","n/a",AZ23-INDEX(tab_MinKomp[System BAAN / Distribution &amp; Supply Chain],MATCH($B23,tab_MinKomp[[Stanowisko / Position ]:[Stanowisko / Position ]],0)))</f>
        <v>n/a</v>
      </c>
      <c r="BA24" s="194">
        <f>IF(INDEX(tab_MinKomp[LEAN MANAGEMENT],MATCH($B23,tab_MinKomp[[Stanowisko / Position ]:[Stanowisko / Position ]],0))="n/a","n/a",BA23-INDEX(tab_MinKomp[LEAN MANAGEMENT],MATCH($B23,tab_MinKomp[[Stanowisko / Position ]:[Stanowisko / Position ]],0)))</f>
        <v>0</v>
      </c>
      <c r="BB24" s="194">
        <f>IF(INDEX(tab_MinKomp[LEAN MANAGEMENT],MATCH($B23,tab_MinKomp[[Stanowisko / Position ]:[Stanowisko / Position ]],0))="n/a","n/a",BB23-INDEX(tab_MinKomp[LEAN MANAGEMENT],MATCH($B23,tab_MinKomp[[Stanowisko / Position ]:[Stanowisko / Position ]],0)))</f>
        <v>0</v>
      </c>
      <c r="BC24" s="194" t="str">
        <f>IF(INDEX(tab_MinKomp[Organizacja dostaw / Versorgungsorganisation],MATCH($B23,tab_MinKomp[[Stanowisko / Position ]:[Stanowisko / Position ]],0))="n/a","n/a",BC23-INDEX(tab_MinKomp[Organizacja dostaw / Versorgungsorganisation],MATCH($B23,tab_MinKomp[[Stanowisko / Position ]:[Stanowisko / Position ]],0)))</f>
        <v>n/a</v>
      </c>
      <c r="BD24" s="194" t="str">
        <f>IF(INDEX(tab_MinKomp[Organizacja wysyłek / Organisation von Lieferungen],MATCH($B23,tab_MinKomp[[Stanowisko / Position ]:[Stanowisko / Position ]],0))="n/a","n/a",BD23-INDEX(tab_MinKomp[Organizacja wysyłek / Organisation von Lieferungen],MATCH($B23,tab_MinKomp[[Stanowisko / Position ]:[Stanowisko / Position ]],0)))</f>
        <v>n/a</v>
      </c>
      <c r="BE24" s="194" t="str">
        <f>IF(INDEX(tab_MinKomp[Analiza magazynowa - Program Polen.mdb / Inventuranalyse],MATCH($B23,tab_MinKomp[[Stanowisko / Position ]:[Stanowisko / Position ]],0))="n/a","n/a",BE23-INDEX(tab_MinKomp[Analiza magazynowa - Program Polen.mdb / Inventuranalyse],MATCH($B23,tab_MinKomp[[Stanowisko / Position ]:[Stanowisko / Position ]],0)))</f>
        <v>n/a</v>
      </c>
      <c r="BF24" s="190" t="str">
        <f>IF(INDEX(tab_MinKomp[MMOG (Materials Management Operations Guidelines)],MATCH($B23,tab_MinKomp[[Stanowisko / Position ]:[Stanowisko / Position ]],0))="n/a","n/a",BF23-INDEX(tab_MinKomp[MMOG (Materials Management Operations Guidelines)],MATCH($B23,tab_MinKomp[[Stanowisko / Position ]:[Stanowisko / Position ]],0)))</f>
        <v>n/a</v>
      </c>
      <c r="BG24" s="190" t="str">
        <f>IF(INDEX(tab_MinKomp[GPP],MATCH($B23,tab_MinKomp[[Stanowisko / Position ]:[Stanowisko / Position ]],0))="n/a","n/a",BG23-INDEX(tab_MinKomp[GPP],MATCH($B23,tab_MinKomp[[Stanowisko / Position ]:[Stanowisko / Position ]],0)))</f>
        <v>n/a</v>
      </c>
      <c r="BH24" s="190" t="str">
        <f>IF(INDEX(tab_MinKomp[AIAG (Automotive Industry Action Group)],MATCH($B23,tab_MinKomp[[Stanowisko / Position ]:[Stanowisko / Position ]],0))="n/a","n/a",BH23-INDEX(tab_MinKomp[AIAG (Automotive Industry Action Group)],MATCH($B23,tab_MinKomp[[Stanowisko / Position ]:[Stanowisko / Position ]],0)))</f>
        <v>n/a</v>
      </c>
      <c r="BI24" s="190" t="str">
        <f>IF(INDEX(tab_MinKomp[Super-G disputes],MATCH($B23,tab_MinKomp[[Stanowisko / Position ]:[Stanowisko / Position ]],0))="n/a","n/a",BI23-INDEX(tab_MinKomp[Super-G disputes],MATCH($B23,tab_MinKomp[[Stanowisko / Position ]:[Stanowisko / Position ]],0)))</f>
        <v>n/a</v>
      </c>
      <c r="BJ24" s="190" t="str">
        <f>IF(INDEX(tab_MinKomp[CMMS3/eDDL (Direct Data Link)],MATCH($B23,tab_MinKomp[[Stanowisko / Position ]:[Stanowisko / Position ]],0))="n/a","n/a",BJ23-INDEX(tab_MinKomp[CMMS3/eDDL (Direct Data Link)],MATCH($B23,tab_MinKomp[[Stanowisko / Position ]:[Stanowisko / Position ]],0)))</f>
        <v>n/a</v>
      </c>
      <c r="BK24" s="190" t="str">
        <f>IF(INDEX(tab_MinKomp[MP&amp;L (Material Planning and Logistics)],MATCH($B23,tab_MinKomp[[Stanowisko / Position ]:[Stanowisko / Position ]],0))="n/a","n/a",BK23-INDEX(tab_MinKomp[MP&amp;L (Material Planning and Logistics)],MATCH($B23,tab_MinKomp[[Stanowisko / Position ]:[Stanowisko / Position ]],0)))</f>
        <v>n/a</v>
      </c>
      <c r="BL24" s="190" t="str">
        <f>IF(INDEX(tab_MinKomp[Supplier delivery rating],MATCH($B23,tab_MinKomp[[Stanowisko / Position ]:[Stanowisko / Position ]],0))="n/a","n/a",BL23-INDEX(tab_MinKomp[Supplier delivery rating],MATCH($B23,tab_MinKomp[[Stanowisko / Position ]:[Stanowisko / Position ]],0)))</f>
        <v>n/a</v>
      </c>
      <c r="BM24" s="194" t="str">
        <f>IF(INDEX(tab_MinKomp[Planowanie produkcji / Produktionsplanung],MATCH($B23,tab_MinKomp[[Stanowisko / Position ]:[Stanowisko / Position ]],0))="n/a","n/a",BM23-INDEX(tab_MinKomp[Planowanie produkcji / Produktionsplanung],MATCH($B23,tab_MinKomp[[Stanowisko / Position ]:[Stanowisko / Position ]],0)))</f>
        <v>n/a</v>
      </c>
      <c r="BN24" s="194" t="str">
        <f>IF(INDEX(tab_MinKomp[Planowanie produkcji / Produktionsplanung],MATCH($B23,tab_MinKomp[[Stanowisko / Position ]:[Stanowisko / Position ]],0))="n/a","n/a",BN23-INDEX(tab_MinKomp[Planowanie produkcji / Produktionsplanung],MATCH($B23,tab_MinKomp[[Stanowisko / Position ]:[Stanowisko / Position ]],0)))</f>
        <v>n/a</v>
      </c>
      <c r="BO24" s="194" t="str">
        <f>IF(INDEX(tab_MinKomp[Planowanie produkcji / Produktionsplanung],MATCH($B23,tab_MinKomp[[Stanowisko / Position ]:[Stanowisko / Position ]],0))="n/a","n/a",BO23-INDEX(tab_MinKomp[Planowanie produkcji / Produktionsplanung],MATCH($B23,tab_MinKomp[[Stanowisko / Position ]:[Stanowisko / Position ]],0)))</f>
        <v>n/a</v>
      </c>
      <c r="BP24" s="194" t="str">
        <f>IF(INDEX(tab_MinKomp[Planowanie produkcji / Produktionsplanung],MATCH($B23,tab_MinKomp[[Stanowisko / Position ]:[Stanowisko / Position ]],0))="n/a","n/a",BP23-INDEX(tab_MinKomp[Planowanie produkcji / Produktionsplanung],MATCH($B23,tab_MinKomp[[Stanowisko / Position ]:[Stanowisko / Position ]],0)))</f>
        <v>n/a</v>
      </c>
      <c r="BQ24" s="194" t="s">
        <v>248</v>
      </c>
      <c r="BR24" s="194" t="str">
        <f>IF(INDEX(tab_MinKomp[Planowanie produkcji / Produktionsplanung],MATCH($B23,tab_MinKomp[[Stanowisko / Position ]:[Stanowisko / Position ]],0))="n/a","n/a",BR23-INDEX(tab_MinKomp[Planowanie produkcji / Produktionsplanung],MATCH($B23,tab_MinKomp[[Stanowisko / Position ]:[Stanowisko / Position ]],0)))</f>
        <v>n/a</v>
      </c>
      <c r="BS24" s="194">
        <f>IF(INDEX(tab_MinKomp[Obsługa maszyn Novapax / Novapax Maschinenbedienung],MATCH($B23,tab_MinKomp[[Stanowisko / Position ]:[Stanowisko / Position ]],0))="n/a","n/a",BS23-INDEX(tab_MinKomp[Obsługa maszyn Novapax / Novapax Maschinenbedienung],MATCH($B23,tab_MinKomp[[Stanowisko / Position ]:[Stanowisko / Position ]],0)))</f>
        <v>1</v>
      </c>
      <c r="BT24" s="194" t="str">
        <f>IF(INDEX(tab_MinKomp[Planowanie produkcji / Produktionsplanung],MATCH($B23,tab_MinKomp[[Stanowisko / Position ]:[Stanowisko / Position ]],0))="n/a","n/a",BT23-INDEX(tab_MinKomp[Planowanie produkcji / Produktionsplanung],MATCH($B23,tab_MinKomp[[Stanowisko / Position ]:[Stanowisko / Position ]],0)))</f>
        <v>n/a</v>
      </c>
      <c r="BU24" s="194">
        <f>IF(INDEX(tab_MinKomp[Obsługa maszyn Novapax / Novapax Maschinenbedienung],MATCH($B23,tab_MinKomp[[Stanowisko / Position ]:[Stanowisko / Position ]],0))="n/a","n/a",BU23-INDEX(tab_MinKomp[Obsługa maszyn Novapax / Novapax Maschinenbedienung],MATCH($B23,tab_MinKomp[[Stanowisko / Position ]:[Stanowisko / Position ]],0)))</f>
        <v>1</v>
      </c>
      <c r="BV24" s="194" t="str">
        <f>IF(INDEX(tab_MinKomp[Planowanie produkcji / Produktionsplanung],MATCH($B23,tab_MinKomp[[Stanowisko / Position ]:[Stanowisko / Position ]],0))="n/a","n/a",BV23-INDEX(tab_MinKomp[Planowanie produkcji / Produktionsplanung],MATCH($B23,tab_MinKomp[[Stanowisko / Position ]:[Stanowisko / Position ]],0)))</f>
        <v>n/a</v>
      </c>
      <c r="BW24" s="194">
        <f>IF(INDEX(tab_MinKomp[Obsługa maszyn Novapax / Novapax Maschinenbedienung],MATCH($B23,tab_MinKomp[[Stanowisko / Position ]:[Stanowisko / Position ]],0))="n/a","n/a",BW23-INDEX(tab_MinKomp[Obsługa maszyn Novapax / Novapax Maschinenbedienung],MATCH($B23,tab_MinKomp[[Stanowisko / Position ]:[Stanowisko / Position ]],0)))</f>
        <v>1</v>
      </c>
      <c r="BX24" s="194">
        <f>IF(INDEX(tab_MinKomp[Obsługa maszyn Novapax / Novapax Maschinenbedienung],MATCH($B23,tab_MinKomp[[Stanowisko / Position ]:[Stanowisko / Position ]],0))="n/a","n/a",BX23-INDEX(tab_MinKomp[Obsługa maszyn Novapax / Novapax Maschinenbedienung],MATCH($B23,tab_MinKomp[[Stanowisko / Position ]:[Stanowisko / Position ]],0)))</f>
        <v>0</v>
      </c>
      <c r="BY24" s="194" t="str">
        <f>IF(INDEX(tab_MinKomp[Obsługa maszyn Engel / Engel Maschinenbedienung],MATCH($B23,tab_MinKomp[[Stanowisko / Position ]:[Stanowisko / Position ]],0))="n/a","n/a",BY23-INDEX(tab_MinKomp[Obsługa maszyn Engel / Engel Maschinenbedienung],MATCH($B23,tab_MinKomp[[Stanowisko / Position ]:[Stanowisko / Position ]],0)))</f>
        <v>n/a</v>
      </c>
      <c r="BZ24" s="194">
        <f>IF(INDEX(tab_MinKomp[Obsługa maszyn Novapax / Novapax Maschinenbedienung],MATCH($B23,tab_MinKomp[[Stanowisko / Position ]:[Stanowisko / Position ]],0))="n/a","n/a",BZ23-INDEX(tab_MinKomp[Obsługa maszyn Novapax / Novapax Maschinenbedienung],MATCH($B23,tab_MinKomp[[Stanowisko / Position ]:[Stanowisko / Position ]],0)))</f>
        <v>0</v>
      </c>
      <c r="CA24" s="194" t="str">
        <f>IF(INDEX(tab_MinKomp[Obsługa maszyn KVT / KVT Maschinenbedienung],MATCH($B23,tab_MinKomp[[Stanowisko / Position ]:[Stanowisko / Position ]],0))="n/a","n/a",CA23-INDEX(tab_MinKomp[Obsługa maszyn KVT / KVT Maschinenbedienung],MATCH($B23,tab_MinKomp[[Stanowisko / Position ]:[Stanowisko / Position ]],0)))</f>
        <v>n/a</v>
      </c>
      <c r="CB24" s="194">
        <f>IF(INDEX(tab_MinKomp[Obsługa maszyn Novapax / Novapax Maschinenbedienung],MATCH($B23,tab_MinKomp[[Stanowisko / Position ]:[Stanowisko / Position ]],0))="n/a","n/a",CB23-INDEX(tab_MinKomp[Obsługa maszyn Novapax / Novapax Maschinenbedienung],MATCH($B23,tab_MinKomp[[Stanowisko / Position ]:[Stanowisko / Position ]],0)))</f>
        <v>0</v>
      </c>
      <c r="CC24" s="194" t="str">
        <f>IF(INDEX(tab_MinKomp[Obsługa maszyn Branson / Branson Maschinenbedienung],MATCH($B23,tab_MinKomp[[Stanowisko / Position ]:[Stanowisko / Position ]],0))="n/a","n/a",CC23-INDEX(tab_MinKomp[Obsługa maszyn Branson / Branson Maschinenbedienung],MATCH($B23,tab_MinKomp[[Stanowisko / Position ]:[Stanowisko / Position ]],0)))</f>
        <v>n/a</v>
      </c>
      <c r="CD24" s="194">
        <f>IF(INDEX(tab_MinKomp[Obsługa maszyn Novapax / Novapax Maschinenbedienung],MATCH($B23,tab_MinKomp[[Stanowisko / Position ]:[Stanowisko / Position ]],0))="n/a","n/a",CD23-INDEX(tab_MinKomp[Obsługa maszyn Novapax / Novapax Maschinenbedienung],MATCH($B23,tab_MinKomp[[Stanowisko / Position ]:[Stanowisko / Position ]],0)))</f>
        <v>1</v>
      </c>
      <c r="CE24" s="194">
        <f>IF(INDEX(tab_MinKomp[Obsługa maszyn Novapax / Novapax Maschinenbedienung],MATCH($B23,tab_MinKomp[[Stanowisko / Position ]:[Stanowisko / Position ]],0))="n/a","n/a",CE23-INDEX(tab_MinKomp[Obsługa maszyn Novapax / Novapax Maschinenbedienung],MATCH($B23,tab_MinKomp[[Stanowisko / Position ]:[Stanowisko / Position ]],0)))</f>
        <v>-1</v>
      </c>
      <c r="CF24" s="194">
        <f>IF(INDEX(tab_MinKomp[Obsługa maszyn Novapax / Novapax Maschinenbedienung],MATCH($B23,tab_MinKomp[[Stanowisko / Position ]:[Stanowisko / Position ]],0))="n/a","n/a",CF23-INDEX(tab_MinKomp[Obsługa maszyn Novapax / Novapax Maschinenbedienung],MATCH($B23,tab_MinKomp[[Stanowisko / Position ]:[Stanowisko / Position ]],0)))</f>
        <v>-2</v>
      </c>
      <c r="CG24" s="194"/>
      <c r="CH24" s="194" t="str">
        <f>IF(INDEX(tab_MinKomp[Wymagania VDA 6.5 Product / Forderungen],MATCH($B23,tab_MinKomp[[Stanowisko / Position ]:[Stanowisko / Position ]],0))="n/a","n/a",CH23-INDEX(tab_MinKomp[Wymagania VDA 6.5 Product / Forderungen],MATCH($B23,tab_MinKomp[[Stanowisko / Position ]:[Stanowisko / Position ]],0)))</f>
        <v>n/a</v>
      </c>
      <c r="CI24" s="194" t="str">
        <f>IF(INDEX(tab_MinKomp[Wymagania VDA 6.5 Product / Forderungen],MATCH($B23,tab_MinKomp[[Stanowisko / Position ]:[Stanowisko / Position ]],0))="n/a","n/a",CI23-INDEX(tab_MinKomp[Wymagania VDA 6.5 Product / Forderungen],MATCH($B23,tab_MinKomp[[Stanowisko / Position ]:[Stanowisko / Position ]],0)))</f>
        <v>n/a</v>
      </c>
      <c r="CJ24" s="194" t="str">
        <f>IF(INDEX(tab_MinKomp[Wymagania VDA 6.5 Product / Forderungen],MATCH($B23,tab_MinKomp[[Stanowisko / Position ]:[Stanowisko / Position ]],0))="n/a","n/a",CJ23-INDEX(tab_MinKomp[Wymagania VDA 6.5 Product / Forderungen],MATCH($B23,tab_MinKomp[[Stanowisko / Position ]:[Stanowisko / Position ]],0)))</f>
        <v>n/a</v>
      </c>
      <c r="CK24" s="194" t="str">
        <f>IF(INDEX(tab_MinKomp[Wymagania VDA 6.5 Product / Forderungen],MATCH($B23,tab_MinKomp[[Stanowisko / Position ]:[Stanowisko / Position ]],0))="n/a","n/a",CK23-INDEX(tab_MinKomp[Wymagania VDA 6.5 Product / Forderungen],MATCH($B23,tab_MinKomp[[Stanowisko / Position ]:[Stanowisko / Position ]],0)))</f>
        <v>n/a</v>
      </c>
      <c r="CL24" s="194" t="str">
        <f>IF(INDEX(tab_MinKomp[Wymagania VDA 6.5 Product / Forderungen],MATCH($B23,tab_MinKomp[[Stanowisko / Position ]:[Stanowisko / Position ]],0))="n/a","n/a",CL23-INDEX(tab_MinKomp[Wymagania VDA 6.5 Product / Forderungen],MATCH($B23,tab_MinKomp[[Stanowisko / Position ]:[Stanowisko / Position ]],0)))</f>
        <v>n/a</v>
      </c>
      <c r="CM24" s="194" t="str">
        <f>IF(INDEX(tab_MinKomp[Informatyka ogólna (techniczne i systemowe) / Allgemeine IT (Technik und System)],MATCH($B23,tab_MinKomp[[Stanowisko / Position ]:[Stanowisko / Position ]],0))="n/a","n/a",CM23-INDEX(tab_MinKomp[Informatyka ogólna (techniczne i systemowe) / Allgemeine IT (Technik und System)],MATCH($B23,tab_MinKomp[[Stanowisko / Position ]:[Stanowisko / Position ]],0)))</f>
        <v>n/a</v>
      </c>
      <c r="CN24" s="194" t="str">
        <f>IF(INDEX(tab_MinKomp[Sieci komputerowe / Computernetzwerke],MATCH($B23,tab_MinKomp[[Stanowisko / Position ]:[Stanowisko / Position ]],0))="n/a","n/a",CN23-INDEX(tab_MinKomp[Sieci komputerowe / Computernetzwerke],MATCH($B23,tab_MinKomp[[Stanowisko / Position ]:[Stanowisko / Position ]],0)))</f>
        <v>n/a</v>
      </c>
      <c r="CO24" s="194" t="str">
        <f>IF(INDEX(tab_MinKomp[Hardware (komputery PC, drukarki biurowe i etykietowe, telefonia stacjonarna i mobilna) (PC, Drucker, Telefpne, Handys)],MATCH($B23,tab_MinKomp[[Stanowisko / Position ]:[Stanowisko / Position ]],0))="n/a","n/a",CO23-INDEX(tab_MinKomp[Hardware (komputery PC, drukarki biurowe i etykietowe, telefonia stacjonarna i mobilna) (PC, Drucker, Telefpne, Handys)],MATCH($B23,tab_MinKomp[[Stanowisko / Position ]:[Stanowisko / Position ]],0)))</f>
        <v>n/a</v>
      </c>
      <c r="CP24" s="194" t="str">
        <f>IF(INDEX(tab_MinKomp[Software &amp; Systems (MS Office, MS Remote Desktop)],MATCH($B23,tab_MinKomp[[Stanowisko / Position ]:[Stanowisko / Position ]],0))="n/a","n/a",CP23-INDEX(tab_MinKomp[Software &amp; Systems (MS Office, MS Remote Desktop)],MATCH($B23,tab_MinKomp[[Stanowisko / Position ]:[Stanowisko / Position ]],0)))</f>
        <v>n/a</v>
      </c>
      <c r="CQ24" s="194" t="str">
        <f>IF(INDEX(tab_MinKomp[Programowanie obiektowe (PHP) / Objektprogrammierung],MATCH($B23,tab_MinKomp[[Stanowisko / Position ]:[Stanowisko / Position ]],0))="n/a","n/a",CQ23-INDEX(tab_MinKomp[Programowanie obiektowe (PHP) / Objektprogrammierung],MATCH($B23,tab_MinKomp[[Stanowisko / Position ]:[Stanowisko / Position ]],0)))</f>
        <v>n/a</v>
      </c>
      <c r="CR24" s="194" t="str">
        <f>IF(INDEX(tab_MinKomp[Scrum],MATCH($B23,tab_MinKomp[[Stanowisko / Position ]:[Stanowisko / Position ]],0))="n/a","n/a",CR23-INDEX(tab_MinKomp[Scrum],MATCH($B23,tab_MinKomp[[Stanowisko / Position ]:[Stanowisko / Position ]],0)))</f>
        <v>n/a</v>
      </c>
      <c r="CS24" s="194" t="str">
        <f>IF(INDEX(tab_MinKomp[SQL (MySQL)],MATCH($B23,tab_MinKomp[[Stanowisko / Position ]:[Stanowisko / Position ]],0))="n/a","n/a",CS23-INDEX(tab_MinKomp[SQL (MySQL)],MATCH($B23,tab_MinKomp[[Stanowisko / Position ]:[Stanowisko / Position ]],0)))</f>
        <v>n/a</v>
      </c>
      <c r="CT24" s="194" t="str">
        <f>IF(INDEX(tab_MinKomp[Javascript],MATCH($B23,tab_MinKomp[[Stanowisko / Position ]:[Stanowisko / Position ]],0))="n/a","n/a",CT23-INDEX(tab_MinKomp[Javascript],MATCH($B23,tab_MinKomp[[Stanowisko / Position ]:[Stanowisko / Position ]],0)))</f>
        <v>n/a</v>
      </c>
      <c r="CU24" s="194" t="str">
        <f>IF(INDEX(tab_MinKomp[Joomla],MATCH($B23,tab_MinKomp[[Stanowisko / Position ]:[Stanowisko / Position ]],0))="n/a","n/a",CU23-INDEX(tab_MinKomp[Joomla],MATCH($B23,tab_MinKomp[[Stanowisko / Position ]:[Stanowisko / Position ]],0)))</f>
        <v>n/a</v>
      </c>
      <c r="CV24" s="194" t="str">
        <f>IF(INDEX(tab_MinKomp[Bash],MATCH($B23,tab_MinKomp[[Stanowisko / Position ]:[Stanowisko / Position ]],0))="n/a","n/a",CV23-INDEX(tab_MinKomp[Bash],MATCH($B23,tab_MinKomp[[Stanowisko / Position ]:[Stanowisko / Position ]],0)))</f>
        <v>n/a</v>
      </c>
      <c r="CW24" s="194">
        <f>IF(INDEX(tab_MinKomp[Systemy MES (HYDRA / SFMS)],MATCH($B23,tab_MinKomp[[Stanowisko / Position ]:[Stanowisko / Position ]],0))="n/a","n/a",CW23-INDEX(tab_MinKomp[Systemy MES (HYDRA / SFMS)],MATCH($B23,tab_MinKomp[[Stanowisko / Position ]:[Stanowisko / Position ]],0)))</f>
        <v>0</v>
      </c>
      <c r="CX24" s="194" t="str">
        <f>IF(INDEX(tab_MinKomp[HTML / CSS],MATCH($B23,tab_MinKomp[[Stanowisko / Position ]:[Stanowisko / Position ]],0))="n/a","n/a",CX23-INDEX(tab_MinKomp[HTML / CSS],MATCH($B23,tab_MinKomp[[Stanowisko / Position ]:[Stanowisko / Position ]],0)))</f>
        <v>n/a</v>
      </c>
      <c r="CY24" s="194" t="str">
        <f>IF(INDEX(tab_MinKomp[SYSTEM PR],MATCH($B23,tab_MinKomp[[Stanowisko / Position ]:[Stanowisko / Position ]],0))="n/a","n/a",CY23-INDEX(tab_MinKomp[SYSTEM PR],MATCH($B23,tab_MinKomp[[Stanowisko / Position ]:[Stanowisko / Position ]],0)))</f>
        <v>n/a</v>
      </c>
      <c r="CZ24" s="194" t="str">
        <f>IF(INDEX(tab_MinKomp[System Einkauf XP / EBA],MATCH($B23,tab_MinKomp[[Stanowisko / Position ]:[Stanowisko / Position ]],0))="n/a","n/a",CZ23-INDEX(tab_MinKomp[System Einkauf XP / EBA],MATCH($B23,tab_MinKomp[[Stanowisko / Position ]:[Stanowisko / Position ]],0)))</f>
        <v>n/a</v>
      </c>
      <c r="DA24" s="194" t="str">
        <f>IF(INDEX(tab_MinKomp[Techniki negocjacyjne / Verhandlungstechniken],MATCH($B23,tab_MinKomp[[Stanowisko / Position ]:[Stanowisko / Position ]],0))="n/a","n/a",DA23-INDEX(tab_MinKomp[Techniki negocjacyjne / Verhandlungstechniken],MATCH($B23,tab_MinKomp[[Stanowisko / Position ]:[Stanowisko / Position ]],0)))</f>
        <v>n/a</v>
      </c>
      <c r="DB24" s="194" t="str">
        <f>IF(INDEX(tab_MinKomp[Znajomość rynku branżowego / Kenntnis des Industrie Marktes],MATCH($B23,tab_MinKomp[[Stanowisko / Position ]:[Stanowisko / Position ]],0))="n/a","n/a",DB23-INDEX(tab_MinKomp[Znajomość rynku branżowego / Kenntnis des Industrie Marktes],MATCH($B23,tab_MinKomp[[Stanowisko / Position ]:[Stanowisko / Position ]],0)))</f>
        <v>n/a</v>
      </c>
      <c r="DC24" s="194" t="str">
        <f>IF(INDEX(tab_MinKomp[SUPPLIER MANAGEMENT],MATCH($B23,tab_MinKomp[[Stanowisko / Position ]:[Stanowisko / Position ]],0))="n/a","n/a",DC23-INDEX(tab_MinKomp[SUPPLIER MANAGEMENT],MATCH($B23,tab_MinKomp[[Stanowisko / Position ]:[Stanowisko / Position ]],0)))</f>
        <v>n/a</v>
      </c>
      <c r="DD24" s="194" t="str">
        <f>IF(INDEX(tab_MinKomp[SUPPLIER MANAGEMENT],MATCH($B23,tab_MinKomp[[Stanowisko / Position ]:[Stanowisko / Position ]],0))="n/a","n/a",DD23-INDEX(tab_MinKomp[SUPPLIER MANAGEMENT],MATCH($B23,tab_MinKomp[[Stanowisko / Position ]:[Stanowisko / Position ]],0)))</f>
        <v>n/a</v>
      </c>
      <c r="DE24" s="194" t="str">
        <f>IF(INDEX(tab_MinKomp[SUPPLIER MANAGEMENT],MATCH($B23,tab_MinKomp[[Stanowisko / Position ]:[Stanowisko / Position ]],0))="n/a","n/a",DE23-INDEX(tab_MinKomp[SUPPLIER MANAGEMENT],MATCH($B23,tab_MinKomp[[Stanowisko / Position ]:[Stanowisko / Position ]],0)))</f>
        <v>n/a</v>
      </c>
      <c r="DF24" s="194">
        <f>IF(INDEX(tab_MinKomp[LEAN MANAGEMENT],MATCH($B23,tab_MinKomp[[Stanowisko / Position ]:[Stanowisko / Position ]],0))="n/a","n/a",DF23-INDEX(tab_MinKomp[LEAN MANAGEMENT],MATCH($B23,tab_MinKomp[[Stanowisko / Position ]:[Stanowisko / Position ]],0)))</f>
        <v>0</v>
      </c>
      <c r="DG24" s="194" t="str">
        <f>IF(INDEX(tab_MinKomp[PPAP/PSW],MATCH($B23,tab_MinKomp[[Stanowisko / Position ]:[Stanowisko / Position ]],0))="n/a","n/a",DG23-INDEX(tab_MinKomp[PPAP/PSW],MATCH($B23,tab_MinKomp[[Stanowisko / Position ]:[Stanowisko / Position ]],0)))</f>
        <v>n/a</v>
      </c>
      <c r="DH24" s="194" t="str">
        <f>IF(INDEX(tab_MinKomp[SUPPLIER MANAGEMENT],MATCH($B23,tab_MinKomp[[Stanowisko / Position ]:[Stanowisko / Position ]],0))="n/a","n/a",DH23-INDEX(tab_MinKomp[SUPPLIER MANAGEMENT],MATCH($B23,tab_MinKomp[[Stanowisko / Position ]:[Stanowisko / Position ]],0)))</f>
        <v>n/a</v>
      </c>
      <c r="DI24" s="194" t="str">
        <f>IF(INDEX(tab_MinKomp[OBSŁUGA PORTALI KLIENTA / Kundenportale],MATCH($B23,tab_MinKomp[[Stanowisko / Position ]:[Stanowisko / Position ]],0))="n/a","n/a",DI23-INDEX(tab_MinKomp[OBSŁUGA PORTALI KLIENTA / Kundenportale],MATCH($B23,tab_MinKomp[[Stanowisko / Position ]:[Stanowisko / Position ]],0)))</f>
        <v>n/a</v>
      </c>
      <c r="DJ24" s="194" t="str">
        <f>IF(INDEX(tab_MinKomp[Obsługa systemu BABTECQ / BABTECQ System],MATCH($B23,tab_MinKomp[[Stanowisko / Position ]:[Stanowisko / Position ]],0))="n/a","n/a",DJ23-INDEX(tab_MinKomp[Obsługa systemu BABTECQ / BABTECQ System],MATCH($B23,tab_MinKomp[[Stanowisko / Position ]:[Stanowisko / Position ]],0)))</f>
        <v>n/a</v>
      </c>
      <c r="DK24" s="194" t="str">
        <f>IF(INDEX(tab_MinKomp[Rysunek techniczny / technische Zeichnung],MATCH($B23,tab_MinKomp[[Stanowisko / Position ]:[Stanowisko / Position ]],0))="n/a","n/a",DK23-INDEX(tab_MinKomp[Rysunek techniczny / technische Zeichnung],MATCH($B23,tab_MinKomp[[Stanowisko / Position ]:[Stanowisko / Position ]],0)))</f>
        <v>n/a</v>
      </c>
      <c r="DL24" s="194" t="str">
        <f>IF(INDEX(tab_MinKomp[Kalibracja / Kalibrierung],MATCH($B23,tab_MinKomp[[Stanowisko / Position ]:[Stanowisko / Position ]],0))="n/a","n/a",DL23-INDEX(tab_MinKomp[Kalibracja / Kalibrierung],MATCH($B23,tab_MinKomp[[Stanowisko / Position ]:[Stanowisko / Position ]],0)))</f>
        <v>n/a</v>
      </c>
      <c r="DM24" s="194" t="str">
        <f>IF(INDEX(tab_MinKomp[Rekwalifikacja / Requalifizierung],MATCH($B23,tab_MinKomp[[Stanowisko / Position ]:[Stanowisko / Position ]],0))="n/a","n/a",DM23-INDEX(tab_MinKomp[Rekwalifikacja / Requalifizierung],MATCH($B23,tab_MinKomp[[Stanowisko / Position ]:[Stanowisko / Position ]],0)))</f>
        <v>n/a</v>
      </c>
      <c r="DN24" s="190" t="s">
        <v>248</v>
      </c>
      <c r="DO24" s="190" t="str">
        <f>IF(INDEX(tab_MinKomp[Testy czystości / Reinheitstests],MATCH($B23,tab_MinKomp[[Stanowisko / Position ]:[Stanowisko / Position ]],0))="n/a","n/a",DO23-INDEX(tab_MinKomp[Testy czystości / Reinheitstests],MATCH($B23,tab_MinKomp[[Stanowisko / Position ]:[Stanowisko / Position ]],0)))</f>
        <v>n/a</v>
      </c>
      <c r="DP24" s="190" t="str">
        <f>IF(INDEX(tab_MinKomp[Testy czystości / Reinheitstests],MATCH($B23,tab_MinKomp[[Stanowisko / Position ]:[Stanowisko / Position ]],0))="n/a","n/a",DP23-INDEX(tab_MinKomp[Testy czystości / Reinheitstests],MATCH($B23,tab_MinKomp[[Stanowisko / Position ]:[Stanowisko / Position ]],0)))</f>
        <v>n/a</v>
      </c>
      <c r="DQ24" s="190" t="str">
        <f>IF(INDEX(tab_MinKomp[Testy czystości / Reinheitstests],MATCH($B23,tab_MinKomp[[Stanowisko / Position ]:[Stanowisko / Position ]],0))="n/a","n/a",DQ23-INDEX(tab_MinKomp[Testy czystości / Reinheitstests],MATCH($B23,tab_MinKomp[[Stanowisko / Position ]:[Stanowisko / Position ]],0)))</f>
        <v>n/a</v>
      </c>
      <c r="DR24" s="190" t="str">
        <f>IF(INDEX(tab_MinKomp[Testy czystości / Reinheitstests],MATCH($B23,tab_MinKomp[[Stanowisko / Position ]:[Stanowisko / Position ]],0))="n/a","n/a",DR23-INDEX(tab_MinKomp[Testy czystości / Reinheitstests],MATCH($B23,tab_MinKomp[[Stanowisko / Position ]:[Stanowisko / Position ]],0)))</f>
        <v>n/a</v>
      </c>
      <c r="DS24" s="190" t="str">
        <f>IF(INDEX(tab_MinKomp[Testy czystości / Reinheitstests],MATCH($B23,tab_MinKomp[[Stanowisko / Position ]:[Stanowisko / Position ]],0))="n/a","n/a",DS23-INDEX(tab_MinKomp[Testy czystości / Reinheitstests],MATCH($B23,tab_MinKomp[[Stanowisko / Position ]:[Stanowisko / Position ]],0)))</f>
        <v>n/a</v>
      </c>
      <c r="DT24" s="194" t="str">
        <f>IF(INDEX(tab_MinKomp[SUPPLIER MANAGEMENT],MATCH($B23,tab_MinKomp[[Stanowisko / Position ]:[Stanowisko / Position ]],0))="n/a","n/a",DT23-INDEX(tab_MinKomp[SUPPLIER MANAGEMENT],MATCH($B23,tab_MinKomp[[Stanowisko / Position ]:[Stanowisko / Position ]],0)))</f>
        <v>n/a</v>
      </c>
      <c r="DU24" s="190" t="str">
        <f>IF(INDEX(tab_MinKomp[Testy czystości / Reinheitstests],MATCH($B23,tab_MinKomp[[Stanowisko / Position ]:[Stanowisko / Position ]],0))="n/a","n/a",DU23-INDEX(tab_MinKomp[Testy czystości / Reinheitstests],MATCH($B23,tab_MinKomp[[Stanowisko / Position ]:[Stanowisko / Position ]],0)))</f>
        <v>n/a</v>
      </c>
      <c r="DV24" s="190" t="str">
        <f>IF(INDEX(tab_MinKomp[Testy czystości / Reinheitstests],MATCH($B23,tab_MinKomp[[Stanowisko / Position ]:[Stanowisko / Position ]],0))="n/a","n/a",DV23-INDEX(tab_MinKomp[Testy czystości / Reinheitstests],MATCH($B23,tab_MinKomp[[Stanowisko / Position ]:[Stanowisko / Position ]],0)))</f>
        <v>n/a</v>
      </c>
      <c r="DW24" s="190" t="str">
        <f>IF(INDEX(tab_MinKomp[Testy czystości / Reinheitstests],MATCH($B23,tab_MinKomp[[Stanowisko / Position ]:[Stanowisko / Position ]],0))="n/a","n/a",DW23-INDEX(tab_MinKomp[Testy czystości / Reinheitstests],MATCH($B23,tab_MinKomp[[Stanowisko / Position ]:[Stanowisko / Position ]],0)))</f>
        <v>n/a</v>
      </c>
      <c r="DX24" s="190" t="str">
        <f>IF(INDEX(tab_MinKomp[Testy czystości / Reinheitstests],MATCH($B23,tab_MinKomp[[Stanowisko / Position ]:[Stanowisko / Position ]],0))="n/a","n/a",DX23-INDEX(tab_MinKomp[Testy czystości / Reinheitstests],MATCH($B23,tab_MinKomp[[Stanowisko / Position ]:[Stanowisko / Position ]],0)))</f>
        <v>n/a</v>
      </c>
      <c r="DY24" s="190" t="str">
        <f>IF(INDEX(tab_MinKomp[Testy czystości / Reinheitstests],MATCH($B23,tab_MinKomp[[Stanowisko / Position ]:[Stanowisko / Position ]],0))="n/a","n/a",DY23-INDEX(tab_MinKomp[Testy czystości / Reinheitstests],MATCH($B23,tab_MinKomp[[Stanowisko / Position ]:[Stanowisko / Position ]],0)))</f>
        <v>n/a</v>
      </c>
      <c r="DZ24" s="190" t="str">
        <f>IF(INDEX(tab_MinKomp[Testy czystości / Reinheitstests],MATCH($B23,tab_MinKomp[[Stanowisko / Position ]:[Stanowisko / Position ]],0))="n/a","n/a",DZ23-INDEX(tab_MinKomp[Testy czystości / Reinheitstests],MATCH($B23,tab_MinKomp[[Stanowisko / Position ]:[Stanowisko / Position ]],0)))</f>
        <v>n/a</v>
      </c>
      <c r="EA24" s="190" t="str">
        <f>IF(INDEX(tab_MinKomp[Testy czystości / Reinheitstests],MATCH($B23,tab_MinKomp[[Stanowisko / Position ]:[Stanowisko / Position ]],0))="n/a","n/a",EA23-INDEX(tab_MinKomp[Testy czystości / Reinheitstests],MATCH($B23,tab_MinKomp[[Stanowisko / Position ]:[Stanowisko / Position ]],0)))</f>
        <v>n/a</v>
      </c>
      <c r="EB24" s="190" t="str">
        <f>IF(INDEX(tab_MinKomp[Testy czystości / Reinheitstests],MATCH($B23,tab_MinKomp[[Stanowisko / Position ]:[Stanowisko / Position ]],0))="n/a","n/a",EB23-INDEX(tab_MinKomp[Testy czystości / Reinheitstests],MATCH($B23,tab_MinKomp[[Stanowisko / Position ]:[Stanowisko / Position ]],0)))</f>
        <v>n/a</v>
      </c>
      <c r="EC24" s="190" t="str">
        <f>IF(INDEX(tab_MinKomp[Testy czystości / Reinheitstests],MATCH($B23,tab_MinKomp[[Stanowisko / Position ]:[Stanowisko / Position ]],0))="n/a","n/a",EC23-INDEX(tab_MinKomp[Testy czystości / Reinheitstests],MATCH($B23,tab_MinKomp[[Stanowisko / Position ]:[Stanowisko / Position ]],0)))</f>
        <v>n/a</v>
      </c>
      <c r="ED24" s="190" t="str">
        <f>IF(INDEX(tab_MinKomp[Testy czystości / Reinheitstests],MATCH($B23,tab_MinKomp[[Stanowisko / Position ]:[Stanowisko / Position ]],0))="n/a","n/a",ED23-INDEX(tab_MinKomp[Testy czystości / Reinheitstests],MATCH($B23,tab_MinKomp[[Stanowisko / Position ]:[Stanowisko / Position ]],0)))</f>
        <v>n/a</v>
      </c>
      <c r="EE24" s="190" t="str">
        <f>IF(INDEX(tab_MinKomp[Testy czystości / Reinheitstests],MATCH($B23,tab_MinKomp[[Stanowisko / Position ]:[Stanowisko / Position ]],0))="n/a","n/a",EE23-INDEX(tab_MinKomp[Testy czystości / Reinheitstests],MATCH($B23,tab_MinKomp[[Stanowisko / Position ]:[Stanowisko / Position ]],0)))</f>
        <v>n/a</v>
      </c>
      <c r="EF24" s="190" t="str">
        <f>IF(INDEX(tab_MinKomp[Testy czystości / Reinheitstests],MATCH($B23,tab_MinKomp[[Stanowisko / Position ]:[Stanowisko / Position ]],0))="n/a","n/a",EF23-INDEX(tab_MinKomp[Testy czystości / Reinheitstests],MATCH($B23,tab_MinKomp[[Stanowisko / Position ]:[Stanowisko / Position ]],0)))</f>
        <v>n/a</v>
      </c>
      <c r="EG24" s="190" t="str">
        <f>IF(INDEX(tab_MinKomp[Testy czystości / Reinheitstests],MATCH($B23,tab_MinKomp[[Stanowisko / Position ]:[Stanowisko / Position ]],0))="n/a","n/a",EG23-INDEX(tab_MinKomp[Testy czystości / Reinheitstests],MATCH($B23,tab_MinKomp[[Stanowisko / Position ]:[Stanowisko / Position ]],0)))</f>
        <v>n/a</v>
      </c>
      <c r="EH24" s="190" t="str">
        <f>IF(INDEX(tab_MinKomp[Testy czystości / Reinheitstests],MATCH($B23,tab_MinKomp[[Stanowisko / Position ]:[Stanowisko / Position ]],0))="n/a","n/a",EH23-INDEX(tab_MinKomp[Testy czystości / Reinheitstests],MATCH($B23,tab_MinKomp[[Stanowisko / Position ]:[Stanowisko / Position ]],0)))</f>
        <v>n/a</v>
      </c>
      <c r="EI24" s="190" t="str">
        <f>IF(INDEX(tab_MinKomp[Testy czystości / Reinheitstests],MATCH($B23,tab_MinKomp[[Stanowisko / Position ]:[Stanowisko / Position ]],0))="n/a","n/a",EI23-INDEX(tab_MinKomp[Testy czystości / Reinheitstests],MATCH($B23,tab_MinKomp[[Stanowisko / Position ]:[Stanowisko / Position ]],0)))</f>
        <v>n/a</v>
      </c>
      <c r="EJ24" s="190" t="str">
        <f>IF(INDEX(tab_MinKomp[Testy czystości / Reinheitstests],MATCH($B23,tab_MinKomp[[Stanowisko / Position ]:[Stanowisko / Position ]],0))="n/a","n/a",EJ23-INDEX(tab_MinKomp[Testy czystości / Reinheitstests],MATCH($B23,tab_MinKomp[[Stanowisko / Position ]:[Stanowisko / Position ]],0)))</f>
        <v>n/a</v>
      </c>
      <c r="EK24" s="190" t="str">
        <f>IF(INDEX(tab_MinKomp[Testy czystości / Reinheitstests],MATCH($B23,tab_MinKomp[[Stanowisko / Position ]:[Stanowisko / Position ]],0))="n/a","n/a",EK23-INDEX(tab_MinKomp[Testy czystości / Reinheitstests],MATCH($B23,tab_MinKomp[[Stanowisko / Position ]:[Stanowisko / Position ]],0)))</f>
        <v>n/a</v>
      </c>
      <c r="EL24" s="190" t="str">
        <f>IF(INDEX(tab_MinKomp[Testy czystości / Reinheitstests],MATCH($B23,tab_MinKomp[[Stanowisko / Position ]:[Stanowisko / Position ]],0))="n/a","n/a",EL23-INDEX(tab_MinKomp[Testy czystości / Reinheitstests],MATCH($B23,tab_MinKomp[[Stanowisko / Position ]:[Stanowisko / Position ]],0)))</f>
        <v>n/a</v>
      </c>
      <c r="EM24" s="190" t="str">
        <f>IF(INDEX(tab_MinKomp[Testy czystości / Reinheitstests],MATCH($B23,tab_MinKomp[[Stanowisko / Position ]:[Stanowisko / Position ]],0))="n/a","n/a",EM23-INDEX(tab_MinKomp[Testy czystości / Reinheitstests],MATCH($B23,tab_MinKomp[[Stanowisko / Position ]:[Stanowisko / Position ]],0)))</f>
        <v>n/a</v>
      </c>
      <c r="EN24" s="190" t="str">
        <f>IF(INDEX(tab_MinKomp[Testy czystości / Reinheitstests],MATCH($B23,tab_MinKomp[[Stanowisko / Position ]:[Stanowisko / Position ]],0))="n/a","n/a",EN23-INDEX(tab_MinKomp[Testy czystości / Reinheitstests],MATCH($B23,tab_MinKomp[[Stanowisko / Position ]:[Stanowisko / Position ]],0)))</f>
        <v>n/a</v>
      </c>
      <c r="EO24" s="194" t="str">
        <f>IF(INDEX(tab_MinKomp[Konserwacja Rep],MATCH($B23,tab_MinKomp[[Stanowisko / Position ]:[Stanowisko / Position ]],0))="n/a","n/a",EO23-INDEX(tab_MinKomp[Konserwacja Rep],MATCH($B23,tab_MinKomp[[Stanowisko / Position ]:[Stanowisko / Position ]],0)))</f>
        <v>n/a</v>
      </c>
      <c r="EP24" s="194" t="str">
        <f>IF(INDEX(tab_MinKomp[[Konserwacja Engel ]],MATCH($B23,tab_MinKomp[[Stanowisko / Position ]:[Stanowisko / Position ]],0))="n/a","n/a",EP23-INDEX(tab_MinKomp[[Konserwacja Engel ]],MATCH($B23,tab_MinKomp[[Stanowisko / Position ]:[Stanowisko / Position ]],0)))</f>
        <v>n/a</v>
      </c>
      <c r="EQ24" s="194" t="str">
        <f>IF(INDEX(tab_MinKomp[Konserwacja B 50],MATCH($B23,tab_MinKomp[[Stanowisko / Position ]:[Stanowisko / Position ]],0))="n/a","n/a",EQ23-INDEX(tab_MinKomp[Konserwacja B 50],MATCH($B23,tab_MinKomp[[Stanowisko / Position ]:[Stanowisko / Position ]],0)))</f>
        <v>n/a</v>
      </c>
      <c r="ER24" s="194" t="str">
        <f>IF(INDEX(tab_MinKomp[[Konserwacja EOL ]],MATCH($B23,tab_MinKomp[[Stanowisko / Position ]:[Stanowisko / Position ]],0))="n/a","n/a",ER23-INDEX(tab_MinKomp[[Konserwacja EOL ]],MATCH($B23,tab_MinKomp[[Stanowisko / Position ]:[Stanowisko / Position ]],0)))</f>
        <v>n/a</v>
      </c>
      <c r="ES24" s="194" t="str">
        <f>IF(INDEX(tab_MinKomp[Konserwacja Branson],MATCH($B23,tab_MinKomp[[Stanowisko / Position ]:[Stanowisko / Position ]],0))="n/a","n/a",ES23-INDEX(tab_MinKomp[Konserwacja Branson],MATCH($B23,tab_MinKomp[[Stanowisko / Position ]:[Stanowisko / Position ]],0)))</f>
        <v>n/a</v>
      </c>
      <c r="ET24" s="194" t="str">
        <f>IF(INDEX(tab_MinKomp[Konserwacja coolery],MATCH($B23,tab_MinKomp[[Stanowisko / Position ]:[Stanowisko / Position ]],0))="n/a","n/a",ET23-INDEX(tab_MinKomp[Konserwacja coolery],MATCH($B23,tab_MinKomp[[Stanowisko / Position ]:[Stanowisko / Position ]],0)))</f>
        <v>n/a</v>
      </c>
      <c r="EU24" s="194" t="str">
        <f>IF(INDEX(tab_MinKomp[Konserwacja piecy],MATCH($B23,tab_MinKomp[[Stanowisko / Position ]:[Stanowisko / Position ]],0))="n/a","n/a",EU23-INDEX(tab_MinKomp[Konserwacja piecy],MATCH($B23,tab_MinKomp[[Stanowisko / Position ]:[Stanowisko / Position ]],0)))</f>
        <v>n/a</v>
      </c>
      <c r="EV24" s="194" t="str">
        <f>IF(INDEX(tab_MinKomp[Rysunek techniczny- czytanie],MATCH($B23,tab_MinKomp[[Stanowisko / Position ]:[Stanowisko / Position ]],0))="n/a","n/a",EV23-INDEX(tab_MinKomp[Rysunek techniczny- czytanie],MATCH($B23,tab_MinKomp[[Stanowisko / Position ]:[Stanowisko / Position ]],0)))</f>
        <v>n/a</v>
      </c>
      <c r="EW24" s="194" t="str">
        <f>IF(INDEX(tab_MinKomp[Elektryka],MATCH($B23,tab_MinKomp[[Stanowisko / Position ]:[Stanowisko / Position ]],0))="n/a","n/a",EW23-INDEX(tab_MinKomp[Elektryka],MATCH($B23,tab_MinKomp[[Stanowisko / Position ]:[Stanowisko / Position ]],0)))</f>
        <v>n/a</v>
      </c>
      <c r="EX24" s="194" t="str">
        <f>IF(INDEX(tab_MinKomp[Pneumatyka],MATCH($B23,tab_MinKomp[[Stanowisko / Position ]:[Stanowisko / Position ]],0))="n/a","n/a",EX23-INDEX(tab_MinKomp[Pneumatyka],MATCH($B23,tab_MinKomp[[Stanowisko / Position ]:[Stanowisko / Position ]],0)))</f>
        <v>n/a</v>
      </c>
      <c r="EY24" s="194" t="str">
        <f>IF(INDEX(tab_MinKomp[[Hydraulika ]],MATCH($B23,tab_MinKomp[[Stanowisko / Position ]:[Stanowisko / Position ]],0))="n/a","n/a",EY23-INDEX(tab_MinKomp[[Hydraulika ]],MATCH($B23,tab_MinKomp[[Stanowisko / Position ]:[Stanowisko / Position ]],0)))</f>
        <v>n/a</v>
      </c>
      <c r="EZ24" s="194" t="str">
        <f>IF(INDEX(tab_MinKomp[Podciśnienie],MATCH($B23,tab_MinKomp[[Stanowisko / Position ]:[Stanowisko / Position ]],0))="n/a","n/a",EZ23-INDEX(tab_MinKomp[Podciśnienie],MATCH($B23,tab_MinKomp[[Stanowisko / Position ]:[Stanowisko / Position ]],0)))</f>
        <v>n/a</v>
      </c>
      <c r="FA24" s="194" t="str">
        <f>IF(INDEX(tab_MinKomp[Usuwanie awarii],MATCH($B23,tab_MinKomp[[Stanowisko / Position ]:[Stanowisko / Position ]],0))="n/a","n/a",FA23-INDEX(tab_MinKomp[Usuwanie awarii],MATCH($B23,tab_MinKomp[[Stanowisko / Position ]:[Stanowisko / Position ]],0)))</f>
        <v>n/a</v>
      </c>
      <c r="FB24" s="194" t="str">
        <f>IF(INDEX(tab_MinKomp[Obsługa robotów],MATCH($B23,tab_MinKomp[[Stanowisko / Position ]:[Stanowisko / Position ]],0))="n/a","n/a",FB23-INDEX(tab_MinKomp[Obsługa robotów],MATCH($B23,tab_MinKomp[[Stanowisko / Position ]:[Stanowisko / Position ]],0)))</f>
        <v>n/a</v>
      </c>
      <c r="FC24" s="194" t="str">
        <f>IF(INDEX(tab_MinKomp[Obsługa sterowania maszyny],MATCH($B23,tab_MinKomp[[Stanowisko / Position ]:[Stanowisko / Position ]],0))="n/a","n/a",FC23-INDEX(tab_MinKomp[Obsługa sterowania maszyny],MATCH($B23,tab_MinKomp[[Stanowisko / Position ]:[Stanowisko / Position ]],0)))</f>
        <v>n/a</v>
      </c>
      <c r="FD24" s="194" t="str">
        <f>IF(INDEX(tab_MinKomp[Usuwanie przyczyn żródłowych],MATCH($B23,tab_MinKomp[[Stanowisko / Position ]:[Stanowisko / Position ]],0))="n/a","n/a",FD23-INDEX(tab_MinKomp[Usuwanie przyczyn żródłowych],MATCH($B23,tab_MinKomp[[Stanowisko / Position ]:[Stanowisko / Position ]],0)))</f>
        <v>n/a</v>
      </c>
      <c r="FE24" s="194" t="str">
        <f>IF(INDEX(tab_MinKomp[Cmms stosowanie],MATCH($B23,tab_MinKomp[[Stanowisko / Position ]:[Stanowisko / Position ]],0))="n/a","n/a",FE23-INDEX(tab_MinKomp[Cmms stosowanie],MATCH($B23,tab_MinKomp[[Stanowisko / Position ]:[Stanowisko / Position ]],0)))</f>
        <v>n/a</v>
      </c>
      <c r="FF24" s="190" t="s">
        <v>248</v>
      </c>
      <c r="FG24" s="194" t="str">
        <f>IF(INDEX(tab_MinKomp[Czyszczenie form plastikowych],MATCH($B23,tab_MinKomp[[Stanowisko / Position ]:[Stanowisko / Position ]],0))="n/a","n/a",FG23-INDEX(tab_MinKomp[Czyszczenie form plastikowych],MATCH($B23,tab_MinKomp[[Stanowisko / Position ]:[Stanowisko / Position ]],0)))</f>
        <v>n/a</v>
      </c>
      <c r="FH24" s="194" t="str">
        <f>IF(INDEX(tab_MinKomp[Wymiana form plastik],MATCH($B23,tab_MinKomp[[Stanowisko / Position ]:[Stanowisko / Position ]],0))="n/a","n/a",FH23-INDEX(tab_MinKomp[Wymiana form plastik],MATCH($B23,tab_MinKomp[[Stanowisko / Position ]:[Stanowisko / Position ]],0)))</f>
        <v>n/a</v>
      </c>
      <c r="FI24" s="194" t="str">
        <f>IF(INDEX(tab_MinKomp[Wymiana form guma],MATCH($B23,tab_MinKomp[[Stanowisko / Position ]:[Stanowisko / Position ]],0))="n/a","n/a",FI23-INDEX(tab_MinKomp[Wymiana form guma],MATCH($B23,tab_MinKomp[[Stanowisko / Position ]:[Stanowisko / Position ]],0)))</f>
        <v>n/a</v>
      </c>
      <c r="FJ24" s="194" t="str">
        <f>IF(INDEX(tab_MinKomp[Konserwacja KK],MATCH($B23,tab_MinKomp[[Stanowisko / Position ]:[Stanowisko / Position ]],0))="n/a","n/a",FJ23-INDEX(tab_MinKomp[Konserwacja KK],MATCH($B23,tab_MinKomp[[Stanowisko / Position ]:[Stanowisko / Position ]],0)))</f>
        <v>n/a</v>
      </c>
      <c r="FK24" s="194" t="str">
        <f>IF(INDEX(tab_MinKomp[Konserwacja form guma],MATCH($B23,tab_MinKomp[[Stanowisko / Position ]:[Stanowisko / Position ]],0))="n/a","n/a",FK23-INDEX(tab_MinKomp[Konserwacja form guma],MATCH($B23,tab_MinKomp[[Stanowisko / Position ]:[Stanowisko / Position ]],0)))</f>
        <v>n/a</v>
      </c>
      <c r="FL24" s="194" t="str">
        <f>IF(INDEX(tab_MinKomp[Konserwacja form plastiki],MATCH($B23,tab_MinKomp[[Stanowisko / Position ]:[Stanowisko / Position ]],0))="n/a","n/a",FL23-INDEX(tab_MinKomp[Konserwacja form plastiki],MATCH($B23,tab_MinKomp[[Stanowisko / Position ]:[Stanowisko / Position ]],0)))</f>
        <v>n/a</v>
      </c>
      <c r="FM24" s="194" t="str">
        <f>IF(INDEX(tab_MinKomp[Konserwacja Gorącego Kanału],MATCH($B23,tab_MinKomp[[Stanowisko / Position ]:[Stanowisko / Position ]],0))="n/a","n/a",FM23-INDEX(tab_MinKomp[Konserwacja Gorącego Kanału],MATCH($B23,tab_MinKomp[[Stanowisko / Position ]:[Stanowisko / Position ]],0)))</f>
        <v>n/a</v>
      </c>
      <c r="FN24" s="194" t="str">
        <f>IF(INDEX(tab_MinKomp[MS Office (Excel)],MATCH($B23,tab_MinKomp[[Stanowisko / Position ]:[Stanowisko / Position ]],0))="n/a","n/a",FN23-INDEX(tab_MinKomp[MS Office (Excel)],MATCH($B23,tab_MinKomp[[Stanowisko / Position ]:[Stanowisko / Position ]],0)))</f>
        <v>n/a</v>
      </c>
      <c r="FO24" s="194" t="str">
        <f>IF(INDEX(tab_MinKomp[MS Office (Word)],MATCH($B23,tab_MinKomp[[Stanowisko / Position ]:[Stanowisko / Position ]],0))="n/a","n/a",FO23-INDEX(tab_MinKomp[MS Office (Word)],MATCH($B23,tab_MinKomp[[Stanowisko / Position ]:[Stanowisko / Position ]],0)))</f>
        <v>n/a</v>
      </c>
      <c r="FP24" s="194" t="str">
        <f>IF(INDEX(tab_MinKomp[MS Office (Power Point)],MATCH($B23,tab_MinKomp[[Stanowisko / Position ]:[Stanowisko / Position ]],0))="n/a","n/a",FP23-INDEX(tab_MinKomp[MS Office (Power Point)],MATCH($B23,tab_MinKomp[[Stanowisko / Position ]:[Stanowisko / Position ]],0)))</f>
        <v>n/a</v>
      </c>
      <c r="FQ24" s="196" t="str">
        <f>IF(INDEX(tab_MinKomp[Język angielski / Englisch],MATCH($B23,tab_MinKomp[[Stanowisko / Position ]:[Stanowisko / Position ]],0))="n/a","n/a",FQ23-INDEX(tab_MinKomp[Język angielski / Englisch],MATCH($B23,tab_MinKomp[[Stanowisko / Position ]:[Stanowisko / Position ]],0)))</f>
        <v>n/a</v>
      </c>
      <c r="FR24" s="196" t="str">
        <f>IF(INDEX(tab_MinKomp[Język niemiecki / Deutsch],MATCH($B23,tab_MinKomp[[Stanowisko / Position ]:[Stanowisko / Position ]],0))="n/a","n/a",FR23-INDEX(tab_MinKomp[Język niemiecki / Deutsch],MATCH($B23,tab_MinKomp[[Stanowisko / Position ]:[Stanowisko / Position ]],0)))</f>
        <v>n/a</v>
      </c>
      <c r="FS24" s="194">
        <v>0</v>
      </c>
      <c r="FT24" s="194">
        <f>IF(INDEX(tab_MinKomp[Znajomość procesów z obszaru / Kenntiss der prozesse in dem Bereich],MATCH($B23,tab_MinKomp[[Stanowisko / Position ]:[Stanowisko / Position ]],0))="n/a","n/a",FT23-INDEX(tab_MinKomp[Znajomość procesów z obszaru / Kenntiss der prozesse in dem Bereich],MATCH($B23,tab_MinKomp[[Stanowisko / Position ]:[Stanowisko / Position ]],0)))</f>
        <v>0</v>
      </c>
      <c r="FU24" s="194">
        <f>IF(INDEX(tab_MinKomp[optymalizacja procesów / Prozessoptymalisierung],MATCH($B23,tab_MinKomp[[Stanowisko / Position ]:[Stanowisko / Position ]],0))="n/a","n/a",FU23-INDEX(tab_MinKomp[optymalizacja procesów / Prozessoptymalisierung],MATCH($B23,tab_MinKomp[[Stanowisko / Position ]:[Stanowisko / Position ]],0)))</f>
        <v>0</v>
      </c>
      <c r="FV24" s="194">
        <f>IF(INDEX(tab_MinKomp[Umiejętności szkoleniowe / Trainingsfähigkeiten],MATCH($B23,tab_MinKomp[[Stanowisko / Position ]:[Stanowisko / Position ]],0))="n/a","n/a",FV23-INDEX(tab_MinKomp[Umiejętności szkoleniowe / Trainingsfähigkeiten],MATCH($B23,tab_MinKomp[[Stanowisko / Position ]:[Stanowisko / Position ]],0)))</f>
        <v>2</v>
      </c>
      <c r="FW24" s="194">
        <f>IF(INDEX(tab_MinKomp[Analityczne myślenie, podejście / Analitysches Denken, Einstellung],MATCH($B23,tab_MinKomp[[Stanowisko / Position ]:[Stanowisko / Position ]],0))="n/a","n/a",FW23-INDEX(tab_MinKomp[Analityczne myślenie, podejście / Analitysches Denken, Einstellung],MATCH($B23,tab_MinKomp[[Stanowisko / Position ]:[Stanowisko / Position ]],0)))</f>
        <v>1</v>
      </c>
      <c r="FX24" s="194">
        <f>IF(INDEX(tab_MinKomp[Dokładność, precyzja w dzialaniu / Genauigkeit, Präzision in die Arbeit],MATCH($B23,tab_MinKomp[[Stanowisko / Position ]:[Stanowisko / Position ]],0))="n/a","n/a",FX23-INDEX(tab_MinKomp[Dokładność, precyzja w dzialaniu / Genauigkeit, Präzision in die Arbeit],MATCH($B23,tab_MinKomp[[Stanowisko / Position ]:[Stanowisko / Position ]],0)))</f>
        <v>0</v>
      </c>
      <c r="FY24" s="194">
        <f>IF(INDEX(tab_MinKomp[Dyspozycyjność / Verfügbarkeit],MATCH($B23,tab_MinKomp[[Stanowisko / Position ]:[Stanowisko / Position ]],0))="n/a","n/a",FY23-INDEX(tab_MinKomp[Dyspozycyjność / Verfügbarkeit],MATCH($B23,tab_MinKomp[[Stanowisko / Position ]:[Stanowisko / Position ]],0)))</f>
        <v>0</v>
      </c>
      <c r="FZ24" s="194">
        <f>IF(INDEX(tab_MinKomp[Zaangażowanie / 
Engagement],MATCH($B23,tab_MinKomp[[Stanowisko / Position ]:[Stanowisko / Position ]],0))="n/a","n/a",FZ23-INDEX(tab_MinKomp[Zaangażowanie / 
Engagement],MATCH($B23,tab_MinKomp[[Stanowisko / Position ]:[Stanowisko / Position ]],0)))</f>
        <v>0</v>
      </c>
      <c r="GA24" s="194" t="str">
        <f>IF(INDEX(tab_MinKomp[Konserwacja form guma],MATCH($B23,tab_MinKomp[[Stanowisko / Position ]:[Stanowisko / Position ]],0))="n/a","n/a",GA23-INDEX(tab_MinKomp[Konserwacja form guma],MATCH($B23,tab_MinKomp[[Stanowisko / Position ]:[Stanowisko / Position ]],0)))</f>
        <v>n/a</v>
      </c>
      <c r="GB24" s="194" t="str">
        <f>IF(INDEX(tab_MinKomp[Konserwacja form plastiki],MATCH($B23,tab_MinKomp[[Stanowisko / Position ]:[Stanowisko / Position ]],0))="n/a","n/a",GB23-INDEX(tab_MinKomp[Konserwacja form plastiki],MATCH($B23,tab_MinKomp[[Stanowisko / Position ]:[Stanowisko / Position ]],0)))</f>
        <v>n/a</v>
      </c>
      <c r="GC24" s="194">
        <f>IF(INDEX(tab_MinKomp[Elastyczność w działaniu],MATCH($B23,tab_MinKomp[[Stanowisko / Position ]:[Stanowisko / Position ]],0))="n/a","n/a",GC23-INDEX(tab_MinKomp[Elastyczność w działaniu],MATCH($B23,tab_MinKomp[[Stanowisko / Position ]:[Stanowisko / Position ]],0)))</f>
        <v>0</v>
      </c>
      <c r="GD24" s="194">
        <f>IF(INDEX(tab_MinKomp[Komunikatywność],MATCH($B23,tab_MinKomp[[Stanowisko / Position ]:[Stanowisko / Position ]],0))="n/a","n/a",GD23-INDEX(tab_MinKomp[Komunikatywność],MATCH($B23,tab_MinKomp[[Stanowisko / Position ]:[Stanowisko / Position ]],0)))</f>
        <v>1</v>
      </c>
      <c r="GE24" s="193" t="str">
        <f>IF(INDEX(tab_MinKomp[Motywowanie i budowanie zaangażowania zespołu],MATCH($B23,tab_MinKomp[[Stanowisko / Position ]:[Stanowisko / Position ]],0))="n/a","n/a",GE23-INDEX(tab_MinKomp[Motywowanie i budowanie zaangażowania zespołu],MATCH($B23,tab_MinKomp[[Stanowisko / Position ]:[Stanowisko / Position ]],0)))</f>
        <v>n/a</v>
      </c>
      <c r="GF24" s="186" t="s">
        <v>248</v>
      </c>
      <c r="GG24" s="186" t="s">
        <v>248</v>
      </c>
      <c r="GH24" s="186" t="s">
        <v>248</v>
      </c>
      <c r="GI24" s="186" t="s">
        <v>248</v>
      </c>
      <c r="GJ24" s="186" t="s">
        <v>248</v>
      </c>
      <c r="GK24" s="186" t="s">
        <v>248</v>
      </c>
      <c r="GL24" s="186" t="s">
        <v>248</v>
      </c>
      <c r="GM24" s="186" t="s">
        <v>248</v>
      </c>
      <c r="GN24" s="186" t="s">
        <v>248</v>
      </c>
      <c r="GO24" s="186" t="s">
        <v>248</v>
      </c>
      <c r="GP24" s="186" t="s">
        <v>248</v>
      </c>
      <c r="GQ24" s="186" t="s">
        <v>248</v>
      </c>
      <c r="GR24" s="186" t="s">
        <v>248</v>
      </c>
      <c r="GS24" s="186" t="s">
        <v>248</v>
      </c>
      <c r="GT24" s="186" t="s">
        <v>248</v>
      </c>
      <c r="GU24" s="186" t="s">
        <v>248</v>
      </c>
      <c r="GV24" s="186" t="s">
        <v>248</v>
      </c>
      <c r="GW24" s="186" t="s">
        <v>248</v>
      </c>
      <c r="GX24" s="186" t="s">
        <v>248</v>
      </c>
      <c r="GY24" s="186" t="s">
        <v>248</v>
      </c>
      <c r="GZ24" s="261" t="s">
        <v>248</v>
      </c>
      <c r="HA24" s="261" t="s">
        <v>248</v>
      </c>
      <c r="HB24" s="191">
        <f>SUM(G24:GE24)/(HB23-(SUM(G24:GE24)))</f>
        <v>8.4745762711864403E-2</v>
      </c>
    </row>
    <row r="25" spans="1:211" s="218" customFormat="1" ht="24.9" customHeight="1" x14ac:dyDescent="0.3">
      <c r="A25" s="105" t="s">
        <v>322</v>
      </c>
      <c r="B25" s="105" t="s">
        <v>315</v>
      </c>
      <c r="C25" s="105" t="s">
        <v>419</v>
      </c>
      <c r="D25" s="105">
        <v>1993</v>
      </c>
      <c r="E25" s="392" t="s">
        <v>387</v>
      </c>
      <c r="F25" s="185" t="s">
        <v>374</v>
      </c>
      <c r="G25" s="186">
        <v>2</v>
      </c>
      <c r="H25" s="186">
        <v>1</v>
      </c>
      <c r="I25" s="186">
        <v>2</v>
      </c>
      <c r="J25" s="186">
        <v>1</v>
      </c>
      <c r="K25" s="186">
        <v>1</v>
      </c>
      <c r="L25" s="186" t="s">
        <v>248</v>
      </c>
      <c r="M25" s="186" t="s">
        <v>248</v>
      </c>
      <c r="N25" s="186" t="s">
        <v>248</v>
      </c>
      <c r="O25" s="186">
        <v>1</v>
      </c>
      <c r="P25" s="186">
        <v>1</v>
      </c>
      <c r="Q25" s="186" t="s">
        <v>248</v>
      </c>
      <c r="R25" s="186" t="s">
        <v>248</v>
      </c>
      <c r="S25" s="186" t="s">
        <v>248</v>
      </c>
      <c r="T25" s="186" t="s">
        <v>248</v>
      </c>
      <c r="U25" s="186" t="s">
        <v>248</v>
      </c>
      <c r="V25" s="186" t="s">
        <v>248</v>
      </c>
      <c r="W25" s="186" t="s">
        <v>248</v>
      </c>
      <c r="X25" s="186" t="s">
        <v>248</v>
      </c>
      <c r="Y25" s="186" t="s">
        <v>248</v>
      </c>
      <c r="Z25" s="186" t="s">
        <v>248</v>
      </c>
      <c r="AA25" s="186" t="s">
        <v>248</v>
      </c>
      <c r="AB25" s="186" t="s">
        <v>248</v>
      </c>
      <c r="AC25" s="186" t="s">
        <v>248</v>
      </c>
      <c r="AD25" s="186" t="s">
        <v>248</v>
      </c>
      <c r="AE25" s="186" t="s">
        <v>248</v>
      </c>
      <c r="AF25" s="186" t="s">
        <v>248</v>
      </c>
      <c r="AG25" s="186" t="s">
        <v>248</v>
      </c>
      <c r="AH25" s="186" t="s">
        <v>248</v>
      </c>
      <c r="AI25" s="186" t="s">
        <v>248</v>
      </c>
      <c r="AJ25" s="186" t="s">
        <v>248</v>
      </c>
      <c r="AK25" s="186" t="s">
        <v>248</v>
      </c>
      <c r="AL25" s="186">
        <v>1</v>
      </c>
      <c r="AM25" s="186" t="s">
        <v>248</v>
      </c>
      <c r="AN25" s="186" t="s">
        <v>248</v>
      </c>
      <c r="AO25" s="186">
        <v>1</v>
      </c>
      <c r="AP25" s="186" t="s">
        <v>248</v>
      </c>
      <c r="AQ25" s="186">
        <v>1</v>
      </c>
      <c r="AR25" s="186" t="s">
        <v>248</v>
      </c>
      <c r="AS25" s="186" t="s">
        <v>248</v>
      </c>
      <c r="AT25" s="186" t="s">
        <v>248</v>
      </c>
      <c r="AU25" s="186">
        <v>1</v>
      </c>
      <c r="AV25" s="186">
        <v>1</v>
      </c>
      <c r="AW25" s="186">
        <v>1</v>
      </c>
      <c r="AX25" s="186" t="s">
        <v>248</v>
      </c>
      <c r="AY25" s="186" t="s">
        <v>248</v>
      </c>
      <c r="AZ25" s="186" t="s">
        <v>248</v>
      </c>
      <c r="BA25" s="186">
        <v>1</v>
      </c>
      <c r="BB25" s="186">
        <v>1</v>
      </c>
      <c r="BC25" s="186" t="s">
        <v>248</v>
      </c>
      <c r="BD25" s="186" t="s">
        <v>248</v>
      </c>
      <c r="BE25" s="186" t="s">
        <v>248</v>
      </c>
      <c r="BF25" s="186" t="s">
        <v>248</v>
      </c>
      <c r="BG25" s="186" t="s">
        <v>248</v>
      </c>
      <c r="BH25" s="186" t="s">
        <v>248</v>
      </c>
      <c r="BI25" s="186" t="s">
        <v>248</v>
      </c>
      <c r="BJ25" s="186" t="s">
        <v>248</v>
      </c>
      <c r="BK25" s="186" t="s">
        <v>248</v>
      </c>
      <c r="BL25" s="186" t="s">
        <v>248</v>
      </c>
      <c r="BM25" s="186" t="s">
        <v>248</v>
      </c>
      <c r="BN25" s="186" t="s">
        <v>248</v>
      </c>
      <c r="BO25" s="186" t="s">
        <v>248</v>
      </c>
      <c r="BP25" s="186">
        <v>1</v>
      </c>
      <c r="BQ25" s="186">
        <v>1</v>
      </c>
      <c r="BR25" s="186">
        <v>1</v>
      </c>
      <c r="BS25" s="186" t="s">
        <v>248</v>
      </c>
      <c r="BT25" s="186" t="s">
        <v>248</v>
      </c>
      <c r="BU25" s="186" t="s">
        <v>248</v>
      </c>
      <c r="BV25" s="186" t="s">
        <v>248</v>
      </c>
      <c r="BW25" s="186" t="s">
        <v>248</v>
      </c>
      <c r="BX25" s="186" t="s">
        <v>248</v>
      </c>
      <c r="BY25" s="186" t="s">
        <v>248</v>
      </c>
      <c r="BZ25" s="186" t="s">
        <v>248</v>
      </c>
      <c r="CA25" s="186">
        <v>2</v>
      </c>
      <c r="CB25" s="186" t="s">
        <v>248</v>
      </c>
      <c r="CC25" s="186">
        <v>3</v>
      </c>
      <c r="CD25" s="186">
        <v>3</v>
      </c>
      <c r="CE25" s="186" t="s">
        <v>248</v>
      </c>
      <c r="CF25" s="186" t="s">
        <v>248</v>
      </c>
      <c r="CG25" s="186">
        <v>1</v>
      </c>
      <c r="CH25" s="186" t="s">
        <v>248</v>
      </c>
      <c r="CI25" s="186" t="s">
        <v>248</v>
      </c>
      <c r="CJ25" s="186" t="s">
        <v>248</v>
      </c>
      <c r="CK25" s="186" t="s">
        <v>248</v>
      </c>
      <c r="CL25" s="186" t="s">
        <v>248</v>
      </c>
      <c r="CM25" s="186" t="s">
        <v>248</v>
      </c>
      <c r="CN25" s="186" t="s">
        <v>248</v>
      </c>
      <c r="CO25" s="186" t="s">
        <v>248</v>
      </c>
      <c r="CP25" s="186" t="s">
        <v>248</v>
      </c>
      <c r="CQ25" s="186" t="s">
        <v>248</v>
      </c>
      <c r="CR25" s="186" t="s">
        <v>248</v>
      </c>
      <c r="CS25" s="186" t="s">
        <v>248</v>
      </c>
      <c r="CT25" s="186" t="s">
        <v>248</v>
      </c>
      <c r="CU25" s="186" t="s">
        <v>248</v>
      </c>
      <c r="CV25" s="186" t="s">
        <v>248</v>
      </c>
      <c r="CW25" s="186">
        <v>2</v>
      </c>
      <c r="CX25" s="186" t="s">
        <v>248</v>
      </c>
      <c r="CY25" s="186" t="s">
        <v>248</v>
      </c>
      <c r="CZ25" s="186" t="s">
        <v>248</v>
      </c>
      <c r="DA25" s="186" t="s">
        <v>248</v>
      </c>
      <c r="DB25" s="186" t="s">
        <v>248</v>
      </c>
      <c r="DC25" s="186" t="s">
        <v>248</v>
      </c>
      <c r="DD25" s="186" t="s">
        <v>248</v>
      </c>
      <c r="DE25" s="186" t="s">
        <v>248</v>
      </c>
      <c r="DF25" s="186">
        <v>1</v>
      </c>
      <c r="DG25" s="186" t="s">
        <v>248</v>
      </c>
      <c r="DH25" s="186" t="s">
        <v>248</v>
      </c>
      <c r="DI25" s="186" t="s">
        <v>248</v>
      </c>
      <c r="DJ25" s="186" t="s">
        <v>248</v>
      </c>
      <c r="DK25" s="186" t="s">
        <v>248</v>
      </c>
      <c r="DL25" s="186" t="s">
        <v>248</v>
      </c>
      <c r="DM25" s="186" t="s">
        <v>248</v>
      </c>
      <c r="DN25" s="186" t="s">
        <v>248</v>
      </c>
      <c r="DO25" s="186" t="s">
        <v>248</v>
      </c>
      <c r="DP25" s="186" t="s">
        <v>248</v>
      </c>
      <c r="DQ25" s="186" t="s">
        <v>248</v>
      </c>
      <c r="DR25" s="186" t="s">
        <v>248</v>
      </c>
      <c r="DS25" s="186" t="s">
        <v>248</v>
      </c>
      <c r="DT25" s="186" t="s">
        <v>248</v>
      </c>
      <c r="DU25" s="186" t="s">
        <v>248</v>
      </c>
      <c r="DV25" s="186" t="s">
        <v>248</v>
      </c>
      <c r="DW25" s="186" t="s">
        <v>248</v>
      </c>
      <c r="DX25" s="186" t="s">
        <v>248</v>
      </c>
      <c r="DY25" s="186" t="s">
        <v>248</v>
      </c>
      <c r="DZ25" s="186" t="s">
        <v>248</v>
      </c>
      <c r="EA25" s="186" t="s">
        <v>248</v>
      </c>
      <c r="EB25" s="186" t="s">
        <v>248</v>
      </c>
      <c r="EC25" s="186" t="s">
        <v>248</v>
      </c>
      <c r="ED25" s="186" t="s">
        <v>248</v>
      </c>
      <c r="EE25" s="186" t="s">
        <v>248</v>
      </c>
      <c r="EF25" s="186" t="s">
        <v>248</v>
      </c>
      <c r="EG25" s="186" t="s">
        <v>248</v>
      </c>
      <c r="EH25" s="186" t="s">
        <v>248</v>
      </c>
      <c r="EI25" s="186" t="s">
        <v>248</v>
      </c>
      <c r="EJ25" s="186" t="s">
        <v>248</v>
      </c>
      <c r="EK25" s="186" t="s">
        <v>248</v>
      </c>
      <c r="EL25" s="186" t="s">
        <v>248</v>
      </c>
      <c r="EM25" s="186" t="s">
        <v>248</v>
      </c>
      <c r="EN25" s="186" t="s">
        <v>248</v>
      </c>
      <c r="EO25" s="186" t="s">
        <v>248</v>
      </c>
      <c r="EP25" s="186" t="s">
        <v>248</v>
      </c>
      <c r="EQ25" s="186" t="s">
        <v>248</v>
      </c>
      <c r="ER25" s="186" t="s">
        <v>248</v>
      </c>
      <c r="ES25" s="186" t="s">
        <v>248</v>
      </c>
      <c r="ET25" s="186" t="s">
        <v>248</v>
      </c>
      <c r="EU25" s="186" t="s">
        <v>248</v>
      </c>
      <c r="EV25" s="186" t="s">
        <v>248</v>
      </c>
      <c r="EW25" s="186" t="s">
        <v>248</v>
      </c>
      <c r="EX25" s="186" t="s">
        <v>248</v>
      </c>
      <c r="EY25" s="186" t="s">
        <v>248</v>
      </c>
      <c r="EZ25" s="186" t="s">
        <v>248</v>
      </c>
      <c r="FA25" s="186" t="s">
        <v>248</v>
      </c>
      <c r="FB25" s="186" t="s">
        <v>248</v>
      </c>
      <c r="FC25" s="186" t="s">
        <v>248</v>
      </c>
      <c r="FD25" s="186" t="s">
        <v>248</v>
      </c>
      <c r="FE25" s="186" t="s">
        <v>248</v>
      </c>
      <c r="FF25" s="186" t="s">
        <v>248</v>
      </c>
      <c r="FG25" s="186" t="s">
        <v>248</v>
      </c>
      <c r="FH25" s="186" t="s">
        <v>248</v>
      </c>
      <c r="FI25" s="186" t="s">
        <v>248</v>
      </c>
      <c r="FJ25" s="186" t="s">
        <v>248</v>
      </c>
      <c r="FK25" s="186" t="s">
        <v>248</v>
      </c>
      <c r="FL25" s="186" t="s">
        <v>248</v>
      </c>
      <c r="FM25" s="186" t="s">
        <v>248</v>
      </c>
      <c r="FN25" s="186" t="s">
        <v>248</v>
      </c>
      <c r="FO25" s="186" t="s">
        <v>248</v>
      </c>
      <c r="FP25" s="186" t="s">
        <v>248</v>
      </c>
      <c r="FQ25" s="187" t="s">
        <v>248</v>
      </c>
      <c r="FR25" s="187" t="s">
        <v>248</v>
      </c>
      <c r="FS25" s="186">
        <v>2</v>
      </c>
      <c r="FT25" s="186">
        <v>2</v>
      </c>
      <c r="FU25" s="186">
        <v>1</v>
      </c>
      <c r="FV25" s="186">
        <v>2</v>
      </c>
      <c r="FW25" s="186">
        <v>2</v>
      </c>
      <c r="FX25" s="186">
        <v>2</v>
      </c>
      <c r="FY25" s="186">
        <v>2</v>
      </c>
      <c r="FZ25" s="186">
        <v>2</v>
      </c>
      <c r="GA25" s="186" t="s">
        <v>248</v>
      </c>
      <c r="GB25" s="186" t="s">
        <v>248</v>
      </c>
      <c r="GC25" s="186">
        <v>2</v>
      </c>
      <c r="GD25" s="186">
        <v>2</v>
      </c>
      <c r="GE25" s="186" t="s">
        <v>248</v>
      </c>
      <c r="GF25" s="186" t="s">
        <v>248</v>
      </c>
      <c r="GG25" s="186" t="s">
        <v>248</v>
      </c>
      <c r="GH25" s="186" t="s">
        <v>248</v>
      </c>
      <c r="GI25" s="186" t="s">
        <v>248</v>
      </c>
      <c r="GJ25" s="186" t="s">
        <v>248</v>
      </c>
      <c r="GK25" s="186" t="s">
        <v>248</v>
      </c>
      <c r="GL25" s="186" t="s">
        <v>248</v>
      </c>
      <c r="GM25" s="186" t="s">
        <v>248</v>
      </c>
      <c r="GN25" s="186" t="s">
        <v>248</v>
      </c>
      <c r="GO25" s="186" t="s">
        <v>248</v>
      </c>
      <c r="GP25" s="186" t="s">
        <v>248</v>
      </c>
      <c r="GQ25" s="186" t="s">
        <v>248</v>
      </c>
      <c r="GR25" s="186" t="s">
        <v>248</v>
      </c>
      <c r="GS25" s="186" t="s">
        <v>248</v>
      </c>
      <c r="GT25" s="186" t="s">
        <v>248</v>
      </c>
      <c r="GU25" s="186" t="s">
        <v>248</v>
      </c>
      <c r="GV25" s="186" t="s">
        <v>248</v>
      </c>
      <c r="GW25" s="186" t="s">
        <v>248</v>
      </c>
      <c r="GX25" s="186" t="s">
        <v>248</v>
      </c>
      <c r="GY25" s="186" t="s">
        <v>248</v>
      </c>
      <c r="GZ25" s="261" t="s">
        <v>248</v>
      </c>
      <c r="HA25" s="261" t="s">
        <v>248</v>
      </c>
      <c r="HB25" s="188">
        <f>SUM(G25:GE25)</f>
        <v>51</v>
      </c>
      <c r="HC25" s="102"/>
    </row>
    <row r="26" spans="1:211" s="218" customFormat="1" ht="24.9" customHeight="1" thickBot="1" x14ac:dyDescent="0.35">
      <c r="A26" s="108" t="str">
        <f>A25</f>
        <v>Prod.-Q-6</v>
      </c>
      <c r="B26" s="108" t="str">
        <f>B25</f>
        <v>Pracownik Produkcji</v>
      </c>
      <c r="C26" s="108" t="str">
        <f>C25</f>
        <v>CA</v>
      </c>
      <c r="D26" s="108">
        <f>D25</f>
        <v>1993</v>
      </c>
      <c r="E26" s="393" t="str">
        <f>E25</f>
        <v>Anulak Magdalena</v>
      </c>
      <c r="F26" s="189" t="s">
        <v>375</v>
      </c>
      <c r="G26" s="192">
        <f>IF(INDEX(tab_MinKomp[Przepisy BHP / BHP Vorschriften],MATCH($B25,tab_MinKomp[[Stanowisko / Position ]:[Stanowisko / Position ]],0))="n/a","n/a",G25-INDEX(tab_MinKomp[Przepisy BHP / BHP Vorschriften],MATCH($B25,tab_MinKomp[[Stanowisko / Position ]:[Stanowisko / Position ]],0)))</f>
        <v>0</v>
      </c>
      <c r="H26" s="193">
        <f>IF(INDEX(tab_MinKomp[Przepisy PPOŻ / Brandschutzbestimmungen],MATCH($B25,tab_MinKomp[[Stanowisko / Position ]:[Stanowisko / Position ]],0))="n/a","n/a",H25-INDEX(tab_MinKomp[Przepisy PPOŻ / Brandschutzbestimmungen],MATCH($B25,tab_MinKomp[[Stanowisko / Position ]:[Stanowisko / Position ]],0)))</f>
        <v>0</v>
      </c>
      <c r="I26" s="193">
        <f>IF(INDEX(tab_MinKomp[Ryzyko zawodowe na stanowiskach pracyv/ Berufliche Risiken an Arbeitsstellen],MATCH($B25,tab_MinKomp[[Stanowisko / Position ]:[Stanowisko / Position ]],0))="n/a","n/a",I25-INDEX(tab_MinKomp[Ryzyko zawodowe na stanowiskach pracyv/ Berufliche Risiken an Arbeitsstellen],MATCH($B25,tab_MinKomp[[Stanowisko / Position ]:[Stanowisko / Position ]],0)))</f>
        <v>0</v>
      </c>
      <c r="J26" s="193">
        <f>IF(INDEX(tab_MinKomp[Gospodarka substancjami niebezpiecznymi / Gefahrstoffmanagement],MATCH($B25,tab_MinKomp[[Stanowisko / Position ]:[Stanowisko / Position ]],0))="n/a","n/a",J25-INDEX(tab_MinKomp[Gospodarka substancjami niebezpiecznymi / Gefahrstoffmanagement],MATCH($B25,tab_MinKomp[[Stanowisko / Position ]:[Stanowisko / Position ]],0)))</f>
        <v>0</v>
      </c>
      <c r="K26" s="193">
        <f>IF(INDEX(tab_MinKomp[Gospodarka odpadami / Abfallwirtschaft],MATCH($B25,tab_MinKomp[[Stanowisko / Position ]:[Stanowisko / Position ]],0))="n/a","n/a",K25-INDEX(tab_MinKomp[Gospodarka odpadami / Abfallwirtschaft],MATCH($B25,tab_MinKomp[[Stanowisko / Position ]:[Stanowisko / Position ]],0)))</f>
        <v>0</v>
      </c>
      <c r="L26" s="194" t="str">
        <f>IF(INDEX(tab_MinKomp[Przepisy kodeksu pracy / Bestimmungen des Arbeitsgesetzes],MATCH($B25,tab_MinKomp[[Stanowisko / Position ]:[Stanowisko / Position ]],0))="n/a","n/a",L25-INDEX(tab_MinKomp[Przepisy kodeksu pracy / Bestimmungen des Arbeitsgesetzes],MATCH($B25,tab_MinKomp[[Stanowisko / Position ]:[Stanowisko / Position ]],0)))</f>
        <v>n/a</v>
      </c>
      <c r="M26" s="195" t="str">
        <f>IF(INDEX(tab_MinKomp[Przepisy o ub.społ. ZUS  / Sozialversicherungsvorschriften],MATCH($B25,tab_MinKomp[[Stanowisko / Position ]:[Stanowisko / Position ]],0))="n/a","n/a",M25-INDEX(tab_MinKomp[Przepisy o ub.społ. ZUS  / Sozialversicherungsvorschriften],MATCH($B25,tab_MinKomp[[Stanowisko / Position ]:[Stanowisko / Position ]],0)))</f>
        <v>n/a</v>
      </c>
      <c r="N26" s="194" t="str">
        <f>IF(INDEX(tab_MinKomp[PRZEPISY O PDOF /persönlich Einkommensteuergesetz ],MATCH($B25,tab_MinKomp[[Stanowisko / Position ]:[Stanowisko / Position ]],0))="n/a","n/a",N25-INDEX(tab_MinKomp[PRZEPISY O PDOF /persönlich Einkommensteuergesetz ],MATCH($B25,tab_MinKomp[[Stanowisko / Position ]:[Stanowisko / Position ]],0)))</f>
        <v>n/a</v>
      </c>
      <c r="O26" s="194">
        <f>IF(INDEX(tab_MinKomp[Regulamin pracy / Arbeitsordnung],MATCH($B25,tab_MinKomp[[Stanowisko / Position ]:[Stanowisko / Position ]],0))="n/a","n/a",O25-INDEX(tab_MinKomp[Regulamin pracy / Arbeitsordnung],MATCH($B25,tab_MinKomp[[Stanowisko / Position ]:[Stanowisko / Position ]],0)))</f>
        <v>0</v>
      </c>
      <c r="P26" s="194">
        <f>IF(INDEX(tab_MinKomp[Regulamin wynagradzania / Vergütungsordnung],MATCH($B25,tab_MinKomp[[Stanowisko / Position ]:[Stanowisko / Position ]],0))="n/a","n/a",P25-INDEX(tab_MinKomp[Regulamin wynagradzania / Vergütungsordnung],MATCH($B25,tab_MinKomp[[Stanowisko / Position ]:[Stanowisko / Position ]],0)))</f>
        <v>0</v>
      </c>
      <c r="Q26" s="194" t="str">
        <f>IF(INDEX(tab_MinKomp[System R2PŁATNIK PRO: Płace / Lohnabrechnung],MATCH($B25,tab_MinKomp[[Stanowisko / Position ]:[Stanowisko / Position ]],0))="n/a","n/a",Q25-INDEX(tab_MinKomp[System R2PŁATNIK PRO: Płace / Lohnabrechnung],MATCH($B25,tab_MinKomp[[Stanowisko / Position ]:[Stanowisko / Position ]],0)))</f>
        <v>n/a</v>
      </c>
      <c r="R26" s="194" t="str">
        <f>IF(INDEX(tab_MinKomp[SystemR2PŁATNIK PRO: KADRY / Personaldaten],MATCH($B25,tab_MinKomp[[Stanowisko / Position ]:[Stanowisko / Position ]],0))="n/a","n/a",R25-INDEX(tab_MinKomp[SystemR2PŁATNIK PRO: KADRY / Personaldaten],MATCH($B25,tab_MinKomp[[Stanowisko / Position ]:[Stanowisko / Position ]],0)))</f>
        <v>n/a</v>
      </c>
      <c r="S26" s="194" t="str">
        <f>IF(INDEX(tab_MinKomp[SYSTEM R2PŁATNIK PRO: zarządzanie pracownikami / Arbeitsverwaltung],MATCH($B25,tab_MinKomp[[Stanowisko / Position ]:[Stanowisko / Position ]],0))="n/a","n/a",S25-INDEX(tab_MinKomp[SYSTEM R2PŁATNIK PRO: zarządzanie pracownikami / Arbeitsverwaltung],MATCH($B25,tab_MinKomp[[Stanowisko / Position ]:[Stanowisko / Position ]],0)))</f>
        <v>n/a</v>
      </c>
      <c r="T26" s="194" t="str">
        <f>IF(INDEX(tab_MinKomp[Doradztwo, wsparcie personalne / Personalberatung und Unterstützung],MATCH($B25,tab_MinKomp[[Stanowisko / Position ]:[Stanowisko / Position ]],0))="n/a","n/a",T25-INDEX(tab_MinKomp[Doradztwo, wsparcie personalne / Personalberatung und Unterstützung],MATCH($B25,tab_MinKomp[[Stanowisko / Position ]:[Stanowisko / Position ]],0)))</f>
        <v>n/a</v>
      </c>
      <c r="U26" s="194" t="str">
        <f>IF(INDEX(tab_MinKomp[Przepisy o podatku VAT / MwSt.- Gesetz],MATCH($B25,tab_MinKomp[[Stanowisko / Position ]:[Stanowisko / Position ]],0))="n/a","n/a",U25-INDEX(tab_MinKomp[Przepisy o podatku VAT / MwSt.- Gesetz],MATCH($B25,tab_MinKomp[[Stanowisko / Position ]:[Stanowisko / Position ]],0)))</f>
        <v>n/a</v>
      </c>
      <c r="V26" s="194" t="str">
        <f>IF(INDEX(tab_MinKomp[PrzepisyPDOP / geschäftlich Einkommensteuergesetz],MATCH($B25,tab_MinKomp[[Stanowisko / Position ]:[Stanowisko / Position ]],0))="n/a","n/a",V25-INDEX(tab_MinKomp[PrzepisyPDOP / geschäftlich Einkommensteuergesetz],MATCH($B25,tab_MinKomp[[Stanowisko / Position ]:[Stanowisko / Position ]],0)))</f>
        <v>n/a</v>
      </c>
      <c r="W26" s="194" t="str">
        <f>IF(INDEX(tab_MinKomp[System BAAN / FINANSE (FIBU)],MATCH($B25,tab_MinKomp[[Stanowisko / Position ]:[Stanowisko / Position ]],0))="n/a","n/a",W25-INDEX(tab_MinKomp[System BAAN / FINANSE (FIBU)],MATCH($B25,tab_MinKomp[[Stanowisko / Position ]:[Stanowisko / Position ]],0)))</f>
        <v>n/a</v>
      </c>
      <c r="X26" s="194" t="str">
        <f>IF(INDEX(tab_MinKomp[Systemy pomocnicze / Hilfssysteme(STOCKPROGRAM, KALK2000 etc.)],MATCH($B25,tab_MinKomp[[Stanowisko / Position ]:[Stanowisko / Position ]],0))="n/a","n/a",X25-INDEX(tab_MinKomp[Systemy pomocnicze / Hilfssysteme(STOCKPROGRAM, KALK2000 etc.)],MATCH($B25,tab_MinKomp[[Stanowisko / Position ]:[Stanowisko / Position ]],0)))</f>
        <v>n/a</v>
      </c>
      <c r="Y26" s="194" t="str">
        <f>IF(INDEX(tab_MinKomp[Polityka rachunkowości / Buchführungspolitik],MATCH($B25,tab_MinKomp[[Stanowisko / Position ]:[Stanowisko / Position ]],0))="n/a","n/a",Y25-INDEX(tab_MinKomp[Polityka rachunkowości / Buchführungspolitik],MATCH($B25,tab_MinKomp[[Stanowisko / Position ]:[Stanowisko / Position ]],0)))</f>
        <v>n/a</v>
      </c>
      <c r="Z26" s="194" t="str">
        <f>IF(INDEX(tab_MinKomp[Ustawa o rachunkowości / Rechnungslegungsgesetz],MATCH($B25,tab_MinKomp[[Stanowisko / Position ]:[Stanowisko / Position ]],0))="n/a","n/a",Z25-INDEX(tab_MinKomp[Ustawa o rachunkowości / Rechnungslegungsgesetz],MATCH($B25,tab_MinKomp[[Stanowisko / Position ]:[Stanowisko / Position ]],0)))</f>
        <v>n/a</v>
      </c>
      <c r="AA26" s="194" t="str">
        <f>IF(INDEX(tab_MinKomp[WORKFLOW - TS-100],MATCH($B25,tab_MinKomp[[Stanowisko / Position ]:[Stanowisko / Position ]],0))="n/a","n/a",AA25-INDEX(tab_MinKomp[WORKFLOW - TS-100],MATCH($B25,tab_MinKomp[[Stanowisko / Position ]:[Stanowisko / Position ]],0)))</f>
        <v>n/a</v>
      </c>
      <c r="AB26" s="194" t="str">
        <f>IF(INDEX(tab_MinKomp[WORKFLOW - SFMS],MATCH($B25,tab_MinKomp[[Stanowisko / Position ]:[Stanowisko / Position ]],0))="n/a","n/a",AB25-INDEX(tab_MinKomp[WORKFLOW - SFMS],MATCH($B25,tab_MinKomp[[Stanowisko / Position ]:[Stanowisko / Position ]],0)))</f>
        <v>n/a</v>
      </c>
      <c r="AC26" s="194" t="str">
        <f>IF(INDEX(tab_MinKomp[System ISO 9001:2015],MATCH($B25,tab_MinKomp[[Stanowisko / Position ]:[Stanowisko / Position ]],0))="n/a","n/a",AC25-INDEX(tab_MinKomp[System ISO 9001:2015],MATCH($B25,tab_MinKomp[[Stanowisko / Position ]:[Stanowisko / Position ]],0)))</f>
        <v>n/a</v>
      </c>
      <c r="AD26" s="194" t="str">
        <f>IF(INDEX(tab_MinKomp[System ISO 9001:2015],MATCH($B25,tab_MinKomp[[Stanowisko / Position ]:[Stanowisko / Position ]],0))="n/a","n/a",AD25-INDEX(tab_MinKomp[System ISO 9001:2015],MATCH($B25,tab_MinKomp[[Stanowisko / Position ]:[Stanowisko / Position ]],0)))</f>
        <v>n/a</v>
      </c>
      <c r="AE26" s="194" t="str">
        <f>IF(INDEX(tab_MinKomp[System ISO 9001:2015],MATCH($B25,tab_MinKomp[[Stanowisko / Position ]:[Stanowisko / Position ]],0))="n/a","n/a",AE25-INDEX(tab_MinKomp[System ISO 9001:2015],MATCH($B25,tab_MinKomp[[Stanowisko / Position ]:[Stanowisko / Position ]],0)))</f>
        <v>n/a</v>
      </c>
      <c r="AF26" s="194" t="str">
        <f>IF(INDEX(tab_MinKomp[System ISO 9001:2015],MATCH($B25,tab_MinKomp[[Stanowisko / Position ]:[Stanowisko / Position ]],0))="n/a","n/a",AF25-INDEX(tab_MinKomp[System ISO 9001:2015],MATCH($B25,tab_MinKomp[[Stanowisko / Position ]:[Stanowisko / Position ]],0)))</f>
        <v>n/a</v>
      </c>
      <c r="AG26" s="194" t="str">
        <f>IF(INDEX(tab_MinKomp[Wymagania VDA 6.3 Process / Forderungen],MATCH($B25,tab_MinKomp[[Stanowisko / Position ]:[Stanowisko / Position ]],0))="n/a","n/a",AG25-INDEX(tab_MinKomp[Wymagania VDA 6.3 Process / Forderungen],MATCH($B25,tab_MinKomp[[Stanowisko / Position ]:[Stanowisko / Position ]],0)))</f>
        <v>n/a</v>
      </c>
      <c r="AH26" s="194" t="str">
        <f>IF(INDEX(tab_MinKomp[Wymagania VDA 6.5 Product / Forderungen],MATCH($B25,tab_MinKomp[[Stanowisko / Position ]:[Stanowisko / Position ]],0))="n/a","n/a",AH25-INDEX(tab_MinKomp[Wymagania VDA 6.5 Product / Forderungen],MATCH($B25,tab_MinKomp[[Stanowisko / Position ]:[Stanowisko / Position ]],0)))</f>
        <v>n/a</v>
      </c>
      <c r="AI26" s="194" t="str">
        <f>IF(INDEX(tab_MinKomp[Wymagania VDA 6.5 Product / Forderungen],MATCH($B25,tab_MinKomp[[Stanowisko / Position ]:[Stanowisko / Position ]],0))="n/a","n/a",AI25-INDEX(tab_MinKomp[Wymagania VDA 6.5 Product / Forderungen],MATCH($B25,tab_MinKomp[[Stanowisko / Position ]:[Stanowisko / Position ]],0)))</f>
        <v>n/a</v>
      </c>
      <c r="AJ26" s="194" t="str">
        <f>IF(INDEX(tab_MinKomp[Wymagania VDA 6.5 Product / Forderungen],MATCH($B25,tab_MinKomp[[Stanowisko / Position ]:[Stanowisko / Position ]],0))="n/a","n/a",AJ25-INDEX(tab_MinKomp[Wymagania VDA 6.5 Product / Forderungen],MATCH($B25,tab_MinKomp[[Stanowisko / Position ]:[Stanowisko / Position ]],0)))</f>
        <v>n/a</v>
      </c>
      <c r="AK26" s="194" t="str">
        <f>IF(INDEX(tab_MinKomp[Wymagania VDA 6.5 Product / Forderungen],MATCH($B25,tab_MinKomp[[Stanowisko / Position ]:[Stanowisko / Position ]],0))="n/a","n/a",AK25-INDEX(tab_MinKomp[Wymagania VDA 6.5 Product / Forderungen],MATCH($B25,tab_MinKomp[[Stanowisko / Position ]:[Stanowisko / Position ]],0)))</f>
        <v>n/a</v>
      </c>
      <c r="AL26" s="194">
        <f>IF(INDEX(tab_MinKomp[LEAN MANAGEMENT],MATCH($B25,tab_MinKomp[[Stanowisko / Position ]:[Stanowisko / Position ]],0))="n/a","n/a",AL25-INDEX(tab_MinKomp[LEAN MANAGEMENT],MATCH($B25,tab_MinKomp[[Stanowisko / Position ]:[Stanowisko / Position ]],0)))</f>
        <v>0</v>
      </c>
      <c r="AM26" s="194" t="str">
        <f>IF(INDEX(tab_MinKomp[Wymagania VDA 6.5 Product / Forderungen],MATCH($B25,tab_MinKomp[[Stanowisko / Position ]:[Stanowisko / Position ]],0))="n/a","n/a",AM25-INDEX(tab_MinKomp[Wymagania VDA 6.5 Product / Forderungen],MATCH($B25,tab_MinKomp[[Stanowisko / Position ]:[Stanowisko / Position ]],0)))</f>
        <v>n/a</v>
      </c>
      <c r="AN26" s="194" t="str">
        <f>IF(INDEX(tab_MinKomp[Wymagania VDA 6.5 Product / Forderungen],MATCH($B25,tab_MinKomp[[Stanowisko / Position ]:[Stanowisko / Position ]],0))="n/a","n/a",AN25-INDEX(tab_MinKomp[Wymagania VDA 6.5 Product / Forderungen],MATCH($B25,tab_MinKomp[[Stanowisko / Position ]:[Stanowisko / Position ]],0)))</f>
        <v>n/a</v>
      </c>
      <c r="AO26" s="194">
        <f>IF(INDEX(tab_MinKomp[LEAN MANAGEMENT],MATCH($B25,tab_MinKomp[[Stanowisko / Position ]:[Stanowisko / Position ]],0))="n/a","n/a",AO25-INDEX(tab_MinKomp[LEAN MANAGEMENT],MATCH($B25,tab_MinKomp[[Stanowisko / Position ]:[Stanowisko / Position ]],0)))</f>
        <v>0</v>
      </c>
      <c r="AP26" s="194" t="str">
        <f>IF(INDEX(tab_MinKomp[Wymagania VDA 6.5 Product / Forderungen],MATCH($B25,tab_MinKomp[[Stanowisko / Position ]:[Stanowisko / Position ]],0))="n/a","n/a",AP25-INDEX(tab_MinKomp[Wymagania VDA 6.5 Product / Forderungen],MATCH($B25,tab_MinKomp[[Stanowisko / Position ]:[Stanowisko / Position ]],0)))</f>
        <v>n/a</v>
      </c>
      <c r="AQ26" s="194">
        <f>IF(INDEX(tab_MinKomp[LEAN MANAGEMENT],MATCH($B25,tab_MinKomp[[Stanowisko / Position ]:[Stanowisko / Position ]],0))="n/a","n/a",AQ25-INDEX(tab_MinKomp[LEAN MANAGEMENT],MATCH($B25,tab_MinKomp[[Stanowisko / Position ]:[Stanowisko / Position ]],0)))</f>
        <v>0</v>
      </c>
      <c r="AR26" s="194" t="str">
        <f>IF(INDEX(tab_MinKomp[Wymagania VDA 6.5 Product / Forderungen],MATCH($B25,tab_MinKomp[[Stanowisko / Position ]:[Stanowisko / Position ]],0))="n/a","n/a",AR25-INDEX(tab_MinKomp[Wymagania VDA 6.5 Product / Forderungen],MATCH($B25,tab_MinKomp[[Stanowisko / Position ]:[Stanowisko / Position ]],0)))</f>
        <v>n/a</v>
      </c>
      <c r="AS26" s="194" t="str">
        <f>IF(INDEX(tab_MinKomp[Wymagania VDA 6.5 Product / Forderungen],MATCH($B25,tab_MinKomp[[Stanowisko / Position ]:[Stanowisko / Position ]],0))="n/a","n/a",AS25-INDEX(tab_MinKomp[Wymagania VDA 6.5 Product / Forderungen],MATCH($B25,tab_MinKomp[[Stanowisko / Position ]:[Stanowisko / Position ]],0)))</f>
        <v>n/a</v>
      </c>
      <c r="AT26" s="194" t="str">
        <f>IF(INDEX(tab_MinKomp[Wymagania VDA 6.5 Product / Forderungen],MATCH($B25,tab_MinKomp[[Stanowisko / Position ]:[Stanowisko / Position ]],0))="n/a","n/a",AT25-INDEX(tab_MinKomp[Wymagania VDA 6.5 Product / Forderungen],MATCH($B25,tab_MinKomp[[Stanowisko / Position ]:[Stanowisko / Position ]],0)))</f>
        <v>n/a</v>
      </c>
      <c r="AU26" s="194">
        <f>IF(INDEX(tab_MinKomp[LEAN MANAGEMENT],MATCH($B25,tab_MinKomp[[Stanowisko / Position ]:[Stanowisko / Position ]],0))="n/a","n/a",AU25-INDEX(tab_MinKomp[LEAN MANAGEMENT],MATCH($B25,tab_MinKomp[[Stanowisko / Position ]:[Stanowisko / Position ]],0)))</f>
        <v>0</v>
      </c>
      <c r="AV26" s="194">
        <f>IF(INDEX(tab_MinKomp[LEAN MANAGEMENT],MATCH($B25,tab_MinKomp[[Stanowisko / Position ]:[Stanowisko / Position ]],0))="n/a","n/a",AV25-INDEX(tab_MinKomp[LEAN MANAGEMENT],MATCH($B25,tab_MinKomp[[Stanowisko / Position ]:[Stanowisko / Position ]],0)))</f>
        <v>0</v>
      </c>
      <c r="AW26" s="194">
        <f>IF(INDEX(tab_MinKomp[LEAN MANAGEMENT],MATCH($B25,tab_MinKomp[[Stanowisko / Position ]:[Stanowisko / Position ]],0))="n/a","n/a",AW25-INDEX(tab_MinKomp[LEAN MANAGEMENT],MATCH($B25,tab_MinKomp[[Stanowisko / Position ]:[Stanowisko / Position ]],0)))</f>
        <v>0</v>
      </c>
      <c r="AX26" s="194" t="str">
        <f>IF(INDEX(tab_MinKomp[Wymagania VDA 6.5 Product / Forderungen],MATCH($B25,tab_MinKomp[[Stanowisko / Position ]:[Stanowisko / Position ]],0))="n/a","n/a",AX25-INDEX(tab_MinKomp[Wymagania VDA 6.5 Product / Forderungen],MATCH($B25,tab_MinKomp[[Stanowisko / Position ]:[Stanowisko / Position ]],0)))</f>
        <v>n/a</v>
      </c>
      <c r="AY26" s="194" t="str">
        <f>IF(INDEX(tab_MinKomp[Wymagania VDA 6.5 Product / Forderungen],MATCH($B25,tab_MinKomp[[Stanowisko / Position ]:[Stanowisko / Position ]],0))="n/a","n/a",AY25-INDEX(tab_MinKomp[Wymagania VDA 6.5 Product / Forderungen],MATCH($B25,tab_MinKomp[[Stanowisko / Position ]:[Stanowisko / Position ]],0)))</f>
        <v>n/a</v>
      </c>
      <c r="AZ26" s="194" t="str">
        <f>IF(INDEX(tab_MinKomp[Wymagania VDA 6.5 Product / Forderungen],MATCH($B25,tab_MinKomp[[Stanowisko / Position ]:[Stanowisko / Position ]],0))="n/a","n/a",AZ25-INDEX(tab_MinKomp[Wymagania VDA 6.5 Product / Forderungen],MATCH($B25,tab_MinKomp[[Stanowisko / Position ]:[Stanowisko / Position ]],0)))</f>
        <v>n/a</v>
      </c>
      <c r="BA26" s="194">
        <f>IF(INDEX(tab_MinKomp[LEAN MANAGEMENT],MATCH($B25,tab_MinKomp[[Stanowisko / Position ]:[Stanowisko / Position ]],0))="n/a","n/a",BA25-INDEX(tab_MinKomp[LEAN MANAGEMENT],MATCH($B25,tab_MinKomp[[Stanowisko / Position ]:[Stanowisko / Position ]],0)))</f>
        <v>0</v>
      </c>
      <c r="BB26" s="194">
        <f>IF(INDEX(tab_MinKomp[LEAN MANAGEMENT],MATCH($B25,tab_MinKomp[[Stanowisko / Position ]:[Stanowisko / Position ]],0))="n/a","n/a",BB25-INDEX(tab_MinKomp[LEAN MANAGEMENT],MATCH($B25,tab_MinKomp[[Stanowisko / Position ]:[Stanowisko / Position ]],0)))</f>
        <v>0</v>
      </c>
      <c r="BC26" s="194" t="str">
        <f>IF(INDEX(tab_MinKomp[Wymagania VDA 6.5 Product / Forderungen],MATCH($B25,tab_MinKomp[[Stanowisko / Position ]:[Stanowisko / Position ]],0))="n/a","n/a",BC25-INDEX(tab_MinKomp[Wymagania VDA 6.5 Product / Forderungen],MATCH($B25,tab_MinKomp[[Stanowisko / Position ]:[Stanowisko / Position ]],0)))</f>
        <v>n/a</v>
      </c>
      <c r="BD26" s="194" t="str">
        <f>IF(INDEX(tab_MinKomp[Wymagania VDA 6.5 Product / Forderungen],MATCH($B25,tab_MinKomp[[Stanowisko / Position ]:[Stanowisko / Position ]],0))="n/a","n/a",BD25-INDEX(tab_MinKomp[Wymagania VDA 6.5 Product / Forderungen],MATCH($B25,tab_MinKomp[[Stanowisko / Position ]:[Stanowisko / Position ]],0)))</f>
        <v>n/a</v>
      </c>
      <c r="BE26" s="194" t="str">
        <f>IF(INDEX(tab_MinKomp[Wymagania VDA 6.5 Product / Forderungen],MATCH($B25,tab_MinKomp[[Stanowisko / Position ]:[Stanowisko / Position ]],0))="n/a","n/a",BE25-INDEX(tab_MinKomp[Wymagania VDA 6.5 Product / Forderungen],MATCH($B25,tab_MinKomp[[Stanowisko / Position ]:[Stanowisko / Position ]],0)))</f>
        <v>n/a</v>
      </c>
      <c r="BF26" s="194" t="str">
        <f>IF(INDEX(tab_MinKomp[Wymagania VDA 6.5 Product / Forderungen],MATCH($B25,tab_MinKomp[[Stanowisko / Position ]:[Stanowisko / Position ]],0))="n/a","n/a",BF25-INDEX(tab_MinKomp[Wymagania VDA 6.5 Product / Forderungen],MATCH($B25,tab_MinKomp[[Stanowisko / Position ]:[Stanowisko / Position ]],0)))</f>
        <v>n/a</v>
      </c>
      <c r="BG26" s="194" t="str">
        <f>IF(INDEX(tab_MinKomp[Wymagania VDA 6.5 Product / Forderungen],MATCH($B25,tab_MinKomp[[Stanowisko / Position ]:[Stanowisko / Position ]],0))="n/a","n/a",BG25-INDEX(tab_MinKomp[Wymagania VDA 6.5 Product / Forderungen],MATCH($B25,tab_MinKomp[[Stanowisko / Position ]:[Stanowisko / Position ]],0)))</f>
        <v>n/a</v>
      </c>
      <c r="BH26" s="194" t="str">
        <f>IF(INDEX(tab_MinKomp[Wymagania VDA 6.5 Product / Forderungen],MATCH($B25,tab_MinKomp[[Stanowisko / Position ]:[Stanowisko / Position ]],0))="n/a","n/a",BH25-INDEX(tab_MinKomp[Wymagania VDA 6.5 Product / Forderungen],MATCH($B25,tab_MinKomp[[Stanowisko / Position ]:[Stanowisko / Position ]],0)))</f>
        <v>n/a</v>
      </c>
      <c r="BI26" s="194" t="str">
        <f>IF(INDEX(tab_MinKomp[Wymagania VDA 6.5 Product / Forderungen],MATCH($B25,tab_MinKomp[[Stanowisko / Position ]:[Stanowisko / Position ]],0))="n/a","n/a",BI25-INDEX(tab_MinKomp[Wymagania VDA 6.5 Product / Forderungen],MATCH($B25,tab_MinKomp[[Stanowisko / Position ]:[Stanowisko / Position ]],0)))</f>
        <v>n/a</v>
      </c>
      <c r="BJ26" s="194" t="str">
        <f>IF(INDEX(tab_MinKomp[Wymagania VDA 6.5 Product / Forderungen],MATCH($B25,tab_MinKomp[[Stanowisko / Position ]:[Stanowisko / Position ]],0))="n/a","n/a",BJ25-INDEX(tab_MinKomp[Wymagania VDA 6.5 Product / Forderungen],MATCH($B25,tab_MinKomp[[Stanowisko / Position ]:[Stanowisko / Position ]],0)))</f>
        <v>n/a</v>
      </c>
      <c r="BK26" s="194" t="str">
        <f>IF(INDEX(tab_MinKomp[Wymagania VDA 6.5 Product / Forderungen],MATCH($B25,tab_MinKomp[[Stanowisko / Position ]:[Stanowisko / Position ]],0))="n/a","n/a",BK25-INDEX(tab_MinKomp[Wymagania VDA 6.5 Product / Forderungen],MATCH($B25,tab_MinKomp[[Stanowisko / Position ]:[Stanowisko / Position ]],0)))</f>
        <v>n/a</v>
      </c>
      <c r="BL26" s="194" t="str">
        <f>IF(INDEX(tab_MinKomp[Wymagania VDA 6.5 Product / Forderungen],MATCH($B25,tab_MinKomp[[Stanowisko / Position ]:[Stanowisko / Position ]],0))="n/a","n/a",BL25-INDEX(tab_MinKomp[Wymagania VDA 6.5 Product / Forderungen],MATCH($B25,tab_MinKomp[[Stanowisko / Position ]:[Stanowisko / Position ]],0)))</f>
        <v>n/a</v>
      </c>
      <c r="BM26" s="194" t="str">
        <f>IF(INDEX(tab_MinKomp[Planowanie produkcji / Produktionsplanung],MATCH($B25,tab_MinKomp[[Stanowisko / Position ]:[Stanowisko / Position ]],0))="n/a","n/a",BM25-INDEX(tab_MinKomp[Planowanie produkcji / Produktionsplanung],MATCH($B25,tab_MinKomp[[Stanowisko / Position ]:[Stanowisko / Position ]],0)))</f>
        <v>n/a</v>
      </c>
      <c r="BN26" s="194" t="str">
        <f>IF(INDEX(tab_MinKomp[Planowanie produkcji / Produktionsplanung],MATCH($B25,tab_MinKomp[[Stanowisko / Position ]:[Stanowisko / Position ]],0))="n/a","n/a",BN25-INDEX(tab_MinKomp[Planowanie produkcji / Produktionsplanung],MATCH($B25,tab_MinKomp[[Stanowisko / Position ]:[Stanowisko / Position ]],0)))</f>
        <v>n/a</v>
      </c>
      <c r="BO26" s="194" t="str">
        <f>IF(INDEX(tab_MinKomp[Planowanie produkcji / Produktionsplanung],MATCH($B25,tab_MinKomp[[Stanowisko / Position ]:[Stanowisko / Position ]],0))="n/a","n/a",BO25-INDEX(tab_MinKomp[Planowanie produkcji / Produktionsplanung],MATCH($B25,tab_MinKomp[[Stanowisko / Position ]:[Stanowisko / Position ]],0)))</f>
        <v>n/a</v>
      </c>
      <c r="BP26" s="194">
        <v>-1</v>
      </c>
      <c r="BQ26" s="194">
        <v>-1</v>
      </c>
      <c r="BR26" s="194">
        <v>-1</v>
      </c>
      <c r="BS26" s="194" t="str">
        <f>IF(INDEX(tab_MinKomp[Planowanie produkcji / Produktionsplanung],MATCH($B25,tab_MinKomp[[Stanowisko / Position ]:[Stanowisko / Position ]],0))="n/a","n/a",BS25-INDEX(tab_MinKomp[Planowanie produkcji / Produktionsplanung],MATCH($B25,tab_MinKomp[[Stanowisko / Position ]:[Stanowisko / Position ]],0)))</f>
        <v>n/a</v>
      </c>
      <c r="BT26" s="194" t="str">
        <f>IF(INDEX(tab_MinKomp[Planowanie produkcji / Produktionsplanung],MATCH($B25,tab_MinKomp[[Stanowisko / Position ]:[Stanowisko / Position ]],0))="n/a","n/a",BT25-INDEX(tab_MinKomp[Planowanie produkcji / Produktionsplanung],MATCH($B25,tab_MinKomp[[Stanowisko / Position ]:[Stanowisko / Position ]],0)))</f>
        <v>n/a</v>
      </c>
      <c r="BU26" s="194" t="s">
        <v>248</v>
      </c>
      <c r="BV26" s="194" t="str">
        <f>IF(INDEX(tab_MinKomp[Planowanie produkcji / Produktionsplanung],MATCH($B25,tab_MinKomp[[Stanowisko / Position ]:[Stanowisko / Position ]],0))="n/a","n/a",BV25-INDEX(tab_MinKomp[Planowanie produkcji / Produktionsplanung],MATCH($B25,tab_MinKomp[[Stanowisko / Position ]:[Stanowisko / Position ]],0)))</f>
        <v>n/a</v>
      </c>
      <c r="BW26" s="194" t="str">
        <f>IF(INDEX(tab_MinKomp[Planowanie produkcji / Produktionsplanung],MATCH($B25,tab_MinKomp[[Stanowisko / Position ]:[Stanowisko / Position ]],0))="n/a","n/a",BW25-INDEX(tab_MinKomp[Planowanie produkcji / Produktionsplanung],MATCH($B25,tab_MinKomp[[Stanowisko / Position ]:[Stanowisko / Position ]],0)))</f>
        <v>n/a</v>
      </c>
      <c r="BX26" s="194" t="str">
        <f>IF(INDEX(tab_MinKomp[Planowanie produkcji / Produktionsplanung],MATCH($B25,tab_MinKomp[[Stanowisko / Position ]:[Stanowisko / Position ]],0))="n/a","n/a",BX25-INDEX(tab_MinKomp[Planowanie produkcji / Produktionsplanung],MATCH($B25,tab_MinKomp[[Stanowisko / Position ]:[Stanowisko / Position ]],0)))</f>
        <v>n/a</v>
      </c>
      <c r="BY26" s="194" t="str">
        <f>IF(INDEX(tab_MinKomp[Planowanie produkcji / Produktionsplanung],MATCH($B25,tab_MinKomp[[Stanowisko / Position ]:[Stanowisko / Position ]],0))="n/a","n/a",BY25-INDEX(tab_MinKomp[Planowanie produkcji / Produktionsplanung],MATCH($B25,tab_MinKomp[[Stanowisko / Position ]:[Stanowisko / Position ]],0)))</f>
        <v>n/a</v>
      </c>
      <c r="BZ26" s="194" t="str">
        <f>IF(INDEX(tab_MinKomp[Planowanie produkcji / Produktionsplanung],MATCH($B25,tab_MinKomp[[Stanowisko / Position ]:[Stanowisko / Position ]],0))="n/a","n/a",BZ25-INDEX(tab_MinKomp[Planowanie produkcji / Produktionsplanung],MATCH($B25,tab_MinKomp[[Stanowisko / Position ]:[Stanowisko / Position ]],0)))</f>
        <v>n/a</v>
      </c>
      <c r="CA26" s="194">
        <v>1</v>
      </c>
      <c r="CB26" s="194" t="str">
        <f>IF(INDEX(tab_MinKomp[Wymagania VDA 6.5 Product / Forderungen],MATCH($B25,tab_MinKomp[[Stanowisko / Position ]:[Stanowisko / Position ]],0))="n/a","n/a",CB25-INDEX(tab_MinKomp[Wymagania VDA 6.5 Product / Forderungen],MATCH($B25,tab_MinKomp[[Stanowisko / Position ]:[Stanowisko / Position ]],0)))</f>
        <v>n/a</v>
      </c>
      <c r="CC26" s="194">
        <v>0</v>
      </c>
      <c r="CD26" s="194">
        <v>0</v>
      </c>
      <c r="CE26" s="194" t="str">
        <f>IF(INDEX(tab_MinKomp[Wymagania VDA 6.5 Product / Forderungen],MATCH($B25,tab_MinKomp[[Stanowisko / Position ]:[Stanowisko / Position ]],0))="n/a","n/a",CE25-INDEX(tab_MinKomp[Wymagania VDA 6.5 Product / Forderungen],MATCH($B25,tab_MinKomp[[Stanowisko / Position ]:[Stanowisko / Position ]],0)))</f>
        <v>n/a</v>
      </c>
      <c r="CF26" s="194" t="str">
        <f>IF(INDEX(tab_MinKomp[Wymagania VDA 6.5 Product / Forderungen],MATCH($B25,tab_MinKomp[[Stanowisko / Position ]:[Stanowisko / Position ]],0))="n/a","n/a",CF25-INDEX(tab_MinKomp[Wymagania VDA 6.5 Product / Forderungen],MATCH($B25,tab_MinKomp[[Stanowisko / Position ]:[Stanowisko / Position ]],0)))</f>
        <v>n/a</v>
      </c>
      <c r="CG26" s="194">
        <f>IF(INDEX(tab_MinKomp[LEAN MANAGEMENT],MATCH($B25,tab_MinKomp[[Stanowisko / Position ]:[Stanowisko / Position ]],0))="n/a","n/a",CG25-INDEX(tab_MinKomp[LEAN MANAGEMENT],MATCH($B25,tab_MinKomp[[Stanowisko / Position ]:[Stanowisko / Position ]],0)))</f>
        <v>0</v>
      </c>
      <c r="CH26" s="194" t="str">
        <f>IF(INDEX(tab_MinKomp[Wymagania VDA 6.5 Product / Forderungen],MATCH($B25,tab_MinKomp[[Stanowisko / Position ]:[Stanowisko / Position ]],0))="n/a","n/a",CH25-INDEX(tab_MinKomp[Wymagania VDA 6.5 Product / Forderungen],MATCH($B25,tab_MinKomp[[Stanowisko / Position ]:[Stanowisko / Position ]],0)))</f>
        <v>n/a</v>
      </c>
      <c r="CI26" s="194" t="str">
        <f>IF(INDEX(tab_MinKomp[Wymagania VDA 6.5 Product / Forderungen],MATCH($B25,tab_MinKomp[[Stanowisko / Position ]:[Stanowisko / Position ]],0))="n/a","n/a",CI25-INDEX(tab_MinKomp[Wymagania VDA 6.5 Product / Forderungen],MATCH($B25,tab_MinKomp[[Stanowisko / Position ]:[Stanowisko / Position ]],0)))</f>
        <v>n/a</v>
      </c>
      <c r="CJ26" s="194" t="str">
        <f>IF(INDEX(tab_MinKomp[Wymagania VDA 6.5 Product / Forderungen],MATCH($B25,tab_MinKomp[[Stanowisko / Position ]:[Stanowisko / Position ]],0))="n/a","n/a",CJ25-INDEX(tab_MinKomp[Wymagania VDA 6.5 Product / Forderungen],MATCH($B25,tab_MinKomp[[Stanowisko / Position ]:[Stanowisko / Position ]],0)))</f>
        <v>n/a</v>
      </c>
      <c r="CK26" s="194" t="str">
        <f>IF(INDEX(tab_MinKomp[Wymagania VDA 6.5 Product / Forderungen],MATCH($B25,tab_MinKomp[[Stanowisko / Position ]:[Stanowisko / Position ]],0))="n/a","n/a",CK25-INDEX(tab_MinKomp[Wymagania VDA 6.5 Product / Forderungen],MATCH($B25,tab_MinKomp[[Stanowisko / Position ]:[Stanowisko / Position ]],0)))</f>
        <v>n/a</v>
      </c>
      <c r="CL26" s="194" t="str">
        <f>IF(INDEX(tab_MinKomp[Wymagania VDA 6.5 Product / Forderungen],MATCH($B25,tab_MinKomp[[Stanowisko / Position ]:[Stanowisko / Position ]],0))="n/a","n/a",CL25-INDEX(tab_MinKomp[Wymagania VDA 6.5 Product / Forderungen],MATCH($B25,tab_MinKomp[[Stanowisko / Position ]:[Stanowisko / Position ]],0)))</f>
        <v>n/a</v>
      </c>
      <c r="CM26" s="194" t="str">
        <f>IF(INDEX(tab_MinKomp[Wymagania VDA 6.5 Product / Forderungen],MATCH($B25,tab_MinKomp[[Stanowisko / Position ]:[Stanowisko / Position ]],0))="n/a","n/a",CM25-INDEX(tab_MinKomp[Wymagania VDA 6.5 Product / Forderungen],MATCH($B25,tab_MinKomp[[Stanowisko / Position ]:[Stanowisko / Position ]],0)))</f>
        <v>n/a</v>
      </c>
      <c r="CN26" s="194" t="str">
        <f>IF(INDEX(tab_MinKomp[Wymagania VDA 6.5 Product / Forderungen],MATCH($B25,tab_MinKomp[[Stanowisko / Position ]:[Stanowisko / Position ]],0))="n/a","n/a",CN25-INDEX(tab_MinKomp[Wymagania VDA 6.5 Product / Forderungen],MATCH($B25,tab_MinKomp[[Stanowisko / Position ]:[Stanowisko / Position ]],0)))</f>
        <v>n/a</v>
      </c>
      <c r="CO26" s="194" t="str">
        <f>IF(INDEX(tab_MinKomp[Wymagania VDA 6.5 Product / Forderungen],MATCH($B25,tab_MinKomp[[Stanowisko / Position ]:[Stanowisko / Position ]],0))="n/a","n/a",CO25-INDEX(tab_MinKomp[Wymagania VDA 6.5 Product / Forderungen],MATCH($B25,tab_MinKomp[[Stanowisko / Position ]:[Stanowisko / Position ]],0)))</f>
        <v>n/a</v>
      </c>
      <c r="CP26" s="194" t="str">
        <f>IF(INDEX(tab_MinKomp[Wymagania VDA 6.5 Product / Forderungen],MATCH($B25,tab_MinKomp[[Stanowisko / Position ]:[Stanowisko / Position ]],0))="n/a","n/a",CP25-INDEX(tab_MinKomp[Wymagania VDA 6.5 Product / Forderungen],MATCH($B25,tab_MinKomp[[Stanowisko / Position ]:[Stanowisko / Position ]],0)))</f>
        <v>n/a</v>
      </c>
      <c r="CQ26" s="194" t="str">
        <f>IF(INDEX(tab_MinKomp[Wymagania VDA 6.5 Product / Forderungen],MATCH($B25,tab_MinKomp[[Stanowisko / Position ]:[Stanowisko / Position ]],0))="n/a","n/a",CQ25-INDEX(tab_MinKomp[Wymagania VDA 6.5 Product / Forderungen],MATCH($B25,tab_MinKomp[[Stanowisko / Position ]:[Stanowisko / Position ]],0)))</f>
        <v>n/a</v>
      </c>
      <c r="CR26" s="194" t="str">
        <f>IF(INDEX(tab_MinKomp[Wymagania VDA 6.5 Product / Forderungen],MATCH($B25,tab_MinKomp[[Stanowisko / Position ]:[Stanowisko / Position ]],0))="n/a","n/a",CR25-INDEX(tab_MinKomp[Wymagania VDA 6.5 Product / Forderungen],MATCH($B25,tab_MinKomp[[Stanowisko / Position ]:[Stanowisko / Position ]],0)))</f>
        <v>n/a</v>
      </c>
      <c r="CS26" s="194" t="str">
        <f>IF(INDEX(tab_MinKomp[Wymagania VDA 6.5 Product / Forderungen],MATCH($B25,tab_MinKomp[[Stanowisko / Position ]:[Stanowisko / Position ]],0))="n/a","n/a",CS25-INDEX(tab_MinKomp[Wymagania VDA 6.5 Product / Forderungen],MATCH($B25,tab_MinKomp[[Stanowisko / Position ]:[Stanowisko / Position ]],0)))</f>
        <v>n/a</v>
      </c>
      <c r="CT26" s="194" t="str">
        <f>IF(INDEX(tab_MinKomp[Wymagania VDA 6.5 Product / Forderungen],MATCH($B25,tab_MinKomp[[Stanowisko / Position ]:[Stanowisko / Position ]],0))="n/a","n/a",CT25-INDEX(tab_MinKomp[Wymagania VDA 6.5 Product / Forderungen],MATCH($B25,tab_MinKomp[[Stanowisko / Position ]:[Stanowisko / Position ]],0)))</f>
        <v>n/a</v>
      </c>
      <c r="CU26" s="194" t="str">
        <f>IF(INDEX(tab_MinKomp[Wymagania VDA 6.5 Product / Forderungen],MATCH($B25,tab_MinKomp[[Stanowisko / Position ]:[Stanowisko / Position ]],0))="n/a","n/a",CU25-INDEX(tab_MinKomp[Wymagania VDA 6.5 Product / Forderungen],MATCH($B25,tab_MinKomp[[Stanowisko / Position ]:[Stanowisko / Position ]],0)))</f>
        <v>n/a</v>
      </c>
      <c r="CV26" s="194" t="str">
        <f>IF(INDEX(tab_MinKomp[Wymagania VDA 6.5 Product / Forderungen],MATCH($B25,tab_MinKomp[[Stanowisko / Position ]:[Stanowisko / Position ]],0))="n/a","n/a",CV25-INDEX(tab_MinKomp[Wymagania VDA 6.5 Product / Forderungen],MATCH($B25,tab_MinKomp[[Stanowisko / Position ]:[Stanowisko / Position ]],0)))</f>
        <v>n/a</v>
      </c>
      <c r="CW26" s="194">
        <v>0</v>
      </c>
      <c r="CX26" s="194" t="str">
        <f>IF(INDEX(tab_MinKomp[Wymagania VDA 6.5 Product / Forderungen],MATCH($B25,tab_MinKomp[[Stanowisko / Position ]:[Stanowisko / Position ]],0))="n/a","n/a",CX25-INDEX(tab_MinKomp[Wymagania VDA 6.5 Product / Forderungen],MATCH($B25,tab_MinKomp[[Stanowisko / Position ]:[Stanowisko / Position ]],0)))</f>
        <v>n/a</v>
      </c>
      <c r="CY26" s="194" t="str">
        <f>IF(INDEX(tab_MinKomp[Wymagania VDA 6.5 Product / Forderungen],MATCH($B25,tab_MinKomp[[Stanowisko / Position ]:[Stanowisko / Position ]],0))="n/a","n/a",CY25-INDEX(tab_MinKomp[Wymagania VDA 6.5 Product / Forderungen],MATCH($B25,tab_MinKomp[[Stanowisko / Position ]:[Stanowisko / Position ]],0)))</f>
        <v>n/a</v>
      </c>
      <c r="CZ26" s="194" t="str">
        <f>IF(INDEX(tab_MinKomp[Wymagania VDA 6.5 Product / Forderungen],MATCH($B25,tab_MinKomp[[Stanowisko / Position ]:[Stanowisko / Position ]],0))="n/a","n/a",CZ25-INDEX(tab_MinKomp[Wymagania VDA 6.5 Product / Forderungen],MATCH($B25,tab_MinKomp[[Stanowisko / Position ]:[Stanowisko / Position ]],0)))</f>
        <v>n/a</v>
      </c>
      <c r="DA26" s="194" t="str">
        <f>IF(INDEX(tab_MinKomp[Wymagania VDA 6.5 Product / Forderungen],MATCH($B25,tab_MinKomp[[Stanowisko / Position ]:[Stanowisko / Position ]],0))="n/a","n/a",DA25-INDEX(tab_MinKomp[Wymagania VDA 6.5 Product / Forderungen],MATCH($B25,tab_MinKomp[[Stanowisko / Position ]:[Stanowisko / Position ]],0)))</f>
        <v>n/a</v>
      </c>
      <c r="DB26" s="194" t="str">
        <f>IF(INDEX(tab_MinKomp[Wymagania VDA 6.5 Product / Forderungen],MATCH($B25,tab_MinKomp[[Stanowisko / Position ]:[Stanowisko / Position ]],0))="n/a","n/a",DB25-INDEX(tab_MinKomp[Wymagania VDA 6.5 Product / Forderungen],MATCH($B25,tab_MinKomp[[Stanowisko / Position ]:[Stanowisko / Position ]],0)))</f>
        <v>n/a</v>
      </c>
      <c r="DC26" s="194" t="str">
        <f>IF(INDEX(tab_MinKomp[SUPPLIER MANAGEMENT],MATCH($B25,tab_MinKomp[[Stanowisko / Position ]:[Stanowisko / Position ]],0))="n/a","n/a",DC25-INDEX(tab_MinKomp[SUPPLIER MANAGEMENT],MATCH($B25,tab_MinKomp[[Stanowisko / Position ]:[Stanowisko / Position ]],0)))</f>
        <v>n/a</v>
      </c>
      <c r="DD26" s="194" t="str">
        <f>IF(INDEX(tab_MinKomp[SUPPLIER MANAGEMENT],MATCH($B25,tab_MinKomp[[Stanowisko / Position ]:[Stanowisko / Position ]],0))="n/a","n/a",DD25-INDEX(tab_MinKomp[SUPPLIER MANAGEMENT],MATCH($B25,tab_MinKomp[[Stanowisko / Position ]:[Stanowisko / Position ]],0)))</f>
        <v>n/a</v>
      </c>
      <c r="DE26" s="194" t="str">
        <f>IF(INDEX(tab_MinKomp[SUPPLIER MANAGEMENT],MATCH($B25,tab_MinKomp[[Stanowisko / Position ]:[Stanowisko / Position ]],0))="n/a","n/a",DE25-INDEX(tab_MinKomp[SUPPLIER MANAGEMENT],MATCH($B25,tab_MinKomp[[Stanowisko / Position ]:[Stanowisko / Position ]],0)))</f>
        <v>n/a</v>
      </c>
      <c r="DF26" s="194">
        <f>IF(INDEX(tab_MinKomp[LEAN MANAGEMENT],MATCH($B25,tab_MinKomp[[Stanowisko / Position ]:[Stanowisko / Position ]],0))="n/a","n/a",DF25-INDEX(tab_MinKomp[LEAN MANAGEMENT],MATCH($B25,tab_MinKomp[[Stanowisko / Position ]:[Stanowisko / Position ]],0)))</f>
        <v>0</v>
      </c>
      <c r="DG26" s="194" t="str">
        <f>IF(INDEX(tab_MinKomp[SUPPLIER MANAGEMENT],MATCH($B25,tab_MinKomp[[Stanowisko / Position ]:[Stanowisko / Position ]],0))="n/a","n/a",DG25-INDEX(tab_MinKomp[SUPPLIER MANAGEMENT],MATCH($B25,tab_MinKomp[[Stanowisko / Position ]:[Stanowisko / Position ]],0)))</f>
        <v>n/a</v>
      </c>
      <c r="DH26" s="194" t="str">
        <f>IF(INDEX(tab_MinKomp[SUPPLIER MANAGEMENT],MATCH($B25,tab_MinKomp[[Stanowisko / Position ]:[Stanowisko / Position ]],0))="n/a","n/a",DH25-INDEX(tab_MinKomp[SUPPLIER MANAGEMENT],MATCH($B25,tab_MinKomp[[Stanowisko / Position ]:[Stanowisko / Position ]],0)))</f>
        <v>n/a</v>
      </c>
      <c r="DI26" s="194" t="str">
        <f>IF(INDEX(tab_MinKomp[SUPPLIER MANAGEMENT],MATCH($B25,tab_MinKomp[[Stanowisko / Position ]:[Stanowisko / Position ]],0))="n/a","n/a",DI25-INDEX(tab_MinKomp[SUPPLIER MANAGEMENT],MATCH($B25,tab_MinKomp[[Stanowisko / Position ]:[Stanowisko / Position ]],0)))</f>
        <v>n/a</v>
      </c>
      <c r="DJ26" s="194" t="str">
        <f>IF(INDEX(tab_MinKomp[SUPPLIER MANAGEMENT],MATCH($B25,tab_MinKomp[[Stanowisko / Position ]:[Stanowisko / Position ]],0))="n/a","n/a",DJ25-INDEX(tab_MinKomp[SUPPLIER MANAGEMENT],MATCH($B25,tab_MinKomp[[Stanowisko / Position ]:[Stanowisko / Position ]],0)))</f>
        <v>n/a</v>
      </c>
      <c r="DK26" s="194" t="str">
        <f>IF(INDEX(tab_MinKomp[SUPPLIER MANAGEMENT],MATCH($B25,tab_MinKomp[[Stanowisko / Position ]:[Stanowisko / Position ]],0))="n/a","n/a",DK25-INDEX(tab_MinKomp[SUPPLIER MANAGEMENT],MATCH($B25,tab_MinKomp[[Stanowisko / Position ]:[Stanowisko / Position ]],0)))</f>
        <v>n/a</v>
      </c>
      <c r="DL26" s="194" t="str">
        <f>IF(INDEX(tab_MinKomp[SUPPLIER MANAGEMENT],MATCH($B25,tab_MinKomp[[Stanowisko / Position ]:[Stanowisko / Position ]],0))="n/a","n/a",DL25-INDEX(tab_MinKomp[SUPPLIER MANAGEMENT],MATCH($B25,tab_MinKomp[[Stanowisko / Position ]:[Stanowisko / Position ]],0)))</f>
        <v>n/a</v>
      </c>
      <c r="DM26" s="194" t="str">
        <f>IF(INDEX(tab_MinKomp[SUPPLIER MANAGEMENT],MATCH($B25,tab_MinKomp[[Stanowisko / Position ]:[Stanowisko / Position ]],0))="n/a","n/a",DM25-INDEX(tab_MinKomp[SUPPLIER MANAGEMENT],MATCH($B25,tab_MinKomp[[Stanowisko / Position ]:[Stanowisko / Position ]],0)))</f>
        <v>n/a</v>
      </c>
      <c r="DN26" s="194" t="str">
        <f>IF(INDEX(tab_MinKomp[SUPPLIER MANAGEMENT],MATCH($B25,tab_MinKomp[[Stanowisko / Position ]:[Stanowisko / Position ]],0))="n/a","n/a",DN25-INDEX(tab_MinKomp[SUPPLIER MANAGEMENT],MATCH($B25,tab_MinKomp[[Stanowisko / Position ]:[Stanowisko / Position ]],0)))</f>
        <v>n/a</v>
      </c>
      <c r="DO26" s="194" t="str">
        <f>IF(INDEX(tab_MinKomp[SUPPLIER MANAGEMENT],MATCH($B25,tab_MinKomp[[Stanowisko / Position ]:[Stanowisko / Position ]],0))="n/a","n/a",DO25-INDEX(tab_MinKomp[SUPPLIER MANAGEMENT],MATCH($B25,tab_MinKomp[[Stanowisko / Position ]:[Stanowisko / Position ]],0)))</f>
        <v>n/a</v>
      </c>
      <c r="DP26" s="194" t="str">
        <f>IF(INDEX(tab_MinKomp[SUPPLIER MANAGEMENT],MATCH($B25,tab_MinKomp[[Stanowisko / Position ]:[Stanowisko / Position ]],0))="n/a","n/a",DP25-INDEX(tab_MinKomp[SUPPLIER MANAGEMENT],MATCH($B25,tab_MinKomp[[Stanowisko / Position ]:[Stanowisko / Position ]],0)))</f>
        <v>n/a</v>
      </c>
      <c r="DQ26" s="194" t="str">
        <f>IF(INDEX(tab_MinKomp[SUPPLIER MANAGEMENT],MATCH($B25,tab_MinKomp[[Stanowisko / Position ]:[Stanowisko / Position ]],0))="n/a","n/a",DQ25-INDEX(tab_MinKomp[SUPPLIER MANAGEMENT],MATCH($B25,tab_MinKomp[[Stanowisko / Position ]:[Stanowisko / Position ]],0)))</f>
        <v>n/a</v>
      </c>
      <c r="DR26" s="194" t="str">
        <f>IF(INDEX(tab_MinKomp[SUPPLIER MANAGEMENT],MATCH($B25,tab_MinKomp[[Stanowisko / Position ]:[Stanowisko / Position ]],0))="n/a","n/a",DR25-INDEX(tab_MinKomp[SUPPLIER MANAGEMENT],MATCH($B25,tab_MinKomp[[Stanowisko / Position ]:[Stanowisko / Position ]],0)))</f>
        <v>n/a</v>
      </c>
      <c r="DS26" s="194" t="str">
        <f>IF(INDEX(tab_MinKomp[SUPPLIER MANAGEMENT],MATCH($B25,tab_MinKomp[[Stanowisko / Position ]:[Stanowisko / Position ]],0))="n/a","n/a",DS25-INDEX(tab_MinKomp[SUPPLIER MANAGEMENT],MATCH($B25,tab_MinKomp[[Stanowisko / Position ]:[Stanowisko / Position ]],0)))</f>
        <v>n/a</v>
      </c>
      <c r="DT26" s="194" t="str">
        <f>IF(INDEX(tab_MinKomp[SUPPLIER MANAGEMENT],MATCH($B25,tab_MinKomp[[Stanowisko / Position ]:[Stanowisko / Position ]],0))="n/a","n/a",DT25-INDEX(tab_MinKomp[SUPPLIER MANAGEMENT],MATCH($B25,tab_MinKomp[[Stanowisko / Position ]:[Stanowisko / Position ]],0)))</f>
        <v>n/a</v>
      </c>
      <c r="DU26" s="194" t="str">
        <f>IF(INDEX(tab_MinKomp[SUPPLIER MANAGEMENT],MATCH($B25,tab_MinKomp[[Stanowisko / Position ]:[Stanowisko / Position ]],0))="n/a","n/a",DU25-INDEX(tab_MinKomp[SUPPLIER MANAGEMENT],MATCH($B25,tab_MinKomp[[Stanowisko / Position ]:[Stanowisko / Position ]],0)))</f>
        <v>n/a</v>
      </c>
      <c r="DV26" s="194" t="str">
        <f>IF(INDEX(tab_MinKomp[SUPPLIER MANAGEMENT],MATCH($B25,tab_MinKomp[[Stanowisko / Position ]:[Stanowisko / Position ]],0))="n/a","n/a",DV25-INDEX(tab_MinKomp[SUPPLIER MANAGEMENT],MATCH($B25,tab_MinKomp[[Stanowisko / Position ]:[Stanowisko / Position ]],0)))</f>
        <v>n/a</v>
      </c>
      <c r="DW26" s="194" t="str">
        <f>IF(INDEX(tab_MinKomp[SUPPLIER MANAGEMENT],MATCH($B25,tab_MinKomp[[Stanowisko / Position ]:[Stanowisko / Position ]],0))="n/a","n/a",DW25-INDEX(tab_MinKomp[SUPPLIER MANAGEMENT],MATCH($B25,tab_MinKomp[[Stanowisko / Position ]:[Stanowisko / Position ]],0)))</f>
        <v>n/a</v>
      </c>
      <c r="DX26" s="194" t="str">
        <f>IF(INDEX(tab_MinKomp[SUPPLIER MANAGEMENT],MATCH($B25,tab_MinKomp[[Stanowisko / Position ]:[Stanowisko / Position ]],0))="n/a","n/a",DX25-INDEX(tab_MinKomp[SUPPLIER MANAGEMENT],MATCH($B25,tab_MinKomp[[Stanowisko / Position ]:[Stanowisko / Position ]],0)))</f>
        <v>n/a</v>
      </c>
      <c r="DY26" s="194" t="str">
        <f>IF(INDEX(tab_MinKomp[SUPPLIER MANAGEMENT],MATCH($B25,tab_MinKomp[[Stanowisko / Position ]:[Stanowisko / Position ]],0))="n/a","n/a",DY25-INDEX(tab_MinKomp[SUPPLIER MANAGEMENT],MATCH($B25,tab_MinKomp[[Stanowisko / Position ]:[Stanowisko / Position ]],0)))</f>
        <v>n/a</v>
      </c>
      <c r="DZ26" s="194" t="str">
        <f>IF(INDEX(tab_MinKomp[SUPPLIER MANAGEMENT],MATCH($B25,tab_MinKomp[[Stanowisko / Position ]:[Stanowisko / Position ]],0))="n/a","n/a",DZ25-INDEX(tab_MinKomp[SUPPLIER MANAGEMENT],MATCH($B25,tab_MinKomp[[Stanowisko / Position ]:[Stanowisko / Position ]],0)))</f>
        <v>n/a</v>
      </c>
      <c r="EA26" s="194" t="str">
        <f>IF(INDEX(tab_MinKomp[SUPPLIER MANAGEMENT],MATCH($B25,tab_MinKomp[[Stanowisko / Position ]:[Stanowisko / Position ]],0))="n/a","n/a",EA25-INDEX(tab_MinKomp[SUPPLIER MANAGEMENT],MATCH($B25,tab_MinKomp[[Stanowisko / Position ]:[Stanowisko / Position ]],0)))</f>
        <v>n/a</v>
      </c>
      <c r="EB26" s="194" t="str">
        <f>IF(INDEX(tab_MinKomp[SUPPLIER MANAGEMENT],MATCH($B25,tab_MinKomp[[Stanowisko / Position ]:[Stanowisko / Position ]],0))="n/a","n/a",EB25-INDEX(tab_MinKomp[SUPPLIER MANAGEMENT],MATCH($B25,tab_MinKomp[[Stanowisko / Position ]:[Stanowisko / Position ]],0)))</f>
        <v>n/a</v>
      </c>
      <c r="EC26" s="190" t="str">
        <f>IF(INDEX(tab_MinKomp[Testy czystości / Reinheitstests],MATCH($B25,tab_MinKomp[[Stanowisko / Position ]:[Stanowisko / Position ]],0))="n/a","n/a",EC25-INDEX(tab_MinKomp[Testy czystości / Reinheitstests],MATCH($B25,tab_MinKomp[[Stanowisko / Position ]:[Stanowisko / Position ]],0)))</f>
        <v>n/a</v>
      </c>
      <c r="ED26" s="190" t="str">
        <f>IF(INDEX(tab_MinKomp[Testy czystości / Reinheitstests],MATCH($B25,tab_MinKomp[[Stanowisko / Position ]:[Stanowisko / Position ]],0))="n/a","n/a",ED25-INDEX(tab_MinKomp[Testy czystości / Reinheitstests],MATCH($B25,tab_MinKomp[[Stanowisko / Position ]:[Stanowisko / Position ]],0)))</f>
        <v>n/a</v>
      </c>
      <c r="EE26" s="190" t="str">
        <f>IF(INDEX(tab_MinKomp[Testy czystości / Reinheitstests],MATCH($B25,tab_MinKomp[[Stanowisko / Position ]:[Stanowisko / Position ]],0))="n/a","n/a",EE25-INDEX(tab_MinKomp[Testy czystości / Reinheitstests],MATCH($B25,tab_MinKomp[[Stanowisko / Position ]:[Stanowisko / Position ]],0)))</f>
        <v>n/a</v>
      </c>
      <c r="EF26" s="190" t="str">
        <f>IF(INDEX(tab_MinKomp[Testy czystości / Reinheitstests],MATCH($B25,tab_MinKomp[[Stanowisko / Position ]:[Stanowisko / Position ]],0))="n/a","n/a",EF25-INDEX(tab_MinKomp[Testy czystości / Reinheitstests],MATCH($B25,tab_MinKomp[[Stanowisko / Position ]:[Stanowisko / Position ]],0)))</f>
        <v>n/a</v>
      </c>
      <c r="EG26" s="190" t="str">
        <f>IF(INDEX(tab_MinKomp[Testy czystości / Reinheitstests],MATCH($B25,tab_MinKomp[[Stanowisko / Position ]:[Stanowisko / Position ]],0))="n/a","n/a",EG25-INDEX(tab_MinKomp[Testy czystości / Reinheitstests],MATCH($B25,tab_MinKomp[[Stanowisko / Position ]:[Stanowisko / Position ]],0)))</f>
        <v>n/a</v>
      </c>
      <c r="EH26" s="190" t="str">
        <f>IF(INDEX(tab_MinKomp[Testy czystości / Reinheitstests],MATCH($B25,tab_MinKomp[[Stanowisko / Position ]:[Stanowisko / Position ]],0))="n/a","n/a",EH25-INDEX(tab_MinKomp[Testy czystości / Reinheitstests],MATCH($B25,tab_MinKomp[[Stanowisko / Position ]:[Stanowisko / Position ]],0)))</f>
        <v>n/a</v>
      </c>
      <c r="EI26" s="190" t="str">
        <f>IF(INDEX(tab_MinKomp[Testy czystości / Reinheitstests],MATCH($B25,tab_MinKomp[[Stanowisko / Position ]:[Stanowisko / Position ]],0))="n/a","n/a",EI25-INDEX(tab_MinKomp[Testy czystości / Reinheitstests],MATCH($B25,tab_MinKomp[[Stanowisko / Position ]:[Stanowisko / Position ]],0)))</f>
        <v>n/a</v>
      </c>
      <c r="EJ26" s="190" t="str">
        <f>IF(INDEX(tab_MinKomp[Testy czystości / Reinheitstests],MATCH($B25,tab_MinKomp[[Stanowisko / Position ]:[Stanowisko / Position ]],0))="n/a","n/a",EJ25-INDEX(tab_MinKomp[Testy czystości / Reinheitstests],MATCH($B25,tab_MinKomp[[Stanowisko / Position ]:[Stanowisko / Position ]],0)))</f>
        <v>n/a</v>
      </c>
      <c r="EK26" s="190" t="str">
        <f>IF(INDEX(tab_MinKomp[Testy czystości / Reinheitstests],MATCH($B25,tab_MinKomp[[Stanowisko / Position ]:[Stanowisko / Position ]],0))="n/a","n/a",EK25-INDEX(tab_MinKomp[Testy czystości / Reinheitstests],MATCH($B25,tab_MinKomp[[Stanowisko / Position ]:[Stanowisko / Position ]],0)))</f>
        <v>n/a</v>
      </c>
      <c r="EL26" s="190" t="str">
        <f>IF(INDEX(tab_MinKomp[Testy czystości / Reinheitstests],MATCH($B25,tab_MinKomp[[Stanowisko / Position ]:[Stanowisko / Position ]],0))="n/a","n/a",EL25-INDEX(tab_MinKomp[Testy czystości / Reinheitstests],MATCH($B25,tab_MinKomp[[Stanowisko / Position ]:[Stanowisko / Position ]],0)))</f>
        <v>n/a</v>
      </c>
      <c r="EM26" s="190" t="str">
        <f>IF(INDEX(tab_MinKomp[Testy czystości / Reinheitstests],MATCH($B25,tab_MinKomp[[Stanowisko / Position ]:[Stanowisko / Position ]],0))="n/a","n/a",EM25-INDEX(tab_MinKomp[Testy czystości / Reinheitstests],MATCH($B25,tab_MinKomp[[Stanowisko / Position ]:[Stanowisko / Position ]],0)))</f>
        <v>n/a</v>
      </c>
      <c r="EN26" s="190" t="str">
        <f>IF(INDEX(tab_MinKomp[Testy czystości / Reinheitstests],MATCH($B25,tab_MinKomp[[Stanowisko / Position ]:[Stanowisko / Position ]],0))="n/a","n/a",EN25-INDEX(tab_MinKomp[Testy czystości / Reinheitstests],MATCH($B25,tab_MinKomp[[Stanowisko / Position ]:[Stanowisko / Position ]],0)))</f>
        <v>n/a</v>
      </c>
      <c r="EO26" s="190" t="str">
        <f>IF(INDEX(tab_MinKomp[Testy czystości / Reinheitstests],MATCH($B25,tab_MinKomp[[Stanowisko / Position ]:[Stanowisko / Position ]],0))="n/a","n/a",EO25-INDEX(tab_MinKomp[Testy czystości / Reinheitstests],MATCH($B25,tab_MinKomp[[Stanowisko / Position ]:[Stanowisko / Position ]],0)))</f>
        <v>n/a</v>
      </c>
      <c r="EP26" s="190" t="str">
        <f>IF(INDEX(tab_MinKomp[Testy czystości / Reinheitstests],MATCH($B25,tab_MinKomp[[Stanowisko / Position ]:[Stanowisko / Position ]],0))="n/a","n/a",EP25-INDEX(tab_MinKomp[Testy czystości / Reinheitstests],MATCH($B25,tab_MinKomp[[Stanowisko / Position ]:[Stanowisko / Position ]],0)))</f>
        <v>n/a</v>
      </c>
      <c r="EQ26" s="190" t="str">
        <f>IF(INDEX(tab_MinKomp[Testy czystości / Reinheitstests],MATCH($B25,tab_MinKomp[[Stanowisko / Position ]:[Stanowisko / Position ]],0))="n/a","n/a",EQ25-INDEX(tab_MinKomp[Testy czystości / Reinheitstests],MATCH($B25,tab_MinKomp[[Stanowisko / Position ]:[Stanowisko / Position ]],0)))</f>
        <v>n/a</v>
      </c>
      <c r="ER26" s="190" t="str">
        <f>IF(INDEX(tab_MinKomp[Testy czystości / Reinheitstests],MATCH($B25,tab_MinKomp[[Stanowisko / Position ]:[Stanowisko / Position ]],0))="n/a","n/a",ER25-INDEX(tab_MinKomp[Testy czystości / Reinheitstests],MATCH($B25,tab_MinKomp[[Stanowisko / Position ]:[Stanowisko / Position ]],0)))</f>
        <v>n/a</v>
      </c>
      <c r="ES26" s="190" t="str">
        <f>IF(INDEX(tab_MinKomp[Testy czystości / Reinheitstests],MATCH($B25,tab_MinKomp[[Stanowisko / Position ]:[Stanowisko / Position ]],0))="n/a","n/a",ES25-INDEX(tab_MinKomp[Testy czystości / Reinheitstests],MATCH($B25,tab_MinKomp[[Stanowisko / Position ]:[Stanowisko / Position ]],0)))</f>
        <v>n/a</v>
      </c>
      <c r="ET26" s="190" t="str">
        <f>IF(INDEX(tab_MinKomp[Testy czystości / Reinheitstests],MATCH($B25,tab_MinKomp[[Stanowisko / Position ]:[Stanowisko / Position ]],0))="n/a","n/a",ET25-INDEX(tab_MinKomp[Testy czystości / Reinheitstests],MATCH($B25,tab_MinKomp[[Stanowisko / Position ]:[Stanowisko / Position ]],0)))</f>
        <v>n/a</v>
      </c>
      <c r="EU26" s="190" t="str">
        <f>IF(INDEX(tab_MinKomp[Testy czystości / Reinheitstests],MATCH($B25,tab_MinKomp[[Stanowisko / Position ]:[Stanowisko / Position ]],0))="n/a","n/a",EU25-INDEX(tab_MinKomp[Testy czystości / Reinheitstests],MATCH($B25,tab_MinKomp[[Stanowisko / Position ]:[Stanowisko / Position ]],0)))</f>
        <v>n/a</v>
      </c>
      <c r="EV26" s="190" t="str">
        <f>IF(INDEX(tab_MinKomp[Testy czystości / Reinheitstests],MATCH($B25,tab_MinKomp[[Stanowisko / Position ]:[Stanowisko / Position ]],0))="n/a","n/a",EV25-INDEX(tab_MinKomp[Testy czystości / Reinheitstests],MATCH($B25,tab_MinKomp[[Stanowisko / Position ]:[Stanowisko / Position ]],0)))</f>
        <v>n/a</v>
      </c>
      <c r="EW26" s="190" t="str">
        <f>IF(INDEX(tab_MinKomp[Testy czystości / Reinheitstests],MATCH($B25,tab_MinKomp[[Stanowisko / Position ]:[Stanowisko / Position ]],0))="n/a","n/a",EW25-INDEX(tab_MinKomp[Testy czystości / Reinheitstests],MATCH($B25,tab_MinKomp[[Stanowisko / Position ]:[Stanowisko / Position ]],0)))</f>
        <v>n/a</v>
      </c>
      <c r="EX26" s="190" t="str">
        <f>IF(INDEX(tab_MinKomp[Testy czystości / Reinheitstests],MATCH($B25,tab_MinKomp[[Stanowisko / Position ]:[Stanowisko / Position ]],0))="n/a","n/a",EX25-INDEX(tab_MinKomp[Testy czystości / Reinheitstests],MATCH($B25,tab_MinKomp[[Stanowisko / Position ]:[Stanowisko / Position ]],0)))</f>
        <v>n/a</v>
      </c>
      <c r="EY26" s="190" t="str">
        <f>IF(INDEX(tab_MinKomp[Testy czystości / Reinheitstests],MATCH($B25,tab_MinKomp[[Stanowisko / Position ]:[Stanowisko / Position ]],0))="n/a","n/a",EY25-INDEX(tab_MinKomp[Testy czystości / Reinheitstests],MATCH($B25,tab_MinKomp[[Stanowisko / Position ]:[Stanowisko / Position ]],0)))</f>
        <v>n/a</v>
      </c>
      <c r="EZ26" s="190" t="str">
        <f>IF(INDEX(tab_MinKomp[Testy czystości / Reinheitstests],MATCH($B25,tab_MinKomp[[Stanowisko / Position ]:[Stanowisko / Position ]],0))="n/a","n/a",EZ25-INDEX(tab_MinKomp[Testy czystości / Reinheitstests],MATCH($B25,tab_MinKomp[[Stanowisko / Position ]:[Stanowisko / Position ]],0)))</f>
        <v>n/a</v>
      </c>
      <c r="FA26" s="190" t="str">
        <f>IF(INDEX(tab_MinKomp[Testy czystości / Reinheitstests],MATCH($B25,tab_MinKomp[[Stanowisko / Position ]:[Stanowisko / Position ]],0))="n/a","n/a",FA25-INDEX(tab_MinKomp[Testy czystości / Reinheitstests],MATCH($B25,tab_MinKomp[[Stanowisko / Position ]:[Stanowisko / Position ]],0)))</f>
        <v>n/a</v>
      </c>
      <c r="FB26" s="190" t="str">
        <f>IF(INDEX(tab_MinKomp[Testy czystości / Reinheitstests],MATCH($B25,tab_MinKomp[[Stanowisko / Position ]:[Stanowisko / Position ]],0))="n/a","n/a",FB25-INDEX(tab_MinKomp[Testy czystości / Reinheitstests],MATCH($B25,tab_MinKomp[[Stanowisko / Position ]:[Stanowisko / Position ]],0)))</f>
        <v>n/a</v>
      </c>
      <c r="FC26" s="190" t="str">
        <f>IF(INDEX(tab_MinKomp[Testy czystości / Reinheitstests],MATCH($B25,tab_MinKomp[[Stanowisko / Position ]:[Stanowisko / Position ]],0))="n/a","n/a",FC25-INDEX(tab_MinKomp[Testy czystości / Reinheitstests],MATCH($B25,tab_MinKomp[[Stanowisko / Position ]:[Stanowisko / Position ]],0)))</f>
        <v>n/a</v>
      </c>
      <c r="FD26" s="190" t="str">
        <f>IF(INDEX(tab_MinKomp[Testy czystości / Reinheitstests],MATCH($B25,tab_MinKomp[[Stanowisko / Position ]:[Stanowisko / Position ]],0))="n/a","n/a",FD25-INDEX(tab_MinKomp[Testy czystości / Reinheitstests],MATCH($B25,tab_MinKomp[[Stanowisko / Position ]:[Stanowisko / Position ]],0)))</f>
        <v>n/a</v>
      </c>
      <c r="FE26" s="190" t="str">
        <f>IF(INDEX(tab_MinKomp[Testy czystości / Reinheitstests],MATCH($B25,tab_MinKomp[[Stanowisko / Position ]:[Stanowisko / Position ]],0))="n/a","n/a",FE25-INDEX(tab_MinKomp[Testy czystości / Reinheitstests],MATCH($B25,tab_MinKomp[[Stanowisko / Position ]:[Stanowisko / Position ]],0)))</f>
        <v>n/a</v>
      </c>
      <c r="FF26" s="190" t="str">
        <f>IF(INDEX(tab_MinKomp[Testy czystości / Reinheitstests],MATCH($B25,tab_MinKomp[[Stanowisko / Position ]:[Stanowisko / Position ]],0))="n/a","n/a",FF25-INDEX(tab_MinKomp[Testy czystości / Reinheitstests],MATCH($B25,tab_MinKomp[[Stanowisko / Position ]:[Stanowisko / Position ]],0)))</f>
        <v>n/a</v>
      </c>
      <c r="FG26" s="190" t="str">
        <f>IF(INDEX(tab_MinKomp[Testy czystości / Reinheitstests],MATCH($B25,tab_MinKomp[[Stanowisko / Position ]:[Stanowisko / Position ]],0))="n/a","n/a",FG25-INDEX(tab_MinKomp[Testy czystości / Reinheitstests],MATCH($B25,tab_MinKomp[[Stanowisko / Position ]:[Stanowisko / Position ]],0)))</f>
        <v>n/a</v>
      </c>
      <c r="FH26" s="190" t="str">
        <f>IF(INDEX(tab_MinKomp[Testy czystości / Reinheitstests],MATCH($B25,tab_MinKomp[[Stanowisko / Position ]:[Stanowisko / Position ]],0))="n/a","n/a",FH25-INDEX(tab_MinKomp[Testy czystości / Reinheitstests],MATCH($B25,tab_MinKomp[[Stanowisko / Position ]:[Stanowisko / Position ]],0)))</f>
        <v>n/a</v>
      </c>
      <c r="FI26" s="190" t="str">
        <f>IF(INDEX(tab_MinKomp[Testy czystości / Reinheitstests],MATCH($B25,tab_MinKomp[[Stanowisko / Position ]:[Stanowisko / Position ]],0))="n/a","n/a",FI25-INDEX(tab_MinKomp[Testy czystości / Reinheitstests],MATCH($B25,tab_MinKomp[[Stanowisko / Position ]:[Stanowisko / Position ]],0)))</f>
        <v>n/a</v>
      </c>
      <c r="FJ26" s="190" t="str">
        <f>IF(INDEX(tab_MinKomp[Testy czystości / Reinheitstests],MATCH($B25,tab_MinKomp[[Stanowisko / Position ]:[Stanowisko / Position ]],0))="n/a","n/a",FJ25-INDEX(tab_MinKomp[Testy czystości / Reinheitstests],MATCH($B25,tab_MinKomp[[Stanowisko / Position ]:[Stanowisko / Position ]],0)))</f>
        <v>n/a</v>
      </c>
      <c r="FK26" s="190" t="str">
        <f>IF(INDEX(tab_MinKomp[Testy czystości / Reinheitstests],MATCH($B25,tab_MinKomp[[Stanowisko / Position ]:[Stanowisko / Position ]],0))="n/a","n/a",FK25-INDEX(tab_MinKomp[Testy czystości / Reinheitstests],MATCH($B25,tab_MinKomp[[Stanowisko / Position ]:[Stanowisko / Position ]],0)))</f>
        <v>n/a</v>
      </c>
      <c r="FL26" s="190" t="str">
        <f>IF(INDEX(tab_MinKomp[Testy czystości / Reinheitstests],MATCH($B25,tab_MinKomp[[Stanowisko / Position ]:[Stanowisko / Position ]],0))="n/a","n/a",FL25-INDEX(tab_MinKomp[Testy czystości / Reinheitstests],MATCH($B25,tab_MinKomp[[Stanowisko / Position ]:[Stanowisko / Position ]],0)))</f>
        <v>n/a</v>
      </c>
      <c r="FM26" s="190" t="str">
        <f>IF(INDEX(tab_MinKomp[Testy czystości / Reinheitstests],MATCH($B25,tab_MinKomp[[Stanowisko / Position ]:[Stanowisko / Position ]],0))="n/a","n/a",FM25-INDEX(tab_MinKomp[Testy czystości / Reinheitstests],MATCH($B25,tab_MinKomp[[Stanowisko / Position ]:[Stanowisko / Position ]],0)))</f>
        <v>n/a</v>
      </c>
      <c r="FN26" s="190" t="s">
        <v>248</v>
      </c>
      <c r="FO26" s="190" t="s">
        <v>248</v>
      </c>
      <c r="FP26" s="190" t="s">
        <v>248</v>
      </c>
      <c r="FQ26" s="190" t="str">
        <f>IF(INDEX(tab_MinKomp[Testy czystości / Reinheitstests],MATCH($B25,tab_MinKomp[[Stanowisko / Position ]:[Stanowisko / Position ]],0))="n/a","n/a",FQ25-INDEX(tab_MinKomp[Testy czystości / Reinheitstests],MATCH($B25,tab_MinKomp[[Stanowisko / Position ]:[Stanowisko / Position ]],0)))</f>
        <v>n/a</v>
      </c>
      <c r="FR26" s="190" t="str">
        <f>IF(INDEX(tab_MinKomp[Testy czystości / Reinheitstests],MATCH($B25,tab_MinKomp[[Stanowisko / Position ]:[Stanowisko / Position ]],0))="n/a","n/a",FR25-INDEX(tab_MinKomp[Testy czystości / Reinheitstests],MATCH($B25,tab_MinKomp[[Stanowisko / Position ]:[Stanowisko / Position ]],0)))</f>
        <v>n/a</v>
      </c>
      <c r="FS26" s="194">
        <f>IF(INDEX(tab_MinKomp[LEAN MANAGEMENT],MATCH($B25,tab_MinKomp[[Stanowisko / Position ]:[Stanowisko / Position ]],0))="n/a","n/a",FS25-INDEX(tab_MinKomp[LEAN MANAGEMENT],MATCH($B25,tab_MinKomp[[Stanowisko / Position ]:[Stanowisko / Position ]],0)))</f>
        <v>1</v>
      </c>
      <c r="FT26" s="194">
        <f>IF(INDEX(tab_MinKomp[LEAN MANAGEMENT],MATCH($B25,tab_MinKomp[[Stanowisko / Position ]:[Stanowisko / Position ]],0))="n/a","n/a",FT25-INDEX(tab_MinKomp[LEAN MANAGEMENT],MATCH($B25,tab_MinKomp[[Stanowisko / Position ]:[Stanowisko / Position ]],0)))</f>
        <v>1</v>
      </c>
      <c r="FU26" s="194">
        <f>IF(INDEX(tab_MinKomp[LEAN MANAGEMENT],MATCH($B25,tab_MinKomp[[Stanowisko / Position ]:[Stanowisko / Position ]],0))="n/a","n/a",FU25-INDEX(tab_MinKomp[LEAN MANAGEMENT],MATCH($B25,tab_MinKomp[[Stanowisko / Position ]:[Stanowisko / Position ]],0)))</f>
        <v>0</v>
      </c>
      <c r="FV26" s="194">
        <f>IF(INDEX(tab_MinKomp[LEAN MANAGEMENT],MATCH($B25,tab_MinKomp[[Stanowisko / Position ]:[Stanowisko / Position ]],0))="n/a","n/a",FV25-INDEX(tab_MinKomp[LEAN MANAGEMENT],MATCH($B25,tab_MinKomp[[Stanowisko / Position ]:[Stanowisko / Position ]],0)))</f>
        <v>1</v>
      </c>
      <c r="FW26" s="194">
        <f>IF(INDEX(tab_MinKomp[LEAN MANAGEMENT],MATCH($B25,tab_MinKomp[[Stanowisko / Position ]:[Stanowisko / Position ]],0))="n/a","n/a",FW25-INDEX(tab_MinKomp[LEAN MANAGEMENT],MATCH($B25,tab_MinKomp[[Stanowisko / Position ]:[Stanowisko / Position ]],0)))</f>
        <v>1</v>
      </c>
      <c r="FX26" s="194">
        <f>IF(INDEX(tab_MinKomp[LEAN MANAGEMENT],MATCH($B25,tab_MinKomp[[Stanowisko / Position ]:[Stanowisko / Position ]],0))="n/a","n/a",FX25-INDEX(tab_MinKomp[LEAN MANAGEMENT],MATCH($B25,tab_MinKomp[[Stanowisko / Position ]:[Stanowisko / Position ]],0)))</f>
        <v>1</v>
      </c>
      <c r="FY26" s="194">
        <f>IF(INDEX(tab_MinKomp[LEAN MANAGEMENT],MATCH($B25,tab_MinKomp[[Stanowisko / Position ]:[Stanowisko / Position ]],0))="n/a","n/a",FY25-INDEX(tab_MinKomp[LEAN MANAGEMENT],MATCH($B25,tab_MinKomp[[Stanowisko / Position ]:[Stanowisko / Position ]],0)))</f>
        <v>1</v>
      </c>
      <c r="FZ26" s="194">
        <f>IF(INDEX(tab_MinKomp[LEAN MANAGEMENT],MATCH($B25,tab_MinKomp[[Stanowisko / Position ]:[Stanowisko / Position ]],0))="n/a","n/a",FZ25-INDEX(tab_MinKomp[LEAN MANAGEMENT],MATCH($B25,tab_MinKomp[[Stanowisko / Position ]:[Stanowisko / Position ]],0)))</f>
        <v>1</v>
      </c>
      <c r="GA26" s="194" t="str">
        <f>IF(INDEX(tab_MinKomp[Konserwacja form guma],MATCH($B25,tab_MinKomp[[Stanowisko / Position ]:[Stanowisko / Position ]],0))="n/a","n/a",GA25-INDEX(tab_MinKomp[Konserwacja form guma],MATCH($B25,tab_MinKomp[[Stanowisko / Position ]:[Stanowisko / Position ]],0)))</f>
        <v>n/a</v>
      </c>
      <c r="GB26" s="194" t="str">
        <f>IF(INDEX(tab_MinKomp[Konserwacja form plastiki],MATCH($B25,tab_MinKomp[[Stanowisko / Position ]:[Stanowisko / Position ]],0))="n/a","n/a",GB25-INDEX(tab_MinKomp[Konserwacja form plastiki],MATCH($B25,tab_MinKomp[[Stanowisko / Position ]:[Stanowisko / Position ]],0)))</f>
        <v>n/a</v>
      </c>
      <c r="GC26" s="194">
        <f>IF(INDEX(tab_MinKomp[LEAN MANAGEMENT],MATCH($B25,tab_MinKomp[[Stanowisko / Position ]:[Stanowisko / Position ]],0))="n/a","n/a",GC25-INDEX(tab_MinKomp[LEAN MANAGEMENT],MATCH($B25,tab_MinKomp[[Stanowisko / Position ]:[Stanowisko / Position ]],0)))</f>
        <v>1</v>
      </c>
      <c r="GD26" s="194">
        <f>IF(INDEX(tab_MinKomp[LEAN MANAGEMENT],MATCH($B25,tab_MinKomp[[Stanowisko / Position ]:[Stanowisko / Position ]],0))="n/a","n/a",GD25-INDEX(tab_MinKomp[LEAN MANAGEMENT],MATCH($B25,tab_MinKomp[[Stanowisko / Position ]:[Stanowisko / Position ]],0)))</f>
        <v>1</v>
      </c>
      <c r="GE26" s="193" t="str">
        <f>IF(INDEX(tab_MinKomp[Motywowanie i budowanie zaangażowania zespołu],MATCH($B25,tab_MinKomp[[Stanowisko / Position ]:[Stanowisko / Position ]],0))="n/a","n/a",GE25-INDEX(tab_MinKomp[Motywowanie i budowanie zaangażowania zespołu],MATCH($B25,tab_MinKomp[[Stanowisko / Position ]:[Stanowisko / Position ]],0)))</f>
        <v>n/a</v>
      </c>
      <c r="GF26" s="186" t="s">
        <v>248</v>
      </c>
      <c r="GG26" s="186" t="s">
        <v>248</v>
      </c>
      <c r="GH26" s="186" t="s">
        <v>248</v>
      </c>
      <c r="GI26" s="186" t="s">
        <v>248</v>
      </c>
      <c r="GJ26" s="186" t="s">
        <v>248</v>
      </c>
      <c r="GK26" s="186" t="s">
        <v>248</v>
      </c>
      <c r="GL26" s="186" t="s">
        <v>248</v>
      </c>
      <c r="GM26" s="186" t="s">
        <v>248</v>
      </c>
      <c r="GN26" s="186" t="s">
        <v>248</v>
      </c>
      <c r="GO26" s="186" t="s">
        <v>248</v>
      </c>
      <c r="GP26" s="186" t="s">
        <v>248</v>
      </c>
      <c r="GQ26" s="186" t="s">
        <v>248</v>
      </c>
      <c r="GR26" s="186" t="s">
        <v>248</v>
      </c>
      <c r="GS26" s="186" t="s">
        <v>248</v>
      </c>
      <c r="GT26" s="186" t="s">
        <v>248</v>
      </c>
      <c r="GU26" s="186" t="s">
        <v>248</v>
      </c>
      <c r="GV26" s="186" t="s">
        <v>248</v>
      </c>
      <c r="GW26" s="186" t="s">
        <v>248</v>
      </c>
      <c r="GX26" s="186" t="s">
        <v>248</v>
      </c>
      <c r="GY26" s="186" t="s">
        <v>248</v>
      </c>
      <c r="GZ26" s="261" t="s">
        <v>248</v>
      </c>
      <c r="HA26" s="261" t="s">
        <v>248</v>
      </c>
      <c r="HB26" s="191">
        <f>SUM(G26:GE26)/(HB25-(SUM(G26:GE26)))</f>
        <v>0.15909090909090909</v>
      </c>
      <c r="HC26" s="102"/>
    </row>
    <row r="27" spans="1:211" ht="24.9" customHeight="1" x14ac:dyDescent="0.3">
      <c r="A27" s="105" t="s">
        <v>319</v>
      </c>
      <c r="B27" s="105" t="s">
        <v>315</v>
      </c>
      <c r="C27" s="105" t="s">
        <v>388</v>
      </c>
      <c r="D27" s="105">
        <v>1342</v>
      </c>
      <c r="E27" s="394" t="s">
        <v>887</v>
      </c>
      <c r="F27" s="185" t="s">
        <v>374</v>
      </c>
      <c r="G27" s="186">
        <v>2</v>
      </c>
      <c r="H27" s="186">
        <v>1</v>
      </c>
      <c r="I27" s="186">
        <v>2</v>
      </c>
      <c r="J27" s="186">
        <v>2</v>
      </c>
      <c r="K27" s="186">
        <v>2</v>
      </c>
      <c r="L27" s="186" t="s">
        <v>248</v>
      </c>
      <c r="M27" s="186" t="s">
        <v>248</v>
      </c>
      <c r="N27" s="186" t="s">
        <v>248</v>
      </c>
      <c r="O27" s="186">
        <v>2</v>
      </c>
      <c r="P27" s="186">
        <v>2</v>
      </c>
      <c r="Q27" s="186" t="s">
        <v>248</v>
      </c>
      <c r="R27" s="186" t="s">
        <v>248</v>
      </c>
      <c r="S27" s="186" t="s">
        <v>248</v>
      </c>
      <c r="T27" s="186" t="s">
        <v>248</v>
      </c>
      <c r="U27" s="186" t="s">
        <v>248</v>
      </c>
      <c r="V27" s="186" t="s">
        <v>248</v>
      </c>
      <c r="W27" s="186" t="s">
        <v>248</v>
      </c>
      <c r="X27" s="186" t="s">
        <v>248</v>
      </c>
      <c r="Y27" s="186" t="s">
        <v>248</v>
      </c>
      <c r="Z27" s="186" t="s">
        <v>248</v>
      </c>
      <c r="AA27" s="186" t="s">
        <v>248</v>
      </c>
      <c r="AB27" s="186" t="s">
        <v>248</v>
      </c>
      <c r="AC27" s="186" t="s">
        <v>248</v>
      </c>
      <c r="AD27" s="186" t="s">
        <v>248</v>
      </c>
      <c r="AE27" s="186" t="s">
        <v>248</v>
      </c>
      <c r="AF27" s="186" t="s">
        <v>248</v>
      </c>
      <c r="AG27" s="186" t="s">
        <v>248</v>
      </c>
      <c r="AH27" s="186" t="s">
        <v>248</v>
      </c>
      <c r="AI27" s="186" t="s">
        <v>248</v>
      </c>
      <c r="AJ27" s="186" t="s">
        <v>248</v>
      </c>
      <c r="AK27" s="186" t="s">
        <v>248</v>
      </c>
      <c r="AL27" s="186">
        <v>1</v>
      </c>
      <c r="AM27" s="186" t="s">
        <v>248</v>
      </c>
      <c r="AN27" s="186" t="s">
        <v>248</v>
      </c>
      <c r="AO27" s="186">
        <v>1</v>
      </c>
      <c r="AP27" s="186" t="s">
        <v>248</v>
      </c>
      <c r="AQ27" s="186">
        <v>1</v>
      </c>
      <c r="AR27" s="186" t="s">
        <v>248</v>
      </c>
      <c r="AS27" s="186" t="s">
        <v>248</v>
      </c>
      <c r="AT27" s="186" t="s">
        <v>248</v>
      </c>
      <c r="AU27" s="186" t="s">
        <v>248</v>
      </c>
      <c r="AV27" s="186">
        <v>1</v>
      </c>
      <c r="AW27" s="186">
        <v>1</v>
      </c>
      <c r="AX27" s="186" t="s">
        <v>248</v>
      </c>
      <c r="AY27" s="186" t="s">
        <v>248</v>
      </c>
      <c r="AZ27" s="186" t="s">
        <v>248</v>
      </c>
      <c r="BA27" s="186">
        <v>3</v>
      </c>
      <c r="BB27" s="186">
        <v>2</v>
      </c>
      <c r="BC27" s="186" t="s">
        <v>248</v>
      </c>
      <c r="BD27" s="186" t="s">
        <v>248</v>
      </c>
      <c r="BE27" s="186" t="s">
        <v>248</v>
      </c>
      <c r="BF27" s="186" t="s">
        <v>248</v>
      </c>
      <c r="BG27" s="186" t="s">
        <v>248</v>
      </c>
      <c r="BH27" s="186" t="s">
        <v>248</v>
      </c>
      <c r="BI27" s="186" t="s">
        <v>248</v>
      </c>
      <c r="BJ27" s="186" t="s">
        <v>248</v>
      </c>
      <c r="BK27" s="186" t="s">
        <v>248</v>
      </c>
      <c r="BL27" s="186" t="s">
        <v>248</v>
      </c>
      <c r="BM27" s="186" t="s">
        <v>248</v>
      </c>
      <c r="BN27" s="186" t="s">
        <v>248</v>
      </c>
      <c r="BO27" s="186" t="s">
        <v>248</v>
      </c>
      <c r="BP27" s="186">
        <v>1</v>
      </c>
      <c r="BQ27" s="186" t="s">
        <v>248</v>
      </c>
      <c r="BR27" s="186">
        <v>1</v>
      </c>
      <c r="BS27" s="186" t="s">
        <v>248</v>
      </c>
      <c r="BT27" s="186" t="s">
        <v>248</v>
      </c>
      <c r="BU27" s="186" t="s">
        <v>248</v>
      </c>
      <c r="BV27" s="186" t="s">
        <v>248</v>
      </c>
      <c r="BW27" s="186" t="s">
        <v>248</v>
      </c>
      <c r="BX27" s="186" t="s">
        <v>248</v>
      </c>
      <c r="BY27" s="186" t="s">
        <v>248</v>
      </c>
      <c r="BZ27" s="186" t="s">
        <v>248</v>
      </c>
      <c r="CA27" s="186">
        <v>1</v>
      </c>
      <c r="CB27" s="186" t="s">
        <v>248</v>
      </c>
      <c r="CC27" s="186">
        <v>1</v>
      </c>
      <c r="CD27" s="186">
        <v>1</v>
      </c>
      <c r="CE27" s="186" t="s">
        <v>248</v>
      </c>
      <c r="CF27" s="186" t="s">
        <v>248</v>
      </c>
      <c r="CG27" s="186">
        <v>1</v>
      </c>
      <c r="CH27" s="186" t="s">
        <v>248</v>
      </c>
      <c r="CI27" s="186" t="s">
        <v>248</v>
      </c>
      <c r="CJ27" s="186" t="s">
        <v>248</v>
      </c>
      <c r="CK27" s="186" t="s">
        <v>248</v>
      </c>
      <c r="CL27" s="186" t="s">
        <v>248</v>
      </c>
      <c r="CM27" s="186" t="s">
        <v>248</v>
      </c>
      <c r="CN27" s="186" t="s">
        <v>248</v>
      </c>
      <c r="CO27" s="186" t="s">
        <v>248</v>
      </c>
      <c r="CP27" s="186" t="s">
        <v>248</v>
      </c>
      <c r="CQ27" s="186" t="s">
        <v>248</v>
      </c>
      <c r="CR27" s="186" t="s">
        <v>248</v>
      </c>
      <c r="CS27" s="186" t="s">
        <v>248</v>
      </c>
      <c r="CT27" s="186" t="s">
        <v>248</v>
      </c>
      <c r="CU27" s="186" t="s">
        <v>248</v>
      </c>
      <c r="CV27" s="186" t="s">
        <v>248</v>
      </c>
      <c r="CW27" s="186">
        <v>1</v>
      </c>
      <c r="CX27" s="186" t="s">
        <v>248</v>
      </c>
      <c r="CY27" s="186" t="s">
        <v>248</v>
      </c>
      <c r="CZ27" s="186" t="s">
        <v>248</v>
      </c>
      <c r="DA27" s="186" t="s">
        <v>248</v>
      </c>
      <c r="DB27" s="186" t="s">
        <v>248</v>
      </c>
      <c r="DC27" s="186" t="s">
        <v>248</v>
      </c>
      <c r="DD27" s="186" t="s">
        <v>248</v>
      </c>
      <c r="DE27" s="186" t="s">
        <v>248</v>
      </c>
      <c r="DF27" s="186">
        <v>1</v>
      </c>
      <c r="DG27" s="186" t="s">
        <v>248</v>
      </c>
      <c r="DH27" s="186" t="s">
        <v>248</v>
      </c>
      <c r="DI27" s="186" t="s">
        <v>248</v>
      </c>
      <c r="DJ27" s="186" t="s">
        <v>248</v>
      </c>
      <c r="DK27" s="186" t="s">
        <v>248</v>
      </c>
      <c r="DL27" s="186" t="s">
        <v>248</v>
      </c>
      <c r="DM27" s="186" t="s">
        <v>248</v>
      </c>
      <c r="DN27" s="186" t="s">
        <v>248</v>
      </c>
      <c r="DO27" s="186" t="s">
        <v>248</v>
      </c>
      <c r="DP27" s="186" t="s">
        <v>248</v>
      </c>
      <c r="DQ27" s="186" t="s">
        <v>248</v>
      </c>
      <c r="DR27" s="186" t="s">
        <v>248</v>
      </c>
      <c r="DS27" s="186" t="s">
        <v>248</v>
      </c>
      <c r="DT27" s="186" t="s">
        <v>248</v>
      </c>
      <c r="DU27" s="186" t="s">
        <v>248</v>
      </c>
      <c r="DV27" s="186" t="s">
        <v>248</v>
      </c>
      <c r="DW27" s="186" t="s">
        <v>248</v>
      </c>
      <c r="DX27" s="186" t="s">
        <v>248</v>
      </c>
      <c r="DY27" s="186" t="s">
        <v>248</v>
      </c>
      <c r="DZ27" s="186" t="s">
        <v>248</v>
      </c>
      <c r="EA27" s="186" t="s">
        <v>248</v>
      </c>
      <c r="EB27" s="186" t="s">
        <v>248</v>
      </c>
      <c r="EC27" s="186" t="s">
        <v>248</v>
      </c>
      <c r="ED27" s="186" t="s">
        <v>248</v>
      </c>
      <c r="EE27" s="186" t="s">
        <v>248</v>
      </c>
      <c r="EF27" s="186" t="s">
        <v>248</v>
      </c>
      <c r="EG27" s="186" t="s">
        <v>248</v>
      </c>
      <c r="EH27" s="186" t="s">
        <v>248</v>
      </c>
      <c r="EI27" s="186" t="s">
        <v>248</v>
      </c>
      <c r="EJ27" s="186" t="s">
        <v>248</v>
      </c>
      <c r="EK27" s="186" t="s">
        <v>248</v>
      </c>
      <c r="EL27" s="184" t="s">
        <v>248</v>
      </c>
      <c r="EM27" s="184" t="s">
        <v>248</v>
      </c>
      <c r="EN27" s="184" t="s">
        <v>248</v>
      </c>
      <c r="EO27" s="186" t="s">
        <v>248</v>
      </c>
      <c r="EP27" s="186" t="s">
        <v>248</v>
      </c>
      <c r="EQ27" s="186" t="s">
        <v>248</v>
      </c>
      <c r="ER27" s="186" t="s">
        <v>248</v>
      </c>
      <c r="ES27" s="186" t="s">
        <v>248</v>
      </c>
      <c r="ET27" s="186" t="s">
        <v>248</v>
      </c>
      <c r="EU27" s="186" t="s">
        <v>248</v>
      </c>
      <c r="EV27" s="186" t="s">
        <v>248</v>
      </c>
      <c r="EW27" s="186" t="s">
        <v>248</v>
      </c>
      <c r="EX27" s="186" t="s">
        <v>248</v>
      </c>
      <c r="EY27" s="186" t="s">
        <v>248</v>
      </c>
      <c r="EZ27" s="186" t="s">
        <v>248</v>
      </c>
      <c r="FA27" s="186" t="s">
        <v>248</v>
      </c>
      <c r="FB27" s="186" t="s">
        <v>248</v>
      </c>
      <c r="FC27" s="186" t="s">
        <v>248</v>
      </c>
      <c r="FD27" s="186" t="s">
        <v>248</v>
      </c>
      <c r="FE27" s="186" t="s">
        <v>248</v>
      </c>
      <c r="FF27" s="186" t="s">
        <v>248</v>
      </c>
      <c r="FG27" s="186" t="s">
        <v>248</v>
      </c>
      <c r="FH27" s="186" t="s">
        <v>248</v>
      </c>
      <c r="FI27" s="186" t="s">
        <v>248</v>
      </c>
      <c r="FJ27" s="186" t="s">
        <v>248</v>
      </c>
      <c r="FK27" s="186" t="s">
        <v>248</v>
      </c>
      <c r="FL27" s="186" t="s">
        <v>248</v>
      </c>
      <c r="FM27" s="186" t="s">
        <v>248</v>
      </c>
      <c r="FN27" s="186" t="s">
        <v>248</v>
      </c>
      <c r="FO27" s="186" t="s">
        <v>248</v>
      </c>
      <c r="FP27" s="186" t="s">
        <v>248</v>
      </c>
      <c r="FQ27" s="187" t="s">
        <v>248</v>
      </c>
      <c r="FR27" s="187" t="s">
        <v>248</v>
      </c>
      <c r="FS27" s="186">
        <v>1</v>
      </c>
      <c r="FT27" s="186">
        <v>1</v>
      </c>
      <c r="FU27" s="186">
        <v>1</v>
      </c>
      <c r="FV27" s="186">
        <v>3</v>
      </c>
      <c r="FW27" s="186">
        <v>2</v>
      </c>
      <c r="FX27" s="186">
        <v>3</v>
      </c>
      <c r="FY27" s="186">
        <v>3</v>
      </c>
      <c r="FZ27" s="186">
        <v>3</v>
      </c>
      <c r="GA27" s="186" t="s">
        <v>248</v>
      </c>
      <c r="GB27" s="186" t="s">
        <v>248</v>
      </c>
      <c r="GC27" s="186">
        <v>2</v>
      </c>
      <c r="GD27" s="186">
        <v>3</v>
      </c>
      <c r="GE27" s="186" t="s">
        <v>248</v>
      </c>
      <c r="GF27" s="186" t="s">
        <v>248</v>
      </c>
      <c r="GG27" s="186" t="s">
        <v>248</v>
      </c>
      <c r="GH27" s="186" t="s">
        <v>248</v>
      </c>
      <c r="GI27" s="186" t="s">
        <v>248</v>
      </c>
      <c r="GJ27" s="186" t="s">
        <v>248</v>
      </c>
      <c r="GK27" s="186" t="s">
        <v>248</v>
      </c>
      <c r="GL27" s="186" t="s">
        <v>248</v>
      </c>
      <c r="GM27" s="186" t="s">
        <v>248</v>
      </c>
      <c r="GN27" s="186" t="s">
        <v>248</v>
      </c>
      <c r="GO27" s="186" t="s">
        <v>248</v>
      </c>
      <c r="GP27" s="186" t="s">
        <v>248</v>
      </c>
      <c r="GQ27" s="186" t="s">
        <v>248</v>
      </c>
      <c r="GR27" s="186" t="s">
        <v>248</v>
      </c>
      <c r="GS27" s="186" t="s">
        <v>248</v>
      </c>
      <c r="GT27" s="186" t="s">
        <v>248</v>
      </c>
      <c r="GU27" s="186" t="s">
        <v>248</v>
      </c>
      <c r="GV27" s="186" t="s">
        <v>248</v>
      </c>
      <c r="GW27" s="186" t="s">
        <v>248</v>
      </c>
      <c r="GX27" s="186" t="s">
        <v>248</v>
      </c>
      <c r="GY27" s="186" t="s">
        <v>248</v>
      </c>
      <c r="GZ27" s="261" t="s">
        <v>248</v>
      </c>
      <c r="HA27" s="261" t="s">
        <v>248</v>
      </c>
      <c r="HB27" s="188">
        <f>SUM(G27:GE27)</f>
        <v>53</v>
      </c>
    </row>
    <row r="28" spans="1:211" ht="24.9" customHeight="1" thickBot="1" x14ac:dyDescent="0.35">
      <c r="A28" s="108" t="str">
        <f>A27</f>
        <v>Prod.-Q-3</v>
      </c>
      <c r="B28" s="108" t="str">
        <f>B27</f>
        <v>Pracownik Produkcji</v>
      </c>
      <c r="C28" s="108" t="str">
        <f>C27</f>
        <v>GJ</v>
      </c>
      <c r="D28" s="108">
        <f>D27</f>
        <v>1342</v>
      </c>
      <c r="E28" s="395"/>
      <c r="F28" s="189" t="s">
        <v>375</v>
      </c>
      <c r="G28" s="192">
        <f>IF(INDEX(tab_MinKomp[Przepisy BHP / BHP Vorschriften],MATCH($B27,tab_MinKomp[[Stanowisko / Position ]:[Stanowisko / Position ]],0))="n/a","n/a",G27-INDEX(tab_MinKomp[Przepisy BHP / BHP Vorschriften],MATCH($B27,tab_MinKomp[[Stanowisko / Position ]:[Stanowisko / Position ]],0)))</f>
        <v>0</v>
      </c>
      <c r="H28" s="193">
        <f>IF(INDEX(tab_MinKomp[Przepisy PPOŻ / Brandschutzbestimmungen],MATCH($B27,tab_MinKomp[[Stanowisko / Position ]:[Stanowisko / Position ]],0))="n/a","n/a",H27-INDEX(tab_MinKomp[Przepisy PPOŻ / Brandschutzbestimmungen],MATCH($B27,tab_MinKomp[[Stanowisko / Position ]:[Stanowisko / Position ]],0)))</f>
        <v>0</v>
      </c>
      <c r="I28" s="193">
        <f>IF(INDEX(tab_MinKomp[Ryzyko zawodowe na stanowiskach pracyv/ Berufliche Risiken an Arbeitsstellen],MATCH($B27,tab_MinKomp[[Stanowisko / Position ]:[Stanowisko / Position ]],0))="n/a","n/a",I27-INDEX(tab_MinKomp[Ryzyko zawodowe na stanowiskach pracyv/ Berufliche Risiken an Arbeitsstellen],MATCH($B27,tab_MinKomp[[Stanowisko / Position ]:[Stanowisko / Position ]],0)))</f>
        <v>0</v>
      </c>
      <c r="J28" s="193">
        <f>IF(INDEX(tab_MinKomp[Gospodarka substancjami niebezpiecznymi / Gefahrstoffmanagement],MATCH($B27,tab_MinKomp[[Stanowisko / Position ]:[Stanowisko / Position ]],0))="n/a","n/a",J27-INDEX(tab_MinKomp[Gospodarka substancjami niebezpiecznymi / Gefahrstoffmanagement],MATCH($B27,tab_MinKomp[[Stanowisko / Position ]:[Stanowisko / Position ]],0)))</f>
        <v>1</v>
      </c>
      <c r="K28" s="193">
        <f>IF(INDEX(tab_MinKomp[Gospodarka odpadami / Abfallwirtschaft],MATCH($B27,tab_MinKomp[[Stanowisko / Position ]:[Stanowisko / Position ]],0))="n/a","n/a",K27-INDEX(tab_MinKomp[Gospodarka odpadami / Abfallwirtschaft],MATCH($B27,tab_MinKomp[[Stanowisko / Position ]:[Stanowisko / Position ]],0)))</f>
        <v>1</v>
      </c>
      <c r="L28" s="194" t="str">
        <f>IF(INDEX(tab_MinKomp[Przepisy kodeksu pracy / Bestimmungen des Arbeitsgesetzes],MATCH($B27,tab_MinKomp[[Stanowisko / Position ]:[Stanowisko / Position ]],0))="n/a","n/a",L27-INDEX(tab_MinKomp[Przepisy kodeksu pracy / Bestimmungen des Arbeitsgesetzes],MATCH($B27,tab_MinKomp[[Stanowisko / Position ]:[Stanowisko / Position ]],0)))</f>
        <v>n/a</v>
      </c>
      <c r="M28" s="195" t="str">
        <f>IF(INDEX(tab_MinKomp[Przepisy o ub.społ. ZUS  / Sozialversicherungsvorschriften],MATCH($B27,tab_MinKomp[[Stanowisko / Position ]:[Stanowisko / Position ]],0))="n/a","n/a",M27-INDEX(tab_MinKomp[Przepisy o ub.społ. ZUS  / Sozialversicherungsvorschriften],MATCH($B27,tab_MinKomp[[Stanowisko / Position ]:[Stanowisko / Position ]],0)))</f>
        <v>n/a</v>
      </c>
      <c r="N28" s="194" t="str">
        <f>IF(INDEX(tab_MinKomp[PRZEPISY O PDOF /persönlich Einkommensteuergesetz ],MATCH($B27,tab_MinKomp[[Stanowisko / Position ]:[Stanowisko / Position ]],0))="n/a","n/a",N27-INDEX(tab_MinKomp[PRZEPISY O PDOF /persönlich Einkommensteuergesetz ],MATCH($B27,tab_MinKomp[[Stanowisko / Position ]:[Stanowisko / Position ]],0)))</f>
        <v>n/a</v>
      </c>
      <c r="O28" s="194">
        <f>IF(INDEX(tab_MinKomp[Regulamin pracy / Arbeitsordnung],MATCH($B27,tab_MinKomp[[Stanowisko / Position ]:[Stanowisko / Position ]],0))="n/a","n/a",O27-INDEX(tab_MinKomp[Regulamin pracy / Arbeitsordnung],MATCH($B27,tab_MinKomp[[Stanowisko / Position ]:[Stanowisko / Position ]],0)))</f>
        <v>1</v>
      </c>
      <c r="P28" s="194">
        <f>IF(INDEX(tab_MinKomp[Regulamin wynagradzania / Vergütungsordnung],MATCH($B27,tab_MinKomp[[Stanowisko / Position ]:[Stanowisko / Position ]],0))="n/a","n/a",P27-INDEX(tab_MinKomp[Regulamin wynagradzania / Vergütungsordnung],MATCH($B27,tab_MinKomp[[Stanowisko / Position ]:[Stanowisko / Position ]],0)))</f>
        <v>1</v>
      </c>
      <c r="Q28" s="194" t="str">
        <f>IF(INDEX(tab_MinKomp[System R2PŁATNIK PRO: Płace / Lohnabrechnung],MATCH($B27,tab_MinKomp[[Stanowisko / Position ]:[Stanowisko / Position ]],0))="n/a","n/a",Q27-INDEX(tab_MinKomp[System R2PŁATNIK PRO: Płace / Lohnabrechnung],MATCH($B27,tab_MinKomp[[Stanowisko / Position ]:[Stanowisko / Position ]],0)))</f>
        <v>n/a</v>
      </c>
      <c r="R28" s="194" t="str">
        <f>IF(INDEX(tab_MinKomp[SystemR2PŁATNIK PRO: KADRY / Personaldaten],MATCH($B27,tab_MinKomp[[Stanowisko / Position ]:[Stanowisko / Position ]],0))="n/a","n/a",R27-INDEX(tab_MinKomp[SystemR2PŁATNIK PRO: KADRY / Personaldaten],MATCH($B27,tab_MinKomp[[Stanowisko / Position ]:[Stanowisko / Position ]],0)))</f>
        <v>n/a</v>
      </c>
      <c r="S28" s="194" t="str">
        <f>IF(INDEX(tab_MinKomp[SYSTEM R2PŁATNIK PRO: zarządzanie pracownikami / Arbeitsverwaltung],MATCH($B27,tab_MinKomp[[Stanowisko / Position ]:[Stanowisko / Position ]],0))="n/a","n/a",S27-INDEX(tab_MinKomp[SYSTEM R2PŁATNIK PRO: zarządzanie pracownikami / Arbeitsverwaltung],MATCH($B27,tab_MinKomp[[Stanowisko / Position ]:[Stanowisko / Position ]],0)))</f>
        <v>n/a</v>
      </c>
      <c r="T28" s="194" t="str">
        <f>IF(INDEX(tab_MinKomp[Doradztwo, wsparcie personalne / Personalberatung und Unterstützung],MATCH($B27,tab_MinKomp[[Stanowisko / Position ]:[Stanowisko / Position ]],0))="n/a","n/a",T27-INDEX(tab_MinKomp[Doradztwo, wsparcie personalne / Personalberatung und Unterstützung],MATCH($B27,tab_MinKomp[[Stanowisko / Position ]:[Stanowisko / Position ]],0)))</f>
        <v>n/a</v>
      </c>
      <c r="U28" s="194" t="str">
        <f>IF(INDEX(tab_MinKomp[Przepisy o podatku VAT / MwSt.- Gesetz],MATCH($B27,tab_MinKomp[[Stanowisko / Position ]:[Stanowisko / Position ]],0))="n/a","n/a",U27-INDEX(tab_MinKomp[Przepisy o podatku VAT / MwSt.- Gesetz],MATCH($B27,tab_MinKomp[[Stanowisko / Position ]:[Stanowisko / Position ]],0)))</f>
        <v>n/a</v>
      </c>
      <c r="V28" s="194" t="str">
        <f>IF(INDEX(tab_MinKomp[PrzepisyPDOP / geschäftlich Einkommensteuergesetz],MATCH($B27,tab_MinKomp[[Stanowisko / Position ]:[Stanowisko / Position ]],0))="n/a","n/a",V27-INDEX(tab_MinKomp[PrzepisyPDOP / geschäftlich Einkommensteuergesetz],MATCH($B27,tab_MinKomp[[Stanowisko / Position ]:[Stanowisko / Position ]],0)))</f>
        <v>n/a</v>
      </c>
      <c r="W28" s="194" t="str">
        <f>IF(INDEX(tab_MinKomp[System BAAN / FINANSE (FIBU)],MATCH($B27,tab_MinKomp[[Stanowisko / Position ]:[Stanowisko / Position ]],0))="n/a","n/a",W27-INDEX(tab_MinKomp[System BAAN / FINANSE (FIBU)],MATCH($B27,tab_MinKomp[[Stanowisko / Position ]:[Stanowisko / Position ]],0)))</f>
        <v>n/a</v>
      </c>
      <c r="X28" s="194" t="str">
        <f>IF(INDEX(tab_MinKomp[Systemy pomocnicze / Hilfssysteme(STOCKPROGRAM, KALK2000 etc.)],MATCH($B27,tab_MinKomp[[Stanowisko / Position ]:[Stanowisko / Position ]],0))="n/a","n/a",X27-INDEX(tab_MinKomp[Systemy pomocnicze / Hilfssysteme(STOCKPROGRAM, KALK2000 etc.)],MATCH($B27,tab_MinKomp[[Stanowisko / Position ]:[Stanowisko / Position ]],0)))</f>
        <v>n/a</v>
      </c>
      <c r="Y28" s="194" t="str">
        <f>IF(INDEX(tab_MinKomp[Polityka rachunkowości / Buchführungspolitik],MATCH($B27,tab_MinKomp[[Stanowisko / Position ]:[Stanowisko / Position ]],0))="n/a","n/a",Y27-INDEX(tab_MinKomp[Polityka rachunkowości / Buchführungspolitik],MATCH($B27,tab_MinKomp[[Stanowisko / Position ]:[Stanowisko / Position ]],0)))</f>
        <v>n/a</v>
      </c>
      <c r="Z28" s="194" t="str">
        <f>IF(INDEX(tab_MinKomp[Ustawa o rachunkowości / Rechnungslegungsgesetz],MATCH($B27,tab_MinKomp[[Stanowisko / Position ]:[Stanowisko / Position ]],0))="n/a","n/a",Z27-INDEX(tab_MinKomp[Ustawa o rachunkowości / Rechnungslegungsgesetz],MATCH($B27,tab_MinKomp[[Stanowisko / Position ]:[Stanowisko / Position ]],0)))</f>
        <v>n/a</v>
      </c>
      <c r="AA28" s="194" t="str">
        <f>IF(INDEX(tab_MinKomp[WORKFLOW - TS-100],MATCH($B27,tab_MinKomp[[Stanowisko / Position ]:[Stanowisko / Position ]],0))="n/a","n/a",AA27-INDEX(tab_MinKomp[WORKFLOW - TS-100],MATCH($B27,tab_MinKomp[[Stanowisko / Position ]:[Stanowisko / Position ]],0)))</f>
        <v>n/a</v>
      </c>
      <c r="AB28" s="194" t="str">
        <f>IF(INDEX(tab_MinKomp[WORKFLOW - SFMS],MATCH($B27,tab_MinKomp[[Stanowisko / Position ]:[Stanowisko / Position ]],0))="n/a","n/a",AB27-INDEX(tab_MinKomp[WORKFLOW - SFMS],MATCH($B27,tab_MinKomp[[Stanowisko / Position ]:[Stanowisko / Position ]],0)))</f>
        <v>n/a</v>
      </c>
      <c r="AC28" s="194" t="str">
        <f>IF(INDEX(tab_MinKomp[System ISO 9001:2015],MATCH($B27,tab_MinKomp[[Stanowisko / Position ]:[Stanowisko / Position ]],0))="n/a","n/a",AC27-INDEX(tab_MinKomp[System ISO 9001:2015],MATCH($B27,tab_MinKomp[[Stanowisko / Position ]:[Stanowisko / Position ]],0)))</f>
        <v>n/a</v>
      </c>
      <c r="AD28" s="194" t="str">
        <f>IF(INDEX(tab_MinKomp[System ISO 9001:2015],MATCH($B27,tab_MinKomp[[Stanowisko / Position ]:[Stanowisko / Position ]],0))="n/a","n/a",AD27-INDEX(tab_MinKomp[System ISO 9001:2015],MATCH($B27,tab_MinKomp[[Stanowisko / Position ]:[Stanowisko / Position ]],0)))</f>
        <v>n/a</v>
      </c>
      <c r="AE28" s="194" t="str">
        <f>IF(INDEX(tab_MinKomp[System ISO 9001:2015],MATCH($B27,tab_MinKomp[[Stanowisko / Position ]:[Stanowisko / Position ]],0))="n/a","n/a",AE27-INDEX(tab_MinKomp[System ISO 9001:2015],MATCH($B27,tab_MinKomp[[Stanowisko / Position ]:[Stanowisko / Position ]],0)))</f>
        <v>n/a</v>
      </c>
      <c r="AF28" s="194" t="str">
        <f>IF(INDEX(tab_MinKomp[System ISO 9001:2015],MATCH($B27,tab_MinKomp[[Stanowisko / Position ]:[Stanowisko / Position ]],0))="n/a","n/a",AF27-INDEX(tab_MinKomp[System ISO 9001:2015],MATCH($B27,tab_MinKomp[[Stanowisko / Position ]:[Stanowisko / Position ]],0)))</f>
        <v>n/a</v>
      </c>
      <c r="AG28" s="194" t="str">
        <f>IF(INDEX(tab_MinKomp[Wymagania VDA 6.3 Process / Forderungen],MATCH($B27,tab_MinKomp[[Stanowisko / Position ]:[Stanowisko / Position ]],0))="n/a","n/a",AG27-INDEX(tab_MinKomp[Wymagania VDA 6.3 Process / Forderungen],MATCH($B27,tab_MinKomp[[Stanowisko / Position ]:[Stanowisko / Position ]],0)))</f>
        <v>n/a</v>
      </c>
      <c r="AH28" s="194" t="str">
        <f>IF(INDEX(tab_MinKomp[Wymagania VDA 6.5 Product / Forderungen],MATCH($B27,tab_MinKomp[[Stanowisko / Position ]:[Stanowisko / Position ]],0))="n/a","n/a",AH27-INDEX(tab_MinKomp[Wymagania VDA 6.5 Product / Forderungen],MATCH($B27,tab_MinKomp[[Stanowisko / Position ]:[Stanowisko / Position ]],0)))</f>
        <v>n/a</v>
      </c>
      <c r="AI28" s="194" t="str">
        <f>IF(INDEX(tab_MinKomp[System ISO 9001:2015],MATCH($B27,tab_MinKomp[[Stanowisko / Position ]:[Stanowisko / Position ]],0))="n/a","n/a",AI27-INDEX(tab_MinKomp[System ISO 9001:2015],MATCH($B27,tab_MinKomp[[Stanowisko / Position ]:[Stanowisko / Position ]],0)))</f>
        <v>n/a</v>
      </c>
      <c r="AJ28" s="194" t="str">
        <f>IF(INDEX(tab_MinKomp[Auditor systemu ISO 17021:2018],MATCH($B27,tab_MinKomp[[Stanowisko / Position ]:[Stanowisko / Position ]],0))="n/a","n/a",AJ27-INDEX(tab_MinKomp[Auditor systemu ISO 17021:2018],MATCH($B27,tab_MinKomp[[Stanowisko / Position ]:[Stanowisko / Position ]],0)))</f>
        <v>n/a</v>
      </c>
      <c r="AK28" s="194" t="str">
        <f>IF(INDEX(tab_MinKomp[Pełnomocnik systemu / Systemvertreter],MATCH($B27,tab_MinKomp[[Stanowisko / Position ]:[Stanowisko / Position ]],0))="n/a","n/a",AK27-INDEX(tab_MinKomp[Pełnomocnik systemu / Systemvertreter],MATCH($B27,tab_MinKomp[[Stanowisko / Position ]:[Stanowisko / Position ]],0)))</f>
        <v>n/a</v>
      </c>
      <c r="AL28" s="194">
        <f>IF(INDEX(tab_MinKomp[Polityka Etyczna - Compliance],MATCH($B27,tab_MinKomp[[Stanowisko / Position ]:[Stanowisko / Position ]],0))="n/a","n/a",AL27-INDEX(tab_MinKomp[Polityka Etyczna - Compliance],MATCH($B27,tab_MinKomp[[Stanowisko / Position ]:[Stanowisko / Position ]],0)))</f>
        <v>0</v>
      </c>
      <c r="AM28" s="194" t="str">
        <f>IF(INDEX(tab_MinKomp[WDRAŻANIE NOWYCH PROJEKTÓW/ PROCEDURA CTM],MATCH($B27,tab_MinKomp[[Stanowisko / Position ]:[Stanowisko / Position ]],0))="n/a","n/a",AM27-INDEX(tab_MinKomp[WDRAŻANIE NOWYCH PROJEKTÓW/ PROCEDURA CTM],MATCH($B27,tab_MinKomp[[Stanowisko / Position ]:[Stanowisko / Position ]],0)))</f>
        <v>n/a</v>
      </c>
      <c r="AN28" s="194" t="str">
        <f>IF(INDEX(tab_MinKomp[KAMIENIE MILOWE MSL/PIFF],MATCH($B27,tab_MinKomp[[Stanowisko / Position ]:[Stanowisko / Position ]],0))="n/a","n/a",AN27-INDEX(tab_MinKomp[KAMIENIE MILOWE MSL/PIFF],MATCH($B27,tab_MinKomp[[Stanowisko / Position ]:[Stanowisko / Position ]],0)))</f>
        <v>n/a</v>
      </c>
      <c r="AO28" s="194">
        <f>IF(INDEX(tab_MinKomp[CP],MATCH($B27,tab_MinKomp[[Stanowisko / Position ]:[Stanowisko / Position ]],0))="n/a","n/a",AO27-INDEX(tab_MinKomp[CP],MATCH($B27,tab_MinKomp[[Stanowisko / Position ]:[Stanowisko / Position ]],0)))</f>
        <v>0</v>
      </c>
      <c r="AP28" s="194" t="str">
        <f>IF(INDEX(tab_MinKomp[FMEA],MATCH($B27,tab_MinKomp[[Stanowisko / Position ]:[Stanowisko / Position ]],0))="n/a","n/a",AP27-INDEX(tab_MinKomp[FMEA],MATCH($B27,tab_MinKomp[[Stanowisko / Position ]:[Stanowisko / Position ]],0)))</f>
        <v>n/a</v>
      </c>
      <c r="AQ28" s="194">
        <f>IF(INDEX(tab_MinKomp[FLOW CHART],MATCH($B27,tab_MinKomp[[Stanowisko / Position ]:[Stanowisko / Position ]],0))="n/a","n/a",AQ27-INDEX(tab_MinKomp[FLOW CHART],MATCH($B27,tab_MinKomp[[Stanowisko / Position ]:[Stanowisko / Position ]],0)))</f>
        <v>0</v>
      </c>
      <c r="AR28" s="194" t="str">
        <f>IF(INDEX(tab_MinKomp[APQP],MATCH($B27,tab_MinKomp[[Stanowisko / Position ]:[Stanowisko / Position ]],0))="n/a","n/a",AR27-INDEX(tab_MinKomp[APQP],MATCH($B27,tab_MinKomp[[Stanowisko / Position ]:[Stanowisko / Position ]],0)))</f>
        <v>n/a</v>
      </c>
      <c r="AS28" s="194" t="str">
        <f>IF(INDEX(tab_MinKomp[MSA],MATCH($B27,tab_MinKomp[[Stanowisko / Position ]:[Stanowisko / Position ]],0))="n/a","n/a",AS27-INDEX(tab_MinKomp[MSA],MATCH($B27,tab_MinKomp[[Stanowisko / Position ]:[Stanowisko / Position ]],0)))</f>
        <v>n/a</v>
      </c>
      <c r="AT28" s="194" t="str">
        <f>IF(INDEX(tab_MinKomp[SPC],MATCH($B27,tab_MinKomp[[Stanowisko / Position ]:[Stanowisko / Position ]],0))="n/a","n/a",AT27-INDEX(tab_MinKomp[SPC],MATCH($B27,tab_MinKomp[[Stanowisko / Position ]:[Stanowisko / Position ]],0)))</f>
        <v>n/a</v>
      </c>
      <c r="AU28" s="194" t="str">
        <f>IF(INDEX(tab_MinKomp[CSR (SPECYFICZNE WYMAGANIA KLIENTA)],MATCH($B27,tab_MinKomp[[Stanowisko / Position ]:[Stanowisko / Position ]],0))="n/a","n/a",AU27-INDEX(tab_MinKomp[CSR (SPECYFICZNE WYMAGANIA KLIENTA)],MATCH($B27,tab_MinKomp[[Stanowisko / Position ]:[Stanowisko / Position ]],0)))</f>
        <v>n/a</v>
      </c>
      <c r="AV28" s="194">
        <f>IF(INDEX(tab_MinKomp[5S],MATCH($B27,tab_MinKomp[[Stanowisko / Position ]:[Stanowisko / Position ]],0))="n/a","n/a",AV27-INDEX(tab_MinKomp[5S],MATCH($B27,tab_MinKomp[[Stanowisko / Position ]:[Stanowisko / Position ]],0)))</f>
        <v>-1</v>
      </c>
      <c r="AW28" s="194">
        <f>IF(INDEX(tab_MinKomp[LEAN MANAGEMENT],MATCH($B27,tab_MinKomp[[Stanowisko / Position ]:[Stanowisko / Position ]],0))="n/a","n/a",AW27-INDEX(tab_MinKomp[LEAN MANAGEMENT],MATCH($B27,tab_MinKomp[[Stanowisko / Position ]:[Stanowisko / Position ]],0)))</f>
        <v>0</v>
      </c>
      <c r="AX28" s="194" t="str">
        <f>IF(INDEX(tab_MinKomp[5R],MATCH($B27,tab_MinKomp[[Stanowisko / Position ]:[Stanowisko / Position ]],0))="n/a","n/a",AX27-INDEX(tab_MinKomp[5R],MATCH($B27,tab_MinKomp[[Stanowisko / Position ]:[Stanowisko / Position ]],0)))</f>
        <v>n/a</v>
      </c>
      <c r="AY28" s="194" t="str">
        <f>IF(INDEX(tab_MinKomp[Six Sigma],MATCH($B27,tab_MinKomp[[Stanowisko / Position ]:[Stanowisko / Position ]],0))="n/a","n/a",AY27-INDEX(tab_MinKomp[Six Sigma],MATCH($B27,tab_MinKomp[[Stanowisko / Position ]:[Stanowisko / Position ]],0)))</f>
        <v>n/a</v>
      </c>
      <c r="AZ28" s="194" t="str">
        <f>IF(INDEX(tab_MinKomp[System BAAN / Distribution &amp; Supply Chain],MATCH($B27,tab_MinKomp[[Stanowisko / Position ]:[Stanowisko / Position ]],0))="n/a","n/a",AZ27-INDEX(tab_MinKomp[System BAAN / Distribution &amp; Supply Chain],MATCH($B27,tab_MinKomp[[Stanowisko / Position ]:[Stanowisko / Position ]],0)))</f>
        <v>n/a</v>
      </c>
      <c r="BA28" s="194">
        <f>IF(INDEX(tab_MinKomp[LEAN MANAGEMENT],MATCH($B27,tab_MinKomp[[Stanowisko / Position ]:[Stanowisko / Position ]],0))="n/a","n/a",BA27-INDEX(tab_MinKomp[LEAN MANAGEMENT],MATCH($B27,tab_MinKomp[[Stanowisko / Position ]:[Stanowisko / Position ]],0)))</f>
        <v>2</v>
      </c>
      <c r="BB28" s="194">
        <f>IF(INDEX(tab_MinKomp[LEAN MANAGEMENT],MATCH($B27,tab_MinKomp[[Stanowisko / Position ]:[Stanowisko / Position ]],0))="n/a","n/a",BB27-INDEX(tab_MinKomp[LEAN MANAGEMENT],MATCH($B27,tab_MinKomp[[Stanowisko / Position ]:[Stanowisko / Position ]],0)))</f>
        <v>1</v>
      </c>
      <c r="BC28" s="194" t="str">
        <f>IF(INDEX(tab_MinKomp[Organizacja dostaw / Versorgungsorganisation],MATCH($B27,tab_MinKomp[[Stanowisko / Position ]:[Stanowisko / Position ]],0))="n/a","n/a",BC27-INDEX(tab_MinKomp[Organizacja dostaw / Versorgungsorganisation],MATCH($B27,tab_MinKomp[[Stanowisko / Position ]:[Stanowisko / Position ]],0)))</f>
        <v>n/a</v>
      </c>
      <c r="BD28" s="194" t="str">
        <f>IF(INDEX(tab_MinKomp[Organizacja wysyłek / Organisation von Lieferungen],MATCH($B27,tab_MinKomp[[Stanowisko / Position ]:[Stanowisko / Position ]],0))="n/a","n/a",BD27-INDEX(tab_MinKomp[Organizacja wysyłek / Organisation von Lieferungen],MATCH($B27,tab_MinKomp[[Stanowisko / Position ]:[Stanowisko / Position ]],0)))</f>
        <v>n/a</v>
      </c>
      <c r="BE28" s="194" t="str">
        <f>IF(INDEX(tab_MinKomp[Analiza magazynowa - Program Polen.mdb / Inventuranalyse],MATCH($B27,tab_MinKomp[[Stanowisko / Position ]:[Stanowisko / Position ]],0))="n/a","n/a",BE27-INDEX(tab_MinKomp[Analiza magazynowa - Program Polen.mdb / Inventuranalyse],MATCH($B27,tab_MinKomp[[Stanowisko / Position ]:[Stanowisko / Position ]],0)))</f>
        <v>n/a</v>
      </c>
      <c r="BF28" s="190" t="str">
        <f>IF(INDEX(tab_MinKomp[MMOG (Materials Management Operations Guidelines)],MATCH($B27,tab_MinKomp[[Stanowisko / Position ]:[Stanowisko / Position ]],0))="n/a","n/a",BF27-INDEX(tab_MinKomp[MMOG (Materials Management Operations Guidelines)],MATCH($B27,tab_MinKomp[[Stanowisko / Position ]:[Stanowisko / Position ]],0)))</f>
        <v>n/a</v>
      </c>
      <c r="BG28" s="190" t="str">
        <f>IF(INDEX(tab_MinKomp[GPP],MATCH($B27,tab_MinKomp[[Stanowisko / Position ]:[Stanowisko / Position ]],0))="n/a","n/a",BG27-INDEX(tab_MinKomp[GPP],MATCH($B27,tab_MinKomp[[Stanowisko / Position ]:[Stanowisko / Position ]],0)))</f>
        <v>n/a</v>
      </c>
      <c r="BH28" s="190" t="str">
        <f>IF(INDEX(tab_MinKomp[AIAG (Automotive Industry Action Group)],MATCH($B27,tab_MinKomp[[Stanowisko / Position ]:[Stanowisko / Position ]],0))="n/a","n/a",BH27-INDEX(tab_MinKomp[AIAG (Automotive Industry Action Group)],MATCH($B27,tab_MinKomp[[Stanowisko / Position ]:[Stanowisko / Position ]],0)))</f>
        <v>n/a</v>
      </c>
      <c r="BI28" s="190" t="str">
        <f>IF(INDEX(tab_MinKomp[Super-G disputes],MATCH($B27,tab_MinKomp[[Stanowisko / Position ]:[Stanowisko / Position ]],0))="n/a","n/a",BI27-INDEX(tab_MinKomp[Super-G disputes],MATCH($B27,tab_MinKomp[[Stanowisko / Position ]:[Stanowisko / Position ]],0)))</f>
        <v>n/a</v>
      </c>
      <c r="BJ28" s="190" t="str">
        <f>IF(INDEX(tab_MinKomp[CMMS3/eDDL (Direct Data Link)],MATCH($B27,tab_MinKomp[[Stanowisko / Position ]:[Stanowisko / Position ]],0))="n/a","n/a",BJ27-INDEX(tab_MinKomp[CMMS3/eDDL (Direct Data Link)],MATCH($B27,tab_MinKomp[[Stanowisko / Position ]:[Stanowisko / Position ]],0)))</f>
        <v>n/a</v>
      </c>
      <c r="BK28" s="190" t="str">
        <f>IF(INDEX(tab_MinKomp[MP&amp;L (Material Planning and Logistics)],MATCH($B27,tab_MinKomp[[Stanowisko / Position ]:[Stanowisko / Position ]],0))="n/a","n/a",BK27-INDEX(tab_MinKomp[MP&amp;L (Material Planning and Logistics)],MATCH($B27,tab_MinKomp[[Stanowisko / Position ]:[Stanowisko / Position ]],0)))</f>
        <v>n/a</v>
      </c>
      <c r="BL28" s="190" t="str">
        <f>IF(INDEX(tab_MinKomp[Supplier delivery rating],MATCH($B27,tab_MinKomp[[Stanowisko / Position ]:[Stanowisko / Position ]],0))="n/a","n/a",BL27-INDEX(tab_MinKomp[Supplier delivery rating],MATCH($B27,tab_MinKomp[[Stanowisko / Position ]:[Stanowisko / Position ]],0)))</f>
        <v>n/a</v>
      </c>
      <c r="BM28" s="194" t="str">
        <f>IF(INDEX(tab_MinKomp[Obsługa maszyn KVT / KVT Maschinenbedienung],MATCH($B27,tab_MinKomp[[Stanowisko / Position ]:[Stanowisko / Position ]],0))="n/a","n/a",BM27-INDEX(tab_MinKomp[Obsługa maszyn KVT / KVT Maschinenbedienung],MATCH($B27,tab_MinKomp[[Stanowisko / Position ]:[Stanowisko / Position ]],0)))</f>
        <v>n/a</v>
      </c>
      <c r="BN28" s="194" t="str">
        <f>IF(INDEX(tab_MinKomp[Obsługa maszyn KVT / KVT Maschinenbedienung],MATCH($B27,tab_MinKomp[[Stanowisko / Position ]:[Stanowisko / Position ]],0))="n/a","n/a",BN27-INDEX(tab_MinKomp[Obsługa maszyn KVT / KVT Maschinenbedienung],MATCH($B27,tab_MinKomp[[Stanowisko / Position ]:[Stanowisko / Position ]],0)))</f>
        <v>n/a</v>
      </c>
      <c r="BO28" s="194" t="str">
        <f>IF(INDEX(tab_MinKomp[Obsługa maszyn KVT / KVT Maschinenbedienung],MATCH($B27,tab_MinKomp[[Stanowisko / Position ]:[Stanowisko / Position ]],0))="n/a","n/a",BO27-INDEX(tab_MinKomp[Obsługa maszyn KVT / KVT Maschinenbedienung],MATCH($B27,tab_MinKomp[[Stanowisko / Position ]:[Stanowisko / Position ]],0)))</f>
        <v>n/a</v>
      </c>
      <c r="BP28" s="194">
        <f>IF(INDEX(tab_MinKomp[Obsługa maszyn Novapax / Novapax Maschinenbedienung],MATCH($B27,tab_MinKomp[[Stanowisko / Position ]:[Stanowisko / Position ]],0))="n/a","n/a",BP27-INDEX(tab_MinKomp[Obsługa maszyn Novapax / Novapax Maschinenbedienung],MATCH($B27,tab_MinKomp[[Stanowisko / Position ]:[Stanowisko / Position ]],0)))</f>
        <v>-1</v>
      </c>
      <c r="BQ28" s="194" t="str">
        <f>IF(INDEX(tab_MinKomp[Obsługa maszyn Piovan / Piovan Maschinenbedienung],MATCH($B27,tab_MinKomp[[Stanowisko / Position ]:[Stanowisko / Position ]],0))="n/a","n/a",BQ27-INDEX(tab_MinKomp[Obsługa maszyn Piovan / Piovan Maschinenbedienung],MATCH($B27,tab_MinKomp[[Stanowisko / Position ]:[Stanowisko / Position ]],0)))</f>
        <v>n/a</v>
      </c>
      <c r="BR28" s="194">
        <f>IF(INDEX(tab_MinKomp[Eliminacja awarii / Beseitigung von Ausfällen],MATCH($B27,tab_MinKomp[[Stanowisko / Position ]:[Stanowisko / Position ]],0))="n/a","n/a",BR27-INDEX(tab_MinKomp[Eliminacja awarii / Beseitigung von Ausfällen],MATCH($B27,tab_MinKomp[[Stanowisko / Position ]:[Stanowisko / Position ]],0)))</f>
        <v>0</v>
      </c>
      <c r="BS28" s="194" t="str">
        <f>IF(INDEX(tab_MinKomp[Obsługa maszyn Piovan / Piovan Maschinenbedienung],MATCH($B27,tab_MinKomp[[Stanowisko / Position ]:[Stanowisko / Position ]],0))="n/a","n/a",BS27-INDEX(tab_MinKomp[Obsługa maszyn Piovan / Piovan Maschinenbedienung],MATCH($B27,tab_MinKomp[[Stanowisko / Position ]:[Stanowisko / Position ]],0)))</f>
        <v>n/a</v>
      </c>
      <c r="BT28" s="194" t="str">
        <f>IF(INDEX(tab_MinKomp[Obsługa maszyn Piovan / Piovan Maschinenbedienung],MATCH($B27,tab_MinKomp[[Stanowisko / Position ]:[Stanowisko / Position ]],0))="n/a","n/a",BT27-INDEX(tab_MinKomp[Obsługa maszyn Piovan / Piovan Maschinenbedienung],MATCH($B27,tab_MinKomp[[Stanowisko / Position ]:[Stanowisko / Position ]],0)))</f>
        <v>n/a</v>
      </c>
      <c r="BU28" s="194" t="str">
        <f>IF(INDEX(tab_MinKomp[Obsługa maszyn Piovan / Piovan Maschinenbedienung],MATCH($B27,tab_MinKomp[[Stanowisko / Position ]:[Stanowisko / Position ]],0))="n/a","n/a",BU27-INDEX(tab_MinKomp[Obsługa maszyn Piovan / Piovan Maschinenbedienung],MATCH($B27,tab_MinKomp[[Stanowisko / Position ]:[Stanowisko / Position ]],0)))</f>
        <v>n/a</v>
      </c>
      <c r="BV28" s="194" t="str">
        <f>IF(INDEX(tab_MinKomp[Obsługa maszyn Piovan / Piovan Maschinenbedienung],MATCH($B27,tab_MinKomp[[Stanowisko / Position ]:[Stanowisko / Position ]],0))="n/a","n/a",BV27-INDEX(tab_MinKomp[Obsługa maszyn Piovan / Piovan Maschinenbedienung],MATCH($B27,tab_MinKomp[[Stanowisko / Position ]:[Stanowisko / Position ]],0)))</f>
        <v>n/a</v>
      </c>
      <c r="BW28" s="194" t="str">
        <f>IF(INDEX(tab_MinKomp[Obsługa maszyn Piovan / Piovan Maschinenbedienung],MATCH($B27,tab_MinKomp[[Stanowisko / Position ]:[Stanowisko / Position ]],0))="n/a","n/a",BW27-INDEX(tab_MinKomp[Obsługa maszyn Piovan / Piovan Maschinenbedienung],MATCH($B27,tab_MinKomp[[Stanowisko / Position ]:[Stanowisko / Position ]],0)))</f>
        <v>n/a</v>
      </c>
      <c r="BX28" s="194" t="str">
        <f>IF(INDEX(tab_MinKomp[Obsługa maszyn Piovan / Piovan Maschinenbedienung],MATCH($B27,tab_MinKomp[[Stanowisko / Position ]:[Stanowisko / Position ]],0))="n/a","n/a",BX27-INDEX(tab_MinKomp[Obsługa maszyn Piovan / Piovan Maschinenbedienung],MATCH($B27,tab_MinKomp[[Stanowisko / Position ]:[Stanowisko / Position ]],0)))</f>
        <v>n/a</v>
      </c>
      <c r="BY28" s="194" t="str">
        <f>IF(INDEX(tab_MinKomp[Obsługa maszyn Engel / Engel Maschinenbedienung],MATCH($B27,tab_MinKomp[[Stanowisko / Position ]:[Stanowisko / Position ]],0))="n/a","n/a",BY27-INDEX(tab_MinKomp[Obsługa maszyn Engel / Engel Maschinenbedienung],MATCH($B27,tab_MinKomp[[Stanowisko / Position ]:[Stanowisko / Position ]],0)))</f>
        <v>n/a</v>
      </c>
      <c r="BZ28" s="194" t="str">
        <f>IF(INDEX(tab_MinKomp[Obsługa maszyn Engel / Engel Maschinenbedienung],MATCH($B27,tab_MinKomp[[Stanowisko / Position ]:[Stanowisko / Position ]],0))="n/a","n/a",BZ27-INDEX(tab_MinKomp[Obsługa maszyn Engel / Engel Maschinenbedienung],MATCH($B27,tab_MinKomp[[Stanowisko / Position ]:[Stanowisko / Position ]],0)))</f>
        <v>n/a</v>
      </c>
      <c r="CA28" s="194">
        <f>IF(INDEX(tab_MinKomp[Eliminacja awarii / Beseitigung von Ausfällen],MATCH($B27,tab_MinKomp[[Stanowisko / Position ]:[Stanowisko / Position ]],0))="n/a","n/a",CA27-INDEX(tab_MinKomp[Eliminacja awarii / Beseitigung von Ausfällen],MATCH($B27,tab_MinKomp[[Stanowisko / Position ]:[Stanowisko / Position ]],0)))</f>
        <v>0</v>
      </c>
      <c r="CB28" s="194" t="str">
        <f>IF(INDEX(tab_MinKomp[Obsługa maszyn ASL / ASL Maschinenbedienung],MATCH($B27,tab_MinKomp[[Stanowisko / Position ]:[Stanowisko / Position ]],0))="n/a","n/a",CB27-INDEX(tab_MinKomp[Obsługa maszyn ASL / ASL Maschinenbedienung],MATCH($B27,tab_MinKomp[[Stanowisko / Position ]:[Stanowisko / Position ]],0)))</f>
        <v>n/a</v>
      </c>
      <c r="CC28" s="194">
        <f>IF(INDEX(tab_MinKomp[Obsługa maszyn Novapax / Novapax Maschinenbedienung],MATCH($B27,tab_MinKomp[[Stanowisko / Position ]:[Stanowisko / Position ]],0))="n/a","n/a",CC27-INDEX(tab_MinKomp[Obsługa maszyn Novapax / Novapax Maschinenbedienung],MATCH($B27,tab_MinKomp[[Stanowisko / Position ]:[Stanowisko / Position ]],0)))</f>
        <v>-1</v>
      </c>
      <c r="CD28" s="194">
        <f>IF(INDEX(tab_MinKomp[Obsługa maszyn Novapax / Novapax Maschinenbedienung],MATCH($B27,tab_MinKomp[[Stanowisko / Position ]:[Stanowisko / Position ]],0))="n/a","n/a",CD27-INDEX(tab_MinKomp[Obsługa maszyn Novapax / Novapax Maschinenbedienung],MATCH($B27,tab_MinKomp[[Stanowisko / Position ]:[Stanowisko / Position ]],0)))</f>
        <v>-1</v>
      </c>
      <c r="CE28" s="194" t="str">
        <f>IF(INDEX(tab_MinKomp[Obsługa maszyn Piovan / Piovan Maschinenbedienung],MATCH($B27,tab_MinKomp[[Stanowisko / Position ]:[Stanowisko / Position ]],0))="n/a","n/a",CE27-INDEX(tab_MinKomp[Obsługa maszyn Piovan / Piovan Maschinenbedienung],MATCH($B27,tab_MinKomp[[Stanowisko / Position ]:[Stanowisko / Position ]],0)))</f>
        <v>n/a</v>
      </c>
      <c r="CF28" s="194" t="str">
        <f>IF(INDEX(tab_MinKomp[Obsługa maszyn Piovan / Piovan Maschinenbedienung],MATCH($B27,tab_MinKomp[[Stanowisko / Position ]:[Stanowisko / Position ]],0))="n/a","n/a",CF27-INDEX(tab_MinKomp[Obsługa maszyn Piovan / Piovan Maschinenbedienung],MATCH($B27,tab_MinKomp[[Stanowisko / Position ]:[Stanowisko / Position ]],0)))</f>
        <v>n/a</v>
      </c>
      <c r="CG28" s="194">
        <f>IF(INDEX(tab_MinKomp[Eliminacja awarii / Beseitigung von Ausfällen],MATCH($B27,tab_MinKomp[[Stanowisko / Position ]:[Stanowisko / Position ]],0))="n/a","n/a",CG27-INDEX(tab_MinKomp[Eliminacja awarii / Beseitigung von Ausfällen],MATCH($B27,tab_MinKomp[[Stanowisko / Position ]:[Stanowisko / Position ]],0)))</f>
        <v>0</v>
      </c>
      <c r="CH28" s="194" t="str">
        <f>IF(INDEX(tab_MinKomp[Wymagania VDA 6.5 Product / Forderungen],MATCH($B27,tab_MinKomp[[Stanowisko / Position ]:[Stanowisko / Position ]],0))="n/a","n/a",CH27-INDEX(tab_MinKomp[Wymagania VDA 6.5 Product / Forderungen],MATCH($B27,tab_MinKomp[[Stanowisko / Position ]:[Stanowisko / Position ]],0)))</f>
        <v>n/a</v>
      </c>
      <c r="CI28" s="194" t="str">
        <f>IF(INDEX(tab_MinKomp[Wymagania VDA 6.5 Product / Forderungen],MATCH($B27,tab_MinKomp[[Stanowisko / Position ]:[Stanowisko / Position ]],0))="n/a","n/a",CI27-INDEX(tab_MinKomp[Wymagania VDA 6.5 Product / Forderungen],MATCH($B27,tab_MinKomp[[Stanowisko / Position ]:[Stanowisko / Position ]],0)))</f>
        <v>n/a</v>
      </c>
      <c r="CJ28" s="194" t="str">
        <f>IF(INDEX(tab_MinKomp[Wymagania VDA 6.5 Product / Forderungen],MATCH($B27,tab_MinKomp[[Stanowisko / Position ]:[Stanowisko / Position ]],0))="n/a","n/a",CJ27-INDEX(tab_MinKomp[Wymagania VDA 6.5 Product / Forderungen],MATCH($B27,tab_MinKomp[[Stanowisko / Position ]:[Stanowisko / Position ]],0)))</f>
        <v>n/a</v>
      </c>
      <c r="CK28" s="194" t="str">
        <f>IF(INDEX(tab_MinKomp[Wymagania VDA 6.5 Product / Forderungen],MATCH($B27,tab_MinKomp[[Stanowisko / Position ]:[Stanowisko / Position ]],0))="n/a","n/a",CK27-INDEX(tab_MinKomp[Wymagania VDA 6.5 Product / Forderungen],MATCH($B27,tab_MinKomp[[Stanowisko / Position ]:[Stanowisko / Position ]],0)))</f>
        <v>n/a</v>
      </c>
      <c r="CL28" s="194" t="str">
        <f>IF(INDEX(tab_MinKomp[Wymagania VDA 6.5 Product / Forderungen],MATCH($B27,tab_MinKomp[[Stanowisko / Position ]:[Stanowisko / Position ]],0))="n/a","n/a",CL27-INDEX(tab_MinKomp[Wymagania VDA 6.5 Product / Forderungen],MATCH($B27,tab_MinKomp[[Stanowisko / Position ]:[Stanowisko / Position ]],0)))</f>
        <v>n/a</v>
      </c>
      <c r="CM28" s="194" t="str">
        <f>IF(INDEX(tab_MinKomp[Informatyka ogólna (techniczne i systemowe) / Allgemeine IT (Technik und System)],MATCH($B27,tab_MinKomp[[Stanowisko / Position ]:[Stanowisko / Position ]],0))="n/a","n/a",CM27-INDEX(tab_MinKomp[Informatyka ogólna (techniczne i systemowe) / Allgemeine IT (Technik und System)],MATCH($B27,tab_MinKomp[[Stanowisko / Position ]:[Stanowisko / Position ]],0)))</f>
        <v>n/a</v>
      </c>
      <c r="CN28" s="194" t="str">
        <f>IF(INDEX(tab_MinKomp[Sieci komputerowe / Computernetzwerke],MATCH($B27,tab_MinKomp[[Stanowisko / Position ]:[Stanowisko / Position ]],0))="n/a","n/a",CN27-INDEX(tab_MinKomp[Sieci komputerowe / Computernetzwerke],MATCH($B27,tab_MinKomp[[Stanowisko / Position ]:[Stanowisko / Position ]],0)))</f>
        <v>n/a</v>
      </c>
      <c r="CO28" s="194" t="str">
        <f>IF(INDEX(tab_MinKomp[Hardware (komputery PC, drukarki biurowe i etykietowe, telefonia stacjonarna i mobilna) (PC, Drucker, Telefpne, Handys)],MATCH($B27,tab_MinKomp[[Stanowisko / Position ]:[Stanowisko / Position ]],0))="n/a","n/a",CO27-INDEX(tab_MinKomp[Hardware (komputery PC, drukarki biurowe i etykietowe, telefonia stacjonarna i mobilna) (PC, Drucker, Telefpne, Handys)],MATCH($B27,tab_MinKomp[[Stanowisko / Position ]:[Stanowisko / Position ]],0)))</f>
        <v>n/a</v>
      </c>
      <c r="CP28" s="194" t="str">
        <f>IF(INDEX(tab_MinKomp[Software &amp; Systems (MS Office, MS Remote Desktop)],MATCH($B27,tab_MinKomp[[Stanowisko / Position ]:[Stanowisko / Position ]],0))="n/a","n/a",CP27-INDEX(tab_MinKomp[Software &amp; Systems (MS Office, MS Remote Desktop)],MATCH($B27,tab_MinKomp[[Stanowisko / Position ]:[Stanowisko / Position ]],0)))</f>
        <v>n/a</v>
      </c>
      <c r="CQ28" s="194" t="str">
        <f>IF(INDEX(tab_MinKomp[Programowanie obiektowe (PHP) / Objektprogrammierung],MATCH($B27,tab_MinKomp[[Stanowisko / Position ]:[Stanowisko / Position ]],0))="n/a","n/a",CQ27-INDEX(tab_MinKomp[Programowanie obiektowe (PHP) / Objektprogrammierung],MATCH($B27,tab_MinKomp[[Stanowisko / Position ]:[Stanowisko / Position ]],0)))</f>
        <v>n/a</v>
      </c>
      <c r="CR28" s="194" t="str">
        <f>IF(INDEX(tab_MinKomp[Scrum],MATCH($B27,tab_MinKomp[[Stanowisko / Position ]:[Stanowisko / Position ]],0))="n/a","n/a",CR27-INDEX(tab_MinKomp[Scrum],MATCH($B27,tab_MinKomp[[Stanowisko / Position ]:[Stanowisko / Position ]],0)))</f>
        <v>n/a</v>
      </c>
      <c r="CS28" s="194" t="str">
        <f>IF(INDEX(tab_MinKomp[SQL (MySQL)],MATCH($B27,tab_MinKomp[[Stanowisko / Position ]:[Stanowisko / Position ]],0))="n/a","n/a",CS27-INDEX(tab_MinKomp[SQL (MySQL)],MATCH($B27,tab_MinKomp[[Stanowisko / Position ]:[Stanowisko / Position ]],0)))</f>
        <v>n/a</v>
      </c>
      <c r="CT28" s="194" t="str">
        <f>IF(INDEX(tab_MinKomp[Javascript],MATCH($B27,tab_MinKomp[[Stanowisko / Position ]:[Stanowisko / Position ]],0))="n/a","n/a",CT27-INDEX(tab_MinKomp[Javascript],MATCH($B27,tab_MinKomp[[Stanowisko / Position ]:[Stanowisko / Position ]],0)))</f>
        <v>n/a</v>
      </c>
      <c r="CU28" s="194" t="str">
        <f>IF(INDEX(tab_MinKomp[Joomla],MATCH($B27,tab_MinKomp[[Stanowisko / Position ]:[Stanowisko / Position ]],0))="n/a","n/a",CU27-INDEX(tab_MinKomp[Joomla],MATCH($B27,tab_MinKomp[[Stanowisko / Position ]:[Stanowisko / Position ]],0)))</f>
        <v>n/a</v>
      </c>
      <c r="CV28" s="194" t="str">
        <f>IF(INDEX(tab_MinKomp[Bash],MATCH($B27,tab_MinKomp[[Stanowisko / Position ]:[Stanowisko / Position ]],0))="n/a","n/a",CV27-INDEX(tab_MinKomp[Bash],MATCH($B27,tab_MinKomp[[Stanowisko / Position ]:[Stanowisko / Position ]],0)))</f>
        <v>n/a</v>
      </c>
      <c r="CW28" s="194">
        <f>IF(INDEX(tab_MinKomp[Systemy MES (HYDRA / SFMS)],MATCH($B27,tab_MinKomp[[Stanowisko / Position ]:[Stanowisko / Position ]],0))="n/a","n/a",CW27-INDEX(tab_MinKomp[Systemy MES (HYDRA / SFMS)],MATCH($B27,tab_MinKomp[[Stanowisko / Position ]:[Stanowisko / Position ]],0)))</f>
        <v>-1</v>
      </c>
      <c r="CX28" s="194" t="str">
        <f>IF(INDEX(tab_MinKomp[HTML / CSS],MATCH($B27,tab_MinKomp[[Stanowisko / Position ]:[Stanowisko / Position ]],0))="n/a","n/a",CX27-INDEX(tab_MinKomp[HTML / CSS],MATCH($B27,tab_MinKomp[[Stanowisko / Position ]:[Stanowisko / Position ]],0)))</f>
        <v>n/a</v>
      </c>
      <c r="CY28" s="194" t="str">
        <f>IF(INDEX(tab_MinKomp[SYSTEM PR],MATCH($B27,tab_MinKomp[[Stanowisko / Position ]:[Stanowisko / Position ]],0))="n/a","n/a",CY27-INDEX(tab_MinKomp[SYSTEM PR],MATCH($B27,tab_MinKomp[[Stanowisko / Position ]:[Stanowisko / Position ]],0)))</f>
        <v>n/a</v>
      </c>
      <c r="CZ28" s="194" t="str">
        <f>IF(INDEX(tab_MinKomp[System Einkauf XP / EBA],MATCH($B27,tab_MinKomp[[Stanowisko / Position ]:[Stanowisko / Position ]],0))="n/a","n/a",CZ27-INDEX(tab_MinKomp[System Einkauf XP / EBA],MATCH($B27,tab_MinKomp[[Stanowisko / Position ]:[Stanowisko / Position ]],0)))</f>
        <v>n/a</v>
      </c>
      <c r="DA28" s="194" t="str">
        <f>IF(INDEX(tab_MinKomp[Techniki negocjacyjne / Verhandlungstechniken],MATCH($B27,tab_MinKomp[[Stanowisko / Position ]:[Stanowisko / Position ]],0))="n/a","n/a",DA27-INDEX(tab_MinKomp[Techniki negocjacyjne / Verhandlungstechniken],MATCH($B27,tab_MinKomp[[Stanowisko / Position ]:[Stanowisko / Position ]],0)))</f>
        <v>n/a</v>
      </c>
      <c r="DB28" s="194" t="str">
        <f>IF(INDEX(tab_MinKomp[Znajomość rynku branżowego / Kenntnis des Industrie Marktes],MATCH($B27,tab_MinKomp[[Stanowisko / Position ]:[Stanowisko / Position ]],0))="n/a","n/a",DB27-INDEX(tab_MinKomp[Znajomość rynku branżowego / Kenntnis des Industrie Marktes],MATCH($B27,tab_MinKomp[[Stanowisko / Position ]:[Stanowisko / Position ]],0)))</f>
        <v>n/a</v>
      </c>
      <c r="DC28" s="194" t="str">
        <f>IF(INDEX(tab_MinKomp[SUPPLIER MANAGEMENT],MATCH($B27,tab_MinKomp[[Stanowisko / Position ]:[Stanowisko / Position ]],0))="n/a","n/a",DC27-INDEX(tab_MinKomp[SUPPLIER MANAGEMENT],MATCH($B27,tab_MinKomp[[Stanowisko / Position ]:[Stanowisko / Position ]],0)))</f>
        <v>n/a</v>
      </c>
      <c r="DD28" s="194" t="str">
        <f>IF(INDEX(tab_MinKomp[SUPPLIER MANAGEMENT],MATCH($B27,tab_MinKomp[[Stanowisko / Position ]:[Stanowisko / Position ]],0))="n/a","n/a",DD27-INDEX(tab_MinKomp[SUPPLIER MANAGEMENT],MATCH($B27,tab_MinKomp[[Stanowisko / Position ]:[Stanowisko / Position ]],0)))</f>
        <v>n/a</v>
      </c>
      <c r="DE28" s="194" t="str">
        <f>IF(INDEX(tab_MinKomp[SUPPLIER MANAGEMENT],MATCH($B27,tab_MinKomp[[Stanowisko / Position ]:[Stanowisko / Position ]],0))="n/a","n/a",DE27-INDEX(tab_MinKomp[SUPPLIER MANAGEMENT],MATCH($B27,tab_MinKomp[[Stanowisko / Position ]:[Stanowisko / Position ]],0)))</f>
        <v>n/a</v>
      </c>
      <c r="DF28" s="194">
        <f>IF(INDEX(tab_MinKomp[LEAN MANAGEMENT],MATCH($B27,tab_MinKomp[[Stanowisko / Position ]:[Stanowisko / Position ]],0))="n/a","n/a",DF27-INDEX(tab_MinKomp[LEAN MANAGEMENT],MATCH($B27,tab_MinKomp[[Stanowisko / Position ]:[Stanowisko / Position ]],0)))</f>
        <v>0</v>
      </c>
      <c r="DG28" s="194" t="str">
        <f>IF(INDEX(tab_MinKomp[PPAP/PSW],MATCH($B27,tab_MinKomp[[Stanowisko / Position ]:[Stanowisko / Position ]],0))="n/a","n/a",DG27-INDEX(tab_MinKomp[PPAP/PSW],MATCH($B27,tab_MinKomp[[Stanowisko / Position ]:[Stanowisko / Position ]],0)))</f>
        <v>n/a</v>
      </c>
      <c r="DH28" s="194" t="str">
        <f>IF(INDEX(tab_MinKomp[SUPPLIER MANAGEMENT],MATCH($B27,tab_MinKomp[[Stanowisko / Position ]:[Stanowisko / Position ]],0))="n/a","n/a",DH27-INDEX(tab_MinKomp[SUPPLIER MANAGEMENT],MATCH($B27,tab_MinKomp[[Stanowisko / Position ]:[Stanowisko / Position ]],0)))</f>
        <v>n/a</v>
      </c>
      <c r="DI28" s="194" t="str">
        <f>IF(INDEX(tab_MinKomp[OBSŁUGA PORTALI KLIENTA / Kundenportale],MATCH($B27,tab_MinKomp[[Stanowisko / Position ]:[Stanowisko / Position ]],0))="n/a","n/a",DI27-INDEX(tab_MinKomp[OBSŁUGA PORTALI KLIENTA / Kundenportale],MATCH($B27,tab_MinKomp[[Stanowisko / Position ]:[Stanowisko / Position ]],0)))</f>
        <v>n/a</v>
      </c>
      <c r="DJ28" s="194" t="str">
        <f>IF(INDEX(tab_MinKomp[Obsługa systemu BABTECQ / BABTECQ System],MATCH($B27,tab_MinKomp[[Stanowisko / Position ]:[Stanowisko / Position ]],0))="n/a","n/a",DJ27-INDEX(tab_MinKomp[Obsługa systemu BABTECQ / BABTECQ System],MATCH($B27,tab_MinKomp[[Stanowisko / Position ]:[Stanowisko / Position ]],0)))</f>
        <v>n/a</v>
      </c>
      <c r="DK28" s="194" t="str">
        <f>IF(INDEX(tab_MinKomp[Rysunek techniczny / technische Zeichnung],MATCH($B27,tab_MinKomp[[Stanowisko / Position ]:[Stanowisko / Position ]],0))="n/a","n/a",DK27-INDEX(tab_MinKomp[Rysunek techniczny / technische Zeichnung],MATCH($B27,tab_MinKomp[[Stanowisko / Position ]:[Stanowisko / Position ]],0)))</f>
        <v>n/a</v>
      </c>
      <c r="DL28" s="194" t="str">
        <f>IF(INDEX(tab_MinKomp[Kalibracja / Kalibrierung],MATCH($B27,tab_MinKomp[[Stanowisko / Position ]:[Stanowisko / Position ]],0))="n/a","n/a",DL27-INDEX(tab_MinKomp[Kalibracja / Kalibrierung],MATCH($B27,tab_MinKomp[[Stanowisko / Position ]:[Stanowisko / Position ]],0)))</f>
        <v>n/a</v>
      </c>
      <c r="DM28" s="194" t="str">
        <f>IF(INDEX(tab_MinKomp[Rekwalifikacja / Requalifizierung],MATCH($B27,tab_MinKomp[[Stanowisko / Position ]:[Stanowisko / Position ]],0))="n/a","n/a",DM27-INDEX(tab_MinKomp[Rekwalifikacja / Requalifizierung],MATCH($B27,tab_MinKomp[[Stanowisko / Position ]:[Stanowisko / Position ]],0)))</f>
        <v>n/a</v>
      </c>
      <c r="DN28" s="190" t="str">
        <f>IF(INDEX(tab_MinKomp[Testy czystości / Reinheitstests],MATCH($B27,tab_MinKomp[[Stanowisko / Position ]:[Stanowisko / Position ]],0))="n/a","n/a",DN27-INDEX(tab_MinKomp[Testy czystości / Reinheitstests],MATCH($B27,tab_MinKomp[[Stanowisko / Position ]:[Stanowisko / Position ]],0)))</f>
        <v>n/a</v>
      </c>
      <c r="DO28" s="190" t="str">
        <f>IF(INDEX(tab_MinKomp[Testy czystości / Reinheitstests],MATCH($B27,tab_MinKomp[[Stanowisko / Position ]:[Stanowisko / Position ]],0))="n/a","n/a",DO27-INDEX(tab_MinKomp[Testy czystości / Reinheitstests],MATCH($B27,tab_MinKomp[[Stanowisko / Position ]:[Stanowisko / Position ]],0)))</f>
        <v>n/a</v>
      </c>
      <c r="DP28" s="190" t="str">
        <f>IF(INDEX(tab_MinKomp[Testy czystości / Reinheitstests],MATCH($B27,tab_MinKomp[[Stanowisko / Position ]:[Stanowisko / Position ]],0))="n/a","n/a",DP27-INDEX(tab_MinKomp[Testy czystości / Reinheitstests],MATCH($B27,tab_MinKomp[[Stanowisko / Position ]:[Stanowisko / Position ]],0)))</f>
        <v>n/a</v>
      </c>
      <c r="DQ28" s="190" t="str">
        <f>IF(INDEX(tab_MinKomp[Testy czystości / Reinheitstests],MATCH($B27,tab_MinKomp[[Stanowisko / Position ]:[Stanowisko / Position ]],0))="n/a","n/a",DQ27-INDEX(tab_MinKomp[Testy czystości / Reinheitstests],MATCH($B27,tab_MinKomp[[Stanowisko / Position ]:[Stanowisko / Position ]],0)))</f>
        <v>n/a</v>
      </c>
      <c r="DR28" s="190" t="str">
        <f>IF(INDEX(tab_MinKomp[Testy czystości / Reinheitstests],MATCH($B27,tab_MinKomp[[Stanowisko / Position ]:[Stanowisko / Position ]],0))="n/a","n/a",DR27-INDEX(tab_MinKomp[Testy czystości / Reinheitstests],MATCH($B27,tab_MinKomp[[Stanowisko / Position ]:[Stanowisko / Position ]],0)))</f>
        <v>n/a</v>
      </c>
      <c r="DS28" s="190" t="str">
        <f>IF(INDEX(tab_MinKomp[Testy czystości / Reinheitstests],MATCH($B27,tab_MinKomp[[Stanowisko / Position ]:[Stanowisko / Position ]],0))="n/a","n/a",DS27-INDEX(tab_MinKomp[Testy czystości / Reinheitstests],MATCH($B27,tab_MinKomp[[Stanowisko / Position ]:[Stanowisko / Position ]],0)))</f>
        <v>n/a</v>
      </c>
      <c r="DT28" s="194" t="str">
        <f>IF(INDEX(tab_MinKomp[SUPPLIER MANAGEMENT],MATCH($B27,tab_MinKomp[[Stanowisko / Position ]:[Stanowisko / Position ]],0))="n/a","n/a",DT27-INDEX(tab_MinKomp[SUPPLIER MANAGEMENT],MATCH($B27,tab_MinKomp[[Stanowisko / Position ]:[Stanowisko / Position ]],0)))</f>
        <v>n/a</v>
      </c>
      <c r="DU28" s="190" t="str">
        <f>IF(INDEX(tab_MinKomp[Testy czystości / Reinheitstests],MATCH($B27,tab_MinKomp[[Stanowisko / Position ]:[Stanowisko / Position ]],0))="n/a","n/a",DU27-INDEX(tab_MinKomp[Testy czystości / Reinheitstests],MATCH($B27,tab_MinKomp[[Stanowisko / Position ]:[Stanowisko / Position ]],0)))</f>
        <v>n/a</v>
      </c>
      <c r="DV28" s="190" t="str">
        <f>IF(INDEX(tab_MinKomp[Testy czystości / Reinheitstests],MATCH($B27,tab_MinKomp[[Stanowisko / Position ]:[Stanowisko / Position ]],0))="n/a","n/a",DV27-INDEX(tab_MinKomp[Testy czystości / Reinheitstests],MATCH($B27,tab_MinKomp[[Stanowisko / Position ]:[Stanowisko / Position ]],0)))</f>
        <v>n/a</v>
      </c>
      <c r="DW28" s="190" t="str">
        <f>IF(INDEX(tab_MinKomp[Testy czystości / Reinheitstests],MATCH($B27,tab_MinKomp[[Stanowisko / Position ]:[Stanowisko / Position ]],0))="n/a","n/a",DW27-INDEX(tab_MinKomp[Testy czystości / Reinheitstests],MATCH($B27,tab_MinKomp[[Stanowisko / Position ]:[Stanowisko / Position ]],0)))</f>
        <v>n/a</v>
      </c>
      <c r="DX28" s="190" t="str">
        <f>IF(INDEX(tab_MinKomp[Testy czystości / Reinheitstests],MATCH($B27,tab_MinKomp[[Stanowisko / Position ]:[Stanowisko / Position ]],0))="n/a","n/a",DX27-INDEX(tab_MinKomp[Testy czystości / Reinheitstests],MATCH($B27,tab_MinKomp[[Stanowisko / Position ]:[Stanowisko / Position ]],0)))</f>
        <v>n/a</v>
      </c>
      <c r="DY28" s="190" t="str">
        <f>IF(INDEX(tab_MinKomp[Testy czystości / Reinheitstests],MATCH($B27,tab_MinKomp[[Stanowisko / Position ]:[Stanowisko / Position ]],0))="n/a","n/a",DY27-INDEX(tab_MinKomp[Testy czystości / Reinheitstests],MATCH($B27,tab_MinKomp[[Stanowisko / Position ]:[Stanowisko / Position ]],0)))</f>
        <v>n/a</v>
      </c>
      <c r="DZ28" s="190" t="str">
        <f>IF(INDEX(tab_MinKomp[Testy czystości / Reinheitstests],MATCH($B27,tab_MinKomp[[Stanowisko / Position ]:[Stanowisko / Position ]],0))="n/a","n/a",DZ27-INDEX(tab_MinKomp[Testy czystości / Reinheitstests],MATCH($B27,tab_MinKomp[[Stanowisko / Position ]:[Stanowisko / Position ]],0)))</f>
        <v>n/a</v>
      </c>
      <c r="EA28" s="190" t="str">
        <f>IF(INDEX(tab_MinKomp[Testy czystości / Reinheitstests],MATCH($B27,tab_MinKomp[[Stanowisko / Position ]:[Stanowisko / Position ]],0))="n/a","n/a",EA27-INDEX(tab_MinKomp[Testy czystości / Reinheitstests],MATCH($B27,tab_MinKomp[[Stanowisko / Position ]:[Stanowisko / Position ]],0)))</f>
        <v>n/a</v>
      </c>
      <c r="EB28" s="190" t="str">
        <f>IF(INDEX(tab_MinKomp[Testy czystości / Reinheitstests],MATCH($B27,tab_MinKomp[[Stanowisko / Position ]:[Stanowisko / Position ]],0))="n/a","n/a",EB27-INDEX(tab_MinKomp[Testy czystości / Reinheitstests],MATCH($B27,tab_MinKomp[[Stanowisko / Position ]:[Stanowisko / Position ]],0)))</f>
        <v>n/a</v>
      </c>
      <c r="EC28" s="190" t="str">
        <f>IF(INDEX(tab_MinKomp[Testy czystości / Reinheitstests],MATCH($B27,tab_MinKomp[[Stanowisko / Position ]:[Stanowisko / Position ]],0))="n/a","n/a",EC27-INDEX(tab_MinKomp[Testy czystości / Reinheitstests],MATCH($B27,tab_MinKomp[[Stanowisko / Position ]:[Stanowisko / Position ]],0)))</f>
        <v>n/a</v>
      </c>
      <c r="ED28" s="190" t="str">
        <f>IF(INDEX(tab_MinKomp[Testy czystości / Reinheitstests],MATCH($B27,tab_MinKomp[[Stanowisko / Position ]:[Stanowisko / Position ]],0))="n/a","n/a",ED27-INDEX(tab_MinKomp[Testy czystości / Reinheitstests],MATCH($B27,tab_MinKomp[[Stanowisko / Position ]:[Stanowisko / Position ]],0)))</f>
        <v>n/a</v>
      </c>
      <c r="EE28" s="190" t="str">
        <f>IF(INDEX(tab_MinKomp[Testy czystości / Reinheitstests],MATCH($B27,tab_MinKomp[[Stanowisko / Position ]:[Stanowisko / Position ]],0))="n/a","n/a",EE27-INDEX(tab_MinKomp[Testy czystości / Reinheitstests],MATCH($B27,tab_MinKomp[[Stanowisko / Position ]:[Stanowisko / Position ]],0)))</f>
        <v>n/a</v>
      </c>
      <c r="EF28" s="190" t="str">
        <f>IF(INDEX(tab_MinKomp[Testy czystości / Reinheitstests],MATCH($B27,tab_MinKomp[[Stanowisko / Position ]:[Stanowisko / Position ]],0))="n/a","n/a",EF27-INDEX(tab_MinKomp[Testy czystości / Reinheitstests],MATCH($B27,tab_MinKomp[[Stanowisko / Position ]:[Stanowisko / Position ]],0)))</f>
        <v>n/a</v>
      </c>
      <c r="EG28" s="190" t="str">
        <f>IF(INDEX(tab_MinKomp[Testy czystości / Reinheitstests],MATCH($B27,tab_MinKomp[[Stanowisko / Position ]:[Stanowisko / Position ]],0))="n/a","n/a",EG27-INDEX(tab_MinKomp[Testy czystości / Reinheitstests],MATCH($B27,tab_MinKomp[[Stanowisko / Position ]:[Stanowisko / Position ]],0)))</f>
        <v>n/a</v>
      </c>
      <c r="EH28" s="190" t="str">
        <f>IF(INDEX(tab_MinKomp[Testy czystości / Reinheitstests],MATCH($B27,tab_MinKomp[[Stanowisko / Position ]:[Stanowisko / Position ]],0))="n/a","n/a",EH27-INDEX(tab_MinKomp[Testy czystości / Reinheitstests],MATCH($B27,tab_MinKomp[[Stanowisko / Position ]:[Stanowisko / Position ]],0)))</f>
        <v>n/a</v>
      </c>
      <c r="EI28" s="190" t="str">
        <f>IF(INDEX(tab_MinKomp[Testy czystości / Reinheitstests],MATCH($B27,tab_MinKomp[[Stanowisko / Position ]:[Stanowisko / Position ]],0))="n/a","n/a",EI27-INDEX(tab_MinKomp[Testy czystości / Reinheitstests],MATCH($B27,tab_MinKomp[[Stanowisko / Position ]:[Stanowisko / Position ]],0)))</f>
        <v>n/a</v>
      </c>
      <c r="EJ28" s="190" t="str">
        <f>IF(INDEX(tab_MinKomp[Testy czystości / Reinheitstests],MATCH($B27,tab_MinKomp[[Stanowisko / Position ]:[Stanowisko / Position ]],0))="n/a","n/a",EJ27-INDEX(tab_MinKomp[Testy czystości / Reinheitstests],MATCH($B27,tab_MinKomp[[Stanowisko / Position ]:[Stanowisko / Position ]],0)))</f>
        <v>n/a</v>
      </c>
      <c r="EK28" s="190" t="str">
        <f>IF(INDEX(tab_MinKomp[Testy czystości / Reinheitstests],MATCH($B27,tab_MinKomp[[Stanowisko / Position ]:[Stanowisko / Position ]],0))="n/a","n/a",EK27-INDEX(tab_MinKomp[Testy czystości / Reinheitstests],MATCH($B27,tab_MinKomp[[Stanowisko / Position ]:[Stanowisko / Position ]],0)))</f>
        <v>n/a</v>
      </c>
      <c r="EL28" s="190" t="str">
        <f>IF(INDEX(tab_MinKomp[Testy czystości / Reinheitstests],MATCH($B27,tab_MinKomp[[Stanowisko / Position ]:[Stanowisko / Position ]],0))="n/a","n/a",EL27-INDEX(tab_MinKomp[Testy czystości / Reinheitstests],MATCH($B27,tab_MinKomp[[Stanowisko / Position ]:[Stanowisko / Position ]],0)))</f>
        <v>n/a</v>
      </c>
      <c r="EM28" s="190" t="str">
        <f>IF(INDEX(tab_MinKomp[Testy czystości / Reinheitstests],MATCH($B27,tab_MinKomp[[Stanowisko / Position ]:[Stanowisko / Position ]],0))="n/a","n/a",EM27-INDEX(tab_MinKomp[Testy czystości / Reinheitstests],MATCH($B27,tab_MinKomp[[Stanowisko / Position ]:[Stanowisko / Position ]],0)))</f>
        <v>n/a</v>
      </c>
      <c r="EN28" s="190" t="str">
        <f>IF(INDEX(tab_MinKomp[Testy czystości / Reinheitstests],MATCH($B27,tab_MinKomp[[Stanowisko / Position ]:[Stanowisko / Position ]],0))="n/a","n/a",EN27-INDEX(tab_MinKomp[Testy czystości / Reinheitstests],MATCH($B27,tab_MinKomp[[Stanowisko / Position ]:[Stanowisko / Position ]],0)))</f>
        <v>n/a</v>
      </c>
      <c r="EO28" s="194" t="str">
        <f>IF(INDEX(tab_MinKomp[Konserwacja Rep],MATCH($B27,tab_MinKomp[[Stanowisko / Position ]:[Stanowisko / Position ]],0))="n/a","n/a",EO27-INDEX(tab_MinKomp[Konserwacja Rep],MATCH($B27,tab_MinKomp[[Stanowisko / Position ]:[Stanowisko / Position ]],0)))</f>
        <v>n/a</v>
      </c>
      <c r="EP28" s="194" t="str">
        <f>IF(INDEX(tab_MinKomp[[Konserwacja Engel ]],MATCH($B27,tab_MinKomp[[Stanowisko / Position ]:[Stanowisko / Position ]],0))="n/a","n/a",EP27-INDEX(tab_MinKomp[[Konserwacja Engel ]],MATCH($B27,tab_MinKomp[[Stanowisko / Position ]:[Stanowisko / Position ]],0)))</f>
        <v>n/a</v>
      </c>
      <c r="EQ28" s="194" t="str">
        <f>IF(INDEX(tab_MinKomp[Konserwacja B 50],MATCH($B27,tab_MinKomp[[Stanowisko / Position ]:[Stanowisko / Position ]],0))="n/a","n/a",EQ27-INDEX(tab_MinKomp[Konserwacja B 50],MATCH($B27,tab_MinKomp[[Stanowisko / Position ]:[Stanowisko / Position ]],0)))</f>
        <v>n/a</v>
      </c>
      <c r="ER28" s="194" t="str">
        <f>IF(INDEX(tab_MinKomp[[Konserwacja EOL ]],MATCH($B27,tab_MinKomp[[Stanowisko / Position ]:[Stanowisko / Position ]],0))="n/a","n/a",ER27-INDEX(tab_MinKomp[[Konserwacja EOL ]],MATCH($B27,tab_MinKomp[[Stanowisko / Position ]:[Stanowisko / Position ]],0)))</f>
        <v>n/a</v>
      </c>
      <c r="ES28" s="194" t="str">
        <f>IF(INDEX(tab_MinKomp[Konserwacja Branson],MATCH($B27,tab_MinKomp[[Stanowisko / Position ]:[Stanowisko / Position ]],0))="n/a","n/a",ES27-INDEX(tab_MinKomp[Konserwacja Branson],MATCH($B27,tab_MinKomp[[Stanowisko / Position ]:[Stanowisko / Position ]],0)))</f>
        <v>n/a</v>
      </c>
      <c r="ET28" s="194" t="str">
        <f>IF(INDEX(tab_MinKomp[Konserwacja coolery],MATCH($B27,tab_MinKomp[[Stanowisko / Position ]:[Stanowisko / Position ]],0))="n/a","n/a",ET27-INDEX(tab_MinKomp[Konserwacja coolery],MATCH($B27,tab_MinKomp[[Stanowisko / Position ]:[Stanowisko / Position ]],0)))</f>
        <v>n/a</v>
      </c>
      <c r="EU28" s="194" t="str">
        <f>IF(INDEX(tab_MinKomp[Konserwacja piecy],MATCH($B27,tab_MinKomp[[Stanowisko / Position ]:[Stanowisko / Position ]],0))="n/a","n/a",EU27-INDEX(tab_MinKomp[Konserwacja piecy],MATCH($B27,tab_MinKomp[[Stanowisko / Position ]:[Stanowisko / Position ]],0)))</f>
        <v>n/a</v>
      </c>
      <c r="EV28" s="194" t="str">
        <f>IF(INDEX(tab_MinKomp[Rysunek techniczny- czytanie],MATCH($B27,tab_MinKomp[[Stanowisko / Position ]:[Stanowisko / Position ]],0))="n/a","n/a",EV27-INDEX(tab_MinKomp[Rysunek techniczny- czytanie],MATCH($B27,tab_MinKomp[[Stanowisko / Position ]:[Stanowisko / Position ]],0)))</f>
        <v>n/a</v>
      </c>
      <c r="EW28" s="194" t="str">
        <f>IF(INDEX(tab_MinKomp[Elektryka],MATCH($B27,tab_MinKomp[[Stanowisko / Position ]:[Stanowisko / Position ]],0))="n/a","n/a",EW27-INDEX(tab_MinKomp[Elektryka],MATCH($B27,tab_MinKomp[[Stanowisko / Position ]:[Stanowisko / Position ]],0)))</f>
        <v>n/a</v>
      </c>
      <c r="EX28" s="194" t="str">
        <f>IF(INDEX(tab_MinKomp[Pneumatyka],MATCH($B27,tab_MinKomp[[Stanowisko / Position ]:[Stanowisko / Position ]],0))="n/a","n/a",EX27-INDEX(tab_MinKomp[Pneumatyka],MATCH($B27,tab_MinKomp[[Stanowisko / Position ]:[Stanowisko / Position ]],0)))</f>
        <v>n/a</v>
      </c>
      <c r="EY28" s="194" t="str">
        <f>IF(INDEX(tab_MinKomp[[Hydraulika ]],MATCH($B27,tab_MinKomp[[Stanowisko / Position ]:[Stanowisko / Position ]],0))="n/a","n/a",EY27-INDEX(tab_MinKomp[[Hydraulika ]],MATCH($B27,tab_MinKomp[[Stanowisko / Position ]:[Stanowisko / Position ]],0)))</f>
        <v>n/a</v>
      </c>
      <c r="EZ28" s="194" t="str">
        <f>IF(INDEX(tab_MinKomp[Podciśnienie],MATCH($B27,tab_MinKomp[[Stanowisko / Position ]:[Stanowisko / Position ]],0))="n/a","n/a",EZ27-INDEX(tab_MinKomp[Podciśnienie],MATCH($B27,tab_MinKomp[[Stanowisko / Position ]:[Stanowisko / Position ]],0)))</f>
        <v>n/a</v>
      </c>
      <c r="FA28" s="194" t="str">
        <f>IF(INDEX(tab_MinKomp[Usuwanie awarii],MATCH($B27,tab_MinKomp[[Stanowisko / Position ]:[Stanowisko / Position ]],0))="n/a","n/a",FA27-INDEX(tab_MinKomp[Usuwanie awarii],MATCH($B27,tab_MinKomp[[Stanowisko / Position ]:[Stanowisko / Position ]],0)))</f>
        <v>n/a</v>
      </c>
      <c r="FB28" s="194" t="str">
        <f>IF(INDEX(tab_MinKomp[Obsługa robotów],MATCH($B27,tab_MinKomp[[Stanowisko / Position ]:[Stanowisko / Position ]],0))="n/a","n/a",FB27-INDEX(tab_MinKomp[Obsługa robotów],MATCH($B27,tab_MinKomp[[Stanowisko / Position ]:[Stanowisko / Position ]],0)))</f>
        <v>n/a</v>
      </c>
      <c r="FC28" s="194" t="str">
        <f>IF(INDEX(tab_MinKomp[Obsługa sterowania maszyny],MATCH($B27,tab_MinKomp[[Stanowisko / Position ]:[Stanowisko / Position ]],0))="n/a","n/a",FC27-INDEX(tab_MinKomp[Obsługa sterowania maszyny],MATCH($B27,tab_MinKomp[[Stanowisko / Position ]:[Stanowisko / Position ]],0)))</f>
        <v>n/a</v>
      </c>
      <c r="FD28" s="194" t="str">
        <f>IF(INDEX(tab_MinKomp[Usuwanie przyczyn żródłowych],MATCH($B27,tab_MinKomp[[Stanowisko / Position ]:[Stanowisko / Position ]],0))="n/a","n/a",FD27-INDEX(tab_MinKomp[Usuwanie przyczyn żródłowych],MATCH($B27,tab_MinKomp[[Stanowisko / Position ]:[Stanowisko / Position ]],0)))</f>
        <v>n/a</v>
      </c>
      <c r="FE28" s="194" t="str">
        <f>IF(INDEX(tab_MinKomp[Cmms stosowanie],MATCH($B27,tab_MinKomp[[Stanowisko / Position ]:[Stanowisko / Position ]],0))="n/a","n/a",FE27-INDEX(tab_MinKomp[Cmms stosowanie],MATCH($B27,tab_MinKomp[[Stanowisko / Position ]:[Stanowisko / Position ]],0)))</f>
        <v>n/a</v>
      </c>
      <c r="FF28" s="190" t="str">
        <f>IF(INDEX(tab_MinKomp[Testy czystości / Reinheitstests],MATCH($B27,tab_MinKomp[[Stanowisko / Position ]:[Stanowisko / Position ]],0))="n/a","n/a",FF27-INDEX(tab_MinKomp[Testy czystości / Reinheitstests],MATCH($B27,tab_MinKomp[[Stanowisko / Position ]:[Stanowisko / Position ]],0)))</f>
        <v>n/a</v>
      </c>
      <c r="FG28" s="194" t="str">
        <f>IF(INDEX(tab_MinKomp[Czyszczenie form plastikowych],MATCH($B27,tab_MinKomp[[Stanowisko / Position ]:[Stanowisko / Position ]],0))="n/a","n/a",FG27-INDEX(tab_MinKomp[Czyszczenie form plastikowych],MATCH($B27,tab_MinKomp[[Stanowisko / Position ]:[Stanowisko / Position ]],0)))</f>
        <v>n/a</v>
      </c>
      <c r="FH28" s="194" t="str">
        <f>IF(INDEX(tab_MinKomp[Wymiana form plastik],MATCH($B27,tab_MinKomp[[Stanowisko / Position ]:[Stanowisko / Position ]],0))="n/a","n/a",FH27-INDEX(tab_MinKomp[Wymiana form plastik],MATCH($B27,tab_MinKomp[[Stanowisko / Position ]:[Stanowisko / Position ]],0)))</f>
        <v>n/a</v>
      </c>
      <c r="FI28" s="194" t="str">
        <f>IF(INDEX(tab_MinKomp[Wymiana form guma],MATCH($B27,tab_MinKomp[[Stanowisko / Position ]:[Stanowisko / Position ]],0))="n/a","n/a",FI27-INDEX(tab_MinKomp[Wymiana form guma],MATCH($B27,tab_MinKomp[[Stanowisko / Position ]:[Stanowisko / Position ]],0)))</f>
        <v>n/a</v>
      </c>
      <c r="FJ28" s="194" t="str">
        <f>IF(INDEX(tab_MinKomp[Konserwacja KK],MATCH($B27,tab_MinKomp[[Stanowisko / Position ]:[Stanowisko / Position ]],0))="n/a","n/a",FJ27-INDEX(tab_MinKomp[Konserwacja KK],MATCH($B27,tab_MinKomp[[Stanowisko / Position ]:[Stanowisko / Position ]],0)))</f>
        <v>n/a</v>
      </c>
      <c r="FK28" s="194" t="str">
        <f>IF(INDEX(tab_MinKomp[Konserwacja form guma],MATCH($B27,tab_MinKomp[[Stanowisko / Position ]:[Stanowisko / Position ]],0))="n/a","n/a",FK27-INDEX(tab_MinKomp[Konserwacja form guma],MATCH($B27,tab_MinKomp[[Stanowisko / Position ]:[Stanowisko / Position ]],0)))</f>
        <v>n/a</v>
      </c>
      <c r="FL28" s="194" t="str">
        <f>IF(INDEX(tab_MinKomp[Konserwacja form plastiki],MATCH($B27,tab_MinKomp[[Stanowisko / Position ]:[Stanowisko / Position ]],0))="n/a","n/a",FL27-INDEX(tab_MinKomp[Konserwacja form plastiki],MATCH($B27,tab_MinKomp[[Stanowisko / Position ]:[Stanowisko / Position ]],0)))</f>
        <v>n/a</v>
      </c>
      <c r="FM28" s="194" t="str">
        <f>IF(INDEX(tab_MinKomp[Konserwacja Gorącego Kanału],MATCH($B27,tab_MinKomp[[Stanowisko / Position ]:[Stanowisko / Position ]],0))="n/a","n/a",FM27-INDEX(tab_MinKomp[Konserwacja Gorącego Kanału],MATCH($B27,tab_MinKomp[[Stanowisko / Position ]:[Stanowisko / Position ]],0)))</f>
        <v>n/a</v>
      </c>
      <c r="FN28" s="194" t="str">
        <f>IF(INDEX(tab_MinKomp[MS Office (Excel)],MATCH($B27,tab_MinKomp[[Stanowisko / Position ]:[Stanowisko / Position ]],0))="n/a","n/a",FN27-INDEX(tab_MinKomp[MS Office (Excel)],MATCH($B27,tab_MinKomp[[Stanowisko / Position ]:[Stanowisko / Position ]],0)))</f>
        <v>n/a</v>
      </c>
      <c r="FO28" s="194" t="str">
        <f>IF(INDEX(tab_MinKomp[MS Office (Word)],MATCH($B27,tab_MinKomp[[Stanowisko / Position ]:[Stanowisko / Position ]],0))="n/a","n/a",FO27-INDEX(tab_MinKomp[MS Office (Word)],MATCH($B27,tab_MinKomp[[Stanowisko / Position ]:[Stanowisko / Position ]],0)))</f>
        <v>n/a</v>
      </c>
      <c r="FP28" s="194" t="str">
        <f>IF(INDEX(tab_MinKomp[MS Office (Power Point)],MATCH($B27,tab_MinKomp[[Stanowisko / Position ]:[Stanowisko / Position ]],0))="n/a","n/a",FP27-INDEX(tab_MinKomp[MS Office (Power Point)],MATCH($B27,tab_MinKomp[[Stanowisko / Position ]:[Stanowisko / Position ]],0)))</f>
        <v>n/a</v>
      </c>
      <c r="FQ28" s="196" t="str">
        <f>IF(INDEX(tab_MinKomp[Język angielski / Englisch],MATCH($B27,tab_MinKomp[[Stanowisko / Position ]:[Stanowisko / Position ]],0))="n/a","n/a",FQ27-INDEX(tab_MinKomp[Język angielski / Englisch],MATCH($B27,tab_MinKomp[[Stanowisko / Position ]:[Stanowisko / Position ]],0)))</f>
        <v>n/a</v>
      </c>
      <c r="FR28" s="196" t="str">
        <f>IF(INDEX(tab_MinKomp[Język niemiecki / Deutsch],MATCH($B27,tab_MinKomp[[Stanowisko / Position ]:[Stanowisko / Position ]],0))="n/a","n/a",FR27-INDEX(tab_MinKomp[Język niemiecki / Deutsch],MATCH($B27,tab_MinKomp[[Stanowisko / Position ]:[Stanowisko / Position ]],0)))</f>
        <v>n/a</v>
      </c>
      <c r="FS28" s="194">
        <f>IF(INDEX(tab_MinKomp[Zarządzanie dokumentacją procesową / Process dokumentation management],MATCH($B27,tab_MinKomp[[Stanowisko / Position ]:[Stanowisko / Position ]],0))="n/a","n/a",FS27-INDEX(tab_MinKomp[Zarządzanie dokumentacją procesową / Process dokumentation management],MATCH($B27,tab_MinKomp[[Stanowisko / Position ]:[Stanowisko / Position ]],0)))</f>
        <v>-1</v>
      </c>
      <c r="FT28" s="194">
        <f>IF(INDEX(tab_MinKomp[Znajomość procesów z obszaru / Kenntiss der prozesse in dem Bereich],MATCH($B27,tab_MinKomp[[Stanowisko / Position ]:[Stanowisko / Position ]],0))="n/a","n/a",FT27-INDEX(tab_MinKomp[Znajomość procesów z obszaru / Kenntiss der prozesse in dem Bereich],MATCH($B27,tab_MinKomp[[Stanowisko / Position ]:[Stanowisko / Position ]],0)))</f>
        <v>-1</v>
      </c>
      <c r="FU28" s="194">
        <f>IF(INDEX(tab_MinKomp[optymalizacja procesów / Prozessoptymalisierung],MATCH($B27,tab_MinKomp[[Stanowisko / Position ]:[Stanowisko / Position ]],0))="n/a","n/a",FU27-INDEX(tab_MinKomp[optymalizacja procesów / Prozessoptymalisierung],MATCH($B27,tab_MinKomp[[Stanowisko / Position ]:[Stanowisko / Position ]],0)))</f>
        <v>0</v>
      </c>
      <c r="FV28" s="194">
        <f>IF(INDEX(tab_MinKomp[Umiejętności szkoleniowe / Trainingsfähigkeiten],MATCH($B27,tab_MinKomp[[Stanowisko / Position ]:[Stanowisko / Position ]],0))="n/a","n/a",FV27-INDEX(tab_MinKomp[Umiejętności szkoleniowe / Trainingsfähigkeiten],MATCH($B27,tab_MinKomp[[Stanowisko / Position ]:[Stanowisko / Position ]],0)))</f>
        <v>2</v>
      </c>
      <c r="FW28" s="194">
        <f>IF(INDEX(tab_MinKomp[Analityczne myślenie, podejście / Analitysches Denken, Einstellung],MATCH($B27,tab_MinKomp[[Stanowisko / Position ]:[Stanowisko / Position ]],0))="n/a","n/a",FW27-INDEX(tab_MinKomp[Analityczne myślenie, podejście / Analitysches Denken, Einstellung],MATCH($B27,tab_MinKomp[[Stanowisko / Position ]:[Stanowisko / Position ]],0)))</f>
        <v>1</v>
      </c>
      <c r="FX28" s="194">
        <f>IF(INDEX(tab_MinKomp[Dokładność, precyzja w dzialaniu / Genauigkeit, Präzision in die Arbeit],MATCH($B27,tab_MinKomp[[Stanowisko / Position ]:[Stanowisko / Position ]],0))="n/a","n/a",FX27-INDEX(tab_MinKomp[Dokładność, precyzja w dzialaniu / Genauigkeit, Präzision in die Arbeit],MATCH($B27,tab_MinKomp[[Stanowisko / Position ]:[Stanowisko / Position ]],0)))</f>
        <v>1</v>
      </c>
      <c r="FY28" s="194">
        <f>IF(INDEX(tab_MinKomp[Dyspozycyjność / Verfügbarkeit],MATCH($B27,tab_MinKomp[[Stanowisko / Position ]:[Stanowisko / Position ]],0))="n/a","n/a",FY27-INDEX(tab_MinKomp[Dyspozycyjność / Verfügbarkeit],MATCH($B27,tab_MinKomp[[Stanowisko / Position ]:[Stanowisko / Position ]],0)))</f>
        <v>1</v>
      </c>
      <c r="FZ28" s="194">
        <f>IF(INDEX(tab_MinKomp[Zaangażowanie / 
Engagement],MATCH($B27,tab_MinKomp[[Stanowisko / Position ]:[Stanowisko / Position ]],0))="n/a","n/a",FZ27-INDEX(tab_MinKomp[Zaangażowanie / 
Engagement],MATCH($B27,tab_MinKomp[[Stanowisko / Position ]:[Stanowisko / Position ]],0)))</f>
        <v>1</v>
      </c>
      <c r="GA28" s="194" t="str">
        <f>IF(INDEX(tab_MinKomp[Konserwacja form guma],MATCH($B27,tab_MinKomp[[Stanowisko / Position ]:[Stanowisko / Position ]],0))="n/a","n/a",GA27-INDEX(tab_MinKomp[Konserwacja form guma],MATCH($B27,tab_MinKomp[[Stanowisko / Position ]:[Stanowisko / Position ]],0)))</f>
        <v>n/a</v>
      </c>
      <c r="GB28" s="194" t="str">
        <f>IF(INDEX(tab_MinKomp[Konserwacja form plastiki],MATCH($B27,tab_MinKomp[[Stanowisko / Position ]:[Stanowisko / Position ]],0))="n/a","n/a",GB27-INDEX(tab_MinKomp[Konserwacja form plastiki],MATCH($B27,tab_MinKomp[[Stanowisko / Position ]:[Stanowisko / Position ]],0)))</f>
        <v>n/a</v>
      </c>
      <c r="GC28" s="194">
        <f>IF(INDEX(tab_MinKomp[Elastyczność w działaniu],MATCH($B27,tab_MinKomp[[Stanowisko / Position ]:[Stanowisko / Position ]],0))="n/a","n/a",GC27-INDEX(tab_MinKomp[Elastyczność w działaniu],MATCH($B27,tab_MinKomp[[Stanowisko / Position ]:[Stanowisko / Position ]],0)))</f>
        <v>0</v>
      </c>
      <c r="GD28" s="194">
        <f>IF(INDEX(tab_MinKomp[Komunikatywność],MATCH($B27,tab_MinKomp[[Stanowisko / Position ]:[Stanowisko / Position ]],0))="n/a","n/a",GD27-INDEX(tab_MinKomp[Komunikatywność],MATCH($B27,tab_MinKomp[[Stanowisko / Position ]:[Stanowisko / Position ]],0)))</f>
        <v>2</v>
      </c>
      <c r="GE28" s="193" t="str">
        <f>IF(INDEX(tab_MinKomp[Motywowanie i budowanie zaangażowania zespołu],MATCH($B27,tab_MinKomp[[Stanowisko / Position ]:[Stanowisko / Position ]],0))="n/a","n/a",GE27-INDEX(tab_MinKomp[Motywowanie i budowanie zaangażowania zespołu],MATCH($B27,tab_MinKomp[[Stanowisko / Position ]:[Stanowisko / Position ]],0)))</f>
        <v>n/a</v>
      </c>
      <c r="GF28" s="186" t="s">
        <v>248</v>
      </c>
      <c r="GG28" s="186" t="s">
        <v>248</v>
      </c>
      <c r="GH28" s="186" t="s">
        <v>248</v>
      </c>
      <c r="GI28" s="186" t="s">
        <v>248</v>
      </c>
      <c r="GJ28" s="186" t="s">
        <v>248</v>
      </c>
      <c r="GK28" s="186" t="s">
        <v>248</v>
      </c>
      <c r="GL28" s="186" t="s">
        <v>248</v>
      </c>
      <c r="GM28" s="186" t="s">
        <v>248</v>
      </c>
      <c r="GN28" s="186" t="s">
        <v>248</v>
      </c>
      <c r="GO28" s="186" t="s">
        <v>248</v>
      </c>
      <c r="GP28" s="186" t="s">
        <v>248</v>
      </c>
      <c r="GQ28" s="186" t="s">
        <v>248</v>
      </c>
      <c r="GR28" s="186" t="s">
        <v>248</v>
      </c>
      <c r="GS28" s="186" t="s">
        <v>248</v>
      </c>
      <c r="GT28" s="186" t="s">
        <v>248</v>
      </c>
      <c r="GU28" s="186" t="s">
        <v>248</v>
      </c>
      <c r="GV28" s="186" t="s">
        <v>248</v>
      </c>
      <c r="GW28" s="186" t="s">
        <v>248</v>
      </c>
      <c r="GX28" s="186" t="s">
        <v>248</v>
      </c>
      <c r="GY28" s="186" t="s">
        <v>248</v>
      </c>
      <c r="GZ28" s="261" t="s">
        <v>248</v>
      </c>
      <c r="HA28" s="261" t="s">
        <v>248</v>
      </c>
      <c r="HB28" s="191">
        <f>SUM(G28:GE28)/(HB27-(SUM(G28:GE28)))</f>
        <v>0.17777777777777778</v>
      </c>
    </row>
    <row r="29" spans="1:211" ht="24.9" customHeight="1" x14ac:dyDescent="0.3">
      <c r="A29" s="105" t="s">
        <v>319</v>
      </c>
      <c r="B29" s="105" t="s">
        <v>315</v>
      </c>
      <c r="C29" s="105" t="s">
        <v>388</v>
      </c>
      <c r="D29" s="105">
        <v>2170</v>
      </c>
      <c r="E29" s="394" t="s">
        <v>916</v>
      </c>
      <c r="F29" s="185" t="s">
        <v>374</v>
      </c>
      <c r="G29" s="186">
        <v>2</v>
      </c>
      <c r="H29" s="186">
        <v>1</v>
      </c>
      <c r="I29" s="186">
        <v>2</v>
      </c>
      <c r="J29" s="186">
        <v>2</v>
      </c>
      <c r="K29" s="186">
        <v>2</v>
      </c>
      <c r="L29" s="186" t="s">
        <v>248</v>
      </c>
      <c r="M29" s="186" t="s">
        <v>248</v>
      </c>
      <c r="N29" s="186" t="s">
        <v>248</v>
      </c>
      <c r="O29" s="186">
        <v>2</v>
      </c>
      <c r="P29" s="186">
        <v>2</v>
      </c>
      <c r="Q29" s="186" t="s">
        <v>248</v>
      </c>
      <c r="R29" s="186" t="s">
        <v>248</v>
      </c>
      <c r="S29" s="186" t="s">
        <v>248</v>
      </c>
      <c r="T29" s="186" t="s">
        <v>248</v>
      </c>
      <c r="U29" s="186" t="s">
        <v>248</v>
      </c>
      <c r="V29" s="186" t="s">
        <v>248</v>
      </c>
      <c r="W29" s="186" t="s">
        <v>248</v>
      </c>
      <c r="X29" s="186" t="s">
        <v>248</v>
      </c>
      <c r="Y29" s="186" t="s">
        <v>248</v>
      </c>
      <c r="Z29" s="186" t="s">
        <v>248</v>
      </c>
      <c r="AA29" s="186" t="s">
        <v>248</v>
      </c>
      <c r="AB29" s="186" t="s">
        <v>248</v>
      </c>
      <c r="AC29" s="186" t="s">
        <v>248</v>
      </c>
      <c r="AD29" s="186" t="s">
        <v>248</v>
      </c>
      <c r="AE29" s="186" t="s">
        <v>248</v>
      </c>
      <c r="AF29" s="186" t="s">
        <v>248</v>
      </c>
      <c r="AG29" s="186" t="s">
        <v>248</v>
      </c>
      <c r="AH29" s="186" t="s">
        <v>248</v>
      </c>
      <c r="AI29" s="186" t="s">
        <v>248</v>
      </c>
      <c r="AJ29" s="186" t="s">
        <v>248</v>
      </c>
      <c r="AK29" s="186" t="s">
        <v>248</v>
      </c>
      <c r="AL29" s="186">
        <v>1</v>
      </c>
      <c r="AM29" s="186" t="s">
        <v>248</v>
      </c>
      <c r="AN29" s="186" t="s">
        <v>248</v>
      </c>
      <c r="AO29" s="186">
        <v>1</v>
      </c>
      <c r="AP29" s="186" t="s">
        <v>248</v>
      </c>
      <c r="AQ29" s="186">
        <v>1</v>
      </c>
      <c r="AR29" s="186" t="s">
        <v>248</v>
      </c>
      <c r="AS29" s="186" t="s">
        <v>248</v>
      </c>
      <c r="AT29" s="186" t="s">
        <v>248</v>
      </c>
      <c r="AU29" s="186" t="s">
        <v>248</v>
      </c>
      <c r="AV29" s="186">
        <v>1</v>
      </c>
      <c r="AW29" s="186">
        <v>1</v>
      </c>
      <c r="AX29" s="186" t="s">
        <v>248</v>
      </c>
      <c r="AY29" s="186" t="s">
        <v>248</v>
      </c>
      <c r="AZ29" s="186" t="s">
        <v>248</v>
      </c>
      <c r="BA29" s="186">
        <v>3</v>
      </c>
      <c r="BB29" s="186">
        <v>2</v>
      </c>
      <c r="BC29" s="186" t="s">
        <v>248</v>
      </c>
      <c r="BD29" s="186" t="s">
        <v>248</v>
      </c>
      <c r="BE29" s="186" t="s">
        <v>248</v>
      </c>
      <c r="BF29" s="186" t="s">
        <v>248</v>
      </c>
      <c r="BG29" s="186" t="s">
        <v>248</v>
      </c>
      <c r="BH29" s="186" t="s">
        <v>248</v>
      </c>
      <c r="BI29" s="186" t="s">
        <v>248</v>
      </c>
      <c r="BJ29" s="186" t="s">
        <v>248</v>
      </c>
      <c r="BK29" s="186" t="s">
        <v>248</v>
      </c>
      <c r="BL29" s="186" t="s">
        <v>248</v>
      </c>
      <c r="BM29" s="186" t="s">
        <v>248</v>
      </c>
      <c r="BN29" s="186" t="s">
        <v>248</v>
      </c>
      <c r="BO29" s="186" t="s">
        <v>248</v>
      </c>
      <c r="BP29" s="186">
        <v>1</v>
      </c>
      <c r="BQ29" s="186" t="s">
        <v>248</v>
      </c>
      <c r="BR29" s="186">
        <v>1</v>
      </c>
      <c r="BS29" s="186" t="s">
        <v>248</v>
      </c>
      <c r="BT29" s="186" t="s">
        <v>248</v>
      </c>
      <c r="BU29" s="186" t="s">
        <v>248</v>
      </c>
      <c r="BV29" s="186" t="s">
        <v>248</v>
      </c>
      <c r="BW29" s="186" t="s">
        <v>248</v>
      </c>
      <c r="BX29" s="186" t="s">
        <v>248</v>
      </c>
      <c r="BY29" s="186" t="s">
        <v>248</v>
      </c>
      <c r="BZ29" s="186" t="s">
        <v>248</v>
      </c>
      <c r="CA29" s="186">
        <v>1</v>
      </c>
      <c r="CB29" s="186" t="s">
        <v>248</v>
      </c>
      <c r="CC29" s="186">
        <v>1</v>
      </c>
      <c r="CD29" s="186">
        <v>1</v>
      </c>
      <c r="CE29" s="186" t="s">
        <v>248</v>
      </c>
      <c r="CF29" s="186" t="s">
        <v>248</v>
      </c>
      <c r="CG29" s="186">
        <v>1</v>
      </c>
      <c r="CH29" s="186" t="s">
        <v>248</v>
      </c>
      <c r="CI29" s="186" t="s">
        <v>248</v>
      </c>
      <c r="CJ29" s="186" t="s">
        <v>248</v>
      </c>
      <c r="CK29" s="186" t="s">
        <v>248</v>
      </c>
      <c r="CL29" s="186" t="s">
        <v>248</v>
      </c>
      <c r="CM29" s="186" t="s">
        <v>248</v>
      </c>
      <c r="CN29" s="186" t="s">
        <v>248</v>
      </c>
      <c r="CO29" s="186" t="s">
        <v>248</v>
      </c>
      <c r="CP29" s="186" t="s">
        <v>248</v>
      </c>
      <c r="CQ29" s="186" t="s">
        <v>248</v>
      </c>
      <c r="CR29" s="186" t="s">
        <v>248</v>
      </c>
      <c r="CS29" s="186" t="s">
        <v>248</v>
      </c>
      <c r="CT29" s="186" t="s">
        <v>248</v>
      </c>
      <c r="CU29" s="186" t="s">
        <v>248</v>
      </c>
      <c r="CV29" s="186" t="s">
        <v>248</v>
      </c>
      <c r="CW29" s="186">
        <v>1</v>
      </c>
      <c r="CX29" s="186" t="s">
        <v>248</v>
      </c>
      <c r="CY29" s="186" t="s">
        <v>248</v>
      </c>
      <c r="CZ29" s="186" t="s">
        <v>248</v>
      </c>
      <c r="DA29" s="186" t="s">
        <v>248</v>
      </c>
      <c r="DB29" s="186" t="s">
        <v>248</v>
      </c>
      <c r="DC29" s="186" t="s">
        <v>248</v>
      </c>
      <c r="DD29" s="186" t="s">
        <v>248</v>
      </c>
      <c r="DE29" s="186" t="s">
        <v>248</v>
      </c>
      <c r="DF29" s="186">
        <v>1</v>
      </c>
      <c r="DG29" s="186" t="s">
        <v>248</v>
      </c>
      <c r="DH29" s="186" t="s">
        <v>248</v>
      </c>
      <c r="DI29" s="186" t="s">
        <v>248</v>
      </c>
      <c r="DJ29" s="186" t="s">
        <v>248</v>
      </c>
      <c r="DK29" s="186" t="s">
        <v>248</v>
      </c>
      <c r="DL29" s="186" t="s">
        <v>248</v>
      </c>
      <c r="DM29" s="186" t="s">
        <v>248</v>
      </c>
      <c r="DN29" s="186" t="s">
        <v>248</v>
      </c>
      <c r="DO29" s="186" t="s">
        <v>248</v>
      </c>
      <c r="DP29" s="186" t="s">
        <v>248</v>
      </c>
      <c r="DQ29" s="186" t="s">
        <v>248</v>
      </c>
      <c r="DR29" s="186" t="s">
        <v>248</v>
      </c>
      <c r="DS29" s="186" t="s">
        <v>248</v>
      </c>
      <c r="DT29" s="186" t="s">
        <v>248</v>
      </c>
      <c r="DU29" s="186" t="s">
        <v>248</v>
      </c>
      <c r="DV29" s="186" t="s">
        <v>248</v>
      </c>
      <c r="DW29" s="186" t="s">
        <v>248</v>
      </c>
      <c r="DX29" s="186" t="s">
        <v>248</v>
      </c>
      <c r="DY29" s="186" t="s">
        <v>248</v>
      </c>
      <c r="DZ29" s="186" t="s">
        <v>248</v>
      </c>
      <c r="EA29" s="186" t="s">
        <v>248</v>
      </c>
      <c r="EB29" s="186" t="s">
        <v>248</v>
      </c>
      <c r="EC29" s="186" t="s">
        <v>248</v>
      </c>
      <c r="ED29" s="186" t="s">
        <v>248</v>
      </c>
      <c r="EE29" s="186" t="s">
        <v>248</v>
      </c>
      <c r="EF29" s="186" t="s">
        <v>248</v>
      </c>
      <c r="EG29" s="186" t="s">
        <v>248</v>
      </c>
      <c r="EH29" s="186" t="s">
        <v>248</v>
      </c>
      <c r="EI29" s="186" t="s">
        <v>248</v>
      </c>
      <c r="EJ29" s="186" t="s">
        <v>248</v>
      </c>
      <c r="EK29" s="186" t="s">
        <v>248</v>
      </c>
      <c r="EL29" s="184" t="s">
        <v>248</v>
      </c>
      <c r="EM29" s="184" t="s">
        <v>248</v>
      </c>
      <c r="EN29" s="184" t="s">
        <v>248</v>
      </c>
      <c r="EO29" s="186" t="s">
        <v>248</v>
      </c>
      <c r="EP29" s="186" t="s">
        <v>248</v>
      </c>
      <c r="EQ29" s="186" t="s">
        <v>248</v>
      </c>
      <c r="ER29" s="186" t="s">
        <v>248</v>
      </c>
      <c r="ES29" s="186" t="s">
        <v>248</v>
      </c>
      <c r="ET29" s="186" t="s">
        <v>248</v>
      </c>
      <c r="EU29" s="186" t="s">
        <v>248</v>
      </c>
      <c r="EV29" s="186" t="s">
        <v>248</v>
      </c>
      <c r="EW29" s="186" t="s">
        <v>248</v>
      </c>
      <c r="EX29" s="186" t="s">
        <v>248</v>
      </c>
      <c r="EY29" s="186" t="s">
        <v>248</v>
      </c>
      <c r="EZ29" s="186" t="s">
        <v>248</v>
      </c>
      <c r="FA29" s="186" t="s">
        <v>248</v>
      </c>
      <c r="FB29" s="186" t="s">
        <v>248</v>
      </c>
      <c r="FC29" s="186" t="s">
        <v>248</v>
      </c>
      <c r="FD29" s="186" t="s">
        <v>248</v>
      </c>
      <c r="FE29" s="186" t="s">
        <v>248</v>
      </c>
      <c r="FF29" s="186" t="s">
        <v>248</v>
      </c>
      <c r="FG29" s="186" t="s">
        <v>248</v>
      </c>
      <c r="FH29" s="186" t="s">
        <v>248</v>
      </c>
      <c r="FI29" s="186" t="s">
        <v>248</v>
      </c>
      <c r="FJ29" s="186" t="s">
        <v>248</v>
      </c>
      <c r="FK29" s="186" t="s">
        <v>248</v>
      </c>
      <c r="FL29" s="186" t="s">
        <v>248</v>
      </c>
      <c r="FM29" s="186" t="s">
        <v>248</v>
      </c>
      <c r="FN29" s="186" t="s">
        <v>248</v>
      </c>
      <c r="FO29" s="186" t="s">
        <v>248</v>
      </c>
      <c r="FP29" s="186" t="s">
        <v>248</v>
      </c>
      <c r="FQ29" s="187" t="s">
        <v>248</v>
      </c>
      <c r="FR29" s="187" t="s">
        <v>248</v>
      </c>
      <c r="FS29" s="186">
        <v>1</v>
      </c>
      <c r="FT29" s="186">
        <v>1</v>
      </c>
      <c r="FU29" s="186">
        <v>1</v>
      </c>
      <c r="FV29" s="186">
        <v>3</v>
      </c>
      <c r="FW29" s="186">
        <v>2</v>
      </c>
      <c r="FX29" s="186">
        <v>3</v>
      </c>
      <c r="FY29" s="186">
        <v>3</v>
      </c>
      <c r="FZ29" s="186">
        <v>3</v>
      </c>
      <c r="GA29" s="186" t="s">
        <v>248</v>
      </c>
      <c r="GB29" s="186" t="s">
        <v>248</v>
      </c>
      <c r="GC29" s="186">
        <v>2</v>
      </c>
      <c r="GD29" s="186">
        <v>3</v>
      </c>
      <c r="GE29" s="186" t="s">
        <v>248</v>
      </c>
      <c r="GF29" s="186" t="s">
        <v>248</v>
      </c>
      <c r="GG29" s="186" t="s">
        <v>248</v>
      </c>
      <c r="GH29" s="186" t="s">
        <v>248</v>
      </c>
      <c r="GI29" s="186" t="s">
        <v>248</v>
      </c>
      <c r="GJ29" s="186" t="s">
        <v>248</v>
      </c>
      <c r="GK29" s="186" t="s">
        <v>248</v>
      </c>
      <c r="GL29" s="186" t="s">
        <v>248</v>
      </c>
      <c r="GM29" s="186" t="s">
        <v>248</v>
      </c>
      <c r="GN29" s="186" t="s">
        <v>248</v>
      </c>
      <c r="GO29" s="186" t="s">
        <v>248</v>
      </c>
      <c r="GP29" s="186" t="s">
        <v>248</v>
      </c>
      <c r="GQ29" s="186" t="s">
        <v>248</v>
      </c>
      <c r="GR29" s="186" t="s">
        <v>248</v>
      </c>
      <c r="GS29" s="186" t="s">
        <v>248</v>
      </c>
      <c r="GT29" s="186" t="s">
        <v>248</v>
      </c>
      <c r="GU29" s="186" t="s">
        <v>248</v>
      </c>
      <c r="GV29" s="186" t="s">
        <v>248</v>
      </c>
      <c r="GW29" s="186" t="s">
        <v>248</v>
      </c>
      <c r="GX29" s="186" t="s">
        <v>248</v>
      </c>
      <c r="GY29" s="186" t="s">
        <v>248</v>
      </c>
      <c r="GZ29" s="261" t="s">
        <v>248</v>
      </c>
      <c r="HA29" s="261" t="s">
        <v>248</v>
      </c>
      <c r="HB29" s="188">
        <f>SUM(G29:GE29)</f>
        <v>53</v>
      </c>
    </row>
    <row r="30" spans="1:211" ht="24.9" customHeight="1" thickBot="1" x14ac:dyDescent="0.35">
      <c r="A30" s="108" t="str">
        <f>A29</f>
        <v>Prod.-Q-3</v>
      </c>
      <c r="B30" s="108" t="str">
        <f>B29</f>
        <v>Pracownik Produkcji</v>
      </c>
      <c r="C30" s="108" t="str">
        <f>C29</f>
        <v>GJ</v>
      </c>
      <c r="D30" s="108">
        <f>D29</f>
        <v>2170</v>
      </c>
      <c r="E30" s="395"/>
      <c r="F30" s="189" t="s">
        <v>375</v>
      </c>
      <c r="G30" s="192">
        <f>IF(INDEX(tab_MinKomp[Przepisy BHP / BHP Vorschriften],MATCH($B29,tab_MinKomp[[Stanowisko / Position ]:[Stanowisko / Position ]],0))="n/a","n/a",G29-INDEX(tab_MinKomp[Przepisy BHP / BHP Vorschriften],MATCH($B29,tab_MinKomp[[Stanowisko / Position ]:[Stanowisko / Position ]],0)))</f>
        <v>0</v>
      </c>
      <c r="H30" s="193">
        <f>IF(INDEX(tab_MinKomp[Przepisy PPOŻ / Brandschutzbestimmungen],MATCH($B29,tab_MinKomp[[Stanowisko / Position ]:[Stanowisko / Position ]],0))="n/a","n/a",H29-INDEX(tab_MinKomp[Przepisy PPOŻ / Brandschutzbestimmungen],MATCH($B29,tab_MinKomp[[Stanowisko / Position ]:[Stanowisko / Position ]],0)))</f>
        <v>0</v>
      </c>
      <c r="I30" s="193">
        <f>IF(INDEX(tab_MinKomp[Ryzyko zawodowe na stanowiskach pracyv/ Berufliche Risiken an Arbeitsstellen],MATCH($B29,tab_MinKomp[[Stanowisko / Position ]:[Stanowisko / Position ]],0))="n/a","n/a",I29-INDEX(tab_MinKomp[Ryzyko zawodowe na stanowiskach pracyv/ Berufliche Risiken an Arbeitsstellen],MATCH($B29,tab_MinKomp[[Stanowisko / Position ]:[Stanowisko / Position ]],0)))</f>
        <v>0</v>
      </c>
      <c r="J30" s="193">
        <f>IF(INDEX(tab_MinKomp[Gospodarka substancjami niebezpiecznymi / Gefahrstoffmanagement],MATCH($B29,tab_MinKomp[[Stanowisko / Position ]:[Stanowisko / Position ]],0))="n/a","n/a",J29-INDEX(tab_MinKomp[Gospodarka substancjami niebezpiecznymi / Gefahrstoffmanagement],MATCH($B29,tab_MinKomp[[Stanowisko / Position ]:[Stanowisko / Position ]],0)))</f>
        <v>1</v>
      </c>
      <c r="K30" s="193">
        <f>IF(INDEX(tab_MinKomp[Gospodarka odpadami / Abfallwirtschaft],MATCH($B29,tab_MinKomp[[Stanowisko / Position ]:[Stanowisko / Position ]],0))="n/a","n/a",K29-INDEX(tab_MinKomp[Gospodarka odpadami / Abfallwirtschaft],MATCH($B29,tab_MinKomp[[Stanowisko / Position ]:[Stanowisko / Position ]],0)))</f>
        <v>1</v>
      </c>
      <c r="L30" s="194" t="str">
        <f>IF(INDEX(tab_MinKomp[Przepisy kodeksu pracy / Bestimmungen des Arbeitsgesetzes],MATCH($B29,tab_MinKomp[[Stanowisko / Position ]:[Stanowisko / Position ]],0))="n/a","n/a",L29-INDEX(tab_MinKomp[Przepisy kodeksu pracy / Bestimmungen des Arbeitsgesetzes],MATCH($B29,tab_MinKomp[[Stanowisko / Position ]:[Stanowisko / Position ]],0)))</f>
        <v>n/a</v>
      </c>
      <c r="M30" s="195" t="str">
        <f>IF(INDEX(tab_MinKomp[Przepisy o ub.społ. ZUS  / Sozialversicherungsvorschriften],MATCH($B29,tab_MinKomp[[Stanowisko / Position ]:[Stanowisko / Position ]],0))="n/a","n/a",M29-INDEX(tab_MinKomp[Przepisy o ub.społ. ZUS  / Sozialversicherungsvorschriften],MATCH($B29,tab_MinKomp[[Stanowisko / Position ]:[Stanowisko / Position ]],0)))</f>
        <v>n/a</v>
      </c>
      <c r="N30" s="194" t="str">
        <f>IF(INDEX(tab_MinKomp[PRZEPISY O PDOF /persönlich Einkommensteuergesetz ],MATCH($B29,tab_MinKomp[[Stanowisko / Position ]:[Stanowisko / Position ]],0))="n/a","n/a",N29-INDEX(tab_MinKomp[PRZEPISY O PDOF /persönlich Einkommensteuergesetz ],MATCH($B29,tab_MinKomp[[Stanowisko / Position ]:[Stanowisko / Position ]],0)))</f>
        <v>n/a</v>
      </c>
      <c r="O30" s="194">
        <f>IF(INDEX(tab_MinKomp[Regulamin pracy / Arbeitsordnung],MATCH($B29,tab_MinKomp[[Stanowisko / Position ]:[Stanowisko / Position ]],0))="n/a","n/a",O29-INDEX(tab_MinKomp[Regulamin pracy / Arbeitsordnung],MATCH($B29,tab_MinKomp[[Stanowisko / Position ]:[Stanowisko / Position ]],0)))</f>
        <v>1</v>
      </c>
      <c r="P30" s="194">
        <f>IF(INDEX(tab_MinKomp[Regulamin wynagradzania / Vergütungsordnung],MATCH($B29,tab_MinKomp[[Stanowisko / Position ]:[Stanowisko / Position ]],0))="n/a","n/a",P29-INDEX(tab_MinKomp[Regulamin wynagradzania / Vergütungsordnung],MATCH($B29,tab_MinKomp[[Stanowisko / Position ]:[Stanowisko / Position ]],0)))</f>
        <v>1</v>
      </c>
      <c r="Q30" s="194" t="str">
        <f>IF(INDEX(tab_MinKomp[System R2PŁATNIK PRO: Płace / Lohnabrechnung],MATCH($B29,tab_MinKomp[[Stanowisko / Position ]:[Stanowisko / Position ]],0))="n/a","n/a",Q29-INDEX(tab_MinKomp[System R2PŁATNIK PRO: Płace / Lohnabrechnung],MATCH($B29,tab_MinKomp[[Stanowisko / Position ]:[Stanowisko / Position ]],0)))</f>
        <v>n/a</v>
      </c>
      <c r="R30" s="194" t="str">
        <f>IF(INDEX(tab_MinKomp[SystemR2PŁATNIK PRO: KADRY / Personaldaten],MATCH($B29,tab_MinKomp[[Stanowisko / Position ]:[Stanowisko / Position ]],0))="n/a","n/a",R29-INDEX(tab_MinKomp[SystemR2PŁATNIK PRO: KADRY / Personaldaten],MATCH($B29,tab_MinKomp[[Stanowisko / Position ]:[Stanowisko / Position ]],0)))</f>
        <v>n/a</v>
      </c>
      <c r="S30" s="194" t="str">
        <f>IF(INDEX(tab_MinKomp[SYSTEM R2PŁATNIK PRO: zarządzanie pracownikami / Arbeitsverwaltung],MATCH($B29,tab_MinKomp[[Stanowisko / Position ]:[Stanowisko / Position ]],0))="n/a","n/a",S29-INDEX(tab_MinKomp[SYSTEM R2PŁATNIK PRO: zarządzanie pracownikami / Arbeitsverwaltung],MATCH($B29,tab_MinKomp[[Stanowisko / Position ]:[Stanowisko / Position ]],0)))</f>
        <v>n/a</v>
      </c>
      <c r="T30" s="194" t="str">
        <f>IF(INDEX(tab_MinKomp[Doradztwo, wsparcie personalne / Personalberatung und Unterstützung],MATCH($B29,tab_MinKomp[[Stanowisko / Position ]:[Stanowisko / Position ]],0))="n/a","n/a",T29-INDEX(tab_MinKomp[Doradztwo, wsparcie personalne / Personalberatung und Unterstützung],MATCH($B29,tab_MinKomp[[Stanowisko / Position ]:[Stanowisko / Position ]],0)))</f>
        <v>n/a</v>
      </c>
      <c r="U30" s="194" t="str">
        <f>IF(INDEX(tab_MinKomp[Przepisy o podatku VAT / MwSt.- Gesetz],MATCH($B29,tab_MinKomp[[Stanowisko / Position ]:[Stanowisko / Position ]],0))="n/a","n/a",U29-INDEX(tab_MinKomp[Przepisy o podatku VAT / MwSt.- Gesetz],MATCH($B29,tab_MinKomp[[Stanowisko / Position ]:[Stanowisko / Position ]],0)))</f>
        <v>n/a</v>
      </c>
      <c r="V30" s="194" t="str">
        <f>IF(INDEX(tab_MinKomp[PrzepisyPDOP / geschäftlich Einkommensteuergesetz],MATCH($B29,tab_MinKomp[[Stanowisko / Position ]:[Stanowisko / Position ]],0))="n/a","n/a",V29-INDEX(tab_MinKomp[PrzepisyPDOP / geschäftlich Einkommensteuergesetz],MATCH($B29,tab_MinKomp[[Stanowisko / Position ]:[Stanowisko / Position ]],0)))</f>
        <v>n/a</v>
      </c>
      <c r="W30" s="194" t="str">
        <f>IF(INDEX(tab_MinKomp[System BAAN / FINANSE (FIBU)],MATCH($B29,tab_MinKomp[[Stanowisko / Position ]:[Stanowisko / Position ]],0))="n/a","n/a",W29-INDEX(tab_MinKomp[System BAAN / FINANSE (FIBU)],MATCH($B29,tab_MinKomp[[Stanowisko / Position ]:[Stanowisko / Position ]],0)))</f>
        <v>n/a</v>
      </c>
      <c r="X30" s="194" t="str">
        <f>IF(INDEX(tab_MinKomp[Systemy pomocnicze / Hilfssysteme(STOCKPROGRAM, KALK2000 etc.)],MATCH($B29,tab_MinKomp[[Stanowisko / Position ]:[Stanowisko / Position ]],0))="n/a","n/a",X29-INDEX(tab_MinKomp[Systemy pomocnicze / Hilfssysteme(STOCKPROGRAM, KALK2000 etc.)],MATCH($B29,tab_MinKomp[[Stanowisko / Position ]:[Stanowisko / Position ]],0)))</f>
        <v>n/a</v>
      </c>
      <c r="Y30" s="194" t="str">
        <f>IF(INDEX(tab_MinKomp[Polityka rachunkowości / Buchführungspolitik],MATCH($B29,tab_MinKomp[[Stanowisko / Position ]:[Stanowisko / Position ]],0))="n/a","n/a",Y29-INDEX(tab_MinKomp[Polityka rachunkowości / Buchführungspolitik],MATCH($B29,tab_MinKomp[[Stanowisko / Position ]:[Stanowisko / Position ]],0)))</f>
        <v>n/a</v>
      </c>
      <c r="Z30" s="194" t="str">
        <f>IF(INDEX(tab_MinKomp[Ustawa o rachunkowości / Rechnungslegungsgesetz],MATCH($B29,tab_MinKomp[[Stanowisko / Position ]:[Stanowisko / Position ]],0))="n/a","n/a",Z29-INDEX(tab_MinKomp[Ustawa o rachunkowości / Rechnungslegungsgesetz],MATCH($B29,tab_MinKomp[[Stanowisko / Position ]:[Stanowisko / Position ]],0)))</f>
        <v>n/a</v>
      </c>
      <c r="AA30" s="194" t="str">
        <f>IF(INDEX(tab_MinKomp[WORKFLOW - TS-100],MATCH($B29,tab_MinKomp[[Stanowisko / Position ]:[Stanowisko / Position ]],0))="n/a","n/a",AA29-INDEX(tab_MinKomp[WORKFLOW - TS-100],MATCH($B29,tab_MinKomp[[Stanowisko / Position ]:[Stanowisko / Position ]],0)))</f>
        <v>n/a</v>
      </c>
      <c r="AB30" s="194" t="str">
        <f>IF(INDEX(tab_MinKomp[WORKFLOW - SFMS],MATCH($B29,tab_MinKomp[[Stanowisko / Position ]:[Stanowisko / Position ]],0))="n/a","n/a",AB29-INDEX(tab_MinKomp[WORKFLOW - SFMS],MATCH($B29,tab_MinKomp[[Stanowisko / Position ]:[Stanowisko / Position ]],0)))</f>
        <v>n/a</v>
      </c>
      <c r="AC30" s="194" t="str">
        <f>IF(INDEX(tab_MinKomp[System ISO 9001:2015],MATCH($B29,tab_MinKomp[[Stanowisko / Position ]:[Stanowisko / Position ]],0))="n/a","n/a",AC29-INDEX(tab_MinKomp[System ISO 9001:2015],MATCH($B29,tab_MinKomp[[Stanowisko / Position ]:[Stanowisko / Position ]],0)))</f>
        <v>n/a</v>
      </c>
      <c r="AD30" s="194" t="str">
        <f>IF(INDEX(tab_MinKomp[System ISO 9001:2015],MATCH($B29,tab_MinKomp[[Stanowisko / Position ]:[Stanowisko / Position ]],0))="n/a","n/a",AD29-INDEX(tab_MinKomp[System ISO 9001:2015],MATCH($B29,tab_MinKomp[[Stanowisko / Position ]:[Stanowisko / Position ]],0)))</f>
        <v>n/a</v>
      </c>
      <c r="AE30" s="194" t="str">
        <f>IF(INDEX(tab_MinKomp[System ISO 9001:2015],MATCH($B29,tab_MinKomp[[Stanowisko / Position ]:[Stanowisko / Position ]],0))="n/a","n/a",AE29-INDEX(tab_MinKomp[System ISO 9001:2015],MATCH($B29,tab_MinKomp[[Stanowisko / Position ]:[Stanowisko / Position ]],0)))</f>
        <v>n/a</v>
      </c>
      <c r="AF30" s="194" t="str">
        <f>IF(INDEX(tab_MinKomp[System ISO 9001:2015],MATCH($B29,tab_MinKomp[[Stanowisko / Position ]:[Stanowisko / Position ]],0))="n/a","n/a",AF29-INDEX(tab_MinKomp[System ISO 9001:2015],MATCH($B29,tab_MinKomp[[Stanowisko / Position ]:[Stanowisko / Position ]],0)))</f>
        <v>n/a</v>
      </c>
      <c r="AG30" s="194" t="str">
        <f>IF(INDEX(tab_MinKomp[Wymagania VDA 6.3 Process / Forderungen],MATCH($B29,tab_MinKomp[[Stanowisko / Position ]:[Stanowisko / Position ]],0))="n/a","n/a",AG29-INDEX(tab_MinKomp[Wymagania VDA 6.3 Process / Forderungen],MATCH($B29,tab_MinKomp[[Stanowisko / Position ]:[Stanowisko / Position ]],0)))</f>
        <v>n/a</v>
      </c>
      <c r="AH30" s="194" t="str">
        <f>IF(INDEX(tab_MinKomp[Wymagania VDA 6.5 Product / Forderungen],MATCH($B29,tab_MinKomp[[Stanowisko / Position ]:[Stanowisko / Position ]],0))="n/a","n/a",AH29-INDEX(tab_MinKomp[Wymagania VDA 6.5 Product / Forderungen],MATCH($B29,tab_MinKomp[[Stanowisko / Position ]:[Stanowisko / Position ]],0)))</f>
        <v>n/a</v>
      </c>
      <c r="AI30" s="194" t="str">
        <f>IF(INDEX(tab_MinKomp[System ISO 9001:2015],MATCH($B29,tab_MinKomp[[Stanowisko / Position ]:[Stanowisko / Position ]],0))="n/a","n/a",AI29-INDEX(tab_MinKomp[System ISO 9001:2015],MATCH($B29,tab_MinKomp[[Stanowisko / Position ]:[Stanowisko / Position ]],0)))</f>
        <v>n/a</v>
      </c>
      <c r="AJ30" s="194" t="str">
        <f>IF(INDEX(tab_MinKomp[Auditor systemu ISO 17021:2018],MATCH($B29,tab_MinKomp[[Stanowisko / Position ]:[Stanowisko / Position ]],0))="n/a","n/a",AJ29-INDEX(tab_MinKomp[Auditor systemu ISO 17021:2018],MATCH($B29,tab_MinKomp[[Stanowisko / Position ]:[Stanowisko / Position ]],0)))</f>
        <v>n/a</v>
      </c>
      <c r="AK30" s="194" t="str">
        <f>IF(INDEX(tab_MinKomp[Pełnomocnik systemu / Systemvertreter],MATCH($B29,tab_MinKomp[[Stanowisko / Position ]:[Stanowisko / Position ]],0))="n/a","n/a",AK29-INDEX(tab_MinKomp[Pełnomocnik systemu / Systemvertreter],MATCH($B29,tab_MinKomp[[Stanowisko / Position ]:[Stanowisko / Position ]],0)))</f>
        <v>n/a</v>
      </c>
      <c r="AL30" s="194">
        <f>IF(INDEX(tab_MinKomp[Polityka Etyczna - Compliance],MATCH($B29,tab_MinKomp[[Stanowisko / Position ]:[Stanowisko / Position ]],0))="n/a","n/a",AL29-INDEX(tab_MinKomp[Polityka Etyczna - Compliance],MATCH($B29,tab_MinKomp[[Stanowisko / Position ]:[Stanowisko / Position ]],0)))</f>
        <v>0</v>
      </c>
      <c r="AM30" s="194" t="str">
        <f>IF(INDEX(tab_MinKomp[WDRAŻANIE NOWYCH PROJEKTÓW/ PROCEDURA CTM],MATCH($B29,tab_MinKomp[[Stanowisko / Position ]:[Stanowisko / Position ]],0))="n/a","n/a",AM29-INDEX(tab_MinKomp[WDRAŻANIE NOWYCH PROJEKTÓW/ PROCEDURA CTM],MATCH($B29,tab_MinKomp[[Stanowisko / Position ]:[Stanowisko / Position ]],0)))</f>
        <v>n/a</v>
      </c>
      <c r="AN30" s="194" t="str">
        <f>IF(INDEX(tab_MinKomp[KAMIENIE MILOWE MSL/PIFF],MATCH($B29,tab_MinKomp[[Stanowisko / Position ]:[Stanowisko / Position ]],0))="n/a","n/a",AN29-INDEX(tab_MinKomp[KAMIENIE MILOWE MSL/PIFF],MATCH($B29,tab_MinKomp[[Stanowisko / Position ]:[Stanowisko / Position ]],0)))</f>
        <v>n/a</v>
      </c>
      <c r="AO30" s="194">
        <f>IF(INDEX(tab_MinKomp[CP],MATCH($B29,tab_MinKomp[[Stanowisko / Position ]:[Stanowisko / Position ]],0))="n/a","n/a",AO29-INDEX(tab_MinKomp[CP],MATCH($B29,tab_MinKomp[[Stanowisko / Position ]:[Stanowisko / Position ]],0)))</f>
        <v>0</v>
      </c>
      <c r="AP30" s="194" t="str">
        <f>IF(INDEX(tab_MinKomp[FMEA],MATCH($B29,tab_MinKomp[[Stanowisko / Position ]:[Stanowisko / Position ]],0))="n/a","n/a",AP29-INDEX(tab_MinKomp[FMEA],MATCH($B29,tab_MinKomp[[Stanowisko / Position ]:[Stanowisko / Position ]],0)))</f>
        <v>n/a</v>
      </c>
      <c r="AQ30" s="194">
        <f>IF(INDEX(tab_MinKomp[FLOW CHART],MATCH($B29,tab_MinKomp[[Stanowisko / Position ]:[Stanowisko / Position ]],0))="n/a","n/a",AQ29-INDEX(tab_MinKomp[FLOW CHART],MATCH($B29,tab_MinKomp[[Stanowisko / Position ]:[Stanowisko / Position ]],0)))</f>
        <v>0</v>
      </c>
      <c r="AR30" s="194" t="str">
        <f>IF(INDEX(tab_MinKomp[APQP],MATCH($B29,tab_MinKomp[[Stanowisko / Position ]:[Stanowisko / Position ]],0))="n/a","n/a",AR29-INDEX(tab_MinKomp[APQP],MATCH($B29,tab_MinKomp[[Stanowisko / Position ]:[Stanowisko / Position ]],0)))</f>
        <v>n/a</v>
      </c>
      <c r="AS30" s="194" t="str">
        <f>IF(INDEX(tab_MinKomp[MSA],MATCH($B29,tab_MinKomp[[Stanowisko / Position ]:[Stanowisko / Position ]],0))="n/a","n/a",AS29-INDEX(tab_MinKomp[MSA],MATCH($B29,tab_MinKomp[[Stanowisko / Position ]:[Stanowisko / Position ]],0)))</f>
        <v>n/a</v>
      </c>
      <c r="AT30" s="194" t="str">
        <f>IF(INDEX(tab_MinKomp[SPC],MATCH($B29,tab_MinKomp[[Stanowisko / Position ]:[Stanowisko / Position ]],0))="n/a","n/a",AT29-INDEX(tab_MinKomp[SPC],MATCH($B29,tab_MinKomp[[Stanowisko / Position ]:[Stanowisko / Position ]],0)))</f>
        <v>n/a</v>
      </c>
      <c r="AU30" s="194" t="str">
        <f>IF(INDEX(tab_MinKomp[CSR (SPECYFICZNE WYMAGANIA KLIENTA)],MATCH($B29,tab_MinKomp[[Stanowisko / Position ]:[Stanowisko / Position ]],0))="n/a","n/a",AU29-INDEX(tab_MinKomp[CSR (SPECYFICZNE WYMAGANIA KLIENTA)],MATCH($B29,tab_MinKomp[[Stanowisko / Position ]:[Stanowisko / Position ]],0)))</f>
        <v>n/a</v>
      </c>
      <c r="AV30" s="194">
        <f>IF(INDEX(tab_MinKomp[5S],MATCH($B29,tab_MinKomp[[Stanowisko / Position ]:[Stanowisko / Position ]],0))="n/a","n/a",AV29-INDEX(tab_MinKomp[5S],MATCH($B29,tab_MinKomp[[Stanowisko / Position ]:[Stanowisko / Position ]],0)))</f>
        <v>-1</v>
      </c>
      <c r="AW30" s="194">
        <f>IF(INDEX(tab_MinKomp[LEAN MANAGEMENT],MATCH($B29,tab_MinKomp[[Stanowisko / Position ]:[Stanowisko / Position ]],0))="n/a","n/a",AW29-INDEX(tab_MinKomp[LEAN MANAGEMENT],MATCH($B29,tab_MinKomp[[Stanowisko / Position ]:[Stanowisko / Position ]],0)))</f>
        <v>0</v>
      </c>
      <c r="AX30" s="194" t="str">
        <f>IF(INDEX(tab_MinKomp[5R],MATCH($B29,tab_MinKomp[[Stanowisko / Position ]:[Stanowisko / Position ]],0))="n/a","n/a",AX29-INDEX(tab_MinKomp[5R],MATCH($B29,tab_MinKomp[[Stanowisko / Position ]:[Stanowisko / Position ]],0)))</f>
        <v>n/a</v>
      </c>
      <c r="AY30" s="194" t="str">
        <f>IF(INDEX(tab_MinKomp[Six Sigma],MATCH($B29,tab_MinKomp[[Stanowisko / Position ]:[Stanowisko / Position ]],0))="n/a","n/a",AY29-INDEX(tab_MinKomp[Six Sigma],MATCH($B29,tab_MinKomp[[Stanowisko / Position ]:[Stanowisko / Position ]],0)))</f>
        <v>n/a</v>
      </c>
      <c r="AZ30" s="194" t="str">
        <f>IF(INDEX(tab_MinKomp[System BAAN / Distribution &amp; Supply Chain],MATCH($B29,tab_MinKomp[[Stanowisko / Position ]:[Stanowisko / Position ]],0))="n/a","n/a",AZ29-INDEX(tab_MinKomp[System BAAN / Distribution &amp; Supply Chain],MATCH($B29,tab_MinKomp[[Stanowisko / Position ]:[Stanowisko / Position ]],0)))</f>
        <v>n/a</v>
      </c>
      <c r="BA30" s="194">
        <f>IF(INDEX(tab_MinKomp[LEAN MANAGEMENT],MATCH($B29,tab_MinKomp[[Stanowisko / Position ]:[Stanowisko / Position ]],0))="n/a","n/a",BA29-INDEX(tab_MinKomp[LEAN MANAGEMENT],MATCH($B29,tab_MinKomp[[Stanowisko / Position ]:[Stanowisko / Position ]],0)))</f>
        <v>2</v>
      </c>
      <c r="BB30" s="194">
        <f>IF(INDEX(tab_MinKomp[LEAN MANAGEMENT],MATCH($B29,tab_MinKomp[[Stanowisko / Position ]:[Stanowisko / Position ]],0))="n/a","n/a",BB29-INDEX(tab_MinKomp[LEAN MANAGEMENT],MATCH($B29,tab_MinKomp[[Stanowisko / Position ]:[Stanowisko / Position ]],0)))</f>
        <v>1</v>
      </c>
      <c r="BC30" s="194" t="str">
        <f>IF(INDEX(tab_MinKomp[Organizacja dostaw / Versorgungsorganisation],MATCH($B29,tab_MinKomp[[Stanowisko / Position ]:[Stanowisko / Position ]],0))="n/a","n/a",BC29-INDEX(tab_MinKomp[Organizacja dostaw / Versorgungsorganisation],MATCH($B29,tab_MinKomp[[Stanowisko / Position ]:[Stanowisko / Position ]],0)))</f>
        <v>n/a</v>
      </c>
      <c r="BD30" s="194" t="str">
        <f>IF(INDEX(tab_MinKomp[Organizacja wysyłek / Organisation von Lieferungen],MATCH($B29,tab_MinKomp[[Stanowisko / Position ]:[Stanowisko / Position ]],0))="n/a","n/a",BD29-INDEX(tab_MinKomp[Organizacja wysyłek / Organisation von Lieferungen],MATCH($B29,tab_MinKomp[[Stanowisko / Position ]:[Stanowisko / Position ]],0)))</f>
        <v>n/a</v>
      </c>
      <c r="BE30" s="194" t="str">
        <f>IF(INDEX(tab_MinKomp[Analiza magazynowa - Program Polen.mdb / Inventuranalyse],MATCH($B29,tab_MinKomp[[Stanowisko / Position ]:[Stanowisko / Position ]],0))="n/a","n/a",BE29-INDEX(tab_MinKomp[Analiza magazynowa - Program Polen.mdb / Inventuranalyse],MATCH($B29,tab_MinKomp[[Stanowisko / Position ]:[Stanowisko / Position ]],0)))</f>
        <v>n/a</v>
      </c>
      <c r="BF30" s="190" t="str">
        <f>IF(INDEX(tab_MinKomp[MMOG (Materials Management Operations Guidelines)],MATCH($B29,tab_MinKomp[[Stanowisko / Position ]:[Stanowisko / Position ]],0))="n/a","n/a",BF29-INDEX(tab_MinKomp[MMOG (Materials Management Operations Guidelines)],MATCH($B29,tab_MinKomp[[Stanowisko / Position ]:[Stanowisko / Position ]],0)))</f>
        <v>n/a</v>
      </c>
      <c r="BG30" s="190" t="str">
        <f>IF(INDEX(tab_MinKomp[GPP],MATCH($B29,tab_MinKomp[[Stanowisko / Position ]:[Stanowisko / Position ]],0))="n/a","n/a",BG29-INDEX(tab_MinKomp[GPP],MATCH($B29,tab_MinKomp[[Stanowisko / Position ]:[Stanowisko / Position ]],0)))</f>
        <v>n/a</v>
      </c>
      <c r="BH30" s="190" t="str">
        <f>IF(INDEX(tab_MinKomp[AIAG (Automotive Industry Action Group)],MATCH($B29,tab_MinKomp[[Stanowisko / Position ]:[Stanowisko / Position ]],0))="n/a","n/a",BH29-INDEX(tab_MinKomp[AIAG (Automotive Industry Action Group)],MATCH($B29,tab_MinKomp[[Stanowisko / Position ]:[Stanowisko / Position ]],0)))</f>
        <v>n/a</v>
      </c>
      <c r="BI30" s="190" t="str">
        <f>IF(INDEX(tab_MinKomp[Super-G disputes],MATCH($B29,tab_MinKomp[[Stanowisko / Position ]:[Stanowisko / Position ]],0))="n/a","n/a",BI29-INDEX(tab_MinKomp[Super-G disputes],MATCH($B29,tab_MinKomp[[Stanowisko / Position ]:[Stanowisko / Position ]],0)))</f>
        <v>n/a</v>
      </c>
      <c r="BJ30" s="190" t="str">
        <f>IF(INDEX(tab_MinKomp[CMMS3/eDDL (Direct Data Link)],MATCH($B29,tab_MinKomp[[Stanowisko / Position ]:[Stanowisko / Position ]],0))="n/a","n/a",BJ29-INDEX(tab_MinKomp[CMMS3/eDDL (Direct Data Link)],MATCH($B29,tab_MinKomp[[Stanowisko / Position ]:[Stanowisko / Position ]],0)))</f>
        <v>n/a</v>
      </c>
      <c r="BK30" s="190" t="str">
        <f>IF(INDEX(tab_MinKomp[MP&amp;L (Material Planning and Logistics)],MATCH($B29,tab_MinKomp[[Stanowisko / Position ]:[Stanowisko / Position ]],0))="n/a","n/a",BK29-INDEX(tab_MinKomp[MP&amp;L (Material Planning and Logistics)],MATCH($B29,tab_MinKomp[[Stanowisko / Position ]:[Stanowisko / Position ]],0)))</f>
        <v>n/a</v>
      </c>
      <c r="BL30" s="190" t="str">
        <f>IF(INDEX(tab_MinKomp[Supplier delivery rating],MATCH($B29,tab_MinKomp[[Stanowisko / Position ]:[Stanowisko / Position ]],0))="n/a","n/a",BL29-INDEX(tab_MinKomp[Supplier delivery rating],MATCH($B29,tab_MinKomp[[Stanowisko / Position ]:[Stanowisko / Position ]],0)))</f>
        <v>n/a</v>
      </c>
      <c r="BM30" s="194" t="str">
        <f>IF(INDEX(tab_MinKomp[Obsługa maszyn KVT / KVT Maschinenbedienung],MATCH($B29,tab_MinKomp[[Stanowisko / Position ]:[Stanowisko / Position ]],0))="n/a","n/a",BM29-INDEX(tab_MinKomp[Obsługa maszyn KVT / KVT Maschinenbedienung],MATCH($B29,tab_MinKomp[[Stanowisko / Position ]:[Stanowisko / Position ]],0)))</f>
        <v>n/a</v>
      </c>
      <c r="BN30" s="194" t="str">
        <f>IF(INDEX(tab_MinKomp[Obsługa maszyn KVT / KVT Maschinenbedienung],MATCH($B29,tab_MinKomp[[Stanowisko / Position ]:[Stanowisko / Position ]],0))="n/a","n/a",BN29-INDEX(tab_MinKomp[Obsługa maszyn KVT / KVT Maschinenbedienung],MATCH($B29,tab_MinKomp[[Stanowisko / Position ]:[Stanowisko / Position ]],0)))</f>
        <v>n/a</v>
      </c>
      <c r="BO30" s="194" t="str">
        <f>IF(INDEX(tab_MinKomp[Obsługa maszyn KVT / KVT Maschinenbedienung],MATCH($B29,tab_MinKomp[[Stanowisko / Position ]:[Stanowisko / Position ]],0))="n/a","n/a",BO29-INDEX(tab_MinKomp[Obsługa maszyn KVT / KVT Maschinenbedienung],MATCH($B29,tab_MinKomp[[Stanowisko / Position ]:[Stanowisko / Position ]],0)))</f>
        <v>n/a</v>
      </c>
      <c r="BP30" s="194">
        <f>IF(INDEX(tab_MinKomp[Obsługa maszyn Novapax / Novapax Maschinenbedienung],MATCH($B29,tab_MinKomp[[Stanowisko / Position ]:[Stanowisko / Position ]],0))="n/a","n/a",BP29-INDEX(tab_MinKomp[Obsługa maszyn Novapax / Novapax Maschinenbedienung],MATCH($B29,tab_MinKomp[[Stanowisko / Position ]:[Stanowisko / Position ]],0)))</f>
        <v>-1</v>
      </c>
      <c r="BQ30" s="194" t="str">
        <f>IF(INDEX(tab_MinKomp[Obsługa maszyn Piovan / Piovan Maschinenbedienung],MATCH($B29,tab_MinKomp[[Stanowisko / Position ]:[Stanowisko / Position ]],0))="n/a","n/a",BQ29-INDEX(tab_MinKomp[Obsługa maszyn Piovan / Piovan Maschinenbedienung],MATCH($B29,tab_MinKomp[[Stanowisko / Position ]:[Stanowisko / Position ]],0)))</f>
        <v>n/a</v>
      </c>
      <c r="BR30" s="194">
        <f>IF(INDEX(tab_MinKomp[Eliminacja awarii / Beseitigung von Ausfällen],MATCH($B29,tab_MinKomp[[Stanowisko / Position ]:[Stanowisko / Position ]],0))="n/a","n/a",BR29-INDEX(tab_MinKomp[Eliminacja awarii / Beseitigung von Ausfällen],MATCH($B29,tab_MinKomp[[Stanowisko / Position ]:[Stanowisko / Position ]],0)))</f>
        <v>0</v>
      </c>
      <c r="BS30" s="194" t="str">
        <f>IF(INDEX(tab_MinKomp[Obsługa maszyn Piovan / Piovan Maschinenbedienung],MATCH($B29,tab_MinKomp[[Stanowisko / Position ]:[Stanowisko / Position ]],0))="n/a","n/a",BS29-INDEX(tab_MinKomp[Obsługa maszyn Piovan / Piovan Maschinenbedienung],MATCH($B29,tab_MinKomp[[Stanowisko / Position ]:[Stanowisko / Position ]],0)))</f>
        <v>n/a</v>
      </c>
      <c r="BT30" s="194" t="str">
        <f>IF(INDEX(tab_MinKomp[Obsługa maszyn Piovan / Piovan Maschinenbedienung],MATCH($B29,tab_MinKomp[[Stanowisko / Position ]:[Stanowisko / Position ]],0))="n/a","n/a",BT29-INDEX(tab_MinKomp[Obsługa maszyn Piovan / Piovan Maschinenbedienung],MATCH($B29,tab_MinKomp[[Stanowisko / Position ]:[Stanowisko / Position ]],0)))</f>
        <v>n/a</v>
      </c>
      <c r="BU30" s="194" t="str">
        <f>IF(INDEX(tab_MinKomp[Obsługa maszyn Piovan / Piovan Maschinenbedienung],MATCH($B29,tab_MinKomp[[Stanowisko / Position ]:[Stanowisko / Position ]],0))="n/a","n/a",BU29-INDEX(tab_MinKomp[Obsługa maszyn Piovan / Piovan Maschinenbedienung],MATCH($B29,tab_MinKomp[[Stanowisko / Position ]:[Stanowisko / Position ]],0)))</f>
        <v>n/a</v>
      </c>
      <c r="BV30" s="194" t="str">
        <f>IF(INDEX(tab_MinKomp[Obsługa maszyn Piovan / Piovan Maschinenbedienung],MATCH($B29,tab_MinKomp[[Stanowisko / Position ]:[Stanowisko / Position ]],0))="n/a","n/a",BV29-INDEX(tab_MinKomp[Obsługa maszyn Piovan / Piovan Maschinenbedienung],MATCH($B29,tab_MinKomp[[Stanowisko / Position ]:[Stanowisko / Position ]],0)))</f>
        <v>n/a</v>
      </c>
      <c r="BW30" s="194" t="str">
        <f>IF(INDEX(tab_MinKomp[Obsługa maszyn Piovan / Piovan Maschinenbedienung],MATCH($B29,tab_MinKomp[[Stanowisko / Position ]:[Stanowisko / Position ]],0))="n/a","n/a",BW29-INDEX(tab_MinKomp[Obsługa maszyn Piovan / Piovan Maschinenbedienung],MATCH($B29,tab_MinKomp[[Stanowisko / Position ]:[Stanowisko / Position ]],0)))</f>
        <v>n/a</v>
      </c>
      <c r="BX30" s="194" t="str">
        <f>IF(INDEX(tab_MinKomp[Obsługa maszyn Piovan / Piovan Maschinenbedienung],MATCH($B29,tab_MinKomp[[Stanowisko / Position ]:[Stanowisko / Position ]],0))="n/a","n/a",BX29-INDEX(tab_MinKomp[Obsługa maszyn Piovan / Piovan Maschinenbedienung],MATCH($B29,tab_MinKomp[[Stanowisko / Position ]:[Stanowisko / Position ]],0)))</f>
        <v>n/a</v>
      </c>
      <c r="BY30" s="194" t="str">
        <f>IF(INDEX(tab_MinKomp[Obsługa maszyn Engel / Engel Maschinenbedienung],MATCH($B29,tab_MinKomp[[Stanowisko / Position ]:[Stanowisko / Position ]],0))="n/a","n/a",BY29-INDEX(tab_MinKomp[Obsługa maszyn Engel / Engel Maschinenbedienung],MATCH($B29,tab_MinKomp[[Stanowisko / Position ]:[Stanowisko / Position ]],0)))</f>
        <v>n/a</v>
      </c>
      <c r="BZ30" s="194" t="str">
        <f>IF(INDEX(tab_MinKomp[Obsługa maszyn Engel / Engel Maschinenbedienung],MATCH($B29,tab_MinKomp[[Stanowisko / Position ]:[Stanowisko / Position ]],0))="n/a","n/a",BZ29-INDEX(tab_MinKomp[Obsługa maszyn Engel / Engel Maschinenbedienung],MATCH($B29,tab_MinKomp[[Stanowisko / Position ]:[Stanowisko / Position ]],0)))</f>
        <v>n/a</v>
      </c>
      <c r="CA30" s="194">
        <f>IF(INDEX(tab_MinKomp[Eliminacja awarii / Beseitigung von Ausfällen],MATCH($B29,tab_MinKomp[[Stanowisko / Position ]:[Stanowisko / Position ]],0))="n/a","n/a",CA29-INDEX(tab_MinKomp[Eliminacja awarii / Beseitigung von Ausfällen],MATCH($B29,tab_MinKomp[[Stanowisko / Position ]:[Stanowisko / Position ]],0)))</f>
        <v>0</v>
      </c>
      <c r="CB30" s="194" t="str">
        <f>IF(INDEX(tab_MinKomp[Obsługa maszyn ASL / ASL Maschinenbedienung],MATCH($B29,tab_MinKomp[[Stanowisko / Position ]:[Stanowisko / Position ]],0))="n/a","n/a",CB29-INDEX(tab_MinKomp[Obsługa maszyn ASL / ASL Maschinenbedienung],MATCH($B29,tab_MinKomp[[Stanowisko / Position ]:[Stanowisko / Position ]],0)))</f>
        <v>n/a</v>
      </c>
      <c r="CC30" s="194">
        <f>IF(INDEX(tab_MinKomp[Obsługa maszyn Novapax / Novapax Maschinenbedienung],MATCH($B29,tab_MinKomp[[Stanowisko / Position ]:[Stanowisko / Position ]],0))="n/a","n/a",CC29-INDEX(tab_MinKomp[Obsługa maszyn Novapax / Novapax Maschinenbedienung],MATCH($B29,tab_MinKomp[[Stanowisko / Position ]:[Stanowisko / Position ]],0)))</f>
        <v>-1</v>
      </c>
      <c r="CD30" s="194">
        <f>IF(INDEX(tab_MinKomp[Obsługa maszyn Novapax / Novapax Maschinenbedienung],MATCH($B29,tab_MinKomp[[Stanowisko / Position ]:[Stanowisko / Position ]],0))="n/a","n/a",CD29-INDEX(tab_MinKomp[Obsługa maszyn Novapax / Novapax Maschinenbedienung],MATCH($B29,tab_MinKomp[[Stanowisko / Position ]:[Stanowisko / Position ]],0)))</f>
        <v>-1</v>
      </c>
      <c r="CE30" s="194" t="str">
        <f>IF(INDEX(tab_MinKomp[Obsługa maszyn Piovan / Piovan Maschinenbedienung],MATCH($B29,tab_MinKomp[[Stanowisko / Position ]:[Stanowisko / Position ]],0))="n/a","n/a",CE29-INDEX(tab_MinKomp[Obsługa maszyn Piovan / Piovan Maschinenbedienung],MATCH($B29,tab_MinKomp[[Stanowisko / Position ]:[Stanowisko / Position ]],0)))</f>
        <v>n/a</v>
      </c>
      <c r="CF30" s="194" t="str">
        <f>IF(INDEX(tab_MinKomp[Obsługa maszyn Piovan / Piovan Maschinenbedienung],MATCH($B29,tab_MinKomp[[Stanowisko / Position ]:[Stanowisko / Position ]],0))="n/a","n/a",CF29-INDEX(tab_MinKomp[Obsługa maszyn Piovan / Piovan Maschinenbedienung],MATCH($B29,tab_MinKomp[[Stanowisko / Position ]:[Stanowisko / Position ]],0)))</f>
        <v>n/a</v>
      </c>
      <c r="CG30" s="194">
        <f>IF(INDEX(tab_MinKomp[Eliminacja awarii / Beseitigung von Ausfällen],MATCH($B29,tab_MinKomp[[Stanowisko / Position ]:[Stanowisko / Position ]],0))="n/a","n/a",CG29-INDEX(tab_MinKomp[Eliminacja awarii / Beseitigung von Ausfällen],MATCH($B29,tab_MinKomp[[Stanowisko / Position ]:[Stanowisko / Position ]],0)))</f>
        <v>0</v>
      </c>
      <c r="CH30" s="194" t="str">
        <f>IF(INDEX(tab_MinKomp[Wymagania VDA 6.5 Product / Forderungen],MATCH($B29,tab_MinKomp[[Stanowisko / Position ]:[Stanowisko / Position ]],0))="n/a","n/a",CH29-INDEX(tab_MinKomp[Wymagania VDA 6.5 Product / Forderungen],MATCH($B29,tab_MinKomp[[Stanowisko / Position ]:[Stanowisko / Position ]],0)))</f>
        <v>n/a</v>
      </c>
      <c r="CI30" s="194" t="str">
        <f>IF(INDEX(tab_MinKomp[Wymagania VDA 6.5 Product / Forderungen],MATCH($B29,tab_MinKomp[[Stanowisko / Position ]:[Stanowisko / Position ]],0))="n/a","n/a",CI29-INDEX(tab_MinKomp[Wymagania VDA 6.5 Product / Forderungen],MATCH($B29,tab_MinKomp[[Stanowisko / Position ]:[Stanowisko / Position ]],0)))</f>
        <v>n/a</v>
      </c>
      <c r="CJ30" s="194" t="str">
        <f>IF(INDEX(tab_MinKomp[Wymagania VDA 6.5 Product / Forderungen],MATCH($B29,tab_MinKomp[[Stanowisko / Position ]:[Stanowisko / Position ]],0))="n/a","n/a",CJ29-INDEX(tab_MinKomp[Wymagania VDA 6.5 Product / Forderungen],MATCH($B29,tab_MinKomp[[Stanowisko / Position ]:[Stanowisko / Position ]],0)))</f>
        <v>n/a</v>
      </c>
      <c r="CK30" s="194" t="str">
        <f>IF(INDEX(tab_MinKomp[Wymagania VDA 6.5 Product / Forderungen],MATCH($B29,tab_MinKomp[[Stanowisko / Position ]:[Stanowisko / Position ]],0))="n/a","n/a",CK29-INDEX(tab_MinKomp[Wymagania VDA 6.5 Product / Forderungen],MATCH($B29,tab_MinKomp[[Stanowisko / Position ]:[Stanowisko / Position ]],0)))</f>
        <v>n/a</v>
      </c>
      <c r="CL30" s="194" t="str">
        <f>IF(INDEX(tab_MinKomp[Wymagania VDA 6.5 Product / Forderungen],MATCH($B29,tab_MinKomp[[Stanowisko / Position ]:[Stanowisko / Position ]],0))="n/a","n/a",CL29-INDEX(tab_MinKomp[Wymagania VDA 6.5 Product / Forderungen],MATCH($B29,tab_MinKomp[[Stanowisko / Position ]:[Stanowisko / Position ]],0)))</f>
        <v>n/a</v>
      </c>
      <c r="CM30" s="194" t="str">
        <f>IF(INDEX(tab_MinKomp[Informatyka ogólna (techniczne i systemowe) / Allgemeine IT (Technik und System)],MATCH($B29,tab_MinKomp[[Stanowisko / Position ]:[Stanowisko / Position ]],0))="n/a","n/a",CM29-INDEX(tab_MinKomp[Informatyka ogólna (techniczne i systemowe) / Allgemeine IT (Technik und System)],MATCH($B29,tab_MinKomp[[Stanowisko / Position ]:[Stanowisko / Position ]],0)))</f>
        <v>n/a</v>
      </c>
      <c r="CN30" s="194" t="str">
        <f>IF(INDEX(tab_MinKomp[Sieci komputerowe / Computernetzwerke],MATCH($B29,tab_MinKomp[[Stanowisko / Position ]:[Stanowisko / Position ]],0))="n/a","n/a",CN29-INDEX(tab_MinKomp[Sieci komputerowe / Computernetzwerke],MATCH($B29,tab_MinKomp[[Stanowisko / Position ]:[Stanowisko / Position ]],0)))</f>
        <v>n/a</v>
      </c>
      <c r="CO30" s="194" t="str">
        <f>IF(INDEX(tab_MinKomp[Hardware (komputery PC, drukarki biurowe i etykietowe, telefonia stacjonarna i mobilna) (PC, Drucker, Telefpne, Handys)],MATCH($B29,tab_MinKomp[[Stanowisko / Position ]:[Stanowisko / Position ]],0))="n/a","n/a",CO29-INDEX(tab_MinKomp[Hardware (komputery PC, drukarki biurowe i etykietowe, telefonia stacjonarna i mobilna) (PC, Drucker, Telefpne, Handys)],MATCH($B29,tab_MinKomp[[Stanowisko / Position ]:[Stanowisko / Position ]],0)))</f>
        <v>n/a</v>
      </c>
      <c r="CP30" s="194" t="str">
        <f>IF(INDEX(tab_MinKomp[Software &amp; Systems (MS Office, MS Remote Desktop)],MATCH($B29,tab_MinKomp[[Stanowisko / Position ]:[Stanowisko / Position ]],0))="n/a","n/a",CP29-INDEX(tab_MinKomp[Software &amp; Systems (MS Office, MS Remote Desktop)],MATCH($B29,tab_MinKomp[[Stanowisko / Position ]:[Stanowisko / Position ]],0)))</f>
        <v>n/a</v>
      </c>
      <c r="CQ30" s="194" t="str">
        <f>IF(INDEX(tab_MinKomp[Programowanie obiektowe (PHP) / Objektprogrammierung],MATCH($B29,tab_MinKomp[[Stanowisko / Position ]:[Stanowisko / Position ]],0))="n/a","n/a",CQ29-INDEX(tab_MinKomp[Programowanie obiektowe (PHP) / Objektprogrammierung],MATCH($B29,tab_MinKomp[[Stanowisko / Position ]:[Stanowisko / Position ]],0)))</f>
        <v>n/a</v>
      </c>
      <c r="CR30" s="194" t="str">
        <f>IF(INDEX(tab_MinKomp[Scrum],MATCH($B29,tab_MinKomp[[Stanowisko / Position ]:[Stanowisko / Position ]],0))="n/a","n/a",CR29-INDEX(tab_MinKomp[Scrum],MATCH($B29,tab_MinKomp[[Stanowisko / Position ]:[Stanowisko / Position ]],0)))</f>
        <v>n/a</v>
      </c>
      <c r="CS30" s="194" t="str">
        <f>IF(INDEX(tab_MinKomp[SQL (MySQL)],MATCH($B29,tab_MinKomp[[Stanowisko / Position ]:[Stanowisko / Position ]],0))="n/a","n/a",CS29-INDEX(tab_MinKomp[SQL (MySQL)],MATCH($B29,tab_MinKomp[[Stanowisko / Position ]:[Stanowisko / Position ]],0)))</f>
        <v>n/a</v>
      </c>
      <c r="CT30" s="194" t="str">
        <f>IF(INDEX(tab_MinKomp[Javascript],MATCH($B29,tab_MinKomp[[Stanowisko / Position ]:[Stanowisko / Position ]],0))="n/a","n/a",CT29-INDEX(tab_MinKomp[Javascript],MATCH($B29,tab_MinKomp[[Stanowisko / Position ]:[Stanowisko / Position ]],0)))</f>
        <v>n/a</v>
      </c>
      <c r="CU30" s="194" t="str">
        <f>IF(INDEX(tab_MinKomp[Joomla],MATCH($B29,tab_MinKomp[[Stanowisko / Position ]:[Stanowisko / Position ]],0))="n/a","n/a",CU29-INDEX(tab_MinKomp[Joomla],MATCH($B29,tab_MinKomp[[Stanowisko / Position ]:[Stanowisko / Position ]],0)))</f>
        <v>n/a</v>
      </c>
      <c r="CV30" s="194" t="str">
        <f>IF(INDEX(tab_MinKomp[Bash],MATCH($B29,tab_MinKomp[[Stanowisko / Position ]:[Stanowisko / Position ]],0))="n/a","n/a",CV29-INDEX(tab_MinKomp[Bash],MATCH($B29,tab_MinKomp[[Stanowisko / Position ]:[Stanowisko / Position ]],0)))</f>
        <v>n/a</v>
      </c>
      <c r="CW30" s="194">
        <f>IF(INDEX(tab_MinKomp[Systemy MES (HYDRA / SFMS)],MATCH($B29,tab_MinKomp[[Stanowisko / Position ]:[Stanowisko / Position ]],0))="n/a","n/a",CW29-INDEX(tab_MinKomp[Systemy MES (HYDRA / SFMS)],MATCH($B29,tab_MinKomp[[Stanowisko / Position ]:[Stanowisko / Position ]],0)))</f>
        <v>-1</v>
      </c>
      <c r="CX30" s="194" t="str">
        <f>IF(INDEX(tab_MinKomp[HTML / CSS],MATCH($B29,tab_MinKomp[[Stanowisko / Position ]:[Stanowisko / Position ]],0))="n/a","n/a",CX29-INDEX(tab_MinKomp[HTML / CSS],MATCH($B29,tab_MinKomp[[Stanowisko / Position ]:[Stanowisko / Position ]],0)))</f>
        <v>n/a</v>
      </c>
      <c r="CY30" s="194" t="str">
        <f>IF(INDEX(tab_MinKomp[SYSTEM PR],MATCH($B29,tab_MinKomp[[Stanowisko / Position ]:[Stanowisko / Position ]],0))="n/a","n/a",CY29-INDEX(tab_MinKomp[SYSTEM PR],MATCH($B29,tab_MinKomp[[Stanowisko / Position ]:[Stanowisko / Position ]],0)))</f>
        <v>n/a</v>
      </c>
      <c r="CZ30" s="194" t="str">
        <f>IF(INDEX(tab_MinKomp[System Einkauf XP / EBA],MATCH($B29,tab_MinKomp[[Stanowisko / Position ]:[Stanowisko / Position ]],0))="n/a","n/a",CZ29-INDEX(tab_MinKomp[System Einkauf XP / EBA],MATCH($B29,tab_MinKomp[[Stanowisko / Position ]:[Stanowisko / Position ]],0)))</f>
        <v>n/a</v>
      </c>
      <c r="DA30" s="194" t="str">
        <f>IF(INDEX(tab_MinKomp[Techniki negocjacyjne / Verhandlungstechniken],MATCH($B29,tab_MinKomp[[Stanowisko / Position ]:[Stanowisko / Position ]],0))="n/a","n/a",DA29-INDEX(tab_MinKomp[Techniki negocjacyjne / Verhandlungstechniken],MATCH($B29,tab_MinKomp[[Stanowisko / Position ]:[Stanowisko / Position ]],0)))</f>
        <v>n/a</v>
      </c>
      <c r="DB30" s="194" t="str">
        <f>IF(INDEX(tab_MinKomp[Znajomość rynku branżowego / Kenntnis des Industrie Marktes],MATCH($B29,tab_MinKomp[[Stanowisko / Position ]:[Stanowisko / Position ]],0))="n/a","n/a",DB29-INDEX(tab_MinKomp[Znajomość rynku branżowego / Kenntnis des Industrie Marktes],MATCH($B29,tab_MinKomp[[Stanowisko / Position ]:[Stanowisko / Position ]],0)))</f>
        <v>n/a</v>
      </c>
      <c r="DC30" s="194" t="str">
        <f>IF(INDEX(tab_MinKomp[SUPPLIER MANAGEMENT],MATCH($B29,tab_MinKomp[[Stanowisko / Position ]:[Stanowisko / Position ]],0))="n/a","n/a",DC29-INDEX(tab_MinKomp[SUPPLIER MANAGEMENT],MATCH($B29,tab_MinKomp[[Stanowisko / Position ]:[Stanowisko / Position ]],0)))</f>
        <v>n/a</v>
      </c>
      <c r="DD30" s="194" t="str">
        <f>IF(INDEX(tab_MinKomp[SUPPLIER MANAGEMENT],MATCH($B29,tab_MinKomp[[Stanowisko / Position ]:[Stanowisko / Position ]],0))="n/a","n/a",DD29-INDEX(tab_MinKomp[SUPPLIER MANAGEMENT],MATCH($B29,tab_MinKomp[[Stanowisko / Position ]:[Stanowisko / Position ]],0)))</f>
        <v>n/a</v>
      </c>
      <c r="DE30" s="194" t="str">
        <f>IF(INDEX(tab_MinKomp[SUPPLIER MANAGEMENT],MATCH($B29,tab_MinKomp[[Stanowisko / Position ]:[Stanowisko / Position ]],0))="n/a","n/a",DE29-INDEX(tab_MinKomp[SUPPLIER MANAGEMENT],MATCH($B29,tab_MinKomp[[Stanowisko / Position ]:[Stanowisko / Position ]],0)))</f>
        <v>n/a</v>
      </c>
      <c r="DF30" s="194">
        <f>IF(INDEX(tab_MinKomp[LEAN MANAGEMENT],MATCH($B29,tab_MinKomp[[Stanowisko / Position ]:[Stanowisko / Position ]],0))="n/a","n/a",DF29-INDEX(tab_MinKomp[LEAN MANAGEMENT],MATCH($B29,tab_MinKomp[[Stanowisko / Position ]:[Stanowisko / Position ]],0)))</f>
        <v>0</v>
      </c>
      <c r="DG30" s="194" t="str">
        <f>IF(INDEX(tab_MinKomp[PPAP/PSW],MATCH($B29,tab_MinKomp[[Stanowisko / Position ]:[Stanowisko / Position ]],0))="n/a","n/a",DG29-INDEX(tab_MinKomp[PPAP/PSW],MATCH($B29,tab_MinKomp[[Stanowisko / Position ]:[Stanowisko / Position ]],0)))</f>
        <v>n/a</v>
      </c>
      <c r="DH30" s="194" t="str">
        <f>IF(INDEX(tab_MinKomp[SUPPLIER MANAGEMENT],MATCH($B29,tab_MinKomp[[Stanowisko / Position ]:[Stanowisko / Position ]],0))="n/a","n/a",DH29-INDEX(tab_MinKomp[SUPPLIER MANAGEMENT],MATCH($B29,tab_MinKomp[[Stanowisko / Position ]:[Stanowisko / Position ]],0)))</f>
        <v>n/a</v>
      </c>
      <c r="DI30" s="194" t="str">
        <f>IF(INDEX(tab_MinKomp[OBSŁUGA PORTALI KLIENTA / Kundenportale],MATCH($B29,tab_MinKomp[[Stanowisko / Position ]:[Stanowisko / Position ]],0))="n/a","n/a",DI29-INDEX(tab_MinKomp[OBSŁUGA PORTALI KLIENTA / Kundenportale],MATCH($B29,tab_MinKomp[[Stanowisko / Position ]:[Stanowisko / Position ]],0)))</f>
        <v>n/a</v>
      </c>
      <c r="DJ30" s="194" t="str">
        <f>IF(INDEX(tab_MinKomp[Obsługa systemu BABTECQ / BABTECQ System],MATCH($B29,tab_MinKomp[[Stanowisko / Position ]:[Stanowisko / Position ]],0))="n/a","n/a",DJ29-INDEX(tab_MinKomp[Obsługa systemu BABTECQ / BABTECQ System],MATCH($B29,tab_MinKomp[[Stanowisko / Position ]:[Stanowisko / Position ]],0)))</f>
        <v>n/a</v>
      </c>
      <c r="DK30" s="194" t="str">
        <f>IF(INDEX(tab_MinKomp[Rysunek techniczny / technische Zeichnung],MATCH($B29,tab_MinKomp[[Stanowisko / Position ]:[Stanowisko / Position ]],0))="n/a","n/a",DK29-INDEX(tab_MinKomp[Rysunek techniczny / technische Zeichnung],MATCH($B29,tab_MinKomp[[Stanowisko / Position ]:[Stanowisko / Position ]],0)))</f>
        <v>n/a</v>
      </c>
      <c r="DL30" s="194" t="str">
        <f>IF(INDEX(tab_MinKomp[Kalibracja / Kalibrierung],MATCH($B29,tab_MinKomp[[Stanowisko / Position ]:[Stanowisko / Position ]],0))="n/a","n/a",DL29-INDEX(tab_MinKomp[Kalibracja / Kalibrierung],MATCH($B29,tab_MinKomp[[Stanowisko / Position ]:[Stanowisko / Position ]],0)))</f>
        <v>n/a</v>
      </c>
      <c r="DM30" s="194" t="str">
        <f>IF(INDEX(tab_MinKomp[Rekwalifikacja / Requalifizierung],MATCH($B29,tab_MinKomp[[Stanowisko / Position ]:[Stanowisko / Position ]],0))="n/a","n/a",DM29-INDEX(tab_MinKomp[Rekwalifikacja / Requalifizierung],MATCH($B29,tab_MinKomp[[Stanowisko / Position ]:[Stanowisko / Position ]],0)))</f>
        <v>n/a</v>
      </c>
      <c r="DN30" s="190" t="str">
        <f>IF(INDEX(tab_MinKomp[Testy czystości / Reinheitstests],MATCH($B29,tab_MinKomp[[Stanowisko / Position ]:[Stanowisko / Position ]],0))="n/a","n/a",DN29-INDEX(tab_MinKomp[Testy czystości / Reinheitstests],MATCH($B29,tab_MinKomp[[Stanowisko / Position ]:[Stanowisko / Position ]],0)))</f>
        <v>n/a</v>
      </c>
      <c r="DO30" s="190" t="str">
        <f>IF(INDEX(tab_MinKomp[Testy czystości / Reinheitstests],MATCH($B29,tab_MinKomp[[Stanowisko / Position ]:[Stanowisko / Position ]],0))="n/a","n/a",DO29-INDEX(tab_MinKomp[Testy czystości / Reinheitstests],MATCH($B29,tab_MinKomp[[Stanowisko / Position ]:[Stanowisko / Position ]],0)))</f>
        <v>n/a</v>
      </c>
      <c r="DP30" s="190" t="str">
        <f>IF(INDEX(tab_MinKomp[Testy czystości / Reinheitstests],MATCH($B29,tab_MinKomp[[Stanowisko / Position ]:[Stanowisko / Position ]],0))="n/a","n/a",DP29-INDEX(tab_MinKomp[Testy czystości / Reinheitstests],MATCH($B29,tab_MinKomp[[Stanowisko / Position ]:[Stanowisko / Position ]],0)))</f>
        <v>n/a</v>
      </c>
      <c r="DQ30" s="190" t="str">
        <f>IF(INDEX(tab_MinKomp[Testy czystości / Reinheitstests],MATCH($B29,tab_MinKomp[[Stanowisko / Position ]:[Stanowisko / Position ]],0))="n/a","n/a",DQ29-INDEX(tab_MinKomp[Testy czystości / Reinheitstests],MATCH($B29,tab_MinKomp[[Stanowisko / Position ]:[Stanowisko / Position ]],0)))</f>
        <v>n/a</v>
      </c>
      <c r="DR30" s="190" t="str">
        <f>IF(INDEX(tab_MinKomp[Testy czystości / Reinheitstests],MATCH($B29,tab_MinKomp[[Stanowisko / Position ]:[Stanowisko / Position ]],0))="n/a","n/a",DR29-INDEX(tab_MinKomp[Testy czystości / Reinheitstests],MATCH($B29,tab_MinKomp[[Stanowisko / Position ]:[Stanowisko / Position ]],0)))</f>
        <v>n/a</v>
      </c>
      <c r="DS30" s="190" t="str">
        <f>IF(INDEX(tab_MinKomp[Testy czystości / Reinheitstests],MATCH($B29,tab_MinKomp[[Stanowisko / Position ]:[Stanowisko / Position ]],0))="n/a","n/a",DS29-INDEX(tab_MinKomp[Testy czystości / Reinheitstests],MATCH($B29,tab_MinKomp[[Stanowisko / Position ]:[Stanowisko / Position ]],0)))</f>
        <v>n/a</v>
      </c>
      <c r="DT30" s="194" t="str">
        <f>IF(INDEX(tab_MinKomp[SUPPLIER MANAGEMENT],MATCH($B29,tab_MinKomp[[Stanowisko / Position ]:[Stanowisko / Position ]],0))="n/a","n/a",DT29-INDEX(tab_MinKomp[SUPPLIER MANAGEMENT],MATCH($B29,tab_MinKomp[[Stanowisko / Position ]:[Stanowisko / Position ]],0)))</f>
        <v>n/a</v>
      </c>
      <c r="DU30" s="190" t="str">
        <f>IF(INDEX(tab_MinKomp[Testy czystości / Reinheitstests],MATCH($B29,tab_MinKomp[[Stanowisko / Position ]:[Stanowisko / Position ]],0))="n/a","n/a",DU29-INDEX(tab_MinKomp[Testy czystości / Reinheitstests],MATCH($B29,tab_MinKomp[[Stanowisko / Position ]:[Stanowisko / Position ]],0)))</f>
        <v>n/a</v>
      </c>
      <c r="DV30" s="190" t="str">
        <f>IF(INDEX(tab_MinKomp[Testy czystości / Reinheitstests],MATCH($B29,tab_MinKomp[[Stanowisko / Position ]:[Stanowisko / Position ]],0))="n/a","n/a",DV29-INDEX(tab_MinKomp[Testy czystości / Reinheitstests],MATCH($B29,tab_MinKomp[[Stanowisko / Position ]:[Stanowisko / Position ]],0)))</f>
        <v>n/a</v>
      </c>
      <c r="DW30" s="190" t="str">
        <f>IF(INDEX(tab_MinKomp[Testy czystości / Reinheitstests],MATCH($B29,tab_MinKomp[[Stanowisko / Position ]:[Stanowisko / Position ]],0))="n/a","n/a",DW29-INDEX(tab_MinKomp[Testy czystości / Reinheitstests],MATCH($B29,tab_MinKomp[[Stanowisko / Position ]:[Stanowisko / Position ]],0)))</f>
        <v>n/a</v>
      </c>
      <c r="DX30" s="190" t="str">
        <f>IF(INDEX(tab_MinKomp[Testy czystości / Reinheitstests],MATCH($B29,tab_MinKomp[[Stanowisko / Position ]:[Stanowisko / Position ]],0))="n/a","n/a",DX29-INDEX(tab_MinKomp[Testy czystości / Reinheitstests],MATCH($B29,tab_MinKomp[[Stanowisko / Position ]:[Stanowisko / Position ]],0)))</f>
        <v>n/a</v>
      </c>
      <c r="DY30" s="190" t="str">
        <f>IF(INDEX(tab_MinKomp[Testy czystości / Reinheitstests],MATCH($B29,tab_MinKomp[[Stanowisko / Position ]:[Stanowisko / Position ]],0))="n/a","n/a",DY29-INDEX(tab_MinKomp[Testy czystości / Reinheitstests],MATCH($B29,tab_MinKomp[[Stanowisko / Position ]:[Stanowisko / Position ]],0)))</f>
        <v>n/a</v>
      </c>
      <c r="DZ30" s="190" t="str">
        <f>IF(INDEX(tab_MinKomp[Testy czystości / Reinheitstests],MATCH($B29,tab_MinKomp[[Stanowisko / Position ]:[Stanowisko / Position ]],0))="n/a","n/a",DZ29-INDEX(tab_MinKomp[Testy czystości / Reinheitstests],MATCH($B29,tab_MinKomp[[Stanowisko / Position ]:[Stanowisko / Position ]],0)))</f>
        <v>n/a</v>
      </c>
      <c r="EA30" s="190" t="str">
        <f>IF(INDEX(tab_MinKomp[Testy czystości / Reinheitstests],MATCH($B29,tab_MinKomp[[Stanowisko / Position ]:[Stanowisko / Position ]],0))="n/a","n/a",EA29-INDEX(tab_MinKomp[Testy czystości / Reinheitstests],MATCH($B29,tab_MinKomp[[Stanowisko / Position ]:[Stanowisko / Position ]],0)))</f>
        <v>n/a</v>
      </c>
      <c r="EB30" s="190" t="str">
        <f>IF(INDEX(tab_MinKomp[Testy czystości / Reinheitstests],MATCH($B29,tab_MinKomp[[Stanowisko / Position ]:[Stanowisko / Position ]],0))="n/a","n/a",EB29-INDEX(tab_MinKomp[Testy czystości / Reinheitstests],MATCH($B29,tab_MinKomp[[Stanowisko / Position ]:[Stanowisko / Position ]],0)))</f>
        <v>n/a</v>
      </c>
      <c r="EC30" s="190" t="str">
        <f>IF(INDEX(tab_MinKomp[Testy czystości / Reinheitstests],MATCH($B29,tab_MinKomp[[Stanowisko / Position ]:[Stanowisko / Position ]],0))="n/a","n/a",EC29-INDEX(tab_MinKomp[Testy czystości / Reinheitstests],MATCH($B29,tab_MinKomp[[Stanowisko / Position ]:[Stanowisko / Position ]],0)))</f>
        <v>n/a</v>
      </c>
      <c r="ED30" s="190" t="str">
        <f>IF(INDEX(tab_MinKomp[Testy czystości / Reinheitstests],MATCH($B29,tab_MinKomp[[Stanowisko / Position ]:[Stanowisko / Position ]],0))="n/a","n/a",ED29-INDEX(tab_MinKomp[Testy czystości / Reinheitstests],MATCH($B29,tab_MinKomp[[Stanowisko / Position ]:[Stanowisko / Position ]],0)))</f>
        <v>n/a</v>
      </c>
      <c r="EE30" s="190" t="str">
        <f>IF(INDEX(tab_MinKomp[Testy czystości / Reinheitstests],MATCH($B29,tab_MinKomp[[Stanowisko / Position ]:[Stanowisko / Position ]],0))="n/a","n/a",EE29-INDEX(tab_MinKomp[Testy czystości / Reinheitstests],MATCH($B29,tab_MinKomp[[Stanowisko / Position ]:[Stanowisko / Position ]],0)))</f>
        <v>n/a</v>
      </c>
      <c r="EF30" s="190" t="str">
        <f>IF(INDEX(tab_MinKomp[Testy czystości / Reinheitstests],MATCH($B29,tab_MinKomp[[Stanowisko / Position ]:[Stanowisko / Position ]],0))="n/a","n/a",EF29-INDEX(tab_MinKomp[Testy czystości / Reinheitstests],MATCH($B29,tab_MinKomp[[Stanowisko / Position ]:[Stanowisko / Position ]],0)))</f>
        <v>n/a</v>
      </c>
      <c r="EG30" s="190" t="str">
        <f>IF(INDEX(tab_MinKomp[Testy czystości / Reinheitstests],MATCH($B29,tab_MinKomp[[Stanowisko / Position ]:[Stanowisko / Position ]],0))="n/a","n/a",EG29-INDEX(tab_MinKomp[Testy czystości / Reinheitstests],MATCH($B29,tab_MinKomp[[Stanowisko / Position ]:[Stanowisko / Position ]],0)))</f>
        <v>n/a</v>
      </c>
      <c r="EH30" s="190" t="str">
        <f>IF(INDEX(tab_MinKomp[Testy czystości / Reinheitstests],MATCH($B29,tab_MinKomp[[Stanowisko / Position ]:[Stanowisko / Position ]],0))="n/a","n/a",EH29-INDEX(tab_MinKomp[Testy czystości / Reinheitstests],MATCH($B29,tab_MinKomp[[Stanowisko / Position ]:[Stanowisko / Position ]],0)))</f>
        <v>n/a</v>
      </c>
      <c r="EI30" s="190" t="str">
        <f>IF(INDEX(tab_MinKomp[Testy czystości / Reinheitstests],MATCH($B29,tab_MinKomp[[Stanowisko / Position ]:[Stanowisko / Position ]],0))="n/a","n/a",EI29-INDEX(tab_MinKomp[Testy czystości / Reinheitstests],MATCH($B29,tab_MinKomp[[Stanowisko / Position ]:[Stanowisko / Position ]],0)))</f>
        <v>n/a</v>
      </c>
      <c r="EJ30" s="190" t="str">
        <f>IF(INDEX(tab_MinKomp[Testy czystości / Reinheitstests],MATCH($B29,tab_MinKomp[[Stanowisko / Position ]:[Stanowisko / Position ]],0))="n/a","n/a",EJ29-INDEX(tab_MinKomp[Testy czystości / Reinheitstests],MATCH($B29,tab_MinKomp[[Stanowisko / Position ]:[Stanowisko / Position ]],0)))</f>
        <v>n/a</v>
      </c>
      <c r="EK30" s="190" t="str">
        <f>IF(INDEX(tab_MinKomp[Testy czystości / Reinheitstests],MATCH($B29,tab_MinKomp[[Stanowisko / Position ]:[Stanowisko / Position ]],0))="n/a","n/a",EK29-INDEX(tab_MinKomp[Testy czystości / Reinheitstests],MATCH($B29,tab_MinKomp[[Stanowisko / Position ]:[Stanowisko / Position ]],0)))</f>
        <v>n/a</v>
      </c>
      <c r="EL30" s="190" t="str">
        <f>IF(INDEX(tab_MinKomp[Testy czystości / Reinheitstests],MATCH($B29,tab_MinKomp[[Stanowisko / Position ]:[Stanowisko / Position ]],0))="n/a","n/a",EL29-INDEX(tab_MinKomp[Testy czystości / Reinheitstests],MATCH($B29,tab_MinKomp[[Stanowisko / Position ]:[Stanowisko / Position ]],0)))</f>
        <v>n/a</v>
      </c>
      <c r="EM30" s="190" t="str">
        <f>IF(INDEX(tab_MinKomp[Testy czystości / Reinheitstests],MATCH($B29,tab_MinKomp[[Stanowisko / Position ]:[Stanowisko / Position ]],0))="n/a","n/a",EM29-INDEX(tab_MinKomp[Testy czystości / Reinheitstests],MATCH($B29,tab_MinKomp[[Stanowisko / Position ]:[Stanowisko / Position ]],0)))</f>
        <v>n/a</v>
      </c>
      <c r="EN30" s="190" t="str">
        <f>IF(INDEX(tab_MinKomp[Testy czystości / Reinheitstests],MATCH($B29,tab_MinKomp[[Stanowisko / Position ]:[Stanowisko / Position ]],0))="n/a","n/a",EN29-INDEX(tab_MinKomp[Testy czystości / Reinheitstests],MATCH($B29,tab_MinKomp[[Stanowisko / Position ]:[Stanowisko / Position ]],0)))</f>
        <v>n/a</v>
      </c>
      <c r="EO30" s="194" t="str">
        <f>IF(INDEX(tab_MinKomp[Konserwacja Rep],MATCH($B29,tab_MinKomp[[Stanowisko / Position ]:[Stanowisko / Position ]],0))="n/a","n/a",EO29-INDEX(tab_MinKomp[Konserwacja Rep],MATCH($B29,tab_MinKomp[[Stanowisko / Position ]:[Stanowisko / Position ]],0)))</f>
        <v>n/a</v>
      </c>
      <c r="EP30" s="194" t="str">
        <f>IF(INDEX(tab_MinKomp[[Konserwacja Engel ]],MATCH($B29,tab_MinKomp[[Stanowisko / Position ]:[Stanowisko / Position ]],0))="n/a","n/a",EP29-INDEX(tab_MinKomp[[Konserwacja Engel ]],MATCH($B29,tab_MinKomp[[Stanowisko / Position ]:[Stanowisko / Position ]],0)))</f>
        <v>n/a</v>
      </c>
      <c r="EQ30" s="194" t="str">
        <f>IF(INDEX(tab_MinKomp[Konserwacja B 50],MATCH($B29,tab_MinKomp[[Stanowisko / Position ]:[Stanowisko / Position ]],0))="n/a","n/a",EQ29-INDEX(tab_MinKomp[Konserwacja B 50],MATCH($B29,tab_MinKomp[[Stanowisko / Position ]:[Stanowisko / Position ]],0)))</f>
        <v>n/a</v>
      </c>
      <c r="ER30" s="194" t="str">
        <f>IF(INDEX(tab_MinKomp[[Konserwacja EOL ]],MATCH($B29,tab_MinKomp[[Stanowisko / Position ]:[Stanowisko / Position ]],0))="n/a","n/a",ER29-INDEX(tab_MinKomp[[Konserwacja EOL ]],MATCH($B29,tab_MinKomp[[Stanowisko / Position ]:[Stanowisko / Position ]],0)))</f>
        <v>n/a</v>
      </c>
      <c r="ES30" s="194" t="str">
        <f>IF(INDEX(tab_MinKomp[Konserwacja Branson],MATCH($B29,tab_MinKomp[[Stanowisko / Position ]:[Stanowisko / Position ]],0))="n/a","n/a",ES29-INDEX(tab_MinKomp[Konserwacja Branson],MATCH($B29,tab_MinKomp[[Stanowisko / Position ]:[Stanowisko / Position ]],0)))</f>
        <v>n/a</v>
      </c>
      <c r="ET30" s="194" t="str">
        <f>IF(INDEX(tab_MinKomp[Konserwacja coolery],MATCH($B29,tab_MinKomp[[Stanowisko / Position ]:[Stanowisko / Position ]],0))="n/a","n/a",ET29-INDEX(tab_MinKomp[Konserwacja coolery],MATCH($B29,tab_MinKomp[[Stanowisko / Position ]:[Stanowisko / Position ]],0)))</f>
        <v>n/a</v>
      </c>
      <c r="EU30" s="194" t="str">
        <f>IF(INDEX(tab_MinKomp[Konserwacja piecy],MATCH($B29,tab_MinKomp[[Stanowisko / Position ]:[Stanowisko / Position ]],0))="n/a","n/a",EU29-INDEX(tab_MinKomp[Konserwacja piecy],MATCH($B29,tab_MinKomp[[Stanowisko / Position ]:[Stanowisko / Position ]],0)))</f>
        <v>n/a</v>
      </c>
      <c r="EV30" s="194" t="str">
        <f>IF(INDEX(tab_MinKomp[Rysunek techniczny- czytanie],MATCH($B29,tab_MinKomp[[Stanowisko / Position ]:[Stanowisko / Position ]],0))="n/a","n/a",EV29-INDEX(tab_MinKomp[Rysunek techniczny- czytanie],MATCH($B29,tab_MinKomp[[Stanowisko / Position ]:[Stanowisko / Position ]],0)))</f>
        <v>n/a</v>
      </c>
      <c r="EW30" s="194" t="str">
        <f>IF(INDEX(tab_MinKomp[Elektryka],MATCH($B29,tab_MinKomp[[Stanowisko / Position ]:[Stanowisko / Position ]],0))="n/a","n/a",EW29-INDEX(tab_MinKomp[Elektryka],MATCH($B29,tab_MinKomp[[Stanowisko / Position ]:[Stanowisko / Position ]],0)))</f>
        <v>n/a</v>
      </c>
      <c r="EX30" s="194" t="str">
        <f>IF(INDEX(tab_MinKomp[Pneumatyka],MATCH($B29,tab_MinKomp[[Stanowisko / Position ]:[Stanowisko / Position ]],0))="n/a","n/a",EX29-INDEX(tab_MinKomp[Pneumatyka],MATCH($B29,tab_MinKomp[[Stanowisko / Position ]:[Stanowisko / Position ]],0)))</f>
        <v>n/a</v>
      </c>
      <c r="EY30" s="194" t="str">
        <f>IF(INDEX(tab_MinKomp[[Hydraulika ]],MATCH($B29,tab_MinKomp[[Stanowisko / Position ]:[Stanowisko / Position ]],0))="n/a","n/a",EY29-INDEX(tab_MinKomp[[Hydraulika ]],MATCH($B29,tab_MinKomp[[Stanowisko / Position ]:[Stanowisko / Position ]],0)))</f>
        <v>n/a</v>
      </c>
      <c r="EZ30" s="194" t="str">
        <f>IF(INDEX(tab_MinKomp[Podciśnienie],MATCH($B29,tab_MinKomp[[Stanowisko / Position ]:[Stanowisko / Position ]],0))="n/a","n/a",EZ29-INDEX(tab_MinKomp[Podciśnienie],MATCH($B29,tab_MinKomp[[Stanowisko / Position ]:[Stanowisko / Position ]],0)))</f>
        <v>n/a</v>
      </c>
      <c r="FA30" s="194" t="str">
        <f>IF(INDEX(tab_MinKomp[Usuwanie awarii],MATCH($B29,tab_MinKomp[[Stanowisko / Position ]:[Stanowisko / Position ]],0))="n/a","n/a",FA29-INDEX(tab_MinKomp[Usuwanie awarii],MATCH($B29,tab_MinKomp[[Stanowisko / Position ]:[Stanowisko / Position ]],0)))</f>
        <v>n/a</v>
      </c>
      <c r="FB30" s="194" t="str">
        <f>IF(INDEX(tab_MinKomp[Obsługa robotów],MATCH($B29,tab_MinKomp[[Stanowisko / Position ]:[Stanowisko / Position ]],0))="n/a","n/a",FB29-INDEX(tab_MinKomp[Obsługa robotów],MATCH($B29,tab_MinKomp[[Stanowisko / Position ]:[Stanowisko / Position ]],0)))</f>
        <v>n/a</v>
      </c>
      <c r="FC30" s="194" t="str">
        <f>IF(INDEX(tab_MinKomp[Obsługa sterowania maszyny],MATCH($B29,tab_MinKomp[[Stanowisko / Position ]:[Stanowisko / Position ]],0))="n/a","n/a",FC29-INDEX(tab_MinKomp[Obsługa sterowania maszyny],MATCH($B29,tab_MinKomp[[Stanowisko / Position ]:[Stanowisko / Position ]],0)))</f>
        <v>n/a</v>
      </c>
      <c r="FD30" s="194" t="str">
        <f>IF(INDEX(tab_MinKomp[Usuwanie przyczyn żródłowych],MATCH($B29,tab_MinKomp[[Stanowisko / Position ]:[Stanowisko / Position ]],0))="n/a","n/a",FD29-INDEX(tab_MinKomp[Usuwanie przyczyn żródłowych],MATCH($B29,tab_MinKomp[[Stanowisko / Position ]:[Stanowisko / Position ]],0)))</f>
        <v>n/a</v>
      </c>
      <c r="FE30" s="194" t="str">
        <f>IF(INDEX(tab_MinKomp[Cmms stosowanie],MATCH($B29,tab_MinKomp[[Stanowisko / Position ]:[Stanowisko / Position ]],0))="n/a","n/a",FE29-INDEX(tab_MinKomp[Cmms stosowanie],MATCH($B29,tab_MinKomp[[Stanowisko / Position ]:[Stanowisko / Position ]],0)))</f>
        <v>n/a</v>
      </c>
      <c r="FF30" s="190" t="str">
        <f>IF(INDEX(tab_MinKomp[Testy czystości / Reinheitstests],MATCH($B29,tab_MinKomp[[Stanowisko / Position ]:[Stanowisko / Position ]],0))="n/a","n/a",FF29-INDEX(tab_MinKomp[Testy czystości / Reinheitstests],MATCH($B29,tab_MinKomp[[Stanowisko / Position ]:[Stanowisko / Position ]],0)))</f>
        <v>n/a</v>
      </c>
      <c r="FG30" s="194" t="str">
        <f>IF(INDEX(tab_MinKomp[Czyszczenie form plastikowych],MATCH($B29,tab_MinKomp[[Stanowisko / Position ]:[Stanowisko / Position ]],0))="n/a","n/a",FG29-INDEX(tab_MinKomp[Czyszczenie form plastikowych],MATCH($B29,tab_MinKomp[[Stanowisko / Position ]:[Stanowisko / Position ]],0)))</f>
        <v>n/a</v>
      </c>
      <c r="FH30" s="194" t="str">
        <f>IF(INDEX(tab_MinKomp[Wymiana form plastik],MATCH($B29,tab_MinKomp[[Stanowisko / Position ]:[Stanowisko / Position ]],0))="n/a","n/a",FH29-INDEX(tab_MinKomp[Wymiana form plastik],MATCH($B29,tab_MinKomp[[Stanowisko / Position ]:[Stanowisko / Position ]],0)))</f>
        <v>n/a</v>
      </c>
      <c r="FI30" s="194" t="str">
        <f>IF(INDEX(tab_MinKomp[Wymiana form guma],MATCH($B29,tab_MinKomp[[Stanowisko / Position ]:[Stanowisko / Position ]],0))="n/a","n/a",FI29-INDEX(tab_MinKomp[Wymiana form guma],MATCH($B29,tab_MinKomp[[Stanowisko / Position ]:[Stanowisko / Position ]],0)))</f>
        <v>n/a</v>
      </c>
      <c r="FJ30" s="194" t="str">
        <f>IF(INDEX(tab_MinKomp[Konserwacja KK],MATCH($B29,tab_MinKomp[[Stanowisko / Position ]:[Stanowisko / Position ]],0))="n/a","n/a",FJ29-INDEX(tab_MinKomp[Konserwacja KK],MATCH($B29,tab_MinKomp[[Stanowisko / Position ]:[Stanowisko / Position ]],0)))</f>
        <v>n/a</v>
      </c>
      <c r="FK30" s="194" t="str">
        <f>IF(INDEX(tab_MinKomp[Konserwacja form guma],MATCH($B29,tab_MinKomp[[Stanowisko / Position ]:[Stanowisko / Position ]],0))="n/a","n/a",FK29-INDEX(tab_MinKomp[Konserwacja form guma],MATCH($B29,tab_MinKomp[[Stanowisko / Position ]:[Stanowisko / Position ]],0)))</f>
        <v>n/a</v>
      </c>
      <c r="FL30" s="194" t="str">
        <f>IF(INDEX(tab_MinKomp[Konserwacja form plastiki],MATCH($B29,tab_MinKomp[[Stanowisko / Position ]:[Stanowisko / Position ]],0))="n/a","n/a",FL29-INDEX(tab_MinKomp[Konserwacja form plastiki],MATCH($B29,tab_MinKomp[[Stanowisko / Position ]:[Stanowisko / Position ]],0)))</f>
        <v>n/a</v>
      </c>
      <c r="FM30" s="194" t="str">
        <f>IF(INDEX(tab_MinKomp[Konserwacja Gorącego Kanału],MATCH($B29,tab_MinKomp[[Stanowisko / Position ]:[Stanowisko / Position ]],0))="n/a","n/a",FM29-INDEX(tab_MinKomp[Konserwacja Gorącego Kanału],MATCH($B29,tab_MinKomp[[Stanowisko / Position ]:[Stanowisko / Position ]],0)))</f>
        <v>n/a</v>
      </c>
      <c r="FN30" s="194" t="str">
        <f>IF(INDEX(tab_MinKomp[MS Office (Excel)],MATCH($B29,tab_MinKomp[[Stanowisko / Position ]:[Stanowisko / Position ]],0))="n/a","n/a",FN29-INDEX(tab_MinKomp[MS Office (Excel)],MATCH($B29,tab_MinKomp[[Stanowisko / Position ]:[Stanowisko / Position ]],0)))</f>
        <v>n/a</v>
      </c>
      <c r="FO30" s="194" t="str">
        <f>IF(INDEX(tab_MinKomp[MS Office (Word)],MATCH($B29,tab_MinKomp[[Stanowisko / Position ]:[Stanowisko / Position ]],0))="n/a","n/a",FO29-INDEX(tab_MinKomp[MS Office (Word)],MATCH($B29,tab_MinKomp[[Stanowisko / Position ]:[Stanowisko / Position ]],0)))</f>
        <v>n/a</v>
      </c>
      <c r="FP30" s="194" t="str">
        <f>IF(INDEX(tab_MinKomp[MS Office (Power Point)],MATCH($B29,tab_MinKomp[[Stanowisko / Position ]:[Stanowisko / Position ]],0))="n/a","n/a",FP29-INDEX(tab_MinKomp[MS Office (Power Point)],MATCH($B29,tab_MinKomp[[Stanowisko / Position ]:[Stanowisko / Position ]],0)))</f>
        <v>n/a</v>
      </c>
      <c r="FQ30" s="196" t="str">
        <f>IF(INDEX(tab_MinKomp[Język angielski / Englisch],MATCH($B29,tab_MinKomp[[Stanowisko / Position ]:[Stanowisko / Position ]],0))="n/a","n/a",FQ29-INDEX(tab_MinKomp[Język angielski / Englisch],MATCH($B29,tab_MinKomp[[Stanowisko / Position ]:[Stanowisko / Position ]],0)))</f>
        <v>n/a</v>
      </c>
      <c r="FR30" s="196" t="str">
        <f>IF(INDEX(tab_MinKomp[Język niemiecki / Deutsch],MATCH($B29,tab_MinKomp[[Stanowisko / Position ]:[Stanowisko / Position ]],0))="n/a","n/a",FR29-INDEX(tab_MinKomp[Język niemiecki / Deutsch],MATCH($B29,tab_MinKomp[[Stanowisko / Position ]:[Stanowisko / Position ]],0)))</f>
        <v>n/a</v>
      </c>
      <c r="FS30" s="194">
        <f>IF(INDEX(tab_MinKomp[Zarządzanie dokumentacją procesową / Process dokumentation management],MATCH($B29,tab_MinKomp[[Stanowisko / Position ]:[Stanowisko / Position ]],0))="n/a","n/a",FS29-INDEX(tab_MinKomp[Zarządzanie dokumentacją procesową / Process dokumentation management],MATCH($B29,tab_MinKomp[[Stanowisko / Position ]:[Stanowisko / Position ]],0)))</f>
        <v>-1</v>
      </c>
      <c r="FT30" s="194">
        <f>IF(INDEX(tab_MinKomp[Znajomość procesów z obszaru / Kenntiss der prozesse in dem Bereich],MATCH($B29,tab_MinKomp[[Stanowisko / Position ]:[Stanowisko / Position ]],0))="n/a","n/a",FT29-INDEX(tab_MinKomp[Znajomość procesów z obszaru / Kenntiss der prozesse in dem Bereich],MATCH($B29,tab_MinKomp[[Stanowisko / Position ]:[Stanowisko / Position ]],0)))</f>
        <v>-1</v>
      </c>
      <c r="FU30" s="194">
        <f>IF(INDEX(tab_MinKomp[optymalizacja procesów / Prozessoptymalisierung],MATCH($B29,tab_MinKomp[[Stanowisko / Position ]:[Stanowisko / Position ]],0))="n/a","n/a",FU29-INDEX(tab_MinKomp[optymalizacja procesów / Prozessoptymalisierung],MATCH($B29,tab_MinKomp[[Stanowisko / Position ]:[Stanowisko / Position ]],0)))</f>
        <v>0</v>
      </c>
      <c r="FV30" s="194">
        <f>IF(INDEX(tab_MinKomp[Umiejętności szkoleniowe / Trainingsfähigkeiten],MATCH($B29,tab_MinKomp[[Stanowisko / Position ]:[Stanowisko / Position ]],0))="n/a","n/a",FV29-INDEX(tab_MinKomp[Umiejętności szkoleniowe / Trainingsfähigkeiten],MATCH($B29,tab_MinKomp[[Stanowisko / Position ]:[Stanowisko / Position ]],0)))</f>
        <v>2</v>
      </c>
      <c r="FW30" s="194">
        <f>IF(INDEX(tab_MinKomp[Analityczne myślenie, podejście / Analitysches Denken, Einstellung],MATCH($B29,tab_MinKomp[[Stanowisko / Position ]:[Stanowisko / Position ]],0))="n/a","n/a",FW29-INDEX(tab_MinKomp[Analityczne myślenie, podejście / Analitysches Denken, Einstellung],MATCH($B29,tab_MinKomp[[Stanowisko / Position ]:[Stanowisko / Position ]],0)))</f>
        <v>1</v>
      </c>
      <c r="FX30" s="194">
        <f>IF(INDEX(tab_MinKomp[Dokładność, precyzja w dzialaniu / Genauigkeit, Präzision in die Arbeit],MATCH($B29,tab_MinKomp[[Stanowisko / Position ]:[Stanowisko / Position ]],0))="n/a","n/a",FX29-INDEX(tab_MinKomp[Dokładność, precyzja w dzialaniu / Genauigkeit, Präzision in die Arbeit],MATCH($B29,tab_MinKomp[[Stanowisko / Position ]:[Stanowisko / Position ]],0)))</f>
        <v>1</v>
      </c>
      <c r="FY30" s="194">
        <f>IF(INDEX(tab_MinKomp[Dyspozycyjność / Verfügbarkeit],MATCH($B29,tab_MinKomp[[Stanowisko / Position ]:[Stanowisko / Position ]],0))="n/a","n/a",FY29-INDEX(tab_MinKomp[Dyspozycyjność / Verfügbarkeit],MATCH($B29,tab_MinKomp[[Stanowisko / Position ]:[Stanowisko / Position ]],0)))</f>
        <v>1</v>
      </c>
      <c r="FZ30" s="194">
        <f>IF(INDEX(tab_MinKomp[Zaangażowanie / 
Engagement],MATCH($B29,tab_MinKomp[[Stanowisko / Position ]:[Stanowisko / Position ]],0))="n/a","n/a",FZ29-INDEX(tab_MinKomp[Zaangażowanie / 
Engagement],MATCH($B29,tab_MinKomp[[Stanowisko / Position ]:[Stanowisko / Position ]],0)))</f>
        <v>1</v>
      </c>
      <c r="GA30" s="194" t="str">
        <f>IF(INDEX(tab_MinKomp[Konserwacja form guma],MATCH($B29,tab_MinKomp[[Stanowisko / Position ]:[Stanowisko / Position ]],0))="n/a","n/a",GA29-INDEX(tab_MinKomp[Konserwacja form guma],MATCH($B29,tab_MinKomp[[Stanowisko / Position ]:[Stanowisko / Position ]],0)))</f>
        <v>n/a</v>
      </c>
      <c r="GB30" s="194" t="str">
        <f>IF(INDEX(tab_MinKomp[Konserwacja form plastiki],MATCH($B29,tab_MinKomp[[Stanowisko / Position ]:[Stanowisko / Position ]],0))="n/a","n/a",GB29-INDEX(tab_MinKomp[Konserwacja form plastiki],MATCH($B29,tab_MinKomp[[Stanowisko / Position ]:[Stanowisko / Position ]],0)))</f>
        <v>n/a</v>
      </c>
      <c r="GC30" s="194">
        <f>IF(INDEX(tab_MinKomp[Elastyczność w działaniu],MATCH($B29,tab_MinKomp[[Stanowisko / Position ]:[Stanowisko / Position ]],0))="n/a","n/a",GC29-INDEX(tab_MinKomp[Elastyczność w działaniu],MATCH($B29,tab_MinKomp[[Stanowisko / Position ]:[Stanowisko / Position ]],0)))</f>
        <v>0</v>
      </c>
      <c r="GD30" s="194">
        <f>IF(INDEX(tab_MinKomp[Komunikatywność],MATCH($B29,tab_MinKomp[[Stanowisko / Position ]:[Stanowisko / Position ]],0))="n/a","n/a",GD29-INDEX(tab_MinKomp[Komunikatywność],MATCH($B29,tab_MinKomp[[Stanowisko / Position ]:[Stanowisko / Position ]],0)))</f>
        <v>2</v>
      </c>
      <c r="GE30" s="193" t="str">
        <f>IF(INDEX(tab_MinKomp[Motywowanie i budowanie zaangażowania zespołu],MATCH($B29,tab_MinKomp[[Stanowisko / Position ]:[Stanowisko / Position ]],0))="n/a","n/a",GE29-INDEX(tab_MinKomp[Motywowanie i budowanie zaangażowania zespołu],MATCH($B29,tab_MinKomp[[Stanowisko / Position ]:[Stanowisko / Position ]],0)))</f>
        <v>n/a</v>
      </c>
      <c r="GF30" s="186" t="s">
        <v>248</v>
      </c>
      <c r="GG30" s="186" t="s">
        <v>248</v>
      </c>
      <c r="GH30" s="186" t="s">
        <v>248</v>
      </c>
      <c r="GI30" s="186" t="s">
        <v>248</v>
      </c>
      <c r="GJ30" s="186" t="s">
        <v>248</v>
      </c>
      <c r="GK30" s="186" t="s">
        <v>248</v>
      </c>
      <c r="GL30" s="186" t="s">
        <v>248</v>
      </c>
      <c r="GM30" s="186" t="s">
        <v>248</v>
      </c>
      <c r="GN30" s="186" t="s">
        <v>248</v>
      </c>
      <c r="GO30" s="186" t="s">
        <v>248</v>
      </c>
      <c r="GP30" s="186" t="s">
        <v>248</v>
      </c>
      <c r="GQ30" s="186" t="s">
        <v>248</v>
      </c>
      <c r="GR30" s="186" t="s">
        <v>248</v>
      </c>
      <c r="GS30" s="186" t="s">
        <v>248</v>
      </c>
      <c r="GT30" s="186" t="s">
        <v>248</v>
      </c>
      <c r="GU30" s="186" t="s">
        <v>248</v>
      </c>
      <c r="GV30" s="186" t="s">
        <v>248</v>
      </c>
      <c r="GW30" s="186" t="s">
        <v>248</v>
      </c>
      <c r="GX30" s="186" t="s">
        <v>248</v>
      </c>
      <c r="GY30" s="186" t="s">
        <v>248</v>
      </c>
      <c r="GZ30" s="261" t="s">
        <v>248</v>
      </c>
      <c r="HA30" s="261" t="s">
        <v>248</v>
      </c>
      <c r="HB30" s="191">
        <f>SUM(G30:GE30)/(HB29-(SUM(G30:GE30)))</f>
        <v>0.17777777777777778</v>
      </c>
    </row>
    <row r="31" spans="1:211" ht="24.9" customHeight="1" x14ac:dyDescent="0.3">
      <c r="A31" s="105" t="s">
        <v>319</v>
      </c>
      <c r="B31" s="105" t="s">
        <v>315</v>
      </c>
      <c r="C31" s="105" t="s">
        <v>388</v>
      </c>
      <c r="D31" s="105">
        <v>575</v>
      </c>
      <c r="E31" s="394" t="s">
        <v>389</v>
      </c>
      <c r="F31" s="185" t="s">
        <v>374</v>
      </c>
      <c r="G31" s="186">
        <v>2</v>
      </c>
      <c r="H31" s="186">
        <v>1</v>
      </c>
      <c r="I31" s="186">
        <v>2</v>
      </c>
      <c r="J31" s="186">
        <v>2</v>
      </c>
      <c r="K31" s="186">
        <v>2</v>
      </c>
      <c r="L31" s="186" t="s">
        <v>248</v>
      </c>
      <c r="M31" s="186" t="s">
        <v>248</v>
      </c>
      <c r="N31" s="186" t="s">
        <v>248</v>
      </c>
      <c r="O31" s="186">
        <v>2</v>
      </c>
      <c r="P31" s="186">
        <v>2</v>
      </c>
      <c r="Q31" s="186" t="s">
        <v>248</v>
      </c>
      <c r="R31" s="186" t="s">
        <v>248</v>
      </c>
      <c r="S31" s="186" t="s">
        <v>248</v>
      </c>
      <c r="T31" s="186" t="s">
        <v>248</v>
      </c>
      <c r="U31" s="186" t="s">
        <v>248</v>
      </c>
      <c r="V31" s="186" t="s">
        <v>248</v>
      </c>
      <c r="W31" s="186" t="s">
        <v>248</v>
      </c>
      <c r="X31" s="186" t="s">
        <v>248</v>
      </c>
      <c r="Y31" s="186" t="s">
        <v>248</v>
      </c>
      <c r="Z31" s="186" t="s">
        <v>248</v>
      </c>
      <c r="AA31" s="186" t="s">
        <v>248</v>
      </c>
      <c r="AB31" s="186" t="s">
        <v>248</v>
      </c>
      <c r="AC31" s="186" t="s">
        <v>248</v>
      </c>
      <c r="AD31" s="186" t="s">
        <v>248</v>
      </c>
      <c r="AE31" s="186" t="s">
        <v>248</v>
      </c>
      <c r="AF31" s="186" t="s">
        <v>248</v>
      </c>
      <c r="AG31" s="186" t="s">
        <v>248</v>
      </c>
      <c r="AH31" s="186" t="s">
        <v>248</v>
      </c>
      <c r="AI31" s="186" t="s">
        <v>248</v>
      </c>
      <c r="AJ31" s="186" t="s">
        <v>248</v>
      </c>
      <c r="AK31" s="186" t="s">
        <v>248</v>
      </c>
      <c r="AL31" s="186">
        <v>1</v>
      </c>
      <c r="AM31" s="186" t="s">
        <v>248</v>
      </c>
      <c r="AN31" s="186" t="s">
        <v>248</v>
      </c>
      <c r="AO31" s="186">
        <v>1</v>
      </c>
      <c r="AP31" s="186" t="s">
        <v>248</v>
      </c>
      <c r="AQ31" s="186">
        <v>1</v>
      </c>
      <c r="AR31" s="186" t="s">
        <v>248</v>
      </c>
      <c r="AS31" s="186" t="s">
        <v>248</v>
      </c>
      <c r="AT31" s="186" t="s">
        <v>248</v>
      </c>
      <c r="AU31" s="186" t="s">
        <v>248</v>
      </c>
      <c r="AV31" s="186">
        <v>1</v>
      </c>
      <c r="AW31" s="186">
        <v>1</v>
      </c>
      <c r="AX31" s="186" t="s">
        <v>248</v>
      </c>
      <c r="AY31" s="186" t="s">
        <v>248</v>
      </c>
      <c r="AZ31" s="186" t="s">
        <v>248</v>
      </c>
      <c r="BA31" s="186">
        <v>3</v>
      </c>
      <c r="BB31" s="186">
        <v>2</v>
      </c>
      <c r="BC31" s="186" t="s">
        <v>248</v>
      </c>
      <c r="BD31" s="186" t="s">
        <v>248</v>
      </c>
      <c r="BE31" s="186" t="s">
        <v>248</v>
      </c>
      <c r="BF31" s="186" t="s">
        <v>248</v>
      </c>
      <c r="BG31" s="186" t="s">
        <v>248</v>
      </c>
      <c r="BH31" s="186" t="s">
        <v>248</v>
      </c>
      <c r="BI31" s="186" t="s">
        <v>248</v>
      </c>
      <c r="BJ31" s="186" t="s">
        <v>248</v>
      </c>
      <c r="BK31" s="186" t="s">
        <v>248</v>
      </c>
      <c r="BL31" s="186" t="s">
        <v>248</v>
      </c>
      <c r="BM31" s="186" t="s">
        <v>248</v>
      </c>
      <c r="BN31" s="186" t="s">
        <v>248</v>
      </c>
      <c r="BO31" s="186" t="s">
        <v>248</v>
      </c>
      <c r="BP31" s="186">
        <v>1</v>
      </c>
      <c r="BQ31" s="186" t="s">
        <v>248</v>
      </c>
      <c r="BR31" s="186">
        <v>1</v>
      </c>
      <c r="BS31" s="186" t="s">
        <v>248</v>
      </c>
      <c r="BT31" s="186" t="s">
        <v>248</v>
      </c>
      <c r="BU31" s="186" t="s">
        <v>248</v>
      </c>
      <c r="BV31" s="186" t="s">
        <v>248</v>
      </c>
      <c r="BW31" s="186" t="s">
        <v>248</v>
      </c>
      <c r="BX31" s="186" t="s">
        <v>248</v>
      </c>
      <c r="BY31" s="186" t="s">
        <v>248</v>
      </c>
      <c r="BZ31" s="186" t="s">
        <v>248</v>
      </c>
      <c r="CA31" s="186">
        <v>1</v>
      </c>
      <c r="CB31" s="186" t="s">
        <v>248</v>
      </c>
      <c r="CC31" s="186">
        <v>1</v>
      </c>
      <c r="CD31" s="186">
        <v>1</v>
      </c>
      <c r="CE31" s="186" t="s">
        <v>248</v>
      </c>
      <c r="CF31" s="186" t="s">
        <v>248</v>
      </c>
      <c r="CG31" s="186">
        <v>1</v>
      </c>
      <c r="CH31" s="186" t="s">
        <v>248</v>
      </c>
      <c r="CI31" s="186" t="s">
        <v>248</v>
      </c>
      <c r="CJ31" s="186" t="s">
        <v>248</v>
      </c>
      <c r="CK31" s="186" t="s">
        <v>248</v>
      </c>
      <c r="CL31" s="186" t="s">
        <v>248</v>
      </c>
      <c r="CM31" s="186" t="s">
        <v>248</v>
      </c>
      <c r="CN31" s="186" t="s">
        <v>248</v>
      </c>
      <c r="CO31" s="186" t="s">
        <v>248</v>
      </c>
      <c r="CP31" s="186" t="s">
        <v>248</v>
      </c>
      <c r="CQ31" s="186" t="s">
        <v>248</v>
      </c>
      <c r="CR31" s="186" t="s">
        <v>248</v>
      </c>
      <c r="CS31" s="186" t="s">
        <v>248</v>
      </c>
      <c r="CT31" s="186" t="s">
        <v>248</v>
      </c>
      <c r="CU31" s="186" t="s">
        <v>248</v>
      </c>
      <c r="CV31" s="186" t="s">
        <v>248</v>
      </c>
      <c r="CW31" s="186">
        <v>1</v>
      </c>
      <c r="CX31" s="186" t="s">
        <v>248</v>
      </c>
      <c r="CY31" s="186" t="s">
        <v>248</v>
      </c>
      <c r="CZ31" s="186" t="s">
        <v>248</v>
      </c>
      <c r="DA31" s="186" t="s">
        <v>248</v>
      </c>
      <c r="DB31" s="186" t="s">
        <v>248</v>
      </c>
      <c r="DC31" s="186" t="s">
        <v>248</v>
      </c>
      <c r="DD31" s="186" t="s">
        <v>248</v>
      </c>
      <c r="DE31" s="186" t="s">
        <v>248</v>
      </c>
      <c r="DF31" s="186">
        <v>1</v>
      </c>
      <c r="DG31" s="186" t="s">
        <v>248</v>
      </c>
      <c r="DH31" s="186" t="s">
        <v>248</v>
      </c>
      <c r="DI31" s="186" t="s">
        <v>248</v>
      </c>
      <c r="DJ31" s="186" t="s">
        <v>248</v>
      </c>
      <c r="DK31" s="186" t="s">
        <v>248</v>
      </c>
      <c r="DL31" s="186" t="s">
        <v>248</v>
      </c>
      <c r="DM31" s="186" t="s">
        <v>248</v>
      </c>
      <c r="DN31" s="186" t="s">
        <v>248</v>
      </c>
      <c r="DO31" s="186" t="s">
        <v>248</v>
      </c>
      <c r="DP31" s="186" t="s">
        <v>248</v>
      </c>
      <c r="DQ31" s="186" t="s">
        <v>248</v>
      </c>
      <c r="DR31" s="186" t="s">
        <v>248</v>
      </c>
      <c r="DS31" s="186" t="s">
        <v>248</v>
      </c>
      <c r="DT31" s="186" t="s">
        <v>248</v>
      </c>
      <c r="DU31" s="186" t="s">
        <v>248</v>
      </c>
      <c r="DV31" s="186" t="s">
        <v>248</v>
      </c>
      <c r="DW31" s="186" t="s">
        <v>248</v>
      </c>
      <c r="DX31" s="186" t="s">
        <v>248</v>
      </c>
      <c r="DY31" s="186" t="s">
        <v>248</v>
      </c>
      <c r="DZ31" s="186" t="s">
        <v>248</v>
      </c>
      <c r="EA31" s="186" t="s">
        <v>248</v>
      </c>
      <c r="EB31" s="186" t="s">
        <v>248</v>
      </c>
      <c r="EC31" s="186" t="s">
        <v>248</v>
      </c>
      <c r="ED31" s="186" t="s">
        <v>248</v>
      </c>
      <c r="EE31" s="186" t="s">
        <v>248</v>
      </c>
      <c r="EF31" s="186" t="s">
        <v>248</v>
      </c>
      <c r="EG31" s="186" t="s">
        <v>248</v>
      </c>
      <c r="EH31" s="186" t="s">
        <v>248</v>
      </c>
      <c r="EI31" s="186" t="s">
        <v>248</v>
      </c>
      <c r="EJ31" s="186" t="s">
        <v>248</v>
      </c>
      <c r="EK31" s="186" t="s">
        <v>248</v>
      </c>
      <c r="EL31" s="184" t="s">
        <v>248</v>
      </c>
      <c r="EM31" s="184" t="s">
        <v>248</v>
      </c>
      <c r="EN31" s="184" t="s">
        <v>248</v>
      </c>
      <c r="EO31" s="186" t="s">
        <v>248</v>
      </c>
      <c r="EP31" s="186" t="s">
        <v>248</v>
      </c>
      <c r="EQ31" s="186" t="s">
        <v>248</v>
      </c>
      <c r="ER31" s="186" t="s">
        <v>248</v>
      </c>
      <c r="ES31" s="186" t="s">
        <v>248</v>
      </c>
      <c r="ET31" s="186" t="s">
        <v>248</v>
      </c>
      <c r="EU31" s="186" t="s">
        <v>248</v>
      </c>
      <c r="EV31" s="186" t="s">
        <v>248</v>
      </c>
      <c r="EW31" s="186" t="s">
        <v>248</v>
      </c>
      <c r="EX31" s="186" t="s">
        <v>248</v>
      </c>
      <c r="EY31" s="186" t="s">
        <v>248</v>
      </c>
      <c r="EZ31" s="186" t="s">
        <v>248</v>
      </c>
      <c r="FA31" s="186" t="s">
        <v>248</v>
      </c>
      <c r="FB31" s="186" t="s">
        <v>248</v>
      </c>
      <c r="FC31" s="186" t="s">
        <v>248</v>
      </c>
      <c r="FD31" s="186" t="s">
        <v>248</v>
      </c>
      <c r="FE31" s="186" t="s">
        <v>248</v>
      </c>
      <c r="FF31" s="186" t="s">
        <v>248</v>
      </c>
      <c r="FG31" s="186" t="s">
        <v>248</v>
      </c>
      <c r="FH31" s="186" t="s">
        <v>248</v>
      </c>
      <c r="FI31" s="186" t="s">
        <v>248</v>
      </c>
      <c r="FJ31" s="186" t="s">
        <v>248</v>
      </c>
      <c r="FK31" s="186" t="s">
        <v>248</v>
      </c>
      <c r="FL31" s="186" t="s">
        <v>248</v>
      </c>
      <c r="FM31" s="186" t="s">
        <v>248</v>
      </c>
      <c r="FN31" s="186" t="s">
        <v>248</v>
      </c>
      <c r="FO31" s="186" t="s">
        <v>248</v>
      </c>
      <c r="FP31" s="186" t="s">
        <v>248</v>
      </c>
      <c r="FQ31" s="187" t="s">
        <v>248</v>
      </c>
      <c r="FR31" s="187" t="s">
        <v>248</v>
      </c>
      <c r="FS31" s="186">
        <v>1</v>
      </c>
      <c r="FT31" s="186">
        <v>1</v>
      </c>
      <c r="FU31" s="186">
        <v>1</v>
      </c>
      <c r="FV31" s="186">
        <v>3</v>
      </c>
      <c r="FW31" s="186">
        <v>2</v>
      </c>
      <c r="FX31" s="186">
        <v>3</v>
      </c>
      <c r="FY31" s="186">
        <v>3</v>
      </c>
      <c r="FZ31" s="186">
        <v>3</v>
      </c>
      <c r="GA31" s="186" t="s">
        <v>248</v>
      </c>
      <c r="GB31" s="186" t="s">
        <v>248</v>
      </c>
      <c r="GC31" s="186">
        <v>2</v>
      </c>
      <c r="GD31" s="186">
        <v>3</v>
      </c>
      <c r="GE31" s="186" t="s">
        <v>248</v>
      </c>
      <c r="GF31" s="186" t="s">
        <v>248</v>
      </c>
      <c r="GG31" s="186" t="s">
        <v>248</v>
      </c>
      <c r="GH31" s="186" t="s">
        <v>248</v>
      </c>
      <c r="GI31" s="186" t="s">
        <v>248</v>
      </c>
      <c r="GJ31" s="186" t="s">
        <v>248</v>
      </c>
      <c r="GK31" s="186" t="s">
        <v>248</v>
      </c>
      <c r="GL31" s="186" t="s">
        <v>248</v>
      </c>
      <c r="GM31" s="186" t="s">
        <v>248</v>
      </c>
      <c r="GN31" s="186" t="s">
        <v>248</v>
      </c>
      <c r="GO31" s="186" t="s">
        <v>248</v>
      </c>
      <c r="GP31" s="186" t="s">
        <v>248</v>
      </c>
      <c r="GQ31" s="186" t="s">
        <v>248</v>
      </c>
      <c r="GR31" s="186" t="s">
        <v>248</v>
      </c>
      <c r="GS31" s="186" t="s">
        <v>248</v>
      </c>
      <c r="GT31" s="186" t="s">
        <v>248</v>
      </c>
      <c r="GU31" s="186" t="s">
        <v>248</v>
      </c>
      <c r="GV31" s="186" t="s">
        <v>248</v>
      </c>
      <c r="GW31" s="186" t="s">
        <v>248</v>
      </c>
      <c r="GX31" s="186" t="s">
        <v>248</v>
      </c>
      <c r="GY31" s="186" t="s">
        <v>248</v>
      </c>
      <c r="GZ31" s="261" t="s">
        <v>248</v>
      </c>
      <c r="HA31" s="261" t="s">
        <v>248</v>
      </c>
      <c r="HB31" s="188">
        <f>SUM(G31:GE31)</f>
        <v>53</v>
      </c>
    </row>
    <row r="32" spans="1:211" ht="24.9" customHeight="1" thickBot="1" x14ac:dyDescent="0.35">
      <c r="A32" s="108" t="str">
        <f>A31</f>
        <v>Prod.-Q-3</v>
      </c>
      <c r="B32" s="108" t="str">
        <f>B31</f>
        <v>Pracownik Produkcji</v>
      </c>
      <c r="C32" s="108" t="str">
        <f>C31</f>
        <v>GJ</v>
      </c>
      <c r="D32" s="108">
        <f>D31</f>
        <v>575</v>
      </c>
      <c r="E32" s="395"/>
      <c r="F32" s="189" t="s">
        <v>375</v>
      </c>
      <c r="G32" s="192">
        <f>IF(INDEX(tab_MinKomp[Przepisy BHP / BHP Vorschriften],MATCH($B31,tab_MinKomp[[Stanowisko / Position ]:[Stanowisko / Position ]],0))="n/a","n/a",G31-INDEX(tab_MinKomp[Przepisy BHP / BHP Vorschriften],MATCH($B31,tab_MinKomp[[Stanowisko / Position ]:[Stanowisko / Position ]],0)))</f>
        <v>0</v>
      </c>
      <c r="H32" s="193">
        <f>IF(INDEX(tab_MinKomp[Przepisy PPOŻ / Brandschutzbestimmungen],MATCH($B31,tab_MinKomp[[Stanowisko / Position ]:[Stanowisko / Position ]],0))="n/a","n/a",H31-INDEX(tab_MinKomp[Przepisy PPOŻ / Brandschutzbestimmungen],MATCH($B31,tab_MinKomp[[Stanowisko / Position ]:[Stanowisko / Position ]],0)))</f>
        <v>0</v>
      </c>
      <c r="I32" s="193">
        <f>IF(INDEX(tab_MinKomp[Ryzyko zawodowe na stanowiskach pracyv/ Berufliche Risiken an Arbeitsstellen],MATCH($B31,tab_MinKomp[[Stanowisko / Position ]:[Stanowisko / Position ]],0))="n/a","n/a",I31-INDEX(tab_MinKomp[Ryzyko zawodowe na stanowiskach pracyv/ Berufliche Risiken an Arbeitsstellen],MATCH($B31,tab_MinKomp[[Stanowisko / Position ]:[Stanowisko / Position ]],0)))</f>
        <v>0</v>
      </c>
      <c r="J32" s="193">
        <f>IF(INDEX(tab_MinKomp[Gospodarka substancjami niebezpiecznymi / Gefahrstoffmanagement],MATCH($B31,tab_MinKomp[[Stanowisko / Position ]:[Stanowisko / Position ]],0))="n/a","n/a",J31-INDEX(tab_MinKomp[Gospodarka substancjami niebezpiecznymi / Gefahrstoffmanagement],MATCH($B31,tab_MinKomp[[Stanowisko / Position ]:[Stanowisko / Position ]],0)))</f>
        <v>1</v>
      </c>
      <c r="K32" s="193">
        <f>IF(INDEX(tab_MinKomp[Gospodarka odpadami / Abfallwirtschaft],MATCH($B31,tab_MinKomp[[Stanowisko / Position ]:[Stanowisko / Position ]],0))="n/a","n/a",K31-INDEX(tab_MinKomp[Gospodarka odpadami / Abfallwirtschaft],MATCH($B31,tab_MinKomp[[Stanowisko / Position ]:[Stanowisko / Position ]],0)))</f>
        <v>1</v>
      </c>
      <c r="L32" s="194" t="str">
        <f>IF(INDEX(tab_MinKomp[Przepisy kodeksu pracy / Bestimmungen des Arbeitsgesetzes],MATCH($B31,tab_MinKomp[[Stanowisko / Position ]:[Stanowisko / Position ]],0))="n/a","n/a",L31-INDEX(tab_MinKomp[Przepisy kodeksu pracy / Bestimmungen des Arbeitsgesetzes],MATCH($B31,tab_MinKomp[[Stanowisko / Position ]:[Stanowisko / Position ]],0)))</f>
        <v>n/a</v>
      </c>
      <c r="M32" s="195" t="str">
        <f>IF(INDEX(tab_MinKomp[Przepisy o ub.społ. ZUS  / Sozialversicherungsvorschriften],MATCH($B31,tab_MinKomp[[Stanowisko / Position ]:[Stanowisko / Position ]],0))="n/a","n/a",M31-INDEX(tab_MinKomp[Przepisy o ub.społ. ZUS  / Sozialversicherungsvorschriften],MATCH($B31,tab_MinKomp[[Stanowisko / Position ]:[Stanowisko / Position ]],0)))</f>
        <v>n/a</v>
      </c>
      <c r="N32" s="194" t="str">
        <f>IF(INDEX(tab_MinKomp[PRZEPISY O PDOF /persönlich Einkommensteuergesetz ],MATCH($B31,tab_MinKomp[[Stanowisko / Position ]:[Stanowisko / Position ]],0))="n/a","n/a",N31-INDEX(tab_MinKomp[PRZEPISY O PDOF /persönlich Einkommensteuergesetz ],MATCH($B31,tab_MinKomp[[Stanowisko / Position ]:[Stanowisko / Position ]],0)))</f>
        <v>n/a</v>
      </c>
      <c r="O32" s="194">
        <f>IF(INDEX(tab_MinKomp[Regulamin pracy / Arbeitsordnung],MATCH($B31,tab_MinKomp[[Stanowisko / Position ]:[Stanowisko / Position ]],0))="n/a","n/a",O31-INDEX(tab_MinKomp[Regulamin pracy / Arbeitsordnung],MATCH($B31,tab_MinKomp[[Stanowisko / Position ]:[Stanowisko / Position ]],0)))</f>
        <v>1</v>
      </c>
      <c r="P32" s="194">
        <f>IF(INDEX(tab_MinKomp[Regulamin wynagradzania / Vergütungsordnung],MATCH($B31,tab_MinKomp[[Stanowisko / Position ]:[Stanowisko / Position ]],0))="n/a","n/a",P31-INDEX(tab_MinKomp[Regulamin wynagradzania / Vergütungsordnung],MATCH($B31,tab_MinKomp[[Stanowisko / Position ]:[Stanowisko / Position ]],0)))</f>
        <v>1</v>
      </c>
      <c r="Q32" s="194" t="str">
        <f>IF(INDEX(tab_MinKomp[System R2PŁATNIK PRO: Płace / Lohnabrechnung],MATCH($B31,tab_MinKomp[[Stanowisko / Position ]:[Stanowisko / Position ]],0))="n/a","n/a",Q31-INDEX(tab_MinKomp[System R2PŁATNIK PRO: Płace / Lohnabrechnung],MATCH($B31,tab_MinKomp[[Stanowisko / Position ]:[Stanowisko / Position ]],0)))</f>
        <v>n/a</v>
      </c>
      <c r="R32" s="194" t="str">
        <f>IF(INDEX(tab_MinKomp[SystemR2PŁATNIK PRO: KADRY / Personaldaten],MATCH($B31,tab_MinKomp[[Stanowisko / Position ]:[Stanowisko / Position ]],0))="n/a","n/a",R31-INDEX(tab_MinKomp[SystemR2PŁATNIK PRO: KADRY / Personaldaten],MATCH($B31,tab_MinKomp[[Stanowisko / Position ]:[Stanowisko / Position ]],0)))</f>
        <v>n/a</v>
      </c>
      <c r="S32" s="194" t="str">
        <f>IF(INDEX(tab_MinKomp[SYSTEM R2PŁATNIK PRO: zarządzanie pracownikami / Arbeitsverwaltung],MATCH($B31,tab_MinKomp[[Stanowisko / Position ]:[Stanowisko / Position ]],0))="n/a","n/a",S31-INDEX(tab_MinKomp[SYSTEM R2PŁATNIK PRO: zarządzanie pracownikami / Arbeitsverwaltung],MATCH($B31,tab_MinKomp[[Stanowisko / Position ]:[Stanowisko / Position ]],0)))</f>
        <v>n/a</v>
      </c>
      <c r="T32" s="194" t="str">
        <f>IF(INDEX(tab_MinKomp[Doradztwo, wsparcie personalne / Personalberatung und Unterstützung],MATCH($B31,tab_MinKomp[[Stanowisko / Position ]:[Stanowisko / Position ]],0))="n/a","n/a",T31-INDEX(tab_MinKomp[Doradztwo, wsparcie personalne / Personalberatung und Unterstützung],MATCH($B31,tab_MinKomp[[Stanowisko / Position ]:[Stanowisko / Position ]],0)))</f>
        <v>n/a</v>
      </c>
      <c r="U32" s="194" t="str">
        <f>IF(INDEX(tab_MinKomp[Przepisy o podatku VAT / MwSt.- Gesetz],MATCH($B31,tab_MinKomp[[Stanowisko / Position ]:[Stanowisko / Position ]],0))="n/a","n/a",U31-INDEX(tab_MinKomp[Przepisy o podatku VAT / MwSt.- Gesetz],MATCH($B31,tab_MinKomp[[Stanowisko / Position ]:[Stanowisko / Position ]],0)))</f>
        <v>n/a</v>
      </c>
      <c r="V32" s="194" t="str">
        <f>IF(INDEX(tab_MinKomp[PrzepisyPDOP / geschäftlich Einkommensteuergesetz],MATCH($B31,tab_MinKomp[[Stanowisko / Position ]:[Stanowisko / Position ]],0))="n/a","n/a",V31-INDEX(tab_MinKomp[PrzepisyPDOP / geschäftlich Einkommensteuergesetz],MATCH($B31,tab_MinKomp[[Stanowisko / Position ]:[Stanowisko / Position ]],0)))</f>
        <v>n/a</v>
      </c>
      <c r="W32" s="194" t="str">
        <f>IF(INDEX(tab_MinKomp[System BAAN / FINANSE (FIBU)],MATCH($B31,tab_MinKomp[[Stanowisko / Position ]:[Stanowisko / Position ]],0))="n/a","n/a",W31-INDEX(tab_MinKomp[System BAAN / FINANSE (FIBU)],MATCH($B31,tab_MinKomp[[Stanowisko / Position ]:[Stanowisko / Position ]],0)))</f>
        <v>n/a</v>
      </c>
      <c r="X32" s="194" t="str">
        <f>IF(INDEX(tab_MinKomp[Systemy pomocnicze / Hilfssysteme(STOCKPROGRAM, KALK2000 etc.)],MATCH($B31,tab_MinKomp[[Stanowisko / Position ]:[Stanowisko / Position ]],0))="n/a","n/a",X31-INDEX(tab_MinKomp[Systemy pomocnicze / Hilfssysteme(STOCKPROGRAM, KALK2000 etc.)],MATCH($B31,tab_MinKomp[[Stanowisko / Position ]:[Stanowisko / Position ]],0)))</f>
        <v>n/a</v>
      </c>
      <c r="Y32" s="194" t="str">
        <f>IF(INDEX(tab_MinKomp[Polityka rachunkowości / Buchführungspolitik],MATCH($B31,tab_MinKomp[[Stanowisko / Position ]:[Stanowisko / Position ]],0))="n/a","n/a",Y31-INDEX(tab_MinKomp[Polityka rachunkowości / Buchführungspolitik],MATCH($B31,tab_MinKomp[[Stanowisko / Position ]:[Stanowisko / Position ]],0)))</f>
        <v>n/a</v>
      </c>
      <c r="Z32" s="194" t="str">
        <f>IF(INDEX(tab_MinKomp[Ustawa o rachunkowości / Rechnungslegungsgesetz],MATCH($B31,tab_MinKomp[[Stanowisko / Position ]:[Stanowisko / Position ]],0))="n/a","n/a",Z31-INDEX(tab_MinKomp[Ustawa o rachunkowości / Rechnungslegungsgesetz],MATCH($B31,tab_MinKomp[[Stanowisko / Position ]:[Stanowisko / Position ]],0)))</f>
        <v>n/a</v>
      </c>
      <c r="AA32" s="194" t="str">
        <f>IF(INDEX(tab_MinKomp[WORKFLOW - TS-100],MATCH($B31,tab_MinKomp[[Stanowisko / Position ]:[Stanowisko / Position ]],0))="n/a","n/a",AA31-INDEX(tab_MinKomp[WORKFLOW - TS-100],MATCH($B31,tab_MinKomp[[Stanowisko / Position ]:[Stanowisko / Position ]],0)))</f>
        <v>n/a</v>
      </c>
      <c r="AB32" s="194" t="str">
        <f>IF(INDEX(tab_MinKomp[WORKFLOW - SFMS],MATCH($B31,tab_MinKomp[[Stanowisko / Position ]:[Stanowisko / Position ]],0))="n/a","n/a",AB31-INDEX(tab_MinKomp[WORKFLOW - SFMS],MATCH($B31,tab_MinKomp[[Stanowisko / Position ]:[Stanowisko / Position ]],0)))</f>
        <v>n/a</v>
      </c>
      <c r="AC32" s="194" t="str">
        <f>IF(INDEX(tab_MinKomp[System ISO 9001:2015],MATCH($B31,tab_MinKomp[[Stanowisko / Position ]:[Stanowisko / Position ]],0))="n/a","n/a",AC31-INDEX(tab_MinKomp[System ISO 9001:2015],MATCH($B31,tab_MinKomp[[Stanowisko / Position ]:[Stanowisko / Position ]],0)))</f>
        <v>n/a</v>
      </c>
      <c r="AD32" s="194" t="str">
        <f>IF(INDEX(tab_MinKomp[System ISO 9001:2015],MATCH($B31,tab_MinKomp[[Stanowisko / Position ]:[Stanowisko / Position ]],0))="n/a","n/a",AD31-INDEX(tab_MinKomp[System ISO 9001:2015],MATCH($B31,tab_MinKomp[[Stanowisko / Position ]:[Stanowisko / Position ]],0)))</f>
        <v>n/a</v>
      </c>
      <c r="AE32" s="194" t="str">
        <f>IF(INDEX(tab_MinKomp[System ISO 9001:2015],MATCH($B31,tab_MinKomp[[Stanowisko / Position ]:[Stanowisko / Position ]],0))="n/a","n/a",AE31-INDEX(tab_MinKomp[System ISO 9001:2015],MATCH($B31,tab_MinKomp[[Stanowisko / Position ]:[Stanowisko / Position ]],0)))</f>
        <v>n/a</v>
      </c>
      <c r="AF32" s="194" t="str">
        <f>IF(INDEX(tab_MinKomp[System ISO 9001:2015],MATCH($B31,tab_MinKomp[[Stanowisko / Position ]:[Stanowisko / Position ]],0))="n/a","n/a",AF31-INDEX(tab_MinKomp[System ISO 9001:2015],MATCH($B31,tab_MinKomp[[Stanowisko / Position ]:[Stanowisko / Position ]],0)))</f>
        <v>n/a</v>
      </c>
      <c r="AG32" s="194" t="str">
        <f>IF(INDEX(tab_MinKomp[Wymagania VDA 6.3 Process / Forderungen],MATCH($B31,tab_MinKomp[[Stanowisko / Position ]:[Stanowisko / Position ]],0))="n/a","n/a",AG31-INDEX(tab_MinKomp[Wymagania VDA 6.3 Process / Forderungen],MATCH($B31,tab_MinKomp[[Stanowisko / Position ]:[Stanowisko / Position ]],0)))</f>
        <v>n/a</v>
      </c>
      <c r="AH32" s="194" t="str">
        <f>IF(INDEX(tab_MinKomp[Wymagania VDA 6.5 Product / Forderungen],MATCH($B31,tab_MinKomp[[Stanowisko / Position ]:[Stanowisko / Position ]],0))="n/a","n/a",AH31-INDEX(tab_MinKomp[Wymagania VDA 6.5 Product / Forderungen],MATCH($B31,tab_MinKomp[[Stanowisko / Position ]:[Stanowisko / Position ]],0)))</f>
        <v>n/a</v>
      </c>
      <c r="AI32" s="194" t="str">
        <f>IF(INDEX(tab_MinKomp[System ISO 9001:2015],MATCH($B31,tab_MinKomp[[Stanowisko / Position ]:[Stanowisko / Position ]],0))="n/a","n/a",AI31-INDEX(tab_MinKomp[System ISO 9001:2015],MATCH($B31,tab_MinKomp[[Stanowisko / Position ]:[Stanowisko / Position ]],0)))</f>
        <v>n/a</v>
      </c>
      <c r="AJ32" s="194" t="str">
        <f>IF(INDEX(tab_MinKomp[Auditor systemu ISO 17021:2018],MATCH($B31,tab_MinKomp[[Stanowisko / Position ]:[Stanowisko / Position ]],0))="n/a","n/a",AJ31-INDEX(tab_MinKomp[Auditor systemu ISO 17021:2018],MATCH($B31,tab_MinKomp[[Stanowisko / Position ]:[Stanowisko / Position ]],0)))</f>
        <v>n/a</v>
      </c>
      <c r="AK32" s="194" t="str">
        <f>IF(INDEX(tab_MinKomp[Pełnomocnik systemu / Systemvertreter],MATCH($B31,tab_MinKomp[[Stanowisko / Position ]:[Stanowisko / Position ]],0))="n/a","n/a",AK31-INDEX(tab_MinKomp[Pełnomocnik systemu / Systemvertreter],MATCH($B31,tab_MinKomp[[Stanowisko / Position ]:[Stanowisko / Position ]],0)))</f>
        <v>n/a</v>
      </c>
      <c r="AL32" s="194">
        <f>IF(INDEX(tab_MinKomp[Polityka Etyczna - Compliance],MATCH($B31,tab_MinKomp[[Stanowisko / Position ]:[Stanowisko / Position ]],0))="n/a","n/a",AL31-INDEX(tab_MinKomp[Polityka Etyczna - Compliance],MATCH($B31,tab_MinKomp[[Stanowisko / Position ]:[Stanowisko / Position ]],0)))</f>
        <v>0</v>
      </c>
      <c r="AM32" s="194" t="str">
        <f>IF(INDEX(tab_MinKomp[WDRAŻANIE NOWYCH PROJEKTÓW/ PROCEDURA CTM],MATCH($B31,tab_MinKomp[[Stanowisko / Position ]:[Stanowisko / Position ]],0))="n/a","n/a",AM31-INDEX(tab_MinKomp[WDRAŻANIE NOWYCH PROJEKTÓW/ PROCEDURA CTM],MATCH($B31,tab_MinKomp[[Stanowisko / Position ]:[Stanowisko / Position ]],0)))</f>
        <v>n/a</v>
      </c>
      <c r="AN32" s="194" t="str">
        <f>IF(INDEX(tab_MinKomp[KAMIENIE MILOWE MSL/PIFF],MATCH($B31,tab_MinKomp[[Stanowisko / Position ]:[Stanowisko / Position ]],0))="n/a","n/a",AN31-INDEX(tab_MinKomp[KAMIENIE MILOWE MSL/PIFF],MATCH($B31,tab_MinKomp[[Stanowisko / Position ]:[Stanowisko / Position ]],0)))</f>
        <v>n/a</v>
      </c>
      <c r="AO32" s="194">
        <f>IF(INDEX(tab_MinKomp[CP],MATCH($B31,tab_MinKomp[[Stanowisko / Position ]:[Stanowisko / Position ]],0))="n/a","n/a",AO31-INDEX(tab_MinKomp[CP],MATCH($B31,tab_MinKomp[[Stanowisko / Position ]:[Stanowisko / Position ]],0)))</f>
        <v>0</v>
      </c>
      <c r="AP32" s="194" t="str">
        <f>IF(INDEX(tab_MinKomp[FMEA],MATCH($B31,tab_MinKomp[[Stanowisko / Position ]:[Stanowisko / Position ]],0))="n/a","n/a",AP31-INDEX(tab_MinKomp[FMEA],MATCH($B31,tab_MinKomp[[Stanowisko / Position ]:[Stanowisko / Position ]],0)))</f>
        <v>n/a</v>
      </c>
      <c r="AQ32" s="194">
        <f>IF(INDEX(tab_MinKomp[FLOW CHART],MATCH($B31,tab_MinKomp[[Stanowisko / Position ]:[Stanowisko / Position ]],0))="n/a","n/a",AQ31-INDEX(tab_MinKomp[FLOW CHART],MATCH($B31,tab_MinKomp[[Stanowisko / Position ]:[Stanowisko / Position ]],0)))</f>
        <v>0</v>
      </c>
      <c r="AR32" s="194" t="str">
        <f>IF(INDEX(tab_MinKomp[APQP],MATCH($B31,tab_MinKomp[[Stanowisko / Position ]:[Stanowisko / Position ]],0))="n/a","n/a",AR31-INDEX(tab_MinKomp[APQP],MATCH($B31,tab_MinKomp[[Stanowisko / Position ]:[Stanowisko / Position ]],0)))</f>
        <v>n/a</v>
      </c>
      <c r="AS32" s="194" t="str">
        <f>IF(INDEX(tab_MinKomp[MSA],MATCH($B31,tab_MinKomp[[Stanowisko / Position ]:[Stanowisko / Position ]],0))="n/a","n/a",AS31-INDEX(tab_MinKomp[MSA],MATCH($B31,tab_MinKomp[[Stanowisko / Position ]:[Stanowisko / Position ]],0)))</f>
        <v>n/a</v>
      </c>
      <c r="AT32" s="194" t="str">
        <f>IF(INDEX(tab_MinKomp[SPC],MATCH($B31,tab_MinKomp[[Stanowisko / Position ]:[Stanowisko / Position ]],0))="n/a","n/a",AT31-INDEX(tab_MinKomp[SPC],MATCH($B31,tab_MinKomp[[Stanowisko / Position ]:[Stanowisko / Position ]],0)))</f>
        <v>n/a</v>
      </c>
      <c r="AU32" s="194" t="str">
        <f>IF(INDEX(tab_MinKomp[CSR (SPECYFICZNE WYMAGANIA KLIENTA)],MATCH($B31,tab_MinKomp[[Stanowisko / Position ]:[Stanowisko / Position ]],0))="n/a","n/a",AU31-INDEX(tab_MinKomp[CSR (SPECYFICZNE WYMAGANIA KLIENTA)],MATCH($B31,tab_MinKomp[[Stanowisko / Position ]:[Stanowisko / Position ]],0)))</f>
        <v>n/a</v>
      </c>
      <c r="AV32" s="194">
        <f>IF(INDEX(tab_MinKomp[5S],MATCH($B31,tab_MinKomp[[Stanowisko / Position ]:[Stanowisko / Position ]],0))="n/a","n/a",AV31-INDEX(tab_MinKomp[5S],MATCH($B31,tab_MinKomp[[Stanowisko / Position ]:[Stanowisko / Position ]],0)))</f>
        <v>-1</v>
      </c>
      <c r="AW32" s="194">
        <f>IF(INDEX(tab_MinKomp[LEAN MANAGEMENT],MATCH($B31,tab_MinKomp[[Stanowisko / Position ]:[Stanowisko / Position ]],0))="n/a","n/a",AW31-INDEX(tab_MinKomp[LEAN MANAGEMENT],MATCH($B31,tab_MinKomp[[Stanowisko / Position ]:[Stanowisko / Position ]],0)))</f>
        <v>0</v>
      </c>
      <c r="AX32" s="194" t="str">
        <f>IF(INDEX(tab_MinKomp[5R],MATCH($B31,tab_MinKomp[[Stanowisko / Position ]:[Stanowisko / Position ]],0))="n/a","n/a",AX31-INDEX(tab_MinKomp[5R],MATCH($B31,tab_MinKomp[[Stanowisko / Position ]:[Stanowisko / Position ]],0)))</f>
        <v>n/a</v>
      </c>
      <c r="AY32" s="194" t="str">
        <f>IF(INDEX(tab_MinKomp[Six Sigma],MATCH($B31,tab_MinKomp[[Stanowisko / Position ]:[Stanowisko / Position ]],0))="n/a","n/a",AY31-INDEX(tab_MinKomp[Six Sigma],MATCH($B31,tab_MinKomp[[Stanowisko / Position ]:[Stanowisko / Position ]],0)))</f>
        <v>n/a</v>
      </c>
      <c r="AZ32" s="194" t="str">
        <f>IF(INDEX(tab_MinKomp[System BAAN / Distribution &amp; Supply Chain],MATCH($B31,tab_MinKomp[[Stanowisko / Position ]:[Stanowisko / Position ]],0))="n/a","n/a",AZ31-INDEX(tab_MinKomp[System BAAN / Distribution &amp; Supply Chain],MATCH($B31,tab_MinKomp[[Stanowisko / Position ]:[Stanowisko / Position ]],0)))</f>
        <v>n/a</v>
      </c>
      <c r="BA32" s="194">
        <f>IF(INDEX(tab_MinKomp[LEAN MANAGEMENT],MATCH($B31,tab_MinKomp[[Stanowisko / Position ]:[Stanowisko / Position ]],0))="n/a","n/a",BA31-INDEX(tab_MinKomp[LEAN MANAGEMENT],MATCH($B31,tab_MinKomp[[Stanowisko / Position ]:[Stanowisko / Position ]],0)))</f>
        <v>2</v>
      </c>
      <c r="BB32" s="194">
        <f>IF(INDEX(tab_MinKomp[LEAN MANAGEMENT],MATCH($B31,tab_MinKomp[[Stanowisko / Position ]:[Stanowisko / Position ]],0))="n/a","n/a",BB31-INDEX(tab_MinKomp[LEAN MANAGEMENT],MATCH($B31,tab_MinKomp[[Stanowisko / Position ]:[Stanowisko / Position ]],0)))</f>
        <v>1</v>
      </c>
      <c r="BC32" s="194" t="str">
        <f>IF(INDEX(tab_MinKomp[Organizacja dostaw / Versorgungsorganisation],MATCH($B31,tab_MinKomp[[Stanowisko / Position ]:[Stanowisko / Position ]],0))="n/a","n/a",BC31-INDEX(tab_MinKomp[Organizacja dostaw / Versorgungsorganisation],MATCH($B31,tab_MinKomp[[Stanowisko / Position ]:[Stanowisko / Position ]],0)))</f>
        <v>n/a</v>
      </c>
      <c r="BD32" s="194" t="str">
        <f>IF(INDEX(tab_MinKomp[Organizacja wysyłek / Organisation von Lieferungen],MATCH($B31,tab_MinKomp[[Stanowisko / Position ]:[Stanowisko / Position ]],0))="n/a","n/a",BD31-INDEX(tab_MinKomp[Organizacja wysyłek / Organisation von Lieferungen],MATCH($B31,tab_MinKomp[[Stanowisko / Position ]:[Stanowisko / Position ]],0)))</f>
        <v>n/a</v>
      </c>
      <c r="BE32" s="194" t="str">
        <f>IF(INDEX(tab_MinKomp[Analiza magazynowa - Program Polen.mdb / Inventuranalyse],MATCH($B31,tab_MinKomp[[Stanowisko / Position ]:[Stanowisko / Position ]],0))="n/a","n/a",BE31-INDEX(tab_MinKomp[Analiza magazynowa - Program Polen.mdb / Inventuranalyse],MATCH($B31,tab_MinKomp[[Stanowisko / Position ]:[Stanowisko / Position ]],0)))</f>
        <v>n/a</v>
      </c>
      <c r="BF32" s="190" t="str">
        <f>IF(INDEX(tab_MinKomp[MMOG (Materials Management Operations Guidelines)],MATCH($B31,tab_MinKomp[[Stanowisko / Position ]:[Stanowisko / Position ]],0))="n/a","n/a",BF31-INDEX(tab_MinKomp[MMOG (Materials Management Operations Guidelines)],MATCH($B31,tab_MinKomp[[Stanowisko / Position ]:[Stanowisko / Position ]],0)))</f>
        <v>n/a</v>
      </c>
      <c r="BG32" s="190" t="str">
        <f>IF(INDEX(tab_MinKomp[GPP],MATCH($B31,tab_MinKomp[[Stanowisko / Position ]:[Stanowisko / Position ]],0))="n/a","n/a",BG31-INDEX(tab_MinKomp[GPP],MATCH($B31,tab_MinKomp[[Stanowisko / Position ]:[Stanowisko / Position ]],0)))</f>
        <v>n/a</v>
      </c>
      <c r="BH32" s="190" t="str">
        <f>IF(INDEX(tab_MinKomp[AIAG (Automotive Industry Action Group)],MATCH($B31,tab_MinKomp[[Stanowisko / Position ]:[Stanowisko / Position ]],0))="n/a","n/a",BH31-INDEX(tab_MinKomp[AIAG (Automotive Industry Action Group)],MATCH($B31,tab_MinKomp[[Stanowisko / Position ]:[Stanowisko / Position ]],0)))</f>
        <v>n/a</v>
      </c>
      <c r="BI32" s="190" t="str">
        <f>IF(INDEX(tab_MinKomp[Super-G disputes],MATCH($B31,tab_MinKomp[[Stanowisko / Position ]:[Stanowisko / Position ]],0))="n/a","n/a",BI31-INDEX(tab_MinKomp[Super-G disputes],MATCH($B31,tab_MinKomp[[Stanowisko / Position ]:[Stanowisko / Position ]],0)))</f>
        <v>n/a</v>
      </c>
      <c r="BJ32" s="190" t="str">
        <f>IF(INDEX(tab_MinKomp[CMMS3/eDDL (Direct Data Link)],MATCH($B31,tab_MinKomp[[Stanowisko / Position ]:[Stanowisko / Position ]],0))="n/a","n/a",BJ31-INDEX(tab_MinKomp[CMMS3/eDDL (Direct Data Link)],MATCH($B31,tab_MinKomp[[Stanowisko / Position ]:[Stanowisko / Position ]],0)))</f>
        <v>n/a</v>
      </c>
      <c r="BK32" s="190" t="str">
        <f>IF(INDEX(tab_MinKomp[MP&amp;L (Material Planning and Logistics)],MATCH($B31,tab_MinKomp[[Stanowisko / Position ]:[Stanowisko / Position ]],0))="n/a","n/a",BK31-INDEX(tab_MinKomp[MP&amp;L (Material Planning and Logistics)],MATCH($B31,tab_MinKomp[[Stanowisko / Position ]:[Stanowisko / Position ]],0)))</f>
        <v>n/a</v>
      </c>
      <c r="BL32" s="190" t="str">
        <f>IF(INDEX(tab_MinKomp[Supplier delivery rating],MATCH($B31,tab_MinKomp[[Stanowisko / Position ]:[Stanowisko / Position ]],0))="n/a","n/a",BL31-INDEX(tab_MinKomp[Supplier delivery rating],MATCH($B31,tab_MinKomp[[Stanowisko / Position ]:[Stanowisko / Position ]],0)))</f>
        <v>n/a</v>
      </c>
      <c r="BM32" s="194" t="str">
        <f>IF(INDEX(tab_MinKomp[Obsługa maszyn KVT / KVT Maschinenbedienung],MATCH($B31,tab_MinKomp[[Stanowisko / Position ]:[Stanowisko / Position ]],0))="n/a","n/a",BM31-INDEX(tab_MinKomp[Obsługa maszyn KVT / KVT Maschinenbedienung],MATCH($B31,tab_MinKomp[[Stanowisko / Position ]:[Stanowisko / Position ]],0)))</f>
        <v>n/a</v>
      </c>
      <c r="BN32" s="194" t="str">
        <f>IF(INDEX(tab_MinKomp[Obsługa maszyn KVT / KVT Maschinenbedienung],MATCH($B31,tab_MinKomp[[Stanowisko / Position ]:[Stanowisko / Position ]],0))="n/a","n/a",BN31-INDEX(tab_MinKomp[Obsługa maszyn KVT / KVT Maschinenbedienung],MATCH($B31,tab_MinKomp[[Stanowisko / Position ]:[Stanowisko / Position ]],0)))</f>
        <v>n/a</v>
      </c>
      <c r="BO32" s="194" t="str">
        <f>IF(INDEX(tab_MinKomp[Obsługa maszyn KVT / KVT Maschinenbedienung],MATCH($B31,tab_MinKomp[[Stanowisko / Position ]:[Stanowisko / Position ]],0))="n/a","n/a",BO31-INDEX(tab_MinKomp[Obsługa maszyn KVT / KVT Maschinenbedienung],MATCH($B31,tab_MinKomp[[Stanowisko / Position ]:[Stanowisko / Position ]],0)))</f>
        <v>n/a</v>
      </c>
      <c r="BP32" s="194">
        <f>IF(INDEX(tab_MinKomp[Obsługa maszyn Novapax / Novapax Maschinenbedienung],MATCH($B31,tab_MinKomp[[Stanowisko / Position ]:[Stanowisko / Position ]],0))="n/a","n/a",BP31-INDEX(tab_MinKomp[Obsługa maszyn Novapax / Novapax Maschinenbedienung],MATCH($B31,tab_MinKomp[[Stanowisko / Position ]:[Stanowisko / Position ]],0)))</f>
        <v>-1</v>
      </c>
      <c r="BQ32" s="194" t="str">
        <f>IF(INDEX(tab_MinKomp[Obsługa maszyn Piovan / Piovan Maschinenbedienung],MATCH($B31,tab_MinKomp[[Stanowisko / Position ]:[Stanowisko / Position ]],0))="n/a","n/a",BQ31-INDEX(tab_MinKomp[Obsługa maszyn Piovan / Piovan Maschinenbedienung],MATCH($B31,tab_MinKomp[[Stanowisko / Position ]:[Stanowisko / Position ]],0)))</f>
        <v>n/a</v>
      </c>
      <c r="BR32" s="194">
        <f>IF(INDEX(tab_MinKomp[Eliminacja awarii / Beseitigung von Ausfällen],MATCH($B31,tab_MinKomp[[Stanowisko / Position ]:[Stanowisko / Position ]],0))="n/a","n/a",BR31-INDEX(tab_MinKomp[Eliminacja awarii / Beseitigung von Ausfällen],MATCH($B31,tab_MinKomp[[Stanowisko / Position ]:[Stanowisko / Position ]],0)))</f>
        <v>0</v>
      </c>
      <c r="BS32" s="194" t="str">
        <f>IF(INDEX(tab_MinKomp[Obsługa maszyn Piovan / Piovan Maschinenbedienung],MATCH($B31,tab_MinKomp[[Stanowisko / Position ]:[Stanowisko / Position ]],0))="n/a","n/a",BS31-INDEX(tab_MinKomp[Obsługa maszyn Piovan / Piovan Maschinenbedienung],MATCH($B31,tab_MinKomp[[Stanowisko / Position ]:[Stanowisko / Position ]],0)))</f>
        <v>n/a</v>
      </c>
      <c r="BT32" s="194" t="str">
        <f>IF(INDEX(tab_MinKomp[Obsługa maszyn Piovan / Piovan Maschinenbedienung],MATCH($B31,tab_MinKomp[[Stanowisko / Position ]:[Stanowisko / Position ]],0))="n/a","n/a",BT31-INDEX(tab_MinKomp[Obsługa maszyn Piovan / Piovan Maschinenbedienung],MATCH($B31,tab_MinKomp[[Stanowisko / Position ]:[Stanowisko / Position ]],0)))</f>
        <v>n/a</v>
      </c>
      <c r="BU32" s="194" t="str">
        <f>IF(INDEX(tab_MinKomp[Obsługa maszyn Piovan / Piovan Maschinenbedienung],MATCH($B31,tab_MinKomp[[Stanowisko / Position ]:[Stanowisko / Position ]],0))="n/a","n/a",BU31-INDEX(tab_MinKomp[Obsługa maszyn Piovan / Piovan Maschinenbedienung],MATCH($B31,tab_MinKomp[[Stanowisko / Position ]:[Stanowisko / Position ]],0)))</f>
        <v>n/a</v>
      </c>
      <c r="BV32" s="194" t="str">
        <f>IF(INDEX(tab_MinKomp[Obsługa maszyn Piovan / Piovan Maschinenbedienung],MATCH($B31,tab_MinKomp[[Stanowisko / Position ]:[Stanowisko / Position ]],0))="n/a","n/a",BV31-INDEX(tab_MinKomp[Obsługa maszyn Piovan / Piovan Maschinenbedienung],MATCH($B31,tab_MinKomp[[Stanowisko / Position ]:[Stanowisko / Position ]],0)))</f>
        <v>n/a</v>
      </c>
      <c r="BW32" s="194" t="str">
        <f>IF(INDEX(tab_MinKomp[Obsługa maszyn Piovan / Piovan Maschinenbedienung],MATCH($B31,tab_MinKomp[[Stanowisko / Position ]:[Stanowisko / Position ]],0))="n/a","n/a",BW31-INDEX(tab_MinKomp[Obsługa maszyn Piovan / Piovan Maschinenbedienung],MATCH($B31,tab_MinKomp[[Stanowisko / Position ]:[Stanowisko / Position ]],0)))</f>
        <v>n/a</v>
      </c>
      <c r="BX32" s="194" t="str">
        <f>IF(INDEX(tab_MinKomp[Obsługa maszyn Piovan / Piovan Maschinenbedienung],MATCH($B31,tab_MinKomp[[Stanowisko / Position ]:[Stanowisko / Position ]],0))="n/a","n/a",BX31-INDEX(tab_MinKomp[Obsługa maszyn Piovan / Piovan Maschinenbedienung],MATCH($B31,tab_MinKomp[[Stanowisko / Position ]:[Stanowisko / Position ]],0)))</f>
        <v>n/a</v>
      </c>
      <c r="BY32" s="194" t="str">
        <f>IF(INDEX(tab_MinKomp[Obsługa maszyn Engel / Engel Maschinenbedienung],MATCH($B31,tab_MinKomp[[Stanowisko / Position ]:[Stanowisko / Position ]],0))="n/a","n/a",BY31-INDEX(tab_MinKomp[Obsługa maszyn Engel / Engel Maschinenbedienung],MATCH($B31,tab_MinKomp[[Stanowisko / Position ]:[Stanowisko / Position ]],0)))</f>
        <v>n/a</v>
      </c>
      <c r="BZ32" s="194" t="str">
        <f>IF(INDEX(tab_MinKomp[Obsługa maszyn Engel / Engel Maschinenbedienung],MATCH($B31,tab_MinKomp[[Stanowisko / Position ]:[Stanowisko / Position ]],0))="n/a","n/a",BZ31-INDEX(tab_MinKomp[Obsługa maszyn Engel / Engel Maschinenbedienung],MATCH($B31,tab_MinKomp[[Stanowisko / Position ]:[Stanowisko / Position ]],0)))</f>
        <v>n/a</v>
      </c>
      <c r="CA32" s="194">
        <f>IF(INDEX(tab_MinKomp[Eliminacja awarii / Beseitigung von Ausfällen],MATCH($B31,tab_MinKomp[[Stanowisko / Position ]:[Stanowisko / Position ]],0))="n/a","n/a",CA31-INDEX(tab_MinKomp[Eliminacja awarii / Beseitigung von Ausfällen],MATCH($B31,tab_MinKomp[[Stanowisko / Position ]:[Stanowisko / Position ]],0)))</f>
        <v>0</v>
      </c>
      <c r="CB32" s="194" t="str">
        <f>IF(INDEX(tab_MinKomp[Obsługa maszyn ASL / ASL Maschinenbedienung],MATCH($B31,tab_MinKomp[[Stanowisko / Position ]:[Stanowisko / Position ]],0))="n/a","n/a",CB31-INDEX(tab_MinKomp[Obsługa maszyn ASL / ASL Maschinenbedienung],MATCH($B31,tab_MinKomp[[Stanowisko / Position ]:[Stanowisko / Position ]],0)))</f>
        <v>n/a</v>
      </c>
      <c r="CC32" s="194">
        <f>IF(INDEX(tab_MinKomp[Obsługa maszyn Novapax / Novapax Maschinenbedienung],MATCH($B31,tab_MinKomp[[Stanowisko / Position ]:[Stanowisko / Position ]],0))="n/a","n/a",CC31-INDEX(tab_MinKomp[Obsługa maszyn Novapax / Novapax Maschinenbedienung],MATCH($B31,tab_MinKomp[[Stanowisko / Position ]:[Stanowisko / Position ]],0)))</f>
        <v>-1</v>
      </c>
      <c r="CD32" s="194">
        <f>IF(INDEX(tab_MinKomp[Obsługa maszyn Novapax / Novapax Maschinenbedienung],MATCH($B31,tab_MinKomp[[Stanowisko / Position ]:[Stanowisko / Position ]],0))="n/a","n/a",CD31-INDEX(tab_MinKomp[Obsługa maszyn Novapax / Novapax Maschinenbedienung],MATCH($B31,tab_MinKomp[[Stanowisko / Position ]:[Stanowisko / Position ]],0)))</f>
        <v>-1</v>
      </c>
      <c r="CE32" s="194" t="str">
        <f>IF(INDEX(tab_MinKomp[Obsługa maszyn Piovan / Piovan Maschinenbedienung],MATCH($B31,tab_MinKomp[[Stanowisko / Position ]:[Stanowisko / Position ]],0))="n/a","n/a",CE31-INDEX(tab_MinKomp[Obsługa maszyn Piovan / Piovan Maschinenbedienung],MATCH($B31,tab_MinKomp[[Stanowisko / Position ]:[Stanowisko / Position ]],0)))</f>
        <v>n/a</v>
      </c>
      <c r="CF32" s="194" t="str">
        <f>IF(INDEX(tab_MinKomp[Obsługa maszyn Piovan / Piovan Maschinenbedienung],MATCH($B31,tab_MinKomp[[Stanowisko / Position ]:[Stanowisko / Position ]],0))="n/a","n/a",CF31-INDEX(tab_MinKomp[Obsługa maszyn Piovan / Piovan Maschinenbedienung],MATCH($B31,tab_MinKomp[[Stanowisko / Position ]:[Stanowisko / Position ]],0)))</f>
        <v>n/a</v>
      </c>
      <c r="CG32" s="194">
        <f>IF(INDEX(tab_MinKomp[Eliminacja awarii / Beseitigung von Ausfällen],MATCH($B31,tab_MinKomp[[Stanowisko / Position ]:[Stanowisko / Position ]],0))="n/a","n/a",CG31-INDEX(tab_MinKomp[Eliminacja awarii / Beseitigung von Ausfällen],MATCH($B31,tab_MinKomp[[Stanowisko / Position ]:[Stanowisko / Position ]],0)))</f>
        <v>0</v>
      </c>
      <c r="CH32" s="194" t="str">
        <f>IF(INDEX(tab_MinKomp[Wymagania VDA 6.5 Product / Forderungen],MATCH($B31,tab_MinKomp[[Stanowisko / Position ]:[Stanowisko / Position ]],0))="n/a","n/a",CH31-INDEX(tab_MinKomp[Wymagania VDA 6.5 Product / Forderungen],MATCH($B31,tab_MinKomp[[Stanowisko / Position ]:[Stanowisko / Position ]],0)))</f>
        <v>n/a</v>
      </c>
      <c r="CI32" s="194" t="str">
        <f>IF(INDEX(tab_MinKomp[Wymagania VDA 6.5 Product / Forderungen],MATCH($B31,tab_MinKomp[[Stanowisko / Position ]:[Stanowisko / Position ]],0))="n/a","n/a",CI31-INDEX(tab_MinKomp[Wymagania VDA 6.5 Product / Forderungen],MATCH($B31,tab_MinKomp[[Stanowisko / Position ]:[Stanowisko / Position ]],0)))</f>
        <v>n/a</v>
      </c>
      <c r="CJ32" s="194" t="str">
        <f>IF(INDEX(tab_MinKomp[Wymagania VDA 6.5 Product / Forderungen],MATCH($B31,tab_MinKomp[[Stanowisko / Position ]:[Stanowisko / Position ]],0))="n/a","n/a",CJ31-INDEX(tab_MinKomp[Wymagania VDA 6.5 Product / Forderungen],MATCH($B31,tab_MinKomp[[Stanowisko / Position ]:[Stanowisko / Position ]],0)))</f>
        <v>n/a</v>
      </c>
      <c r="CK32" s="194" t="str">
        <f>IF(INDEX(tab_MinKomp[Wymagania VDA 6.5 Product / Forderungen],MATCH($B31,tab_MinKomp[[Stanowisko / Position ]:[Stanowisko / Position ]],0))="n/a","n/a",CK31-INDEX(tab_MinKomp[Wymagania VDA 6.5 Product / Forderungen],MATCH($B31,tab_MinKomp[[Stanowisko / Position ]:[Stanowisko / Position ]],0)))</f>
        <v>n/a</v>
      </c>
      <c r="CL32" s="194" t="str">
        <f>IF(INDEX(tab_MinKomp[Wymagania VDA 6.5 Product / Forderungen],MATCH($B31,tab_MinKomp[[Stanowisko / Position ]:[Stanowisko / Position ]],0))="n/a","n/a",CL31-INDEX(tab_MinKomp[Wymagania VDA 6.5 Product / Forderungen],MATCH($B31,tab_MinKomp[[Stanowisko / Position ]:[Stanowisko / Position ]],0)))</f>
        <v>n/a</v>
      </c>
      <c r="CM32" s="194" t="str">
        <f>IF(INDEX(tab_MinKomp[Informatyka ogólna (techniczne i systemowe) / Allgemeine IT (Technik und System)],MATCH($B31,tab_MinKomp[[Stanowisko / Position ]:[Stanowisko / Position ]],0))="n/a","n/a",CM31-INDEX(tab_MinKomp[Informatyka ogólna (techniczne i systemowe) / Allgemeine IT (Technik und System)],MATCH($B31,tab_MinKomp[[Stanowisko / Position ]:[Stanowisko / Position ]],0)))</f>
        <v>n/a</v>
      </c>
      <c r="CN32" s="194" t="str">
        <f>IF(INDEX(tab_MinKomp[Sieci komputerowe / Computernetzwerke],MATCH($B31,tab_MinKomp[[Stanowisko / Position ]:[Stanowisko / Position ]],0))="n/a","n/a",CN31-INDEX(tab_MinKomp[Sieci komputerowe / Computernetzwerke],MATCH($B31,tab_MinKomp[[Stanowisko / Position ]:[Stanowisko / Position ]],0)))</f>
        <v>n/a</v>
      </c>
      <c r="CO32" s="194" t="str">
        <f>IF(INDEX(tab_MinKomp[Hardware (komputery PC, drukarki biurowe i etykietowe, telefonia stacjonarna i mobilna) (PC, Drucker, Telefpne, Handys)],MATCH($B31,tab_MinKomp[[Stanowisko / Position ]:[Stanowisko / Position ]],0))="n/a","n/a",CO31-INDEX(tab_MinKomp[Hardware (komputery PC, drukarki biurowe i etykietowe, telefonia stacjonarna i mobilna) (PC, Drucker, Telefpne, Handys)],MATCH($B31,tab_MinKomp[[Stanowisko / Position ]:[Stanowisko / Position ]],0)))</f>
        <v>n/a</v>
      </c>
      <c r="CP32" s="194" t="str">
        <f>IF(INDEX(tab_MinKomp[Software &amp; Systems (MS Office, MS Remote Desktop)],MATCH($B31,tab_MinKomp[[Stanowisko / Position ]:[Stanowisko / Position ]],0))="n/a","n/a",CP31-INDEX(tab_MinKomp[Software &amp; Systems (MS Office, MS Remote Desktop)],MATCH($B31,tab_MinKomp[[Stanowisko / Position ]:[Stanowisko / Position ]],0)))</f>
        <v>n/a</v>
      </c>
      <c r="CQ32" s="194" t="str">
        <f>IF(INDEX(tab_MinKomp[Programowanie obiektowe (PHP) / Objektprogrammierung],MATCH($B31,tab_MinKomp[[Stanowisko / Position ]:[Stanowisko / Position ]],0))="n/a","n/a",CQ31-INDEX(tab_MinKomp[Programowanie obiektowe (PHP) / Objektprogrammierung],MATCH($B31,tab_MinKomp[[Stanowisko / Position ]:[Stanowisko / Position ]],0)))</f>
        <v>n/a</v>
      </c>
      <c r="CR32" s="194" t="str">
        <f>IF(INDEX(tab_MinKomp[Scrum],MATCH($B31,tab_MinKomp[[Stanowisko / Position ]:[Stanowisko / Position ]],0))="n/a","n/a",CR31-INDEX(tab_MinKomp[Scrum],MATCH($B31,tab_MinKomp[[Stanowisko / Position ]:[Stanowisko / Position ]],0)))</f>
        <v>n/a</v>
      </c>
      <c r="CS32" s="194" t="str">
        <f>IF(INDEX(tab_MinKomp[SQL (MySQL)],MATCH($B31,tab_MinKomp[[Stanowisko / Position ]:[Stanowisko / Position ]],0))="n/a","n/a",CS31-INDEX(tab_MinKomp[SQL (MySQL)],MATCH($B31,tab_MinKomp[[Stanowisko / Position ]:[Stanowisko / Position ]],0)))</f>
        <v>n/a</v>
      </c>
      <c r="CT32" s="194" t="str">
        <f>IF(INDEX(tab_MinKomp[Javascript],MATCH($B31,tab_MinKomp[[Stanowisko / Position ]:[Stanowisko / Position ]],0))="n/a","n/a",CT31-INDEX(tab_MinKomp[Javascript],MATCH($B31,tab_MinKomp[[Stanowisko / Position ]:[Stanowisko / Position ]],0)))</f>
        <v>n/a</v>
      </c>
      <c r="CU32" s="194" t="str">
        <f>IF(INDEX(tab_MinKomp[Joomla],MATCH($B31,tab_MinKomp[[Stanowisko / Position ]:[Stanowisko / Position ]],0))="n/a","n/a",CU31-INDEX(tab_MinKomp[Joomla],MATCH($B31,tab_MinKomp[[Stanowisko / Position ]:[Stanowisko / Position ]],0)))</f>
        <v>n/a</v>
      </c>
      <c r="CV32" s="194" t="str">
        <f>IF(INDEX(tab_MinKomp[Bash],MATCH($B31,tab_MinKomp[[Stanowisko / Position ]:[Stanowisko / Position ]],0))="n/a","n/a",CV31-INDEX(tab_MinKomp[Bash],MATCH($B31,tab_MinKomp[[Stanowisko / Position ]:[Stanowisko / Position ]],0)))</f>
        <v>n/a</v>
      </c>
      <c r="CW32" s="194">
        <f>IF(INDEX(tab_MinKomp[Systemy MES (HYDRA / SFMS)],MATCH($B31,tab_MinKomp[[Stanowisko / Position ]:[Stanowisko / Position ]],0))="n/a","n/a",CW31-INDEX(tab_MinKomp[Systemy MES (HYDRA / SFMS)],MATCH($B31,tab_MinKomp[[Stanowisko / Position ]:[Stanowisko / Position ]],0)))</f>
        <v>-1</v>
      </c>
      <c r="CX32" s="194" t="str">
        <f>IF(INDEX(tab_MinKomp[HTML / CSS],MATCH($B31,tab_MinKomp[[Stanowisko / Position ]:[Stanowisko / Position ]],0))="n/a","n/a",CX31-INDEX(tab_MinKomp[HTML / CSS],MATCH($B31,tab_MinKomp[[Stanowisko / Position ]:[Stanowisko / Position ]],0)))</f>
        <v>n/a</v>
      </c>
      <c r="CY32" s="194" t="str">
        <f>IF(INDEX(tab_MinKomp[SYSTEM PR],MATCH($B31,tab_MinKomp[[Stanowisko / Position ]:[Stanowisko / Position ]],0))="n/a","n/a",CY31-INDEX(tab_MinKomp[SYSTEM PR],MATCH($B31,tab_MinKomp[[Stanowisko / Position ]:[Stanowisko / Position ]],0)))</f>
        <v>n/a</v>
      </c>
      <c r="CZ32" s="194" t="str">
        <f>IF(INDEX(tab_MinKomp[System Einkauf XP / EBA],MATCH($B31,tab_MinKomp[[Stanowisko / Position ]:[Stanowisko / Position ]],0))="n/a","n/a",CZ31-INDEX(tab_MinKomp[System Einkauf XP / EBA],MATCH($B31,tab_MinKomp[[Stanowisko / Position ]:[Stanowisko / Position ]],0)))</f>
        <v>n/a</v>
      </c>
      <c r="DA32" s="194" t="str">
        <f>IF(INDEX(tab_MinKomp[Techniki negocjacyjne / Verhandlungstechniken],MATCH($B31,tab_MinKomp[[Stanowisko / Position ]:[Stanowisko / Position ]],0))="n/a","n/a",DA31-INDEX(tab_MinKomp[Techniki negocjacyjne / Verhandlungstechniken],MATCH($B31,tab_MinKomp[[Stanowisko / Position ]:[Stanowisko / Position ]],0)))</f>
        <v>n/a</v>
      </c>
      <c r="DB32" s="194" t="str">
        <f>IF(INDEX(tab_MinKomp[Znajomość rynku branżowego / Kenntnis des Industrie Marktes],MATCH($B31,tab_MinKomp[[Stanowisko / Position ]:[Stanowisko / Position ]],0))="n/a","n/a",DB31-INDEX(tab_MinKomp[Znajomość rynku branżowego / Kenntnis des Industrie Marktes],MATCH($B31,tab_MinKomp[[Stanowisko / Position ]:[Stanowisko / Position ]],0)))</f>
        <v>n/a</v>
      </c>
      <c r="DC32" s="194" t="str">
        <f>IF(INDEX(tab_MinKomp[SUPPLIER MANAGEMENT],MATCH($B31,tab_MinKomp[[Stanowisko / Position ]:[Stanowisko / Position ]],0))="n/a","n/a",DC31-INDEX(tab_MinKomp[SUPPLIER MANAGEMENT],MATCH($B31,tab_MinKomp[[Stanowisko / Position ]:[Stanowisko / Position ]],0)))</f>
        <v>n/a</v>
      </c>
      <c r="DD32" s="194" t="str">
        <f>IF(INDEX(tab_MinKomp[SUPPLIER MANAGEMENT],MATCH($B31,tab_MinKomp[[Stanowisko / Position ]:[Stanowisko / Position ]],0))="n/a","n/a",DD31-INDEX(tab_MinKomp[SUPPLIER MANAGEMENT],MATCH($B31,tab_MinKomp[[Stanowisko / Position ]:[Stanowisko / Position ]],0)))</f>
        <v>n/a</v>
      </c>
      <c r="DE32" s="194" t="str">
        <f>IF(INDEX(tab_MinKomp[SUPPLIER MANAGEMENT],MATCH($B31,tab_MinKomp[[Stanowisko / Position ]:[Stanowisko / Position ]],0))="n/a","n/a",DE31-INDEX(tab_MinKomp[SUPPLIER MANAGEMENT],MATCH($B31,tab_MinKomp[[Stanowisko / Position ]:[Stanowisko / Position ]],0)))</f>
        <v>n/a</v>
      </c>
      <c r="DF32" s="194">
        <f>IF(INDEX(tab_MinKomp[LEAN MANAGEMENT],MATCH($B31,tab_MinKomp[[Stanowisko / Position ]:[Stanowisko / Position ]],0))="n/a","n/a",DF31-INDEX(tab_MinKomp[LEAN MANAGEMENT],MATCH($B31,tab_MinKomp[[Stanowisko / Position ]:[Stanowisko / Position ]],0)))</f>
        <v>0</v>
      </c>
      <c r="DG32" s="194" t="str">
        <f>IF(INDEX(tab_MinKomp[PPAP/PSW],MATCH($B31,tab_MinKomp[[Stanowisko / Position ]:[Stanowisko / Position ]],0))="n/a","n/a",DG31-INDEX(tab_MinKomp[PPAP/PSW],MATCH($B31,tab_MinKomp[[Stanowisko / Position ]:[Stanowisko / Position ]],0)))</f>
        <v>n/a</v>
      </c>
      <c r="DH32" s="194" t="str">
        <f>IF(INDEX(tab_MinKomp[SUPPLIER MANAGEMENT],MATCH($B31,tab_MinKomp[[Stanowisko / Position ]:[Stanowisko / Position ]],0))="n/a","n/a",DH31-INDEX(tab_MinKomp[SUPPLIER MANAGEMENT],MATCH($B31,tab_MinKomp[[Stanowisko / Position ]:[Stanowisko / Position ]],0)))</f>
        <v>n/a</v>
      </c>
      <c r="DI32" s="194" t="str">
        <f>IF(INDEX(tab_MinKomp[OBSŁUGA PORTALI KLIENTA / Kundenportale],MATCH($B31,tab_MinKomp[[Stanowisko / Position ]:[Stanowisko / Position ]],0))="n/a","n/a",DI31-INDEX(tab_MinKomp[OBSŁUGA PORTALI KLIENTA / Kundenportale],MATCH($B31,tab_MinKomp[[Stanowisko / Position ]:[Stanowisko / Position ]],0)))</f>
        <v>n/a</v>
      </c>
      <c r="DJ32" s="194" t="str">
        <f>IF(INDEX(tab_MinKomp[Obsługa systemu BABTECQ / BABTECQ System],MATCH($B31,tab_MinKomp[[Stanowisko / Position ]:[Stanowisko / Position ]],0))="n/a","n/a",DJ31-INDEX(tab_MinKomp[Obsługa systemu BABTECQ / BABTECQ System],MATCH($B31,tab_MinKomp[[Stanowisko / Position ]:[Stanowisko / Position ]],0)))</f>
        <v>n/a</v>
      </c>
      <c r="DK32" s="194" t="str">
        <f>IF(INDEX(tab_MinKomp[Rysunek techniczny / technische Zeichnung],MATCH($B31,tab_MinKomp[[Stanowisko / Position ]:[Stanowisko / Position ]],0))="n/a","n/a",DK31-INDEX(tab_MinKomp[Rysunek techniczny / technische Zeichnung],MATCH($B31,tab_MinKomp[[Stanowisko / Position ]:[Stanowisko / Position ]],0)))</f>
        <v>n/a</v>
      </c>
      <c r="DL32" s="194" t="str">
        <f>IF(INDEX(tab_MinKomp[Kalibracja / Kalibrierung],MATCH($B31,tab_MinKomp[[Stanowisko / Position ]:[Stanowisko / Position ]],0))="n/a","n/a",DL31-INDEX(tab_MinKomp[Kalibracja / Kalibrierung],MATCH($B31,tab_MinKomp[[Stanowisko / Position ]:[Stanowisko / Position ]],0)))</f>
        <v>n/a</v>
      </c>
      <c r="DM32" s="194" t="str">
        <f>IF(INDEX(tab_MinKomp[Rekwalifikacja / Requalifizierung],MATCH($B31,tab_MinKomp[[Stanowisko / Position ]:[Stanowisko / Position ]],0))="n/a","n/a",DM31-INDEX(tab_MinKomp[Rekwalifikacja / Requalifizierung],MATCH($B31,tab_MinKomp[[Stanowisko / Position ]:[Stanowisko / Position ]],0)))</f>
        <v>n/a</v>
      </c>
      <c r="DN32" s="190" t="str">
        <f>IF(INDEX(tab_MinKomp[Testy czystości / Reinheitstests],MATCH($B31,tab_MinKomp[[Stanowisko / Position ]:[Stanowisko / Position ]],0))="n/a","n/a",DN31-INDEX(tab_MinKomp[Testy czystości / Reinheitstests],MATCH($B31,tab_MinKomp[[Stanowisko / Position ]:[Stanowisko / Position ]],0)))</f>
        <v>n/a</v>
      </c>
      <c r="DO32" s="190" t="str">
        <f>IF(INDEX(tab_MinKomp[Testy czystości / Reinheitstests],MATCH($B31,tab_MinKomp[[Stanowisko / Position ]:[Stanowisko / Position ]],0))="n/a","n/a",DO31-INDEX(tab_MinKomp[Testy czystości / Reinheitstests],MATCH($B31,tab_MinKomp[[Stanowisko / Position ]:[Stanowisko / Position ]],0)))</f>
        <v>n/a</v>
      </c>
      <c r="DP32" s="190" t="str">
        <f>IF(INDEX(tab_MinKomp[Testy czystości / Reinheitstests],MATCH($B31,tab_MinKomp[[Stanowisko / Position ]:[Stanowisko / Position ]],0))="n/a","n/a",DP31-INDEX(tab_MinKomp[Testy czystości / Reinheitstests],MATCH($B31,tab_MinKomp[[Stanowisko / Position ]:[Stanowisko / Position ]],0)))</f>
        <v>n/a</v>
      </c>
      <c r="DQ32" s="190" t="str">
        <f>IF(INDEX(tab_MinKomp[Testy czystości / Reinheitstests],MATCH($B31,tab_MinKomp[[Stanowisko / Position ]:[Stanowisko / Position ]],0))="n/a","n/a",DQ31-INDEX(tab_MinKomp[Testy czystości / Reinheitstests],MATCH($B31,tab_MinKomp[[Stanowisko / Position ]:[Stanowisko / Position ]],0)))</f>
        <v>n/a</v>
      </c>
      <c r="DR32" s="190" t="str">
        <f>IF(INDEX(tab_MinKomp[Testy czystości / Reinheitstests],MATCH($B31,tab_MinKomp[[Stanowisko / Position ]:[Stanowisko / Position ]],0))="n/a","n/a",DR31-INDEX(tab_MinKomp[Testy czystości / Reinheitstests],MATCH($B31,tab_MinKomp[[Stanowisko / Position ]:[Stanowisko / Position ]],0)))</f>
        <v>n/a</v>
      </c>
      <c r="DS32" s="190" t="str">
        <f>IF(INDEX(tab_MinKomp[Testy czystości / Reinheitstests],MATCH($B31,tab_MinKomp[[Stanowisko / Position ]:[Stanowisko / Position ]],0))="n/a","n/a",DS31-INDEX(tab_MinKomp[Testy czystości / Reinheitstests],MATCH($B31,tab_MinKomp[[Stanowisko / Position ]:[Stanowisko / Position ]],0)))</f>
        <v>n/a</v>
      </c>
      <c r="DT32" s="194" t="str">
        <f>IF(INDEX(tab_MinKomp[SUPPLIER MANAGEMENT],MATCH($B31,tab_MinKomp[[Stanowisko / Position ]:[Stanowisko / Position ]],0))="n/a","n/a",DT31-INDEX(tab_MinKomp[SUPPLIER MANAGEMENT],MATCH($B31,tab_MinKomp[[Stanowisko / Position ]:[Stanowisko / Position ]],0)))</f>
        <v>n/a</v>
      </c>
      <c r="DU32" s="190" t="str">
        <f>IF(INDEX(tab_MinKomp[Testy czystości / Reinheitstests],MATCH($B31,tab_MinKomp[[Stanowisko / Position ]:[Stanowisko / Position ]],0))="n/a","n/a",DU31-INDEX(tab_MinKomp[Testy czystości / Reinheitstests],MATCH($B31,tab_MinKomp[[Stanowisko / Position ]:[Stanowisko / Position ]],0)))</f>
        <v>n/a</v>
      </c>
      <c r="DV32" s="190" t="str">
        <f>IF(INDEX(tab_MinKomp[Testy czystości / Reinheitstests],MATCH($B31,tab_MinKomp[[Stanowisko / Position ]:[Stanowisko / Position ]],0))="n/a","n/a",DV31-INDEX(tab_MinKomp[Testy czystości / Reinheitstests],MATCH($B31,tab_MinKomp[[Stanowisko / Position ]:[Stanowisko / Position ]],0)))</f>
        <v>n/a</v>
      </c>
      <c r="DW32" s="190" t="str">
        <f>IF(INDEX(tab_MinKomp[Testy czystości / Reinheitstests],MATCH($B31,tab_MinKomp[[Stanowisko / Position ]:[Stanowisko / Position ]],0))="n/a","n/a",DW31-INDEX(tab_MinKomp[Testy czystości / Reinheitstests],MATCH($B31,tab_MinKomp[[Stanowisko / Position ]:[Stanowisko / Position ]],0)))</f>
        <v>n/a</v>
      </c>
      <c r="DX32" s="190" t="str">
        <f>IF(INDEX(tab_MinKomp[Testy czystości / Reinheitstests],MATCH($B31,tab_MinKomp[[Stanowisko / Position ]:[Stanowisko / Position ]],0))="n/a","n/a",DX31-INDEX(tab_MinKomp[Testy czystości / Reinheitstests],MATCH($B31,tab_MinKomp[[Stanowisko / Position ]:[Stanowisko / Position ]],0)))</f>
        <v>n/a</v>
      </c>
      <c r="DY32" s="190" t="str">
        <f>IF(INDEX(tab_MinKomp[Testy czystości / Reinheitstests],MATCH($B31,tab_MinKomp[[Stanowisko / Position ]:[Stanowisko / Position ]],0))="n/a","n/a",DY31-INDEX(tab_MinKomp[Testy czystości / Reinheitstests],MATCH($B31,tab_MinKomp[[Stanowisko / Position ]:[Stanowisko / Position ]],0)))</f>
        <v>n/a</v>
      </c>
      <c r="DZ32" s="190" t="str">
        <f>IF(INDEX(tab_MinKomp[Testy czystości / Reinheitstests],MATCH($B31,tab_MinKomp[[Stanowisko / Position ]:[Stanowisko / Position ]],0))="n/a","n/a",DZ31-INDEX(tab_MinKomp[Testy czystości / Reinheitstests],MATCH($B31,tab_MinKomp[[Stanowisko / Position ]:[Stanowisko / Position ]],0)))</f>
        <v>n/a</v>
      </c>
      <c r="EA32" s="190" t="str">
        <f>IF(INDEX(tab_MinKomp[Testy czystości / Reinheitstests],MATCH($B31,tab_MinKomp[[Stanowisko / Position ]:[Stanowisko / Position ]],0))="n/a","n/a",EA31-INDEX(tab_MinKomp[Testy czystości / Reinheitstests],MATCH($B31,tab_MinKomp[[Stanowisko / Position ]:[Stanowisko / Position ]],0)))</f>
        <v>n/a</v>
      </c>
      <c r="EB32" s="190" t="str">
        <f>IF(INDEX(tab_MinKomp[Testy czystości / Reinheitstests],MATCH($B31,tab_MinKomp[[Stanowisko / Position ]:[Stanowisko / Position ]],0))="n/a","n/a",EB31-INDEX(tab_MinKomp[Testy czystości / Reinheitstests],MATCH($B31,tab_MinKomp[[Stanowisko / Position ]:[Stanowisko / Position ]],0)))</f>
        <v>n/a</v>
      </c>
      <c r="EC32" s="190" t="str">
        <f>IF(INDEX(tab_MinKomp[Testy czystości / Reinheitstests],MATCH($B31,tab_MinKomp[[Stanowisko / Position ]:[Stanowisko / Position ]],0))="n/a","n/a",EC31-INDEX(tab_MinKomp[Testy czystości / Reinheitstests],MATCH($B31,tab_MinKomp[[Stanowisko / Position ]:[Stanowisko / Position ]],0)))</f>
        <v>n/a</v>
      </c>
      <c r="ED32" s="190" t="str">
        <f>IF(INDEX(tab_MinKomp[Testy czystości / Reinheitstests],MATCH($B31,tab_MinKomp[[Stanowisko / Position ]:[Stanowisko / Position ]],0))="n/a","n/a",ED31-INDEX(tab_MinKomp[Testy czystości / Reinheitstests],MATCH($B31,tab_MinKomp[[Stanowisko / Position ]:[Stanowisko / Position ]],0)))</f>
        <v>n/a</v>
      </c>
      <c r="EE32" s="190" t="str">
        <f>IF(INDEX(tab_MinKomp[Testy czystości / Reinheitstests],MATCH($B31,tab_MinKomp[[Stanowisko / Position ]:[Stanowisko / Position ]],0))="n/a","n/a",EE31-INDEX(tab_MinKomp[Testy czystości / Reinheitstests],MATCH($B31,tab_MinKomp[[Stanowisko / Position ]:[Stanowisko / Position ]],0)))</f>
        <v>n/a</v>
      </c>
      <c r="EF32" s="190" t="str">
        <f>IF(INDEX(tab_MinKomp[Testy czystości / Reinheitstests],MATCH($B31,tab_MinKomp[[Stanowisko / Position ]:[Stanowisko / Position ]],0))="n/a","n/a",EF31-INDEX(tab_MinKomp[Testy czystości / Reinheitstests],MATCH($B31,tab_MinKomp[[Stanowisko / Position ]:[Stanowisko / Position ]],0)))</f>
        <v>n/a</v>
      </c>
      <c r="EG32" s="190" t="str">
        <f>IF(INDEX(tab_MinKomp[Testy czystości / Reinheitstests],MATCH($B31,tab_MinKomp[[Stanowisko / Position ]:[Stanowisko / Position ]],0))="n/a","n/a",EG31-INDEX(tab_MinKomp[Testy czystości / Reinheitstests],MATCH($B31,tab_MinKomp[[Stanowisko / Position ]:[Stanowisko / Position ]],0)))</f>
        <v>n/a</v>
      </c>
      <c r="EH32" s="190" t="str">
        <f>IF(INDEX(tab_MinKomp[Testy czystości / Reinheitstests],MATCH($B31,tab_MinKomp[[Stanowisko / Position ]:[Stanowisko / Position ]],0))="n/a","n/a",EH31-INDEX(tab_MinKomp[Testy czystości / Reinheitstests],MATCH($B31,tab_MinKomp[[Stanowisko / Position ]:[Stanowisko / Position ]],0)))</f>
        <v>n/a</v>
      </c>
      <c r="EI32" s="190" t="str">
        <f>IF(INDEX(tab_MinKomp[Testy czystości / Reinheitstests],MATCH($B31,tab_MinKomp[[Stanowisko / Position ]:[Stanowisko / Position ]],0))="n/a","n/a",EI31-INDEX(tab_MinKomp[Testy czystości / Reinheitstests],MATCH($B31,tab_MinKomp[[Stanowisko / Position ]:[Stanowisko / Position ]],0)))</f>
        <v>n/a</v>
      </c>
      <c r="EJ32" s="190" t="str">
        <f>IF(INDEX(tab_MinKomp[Testy czystości / Reinheitstests],MATCH($B31,tab_MinKomp[[Stanowisko / Position ]:[Stanowisko / Position ]],0))="n/a","n/a",EJ31-INDEX(tab_MinKomp[Testy czystości / Reinheitstests],MATCH($B31,tab_MinKomp[[Stanowisko / Position ]:[Stanowisko / Position ]],0)))</f>
        <v>n/a</v>
      </c>
      <c r="EK32" s="190" t="str">
        <f>IF(INDEX(tab_MinKomp[Testy czystości / Reinheitstests],MATCH($B31,tab_MinKomp[[Stanowisko / Position ]:[Stanowisko / Position ]],0))="n/a","n/a",EK31-INDEX(tab_MinKomp[Testy czystości / Reinheitstests],MATCH($B31,tab_MinKomp[[Stanowisko / Position ]:[Stanowisko / Position ]],0)))</f>
        <v>n/a</v>
      </c>
      <c r="EL32" s="190" t="str">
        <f>IF(INDEX(tab_MinKomp[Testy czystości / Reinheitstests],MATCH($B31,tab_MinKomp[[Stanowisko / Position ]:[Stanowisko / Position ]],0))="n/a","n/a",EL31-INDEX(tab_MinKomp[Testy czystości / Reinheitstests],MATCH($B31,tab_MinKomp[[Stanowisko / Position ]:[Stanowisko / Position ]],0)))</f>
        <v>n/a</v>
      </c>
      <c r="EM32" s="190" t="str">
        <f>IF(INDEX(tab_MinKomp[Testy czystości / Reinheitstests],MATCH($B31,tab_MinKomp[[Stanowisko / Position ]:[Stanowisko / Position ]],0))="n/a","n/a",EM31-INDEX(tab_MinKomp[Testy czystości / Reinheitstests],MATCH($B31,tab_MinKomp[[Stanowisko / Position ]:[Stanowisko / Position ]],0)))</f>
        <v>n/a</v>
      </c>
      <c r="EN32" s="190" t="str">
        <f>IF(INDEX(tab_MinKomp[Testy czystości / Reinheitstests],MATCH($B31,tab_MinKomp[[Stanowisko / Position ]:[Stanowisko / Position ]],0))="n/a","n/a",EN31-INDEX(tab_MinKomp[Testy czystości / Reinheitstests],MATCH($B31,tab_MinKomp[[Stanowisko / Position ]:[Stanowisko / Position ]],0)))</f>
        <v>n/a</v>
      </c>
      <c r="EO32" s="194" t="str">
        <f>IF(INDEX(tab_MinKomp[Konserwacja Rep],MATCH($B31,tab_MinKomp[[Stanowisko / Position ]:[Stanowisko / Position ]],0))="n/a","n/a",EO31-INDEX(tab_MinKomp[Konserwacja Rep],MATCH($B31,tab_MinKomp[[Stanowisko / Position ]:[Stanowisko / Position ]],0)))</f>
        <v>n/a</v>
      </c>
      <c r="EP32" s="194" t="str">
        <f>IF(INDEX(tab_MinKomp[[Konserwacja Engel ]],MATCH($B31,tab_MinKomp[[Stanowisko / Position ]:[Stanowisko / Position ]],0))="n/a","n/a",EP31-INDEX(tab_MinKomp[[Konserwacja Engel ]],MATCH($B31,tab_MinKomp[[Stanowisko / Position ]:[Stanowisko / Position ]],0)))</f>
        <v>n/a</v>
      </c>
      <c r="EQ32" s="194" t="str">
        <f>IF(INDEX(tab_MinKomp[Konserwacja B 50],MATCH($B31,tab_MinKomp[[Stanowisko / Position ]:[Stanowisko / Position ]],0))="n/a","n/a",EQ31-INDEX(tab_MinKomp[Konserwacja B 50],MATCH($B31,tab_MinKomp[[Stanowisko / Position ]:[Stanowisko / Position ]],0)))</f>
        <v>n/a</v>
      </c>
      <c r="ER32" s="194" t="str">
        <f>IF(INDEX(tab_MinKomp[[Konserwacja EOL ]],MATCH($B31,tab_MinKomp[[Stanowisko / Position ]:[Stanowisko / Position ]],0))="n/a","n/a",ER31-INDEX(tab_MinKomp[[Konserwacja EOL ]],MATCH($B31,tab_MinKomp[[Stanowisko / Position ]:[Stanowisko / Position ]],0)))</f>
        <v>n/a</v>
      </c>
      <c r="ES32" s="194" t="str">
        <f>IF(INDEX(tab_MinKomp[Konserwacja Branson],MATCH($B31,tab_MinKomp[[Stanowisko / Position ]:[Stanowisko / Position ]],0))="n/a","n/a",ES31-INDEX(tab_MinKomp[Konserwacja Branson],MATCH($B31,tab_MinKomp[[Stanowisko / Position ]:[Stanowisko / Position ]],0)))</f>
        <v>n/a</v>
      </c>
      <c r="ET32" s="194" t="str">
        <f>IF(INDEX(tab_MinKomp[Konserwacja coolery],MATCH($B31,tab_MinKomp[[Stanowisko / Position ]:[Stanowisko / Position ]],0))="n/a","n/a",ET31-INDEX(tab_MinKomp[Konserwacja coolery],MATCH($B31,tab_MinKomp[[Stanowisko / Position ]:[Stanowisko / Position ]],0)))</f>
        <v>n/a</v>
      </c>
      <c r="EU32" s="194" t="str">
        <f>IF(INDEX(tab_MinKomp[Konserwacja piecy],MATCH($B31,tab_MinKomp[[Stanowisko / Position ]:[Stanowisko / Position ]],0))="n/a","n/a",EU31-INDEX(tab_MinKomp[Konserwacja piecy],MATCH($B31,tab_MinKomp[[Stanowisko / Position ]:[Stanowisko / Position ]],0)))</f>
        <v>n/a</v>
      </c>
      <c r="EV32" s="194" t="str">
        <f>IF(INDEX(tab_MinKomp[Rysunek techniczny- czytanie],MATCH($B31,tab_MinKomp[[Stanowisko / Position ]:[Stanowisko / Position ]],0))="n/a","n/a",EV31-INDEX(tab_MinKomp[Rysunek techniczny- czytanie],MATCH($B31,tab_MinKomp[[Stanowisko / Position ]:[Stanowisko / Position ]],0)))</f>
        <v>n/a</v>
      </c>
      <c r="EW32" s="194" t="str">
        <f>IF(INDEX(tab_MinKomp[Elektryka],MATCH($B31,tab_MinKomp[[Stanowisko / Position ]:[Stanowisko / Position ]],0))="n/a","n/a",EW31-INDEX(tab_MinKomp[Elektryka],MATCH($B31,tab_MinKomp[[Stanowisko / Position ]:[Stanowisko / Position ]],0)))</f>
        <v>n/a</v>
      </c>
      <c r="EX32" s="194" t="str">
        <f>IF(INDEX(tab_MinKomp[Pneumatyka],MATCH($B31,tab_MinKomp[[Stanowisko / Position ]:[Stanowisko / Position ]],0))="n/a","n/a",EX31-INDEX(tab_MinKomp[Pneumatyka],MATCH($B31,tab_MinKomp[[Stanowisko / Position ]:[Stanowisko / Position ]],0)))</f>
        <v>n/a</v>
      </c>
      <c r="EY32" s="194" t="str">
        <f>IF(INDEX(tab_MinKomp[[Hydraulika ]],MATCH($B31,tab_MinKomp[[Stanowisko / Position ]:[Stanowisko / Position ]],0))="n/a","n/a",EY31-INDEX(tab_MinKomp[[Hydraulika ]],MATCH($B31,tab_MinKomp[[Stanowisko / Position ]:[Stanowisko / Position ]],0)))</f>
        <v>n/a</v>
      </c>
      <c r="EZ32" s="194" t="str">
        <f>IF(INDEX(tab_MinKomp[Podciśnienie],MATCH($B31,tab_MinKomp[[Stanowisko / Position ]:[Stanowisko / Position ]],0))="n/a","n/a",EZ31-INDEX(tab_MinKomp[Podciśnienie],MATCH($B31,tab_MinKomp[[Stanowisko / Position ]:[Stanowisko / Position ]],0)))</f>
        <v>n/a</v>
      </c>
      <c r="FA32" s="194" t="str">
        <f>IF(INDEX(tab_MinKomp[Usuwanie awarii],MATCH($B31,tab_MinKomp[[Stanowisko / Position ]:[Stanowisko / Position ]],0))="n/a","n/a",FA31-INDEX(tab_MinKomp[Usuwanie awarii],MATCH($B31,tab_MinKomp[[Stanowisko / Position ]:[Stanowisko / Position ]],0)))</f>
        <v>n/a</v>
      </c>
      <c r="FB32" s="194" t="str">
        <f>IF(INDEX(tab_MinKomp[Obsługa robotów],MATCH($B31,tab_MinKomp[[Stanowisko / Position ]:[Stanowisko / Position ]],0))="n/a","n/a",FB31-INDEX(tab_MinKomp[Obsługa robotów],MATCH($B31,tab_MinKomp[[Stanowisko / Position ]:[Stanowisko / Position ]],0)))</f>
        <v>n/a</v>
      </c>
      <c r="FC32" s="194" t="str">
        <f>IF(INDEX(tab_MinKomp[Obsługa sterowania maszyny],MATCH($B31,tab_MinKomp[[Stanowisko / Position ]:[Stanowisko / Position ]],0))="n/a","n/a",FC31-INDEX(tab_MinKomp[Obsługa sterowania maszyny],MATCH($B31,tab_MinKomp[[Stanowisko / Position ]:[Stanowisko / Position ]],0)))</f>
        <v>n/a</v>
      </c>
      <c r="FD32" s="194" t="str">
        <f>IF(INDEX(tab_MinKomp[Usuwanie przyczyn żródłowych],MATCH($B31,tab_MinKomp[[Stanowisko / Position ]:[Stanowisko / Position ]],0))="n/a","n/a",FD31-INDEX(tab_MinKomp[Usuwanie przyczyn żródłowych],MATCH($B31,tab_MinKomp[[Stanowisko / Position ]:[Stanowisko / Position ]],0)))</f>
        <v>n/a</v>
      </c>
      <c r="FE32" s="194" t="str">
        <f>IF(INDEX(tab_MinKomp[Cmms stosowanie],MATCH($B31,tab_MinKomp[[Stanowisko / Position ]:[Stanowisko / Position ]],0))="n/a","n/a",FE31-INDEX(tab_MinKomp[Cmms stosowanie],MATCH($B31,tab_MinKomp[[Stanowisko / Position ]:[Stanowisko / Position ]],0)))</f>
        <v>n/a</v>
      </c>
      <c r="FF32" s="190" t="str">
        <f>IF(INDEX(tab_MinKomp[Testy czystości / Reinheitstests],MATCH($B31,tab_MinKomp[[Stanowisko / Position ]:[Stanowisko / Position ]],0))="n/a","n/a",FF31-INDEX(tab_MinKomp[Testy czystości / Reinheitstests],MATCH($B31,tab_MinKomp[[Stanowisko / Position ]:[Stanowisko / Position ]],0)))</f>
        <v>n/a</v>
      </c>
      <c r="FG32" s="194" t="str">
        <f>IF(INDEX(tab_MinKomp[Czyszczenie form plastikowych],MATCH($B31,tab_MinKomp[[Stanowisko / Position ]:[Stanowisko / Position ]],0))="n/a","n/a",FG31-INDEX(tab_MinKomp[Czyszczenie form plastikowych],MATCH($B31,tab_MinKomp[[Stanowisko / Position ]:[Stanowisko / Position ]],0)))</f>
        <v>n/a</v>
      </c>
      <c r="FH32" s="194" t="str">
        <f>IF(INDEX(tab_MinKomp[Wymiana form plastik],MATCH($B31,tab_MinKomp[[Stanowisko / Position ]:[Stanowisko / Position ]],0))="n/a","n/a",FH31-INDEX(tab_MinKomp[Wymiana form plastik],MATCH($B31,tab_MinKomp[[Stanowisko / Position ]:[Stanowisko / Position ]],0)))</f>
        <v>n/a</v>
      </c>
      <c r="FI32" s="194" t="str">
        <f>IF(INDEX(tab_MinKomp[Wymiana form guma],MATCH($B31,tab_MinKomp[[Stanowisko / Position ]:[Stanowisko / Position ]],0))="n/a","n/a",FI31-INDEX(tab_MinKomp[Wymiana form guma],MATCH($B31,tab_MinKomp[[Stanowisko / Position ]:[Stanowisko / Position ]],0)))</f>
        <v>n/a</v>
      </c>
      <c r="FJ32" s="194" t="str">
        <f>IF(INDEX(tab_MinKomp[Konserwacja KK],MATCH($B31,tab_MinKomp[[Stanowisko / Position ]:[Stanowisko / Position ]],0))="n/a","n/a",FJ31-INDEX(tab_MinKomp[Konserwacja KK],MATCH($B31,tab_MinKomp[[Stanowisko / Position ]:[Stanowisko / Position ]],0)))</f>
        <v>n/a</v>
      </c>
      <c r="FK32" s="194" t="str">
        <f>IF(INDEX(tab_MinKomp[Konserwacja form guma],MATCH($B31,tab_MinKomp[[Stanowisko / Position ]:[Stanowisko / Position ]],0))="n/a","n/a",FK31-INDEX(tab_MinKomp[Konserwacja form guma],MATCH($B31,tab_MinKomp[[Stanowisko / Position ]:[Stanowisko / Position ]],0)))</f>
        <v>n/a</v>
      </c>
      <c r="FL32" s="194" t="str">
        <f>IF(INDEX(tab_MinKomp[Konserwacja form plastiki],MATCH($B31,tab_MinKomp[[Stanowisko / Position ]:[Stanowisko / Position ]],0))="n/a","n/a",FL31-INDEX(tab_MinKomp[Konserwacja form plastiki],MATCH($B31,tab_MinKomp[[Stanowisko / Position ]:[Stanowisko / Position ]],0)))</f>
        <v>n/a</v>
      </c>
      <c r="FM32" s="194" t="str">
        <f>IF(INDEX(tab_MinKomp[Konserwacja Gorącego Kanału],MATCH($B31,tab_MinKomp[[Stanowisko / Position ]:[Stanowisko / Position ]],0))="n/a","n/a",FM31-INDEX(tab_MinKomp[Konserwacja Gorącego Kanału],MATCH($B31,tab_MinKomp[[Stanowisko / Position ]:[Stanowisko / Position ]],0)))</f>
        <v>n/a</v>
      </c>
      <c r="FN32" s="194" t="str">
        <f>IF(INDEX(tab_MinKomp[MS Office (Excel)],MATCH($B31,tab_MinKomp[[Stanowisko / Position ]:[Stanowisko / Position ]],0))="n/a","n/a",FN31-INDEX(tab_MinKomp[MS Office (Excel)],MATCH($B31,tab_MinKomp[[Stanowisko / Position ]:[Stanowisko / Position ]],0)))</f>
        <v>n/a</v>
      </c>
      <c r="FO32" s="194" t="str">
        <f>IF(INDEX(tab_MinKomp[MS Office (Word)],MATCH($B31,tab_MinKomp[[Stanowisko / Position ]:[Stanowisko / Position ]],0))="n/a","n/a",FO31-INDEX(tab_MinKomp[MS Office (Word)],MATCH($B31,tab_MinKomp[[Stanowisko / Position ]:[Stanowisko / Position ]],0)))</f>
        <v>n/a</v>
      </c>
      <c r="FP32" s="194" t="str">
        <f>IF(INDEX(tab_MinKomp[MS Office (Power Point)],MATCH($B31,tab_MinKomp[[Stanowisko / Position ]:[Stanowisko / Position ]],0))="n/a","n/a",FP31-INDEX(tab_MinKomp[MS Office (Power Point)],MATCH($B31,tab_MinKomp[[Stanowisko / Position ]:[Stanowisko / Position ]],0)))</f>
        <v>n/a</v>
      </c>
      <c r="FQ32" s="196" t="str">
        <f>IF(INDEX(tab_MinKomp[Język angielski / Englisch],MATCH($B31,tab_MinKomp[[Stanowisko / Position ]:[Stanowisko / Position ]],0))="n/a","n/a",FQ31-INDEX(tab_MinKomp[Język angielski / Englisch],MATCH($B31,tab_MinKomp[[Stanowisko / Position ]:[Stanowisko / Position ]],0)))</f>
        <v>n/a</v>
      </c>
      <c r="FR32" s="196" t="str">
        <f>IF(INDEX(tab_MinKomp[Język niemiecki / Deutsch],MATCH($B31,tab_MinKomp[[Stanowisko / Position ]:[Stanowisko / Position ]],0))="n/a","n/a",FR31-INDEX(tab_MinKomp[Język niemiecki / Deutsch],MATCH($B31,tab_MinKomp[[Stanowisko / Position ]:[Stanowisko / Position ]],0)))</f>
        <v>n/a</v>
      </c>
      <c r="FS32" s="194">
        <f>IF(INDEX(tab_MinKomp[Zarządzanie dokumentacją procesową / Process dokumentation management],MATCH($B31,tab_MinKomp[[Stanowisko / Position ]:[Stanowisko / Position ]],0))="n/a","n/a",FS31-INDEX(tab_MinKomp[Zarządzanie dokumentacją procesową / Process dokumentation management],MATCH($B31,tab_MinKomp[[Stanowisko / Position ]:[Stanowisko / Position ]],0)))</f>
        <v>-1</v>
      </c>
      <c r="FT32" s="194">
        <f>IF(INDEX(tab_MinKomp[Znajomość procesów z obszaru / Kenntiss der prozesse in dem Bereich],MATCH($B31,tab_MinKomp[[Stanowisko / Position ]:[Stanowisko / Position ]],0))="n/a","n/a",FT31-INDEX(tab_MinKomp[Znajomość procesów z obszaru / Kenntiss der prozesse in dem Bereich],MATCH($B31,tab_MinKomp[[Stanowisko / Position ]:[Stanowisko / Position ]],0)))</f>
        <v>-1</v>
      </c>
      <c r="FU32" s="194">
        <f>IF(INDEX(tab_MinKomp[optymalizacja procesów / Prozessoptymalisierung],MATCH($B31,tab_MinKomp[[Stanowisko / Position ]:[Stanowisko / Position ]],0))="n/a","n/a",FU31-INDEX(tab_MinKomp[optymalizacja procesów / Prozessoptymalisierung],MATCH($B31,tab_MinKomp[[Stanowisko / Position ]:[Stanowisko / Position ]],0)))</f>
        <v>0</v>
      </c>
      <c r="FV32" s="194">
        <f>IF(INDEX(tab_MinKomp[Umiejętności szkoleniowe / Trainingsfähigkeiten],MATCH($B31,tab_MinKomp[[Stanowisko / Position ]:[Stanowisko / Position ]],0))="n/a","n/a",FV31-INDEX(tab_MinKomp[Umiejętności szkoleniowe / Trainingsfähigkeiten],MATCH($B31,tab_MinKomp[[Stanowisko / Position ]:[Stanowisko / Position ]],0)))</f>
        <v>2</v>
      </c>
      <c r="FW32" s="194">
        <f>IF(INDEX(tab_MinKomp[Analityczne myślenie, podejście / Analitysches Denken, Einstellung],MATCH($B31,tab_MinKomp[[Stanowisko / Position ]:[Stanowisko / Position ]],0))="n/a","n/a",FW31-INDEX(tab_MinKomp[Analityczne myślenie, podejście / Analitysches Denken, Einstellung],MATCH($B31,tab_MinKomp[[Stanowisko / Position ]:[Stanowisko / Position ]],0)))</f>
        <v>1</v>
      </c>
      <c r="FX32" s="194">
        <f>IF(INDEX(tab_MinKomp[Dokładność, precyzja w dzialaniu / Genauigkeit, Präzision in die Arbeit],MATCH($B31,tab_MinKomp[[Stanowisko / Position ]:[Stanowisko / Position ]],0))="n/a","n/a",FX31-INDEX(tab_MinKomp[Dokładność, precyzja w dzialaniu / Genauigkeit, Präzision in die Arbeit],MATCH($B31,tab_MinKomp[[Stanowisko / Position ]:[Stanowisko / Position ]],0)))</f>
        <v>1</v>
      </c>
      <c r="FY32" s="194">
        <f>IF(INDEX(tab_MinKomp[Dyspozycyjność / Verfügbarkeit],MATCH($B31,tab_MinKomp[[Stanowisko / Position ]:[Stanowisko / Position ]],0))="n/a","n/a",FY31-INDEX(tab_MinKomp[Dyspozycyjność / Verfügbarkeit],MATCH($B31,tab_MinKomp[[Stanowisko / Position ]:[Stanowisko / Position ]],0)))</f>
        <v>1</v>
      </c>
      <c r="FZ32" s="194">
        <f>IF(INDEX(tab_MinKomp[Zaangażowanie / 
Engagement],MATCH($B31,tab_MinKomp[[Stanowisko / Position ]:[Stanowisko / Position ]],0))="n/a","n/a",FZ31-INDEX(tab_MinKomp[Zaangażowanie / 
Engagement],MATCH($B31,tab_MinKomp[[Stanowisko / Position ]:[Stanowisko / Position ]],0)))</f>
        <v>1</v>
      </c>
      <c r="GA32" s="194" t="str">
        <f>IF(INDEX(tab_MinKomp[Konserwacja form guma],MATCH($B31,tab_MinKomp[[Stanowisko / Position ]:[Stanowisko / Position ]],0))="n/a","n/a",GA31-INDEX(tab_MinKomp[Konserwacja form guma],MATCH($B31,tab_MinKomp[[Stanowisko / Position ]:[Stanowisko / Position ]],0)))</f>
        <v>n/a</v>
      </c>
      <c r="GB32" s="194" t="str">
        <f>IF(INDEX(tab_MinKomp[Konserwacja form plastiki],MATCH($B31,tab_MinKomp[[Stanowisko / Position ]:[Stanowisko / Position ]],0))="n/a","n/a",GB31-INDEX(tab_MinKomp[Konserwacja form plastiki],MATCH($B31,tab_MinKomp[[Stanowisko / Position ]:[Stanowisko / Position ]],0)))</f>
        <v>n/a</v>
      </c>
      <c r="GC32" s="194">
        <f>IF(INDEX(tab_MinKomp[Elastyczność w działaniu],MATCH($B31,tab_MinKomp[[Stanowisko / Position ]:[Stanowisko / Position ]],0))="n/a","n/a",GC31-INDEX(tab_MinKomp[Elastyczność w działaniu],MATCH($B31,tab_MinKomp[[Stanowisko / Position ]:[Stanowisko / Position ]],0)))</f>
        <v>0</v>
      </c>
      <c r="GD32" s="194">
        <f>IF(INDEX(tab_MinKomp[Komunikatywność],MATCH($B31,tab_MinKomp[[Stanowisko / Position ]:[Stanowisko / Position ]],0))="n/a","n/a",GD31-INDEX(tab_MinKomp[Komunikatywność],MATCH($B31,tab_MinKomp[[Stanowisko / Position ]:[Stanowisko / Position ]],0)))</f>
        <v>2</v>
      </c>
      <c r="GE32" s="193" t="str">
        <f>IF(INDEX(tab_MinKomp[Motywowanie i budowanie zaangażowania zespołu],MATCH($B31,tab_MinKomp[[Stanowisko / Position ]:[Stanowisko / Position ]],0))="n/a","n/a",GE31-INDEX(tab_MinKomp[Motywowanie i budowanie zaangażowania zespołu],MATCH($B31,tab_MinKomp[[Stanowisko / Position ]:[Stanowisko / Position ]],0)))</f>
        <v>n/a</v>
      </c>
      <c r="GF32" s="186" t="s">
        <v>248</v>
      </c>
      <c r="GG32" s="186" t="s">
        <v>248</v>
      </c>
      <c r="GH32" s="186" t="s">
        <v>248</v>
      </c>
      <c r="GI32" s="186" t="s">
        <v>248</v>
      </c>
      <c r="GJ32" s="186" t="s">
        <v>248</v>
      </c>
      <c r="GK32" s="186" t="s">
        <v>248</v>
      </c>
      <c r="GL32" s="186" t="s">
        <v>248</v>
      </c>
      <c r="GM32" s="186" t="s">
        <v>248</v>
      </c>
      <c r="GN32" s="186" t="s">
        <v>248</v>
      </c>
      <c r="GO32" s="186" t="s">
        <v>248</v>
      </c>
      <c r="GP32" s="186" t="s">
        <v>248</v>
      </c>
      <c r="GQ32" s="186" t="s">
        <v>248</v>
      </c>
      <c r="GR32" s="186" t="s">
        <v>248</v>
      </c>
      <c r="GS32" s="186" t="s">
        <v>248</v>
      </c>
      <c r="GT32" s="186" t="s">
        <v>248</v>
      </c>
      <c r="GU32" s="186" t="s">
        <v>248</v>
      </c>
      <c r="GV32" s="186" t="s">
        <v>248</v>
      </c>
      <c r="GW32" s="186" t="s">
        <v>248</v>
      </c>
      <c r="GX32" s="186" t="s">
        <v>248</v>
      </c>
      <c r="GY32" s="186" t="s">
        <v>248</v>
      </c>
      <c r="GZ32" s="261" t="s">
        <v>248</v>
      </c>
      <c r="HA32" s="261" t="s">
        <v>248</v>
      </c>
      <c r="HB32" s="191">
        <f>SUM(G32:GE32)/(HB31-(SUM(G32:GE32)))</f>
        <v>0.17777777777777778</v>
      </c>
    </row>
    <row r="33" spans="1:211" s="218" customFormat="1" ht="24.9" customHeight="1" x14ac:dyDescent="0.3">
      <c r="A33" s="105" t="s">
        <v>321</v>
      </c>
      <c r="B33" s="105" t="s">
        <v>315</v>
      </c>
      <c r="C33" s="105" t="s">
        <v>383</v>
      </c>
      <c r="D33" s="105">
        <v>1130</v>
      </c>
      <c r="E33" s="392" t="s">
        <v>391</v>
      </c>
      <c r="F33" s="185" t="s">
        <v>374</v>
      </c>
      <c r="G33" s="186">
        <v>2</v>
      </c>
      <c r="H33" s="186">
        <v>1</v>
      </c>
      <c r="I33" s="186">
        <v>2</v>
      </c>
      <c r="J33" s="186">
        <v>1</v>
      </c>
      <c r="K33" s="186">
        <v>1</v>
      </c>
      <c r="L33" s="186" t="s">
        <v>248</v>
      </c>
      <c r="M33" s="186" t="s">
        <v>248</v>
      </c>
      <c r="N33" s="186" t="s">
        <v>248</v>
      </c>
      <c r="O33" s="186">
        <v>1</v>
      </c>
      <c r="P33" s="186">
        <v>1</v>
      </c>
      <c r="Q33" s="186" t="s">
        <v>248</v>
      </c>
      <c r="R33" s="186" t="s">
        <v>248</v>
      </c>
      <c r="S33" s="186" t="s">
        <v>248</v>
      </c>
      <c r="T33" s="186" t="s">
        <v>248</v>
      </c>
      <c r="U33" s="186" t="s">
        <v>248</v>
      </c>
      <c r="V33" s="186" t="s">
        <v>248</v>
      </c>
      <c r="W33" s="186" t="s">
        <v>248</v>
      </c>
      <c r="X33" s="186" t="s">
        <v>248</v>
      </c>
      <c r="Y33" s="186" t="s">
        <v>248</v>
      </c>
      <c r="Z33" s="186" t="s">
        <v>248</v>
      </c>
      <c r="AA33" s="186" t="s">
        <v>248</v>
      </c>
      <c r="AB33" s="186" t="s">
        <v>248</v>
      </c>
      <c r="AC33" s="186" t="s">
        <v>248</v>
      </c>
      <c r="AD33" s="186" t="s">
        <v>248</v>
      </c>
      <c r="AE33" s="186" t="s">
        <v>248</v>
      </c>
      <c r="AF33" s="186" t="s">
        <v>248</v>
      </c>
      <c r="AG33" s="186" t="s">
        <v>248</v>
      </c>
      <c r="AH33" s="186" t="s">
        <v>248</v>
      </c>
      <c r="AI33" s="186" t="s">
        <v>248</v>
      </c>
      <c r="AJ33" s="186" t="s">
        <v>248</v>
      </c>
      <c r="AK33" s="186" t="s">
        <v>248</v>
      </c>
      <c r="AL33" s="186">
        <v>1</v>
      </c>
      <c r="AM33" s="186" t="s">
        <v>248</v>
      </c>
      <c r="AN33" s="186" t="s">
        <v>248</v>
      </c>
      <c r="AO33" s="186">
        <v>1</v>
      </c>
      <c r="AP33" s="186" t="s">
        <v>248</v>
      </c>
      <c r="AQ33" s="186">
        <v>1</v>
      </c>
      <c r="AR33" s="186" t="s">
        <v>248</v>
      </c>
      <c r="AS33" s="186" t="s">
        <v>248</v>
      </c>
      <c r="AT33" s="186" t="s">
        <v>248</v>
      </c>
      <c r="AU33" s="186" t="s">
        <v>248</v>
      </c>
      <c r="AV33" s="186">
        <v>2</v>
      </c>
      <c r="AW33" s="186">
        <v>1</v>
      </c>
      <c r="AX33" s="186" t="s">
        <v>248</v>
      </c>
      <c r="AY33" s="186" t="s">
        <v>248</v>
      </c>
      <c r="AZ33" s="186" t="s">
        <v>248</v>
      </c>
      <c r="BA33" s="186">
        <v>1</v>
      </c>
      <c r="BB33" s="186">
        <v>1</v>
      </c>
      <c r="BC33" s="186" t="s">
        <v>248</v>
      </c>
      <c r="BD33" s="186" t="s">
        <v>248</v>
      </c>
      <c r="BE33" s="186" t="s">
        <v>248</v>
      </c>
      <c r="BF33" s="186" t="s">
        <v>248</v>
      </c>
      <c r="BG33" s="186" t="s">
        <v>248</v>
      </c>
      <c r="BH33" s="186" t="s">
        <v>248</v>
      </c>
      <c r="BI33" s="186" t="s">
        <v>248</v>
      </c>
      <c r="BJ33" s="186" t="s">
        <v>248</v>
      </c>
      <c r="BK33" s="186" t="s">
        <v>248</v>
      </c>
      <c r="BL33" s="186" t="s">
        <v>248</v>
      </c>
      <c r="BM33" s="186" t="s">
        <v>248</v>
      </c>
      <c r="BN33" s="186" t="s">
        <v>248</v>
      </c>
      <c r="BO33" s="186" t="s">
        <v>248</v>
      </c>
      <c r="BP33" s="186" t="s">
        <v>248</v>
      </c>
      <c r="BQ33" s="186">
        <v>2</v>
      </c>
      <c r="BR33" s="186" t="s">
        <v>248</v>
      </c>
      <c r="BS33" s="186">
        <v>3</v>
      </c>
      <c r="BT33" s="186" t="s">
        <v>248</v>
      </c>
      <c r="BU33" s="186">
        <v>2</v>
      </c>
      <c r="BV33" s="186" t="s">
        <v>248</v>
      </c>
      <c r="BW33" s="186">
        <v>2</v>
      </c>
      <c r="BX33" s="186">
        <v>3</v>
      </c>
      <c r="BY33" s="186" t="s">
        <v>248</v>
      </c>
      <c r="BZ33" s="186">
        <v>2</v>
      </c>
      <c r="CA33" s="186" t="s">
        <v>248</v>
      </c>
      <c r="CB33" s="186">
        <v>2</v>
      </c>
      <c r="CC33" s="186" t="s">
        <v>248</v>
      </c>
      <c r="CD33" s="186">
        <v>3</v>
      </c>
      <c r="CE33" s="186">
        <v>1</v>
      </c>
      <c r="CF33" s="186">
        <v>1</v>
      </c>
      <c r="CG33" s="186">
        <v>1</v>
      </c>
      <c r="CH33" s="186" t="s">
        <v>248</v>
      </c>
      <c r="CI33" s="186" t="s">
        <v>248</v>
      </c>
      <c r="CJ33" s="186" t="s">
        <v>248</v>
      </c>
      <c r="CK33" s="186" t="s">
        <v>248</v>
      </c>
      <c r="CL33" s="186" t="s">
        <v>248</v>
      </c>
      <c r="CM33" s="186" t="s">
        <v>248</v>
      </c>
      <c r="CN33" s="186" t="s">
        <v>248</v>
      </c>
      <c r="CO33" s="186" t="s">
        <v>248</v>
      </c>
      <c r="CP33" s="186" t="s">
        <v>248</v>
      </c>
      <c r="CQ33" s="186" t="s">
        <v>248</v>
      </c>
      <c r="CR33" s="186" t="s">
        <v>248</v>
      </c>
      <c r="CS33" s="186" t="s">
        <v>248</v>
      </c>
      <c r="CT33" s="186" t="s">
        <v>248</v>
      </c>
      <c r="CU33" s="186" t="s">
        <v>248</v>
      </c>
      <c r="CV33" s="186" t="s">
        <v>248</v>
      </c>
      <c r="CW33" s="186">
        <v>2</v>
      </c>
      <c r="CX33" s="186" t="s">
        <v>248</v>
      </c>
      <c r="CY33" s="186" t="s">
        <v>248</v>
      </c>
      <c r="CZ33" s="186" t="s">
        <v>248</v>
      </c>
      <c r="DA33" s="186" t="s">
        <v>248</v>
      </c>
      <c r="DB33" s="186" t="s">
        <v>248</v>
      </c>
      <c r="DC33" s="186" t="s">
        <v>248</v>
      </c>
      <c r="DD33" s="186" t="s">
        <v>248</v>
      </c>
      <c r="DE33" s="186" t="s">
        <v>248</v>
      </c>
      <c r="DF33" s="186">
        <v>1</v>
      </c>
      <c r="DG33" s="186" t="s">
        <v>248</v>
      </c>
      <c r="DH33" s="186" t="s">
        <v>248</v>
      </c>
      <c r="DI33" s="186" t="s">
        <v>248</v>
      </c>
      <c r="DJ33" s="186" t="s">
        <v>248</v>
      </c>
      <c r="DK33" s="186" t="s">
        <v>248</v>
      </c>
      <c r="DL33" s="186" t="s">
        <v>248</v>
      </c>
      <c r="DM33" s="186" t="s">
        <v>248</v>
      </c>
      <c r="DN33" s="186">
        <v>1</v>
      </c>
      <c r="DO33" s="186" t="s">
        <v>248</v>
      </c>
      <c r="DP33" s="186" t="s">
        <v>248</v>
      </c>
      <c r="DQ33" s="186" t="s">
        <v>248</v>
      </c>
      <c r="DR33" s="186" t="s">
        <v>248</v>
      </c>
      <c r="DS33" s="186" t="s">
        <v>248</v>
      </c>
      <c r="DT33" s="186" t="s">
        <v>248</v>
      </c>
      <c r="DU33" s="186" t="s">
        <v>248</v>
      </c>
      <c r="DV33" s="186" t="s">
        <v>248</v>
      </c>
      <c r="DW33" s="186" t="s">
        <v>248</v>
      </c>
      <c r="DX33" s="186" t="s">
        <v>248</v>
      </c>
      <c r="DY33" s="186" t="s">
        <v>248</v>
      </c>
      <c r="DZ33" s="186" t="s">
        <v>248</v>
      </c>
      <c r="EA33" s="186" t="s">
        <v>248</v>
      </c>
      <c r="EB33" s="186" t="s">
        <v>248</v>
      </c>
      <c r="EC33" s="186" t="s">
        <v>248</v>
      </c>
      <c r="ED33" s="186" t="s">
        <v>248</v>
      </c>
      <c r="EE33" s="186" t="s">
        <v>248</v>
      </c>
      <c r="EF33" s="186" t="s">
        <v>248</v>
      </c>
      <c r="EG33" s="186" t="s">
        <v>248</v>
      </c>
      <c r="EH33" s="186" t="s">
        <v>248</v>
      </c>
      <c r="EI33" s="186" t="s">
        <v>248</v>
      </c>
      <c r="EJ33" s="186" t="s">
        <v>248</v>
      </c>
      <c r="EK33" s="186" t="s">
        <v>248</v>
      </c>
      <c r="EL33" s="186" t="s">
        <v>248</v>
      </c>
      <c r="EM33" s="186" t="s">
        <v>248</v>
      </c>
      <c r="EN33" s="186" t="s">
        <v>248</v>
      </c>
      <c r="EO33" s="186" t="s">
        <v>248</v>
      </c>
      <c r="EP33" s="186" t="s">
        <v>248</v>
      </c>
      <c r="EQ33" s="186" t="s">
        <v>248</v>
      </c>
      <c r="ER33" s="186" t="s">
        <v>248</v>
      </c>
      <c r="ES33" s="186" t="s">
        <v>248</v>
      </c>
      <c r="ET33" s="186" t="s">
        <v>248</v>
      </c>
      <c r="EU33" s="186" t="s">
        <v>248</v>
      </c>
      <c r="EV33" s="186" t="s">
        <v>248</v>
      </c>
      <c r="EW33" s="186" t="s">
        <v>248</v>
      </c>
      <c r="EX33" s="186" t="s">
        <v>248</v>
      </c>
      <c r="EY33" s="186" t="s">
        <v>248</v>
      </c>
      <c r="EZ33" s="186" t="s">
        <v>248</v>
      </c>
      <c r="FA33" s="186" t="s">
        <v>248</v>
      </c>
      <c r="FB33" s="186" t="s">
        <v>248</v>
      </c>
      <c r="FC33" s="186" t="s">
        <v>248</v>
      </c>
      <c r="FD33" s="186" t="s">
        <v>248</v>
      </c>
      <c r="FE33" s="186" t="s">
        <v>248</v>
      </c>
      <c r="FF33" s="186" t="s">
        <v>248</v>
      </c>
      <c r="FG33" s="186" t="s">
        <v>248</v>
      </c>
      <c r="FH33" s="186" t="s">
        <v>248</v>
      </c>
      <c r="FI33" s="186" t="s">
        <v>248</v>
      </c>
      <c r="FJ33" s="186" t="s">
        <v>248</v>
      </c>
      <c r="FK33" s="186" t="s">
        <v>248</v>
      </c>
      <c r="FL33" s="186" t="s">
        <v>248</v>
      </c>
      <c r="FM33" s="186" t="s">
        <v>248</v>
      </c>
      <c r="FN33" s="186" t="s">
        <v>248</v>
      </c>
      <c r="FO33" s="186" t="s">
        <v>248</v>
      </c>
      <c r="FP33" s="186" t="s">
        <v>248</v>
      </c>
      <c r="FQ33" s="187" t="s">
        <v>248</v>
      </c>
      <c r="FR33" s="187" t="s">
        <v>248</v>
      </c>
      <c r="FS33" s="186">
        <v>2</v>
      </c>
      <c r="FT33" s="186">
        <v>2</v>
      </c>
      <c r="FU33" s="186">
        <v>1</v>
      </c>
      <c r="FV33" s="186">
        <v>2</v>
      </c>
      <c r="FW33" s="186">
        <v>2</v>
      </c>
      <c r="FX33" s="186">
        <v>2</v>
      </c>
      <c r="FY33" s="186">
        <v>2</v>
      </c>
      <c r="FZ33" s="186">
        <v>2</v>
      </c>
      <c r="GA33" s="186" t="s">
        <v>248</v>
      </c>
      <c r="GB33" s="186" t="s">
        <v>248</v>
      </c>
      <c r="GC33" s="186">
        <v>2</v>
      </c>
      <c r="GD33" s="186">
        <v>2</v>
      </c>
      <c r="GE33" s="186" t="s">
        <v>248</v>
      </c>
      <c r="GF33" s="186" t="s">
        <v>248</v>
      </c>
      <c r="GG33" s="186" t="s">
        <v>248</v>
      </c>
      <c r="GH33" s="186" t="s">
        <v>248</v>
      </c>
      <c r="GI33" s="186" t="s">
        <v>248</v>
      </c>
      <c r="GJ33" s="186" t="s">
        <v>248</v>
      </c>
      <c r="GK33" s="186" t="s">
        <v>248</v>
      </c>
      <c r="GL33" s="186" t="s">
        <v>248</v>
      </c>
      <c r="GM33" s="186" t="s">
        <v>248</v>
      </c>
      <c r="GN33" s="186" t="s">
        <v>248</v>
      </c>
      <c r="GO33" s="186" t="s">
        <v>248</v>
      </c>
      <c r="GP33" s="186" t="s">
        <v>248</v>
      </c>
      <c r="GQ33" s="186" t="s">
        <v>248</v>
      </c>
      <c r="GR33" s="186" t="s">
        <v>248</v>
      </c>
      <c r="GS33" s="186" t="s">
        <v>248</v>
      </c>
      <c r="GT33" s="186" t="s">
        <v>248</v>
      </c>
      <c r="GU33" s="186" t="s">
        <v>248</v>
      </c>
      <c r="GV33" s="186" t="s">
        <v>248</v>
      </c>
      <c r="GW33" s="186" t="s">
        <v>248</v>
      </c>
      <c r="GX33" s="186" t="s">
        <v>248</v>
      </c>
      <c r="GY33" s="186" t="s">
        <v>248</v>
      </c>
      <c r="GZ33" s="261" t="s">
        <v>248</v>
      </c>
      <c r="HA33" s="261" t="s">
        <v>248</v>
      </c>
      <c r="HB33" s="188">
        <f>SUM(G33:GE33)</f>
        <v>62</v>
      </c>
      <c r="HC33" s="102"/>
    </row>
    <row r="34" spans="1:211" s="218" customFormat="1" ht="24.9" customHeight="1" thickBot="1" x14ac:dyDescent="0.35">
      <c r="A34" s="108" t="str">
        <f>A33</f>
        <v>Prod.-Q-5</v>
      </c>
      <c r="B34" s="108" t="str">
        <f>B33</f>
        <v>Pracownik Produkcji</v>
      </c>
      <c r="C34" s="108" t="str">
        <f>C33</f>
        <v>RL</v>
      </c>
      <c r="D34" s="108">
        <f>D33</f>
        <v>1130</v>
      </c>
      <c r="E34" s="393" t="str">
        <f>E33</f>
        <v>Bałdyga Dorota</v>
      </c>
      <c r="F34" s="189" t="s">
        <v>375</v>
      </c>
      <c r="G34" s="192">
        <f>IF(INDEX(tab_MinKomp[Przepisy BHP / BHP Vorschriften],MATCH($B33,tab_MinKomp[[Stanowisko / Position ]:[Stanowisko / Position ]],0))="n/a","n/a",G33-INDEX(tab_MinKomp[Przepisy BHP / BHP Vorschriften],MATCH($B33,tab_MinKomp[[Stanowisko / Position ]:[Stanowisko / Position ]],0)))</f>
        <v>0</v>
      </c>
      <c r="H34" s="193">
        <f>IF(INDEX(tab_MinKomp[Przepisy PPOŻ / Brandschutzbestimmungen],MATCH($B33,tab_MinKomp[[Stanowisko / Position ]:[Stanowisko / Position ]],0))="n/a","n/a",H33-INDEX(tab_MinKomp[Przepisy PPOŻ / Brandschutzbestimmungen],MATCH($B33,tab_MinKomp[[Stanowisko / Position ]:[Stanowisko / Position ]],0)))</f>
        <v>0</v>
      </c>
      <c r="I34" s="193">
        <f>IF(INDEX(tab_MinKomp[Ryzyko zawodowe na stanowiskach pracyv/ Berufliche Risiken an Arbeitsstellen],MATCH($B33,tab_MinKomp[[Stanowisko / Position ]:[Stanowisko / Position ]],0))="n/a","n/a",I33-INDEX(tab_MinKomp[Ryzyko zawodowe na stanowiskach pracyv/ Berufliche Risiken an Arbeitsstellen],MATCH($B33,tab_MinKomp[[Stanowisko / Position ]:[Stanowisko / Position ]],0)))</f>
        <v>0</v>
      </c>
      <c r="J34" s="193">
        <f>IF(INDEX(tab_MinKomp[Gospodarka substancjami niebezpiecznymi / Gefahrstoffmanagement],MATCH($B33,tab_MinKomp[[Stanowisko / Position ]:[Stanowisko / Position ]],0))="n/a","n/a",J33-INDEX(tab_MinKomp[Gospodarka substancjami niebezpiecznymi / Gefahrstoffmanagement],MATCH($B33,tab_MinKomp[[Stanowisko / Position ]:[Stanowisko / Position ]],0)))</f>
        <v>0</v>
      </c>
      <c r="K34" s="193">
        <f>IF(INDEX(tab_MinKomp[Gospodarka odpadami / Abfallwirtschaft],MATCH($B33,tab_MinKomp[[Stanowisko / Position ]:[Stanowisko / Position ]],0))="n/a","n/a",K33-INDEX(tab_MinKomp[Gospodarka odpadami / Abfallwirtschaft],MATCH($B33,tab_MinKomp[[Stanowisko / Position ]:[Stanowisko / Position ]],0)))</f>
        <v>0</v>
      </c>
      <c r="L34" s="194" t="str">
        <f>IF(INDEX(tab_MinKomp[Przepisy kodeksu pracy / Bestimmungen des Arbeitsgesetzes],MATCH($B33,tab_MinKomp[[Stanowisko / Position ]:[Stanowisko / Position ]],0))="n/a","n/a",L33-INDEX(tab_MinKomp[Przepisy kodeksu pracy / Bestimmungen des Arbeitsgesetzes],MATCH($B33,tab_MinKomp[[Stanowisko / Position ]:[Stanowisko / Position ]],0)))</f>
        <v>n/a</v>
      </c>
      <c r="M34" s="195" t="str">
        <f>IF(INDEX(tab_MinKomp[Przepisy o ub.społ. ZUS  / Sozialversicherungsvorschriften],MATCH($B33,tab_MinKomp[[Stanowisko / Position ]:[Stanowisko / Position ]],0))="n/a","n/a",M33-INDEX(tab_MinKomp[Przepisy o ub.społ. ZUS  / Sozialversicherungsvorschriften],MATCH($B33,tab_MinKomp[[Stanowisko / Position ]:[Stanowisko / Position ]],0)))</f>
        <v>n/a</v>
      </c>
      <c r="N34" s="194" t="str">
        <f>IF(INDEX(tab_MinKomp[PRZEPISY O PDOF /persönlich Einkommensteuergesetz ],MATCH($B33,tab_MinKomp[[Stanowisko / Position ]:[Stanowisko / Position ]],0))="n/a","n/a",N33-INDEX(tab_MinKomp[PRZEPISY O PDOF /persönlich Einkommensteuergesetz ],MATCH($B33,tab_MinKomp[[Stanowisko / Position ]:[Stanowisko / Position ]],0)))</f>
        <v>n/a</v>
      </c>
      <c r="O34" s="194">
        <f>IF(INDEX(tab_MinKomp[Regulamin pracy / Arbeitsordnung],MATCH($B33,tab_MinKomp[[Stanowisko / Position ]:[Stanowisko / Position ]],0))="n/a","n/a",O33-INDEX(tab_MinKomp[Regulamin pracy / Arbeitsordnung],MATCH($B33,tab_MinKomp[[Stanowisko / Position ]:[Stanowisko / Position ]],0)))</f>
        <v>0</v>
      </c>
      <c r="P34" s="194">
        <f>IF(INDEX(tab_MinKomp[Regulamin wynagradzania / Vergütungsordnung],MATCH($B33,tab_MinKomp[[Stanowisko / Position ]:[Stanowisko / Position ]],0))="n/a","n/a",P33-INDEX(tab_MinKomp[Regulamin wynagradzania / Vergütungsordnung],MATCH($B33,tab_MinKomp[[Stanowisko / Position ]:[Stanowisko / Position ]],0)))</f>
        <v>0</v>
      </c>
      <c r="Q34" s="194" t="str">
        <f>IF(INDEX(tab_MinKomp[System R2PŁATNIK PRO: Płace / Lohnabrechnung],MATCH($B33,tab_MinKomp[[Stanowisko / Position ]:[Stanowisko / Position ]],0))="n/a","n/a",Q33-INDEX(tab_MinKomp[System R2PŁATNIK PRO: Płace / Lohnabrechnung],MATCH($B33,tab_MinKomp[[Stanowisko / Position ]:[Stanowisko / Position ]],0)))</f>
        <v>n/a</v>
      </c>
      <c r="R34" s="194" t="str">
        <f>IF(INDEX(tab_MinKomp[SystemR2PŁATNIK PRO: KADRY / Personaldaten],MATCH($B33,tab_MinKomp[[Stanowisko / Position ]:[Stanowisko / Position ]],0))="n/a","n/a",R33-INDEX(tab_MinKomp[SystemR2PŁATNIK PRO: KADRY / Personaldaten],MATCH($B33,tab_MinKomp[[Stanowisko / Position ]:[Stanowisko / Position ]],0)))</f>
        <v>n/a</v>
      </c>
      <c r="S34" s="194" t="str">
        <f>IF(INDEX(tab_MinKomp[SYSTEM R2PŁATNIK PRO: zarządzanie pracownikami / Arbeitsverwaltung],MATCH($B33,tab_MinKomp[[Stanowisko / Position ]:[Stanowisko / Position ]],0))="n/a","n/a",S33-INDEX(tab_MinKomp[SYSTEM R2PŁATNIK PRO: zarządzanie pracownikami / Arbeitsverwaltung],MATCH($B33,tab_MinKomp[[Stanowisko / Position ]:[Stanowisko / Position ]],0)))</f>
        <v>n/a</v>
      </c>
      <c r="T34" s="194" t="str">
        <f>IF(INDEX(tab_MinKomp[Doradztwo, wsparcie personalne / Personalberatung und Unterstützung],MATCH($B33,tab_MinKomp[[Stanowisko / Position ]:[Stanowisko / Position ]],0))="n/a","n/a",T33-INDEX(tab_MinKomp[Doradztwo, wsparcie personalne / Personalberatung und Unterstützung],MATCH($B33,tab_MinKomp[[Stanowisko / Position ]:[Stanowisko / Position ]],0)))</f>
        <v>n/a</v>
      </c>
      <c r="U34" s="194" t="str">
        <f>IF(INDEX(tab_MinKomp[Przepisy o podatku VAT / MwSt.- Gesetz],MATCH($B33,tab_MinKomp[[Stanowisko / Position ]:[Stanowisko / Position ]],0))="n/a","n/a",U33-INDEX(tab_MinKomp[Przepisy o podatku VAT / MwSt.- Gesetz],MATCH($B33,tab_MinKomp[[Stanowisko / Position ]:[Stanowisko / Position ]],0)))</f>
        <v>n/a</v>
      </c>
      <c r="V34" s="194" t="str">
        <f>IF(INDEX(tab_MinKomp[PrzepisyPDOP / geschäftlich Einkommensteuergesetz],MATCH($B33,tab_MinKomp[[Stanowisko / Position ]:[Stanowisko / Position ]],0))="n/a","n/a",V33-INDEX(tab_MinKomp[PrzepisyPDOP / geschäftlich Einkommensteuergesetz],MATCH($B33,tab_MinKomp[[Stanowisko / Position ]:[Stanowisko / Position ]],0)))</f>
        <v>n/a</v>
      </c>
      <c r="W34" s="194" t="str">
        <f>IF(INDEX(tab_MinKomp[System BAAN / FINANSE (FIBU)],MATCH($B33,tab_MinKomp[[Stanowisko / Position ]:[Stanowisko / Position ]],0))="n/a","n/a",W33-INDEX(tab_MinKomp[System BAAN / FINANSE (FIBU)],MATCH($B33,tab_MinKomp[[Stanowisko / Position ]:[Stanowisko / Position ]],0)))</f>
        <v>n/a</v>
      </c>
      <c r="X34" s="194" t="str">
        <f>IF(INDEX(tab_MinKomp[Systemy pomocnicze / Hilfssysteme(STOCKPROGRAM, KALK2000 etc.)],MATCH($B33,tab_MinKomp[[Stanowisko / Position ]:[Stanowisko / Position ]],0))="n/a","n/a",X33-INDEX(tab_MinKomp[Systemy pomocnicze / Hilfssysteme(STOCKPROGRAM, KALK2000 etc.)],MATCH($B33,tab_MinKomp[[Stanowisko / Position ]:[Stanowisko / Position ]],0)))</f>
        <v>n/a</v>
      </c>
      <c r="Y34" s="194" t="str">
        <f>IF(INDEX(tab_MinKomp[Polityka rachunkowości / Buchführungspolitik],MATCH($B33,tab_MinKomp[[Stanowisko / Position ]:[Stanowisko / Position ]],0))="n/a","n/a",Y33-INDEX(tab_MinKomp[Polityka rachunkowości / Buchführungspolitik],MATCH($B33,tab_MinKomp[[Stanowisko / Position ]:[Stanowisko / Position ]],0)))</f>
        <v>n/a</v>
      </c>
      <c r="Z34" s="194" t="str">
        <f>IF(INDEX(tab_MinKomp[Ustawa o rachunkowości / Rechnungslegungsgesetz],MATCH($B33,tab_MinKomp[[Stanowisko / Position ]:[Stanowisko / Position ]],0))="n/a","n/a",Z33-INDEX(tab_MinKomp[Ustawa o rachunkowości / Rechnungslegungsgesetz],MATCH($B33,tab_MinKomp[[Stanowisko / Position ]:[Stanowisko / Position ]],0)))</f>
        <v>n/a</v>
      </c>
      <c r="AA34" s="194" t="str">
        <f>IF(INDEX(tab_MinKomp[WORKFLOW - TS-100],MATCH($B33,tab_MinKomp[[Stanowisko / Position ]:[Stanowisko / Position ]],0))="n/a","n/a",AA33-INDEX(tab_MinKomp[WORKFLOW - TS-100],MATCH($B33,tab_MinKomp[[Stanowisko / Position ]:[Stanowisko / Position ]],0)))</f>
        <v>n/a</v>
      </c>
      <c r="AB34" s="194" t="str">
        <f>IF(INDEX(tab_MinKomp[WORKFLOW - SFMS],MATCH($B33,tab_MinKomp[[Stanowisko / Position ]:[Stanowisko / Position ]],0))="n/a","n/a",AB33-INDEX(tab_MinKomp[WORKFLOW - SFMS],MATCH($B33,tab_MinKomp[[Stanowisko / Position ]:[Stanowisko / Position ]],0)))</f>
        <v>n/a</v>
      </c>
      <c r="AC34" s="194" t="str">
        <f>IF(INDEX(tab_MinKomp[System ISO 9001:2015],MATCH($B33,tab_MinKomp[[Stanowisko / Position ]:[Stanowisko / Position ]],0))="n/a","n/a",AC33-INDEX(tab_MinKomp[System ISO 9001:2015],MATCH($B33,tab_MinKomp[[Stanowisko / Position ]:[Stanowisko / Position ]],0)))</f>
        <v>n/a</v>
      </c>
      <c r="AD34" s="194" t="str">
        <f>IF(INDEX(tab_MinKomp[System ISO 9001:2015],MATCH($B33,tab_MinKomp[[Stanowisko / Position ]:[Stanowisko / Position ]],0))="n/a","n/a",AD33-INDEX(tab_MinKomp[System ISO 9001:2015],MATCH($B33,tab_MinKomp[[Stanowisko / Position ]:[Stanowisko / Position ]],0)))</f>
        <v>n/a</v>
      </c>
      <c r="AE34" s="194" t="str">
        <f>IF(INDEX(tab_MinKomp[System ISO 9001:2015],MATCH($B33,tab_MinKomp[[Stanowisko / Position ]:[Stanowisko / Position ]],0))="n/a","n/a",AE33-INDEX(tab_MinKomp[System ISO 9001:2015],MATCH($B33,tab_MinKomp[[Stanowisko / Position ]:[Stanowisko / Position ]],0)))</f>
        <v>n/a</v>
      </c>
      <c r="AF34" s="194" t="str">
        <f>IF(INDEX(tab_MinKomp[System ISO 9001:2015],MATCH($B33,tab_MinKomp[[Stanowisko / Position ]:[Stanowisko / Position ]],0))="n/a","n/a",AF33-INDEX(tab_MinKomp[System ISO 9001:2015],MATCH($B33,tab_MinKomp[[Stanowisko / Position ]:[Stanowisko / Position ]],0)))</f>
        <v>n/a</v>
      </c>
      <c r="AG34" s="194" t="str">
        <f>IF(INDEX(tab_MinKomp[Wymagania VDA 6.3 Process / Forderungen],MATCH($B33,tab_MinKomp[[Stanowisko / Position ]:[Stanowisko / Position ]],0))="n/a","n/a",AG33-INDEX(tab_MinKomp[Wymagania VDA 6.3 Process / Forderungen],MATCH($B33,tab_MinKomp[[Stanowisko / Position ]:[Stanowisko / Position ]],0)))</f>
        <v>n/a</v>
      </c>
      <c r="AH34" s="194" t="str">
        <f>IF(INDEX(tab_MinKomp[Wymagania VDA 6.5 Product / Forderungen],MATCH($B33,tab_MinKomp[[Stanowisko / Position ]:[Stanowisko / Position ]],0))="n/a","n/a",AH33-INDEX(tab_MinKomp[Wymagania VDA 6.5 Product / Forderungen],MATCH($B33,tab_MinKomp[[Stanowisko / Position ]:[Stanowisko / Position ]],0)))</f>
        <v>n/a</v>
      </c>
      <c r="AI34" s="194" t="str">
        <f>IF(INDEX(tab_MinKomp[Wymagania VDA 6.5 Product / Forderungen],MATCH($B33,tab_MinKomp[[Stanowisko / Position ]:[Stanowisko / Position ]],0))="n/a","n/a",AI33-INDEX(tab_MinKomp[Wymagania VDA 6.5 Product / Forderungen],MATCH($B33,tab_MinKomp[[Stanowisko / Position ]:[Stanowisko / Position ]],0)))</f>
        <v>n/a</v>
      </c>
      <c r="AJ34" s="194" t="str">
        <f>IF(INDEX(tab_MinKomp[Wymagania VDA 6.5 Product / Forderungen],MATCH($B33,tab_MinKomp[[Stanowisko / Position ]:[Stanowisko / Position ]],0))="n/a","n/a",AJ33-INDEX(tab_MinKomp[Wymagania VDA 6.5 Product / Forderungen],MATCH($B33,tab_MinKomp[[Stanowisko / Position ]:[Stanowisko / Position ]],0)))</f>
        <v>n/a</v>
      </c>
      <c r="AK34" s="194" t="str">
        <f>IF(INDEX(tab_MinKomp[Wymagania VDA 6.5 Product / Forderungen],MATCH($B33,tab_MinKomp[[Stanowisko / Position ]:[Stanowisko / Position ]],0))="n/a","n/a",AK33-INDEX(tab_MinKomp[Wymagania VDA 6.5 Product / Forderungen],MATCH($B33,tab_MinKomp[[Stanowisko / Position ]:[Stanowisko / Position ]],0)))</f>
        <v>n/a</v>
      </c>
      <c r="AL34" s="194">
        <f>IF(INDEX(tab_MinKomp[LEAN MANAGEMENT],MATCH($B33,tab_MinKomp[[Stanowisko / Position ]:[Stanowisko / Position ]],0))="n/a","n/a",AL33-INDEX(tab_MinKomp[LEAN MANAGEMENT],MATCH($B33,tab_MinKomp[[Stanowisko / Position ]:[Stanowisko / Position ]],0)))</f>
        <v>0</v>
      </c>
      <c r="AM34" s="194" t="str">
        <f>IF(INDEX(tab_MinKomp[Wymagania VDA 6.5 Product / Forderungen],MATCH($B33,tab_MinKomp[[Stanowisko / Position ]:[Stanowisko / Position ]],0))="n/a","n/a",AM33-INDEX(tab_MinKomp[Wymagania VDA 6.5 Product / Forderungen],MATCH($B33,tab_MinKomp[[Stanowisko / Position ]:[Stanowisko / Position ]],0)))</f>
        <v>n/a</v>
      </c>
      <c r="AN34" s="194" t="str">
        <f>IF(INDEX(tab_MinKomp[Wymagania VDA 6.5 Product / Forderungen],MATCH($B33,tab_MinKomp[[Stanowisko / Position ]:[Stanowisko / Position ]],0))="n/a","n/a",AN33-INDEX(tab_MinKomp[Wymagania VDA 6.5 Product / Forderungen],MATCH($B33,tab_MinKomp[[Stanowisko / Position ]:[Stanowisko / Position ]],0)))</f>
        <v>n/a</v>
      </c>
      <c r="AO34" s="194">
        <f>IF(INDEX(tab_MinKomp[LEAN MANAGEMENT],MATCH($B33,tab_MinKomp[[Stanowisko / Position ]:[Stanowisko / Position ]],0))="n/a","n/a",AO33-INDEX(tab_MinKomp[LEAN MANAGEMENT],MATCH($B33,tab_MinKomp[[Stanowisko / Position ]:[Stanowisko / Position ]],0)))</f>
        <v>0</v>
      </c>
      <c r="AP34" s="194" t="str">
        <f>IF(INDEX(tab_MinKomp[Wymagania VDA 6.5 Product / Forderungen],MATCH($B33,tab_MinKomp[[Stanowisko / Position ]:[Stanowisko / Position ]],0))="n/a","n/a",AP33-INDEX(tab_MinKomp[Wymagania VDA 6.5 Product / Forderungen],MATCH($B33,tab_MinKomp[[Stanowisko / Position ]:[Stanowisko / Position ]],0)))</f>
        <v>n/a</v>
      </c>
      <c r="AQ34" s="194">
        <f>IF(INDEX(tab_MinKomp[LEAN MANAGEMENT],MATCH($B33,tab_MinKomp[[Stanowisko / Position ]:[Stanowisko / Position ]],0))="n/a","n/a",AQ33-INDEX(tab_MinKomp[LEAN MANAGEMENT],MATCH($B33,tab_MinKomp[[Stanowisko / Position ]:[Stanowisko / Position ]],0)))</f>
        <v>0</v>
      </c>
      <c r="AR34" s="194" t="str">
        <f>IF(INDEX(tab_MinKomp[Wymagania VDA 6.5 Product / Forderungen],MATCH($B33,tab_MinKomp[[Stanowisko / Position ]:[Stanowisko / Position ]],0))="n/a","n/a",AR33-INDEX(tab_MinKomp[Wymagania VDA 6.5 Product / Forderungen],MATCH($B33,tab_MinKomp[[Stanowisko / Position ]:[Stanowisko / Position ]],0)))</f>
        <v>n/a</v>
      </c>
      <c r="AS34" s="194" t="str">
        <f>IF(INDEX(tab_MinKomp[Wymagania VDA 6.5 Product / Forderungen],MATCH($B33,tab_MinKomp[[Stanowisko / Position ]:[Stanowisko / Position ]],0))="n/a","n/a",AS33-INDEX(tab_MinKomp[Wymagania VDA 6.5 Product / Forderungen],MATCH($B33,tab_MinKomp[[Stanowisko / Position ]:[Stanowisko / Position ]],0)))</f>
        <v>n/a</v>
      </c>
      <c r="AT34" s="194" t="str">
        <f>IF(INDEX(tab_MinKomp[Wymagania VDA 6.5 Product / Forderungen],MATCH($B33,tab_MinKomp[[Stanowisko / Position ]:[Stanowisko / Position ]],0))="n/a","n/a",AT33-INDEX(tab_MinKomp[Wymagania VDA 6.5 Product / Forderungen],MATCH($B33,tab_MinKomp[[Stanowisko / Position ]:[Stanowisko / Position ]],0)))</f>
        <v>n/a</v>
      </c>
      <c r="AU34" s="194" t="s">
        <v>248</v>
      </c>
      <c r="AV34" s="194">
        <f>IF(INDEX(tab_MinKomp[LEAN MANAGEMENT],MATCH($B33,tab_MinKomp[[Stanowisko / Position ]:[Stanowisko / Position ]],0))="n/a","n/a",AV33-INDEX(tab_MinKomp[LEAN MANAGEMENT],MATCH($B33,tab_MinKomp[[Stanowisko / Position ]:[Stanowisko / Position ]],0)))</f>
        <v>1</v>
      </c>
      <c r="AW34" s="194">
        <f>IF(INDEX(tab_MinKomp[LEAN MANAGEMENT],MATCH($B33,tab_MinKomp[[Stanowisko / Position ]:[Stanowisko / Position ]],0))="n/a","n/a",AW33-INDEX(tab_MinKomp[LEAN MANAGEMENT],MATCH($B33,tab_MinKomp[[Stanowisko / Position ]:[Stanowisko / Position ]],0)))</f>
        <v>0</v>
      </c>
      <c r="AX34" s="194" t="str">
        <f>IF(INDEX(tab_MinKomp[Wymagania VDA 6.5 Product / Forderungen],MATCH($B33,tab_MinKomp[[Stanowisko / Position ]:[Stanowisko / Position ]],0))="n/a","n/a",AX33-INDEX(tab_MinKomp[Wymagania VDA 6.5 Product / Forderungen],MATCH($B33,tab_MinKomp[[Stanowisko / Position ]:[Stanowisko / Position ]],0)))</f>
        <v>n/a</v>
      </c>
      <c r="AY34" s="194" t="str">
        <f>IF(INDEX(tab_MinKomp[Wymagania VDA 6.5 Product / Forderungen],MATCH($B33,tab_MinKomp[[Stanowisko / Position ]:[Stanowisko / Position ]],0))="n/a","n/a",AY33-INDEX(tab_MinKomp[Wymagania VDA 6.5 Product / Forderungen],MATCH($B33,tab_MinKomp[[Stanowisko / Position ]:[Stanowisko / Position ]],0)))</f>
        <v>n/a</v>
      </c>
      <c r="AZ34" s="194" t="str">
        <f>IF(INDEX(tab_MinKomp[Wymagania VDA 6.5 Product / Forderungen],MATCH($B33,tab_MinKomp[[Stanowisko / Position ]:[Stanowisko / Position ]],0))="n/a","n/a",AZ33-INDEX(tab_MinKomp[Wymagania VDA 6.5 Product / Forderungen],MATCH($B33,tab_MinKomp[[Stanowisko / Position ]:[Stanowisko / Position ]],0)))</f>
        <v>n/a</v>
      </c>
      <c r="BA34" s="194">
        <f>IF(INDEX(tab_MinKomp[LEAN MANAGEMENT],MATCH($B33,tab_MinKomp[[Stanowisko / Position ]:[Stanowisko / Position ]],0))="n/a","n/a",BA33-INDEX(tab_MinKomp[LEAN MANAGEMENT],MATCH($B33,tab_MinKomp[[Stanowisko / Position ]:[Stanowisko / Position ]],0)))</f>
        <v>0</v>
      </c>
      <c r="BB34" s="194">
        <f>IF(INDEX(tab_MinKomp[LEAN MANAGEMENT],MATCH($B33,tab_MinKomp[[Stanowisko / Position ]:[Stanowisko / Position ]],0))="n/a","n/a",BB33-INDEX(tab_MinKomp[LEAN MANAGEMENT],MATCH($B33,tab_MinKomp[[Stanowisko / Position ]:[Stanowisko / Position ]],0)))</f>
        <v>0</v>
      </c>
      <c r="BC34" s="194" t="str">
        <f>IF(INDEX(tab_MinKomp[Wymagania VDA 6.5 Product / Forderungen],MATCH($B33,tab_MinKomp[[Stanowisko / Position ]:[Stanowisko / Position ]],0))="n/a","n/a",BC33-INDEX(tab_MinKomp[Wymagania VDA 6.5 Product / Forderungen],MATCH($B33,tab_MinKomp[[Stanowisko / Position ]:[Stanowisko / Position ]],0)))</f>
        <v>n/a</v>
      </c>
      <c r="BD34" s="194" t="str">
        <f>IF(INDEX(tab_MinKomp[Wymagania VDA 6.5 Product / Forderungen],MATCH($B33,tab_MinKomp[[Stanowisko / Position ]:[Stanowisko / Position ]],0))="n/a","n/a",BD33-INDEX(tab_MinKomp[Wymagania VDA 6.5 Product / Forderungen],MATCH($B33,tab_MinKomp[[Stanowisko / Position ]:[Stanowisko / Position ]],0)))</f>
        <v>n/a</v>
      </c>
      <c r="BE34" s="194" t="str">
        <f>IF(INDEX(tab_MinKomp[Wymagania VDA 6.5 Product / Forderungen],MATCH($B33,tab_MinKomp[[Stanowisko / Position ]:[Stanowisko / Position ]],0))="n/a","n/a",BE33-INDEX(tab_MinKomp[Wymagania VDA 6.5 Product / Forderungen],MATCH($B33,tab_MinKomp[[Stanowisko / Position ]:[Stanowisko / Position ]],0)))</f>
        <v>n/a</v>
      </c>
      <c r="BF34" s="194" t="str">
        <f>IF(INDEX(tab_MinKomp[Wymagania VDA 6.5 Product / Forderungen],MATCH($B33,tab_MinKomp[[Stanowisko / Position ]:[Stanowisko / Position ]],0))="n/a","n/a",BF33-INDEX(tab_MinKomp[Wymagania VDA 6.5 Product / Forderungen],MATCH($B33,tab_MinKomp[[Stanowisko / Position ]:[Stanowisko / Position ]],0)))</f>
        <v>n/a</v>
      </c>
      <c r="BG34" s="194" t="str">
        <f>IF(INDEX(tab_MinKomp[Wymagania VDA 6.5 Product / Forderungen],MATCH($B33,tab_MinKomp[[Stanowisko / Position ]:[Stanowisko / Position ]],0))="n/a","n/a",BG33-INDEX(tab_MinKomp[Wymagania VDA 6.5 Product / Forderungen],MATCH($B33,tab_MinKomp[[Stanowisko / Position ]:[Stanowisko / Position ]],0)))</f>
        <v>n/a</v>
      </c>
      <c r="BH34" s="194" t="str">
        <f>IF(INDEX(tab_MinKomp[Wymagania VDA 6.5 Product / Forderungen],MATCH($B33,tab_MinKomp[[Stanowisko / Position ]:[Stanowisko / Position ]],0))="n/a","n/a",BH33-INDEX(tab_MinKomp[Wymagania VDA 6.5 Product / Forderungen],MATCH($B33,tab_MinKomp[[Stanowisko / Position ]:[Stanowisko / Position ]],0)))</f>
        <v>n/a</v>
      </c>
      <c r="BI34" s="194" t="str">
        <f>IF(INDEX(tab_MinKomp[Wymagania VDA 6.5 Product / Forderungen],MATCH($B33,tab_MinKomp[[Stanowisko / Position ]:[Stanowisko / Position ]],0))="n/a","n/a",BI33-INDEX(tab_MinKomp[Wymagania VDA 6.5 Product / Forderungen],MATCH($B33,tab_MinKomp[[Stanowisko / Position ]:[Stanowisko / Position ]],0)))</f>
        <v>n/a</v>
      </c>
      <c r="BJ34" s="194" t="str">
        <f>IF(INDEX(tab_MinKomp[Wymagania VDA 6.5 Product / Forderungen],MATCH($B33,tab_MinKomp[[Stanowisko / Position ]:[Stanowisko / Position ]],0))="n/a","n/a",BJ33-INDEX(tab_MinKomp[Wymagania VDA 6.5 Product / Forderungen],MATCH($B33,tab_MinKomp[[Stanowisko / Position ]:[Stanowisko / Position ]],0)))</f>
        <v>n/a</v>
      </c>
      <c r="BK34" s="194" t="str">
        <f>IF(INDEX(tab_MinKomp[Wymagania VDA 6.5 Product / Forderungen],MATCH($B33,tab_MinKomp[[Stanowisko / Position ]:[Stanowisko / Position ]],0))="n/a","n/a",BK33-INDEX(tab_MinKomp[Wymagania VDA 6.5 Product / Forderungen],MATCH($B33,tab_MinKomp[[Stanowisko / Position ]:[Stanowisko / Position ]],0)))</f>
        <v>n/a</v>
      </c>
      <c r="BL34" s="194" t="str">
        <f>IF(INDEX(tab_MinKomp[Wymagania VDA 6.5 Product / Forderungen],MATCH($B33,tab_MinKomp[[Stanowisko / Position ]:[Stanowisko / Position ]],0))="n/a","n/a",BL33-INDEX(tab_MinKomp[Wymagania VDA 6.5 Product / Forderungen],MATCH($B33,tab_MinKomp[[Stanowisko / Position ]:[Stanowisko / Position ]],0)))</f>
        <v>n/a</v>
      </c>
      <c r="BM34" s="194" t="str">
        <f>IF(INDEX(tab_MinKomp[Planowanie produkcji / Produktionsplanung],MATCH($B33,tab_MinKomp[[Stanowisko / Position ]:[Stanowisko / Position ]],0))="n/a","n/a",BM33-INDEX(tab_MinKomp[Planowanie produkcji / Produktionsplanung],MATCH($B33,tab_MinKomp[[Stanowisko / Position ]:[Stanowisko / Position ]],0)))</f>
        <v>n/a</v>
      </c>
      <c r="BN34" s="194" t="str">
        <f>IF(INDEX(tab_MinKomp[Planowanie produkcji / Produktionsplanung],MATCH($B33,tab_MinKomp[[Stanowisko / Position ]:[Stanowisko / Position ]],0))="n/a","n/a",BN33-INDEX(tab_MinKomp[Planowanie produkcji / Produktionsplanung],MATCH($B33,tab_MinKomp[[Stanowisko / Position ]:[Stanowisko / Position ]],0)))</f>
        <v>n/a</v>
      </c>
      <c r="BO34" s="194" t="str">
        <f>IF(INDEX(tab_MinKomp[Planowanie produkcji / Produktionsplanung],MATCH($B33,tab_MinKomp[[Stanowisko / Position ]:[Stanowisko / Position ]],0))="n/a","n/a",BO33-INDEX(tab_MinKomp[Planowanie produkcji / Produktionsplanung],MATCH($B33,tab_MinKomp[[Stanowisko / Position ]:[Stanowisko / Position ]],0)))</f>
        <v>n/a</v>
      </c>
      <c r="BP34" s="194" t="str">
        <f>IF(INDEX(tab_MinKomp[Planowanie produkcji / Produktionsplanung],MATCH($B33,tab_MinKomp[[Stanowisko / Position ]:[Stanowisko / Position ]],0))="n/a","n/a",BP33-INDEX(tab_MinKomp[Planowanie produkcji / Produktionsplanung],MATCH($B33,tab_MinKomp[[Stanowisko / Position ]:[Stanowisko / Position ]],0)))</f>
        <v>n/a</v>
      </c>
      <c r="BQ34" s="194" t="s">
        <v>248</v>
      </c>
      <c r="BR34" s="194" t="str">
        <f>IF(INDEX(tab_MinKomp[Planowanie produkcji / Produktionsplanung],MATCH($B33,tab_MinKomp[[Stanowisko / Position ]:[Stanowisko / Position ]],0))="n/a","n/a",BR33-INDEX(tab_MinKomp[Planowanie produkcji / Produktionsplanung],MATCH($B33,tab_MinKomp[[Stanowisko / Position ]:[Stanowisko / Position ]],0)))</f>
        <v>n/a</v>
      </c>
      <c r="BS34" s="194">
        <f>IF(INDEX(tab_MinKomp[Obsługa maszyn Novapax / Novapax Maschinenbedienung],MATCH($B33,tab_MinKomp[[Stanowisko / Position ]:[Stanowisko / Position ]],0))="n/a","n/a",BS33-INDEX(tab_MinKomp[Obsługa maszyn Novapax / Novapax Maschinenbedienung],MATCH($B33,tab_MinKomp[[Stanowisko / Position ]:[Stanowisko / Position ]],0)))</f>
        <v>1</v>
      </c>
      <c r="BT34" s="194" t="str">
        <f>IF(INDEX(tab_MinKomp[Planowanie produkcji / Produktionsplanung],MATCH($B33,tab_MinKomp[[Stanowisko / Position ]:[Stanowisko / Position ]],0))="n/a","n/a",BT33-INDEX(tab_MinKomp[Planowanie produkcji / Produktionsplanung],MATCH($B33,tab_MinKomp[[Stanowisko / Position ]:[Stanowisko / Position ]],0)))</f>
        <v>n/a</v>
      </c>
      <c r="BU34" s="194">
        <f>IF(INDEX(tab_MinKomp[Obsługa maszyn Novapax / Novapax Maschinenbedienung],MATCH($B33,tab_MinKomp[[Stanowisko / Position ]:[Stanowisko / Position ]],0))="n/a","n/a",BU33-INDEX(tab_MinKomp[Obsługa maszyn Novapax / Novapax Maschinenbedienung],MATCH($B33,tab_MinKomp[[Stanowisko / Position ]:[Stanowisko / Position ]],0)))</f>
        <v>0</v>
      </c>
      <c r="BV34" s="194" t="str">
        <f>IF(INDEX(tab_MinKomp[Planowanie produkcji / Produktionsplanung],MATCH($B33,tab_MinKomp[[Stanowisko / Position ]:[Stanowisko / Position ]],0))="n/a","n/a",BV33-INDEX(tab_MinKomp[Planowanie produkcji / Produktionsplanung],MATCH($B33,tab_MinKomp[[Stanowisko / Position ]:[Stanowisko / Position ]],0)))</f>
        <v>n/a</v>
      </c>
      <c r="BW34" s="194">
        <f>IF(INDEX(tab_MinKomp[Obsługa maszyn Novapax / Novapax Maschinenbedienung],MATCH($B33,tab_MinKomp[[Stanowisko / Position ]:[Stanowisko / Position ]],0))="n/a","n/a",BW33-INDEX(tab_MinKomp[Obsługa maszyn Novapax / Novapax Maschinenbedienung],MATCH($B33,tab_MinKomp[[Stanowisko / Position ]:[Stanowisko / Position ]],0)))</f>
        <v>0</v>
      </c>
      <c r="BX34" s="194">
        <f>IF(INDEX(tab_MinKomp[Obsługa maszyn Novapax / Novapax Maschinenbedienung],MATCH($B33,tab_MinKomp[[Stanowisko / Position ]:[Stanowisko / Position ]],0))="n/a","n/a",BX33-INDEX(tab_MinKomp[Obsługa maszyn Novapax / Novapax Maschinenbedienung],MATCH($B33,tab_MinKomp[[Stanowisko / Position ]:[Stanowisko / Position ]],0)))</f>
        <v>1</v>
      </c>
      <c r="BY34" s="194" t="str">
        <f>IF(INDEX(tab_MinKomp[Wymagania VDA 6.5 Product / Forderungen],MATCH($B33,tab_MinKomp[[Stanowisko / Position ]:[Stanowisko / Position ]],0))="n/a","n/a",BY33-INDEX(tab_MinKomp[Wymagania VDA 6.5 Product / Forderungen],MATCH($B33,tab_MinKomp[[Stanowisko / Position ]:[Stanowisko / Position ]],0)))</f>
        <v>n/a</v>
      </c>
      <c r="BZ34" s="194">
        <f>IF(INDEX(tab_MinKomp[Obsługa maszyn Novapax / Novapax Maschinenbedienung],MATCH($B33,tab_MinKomp[[Stanowisko / Position ]:[Stanowisko / Position ]],0))="n/a","n/a",BZ33-INDEX(tab_MinKomp[Obsługa maszyn Novapax / Novapax Maschinenbedienung],MATCH($B33,tab_MinKomp[[Stanowisko / Position ]:[Stanowisko / Position ]],0)))</f>
        <v>0</v>
      </c>
      <c r="CA34" s="194" t="str">
        <f>IF(INDEX(tab_MinKomp[Wymagania VDA 6.5 Product / Forderungen],MATCH($B33,tab_MinKomp[[Stanowisko / Position ]:[Stanowisko / Position ]],0))="n/a","n/a",CA33-INDEX(tab_MinKomp[Wymagania VDA 6.5 Product / Forderungen],MATCH($B33,tab_MinKomp[[Stanowisko / Position ]:[Stanowisko / Position ]],0)))</f>
        <v>n/a</v>
      </c>
      <c r="CB34" s="194">
        <f>IF(INDEX(tab_MinKomp[Obsługa maszyn Novapax / Novapax Maschinenbedienung],MATCH($B33,tab_MinKomp[[Stanowisko / Position ]:[Stanowisko / Position ]],0))="n/a","n/a",CB33-INDEX(tab_MinKomp[Obsługa maszyn Novapax / Novapax Maschinenbedienung],MATCH($B33,tab_MinKomp[[Stanowisko / Position ]:[Stanowisko / Position ]],0)))</f>
        <v>0</v>
      </c>
      <c r="CC34" s="194" t="str">
        <f>IF(INDEX(tab_MinKomp[Wymagania VDA 6.5 Product / Forderungen],MATCH($B33,tab_MinKomp[[Stanowisko / Position ]:[Stanowisko / Position ]],0))="n/a","n/a",CC33-INDEX(tab_MinKomp[Wymagania VDA 6.5 Product / Forderungen],MATCH($B33,tab_MinKomp[[Stanowisko / Position ]:[Stanowisko / Position ]],0)))</f>
        <v>n/a</v>
      </c>
      <c r="CD34" s="194">
        <f>IF(INDEX(tab_MinKomp[LEAN MANAGEMENT],MATCH($B33,tab_MinKomp[[Stanowisko / Position ]:[Stanowisko / Position ]],0))="n/a","n/a",CD33-INDEX(tab_MinKomp[LEAN MANAGEMENT],MATCH($B33,tab_MinKomp[[Stanowisko / Position ]:[Stanowisko / Position ]],0)))</f>
        <v>2</v>
      </c>
      <c r="CE34" s="194">
        <f>IF(INDEX(tab_MinKomp[Obsługa maszyn Novapax / Novapax Maschinenbedienung],MATCH($B33,tab_MinKomp[[Stanowisko / Position ]:[Stanowisko / Position ]],0))="n/a","n/a",CE33-INDEX(tab_MinKomp[Obsługa maszyn Novapax / Novapax Maschinenbedienung],MATCH($B33,tab_MinKomp[[Stanowisko / Position ]:[Stanowisko / Position ]],0)))</f>
        <v>-1</v>
      </c>
      <c r="CF34" s="194">
        <f>IF(INDEX(tab_MinKomp[LEAN MANAGEMENT],MATCH($B33,tab_MinKomp[[Stanowisko / Position ]:[Stanowisko / Position ]],0))="n/a","n/a",CF33-INDEX(tab_MinKomp[LEAN MANAGEMENT],MATCH($B33,tab_MinKomp[[Stanowisko / Position ]:[Stanowisko / Position ]],0)))</f>
        <v>0</v>
      </c>
      <c r="CG34" s="194">
        <f>IF(INDEX(tab_MinKomp[LEAN MANAGEMENT],MATCH($B33,tab_MinKomp[[Stanowisko / Position ]:[Stanowisko / Position ]],0))="n/a","n/a",CG33-INDEX(tab_MinKomp[LEAN MANAGEMENT],MATCH($B33,tab_MinKomp[[Stanowisko / Position ]:[Stanowisko / Position ]],0)))</f>
        <v>0</v>
      </c>
      <c r="CH34" s="194" t="str">
        <f>IF(INDEX(tab_MinKomp[Wymagania VDA 6.5 Product / Forderungen],MATCH($B33,tab_MinKomp[[Stanowisko / Position ]:[Stanowisko / Position ]],0))="n/a","n/a",CH33-INDEX(tab_MinKomp[Wymagania VDA 6.5 Product / Forderungen],MATCH($B33,tab_MinKomp[[Stanowisko / Position ]:[Stanowisko / Position ]],0)))</f>
        <v>n/a</v>
      </c>
      <c r="CI34" s="194" t="str">
        <f>IF(INDEX(tab_MinKomp[Wymagania VDA 6.5 Product / Forderungen],MATCH($B33,tab_MinKomp[[Stanowisko / Position ]:[Stanowisko / Position ]],0))="n/a","n/a",CI33-INDEX(tab_MinKomp[Wymagania VDA 6.5 Product / Forderungen],MATCH($B33,tab_MinKomp[[Stanowisko / Position ]:[Stanowisko / Position ]],0)))</f>
        <v>n/a</v>
      </c>
      <c r="CJ34" s="194" t="str">
        <f>IF(INDEX(tab_MinKomp[Wymagania VDA 6.5 Product / Forderungen],MATCH($B33,tab_MinKomp[[Stanowisko / Position ]:[Stanowisko / Position ]],0))="n/a","n/a",CJ33-INDEX(tab_MinKomp[Wymagania VDA 6.5 Product / Forderungen],MATCH($B33,tab_MinKomp[[Stanowisko / Position ]:[Stanowisko / Position ]],0)))</f>
        <v>n/a</v>
      </c>
      <c r="CK34" s="194" t="str">
        <f>IF(INDEX(tab_MinKomp[Wymagania VDA 6.5 Product / Forderungen],MATCH($B33,tab_MinKomp[[Stanowisko / Position ]:[Stanowisko / Position ]],0))="n/a","n/a",CK33-INDEX(tab_MinKomp[Wymagania VDA 6.5 Product / Forderungen],MATCH($B33,tab_MinKomp[[Stanowisko / Position ]:[Stanowisko / Position ]],0)))</f>
        <v>n/a</v>
      </c>
      <c r="CL34" s="194" t="str">
        <f>IF(INDEX(tab_MinKomp[Wymagania VDA 6.5 Product / Forderungen],MATCH($B33,tab_MinKomp[[Stanowisko / Position ]:[Stanowisko / Position ]],0))="n/a","n/a",CL33-INDEX(tab_MinKomp[Wymagania VDA 6.5 Product / Forderungen],MATCH($B33,tab_MinKomp[[Stanowisko / Position ]:[Stanowisko / Position ]],0)))</f>
        <v>n/a</v>
      </c>
      <c r="CM34" s="194" t="str">
        <f>IF(INDEX(tab_MinKomp[Wymagania VDA 6.5 Product / Forderungen],MATCH($B33,tab_MinKomp[[Stanowisko / Position ]:[Stanowisko / Position ]],0))="n/a","n/a",CM33-INDEX(tab_MinKomp[Wymagania VDA 6.5 Product / Forderungen],MATCH($B33,tab_MinKomp[[Stanowisko / Position ]:[Stanowisko / Position ]],0)))</f>
        <v>n/a</v>
      </c>
      <c r="CN34" s="194" t="str">
        <f>IF(INDEX(tab_MinKomp[Wymagania VDA 6.5 Product / Forderungen],MATCH($B33,tab_MinKomp[[Stanowisko / Position ]:[Stanowisko / Position ]],0))="n/a","n/a",CN33-INDEX(tab_MinKomp[Wymagania VDA 6.5 Product / Forderungen],MATCH($B33,tab_MinKomp[[Stanowisko / Position ]:[Stanowisko / Position ]],0)))</f>
        <v>n/a</v>
      </c>
      <c r="CO34" s="194" t="str">
        <f>IF(INDEX(tab_MinKomp[Wymagania VDA 6.5 Product / Forderungen],MATCH($B33,tab_MinKomp[[Stanowisko / Position ]:[Stanowisko / Position ]],0))="n/a","n/a",CO33-INDEX(tab_MinKomp[Wymagania VDA 6.5 Product / Forderungen],MATCH($B33,tab_MinKomp[[Stanowisko / Position ]:[Stanowisko / Position ]],0)))</f>
        <v>n/a</v>
      </c>
      <c r="CP34" s="194" t="str">
        <f>IF(INDEX(tab_MinKomp[Wymagania VDA 6.5 Product / Forderungen],MATCH($B33,tab_MinKomp[[Stanowisko / Position ]:[Stanowisko / Position ]],0))="n/a","n/a",CP33-INDEX(tab_MinKomp[Wymagania VDA 6.5 Product / Forderungen],MATCH($B33,tab_MinKomp[[Stanowisko / Position ]:[Stanowisko / Position ]],0)))</f>
        <v>n/a</v>
      </c>
      <c r="CQ34" s="194" t="str">
        <f>IF(INDEX(tab_MinKomp[Wymagania VDA 6.5 Product / Forderungen],MATCH($B33,tab_MinKomp[[Stanowisko / Position ]:[Stanowisko / Position ]],0))="n/a","n/a",CQ33-INDEX(tab_MinKomp[Wymagania VDA 6.5 Product / Forderungen],MATCH($B33,tab_MinKomp[[Stanowisko / Position ]:[Stanowisko / Position ]],0)))</f>
        <v>n/a</v>
      </c>
      <c r="CR34" s="194" t="str">
        <f>IF(INDEX(tab_MinKomp[Wymagania VDA 6.5 Product / Forderungen],MATCH($B33,tab_MinKomp[[Stanowisko / Position ]:[Stanowisko / Position ]],0))="n/a","n/a",CR33-INDEX(tab_MinKomp[Wymagania VDA 6.5 Product / Forderungen],MATCH($B33,tab_MinKomp[[Stanowisko / Position ]:[Stanowisko / Position ]],0)))</f>
        <v>n/a</v>
      </c>
      <c r="CS34" s="194" t="str">
        <f>IF(INDEX(tab_MinKomp[Wymagania VDA 6.5 Product / Forderungen],MATCH($B33,tab_MinKomp[[Stanowisko / Position ]:[Stanowisko / Position ]],0))="n/a","n/a",CS33-INDEX(tab_MinKomp[Wymagania VDA 6.5 Product / Forderungen],MATCH($B33,tab_MinKomp[[Stanowisko / Position ]:[Stanowisko / Position ]],0)))</f>
        <v>n/a</v>
      </c>
      <c r="CT34" s="194" t="str">
        <f>IF(INDEX(tab_MinKomp[Wymagania VDA 6.5 Product / Forderungen],MATCH($B33,tab_MinKomp[[Stanowisko / Position ]:[Stanowisko / Position ]],0))="n/a","n/a",CT33-INDEX(tab_MinKomp[Wymagania VDA 6.5 Product / Forderungen],MATCH($B33,tab_MinKomp[[Stanowisko / Position ]:[Stanowisko / Position ]],0)))</f>
        <v>n/a</v>
      </c>
      <c r="CU34" s="194" t="str">
        <f>IF(INDEX(tab_MinKomp[Wymagania VDA 6.5 Product / Forderungen],MATCH($B33,tab_MinKomp[[Stanowisko / Position ]:[Stanowisko / Position ]],0))="n/a","n/a",CU33-INDEX(tab_MinKomp[Wymagania VDA 6.5 Product / Forderungen],MATCH($B33,tab_MinKomp[[Stanowisko / Position ]:[Stanowisko / Position ]],0)))</f>
        <v>n/a</v>
      </c>
      <c r="CV34" s="194" t="str">
        <f>IF(INDEX(tab_MinKomp[Wymagania VDA 6.5 Product / Forderungen],MATCH($B33,tab_MinKomp[[Stanowisko / Position ]:[Stanowisko / Position ]],0))="n/a","n/a",CV33-INDEX(tab_MinKomp[Wymagania VDA 6.5 Product / Forderungen],MATCH($B33,tab_MinKomp[[Stanowisko / Position ]:[Stanowisko / Position ]],0)))</f>
        <v>n/a</v>
      </c>
      <c r="CW34" s="194">
        <f>IF(INDEX(tab_MinKomp[LEAN MANAGEMENT],MATCH($B33,tab_MinKomp[[Stanowisko / Position ]:[Stanowisko / Position ]],0))="n/a","n/a",CW33-INDEX(tab_MinKomp[LEAN MANAGEMENT],MATCH($B33,tab_MinKomp[[Stanowisko / Position ]:[Stanowisko / Position ]],0)))</f>
        <v>1</v>
      </c>
      <c r="CX34" s="194" t="str">
        <f>IF(INDEX(tab_MinKomp[Wymagania VDA 6.5 Product / Forderungen],MATCH($B33,tab_MinKomp[[Stanowisko / Position ]:[Stanowisko / Position ]],0))="n/a","n/a",CX33-INDEX(tab_MinKomp[Wymagania VDA 6.5 Product / Forderungen],MATCH($B33,tab_MinKomp[[Stanowisko / Position ]:[Stanowisko / Position ]],0)))</f>
        <v>n/a</v>
      </c>
      <c r="CY34" s="194" t="str">
        <f>IF(INDEX(tab_MinKomp[Wymagania VDA 6.5 Product / Forderungen],MATCH($B33,tab_MinKomp[[Stanowisko / Position ]:[Stanowisko / Position ]],0))="n/a","n/a",CY33-INDEX(tab_MinKomp[Wymagania VDA 6.5 Product / Forderungen],MATCH($B33,tab_MinKomp[[Stanowisko / Position ]:[Stanowisko / Position ]],0)))</f>
        <v>n/a</v>
      </c>
      <c r="CZ34" s="194" t="str">
        <f>IF(INDEX(tab_MinKomp[Wymagania VDA 6.5 Product / Forderungen],MATCH($B33,tab_MinKomp[[Stanowisko / Position ]:[Stanowisko / Position ]],0))="n/a","n/a",CZ33-INDEX(tab_MinKomp[Wymagania VDA 6.5 Product / Forderungen],MATCH($B33,tab_MinKomp[[Stanowisko / Position ]:[Stanowisko / Position ]],0)))</f>
        <v>n/a</v>
      </c>
      <c r="DA34" s="194" t="str">
        <f>IF(INDEX(tab_MinKomp[Wymagania VDA 6.5 Product / Forderungen],MATCH($B33,tab_MinKomp[[Stanowisko / Position ]:[Stanowisko / Position ]],0))="n/a","n/a",DA33-INDEX(tab_MinKomp[Wymagania VDA 6.5 Product / Forderungen],MATCH($B33,tab_MinKomp[[Stanowisko / Position ]:[Stanowisko / Position ]],0)))</f>
        <v>n/a</v>
      </c>
      <c r="DB34" s="194" t="str">
        <f>IF(INDEX(tab_MinKomp[Wymagania VDA 6.5 Product / Forderungen],MATCH($B33,tab_MinKomp[[Stanowisko / Position ]:[Stanowisko / Position ]],0))="n/a","n/a",DB33-INDEX(tab_MinKomp[Wymagania VDA 6.5 Product / Forderungen],MATCH($B33,tab_MinKomp[[Stanowisko / Position ]:[Stanowisko / Position ]],0)))</f>
        <v>n/a</v>
      </c>
      <c r="DC34" s="194" t="str">
        <f>IF(INDEX(tab_MinKomp[SUPPLIER MANAGEMENT],MATCH($B33,tab_MinKomp[[Stanowisko / Position ]:[Stanowisko / Position ]],0))="n/a","n/a",DC33-INDEX(tab_MinKomp[SUPPLIER MANAGEMENT],MATCH($B33,tab_MinKomp[[Stanowisko / Position ]:[Stanowisko / Position ]],0)))</f>
        <v>n/a</v>
      </c>
      <c r="DD34" s="194" t="str">
        <f>IF(INDEX(tab_MinKomp[SUPPLIER MANAGEMENT],MATCH($B33,tab_MinKomp[[Stanowisko / Position ]:[Stanowisko / Position ]],0))="n/a","n/a",DD33-INDEX(tab_MinKomp[SUPPLIER MANAGEMENT],MATCH($B33,tab_MinKomp[[Stanowisko / Position ]:[Stanowisko / Position ]],0)))</f>
        <v>n/a</v>
      </c>
      <c r="DE34" s="194" t="str">
        <f>IF(INDEX(tab_MinKomp[SUPPLIER MANAGEMENT],MATCH($B33,tab_MinKomp[[Stanowisko / Position ]:[Stanowisko / Position ]],0))="n/a","n/a",DE33-INDEX(tab_MinKomp[SUPPLIER MANAGEMENT],MATCH($B33,tab_MinKomp[[Stanowisko / Position ]:[Stanowisko / Position ]],0)))</f>
        <v>n/a</v>
      </c>
      <c r="DF34" s="194">
        <f>IF(INDEX(tab_MinKomp[LEAN MANAGEMENT],MATCH($B33,tab_MinKomp[[Stanowisko / Position ]:[Stanowisko / Position ]],0))="n/a","n/a",DF33-INDEX(tab_MinKomp[LEAN MANAGEMENT],MATCH($B33,tab_MinKomp[[Stanowisko / Position ]:[Stanowisko / Position ]],0)))</f>
        <v>0</v>
      </c>
      <c r="DG34" s="194" t="str">
        <f>IF(INDEX(tab_MinKomp[SUPPLIER MANAGEMENT],MATCH($B33,tab_MinKomp[[Stanowisko / Position ]:[Stanowisko / Position ]],0))="n/a","n/a",DG33-INDEX(tab_MinKomp[SUPPLIER MANAGEMENT],MATCH($B33,tab_MinKomp[[Stanowisko / Position ]:[Stanowisko / Position ]],0)))</f>
        <v>n/a</v>
      </c>
      <c r="DH34" s="194" t="str">
        <f>IF(INDEX(tab_MinKomp[SUPPLIER MANAGEMENT],MATCH($B33,tab_MinKomp[[Stanowisko / Position ]:[Stanowisko / Position ]],0))="n/a","n/a",DH33-INDEX(tab_MinKomp[SUPPLIER MANAGEMENT],MATCH($B33,tab_MinKomp[[Stanowisko / Position ]:[Stanowisko / Position ]],0)))</f>
        <v>n/a</v>
      </c>
      <c r="DI34" s="194" t="str">
        <f>IF(INDEX(tab_MinKomp[SUPPLIER MANAGEMENT],MATCH($B33,tab_MinKomp[[Stanowisko / Position ]:[Stanowisko / Position ]],0))="n/a","n/a",DI33-INDEX(tab_MinKomp[SUPPLIER MANAGEMENT],MATCH($B33,tab_MinKomp[[Stanowisko / Position ]:[Stanowisko / Position ]],0)))</f>
        <v>n/a</v>
      </c>
      <c r="DJ34" s="194" t="str">
        <f>IF(INDEX(tab_MinKomp[SUPPLIER MANAGEMENT],MATCH($B33,tab_MinKomp[[Stanowisko / Position ]:[Stanowisko / Position ]],0))="n/a","n/a",DJ33-INDEX(tab_MinKomp[SUPPLIER MANAGEMENT],MATCH($B33,tab_MinKomp[[Stanowisko / Position ]:[Stanowisko / Position ]],0)))</f>
        <v>n/a</v>
      </c>
      <c r="DK34" s="194" t="str">
        <f>IF(INDEX(tab_MinKomp[SUPPLIER MANAGEMENT],MATCH($B33,tab_MinKomp[[Stanowisko / Position ]:[Stanowisko / Position ]],0))="n/a","n/a",DK33-INDEX(tab_MinKomp[SUPPLIER MANAGEMENT],MATCH($B33,tab_MinKomp[[Stanowisko / Position ]:[Stanowisko / Position ]],0)))</f>
        <v>n/a</v>
      </c>
      <c r="DL34" s="194" t="str">
        <f>IF(INDEX(tab_MinKomp[SUPPLIER MANAGEMENT],MATCH($B33,tab_MinKomp[[Stanowisko / Position ]:[Stanowisko / Position ]],0))="n/a","n/a",DL33-INDEX(tab_MinKomp[SUPPLIER MANAGEMENT],MATCH($B33,tab_MinKomp[[Stanowisko / Position ]:[Stanowisko / Position ]],0)))</f>
        <v>n/a</v>
      </c>
      <c r="DM34" s="194" t="str">
        <f>IF(INDEX(tab_MinKomp[SUPPLIER MANAGEMENT],MATCH($B33,tab_MinKomp[[Stanowisko / Position ]:[Stanowisko / Position ]],0))="n/a","n/a",DM33-INDEX(tab_MinKomp[SUPPLIER MANAGEMENT],MATCH($B33,tab_MinKomp[[Stanowisko / Position ]:[Stanowisko / Position ]],0)))</f>
        <v>n/a</v>
      </c>
      <c r="DN34" s="190" t="s">
        <v>248</v>
      </c>
      <c r="DO34" s="194" t="str">
        <f>IF(INDEX(tab_MinKomp[SUPPLIER MANAGEMENT],MATCH($B33,tab_MinKomp[[Stanowisko / Position ]:[Stanowisko / Position ]],0))="n/a","n/a",DO33-INDEX(tab_MinKomp[SUPPLIER MANAGEMENT],MATCH($B33,tab_MinKomp[[Stanowisko / Position ]:[Stanowisko / Position ]],0)))</f>
        <v>n/a</v>
      </c>
      <c r="DP34" s="194" t="str">
        <f>IF(INDEX(tab_MinKomp[SUPPLIER MANAGEMENT],MATCH($B33,tab_MinKomp[[Stanowisko / Position ]:[Stanowisko / Position ]],0))="n/a","n/a",DP33-INDEX(tab_MinKomp[SUPPLIER MANAGEMENT],MATCH($B33,tab_MinKomp[[Stanowisko / Position ]:[Stanowisko / Position ]],0)))</f>
        <v>n/a</v>
      </c>
      <c r="DQ34" s="194" t="str">
        <f>IF(INDEX(tab_MinKomp[SUPPLIER MANAGEMENT],MATCH($B33,tab_MinKomp[[Stanowisko / Position ]:[Stanowisko / Position ]],0))="n/a","n/a",DQ33-INDEX(tab_MinKomp[SUPPLIER MANAGEMENT],MATCH($B33,tab_MinKomp[[Stanowisko / Position ]:[Stanowisko / Position ]],0)))</f>
        <v>n/a</v>
      </c>
      <c r="DR34" s="194" t="str">
        <f>IF(INDEX(tab_MinKomp[SUPPLIER MANAGEMENT],MATCH($B33,tab_MinKomp[[Stanowisko / Position ]:[Stanowisko / Position ]],0))="n/a","n/a",DR33-INDEX(tab_MinKomp[SUPPLIER MANAGEMENT],MATCH($B33,tab_MinKomp[[Stanowisko / Position ]:[Stanowisko / Position ]],0)))</f>
        <v>n/a</v>
      </c>
      <c r="DS34" s="194" t="str">
        <f>IF(INDEX(tab_MinKomp[SUPPLIER MANAGEMENT],MATCH($B33,tab_MinKomp[[Stanowisko / Position ]:[Stanowisko / Position ]],0))="n/a","n/a",DS33-INDEX(tab_MinKomp[SUPPLIER MANAGEMENT],MATCH($B33,tab_MinKomp[[Stanowisko / Position ]:[Stanowisko / Position ]],0)))</f>
        <v>n/a</v>
      </c>
      <c r="DT34" s="194" t="str">
        <f>IF(INDEX(tab_MinKomp[SUPPLIER MANAGEMENT],MATCH($B33,tab_MinKomp[[Stanowisko / Position ]:[Stanowisko / Position ]],0))="n/a","n/a",DT33-INDEX(tab_MinKomp[SUPPLIER MANAGEMENT],MATCH($B33,tab_MinKomp[[Stanowisko / Position ]:[Stanowisko / Position ]],0)))</f>
        <v>n/a</v>
      </c>
      <c r="DU34" s="194" t="str">
        <f>IF(INDEX(tab_MinKomp[SUPPLIER MANAGEMENT],MATCH($B33,tab_MinKomp[[Stanowisko / Position ]:[Stanowisko / Position ]],0))="n/a","n/a",DU33-INDEX(tab_MinKomp[SUPPLIER MANAGEMENT],MATCH($B33,tab_MinKomp[[Stanowisko / Position ]:[Stanowisko / Position ]],0)))</f>
        <v>n/a</v>
      </c>
      <c r="DV34" s="194" t="str">
        <f>IF(INDEX(tab_MinKomp[SUPPLIER MANAGEMENT],MATCH($B33,tab_MinKomp[[Stanowisko / Position ]:[Stanowisko / Position ]],0))="n/a","n/a",DV33-INDEX(tab_MinKomp[SUPPLIER MANAGEMENT],MATCH($B33,tab_MinKomp[[Stanowisko / Position ]:[Stanowisko / Position ]],0)))</f>
        <v>n/a</v>
      </c>
      <c r="DW34" s="194" t="str">
        <f>IF(INDEX(tab_MinKomp[SUPPLIER MANAGEMENT],MATCH($B33,tab_MinKomp[[Stanowisko / Position ]:[Stanowisko / Position ]],0))="n/a","n/a",DW33-INDEX(tab_MinKomp[SUPPLIER MANAGEMENT],MATCH($B33,tab_MinKomp[[Stanowisko / Position ]:[Stanowisko / Position ]],0)))</f>
        <v>n/a</v>
      </c>
      <c r="DX34" s="194" t="str">
        <f>IF(INDEX(tab_MinKomp[SUPPLIER MANAGEMENT],MATCH($B33,tab_MinKomp[[Stanowisko / Position ]:[Stanowisko / Position ]],0))="n/a","n/a",DX33-INDEX(tab_MinKomp[SUPPLIER MANAGEMENT],MATCH($B33,tab_MinKomp[[Stanowisko / Position ]:[Stanowisko / Position ]],0)))</f>
        <v>n/a</v>
      </c>
      <c r="DY34" s="194" t="str">
        <f>IF(INDEX(tab_MinKomp[SUPPLIER MANAGEMENT],MATCH($B33,tab_MinKomp[[Stanowisko / Position ]:[Stanowisko / Position ]],0))="n/a","n/a",DY33-INDEX(tab_MinKomp[SUPPLIER MANAGEMENT],MATCH($B33,tab_MinKomp[[Stanowisko / Position ]:[Stanowisko / Position ]],0)))</f>
        <v>n/a</v>
      </c>
      <c r="DZ34" s="194" t="str">
        <f>IF(INDEX(tab_MinKomp[SUPPLIER MANAGEMENT],MATCH($B33,tab_MinKomp[[Stanowisko / Position ]:[Stanowisko / Position ]],0))="n/a","n/a",DZ33-INDEX(tab_MinKomp[SUPPLIER MANAGEMENT],MATCH($B33,tab_MinKomp[[Stanowisko / Position ]:[Stanowisko / Position ]],0)))</f>
        <v>n/a</v>
      </c>
      <c r="EA34" s="194" t="str">
        <f>IF(INDEX(tab_MinKomp[SUPPLIER MANAGEMENT],MATCH($B33,tab_MinKomp[[Stanowisko / Position ]:[Stanowisko / Position ]],0))="n/a","n/a",EA33-INDEX(tab_MinKomp[SUPPLIER MANAGEMENT],MATCH($B33,tab_MinKomp[[Stanowisko / Position ]:[Stanowisko / Position ]],0)))</f>
        <v>n/a</v>
      </c>
      <c r="EB34" s="194" t="str">
        <f>IF(INDEX(tab_MinKomp[SUPPLIER MANAGEMENT],MATCH($B33,tab_MinKomp[[Stanowisko / Position ]:[Stanowisko / Position ]],0))="n/a","n/a",EB33-INDEX(tab_MinKomp[SUPPLIER MANAGEMENT],MATCH($B33,tab_MinKomp[[Stanowisko / Position ]:[Stanowisko / Position ]],0)))</f>
        <v>n/a</v>
      </c>
      <c r="EC34" s="190" t="str">
        <f>IF(INDEX(tab_MinKomp[Testy czystości / Reinheitstests],MATCH($B33,tab_MinKomp[[Stanowisko / Position ]:[Stanowisko / Position ]],0))="n/a","n/a",EC33-INDEX(tab_MinKomp[Testy czystości / Reinheitstests],MATCH($B33,tab_MinKomp[[Stanowisko / Position ]:[Stanowisko / Position ]],0)))</f>
        <v>n/a</v>
      </c>
      <c r="ED34" s="190" t="str">
        <f>IF(INDEX(tab_MinKomp[Testy czystości / Reinheitstests],MATCH($B33,tab_MinKomp[[Stanowisko / Position ]:[Stanowisko / Position ]],0))="n/a","n/a",ED33-INDEX(tab_MinKomp[Testy czystości / Reinheitstests],MATCH($B33,tab_MinKomp[[Stanowisko / Position ]:[Stanowisko / Position ]],0)))</f>
        <v>n/a</v>
      </c>
      <c r="EE34" s="190" t="str">
        <f>IF(INDEX(tab_MinKomp[Testy czystości / Reinheitstests],MATCH($B33,tab_MinKomp[[Stanowisko / Position ]:[Stanowisko / Position ]],0))="n/a","n/a",EE33-INDEX(tab_MinKomp[Testy czystości / Reinheitstests],MATCH($B33,tab_MinKomp[[Stanowisko / Position ]:[Stanowisko / Position ]],0)))</f>
        <v>n/a</v>
      </c>
      <c r="EF34" s="190" t="str">
        <f>IF(INDEX(tab_MinKomp[Testy czystości / Reinheitstests],MATCH($B33,tab_MinKomp[[Stanowisko / Position ]:[Stanowisko / Position ]],0))="n/a","n/a",EF33-INDEX(tab_MinKomp[Testy czystości / Reinheitstests],MATCH($B33,tab_MinKomp[[Stanowisko / Position ]:[Stanowisko / Position ]],0)))</f>
        <v>n/a</v>
      </c>
      <c r="EG34" s="190" t="str">
        <f>IF(INDEX(tab_MinKomp[Testy czystości / Reinheitstests],MATCH($B33,tab_MinKomp[[Stanowisko / Position ]:[Stanowisko / Position ]],0))="n/a","n/a",EG33-INDEX(tab_MinKomp[Testy czystości / Reinheitstests],MATCH($B33,tab_MinKomp[[Stanowisko / Position ]:[Stanowisko / Position ]],0)))</f>
        <v>n/a</v>
      </c>
      <c r="EH34" s="190" t="str">
        <f>IF(INDEX(tab_MinKomp[Testy czystości / Reinheitstests],MATCH($B33,tab_MinKomp[[Stanowisko / Position ]:[Stanowisko / Position ]],0))="n/a","n/a",EH33-INDEX(tab_MinKomp[Testy czystości / Reinheitstests],MATCH($B33,tab_MinKomp[[Stanowisko / Position ]:[Stanowisko / Position ]],0)))</f>
        <v>n/a</v>
      </c>
      <c r="EI34" s="190" t="str">
        <f>IF(INDEX(tab_MinKomp[Testy czystości / Reinheitstests],MATCH($B33,tab_MinKomp[[Stanowisko / Position ]:[Stanowisko / Position ]],0))="n/a","n/a",EI33-INDEX(tab_MinKomp[Testy czystości / Reinheitstests],MATCH($B33,tab_MinKomp[[Stanowisko / Position ]:[Stanowisko / Position ]],0)))</f>
        <v>n/a</v>
      </c>
      <c r="EJ34" s="190" t="str">
        <f>IF(INDEX(tab_MinKomp[Testy czystości / Reinheitstests],MATCH($B33,tab_MinKomp[[Stanowisko / Position ]:[Stanowisko / Position ]],0))="n/a","n/a",EJ33-INDEX(tab_MinKomp[Testy czystości / Reinheitstests],MATCH($B33,tab_MinKomp[[Stanowisko / Position ]:[Stanowisko / Position ]],0)))</f>
        <v>n/a</v>
      </c>
      <c r="EK34" s="190" t="str">
        <f>IF(INDEX(tab_MinKomp[Testy czystości / Reinheitstests],MATCH($B33,tab_MinKomp[[Stanowisko / Position ]:[Stanowisko / Position ]],0))="n/a","n/a",EK33-INDEX(tab_MinKomp[Testy czystości / Reinheitstests],MATCH($B33,tab_MinKomp[[Stanowisko / Position ]:[Stanowisko / Position ]],0)))</f>
        <v>n/a</v>
      </c>
      <c r="EL34" s="190" t="str">
        <f>IF(INDEX(tab_MinKomp[Testy czystości / Reinheitstests],MATCH($B33,tab_MinKomp[[Stanowisko / Position ]:[Stanowisko / Position ]],0))="n/a","n/a",EL33-INDEX(tab_MinKomp[Testy czystości / Reinheitstests],MATCH($B33,tab_MinKomp[[Stanowisko / Position ]:[Stanowisko / Position ]],0)))</f>
        <v>n/a</v>
      </c>
      <c r="EM34" s="190" t="str">
        <f>IF(INDEX(tab_MinKomp[Testy czystości / Reinheitstests],MATCH($B33,tab_MinKomp[[Stanowisko / Position ]:[Stanowisko / Position ]],0))="n/a","n/a",EM33-INDEX(tab_MinKomp[Testy czystości / Reinheitstests],MATCH($B33,tab_MinKomp[[Stanowisko / Position ]:[Stanowisko / Position ]],0)))</f>
        <v>n/a</v>
      </c>
      <c r="EN34" s="190" t="str">
        <f>IF(INDEX(tab_MinKomp[Testy czystości / Reinheitstests],MATCH($B33,tab_MinKomp[[Stanowisko / Position ]:[Stanowisko / Position ]],0))="n/a","n/a",EN33-INDEX(tab_MinKomp[Testy czystości / Reinheitstests],MATCH($B33,tab_MinKomp[[Stanowisko / Position ]:[Stanowisko / Position ]],0)))</f>
        <v>n/a</v>
      </c>
      <c r="EO34" s="190" t="str">
        <f>IF(INDEX(tab_MinKomp[Testy czystości / Reinheitstests],MATCH($B33,tab_MinKomp[[Stanowisko / Position ]:[Stanowisko / Position ]],0))="n/a","n/a",EO33-INDEX(tab_MinKomp[Testy czystości / Reinheitstests],MATCH($B33,tab_MinKomp[[Stanowisko / Position ]:[Stanowisko / Position ]],0)))</f>
        <v>n/a</v>
      </c>
      <c r="EP34" s="190" t="str">
        <f>IF(INDEX(tab_MinKomp[Testy czystości / Reinheitstests],MATCH($B33,tab_MinKomp[[Stanowisko / Position ]:[Stanowisko / Position ]],0))="n/a","n/a",EP33-INDEX(tab_MinKomp[Testy czystości / Reinheitstests],MATCH($B33,tab_MinKomp[[Stanowisko / Position ]:[Stanowisko / Position ]],0)))</f>
        <v>n/a</v>
      </c>
      <c r="EQ34" s="190" t="str">
        <f>IF(INDEX(tab_MinKomp[Testy czystości / Reinheitstests],MATCH($B33,tab_MinKomp[[Stanowisko / Position ]:[Stanowisko / Position ]],0))="n/a","n/a",EQ33-INDEX(tab_MinKomp[Testy czystości / Reinheitstests],MATCH($B33,tab_MinKomp[[Stanowisko / Position ]:[Stanowisko / Position ]],0)))</f>
        <v>n/a</v>
      </c>
      <c r="ER34" s="190" t="str">
        <f>IF(INDEX(tab_MinKomp[Testy czystości / Reinheitstests],MATCH($B33,tab_MinKomp[[Stanowisko / Position ]:[Stanowisko / Position ]],0))="n/a","n/a",ER33-INDEX(tab_MinKomp[Testy czystości / Reinheitstests],MATCH($B33,tab_MinKomp[[Stanowisko / Position ]:[Stanowisko / Position ]],0)))</f>
        <v>n/a</v>
      </c>
      <c r="ES34" s="190" t="str">
        <f>IF(INDEX(tab_MinKomp[Testy czystości / Reinheitstests],MATCH($B33,tab_MinKomp[[Stanowisko / Position ]:[Stanowisko / Position ]],0))="n/a","n/a",ES33-INDEX(tab_MinKomp[Testy czystości / Reinheitstests],MATCH($B33,tab_MinKomp[[Stanowisko / Position ]:[Stanowisko / Position ]],0)))</f>
        <v>n/a</v>
      </c>
      <c r="ET34" s="190" t="str">
        <f>IF(INDEX(tab_MinKomp[Testy czystości / Reinheitstests],MATCH($B33,tab_MinKomp[[Stanowisko / Position ]:[Stanowisko / Position ]],0))="n/a","n/a",ET33-INDEX(tab_MinKomp[Testy czystości / Reinheitstests],MATCH($B33,tab_MinKomp[[Stanowisko / Position ]:[Stanowisko / Position ]],0)))</f>
        <v>n/a</v>
      </c>
      <c r="EU34" s="190" t="str">
        <f>IF(INDEX(tab_MinKomp[Testy czystości / Reinheitstests],MATCH($B33,tab_MinKomp[[Stanowisko / Position ]:[Stanowisko / Position ]],0))="n/a","n/a",EU33-INDEX(tab_MinKomp[Testy czystości / Reinheitstests],MATCH($B33,tab_MinKomp[[Stanowisko / Position ]:[Stanowisko / Position ]],0)))</f>
        <v>n/a</v>
      </c>
      <c r="EV34" s="190" t="str">
        <f>IF(INDEX(tab_MinKomp[Testy czystości / Reinheitstests],MATCH($B33,tab_MinKomp[[Stanowisko / Position ]:[Stanowisko / Position ]],0))="n/a","n/a",EV33-INDEX(tab_MinKomp[Testy czystości / Reinheitstests],MATCH($B33,tab_MinKomp[[Stanowisko / Position ]:[Stanowisko / Position ]],0)))</f>
        <v>n/a</v>
      </c>
      <c r="EW34" s="190" t="str">
        <f>IF(INDEX(tab_MinKomp[Testy czystości / Reinheitstests],MATCH($B33,tab_MinKomp[[Stanowisko / Position ]:[Stanowisko / Position ]],0))="n/a","n/a",EW33-INDEX(tab_MinKomp[Testy czystości / Reinheitstests],MATCH($B33,tab_MinKomp[[Stanowisko / Position ]:[Stanowisko / Position ]],0)))</f>
        <v>n/a</v>
      </c>
      <c r="EX34" s="190" t="str">
        <f>IF(INDEX(tab_MinKomp[Testy czystości / Reinheitstests],MATCH($B33,tab_MinKomp[[Stanowisko / Position ]:[Stanowisko / Position ]],0))="n/a","n/a",EX33-INDEX(tab_MinKomp[Testy czystości / Reinheitstests],MATCH($B33,tab_MinKomp[[Stanowisko / Position ]:[Stanowisko / Position ]],0)))</f>
        <v>n/a</v>
      </c>
      <c r="EY34" s="190" t="str">
        <f>IF(INDEX(tab_MinKomp[Testy czystości / Reinheitstests],MATCH($B33,tab_MinKomp[[Stanowisko / Position ]:[Stanowisko / Position ]],0))="n/a","n/a",EY33-INDEX(tab_MinKomp[Testy czystości / Reinheitstests],MATCH($B33,tab_MinKomp[[Stanowisko / Position ]:[Stanowisko / Position ]],0)))</f>
        <v>n/a</v>
      </c>
      <c r="EZ34" s="190" t="str">
        <f>IF(INDEX(tab_MinKomp[Testy czystości / Reinheitstests],MATCH($B33,tab_MinKomp[[Stanowisko / Position ]:[Stanowisko / Position ]],0))="n/a","n/a",EZ33-INDEX(tab_MinKomp[Testy czystości / Reinheitstests],MATCH($B33,tab_MinKomp[[Stanowisko / Position ]:[Stanowisko / Position ]],0)))</f>
        <v>n/a</v>
      </c>
      <c r="FA34" s="190" t="str">
        <f>IF(INDEX(tab_MinKomp[Testy czystości / Reinheitstests],MATCH($B33,tab_MinKomp[[Stanowisko / Position ]:[Stanowisko / Position ]],0))="n/a","n/a",FA33-INDEX(tab_MinKomp[Testy czystości / Reinheitstests],MATCH($B33,tab_MinKomp[[Stanowisko / Position ]:[Stanowisko / Position ]],0)))</f>
        <v>n/a</v>
      </c>
      <c r="FB34" s="190" t="str">
        <f>IF(INDEX(tab_MinKomp[Testy czystości / Reinheitstests],MATCH($B33,tab_MinKomp[[Stanowisko / Position ]:[Stanowisko / Position ]],0))="n/a","n/a",FB33-INDEX(tab_MinKomp[Testy czystości / Reinheitstests],MATCH($B33,tab_MinKomp[[Stanowisko / Position ]:[Stanowisko / Position ]],0)))</f>
        <v>n/a</v>
      </c>
      <c r="FC34" s="190" t="str">
        <f>IF(INDEX(tab_MinKomp[Testy czystości / Reinheitstests],MATCH($B33,tab_MinKomp[[Stanowisko / Position ]:[Stanowisko / Position ]],0))="n/a","n/a",FC33-INDEX(tab_MinKomp[Testy czystości / Reinheitstests],MATCH($B33,tab_MinKomp[[Stanowisko / Position ]:[Stanowisko / Position ]],0)))</f>
        <v>n/a</v>
      </c>
      <c r="FD34" s="190" t="str">
        <f>IF(INDEX(tab_MinKomp[Testy czystości / Reinheitstests],MATCH($B33,tab_MinKomp[[Stanowisko / Position ]:[Stanowisko / Position ]],0))="n/a","n/a",FD33-INDEX(tab_MinKomp[Testy czystości / Reinheitstests],MATCH($B33,tab_MinKomp[[Stanowisko / Position ]:[Stanowisko / Position ]],0)))</f>
        <v>n/a</v>
      </c>
      <c r="FE34" s="190" t="str">
        <f>IF(INDEX(tab_MinKomp[Testy czystości / Reinheitstests],MATCH($B33,tab_MinKomp[[Stanowisko / Position ]:[Stanowisko / Position ]],0))="n/a","n/a",FE33-INDEX(tab_MinKomp[Testy czystości / Reinheitstests],MATCH($B33,tab_MinKomp[[Stanowisko / Position ]:[Stanowisko / Position ]],0)))</f>
        <v>n/a</v>
      </c>
      <c r="FF34" s="190" t="s">
        <v>248</v>
      </c>
      <c r="FG34" s="190" t="str">
        <f>IF(INDEX(tab_MinKomp[Testy czystości / Reinheitstests],MATCH($B33,tab_MinKomp[[Stanowisko / Position ]:[Stanowisko / Position ]],0))="n/a","n/a",FG33-INDEX(tab_MinKomp[Testy czystości / Reinheitstests],MATCH($B33,tab_MinKomp[[Stanowisko / Position ]:[Stanowisko / Position ]],0)))</f>
        <v>n/a</v>
      </c>
      <c r="FH34" s="190" t="str">
        <f>IF(INDEX(tab_MinKomp[Testy czystości / Reinheitstests],MATCH($B33,tab_MinKomp[[Stanowisko / Position ]:[Stanowisko / Position ]],0))="n/a","n/a",FH33-INDEX(tab_MinKomp[Testy czystości / Reinheitstests],MATCH($B33,tab_MinKomp[[Stanowisko / Position ]:[Stanowisko / Position ]],0)))</f>
        <v>n/a</v>
      </c>
      <c r="FI34" s="190" t="str">
        <f>IF(INDEX(tab_MinKomp[Testy czystości / Reinheitstests],MATCH($B33,tab_MinKomp[[Stanowisko / Position ]:[Stanowisko / Position ]],0))="n/a","n/a",FI33-INDEX(tab_MinKomp[Testy czystości / Reinheitstests],MATCH($B33,tab_MinKomp[[Stanowisko / Position ]:[Stanowisko / Position ]],0)))</f>
        <v>n/a</v>
      </c>
      <c r="FJ34" s="190" t="str">
        <f>IF(INDEX(tab_MinKomp[Testy czystości / Reinheitstests],MATCH($B33,tab_MinKomp[[Stanowisko / Position ]:[Stanowisko / Position ]],0))="n/a","n/a",FJ33-INDEX(tab_MinKomp[Testy czystości / Reinheitstests],MATCH($B33,tab_MinKomp[[Stanowisko / Position ]:[Stanowisko / Position ]],0)))</f>
        <v>n/a</v>
      </c>
      <c r="FK34" s="190" t="str">
        <f>IF(INDEX(tab_MinKomp[Testy czystości / Reinheitstests],MATCH($B33,tab_MinKomp[[Stanowisko / Position ]:[Stanowisko / Position ]],0))="n/a","n/a",FK33-INDEX(tab_MinKomp[Testy czystości / Reinheitstests],MATCH($B33,tab_MinKomp[[Stanowisko / Position ]:[Stanowisko / Position ]],0)))</f>
        <v>n/a</v>
      </c>
      <c r="FL34" s="190" t="str">
        <f>IF(INDEX(tab_MinKomp[Testy czystości / Reinheitstests],MATCH($B33,tab_MinKomp[[Stanowisko / Position ]:[Stanowisko / Position ]],0))="n/a","n/a",FL33-INDEX(tab_MinKomp[Testy czystości / Reinheitstests],MATCH($B33,tab_MinKomp[[Stanowisko / Position ]:[Stanowisko / Position ]],0)))</f>
        <v>n/a</v>
      </c>
      <c r="FM34" s="190" t="str">
        <f>IF(INDEX(tab_MinKomp[Testy czystości / Reinheitstests],MATCH($B33,tab_MinKomp[[Stanowisko / Position ]:[Stanowisko / Position ]],0))="n/a","n/a",FM33-INDEX(tab_MinKomp[Testy czystości / Reinheitstests],MATCH($B33,tab_MinKomp[[Stanowisko / Position ]:[Stanowisko / Position ]],0)))</f>
        <v>n/a</v>
      </c>
      <c r="FN34" s="194" t="s">
        <v>248</v>
      </c>
      <c r="FO34" s="194" t="s">
        <v>248</v>
      </c>
      <c r="FP34" s="194" t="s">
        <v>248</v>
      </c>
      <c r="FQ34" s="190" t="str">
        <f>IF(INDEX(tab_MinKomp[Testy czystości / Reinheitstests],MATCH($B33,tab_MinKomp[[Stanowisko / Position ]:[Stanowisko / Position ]],0))="n/a","n/a",FQ33-INDEX(tab_MinKomp[Testy czystości / Reinheitstests],MATCH($B33,tab_MinKomp[[Stanowisko / Position ]:[Stanowisko / Position ]],0)))</f>
        <v>n/a</v>
      </c>
      <c r="FR34" s="190" t="str">
        <f>IF(INDEX(tab_MinKomp[Testy czystości / Reinheitstests],MATCH($B33,tab_MinKomp[[Stanowisko / Position ]:[Stanowisko / Position ]],0))="n/a","n/a",FR33-INDEX(tab_MinKomp[Testy czystości / Reinheitstests],MATCH($B33,tab_MinKomp[[Stanowisko / Position ]:[Stanowisko / Position ]],0)))</f>
        <v>n/a</v>
      </c>
      <c r="FS34" s="194">
        <v>0</v>
      </c>
      <c r="FT34" s="194">
        <v>0</v>
      </c>
      <c r="FU34" s="194">
        <f>IF(INDEX(tab_MinKomp[LEAN MANAGEMENT],MATCH($B33,tab_MinKomp[[Stanowisko / Position ]:[Stanowisko / Position ]],0))="n/a","n/a",FU33-INDEX(tab_MinKomp[LEAN MANAGEMENT],MATCH($B33,tab_MinKomp[[Stanowisko / Position ]:[Stanowisko / Position ]],0)))</f>
        <v>0</v>
      </c>
      <c r="FV34" s="194">
        <f>IF(INDEX(tab_MinKomp[LEAN MANAGEMENT],MATCH($B33,tab_MinKomp[[Stanowisko / Position ]:[Stanowisko / Position ]],0))="n/a","n/a",FV33-INDEX(tab_MinKomp[LEAN MANAGEMENT],MATCH($B33,tab_MinKomp[[Stanowisko / Position ]:[Stanowisko / Position ]],0)))</f>
        <v>1</v>
      </c>
      <c r="FW34" s="194">
        <f>IF(INDEX(tab_MinKomp[LEAN MANAGEMENT],MATCH($B33,tab_MinKomp[[Stanowisko / Position ]:[Stanowisko / Position ]],0))="n/a","n/a",FW33-INDEX(tab_MinKomp[LEAN MANAGEMENT],MATCH($B33,tab_MinKomp[[Stanowisko / Position ]:[Stanowisko / Position ]],0)))</f>
        <v>1</v>
      </c>
      <c r="FX34" s="194">
        <f>IF(INDEX(tab_MinKomp[LEAN MANAGEMENT],MATCH($B33,tab_MinKomp[[Stanowisko / Position ]:[Stanowisko / Position ]],0))="n/a","n/a",FX33-INDEX(tab_MinKomp[LEAN MANAGEMENT],MATCH($B33,tab_MinKomp[[Stanowisko / Position ]:[Stanowisko / Position ]],0)))</f>
        <v>1</v>
      </c>
      <c r="FY34" s="194">
        <f>IF(INDEX(tab_MinKomp[LEAN MANAGEMENT],MATCH($B33,tab_MinKomp[[Stanowisko / Position ]:[Stanowisko / Position ]],0))="n/a","n/a",FY33-INDEX(tab_MinKomp[LEAN MANAGEMENT],MATCH($B33,tab_MinKomp[[Stanowisko / Position ]:[Stanowisko / Position ]],0)))</f>
        <v>1</v>
      </c>
      <c r="FZ34" s="194">
        <f>IF(INDEX(tab_MinKomp[LEAN MANAGEMENT],MATCH($B33,tab_MinKomp[[Stanowisko / Position ]:[Stanowisko / Position ]],0))="n/a","n/a",FZ33-INDEX(tab_MinKomp[LEAN MANAGEMENT],MATCH($B33,tab_MinKomp[[Stanowisko / Position ]:[Stanowisko / Position ]],0)))</f>
        <v>1</v>
      </c>
      <c r="GA34" s="194" t="str">
        <f>IF(INDEX(tab_MinKomp[Konserwacja form guma],MATCH($B33,tab_MinKomp[[Stanowisko / Position ]:[Stanowisko / Position ]],0))="n/a","n/a",GA33-INDEX(tab_MinKomp[Konserwacja form guma],MATCH($B33,tab_MinKomp[[Stanowisko / Position ]:[Stanowisko / Position ]],0)))</f>
        <v>n/a</v>
      </c>
      <c r="GB34" s="194" t="str">
        <f>IF(INDEX(tab_MinKomp[Konserwacja form plastiki],MATCH($B33,tab_MinKomp[[Stanowisko / Position ]:[Stanowisko / Position ]],0))="n/a","n/a",GB33-INDEX(tab_MinKomp[Konserwacja form plastiki],MATCH($B33,tab_MinKomp[[Stanowisko / Position ]:[Stanowisko / Position ]],0)))</f>
        <v>n/a</v>
      </c>
      <c r="GC34" s="194">
        <f>IF(INDEX(tab_MinKomp[LEAN MANAGEMENT],MATCH($B33,tab_MinKomp[[Stanowisko / Position ]:[Stanowisko / Position ]],0))="n/a","n/a",GC33-INDEX(tab_MinKomp[LEAN MANAGEMENT],MATCH($B33,tab_MinKomp[[Stanowisko / Position ]:[Stanowisko / Position ]],0)))</f>
        <v>1</v>
      </c>
      <c r="GD34" s="194">
        <f>IF(INDEX(tab_MinKomp[LEAN MANAGEMENT],MATCH($B33,tab_MinKomp[[Stanowisko / Position ]:[Stanowisko / Position ]],0))="n/a","n/a",GD33-INDEX(tab_MinKomp[LEAN MANAGEMENT],MATCH($B33,tab_MinKomp[[Stanowisko / Position ]:[Stanowisko / Position ]],0)))</f>
        <v>1</v>
      </c>
      <c r="GE34" s="193" t="str">
        <f>IF(INDEX(tab_MinKomp[Motywowanie i budowanie zaangażowania zespołu],MATCH($B33,tab_MinKomp[[Stanowisko / Position ]:[Stanowisko / Position ]],0))="n/a","n/a",GE33-INDEX(tab_MinKomp[Motywowanie i budowanie zaangażowania zespołu],MATCH($B33,tab_MinKomp[[Stanowisko / Position ]:[Stanowisko / Position ]],0)))</f>
        <v>n/a</v>
      </c>
      <c r="GF34" s="186" t="s">
        <v>248</v>
      </c>
      <c r="GG34" s="186" t="s">
        <v>248</v>
      </c>
      <c r="GH34" s="186" t="s">
        <v>248</v>
      </c>
      <c r="GI34" s="186" t="s">
        <v>248</v>
      </c>
      <c r="GJ34" s="186" t="s">
        <v>248</v>
      </c>
      <c r="GK34" s="186" t="s">
        <v>248</v>
      </c>
      <c r="GL34" s="186" t="s">
        <v>248</v>
      </c>
      <c r="GM34" s="186" t="s">
        <v>248</v>
      </c>
      <c r="GN34" s="186" t="s">
        <v>248</v>
      </c>
      <c r="GO34" s="186" t="s">
        <v>248</v>
      </c>
      <c r="GP34" s="186" t="s">
        <v>248</v>
      </c>
      <c r="GQ34" s="186" t="s">
        <v>248</v>
      </c>
      <c r="GR34" s="186" t="s">
        <v>248</v>
      </c>
      <c r="GS34" s="186" t="s">
        <v>248</v>
      </c>
      <c r="GT34" s="186" t="s">
        <v>248</v>
      </c>
      <c r="GU34" s="186" t="s">
        <v>248</v>
      </c>
      <c r="GV34" s="186" t="s">
        <v>248</v>
      </c>
      <c r="GW34" s="186" t="s">
        <v>248</v>
      </c>
      <c r="GX34" s="186" t="s">
        <v>248</v>
      </c>
      <c r="GY34" s="186" t="s">
        <v>248</v>
      </c>
      <c r="GZ34" s="261" t="s">
        <v>248</v>
      </c>
      <c r="HA34" s="261" t="s">
        <v>248</v>
      </c>
      <c r="HB34" s="191">
        <f>SUM(G34:GE34)/(HB33-(SUM(G34:GE34)))</f>
        <v>0.24</v>
      </c>
      <c r="HC34" s="102"/>
    </row>
    <row r="35" spans="1:211" ht="24.9" customHeight="1" x14ac:dyDescent="0.3">
      <c r="A35" s="105" t="s">
        <v>317</v>
      </c>
      <c r="B35" s="105" t="s">
        <v>315</v>
      </c>
      <c r="C35" s="105" t="s">
        <v>386</v>
      </c>
      <c r="D35" s="105">
        <v>786</v>
      </c>
      <c r="E35" s="394" t="s">
        <v>906</v>
      </c>
      <c r="F35" s="185" t="s">
        <v>374</v>
      </c>
      <c r="G35" s="186">
        <v>2</v>
      </c>
      <c r="H35" s="186">
        <v>2</v>
      </c>
      <c r="I35" s="186">
        <v>2</v>
      </c>
      <c r="J35" s="186">
        <v>2</v>
      </c>
      <c r="K35" s="186">
        <v>2</v>
      </c>
      <c r="L35" s="186" t="s">
        <v>248</v>
      </c>
      <c r="M35" s="186" t="s">
        <v>248</v>
      </c>
      <c r="N35" s="186" t="s">
        <v>248</v>
      </c>
      <c r="O35" s="186">
        <v>2</v>
      </c>
      <c r="P35" s="186">
        <v>2</v>
      </c>
      <c r="Q35" s="186" t="s">
        <v>248</v>
      </c>
      <c r="R35" s="186" t="s">
        <v>248</v>
      </c>
      <c r="S35" s="186" t="s">
        <v>248</v>
      </c>
      <c r="T35" s="186" t="s">
        <v>248</v>
      </c>
      <c r="U35" s="186" t="s">
        <v>248</v>
      </c>
      <c r="V35" s="186" t="s">
        <v>248</v>
      </c>
      <c r="W35" s="186" t="s">
        <v>248</v>
      </c>
      <c r="X35" s="186" t="s">
        <v>248</v>
      </c>
      <c r="Y35" s="186" t="s">
        <v>248</v>
      </c>
      <c r="Z35" s="186" t="s">
        <v>248</v>
      </c>
      <c r="AA35" s="186" t="s">
        <v>248</v>
      </c>
      <c r="AB35" s="186" t="s">
        <v>248</v>
      </c>
      <c r="AC35" s="186" t="s">
        <v>248</v>
      </c>
      <c r="AD35" s="186" t="s">
        <v>248</v>
      </c>
      <c r="AE35" s="186" t="s">
        <v>248</v>
      </c>
      <c r="AF35" s="186" t="s">
        <v>248</v>
      </c>
      <c r="AG35" s="186" t="s">
        <v>248</v>
      </c>
      <c r="AH35" s="186" t="s">
        <v>248</v>
      </c>
      <c r="AI35" s="186" t="s">
        <v>248</v>
      </c>
      <c r="AJ35" s="186" t="s">
        <v>248</v>
      </c>
      <c r="AK35" s="186" t="s">
        <v>248</v>
      </c>
      <c r="AL35" s="186">
        <v>2</v>
      </c>
      <c r="AM35" s="186" t="s">
        <v>248</v>
      </c>
      <c r="AN35" s="186" t="s">
        <v>248</v>
      </c>
      <c r="AO35" s="186" t="s">
        <v>248</v>
      </c>
      <c r="AP35" s="186" t="s">
        <v>248</v>
      </c>
      <c r="AQ35" s="186">
        <v>2</v>
      </c>
      <c r="AR35" s="186" t="s">
        <v>248</v>
      </c>
      <c r="AS35" s="186" t="s">
        <v>248</v>
      </c>
      <c r="AT35" s="186" t="s">
        <v>248</v>
      </c>
      <c r="AU35" s="186" t="s">
        <v>248</v>
      </c>
      <c r="AV35" s="186">
        <v>2</v>
      </c>
      <c r="AW35" s="186">
        <v>1</v>
      </c>
      <c r="AX35" s="186" t="s">
        <v>248</v>
      </c>
      <c r="AY35" s="186" t="s">
        <v>248</v>
      </c>
      <c r="AZ35" s="186" t="s">
        <v>248</v>
      </c>
      <c r="BA35" s="186">
        <v>1</v>
      </c>
      <c r="BB35" s="186">
        <v>1</v>
      </c>
      <c r="BC35" s="186" t="s">
        <v>248</v>
      </c>
      <c r="BD35" s="186" t="s">
        <v>248</v>
      </c>
      <c r="BE35" s="186" t="s">
        <v>248</v>
      </c>
      <c r="BF35" s="186" t="s">
        <v>248</v>
      </c>
      <c r="BG35" s="186" t="s">
        <v>248</v>
      </c>
      <c r="BH35" s="186" t="s">
        <v>248</v>
      </c>
      <c r="BI35" s="186" t="s">
        <v>248</v>
      </c>
      <c r="BJ35" s="186" t="s">
        <v>248</v>
      </c>
      <c r="BK35" s="186" t="s">
        <v>248</v>
      </c>
      <c r="BL35" s="186" t="s">
        <v>248</v>
      </c>
      <c r="BM35" s="186" t="s">
        <v>248</v>
      </c>
      <c r="BN35" s="186" t="s">
        <v>248</v>
      </c>
      <c r="BO35" s="186" t="s">
        <v>248</v>
      </c>
      <c r="BP35" s="186" t="s">
        <v>248</v>
      </c>
      <c r="BQ35" s="186" t="s">
        <v>248</v>
      </c>
      <c r="BR35" s="186" t="s">
        <v>248</v>
      </c>
      <c r="BS35" s="186" t="s">
        <v>248</v>
      </c>
      <c r="BT35" s="186" t="s">
        <v>248</v>
      </c>
      <c r="BU35" s="186">
        <v>1</v>
      </c>
      <c r="BV35" s="186" t="s">
        <v>248</v>
      </c>
      <c r="BW35" s="186" t="s">
        <v>248</v>
      </c>
      <c r="BX35" s="186" t="s">
        <v>248</v>
      </c>
      <c r="BY35" s="186">
        <v>3</v>
      </c>
      <c r="BZ35" s="186" t="s">
        <v>248</v>
      </c>
      <c r="CA35" s="186">
        <v>3</v>
      </c>
      <c r="CB35" s="186">
        <v>3</v>
      </c>
      <c r="CC35" s="186" t="s">
        <v>248</v>
      </c>
      <c r="CD35" s="186">
        <v>3</v>
      </c>
      <c r="CE35" s="186" t="s">
        <v>248</v>
      </c>
      <c r="CF35" s="186" t="s">
        <v>248</v>
      </c>
      <c r="CG35" s="186">
        <v>1</v>
      </c>
      <c r="CH35" s="186" t="s">
        <v>248</v>
      </c>
      <c r="CI35" s="186" t="s">
        <v>248</v>
      </c>
      <c r="CJ35" s="186" t="s">
        <v>248</v>
      </c>
      <c r="CK35" s="186" t="s">
        <v>248</v>
      </c>
      <c r="CL35" s="186" t="s">
        <v>248</v>
      </c>
      <c r="CM35" s="186" t="s">
        <v>248</v>
      </c>
      <c r="CN35" s="186" t="s">
        <v>248</v>
      </c>
      <c r="CO35" s="186" t="s">
        <v>248</v>
      </c>
      <c r="CP35" s="186" t="s">
        <v>248</v>
      </c>
      <c r="CQ35" s="186" t="s">
        <v>248</v>
      </c>
      <c r="CR35" s="186" t="s">
        <v>248</v>
      </c>
      <c r="CS35" s="186" t="s">
        <v>248</v>
      </c>
      <c r="CT35" s="186" t="s">
        <v>248</v>
      </c>
      <c r="CU35" s="186" t="s">
        <v>248</v>
      </c>
      <c r="CV35" s="186" t="s">
        <v>248</v>
      </c>
      <c r="CW35" s="186">
        <v>1</v>
      </c>
      <c r="CX35" s="186" t="s">
        <v>248</v>
      </c>
      <c r="CY35" s="186" t="s">
        <v>248</v>
      </c>
      <c r="CZ35" s="186" t="s">
        <v>248</v>
      </c>
      <c r="DA35" s="186" t="s">
        <v>248</v>
      </c>
      <c r="DB35" s="186" t="s">
        <v>248</v>
      </c>
      <c r="DC35" s="186" t="s">
        <v>248</v>
      </c>
      <c r="DD35" s="186" t="s">
        <v>248</v>
      </c>
      <c r="DE35" s="186" t="s">
        <v>248</v>
      </c>
      <c r="DF35" s="186">
        <v>3</v>
      </c>
      <c r="DG35" s="186" t="s">
        <v>248</v>
      </c>
      <c r="DH35" s="186" t="s">
        <v>248</v>
      </c>
      <c r="DI35" s="186" t="s">
        <v>248</v>
      </c>
      <c r="DJ35" s="186" t="s">
        <v>248</v>
      </c>
      <c r="DK35" s="186" t="s">
        <v>248</v>
      </c>
      <c r="DL35" s="186" t="s">
        <v>248</v>
      </c>
      <c r="DM35" s="186" t="s">
        <v>248</v>
      </c>
      <c r="DN35" s="186" t="s">
        <v>248</v>
      </c>
      <c r="DO35" s="186" t="s">
        <v>248</v>
      </c>
      <c r="DP35" s="186" t="s">
        <v>248</v>
      </c>
      <c r="DQ35" s="186" t="s">
        <v>248</v>
      </c>
      <c r="DR35" s="186" t="s">
        <v>248</v>
      </c>
      <c r="DS35" s="186" t="s">
        <v>248</v>
      </c>
      <c r="DT35" s="186" t="s">
        <v>248</v>
      </c>
      <c r="DU35" s="186" t="s">
        <v>248</v>
      </c>
      <c r="DV35" s="186" t="s">
        <v>248</v>
      </c>
      <c r="DW35" s="186" t="s">
        <v>248</v>
      </c>
      <c r="DX35" s="186" t="s">
        <v>248</v>
      </c>
      <c r="DY35" s="186" t="s">
        <v>248</v>
      </c>
      <c r="DZ35" s="186" t="s">
        <v>248</v>
      </c>
      <c r="EA35" s="186" t="s">
        <v>248</v>
      </c>
      <c r="EB35" s="186" t="s">
        <v>248</v>
      </c>
      <c r="EC35" s="186" t="s">
        <v>248</v>
      </c>
      <c r="ED35" s="186" t="s">
        <v>248</v>
      </c>
      <c r="EE35" s="186" t="s">
        <v>248</v>
      </c>
      <c r="EF35" s="186" t="s">
        <v>248</v>
      </c>
      <c r="EG35" s="186" t="s">
        <v>248</v>
      </c>
      <c r="EH35" s="186" t="s">
        <v>248</v>
      </c>
      <c r="EI35" s="186" t="s">
        <v>248</v>
      </c>
      <c r="EJ35" s="186" t="s">
        <v>248</v>
      </c>
      <c r="EK35" s="186" t="s">
        <v>248</v>
      </c>
      <c r="EL35" s="184" t="s">
        <v>248</v>
      </c>
      <c r="EM35" s="184" t="s">
        <v>248</v>
      </c>
      <c r="EN35" s="184" t="s">
        <v>248</v>
      </c>
      <c r="EO35" s="186" t="s">
        <v>248</v>
      </c>
      <c r="EP35" s="186" t="s">
        <v>248</v>
      </c>
      <c r="EQ35" s="186" t="s">
        <v>248</v>
      </c>
      <c r="ER35" s="186" t="s">
        <v>248</v>
      </c>
      <c r="ES35" s="186" t="s">
        <v>248</v>
      </c>
      <c r="ET35" s="186" t="s">
        <v>248</v>
      </c>
      <c r="EU35" s="186" t="s">
        <v>248</v>
      </c>
      <c r="EV35" s="186" t="s">
        <v>248</v>
      </c>
      <c r="EW35" s="186" t="s">
        <v>248</v>
      </c>
      <c r="EX35" s="186" t="s">
        <v>248</v>
      </c>
      <c r="EY35" s="186" t="s">
        <v>248</v>
      </c>
      <c r="EZ35" s="186" t="s">
        <v>248</v>
      </c>
      <c r="FA35" s="186" t="s">
        <v>248</v>
      </c>
      <c r="FB35" s="186" t="s">
        <v>248</v>
      </c>
      <c r="FC35" s="186" t="s">
        <v>248</v>
      </c>
      <c r="FD35" s="186" t="s">
        <v>248</v>
      </c>
      <c r="FE35" s="186" t="s">
        <v>248</v>
      </c>
      <c r="FF35" s="186" t="s">
        <v>248</v>
      </c>
      <c r="FG35" s="186" t="s">
        <v>248</v>
      </c>
      <c r="FH35" s="186" t="s">
        <v>248</v>
      </c>
      <c r="FI35" s="186" t="s">
        <v>248</v>
      </c>
      <c r="FJ35" s="186" t="s">
        <v>248</v>
      </c>
      <c r="FK35" s="186" t="s">
        <v>248</v>
      </c>
      <c r="FL35" s="186" t="s">
        <v>248</v>
      </c>
      <c r="FM35" s="186" t="s">
        <v>248</v>
      </c>
      <c r="FN35" s="186">
        <v>1</v>
      </c>
      <c r="FO35" s="186">
        <v>1</v>
      </c>
      <c r="FP35" s="186">
        <v>1</v>
      </c>
      <c r="FQ35" s="187" t="s">
        <v>248</v>
      </c>
      <c r="FR35" s="187" t="s">
        <v>248</v>
      </c>
      <c r="FS35" s="186">
        <v>1</v>
      </c>
      <c r="FT35" s="186">
        <v>2</v>
      </c>
      <c r="FU35" s="186">
        <v>1</v>
      </c>
      <c r="FV35" s="186">
        <v>2</v>
      </c>
      <c r="FW35" s="186">
        <v>3</v>
      </c>
      <c r="FX35" s="186">
        <v>2</v>
      </c>
      <c r="FY35" s="186">
        <v>2</v>
      </c>
      <c r="FZ35" s="186">
        <v>2</v>
      </c>
      <c r="GA35" s="186" t="s">
        <v>248</v>
      </c>
      <c r="GB35" s="186" t="s">
        <v>248</v>
      </c>
      <c r="GC35" s="186">
        <v>2</v>
      </c>
      <c r="GD35" s="186">
        <v>2</v>
      </c>
      <c r="GE35" s="186" t="s">
        <v>248</v>
      </c>
      <c r="GF35" s="186" t="s">
        <v>248</v>
      </c>
      <c r="GG35" s="186" t="s">
        <v>248</v>
      </c>
      <c r="GH35" s="186" t="s">
        <v>248</v>
      </c>
      <c r="GI35" s="186" t="s">
        <v>248</v>
      </c>
      <c r="GJ35" s="186" t="s">
        <v>248</v>
      </c>
      <c r="GK35" s="186" t="s">
        <v>248</v>
      </c>
      <c r="GL35" s="186" t="s">
        <v>248</v>
      </c>
      <c r="GM35" s="186" t="s">
        <v>248</v>
      </c>
      <c r="GN35" s="186" t="s">
        <v>248</v>
      </c>
      <c r="GO35" s="186" t="s">
        <v>248</v>
      </c>
      <c r="GP35" s="186" t="s">
        <v>248</v>
      </c>
      <c r="GQ35" s="186" t="s">
        <v>248</v>
      </c>
      <c r="GR35" s="186" t="s">
        <v>248</v>
      </c>
      <c r="GS35" s="186" t="s">
        <v>248</v>
      </c>
      <c r="GT35" s="186" t="s">
        <v>248</v>
      </c>
      <c r="GU35" s="186" t="s">
        <v>248</v>
      </c>
      <c r="GV35" s="186" t="s">
        <v>248</v>
      </c>
      <c r="GW35" s="186" t="s">
        <v>248</v>
      </c>
      <c r="GX35" s="186" t="s">
        <v>248</v>
      </c>
      <c r="GY35" s="186" t="s">
        <v>248</v>
      </c>
      <c r="GZ35" s="261" t="s">
        <v>248</v>
      </c>
      <c r="HA35" s="261" t="s">
        <v>248</v>
      </c>
      <c r="HB35" s="188">
        <f>SUM(G35:GE35)</f>
        <v>63</v>
      </c>
    </row>
    <row r="36" spans="1:211" ht="24.9" customHeight="1" thickBot="1" x14ac:dyDescent="0.35">
      <c r="A36" s="108" t="str">
        <f>A35</f>
        <v>Prod.-Q-2</v>
      </c>
      <c r="B36" s="108" t="str">
        <f>B35</f>
        <v>Pracownik Produkcji</v>
      </c>
      <c r="C36" s="108" t="str">
        <f>C35</f>
        <v>MS</v>
      </c>
      <c r="D36" s="108">
        <f>D35</f>
        <v>786</v>
      </c>
      <c r="E36" s="395"/>
      <c r="F36" s="189" t="s">
        <v>375</v>
      </c>
      <c r="G36" s="192">
        <v>2</v>
      </c>
      <c r="H36" s="193">
        <v>1</v>
      </c>
      <c r="I36" s="193">
        <v>2</v>
      </c>
      <c r="J36" s="193">
        <v>1</v>
      </c>
      <c r="K36" s="193">
        <v>2</v>
      </c>
      <c r="L36" s="194" t="str">
        <f>IF(INDEX(tab_MinKomp[Przepisy kodeksu pracy / Bestimmungen des Arbeitsgesetzes],MATCH($B35,tab_MinKomp[[Stanowisko / Position ]:[Stanowisko / Position ]],0))="n/a","n/a",L35-INDEX(tab_MinKomp[Przepisy kodeksu pracy / Bestimmungen des Arbeitsgesetzes],MATCH($B35,tab_MinKomp[[Stanowisko / Position ]:[Stanowisko / Position ]],0)))</f>
        <v>n/a</v>
      </c>
      <c r="M36" s="195" t="str">
        <f>IF(INDEX(tab_MinKomp[Przepisy o ub.społ. ZUS  / Sozialversicherungsvorschriften],MATCH($B35,tab_MinKomp[[Stanowisko / Position ]:[Stanowisko / Position ]],0))="n/a","n/a",M35-INDEX(tab_MinKomp[Przepisy o ub.społ. ZUS  / Sozialversicherungsvorschriften],MATCH($B35,tab_MinKomp[[Stanowisko / Position ]:[Stanowisko / Position ]],0)))</f>
        <v>n/a</v>
      </c>
      <c r="N36" s="194" t="str">
        <f>IF(INDEX(tab_MinKomp[PRZEPISY O PDOF /persönlich Einkommensteuergesetz ],MATCH($B35,tab_MinKomp[[Stanowisko / Position ]:[Stanowisko / Position ]],0))="n/a","n/a",N35-INDEX(tab_MinKomp[PRZEPISY O PDOF /persönlich Einkommensteuergesetz ],MATCH($B35,tab_MinKomp[[Stanowisko / Position ]:[Stanowisko / Position ]],0)))</f>
        <v>n/a</v>
      </c>
      <c r="O36" s="194">
        <v>2</v>
      </c>
      <c r="P36" s="194">
        <v>2</v>
      </c>
      <c r="Q36" s="194" t="str">
        <f>IF(INDEX(tab_MinKomp[System R2PŁATNIK PRO: Płace / Lohnabrechnung],MATCH($B35,tab_MinKomp[[Stanowisko / Position ]:[Stanowisko / Position ]],0))="n/a","n/a",Q35-INDEX(tab_MinKomp[System R2PŁATNIK PRO: Płace / Lohnabrechnung],MATCH($B35,tab_MinKomp[[Stanowisko / Position ]:[Stanowisko / Position ]],0)))</f>
        <v>n/a</v>
      </c>
      <c r="R36" s="194" t="str">
        <f>IF(INDEX(tab_MinKomp[SystemR2PŁATNIK PRO: KADRY / Personaldaten],MATCH($B35,tab_MinKomp[[Stanowisko / Position ]:[Stanowisko / Position ]],0))="n/a","n/a",R35-INDEX(tab_MinKomp[SystemR2PŁATNIK PRO: KADRY / Personaldaten],MATCH($B35,tab_MinKomp[[Stanowisko / Position ]:[Stanowisko / Position ]],0)))</f>
        <v>n/a</v>
      </c>
      <c r="S36" s="194" t="str">
        <f>IF(INDEX(tab_MinKomp[SYSTEM R2PŁATNIK PRO: zarządzanie pracownikami / Arbeitsverwaltung],MATCH($B35,tab_MinKomp[[Stanowisko / Position ]:[Stanowisko / Position ]],0))="n/a","n/a",S35-INDEX(tab_MinKomp[SYSTEM R2PŁATNIK PRO: zarządzanie pracownikami / Arbeitsverwaltung],MATCH($B35,tab_MinKomp[[Stanowisko / Position ]:[Stanowisko / Position ]],0)))</f>
        <v>n/a</v>
      </c>
      <c r="T36" s="194" t="str">
        <f>IF(INDEX(tab_MinKomp[Doradztwo, wsparcie personalne / Personalberatung und Unterstützung],MATCH($B35,tab_MinKomp[[Stanowisko / Position ]:[Stanowisko / Position ]],0))="n/a","n/a",T35-INDEX(tab_MinKomp[Doradztwo, wsparcie personalne / Personalberatung und Unterstützung],MATCH($B35,tab_MinKomp[[Stanowisko / Position ]:[Stanowisko / Position ]],0)))</f>
        <v>n/a</v>
      </c>
      <c r="U36" s="194" t="str">
        <f>IF(INDEX(tab_MinKomp[Przepisy o podatku VAT / MwSt.- Gesetz],MATCH($B35,tab_MinKomp[[Stanowisko / Position ]:[Stanowisko / Position ]],0))="n/a","n/a",U35-INDEX(tab_MinKomp[Przepisy o podatku VAT / MwSt.- Gesetz],MATCH($B35,tab_MinKomp[[Stanowisko / Position ]:[Stanowisko / Position ]],0)))</f>
        <v>n/a</v>
      </c>
      <c r="V36" s="194" t="str">
        <f>IF(INDEX(tab_MinKomp[PrzepisyPDOP / geschäftlich Einkommensteuergesetz],MATCH($B35,tab_MinKomp[[Stanowisko / Position ]:[Stanowisko / Position ]],0))="n/a","n/a",V35-INDEX(tab_MinKomp[PrzepisyPDOP / geschäftlich Einkommensteuergesetz],MATCH($B35,tab_MinKomp[[Stanowisko / Position ]:[Stanowisko / Position ]],0)))</f>
        <v>n/a</v>
      </c>
      <c r="W36" s="194" t="str">
        <f>IF(INDEX(tab_MinKomp[System BAAN / FINANSE (FIBU)],MATCH($B35,tab_MinKomp[[Stanowisko / Position ]:[Stanowisko / Position ]],0))="n/a","n/a",W35-INDEX(tab_MinKomp[System BAAN / FINANSE (FIBU)],MATCH($B35,tab_MinKomp[[Stanowisko / Position ]:[Stanowisko / Position ]],0)))</f>
        <v>n/a</v>
      </c>
      <c r="X36" s="194" t="str">
        <f>IF(INDEX(tab_MinKomp[Systemy pomocnicze / Hilfssysteme(STOCKPROGRAM, KALK2000 etc.)],MATCH($B35,tab_MinKomp[[Stanowisko / Position ]:[Stanowisko / Position ]],0))="n/a","n/a",X35-INDEX(tab_MinKomp[Systemy pomocnicze / Hilfssysteme(STOCKPROGRAM, KALK2000 etc.)],MATCH($B35,tab_MinKomp[[Stanowisko / Position ]:[Stanowisko / Position ]],0)))</f>
        <v>n/a</v>
      </c>
      <c r="Y36" s="194" t="str">
        <f>IF(INDEX(tab_MinKomp[Polityka rachunkowości / Buchführungspolitik],MATCH($B35,tab_MinKomp[[Stanowisko / Position ]:[Stanowisko / Position ]],0))="n/a","n/a",Y35-INDEX(tab_MinKomp[Polityka rachunkowości / Buchführungspolitik],MATCH($B35,tab_MinKomp[[Stanowisko / Position ]:[Stanowisko / Position ]],0)))</f>
        <v>n/a</v>
      </c>
      <c r="Z36" s="194" t="str">
        <f>IF(INDEX(tab_MinKomp[Ustawa o rachunkowości / Rechnungslegungsgesetz],MATCH($B35,tab_MinKomp[[Stanowisko / Position ]:[Stanowisko / Position ]],0))="n/a","n/a",Z35-INDEX(tab_MinKomp[Ustawa o rachunkowości / Rechnungslegungsgesetz],MATCH($B35,tab_MinKomp[[Stanowisko / Position ]:[Stanowisko / Position ]],0)))</f>
        <v>n/a</v>
      </c>
      <c r="AA36" s="194" t="str">
        <f>IF(INDEX(tab_MinKomp[WORKFLOW - TS-100],MATCH($B35,tab_MinKomp[[Stanowisko / Position ]:[Stanowisko / Position ]],0))="n/a","n/a",AA35-INDEX(tab_MinKomp[WORKFLOW - TS-100],MATCH($B35,tab_MinKomp[[Stanowisko / Position ]:[Stanowisko / Position ]],0)))</f>
        <v>n/a</v>
      </c>
      <c r="AB36" s="194" t="str">
        <f>IF(INDEX(tab_MinKomp[WORKFLOW - SFMS],MATCH($B35,tab_MinKomp[[Stanowisko / Position ]:[Stanowisko / Position ]],0))="n/a","n/a",AB35-INDEX(tab_MinKomp[WORKFLOW - SFMS],MATCH($B35,tab_MinKomp[[Stanowisko / Position ]:[Stanowisko / Position ]],0)))</f>
        <v>n/a</v>
      </c>
      <c r="AC36" s="194" t="str">
        <f>IF(INDEX(tab_MinKomp[System ISO 9001:2015],MATCH($B35,tab_MinKomp[[Stanowisko / Position ]:[Stanowisko / Position ]],0))="n/a","n/a",AC35-INDEX(tab_MinKomp[System ISO 9001:2015],MATCH($B35,tab_MinKomp[[Stanowisko / Position ]:[Stanowisko / Position ]],0)))</f>
        <v>n/a</v>
      </c>
      <c r="AD36" s="194" t="str">
        <f>IF(INDEX(tab_MinKomp[System ISO 9001:2015],MATCH($B35,tab_MinKomp[[Stanowisko / Position ]:[Stanowisko / Position ]],0))="n/a","n/a",AD35-INDEX(tab_MinKomp[System ISO 9001:2015],MATCH($B35,tab_MinKomp[[Stanowisko / Position ]:[Stanowisko / Position ]],0)))</f>
        <v>n/a</v>
      </c>
      <c r="AE36" s="194" t="str">
        <f>IF(INDEX(tab_MinKomp[System ISO 9001:2015],MATCH($B35,tab_MinKomp[[Stanowisko / Position ]:[Stanowisko / Position ]],0))="n/a","n/a",AE35-INDEX(tab_MinKomp[System ISO 9001:2015],MATCH($B35,tab_MinKomp[[Stanowisko / Position ]:[Stanowisko / Position ]],0)))</f>
        <v>n/a</v>
      </c>
      <c r="AF36" s="194" t="str">
        <f>IF(INDEX(tab_MinKomp[System ISO 9001:2015],MATCH($B35,tab_MinKomp[[Stanowisko / Position ]:[Stanowisko / Position ]],0))="n/a","n/a",AF35-INDEX(tab_MinKomp[System ISO 9001:2015],MATCH($B35,tab_MinKomp[[Stanowisko / Position ]:[Stanowisko / Position ]],0)))</f>
        <v>n/a</v>
      </c>
      <c r="AG36" s="194" t="str">
        <f>IF(INDEX(tab_MinKomp[Wymagania VDA 6.3 Process / Forderungen],MATCH($B35,tab_MinKomp[[Stanowisko / Position ]:[Stanowisko / Position ]],0))="n/a","n/a",AG35-INDEX(tab_MinKomp[Wymagania VDA 6.3 Process / Forderungen],MATCH($B35,tab_MinKomp[[Stanowisko / Position ]:[Stanowisko / Position ]],0)))</f>
        <v>n/a</v>
      </c>
      <c r="AH36" s="194" t="str">
        <f>IF(INDEX(tab_MinKomp[Wymagania VDA 6.5 Product / Forderungen],MATCH($B35,tab_MinKomp[[Stanowisko / Position ]:[Stanowisko / Position ]],0))="n/a","n/a",AH35-INDEX(tab_MinKomp[Wymagania VDA 6.5 Product / Forderungen],MATCH($B35,tab_MinKomp[[Stanowisko / Position ]:[Stanowisko / Position ]],0)))</f>
        <v>n/a</v>
      </c>
      <c r="AI36" s="194" t="str">
        <f>IF(INDEX(tab_MinKomp[System ISO 9001:2015],MATCH($B35,tab_MinKomp[[Stanowisko / Position ]:[Stanowisko / Position ]],0))="n/a","n/a",AI35-INDEX(tab_MinKomp[System ISO 9001:2015],MATCH($B35,tab_MinKomp[[Stanowisko / Position ]:[Stanowisko / Position ]],0)))</f>
        <v>n/a</v>
      </c>
      <c r="AJ36" s="194" t="str">
        <f>IF(INDEX(tab_MinKomp[Auditor systemu ISO 17021:2018],MATCH($B35,tab_MinKomp[[Stanowisko / Position ]:[Stanowisko / Position ]],0))="n/a","n/a",AJ35-INDEX(tab_MinKomp[Auditor systemu ISO 17021:2018],MATCH($B35,tab_MinKomp[[Stanowisko / Position ]:[Stanowisko / Position ]],0)))</f>
        <v>n/a</v>
      </c>
      <c r="AK36" s="194" t="str">
        <f>IF(INDEX(tab_MinKomp[Pełnomocnik systemu / Systemvertreter],MATCH($B35,tab_MinKomp[[Stanowisko / Position ]:[Stanowisko / Position ]],0))="n/a","n/a",AK35-INDEX(tab_MinKomp[Pełnomocnik systemu / Systemvertreter],MATCH($B35,tab_MinKomp[[Stanowisko / Position ]:[Stanowisko / Position ]],0)))</f>
        <v>n/a</v>
      </c>
      <c r="AL36" s="194">
        <f>IF(INDEX(tab_MinKomp[LEAN MANAGEMENT],MATCH($B35,tab_MinKomp[[Stanowisko / Position ]:[Stanowisko / Position ]],0))="n/a","n/a",AL35-INDEX(tab_MinKomp[LEAN MANAGEMENT],MATCH($B35,tab_MinKomp[[Stanowisko / Position ]:[Stanowisko / Position ]],0)))</f>
        <v>1</v>
      </c>
      <c r="AM36" s="194" t="str">
        <f>IF(INDEX(tab_MinKomp[WDRAŻANIE NOWYCH PROJEKTÓW/ PROCEDURA CTM],MATCH($B35,tab_MinKomp[[Stanowisko / Position ]:[Stanowisko / Position ]],0))="n/a","n/a",AM35-INDEX(tab_MinKomp[WDRAŻANIE NOWYCH PROJEKTÓW/ PROCEDURA CTM],MATCH($B35,tab_MinKomp[[Stanowisko / Position ]:[Stanowisko / Position ]],0)))</f>
        <v>n/a</v>
      </c>
      <c r="AN36" s="194" t="str">
        <f>IF(INDEX(tab_MinKomp[KAMIENIE MILOWE MSL/PIFF],MATCH($B35,tab_MinKomp[[Stanowisko / Position ]:[Stanowisko / Position ]],0))="n/a","n/a",AN35-INDEX(tab_MinKomp[KAMIENIE MILOWE MSL/PIFF],MATCH($B35,tab_MinKomp[[Stanowisko / Position ]:[Stanowisko / Position ]],0)))</f>
        <v>n/a</v>
      </c>
      <c r="AO36" s="194" t="s">
        <v>248</v>
      </c>
      <c r="AP36" s="194" t="str">
        <f>IF(INDEX(tab_MinKomp[FMEA],MATCH($B35,tab_MinKomp[[Stanowisko / Position ]:[Stanowisko / Position ]],0))="n/a","n/a",AP35-INDEX(tab_MinKomp[FMEA],MATCH($B35,tab_MinKomp[[Stanowisko / Position ]:[Stanowisko / Position ]],0)))</f>
        <v>n/a</v>
      </c>
      <c r="AQ36" s="194">
        <f>IF(INDEX(tab_MinKomp[FLOW CHART],MATCH($B35,tab_MinKomp[[Stanowisko / Position ]:[Stanowisko / Position ]],0))="n/a","n/a",AQ35-INDEX(tab_MinKomp[FLOW CHART],MATCH($B35,tab_MinKomp[[Stanowisko / Position ]:[Stanowisko / Position ]],0)))</f>
        <v>1</v>
      </c>
      <c r="AR36" s="194" t="str">
        <f>IF(INDEX(tab_MinKomp[APQP],MATCH($B35,tab_MinKomp[[Stanowisko / Position ]:[Stanowisko / Position ]],0))="n/a","n/a",AR35-INDEX(tab_MinKomp[APQP],MATCH($B35,tab_MinKomp[[Stanowisko / Position ]:[Stanowisko / Position ]],0)))</f>
        <v>n/a</v>
      </c>
      <c r="AS36" s="194" t="str">
        <f>IF(INDEX(tab_MinKomp[MSA],MATCH($B35,tab_MinKomp[[Stanowisko / Position ]:[Stanowisko / Position ]],0))="n/a","n/a",AS35-INDEX(tab_MinKomp[MSA],MATCH($B35,tab_MinKomp[[Stanowisko / Position ]:[Stanowisko / Position ]],0)))</f>
        <v>n/a</v>
      </c>
      <c r="AT36" s="194" t="str">
        <f>IF(INDEX(tab_MinKomp[SPC],MATCH($B35,tab_MinKomp[[Stanowisko / Position ]:[Stanowisko / Position ]],0))="n/a","n/a",AT35-INDEX(tab_MinKomp[SPC],MATCH($B35,tab_MinKomp[[Stanowisko / Position ]:[Stanowisko / Position ]],0)))</f>
        <v>n/a</v>
      </c>
      <c r="AU36" s="194" t="str">
        <f>IF(INDEX(tab_MinKomp[CSR (SPECYFICZNE WYMAGANIA KLIENTA)],MATCH($B35,tab_MinKomp[[Stanowisko / Position ]:[Stanowisko / Position ]],0))="n/a","n/a",AU35-INDEX(tab_MinKomp[CSR (SPECYFICZNE WYMAGANIA KLIENTA)],MATCH($B35,tab_MinKomp[[Stanowisko / Position ]:[Stanowisko / Position ]],0)))</f>
        <v>n/a</v>
      </c>
      <c r="AV36" s="194">
        <v>1</v>
      </c>
      <c r="AW36" s="194" t="s">
        <v>248</v>
      </c>
      <c r="AX36" s="194" t="str">
        <f>IF(INDEX(tab_MinKomp[5R],MATCH($B35,tab_MinKomp[[Stanowisko / Position ]:[Stanowisko / Position ]],0))="n/a","n/a",AX35-INDEX(tab_MinKomp[5R],MATCH($B35,tab_MinKomp[[Stanowisko / Position ]:[Stanowisko / Position ]],0)))</f>
        <v>n/a</v>
      </c>
      <c r="AY36" s="194" t="str">
        <f>IF(INDEX(tab_MinKomp[Six Sigma],MATCH($B35,tab_MinKomp[[Stanowisko / Position ]:[Stanowisko / Position ]],0))="n/a","n/a",AY35-INDEX(tab_MinKomp[Six Sigma],MATCH($B35,tab_MinKomp[[Stanowisko / Position ]:[Stanowisko / Position ]],0)))</f>
        <v>n/a</v>
      </c>
      <c r="AZ36" s="194" t="str">
        <f>IF(INDEX(tab_MinKomp[System BAAN / Distribution &amp; Supply Chain],MATCH($B35,tab_MinKomp[[Stanowisko / Position ]:[Stanowisko / Position ]],0))="n/a","n/a",AZ35-INDEX(tab_MinKomp[System BAAN / Distribution &amp; Supply Chain],MATCH($B35,tab_MinKomp[[Stanowisko / Position ]:[Stanowisko / Position ]],0)))</f>
        <v>n/a</v>
      </c>
      <c r="BA36" s="194">
        <f>IF(INDEX(tab_MinKomp[LEAN MANAGEMENT],MATCH($B35,tab_MinKomp[[Stanowisko / Position ]:[Stanowisko / Position ]],0))="n/a","n/a",BA35-INDEX(tab_MinKomp[LEAN MANAGEMENT],MATCH($B35,tab_MinKomp[[Stanowisko / Position ]:[Stanowisko / Position ]],0)))</f>
        <v>0</v>
      </c>
      <c r="BB36" s="194">
        <f>IF(INDEX(tab_MinKomp[LEAN MANAGEMENT],MATCH($B35,tab_MinKomp[[Stanowisko / Position ]:[Stanowisko / Position ]],0))="n/a","n/a",BB35-INDEX(tab_MinKomp[LEAN MANAGEMENT],MATCH($B35,tab_MinKomp[[Stanowisko / Position ]:[Stanowisko / Position ]],0)))</f>
        <v>0</v>
      </c>
      <c r="BC36" s="194" t="str">
        <f>IF(INDEX(tab_MinKomp[Organizacja dostaw / Versorgungsorganisation],MATCH($B35,tab_MinKomp[[Stanowisko / Position ]:[Stanowisko / Position ]],0))="n/a","n/a",BC35-INDEX(tab_MinKomp[Organizacja dostaw / Versorgungsorganisation],MATCH($B35,tab_MinKomp[[Stanowisko / Position ]:[Stanowisko / Position ]],0)))</f>
        <v>n/a</v>
      </c>
      <c r="BD36" s="194" t="str">
        <f>IF(INDEX(tab_MinKomp[Organizacja wysyłek / Organisation von Lieferungen],MATCH($B35,tab_MinKomp[[Stanowisko / Position ]:[Stanowisko / Position ]],0))="n/a","n/a",BD35-INDEX(tab_MinKomp[Organizacja wysyłek / Organisation von Lieferungen],MATCH($B35,tab_MinKomp[[Stanowisko / Position ]:[Stanowisko / Position ]],0)))</f>
        <v>n/a</v>
      </c>
      <c r="BE36" s="194" t="str">
        <f>IF(INDEX(tab_MinKomp[Analiza magazynowa - Program Polen.mdb / Inventuranalyse],MATCH($B35,tab_MinKomp[[Stanowisko / Position ]:[Stanowisko / Position ]],0))="n/a","n/a",BE35-INDEX(tab_MinKomp[Analiza magazynowa - Program Polen.mdb / Inventuranalyse],MATCH($B35,tab_MinKomp[[Stanowisko / Position ]:[Stanowisko / Position ]],0)))</f>
        <v>n/a</v>
      </c>
      <c r="BF36" s="190" t="str">
        <f>IF(INDEX(tab_MinKomp[MMOG (Materials Management Operations Guidelines)],MATCH($B35,tab_MinKomp[[Stanowisko / Position ]:[Stanowisko / Position ]],0))="n/a","n/a",BF35-INDEX(tab_MinKomp[MMOG (Materials Management Operations Guidelines)],MATCH($B35,tab_MinKomp[[Stanowisko / Position ]:[Stanowisko / Position ]],0)))</f>
        <v>n/a</v>
      </c>
      <c r="BG36" s="190" t="str">
        <f>IF(INDEX(tab_MinKomp[GPP],MATCH($B35,tab_MinKomp[[Stanowisko / Position ]:[Stanowisko / Position ]],0))="n/a","n/a",BG35-INDEX(tab_MinKomp[GPP],MATCH($B35,tab_MinKomp[[Stanowisko / Position ]:[Stanowisko / Position ]],0)))</f>
        <v>n/a</v>
      </c>
      <c r="BH36" s="190" t="str">
        <f>IF(INDEX(tab_MinKomp[AIAG (Automotive Industry Action Group)],MATCH($B35,tab_MinKomp[[Stanowisko / Position ]:[Stanowisko / Position ]],0))="n/a","n/a",BH35-INDEX(tab_MinKomp[AIAG (Automotive Industry Action Group)],MATCH($B35,tab_MinKomp[[Stanowisko / Position ]:[Stanowisko / Position ]],0)))</f>
        <v>n/a</v>
      </c>
      <c r="BI36" s="190" t="str">
        <f>IF(INDEX(tab_MinKomp[Super-G disputes],MATCH($B35,tab_MinKomp[[Stanowisko / Position ]:[Stanowisko / Position ]],0))="n/a","n/a",BI35-INDEX(tab_MinKomp[Super-G disputes],MATCH($B35,tab_MinKomp[[Stanowisko / Position ]:[Stanowisko / Position ]],0)))</f>
        <v>n/a</v>
      </c>
      <c r="BJ36" s="190" t="str">
        <f>IF(INDEX(tab_MinKomp[CMMS3/eDDL (Direct Data Link)],MATCH($B35,tab_MinKomp[[Stanowisko / Position ]:[Stanowisko / Position ]],0))="n/a","n/a",BJ35-INDEX(tab_MinKomp[CMMS3/eDDL (Direct Data Link)],MATCH($B35,tab_MinKomp[[Stanowisko / Position ]:[Stanowisko / Position ]],0)))</f>
        <v>n/a</v>
      </c>
      <c r="BK36" s="190" t="str">
        <f>IF(INDEX(tab_MinKomp[MP&amp;L (Material Planning and Logistics)],MATCH($B35,tab_MinKomp[[Stanowisko / Position ]:[Stanowisko / Position ]],0))="n/a","n/a",BK35-INDEX(tab_MinKomp[MP&amp;L (Material Planning and Logistics)],MATCH($B35,tab_MinKomp[[Stanowisko / Position ]:[Stanowisko / Position ]],0)))</f>
        <v>n/a</v>
      </c>
      <c r="BL36" s="190" t="str">
        <f>IF(INDEX(tab_MinKomp[Supplier delivery rating],MATCH($B35,tab_MinKomp[[Stanowisko / Position ]:[Stanowisko / Position ]],0))="n/a","n/a",BL35-INDEX(tab_MinKomp[Supplier delivery rating],MATCH($B35,tab_MinKomp[[Stanowisko / Position ]:[Stanowisko / Position ]],0)))</f>
        <v>n/a</v>
      </c>
      <c r="BM36" s="194" t="str">
        <f>IF(INDEX(tab_MinKomp[Planowanie produkcji / Produktionsplanung],MATCH($B35,tab_MinKomp[[Stanowisko / Position ]:[Stanowisko / Position ]],0))="n/a","n/a",BM35-INDEX(tab_MinKomp[Planowanie produkcji / Produktionsplanung],MATCH($B35,tab_MinKomp[[Stanowisko / Position ]:[Stanowisko / Position ]],0)))</f>
        <v>n/a</v>
      </c>
      <c r="BN36" s="194" t="str">
        <f>IF(INDEX(tab_MinKomp[Planowanie produkcji / Produktionsplanung],MATCH($B35,tab_MinKomp[[Stanowisko / Position ]:[Stanowisko / Position ]],0))="n/a","n/a",BN35-INDEX(tab_MinKomp[Planowanie produkcji / Produktionsplanung],MATCH($B35,tab_MinKomp[[Stanowisko / Position ]:[Stanowisko / Position ]],0)))</f>
        <v>n/a</v>
      </c>
      <c r="BO36" s="194" t="str">
        <f>IF(INDEX(tab_MinKomp[Planowanie produkcji / Produktionsplanung],MATCH($B35,tab_MinKomp[[Stanowisko / Position ]:[Stanowisko / Position ]],0))="n/a","n/a",BO35-INDEX(tab_MinKomp[Planowanie produkcji / Produktionsplanung],MATCH($B35,tab_MinKomp[[Stanowisko / Position ]:[Stanowisko / Position ]],0)))</f>
        <v>n/a</v>
      </c>
      <c r="BP36" s="194" t="str">
        <f>IF(INDEX(tab_MinKomp[Planowanie produkcji / Produktionsplanung],MATCH($B35,tab_MinKomp[[Stanowisko / Position ]:[Stanowisko / Position ]],0))="n/a","n/a",BP35-INDEX(tab_MinKomp[Planowanie produkcji / Produktionsplanung],MATCH($B35,tab_MinKomp[[Stanowisko / Position ]:[Stanowisko / Position ]],0)))</f>
        <v>n/a</v>
      </c>
      <c r="BQ36" s="194" t="str">
        <f>IF(INDEX(tab_MinKomp[Planowanie produkcji / Produktionsplanung],MATCH($B35,tab_MinKomp[[Stanowisko / Position ]:[Stanowisko / Position ]],0))="n/a","n/a",BQ35-INDEX(tab_MinKomp[Planowanie produkcji / Produktionsplanung],MATCH($B35,tab_MinKomp[[Stanowisko / Position ]:[Stanowisko / Position ]],0)))</f>
        <v>n/a</v>
      </c>
      <c r="BR36" s="194" t="str">
        <f>IF(INDEX(tab_MinKomp[Planowanie produkcji / Produktionsplanung],MATCH($B35,tab_MinKomp[[Stanowisko / Position ]:[Stanowisko / Position ]],0))="n/a","n/a",BR35-INDEX(tab_MinKomp[Planowanie produkcji / Produktionsplanung],MATCH($B35,tab_MinKomp[[Stanowisko / Position ]:[Stanowisko / Position ]],0)))</f>
        <v>n/a</v>
      </c>
      <c r="BS36" s="194" t="str">
        <f>IF(INDEX(tab_MinKomp[Planowanie produkcji / Produktionsplanung],MATCH($B35,tab_MinKomp[[Stanowisko / Position ]:[Stanowisko / Position ]],0))="n/a","n/a",BS35-INDEX(tab_MinKomp[Planowanie produkcji / Produktionsplanung],MATCH($B35,tab_MinKomp[[Stanowisko / Position ]:[Stanowisko / Position ]],0)))</f>
        <v>n/a</v>
      </c>
      <c r="BT36" s="194" t="str">
        <f>IF(INDEX(tab_MinKomp[Planowanie produkcji / Produktionsplanung],MATCH($B35,tab_MinKomp[[Stanowisko / Position ]:[Stanowisko / Position ]],0))="n/a","n/a",BT35-INDEX(tab_MinKomp[Planowanie produkcji / Produktionsplanung],MATCH($B35,tab_MinKomp[[Stanowisko / Position ]:[Stanowisko / Position ]],0)))</f>
        <v>n/a</v>
      </c>
      <c r="BU36" s="194">
        <v>1</v>
      </c>
      <c r="BV36" s="194" t="str">
        <f>IF(INDEX(tab_MinKomp[Planowanie produkcji / Produktionsplanung],MATCH($B35,tab_MinKomp[[Stanowisko / Position ]:[Stanowisko / Position ]],0))="n/a","n/a",BV35-INDEX(tab_MinKomp[Planowanie produkcji / Produktionsplanung],MATCH($B35,tab_MinKomp[[Stanowisko / Position ]:[Stanowisko / Position ]],0)))</f>
        <v>n/a</v>
      </c>
      <c r="BW36" s="194" t="str">
        <f>IF(INDEX(tab_MinKomp[Planowanie produkcji / Produktionsplanung],MATCH($B35,tab_MinKomp[[Stanowisko / Position ]:[Stanowisko / Position ]],0))="n/a","n/a",BW35-INDEX(tab_MinKomp[Planowanie produkcji / Produktionsplanung],MATCH($B35,tab_MinKomp[[Stanowisko / Position ]:[Stanowisko / Position ]],0)))</f>
        <v>n/a</v>
      </c>
      <c r="BX36" s="194" t="str">
        <f>IF(INDEX(tab_MinKomp[Planowanie produkcji / Produktionsplanung],MATCH($B35,tab_MinKomp[[Stanowisko / Position ]:[Stanowisko / Position ]],0))="n/a","n/a",BX35-INDEX(tab_MinKomp[Planowanie produkcji / Produktionsplanung],MATCH($B35,tab_MinKomp[[Stanowisko / Position ]:[Stanowisko / Position ]],0)))</f>
        <v>n/a</v>
      </c>
      <c r="BY36" s="194">
        <v>2</v>
      </c>
      <c r="BZ36" s="194" t="str">
        <f>IF(INDEX(tab_MinKomp[Planowanie produkcji / Produktionsplanung],MATCH($B35,tab_MinKomp[[Stanowisko / Position ]:[Stanowisko / Position ]],0))="n/a","n/a",BZ35-INDEX(tab_MinKomp[Planowanie produkcji / Produktionsplanung],MATCH($B35,tab_MinKomp[[Stanowisko / Position ]:[Stanowisko / Position ]],0)))</f>
        <v>n/a</v>
      </c>
      <c r="CA36" s="194">
        <v>3</v>
      </c>
      <c r="CB36" s="194">
        <v>2</v>
      </c>
      <c r="CC36" s="194" t="str">
        <f>IF(INDEX(tab_MinKomp[Obsługa maszyn Branson / Branson Maschinenbedienung],MATCH($B35,tab_MinKomp[[Stanowisko / Position ]:[Stanowisko / Position ]],0))="n/a","n/a",CC35-INDEX(tab_MinKomp[Obsługa maszyn Branson / Branson Maschinenbedienung],MATCH($B35,tab_MinKomp[[Stanowisko / Position ]:[Stanowisko / Position ]],0)))</f>
        <v>n/a</v>
      </c>
      <c r="CD36" s="194">
        <v>2</v>
      </c>
      <c r="CE36" s="194" t="str">
        <f>IF(INDEX(tab_MinKomp[Obsługa maszyn Piovan / Piovan Maschinenbedienung],MATCH($B35,tab_MinKomp[[Stanowisko / Position ]:[Stanowisko / Position ]],0))="n/a","n/a",CE35-INDEX(tab_MinKomp[Obsługa maszyn Piovan / Piovan Maschinenbedienung],MATCH($B35,tab_MinKomp[[Stanowisko / Position ]:[Stanowisko / Position ]],0)))</f>
        <v>n/a</v>
      </c>
      <c r="CF36" s="194" t="str">
        <f>IF(INDEX(tab_MinKomp[Wymagania VDA 6.5 Product / Forderungen],MATCH($B35,tab_MinKomp[[Stanowisko / Position ]:[Stanowisko / Position ]],0))="n/a","n/a",CF35-INDEX(tab_MinKomp[Wymagania VDA 6.5 Product / Forderungen],MATCH($B35,tab_MinKomp[[Stanowisko / Position ]:[Stanowisko / Position ]],0)))</f>
        <v>n/a</v>
      </c>
      <c r="CG36" s="194">
        <f>IF(INDEX(tab_MinKomp[Eliminacja awarii / Beseitigung von Ausfällen],MATCH($B35,tab_MinKomp[[Stanowisko / Position ]:[Stanowisko / Position ]],0))="n/a","n/a",CG35-INDEX(tab_MinKomp[Eliminacja awarii / Beseitigung von Ausfällen],MATCH($B35,tab_MinKomp[[Stanowisko / Position ]:[Stanowisko / Position ]],0)))</f>
        <v>0</v>
      </c>
      <c r="CH36" s="194" t="str">
        <f>IF(INDEX(tab_MinKomp[Wymagania VDA 6.5 Product / Forderungen],MATCH($B35,tab_MinKomp[[Stanowisko / Position ]:[Stanowisko / Position ]],0))="n/a","n/a",CH35-INDEX(tab_MinKomp[Wymagania VDA 6.5 Product / Forderungen],MATCH($B35,tab_MinKomp[[Stanowisko / Position ]:[Stanowisko / Position ]],0)))</f>
        <v>n/a</v>
      </c>
      <c r="CI36" s="194" t="str">
        <f>IF(INDEX(tab_MinKomp[Wymagania VDA 6.5 Product / Forderungen],MATCH($B35,tab_MinKomp[[Stanowisko / Position ]:[Stanowisko / Position ]],0))="n/a","n/a",CI35-INDEX(tab_MinKomp[Wymagania VDA 6.5 Product / Forderungen],MATCH($B35,tab_MinKomp[[Stanowisko / Position ]:[Stanowisko / Position ]],0)))</f>
        <v>n/a</v>
      </c>
      <c r="CJ36" s="194" t="str">
        <f>IF(INDEX(tab_MinKomp[Wymagania VDA 6.5 Product / Forderungen],MATCH($B35,tab_MinKomp[[Stanowisko / Position ]:[Stanowisko / Position ]],0))="n/a","n/a",CJ35-INDEX(tab_MinKomp[Wymagania VDA 6.5 Product / Forderungen],MATCH($B35,tab_MinKomp[[Stanowisko / Position ]:[Stanowisko / Position ]],0)))</f>
        <v>n/a</v>
      </c>
      <c r="CK36" s="194" t="str">
        <f>IF(INDEX(tab_MinKomp[Wymagania VDA 6.5 Product / Forderungen],MATCH($B35,tab_MinKomp[[Stanowisko / Position ]:[Stanowisko / Position ]],0))="n/a","n/a",CK35-INDEX(tab_MinKomp[Wymagania VDA 6.5 Product / Forderungen],MATCH($B35,tab_MinKomp[[Stanowisko / Position ]:[Stanowisko / Position ]],0)))</f>
        <v>n/a</v>
      </c>
      <c r="CL36" s="194" t="str">
        <f>IF(INDEX(tab_MinKomp[Wymagania VDA 6.5 Product / Forderungen],MATCH($B35,tab_MinKomp[[Stanowisko / Position ]:[Stanowisko / Position ]],0))="n/a","n/a",CL35-INDEX(tab_MinKomp[Wymagania VDA 6.5 Product / Forderungen],MATCH($B35,tab_MinKomp[[Stanowisko / Position ]:[Stanowisko / Position ]],0)))</f>
        <v>n/a</v>
      </c>
      <c r="CM36" s="194" t="str">
        <f>IF(INDEX(tab_MinKomp[Informatyka ogólna (techniczne i systemowe) / Allgemeine IT (Technik und System)],MATCH($B35,tab_MinKomp[[Stanowisko / Position ]:[Stanowisko / Position ]],0))="n/a","n/a",CM35-INDEX(tab_MinKomp[Informatyka ogólna (techniczne i systemowe) / Allgemeine IT (Technik und System)],MATCH($B35,tab_MinKomp[[Stanowisko / Position ]:[Stanowisko / Position ]],0)))</f>
        <v>n/a</v>
      </c>
      <c r="CN36" s="194" t="str">
        <f>IF(INDEX(tab_MinKomp[Sieci komputerowe / Computernetzwerke],MATCH($B35,tab_MinKomp[[Stanowisko / Position ]:[Stanowisko / Position ]],0))="n/a","n/a",CN35-INDEX(tab_MinKomp[Sieci komputerowe / Computernetzwerke],MATCH($B35,tab_MinKomp[[Stanowisko / Position ]:[Stanowisko / Position ]],0)))</f>
        <v>n/a</v>
      </c>
      <c r="CO36" s="194" t="str">
        <f>IF(INDEX(tab_MinKomp[Hardware (komputery PC, drukarki biurowe i etykietowe, telefonia stacjonarna i mobilna) (PC, Drucker, Telefpne, Handys)],MATCH($B35,tab_MinKomp[[Stanowisko / Position ]:[Stanowisko / Position ]],0))="n/a","n/a",CO35-INDEX(tab_MinKomp[Hardware (komputery PC, drukarki biurowe i etykietowe, telefonia stacjonarna i mobilna) (PC, Drucker, Telefpne, Handys)],MATCH($B35,tab_MinKomp[[Stanowisko / Position ]:[Stanowisko / Position ]],0)))</f>
        <v>n/a</v>
      </c>
      <c r="CP36" s="194" t="str">
        <f>IF(INDEX(tab_MinKomp[Software &amp; Systems (MS Office, MS Remote Desktop)],MATCH($B35,tab_MinKomp[[Stanowisko / Position ]:[Stanowisko / Position ]],0))="n/a","n/a",CP35-INDEX(tab_MinKomp[Software &amp; Systems (MS Office, MS Remote Desktop)],MATCH($B35,tab_MinKomp[[Stanowisko / Position ]:[Stanowisko / Position ]],0)))</f>
        <v>n/a</v>
      </c>
      <c r="CQ36" s="194" t="str">
        <f>IF(INDEX(tab_MinKomp[Programowanie obiektowe (PHP) / Objektprogrammierung],MATCH($B35,tab_MinKomp[[Stanowisko / Position ]:[Stanowisko / Position ]],0))="n/a","n/a",CQ35-INDEX(tab_MinKomp[Programowanie obiektowe (PHP) / Objektprogrammierung],MATCH($B35,tab_MinKomp[[Stanowisko / Position ]:[Stanowisko / Position ]],0)))</f>
        <v>n/a</v>
      </c>
      <c r="CR36" s="194" t="str">
        <f>IF(INDEX(tab_MinKomp[Scrum],MATCH($B35,tab_MinKomp[[Stanowisko / Position ]:[Stanowisko / Position ]],0))="n/a","n/a",CR35-INDEX(tab_MinKomp[Scrum],MATCH($B35,tab_MinKomp[[Stanowisko / Position ]:[Stanowisko / Position ]],0)))</f>
        <v>n/a</v>
      </c>
      <c r="CS36" s="194" t="str">
        <f>IF(INDEX(tab_MinKomp[SQL (MySQL)],MATCH($B35,tab_MinKomp[[Stanowisko / Position ]:[Stanowisko / Position ]],0))="n/a","n/a",CS35-INDEX(tab_MinKomp[SQL (MySQL)],MATCH($B35,tab_MinKomp[[Stanowisko / Position ]:[Stanowisko / Position ]],0)))</f>
        <v>n/a</v>
      </c>
      <c r="CT36" s="194" t="str">
        <f>IF(INDEX(tab_MinKomp[Javascript],MATCH($B35,tab_MinKomp[[Stanowisko / Position ]:[Stanowisko / Position ]],0))="n/a","n/a",CT35-INDEX(tab_MinKomp[Javascript],MATCH($B35,tab_MinKomp[[Stanowisko / Position ]:[Stanowisko / Position ]],0)))</f>
        <v>n/a</v>
      </c>
      <c r="CU36" s="194" t="str">
        <f>IF(INDEX(tab_MinKomp[Joomla],MATCH($B35,tab_MinKomp[[Stanowisko / Position ]:[Stanowisko / Position ]],0))="n/a","n/a",CU35-INDEX(tab_MinKomp[Joomla],MATCH($B35,tab_MinKomp[[Stanowisko / Position ]:[Stanowisko / Position ]],0)))</f>
        <v>n/a</v>
      </c>
      <c r="CV36" s="194" t="str">
        <f>IF(INDEX(tab_MinKomp[Bash],MATCH($B35,tab_MinKomp[[Stanowisko / Position ]:[Stanowisko / Position ]],0))="n/a","n/a",CV35-INDEX(tab_MinKomp[Bash],MATCH($B35,tab_MinKomp[[Stanowisko / Position ]:[Stanowisko / Position ]],0)))</f>
        <v>n/a</v>
      </c>
      <c r="CW36" s="194">
        <v>1</v>
      </c>
      <c r="CX36" s="194" t="str">
        <f>IF(INDEX(tab_MinKomp[HTML / CSS],MATCH($B35,tab_MinKomp[[Stanowisko / Position ]:[Stanowisko / Position ]],0))="n/a","n/a",CX35-INDEX(tab_MinKomp[HTML / CSS],MATCH($B35,tab_MinKomp[[Stanowisko / Position ]:[Stanowisko / Position ]],0)))</f>
        <v>n/a</v>
      </c>
      <c r="CY36" s="194" t="str">
        <f>IF(INDEX(tab_MinKomp[SYSTEM PR],MATCH($B35,tab_MinKomp[[Stanowisko / Position ]:[Stanowisko / Position ]],0))="n/a","n/a",CY35-INDEX(tab_MinKomp[SYSTEM PR],MATCH($B35,tab_MinKomp[[Stanowisko / Position ]:[Stanowisko / Position ]],0)))</f>
        <v>n/a</v>
      </c>
      <c r="CZ36" s="194" t="str">
        <f>IF(INDEX(tab_MinKomp[System Einkauf XP / EBA],MATCH($B35,tab_MinKomp[[Stanowisko / Position ]:[Stanowisko / Position ]],0))="n/a","n/a",CZ35-INDEX(tab_MinKomp[System Einkauf XP / EBA],MATCH($B35,tab_MinKomp[[Stanowisko / Position ]:[Stanowisko / Position ]],0)))</f>
        <v>n/a</v>
      </c>
      <c r="DA36" s="194" t="str">
        <f>IF(INDEX(tab_MinKomp[Techniki negocjacyjne / Verhandlungstechniken],MATCH($B35,tab_MinKomp[[Stanowisko / Position ]:[Stanowisko / Position ]],0))="n/a","n/a",DA35-INDEX(tab_MinKomp[Techniki negocjacyjne / Verhandlungstechniken],MATCH($B35,tab_MinKomp[[Stanowisko / Position ]:[Stanowisko / Position ]],0)))</f>
        <v>n/a</v>
      </c>
      <c r="DB36" s="194" t="str">
        <f>IF(INDEX(tab_MinKomp[Znajomość rynku branżowego / Kenntnis des Industrie Marktes],MATCH($B35,tab_MinKomp[[Stanowisko / Position ]:[Stanowisko / Position ]],0))="n/a","n/a",DB35-INDEX(tab_MinKomp[Znajomość rynku branżowego / Kenntnis des Industrie Marktes],MATCH($B35,tab_MinKomp[[Stanowisko / Position ]:[Stanowisko / Position ]],0)))</f>
        <v>n/a</v>
      </c>
      <c r="DC36" s="194" t="str">
        <f>IF(INDEX(tab_MinKomp[SUPPLIER MANAGEMENT],MATCH($B35,tab_MinKomp[[Stanowisko / Position ]:[Stanowisko / Position ]],0))="n/a","n/a",DC35-INDEX(tab_MinKomp[SUPPLIER MANAGEMENT],MATCH($B35,tab_MinKomp[[Stanowisko / Position ]:[Stanowisko / Position ]],0)))</f>
        <v>n/a</v>
      </c>
      <c r="DD36" s="194" t="str">
        <f>IF(INDEX(tab_MinKomp[SUPPLIER MANAGEMENT],MATCH($B35,tab_MinKomp[[Stanowisko / Position ]:[Stanowisko / Position ]],0))="n/a","n/a",DD35-INDEX(tab_MinKomp[SUPPLIER MANAGEMENT],MATCH($B35,tab_MinKomp[[Stanowisko / Position ]:[Stanowisko / Position ]],0)))</f>
        <v>n/a</v>
      </c>
      <c r="DE36" s="194" t="str">
        <f>IF(INDEX(tab_MinKomp[SUPPLIER MANAGEMENT],MATCH($B35,tab_MinKomp[[Stanowisko / Position ]:[Stanowisko / Position ]],0))="n/a","n/a",DE35-INDEX(tab_MinKomp[SUPPLIER MANAGEMENT],MATCH($B35,tab_MinKomp[[Stanowisko / Position ]:[Stanowisko / Position ]],0)))</f>
        <v>n/a</v>
      </c>
      <c r="DF36" s="194">
        <v>2</v>
      </c>
      <c r="DG36" s="194" t="str">
        <f>IF(INDEX(tab_MinKomp[PPAP/PSW],MATCH($B35,tab_MinKomp[[Stanowisko / Position ]:[Stanowisko / Position ]],0))="n/a","n/a",DG35-INDEX(tab_MinKomp[PPAP/PSW],MATCH($B35,tab_MinKomp[[Stanowisko / Position ]:[Stanowisko / Position ]],0)))</f>
        <v>n/a</v>
      </c>
      <c r="DH36" s="194" t="str">
        <f>IF(INDEX(tab_MinKomp[SUPPLIER MANAGEMENT],MATCH($B35,tab_MinKomp[[Stanowisko / Position ]:[Stanowisko / Position ]],0))="n/a","n/a",DH35-INDEX(tab_MinKomp[SUPPLIER MANAGEMENT],MATCH($B35,tab_MinKomp[[Stanowisko / Position ]:[Stanowisko / Position ]],0)))</f>
        <v>n/a</v>
      </c>
      <c r="DI36" s="194" t="str">
        <f>IF(INDEX(tab_MinKomp[OBSŁUGA PORTALI KLIENTA / Kundenportale],MATCH($B35,tab_MinKomp[[Stanowisko / Position ]:[Stanowisko / Position ]],0))="n/a","n/a",DI35-INDEX(tab_MinKomp[OBSŁUGA PORTALI KLIENTA / Kundenportale],MATCH($B35,tab_MinKomp[[Stanowisko / Position ]:[Stanowisko / Position ]],0)))</f>
        <v>n/a</v>
      </c>
      <c r="DJ36" s="194" t="str">
        <f>IF(INDEX(tab_MinKomp[Obsługa systemu BABTECQ / BABTECQ System],MATCH($B35,tab_MinKomp[[Stanowisko / Position ]:[Stanowisko / Position ]],0))="n/a","n/a",DJ35-INDEX(tab_MinKomp[Obsługa systemu BABTECQ / BABTECQ System],MATCH($B35,tab_MinKomp[[Stanowisko / Position ]:[Stanowisko / Position ]],0)))</f>
        <v>n/a</v>
      </c>
      <c r="DK36" s="194" t="str">
        <f>IF(INDEX(tab_MinKomp[Rysunek techniczny / technische Zeichnung],MATCH($B35,tab_MinKomp[[Stanowisko / Position ]:[Stanowisko / Position ]],0))="n/a","n/a",DK35-INDEX(tab_MinKomp[Rysunek techniczny / technische Zeichnung],MATCH($B35,tab_MinKomp[[Stanowisko / Position ]:[Stanowisko / Position ]],0)))</f>
        <v>n/a</v>
      </c>
      <c r="DL36" s="194" t="str">
        <f>IF(INDEX(tab_MinKomp[Kalibracja / Kalibrierung],MATCH($B35,tab_MinKomp[[Stanowisko / Position ]:[Stanowisko / Position ]],0))="n/a","n/a",DL35-INDEX(tab_MinKomp[Kalibracja / Kalibrierung],MATCH($B35,tab_MinKomp[[Stanowisko / Position ]:[Stanowisko / Position ]],0)))</f>
        <v>n/a</v>
      </c>
      <c r="DM36" s="194" t="str">
        <f>IF(INDEX(tab_MinKomp[Rekwalifikacja / Requalifizierung],MATCH($B35,tab_MinKomp[[Stanowisko / Position ]:[Stanowisko / Position ]],0))="n/a","n/a",DM35-INDEX(tab_MinKomp[Rekwalifikacja / Requalifizierung],MATCH($B35,tab_MinKomp[[Stanowisko / Position ]:[Stanowisko / Position ]],0)))</f>
        <v>n/a</v>
      </c>
      <c r="DN36" s="190" t="str">
        <f>IF(INDEX(tab_MinKomp[Testy czystości / Reinheitstests],MATCH($B35,tab_MinKomp[[Stanowisko / Position ]:[Stanowisko / Position ]],0))="n/a","n/a",DN35-INDEX(tab_MinKomp[Testy czystości / Reinheitstests],MATCH($B35,tab_MinKomp[[Stanowisko / Position ]:[Stanowisko / Position ]],0)))</f>
        <v>n/a</v>
      </c>
      <c r="DO36" s="190" t="str">
        <f>IF(INDEX(tab_MinKomp[Testy czystości / Reinheitstests],MATCH($B35,tab_MinKomp[[Stanowisko / Position ]:[Stanowisko / Position ]],0))="n/a","n/a",DO35-INDEX(tab_MinKomp[Testy czystości / Reinheitstests],MATCH($B35,tab_MinKomp[[Stanowisko / Position ]:[Stanowisko / Position ]],0)))</f>
        <v>n/a</v>
      </c>
      <c r="DP36" s="190" t="str">
        <f>IF(INDEX(tab_MinKomp[Testy czystości / Reinheitstests],MATCH($B35,tab_MinKomp[[Stanowisko / Position ]:[Stanowisko / Position ]],0))="n/a","n/a",DP35-INDEX(tab_MinKomp[Testy czystości / Reinheitstests],MATCH($B35,tab_MinKomp[[Stanowisko / Position ]:[Stanowisko / Position ]],0)))</f>
        <v>n/a</v>
      </c>
      <c r="DQ36" s="190" t="str">
        <f>IF(INDEX(tab_MinKomp[Testy czystości / Reinheitstests],MATCH($B35,tab_MinKomp[[Stanowisko / Position ]:[Stanowisko / Position ]],0))="n/a","n/a",DQ35-INDEX(tab_MinKomp[Testy czystości / Reinheitstests],MATCH($B35,tab_MinKomp[[Stanowisko / Position ]:[Stanowisko / Position ]],0)))</f>
        <v>n/a</v>
      </c>
      <c r="DR36" s="190" t="str">
        <f>IF(INDEX(tab_MinKomp[Testy czystości / Reinheitstests],MATCH($B35,tab_MinKomp[[Stanowisko / Position ]:[Stanowisko / Position ]],0))="n/a","n/a",DR35-INDEX(tab_MinKomp[Testy czystości / Reinheitstests],MATCH($B35,tab_MinKomp[[Stanowisko / Position ]:[Stanowisko / Position ]],0)))</f>
        <v>n/a</v>
      </c>
      <c r="DS36" s="190" t="str">
        <f>IF(INDEX(tab_MinKomp[Testy czystości / Reinheitstests],MATCH($B35,tab_MinKomp[[Stanowisko / Position ]:[Stanowisko / Position ]],0))="n/a","n/a",DS35-INDEX(tab_MinKomp[Testy czystości / Reinheitstests],MATCH($B35,tab_MinKomp[[Stanowisko / Position ]:[Stanowisko / Position ]],0)))</f>
        <v>n/a</v>
      </c>
      <c r="DT36" s="194" t="str">
        <f>IF(INDEX(tab_MinKomp[SUPPLIER MANAGEMENT],MATCH($B35,tab_MinKomp[[Stanowisko / Position ]:[Stanowisko / Position ]],0))="n/a","n/a",DT35-INDEX(tab_MinKomp[SUPPLIER MANAGEMENT],MATCH($B35,tab_MinKomp[[Stanowisko / Position ]:[Stanowisko / Position ]],0)))</f>
        <v>n/a</v>
      </c>
      <c r="DU36" s="190" t="str">
        <f>IF(INDEX(tab_MinKomp[Testy czystości / Reinheitstests],MATCH($B35,tab_MinKomp[[Stanowisko / Position ]:[Stanowisko / Position ]],0))="n/a","n/a",DU35-INDEX(tab_MinKomp[Testy czystości / Reinheitstests],MATCH($B35,tab_MinKomp[[Stanowisko / Position ]:[Stanowisko / Position ]],0)))</f>
        <v>n/a</v>
      </c>
      <c r="DV36" s="190" t="str">
        <f>IF(INDEX(tab_MinKomp[Testy czystości / Reinheitstests],MATCH($B35,tab_MinKomp[[Stanowisko / Position ]:[Stanowisko / Position ]],0))="n/a","n/a",DV35-INDEX(tab_MinKomp[Testy czystości / Reinheitstests],MATCH($B35,tab_MinKomp[[Stanowisko / Position ]:[Stanowisko / Position ]],0)))</f>
        <v>n/a</v>
      </c>
      <c r="DW36" s="190" t="str">
        <f>IF(INDEX(tab_MinKomp[Testy czystości / Reinheitstests],MATCH($B35,tab_MinKomp[[Stanowisko / Position ]:[Stanowisko / Position ]],0))="n/a","n/a",DW35-INDEX(tab_MinKomp[Testy czystości / Reinheitstests],MATCH($B35,tab_MinKomp[[Stanowisko / Position ]:[Stanowisko / Position ]],0)))</f>
        <v>n/a</v>
      </c>
      <c r="DX36" s="190" t="str">
        <f>IF(INDEX(tab_MinKomp[Testy czystości / Reinheitstests],MATCH($B35,tab_MinKomp[[Stanowisko / Position ]:[Stanowisko / Position ]],0))="n/a","n/a",DX35-INDEX(tab_MinKomp[Testy czystości / Reinheitstests],MATCH($B35,tab_MinKomp[[Stanowisko / Position ]:[Stanowisko / Position ]],0)))</f>
        <v>n/a</v>
      </c>
      <c r="DY36" s="190" t="str">
        <f>IF(INDEX(tab_MinKomp[Testy czystości / Reinheitstests],MATCH($B35,tab_MinKomp[[Stanowisko / Position ]:[Stanowisko / Position ]],0))="n/a","n/a",DY35-INDEX(tab_MinKomp[Testy czystości / Reinheitstests],MATCH($B35,tab_MinKomp[[Stanowisko / Position ]:[Stanowisko / Position ]],0)))</f>
        <v>n/a</v>
      </c>
      <c r="DZ36" s="190" t="str">
        <f>IF(INDEX(tab_MinKomp[Testy czystości / Reinheitstests],MATCH($B35,tab_MinKomp[[Stanowisko / Position ]:[Stanowisko / Position ]],0))="n/a","n/a",DZ35-INDEX(tab_MinKomp[Testy czystości / Reinheitstests],MATCH($B35,tab_MinKomp[[Stanowisko / Position ]:[Stanowisko / Position ]],0)))</f>
        <v>n/a</v>
      </c>
      <c r="EA36" s="190" t="str">
        <f>IF(INDEX(tab_MinKomp[Testy czystości / Reinheitstests],MATCH($B35,tab_MinKomp[[Stanowisko / Position ]:[Stanowisko / Position ]],0))="n/a","n/a",EA35-INDEX(tab_MinKomp[Testy czystości / Reinheitstests],MATCH($B35,tab_MinKomp[[Stanowisko / Position ]:[Stanowisko / Position ]],0)))</f>
        <v>n/a</v>
      </c>
      <c r="EB36" s="190" t="str">
        <f>IF(INDEX(tab_MinKomp[Testy czystości / Reinheitstests],MATCH($B35,tab_MinKomp[[Stanowisko / Position ]:[Stanowisko / Position ]],0))="n/a","n/a",EB35-INDEX(tab_MinKomp[Testy czystości / Reinheitstests],MATCH($B35,tab_MinKomp[[Stanowisko / Position ]:[Stanowisko / Position ]],0)))</f>
        <v>n/a</v>
      </c>
      <c r="EC36" s="190" t="str">
        <f>IF(INDEX(tab_MinKomp[Testy czystości / Reinheitstests],MATCH($B35,tab_MinKomp[[Stanowisko / Position ]:[Stanowisko / Position ]],0))="n/a","n/a",EC35-INDEX(tab_MinKomp[Testy czystości / Reinheitstests],MATCH($B35,tab_MinKomp[[Stanowisko / Position ]:[Stanowisko / Position ]],0)))</f>
        <v>n/a</v>
      </c>
      <c r="ED36" s="190" t="str">
        <f>IF(INDEX(tab_MinKomp[Testy czystości / Reinheitstests],MATCH($B35,tab_MinKomp[[Stanowisko / Position ]:[Stanowisko / Position ]],0))="n/a","n/a",ED35-INDEX(tab_MinKomp[Testy czystości / Reinheitstests],MATCH($B35,tab_MinKomp[[Stanowisko / Position ]:[Stanowisko / Position ]],0)))</f>
        <v>n/a</v>
      </c>
      <c r="EE36" s="190" t="str">
        <f>IF(INDEX(tab_MinKomp[Testy czystości / Reinheitstests],MATCH($B35,tab_MinKomp[[Stanowisko / Position ]:[Stanowisko / Position ]],0))="n/a","n/a",EE35-INDEX(tab_MinKomp[Testy czystości / Reinheitstests],MATCH($B35,tab_MinKomp[[Stanowisko / Position ]:[Stanowisko / Position ]],0)))</f>
        <v>n/a</v>
      </c>
      <c r="EF36" s="190" t="str">
        <f>IF(INDEX(tab_MinKomp[Testy czystości / Reinheitstests],MATCH($B35,tab_MinKomp[[Stanowisko / Position ]:[Stanowisko / Position ]],0))="n/a","n/a",EF35-INDEX(tab_MinKomp[Testy czystości / Reinheitstests],MATCH($B35,tab_MinKomp[[Stanowisko / Position ]:[Stanowisko / Position ]],0)))</f>
        <v>n/a</v>
      </c>
      <c r="EG36" s="190" t="str">
        <f>IF(INDEX(tab_MinKomp[Testy czystości / Reinheitstests],MATCH($B35,tab_MinKomp[[Stanowisko / Position ]:[Stanowisko / Position ]],0))="n/a","n/a",EG35-INDEX(tab_MinKomp[Testy czystości / Reinheitstests],MATCH($B35,tab_MinKomp[[Stanowisko / Position ]:[Stanowisko / Position ]],0)))</f>
        <v>n/a</v>
      </c>
      <c r="EH36" s="190" t="str">
        <f>IF(INDEX(tab_MinKomp[Testy czystości / Reinheitstests],MATCH($B35,tab_MinKomp[[Stanowisko / Position ]:[Stanowisko / Position ]],0))="n/a","n/a",EH35-INDEX(tab_MinKomp[Testy czystości / Reinheitstests],MATCH($B35,tab_MinKomp[[Stanowisko / Position ]:[Stanowisko / Position ]],0)))</f>
        <v>n/a</v>
      </c>
      <c r="EI36" s="190" t="str">
        <f>IF(INDEX(tab_MinKomp[Testy czystości / Reinheitstests],MATCH($B35,tab_MinKomp[[Stanowisko / Position ]:[Stanowisko / Position ]],0))="n/a","n/a",EI35-INDEX(tab_MinKomp[Testy czystości / Reinheitstests],MATCH($B35,tab_MinKomp[[Stanowisko / Position ]:[Stanowisko / Position ]],0)))</f>
        <v>n/a</v>
      </c>
      <c r="EJ36" s="190" t="str">
        <f>IF(INDEX(tab_MinKomp[Testy czystości / Reinheitstests],MATCH($B35,tab_MinKomp[[Stanowisko / Position ]:[Stanowisko / Position ]],0))="n/a","n/a",EJ35-INDEX(tab_MinKomp[Testy czystości / Reinheitstests],MATCH($B35,tab_MinKomp[[Stanowisko / Position ]:[Stanowisko / Position ]],0)))</f>
        <v>n/a</v>
      </c>
      <c r="EK36" s="190" t="str">
        <f>IF(INDEX(tab_MinKomp[Testy czystości / Reinheitstests],MATCH($B35,tab_MinKomp[[Stanowisko / Position ]:[Stanowisko / Position ]],0))="n/a","n/a",EK35-INDEX(tab_MinKomp[Testy czystości / Reinheitstests],MATCH($B35,tab_MinKomp[[Stanowisko / Position ]:[Stanowisko / Position ]],0)))</f>
        <v>n/a</v>
      </c>
      <c r="EL36" s="190" t="str">
        <f>IF(INDEX(tab_MinKomp[Testy czystości / Reinheitstests],MATCH($B35,tab_MinKomp[[Stanowisko / Position ]:[Stanowisko / Position ]],0))="n/a","n/a",EL35-INDEX(tab_MinKomp[Testy czystości / Reinheitstests],MATCH($B35,tab_MinKomp[[Stanowisko / Position ]:[Stanowisko / Position ]],0)))</f>
        <v>n/a</v>
      </c>
      <c r="EM36" s="190" t="str">
        <f>IF(INDEX(tab_MinKomp[Testy czystości / Reinheitstests],MATCH($B35,tab_MinKomp[[Stanowisko / Position ]:[Stanowisko / Position ]],0))="n/a","n/a",EM35-INDEX(tab_MinKomp[Testy czystości / Reinheitstests],MATCH($B35,tab_MinKomp[[Stanowisko / Position ]:[Stanowisko / Position ]],0)))</f>
        <v>n/a</v>
      </c>
      <c r="EN36" s="190" t="str">
        <f>IF(INDEX(tab_MinKomp[Testy czystości / Reinheitstests],MATCH($B35,tab_MinKomp[[Stanowisko / Position ]:[Stanowisko / Position ]],0))="n/a","n/a",EN35-INDEX(tab_MinKomp[Testy czystości / Reinheitstests],MATCH($B35,tab_MinKomp[[Stanowisko / Position ]:[Stanowisko / Position ]],0)))</f>
        <v>n/a</v>
      </c>
      <c r="EO36" s="194" t="str">
        <f>IF(INDEX(tab_MinKomp[Konserwacja Rep],MATCH($B35,tab_MinKomp[[Stanowisko / Position ]:[Stanowisko / Position ]],0))="n/a","n/a",EO35-INDEX(tab_MinKomp[Konserwacja Rep],MATCH($B35,tab_MinKomp[[Stanowisko / Position ]:[Stanowisko / Position ]],0)))</f>
        <v>n/a</v>
      </c>
      <c r="EP36" s="194" t="str">
        <f>IF(INDEX(tab_MinKomp[[Konserwacja Engel ]],MATCH($B35,tab_MinKomp[[Stanowisko / Position ]:[Stanowisko / Position ]],0))="n/a","n/a",EP35-INDEX(tab_MinKomp[[Konserwacja Engel ]],MATCH($B35,tab_MinKomp[[Stanowisko / Position ]:[Stanowisko / Position ]],0)))</f>
        <v>n/a</v>
      </c>
      <c r="EQ36" s="194" t="str">
        <f>IF(INDEX(tab_MinKomp[Konserwacja B 50],MATCH($B35,tab_MinKomp[[Stanowisko / Position ]:[Stanowisko / Position ]],0))="n/a","n/a",EQ35-INDEX(tab_MinKomp[Konserwacja B 50],MATCH($B35,tab_MinKomp[[Stanowisko / Position ]:[Stanowisko / Position ]],0)))</f>
        <v>n/a</v>
      </c>
      <c r="ER36" s="194" t="str">
        <f>IF(INDEX(tab_MinKomp[[Konserwacja EOL ]],MATCH($B35,tab_MinKomp[[Stanowisko / Position ]:[Stanowisko / Position ]],0))="n/a","n/a",ER35-INDEX(tab_MinKomp[[Konserwacja EOL ]],MATCH($B35,tab_MinKomp[[Stanowisko / Position ]:[Stanowisko / Position ]],0)))</f>
        <v>n/a</v>
      </c>
      <c r="ES36" s="194" t="str">
        <f>IF(INDEX(tab_MinKomp[Konserwacja Branson],MATCH($B35,tab_MinKomp[[Stanowisko / Position ]:[Stanowisko / Position ]],0))="n/a","n/a",ES35-INDEX(tab_MinKomp[Konserwacja Branson],MATCH($B35,tab_MinKomp[[Stanowisko / Position ]:[Stanowisko / Position ]],0)))</f>
        <v>n/a</v>
      </c>
      <c r="ET36" s="194" t="str">
        <f>IF(INDEX(tab_MinKomp[Konserwacja coolery],MATCH($B35,tab_MinKomp[[Stanowisko / Position ]:[Stanowisko / Position ]],0))="n/a","n/a",ET35-INDEX(tab_MinKomp[Konserwacja coolery],MATCH($B35,tab_MinKomp[[Stanowisko / Position ]:[Stanowisko / Position ]],0)))</f>
        <v>n/a</v>
      </c>
      <c r="EU36" s="194" t="str">
        <f>IF(INDEX(tab_MinKomp[Konserwacja piecy],MATCH($B35,tab_MinKomp[[Stanowisko / Position ]:[Stanowisko / Position ]],0))="n/a","n/a",EU35-INDEX(tab_MinKomp[Konserwacja piecy],MATCH($B35,tab_MinKomp[[Stanowisko / Position ]:[Stanowisko / Position ]],0)))</f>
        <v>n/a</v>
      </c>
      <c r="EV36" s="194" t="str">
        <f>IF(INDEX(tab_MinKomp[Rysunek techniczny- czytanie],MATCH($B35,tab_MinKomp[[Stanowisko / Position ]:[Stanowisko / Position ]],0))="n/a","n/a",EV35-INDEX(tab_MinKomp[Rysunek techniczny- czytanie],MATCH($B35,tab_MinKomp[[Stanowisko / Position ]:[Stanowisko / Position ]],0)))</f>
        <v>n/a</v>
      </c>
      <c r="EW36" s="194" t="str">
        <f>IF(INDEX(tab_MinKomp[Elektryka],MATCH($B35,tab_MinKomp[[Stanowisko / Position ]:[Stanowisko / Position ]],0))="n/a","n/a",EW35-INDEX(tab_MinKomp[Elektryka],MATCH($B35,tab_MinKomp[[Stanowisko / Position ]:[Stanowisko / Position ]],0)))</f>
        <v>n/a</v>
      </c>
      <c r="EX36" s="194" t="str">
        <f>IF(INDEX(tab_MinKomp[Pneumatyka],MATCH($B35,tab_MinKomp[[Stanowisko / Position ]:[Stanowisko / Position ]],0))="n/a","n/a",EX35-INDEX(tab_MinKomp[Pneumatyka],MATCH($B35,tab_MinKomp[[Stanowisko / Position ]:[Stanowisko / Position ]],0)))</f>
        <v>n/a</v>
      </c>
      <c r="EY36" s="194" t="str">
        <f>IF(INDEX(tab_MinKomp[[Hydraulika ]],MATCH($B35,tab_MinKomp[[Stanowisko / Position ]:[Stanowisko / Position ]],0))="n/a","n/a",EY35-INDEX(tab_MinKomp[[Hydraulika ]],MATCH($B35,tab_MinKomp[[Stanowisko / Position ]:[Stanowisko / Position ]],0)))</f>
        <v>n/a</v>
      </c>
      <c r="EZ36" s="194" t="str">
        <f>IF(INDEX(tab_MinKomp[Podciśnienie],MATCH($B35,tab_MinKomp[[Stanowisko / Position ]:[Stanowisko / Position ]],0))="n/a","n/a",EZ35-INDEX(tab_MinKomp[Podciśnienie],MATCH($B35,tab_MinKomp[[Stanowisko / Position ]:[Stanowisko / Position ]],0)))</f>
        <v>n/a</v>
      </c>
      <c r="FA36" s="194" t="str">
        <f>IF(INDEX(tab_MinKomp[Usuwanie awarii],MATCH($B35,tab_MinKomp[[Stanowisko / Position ]:[Stanowisko / Position ]],0))="n/a","n/a",FA35-INDEX(tab_MinKomp[Usuwanie awarii],MATCH($B35,tab_MinKomp[[Stanowisko / Position ]:[Stanowisko / Position ]],0)))</f>
        <v>n/a</v>
      </c>
      <c r="FB36" s="194" t="str">
        <f>IF(INDEX(tab_MinKomp[Obsługa robotów],MATCH($B35,tab_MinKomp[[Stanowisko / Position ]:[Stanowisko / Position ]],0))="n/a","n/a",FB35-INDEX(tab_MinKomp[Obsługa robotów],MATCH($B35,tab_MinKomp[[Stanowisko / Position ]:[Stanowisko / Position ]],0)))</f>
        <v>n/a</v>
      </c>
      <c r="FC36" s="194" t="str">
        <f>IF(INDEX(tab_MinKomp[Obsługa sterowania maszyny],MATCH($B35,tab_MinKomp[[Stanowisko / Position ]:[Stanowisko / Position ]],0))="n/a","n/a",FC35-INDEX(tab_MinKomp[Obsługa sterowania maszyny],MATCH($B35,tab_MinKomp[[Stanowisko / Position ]:[Stanowisko / Position ]],0)))</f>
        <v>n/a</v>
      </c>
      <c r="FD36" s="194" t="str">
        <f>IF(INDEX(tab_MinKomp[Usuwanie przyczyn żródłowych],MATCH($B35,tab_MinKomp[[Stanowisko / Position ]:[Stanowisko / Position ]],0))="n/a","n/a",FD35-INDEX(tab_MinKomp[Usuwanie przyczyn żródłowych],MATCH($B35,tab_MinKomp[[Stanowisko / Position ]:[Stanowisko / Position ]],0)))</f>
        <v>n/a</v>
      </c>
      <c r="FE36" s="194" t="str">
        <f>IF(INDEX(tab_MinKomp[Cmms stosowanie],MATCH($B35,tab_MinKomp[[Stanowisko / Position ]:[Stanowisko / Position ]],0))="n/a","n/a",FE35-INDEX(tab_MinKomp[Cmms stosowanie],MATCH($B35,tab_MinKomp[[Stanowisko / Position ]:[Stanowisko / Position ]],0)))</f>
        <v>n/a</v>
      </c>
      <c r="FF36" s="190" t="str">
        <f>IF(INDEX(tab_MinKomp[Testy czystości / Reinheitstests],MATCH($B35,tab_MinKomp[[Stanowisko / Position ]:[Stanowisko / Position ]],0))="n/a","n/a",FF35-INDEX(tab_MinKomp[Testy czystości / Reinheitstests],MATCH($B35,tab_MinKomp[[Stanowisko / Position ]:[Stanowisko / Position ]],0)))</f>
        <v>n/a</v>
      </c>
      <c r="FG36" s="194" t="str">
        <f>IF(INDEX(tab_MinKomp[Czyszczenie form plastikowych],MATCH($B35,tab_MinKomp[[Stanowisko / Position ]:[Stanowisko / Position ]],0))="n/a","n/a",FG35-INDEX(tab_MinKomp[Czyszczenie form plastikowych],MATCH($B35,tab_MinKomp[[Stanowisko / Position ]:[Stanowisko / Position ]],0)))</f>
        <v>n/a</v>
      </c>
      <c r="FH36" s="194" t="str">
        <f>IF(INDEX(tab_MinKomp[Wymiana form plastik],MATCH($B35,tab_MinKomp[[Stanowisko / Position ]:[Stanowisko / Position ]],0))="n/a","n/a",FH35-INDEX(tab_MinKomp[Wymiana form plastik],MATCH($B35,tab_MinKomp[[Stanowisko / Position ]:[Stanowisko / Position ]],0)))</f>
        <v>n/a</v>
      </c>
      <c r="FI36" s="194" t="str">
        <f>IF(INDEX(tab_MinKomp[Wymiana form guma],MATCH($B35,tab_MinKomp[[Stanowisko / Position ]:[Stanowisko / Position ]],0))="n/a","n/a",FI35-INDEX(tab_MinKomp[Wymiana form guma],MATCH($B35,tab_MinKomp[[Stanowisko / Position ]:[Stanowisko / Position ]],0)))</f>
        <v>n/a</v>
      </c>
      <c r="FJ36" s="194" t="str">
        <f>IF(INDEX(tab_MinKomp[Konserwacja KK],MATCH($B35,tab_MinKomp[[Stanowisko / Position ]:[Stanowisko / Position ]],0))="n/a","n/a",FJ35-INDEX(tab_MinKomp[Konserwacja KK],MATCH($B35,tab_MinKomp[[Stanowisko / Position ]:[Stanowisko / Position ]],0)))</f>
        <v>n/a</v>
      </c>
      <c r="FK36" s="194" t="str">
        <f>IF(INDEX(tab_MinKomp[Konserwacja form guma],MATCH($B35,tab_MinKomp[[Stanowisko / Position ]:[Stanowisko / Position ]],0))="n/a","n/a",FK35-INDEX(tab_MinKomp[Konserwacja form guma],MATCH($B35,tab_MinKomp[[Stanowisko / Position ]:[Stanowisko / Position ]],0)))</f>
        <v>n/a</v>
      </c>
      <c r="FL36" s="194" t="str">
        <f>IF(INDEX(tab_MinKomp[Konserwacja form plastiki],MATCH($B35,tab_MinKomp[[Stanowisko / Position ]:[Stanowisko / Position ]],0))="n/a","n/a",FL35-INDEX(tab_MinKomp[Konserwacja form plastiki],MATCH($B35,tab_MinKomp[[Stanowisko / Position ]:[Stanowisko / Position ]],0)))</f>
        <v>n/a</v>
      </c>
      <c r="FM36" s="194" t="str">
        <f>IF(INDEX(tab_MinKomp[Konserwacja Gorącego Kanału],MATCH($B35,tab_MinKomp[[Stanowisko / Position ]:[Stanowisko / Position ]],0))="n/a","n/a",FM35-INDEX(tab_MinKomp[Konserwacja Gorącego Kanału],MATCH($B35,tab_MinKomp[[Stanowisko / Position ]:[Stanowisko / Position ]],0)))</f>
        <v>n/a</v>
      </c>
      <c r="FN36" s="194" t="str">
        <f>IF(INDEX(tab_MinKomp[MS Office (Excel)],MATCH($B35,tab_MinKomp[[Stanowisko / Position ]:[Stanowisko / Position ]],0))="n/a","n/a",FN35-INDEX(tab_MinKomp[MS Office (Excel)],MATCH($B35,tab_MinKomp[[Stanowisko / Position ]:[Stanowisko / Position ]],0)))</f>
        <v>n/a</v>
      </c>
      <c r="FO36" s="194" t="str">
        <f>IF(INDEX(tab_MinKomp[MS Office (Word)],MATCH($B35,tab_MinKomp[[Stanowisko / Position ]:[Stanowisko / Position ]],0))="n/a","n/a",FO35-INDEX(tab_MinKomp[MS Office (Word)],MATCH($B35,tab_MinKomp[[Stanowisko / Position ]:[Stanowisko / Position ]],0)))</f>
        <v>n/a</v>
      </c>
      <c r="FP36" s="194" t="str">
        <f>IF(INDEX(tab_MinKomp[MS Office (Power Point)],MATCH($B35,tab_MinKomp[[Stanowisko / Position ]:[Stanowisko / Position ]],0))="n/a","n/a",FP35-INDEX(tab_MinKomp[MS Office (Power Point)],MATCH($B35,tab_MinKomp[[Stanowisko / Position ]:[Stanowisko / Position ]],0)))</f>
        <v>n/a</v>
      </c>
      <c r="FQ36" s="196" t="str">
        <f>IF(INDEX(tab_MinKomp[Język angielski / Englisch],MATCH($B35,tab_MinKomp[[Stanowisko / Position ]:[Stanowisko / Position ]],0))="n/a","n/a",FQ35-INDEX(tab_MinKomp[Język angielski / Englisch],MATCH($B35,tab_MinKomp[[Stanowisko / Position ]:[Stanowisko / Position ]],0)))</f>
        <v>n/a</v>
      </c>
      <c r="FR36" s="196" t="str">
        <f>IF(INDEX(tab_MinKomp[Język niemiecki / Deutsch],MATCH($B35,tab_MinKomp[[Stanowisko / Position ]:[Stanowisko / Position ]],0))="n/a","n/a",FR35-INDEX(tab_MinKomp[Język niemiecki / Deutsch],MATCH($B35,tab_MinKomp[[Stanowisko / Position ]:[Stanowisko / Position ]],0)))</f>
        <v>n/a</v>
      </c>
      <c r="FS36" s="194">
        <v>1</v>
      </c>
      <c r="FT36" s="194">
        <v>1</v>
      </c>
      <c r="FU36" s="194">
        <v>1</v>
      </c>
      <c r="FV36" s="194">
        <v>1</v>
      </c>
      <c r="FW36" s="194">
        <f>IF(INDEX(tab_MinKomp[Analityczne myślenie, podejście / Analitysches Denken, Einstellung],MATCH($B35,tab_MinKomp[[Stanowisko / Position ]:[Stanowisko / Position ]],0))="n/a","n/a",FW35-INDEX(tab_MinKomp[Analityczne myślenie, podejście / Analitysches Denken, Einstellung],MATCH($B35,tab_MinKomp[[Stanowisko / Position ]:[Stanowisko / Position ]],0)))</f>
        <v>2</v>
      </c>
      <c r="FX36" s="194">
        <v>2</v>
      </c>
      <c r="FY36" s="194">
        <v>2</v>
      </c>
      <c r="FZ36" s="194">
        <v>1</v>
      </c>
      <c r="GA36" s="194" t="str">
        <f>IF(INDEX(tab_MinKomp[Konserwacja form guma],MATCH($B35,tab_MinKomp[[Stanowisko / Position ]:[Stanowisko / Position ]],0))="n/a","n/a",GA35-INDEX(tab_MinKomp[Konserwacja form guma],MATCH($B35,tab_MinKomp[[Stanowisko / Position ]:[Stanowisko / Position ]],0)))</f>
        <v>n/a</v>
      </c>
      <c r="GB36" s="194" t="str">
        <f>IF(INDEX(tab_MinKomp[Konserwacja form plastiki],MATCH($B35,tab_MinKomp[[Stanowisko / Position ]:[Stanowisko / Position ]],0))="n/a","n/a",GB35-INDEX(tab_MinKomp[Konserwacja form plastiki],MATCH($B35,tab_MinKomp[[Stanowisko / Position ]:[Stanowisko / Position ]],0)))</f>
        <v>n/a</v>
      </c>
      <c r="GC36" s="194">
        <v>1</v>
      </c>
      <c r="GD36" s="194">
        <v>2</v>
      </c>
      <c r="GE36" s="193" t="str">
        <f>IF(INDEX(tab_MinKomp[Motywowanie i budowanie zaangażowania zespołu],MATCH($B35,tab_MinKomp[[Stanowisko / Position ]:[Stanowisko / Position ]],0))="n/a","n/a",GE35-INDEX(tab_MinKomp[Motywowanie i budowanie zaangażowania zespołu],MATCH($B35,tab_MinKomp[[Stanowisko / Position ]:[Stanowisko / Position ]],0)))</f>
        <v>n/a</v>
      </c>
      <c r="GF36" s="186" t="s">
        <v>248</v>
      </c>
      <c r="GG36" s="186" t="s">
        <v>248</v>
      </c>
      <c r="GH36" s="186" t="s">
        <v>248</v>
      </c>
      <c r="GI36" s="186" t="s">
        <v>248</v>
      </c>
      <c r="GJ36" s="186" t="s">
        <v>248</v>
      </c>
      <c r="GK36" s="186" t="s">
        <v>248</v>
      </c>
      <c r="GL36" s="186" t="s">
        <v>248</v>
      </c>
      <c r="GM36" s="186" t="s">
        <v>248</v>
      </c>
      <c r="GN36" s="186" t="s">
        <v>248</v>
      </c>
      <c r="GO36" s="186" t="s">
        <v>248</v>
      </c>
      <c r="GP36" s="186" t="s">
        <v>248</v>
      </c>
      <c r="GQ36" s="186" t="s">
        <v>248</v>
      </c>
      <c r="GR36" s="186" t="s">
        <v>248</v>
      </c>
      <c r="GS36" s="186" t="s">
        <v>248</v>
      </c>
      <c r="GT36" s="186" t="s">
        <v>248</v>
      </c>
      <c r="GU36" s="186" t="s">
        <v>248</v>
      </c>
      <c r="GV36" s="186" t="s">
        <v>248</v>
      </c>
      <c r="GW36" s="186" t="s">
        <v>248</v>
      </c>
      <c r="GX36" s="186" t="s">
        <v>248</v>
      </c>
      <c r="GY36" s="186" t="s">
        <v>248</v>
      </c>
      <c r="GZ36" s="261" t="s">
        <v>248</v>
      </c>
      <c r="HA36" s="261" t="s">
        <v>248</v>
      </c>
      <c r="HB36" s="191">
        <f>SUM(G36:GE36)/(HB35-(SUM(G36:GE36)))</f>
        <v>2</v>
      </c>
    </row>
    <row r="37" spans="1:211" ht="24.9" customHeight="1" x14ac:dyDescent="0.3">
      <c r="A37" s="105" t="s">
        <v>317</v>
      </c>
      <c r="B37" s="105" t="s">
        <v>315</v>
      </c>
      <c r="C37" s="105" t="s">
        <v>392</v>
      </c>
      <c r="D37" s="105">
        <v>185</v>
      </c>
      <c r="E37" s="394" t="s">
        <v>393</v>
      </c>
      <c r="F37" s="185" t="s">
        <v>374</v>
      </c>
      <c r="G37" s="186">
        <v>2</v>
      </c>
      <c r="H37" s="186">
        <v>1</v>
      </c>
      <c r="I37" s="186">
        <v>2</v>
      </c>
      <c r="J37" s="186">
        <v>1</v>
      </c>
      <c r="K37" s="186">
        <v>1</v>
      </c>
      <c r="L37" s="186" t="s">
        <v>248</v>
      </c>
      <c r="M37" s="186" t="s">
        <v>248</v>
      </c>
      <c r="N37" s="186" t="s">
        <v>248</v>
      </c>
      <c r="O37" s="186">
        <v>1</v>
      </c>
      <c r="P37" s="186">
        <v>1</v>
      </c>
      <c r="Q37" s="186" t="s">
        <v>248</v>
      </c>
      <c r="R37" s="186" t="s">
        <v>248</v>
      </c>
      <c r="S37" s="186" t="s">
        <v>248</v>
      </c>
      <c r="T37" s="186" t="s">
        <v>248</v>
      </c>
      <c r="U37" s="186" t="s">
        <v>248</v>
      </c>
      <c r="V37" s="186" t="s">
        <v>248</v>
      </c>
      <c r="W37" s="186" t="s">
        <v>248</v>
      </c>
      <c r="X37" s="186" t="s">
        <v>248</v>
      </c>
      <c r="Y37" s="186" t="s">
        <v>248</v>
      </c>
      <c r="Z37" s="186" t="s">
        <v>248</v>
      </c>
      <c r="AA37" s="186" t="s">
        <v>248</v>
      </c>
      <c r="AB37" s="186" t="s">
        <v>248</v>
      </c>
      <c r="AC37" s="186" t="s">
        <v>248</v>
      </c>
      <c r="AD37" s="186" t="s">
        <v>248</v>
      </c>
      <c r="AE37" s="186" t="s">
        <v>248</v>
      </c>
      <c r="AF37" s="186" t="s">
        <v>248</v>
      </c>
      <c r="AG37" s="186" t="s">
        <v>248</v>
      </c>
      <c r="AH37" s="186" t="s">
        <v>248</v>
      </c>
      <c r="AI37" s="186" t="s">
        <v>248</v>
      </c>
      <c r="AJ37" s="186" t="s">
        <v>248</v>
      </c>
      <c r="AK37" s="186" t="s">
        <v>248</v>
      </c>
      <c r="AL37" s="186">
        <v>1</v>
      </c>
      <c r="AM37" s="186" t="s">
        <v>248</v>
      </c>
      <c r="AN37" s="186" t="s">
        <v>248</v>
      </c>
      <c r="AO37" s="186">
        <v>1</v>
      </c>
      <c r="AP37" s="186" t="s">
        <v>248</v>
      </c>
      <c r="AQ37" s="186">
        <v>1</v>
      </c>
      <c r="AR37" s="186" t="s">
        <v>248</v>
      </c>
      <c r="AS37" s="186" t="s">
        <v>248</v>
      </c>
      <c r="AT37" s="186" t="s">
        <v>248</v>
      </c>
      <c r="AU37" s="186" t="s">
        <v>248</v>
      </c>
      <c r="AV37" s="186">
        <v>3</v>
      </c>
      <c r="AW37" s="186">
        <v>1</v>
      </c>
      <c r="AX37" s="186" t="s">
        <v>248</v>
      </c>
      <c r="AY37" s="186" t="s">
        <v>248</v>
      </c>
      <c r="AZ37" s="186" t="s">
        <v>248</v>
      </c>
      <c r="BA37" s="186" t="s">
        <v>248</v>
      </c>
      <c r="BB37" s="186" t="s">
        <v>248</v>
      </c>
      <c r="BC37" s="186" t="s">
        <v>248</v>
      </c>
      <c r="BD37" s="186" t="s">
        <v>248</v>
      </c>
      <c r="BE37" s="186" t="s">
        <v>248</v>
      </c>
      <c r="BF37" s="186" t="s">
        <v>248</v>
      </c>
      <c r="BG37" s="186" t="s">
        <v>248</v>
      </c>
      <c r="BH37" s="186" t="s">
        <v>248</v>
      </c>
      <c r="BI37" s="186" t="s">
        <v>248</v>
      </c>
      <c r="BJ37" s="186" t="s">
        <v>248</v>
      </c>
      <c r="BK37" s="186" t="s">
        <v>248</v>
      </c>
      <c r="BL37" s="186" t="s">
        <v>248</v>
      </c>
      <c r="BM37" s="186" t="s">
        <v>248</v>
      </c>
      <c r="BN37" s="186" t="s">
        <v>248</v>
      </c>
      <c r="BO37" s="186" t="s">
        <v>248</v>
      </c>
      <c r="BP37" s="186" t="s">
        <v>248</v>
      </c>
      <c r="BQ37" s="186" t="s">
        <v>248</v>
      </c>
      <c r="BR37" s="186" t="s">
        <v>248</v>
      </c>
      <c r="BS37" s="186" t="s">
        <v>248</v>
      </c>
      <c r="BT37" s="186" t="s">
        <v>248</v>
      </c>
      <c r="BU37" s="186">
        <v>2</v>
      </c>
      <c r="BV37" s="186" t="s">
        <v>248</v>
      </c>
      <c r="BW37" s="186" t="s">
        <v>248</v>
      </c>
      <c r="BX37" s="186" t="s">
        <v>248</v>
      </c>
      <c r="BY37" s="186" t="s">
        <v>248</v>
      </c>
      <c r="BZ37" s="186" t="s">
        <v>248</v>
      </c>
      <c r="CA37" s="186" t="s">
        <v>248</v>
      </c>
      <c r="CB37" s="186" t="s">
        <v>248</v>
      </c>
      <c r="CC37" s="186" t="s">
        <v>248</v>
      </c>
      <c r="CD37" s="186">
        <v>2</v>
      </c>
      <c r="CE37" s="186" t="s">
        <v>248</v>
      </c>
      <c r="CF37" s="186" t="s">
        <v>248</v>
      </c>
      <c r="CG37" s="186">
        <v>1</v>
      </c>
      <c r="CH37" s="186" t="s">
        <v>248</v>
      </c>
      <c r="CI37" s="186" t="s">
        <v>248</v>
      </c>
      <c r="CJ37" s="186" t="s">
        <v>248</v>
      </c>
      <c r="CK37" s="186" t="s">
        <v>248</v>
      </c>
      <c r="CL37" s="186" t="s">
        <v>248</v>
      </c>
      <c r="CM37" s="186" t="s">
        <v>248</v>
      </c>
      <c r="CN37" s="186" t="s">
        <v>248</v>
      </c>
      <c r="CO37" s="186" t="s">
        <v>248</v>
      </c>
      <c r="CP37" s="186" t="s">
        <v>248</v>
      </c>
      <c r="CQ37" s="186" t="s">
        <v>248</v>
      </c>
      <c r="CR37" s="186" t="s">
        <v>248</v>
      </c>
      <c r="CS37" s="186" t="s">
        <v>248</v>
      </c>
      <c r="CT37" s="186" t="s">
        <v>248</v>
      </c>
      <c r="CU37" s="186" t="s">
        <v>248</v>
      </c>
      <c r="CV37" s="186" t="s">
        <v>248</v>
      </c>
      <c r="CW37" s="186">
        <v>2</v>
      </c>
      <c r="CX37" s="186" t="s">
        <v>248</v>
      </c>
      <c r="CY37" s="186" t="s">
        <v>248</v>
      </c>
      <c r="CZ37" s="186" t="s">
        <v>248</v>
      </c>
      <c r="DA37" s="186" t="s">
        <v>248</v>
      </c>
      <c r="DB37" s="186" t="s">
        <v>248</v>
      </c>
      <c r="DC37" s="186" t="s">
        <v>248</v>
      </c>
      <c r="DD37" s="186" t="s">
        <v>248</v>
      </c>
      <c r="DE37" s="186" t="s">
        <v>248</v>
      </c>
      <c r="DF37" s="186">
        <v>1</v>
      </c>
      <c r="DG37" s="186" t="s">
        <v>248</v>
      </c>
      <c r="DH37" s="186" t="s">
        <v>248</v>
      </c>
      <c r="DI37" s="186" t="s">
        <v>248</v>
      </c>
      <c r="DJ37" s="186" t="s">
        <v>248</v>
      </c>
      <c r="DK37" s="186" t="s">
        <v>248</v>
      </c>
      <c r="DL37" s="186" t="s">
        <v>248</v>
      </c>
      <c r="DM37" s="186" t="s">
        <v>248</v>
      </c>
      <c r="DN37" s="186" t="s">
        <v>248</v>
      </c>
      <c r="DO37" s="186" t="s">
        <v>248</v>
      </c>
      <c r="DP37" s="186" t="s">
        <v>248</v>
      </c>
      <c r="DQ37" s="186" t="s">
        <v>248</v>
      </c>
      <c r="DR37" s="186" t="s">
        <v>248</v>
      </c>
      <c r="DS37" s="186" t="s">
        <v>248</v>
      </c>
      <c r="DT37" s="186" t="s">
        <v>248</v>
      </c>
      <c r="DU37" s="186" t="s">
        <v>248</v>
      </c>
      <c r="DV37" s="186" t="s">
        <v>248</v>
      </c>
      <c r="DW37" s="186" t="s">
        <v>248</v>
      </c>
      <c r="DX37" s="186" t="s">
        <v>248</v>
      </c>
      <c r="DY37" s="186" t="s">
        <v>248</v>
      </c>
      <c r="DZ37" s="186" t="s">
        <v>248</v>
      </c>
      <c r="EA37" s="186" t="s">
        <v>248</v>
      </c>
      <c r="EB37" s="186" t="s">
        <v>248</v>
      </c>
      <c r="EC37" s="186" t="s">
        <v>248</v>
      </c>
      <c r="ED37" s="186" t="s">
        <v>248</v>
      </c>
      <c r="EE37" s="186" t="s">
        <v>248</v>
      </c>
      <c r="EF37" s="186" t="s">
        <v>248</v>
      </c>
      <c r="EG37" s="186" t="s">
        <v>248</v>
      </c>
      <c r="EH37" s="186" t="s">
        <v>248</v>
      </c>
      <c r="EI37" s="186" t="s">
        <v>248</v>
      </c>
      <c r="EJ37" s="186" t="s">
        <v>248</v>
      </c>
      <c r="EK37" s="186" t="s">
        <v>248</v>
      </c>
      <c r="EL37" s="184" t="s">
        <v>248</v>
      </c>
      <c r="EM37" s="184" t="s">
        <v>248</v>
      </c>
      <c r="EN37" s="184" t="s">
        <v>248</v>
      </c>
      <c r="EO37" s="186" t="s">
        <v>248</v>
      </c>
      <c r="EP37" s="186" t="s">
        <v>248</v>
      </c>
      <c r="EQ37" s="186" t="s">
        <v>248</v>
      </c>
      <c r="ER37" s="186" t="s">
        <v>248</v>
      </c>
      <c r="ES37" s="186" t="s">
        <v>248</v>
      </c>
      <c r="ET37" s="186" t="s">
        <v>248</v>
      </c>
      <c r="EU37" s="186" t="s">
        <v>248</v>
      </c>
      <c r="EV37" s="186" t="s">
        <v>248</v>
      </c>
      <c r="EW37" s="186" t="s">
        <v>248</v>
      </c>
      <c r="EX37" s="186" t="s">
        <v>248</v>
      </c>
      <c r="EY37" s="186" t="s">
        <v>248</v>
      </c>
      <c r="EZ37" s="186" t="s">
        <v>248</v>
      </c>
      <c r="FA37" s="186" t="s">
        <v>248</v>
      </c>
      <c r="FB37" s="186" t="s">
        <v>248</v>
      </c>
      <c r="FC37" s="186" t="s">
        <v>248</v>
      </c>
      <c r="FD37" s="186" t="s">
        <v>248</v>
      </c>
      <c r="FE37" s="186" t="s">
        <v>248</v>
      </c>
      <c r="FF37" s="186" t="s">
        <v>248</v>
      </c>
      <c r="FG37" s="186" t="s">
        <v>248</v>
      </c>
      <c r="FH37" s="186" t="s">
        <v>248</v>
      </c>
      <c r="FI37" s="186" t="s">
        <v>248</v>
      </c>
      <c r="FJ37" s="186" t="s">
        <v>248</v>
      </c>
      <c r="FK37" s="186" t="s">
        <v>248</v>
      </c>
      <c r="FL37" s="186" t="s">
        <v>248</v>
      </c>
      <c r="FM37" s="186" t="s">
        <v>248</v>
      </c>
      <c r="FN37" s="186">
        <v>2</v>
      </c>
      <c r="FO37" s="186">
        <v>2</v>
      </c>
      <c r="FP37" s="186">
        <v>2</v>
      </c>
      <c r="FQ37" s="187" t="s">
        <v>248</v>
      </c>
      <c r="FR37" s="187" t="s">
        <v>248</v>
      </c>
      <c r="FS37" s="186">
        <v>2</v>
      </c>
      <c r="FT37" s="186">
        <v>1</v>
      </c>
      <c r="FU37" s="186">
        <v>1</v>
      </c>
      <c r="FV37" s="186">
        <v>3</v>
      </c>
      <c r="FW37" s="186">
        <v>1</v>
      </c>
      <c r="FX37" s="186">
        <v>1</v>
      </c>
      <c r="FY37" s="186">
        <v>2</v>
      </c>
      <c r="FZ37" s="186">
        <v>2</v>
      </c>
      <c r="GA37" s="186" t="s">
        <v>248</v>
      </c>
      <c r="GB37" s="186" t="s">
        <v>248</v>
      </c>
      <c r="GC37" s="186">
        <v>2</v>
      </c>
      <c r="GD37" s="186">
        <v>1</v>
      </c>
      <c r="GE37" s="186" t="s">
        <v>248</v>
      </c>
      <c r="GF37" s="186" t="s">
        <v>248</v>
      </c>
      <c r="GG37" s="186" t="s">
        <v>248</v>
      </c>
      <c r="GH37" s="186" t="s">
        <v>248</v>
      </c>
      <c r="GI37" s="186" t="s">
        <v>248</v>
      </c>
      <c r="GJ37" s="186" t="s">
        <v>248</v>
      </c>
      <c r="GK37" s="186" t="s">
        <v>248</v>
      </c>
      <c r="GL37" s="186" t="s">
        <v>248</v>
      </c>
      <c r="GM37" s="186" t="s">
        <v>248</v>
      </c>
      <c r="GN37" s="186" t="s">
        <v>248</v>
      </c>
      <c r="GO37" s="186" t="s">
        <v>248</v>
      </c>
      <c r="GP37" s="186" t="s">
        <v>248</v>
      </c>
      <c r="GQ37" s="186" t="s">
        <v>248</v>
      </c>
      <c r="GR37" s="186" t="s">
        <v>248</v>
      </c>
      <c r="GS37" s="186" t="s">
        <v>248</v>
      </c>
      <c r="GT37" s="186" t="s">
        <v>248</v>
      </c>
      <c r="GU37" s="186" t="s">
        <v>248</v>
      </c>
      <c r="GV37" s="186" t="s">
        <v>248</v>
      </c>
      <c r="GW37" s="186" t="s">
        <v>248</v>
      </c>
      <c r="GX37" s="186" t="s">
        <v>248</v>
      </c>
      <c r="GY37" s="186" t="s">
        <v>248</v>
      </c>
      <c r="GZ37" s="261" t="s">
        <v>248</v>
      </c>
      <c r="HA37" s="261" t="s">
        <v>248</v>
      </c>
      <c r="HB37" s="188">
        <f>SUM(G37:GE37)</f>
        <v>46</v>
      </c>
    </row>
    <row r="38" spans="1:211" ht="24.9" customHeight="1" thickBot="1" x14ac:dyDescent="0.35">
      <c r="A38" s="108" t="str">
        <f>A37</f>
        <v>Prod.-Q-2</v>
      </c>
      <c r="B38" s="108" t="str">
        <f>B37</f>
        <v>Pracownik Produkcji</v>
      </c>
      <c r="C38" s="108" t="str">
        <f>C37</f>
        <v>AZ</v>
      </c>
      <c r="D38" s="108">
        <f>D37</f>
        <v>185</v>
      </c>
      <c r="E38" s="395"/>
      <c r="F38" s="189" t="s">
        <v>375</v>
      </c>
      <c r="G38" s="192">
        <f>IF(INDEX(tab_MinKomp[Przepisy BHP / BHP Vorschriften],MATCH($B37,tab_MinKomp[[Stanowisko / Position ]:[Stanowisko / Position ]],0))="n/a","n/a",G37-INDEX(tab_MinKomp[Przepisy BHP / BHP Vorschriften],MATCH($B37,tab_MinKomp[[Stanowisko / Position ]:[Stanowisko / Position ]],0)))</f>
        <v>0</v>
      </c>
      <c r="H38" s="193">
        <f>IF(INDEX(tab_MinKomp[Przepisy PPOŻ / Brandschutzbestimmungen],MATCH($B37,tab_MinKomp[[Stanowisko / Position ]:[Stanowisko / Position ]],0))="n/a","n/a",H37-INDEX(tab_MinKomp[Przepisy PPOŻ / Brandschutzbestimmungen],MATCH($B37,tab_MinKomp[[Stanowisko / Position ]:[Stanowisko / Position ]],0)))</f>
        <v>0</v>
      </c>
      <c r="I38" s="193">
        <f>IF(INDEX(tab_MinKomp[Ryzyko zawodowe na stanowiskach pracyv/ Berufliche Risiken an Arbeitsstellen],MATCH($B37,tab_MinKomp[[Stanowisko / Position ]:[Stanowisko / Position ]],0))="n/a","n/a",I37-INDEX(tab_MinKomp[Ryzyko zawodowe na stanowiskach pracyv/ Berufliche Risiken an Arbeitsstellen],MATCH($B37,tab_MinKomp[[Stanowisko / Position ]:[Stanowisko / Position ]],0)))</f>
        <v>0</v>
      </c>
      <c r="J38" s="193">
        <f>IF(INDEX(tab_MinKomp[Gospodarka substancjami niebezpiecznymi / Gefahrstoffmanagement],MATCH($B37,tab_MinKomp[[Stanowisko / Position ]:[Stanowisko / Position ]],0))="n/a","n/a",J37-INDEX(tab_MinKomp[Gospodarka substancjami niebezpiecznymi / Gefahrstoffmanagement],MATCH($B37,tab_MinKomp[[Stanowisko / Position ]:[Stanowisko / Position ]],0)))</f>
        <v>0</v>
      </c>
      <c r="K38" s="193">
        <f>IF(INDEX(tab_MinKomp[Gospodarka odpadami / Abfallwirtschaft],MATCH($B37,tab_MinKomp[[Stanowisko / Position ]:[Stanowisko / Position ]],0))="n/a","n/a",K37-INDEX(tab_MinKomp[Gospodarka odpadami / Abfallwirtschaft],MATCH($B37,tab_MinKomp[[Stanowisko / Position ]:[Stanowisko / Position ]],0)))</f>
        <v>0</v>
      </c>
      <c r="L38" s="194" t="str">
        <f>IF(INDEX(tab_MinKomp[Przepisy kodeksu pracy / Bestimmungen des Arbeitsgesetzes],MATCH($B37,tab_MinKomp[[Stanowisko / Position ]:[Stanowisko / Position ]],0))="n/a","n/a",L37-INDEX(tab_MinKomp[Przepisy kodeksu pracy / Bestimmungen des Arbeitsgesetzes],MATCH($B37,tab_MinKomp[[Stanowisko / Position ]:[Stanowisko / Position ]],0)))</f>
        <v>n/a</v>
      </c>
      <c r="M38" s="195" t="str">
        <f>IF(INDEX(tab_MinKomp[Przepisy o ub.społ. ZUS  / Sozialversicherungsvorschriften],MATCH($B37,tab_MinKomp[[Stanowisko / Position ]:[Stanowisko / Position ]],0))="n/a","n/a",M37-INDEX(tab_MinKomp[Przepisy o ub.społ. ZUS  / Sozialversicherungsvorschriften],MATCH($B37,tab_MinKomp[[Stanowisko / Position ]:[Stanowisko / Position ]],0)))</f>
        <v>n/a</v>
      </c>
      <c r="N38" s="194" t="str">
        <f>IF(INDEX(tab_MinKomp[PRZEPISY O PDOF /persönlich Einkommensteuergesetz ],MATCH($B37,tab_MinKomp[[Stanowisko / Position ]:[Stanowisko / Position ]],0))="n/a","n/a",N37-INDEX(tab_MinKomp[PRZEPISY O PDOF /persönlich Einkommensteuergesetz ],MATCH($B37,tab_MinKomp[[Stanowisko / Position ]:[Stanowisko / Position ]],0)))</f>
        <v>n/a</v>
      </c>
      <c r="O38" s="194">
        <f>IF(INDEX(tab_MinKomp[Regulamin pracy / Arbeitsordnung],MATCH($B37,tab_MinKomp[[Stanowisko / Position ]:[Stanowisko / Position ]],0))="n/a","n/a",O37-INDEX(tab_MinKomp[Regulamin pracy / Arbeitsordnung],MATCH($B37,tab_MinKomp[[Stanowisko / Position ]:[Stanowisko / Position ]],0)))</f>
        <v>0</v>
      </c>
      <c r="P38" s="194">
        <f>IF(INDEX(tab_MinKomp[Regulamin wynagradzania / Vergütungsordnung],MATCH($B37,tab_MinKomp[[Stanowisko / Position ]:[Stanowisko / Position ]],0))="n/a","n/a",P37-INDEX(tab_MinKomp[Regulamin wynagradzania / Vergütungsordnung],MATCH($B37,tab_MinKomp[[Stanowisko / Position ]:[Stanowisko / Position ]],0)))</f>
        <v>0</v>
      </c>
      <c r="Q38" s="194" t="str">
        <f>IF(INDEX(tab_MinKomp[System R2PŁATNIK PRO: Płace / Lohnabrechnung],MATCH($B37,tab_MinKomp[[Stanowisko / Position ]:[Stanowisko / Position ]],0))="n/a","n/a",Q37-INDEX(tab_MinKomp[System R2PŁATNIK PRO: Płace / Lohnabrechnung],MATCH($B37,tab_MinKomp[[Stanowisko / Position ]:[Stanowisko / Position ]],0)))</f>
        <v>n/a</v>
      </c>
      <c r="R38" s="194" t="str">
        <f>IF(INDEX(tab_MinKomp[SystemR2PŁATNIK PRO: KADRY / Personaldaten],MATCH($B37,tab_MinKomp[[Stanowisko / Position ]:[Stanowisko / Position ]],0))="n/a","n/a",R37-INDEX(tab_MinKomp[SystemR2PŁATNIK PRO: KADRY / Personaldaten],MATCH($B37,tab_MinKomp[[Stanowisko / Position ]:[Stanowisko / Position ]],0)))</f>
        <v>n/a</v>
      </c>
      <c r="S38" s="194" t="str">
        <f>IF(INDEX(tab_MinKomp[SYSTEM R2PŁATNIK PRO: zarządzanie pracownikami / Arbeitsverwaltung],MATCH($B37,tab_MinKomp[[Stanowisko / Position ]:[Stanowisko / Position ]],0))="n/a","n/a",S37-INDEX(tab_MinKomp[SYSTEM R2PŁATNIK PRO: zarządzanie pracownikami / Arbeitsverwaltung],MATCH($B37,tab_MinKomp[[Stanowisko / Position ]:[Stanowisko / Position ]],0)))</f>
        <v>n/a</v>
      </c>
      <c r="T38" s="194" t="str">
        <f>IF(INDEX(tab_MinKomp[Doradztwo, wsparcie personalne / Personalberatung und Unterstützung],MATCH($B37,tab_MinKomp[[Stanowisko / Position ]:[Stanowisko / Position ]],0))="n/a","n/a",T37-INDEX(tab_MinKomp[Doradztwo, wsparcie personalne / Personalberatung und Unterstützung],MATCH($B37,tab_MinKomp[[Stanowisko / Position ]:[Stanowisko / Position ]],0)))</f>
        <v>n/a</v>
      </c>
      <c r="U38" s="194" t="str">
        <f>IF(INDEX(tab_MinKomp[Przepisy o podatku VAT / MwSt.- Gesetz],MATCH($B37,tab_MinKomp[[Stanowisko / Position ]:[Stanowisko / Position ]],0))="n/a","n/a",U37-INDEX(tab_MinKomp[Przepisy o podatku VAT / MwSt.- Gesetz],MATCH($B37,tab_MinKomp[[Stanowisko / Position ]:[Stanowisko / Position ]],0)))</f>
        <v>n/a</v>
      </c>
      <c r="V38" s="194" t="str">
        <f>IF(INDEX(tab_MinKomp[PrzepisyPDOP / geschäftlich Einkommensteuergesetz],MATCH($B37,tab_MinKomp[[Stanowisko / Position ]:[Stanowisko / Position ]],0))="n/a","n/a",V37-INDEX(tab_MinKomp[PrzepisyPDOP / geschäftlich Einkommensteuergesetz],MATCH($B37,tab_MinKomp[[Stanowisko / Position ]:[Stanowisko / Position ]],0)))</f>
        <v>n/a</v>
      </c>
      <c r="W38" s="194" t="str">
        <f>IF(INDEX(tab_MinKomp[System BAAN / FINANSE (FIBU)],MATCH($B37,tab_MinKomp[[Stanowisko / Position ]:[Stanowisko / Position ]],0))="n/a","n/a",W37-INDEX(tab_MinKomp[System BAAN / FINANSE (FIBU)],MATCH($B37,tab_MinKomp[[Stanowisko / Position ]:[Stanowisko / Position ]],0)))</f>
        <v>n/a</v>
      </c>
      <c r="X38" s="194" t="str">
        <f>IF(INDEX(tab_MinKomp[Systemy pomocnicze / Hilfssysteme(STOCKPROGRAM, KALK2000 etc.)],MATCH($B37,tab_MinKomp[[Stanowisko / Position ]:[Stanowisko / Position ]],0))="n/a","n/a",X37-INDEX(tab_MinKomp[Systemy pomocnicze / Hilfssysteme(STOCKPROGRAM, KALK2000 etc.)],MATCH($B37,tab_MinKomp[[Stanowisko / Position ]:[Stanowisko / Position ]],0)))</f>
        <v>n/a</v>
      </c>
      <c r="Y38" s="194" t="str">
        <f>IF(INDEX(tab_MinKomp[Polityka rachunkowości / Buchführungspolitik],MATCH($B37,tab_MinKomp[[Stanowisko / Position ]:[Stanowisko / Position ]],0))="n/a","n/a",Y37-INDEX(tab_MinKomp[Polityka rachunkowości / Buchführungspolitik],MATCH($B37,tab_MinKomp[[Stanowisko / Position ]:[Stanowisko / Position ]],0)))</f>
        <v>n/a</v>
      </c>
      <c r="Z38" s="194" t="str">
        <f>IF(INDEX(tab_MinKomp[Ustawa o rachunkowości / Rechnungslegungsgesetz],MATCH($B37,tab_MinKomp[[Stanowisko / Position ]:[Stanowisko / Position ]],0))="n/a","n/a",Z37-INDEX(tab_MinKomp[Ustawa o rachunkowości / Rechnungslegungsgesetz],MATCH($B37,tab_MinKomp[[Stanowisko / Position ]:[Stanowisko / Position ]],0)))</f>
        <v>n/a</v>
      </c>
      <c r="AA38" s="194" t="str">
        <f>IF(INDEX(tab_MinKomp[WORKFLOW - TS-100],MATCH($B37,tab_MinKomp[[Stanowisko / Position ]:[Stanowisko / Position ]],0))="n/a","n/a",AA37-INDEX(tab_MinKomp[WORKFLOW - TS-100],MATCH($B37,tab_MinKomp[[Stanowisko / Position ]:[Stanowisko / Position ]],0)))</f>
        <v>n/a</v>
      </c>
      <c r="AB38" s="194" t="str">
        <f>IF(INDEX(tab_MinKomp[WORKFLOW - SFMS],MATCH($B37,tab_MinKomp[[Stanowisko / Position ]:[Stanowisko / Position ]],0))="n/a","n/a",AB37-INDEX(tab_MinKomp[WORKFLOW - SFMS],MATCH($B37,tab_MinKomp[[Stanowisko / Position ]:[Stanowisko / Position ]],0)))</f>
        <v>n/a</v>
      </c>
      <c r="AC38" s="194" t="str">
        <f>IF(INDEX(tab_MinKomp[System ISO 9001:2015],MATCH($B37,tab_MinKomp[[Stanowisko / Position ]:[Stanowisko / Position ]],0))="n/a","n/a",AC37-INDEX(tab_MinKomp[System ISO 9001:2015],MATCH($B37,tab_MinKomp[[Stanowisko / Position ]:[Stanowisko / Position ]],0)))</f>
        <v>n/a</v>
      </c>
      <c r="AD38" s="194" t="str">
        <f>IF(INDEX(tab_MinKomp[System ISO 9001:2015],MATCH($B37,tab_MinKomp[[Stanowisko / Position ]:[Stanowisko / Position ]],0))="n/a","n/a",AD37-INDEX(tab_MinKomp[System ISO 9001:2015],MATCH($B37,tab_MinKomp[[Stanowisko / Position ]:[Stanowisko / Position ]],0)))</f>
        <v>n/a</v>
      </c>
      <c r="AE38" s="194" t="str">
        <f>IF(INDEX(tab_MinKomp[System ISO 9001:2015],MATCH($B37,tab_MinKomp[[Stanowisko / Position ]:[Stanowisko / Position ]],0))="n/a","n/a",AE37-INDEX(tab_MinKomp[System ISO 9001:2015],MATCH($B37,tab_MinKomp[[Stanowisko / Position ]:[Stanowisko / Position ]],0)))</f>
        <v>n/a</v>
      </c>
      <c r="AF38" s="194" t="str">
        <f>IF(INDEX(tab_MinKomp[System ISO 9001:2015],MATCH($B37,tab_MinKomp[[Stanowisko / Position ]:[Stanowisko / Position ]],0))="n/a","n/a",AF37-INDEX(tab_MinKomp[System ISO 9001:2015],MATCH($B37,tab_MinKomp[[Stanowisko / Position ]:[Stanowisko / Position ]],0)))</f>
        <v>n/a</v>
      </c>
      <c r="AG38" s="194" t="str">
        <f>IF(INDEX(tab_MinKomp[Wymagania VDA 6.3 Process / Forderungen],MATCH($B37,tab_MinKomp[[Stanowisko / Position ]:[Stanowisko / Position ]],0))="n/a","n/a",AG37-INDEX(tab_MinKomp[Wymagania VDA 6.3 Process / Forderungen],MATCH($B37,tab_MinKomp[[Stanowisko / Position ]:[Stanowisko / Position ]],0)))</f>
        <v>n/a</v>
      </c>
      <c r="AH38" s="194" t="str">
        <f>IF(INDEX(tab_MinKomp[Wymagania VDA 6.5 Product / Forderungen],MATCH($B37,tab_MinKomp[[Stanowisko / Position ]:[Stanowisko / Position ]],0))="n/a","n/a",AH37-INDEX(tab_MinKomp[Wymagania VDA 6.5 Product / Forderungen],MATCH($B37,tab_MinKomp[[Stanowisko / Position ]:[Stanowisko / Position ]],0)))</f>
        <v>n/a</v>
      </c>
      <c r="AI38" s="194" t="str">
        <f>IF(INDEX(tab_MinKomp[System ISO 9001:2015],MATCH($B37,tab_MinKomp[[Stanowisko / Position ]:[Stanowisko / Position ]],0))="n/a","n/a",AI37-INDEX(tab_MinKomp[System ISO 9001:2015],MATCH($B37,tab_MinKomp[[Stanowisko / Position ]:[Stanowisko / Position ]],0)))</f>
        <v>n/a</v>
      </c>
      <c r="AJ38" s="194" t="str">
        <f>IF(INDEX(tab_MinKomp[Auditor systemu ISO 17021:2018],MATCH($B37,tab_MinKomp[[Stanowisko / Position ]:[Stanowisko / Position ]],0))="n/a","n/a",AJ37-INDEX(tab_MinKomp[Auditor systemu ISO 17021:2018],MATCH($B37,tab_MinKomp[[Stanowisko / Position ]:[Stanowisko / Position ]],0)))</f>
        <v>n/a</v>
      </c>
      <c r="AK38" s="194" t="str">
        <f>IF(INDEX(tab_MinKomp[Pełnomocnik systemu / Systemvertreter],MATCH($B37,tab_MinKomp[[Stanowisko / Position ]:[Stanowisko / Position ]],0))="n/a","n/a",AK37-INDEX(tab_MinKomp[Pełnomocnik systemu / Systemvertreter],MATCH($B37,tab_MinKomp[[Stanowisko / Position ]:[Stanowisko / Position ]],0)))</f>
        <v>n/a</v>
      </c>
      <c r="AL38" s="194">
        <f>IF(INDEX(tab_MinKomp[Polityka Etyczna - Compliance],MATCH($B37,tab_MinKomp[[Stanowisko / Position ]:[Stanowisko / Position ]],0))="n/a","n/a",AL37-INDEX(tab_MinKomp[Polityka Etyczna - Compliance],MATCH($B37,tab_MinKomp[[Stanowisko / Position ]:[Stanowisko / Position ]],0)))</f>
        <v>0</v>
      </c>
      <c r="AM38" s="194" t="str">
        <f>IF(INDEX(tab_MinKomp[WDRAŻANIE NOWYCH PROJEKTÓW/ PROCEDURA CTM],MATCH($B37,tab_MinKomp[[Stanowisko / Position ]:[Stanowisko / Position ]],0))="n/a","n/a",AM37-INDEX(tab_MinKomp[WDRAŻANIE NOWYCH PROJEKTÓW/ PROCEDURA CTM],MATCH($B37,tab_MinKomp[[Stanowisko / Position ]:[Stanowisko / Position ]],0)))</f>
        <v>n/a</v>
      </c>
      <c r="AN38" s="194" t="str">
        <f>IF(INDEX(tab_MinKomp[KAMIENIE MILOWE MSL/PIFF],MATCH($B37,tab_MinKomp[[Stanowisko / Position ]:[Stanowisko / Position ]],0))="n/a","n/a",AN37-INDEX(tab_MinKomp[KAMIENIE MILOWE MSL/PIFF],MATCH($B37,tab_MinKomp[[Stanowisko / Position ]:[Stanowisko / Position ]],0)))</f>
        <v>n/a</v>
      </c>
      <c r="AO38" s="194">
        <f>IF(INDEX(tab_MinKomp[CP],MATCH($B37,tab_MinKomp[[Stanowisko / Position ]:[Stanowisko / Position ]],0))="n/a","n/a",AO37-INDEX(tab_MinKomp[CP],MATCH($B37,tab_MinKomp[[Stanowisko / Position ]:[Stanowisko / Position ]],0)))</f>
        <v>0</v>
      </c>
      <c r="AP38" s="194" t="str">
        <f>IF(INDEX(tab_MinKomp[FMEA],MATCH($B37,tab_MinKomp[[Stanowisko / Position ]:[Stanowisko / Position ]],0))="n/a","n/a",AP37-INDEX(tab_MinKomp[FMEA],MATCH($B37,tab_MinKomp[[Stanowisko / Position ]:[Stanowisko / Position ]],0)))</f>
        <v>n/a</v>
      </c>
      <c r="AQ38" s="194">
        <f>IF(INDEX(tab_MinKomp[FLOW CHART],MATCH($B37,tab_MinKomp[[Stanowisko / Position ]:[Stanowisko / Position ]],0))="n/a","n/a",AQ37-INDEX(tab_MinKomp[FLOW CHART],MATCH($B37,tab_MinKomp[[Stanowisko / Position ]:[Stanowisko / Position ]],0)))</f>
        <v>0</v>
      </c>
      <c r="AR38" s="194" t="str">
        <f>IF(INDEX(tab_MinKomp[APQP],MATCH($B37,tab_MinKomp[[Stanowisko / Position ]:[Stanowisko / Position ]],0))="n/a","n/a",AR37-INDEX(tab_MinKomp[APQP],MATCH($B37,tab_MinKomp[[Stanowisko / Position ]:[Stanowisko / Position ]],0)))</f>
        <v>n/a</v>
      </c>
      <c r="AS38" s="194" t="str">
        <f>IF(INDEX(tab_MinKomp[MSA],MATCH($B37,tab_MinKomp[[Stanowisko / Position ]:[Stanowisko / Position ]],0))="n/a","n/a",AS37-INDEX(tab_MinKomp[MSA],MATCH($B37,tab_MinKomp[[Stanowisko / Position ]:[Stanowisko / Position ]],0)))</f>
        <v>n/a</v>
      </c>
      <c r="AT38" s="194" t="str">
        <f>IF(INDEX(tab_MinKomp[SPC],MATCH($B37,tab_MinKomp[[Stanowisko / Position ]:[Stanowisko / Position ]],0))="n/a","n/a",AT37-INDEX(tab_MinKomp[SPC],MATCH($B37,tab_MinKomp[[Stanowisko / Position ]:[Stanowisko / Position ]],0)))</f>
        <v>n/a</v>
      </c>
      <c r="AU38" s="194" t="str">
        <f>IF(INDEX(tab_MinKomp[CSR (SPECYFICZNE WYMAGANIA KLIENTA)],MATCH($B37,tab_MinKomp[[Stanowisko / Position ]:[Stanowisko / Position ]],0))="n/a","n/a",AU37-INDEX(tab_MinKomp[CSR (SPECYFICZNE WYMAGANIA KLIENTA)],MATCH($B37,tab_MinKomp[[Stanowisko / Position ]:[Stanowisko / Position ]],0)))</f>
        <v>n/a</v>
      </c>
      <c r="AV38" s="194">
        <f>IF(INDEX(tab_MinKomp[5S],MATCH($B37,tab_MinKomp[[Stanowisko / Position ]:[Stanowisko / Position ]],0))="n/a","n/a",AV37-INDEX(tab_MinKomp[5S],MATCH($B37,tab_MinKomp[[Stanowisko / Position ]:[Stanowisko / Position ]],0)))</f>
        <v>1</v>
      </c>
      <c r="AW38" s="194">
        <f>IF(INDEX(tab_MinKomp[LEAN MANAGEMENT],MATCH($B37,tab_MinKomp[[Stanowisko / Position ]:[Stanowisko / Position ]],0))="n/a","n/a",AW37-INDEX(tab_MinKomp[LEAN MANAGEMENT],MATCH($B37,tab_MinKomp[[Stanowisko / Position ]:[Stanowisko / Position ]],0)))</f>
        <v>0</v>
      </c>
      <c r="AX38" s="194" t="str">
        <f>IF(INDEX(tab_MinKomp[5R],MATCH($B37,tab_MinKomp[[Stanowisko / Position ]:[Stanowisko / Position ]],0))="n/a","n/a",AX37-INDEX(tab_MinKomp[5R],MATCH($B37,tab_MinKomp[[Stanowisko / Position ]:[Stanowisko / Position ]],0)))</f>
        <v>n/a</v>
      </c>
      <c r="AY38" s="194" t="str">
        <f>IF(INDEX(tab_MinKomp[Six Sigma],MATCH($B37,tab_MinKomp[[Stanowisko / Position ]:[Stanowisko / Position ]],0))="n/a","n/a",AY37-INDEX(tab_MinKomp[Six Sigma],MATCH($B37,tab_MinKomp[[Stanowisko / Position ]:[Stanowisko / Position ]],0)))</f>
        <v>n/a</v>
      </c>
      <c r="AZ38" s="194" t="str">
        <f>IF(INDEX(tab_MinKomp[System BAAN / Distribution &amp; Supply Chain],MATCH($B37,tab_MinKomp[[Stanowisko / Position ]:[Stanowisko / Position ]],0))="n/a","n/a",AZ37-INDEX(tab_MinKomp[System BAAN / Distribution &amp; Supply Chain],MATCH($B37,tab_MinKomp[[Stanowisko / Position ]:[Stanowisko / Position ]],0)))</f>
        <v>n/a</v>
      </c>
      <c r="BA38" s="194" t="str">
        <f>IF(INDEX(tab_MinKomp[Gospodarka magazynowa / Lagerverwaltung],MATCH($B37,tab_MinKomp[[Stanowisko / Position ]:[Stanowisko / Position ]],0))="n/a","n/a",BA37-INDEX(tab_MinKomp[Gospodarka magazynowa / Lagerverwaltung],MATCH($B37,tab_MinKomp[[Stanowisko / Position ]:[Stanowisko / Position ]],0)))</f>
        <v>n/a</v>
      </c>
      <c r="BB38" s="194" t="str">
        <f>IF(INDEX(tab_MinKomp[Inwentaryzacja - organizacja i przebieg / Inventurprozess],MATCH($B37,tab_MinKomp[[Stanowisko / Position ]:[Stanowisko / Position ]],0))="n/a","n/a",BB37-INDEX(tab_MinKomp[Inwentaryzacja - organizacja i przebieg / Inventurprozess],MATCH($B37,tab_MinKomp[[Stanowisko / Position ]:[Stanowisko / Position ]],0)))</f>
        <v>n/a</v>
      </c>
      <c r="BC38" s="194" t="str">
        <f>IF(INDEX(tab_MinKomp[Organizacja dostaw / Versorgungsorganisation],MATCH($B37,tab_MinKomp[[Stanowisko / Position ]:[Stanowisko / Position ]],0))="n/a","n/a",BC37-INDEX(tab_MinKomp[Organizacja dostaw / Versorgungsorganisation],MATCH($B37,tab_MinKomp[[Stanowisko / Position ]:[Stanowisko / Position ]],0)))</f>
        <v>n/a</v>
      </c>
      <c r="BD38" s="194" t="str">
        <f>IF(INDEX(tab_MinKomp[Organizacja wysyłek / Organisation von Lieferungen],MATCH($B37,tab_MinKomp[[Stanowisko / Position ]:[Stanowisko / Position ]],0))="n/a","n/a",BD37-INDEX(tab_MinKomp[Organizacja wysyłek / Organisation von Lieferungen],MATCH($B37,tab_MinKomp[[Stanowisko / Position ]:[Stanowisko / Position ]],0)))</f>
        <v>n/a</v>
      </c>
      <c r="BE38" s="194" t="str">
        <f>IF(INDEX(tab_MinKomp[Analiza magazynowa - Program Polen.mdb / Inventuranalyse],MATCH($B37,tab_MinKomp[[Stanowisko / Position ]:[Stanowisko / Position ]],0))="n/a","n/a",BE37-INDEX(tab_MinKomp[Analiza magazynowa - Program Polen.mdb / Inventuranalyse],MATCH($B37,tab_MinKomp[[Stanowisko / Position ]:[Stanowisko / Position ]],0)))</f>
        <v>n/a</v>
      </c>
      <c r="BF38" s="190" t="str">
        <f>IF(INDEX(tab_MinKomp[MMOG (Materials Management Operations Guidelines)],MATCH($B37,tab_MinKomp[[Stanowisko / Position ]:[Stanowisko / Position ]],0))="n/a","n/a",BF37-INDEX(tab_MinKomp[MMOG (Materials Management Operations Guidelines)],MATCH($B37,tab_MinKomp[[Stanowisko / Position ]:[Stanowisko / Position ]],0)))</f>
        <v>n/a</v>
      </c>
      <c r="BG38" s="190" t="str">
        <f>IF(INDEX(tab_MinKomp[GPP],MATCH($B37,tab_MinKomp[[Stanowisko / Position ]:[Stanowisko / Position ]],0))="n/a","n/a",BG37-INDEX(tab_MinKomp[GPP],MATCH($B37,tab_MinKomp[[Stanowisko / Position ]:[Stanowisko / Position ]],0)))</f>
        <v>n/a</v>
      </c>
      <c r="BH38" s="190" t="str">
        <f>IF(INDEX(tab_MinKomp[AIAG (Automotive Industry Action Group)],MATCH($B37,tab_MinKomp[[Stanowisko / Position ]:[Stanowisko / Position ]],0))="n/a","n/a",BH37-INDEX(tab_MinKomp[AIAG (Automotive Industry Action Group)],MATCH($B37,tab_MinKomp[[Stanowisko / Position ]:[Stanowisko / Position ]],0)))</f>
        <v>n/a</v>
      </c>
      <c r="BI38" s="190" t="str">
        <f>IF(INDEX(tab_MinKomp[Super-G disputes],MATCH($B37,tab_MinKomp[[Stanowisko / Position ]:[Stanowisko / Position ]],0))="n/a","n/a",BI37-INDEX(tab_MinKomp[Super-G disputes],MATCH($B37,tab_MinKomp[[Stanowisko / Position ]:[Stanowisko / Position ]],0)))</f>
        <v>n/a</v>
      </c>
      <c r="BJ38" s="190" t="str">
        <f>IF(INDEX(tab_MinKomp[CMMS3/eDDL (Direct Data Link)],MATCH($B37,tab_MinKomp[[Stanowisko / Position ]:[Stanowisko / Position ]],0))="n/a","n/a",BJ37-INDEX(tab_MinKomp[CMMS3/eDDL (Direct Data Link)],MATCH($B37,tab_MinKomp[[Stanowisko / Position ]:[Stanowisko / Position ]],0)))</f>
        <v>n/a</v>
      </c>
      <c r="BK38" s="190" t="str">
        <f>IF(INDEX(tab_MinKomp[MP&amp;L (Material Planning and Logistics)],MATCH($B37,tab_MinKomp[[Stanowisko / Position ]:[Stanowisko / Position ]],0))="n/a","n/a",BK37-INDEX(tab_MinKomp[MP&amp;L (Material Planning and Logistics)],MATCH($B37,tab_MinKomp[[Stanowisko / Position ]:[Stanowisko / Position ]],0)))</f>
        <v>n/a</v>
      </c>
      <c r="BL38" s="190" t="str">
        <f>IF(INDEX(tab_MinKomp[Supplier delivery rating],MATCH($B37,tab_MinKomp[[Stanowisko / Position ]:[Stanowisko / Position ]],0))="n/a","n/a",BL37-INDEX(tab_MinKomp[Supplier delivery rating],MATCH($B37,tab_MinKomp[[Stanowisko / Position ]:[Stanowisko / Position ]],0)))</f>
        <v>n/a</v>
      </c>
      <c r="BM38" s="194" t="str">
        <f>IF(INDEX(tab_MinKomp[Planowanie produkcji / Produktionsplanung],MATCH($B37,tab_MinKomp[[Stanowisko / Position ]:[Stanowisko / Position ]],0))="n/a","n/a",BM37-INDEX(tab_MinKomp[Planowanie produkcji / Produktionsplanung],MATCH($B37,tab_MinKomp[[Stanowisko / Position ]:[Stanowisko / Position ]],0)))</f>
        <v>n/a</v>
      </c>
      <c r="BN38" s="194" t="str">
        <f>IF(INDEX(tab_MinKomp[Planowanie produkcji / Produktionsplanung],MATCH($B37,tab_MinKomp[[Stanowisko / Position ]:[Stanowisko / Position ]],0))="n/a","n/a",BN37-INDEX(tab_MinKomp[Planowanie produkcji / Produktionsplanung],MATCH($B37,tab_MinKomp[[Stanowisko / Position ]:[Stanowisko / Position ]],0)))</f>
        <v>n/a</v>
      </c>
      <c r="BO38" s="194" t="str">
        <f>IF(INDEX(tab_MinKomp[Planowanie produkcji / Produktionsplanung],MATCH($B37,tab_MinKomp[[Stanowisko / Position ]:[Stanowisko / Position ]],0))="n/a","n/a",BO37-INDEX(tab_MinKomp[Planowanie produkcji / Produktionsplanung],MATCH($B37,tab_MinKomp[[Stanowisko / Position ]:[Stanowisko / Position ]],0)))</f>
        <v>n/a</v>
      </c>
      <c r="BP38" s="194" t="str">
        <f>IF(INDEX(tab_MinKomp[Planowanie produkcji / Produktionsplanung],MATCH($B37,tab_MinKomp[[Stanowisko / Position ]:[Stanowisko / Position ]],0))="n/a","n/a",BP37-INDEX(tab_MinKomp[Planowanie produkcji / Produktionsplanung],MATCH($B37,tab_MinKomp[[Stanowisko / Position ]:[Stanowisko / Position ]],0)))</f>
        <v>n/a</v>
      </c>
      <c r="BQ38" s="194" t="str">
        <f>IF(INDEX(tab_MinKomp[Planowanie produkcji / Produktionsplanung],MATCH($B37,tab_MinKomp[[Stanowisko / Position ]:[Stanowisko / Position ]],0))="n/a","n/a",BQ37-INDEX(tab_MinKomp[Planowanie produkcji / Produktionsplanung],MATCH($B37,tab_MinKomp[[Stanowisko / Position ]:[Stanowisko / Position ]],0)))</f>
        <v>n/a</v>
      </c>
      <c r="BR38" s="194" t="str">
        <f>IF(INDEX(tab_MinKomp[Planowanie produkcji / Produktionsplanung],MATCH($B37,tab_MinKomp[[Stanowisko / Position ]:[Stanowisko / Position ]],0))="n/a","n/a",BR37-INDEX(tab_MinKomp[Planowanie produkcji / Produktionsplanung],MATCH($B37,tab_MinKomp[[Stanowisko / Position ]:[Stanowisko / Position ]],0)))</f>
        <v>n/a</v>
      </c>
      <c r="BS38" s="194" t="str">
        <f>IF(INDEX(tab_MinKomp[Planowanie produkcji / Produktionsplanung],MATCH($B37,tab_MinKomp[[Stanowisko / Position ]:[Stanowisko / Position ]],0))="n/a","n/a",BS37-INDEX(tab_MinKomp[Planowanie produkcji / Produktionsplanung],MATCH($B37,tab_MinKomp[[Stanowisko / Position ]:[Stanowisko / Position ]],0)))</f>
        <v>n/a</v>
      </c>
      <c r="BT38" s="194" t="str">
        <f>IF(INDEX(tab_MinKomp[Planowanie produkcji / Produktionsplanung],MATCH($B37,tab_MinKomp[[Stanowisko / Position ]:[Stanowisko / Position ]],0))="n/a","n/a",BT37-INDEX(tab_MinKomp[Planowanie produkcji / Produktionsplanung],MATCH($B37,tab_MinKomp[[Stanowisko / Position ]:[Stanowisko / Position ]],0)))</f>
        <v>n/a</v>
      </c>
      <c r="BU38" s="194">
        <f>IF(INDEX(tab_MinKomp[Obsługa maszyn Novapax / Novapax Maschinenbedienung],MATCH($B37,tab_MinKomp[[Stanowisko / Position ]:[Stanowisko / Position ]],0))="n/a","n/a",BU37-INDEX(tab_MinKomp[Obsługa maszyn Novapax / Novapax Maschinenbedienung],MATCH($B37,tab_MinKomp[[Stanowisko / Position ]:[Stanowisko / Position ]],0)))</f>
        <v>0</v>
      </c>
      <c r="BV38" s="194" t="str">
        <f>IF(INDEX(tab_MinKomp[Planowanie produkcji / Produktionsplanung],MATCH($B37,tab_MinKomp[[Stanowisko / Position ]:[Stanowisko / Position ]],0))="n/a","n/a",BV37-INDEX(tab_MinKomp[Planowanie produkcji / Produktionsplanung],MATCH($B37,tab_MinKomp[[Stanowisko / Position ]:[Stanowisko / Position ]],0)))</f>
        <v>n/a</v>
      </c>
      <c r="BW38" s="194" t="str">
        <f>IF(INDEX(tab_MinKomp[Planowanie produkcji / Produktionsplanung],MATCH($B37,tab_MinKomp[[Stanowisko / Position ]:[Stanowisko / Position ]],0))="n/a","n/a",BW37-INDEX(tab_MinKomp[Planowanie produkcji / Produktionsplanung],MATCH($B37,tab_MinKomp[[Stanowisko / Position ]:[Stanowisko / Position ]],0)))</f>
        <v>n/a</v>
      </c>
      <c r="BX38" s="194" t="str">
        <f>IF(INDEX(tab_MinKomp[Planowanie produkcji / Produktionsplanung],MATCH($B37,tab_MinKomp[[Stanowisko / Position ]:[Stanowisko / Position ]],0))="n/a","n/a",BX37-INDEX(tab_MinKomp[Planowanie produkcji / Produktionsplanung],MATCH($B37,tab_MinKomp[[Stanowisko / Position ]:[Stanowisko / Position ]],0)))</f>
        <v>n/a</v>
      </c>
      <c r="BY38" s="194" t="str">
        <f>IF(INDEX(tab_MinKomp[Planowanie produkcji / Produktionsplanung],MATCH($B37,tab_MinKomp[[Stanowisko / Position ]:[Stanowisko / Position ]],0))="n/a","n/a",BY37-INDEX(tab_MinKomp[Planowanie produkcji / Produktionsplanung],MATCH($B37,tab_MinKomp[[Stanowisko / Position ]:[Stanowisko / Position ]],0)))</f>
        <v>n/a</v>
      </c>
      <c r="BZ38" s="194" t="str">
        <f>IF(INDEX(tab_MinKomp[Planowanie produkcji / Produktionsplanung],MATCH($B37,tab_MinKomp[[Stanowisko / Position ]:[Stanowisko / Position ]],0))="n/a","n/a",BZ37-INDEX(tab_MinKomp[Planowanie produkcji / Produktionsplanung],MATCH($B37,tab_MinKomp[[Stanowisko / Position ]:[Stanowisko / Position ]],0)))</f>
        <v>n/a</v>
      </c>
      <c r="CA38" s="194" t="str">
        <f>IF(INDEX(tab_MinKomp[Planowanie produkcji / Produktionsplanung],MATCH($B37,tab_MinKomp[[Stanowisko / Position ]:[Stanowisko / Position ]],0))="n/a","n/a",CA37-INDEX(tab_MinKomp[Planowanie produkcji / Produktionsplanung],MATCH($B37,tab_MinKomp[[Stanowisko / Position ]:[Stanowisko / Position ]],0)))</f>
        <v>n/a</v>
      </c>
      <c r="CB38" s="194" t="str">
        <f>IF(INDEX(tab_MinKomp[Obsługa maszyn ASL / ASL Maschinenbedienung],MATCH($B37,tab_MinKomp[[Stanowisko / Position ]:[Stanowisko / Position ]],0))="n/a","n/a",CB37-INDEX(tab_MinKomp[Obsługa maszyn ASL / ASL Maschinenbedienung],MATCH($B37,tab_MinKomp[[Stanowisko / Position ]:[Stanowisko / Position ]],0)))</f>
        <v>n/a</v>
      </c>
      <c r="CC38" s="194" t="str">
        <f>IF(INDEX(tab_MinKomp[Obsługa maszyn Branson / Branson Maschinenbedienung],MATCH($B37,tab_MinKomp[[Stanowisko / Position ]:[Stanowisko / Position ]],0))="n/a","n/a",CC37-INDEX(tab_MinKomp[Obsługa maszyn Branson / Branson Maschinenbedienung],MATCH($B37,tab_MinKomp[[Stanowisko / Position ]:[Stanowisko / Position ]],0)))</f>
        <v>n/a</v>
      </c>
      <c r="CD38" s="194">
        <f>IF(INDEX(tab_MinKomp[Obsługa maszyn Novapax / Novapax Maschinenbedienung],MATCH($B37,tab_MinKomp[[Stanowisko / Position ]:[Stanowisko / Position ]],0))="n/a","n/a",CD37-INDEX(tab_MinKomp[Obsługa maszyn Novapax / Novapax Maschinenbedienung],MATCH($B37,tab_MinKomp[[Stanowisko / Position ]:[Stanowisko / Position ]],0)))</f>
        <v>0</v>
      </c>
      <c r="CE38" s="194" t="str">
        <f>IF(INDEX(tab_MinKomp[Obsługa maszyn Piovan / Piovan Maschinenbedienung],MATCH($B37,tab_MinKomp[[Stanowisko / Position ]:[Stanowisko / Position ]],0))="n/a","n/a",CE37-INDEX(tab_MinKomp[Obsługa maszyn Piovan / Piovan Maschinenbedienung],MATCH($B37,tab_MinKomp[[Stanowisko / Position ]:[Stanowisko / Position ]],0)))</f>
        <v>n/a</v>
      </c>
      <c r="CF38" s="194" t="str">
        <f>IF(INDEX(tab_MinKomp[Wymagania VDA 6.5 Product / Forderungen],MATCH($B37,tab_MinKomp[[Stanowisko / Position ]:[Stanowisko / Position ]],0))="n/a","n/a",CF37-INDEX(tab_MinKomp[Wymagania VDA 6.5 Product / Forderungen],MATCH($B37,tab_MinKomp[[Stanowisko / Position ]:[Stanowisko / Position ]],0)))</f>
        <v>n/a</v>
      </c>
      <c r="CG38" s="194">
        <f>IF(INDEX(tab_MinKomp[Eliminacja awarii / Beseitigung von Ausfällen],MATCH($B37,tab_MinKomp[[Stanowisko / Position ]:[Stanowisko / Position ]],0))="n/a","n/a",CG37-INDEX(tab_MinKomp[Eliminacja awarii / Beseitigung von Ausfällen],MATCH($B37,tab_MinKomp[[Stanowisko / Position ]:[Stanowisko / Position ]],0)))</f>
        <v>0</v>
      </c>
      <c r="CH38" s="194" t="str">
        <f>IF(INDEX(tab_MinKomp[Wymagania VDA 6.5 Product / Forderungen],MATCH($B37,tab_MinKomp[[Stanowisko / Position ]:[Stanowisko / Position ]],0))="n/a","n/a",CH37-INDEX(tab_MinKomp[Wymagania VDA 6.5 Product / Forderungen],MATCH($B37,tab_MinKomp[[Stanowisko / Position ]:[Stanowisko / Position ]],0)))</f>
        <v>n/a</v>
      </c>
      <c r="CI38" s="194" t="str">
        <f>IF(INDEX(tab_MinKomp[Wymagania VDA 6.5 Product / Forderungen],MATCH($B37,tab_MinKomp[[Stanowisko / Position ]:[Stanowisko / Position ]],0))="n/a","n/a",CI37-INDEX(tab_MinKomp[Wymagania VDA 6.5 Product / Forderungen],MATCH($B37,tab_MinKomp[[Stanowisko / Position ]:[Stanowisko / Position ]],0)))</f>
        <v>n/a</v>
      </c>
      <c r="CJ38" s="194" t="str">
        <f>IF(INDEX(tab_MinKomp[Wymagania VDA 6.5 Product / Forderungen],MATCH($B37,tab_MinKomp[[Stanowisko / Position ]:[Stanowisko / Position ]],0))="n/a","n/a",CJ37-INDEX(tab_MinKomp[Wymagania VDA 6.5 Product / Forderungen],MATCH($B37,tab_MinKomp[[Stanowisko / Position ]:[Stanowisko / Position ]],0)))</f>
        <v>n/a</v>
      </c>
      <c r="CK38" s="194" t="str">
        <f>IF(INDEX(tab_MinKomp[Wymagania VDA 6.5 Product / Forderungen],MATCH($B37,tab_MinKomp[[Stanowisko / Position ]:[Stanowisko / Position ]],0))="n/a","n/a",CK37-INDEX(tab_MinKomp[Wymagania VDA 6.5 Product / Forderungen],MATCH($B37,tab_MinKomp[[Stanowisko / Position ]:[Stanowisko / Position ]],0)))</f>
        <v>n/a</v>
      </c>
      <c r="CL38" s="194" t="str">
        <f>IF(INDEX(tab_MinKomp[Wymagania VDA 6.5 Product / Forderungen],MATCH($B37,tab_MinKomp[[Stanowisko / Position ]:[Stanowisko / Position ]],0))="n/a","n/a",CL37-INDEX(tab_MinKomp[Wymagania VDA 6.5 Product / Forderungen],MATCH($B37,tab_MinKomp[[Stanowisko / Position ]:[Stanowisko / Position ]],0)))</f>
        <v>n/a</v>
      </c>
      <c r="CM38" s="194" t="str">
        <f>IF(INDEX(tab_MinKomp[Informatyka ogólna (techniczne i systemowe) / Allgemeine IT (Technik und System)],MATCH($B37,tab_MinKomp[[Stanowisko / Position ]:[Stanowisko / Position ]],0))="n/a","n/a",CM37-INDEX(tab_MinKomp[Informatyka ogólna (techniczne i systemowe) / Allgemeine IT (Technik und System)],MATCH($B37,tab_MinKomp[[Stanowisko / Position ]:[Stanowisko / Position ]],0)))</f>
        <v>n/a</v>
      </c>
      <c r="CN38" s="194" t="str">
        <f>IF(INDEX(tab_MinKomp[Sieci komputerowe / Computernetzwerke],MATCH($B37,tab_MinKomp[[Stanowisko / Position ]:[Stanowisko / Position ]],0))="n/a","n/a",CN37-INDEX(tab_MinKomp[Sieci komputerowe / Computernetzwerke],MATCH($B37,tab_MinKomp[[Stanowisko / Position ]:[Stanowisko / Position ]],0)))</f>
        <v>n/a</v>
      </c>
      <c r="CO38" s="194" t="str">
        <f>IF(INDEX(tab_MinKomp[Hardware (komputery PC, drukarki biurowe i etykietowe, telefonia stacjonarna i mobilna) (PC, Drucker, Telefpne, Handys)],MATCH($B37,tab_MinKomp[[Stanowisko / Position ]:[Stanowisko / Position ]],0))="n/a","n/a",CO37-INDEX(tab_MinKomp[Hardware (komputery PC, drukarki biurowe i etykietowe, telefonia stacjonarna i mobilna) (PC, Drucker, Telefpne, Handys)],MATCH($B37,tab_MinKomp[[Stanowisko / Position ]:[Stanowisko / Position ]],0)))</f>
        <v>n/a</v>
      </c>
      <c r="CP38" s="194" t="str">
        <f>IF(INDEX(tab_MinKomp[Software &amp; Systems (MS Office, MS Remote Desktop)],MATCH($B37,tab_MinKomp[[Stanowisko / Position ]:[Stanowisko / Position ]],0))="n/a","n/a",CP37-INDEX(tab_MinKomp[Software &amp; Systems (MS Office, MS Remote Desktop)],MATCH($B37,tab_MinKomp[[Stanowisko / Position ]:[Stanowisko / Position ]],0)))</f>
        <v>n/a</v>
      </c>
      <c r="CQ38" s="194" t="str">
        <f>IF(INDEX(tab_MinKomp[Programowanie obiektowe (PHP) / Objektprogrammierung],MATCH($B37,tab_MinKomp[[Stanowisko / Position ]:[Stanowisko / Position ]],0))="n/a","n/a",CQ37-INDEX(tab_MinKomp[Programowanie obiektowe (PHP) / Objektprogrammierung],MATCH($B37,tab_MinKomp[[Stanowisko / Position ]:[Stanowisko / Position ]],0)))</f>
        <v>n/a</v>
      </c>
      <c r="CR38" s="194" t="str">
        <f>IF(INDEX(tab_MinKomp[Scrum],MATCH($B37,tab_MinKomp[[Stanowisko / Position ]:[Stanowisko / Position ]],0))="n/a","n/a",CR37-INDEX(tab_MinKomp[Scrum],MATCH($B37,tab_MinKomp[[Stanowisko / Position ]:[Stanowisko / Position ]],0)))</f>
        <v>n/a</v>
      </c>
      <c r="CS38" s="194" t="str">
        <f>IF(INDEX(tab_MinKomp[SQL (MySQL)],MATCH($B37,tab_MinKomp[[Stanowisko / Position ]:[Stanowisko / Position ]],0))="n/a","n/a",CS37-INDEX(tab_MinKomp[SQL (MySQL)],MATCH($B37,tab_MinKomp[[Stanowisko / Position ]:[Stanowisko / Position ]],0)))</f>
        <v>n/a</v>
      </c>
      <c r="CT38" s="194" t="str">
        <f>IF(INDEX(tab_MinKomp[Javascript],MATCH($B37,tab_MinKomp[[Stanowisko / Position ]:[Stanowisko / Position ]],0))="n/a","n/a",CT37-INDEX(tab_MinKomp[Javascript],MATCH($B37,tab_MinKomp[[Stanowisko / Position ]:[Stanowisko / Position ]],0)))</f>
        <v>n/a</v>
      </c>
      <c r="CU38" s="194" t="str">
        <f>IF(INDEX(tab_MinKomp[Joomla],MATCH($B37,tab_MinKomp[[Stanowisko / Position ]:[Stanowisko / Position ]],0))="n/a","n/a",CU37-INDEX(tab_MinKomp[Joomla],MATCH($B37,tab_MinKomp[[Stanowisko / Position ]:[Stanowisko / Position ]],0)))</f>
        <v>n/a</v>
      </c>
      <c r="CV38" s="194" t="str">
        <f>IF(INDEX(tab_MinKomp[Bash],MATCH($B37,tab_MinKomp[[Stanowisko / Position ]:[Stanowisko / Position ]],0))="n/a","n/a",CV37-INDEX(tab_MinKomp[Bash],MATCH($B37,tab_MinKomp[[Stanowisko / Position ]:[Stanowisko / Position ]],0)))</f>
        <v>n/a</v>
      </c>
      <c r="CW38" s="194">
        <f>IF(INDEX(tab_MinKomp[Systemy MES (HYDRA / SFMS)],MATCH($B37,tab_MinKomp[[Stanowisko / Position ]:[Stanowisko / Position ]],0))="n/a","n/a",CW37-INDEX(tab_MinKomp[Systemy MES (HYDRA / SFMS)],MATCH($B37,tab_MinKomp[[Stanowisko / Position ]:[Stanowisko / Position ]],0)))</f>
        <v>0</v>
      </c>
      <c r="CX38" s="194" t="str">
        <f>IF(INDEX(tab_MinKomp[HTML / CSS],MATCH($B37,tab_MinKomp[[Stanowisko / Position ]:[Stanowisko / Position ]],0))="n/a","n/a",CX37-INDEX(tab_MinKomp[HTML / CSS],MATCH($B37,tab_MinKomp[[Stanowisko / Position ]:[Stanowisko / Position ]],0)))</f>
        <v>n/a</v>
      </c>
      <c r="CY38" s="194" t="str">
        <f>IF(INDEX(tab_MinKomp[SYSTEM PR],MATCH($B37,tab_MinKomp[[Stanowisko / Position ]:[Stanowisko / Position ]],0))="n/a","n/a",CY37-INDEX(tab_MinKomp[SYSTEM PR],MATCH($B37,tab_MinKomp[[Stanowisko / Position ]:[Stanowisko / Position ]],0)))</f>
        <v>n/a</v>
      </c>
      <c r="CZ38" s="194" t="str">
        <f>IF(INDEX(tab_MinKomp[System Einkauf XP / EBA],MATCH($B37,tab_MinKomp[[Stanowisko / Position ]:[Stanowisko / Position ]],0))="n/a","n/a",CZ37-INDEX(tab_MinKomp[System Einkauf XP / EBA],MATCH($B37,tab_MinKomp[[Stanowisko / Position ]:[Stanowisko / Position ]],0)))</f>
        <v>n/a</v>
      </c>
      <c r="DA38" s="194" t="str">
        <f>IF(INDEX(tab_MinKomp[Techniki negocjacyjne / Verhandlungstechniken],MATCH($B37,tab_MinKomp[[Stanowisko / Position ]:[Stanowisko / Position ]],0))="n/a","n/a",DA37-INDEX(tab_MinKomp[Techniki negocjacyjne / Verhandlungstechniken],MATCH($B37,tab_MinKomp[[Stanowisko / Position ]:[Stanowisko / Position ]],0)))</f>
        <v>n/a</v>
      </c>
      <c r="DB38" s="194" t="str">
        <f>IF(INDEX(tab_MinKomp[Znajomość rynku branżowego / Kenntnis des Industrie Marktes],MATCH($B37,tab_MinKomp[[Stanowisko / Position ]:[Stanowisko / Position ]],0))="n/a","n/a",DB37-INDEX(tab_MinKomp[Znajomość rynku branżowego / Kenntnis des Industrie Marktes],MATCH($B37,tab_MinKomp[[Stanowisko / Position ]:[Stanowisko / Position ]],0)))</f>
        <v>n/a</v>
      </c>
      <c r="DC38" s="194" t="str">
        <f>IF(INDEX(tab_MinKomp[SUPPLIER MANAGEMENT],MATCH($B37,tab_MinKomp[[Stanowisko / Position ]:[Stanowisko / Position ]],0))="n/a","n/a",DC37-INDEX(tab_MinKomp[SUPPLIER MANAGEMENT],MATCH($B37,tab_MinKomp[[Stanowisko / Position ]:[Stanowisko / Position ]],0)))</f>
        <v>n/a</v>
      </c>
      <c r="DD38" s="194" t="str">
        <f>IF(INDEX(tab_MinKomp[SUPPLIER MANAGEMENT],MATCH($B37,tab_MinKomp[[Stanowisko / Position ]:[Stanowisko / Position ]],0))="n/a","n/a",DD37-INDEX(tab_MinKomp[SUPPLIER MANAGEMENT],MATCH($B37,tab_MinKomp[[Stanowisko / Position ]:[Stanowisko / Position ]],0)))</f>
        <v>n/a</v>
      </c>
      <c r="DE38" s="194" t="str">
        <f>IF(INDEX(tab_MinKomp[SUPPLIER MANAGEMENT],MATCH($B37,tab_MinKomp[[Stanowisko / Position ]:[Stanowisko / Position ]],0))="n/a","n/a",DE37-INDEX(tab_MinKomp[SUPPLIER MANAGEMENT],MATCH($B37,tab_MinKomp[[Stanowisko / Position ]:[Stanowisko / Position ]],0)))</f>
        <v>n/a</v>
      </c>
      <c r="DF38" s="194">
        <f>IF(INDEX(tab_MinKomp[LEAN MANAGEMENT],MATCH($B37,tab_MinKomp[[Stanowisko / Position ]:[Stanowisko / Position ]],0))="n/a","n/a",DF37-INDEX(tab_MinKomp[LEAN MANAGEMENT],MATCH($B37,tab_MinKomp[[Stanowisko / Position ]:[Stanowisko / Position ]],0)))</f>
        <v>0</v>
      </c>
      <c r="DG38" s="194" t="str">
        <f>IF(INDEX(tab_MinKomp[PPAP/PSW],MATCH($B37,tab_MinKomp[[Stanowisko / Position ]:[Stanowisko / Position ]],0))="n/a","n/a",DG37-INDEX(tab_MinKomp[PPAP/PSW],MATCH($B37,tab_MinKomp[[Stanowisko / Position ]:[Stanowisko / Position ]],0)))</f>
        <v>n/a</v>
      </c>
      <c r="DH38" s="194" t="str">
        <f>IF(INDEX(tab_MinKomp[SUPPLIER MANAGEMENT],MATCH($B37,tab_MinKomp[[Stanowisko / Position ]:[Stanowisko / Position ]],0))="n/a","n/a",DH37-INDEX(tab_MinKomp[SUPPLIER MANAGEMENT],MATCH($B37,tab_MinKomp[[Stanowisko / Position ]:[Stanowisko / Position ]],0)))</f>
        <v>n/a</v>
      </c>
      <c r="DI38" s="194" t="str">
        <f>IF(INDEX(tab_MinKomp[OBSŁUGA PORTALI KLIENTA / Kundenportale],MATCH($B37,tab_MinKomp[[Stanowisko / Position ]:[Stanowisko / Position ]],0))="n/a","n/a",DI37-INDEX(tab_MinKomp[OBSŁUGA PORTALI KLIENTA / Kundenportale],MATCH($B37,tab_MinKomp[[Stanowisko / Position ]:[Stanowisko / Position ]],0)))</f>
        <v>n/a</v>
      </c>
      <c r="DJ38" s="194" t="str">
        <f>IF(INDEX(tab_MinKomp[Obsługa systemu BABTECQ / BABTECQ System],MATCH($B37,tab_MinKomp[[Stanowisko / Position ]:[Stanowisko / Position ]],0))="n/a","n/a",DJ37-INDEX(tab_MinKomp[Obsługa systemu BABTECQ / BABTECQ System],MATCH($B37,tab_MinKomp[[Stanowisko / Position ]:[Stanowisko / Position ]],0)))</f>
        <v>n/a</v>
      </c>
      <c r="DK38" s="194" t="str">
        <f>IF(INDEX(tab_MinKomp[Rysunek techniczny / technische Zeichnung],MATCH($B37,tab_MinKomp[[Stanowisko / Position ]:[Stanowisko / Position ]],0))="n/a","n/a",DK37-INDEX(tab_MinKomp[Rysunek techniczny / technische Zeichnung],MATCH($B37,tab_MinKomp[[Stanowisko / Position ]:[Stanowisko / Position ]],0)))</f>
        <v>n/a</v>
      </c>
      <c r="DL38" s="194" t="str">
        <f>IF(INDEX(tab_MinKomp[Kalibracja / Kalibrierung],MATCH($B37,tab_MinKomp[[Stanowisko / Position ]:[Stanowisko / Position ]],0))="n/a","n/a",DL37-INDEX(tab_MinKomp[Kalibracja / Kalibrierung],MATCH($B37,tab_MinKomp[[Stanowisko / Position ]:[Stanowisko / Position ]],0)))</f>
        <v>n/a</v>
      </c>
      <c r="DM38" s="194" t="str">
        <f>IF(INDEX(tab_MinKomp[Rekwalifikacja / Requalifizierung],MATCH($B37,tab_MinKomp[[Stanowisko / Position ]:[Stanowisko / Position ]],0))="n/a","n/a",DM37-INDEX(tab_MinKomp[Rekwalifikacja / Requalifizierung],MATCH($B37,tab_MinKomp[[Stanowisko / Position ]:[Stanowisko / Position ]],0)))</f>
        <v>n/a</v>
      </c>
      <c r="DN38" s="190" t="str">
        <f>IF(INDEX(tab_MinKomp[Testy czystości / Reinheitstests],MATCH($B37,tab_MinKomp[[Stanowisko / Position ]:[Stanowisko / Position ]],0))="n/a","n/a",DN37-INDEX(tab_MinKomp[Testy czystości / Reinheitstests],MATCH($B37,tab_MinKomp[[Stanowisko / Position ]:[Stanowisko / Position ]],0)))</f>
        <v>n/a</v>
      </c>
      <c r="DO38" s="190" t="str">
        <f>IF(INDEX(tab_MinKomp[Testy czystości / Reinheitstests],MATCH($B37,tab_MinKomp[[Stanowisko / Position ]:[Stanowisko / Position ]],0))="n/a","n/a",DO37-INDEX(tab_MinKomp[Testy czystości / Reinheitstests],MATCH($B37,tab_MinKomp[[Stanowisko / Position ]:[Stanowisko / Position ]],0)))</f>
        <v>n/a</v>
      </c>
      <c r="DP38" s="190" t="str">
        <f>IF(INDEX(tab_MinKomp[Testy czystości / Reinheitstests],MATCH($B37,tab_MinKomp[[Stanowisko / Position ]:[Stanowisko / Position ]],0))="n/a","n/a",DP37-INDEX(tab_MinKomp[Testy czystości / Reinheitstests],MATCH($B37,tab_MinKomp[[Stanowisko / Position ]:[Stanowisko / Position ]],0)))</f>
        <v>n/a</v>
      </c>
      <c r="DQ38" s="190" t="str">
        <f>IF(INDEX(tab_MinKomp[Testy czystości / Reinheitstests],MATCH($B37,tab_MinKomp[[Stanowisko / Position ]:[Stanowisko / Position ]],0))="n/a","n/a",DQ37-INDEX(tab_MinKomp[Testy czystości / Reinheitstests],MATCH($B37,tab_MinKomp[[Stanowisko / Position ]:[Stanowisko / Position ]],0)))</f>
        <v>n/a</v>
      </c>
      <c r="DR38" s="190" t="str">
        <f>IF(INDEX(tab_MinKomp[Testy czystości / Reinheitstests],MATCH($B37,tab_MinKomp[[Stanowisko / Position ]:[Stanowisko / Position ]],0))="n/a","n/a",DR37-INDEX(tab_MinKomp[Testy czystości / Reinheitstests],MATCH($B37,tab_MinKomp[[Stanowisko / Position ]:[Stanowisko / Position ]],0)))</f>
        <v>n/a</v>
      </c>
      <c r="DS38" s="190" t="str">
        <f>IF(INDEX(tab_MinKomp[Testy czystości / Reinheitstests],MATCH($B37,tab_MinKomp[[Stanowisko / Position ]:[Stanowisko / Position ]],0))="n/a","n/a",DS37-INDEX(tab_MinKomp[Testy czystości / Reinheitstests],MATCH($B37,tab_MinKomp[[Stanowisko / Position ]:[Stanowisko / Position ]],0)))</f>
        <v>n/a</v>
      </c>
      <c r="DT38" s="194" t="str">
        <f>IF(INDEX(tab_MinKomp[SUPPLIER MANAGEMENT],MATCH($B37,tab_MinKomp[[Stanowisko / Position ]:[Stanowisko / Position ]],0))="n/a","n/a",DT37-INDEX(tab_MinKomp[SUPPLIER MANAGEMENT],MATCH($B37,tab_MinKomp[[Stanowisko / Position ]:[Stanowisko / Position ]],0)))</f>
        <v>n/a</v>
      </c>
      <c r="DU38" s="190" t="str">
        <f>IF(INDEX(tab_MinKomp[Testy czystości / Reinheitstests],MATCH($B37,tab_MinKomp[[Stanowisko / Position ]:[Stanowisko / Position ]],0))="n/a","n/a",DU37-INDEX(tab_MinKomp[Testy czystości / Reinheitstests],MATCH($B37,tab_MinKomp[[Stanowisko / Position ]:[Stanowisko / Position ]],0)))</f>
        <v>n/a</v>
      </c>
      <c r="DV38" s="190" t="str">
        <f>IF(INDEX(tab_MinKomp[Testy czystości / Reinheitstests],MATCH($B37,tab_MinKomp[[Stanowisko / Position ]:[Stanowisko / Position ]],0))="n/a","n/a",DV37-INDEX(tab_MinKomp[Testy czystości / Reinheitstests],MATCH($B37,tab_MinKomp[[Stanowisko / Position ]:[Stanowisko / Position ]],0)))</f>
        <v>n/a</v>
      </c>
      <c r="DW38" s="190" t="str">
        <f>IF(INDEX(tab_MinKomp[Testy czystości / Reinheitstests],MATCH($B37,tab_MinKomp[[Stanowisko / Position ]:[Stanowisko / Position ]],0))="n/a","n/a",DW37-INDEX(tab_MinKomp[Testy czystości / Reinheitstests],MATCH($B37,tab_MinKomp[[Stanowisko / Position ]:[Stanowisko / Position ]],0)))</f>
        <v>n/a</v>
      </c>
      <c r="DX38" s="190" t="str">
        <f>IF(INDEX(tab_MinKomp[Testy czystości / Reinheitstests],MATCH($B37,tab_MinKomp[[Stanowisko / Position ]:[Stanowisko / Position ]],0))="n/a","n/a",DX37-INDEX(tab_MinKomp[Testy czystości / Reinheitstests],MATCH($B37,tab_MinKomp[[Stanowisko / Position ]:[Stanowisko / Position ]],0)))</f>
        <v>n/a</v>
      </c>
      <c r="DY38" s="190" t="str">
        <f>IF(INDEX(tab_MinKomp[Testy czystości / Reinheitstests],MATCH($B37,tab_MinKomp[[Stanowisko / Position ]:[Stanowisko / Position ]],0))="n/a","n/a",DY37-INDEX(tab_MinKomp[Testy czystości / Reinheitstests],MATCH($B37,tab_MinKomp[[Stanowisko / Position ]:[Stanowisko / Position ]],0)))</f>
        <v>n/a</v>
      </c>
      <c r="DZ38" s="190" t="str">
        <f>IF(INDEX(tab_MinKomp[Testy czystości / Reinheitstests],MATCH($B37,tab_MinKomp[[Stanowisko / Position ]:[Stanowisko / Position ]],0))="n/a","n/a",DZ37-INDEX(tab_MinKomp[Testy czystości / Reinheitstests],MATCH($B37,tab_MinKomp[[Stanowisko / Position ]:[Stanowisko / Position ]],0)))</f>
        <v>n/a</v>
      </c>
      <c r="EA38" s="190" t="str">
        <f>IF(INDEX(tab_MinKomp[Testy czystości / Reinheitstests],MATCH($B37,tab_MinKomp[[Stanowisko / Position ]:[Stanowisko / Position ]],0))="n/a","n/a",EA37-INDEX(tab_MinKomp[Testy czystości / Reinheitstests],MATCH($B37,tab_MinKomp[[Stanowisko / Position ]:[Stanowisko / Position ]],0)))</f>
        <v>n/a</v>
      </c>
      <c r="EB38" s="190" t="str">
        <f>IF(INDEX(tab_MinKomp[Testy czystości / Reinheitstests],MATCH($B37,tab_MinKomp[[Stanowisko / Position ]:[Stanowisko / Position ]],0))="n/a","n/a",EB37-INDEX(tab_MinKomp[Testy czystości / Reinheitstests],MATCH($B37,tab_MinKomp[[Stanowisko / Position ]:[Stanowisko / Position ]],0)))</f>
        <v>n/a</v>
      </c>
      <c r="EC38" s="190" t="str">
        <f>IF(INDEX(tab_MinKomp[Testy czystości / Reinheitstests],MATCH($B37,tab_MinKomp[[Stanowisko / Position ]:[Stanowisko / Position ]],0))="n/a","n/a",EC37-INDEX(tab_MinKomp[Testy czystości / Reinheitstests],MATCH($B37,tab_MinKomp[[Stanowisko / Position ]:[Stanowisko / Position ]],0)))</f>
        <v>n/a</v>
      </c>
      <c r="ED38" s="190" t="str">
        <f>IF(INDEX(tab_MinKomp[Testy czystości / Reinheitstests],MATCH($B37,tab_MinKomp[[Stanowisko / Position ]:[Stanowisko / Position ]],0))="n/a","n/a",ED37-INDEX(tab_MinKomp[Testy czystości / Reinheitstests],MATCH($B37,tab_MinKomp[[Stanowisko / Position ]:[Stanowisko / Position ]],0)))</f>
        <v>n/a</v>
      </c>
      <c r="EE38" s="190" t="str">
        <f>IF(INDEX(tab_MinKomp[Testy czystości / Reinheitstests],MATCH($B37,tab_MinKomp[[Stanowisko / Position ]:[Stanowisko / Position ]],0))="n/a","n/a",EE37-INDEX(tab_MinKomp[Testy czystości / Reinheitstests],MATCH($B37,tab_MinKomp[[Stanowisko / Position ]:[Stanowisko / Position ]],0)))</f>
        <v>n/a</v>
      </c>
      <c r="EF38" s="190" t="str">
        <f>IF(INDEX(tab_MinKomp[Testy czystości / Reinheitstests],MATCH($B37,tab_MinKomp[[Stanowisko / Position ]:[Stanowisko / Position ]],0))="n/a","n/a",EF37-INDEX(tab_MinKomp[Testy czystości / Reinheitstests],MATCH($B37,tab_MinKomp[[Stanowisko / Position ]:[Stanowisko / Position ]],0)))</f>
        <v>n/a</v>
      </c>
      <c r="EG38" s="190" t="str">
        <f>IF(INDEX(tab_MinKomp[Testy czystości / Reinheitstests],MATCH($B37,tab_MinKomp[[Stanowisko / Position ]:[Stanowisko / Position ]],0))="n/a","n/a",EG37-INDEX(tab_MinKomp[Testy czystości / Reinheitstests],MATCH($B37,tab_MinKomp[[Stanowisko / Position ]:[Stanowisko / Position ]],0)))</f>
        <v>n/a</v>
      </c>
      <c r="EH38" s="190" t="str">
        <f>IF(INDEX(tab_MinKomp[Testy czystości / Reinheitstests],MATCH($B37,tab_MinKomp[[Stanowisko / Position ]:[Stanowisko / Position ]],0))="n/a","n/a",EH37-INDEX(tab_MinKomp[Testy czystości / Reinheitstests],MATCH($B37,tab_MinKomp[[Stanowisko / Position ]:[Stanowisko / Position ]],0)))</f>
        <v>n/a</v>
      </c>
      <c r="EI38" s="190" t="str">
        <f>IF(INDEX(tab_MinKomp[Testy czystości / Reinheitstests],MATCH($B37,tab_MinKomp[[Stanowisko / Position ]:[Stanowisko / Position ]],0))="n/a","n/a",EI37-INDEX(tab_MinKomp[Testy czystości / Reinheitstests],MATCH($B37,tab_MinKomp[[Stanowisko / Position ]:[Stanowisko / Position ]],0)))</f>
        <v>n/a</v>
      </c>
      <c r="EJ38" s="190" t="str">
        <f>IF(INDEX(tab_MinKomp[Testy czystości / Reinheitstests],MATCH($B37,tab_MinKomp[[Stanowisko / Position ]:[Stanowisko / Position ]],0))="n/a","n/a",EJ37-INDEX(tab_MinKomp[Testy czystości / Reinheitstests],MATCH($B37,tab_MinKomp[[Stanowisko / Position ]:[Stanowisko / Position ]],0)))</f>
        <v>n/a</v>
      </c>
      <c r="EK38" s="190" t="str">
        <f>IF(INDEX(tab_MinKomp[Testy czystości / Reinheitstests],MATCH($B37,tab_MinKomp[[Stanowisko / Position ]:[Stanowisko / Position ]],0))="n/a","n/a",EK37-INDEX(tab_MinKomp[Testy czystości / Reinheitstests],MATCH($B37,tab_MinKomp[[Stanowisko / Position ]:[Stanowisko / Position ]],0)))</f>
        <v>n/a</v>
      </c>
      <c r="EL38" s="190" t="str">
        <f>IF(INDEX(tab_MinKomp[Testy czystości / Reinheitstests],MATCH($B37,tab_MinKomp[[Stanowisko / Position ]:[Stanowisko / Position ]],0))="n/a","n/a",EL37-INDEX(tab_MinKomp[Testy czystości / Reinheitstests],MATCH($B37,tab_MinKomp[[Stanowisko / Position ]:[Stanowisko / Position ]],0)))</f>
        <v>n/a</v>
      </c>
      <c r="EM38" s="190" t="str">
        <f>IF(INDEX(tab_MinKomp[Testy czystości / Reinheitstests],MATCH($B37,tab_MinKomp[[Stanowisko / Position ]:[Stanowisko / Position ]],0))="n/a","n/a",EM37-INDEX(tab_MinKomp[Testy czystości / Reinheitstests],MATCH($B37,tab_MinKomp[[Stanowisko / Position ]:[Stanowisko / Position ]],0)))</f>
        <v>n/a</v>
      </c>
      <c r="EN38" s="190" t="str">
        <f>IF(INDEX(tab_MinKomp[Testy czystości / Reinheitstests],MATCH($B37,tab_MinKomp[[Stanowisko / Position ]:[Stanowisko / Position ]],0))="n/a","n/a",EN37-INDEX(tab_MinKomp[Testy czystości / Reinheitstests],MATCH($B37,tab_MinKomp[[Stanowisko / Position ]:[Stanowisko / Position ]],0)))</f>
        <v>n/a</v>
      </c>
      <c r="EO38" s="194" t="str">
        <f>IF(INDEX(tab_MinKomp[Konserwacja Rep],MATCH($B37,tab_MinKomp[[Stanowisko / Position ]:[Stanowisko / Position ]],0))="n/a","n/a",EO37-INDEX(tab_MinKomp[Konserwacja Rep],MATCH($B37,tab_MinKomp[[Stanowisko / Position ]:[Stanowisko / Position ]],0)))</f>
        <v>n/a</v>
      </c>
      <c r="EP38" s="194" t="str">
        <f>IF(INDEX(tab_MinKomp[[Konserwacja Engel ]],MATCH($B37,tab_MinKomp[[Stanowisko / Position ]:[Stanowisko / Position ]],0))="n/a","n/a",EP37-INDEX(tab_MinKomp[[Konserwacja Engel ]],MATCH($B37,tab_MinKomp[[Stanowisko / Position ]:[Stanowisko / Position ]],0)))</f>
        <v>n/a</v>
      </c>
      <c r="EQ38" s="194" t="str">
        <f>IF(INDEX(tab_MinKomp[Konserwacja B 50],MATCH($B37,tab_MinKomp[[Stanowisko / Position ]:[Stanowisko / Position ]],0))="n/a","n/a",EQ37-INDEX(tab_MinKomp[Konserwacja B 50],MATCH($B37,tab_MinKomp[[Stanowisko / Position ]:[Stanowisko / Position ]],0)))</f>
        <v>n/a</v>
      </c>
      <c r="ER38" s="194" t="str">
        <f>IF(INDEX(tab_MinKomp[[Konserwacja EOL ]],MATCH($B37,tab_MinKomp[[Stanowisko / Position ]:[Stanowisko / Position ]],0))="n/a","n/a",ER37-INDEX(tab_MinKomp[[Konserwacja EOL ]],MATCH($B37,tab_MinKomp[[Stanowisko / Position ]:[Stanowisko / Position ]],0)))</f>
        <v>n/a</v>
      </c>
      <c r="ES38" s="194" t="str">
        <f>IF(INDEX(tab_MinKomp[Konserwacja Branson],MATCH($B37,tab_MinKomp[[Stanowisko / Position ]:[Stanowisko / Position ]],0))="n/a","n/a",ES37-INDEX(tab_MinKomp[Konserwacja Branson],MATCH($B37,tab_MinKomp[[Stanowisko / Position ]:[Stanowisko / Position ]],0)))</f>
        <v>n/a</v>
      </c>
      <c r="ET38" s="194" t="str">
        <f>IF(INDEX(tab_MinKomp[Konserwacja coolery],MATCH($B37,tab_MinKomp[[Stanowisko / Position ]:[Stanowisko / Position ]],0))="n/a","n/a",ET37-INDEX(tab_MinKomp[Konserwacja coolery],MATCH($B37,tab_MinKomp[[Stanowisko / Position ]:[Stanowisko / Position ]],0)))</f>
        <v>n/a</v>
      </c>
      <c r="EU38" s="194" t="str">
        <f>IF(INDEX(tab_MinKomp[Konserwacja piecy],MATCH($B37,tab_MinKomp[[Stanowisko / Position ]:[Stanowisko / Position ]],0))="n/a","n/a",EU37-INDEX(tab_MinKomp[Konserwacja piecy],MATCH($B37,tab_MinKomp[[Stanowisko / Position ]:[Stanowisko / Position ]],0)))</f>
        <v>n/a</v>
      </c>
      <c r="EV38" s="194" t="str">
        <f>IF(INDEX(tab_MinKomp[Rysunek techniczny- czytanie],MATCH($B37,tab_MinKomp[[Stanowisko / Position ]:[Stanowisko / Position ]],0))="n/a","n/a",EV37-INDEX(tab_MinKomp[Rysunek techniczny- czytanie],MATCH($B37,tab_MinKomp[[Stanowisko / Position ]:[Stanowisko / Position ]],0)))</f>
        <v>n/a</v>
      </c>
      <c r="EW38" s="194" t="str">
        <f>IF(INDEX(tab_MinKomp[Elektryka],MATCH($B37,tab_MinKomp[[Stanowisko / Position ]:[Stanowisko / Position ]],0))="n/a","n/a",EW37-INDEX(tab_MinKomp[Elektryka],MATCH($B37,tab_MinKomp[[Stanowisko / Position ]:[Stanowisko / Position ]],0)))</f>
        <v>n/a</v>
      </c>
      <c r="EX38" s="194" t="str">
        <f>IF(INDEX(tab_MinKomp[Pneumatyka],MATCH($B37,tab_MinKomp[[Stanowisko / Position ]:[Stanowisko / Position ]],0))="n/a","n/a",EX37-INDEX(tab_MinKomp[Pneumatyka],MATCH($B37,tab_MinKomp[[Stanowisko / Position ]:[Stanowisko / Position ]],0)))</f>
        <v>n/a</v>
      </c>
      <c r="EY38" s="194" t="str">
        <f>IF(INDEX(tab_MinKomp[[Hydraulika ]],MATCH($B37,tab_MinKomp[[Stanowisko / Position ]:[Stanowisko / Position ]],0))="n/a","n/a",EY37-INDEX(tab_MinKomp[[Hydraulika ]],MATCH($B37,tab_MinKomp[[Stanowisko / Position ]:[Stanowisko / Position ]],0)))</f>
        <v>n/a</v>
      </c>
      <c r="EZ38" s="194" t="str">
        <f>IF(INDEX(tab_MinKomp[Podciśnienie],MATCH($B37,tab_MinKomp[[Stanowisko / Position ]:[Stanowisko / Position ]],0))="n/a","n/a",EZ37-INDEX(tab_MinKomp[Podciśnienie],MATCH($B37,tab_MinKomp[[Stanowisko / Position ]:[Stanowisko / Position ]],0)))</f>
        <v>n/a</v>
      </c>
      <c r="FA38" s="194" t="str">
        <f>IF(INDEX(tab_MinKomp[Usuwanie awarii],MATCH($B37,tab_MinKomp[[Stanowisko / Position ]:[Stanowisko / Position ]],0))="n/a","n/a",FA37-INDEX(tab_MinKomp[Usuwanie awarii],MATCH($B37,tab_MinKomp[[Stanowisko / Position ]:[Stanowisko / Position ]],0)))</f>
        <v>n/a</v>
      </c>
      <c r="FB38" s="194" t="str">
        <f>IF(INDEX(tab_MinKomp[Obsługa robotów],MATCH($B37,tab_MinKomp[[Stanowisko / Position ]:[Stanowisko / Position ]],0))="n/a","n/a",FB37-INDEX(tab_MinKomp[Obsługa robotów],MATCH($B37,tab_MinKomp[[Stanowisko / Position ]:[Stanowisko / Position ]],0)))</f>
        <v>n/a</v>
      </c>
      <c r="FC38" s="194" t="str">
        <f>IF(INDEX(tab_MinKomp[Obsługa sterowania maszyny],MATCH($B37,tab_MinKomp[[Stanowisko / Position ]:[Stanowisko / Position ]],0))="n/a","n/a",FC37-INDEX(tab_MinKomp[Obsługa sterowania maszyny],MATCH($B37,tab_MinKomp[[Stanowisko / Position ]:[Stanowisko / Position ]],0)))</f>
        <v>n/a</v>
      </c>
      <c r="FD38" s="194" t="str">
        <f>IF(INDEX(tab_MinKomp[Usuwanie przyczyn żródłowych],MATCH($B37,tab_MinKomp[[Stanowisko / Position ]:[Stanowisko / Position ]],0))="n/a","n/a",FD37-INDEX(tab_MinKomp[Usuwanie przyczyn żródłowych],MATCH($B37,tab_MinKomp[[Stanowisko / Position ]:[Stanowisko / Position ]],0)))</f>
        <v>n/a</v>
      </c>
      <c r="FE38" s="194" t="str">
        <f>IF(INDEX(tab_MinKomp[Cmms stosowanie],MATCH($B37,tab_MinKomp[[Stanowisko / Position ]:[Stanowisko / Position ]],0))="n/a","n/a",FE37-INDEX(tab_MinKomp[Cmms stosowanie],MATCH($B37,tab_MinKomp[[Stanowisko / Position ]:[Stanowisko / Position ]],0)))</f>
        <v>n/a</v>
      </c>
      <c r="FF38" s="190" t="str">
        <f>IF(INDEX(tab_MinKomp[Testy czystości / Reinheitstests],MATCH($B37,tab_MinKomp[[Stanowisko / Position ]:[Stanowisko / Position ]],0))="n/a","n/a",FF37-INDEX(tab_MinKomp[Testy czystości / Reinheitstests],MATCH($B37,tab_MinKomp[[Stanowisko / Position ]:[Stanowisko / Position ]],0)))</f>
        <v>n/a</v>
      </c>
      <c r="FG38" s="194" t="str">
        <f>IF(INDEX(tab_MinKomp[Czyszczenie form plastikowych],MATCH($B37,tab_MinKomp[[Stanowisko / Position ]:[Stanowisko / Position ]],0))="n/a","n/a",FG37-INDEX(tab_MinKomp[Czyszczenie form plastikowych],MATCH($B37,tab_MinKomp[[Stanowisko / Position ]:[Stanowisko / Position ]],0)))</f>
        <v>n/a</v>
      </c>
      <c r="FH38" s="194" t="str">
        <f>IF(INDEX(tab_MinKomp[Wymiana form plastik],MATCH($B37,tab_MinKomp[[Stanowisko / Position ]:[Stanowisko / Position ]],0))="n/a","n/a",FH37-INDEX(tab_MinKomp[Wymiana form plastik],MATCH($B37,tab_MinKomp[[Stanowisko / Position ]:[Stanowisko / Position ]],0)))</f>
        <v>n/a</v>
      </c>
      <c r="FI38" s="194" t="str">
        <f>IF(INDEX(tab_MinKomp[Wymiana form guma],MATCH($B37,tab_MinKomp[[Stanowisko / Position ]:[Stanowisko / Position ]],0))="n/a","n/a",FI37-INDEX(tab_MinKomp[Wymiana form guma],MATCH($B37,tab_MinKomp[[Stanowisko / Position ]:[Stanowisko / Position ]],0)))</f>
        <v>n/a</v>
      </c>
      <c r="FJ38" s="194" t="str">
        <f>IF(INDEX(tab_MinKomp[Konserwacja KK],MATCH($B37,tab_MinKomp[[Stanowisko / Position ]:[Stanowisko / Position ]],0))="n/a","n/a",FJ37-INDEX(tab_MinKomp[Konserwacja KK],MATCH($B37,tab_MinKomp[[Stanowisko / Position ]:[Stanowisko / Position ]],0)))</f>
        <v>n/a</v>
      </c>
      <c r="FK38" s="194" t="str">
        <f>IF(INDEX(tab_MinKomp[Konserwacja form guma],MATCH($B37,tab_MinKomp[[Stanowisko / Position ]:[Stanowisko / Position ]],0))="n/a","n/a",FK37-INDEX(tab_MinKomp[Konserwacja form guma],MATCH($B37,tab_MinKomp[[Stanowisko / Position ]:[Stanowisko / Position ]],0)))</f>
        <v>n/a</v>
      </c>
      <c r="FL38" s="194" t="str">
        <f>IF(INDEX(tab_MinKomp[Konserwacja form plastiki],MATCH($B37,tab_MinKomp[[Stanowisko / Position ]:[Stanowisko / Position ]],0))="n/a","n/a",FL37-INDEX(tab_MinKomp[Konserwacja form plastiki],MATCH($B37,tab_MinKomp[[Stanowisko / Position ]:[Stanowisko / Position ]],0)))</f>
        <v>n/a</v>
      </c>
      <c r="FM38" s="194" t="str">
        <f>IF(INDEX(tab_MinKomp[Konserwacja Gorącego Kanału],MATCH($B37,tab_MinKomp[[Stanowisko / Position ]:[Stanowisko / Position ]],0))="n/a","n/a",FM37-INDEX(tab_MinKomp[Konserwacja Gorącego Kanału],MATCH($B37,tab_MinKomp[[Stanowisko / Position ]:[Stanowisko / Position ]],0)))</f>
        <v>n/a</v>
      </c>
      <c r="FN38" s="194" t="str">
        <f>IF(INDEX(tab_MinKomp[MS Office (Excel)],MATCH($B37,tab_MinKomp[[Stanowisko / Position ]:[Stanowisko / Position ]],0))="n/a","n/a",FN37-INDEX(tab_MinKomp[MS Office (Excel)],MATCH($B37,tab_MinKomp[[Stanowisko / Position ]:[Stanowisko / Position ]],0)))</f>
        <v>n/a</v>
      </c>
      <c r="FO38" s="194" t="str">
        <f>IF(INDEX(tab_MinKomp[MS Office (Word)],MATCH($B37,tab_MinKomp[[Stanowisko / Position ]:[Stanowisko / Position ]],0))="n/a","n/a",FO37-INDEX(tab_MinKomp[MS Office (Word)],MATCH($B37,tab_MinKomp[[Stanowisko / Position ]:[Stanowisko / Position ]],0)))</f>
        <v>n/a</v>
      </c>
      <c r="FP38" s="194" t="str">
        <f>IF(INDEX(tab_MinKomp[MS Office (Power Point)],MATCH($B37,tab_MinKomp[[Stanowisko / Position ]:[Stanowisko / Position ]],0))="n/a","n/a",FP37-INDEX(tab_MinKomp[MS Office (Power Point)],MATCH($B37,tab_MinKomp[[Stanowisko / Position ]:[Stanowisko / Position ]],0)))</f>
        <v>n/a</v>
      </c>
      <c r="FQ38" s="196" t="str">
        <f>IF(INDEX(tab_MinKomp[Język angielski / Englisch],MATCH($B37,tab_MinKomp[[Stanowisko / Position ]:[Stanowisko / Position ]],0))="n/a","n/a",FQ37-INDEX(tab_MinKomp[Język angielski / Englisch],MATCH($B37,tab_MinKomp[[Stanowisko / Position ]:[Stanowisko / Position ]],0)))</f>
        <v>n/a</v>
      </c>
      <c r="FR38" s="196" t="str">
        <f>IF(INDEX(tab_MinKomp[Język niemiecki / Deutsch],MATCH($B37,tab_MinKomp[[Stanowisko / Position ]:[Stanowisko / Position ]],0))="n/a","n/a",FR37-INDEX(tab_MinKomp[Język niemiecki / Deutsch],MATCH($B37,tab_MinKomp[[Stanowisko / Position ]:[Stanowisko / Position ]],0)))</f>
        <v>n/a</v>
      </c>
      <c r="FS38" s="194">
        <f>IF(INDEX(tab_MinKomp[Zarządzanie dokumentacją procesową / Process dokumentation management],MATCH($B37,tab_MinKomp[[Stanowisko / Position ]:[Stanowisko / Position ]],0))="n/a","n/a",FS37-INDEX(tab_MinKomp[Zarządzanie dokumentacją procesową / Process dokumentation management],MATCH($B37,tab_MinKomp[[Stanowisko / Position ]:[Stanowisko / Position ]],0)))</f>
        <v>0</v>
      </c>
      <c r="FT38" s="194">
        <f>IF(INDEX(tab_MinKomp[Znajomość procesów z obszaru / Kenntiss der prozesse in dem Bereich],MATCH($B37,tab_MinKomp[[Stanowisko / Position ]:[Stanowisko / Position ]],0))="n/a","n/a",FT37-INDEX(tab_MinKomp[Znajomość procesów z obszaru / Kenntiss der prozesse in dem Bereich],MATCH($B37,tab_MinKomp[[Stanowisko / Position ]:[Stanowisko / Position ]],0)))</f>
        <v>-1</v>
      </c>
      <c r="FU38" s="194">
        <f>IF(INDEX(tab_MinKomp[optymalizacja procesów / Prozessoptymalisierung],MATCH($B37,tab_MinKomp[[Stanowisko / Position ]:[Stanowisko / Position ]],0))="n/a","n/a",FU37-INDEX(tab_MinKomp[optymalizacja procesów / Prozessoptymalisierung],MATCH($B37,tab_MinKomp[[Stanowisko / Position ]:[Stanowisko / Position ]],0)))</f>
        <v>0</v>
      </c>
      <c r="FV38" s="194">
        <f>IF(INDEX(tab_MinKomp[Umiejętności szkoleniowe / Trainingsfähigkeiten],MATCH($B37,tab_MinKomp[[Stanowisko / Position ]:[Stanowisko / Position ]],0))="n/a","n/a",FV37-INDEX(tab_MinKomp[Umiejętności szkoleniowe / Trainingsfähigkeiten],MATCH($B37,tab_MinKomp[[Stanowisko / Position ]:[Stanowisko / Position ]],0)))</f>
        <v>2</v>
      </c>
      <c r="FW38" s="194">
        <f>IF(INDEX(tab_MinKomp[Analityczne myślenie, podejście / Analitysches Denken, Einstellung],MATCH($B37,tab_MinKomp[[Stanowisko / Position ]:[Stanowisko / Position ]],0))="n/a","n/a",FW37-INDEX(tab_MinKomp[Analityczne myślenie, podejście / Analitysches Denken, Einstellung],MATCH($B37,tab_MinKomp[[Stanowisko / Position ]:[Stanowisko / Position ]],0)))</f>
        <v>0</v>
      </c>
      <c r="FX38" s="194">
        <f>IF(INDEX(tab_MinKomp[Dokładność, precyzja w dzialaniu / Genauigkeit, Präzision in die Arbeit],MATCH($B37,tab_MinKomp[[Stanowisko / Position ]:[Stanowisko / Position ]],0))="n/a","n/a",FX37-INDEX(tab_MinKomp[Dokładność, precyzja w dzialaniu / Genauigkeit, Präzision in die Arbeit],MATCH($B37,tab_MinKomp[[Stanowisko / Position ]:[Stanowisko / Position ]],0)))</f>
        <v>-1</v>
      </c>
      <c r="FY38" s="194">
        <f>IF(INDEX(tab_MinKomp[Dyspozycyjność / Verfügbarkeit],MATCH($B37,tab_MinKomp[[Stanowisko / Position ]:[Stanowisko / Position ]],0))="n/a","n/a",FY37-INDEX(tab_MinKomp[Dyspozycyjność / Verfügbarkeit],MATCH($B37,tab_MinKomp[[Stanowisko / Position ]:[Stanowisko / Position ]],0)))</f>
        <v>0</v>
      </c>
      <c r="FZ38" s="194">
        <f>IF(INDEX(tab_MinKomp[Zaangażowanie / 
Engagement],MATCH($B37,tab_MinKomp[[Stanowisko / Position ]:[Stanowisko / Position ]],0))="n/a","n/a",FZ37-INDEX(tab_MinKomp[Zaangażowanie / 
Engagement],MATCH($B37,tab_MinKomp[[Stanowisko / Position ]:[Stanowisko / Position ]],0)))</f>
        <v>0</v>
      </c>
      <c r="GA38" s="194" t="str">
        <f>IF(INDEX(tab_MinKomp[Konserwacja form guma],MATCH($B37,tab_MinKomp[[Stanowisko / Position ]:[Stanowisko / Position ]],0))="n/a","n/a",GA37-INDEX(tab_MinKomp[Konserwacja form guma],MATCH($B37,tab_MinKomp[[Stanowisko / Position ]:[Stanowisko / Position ]],0)))</f>
        <v>n/a</v>
      </c>
      <c r="GB38" s="194" t="str">
        <f>IF(INDEX(tab_MinKomp[Konserwacja form plastiki],MATCH($B37,tab_MinKomp[[Stanowisko / Position ]:[Stanowisko / Position ]],0))="n/a","n/a",GB37-INDEX(tab_MinKomp[Konserwacja form plastiki],MATCH($B37,tab_MinKomp[[Stanowisko / Position ]:[Stanowisko / Position ]],0)))</f>
        <v>n/a</v>
      </c>
      <c r="GC38" s="194">
        <f>IF(INDEX(tab_MinKomp[Elastyczność w działaniu],MATCH($B37,tab_MinKomp[[Stanowisko / Position ]:[Stanowisko / Position ]],0))="n/a","n/a",GC37-INDEX(tab_MinKomp[Elastyczność w działaniu],MATCH($B37,tab_MinKomp[[Stanowisko / Position ]:[Stanowisko / Position ]],0)))</f>
        <v>0</v>
      </c>
      <c r="GD38" s="194">
        <f>IF(INDEX(tab_MinKomp[Komunikatywność],MATCH($B37,tab_MinKomp[[Stanowisko / Position ]:[Stanowisko / Position ]],0))="n/a","n/a",GD37-INDEX(tab_MinKomp[Komunikatywność],MATCH($B37,tab_MinKomp[[Stanowisko / Position ]:[Stanowisko / Position ]],0)))</f>
        <v>0</v>
      </c>
      <c r="GE38" s="193" t="str">
        <f>IF(INDEX(tab_MinKomp[Motywowanie i budowanie zaangażowania zespołu],MATCH($B37,tab_MinKomp[[Stanowisko / Position ]:[Stanowisko / Position ]],0))="n/a","n/a",GE37-INDEX(tab_MinKomp[Motywowanie i budowanie zaangażowania zespołu],MATCH($B37,tab_MinKomp[[Stanowisko / Position ]:[Stanowisko / Position ]],0)))</f>
        <v>n/a</v>
      </c>
      <c r="GF38" s="186" t="s">
        <v>248</v>
      </c>
      <c r="GG38" s="186" t="s">
        <v>248</v>
      </c>
      <c r="GH38" s="186" t="s">
        <v>248</v>
      </c>
      <c r="GI38" s="186" t="s">
        <v>248</v>
      </c>
      <c r="GJ38" s="186" t="s">
        <v>248</v>
      </c>
      <c r="GK38" s="186" t="s">
        <v>248</v>
      </c>
      <c r="GL38" s="186" t="s">
        <v>248</v>
      </c>
      <c r="GM38" s="186" t="s">
        <v>248</v>
      </c>
      <c r="GN38" s="186" t="s">
        <v>248</v>
      </c>
      <c r="GO38" s="186" t="s">
        <v>248</v>
      </c>
      <c r="GP38" s="186" t="s">
        <v>248</v>
      </c>
      <c r="GQ38" s="186" t="s">
        <v>248</v>
      </c>
      <c r="GR38" s="186" t="s">
        <v>248</v>
      </c>
      <c r="GS38" s="186" t="s">
        <v>248</v>
      </c>
      <c r="GT38" s="186" t="s">
        <v>248</v>
      </c>
      <c r="GU38" s="186" t="s">
        <v>248</v>
      </c>
      <c r="GV38" s="186" t="s">
        <v>248</v>
      </c>
      <c r="GW38" s="186" t="s">
        <v>248</v>
      </c>
      <c r="GX38" s="186" t="s">
        <v>248</v>
      </c>
      <c r="GY38" s="186" t="s">
        <v>248</v>
      </c>
      <c r="GZ38" s="261" t="s">
        <v>248</v>
      </c>
      <c r="HA38" s="261" t="s">
        <v>248</v>
      </c>
      <c r="HB38" s="191">
        <f>SUM(G38:GE38)/(HB37-(SUM(G38:GE38)))</f>
        <v>2.2222222222222223E-2</v>
      </c>
    </row>
    <row r="39" spans="1:211" ht="24.9" customHeight="1" x14ac:dyDescent="0.3">
      <c r="A39" s="105" t="s">
        <v>320</v>
      </c>
      <c r="B39" s="105" t="s">
        <v>315</v>
      </c>
      <c r="C39" s="105" t="s">
        <v>394</v>
      </c>
      <c r="D39" s="105">
        <v>428</v>
      </c>
      <c r="E39" s="394" t="s">
        <v>395</v>
      </c>
      <c r="F39" s="185" t="s">
        <v>374</v>
      </c>
      <c r="G39" s="186">
        <v>2</v>
      </c>
      <c r="H39" s="186">
        <v>2</v>
      </c>
      <c r="I39" s="186">
        <v>2</v>
      </c>
      <c r="J39" s="186">
        <v>2</v>
      </c>
      <c r="K39" s="186">
        <v>2</v>
      </c>
      <c r="L39" s="186" t="s">
        <v>248</v>
      </c>
      <c r="M39" s="186" t="s">
        <v>248</v>
      </c>
      <c r="N39" s="186" t="s">
        <v>248</v>
      </c>
      <c r="O39" s="186">
        <v>1</v>
      </c>
      <c r="P39" s="186">
        <v>1</v>
      </c>
      <c r="Q39" s="186" t="s">
        <v>248</v>
      </c>
      <c r="R39" s="186" t="s">
        <v>248</v>
      </c>
      <c r="S39" s="186" t="s">
        <v>248</v>
      </c>
      <c r="T39" s="186" t="s">
        <v>248</v>
      </c>
      <c r="U39" s="186" t="s">
        <v>248</v>
      </c>
      <c r="V39" s="186" t="s">
        <v>248</v>
      </c>
      <c r="W39" s="186" t="s">
        <v>248</v>
      </c>
      <c r="X39" s="186" t="s">
        <v>248</v>
      </c>
      <c r="Y39" s="186" t="s">
        <v>248</v>
      </c>
      <c r="Z39" s="186" t="s">
        <v>248</v>
      </c>
      <c r="AA39" s="186" t="s">
        <v>248</v>
      </c>
      <c r="AB39" s="186" t="s">
        <v>248</v>
      </c>
      <c r="AC39" s="186" t="s">
        <v>248</v>
      </c>
      <c r="AD39" s="186" t="s">
        <v>248</v>
      </c>
      <c r="AE39" s="186" t="s">
        <v>248</v>
      </c>
      <c r="AF39" s="186" t="s">
        <v>248</v>
      </c>
      <c r="AG39" s="186" t="s">
        <v>248</v>
      </c>
      <c r="AH39" s="186" t="s">
        <v>248</v>
      </c>
      <c r="AI39" s="186" t="s">
        <v>248</v>
      </c>
      <c r="AJ39" s="186" t="s">
        <v>248</v>
      </c>
      <c r="AK39" s="186" t="s">
        <v>248</v>
      </c>
      <c r="AL39" s="186">
        <v>2</v>
      </c>
      <c r="AM39" s="186" t="s">
        <v>248</v>
      </c>
      <c r="AN39" s="186" t="s">
        <v>248</v>
      </c>
      <c r="AO39" s="186">
        <v>2</v>
      </c>
      <c r="AP39" s="186" t="s">
        <v>248</v>
      </c>
      <c r="AQ39" s="186">
        <v>2</v>
      </c>
      <c r="AR39" s="186" t="s">
        <v>248</v>
      </c>
      <c r="AS39" s="186" t="s">
        <v>248</v>
      </c>
      <c r="AT39" s="186" t="s">
        <v>248</v>
      </c>
      <c r="AU39" s="186" t="s">
        <v>248</v>
      </c>
      <c r="AV39" s="186">
        <v>2</v>
      </c>
      <c r="AW39" s="186">
        <v>1</v>
      </c>
      <c r="AX39" s="186" t="s">
        <v>248</v>
      </c>
      <c r="AY39" s="186" t="s">
        <v>248</v>
      </c>
      <c r="AZ39" s="186" t="s">
        <v>248</v>
      </c>
      <c r="BA39" s="186">
        <v>1</v>
      </c>
      <c r="BB39" s="186">
        <v>1</v>
      </c>
      <c r="BC39" s="186" t="s">
        <v>248</v>
      </c>
      <c r="BD39" s="186" t="s">
        <v>248</v>
      </c>
      <c r="BE39" s="186" t="s">
        <v>248</v>
      </c>
      <c r="BF39" s="186" t="s">
        <v>248</v>
      </c>
      <c r="BG39" s="186" t="s">
        <v>248</v>
      </c>
      <c r="BH39" s="186" t="s">
        <v>248</v>
      </c>
      <c r="BI39" s="186" t="s">
        <v>248</v>
      </c>
      <c r="BJ39" s="186" t="s">
        <v>248</v>
      </c>
      <c r="BK39" s="186" t="s">
        <v>248</v>
      </c>
      <c r="BL39" s="186" t="s">
        <v>248</v>
      </c>
      <c r="BM39" s="186" t="s">
        <v>248</v>
      </c>
      <c r="BN39" s="186" t="s">
        <v>248</v>
      </c>
      <c r="BO39" s="186" t="s">
        <v>248</v>
      </c>
      <c r="BP39" s="186" t="s">
        <v>248</v>
      </c>
      <c r="BQ39" s="186">
        <v>2</v>
      </c>
      <c r="BR39" s="186" t="s">
        <v>248</v>
      </c>
      <c r="BS39" s="186">
        <v>2</v>
      </c>
      <c r="BT39" s="186" t="s">
        <v>248</v>
      </c>
      <c r="BU39" s="186">
        <v>2</v>
      </c>
      <c r="BV39" s="186" t="s">
        <v>248</v>
      </c>
      <c r="BW39" s="186">
        <v>2</v>
      </c>
      <c r="BX39" s="186">
        <v>2</v>
      </c>
      <c r="BY39" s="186" t="s">
        <v>248</v>
      </c>
      <c r="BZ39" s="186">
        <v>2</v>
      </c>
      <c r="CA39" s="186" t="s">
        <v>248</v>
      </c>
      <c r="CB39" s="186">
        <v>2</v>
      </c>
      <c r="CC39" s="186" t="s">
        <v>248</v>
      </c>
      <c r="CD39" s="186">
        <v>2</v>
      </c>
      <c r="CE39" s="186">
        <v>1</v>
      </c>
      <c r="CF39" s="186">
        <v>1</v>
      </c>
      <c r="CG39" s="186">
        <v>2</v>
      </c>
      <c r="CH39" s="186" t="s">
        <v>248</v>
      </c>
      <c r="CI39" s="186" t="s">
        <v>248</v>
      </c>
      <c r="CJ39" s="186" t="s">
        <v>248</v>
      </c>
      <c r="CK39" s="186" t="s">
        <v>248</v>
      </c>
      <c r="CL39" s="186" t="s">
        <v>248</v>
      </c>
      <c r="CM39" s="186" t="s">
        <v>248</v>
      </c>
      <c r="CN39" s="186" t="s">
        <v>248</v>
      </c>
      <c r="CO39" s="186" t="s">
        <v>248</v>
      </c>
      <c r="CP39" s="186" t="s">
        <v>248</v>
      </c>
      <c r="CQ39" s="186" t="s">
        <v>248</v>
      </c>
      <c r="CR39" s="186" t="s">
        <v>248</v>
      </c>
      <c r="CS39" s="186" t="s">
        <v>248</v>
      </c>
      <c r="CT39" s="186" t="s">
        <v>248</v>
      </c>
      <c r="CU39" s="186" t="s">
        <v>248</v>
      </c>
      <c r="CV39" s="186" t="s">
        <v>248</v>
      </c>
      <c r="CW39" s="186">
        <v>2</v>
      </c>
      <c r="CX39" s="186" t="s">
        <v>248</v>
      </c>
      <c r="CY39" s="186" t="s">
        <v>248</v>
      </c>
      <c r="CZ39" s="186" t="s">
        <v>248</v>
      </c>
      <c r="DA39" s="186" t="s">
        <v>248</v>
      </c>
      <c r="DB39" s="186" t="s">
        <v>248</v>
      </c>
      <c r="DC39" s="186" t="s">
        <v>248</v>
      </c>
      <c r="DD39" s="186" t="s">
        <v>248</v>
      </c>
      <c r="DE39" s="186" t="s">
        <v>248</v>
      </c>
      <c r="DF39" s="186"/>
      <c r="DG39" s="186" t="s">
        <v>248</v>
      </c>
      <c r="DH39" s="186" t="s">
        <v>248</v>
      </c>
      <c r="DI39" s="186" t="s">
        <v>248</v>
      </c>
      <c r="DJ39" s="186" t="s">
        <v>248</v>
      </c>
      <c r="DK39" s="186" t="s">
        <v>248</v>
      </c>
      <c r="DL39" s="186" t="s">
        <v>248</v>
      </c>
      <c r="DM39" s="186" t="s">
        <v>248</v>
      </c>
      <c r="DN39" s="186" t="s">
        <v>248</v>
      </c>
      <c r="DO39" s="186" t="s">
        <v>248</v>
      </c>
      <c r="DP39" s="186" t="s">
        <v>248</v>
      </c>
      <c r="DQ39" s="186" t="s">
        <v>248</v>
      </c>
      <c r="DR39" s="186" t="s">
        <v>248</v>
      </c>
      <c r="DS39" s="186" t="s">
        <v>248</v>
      </c>
      <c r="DT39" s="186" t="s">
        <v>248</v>
      </c>
      <c r="DU39" s="186" t="s">
        <v>248</v>
      </c>
      <c r="DV39" s="186" t="s">
        <v>248</v>
      </c>
      <c r="DW39" s="186" t="s">
        <v>248</v>
      </c>
      <c r="DX39" s="186" t="s">
        <v>248</v>
      </c>
      <c r="DY39" s="186" t="s">
        <v>248</v>
      </c>
      <c r="DZ39" s="186" t="s">
        <v>248</v>
      </c>
      <c r="EA39" s="186" t="s">
        <v>248</v>
      </c>
      <c r="EB39" s="186" t="s">
        <v>248</v>
      </c>
      <c r="EC39" s="186" t="s">
        <v>248</v>
      </c>
      <c r="ED39" s="186" t="s">
        <v>248</v>
      </c>
      <c r="EE39" s="186" t="s">
        <v>248</v>
      </c>
      <c r="EF39" s="186" t="s">
        <v>248</v>
      </c>
      <c r="EG39" s="186" t="s">
        <v>248</v>
      </c>
      <c r="EH39" s="186" t="s">
        <v>248</v>
      </c>
      <c r="EI39" s="186" t="s">
        <v>248</v>
      </c>
      <c r="EJ39" s="186" t="s">
        <v>248</v>
      </c>
      <c r="EK39" s="186" t="s">
        <v>248</v>
      </c>
      <c r="EL39" s="184" t="s">
        <v>248</v>
      </c>
      <c r="EM39" s="184" t="s">
        <v>248</v>
      </c>
      <c r="EN39" s="184" t="s">
        <v>248</v>
      </c>
      <c r="EO39" s="186" t="s">
        <v>248</v>
      </c>
      <c r="EP39" s="186" t="s">
        <v>248</v>
      </c>
      <c r="EQ39" s="186" t="s">
        <v>248</v>
      </c>
      <c r="ER39" s="186" t="s">
        <v>248</v>
      </c>
      <c r="ES39" s="186" t="s">
        <v>248</v>
      </c>
      <c r="ET39" s="186" t="s">
        <v>248</v>
      </c>
      <c r="EU39" s="186" t="s">
        <v>248</v>
      </c>
      <c r="EV39" s="186" t="s">
        <v>248</v>
      </c>
      <c r="EW39" s="186" t="s">
        <v>248</v>
      </c>
      <c r="EX39" s="186" t="s">
        <v>248</v>
      </c>
      <c r="EY39" s="186" t="s">
        <v>248</v>
      </c>
      <c r="EZ39" s="186" t="s">
        <v>248</v>
      </c>
      <c r="FA39" s="186" t="s">
        <v>248</v>
      </c>
      <c r="FB39" s="186" t="s">
        <v>248</v>
      </c>
      <c r="FC39" s="186" t="s">
        <v>248</v>
      </c>
      <c r="FD39" s="186" t="s">
        <v>248</v>
      </c>
      <c r="FE39" s="186" t="s">
        <v>248</v>
      </c>
      <c r="FF39" s="186" t="s">
        <v>248</v>
      </c>
      <c r="FG39" s="186" t="s">
        <v>248</v>
      </c>
      <c r="FH39" s="186" t="s">
        <v>248</v>
      </c>
      <c r="FI39" s="186" t="s">
        <v>248</v>
      </c>
      <c r="FJ39" s="186" t="s">
        <v>248</v>
      </c>
      <c r="FK39" s="186" t="s">
        <v>248</v>
      </c>
      <c r="FL39" s="186" t="s">
        <v>248</v>
      </c>
      <c r="FM39" s="186" t="s">
        <v>248</v>
      </c>
      <c r="FN39" s="187" t="s">
        <v>248</v>
      </c>
      <c r="FO39" s="187" t="s">
        <v>248</v>
      </c>
      <c r="FP39" s="187" t="s">
        <v>248</v>
      </c>
      <c r="FQ39" s="187" t="s">
        <v>248</v>
      </c>
      <c r="FR39" s="187" t="s">
        <v>248</v>
      </c>
      <c r="FS39" s="186">
        <v>2</v>
      </c>
      <c r="FT39" s="186">
        <v>2</v>
      </c>
      <c r="FU39" s="186">
        <v>1</v>
      </c>
      <c r="FV39" s="186">
        <v>1</v>
      </c>
      <c r="FW39" s="186">
        <v>1</v>
      </c>
      <c r="FX39" s="186">
        <v>1</v>
      </c>
      <c r="FY39" s="186">
        <v>1</v>
      </c>
      <c r="FZ39" s="186">
        <v>1</v>
      </c>
      <c r="GA39" s="186" t="s">
        <v>248</v>
      </c>
      <c r="GB39" s="186" t="s">
        <v>248</v>
      </c>
      <c r="GC39" s="186">
        <v>2</v>
      </c>
      <c r="GD39" s="186">
        <v>1</v>
      </c>
      <c r="GE39" s="186" t="s">
        <v>248</v>
      </c>
      <c r="GF39" s="186" t="s">
        <v>248</v>
      </c>
      <c r="GG39" s="186" t="s">
        <v>248</v>
      </c>
      <c r="GH39" s="186" t="s">
        <v>248</v>
      </c>
      <c r="GI39" s="186" t="s">
        <v>248</v>
      </c>
      <c r="GJ39" s="186" t="s">
        <v>248</v>
      </c>
      <c r="GK39" s="186" t="s">
        <v>248</v>
      </c>
      <c r="GL39" s="186" t="s">
        <v>248</v>
      </c>
      <c r="GM39" s="186" t="s">
        <v>248</v>
      </c>
      <c r="GN39" s="186" t="s">
        <v>248</v>
      </c>
      <c r="GO39" s="186" t="s">
        <v>248</v>
      </c>
      <c r="GP39" s="186" t="s">
        <v>248</v>
      </c>
      <c r="GQ39" s="186" t="s">
        <v>248</v>
      </c>
      <c r="GR39" s="186" t="s">
        <v>248</v>
      </c>
      <c r="GS39" s="186" t="s">
        <v>248</v>
      </c>
      <c r="GT39" s="186" t="s">
        <v>248</v>
      </c>
      <c r="GU39" s="186" t="s">
        <v>248</v>
      </c>
      <c r="GV39" s="186" t="s">
        <v>248</v>
      </c>
      <c r="GW39" s="186" t="s">
        <v>248</v>
      </c>
      <c r="GX39" s="186" t="s">
        <v>248</v>
      </c>
      <c r="GY39" s="186" t="s">
        <v>248</v>
      </c>
      <c r="GZ39" s="261" t="s">
        <v>248</v>
      </c>
      <c r="HA39" s="261" t="s">
        <v>248</v>
      </c>
      <c r="HB39" s="188">
        <f>SUM(G39:GE39)</f>
        <v>58</v>
      </c>
    </row>
    <row r="40" spans="1:211" ht="24.9" customHeight="1" thickBot="1" x14ac:dyDescent="0.35">
      <c r="A40" s="108" t="str">
        <f>A39</f>
        <v>Prod.-Q-4</v>
      </c>
      <c r="B40" s="108" t="str">
        <f>B39</f>
        <v>Pracownik Produkcji</v>
      </c>
      <c r="C40" s="108" t="str">
        <f>C39</f>
        <v>PB</v>
      </c>
      <c r="D40" s="108">
        <f>D39</f>
        <v>428</v>
      </c>
      <c r="E40" s="395"/>
      <c r="F40" s="189" t="s">
        <v>375</v>
      </c>
      <c r="G40" s="192">
        <v>2</v>
      </c>
      <c r="H40" s="193">
        <v>2</v>
      </c>
      <c r="I40" s="193">
        <v>2</v>
      </c>
      <c r="J40" s="193">
        <v>2</v>
      </c>
      <c r="K40" s="193">
        <v>2</v>
      </c>
      <c r="L40" s="194" t="str">
        <f>IF(INDEX(tab_MinKomp[Przepisy kodeksu pracy / Bestimmungen des Arbeitsgesetzes],MATCH($B39,tab_MinKomp[[Stanowisko / Position ]:[Stanowisko / Position ]],0))="n/a","n/a",L39-INDEX(tab_MinKomp[Przepisy kodeksu pracy / Bestimmungen des Arbeitsgesetzes],MATCH($B39,tab_MinKomp[[Stanowisko / Position ]:[Stanowisko / Position ]],0)))</f>
        <v>n/a</v>
      </c>
      <c r="M40" s="195" t="str">
        <f>IF(INDEX(tab_MinKomp[Przepisy o ub.społ. ZUS  / Sozialversicherungsvorschriften],MATCH($B39,tab_MinKomp[[Stanowisko / Position ]:[Stanowisko / Position ]],0))="n/a","n/a",M39-INDEX(tab_MinKomp[Przepisy o ub.społ. ZUS  / Sozialversicherungsvorschriften],MATCH($B39,tab_MinKomp[[Stanowisko / Position ]:[Stanowisko / Position ]],0)))</f>
        <v>n/a</v>
      </c>
      <c r="N40" s="194" t="str">
        <f>IF(INDEX(tab_MinKomp[PRZEPISY O PDOF /persönlich Einkommensteuergesetz ],MATCH($B39,tab_MinKomp[[Stanowisko / Position ]:[Stanowisko / Position ]],0))="n/a","n/a",N39-INDEX(tab_MinKomp[PRZEPISY O PDOF /persönlich Einkommensteuergesetz ],MATCH($B39,tab_MinKomp[[Stanowisko / Position ]:[Stanowisko / Position ]],0)))</f>
        <v>n/a</v>
      </c>
      <c r="O40" s="194">
        <f>IF(INDEX(tab_MinKomp[Regulamin pracy / Arbeitsordnung],MATCH($B39,tab_MinKomp[[Stanowisko / Position ]:[Stanowisko / Position ]],0))="n/a","n/a",O39-INDEX(tab_MinKomp[Regulamin pracy / Arbeitsordnung],MATCH($B39,tab_MinKomp[[Stanowisko / Position ]:[Stanowisko / Position ]],0)))</f>
        <v>0</v>
      </c>
      <c r="P40" s="194">
        <f>IF(INDEX(tab_MinKomp[Regulamin wynagradzania / Vergütungsordnung],MATCH($B39,tab_MinKomp[[Stanowisko / Position ]:[Stanowisko / Position ]],0))="n/a","n/a",P39-INDEX(tab_MinKomp[Regulamin wynagradzania / Vergütungsordnung],MATCH($B39,tab_MinKomp[[Stanowisko / Position ]:[Stanowisko / Position ]],0)))</f>
        <v>0</v>
      </c>
      <c r="Q40" s="194" t="str">
        <f>IF(INDEX(tab_MinKomp[System R2PŁATNIK PRO: Płace / Lohnabrechnung],MATCH($B39,tab_MinKomp[[Stanowisko / Position ]:[Stanowisko / Position ]],0))="n/a","n/a",Q39-INDEX(tab_MinKomp[System R2PŁATNIK PRO: Płace / Lohnabrechnung],MATCH($B39,tab_MinKomp[[Stanowisko / Position ]:[Stanowisko / Position ]],0)))</f>
        <v>n/a</v>
      </c>
      <c r="R40" s="194" t="str">
        <f>IF(INDEX(tab_MinKomp[SystemR2PŁATNIK PRO: KADRY / Personaldaten],MATCH($B39,tab_MinKomp[[Stanowisko / Position ]:[Stanowisko / Position ]],0))="n/a","n/a",R39-INDEX(tab_MinKomp[SystemR2PŁATNIK PRO: KADRY / Personaldaten],MATCH($B39,tab_MinKomp[[Stanowisko / Position ]:[Stanowisko / Position ]],0)))</f>
        <v>n/a</v>
      </c>
      <c r="S40" s="194" t="str">
        <f>IF(INDEX(tab_MinKomp[SYSTEM R2PŁATNIK PRO: zarządzanie pracownikami / Arbeitsverwaltung],MATCH($B39,tab_MinKomp[[Stanowisko / Position ]:[Stanowisko / Position ]],0))="n/a","n/a",S39-INDEX(tab_MinKomp[SYSTEM R2PŁATNIK PRO: zarządzanie pracownikami / Arbeitsverwaltung],MATCH($B39,tab_MinKomp[[Stanowisko / Position ]:[Stanowisko / Position ]],0)))</f>
        <v>n/a</v>
      </c>
      <c r="T40" s="194" t="str">
        <f>IF(INDEX(tab_MinKomp[Doradztwo, wsparcie personalne / Personalberatung und Unterstützung],MATCH($B39,tab_MinKomp[[Stanowisko / Position ]:[Stanowisko / Position ]],0))="n/a","n/a",T39-INDEX(tab_MinKomp[Doradztwo, wsparcie personalne / Personalberatung und Unterstützung],MATCH($B39,tab_MinKomp[[Stanowisko / Position ]:[Stanowisko / Position ]],0)))</f>
        <v>n/a</v>
      </c>
      <c r="U40" s="194" t="str">
        <f>IF(INDEX(tab_MinKomp[Przepisy o podatku VAT / MwSt.- Gesetz],MATCH($B39,tab_MinKomp[[Stanowisko / Position ]:[Stanowisko / Position ]],0))="n/a","n/a",U39-INDEX(tab_MinKomp[Przepisy o podatku VAT / MwSt.- Gesetz],MATCH($B39,tab_MinKomp[[Stanowisko / Position ]:[Stanowisko / Position ]],0)))</f>
        <v>n/a</v>
      </c>
      <c r="V40" s="194" t="str">
        <f>IF(INDEX(tab_MinKomp[PrzepisyPDOP / geschäftlich Einkommensteuergesetz],MATCH($B39,tab_MinKomp[[Stanowisko / Position ]:[Stanowisko / Position ]],0))="n/a","n/a",V39-INDEX(tab_MinKomp[PrzepisyPDOP / geschäftlich Einkommensteuergesetz],MATCH($B39,tab_MinKomp[[Stanowisko / Position ]:[Stanowisko / Position ]],0)))</f>
        <v>n/a</v>
      </c>
      <c r="W40" s="194" t="str">
        <f>IF(INDEX(tab_MinKomp[System BAAN / FINANSE (FIBU)],MATCH($B39,tab_MinKomp[[Stanowisko / Position ]:[Stanowisko / Position ]],0))="n/a","n/a",W39-INDEX(tab_MinKomp[System BAAN / FINANSE (FIBU)],MATCH($B39,tab_MinKomp[[Stanowisko / Position ]:[Stanowisko / Position ]],0)))</f>
        <v>n/a</v>
      </c>
      <c r="X40" s="194" t="str">
        <f>IF(INDEX(tab_MinKomp[Systemy pomocnicze / Hilfssysteme(STOCKPROGRAM, KALK2000 etc.)],MATCH($B39,tab_MinKomp[[Stanowisko / Position ]:[Stanowisko / Position ]],0))="n/a","n/a",X39-INDEX(tab_MinKomp[Systemy pomocnicze / Hilfssysteme(STOCKPROGRAM, KALK2000 etc.)],MATCH($B39,tab_MinKomp[[Stanowisko / Position ]:[Stanowisko / Position ]],0)))</f>
        <v>n/a</v>
      </c>
      <c r="Y40" s="194" t="str">
        <f>IF(INDEX(tab_MinKomp[Polityka rachunkowości / Buchführungspolitik],MATCH($B39,tab_MinKomp[[Stanowisko / Position ]:[Stanowisko / Position ]],0))="n/a","n/a",Y39-INDEX(tab_MinKomp[Polityka rachunkowości / Buchführungspolitik],MATCH($B39,tab_MinKomp[[Stanowisko / Position ]:[Stanowisko / Position ]],0)))</f>
        <v>n/a</v>
      </c>
      <c r="Z40" s="194" t="str">
        <f>IF(INDEX(tab_MinKomp[Ustawa o rachunkowości / Rechnungslegungsgesetz],MATCH($B39,tab_MinKomp[[Stanowisko / Position ]:[Stanowisko / Position ]],0))="n/a","n/a",Z39-INDEX(tab_MinKomp[Ustawa o rachunkowości / Rechnungslegungsgesetz],MATCH($B39,tab_MinKomp[[Stanowisko / Position ]:[Stanowisko / Position ]],0)))</f>
        <v>n/a</v>
      </c>
      <c r="AA40" s="194" t="str">
        <f>IF(INDEX(tab_MinKomp[WORKFLOW - TS-100],MATCH($B39,tab_MinKomp[[Stanowisko / Position ]:[Stanowisko / Position ]],0))="n/a","n/a",AA39-INDEX(tab_MinKomp[WORKFLOW - TS-100],MATCH($B39,tab_MinKomp[[Stanowisko / Position ]:[Stanowisko / Position ]],0)))</f>
        <v>n/a</v>
      </c>
      <c r="AB40" s="194" t="str">
        <f>IF(INDEX(tab_MinKomp[WORKFLOW - SFMS],MATCH($B39,tab_MinKomp[[Stanowisko / Position ]:[Stanowisko / Position ]],0))="n/a","n/a",AB39-INDEX(tab_MinKomp[WORKFLOW - SFMS],MATCH($B39,tab_MinKomp[[Stanowisko / Position ]:[Stanowisko / Position ]],0)))</f>
        <v>n/a</v>
      </c>
      <c r="AC40" s="194" t="str">
        <f>IF(INDEX(tab_MinKomp[System ISO 9001:2015],MATCH($B39,tab_MinKomp[[Stanowisko / Position ]:[Stanowisko / Position ]],0))="n/a","n/a",AC39-INDEX(tab_MinKomp[System ISO 9001:2015],MATCH($B39,tab_MinKomp[[Stanowisko / Position ]:[Stanowisko / Position ]],0)))</f>
        <v>n/a</v>
      </c>
      <c r="AD40" s="194" t="str">
        <f>IF(INDEX(tab_MinKomp[System ISO 9001:2015],MATCH($B39,tab_MinKomp[[Stanowisko / Position ]:[Stanowisko / Position ]],0))="n/a","n/a",AD39-INDEX(tab_MinKomp[System ISO 9001:2015],MATCH($B39,tab_MinKomp[[Stanowisko / Position ]:[Stanowisko / Position ]],0)))</f>
        <v>n/a</v>
      </c>
      <c r="AE40" s="194" t="str">
        <f>IF(INDEX(tab_MinKomp[System ISO 9001:2015],MATCH($B39,tab_MinKomp[[Stanowisko / Position ]:[Stanowisko / Position ]],0))="n/a","n/a",AE39-INDEX(tab_MinKomp[System ISO 9001:2015],MATCH($B39,tab_MinKomp[[Stanowisko / Position ]:[Stanowisko / Position ]],0)))</f>
        <v>n/a</v>
      </c>
      <c r="AF40" s="194" t="str">
        <f>IF(INDEX(tab_MinKomp[System ISO 9001:2015],MATCH($B39,tab_MinKomp[[Stanowisko / Position ]:[Stanowisko / Position ]],0))="n/a","n/a",AF39-INDEX(tab_MinKomp[System ISO 9001:2015],MATCH($B39,tab_MinKomp[[Stanowisko / Position ]:[Stanowisko / Position ]],0)))</f>
        <v>n/a</v>
      </c>
      <c r="AG40" s="194" t="str">
        <f>IF(INDEX(tab_MinKomp[Wymagania VDA 6.3 Process / Forderungen],MATCH($B39,tab_MinKomp[[Stanowisko / Position ]:[Stanowisko / Position ]],0))="n/a","n/a",AG39-INDEX(tab_MinKomp[Wymagania VDA 6.3 Process / Forderungen],MATCH($B39,tab_MinKomp[[Stanowisko / Position ]:[Stanowisko / Position ]],0)))</f>
        <v>n/a</v>
      </c>
      <c r="AH40" s="194" t="str">
        <f>IF(INDEX(tab_MinKomp[Wymagania VDA 6.5 Product / Forderungen],MATCH($B39,tab_MinKomp[[Stanowisko / Position ]:[Stanowisko / Position ]],0))="n/a","n/a",AH39-INDEX(tab_MinKomp[Wymagania VDA 6.5 Product / Forderungen],MATCH($B39,tab_MinKomp[[Stanowisko / Position ]:[Stanowisko / Position ]],0)))</f>
        <v>n/a</v>
      </c>
      <c r="AI40" s="194" t="str">
        <f>IF(INDEX(tab_MinKomp[System ISO 9001:2015],MATCH($B39,tab_MinKomp[[Stanowisko / Position ]:[Stanowisko / Position ]],0))="n/a","n/a",AI39-INDEX(tab_MinKomp[System ISO 9001:2015],MATCH($B39,tab_MinKomp[[Stanowisko / Position ]:[Stanowisko / Position ]],0)))</f>
        <v>n/a</v>
      </c>
      <c r="AJ40" s="194" t="str">
        <f>IF(INDEX(tab_MinKomp[Auditor systemu ISO 17021:2018],MATCH($B39,tab_MinKomp[[Stanowisko / Position ]:[Stanowisko / Position ]],0))="n/a","n/a",AJ39-INDEX(tab_MinKomp[Auditor systemu ISO 17021:2018],MATCH($B39,tab_MinKomp[[Stanowisko / Position ]:[Stanowisko / Position ]],0)))</f>
        <v>n/a</v>
      </c>
      <c r="AK40" s="194" t="str">
        <f>IF(INDEX(tab_MinKomp[Pełnomocnik systemu / Systemvertreter],MATCH($B39,tab_MinKomp[[Stanowisko / Position ]:[Stanowisko / Position ]],0))="n/a","n/a",AK39-INDEX(tab_MinKomp[Pełnomocnik systemu / Systemvertreter],MATCH($B39,tab_MinKomp[[Stanowisko / Position ]:[Stanowisko / Position ]],0)))</f>
        <v>n/a</v>
      </c>
      <c r="AL40" s="194">
        <f>IF(INDEX(tab_MinKomp[Polityka Etyczna - Compliance],MATCH($B39,tab_MinKomp[[Stanowisko / Position ]:[Stanowisko / Position ]],0))="n/a","n/a",AL39-INDEX(tab_MinKomp[Polityka Etyczna - Compliance],MATCH($B39,tab_MinKomp[[Stanowisko / Position ]:[Stanowisko / Position ]],0)))</f>
        <v>1</v>
      </c>
      <c r="AM40" s="194" t="str">
        <f>IF(INDEX(tab_MinKomp[WDRAŻANIE NOWYCH PROJEKTÓW/ PROCEDURA CTM],MATCH($B39,tab_MinKomp[[Stanowisko / Position ]:[Stanowisko / Position ]],0))="n/a","n/a",AM39-INDEX(tab_MinKomp[WDRAŻANIE NOWYCH PROJEKTÓW/ PROCEDURA CTM],MATCH($B39,tab_MinKomp[[Stanowisko / Position ]:[Stanowisko / Position ]],0)))</f>
        <v>n/a</v>
      </c>
      <c r="AN40" s="194" t="str">
        <f>IF(INDEX(tab_MinKomp[KAMIENIE MILOWE MSL/PIFF],MATCH($B39,tab_MinKomp[[Stanowisko / Position ]:[Stanowisko / Position ]],0))="n/a","n/a",AN39-INDEX(tab_MinKomp[KAMIENIE MILOWE MSL/PIFF],MATCH($B39,tab_MinKomp[[Stanowisko / Position ]:[Stanowisko / Position ]],0)))</f>
        <v>n/a</v>
      </c>
      <c r="AO40" s="194">
        <f>IF(INDEX(tab_MinKomp[CP],MATCH($B39,tab_MinKomp[[Stanowisko / Position ]:[Stanowisko / Position ]],0))="n/a","n/a",AO39-INDEX(tab_MinKomp[CP],MATCH($B39,tab_MinKomp[[Stanowisko / Position ]:[Stanowisko / Position ]],0)))</f>
        <v>1</v>
      </c>
      <c r="AP40" s="194" t="str">
        <f>IF(INDEX(tab_MinKomp[FMEA],MATCH($B39,tab_MinKomp[[Stanowisko / Position ]:[Stanowisko / Position ]],0))="n/a","n/a",AP39-INDEX(tab_MinKomp[FMEA],MATCH($B39,tab_MinKomp[[Stanowisko / Position ]:[Stanowisko / Position ]],0)))</f>
        <v>n/a</v>
      </c>
      <c r="AQ40" s="194">
        <f>IF(INDEX(tab_MinKomp[FLOW CHART],MATCH($B39,tab_MinKomp[[Stanowisko / Position ]:[Stanowisko / Position ]],0))="n/a","n/a",AQ39-INDEX(tab_MinKomp[FLOW CHART],MATCH($B39,tab_MinKomp[[Stanowisko / Position ]:[Stanowisko / Position ]],0)))</f>
        <v>1</v>
      </c>
      <c r="AR40" s="194" t="str">
        <f>IF(INDEX(tab_MinKomp[APQP],MATCH($B39,tab_MinKomp[[Stanowisko / Position ]:[Stanowisko / Position ]],0))="n/a","n/a",AR39-INDEX(tab_MinKomp[APQP],MATCH($B39,tab_MinKomp[[Stanowisko / Position ]:[Stanowisko / Position ]],0)))</f>
        <v>n/a</v>
      </c>
      <c r="AS40" s="194" t="str">
        <f>IF(INDEX(tab_MinKomp[MSA],MATCH($B39,tab_MinKomp[[Stanowisko / Position ]:[Stanowisko / Position ]],0))="n/a","n/a",AS39-INDEX(tab_MinKomp[MSA],MATCH($B39,tab_MinKomp[[Stanowisko / Position ]:[Stanowisko / Position ]],0)))</f>
        <v>n/a</v>
      </c>
      <c r="AT40" s="194" t="str">
        <f>IF(INDEX(tab_MinKomp[SPC],MATCH($B39,tab_MinKomp[[Stanowisko / Position ]:[Stanowisko / Position ]],0))="n/a","n/a",AT39-INDEX(tab_MinKomp[SPC],MATCH($B39,tab_MinKomp[[Stanowisko / Position ]:[Stanowisko / Position ]],0)))</f>
        <v>n/a</v>
      </c>
      <c r="AU40" s="194" t="str">
        <f>IF(INDEX(tab_MinKomp[CSR (SPECYFICZNE WYMAGANIA KLIENTA)],MATCH($B39,tab_MinKomp[[Stanowisko / Position ]:[Stanowisko / Position ]],0))="n/a","n/a",AU39-INDEX(tab_MinKomp[CSR (SPECYFICZNE WYMAGANIA KLIENTA)],MATCH($B39,tab_MinKomp[[Stanowisko / Position ]:[Stanowisko / Position ]],0)))</f>
        <v>n/a</v>
      </c>
      <c r="AV40" s="194">
        <f>IF(INDEX(tab_MinKomp[5S],MATCH($B39,tab_MinKomp[[Stanowisko / Position ]:[Stanowisko / Position ]],0))="n/a","n/a",AV39-INDEX(tab_MinKomp[5S],MATCH($B39,tab_MinKomp[[Stanowisko / Position ]:[Stanowisko / Position ]],0)))</f>
        <v>0</v>
      </c>
      <c r="AW40" s="194">
        <f>IF(INDEX(tab_MinKomp[LEAN MANAGEMENT],MATCH($B39,tab_MinKomp[[Stanowisko / Position ]:[Stanowisko / Position ]],0))="n/a","n/a",AW39-INDEX(tab_MinKomp[LEAN MANAGEMENT],MATCH($B39,tab_MinKomp[[Stanowisko / Position ]:[Stanowisko / Position ]],0)))</f>
        <v>0</v>
      </c>
      <c r="AX40" s="194" t="str">
        <f>IF(INDEX(tab_MinKomp[5R],MATCH($B39,tab_MinKomp[[Stanowisko / Position ]:[Stanowisko / Position ]],0))="n/a","n/a",AX39-INDEX(tab_MinKomp[5R],MATCH($B39,tab_MinKomp[[Stanowisko / Position ]:[Stanowisko / Position ]],0)))</f>
        <v>n/a</v>
      </c>
      <c r="AY40" s="194" t="str">
        <f>IF(INDEX(tab_MinKomp[Six Sigma],MATCH($B39,tab_MinKomp[[Stanowisko / Position ]:[Stanowisko / Position ]],0))="n/a","n/a",AY39-INDEX(tab_MinKomp[Six Sigma],MATCH($B39,tab_MinKomp[[Stanowisko / Position ]:[Stanowisko / Position ]],0)))</f>
        <v>n/a</v>
      </c>
      <c r="AZ40" s="194" t="str">
        <f>IF(INDEX(tab_MinKomp[System BAAN / Distribution &amp; Supply Chain],MATCH($B39,tab_MinKomp[[Stanowisko / Position ]:[Stanowisko / Position ]],0))="n/a","n/a",AZ39-INDEX(tab_MinKomp[System BAAN / Distribution &amp; Supply Chain],MATCH($B39,tab_MinKomp[[Stanowisko / Position ]:[Stanowisko / Position ]],0)))</f>
        <v>n/a</v>
      </c>
      <c r="BA40" s="194">
        <f>IF(INDEX(tab_MinKomp[LEAN MANAGEMENT],MATCH($B39,tab_MinKomp[[Stanowisko / Position ]:[Stanowisko / Position ]],0))="n/a","n/a",BA39-INDEX(tab_MinKomp[LEAN MANAGEMENT],MATCH($B39,tab_MinKomp[[Stanowisko / Position ]:[Stanowisko / Position ]],0)))</f>
        <v>0</v>
      </c>
      <c r="BB40" s="194">
        <f>IF(INDEX(tab_MinKomp[LEAN MANAGEMENT],MATCH($B39,tab_MinKomp[[Stanowisko / Position ]:[Stanowisko / Position ]],0))="n/a","n/a",BB39-INDEX(tab_MinKomp[LEAN MANAGEMENT],MATCH($B39,tab_MinKomp[[Stanowisko / Position ]:[Stanowisko / Position ]],0)))</f>
        <v>0</v>
      </c>
      <c r="BC40" s="194" t="str">
        <f>IF(INDEX(tab_MinKomp[Organizacja dostaw / Versorgungsorganisation],MATCH($B39,tab_MinKomp[[Stanowisko / Position ]:[Stanowisko / Position ]],0))="n/a","n/a",BC39-INDEX(tab_MinKomp[Organizacja dostaw / Versorgungsorganisation],MATCH($B39,tab_MinKomp[[Stanowisko / Position ]:[Stanowisko / Position ]],0)))</f>
        <v>n/a</v>
      </c>
      <c r="BD40" s="194" t="str">
        <f>IF(INDEX(tab_MinKomp[Organizacja wysyłek / Organisation von Lieferungen],MATCH($B39,tab_MinKomp[[Stanowisko / Position ]:[Stanowisko / Position ]],0))="n/a","n/a",BD39-INDEX(tab_MinKomp[Organizacja wysyłek / Organisation von Lieferungen],MATCH($B39,tab_MinKomp[[Stanowisko / Position ]:[Stanowisko / Position ]],0)))</f>
        <v>n/a</v>
      </c>
      <c r="BE40" s="194" t="str">
        <f>IF(INDEX(tab_MinKomp[Analiza magazynowa - Program Polen.mdb / Inventuranalyse],MATCH($B39,tab_MinKomp[[Stanowisko / Position ]:[Stanowisko / Position ]],0))="n/a","n/a",BE39-INDEX(tab_MinKomp[Analiza magazynowa - Program Polen.mdb / Inventuranalyse],MATCH($B39,tab_MinKomp[[Stanowisko / Position ]:[Stanowisko / Position ]],0)))</f>
        <v>n/a</v>
      </c>
      <c r="BF40" s="190" t="str">
        <f>IF(INDEX(tab_MinKomp[MMOG (Materials Management Operations Guidelines)],MATCH($B39,tab_MinKomp[[Stanowisko / Position ]:[Stanowisko / Position ]],0))="n/a","n/a",BF39-INDEX(tab_MinKomp[MMOG (Materials Management Operations Guidelines)],MATCH($B39,tab_MinKomp[[Stanowisko / Position ]:[Stanowisko / Position ]],0)))</f>
        <v>n/a</v>
      </c>
      <c r="BG40" s="190" t="str">
        <f>IF(INDEX(tab_MinKomp[GPP],MATCH($B39,tab_MinKomp[[Stanowisko / Position ]:[Stanowisko / Position ]],0))="n/a","n/a",BG39-INDEX(tab_MinKomp[GPP],MATCH($B39,tab_MinKomp[[Stanowisko / Position ]:[Stanowisko / Position ]],0)))</f>
        <v>n/a</v>
      </c>
      <c r="BH40" s="190" t="str">
        <f>IF(INDEX(tab_MinKomp[AIAG (Automotive Industry Action Group)],MATCH($B39,tab_MinKomp[[Stanowisko / Position ]:[Stanowisko / Position ]],0))="n/a","n/a",BH39-INDEX(tab_MinKomp[AIAG (Automotive Industry Action Group)],MATCH($B39,tab_MinKomp[[Stanowisko / Position ]:[Stanowisko / Position ]],0)))</f>
        <v>n/a</v>
      </c>
      <c r="BI40" s="190" t="str">
        <f>IF(INDEX(tab_MinKomp[Super-G disputes],MATCH($B39,tab_MinKomp[[Stanowisko / Position ]:[Stanowisko / Position ]],0))="n/a","n/a",BI39-INDEX(tab_MinKomp[Super-G disputes],MATCH($B39,tab_MinKomp[[Stanowisko / Position ]:[Stanowisko / Position ]],0)))</f>
        <v>n/a</v>
      </c>
      <c r="BJ40" s="190" t="str">
        <f>IF(INDEX(tab_MinKomp[CMMS3/eDDL (Direct Data Link)],MATCH($B39,tab_MinKomp[[Stanowisko / Position ]:[Stanowisko / Position ]],0))="n/a","n/a",BJ39-INDEX(tab_MinKomp[CMMS3/eDDL (Direct Data Link)],MATCH($B39,tab_MinKomp[[Stanowisko / Position ]:[Stanowisko / Position ]],0)))</f>
        <v>n/a</v>
      </c>
      <c r="BK40" s="190" t="str">
        <f>IF(INDEX(tab_MinKomp[MP&amp;L (Material Planning and Logistics)],MATCH($B39,tab_MinKomp[[Stanowisko / Position ]:[Stanowisko / Position ]],0))="n/a","n/a",BK39-INDEX(tab_MinKomp[MP&amp;L (Material Planning and Logistics)],MATCH($B39,tab_MinKomp[[Stanowisko / Position ]:[Stanowisko / Position ]],0)))</f>
        <v>n/a</v>
      </c>
      <c r="BL40" s="190" t="str">
        <f>IF(INDEX(tab_MinKomp[Supplier delivery rating],MATCH($B39,tab_MinKomp[[Stanowisko / Position ]:[Stanowisko / Position ]],0))="n/a","n/a",BL39-INDEX(tab_MinKomp[Supplier delivery rating],MATCH($B39,tab_MinKomp[[Stanowisko / Position ]:[Stanowisko / Position ]],0)))</f>
        <v>n/a</v>
      </c>
      <c r="BM40" s="194" t="str">
        <f>IF(INDEX(tab_MinKomp[Planowanie produkcji / Produktionsplanung],MATCH($B39,tab_MinKomp[[Stanowisko / Position ]:[Stanowisko / Position ]],0))="n/a","n/a",BM39-INDEX(tab_MinKomp[Planowanie produkcji / Produktionsplanung],MATCH($B39,tab_MinKomp[[Stanowisko / Position ]:[Stanowisko / Position ]],0)))</f>
        <v>n/a</v>
      </c>
      <c r="BN40" s="194" t="str">
        <f>IF(INDEX(tab_MinKomp[Planowanie produkcji / Produktionsplanung],MATCH($B39,tab_MinKomp[[Stanowisko / Position ]:[Stanowisko / Position ]],0))="n/a","n/a",BN39-INDEX(tab_MinKomp[Planowanie produkcji / Produktionsplanung],MATCH($B39,tab_MinKomp[[Stanowisko / Position ]:[Stanowisko / Position ]],0)))</f>
        <v>n/a</v>
      </c>
      <c r="BO40" s="194" t="str">
        <f>IF(INDEX(tab_MinKomp[Planowanie produkcji / Produktionsplanung],MATCH($B39,tab_MinKomp[[Stanowisko / Position ]:[Stanowisko / Position ]],0))="n/a","n/a",BO39-INDEX(tab_MinKomp[Planowanie produkcji / Produktionsplanung],MATCH($B39,tab_MinKomp[[Stanowisko / Position ]:[Stanowisko / Position ]],0)))</f>
        <v>n/a</v>
      </c>
      <c r="BP40" s="194" t="str">
        <f>IF(INDEX(tab_MinKomp[Planowanie produkcji / Produktionsplanung],MATCH($B39,tab_MinKomp[[Stanowisko / Position ]:[Stanowisko / Position ]],0))="n/a","n/a",BP39-INDEX(tab_MinKomp[Planowanie produkcji / Produktionsplanung],MATCH($B39,tab_MinKomp[[Stanowisko / Position ]:[Stanowisko / Position ]],0)))</f>
        <v>n/a</v>
      </c>
      <c r="BQ40" s="194">
        <f>IF(INDEX(tab_MinKomp[Obsługa maszyn Novapax / Novapax Maschinenbedienung],MATCH($B39,tab_MinKomp[[Stanowisko / Position ]:[Stanowisko / Position ]],0))="n/a","n/a",BQ39-INDEX(tab_MinKomp[Obsługa maszyn Novapax / Novapax Maschinenbedienung],MATCH($B39,tab_MinKomp[[Stanowisko / Position ]:[Stanowisko / Position ]],0)))</f>
        <v>0</v>
      </c>
      <c r="BR40" s="194" t="str">
        <f>IF(INDEX(tab_MinKomp[Planowanie produkcji / Produktionsplanung],MATCH($B39,tab_MinKomp[[Stanowisko / Position ]:[Stanowisko / Position ]],0))="n/a","n/a",BR39-INDEX(tab_MinKomp[Planowanie produkcji / Produktionsplanung],MATCH($B39,tab_MinKomp[[Stanowisko / Position ]:[Stanowisko / Position ]],0)))</f>
        <v>n/a</v>
      </c>
      <c r="BS40" s="194">
        <f>IF(INDEX(tab_MinKomp[Obsługa maszyn Novapax / Novapax Maschinenbedienung],MATCH($B39,tab_MinKomp[[Stanowisko / Position ]:[Stanowisko / Position ]],0))="n/a","n/a",BS39-INDEX(tab_MinKomp[Obsługa maszyn Novapax / Novapax Maschinenbedienung],MATCH($B39,tab_MinKomp[[Stanowisko / Position ]:[Stanowisko / Position ]],0)))</f>
        <v>0</v>
      </c>
      <c r="BT40" s="194" t="str">
        <f>IF(INDEX(tab_MinKomp[Planowanie produkcji / Produktionsplanung],MATCH($B39,tab_MinKomp[[Stanowisko / Position ]:[Stanowisko / Position ]],0))="n/a","n/a",BT39-INDEX(tab_MinKomp[Planowanie produkcji / Produktionsplanung],MATCH($B39,tab_MinKomp[[Stanowisko / Position ]:[Stanowisko / Position ]],0)))</f>
        <v>n/a</v>
      </c>
      <c r="BU40" s="194">
        <f>IF(INDEX(tab_MinKomp[Obsługa maszyn Novapax / Novapax Maschinenbedienung],MATCH($B39,tab_MinKomp[[Stanowisko / Position ]:[Stanowisko / Position ]],0))="n/a","n/a",BU39-INDEX(tab_MinKomp[Obsługa maszyn Novapax / Novapax Maschinenbedienung],MATCH($B39,tab_MinKomp[[Stanowisko / Position ]:[Stanowisko / Position ]],0)))</f>
        <v>0</v>
      </c>
      <c r="BV40" s="194" t="str">
        <f>IF(INDEX(tab_MinKomp[Planowanie produkcji / Produktionsplanung],MATCH($B39,tab_MinKomp[[Stanowisko / Position ]:[Stanowisko / Position ]],0))="n/a","n/a",BV39-INDEX(tab_MinKomp[Planowanie produkcji / Produktionsplanung],MATCH($B39,tab_MinKomp[[Stanowisko / Position ]:[Stanowisko / Position ]],0)))</f>
        <v>n/a</v>
      </c>
      <c r="BW40" s="194">
        <f>IF(INDEX(tab_MinKomp[Obsługa maszyn Novapax / Novapax Maschinenbedienung],MATCH($B39,tab_MinKomp[[Stanowisko / Position ]:[Stanowisko / Position ]],0))="n/a","n/a",BW39-INDEX(tab_MinKomp[Obsługa maszyn Novapax / Novapax Maschinenbedienung],MATCH($B39,tab_MinKomp[[Stanowisko / Position ]:[Stanowisko / Position ]],0)))</f>
        <v>0</v>
      </c>
      <c r="BX40" s="194">
        <f>IF(INDEX(tab_MinKomp[Obsługa maszyn Novapax / Novapax Maschinenbedienung],MATCH($B39,tab_MinKomp[[Stanowisko / Position ]:[Stanowisko / Position ]],0))="n/a","n/a",BX39-INDEX(tab_MinKomp[Obsługa maszyn Novapax / Novapax Maschinenbedienung],MATCH($B39,tab_MinKomp[[Stanowisko / Position ]:[Stanowisko / Position ]],0)))</f>
        <v>0</v>
      </c>
      <c r="BY40" s="194" t="str">
        <f>IF(INDEX(tab_MinKomp[Obsługa maszyn Engel / Engel Maschinenbedienung],MATCH($B39,tab_MinKomp[[Stanowisko / Position ]:[Stanowisko / Position ]],0))="n/a","n/a",BY39-INDEX(tab_MinKomp[Obsługa maszyn Engel / Engel Maschinenbedienung],MATCH($B39,tab_MinKomp[[Stanowisko / Position ]:[Stanowisko / Position ]],0)))</f>
        <v>n/a</v>
      </c>
      <c r="BZ40" s="194">
        <f>IF(INDEX(tab_MinKomp[Obsługa maszyn Novapax / Novapax Maschinenbedienung],MATCH($B39,tab_MinKomp[[Stanowisko / Position ]:[Stanowisko / Position ]],0))="n/a","n/a",BZ39-INDEX(tab_MinKomp[Obsługa maszyn Novapax / Novapax Maschinenbedienung],MATCH($B39,tab_MinKomp[[Stanowisko / Position ]:[Stanowisko / Position ]],0)))</f>
        <v>0</v>
      </c>
      <c r="CA40" s="194" t="str">
        <f>IF(INDEX(tab_MinKomp[Obsługa maszyn KVT / KVT Maschinenbedienung],MATCH($B39,tab_MinKomp[[Stanowisko / Position ]:[Stanowisko / Position ]],0))="n/a","n/a",CA39-INDEX(tab_MinKomp[Obsługa maszyn KVT / KVT Maschinenbedienung],MATCH($B39,tab_MinKomp[[Stanowisko / Position ]:[Stanowisko / Position ]],0)))</f>
        <v>n/a</v>
      </c>
      <c r="CB40" s="194">
        <f>IF(INDEX(tab_MinKomp[Obsługa maszyn Novapax / Novapax Maschinenbedienung],MATCH($B39,tab_MinKomp[[Stanowisko / Position ]:[Stanowisko / Position ]],0))="n/a","n/a",CB39-INDEX(tab_MinKomp[Obsługa maszyn Novapax / Novapax Maschinenbedienung],MATCH($B39,tab_MinKomp[[Stanowisko / Position ]:[Stanowisko / Position ]],0)))</f>
        <v>0</v>
      </c>
      <c r="CC40" s="194" t="str">
        <f>IF(INDEX(tab_MinKomp[Obsługa maszyn Branson / Branson Maschinenbedienung],MATCH($B39,tab_MinKomp[[Stanowisko / Position ]:[Stanowisko / Position ]],0))="n/a","n/a",CC39-INDEX(tab_MinKomp[Obsługa maszyn Branson / Branson Maschinenbedienung],MATCH($B39,tab_MinKomp[[Stanowisko / Position ]:[Stanowisko / Position ]],0)))</f>
        <v>n/a</v>
      </c>
      <c r="CD40" s="194">
        <f>IF(INDEX(tab_MinKomp[Obsługa maszyn Novapax / Novapax Maschinenbedienung],MATCH($B39,tab_MinKomp[[Stanowisko / Position ]:[Stanowisko / Position ]],0))="n/a","n/a",CD39-INDEX(tab_MinKomp[Obsługa maszyn Novapax / Novapax Maschinenbedienung],MATCH($B39,tab_MinKomp[[Stanowisko / Position ]:[Stanowisko / Position ]],0)))</f>
        <v>0</v>
      </c>
      <c r="CE40" s="194">
        <f>IF(INDEX(tab_MinKomp[Obsługa maszyn Novapax / Novapax Maschinenbedienung],MATCH($B39,tab_MinKomp[[Stanowisko / Position ]:[Stanowisko / Position ]],0))="n/a","n/a",CE39-INDEX(tab_MinKomp[Obsługa maszyn Novapax / Novapax Maschinenbedienung],MATCH($B39,tab_MinKomp[[Stanowisko / Position ]:[Stanowisko / Position ]],0)))</f>
        <v>-1</v>
      </c>
      <c r="CF40" s="194">
        <f>IF(INDEX(tab_MinKomp[Obsługa maszyn Novapax / Novapax Maschinenbedienung],MATCH($B39,tab_MinKomp[[Stanowisko / Position ]:[Stanowisko / Position ]],0))="n/a","n/a",CF39-INDEX(tab_MinKomp[Obsługa maszyn Novapax / Novapax Maschinenbedienung],MATCH($B39,tab_MinKomp[[Stanowisko / Position ]:[Stanowisko / Position ]],0)))</f>
        <v>-1</v>
      </c>
      <c r="CG40" s="194">
        <f>IF(INDEX(tab_MinKomp[Eliminacja awarii / Beseitigung von Ausfällen],MATCH($B39,tab_MinKomp[[Stanowisko / Position ]:[Stanowisko / Position ]],0))="n/a","n/a",CG39-INDEX(tab_MinKomp[Eliminacja awarii / Beseitigung von Ausfällen],MATCH($B39,tab_MinKomp[[Stanowisko / Position ]:[Stanowisko / Position ]],0)))</f>
        <v>1</v>
      </c>
      <c r="CH40" s="194" t="str">
        <f>IF(INDEX(tab_MinKomp[Wymagania VDA 6.5 Product / Forderungen],MATCH($B39,tab_MinKomp[[Stanowisko / Position ]:[Stanowisko / Position ]],0))="n/a","n/a",CH39-INDEX(tab_MinKomp[Wymagania VDA 6.5 Product / Forderungen],MATCH($B39,tab_MinKomp[[Stanowisko / Position ]:[Stanowisko / Position ]],0)))</f>
        <v>n/a</v>
      </c>
      <c r="CI40" s="194" t="str">
        <f>IF(INDEX(tab_MinKomp[Wymagania VDA 6.5 Product / Forderungen],MATCH($B39,tab_MinKomp[[Stanowisko / Position ]:[Stanowisko / Position ]],0))="n/a","n/a",CI39-INDEX(tab_MinKomp[Wymagania VDA 6.5 Product / Forderungen],MATCH($B39,tab_MinKomp[[Stanowisko / Position ]:[Stanowisko / Position ]],0)))</f>
        <v>n/a</v>
      </c>
      <c r="CJ40" s="194" t="str">
        <f>IF(INDEX(tab_MinKomp[Wymagania VDA 6.5 Product / Forderungen],MATCH($B39,tab_MinKomp[[Stanowisko / Position ]:[Stanowisko / Position ]],0))="n/a","n/a",CJ39-INDEX(tab_MinKomp[Wymagania VDA 6.5 Product / Forderungen],MATCH($B39,tab_MinKomp[[Stanowisko / Position ]:[Stanowisko / Position ]],0)))</f>
        <v>n/a</v>
      </c>
      <c r="CK40" s="194" t="str">
        <f>IF(INDEX(tab_MinKomp[Wymagania VDA 6.5 Product / Forderungen],MATCH($B39,tab_MinKomp[[Stanowisko / Position ]:[Stanowisko / Position ]],0))="n/a","n/a",CK39-INDEX(tab_MinKomp[Wymagania VDA 6.5 Product / Forderungen],MATCH($B39,tab_MinKomp[[Stanowisko / Position ]:[Stanowisko / Position ]],0)))</f>
        <v>n/a</v>
      </c>
      <c r="CL40" s="194" t="str">
        <f>IF(INDEX(tab_MinKomp[Wymagania VDA 6.5 Product / Forderungen],MATCH($B39,tab_MinKomp[[Stanowisko / Position ]:[Stanowisko / Position ]],0))="n/a","n/a",CL39-INDEX(tab_MinKomp[Wymagania VDA 6.5 Product / Forderungen],MATCH($B39,tab_MinKomp[[Stanowisko / Position ]:[Stanowisko / Position ]],0)))</f>
        <v>n/a</v>
      </c>
      <c r="CM40" s="194" t="str">
        <f>IF(INDEX(tab_MinKomp[Informatyka ogólna (techniczne i systemowe) / Allgemeine IT (Technik und System)],MATCH($B39,tab_MinKomp[[Stanowisko / Position ]:[Stanowisko / Position ]],0))="n/a","n/a",CM39-INDEX(tab_MinKomp[Informatyka ogólna (techniczne i systemowe) / Allgemeine IT (Technik und System)],MATCH($B39,tab_MinKomp[[Stanowisko / Position ]:[Stanowisko / Position ]],0)))</f>
        <v>n/a</v>
      </c>
      <c r="CN40" s="194" t="str">
        <f>IF(INDEX(tab_MinKomp[Sieci komputerowe / Computernetzwerke],MATCH($B39,tab_MinKomp[[Stanowisko / Position ]:[Stanowisko / Position ]],0))="n/a","n/a",CN39-INDEX(tab_MinKomp[Sieci komputerowe / Computernetzwerke],MATCH($B39,tab_MinKomp[[Stanowisko / Position ]:[Stanowisko / Position ]],0)))</f>
        <v>n/a</v>
      </c>
      <c r="CO40" s="194" t="str">
        <f>IF(INDEX(tab_MinKomp[Hardware (komputery PC, drukarki biurowe i etykietowe, telefonia stacjonarna i mobilna) (PC, Drucker, Telefpne, Handys)],MATCH($B39,tab_MinKomp[[Stanowisko / Position ]:[Stanowisko / Position ]],0))="n/a","n/a",CO39-INDEX(tab_MinKomp[Hardware (komputery PC, drukarki biurowe i etykietowe, telefonia stacjonarna i mobilna) (PC, Drucker, Telefpne, Handys)],MATCH($B39,tab_MinKomp[[Stanowisko / Position ]:[Stanowisko / Position ]],0)))</f>
        <v>n/a</v>
      </c>
      <c r="CP40" s="194" t="str">
        <f>IF(INDEX(tab_MinKomp[Software &amp; Systems (MS Office, MS Remote Desktop)],MATCH($B39,tab_MinKomp[[Stanowisko / Position ]:[Stanowisko / Position ]],0))="n/a","n/a",CP39-INDEX(tab_MinKomp[Software &amp; Systems (MS Office, MS Remote Desktop)],MATCH($B39,tab_MinKomp[[Stanowisko / Position ]:[Stanowisko / Position ]],0)))</f>
        <v>n/a</v>
      </c>
      <c r="CQ40" s="194" t="str">
        <f>IF(INDEX(tab_MinKomp[Programowanie obiektowe (PHP) / Objektprogrammierung],MATCH($B39,tab_MinKomp[[Stanowisko / Position ]:[Stanowisko / Position ]],0))="n/a","n/a",CQ39-INDEX(tab_MinKomp[Programowanie obiektowe (PHP) / Objektprogrammierung],MATCH($B39,tab_MinKomp[[Stanowisko / Position ]:[Stanowisko / Position ]],0)))</f>
        <v>n/a</v>
      </c>
      <c r="CR40" s="194" t="str">
        <f>IF(INDEX(tab_MinKomp[Scrum],MATCH($B39,tab_MinKomp[[Stanowisko / Position ]:[Stanowisko / Position ]],0))="n/a","n/a",CR39-INDEX(tab_MinKomp[Scrum],MATCH($B39,tab_MinKomp[[Stanowisko / Position ]:[Stanowisko / Position ]],0)))</f>
        <v>n/a</v>
      </c>
      <c r="CS40" s="194" t="str">
        <f>IF(INDEX(tab_MinKomp[SQL (MySQL)],MATCH($B39,tab_MinKomp[[Stanowisko / Position ]:[Stanowisko / Position ]],0))="n/a","n/a",CS39-INDEX(tab_MinKomp[SQL (MySQL)],MATCH($B39,tab_MinKomp[[Stanowisko / Position ]:[Stanowisko / Position ]],0)))</f>
        <v>n/a</v>
      </c>
      <c r="CT40" s="194" t="str">
        <f>IF(INDEX(tab_MinKomp[Javascript],MATCH($B39,tab_MinKomp[[Stanowisko / Position ]:[Stanowisko / Position ]],0))="n/a","n/a",CT39-INDEX(tab_MinKomp[Javascript],MATCH($B39,tab_MinKomp[[Stanowisko / Position ]:[Stanowisko / Position ]],0)))</f>
        <v>n/a</v>
      </c>
      <c r="CU40" s="194" t="str">
        <f>IF(INDEX(tab_MinKomp[Joomla],MATCH($B39,tab_MinKomp[[Stanowisko / Position ]:[Stanowisko / Position ]],0))="n/a","n/a",CU39-INDEX(tab_MinKomp[Joomla],MATCH($B39,tab_MinKomp[[Stanowisko / Position ]:[Stanowisko / Position ]],0)))</f>
        <v>n/a</v>
      </c>
      <c r="CV40" s="194" t="str">
        <f>IF(INDEX(tab_MinKomp[Bash],MATCH($B39,tab_MinKomp[[Stanowisko / Position ]:[Stanowisko / Position ]],0))="n/a","n/a",CV39-INDEX(tab_MinKomp[Bash],MATCH($B39,tab_MinKomp[[Stanowisko / Position ]:[Stanowisko / Position ]],0)))</f>
        <v>n/a</v>
      </c>
      <c r="CW40" s="194">
        <f>IF(INDEX(tab_MinKomp[Systemy MES (HYDRA / SFMS)],MATCH($B39,tab_MinKomp[[Stanowisko / Position ]:[Stanowisko / Position ]],0))="n/a","n/a",CW39-INDEX(tab_MinKomp[Systemy MES (HYDRA / SFMS)],MATCH($B39,tab_MinKomp[[Stanowisko / Position ]:[Stanowisko / Position ]],0)))</f>
        <v>0</v>
      </c>
      <c r="CX40" s="194" t="str">
        <f>IF(INDEX(tab_MinKomp[HTML / CSS],MATCH($B39,tab_MinKomp[[Stanowisko / Position ]:[Stanowisko / Position ]],0))="n/a","n/a",CX39-INDEX(tab_MinKomp[HTML / CSS],MATCH($B39,tab_MinKomp[[Stanowisko / Position ]:[Stanowisko / Position ]],0)))</f>
        <v>n/a</v>
      </c>
      <c r="CY40" s="194" t="str">
        <f>IF(INDEX(tab_MinKomp[SYSTEM PR],MATCH($B39,tab_MinKomp[[Stanowisko / Position ]:[Stanowisko / Position ]],0))="n/a","n/a",CY39-INDEX(tab_MinKomp[SYSTEM PR],MATCH($B39,tab_MinKomp[[Stanowisko / Position ]:[Stanowisko / Position ]],0)))</f>
        <v>n/a</v>
      </c>
      <c r="CZ40" s="194" t="str">
        <f>IF(INDEX(tab_MinKomp[System Einkauf XP / EBA],MATCH($B39,tab_MinKomp[[Stanowisko / Position ]:[Stanowisko / Position ]],0))="n/a","n/a",CZ39-INDEX(tab_MinKomp[System Einkauf XP / EBA],MATCH($B39,tab_MinKomp[[Stanowisko / Position ]:[Stanowisko / Position ]],0)))</f>
        <v>n/a</v>
      </c>
      <c r="DA40" s="194" t="str">
        <f>IF(INDEX(tab_MinKomp[Techniki negocjacyjne / Verhandlungstechniken],MATCH($B39,tab_MinKomp[[Stanowisko / Position ]:[Stanowisko / Position ]],0))="n/a","n/a",DA39-INDEX(tab_MinKomp[Techniki negocjacyjne / Verhandlungstechniken],MATCH($B39,tab_MinKomp[[Stanowisko / Position ]:[Stanowisko / Position ]],0)))</f>
        <v>n/a</v>
      </c>
      <c r="DB40" s="194" t="str">
        <f>IF(INDEX(tab_MinKomp[Znajomość rynku branżowego / Kenntnis des Industrie Marktes],MATCH($B39,tab_MinKomp[[Stanowisko / Position ]:[Stanowisko / Position ]],0))="n/a","n/a",DB39-INDEX(tab_MinKomp[Znajomość rynku branżowego / Kenntnis des Industrie Marktes],MATCH($B39,tab_MinKomp[[Stanowisko / Position ]:[Stanowisko / Position ]],0)))</f>
        <v>n/a</v>
      </c>
      <c r="DC40" s="194" t="str">
        <f>IF(INDEX(tab_MinKomp[SUPPLIER MANAGEMENT],MATCH($B39,tab_MinKomp[[Stanowisko / Position ]:[Stanowisko / Position ]],0))="n/a","n/a",DC39-INDEX(tab_MinKomp[SUPPLIER MANAGEMENT],MATCH($B39,tab_MinKomp[[Stanowisko / Position ]:[Stanowisko / Position ]],0)))</f>
        <v>n/a</v>
      </c>
      <c r="DD40" s="194" t="str">
        <f>IF(INDEX(tab_MinKomp[SUPPLIER MANAGEMENT],MATCH($B39,tab_MinKomp[[Stanowisko / Position ]:[Stanowisko / Position ]],0))="n/a","n/a",DD39-INDEX(tab_MinKomp[SUPPLIER MANAGEMENT],MATCH($B39,tab_MinKomp[[Stanowisko / Position ]:[Stanowisko / Position ]],0)))</f>
        <v>n/a</v>
      </c>
      <c r="DE40" s="194" t="str">
        <f>IF(INDEX(tab_MinKomp[SUPPLIER MANAGEMENT],MATCH($B39,tab_MinKomp[[Stanowisko / Position ]:[Stanowisko / Position ]],0))="n/a","n/a",DE39-INDEX(tab_MinKomp[SUPPLIER MANAGEMENT],MATCH($B39,tab_MinKomp[[Stanowisko / Position ]:[Stanowisko / Position ]],0)))</f>
        <v>n/a</v>
      </c>
      <c r="DF40" s="194">
        <f>IF(INDEX(tab_MinKomp[LEAN MANAGEMENT],MATCH($B39,tab_MinKomp[[Stanowisko / Position ]:[Stanowisko / Position ]],0))="n/a","n/a",DF39-INDEX(tab_MinKomp[LEAN MANAGEMENT],MATCH($B39,tab_MinKomp[[Stanowisko / Position ]:[Stanowisko / Position ]],0)))</f>
        <v>-1</v>
      </c>
      <c r="DG40" s="194" t="str">
        <f>IF(INDEX(tab_MinKomp[PPAP/PSW],MATCH($B39,tab_MinKomp[[Stanowisko / Position ]:[Stanowisko / Position ]],0))="n/a","n/a",DG39-INDEX(tab_MinKomp[PPAP/PSW],MATCH($B39,tab_MinKomp[[Stanowisko / Position ]:[Stanowisko / Position ]],0)))</f>
        <v>n/a</v>
      </c>
      <c r="DH40" s="194" t="str">
        <f>IF(INDEX(tab_MinKomp[SUPPLIER MANAGEMENT],MATCH($B39,tab_MinKomp[[Stanowisko / Position ]:[Stanowisko / Position ]],0))="n/a","n/a",DH39-INDEX(tab_MinKomp[SUPPLIER MANAGEMENT],MATCH($B39,tab_MinKomp[[Stanowisko / Position ]:[Stanowisko / Position ]],0)))</f>
        <v>n/a</v>
      </c>
      <c r="DI40" s="194" t="str">
        <f>IF(INDEX(tab_MinKomp[OBSŁUGA PORTALI KLIENTA / Kundenportale],MATCH($B39,tab_MinKomp[[Stanowisko / Position ]:[Stanowisko / Position ]],0))="n/a","n/a",DI39-INDEX(tab_MinKomp[OBSŁUGA PORTALI KLIENTA / Kundenportale],MATCH($B39,tab_MinKomp[[Stanowisko / Position ]:[Stanowisko / Position ]],0)))</f>
        <v>n/a</v>
      </c>
      <c r="DJ40" s="194" t="str">
        <f>IF(INDEX(tab_MinKomp[Obsługa systemu BABTECQ / BABTECQ System],MATCH($B39,tab_MinKomp[[Stanowisko / Position ]:[Stanowisko / Position ]],0))="n/a","n/a",DJ39-INDEX(tab_MinKomp[Obsługa systemu BABTECQ / BABTECQ System],MATCH($B39,tab_MinKomp[[Stanowisko / Position ]:[Stanowisko / Position ]],0)))</f>
        <v>n/a</v>
      </c>
      <c r="DK40" s="194" t="str">
        <f>IF(INDEX(tab_MinKomp[Rysunek techniczny / technische Zeichnung],MATCH($B39,tab_MinKomp[[Stanowisko / Position ]:[Stanowisko / Position ]],0))="n/a","n/a",DK39-INDEX(tab_MinKomp[Rysunek techniczny / technische Zeichnung],MATCH($B39,tab_MinKomp[[Stanowisko / Position ]:[Stanowisko / Position ]],0)))</f>
        <v>n/a</v>
      </c>
      <c r="DL40" s="194" t="str">
        <f>IF(INDEX(tab_MinKomp[Kalibracja / Kalibrierung],MATCH($B39,tab_MinKomp[[Stanowisko / Position ]:[Stanowisko / Position ]],0))="n/a","n/a",DL39-INDEX(tab_MinKomp[Kalibracja / Kalibrierung],MATCH($B39,tab_MinKomp[[Stanowisko / Position ]:[Stanowisko / Position ]],0)))</f>
        <v>n/a</v>
      </c>
      <c r="DM40" s="194" t="str">
        <f>IF(INDEX(tab_MinKomp[Rekwalifikacja / Requalifizierung],MATCH($B39,tab_MinKomp[[Stanowisko / Position ]:[Stanowisko / Position ]],0))="n/a","n/a",DM39-INDEX(tab_MinKomp[Rekwalifikacja / Requalifizierung],MATCH($B39,tab_MinKomp[[Stanowisko / Position ]:[Stanowisko / Position ]],0)))</f>
        <v>n/a</v>
      </c>
      <c r="DN40" s="190" t="str">
        <f>IF(INDEX(tab_MinKomp[Testy czystości / Reinheitstests],MATCH($B39,tab_MinKomp[[Stanowisko / Position ]:[Stanowisko / Position ]],0))="n/a","n/a",DN39-INDEX(tab_MinKomp[Testy czystości / Reinheitstests],MATCH($B39,tab_MinKomp[[Stanowisko / Position ]:[Stanowisko / Position ]],0)))</f>
        <v>n/a</v>
      </c>
      <c r="DO40" s="190" t="str">
        <f>IF(INDEX(tab_MinKomp[Testy czystości / Reinheitstests],MATCH($B39,tab_MinKomp[[Stanowisko / Position ]:[Stanowisko / Position ]],0))="n/a","n/a",DO39-INDEX(tab_MinKomp[Testy czystości / Reinheitstests],MATCH($B39,tab_MinKomp[[Stanowisko / Position ]:[Stanowisko / Position ]],0)))</f>
        <v>n/a</v>
      </c>
      <c r="DP40" s="190" t="str">
        <f>IF(INDEX(tab_MinKomp[Testy czystości / Reinheitstests],MATCH($B39,tab_MinKomp[[Stanowisko / Position ]:[Stanowisko / Position ]],0))="n/a","n/a",DP39-INDEX(tab_MinKomp[Testy czystości / Reinheitstests],MATCH($B39,tab_MinKomp[[Stanowisko / Position ]:[Stanowisko / Position ]],0)))</f>
        <v>n/a</v>
      </c>
      <c r="DQ40" s="190" t="str">
        <f>IF(INDEX(tab_MinKomp[Testy czystości / Reinheitstests],MATCH($B39,tab_MinKomp[[Stanowisko / Position ]:[Stanowisko / Position ]],0))="n/a","n/a",DQ39-INDEX(tab_MinKomp[Testy czystości / Reinheitstests],MATCH($B39,tab_MinKomp[[Stanowisko / Position ]:[Stanowisko / Position ]],0)))</f>
        <v>n/a</v>
      </c>
      <c r="DR40" s="190" t="str">
        <f>IF(INDEX(tab_MinKomp[Testy czystości / Reinheitstests],MATCH($B39,tab_MinKomp[[Stanowisko / Position ]:[Stanowisko / Position ]],0))="n/a","n/a",DR39-INDEX(tab_MinKomp[Testy czystości / Reinheitstests],MATCH($B39,tab_MinKomp[[Stanowisko / Position ]:[Stanowisko / Position ]],0)))</f>
        <v>n/a</v>
      </c>
      <c r="DS40" s="190" t="str">
        <f>IF(INDEX(tab_MinKomp[Testy czystości / Reinheitstests],MATCH($B39,tab_MinKomp[[Stanowisko / Position ]:[Stanowisko / Position ]],0))="n/a","n/a",DS39-INDEX(tab_MinKomp[Testy czystości / Reinheitstests],MATCH($B39,tab_MinKomp[[Stanowisko / Position ]:[Stanowisko / Position ]],0)))</f>
        <v>n/a</v>
      </c>
      <c r="DT40" s="194" t="str">
        <f>IF(INDEX(tab_MinKomp[SUPPLIER MANAGEMENT],MATCH($B39,tab_MinKomp[[Stanowisko / Position ]:[Stanowisko / Position ]],0))="n/a","n/a",DT39-INDEX(tab_MinKomp[SUPPLIER MANAGEMENT],MATCH($B39,tab_MinKomp[[Stanowisko / Position ]:[Stanowisko / Position ]],0)))</f>
        <v>n/a</v>
      </c>
      <c r="DU40" s="190" t="str">
        <f>IF(INDEX(tab_MinKomp[Testy czystości / Reinheitstests],MATCH($B39,tab_MinKomp[[Stanowisko / Position ]:[Stanowisko / Position ]],0))="n/a","n/a",DU39-INDEX(tab_MinKomp[Testy czystości / Reinheitstests],MATCH($B39,tab_MinKomp[[Stanowisko / Position ]:[Stanowisko / Position ]],0)))</f>
        <v>n/a</v>
      </c>
      <c r="DV40" s="190" t="str">
        <f>IF(INDEX(tab_MinKomp[Testy czystości / Reinheitstests],MATCH($B39,tab_MinKomp[[Stanowisko / Position ]:[Stanowisko / Position ]],0))="n/a","n/a",DV39-INDEX(tab_MinKomp[Testy czystości / Reinheitstests],MATCH($B39,tab_MinKomp[[Stanowisko / Position ]:[Stanowisko / Position ]],0)))</f>
        <v>n/a</v>
      </c>
      <c r="DW40" s="190" t="str">
        <f>IF(INDEX(tab_MinKomp[Testy czystości / Reinheitstests],MATCH($B39,tab_MinKomp[[Stanowisko / Position ]:[Stanowisko / Position ]],0))="n/a","n/a",DW39-INDEX(tab_MinKomp[Testy czystości / Reinheitstests],MATCH($B39,tab_MinKomp[[Stanowisko / Position ]:[Stanowisko / Position ]],0)))</f>
        <v>n/a</v>
      </c>
      <c r="DX40" s="190" t="str">
        <f>IF(INDEX(tab_MinKomp[Testy czystości / Reinheitstests],MATCH($B39,tab_MinKomp[[Stanowisko / Position ]:[Stanowisko / Position ]],0))="n/a","n/a",DX39-INDEX(tab_MinKomp[Testy czystości / Reinheitstests],MATCH($B39,tab_MinKomp[[Stanowisko / Position ]:[Stanowisko / Position ]],0)))</f>
        <v>n/a</v>
      </c>
      <c r="DY40" s="190" t="str">
        <f>IF(INDEX(tab_MinKomp[Testy czystości / Reinheitstests],MATCH($B39,tab_MinKomp[[Stanowisko / Position ]:[Stanowisko / Position ]],0))="n/a","n/a",DY39-INDEX(tab_MinKomp[Testy czystości / Reinheitstests],MATCH($B39,tab_MinKomp[[Stanowisko / Position ]:[Stanowisko / Position ]],0)))</f>
        <v>n/a</v>
      </c>
      <c r="DZ40" s="190" t="str">
        <f>IF(INDEX(tab_MinKomp[Testy czystości / Reinheitstests],MATCH($B39,tab_MinKomp[[Stanowisko / Position ]:[Stanowisko / Position ]],0))="n/a","n/a",DZ39-INDEX(tab_MinKomp[Testy czystości / Reinheitstests],MATCH($B39,tab_MinKomp[[Stanowisko / Position ]:[Stanowisko / Position ]],0)))</f>
        <v>n/a</v>
      </c>
      <c r="EA40" s="194" t="str">
        <f>IF(INDEX(tab_MinKomp[SUPPLIER MANAGEMENT],MATCH($B39,tab_MinKomp[[Stanowisko / Position ]:[Stanowisko / Position ]],0))="n/a","n/a",EA39-INDEX(tab_MinKomp[SUPPLIER MANAGEMENT],MATCH($B39,tab_MinKomp[[Stanowisko / Position ]:[Stanowisko / Position ]],0)))</f>
        <v>n/a</v>
      </c>
      <c r="EB40" s="190" t="str">
        <f>IF(INDEX(tab_MinKomp[Testy czystości / Reinheitstests],MATCH($B39,tab_MinKomp[[Stanowisko / Position ]:[Stanowisko / Position ]],0))="n/a","n/a",EB39-INDEX(tab_MinKomp[Testy czystości / Reinheitstests],MATCH($B39,tab_MinKomp[[Stanowisko / Position ]:[Stanowisko / Position ]],0)))</f>
        <v>n/a</v>
      </c>
      <c r="EC40" s="190" t="str">
        <f>IF(INDEX(tab_MinKomp[Testy czystości / Reinheitstests],MATCH($B39,tab_MinKomp[[Stanowisko / Position ]:[Stanowisko / Position ]],0))="n/a","n/a",EC39-INDEX(tab_MinKomp[Testy czystości / Reinheitstests],MATCH($B39,tab_MinKomp[[Stanowisko / Position ]:[Stanowisko / Position ]],0)))</f>
        <v>n/a</v>
      </c>
      <c r="ED40" s="190" t="str">
        <f>IF(INDEX(tab_MinKomp[Testy czystości / Reinheitstests],MATCH($B39,tab_MinKomp[[Stanowisko / Position ]:[Stanowisko / Position ]],0))="n/a","n/a",ED39-INDEX(tab_MinKomp[Testy czystości / Reinheitstests],MATCH($B39,tab_MinKomp[[Stanowisko / Position ]:[Stanowisko / Position ]],0)))</f>
        <v>n/a</v>
      </c>
      <c r="EE40" s="190" t="str">
        <f>IF(INDEX(tab_MinKomp[Testy czystości / Reinheitstests],MATCH($B39,tab_MinKomp[[Stanowisko / Position ]:[Stanowisko / Position ]],0))="n/a","n/a",EE39-INDEX(tab_MinKomp[Testy czystości / Reinheitstests],MATCH($B39,tab_MinKomp[[Stanowisko / Position ]:[Stanowisko / Position ]],0)))</f>
        <v>n/a</v>
      </c>
      <c r="EF40" s="190" t="str">
        <f>IF(INDEX(tab_MinKomp[Testy czystości / Reinheitstests],MATCH($B39,tab_MinKomp[[Stanowisko / Position ]:[Stanowisko / Position ]],0))="n/a","n/a",EF39-INDEX(tab_MinKomp[Testy czystości / Reinheitstests],MATCH($B39,tab_MinKomp[[Stanowisko / Position ]:[Stanowisko / Position ]],0)))</f>
        <v>n/a</v>
      </c>
      <c r="EG40" s="190" t="str">
        <f>IF(INDEX(tab_MinKomp[Testy czystości / Reinheitstests],MATCH($B39,tab_MinKomp[[Stanowisko / Position ]:[Stanowisko / Position ]],0))="n/a","n/a",EG39-INDEX(tab_MinKomp[Testy czystości / Reinheitstests],MATCH($B39,tab_MinKomp[[Stanowisko / Position ]:[Stanowisko / Position ]],0)))</f>
        <v>n/a</v>
      </c>
      <c r="EH40" s="190" t="str">
        <f>IF(INDEX(tab_MinKomp[Testy czystości / Reinheitstests],MATCH($B39,tab_MinKomp[[Stanowisko / Position ]:[Stanowisko / Position ]],0))="n/a","n/a",EH39-INDEX(tab_MinKomp[Testy czystości / Reinheitstests],MATCH($B39,tab_MinKomp[[Stanowisko / Position ]:[Stanowisko / Position ]],0)))</f>
        <v>n/a</v>
      </c>
      <c r="EI40" s="190" t="str">
        <f>IF(INDEX(tab_MinKomp[Testy czystości / Reinheitstests],MATCH($B39,tab_MinKomp[[Stanowisko / Position ]:[Stanowisko / Position ]],0))="n/a","n/a",EI39-INDEX(tab_MinKomp[Testy czystości / Reinheitstests],MATCH($B39,tab_MinKomp[[Stanowisko / Position ]:[Stanowisko / Position ]],0)))</f>
        <v>n/a</v>
      </c>
      <c r="EJ40" s="190" t="str">
        <f>IF(INDEX(tab_MinKomp[Testy czystości / Reinheitstests],MATCH($B39,tab_MinKomp[[Stanowisko / Position ]:[Stanowisko / Position ]],0))="n/a","n/a",EJ39-INDEX(tab_MinKomp[Testy czystości / Reinheitstests],MATCH($B39,tab_MinKomp[[Stanowisko / Position ]:[Stanowisko / Position ]],0)))</f>
        <v>n/a</v>
      </c>
      <c r="EK40" s="190" t="str">
        <f>IF(INDEX(tab_MinKomp[Testy czystości / Reinheitstests],MATCH($B39,tab_MinKomp[[Stanowisko / Position ]:[Stanowisko / Position ]],0))="n/a","n/a",EK39-INDEX(tab_MinKomp[Testy czystości / Reinheitstests],MATCH($B39,tab_MinKomp[[Stanowisko / Position ]:[Stanowisko / Position ]],0)))</f>
        <v>n/a</v>
      </c>
      <c r="EL40" s="190" t="str">
        <f>IF(INDEX(tab_MinKomp[Testy czystości / Reinheitstests],MATCH($B39,tab_MinKomp[[Stanowisko / Position ]:[Stanowisko / Position ]],0))="n/a","n/a",EL39-INDEX(tab_MinKomp[Testy czystości / Reinheitstests],MATCH($B39,tab_MinKomp[[Stanowisko / Position ]:[Stanowisko / Position ]],0)))</f>
        <v>n/a</v>
      </c>
      <c r="EM40" s="190" t="str">
        <f>IF(INDEX(tab_MinKomp[Testy czystości / Reinheitstests],MATCH($B39,tab_MinKomp[[Stanowisko / Position ]:[Stanowisko / Position ]],0))="n/a","n/a",EM39-INDEX(tab_MinKomp[Testy czystości / Reinheitstests],MATCH($B39,tab_MinKomp[[Stanowisko / Position ]:[Stanowisko / Position ]],0)))</f>
        <v>n/a</v>
      </c>
      <c r="EN40" s="190" t="str">
        <f>IF(INDEX(tab_MinKomp[Testy czystości / Reinheitstests],MATCH($B39,tab_MinKomp[[Stanowisko / Position ]:[Stanowisko / Position ]],0))="n/a","n/a",EN39-INDEX(tab_MinKomp[Testy czystości / Reinheitstests],MATCH($B39,tab_MinKomp[[Stanowisko / Position ]:[Stanowisko / Position ]],0)))</f>
        <v>n/a</v>
      </c>
      <c r="EO40" s="194" t="str">
        <f>IF(INDEX(tab_MinKomp[Konserwacja Rep],MATCH($B39,tab_MinKomp[[Stanowisko / Position ]:[Stanowisko / Position ]],0))="n/a","n/a",EO39-INDEX(tab_MinKomp[Konserwacja Rep],MATCH($B39,tab_MinKomp[[Stanowisko / Position ]:[Stanowisko / Position ]],0)))</f>
        <v>n/a</v>
      </c>
      <c r="EP40" s="194" t="str">
        <f>IF(INDEX(tab_MinKomp[[Konserwacja Engel ]],MATCH($B39,tab_MinKomp[[Stanowisko / Position ]:[Stanowisko / Position ]],0))="n/a","n/a",EP39-INDEX(tab_MinKomp[[Konserwacja Engel ]],MATCH($B39,tab_MinKomp[[Stanowisko / Position ]:[Stanowisko / Position ]],0)))</f>
        <v>n/a</v>
      </c>
      <c r="EQ40" s="194" t="str">
        <f>IF(INDEX(tab_MinKomp[Konserwacja B 50],MATCH($B39,tab_MinKomp[[Stanowisko / Position ]:[Stanowisko / Position ]],0))="n/a","n/a",EQ39-INDEX(tab_MinKomp[Konserwacja B 50],MATCH($B39,tab_MinKomp[[Stanowisko / Position ]:[Stanowisko / Position ]],0)))</f>
        <v>n/a</v>
      </c>
      <c r="ER40" s="194" t="str">
        <f>IF(INDEX(tab_MinKomp[[Konserwacja EOL ]],MATCH($B39,tab_MinKomp[[Stanowisko / Position ]:[Stanowisko / Position ]],0))="n/a","n/a",ER39-INDEX(tab_MinKomp[[Konserwacja EOL ]],MATCH($B39,tab_MinKomp[[Stanowisko / Position ]:[Stanowisko / Position ]],0)))</f>
        <v>n/a</v>
      </c>
      <c r="ES40" s="194" t="str">
        <f>IF(INDEX(tab_MinKomp[Konserwacja Branson],MATCH($B39,tab_MinKomp[[Stanowisko / Position ]:[Stanowisko / Position ]],0))="n/a","n/a",ES39-INDEX(tab_MinKomp[Konserwacja Branson],MATCH($B39,tab_MinKomp[[Stanowisko / Position ]:[Stanowisko / Position ]],0)))</f>
        <v>n/a</v>
      </c>
      <c r="ET40" s="194" t="str">
        <f>IF(INDEX(tab_MinKomp[Konserwacja coolery],MATCH($B39,tab_MinKomp[[Stanowisko / Position ]:[Stanowisko / Position ]],0))="n/a","n/a",ET39-INDEX(tab_MinKomp[Konserwacja coolery],MATCH($B39,tab_MinKomp[[Stanowisko / Position ]:[Stanowisko / Position ]],0)))</f>
        <v>n/a</v>
      </c>
      <c r="EU40" s="194" t="str">
        <f>IF(INDEX(tab_MinKomp[Konserwacja piecy],MATCH($B39,tab_MinKomp[[Stanowisko / Position ]:[Stanowisko / Position ]],0))="n/a","n/a",EU39-INDEX(tab_MinKomp[Konserwacja piecy],MATCH($B39,tab_MinKomp[[Stanowisko / Position ]:[Stanowisko / Position ]],0)))</f>
        <v>n/a</v>
      </c>
      <c r="EV40" s="194" t="str">
        <f>IF(INDEX(tab_MinKomp[Rysunek techniczny- czytanie],MATCH($B39,tab_MinKomp[[Stanowisko / Position ]:[Stanowisko / Position ]],0))="n/a","n/a",EV39-INDEX(tab_MinKomp[Rysunek techniczny- czytanie],MATCH($B39,tab_MinKomp[[Stanowisko / Position ]:[Stanowisko / Position ]],0)))</f>
        <v>n/a</v>
      </c>
      <c r="EW40" s="194" t="str">
        <f>IF(INDEX(tab_MinKomp[Elektryka],MATCH($B39,tab_MinKomp[[Stanowisko / Position ]:[Stanowisko / Position ]],0))="n/a","n/a",EW39-INDEX(tab_MinKomp[Elektryka],MATCH($B39,tab_MinKomp[[Stanowisko / Position ]:[Stanowisko / Position ]],0)))</f>
        <v>n/a</v>
      </c>
      <c r="EX40" s="194" t="str">
        <f>IF(INDEX(tab_MinKomp[Pneumatyka],MATCH($B39,tab_MinKomp[[Stanowisko / Position ]:[Stanowisko / Position ]],0))="n/a","n/a",EX39-INDEX(tab_MinKomp[Pneumatyka],MATCH($B39,tab_MinKomp[[Stanowisko / Position ]:[Stanowisko / Position ]],0)))</f>
        <v>n/a</v>
      </c>
      <c r="EY40" s="194" t="str">
        <f>IF(INDEX(tab_MinKomp[[Hydraulika ]],MATCH($B39,tab_MinKomp[[Stanowisko / Position ]:[Stanowisko / Position ]],0))="n/a","n/a",EY39-INDEX(tab_MinKomp[[Hydraulika ]],MATCH($B39,tab_MinKomp[[Stanowisko / Position ]:[Stanowisko / Position ]],0)))</f>
        <v>n/a</v>
      </c>
      <c r="EZ40" s="194" t="str">
        <f>IF(INDEX(tab_MinKomp[Podciśnienie],MATCH($B39,tab_MinKomp[[Stanowisko / Position ]:[Stanowisko / Position ]],0))="n/a","n/a",EZ39-INDEX(tab_MinKomp[Podciśnienie],MATCH($B39,tab_MinKomp[[Stanowisko / Position ]:[Stanowisko / Position ]],0)))</f>
        <v>n/a</v>
      </c>
      <c r="FA40" s="194" t="str">
        <f>IF(INDEX(tab_MinKomp[Usuwanie awarii],MATCH($B39,tab_MinKomp[[Stanowisko / Position ]:[Stanowisko / Position ]],0))="n/a","n/a",FA39-INDEX(tab_MinKomp[Usuwanie awarii],MATCH($B39,tab_MinKomp[[Stanowisko / Position ]:[Stanowisko / Position ]],0)))</f>
        <v>n/a</v>
      </c>
      <c r="FB40" s="194" t="str">
        <f>IF(INDEX(tab_MinKomp[Obsługa robotów],MATCH($B39,tab_MinKomp[[Stanowisko / Position ]:[Stanowisko / Position ]],0))="n/a","n/a",FB39-INDEX(tab_MinKomp[Obsługa robotów],MATCH($B39,tab_MinKomp[[Stanowisko / Position ]:[Stanowisko / Position ]],0)))</f>
        <v>n/a</v>
      </c>
      <c r="FC40" s="194" t="str">
        <f>IF(INDEX(tab_MinKomp[Obsługa sterowania maszyny],MATCH($B39,tab_MinKomp[[Stanowisko / Position ]:[Stanowisko / Position ]],0))="n/a","n/a",FC39-INDEX(tab_MinKomp[Obsługa sterowania maszyny],MATCH($B39,tab_MinKomp[[Stanowisko / Position ]:[Stanowisko / Position ]],0)))</f>
        <v>n/a</v>
      </c>
      <c r="FD40" s="194" t="str">
        <f>IF(INDEX(tab_MinKomp[Usuwanie przyczyn żródłowych],MATCH($B39,tab_MinKomp[[Stanowisko / Position ]:[Stanowisko / Position ]],0))="n/a","n/a",FD39-INDEX(tab_MinKomp[Usuwanie przyczyn żródłowych],MATCH($B39,tab_MinKomp[[Stanowisko / Position ]:[Stanowisko / Position ]],0)))</f>
        <v>n/a</v>
      </c>
      <c r="FE40" s="194" t="str">
        <f>IF(INDEX(tab_MinKomp[Cmms stosowanie],MATCH($B39,tab_MinKomp[[Stanowisko / Position ]:[Stanowisko / Position ]],0))="n/a","n/a",FE39-INDEX(tab_MinKomp[Cmms stosowanie],MATCH($B39,tab_MinKomp[[Stanowisko / Position ]:[Stanowisko / Position ]],0)))</f>
        <v>n/a</v>
      </c>
      <c r="FF40" s="190" t="str">
        <f>IF(INDEX(tab_MinKomp[Testy czystości / Reinheitstests],MATCH($B39,tab_MinKomp[[Stanowisko / Position ]:[Stanowisko / Position ]],0))="n/a","n/a",FF39-INDEX(tab_MinKomp[Testy czystości / Reinheitstests],MATCH($B39,tab_MinKomp[[Stanowisko / Position ]:[Stanowisko / Position ]],0)))</f>
        <v>n/a</v>
      </c>
      <c r="FG40" s="194" t="str">
        <f>IF(INDEX(tab_MinKomp[Czyszczenie form plastikowych],MATCH($B39,tab_MinKomp[[Stanowisko / Position ]:[Stanowisko / Position ]],0))="n/a","n/a",FG39-INDEX(tab_MinKomp[Czyszczenie form plastikowych],MATCH($B39,tab_MinKomp[[Stanowisko / Position ]:[Stanowisko / Position ]],0)))</f>
        <v>n/a</v>
      </c>
      <c r="FH40" s="194" t="str">
        <f>IF(INDEX(tab_MinKomp[Wymiana form plastik],MATCH($B39,tab_MinKomp[[Stanowisko / Position ]:[Stanowisko / Position ]],0))="n/a","n/a",FH39-INDEX(tab_MinKomp[Wymiana form plastik],MATCH($B39,tab_MinKomp[[Stanowisko / Position ]:[Stanowisko / Position ]],0)))</f>
        <v>n/a</v>
      </c>
      <c r="FI40" s="194" t="str">
        <f>IF(INDEX(tab_MinKomp[Wymiana form guma],MATCH($B39,tab_MinKomp[[Stanowisko / Position ]:[Stanowisko / Position ]],0))="n/a","n/a",FI39-INDEX(tab_MinKomp[Wymiana form guma],MATCH($B39,tab_MinKomp[[Stanowisko / Position ]:[Stanowisko / Position ]],0)))</f>
        <v>n/a</v>
      </c>
      <c r="FJ40" s="194" t="str">
        <f>IF(INDEX(tab_MinKomp[Konserwacja KK],MATCH($B39,tab_MinKomp[[Stanowisko / Position ]:[Stanowisko / Position ]],0))="n/a","n/a",FJ39-INDEX(tab_MinKomp[Konserwacja KK],MATCH($B39,tab_MinKomp[[Stanowisko / Position ]:[Stanowisko / Position ]],0)))</f>
        <v>n/a</v>
      </c>
      <c r="FK40" s="194" t="str">
        <f>IF(INDEX(tab_MinKomp[Konserwacja form guma],MATCH($B39,tab_MinKomp[[Stanowisko / Position ]:[Stanowisko / Position ]],0))="n/a","n/a",FK39-INDEX(tab_MinKomp[Konserwacja form guma],MATCH($B39,tab_MinKomp[[Stanowisko / Position ]:[Stanowisko / Position ]],0)))</f>
        <v>n/a</v>
      </c>
      <c r="FL40" s="194" t="str">
        <f>IF(INDEX(tab_MinKomp[Konserwacja form plastiki],MATCH($B39,tab_MinKomp[[Stanowisko / Position ]:[Stanowisko / Position ]],0))="n/a","n/a",FL39-INDEX(tab_MinKomp[Konserwacja form plastiki],MATCH($B39,tab_MinKomp[[Stanowisko / Position ]:[Stanowisko / Position ]],0)))</f>
        <v>n/a</v>
      </c>
      <c r="FM40" s="194" t="str">
        <f>IF(INDEX(tab_MinKomp[Konserwacja Gorącego Kanału],MATCH($B39,tab_MinKomp[[Stanowisko / Position ]:[Stanowisko / Position ]],0))="n/a","n/a",FM39-INDEX(tab_MinKomp[Konserwacja Gorącego Kanału],MATCH($B39,tab_MinKomp[[Stanowisko / Position ]:[Stanowisko / Position ]],0)))</f>
        <v>n/a</v>
      </c>
      <c r="FN40" s="196" t="str">
        <f>IF(INDEX(tab_MinKomp[Język angielski / Englisch],MATCH($B39,tab_MinKomp[[Stanowisko / Position ]:[Stanowisko / Position ]],0))="n/a","n/a",FN39-INDEX(tab_MinKomp[Język angielski / Englisch],MATCH($B39,tab_MinKomp[[Stanowisko / Position ]:[Stanowisko / Position ]],0)))</f>
        <v>n/a</v>
      </c>
      <c r="FO40" s="196" t="str">
        <f>IF(INDEX(tab_MinKomp[Język angielski / Englisch],MATCH($B39,tab_MinKomp[[Stanowisko / Position ]:[Stanowisko / Position ]],0))="n/a","n/a",FO39-INDEX(tab_MinKomp[Język angielski / Englisch],MATCH($B39,tab_MinKomp[[Stanowisko / Position ]:[Stanowisko / Position ]],0)))</f>
        <v>n/a</v>
      </c>
      <c r="FP40" s="196" t="str">
        <f>IF(INDEX(tab_MinKomp[Język angielski / Englisch],MATCH($B39,tab_MinKomp[[Stanowisko / Position ]:[Stanowisko / Position ]],0))="n/a","n/a",FP39-INDEX(tab_MinKomp[Język angielski / Englisch],MATCH($B39,tab_MinKomp[[Stanowisko / Position ]:[Stanowisko / Position ]],0)))</f>
        <v>n/a</v>
      </c>
      <c r="FQ40" s="196" t="str">
        <f>IF(INDEX(tab_MinKomp[Język angielski / Englisch],MATCH($B39,tab_MinKomp[[Stanowisko / Position ]:[Stanowisko / Position ]],0))="n/a","n/a",FQ39-INDEX(tab_MinKomp[Język angielski / Englisch],MATCH($B39,tab_MinKomp[[Stanowisko / Position ]:[Stanowisko / Position ]],0)))</f>
        <v>n/a</v>
      </c>
      <c r="FR40" s="196" t="str">
        <f>IF(INDEX(tab_MinKomp[Język niemiecki / Deutsch],MATCH($B39,tab_MinKomp[[Stanowisko / Position ]:[Stanowisko / Position ]],0))="n/a","n/a",FR39-INDEX(tab_MinKomp[Język niemiecki / Deutsch],MATCH($B39,tab_MinKomp[[Stanowisko / Position ]:[Stanowisko / Position ]],0)))</f>
        <v>n/a</v>
      </c>
      <c r="FS40" s="194">
        <f>IF(INDEX(tab_MinKomp[Zarządzanie dokumentacją procesową / Process dokumentation management],MATCH($B39,tab_MinKomp[[Stanowisko / Position ]:[Stanowisko / Position ]],0))="n/a","n/a",FS39-INDEX(tab_MinKomp[Zarządzanie dokumentacją procesową / Process dokumentation management],MATCH($B39,tab_MinKomp[[Stanowisko / Position ]:[Stanowisko / Position ]],0)))</f>
        <v>0</v>
      </c>
      <c r="FT40" s="194">
        <f>IF(INDEX(tab_MinKomp[Znajomość procesów z obszaru / Kenntiss der prozesse in dem Bereich],MATCH($B39,tab_MinKomp[[Stanowisko / Position ]:[Stanowisko / Position ]],0))="n/a","n/a",FT39-INDEX(tab_MinKomp[Znajomość procesów z obszaru / Kenntiss der prozesse in dem Bereich],MATCH($B39,tab_MinKomp[[Stanowisko / Position ]:[Stanowisko / Position ]],0)))</f>
        <v>0</v>
      </c>
      <c r="FU40" s="194">
        <f>IF(INDEX(tab_MinKomp[optymalizacja procesów / Prozessoptymalisierung],MATCH($B39,tab_MinKomp[[Stanowisko / Position ]:[Stanowisko / Position ]],0))="n/a","n/a",FU39-INDEX(tab_MinKomp[optymalizacja procesów / Prozessoptymalisierung],MATCH($B39,tab_MinKomp[[Stanowisko / Position ]:[Stanowisko / Position ]],0)))</f>
        <v>0</v>
      </c>
      <c r="FV40" s="194">
        <f>IF(INDEX(tab_MinKomp[Umiejętności szkoleniowe / Trainingsfähigkeiten],MATCH($B39,tab_MinKomp[[Stanowisko / Position ]:[Stanowisko / Position ]],0))="n/a","n/a",FV39-INDEX(tab_MinKomp[Umiejętności szkoleniowe / Trainingsfähigkeiten],MATCH($B39,tab_MinKomp[[Stanowisko / Position ]:[Stanowisko / Position ]],0)))</f>
        <v>0</v>
      </c>
      <c r="FW40" s="194">
        <f>IF(INDEX(tab_MinKomp[Analityczne myślenie, podejście / Analitysches Denken, Einstellung],MATCH($B39,tab_MinKomp[[Stanowisko / Position ]:[Stanowisko / Position ]],0))="n/a","n/a",FW39-INDEX(tab_MinKomp[Analityczne myślenie, podejście / Analitysches Denken, Einstellung],MATCH($B39,tab_MinKomp[[Stanowisko / Position ]:[Stanowisko / Position ]],0)))</f>
        <v>0</v>
      </c>
      <c r="FX40" s="194">
        <f>IF(INDEX(tab_MinKomp[Dokładność, precyzja w dzialaniu / Genauigkeit, Präzision in die Arbeit],MATCH($B39,tab_MinKomp[[Stanowisko / Position ]:[Stanowisko / Position ]],0))="n/a","n/a",FX39-INDEX(tab_MinKomp[Dokładność, precyzja w dzialaniu / Genauigkeit, Präzision in die Arbeit],MATCH($B39,tab_MinKomp[[Stanowisko / Position ]:[Stanowisko / Position ]],0)))</f>
        <v>-1</v>
      </c>
      <c r="FY40" s="194">
        <f>IF(INDEX(tab_MinKomp[Dyspozycyjność / Verfügbarkeit],MATCH($B39,tab_MinKomp[[Stanowisko / Position ]:[Stanowisko / Position ]],0))="n/a","n/a",FY39-INDEX(tab_MinKomp[Dyspozycyjność / Verfügbarkeit],MATCH($B39,tab_MinKomp[[Stanowisko / Position ]:[Stanowisko / Position ]],0)))</f>
        <v>-1</v>
      </c>
      <c r="FZ40" s="194">
        <f>IF(INDEX(tab_MinKomp[Zaangażowanie / 
Engagement],MATCH($B39,tab_MinKomp[[Stanowisko / Position ]:[Stanowisko / Position ]],0))="n/a","n/a",FZ39-INDEX(tab_MinKomp[Zaangażowanie / 
Engagement],MATCH($B39,tab_MinKomp[[Stanowisko / Position ]:[Stanowisko / Position ]],0)))</f>
        <v>-1</v>
      </c>
      <c r="GA40" s="194" t="str">
        <f>IF(INDEX(tab_MinKomp[Konserwacja form guma],MATCH($B39,tab_MinKomp[[Stanowisko / Position ]:[Stanowisko / Position ]],0))="n/a","n/a",GA39-INDEX(tab_MinKomp[Konserwacja form guma],MATCH($B39,tab_MinKomp[[Stanowisko / Position ]:[Stanowisko / Position ]],0)))</f>
        <v>n/a</v>
      </c>
      <c r="GB40" s="194" t="str">
        <f>IF(INDEX(tab_MinKomp[Konserwacja form plastiki],MATCH($B39,tab_MinKomp[[Stanowisko / Position ]:[Stanowisko / Position ]],0))="n/a","n/a",GB39-INDEX(tab_MinKomp[Konserwacja form plastiki],MATCH($B39,tab_MinKomp[[Stanowisko / Position ]:[Stanowisko / Position ]],0)))</f>
        <v>n/a</v>
      </c>
      <c r="GC40" s="194">
        <f>IF(INDEX(tab_MinKomp[Elastyczność w działaniu],MATCH($B39,tab_MinKomp[[Stanowisko / Position ]:[Stanowisko / Position ]],0))="n/a","n/a",GC39-INDEX(tab_MinKomp[Elastyczność w działaniu],MATCH($B39,tab_MinKomp[[Stanowisko / Position ]:[Stanowisko / Position ]],0)))</f>
        <v>0</v>
      </c>
      <c r="GD40" s="194">
        <f>IF(INDEX(tab_MinKomp[Komunikatywność],MATCH($B39,tab_MinKomp[[Stanowisko / Position ]:[Stanowisko / Position ]],0))="n/a","n/a",GD39-INDEX(tab_MinKomp[Komunikatywność],MATCH($B39,tab_MinKomp[[Stanowisko / Position ]:[Stanowisko / Position ]],0)))</f>
        <v>0</v>
      </c>
      <c r="GE40" s="193" t="str">
        <f>IF(INDEX(tab_MinKomp[Motywowanie i budowanie zaangażowania zespołu],MATCH($B39,tab_MinKomp[[Stanowisko / Position ]:[Stanowisko / Position ]],0))="n/a","n/a",GE39-INDEX(tab_MinKomp[Motywowanie i budowanie zaangażowania zespołu],MATCH($B39,tab_MinKomp[[Stanowisko / Position ]:[Stanowisko / Position ]],0)))</f>
        <v>n/a</v>
      </c>
      <c r="GF40" s="186" t="s">
        <v>248</v>
      </c>
      <c r="GG40" s="186" t="s">
        <v>248</v>
      </c>
      <c r="GH40" s="186" t="s">
        <v>248</v>
      </c>
      <c r="GI40" s="186" t="s">
        <v>248</v>
      </c>
      <c r="GJ40" s="186" t="s">
        <v>248</v>
      </c>
      <c r="GK40" s="186" t="s">
        <v>248</v>
      </c>
      <c r="GL40" s="186" t="s">
        <v>248</v>
      </c>
      <c r="GM40" s="186" t="s">
        <v>248</v>
      </c>
      <c r="GN40" s="186" t="s">
        <v>248</v>
      </c>
      <c r="GO40" s="186" t="s">
        <v>248</v>
      </c>
      <c r="GP40" s="186" t="s">
        <v>248</v>
      </c>
      <c r="GQ40" s="186" t="s">
        <v>248</v>
      </c>
      <c r="GR40" s="186" t="s">
        <v>248</v>
      </c>
      <c r="GS40" s="186" t="s">
        <v>248</v>
      </c>
      <c r="GT40" s="186" t="s">
        <v>248</v>
      </c>
      <c r="GU40" s="186" t="s">
        <v>248</v>
      </c>
      <c r="GV40" s="186" t="s">
        <v>248</v>
      </c>
      <c r="GW40" s="186" t="s">
        <v>248</v>
      </c>
      <c r="GX40" s="186" t="s">
        <v>248</v>
      </c>
      <c r="GY40" s="186" t="s">
        <v>248</v>
      </c>
      <c r="GZ40" s="261" t="s">
        <v>248</v>
      </c>
      <c r="HA40" s="261" t="s">
        <v>248</v>
      </c>
      <c r="HB40" s="191">
        <f>SUM(G40:GE40)/(HB39-(SUM(G40:GE40)))</f>
        <v>0.16</v>
      </c>
    </row>
    <row r="41" spans="1:211" ht="24.9" customHeight="1" x14ac:dyDescent="0.3">
      <c r="A41" s="105" t="s">
        <v>320</v>
      </c>
      <c r="B41" s="105" t="s">
        <v>315</v>
      </c>
      <c r="C41" s="105" t="s">
        <v>396</v>
      </c>
      <c r="D41" s="105">
        <v>1387</v>
      </c>
      <c r="E41" s="394" t="s">
        <v>397</v>
      </c>
      <c r="F41" s="185" t="s">
        <v>374</v>
      </c>
      <c r="G41" s="186">
        <v>2</v>
      </c>
      <c r="H41" s="186">
        <v>2</v>
      </c>
      <c r="I41" s="186">
        <v>2</v>
      </c>
      <c r="J41" s="186">
        <v>2</v>
      </c>
      <c r="K41" s="186">
        <v>2</v>
      </c>
      <c r="L41" s="186" t="s">
        <v>248</v>
      </c>
      <c r="M41" s="186" t="s">
        <v>248</v>
      </c>
      <c r="N41" s="186" t="s">
        <v>248</v>
      </c>
      <c r="O41" s="186">
        <v>1</v>
      </c>
      <c r="P41" s="186">
        <v>1</v>
      </c>
      <c r="Q41" s="186" t="s">
        <v>248</v>
      </c>
      <c r="R41" s="186" t="s">
        <v>248</v>
      </c>
      <c r="S41" s="186" t="s">
        <v>248</v>
      </c>
      <c r="T41" s="186" t="s">
        <v>248</v>
      </c>
      <c r="U41" s="186" t="s">
        <v>248</v>
      </c>
      <c r="V41" s="186" t="s">
        <v>248</v>
      </c>
      <c r="W41" s="186" t="s">
        <v>248</v>
      </c>
      <c r="X41" s="186" t="s">
        <v>248</v>
      </c>
      <c r="Y41" s="186" t="s">
        <v>248</v>
      </c>
      <c r="Z41" s="186" t="s">
        <v>248</v>
      </c>
      <c r="AA41" s="186" t="s">
        <v>248</v>
      </c>
      <c r="AB41" s="186" t="s">
        <v>248</v>
      </c>
      <c r="AC41" s="186" t="s">
        <v>248</v>
      </c>
      <c r="AD41" s="186" t="s">
        <v>248</v>
      </c>
      <c r="AE41" s="186" t="s">
        <v>248</v>
      </c>
      <c r="AF41" s="186" t="s">
        <v>248</v>
      </c>
      <c r="AG41" s="186" t="s">
        <v>248</v>
      </c>
      <c r="AH41" s="186" t="s">
        <v>248</v>
      </c>
      <c r="AI41" s="186" t="s">
        <v>248</v>
      </c>
      <c r="AJ41" s="186" t="s">
        <v>248</v>
      </c>
      <c r="AK41" s="186" t="s">
        <v>248</v>
      </c>
      <c r="AL41" s="186">
        <v>2</v>
      </c>
      <c r="AM41" s="186" t="s">
        <v>248</v>
      </c>
      <c r="AN41" s="186" t="s">
        <v>248</v>
      </c>
      <c r="AO41" s="186">
        <v>2</v>
      </c>
      <c r="AP41" s="186" t="s">
        <v>248</v>
      </c>
      <c r="AQ41" s="186">
        <v>2</v>
      </c>
      <c r="AR41" s="186" t="s">
        <v>248</v>
      </c>
      <c r="AS41" s="186" t="s">
        <v>248</v>
      </c>
      <c r="AT41" s="186" t="s">
        <v>248</v>
      </c>
      <c r="AU41" s="186" t="s">
        <v>248</v>
      </c>
      <c r="AV41" s="186">
        <v>2</v>
      </c>
      <c r="AW41" s="186">
        <v>1</v>
      </c>
      <c r="AX41" s="186" t="s">
        <v>248</v>
      </c>
      <c r="AY41" s="186" t="s">
        <v>248</v>
      </c>
      <c r="AZ41" s="186" t="s">
        <v>248</v>
      </c>
      <c r="BA41" s="186">
        <v>1</v>
      </c>
      <c r="BB41" s="186">
        <v>1</v>
      </c>
      <c r="BC41" s="186" t="s">
        <v>248</v>
      </c>
      <c r="BD41" s="186" t="s">
        <v>248</v>
      </c>
      <c r="BE41" s="186" t="s">
        <v>248</v>
      </c>
      <c r="BF41" s="186" t="s">
        <v>248</v>
      </c>
      <c r="BG41" s="186" t="s">
        <v>248</v>
      </c>
      <c r="BH41" s="186" t="s">
        <v>248</v>
      </c>
      <c r="BI41" s="186" t="s">
        <v>248</v>
      </c>
      <c r="BJ41" s="186" t="s">
        <v>248</v>
      </c>
      <c r="BK41" s="186" t="s">
        <v>248</v>
      </c>
      <c r="BL41" s="186" t="s">
        <v>248</v>
      </c>
      <c r="BM41" s="186" t="s">
        <v>248</v>
      </c>
      <c r="BN41" s="186" t="s">
        <v>248</v>
      </c>
      <c r="BO41" s="186" t="s">
        <v>248</v>
      </c>
      <c r="BP41" s="186" t="s">
        <v>248</v>
      </c>
      <c r="BQ41" s="186">
        <v>2</v>
      </c>
      <c r="BR41" s="186" t="s">
        <v>248</v>
      </c>
      <c r="BS41" s="186">
        <v>2</v>
      </c>
      <c r="BT41" s="186" t="s">
        <v>248</v>
      </c>
      <c r="BU41" s="186">
        <v>2</v>
      </c>
      <c r="BV41" s="186" t="s">
        <v>248</v>
      </c>
      <c r="BW41" s="186">
        <v>2</v>
      </c>
      <c r="BX41" s="186">
        <v>2</v>
      </c>
      <c r="BY41" s="186" t="s">
        <v>248</v>
      </c>
      <c r="BZ41" s="186">
        <v>2</v>
      </c>
      <c r="CA41" s="186" t="s">
        <v>248</v>
      </c>
      <c r="CB41" s="186">
        <v>2</v>
      </c>
      <c r="CC41" s="186" t="s">
        <v>248</v>
      </c>
      <c r="CD41" s="186">
        <v>2</v>
      </c>
      <c r="CE41" s="186">
        <v>1</v>
      </c>
      <c r="CF41" s="186">
        <v>1</v>
      </c>
      <c r="CG41" s="186">
        <v>2</v>
      </c>
      <c r="CH41" s="186" t="s">
        <v>248</v>
      </c>
      <c r="CI41" s="186" t="s">
        <v>248</v>
      </c>
      <c r="CJ41" s="186" t="s">
        <v>248</v>
      </c>
      <c r="CK41" s="186" t="s">
        <v>248</v>
      </c>
      <c r="CL41" s="186" t="s">
        <v>248</v>
      </c>
      <c r="CM41" s="186" t="s">
        <v>248</v>
      </c>
      <c r="CN41" s="186" t="s">
        <v>248</v>
      </c>
      <c r="CO41" s="186" t="s">
        <v>248</v>
      </c>
      <c r="CP41" s="186" t="s">
        <v>248</v>
      </c>
      <c r="CQ41" s="186" t="s">
        <v>248</v>
      </c>
      <c r="CR41" s="186" t="s">
        <v>248</v>
      </c>
      <c r="CS41" s="186" t="s">
        <v>248</v>
      </c>
      <c r="CT41" s="186" t="s">
        <v>248</v>
      </c>
      <c r="CU41" s="186" t="s">
        <v>248</v>
      </c>
      <c r="CV41" s="186" t="s">
        <v>248</v>
      </c>
      <c r="CW41" s="186">
        <v>2</v>
      </c>
      <c r="CX41" s="186" t="s">
        <v>248</v>
      </c>
      <c r="CY41" s="186" t="s">
        <v>248</v>
      </c>
      <c r="CZ41" s="186" t="s">
        <v>248</v>
      </c>
      <c r="DA41" s="186" t="s">
        <v>248</v>
      </c>
      <c r="DB41" s="186" t="s">
        <v>248</v>
      </c>
      <c r="DC41" s="186" t="s">
        <v>248</v>
      </c>
      <c r="DD41" s="186" t="s">
        <v>248</v>
      </c>
      <c r="DE41" s="186" t="s">
        <v>248</v>
      </c>
      <c r="DF41" s="186"/>
      <c r="DG41" s="186" t="s">
        <v>248</v>
      </c>
      <c r="DH41" s="186" t="s">
        <v>248</v>
      </c>
      <c r="DI41" s="186" t="s">
        <v>248</v>
      </c>
      <c r="DJ41" s="186" t="s">
        <v>248</v>
      </c>
      <c r="DK41" s="186" t="s">
        <v>248</v>
      </c>
      <c r="DL41" s="186" t="s">
        <v>248</v>
      </c>
      <c r="DM41" s="186" t="s">
        <v>248</v>
      </c>
      <c r="DN41" s="186" t="s">
        <v>248</v>
      </c>
      <c r="DO41" s="186" t="s">
        <v>248</v>
      </c>
      <c r="DP41" s="186" t="s">
        <v>248</v>
      </c>
      <c r="DQ41" s="186" t="s">
        <v>248</v>
      </c>
      <c r="DR41" s="186" t="s">
        <v>248</v>
      </c>
      <c r="DS41" s="186" t="s">
        <v>248</v>
      </c>
      <c r="DT41" s="186" t="s">
        <v>248</v>
      </c>
      <c r="DU41" s="186" t="s">
        <v>248</v>
      </c>
      <c r="DV41" s="186" t="s">
        <v>248</v>
      </c>
      <c r="DW41" s="186" t="s">
        <v>248</v>
      </c>
      <c r="DX41" s="186" t="s">
        <v>248</v>
      </c>
      <c r="DY41" s="186" t="s">
        <v>248</v>
      </c>
      <c r="DZ41" s="186" t="s">
        <v>248</v>
      </c>
      <c r="EA41" s="186" t="s">
        <v>248</v>
      </c>
      <c r="EB41" s="186" t="s">
        <v>248</v>
      </c>
      <c r="EC41" s="186" t="s">
        <v>248</v>
      </c>
      <c r="ED41" s="186" t="s">
        <v>248</v>
      </c>
      <c r="EE41" s="186" t="s">
        <v>248</v>
      </c>
      <c r="EF41" s="186" t="s">
        <v>248</v>
      </c>
      <c r="EG41" s="186" t="s">
        <v>248</v>
      </c>
      <c r="EH41" s="186" t="s">
        <v>248</v>
      </c>
      <c r="EI41" s="186" t="s">
        <v>248</v>
      </c>
      <c r="EJ41" s="186" t="s">
        <v>248</v>
      </c>
      <c r="EK41" s="186" t="s">
        <v>248</v>
      </c>
      <c r="EL41" s="184" t="s">
        <v>248</v>
      </c>
      <c r="EM41" s="184" t="s">
        <v>248</v>
      </c>
      <c r="EN41" s="184" t="s">
        <v>248</v>
      </c>
      <c r="EO41" s="186" t="s">
        <v>248</v>
      </c>
      <c r="EP41" s="186" t="s">
        <v>248</v>
      </c>
      <c r="EQ41" s="186" t="s">
        <v>248</v>
      </c>
      <c r="ER41" s="186" t="s">
        <v>248</v>
      </c>
      <c r="ES41" s="186" t="s">
        <v>248</v>
      </c>
      <c r="ET41" s="186" t="s">
        <v>248</v>
      </c>
      <c r="EU41" s="186" t="s">
        <v>248</v>
      </c>
      <c r="EV41" s="186" t="s">
        <v>248</v>
      </c>
      <c r="EW41" s="186" t="s">
        <v>248</v>
      </c>
      <c r="EX41" s="186" t="s">
        <v>248</v>
      </c>
      <c r="EY41" s="186" t="s">
        <v>248</v>
      </c>
      <c r="EZ41" s="186" t="s">
        <v>248</v>
      </c>
      <c r="FA41" s="186" t="s">
        <v>248</v>
      </c>
      <c r="FB41" s="186" t="s">
        <v>248</v>
      </c>
      <c r="FC41" s="186" t="s">
        <v>248</v>
      </c>
      <c r="FD41" s="186" t="s">
        <v>248</v>
      </c>
      <c r="FE41" s="186" t="s">
        <v>248</v>
      </c>
      <c r="FF41" s="186" t="s">
        <v>248</v>
      </c>
      <c r="FG41" s="186" t="s">
        <v>248</v>
      </c>
      <c r="FH41" s="186" t="s">
        <v>248</v>
      </c>
      <c r="FI41" s="186" t="s">
        <v>248</v>
      </c>
      <c r="FJ41" s="186" t="s">
        <v>248</v>
      </c>
      <c r="FK41" s="186" t="s">
        <v>248</v>
      </c>
      <c r="FL41" s="186" t="s">
        <v>248</v>
      </c>
      <c r="FM41" s="186" t="s">
        <v>248</v>
      </c>
      <c r="FN41" s="187" t="s">
        <v>248</v>
      </c>
      <c r="FO41" s="187" t="s">
        <v>248</v>
      </c>
      <c r="FP41" s="187" t="s">
        <v>248</v>
      </c>
      <c r="FQ41" s="187" t="s">
        <v>248</v>
      </c>
      <c r="FR41" s="187" t="s">
        <v>248</v>
      </c>
      <c r="FS41" s="186">
        <v>2</v>
      </c>
      <c r="FT41" s="186">
        <v>2</v>
      </c>
      <c r="FU41" s="186">
        <v>1</v>
      </c>
      <c r="FV41" s="186">
        <v>1</v>
      </c>
      <c r="FW41" s="186">
        <v>1</v>
      </c>
      <c r="FX41" s="186">
        <v>1</v>
      </c>
      <c r="FY41" s="186">
        <v>1</v>
      </c>
      <c r="FZ41" s="186">
        <v>1</v>
      </c>
      <c r="GA41" s="186" t="s">
        <v>248</v>
      </c>
      <c r="GB41" s="186" t="s">
        <v>248</v>
      </c>
      <c r="GC41" s="186">
        <v>2</v>
      </c>
      <c r="GD41" s="186">
        <v>1</v>
      </c>
      <c r="GE41" s="186" t="s">
        <v>248</v>
      </c>
      <c r="GF41" s="186" t="s">
        <v>248</v>
      </c>
      <c r="GG41" s="186" t="s">
        <v>248</v>
      </c>
      <c r="GH41" s="186" t="s">
        <v>248</v>
      </c>
      <c r="GI41" s="186" t="s">
        <v>248</v>
      </c>
      <c r="GJ41" s="186" t="s">
        <v>248</v>
      </c>
      <c r="GK41" s="186" t="s">
        <v>248</v>
      </c>
      <c r="GL41" s="186" t="s">
        <v>248</v>
      </c>
      <c r="GM41" s="186" t="s">
        <v>248</v>
      </c>
      <c r="GN41" s="186" t="s">
        <v>248</v>
      </c>
      <c r="GO41" s="186" t="s">
        <v>248</v>
      </c>
      <c r="GP41" s="186" t="s">
        <v>248</v>
      </c>
      <c r="GQ41" s="186" t="s">
        <v>248</v>
      </c>
      <c r="GR41" s="186" t="s">
        <v>248</v>
      </c>
      <c r="GS41" s="186" t="s">
        <v>248</v>
      </c>
      <c r="GT41" s="186" t="s">
        <v>248</v>
      </c>
      <c r="GU41" s="186" t="s">
        <v>248</v>
      </c>
      <c r="GV41" s="186" t="s">
        <v>248</v>
      </c>
      <c r="GW41" s="186" t="s">
        <v>248</v>
      </c>
      <c r="GX41" s="186" t="s">
        <v>248</v>
      </c>
      <c r="GY41" s="186" t="s">
        <v>248</v>
      </c>
      <c r="GZ41" s="261" t="s">
        <v>248</v>
      </c>
      <c r="HA41" s="261" t="s">
        <v>248</v>
      </c>
      <c r="HB41" s="188">
        <f>SUM(G41:GE41)</f>
        <v>58</v>
      </c>
    </row>
    <row r="42" spans="1:211" ht="24.9" customHeight="1" thickBot="1" x14ac:dyDescent="0.35">
      <c r="A42" s="108" t="str">
        <f>A41</f>
        <v>Prod.-Q-4</v>
      </c>
      <c r="B42" s="108" t="str">
        <f>B41</f>
        <v>Pracownik Produkcji</v>
      </c>
      <c r="C42" s="108" t="str">
        <f>C41</f>
        <v>KB</v>
      </c>
      <c r="D42" s="108">
        <f>D41</f>
        <v>1387</v>
      </c>
      <c r="E42" s="395"/>
      <c r="F42" s="189" t="s">
        <v>375</v>
      </c>
      <c r="G42" s="192">
        <v>2</v>
      </c>
      <c r="H42" s="193">
        <v>2</v>
      </c>
      <c r="I42" s="193">
        <v>2</v>
      </c>
      <c r="J42" s="193">
        <v>2</v>
      </c>
      <c r="K42" s="193">
        <v>2</v>
      </c>
      <c r="L42" s="194" t="str">
        <f>IF(INDEX(tab_MinKomp[Przepisy kodeksu pracy / Bestimmungen des Arbeitsgesetzes],MATCH($B41,tab_MinKomp[[Stanowisko / Position ]:[Stanowisko / Position ]],0))="n/a","n/a",L41-INDEX(tab_MinKomp[Przepisy kodeksu pracy / Bestimmungen des Arbeitsgesetzes],MATCH($B41,tab_MinKomp[[Stanowisko / Position ]:[Stanowisko / Position ]],0)))</f>
        <v>n/a</v>
      </c>
      <c r="M42" s="195" t="str">
        <f>IF(INDEX(tab_MinKomp[Przepisy o ub.społ. ZUS  / Sozialversicherungsvorschriften],MATCH($B41,tab_MinKomp[[Stanowisko / Position ]:[Stanowisko / Position ]],0))="n/a","n/a",M41-INDEX(tab_MinKomp[Przepisy o ub.społ. ZUS  / Sozialversicherungsvorschriften],MATCH($B41,tab_MinKomp[[Stanowisko / Position ]:[Stanowisko / Position ]],0)))</f>
        <v>n/a</v>
      </c>
      <c r="N42" s="194" t="str">
        <f>IF(INDEX(tab_MinKomp[PRZEPISY O PDOF /persönlich Einkommensteuergesetz ],MATCH($B41,tab_MinKomp[[Stanowisko / Position ]:[Stanowisko / Position ]],0))="n/a","n/a",N41-INDEX(tab_MinKomp[PRZEPISY O PDOF /persönlich Einkommensteuergesetz ],MATCH($B41,tab_MinKomp[[Stanowisko / Position ]:[Stanowisko / Position ]],0)))</f>
        <v>n/a</v>
      </c>
      <c r="O42" s="194">
        <f>IF(INDEX(tab_MinKomp[Regulamin pracy / Arbeitsordnung],MATCH($B41,tab_MinKomp[[Stanowisko / Position ]:[Stanowisko / Position ]],0))="n/a","n/a",O41-INDEX(tab_MinKomp[Regulamin pracy / Arbeitsordnung],MATCH($B41,tab_MinKomp[[Stanowisko / Position ]:[Stanowisko / Position ]],0)))</f>
        <v>0</v>
      </c>
      <c r="P42" s="194">
        <f>IF(INDEX(tab_MinKomp[Regulamin wynagradzania / Vergütungsordnung],MATCH($B41,tab_MinKomp[[Stanowisko / Position ]:[Stanowisko / Position ]],0))="n/a","n/a",P41-INDEX(tab_MinKomp[Regulamin wynagradzania / Vergütungsordnung],MATCH($B41,tab_MinKomp[[Stanowisko / Position ]:[Stanowisko / Position ]],0)))</f>
        <v>0</v>
      </c>
      <c r="Q42" s="194" t="str">
        <f>IF(INDEX(tab_MinKomp[System R2PŁATNIK PRO: Płace / Lohnabrechnung],MATCH($B41,tab_MinKomp[[Stanowisko / Position ]:[Stanowisko / Position ]],0))="n/a","n/a",Q41-INDEX(tab_MinKomp[System R2PŁATNIK PRO: Płace / Lohnabrechnung],MATCH($B41,tab_MinKomp[[Stanowisko / Position ]:[Stanowisko / Position ]],0)))</f>
        <v>n/a</v>
      </c>
      <c r="R42" s="194" t="str">
        <f>IF(INDEX(tab_MinKomp[SystemR2PŁATNIK PRO: KADRY / Personaldaten],MATCH($B41,tab_MinKomp[[Stanowisko / Position ]:[Stanowisko / Position ]],0))="n/a","n/a",R41-INDEX(tab_MinKomp[SystemR2PŁATNIK PRO: KADRY / Personaldaten],MATCH($B41,tab_MinKomp[[Stanowisko / Position ]:[Stanowisko / Position ]],0)))</f>
        <v>n/a</v>
      </c>
      <c r="S42" s="194" t="str">
        <f>IF(INDEX(tab_MinKomp[SYSTEM R2PŁATNIK PRO: zarządzanie pracownikami / Arbeitsverwaltung],MATCH($B41,tab_MinKomp[[Stanowisko / Position ]:[Stanowisko / Position ]],0))="n/a","n/a",S41-INDEX(tab_MinKomp[SYSTEM R2PŁATNIK PRO: zarządzanie pracownikami / Arbeitsverwaltung],MATCH($B41,tab_MinKomp[[Stanowisko / Position ]:[Stanowisko / Position ]],0)))</f>
        <v>n/a</v>
      </c>
      <c r="T42" s="194" t="str">
        <f>IF(INDEX(tab_MinKomp[Doradztwo, wsparcie personalne / Personalberatung und Unterstützung],MATCH($B41,tab_MinKomp[[Stanowisko / Position ]:[Stanowisko / Position ]],0))="n/a","n/a",T41-INDEX(tab_MinKomp[Doradztwo, wsparcie personalne / Personalberatung und Unterstützung],MATCH($B41,tab_MinKomp[[Stanowisko / Position ]:[Stanowisko / Position ]],0)))</f>
        <v>n/a</v>
      </c>
      <c r="U42" s="194" t="str">
        <f>IF(INDEX(tab_MinKomp[Przepisy o podatku VAT / MwSt.- Gesetz],MATCH($B41,tab_MinKomp[[Stanowisko / Position ]:[Stanowisko / Position ]],0))="n/a","n/a",U41-INDEX(tab_MinKomp[Przepisy o podatku VAT / MwSt.- Gesetz],MATCH($B41,tab_MinKomp[[Stanowisko / Position ]:[Stanowisko / Position ]],0)))</f>
        <v>n/a</v>
      </c>
      <c r="V42" s="194" t="str">
        <f>IF(INDEX(tab_MinKomp[PrzepisyPDOP / geschäftlich Einkommensteuergesetz],MATCH($B41,tab_MinKomp[[Stanowisko / Position ]:[Stanowisko / Position ]],0))="n/a","n/a",V41-INDEX(tab_MinKomp[PrzepisyPDOP / geschäftlich Einkommensteuergesetz],MATCH($B41,tab_MinKomp[[Stanowisko / Position ]:[Stanowisko / Position ]],0)))</f>
        <v>n/a</v>
      </c>
      <c r="W42" s="194" t="str">
        <f>IF(INDEX(tab_MinKomp[System BAAN / FINANSE (FIBU)],MATCH($B41,tab_MinKomp[[Stanowisko / Position ]:[Stanowisko / Position ]],0))="n/a","n/a",W41-INDEX(tab_MinKomp[System BAAN / FINANSE (FIBU)],MATCH($B41,tab_MinKomp[[Stanowisko / Position ]:[Stanowisko / Position ]],0)))</f>
        <v>n/a</v>
      </c>
      <c r="X42" s="194" t="str">
        <f>IF(INDEX(tab_MinKomp[Systemy pomocnicze / Hilfssysteme(STOCKPROGRAM, KALK2000 etc.)],MATCH($B41,tab_MinKomp[[Stanowisko / Position ]:[Stanowisko / Position ]],0))="n/a","n/a",X41-INDEX(tab_MinKomp[Systemy pomocnicze / Hilfssysteme(STOCKPROGRAM, KALK2000 etc.)],MATCH($B41,tab_MinKomp[[Stanowisko / Position ]:[Stanowisko / Position ]],0)))</f>
        <v>n/a</v>
      </c>
      <c r="Y42" s="194" t="str">
        <f>IF(INDEX(tab_MinKomp[Polityka rachunkowości / Buchführungspolitik],MATCH($B41,tab_MinKomp[[Stanowisko / Position ]:[Stanowisko / Position ]],0))="n/a","n/a",Y41-INDEX(tab_MinKomp[Polityka rachunkowości / Buchführungspolitik],MATCH($B41,tab_MinKomp[[Stanowisko / Position ]:[Stanowisko / Position ]],0)))</f>
        <v>n/a</v>
      </c>
      <c r="Z42" s="194" t="str">
        <f>IF(INDEX(tab_MinKomp[Ustawa o rachunkowości / Rechnungslegungsgesetz],MATCH($B41,tab_MinKomp[[Stanowisko / Position ]:[Stanowisko / Position ]],0))="n/a","n/a",Z41-INDEX(tab_MinKomp[Ustawa o rachunkowości / Rechnungslegungsgesetz],MATCH($B41,tab_MinKomp[[Stanowisko / Position ]:[Stanowisko / Position ]],0)))</f>
        <v>n/a</v>
      </c>
      <c r="AA42" s="194" t="str">
        <f>IF(INDEX(tab_MinKomp[WORKFLOW - TS-100],MATCH($B41,tab_MinKomp[[Stanowisko / Position ]:[Stanowisko / Position ]],0))="n/a","n/a",AA41-INDEX(tab_MinKomp[WORKFLOW - TS-100],MATCH($B41,tab_MinKomp[[Stanowisko / Position ]:[Stanowisko / Position ]],0)))</f>
        <v>n/a</v>
      </c>
      <c r="AB42" s="194" t="str">
        <f>IF(INDEX(tab_MinKomp[WORKFLOW - SFMS],MATCH($B41,tab_MinKomp[[Stanowisko / Position ]:[Stanowisko / Position ]],0))="n/a","n/a",AB41-INDEX(tab_MinKomp[WORKFLOW - SFMS],MATCH($B41,tab_MinKomp[[Stanowisko / Position ]:[Stanowisko / Position ]],0)))</f>
        <v>n/a</v>
      </c>
      <c r="AC42" s="194" t="str">
        <f>IF(INDEX(tab_MinKomp[System ISO 9001:2015],MATCH($B41,tab_MinKomp[[Stanowisko / Position ]:[Stanowisko / Position ]],0))="n/a","n/a",AC41-INDEX(tab_MinKomp[System ISO 9001:2015],MATCH($B41,tab_MinKomp[[Stanowisko / Position ]:[Stanowisko / Position ]],0)))</f>
        <v>n/a</v>
      </c>
      <c r="AD42" s="194" t="str">
        <f>IF(INDEX(tab_MinKomp[System ISO 9001:2015],MATCH($B41,tab_MinKomp[[Stanowisko / Position ]:[Stanowisko / Position ]],0))="n/a","n/a",AD41-INDEX(tab_MinKomp[System ISO 9001:2015],MATCH($B41,tab_MinKomp[[Stanowisko / Position ]:[Stanowisko / Position ]],0)))</f>
        <v>n/a</v>
      </c>
      <c r="AE42" s="194" t="str">
        <f>IF(INDEX(tab_MinKomp[System ISO 9001:2015],MATCH($B41,tab_MinKomp[[Stanowisko / Position ]:[Stanowisko / Position ]],0))="n/a","n/a",AE41-INDEX(tab_MinKomp[System ISO 9001:2015],MATCH($B41,tab_MinKomp[[Stanowisko / Position ]:[Stanowisko / Position ]],0)))</f>
        <v>n/a</v>
      </c>
      <c r="AF42" s="194" t="str">
        <f>IF(INDEX(tab_MinKomp[System ISO 9001:2015],MATCH($B41,tab_MinKomp[[Stanowisko / Position ]:[Stanowisko / Position ]],0))="n/a","n/a",AF41-INDEX(tab_MinKomp[System ISO 9001:2015],MATCH($B41,tab_MinKomp[[Stanowisko / Position ]:[Stanowisko / Position ]],0)))</f>
        <v>n/a</v>
      </c>
      <c r="AG42" s="194" t="str">
        <f>IF(INDEX(tab_MinKomp[Wymagania VDA 6.3 Process / Forderungen],MATCH($B41,tab_MinKomp[[Stanowisko / Position ]:[Stanowisko / Position ]],0))="n/a","n/a",AG41-INDEX(tab_MinKomp[Wymagania VDA 6.3 Process / Forderungen],MATCH($B41,tab_MinKomp[[Stanowisko / Position ]:[Stanowisko / Position ]],0)))</f>
        <v>n/a</v>
      </c>
      <c r="AH42" s="194" t="str">
        <f>IF(INDEX(tab_MinKomp[Wymagania VDA 6.5 Product / Forderungen],MATCH($B41,tab_MinKomp[[Stanowisko / Position ]:[Stanowisko / Position ]],0))="n/a","n/a",AH41-INDEX(tab_MinKomp[Wymagania VDA 6.5 Product / Forderungen],MATCH($B41,tab_MinKomp[[Stanowisko / Position ]:[Stanowisko / Position ]],0)))</f>
        <v>n/a</v>
      </c>
      <c r="AI42" s="194" t="str">
        <f>IF(INDEX(tab_MinKomp[System ISO 9001:2015],MATCH($B41,tab_MinKomp[[Stanowisko / Position ]:[Stanowisko / Position ]],0))="n/a","n/a",AI41-INDEX(tab_MinKomp[System ISO 9001:2015],MATCH($B41,tab_MinKomp[[Stanowisko / Position ]:[Stanowisko / Position ]],0)))</f>
        <v>n/a</v>
      </c>
      <c r="AJ42" s="194" t="str">
        <f>IF(INDEX(tab_MinKomp[Auditor systemu ISO 17021:2018],MATCH($B41,tab_MinKomp[[Stanowisko / Position ]:[Stanowisko / Position ]],0))="n/a","n/a",AJ41-INDEX(tab_MinKomp[Auditor systemu ISO 17021:2018],MATCH($B41,tab_MinKomp[[Stanowisko / Position ]:[Stanowisko / Position ]],0)))</f>
        <v>n/a</v>
      </c>
      <c r="AK42" s="194" t="str">
        <f>IF(INDEX(tab_MinKomp[Pełnomocnik systemu / Systemvertreter],MATCH($B41,tab_MinKomp[[Stanowisko / Position ]:[Stanowisko / Position ]],0))="n/a","n/a",AK41-INDEX(tab_MinKomp[Pełnomocnik systemu / Systemvertreter],MATCH($B41,tab_MinKomp[[Stanowisko / Position ]:[Stanowisko / Position ]],0)))</f>
        <v>n/a</v>
      </c>
      <c r="AL42" s="194">
        <f>IF(INDEX(tab_MinKomp[Polityka Etyczna - Compliance],MATCH($B41,tab_MinKomp[[Stanowisko / Position ]:[Stanowisko / Position ]],0))="n/a","n/a",AL41-INDEX(tab_MinKomp[Polityka Etyczna - Compliance],MATCH($B41,tab_MinKomp[[Stanowisko / Position ]:[Stanowisko / Position ]],0)))</f>
        <v>1</v>
      </c>
      <c r="AM42" s="194" t="str">
        <f>IF(INDEX(tab_MinKomp[WDRAŻANIE NOWYCH PROJEKTÓW/ PROCEDURA CTM],MATCH($B41,tab_MinKomp[[Stanowisko / Position ]:[Stanowisko / Position ]],0))="n/a","n/a",AM41-INDEX(tab_MinKomp[WDRAŻANIE NOWYCH PROJEKTÓW/ PROCEDURA CTM],MATCH($B41,tab_MinKomp[[Stanowisko / Position ]:[Stanowisko / Position ]],0)))</f>
        <v>n/a</v>
      </c>
      <c r="AN42" s="194" t="str">
        <f>IF(INDEX(tab_MinKomp[KAMIENIE MILOWE MSL/PIFF],MATCH($B41,tab_MinKomp[[Stanowisko / Position ]:[Stanowisko / Position ]],0))="n/a","n/a",AN41-INDEX(tab_MinKomp[KAMIENIE MILOWE MSL/PIFF],MATCH($B41,tab_MinKomp[[Stanowisko / Position ]:[Stanowisko / Position ]],0)))</f>
        <v>n/a</v>
      </c>
      <c r="AO42" s="194">
        <f>IF(INDEX(tab_MinKomp[CP],MATCH($B41,tab_MinKomp[[Stanowisko / Position ]:[Stanowisko / Position ]],0))="n/a","n/a",AO41-INDEX(tab_MinKomp[CP],MATCH($B41,tab_MinKomp[[Stanowisko / Position ]:[Stanowisko / Position ]],0)))</f>
        <v>1</v>
      </c>
      <c r="AP42" s="194" t="str">
        <f>IF(INDEX(tab_MinKomp[FMEA],MATCH($B41,tab_MinKomp[[Stanowisko / Position ]:[Stanowisko / Position ]],0))="n/a","n/a",AP41-INDEX(tab_MinKomp[FMEA],MATCH($B41,tab_MinKomp[[Stanowisko / Position ]:[Stanowisko / Position ]],0)))</f>
        <v>n/a</v>
      </c>
      <c r="AQ42" s="194">
        <f>IF(INDEX(tab_MinKomp[FLOW CHART],MATCH($B41,tab_MinKomp[[Stanowisko / Position ]:[Stanowisko / Position ]],0))="n/a","n/a",AQ41-INDEX(tab_MinKomp[FLOW CHART],MATCH($B41,tab_MinKomp[[Stanowisko / Position ]:[Stanowisko / Position ]],0)))</f>
        <v>1</v>
      </c>
      <c r="AR42" s="194" t="str">
        <f>IF(INDEX(tab_MinKomp[APQP],MATCH($B41,tab_MinKomp[[Stanowisko / Position ]:[Stanowisko / Position ]],0))="n/a","n/a",AR41-INDEX(tab_MinKomp[APQP],MATCH($B41,tab_MinKomp[[Stanowisko / Position ]:[Stanowisko / Position ]],0)))</f>
        <v>n/a</v>
      </c>
      <c r="AS42" s="194" t="str">
        <f>IF(INDEX(tab_MinKomp[MSA],MATCH($B41,tab_MinKomp[[Stanowisko / Position ]:[Stanowisko / Position ]],0))="n/a","n/a",AS41-INDEX(tab_MinKomp[MSA],MATCH($B41,tab_MinKomp[[Stanowisko / Position ]:[Stanowisko / Position ]],0)))</f>
        <v>n/a</v>
      </c>
      <c r="AT42" s="194" t="str">
        <f>IF(INDEX(tab_MinKomp[SPC],MATCH($B41,tab_MinKomp[[Stanowisko / Position ]:[Stanowisko / Position ]],0))="n/a","n/a",AT41-INDEX(tab_MinKomp[SPC],MATCH($B41,tab_MinKomp[[Stanowisko / Position ]:[Stanowisko / Position ]],0)))</f>
        <v>n/a</v>
      </c>
      <c r="AU42" s="194" t="str">
        <f>IF(INDEX(tab_MinKomp[CSR (SPECYFICZNE WYMAGANIA KLIENTA)],MATCH($B41,tab_MinKomp[[Stanowisko / Position ]:[Stanowisko / Position ]],0))="n/a","n/a",AU41-INDEX(tab_MinKomp[CSR (SPECYFICZNE WYMAGANIA KLIENTA)],MATCH($B41,tab_MinKomp[[Stanowisko / Position ]:[Stanowisko / Position ]],0)))</f>
        <v>n/a</v>
      </c>
      <c r="AV42" s="194">
        <f>IF(INDEX(tab_MinKomp[5S],MATCH($B41,tab_MinKomp[[Stanowisko / Position ]:[Stanowisko / Position ]],0))="n/a","n/a",AV41-INDEX(tab_MinKomp[5S],MATCH($B41,tab_MinKomp[[Stanowisko / Position ]:[Stanowisko / Position ]],0)))</f>
        <v>0</v>
      </c>
      <c r="AW42" s="194">
        <f>IF(INDEX(tab_MinKomp[LEAN MANAGEMENT],MATCH($B41,tab_MinKomp[[Stanowisko / Position ]:[Stanowisko / Position ]],0))="n/a","n/a",AW41-INDEX(tab_MinKomp[LEAN MANAGEMENT],MATCH($B41,tab_MinKomp[[Stanowisko / Position ]:[Stanowisko / Position ]],0)))</f>
        <v>0</v>
      </c>
      <c r="AX42" s="194" t="str">
        <f>IF(INDEX(tab_MinKomp[5R],MATCH($B41,tab_MinKomp[[Stanowisko / Position ]:[Stanowisko / Position ]],0))="n/a","n/a",AX41-INDEX(tab_MinKomp[5R],MATCH($B41,tab_MinKomp[[Stanowisko / Position ]:[Stanowisko / Position ]],0)))</f>
        <v>n/a</v>
      </c>
      <c r="AY42" s="194" t="str">
        <f>IF(INDEX(tab_MinKomp[Six Sigma],MATCH($B41,tab_MinKomp[[Stanowisko / Position ]:[Stanowisko / Position ]],0))="n/a","n/a",AY41-INDEX(tab_MinKomp[Six Sigma],MATCH($B41,tab_MinKomp[[Stanowisko / Position ]:[Stanowisko / Position ]],0)))</f>
        <v>n/a</v>
      </c>
      <c r="AZ42" s="194" t="str">
        <f>IF(INDEX(tab_MinKomp[System BAAN / Distribution &amp; Supply Chain],MATCH($B41,tab_MinKomp[[Stanowisko / Position ]:[Stanowisko / Position ]],0))="n/a","n/a",AZ41-INDEX(tab_MinKomp[System BAAN / Distribution &amp; Supply Chain],MATCH($B41,tab_MinKomp[[Stanowisko / Position ]:[Stanowisko / Position ]],0)))</f>
        <v>n/a</v>
      </c>
      <c r="BA42" s="194">
        <f>IF(INDEX(tab_MinKomp[LEAN MANAGEMENT],MATCH($B41,tab_MinKomp[[Stanowisko / Position ]:[Stanowisko / Position ]],0))="n/a","n/a",BA41-INDEX(tab_MinKomp[LEAN MANAGEMENT],MATCH($B41,tab_MinKomp[[Stanowisko / Position ]:[Stanowisko / Position ]],0)))</f>
        <v>0</v>
      </c>
      <c r="BB42" s="194">
        <f>IF(INDEX(tab_MinKomp[LEAN MANAGEMENT],MATCH($B41,tab_MinKomp[[Stanowisko / Position ]:[Stanowisko / Position ]],0))="n/a","n/a",BB41-INDEX(tab_MinKomp[LEAN MANAGEMENT],MATCH($B41,tab_MinKomp[[Stanowisko / Position ]:[Stanowisko / Position ]],0)))</f>
        <v>0</v>
      </c>
      <c r="BC42" s="194" t="str">
        <f>IF(INDEX(tab_MinKomp[Organizacja dostaw / Versorgungsorganisation],MATCH($B41,tab_MinKomp[[Stanowisko / Position ]:[Stanowisko / Position ]],0))="n/a","n/a",BC41-INDEX(tab_MinKomp[Organizacja dostaw / Versorgungsorganisation],MATCH($B41,tab_MinKomp[[Stanowisko / Position ]:[Stanowisko / Position ]],0)))</f>
        <v>n/a</v>
      </c>
      <c r="BD42" s="194" t="str">
        <f>IF(INDEX(tab_MinKomp[Organizacja wysyłek / Organisation von Lieferungen],MATCH($B41,tab_MinKomp[[Stanowisko / Position ]:[Stanowisko / Position ]],0))="n/a","n/a",BD41-INDEX(tab_MinKomp[Organizacja wysyłek / Organisation von Lieferungen],MATCH($B41,tab_MinKomp[[Stanowisko / Position ]:[Stanowisko / Position ]],0)))</f>
        <v>n/a</v>
      </c>
      <c r="BE42" s="194" t="str">
        <f>IF(INDEX(tab_MinKomp[Analiza magazynowa - Program Polen.mdb / Inventuranalyse],MATCH($B41,tab_MinKomp[[Stanowisko / Position ]:[Stanowisko / Position ]],0))="n/a","n/a",BE41-INDEX(tab_MinKomp[Analiza magazynowa - Program Polen.mdb / Inventuranalyse],MATCH($B41,tab_MinKomp[[Stanowisko / Position ]:[Stanowisko / Position ]],0)))</f>
        <v>n/a</v>
      </c>
      <c r="BF42" s="190" t="str">
        <f>IF(INDEX(tab_MinKomp[MMOG (Materials Management Operations Guidelines)],MATCH($B41,tab_MinKomp[[Stanowisko / Position ]:[Stanowisko / Position ]],0))="n/a","n/a",BF41-INDEX(tab_MinKomp[MMOG (Materials Management Operations Guidelines)],MATCH($B41,tab_MinKomp[[Stanowisko / Position ]:[Stanowisko / Position ]],0)))</f>
        <v>n/a</v>
      </c>
      <c r="BG42" s="190" t="str">
        <f>IF(INDEX(tab_MinKomp[GPP],MATCH($B41,tab_MinKomp[[Stanowisko / Position ]:[Stanowisko / Position ]],0))="n/a","n/a",BG41-INDEX(tab_MinKomp[GPP],MATCH($B41,tab_MinKomp[[Stanowisko / Position ]:[Stanowisko / Position ]],0)))</f>
        <v>n/a</v>
      </c>
      <c r="BH42" s="190" t="str">
        <f>IF(INDEX(tab_MinKomp[AIAG (Automotive Industry Action Group)],MATCH($B41,tab_MinKomp[[Stanowisko / Position ]:[Stanowisko / Position ]],0))="n/a","n/a",BH41-INDEX(tab_MinKomp[AIAG (Automotive Industry Action Group)],MATCH($B41,tab_MinKomp[[Stanowisko / Position ]:[Stanowisko / Position ]],0)))</f>
        <v>n/a</v>
      </c>
      <c r="BI42" s="190" t="str">
        <f>IF(INDEX(tab_MinKomp[Super-G disputes],MATCH($B41,tab_MinKomp[[Stanowisko / Position ]:[Stanowisko / Position ]],0))="n/a","n/a",BI41-INDEX(tab_MinKomp[Super-G disputes],MATCH($B41,tab_MinKomp[[Stanowisko / Position ]:[Stanowisko / Position ]],0)))</f>
        <v>n/a</v>
      </c>
      <c r="BJ42" s="190" t="str">
        <f>IF(INDEX(tab_MinKomp[CMMS3/eDDL (Direct Data Link)],MATCH($B41,tab_MinKomp[[Stanowisko / Position ]:[Stanowisko / Position ]],0))="n/a","n/a",BJ41-INDEX(tab_MinKomp[CMMS3/eDDL (Direct Data Link)],MATCH($B41,tab_MinKomp[[Stanowisko / Position ]:[Stanowisko / Position ]],0)))</f>
        <v>n/a</v>
      </c>
      <c r="BK42" s="190" t="str">
        <f>IF(INDEX(tab_MinKomp[MP&amp;L (Material Planning and Logistics)],MATCH($B41,tab_MinKomp[[Stanowisko / Position ]:[Stanowisko / Position ]],0))="n/a","n/a",BK41-INDEX(tab_MinKomp[MP&amp;L (Material Planning and Logistics)],MATCH($B41,tab_MinKomp[[Stanowisko / Position ]:[Stanowisko / Position ]],0)))</f>
        <v>n/a</v>
      </c>
      <c r="BL42" s="190" t="str">
        <f>IF(INDEX(tab_MinKomp[Supplier delivery rating],MATCH($B41,tab_MinKomp[[Stanowisko / Position ]:[Stanowisko / Position ]],0))="n/a","n/a",BL41-INDEX(tab_MinKomp[Supplier delivery rating],MATCH($B41,tab_MinKomp[[Stanowisko / Position ]:[Stanowisko / Position ]],0)))</f>
        <v>n/a</v>
      </c>
      <c r="BM42" s="194" t="str">
        <f>IF(INDEX(tab_MinKomp[Planowanie produkcji / Produktionsplanung],MATCH($B41,tab_MinKomp[[Stanowisko / Position ]:[Stanowisko / Position ]],0))="n/a","n/a",BM41-INDEX(tab_MinKomp[Planowanie produkcji / Produktionsplanung],MATCH($B41,tab_MinKomp[[Stanowisko / Position ]:[Stanowisko / Position ]],0)))</f>
        <v>n/a</v>
      </c>
      <c r="BN42" s="194" t="str">
        <f>IF(INDEX(tab_MinKomp[Planowanie produkcji / Produktionsplanung],MATCH($B41,tab_MinKomp[[Stanowisko / Position ]:[Stanowisko / Position ]],0))="n/a","n/a",BN41-INDEX(tab_MinKomp[Planowanie produkcji / Produktionsplanung],MATCH($B41,tab_MinKomp[[Stanowisko / Position ]:[Stanowisko / Position ]],0)))</f>
        <v>n/a</v>
      </c>
      <c r="BO42" s="194" t="str">
        <f>IF(INDEX(tab_MinKomp[Planowanie produkcji / Produktionsplanung],MATCH($B41,tab_MinKomp[[Stanowisko / Position ]:[Stanowisko / Position ]],0))="n/a","n/a",BO41-INDEX(tab_MinKomp[Planowanie produkcji / Produktionsplanung],MATCH($B41,tab_MinKomp[[Stanowisko / Position ]:[Stanowisko / Position ]],0)))</f>
        <v>n/a</v>
      </c>
      <c r="BP42" s="194" t="str">
        <f>IF(INDEX(tab_MinKomp[Planowanie produkcji / Produktionsplanung],MATCH($B41,tab_MinKomp[[Stanowisko / Position ]:[Stanowisko / Position ]],0))="n/a","n/a",BP41-INDEX(tab_MinKomp[Planowanie produkcji / Produktionsplanung],MATCH($B41,tab_MinKomp[[Stanowisko / Position ]:[Stanowisko / Position ]],0)))</f>
        <v>n/a</v>
      </c>
      <c r="BQ42" s="194">
        <f>IF(INDEX(tab_MinKomp[Obsługa maszyn Novapax / Novapax Maschinenbedienung],MATCH($B41,tab_MinKomp[[Stanowisko / Position ]:[Stanowisko / Position ]],0))="n/a","n/a",BQ41-INDEX(tab_MinKomp[Obsługa maszyn Novapax / Novapax Maschinenbedienung],MATCH($B41,tab_MinKomp[[Stanowisko / Position ]:[Stanowisko / Position ]],0)))</f>
        <v>0</v>
      </c>
      <c r="BR42" s="194" t="str">
        <f>IF(INDEX(tab_MinKomp[Planowanie produkcji / Produktionsplanung],MATCH($B41,tab_MinKomp[[Stanowisko / Position ]:[Stanowisko / Position ]],0))="n/a","n/a",BR41-INDEX(tab_MinKomp[Planowanie produkcji / Produktionsplanung],MATCH($B41,tab_MinKomp[[Stanowisko / Position ]:[Stanowisko / Position ]],0)))</f>
        <v>n/a</v>
      </c>
      <c r="BS42" s="194">
        <f>IF(INDEX(tab_MinKomp[Obsługa maszyn Novapax / Novapax Maschinenbedienung],MATCH($B41,tab_MinKomp[[Stanowisko / Position ]:[Stanowisko / Position ]],0))="n/a","n/a",BS41-INDEX(tab_MinKomp[Obsługa maszyn Novapax / Novapax Maschinenbedienung],MATCH($B41,tab_MinKomp[[Stanowisko / Position ]:[Stanowisko / Position ]],0)))</f>
        <v>0</v>
      </c>
      <c r="BT42" s="194" t="str">
        <f>IF(INDEX(tab_MinKomp[Planowanie produkcji / Produktionsplanung],MATCH($B41,tab_MinKomp[[Stanowisko / Position ]:[Stanowisko / Position ]],0))="n/a","n/a",BT41-INDEX(tab_MinKomp[Planowanie produkcji / Produktionsplanung],MATCH($B41,tab_MinKomp[[Stanowisko / Position ]:[Stanowisko / Position ]],0)))</f>
        <v>n/a</v>
      </c>
      <c r="BU42" s="194">
        <f>IF(INDEX(tab_MinKomp[Obsługa maszyn Novapax / Novapax Maschinenbedienung],MATCH($B41,tab_MinKomp[[Stanowisko / Position ]:[Stanowisko / Position ]],0))="n/a","n/a",BU41-INDEX(tab_MinKomp[Obsługa maszyn Novapax / Novapax Maschinenbedienung],MATCH($B41,tab_MinKomp[[Stanowisko / Position ]:[Stanowisko / Position ]],0)))</f>
        <v>0</v>
      </c>
      <c r="BV42" s="194" t="str">
        <f>IF(INDEX(tab_MinKomp[Planowanie produkcji / Produktionsplanung],MATCH($B41,tab_MinKomp[[Stanowisko / Position ]:[Stanowisko / Position ]],0))="n/a","n/a",BV41-INDEX(tab_MinKomp[Planowanie produkcji / Produktionsplanung],MATCH($B41,tab_MinKomp[[Stanowisko / Position ]:[Stanowisko / Position ]],0)))</f>
        <v>n/a</v>
      </c>
      <c r="BW42" s="194">
        <f>IF(INDEX(tab_MinKomp[Obsługa maszyn Novapax / Novapax Maschinenbedienung],MATCH($B41,tab_MinKomp[[Stanowisko / Position ]:[Stanowisko / Position ]],0))="n/a","n/a",BW41-INDEX(tab_MinKomp[Obsługa maszyn Novapax / Novapax Maschinenbedienung],MATCH($B41,tab_MinKomp[[Stanowisko / Position ]:[Stanowisko / Position ]],0)))</f>
        <v>0</v>
      </c>
      <c r="BX42" s="194">
        <f>IF(INDEX(tab_MinKomp[Obsługa maszyn Novapax / Novapax Maschinenbedienung],MATCH($B41,tab_MinKomp[[Stanowisko / Position ]:[Stanowisko / Position ]],0))="n/a","n/a",BX41-INDEX(tab_MinKomp[Obsługa maszyn Novapax / Novapax Maschinenbedienung],MATCH($B41,tab_MinKomp[[Stanowisko / Position ]:[Stanowisko / Position ]],0)))</f>
        <v>0</v>
      </c>
      <c r="BY42" s="194" t="str">
        <f>IF(INDEX(tab_MinKomp[Obsługa maszyn Engel / Engel Maschinenbedienung],MATCH($B41,tab_MinKomp[[Stanowisko / Position ]:[Stanowisko / Position ]],0))="n/a","n/a",BY41-INDEX(tab_MinKomp[Obsługa maszyn Engel / Engel Maschinenbedienung],MATCH($B41,tab_MinKomp[[Stanowisko / Position ]:[Stanowisko / Position ]],0)))</f>
        <v>n/a</v>
      </c>
      <c r="BZ42" s="194">
        <f>IF(INDEX(tab_MinKomp[Obsługa maszyn Novapax / Novapax Maschinenbedienung],MATCH($B41,tab_MinKomp[[Stanowisko / Position ]:[Stanowisko / Position ]],0))="n/a","n/a",BZ41-INDEX(tab_MinKomp[Obsługa maszyn Novapax / Novapax Maschinenbedienung],MATCH($B41,tab_MinKomp[[Stanowisko / Position ]:[Stanowisko / Position ]],0)))</f>
        <v>0</v>
      </c>
      <c r="CA42" s="194" t="str">
        <f>IF(INDEX(tab_MinKomp[Obsługa maszyn KVT / KVT Maschinenbedienung],MATCH($B41,tab_MinKomp[[Stanowisko / Position ]:[Stanowisko / Position ]],0))="n/a","n/a",CA41-INDEX(tab_MinKomp[Obsługa maszyn KVT / KVT Maschinenbedienung],MATCH($B41,tab_MinKomp[[Stanowisko / Position ]:[Stanowisko / Position ]],0)))</f>
        <v>n/a</v>
      </c>
      <c r="CB42" s="194">
        <f>IF(INDEX(tab_MinKomp[Obsługa maszyn Novapax / Novapax Maschinenbedienung],MATCH($B41,tab_MinKomp[[Stanowisko / Position ]:[Stanowisko / Position ]],0))="n/a","n/a",CB41-INDEX(tab_MinKomp[Obsługa maszyn Novapax / Novapax Maschinenbedienung],MATCH($B41,tab_MinKomp[[Stanowisko / Position ]:[Stanowisko / Position ]],0)))</f>
        <v>0</v>
      </c>
      <c r="CC42" s="194" t="str">
        <f>IF(INDEX(tab_MinKomp[Obsługa maszyn Branson / Branson Maschinenbedienung],MATCH($B41,tab_MinKomp[[Stanowisko / Position ]:[Stanowisko / Position ]],0))="n/a","n/a",CC41-INDEX(tab_MinKomp[Obsługa maszyn Branson / Branson Maschinenbedienung],MATCH($B41,tab_MinKomp[[Stanowisko / Position ]:[Stanowisko / Position ]],0)))</f>
        <v>n/a</v>
      </c>
      <c r="CD42" s="194">
        <f>IF(INDEX(tab_MinKomp[Obsługa maszyn Novapax / Novapax Maschinenbedienung],MATCH($B41,tab_MinKomp[[Stanowisko / Position ]:[Stanowisko / Position ]],0))="n/a","n/a",CD41-INDEX(tab_MinKomp[Obsługa maszyn Novapax / Novapax Maschinenbedienung],MATCH($B41,tab_MinKomp[[Stanowisko / Position ]:[Stanowisko / Position ]],0)))</f>
        <v>0</v>
      </c>
      <c r="CE42" s="194">
        <f>IF(INDEX(tab_MinKomp[Obsługa maszyn Novapax / Novapax Maschinenbedienung],MATCH($B41,tab_MinKomp[[Stanowisko / Position ]:[Stanowisko / Position ]],0))="n/a","n/a",CE41-INDEX(tab_MinKomp[Obsługa maszyn Novapax / Novapax Maschinenbedienung],MATCH($B41,tab_MinKomp[[Stanowisko / Position ]:[Stanowisko / Position ]],0)))</f>
        <v>-1</v>
      </c>
      <c r="CF42" s="194">
        <f>IF(INDEX(tab_MinKomp[Obsługa maszyn Novapax / Novapax Maschinenbedienung],MATCH($B41,tab_MinKomp[[Stanowisko / Position ]:[Stanowisko / Position ]],0))="n/a","n/a",CF41-INDEX(tab_MinKomp[Obsługa maszyn Novapax / Novapax Maschinenbedienung],MATCH($B41,tab_MinKomp[[Stanowisko / Position ]:[Stanowisko / Position ]],0)))</f>
        <v>-1</v>
      </c>
      <c r="CG42" s="194">
        <f>IF(INDEX(tab_MinKomp[Eliminacja awarii / Beseitigung von Ausfällen],MATCH($B41,tab_MinKomp[[Stanowisko / Position ]:[Stanowisko / Position ]],0))="n/a","n/a",CG41-INDEX(tab_MinKomp[Eliminacja awarii / Beseitigung von Ausfällen],MATCH($B41,tab_MinKomp[[Stanowisko / Position ]:[Stanowisko / Position ]],0)))</f>
        <v>1</v>
      </c>
      <c r="CH42" s="194" t="str">
        <f>IF(INDEX(tab_MinKomp[Wymagania VDA 6.5 Product / Forderungen],MATCH($B41,tab_MinKomp[[Stanowisko / Position ]:[Stanowisko / Position ]],0))="n/a","n/a",CH41-INDEX(tab_MinKomp[Wymagania VDA 6.5 Product / Forderungen],MATCH($B41,tab_MinKomp[[Stanowisko / Position ]:[Stanowisko / Position ]],0)))</f>
        <v>n/a</v>
      </c>
      <c r="CI42" s="194" t="str">
        <f>IF(INDEX(tab_MinKomp[Wymagania VDA 6.5 Product / Forderungen],MATCH($B41,tab_MinKomp[[Stanowisko / Position ]:[Stanowisko / Position ]],0))="n/a","n/a",CI41-INDEX(tab_MinKomp[Wymagania VDA 6.5 Product / Forderungen],MATCH($B41,tab_MinKomp[[Stanowisko / Position ]:[Stanowisko / Position ]],0)))</f>
        <v>n/a</v>
      </c>
      <c r="CJ42" s="194" t="str">
        <f>IF(INDEX(tab_MinKomp[Wymagania VDA 6.5 Product / Forderungen],MATCH($B41,tab_MinKomp[[Stanowisko / Position ]:[Stanowisko / Position ]],0))="n/a","n/a",CJ41-INDEX(tab_MinKomp[Wymagania VDA 6.5 Product / Forderungen],MATCH($B41,tab_MinKomp[[Stanowisko / Position ]:[Stanowisko / Position ]],0)))</f>
        <v>n/a</v>
      </c>
      <c r="CK42" s="194" t="str">
        <f>IF(INDEX(tab_MinKomp[Wymagania VDA 6.5 Product / Forderungen],MATCH($B41,tab_MinKomp[[Stanowisko / Position ]:[Stanowisko / Position ]],0))="n/a","n/a",CK41-INDEX(tab_MinKomp[Wymagania VDA 6.5 Product / Forderungen],MATCH($B41,tab_MinKomp[[Stanowisko / Position ]:[Stanowisko / Position ]],0)))</f>
        <v>n/a</v>
      </c>
      <c r="CL42" s="194" t="str">
        <f>IF(INDEX(tab_MinKomp[Wymagania VDA 6.5 Product / Forderungen],MATCH($B41,tab_MinKomp[[Stanowisko / Position ]:[Stanowisko / Position ]],0))="n/a","n/a",CL41-INDEX(tab_MinKomp[Wymagania VDA 6.5 Product / Forderungen],MATCH($B41,tab_MinKomp[[Stanowisko / Position ]:[Stanowisko / Position ]],0)))</f>
        <v>n/a</v>
      </c>
      <c r="CM42" s="194" t="str">
        <f>IF(INDEX(tab_MinKomp[Informatyka ogólna (techniczne i systemowe) / Allgemeine IT (Technik und System)],MATCH($B41,tab_MinKomp[[Stanowisko / Position ]:[Stanowisko / Position ]],0))="n/a","n/a",CM41-INDEX(tab_MinKomp[Informatyka ogólna (techniczne i systemowe) / Allgemeine IT (Technik und System)],MATCH($B41,tab_MinKomp[[Stanowisko / Position ]:[Stanowisko / Position ]],0)))</f>
        <v>n/a</v>
      </c>
      <c r="CN42" s="194" t="str">
        <f>IF(INDEX(tab_MinKomp[Sieci komputerowe / Computernetzwerke],MATCH($B41,tab_MinKomp[[Stanowisko / Position ]:[Stanowisko / Position ]],0))="n/a","n/a",CN41-INDEX(tab_MinKomp[Sieci komputerowe / Computernetzwerke],MATCH($B41,tab_MinKomp[[Stanowisko / Position ]:[Stanowisko / Position ]],0)))</f>
        <v>n/a</v>
      </c>
      <c r="CO42" s="194" t="str">
        <f>IF(INDEX(tab_MinKomp[Hardware (komputery PC, drukarki biurowe i etykietowe, telefonia stacjonarna i mobilna) (PC, Drucker, Telefpne, Handys)],MATCH($B41,tab_MinKomp[[Stanowisko / Position ]:[Stanowisko / Position ]],0))="n/a","n/a",CO41-INDEX(tab_MinKomp[Hardware (komputery PC, drukarki biurowe i etykietowe, telefonia stacjonarna i mobilna) (PC, Drucker, Telefpne, Handys)],MATCH($B41,tab_MinKomp[[Stanowisko / Position ]:[Stanowisko / Position ]],0)))</f>
        <v>n/a</v>
      </c>
      <c r="CP42" s="194" t="str">
        <f>IF(INDEX(tab_MinKomp[Software &amp; Systems (MS Office, MS Remote Desktop)],MATCH($B41,tab_MinKomp[[Stanowisko / Position ]:[Stanowisko / Position ]],0))="n/a","n/a",CP41-INDEX(tab_MinKomp[Software &amp; Systems (MS Office, MS Remote Desktop)],MATCH($B41,tab_MinKomp[[Stanowisko / Position ]:[Stanowisko / Position ]],0)))</f>
        <v>n/a</v>
      </c>
      <c r="CQ42" s="194" t="str">
        <f>IF(INDEX(tab_MinKomp[Programowanie obiektowe (PHP) / Objektprogrammierung],MATCH($B41,tab_MinKomp[[Stanowisko / Position ]:[Stanowisko / Position ]],0))="n/a","n/a",CQ41-INDEX(tab_MinKomp[Programowanie obiektowe (PHP) / Objektprogrammierung],MATCH($B41,tab_MinKomp[[Stanowisko / Position ]:[Stanowisko / Position ]],0)))</f>
        <v>n/a</v>
      </c>
      <c r="CR42" s="194" t="str">
        <f>IF(INDEX(tab_MinKomp[Scrum],MATCH($B41,tab_MinKomp[[Stanowisko / Position ]:[Stanowisko / Position ]],0))="n/a","n/a",CR41-INDEX(tab_MinKomp[Scrum],MATCH($B41,tab_MinKomp[[Stanowisko / Position ]:[Stanowisko / Position ]],0)))</f>
        <v>n/a</v>
      </c>
      <c r="CS42" s="194" t="str">
        <f>IF(INDEX(tab_MinKomp[SQL (MySQL)],MATCH($B41,tab_MinKomp[[Stanowisko / Position ]:[Stanowisko / Position ]],0))="n/a","n/a",CS41-INDEX(tab_MinKomp[SQL (MySQL)],MATCH($B41,tab_MinKomp[[Stanowisko / Position ]:[Stanowisko / Position ]],0)))</f>
        <v>n/a</v>
      </c>
      <c r="CT42" s="194" t="str">
        <f>IF(INDEX(tab_MinKomp[Javascript],MATCH($B41,tab_MinKomp[[Stanowisko / Position ]:[Stanowisko / Position ]],0))="n/a","n/a",CT41-INDEX(tab_MinKomp[Javascript],MATCH($B41,tab_MinKomp[[Stanowisko / Position ]:[Stanowisko / Position ]],0)))</f>
        <v>n/a</v>
      </c>
      <c r="CU42" s="194" t="str">
        <f>IF(INDEX(tab_MinKomp[Joomla],MATCH($B41,tab_MinKomp[[Stanowisko / Position ]:[Stanowisko / Position ]],0))="n/a","n/a",CU41-INDEX(tab_MinKomp[Joomla],MATCH($B41,tab_MinKomp[[Stanowisko / Position ]:[Stanowisko / Position ]],0)))</f>
        <v>n/a</v>
      </c>
      <c r="CV42" s="194" t="str">
        <f>IF(INDEX(tab_MinKomp[Bash],MATCH($B41,tab_MinKomp[[Stanowisko / Position ]:[Stanowisko / Position ]],0))="n/a","n/a",CV41-INDEX(tab_MinKomp[Bash],MATCH($B41,tab_MinKomp[[Stanowisko / Position ]:[Stanowisko / Position ]],0)))</f>
        <v>n/a</v>
      </c>
      <c r="CW42" s="194">
        <f>IF(INDEX(tab_MinKomp[Systemy MES (HYDRA / SFMS)],MATCH($B41,tab_MinKomp[[Stanowisko / Position ]:[Stanowisko / Position ]],0))="n/a","n/a",CW41-INDEX(tab_MinKomp[Systemy MES (HYDRA / SFMS)],MATCH($B41,tab_MinKomp[[Stanowisko / Position ]:[Stanowisko / Position ]],0)))</f>
        <v>0</v>
      </c>
      <c r="CX42" s="194" t="str">
        <f>IF(INDEX(tab_MinKomp[HTML / CSS],MATCH($B41,tab_MinKomp[[Stanowisko / Position ]:[Stanowisko / Position ]],0))="n/a","n/a",CX41-INDEX(tab_MinKomp[HTML / CSS],MATCH($B41,tab_MinKomp[[Stanowisko / Position ]:[Stanowisko / Position ]],0)))</f>
        <v>n/a</v>
      </c>
      <c r="CY42" s="194" t="str">
        <f>IF(INDEX(tab_MinKomp[SYSTEM PR],MATCH($B41,tab_MinKomp[[Stanowisko / Position ]:[Stanowisko / Position ]],0))="n/a","n/a",CY41-INDEX(tab_MinKomp[SYSTEM PR],MATCH($B41,tab_MinKomp[[Stanowisko / Position ]:[Stanowisko / Position ]],0)))</f>
        <v>n/a</v>
      </c>
      <c r="CZ42" s="194" t="str">
        <f>IF(INDEX(tab_MinKomp[System Einkauf XP / EBA],MATCH($B41,tab_MinKomp[[Stanowisko / Position ]:[Stanowisko / Position ]],0))="n/a","n/a",CZ41-INDEX(tab_MinKomp[System Einkauf XP / EBA],MATCH($B41,tab_MinKomp[[Stanowisko / Position ]:[Stanowisko / Position ]],0)))</f>
        <v>n/a</v>
      </c>
      <c r="DA42" s="194" t="str">
        <f>IF(INDEX(tab_MinKomp[Techniki negocjacyjne / Verhandlungstechniken],MATCH($B41,tab_MinKomp[[Stanowisko / Position ]:[Stanowisko / Position ]],0))="n/a","n/a",DA41-INDEX(tab_MinKomp[Techniki negocjacyjne / Verhandlungstechniken],MATCH($B41,tab_MinKomp[[Stanowisko / Position ]:[Stanowisko / Position ]],0)))</f>
        <v>n/a</v>
      </c>
      <c r="DB42" s="194" t="str">
        <f>IF(INDEX(tab_MinKomp[Znajomość rynku branżowego / Kenntnis des Industrie Marktes],MATCH($B41,tab_MinKomp[[Stanowisko / Position ]:[Stanowisko / Position ]],0))="n/a","n/a",DB41-INDEX(tab_MinKomp[Znajomość rynku branżowego / Kenntnis des Industrie Marktes],MATCH($B41,tab_MinKomp[[Stanowisko / Position ]:[Stanowisko / Position ]],0)))</f>
        <v>n/a</v>
      </c>
      <c r="DC42" s="194" t="str">
        <f>IF(INDEX(tab_MinKomp[SUPPLIER MANAGEMENT],MATCH($B41,tab_MinKomp[[Stanowisko / Position ]:[Stanowisko / Position ]],0))="n/a","n/a",DC41-INDEX(tab_MinKomp[SUPPLIER MANAGEMENT],MATCH($B41,tab_MinKomp[[Stanowisko / Position ]:[Stanowisko / Position ]],0)))</f>
        <v>n/a</v>
      </c>
      <c r="DD42" s="194" t="str">
        <f>IF(INDEX(tab_MinKomp[SUPPLIER MANAGEMENT],MATCH($B41,tab_MinKomp[[Stanowisko / Position ]:[Stanowisko / Position ]],0))="n/a","n/a",DD41-INDEX(tab_MinKomp[SUPPLIER MANAGEMENT],MATCH($B41,tab_MinKomp[[Stanowisko / Position ]:[Stanowisko / Position ]],0)))</f>
        <v>n/a</v>
      </c>
      <c r="DE42" s="194" t="str">
        <f>IF(INDEX(tab_MinKomp[SUPPLIER MANAGEMENT],MATCH($B41,tab_MinKomp[[Stanowisko / Position ]:[Stanowisko / Position ]],0))="n/a","n/a",DE41-INDEX(tab_MinKomp[SUPPLIER MANAGEMENT],MATCH($B41,tab_MinKomp[[Stanowisko / Position ]:[Stanowisko / Position ]],0)))</f>
        <v>n/a</v>
      </c>
      <c r="DF42" s="194">
        <f>IF(INDEX(tab_MinKomp[LEAN MANAGEMENT],MATCH($B41,tab_MinKomp[[Stanowisko / Position ]:[Stanowisko / Position ]],0))="n/a","n/a",DF41-INDEX(tab_MinKomp[LEAN MANAGEMENT],MATCH($B41,tab_MinKomp[[Stanowisko / Position ]:[Stanowisko / Position ]],0)))</f>
        <v>-1</v>
      </c>
      <c r="DG42" s="194" t="str">
        <f>IF(INDEX(tab_MinKomp[PPAP/PSW],MATCH($B41,tab_MinKomp[[Stanowisko / Position ]:[Stanowisko / Position ]],0))="n/a","n/a",DG41-INDEX(tab_MinKomp[PPAP/PSW],MATCH($B41,tab_MinKomp[[Stanowisko / Position ]:[Stanowisko / Position ]],0)))</f>
        <v>n/a</v>
      </c>
      <c r="DH42" s="194" t="str">
        <f>IF(INDEX(tab_MinKomp[SUPPLIER MANAGEMENT],MATCH($B41,tab_MinKomp[[Stanowisko / Position ]:[Stanowisko / Position ]],0))="n/a","n/a",DH41-INDEX(tab_MinKomp[SUPPLIER MANAGEMENT],MATCH($B41,tab_MinKomp[[Stanowisko / Position ]:[Stanowisko / Position ]],0)))</f>
        <v>n/a</v>
      </c>
      <c r="DI42" s="194" t="str">
        <f>IF(INDEX(tab_MinKomp[OBSŁUGA PORTALI KLIENTA / Kundenportale],MATCH($B41,tab_MinKomp[[Stanowisko / Position ]:[Stanowisko / Position ]],0))="n/a","n/a",DI41-INDEX(tab_MinKomp[OBSŁUGA PORTALI KLIENTA / Kundenportale],MATCH($B41,tab_MinKomp[[Stanowisko / Position ]:[Stanowisko / Position ]],0)))</f>
        <v>n/a</v>
      </c>
      <c r="DJ42" s="194" t="str">
        <f>IF(INDEX(tab_MinKomp[Obsługa systemu BABTECQ / BABTECQ System],MATCH($B41,tab_MinKomp[[Stanowisko / Position ]:[Stanowisko / Position ]],0))="n/a","n/a",DJ41-INDEX(tab_MinKomp[Obsługa systemu BABTECQ / BABTECQ System],MATCH($B41,tab_MinKomp[[Stanowisko / Position ]:[Stanowisko / Position ]],0)))</f>
        <v>n/a</v>
      </c>
      <c r="DK42" s="194" t="str">
        <f>IF(INDEX(tab_MinKomp[Rysunek techniczny / technische Zeichnung],MATCH($B41,tab_MinKomp[[Stanowisko / Position ]:[Stanowisko / Position ]],0))="n/a","n/a",DK41-INDEX(tab_MinKomp[Rysunek techniczny / technische Zeichnung],MATCH($B41,tab_MinKomp[[Stanowisko / Position ]:[Stanowisko / Position ]],0)))</f>
        <v>n/a</v>
      </c>
      <c r="DL42" s="194" t="str">
        <f>IF(INDEX(tab_MinKomp[Kalibracja / Kalibrierung],MATCH($B41,tab_MinKomp[[Stanowisko / Position ]:[Stanowisko / Position ]],0))="n/a","n/a",DL41-INDEX(tab_MinKomp[Kalibracja / Kalibrierung],MATCH($B41,tab_MinKomp[[Stanowisko / Position ]:[Stanowisko / Position ]],0)))</f>
        <v>n/a</v>
      </c>
      <c r="DM42" s="194" t="str">
        <f>IF(INDEX(tab_MinKomp[Rekwalifikacja / Requalifizierung],MATCH($B41,tab_MinKomp[[Stanowisko / Position ]:[Stanowisko / Position ]],0))="n/a","n/a",DM41-INDEX(tab_MinKomp[Rekwalifikacja / Requalifizierung],MATCH($B41,tab_MinKomp[[Stanowisko / Position ]:[Stanowisko / Position ]],0)))</f>
        <v>n/a</v>
      </c>
      <c r="DN42" s="190" t="str">
        <f>IF(INDEX(tab_MinKomp[Testy czystości / Reinheitstests],MATCH($B41,tab_MinKomp[[Stanowisko / Position ]:[Stanowisko / Position ]],0))="n/a","n/a",DN41-INDEX(tab_MinKomp[Testy czystości / Reinheitstests],MATCH($B41,tab_MinKomp[[Stanowisko / Position ]:[Stanowisko / Position ]],0)))</f>
        <v>n/a</v>
      </c>
      <c r="DO42" s="190" t="str">
        <f>IF(INDEX(tab_MinKomp[Testy czystości / Reinheitstests],MATCH($B41,tab_MinKomp[[Stanowisko / Position ]:[Stanowisko / Position ]],0))="n/a","n/a",DO41-INDEX(tab_MinKomp[Testy czystości / Reinheitstests],MATCH($B41,tab_MinKomp[[Stanowisko / Position ]:[Stanowisko / Position ]],0)))</f>
        <v>n/a</v>
      </c>
      <c r="DP42" s="190" t="str">
        <f>IF(INDEX(tab_MinKomp[Testy czystości / Reinheitstests],MATCH($B41,tab_MinKomp[[Stanowisko / Position ]:[Stanowisko / Position ]],0))="n/a","n/a",DP41-INDEX(tab_MinKomp[Testy czystości / Reinheitstests],MATCH($B41,tab_MinKomp[[Stanowisko / Position ]:[Stanowisko / Position ]],0)))</f>
        <v>n/a</v>
      </c>
      <c r="DQ42" s="190" t="str">
        <f>IF(INDEX(tab_MinKomp[Testy czystości / Reinheitstests],MATCH($B41,tab_MinKomp[[Stanowisko / Position ]:[Stanowisko / Position ]],0))="n/a","n/a",DQ41-INDEX(tab_MinKomp[Testy czystości / Reinheitstests],MATCH($B41,tab_MinKomp[[Stanowisko / Position ]:[Stanowisko / Position ]],0)))</f>
        <v>n/a</v>
      </c>
      <c r="DR42" s="190" t="str">
        <f>IF(INDEX(tab_MinKomp[Testy czystości / Reinheitstests],MATCH($B41,tab_MinKomp[[Stanowisko / Position ]:[Stanowisko / Position ]],0))="n/a","n/a",DR41-INDEX(tab_MinKomp[Testy czystości / Reinheitstests],MATCH($B41,tab_MinKomp[[Stanowisko / Position ]:[Stanowisko / Position ]],0)))</f>
        <v>n/a</v>
      </c>
      <c r="DS42" s="190" t="str">
        <f>IF(INDEX(tab_MinKomp[Testy czystości / Reinheitstests],MATCH($B41,tab_MinKomp[[Stanowisko / Position ]:[Stanowisko / Position ]],0))="n/a","n/a",DS41-INDEX(tab_MinKomp[Testy czystości / Reinheitstests],MATCH($B41,tab_MinKomp[[Stanowisko / Position ]:[Stanowisko / Position ]],0)))</f>
        <v>n/a</v>
      </c>
      <c r="DT42" s="194" t="str">
        <f>IF(INDEX(tab_MinKomp[SUPPLIER MANAGEMENT],MATCH($B41,tab_MinKomp[[Stanowisko / Position ]:[Stanowisko / Position ]],0))="n/a","n/a",DT41-INDEX(tab_MinKomp[SUPPLIER MANAGEMENT],MATCH($B41,tab_MinKomp[[Stanowisko / Position ]:[Stanowisko / Position ]],0)))</f>
        <v>n/a</v>
      </c>
      <c r="DU42" s="190" t="str">
        <f>IF(INDEX(tab_MinKomp[Testy czystości / Reinheitstests],MATCH($B41,tab_MinKomp[[Stanowisko / Position ]:[Stanowisko / Position ]],0))="n/a","n/a",DU41-INDEX(tab_MinKomp[Testy czystości / Reinheitstests],MATCH($B41,tab_MinKomp[[Stanowisko / Position ]:[Stanowisko / Position ]],0)))</f>
        <v>n/a</v>
      </c>
      <c r="DV42" s="190" t="str">
        <f>IF(INDEX(tab_MinKomp[Testy czystości / Reinheitstests],MATCH($B41,tab_MinKomp[[Stanowisko / Position ]:[Stanowisko / Position ]],0))="n/a","n/a",DV41-INDEX(tab_MinKomp[Testy czystości / Reinheitstests],MATCH($B41,tab_MinKomp[[Stanowisko / Position ]:[Stanowisko / Position ]],0)))</f>
        <v>n/a</v>
      </c>
      <c r="DW42" s="190" t="str">
        <f>IF(INDEX(tab_MinKomp[Testy czystości / Reinheitstests],MATCH($B41,tab_MinKomp[[Stanowisko / Position ]:[Stanowisko / Position ]],0))="n/a","n/a",DW41-INDEX(tab_MinKomp[Testy czystości / Reinheitstests],MATCH($B41,tab_MinKomp[[Stanowisko / Position ]:[Stanowisko / Position ]],0)))</f>
        <v>n/a</v>
      </c>
      <c r="DX42" s="190" t="str">
        <f>IF(INDEX(tab_MinKomp[Testy czystości / Reinheitstests],MATCH($B41,tab_MinKomp[[Stanowisko / Position ]:[Stanowisko / Position ]],0))="n/a","n/a",DX41-INDEX(tab_MinKomp[Testy czystości / Reinheitstests],MATCH($B41,tab_MinKomp[[Stanowisko / Position ]:[Stanowisko / Position ]],0)))</f>
        <v>n/a</v>
      </c>
      <c r="DY42" s="190" t="str">
        <f>IF(INDEX(tab_MinKomp[Testy czystości / Reinheitstests],MATCH($B41,tab_MinKomp[[Stanowisko / Position ]:[Stanowisko / Position ]],0))="n/a","n/a",DY41-INDEX(tab_MinKomp[Testy czystości / Reinheitstests],MATCH($B41,tab_MinKomp[[Stanowisko / Position ]:[Stanowisko / Position ]],0)))</f>
        <v>n/a</v>
      </c>
      <c r="DZ42" s="190" t="str">
        <f>IF(INDEX(tab_MinKomp[Testy czystości / Reinheitstests],MATCH($B41,tab_MinKomp[[Stanowisko / Position ]:[Stanowisko / Position ]],0))="n/a","n/a",DZ41-INDEX(tab_MinKomp[Testy czystości / Reinheitstests],MATCH($B41,tab_MinKomp[[Stanowisko / Position ]:[Stanowisko / Position ]],0)))</f>
        <v>n/a</v>
      </c>
      <c r="EA42" s="194" t="str">
        <f>IF(INDEX(tab_MinKomp[SUPPLIER MANAGEMENT],MATCH($B41,tab_MinKomp[[Stanowisko / Position ]:[Stanowisko / Position ]],0))="n/a","n/a",EA41-INDEX(tab_MinKomp[SUPPLIER MANAGEMENT],MATCH($B41,tab_MinKomp[[Stanowisko / Position ]:[Stanowisko / Position ]],0)))</f>
        <v>n/a</v>
      </c>
      <c r="EB42" s="190" t="str">
        <f>IF(INDEX(tab_MinKomp[Testy czystości / Reinheitstests],MATCH($B41,tab_MinKomp[[Stanowisko / Position ]:[Stanowisko / Position ]],0))="n/a","n/a",EB41-INDEX(tab_MinKomp[Testy czystości / Reinheitstests],MATCH($B41,tab_MinKomp[[Stanowisko / Position ]:[Stanowisko / Position ]],0)))</f>
        <v>n/a</v>
      </c>
      <c r="EC42" s="190" t="str">
        <f>IF(INDEX(tab_MinKomp[Testy czystości / Reinheitstests],MATCH($B41,tab_MinKomp[[Stanowisko / Position ]:[Stanowisko / Position ]],0))="n/a","n/a",EC41-INDEX(tab_MinKomp[Testy czystości / Reinheitstests],MATCH($B41,tab_MinKomp[[Stanowisko / Position ]:[Stanowisko / Position ]],0)))</f>
        <v>n/a</v>
      </c>
      <c r="ED42" s="190" t="str">
        <f>IF(INDEX(tab_MinKomp[Testy czystości / Reinheitstests],MATCH($B41,tab_MinKomp[[Stanowisko / Position ]:[Stanowisko / Position ]],0))="n/a","n/a",ED41-INDEX(tab_MinKomp[Testy czystości / Reinheitstests],MATCH($B41,tab_MinKomp[[Stanowisko / Position ]:[Stanowisko / Position ]],0)))</f>
        <v>n/a</v>
      </c>
      <c r="EE42" s="190" t="str">
        <f>IF(INDEX(tab_MinKomp[Testy czystości / Reinheitstests],MATCH($B41,tab_MinKomp[[Stanowisko / Position ]:[Stanowisko / Position ]],0))="n/a","n/a",EE41-INDEX(tab_MinKomp[Testy czystości / Reinheitstests],MATCH($B41,tab_MinKomp[[Stanowisko / Position ]:[Stanowisko / Position ]],0)))</f>
        <v>n/a</v>
      </c>
      <c r="EF42" s="190" t="str">
        <f>IF(INDEX(tab_MinKomp[Testy czystości / Reinheitstests],MATCH($B41,tab_MinKomp[[Stanowisko / Position ]:[Stanowisko / Position ]],0))="n/a","n/a",EF41-INDEX(tab_MinKomp[Testy czystości / Reinheitstests],MATCH($B41,tab_MinKomp[[Stanowisko / Position ]:[Stanowisko / Position ]],0)))</f>
        <v>n/a</v>
      </c>
      <c r="EG42" s="190" t="str">
        <f>IF(INDEX(tab_MinKomp[Testy czystości / Reinheitstests],MATCH($B41,tab_MinKomp[[Stanowisko / Position ]:[Stanowisko / Position ]],0))="n/a","n/a",EG41-INDEX(tab_MinKomp[Testy czystości / Reinheitstests],MATCH($B41,tab_MinKomp[[Stanowisko / Position ]:[Stanowisko / Position ]],0)))</f>
        <v>n/a</v>
      </c>
      <c r="EH42" s="190" t="str">
        <f>IF(INDEX(tab_MinKomp[Testy czystości / Reinheitstests],MATCH($B41,tab_MinKomp[[Stanowisko / Position ]:[Stanowisko / Position ]],0))="n/a","n/a",EH41-INDEX(tab_MinKomp[Testy czystości / Reinheitstests],MATCH($B41,tab_MinKomp[[Stanowisko / Position ]:[Stanowisko / Position ]],0)))</f>
        <v>n/a</v>
      </c>
      <c r="EI42" s="190" t="str">
        <f>IF(INDEX(tab_MinKomp[Testy czystości / Reinheitstests],MATCH($B41,tab_MinKomp[[Stanowisko / Position ]:[Stanowisko / Position ]],0))="n/a","n/a",EI41-INDEX(tab_MinKomp[Testy czystości / Reinheitstests],MATCH($B41,tab_MinKomp[[Stanowisko / Position ]:[Stanowisko / Position ]],0)))</f>
        <v>n/a</v>
      </c>
      <c r="EJ42" s="190" t="str">
        <f>IF(INDEX(tab_MinKomp[Testy czystości / Reinheitstests],MATCH($B41,tab_MinKomp[[Stanowisko / Position ]:[Stanowisko / Position ]],0))="n/a","n/a",EJ41-INDEX(tab_MinKomp[Testy czystości / Reinheitstests],MATCH($B41,tab_MinKomp[[Stanowisko / Position ]:[Stanowisko / Position ]],0)))</f>
        <v>n/a</v>
      </c>
      <c r="EK42" s="190" t="str">
        <f>IF(INDEX(tab_MinKomp[Testy czystości / Reinheitstests],MATCH($B41,tab_MinKomp[[Stanowisko / Position ]:[Stanowisko / Position ]],0))="n/a","n/a",EK41-INDEX(tab_MinKomp[Testy czystości / Reinheitstests],MATCH($B41,tab_MinKomp[[Stanowisko / Position ]:[Stanowisko / Position ]],0)))</f>
        <v>n/a</v>
      </c>
      <c r="EL42" s="190" t="str">
        <f>IF(INDEX(tab_MinKomp[Testy czystości / Reinheitstests],MATCH($B41,tab_MinKomp[[Stanowisko / Position ]:[Stanowisko / Position ]],0))="n/a","n/a",EL41-INDEX(tab_MinKomp[Testy czystości / Reinheitstests],MATCH($B41,tab_MinKomp[[Stanowisko / Position ]:[Stanowisko / Position ]],0)))</f>
        <v>n/a</v>
      </c>
      <c r="EM42" s="190" t="str">
        <f>IF(INDEX(tab_MinKomp[Testy czystości / Reinheitstests],MATCH($B41,tab_MinKomp[[Stanowisko / Position ]:[Stanowisko / Position ]],0))="n/a","n/a",EM41-INDEX(tab_MinKomp[Testy czystości / Reinheitstests],MATCH($B41,tab_MinKomp[[Stanowisko / Position ]:[Stanowisko / Position ]],0)))</f>
        <v>n/a</v>
      </c>
      <c r="EN42" s="190" t="str">
        <f>IF(INDEX(tab_MinKomp[Testy czystości / Reinheitstests],MATCH($B41,tab_MinKomp[[Stanowisko / Position ]:[Stanowisko / Position ]],0))="n/a","n/a",EN41-INDEX(tab_MinKomp[Testy czystości / Reinheitstests],MATCH($B41,tab_MinKomp[[Stanowisko / Position ]:[Stanowisko / Position ]],0)))</f>
        <v>n/a</v>
      </c>
      <c r="EO42" s="194" t="str">
        <f>IF(INDEX(tab_MinKomp[Konserwacja Rep],MATCH($B41,tab_MinKomp[[Stanowisko / Position ]:[Stanowisko / Position ]],0))="n/a","n/a",EO41-INDEX(tab_MinKomp[Konserwacja Rep],MATCH($B41,tab_MinKomp[[Stanowisko / Position ]:[Stanowisko / Position ]],0)))</f>
        <v>n/a</v>
      </c>
      <c r="EP42" s="194" t="str">
        <f>IF(INDEX(tab_MinKomp[[Konserwacja Engel ]],MATCH($B41,tab_MinKomp[[Stanowisko / Position ]:[Stanowisko / Position ]],0))="n/a","n/a",EP41-INDEX(tab_MinKomp[[Konserwacja Engel ]],MATCH($B41,tab_MinKomp[[Stanowisko / Position ]:[Stanowisko / Position ]],0)))</f>
        <v>n/a</v>
      </c>
      <c r="EQ42" s="194" t="str">
        <f>IF(INDEX(tab_MinKomp[Konserwacja B 50],MATCH($B41,tab_MinKomp[[Stanowisko / Position ]:[Stanowisko / Position ]],0))="n/a","n/a",EQ41-INDEX(tab_MinKomp[Konserwacja B 50],MATCH($B41,tab_MinKomp[[Stanowisko / Position ]:[Stanowisko / Position ]],0)))</f>
        <v>n/a</v>
      </c>
      <c r="ER42" s="194" t="str">
        <f>IF(INDEX(tab_MinKomp[[Konserwacja EOL ]],MATCH($B41,tab_MinKomp[[Stanowisko / Position ]:[Stanowisko / Position ]],0))="n/a","n/a",ER41-INDEX(tab_MinKomp[[Konserwacja EOL ]],MATCH($B41,tab_MinKomp[[Stanowisko / Position ]:[Stanowisko / Position ]],0)))</f>
        <v>n/a</v>
      </c>
      <c r="ES42" s="194" t="str">
        <f>IF(INDEX(tab_MinKomp[Konserwacja Branson],MATCH($B41,tab_MinKomp[[Stanowisko / Position ]:[Stanowisko / Position ]],0))="n/a","n/a",ES41-INDEX(tab_MinKomp[Konserwacja Branson],MATCH($B41,tab_MinKomp[[Stanowisko / Position ]:[Stanowisko / Position ]],0)))</f>
        <v>n/a</v>
      </c>
      <c r="ET42" s="194" t="str">
        <f>IF(INDEX(tab_MinKomp[Konserwacja coolery],MATCH($B41,tab_MinKomp[[Stanowisko / Position ]:[Stanowisko / Position ]],0))="n/a","n/a",ET41-INDEX(tab_MinKomp[Konserwacja coolery],MATCH($B41,tab_MinKomp[[Stanowisko / Position ]:[Stanowisko / Position ]],0)))</f>
        <v>n/a</v>
      </c>
      <c r="EU42" s="194" t="str">
        <f>IF(INDEX(tab_MinKomp[Konserwacja piecy],MATCH($B41,tab_MinKomp[[Stanowisko / Position ]:[Stanowisko / Position ]],0))="n/a","n/a",EU41-INDEX(tab_MinKomp[Konserwacja piecy],MATCH($B41,tab_MinKomp[[Stanowisko / Position ]:[Stanowisko / Position ]],0)))</f>
        <v>n/a</v>
      </c>
      <c r="EV42" s="194" t="str">
        <f>IF(INDEX(tab_MinKomp[Rysunek techniczny- czytanie],MATCH($B41,tab_MinKomp[[Stanowisko / Position ]:[Stanowisko / Position ]],0))="n/a","n/a",EV41-INDEX(tab_MinKomp[Rysunek techniczny- czytanie],MATCH($B41,tab_MinKomp[[Stanowisko / Position ]:[Stanowisko / Position ]],0)))</f>
        <v>n/a</v>
      </c>
      <c r="EW42" s="194" t="str">
        <f>IF(INDEX(tab_MinKomp[Elektryka],MATCH($B41,tab_MinKomp[[Stanowisko / Position ]:[Stanowisko / Position ]],0))="n/a","n/a",EW41-INDEX(tab_MinKomp[Elektryka],MATCH($B41,tab_MinKomp[[Stanowisko / Position ]:[Stanowisko / Position ]],0)))</f>
        <v>n/a</v>
      </c>
      <c r="EX42" s="194" t="str">
        <f>IF(INDEX(tab_MinKomp[Pneumatyka],MATCH($B41,tab_MinKomp[[Stanowisko / Position ]:[Stanowisko / Position ]],0))="n/a","n/a",EX41-INDEX(tab_MinKomp[Pneumatyka],MATCH($B41,tab_MinKomp[[Stanowisko / Position ]:[Stanowisko / Position ]],0)))</f>
        <v>n/a</v>
      </c>
      <c r="EY42" s="194" t="str">
        <f>IF(INDEX(tab_MinKomp[[Hydraulika ]],MATCH($B41,tab_MinKomp[[Stanowisko / Position ]:[Stanowisko / Position ]],0))="n/a","n/a",EY41-INDEX(tab_MinKomp[[Hydraulika ]],MATCH($B41,tab_MinKomp[[Stanowisko / Position ]:[Stanowisko / Position ]],0)))</f>
        <v>n/a</v>
      </c>
      <c r="EZ42" s="194" t="str">
        <f>IF(INDEX(tab_MinKomp[Podciśnienie],MATCH($B41,tab_MinKomp[[Stanowisko / Position ]:[Stanowisko / Position ]],0))="n/a","n/a",EZ41-INDEX(tab_MinKomp[Podciśnienie],MATCH($B41,tab_MinKomp[[Stanowisko / Position ]:[Stanowisko / Position ]],0)))</f>
        <v>n/a</v>
      </c>
      <c r="FA42" s="194" t="str">
        <f>IF(INDEX(tab_MinKomp[Usuwanie awarii],MATCH($B41,tab_MinKomp[[Stanowisko / Position ]:[Stanowisko / Position ]],0))="n/a","n/a",FA41-INDEX(tab_MinKomp[Usuwanie awarii],MATCH($B41,tab_MinKomp[[Stanowisko / Position ]:[Stanowisko / Position ]],0)))</f>
        <v>n/a</v>
      </c>
      <c r="FB42" s="194" t="str">
        <f>IF(INDEX(tab_MinKomp[Obsługa robotów],MATCH($B41,tab_MinKomp[[Stanowisko / Position ]:[Stanowisko / Position ]],0))="n/a","n/a",FB41-INDEX(tab_MinKomp[Obsługa robotów],MATCH($B41,tab_MinKomp[[Stanowisko / Position ]:[Stanowisko / Position ]],0)))</f>
        <v>n/a</v>
      </c>
      <c r="FC42" s="194" t="str">
        <f>IF(INDEX(tab_MinKomp[Obsługa sterowania maszyny],MATCH($B41,tab_MinKomp[[Stanowisko / Position ]:[Stanowisko / Position ]],0))="n/a","n/a",FC41-INDEX(tab_MinKomp[Obsługa sterowania maszyny],MATCH($B41,tab_MinKomp[[Stanowisko / Position ]:[Stanowisko / Position ]],0)))</f>
        <v>n/a</v>
      </c>
      <c r="FD42" s="194" t="str">
        <f>IF(INDEX(tab_MinKomp[Usuwanie przyczyn żródłowych],MATCH($B41,tab_MinKomp[[Stanowisko / Position ]:[Stanowisko / Position ]],0))="n/a","n/a",FD41-INDEX(tab_MinKomp[Usuwanie przyczyn żródłowych],MATCH($B41,tab_MinKomp[[Stanowisko / Position ]:[Stanowisko / Position ]],0)))</f>
        <v>n/a</v>
      </c>
      <c r="FE42" s="194" t="str">
        <f>IF(INDEX(tab_MinKomp[Cmms stosowanie],MATCH($B41,tab_MinKomp[[Stanowisko / Position ]:[Stanowisko / Position ]],0))="n/a","n/a",FE41-INDEX(tab_MinKomp[Cmms stosowanie],MATCH($B41,tab_MinKomp[[Stanowisko / Position ]:[Stanowisko / Position ]],0)))</f>
        <v>n/a</v>
      </c>
      <c r="FF42" s="190" t="str">
        <f>IF(INDEX(tab_MinKomp[Testy czystości / Reinheitstests],MATCH($B41,tab_MinKomp[[Stanowisko / Position ]:[Stanowisko / Position ]],0))="n/a","n/a",FF41-INDEX(tab_MinKomp[Testy czystości / Reinheitstests],MATCH($B41,tab_MinKomp[[Stanowisko / Position ]:[Stanowisko / Position ]],0)))</f>
        <v>n/a</v>
      </c>
      <c r="FG42" s="194" t="str">
        <f>IF(INDEX(tab_MinKomp[Czyszczenie form plastikowych],MATCH($B41,tab_MinKomp[[Stanowisko / Position ]:[Stanowisko / Position ]],0))="n/a","n/a",FG41-INDEX(tab_MinKomp[Czyszczenie form plastikowych],MATCH($B41,tab_MinKomp[[Stanowisko / Position ]:[Stanowisko / Position ]],0)))</f>
        <v>n/a</v>
      </c>
      <c r="FH42" s="194" t="str">
        <f>IF(INDEX(tab_MinKomp[Wymiana form plastik],MATCH($B41,tab_MinKomp[[Stanowisko / Position ]:[Stanowisko / Position ]],0))="n/a","n/a",FH41-INDEX(tab_MinKomp[Wymiana form plastik],MATCH($B41,tab_MinKomp[[Stanowisko / Position ]:[Stanowisko / Position ]],0)))</f>
        <v>n/a</v>
      </c>
      <c r="FI42" s="194" t="str">
        <f>IF(INDEX(tab_MinKomp[Wymiana form guma],MATCH($B41,tab_MinKomp[[Stanowisko / Position ]:[Stanowisko / Position ]],0))="n/a","n/a",FI41-INDEX(tab_MinKomp[Wymiana form guma],MATCH($B41,tab_MinKomp[[Stanowisko / Position ]:[Stanowisko / Position ]],0)))</f>
        <v>n/a</v>
      </c>
      <c r="FJ42" s="194" t="str">
        <f>IF(INDEX(tab_MinKomp[Konserwacja KK],MATCH($B41,tab_MinKomp[[Stanowisko / Position ]:[Stanowisko / Position ]],0))="n/a","n/a",FJ41-INDEX(tab_MinKomp[Konserwacja KK],MATCH($B41,tab_MinKomp[[Stanowisko / Position ]:[Stanowisko / Position ]],0)))</f>
        <v>n/a</v>
      </c>
      <c r="FK42" s="194" t="str">
        <f>IF(INDEX(tab_MinKomp[Konserwacja form guma],MATCH($B41,tab_MinKomp[[Stanowisko / Position ]:[Stanowisko / Position ]],0))="n/a","n/a",FK41-INDEX(tab_MinKomp[Konserwacja form guma],MATCH($B41,tab_MinKomp[[Stanowisko / Position ]:[Stanowisko / Position ]],0)))</f>
        <v>n/a</v>
      </c>
      <c r="FL42" s="194" t="str">
        <f>IF(INDEX(tab_MinKomp[Konserwacja form plastiki],MATCH($B41,tab_MinKomp[[Stanowisko / Position ]:[Stanowisko / Position ]],0))="n/a","n/a",FL41-INDEX(tab_MinKomp[Konserwacja form plastiki],MATCH($B41,tab_MinKomp[[Stanowisko / Position ]:[Stanowisko / Position ]],0)))</f>
        <v>n/a</v>
      </c>
      <c r="FM42" s="194" t="str">
        <f>IF(INDEX(tab_MinKomp[Konserwacja Gorącego Kanału],MATCH($B41,tab_MinKomp[[Stanowisko / Position ]:[Stanowisko / Position ]],0))="n/a","n/a",FM41-INDEX(tab_MinKomp[Konserwacja Gorącego Kanału],MATCH($B41,tab_MinKomp[[Stanowisko / Position ]:[Stanowisko / Position ]],0)))</f>
        <v>n/a</v>
      </c>
      <c r="FN42" s="196" t="str">
        <f>IF(INDEX(tab_MinKomp[Język angielski / Englisch],MATCH($B41,tab_MinKomp[[Stanowisko / Position ]:[Stanowisko / Position ]],0))="n/a","n/a",FN41-INDEX(tab_MinKomp[Język angielski / Englisch],MATCH($B41,tab_MinKomp[[Stanowisko / Position ]:[Stanowisko / Position ]],0)))</f>
        <v>n/a</v>
      </c>
      <c r="FO42" s="196" t="str">
        <f>IF(INDEX(tab_MinKomp[Język angielski / Englisch],MATCH($B41,tab_MinKomp[[Stanowisko / Position ]:[Stanowisko / Position ]],0))="n/a","n/a",FO41-INDEX(tab_MinKomp[Język angielski / Englisch],MATCH($B41,tab_MinKomp[[Stanowisko / Position ]:[Stanowisko / Position ]],0)))</f>
        <v>n/a</v>
      </c>
      <c r="FP42" s="196" t="str">
        <f>IF(INDEX(tab_MinKomp[Język angielski / Englisch],MATCH($B41,tab_MinKomp[[Stanowisko / Position ]:[Stanowisko / Position ]],0))="n/a","n/a",FP41-INDEX(tab_MinKomp[Język angielski / Englisch],MATCH($B41,tab_MinKomp[[Stanowisko / Position ]:[Stanowisko / Position ]],0)))</f>
        <v>n/a</v>
      </c>
      <c r="FQ42" s="196" t="str">
        <f>IF(INDEX(tab_MinKomp[Język angielski / Englisch],MATCH($B41,tab_MinKomp[[Stanowisko / Position ]:[Stanowisko / Position ]],0))="n/a","n/a",FQ41-INDEX(tab_MinKomp[Język angielski / Englisch],MATCH($B41,tab_MinKomp[[Stanowisko / Position ]:[Stanowisko / Position ]],0)))</f>
        <v>n/a</v>
      </c>
      <c r="FR42" s="196" t="str">
        <f>IF(INDEX(tab_MinKomp[Język niemiecki / Deutsch],MATCH($B41,tab_MinKomp[[Stanowisko / Position ]:[Stanowisko / Position ]],0))="n/a","n/a",FR41-INDEX(tab_MinKomp[Język niemiecki / Deutsch],MATCH($B41,tab_MinKomp[[Stanowisko / Position ]:[Stanowisko / Position ]],0)))</f>
        <v>n/a</v>
      </c>
      <c r="FS42" s="194">
        <f>IF(INDEX(tab_MinKomp[Zarządzanie dokumentacją procesową / Process dokumentation management],MATCH($B41,tab_MinKomp[[Stanowisko / Position ]:[Stanowisko / Position ]],0))="n/a","n/a",FS41-INDEX(tab_MinKomp[Zarządzanie dokumentacją procesową / Process dokumentation management],MATCH($B41,tab_MinKomp[[Stanowisko / Position ]:[Stanowisko / Position ]],0)))</f>
        <v>0</v>
      </c>
      <c r="FT42" s="194">
        <f>IF(INDEX(tab_MinKomp[Znajomość procesów z obszaru / Kenntiss der prozesse in dem Bereich],MATCH($B41,tab_MinKomp[[Stanowisko / Position ]:[Stanowisko / Position ]],0))="n/a","n/a",FT41-INDEX(tab_MinKomp[Znajomość procesów z obszaru / Kenntiss der prozesse in dem Bereich],MATCH($B41,tab_MinKomp[[Stanowisko / Position ]:[Stanowisko / Position ]],0)))</f>
        <v>0</v>
      </c>
      <c r="FU42" s="194">
        <f>IF(INDEX(tab_MinKomp[optymalizacja procesów / Prozessoptymalisierung],MATCH($B41,tab_MinKomp[[Stanowisko / Position ]:[Stanowisko / Position ]],0))="n/a","n/a",FU41-INDEX(tab_MinKomp[optymalizacja procesów / Prozessoptymalisierung],MATCH($B41,tab_MinKomp[[Stanowisko / Position ]:[Stanowisko / Position ]],0)))</f>
        <v>0</v>
      </c>
      <c r="FV42" s="194">
        <f>IF(INDEX(tab_MinKomp[Umiejętności szkoleniowe / Trainingsfähigkeiten],MATCH($B41,tab_MinKomp[[Stanowisko / Position ]:[Stanowisko / Position ]],0))="n/a","n/a",FV41-INDEX(tab_MinKomp[Umiejętności szkoleniowe / Trainingsfähigkeiten],MATCH($B41,tab_MinKomp[[Stanowisko / Position ]:[Stanowisko / Position ]],0)))</f>
        <v>0</v>
      </c>
      <c r="FW42" s="194">
        <f>IF(INDEX(tab_MinKomp[Analityczne myślenie, podejście / Analitysches Denken, Einstellung],MATCH($B41,tab_MinKomp[[Stanowisko / Position ]:[Stanowisko / Position ]],0))="n/a","n/a",FW41-INDEX(tab_MinKomp[Analityczne myślenie, podejście / Analitysches Denken, Einstellung],MATCH($B41,tab_MinKomp[[Stanowisko / Position ]:[Stanowisko / Position ]],0)))</f>
        <v>0</v>
      </c>
      <c r="FX42" s="194">
        <f>IF(INDEX(tab_MinKomp[Dokładność, precyzja w dzialaniu / Genauigkeit, Präzision in die Arbeit],MATCH($B41,tab_MinKomp[[Stanowisko / Position ]:[Stanowisko / Position ]],0))="n/a","n/a",FX41-INDEX(tab_MinKomp[Dokładność, precyzja w dzialaniu / Genauigkeit, Präzision in die Arbeit],MATCH($B41,tab_MinKomp[[Stanowisko / Position ]:[Stanowisko / Position ]],0)))</f>
        <v>-1</v>
      </c>
      <c r="FY42" s="194">
        <f>IF(INDEX(tab_MinKomp[Dyspozycyjność / Verfügbarkeit],MATCH($B41,tab_MinKomp[[Stanowisko / Position ]:[Stanowisko / Position ]],0))="n/a","n/a",FY41-INDEX(tab_MinKomp[Dyspozycyjność / Verfügbarkeit],MATCH($B41,tab_MinKomp[[Stanowisko / Position ]:[Stanowisko / Position ]],0)))</f>
        <v>-1</v>
      </c>
      <c r="FZ42" s="194">
        <f>IF(INDEX(tab_MinKomp[Zaangażowanie / 
Engagement],MATCH($B41,tab_MinKomp[[Stanowisko / Position ]:[Stanowisko / Position ]],0))="n/a","n/a",FZ41-INDEX(tab_MinKomp[Zaangażowanie / 
Engagement],MATCH($B41,tab_MinKomp[[Stanowisko / Position ]:[Stanowisko / Position ]],0)))</f>
        <v>-1</v>
      </c>
      <c r="GA42" s="194" t="str">
        <f>IF(INDEX(tab_MinKomp[Konserwacja form guma],MATCH($B41,tab_MinKomp[[Stanowisko / Position ]:[Stanowisko / Position ]],0))="n/a","n/a",GA41-INDEX(tab_MinKomp[Konserwacja form guma],MATCH($B41,tab_MinKomp[[Stanowisko / Position ]:[Stanowisko / Position ]],0)))</f>
        <v>n/a</v>
      </c>
      <c r="GB42" s="194" t="str">
        <f>IF(INDEX(tab_MinKomp[Konserwacja form plastiki],MATCH($B41,tab_MinKomp[[Stanowisko / Position ]:[Stanowisko / Position ]],0))="n/a","n/a",GB41-INDEX(tab_MinKomp[Konserwacja form plastiki],MATCH($B41,tab_MinKomp[[Stanowisko / Position ]:[Stanowisko / Position ]],0)))</f>
        <v>n/a</v>
      </c>
      <c r="GC42" s="194">
        <f>IF(INDEX(tab_MinKomp[Elastyczność w działaniu],MATCH($B41,tab_MinKomp[[Stanowisko / Position ]:[Stanowisko / Position ]],0))="n/a","n/a",GC41-INDEX(tab_MinKomp[Elastyczność w działaniu],MATCH($B41,tab_MinKomp[[Stanowisko / Position ]:[Stanowisko / Position ]],0)))</f>
        <v>0</v>
      </c>
      <c r="GD42" s="194">
        <f>IF(INDEX(tab_MinKomp[Komunikatywność],MATCH($B41,tab_MinKomp[[Stanowisko / Position ]:[Stanowisko / Position ]],0))="n/a","n/a",GD41-INDEX(tab_MinKomp[Komunikatywność],MATCH($B41,tab_MinKomp[[Stanowisko / Position ]:[Stanowisko / Position ]],0)))</f>
        <v>0</v>
      </c>
      <c r="GE42" s="193" t="str">
        <f>IF(INDEX(tab_MinKomp[Motywowanie i budowanie zaangażowania zespołu],MATCH($B41,tab_MinKomp[[Stanowisko / Position ]:[Stanowisko / Position ]],0))="n/a","n/a",GE41-INDEX(tab_MinKomp[Motywowanie i budowanie zaangażowania zespołu],MATCH($B41,tab_MinKomp[[Stanowisko / Position ]:[Stanowisko / Position ]],0)))</f>
        <v>n/a</v>
      </c>
      <c r="GF42" s="186" t="s">
        <v>248</v>
      </c>
      <c r="GG42" s="186" t="s">
        <v>248</v>
      </c>
      <c r="GH42" s="186" t="s">
        <v>248</v>
      </c>
      <c r="GI42" s="186" t="s">
        <v>248</v>
      </c>
      <c r="GJ42" s="186" t="s">
        <v>248</v>
      </c>
      <c r="GK42" s="186" t="s">
        <v>248</v>
      </c>
      <c r="GL42" s="186" t="s">
        <v>248</v>
      </c>
      <c r="GM42" s="186" t="s">
        <v>248</v>
      </c>
      <c r="GN42" s="186" t="s">
        <v>248</v>
      </c>
      <c r="GO42" s="186" t="s">
        <v>248</v>
      </c>
      <c r="GP42" s="186" t="s">
        <v>248</v>
      </c>
      <c r="GQ42" s="186" t="s">
        <v>248</v>
      </c>
      <c r="GR42" s="186" t="s">
        <v>248</v>
      </c>
      <c r="GS42" s="186" t="s">
        <v>248</v>
      </c>
      <c r="GT42" s="186" t="s">
        <v>248</v>
      </c>
      <c r="GU42" s="186" t="s">
        <v>248</v>
      </c>
      <c r="GV42" s="186" t="s">
        <v>248</v>
      </c>
      <c r="GW42" s="186" t="s">
        <v>248</v>
      </c>
      <c r="GX42" s="186" t="s">
        <v>248</v>
      </c>
      <c r="GY42" s="186" t="s">
        <v>248</v>
      </c>
      <c r="GZ42" s="261" t="s">
        <v>248</v>
      </c>
      <c r="HA42" s="261" t="s">
        <v>248</v>
      </c>
      <c r="HB42" s="191">
        <f>SUM(G42:GE42)/(HB41-(SUM(G42:GE42)))</f>
        <v>0.16</v>
      </c>
    </row>
    <row r="43" spans="1:211" s="218" customFormat="1" ht="24.9" customHeight="1" x14ac:dyDescent="0.3">
      <c r="A43" s="105" t="s">
        <v>321</v>
      </c>
      <c r="B43" s="105" t="s">
        <v>315</v>
      </c>
      <c r="C43" s="105" t="s">
        <v>398</v>
      </c>
      <c r="D43" s="105">
        <v>1422</v>
      </c>
      <c r="E43" s="392" t="s">
        <v>399</v>
      </c>
      <c r="F43" s="185" t="s">
        <v>374</v>
      </c>
      <c r="G43" s="186">
        <v>2</v>
      </c>
      <c r="H43" s="186">
        <v>1</v>
      </c>
      <c r="I43" s="186">
        <v>2</v>
      </c>
      <c r="J43" s="186">
        <v>1</v>
      </c>
      <c r="K43" s="186">
        <v>1</v>
      </c>
      <c r="L43" s="186" t="s">
        <v>248</v>
      </c>
      <c r="M43" s="186" t="s">
        <v>248</v>
      </c>
      <c r="N43" s="186" t="s">
        <v>248</v>
      </c>
      <c r="O43" s="186">
        <v>1</v>
      </c>
      <c r="P43" s="186">
        <v>1</v>
      </c>
      <c r="Q43" s="186" t="s">
        <v>248</v>
      </c>
      <c r="R43" s="186" t="s">
        <v>248</v>
      </c>
      <c r="S43" s="186" t="s">
        <v>248</v>
      </c>
      <c r="T43" s="186" t="s">
        <v>248</v>
      </c>
      <c r="U43" s="186" t="s">
        <v>248</v>
      </c>
      <c r="V43" s="186" t="s">
        <v>248</v>
      </c>
      <c r="W43" s="186" t="s">
        <v>248</v>
      </c>
      <c r="X43" s="186" t="s">
        <v>248</v>
      </c>
      <c r="Y43" s="186" t="s">
        <v>248</v>
      </c>
      <c r="Z43" s="186" t="s">
        <v>248</v>
      </c>
      <c r="AA43" s="186" t="s">
        <v>248</v>
      </c>
      <c r="AB43" s="186" t="s">
        <v>248</v>
      </c>
      <c r="AC43" s="186" t="s">
        <v>248</v>
      </c>
      <c r="AD43" s="186" t="s">
        <v>248</v>
      </c>
      <c r="AE43" s="186" t="s">
        <v>248</v>
      </c>
      <c r="AF43" s="186" t="s">
        <v>248</v>
      </c>
      <c r="AG43" s="186" t="s">
        <v>248</v>
      </c>
      <c r="AH43" s="186" t="s">
        <v>248</v>
      </c>
      <c r="AI43" s="186" t="s">
        <v>248</v>
      </c>
      <c r="AJ43" s="186" t="s">
        <v>248</v>
      </c>
      <c r="AK43" s="186" t="s">
        <v>248</v>
      </c>
      <c r="AL43" s="186">
        <v>1</v>
      </c>
      <c r="AM43" s="186" t="s">
        <v>248</v>
      </c>
      <c r="AN43" s="186" t="s">
        <v>248</v>
      </c>
      <c r="AO43" s="186">
        <v>2</v>
      </c>
      <c r="AP43" s="186" t="s">
        <v>248</v>
      </c>
      <c r="AQ43" s="186">
        <v>2</v>
      </c>
      <c r="AR43" s="186" t="s">
        <v>248</v>
      </c>
      <c r="AS43" s="186" t="s">
        <v>248</v>
      </c>
      <c r="AT43" s="186" t="s">
        <v>248</v>
      </c>
      <c r="AU43" s="186" t="s">
        <v>248</v>
      </c>
      <c r="AV43" s="186">
        <v>2</v>
      </c>
      <c r="AW43" s="186">
        <v>1</v>
      </c>
      <c r="AX43" s="186" t="s">
        <v>248</v>
      </c>
      <c r="AY43" s="186" t="s">
        <v>248</v>
      </c>
      <c r="AZ43" s="186" t="s">
        <v>248</v>
      </c>
      <c r="BA43" s="186" t="s">
        <v>248</v>
      </c>
      <c r="BB43" s="186" t="s">
        <v>248</v>
      </c>
      <c r="BC43" s="186" t="s">
        <v>248</v>
      </c>
      <c r="BD43" s="186" t="s">
        <v>248</v>
      </c>
      <c r="BE43" s="186" t="s">
        <v>248</v>
      </c>
      <c r="BF43" s="186" t="s">
        <v>248</v>
      </c>
      <c r="BG43" s="186" t="s">
        <v>248</v>
      </c>
      <c r="BH43" s="186" t="s">
        <v>248</v>
      </c>
      <c r="BI43" s="186" t="s">
        <v>248</v>
      </c>
      <c r="BJ43" s="186" t="s">
        <v>248</v>
      </c>
      <c r="BK43" s="186" t="s">
        <v>248</v>
      </c>
      <c r="BL43" s="186" t="s">
        <v>248</v>
      </c>
      <c r="BM43" s="186" t="s">
        <v>248</v>
      </c>
      <c r="BN43" s="186" t="s">
        <v>248</v>
      </c>
      <c r="BO43" s="186" t="s">
        <v>248</v>
      </c>
      <c r="BP43" s="186" t="s">
        <v>248</v>
      </c>
      <c r="BQ43" s="186" t="s">
        <v>248</v>
      </c>
      <c r="BR43" s="186" t="s">
        <v>248</v>
      </c>
      <c r="BS43" s="186">
        <v>2</v>
      </c>
      <c r="BT43" s="186" t="s">
        <v>248</v>
      </c>
      <c r="BU43" s="186">
        <v>2</v>
      </c>
      <c r="BV43" s="186" t="s">
        <v>248</v>
      </c>
      <c r="BW43" s="186">
        <v>2</v>
      </c>
      <c r="BX43" s="186">
        <v>2</v>
      </c>
      <c r="BY43" s="186" t="s">
        <v>248</v>
      </c>
      <c r="BZ43" s="186">
        <v>2</v>
      </c>
      <c r="CA43" s="186" t="s">
        <v>248</v>
      </c>
      <c r="CB43" s="186">
        <v>2</v>
      </c>
      <c r="CC43" s="186" t="s">
        <v>248</v>
      </c>
      <c r="CD43" s="186">
        <v>2</v>
      </c>
      <c r="CE43" s="186">
        <v>1</v>
      </c>
      <c r="CF43" s="186"/>
      <c r="CG43" s="186">
        <v>1</v>
      </c>
      <c r="CH43" s="186" t="s">
        <v>248</v>
      </c>
      <c r="CI43" s="186" t="s">
        <v>248</v>
      </c>
      <c r="CJ43" s="186" t="s">
        <v>248</v>
      </c>
      <c r="CK43" s="186" t="s">
        <v>248</v>
      </c>
      <c r="CL43" s="186" t="s">
        <v>248</v>
      </c>
      <c r="CM43" s="186" t="s">
        <v>248</v>
      </c>
      <c r="CN43" s="186" t="s">
        <v>248</v>
      </c>
      <c r="CO43" s="186" t="s">
        <v>248</v>
      </c>
      <c r="CP43" s="186" t="s">
        <v>248</v>
      </c>
      <c r="CQ43" s="186" t="s">
        <v>248</v>
      </c>
      <c r="CR43" s="186" t="s">
        <v>248</v>
      </c>
      <c r="CS43" s="186" t="s">
        <v>248</v>
      </c>
      <c r="CT43" s="186" t="s">
        <v>248</v>
      </c>
      <c r="CU43" s="186" t="s">
        <v>248</v>
      </c>
      <c r="CV43" s="186" t="s">
        <v>248</v>
      </c>
      <c r="CW43" s="186">
        <v>2</v>
      </c>
      <c r="CX43" s="186" t="s">
        <v>248</v>
      </c>
      <c r="CY43" s="186" t="s">
        <v>248</v>
      </c>
      <c r="CZ43" s="186" t="s">
        <v>248</v>
      </c>
      <c r="DA43" s="186" t="s">
        <v>248</v>
      </c>
      <c r="DB43" s="186" t="s">
        <v>248</v>
      </c>
      <c r="DC43" s="186" t="s">
        <v>248</v>
      </c>
      <c r="DD43" s="186" t="s">
        <v>248</v>
      </c>
      <c r="DE43" s="186" t="s">
        <v>248</v>
      </c>
      <c r="DF43" s="186">
        <v>1</v>
      </c>
      <c r="DG43" s="186" t="s">
        <v>248</v>
      </c>
      <c r="DH43" s="186" t="s">
        <v>248</v>
      </c>
      <c r="DI43" s="186" t="s">
        <v>248</v>
      </c>
      <c r="DJ43" s="186" t="s">
        <v>248</v>
      </c>
      <c r="DK43" s="186" t="s">
        <v>248</v>
      </c>
      <c r="DL43" s="186" t="s">
        <v>248</v>
      </c>
      <c r="DM43" s="186" t="s">
        <v>248</v>
      </c>
      <c r="DN43" s="186" t="s">
        <v>248</v>
      </c>
      <c r="DO43" s="186" t="s">
        <v>248</v>
      </c>
      <c r="DP43" s="186" t="s">
        <v>248</v>
      </c>
      <c r="DQ43" s="186" t="s">
        <v>248</v>
      </c>
      <c r="DR43" s="186" t="s">
        <v>248</v>
      </c>
      <c r="DS43" s="186" t="s">
        <v>248</v>
      </c>
      <c r="DT43" s="186" t="s">
        <v>248</v>
      </c>
      <c r="DU43" s="186" t="s">
        <v>248</v>
      </c>
      <c r="DV43" s="186" t="s">
        <v>248</v>
      </c>
      <c r="DW43" s="186" t="s">
        <v>248</v>
      </c>
      <c r="DX43" s="186" t="s">
        <v>248</v>
      </c>
      <c r="DY43" s="186" t="s">
        <v>248</v>
      </c>
      <c r="DZ43" s="186" t="s">
        <v>248</v>
      </c>
      <c r="EA43" s="186" t="s">
        <v>248</v>
      </c>
      <c r="EB43" s="186" t="s">
        <v>248</v>
      </c>
      <c r="EC43" s="186" t="s">
        <v>248</v>
      </c>
      <c r="ED43" s="186" t="s">
        <v>248</v>
      </c>
      <c r="EE43" s="186" t="s">
        <v>248</v>
      </c>
      <c r="EF43" s="186" t="s">
        <v>248</v>
      </c>
      <c r="EG43" s="186" t="s">
        <v>248</v>
      </c>
      <c r="EH43" s="186" t="s">
        <v>248</v>
      </c>
      <c r="EI43" s="186" t="s">
        <v>248</v>
      </c>
      <c r="EJ43" s="186" t="s">
        <v>248</v>
      </c>
      <c r="EK43" s="186" t="s">
        <v>248</v>
      </c>
      <c r="EL43" s="186" t="s">
        <v>248</v>
      </c>
      <c r="EM43" s="186" t="s">
        <v>248</v>
      </c>
      <c r="EN43" s="186" t="s">
        <v>248</v>
      </c>
      <c r="EO43" s="186" t="s">
        <v>248</v>
      </c>
      <c r="EP43" s="186" t="s">
        <v>248</v>
      </c>
      <c r="EQ43" s="186" t="s">
        <v>248</v>
      </c>
      <c r="ER43" s="186" t="s">
        <v>248</v>
      </c>
      <c r="ES43" s="186" t="s">
        <v>248</v>
      </c>
      <c r="ET43" s="186" t="s">
        <v>248</v>
      </c>
      <c r="EU43" s="186" t="s">
        <v>248</v>
      </c>
      <c r="EV43" s="186" t="s">
        <v>248</v>
      </c>
      <c r="EW43" s="186" t="s">
        <v>248</v>
      </c>
      <c r="EX43" s="186" t="s">
        <v>248</v>
      </c>
      <c r="EY43" s="186" t="s">
        <v>248</v>
      </c>
      <c r="EZ43" s="186" t="s">
        <v>248</v>
      </c>
      <c r="FA43" s="186" t="s">
        <v>248</v>
      </c>
      <c r="FB43" s="186" t="s">
        <v>248</v>
      </c>
      <c r="FC43" s="186" t="s">
        <v>248</v>
      </c>
      <c r="FD43" s="186" t="s">
        <v>248</v>
      </c>
      <c r="FE43" s="186" t="s">
        <v>248</v>
      </c>
      <c r="FF43" s="186" t="s">
        <v>248</v>
      </c>
      <c r="FG43" s="186" t="s">
        <v>248</v>
      </c>
      <c r="FH43" s="186" t="s">
        <v>248</v>
      </c>
      <c r="FI43" s="186" t="s">
        <v>248</v>
      </c>
      <c r="FJ43" s="186" t="s">
        <v>248</v>
      </c>
      <c r="FK43" s="186" t="s">
        <v>248</v>
      </c>
      <c r="FL43" s="186" t="s">
        <v>248</v>
      </c>
      <c r="FM43" s="186" t="s">
        <v>248</v>
      </c>
      <c r="FN43" s="186" t="s">
        <v>248</v>
      </c>
      <c r="FO43" s="186" t="s">
        <v>248</v>
      </c>
      <c r="FP43" s="186" t="s">
        <v>248</v>
      </c>
      <c r="FQ43" s="187" t="s">
        <v>248</v>
      </c>
      <c r="FR43" s="187" t="s">
        <v>248</v>
      </c>
      <c r="FS43" s="186">
        <v>2</v>
      </c>
      <c r="FT43" s="186">
        <v>1</v>
      </c>
      <c r="FU43" s="186">
        <v>1</v>
      </c>
      <c r="FV43" s="186">
        <v>2</v>
      </c>
      <c r="FW43" s="186">
        <v>2</v>
      </c>
      <c r="FX43" s="186">
        <v>2</v>
      </c>
      <c r="FY43" s="186">
        <v>2</v>
      </c>
      <c r="FZ43" s="186">
        <v>2</v>
      </c>
      <c r="GA43" s="186" t="s">
        <v>248</v>
      </c>
      <c r="GB43" s="186" t="s">
        <v>248</v>
      </c>
      <c r="GC43" s="186">
        <v>2</v>
      </c>
      <c r="GD43" s="186">
        <v>2</v>
      </c>
      <c r="GE43" s="186" t="s">
        <v>248</v>
      </c>
      <c r="GF43" s="186" t="s">
        <v>248</v>
      </c>
      <c r="GG43" s="186" t="s">
        <v>248</v>
      </c>
      <c r="GH43" s="186" t="s">
        <v>248</v>
      </c>
      <c r="GI43" s="186" t="s">
        <v>248</v>
      </c>
      <c r="GJ43" s="186" t="s">
        <v>248</v>
      </c>
      <c r="GK43" s="186" t="s">
        <v>248</v>
      </c>
      <c r="GL43" s="186" t="s">
        <v>248</v>
      </c>
      <c r="GM43" s="186" t="s">
        <v>248</v>
      </c>
      <c r="GN43" s="186" t="s">
        <v>248</v>
      </c>
      <c r="GO43" s="186" t="s">
        <v>248</v>
      </c>
      <c r="GP43" s="186" t="s">
        <v>248</v>
      </c>
      <c r="GQ43" s="186" t="s">
        <v>248</v>
      </c>
      <c r="GR43" s="186" t="s">
        <v>248</v>
      </c>
      <c r="GS43" s="186" t="s">
        <v>248</v>
      </c>
      <c r="GT43" s="186" t="s">
        <v>248</v>
      </c>
      <c r="GU43" s="186" t="s">
        <v>248</v>
      </c>
      <c r="GV43" s="186" t="s">
        <v>248</v>
      </c>
      <c r="GW43" s="186" t="s">
        <v>248</v>
      </c>
      <c r="GX43" s="186" t="s">
        <v>248</v>
      </c>
      <c r="GY43" s="186" t="s">
        <v>248</v>
      </c>
      <c r="GZ43" s="261" t="s">
        <v>248</v>
      </c>
      <c r="HA43" s="261" t="s">
        <v>248</v>
      </c>
      <c r="HB43" s="188">
        <f>SUM(G43:GE43)</f>
        <v>54</v>
      </c>
      <c r="HC43" s="102"/>
    </row>
    <row r="44" spans="1:211" s="218" customFormat="1" ht="24.9" customHeight="1" thickBot="1" x14ac:dyDescent="0.35">
      <c r="A44" s="108" t="str">
        <f>A43</f>
        <v>Prod.-Q-5</v>
      </c>
      <c r="B44" s="108" t="str">
        <f>B43</f>
        <v>Pracownik Produkcji</v>
      </c>
      <c r="C44" s="108" t="str">
        <f>C43</f>
        <v>ŁB</v>
      </c>
      <c r="D44" s="108">
        <f>D43</f>
        <v>1422</v>
      </c>
      <c r="E44" s="393" t="str">
        <f>E43</f>
        <v>Bancewicz Mariusz</v>
      </c>
      <c r="F44" s="189" t="s">
        <v>375</v>
      </c>
      <c r="G44" s="192">
        <f>IF(INDEX(tab_MinKomp[Przepisy BHP / BHP Vorschriften],MATCH($B43,tab_MinKomp[[Stanowisko / Position ]:[Stanowisko / Position ]],0))="n/a","n/a",G43-INDEX(tab_MinKomp[Przepisy BHP / BHP Vorschriften],MATCH($B43,tab_MinKomp[[Stanowisko / Position ]:[Stanowisko / Position ]],0)))</f>
        <v>0</v>
      </c>
      <c r="H44" s="193">
        <f>IF(INDEX(tab_MinKomp[Przepisy PPOŻ / Brandschutzbestimmungen],MATCH($B43,tab_MinKomp[[Stanowisko / Position ]:[Stanowisko / Position ]],0))="n/a","n/a",H43-INDEX(tab_MinKomp[Przepisy PPOŻ / Brandschutzbestimmungen],MATCH($B43,tab_MinKomp[[Stanowisko / Position ]:[Stanowisko / Position ]],0)))</f>
        <v>0</v>
      </c>
      <c r="I44" s="193">
        <f>IF(INDEX(tab_MinKomp[Ryzyko zawodowe na stanowiskach pracyv/ Berufliche Risiken an Arbeitsstellen],MATCH($B43,tab_MinKomp[[Stanowisko / Position ]:[Stanowisko / Position ]],0))="n/a","n/a",I43-INDEX(tab_MinKomp[Ryzyko zawodowe na stanowiskach pracyv/ Berufliche Risiken an Arbeitsstellen],MATCH($B43,tab_MinKomp[[Stanowisko / Position ]:[Stanowisko / Position ]],0)))</f>
        <v>0</v>
      </c>
      <c r="J44" s="193">
        <f>IF(INDEX(tab_MinKomp[Gospodarka substancjami niebezpiecznymi / Gefahrstoffmanagement],MATCH($B43,tab_MinKomp[[Stanowisko / Position ]:[Stanowisko / Position ]],0))="n/a","n/a",J43-INDEX(tab_MinKomp[Gospodarka substancjami niebezpiecznymi / Gefahrstoffmanagement],MATCH($B43,tab_MinKomp[[Stanowisko / Position ]:[Stanowisko / Position ]],0)))</f>
        <v>0</v>
      </c>
      <c r="K44" s="193">
        <f>IF(INDEX(tab_MinKomp[Gospodarka odpadami / Abfallwirtschaft],MATCH($B43,tab_MinKomp[[Stanowisko / Position ]:[Stanowisko / Position ]],0))="n/a","n/a",K43-INDEX(tab_MinKomp[Gospodarka odpadami / Abfallwirtschaft],MATCH($B43,tab_MinKomp[[Stanowisko / Position ]:[Stanowisko / Position ]],0)))</f>
        <v>0</v>
      </c>
      <c r="L44" s="194" t="str">
        <f>IF(INDEX(tab_MinKomp[Przepisy kodeksu pracy / Bestimmungen des Arbeitsgesetzes],MATCH($B43,tab_MinKomp[[Stanowisko / Position ]:[Stanowisko / Position ]],0))="n/a","n/a",L43-INDEX(tab_MinKomp[Przepisy kodeksu pracy / Bestimmungen des Arbeitsgesetzes],MATCH($B43,tab_MinKomp[[Stanowisko / Position ]:[Stanowisko / Position ]],0)))</f>
        <v>n/a</v>
      </c>
      <c r="M44" s="195" t="str">
        <f>IF(INDEX(tab_MinKomp[Przepisy o ub.społ. ZUS  / Sozialversicherungsvorschriften],MATCH($B43,tab_MinKomp[[Stanowisko / Position ]:[Stanowisko / Position ]],0))="n/a","n/a",M43-INDEX(tab_MinKomp[Przepisy o ub.społ. ZUS  / Sozialversicherungsvorschriften],MATCH($B43,tab_MinKomp[[Stanowisko / Position ]:[Stanowisko / Position ]],0)))</f>
        <v>n/a</v>
      </c>
      <c r="N44" s="194" t="str">
        <f>IF(INDEX(tab_MinKomp[PRZEPISY O PDOF /persönlich Einkommensteuergesetz ],MATCH($B43,tab_MinKomp[[Stanowisko / Position ]:[Stanowisko / Position ]],0))="n/a","n/a",N43-INDEX(tab_MinKomp[PRZEPISY O PDOF /persönlich Einkommensteuergesetz ],MATCH($B43,tab_MinKomp[[Stanowisko / Position ]:[Stanowisko / Position ]],0)))</f>
        <v>n/a</v>
      </c>
      <c r="O44" s="194">
        <f>IF(INDEX(tab_MinKomp[Regulamin pracy / Arbeitsordnung],MATCH($B43,tab_MinKomp[[Stanowisko / Position ]:[Stanowisko / Position ]],0))="n/a","n/a",O43-INDEX(tab_MinKomp[Regulamin pracy / Arbeitsordnung],MATCH($B43,tab_MinKomp[[Stanowisko / Position ]:[Stanowisko / Position ]],0)))</f>
        <v>0</v>
      </c>
      <c r="P44" s="194">
        <f>IF(INDEX(tab_MinKomp[Regulamin wynagradzania / Vergütungsordnung],MATCH($B43,tab_MinKomp[[Stanowisko / Position ]:[Stanowisko / Position ]],0))="n/a","n/a",P43-INDEX(tab_MinKomp[Regulamin wynagradzania / Vergütungsordnung],MATCH($B43,tab_MinKomp[[Stanowisko / Position ]:[Stanowisko / Position ]],0)))</f>
        <v>0</v>
      </c>
      <c r="Q44" s="194" t="str">
        <f>IF(INDEX(tab_MinKomp[System R2PŁATNIK PRO: Płace / Lohnabrechnung],MATCH($B43,tab_MinKomp[[Stanowisko / Position ]:[Stanowisko / Position ]],0))="n/a","n/a",Q43-INDEX(tab_MinKomp[System R2PŁATNIK PRO: Płace / Lohnabrechnung],MATCH($B43,tab_MinKomp[[Stanowisko / Position ]:[Stanowisko / Position ]],0)))</f>
        <v>n/a</v>
      </c>
      <c r="R44" s="194" t="str">
        <f>IF(INDEX(tab_MinKomp[SystemR2PŁATNIK PRO: KADRY / Personaldaten],MATCH($B43,tab_MinKomp[[Stanowisko / Position ]:[Stanowisko / Position ]],0))="n/a","n/a",R43-INDEX(tab_MinKomp[SystemR2PŁATNIK PRO: KADRY / Personaldaten],MATCH($B43,tab_MinKomp[[Stanowisko / Position ]:[Stanowisko / Position ]],0)))</f>
        <v>n/a</v>
      </c>
      <c r="S44" s="194" t="str">
        <f>IF(INDEX(tab_MinKomp[SYSTEM R2PŁATNIK PRO: zarządzanie pracownikami / Arbeitsverwaltung],MATCH($B43,tab_MinKomp[[Stanowisko / Position ]:[Stanowisko / Position ]],0))="n/a","n/a",S43-INDEX(tab_MinKomp[SYSTEM R2PŁATNIK PRO: zarządzanie pracownikami / Arbeitsverwaltung],MATCH($B43,tab_MinKomp[[Stanowisko / Position ]:[Stanowisko / Position ]],0)))</f>
        <v>n/a</v>
      </c>
      <c r="T44" s="194" t="str">
        <f>IF(INDEX(tab_MinKomp[Doradztwo, wsparcie personalne / Personalberatung und Unterstützung],MATCH($B43,tab_MinKomp[[Stanowisko / Position ]:[Stanowisko / Position ]],0))="n/a","n/a",T43-INDEX(tab_MinKomp[Doradztwo, wsparcie personalne / Personalberatung und Unterstützung],MATCH($B43,tab_MinKomp[[Stanowisko / Position ]:[Stanowisko / Position ]],0)))</f>
        <v>n/a</v>
      </c>
      <c r="U44" s="194" t="str">
        <f>IF(INDEX(tab_MinKomp[Przepisy o podatku VAT / MwSt.- Gesetz],MATCH($B43,tab_MinKomp[[Stanowisko / Position ]:[Stanowisko / Position ]],0))="n/a","n/a",U43-INDEX(tab_MinKomp[Przepisy o podatku VAT / MwSt.- Gesetz],MATCH($B43,tab_MinKomp[[Stanowisko / Position ]:[Stanowisko / Position ]],0)))</f>
        <v>n/a</v>
      </c>
      <c r="V44" s="194" t="str">
        <f>IF(INDEX(tab_MinKomp[PrzepisyPDOP / geschäftlich Einkommensteuergesetz],MATCH($B43,tab_MinKomp[[Stanowisko / Position ]:[Stanowisko / Position ]],0))="n/a","n/a",V43-INDEX(tab_MinKomp[PrzepisyPDOP / geschäftlich Einkommensteuergesetz],MATCH($B43,tab_MinKomp[[Stanowisko / Position ]:[Stanowisko / Position ]],0)))</f>
        <v>n/a</v>
      </c>
      <c r="W44" s="194" t="str">
        <f>IF(INDEX(tab_MinKomp[System BAAN / FINANSE (FIBU)],MATCH($B43,tab_MinKomp[[Stanowisko / Position ]:[Stanowisko / Position ]],0))="n/a","n/a",W43-INDEX(tab_MinKomp[System BAAN / FINANSE (FIBU)],MATCH($B43,tab_MinKomp[[Stanowisko / Position ]:[Stanowisko / Position ]],0)))</f>
        <v>n/a</v>
      </c>
      <c r="X44" s="194" t="str">
        <f>IF(INDEX(tab_MinKomp[Systemy pomocnicze / Hilfssysteme(STOCKPROGRAM, KALK2000 etc.)],MATCH($B43,tab_MinKomp[[Stanowisko / Position ]:[Stanowisko / Position ]],0))="n/a","n/a",X43-INDEX(tab_MinKomp[Systemy pomocnicze / Hilfssysteme(STOCKPROGRAM, KALK2000 etc.)],MATCH($B43,tab_MinKomp[[Stanowisko / Position ]:[Stanowisko / Position ]],0)))</f>
        <v>n/a</v>
      </c>
      <c r="Y44" s="194" t="str">
        <f>IF(INDEX(tab_MinKomp[Polityka rachunkowości / Buchführungspolitik],MATCH($B43,tab_MinKomp[[Stanowisko / Position ]:[Stanowisko / Position ]],0))="n/a","n/a",Y43-INDEX(tab_MinKomp[Polityka rachunkowości / Buchführungspolitik],MATCH($B43,tab_MinKomp[[Stanowisko / Position ]:[Stanowisko / Position ]],0)))</f>
        <v>n/a</v>
      </c>
      <c r="Z44" s="194" t="str">
        <f>IF(INDEX(tab_MinKomp[Ustawa o rachunkowości / Rechnungslegungsgesetz],MATCH($B43,tab_MinKomp[[Stanowisko / Position ]:[Stanowisko / Position ]],0))="n/a","n/a",Z43-INDEX(tab_MinKomp[Ustawa o rachunkowości / Rechnungslegungsgesetz],MATCH($B43,tab_MinKomp[[Stanowisko / Position ]:[Stanowisko / Position ]],0)))</f>
        <v>n/a</v>
      </c>
      <c r="AA44" s="194" t="str">
        <f>IF(INDEX(tab_MinKomp[WORKFLOW - TS-100],MATCH($B43,tab_MinKomp[[Stanowisko / Position ]:[Stanowisko / Position ]],0))="n/a","n/a",AA43-INDEX(tab_MinKomp[WORKFLOW - TS-100],MATCH($B43,tab_MinKomp[[Stanowisko / Position ]:[Stanowisko / Position ]],0)))</f>
        <v>n/a</v>
      </c>
      <c r="AB44" s="194" t="str">
        <f>IF(INDEX(tab_MinKomp[WORKFLOW - SFMS],MATCH($B43,tab_MinKomp[[Stanowisko / Position ]:[Stanowisko / Position ]],0))="n/a","n/a",AB43-INDEX(tab_MinKomp[WORKFLOW - SFMS],MATCH($B43,tab_MinKomp[[Stanowisko / Position ]:[Stanowisko / Position ]],0)))</f>
        <v>n/a</v>
      </c>
      <c r="AC44" s="194" t="str">
        <f>IF(INDEX(tab_MinKomp[System ISO 9001:2015],MATCH($B43,tab_MinKomp[[Stanowisko / Position ]:[Stanowisko / Position ]],0))="n/a","n/a",AC43-INDEX(tab_MinKomp[System ISO 9001:2015],MATCH($B43,tab_MinKomp[[Stanowisko / Position ]:[Stanowisko / Position ]],0)))</f>
        <v>n/a</v>
      </c>
      <c r="AD44" s="194" t="str">
        <f>IF(INDEX(tab_MinKomp[System ISO 9001:2015],MATCH($B43,tab_MinKomp[[Stanowisko / Position ]:[Stanowisko / Position ]],0))="n/a","n/a",AD43-INDEX(tab_MinKomp[System ISO 9001:2015],MATCH($B43,tab_MinKomp[[Stanowisko / Position ]:[Stanowisko / Position ]],0)))</f>
        <v>n/a</v>
      </c>
      <c r="AE44" s="194" t="str">
        <f>IF(INDEX(tab_MinKomp[System ISO 9001:2015],MATCH($B43,tab_MinKomp[[Stanowisko / Position ]:[Stanowisko / Position ]],0))="n/a","n/a",AE43-INDEX(tab_MinKomp[System ISO 9001:2015],MATCH($B43,tab_MinKomp[[Stanowisko / Position ]:[Stanowisko / Position ]],0)))</f>
        <v>n/a</v>
      </c>
      <c r="AF44" s="194" t="str">
        <f>IF(INDEX(tab_MinKomp[System ISO 9001:2015],MATCH($B43,tab_MinKomp[[Stanowisko / Position ]:[Stanowisko / Position ]],0))="n/a","n/a",AF43-INDEX(tab_MinKomp[System ISO 9001:2015],MATCH($B43,tab_MinKomp[[Stanowisko / Position ]:[Stanowisko / Position ]],0)))</f>
        <v>n/a</v>
      </c>
      <c r="AG44" s="194" t="str">
        <f>IF(INDEX(tab_MinKomp[Wymagania VDA 6.3 Process / Forderungen],MATCH($B43,tab_MinKomp[[Stanowisko / Position ]:[Stanowisko / Position ]],0))="n/a","n/a",AG43-INDEX(tab_MinKomp[Wymagania VDA 6.3 Process / Forderungen],MATCH($B43,tab_MinKomp[[Stanowisko / Position ]:[Stanowisko / Position ]],0)))</f>
        <v>n/a</v>
      </c>
      <c r="AH44" s="194" t="str">
        <f>IF(INDEX(tab_MinKomp[Wymagania VDA 6.5 Product / Forderungen],MATCH($B43,tab_MinKomp[[Stanowisko / Position ]:[Stanowisko / Position ]],0))="n/a","n/a",AH43-INDEX(tab_MinKomp[Wymagania VDA 6.5 Product / Forderungen],MATCH($B43,tab_MinKomp[[Stanowisko / Position ]:[Stanowisko / Position ]],0)))</f>
        <v>n/a</v>
      </c>
      <c r="AI44" s="194" t="str">
        <f>IF(INDEX(tab_MinKomp[Wymagania VDA 6.5 Product / Forderungen],MATCH($B43,tab_MinKomp[[Stanowisko / Position ]:[Stanowisko / Position ]],0))="n/a","n/a",AI43-INDEX(tab_MinKomp[Wymagania VDA 6.5 Product / Forderungen],MATCH($B43,tab_MinKomp[[Stanowisko / Position ]:[Stanowisko / Position ]],0)))</f>
        <v>n/a</v>
      </c>
      <c r="AJ44" s="194" t="str">
        <f>IF(INDEX(tab_MinKomp[Wymagania VDA 6.5 Product / Forderungen],MATCH($B43,tab_MinKomp[[Stanowisko / Position ]:[Stanowisko / Position ]],0))="n/a","n/a",AJ43-INDEX(tab_MinKomp[Wymagania VDA 6.5 Product / Forderungen],MATCH($B43,tab_MinKomp[[Stanowisko / Position ]:[Stanowisko / Position ]],0)))</f>
        <v>n/a</v>
      </c>
      <c r="AK44" s="194" t="str">
        <f>IF(INDEX(tab_MinKomp[Wymagania VDA 6.5 Product / Forderungen],MATCH($B43,tab_MinKomp[[Stanowisko / Position ]:[Stanowisko / Position ]],0))="n/a","n/a",AK43-INDEX(tab_MinKomp[Wymagania VDA 6.5 Product / Forderungen],MATCH($B43,tab_MinKomp[[Stanowisko / Position ]:[Stanowisko / Position ]],0)))</f>
        <v>n/a</v>
      </c>
      <c r="AL44" s="194">
        <f>IF(INDEX(tab_MinKomp[LEAN MANAGEMENT],MATCH($B43,tab_MinKomp[[Stanowisko / Position ]:[Stanowisko / Position ]],0))="n/a","n/a",AL43-INDEX(tab_MinKomp[LEAN MANAGEMENT],MATCH($B43,tab_MinKomp[[Stanowisko / Position ]:[Stanowisko / Position ]],0)))</f>
        <v>0</v>
      </c>
      <c r="AM44" s="194" t="str">
        <f>IF(INDEX(tab_MinKomp[Wymagania VDA 6.5 Product / Forderungen],MATCH($B43,tab_MinKomp[[Stanowisko / Position ]:[Stanowisko / Position ]],0))="n/a","n/a",AM43-INDEX(tab_MinKomp[Wymagania VDA 6.5 Product / Forderungen],MATCH($B43,tab_MinKomp[[Stanowisko / Position ]:[Stanowisko / Position ]],0)))</f>
        <v>n/a</v>
      </c>
      <c r="AN44" s="194" t="str">
        <f>IF(INDEX(tab_MinKomp[Wymagania VDA 6.5 Product / Forderungen],MATCH($B43,tab_MinKomp[[Stanowisko / Position ]:[Stanowisko / Position ]],0))="n/a","n/a",AN43-INDEX(tab_MinKomp[Wymagania VDA 6.5 Product / Forderungen],MATCH($B43,tab_MinKomp[[Stanowisko / Position ]:[Stanowisko / Position ]],0)))</f>
        <v>n/a</v>
      </c>
      <c r="AO44" s="194">
        <f>IF(INDEX(tab_MinKomp[LEAN MANAGEMENT],MATCH($B43,tab_MinKomp[[Stanowisko / Position ]:[Stanowisko / Position ]],0))="n/a","n/a",AO43-INDEX(tab_MinKomp[LEAN MANAGEMENT],MATCH($B43,tab_MinKomp[[Stanowisko / Position ]:[Stanowisko / Position ]],0)))</f>
        <v>1</v>
      </c>
      <c r="AP44" s="194" t="str">
        <f>IF(INDEX(tab_MinKomp[Wymagania VDA 6.5 Product / Forderungen],MATCH($B43,tab_MinKomp[[Stanowisko / Position ]:[Stanowisko / Position ]],0))="n/a","n/a",AP43-INDEX(tab_MinKomp[Wymagania VDA 6.5 Product / Forderungen],MATCH($B43,tab_MinKomp[[Stanowisko / Position ]:[Stanowisko / Position ]],0)))</f>
        <v>n/a</v>
      </c>
      <c r="AQ44" s="194">
        <f>IF(INDEX(tab_MinKomp[LEAN MANAGEMENT],MATCH($B43,tab_MinKomp[[Stanowisko / Position ]:[Stanowisko / Position ]],0))="n/a","n/a",AQ43-INDEX(tab_MinKomp[LEAN MANAGEMENT],MATCH($B43,tab_MinKomp[[Stanowisko / Position ]:[Stanowisko / Position ]],0)))</f>
        <v>1</v>
      </c>
      <c r="AR44" s="194" t="str">
        <f>IF(INDEX(tab_MinKomp[Wymagania VDA 6.5 Product / Forderungen],MATCH($B43,tab_MinKomp[[Stanowisko / Position ]:[Stanowisko / Position ]],0))="n/a","n/a",AR43-INDEX(tab_MinKomp[Wymagania VDA 6.5 Product / Forderungen],MATCH($B43,tab_MinKomp[[Stanowisko / Position ]:[Stanowisko / Position ]],0)))</f>
        <v>n/a</v>
      </c>
      <c r="AS44" s="194" t="str">
        <f>IF(INDEX(tab_MinKomp[Wymagania VDA 6.5 Product / Forderungen],MATCH($B43,tab_MinKomp[[Stanowisko / Position ]:[Stanowisko / Position ]],0))="n/a","n/a",AS43-INDEX(tab_MinKomp[Wymagania VDA 6.5 Product / Forderungen],MATCH($B43,tab_MinKomp[[Stanowisko / Position ]:[Stanowisko / Position ]],0)))</f>
        <v>n/a</v>
      </c>
      <c r="AT44" s="194" t="str">
        <f>IF(INDEX(tab_MinKomp[Wymagania VDA 6.5 Product / Forderungen],MATCH($B43,tab_MinKomp[[Stanowisko / Position ]:[Stanowisko / Position ]],0))="n/a","n/a",AT43-INDEX(tab_MinKomp[Wymagania VDA 6.5 Product / Forderungen],MATCH($B43,tab_MinKomp[[Stanowisko / Position ]:[Stanowisko / Position ]],0)))</f>
        <v>n/a</v>
      </c>
      <c r="AU44" s="194" t="s">
        <v>248</v>
      </c>
      <c r="AV44" s="194">
        <f>IF(INDEX(tab_MinKomp[LEAN MANAGEMENT],MATCH($B43,tab_MinKomp[[Stanowisko / Position ]:[Stanowisko / Position ]],0))="n/a","n/a",AV43-INDEX(tab_MinKomp[LEAN MANAGEMENT],MATCH($B43,tab_MinKomp[[Stanowisko / Position ]:[Stanowisko / Position ]],0)))</f>
        <v>1</v>
      </c>
      <c r="AW44" s="194">
        <f>IF(INDEX(tab_MinKomp[LEAN MANAGEMENT],MATCH($B43,tab_MinKomp[[Stanowisko / Position ]:[Stanowisko / Position ]],0))="n/a","n/a",AW43-INDEX(tab_MinKomp[LEAN MANAGEMENT],MATCH($B43,tab_MinKomp[[Stanowisko / Position ]:[Stanowisko / Position ]],0)))</f>
        <v>0</v>
      </c>
      <c r="AX44" s="194" t="str">
        <f>IF(INDEX(tab_MinKomp[Wymagania VDA 6.5 Product / Forderungen],MATCH($B43,tab_MinKomp[[Stanowisko / Position ]:[Stanowisko / Position ]],0))="n/a","n/a",AX43-INDEX(tab_MinKomp[Wymagania VDA 6.5 Product / Forderungen],MATCH($B43,tab_MinKomp[[Stanowisko / Position ]:[Stanowisko / Position ]],0)))</f>
        <v>n/a</v>
      </c>
      <c r="AY44" s="194" t="str">
        <f>IF(INDEX(tab_MinKomp[Wymagania VDA 6.5 Product / Forderungen],MATCH($B43,tab_MinKomp[[Stanowisko / Position ]:[Stanowisko / Position ]],0))="n/a","n/a",AY43-INDEX(tab_MinKomp[Wymagania VDA 6.5 Product / Forderungen],MATCH($B43,tab_MinKomp[[Stanowisko / Position ]:[Stanowisko / Position ]],0)))</f>
        <v>n/a</v>
      </c>
      <c r="AZ44" s="194" t="str">
        <f>IF(INDEX(tab_MinKomp[Wymagania VDA 6.5 Product / Forderungen],MATCH($B43,tab_MinKomp[[Stanowisko / Position ]:[Stanowisko / Position ]],0))="n/a","n/a",AZ43-INDEX(tab_MinKomp[Wymagania VDA 6.5 Product / Forderungen],MATCH($B43,tab_MinKomp[[Stanowisko / Position ]:[Stanowisko / Position ]],0)))</f>
        <v>n/a</v>
      </c>
      <c r="BA44" s="194" t="s">
        <v>248</v>
      </c>
      <c r="BB44" s="194" t="s">
        <v>248</v>
      </c>
      <c r="BC44" s="194" t="str">
        <f>IF(INDEX(tab_MinKomp[Wymagania VDA 6.5 Product / Forderungen],MATCH($B43,tab_MinKomp[[Stanowisko / Position ]:[Stanowisko / Position ]],0))="n/a","n/a",BC43-INDEX(tab_MinKomp[Wymagania VDA 6.5 Product / Forderungen],MATCH($B43,tab_MinKomp[[Stanowisko / Position ]:[Stanowisko / Position ]],0)))</f>
        <v>n/a</v>
      </c>
      <c r="BD44" s="194" t="str">
        <f>IF(INDEX(tab_MinKomp[Wymagania VDA 6.5 Product / Forderungen],MATCH($B43,tab_MinKomp[[Stanowisko / Position ]:[Stanowisko / Position ]],0))="n/a","n/a",BD43-INDEX(tab_MinKomp[Wymagania VDA 6.5 Product / Forderungen],MATCH($B43,tab_MinKomp[[Stanowisko / Position ]:[Stanowisko / Position ]],0)))</f>
        <v>n/a</v>
      </c>
      <c r="BE44" s="194" t="str">
        <f>IF(INDEX(tab_MinKomp[Wymagania VDA 6.5 Product / Forderungen],MATCH($B43,tab_MinKomp[[Stanowisko / Position ]:[Stanowisko / Position ]],0))="n/a","n/a",BE43-INDEX(tab_MinKomp[Wymagania VDA 6.5 Product / Forderungen],MATCH($B43,tab_MinKomp[[Stanowisko / Position ]:[Stanowisko / Position ]],0)))</f>
        <v>n/a</v>
      </c>
      <c r="BF44" s="194" t="str">
        <f>IF(INDEX(tab_MinKomp[Wymagania VDA 6.5 Product / Forderungen],MATCH($B43,tab_MinKomp[[Stanowisko / Position ]:[Stanowisko / Position ]],0))="n/a","n/a",BF43-INDEX(tab_MinKomp[Wymagania VDA 6.5 Product / Forderungen],MATCH($B43,tab_MinKomp[[Stanowisko / Position ]:[Stanowisko / Position ]],0)))</f>
        <v>n/a</v>
      </c>
      <c r="BG44" s="194" t="str">
        <f>IF(INDEX(tab_MinKomp[Wymagania VDA 6.5 Product / Forderungen],MATCH($B43,tab_MinKomp[[Stanowisko / Position ]:[Stanowisko / Position ]],0))="n/a","n/a",BG43-INDEX(tab_MinKomp[Wymagania VDA 6.5 Product / Forderungen],MATCH($B43,tab_MinKomp[[Stanowisko / Position ]:[Stanowisko / Position ]],0)))</f>
        <v>n/a</v>
      </c>
      <c r="BH44" s="194" t="str">
        <f>IF(INDEX(tab_MinKomp[Wymagania VDA 6.5 Product / Forderungen],MATCH($B43,tab_MinKomp[[Stanowisko / Position ]:[Stanowisko / Position ]],0))="n/a","n/a",BH43-INDEX(tab_MinKomp[Wymagania VDA 6.5 Product / Forderungen],MATCH($B43,tab_MinKomp[[Stanowisko / Position ]:[Stanowisko / Position ]],0)))</f>
        <v>n/a</v>
      </c>
      <c r="BI44" s="194" t="str">
        <f>IF(INDEX(tab_MinKomp[Wymagania VDA 6.5 Product / Forderungen],MATCH($B43,tab_MinKomp[[Stanowisko / Position ]:[Stanowisko / Position ]],0))="n/a","n/a",BI43-INDEX(tab_MinKomp[Wymagania VDA 6.5 Product / Forderungen],MATCH($B43,tab_MinKomp[[Stanowisko / Position ]:[Stanowisko / Position ]],0)))</f>
        <v>n/a</v>
      </c>
      <c r="BJ44" s="194" t="str">
        <f>IF(INDEX(tab_MinKomp[Wymagania VDA 6.5 Product / Forderungen],MATCH($B43,tab_MinKomp[[Stanowisko / Position ]:[Stanowisko / Position ]],0))="n/a","n/a",BJ43-INDEX(tab_MinKomp[Wymagania VDA 6.5 Product / Forderungen],MATCH($B43,tab_MinKomp[[Stanowisko / Position ]:[Stanowisko / Position ]],0)))</f>
        <v>n/a</v>
      </c>
      <c r="BK44" s="194" t="str">
        <f>IF(INDEX(tab_MinKomp[Wymagania VDA 6.5 Product / Forderungen],MATCH($B43,tab_MinKomp[[Stanowisko / Position ]:[Stanowisko / Position ]],0))="n/a","n/a",BK43-INDEX(tab_MinKomp[Wymagania VDA 6.5 Product / Forderungen],MATCH($B43,tab_MinKomp[[Stanowisko / Position ]:[Stanowisko / Position ]],0)))</f>
        <v>n/a</v>
      </c>
      <c r="BL44" s="194" t="str">
        <f>IF(INDEX(tab_MinKomp[Wymagania VDA 6.5 Product / Forderungen],MATCH($B43,tab_MinKomp[[Stanowisko / Position ]:[Stanowisko / Position ]],0))="n/a","n/a",BL43-INDEX(tab_MinKomp[Wymagania VDA 6.5 Product / Forderungen],MATCH($B43,tab_MinKomp[[Stanowisko / Position ]:[Stanowisko / Position ]],0)))</f>
        <v>n/a</v>
      </c>
      <c r="BM44" s="194" t="str">
        <f>IF(INDEX(tab_MinKomp[Planowanie produkcji / Produktionsplanung],MATCH($B43,tab_MinKomp[[Stanowisko / Position ]:[Stanowisko / Position ]],0))="n/a","n/a",BM43-INDEX(tab_MinKomp[Planowanie produkcji / Produktionsplanung],MATCH($B43,tab_MinKomp[[Stanowisko / Position ]:[Stanowisko / Position ]],0)))</f>
        <v>n/a</v>
      </c>
      <c r="BN44" s="194" t="str">
        <f>IF(INDEX(tab_MinKomp[Planowanie produkcji / Produktionsplanung],MATCH($B43,tab_MinKomp[[Stanowisko / Position ]:[Stanowisko / Position ]],0))="n/a","n/a",BN43-INDEX(tab_MinKomp[Planowanie produkcji / Produktionsplanung],MATCH($B43,tab_MinKomp[[Stanowisko / Position ]:[Stanowisko / Position ]],0)))</f>
        <v>n/a</v>
      </c>
      <c r="BO44" s="194" t="str">
        <f>IF(INDEX(tab_MinKomp[Planowanie produkcji / Produktionsplanung],MATCH($B43,tab_MinKomp[[Stanowisko / Position ]:[Stanowisko / Position ]],0))="n/a","n/a",BO43-INDEX(tab_MinKomp[Planowanie produkcji / Produktionsplanung],MATCH($B43,tab_MinKomp[[Stanowisko / Position ]:[Stanowisko / Position ]],0)))</f>
        <v>n/a</v>
      </c>
      <c r="BP44" s="194" t="str">
        <f>IF(INDEX(tab_MinKomp[Planowanie produkcji / Produktionsplanung],MATCH($B43,tab_MinKomp[[Stanowisko / Position ]:[Stanowisko / Position ]],0))="n/a","n/a",BP43-INDEX(tab_MinKomp[Planowanie produkcji / Produktionsplanung],MATCH($B43,tab_MinKomp[[Stanowisko / Position ]:[Stanowisko / Position ]],0)))</f>
        <v>n/a</v>
      </c>
      <c r="BQ44" s="194" t="s">
        <v>248</v>
      </c>
      <c r="BR44" s="194" t="str">
        <f>IF(INDEX(tab_MinKomp[Planowanie produkcji / Produktionsplanung],MATCH($B43,tab_MinKomp[[Stanowisko / Position ]:[Stanowisko / Position ]],0))="n/a","n/a",BR43-INDEX(tab_MinKomp[Planowanie produkcji / Produktionsplanung],MATCH($B43,tab_MinKomp[[Stanowisko / Position ]:[Stanowisko / Position ]],0)))</f>
        <v>n/a</v>
      </c>
      <c r="BS44" s="194">
        <f>IF(INDEX(tab_MinKomp[Obsługa maszyn Novapax / Novapax Maschinenbedienung],MATCH($B43,tab_MinKomp[[Stanowisko / Position ]:[Stanowisko / Position ]],0))="n/a","n/a",BS43-INDEX(tab_MinKomp[Obsługa maszyn Novapax / Novapax Maschinenbedienung],MATCH($B43,tab_MinKomp[[Stanowisko / Position ]:[Stanowisko / Position ]],0)))</f>
        <v>0</v>
      </c>
      <c r="BT44" s="194" t="str">
        <f>IF(INDEX(tab_MinKomp[Planowanie produkcji / Produktionsplanung],MATCH($B43,tab_MinKomp[[Stanowisko / Position ]:[Stanowisko / Position ]],0))="n/a","n/a",BT43-INDEX(tab_MinKomp[Planowanie produkcji / Produktionsplanung],MATCH($B43,tab_MinKomp[[Stanowisko / Position ]:[Stanowisko / Position ]],0)))</f>
        <v>n/a</v>
      </c>
      <c r="BU44" s="194">
        <f>IF(INDEX(tab_MinKomp[Obsługa maszyn Novapax / Novapax Maschinenbedienung],MATCH($B43,tab_MinKomp[[Stanowisko / Position ]:[Stanowisko / Position ]],0))="n/a","n/a",BU43-INDEX(tab_MinKomp[Obsługa maszyn Novapax / Novapax Maschinenbedienung],MATCH($B43,tab_MinKomp[[Stanowisko / Position ]:[Stanowisko / Position ]],0)))</f>
        <v>0</v>
      </c>
      <c r="BV44" s="194" t="str">
        <f>IF(INDEX(tab_MinKomp[Planowanie produkcji / Produktionsplanung],MATCH($B43,tab_MinKomp[[Stanowisko / Position ]:[Stanowisko / Position ]],0))="n/a","n/a",BV43-INDEX(tab_MinKomp[Planowanie produkcji / Produktionsplanung],MATCH($B43,tab_MinKomp[[Stanowisko / Position ]:[Stanowisko / Position ]],0)))</f>
        <v>n/a</v>
      </c>
      <c r="BW44" s="194">
        <f>IF(INDEX(tab_MinKomp[Obsługa maszyn Novapax / Novapax Maschinenbedienung],MATCH($B43,tab_MinKomp[[Stanowisko / Position ]:[Stanowisko / Position ]],0))="n/a","n/a",BW43-INDEX(tab_MinKomp[Obsługa maszyn Novapax / Novapax Maschinenbedienung],MATCH($B43,tab_MinKomp[[Stanowisko / Position ]:[Stanowisko / Position ]],0)))</f>
        <v>0</v>
      </c>
      <c r="BX44" s="194">
        <f>IF(INDEX(tab_MinKomp[Obsługa maszyn Novapax / Novapax Maschinenbedienung],MATCH($B43,tab_MinKomp[[Stanowisko / Position ]:[Stanowisko / Position ]],0))="n/a","n/a",BX43-INDEX(tab_MinKomp[Obsługa maszyn Novapax / Novapax Maschinenbedienung],MATCH($B43,tab_MinKomp[[Stanowisko / Position ]:[Stanowisko / Position ]],0)))</f>
        <v>0</v>
      </c>
      <c r="BY44" s="194" t="str">
        <f>IF(INDEX(tab_MinKomp[Wymagania VDA 6.5 Product / Forderungen],MATCH($B43,tab_MinKomp[[Stanowisko / Position ]:[Stanowisko / Position ]],0))="n/a","n/a",BY43-INDEX(tab_MinKomp[Wymagania VDA 6.5 Product / Forderungen],MATCH($B43,tab_MinKomp[[Stanowisko / Position ]:[Stanowisko / Position ]],0)))</f>
        <v>n/a</v>
      </c>
      <c r="BZ44" s="194">
        <f>IF(INDEX(tab_MinKomp[Obsługa maszyn Novapax / Novapax Maschinenbedienung],MATCH($B43,tab_MinKomp[[Stanowisko / Position ]:[Stanowisko / Position ]],0))="n/a","n/a",BZ43-INDEX(tab_MinKomp[Obsługa maszyn Novapax / Novapax Maschinenbedienung],MATCH($B43,tab_MinKomp[[Stanowisko / Position ]:[Stanowisko / Position ]],0)))</f>
        <v>0</v>
      </c>
      <c r="CA44" s="194" t="str">
        <f>IF(INDEX(tab_MinKomp[Wymagania VDA 6.5 Product / Forderungen],MATCH($B43,tab_MinKomp[[Stanowisko / Position ]:[Stanowisko / Position ]],0))="n/a","n/a",CA43-INDEX(tab_MinKomp[Wymagania VDA 6.5 Product / Forderungen],MATCH($B43,tab_MinKomp[[Stanowisko / Position ]:[Stanowisko / Position ]],0)))</f>
        <v>n/a</v>
      </c>
      <c r="CB44" s="194">
        <f>IF(INDEX(tab_MinKomp[Obsługa maszyn Novapax / Novapax Maschinenbedienung],MATCH($B43,tab_MinKomp[[Stanowisko / Position ]:[Stanowisko / Position ]],0))="n/a","n/a",CB43-INDEX(tab_MinKomp[Obsługa maszyn Novapax / Novapax Maschinenbedienung],MATCH($B43,tab_MinKomp[[Stanowisko / Position ]:[Stanowisko / Position ]],0)))</f>
        <v>0</v>
      </c>
      <c r="CC44" s="194" t="str">
        <f>IF(INDEX(tab_MinKomp[Wymagania VDA 6.5 Product / Forderungen],MATCH($B43,tab_MinKomp[[Stanowisko / Position ]:[Stanowisko / Position ]],0))="n/a","n/a",CC43-INDEX(tab_MinKomp[Wymagania VDA 6.5 Product / Forderungen],MATCH($B43,tab_MinKomp[[Stanowisko / Position ]:[Stanowisko / Position ]],0)))</f>
        <v>n/a</v>
      </c>
      <c r="CD44" s="194">
        <f>IF(INDEX(tab_MinKomp[LEAN MANAGEMENT],MATCH($B43,tab_MinKomp[[Stanowisko / Position ]:[Stanowisko / Position ]],0))="n/a","n/a",CD43-INDEX(tab_MinKomp[LEAN MANAGEMENT],MATCH($B43,tab_MinKomp[[Stanowisko / Position ]:[Stanowisko / Position ]],0)))</f>
        <v>1</v>
      </c>
      <c r="CE44" s="194">
        <f>IF(INDEX(tab_MinKomp[Obsługa maszyn Novapax / Novapax Maschinenbedienung],MATCH($B43,tab_MinKomp[[Stanowisko / Position ]:[Stanowisko / Position ]],0))="n/a","n/a",CE43-INDEX(tab_MinKomp[Obsługa maszyn Novapax / Novapax Maschinenbedienung],MATCH($B43,tab_MinKomp[[Stanowisko / Position ]:[Stanowisko / Position ]],0)))</f>
        <v>-1</v>
      </c>
      <c r="CF44" s="194">
        <f>IF(INDEX(tab_MinKomp[LEAN MANAGEMENT],MATCH($B43,tab_MinKomp[[Stanowisko / Position ]:[Stanowisko / Position ]],0))="n/a","n/a",CF43-INDEX(tab_MinKomp[LEAN MANAGEMENT],MATCH($B43,tab_MinKomp[[Stanowisko / Position ]:[Stanowisko / Position ]],0)))</f>
        <v>-1</v>
      </c>
      <c r="CG44" s="194">
        <f>IF(INDEX(tab_MinKomp[LEAN MANAGEMENT],MATCH($B43,tab_MinKomp[[Stanowisko / Position ]:[Stanowisko / Position ]],0))="n/a","n/a",CG43-INDEX(tab_MinKomp[LEAN MANAGEMENT],MATCH($B43,tab_MinKomp[[Stanowisko / Position ]:[Stanowisko / Position ]],0)))</f>
        <v>0</v>
      </c>
      <c r="CH44" s="194" t="str">
        <f>IF(INDEX(tab_MinKomp[Wymagania VDA 6.5 Product / Forderungen],MATCH($B43,tab_MinKomp[[Stanowisko / Position ]:[Stanowisko / Position ]],0))="n/a","n/a",CH43-INDEX(tab_MinKomp[Wymagania VDA 6.5 Product / Forderungen],MATCH($B43,tab_MinKomp[[Stanowisko / Position ]:[Stanowisko / Position ]],0)))</f>
        <v>n/a</v>
      </c>
      <c r="CI44" s="194" t="str">
        <f>IF(INDEX(tab_MinKomp[Wymagania VDA 6.5 Product / Forderungen],MATCH($B43,tab_MinKomp[[Stanowisko / Position ]:[Stanowisko / Position ]],0))="n/a","n/a",CI43-INDEX(tab_MinKomp[Wymagania VDA 6.5 Product / Forderungen],MATCH($B43,tab_MinKomp[[Stanowisko / Position ]:[Stanowisko / Position ]],0)))</f>
        <v>n/a</v>
      </c>
      <c r="CJ44" s="194" t="str">
        <f>IF(INDEX(tab_MinKomp[Wymagania VDA 6.5 Product / Forderungen],MATCH($B43,tab_MinKomp[[Stanowisko / Position ]:[Stanowisko / Position ]],0))="n/a","n/a",CJ43-INDEX(tab_MinKomp[Wymagania VDA 6.5 Product / Forderungen],MATCH($B43,tab_MinKomp[[Stanowisko / Position ]:[Stanowisko / Position ]],0)))</f>
        <v>n/a</v>
      </c>
      <c r="CK44" s="194" t="str">
        <f>IF(INDEX(tab_MinKomp[Wymagania VDA 6.5 Product / Forderungen],MATCH($B43,tab_MinKomp[[Stanowisko / Position ]:[Stanowisko / Position ]],0))="n/a","n/a",CK43-INDEX(tab_MinKomp[Wymagania VDA 6.5 Product / Forderungen],MATCH($B43,tab_MinKomp[[Stanowisko / Position ]:[Stanowisko / Position ]],0)))</f>
        <v>n/a</v>
      </c>
      <c r="CL44" s="194" t="str">
        <f>IF(INDEX(tab_MinKomp[Wymagania VDA 6.5 Product / Forderungen],MATCH($B43,tab_MinKomp[[Stanowisko / Position ]:[Stanowisko / Position ]],0))="n/a","n/a",CL43-INDEX(tab_MinKomp[Wymagania VDA 6.5 Product / Forderungen],MATCH($B43,tab_MinKomp[[Stanowisko / Position ]:[Stanowisko / Position ]],0)))</f>
        <v>n/a</v>
      </c>
      <c r="CM44" s="194" t="str">
        <f>IF(INDEX(tab_MinKomp[Wymagania VDA 6.5 Product / Forderungen],MATCH($B43,tab_MinKomp[[Stanowisko / Position ]:[Stanowisko / Position ]],0))="n/a","n/a",CM43-INDEX(tab_MinKomp[Wymagania VDA 6.5 Product / Forderungen],MATCH($B43,tab_MinKomp[[Stanowisko / Position ]:[Stanowisko / Position ]],0)))</f>
        <v>n/a</v>
      </c>
      <c r="CN44" s="194" t="str">
        <f>IF(INDEX(tab_MinKomp[Wymagania VDA 6.5 Product / Forderungen],MATCH($B43,tab_MinKomp[[Stanowisko / Position ]:[Stanowisko / Position ]],0))="n/a","n/a",CN43-INDEX(tab_MinKomp[Wymagania VDA 6.5 Product / Forderungen],MATCH($B43,tab_MinKomp[[Stanowisko / Position ]:[Stanowisko / Position ]],0)))</f>
        <v>n/a</v>
      </c>
      <c r="CO44" s="194" t="str">
        <f>IF(INDEX(tab_MinKomp[Wymagania VDA 6.5 Product / Forderungen],MATCH($B43,tab_MinKomp[[Stanowisko / Position ]:[Stanowisko / Position ]],0))="n/a","n/a",CO43-INDEX(tab_MinKomp[Wymagania VDA 6.5 Product / Forderungen],MATCH($B43,tab_MinKomp[[Stanowisko / Position ]:[Stanowisko / Position ]],0)))</f>
        <v>n/a</v>
      </c>
      <c r="CP44" s="194" t="str">
        <f>IF(INDEX(tab_MinKomp[Wymagania VDA 6.5 Product / Forderungen],MATCH($B43,tab_MinKomp[[Stanowisko / Position ]:[Stanowisko / Position ]],0))="n/a","n/a",CP43-INDEX(tab_MinKomp[Wymagania VDA 6.5 Product / Forderungen],MATCH($B43,tab_MinKomp[[Stanowisko / Position ]:[Stanowisko / Position ]],0)))</f>
        <v>n/a</v>
      </c>
      <c r="CQ44" s="194" t="str">
        <f>IF(INDEX(tab_MinKomp[Wymagania VDA 6.5 Product / Forderungen],MATCH($B43,tab_MinKomp[[Stanowisko / Position ]:[Stanowisko / Position ]],0))="n/a","n/a",CQ43-INDEX(tab_MinKomp[Wymagania VDA 6.5 Product / Forderungen],MATCH($B43,tab_MinKomp[[Stanowisko / Position ]:[Stanowisko / Position ]],0)))</f>
        <v>n/a</v>
      </c>
      <c r="CR44" s="194" t="str">
        <f>IF(INDEX(tab_MinKomp[Wymagania VDA 6.5 Product / Forderungen],MATCH($B43,tab_MinKomp[[Stanowisko / Position ]:[Stanowisko / Position ]],0))="n/a","n/a",CR43-INDEX(tab_MinKomp[Wymagania VDA 6.5 Product / Forderungen],MATCH($B43,tab_MinKomp[[Stanowisko / Position ]:[Stanowisko / Position ]],0)))</f>
        <v>n/a</v>
      </c>
      <c r="CS44" s="194" t="str">
        <f>IF(INDEX(tab_MinKomp[Wymagania VDA 6.5 Product / Forderungen],MATCH($B43,tab_MinKomp[[Stanowisko / Position ]:[Stanowisko / Position ]],0))="n/a","n/a",CS43-INDEX(tab_MinKomp[Wymagania VDA 6.5 Product / Forderungen],MATCH($B43,tab_MinKomp[[Stanowisko / Position ]:[Stanowisko / Position ]],0)))</f>
        <v>n/a</v>
      </c>
      <c r="CT44" s="194" t="str">
        <f>IF(INDEX(tab_MinKomp[Wymagania VDA 6.5 Product / Forderungen],MATCH($B43,tab_MinKomp[[Stanowisko / Position ]:[Stanowisko / Position ]],0))="n/a","n/a",CT43-INDEX(tab_MinKomp[Wymagania VDA 6.5 Product / Forderungen],MATCH($B43,tab_MinKomp[[Stanowisko / Position ]:[Stanowisko / Position ]],0)))</f>
        <v>n/a</v>
      </c>
      <c r="CU44" s="194" t="str">
        <f>IF(INDEX(tab_MinKomp[Wymagania VDA 6.5 Product / Forderungen],MATCH($B43,tab_MinKomp[[Stanowisko / Position ]:[Stanowisko / Position ]],0))="n/a","n/a",CU43-INDEX(tab_MinKomp[Wymagania VDA 6.5 Product / Forderungen],MATCH($B43,tab_MinKomp[[Stanowisko / Position ]:[Stanowisko / Position ]],0)))</f>
        <v>n/a</v>
      </c>
      <c r="CV44" s="194" t="str">
        <f>IF(INDEX(tab_MinKomp[Wymagania VDA 6.5 Product / Forderungen],MATCH($B43,tab_MinKomp[[Stanowisko / Position ]:[Stanowisko / Position ]],0))="n/a","n/a",CV43-INDEX(tab_MinKomp[Wymagania VDA 6.5 Product / Forderungen],MATCH($B43,tab_MinKomp[[Stanowisko / Position ]:[Stanowisko / Position ]],0)))</f>
        <v>n/a</v>
      </c>
      <c r="CW44" s="194">
        <v>0</v>
      </c>
      <c r="CX44" s="194" t="str">
        <f>IF(INDEX(tab_MinKomp[Wymagania VDA 6.5 Product / Forderungen],MATCH($B43,tab_MinKomp[[Stanowisko / Position ]:[Stanowisko / Position ]],0))="n/a","n/a",CX43-INDEX(tab_MinKomp[Wymagania VDA 6.5 Product / Forderungen],MATCH($B43,tab_MinKomp[[Stanowisko / Position ]:[Stanowisko / Position ]],0)))</f>
        <v>n/a</v>
      </c>
      <c r="CY44" s="194" t="str">
        <f>IF(INDEX(tab_MinKomp[Wymagania VDA 6.5 Product / Forderungen],MATCH($B43,tab_MinKomp[[Stanowisko / Position ]:[Stanowisko / Position ]],0))="n/a","n/a",CY43-INDEX(tab_MinKomp[Wymagania VDA 6.5 Product / Forderungen],MATCH($B43,tab_MinKomp[[Stanowisko / Position ]:[Stanowisko / Position ]],0)))</f>
        <v>n/a</v>
      </c>
      <c r="CZ44" s="194" t="str">
        <f>IF(INDEX(tab_MinKomp[Wymagania VDA 6.5 Product / Forderungen],MATCH($B43,tab_MinKomp[[Stanowisko / Position ]:[Stanowisko / Position ]],0))="n/a","n/a",CZ43-INDEX(tab_MinKomp[Wymagania VDA 6.5 Product / Forderungen],MATCH($B43,tab_MinKomp[[Stanowisko / Position ]:[Stanowisko / Position ]],0)))</f>
        <v>n/a</v>
      </c>
      <c r="DA44" s="194" t="str">
        <f>IF(INDEX(tab_MinKomp[Wymagania VDA 6.5 Product / Forderungen],MATCH($B43,tab_MinKomp[[Stanowisko / Position ]:[Stanowisko / Position ]],0))="n/a","n/a",DA43-INDEX(tab_MinKomp[Wymagania VDA 6.5 Product / Forderungen],MATCH($B43,tab_MinKomp[[Stanowisko / Position ]:[Stanowisko / Position ]],0)))</f>
        <v>n/a</v>
      </c>
      <c r="DB44" s="194" t="str">
        <f>IF(INDEX(tab_MinKomp[Wymagania VDA 6.5 Product / Forderungen],MATCH($B43,tab_MinKomp[[Stanowisko / Position ]:[Stanowisko / Position ]],0))="n/a","n/a",DB43-INDEX(tab_MinKomp[Wymagania VDA 6.5 Product / Forderungen],MATCH($B43,tab_MinKomp[[Stanowisko / Position ]:[Stanowisko / Position ]],0)))</f>
        <v>n/a</v>
      </c>
      <c r="DC44" s="194" t="str">
        <f>IF(INDEX(tab_MinKomp[SUPPLIER MANAGEMENT],MATCH($B43,tab_MinKomp[[Stanowisko / Position ]:[Stanowisko / Position ]],0))="n/a","n/a",DC43-INDEX(tab_MinKomp[SUPPLIER MANAGEMENT],MATCH($B43,tab_MinKomp[[Stanowisko / Position ]:[Stanowisko / Position ]],0)))</f>
        <v>n/a</v>
      </c>
      <c r="DD44" s="194" t="str">
        <f>IF(INDEX(tab_MinKomp[SUPPLIER MANAGEMENT],MATCH($B43,tab_MinKomp[[Stanowisko / Position ]:[Stanowisko / Position ]],0))="n/a","n/a",DD43-INDEX(tab_MinKomp[SUPPLIER MANAGEMENT],MATCH($B43,tab_MinKomp[[Stanowisko / Position ]:[Stanowisko / Position ]],0)))</f>
        <v>n/a</v>
      </c>
      <c r="DE44" s="194" t="str">
        <f>IF(INDEX(tab_MinKomp[SUPPLIER MANAGEMENT],MATCH($B43,tab_MinKomp[[Stanowisko / Position ]:[Stanowisko / Position ]],0))="n/a","n/a",DE43-INDEX(tab_MinKomp[SUPPLIER MANAGEMENT],MATCH($B43,tab_MinKomp[[Stanowisko / Position ]:[Stanowisko / Position ]],0)))</f>
        <v>n/a</v>
      </c>
      <c r="DF44" s="194">
        <f>IF(INDEX(tab_MinKomp[LEAN MANAGEMENT],MATCH($B43,tab_MinKomp[[Stanowisko / Position ]:[Stanowisko / Position ]],0))="n/a","n/a",DF43-INDEX(tab_MinKomp[LEAN MANAGEMENT],MATCH($B43,tab_MinKomp[[Stanowisko / Position ]:[Stanowisko / Position ]],0)))</f>
        <v>0</v>
      </c>
      <c r="DG44" s="194" t="str">
        <f>IF(INDEX(tab_MinKomp[SUPPLIER MANAGEMENT],MATCH($B43,tab_MinKomp[[Stanowisko / Position ]:[Stanowisko / Position ]],0))="n/a","n/a",DG43-INDEX(tab_MinKomp[SUPPLIER MANAGEMENT],MATCH($B43,tab_MinKomp[[Stanowisko / Position ]:[Stanowisko / Position ]],0)))</f>
        <v>n/a</v>
      </c>
      <c r="DH44" s="194" t="str">
        <f>IF(INDEX(tab_MinKomp[SUPPLIER MANAGEMENT],MATCH($B43,tab_MinKomp[[Stanowisko / Position ]:[Stanowisko / Position ]],0))="n/a","n/a",DH43-INDEX(tab_MinKomp[SUPPLIER MANAGEMENT],MATCH($B43,tab_MinKomp[[Stanowisko / Position ]:[Stanowisko / Position ]],0)))</f>
        <v>n/a</v>
      </c>
      <c r="DI44" s="194" t="str">
        <f>IF(INDEX(tab_MinKomp[SUPPLIER MANAGEMENT],MATCH($B43,tab_MinKomp[[Stanowisko / Position ]:[Stanowisko / Position ]],0))="n/a","n/a",DI43-INDEX(tab_MinKomp[SUPPLIER MANAGEMENT],MATCH($B43,tab_MinKomp[[Stanowisko / Position ]:[Stanowisko / Position ]],0)))</f>
        <v>n/a</v>
      </c>
      <c r="DJ44" s="194" t="str">
        <f>IF(INDEX(tab_MinKomp[SUPPLIER MANAGEMENT],MATCH($B43,tab_MinKomp[[Stanowisko / Position ]:[Stanowisko / Position ]],0))="n/a","n/a",DJ43-INDEX(tab_MinKomp[SUPPLIER MANAGEMENT],MATCH($B43,tab_MinKomp[[Stanowisko / Position ]:[Stanowisko / Position ]],0)))</f>
        <v>n/a</v>
      </c>
      <c r="DK44" s="194" t="str">
        <f>IF(INDEX(tab_MinKomp[SUPPLIER MANAGEMENT],MATCH($B43,tab_MinKomp[[Stanowisko / Position ]:[Stanowisko / Position ]],0))="n/a","n/a",DK43-INDEX(tab_MinKomp[SUPPLIER MANAGEMENT],MATCH($B43,tab_MinKomp[[Stanowisko / Position ]:[Stanowisko / Position ]],0)))</f>
        <v>n/a</v>
      </c>
      <c r="DL44" s="194" t="str">
        <f>IF(INDEX(tab_MinKomp[SUPPLIER MANAGEMENT],MATCH($B43,tab_MinKomp[[Stanowisko / Position ]:[Stanowisko / Position ]],0))="n/a","n/a",DL43-INDEX(tab_MinKomp[SUPPLIER MANAGEMENT],MATCH($B43,tab_MinKomp[[Stanowisko / Position ]:[Stanowisko / Position ]],0)))</f>
        <v>n/a</v>
      </c>
      <c r="DM44" s="194" t="str">
        <f>IF(INDEX(tab_MinKomp[SUPPLIER MANAGEMENT],MATCH($B43,tab_MinKomp[[Stanowisko / Position ]:[Stanowisko / Position ]],0))="n/a","n/a",DM43-INDEX(tab_MinKomp[SUPPLIER MANAGEMENT],MATCH($B43,tab_MinKomp[[Stanowisko / Position ]:[Stanowisko / Position ]],0)))</f>
        <v>n/a</v>
      </c>
      <c r="DN44" s="194" t="s">
        <v>248</v>
      </c>
      <c r="DO44" s="194" t="str">
        <f>IF(INDEX(tab_MinKomp[SUPPLIER MANAGEMENT],MATCH($B43,tab_MinKomp[[Stanowisko / Position ]:[Stanowisko / Position ]],0))="n/a","n/a",DO43-INDEX(tab_MinKomp[SUPPLIER MANAGEMENT],MATCH($B43,tab_MinKomp[[Stanowisko / Position ]:[Stanowisko / Position ]],0)))</f>
        <v>n/a</v>
      </c>
      <c r="DP44" s="194" t="str">
        <f>IF(INDEX(tab_MinKomp[SUPPLIER MANAGEMENT],MATCH($B43,tab_MinKomp[[Stanowisko / Position ]:[Stanowisko / Position ]],0))="n/a","n/a",DP43-INDEX(tab_MinKomp[SUPPLIER MANAGEMENT],MATCH($B43,tab_MinKomp[[Stanowisko / Position ]:[Stanowisko / Position ]],0)))</f>
        <v>n/a</v>
      </c>
      <c r="DQ44" s="194" t="str">
        <f>IF(INDEX(tab_MinKomp[SUPPLIER MANAGEMENT],MATCH($B43,tab_MinKomp[[Stanowisko / Position ]:[Stanowisko / Position ]],0))="n/a","n/a",DQ43-INDEX(tab_MinKomp[SUPPLIER MANAGEMENT],MATCH($B43,tab_MinKomp[[Stanowisko / Position ]:[Stanowisko / Position ]],0)))</f>
        <v>n/a</v>
      </c>
      <c r="DR44" s="194" t="str">
        <f>IF(INDEX(tab_MinKomp[SUPPLIER MANAGEMENT],MATCH($B43,tab_MinKomp[[Stanowisko / Position ]:[Stanowisko / Position ]],0))="n/a","n/a",DR43-INDEX(tab_MinKomp[SUPPLIER MANAGEMENT],MATCH($B43,tab_MinKomp[[Stanowisko / Position ]:[Stanowisko / Position ]],0)))</f>
        <v>n/a</v>
      </c>
      <c r="DS44" s="194" t="str">
        <f>IF(INDEX(tab_MinKomp[SUPPLIER MANAGEMENT],MATCH($B43,tab_MinKomp[[Stanowisko / Position ]:[Stanowisko / Position ]],0))="n/a","n/a",DS43-INDEX(tab_MinKomp[SUPPLIER MANAGEMENT],MATCH($B43,tab_MinKomp[[Stanowisko / Position ]:[Stanowisko / Position ]],0)))</f>
        <v>n/a</v>
      </c>
      <c r="DT44" s="194" t="str">
        <f>IF(INDEX(tab_MinKomp[SUPPLIER MANAGEMENT],MATCH($B43,tab_MinKomp[[Stanowisko / Position ]:[Stanowisko / Position ]],0))="n/a","n/a",DT43-INDEX(tab_MinKomp[SUPPLIER MANAGEMENT],MATCH($B43,tab_MinKomp[[Stanowisko / Position ]:[Stanowisko / Position ]],0)))</f>
        <v>n/a</v>
      </c>
      <c r="DU44" s="194" t="str">
        <f>IF(INDEX(tab_MinKomp[SUPPLIER MANAGEMENT],MATCH($B43,tab_MinKomp[[Stanowisko / Position ]:[Stanowisko / Position ]],0))="n/a","n/a",DU43-INDEX(tab_MinKomp[SUPPLIER MANAGEMENT],MATCH($B43,tab_MinKomp[[Stanowisko / Position ]:[Stanowisko / Position ]],0)))</f>
        <v>n/a</v>
      </c>
      <c r="DV44" s="194" t="str">
        <f>IF(INDEX(tab_MinKomp[SUPPLIER MANAGEMENT],MATCH($B43,tab_MinKomp[[Stanowisko / Position ]:[Stanowisko / Position ]],0))="n/a","n/a",DV43-INDEX(tab_MinKomp[SUPPLIER MANAGEMENT],MATCH($B43,tab_MinKomp[[Stanowisko / Position ]:[Stanowisko / Position ]],0)))</f>
        <v>n/a</v>
      </c>
      <c r="DW44" s="194" t="str">
        <f>IF(INDEX(tab_MinKomp[SUPPLIER MANAGEMENT],MATCH($B43,tab_MinKomp[[Stanowisko / Position ]:[Stanowisko / Position ]],0))="n/a","n/a",DW43-INDEX(tab_MinKomp[SUPPLIER MANAGEMENT],MATCH($B43,tab_MinKomp[[Stanowisko / Position ]:[Stanowisko / Position ]],0)))</f>
        <v>n/a</v>
      </c>
      <c r="DX44" s="194" t="str">
        <f>IF(INDEX(tab_MinKomp[SUPPLIER MANAGEMENT],MATCH($B43,tab_MinKomp[[Stanowisko / Position ]:[Stanowisko / Position ]],0))="n/a","n/a",DX43-INDEX(tab_MinKomp[SUPPLIER MANAGEMENT],MATCH($B43,tab_MinKomp[[Stanowisko / Position ]:[Stanowisko / Position ]],0)))</f>
        <v>n/a</v>
      </c>
      <c r="DY44" s="194" t="str">
        <f>IF(INDEX(tab_MinKomp[SUPPLIER MANAGEMENT],MATCH($B43,tab_MinKomp[[Stanowisko / Position ]:[Stanowisko / Position ]],0))="n/a","n/a",DY43-INDEX(tab_MinKomp[SUPPLIER MANAGEMENT],MATCH($B43,tab_MinKomp[[Stanowisko / Position ]:[Stanowisko / Position ]],0)))</f>
        <v>n/a</v>
      </c>
      <c r="DZ44" s="194" t="str">
        <f>IF(INDEX(tab_MinKomp[SUPPLIER MANAGEMENT],MATCH($B43,tab_MinKomp[[Stanowisko / Position ]:[Stanowisko / Position ]],0))="n/a","n/a",DZ43-INDEX(tab_MinKomp[SUPPLIER MANAGEMENT],MATCH($B43,tab_MinKomp[[Stanowisko / Position ]:[Stanowisko / Position ]],0)))</f>
        <v>n/a</v>
      </c>
      <c r="EA44" s="194" t="str">
        <f>IF(INDEX(tab_MinKomp[SUPPLIER MANAGEMENT],MATCH($B43,tab_MinKomp[[Stanowisko / Position ]:[Stanowisko / Position ]],0))="n/a","n/a",EA43-INDEX(tab_MinKomp[SUPPLIER MANAGEMENT],MATCH($B43,tab_MinKomp[[Stanowisko / Position ]:[Stanowisko / Position ]],0)))</f>
        <v>n/a</v>
      </c>
      <c r="EB44" s="194" t="str">
        <f>IF(INDEX(tab_MinKomp[SUPPLIER MANAGEMENT],MATCH($B43,tab_MinKomp[[Stanowisko / Position ]:[Stanowisko / Position ]],0))="n/a","n/a",EB43-INDEX(tab_MinKomp[SUPPLIER MANAGEMENT],MATCH($B43,tab_MinKomp[[Stanowisko / Position ]:[Stanowisko / Position ]],0)))</f>
        <v>n/a</v>
      </c>
      <c r="EC44" s="190" t="str">
        <f>IF(INDEX(tab_MinKomp[Testy czystości / Reinheitstests],MATCH($B43,tab_MinKomp[[Stanowisko / Position ]:[Stanowisko / Position ]],0))="n/a","n/a",EC43-INDEX(tab_MinKomp[Testy czystości / Reinheitstests],MATCH($B43,tab_MinKomp[[Stanowisko / Position ]:[Stanowisko / Position ]],0)))</f>
        <v>n/a</v>
      </c>
      <c r="ED44" s="190" t="str">
        <f>IF(INDEX(tab_MinKomp[Testy czystości / Reinheitstests],MATCH($B43,tab_MinKomp[[Stanowisko / Position ]:[Stanowisko / Position ]],0))="n/a","n/a",ED43-INDEX(tab_MinKomp[Testy czystości / Reinheitstests],MATCH($B43,tab_MinKomp[[Stanowisko / Position ]:[Stanowisko / Position ]],0)))</f>
        <v>n/a</v>
      </c>
      <c r="EE44" s="190" t="str">
        <f>IF(INDEX(tab_MinKomp[Testy czystości / Reinheitstests],MATCH($B43,tab_MinKomp[[Stanowisko / Position ]:[Stanowisko / Position ]],0))="n/a","n/a",EE43-INDEX(tab_MinKomp[Testy czystości / Reinheitstests],MATCH($B43,tab_MinKomp[[Stanowisko / Position ]:[Stanowisko / Position ]],0)))</f>
        <v>n/a</v>
      </c>
      <c r="EF44" s="190" t="str">
        <f>IF(INDEX(tab_MinKomp[Testy czystości / Reinheitstests],MATCH($B43,tab_MinKomp[[Stanowisko / Position ]:[Stanowisko / Position ]],0))="n/a","n/a",EF43-INDEX(tab_MinKomp[Testy czystości / Reinheitstests],MATCH($B43,tab_MinKomp[[Stanowisko / Position ]:[Stanowisko / Position ]],0)))</f>
        <v>n/a</v>
      </c>
      <c r="EG44" s="190" t="str">
        <f>IF(INDEX(tab_MinKomp[Testy czystości / Reinheitstests],MATCH($B43,tab_MinKomp[[Stanowisko / Position ]:[Stanowisko / Position ]],0))="n/a","n/a",EG43-INDEX(tab_MinKomp[Testy czystości / Reinheitstests],MATCH($B43,tab_MinKomp[[Stanowisko / Position ]:[Stanowisko / Position ]],0)))</f>
        <v>n/a</v>
      </c>
      <c r="EH44" s="190" t="str">
        <f>IF(INDEX(tab_MinKomp[Testy czystości / Reinheitstests],MATCH($B43,tab_MinKomp[[Stanowisko / Position ]:[Stanowisko / Position ]],0))="n/a","n/a",EH43-INDEX(tab_MinKomp[Testy czystości / Reinheitstests],MATCH($B43,tab_MinKomp[[Stanowisko / Position ]:[Stanowisko / Position ]],0)))</f>
        <v>n/a</v>
      </c>
      <c r="EI44" s="190" t="str">
        <f>IF(INDEX(tab_MinKomp[Testy czystości / Reinheitstests],MATCH($B43,tab_MinKomp[[Stanowisko / Position ]:[Stanowisko / Position ]],0))="n/a","n/a",EI43-INDEX(tab_MinKomp[Testy czystości / Reinheitstests],MATCH($B43,tab_MinKomp[[Stanowisko / Position ]:[Stanowisko / Position ]],0)))</f>
        <v>n/a</v>
      </c>
      <c r="EJ44" s="190" t="str">
        <f>IF(INDEX(tab_MinKomp[Testy czystości / Reinheitstests],MATCH($B43,tab_MinKomp[[Stanowisko / Position ]:[Stanowisko / Position ]],0))="n/a","n/a",EJ43-INDEX(tab_MinKomp[Testy czystości / Reinheitstests],MATCH($B43,tab_MinKomp[[Stanowisko / Position ]:[Stanowisko / Position ]],0)))</f>
        <v>n/a</v>
      </c>
      <c r="EK44" s="190" t="str">
        <f>IF(INDEX(tab_MinKomp[Testy czystości / Reinheitstests],MATCH($B43,tab_MinKomp[[Stanowisko / Position ]:[Stanowisko / Position ]],0))="n/a","n/a",EK43-INDEX(tab_MinKomp[Testy czystości / Reinheitstests],MATCH($B43,tab_MinKomp[[Stanowisko / Position ]:[Stanowisko / Position ]],0)))</f>
        <v>n/a</v>
      </c>
      <c r="EL44" s="190" t="str">
        <f>IF(INDEX(tab_MinKomp[Testy czystości / Reinheitstests],MATCH($B43,tab_MinKomp[[Stanowisko / Position ]:[Stanowisko / Position ]],0))="n/a","n/a",EL43-INDEX(tab_MinKomp[Testy czystości / Reinheitstests],MATCH($B43,tab_MinKomp[[Stanowisko / Position ]:[Stanowisko / Position ]],0)))</f>
        <v>n/a</v>
      </c>
      <c r="EM44" s="190" t="str">
        <f>IF(INDEX(tab_MinKomp[Testy czystości / Reinheitstests],MATCH($B43,tab_MinKomp[[Stanowisko / Position ]:[Stanowisko / Position ]],0))="n/a","n/a",EM43-INDEX(tab_MinKomp[Testy czystości / Reinheitstests],MATCH($B43,tab_MinKomp[[Stanowisko / Position ]:[Stanowisko / Position ]],0)))</f>
        <v>n/a</v>
      </c>
      <c r="EN44" s="190" t="str">
        <f>IF(INDEX(tab_MinKomp[Testy czystości / Reinheitstests],MATCH($B43,tab_MinKomp[[Stanowisko / Position ]:[Stanowisko / Position ]],0))="n/a","n/a",EN43-INDEX(tab_MinKomp[Testy czystości / Reinheitstests],MATCH($B43,tab_MinKomp[[Stanowisko / Position ]:[Stanowisko / Position ]],0)))</f>
        <v>n/a</v>
      </c>
      <c r="EO44" s="190" t="str">
        <f>IF(INDEX(tab_MinKomp[Testy czystości / Reinheitstests],MATCH($B43,tab_MinKomp[[Stanowisko / Position ]:[Stanowisko / Position ]],0))="n/a","n/a",EO43-INDEX(tab_MinKomp[Testy czystości / Reinheitstests],MATCH($B43,tab_MinKomp[[Stanowisko / Position ]:[Stanowisko / Position ]],0)))</f>
        <v>n/a</v>
      </c>
      <c r="EP44" s="190" t="str">
        <f>IF(INDEX(tab_MinKomp[Testy czystości / Reinheitstests],MATCH($B43,tab_MinKomp[[Stanowisko / Position ]:[Stanowisko / Position ]],0))="n/a","n/a",EP43-INDEX(tab_MinKomp[Testy czystości / Reinheitstests],MATCH($B43,tab_MinKomp[[Stanowisko / Position ]:[Stanowisko / Position ]],0)))</f>
        <v>n/a</v>
      </c>
      <c r="EQ44" s="190" t="str">
        <f>IF(INDEX(tab_MinKomp[Testy czystości / Reinheitstests],MATCH($B43,tab_MinKomp[[Stanowisko / Position ]:[Stanowisko / Position ]],0))="n/a","n/a",EQ43-INDEX(tab_MinKomp[Testy czystości / Reinheitstests],MATCH($B43,tab_MinKomp[[Stanowisko / Position ]:[Stanowisko / Position ]],0)))</f>
        <v>n/a</v>
      </c>
      <c r="ER44" s="190" t="str">
        <f>IF(INDEX(tab_MinKomp[Testy czystości / Reinheitstests],MATCH($B43,tab_MinKomp[[Stanowisko / Position ]:[Stanowisko / Position ]],0))="n/a","n/a",ER43-INDEX(tab_MinKomp[Testy czystości / Reinheitstests],MATCH($B43,tab_MinKomp[[Stanowisko / Position ]:[Stanowisko / Position ]],0)))</f>
        <v>n/a</v>
      </c>
      <c r="ES44" s="190" t="str">
        <f>IF(INDEX(tab_MinKomp[Testy czystości / Reinheitstests],MATCH($B43,tab_MinKomp[[Stanowisko / Position ]:[Stanowisko / Position ]],0))="n/a","n/a",ES43-INDEX(tab_MinKomp[Testy czystości / Reinheitstests],MATCH($B43,tab_MinKomp[[Stanowisko / Position ]:[Stanowisko / Position ]],0)))</f>
        <v>n/a</v>
      </c>
      <c r="ET44" s="190" t="str">
        <f>IF(INDEX(tab_MinKomp[Testy czystości / Reinheitstests],MATCH($B43,tab_MinKomp[[Stanowisko / Position ]:[Stanowisko / Position ]],0))="n/a","n/a",ET43-INDEX(tab_MinKomp[Testy czystości / Reinheitstests],MATCH($B43,tab_MinKomp[[Stanowisko / Position ]:[Stanowisko / Position ]],0)))</f>
        <v>n/a</v>
      </c>
      <c r="EU44" s="190" t="str">
        <f>IF(INDEX(tab_MinKomp[Testy czystości / Reinheitstests],MATCH($B43,tab_MinKomp[[Stanowisko / Position ]:[Stanowisko / Position ]],0))="n/a","n/a",EU43-INDEX(tab_MinKomp[Testy czystości / Reinheitstests],MATCH($B43,tab_MinKomp[[Stanowisko / Position ]:[Stanowisko / Position ]],0)))</f>
        <v>n/a</v>
      </c>
      <c r="EV44" s="190" t="str">
        <f>IF(INDEX(tab_MinKomp[Testy czystości / Reinheitstests],MATCH($B43,tab_MinKomp[[Stanowisko / Position ]:[Stanowisko / Position ]],0))="n/a","n/a",EV43-INDEX(tab_MinKomp[Testy czystości / Reinheitstests],MATCH($B43,tab_MinKomp[[Stanowisko / Position ]:[Stanowisko / Position ]],0)))</f>
        <v>n/a</v>
      </c>
      <c r="EW44" s="190" t="str">
        <f>IF(INDEX(tab_MinKomp[Testy czystości / Reinheitstests],MATCH($B43,tab_MinKomp[[Stanowisko / Position ]:[Stanowisko / Position ]],0))="n/a","n/a",EW43-INDEX(tab_MinKomp[Testy czystości / Reinheitstests],MATCH($B43,tab_MinKomp[[Stanowisko / Position ]:[Stanowisko / Position ]],0)))</f>
        <v>n/a</v>
      </c>
      <c r="EX44" s="190" t="str">
        <f>IF(INDEX(tab_MinKomp[Testy czystości / Reinheitstests],MATCH($B43,tab_MinKomp[[Stanowisko / Position ]:[Stanowisko / Position ]],0))="n/a","n/a",EX43-INDEX(tab_MinKomp[Testy czystości / Reinheitstests],MATCH($B43,tab_MinKomp[[Stanowisko / Position ]:[Stanowisko / Position ]],0)))</f>
        <v>n/a</v>
      </c>
      <c r="EY44" s="190" t="str">
        <f>IF(INDEX(tab_MinKomp[Testy czystości / Reinheitstests],MATCH($B43,tab_MinKomp[[Stanowisko / Position ]:[Stanowisko / Position ]],0))="n/a","n/a",EY43-INDEX(tab_MinKomp[Testy czystości / Reinheitstests],MATCH($B43,tab_MinKomp[[Stanowisko / Position ]:[Stanowisko / Position ]],0)))</f>
        <v>n/a</v>
      </c>
      <c r="EZ44" s="190" t="str">
        <f>IF(INDEX(tab_MinKomp[Testy czystości / Reinheitstests],MATCH($B43,tab_MinKomp[[Stanowisko / Position ]:[Stanowisko / Position ]],0))="n/a","n/a",EZ43-INDEX(tab_MinKomp[Testy czystości / Reinheitstests],MATCH($B43,tab_MinKomp[[Stanowisko / Position ]:[Stanowisko / Position ]],0)))</f>
        <v>n/a</v>
      </c>
      <c r="FA44" s="190" t="str">
        <f>IF(INDEX(tab_MinKomp[Testy czystości / Reinheitstests],MATCH($B43,tab_MinKomp[[Stanowisko / Position ]:[Stanowisko / Position ]],0))="n/a","n/a",FA43-INDEX(tab_MinKomp[Testy czystości / Reinheitstests],MATCH($B43,tab_MinKomp[[Stanowisko / Position ]:[Stanowisko / Position ]],0)))</f>
        <v>n/a</v>
      </c>
      <c r="FB44" s="190" t="str">
        <f>IF(INDEX(tab_MinKomp[Testy czystości / Reinheitstests],MATCH($B43,tab_MinKomp[[Stanowisko / Position ]:[Stanowisko / Position ]],0))="n/a","n/a",FB43-INDEX(tab_MinKomp[Testy czystości / Reinheitstests],MATCH($B43,tab_MinKomp[[Stanowisko / Position ]:[Stanowisko / Position ]],0)))</f>
        <v>n/a</v>
      </c>
      <c r="FC44" s="190" t="str">
        <f>IF(INDEX(tab_MinKomp[Testy czystości / Reinheitstests],MATCH($B43,tab_MinKomp[[Stanowisko / Position ]:[Stanowisko / Position ]],0))="n/a","n/a",FC43-INDEX(tab_MinKomp[Testy czystości / Reinheitstests],MATCH($B43,tab_MinKomp[[Stanowisko / Position ]:[Stanowisko / Position ]],0)))</f>
        <v>n/a</v>
      </c>
      <c r="FD44" s="190" t="str">
        <f>IF(INDEX(tab_MinKomp[Testy czystości / Reinheitstests],MATCH($B43,tab_MinKomp[[Stanowisko / Position ]:[Stanowisko / Position ]],0))="n/a","n/a",FD43-INDEX(tab_MinKomp[Testy czystości / Reinheitstests],MATCH($B43,tab_MinKomp[[Stanowisko / Position ]:[Stanowisko / Position ]],0)))</f>
        <v>n/a</v>
      </c>
      <c r="FE44" s="190" t="str">
        <f>IF(INDEX(tab_MinKomp[Testy czystości / Reinheitstests],MATCH($B43,tab_MinKomp[[Stanowisko / Position ]:[Stanowisko / Position ]],0))="n/a","n/a",FE43-INDEX(tab_MinKomp[Testy czystości / Reinheitstests],MATCH($B43,tab_MinKomp[[Stanowisko / Position ]:[Stanowisko / Position ]],0)))</f>
        <v>n/a</v>
      </c>
      <c r="FF44" s="190" t="str">
        <f>IF(INDEX(tab_MinKomp[Testy czystości / Reinheitstests],MATCH($B43,tab_MinKomp[[Stanowisko / Position ]:[Stanowisko / Position ]],0))="n/a","n/a",FF43-INDEX(tab_MinKomp[Testy czystości / Reinheitstests],MATCH($B43,tab_MinKomp[[Stanowisko / Position ]:[Stanowisko / Position ]],0)))</f>
        <v>n/a</v>
      </c>
      <c r="FG44" s="190" t="str">
        <f>IF(INDEX(tab_MinKomp[Testy czystości / Reinheitstests],MATCH($B43,tab_MinKomp[[Stanowisko / Position ]:[Stanowisko / Position ]],0))="n/a","n/a",FG43-INDEX(tab_MinKomp[Testy czystości / Reinheitstests],MATCH($B43,tab_MinKomp[[Stanowisko / Position ]:[Stanowisko / Position ]],0)))</f>
        <v>n/a</v>
      </c>
      <c r="FH44" s="190" t="str">
        <f>IF(INDEX(tab_MinKomp[Testy czystości / Reinheitstests],MATCH($B43,tab_MinKomp[[Stanowisko / Position ]:[Stanowisko / Position ]],0))="n/a","n/a",FH43-INDEX(tab_MinKomp[Testy czystości / Reinheitstests],MATCH($B43,tab_MinKomp[[Stanowisko / Position ]:[Stanowisko / Position ]],0)))</f>
        <v>n/a</v>
      </c>
      <c r="FI44" s="190" t="str">
        <f>IF(INDEX(tab_MinKomp[Testy czystości / Reinheitstests],MATCH($B43,tab_MinKomp[[Stanowisko / Position ]:[Stanowisko / Position ]],0))="n/a","n/a",FI43-INDEX(tab_MinKomp[Testy czystości / Reinheitstests],MATCH($B43,tab_MinKomp[[Stanowisko / Position ]:[Stanowisko / Position ]],0)))</f>
        <v>n/a</v>
      </c>
      <c r="FJ44" s="190" t="str">
        <f>IF(INDEX(tab_MinKomp[Testy czystości / Reinheitstests],MATCH($B43,tab_MinKomp[[Stanowisko / Position ]:[Stanowisko / Position ]],0))="n/a","n/a",FJ43-INDEX(tab_MinKomp[Testy czystości / Reinheitstests],MATCH($B43,tab_MinKomp[[Stanowisko / Position ]:[Stanowisko / Position ]],0)))</f>
        <v>n/a</v>
      </c>
      <c r="FK44" s="190" t="str">
        <f>IF(INDEX(tab_MinKomp[Testy czystości / Reinheitstests],MATCH($B43,tab_MinKomp[[Stanowisko / Position ]:[Stanowisko / Position ]],0))="n/a","n/a",FK43-INDEX(tab_MinKomp[Testy czystości / Reinheitstests],MATCH($B43,tab_MinKomp[[Stanowisko / Position ]:[Stanowisko / Position ]],0)))</f>
        <v>n/a</v>
      </c>
      <c r="FL44" s="190" t="str">
        <f>IF(INDEX(tab_MinKomp[Testy czystości / Reinheitstests],MATCH($B43,tab_MinKomp[[Stanowisko / Position ]:[Stanowisko / Position ]],0))="n/a","n/a",FL43-INDEX(tab_MinKomp[Testy czystości / Reinheitstests],MATCH($B43,tab_MinKomp[[Stanowisko / Position ]:[Stanowisko / Position ]],0)))</f>
        <v>n/a</v>
      </c>
      <c r="FM44" s="190" t="str">
        <f>IF(INDEX(tab_MinKomp[Testy czystości / Reinheitstests],MATCH($B43,tab_MinKomp[[Stanowisko / Position ]:[Stanowisko / Position ]],0))="n/a","n/a",FM43-INDEX(tab_MinKomp[Testy czystości / Reinheitstests],MATCH($B43,tab_MinKomp[[Stanowisko / Position ]:[Stanowisko / Position ]],0)))</f>
        <v>n/a</v>
      </c>
      <c r="FN44" s="190" t="s">
        <v>248</v>
      </c>
      <c r="FO44" s="190" t="s">
        <v>248</v>
      </c>
      <c r="FP44" s="190" t="s">
        <v>248</v>
      </c>
      <c r="FQ44" s="190" t="str">
        <f>IF(INDEX(tab_MinKomp[Testy czystości / Reinheitstests],MATCH($B43,tab_MinKomp[[Stanowisko / Position ]:[Stanowisko / Position ]],0))="n/a","n/a",FQ43-INDEX(tab_MinKomp[Testy czystości / Reinheitstests],MATCH($B43,tab_MinKomp[[Stanowisko / Position ]:[Stanowisko / Position ]],0)))</f>
        <v>n/a</v>
      </c>
      <c r="FR44" s="190" t="str">
        <f>IF(INDEX(tab_MinKomp[Testy czystości / Reinheitstests],MATCH($B43,tab_MinKomp[[Stanowisko / Position ]:[Stanowisko / Position ]],0))="n/a","n/a",FR43-INDEX(tab_MinKomp[Testy czystości / Reinheitstests],MATCH($B43,tab_MinKomp[[Stanowisko / Position ]:[Stanowisko / Position ]],0)))</f>
        <v>n/a</v>
      </c>
      <c r="FS44" s="194">
        <v>0</v>
      </c>
      <c r="FT44" s="194">
        <v>-1</v>
      </c>
      <c r="FU44" s="194">
        <f>IF(INDEX(tab_MinKomp[LEAN MANAGEMENT],MATCH($B43,tab_MinKomp[[Stanowisko / Position ]:[Stanowisko / Position ]],0))="n/a","n/a",FU43-INDEX(tab_MinKomp[LEAN MANAGEMENT],MATCH($B43,tab_MinKomp[[Stanowisko / Position ]:[Stanowisko / Position ]],0)))</f>
        <v>0</v>
      </c>
      <c r="FV44" s="194">
        <f>IF(INDEX(tab_MinKomp[LEAN MANAGEMENT],MATCH($B43,tab_MinKomp[[Stanowisko / Position ]:[Stanowisko / Position ]],0))="n/a","n/a",FV43-INDEX(tab_MinKomp[LEAN MANAGEMENT],MATCH($B43,tab_MinKomp[[Stanowisko / Position ]:[Stanowisko / Position ]],0)))</f>
        <v>1</v>
      </c>
      <c r="FW44" s="194">
        <f>IF(INDEX(tab_MinKomp[LEAN MANAGEMENT],MATCH($B43,tab_MinKomp[[Stanowisko / Position ]:[Stanowisko / Position ]],0))="n/a","n/a",FW43-INDEX(tab_MinKomp[LEAN MANAGEMENT],MATCH($B43,tab_MinKomp[[Stanowisko / Position ]:[Stanowisko / Position ]],0)))</f>
        <v>1</v>
      </c>
      <c r="FX44" s="194">
        <f>IF(INDEX(tab_MinKomp[LEAN MANAGEMENT],MATCH($B43,tab_MinKomp[[Stanowisko / Position ]:[Stanowisko / Position ]],0))="n/a","n/a",FX43-INDEX(tab_MinKomp[LEAN MANAGEMENT],MATCH($B43,tab_MinKomp[[Stanowisko / Position ]:[Stanowisko / Position ]],0)))</f>
        <v>1</v>
      </c>
      <c r="FY44" s="194">
        <v>0</v>
      </c>
      <c r="FZ44" s="194">
        <v>0</v>
      </c>
      <c r="GA44" s="194" t="str">
        <f>IF(INDEX(tab_MinKomp[Konserwacja form guma],MATCH($B43,tab_MinKomp[[Stanowisko / Position ]:[Stanowisko / Position ]],0))="n/a","n/a",GA43-INDEX(tab_MinKomp[Konserwacja form guma],MATCH($B43,tab_MinKomp[[Stanowisko / Position ]:[Stanowisko / Position ]],0)))</f>
        <v>n/a</v>
      </c>
      <c r="GB44" s="194" t="str">
        <f>IF(INDEX(tab_MinKomp[Konserwacja form plastiki],MATCH($B43,tab_MinKomp[[Stanowisko / Position ]:[Stanowisko / Position ]],0))="n/a","n/a",GB43-INDEX(tab_MinKomp[Konserwacja form plastiki],MATCH($B43,tab_MinKomp[[Stanowisko / Position ]:[Stanowisko / Position ]],0)))</f>
        <v>n/a</v>
      </c>
      <c r="GC44" s="194">
        <v>0</v>
      </c>
      <c r="GD44" s="194">
        <f>IF(INDEX(tab_MinKomp[LEAN MANAGEMENT],MATCH($B43,tab_MinKomp[[Stanowisko / Position ]:[Stanowisko / Position ]],0))="n/a","n/a",GD43-INDEX(tab_MinKomp[LEAN MANAGEMENT],MATCH($B43,tab_MinKomp[[Stanowisko / Position ]:[Stanowisko / Position ]],0)))</f>
        <v>1</v>
      </c>
      <c r="GE44" s="193" t="str">
        <f>IF(INDEX(tab_MinKomp[Motywowanie i budowanie zaangażowania zespołu],MATCH($B43,tab_MinKomp[[Stanowisko / Position ]:[Stanowisko / Position ]],0))="n/a","n/a",GE43-INDEX(tab_MinKomp[Motywowanie i budowanie zaangażowania zespołu],MATCH($B43,tab_MinKomp[[Stanowisko / Position ]:[Stanowisko / Position ]],0)))</f>
        <v>n/a</v>
      </c>
      <c r="GF44" s="186" t="s">
        <v>248</v>
      </c>
      <c r="GG44" s="186" t="s">
        <v>248</v>
      </c>
      <c r="GH44" s="186" t="s">
        <v>248</v>
      </c>
      <c r="GI44" s="186" t="s">
        <v>248</v>
      </c>
      <c r="GJ44" s="186" t="s">
        <v>248</v>
      </c>
      <c r="GK44" s="186" t="s">
        <v>248</v>
      </c>
      <c r="GL44" s="186" t="s">
        <v>248</v>
      </c>
      <c r="GM44" s="186" t="s">
        <v>248</v>
      </c>
      <c r="GN44" s="186" t="s">
        <v>248</v>
      </c>
      <c r="GO44" s="186" t="s">
        <v>248</v>
      </c>
      <c r="GP44" s="186" t="s">
        <v>248</v>
      </c>
      <c r="GQ44" s="186" t="s">
        <v>248</v>
      </c>
      <c r="GR44" s="186" t="s">
        <v>248</v>
      </c>
      <c r="GS44" s="186" t="s">
        <v>248</v>
      </c>
      <c r="GT44" s="186" t="s">
        <v>248</v>
      </c>
      <c r="GU44" s="186" t="s">
        <v>248</v>
      </c>
      <c r="GV44" s="186" t="s">
        <v>248</v>
      </c>
      <c r="GW44" s="186" t="s">
        <v>248</v>
      </c>
      <c r="GX44" s="186" t="s">
        <v>248</v>
      </c>
      <c r="GY44" s="186" t="s">
        <v>248</v>
      </c>
      <c r="GZ44" s="261" t="s">
        <v>248</v>
      </c>
      <c r="HA44" s="261" t="s">
        <v>248</v>
      </c>
      <c r="HB44" s="191">
        <f>SUM(G44:GE44)/(HB43-(SUM(G44:GE44)))</f>
        <v>0.10204081632653061</v>
      </c>
      <c r="HC44" s="102"/>
    </row>
    <row r="45" spans="1:211" ht="24.9" customHeight="1" x14ac:dyDescent="0.3">
      <c r="A45" s="105" t="s">
        <v>307</v>
      </c>
      <c r="B45" s="105" t="s">
        <v>308</v>
      </c>
      <c r="C45" s="105" t="s">
        <v>309</v>
      </c>
      <c r="D45" s="105">
        <v>542</v>
      </c>
      <c r="E45" s="394" t="s">
        <v>400</v>
      </c>
      <c r="F45" s="185" t="s">
        <v>374</v>
      </c>
      <c r="G45" s="186">
        <v>2</v>
      </c>
      <c r="H45" s="186">
        <v>2</v>
      </c>
      <c r="I45" s="186">
        <v>2</v>
      </c>
      <c r="J45" s="186">
        <v>3</v>
      </c>
      <c r="K45" s="186">
        <v>3</v>
      </c>
      <c r="L45" s="186">
        <v>1</v>
      </c>
      <c r="M45" s="186" t="s">
        <v>248</v>
      </c>
      <c r="N45" s="186" t="s">
        <v>248</v>
      </c>
      <c r="O45" s="186">
        <v>1</v>
      </c>
      <c r="P45" s="186">
        <v>1</v>
      </c>
      <c r="Q45" s="186" t="s">
        <v>248</v>
      </c>
      <c r="R45" s="186" t="s">
        <v>248</v>
      </c>
      <c r="S45" s="186" t="s">
        <v>248</v>
      </c>
      <c r="T45" s="186" t="s">
        <v>248</v>
      </c>
      <c r="U45" s="186" t="s">
        <v>248</v>
      </c>
      <c r="V45" s="186" t="s">
        <v>248</v>
      </c>
      <c r="W45" s="186" t="s">
        <v>248</v>
      </c>
      <c r="X45" s="186" t="s">
        <v>248</v>
      </c>
      <c r="Y45" s="186" t="s">
        <v>248</v>
      </c>
      <c r="Z45" s="186" t="s">
        <v>248</v>
      </c>
      <c r="AA45" s="186" t="s">
        <v>248</v>
      </c>
      <c r="AB45" s="186" t="s">
        <v>248</v>
      </c>
      <c r="AC45" s="186" t="s">
        <v>248</v>
      </c>
      <c r="AD45" s="186" t="s">
        <v>248</v>
      </c>
      <c r="AE45" s="186" t="s">
        <v>248</v>
      </c>
      <c r="AF45" s="186" t="s">
        <v>248</v>
      </c>
      <c r="AG45" s="186" t="s">
        <v>248</v>
      </c>
      <c r="AH45" s="186" t="s">
        <v>248</v>
      </c>
      <c r="AI45" s="186" t="s">
        <v>248</v>
      </c>
      <c r="AJ45" s="186" t="s">
        <v>248</v>
      </c>
      <c r="AK45" s="186" t="s">
        <v>248</v>
      </c>
      <c r="AL45" s="186">
        <v>1</v>
      </c>
      <c r="AM45" s="186" t="s">
        <v>248</v>
      </c>
      <c r="AN45" s="186" t="s">
        <v>248</v>
      </c>
      <c r="AO45" s="186" t="s">
        <v>248</v>
      </c>
      <c r="AP45" s="186" t="s">
        <v>248</v>
      </c>
      <c r="AQ45" s="186" t="s">
        <v>248</v>
      </c>
      <c r="AR45" s="186" t="s">
        <v>248</v>
      </c>
      <c r="AS45" s="186" t="s">
        <v>248</v>
      </c>
      <c r="AT45" s="186" t="s">
        <v>248</v>
      </c>
      <c r="AU45" s="186" t="s">
        <v>248</v>
      </c>
      <c r="AV45" s="186">
        <v>2</v>
      </c>
      <c r="AW45" s="186" t="s">
        <v>248</v>
      </c>
      <c r="AX45" s="186" t="s">
        <v>248</v>
      </c>
      <c r="AY45" s="186" t="s">
        <v>248</v>
      </c>
      <c r="AZ45" s="186" t="s">
        <v>248</v>
      </c>
      <c r="BA45" s="186" t="s">
        <v>248</v>
      </c>
      <c r="BB45" s="186" t="s">
        <v>248</v>
      </c>
      <c r="BC45" s="186">
        <v>3</v>
      </c>
      <c r="BD45" s="186">
        <v>2</v>
      </c>
      <c r="BE45" s="186" t="s">
        <v>248</v>
      </c>
      <c r="BF45" s="186" t="s">
        <v>248</v>
      </c>
      <c r="BG45" s="186" t="s">
        <v>248</v>
      </c>
      <c r="BH45" s="186" t="s">
        <v>248</v>
      </c>
      <c r="BI45" s="186" t="s">
        <v>248</v>
      </c>
      <c r="BJ45" s="186" t="s">
        <v>248</v>
      </c>
      <c r="BK45" s="186" t="s">
        <v>248</v>
      </c>
      <c r="BL45" s="186" t="s">
        <v>248</v>
      </c>
      <c r="BM45" s="186" t="s">
        <v>248</v>
      </c>
      <c r="BN45" s="186" t="s">
        <v>248</v>
      </c>
      <c r="BO45" s="186" t="s">
        <v>248</v>
      </c>
      <c r="BP45" s="186" t="s">
        <v>248</v>
      </c>
      <c r="BQ45" s="186" t="s">
        <v>248</v>
      </c>
      <c r="BR45" s="186" t="s">
        <v>248</v>
      </c>
      <c r="BS45" s="186" t="s">
        <v>248</v>
      </c>
      <c r="BT45" s="186" t="s">
        <v>248</v>
      </c>
      <c r="BU45" s="186" t="s">
        <v>248</v>
      </c>
      <c r="BV45" s="186" t="s">
        <v>248</v>
      </c>
      <c r="BW45" s="186" t="s">
        <v>248</v>
      </c>
      <c r="BX45" s="186" t="s">
        <v>248</v>
      </c>
      <c r="BY45" s="186" t="s">
        <v>248</v>
      </c>
      <c r="BZ45" s="186" t="s">
        <v>248</v>
      </c>
      <c r="CA45" s="186" t="s">
        <v>248</v>
      </c>
      <c r="CB45" s="186" t="s">
        <v>248</v>
      </c>
      <c r="CC45" s="186" t="s">
        <v>248</v>
      </c>
      <c r="CD45" s="186" t="s">
        <v>248</v>
      </c>
      <c r="CE45" s="186" t="s">
        <v>248</v>
      </c>
      <c r="CF45" s="186" t="s">
        <v>248</v>
      </c>
      <c r="CG45" s="186" t="s">
        <v>248</v>
      </c>
      <c r="CH45" s="186" t="s">
        <v>248</v>
      </c>
      <c r="CI45" s="186" t="s">
        <v>248</v>
      </c>
      <c r="CJ45" s="186" t="s">
        <v>248</v>
      </c>
      <c r="CK45" s="186" t="s">
        <v>248</v>
      </c>
      <c r="CL45" s="186" t="s">
        <v>248</v>
      </c>
      <c r="CM45" s="186" t="s">
        <v>248</v>
      </c>
      <c r="CN45" s="186" t="s">
        <v>248</v>
      </c>
      <c r="CO45" s="186" t="s">
        <v>248</v>
      </c>
      <c r="CP45" s="186" t="s">
        <v>248</v>
      </c>
      <c r="CQ45" s="186" t="s">
        <v>248</v>
      </c>
      <c r="CR45" s="186" t="s">
        <v>248</v>
      </c>
      <c r="CS45" s="186" t="s">
        <v>248</v>
      </c>
      <c r="CT45" s="186" t="s">
        <v>248</v>
      </c>
      <c r="CU45" s="186" t="s">
        <v>248</v>
      </c>
      <c r="CV45" s="186" t="s">
        <v>248</v>
      </c>
      <c r="CW45" s="186" t="s">
        <v>248</v>
      </c>
      <c r="CX45" s="186" t="s">
        <v>248</v>
      </c>
      <c r="CY45" s="186" t="s">
        <v>248</v>
      </c>
      <c r="CZ45" s="186" t="s">
        <v>248</v>
      </c>
      <c r="DA45" s="186" t="s">
        <v>248</v>
      </c>
      <c r="DB45" s="186" t="s">
        <v>248</v>
      </c>
      <c r="DC45" s="186" t="s">
        <v>248</v>
      </c>
      <c r="DD45" s="186" t="s">
        <v>248</v>
      </c>
      <c r="DE45" s="186" t="s">
        <v>248</v>
      </c>
      <c r="DF45" s="186" t="s">
        <v>248</v>
      </c>
      <c r="DG45" s="186" t="s">
        <v>248</v>
      </c>
      <c r="DH45" s="186" t="s">
        <v>248</v>
      </c>
      <c r="DI45" s="186" t="s">
        <v>248</v>
      </c>
      <c r="DJ45" s="186" t="s">
        <v>248</v>
      </c>
      <c r="DK45" s="186" t="s">
        <v>248</v>
      </c>
      <c r="DL45" s="186" t="s">
        <v>248</v>
      </c>
      <c r="DM45" s="186" t="s">
        <v>248</v>
      </c>
      <c r="DN45" s="186" t="s">
        <v>248</v>
      </c>
      <c r="DO45" s="186" t="s">
        <v>248</v>
      </c>
      <c r="DP45" s="186" t="s">
        <v>248</v>
      </c>
      <c r="DQ45" s="186" t="s">
        <v>248</v>
      </c>
      <c r="DR45" s="186" t="s">
        <v>248</v>
      </c>
      <c r="DS45" s="186" t="s">
        <v>248</v>
      </c>
      <c r="DT45" s="186" t="s">
        <v>248</v>
      </c>
      <c r="DU45" s="186" t="s">
        <v>248</v>
      </c>
      <c r="DV45" s="186" t="s">
        <v>248</v>
      </c>
      <c r="DW45" s="186" t="s">
        <v>248</v>
      </c>
      <c r="DX45" s="186" t="s">
        <v>248</v>
      </c>
      <c r="DY45" s="186" t="s">
        <v>248</v>
      </c>
      <c r="DZ45" s="186" t="s">
        <v>248</v>
      </c>
      <c r="EA45" s="186" t="s">
        <v>248</v>
      </c>
      <c r="EB45" s="186" t="s">
        <v>248</v>
      </c>
      <c r="EC45" s="186" t="s">
        <v>248</v>
      </c>
      <c r="ED45" s="186" t="s">
        <v>248</v>
      </c>
      <c r="EE45" s="186" t="s">
        <v>248</v>
      </c>
      <c r="EF45" s="186" t="s">
        <v>248</v>
      </c>
      <c r="EG45" s="186" t="s">
        <v>248</v>
      </c>
      <c r="EH45" s="186" t="s">
        <v>248</v>
      </c>
      <c r="EI45" s="186" t="s">
        <v>248</v>
      </c>
      <c r="EJ45" s="186" t="s">
        <v>248</v>
      </c>
      <c r="EK45" s="186" t="s">
        <v>248</v>
      </c>
      <c r="EL45" s="184" t="s">
        <v>248</v>
      </c>
      <c r="EM45" s="184" t="s">
        <v>248</v>
      </c>
      <c r="EN45" s="184" t="s">
        <v>248</v>
      </c>
      <c r="EO45" s="186" t="s">
        <v>248</v>
      </c>
      <c r="EP45" s="186" t="s">
        <v>248</v>
      </c>
      <c r="EQ45" s="186" t="s">
        <v>248</v>
      </c>
      <c r="ER45" s="186" t="s">
        <v>248</v>
      </c>
      <c r="ES45" s="186" t="s">
        <v>248</v>
      </c>
      <c r="ET45" s="186" t="s">
        <v>248</v>
      </c>
      <c r="EU45" s="186" t="s">
        <v>248</v>
      </c>
      <c r="EV45" s="186" t="s">
        <v>248</v>
      </c>
      <c r="EW45" s="186" t="s">
        <v>248</v>
      </c>
      <c r="EX45" s="186" t="s">
        <v>248</v>
      </c>
      <c r="EY45" s="186" t="s">
        <v>248</v>
      </c>
      <c r="EZ45" s="186" t="s">
        <v>248</v>
      </c>
      <c r="FA45" s="186" t="s">
        <v>248</v>
      </c>
      <c r="FB45" s="186" t="s">
        <v>248</v>
      </c>
      <c r="FC45" s="186" t="s">
        <v>248</v>
      </c>
      <c r="FD45" s="186" t="s">
        <v>248</v>
      </c>
      <c r="FE45" s="186" t="s">
        <v>248</v>
      </c>
      <c r="FF45" s="186" t="s">
        <v>248</v>
      </c>
      <c r="FG45" s="186" t="s">
        <v>248</v>
      </c>
      <c r="FH45" s="186" t="s">
        <v>248</v>
      </c>
      <c r="FI45" s="186" t="s">
        <v>248</v>
      </c>
      <c r="FJ45" s="186" t="s">
        <v>248</v>
      </c>
      <c r="FK45" s="186" t="s">
        <v>248</v>
      </c>
      <c r="FL45" s="186" t="s">
        <v>248</v>
      </c>
      <c r="FM45" s="186" t="s">
        <v>248</v>
      </c>
      <c r="FN45" s="187" t="s">
        <v>248</v>
      </c>
      <c r="FO45" s="187" t="s">
        <v>248</v>
      </c>
      <c r="FP45" s="187" t="s">
        <v>248</v>
      </c>
      <c r="FQ45" s="187" t="s">
        <v>248</v>
      </c>
      <c r="FR45" s="187" t="s">
        <v>248</v>
      </c>
      <c r="FS45" s="186">
        <v>1</v>
      </c>
      <c r="FT45" s="186">
        <v>2</v>
      </c>
      <c r="FU45" s="186">
        <v>1</v>
      </c>
      <c r="FV45" s="186">
        <v>2</v>
      </c>
      <c r="FW45" s="186">
        <v>2</v>
      </c>
      <c r="FX45" s="186">
        <v>2</v>
      </c>
      <c r="FY45" s="186">
        <v>1</v>
      </c>
      <c r="FZ45" s="186">
        <v>2</v>
      </c>
      <c r="GA45" s="186" t="s">
        <v>248</v>
      </c>
      <c r="GB45" s="186" t="s">
        <v>248</v>
      </c>
      <c r="GC45" s="186" t="s">
        <v>248</v>
      </c>
      <c r="GD45" s="186" t="s">
        <v>248</v>
      </c>
      <c r="GE45" s="186" t="s">
        <v>248</v>
      </c>
      <c r="GF45" s="186" t="s">
        <v>248</v>
      </c>
      <c r="GG45" s="186" t="s">
        <v>248</v>
      </c>
      <c r="GH45" s="186" t="s">
        <v>248</v>
      </c>
      <c r="GI45" s="186" t="s">
        <v>248</v>
      </c>
      <c r="GJ45" s="186" t="s">
        <v>248</v>
      </c>
      <c r="GK45" s="186" t="s">
        <v>248</v>
      </c>
      <c r="GL45" s="186" t="s">
        <v>248</v>
      </c>
      <c r="GM45" s="186" t="s">
        <v>248</v>
      </c>
      <c r="GN45" s="186" t="s">
        <v>248</v>
      </c>
      <c r="GO45" s="186" t="s">
        <v>248</v>
      </c>
      <c r="GP45" s="186" t="s">
        <v>248</v>
      </c>
      <c r="GQ45" s="186" t="s">
        <v>248</v>
      </c>
      <c r="GR45" s="186" t="s">
        <v>248</v>
      </c>
      <c r="GS45" s="186" t="s">
        <v>248</v>
      </c>
      <c r="GT45" s="186" t="s">
        <v>248</v>
      </c>
      <c r="GU45" s="186" t="s">
        <v>248</v>
      </c>
      <c r="GV45" s="186" t="s">
        <v>248</v>
      </c>
      <c r="GW45" s="186" t="s">
        <v>248</v>
      </c>
      <c r="GX45" s="186" t="s">
        <v>248</v>
      </c>
      <c r="GY45" s="186" t="s">
        <v>248</v>
      </c>
      <c r="GZ45" s="261" t="s">
        <v>248</v>
      </c>
      <c r="HA45" s="261" t="s">
        <v>248</v>
      </c>
      <c r="HB45" s="188">
        <f>SUM(G45:GE45)</f>
        <v>36</v>
      </c>
    </row>
    <row r="46" spans="1:211" ht="24.9" customHeight="1" thickBot="1" x14ac:dyDescent="0.35">
      <c r="A46" s="108" t="str">
        <f>A45</f>
        <v>Magazyn-Warehouse</v>
      </c>
      <c r="B46" s="108" t="str">
        <f>B45</f>
        <v>Logistyk Magazynowy</v>
      </c>
      <c r="C46" s="108" t="str">
        <f>C45</f>
        <v>JB</v>
      </c>
      <c r="D46" s="108">
        <f>D45</f>
        <v>542</v>
      </c>
      <c r="E46" s="395"/>
      <c r="F46" s="189" t="s">
        <v>375</v>
      </c>
      <c r="G46" s="192">
        <f>IF(INDEX(tab_MinKomp[Przepisy BHP / BHP Vorschriften],MATCH($B45,tab_MinKomp[[Stanowisko / Position ]:[Stanowisko / Position ]],0))="n/a","n/a",G45-INDEX(tab_MinKomp[Przepisy BHP / BHP Vorschriften],MATCH($B45,tab_MinKomp[[Stanowisko / Position ]:[Stanowisko / Position ]],0)))</f>
        <v>0</v>
      </c>
      <c r="H46" s="193">
        <f>IF(INDEX(tab_MinKomp[Przepisy PPOŻ / Brandschutzbestimmungen],MATCH($B45,tab_MinKomp[[Stanowisko / Position ]:[Stanowisko / Position ]],0))="n/a","n/a",H45-INDEX(tab_MinKomp[Przepisy PPOŻ / Brandschutzbestimmungen],MATCH($B45,tab_MinKomp[[Stanowisko / Position ]:[Stanowisko / Position ]],0)))</f>
        <v>0</v>
      </c>
      <c r="I46" s="193">
        <f>IF(INDEX(tab_MinKomp[Ryzyko zawodowe na stanowiskach pracyv/ Berufliche Risiken an Arbeitsstellen],MATCH($B45,tab_MinKomp[[Stanowisko / Position ]:[Stanowisko / Position ]],0))="n/a","n/a",I45-INDEX(tab_MinKomp[Ryzyko zawodowe na stanowiskach pracyv/ Berufliche Risiken an Arbeitsstellen],MATCH($B45,tab_MinKomp[[Stanowisko / Position ]:[Stanowisko / Position ]],0)))</f>
        <v>0</v>
      </c>
      <c r="J46" s="193">
        <f>IF(INDEX(tab_MinKomp[Gospodarka substancjami niebezpiecznymi / Gefahrstoffmanagement],MATCH($B45,tab_MinKomp[[Stanowisko / Position ]:[Stanowisko / Position ]],0))="n/a","n/a",J45-INDEX(tab_MinKomp[Gospodarka substancjami niebezpiecznymi / Gefahrstoffmanagement],MATCH($B45,tab_MinKomp[[Stanowisko / Position ]:[Stanowisko / Position ]],0)))</f>
        <v>0</v>
      </c>
      <c r="K46" s="193">
        <f>IF(INDEX(tab_MinKomp[Gospodarka odpadami / Abfallwirtschaft],MATCH($B45,tab_MinKomp[[Stanowisko / Position ]:[Stanowisko / Position ]],0))="n/a","n/a",K45-INDEX(tab_MinKomp[Gospodarka odpadami / Abfallwirtschaft],MATCH($B45,tab_MinKomp[[Stanowisko / Position ]:[Stanowisko / Position ]],0)))</f>
        <v>0</v>
      </c>
      <c r="L46" s="194">
        <f>IF(INDEX(tab_MinKomp[Przepisy kodeksu pracy / Bestimmungen des Arbeitsgesetzes],MATCH($B45,tab_MinKomp[[Stanowisko / Position ]:[Stanowisko / Position ]],0))="n/a","n/a",L45-INDEX(tab_MinKomp[Przepisy kodeksu pracy / Bestimmungen des Arbeitsgesetzes],MATCH($B45,tab_MinKomp[[Stanowisko / Position ]:[Stanowisko / Position ]],0)))</f>
        <v>0</v>
      </c>
      <c r="M46" s="195" t="str">
        <f>IF(INDEX(tab_MinKomp[Przepisy o ub.społ. ZUS  / Sozialversicherungsvorschriften],MATCH($B45,tab_MinKomp[[Stanowisko / Position ]:[Stanowisko / Position ]],0))="n/a","n/a",M45-INDEX(tab_MinKomp[Przepisy o ub.społ. ZUS  / Sozialversicherungsvorschriften],MATCH($B45,tab_MinKomp[[Stanowisko / Position ]:[Stanowisko / Position ]],0)))</f>
        <v>n/a</v>
      </c>
      <c r="N46" s="194" t="str">
        <f>IF(INDEX(tab_MinKomp[PRZEPISY O PDOF /persönlich Einkommensteuergesetz ],MATCH($B45,tab_MinKomp[[Stanowisko / Position ]:[Stanowisko / Position ]],0))="n/a","n/a",N45-INDEX(tab_MinKomp[PRZEPISY O PDOF /persönlich Einkommensteuergesetz ],MATCH($B45,tab_MinKomp[[Stanowisko / Position ]:[Stanowisko / Position ]],0)))</f>
        <v>n/a</v>
      </c>
      <c r="O46" s="194">
        <f>IF(INDEX(tab_MinKomp[Regulamin pracy / Arbeitsordnung],MATCH($B45,tab_MinKomp[[Stanowisko / Position ]:[Stanowisko / Position ]],0))="n/a","n/a",O45-INDEX(tab_MinKomp[Regulamin pracy / Arbeitsordnung],MATCH($B45,tab_MinKomp[[Stanowisko / Position ]:[Stanowisko / Position ]],0)))</f>
        <v>0</v>
      </c>
      <c r="P46" s="194">
        <f>IF(INDEX(tab_MinKomp[Regulamin wynagradzania / Vergütungsordnung],MATCH($B45,tab_MinKomp[[Stanowisko / Position ]:[Stanowisko / Position ]],0))="n/a","n/a",P45-INDEX(tab_MinKomp[Regulamin wynagradzania / Vergütungsordnung],MATCH($B45,tab_MinKomp[[Stanowisko / Position ]:[Stanowisko / Position ]],0)))</f>
        <v>0</v>
      </c>
      <c r="Q46" s="194" t="str">
        <f>IF(INDEX(tab_MinKomp[System R2PŁATNIK PRO: Płace / Lohnabrechnung],MATCH($B45,tab_MinKomp[[Stanowisko / Position ]:[Stanowisko / Position ]],0))="n/a","n/a",Q45-INDEX(tab_MinKomp[System R2PŁATNIK PRO: Płace / Lohnabrechnung],MATCH($B45,tab_MinKomp[[Stanowisko / Position ]:[Stanowisko / Position ]],0)))</f>
        <v>n/a</v>
      </c>
      <c r="R46" s="194" t="str">
        <f>IF(INDEX(tab_MinKomp[SystemR2PŁATNIK PRO: KADRY / Personaldaten],MATCH($B45,tab_MinKomp[[Stanowisko / Position ]:[Stanowisko / Position ]],0))="n/a","n/a",R45-INDEX(tab_MinKomp[SystemR2PŁATNIK PRO: KADRY / Personaldaten],MATCH($B45,tab_MinKomp[[Stanowisko / Position ]:[Stanowisko / Position ]],0)))</f>
        <v>n/a</v>
      </c>
      <c r="S46" s="194" t="str">
        <f>IF(INDEX(tab_MinKomp[SYSTEM R2PŁATNIK PRO: zarządzanie pracownikami / Arbeitsverwaltung],MATCH($B45,tab_MinKomp[[Stanowisko / Position ]:[Stanowisko / Position ]],0))="n/a","n/a",S45-INDEX(tab_MinKomp[SYSTEM R2PŁATNIK PRO: zarządzanie pracownikami / Arbeitsverwaltung],MATCH($B45,tab_MinKomp[[Stanowisko / Position ]:[Stanowisko / Position ]],0)))</f>
        <v>n/a</v>
      </c>
      <c r="T46" s="194" t="str">
        <f>IF(INDEX(tab_MinKomp[Doradztwo, wsparcie personalne / Personalberatung und Unterstützung],MATCH($B45,tab_MinKomp[[Stanowisko / Position ]:[Stanowisko / Position ]],0))="n/a","n/a",T45-INDEX(tab_MinKomp[Doradztwo, wsparcie personalne / Personalberatung und Unterstützung],MATCH($B45,tab_MinKomp[[Stanowisko / Position ]:[Stanowisko / Position ]],0)))</f>
        <v>n/a</v>
      </c>
      <c r="U46" s="194" t="str">
        <f>IF(INDEX(tab_MinKomp[Przepisy o podatku VAT / MwSt.- Gesetz],MATCH($B45,tab_MinKomp[[Stanowisko / Position ]:[Stanowisko / Position ]],0))="n/a","n/a",U45-INDEX(tab_MinKomp[Przepisy o podatku VAT / MwSt.- Gesetz],MATCH($B45,tab_MinKomp[[Stanowisko / Position ]:[Stanowisko / Position ]],0)))</f>
        <v>n/a</v>
      </c>
      <c r="V46" s="194" t="str">
        <f>IF(INDEX(tab_MinKomp[PrzepisyPDOP / geschäftlich Einkommensteuergesetz],MATCH($B45,tab_MinKomp[[Stanowisko / Position ]:[Stanowisko / Position ]],0))="n/a","n/a",V45-INDEX(tab_MinKomp[PrzepisyPDOP / geschäftlich Einkommensteuergesetz],MATCH($B45,tab_MinKomp[[Stanowisko / Position ]:[Stanowisko / Position ]],0)))</f>
        <v>n/a</v>
      </c>
      <c r="W46" s="194" t="str">
        <f>IF(INDEX(tab_MinKomp[System BAAN / FINANSE (FIBU)],MATCH($B45,tab_MinKomp[[Stanowisko / Position ]:[Stanowisko / Position ]],0))="n/a","n/a",W45-INDEX(tab_MinKomp[System BAAN / FINANSE (FIBU)],MATCH($B45,tab_MinKomp[[Stanowisko / Position ]:[Stanowisko / Position ]],0)))</f>
        <v>n/a</v>
      </c>
      <c r="X46" s="194" t="str">
        <f>IF(INDEX(tab_MinKomp[Systemy pomocnicze / Hilfssysteme(STOCKPROGRAM, KALK2000 etc.)],MATCH($B45,tab_MinKomp[[Stanowisko / Position ]:[Stanowisko / Position ]],0))="n/a","n/a",X45-INDEX(tab_MinKomp[Systemy pomocnicze / Hilfssysteme(STOCKPROGRAM, KALK2000 etc.)],MATCH($B45,tab_MinKomp[[Stanowisko / Position ]:[Stanowisko / Position ]],0)))</f>
        <v>n/a</v>
      </c>
      <c r="Y46" s="194" t="str">
        <f>IF(INDEX(tab_MinKomp[Polityka rachunkowości / Buchführungspolitik],MATCH($B45,tab_MinKomp[[Stanowisko / Position ]:[Stanowisko / Position ]],0))="n/a","n/a",Y45-INDEX(tab_MinKomp[Polityka rachunkowości / Buchführungspolitik],MATCH($B45,tab_MinKomp[[Stanowisko / Position ]:[Stanowisko / Position ]],0)))</f>
        <v>n/a</v>
      </c>
      <c r="Z46" s="194" t="str">
        <f>IF(INDEX(tab_MinKomp[Ustawa o rachunkowości / Rechnungslegungsgesetz],MATCH($B45,tab_MinKomp[[Stanowisko / Position ]:[Stanowisko / Position ]],0))="n/a","n/a",Z45-INDEX(tab_MinKomp[Ustawa o rachunkowości / Rechnungslegungsgesetz],MATCH($B45,tab_MinKomp[[Stanowisko / Position ]:[Stanowisko / Position ]],0)))</f>
        <v>n/a</v>
      </c>
      <c r="AA46" s="194" t="str">
        <f>IF(INDEX(tab_MinKomp[WORKFLOW - TS-100],MATCH($B45,tab_MinKomp[[Stanowisko / Position ]:[Stanowisko / Position ]],0))="n/a","n/a",AA45-INDEX(tab_MinKomp[WORKFLOW - TS-100],MATCH($B45,tab_MinKomp[[Stanowisko / Position ]:[Stanowisko / Position ]],0)))</f>
        <v>n/a</v>
      </c>
      <c r="AB46" s="194" t="str">
        <f>IF(INDEX(tab_MinKomp[WORKFLOW - SFMS],MATCH($B45,tab_MinKomp[[Stanowisko / Position ]:[Stanowisko / Position ]],0))="n/a","n/a",AB45-INDEX(tab_MinKomp[WORKFLOW - SFMS],MATCH($B45,tab_MinKomp[[Stanowisko / Position ]:[Stanowisko / Position ]],0)))</f>
        <v>n/a</v>
      </c>
      <c r="AC46" s="194" t="str">
        <f>IF(INDEX(tab_MinKomp[System ISO 9001:2015],MATCH($B45,tab_MinKomp[[Stanowisko / Position ]:[Stanowisko / Position ]],0))="n/a","n/a",AC45-INDEX(tab_MinKomp[System ISO 9001:2015],MATCH($B45,tab_MinKomp[[Stanowisko / Position ]:[Stanowisko / Position ]],0)))</f>
        <v>n/a</v>
      </c>
      <c r="AD46" s="194" t="str">
        <f>IF(INDEX(tab_MinKomp[System ISO 9001:2015],MATCH($B45,tab_MinKomp[[Stanowisko / Position ]:[Stanowisko / Position ]],0))="n/a","n/a",AD45-INDEX(tab_MinKomp[System ISO 9001:2015],MATCH($B45,tab_MinKomp[[Stanowisko / Position ]:[Stanowisko / Position ]],0)))</f>
        <v>n/a</v>
      </c>
      <c r="AE46" s="194" t="str">
        <f>IF(INDEX(tab_MinKomp[System ISO 9001:2015],MATCH($B45,tab_MinKomp[[Stanowisko / Position ]:[Stanowisko / Position ]],0))="n/a","n/a",AE45-INDEX(tab_MinKomp[System ISO 9001:2015],MATCH($B45,tab_MinKomp[[Stanowisko / Position ]:[Stanowisko / Position ]],0)))</f>
        <v>n/a</v>
      </c>
      <c r="AF46" s="194" t="str">
        <f>IF(INDEX(tab_MinKomp[System ISO 9001:2015],MATCH($B45,tab_MinKomp[[Stanowisko / Position ]:[Stanowisko / Position ]],0))="n/a","n/a",AF45-INDEX(tab_MinKomp[System ISO 9001:2015],MATCH($B45,tab_MinKomp[[Stanowisko / Position ]:[Stanowisko / Position ]],0)))</f>
        <v>n/a</v>
      </c>
      <c r="AG46" s="194" t="str">
        <f>IF(INDEX(tab_MinKomp[Wymagania VDA 6.3 Process / Forderungen],MATCH($B45,tab_MinKomp[[Stanowisko / Position ]:[Stanowisko / Position ]],0))="n/a","n/a",AG45-INDEX(tab_MinKomp[Wymagania VDA 6.3 Process / Forderungen],MATCH($B45,tab_MinKomp[[Stanowisko / Position ]:[Stanowisko / Position ]],0)))</f>
        <v>n/a</v>
      </c>
      <c r="AH46" s="194" t="str">
        <f>IF(INDEX(tab_MinKomp[Wymagania VDA 6.5 Product / Forderungen],MATCH($B45,tab_MinKomp[[Stanowisko / Position ]:[Stanowisko / Position ]],0))="n/a","n/a",AH45-INDEX(tab_MinKomp[Wymagania VDA 6.5 Product / Forderungen],MATCH($B45,tab_MinKomp[[Stanowisko / Position ]:[Stanowisko / Position ]],0)))</f>
        <v>n/a</v>
      </c>
      <c r="AI46" s="194" t="str">
        <f>IF(INDEX(tab_MinKomp[System ISO 9001:2015],MATCH($B45,tab_MinKomp[[Stanowisko / Position ]:[Stanowisko / Position ]],0))="n/a","n/a",AI45-INDEX(tab_MinKomp[System ISO 9001:2015],MATCH($B45,tab_MinKomp[[Stanowisko / Position ]:[Stanowisko / Position ]],0)))</f>
        <v>n/a</v>
      </c>
      <c r="AJ46" s="194" t="str">
        <f>IF(INDEX(tab_MinKomp[Auditor systemu ISO 17021:2018],MATCH($B45,tab_MinKomp[[Stanowisko / Position ]:[Stanowisko / Position ]],0))="n/a","n/a",AJ45-INDEX(tab_MinKomp[Auditor systemu ISO 17021:2018],MATCH($B45,tab_MinKomp[[Stanowisko / Position ]:[Stanowisko / Position ]],0)))</f>
        <v>n/a</v>
      </c>
      <c r="AK46" s="194" t="str">
        <f>IF(INDEX(tab_MinKomp[Pełnomocnik systemu / Systemvertreter],MATCH($B45,tab_MinKomp[[Stanowisko / Position ]:[Stanowisko / Position ]],0))="n/a","n/a",AK45-INDEX(tab_MinKomp[Pełnomocnik systemu / Systemvertreter],MATCH($B45,tab_MinKomp[[Stanowisko / Position ]:[Stanowisko / Position ]],0)))</f>
        <v>n/a</v>
      </c>
      <c r="AL46" s="194">
        <f>IF(INDEX(tab_MinKomp[Polityka Etyczna - Compliance],MATCH($B45,tab_MinKomp[[Stanowisko / Position ]:[Stanowisko / Position ]],0))="n/a","n/a",AL45-INDEX(tab_MinKomp[Polityka Etyczna - Compliance],MATCH($B45,tab_MinKomp[[Stanowisko / Position ]:[Stanowisko / Position ]],0)))</f>
        <v>0</v>
      </c>
      <c r="AM46" s="194" t="str">
        <f>IF(INDEX(tab_MinKomp[WDRAŻANIE NOWYCH PROJEKTÓW/ PROCEDURA CTM],MATCH($B45,tab_MinKomp[[Stanowisko / Position ]:[Stanowisko / Position ]],0))="n/a","n/a",AM45-INDEX(tab_MinKomp[WDRAŻANIE NOWYCH PROJEKTÓW/ PROCEDURA CTM],MATCH($B45,tab_MinKomp[[Stanowisko / Position ]:[Stanowisko / Position ]],0)))</f>
        <v>n/a</v>
      </c>
      <c r="AN46" s="194" t="str">
        <f>IF(INDEX(tab_MinKomp[KAMIENIE MILOWE MSL/PIFF],MATCH($B45,tab_MinKomp[[Stanowisko / Position ]:[Stanowisko / Position ]],0))="n/a","n/a",AN45-INDEX(tab_MinKomp[KAMIENIE MILOWE MSL/PIFF],MATCH($B45,tab_MinKomp[[Stanowisko / Position ]:[Stanowisko / Position ]],0)))</f>
        <v>n/a</v>
      </c>
      <c r="AO46" s="194" t="str">
        <f>IF(INDEX(tab_MinKomp[FMEA],MATCH($B45,tab_MinKomp[[Stanowisko / Position ]:[Stanowisko / Position ]],0))="n/a","n/a",AO45-INDEX(tab_MinKomp[FMEA],MATCH($B45,tab_MinKomp[[Stanowisko / Position ]:[Stanowisko / Position ]],0)))</f>
        <v>n/a</v>
      </c>
      <c r="AP46" s="194" t="str">
        <f>IF(INDEX(tab_MinKomp[FMEA],MATCH($B45,tab_MinKomp[[Stanowisko / Position ]:[Stanowisko / Position ]],0))="n/a","n/a",AP45-INDEX(tab_MinKomp[FMEA],MATCH($B45,tab_MinKomp[[Stanowisko / Position ]:[Stanowisko / Position ]],0)))</f>
        <v>n/a</v>
      </c>
      <c r="AQ46" s="194" t="str">
        <f>IF(INDEX(tab_MinKomp[FMEA],MATCH($B45,tab_MinKomp[[Stanowisko / Position ]:[Stanowisko / Position ]],0))="n/a","n/a",AQ45-INDEX(tab_MinKomp[FMEA],MATCH($B45,tab_MinKomp[[Stanowisko / Position ]:[Stanowisko / Position ]],0)))</f>
        <v>n/a</v>
      </c>
      <c r="AR46" s="194" t="str">
        <f>IF(INDEX(tab_MinKomp[APQP],MATCH($B45,tab_MinKomp[[Stanowisko / Position ]:[Stanowisko / Position ]],0))="n/a","n/a",AR45-INDEX(tab_MinKomp[APQP],MATCH($B45,tab_MinKomp[[Stanowisko / Position ]:[Stanowisko / Position ]],0)))</f>
        <v>n/a</v>
      </c>
      <c r="AS46" s="194" t="str">
        <f>IF(INDEX(tab_MinKomp[MSA],MATCH($B45,tab_MinKomp[[Stanowisko / Position ]:[Stanowisko / Position ]],0))="n/a","n/a",AS45-INDEX(tab_MinKomp[MSA],MATCH($B45,tab_MinKomp[[Stanowisko / Position ]:[Stanowisko / Position ]],0)))</f>
        <v>n/a</v>
      </c>
      <c r="AT46" s="194" t="str">
        <f>IF(INDEX(tab_MinKomp[SPC],MATCH($B45,tab_MinKomp[[Stanowisko / Position ]:[Stanowisko / Position ]],0))="n/a","n/a",AT45-INDEX(tab_MinKomp[SPC],MATCH($B45,tab_MinKomp[[Stanowisko / Position ]:[Stanowisko / Position ]],0)))</f>
        <v>n/a</v>
      </c>
      <c r="AU46" s="194" t="str">
        <f>IF(INDEX(tab_MinKomp[CSR (SPECYFICZNE WYMAGANIA KLIENTA)],MATCH($B45,tab_MinKomp[[Stanowisko / Position ]:[Stanowisko / Position ]],0))="n/a","n/a",AU45-INDEX(tab_MinKomp[CSR (SPECYFICZNE WYMAGANIA KLIENTA)],MATCH($B45,tab_MinKomp[[Stanowisko / Position ]:[Stanowisko / Position ]],0)))</f>
        <v>n/a</v>
      </c>
      <c r="AV46" s="194">
        <f>IF(INDEX(tab_MinKomp[5S],MATCH($B45,tab_MinKomp[[Stanowisko / Position ]:[Stanowisko / Position ]],0))="n/a","n/a",AV45-INDEX(tab_MinKomp[5S],MATCH($B45,tab_MinKomp[[Stanowisko / Position ]:[Stanowisko / Position ]],0)))</f>
        <v>0</v>
      </c>
      <c r="AW46" s="194" t="str">
        <f>IF(INDEX(tab_MinKomp[FMEA],MATCH($B45,tab_MinKomp[[Stanowisko / Position ]:[Stanowisko / Position ]],0))="n/a","n/a",AW45-INDEX(tab_MinKomp[FMEA],MATCH($B45,tab_MinKomp[[Stanowisko / Position ]:[Stanowisko / Position ]],0)))</f>
        <v>n/a</v>
      </c>
      <c r="AX46" s="194" t="str">
        <f>IF(INDEX(tab_MinKomp[5R],MATCH($B45,tab_MinKomp[[Stanowisko / Position ]:[Stanowisko / Position ]],0))="n/a","n/a",AX45-INDEX(tab_MinKomp[5R],MATCH($B45,tab_MinKomp[[Stanowisko / Position ]:[Stanowisko / Position ]],0)))</f>
        <v>n/a</v>
      </c>
      <c r="AY46" s="194" t="str">
        <f>IF(INDEX(tab_MinKomp[Six Sigma],MATCH($B45,tab_MinKomp[[Stanowisko / Position ]:[Stanowisko / Position ]],0))="n/a","n/a",AY45-INDEX(tab_MinKomp[Six Sigma],MATCH($B45,tab_MinKomp[[Stanowisko / Position ]:[Stanowisko / Position ]],0)))</f>
        <v>n/a</v>
      </c>
      <c r="AZ46" s="194" t="str">
        <f>IF(INDEX(tab_MinKomp[System BAAN / Distribution &amp; Supply Chain],MATCH($B45,tab_MinKomp[[Stanowisko / Position ]:[Stanowisko / Position ]],0))="n/a","n/a",AZ45-INDEX(tab_MinKomp[System BAAN / Distribution &amp; Supply Chain],MATCH($B45,tab_MinKomp[[Stanowisko / Position ]:[Stanowisko / Position ]],0)))</f>
        <v>n/a</v>
      </c>
      <c r="BA46" s="194" t="str">
        <f>IF(INDEX(tab_MinKomp[FMEA],MATCH($B45,tab_MinKomp[[Stanowisko / Position ]:[Stanowisko / Position ]],0))="n/a","n/a",BA45-INDEX(tab_MinKomp[FMEA],MATCH($B45,tab_MinKomp[[Stanowisko / Position ]:[Stanowisko / Position ]],0)))</f>
        <v>n/a</v>
      </c>
      <c r="BB46" s="194" t="str">
        <f>IF(INDEX(tab_MinKomp[FMEA],MATCH($B45,tab_MinKomp[[Stanowisko / Position ]:[Stanowisko / Position ]],0))="n/a","n/a",BB45-INDEX(tab_MinKomp[FMEA],MATCH($B45,tab_MinKomp[[Stanowisko / Position ]:[Stanowisko / Position ]],0)))</f>
        <v>n/a</v>
      </c>
      <c r="BC46" s="194">
        <f>IF(INDEX(tab_MinKomp[Organizacja dostaw / Versorgungsorganisation],MATCH($B45,tab_MinKomp[[Stanowisko / Position ]:[Stanowisko / Position ]],0))="n/a","n/a",BC45-INDEX(tab_MinKomp[Organizacja dostaw / Versorgungsorganisation],MATCH($B45,tab_MinKomp[[Stanowisko / Position ]:[Stanowisko / Position ]],0)))</f>
        <v>2</v>
      </c>
      <c r="BD46" s="194">
        <f>IF(INDEX(tab_MinKomp[Organizacja wysyłek / Organisation von Lieferungen],MATCH($B45,tab_MinKomp[[Stanowisko / Position ]:[Stanowisko / Position ]],0))="n/a","n/a",BD45-INDEX(tab_MinKomp[Organizacja wysyłek / Organisation von Lieferungen],MATCH($B45,tab_MinKomp[[Stanowisko / Position ]:[Stanowisko / Position ]],0)))</f>
        <v>-1</v>
      </c>
      <c r="BE46" s="194" t="str">
        <f>IF(INDEX(tab_MinKomp[Analiza magazynowa - Program Polen.mdb / Inventuranalyse],MATCH($B45,tab_MinKomp[[Stanowisko / Position ]:[Stanowisko / Position ]],0))="n/a","n/a",BE45-INDEX(tab_MinKomp[Analiza magazynowa - Program Polen.mdb / Inventuranalyse],MATCH($B45,tab_MinKomp[[Stanowisko / Position ]:[Stanowisko / Position ]],0)))</f>
        <v>n/a</v>
      </c>
      <c r="BF46" s="190" t="str">
        <f>IF(INDEX(tab_MinKomp[MMOG (Materials Management Operations Guidelines)],MATCH($B45,tab_MinKomp[[Stanowisko / Position ]:[Stanowisko / Position ]],0))="n/a","n/a",BF45-INDEX(tab_MinKomp[MMOG (Materials Management Operations Guidelines)],MATCH($B45,tab_MinKomp[[Stanowisko / Position ]:[Stanowisko / Position ]],0)))</f>
        <v>n/a</v>
      </c>
      <c r="BG46" s="190" t="str">
        <f>IF(INDEX(tab_MinKomp[GPP],MATCH($B45,tab_MinKomp[[Stanowisko / Position ]:[Stanowisko / Position ]],0))="n/a","n/a",BG45-INDEX(tab_MinKomp[GPP],MATCH($B45,tab_MinKomp[[Stanowisko / Position ]:[Stanowisko / Position ]],0)))</f>
        <v>n/a</v>
      </c>
      <c r="BH46" s="190" t="str">
        <f>IF(INDEX(tab_MinKomp[AIAG (Automotive Industry Action Group)],MATCH($B45,tab_MinKomp[[Stanowisko / Position ]:[Stanowisko / Position ]],0))="n/a","n/a",BH45-INDEX(tab_MinKomp[AIAG (Automotive Industry Action Group)],MATCH($B45,tab_MinKomp[[Stanowisko / Position ]:[Stanowisko / Position ]],0)))</f>
        <v>n/a</v>
      </c>
      <c r="BI46" s="190" t="str">
        <f>IF(INDEX(tab_MinKomp[Super-G disputes],MATCH($B45,tab_MinKomp[[Stanowisko / Position ]:[Stanowisko / Position ]],0))="n/a","n/a",BI45-INDEX(tab_MinKomp[Super-G disputes],MATCH($B45,tab_MinKomp[[Stanowisko / Position ]:[Stanowisko / Position ]],0)))</f>
        <v>n/a</v>
      </c>
      <c r="BJ46" s="190" t="str">
        <f>IF(INDEX(tab_MinKomp[CMMS3/eDDL (Direct Data Link)],MATCH($B45,tab_MinKomp[[Stanowisko / Position ]:[Stanowisko / Position ]],0))="n/a","n/a",BJ45-INDEX(tab_MinKomp[CMMS3/eDDL (Direct Data Link)],MATCH($B45,tab_MinKomp[[Stanowisko / Position ]:[Stanowisko / Position ]],0)))</f>
        <v>n/a</v>
      </c>
      <c r="BK46" s="190" t="str">
        <f>IF(INDEX(tab_MinKomp[MP&amp;L (Material Planning and Logistics)],MATCH($B45,tab_MinKomp[[Stanowisko / Position ]:[Stanowisko / Position ]],0))="n/a","n/a",BK45-INDEX(tab_MinKomp[MP&amp;L (Material Planning and Logistics)],MATCH($B45,tab_MinKomp[[Stanowisko / Position ]:[Stanowisko / Position ]],0)))</f>
        <v>n/a</v>
      </c>
      <c r="BL46" s="190" t="str">
        <f>IF(INDEX(tab_MinKomp[Supplier delivery rating],MATCH($B45,tab_MinKomp[[Stanowisko / Position ]:[Stanowisko / Position ]],0))="n/a","n/a",BL45-INDEX(tab_MinKomp[Supplier delivery rating],MATCH($B45,tab_MinKomp[[Stanowisko / Position ]:[Stanowisko / Position ]],0)))</f>
        <v>n/a</v>
      </c>
      <c r="BM46" s="194" t="str">
        <f>IF(INDEX(tab_MinKomp[FMEA],MATCH($B45,tab_MinKomp[[Stanowisko / Position ]:[Stanowisko / Position ]],0))="n/a","n/a",BM45-INDEX(tab_MinKomp[FMEA],MATCH($B45,tab_MinKomp[[Stanowisko / Position ]:[Stanowisko / Position ]],0)))</f>
        <v>n/a</v>
      </c>
      <c r="BN46" s="194" t="str">
        <f>IF(INDEX(tab_MinKomp[FMEA],MATCH($B45,tab_MinKomp[[Stanowisko / Position ]:[Stanowisko / Position ]],0))="n/a","n/a",BN45-INDEX(tab_MinKomp[FMEA],MATCH($B45,tab_MinKomp[[Stanowisko / Position ]:[Stanowisko / Position ]],0)))</f>
        <v>n/a</v>
      </c>
      <c r="BO46" s="194" t="str">
        <f>IF(INDEX(tab_MinKomp[FMEA],MATCH($B45,tab_MinKomp[[Stanowisko / Position ]:[Stanowisko / Position ]],0))="n/a","n/a",BO45-INDEX(tab_MinKomp[FMEA],MATCH($B45,tab_MinKomp[[Stanowisko / Position ]:[Stanowisko / Position ]],0)))</f>
        <v>n/a</v>
      </c>
      <c r="BP46" s="194" t="str">
        <f>IF(INDEX(tab_MinKomp[FMEA],MATCH($B45,tab_MinKomp[[Stanowisko / Position ]:[Stanowisko / Position ]],0))="n/a","n/a",BP45-INDEX(tab_MinKomp[FMEA],MATCH($B45,tab_MinKomp[[Stanowisko / Position ]:[Stanowisko / Position ]],0)))</f>
        <v>n/a</v>
      </c>
      <c r="BQ46" s="194" t="str">
        <f>IF(INDEX(tab_MinKomp[FMEA],MATCH($B45,tab_MinKomp[[Stanowisko / Position ]:[Stanowisko / Position ]],0))="n/a","n/a",BQ45-INDEX(tab_MinKomp[FMEA],MATCH($B45,tab_MinKomp[[Stanowisko / Position ]:[Stanowisko / Position ]],0)))</f>
        <v>n/a</v>
      </c>
      <c r="BR46" s="194" t="str">
        <f>IF(INDEX(tab_MinKomp[FMEA],MATCH($B45,tab_MinKomp[[Stanowisko / Position ]:[Stanowisko / Position ]],0))="n/a","n/a",BR45-INDEX(tab_MinKomp[FMEA],MATCH($B45,tab_MinKomp[[Stanowisko / Position ]:[Stanowisko / Position ]],0)))</f>
        <v>n/a</v>
      </c>
      <c r="BS46" s="194" t="str">
        <f>IF(INDEX(tab_MinKomp[FMEA],MATCH($B45,tab_MinKomp[[Stanowisko / Position ]:[Stanowisko / Position ]],0))="n/a","n/a",BS45-INDEX(tab_MinKomp[FMEA],MATCH($B45,tab_MinKomp[[Stanowisko / Position ]:[Stanowisko / Position ]],0)))</f>
        <v>n/a</v>
      </c>
      <c r="BT46" s="194" t="str">
        <f>IF(INDEX(tab_MinKomp[FMEA],MATCH($B45,tab_MinKomp[[Stanowisko / Position ]:[Stanowisko / Position ]],0))="n/a","n/a",BT45-INDEX(tab_MinKomp[FMEA],MATCH($B45,tab_MinKomp[[Stanowisko / Position ]:[Stanowisko / Position ]],0)))</f>
        <v>n/a</v>
      </c>
      <c r="BU46" s="194" t="str">
        <f>IF(INDEX(tab_MinKomp[FMEA],MATCH($B45,tab_MinKomp[[Stanowisko / Position ]:[Stanowisko / Position ]],0))="n/a","n/a",BU45-INDEX(tab_MinKomp[FMEA],MATCH($B45,tab_MinKomp[[Stanowisko / Position ]:[Stanowisko / Position ]],0)))</f>
        <v>n/a</v>
      </c>
      <c r="BV46" s="194" t="str">
        <f>IF(INDEX(tab_MinKomp[FMEA],MATCH($B45,tab_MinKomp[[Stanowisko / Position ]:[Stanowisko / Position ]],0))="n/a","n/a",BV45-INDEX(tab_MinKomp[FMEA],MATCH($B45,tab_MinKomp[[Stanowisko / Position ]:[Stanowisko / Position ]],0)))</f>
        <v>n/a</v>
      </c>
      <c r="BW46" s="194" t="str">
        <f>IF(INDEX(tab_MinKomp[FMEA],MATCH($B45,tab_MinKomp[[Stanowisko / Position ]:[Stanowisko / Position ]],0))="n/a","n/a",BW45-INDEX(tab_MinKomp[FMEA],MATCH($B45,tab_MinKomp[[Stanowisko / Position ]:[Stanowisko / Position ]],0)))</f>
        <v>n/a</v>
      </c>
      <c r="BX46" s="194" t="str">
        <f>IF(INDEX(tab_MinKomp[FMEA],MATCH($B45,tab_MinKomp[[Stanowisko / Position ]:[Stanowisko / Position ]],0))="n/a","n/a",BX45-INDEX(tab_MinKomp[FMEA],MATCH($B45,tab_MinKomp[[Stanowisko / Position ]:[Stanowisko / Position ]],0)))</f>
        <v>n/a</v>
      </c>
      <c r="BY46" s="194" t="str">
        <f>IF(INDEX(tab_MinKomp[Obsługa maszyn Engel / Engel Maschinenbedienung],MATCH($B45,tab_MinKomp[[Stanowisko / Position ]:[Stanowisko / Position ]],0))="n/a","n/a",BY45-INDEX(tab_MinKomp[Obsługa maszyn Engel / Engel Maschinenbedienung],MATCH($B45,tab_MinKomp[[Stanowisko / Position ]:[Stanowisko / Position ]],0)))</f>
        <v>n/a</v>
      </c>
      <c r="BZ46" s="194" t="str">
        <f>IF(INDEX(tab_MinKomp[FMEA],MATCH($B45,tab_MinKomp[[Stanowisko / Position ]:[Stanowisko / Position ]],0))="n/a","n/a",BZ45-INDEX(tab_MinKomp[FMEA],MATCH($B45,tab_MinKomp[[Stanowisko / Position ]:[Stanowisko / Position ]],0)))</f>
        <v>n/a</v>
      </c>
      <c r="CA46" s="194" t="str">
        <f>IF(INDEX(tab_MinKomp[Obsługa maszyn KVT / KVT Maschinenbedienung],MATCH($B45,tab_MinKomp[[Stanowisko / Position ]:[Stanowisko / Position ]],0))="n/a","n/a",CA45-INDEX(tab_MinKomp[Obsługa maszyn KVT / KVT Maschinenbedienung],MATCH($B45,tab_MinKomp[[Stanowisko / Position ]:[Stanowisko / Position ]],0)))</f>
        <v>n/a</v>
      </c>
      <c r="CB46" s="194" t="str">
        <f>IF(INDEX(tab_MinKomp[Obsługa maszyn ASL / ASL Maschinenbedienung],MATCH($B45,tab_MinKomp[[Stanowisko / Position ]:[Stanowisko / Position ]],0))="n/a","n/a",CB45-INDEX(tab_MinKomp[Obsługa maszyn ASL / ASL Maschinenbedienung],MATCH($B45,tab_MinKomp[[Stanowisko / Position ]:[Stanowisko / Position ]],0)))</f>
        <v>n/a</v>
      </c>
      <c r="CC46" s="194" t="str">
        <f>IF(INDEX(tab_MinKomp[Obsługa maszyn Branson / Branson Maschinenbedienung],MATCH($B45,tab_MinKomp[[Stanowisko / Position ]:[Stanowisko / Position ]],0))="n/a","n/a",CC45-INDEX(tab_MinKomp[Obsługa maszyn Branson / Branson Maschinenbedienung],MATCH($B45,tab_MinKomp[[Stanowisko / Position ]:[Stanowisko / Position ]],0)))</f>
        <v>n/a</v>
      </c>
      <c r="CD46" s="194" t="str">
        <f>IF(INDEX(tab_MinKomp[FMEA],MATCH($B45,tab_MinKomp[[Stanowisko / Position ]:[Stanowisko / Position ]],0))="n/a","n/a",CD45-INDEX(tab_MinKomp[FMEA],MATCH($B45,tab_MinKomp[[Stanowisko / Position ]:[Stanowisko / Position ]],0)))</f>
        <v>n/a</v>
      </c>
      <c r="CE46" s="194" t="str">
        <f>IF(INDEX(tab_MinKomp[Obsługa maszyn Piovan / Piovan Maschinenbedienung],MATCH($B45,tab_MinKomp[[Stanowisko / Position ]:[Stanowisko / Position ]],0))="n/a","n/a",CE45-INDEX(tab_MinKomp[Obsługa maszyn Piovan / Piovan Maschinenbedienung],MATCH($B45,tab_MinKomp[[Stanowisko / Position ]:[Stanowisko / Position ]],0)))</f>
        <v>n/a</v>
      </c>
      <c r="CF46" s="194" t="str">
        <f>IF(INDEX(tab_MinKomp[FMEA],MATCH($B45,tab_MinKomp[[Stanowisko / Position ]:[Stanowisko / Position ]],0))="n/a","n/a",CF45-INDEX(tab_MinKomp[FMEA],MATCH($B45,tab_MinKomp[[Stanowisko / Position ]:[Stanowisko / Position ]],0)))</f>
        <v>n/a</v>
      </c>
      <c r="CG46" s="194" t="str">
        <f>IF(INDEX(tab_MinKomp[FMEA],MATCH($B45,tab_MinKomp[[Stanowisko / Position ]:[Stanowisko / Position ]],0))="n/a","n/a",CG45-INDEX(tab_MinKomp[FMEA],MATCH($B45,tab_MinKomp[[Stanowisko / Position ]:[Stanowisko / Position ]],0)))</f>
        <v>n/a</v>
      </c>
      <c r="CH46" s="194" t="str">
        <f>IF(INDEX(tab_MinKomp[Wymagania VDA 6.5 Product / Forderungen],MATCH($B45,tab_MinKomp[[Stanowisko / Position ]:[Stanowisko / Position ]],0))="n/a","n/a",CH45-INDEX(tab_MinKomp[Wymagania VDA 6.5 Product / Forderungen],MATCH($B45,tab_MinKomp[[Stanowisko / Position ]:[Stanowisko / Position ]],0)))</f>
        <v>n/a</v>
      </c>
      <c r="CI46" s="194" t="str">
        <f>IF(INDEX(tab_MinKomp[Wymagania VDA 6.5 Product / Forderungen],MATCH($B45,tab_MinKomp[[Stanowisko / Position ]:[Stanowisko / Position ]],0))="n/a","n/a",CI45-INDEX(tab_MinKomp[Wymagania VDA 6.5 Product / Forderungen],MATCH($B45,tab_MinKomp[[Stanowisko / Position ]:[Stanowisko / Position ]],0)))</f>
        <v>n/a</v>
      </c>
      <c r="CJ46" s="194" t="str">
        <f>IF(INDEX(tab_MinKomp[Wymagania VDA 6.5 Product / Forderungen],MATCH($B45,tab_MinKomp[[Stanowisko / Position ]:[Stanowisko / Position ]],0))="n/a","n/a",CJ45-INDEX(tab_MinKomp[Wymagania VDA 6.5 Product / Forderungen],MATCH($B45,tab_MinKomp[[Stanowisko / Position ]:[Stanowisko / Position ]],0)))</f>
        <v>n/a</v>
      </c>
      <c r="CK46" s="194" t="str">
        <f>IF(INDEX(tab_MinKomp[Wymagania VDA 6.5 Product / Forderungen],MATCH($B45,tab_MinKomp[[Stanowisko / Position ]:[Stanowisko / Position ]],0))="n/a","n/a",CK45-INDEX(tab_MinKomp[Wymagania VDA 6.5 Product / Forderungen],MATCH($B45,tab_MinKomp[[Stanowisko / Position ]:[Stanowisko / Position ]],0)))</f>
        <v>n/a</v>
      </c>
      <c r="CL46" s="194" t="str">
        <f>IF(INDEX(tab_MinKomp[Wymagania VDA 6.5 Product / Forderungen],MATCH($B45,tab_MinKomp[[Stanowisko / Position ]:[Stanowisko / Position ]],0))="n/a","n/a",CL45-INDEX(tab_MinKomp[Wymagania VDA 6.5 Product / Forderungen],MATCH($B45,tab_MinKomp[[Stanowisko / Position ]:[Stanowisko / Position ]],0)))</f>
        <v>n/a</v>
      </c>
      <c r="CM46" s="194" t="str">
        <f>IF(INDEX(tab_MinKomp[Informatyka ogólna (techniczne i systemowe) / Allgemeine IT (Technik und System)],MATCH($B45,tab_MinKomp[[Stanowisko / Position ]:[Stanowisko / Position ]],0))="n/a","n/a",CM45-INDEX(tab_MinKomp[Informatyka ogólna (techniczne i systemowe) / Allgemeine IT (Technik und System)],MATCH($B45,tab_MinKomp[[Stanowisko / Position ]:[Stanowisko / Position ]],0)))</f>
        <v>n/a</v>
      </c>
      <c r="CN46" s="194" t="str">
        <f>IF(INDEX(tab_MinKomp[Sieci komputerowe / Computernetzwerke],MATCH($B45,tab_MinKomp[[Stanowisko / Position ]:[Stanowisko / Position ]],0))="n/a","n/a",CN45-INDEX(tab_MinKomp[Sieci komputerowe / Computernetzwerke],MATCH($B45,tab_MinKomp[[Stanowisko / Position ]:[Stanowisko / Position ]],0)))</f>
        <v>n/a</v>
      </c>
      <c r="CO46" s="194" t="str">
        <f>IF(INDEX(tab_MinKomp[Hardware (komputery PC, drukarki biurowe i etykietowe, telefonia stacjonarna i mobilna) (PC, Drucker, Telefpne, Handys)],MATCH($B45,tab_MinKomp[[Stanowisko / Position ]:[Stanowisko / Position ]],0))="n/a","n/a",CO45-INDEX(tab_MinKomp[Hardware (komputery PC, drukarki biurowe i etykietowe, telefonia stacjonarna i mobilna) (PC, Drucker, Telefpne, Handys)],MATCH($B45,tab_MinKomp[[Stanowisko / Position ]:[Stanowisko / Position ]],0)))</f>
        <v>n/a</v>
      </c>
      <c r="CP46" s="194" t="str">
        <f>IF(INDEX(tab_MinKomp[Software &amp; Systems (MS Office, MS Remote Desktop)],MATCH($B45,tab_MinKomp[[Stanowisko / Position ]:[Stanowisko / Position ]],0))="n/a","n/a",CP45-INDEX(tab_MinKomp[Software &amp; Systems (MS Office, MS Remote Desktop)],MATCH($B45,tab_MinKomp[[Stanowisko / Position ]:[Stanowisko / Position ]],0)))</f>
        <v>n/a</v>
      </c>
      <c r="CQ46" s="194" t="str">
        <f>IF(INDEX(tab_MinKomp[Programowanie obiektowe (PHP) / Objektprogrammierung],MATCH($B45,tab_MinKomp[[Stanowisko / Position ]:[Stanowisko / Position ]],0))="n/a","n/a",CQ45-INDEX(tab_MinKomp[Programowanie obiektowe (PHP) / Objektprogrammierung],MATCH($B45,tab_MinKomp[[Stanowisko / Position ]:[Stanowisko / Position ]],0)))</f>
        <v>n/a</v>
      </c>
      <c r="CR46" s="194" t="str">
        <f>IF(INDEX(tab_MinKomp[Scrum],MATCH($B45,tab_MinKomp[[Stanowisko / Position ]:[Stanowisko / Position ]],0))="n/a","n/a",CR45-INDEX(tab_MinKomp[Scrum],MATCH($B45,tab_MinKomp[[Stanowisko / Position ]:[Stanowisko / Position ]],0)))</f>
        <v>n/a</v>
      </c>
      <c r="CS46" s="194" t="str">
        <f>IF(INDEX(tab_MinKomp[SQL (MySQL)],MATCH($B45,tab_MinKomp[[Stanowisko / Position ]:[Stanowisko / Position ]],0))="n/a","n/a",CS45-INDEX(tab_MinKomp[SQL (MySQL)],MATCH($B45,tab_MinKomp[[Stanowisko / Position ]:[Stanowisko / Position ]],0)))</f>
        <v>n/a</v>
      </c>
      <c r="CT46" s="194" t="str">
        <f>IF(INDEX(tab_MinKomp[Javascript],MATCH($B45,tab_MinKomp[[Stanowisko / Position ]:[Stanowisko / Position ]],0))="n/a","n/a",CT45-INDEX(tab_MinKomp[Javascript],MATCH($B45,tab_MinKomp[[Stanowisko / Position ]:[Stanowisko / Position ]],0)))</f>
        <v>n/a</v>
      </c>
      <c r="CU46" s="194" t="str">
        <f>IF(INDEX(tab_MinKomp[Joomla],MATCH($B45,tab_MinKomp[[Stanowisko / Position ]:[Stanowisko / Position ]],0))="n/a","n/a",CU45-INDEX(tab_MinKomp[Joomla],MATCH($B45,tab_MinKomp[[Stanowisko / Position ]:[Stanowisko / Position ]],0)))</f>
        <v>n/a</v>
      </c>
      <c r="CV46" s="194" t="str">
        <f>IF(INDEX(tab_MinKomp[Bash],MATCH($B45,tab_MinKomp[[Stanowisko / Position ]:[Stanowisko / Position ]],0))="n/a","n/a",CV45-INDEX(tab_MinKomp[Bash],MATCH($B45,tab_MinKomp[[Stanowisko / Position ]:[Stanowisko / Position ]],0)))</f>
        <v>n/a</v>
      </c>
      <c r="CW46" s="194" t="str">
        <f>IF(INDEX(tab_MinKomp[HTML / CSS],MATCH($B45,tab_MinKomp[[Stanowisko / Position ]:[Stanowisko / Position ]],0))="n/a","n/a",CW45-INDEX(tab_MinKomp[HTML / CSS],MATCH($B45,tab_MinKomp[[Stanowisko / Position ]:[Stanowisko / Position ]],0)))</f>
        <v>n/a</v>
      </c>
      <c r="CX46" s="194" t="str">
        <f>IF(INDEX(tab_MinKomp[HTML / CSS],MATCH($B45,tab_MinKomp[[Stanowisko / Position ]:[Stanowisko / Position ]],0))="n/a","n/a",CX45-INDEX(tab_MinKomp[HTML / CSS],MATCH($B45,tab_MinKomp[[Stanowisko / Position ]:[Stanowisko / Position ]],0)))</f>
        <v>n/a</v>
      </c>
      <c r="CY46" s="194" t="str">
        <f>IF(INDEX(tab_MinKomp[SYSTEM PR],MATCH($B45,tab_MinKomp[[Stanowisko / Position ]:[Stanowisko / Position ]],0))="n/a","n/a",CY45-INDEX(tab_MinKomp[SYSTEM PR],MATCH($B45,tab_MinKomp[[Stanowisko / Position ]:[Stanowisko / Position ]],0)))</f>
        <v>n/a</v>
      </c>
      <c r="CZ46" s="194" t="str">
        <f>IF(INDEX(tab_MinKomp[System Einkauf XP / EBA],MATCH($B45,tab_MinKomp[[Stanowisko / Position ]:[Stanowisko / Position ]],0))="n/a","n/a",CZ45-INDEX(tab_MinKomp[System Einkauf XP / EBA],MATCH($B45,tab_MinKomp[[Stanowisko / Position ]:[Stanowisko / Position ]],0)))</f>
        <v>n/a</v>
      </c>
      <c r="DA46" s="194" t="str">
        <f>IF(INDEX(tab_MinKomp[Techniki negocjacyjne / Verhandlungstechniken],MATCH($B45,tab_MinKomp[[Stanowisko / Position ]:[Stanowisko / Position ]],0))="n/a","n/a",DA45-INDEX(tab_MinKomp[Techniki negocjacyjne / Verhandlungstechniken],MATCH($B45,tab_MinKomp[[Stanowisko / Position ]:[Stanowisko / Position ]],0)))</f>
        <v>n/a</v>
      </c>
      <c r="DB46" s="194" t="str">
        <f>IF(INDEX(tab_MinKomp[Znajomość rynku branżowego / Kenntnis des Industrie Marktes],MATCH($B45,tab_MinKomp[[Stanowisko / Position ]:[Stanowisko / Position ]],0))="n/a","n/a",DB45-INDEX(tab_MinKomp[Znajomość rynku branżowego / Kenntnis des Industrie Marktes],MATCH($B45,tab_MinKomp[[Stanowisko / Position ]:[Stanowisko / Position ]],0)))</f>
        <v>n/a</v>
      </c>
      <c r="DC46" s="194" t="str">
        <f>IF(INDEX(tab_MinKomp[SUPPLIER MANAGEMENT],MATCH($B45,tab_MinKomp[[Stanowisko / Position ]:[Stanowisko / Position ]],0))="n/a","n/a",DC45-INDEX(tab_MinKomp[SUPPLIER MANAGEMENT],MATCH($B45,tab_MinKomp[[Stanowisko / Position ]:[Stanowisko / Position ]],0)))</f>
        <v>n/a</v>
      </c>
      <c r="DD46" s="194" t="str">
        <f>IF(INDEX(tab_MinKomp[SUPPLIER MANAGEMENT],MATCH($B45,tab_MinKomp[[Stanowisko / Position ]:[Stanowisko / Position ]],0))="n/a","n/a",DD45-INDEX(tab_MinKomp[SUPPLIER MANAGEMENT],MATCH($B45,tab_MinKomp[[Stanowisko / Position ]:[Stanowisko / Position ]],0)))</f>
        <v>n/a</v>
      </c>
      <c r="DE46" s="194" t="str">
        <f>IF(INDEX(tab_MinKomp[SUPPLIER MANAGEMENT],MATCH($B45,tab_MinKomp[[Stanowisko / Position ]:[Stanowisko / Position ]],0))="n/a","n/a",DE45-INDEX(tab_MinKomp[SUPPLIER MANAGEMENT],MATCH($B45,tab_MinKomp[[Stanowisko / Position ]:[Stanowisko / Position ]],0)))</f>
        <v>n/a</v>
      </c>
      <c r="DF46" s="194" t="str">
        <f>IF(INDEX(tab_MinKomp[PPAP/PSW],MATCH($B45,tab_MinKomp[[Stanowisko / Position ]:[Stanowisko / Position ]],0))="n/a","n/a",DF45-INDEX(tab_MinKomp[PPAP/PSW],MATCH($B45,tab_MinKomp[[Stanowisko / Position ]:[Stanowisko / Position ]],0)))</f>
        <v>n/a</v>
      </c>
      <c r="DG46" s="194" t="str">
        <f>IF(INDEX(tab_MinKomp[PPAP/PSW],MATCH($B45,tab_MinKomp[[Stanowisko / Position ]:[Stanowisko / Position ]],0))="n/a","n/a",DG45-INDEX(tab_MinKomp[PPAP/PSW],MATCH($B45,tab_MinKomp[[Stanowisko / Position ]:[Stanowisko / Position ]],0)))</f>
        <v>n/a</v>
      </c>
      <c r="DH46" s="194" t="str">
        <f>IF(INDEX(tab_MinKomp[SUPPLIER MANAGEMENT],MATCH($B45,tab_MinKomp[[Stanowisko / Position ]:[Stanowisko / Position ]],0))="n/a","n/a",DH45-INDEX(tab_MinKomp[SUPPLIER MANAGEMENT],MATCH($B45,tab_MinKomp[[Stanowisko / Position ]:[Stanowisko / Position ]],0)))</f>
        <v>n/a</v>
      </c>
      <c r="DI46" s="194" t="str">
        <f>IF(INDEX(tab_MinKomp[OBSŁUGA PORTALI KLIENTA / Kundenportale],MATCH($B45,tab_MinKomp[[Stanowisko / Position ]:[Stanowisko / Position ]],0))="n/a","n/a",DI45-INDEX(tab_MinKomp[OBSŁUGA PORTALI KLIENTA / Kundenportale],MATCH($B45,tab_MinKomp[[Stanowisko / Position ]:[Stanowisko / Position ]],0)))</f>
        <v>n/a</v>
      </c>
      <c r="DJ46" s="194" t="str">
        <f>IF(INDEX(tab_MinKomp[Obsługa systemu BABTECQ / BABTECQ System],MATCH($B45,tab_MinKomp[[Stanowisko / Position ]:[Stanowisko / Position ]],0))="n/a","n/a",DJ45-INDEX(tab_MinKomp[Obsługa systemu BABTECQ / BABTECQ System],MATCH($B45,tab_MinKomp[[Stanowisko / Position ]:[Stanowisko / Position ]],0)))</f>
        <v>n/a</v>
      </c>
      <c r="DK46" s="194" t="str">
        <f>IF(INDEX(tab_MinKomp[Rysunek techniczny / technische Zeichnung],MATCH($B45,tab_MinKomp[[Stanowisko / Position ]:[Stanowisko / Position ]],0))="n/a","n/a",DK45-INDEX(tab_MinKomp[Rysunek techniczny / technische Zeichnung],MATCH($B45,tab_MinKomp[[Stanowisko / Position ]:[Stanowisko / Position ]],0)))</f>
        <v>n/a</v>
      </c>
      <c r="DL46" s="194" t="str">
        <f>IF(INDEX(tab_MinKomp[Kalibracja / Kalibrierung],MATCH($B45,tab_MinKomp[[Stanowisko / Position ]:[Stanowisko / Position ]],0))="n/a","n/a",DL45-INDEX(tab_MinKomp[Kalibracja / Kalibrierung],MATCH($B45,tab_MinKomp[[Stanowisko / Position ]:[Stanowisko / Position ]],0)))</f>
        <v>n/a</v>
      </c>
      <c r="DM46" s="194" t="str">
        <f>IF(INDEX(tab_MinKomp[Rekwalifikacja / Requalifizierung],MATCH($B45,tab_MinKomp[[Stanowisko / Position ]:[Stanowisko / Position ]],0))="n/a","n/a",DM45-INDEX(tab_MinKomp[Rekwalifikacja / Requalifizierung],MATCH($B45,tab_MinKomp[[Stanowisko / Position ]:[Stanowisko / Position ]],0)))</f>
        <v>n/a</v>
      </c>
      <c r="DN46" s="190" t="str">
        <f>IF(INDEX(tab_MinKomp[Testy czystości / Reinheitstests],MATCH($B45,tab_MinKomp[[Stanowisko / Position ]:[Stanowisko / Position ]],0))="n/a","n/a",DN45-INDEX(tab_MinKomp[Testy czystości / Reinheitstests],MATCH($B45,tab_MinKomp[[Stanowisko / Position ]:[Stanowisko / Position ]],0)))</f>
        <v>n/a</v>
      </c>
      <c r="DO46" s="190" t="str">
        <f>IF(INDEX(tab_MinKomp[Testy czystości / Reinheitstests],MATCH($B45,tab_MinKomp[[Stanowisko / Position ]:[Stanowisko / Position ]],0))="n/a","n/a",DO45-INDEX(tab_MinKomp[Testy czystości / Reinheitstests],MATCH($B45,tab_MinKomp[[Stanowisko / Position ]:[Stanowisko / Position ]],0)))</f>
        <v>n/a</v>
      </c>
      <c r="DP46" s="190" t="str">
        <f>IF(INDEX(tab_MinKomp[Testy czystości / Reinheitstests],MATCH($B45,tab_MinKomp[[Stanowisko / Position ]:[Stanowisko / Position ]],0))="n/a","n/a",DP45-INDEX(tab_MinKomp[Testy czystości / Reinheitstests],MATCH($B45,tab_MinKomp[[Stanowisko / Position ]:[Stanowisko / Position ]],0)))</f>
        <v>n/a</v>
      </c>
      <c r="DQ46" s="190" t="str">
        <f>IF(INDEX(tab_MinKomp[Testy czystości / Reinheitstests],MATCH($B45,tab_MinKomp[[Stanowisko / Position ]:[Stanowisko / Position ]],0))="n/a","n/a",DQ45-INDEX(tab_MinKomp[Testy czystości / Reinheitstests],MATCH($B45,tab_MinKomp[[Stanowisko / Position ]:[Stanowisko / Position ]],0)))</f>
        <v>n/a</v>
      </c>
      <c r="DR46" s="190" t="str">
        <f>IF(INDEX(tab_MinKomp[Testy czystości / Reinheitstests],MATCH($B45,tab_MinKomp[[Stanowisko / Position ]:[Stanowisko / Position ]],0))="n/a","n/a",DR45-INDEX(tab_MinKomp[Testy czystości / Reinheitstests],MATCH($B45,tab_MinKomp[[Stanowisko / Position ]:[Stanowisko / Position ]],0)))</f>
        <v>n/a</v>
      </c>
      <c r="DS46" s="190" t="str">
        <f>IF(INDEX(tab_MinKomp[Testy czystości / Reinheitstests],MATCH($B45,tab_MinKomp[[Stanowisko / Position ]:[Stanowisko / Position ]],0))="n/a","n/a",DS45-INDEX(tab_MinKomp[Testy czystości / Reinheitstests],MATCH($B45,tab_MinKomp[[Stanowisko / Position ]:[Stanowisko / Position ]],0)))</f>
        <v>n/a</v>
      </c>
      <c r="DT46" s="194" t="str">
        <f>IF(INDEX(tab_MinKomp[SUPPLIER MANAGEMENT],MATCH($B45,tab_MinKomp[[Stanowisko / Position ]:[Stanowisko / Position ]],0))="n/a","n/a",DT45-INDEX(tab_MinKomp[SUPPLIER MANAGEMENT],MATCH($B45,tab_MinKomp[[Stanowisko / Position ]:[Stanowisko / Position ]],0)))</f>
        <v>n/a</v>
      </c>
      <c r="DU46" s="190" t="str">
        <f>IF(INDEX(tab_MinKomp[Testy czystości / Reinheitstests],MATCH($B45,tab_MinKomp[[Stanowisko / Position ]:[Stanowisko / Position ]],0))="n/a","n/a",DU45-INDEX(tab_MinKomp[Testy czystości / Reinheitstests],MATCH($B45,tab_MinKomp[[Stanowisko / Position ]:[Stanowisko / Position ]],0)))</f>
        <v>n/a</v>
      </c>
      <c r="DV46" s="190" t="str">
        <f>IF(INDEX(tab_MinKomp[Testy czystości / Reinheitstests],MATCH($B45,tab_MinKomp[[Stanowisko / Position ]:[Stanowisko / Position ]],0))="n/a","n/a",DV45-INDEX(tab_MinKomp[Testy czystości / Reinheitstests],MATCH($B45,tab_MinKomp[[Stanowisko / Position ]:[Stanowisko / Position ]],0)))</f>
        <v>n/a</v>
      </c>
      <c r="DW46" s="190" t="str">
        <f>IF(INDEX(tab_MinKomp[Testy czystości / Reinheitstests],MATCH($B45,tab_MinKomp[[Stanowisko / Position ]:[Stanowisko / Position ]],0))="n/a","n/a",DW45-INDEX(tab_MinKomp[Testy czystości / Reinheitstests],MATCH($B45,tab_MinKomp[[Stanowisko / Position ]:[Stanowisko / Position ]],0)))</f>
        <v>n/a</v>
      </c>
      <c r="DX46" s="190" t="str">
        <f>IF(INDEX(tab_MinKomp[Testy czystości / Reinheitstests],MATCH($B45,tab_MinKomp[[Stanowisko / Position ]:[Stanowisko / Position ]],0))="n/a","n/a",DX45-INDEX(tab_MinKomp[Testy czystości / Reinheitstests],MATCH($B45,tab_MinKomp[[Stanowisko / Position ]:[Stanowisko / Position ]],0)))</f>
        <v>n/a</v>
      </c>
      <c r="DY46" s="190" t="str">
        <f>IF(INDEX(tab_MinKomp[Testy czystości / Reinheitstests],MATCH($B45,tab_MinKomp[[Stanowisko / Position ]:[Stanowisko / Position ]],0))="n/a","n/a",DY45-INDEX(tab_MinKomp[Testy czystości / Reinheitstests],MATCH($B45,tab_MinKomp[[Stanowisko / Position ]:[Stanowisko / Position ]],0)))</f>
        <v>n/a</v>
      </c>
      <c r="DZ46" s="190" t="str">
        <f>IF(INDEX(tab_MinKomp[Testy czystości / Reinheitstests],MATCH($B45,tab_MinKomp[[Stanowisko / Position ]:[Stanowisko / Position ]],0))="n/a","n/a",DZ45-INDEX(tab_MinKomp[Testy czystości / Reinheitstests],MATCH($B45,tab_MinKomp[[Stanowisko / Position ]:[Stanowisko / Position ]],0)))</f>
        <v>n/a</v>
      </c>
      <c r="EA46" s="190" t="str">
        <f>IF(INDEX(tab_MinKomp[Testy czystości / Reinheitstests],MATCH($B45,tab_MinKomp[[Stanowisko / Position ]:[Stanowisko / Position ]],0))="n/a","n/a",EA45-INDEX(tab_MinKomp[Testy czystości / Reinheitstests],MATCH($B45,tab_MinKomp[[Stanowisko / Position ]:[Stanowisko / Position ]],0)))</f>
        <v>n/a</v>
      </c>
      <c r="EB46" s="190" t="str">
        <f>IF(INDEX(tab_MinKomp[Testy czystości / Reinheitstests],MATCH($B45,tab_MinKomp[[Stanowisko / Position ]:[Stanowisko / Position ]],0))="n/a","n/a",EB45-INDEX(tab_MinKomp[Testy czystości / Reinheitstests],MATCH($B45,tab_MinKomp[[Stanowisko / Position ]:[Stanowisko / Position ]],0)))</f>
        <v>n/a</v>
      </c>
      <c r="EC46" s="190" t="str">
        <f>IF(INDEX(tab_MinKomp[Testy czystości / Reinheitstests],MATCH($B45,tab_MinKomp[[Stanowisko / Position ]:[Stanowisko / Position ]],0))="n/a","n/a",EC45-INDEX(tab_MinKomp[Testy czystości / Reinheitstests],MATCH($B45,tab_MinKomp[[Stanowisko / Position ]:[Stanowisko / Position ]],0)))</f>
        <v>n/a</v>
      </c>
      <c r="ED46" s="190" t="str">
        <f>IF(INDEX(tab_MinKomp[Testy czystości / Reinheitstests],MATCH($B45,tab_MinKomp[[Stanowisko / Position ]:[Stanowisko / Position ]],0))="n/a","n/a",ED45-INDEX(tab_MinKomp[Testy czystości / Reinheitstests],MATCH($B45,tab_MinKomp[[Stanowisko / Position ]:[Stanowisko / Position ]],0)))</f>
        <v>n/a</v>
      </c>
      <c r="EE46" s="190" t="str">
        <f>IF(INDEX(tab_MinKomp[Testy czystości / Reinheitstests],MATCH($B45,tab_MinKomp[[Stanowisko / Position ]:[Stanowisko / Position ]],0))="n/a","n/a",EE45-INDEX(tab_MinKomp[Testy czystości / Reinheitstests],MATCH($B45,tab_MinKomp[[Stanowisko / Position ]:[Stanowisko / Position ]],0)))</f>
        <v>n/a</v>
      </c>
      <c r="EF46" s="190" t="str">
        <f>IF(INDEX(tab_MinKomp[Testy czystości / Reinheitstests],MATCH($B45,tab_MinKomp[[Stanowisko / Position ]:[Stanowisko / Position ]],0))="n/a","n/a",EF45-INDEX(tab_MinKomp[Testy czystości / Reinheitstests],MATCH($B45,tab_MinKomp[[Stanowisko / Position ]:[Stanowisko / Position ]],0)))</f>
        <v>n/a</v>
      </c>
      <c r="EG46" s="190" t="str">
        <f>IF(INDEX(tab_MinKomp[Testy czystości / Reinheitstests],MATCH($B45,tab_MinKomp[[Stanowisko / Position ]:[Stanowisko / Position ]],0))="n/a","n/a",EG45-INDEX(tab_MinKomp[Testy czystości / Reinheitstests],MATCH($B45,tab_MinKomp[[Stanowisko / Position ]:[Stanowisko / Position ]],0)))</f>
        <v>n/a</v>
      </c>
      <c r="EH46" s="190" t="str">
        <f>IF(INDEX(tab_MinKomp[Testy czystości / Reinheitstests],MATCH($B45,tab_MinKomp[[Stanowisko / Position ]:[Stanowisko / Position ]],0))="n/a","n/a",EH45-INDEX(tab_MinKomp[Testy czystości / Reinheitstests],MATCH($B45,tab_MinKomp[[Stanowisko / Position ]:[Stanowisko / Position ]],0)))</f>
        <v>n/a</v>
      </c>
      <c r="EI46" s="190" t="str">
        <f>IF(INDEX(tab_MinKomp[Testy czystości / Reinheitstests],MATCH($B45,tab_MinKomp[[Stanowisko / Position ]:[Stanowisko / Position ]],0))="n/a","n/a",EI45-INDEX(tab_MinKomp[Testy czystości / Reinheitstests],MATCH($B45,tab_MinKomp[[Stanowisko / Position ]:[Stanowisko / Position ]],0)))</f>
        <v>n/a</v>
      </c>
      <c r="EJ46" s="190" t="str">
        <f>IF(INDEX(tab_MinKomp[Testy czystości / Reinheitstests],MATCH($B45,tab_MinKomp[[Stanowisko / Position ]:[Stanowisko / Position ]],0))="n/a","n/a",EJ45-INDEX(tab_MinKomp[Testy czystości / Reinheitstests],MATCH($B45,tab_MinKomp[[Stanowisko / Position ]:[Stanowisko / Position ]],0)))</f>
        <v>n/a</v>
      </c>
      <c r="EK46" s="190" t="str">
        <f>IF(INDEX(tab_MinKomp[Testy czystości / Reinheitstests],MATCH($B45,tab_MinKomp[[Stanowisko / Position ]:[Stanowisko / Position ]],0))="n/a","n/a",EK45-INDEX(tab_MinKomp[Testy czystości / Reinheitstests],MATCH($B45,tab_MinKomp[[Stanowisko / Position ]:[Stanowisko / Position ]],0)))</f>
        <v>n/a</v>
      </c>
      <c r="EL46" s="190" t="str">
        <f>IF(INDEX(tab_MinKomp[Testy czystości / Reinheitstests],MATCH($B45,tab_MinKomp[[Stanowisko / Position ]:[Stanowisko / Position ]],0))="n/a","n/a",EL45-INDEX(tab_MinKomp[Testy czystości / Reinheitstests],MATCH($B45,tab_MinKomp[[Stanowisko / Position ]:[Stanowisko / Position ]],0)))</f>
        <v>n/a</v>
      </c>
      <c r="EM46" s="190" t="str">
        <f>IF(INDEX(tab_MinKomp[Testy czystości / Reinheitstests],MATCH($B45,tab_MinKomp[[Stanowisko / Position ]:[Stanowisko / Position ]],0))="n/a","n/a",EM45-INDEX(tab_MinKomp[Testy czystości / Reinheitstests],MATCH($B45,tab_MinKomp[[Stanowisko / Position ]:[Stanowisko / Position ]],0)))</f>
        <v>n/a</v>
      </c>
      <c r="EN46" s="190" t="str">
        <f>IF(INDEX(tab_MinKomp[Testy czystości / Reinheitstests],MATCH($B45,tab_MinKomp[[Stanowisko / Position ]:[Stanowisko / Position ]],0))="n/a","n/a",EN45-INDEX(tab_MinKomp[Testy czystości / Reinheitstests],MATCH($B45,tab_MinKomp[[Stanowisko / Position ]:[Stanowisko / Position ]],0)))</f>
        <v>n/a</v>
      </c>
      <c r="EO46" s="194" t="str">
        <f>IF(INDEX(tab_MinKomp[Konserwacja Rep],MATCH($B45,tab_MinKomp[[Stanowisko / Position ]:[Stanowisko / Position ]],0))="n/a","n/a",EO45-INDEX(tab_MinKomp[Konserwacja Rep],MATCH($B45,tab_MinKomp[[Stanowisko / Position ]:[Stanowisko / Position ]],0)))</f>
        <v>n/a</v>
      </c>
      <c r="EP46" s="194" t="str">
        <f>IF(INDEX(tab_MinKomp[[Konserwacja Engel ]],MATCH($B45,tab_MinKomp[[Stanowisko / Position ]:[Stanowisko / Position ]],0))="n/a","n/a",EP45-INDEX(tab_MinKomp[[Konserwacja Engel ]],MATCH($B45,tab_MinKomp[[Stanowisko / Position ]:[Stanowisko / Position ]],0)))</f>
        <v>n/a</v>
      </c>
      <c r="EQ46" s="194" t="str">
        <f>IF(INDEX(tab_MinKomp[Konserwacja B 50],MATCH($B45,tab_MinKomp[[Stanowisko / Position ]:[Stanowisko / Position ]],0))="n/a","n/a",EQ45-INDEX(tab_MinKomp[Konserwacja B 50],MATCH($B45,tab_MinKomp[[Stanowisko / Position ]:[Stanowisko / Position ]],0)))</f>
        <v>n/a</v>
      </c>
      <c r="ER46" s="194" t="str">
        <f>IF(INDEX(tab_MinKomp[[Konserwacja EOL ]],MATCH($B45,tab_MinKomp[[Stanowisko / Position ]:[Stanowisko / Position ]],0))="n/a","n/a",ER45-INDEX(tab_MinKomp[[Konserwacja EOL ]],MATCH($B45,tab_MinKomp[[Stanowisko / Position ]:[Stanowisko / Position ]],0)))</f>
        <v>n/a</v>
      </c>
      <c r="ES46" s="194" t="str">
        <f>IF(INDEX(tab_MinKomp[Konserwacja Branson],MATCH($B45,tab_MinKomp[[Stanowisko / Position ]:[Stanowisko / Position ]],0))="n/a","n/a",ES45-INDEX(tab_MinKomp[Konserwacja Branson],MATCH($B45,tab_MinKomp[[Stanowisko / Position ]:[Stanowisko / Position ]],0)))</f>
        <v>n/a</v>
      </c>
      <c r="ET46" s="194" t="str">
        <f>IF(INDEX(tab_MinKomp[Konserwacja coolery],MATCH($B45,tab_MinKomp[[Stanowisko / Position ]:[Stanowisko / Position ]],0))="n/a","n/a",ET45-INDEX(tab_MinKomp[Konserwacja coolery],MATCH($B45,tab_MinKomp[[Stanowisko / Position ]:[Stanowisko / Position ]],0)))</f>
        <v>n/a</v>
      </c>
      <c r="EU46" s="194" t="str">
        <f>IF(INDEX(tab_MinKomp[Konserwacja piecy],MATCH($B45,tab_MinKomp[[Stanowisko / Position ]:[Stanowisko / Position ]],0))="n/a","n/a",EU45-INDEX(tab_MinKomp[Konserwacja piecy],MATCH($B45,tab_MinKomp[[Stanowisko / Position ]:[Stanowisko / Position ]],0)))</f>
        <v>n/a</v>
      </c>
      <c r="EV46" s="194" t="str">
        <f>IF(INDEX(tab_MinKomp[Rysunek techniczny- czytanie],MATCH($B45,tab_MinKomp[[Stanowisko / Position ]:[Stanowisko / Position ]],0))="n/a","n/a",EV45-INDEX(tab_MinKomp[Rysunek techniczny- czytanie],MATCH($B45,tab_MinKomp[[Stanowisko / Position ]:[Stanowisko / Position ]],0)))</f>
        <v>n/a</v>
      </c>
      <c r="EW46" s="194" t="str">
        <f>IF(INDEX(tab_MinKomp[Elektryka],MATCH($B45,tab_MinKomp[[Stanowisko / Position ]:[Stanowisko / Position ]],0))="n/a","n/a",EW45-INDEX(tab_MinKomp[Elektryka],MATCH($B45,tab_MinKomp[[Stanowisko / Position ]:[Stanowisko / Position ]],0)))</f>
        <v>n/a</v>
      </c>
      <c r="EX46" s="194" t="str">
        <f>IF(INDEX(tab_MinKomp[Pneumatyka],MATCH($B45,tab_MinKomp[[Stanowisko / Position ]:[Stanowisko / Position ]],0))="n/a","n/a",EX45-INDEX(tab_MinKomp[Pneumatyka],MATCH($B45,tab_MinKomp[[Stanowisko / Position ]:[Stanowisko / Position ]],0)))</f>
        <v>n/a</v>
      </c>
      <c r="EY46" s="194" t="str">
        <f>IF(INDEX(tab_MinKomp[[Hydraulika ]],MATCH($B45,tab_MinKomp[[Stanowisko / Position ]:[Stanowisko / Position ]],0))="n/a","n/a",EY45-INDEX(tab_MinKomp[[Hydraulika ]],MATCH($B45,tab_MinKomp[[Stanowisko / Position ]:[Stanowisko / Position ]],0)))</f>
        <v>n/a</v>
      </c>
      <c r="EZ46" s="194" t="str">
        <f>IF(INDEX(tab_MinKomp[Podciśnienie],MATCH($B45,tab_MinKomp[[Stanowisko / Position ]:[Stanowisko / Position ]],0))="n/a","n/a",EZ45-INDEX(tab_MinKomp[Podciśnienie],MATCH($B45,tab_MinKomp[[Stanowisko / Position ]:[Stanowisko / Position ]],0)))</f>
        <v>n/a</v>
      </c>
      <c r="FA46" s="194" t="str">
        <f>IF(INDEX(tab_MinKomp[Usuwanie awarii],MATCH($B45,tab_MinKomp[[Stanowisko / Position ]:[Stanowisko / Position ]],0))="n/a","n/a",FA45-INDEX(tab_MinKomp[Usuwanie awarii],MATCH($B45,tab_MinKomp[[Stanowisko / Position ]:[Stanowisko / Position ]],0)))</f>
        <v>n/a</v>
      </c>
      <c r="FB46" s="194" t="str">
        <f>IF(INDEX(tab_MinKomp[Obsługa robotów],MATCH($B45,tab_MinKomp[[Stanowisko / Position ]:[Stanowisko / Position ]],0))="n/a","n/a",FB45-INDEX(tab_MinKomp[Obsługa robotów],MATCH($B45,tab_MinKomp[[Stanowisko / Position ]:[Stanowisko / Position ]],0)))</f>
        <v>n/a</v>
      </c>
      <c r="FC46" s="194" t="str">
        <f>IF(INDEX(tab_MinKomp[Obsługa sterowania maszyny],MATCH($B45,tab_MinKomp[[Stanowisko / Position ]:[Stanowisko / Position ]],0))="n/a","n/a",FC45-INDEX(tab_MinKomp[Obsługa sterowania maszyny],MATCH($B45,tab_MinKomp[[Stanowisko / Position ]:[Stanowisko / Position ]],0)))</f>
        <v>n/a</v>
      </c>
      <c r="FD46" s="194" t="str">
        <f>IF(INDEX(tab_MinKomp[Usuwanie przyczyn żródłowych],MATCH($B45,tab_MinKomp[[Stanowisko / Position ]:[Stanowisko / Position ]],0))="n/a","n/a",FD45-INDEX(tab_MinKomp[Usuwanie przyczyn żródłowych],MATCH($B45,tab_MinKomp[[Stanowisko / Position ]:[Stanowisko / Position ]],0)))</f>
        <v>n/a</v>
      </c>
      <c r="FE46" s="194" t="str">
        <f>IF(INDEX(tab_MinKomp[Cmms stosowanie],MATCH($B45,tab_MinKomp[[Stanowisko / Position ]:[Stanowisko / Position ]],0))="n/a","n/a",FE45-INDEX(tab_MinKomp[Cmms stosowanie],MATCH($B45,tab_MinKomp[[Stanowisko / Position ]:[Stanowisko / Position ]],0)))</f>
        <v>n/a</v>
      </c>
      <c r="FF46" s="190" t="str">
        <f>IF(INDEX(tab_MinKomp[Testy czystości / Reinheitstests],MATCH($B45,tab_MinKomp[[Stanowisko / Position ]:[Stanowisko / Position ]],0))="n/a","n/a",FF45-INDEX(tab_MinKomp[Testy czystości / Reinheitstests],MATCH($B45,tab_MinKomp[[Stanowisko / Position ]:[Stanowisko / Position ]],0)))</f>
        <v>n/a</v>
      </c>
      <c r="FG46" s="194" t="str">
        <f>IF(INDEX(tab_MinKomp[Czyszczenie form plastikowych],MATCH($B45,tab_MinKomp[[Stanowisko / Position ]:[Stanowisko / Position ]],0))="n/a","n/a",FG45-INDEX(tab_MinKomp[Czyszczenie form plastikowych],MATCH($B45,tab_MinKomp[[Stanowisko / Position ]:[Stanowisko / Position ]],0)))</f>
        <v>n/a</v>
      </c>
      <c r="FH46" s="194" t="str">
        <f>IF(INDEX(tab_MinKomp[Wymiana form plastik],MATCH($B45,tab_MinKomp[[Stanowisko / Position ]:[Stanowisko / Position ]],0))="n/a","n/a",FH45-INDEX(tab_MinKomp[Wymiana form plastik],MATCH($B45,tab_MinKomp[[Stanowisko / Position ]:[Stanowisko / Position ]],0)))</f>
        <v>n/a</v>
      </c>
      <c r="FI46" s="194" t="str">
        <f>IF(INDEX(tab_MinKomp[Wymiana form guma],MATCH($B45,tab_MinKomp[[Stanowisko / Position ]:[Stanowisko / Position ]],0))="n/a","n/a",FI45-INDEX(tab_MinKomp[Wymiana form guma],MATCH($B45,tab_MinKomp[[Stanowisko / Position ]:[Stanowisko / Position ]],0)))</f>
        <v>n/a</v>
      </c>
      <c r="FJ46" s="194" t="str">
        <f>IF(INDEX(tab_MinKomp[Konserwacja KK],MATCH($B45,tab_MinKomp[[Stanowisko / Position ]:[Stanowisko / Position ]],0))="n/a","n/a",FJ45-INDEX(tab_MinKomp[Konserwacja KK],MATCH($B45,tab_MinKomp[[Stanowisko / Position ]:[Stanowisko / Position ]],0)))</f>
        <v>n/a</v>
      </c>
      <c r="FK46" s="194" t="str">
        <f>IF(INDEX(tab_MinKomp[Konserwacja form guma],MATCH($B45,tab_MinKomp[[Stanowisko / Position ]:[Stanowisko / Position ]],0))="n/a","n/a",FK45-INDEX(tab_MinKomp[Konserwacja form guma],MATCH($B45,tab_MinKomp[[Stanowisko / Position ]:[Stanowisko / Position ]],0)))</f>
        <v>n/a</v>
      </c>
      <c r="FL46" s="194" t="str">
        <f>IF(INDEX(tab_MinKomp[Konserwacja form plastiki],MATCH($B45,tab_MinKomp[[Stanowisko / Position ]:[Stanowisko / Position ]],0))="n/a","n/a",FL45-INDEX(tab_MinKomp[Konserwacja form plastiki],MATCH($B45,tab_MinKomp[[Stanowisko / Position ]:[Stanowisko / Position ]],0)))</f>
        <v>n/a</v>
      </c>
      <c r="FM46" s="194" t="str">
        <f>IF(INDEX(tab_MinKomp[Konserwacja Gorącego Kanału],MATCH($B45,tab_MinKomp[[Stanowisko / Position ]:[Stanowisko / Position ]],0))="n/a","n/a",FM45-INDEX(tab_MinKomp[Konserwacja Gorącego Kanału],MATCH($B45,tab_MinKomp[[Stanowisko / Position ]:[Stanowisko / Position ]],0)))</f>
        <v>n/a</v>
      </c>
      <c r="FN46" s="196" t="str">
        <f>IF(INDEX(tab_MinKomp[Język angielski / Englisch],MATCH($B45,tab_MinKomp[[Stanowisko / Position ]:[Stanowisko / Position ]],0))="n/a","n/a",FN45-INDEX(tab_MinKomp[Język angielski / Englisch],MATCH($B45,tab_MinKomp[[Stanowisko / Position ]:[Stanowisko / Position ]],0)))</f>
        <v>n/a</v>
      </c>
      <c r="FO46" s="196" t="str">
        <f>IF(INDEX(tab_MinKomp[Język angielski / Englisch],MATCH($B45,tab_MinKomp[[Stanowisko / Position ]:[Stanowisko / Position ]],0))="n/a","n/a",FO45-INDEX(tab_MinKomp[Język angielski / Englisch],MATCH($B45,tab_MinKomp[[Stanowisko / Position ]:[Stanowisko / Position ]],0)))</f>
        <v>n/a</v>
      </c>
      <c r="FP46" s="196" t="str">
        <f>IF(INDEX(tab_MinKomp[Język angielski / Englisch],MATCH($B45,tab_MinKomp[[Stanowisko / Position ]:[Stanowisko / Position ]],0))="n/a","n/a",FP45-INDEX(tab_MinKomp[Język angielski / Englisch],MATCH($B45,tab_MinKomp[[Stanowisko / Position ]:[Stanowisko / Position ]],0)))</f>
        <v>n/a</v>
      </c>
      <c r="FQ46" s="196" t="str">
        <f>IF(INDEX(tab_MinKomp[Język angielski / Englisch],MATCH($B45,tab_MinKomp[[Stanowisko / Position ]:[Stanowisko / Position ]],0))="n/a","n/a",FQ45-INDEX(tab_MinKomp[Język angielski / Englisch],MATCH($B45,tab_MinKomp[[Stanowisko / Position ]:[Stanowisko / Position ]],0)))</f>
        <v>n/a</v>
      </c>
      <c r="FR46" s="196" t="str">
        <f>IF(INDEX(tab_MinKomp[Język niemiecki / Deutsch],MATCH($B45,tab_MinKomp[[Stanowisko / Position ]:[Stanowisko / Position ]],0))="n/a","n/a",FR45-INDEX(tab_MinKomp[Język niemiecki / Deutsch],MATCH($B45,tab_MinKomp[[Stanowisko / Position ]:[Stanowisko / Position ]],0)))</f>
        <v>n/a</v>
      </c>
      <c r="FS46" s="194">
        <f>IF(INDEX(tab_MinKomp[Zarządzanie dokumentacją procesową / Process dokumentation management],MATCH($B45,tab_MinKomp[[Stanowisko / Position ]:[Stanowisko / Position ]],0))="n/a","n/a",FS45-INDEX(tab_MinKomp[Zarządzanie dokumentacją procesową / Process dokumentation management],MATCH($B45,tab_MinKomp[[Stanowisko / Position ]:[Stanowisko / Position ]],0)))</f>
        <v>0</v>
      </c>
      <c r="FT46" s="194">
        <f>IF(INDEX(tab_MinKomp[Znajomość procesów z obszaru / Kenntiss der prozesse in dem Bereich],MATCH($B45,tab_MinKomp[[Stanowisko / Position ]:[Stanowisko / Position ]],0))="n/a","n/a",FT45-INDEX(tab_MinKomp[Znajomość procesów z obszaru / Kenntiss der prozesse in dem Bereich],MATCH($B45,tab_MinKomp[[Stanowisko / Position ]:[Stanowisko / Position ]],0)))</f>
        <v>0</v>
      </c>
      <c r="FU46" s="194">
        <f>IF(INDEX(tab_MinKomp[optymalizacja procesów / Prozessoptymalisierung],MATCH($B45,tab_MinKomp[[Stanowisko / Position ]:[Stanowisko / Position ]],0))="n/a","n/a",FU45-INDEX(tab_MinKomp[optymalizacja procesów / Prozessoptymalisierung],MATCH($B45,tab_MinKomp[[Stanowisko / Position ]:[Stanowisko / Position ]],0)))</f>
        <v>-1</v>
      </c>
      <c r="FV46" s="194">
        <f>IF(INDEX(tab_MinKomp[Umiejętności szkoleniowe / Trainingsfähigkeiten],MATCH($B45,tab_MinKomp[[Stanowisko / Position ]:[Stanowisko / Position ]],0))="n/a","n/a",FV45-INDEX(tab_MinKomp[Umiejętności szkoleniowe / Trainingsfähigkeiten],MATCH($B45,tab_MinKomp[[Stanowisko / Position ]:[Stanowisko / Position ]],0)))</f>
        <v>0</v>
      </c>
      <c r="FW46" s="194">
        <f>IF(INDEX(tab_MinKomp[Analityczne myślenie, podejście / Analitysches Denken, Einstellung],MATCH($B45,tab_MinKomp[[Stanowisko / Position ]:[Stanowisko / Position ]],0))="n/a","n/a",FW45-INDEX(tab_MinKomp[Analityczne myślenie, podejście / Analitysches Denken, Einstellung],MATCH($B45,tab_MinKomp[[Stanowisko / Position ]:[Stanowisko / Position ]],0)))</f>
        <v>0</v>
      </c>
      <c r="FX46" s="194">
        <f>IF(INDEX(tab_MinKomp[Dokładność, precyzja w dzialaniu / Genauigkeit, Präzision in die Arbeit],MATCH($B45,tab_MinKomp[[Stanowisko / Position ]:[Stanowisko / Position ]],0))="n/a","n/a",FX45-INDEX(tab_MinKomp[Dokładność, precyzja w dzialaniu / Genauigkeit, Präzision in die Arbeit],MATCH($B45,tab_MinKomp[[Stanowisko / Position ]:[Stanowisko / Position ]],0)))</f>
        <v>0</v>
      </c>
      <c r="FY46" s="194">
        <f>IF(INDEX(tab_MinKomp[Dyspozycyjność / Verfügbarkeit],MATCH($B45,tab_MinKomp[[Stanowisko / Position ]:[Stanowisko / Position ]],0))="n/a","n/a",FY45-INDEX(tab_MinKomp[Dyspozycyjność / Verfügbarkeit],MATCH($B45,tab_MinKomp[[Stanowisko / Position ]:[Stanowisko / Position ]],0)))</f>
        <v>-1</v>
      </c>
      <c r="FZ46" s="194">
        <f>IF(INDEX(tab_MinKomp[Zaangażowanie / 
Engagement],MATCH($B45,tab_MinKomp[[Stanowisko / Position ]:[Stanowisko / Position ]],0))="n/a","n/a",FZ45-INDEX(tab_MinKomp[Zaangażowanie / 
Engagement],MATCH($B45,tab_MinKomp[[Stanowisko / Position ]:[Stanowisko / Position ]],0)))</f>
        <v>0</v>
      </c>
      <c r="GA46" s="194" t="str">
        <f>IF(INDEX(tab_MinKomp[Konserwacja form guma],MATCH($B45,tab_MinKomp[[Stanowisko / Position ]:[Stanowisko / Position ]],0))="n/a","n/a",GA45-INDEX(tab_MinKomp[Konserwacja form guma],MATCH($B45,tab_MinKomp[[Stanowisko / Position ]:[Stanowisko / Position ]],0)))</f>
        <v>n/a</v>
      </c>
      <c r="GB46" s="194" t="str">
        <f>IF(INDEX(tab_MinKomp[Konserwacja form plastiki],MATCH($B45,tab_MinKomp[[Stanowisko / Position ]:[Stanowisko / Position ]],0))="n/a","n/a",GB45-INDEX(tab_MinKomp[Konserwacja form plastiki],MATCH($B45,tab_MinKomp[[Stanowisko / Position ]:[Stanowisko / Position ]],0)))</f>
        <v>n/a</v>
      </c>
      <c r="GC46" s="193" t="str">
        <f>IF(INDEX(tab_MinKomp[Motywowanie i budowanie zaangażowania zespołu],MATCH($B45,tab_MinKomp[[Stanowisko / Position ]:[Stanowisko / Position ]],0))="n/a","n/a",GC45-INDEX(tab_MinKomp[Motywowanie i budowanie zaangażowania zespołu],MATCH($B45,tab_MinKomp[[Stanowisko / Position ]:[Stanowisko / Position ]],0)))</f>
        <v>n/a</v>
      </c>
      <c r="GD46" s="193" t="str">
        <f>IF(INDEX(tab_MinKomp[Motywowanie i budowanie zaangażowania zespołu],MATCH($B45,tab_MinKomp[[Stanowisko / Position ]:[Stanowisko / Position ]],0))="n/a","n/a",GD45-INDEX(tab_MinKomp[Motywowanie i budowanie zaangażowania zespołu],MATCH($B45,tab_MinKomp[[Stanowisko / Position ]:[Stanowisko / Position ]],0)))</f>
        <v>n/a</v>
      </c>
      <c r="GE46" s="193" t="str">
        <f>IF(INDEX(tab_MinKomp[Motywowanie i budowanie zaangażowania zespołu],MATCH($B45,tab_MinKomp[[Stanowisko / Position ]:[Stanowisko / Position ]],0))="n/a","n/a",GE45-INDEX(tab_MinKomp[Motywowanie i budowanie zaangażowania zespołu],MATCH($B45,tab_MinKomp[[Stanowisko / Position ]:[Stanowisko / Position ]],0)))</f>
        <v>n/a</v>
      </c>
      <c r="GF46" s="186" t="s">
        <v>248</v>
      </c>
      <c r="GG46" s="186" t="s">
        <v>248</v>
      </c>
      <c r="GH46" s="186" t="s">
        <v>248</v>
      </c>
      <c r="GI46" s="186" t="s">
        <v>248</v>
      </c>
      <c r="GJ46" s="186" t="s">
        <v>248</v>
      </c>
      <c r="GK46" s="186" t="s">
        <v>248</v>
      </c>
      <c r="GL46" s="186" t="s">
        <v>248</v>
      </c>
      <c r="GM46" s="186" t="s">
        <v>248</v>
      </c>
      <c r="GN46" s="186" t="s">
        <v>248</v>
      </c>
      <c r="GO46" s="186" t="s">
        <v>248</v>
      </c>
      <c r="GP46" s="186" t="s">
        <v>248</v>
      </c>
      <c r="GQ46" s="186" t="s">
        <v>248</v>
      </c>
      <c r="GR46" s="186" t="s">
        <v>248</v>
      </c>
      <c r="GS46" s="186" t="s">
        <v>248</v>
      </c>
      <c r="GT46" s="186" t="s">
        <v>248</v>
      </c>
      <c r="GU46" s="186" t="s">
        <v>248</v>
      </c>
      <c r="GV46" s="186" t="s">
        <v>248</v>
      </c>
      <c r="GW46" s="186" t="s">
        <v>248</v>
      </c>
      <c r="GX46" s="186" t="s">
        <v>248</v>
      </c>
      <c r="GY46" s="186" t="s">
        <v>248</v>
      </c>
      <c r="GZ46" s="261" t="s">
        <v>248</v>
      </c>
      <c r="HA46" s="261" t="s">
        <v>248</v>
      </c>
      <c r="HB46" s="191">
        <f>SUM(G46:GE46)/(HB45-(SUM(G46:GE46)))</f>
        <v>-2.7027027027027029E-2</v>
      </c>
    </row>
    <row r="47" spans="1:211" ht="24.9" customHeight="1" x14ac:dyDescent="0.3">
      <c r="A47" s="105" t="s">
        <v>319</v>
      </c>
      <c r="B47" s="105" t="s">
        <v>315</v>
      </c>
      <c r="C47" s="105" t="s">
        <v>401</v>
      </c>
      <c r="D47" s="105">
        <v>913</v>
      </c>
      <c r="E47" s="394" t="s">
        <v>402</v>
      </c>
      <c r="F47" s="185" t="s">
        <v>374</v>
      </c>
      <c r="G47" s="186">
        <v>1</v>
      </c>
      <c r="H47" s="186">
        <v>1</v>
      </c>
      <c r="I47" s="186">
        <v>1</v>
      </c>
      <c r="J47" s="186">
        <v>1</v>
      </c>
      <c r="K47" s="186">
        <v>1</v>
      </c>
      <c r="L47" s="186" t="s">
        <v>248</v>
      </c>
      <c r="M47" s="186" t="s">
        <v>248</v>
      </c>
      <c r="N47" s="186" t="s">
        <v>248</v>
      </c>
      <c r="O47" s="186">
        <v>1</v>
      </c>
      <c r="P47" s="186">
        <v>1</v>
      </c>
      <c r="Q47" s="186" t="s">
        <v>248</v>
      </c>
      <c r="R47" s="186" t="s">
        <v>248</v>
      </c>
      <c r="S47" s="186" t="s">
        <v>248</v>
      </c>
      <c r="T47" s="186" t="s">
        <v>248</v>
      </c>
      <c r="U47" s="186" t="s">
        <v>248</v>
      </c>
      <c r="V47" s="186" t="s">
        <v>248</v>
      </c>
      <c r="W47" s="186" t="s">
        <v>248</v>
      </c>
      <c r="X47" s="186" t="s">
        <v>248</v>
      </c>
      <c r="Y47" s="186" t="s">
        <v>248</v>
      </c>
      <c r="Z47" s="186" t="s">
        <v>248</v>
      </c>
      <c r="AA47" s="186" t="s">
        <v>248</v>
      </c>
      <c r="AB47" s="186" t="s">
        <v>248</v>
      </c>
      <c r="AC47" s="186" t="s">
        <v>248</v>
      </c>
      <c r="AD47" s="186" t="s">
        <v>248</v>
      </c>
      <c r="AE47" s="186" t="s">
        <v>248</v>
      </c>
      <c r="AF47" s="186" t="s">
        <v>248</v>
      </c>
      <c r="AG47" s="186" t="s">
        <v>248</v>
      </c>
      <c r="AH47" s="186" t="s">
        <v>248</v>
      </c>
      <c r="AI47" s="186" t="s">
        <v>248</v>
      </c>
      <c r="AJ47" s="186" t="s">
        <v>248</v>
      </c>
      <c r="AK47" s="186" t="s">
        <v>248</v>
      </c>
      <c r="AL47" s="186">
        <v>1</v>
      </c>
      <c r="AM47" s="186" t="s">
        <v>248</v>
      </c>
      <c r="AN47" s="186" t="s">
        <v>248</v>
      </c>
      <c r="AO47" s="186">
        <v>1</v>
      </c>
      <c r="AP47" s="186" t="s">
        <v>248</v>
      </c>
      <c r="AQ47" s="186"/>
      <c r="AR47" s="186">
        <v>1</v>
      </c>
      <c r="AS47" s="186" t="s">
        <v>248</v>
      </c>
      <c r="AT47" s="186" t="s">
        <v>248</v>
      </c>
      <c r="AU47" s="186" t="s">
        <v>248</v>
      </c>
      <c r="AV47" s="186">
        <v>1</v>
      </c>
      <c r="AW47" s="186">
        <v>1</v>
      </c>
      <c r="AX47" s="186" t="s">
        <v>248</v>
      </c>
      <c r="AY47" s="186" t="s">
        <v>248</v>
      </c>
      <c r="AZ47" s="186" t="s">
        <v>248</v>
      </c>
      <c r="BA47" s="186" t="s">
        <v>248</v>
      </c>
      <c r="BB47" s="186" t="s">
        <v>248</v>
      </c>
      <c r="BC47" s="186" t="s">
        <v>248</v>
      </c>
      <c r="BD47" s="186" t="s">
        <v>248</v>
      </c>
      <c r="BE47" s="186" t="s">
        <v>248</v>
      </c>
      <c r="BF47" s="186" t="s">
        <v>248</v>
      </c>
      <c r="BG47" s="186" t="s">
        <v>248</v>
      </c>
      <c r="BH47" s="186" t="s">
        <v>248</v>
      </c>
      <c r="BI47" s="186" t="s">
        <v>248</v>
      </c>
      <c r="BJ47" s="186" t="s">
        <v>248</v>
      </c>
      <c r="BK47" s="186" t="s">
        <v>248</v>
      </c>
      <c r="BL47" s="186" t="s">
        <v>248</v>
      </c>
      <c r="BM47" s="186" t="s">
        <v>248</v>
      </c>
      <c r="BN47" s="186" t="s">
        <v>248</v>
      </c>
      <c r="BO47" s="186" t="s">
        <v>248</v>
      </c>
      <c r="BP47" s="186">
        <v>1</v>
      </c>
      <c r="BQ47" s="186" t="s">
        <v>248</v>
      </c>
      <c r="BR47" s="186">
        <v>1</v>
      </c>
      <c r="BS47" s="186" t="s">
        <v>248</v>
      </c>
      <c r="BT47" s="186" t="s">
        <v>248</v>
      </c>
      <c r="BU47" s="186" t="s">
        <v>248</v>
      </c>
      <c r="BV47" s="186" t="s">
        <v>248</v>
      </c>
      <c r="BW47" s="186" t="s">
        <v>248</v>
      </c>
      <c r="BX47" s="186" t="s">
        <v>248</v>
      </c>
      <c r="BY47" s="186" t="s">
        <v>248</v>
      </c>
      <c r="BZ47" s="186" t="s">
        <v>248</v>
      </c>
      <c r="CA47" s="186">
        <v>1</v>
      </c>
      <c r="CB47" s="186" t="s">
        <v>248</v>
      </c>
      <c r="CC47" s="186">
        <v>1</v>
      </c>
      <c r="CD47" s="186">
        <v>1</v>
      </c>
      <c r="CE47" s="186" t="s">
        <v>248</v>
      </c>
      <c r="CF47" s="186" t="s">
        <v>248</v>
      </c>
      <c r="CG47" s="186">
        <v>1</v>
      </c>
      <c r="CH47" s="186" t="s">
        <v>248</v>
      </c>
      <c r="CI47" s="186" t="s">
        <v>248</v>
      </c>
      <c r="CJ47" s="186" t="s">
        <v>248</v>
      </c>
      <c r="CK47" s="186" t="s">
        <v>248</v>
      </c>
      <c r="CL47" s="186" t="s">
        <v>248</v>
      </c>
      <c r="CM47" s="186" t="s">
        <v>248</v>
      </c>
      <c r="CN47" s="186" t="s">
        <v>248</v>
      </c>
      <c r="CO47" s="186" t="s">
        <v>248</v>
      </c>
      <c r="CP47" s="186" t="s">
        <v>248</v>
      </c>
      <c r="CQ47" s="186" t="s">
        <v>248</v>
      </c>
      <c r="CR47" s="186" t="s">
        <v>248</v>
      </c>
      <c r="CS47" s="186" t="s">
        <v>248</v>
      </c>
      <c r="CT47" s="186" t="s">
        <v>248</v>
      </c>
      <c r="CU47" s="186" t="s">
        <v>248</v>
      </c>
      <c r="CV47" s="186" t="s">
        <v>248</v>
      </c>
      <c r="CW47" s="186">
        <v>1</v>
      </c>
      <c r="CX47" s="186" t="s">
        <v>248</v>
      </c>
      <c r="CY47" s="186" t="s">
        <v>248</v>
      </c>
      <c r="CZ47" s="186" t="s">
        <v>248</v>
      </c>
      <c r="DA47" s="186" t="s">
        <v>248</v>
      </c>
      <c r="DB47" s="186" t="s">
        <v>248</v>
      </c>
      <c r="DC47" s="186" t="s">
        <v>248</v>
      </c>
      <c r="DD47" s="186" t="s">
        <v>248</v>
      </c>
      <c r="DE47" s="186" t="s">
        <v>248</v>
      </c>
      <c r="DF47" s="186">
        <v>1</v>
      </c>
      <c r="DG47" s="186" t="s">
        <v>248</v>
      </c>
      <c r="DH47" s="186" t="s">
        <v>248</v>
      </c>
      <c r="DI47" s="186" t="s">
        <v>248</v>
      </c>
      <c r="DJ47" s="186" t="s">
        <v>248</v>
      </c>
      <c r="DK47" s="186" t="s">
        <v>248</v>
      </c>
      <c r="DL47" s="186" t="s">
        <v>248</v>
      </c>
      <c r="DM47" s="186" t="s">
        <v>248</v>
      </c>
      <c r="DN47" s="186" t="s">
        <v>248</v>
      </c>
      <c r="DO47" s="186" t="s">
        <v>248</v>
      </c>
      <c r="DP47" s="186" t="s">
        <v>248</v>
      </c>
      <c r="DQ47" s="186" t="s">
        <v>248</v>
      </c>
      <c r="DR47" s="186" t="s">
        <v>248</v>
      </c>
      <c r="DS47" s="186" t="s">
        <v>248</v>
      </c>
      <c r="DT47" s="186" t="s">
        <v>248</v>
      </c>
      <c r="DU47" s="186" t="s">
        <v>248</v>
      </c>
      <c r="DV47" s="186" t="s">
        <v>248</v>
      </c>
      <c r="DW47" s="186" t="s">
        <v>248</v>
      </c>
      <c r="DX47" s="186" t="s">
        <v>248</v>
      </c>
      <c r="DY47" s="186" t="s">
        <v>248</v>
      </c>
      <c r="DZ47" s="186" t="s">
        <v>248</v>
      </c>
      <c r="EA47" s="186" t="s">
        <v>248</v>
      </c>
      <c r="EB47" s="186" t="s">
        <v>248</v>
      </c>
      <c r="EC47" s="186" t="s">
        <v>248</v>
      </c>
      <c r="ED47" s="186" t="s">
        <v>248</v>
      </c>
      <c r="EE47" s="186" t="s">
        <v>248</v>
      </c>
      <c r="EF47" s="186" t="s">
        <v>248</v>
      </c>
      <c r="EG47" s="186" t="s">
        <v>248</v>
      </c>
      <c r="EH47" s="186" t="s">
        <v>248</v>
      </c>
      <c r="EI47" s="186" t="s">
        <v>248</v>
      </c>
      <c r="EJ47" s="186" t="s">
        <v>248</v>
      </c>
      <c r="EK47" s="186" t="s">
        <v>248</v>
      </c>
      <c r="EL47" s="184" t="s">
        <v>248</v>
      </c>
      <c r="EM47" s="184" t="s">
        <v>248</v>
      </c>
      <c r="EN47" s="184" t="s">
        <v>248</v>
      </c>
      <c r="EO47" s="186" t="s">
        <v>248</v>
      </c>
      <c r="EP47" s="186" t="s">
        <v>248</v>
      </c>
      <c r="EQ47" s="186" t="s">
        <v>248</v>
      </c>
      <c r="ER47" s="186" t="s">
        <v>248</v>
      </c>
      <c r="ES47" s="186" t="s">
        <v>248</v>
      </c>
      <c r="ET47" s="186" t="s">
        <v>248</v>
      </c>
      <c r="EU47" s="186" t="s">
        <v>248</v>
      </c>
      <c r="EV47" s="186" t="s">
        <v>248</v>
      </c>
      <c r="EW47" s="186" t="s">
        <v>248</v>
      </c>
      <c r="EX47" s="186" t="s">
        <v>248</v>
      </c>
      <c r="EY47" s="186" t="s">
        <v>248</v>
      </c>
      <c r="EZ47" s="186" t="s">
        <v>248</v>
      </c>
      <c r="FA47" s="186" t="s">
        <v>248</v>
      </c>
      <c r="FB47" s="186" t="s">
        <v>248</v>
      </c>
      <c r="FC47" s="186" t="s">
        <v>248</v>
      </c>
      <c r="FD47" s="186" t="s">
        <v>248</v>
      </c>
      <c r="FE47" s="186" t="s">
        <v>248</v>
      </c>
      <c r="FF47" s="186" t="s">
        <v>248</v>
      </c>
      <c r="FG47" s="186" t="s">
        <v>248</v>
      </c>
      <c r="FH47" s="186" t="s">
        <v>248</v>
      </c>
      <c r="FI47" s="186" t="s">
        <v>248</v>
      </c>
      <c r="FJ47" s="186" t="s">
        <v>248</v>
      </c>
      <c r="FK47" s="186" t="s">
        <v>248</v>
      </c>
      <c r="FL47" s="186" t="s">
        <v>248</v>
      </c>
      <c r="FM47" s="186" t="s">
        <v>248</v>
      </c>
      <c r="FN47" s="187" t="s">
        <v>248</v>
      </c>
      <c r="FO47" s="187" t="s">
        <v>248</v>
      </c>
      <c r="FP47" s="187" t="s">
        <v>248</v>
      </c>
      <c r="FQ47" s="187" t="s">
        <v>248</v>
      </c>
      <c r="FR47" s="187" t="s">
        <v>248</v>
      </c>
      <c r="FS47" s="186">
        <v>1</v>
      </c>
      <c r="FT47" s="186">
        <v>1</v>
      </c>
      <c r="FU47" s="186">
        <v>1</v>
      </c>
      <c r="FV47" s="186">
        <v>1</v>
      </c>
      <c r="FW47" s="186">
        <v>1</v>
      </c>
      <c r="FX47" s="186">
        <v>1</v>
      </c>
      <c r="FY47" s="186">
        <v>1</v>
      </c>
      <c r="FZ47" s="186">
        <v>1</v>
      </c>
      <c r="GA47" s="186" t="s">
        <v>248</v>
      </c>
      <c r="GB47" s="186" t="s">
        <v>248</v>
      </c>
      <c r="GC47" s="186">
        <v>1</v>
      </c>
      <c r="GD47" s="186">
        <v>1</v>
      </c>
      <c r="GE47" s="186" t="s">
        <v>248</v>
      </c>
      <c r="GF47" s="186" t="s">
        <v>248</v>
      </c>
      <c r="GG47" s="186" t="s">
        <v>248</v>
      </c>
      <c r="GH47" s="186" t="s">
        <v>248</v>
      </c>
      <c r="GI47" s="186" t="s">
        <v>248</v>
      </c>
      <c r="GJ47" s="186" t="s">
        <v>248</v>
      </c>
      <c r="GK47" s="186" t="s">
        <v>248</v>
      </c>
      <c r="GL47" s="186" t="s">
        <v>248</v>
      </c>
      <c r="GM47" s="186" t="s">
        <v>248</v>
      </c>
      <c r="GN47" s="186" t="s">
        <v>248</v>
      </c>
      <c r="GO47" s="186" t="s">
        <v>248</v>
      </c>
      <c r="GP47" s="186" t="s">
        <v>248</v>
      </c>
      <c r="GQ47" s="186" t="s">
        <v>248</v>
      </c>
      <c r="GR47" s="186" t="s">
        <v>248</v>
      </c>
      <c r="GS47" s="186" t="s">
        <v>248</v>
      </c>
      <c r="GT47" s="186" t="s">
        <v>248</v>
      </c>
      <c r="GU47" s="186" t="s">
        <v>248</v>
      </c>
      <c r="GV47" s="186" t="s">
        <v>248</v>
      </c>
      <c r="GW47" s="186" t="s">
        <v>248</v>
      </c>
      <c r="GX47" s="186" t="s">
        <v>248</v>
      </c>
      <c r="GY47" s="186" t="s">
        <v>248</v>
      </c>
      <c r="GZ47" s="261" t="s">
        <v>248</v>
      </c>
      <c r="HA47" s="261" t="s">
        <v>248</v>
      </c>
      <c r="HB47" s="188">
        <f>SUM(G47:GE47)</f>
        <v>30</v>
      </c>
    </row>
    <row r="48" spans="1:211" ht="24.9" customHeight="1" thickBot="1" x14ac:dyDescent="0.35">
      <c r="A48" s="108" t="str">
        <f>A47</f>
        <v>Prod.-Q-3</v>
      </c>
      <c r="B48" s="108" t="str">
        <f>B47</f>
        <v>Pracownik Produkcji</v>
      </c>
      <c r="C48" s="108" t="str">
        <f>C47</f>
        <v>BH</v>
      </c>
      <c r="D48" s="108">
        <f>D47</f>
        <v>913</v>
      </c>
      <c r="E48" s="395"/>
      <c r="F48" s="189" t="s">
        <v>375</v>
      </c>
      <c r="G48" s="192">
        <f>IF(INDEX(tab_MinKomp[Przepisy BHP / BHP Vorschriften],MATCH($B47,tab_MinKomp[[Stanowisko / Position ]:[Stanowisko / Position ]],0))="n/a","n/a",G47-INDEX(tab_MinKomp[Przepisy BHP / BHP Vorschriften],MATCH($B47,tab_MinKomp[[Stanowisko / Position ]:[Stanowisko / Position ]],0)))</f>
        <v>-1</v>
      </c>
      <c r="H48" s="193">
        <f>IF(INDEX(tab_MinKomp[Przepisy PPOŻ / Brandschutzbestimmungen],MATCH($B47,tab_MinKomp[[Stanowisko / Position ]:[Stanowisko / Position ]],0))="n/a","n/a",H47-INDEX(tab_MinKomp[Przepisy PPOŻ / Brandschutzbestimmungen],MATCH($B47,tab_MinKomp[[Stanowisko / Position ]:[Stanowisko / Position ]],0)))</f>
        <v>0</v>
      </c>
      <c r="I48" s="193">
        <f>IF(INDEX(tab_MinKomp[Ryzyko zawodowe na stanowiskach pracyv/ Berufliche Risiken an Arbeitsstellen],MATCH($B47,tab_MinKomp[[Stanowisko / Position ]:[Stanowisko / Position ]],0))="n/a","n/a",I47-INDEX(tab_MinKomp[Ryzyko zawodowe na stanowiskach pracyv/ Berufliche Risiken an Arbeitsstellen],MATCH($B47,tab_MinKomp[[Stanowisko / Position ]:[Stanowisko / Position ]],0)))</f>
        <v>-1</v>
      </c>
      <c r="J48" s="193">
        <f>IF(INDEX(tab_MinKomp[Gospodarka substancjami niebezpiecznymi / Gefahrstoffmanagement],MATCH($B47,tab_MinKomp[[Stanowisko / Position ]:[Stanowisko / Position ]],0))="n/a","n/a",J47-INDEX(tab_MinKomp[Gospodarka substancjami niebezpiecznymi / Gefahrstoffmanagement],MATCH($B47,tab_MinKomp[[Stanowisko / Position ]:[Stanowisko / Position ]],0)))</f>
        <v>0</v>
      </c>
      <c r="K48" s="193">
        <f>IF(INDEX(tab_MinKomp[Gospodarka odpadami / Abfallwirtschaft],MATCH($B47,tab_MinKomp[[Stanowisko / Position ]:[Stanowisko / Position ]],0))="n/a","n/a",K47-INDEX(tab_MinKomp[Gospodarka odpadami / Abfallwirtschaft],MATCH($B47,tab_MinKomp[[Stanowisko / Position ]:[Stanowisko / Position ]],0)))</f>
        <v>0</v>
      </c>
      <c r="L48" s="194" t="str">
        <f>IF(INDEX(tab_MinKomp[Przepisy kodeksu pracy / Bestimmungen des Arbeitsgesetzes],MATCH($B47,tab_MinKomp[[Stanowisko / Position ]:[Stanowisko / Position ]],0))="n/a","n/a",L47-INDEX(tab_MinKomp[Przepisy kodeksu pracy / Bestimmungen des Arbeitsgesetzes],MATCH($B47,tab_MinKomp[[Stanowisko / Position ]:[Stanowisko / Position ]],0)))</f>
        <v>n/a</v>
      </c>
      <c r="M48" s="195" t="str">
        <f>IF(INDEX(tab_MinKomp[Przepisy o ub.społ. ZUS  / Sozialversicherungsvorschriften],MATCH($B47,tab_MinKomp[[Stanowisko / Position ]:[Stanowisko / Position ]],0))="n/a","n/a",M47-INDEX(tab_MinKomp[Przepisy o ub.społ. ZUS  / Sozialversicherungsvorschriften],MATCH($B47,tab_MinKomp[[Stanowisko / Position ]:[Stanowisko / Position ]],0)))</f>
        <v>n/a</v>
      </c>
      <c r="N48" s="194" t="str">
        <f>IF(INDEX(tab_MinKomp[PRZEPISY O PDOF /persönlich Einkommensteuergesetz ],MATCH($B47,tab_MinKomp[[Stanowisko / Position ]:[Stanowisko / Position ]],0))="n/a","n/a",N47-INDEX(tab_MinKomp[PRZEPISY O PDOF /persönlich Einkommensteuergesetz ],MATCH($B47,tab_MinKomp[[Stanowisko / Position ]:[Stanowisko / Position ]],0)))</f>
        <v>n/a</v>
      </c>
      <c r="O48" s="194">
        <f>IF(INDEX(tab_MinKomp[Regulamin pracy / Arbeitsordnung],MATCH($B47,tab_MinKomp[[Stanowisko / Position ]:[Stanowisko / Position ]],0))="n/a","n/a",O47-INDEX(tab_MinKomp[Regulamin pracy / Arbeitsordnung],MATCH($B47,tab_MinKomp[[Stanowisko / Position ]:[Stanowisko / Position ]],0)))</f>
        <v>0</v>
      </c>
      <c r="P48" s="194">
        <f>IF(INDEX(tab_MinKomp[Regulamin wynagradzania / Vergütungsordnung],MATCH($B47,tab_MinKomp[[Stanowisko / Position ]:[Stanowisko / Position ]],0))="n/a","n/a",P47-INDEX(tab_MinKomp[Regulamin wynagradzania / Vergütungsordnung],MATCH($B47,tab_MinKomp[[Stanowisko / Position ]:[Stanowisko / Position ]],0)))</f>
        <v>0</v>
      </c>
      <c r="Q48" s="194" t="str">
        <f>IF(INDEX(tab_MinKomp[System R2PŁATNIK PRO: Płace / Lohnabrechnung],MATCH($B47,tab_MinKomp[[Stanowisko / Position ]:[Stanowisko / Position ]],0))="n/a","n/a",Q47-INDEX(tab_MinKomp[System R2PŁATNIK PRO: Płace / Lohnabrechnung],MATCH($B47,tab_MinKomp[[Stanowisko / Position ]:[Stanowisko / Position ]],0)))</f>
        <v>n/a</v>
      </c>
      <c r="R48" s="194" t="str">
        <f>IF(INDEX(tab_MinKomp[SystemR2PŁATNIK PRO: KADRY / Personaldaten],MATCH($B47,tab_MinKomp[[Stanowisko / Position ]:[Stanowisko / Position ]],0))="n/a","n/a",R47-INDEX(tab_MinKomp[SystemR2PŁATNIK PRO: KADRY / Personaldaten],MATCH($B47,tab_MinKomp[[Stanowisko / Position ]:[Stanowisko / Position ]],0)))</f>
        <v>n/a</v>
      </c>
      <c r="S48" s="194" t="str">
        <f>IF(INDEX(tab_MinKomp[SYSTEM R2PŁATNIK PRO: zarządzanie pracownikami / Arbeitsverwaltung],MATCH($B47,tab_MinKomp[[Stanowisko / Position ]:[Stanowisko / Position ]],0))="n/a","n/a",S47-INDEX(tab_MinKomp[SYSTEM R2PŁATNIK PRO: zarządzanie pracownikami / Arbeitsverwaltung],MATCH($B47,tab_MinKomp[[Stanowisko / Position ]:[Stanowisko / Position ]],0)))</f>
        <v>n/a</v>
      </c>
      <c r="T48" s="194" t="str">
        <f>IF(INDEX(tab_MinKomp[Doradztwo, wsparcie personalne / Personalberatung und Unterstützung],MATCH($B47,tab_MinKomp[[Stanowisko / Position ]:[Stanowisko / Position ]],0))="n/a","n/a",T47-INDEX(tab_MinKomp[Doradztwo, wsparcie personalne / Personalberatung und Unterstützung],MATCH($B47,tab_MinKomp[[Stanowisko / Position ]:[Stanowisko / Position ]],0)))</f>
        <v>n/a</v>
      </c>
      <c r="U48" s="194" t="str">
        <f>IF(INDEX(tab_MinKomp[Przepisy o podatku VAT / MwSt.- Gesetz],MATCH($B47,tab_MinKomp[[Stanowisko / Position ]:[Stanowisko / Position ]],0))="n/a","n/a",U47-INDEX(tab_MinKomp[Przepisy o podatku VAT / MwSt.- Gesetz],MATCH($B47,tab_MinKomp[[Stanowisko / Position ]:[Stanowisko / Position ]],0)))</f>
        <v>n/a</v>
      </c>
      <c r="V48" s="194" t="str">
        <f>IF(INDEX(tab_MinKomp[PrzepisyPDOP / geschäftlich Einkommensteuergesetz],MATCH($B47,tab_MinKomp[[Stanowisko / Position ]:[Stanowisko / Position ]],0))="n/a","n/a",V47-INDEX(tab_MinKomp[PrzepisyPDOP / geschäftlich Einkommensteuergesetz],MATCH($B47,tab_MinKomp[[Stanowisko / Position ]:[Stanowisko / Position ]],0)))</f>
        <v>n/a</v>
      </c>
      <c r="W48" s="194" t="str">
        <f>IF(INDEX(tab_MinKomp[System BAAN / FINANSE (FIBU)],MATCH($B47,tab_MinKomp[[Stanowisko / Position ]:[Stanowisko / Position ]],0))="n/a","n/a",W47-INDEX(tab_MinKomp[System BAAN / FINANSE (FIBU)],MATCH($B47,tab_MinKomp[[Stanowisko / Position ]:[Stanowisko / Position ]],0)))</f>
        <v>n/a</v>
      </c>
      <c r="X48" s="194" t="str">
        <f>IF(INDEX(tab_MinKomp[Systemy pomocnicze / Hilfssysteme(STOCKPROGRAM, KALK2000 etc.)],MATCH($B47,tab_MinKomp[[Stanowisko / Position ]:[Stanowisko / Position ]],0))="n/a","n/a",X47-INDEX(tab_MinKomp[Systemy pomocnicze / Hilfssysteme(STOCKPROGRAM, KALK2000 etc.)],MATCH($B47,tab_MinKomp[[Stanowisko / Position ]:[Stanowisko / Position ]],0)))</f>
        <v>n/a</v>
      </c>
      <c r="Y48" s="194" t="str">
        <f>IF(INDEX(tab_MinKomp[Polityka rachunkowości / Buchführungspolitik],MATCH($B47,tab_MinKomp[[Stanowisko / Position ]:[Stanowisko / Position ]],0))="n/a","n/a",Y47-INDEX(tab_MinKomp[Polityka rachunkowości / Buchführungspolitik],MATCH($B47,tab_MinKomp[[Stanowisko / Position ]:[Stanowisko / Position ]],0)))</f>
        <v>n/a</v>
      </c>
      <c r="Z48" s="194" t="str">
        <f>IF(INDEX(tab_MinKomp[Ustawa o rachunkowości / Rechnungslegungsgesetz],MATCH($B47,tab_MinKomp[[Stanowisko / Position ]:[Stanowisko / Position ]],0))="n/a","n/a",Z47-INDEX(tab_MinKomp[Ustawa o rachunkowości / Rechnungslegungsgesetz],MATCH($B47,tab_MinKomp[[Stanowisko / Position ]:[Stanowisko / Position ]],0)))</f>
        <v>n/a</v>
      </c>
      <c r="AA48" s="194" t="str">
        <f>IF(INDEX(tab_MinKomp[WORKFLOW - TS-100],MATCH($B47,tab_MinKomp[[Stanowisko / Position ]:[Stanowisko / Position ]],0))="n/a","n/a",AA47-INDEX(tab_MinKomp[WORKFLOW - TS-100],MATCH($B47,tab_MinKomp[[Stanowisko / Position ]:[Stanowisko / Position ]],0)))</f>
        <v>n/a</v>
      </c>
      <c r="AB48" s="194" t="str">
        <f>IF(INDEX(tab_MinKomp[WORKFLOW - SFMS],MATCH($B47,tab_MinKomp[[Stanowisko / Position ]:[Stanowisko / Position ]],0))="n/a","n/a",AB47-INDEX(tab_MinKomp[WORKFLOW - SFMS],MATCH($B47,tab_MinKomp[[Stanowisko / Position ]:[Stanowisko / Position ]],0)))</f>
        <v>n/a</v>
      </c>
      <c r="AC48" s="194" t="str">
        <f>IF(INDEX(tab_MinKomp[System ISO 9001:2015],MATCH($B47,tab_MinKomp[[Stanowisko / Position ]:[Stanowisko / Position ]],0))="n/a","n/a",AC47-INDEX(tab_MinKomp[System ISO 9001:2015],MATCH($B47,tab_MinKomp[[Stanowisko / Position ]:[Stanowisko / Position ]],0)))</f>
        <v>n/a</v>
      </c>
      <c r="AD48" s="194" t="str">
        <f>IF(INDEX(tab_MinKomp[System ISO 9001:2015],MATCH($B47,tab_MinKomp[[Stanowisko / Position ]:[Stanowisko / Position ]],0))="n/a","n/a",AD47-INDEX(tab_MinKomp[System ISO 9001:2015],MATCH($B47,tab_MinKomp[[Stanowisko / Position ]:[Stanowisko / Position ]],0)))</f>
        <v>n/a</v>
      </c>
      <c r="AE48" s="194" t="str">
        <f>IF(INDEX(tab_MinKomp[System ISO 9001:2015],MATCH($B47,tab_MinKomp[[Stanowisko / Position ]:[Stanowisko / Position ]],0))="n/a","n/a",AE47-INDEX(tab_MinKomp[System ISO 9001:2015],MATCH($B47,tab_MinKomp[[Stanowisko / Position ]:[Stanowisko / Position ]],0)))</f>
        <v>n/a</v>
      </c>
      <c r="AF48" s="194" t="str">
        <f>IF(INDEX(tab_MinKomp[System ISO 9001:2015],MATCH($B47,tab_MinKomp[[Stanowisko / Position ]:[Stanowisko / Position ]],0))="n/a","n/a",AF47-INDEX(tab_MinKomp[System ISO 9001:2015],MATCH($B47,tab_MinKomp[[Stanowisko / Position ]:[Stanowisko / Position ]],0)))</f>
        <v>n/a</v>
      </c>
      <c r="AG48" s="194" t="str">
        <f>IF(INDEX(tab_MinKomp[Wymagania VDA 6.3 Process / Forderungen],MATCH($B47,tab_MinKomp[[Stanowisko / Position ]:[Stanowisko / Position ]],0))="n/a","n/a",AG47-INDEX(tab_MinKomp[Wymagania VDA 6.3 Process / Forderungen],MATCH($B47,tab_MinKomp[[Stanowisko / Position ]:[Stanowisko / Position ]],0)))</f>
        <v>n/a</v>
      </c>
      <c r="AH48" s="194" t="str">
        <f>IF(INDEX(tab_MinKomp[Wymagania VDA 6.5 Product / Forderungen],MATCH($B47,tab_MinKomp[[Stanowisko / Position ]:[Stanowisko / Position ]],0))="n/a","n/a",AH47-INDEX(tab_MinKomp[Wymagania VDA 6.5 Product / Forderungen],MATCH($B47,tab_MinKomp[[Stanowisko / Position ]:[Stanowisko / Position ]],0)))</f>
        <v>n/a</v>
      </c>
      <c r="AI48" s="194" t="str">
        <f>IF(INDEX(tab_MinKomp[System ISO 9001:2015],MATCH($B47,tab_MinKomp[[Stanowisko / Position ]:[Stanowisko / Position ]],0))="n/a","n/a",AI47-INDEX(tab_MinKomp[System ISO 9001:2015],MATCH($B47,tab_MinKomp[[Stanowisko / Position ]:[Stanowisko / Position ]],0)))</f>
        <v>n/a</v>
      </c>
      <c r="AJ48" s="194" t="str">
        <f>IF(INDEX(tab_MinKomp[Auditor systemu ISO 17021:2018],MATCH($B47,tab_MinKomp[[Stanowisko / Position ]:[Stanowisko / Position ]],0))="n/a","n/a",AJ47-INDEX(tab_MinKomp[Auditor systemu ISO 17021:2018],MATCH($B47,tab_MinKomp[[Stanowisko / Position ]:[Stanowisko / Position ]],0)))</f>
        <v>n/a</v>
      </c>
      <c r="AK48" s="194" t="str">
        <f>IF(INDEX(tab_MinKomp[Pełnomocnik systemu / Systemvertreter],MATCH($B47,tab_MinKomp[[Stanowisko / Position ]:[Stanowisko / Position ]],0))="n/a","n/a",AK47-INDEX(tab_MinKomp[Pełnomocnik systemu / Systemvertreter],MATCH($B47,tab_MinKomp[[Stanowisko / Position ]:[Stanowisko / Position ]],0)))</f>
        <v>n/a</v>
      </c>
      <c r="AL48" s="194">
        <f>IF(INDEX(tab_MinKomp[Polityka Etyczna - Compliance],MATCH($B47,tab_MinKomp[[Stanowisko / Position ]:[Stanowisko / Position ]],0))="n/a","n/a",AL47-INDEX(tab_MinKomp[Polityka Etyczna - Compliance],MATCH($B47,tab_MinKomp[[Stanowisko / Position ]:[Stanowisko / Position ]],0)))</f>
        <v>0</v>
      </c>
      <c r="AM48" s="194" t="str">
        <f>IF(INDEX(tab_MinKomp[WDRAŻANIE NOWYCH PROJEKTÓW/ PROCEDURA CTM],MATCH($B47,tab_MinKomp[[Stanowisko / Position ]:[Stanowisko / Position ]],0))="n/a","n/a",AM47-INDEX(tab_MinKomp[WDRAŻANIE NOWYCH PROJEKTÓW/ PROCEDURA CTM],MATCH($B47,tab_MinKomp[[Stanowisko / Position ]:[Stanowisko / Position ]],0)))</f>
        <v>n/a</v>
      </c>
      <c r="AN48" s="194" t="str">
        <f>IF(INDEX(tab_MinKomp[KAMIENIE MILOWE MSL/PIFF],MATCH($B47,tab_MinKomp[[Stanowisko / Position ]:[Stanowisko / Position ]],0))="n/a","n/a",AN47-INDEX(tab_MinKomp[KAMIENIE MILOWE MSL/PIFF],MATCH($B47,tab_MinKomp[[Stanowisko / Position ]:[Stanowisko / Position ]],0)))</f>
        <v>n/a</v>
      </c>
      <c r="AO48" s="194">
        <f>IF(INDEX(tab_MinKomp[CP],MATCH($B47,tab_MinKomp[[Stanowisko / Position ]:[Stanowisko / Position ]],0))="n/a","n/a",AO47-INDEX(tab_MinKomp[CP],MATCH($B47,tab_MinKomp[[Stanowisko / Position ]:[Stanowisko / Position ]],0)))</f>
        <v>0</v>
      </c>
      <c r="AP48" s="194" t="str">
        <f>IF(INDEX(tab_MinKomp[FMEA],MATCH($B47,tab_MinKomp[[Stanowisko / Position ]:[Stanowisko / Position ]],0))="n/a","n/a",AP47-INDEX(tab_MinKomp[FMEA],MATCH($B47,tab_MinKomp[[Stanowisko / Position ]:[Stanowisko / Position ]],0)))</f>
        <v>n/a</v>
      </c>
      <c r="AQ48" s="194">
        <f>IF(INDEX(tab_MinKomp[FLOW CHART],MATCH($B47,tab_MinKomp[[Stanowisko / Position ]:[Stanowisko / Position ]],0))="n/a","n/a",AQ47-INDEX(tab_MinKomp[FLOW CHART],MATCH($B47,tab_MinKomp[[Stanowisko / Position ]:[Stanowisko / Position ]],0)))</f>
        <v>-1</v>
      </c>
      <c r="AR48" s="194" t="str">
        <f>IF(INDEX(tab_MinKomp[APQP],MATCH($B47,tab_MinKomp[[Stanowisko / Position ]:[Stanowisko / Position ]],0))="n/a","n/a",AR47-INDEX(tab_MinKomp[APQP],MATCH($B47,tab_MinKomp[[Stanowisko / Position ]:[Stanowisko / Position ]],0)))</f>
        <v>n/a</v>
      </c>
      <c r="AS48" s="194" t="str">
        <f>IF(INDEX(tab_MinKomp[MSA],MATCH($B47,tab_MinKomp[[Stanowisko / Position ]:[Stanowisko / Position ]],0))="n/a","n/a",AS47-INDEX(tab_MinKomp[MSA],MATCH($B47,tab_MinKomp[[Stanowisko / Position ]:[Stanowisko / Position ]],0)))</f>
        <v>n/a</v>
      </c>
      <c r="AT48" s="194" t="str">
        <f>IF(INDEX(tab_MinKomp[SPC],MATCH($B47,tab_MinKomp[[Stanowisko / Position ]:[Stanowisko / Position ]],0))="n/a","n/a",AT47-INDEX(tab_MinKomp[SPC],MATCH($B47,tab_MinKomp[[Stanowisko / Position ]:[Stanowisko / Position ]],0)))</f>
        <v>n/a</v>
      </c>
      <c r="AU48" s="194" t="str">
        <f>IF(INDEX(tab_MinKomp[CSR (SPECYFICZNE WYMAGANIA KLIENTA)],MATCH($B47,tab_MinKomp[[Stanowisko / Position ]:[Stanowisko / Position ]],0))="n/a","n/a",AU47-INDEX(tab_MinKomp[CSR (SPECYFICZNE WYMAGANIA KLIENTA)],MATCH($B47,tab_MinKomp[[Stanowisko / Position ]:[Stanowisko / Position ]],0)))</f>
        <v>n/a</v>
      </c>
      <c r="AV48" s="194">
        <f>IF(INDEX(tab_MinKomp[5S],MATCH($B47,tab_MinKomp[[Stanowisko / Position ]:[Stanowisko / Position ]],0))="n/a","n/a",AV47-INDEX(tab_MinKomp[5S],MATCH($B47,tab_MinKomp[[Stanowisko / Position ]:[Stanowisko / Position ]],0)))</f>
        <v>-1</v>
      </c>
      <c r="AW48" s="194">
        <f>IF(INDEX(tab_MinKomp[LEAN MANAGEMENT],MATCH($B47,tab_MinKomp[[Stanowisko / Position ]:[Stanowisko / Position ]],0))="n/a","n/a",AW47-INDEX(tab_MinKomp[LEAN MANAGEMENT],MATCH($B47,tab_MinKomp[[Stanowisko / Position ]:[Stanowisko / Position ]],0)))</f>
        <v>0</v>
      </c>
      <c r="AX48" s="194" t="str">
        <f>IF(INDEX(tab_MinKomp[5R],MATCH($B47,tab_MinKomp[[Stanowisko / Position ]:[Stanowisko / Position ]],0))="n/a","n/a",AX47-INDEX(tab_MinKomp[5R],MATCH($B47,tab_MinKomp[[Stanowisko / Position ]:[Stanowisko / Position ]],0)))</f>
        <v>n/a</v>
      </c>
      <c r="AY48" s="194" t="str">
        <f>IF(INDEX(tab_MinKomp[Six Sigma],MATCH($B47,tab_MinKomp[[Stanowisko / Position ]:[Stanowisko / Position ]],0))="n/a","n/a",AY47-INDEX(tab_MinKomp[Six Sigma],MATCH($B47,tab_MinKomp[[Stanowisko / Position ]:[Stanowisko / Position ]],0)))</f>
        <v>n/a</v>
      </c>
      <c r="AZ48" s="194" t="str">
        <f>IF(INDEX(tab_MinKomp[System BAAN / Distribution &amp; Supply Chain],MATCH($B47,tab_MinKomp[[Stanowisko / Position ]:[Stanowisko / Position ]],0))="n/a","n/a",AZ47-INDEX(tab_MinKomp[System BAAN / Distribution &amp; Supply Chain],MATCH($B47,tab_MinKomp[[Stanowisko / Position ]:[Stanowisko / Position ]],0)))</f>
        <v>n/a</v>
      </c>
      <c r="BA48" s="194" t="str">
        <f>IF(INDEX(tab_MinKomp[Gospodarka magazynowa / Lagerverwaltung],MATCH($B47,tab_MinKomp[[Stanowisko / Position ]:[Stanowisko / Position ]],0))="n/a","n/a",BA47-INDEX(tab_MinKomp[Gospodarka magazynowa / Lagerverwaltung],MATCH($B47,tab_MinKomp[[Stanowisko / Position ]:[Stanowisko / Position ]],0)))</f>
        <v>n/a</v>
      </c>
      <c r="BB48" s="194" t="str">
        <f>IF(INDEX(tab_MinKomp[Inwentaryzacja - organizacja i przebieg / Inventurprozess],MATCH($B47,tab_MinKomp[[Stanowisko / Position ]:[Stanowisko / Position ]],0))="n/a","n/a",BB47-INDEX(tab_MinKomp[Inwentaryzacja - organizacja i przebieg / Inventurprozess],MATCH($B47,tab_MinKomp[[Stanowisko / Position ]:[Stanowisko / Position ]],0)))</f>
        <v>n/a</v>
      </c>
      <c r="BC48" s="194" t="str">
        <f>IF(INDEX(tab_MinKomp[Organizacja dostaw / Versorgungsorganisation],MATCH($B47,tab_MinKomp[[Stanowisko / Position ]:[Stanowisko / Position ]],0))="n/a","n/a",BC47-INDEX(tab_MinKomp[Organizacja dostaw / Versorgungsorganisation],MATCH($B47,tab_MinKomp[[Stanowisko / Position ]:[Stanowisko / Position ]],0)))</f>
        <v>n/a</v>
      </c>
      <c r="BD48" s="194" t="str">
        <f>IF(INDEX(tab_MinKomp[Organizacja wysyłek / Organisation von Lieferungen],MATCH($B47,tab_MinKomp[[Stanowisko / Position ]:[Stanowisko / Position ]],0))="n/a","n/a",BD47-INDEX(tab_MinKomp[Organizacja wysyłek / Organisation von Lieferungen],MATCH($B47,tab_MinKomp[[Stanowisko / Position ]:[Stanowisko / Position ]],0)))</f>
        <v>n/a</v>
      </c>
      <c r="BE48" s="194" t="str">
        <f>IF(INDEX(tab_MinKomp[Analiza magazynowa - Program Polen.mdb / Inventuranalyse],MATCH($B47,tab_MinKomp[[Stanowisko / Position ]:[Stanowisko / Position ]],0))="n/a","n/a",BE47-INDEX(tab_MinKomp[Analiza magazynowa - Program Polen.mdb / Inventuranalyse],MATCH($B47,tab_MinKomp[[Stanowisko / Position ]:[Stanowisko / Position ]],0)))</f>
        <v>n/a</v>
      </c>
      <c r="BF48" s="190" t="str">
        <f>IF(INDEX(tab_MinKomp[MMOG (Materials Management Operations Guidelines)],MATCH($B47,tab_MinKomp[[Stanowisko / Position ]:[Stanowisko / Position ]],0))="n/a","n/a",BF47-INDEX(tab_MinKomp[MMOG (Materials Management Operations Guidelines)],MATCH($B47,tab_MinKomp[[Stanowisko / Position ]:[Stanowisko / Position ]],0)))</f>
        <v>n/a</v>
      </c>
      <c r="BG48" s="190" t="str">
        <f>IF(INDEX(tab_MinKomp[GPP],MATCH($B47,tab_MinKomp[[Stanowisko / Position ]:[Stanowisko / Position ]],0))="n/a","n/a",BG47-INDEX(tab_MinKomp[GPP],MATCH($B47,tab_MinKomp[[Stanowisko / Position ]:[Stanowisko / Position ]],0)))</f>
        <v>n/a</v>
      </c>
      <c r="BH48" s="190" t="str">
        <f>IF(INDEX(tab_MinKomp[AIAG (Automotive Industry Action Group)],MATCH($B47,tab_MinKomp[[Stanowisko / Position ]:[Stanowisko / Position ]],0))="n/a","n/a",BH47-INDEX(tab_MinKomp[AIAG (Automotive Industry Action Group)],MATCH($B47,tab_MinKomp[[Stanowisko / Position ]:[Stanowisko / Position ]],0)))</f>
        <v>n/a</v>
      </c>
      <c r="BI48" s="190" t="str">
        <f>IF(INDEX(tab_MinKomp[Super-G disputes],MATCH($B47,tab_MinKomp[[Stanowisko / Position ]:[Stanowisko / Position ]],0))="n/a","n/a",BI47-INDEX(tab_MinKomp[Super-G disputes],MATCH($B47,tab_MinKomp[[Stanowisko / Position ]:[Stanowisko / Position ]],0)))</f>
        <v>n/a</v>
      </c>
      <c r="BJ48" s="190" t="str">
        <f>IF(INDEX(tab_MinKomp[CMMS3/eDDL (Direct Data Link)],MATCH($B47,tab_MinKomp[[Stanowisko / Position ]:[Stanowisko / Position ]],0))="n/a","n/a",BJ47-INDEX(tab_MinKomp[CMMS3/eDDL (Direct Data Link)],MATCH($B47,tab_MinKomp[[Stanowisko / Position ]:[Stanowisko / Position ]],0)))</f>
        <v>n/a</v>
      </c>
      <c r="BK48" s="190" t="str">
        <f>IF(INDEX(tab_MinKomp[MP&amp;L (Material Planning and Logistics)],MATCH($B47,tab_MinKomp[[Stanowisko / Position ]:[Stanowisko / Position ]],0))="n/a","n/a",BK47-INDEX(tab_MinKomp[MP&amp;L (Material Planning and Logistics)],MATCH($B47,tab_MinKomp[[Stanowisko / Position ]:[Stanowisko / Position ]],0)))</f>
        <v>n/a</v>
      </c>
      <c r="BL48" s="190" t="str">
        <f>IF(INDEX(tab_MinKomp[Supplier delivery rating],MATCH($B47,tab_MinKomp[[Stanowisko / Position ]:[Stanowisko / Position ]],0))="n/a","n/a",BL47-INDEX(tab_MinKomp[Supplier delivery rating],MATCH($B47,tab_MinKomp[[Stanowisko / Position ]:[Stanowisko / Position ]],0)))</f>
        <v>n/a</v>
      </c>
      <c r="BM48" s="194" t="str">
        <f>IF(INDEX(tab_MinKomp[Obsługa maszyn KVT / KVT Maschinenbedienung],MATCH($B47,tab_MinKomp[[Stanowisko / Position ]:[Stanowisko / Position ]],0))="n/a","n/a",BM47-INDEX(tab_MinKomp[Obsługa maszyn KVT / KVT Maschinenbedienung],MATCH($B47,tab_MinKomp[[Stanowisko / Position ]:[Stanowisko / Position ]],0)))</f>
        <v>n/a</v>
      </c>
      <c r="BN48" s="194" t="str">
        <f>IF(INDEX(tab_MinKomp[Obsługa maszyn KVT / KVT Maschinenbedienung],MATCH($B47,tab_MinKomp[[Stanowisko / Position ]:[Stanowisko / Position ]],0))="n/a","n/a",BN47-INDEX(tab_MinKomp[Obsługa maszyn KVT / KVT Maschinenbedienung],MATCH($B47,tab_MinKomp[[Stanowisko / Position ]:[Stanowisko / Position ]],0)))</f>
        <v>n/a</v>
      </c>
      <c r="BO48" s="194" t="str">
        <f>IF(INDEX(tab_MinKomp[Obsługa maszyn KVT / KVT Maschinenbedienung],MATCH($B47,tab_MinKomp[[Stanowisko / Position ]:[Stanowisko / Position ]],0))="n/a","n/a",BO47-INDEX(tab_MinKomp[Obsługa maszyn KVT / KVT Maschinenbedienung],MATCH($B47,tab_MinKomp[[Stanowisko / Position ]:[Stanowisko / Position ]],0)))</f>
        <v>n/a</v>
      </c>
      <c r="BP48" s="194">
        <f>IF(INDEX(tab_MinKomp[Obsługa maszyn Novapax / Novapax Maschinenbedienung],MATCH($B47,tab_MinKomp[[Stanowisko / Position ]:[Stanowisko / Position ]],0))="n/a","n/a",BP47-INDEX(tab_MinKomp[Obsługa maszyn Novapax / Novapax Maschinenbedienung],MATCH($B47,tab_MinKomp[[Stanowisko / Position ]:[Stanowisko / Position ]],0)))</f>
        <v>-1</v>
      </c>
      <c r="BQ48" s="194" t="str">
        <f>IF(INDEX(tab_MinKomp[Obsługa maszyn Piovan / Piovan Maschinenbedienung],MATCH($B47,tab_MinKomp[[Stanowisko / Position ]:[Stanowisko / Position ]],0))="n/a","n/a",BQ47-INDEX(tab_MinKomp[Obsługa maszyn Piovan / Piovan Maschinenbedienung],MATCH($B47,tab_MinKomp[[Stanowisko / Position ]:[Stanowisko / Position ]],0)))</f>
        <v>n/a</v>
      </c>
      <c r="BR48" s="194">
        <f>IF(INDEX(tab_MinKomp[Eliminacja awarii / Beseitigung von Ausfällen],MATCH($B47,tab_MinKomp[[Stanowisko / Position ]:[Stanowisko / Position ]],0))="n/a","n/a",BR47-INDEX(tab_MinKomp[Eliminacja awarii / Beseitigung von Ausfällen],MATCH($B47,tab_MinKomp[[Stanowisko / Position ]:[Stanowisko / Position ]],0)))</f>
        <v>0</v>
      </c>
      <c r="BS48" s="194" t="str">
        <f>IF(INDEX(tab_MinKomp[Obsługa maszyn Piovan / Piovan Maschinenbedienung],MATCH($B47,tab_MinKomp[[Stanowisko / Position ]:[Stanowisko / Position ]],0))="n/a","n/a",BS47-INDEX(tab_MinKomp[Obsługa maszyn Piovan / Piovan Maschinenbedienung],MATCH($B47,tab_MinKomp[[Stanowisko / Position ]:[Stanowisko / Position ]],0)))</f>
        <v>n/a</v>
      </c>
      <c r="BT48" s="194" t="str">
        <f>IF(INDEX(tab_MinKomp[Obsługa maszyn Piovan / Piovan Maschinenbedienung],MATCH($B47,tab_MinKomp[[Stanowisko / Position ]:[Stanowisko / Position ]],0))="n/a","n/a",BT47-INDEX(tab_MinKomp[Obsługa maszyn Piovan / Piovan Maschinenbedienung],MATCH($B47,tab_MinKomp[[Stanowisko / Position ]:[Stanowisko / Position ]],0)))</f>
        <v>n/a</v>
      </c>
      <c r="BU48" s="194" t="str">
        <f>IF(INDEX(tab_MinKomp[Obsługa maszyn Piovan / Piovan Maschinenbedienung],MATCH($B47,tab_MinKomp[[Stanowisko / Position ]:[Stanowisko / Position ]],0))="n/a","n/a",BU47-INDEX(tab_MinKomp[Obsługa maszyn Piovan / Piovan Maschinenbedienung],MATCH($B47,tab_MinKomp[[Stanowisko / Position ]:[Stanowisko / Position ]],0)))</f>
        <v>n/a</v>
      </c>
      <c r="BV48" s="194" t="str">
        <f>IF(INDEX(tab_MinKomp[Obsługa maszyn Piovan / Piovan Maschinenbedienung],MATCH($B47,tab_MinKomp[[Stanowisko / Position ]:[Stanowisko / Position ]],0))="n/a","n/a",BV47-INDEX(tab_MinKomp[Obsługa maszyn Piovan / Piovan Maschinenbedienung],MATCH($B47,tab_MinKomp[[Stanowisko / Position ]:[Stanowisko / Position ]],0)))</f>
        <v>n/a</v>
      </c>
      <c r="BW48" s="194" t="str">
        <f>IF(INDEX(tab_MinKomp[Obsługa maszyn Piovan / Piovan Maschinenbedienung],MATCH($B47,tab_MinKomp[[Stanowisko / Position ]:[Stanowisko / Position ]],0))="n/a","n/a",BW47-INDEX(tab_MinKomp[Obsługa maszyn Piovan / Piovan Maschinenbedienung],MATCH($B47,tab_MinKomp[[Stanowisko / Position ]:[Stanowisko / Position ]],0)))</f>
        <v>n/a</v>
      </c>
      <c r="BX48" s="194" t="str">
        <f>IF(INDEX(tab_MinKomp[Obsługa maszyn Piovan / Piovan Maschinenbedienung],MATCH($B47,tab_MinKomp[[Stanowisko / Position ]:[Stanowisko / Position ]],0))="n/a","n/a",BX47-INDEX(tab_MinKomp[Obsługa maszyn Piovan / Piovan Maschinenbedienung],MATCH($B47,tab_MinKomp[[Stanowisko / Position ]:[Stanowisko / Position ]],0)))</f>
        <v>n/a</v>
      </c>
      <c r="BY48" s="194" t="str">
        <f>IF(INDEX(tab_MinKomp[Obsługa maszyn Engel / Engel Maschinenbedienung],MATCH($B47,tab_MinKomp[[Stanowisko / Position ]:[Stanowisko / Position ]],0))="n/a","n/a",BY47-INDEX(tab_MinKomp[Obsługa maszyn Engel / Engel Maschinenbedienung],MATCH($B47,tab_MinKomp[[Stanowisko / Position ]:[Stanowisko / Position ]],0)))</f>
        <v>n/a</v>
      </c>
      <c r="BZ48" s="194" t="str">
        <f>IF(INDEX(tab_MinKomp[Obsługa maszyn Engel / Engel Maschinenbedienung],MATCH($B47,tab_MinKomp[[Stanowisko / Position ]:[Stanowisko / Position ]],0))="n/a","n/a",BZ47-INDEX(tab_MinKomp[Obsługa maszyn Engel / Engel Maschinenbedienung],MATCH($B47,tab_MinKomp[[Stanowisko / Position ]:[Stanowisko / Position ]],0)))</f>
        <v>n/a</v>
      </c>
      <c r="CA48" s="194">
        <f>IF(INDEX(tab_MinKomp[Eliminacja awarii / Beseitigung von Ausfällen],MATCH($B47,tab_MinKomp[[Stanowisko / Position ]:[Stanowisko / Position ]],0))="n/a","n/a",CA47-INDEX(tab_MinKomp[Eliminacja awarii / Beseitigung von Ausfällen],MATCH($B47,tab_MinKomp[[Stanowisko / Position ]:[Stanowisko / Position ]],0)))</f>
        <v>0</v>
      </c>
      <c r="CB48" s="194" t="str">
        <f>IF(INDEX(tab_MinKomp[Obsługa maszyn ASL / ASL Maschinenbedienung],MATCH($B47,tab_MinKomp[[Stanowisko / Position ]:[Stanowisko / Position ]],0))="n/a","n/a",CB47-INDEX(tab_MinKomp[Obsługa maszyn ASL / ASL Maschinenbedienung],MATCH($B47,tab_MinKomp[[Stanowisko / Position ]:[Stanowisko / Position ]],0)))</f>
        <v>n/a</v>
      </c>
      <c r="CC48" s="194">
        <f>IF(INDEX(tab_MinKomp[Obsługa maszyn Novapax / Novapax Maschinenbedienung],MATCH($B47,tab_MinKomp[[Stanowisko / Position ]:[Stanowisko / Position ]],0))="n/a","n/a",CC47-INDEX(tab_MinKomp[Obsługa maszyn Novapax / Novapax Maschinenbedienung],MATCH($B47,tab_MinKomp[[Stanowisko / Position ]:[Stanowisko / Position ]],0)))</f>
        <v>-1</v>
      </c>
      <c r="CD48" s="194">
        <f>IF(INDEX(tab_MinKomp[Obsługa maszyn Novapax / Novapax Maschinenbedienung],MATCH($B47,tab_MinKomp[[Stanowisko / Position ]:[Stanowisko / Position ]],0))="n/a","n/a",CD47-INDEX(tab_MinKomp[Obsługa maszyn Novapax / Novapax Maschinenbedienung],MATCH($B47,tab_MinKomp[[Stanowisko / Position ]:[Stanowisko / Position ]],0)))</f>
        <v>-1</v>
      </c>
      <c r="CE48" s="194" t="str">
        <f>IF(INDEX(tab_MinKomp[Obsługa maszyn Piovan / Piovan Maschinenbedienung],MATCH($B47,tab_MinKomp[[Stanowisko / Position ]:[Stanowisko / Position ]],0))="n/a","n/a",CE47-INDEX(tab_MinKomp[Obsługa maszyn Piovan / Piovan Maschinenbedienung],MATCH($B47,tab_MinKomp[[Stanowisko / Position ]:[Stanowisko / Position ]],0)))</f>
        <v>n/a</v>
      </c>
      <c r="CF48" s="194" t="str">
        <f>IF(INDEX(tab_MinKomp[Obsługa maszyn Piovan / Piovan Maschinenbedienung],MATCH($B47,tab_MinKomp[[Stanowisko / Position ]:[Stanowisko / Position ]],0))="n/a","n/a",CF47-INDEX(tab_MinKomp[Obsługa maszyn Piovan / Piovan Maschinenbedienung],MATCH($B47,tab_MinKomp[[Stanowisko / Position ]:[Stanowisko / Position ]],0)))</f>
        <v>n/a</v>
      </c>
      <c r="CG48" s="194">
        <f>IF(INDEX(tab_MinKomp[Eliminacja awarii / Beseitigung von Ausfällen],MATCH($B47,tab_MinKomp[[Stanowisko / Position ]:[Stanowisko / Position ]],0))="n/a","n/a",CG47-INDEX(tab_MinKomp[Eliminacja awarii / Beseitigung von Ausfällen],MATCH($B47,tab_MinKomp[[Stanowisko / Position ]:[Stanowisko / Position ]],0)))</f>
        <v>0</v>
      </c>
      <c r="CH48" s="194" t="str">
        <f>IF(INDEX(tab_MinKomp[Wymagania VDA 6.5 Product / Forderungen],MATCH($B47,tab_MinKomp[[Stanowisko / Position ]:[Stanowisko / Position ]],0))="n/a","n/a",CH47-INDEX(tab_MinKomp[Wymagania VDA 6.5 Product / Forderungen],MATCH($B47,tab_MinKomp[[Stanowisko / Position ]:[Stanowisko / Position ]],0)))</f>
        <v>n/a</v>
      </c>
      <c r="CI48" s="194" t="str">
        <f>IF(INDEX(tab_MinKomp[Wymagania VDA 6.5 Product / Forderungen],MATCH($B47,tab_MinKomp[[Stanowisko / Position ]:[Stanowisko / Position ]],0))="n/a","n/a",CI47-INDEX(tab_MinKomp[Wymagania VDA 6.5 Product / Forderungen],MATCH($B47,tab_MinKomp[[Stanowisko / Position ]:[Stanowisko / Position ]],0)))</f>
        <v>n/a</v>
      </c>
      <c r="CJ48" s="194" t="str">
        <f>IF(INDEX(tab_MinKomp[Wymagania VDA 6.5 Product / Forderungen],MATCH($B47,tab_MinKomp[[Stanowisko / Position ]:[Stanowisko / Position ]],0))="n/a","n/a",CJ47-INDEX(tab_MinKomp[Wymagania VDA 6.5 Product / Forderungen],MATCH($B47,tab_MinKomp[[Stanowisko / Position ]:[Stanowisko / Position ]],0)))</f>
        <v>n/a</v>
      </c>
      <c r="CK48" s="194" t="str">
        <f>IF(INDEX(tab_MinKomp[Wymagania VDA 6.5 Product / Forderungen],MATCH($B47,tab_MinKomp[[Stanowisko / Position ]:[Stanowisko / Position ]],0))="n/a","n/a",CK47-INDEX(tab_MinKomp[Wymagania VDA 6.5 Product / Forderungen],MATCH($B47,tab_MinKomp[[Stanowisko / Position ]:[Stanowisko / Position ]],0)))</f>
        <v>n/a</v>
      </c>
      <c r="CL48" s="194" t="str">
        <f>IF(INDEX(tab_MinKomp[Wymagania VDA 6.5 Product / Forderungen],MATCH($B47,tab_MinKomp[[Stanowisko / Position ]:[Stanowisko / Position ]],0))="n/a","n/a",CL47-INDEX(tab_MinKomp[Wymagania VDA 6.5 Product / Forderungen],MATCH($B47,tab_MinKomp[[Stanowisko / Position ]:[Stanowisko / Position ]],0)))</f>
        <v>n/a</v>
      </c>
      <c r="CM48" s="194" t="str">
        <f>IF(INDEX(tab_MinKomp[Informatyka ogólna (techniczne i systemowe) / Allgemeine IT (Technik und System)],MATCH($B47,tab_MinKomp[[Stanowisko / Position ]:[Stanowisko / Position ]],0))="n/a","n/a",CM47-INDEX(tab_MinKomp[Informatyka ogólna (techniczne i systemowe) / Allgemeine IT (Technik und System)],MATCH($B47,tab_MinKomp[[Stanowisko / Position ]:[Stanowisko / Position ]],0)))</f>
        <v>n/a</v>
      </c>
      <c r="CN48" s="194" t="str">
        <f>IF(INDEX(tab_MinKomp[Sieci komputerowe / Computernetzwerke],MATCH($B47,tab_MinKomp[[Stanowisko / Position ]:[Stanowisko / Position ]],0))="n/a","n/a",CN47-INDEX(tab_MinKomp[Sieci komputerowe / Computernetzwerke],MATCH($B47,tab_MinKomp[[Stanowisko / Position ]:[Stanowisko / Position ]],0)))</f>
        <v>n/a</v>
      </c>
      <c r="CO48" s="194" t="str">
        <f>IF(INDEX(tab_MinKomp[Hardware (komputery PC, drukarki biurowe i etykietowe, telefonia stacjonarna i mobilna) (PC, Drucker, Telefpne, Handys)],MATCH($B47,tab_MinKomp[[Stanowisko / Position ]:[Stanowisko / Position ]],0))="n/a","n/a",CO47-INDEX(tab_MinKomp[Hardware (komputery PC, drukarki biurowe i etykietowe, telefonia stacjonarna i mobilna) (PC, Drucker, Telefpne, Handys)],MATCH($B47,tab_MinKomp[[Stanowisko / Position ]:[Stanowisko / Position ]],0)))</f>
        <v>n/a</v>
      </c>
      <c r="CP48" s="194" t="str">
        <f>IF(INDEX(tab_MinKomp[Software &amp; Systems (MS Office, MS Remote Desktop)],MATCH($B47,tab_MinKomp[[Stanowisko / Position ]:[Stanowisko / Position ]],0))="n/a","n/a",CP47-INDEX(tab_MinKomp[Software &amp; Systems (MS Office, MS Remote Desktop)],MATCH($B47,tab_MinKomp[[Stanowisko / Position ]:[Stanowisko / Position ]],0)))</f>
        <v>n/a</v>
      </c>
      <c r="CQ48" s="194" t="str">
        <f>IF(INDEX(tab_MinKomp[Programowanie obiektowe (PHP) / Objektprogrammierung],MATCH($B47,tab_MinKomp[[Stanowisko / Position ]:[Stanowisko / Position ]],0))="n/a","n/a",CQ47-INDEX(tab_MinKomp[Programowanie obiektowe (PHP) / Objektprogrammierung],MATCH($B47,tab_MinKomp[[Stanowisko / Position ]:[Stanowisko / Position ]],0)))</f>
        <v>n/a</v>
      </c>
      <c r="CR48" s="194" t="str">
        <f>IF(INDEX(tab_MinKomp[Scrum],MATCH($B47,tab_MinKomp[[Stanowisko / Position ]:[Stanowisko / Position ]],0))="n/a","n/a",CR47-INDEX(tab_MinKomp[Scrum],MATCH($B47,tab_MinKomp[[Stanowisko / Position ]:[Stanowisko / Position ]],0)))</f>
        <v>n/a</v>
      </c>
      <c r="CS48" s="194" t="str">
        <f>IF(INDEX(tab_MinKomp[SQL (MySQL)],MATCH($B47,tab_MinKomp[[Stanowisko / Position ]:[Stanowisko / Position ]],0))="n/a","n/a",CS47-INDEX(tab_MinKomp[SQL (MySQL)],MATCH($B47,tab_MinKomp[[Stanowisko / Position ]:[Stanowisko / Position ]],0)))</f>
        <v>n/a</v>
      </c>
      <c r="CT48" s="194" t="str">
        <f>IF(INDEX(tab_MinKomp[Javascript],MATCH($B47,tab_MinKomp[[Stanowisko / Position ]:[Stanowisko / Position ]],0))="n/a","n/a",CT47-INDEX(tab_MinKomp[Javascript],MATCH($B47,tab_MinKomp[[Stanowisko / Position ]:[Stanowisko / Position ]],0)))</f>
        <v>n/a</v>
      </c>
      <c r="CU48" s="194" t="str">
        <f>IF(INDEX(tab_MinKomp[Joomla],MATCH($B47,tab_MinKomp[[Stanowisko / Position ]:[Stanowisko / Position ]],0))="n/a","n/a",CU47-INDEX(tab_MinKomp[Joomla],MATCH($B47,tab_MinKomp[[Stanowisko / Position ]:[Stanowisko / Position ]],0)))</f>
        <v>n/a</v>
      </c>
      <c r="CV48" s="194" t="str">
        <f>IF(INDEX(tab_MinKomp[Bash],MATCH($B47,tab_MinKomp[[Stanowisko / Position ]:[Stanowisko / Position ]],0))="n/a","n/a",CV47-INDEX(tab_MinKomp[Bash],MATCH($B47,tab_MinKomp[[Stanowisko / Position ]:[Stanowisko / Position ]],0)))</f>
        <v>n/a</v>
      </c>
      <c r="CW48" s="194">
        <f>IF(INDEX(tab_MinKomp[Systemy MES (HYDRA / SFMS)],MATCH($B47,tab_MinKomp[[Stanowisko / Position ]:[Stanowisko / Position ]],0))="n/a","n/a",CW47-INDEX(tab_MinKomp[Systemy MES (HYDRA / SFMS)],MATCH($B47,tab_MinKomp[[Stanowisko / Position ]:[Stanowisko / Position ]],0)))</f>
        <v>-1</v>
      </c>
      <c r="CX48" s="194" t="str">
        <f>IF(INDEX(tab_MinKomp[HTML / CSS],MATCH($B47,tab_MinKomp[[Stanowisko / Position ]:[Stanowisko / Position ]],0))="n/a","n/a",CX47-INDEX(tab_MinKomp[HTML / CSS],MATCH($B47,tab_MinKomp[[Stanowisko / Position ]:[Stanowisko / Position ]],0)))</f>
        <v>n/a</v>
      </c>
      <c r="CY48" s="194" t="str">
        <f>IF(INDEX(tab_MinKomp[SYSTEM PR],MATCH($B47,tab_MinKomp[[Stanowisko / Position ]:[Stanowisko / Position ]],0))="n/a","n/a",CY47-INDEX(tab_MinKomp[SYSTEM PR],MATCH($B47,tab_MinKomp[[Stanowisko / Position ]:[Stanowisko / Position ]],0)))</f>
        <v>n/a</v>
      </c>
      <c r="CZ48" s="194" t="str">
        <f>IF(INDEX(tab_MinKomp[System Einkauf XP / EBA],MATCH($B47,tab_MinKomp[[Stanowisko / Position ]:[Stanowisko / Position ]],0))="n/a","n/a",CZ47-INDEX(tab_MinKomp[System Einkauf XP / EBA],MATCH($B47,tab_MinKomp[[Stanowisko / Position ]:[Stanowisko / Position ]],0)))</f>
        <v>n/a</v>
      </c>
      <c r="DA48" s="194" t="str">
        <f>IF(INDEX(tab_MinKomp[Techniki negocjacyjne / Verhandlungstechniken],MATCH($B47,tab_MinKomp[[Stanowisko / Position ]:[Stanowisko / Position ]],0))="n/a","n/a",DA47-INDEX(tab_MinKomp[Techniki negocjacyjne / Verhandlungstechniken],MATCH($B47,tab_MinKomp[[Stanowisko / Position ]:[Stanowisko / Position ]],0)))</f>
        <v>n/a</v>
      </c>
      <c r="DB48" s="194" t="str">
        <f>IF(INDEX(tab_MinKomp[Znajomość rynku branżowego / Kenntnis des Industrie Marktes],MATCH($B47,tab_MinKomp[[Stanowisko / Position ]:[Stanowisko / Position ]],0))="n/a","n/a",DB47-INDEX(tab_MinKomp[Znajomość rynku branżowego / Kenntnis des Industrie Marktes],MATCH($B47,tab_MinKomp[[Stanowisko / Position ]:[Stanowisko / Position ]],0)))</f>
        <v>n/a</v>
      </c>
      <c r="DC48" s="194" t="str">
        <f>IF(INDEX(tab_MinKomp[SUPPLIER MANAGEMENT],MATCH($B47,tab_MinKomp[[Stanowisko / Position ]:[Stanowisko / Position ]],0))="n/a","n/a",DC47-INDEX(tab_MinKomp[SUPPLIER MANAGEMENT],MATCH($B47,tab_MinKomp[[Stanowisko / Position ]:[Stanowisko / Position ]],0)))</f>
        <v>n/a</v>
      </c>
      <c r="DD48" s="194" t="str">
        <f>IF(INDEX(tab_MinKomp[SUPPLIER MANAGEMENT],MATCH($B47,tab_MinKomp[[Stanowisko / Position ]:[Stanowisko / Position ]],0))="n/a","n/a",DD47-INDEX(tab_MinKomp[SUPPLIER MANAGEMENT],MATCH($B47,tab_MinKomp[[Stanowisko / Position ]:[Stanowisko / Position ]],0)))</f>
        <v>n/a</v>
      </c>
      <c r="DE48" s="194" t="str">
        <f>IF(INDEX(tab_MinKomp[SUPPLIER MANAGEMENT],MATCH($B47,tab_MinKomp[[Stanowisko / Position ]:[Stanowisko / Position ]],0))="n/a","n/a",DE47-INDEX(tab_MinKomp[SUPPLIER MANAGEMENT],MATCH($B47,tab_MinKomp[[Stanowisko / Position ]:[Stanowisko / Position ]],0)))</f>
        <v>n/a</v>
      </c>
      <c r="DF48" s="194">
        <f>IF(INDEX(tab_MinKomp[LEAN MANAGEMENT],MATCH($B47,tab_MinKomp[[Stanowisko / Position ]:[Stanowisko / Position ]],0))="n/a","n/a",DF47-INDEX(tab_MinKomp[LEAN MANAGEMENT],MATCH($B47,tab_MinKomp[[Stanowisko / Position ]:[Stanowisko / Position ]],0)))</f>
        <v>0</v>
      </c>
      <c r="DG48" s="194" t="str">
        <f>IF(INDEX(tab_MinKomp[PPAP/PSW],MATCH($B47,tab_MinKomp[[Stanowisko / Position ]:[Stanowisko / Position ]],0))="n/a","n/a",DG47-INDEX(tab_MinKomp[PPAP/PSW],MATCH($B47,tab_MinKomp[[Stanowisko / Position ]:[Stanowisko / Position ]],0)))</f>
        <v>n/a</v>
      </c>
      <c r="DH48" s="194" t="str">
        <f>IF(INDEX(tab_MinKomp[SUPPLIER MANAGEMENT],MATCH($B47,tab_MinKomp[[Stanowisko / Position ]:[Stanowisko / Position ]],0))="n/a","n/a",DH47-INDEX(tab_MinKomp[SUPPLIER MANAGEMENT],MATCH($B47,tab_MinKomp[[Stanowisko / Position ]:[Stanowisko / Position ]],0)))</f>
        <v>n/a</v>
      </c>
      <c r="DI48" s="194" t="str">
        <f>IF(INDEX(tab_MinKomp[OBSŁUGA PORTALI KLIENTA / Kundenportale],MATCH($B47,tab_MinKomp[[Stanowisko / Position ]:[Stanowisko / Position ]],0))="n/a","n/a",DI47-INDEX(tab_MinKomp[OBSŁUGA PORTALI KLIENTA / Kundenportale],MATCH($B47,tab_MinKomp[[Stanowisko / Position ]:[Stanowisko / Position ]],0)))</f>
        <v>n/a</v>
      </c>
      <c r="DJ48" s="194" t="str">
        <f>IF(INDEX(tab_MinKomp[Obsługa systemu BABTECQ / BABTECQ System],MATCH($B47,tab_MinKomp[[Stanowisko / Position ]:[Stanowisko / Position ]],0))="n/a","n/a",DJ47-INDEX(tab_MinKomp[Obsługa systemu BABTECQ / BABTECQ System],MATCH($B47,tab_MinKomp[[Stanowisko / Position ]:[Stanowisko / Position ]],0)))</f>
        <v>n/a</v>
      </c>
      <c r="DK48" s="194" t="str">
        <f>IF(INDEX(tab_MinKomp[Rysunek techniczny / technische Zeichnung],MATCH($B47,tab_MinKomp[[Stanowisko / Position ]:[Stanowisko / Position ]],0))="n/a","n/a",DK47-INDEX(tab_MinKomp[Rysunek techniczny / technische Zeichnung],MATCH($B47,tab_MinKomp[[Stanowisko / Position ]:[Stanowisko / Position ]],0)))</f>
        <v>n/a</v>
      </c>
      <c r="DL48" s="194" t="str">
        <f>IF(INDEX(tab_MinKomp[Kalibracja / Kalibrierung],MATCH($B47,tab_MinKomp[[Stanowisko / Position ]:[Stanowisko / Position ]],0))="n/a","n/a",DL47-INDEX(tab_MinKomp[Kalibracja / Kalibrierung],MATCH($B47,tab_MinKomp[[Stanowisko / Position ]:[Stanowisko / Position ]],0)))</f>
        <v>n/a</v>
      </c>
      <c r="DM48" s="194" t="str">
        <f>IF(INDEX(tab_MinKomp[Rekwalifikacja / Requalifizierung],MATCH($B47,tab_MinKomp[[Stanowisko / Position ]:[Stanowisko / Position ]],0))="n/a","n/a",DM47-INDEX(tab_MinKomp[Rekwalifikacja / Requalifizierung],MATCH($B47,tab_MinKomp[[Stanowisko / Position ]:[Stanowisko / Position ]],0)))</f>
        <v>n/a</v>
      </c>
      <c r="DN48" s="190" t="str">
        <f>IF(INDEX(tab_MinKomp[Testy czystości / Reinheitstests],MATCH($B47,tab_MinKomp[[Stanowisko / Position ]:[Stanowisko / Position ]],0))="n/a","n/a",DN47-INDEX(tab_MinKomp[Testy czystości / Reinheitstests],MATCH($B47,tab_MinKomp[[Stanowisko / Position ]:[Stanowisko / Position ]],0)))</f>
        <v>n/a</v>
      </c>
      <c r="DO48" s="190" t="str">
        <f>IF(INDEX(tab_MinKomp[Testy czystości / Reinheitstests],MATCH($B47,tab_MinKomp[[Stanowisko / Position ]:[Stanowisko / Position ]],0))="n/a","n/a",DO47-INDEX(tab_MinKomp[Testy czystości / Reinheitstests],MATCH($B47,tab_MinKomp[[Stanowisko / Position ]:[Stanowisko / Position ]],0)))</f>
        <v>n/a</v>
      </c>
      <c r="DP48" s="190" t="str">
        <f>IF(INDEX(tab_MinKomp[Testy czystości / Reinheitstests],MATCH($B47,tab_MinKomp[[Stanowisko / Position ]:[Stanowisko / Position ]],0))="n/a","n/a",DP47-INDEX(tab_MinKomp[Testy czystości / Reinheitstests],MATCH($B47,tab_MinKomp[[Stanowisko / Position ]:[Stanowisko / Position ]],0)))</f>
        <v>n/a</v>
      </c>
      <c r="DQ48" s="190" t="str">
        <f>IF(INDEX(tab_MinKomp[Testy czystości / Reinheitstests],MATCH($B47,tab_MinKomp[[Stanowisko / Position ]:[Stanowisko / Position ]],0))="n/a","n/a",DQ47-INDEX(tab_MinKomp[Testy czystości / Reinheitstests],MATCH($B47,tab_MinKomp[[Stanowisko / Position ]:[Stanowisko / Position ]],0)))</f>
        <v>n/a</v>
      </c>
      <c r="DR48" s="190" t="str">
        <f>IF(INDEX(tab_MinKomp[Testy czystości / Reinheitstests],MATCH($B47,tab_MinKomp[[Stanowisko / Position ]:[Stanowisko / Position ]],0))="n/a","n/a",DR47-INDEX(tab_MinKomp[Testy czystości / Reinheitstests],MATCH($B47,tab_MinKomp[[Stanowisko / Position ]:[Stanowisko / Position ]],0)))</f>
        <v>n/a</v>
      </c>
      <c r="DS48" s="190" t="str">
        <f>IF(INDEX(tab_MinKomp[Testy czystości / Reinheitstests],MATCH($B47,tab_MinKomp[[Stanowisko / Position ]:[Stanowisko / Position ]],0))="n/a","n/a",DS47-INDEX(tab_MinKomp[Testy czystości / Reinheitstests],MATCH($B47,tab_MinKomp[[Stanowisko / Position ]:[Stanowisko / Position ]],0)))</f>
        <v>n/a</v>
      </c>
      <c r="DT48" s="194" t="str">
        <f>IF(INDEX(tab_MinKomp[SUPPLIER MANAGEMENT],MATCH($B47,tab_MinKomp[[Stanowisko / Position ]:[Stanowisko / Position ]],0))="n/a","n/a",DT47-INDEX(tab_MinKomp[SUPPLIER MANAGEMENT],MATCH($B47,tab_MinKomp[[Stanowisko / Position ]:[Stanowisko / Position ]],0)))</f>
        <v>n/a</v>
      </c>
      <c r="DU48" s="190" t="str">
        <f>IF(INDEX(tab_MinKomp[Testy czystości / Reinheitstests],MATCH($B47,tab_MinKomp[[Stanowisko / Position ]:[Stanowisko / Position ]],0))="n/a","n/a",DU47-INDEX(tab_MinKomp[Testy czystości / Reinheitstests],MATCH($B47,tab_MinKomp[[Stanowisko / Position ]:[Stanowisko / Position ]],0)))</f>
        <v>n/a</v>
      </c>
      <c r="DV48" s="190" t="str">
        <f>IF(INDEX(tab_MinKomp[Testy czystości / Reinheitstests],MATCH($B47,tab_MinKomp[[Stanowisko / Position ]:[Stanowisko / Position ]],0))="n/a","n/a",DV47-INDEX(tab_MinKomp[Testy czystości / Reinheitstests],MATCH($B47,tab_MinKomp[[Stanowisko / Position ]:[Stanowisko / Position ]],0)))</f>
        <v>n/a</v>
      </c>
      <c r="DW48" s="190" t="str">
        <f>IF(INDEX(tab_MinKomp[Testy czystości / Reinheitstests],MATCH($B47,tab_MinKomp[[Stanowisko / Position ]:[Stanowisko / Position ]],0))="n/a","n/a",DW47-INDEX(tab_MinKomp[Testy czystości / Reinheitstests],MATCH($B47,tab_MinKomp[[Stanowisko / Position ]:[Stanowisko / Position ]],0)))</f>
        <v>n/a</v>
      </c>
      <c r="DX48" s="190" t="str">
        <f>IF(INDEX(tab_MinKomp[Testy czystości / Reinheitstests],MATCH($B47,tab_MinKomp[[Stanowisko / Position ]:[Stanowisko / Position ]],0))="n/a","n/a",DX47-INDEX(tab_MinKomp[Testy czystości / Reinheitstests],MATCH($B47,tab_MinKomp[[Stanowisko / Position ]:[Stanowisko / Position ]],0)))</f>
        <v>n/a</v>
      </c>
      <c r="DY48" s="190" t="str">
        <f>IF(INDEX(tab_MinKomp[Testy czystości / Reinheitstests],MATCH($B47,tab_MinKomp[[Stanowisko / Position ]:[Stanowisko / Position ]],0))="n/a","n/a",DY47-INDEX(tab_MinKomp[Testy czystości / Reinheitstests],MATCH($B47,tab_MinKomp[[Stanowisko / Position ]:[Stanowisko / Position ]],0)))</f>
        <v>n/a</v>
      </c>
      <c r="DZ48" s="190" t="str">
        <f>IF(INDEX(tab_MinKomp[Testy czystości / Reinheitstests],MATCH($B47,tab_MinKomp[[Stanowisko / Position ]:[Stanowisko / Position ]],0))="n/a","n/a",DZ47-INDEX(tab_MinKomp[Testy czystości / Reinheitstests],MATCH($B47,tab_MinKomp[[Stanowisko / Position ]:[Stanowisko / Position ]],0)))</f>
        <v>n/a</v>
      </c>
      <c r="EA48" s="194" t="str">
        <f>IF(INDEX(tab_MinKomp[SUPPLIER MANAGEMENT],MATCH($B47,tab_MinKomp[[Stanowisko / Position ]:[Stanowisko / Position ]],0))="n/a","n/a",EA47-INDEX(tab_MinKomp[SUPPLIER MANAGEMENT],MATCH($B47,tab_MinKomp[[Stanowisko / Position ]:[Stanowisko / Position ]],0)))</f>
        <v>n/a</v>
      </c>
      <c r="EB48" s="190" t="str">
        <f>IF(INDEX(tab_MinKomp[Testy czystości / Reinheitstests],MATCH($B47,tab_MinKomp[[Stanowisko / Position ]:[Stanowisko / Position ]],0))="n/a","n/a",EB47-INDEX(tab_MinKomp[Testy czystości / Reinheitstests],MATCH($B47,tab_MinKomp[[Stanowisko / Position ]:[Stanowisko / Position ]],0)))</f>
        <v>n/a</v>
      </c>
      <c r="EC48" s="190" t="str">
        <f>IF(INDEX(tab_MinKomp[Testy czystości / Reinheitstests],MATCH($B47,tab_MinKomp[[Stanowisko / Position ]:[Stanowisko / Position ]],0))="n/a","n/a",EC47-INDEX(tab_MinKomp[Testy czystości / Reinheitstests],MATCH($B47,tab_MinKomp[[Stanowisko / Position ]:[Stanowisko / Position ]],0)))</f>
        <v>n/a</v>
      </c>
      <c r="ED48" s="190" t="str">
        <f>IF(INDEX(tab_MinKomp[Testy czystości / Reinheitstests],MATCH($B47,tab_MinKomp[[Stanowisko / Position ]:[Stanowisko / Position ]],0))="n/a","n/a",ED47-INDEX(tab_MinKomp[Testy czystości / Reinheitstests],MATCH($B47,tab_MinKomp[[Stanowisko / Position ]:[Stanowisko / Position ]],0)))</f>
        <v>n/a</v>
      </c>
      <c r="EE48" s="190" t="str">
        <f>IF(INDEX(tab_MinKomp[Testy czystości / Reinheitstests],MATCH($B47,tab_MinKomp[[Stanowisko / Position ]:[Stanowisko / Position ]],0))="n/a","n/a",EE47-INDEX(tab_MinKomp[Testy czystości / Reinheitstests],MATCH($B47,tab_MinKomp[[Stanowisko / Position ]:[Stanowisko / Position ]],0)))</f>
        <v>n/a</v>
      </c>
      <c r="EF48" s="190" t="str">
        <f>IF(INDEX(tab_MinKomp[Testy czystości / Reinheitstests],MATCH($B47,tab_MinKomp[[Stanowisko / Position ]:[Stanowisko / Position ]],0))="n/a","n/a",EF47-INDEX(tab_MinKomp[Testy czystości / Reinheitstests],MATCH($B47,tab_MinKomp[[Stanowisko / Position ]:[Stanowisko / Position ]],0)))</f>
        <v>n/a</v>
      </c>
      <c r="EG48" s="190" t="str">
        <f>IF(INDEX(tab_MinKomp[Testy czystości / Reinheitstests],MATCH($B47,tab_MinKomp[[Stanowisko / Position ]:[Stanowisko / Position ]],0))="n/a","n/a",EG47-INDEX(tab_MinKomp[Testy czystości / Reinheitstests],MATCH($B47,tab_MinKomp[[Stanowisko / Position ]:[Stanowisko / Position ]],0)))</f>
        <v>n/a</v>
      </c>
      <c r="EH48" s="190" t="str">
        <f>IF(INDEX(tab_MinKomp[Testy czystości / Reinheitstests],MATCH($B47,tab_MinKomp[[Stanowisko / Position ]:[Stanowisko / Position ]],0))="n/a","n/a",EH47-INDEX(tab_MinKomp[Testy czystości / Reinheitstests],MATCH($B47,tab_MinKomp[[Stanowisko / Position ]:[Stanowisko / Position ]],0)))</f>
        <v>n/a</v>
      </c>
      <c r="EI48" s="190" t="str">
        <f>IF(INDEX(tab_MinKomp[Testy czystości / Reinheitstests],MATCH($B47,tab_MinKomp[[Stanowisko / Position ]:[Stanowisko / Position ]],0))="n/a","n/a",EI47-INDEX(tab_MinKomp[Testy czystości / Reinheitstests],MATCH($B47,tab_MinKomp[[Stanowisko / Position ]:[Stanowisko / Position ]],0)))</f>
        <v>n/a</v>
      </c>
      <c r="EJ48" s="190" t="str">
        <f>IF(INDEX(tab_MinKomp[Testy czystości / Reinheitstests],MATCH($B47,tab_MinKomp[[Stanowisko / Position ]:[Stanowisko / Position ]],0))="n/a","n/a",EJ47-INDEX(tab_MinKomp[Testy czystości / Reinheitstests],MATCH($B47,tab_MinKomp[[Stanowisko / Position ]:[Stanowisko / Position ]],0)))</f>
        <v>n/a</v>
      </c>
      <c r="EK48" s="190" t="str">
        <f>IF(INDEX(tab_MinKomp[Testy czystości / Reinheitstests],MATCH($B47,tab_MinKomp[[Stanowisko / Position ]:[Stanowisko / Position ]],0))="n/a","n/a",EK47-INDEX(tab_MinKomp[Testy czystości / Reinheitstests],MATCH($B47,tab_MinKomp[[Stanowisko / Position ]:[Stanowisko / Position ]],0)))</f>
        <v>n/a</v>
      </c>
      <c r="EL48" s="190" t="str">
        <f>IF(INDEX(tab_MinKomp[Testy czystości / Reinheitstests],MATCH($B47,tab_MinKomp[[Stanowisko / Position ]:[Stanowisko / Position ]],0))="n/a","n/a",EL47-INDEX(tab_MinKomp[Testy czystości / Reinheitstests],MATCH($B47,tab_MinKomp[[Stanowisko / Position ]:[Stanowisko / Position ]],0)))</f>
        <v>n/a</v>
      </c>
      <c r="EM48" s="190" t="str">
        <f>IF(INDEX(tab_MinKomp[Testy czystości / Reinheitstests],MATCH($B47,tab_MinKomp[[Stanowisko / Position ]:[Stanowisko / Position ]],0))="n/a","n/a",EM47-INDEX(tab_MinKomp[Testy czystości / Reinheitstests],MATCH($B47,tab_MinKomp[[Stanowisko / Position ]:[Stanowisko / Position ]],0)))</f>
        <v>n/a</v>
      </c>
      <c r="EN48" s="190" t="str">
        <f>IF(INDEX(tab_MinKomp[Testy czystości / Reinheitstests],MATCH($B47,tab_MinKomp[[Stanowisko / Position ]:[Stanowisko / Position ]],0))="n/a","n/a",EN47-INDEX(tab_MinKomp[Testy czystości / Reinheitstests],MATCH($B47,tab_MinKomp[[Stanowisko / Position ]:[Stanowisko / Position ]],0)))</f>
        <v>n/a</v>
      </c>
      <c r="EO48" s="194" t="str">
        <f>IF(INDEX(tab_MinKomp[Konserwacja Rep],MATCH($B47,tab_MinKomp[[Stanowisko / Position ]:[Stanowisko / Position ]],0))="n/a","n/a",EO47-INDEX(tab_MinKomp[Konserwacja Rep],MATCH($B47,tab_MinKomp[[Stanowisko / Position ]:[Stanowisko / Position ]],0)))</f>
        <v>n/a</v>
      </c>
      <c r="EP48" s="194" t="str">
        <f>IF(INDEX(tab_MinKomp[[Konserwacja Engel ]],MATCH($B47,tab_MinKomp[[Stanowisko / Position ]:[Stanowisko / Position ]],0))="n/a","n/a",EP47-INDEX(tab_MinKomp[[Konserwacja Engel ]],MATCH($B47,tab_MinKomp[[Stanowisko / Position ]:[Stanowisko / Position ]],0)))</f>
        <v>n/a</v>
      </c>
      <c r="EQ48" s="194" t="str">
        <f>IF(INDEX(tab_MinKomp[Konserwacja B 50],MATCH($B47,tab_MinKomp[[Stanowisko / Position ]:[Stanowisko / Position ]],0))="n/a","n/a",EQ47-INDEX(tab_MinKomp[Konserwacja B 50],MATCH($B47,tab_MinKomp[[Stanowisko / Position ]:[Stanowisko / Position ]],0)))</f>
        <v>n/a</v>
      </c>
      <c r="ER48" s="194" t="str">
        <f>IF(INDEX(tab_MinKomp[[Konserwacja EOL ]],MATCH($B47,tab_MinKomp[[Stanowisko / Position ]:[Stanowisko / Position ]],0))="n/a","n/a",ER47-INDEX(tab_MinKomp[[Konserwacja EOL ]],MATCH($B47,tab_MinKomp[[Stanowisko / Position ]:[Stanowisko / Position ]],0)))</f>
        <v>n/a</v>
      </c>
      <c r="ES48" s="194" t="str">
        <f>IF(INDEX(tab_MinKomp[Konserwacja Branson],MATCH($B47,tab_MinKomp[[Stanowisko / Position ]:[Stanowisko / Position ]],0))="n/a","n/a",ES47-INDEX(tab_MinKomp[Konserwacja Branson],MATCH($B47,tab_MinKomp[[Stanowisko / Position ]:[Stanowisko / Position ]],0)))</f>
        <v>n/a</v>
      </c>
      <c r="ET48" s="194" t="str">
        <f>IF(INDEX(tab_MinKomp[Konserwacja coolery],MATCH($B47,tab_MinKomp[[Stanowisko / Position ]:[Stanowisko / Position ]],0))="n/a","n/a",ET47-INDEX(tab_MinKomp[Konserwacja coolery],MATCH($B47,tab_MinKomp[[Stanowisko / Position ]:[Stanowisko / Position ]],0)))</f>
        <v>n/a</v>
      </c>
      <c r="EU48" s="194" t="str">
        <f>IF(INDEX(tab_MinKomp[Konserwacja piecy],MATCH($B47,tab_MinKomp[[Stanowisko / Position ]:[Stanowisko / Position ]],0))="n/a","n/a",EU47-INDEX(tab_MinKomp[Konserwacja piecy],MATCH($B47,tab_MinKomp[[Stanowisko / Position ]:[Stanowisko / Position ]],0)))</f>
        <v>n/a</v>
      </c>
      <c r="EV48" s="194" t="str">
        <f>IF(INDEX(tab_MinKomp[Rysunek techniczny- czytanie],MATCH($B47,tab_MinKomp[[Stanowisko / Position ]:[Stanowisko / Position ]],0))="n/a","n/a",EV47-INDEX(tab_MinKomp[Rysunek techniczny- czytanie],MATCH($B47,tab_MinKomp[[Stanowisko / Position ]:[Stanowisko / Position ]],0)))</f>
        <v>n/a</v>
      </c>
      <c r="EW48" s="194" t="str">
        <f>IF(INDEX(tab_MinKomp[Elektryka],MATCH($B47,tab_MinKomp[[Stanowisko / Position ]:[Stanowisko / Position ]],0))="n/a","n/a",EW47-INDEX(tab_MinKomp[Elektryka],MATCH($B47,tab_MinKomp[[Stanowisko / Position ]:[Stanowisko / Position ]],0)))</f>
        <v>n/a</v>
      </c>
      <c r="EX48" s="194" t="str">
        <f>IF(INDEX(tab_MinKomp[Pneumatyka],MATCH($B47,tab_MinKomp[[Stanowisko / Position ]:[Stanowisko / Position ]],0))="n/a","n/a",EX47-INDEX(tab_MinKomp[Pneumatyka],MATCH($B47,tab_MinKomp[[Stanowisko / Position ]:[Stanowisko / Position ]],0)))</f>
        <v>n/a</v>
      </c>
      <c r="EY48" s="194" t="str">
        <f>IF(INDEX(tab_MinKomp[[Hydraulika ]],MATCH($B47,tab_MinKomp[[Stanowisko / Position ]:[Stanowisko / Position ]],0))="n/a","n/a",EY47-INDEX(tab_MinKomp[[Hydraulika ]],MATCH($B47,tab_MinKomp[[Stanowisko / Position ]:[Stanowisko / Position ]],0)))</f>
        <v>n/a</v>
      </c>
      <c r="EZ48" s="194" t="str">
        <f>IF(INDEX(tab_MinKomp[Podciśnienie],MATCH($B47,tab_MinKomp[[Stanowisko / Position ]:[Stanowisko / Position ]],0))="n/a","n/a",EZ47-INDEX(tab_MinKomp[Podciśnienie],MATCH($B47,tab_MinKomp[[Stanowisko / Position ]:[Stanowisko / Position ]],0)))</f>
        <v>n/a</v>
      </c>
      <c r="FA48" s="194" t="str">
        <f>IF(INDEX(tab_MinKomp[Usuwanie awarii],MATCH($B47,tab_MinKomp[[Stanowisko / Position ]:[Stanowisko / Position ]],0))="n/a","n/a",FA47-INDEX(tab_MinKomp[Usuwanie awarii],MATCH($B47,tab_MinKomp[[Stanowisko / Position ]:[Stanowisko / Position ]],0)))</f>
        <v>n/a</v>
      </c>
      <c r="FB48" s="194" t="str">
        <f>IF(INDEX(tab_MinKomp[Obsługa robotów],MATCH($B47,tab_MinKomp[[Stanowisko / Position ]:[Stanowisko / Position ]],0))="n/a","n/a",FB47-INDEX(tab_MinKomp[Obsługa robotów],MATCH($B47,tab_MinKomp[[Stanowisko / Position ]:[Stanowisko / Position ]],0)))</f>
        <v>n/a</v>
      </c>
      <c r="FC48" s="194" t="str">
        <f>IF(INDEX(tab_MinKomp[Obsługa sterowania maszyny],MATCH($B47,tab_MinKomp[[Stanowisko / Position ]:[Stanowisko / Position ]],0))="n/a","n/a",FC47-INDEX(tab_MinKomp[Obsługa sterowania maszyny],MATCH($B47,tab_MinKomp[[Stanowisko / Position ]:[Stanowisko / Position ]],0)))</f>
        <v>n/a</v>
      </c>
      <c r="FD48" s="194" t="str">
        <f>IF(INDEX(tab_MinKomp[Usuwanie przyczyn żródłowych],MATCH($B47,tab_MinKomp[[Stanowisko / Position ]:[Stanowisko / Position ]],0))="n/a","n/a",FD47-INDEX(tab_MinKomp[Usuwanie przyczyn żródłowych],MATCH($B47,tab_MinKomp[[Stanowisko / Position ]:[Stanowisko / Position ]],0)))</f>
        <v>n/a</v>
      </c>
      <c r="FE48" s="194" t="str">
        <f>IF(INDEX(tab_MinKomp[Cmms stosowanie],MATCH($B47,tab_MinKomp[[Stanowisko / Position ]:[Stanowisko / Position ]],0))="n/a","n/a",FE47-INDEX(tab_MinKomp[Cmms stosowanie],MATCH($B47,tab_MinKomp[[Stanowisko / Position ]:[Stanowisko / Position ]],0)))</f>
        <v>n/a</v>
      </c>
      <c r="FF48" s="190" t="str">
        <f>IF(INDEX(tab_MinKomp[Testy czystości / Reinheitstests],MATCH($B47,tab_MinKomp[[Stanowisko / Position ]:[Stanowisko / Position ]],0))="n/a","n/a",FF47-INDEX(tab_MinKomp[Testy czystości / Reinheitstests],MATCH($B47,tab_MinKomp[[Stanowisko / Position ]:[Stanowisko / Position ]],0)))</f>
        <v>n/a</v>
      </c>
      <c r="FG48" s="194" t="str">
        <f>IF(INDEX(tab_MinKomp[Czyszczenie form plastikowych],MATCH($B47,tab_MinKomp[[Stanowisko / Position ]:[Stanowisko / Position ]],0))="n/a","n/a",FG47-INDEX(tab_MinKomp[Czyszczenie form plastikowych],MATCH($B47,tab_MinKomp[[Stanowisko / Position ]:[Stanowisko / Position ]],0)))</f>
        <v>n/a</v>
      </c>
      <c r="FH48" s="194" t="str">
        <f>IF(INDEX(tab_MinKomp[Wymiana form plastik],MATCH($B47,tab_MinKomp[[Stanowisko / Position ]:[Stanowisko / Position ]],0))="n/a","n/a",FH47-INDEX(tab_MinKomp[Wymiana form plastik],MATCH($B47,tab_MinKomp[[Stanowisko / Position ]:[Stanowisko / Position ]],0)))</f>
        <v>n/a</v>
      </c>
      <c r="FI48" s="194" t="str">
        <f>IF(INDEX(tab_MinKomp[Wymiana form guma],MATCH($B47,tab_MinKomp[[Stanowisko / Position ]:[Stanowisko / Position ]],0))="n/a","n/a",FI47-INDEX(tab_MinKomp[Wymiana form guma],MATCH($B47,tab_MinKomp[[Stanowisko / Position ]:[Stanowisko / Position ]],0)))</f>
        <v>n/a</v>
      </c>
      <c r="FJ48" s="194" t="str">
        <f>IF(INDEX(tab_MinKomp[Konserwacja KK],MATCH($B47,tab_MinKomp[[Stanowisko / Position ]:[Stanowisko / Position ]],0))="n/a","n/a",FJ47-INDEX(tab_MinKomp[Konserwacja KK],MATCH($B47,tab_MinKomp[[Stanowisko / Position ]:[Stanowisko / Position ]],0)))</f>
        <v>n/a</v>
      </c>
      <c r="FK48" s="194" t="str">
        <f>IF(INDEX(tab_MinKomp[Konserwacja form guma],MATCH($B47,tab_MinKomp[[Stanowisko / Position ]:[Stanowisko / Position ]],0))="n/a","n/a",FK47-INDEX(tab_MinKomp[Konserwacja form guma],MATCH($B47,tab_MinKomp[[Stanowisko / Position ]:[Stanowisko / Position ]],0)))</f>
        <v>n/a</v>
      </c>
      <c r="FL48" s="194" t="str">
        <f>IF(INDEX(tab_MinKomp[Konserwacja form plastiki],MATCH($B47,tab_MinKomp[[Stanowisko / Position ]:[Stanowisko / Position ]],0))="n/a","n/a",FL47-INDEX(tab_MinKomp[Konserwacja form plastiki],MATCH($B47,tab_MinKomp[[Stanowisko / Position ]:[Stanowisko / Position ]],0)))</f>
        <v>n/a</v>
      </c>
      <c r="FM48" s="194" t="str">
        <f>IF(INDEX(tab_MinKomp[Konserwacja Gorącego Kanału],MATCH($B47,tab_MinKomp[[Stanowisko / Position ]:[Stanowisko / Position ]],0))="n/a","n/a",FM47-INDEX(tab_MinKomp[Konserwacja Gorącego Kanału],MATCH($B47,tab_MinKomp[[Stanowisko / Position ]:[Stanowisko / Position ]],0)))</f>
        <v>n/a</v>
      </c>
      <c r="FN48" s="194" t="str">
        <f>IF(INDEX(tab_MinKomp[MS Office (Excel)],MATCH($B47,tab_MinKomp[[Stanowisko / Position ]:[Stanowisko / Position ]],0))="n/a","n/a",FN47-INDEX(tab_MinKomp[MS Office (Excel)],MATCH($B47,tab_MinKomp[[Stanowisko / Position ]:[Stanowisko / Position ]],0)))</f>
        <v>n/a</v>
      </c>
      <c r="FO48" s="194" t="str">
        <f>IF(INDEX(tab_MinKomp[MS Office (Word)],MATCH($B47,tab_MinKomp[[Stanowisko / Position ]:[Stanowisko / Position ]],0))="n/a","n/a",FO47-INDEX(tab_MinKomp[MS Office (Word)],MATCH($B47,tab_MinKomp[[Stanowisko / Position ]:[Stanowisko / Position ]],0)))</f>
        <v>n/a</v>
      </c>
      <c r="FP48" s="194" t="str">
        <f>IF(INDEX(tab_MinKomp[MS Office (Power Point)],MATCH($B47,tab_MinKomp[[Stanowisko / Position ]:[Stanowisko / Position ]],0))="n/a","n/a",FP47-INDEX(tab_MinKomp[MS Office (Power Point)],MATCH($B47,tab_MinKomp[[Stanowisko / Position ]:[Stanowisko / Position ]],0)))</f>
        <v>n/a</v>
      </c>
      <c r="FQ48" s="196" t="str">
        <f>IF(INDEX(tab_MinKomp[Język angielski / Englisch],MATCH($B47,tab_MinKomp[[Stanowisko / Position ]:[Stanowisko / Position ]],0))="n/a","n/a",FQ47-INDEX(tab_MinKomp[Język angielski / Englisch],MATCH($B47,tab_MinKomp[[Stanowisko / Position ]:[Stanowisko / Position ]],0)))</f>
        <v>n/a</v>
      </c>
      <c r="FR48" s="196" t="str">
        <f>IF(INDEX(tab_MinKomp[Język niemiecki / Deutsch],MATCH($B47,tab_MinKomp[[Stanowisko / Position ]:[Stanowisko / Position ]],0))="n/a","n/a",FR47-INDEX(tab_MinKomp[Język niemiecki / Deutsch],MATCH($B47,tab_MinKomp[[Stanowisko / Position ]:[Stanowisko / Position ]],0)))</f>
        <v>n/a</v>
      </c>
      <c r="FS48" s="194">
        <f>IF(INDEX(tab_MinKomp[Zarządzanie dokumentacją procesową / Process dokumentation management],MATCH($B47,tab_MinKomp[[Stanowisko / Position ]:[Stanowisko / Position ]],0))="n/a","n/a",FS47-INDEX(tab_MinKomp[Zarządzanie dokumentacją procesową / Process dokumentation management],MATCH($B47,tab_MinKomp[[Stanowisko / Position ]:[Stanowisko / Position ]],0)))</f>
        <v>-1</v>
      </c>
      <c r="FT48" s="194">
        <f>IF(INDEX(tab_MinKomp[Znajomość procesów z obszaru / Kenntiss der prozesse in dem Bereich],MATCH($B47,tab_MinKomp[[Stanowisko / Position ]:[Stanowisko / Position ]],0))="n/a","n/a",FT47-INDEX(tab_MinKomp[Znajomość procesów z obszaru / Kenntiss der prozesse in dem Bereich],MATCH($B47,tab_MinKomp[[Stanowisko / Position ]:[Stanowisko / Position ]],0)))</f>
        <v>-1</v>
      </c>
      <c r="FU48" s="194">
        <f>IF(INDEX(tab_MinKomp[optymalizacja procesów / Prozessoptymalisierung],MATCH($B47,tab_MinKomp[[Stanowisko / Position ]:[Stanowisko / Position ]],0))="n/a","n/a",FU47-INDEX(tab_MinKomp[optymalizacja procesów / Prozessoptymalisierung],MATCH($B47,tab_MinKomp[[Stanowisko / Position ]:[Stanowisko / Position ]],0)))</f>
        <v>0</v>
      </c>
      <c r="FV48" s="194">
        <f>IF(INDEX(tab_MinKomp[Umiejętności szkoleniowe / Trainingsfähigkeiten],MATCH($B47,tab_MinKomp[[Stanowisko / Position ]:[Stanowisko / Position ]],0))="n/a","n/a",FV47-INDEX(tab_MinKomp[Umiejętności szkoleniowe / Trainingsfähigkeiten],MATCH($B47,tab_MinKomp[[Stanowisko / Position ]:[Stanowisko / Position ]],0)))</f>
        <v>0</v>
      </c>
      <c r="FW48" s="194">
        <f>IF(INDEX(tab_MinKomp[Analityczne myślenie, podejście / Analitysches Denken, Einstellung],MATCH($B47,tab_MinKomp[[Stanowisko / Position ]:[Stanowisko / Position ]],0))="n/a","n/a",FW47-INDEX(tab_MinKomp[Analityczne myślenie, podejście / Analitysches Denken, Einstellung],MATCH($B47,tab_MinKomp[[Stanowisko / Position ]:[Stanowisko / Position ]],0)))</f>
        <v>0</v>
      </c>
      <c r="FX48" s="194">
        <f>IF(INDEX(tab_MinKomp[Dokładność, precyzja w dzialaniu / Genauigkeit, Präzision in die Arbeit],MATCH($B47,tab_MinKomp[[Stanowisko / Position ]:[Stanowisko / Position ]],0))="n/a","n/a",FX47-INDEX(tab_MinKomp[Dokładność, precyzja w dzialaniu / Genauigkeit, Präzision in die Arbeit],MATCH($B47,tab_MinKomp[[Stanowisko / Position ]:[Stanowisko / Position ]],0)))</f>
        <v>-1</v>
      </c>
      <c r="FY48" s="194">
        <f>IF(INDEX(tab_MinKomp[Dyspozycyjność / Verfügbarkeit],MATCH($B47,tab_MinKomp[[Stanowisko / Position ]:[Stanowisko / Position ]],0))="n/a","n/a",FY47-INDEX(tab_MinKomp[Dyspozycyjność / Verfügbarkeit],MATCH($B47,tab_MinKomp[[Stanowisko / Position ]:[Stanowisko / Position ]],0)))</f>
        <v>-1</v>
      </c>
      <c r="FZ48" s="194">
        <f>IF(INDEX(tab_MinKomp[Zaangażowanie / 
Engagement],MATCH($B47,tab_MinKomp[[Stanowisko / Position ]:[Stanowisko / Position ]],0))="n/a","n/a",FZ47-INDEX(tab_MinKomp[Zaangażowanie / 
Engagement],MATCH($B47,tab_MinKomp[[Stanowisko / Position ]:[Stanowisko / Position ]],0)))</f>
        <v>-1</v>
      </c>
      <c r="GA48" s="194" t="str">
        <f>IF(INDEX(tab_MinKomp[Konserwacja form guma],MATCH($B47,tab_MinKomp[[Stanowisko / Position ]:[Stanowisko / Position ]],0))="n/a","n/a",GA47-INDEX(tab_MinKomp[Konserwacja form guma],MATCH($B47,tab_MinKomp[[Stanowisko / Position ]:[Stanowisko / Position ]],0)))</f>
        <v>n/a</v>
      </c>
      <c r="GB48" s="194" t="str">
        <f>IF(INDEX(tab_MinKomp[Konserwacja form plastiki],MATCH($B47,tab_MinKomp[[Stanowisko / Position ]:[Stanowisko / Position ]],0))="n/a","n/a",GB47-INDEX(tab_MinKomp[Konserwacja form plastiki],MATCH($B47,tab_MinKomp[[Stanowisko / Position ]:[Stanowisko / Position ]],0)))</f>
        <v>n/a</v>
      </c>
      <c r="GC48" s="194">
        <f>IF(INDEX(tab_MinKomp[Elastyczność w działaniu],MATCH($B47,tab_MinKomp[[Stanowisko / Position ]:[Stanowisko / Position ]],0))="n/a","n/a",GC47-INDEX(tab_MinKomp[Elastyczność w działaniu],MATCH($B47,tab_MinKomp[[Stanowisko / Position ]:[Stanowisko / Position ]],0)))</f>
        <v>-1</v>
      </c>
      <c r="GD48" s="194">
        <f>IF(INDEX(tab_MinKomp[Komunikatywność],MATCH($B47,tab_MinKomp[[Stanowisko / Position ]:[Stanowisko / Position ]],0))="n/a","n/a",GD47-INDEX(tab_MinKomp[Komunikatywność],MATCH($B47,tab_MinKomp[[Stanowisko / Position ]:[Stanowisko / Position ]],0)))</f>
        <v>0</v>
      </c>
      <c r="GE48" s="193" t="str">
        <f>IF(INDEX(tab_MinKomp[Motywowanie i budowanie zaangażowania zespołu],MATCH($B47,tab_MinKomp[[Stanowisko / Position ]:[Stanowisko / Position ]],0))="n/a","n/a",GE47-INDEX(tab_MinKomp[Motywowanie i budowanie zaangażowania zespołu],MATCH($B47,tab_MinKomp[[Stanowisko / Position ]:[Stanowisko / Position ]],0)))</f>
        <v>n/a</v>
      </c>
      <c r="GF48" s="186" t="s">
        <v>248</v>
      </c>
      <c r="GG48" s="186" t="s">
        <v>248</v>
      </c>
      <c r="GH48" s="186" t="s">
        <v>248</v>
      </c>
      <c r="GI48" s="186" t="s">
        <v>248</v>
      </c>
      <c r="GJ48" s="186" t="s">
        <v>248</v>
      </c>
      <c r="GK48" s="186" t="s">
        <v>248</v>
      </c>
      <c r="GL48" s="186" t="s">
        <v>248</v>
      </c>
      <c r="GM48" s="186" t="s">
        <v>248</v>
      </c>
      <c r="GN48" s="186" t="s">
        <v>248</v>
      </c>
      <c r="GO48" s="186" t="s">
        <v>248</v>
      </c>
      <c r="GP48" s="186" t="s">
        <v>248</v>
      </c>
      <c r="GQ48" s="186" t="s">
        <v>248</v>
      </c>
      <c r="GR48" s="186" t="s">
        <v>248</v>
      </c>
      <c r="GS48" s="186" t="s">
        <v>248</v>
      </c>
      <c r="GT48" s="186" t="s">
        <v>248</v>
      </c>
      <c r="GU48" s="186" t="s">
        <v>248</v>
      </c>
      <c r="GV48" s="186" t="s">
        <v>248</v>
      </c>
      <c r="GW48" s="186" t="s">
        <v>248</v>
      </c>
      <c r="GX48" s="186" t="s">
        <v>248</v>
      </c>
      <c r="GY48" s="186" t="s">
        <v>248</v>
      </c>
      <c r="GZ48" s="261" t="s">
        <v>248</v>
      </c>
      <c r="HA48" s="261" t="s">
        <v>248</v>
      </c>
      <c r="HB48" s="191">
        <f>SUM(G48:GE48)/(HB47-(SUM(G48:GE48)))</f>
        <v>-0.31818181818181818</v>
      </c>
    </row>
    <row r="49" spans="1:211" s="218" customFormat="1" ht="24.9" customHeight="1" x14ac:dyDescent="0.3">
      <c r="A49" s="105" t="s">
        <v>317</v>
      </c>
      <c r="B49" s="105" t="s">
        <v>315</v>
      </c>
      <c r="C49" s="105" t="s">
        <v>386</v>
      </c>
      <c r="D49" s="105">
        <v>632</v>
      </c>
      <c r="E49" s="392" t="s">
        <v>867</v>
      </c>
      <c r="F49" s="185" t="s">
        <v>374</v>
      </c>
      <c r="G49" s="186">
        <v>2</v>
      </c>
      <c r="H49" s="186">
        <v>2</v>
      </c>
      <c r="I49" s="186">
        <v>2</v>
      </c>
      <c r="J49" s="186">
        <v>2</v>
      </c>
      <c r="K49" s="186">
        <v>2</v>
      </c>
      <c r="L49" s="186" t="s">
        <v>248</v>
      </c>
      <c r="M49" s="186" t="s">
        <v>248</v>
      </c>
      <c r="N49" s="186" t="s">
        <v>248</v>
      </c>
      <c r="O49" s="186">
        <v>2</v>
      </c>
      <c r="P49" s="186">
        <v>2</v>
      </c>
      <c r="Q49" s="186" t="s">
        <v>248</v>
      </c>
      <c r="R49" s="186" t="s">
        <v>248</v>
      </c>
      <c r="S49" s="186" t="s">
        <v>248</v>
      </c>
      <c r="T49" s="186" t="s">
        <v>248</v>
      </c>
      <c r="U49" s="186" t="s">
        <v>248</v>
      </c>
      <c r="V49" s="186" t="s">
        <v>248</v>
      </c>
      <c r="W49" s="186" t="s">
        <v>248</v>
      </c>
      <c r="X49" s="186" t="s">
        <v>248</v>
      </c>
      <c r="Y49" s="186" t="s">
        <v>248</v>
      </c>
      <c r="Z49" s="186" t="s">
        <v>248</v>
      </c>
      <c r="AA49" s="186" t="s">
        <v>248</v>
      </c>
      <c r="AB49" s="186" t="s">
        <v>248</v>
      </c>
      <c r="AC49" s="186" t="s">
        <v>248</v>
      </c>
      <c r="AD49" s="186" t="s">
        <v>248</v>
      </c>
      <c r="AE49" s="186" t="s">
        <v>248</v>
      </c>
      <c r="AF49" s="186" t="s">
        <v>248</v>
      </c>
      <c r="AG49" s="186" t="s">
        <v>248</v>
      </c>
      <c r="AH49" s="186" t="s">
        <v>248</v>
      </c>
      <c r="AI49" s="186" t="s">
        <v>248</v>
      </c>
      <c r="AJ49" s="186" t="s">
        <v>248</v>
      </c>
      <c r="AK49" s="186" t="s">
        <v>248</v>
      </c>
      <c r="AL49" s="186">
        <v>2</v>
      </c>
      <c r="AM49" s="186" t="s">
        <v>248</v>
      </c>
      <c r="AN49" s="186" t="s">
        <v>248</v>
      </c>
      <c r="AO49" s="186" t="s">
        <v>248</v>
      </c>
      <c r="AP49" s="186" t="s">
        <v>248</v>
      </c>
      <c r="AQ49" s="186">
        <v>2</v>
      </c>
      <c r="AR49" s="186" t="s">
        <v>248</v>
      </c>
      <c r="AS49" s="186" t="s">
        <v>248</v>
      </c>
      <c r="AT49" s="186" t="s">
        <v>248</v>
      </c>
      <c r="AU49" s="186" t="s">
        <v>248</v>
      </c>
      <c r="AV49" s="186">
        <v>2</v>
      </c>
      <c r="AW49" s="186">
        <v>1</v>
      </c>
      <c r="AX49" s="186" t="s">
        <v>248</v>
      </c>
      <c r="AY49" s="186" t="s">
        <v>248</v>
      </c>
      <c r="AZ49" s="186" t="s">
        <v>248</v>
      </c>
      <c r="BA49" s="186">
        <v>1</v>
      </c>
      <c r="BB49" s="186">
        <v>1</v>
      </c>
      <c r="BC49" s="186" t="s">
        <v>248</v>
      </c>
      <c r="BD49" s="186" t="s">
        <v>248</v>
      </c>
      <c r="BE49" s="186" t="s">
        <v>248</v>
      </c>
      <c r="BF49" s="186" t="s">
        <v>248</v>
      </c>
      <c r="BG49" s="186" t="s">
        <v>248</v>
      </c>
      <c r="BH49" s="186" t="s">
        <v>248</v>
      </c>
      <c r="BI49" s="186" t="s">
        <v>248</v>
      </c>
      <c r="BJ49" s="186" t="s">
        <v>248</v>
      </c>
      <c r="BK49" s="186" t="s">
        <v>248</v>
      </c>
      <c r="BL49" s="186" t="s">
        <v>248</v>
      </c>
      <c r="BM49" s="186" t="s">
        <v>248</v>
      </c>
      <c r="BN49" s="186" t="s">
        <v>248</v>
      </c>
      <c r="BO49" s="186" t="s">
        <v>248</v>
      </c>
      <c r="BP49" s="186" t="s">
        <v>248</v>
      </c>
      <c r="BQ49" s="186" t="s">
        <v>248</v>
      </c>
      <c r="BR49" s="186" t="s">
        <v>248</v>
      </c>
      <c r="BS49" s="186" t="s">
        <v>248</v>
      </c>
      <c r="BT49" s="186" t="s">
        <v>248</v>
      </c>
      <c r="BU49" s="186">
        <v>3</v>
      </c>
      <c r="BV49" s="186" t="s">
        <v>248</v>
      </c>
      <c r="BW49" s="186" t="s">
        <v>248</v>
      </c>
      <c r="BX49" s="186" t="s">
        <v>248</v>
      </c>
      <c r="BY49" s="186">
        <v>3</v>
      </c>
      <c r="BZ49" s="186" t="s">
        <v>248</v>
      </c>
      <c r="CA49" s="186">
        <v>3</v>
      </c>
      <c r="CB49" s="186">
        <v>3</v>
      </c>
      <c r="CC49" s="186" t="s">
        <v>248</v>
      </c>
      <c r="CD49" s="186">
        <v>3</v>
      </c>
      <c r="CE49" s="186" t="s">
        <v>248</v>
      </c>
      <c r="CF49" s="186" t="s">
        <v>248</v>
      </c>
      <c r="CG49" s="186">
        <v>2</v>
      </c>
      <c r="CH49" s="186" t="s">
        <v>248</v>
      </c>
      <c r="CI49" s="186" t="s">
        <v>248</v>
      </c>
      <c r="CJ49" s="186" t="s">
        <v>248</v>
      </c>
      <c r="CK49" s="186" t="s">
        <v>248</v>
      </c>
      <c r="CL49" s="186" t="s">
        <v>248</v>
      </c>
      <c r="CM49" s="186" t="s">
        <v>248</v>
      </c>
      <c r="CN49" s="186" t="s">
        <v>248</v>
      </c>
      <c r="CO49" s="186" t="s">
        <v>248</v>
      </c>
      <c r="CP49" s="186" t="s">
        <v>248</v>
      </c>
      <c r="CQ49" s="186" t="s">
        <v>248</v>
      </c>
      <c r="CR49" s="186" t="s">
        <v>248</v>
      </c>
      <c r="CS49" s="186" t="s">
        <v>248</v>
      </c>
      <c r="CT49" s="186" t="s">
        <v>248</v>
      </c>
      <c r="CU49" s="186" t="s">
        <v>248</v>
      </c>
      <c r="CV49" s="186" t="s">
        <v>248</v>
      </c>
      <c r="CW49" s="186">
        <v>1</v>
      </c>
      <c r="CX49" s="186" t="s">
        <v>248</v>
      </c>
      <c r="CY49" s="186" t="s">
        <v>248</v>
      </c>
      <c r="CZ49" s="186" t="s">
        <v>248</v>
      </c>
      <c r="DA49" s="186" t="s">
        <v>248</v>
      </c>
      <c r="DB49" s="186" t="s">
        <v>248</v>
      </c>
      <c r="DC49" s="186" t="s">
        <v>248</v>
      </c>
      <c r="DD49" s="186" t="s">
        <v>248</v>
      </c>
      <c r="DE49" s="186" t="s">
        <v>248</v>
      </c>
      <c r="DF49" s="186">
        <v>2</v>
      </c>
      <c r="DG49" s="186" t="s">
        <v>248</v>
      </c>
      <c r="DH49" s="186" t="s">
        <v>248</v>
      </c>
      <c r="DI49" s="186" t="s">
        <v>248</v>
      </c>
      <c r="DJ49" s="186" t="s">
        <v>248</v>
      </c>
      <c r="DK49" s="186" t="s">
        <v>248</v>
      </c>
      <c r="DL49" s="186" t="s">
        <v>248</v>
      </c>
      <c r="DM49" s="186" t="s">
        <v>248</v>
      </c>
      <c r="DN49" s="186" t="s">
        <v>248</v>
      </c>
      <c r="DO49" s="186" t="s">
        <v>248</v>
      </c>
      <c r="DP49" s="186" t="s">
        <v>248</v>
      </c>
      <c r="DQ49" s="186" t="s">
        <v>248</v>
      </c>
      <c r="DR49" s="186" t="s">
        <v>248</v>
      </c>
      <c r="DS49" s="186" t="s">
        <v>248</v>
      </c>
      <c r="DT49" s="186" t="s">
        <v>248</v>
      </c>
      <c r="DU49" s="186" t="s">
        <v>248</v>
      </c>
      <c r="DV49" s="186" t="s">
        <v>248</v>
      </c>
      <c r="DW49" s="186" t="s">
        <v>248</v>
      </c>
      <c r="DX49" s="186" t="s">
        <v>248</v>
      </c>
      <c r="DY49" s="186" t="s">
        <v>248</v>
      </c>
      <c r="DZ49" s="186" t="s">
        <v>248</v>
      </c>
      <c r="EA49" s="186" t="s">
        <v>248</v>
      </c>
      <c r="EB49" s="186" t="s">
        <v>248</v>
      </c>
      <c r="EC49" s="186" t="s">
        <v>248</v>
      </c>
      <c r="ED49" s="186" t="s">
        <v>248</v>
      </c>
      <c r="EE49" s="186" t="s">
        <v>248</v>
      </c>
      <c r="EF49" s="186" t="s">
        <v>248</v>
      </c>
      <c r="EG49" s="186" t="s">
        <v>248</v>
      </c>
      <c r="EH49" s="186" t="s">
        <v>248</v>
      </c>
      <c r="EI49" s="186" t="s">
        <v>248</v>
      </c>
      <c r="EJ49" s="186" t="s">
        <v>248</v>
      </c>
      <c r="EK49" s="186" t="s">
        <v>248</v>
      </c>
      <c r="EL49" s="186" t="s">
        <v>248</v>
      </c>
      <c r="EM49" s="186" t="s">
        <v>248</v>
      </c>
      <c r="EN49" s="186" t="s">
        <v>248</v>
      </c>
      <c r="EO49" s="186" t="s">
        <v>248</v>
      </c>
      <c r="EP49" s="186" t="s">
        <v>248</v>
      </c>
      <c r="EQ49" s="186" t="s">
        <v>248</v>
      </c>
      <c r="ER49" s="186" t="s">
        <v>248</v>
      </c>
      <c r="ES49" s="186" t="s">
        <v>248</v>
      </c>
      <c r="ET49" s="186" t="s">
        <v>248</v>
      </c>
      <c r="EU49" s="186" t="s">
        <v>248</v>
      </c>
      <c r="EV49" s="186" t="s">
        <v>248</v>
      </c>
      <c r="EW49" s="186" t="s">
        <v>248</v>
      </c>
      <c r="EX49" s="186" t="s">
        <v>248</v>
      </c>
      <c r="EY49" s="186" t="s">
        <v>248</v>
      </c>
      <c r="EZ49" s="186" t="s">
        <v>248</v>
      </c>
      <c r="FA49" s="186" t="s">
        <v>248</v>
      </c>
      <c r="FB49" s="186" t="s">
        <v>248</v>
      </c>
      <c r="FC49" s="186" t="s">
        <v>248</v>
      </c>
      <c r="FD49" s="186" t="s">
        <v>248</v>
      </c>
      <c r="FE49" s="186" t="s">
        <v>248</v>
      </c>
      <c r="FF49" s="186" t="s">
        <v>248</v>
      </c>
      <c r="FG49" s="186" t="s">
        <v>248</v>
      </c>
      <c r="FH49" s="186" t="s">
        <v>248</v>
      </c>
      <c r="FI49" s="186" t="s">
        <v>248</v>
      </c>
      <c r="FJ49" s="186" t="s">
        <v>248</v>
      </c>
      <c r="FK49" s="186" t="s">
        <v>248</v>
      </c>
      <c r="FL49" s="186" t="s">
        <v>248</v>
      </c>
      <c r="FM49" s="186" t="s">
        <v>248</v>
      </c>
      <c r="FN49" s="186">
        <v>1</v>
      </c>
      <c r="FO49" s="186">
        <v>1</v>
      </c>
      <c r="FP49" s="186">
        <v>1</v>
      </c>
      <c r="FQ49" s="187" t="s">
        <v>248</v>
      </c>
      <c r="FR49" s="187" t="s">
        <v>248</v>
      </c>
      <c r="FS49" s="186">
        <v>2</v>
      </c>
      <c r="FT49" s="186">
        <v>2</v>
      </c>
      <c r="FU49" s="186">
        <v>1</v>
      </c>
      <c r="FV49" s="186">
        <v>3</v>
      </c>
      <c r="FW49" s="186">
        <v>3</v>
      </c>
      <c r="FX49" s="186">
        <v>2</v>
      </c>
      <c r="FY49" s="186">
        <v>2</v>
      </c>
      <c r="FZ49" s="186">
        <v>2</v>
      </c>
      <c r="GA49" s="186" t="s">
        <v>248</v>
      </c>
      <c r="GB49" s="186" t="s">
        <v>248</v>
      </c>
      <c r="GC49" s="186">
        <v>2</v>
      </c>
      <c r="GD49" s="186">
        <v>2</v>
      </c>
      <c r="GE49" s="186" t="s">
        <v>248</v>
      </c>
      <c r="GF49" s="186" t="s">
        <v>248</v>
      </c>
      <c r="GG49" s="186" t="s">
        <v>248</v>
      </c>
      <c r="GH49" s="186" t="s">
        <v>248</v>
      </c>
      <c r="GI49" s="186" t="s">
        <v>248</v>
      </c>
      <c r="GJ49" s="186" t="s">
        <v>248</v>
      </c>
      <c r="GK49" s="186" t="s">
        <v>248</v>
      </c>
      <c r="GL49" s="186" t="s">
        <v>248</v>
      </c>
      <c r="GM49" s="186" t="s">
        <v>248</v>
      </c>
      <c r="GN49" s="186" t="s">
        <v>248</v>
      </c>
      <c r="GO49" s="186" t="s">
        <v>248</v>
      </c>
      <c r="GP49" s="186" t="s">
        <v>248</v>
      </c>
      <c r="GQ49" s="186" t="s">
        <v>248</v>
      </c>
      <c r="GR49" s="186" t="s">
        <v>248</v>
      </c>
      <c r="GS49" s="186" t="s">
        <v>248</v>
      </c>
      <c r="GT49" s="186" t="s">
        <v>248</v>
      </c>
      <c r="GU49" s="186" t="s">
        <v>248</v>
      </c>
      <c r="GV49" s="186" t="s">
        <v>248</v>
      </c>
      <c r="GW49" s="186" t="s">
        <v>248</v>
      </c>
      <c r="GX49" s="186" t="s">
        <v>248</v>
      </c>
      <c r="GY49" s="186" t="s">
        <v>248</v>
      </c>
      <c r="GZ49" s="261" t="s">
        <v>248</v>
      </c>
      <c r="HA49" s="261" t="s">
        <v>248</v>
      </c>
      <c r="HB49" s="188">
        <f>SUM(G49:GE49)</f>
        <v>67</v>
      </c>
      <c r="HC49" s="102"/>
    </row>
    <row r="50" spans="1:211" s="218" customFormat="1" ht="24.9" customHeight="1" thickBot="1" x14ac:dyDescent="0.35">
      <c r="A50" s="108" t="str">
        <f>A49</f>
        <v>Prod.-Q-2</v>
      </c>
      <c r="B50" s="108" t="str">
        <f>B49</f>
        <v>Pracownik Produkcji</v>
      </c>
      <c r="C50" s="108" t="str">
        <f>C49</f>
        <v>MS</v>
      </c>
      <c r="D50" s="108">
        <f>D49</f>
        <v>632</v>
      </c>
      <c r="E50" s="393" t="str">
        <f>E49</f>
        <v>Brzóska Joanna</v>
      </c>
      <c r="F50" s="189" t="s">
        <v>375</v>
      </c>
      <c r="G50" s="192">
        <v>2</v>
      </c>
      <c r="H50" s="193">
        <f>IF(INDEX(tab_MinKomp[Przepisy PPOŻ / Brandschutzbestimmungen],MATCH($B49,tab_MinKomp[[Stanowisko / Position ]:[Stanowisko / Position ]],0))="n/a","n/a",H49-INDEX(tab_MinKomp[Przepisy PPOŻ / Brandschutzbestimmungen],MATCH($B49,tab_MinKomp[[Stanowisko / Position ]:[Stanowisko / Position ]],0)))</f>
        <v>1</v>
      </c>
      <c r="I50" s="193">
        <v>2</v>
      </c>
      <c r="J50" s="193">
        <f>IF(INDEX(tab_MinKomp[Gospodarka substancjami niebezpiecznymi / Gefahrstoffmanagement],MATCH($B49,tab_MinKomp[[Stanowisko / Position ]:[Stanowisko / Position ]],0))="n/a","n/a",J49-INDEX(tab_MinKomp[Gospodarka substancjami niebezpiecznymi / Gefahrstoffmanagement],MATCH($B49,tab_MinKomp[[Stanowisko / Position ]:[Stanowisko / Position ]],0)))</f>
        <v>1</v>
      </c>
      <c r="K50" s="193">
        <v>2</v>
      </c>
      <c r="L50" s="194" t="str">
        <f>IF(INDEX(tab_MinKomp[Przepisy kodeksu pracy / Bestimmungen des Arbeitsgesetzes],MATCH($B49,tab_MinKomp[[Stanowisko / Position ]:[Stanowisko / Position ]],0))="n/a","n/a",L49-INDEX(tab_MinKomp[Przepisy kodeksu pracy / Bestimmungen des Arbeitsgesetzes],MATCH($B49,tab_MinKomp[[Stanowisko / Position ]:[Stanowisko / Position ]],0)))</f>
        <v>n/a</v>
      </c>
      <c r="M50" s="195" t="str">
        <f>IF(INDEX(tab_MinKomp[Przepisy o ub.społ. ZUS  / Sozialversicherungsvorschriften],MATCH($B49,tab_MinKomp[[Stanowisko / Position ]:[Stanowisko / Position ]],0))="n/a","n/a",M49-INDEX(tab_MinKomp[Przepisy o ub.społ. ZUS  / Sozialversicherungsvorschriften],MATCH($B49,tab_MinKomp[[Stanowisko / Position ]:[Stanowisko / Position ]],0)))</f>
        <v>n/a</v>
      </c>
      <c r="N50" s="194" t="str">
        <f>IF(INDEX(tab_MinKomp[PRZEPISY O PDOF /persönlich Einkommensteuergesetz ],MATCH($B49,tab_MinKomp[[Stanowisko / Position ]:[Stanowisko / Position ]],0))="n/a","n/a",N49-INDEX(tab_MinKomp[PRZEPISY O PDOF /persönlich Einkommensteuergesetz ],MATCH($B49,tab_MinKomp[[Stanowisko / Position ]:[Stanowisko / Position ]],0)))</f>
        <v>n/a</v>
      </c>
      <c r="O50" s="194">
        <v>2</v>
      </c>
      <c r="P50" s="194">
        <v>2</v>
      </c>
      <c r="Q50" s="194" t="str">
        <f>IF(INDEX(tab_MinKomp[System R2PŁATNIK PRO: Płace / Lohnabrechnung],MATCH($B49,tab_MinKomp[[Stanowisko / Position ]:[Stanowisko / Position ]],0))="n/a","n/a",Q49-INDEX(tab_MinKomp[System R2PŁATNIK PRO: Płace / Lohnabrechnung],MATCH($B49,tab_MinKomp[[Stanowisko / Position ]:[Stanowisko / Position ]],0)))</f>
        <v>n/a</v>
      </c>
      <c r="R50" s="194" t="str">
        <f>IF(INDEX(tab_MinKomp[SystemR2PŁATNIK PRO: KADRY / Personaldaten],MATCH($B49,tab_MinKomp[[Stanowisko / Position ]:[Stanowisko / Position ]],0))="n/a","n/a",R49-INDEX(tab_MinKomp[SystemR2PŁATNIK PRO: KADRY / Personaldaten],MATCH($B49,tab_MinKomp[[Stanowisko / Position ]:[Stanowisko / Position ]],0)))</f>
        <v>n/a</v>
      </c>
      <c r="S50" s="194" t="str">
        <f>IF(INDEX(tab_MinKomp[SYSTEM R2PŁATNIK PRO: zarządzanie pracownikami / Arbeitsverwaltung],MATCH($B49,tab_MinKomp[[Stanowisko / Position ]:[Stanowisko / Position ]],0))="n/a","n/a",S49-INDEX(tab_MinKomp[SYSTEM R2PŁATNIK PRO: zarządzanie pracownikami / Arbeitsverwaltung],MATCH($B49,tab_MinKomp[[Stanowisko / Position ]:[Stanowisko / Position ]],0)))</f>
        <v>n/a</v>
      </c>
      <c r="T50" s="194" t="str">
        <f>IF(INDEX(tab_MinKomp[Doradztwo, wsparcie personalne / Personalberatung und Unterstützung],MATCH($B49,tab_MinKomp[[Stanowisko / Position ]:[Stanowisko / Position ]],0))="n/a","n/a",T49-INDEX(tab_MinKomp[Doradztwo, wsparcie personalne / Personalberatung und Unterstützung],MATCH($B49,tab_MinKomp[[Stanowisko / Position ]:[Stanowisko / Position ]],0)))</f>
        <v>n/a</v>
      </c>
      <c r="U50" s="194" t="str">
        <f>IF(INDEX(tab_MinKomp[Przepisy o podatku VAT / MwSt.- Gesetz],MATCH($B49,tab_MinKomp[[Stanowisko / Position ]:[Stanowisko / Position ]],0))="n/a","n/a",U49-INDEX(tab_MinKomp[Przepisy o podatku VAT / MwSt.- Gesetz],MATCH($B49,tab_MinKomp[[Stanowisko / Position ]:[Stanowisko / Position ]],0)))</f>
        <v>n/a</v>
      </c>
      <c r="V50" s="194" t="str">
        <f>IF(INDEX(tab_MinKomp[PrzepisyPDOP / geschäftlich Einkommensteuergesetz],MATCH($B49,tab_MinKomp[[Stanowisko / Position ]:[Stanowisko / Position ]],0))="n/a","n/a",V49-INDEX(tab_MinKomp[PrzepisyPDOP / geschäftlich Einkommensteuergesetz],MATCH($B49,tab_MinKomp[[Stanowisko / Position ]:[Stanowisko / Position ]],0)))</f>
        <v>n/a</v>
      </c>
      <c r="W50" s="194" t="str">
        <f>IF(INDEX(tab_MinKomp[System BAAN / FINANSE (FIBU)],MATCH($B49,tab_MinKomp[[Stanowisko / Position ]:[Stanowisko / Position ]],0))="n/a","n/a",W49-INDEX(tab_MinKomp[System BAAN / FINANSE (FIBU)],MATCH($B49,tab_MinKomp[[Stanowisko / Position ]:[Stanowisko / Position ]],0)))</f>
        <v>n/a</v>
      </c>
      <c r="X50" s="194" t="str">
        <f>IF(INDEX(tab_MinKomp[Systemy pomocnicze / Hilfssysteme(STOCKPROGRAM, KALK2000 etc.)],MATCH($B49,tab_MinKomp[[Stanowisko / Position ]:[Stanowisko / Position ]],0))="n/a","n/a",X49-INDEX(tab_MinKomp[Systemy pomocnicze / Hilfssysteme(STOCKPROGRAM, KALK2000 etc.)],MATCH($B49,tab_MinKomp[[Stanowisko / Position ]:[Stanowisko / Position ]],0)))</f>
        <v>n/a</v>
      </c>
      <c r="Y50" s="194" t="str">
        <f>IF(INDEX(tab_MinKomp[Polityka rachunkowości / Buchführungspolitik],MATCH($B49,tab_MinKomp[[Stanowisko / Position ]:[Stanowisko / Position ]],0))="n/a","n/a",Y49-INDEX(tab_MinKomp[Polityka rachunkowości / Buchführungspolitik],MATCH($B49,tab_MinKomp[[Stanowisko / Position ]:[Stanowisko / Position ]],0)))</f>
        <v>n/a</v>
      </c>
      <c r="Z50" s="194" t="str">
        <f>IF(INDEX(tab_MinKomp[Ustawa o rachunkowości / Rechnungslegungsgesetz],MATCH($B49,tab_MinKomp[[Stanowisko / Position ]:[Stanowisko / Position ]],0))="n/a","n/a",Z49-INDEX(tab_MinKomp[Ustawa o rachunkowości / Rechnungslegungsgesetz],MATCH($B49,tab_MinKomp[[Stanowisko / Position ]:[Stanowisko / Position ]],0)))</f>
        <v>n/a</v>
      </c>
      <c r="AA50" s="194" t="str">
        <f>IF(INDEX(tab_MinKomp[WORKFLOW - TS-100],MATCH($B49,tab_MinKomp[[Stanowisko / Position ]:[Stanowisko / Position ]],0))="n/a","n/a",AA49-INDEX(tab_MinKomp[WORKFLOW - TS-100],MATCH($B49,tab_MinKomp[[Stanowisko / Position ]:[Stanowisko / Position ]],0)))</f>
        <v>n/a</v>
      </c>
      <c r="AB50" s="194" t="str">
        <f>IF(INDEX(tab_MinKomp[WORKFLOW - SFMS],MATCH($B49,tab_MinKomp[[Stanowisko / Position ]:[Stanowisko / Position ]],0))="n/a","n/a",AB49-INDEX(tab_MinKomp[WORKFLOW - SFMS],MATCH($B49,tab_MinKomp[[Stanowisko / Position ]:[Stanowisko / Position ]],0)))</f>
        <v>n/a</v>
      </c>
      <c r="AC50" s="194" t="str">
        <f>IF(INDEX(tab_MinKomp[System ISO 9001:2015],MATCH($B49,tab_MinKomp[[Stanowisko / Position ]:[Stanowisko / Position ]],0))="n/a","n/a",AC49-INDEX(tab_MinKomp[System ISO 9001:2015],MATCH($B49,tab_MinKomp[[Stanowisko / Position ]:[Stanowisko / Position ]],0)))</f>
        <v>n/a</v>
      </c>
      <c r="AD50" s="194" t="str">
        <f>IF(INDEX(tab_MinKomp[System ISO 9001:2015],MATCH($B49,tab_MinKomp[[Stanowisko / Position ]:[Stanowisko / Position ]],0))="n/a","n/a",AD49-INDEX(tab_MinKomp[System ISO 9001:2015],MATCH($B49,tab_MinKomp[[Stanowisko / Position ]:[Stanowisko / Position ]],0)))</f>
        <v>n/a</v>
      </c>
      <c r="AE50" s="194" t="str">
        <f>IF(INDEX(tab_MinKomp[System ISO 9001:2015],MATCH($B49,tab_MinKomp[[Stanowisko / Position ]:[Stanowisko / Position ]],0))="n/a","n/a",AE49-INDEX(tab_MinKomp[System ISO 9001:2015],MATCH($B49,tab_MinKomp[[Stanowisko / Position ]:[Stanowisko / Position ]],0)))</f>
        <v>n/a</v>
      </c>
      <c r="AF50" s="194" t="str">
        <f>IF(INDEX(tab_MinKomp[System ISO 9001:2015],MATCH($B49,tab_MinKomp[[Stanowisko / Position ]:[Stanowisko / Position ]],0))="n/a","n/a",AF49-INDEX(tab_MinKomp[System ISO 9001:2015],MATCH($B49,tab_MinKomp[[Stanowisko / Position ]:[Stanowisko / Position ]],0)))</f>
        <v>n/a</v>
      </c>
      <c r="AG50" s="194" t="str">
        <f>IF(INDEX(tab_MinKomp[Wymagania VDA 6.3 Process / Forderungen],MATCH($B49,tab_MinKomp[[Stanowisko / Position ]:[Stanowisko / Position ]],0))="n/a","n/a",AG49-INDEX(tab_MinKomp[Wymagania VDA 6.3 Process / Forderungen],MATCH($B49,tab_MinKomp[[Stanowisko / Position ]:[Stanowisko / Position ]],0)))</f>
        <v>n/a</v>
      </c>
      <c r="AH50" s="194" t="str">
        <f>IF(INDEX(tab_MinKomp[Wymagania VDA 6.5 Product / Forderungen],MATCH($B49,tab_MinKomp[[Stanowisko / Position ]:[Stanowisko / Position ]],0))="n/a","n/a",AH49-INDEX(tab_MinKomp[Wymagania VDA 6.5 Product / Forderungen],MATCH($B49,tab_MinKomp[[Stanowisko / Position ]:[Stanowisko / Position ]],0)))</f>
        <v>n/a</v>
      </c>
      <c r="AI50" s="194" t="str">
        <f>IF(INDEX(tab_MinKomp[Wymagania VDA 6.5 Product / Forderungen],MATCH($B49,tab_MinKomp[[Stanowisko / Position ]:[Stanowisko / Position ]],0))="n/a","n/a",AI49-INDEX(tab_MinKomp[Wymagania VDA 6.5 Product / Forderungen],MATCH($B49,tab_MinKomp[[Stanowisko / Position ]:[Stanowisko / Position ]],0)))</f>
        <v>n/a</v>
      </c>
      <c r="AJ50" s="194" t="str">
        <f>IF(INDEX(tab_MinKomp[Wymagania VDA 6.5 Product / Forderungen],MATCH($B49,tab_MinKomp[[Stanowisko / Position ]:[Stanowisko / Position ]],0))="n/a","n/a",AJ49-INDEX(tab_MinKomp[Wymagania VDA 6.5 Product / Forderungen],MATCH($B49,tab_MinKomp[[Stanowisko / Position ]:[Stanowisko / Position ]],0)))</f>
        <v>n/a</v>
      </c>
      <c r="AK50" s="194" t="str">
        <f>IF(INDEX(tab_MinKomp[Wymagania VDA 6.5 Product / Forderungen],MATCH($B49,tab_MinKomp[[Stanowisko / Position ]:[Stanowisko / Position ]],0))="n/a","n/a",AK49-INDEX(tab_MinKomp[Wymagania VDA 6.5 Product / Forderungen],MATCH($B49,tab_MinKomp[[Stanowisko / Position ]:[Stanowisko / Position ]],0)))</f>
        <v>n/a</v>
      </c>
      <c r="AL50" s="193">
        <v>1</v>
      </c>
      <c r="AM50" s="194" t="s">
        <v>248</v>
      </c>
      <c r="AN50" s="194" t="str">
        <f>IF(INDEX(tab_MinKomp[Wymagania VDA 6.5 Product / Forderungen],MATCH($B49,tab_MinKomp[[Stanowisko / Position ]:[Stanowisko / Position ]],0))="n/a","n/a",AN49-INDEX(tab_MinKomp[Wymagania VDA 6.5 Product / Forderungen],MATCH($B49,tab_MinKomp[[Stanowisko / Position ]:[Stanowisko / Position ]],0)))</f>
        <v>n/a</v>
      </c>
      <c r="AO50" s="194" t="s">
        <v>248</v>
      </c>
      <c r="AP50" s="194" t="str">
        <f>IF(INDEX(tab_MinKomp[Wymagania VDA 6.5 Product / Forderungen],MATCH($B49,tab_MinKomp[[Stanowisko / Position ]:[Stanowisko / Position ]],0))="n/a","n/a",AP49-INDEX(tab_MinKomp[Wymagania VDA 6.5 Product / Forderungen],MATCH($B49,tab_MinKomp[[Stanowisko / Position ]:[Stanowisko / Position ]],0)))</f>
        <v>n/a</v>
      </c>
      <c r="AQ50" s="193">
        <v>1</v>
      </c>
      <c r="AR50" s="194" t="s">
        <v>248</v>
      </c>
      <c r="AS50" s="194" t="str">
        <f>IF(INDEX(tab_MinKomp[Wymagania VDA 6.5 Product / Forderungen],MATCH($B49,tab_MinKomp[[Stanowisko / Position ]:[Stanowisko / Position ]],0))="n/a","n/a",AS49-INDEX(tab_MinKomp[Wymagania VDA 6.5 Product / Forderungen],MATCH($B49,tab_MinKomp[[Stanowisko / Position ]:[Stanowisko / Position ]],0)))</f>
        <v>n/a</v>
      </c>
      <c r="AT50" s="194" t="str">
        <f>IF(INDEX(tab_MinKomp[Wymagania VDA 6.5 Product / Forderungen],MATCH($B49,tab_MinKomp[[Stanowisko / Position ]:[Stanowisko / Position ]],0))="n/a","n/a",AT49-INDEX(tab_MinKomp[Wymagania VDA 6.5 Product / Forderungen],MATCH($B49,tab_MinKomp[[Stanowisko / Position ]:[Stanowisko / Position ]],0)))</f>
        <v>n/a</v>
      </c>
      <c r="AU50" s="193" t="s">
        <v>248</v>
      </c>
      <c r="AV50" s="193">
        <v>1</v>
      </c>
      <c r="AW50" s="194" t="s">
        <v>248</v>
      </c>
      <c r="AX50" s="194" t="str">
        <f>IF(INDEX(tab_MinKomp[Wymagania VDA 6.5 Product / Forderungen],MATCH($B49,tab_MinKomp[[Stanowisko / Position ]:[Stanowisko / Position ]],0))="n/a","n/a",AX49-INDEX(tab_MinKomp[Wymagania VDA 6.5 Product / Forderungen],MATCH($B49,tab_MinKomp[[Stanowisko / Position ]:[Stanowisko / Position ]],0)))</f>
        <v>n/a</v>
      </c>
      <c r="AY50" s="194" t="str">
        <f>IF(INDEX(tab_MinKomp[Wymagania VDA 6.5 Product / Forderungen],MATCH($B49,tab_MinKomp[[Stanowisko / Position ]:[Stanowisko / Position ]],0))="n/a","n/a",AY49-INDEX(tab_MinKomp[Wymagania VDA 6.5 Product / Forderungen],MATCH($B49,tab_MinKomp[[Stanowisko / Position ]:[Stanowisko / Position ]],0)))</f>
        <v>n/a</v>
      </c>
      <c r="AZ50" s="194" t="str">
        <f>IF(INDEX(tab_MinKomp[Wymagania VDA 6.5 Product / Forderungen],MATCH($B49,tab_MinKomp[[Stanowisko / Position ]:[Stanowisko / Position ]],0))="n/a","n/a",AZ49-INDEX(tab_MinKomp[Wymagania VDA 6.5 Product / Forderungen],MATCH($B49,tab_MinKomp[[Stanowisko / Position ]:[Stanowisko / Position ]],0)))</f>
        <v>n/a</v>
      </c>
      <c r="BA50" s="194">
        <f>IF(INDEX(tab_MinKomp[LEAN MANAGEMENT],MATCH($B49,tab_MinKomp[[Stanowisko / Position ]:[Stanowisko / Position ]],0))="n/a","n/a",BA49-INDEX(tab_MinKomp[LEAN MANAGEMENT],MATCH($B49,tab_MinKomp[[Stanowisko / Position ]:[Stanowisko / Position ]],0)))</f>
        <v>0</v>
      </c>
      <c r="BB50" s="194">
        <f>IF(INDEX(tab_MinKomp[LEAN MANAGEMENT],MATCH($B49,tab_MinKomp[[Stanowisko / Position ]:[Stanowisko / Position ]],0))="n/a","n/a",BB49-INDEX(tab_MinKomp[LEAN MANAGEMENT],MATCH($B49,tab_MinKomp[[Stanowisko / Position ]:[Stanowisko / Position ]],0)))</f>
        <v>0</v>
      </c>
      <c r="BC50" s="194" t="str">
        <f>IF(INDEX(tab_MinKomp[Wymagania VDA 6.5 Product / Forderungen],MATCH($B49,tab_MinKomp[[Stanowisko / Position ]:[Stanowisko / Position ]],0))="n/a","n/a",BC49-INDEX(tab_MinKomp[Wymagania VDA 6.5 Product / Forderungen],MATCH($B49,tab_MinKomp[[Stanowisko / Position ]:[Stanowisko / Position ]],0)))</f>
        <v>n/a</v>
      </c>
      <c r="BD50" s="194" t="str">
        <f>IF(INDEX(tab_MinKomp[Wymagania VDA 6.5 Product / Forderungen],MATCH($B49,tab_MinKomp[[Stanowisko / Position ]:[Stanowisko / Position ]],0))="n/a","n/a",BD49-INDEX(tab_MinKomp[Wymagania VDA 6.5 Product / Forderungen],MATCH($B49,tab_MinKomp[[Stanowisko / Position ]:[Stanowisko / Position ]],0)))</f>
        <v>n/a</v>
      </c>
      <c r="BE50" s="194" t="str">
        <f>IF(INDEX(tab_MinKomp[Wymagania VDA 6.5 Product / Forderungen],MATCH($B49,tab_MinKomp[[Stanowisko / Position ]:[Stanowisko / Position ]],0))="n/a","n/a",BE49-INDEX(tab_MinKomp[Wymagania VDA 6.5 Product / Forderungen],MATCH($B49,tab_MinKomp[[Stanowisko / Position ]:[Stanowisko / Position ]],0)))</f>
        <v>n/a</v>
      </c>
      <c r="BF50" s="194" t="str">
        <f>IF(INDEX(tab_MinKomp[Wymagania VDA 6.5 Product / Forderungen],MATCH($B49,tab_MinKomp[[Stanowisko / Position ]:[Stanowisko / Position ]],0))="n/a","n/a",BF49-INDEX(tab_MinKomp[Wymagania VDA 6.5 Product / Forderungen],MATCH($B49,tab_MinKomp[[Stanowisko / Position ]:[Stanowisko / Position ]],0)))</f>
        <v>n/a</v>
      </c>
      <c r="BG50" s="194" t="str">
        <f>IF(INDEX(tab_MinKomp[Wymagania VDA 6.5 Product / Forderungen],MATCH($B49,tab_MinKomp[[Stanowisko / Position ]:[Stanowisko / Position ]],0))="n/a","n/a",BG49-INDEX(tab_MinKomp[Wymagania VDA 6.5 Product / Forderungen],MATCH($B49,tab_MinKomp[[Stanowisko / Position ]:[Stanowisko / Position ]],0)))</f>
        <v>n/a</v>
      </c>
      <c r="BH50" s="194" t="str">
        <f>IF(INDEX(tab_MinKomp[Wymagania VDA 6.5 Product / Forderungen],MATCH($B49,tab_MinKomp[[Stanowisko / Position ]:[Stanowisko / Position ]],0))="n/a","n/a",BH49-INDEX(tab_MinKomp[Wymagania VDA 6.5 Product / Forderungen],MATCH($B49,tab_MinKomp[[Stanowisko / Position ]:[Stanowisko / Position ]],0)))</f>
        <v>n/a</v>
      </c>
      <c r="BI50" s="194" t="str">
        <f>IF(INDEX(tab_MinKomp[Wymagania VDA 6.5 Product / Forderungen],MATCH($B49,tab_MinKomp[[Stanowisko / Position ]:[Stanowisko / Position ]],0))="n/a","n/a",BI49-INDEX(tab_MinKomp[Wymagania VDA 6.5 Product / Forderungen],MATCH($B49,tab_MinKomp[[Stanowisko / Position ]:[Stanowisko / Position ]],0)))</f>
        <v>n/a</v>
      </c>
      <c r="BJ50" s="194" t="str">
        <f>IF(INDEX(tab_MinKomp[Wymagania VDA 6.5 Product / Forderungen],MATCH($B49,tab_MinKomp[[Stanowisko / Position ]:[Stanowisko / Position ]],0))="n/a","n/a",BJ49-INDEX(tab_MinKomp[Wymagania VDA 6.5 Product / Forderungen],MATCH($B49,tab_MinKomp[[Stanowisko / Position ]:[Stanowisko / Position ]],0)))</f>
        <v>n/a</v>
      </c>
      <c r="BK50" s="194" t="str">
        <f>IF(INDEX(tab_MinKomp[Wymagania VDA 6.5 Product / Forderungen],MATCH($B49,tab_MinKomp[[Stanowisko / Position ]:[Stanowisko / Position ]],0))="n/a","n/a",BK49-INDEX(tab_MinKomp[Wymagania VDA 6.5 Product / Forderungen],MATCH($B49,tab_MinKomp[[Stanowisko / Position ]:[Stanowisko / Position ]],0)))</f>
        <v>n/a</v>
      </c>
      <c r="BL50" s="194" t="str">
        <f>IF(INDEX(tab_MinKomp[Wymagania VDA 6.5 Product / Forderungen],MATCH($B49,tab_MinKomp[[Stanowisko / Position ]:[Stanowisko / Position ]],0))="n/a","n/a",BL49-INDEX(tab_MinKomp[Wymagania VDA 6.5 Product / Forderungen],MATCH($B49,tab_MinKomp[[Stanowisko / Position ]:[Stanowisko / Position ]],0)))</f>
        <v>n/a</v>
      </c>
      <c r="BM50" s="194" t="str">
        <f>IF(INDEX(tab_MinKomp[Planowanie produkcji / Produktionsplanung],MATCH($B49,tab_MinKomp[[Stanowisko / Position ]:[Stanowisko / Position ]],0))="n/a","n/a",BM49-INDEX(tab_MinKomp[Planowanie produkcji / Produktionsplanung],MATCH($B49,tab_MinKomp[[Stanowisko / Position ]:[Stanowisko / Position ]],0)))</f>
        <v>n/a</v>
      </c>
      <c r="BN50" s="194" t="str">
        <f>IF(INDEX(tab_MinKomp[Planowanie produkcji / Produktionsplanung],MATCH($B49,tab_MinKomp[[Stanowisko / Position ]:[Stanowisko / Position ]],0))="n/a","n/a",BN49-INDEX(tab_MinKomp[Planowanie produkcji / Produktionsplanung],MATCH($B49,tab_MinKomp[[Stanowisko / Position ]:[Stanowisko / Position ]],0)))</f>
        <v>n/a</v>
      </c>
      <c r="BO50" s="194" t="str">
        <f>IF(INDEX(tab_MinKomp[Planowanie produkcji / Produktionsplanung],MATCH($B49,tab_MinKomp[[Stanowisko / Position ]:[Stanowisko / Position ]],0))="n/a","n/a",BO49-INDEX(tab_MinKomp[Planowanie produkcji / Produktionsplanung],MATCH($B49,tab_MinKomp[[Stanowisko / Position ]:[Stanowisko / Position ]],0)))</f>
        <v>n/a</v>
      </c>
      <c r="BP50" s="194" t="str">
        <f>IF(INDEX(tab_MinKomp[Planowanie produkcji / Produktionsplanung],MATCH($B49,tab_MinKomp[[Stanowisko / Position ]:[Stanowisko / Position ]],0))="n/a","n/a",BP49-INDEX(tab_MinKomp[Planowanie produkcji / Produktionsplanung],MATCH($B49,tab_MinKomp[[Stanowisko / Position ]:[Stanowisko / Position ]],0)))</f>
        <v>n/a</v>
      </c>
      <c r="BQ50" s="194" t="str">
        <f>IF(INDEX(tab_MinKomp[Planowanie produkcji / Produktionsplanung],MATCH($B49,tab_MinKomp[[Stanowisko / Position ]:[Stanowisko / Position ]],0))="n/a","n/a",BQ49-INDEX(tab_MinKomp[Planowanie produkcji / Produktionsplanung],MATCH($B49,tab_MinKomp[[Stanowisko / Position ]:[Stanowisko / Position ]],0)))</f>
        <v>n/a</v>
      </c>
      <c r="BR50" s="194" t="str">
        <f>IF(INDEX(tab_MinKomp[Planowanie produkcji / Produktionsplanung],MATCH($B49,tab_MinKomp[[Stanowisko / Position ]:[Stanowisko / Position ]],0))="n/a","n/a",BR49-INDEX(tab_MinKomp[Planowanie produkcji / Produktionsplanung],MATCH($B49,tab_MinKomp[[Stanowisko / Position ]:[Stanowisko / Position ]],0)))</f>
        <v>n/a</v>
      </c>
      <c r="BS50" s="194" t="str">
        <f>IF(INDEX(tab_MinKomp[Planowanie produkcji / Produktionsplanung],MATCH($B49,tab_MinKomp[[Stanowisko / Position ]:[Stanowisko / Position ]],0))="n/a","n/a",BS49-INDEX(tab_MinKomp[Planowanie produkcji / Produktionsplanung],MATCH($B49,tab_MinKomp[[Stanowisko / Position ]:[Stanowisko / Position ]],0)))</f>
        <v>n/a</v>
      </c>
      <c r="BT50" s="194" t="str">
        <f>IF(INDEX(tab_MinKomp[Planowanie produkcji / Produktionsplanung],MATCH($B49,tab_MinKomp[[Stanowisko / Position ]:[Stanowisko / Position ]],0))="n/a","n/a",BT49-INDEX(tab_MinKomp[Planowanie produkcji / Produktionsplanung],MATCH($B49,tab_MinKomp[[Stanowisko / Position ]:[Stanowisko / Position ]],0)))</f>
        <v>n/a</v>
      </c>
      <c r="BU50" s="194">
        <v>2</v>
      </c>
      <c r="BV50" s="194" t="str">
        <f>IF(INDEX(tab_MinKomp[Planowanie produkcji / Produktionsplanung],MATCH($B49,tab_MinKomp[[Stanowisko / Position ]:[Stanowisko / Position ]],0))="n/a","n/a",BV49-INDEX(tab_MinKomp[Planowanie produkcji / Produktionsplanung],MATCH($B49,tab_MinKomp[[Stanowisko / Position ]:[Stanowisko / Position ]],0)))</f>
        <v>n/a</v>
      </c>
      <c r="BW50" s="194" t="str">
        <f>IF(INDEX(tab_MinKomp[Planowanie produkcji / Produktionsplanung],MATCH($B49,tab_MinKomp[[Stanowisko / Position ]:[Stanowisko / Position ]],0))="n/a","n/a",BW49-INDEX(tab_MinKomp[Planowanie produkcji / Produktionsplanung],MATCH($B49,tab_MinKomp[[Stanowisko / Position ]:[Stanowisko / Position ]],0)))</f>
        <v>n/a</v>
      </c>
      <c r="BX50" s="194" t="str">
        <f>IF(INDEX(tab_MinKomp[Planowanie produkcji / Produktionsplanung],MATCH($B49,tab_MinKomp[[Stanowisko / Position ]:[Stanowisko / Position ]],0))="n/a","n/a",BX49-INDEX(tab_MinKomp[Planowanie produkcji / Produktionsplanung],MATCH($B49,tab_MinKomp[[Stanowisko / Position ]:[Stanowisko / Position ]],0)))</f>
        <v>n/a</v>
      </c>
      <c r="BY50" s="194">
        <v>2</v>
      </c>
      <c r="BZ50" s="194" t="str">
        <f>IF(INDEX(tab_MinKomp[Planowanie produkcji / Produktionsplanung],MATCH($B49,tab_MinKomp[[Stanowisko / Position ]:[Stanowisko / Position ]],0))="n/a","n/a",BZ49-INDEX(tab_MinKomp[Planowanie produkcji / Produktionsplanung],MATCH($B49,tab_MinKomp[[Stanowisko / Position ]:[Stanowisko / Position ]],0)))</f>
        <v>n/a</v>
      </c>
      <c r="CA50" s="194">
        <v>3</v>
      </c>
      <c r="CB50" s="194">
        <v>2</v>
      </c>
      <c r="CC50" s="194" t="s">
        <v>248</v>
      </c>
      <c r="CD50" s="194">
        <v>2</v>
      </c>
      <c r="CE50" s="194" t="str">
        <f>IF(INDEX(tab_MinKomp[Wymagania VDA 6.5 Product / Forderungen],MATCH($B49,tab_MinKomp[[Stanowisko / Position ]:[Stanowisko / Position ]],0))="n/a","n/a",CE49-INDEX(tab_MinKomp[Wymagania VDA 6.5 Product / Forderungen],MATCH($B49,tab_MinKomp[[Stanowisko / Position ]:[Stanowisko / Position ]],0)))</f>
        <v>n/a</v>
      </c>
      <c r="CF50" s="194" t="str">
        <f>IF(INDEX(tab_MinKomp[Wymagania VDA 6.5 Product / Forderungen],MATCH($B49,tab_MinKomp[[Stanowisko / Position ]:[Stanowisko / Position ]],0))="n/a","n/a",CF49-INDEX(tab_MinKomp[Wymagania VDA 6.5 Product / Forderungen],MATCH($B49,tab_MinKomp[[Stanowisko / Position ]:[Stanowisko / Position ]],0)))</f>
        <v>n/a</v>
      </c>
      <c r="CG50" s="194">
        <f>IF(INDEX(tab_MinKomp[Eliminacja awarii / Beseitigung von Ausfällen],MATCH($B49,tab_MinKomp[[Stanowisko / Position ]:[Stanowisko / Position ]],0))="n/a","n/a",CG49-INDEX(tab_MinKomp[Eliminacja awarii / Beseitigung von Ausfällen],MATCH($B49,tab_MinKomp[[Stanowisko / Position ]:[Stanowisko / Position ]],0)))</f>
        <v>1</v>
      </c>
      <c r="CH50" s="194" t="str">
        <f>IF(INDEX(tab_MinKomp[Wymagania VDA 6.5 Product / Forderungen],MATCH($B49,tab_MinKomp[[Stanowisko / Position ]:[Stanowisko / Position ]],0))="n/a","n/a",CH49-INDEX(tab_MinKomp[Wymagania VDA 6.5 Product / Forderungen],MATCH($B49,tab_MinKomp[[Stanowisko / Position ]:[Stanowisko / Position ]],0)))</f>
        <v>n/a</v>
      </c>
      <c r="CI50" s="194" t="str">
        <f>IF(INDEX(tab_MinKomp[Wymagania VDA 6.5 Product / Forderungen],MATCH($B49,tab_MinKomp[[Stanowisko / Position ]:[Stanowisko / Position ]],0))="n/a","n/a",CI49-INDEX(tab_MinKomp[Wymagania VDA 6.5 Product / Forderungen],MATCH($B49,tab_MinKomp[[Stanowisko / Position ]:[Stanowisko / Position ]],0)))</f>
        <v>n/a</v>
      </c>
      <c r="CJ50" s="194" t="str">
        <f>IF(INDEX(tab_MinKomp[Wymagania VDA 6.5 Product / Forderungen],MATCH($B49,tab_MinKomp[[Stanowisko / Position ]:[Stanowisko / Position ]],0))="n/a","n/a",CJ49-INDEX(tab_MinKomp[Wymagania VDA 6.5 Product / Forderungen],MATCH($B49,tab_MinKomp[[Stanowisko / Position ]:[Stanowisko / Position ]],0)))</f>
        <v>n/a</v>
      </c>
      <c r="CK50" s="194" t="str">
        <f>IF(INDEX(tab_MinKomp[Wymagania VDA 6.5 Product / Forderungen],MATCH($B49,tab_MinKomp[[Stanowisko / Position ]:[Stanowisko / Position ]],0))="n/a","n/a",CK49-INDEX(tab_MinKomp[Wymagania VDA 6.5 Product / Forderungen],MATCH($B49,tab_MinKomp[[Stanowisko / Position ]:[Stanowisko / Position ]],0)))</f>
        <v>n/a</v>
      </c>
      <c r="CL50" s="194" t="str">
        <f>IF(INDEX(tab_MinKomp[Wymagania VDA 6.5 Product / Forderungen],MATCH($B49,tab_MinKomp[[Stanowisko / Position ]:[Stanowisko / Position ]],0))="n/a","n/a",CL49-INDEX(tab_MinKomp[Wymagania VDA 6.5 Product / Forderungen],MATCH($B49,tab_MinKomp[[Stanowisko / Position ]:[Stanowisko / Position ]],0)))</f>
        <v>n/a</v>
      </c>
      <c r="CM50" s="194" t="str">
        <f>IF(INDEX(tab_MinKomp[Wymagania VDA 6.5 Product / Forderungen],MATCH($B49,tab_MinKomp[[Stanowisko / Position ]:[Stanowisko / Position ]],0))="n/a","n/a",CM49-INDEX(tab_MinKomp[Wymagania VDA 6.5 Product / Forderungen],MATCH($B49,tab_MinKomp[[Stanowisko / Position ]:[Stanowisko / Position ]],0)))</f>
        <v>n/a</v>
      </c>
      <c r="CN50" s="194" t="str">
        <f>IF(INDEX(tab_MinKomp[Wymagania VDA 6.5 Product / Forderungen],MATCH($B49,tab_MinKomp[[Stanowisko / Position ]:[Stanowisko / Position ]],0))="n/a","n/a",CN49-INDEX(tab_MinKomp[Wymagania VDA 6.5 Product / Forderungen],MATCH($B49,tab_MinKomp[[Stanowisko / Position ]:[Stanowisko / Position ]],0)))</f>
        <v>n/a</v>
      </c>
      <c r="CO50" s="194" t="str">
        <f>IF(INDEX(tab_MinKomp[Wymagania VDA 6.5 Product / Forderungen],MATCH($B49,tab_MinKomp[[Stanowisko / Position ]:[Stanowisko / Position ]],0))="n/a","n/a",CO49-INDEX(tab_MinKomp[Wymagania VDA 6.5 Product / Forderungen],MATCH($B49,tab_MinKomp[[Stanowisko / Position ]:[Stanowisko / Position ]],0)))</f>
        <v>n/a</v>
      </c>
      <c r="CP50" s="194" t="str">
        <f>IF(INDEX(tab_MinKomp[Wymagania VDA 6.5 Product / Forderungen],MATCH($B49,tab_MinKomp[[Stanowisko / Position ]:[Stanowisko / Position ]],0))="n/a","n/a",CP49-INDEX(tab_MinKomp[Wymagania VDA 6.5 Product / Forderungen],MATCH($B49,tab_MinKomp[[Stanowisko / Position ]:[Stanowisko / Position ]],0)))</f>
        <v>n/a</v>
      </c>
      <c r="CQ50" s="194" t="str">
        <f>IF(INDEX(tab_MinKomp[Wymagania VDA 6.5 Product / Forderungen],MATCH($B49,tab_MinKomp[[Stanowisko / Position ]:[Stanowisko / Position ]],0))="n/a","n/a",CQ49-INDEX(tab_MinKomp[Wymagania VDA 6.5 Product / Forderungen],MATCH($B49,tab_MinKomp[[Stanowisko / Position ]:[Stanowisko / Position ]],0)))</f>
        <v>n/a</v>
      </c>
      <c r="CR50" s="194" t="str">
        <f>IF(INDEX(tab_MinKomp[Wymagania VDA 6.5 Product / Forderungen],MATCH($B49,tab_MinKomp[[Stanowisko / Position ]:[Stanowisko / Position ]],0))="n/a","n/a",CR49-INDEX(tab_MinKomp[Wymagania VDA 6.5 Product / Forderungen],MATCH($B49,tab_MinKomp[[Stanowisko / Position ]:[Stanowisko / Position ]],0)))</f>
        <v>n/a</v>
      </c>
      <c r="CS50" s="194" t="str">
        <f>IF(INDEX(tab_MinKomp[Wymagania VDA 6.5 Product / Forderungen],MATCH($B49,tab_MinKomp[[Stanowisko / Position ]:[Stanowisko / Position ]],0))="n/a","n/a",CS49-INDEX(tab_MinKomp[Wymagania VDA 6.5 Product / Forderungen],MATCH($B49,tab_MinKomp[[Stanowisko / Position ]:[Stanowisko / Position ]],0)))</f>
        <v>n/a</v>
      </c>
      <c r="CT50" s="194" t="str">
        <f>IF(INDEX(tab_MinKomp[Wymagania VDA 6.5 Product / Forderungen],MATCH($B49,tab_MinKomp[[Stanowisko / Position ]:[Stanowisko / Position ]],0))="n/a","n/a",CT49-INDEX(tab_MinKomp[Wymagania VDA 6.5 Product / Forderungen],MATCH($B49,tab_MinKomp[[Stanowisko / Position ]:[Stanowisko / Position ]],0)))</f>
        <v>n/a</v>
      </c>
      <c r="CU50" s="194" t="str">
        <f>IF(INDEX(tab_MinKomp[Wymagania VDA 6.5 Product / Forderungen],MATCH($B49,tab_MinKomp[[Stanowisko / Position ]:[Stanowisko / Position ]],0))="n/a","n/a",CU49-INDEX(tab_MinKomp[Wymagania VDA 6.5 Product / Forderungen],MATCH($B49,tab_MinKomp[[Stanowisko / Position ]:[Stanowisko / Position ]],0)))</f>
        <v>n/a</v>
      </c>
      <c r="CV50" s="194" t="str">
        <f>IF(INDEX(tab_MinKomp[Wymagania VDA 6.5 Product / Forderungen],MATCH($B49,tab_MinKomp[[Stanowisko / Position ]:[Stanowisko / Position ]],0))="n/a","n/a",CV49-INDEX(tab_MinKomp[Wymagania VDA 6.5 Product / Forderungen],MATCH($B49,tab_MinKomp[[Stanowisko / Position ]:[Stanowisko / Position ]],0)))</f>
        <v>n/a</v>
      </c>
      <c r="CW50" s="194">
        <v>1</v>
      </c>
      <c r="CX50" s="194" t="str">
        <f>IF(INDEX(tab_MinKomp[Wymagania VDA 6.5 Product / Forderungen],MATCH($B49,tab_MinKomp[[Stanowisko / Position ]:[Stanowisko / Position ]],0))="n/a","n/a",CX49-INDEX(tab_MinKomp[Wymagania VDA 6.5 Product / Forderungen],MATCH($B49,tab_MinKomp[[Stanowisko / Position ]:[Stanowisko / Position ]],0)))</f>
        <v>n/a</v>
      </c>
      <c r="CY50" s="194" t="str">
        <f>IF(INDEX(tab_MinKomp[Wymagania VDA 6.5 Product / Forderungen],MATCH($B49,tab_MinKomp[[Stanowisko / Position ]:[Stanowisko / Position ]],0))="n/a","n/a",CY49-INDEX(tab_MinKomp[Wymagania VDA 6.5 Product / Forderungen],MATCH($B49,tab_MinKomp[[Stanowisko / Position ]:[Stanowisko / Position ]],0)))</f>
        <v>n/a</v>
      </c>
      <c r="CZ50" s="194" t="str">
        <f>IF(INDEX(tab_MinKomp[Wymagania VDA 6.5 Product / Forderungen],MATCH($B49,tab_MinKomp[[Stanowisko / Position ]:[Stanowisko / Position ]],0))="n/a","n/a",CZ49-INDEX(tab_MinKomp[Wymagania VDA 6.5 Product / Forderungen],MATCH($B49,tab_MinKomp[[Stanowisko / Position ]:[Stanowisko / Position ]],0)))</f>
        <v>n/a</v>
      </c>
      <c r="DA50" s="194" t="str">
        <f>IF(INDEX(tab_MinKomp[Wymagania VDA 6.5 Product / Forderungen],MATCH($B49,tab_MinKomp[[Stanowisko / Position ]:[Stanowisko / Position ]],0))="n/a","n/a",DA49-INDEX(tab_MinKomp[Wymagania VDA 6.5 Product / Forderungen],MATCH($B49,tab_MinKomp[[Stanowisko / Position ]:[Stanowisko / Position ]],0)))</f>
        <v>n/a</v>
      </c>
      <c r="DB50" s="194" t="str">
        <f>IF(INDEX(tab_MinKomp[Wymagania VDA 6.5 Product / Forderungen],MATCH($B49,tab_MinKomp[[Stanowisko / Position ]:[Stanowisko / Position ]],0))="n/a","n/a",DB49-INDEX(tab_MinKomp[Wymagania VDA 6.5 Product / Forderungen],MATCH($B49,tab_MinKomp[[Stanowisko / Position ]:[Stanowisko / Position ]],0)))</f>
        <v>n/a</v>
      </c>
      <c r="DC50" s="194" t="str">
        <f>IF(INDEX(tab_MinKomp[SUPPLIER MANAGEMENT],MATCH($B49,tab_MinKomp[[Stanowisko / Position ]:[Stanowisko / Position ]],0))="n/a","n/a",DC49-INDEX(tab_MinKomp[SUPPLIER MANAGEMENT],MATCH($B49,tab_MinKomp[[Stanowisko / Position ]:[Stanowisko / Position ]],0)))</f>
        <v>n/a</v>
      </c>
      <c r="DD50" s="194" t="str">
        <f>IF(INDEX(tab_MinKomp[SUPPLIER MANAGEMENT],MATCH($B49,tab_MinKomp[[Stanowisko / Position ]:[Stanowisko / Position ]],0))="n/a","n/a",DD49-INDEX(tab_MinKomp[SUPPLIER MANAGEMENT],MATCH($B49,tab_MinKomp[[Stanowisko / Position ]:[Stanowisko / Position ]],0)))</f>
        <v>n/a</v>
      </c>
      <c r="DE50" s="194" t="str">
        <f>IF(INDEX(tab_MinKomp[SUPPLIER MANAGEMENT],MATCH($B49,tab_MinKomp[[Stanowisko / Position ]:[Stanowisko / Position ]],0))="n/a","n/a",DE49-INDEX(tab_MinKomp[SUPPLIER MANAGEMENT],MATCH($B49,tab_MinKomp[[Stanowisko / Position ]:[Stanowisko / Position ]],0)))</f>
        <v>n/a</v>
      </c>
      <c r="DF50" s="194">
        <v>2</v>
      </c>
      <c r="DG50" s="194" t="str">
        <f>IF(INDEX(tab_MinKomp[SUPPLIER MANAGEMENT],MATCH($B49,tab_MinKomp[[Stanowisko / Position ]:[Stanowisko / Position ]],0))="n/a","n/a",DG49-INDEX(tab_MinKomp[SUPPLIER MANAGEMENT],MATCH($B49,tab_MinKomp[[Stanowisko / Position ]:[Stanowisko / Position ]],0)))</f>
        <v>n/a</v>
      </c>
      <c r="DH50" s="194" t="str">
        <f>IF(INDEX(tab_MinKomp[SUPPLIER MANAGEMENT],MATCH($B49,tab_MinKomp[[Stanowisko / Position ]:[Stanowisko / Position ]],0))="n/a","n/a",DH49-INDEX(tab_MinKomp[SUPPLIER MANAGEMENT],MATCH($B49,tab_MinKomp[[Stanowisko / Position ]:[Stanowisko / Position ]],0)))</f>
        <v>n/a</v>
      </c>
      <c r="DI50" s="194" t="str">
        <f>IF(INDEX(tab_MinKomp[SUPPLIER MANAGEMENT],MATCH($B49,tab_MinKomp[[Stanowisko / Position ]:[Stanowisko / Position ]],0))="n/a","n/a",DI49-INDEX(tab_MinKomp[SUPPLIER MANAGEMENT],MATCH($B49,tab_MinKomp[[Stanowisko / Position ]:[Stanowisko / Position ]],0)))</f>
        <v>n/a</v>
      </c>
      <c r="DJ50" s="194" t="str">
        <f>IF(INDEX(tab_MinKomp[SUPPLIER MANAGEMENT],MATCH($B49,tab_MinKomp[[Stanowisko / Position ]:[Stanowisko / Position ]],0))="n/a","n/a",DJ49-INDEX(tab_MinKomp[SUPPLIER MANAGEMENT],MATCH($B49,tab_MinKomp[[Stanowisko / Position ]:[Stanowisko / Position ]],0)))</f>
        <v>n/a</v>
      </c>
      <c r="DK50" s="194" t="str">
        <f>IF(INDEX(tab_MinKomp[SUPPLIER MANAGEMENT],MATCH($B49,tab_MinKomp[[Stanowisko / Position ]:[Stanowisko / Position ]],0))="n/a","n/a",DK49-INDEX(tab_MinKomp[SUPPLIER MANAGEMENT],MATCH($B49,tab_MinKomp[[Stanowisko / Position ]:[Stanowisko / Position ]],0)))</f>
        <v>n/a</v>
      </c>
      <c r="DL50" s="194" t="str">
        <f>IF(INDEX(tab_MinKomp[SUPPLIER MANAGEMENT],MATCH($B49,tab_MinKomp[[Stanowisko / Position ]:[Stanowisko / Position ]],0))="n/a","n/a",DL49-INDEX(tab_MinKomp[SUPPLIER MANAGEMENT],MATCH($B49,tab_MinKomp[[Stanowisko / Position ]:[Stanowisko / Position ]],0)))</f>
        <v>n/a</v>
      </c>
      <c r="DM50" s="194" t="str">
        <f>IF(INDEX(tab_MinKomp[SUPPLIER MANAGEMENT],MATCH($B49,tab_MinKomp[[Stanowisko / Position ]:[Stanowisko / Position ]],0))="n/a","n/a",DM49-INDEX(tab_MinKomp[SUPPLIER MANAGEMENT],MATCH($B49,tab_MinKomp[[Stanowisko / Position ]:[Stanowisko / Position ]],0)))</f>
        <v>n/a</v>
      </c>
      <c r="DN50" s="194" t="str">
        <f>IF(INDEX(tab_MinKomp[SUPPLIER MANAGEMENT],MATCH($B49,tab_MinKomp[[Stanowisko / Position ]:[Stanowisko / Position ]],0))="n/a","n/a",DN49-INDEX(tab_MinKomp[SUPPLIER MANAGEMENT],MATCH($B49,tab_MinKomp[[Stanowisko / Position ]:[Stanowisko / Position ]],0)))</f>
        <v>n/a</v>
      </c>
      <c r="DO50" s="194" t="str">
        <f>IF(INDEX(tab_MinKomp[SUPPLIER MANAGEMENT],MATCH($B49,tab_MinKomp[[Stanowisko / Position ]:[Stanowisko / Position ]],0))="n/a","n/a",DO49-INDEX(tab_MinKomp[SUPPLIER MANAGEMENT],MATCH($B49,tab_MinKomp[[Stanowisko / Position ]:[Stanowisko / Position ]],0)))</f>
        <v>n/a</v>
      </c>
      <c r="DP50" s="194" t="str">
        <f>IF(INDEX(tab_MinKomp[SUPPLIER MANAGEMENT],MATCH($B49,tab_MinKomp[[Stanowisko / Position ]:[Stanowisko / Position ]],0))="n/a","n/a",DP49-INDEX(tab_MinKomp[SUPPLIER MANAGEMENT],MATCH($B49,tab_MinKomp[[Stanowisko / Position ]:[Stanowisko / Position ]],0)))</f>
        <v>n/a</v>
      </c>
      <c r="DQ50" s="194" t="str">
        <f>IF(INDEX(tab_MinKomp[SUPPLIER MANAGEMENT],MATCH($B49,tab_MinKomp[[Stanowisko / Position ]:[Stanowisko / Position ]],0))="n/a","n/a",DQ49-INDEX(tab_MinKomp[SUPPLIER MANAGEMENT],MATCH($B49,tab_MinKomp[[Stanowisko / Position ]:[Stanowisko / Position ]],0)))</f>
        <v>n/a</v>
      </c>
      <c r="DR50" s="194" t="str">
        <f>IF(INDEX(tab_MinKomp[SUPPLIER MANAGEMENT],MATCH($B49,tab_MinKomp[[Stanowisko / Position ]:[Stanowisko / Position ]],0))="n/a","n/a",DR49-INDEX(tab_MinKomp[SUPPLIER MANAGEMENT],MATCH($B49,tab_MinKomp[[Stanowisko / Position ]:[Stanowisko / Position ]],0)))</f>
        <v>n/a</v>
      </c>
      <c r="DS50" s="194" t="str">
        <f>IF(INDEX(tab_MinKomp[SUPPLIER MANAGEMENT],MATCH($B49,tab_MinKomp[[Stanowisko / Position ]:[Stanowisko / Position ]],0))="n/a","n/a",DS49-INDEX(tab_MinKomp[SUPPLIER MANAGEMENT],MATCH($B49,tab_MinKomp[[Stanowisko / Position ]:[Stanowisko / Position ]],0)))</f>
        <v>n/a</v>
      </c>
      <c r="DT50" s="194" t="str">
        <f>IF(INDEX(tab_MinKomp[SUPPLIER MANAGEMENT],MATCH($B49,tab_MinKomp[[Stanowisko / Position ]:[Stanowisko / Position ]],0))="n/a","n/a",DT49-INDEX(tab_MinKomp[SUPPLIER MANAGEMENT],MATCH($B49,tab_MinKomp[[Stanowisko / Position ]:[Stanowisko / Position ]],0)))</f>
        <v>n/a</v>
      </c>
      <c r="DU50" s="194" t="str">
        <f>IF(INDEX(tab_MinKomp[SUPPLIER MANAGEMENT],MATCH($B49,tab_MinKomp[[Stanowisko / Position ]:[Stanowisko / Position ]],0))="n/a","n/a",DU49-INDEX(tab_MinKomp[SUPPLIER MANAGEMENT],MATCH($B49,tab_MinKomp[[Stanowisko / Position ]:[Stanowisko / Position ]],0)))</f>
        <v>n/a</v>
      </c>
      <c r="DV50" s="194" t="str">
        <f>IF(INDEX(tab_MinKomp[SUPPLIER MANAGEMENT],MATCH($B49,tab_MinKomp[[Stanowisko / Position ]:[Stanowisko / Position ]],0))="n/a","n/a",DV49-INDEX(tab_MinKomp[SUPPLIER MANAGEMENT],MATCH($B49,tab_MinKomp[[Stanowisko / Position ]:[Stanowisko / Position ]],0)))</f>
        <v>n/a</v>
      </c>
      <c r="DW50" s="194" t="str">
        <f>IF(INDEX(tab_MinKomp[SUPPLIER MANAGEMENT],MATCH($B49,tab_MinKomp[[Stanowisko / Position ]:[Stanowisko / Position ]],0))="n/a","n/a",DW49-INDEX(tab_MinKomp[SUPPLIER MANAGEMENT],MATCH($B49,tab_MinKomp[[Stanowisko / Position ]:[Stanowisko / Position ]],0)))</f>
        <v>n/a</v>
      </c>
      <c r="DX50" s="194" t="str">
        <f>IF(INDEX(tab_MinKomp[SUPPLIER MANAGEMENT],MATCH($B49,tab_MinKomp[[Stanowisko / Position ]:[Stanowisko / Position ]],0))="n/a","n/a",DX49-INDEX(tab_MinKomp[SUPPLIER MANAGEMENT],MATCH($B49,tab_MinKomp[[Stanowisko / Position ]:[Stanowisko / Position ]],0)))</f>
        <v>n/a</v>
      </c>
      <c r="DY50" s="194" t="str">
        <f>IF(INDEX(tab_MinKomp[SUPPLIER MANAGEMENT],MATCH($B49,tab_MinKomp[[Stanowisko / Position ]:[Stanowisko / Position ]],0))="n/a","n/a",DY49-INDEX(tab_MinKomp[SUPPLIER MANAGEMENT],MATCH($B49,tab_MinKomp[[Stanowisko / Position ]:[Stanowisko / Position ]],0)))</f>
        <v>n/a</v>
      </c>
      <c r="DZ50" s="194" t="str">
        <f>IF(INDEX(tab_MinKomp[SUPPLIER MANAGEMENT],MATCH($B49,tab_MinKomp[[Stanowisko / Position ]:[Stanowisko / Position ]],0))="n/a","n/a",DZ49-INDEX(tab_MinKomp[SUPPLIER MANAGEMENT],MATCH($B49,tab_MinKomp[[Stanowisko / Position ]:[Stanowisko / Position ]],0)))</f>
        <v>n/a</v>
      </c>
      <c r="EA50" s="194" t="str">
        <f>IF(INDEX(tab_MinKomp[SUPPLIER MANAGEMENT],MATCH($B49,tab_MinKomp[[Stanowisko / Position ]:[Stanowisko / Position ]],0))="n/a","n/a",EA49-INDEX(tab_MinKomp[SUPPLIER MANAGEMENT],MATCH($B49,tab_MinKomp[[Stanowisko / Position ]:[Stanowisko / Position ]],0)))</f>
        <v>n/a</v>
      </c>
      <c r="EB50" s="194" t="str">
        <f>IF(INDEX(tab_MinKomp[SUPPLIER MANAGEMENT],MATCH($B49,tab_MinKomp[[Stanowisko / Position ]:[Stanowisko / Position ]],0))="n/a","n/a",EB49-INDEX(tab_MinKomp[SUPPLIER MANAGEMENT],MATCH($B49,tab_MinKomp[[Stanowisko / Position ]:[Stanowisko / Position ]],0)))</f>
        <v>n/a</v>
      </c>
      <c r="EC50" s="190" t="str">
        <f>IF(INDEX(tab_MinKomp[Testy czystości / Reinheitstests],MATCH($B49,tab_MinKomp[[Stanowisko / Position ]:[Stanowisko / Position ]],0))="n/a","n/a",EC49-INDEX(tab_MinKomp[Testy czystości / Reinheitstests],MATCH($B49,tab_MinKomp[[Stanowisko / Position ]:[Stanowisko / Position ]],0)))</f>
        <v>n/a</v>
      </c>
      <c r="ED50" s="190" t="str">
        <f>IF(INDEX(tab_MinKomp[Testy czystości / Reinheitstests],MATCH($B49,tab_MinKomp[[Stanowisko / Position ]:[Stanowisko / Position ]],0))="n/a","n/a",ED49-INDEX(tab_MinKomp[Testy czystości / Reinheitstests],MATCH($B49,tab_MinKomp[[Stanowisko / Position ]:[Stanowisko / Position ]],0)))</f>
        <v>n/a</v>
      </c>
      <c r="EE50" s="190" t="str">
        <f>IF(INDEX(tab_MinKomp[Testy czystości / Reinheitstests],MATCH($B49,tab_MinKomp[[Stanowisko / Position ]:[Stanowisko / Position ]],0))="n/a","n/a",EE49-INDEX(tab_MinKomp[Testy czystości / Reinheitstests],MATCH($B49,tab_MinKomp[[Stanowisko / Position ]:[Stanowisko / Position ]],0)))</f>
        <v>n/a</v>
      </c>
      <c r="EF50" s="190" t="str">
        <f>IF(INDEX(tab_MinKomp[Testy czystości / Reinheitstests],MATCH($B49,tab_MinKomp[[Stanowisko / Position ]:[Stanowisko / Position ]],0))="n/a","n/a",EF49-INDEX(tab_MinKomp[Testy czystości / Reinheitstests],MATCH($B49,tab_MinKomp[[Stanowisko / Position ]:[Stanowisko / Position ]],0)))</f>
        <v>n/a</v>
      </c>
      <c r="EG50" s="190" t="str">
        <f>IF(INDEX(tab_MinKomp[Testy czystości / Reinheitstests],MATCH($B49,tab_MinKomp[[Stanowisko / Position ]:[Stanowisko / Position ]],0))="n/a","n/a",EG49-INDEX(tab_MinKomp[Testy czystości / Reinheitstests],MATCH($B49,tab_MinKomp[[Stanowisko / Position ]:[Stanowisko / Position ]],0)))</f>
        <v>n/a</v>
      </c>
      <c r="EH50" s="190" t="str">
        <f>IF(INDEX(tab_MinKomp[Testy czystości / Reinheitstests],MATCH($B49,tab_MinKomp[[Stanowisko / Position ]:[Stanowisko / Position ]],0))="n/a","n/a",EH49-INDEX(tab_MinKomp[Testy czystości / Reinheitstests],MATCH($B49,tab_MinKomp[[Stanowisko / Position ]:[Stanowisko / Position ]],0)))</f>
        <v>n/a</v>
      </c>
      <c r="EI50" s="190" t="str">
        <f>IF(INDEX(tab_MinKomp[Testy czystości / Reinheitstests],MATCH($B49,tab_MinKomp[[Stanowisko / Position ]:[Stanowisko / Position ]],0))="n/a","n/a",EI49-INDEX(tab_MinKomp[Testy czystości / Reinheitstests],MATCH($B49,tab_MinKomp[[Stanowisko / Position ]:[Stanowisko / Position ]],0)))</f>
        <v>n/a</v>
      </c>
      <c r="EJ50" s="190" t="str">
        <f>IF(INDEX(tab_MinKomp[Testy czystości / Reinheitstests],MATCH($B49,tab_MinKomp[[Stanowisko / Position ]:[Stanowisko / Position ]],0))="n/a","n/a",EJ49-INDEX(tab_MinKomp[Testy czystości / Reinheitstests],MATCH($B49,tab_MinKomp[[Stanowisko / Position ]:[Stanowisko / Position ]],0)))</f>
        <v>n/a</v>
      </c>
      <c r="EK50" s="190" t="str">
        <f>IF(INDEX(tab_MinKomp[Testy czystości / Reinheitstests],MATCH($B49,tab_MinKomp[[Stanowisko / Position ]:[Stanowisko / Position ]],0))="n/a","n/a",EK49-INDEX(tab_MinKomp[Testy czystości / Reinheitstests],MATCH($B49,tab_MinKomp[[Stanowisko / Position ]:[Stanowisko / Position ]],0)))</f>
        <v>n/a</v>
      </c>
      <c r="EL50" s="190" t="str">
        <f>IF(INDEX(tab_MinKomp[Testy czystości / Reinheitstests],MATCH($B49,tab_MinKomp[[Stanowisko / Position ]:[Stanowisko / Position ]],0))="n/a","n/a",EL49-INDEX(tab_MinKomp[Testy czystości / Reinheitstests],MATCH($B49,tab_MinKomp[[Stanowisko / Position ]:[Stanowisko / Position ]],0)))</f>
        <v>n/a</v>
      </c>
      <c r="EM50" s="190" t="str">
        <f>IF(INDEX(tab_MinKomp[Testy czystości / Reinheitstests],MATCH($B49,tab_MinKomp[[Stanowisko / Position ]:[Stanowisko / Position ]],0))="n/a","n/a",EM49-INDEX(tab_MinKomp[Testy czystości / Reinheitstests],MATCH($B49,tab_MinKomp[[Stanowisko / Position ]:[Stanowisko / Position ]],0)))</f>
        <v>n/a</v>
      </c>
      <c r="EN50" s="190" t="str">
        <f>IF(INDEX(tab_MinKomp[Testy czystości / Reinheitstests],MATCH($B49,tab_MinKomp[[Stanowisko / Position ]:[Stanowisko / Position ]],0))="n/a","n/a",EN49-INDEX(tab_MinKomp[Testy czystości / Reinheitstests],MATCH($B49,tab_MinKomp[[Stanowisko / Position ]:[Stanowisko / Position ]],0)))</f>
        <v>n/a</v>
      </c>
      <c r="EO50" s="190" t="str">
        <f>IF(INDEX(tab_MinKomp[Testy czystości / Reinheitstests],MATCH($B49,tab_MinKomp[[Stanowisko / Position ]:[Stanowisko / Position ]],0))="n/a","n/a",EO49-INDEX(tab_MinKomp[Testy czystości / Reinheitstests],MATCH($B49,tab_MinKomp[[Stanowisko / Position ]:[Stanowisko / Position ]],0)))</f>
        <v>n/a</v>
      </c>
      <c r="EP50" s="190" t="str">
        <f>IF(INDEX(tab_MinKomp[Testy czystości / Reinheitstests],MATCH($B49,tab_MinKomp[[Stanowisko / Position ]:[Stanowisko / Position ]],0))="n/a","n/a",EP49-INDEX(tab_MinKomp[Testy czystości / Reinheitstests],MATCH($B49,tab_MinKomp[[Stanowisko / Position ]:[Stanowisko / Position ]],0)))</f>
        <v>n/a</v>
      </c>
      <c r="EQ50" s="190" t="str">
        <f>IF(INDEX(tab_MinKomp[Testy czystości / Reinheitstests],MATCH($B49,tab_MinKomp[[Stanowisko / Position ]:[Stanowisko / Position ]],0))="n/a","n/a",EQ49-INDEX(tab_MinKomp[Testy czystości / Reinheitstests],MATCH($B49,tab_MinKomp[[Stanowisko / Position ]:[Stanowisko / Position ]],0)))</f>
        <v>n/a</v>
      </c>
      <c r="ER50" s="190" t="str">
        <f>IF(INDEX(tab_MinKomp[Testy czystości / Reinheitstests],MATCH($B49,tab_MinKomp[[Stanowisko / Position ]:[Stanowisko / Position ]],0))="n/a","n/a",ER49-INDEX(tab_MinKomp[Testy czystości / Reinheitstests],MATCH($B49,tab_MinKomp[[Stanowisko / Position ]:[Stanowisko / Position ]],0)))</f>
        <v>n/a</v>
      </c>
      <c r="ES50" s="190" t="str">
        <f>IF(INDEX(tab_MinKomp[Testy czystości / Reinheitstests],MATCH($B49,tab_MinKomp[[Stanowisko / Position ]:[Stanowisko / Position ]],0))="n/a","n/a",ES49-INDEX(tab_MinKomp[Testy czystości / Reinheitstests],MATCH($B49,tab_MinKomp[[Stanowisko / Position ]:[Stanowisko / Position ]],0)))</f>
        <v>n/a</v>
      </c>
      <c r="ET50" s="190" t="str">
        <f>IF(INDEX(tab_MinKomp[Testy czystości / Reinheitstests],MATCH($B49,tab_MinKomp[[Stanowisko / Position ]:[Stanowisko / Position ]],0))="n/a","n/a",ET49-INDEX(tab_MinKomp[Testy czystości / Reinheitstests],MATCH($B49,tab_MinKomp[[Stanowisko / Position ]:[Stanowisko / Position ]],0)))</f>
        <v>n/a</v>
      </c>
      <c r="EU50" s="190" t="str">
        <f>IF(INDEX(tab_MinKomp[Testy czystości / Reinheitstests],MATCH($B49,tab_MinKomp[[Stanowisko / Position ]:[Stanowisko / Position ]],0))="n/a","n/a",EU49-INDEX(tab_MinKomp[Testy czystości / Reinheitstests],MATCH($B49,tab_MinKomp[[Stanowisko / Position ]:[Stanowisko / Position ]],0)))</f>
        <v>n/a</v>
      </c>
      <c r="EV50" s="190" t="str">
        <f>IF(INDEX(tab_MinKomp[Testy czystości / Reinheitstests],MATCH($B49,tab_MinKomp[[Stanowisko / Position ]:[Stanowisko / Position ]],0))="n/a","n/a",EV49-INDEX(tab_MinKomp[Testy czystości / Reinheitstests],MATCH($B49,tab_MinKomp[[Stanowisko / Position ]:[Stanowisko / Position ]],0)))</f>
        <v>n/a</v>
      </c>
      <c r="EW50" s="190" t="str">
        <f>IF(INDEX(tab_MinKomp[Testy czystości / Reinheitstests],MATCH($B49,tab_MinKomp[[Stanowisko / Position ]:[Stanowisko / Position ]],0))="n/a","n/a",EW49-INDEX(tab_MinKomp[Testy czystości / Reinheitstests],MATCH($B49,tab_MinKomp[[Stanowisko / Position ]:[Stanowisko / Position ]],0)))</f>
        <v>n/a</v>
      </c>
      <c r="EX50" s="190" t="str">
        <f>IF(INDEX(tab_MinKomp[Testy czystości / Reinheitstests],MATCH($B49,tab_MinKomp[[Stanowisko / Position ]:[Stanowisko / Position ]],0))="n/a","n/a",EX49-INDEX(tab_MinKomp[Testy czystości / Reinheitstests],MATCH($B49,tab_MinKomp[[Stanowisko / Position ]:[Stanowisko / Position ]],0)))</f>
        <v>n/a</v>
      </c>
      <c r="EY50" s="190" t="str">
        <f>IF(INDEX(tab_MinKomp[Testy czystości / Reinheitstests],MATCH($B49,tab_MinKomp[[Stanowisko / Position ]:[Stanowisko / Position ]],0))="n/a","n/a",EY49-INDEX(tab_MinKomp[Testy czystości / Reinheitstests],MATCH($B49,tab_MinKomp[[Stanowisko / Position ]:[Stanowisko / Position ]],0)))</f>
        <v>n/a</v>
      </c>
      <c r="EZ50" s="190" t="str">
        <f>IF(INDEX(tab_MinKomp[Testy czystości / Reinheitstests],MATCH($B49,tab_MinKomp[[Stanowisko / Position ]:[Stanowisko / Position ]],0))="n/a","n/a",EZ49-INDEX(tab_MinKomp[Testy czystości / Reinheitstests],MATCH($B49,tab_MinKomp[[Stanowisko / Position ]:[Stanowisko / Position ]],0)))</f>
        <v>n/a</v>
      </c>
      <c r="FA50" s="190" t="str">
        <f>IF(INDEX(tab_MinKomp[Testy czystości / Reinheitstests],MATCH($B49,tab_MinKomp[[Stanowisko / Position ]:[Stanowisko / Position ]],0))="n/a","n/a",FA49-INDEX(tab_MinKomp[Testy czystości / Reinheitstests],MATCH($B49,tab_MinKomp[[Stanowisko / Position ]:[Stanowisko / Position ]],0)))</f>
        <v>n/a</v>
      </c>
      <c r="FB50" s="190" t="str">
        <f>IF(INDEX(tab_MinKomp[Testy czystości / Reinheitstests],MATCH($B49,tab_MinKomp[[Stanowisko / Position ]:[Stanowisko / Position ]],0))="n/a","n/a",FB49-INDEX(tab_MinKomp[Testy czystości / Reinheitstests],MATCH($B49,tab_MinKomp[[Stanowisko / Position ]:[Stanowisko / Position ]],0)))</f>
        <v>n/a</v>
      </c>
      <c r="FC50" s="190" t="str">
        <f>IF(INDEX(tab_MinKomp[Testy czystości / Reinheitstests],MATCH($B49,tab_MinKomp[[Stanowisko / Position ]:[Stanowisko / Position ]],0))="n/a","n/a",FC49-INDEX(tab_MinKomp[Testy czystości / Reinheitstests],MATCH($B49,tab_MinKomp[[Stanowisko / Position ]:[Stanowisko / Position ]],0)))</f>
        <v>n/a</v>
      </c>
      <c r="FD50" s="190" t="str">
        <f>IF(INDEX(tab_MinKomp[Testy czystości / Reinheitstests],MATCH($B49,tab_MinKomp[[Stanowisko / Position ]:[Stanowisko / Position ]],0))="n/a","n/a",FD49-INDEX(tab_MinKomp[Testy czystości / Reinheitstests],MATCH($B49,tab_MinKomp[[Stanowisko / Position ]:[Stanowisko / Position ]],0)))</f>
        <v>n/a</v>
      </c>
      <c r="FE50" s="190" t="str">
        <f>IF(INDEX(tab_MinKomp[Testy czystości / Reinheitstests],MATCH($B49,tab_MinKomp[[Stanowisko / Position ]:[Stanowisko / Position ]],0))="n/a","n/a",FE49-INDEX(tab_MinKomp[Testy czystości / Reinheitstests],MATCH($B49,tab_MinKomp[[Stanowisko / Position ]:[Stanowisko / Position ]],0)))</f>
        <v>n/a</v>
      </c>
      <c r="FF50" s="190" t="str">
        <f>IF(INDEX(tab_MinKomp[Testy czystości / Reinheitstests],MATCH($B49,tab_MinKomp[[Stanowisko / Position ]:[Stanowisko / Position ]],0))="n/a","n/a",FF49-INDEX(tab_MinKomp[Testy czystości / Reinheitstests],MATCH($B49,tab_MinKomp[[Stanowisko / Position ]:[Stanowisko / Position ]],0)))</f>
        <v>n/a</v>
      </c>
      <c r="FG50" s="190" t="str">
        <f>IF(INDEX(tab_MinKomp[Testy czystości / Reinheitstests],MATCH($B49,tab_MinKomp[[Stanowisko / Position ]:[Stanowisko / Position ]],0))="n/a","n/a",FG49-INDEX(tab_MinKomp[Testy czystości / Reinheitstests],MATCH($B49,tab_MinKomp[[Stanowisko / Position ]:[Stanowisko / Position ]],0)))</f>
        <v>n/a</v>
      </c>
      <c r="FH50" s="190" t="str">
        <f>IF(INDEX(tab_MinKomp[Testy czystości / Reinheitstests],MATCH($B49,tab_MinKomp[[Stanowisko / Position ]:[Stanowisko / Position ]],0))="n/a","n/a",FH49-INDEX(tab_MinKomp[Testy czystości / Reinheitstests],MATCH($B49,tab_MinKomp[[Stanowisko / Position ]:[Stanowisko / Position ]],0)))</f>
        <v>n/a</v>
      </c>
      <c r="FI50" s="190" t="str">
        <f>IF(INDEX(tab_MinKomp[Testy czystości / Reinheitstests],MATCH($B49,tab_MinKomp[[Stanowisko / Position ]:[Stanowisko / Position ]],0))="n/a","n/a",FI49-INDEX(tab_MinKomp[Testy czystości / Reinheitstests],MATCH($B49,tab_MinKomp[[Stanowisko / Position ]:[Stanowisko / Position ]],0)))</f>
        <v>n/a</v>
      </c>
      <c r="FJ50" s="190" t="str">
        <f>IF(INDEX(tab_MinKomp[Testy czystości / Reinheitstests],MATCH($B49,tab_MinKomp[[Stanowisko / Position ]:[Stanowisko / Position ]],0))="n/a","n/a",FJ49-INDEX(tab_MinKomp[Testy czystości / Reinheitstests],MATCH($B49,tab_MinKomp[[Stanowisko / Position ]:[Stanowisko / Position ]],0)))</f>
        <v>n/a</v>
      </c>
      <c r="FK50" s="190" t="str">
        <f>IF(INDEX(tab_MinKomp[Testy czystości / Reinheitstests],MATCH($B49,tab_MinKomp[[Stanowisko / Position ]:[Stanowisko / Position ]],0))="n/a","n/a",FK49-INDEX(tab_MinKomp[Testy czystości / Reinheitstests],MATCH($B49,tab_MinKomp[[Stanowisko / Position ]:[Stanowisko / Position ]],0)))</f>
        <v>n/a</v>
      </c>
      <c r="FL50" s="190" t="str">
        <f>IF(INDEX(tab_MinKomp[Testy czystości / Reinheitstests],MATCH($B49,tab_MinKomp[[Stanowisko / Position ]:[Stanowisko / Position ]],0))="n/a","n/a",FL49-INDEX(tab_MinKomp[Testy czystości / Reinheitstests],MATCH($B49,tab_MinKomp[[Stanowisko / Position ]:[Stanowisko / Position ]],0)))</f>
        <v>n/a</v>
      </c>
      <c r="FM50" s="190" t="str">
        <f>IF(INDEX(tab_MinKomp[Testy czystości / Reinheitstests],MATCH($B49,tab_MinKomp[[Stanowisko / Position ]:[Stanowisko / Position ]],0))="n/a","n/a",FM49-INDEX(tab_MinKomp[Testy czystości / Reinheitstests],MATCH($B49,tab_MinKomp[[Stanowisko / Position ]:[Stanowisko / Position ]],0)))</f>
        <v>n/a</v>
      </c>
      <c r="FN50" s="194" t="s">
        <v>248</v>
      </c>
      <c r="FO50" s="194" t="s">
        <v>248</v>
      </c>
      <c r="FP50" s="194" t="s">
        <v>248</v>
      </c>
      <c r="FQ50" s="190" t="str">
        <f>IF(INDEX(tab_MinKomp[Testy czystości / Reinheitstests],MATCH($B49,tab_MinKomp[[Stanowisko / Position ]:[Stanowisko / Position ]],0))="n/a","n/a",FQ49-INDEX(tab_MinKomp[Testy czystości / Reinheitstests],MATCH($B49,tab_MinKomp[[Stanowisko / Position ]:[Stanowisko / Position ]],0)))</f>
        <v>n/a</v>
      </c>
      <c r="FR50" s="190" t="str">
        <f>IF(INDEX(tab_MinKomp[Testy czystości / Reinheitstests],MATCH($B49,tab_MinKomp[[Stanowisko / Position ]:[Stanowisko / Position ]],0))="n/a","n/a",FR49-INDEX(tab_MinKomp[Testy czystości / Reinheitstests],MATCH($B49,tab_MinKomp[[Stanowisko / Position ]:[Stanowisko / Position ]],0)))</f>
        <v>n/a</v>
      </c>
      <c r="FS50" s="194">
        <f>IF(INDEX(tab_MinKomp[LEAN MANAGEMENT],MATCH($B49,tab_MinKomp[[Stanowisko / Position ]:[Stanowisko / Position ]],0))="n/a","n/a",FS49-INDEX(tab_MinKomp[LEAN MANAGEMENT],MATCH($B49,tab_MinKomp[[Stanowisko / Position ]:[Stanowisko / Position ]],0)))</f>
        <v>1</v>
      </c>
      <c r="FT50" s="194">
        <v>1</v>
      </c>
      <c r="FU50" s="194">
        <v>1</v>
      </c>
      <c r="FV50" s="194">
        <v>2</v>
      </c>
      <c r="FW50" s="194">
        <v>1</v>
      </c>
      <c r="FX50" s="194">
        <v>2</v>
      </c>
      <c r="FY50" s="194">
        <v>2</v>
      </c>
      <c r="FZ50" s="194">
        <v>1</v>
      </c>
      <c r="GA50" s="194" t="str">
        <f>IF(INDEX(tab_MinKomp[Konserwacja form guma],MATCH($B49,tab_MinKomp[[Stanowisko / Position ]:[Stanowisko / Position ]],0))="n/a","n/a",GA49-INDEX(tab_MinKomp[Konserwacja form guma],MATCH($B49,tab_MinKomp[[Stanowisko / Position ]:[Stanowisko / Position ]],0)))</f>
        <v>n/a</v>
      </c>
      <c r="GB50" s="194" t="str">
        <f>IF(INDEX(tab_MinKomp[Konserwacja form plastiki],MATCH($B49,tab_MinKomp[[Stanowisko / Position ]:[Stanowisko / Position ]],0))="n/a","n/a",GB49-INDEX(tab_MinKomp[Konserwacja form plastiki],MATCH($B49,tab_MinKomp[[Stanowisko / Position ]:[Stanowisko / Position ]],0)))</f>
        <v>n/a</v>
      </c>
      <c r="GC50" s="194">
        <v>1</v>
      </c>
      <c r="GD50" s="194">
        <v>2</v>
      </c>
      <c r="GE50" s="193" t="str">
        <f>IF(INDEX(tab_MinKomp[Motywowanie i budowanie zaangażowania zespołu],MATCH($B49,tab_MinKomp[[Stanowisko / Position ]:[Stanowisko / Position ]],0))="n/a","n/a",GE49-INDEX(tab_MinKomp[Motywowanie i budowanie zaangażowania zespołu],MATCH($B49,tab_MinKomp[[Stanowisko / Position ]:[Stanowisko / Position ]],0)))</f>
        <v>n/a</v>
      </c>
      <c r="GF50" s="186" t="s">
        <v>248</v>
      </c>
      <c r="GG50" s="186" t="s">
        <v>248</v>
      </c>
      <c r="GH50" s="186" t="s">
        <v>248</v>
      </c>
      <c r="GI50" s="186" t="s">
        <v>248</v>
      </c>
      <c r="GJ50" s="186" t="s">
        <v>248</v>
      </c>
      <c r="GK50" s="186" t="s">
        <v>248</v>
      </c>
      <c r="GL50" s="186" t="s">
        <v>248</v>
      </c>
      <c r="GM50" s="186" t="s">
        <v>248</v>
      </c>
      <c r="GN50" s="186" t="s">
        <v>248</v>
      </c>
      <c r="GO50" s="186" t="s">
        <v>248</v>
      </c>
      <c r="GP50" s="186" t="s">
        <v>248</v>
      </c>
      <c r="GQ50" s="186" t="s">
        <v>248</v>
      </c>
      <c r="GR50" s="186" t="s">
        <v>248</v>
      </c>
      <c r="GS50" s="186" t="s">
        <v>248</v>
      </c>
      <c r="GT50" s="186" t="s">
        <v>248</v>
      </c>
      <c r="GU50" s="186" t="s">
        <v>248</v>
      </c>
      <c r="GV50" s="186" t="s">
        <v>248</v>
      </c>
      <c r="GW50" s="186" t="s">
        <v>248</v>
      </c>
      <c r="GX50" s="186" t="s">
        <v>248</v>
      </c>
      <c r="GY50" s="186" t="s">
        <v>248</v>
      </c>
      <c r="GZ50" s="261" t="s">
        <v>248</v>
      </c>
      <c r="HA50" s="261" t="s">
        <v>248</v>
      </c>
      <c r="HB50" s="191">
        <f>SUM(G50:GE50)/(HB49-(SUM(G50:GE50)))</f>
        <v>1.9130434782608696</v>
      </c>
      <c r="HC50" s="102"/>
    </row>
    <row r="51" spans="1:211" s="218" customFormat="1" ht="24.9" customHeight="1" x14ac:dyDescent="0.3">
      <c r="A51" s="105" t="s">
        <v>317</v>
      </c>
      <c r="B51" s="105" t="s">
        <v>315</v>
      </c>
      <c r="C51" s="105" t="s">
        <v>386</v>
      </c>
      <c r="D51" s="105">
        <v>1493</v>
      </c>
      <c r="E51" s="392" t="s">
        <v>403</v>
      </c>
      <c r="F51" s="185" t="s">
        <v>374</v>
      </c>
      <c r="G51" s="186">
        <v>2</v>
      </c>
      <c r="H51" s="186">
        <v>2</v>
      </c>
      <c r="I51" s="186">
        <v>2</v>
      </c>
      <c r="J51" s="186">
        <v>2</v>
      </c>
      <c r="K51" s="186">
        <v>2</v>
      </c>
      <c r="L51" s="186" t="s">
        <v>248</v>
      </c>
      <c r="M51" s="186" t="s">
        <v>248</v>
      </c>
      <c r="N51" s="186" t="s">
        <v>248</v>
      </c>
      <c r="O51" s="186">
        <v>2</v>
      </c>
      <c r="P51" s="186">
        <v>2</v>
      </c>
      <c r="Q51" s="186" t="s">
        <v>248</v>
      </c>
      <c r="R51" s="186" t="s">
        <v>248</v>
      </c>
      <c r="S51" s="186" t="s">
        <v>248</v>
      </c>
      <c r="T51" s="186" t="s">
        <v>248</v>
      </c>
      <c r="U51" s="186" t="s">
        <v>248</v>
      </c>
      <c r="V51" s="186" t="s">
        <v>248</v>
      </c>
      <c r="W51" s="186" t="s">
        <v>248</v>
      </c>
      <c r="X51" s="186" t="s">
        <v>248</v>
      </c>
      <c r="Y51" s="186" t="s">
        <v>248</v>
      </c>
      <c r="Z51" s="186" t="s">
        <v>248</v>
      </c>
      <c r="AA51" s="186" t="s">
        <v>248</v>
      </c>
      <c r="AB51" s="186" t="s">
        <v>248</v>
      </c>
      <c r="AC51" s="186" t="s">
        <v>248</v>
      </c>
      <c r="AD51" s="186" t="s">
        <v>248</v>
      </c>
      <c r="AE51" s="186" t="s">
        <v>248</v>
      </c>
      <c r="AF51" s="186" t="s">
        <v>248</v>
      </c>
      <c r="AG51" s="186" t="s">
        <v>248</v>
      </c>
      <c r="AH51" s="186" t="s">
        <v>248</v>
      </c>
      <c r="AI51" s="186" t="s">
        <v>248</v>
      </c>
      <c r="AJ51" s="186" t="s">
        <v>248</v>
      </c>
      <c r="AK51" s="186" t="s">
        <v>248</v>
      </c>
      <c r="AL51" s="186">
        <v>2</v>
      </c>
      <c r="AM51" s="186" t="s">
        <v>248</v>
      </c>
      <c r="AN51" s="186" t="s">
        <v>248</v>
      </c>
      <c r="AO51" s="186" t="s">
        <v>248</v>
      </c>
      <c r="AP51" s="186" t="s">
        <v>248</v>
      </c>
      <c r="AQ51" s="186">
        <v>2</v>
      </c>
      <c r="AR51" s="186" t="s">
        <v>248</v>
      </c>
      <c r="AS51" s="186" t="s">
        <v>248</v>
      </c>
      <c r="AT51" s="186" t="s">
        <v>248</v>
      </c>
      <c r="AU51" s="186" t="s">
        <v>248</v>
      </c>
      <c r="AV51" s="186">
        <v>2</v>
      </c>
      <c r="AW51" s="186">
        <v>1</v>
      </c>
      <c r="AX51" s="186" t="s">
        <v>248</v>
      </c>
      <c r="AY51" s="186" t="s">
        <v>248</v>
      </c>
      <c r="AZ51" s="186" t="s">
        <v>248</v>
      </c>
      <c r="BA51" s="186">
        <v>1</v>
      </c>
      <c r="BB51" s="186">
        <v>1</v>
      </c>
      <c r="BC51" s="186" t="s">
        <v>248</v>
      </c>
      <c r="BD51" s="186" t="s">
        <v>248</v>
      </c>
      <c r="BE51" s="186" t="s">
        <v>248</v>
      </c>
      <c r="BF51" s="186" t="s">
        <v>248</v>
      </c>
      <c r="BG51" s="186" t="s">
        <v>248</v>
      </c>
      <c r="BH51" s="186" t="s">
        <v>248</v>
      </c>
      <c r="BI51" s="186" t="s">
        <v>248</v>
      </c>
      <c r="BJ51" s="186" t="s">
        <v>248</v>
      </c>
      <c r="BK51" s="186" t="s">
        <v>248</v>
      </c>
      <c r="BL51" s="186" t="s">
        <v>248</v>
      </c>
      <c r="BM51" s="186" t="s">
        <v>248</v>
      </c>
      <c r="BN51" s="186" t="s">
        <v>248</v>
      </c>
      <c r="BO51" s="186" t="s">
        <v>248</v>
      </c>
      <c r="BP51" s="186" t="s">
        <v>248</v>
      </c>
      <c r="BQ51" s="186" t="s">
        <v>248</v>
      </c>
      <c r="BR51" s="186" t="s">
        <v>248</v>
      </c>
      <c r="BS51" s="186" t="s">
        <v>248</v>
      </c>
      <c r="BT51" s="186" t="s">
        <v>248</v>
      </c>
      <c r="BU51" s="186">
        <v>3</v>
      </c>
      <c r="BV51" s="186" t="s">
        <v>248</v>
      </c>
      <c r="BW51" s="186" t="s">
        <v>248</v>
      </c>
      <c r="BX51" s="186" t="s">
        <v>248</v>
      </c>
      <c r="BY51" s="186">
        <v>3</v>
      </c>
      <c r="BZ51" s="186" t="s">
        <v>248</v>
      </c>
      <c r="CA51" s="186">
        <v>3</v>
      </c>
      <c r="CB51" s="186">
        <v>3</v>
      </c>
      <c r="CC51" s="186" t="s">
        <v>248</v>
      </c>
      <c r="CD51" s="186">
        <v>3</v>
      </c>
      <c r="CE51" s="186" t="s">
        <v>248</v>
      </c>
      <c r="CF51" s="186" t="s">
        <v>248</v>
      </c>
      <c r="CG51" s="186">
        <v>2</v>
      </c>
      <c r="CH51" s="186" t="s">
        <v>248</v>
      </c>
      <c r="CI51" s="186" t="s">
        <v>248</v>
      </c>
      <c r="CJ51" s="186" t="s">
        <v>248</v>
      </c>
      <c r="CK51" s="186" t="s">
        <v>248</v>
      </c>
      <c r="CL51" s="186" t="s">
        <v>248</v>
      </c>
      <c r="CM51" s="186" t="s">
        <v>248</v>
      </c>
      <c r="CN51" s="186" t="s">
        <v>248</v>
      </c>
      <c r="CO51" s="186" t="s">
        <v>248</v>
      </c>
      <c r="CP51" s="186" t="s">
        <v>248</v>
      </c>
      <c r="CQ51" s="186" t="s">
        <v>248</v>
      </c>
      <c r="CR51" s="186" t="s">
        <v>248</v>
      </c>
      <c r="CS51" s="186" t="s">
        <v>248</v>
      </c>
      <c r="CT51" s="186" t="s">
        <v>248</v>
      </c>
      <c r="CU51" s="186" t="s">
        <v>248</v>
      </c>
      <c r="CV51" s="186" t="s">
        <v>248</v>
      </c>
      <c r="CW51" s="186">
        <v>1</v>
      </c>
      <c r="CX51" s="186" t="s">
        <v>248</v>
      </c>
      <c r="CY51" s="186" t="s">
        <v>248</v>
      </c>
      <c r="CZ51" s="186" t="s">
        <v>248</v>
      </c>
      <c r="DA51" s="186" t="s">
        <v>248</v>
      </c>
      <c r="DB51" s="186" t="s">
        <v>248</v>
      </c>
      <c r="DC51" s="186" t="s">
        <v>248</v>
      </c>
      <c r="DD51" s="186" t="s">
        <v>248</v>
      </c>
      <c r="DE51" s="186" t="s">
        <v>248</v>
      </c>
      <c r="DF51" s="186">
        <v>2</v>
      </c>
      <c r="DG51" s="186" t="s">
        <v>248</v>
      </c>
      <c r="DH51" s="186" t="s">
        <v>248</v>
      </c>
      <c r="DI51" s="186" t="s">
        <v>248</v>
      </c>
      <c r="DJ51" s="186" t="s">
        <v>248</v>
      </c>
      <c r="DK51" s="186" t="s">
        <v>248</v>
      </c>
      <c r="DL51" s="186" t="s">
        <v>248</v>
      </c>
      <c r="DM51" s="186" t="s">
        <v>248</v>
      </c>
      <c r="DN51" s="186" t="s">
        <v>248</v>
      </c>
      <c r="DO51" s="186" t="s">
        <v>248</v>
      </c>
      <c r="DP51" s="186" t="s">
        <v>248</v>
      </c>
      <c r="DQ51" s="186" t="s">
        <v>248</v>
      </c>
      <c r="DR51" s="186" t="s">
        <v>248</v>
      </c>
      <c r="DS51" s="186" t="s">
        <v>248</v>
      </c>
      <c r="DT51" s="186" t="s">
        <v>248</v>
      </c>
      <c r="DU51" s="186" t="s">
        <v>248</v>
      </c>
      <c r="DV51" s="186" t="s">
        <v>248</v>
      </c>
      <c r="DW51" s="186" t="s">
        <v>248</v>
      </c>
      <c r="DX51" s="186" t="s">
        <v>248</v>
      </c>
      <c r="DY51" s="186" t="s">
        <v>248</v>
      </c>
      <c r="DZ51" s="186" t="s">
        <v>248</v>
      </c>
      <c r="EA51" s="186" t="s">
        <v>248</v>
      </c>
      <c r="EB51" s="186" t="s">
        <v>248</v>
      </c>
      <c r="EC51" s="186" t="s">
        <v>248</v>
      </c>
      <c r="ED51" s="186" t="s">
        <v>248</v>
      </c>
      <c r="EE51" s="186" t="s">
        <v>248</v>
      </c>
      <c r="EF51" s="186" t="s">
        <v>248</v>
      </c>
      <c r="EG51" s="186" t="s">
        <v>248</v>
      </c>
      <c r="EH51" s="186" t="s">
        <v>248</v>
      </c>
      <c r="EI51" s="186" t="s">
        <v>248</v>
      </c>
      <c r="EJ51" s="186" t="s">
        <v>248</v>
      </c>
      <c r="EK51" s="186" t="s">
        <v>248</v>
      </c>
      <c r="EL51" s="186" t="s">
        <v>248</v>
      </c>
      <c r="EM51" s="186" t="s">
        <v>248</v>
      </c>
      <c r="EN51" s="186" t="s">
        <v>248</v>
      </c>
      <c r="EO51" s="186" t="s">
        <v>248</v>
      </c>
      <c r="EP51" s="186" t="s">
        <v>248</v>
      </c>
      <c r="EQ51" s="186" t="s">
        <v>248</v>
      </c>
      <c r="ER51" s="186" t="s">
        <v>248</v>
      </c>
      <c r="ES51" s="186" t="s">
        <v>248</v>
      </c>
      <c r="ET51" s="186" t="s">
        <v>248</v>
      </c>
      <c r="EU51" s="186" t="s">
        <v>248</v>
      </c>
      <c r="EV51" s="186" t="s">
        <v>248</v>
      </c>
      <c r="EW51" s="186" t="s">
        <v>248</v>
      </c>
      <c r="EX51" s="186" t="s">
        <v>248</v>
      </c>
      <c r="EY51" s="186" t="s">
        <v>248</v>
      </c>
      <c r="EZ51" s="186" t="s">
        <v>248</v>
      </c>
      <c r="FA51" s="186" t="s">
        <v>248</v>
      </c>
      <c r="FB51" s="186" t="s">
        <v>248</v>
      </c>
      <c r="FC51" s="186" t="s">
        <v>248</v>
      </c>
      <c r="FD51" s="186" t="s">
        <v>248</v>
      </c>
      <c r="FE51" s="186" t="s">
        <v>248</v>
      </c>
      <c r="FF51" s="186" t="s">
        <v>248</v>
      </c>
      <c r="FG51" s="186" t="s">
        <v>248</v>
      </c>
      <c r="FH51" s="186" t="s">
        <v>248</v>
      </c>
      <c r="FI51" s="186" t="s">
        <v>248</v>
      </c>
      <c r="FJ51" s="186" t="s">
        <v>248</v>
      </c>
      <c r="FK51" s="186" t="s">
        <v>248</v>
      </c>
      <c r="FL51" s="186" t="s">
        <v>248</v>
      </c>
      <c r="FM51" s="186" t="s">
        <v>248</v>
      </c>
      <c r="FN51" s="186">
        <v>1</v>
      </c>
      <c r="FO51" s="186">
        <v>1</v>
      </c>
      <c r="FP51" s="186">
        <v>1</v>
      </c>
      <c r="FQ51" s="187" t="s">
        <v>248</v>
      </c>
      <c r="FR51" s="187" t="s">
        <v>248</v>
      </c>
      <c r="FS51" s="186">
        <v>2</v>
      </c>
      <c r="FT51" s="186">
        <v>2</v>
      </c>
      <c r="FU51" s="186">
        <v>1</v>
      </c>
      <c r="FV51" s="186">
        <v>3</v>
      </c>
      <c r="FW51" s="186">
        <v>3</v>
      </c>
      <c r="FX51" s="186">
        <v>2</v>
      </c>
      <c r="FY51" s="186">
        <v>2</v>
      </c>
      <c r="FZ51" s="186">
        <v>2</v>
      </c>
      <c r="GA51" s="186" t="s">
        <v>248</v>
      </c>
      <c r="GB51" s="186" t="s">
        <v>248</v>
      </c>
      <c r="GC51" s="186">
        <v>2</v>
      </c>
      <c r="GD51" s="186">
        <v>2</v>
      </c>
      <c r="GE51" s="186" t="s">
        <v>248</v>
      </c>
      <c r="GF51" s="186" t="s">
        <v>248</v>
      </c>
      <c r="GG51" s="186" t="s">
        <v>248</v>
      </c>
      <c r="GH51" s="186" t="s">
        <v>248</v>
      </c>
      <c r="GI51" s="186" t="s">
        <v>248</v>
      </c>
      <c r="GJ51" s="186" t="s">
        <v>248</v>
      </c>
      <c r="GK51" s="186" t="s">
        <v>248</v>
      </c>
      <c r="GL51" s="186" t="s">
        <v>248</v>
      </c>
      <c r="GM51" s="186" t="s">
        <v>248</v>
      </c>
      <c r="GN51" s="186" t="s">
        <v>248</v>
      </c>
      <c r="GO51" s="186" t="s">
        <v>248</v>
      </c>
      <c r="GP51" s="186" t="s">
        <v>248</v>
      </c>
      <c r="GQ51" s="186" t="s">
        <v>248</v>
      </c>
      <c r="GR51" s="186" t="s">
        <v>248</v>
      </c>
      <c r="GS51" s="186" t="s">
        <v>248</v>
      </c>
      <c r="GT51" s="186" t="s">
        <v>248</v>
      </c>
      <c r="GU51" s="186" t="s">
        <v>248</v>
      </c>
      <c r="GV51" s="186" t="s">
        <v>248</v>
      </c>
      <c r="GW51" s="186" t="s">
        <v>248</v>
      </c>
      <c r="GX51" s="186" t="s">
        <v>248</v>
      </c>
      <c r="GY51" s="186" t="s">
        <v>248</v>
      </c>
      <c r="GZ51" s="261" t="s">
        <v>248</v>
      </c>
      <c r="HA51" s="261" t="s">
        <v>248</v>
      </c>
      <c r="HB51" s="188">
        <f>SUM(G51:GE51)</f>
        <v>67</v>
      </c>
      <c r="HC51" s="102"/>
    </row>
    <row r="52" spans="1:211" s="218" customFormat="1" ht="24.9" customHeight="1" thickBot="1" x14ac:dyDescent="0.35">
      <c r="A52" s="108" t="str">
        <f>A51</f>
        <v>Prod.-Q-2</v>
      </c>
      <c r="B52" s="108" t="str">
        <f>B51</f>
        <v>Pracownik Produkcji</v>
      </c>
      <c r="C52" s="108" t="str">
        <f>C51</f>
        <v>MS</v>
      </c>
      <c r="D52" s="108">
        <f>D51</f>
        <v>1493</v>
      </c>
      <c r="E52" s="393" t="str">
        <f>E51</f>
        <v>Bezrodna Liudmyla</v>
      </c>
      <c r="F52" s="189" t="s">
        <v>375</v>
      </c>
      <c r="G52" s="192">
        <v>1</v>
      </c>
      <c r="H52" s="193">
        <f>IF(INDEX(tab_MinKomp[Przepisy PPOŻ / Brandschutzbestimmungen],MATCH($B51,tab_MinKomp[[Stanowisko / Position ]:[Stanowisko / Position ]],0))="n/a","n/a",H51-INDEX(tab_MinKomp[Przepisy PPOŻ / Brandschutzbestimmungen],MATCH($B51,tab_MinKomp[[Stanowisko / Position ]:[Stanowisko / Position ]],0)))</f>
        <v>1</v>
      </c>
      <c r="I52" s="193">
        <v>2</v>
      </c>
      <c r="J52" s="193">
        <f>IF(INDEX(tab_MinKomp[Gospodarka substancjami niebezpiecznymi / Gefahrstoffmanagement],MATCH($B51,tab_MinKomp[[Stanowisko / Position ]:[Stanowisko / Position ]],0))="n/a","n/a",J51-INDEX(tab_MinKomp[Gospodarka substancjami niebezpiecznymi / Gefahrstoffmanagement],MATCH($B51,tab_MinKomp[[Stanowisko / Position ]:[Stanowisko / Position ]],0)))</f>
        <v>1</v>
      </c>
      <c r="K52" s="193">
        <v>2</v>
      </c>
      <c r="L52" s="194" t="str">
        <f>IF(INDEX(tab_MinKomp[Przepisy kodeksu pracy / Bestimmungen des Arbeitsgesetzes],MATCH($B51,tab_MinKomp[[Stanowisko / Position ]:[Stanowisko / Position ]],0))="n/a","n/a",L51-INDEX(tab_MinKomp[Przepisy kodeksu pracy / Bestimmungen des Arbeitsgesetzes],MATCH($B51,tab_MinKomp[[Stanowisko / Position ]:[Stanowisko / Position ]],0)))</f>
        <v>n/a</v>
      </c>
      <c r="M52" s="195" t="str">
        <f>IF(INDEX(tab_MinKomp[Przepisy o ub.społ. ZUS  / Sozialversicherungsvorschriften],MATCH($B51,tab_MinKomp[[Stanowisko / Position ]:[Stanowisko / Position ]],0))="n/a","n/a",M51-INDEX(tab_MinKomp[Przepisy o ub.społ. ZUS  / Sozialversicherungsvorschriften],MATCH($B51,tab_MinKomp[[Stanowisko / Position ]:[Stanowisko / Position ]],0)))</f>
        <v>n/a</v>
      </c>
      <c r="N52" s="194" t="str">
        <f>IF(INDEX(tab_MinKomp[PRZEPISY O PDOF /persönlich Einkommensteuergesetz ],MATCH($B51,tab_MinKomp[[Stanowisko / Position ]:[Stanowisko / Position ]],0))="n/a","n/a",N51-INDEX(tab_MinKomp[PRZEPISY O PDOF /persönlich Einkommensteuergesetz ],MATCH($B51,tab_MinKomp[[Stanowisko / Position ]:[Stanowisko / Position ]],0)))</f>
        <v>n/a</v>
      </c>
      <c r="O52" s="194">
        <v>2</v>
      </c>
      <c r="P52" s="194">
        <v>2</v>
      </c>
      <c r="Q52" s="194" t="str">
        <f>IF(INDEX(tab_MinKomp[System R2PŁATNIK PRO: Płace / Lohnabrechnung],MATCH($B51,tab_MinKomp[[Stanowisko / Position ]:[Stanowisko / Position ]],0))="n/a","n/a",Q51-INDEX(tab_MinKomp[System R2PŁATNIK PRO: Płace / Lohnabrechnung],MATCH($B51,tab_MinKomp[[Stanowisko / Position ]:[Stanowisko / Position ]],0)))</f>
        <v>n/a</v>
      </c>
      <c r="R52" s="194" t="str">
        <f>IF(INDEX(tab_MinKomp[SystemR2PŁATNIK PRO: KADRY / Personaldaten],MATCH($B51,tab_MinKomp[[Stanowisko / Position ]:[Stanowisko / Position ]],0))="n/a","n/a",R51-INDEX(tab_MinKomp[SystemR2PŁATNIK PRO: KADRY / Personaldaten],MATCH($B51,tab_MinKomp[[Stanowisko / Position ]:[Stanowisko / Position ]],0)))</f>
        <v>n/a</v>
      </c>
      <c r="S52" s="194" t="str">
        <f>IF(INDEX(tab_MinKomp[SYSTEM R2PŁATNIK PRO: zarządzanie pracownikami / Arbeitsverwaltung],MATCH($B51,tab_MinKomp[[Stanowisko / Position ]:[Stanowisko / Position ]],0))="n/a","n/a",S51-INDEX(tab_MinKomp[SYSTEM R2PŁATNIK PRO: zarządzanie pracownikami / Arbeitsverwaltung],MATCH($B51,tab_MinKomp[[Stanowisko / Position ]:[Stanowisko / Position ]],0)))</f>
        <v>n/a</v>
      </c>
      <c r="T52" s="194" t="str">
        <f>IF(INDEX(tab_MinKomp[Doradztwo, wsparcie personalne / Personalberatung und Unterstützung],MATCH($B51,tab_MinKomp[[Stanowisko / Position ]:[Stanowisko / Position ]],0))="n/a","n/a",T51-INDEX(tab_MinKomp[Doradztwo, wsparcie personalne / Personalberatung und Unterstützung],MATCH($B51,tab_MinKomp[[Stanowisko / Position ]:[Stanowisko / Position ]],0)))</f>
        <v>n/a</v>
      </c>
      <c r="U52" s="194" t="str">
        <f>IF(INDEX(tab_MinKomp[Przepisy o podatku VAT / MwSt.- Gesetz],MATCH($B51,tab_MinKomp[[Stanowisko / Position ]:[Stanowisko / Position ]],0))="n/a","n/a",U51-INDEX(tab_MinKomp[Przepisy o podatku VAT / MwSt.- Gesetz],MATCH($B51,tab_MinKomp[[Stanowisko / Position ]:[Stanowisko / Position ]],0)))</f>
        <v>n/a</v>
      </c>
      <c r="V52" s="194" t="str">
        <f>IF(INDEX(tab_MinKomp[PrzepisyPDOP / geschäftlich Einkommensteuergesetz],MATCH($B51,tab_MinKomp[[Stanowisko / Position ]:[Stanowisko / Position ]],0))="n/a","n/a",V51-INDEX(tab_MinKomp[PrzepisyPDOP / geschäftlich Einkommensteuergesetz],MATCH($B51,tab_MinKomp[[Stanowisko / Position ]:[Stanowisko / Position ]],0)))</f>
        <v>n/a</v>
      </c>
      <c r="W52" s="194" t="str">
        <f>IF(INDEX(tab_MinKomp[System BAAN / FINANSE (FIBU)],MATCH($B51,tab_MinKomp[[Stanowisko / Position ]:[Stanowisko / Position ]],0))="n/a","n/a",W51-INDEX(tab_MinKomp[System BAAN / FINANSE (FIBU)],MATCH($B51,tab_MinKomp[[Stanowisko / Position ]:[Stanowisko / Position ]],0)))</f>
        <v>n/a</v>
      </c>
      <c r="X52" s="194" t="str">
        <f>IF(INDEX(tab_MinKomp[Systemy pomocnicze / Hilfssysteme(STOCKPROGRAM, KALK2000 etc.)],MATCH($B51,tab_MinKomp[[Stanowisko / Position ]:[Stanowisko / Position ]],0))="n/a","n/a",X51-INDEX(tab_MinKomp[Systemy pomocnicze / Hilfssysteme(STOCKPROGRAM, KALK2000 etc.)],MATCH($B51,tab_MinKomp[[Stanowisko / Position ]:[Stanowisko / Position ]],0)))</f>
        <v>n/a</v>
      </c>
      <c r="Y52" s="194" t="str">
        <f>IF(INDEX(tab_MinKomp[Polityka rachunkowości / Buchführungspolitik],MATCH($B51,tab_MinKomp[[Stanowisko / Position ]:[Stanowisko / Position ]],0))="n/a","n/a",Y51-INDEX(tab_MinKomp[Polityka rachunkowości / Buchführungspolitik],MATCH($B51,tab_MinKomp[[Stanowisko / Position ]:[Stanowisko / Position ]],0)))</f>
        <v>n/a</v>
      </c>
      <c r="Z52" s="194" t="str">
        <f>IF(INDEX(tab_MinKomp[Ustawa o rachunkowości / Rechnungslegungsgesetz],MATCH($B51,tab_MinKomp[[Stanowisko / Position ]:[Stanowisko / Position ]],0))="n/a","n/a",Z51-INDEX(tab_MinKomp[Ustawa o rachunkowości / Rechnungslegungsgesetz],MATCH($B51,tab_MinKomp[[Stanowisko / Position ]:[Stanowisko / Position ]],0)))</f>
        <v>n/a</v>
      </c>
      <c r="AA52" s="194" t="str">
        <f>IF(INDEX(tab_MinKomp[WORKFLOW - TS-100],MATCH($B51,tab_MinKomp[[Stanowisko / Position ]:[Stanowisko / Position ]],0))="n/a","n/a",AA51-INDEX(tab_MinKomp[WORKFLOW - TS-100],MATCH($B51,tab_MinKomp[[Stanowisko / Position ]:[Stanowisko / Position ]],0)))</f>
        <v>n/a</v>
      </c>
      <c r="AB52" s="194" t="str">
        <f>IF(INDEX(tab_MinKomp[WORKFLOW - SFMS],MATCH($B51,tab_MinKomp[[Stanowisko / Position ]:[Stanowisko / Position ]],0))="n/a","n/a",AB51-INDEX(tab_MinKomp[WORKFLOW - SFMS],MATCH($B51,tab_MinKomp[[Stanowisko / Position ]:[Stanowisko / Position ]],0)))</f>
        <v>n/a</v>
      </c>
      <c r="AC52" s="194" t="str">
        <f>IF(INDEX(tab_MinKomp[System ISO 9001:2015],MATCH($B51,tab_MinKomp[[Stanowisko / Position ]:[Stanowisko / Position ]],0))="n/a","n/a",AC51-INDEX(tab_MinKomp[System ISO 9001:2015],MATCH($B51,tab_MinKomp[[Stanowisko / Position ]:[Stanowisko / Position ]],0)))</f>
        <v>n/a</v>
      </c>
      <c r="AD52" s="194" t="str">
        <f>IF(INDEX(tab_MinKomp[System ISO 9001:2015],MATCH($B51,tab_MinKomp[[Stanowisko / Position ]:[Stanowisko / Position ]],0))="n/a","n/a",AD51-INDEX(tab_MinKomp[System ISO 9001:2015],MATCH($B51,tab_MinKomp[[Stanowisko / Position ]:[Stanowisko / Position ]],0)))</f>
        <v>n/a</v>
      </c>
      <c r="AE52" s="194" t="str">
        <f>IF(INDEX(tab_MinKomp[System ISO 9001:2015],MATCH($B51,tab_MinKomp[[Stanowisko / Position ]:[Stanowisko / Position ]],0))="n/a","n/a",AE51-INDEX(tab_MinKomp[System ISO 9001:2015],MATCH($B51,tab_MinKomp[[Stanowisko / Position ]:[Stanowisko / Position ]],0)))</f>
        <v>n/a</v>
      </c>
      <c r="AF52" s="194" t="str">
        <f>IF(INDEX(tab_MinKomp[System ISO 9001:2015],MATCH($B51,tab_MinKomp[[Stanowisko / Position ]:[Stanowisko / Position ]],0))="n/a","n/a",AF51-INDEX(tab_MinKomp[System ISO 9001:2015],MATCH($B51,tab_MinKomp[[Stanowisko / Position ]:[Stanowisko / Position ]],0)))</f>
        <v>n/a</v>
      </c>
      <c r="AG52" s="194" t="str">
        <f>IF(INDEX(tab_MinKomp[Wymagania VDA 6.3 Process / Forderungen],MATCH($B51,tab_MinKomp[[Stanowisko / Position ]:[Stanowisko / Position ]],0))="n/a","n/a",AG51-INDEX(tab_MinKomp[Wymagania VDA 6.3 Process / Forderungen],MATCH($B51,tab_MinKomp[[Stanowisko / Position ]:[Stanowisko / Position ]],0)))</f>
        <v>n/a</v>
      </c>
      <c r="AH52" s="194" t="str">
        <f>IF(INDEX(tab_MinKomp[Wymagania VDA 6.5 Product / Forderungen],MATCH($B51,tab_MinKomp[[Stanowisko / Position ]:[Stanowisko / Position ]],0))="n/a","n/a",AH51-INDEX(tab_MinKomp[Wymagania VDA 6.5 Product / Forderungen],MATCH($B51,tab_MinKomp[[Stanowisko / Position ]:[Stanowisko / Position ]],0)))</f>
        <v>n/a</v>
      </c>
      <c r="AI52" s="194" t="str">
        <f>IF(INDEX(tab_MinKomp[Wymagania VDA 6.5 Product / Forderungen],MATCH($B51,tab_MinKomp[[Stanowisko / Position ]:[Stanowisko / Position ]],0))="n/a","n/a",AI51-INDEX(tab_MinKomp[Wymagania VDA 6.5 Product / Forderungen],MATCH($B51,tab_MinKomp[[Stanowisko / Position ]:[Stanowisko / Position ]],0)))</f>
        <v>n/a</v>
      </c>
      <c r="AJ52" s="194" t="str">
        <f>IF(INDEX(tab_MinKomp[Wymagania VDA 6.5 Product / Forderungen],MATCH($B51,tab_MinKomp[[Stanowisko / Position ]:[Stanowisko / Position ]],0))="n/a","n/a",AJ51-INDEX(tab_MinKomp[Wymagania VDA 6.5 Product / Forderungen],MATCH($B51,tab_MinKomp[[Stanowisko / Position ]:[Stanowisko / Position ]],0)))</f>
        <v>n/a</v>
      </c>
      <c r="AK52" s="194" t="str">
        <f>IF(INDEX(tab_MinKomp[Wymagania VDA 6.5 Product / Forderungen],MATCH($B51,tab_MinKomp[[Stanowisko / Position ]:[Stanowisko / Position ]],0))="n/a","n/a",AK51-INDEX(tab_MinKomp[Wymagania VDA 6.5 Product / Forderungen],MATCH($B51,tab_MinKomp[[Stanowisko / Position ]:[Stanowisko / Position ]],0)))</f>
        <v>n/a</v>
      </c>
      <c r="AL52" s="193">
        <v>1</v>
      </c>
      <c r="AM52" s="194" t="str">
        <f>IF(INDEX(tab_MinKomp[Wymagania VDA 6.5 Product / Forderungen],MATCH($B51,tab_MinKomp[[Stanowisko / Position ]:[Stanowisko / Position ]],0))="n/a","n/a",AM51-INDEX(tab_MinKomp[Wymagania VDA 6.5 Product / Forderungen],MATCH($B51,tab_MinKomp[[Stanowisko / Position ]:[Stanowisko / Position ]],0)))</f>
        <v>n/a</v>
      </c>
      <c r="AN52" s="194" t="str">
        <f>IF(INDEX(tab_MinKomp[Wymagania VDA 6.5 Product / Forderungen],MATCH($B51,tab_MinKomp[[Stanowisko / Position ]:[Stanowisko / Position ]],0))="n/a","n/a",AN51-INDEX(tab_MinKomp[Wymagania VDA 6.5 Product / Forderungen],MATCH($B51,tab_MinKomp[[Stanowisko / Position ]:[Stanowisko / Position ]],0)))</f>
        <v>n/a</v>
      </c>
      <c r="AO52" s="194" t="s">
        <v>248</v>
      </c>
      <c r="AP52" s="194" t="str">
        <f>IF(INDEX(tab_MinKomp[Wymagania VDA 6.5 Product / Forderungen],MATCH($B51,tab_MinKomp[[Stanowisko / Position ]:[Stanowisko / Position ]],0))="n/a","n/a",AP51-INDEX(tab_MinKomp[Wymagania VDA 6.5 Product / Forderungen],MATCH($B51,tab_MinKomp[[Stanowisko / Position ]:[Stanowisko / Position ]],0)))</f>
        <v>n/a</v>
      </c>
      <c r="AQ52" s="193">
        <v>1</v>
      </c>
      <c r="AR52" s="194" t="str">
        <f>IF(INDEX(tab_MinKomp[Wymagania VDA 6.5 Product / Forderungen],MATCH($B51,tab_MinKomp[[Stanowisko / Position ]:[Stanowisko / Position ]],0))="n/a","n/a",AR51-INDEX(tab_MinKomp[Wymagania VDA 6.5 Product / Forderungen],MATCH($B51,tab_MinKomp[[Stanowisko / Position ]:[Stanowisko / Position ]],0)))</f>
        <v>n/a</v>
      </c>
      <c r="AS52" s="194" t="str">
        <f>IF(INDEX(tab_MinKomp[Wymagania VDA 6.5 Product / Forderungen],MATCH($B51,tab_MinKomp[[Stanowisko / Position ]:[Stanowisko / Position ]],0))="n/a","n/a",AS51-INDEX(tab_MinKomp[Wymagania VDA 6.5 Product / Forderungen],MATCH($B51,tab_MinKomp[[Stanowisko / Position ]:[Stanowisko / Position ]],0)))</f>
        <v>n/a</v>
      </c>
      <c r="AT52" s="194" t="str">
        <f>IF(INDEX(tab_MinKomp[Wymagania VDA 6.5 Product / Forderungen],MATCH($B51,tab_MinKomp[[Stanowisko / Position ]:[Stanowisko / Position ]],0))="n/a","n/a",AT51-INDEX(tab_MinKomp[Wymagania VDA 6.5 Product / Forderungen],MATCH($B51,tab_MinKomp[[Stanowisko / Position ]:[Stanowisko / Position ]],0)))</f>
        <v>n/a</v>
      </c>
      <c r="AU52" s="193" t="s">
        <v>248</v>
      </c>
      <c r="AV52" s="193">
        <v>1</v>
      </c>
      <c r="AW52" s="194" t="s">
        <v>248</v>
      </c>
      <c r="AX52" s="194" t="str">
        <f>IF(INDEX(tab_MinKomp[Wymagania VDA 6.5 Product / Forderungen],MATCH($B51,tab_MinKomp[[Stanowisko / Position ]:[Stanowisko / Position ]],0))="n/a","n/a",AX51-INDEX(tab_MinKomp[Wymagania VDA 6.5 Product / Forderungen],MATCH($B51,tab_MinKomp[[Stanowisko / Position ]:[Stanowisko / Position ]],0)))</f>
        <v>n/a</v>
      </c>
      <c r="AY52" s="194" t="str">
        <f>IF(INDEX(tab_MinKomp[Wymagania VDA 6.5 Product / Forderungen],MATCH($B51,tab_MinKomp[[Stanowisko / Position ]:[Stanowisko / Position ]],0))="n/a","n/a",AY51-INDEX(tab_MinKomp[Wymagania VDA 6.5 Product / Forderungen],MATCH($B51,tab_MinKomp[[Stanowisko / Position ]:[Stanowisko / Position ]],0)))</f>
        <v>n/a</v>
      </c>
      <c r="AZ52" s="194" t="str">
        <f>IF(INDEX(tab_MinKomp[Wymagania VDA 6.5 Product / Forderungen],MATCH($B51,tab_MinKomp[[Stanowisko / Position ]:[Stanowisko / Position ]],0))="n/a","n/a",AZ51-INDEX(tab_MinKomp[Wymagania VDA 6.5 Product / Forderungen],MATCH($B51,tab_MinKomp[[Stanowisko / Position ]:[Stanowisko / Position ]],0)))</f>
        <v>n/a</v>
      </c>
      <c r="BA52" s="194">
        <f>IF(INDEX(tab_MinKomp[LEAN MANAGEMENT],MATCH($B51,tab_MinKomp[[Stanowisko / Position ]:[Stanowisko / Position ]],0))="n/a","n/a",BA51-INDEX(tab_MinKomp[LEAN MANAGEMENT],MATCH($B51,tab_MinKomp[[Stanowisko / Position ]:[Stanowisko / Position ]],0)))</f>
        <v>0</v>
      </c>
      <c r="BB52" s="194">
        <v>1</v>
      </c>
      <c r="BC52" s="194" t="str">
        <f>IF(INDEX(tab_MinKomp[Wymagania VDA 6.5 Product / Forderungen],MATCH($B51,tab_MinKomp[[Stanowisko / Position ]:[Stanowisko / Position ]],0))="n/a","n/a",BC51-INDEX(tab_MinKomp[Wymagania VDA 6.5 Product / Forderungen],MATCH($B51,tab_MinKomp[[Stanowisko / Position ]:[Stanowisko / Position ]],0)))</f>
        <v>n/a</v>
      </c>
      <c r="BD52" s="194" t="str">
        <f>IF(INDEX(tab_MinKomp[Wymagania VDA 6.5 Product / Forderungen],MATCH($B51,tab_MinKomp[[Stanowisko / Position ]:[Stanowisko / Position ]],0))="n/a","n/a",BD51-INDEX(tab_MinKomp[Wymagania VDA 6.5 Product / Forderungen],MATCH($B51,tab_MinKomp[[Stanowisko / Position ]:[Stanowisko / Position ]],0)))</f>
        <v>n/a</v>
      </c>
      <c r="BE52" s="194" t="str">
        <f>IF(INDEX(tab_MinKomp[Wymagania VDA 6.5 Product / Forderungen],MATCH($B51,tab_MinKomp[[Stanowisko / Position ]:[Stanowisko / Position ]],0))="n/a","n/a",BE51-INDEX(tab_MinKomp[Wymagania VDA 6.5 Product / Forderungen],MATCH($B51,tab_MinKomp[[Stanowisko / Position ]:[Stanowisko / Position ]],0)))</f>
        <v>n/a</v>
      </c>
      <c r="BF52" s="194" t="str">
        <f>IF(INDEX(tab_MinKomp[Wymagania VDA 6.5 Product / Forderungen],MATCH($B51,tab_MinKomp[[Stanowisko / Position ]:[Stanowisko / Position ]],0))="n/a","n/a",BF51-INDEX(tab_MinKomp[Wymagania VDA 6.5 Product / Forderungen],MATCH($B51,tab_MinKomp[[Stanowisko / Position ]:[Stanowisko / Position ]],0)))</f>
        <v>n/a</v>
      </c>
      <c r="BG52" s="194" t="str">
        <f>IF(INDEX(tab_MinKomp[Wymagania VDA 6.5 Product / Forderungen],MATCH($B51,tab_MinKomp[[Stanowisko / Position ]:[Stanowisko / Position ]],0))="n/a","n/a",BG51-INDEX(tab_MinKomp[Wymagania VDA 6.5 Product / Forderungen],MATCH($B51,tab_MinKomp[[Stanowisko / Position ]:[Stanowisko / Position ]],0)))</f>
        <v>n/a</v>
      </c>
      <c r="BH52" s="194" t="str">
        <f>IF(INDEX(tab_MinKomp[Wymagania VDA 6.5 Product / Forderungen],MATCH($B51,tab_MinKomp[[Stanowisko / Position ]:[Stanowisko / Position ]],0))="n/a","n/a",BH51-INDEX(tab_MinKomp[Wymagania VDA 6.5 Product / Forderungen],MATCH($B51,tab_MinKomp[[Stanowisko / Position ]:[Stanowisko / Position ]],0)))</f>
        <v>n/a</v>
      </c>
      <c r="BI52" s="194" t="str">
        <f>IF(INDEX(tab_MinKomp[Wymagania VDA 6.5 Product / Forderungen],MATCH($B51,tab_MinKomp[[Stanowisko / Position ]:[Stanowisko / Position ]],0))="n/a","n/a",BI51-INDEX(tab_MinKomp[Wymagania VDA 6.5 Product / Forderungen],MATCH($B51,tab_MinKomp[[Stanowisko / Position ]:[Stanowisko / Position ]],0)))</f>
        <v>n/a</v>
      </c>
      <c r="BJ52" s="194" t="str">
        <f>IF(INDEX(tab_MinKomp[Wymagania VDA 6.5 Product / Forderungen],MATCH($B51,tab_MinKomp[[Stanowisko / Position ]:[Stanowisko / Position ]],0))="n/a","n/a",BJ51-INDEX(tab_MinKomp[Wymagania VDA 6.5 Product / Forderungen],MATCH($B51,tab_MinKomp[[Stanowisko / Position ]:[Stanowisko / Position ]],0)))</f>
        <v>n/a</v>
      </c>
      <c r="BK52" s="194" t="str">
        <f>IF(INDEX(tab_MinKomp[Wymagania VDA 6.5 Product / Forderungen],MATCH($B51,tab_MinKomp[[Stanowisko / Position ]:[Stanowisko / Position ]],0))="n/a","n/a",BK51-INDEX(tab_MinKomp[Wymagania VDA 6.5 Product / Forderungen],MATCH($B51,tab_MinKomp[[Stanowisko / Position ]:[Stanowisko / Position ]],0)))</f>
        <v>n/a</v>
      </c>
      <c r="BL52" s="194" t="str">
        <f>IF(INDEX(tab_MinKomp[Wymagania VDA 6.5 Product / Forderungen],MATCH($B51,tab_MinKomp[[Stanowisko / Position ]:[Stanowisko / Position ]],0))="n/a","n/a",BL51-INDEX(tab_MinKomp[Wymagania VDA 6.5 Product / Forderungen],MATCH($B51,tab_MinKomp[[Stanowisko / Position ]:[Stanowisko / Position ]],0)))</f>
        <v>n/a</v>
      </c>
      <c r="BM52" s="194" t="str">
        <f>IF(INDEX(tab_MinKomp[Planowanie produkcji / Produktionsplanung],MATCH($B51,tab_MinKomp[[Stanowisko / Position ]:[Stanowisko / Position ]],0))="n/a","n/a",BM51-INDEX(tab_MinKomp[Planowanie produkcji / Produktionsplanung],MATCH($B51,tab_MinKomp[[Stanowisko / Position ]:[Stanowisko / Position ]],0)))</f>
        <v>n/a</v>
      </c>
      <c r="BN52" s="194" t="str">
        <f>IF(INDEX(tab_MinKomp[Planowanie produkcji / Produktionsplanung],MATCH($B51,tab_MinKomp[[Stanowisko / Position ]:[Stanowisko / Position ]],0))="n/a","n/a",BN51-INDEX(tab_MinKomp[Planowanie produkcji / Produktionsplanung],MATCH($B51,tab_MinKomp[[Stanowisko / Position ]:[Stanowisko / Position ]],0)))</f>
        <v>n/a</v>
      </c>
      <c r="BO52" s="194" t="str">
        <f>IF(INDEX(tab_MinKomp[Planowanie produkcji / Produktionsplanung],MATCH($B51,tab_MinKomp[[Stanowisko / Position ]:[Stanowisko / Position ]],0))="n/a","n/a",BO51-INDEX(tab_MinKomp[Planowanie produkcji / Produktionsplanung],MATCH($B51,tab_MinKomp[[Stanowisko / Position ]:[Stanowisko / Position ]],0)))</f>
        <v>n/a</v>
      </c>
      <c r="BP52" s="194" t="str">
        <f>IF(INDEX(tab_MinKomp[Planowanie produkcji / Produktionsplanung],MATCH($B51,tab_MinKomp[[Stanowisko / Position ]:[Stanowisko / Position ]],0))="n/a","n/a",BP51-INDEX(tab_MinKomp[Planowanie produkcji / Produktionsplanung],MATCH($B51,tab_MinKomp[[Stanowisko / Position ]:[Stanowisko / Position ]],0)))</f>
        <v>n/a</v>
      </c>
      <c r="BQ52" s="194" t="str">
        <f>IF(INDEX(tab_MinKomp[Planowanie produkcji / Produktionsplanung],MATCH($B51,tab_MinKomp[[Stanowisko / Position ]:[Stanowisko / Position ]],0))="n/a","n/a",BQ51-INDEX(tab_MinKomp[Planowanie produkcji / Produktionsplanung],MATCH($B51,tab_MinKomp[[Stanowisko / Position ]:[Stanowisko / Position ]],0)))</f>
        <v>n/a</v>
      </c>
      <c r="BR52" s="194" t="str">
        <f>IF(INDEX(tab_MinKomp[Planowanie produkcji / Produktionsplanung],MATCH($B51,tab_MinKomp[[Stanowisko / Position ]:[Stanowisko / Position ]],0))="n/a","n/a",BR51-INDEX(tab_MinKomp[Planowanie produkcji / Produktionsplanung],MATCH($B51,tab_MinKomp[[Stanowisko / Position ]:[Stanowisko / Position ]],0)))</f>
        <v>n/a</v>
      </c>
      <c r="BS52" s="194" t="str">
        <f>IF(INDEX(tab_MinKomp[Planowanie produkcji / Produktionsplanung],MATCH($B51,tab_MinKomp[[Stanowisko / Position ]:[Stanowisko / Position ]],0))="n/a","n/a",BS51-INDEX(tab_MinKomp[Planowanie produkcji / Produktionsplanung],MATCH($B51,tab_MinKomp[[Stanowisko / Position ]:[Stanowisko / Position ]],0)))</f>
        <v>n/a</v>
      </c>
      <c r="BT52" s="194" t="str">
        <f>IF(INDEX(tab_MinKomp[Planowanie produkcji / Produktionsplanung],MATCH($B51,tab_MinKomp[[Stanowisko / Position ]:[Stanowisko / Position ]],0))="n/a","n/a",BT51-INDEX(tab_MinKomp[Planowanie produkcji / Produktionsplanung],MATCH($B51,tab_MinKomp[[Stanowisko / Position ]:[Stanowisko / Position ]],0)))</f>
        <v>n/a</v>
      </c>
      <c r="BU52" s="194">
        <v>2</v>
      </c>
      <c r="BV52" s="194" t="str">
        <f>IF(INDEX(tab_MinKomp[Planowanie produkcji / Produktionsplanung],MATCH($B51,tab_MinKomp[[Stanowisko / Position ]:[Stanowisko / Position ]],0))="n/a","n/a",BV51-INDEX(tab_MinKomp[Planowanie produkcji / Produktionsplanung],MATCH($B51,tab_MinKomp[[Stanowisko / Position ]:[Stanowisko / Position ]],0)))</f>
        <v>n/a</v>
      </c>
      <c r="BW52" s="194" t="str">
        <f>IF(INDEX(tab_MinKomp[Planowanie produkcji / Produktionsplanung],MATCH($B51,tab_MinKomp[[Stanowisko / Position ]:[Stanowisko / Position ]],0))="n/a","n/a",BW51-INDEX(tab_MinKomp[Planowanie produkcji / Produktionsplanung],MATCH($B51,tab_MinKomp[[Stanowisko / Position ]:[Stanowisko / Position ]],0)))</f>
        <v>n/a</v>
      </c>
      <c r="BX52" s="194" t="str">
        <f>IF(INDEX(tab_MinKomp[Planowanie produkcji / Produktionsplanung],MATCH($B51,tab_MinKomp[[Stanowisko / Position ]:[Stanowisko / Position ]],0))="n/a","n/a",BX51-INDEX(tab_MinKomp[Planowanie produkcji / Produktionsplanung],MATCH($B51,tab_MinKomp[[Stanowisko / Position ]:[Stanowisko / Position ]],0)))</f>
        <v>n/a</v>
      </c>
      <c r="BY52" s="194">
        <v>2</v>
      </c>
      <c r="BZ52" s="194" t="str">
        <f>IF(INDEX(tab_MinKomp[Planowanie produkcji / Produktionsplanung],MATCH($B51,tab_MinKomp[[Stanowisko / Position ]:[Stanowisko / Position ]],0))="n/a","n/a",BZ51-INDEX(tab_MinKomp[Planowanie produkcji / Produktionsplanung],MATCH($B51,tab_MinKomp[[Stanowisko / Position ]:[Stanowisko / Position ]],0)))</f>
        <v>n/a</v>
      </c>
      <c r="CA52" s="194">
        <v>2</v>
      </c>
      <c r="CB52" s="194">
        <v>2</v>
      </c>
      <c r="CC52" s="194" t="str">
        <f>IF(INDEX(tab_MinKomp[Wymagania VDA 6.5 Product / Forderungen],MATCH($B51,tab_MinKomp[[Stanowisko / Position ]:[Stanowisko / Position ]],0))="n/a","n/a",CC51-INDEX(tab_MinKomp[Wymagania VDA 6.5 Product / Forderungen],MATCH($B51,tab_MinKomp[[Stanowisko / Position ]:[Stanowisko / Position ]],0)))</f>
        <v>n/a</v>
      </c>
      <c r="CD52" s="194">
        <v>2</v>
      </c>
      <c r="CE52" s="194" t="str">
        <f>IF(INDEX(tab_MinKomp[Wymagania VDA 6.5 Product / Forderungen],MATCH($B51,tab_MinKomp[[Stanowisko / Position ]:[Stanowisko / Position ]],0))="n/a","n/a",CE51-INDEX(tab_MinKomp[Wymagania VDA 6.5 Product / Forderungen],MATCH($B51,tab_MinKomp[[Stanowisko / Position ]:[Stanowisko / Position ]],0)))</f>
        <v>n/a</v>
      </c>
      <c r="CF52" s="194" t="str">
        <f>IF(INDEX(tab_MinKomp[Wymagania VDA 6.5 Product / Forderungen],MATCH($B51,tab_MinKomp[[Stanowisko / Position ]:[Stanowisko / Position ]],0))="n/a","n/a",CF51-INDEX(tab_MinKomp[Wymagania VDA 6.5 Product / Forderungen],MATCH($B51,tab_MinKomp[[Stanowisko / Position ]:[Stanowisko / Position ]],0)))</f>
        <v>n/a</v>
      </c>
      <c r="CG52" s="194">
        <v>1</v>
      </c>
      <c r="CH52" s="194" t="str">
        <f>IF(INDEX(tab_MinKomp[Wymagania VDA 6.5 Product / Forderungen],MATCH($B51,tab_MinKomp[[Stanowisko / Position ]:[Stanowisko / Position ]],0))="n/a","n/a",CH51-INDEX(tab_MinKomp[Wymagania VDA 6.5 Product / Forderungen],MATCH($B51,tab_MinKomp[[Stanowisko / Position ]:[Stanowisko / Position ]],0)))</f>
        <v>n/a</v>
      </c>
      <c r="CI52" s="194" t="str">
        <f>IF(INDEX(tab_MinKomp[Wymagania VDA 6.5 Product / Forderungen],MATCH($B51,tab_MinKomp[[Stanowisko / Position ]:[Stanowisko / Position ]],0))="n/a","n/a",CI51-INDEX(tab_MinKomp[Wymagania VDA 6.5 Product / Forderungen],MATCH($B51,tab_MinKomp[[Stanowisko / Position ]:[Stanowisko / Position ]],0)))</f>
        <v>n/a</v>
      </c>
      <c r="CJ52" s="194" t="str">
        <f>IF(INDEX(tab_MinKomp[Wymagania VDA 6.5 Product / Forderungen],MATCH($B51,tab_MinKomp[[Stanowisko / Position ]:[Stanowisko / Position ]],0))="n/a","n/a",CJ51-INDEX(tab_MinKomp[Wymagania VDA 6.5 Product / Forderungen],MATCH($B51,tab_MinKomp[[Stanowisko / Position ]:[Stanowisko / Position ]],0)))</f>
        <v>n/a</v>
      </c>
      <c r="CK52" s="194" t="str">
        <f>IF(INDEX(tab_MinKomp[Wymagania VDA 6.5 Product / Forderungen],MATCH($B51,tab_MinKomp[[Stanowisko / Position ]:[Stanowisko / Position ]],0))="n/a","n/a",CK51-INDEX(tab_MinKomp[Wymagania VDA 6.5 Product / Forderungen],MATCH($B51,tab_MinKomp[[Stanowisko / Position ]:[Stanowisko / Position ]],0)))</f>
        <v>n/a</v>
      </c>
      <c r="CL52" s="194" t="str">
        <f>IF(INDEX(tab_MinKomp[Wymagania VDA 6.5 Product / Forderungen],MATCH($B51,tab_MinKomp[[Stanowisko / Position ]:[Stanowisko / Position ]],0))="n/a","n/a",CL51-INDEX(tab_MinKomp[Wymagania VDA 6.5 Product / Forderungen],MATCH($B51,tab_MinKomp[[Stanowisko / Position ]:[Stanowisko / Position ]],0)))</f>
        <v>n/a</v>
      </c>
      <c r="CM52" s="194" t="str">
        <f>IF(INDEX(tab_MinKomp[Wymagania VDA 6.5 Product / Forderungen],MATCH($B51,tab_MinKomp[[Stanowisko / Position ]:[Stanowisko / Position ]],0))="n/a","n/a",CM51-INDEX(tab_MinKomp[Wymagania VDA 6.5 Product / Forderungen],MATCH($B51,tab_MinKomp[[Stanowisko / Position ]:[Stanowisko / Position ]],0)))</f>
        <v>n/a</v>
      </c>
      <c r="CN52" s="194" t="str">
        <f>IF(INDEX(tab_MinKomp[Wymagania VDA 6.5 Product / Forderungen],MATCH($B51,tab_MinKomp[[Stanowisko / Position ]:[Stanowisko / Position ]],0))="n/a","n/a",CN51-INDEX(tab_MinKomp[Wymagania VDA 6.5 Product / Forderungen],MATCH($B51,tab_MinKomp[[Stanowisko / Position ]:[Stanowisko / Position ]],0)))</f>
        <v>n/a</v>
      </c>
      <c r="CO52" s="194" t="str">
        <f>IF(INDEX(tab_MinKomp[Wymagania VDA 6.5 Product / Forderungen],MATCH($B51,tab_MinKomp[[Stanowisko / Position ]:[Stanowisko / Position ]],0))="n/a","n/a",CO51-INDEX(tab_MinKomp[Wymagania VDA 6.5 Product / Forderungen],MATCH($B51,tab_MinKomp[[Stanowisko / Position ]:[Stanowisko / Position ]],0)))</f>
        <v>n/a</v>
      </c>
      <c r="CP52" s="194" t="str">
        <f>IF(INDEX(tab_MinKomp[Wymagania VDA 6.5 Product / Forderungen],MATCH($B51,tab_MinKomp[[Stanowisko / Position ]:[Stanowisko / Position ]],0))="n/a","n/a",CP51-INDEX(tab_MinKomp[Wymagania VDA 6.5 Product / Forderungen],MATCH($B51,tab_MinKomp[[Stanowisko / Position ]:[Stanowisko / Position ]],0)))</f>
        <v>n/a</v>
      </c>
      <c r="CQ52" s="194" t="str">
        <f>IF(INDEX(tab_MinKomp[Wymagania VDA 6.5 Product / Forderungen],MATCH($B51,tab_MinKomp[[Stanowisko / Position ]:[Stanowisko / Position ]],0))="n/a","n/a",CQ51-INDEX(tab_MinKomp[Wymagania VDA 6.5 Product / Forderungen],MATCH($B51,tab_MinKomp[[Stanowisko / Position ]:[Stanowisko / Position ]],0)))</f>
        <v>n/a</v>
      </c>
      <c r="CR52" s="194" t="str">
        <f>IF(INDEX(tab_MinKomp[Wymagania VDA 6.5 Product / Forderungen],MATCH($B51,tab_MinKomp[[Stanowisko / Position ]:[Stanowisko / Position ]],0))="n/a","n/a",CR51-INDEX(tab_MinKomp[Wymagania VDA 6.5 Product / Forderungen],MATCH($B51,tab_MinKomp[[Stanowisko / Position ]:[Stanowisko / Position ]],0)))</f>
        <v>n/a</v>
      </c>
      <c r="CS52" s="194" t="str">
        <f>IF(INDEX(tab_MinKomp[Wymagania VDA 6.5 Product / Forderungen],MATCH($B51,tab_MinKomp[[Stanowisko / Position ]:[Stanowisko / Position ]],0))="n/a","n/a",CS51-INDEX(tab_MinKomp[Wymagania VDA 6.5 Product / Forderungen],MATCH($B51,tab_MinKomp[[Stanowisko / Position ]:[Stanowisko / Position ]],0)))</f>
        <v>n/a</v>
      </c>
      <c r="CT52" s="194" t="str">
        <f>IF(INDEX(tab_MinKomp[Wymagania VDA 6.5 Product / Forderungen],MATCH($B51,tab_MinKomp[[Stanowisko / Position ]:[Stanowisko / Position ]],0))="n/a","n/a",CT51-INDEX(tab_MinKomp[Wymagania VDA 6.5 Product / Forderungen],MATCH($B51,tab_MinKomp[[Stanowisko / Position ]:[Stanowisko / Position ]],0)))</f>
        <v>n/a</v>
      </c>
      <c r="CU52" s="194" t="str">
        <f>IF(INDEX(tab_MinKomp[Wymagania VDA 6.5 Product / Forderungen],MATCH($B51,tab_MinKomp[[Stanowisko / Position ]:[Stanowisko / Position ]],0))="n/a","n/a",CU51-INDEX(tab_MinKomp[Wymagania VDA 6.5 Product / Forderungen],MATCH($B51,tab_MinKomp[[Stanowisko / Position ]:[Stanowisko / Position ]],0)))</f>
        <v>n/a</v>
      </c>
      <c r="CV52" s="194" t="str">
        <f>IF(INDEX(tab_MinKomp[Wymagania VDA 6.5 Product / Forderungen],MATCH($B51,tab_MinKomp[[Stanowisko / Position ]:[Stanowisko / Position ]],0))="n/a","n/a",CV51-INDEX(tab_MinKomp[Wymagania VDA 6.5 Product / Forderungen],MATCH($B51,tab_MinKomp[[Stanowisko / Position ]:[Stanowisko / Position ]],0)))</f>
        <v>n/a</v>
      </c>
      <c r="CW52" s="194">
        <v>1</v>
      </c>
      <c r="CX52" s="194" t="str">
        <f>IF(INDEX(tab_MinKomp[Wymagania VDA 6.5 Product / Forderungen],MATCH($B51,tab_MinKomp[[Stanowisko / Position ]:[Stanowisko / Position ]],0))="n/a","n/a",CX51-INDEX(tab_MinKomp[Wymagania VDA 6.5 Product / Forderungen],MATCH($B51,tab_MinKomp[[Stanowisko / Position ]:[Stanowisko / Position ]],0)))</f>
        <v>n/a</v>
      </c>
      <c r="CY52" s="194" t="str">
        <f>IF(INDEX(tab_MinKomp[Wymagania VDA 6.5 Product / Forderungen],MATCH($B51,tab_MinKomp[[Stanowisko / Position ]:[Stanowisko / Position ]],0))="n/a","n/a",CY51-INDEX(tab_MinKomp[Wymagania VDA 6.5 Product / Forderungen],MATCH($B51,tab_MinKomp[[Stanowisko / Position ]:[Stanowisko / Position ]],0)))</f>
        <v>n/a</v>
      </c>
      <c r="CZ52" s="194" t="str">
        <f>IF(INDEX(tab_MinKomp[Wymagania VDA 6.5 Product / Forderungen],MATCH($B51,tab_MinKomp[[Stanowisko / Position ]:[Stanowisko / Position ]],0))="n/a","n/a",CZ51-INDEX(tab_MinKomp[Wymagania VDA 6.5 Product / Forderungen],MATCH($B51,tab_MinKomp[[Stanowisko / Position ]:[Stanowisko / Position ]],0)))</f>
        <v>n/a</v>
      </c>
      <c r="DA52" s="194" t="str">
        <f>IF(INDEX(tab_MinKomp[Wymagania VDA 6.5 Product / Forderungen],MATCH($B51,tab_MinKomp[[Stanowisko / Position ]:[Stanowisko / Position ]],0))="n/a","n/a",DA51-INDEX(tab_MinKomp[Wymagania VDA 6.5 Product / Forderungen],MATCH($B51,tab_MinKomp[[Stanowisko / Position ]:[Stanowisko / Position ]],0)))</f>
        <v>n/a</v>
      </c>
      <c r="DB52" s="194" t="str">
        <f>IF(INDEX(tab_MinKomp[Wymagania VDA 6.5 Product / Forderungen],MATCH($B51,tab_MinKomp[[Stanowisko / Position ]:[Stanowisko / Position ]],0))="n/a","n/a",DB51-INDEX(tab_MinKomp[Wymagania VDA 6.5 Product / Forderungen],MATCH($B51,tab_MinKomp[[Stanowisko / Position ]:[Stanowisko / Position ]],0)))</f>
        <v>n/a</v>
      </c>
      <c r="DC52" s="194" t="str">
        <f>IF(INDEX(tab_MinKomp[SUPPLIER MANAGEMENT],MATCH($B51,tab_MinKomp[[Stanowisko / Position ]:[Stanowisko / Position ]],0))="n/a","n/a",DC51-INDEX(tab_MinKomp[SUPPLIER MANAGEMENT],MATCH($B51,tab_MinKomp[[Stanowisko / Position ]:[Stanowisko / Position ]],0)))</f>
        <v>n/a</v>
      </c>
      <c r="DD52" s="194" t="str">
        <f>IF(INDEX(tab_MinKomp[SUPPLIER MANAGEMENT],MATCH($B51,tab_MinKomp[[Stanowisko / Position ]:[Stanowisko / Position ]],0))="n/a","n/a",DD51-INDEX(tab_MinKomp[SUPPLIER MANAGEMENT],MATCH($B51,tab_MinKomp[[Stanowisko / Position ]:[Stanowisko / Position ]],0)))</f>
        <v>n/a</v>
      </c>
      <c r="DE52" s="194" t="str">
        <f>IF(INDEX(tab_MinKomp[SUPPLIER MANAGEMENT],MATCH($B51,tab_MinKomp[[Stanowisko / Position ]:[Stanowisko / Position ]],0))="n/a","n/a",DE51-INDEX(tab_MinKomp[SUPPLIER MANAGEMENT],MATCH($B51,tab_MinKomp[[Stanowisko / Position ]:[Stanowisko / Position ]],0)))</f>
        <v>n/a</v>
      </c>
      <c r="DF52" s="194">
        <v>2</v>
      </c>
      <c r="DG52" s="194" t="str">
        <f>IF(INDEX(tab_MinKomp[SUPPLIER MANAGEMENT],MATCH($B51,tab_MinKomp[[Stanowisko / Position ]:[Stanowisko / Position ]],0))="n/a","n/a",DG51-INDEX(tab_MinKomp[SUPPLIER MANAGEMENT],MATCH($B51,tab_MinKomp[[Stanowisko / Position ]:[Stanowisko / Position ]],0)))</f>
        <v>n/a</v>
      </c>
      <c r="DH52" s="194" t="str">
        <f>IF(INDEX(tab_MinKomp[SUPPLIER MANAGEMENT],MATCH($B51,tab_MinKomp[[Stanowisko / Position ]:[Stanowisko / Position ]],0))="n/a","n/a",DH51-INDEX(tab_MinKomp[SUPPLIER MANAGEMENT],MATCH($B51,tab_MinKomp[[Stanowisko / Position ]:[Stanowisko / Position ]],0)))</f>
        <v>n/a</v>
      </c>
      <c r="DI52" s="194" t="str">
        <f>IF(INDEX(tab_MinKomp[SUPPLIER MANAGEMENT],MATCH($B51,tab_MinKomp[[Stanowisko / Position ]:[Stanowisko / Position ]],0))="n/a","n/a",DI51-INDEX(tab_MinKomp[SUPPLIER MANAGEMENT],MATCH($B51,tab_MinKomp[[Stanowisko / Position ]:[Stanowisko / Position ]],0)))</f>
        <v>n/a</v>
      </c>
      <c r="DJ52" s="194" t="str">
        <f>IF(INDEX(tab_MinKomp[SUPPLIER MANAGEMENT],MATCH($B51,tab_MinKomp[[Stanowisko / Position ]:[Stanowisko / Position ]],0))="n/a","n/a",DJ51-INDEX(tab_MinKomp[SUPPLIER MANAGEMENT],MATCH($B51,tab_MinKomp[[Stanowisko / Position ]:[Stanowisko / Position ]],0)))</f>
        <v>n/a</v>
      </c>
      <c r="DK52" s="194" t="str">
        <f>IF(INDEX(tab_MinKomp[SUPPLIER MANAGEMENT],MATCH($B51,tab_MinKomp[[Stanowisko / Position ]:[Stanowisko / Position ]],0))="n/a","n/a",DK51-INDEX(tab_MinKomp[SUPPLIER MANAGEMENT],MATCH($B51,tab_MinKomp[[Stanowisko / Position ]:[Stanowisko / Position ]],0)))</f>
        <v>n/a</v>
      </c>
      <c r="DL52" s="194" t="str">
        <f>IF(INDEX(tab_MinKomp[SUPPLIER MANAGEMENT],MATCH($B51,tab_MinKomp[[Stanowisko / Position ]:[Stanowisko / Position ]],0))="n/a","n/a",DL51-INDEX(tab_MinKomp[SUPPLIER MANAGEMENT],MATCH($B51,tab_MinKomp[[Stanowisko / Position ]:[Stanowisko / Position ]],0)))</f>
        <v>n/a</v>
      </c>
      <c r="DM52" s="194" t="str">
        <f>IF(INDEX(tab_MinKomp[SUPPLIER MANAGEMENT],MATCH($B51,tab_MinKomp[[Stanowisko / Position ]:[Stanowisko / Position ]],0))="n/a","n/a",DM51-INDEX(tab_MinKomp[SUPPLIER MANAGEMENT],MATCH($B51,tab_MinKomp[[Stanowisko / Position ]:[Stanowisko / Position ]],0)))</f>
        <v>n/a</v>
      </c>
      <c r="DN52" s="194" t="str">
        <f>IF(INDEX(tab_MinKomp[SUPPLIER MANAGEMENT],MATCH($B51,tab_MinKomp[[Stanowisko / Position ]:[Stanowisko / Position ]],0))="n/a","n/a",DN51-INDEX(tab_MinKomp[SUPPLIER MANAGEMENT],MATCH($B51,tab_MinKomp[[Stanowisko / Position ]:[Stanowisko / Position ]],0)))</f>
        <v>n/a</v>
      </c>
      <c r="DO52" s="194" t="str">
        <f>IF(INDEX(tab_MinKomp[SUPPLIER MANAGEMENT],MATCH($B51,tab_MinKomp[[Stanowisko / Position ]:[Stanowisko / Position ]],0))="n/a","n/a",DO51-INDEX(tab_MinKomp[SUPPLIER MANAGEMENT],MATCH($B51,tab_MinKomp[[Stanowisko / Position ]:[Stanowisko / Position ]],0)))</f>
        <v>n/a</v>
      </c>
      <c r="DP52" s="194" t="str">
        <f>IF(INDEX(tab_MinKomp[SUPPLIER MANAGEMENT],MATCH($B51,tab_MinKomp[[Stanowisko / Position ]:[Stanowisko / Position ]],0))="n/a","n/a",DP51-INDEX(tab_MinKomp[SUPPLIER MANAGEMENT],MATCH($B51,tab_MinKomp[[Stanowisko / Position ]:[Stanowisko / Position ]],0)))</f>
        <v>n/a</v>
      </c>
      <c r="DQ52" s="194" t="str">
        <f>IF(INDEX(tab_MinKomp[SUPPLIER MANAGEMENT],MATCH($B51,tab_MinKomp[[Stanowisko / Position ]:[Stanowisko / Position ]],0))="n/a","n/a",DQ51-INDEX(tab_MinKomp[SUPPLIER MANAGEMENT],MATCH($B51,tab_MinKomp[[Stanowisko / Position ]:[Stanowisko / Position ]],0)))</f>
        <v>n/a</v>
      </c>
      <c r="DR52" s="194" t="str">
        <f>IF(INDEX(tab_MinKomp[SUPPLIER MANAGEMENT],MATCH($B51,tab_MinKomp[[Stanowisko / Position ]:[Stanowisko / Position ]],0))="n/a","n/a",DR51-INDEX(tab_MinKomp[SUPPLIER MANAGEMENT],MATCH($B51,tab_MinKomp[[Stanowisko / Position ]:[Stanowisko / Position ]],0)))</f>
        <v>n/a</v>
      </c>
      <c r="DS52" s="194" t="str">
        <f>IF(INDEX(tab_MinKomp[SUPPLIER MANAGEMENT],MATCH($B51,tab_MinKomp[[Stanowisko / Position ]:[Stanowisko / Position ]],0))="n/a","n/a",DS51-INDEX(tab_MinKomp[SUPPLIER MANAGEMENT],MATCH($B51,tab_MinKomp[[Stanowisko / Position ]:[Stanowisko / Position ]],0)))</f>
        <v>n/a</v>
      </c>
      <c r="DT52" s="194" t="str">
        <f>IF(INDEX(tab_MinKomp[SUPPLIER MANAGEMENT],MATCH($B51,tab_MinKomp[[Stanowisko / Position ]:[Stanowisko / Position ]],0))="n/a","n/a",DT51-INDEX(tab_MinKomp[SUPPLIER MANAGEMENT],MATCH($B51,tab_MinKomp[[Stanowisko / Position ]:[Stanowisko / Position ]],0)))</f>
        <v>n/a</v>
      </c>
      <c r="DU52" s="194" t="str">
        <f>IF(INDEX(tab_MinKomp[SUPPLIER MANAGEMENT],MATCH($B51,tab_MinKomp[[Stanowisko / Position ]:[Stanowisko / Position ]],0))="n/a","n/a",DU51-INDEX(tab_MinKomp[SUPPLIER MANAGEMENT],MATCH($B51,tab_MinKomp[[Stanowisko / Position ]:[Stanowisko / Position ]],0)))</f>
        <v>n/a</v>
      </c>
      <c r="DV52" s="194" t="str">
        <f>IF(INDEX(tab_MinKomp[SUPPLIER MANAGEMENT],MATCH($B51,tab_MinKomp[[Stanowisko / Position ]:[Stanowisko / Position ]],0))="n/a","n/a",DV51-INDEX(tab_MinKomp[SUPPLIER MANAGEMENT],MATCH($B51,tab_MinKomp[[Stanowisko / Position ]:[Stanowisko / Position ]],0)))</f>
        <v>n/a</v>
      </c>
      <c r="DW52" s="194" t="str">
        <f>IF(INDEX(tab_MinKomp[SUPPLIER MANAGEMENT],MATCH($B51,tab_MinKomp[[Stanowisko / Position ]:[Stanowisko / Position ]],0))="n/a","n/a",DW51-INDEX(tab_MinKomp[SUPPLIER MANAGEMENT],MATCH($B51,tab_MinKomp[[Stanowisko / Position ]:[Stanowisko / Position ]],0)))</f>
        <v>n/a</v>
      </c>
      <c r="DX52" s="194" t="str">
        <f>IF(INDEX(tab_MinKomp[SUPPLIER MANAGEMENT],MATCH($B51,tab_MinKomp[[Stanowisko / Position ]:[Stanowisko / Position ]],0))="n/a","n/a",DX51-INDEX(tab_MinKomp[SUPPLIER MANAGEMENT],MATCH($B51,tab_MinKomp[[Stanowisko / Position ]:[Stanowisko / Position ]],0)))</f>
        <v>n/a</v>
      </c>
      <c r="DY52" s="194" t="str">
        <f>IF(INDEX(tab_MinKomp[SUPPLIER MANAGEMENT],MATCH($B51,tab_MinKomp[[Stanowisko / Position ]:[Stanowisko / Position ]],0))="n/a","n/a",DY51-INDEX(tab_MinKomp[SUPPLIER MANAGEMENT],MATCH($B51,tab_MinKomp[[Stanowisko / Position ]:[Stanowisko / Position ]],0)))</f>
        <v>n/a</v>
      </c>
      <c r="DZ52" s="194" t="str">
        <f>IF(INDEX(tab_MinKomp[SUPPLIER MANAGEMENT],MATCH($B51,tab_MinKomp[[Stanowisko / Position ]:[Stanowisko / Position ]],0))="n/a","n/a",DZ51-INDEX(tab_MinKomp[SUPPLIER MANAGEMENT],MATCH($B51,tab_MinKomp[[Stanowisko / Position ]:[Stanowisko / Position ]],0)))</f>
        <v>n/a</v>
      </c>
      <c r="EA52" s="194" t="str">
        <f>IF(INDEX(tab_MinKomp[SUPPLIER MANAGEMENT],MATCH($B51,tab_MinKomp[[Stanowisko / Position ]:[Stanowisko / Position ]],0))="n/a","n/a",EA51-INDEX(tab_MinKomp[SUPPLIER MANAGEMENT],MATCH($B51,tab_MinKomp[[Stanowisko / Position ]:[Stanowisko / Position ]],0)))</f>
        <v>n/a</v>
      </c>
      <c r="EB52" s="194" t="str">
        <f>IF(INDEX(tab_MinKomp[SUPPLIER MANAGEMENT],MATCH($B51,tab_MinKomp[[Stanowisko / Position ]:[Stanowisko / Position ]],0))="n/a","n/a",EB51-INDEX(tab_MinKomp[SUPPLIER MANAGEMENT],MATCH($B51,tab_MinKomp[[Stanowisko / Position ]:[Stanowisko / Position ]],0)))</f>
        <v>n/a</v>
      </c>
      <c r="EC52" s="190" t="str">
        <f>IF(INDEX(tab_MinKomp[Testy czystości / Reinheitstests],MATCH($B51,tab_MinKomp[[Stanowisko / Position ]:[Stanowisko / Position ]],0))="n/a","n/a",EC51-INDEX(tab_MinKomp[Testy czystości / Reinheitstests],MATCH($B51,tab_MinKomp[[Stanowisko / Position ]:[Stanowisko / Position ]],0)))</f>
        <v>n/a</v>
      </c>
      <c r="ED52" s="190" t="str">
        <f>IF(INDEX(tab_MinKomp[Testy czystości / Reinheitstests],MATCH($B51,tab_MinKomp[[Stanowisko / Position ]:[Stanowisko / Position ]],0))="n/a","n/a",ED51-INDEX(tab_MinKomp[Testy czystości / Reinheitstests],MATCH($B51,tab_MinKomp[[Stanowisko / Position ]:[Stanowisko / Position ]],0)))</f>
        <v>n/a</v>
      </c>
      <c r="EE52" s="190" t="str">
        <f>IF(INDEX(tab_MinKomp[Testy czystości / Reinheitstests],MATCH($B51,tab_MinKomp[[Stanowisko / Position ]:[Stanowisko / Position ]],0))="n/a","n/a",EE51-INDEX(tab_MinKomp[Testy czystości / Reinheitstests],MATCH($B51,tab_MinKomp[[Stanowisko / Position ]:[Stanowisko / Position ]],0)))</f>
        <v>n/a</v>
      </c>
      <c r="EF52" s="190" t="str">
        <f>IF(INDEX(tab_MinKomp[Testy czystości / Reinheitstests],MATCH($B51,tab_MinKomp[[Stanowisko / Position ]:[Stanowisko / Position ]],0))="n/a","n/a",EF51-INDEX(tab_MinKomp[Testy czystości / Reinheitstests],MATCH($B51,tab_MinKomp[[Stanowisko / Position ]:[Stanowisko / Position ]],0)))</f>
        <v>n/a</v>
      </c>
      <c r="EG52" s="190" t="str">
        <f>IF(INDEX(tab_MinKomp[Testy czystości / Reinheitstests],MATCH($B51,tab_MinKomp[[Stanowisko / Position ]:[Stanowisko / Position ]],0))="n/a","n/a",EG51-INDEX(tab_MinKomp[Testy czystości / Reinheitstests],MATCH($B51,tab_MinKomp[[Stanowisko / Position ]:[Stanowisko / Position ]],0)))</f>
        <v>n/a</v>
      </c>
      <c r="EH52" s="190" t="str">
        <f>IF(INDEX(tab_MinKomp[Testy czystości / Reinheitstests],MATCH($B51,tab_MinKomp[[Stanowisko / Position ]:[Stanowisko / Position ]],0))="n/a","n/a",EH51-INDEX(tab_MinKomp[Testy czystości / Reinheitstests],MATCH($B51,tab_MinKomp[[Stanowisko / Position ]:[Stanowisko / Position ]],0)))</f>
        <v>n/a</v>
      </c>
      <c r="EI52" s="190" t="str">
        <f>IF(INDEX(tab_MinKomp[Testy czystości / Reinheitstests],MATCH($B51,tab_MinKomp[[Stanowisko / Position ]:[Stanowisko / Position ]],0))="n/a","n/a",EI51-INDEX(tab_MinKomp[Testy czystości / Reinheitstests],MATCH($B51,tab_MinKomp[[Stanowisko / Position ]:[Stanowisko / Position ]],0)))</f>
        <v>n/a</v>
      </c>
      <c r="EJ52" s="190" t="str">
        <f>IF(INDEX(tab_MinKomp[Testy czystości / Reinheitstests],MATCH($B51,tab_MinKomp[[Stanowisko / Position ]:[Stanowisko / Position ]],0))="n/a","n/a",EJ51-INDEX(tab_MinKomp[Testy czystości / Reinheitstests],MATCH($B51,tab_MinKomp[[Stanowisko / Position ]:[Stanowisko / Position ]],0)))</f>
        <v>n/a</v>
      </c>
      <c r="EK52" s="190" t="str">
        <f>IF(INDEX(tab_MinKomp[Testy czystości / Reinheitstests],MATCH($B51,tab_MinKomp[[Stanowisko / Position ]:[Stanowisko / Position ]],0))="n/a","n/a",EK51-INDEX(tab_MinKomp[Testy czystości / Reinheitstests],MATCH($B51,tab_MinKomp[[Stanowisko / Position ]:[Stanowisko / Position ]],0)))</f>
        <v>n/a</v>
      </c>
      <c r="EL52" s="190" t="str">
        <f>IF(INDEX(tab_MinKomp[Testy czystości / Reinheitstests],MATCH($B51,tab_MinKomp[[Stanowisko / Position ]:[Stanowisko / Position ]],0))="n/a","n/a",EL51-INDEX(tab_MinKomp[Testy czystości / Reinheitstests],MATCH($B51,tab_MinKomp[[Stanowisko / Position ]:[Stanowisko / Position ]],0)))</f>
        <v>n/a</v>
      </c>
      <c r="EM52" s="190" t="str">
        <f>IF(INDEX(tab_MinKomp[Testy czystości / Reinheitstests],MATCH($B51,tab_MinKomp[[Stanowisko / Position ]:[Stanowisko / Position ]],0))="n/a","n/a",EM51-INDEX(tab_MinKomp[Testy czystości / Reinheitstests],MATCH($B51,tab_MinKomp[[Stanowisko / Position ]:[Stanowisko / Position ]],0)))</f>
        <v>n/a</v>
      </c>
      <c r="EN52" s="190" t="str">
        <f>IF(INDEX(tab_MinKomp[Testy czystości / Reinheitstests],MATCH($B51,tab_MinKomp[[Stanowisko / Position ]:[Stanowisko / Position ]],0))="n/a","n/a",EN51-INDEX(tab_MinKomp[Testy czystości / Reinheitstests],MATCH($B51,tab_MinKomp[[Stanowisko / Position ]:[Stanowisko / Position ]],0)))</f>
        <v>n/a</v>
      </c>
      <c r="EO52" s="190" t="str">
        <f>IF(INDEX(tab_MinKomp[Testy czystości / Reinheitstests],MATCH($B51,tab_MinKomp[[Stanowisko / Position ]:[Stanowisko / Position ]],0))="n/a","n/a",EO51-INDEX(tab_MinKomp[Testy czystości / Reinheitstests],MATCH($B51,tab_MinKomp[[Stanowisko / Position ]:[Stanowisko / Position ]],0)))</f>
        <v>n/a</v>
      </c>
      <c r="EP52" s="190" t="str">
        <f>IF(INDEX(tab_MinKomp[Testy czystości / Reinheitstests],MATCH($B51,tab_MinKomp[[Stanowisko / Position ]:[Stanowisko / Position ]],0))="n/a","n/a",EP51-INDEX(tab_MinKomp[Testy czystości / Reinheitstests],MATCH($B51,tab_MinKomp[[Stanowisko / Position ]:[Stanowisko / Position ]],0)))</f>
        <v>n/a</v>
      </c>
      <c r="EQ52" s="190" t="str">
        <f>IF(INDEX(tab_MinKomp[Testy czystości / Reinheitstests],MATCH($B51,tab_MinKomp[[Stanowisko / Position ]:[Stanowisko / Position ]],0))="n/a","n/a",EQ51-INDEX(tab_MinKomp[Testy czystości / Reinheitstests],MATCH($B51,tab_MinKomp[[Stanowisko / Position ]:[Stanowisko / Position ]],0)))</f>
        <v>n/a</v>
      </c>
      <c r="ER52" s="190" t="str">
        <f>IF(INDEX(tab_MinKomp[Testy czystości / Reinheitstests],MATCH($B51,tab_MinKomp[[Stanowisko / Position ]:[Stanowisko / Position ]],0))="n/a","n/a",ER51-INDEX(tab_MinKomp[Testy czystości / Reinheitstests],MATCH($B51,tab_MinKomp[[Stanowisko / Position ]:[Stanowisko / Position ]],0)))</f>
        <v>n/a</v>
      </c>
      <c r="ES52" s="190" t="str">
        <f>IF(INDEX(tab_MinKomp[Testy czystości / Reinheitstests],MATCH($B51,tab_MinKomp[[Stanowisko / Position ]:[Stanowisko / Position ]],0))="n/a","n/a",ES51-INDEX(tab_MinKomp[Testy czystości / Reinheitstests],MATCH($B51,tab_MinKomp[[Stanowisko / Position ]:[Stanowisko / Position ]],0)))</f>
        <v>n/a</v>
      </c>
      <c r="ET52" s="190" t="str">
        <f>IF(INDEX(tab_MinKomp[Testy czystości / Reinheitstests],MATCH($B51,tab_MinKomp[[Stanowisko / Position ]:[Stanowisko / Position ]],0))="n/a","n/a",ET51-INDEX(tab_MinKomp[Testy czystości / Reinheitstests],MATCH($B51,tab_MinKomp[[Stanowisko / Position ]:[Stanowisko / Position ]],0)))</f>
        <v>n/a</v>
      </c>
      <c r="EU52" s="190" t="str">
        <f>IF(INDEX(tab_MinKomp[Testy czystości / Reinheitstests],MATCH($B51,tab_MinKomp[[Stanowisko / Position ]:[Stanowisko / Position ]],0))="n/a","n/a",EU51-INDEX(tab_MinKomp[Testy czystości / Reinheitstests],MATCH($B51,tab_MinKomp[[Stanowisko / Position ]:[Stanowisko / Position ]],0)))</f>
        <v>n/a</v>
      </c>
      <c r="EV52" s="190" t="str">
        <f>IF(INDEX(tab_MinKomp[Testy czystości / Reinheitstests],MATCH($B51,tab_MinKomp[[Stanowisko / Position ]:[Stanowisko / Position ]],0))="n/a","n/a",EV51-INDEX(tab_MinKomp[Testy czystości / Reinheitstests],MATCH($B51,tab_MinKomp[[Stanowisko / Position ]:[Stanowisko / Position ]],0)))</f>
        <v>n/a</v>
      </c>
      <c r="EW52" s="190" t="str">
        <f>IF(INDEX(tab_MinKomp[Testy czystości / Reinheitstests],MATCH($B51,tab_MinKomp[[Stanowisko / Position ]:[Stanowisko / Position ]],0))="n/a","n/a",EW51-INDEX(tab_MinKomp[Testy czystości / Reinheitstests],MATCH($B51,tab_MinKomp[[Stanowisko / Position ]:[Stanowisko / Position ]],0)))</f>
        <v>n/a</v>
      </c>
      <c r="EX52" s="190" t="str">
        <f>IF(INDEX(tab_MinKomp[Testy czystości / Reinheitstests],MATCH($B51,tab_MinKomp[[Stanowisko / Position ]:[Stanowisko / Position ]],0))="n/a","n/a",EX51-INDEX(tab_MinKomp[Testy czystości / Reinheitstests],MATCH($B51,tab_MinKomp[[Stanowisko / Position ]:[Stanowisko / Position ]],0)))</f>
        <v>n/a</v>
      </c>
      <c r="EY52" s="190" t="str">
        <f>IF(INDEX(tab_MinKomp[Testy czystości / Reinheitstests],MATCH($B51,tab_MinKomp[[Stanowisko / Position ]:[Stanowisko / Position ]],0))="n/a","n/a",EY51-INDEX(tab_MinKomp[Testy czystości / Reinheitstests],MATCH($B51,tab_MinKomp[[Stanowisko / Position ]:[Stanowisko / Position ]],0)))</f>
        <v>n/a</v>
      </c>
      <c r="EZ52" s="190" t="str">
        <f>IF(INDEX(tab_MinKomp[Testy czystości / Reinheitstests],MATCH($B51,tab_MinKomp[[Stanowisko / Position ]:[Stanowisko / Position ]],0))="n/a","n/a",EZ51-INDEX(tab_MinKomp[Testy czystości / Reinheitstests],MATCH($B51,tab_MinKomp[[Stanowisko / Position ]:[Stanowisko / Position ]],0)))</f>
        <v>n/a</v>
      </c>
      <c r="FA52" s="190" t="str">
        <f>IF(INDEX(tab_MinKomp[Testy czystości / Reinheitstests],MATCH($B51,tab_MinKomp[[Stanowisko / Position ]:[Stanowisko / Position ]],0))="n/a","n/a",FA51-INDEX(tab_MinKomp[Testy czystości / Reinheitstests],MATCH($B51,tab_MinKomp[[Stanowisko / Position ]:[Stanowisko / Position ]],0)))</f>
        <v>n/a</v>
      </c>
      <c r="FB52" s="190" t="str">
        <f>IF(INDEX(tab_MinKomp[Testy czystości / Reinheitstests],MATCH($B51,tab_MinKomp[[Stanowisko / Position ]:[Stanowisko / Position ]],0))="n/a","n/a",FB51-INDEX(tab_MinKomp[Testy czystości / Reinheitstests],MATCH($B51,tab_MinKomp[[Stanowisko / Position ]:[Stanowisko / Position ]],0)))</f>
        <v>n/a</v>
      </c>
      <c r="FC52" s="190" t="str">
        <f>IF(INDEX(tab_MinKomp[Testy czystości / Reinheitstests],MATCH($B51,tab_MinKomp[[Stanowisko / Position ]:[Stanowisko / Position ]],0))="n/a","n/a",FC51-INDEX(tab_MinKomp[Testy czystości / Reinheitstests],MATCH($B51,tab_MinKomp[[Stanowisko / Position ]:[Stanowisko / Position ]],0)))</f>
        <v>n/a</v>
      </c>
      <c r="FD52" s="190" t="str">
        <f>IF(INDEX(tab_MinKomp[Testy czystości / Reinheitstests],MATCH($B51,tab_MinKomp[[Stanowisko / Position ]:[Stanowisko / Position ]],0))="n/a","n/a",FD51-INDEX(tab_MinKomp[Testy czystości / Reinheitstests],MATCH($B51,tab_MinKomp[[Stanowisko / Position ]:[Stanowisko / Position ]],0)))</f>
        <v>n/a</v>
      </c>
      <c r="FE52" s="190" t="str">
        <f>IF(INDEX(tab_MinKomp[Testy czystości / Reinheitstests],MATCH($B51,tab_MinKomp[[Stanowisko / Position ]:[Stanowisko / Position ]],0))="n/a","n/a",FE51-INDEX(tab_MinKomp[Testy czystości / Reinheitstests],MATCH($B51,tab_MinKomp[[Stanowisko / Position ]:[Stanowisko / Position ]],0)))</f>
        <v>n/a</v>
      </c>
      <c r="FF52" s="190" t="str">
        <f>IF(INDEX(tab_MinKomp[Testy czystości / Reinheitstests],MATCH($B51,tab_MinKomp[[Stanowisko / Position ]:[Stanowisko / Position ]],0))="n/a","n/a",FF51-INDEX(tab_MinKomp[Testy czystości / Reinheitstests],MATCH($B51,tab_MinKomp[[Stanowisko / Position ]:[Stanowisko / Position ]],0)))</f>
        <v>n/a</v>
      </c>
      <c r="FG52" s="190" t="str">
        <f>IF(INDEX(tab_MinKomp[Testy czystości / Reinheitstests],MATCH($B51,tab_MinKomp[[Stanowisko / Position ]:[Stanowisko / Position ]],0))="n/a","n/a",FG51-INDEX(tab_MinKomp[Testy czystości / Reinheitstests],MATCH($B51,tab_MinKomp[[Stanowisko / Position ]:[Stanowisko / Position ]],0)))</f>
        <v>n/a</v>
      </c>
      <c r="FH52" s="190" t="str">
        <f>IF(INDEX(tab_MinKomp[Testy czystości / Reinheitstests],MATCH($B51,tab_MinKomp[[Stanowisko / Position ]:[Stanowisko / Position ]],0))="n/a","n/a",FH51-INDEX(tab_MinKomp[Testy czystości / Reinheitstests],MATCH($B51,tab_MinKomp[[Stanowisko / Position ]:[Stanowisko / Position ]],0)))</f>
        <v>n/a</v>
      </c>
      <c r="FI52" s="190" t="str">
        <f>IF(INDEX(tab_MinKomp[Testy czystości / Reinheitstests],MATCH($B51,tab_MinKomp[[Stanowisko / Position ]:[Stanowisko / Position ]],0))="n/a","n/a",FI51-INDEX(tab_MinKomp[Testy czystości / Reinheitstests],MATCH($B51,tab_MinKomp[[Stanowisko / Position ]:[Stanowisko / Position ]],0)))</f>
        <v>n/a</v>
      </c>
      <c r="FJ52" s="190" t="str">
        <f>IF(INDEX(tab_MinKomp[Testy czystości / Reinheitstests],MATCH($B51,tab_MinKomp[[Stanowisko / Position ]:[Stanowisko / Position ]],0))="n/a","n/a",FJ51-INDEX(tab_MinKomp[Testy czystości / Reinheitstests],MATCH($B51,tab_MinKomp[[Stanowisko / Position ]:[Stanowisko / Position ]],0)))</f>
        <v>n/a</v>
      </c>
      <c r="FK52" s="190" t="str">
        <f>IF(INDEX(tab_MinKomp[Testy czystości / Reinheitstests],MATCH($B51,tab_MinKomp[[Stanowisko / Position ]:[Stanowisko / Position ]],0))="n/a","n/a",FK51-INDEX(tab_MinKomp[Testy czystości / Reinheitstests],MATCH($B51,tab_MinKomp[[Stanowisko / Position ]:[Stanowisko / Position ]],0)))</f>
        <v>n/a</v>
      </c>
      <c r="FL52" s="190" t="str">
        <f>IF(INDEX(tab_MinKomp[Testy czystości / Reinheitstests],MATCH($B51,tab_MinKomp[[Stanowisko / Position ]:[Stanowisko / Position ]],0))="n/a","n/a",FL51-INDEX(tab_MinKomp[Testy czystości / Reinheitstests],MATCH($B51,tab_MinKomp[[Stanowisko / Position ]:[Stanowisko / Position ]],0)))</f>
        <v>n/a</v>
      </c>
      <c r="FM52" s="190" t="str">
        <f>IF(INDEX(tab_MinKomp[Testy czystości / Reinheitstests],MATCH($B51,tab_MinKomp[[Stanowisko / Position ]:[Stanowisko / Position ]],0))="n/a","n/a",FM51-INDEX(tab_MinKomp[Testy czystości / Reinheitstests],MATCH($B51,tab_MinKomp[[Stanowisko / Position ]:[Stanowisko / Position ]],0)))</f>
        <v>n/a</v>
      </c>
      <c r="FN52" s="194" t="s">
        <v>248</v>
      </c>
      <c r="FO52" s="194" t="s">
        <v>248</v>
      </c>
      <c r="FP52" s="194" t="s">
        <v>248</v>
      </c>
      <c r="FQ52" s="190" t="str">
        <f>IF(INDEX(tab_MinKomp[Testy czystości / Reinheitstests],MATCH($B51,tab_MinKomp[[Stanowisko / Position ]:[Stanowisko / Position ]],0))="n/a","n/a",FQ51-INDEX(tab_MinKomp[Testy czystości / Reinheitstests],MATCH($B51,tab_MinKomp[[Stanowisko / Position ]:[Stanowisko / Position ]],0)))</f>
        <v>n/a</v>
      </c>
      <c r="FR52" s="190" t="str">
        <f>IF(INDEX(tab_MinKomp[Testy czystości / Reinheitstests],MATCH($B51,tab_MinKomp[[Stanowisko / Position ]:[Stanowisko / Position ]],0))="n/a","n/a",FR51-INDEX(tab_MinKomp[Testy czystości / Reinheitstests],MATCH($B51,tab_MinKomp[[Stanowisko / Position ]:[Stanowisko / Position ]],0)))</f>
        <v>n/a</v>
      </c>
      <c r="FS52" s="194">
        <f>IF(INDEX(tab_MinKomp[LEAN MANAGEMENT],MATCH($B51,tab_MinKomp[[Stanowisko / Position ]:[Stanowisko / Position ]],0))="n/a","n/a",FS51-INDEX(tab_MinKomp[LEAN MANAGEMENT],MATCH($B51,tab_MinKomp[[Stanowisko / Position ]:[Stanowisko / Position ]],0)))</f>
        <v>1</v>
      </c>
      <c r="FT52" s="194">
        <v>1</v>
      </c>
      <c r="FU52" s="194">
        <v>1</v>
      </c>
      <c r="FV52" s="194">
        <v>2</v>
      </c>
      <c r="FW52" s="194">
        <v>2</v>
      </c>
      <c r="FX52" s="194">
        <v>2</v>
      </c>
      <c r="FY52" s="194">
        <v>2</v>
      </c>
      <c r="FZ52" s="194">
        <v>2</v>
      </c>
      <c r="GA52" s="194" t="str">
        <f>IF(INDEX(tab_MinKomp[Konserwacja form guma],MATCH($B51,tab_MinKomp[[Stanowisko / Position ]:[Stanowisko / Position ]],0))="n/a","n/a",GA51-INDEX(tab_MinKomp[Konserwacja form guma],MATCH($B51,tab_MinKomp[[Stanowisko / Position ]:[Stanowisko / Position ]],0)))</f>
        <v>n/a</v>
      </c>
      <c r="GB52" s="194" t="str">
        <f>IF(INDEX(tab_MinKomp[Konserwacja form plastiki],MATCH($B51,tab_MinKomp[[Stanowisko / Position ]:[Stanowisko / Position ]],0))="n/a","n/a",GB51-INDEX(tab_MinKomp[Konserwacja form plastiki],MATCH($B51,tab_MinKomp[[Stanowisko / Position ]:[Stanowisko / Position ]],0)))</f>
        <v>n/a</v>
      </c>
      <c r="GC52" s="194">
        <v>2</v>
      </c>
      <c r="GD52" s="194">
        <v>2</v>
      </c>
      <c r="GE52" s="193" t="str">
        <f>IF(INDEX(tab_MinKomp[Motywowanie i budowanie zaangażowania zespołu],MATCH($B51,tab_MinKomp[[Stanowisko / Position ]:[Stanowisko / Position ]],0))="n/a","n/a",GE51-INDEX(tab_MinKomp[Motywowanie i budowanie zaangażowania zespołu],MATCH($B51,tab_MinKomp[[Stanowisko / Position ]:[Stanowisko / Position ]],0)))</f>
        <v>n/a</v>
      </c>
      <c r="GF52" s="186" t="s">
        <v>248</v>
      </c>
      <c r="GG52" s="186" t="s">
        <v>248</v>
      </c>
      <c r="GH52" s="186" t="s">
        <v>248</v>
      </c>
      <c r="GI52" s="186" t="s">
        <v>248</v>
      </c>
      <c r="GJ52" s="186" t="s">
        <v>248</v>
      </c>
      <c r="GK52" s="186" t="s">
        <v>248</v>
      </c>
      <c r="GL52" s="186" t="s">
        <v>248</v>
      </c>
      <c r="GM52" s="186" t="s">
        <v>248</v>
      </c>
      <c r="GN52" s="186" t="s">
        <v>248</v>
      </c>
      <c r="GO52" s="186" t="s">
        <v>248</v>
      </c>
      <c r="GP52" s="186" t="s">
        <v>248</v>
      </c>
      <c r="GQ52" s="186" t="s">
        <v>248</v>
      </c>
      <c r="GR52" s="186" t="s">
        <v>248</v>
      </c>
      <c r="GS52" s="186" t="s">
        <v>248</v>
      </c>
      <c r="GT52" s="186" t="s">
        <v>248</v>
      </c>
      <c r="GU52" s="186" t="s">
        <v>248</v>
      </c>
      <c r="GV52" s="186" t="s">
        <v>248</v>
      </c>
      <c r="GW52" s="186" t="s">
        <v>248</v>
      </c>
      <c r="GX52" s="186" t="s">
        <v>248</v>
      </c>
      <c r="GY52" s="186" t="s">
        <v>248</v>
      </c>
      <c r="GZ52" s="261" t="s">
        <v>248</v>
      </c>
      <c r="HA52" s="261" t="s">
        <v>248</v>
      </c>
      <c r="HB52" s="191">
        <f>SUM(G52:GE52)/(HB51-(SUM(G52:GE52)))</f>
        <v>2.1904761904761907</v>
      </c>
      <c r="HC52" s="102"/>
    </row>
    <row r="53" spans="1:211" ht="24.9" customHeight="1" x14ac:dyDescent="0.3">
      <c r="A53" s="105" t="s">
        <v>320</v>
      </c>
      <c r="B53" s="105" t="s">
        <v>315</v>
      </c>
      <c r="C53" s="105" t="s">
        <v>396</v>
      </c>
      <c r="D53" s="105">
        <v>1661</v>
      </c>
      <c r="E53" s="394" t="s">
        <v>404</v>
      </c>
      <c r="F53" s="185" t="s">
        <v>374</v>
      </c>
      <c r="G53" s="186">
        <v>2</v>
      </c>
      <c r="H53" s="186">
        <v>1</v>
      </c>
      <c r="I53" s="186">
        <v>2</v>
      </c>
      <c r="J53" s="186">
        <v>1</v>
      </c>
      <c r="K53" s="186">
        <v>1</v>
      </c>
      <c r="L53" s="186" t="s">
        <v>248</v>
      </c>
      <c r="M53" s="186" t="s">
        <v>248</v>
      </c>
      <c r="N53" s="186" t="s">
        <v>248</v>
      </c>
      <c r="O53" s="186">
        <v>1</v>
      </c>
      <c r="P53" s="186">
        <v>1</v>
      </c>
      <c r="Q53" s="186" t="s">
        <v>248</v>
      </c>
      <c r="R53" s="186" t="s">
        <v>248</v>
      </c>
      <c r="S53" s="186" t="s">
        <v>248</v>
      </c>
      <c r="T53" s="186" t="s">
        <v>248</v>
      </c>
      <c r="U53" s="186" t="s">
        <v>248</v>
      </c>
      <c r="V53" s="186" t="s">
        <v>248</v>
      </c>
      <c r="W53" s="186" t="s">
        <v>248</v>
      </c>
      <c r="X53" s="186" t="s">
        <v>248</v>
      </c>
      <c r="Y53" s="186" t="s">
        <v>248</v>
      </c>
      <c r="Z53" s="186" t="s">
        <v>248</v>
      </c>
      <c r="AA53" s="186" t="s">
        <v>248</v>
      </c>
      <c r="AB53" s="186" t="s">
        <v>248</v>
      </c>
      <c r="AC53" s="186" t="s">
        <v>248</v>
      </c>
      <c r="AD53" s="186" t="s">
        <v>248</v>
      </c>
      <c r="AE53" s="186" t="s">
        <v>248</v>
      </c>
      <c r="AF53" s="186" t="s">
        <v>248</v>
      </c>
      <c r="AG53" s="186" t="s">
        <v>248</v>
      </c>
      <c r="AH53" s="186" t="s">
        <v>248</v>
      </c>
      <c r="AI53" s="186" t="s">
        <v>248</v>
      </c>
      <c r="AJ53" s="186" t="s">
        <v>248</v>
      </c>
      <c r="AK53" s="186" t="s">
        <v>248</v>
      </c>
      <c r="AL53" s="186">
        <v>1</v>
      </c>
      <c r="AM53" s="186" t="s">
        <v>248</v>
      </c>
      <c r="AN53" s="186" t="s">
        <v>248</v>
      </c>
      <c r="AO53" s="186">
        <v>1</v>
      </c>
      <c r="AP53" s="186" t="s">
        <v>248</v>
      </c>
      <c r="AQ53" s="186">
        <v>1</v>
      </c>
      <c r="AR53" s="186" t="s">
        <v>248</v>
      </c>
      <c r="AS53" s="186" t="s">
        <v>248</v>
      </c>
      <c r="AT53" s="186" t="s">
        <v>248</v>
      </c>
      <c r="AU53" s="186" t="s">
        <v>248</v>
      </c>
      <c r="AV53" s="186">
        <v>2</v>
      </c>
      <c r="AW53" s="186">
        <v>1</v>
      </c>
      <c r="AX53" s="186" t="s">
        <v>248</v>
      </c>
      <c r="AY53" s="186" t="s">
        <v>248</v>
      </c>
      <c r="AZ53" s="186" t="s">
        <v>248</v>
      </c>
      <c r="BA53" s="186">
        <v>1</v>
      </c>
      <c r="BB53" s="186">
        <v>1</v>
      </c>
      <c r="BC53" s="186" t="s">
        <v>248</v>
      </c>
      <c r="BD53" s="186" t="s">
        <v>248</v>
      </c>
      <c r="BE53" s="186" t="s">
        <v>248</v>
      </c>
      <c r="BF53" s="186" t="s">
        <v>248</v>
      </c>
      <c r="BG53" s="186" t="s">
        <v>248</v>
      </c>
      <c r="BH53" s="186" t="s">
        <v>248</v>
      </c>
      <c r="BI53" s="186" t="s">
        <v>248</v>
      </c>
      <c r="BJ53" s="186" t="s">
        <v>248</v>
      </c>
      <c r="BK53" s="186" t="s">
        <v>248</v>
      </c>
      <c r="BL53" s="186" t="s">
        <v>248</v>
      </c>
      <c r="BM53" s="186" t="s">
        <v>248</v>
      </c>
      <c r="BN53" s="186" t="s">
        <v>248</v>
      </c>
      <c r="BO53" s="186" t="s">
        <v>248</v>
      </c>
      <c r="BP53" s="186" t="s">
        <v>248</v>
      </c>
      <c r="BQ53" s="186">
        <v>2</v>
      </c>
      <c r="BR53" s="186" t="s">
        <v>248</v>
      </c>
      <c r="BS53" s="186">
        <v>2</v>
      </c>
      <c r="BT53" s="186" t="s">
        <v>248</v>
      </c>
      <c r="BU53" s="186">
        <v>2</v>
      </c>
      <c r="BV53" s="186" t="s">
        <v>248</v>
      </c>
      <c r="BW53" s="186">
        <v>2</v>
      </c>
      <c r="BX53" s="186">
        <v>2</v>
      </c>
      <c r="BY53" s="186" t="s">
        <v>248</v>
      </c>
      <c r="BZ53" s="186">
        <v>2</v>
      </c>
      <c r="CA53" s="186" t="s">
        <v>248</v>
      </c>
      <c r="CB53" s="186">
        <v>2</v>
      </c>
      <c r="CC53" s="186" t="s">
        <v>248</v>
      </c>
      <c r="CD53" s="186">
        <v>2</v>
      </c>
      <c r="CE53" s="186">
        <v>2</v>
      </c>
      <c r="CF53" s="186">
        <v>2</v>
      </c>
      <c r="CG53" s="186">
        <v>1</v>
      </c>
      <c r="CH53" s="186" t="s">
        <v>248</v>
      </c>
      <c r="CI53" s="186" t="s">
        <v>248</v>
      </c>
      <c r="CJ53" s="186" t="s">
        <v>248</v>
      </c>
      <c r="CK53" s="186" t="s">
        <v>248</v>
      </c>
      <c r="CL53" s="186" t="s">
        <v>248</v>
      </c>
      <c r="CM53" s="186" t="s">
        <v>248</v>
      </c>
      <c r="CN53" s="186" t="s">
        <v>248</v>
      </c>
      <c r="CO53" s="186" t="s">
        <v>248</v>
      </c>
      <c r="CP53" s="186" t="s">
        <v>248</v>
      </c>
      <c r="CQ53" s="186" t="s">
        <v>248</v>
      </c>
      <c r="CR53" s="186" t="s">
        <v>248</v>
      </c>
      <c r="CS53" s="186" t="s">
        <v>248</v>
      </c>
      <c r="CT53" s="186" t="s">
        <v>248</v>
      </c>
      <c r="CU53" s="186" t="s">
        <v>248</v>
      </c>
      <c r="CV53" s="186" t="s">
        <v>248</v>
      </c>
      <c r="CW53" s="186">
        <v>2</v>
      </c>
      <c r="CX53" s="186" t="s">
        <v>248</v>
      </c>
      <c r="CY53" s="186" t="s">
        <v>248</v>
      </c>
      <c r="CZ53" s="186" t="s">
        <v>248</v>
      </c>
      <c r="DA53" s="186" t="s">
        <v>248</v>
      </c>
      <c r="DB53" s="186" t="s">
        <v>248</v>
      </c>
      <c r="DC53" s="186" t="s">
        <v>248</v>
      </c>
      <c r="DD53" s="186" t="s">
        <v>248</v>
      </c>
      <c r="DE53" s="186" t="s">
        <v>248</v>
      </c>
      <c r="DF53" s="186">
        <v>1</v>
      </c>
      <c r="DG53" s="186" t="s">
        <v>248</v>
      </c>
      <c r="DH53" s="186" t="s">
        <v>248</v>
      </c>
      <c r="DI53" s="186" t="s">
        <v>248</v>
      </c>
      <c r="DJ53" s="186" t="s">
        <v>248</v>
      </c>
      <c r="DK53" s="186" t="s">
        <v>248</v>
      </c>
      <c r="DL53" s="186" t="s">
        <v>248</v>
      </c>
      <c r="DM53" s="186" t="s">
        <v>248</v>
      </c>
      <c r="DN53" s="186" t="s">
        <v>248</v>
      </c>
      <c r="DO53" s="186" t="s">
        <v>248</v>
      </c>
      <c r="DP53" s="186" t="s">
        <v>248</v>
      </c>
      <c r="DQ53" s="186" t="s">
        <v>248</v>
      </c>
      <c r="DR53" s="186" t="s">
        <v>248</v>
      </c>
      <c r="DS53" s="186" t="s">
        <v>248</v>
      </c>
      <c r="DT53" s="186" t="s">
        <v>248</v>
      </c>
      <c r="DU53" s="186" t="s">
        <v>248</v>
      </c>
      <c r="DV53" s="186" t="s">
        <v>248</v>
      </c>
      <c r="DW53" s="186" t="s">
        <v>248</v>
      </c>
      <c r="DX53" s="186" t="s">
        <v>248</v>
      </c>
      <c r="DY53" s="186" t="s">
        <v>248</v>
      </c>
      <c r="DZ53" s="186" t="s">
        <v>248</v>
      </c>
      <c r="EA53" s="186" t="s">
        <v>248</v>
      </c>
      <c r="EB53" s="186" t="s">
        <v>248</v>
      </c>
      <c r="EC53" s="186" t="s">
        <v>248</v>
      </c>
      <c r="ED53" s="186" t="s">
        <v>248</v>
      </c>
      <c r="EE53" s="186" t="s">
        <v>248</v>
      </c>
      <c r="EF53" s="186" t="s">
        <v>248</v>
      </c>
      <c r="EG53" s="186" t="s">
        <v>248</v>
      </c>
      <c r="EH53" s="186" t="s">
        <v>248</v>
      </c>
      <c r="EI53" s="186" t="s">
        <v>248</v>
      </c>
      <c r="EJ53" s="186" t="s">
        <v>248</v>
      </c>
      <c r="EK53" s="186" t="s">
        <v>248</v>
      </c>
      <c r="EL53" s="184" t="s">
        <v>248</v>
      </c>
      <c r="EM53" s="184" t="s">
        <v>248</v>
      </c>
      <c r="EN53" s="184" t="s">
        <v>248</v>
      </c>
      <c r="EO53" s="186" t="s">
        <v>248</v>
      </c>
      <c r="EP53" s="186" t="s">
        <v>248</v>
      </c>
      <c r="EQ53" s="186" t="s">
        <v>248</v>
      </c>
      <c r="ER53" s="186" t="s">
        <v>248</v>
      </c>
      <c r="ES53" s="186" t="s">
        <v>248</v>
      </c>
      <c r="ET53" s="186" t="s">
        <v>248</v>
      </c>
      <c r="EU53" s="186" t="s">
        <v>248</v>
      </c>
      <c r="EV53" s="186" t="s">
        <v>248</v>
      </c>
      <c r="EW53" s="186" t="s">
        <v>248</v>
      </c>
      <c r="EX53" s="186" t="s">
        <v>248</v>
      </c>
      <c r="EY53" s="186" t="s">
        <v>248</v>
      </c>
      <c r="EZ53" s="186" t="s">
        <v>248</v>
      </c>
      <c r="FA53" s="186" t="s">
        <v>248</v>
      </c>
      <c r="FB53" s="186" t="s">
        <v>248</v>
      </c>
      <c r="FC53" s="186" t="s">
        <v>248</v>
      </c>
      <c r="FD53" s="186" t="s">
        <v>248</v>
      </c>
      <c r="FE53" s="186" t="s">
        <v>248</v>
      </c>
      <c r="FF53" s="186" t="s">
        <v>248</v>
      </c>
      <c r="FG53" s="186" t="s">
        <v>248</v>
      </c>
      <c r="FH53" s="186" t="s">
        <v>248</v>
      </c>
      <c r="FI53" s="186" t="s">
        <v>248</v>
      </c>
      <c r="FJ53" s="186" t="s">
        <v>248</v>
      </c>
      <c r="FK53" s="186" t="s">
        <v>248</v>
      </c>
      <c r="FL53" s="186" t="s">
        <v>248</v>
      </c>
      <c r="FM53" s="186" t="s">
        <v>248</v>
      </c>
      <c r="FN53" s="187" t="s">
        <v>248</v>
      </c>
      <c r="FO53" s="187" t="s">
        <v>248</v>
      </c>
      <c r="FP53" s="187" t="s">
        <v>248</v>
      </c>
      <c r="FQ53" s="187" t="s">
        <v>248</v>
      </c>
      <c r="FR53" s="187" t="s">
        <v>248</v>
      </c>
      <c r="FS53" s="186">
        <v>2</v>
      </c>
      <c r="FT53" s="186">
        <v>2</v>
      </c>
      <c r="FU53" s="186">
        <v>1</v>
      </c>
      <c r="FV53" s="186">
        <v>1</v>
      </c>
      <c r="FW53" s="186">
        <v>1</v>
      </c>
      <c r="FX53" s="186">
        <v>2</v>
      </c>
      <c r="FY53" s="186">
        <v>2</v>
      </c>
      <c r="FZ53" s="186">
        <v>2</v>
      </c>
      <c r="GA53" s="186" t="s">
        <v>248</v>
      </c>
      <c r="GB53" s="186" t="s">
        <v>248</v>
      </c>
      <c r="GC53" s="186">
        <v>2</v>
      </c>
      <c r="GD53" s="186">
        <v>1</v>
      </c>
      <c r="GE53" s="186" t="s">
        <v>248</v>
      </c>
      <c r="GF53" s="186" t="s">
        <v>248</v>
      </c>
      <c r="GG53" s="186" t="s">
        <v>248</v>
      </c>
      <c r="GH53" s="186" t="s">
        <v>248</v>
      </c>
      <c r="GI53" s="186" t="s">
        <v>248</v>
      </c>
      <c r="GJ53" s="186" t="s">
        <v>248</v>
      </c>
      <c r="GK53" s="186" t="s">
        <v>248</v>
      </c>
      <c r="GL53" s="186" t="s">
        <v>248</v>
      </c>
      <c r="GM53" s="186" t="s">
        <v>248</v>
      </c>
      <c r="GN53" s="186" t="s">
        <v>248</v>
      </c>
      <c r="GO53" s="186" t="s">
        <v>248</v>
      </c>
      <c r="GP53" s="186" t="s">
        <v>248</v>
      </c>
      <c r="GQ53" s="186" t="s">
        <v>248</v>
      </c>
      <c r="GR53" s="186" t="s">
        <v>248</v>
      </c>
      <c r="GS53" s="186" t="s">
        <v>248</v>
      </c>
      <c r="GT53" s="186" t="s">
        <v>248</v>
      </c>
      <c r="GU53" s="186" t="s">
        <v>248</v>
      </c>
      <c r="GV53" s="186" t="s">
        <v>248</v>
      </c>
      <c r="GW53" s="186" t="s">
        <v>248</v>
      </c>
      <c r="GX53" s="186" t="s">
        <v>248</v>
      </c>
      <c r="GY53" s="186" t="s">
        <v>248</v>
      </c>
      <c r="GZ53" s="261" t="s">
        <v>248</v>
      </c>
      <c r="HA53" s="261" t="s">
        <v>248</v>
      </c>
      <c r="HB53" s="188">
        <f>SUM(G53:GE53)</f>
        <v>57</v>
      </c>
    </row>
    <row r="54" spans="1:211" ht="24.9" customHeight="1" thickBot="1" x14ac:dyDescent="0.35">
      <c r="A54" s="108" t="str">
        <f>A53</f>
        <v>Prod.-Q-4</v>
      </c>
      <c r="B54" s="108" t="str">
        <f>B53</f>
        <v>Pracownik Produkcji</v>
      </c>
      <c r="C54" s="108" t="str">
        <f>C53</f>
        <v>KB</v>
      </c>
      <c r="D54" s="108">
        <f>D53</f>
        <v>1661</v>
      </c>
      <c r="E54" s="395"/>
      <c r="F54" s="189" t="s">
        <v>375</v>
      </c>
      <c r="G54" s="192">
        <f>IF(INDEX(tab_MinKomp[Przepisy BHP / BHP Vorschriften],MATCH($B53,tab_MinKomp[[Stanowisko / Position ]:[Stanowisko / Position ]],0))="n/a","n/a",G53-INDEX(tab_MinKomp[Przepisy BHP / BHP Vorschriften],MATCH($B53,tab_MinKomp[[Stanowisko / Position ]:[Stanowisko / Position ]],0)))</f>
        <v>0</v>
      </c>
      <c r="H54" s="193">
        <f>IF(INDEX(tab_MinKomp[Przepisy PPOŻ / Brandschutzbestimmungen],MATCH($B53,tab_MinKomp[[Stanowisko / Position ]:[Stanowisko / Position ]],0))="n/a","n/a",H53-INDEX(tab_MinKomp[Przepisy PPOŻ / Brandschutzbestimmungen],MATCH($B53,tab_MinKomp[[Stanowisko / Position ]:[Stanowisko / Position ]],0)))</f>
        <v>0</v>
      </c>
      <c r="I54" s="193">
        <f>IF(INDEX(tab_MinKomp[Ryzyko zawodowe na stanowiskach pracyv/ Berufliche Risiken an Arbeitsstellen],MATCH($B53,tab_MinKomp[[Stanowisko / Position ]:[Stanowisko / Position ]],0))="n/a","n/a",I53-INDEX(tab_MinKomp[Ryzyko zawodowe na stanowiskach pracyv/ Berufliche Risiken an Arbeitsstellen],MATCH($B53,tab_MinKomp[[Stanowisko / Position ]:[Stanowisko / Position ]],0)))</f>
        <v>0</v>
      </c>
      <c r="J54" s="193">
        <f>IF(INDEX(tab_MinKomp[Gospodarka substancjami niebezpiecznymi / Gefahrstoffmanagement],MATCH($B53,tab_MinKomp[[Stanowisko / Position ]:[Stanowisko / Position ]],0))="n/a","n/a",J53-INDEX(tab_MinKomp[Gospodarka substancjami niebezpiecznymi / Gefahrstoffmanagement],MATCH($B53,tab_MinKomp[[Stanowisko / Position ]:[Stanowisko / Position ]],0)))</f>
        <v>0</v>
      </c>
      <c r="K54" s="193">
        <f>IF(INDEX(tab_MinKomp[Gospodarka odpadami / Abfallwirtschaft],MATCH($B53,tab_MinKomp[[Stanowisko / Position ]:[Stanowisko / Position ]],0))="n/a","n/a",K53-INDEX(tab_MinKomp[Gospodarka odpadami / Abfallwirtschaft],MATCH($B53,tab_MinKomp[[Stanowisko / Position ]:[Stanowisko / Position ]],0)))</f>
        <v>0</v>
      </c>
      <c r="L54" s="194" t="str">
        <f>IF(INDEX(tab_MinKomp[Przepisy kodeksu pracy / Bestimmungen des Arbeitsgesetzes],MATCH($B53,tab_MinKomp[[Stanowisko / Position ]:[Stanowisko / Position ]],0))="n/a","n/a",L53-INDEX(tab_MinKomp[Przepisy kodeksu pracy / Bestimmungen des Arbeitsgesetzes],MATCH($B53,tab_MinKomp[[Stanowisko / Position ]:[Stanowisko / Position ]],0)))</f>
        <v>n/a</v>
      </c>
      <c r="M54" s="195" t="str">
        <f>IF(INDEX(tab_MinKomp[Przepisy o ub.społ. ZUS  / Sozialversicherungsvorschriften],MATCH($B53,tab_MinKomp[[Stanowisko / Position ]:[Stanowisko / Position ]],0))="n/a","n/a",M53-INDEX(tab_MinKomp[Przepisy o ub.społ. ZUS  / Sozialversicherungsvorschriften],MATCH($B53,tab_MinKomp[[Stanowisko / Position ]:[Stanowisko / Position ]],0)))</f>
        <v>n/a</v>
      </c>
      <c r="N54" s="194" t="str">
        <f>IF(INDEX(tab_MinKomp[PRZEPISY O PDOF /persönlich Einkommensteuergesetz ],MATCH($B53,tab_MinKomp[[Stanowisko / Position ]:[Stanowisko / Position ]],0))="n/a","n/a",N53-INDEX(tab_MinKomp[PRZEPISY O PDOF /persönlich Einkommensteuergesetz ],MATCH($B53,tab_MinKomp[[Stanowisko / Position ]:[Stanowisko / Position ]],0)))</f>
        <v>n/a</v>
      </c>
      <c r="O54" s="194">
        <f>IF(INDEX(tab_MinKomp[Regulamin pracy / Arbeitsordnung],MATCH($B53,tab_MinKomp[[Stanowisko / Position ]:[Stanowisko / Position ]],0))="n/a","n/a",O53-INDEX(tab_MinKomp[Regulamin pracy / Arbeitsordnung],MATCH($B53,tab_MinKomp[[Stanowisko / Position ]:[Stanowisko / Position ]],0)))</f>
        <v>0</v>
      </c>
      <c r="P54" s="194">
        <f>IF(INDEX(tab_MinKomp[Regulamin wynagradzania / Vergütungsordnung],MATCH($B53,tab_MinKomp[[Stanowisko / Position ]:[Stanowisko / Position ]],0))="n/a","n/a",P53-INDEX(tab_MinKomp[Regulamin wynagradzania / Vergütungsordnung],MATCH($B53,tab_MinKomp[[Stanowisko / Position ]:[Stanowisko / Position ]],0)))</f>
        <v>0</v>
      </c>
      <c r="Q54" s="194" t="str">
        <f>IF(INDEX(tab_MinKomp[System R2PŁATNIK PRO: Płace / Lohnabrechnung],MATCH($B53,tab_MinKomp[[Stanowisko / Position ]:[Stanowisko / Position ]],0))="n/a","n/a",Q53-INDEX(tab_MinKomp[System R2PŁATNIK PRO: Płace / Lohnabrechnung],MATCH($B53,tab_MinKomp[[Stanowisko / Position ]:[Stanowisko / Position ]],0)))</f>
        <v>n/a</v>
      </c>
      <c r="R54" s="194" t="str">
        <f>IF(INDEX(tab_MinKomp[SystemR2PŁATNIK PRO: KADRY / Personaldaten],MATCH($B53,tab_MinKomp[[Stanowisko / Position ]:[Stanowisko / Position ]],0))="n/a","n/a",R53-INDEX(tab_MinKomp[SystemR2PŁATNIK PRO: KADRY / Personaldaten],MATCH($B53,tab_MinKomp[[Stanowisko / Position ]:[Stanowisko / Position ]],0)))</f>
        <v>n/a</v>
      </c>
      <c r="S54" s="194" t="str">
        <f>IF(INDEX(tab_MinKomp[SYSTEM R2PŁATNIK PRO: zarządzanie pracownikami / Arbeitsverwaltung],MATCH($B53,tab_MinKomp[[Stanowisko / Position ]:[Stanowisko / Position ]],0))="n/a","n/a",S53-INDEX(tab_MinKomp[SYSTEM R2PŁATNIK PRO: zarządzanie pracownikami / Arbeitsverwaltung],MATCH($B53,tab_MinKomp[[Stanowisko / Position ]:[Stanowisko / Position ]],0)))</f>
        <v>n/a</v>
      </c>
      <c r="T54" s="194" t="str">
        <f>IF(INDEX(tab_MinKomp[Doradztwo, wsparcie personalne / Personalberatung und Unterstützung],MATCH($B53,tab_MinKomp[[Stanowisko / Position ]:[Stanowisko / Position ]],0))="n/a","n/a",T53-INDEX(tab_MinKomp[Doradztwo, wsparcie personalne / Personalberatung und Unterstützung],MATCH($B53,tab_MinKomp[[Stanowisko / Position ]:[Stanowisko / Position ]],0)))</f>
        <v>n/a</v>
      </c>
      <c r="U54" s="194" t="str">
        <f>IF(INDEX(tab_MinKomp[Przepisy o podatku VAT / MwSt.- Gesetz],MATCH($B53,tab_MinKomp[[Stanowisko / Position ]:[Stanowisko / Position ]],0))="n/a","n/a",U53-INDEX(tab_MinKomp[Przepisy o podatku VAT / MwSt.- Gesetz],MATCH($B53,tab_MinKomp[[Stanowisko / Position ]:[Stanowisko / Position ]],0)))</f>
        <v>n/a</v>
      </c>
      <c r="V54" s="194" t="str">
        <f>IF(INDEX(tab_MinKomp[PrzepisyPDOP / geschäftlich Einkommensteuergesetz],MATCH($B53,tab_MinKomp[[Stanowisko / Position ]:[Stanowisko / Position ]],0))="n/a","n/a",V53-INDEX(tab_MinKomp[PrzepisyPDOP / geschäftlich Einkommensteuergesetz],MATCH($B53,tab_MinKomp[[Stanowisko / Position ]:[Stanowisko / Position ]],0)))</f>
        <v>n/a</v>
      </c>
      <c r="W54" s="194" t="str">
        <f>IF(INDEX(tab_MinKomp[System BAAN / FINANSE (FIBU)],MATCH($B53,tab_MinKomp[[Stanowisko / Position ]:[Stanowisko / Position ]],0))="n/a","n/a",W53-INDEX(tab_MinKomp[System BAAN / FINANSE (FIBU)],MATCH($B53,tab_MinKomp[[Stanowisko / Position ]:[Stanowisko / Position ]],0)))</f>
        <v>n/a</v>
      </c>
      <c r="X54" s="194" t="str">
        <f>IF(INDEX(tab_MinKomp[Systemy pomocnicze / Hilfssysteme(STOCKPROGRAM, KALK2000 etc.)],MATCH($B53,tab_MinKomp[[Stanowisko / Position ]:[Stanowisko / Position ]],0))="n/a","n/a",X53-INDEX(tab_MinKomp[Systemy pomocnicze / Hilfssysteme(STOCKPROGRAM, KALK2000 etc.)],MATCH($B53,tab_MinKomp[[Stanowisko / Position ]:[Stanowisko / Position ]],0)))</f>
        <v>n/a</v>
      </c>
      <c r="Y54" s="194" t="str">
        <f>IF(INDEX(tab_MinKomp[Polityka rachunkowości / Buchführungspolitik],MATCH($B53,tab_MinKomp[[Stanowisko / Position ]:[Stanowisko / Position ]],0))="n/a","n/a",Y53-INDEX(tab_MinKomp[Polityka rachunkowości / Buchführungspolitik],MATCH($B53,tab_MinKomp[[Stanowisko / Position ]:[Stanowisko / Position ]],0)))</f>
        <v>n/a</v>
      </c>
      <c r="Z54" s="194" t="str">
        <f>IF(INDEX(tab_MinKomp[Ustawa o rachunkowości / Rechnungslegungsgesetz],MATCH($B53,tab_MinKomp[[Stanowisko / Position ]:[Stanowisko / Position ]],0))="n/a","n/a",Z53-INDEX(tab_MinKomp[Ustawa o rachunkowości / Rechnungslegungsgesetz],MATCH($B53,tab_MinKomp[[Stanowisko / Position ]:[Stanowisko / Position ]],0)))</f>
        <v>n/a</v>
      </c>
      <c r="AA54" s="194" t="str">
        <f>IF(INDEX(tab_MinKomp[WORKFLOW - TS-100],MATCH($B53,tab_MinKomp[[Stanowisko / Position ]:[Stanowisko / Position ]],0))="n/a","n/a",AA53-INDEX(tab_MinKomp[WORKFLOW - TS-100],MATCH($B53,tab_MinKomp[[Stanowisko / Position ]:[Stanowisko / Position ]],0)))</f>
        <v>n/a</v>
      </c>
      <c r="AB54" s="194" t="str">
        <f>IF(INDEX(tab_MinKomp[WORKFLOW - SFMS],MATCH($B53,tab_MinKomp[[Stanowisko / Position ]:[Stanowisko / Position ]],0))="n/a","n/a",AB53-INDEX(tab_MinKomp[WORKFLOW - SFMS],MATCH($B53,tab_MinKomp[[Stanowisko / Position ]:[Stanowisko / Position ]],0)))</f>
        <v>n/a</v>
      </c>
      <c r="AC54" s="194" t="str">
        <f>IF(INDEX(tab_MinKomp[System ISO 9001:2015],MATCH($B53,tab_MinKomp[[Stanowisko / Position ]:[Stanowisko / Position ]],0))="n/a","n/a",AC53-INDEX(tab_MinKomp[System ISO 9001:2015],MATCH($B53,tab_MinKomp[[Stanowisko / Position ]:[Stanowisko / Position ]],0)))</f>
        <v>n/a</v>
      </c>
      <c r="AD54" s="194" t="str">
        <f>IF(INDEX(tab_MinKomp[System ISO 9001:2015],MATCH($B53,tab_MinKomp[[Stanowisko / Position ]:[Stanowisko / Position ]],0))="n/a","n/a",AD53-INDEX(tab_MinKomp[System ISO 9001:2015],MATCH($B53,tab_MinKomp[[Stanowisko / Position ]:[Stanowisko / Position ]],0)))</f>
        <v>n/a</v>
      </c>
      <c r="AE54" s="194" t="str">
        <f>IF(INDEX(tab_MinKomp[System ISO 9001:2015],MATCH($B53,tab_MinKomp[[Stanowisko / Position ]:[Stanowisko / Position ]],0))="n/a","n/a",AE53-INDEX(tab_MinKomp[System ISO 9001:2015],MATCH($B53,tab_MinKomp[[Stanowisko / Position ]:[Stanowisko / Position ]],0)))</f>
        <v>n/a</v>
      </c>
      <c r="AF54" s="194" t="str">
        <f>IF(INDEX(tab_MinKomp[System ISO 9001:2015],MATCH($B53,tab_MinKomp[[Stanowisko / Position ]:[Stanowisko / Position ]],0))="n/a","n/a",AF53-INDEX(tab_MinKomp[System ISO 9001:2015],MATCH($B53,tab_MinKomp[[Stanowisko / Position ]:[Stanowisko / Position ]],0)))</f>
        <v>n/a</v>
      </c>
      <c r="AG54" s="194" t="str">
        <f>IF(INDEX(tab_MinKomp[Wymagania VDA 6.3 Process / Forderungen],MATCH($B53,tab_MinKomp[[Stanowisko / Position ]:[Stanowisko / Position ]],0))="n/a","n/a",AG53-INDEX(tab_MinKomp[Wymagania VDA 6.3 Process / Forderungen],MATCH($B53,tab_MinKomp[[Stanowisko / Position ]:[Stanowisko / Position ]],0)))</f>
        <v>n/a</v>
      </c>
      <c r="AH54" s="194" t="str">
        <f>IF(INDEX(tab_MinKomp[Wymagania VDA 6.5 Product / Forderungen],MATCH($B53,tab_MinKomp[[Stanowisko / Position ]:[Stanowisko / Position ]],0))="n/a","n/a",AH53-INDEX(tab_MinKomp[Wymagania VDA 6.5 Product / Forderungen],MATCH($B53,tab_MinKomp[[Stanowisko / Position ]:[Stanowisko / Position ]],0)))</f>
        <v>n/a</v>
      </c>
      <c r="AI54" s="194" t="str">
        <f>IF(INDEX(tab_MinKomp[System ISO 9001:2015],MATCH($B53,tab_MinKomp[[Stanowisko / Position ]:[Stanowisko / Position ]],0))="n/a","n/a",AI53-INDEX(tab_MinKomp[System ISO 9001:2015],MATCH($B53,tab_MinKomp[[Stanowisko / Position ]:[Stanowisko / Position ]],0)))</f>
        <v>n/a</v>
      </c>
      <c r="AJ54" s="194" t="str">
        <f>IF(INDEX(tab_MinKomp[Auditor systemu ISO 17021:2018],MATCH($B53,tab_MinKomp[[Stanowisko / Position ]:[Stanowisko / Position ]],0))="n/a","n/a",AJ53-INDEX(tab_MinKomp[Auditor systemu ISO 17021:2018],MATCH($B53,tab_MinKomp[[Stanowisko / Position ]:[Stanowisko / Position ]],0)))</f>
        <v>n/a</v>
      </c>
      <c r="AK54" s="194" t="str">
        <f>IF(INDEX(tab_MinKomp[Pełnomocnik systemu / Systemvertreter],MATCH($B53,tab_MinKomp[[Stanowisko / Position ]:[Stanowisko / Position ]],0))="n/a","n/a",AK53-INDEX(tab_MinKomp[Pełnomocnik systemu / Systemvertreter],MATCH($B53,tab_MinKomp[[Stanowisko / Position ]:[Stanowisko / Position ]],0)))</f>
        <v>n/a</v>
      </c>
      <c r="AL54" s="194">
        <f>IF(INDEX(tab_MinKomp[Polityka Etyczna - Compliance],MATCH($B53,tab_MinKomp[[Stanowisko / Position ]:[Stanowisko / Position ]],0))="n/a","n/a",AL53-INDEX(tab_MinKomp[Polityka Etyczna - Compliance],MATCH($B53,tab_MinKomp[[Stanowisko / Position ]:[Stanowisko / Position ]],0)))</f>
        <v>0</v>
      </c>
      <c r="AM54" s="194" t="str">
        <f>IF(INDEX(tab_MinKomp[WDRAŻANIE NOWYCH PROJEKTÓW/ PROCEDURA CTM],MATCH($B53,tab_MinKomp[[Stanowisko / Position ]:[Stanowisko / Position ]],0))="n/a","n/a",AM53-INDEX(tab_MinKomp[WDRAŻANIE NOWYCH PROJEKTÓW/ PROCEDURA CTM],MATCH($B53,tab_MinKomp[[Stanowisko / Position ]:[Stanowisko / Position ]],0)))</f>
        <v>n/a</v>
      </c>
      <c r="AN54" s="194" t="str">
        <f>IF(INDEX(tab_MinKomp[KAMIENIE MILOWE MSL/PIFF],MATCH($B53,tab_MinKomp[[Stanowisko / Position ]:[Stanowisko / Position ]],0))="n/a","n/a",AN53-INDEX(tab_MinKomp[KAMIENIE MILOWE MSL/PIFF],MATCH($B53,tab_MinKomp[[Stanowisko / Position ]:[Stanowisko / Position ]],0)))</f>
        <v>n/a</v>
      </c>
      <c r="AO54" s="194">
        <f>IF(INDEX(tab_MinKomp[CP],MATCH($B53,tab_MinKomp[[Stanowisko / Position ]:[Stanowisko / Position ]],0))="n/a","n/a",AO53-INDEX(tab_MinKomp[CP],MATCH($B53,tab_MinKomp[[Stanowisko / Position ]:[Stanowisko / Position ]],0)))</f>
        <v>0</v>
      </c>
      <c r="AP54" s="194" t="str">
        <f>IF(INDEX(tab_MinKomp[FMEA],MATCH($B53,tab_MinKomp[[Stanowisko / Position ]:[Stanowisko / Position ]],0))="n/a","n/a",AP53-INDEX(tab_MinKomp[FMEA],MATCH($B53,tab_MinKomp[[Stanowisko / Position ]:[Stanowisko / Position ]],0)))</f>
        <v>n/a</v>
      </c>
      <c r="AQ54" s="194">
        <f>IF(INDEX(tab_MinKomp[FLOW CHART],MATCH($B53,tab_MinKomp[[Stanowisko / Position ]:[Stanowisko / Position ]],0))="n/a","n/a",AQ53-INDEX(tab_MinKomp[FLOW CHART],MATCH($B53,tab_MinKomp[[Stanowisko / Position ]:[Stanowisko / Position ]],0)))</f>
        <v>0</v>
      </c>
      <c r="AR54" s="194" t="str">
        <f>IF(INDEX(tab_MinKomp[APQP],MATCH($B53,tab_MinKomp[[Stanowisko / Position ]:[Stanowisko / Position ]],0))="n/a","n/a",AR53-INDEX(tab_MinKomp[APQP],MATCH($B53,tab_MinKomp[[Stanowisko / Position ]:[Stanowisko / Position ]],0)))</f>
        <v>n/a</v>
      </c>
      <c r="AS54" s="194" t="str">
        <f>IF(INDEX(tab_MinKomp[MSA],MATCH($B53,tab_MinKomp[[Stanowisko / Position ]:[Stanowisko / Position ]],0))="n/a","n/a",AS53-INDEX(tab_MinKomp[MSA],MATCH($B53,tab_MinKomp[[Stanowisko / Position ]:[Stanowisko / Position ]],0)))</f>
        <v>n/a</v>
      </c>
      <c r="AT54" s="194" t="str">
        <f>IF(INDEX(tab_MinKomp[SPC],MATCH($B53,tab_MinKomp[[Stanowisko / Position ]:[Stanowisko / Position ]],0))="n/a","n/a",AT53-INDEX(tab_MinKomp[SPC],MATCH($B53,tab_MinKomp[[Stanowisko / Position ]:[Stanowisko / Position ]],0)))</f>
        <v>n/a</v>
      </c>
      <c r="AU54" s="194" t="str">
        <f>IF(INDEX(tab_MinKomp[CSR (SPECYFICZNE WYMAGANIA KLIENTA)],MATCH($B53,tab_MinKomp[[Stanowisko / Position ]:[Stanowisko / Position ]],0))="n/a","n/a",AU53-INDEX(tab_MinKomp[CSR (SPECYFICZNE WYMAGANIA KLIENTA)],MATCH($B53,tab_MinKomp[[Stanowisko / Position ]:[Stanowisko / Position ]],0)))</f>
        <v>n/a</v>
      </c>
      <c r="AV54" s="194">
        <f>IF(INDEX(tab_MinKomp[5S],MATCH($B53,tab_MinKomp[[Stanowisko / Position ]:[Stanowisko / Position ]],0))="n/a","n/a",AV53-INDEX(tab_MinKomp[5S],MATCH($B53,tab_MinKomp[[Stanowisko / Position ]:[Stanowisko / Position ]],0)))</f>
        <v>0</v>
      </c>
      <c r="AW54" s="194">
        <f>IF(INDEX(tab_MinKomp[LEAN MANAGEMENT],MATCH($B53,tab_MinKomp[[Stanowisko / Position ]:[Stanowisko / Position ]],0))="n/a","n/a",AW53-INDEX(tab_MinKomp[LEAN MANAGEMENT],MATCH($B53,tab_MinKomp[[Stanowisko / Position ]:[Stanowisko / Position ]],0)))</f>
        <v>0</v>
      </c>
      <c r="AX54" s="194" t="str">
        <f>IF(INDEX(tab_MinKomp[5R],MATCH($B53,tab_MinKomp[[Stanowisko / Position ]:[Stanowisko / Position ]],0))="n/a","n/a",AX53-INDEX(tab_MinKomp[5R],MATCH($B53,tab_MinKomp[[Stanowisko / Position ]:[Stanowisko / Position ]],0)))</f>
        <v>n/a</v>
      </c>
      <c r="AY54" s="194" t="str">
        <f>IF(INDEX(tab_MinKomp[Six Sigma],MATCH($B53,tab_MinKomp[[Stanowisko / Position ]:[Stanowisko / Position ]],0))="n/a","n/a",AY53-INDEX(tab_MinKomp[Six Sigma],MATCH($B53,tab_MinKomp[[Stanowisko / Position ]:[Stanowisko / Position ]],0)))</f>
        <v>n/a</v>
      </c>
      <c r="AZ54" s="194" t="str">
        <f>IF(INDEX(tab_MinKomp[System BAAN / Distribution &amp; Supply Chain],MATCH($B53,tab_MinKomp[[Stanowisko / Position ]:[Stanowisko / Position ]],0))="n/a","n/a",AZ53-INDEX(tab_MinKomp[System BAAN / Distribution &amp; Supply Chain],MATCH($B53,tab_MinKomp[[Stanowisko / Position ]:[Stanowisko / Position ]],0)))</f>
        <v>n/a</v>
      </c>
      <c r="BA54" s="194">
        <f>IF(INDEX(tab_MinKomp[LEAN MANAGEMENT],MATCH($B53,tab_MinKomp[[Stanowisko / Position ]:[Stanowisko / Position ]],0))="n/a","n/a",BA53-INDEX(tab_MinKomp[LEAN MANAGEMENT],MATCH($B53,tab_MinKomp[[Stanowisko / Position ]:[Stanowisko / Position ]],0)))</f>
        <v>0</v>
      </c>
      <c r="BB54" s="194">
        <f>IF(INDEX(tab_MinKomp[LEAN MANAGEMENT],MATCH($B53,tab_MinKomp[[Stanowisko / Position ]:[Stanowisko / Position ]],0))="n/a","n/a",BB53-INDEX(tab_MinKomp[LEAN MANAGEMENT],MATCH($B53,tab_MinKomp[[Stanowisko / Position ]:[Stanowisko / Position ]],0)))</f>
        <v>0</v>
      </c>
      <c r="BC54" s="194" t="str">
        <f>IF(INDEX(tab_MinKomp[Organizacja dostaw / Versorgungsorganisation],MATCH($B53,tab_MinKomp[[Stanowisko / Position ]:[Stanowisko / Position ]],0))="n/a","n/a",BC53-INDEX(tab_MinKomp[Organizacja dostaw / Versorgungsorganisation],MATCH($B53,tab_MinKomp[[Stanowisko / Position ]:[Stanowisko / Position ]],0)))</f>
        <v>n/a</v>
      </c>
      <c r="BD54" s="194" t="str">
        <f>IF(INDEX(tab_MinKomp[Organizacja wysyłek / Organisation von Lieferungen],MATCH($B53,tab_MinKomp[[Stanowisko / Position ]:[Stanowisko / Position ]],0))="n/a","n/a",BD53-INDEX(tab_MinKomp[Organizacja wysyłek / Organisation von Lieferungen],MATCH($B53,tab_MinKomp[[Stanowisko / Position ]:[Stanowisko / Position ]],0)))</f>
        <v>n/a</v>
      </c>
      <c r="BE54" s="194" t="str">
        <f>IF(INDEX(tab_MinKomp[Analiza magazynowa - Program Polen.mdb / Inventuranalyse],MATCH($B53,tab_MinKomp[[Stanowisko / Position ]:[Stanowisko / Position ]],0))="n/a","n/a",BE53-INDEX(tab_MinKomp[Analiza magazynowa - Program Polen.mdb / Inventuranalyse],MATCH($B53,tab_MinKomp[[Stanowisko / Position ]:[Stanowisko / Position ]],0)))</f>
        <v>n/a</v>
      </c>
      <c r="BF54" s="190" t="str">
        <f>IF(INDEX(tab_MinKomp[MMOG (Materials Management Operations Guidelines)],MATCH($B53,tab_MinKomp[[Stanowisko / Position ]:[Stanowisko / Position ]],0))="n/a","n/a",BF53-INDEX(tab_MinKomp[MMOG (Materials Management Operations Guidelines)],MATCH($B53,tab_MinKomp[[Stanowisko / Position ]:[Stanowisko / Position ]],0)))</f>
        <v>n/a</v>
      </c>
      <c r="BG54" s="190" t="str">
        <f>IF(INDEX(tab_MinKomp[GPP],MATCH($B53,tab_MinKomp[[Stanowisko / Position ]:[Stanowisko / Position ]],0))="n/a","n/a",BG53-INDEX(tab_MinKomp[GPP],MATCH($B53,tab_MinKomp[[Stanowisko / Position ]:[Stanowisko / Position ]],0)))</f>
        <v>n/a</v>
      </c>
      <c r="BH54" s="190" t="str">
        <f>IF(INDEX(tab_MinKomp[AIAG (Automotive Industry Action Group)],MATCH($B53,tab_MinKomp[[Stanowisko / Position ]:[Stanowisko / Position ]],0))="n/a","n/a",BH53-INDEX(tab_MinKomp[AIAG (Automotive Industry Action Group)],MATCH($B53,tab_MinKomp[[Stanowisko / Position ]:[Stanowisko / Position ]],0)))</f>
        <v>n/a</v>
      </c>
      <c r="BI54" s="190" t="str">
        <f>IF(INDEX(tab_MinKomp[Super-G disputes],MATCH($B53,tab_MinKomp[[Stanowisko / Position ]:[Stanowisko / Position ]],0))="n/a","n/a",BI53-INDEX(tab_MinKomp[Super-G disputes],MATCH($B53,tab_MinKomp[[Stanowisko / Position ]:[Stanowisko / Position ]],0)))</f>
        <v>n/a</v>
      </c>
      <c r="BJ54" s="190" t="str">
        <f>IF(INDEX(tab_MinKomp[CMMS3/eDDL (Direct Data Link)],MATCH($B53,tab_MinKomp[[Stanowisko / Position ]:[Stanowisko / Position ]],0))="n/a","n/a",BJ53-INDEX(tab_MinKomp[CMMS3/eDDL (Direct Data Link)],MATCH($B53,tab_MinKomp[[Stanowisko / Position ]:[Stanowisko / Position ]],0)))</f>
        <v>n/a</v>
      </c>
      <c r="BK54" s="190" t="str">
        <f>IF(INDEX(tab_MinKomp[MP&amp;L (Material Planning and Logistics)],MATCH($B53,tab_MinKomp[[Stanowisko / Position ]:[Stanowisko / Position ]],0))="n/a","n/a",BK53-INDEX(tab_MinKomp[MP&amp;L (Material Planning and Logistics)],MATCH($B53,tab_MinKomp[[Stanowisko / Position ]:[Stanowisko / Position ]],0)))</f>
        <v>n/a</v>
      </c>
      <c r="BL54" s="190" t="str">
        <f>IF(INDEX(tab_MinKomp[Supplier delivery rating],MATCH($B53,tab_MinKomp[[Stanowisko / Position ]:[Stanowisko / Position ]],0))="n/a","n/a",BL53-INDEX(tab_MinKomp[Supplier delivery rating],MATCH($B53,tab_MinKomp[[Stanowisko / Position ]:[Stanowisko / Position ]],0)))</f>
        <v>n/a</v>
      </c>
      <c r="BM54" s="194" t="str">
        <f>IF(INDEX(tab_MinKomp[Planowanie produkcji / Produktionsplanung],MATCH($B53,tab_MinKomp[[Stanowisko / Position ]:[Stanowisko / Position ]],0))="n/a","n/a",BM53-INDEX(tab_MinKomp[Planowanie produkcji / Produktionsplanung],MATCH($B53,tab_MinKomp[[Stanowisko / Position ]:[Stanowisko / Position ]],0)))</f>
        <v>n/a</v>
      </c>
      <c r="BN54" s="194" t="str">
        <f>IF(INDEX(tab_MinKomp[Planowanie produkcji / Produktionsplanung],MATCH($B53,tab_MinKomp[[Stanowisko / Position ]:[Stanowisko / Position ]],0))="n/a","n/a",BN53-INDEX(tab_MinKomp[Planowanie produkcji / Produktionsplanung],MATCH($B53,tab_MinKomp[[Stanowisko / Position ]:[Stanowisko / Position ]],0)))</f>
        <v>n/a</v>
      </c>
      <c r="BO54" s="194" t="str">
        <f>IF(INDEX(tab_MinKomp[Planowanie produkcji / Produktionsplanung],MATCH($B53,tab_MinKomp[[Stanowisko / Position ]:[Stanowisko / Position ]],0))="n/a","n/a",BO53-INDEX(tab_MinKomp[Planowanie produkcji / Produktionsplanung],MATCH($B53,tab_MinKomp[[Stanowisko / Position ]:[Stanowisko / Position ]],0)))</f>
        <v>n/a</v>
      </c>
      <c r="BP54" s="194" t="str">
        <f>IF(INDEX(tab_MinKomp[Planowanie produkcji / Produktionsplanung],MATCH($B53,tab_MinKomp[[Stanowisko / Position ]:[Stanowisko / Position ]],0))="n/a","n/a",BP53-INDEX(tab_MinKomp[Planowanie produkcji / Produktionsplanung],MATCH($B53,tab_MinKomp[[Stanowisko / Position ]:[Stanowisko / Position ]],0)))</f>
        <v>n/a</v>
      </c>
      <c r="BQ54" s="194">
        <f>IF(INDEX(tab_MinKomp[Obsługa maszyn Novapax / Novapax Maschinenbedienung],MATCH($B53,tab_MinKomp[[Stanowisko / Position ]:[Stanowisko / Position ]],0))="n/a","n/a",BQ53-INDEX(tab_MinKomp[Obsługa maszyn Novapax / Novapax Maschinenbedienung],MATCH($B53,tab_MinKomp[[Stanowisko / Position ]:[Stanowisko / Position ]],0)))</f>
        <v>0</v>
      </c>
      <c r="BR54" s="194" t="str">
        <f>IF(INDEX(tab_MinKomp[Planowanie produkcji / Produktionsplanung],MATCH($B53,tab_MinKomp[[Stanowisko / Position ]:[Stanowisko / Position ]],0))="n/a","n/a",BR53-INDEX(tab_MinKomp[Planowanie produkcji / Produktionsplanung],MATCH($B53,tab_MinKomp[[Stanowisko / Position ]:[Stanowisko / Position ]],0)))</f>
        <v>n/a</v>
      </c>
      <c r="BS54" s="194">
        <f>IF(INDEX(tab_MinKomp[Obsługa maszyn Novapax / Novapax Maschinenbedienung],MATCH($B53,tab_MinKomp[[Stanowisko / Position ]:[Stanowisko / Position ]],0))="n/a","n/a",BS53-INDEX(tab_MinKomp[Obsługa maszyn Novapax / Novapax Maschinenbedienung],MATCH($B53,tab_MinKomp[[Stanowisko / Position ]:[Stanowisko / Position ]],0)))</f>
        <v>0</v>
      </c>
      <c r="BT54" s="194" t="str">
        <f>IF(INDEX(tab_MinKomp[Planowanie produkcji / Produktionsplanung],MATCH($B53,tab_MinKomp[[Stanowisko / Position ]:[Stanowisko / Position ]],0))="n/a","n/a",BT53-INDEX(tab_MinKomp[Planowanie produkcji / Produktionsplanung],MATCH($B53,tab_MinKomp[[Stanowisko / Position ]:[Stanowisko / Position ]],0)))</f>
        <v>n/a</v>
      </c>
      <c r="BU54" s="194">
        <f>IF(INDEX(tab_MinKomp[Obsługa maszyn Novapax / Novapax Maschinenbedienung],MATCH($B53,tab_MinKomp[[Stanowisko / Position ]:[Stanowisko / Position ]],0))="n/a","n/a",BU53-INDEX(tab_MinKomp[Obsługa maszyn Novapax / Novapax Maschinenbedienung],MATCH($B53,tab_MinKomp[[Stanowisko / Position ]:[Stanowisko / Position ]],0)))</f>
        <v>0</v>
      </c>
      <c r="BV54" s="194" t="str">
        <f>IF(INDEX(tab_MinKomp[Planowanie produkcji / Produktionsplanung],MATCH($B53,tab_MinKomp[[Stanowisko / Position ]:[Stanowisko / Position ]],0))="n/a","n/a",BV53-INDEX(tab_MinKomp[Planowanie produkcji / Produktionsplanung],MATCH($B53,tab_MinKomp[[Stanowisko / Position ]:[Stanowisko / Position ]],0)))</f>
        <v>n/a</v>
      </c>
      <c r="BW54" s="194">
        <f>IF(INDEX(tab_MinKomp[Obsługa maszyn Novapax / Novapax Maschinenbedienung],MATCH($B53,tab_MinKomp[[Stanowisko / Position ]:[Stanowisko / Position ]],0))="n/a","n/a",BW53-INDEX(tab_MinKomp[Obsługa maszyn Novapax / Novapax Maschinenbedienung],MATCH($B53,tab_MinKomp[[Stanowisko / Position ]:[Stanowisko / Position ]],0)))</f>
        <v>0</v>
      </c>
      <c r="BX54" s="194">
        <f>IF(INDEX(tab_MinKomp[Obsługa maszyn Novapax / Novapax Maschinenbedienung],MATCH($B53,tab_MinKomp[[Stanowisko / Position ]:[Stanowisko / Position ]],0))="n/a","n/a",BX53-INDEX(tab_MinKomp[Obsługa maszyn Novapax / Novapax Maschinenbedienung],MATCH($B53,tab_MinKomp[[Stanowisko / Position ]:[Stanowisko / Position ]],0)))</f>
        <v>0</v>
      </c>
      <c r="BY54" s="194" t="str">
        <f>IF(INDEX(tab_MinKomp[Obsługa maszyn Engel / Engel Maschinenbedienung],MATCH($B53,tab_MinKomp[[Stanowisko / Position ]:[Stanowisko / Position ]],0))="n/a","n/a",BY53-INDEX(tab_MinKomp[Obsługa maszyn Engel / Engel Maschinenbedienung],MATCH($B53,tab_MinKomp[[Stanowisko / Position ]:[Stanowisko / Position ]],0)))</f>
        <v>n/a</v>
      </c>
      <c r="BZ54" s="194">
        <f>IF(INDEX(tab_MinKomp[Obsługa maszyn Novapax / Novapax Maschinenbedienung],MATCH($B53,tab_MinKomp[[Stanowisko / Position ]:[Stanowisko / Position ]],0))="n/a","n/a",BZ53-INDEX(tab_MinKomp[Obsługa maszyn Novapax / Novapax Maschinenbedienung],MATCH($B53,tab_MinKomp[[Stanowisko / Position ]:[Stanowisko / Position ]],0)))</f>
        <v>0</v>
      </c>
      <c r="CA54" s="194" t="str">
        <f>IF(INDEX(tab_MinKomp[Obsługa maszyn KVT / KVT Maschinenbedienung],MATCH($B53,tab_MinKomp[[Stanowisko / Position ]:[Stanowisko / Position ]],0))="n/a","n/a",CA53-INDEX(tab_MinKomp[Obsługa maszyn KVT / KVT Maschinenbedienung],MATCH($B53,tab_MinKomp[[Stanowisko / Position ]:[Stanowisko / Position ]],0)))</f>
        <v>n/a</v>
      </c>
      <c r="CB54" s="194">
        <f>IF(INDEX(tab_MinKomp[Obsługa maszyn Novapax / Novapax Maschinenbedienung],MATCH($B53,tab_MinKomp[[Stanowisko / Position ]:[Stanowisko / Position ]],0))="n/a","n/a",CB53-INDEX(tab_MinKomp[Obsługa maszyn Novapax / Novapax Maschinenbedienung],MATCH($B53,tab_MinKomp[[Stanowisko / Position ]:[Stanowisko / Position ]],0)))</f>
        <v>0</v>
      </c>
      <c r="CC54" s="194" t="str">
        <f>IF(INDEX(tab_MinKomp[Obsługa maszyn Branson / Branson Maschinenbedienung],MATCH($B53,tab_MinKomp[[Stanowisko / Position ]:[Stanowisko / Position ]],0))="n/a","n/a",CC53-INDEX(tab_MinKomp[Obsługa maszyn Branson / Branson Maschinenbedienung],MATCH($B53,tab_MinKomp[[Stanowisko / Position ]:[Stanowisko / Position ]],0)))</f>
        <v>n/a</v>
      </c>
      <c r="CD54" s="194">
        <f>IF(INDEX(tab_MinKomp[Obsługa maszyn Novapax / Novapax Maschinenbedienung],MATCH($B53,tab_MinKomp[[Stanowisko / Position ]:[Stanowisko / Position ]],0))="n/a","n/a",CD53-INDEX(tab_MinKomp[Obsługa maszyn Novapax / Novapax Maschinenbedienung],MATCH($B53,tab_MinKomp[[Stanowisko / Position ]:[Stanowisko / Position ]],0)))</f>
        <v>0</v>
      </c>
      <c r="CE54" s="194">
        <f>IF(INDEX(tab_MinKomp[Obsługa maszyn Novapax / Novapax Maschinenbedienung],MATCH($B53,tab_MinKomp[[Stanowisko / Position ]:[Stanowisko / Position ]],0))="n/a","n/a",CE53-INDEX(tab_MinKomp[Obsługa maszyn Novapax / Novapax Maschinenbedienung],MATCH($B53,tab_MinKomp[[Stanowisko / Position ]:[Stanowisko / Position ]],0)))</f>
        <v>0</v>
      </c>
      <c r="CF54" s="194">
        <f>IF(INDEX(tab_MinKomp[Obsługa maszyn Novapax / Novapax Maschinenbedienung],MATCH($B53,tab_MinKomp[[Stanowisko / Position ]:[Stanowisko / Position ]],0))="n/a","n/a",CF53-INDEX(tab_MinKomp[Obsługa maszyn Novapax / Novapax Maschinenbedienung],MATCH($B53,tab_MinKomp[[Stanowisko / Position ]:[Stanowisko / Position ]],0)))</f>
        <v>0</v>
      </c>
      <c r="CG54" s="194">
        <f>IF(INDEX(tab_MinKomp[Eliminacja awarii / Beseitigung von Ausfällen],MATCH($B53,tab_MinKomp[[Stanowisko / Position ]:[Stanowisko / Position ]],0))="n/a","n/a",CG53-INDEX(tab_MinKomp[Eliminacja awarii / Beseitigung von Ausfällen],MATCH($B53,tab_MinKomp[[Stanowisko / Position ]:[Stanowisko / Position ]],0)))</f>
        <v>0</v>
      </c>
      <c r="CH54" s="194" t="str">
        <f>IF(INDEX(tab_MinKomp[Wymagania VDA 6.5 Product / Forderungen],MATCH($B53,tab_MinKomp[[Stanowisko / Position ]:[Stanowisko / Position ]],0))="n/a","n/a",CH53-INDEX(tab_MinKomp[Wymagania VDA 6.5 Product / Forderungen],MATCH($B53,tab_MinKomp[[Stanowisko / Position ]:[Stanowisko / Position ]],0)))</f>
        <v>n/a</v>
      </c>
      <c r="CI54" s="194" t="str">
        <f>IF(INDEX(tab_MinKomp[Wymagania VDA 6.5 Product / Forderungen],MATCH($B53,tab_MinKomp[[Stanowisko / Position ]:[Stanowisko / Position ]],0))="n/a","n/a",CI53-INDEX(tab_MinKomp[Wymagania VDA 6.5 Product / Forderungen],MATCH($B53,tab_MinKomp[[Stanowisko / Position ]:[Stanowisko / Position ]],0)))</f>
        <v>n/a</v>
      </c>
      <c r="CJ54" s="194" t="str">
        <f>IF(INDEX(tab_MinKomp[Wymagania VDA 6.5 Product / Forderungen],MATCH($B53,tab_MinKomp[[Stanowisko / Position ]:[Stanowisko / Position ]],0))="n/a","n/a",CJ53-INDEX(tab_MinKomp[Wymagania VDA 6.5 Product / Forderungen],MATCH($B53,tab_MinKomp[[Stanowisko / Position ]:[Stanowisko / Position ]],0)))</f>
        <v>n/a</v>
      </c>
      <c r="CK54" s="194" t="str">
        <f>IF(INDEX(tab_MinKomp[Wymagania VDA 6.5 Product / Forderungen],MATCH($B53,tab_MinKomp[[Stanowisko / Position ]:[Stanowisko / Position ]],0))="n/a","n/a",CK53-INDEX(tab_MinKomp[Wymagania VDA 6.5 Product / Forderungen],MATCH($B53,tab_MinKomp[[Stanowisko / Position ]:[Stanowisko / Position ]],0)))</f>
        <v>n/a</v>
      </c>
      <c r="CL54" s="194" t="str">
        <f>IF(INDEX(tab_MinKomp[Wymagania VDA 6.5 Product / Forderungen],MATCH($B53,tab_MinKomp[[Stanowisko / Position ]:[Stanowisko / Position ]],0))="n/a","n/a",CL53-INDEX(tab_MinKomp[Wymagania VDA 6.5 Product / Forderungen],MATCH($B53,tab_MinKomp[[Stanowisko / Position ]:[Stanowisko / Position ]],0)))</f>
        <v>n/a</v>
      </c>
      <c r="CM54" s="194" t="str">
        <f>IF(INDEX(tab_MinKomp[Informatyka ogólna (techniczne i systemowe) / Allgemeine IT (Technik und System)],MATCH($B53,tab_MinKomp[[Stanowisko / Position ]:[Stanowisko / Position ]],0))="n/a","n/a",CM53-INDEX(tab_MinKomp[Informatyka ogólna (techniczne i systemowe) / Allgemeine IT (Technik und System)],MATCH($B53,tab_MinKomp[[Stanowisko / Position ]:[Stanowisko / Position ]],0)))</f>
        <v>n/a</v>
      </c>
      <c r="CN54" s="194" t="str">
        <f>IF(INDEX(tab_MinKomp[Sieci komputerowe / Computernetzwerke],MATCH($B53,tab_MinKomp[[Stanowisko / Position ]:[Stanowisko / Position ]],0))="n/a","n/a",CN53-INDEX(tab_MinKomp[Sieci komputerowe / Computernetzwerke],MATCH($B53,tab_MinKomp[[Stanowisko / Position ]:[Stanowisko / Position ]],0)))</f>
        <v>n/a</v>
      </c>
      <c r="CO54" s="194" t="str">
        <f>IF(INDEX(tab_MinKomp[Hardware (komputery PC, drukarki biurowe i etykietowe, telefonia stacjonarna i mobilna) (PC, Drucker, Telefpne, Handys)],MATCH($B53,tab_MinKomp[[Stanowisko / Position ]:[Stanowisko / Position ]],0))="n/a","n/a",CO53-INDEX(tab_MinKomp[Hardware (komputery PC, drukarki biurowe i etykietowe, telefonia stacjonarna i mobilna) (PC, Drucker, Telefpne, Handys)],MATCH($B53,tab_MinKomp[[Stanowisko / Position ]:[Stanowisko / Position ]],0)))</f>
        <v>n/a</v>
      </c>
      <c r="CP54" s="194" t="str">
        <f>IF(INDEX(tab_MinKomp[Software &amp; Systems (MS Office, MS Remote Desktop)],MATCH($B53,tab_MinKomp[[Stanowisko / Position ]:[Stanowisko / Position ]],0))="n/a","n/a",CP53-INDEX(tab_MinKomp[Software &amp; Systems (MS Office, MS Remote Desktop)],MATCH($B53,tab_MinKomp[[Stanowisko / Position ]:[Stanowisko / Position ]],0)))</f>
        <v>n/a</v>
      </c>
      <c r="CQ54" s="194" t="str">
        <f>IF(INDEX(tab_MinKomp[Programowanie obiektowe (PHP) / Objektprogrammierung],MATCH($B53,tab_MinKomp[[Stanowisko / Position ]:[Stanowisko / Position ]],0))="n/a","n/a",CQ53-INDEX(tab_MinKomp[Programowanie obiektowe (PHP) / Objektprogrammierung],MATCH($B53,tab_MinKomp[[Stanowisko / Position ]:[Stanowisko / Position ]],0)))</f>
        <v>n/a</v>
      </c>
      <c r="CR54" s="194" t="str">
        <f>IF(INDEX(tab_MinKomp[Scrum],MATCH($B53,tab_MinKomp[[Stanowisko / Position ]:[Stanowisko / Position ]],0))="n/a","n/a",CR53-INDEX(tab_MinKomp[Scrum],MATCH($B53,tab_MinKomp[[Stanowisko / Position ]:[Stanowisko / Position ]],0)))</f>
        <v>n/a</v>
      </c>
      <c r="CS54" s="194" t="str">
        <f>IF(INDEX(tab_MinKomp[SQL (MySQL)],MATCH($B53,tab_MinKomp[[Stanowisko / Position ]:[Stanowisko / Position ]],0))="n/a","n/a",CS53-INDEX(tab_MinKomp[SQL (MySQL)],MATCH($B53,tab_MinKomp[[Stanowisko / Position ]:[Stanowisko / Position ]],0)))</f>
        <v>n/a</v>
      </c>
      <c r="CT54" s="194" t="str">
        <f>IF(INDEX(tab_MinKomp[Javascript],MATCH($B53,tab_MinKomp[[Stanowisko / Position ]:[Stanowisko / Position ]],0))="n/a","n/a",CT53-INDEX(tab_MinKomp[Javascript],MATCH($B53,tab_MinKomp[[Stanowisko / Position ]:[Stanowisko / Position ]],0)))</f>
        <v>n/a</v>
      </c>
      <c r="CU54" s="194" t="str">
        <f>IF(INDEX(tab_MinKomp[Joomla],MATCH($B53,tab_MinKomp[[Stanowisko / Position ]:[Stanowisko / Position ]],0))="n/a","n/a",CU53-INDEX(tab_MinKomp[Joomla],MATCH($B53,tab_MinKomp[[Stanowisko / Position ]:[Stanowisko / Position ]],0)))</f>
        <v>n/a</v>
      </c>
      <c r="CV54" s="194" t="str">
        <f>IF(INDEX(tab_MinKomp[Bash],MATCH($B53,tab_MinKomp[[Stanowisko / Position ]:[Stanowisko / Position ]],0))="n/a","n/a",CV53-INDEX(tab_MinKomp[Bash],MATCH($B53,tab_MinKomp[[Stanowisko / Position ]:[Stanowisko / Position ]],0)))</f>
        <v>n/a</v>
      </c>
      <c r="CW54" s="194">
        <f>IF(INDEX(tab_MinKomp[Systemy MES (HYDRA / SFMS)],MATCH($B53,tab_MinKomp[[Stanowisko / Position ]:[Stanowisko / Position ]],0))="n/a","n/a",CW53-INDEX(tab_MinKomp[Systemy MES (HYDRA / SFMS)],MATCH($B53,tab_MinKomp[[Stanowisko / Position ]:[Stanowisko / Position ]],0)))</f>
        <v>0</v>
      </c>
      <c r="CX54" s="194" t="str">
        <f>IF(INDEX(tab_MinKomp[HTML / CSS],MATCH($B53,tab_MinKomp[[Stanowisko / Position ]:[Stanowisko / Position ]],0))="n/a","n/a",CX53-INDEX(tab_MinKomp[HTML / CSS],MATCH($B53,tab_MinKomp[[Stanowisko / Position ]:[Stanowisko / Position ]],0)))</f>
        <v>n/a</v>
      </c>
      <c r="CY54" s="194" t="str">
        <f>IF(INDEX(tab_MinKomp[SYSTEM PR],MATCH($B53,tab_MinKomp[[Stanowisko / Position ]:[Stanowisko / Position ]],0))="n/a","n/a",CY53-INDEX(tab_MinKomp[SYSTEM PR],MATCH($B53,tab_MinKomp[[Stanowisko / Position ]:[Stanowisko / Position ]],0)))</f>
        <v>n/a</v>
      </c>
      <c r="CZ54" s="194" t="str">
        <f>IF(INDEX(tab_MinKomp[System Einkauf XP / EBA],MATCH($B53,tab_MinKomp[[Stanowisko / Position ]:[Stanowisko / Position ]],0))="n/a","n/a",CZ53-INDEX(tab_MinKomp[System Einkauf XP / EBA],MATCH($B53,tab_MinKomp[[Stanowisko / Position ]:[Stanowisko / Position ]],0)))</f>
        <v>n/a</v>
      </c>
      <c r="DA54" s="194" t="str">
        <f>IF(INDEX(tab_MinKomp[Techniki negocjacyjne / Verhandlungstechniken],MATCH($B53,tab_MinKomp[[Stanowisko / Position ]:[Stanowisko / Position ]],0))="n/a","n/a",DA53-INDEX(tab_MinKomp[Techniki negocjacyjne / Verhandlungstechniken],MATCH($B53,tab_MinKomp[[Stanowisko / Position ]:[Stanowisko / Position ]],0)))</f>
        <v>n/a</v>
      </c>
      <c r="DB54" s="194" t="str">
        <f>IF(INDEX(tab_MinKomp[Znajomość rynku branżowego / Kenntnis des Industrie Marktes],MATCH($B53,tab_MinKomp[[Stanowisko / Position ]:[Stanowisko / Position ]],0))="n/a","n/a",DB53-INDEX(tab_MinKomp[Znajomość rynku branżowego / Kenntnis des Industrie Marktes],MATCH($B53,tab_MinKomp[[Stanowisko / Position ]:[Stanowisko / Position ]],0)))</f>
        <v>n/a</v>
      </c>
      <c r="DC54" s="194" t="str">
        <f>IF(INDEX(tab_MinKomp[SUPPLIER MANAGEMENT],MATCH($B53,tab_MinKomp[[Stanowisko / Position ]:[Stanowisko / Position ]],0))="n/a","n/a",DC53-INDEX(tab_MinKomp[SUPPLIER MANAGEMENT],MATCH($B53,tab_MinKomp[[Stanowisko / Position ]:[Stanowisko / Position ]],0)))</f>
        <v>n/a</v>
      </c>
      <c r="DD54" s="194" t="str">
        <f>IF(INDEX(tab_MinKomp[SUPPLIER MANAGEMENT],MATCH($B53,tab_MinKomp[[Stanowisko / Position ]:[Stanowisko / Position ]],0))="n/a","n/a",DD53-INDEX(tab_MinKomp[SUPPLIER MANAGEMENT],MATCH($B53,tab_MinKomp[[Stanowisko / Position ]:[Stanowisko / Position ]],0)))</f>
        <v>n/a</v>
      </c>
      <c r="DE54" s="194" t="str">
        <f>IF(INDEX(tab_MinKomp[SUPPLIER MANAGEMENT],MATCH($B53,tab_MinKomp[[Stanowisko / Position ]:[Stanowisko / Position ]],0))="n/a","n/a",DE53-INDEX(tab_MinKomp[SUPPLIER MANAGEMENT],MATCH($B53,tab_MinKomp[[Stanowisko / Position ]:[Stanowisko / Position ]],0)))</f>
        <v>n/a</v>
      </c>
      <c r="DF54" s="194">
        <f>IF(INDEX(tab_MinKomp[LEAN MANAGEMENT],MATCH($B53,tab_MinKomp[[Stanowisko / Position ]:[Stanowisko / Position ]],0))="n/a","n/a",DF53-INDEX(tab_MinKomp[LEAN MANAGEMENT],MATCH($B53,tab_MinKomp[[Stanowisko / Position ]:[Stanowisko / Position ]],0)))</f>
        <v>0</v>
      </c>
      <c r="DG54" s="194" t="str">
        <f>IF(INDEX(tab_MinKomp[PPAP/PSW],MATCH($B53,tab_MinKomp[[Stanowisko / Position ]:[Stanowisko / Position ]],0))="n/a","n/a",DG53-INDEX(tab_MinKomp[PPAP/PSW],MATCH($B53,tab_MinKomp[[Stanowisko / Position ]:[Stanowisko / Position ]],0)))</f>
        <v>n/a</v>
      </c>
      <c r="DH54" s="194" t="str">
        <f>IF(INDEX(tab_MinKomp[SUPPLIER MANAGEMENT],MATCH($B53,tab_MinKomp[[Stanowisko / Position ]:[Stanowisko / Position ]],0))="n/a","n/a",DH53-INDEX(tab_MinKomp[SUPPLIER MANAGEMENT],MATCH($B53,tab_MinKomp[[Stanowisko / Position ]:[Stanowisko / Position ]],0)))</f>
        <v>n/a</v>
      </c>
      <c r="DI54" s="194" t="str">
        <f>IF(INDEX(tab_MinKomp[OBSŁUGA PORTALI KLIENTA / Kundenportale],MATCH($B53,tab_MinKomp[[Stanowisko / Position ]:[Stanowisko / Position ]],0))="n/a","n/a",DI53-INDEX(tab_MinKomp[OBSŁUGA PORTALI KLIENTA / Kundenportale],MATCH($B53,tab_MinKomp[[Stanowisko / Position ]:[Stanowisko / Position ]],0)))</f>
        <v>n/a</v>
      </c>
      <c r="DJ54" s="194" t="str">
        <f>IF(INDEX(tab_MinKomp[Obsługa systemu BABTECQ / BABTECQ System],MATCH($B53,tab_MinKomp[[Stanowisko / Position ]:[Stanowisko / Position ]],0))="n/a","n/a",DJ53-INDEX(tab_MinKomp[Obsługa systemu BABTECQ / BABTECQ System],MATCH($B53,tab_MinKomp[[Stanowisko / Position ]:[Stanowisko / Position ]],0)))</f>
        <v>n/a</v>
      </c>
      <c r="DK54" s="194" t="str">
        <f>IF(INDEX(tab_MinKomp[Rysunek techniczny / technische Zeichnung],MATCH($B53,tab_MinKomp[[Stanowisko / Position ]:[Stanowisko / Position ]],0))="n/a","n/a",DK53-INDEX(tab_MinKomp[Rysunek techniczny / technische Zeichnung],MATCH($B53,tab_MinKomp[[Stanowisko / Position ]:[Stanowisko / Position ]],0)))</f>
        <v>n/a</v>
      </c>
      <c r="DL54" s="194" t="str">
        <f>IF(INDEX(tab_MinKomp[Kalibracja / Kalibrierung],MATCH($B53,tab_MinKomp[[Stanowisko / Position ]:[Stanowisko / Position ]],0))="n/a","n/a",DL53-INDEX(tab_MinKomp[Kalibracja / Kalibrierung],MATCH($B53,tab_MinKomp[[Stanowisko / Position ]:[Stanowisko / Position ]],0)))</f>
        <v>n/a</v>
      </c>
      <c r="DM54" s="194" t="str">
        <f>IF(INDEX(tab_MinKomp[Rekwalifikacja / Requalifizierung],MATCH($B53,tab_MinKomp[[Stanowisko / Position ]:[Stanowisko / Position ]],0))="n/a","n/a",DM53-INDEX(tab_MinKomp[Rekwalifikacja / Requalifizierung],MATCH($B53,tab_MinKomp[[Stanowisko / Position ]:[Stanowisko / Position ]],0)))</f>
        <v>n/a</v>
      </c>
      <c r="DN54" s="190" t="str">
        <f>IF(INDEX(tab_MinKomp[Testy czystości / Reinheitstests],MATCH($B53,tab_MinKomp[[Stanowisko / Position ]:[Stanowisko / Position ]],0))="n/a","n/a",DN53-INDEX(tab_MinKomp[Testy czystości / Reinheitstests],MATCH($B53,tab_MinKomp[[Stanowisko / Position ]:[Stanowisko / Position ]],0)))</f>
        <v>n/a</v>
      </c>
      <c r="DO54" s="190" t="str">
        <f>IF(INDEX(tab_MinKomp[Testy czystości / Reinheitstests],MATCH($B53,tab_MinKomp[[Stanowisko / Position ]:[Stanowisko / Position ]],0))="n/a","n/a",DO53-INDEX(tab_MinKomp[Testy czystości / Reinheitstests],MATCH($B53,tab_MinKomp[[Stanowisko / Position ]:[Stanowisko / Position ]],0)))</f>
        <v>n/a</v>
      </c>
      <c r="DP54" s="190" t="str">
        <f>IF(INDEX(tab_MinKomp[Testy czystości / Reinheitstests],MATCH($B53,tab_MinKomp[[Stanowisko / Position ]:[Stanowisko / Position ]],0))="n/a","n/a",DP53-INDEX(tab_MinKomp[Testy czystości / Reinheitstests],MATCH($B53,tab_MinKomp[[Stanowisko / Position ]:[Stanowisko / Position ]],0)))</f>
        <v>n/a</v>
      </c>
      <c r="DQ54" s="190" t="str">
        <f>IF(INDEX(tab_MinKomp[Testy czystości / Reinheitstests],MATCH($B53,tab_MinKomp[[Stanowisko / Position ]:[Stanowisko / Position ]],0))="n/a","n/a",DQ53-INDEX(tab_MinKomp[Testy czystości / Reinheitstests],MATCH($B53,tab_MinKomp[[Stanowisko / Position ]:[Stanowisko / Position ]],0)))</f>
        <v>n/a</v>
      </c>
      <c r="DR54" s="190" t="str">
        <f>IF(INDEX(tab_MinKomp[Testy czystości / Reinheitstests],MATCH($B53,tab_MinKomp[[Stanowisko / Position ]:[Stanowisko / Position ]],0))="n/a","n/a",DR53-INDEX(tab_MinKomp[Testy czystości / Reinheitstests],MATCH($B53,tab_MinKomp[[Stanowisko / Position ]:[Stanowisko / Position ]],0)))</f>
        <v>n/a</v>
      </c>
      <c r="DS54" s="190" t="str">
        <f>IF(INDEX(tab_MinKomp[Testy czystości / Reinheitstests],MATCH($B53,tab_MinKomp[[Stanowisko / Position ]:[Stanowisko / Position ]],0))="n/a","n/a",DS53-INDEX(tab_MinKomp[Testy czystości / Reinheitstests],MATCH($B53,tab_MinKomp[[Stanowisko / Position ]:[Stanowisko / Position ]],0)))</f>
        <v>n/a</v>
      </c>
      <c r="DT54" s="194" t="str">
        <f>IF(INDEX(tab_MinKomp[SUPPLIER MANAGEMENT],MATCH($B53,tab_MinKomp[[Stanowisko / Position ]:[Stanowisko / Position ]],0))="n/a","n/a",DT53-INDEX(tab_MinKomp[SUPPLIER MANAGEMENT],MATCH($B53,tab_MinKomp[[Stanowisko / Position ]:[Stanowisko / Position ]],0)))</f>
        <v>n/a</v>
      </c>
      <c r="DU54" s="190" t="str">
        <f>IF(INDEX(tab_MinKomp[Testy czystości / Reinheitstests],MATCH($B53,tab_MinKomp[[Stanowisko / Position ]:[Stanowisko / Position ]],0))="n/a","n/a",DU53-INDEX(tab_MinKomp[Testy czystości / Reinheitstests],MATCH($B53,tab_MinKomp[[Stanowisko / Position ]:[Stanowisko / Position ]],0)))</f>
        <v>n/a</v>
      </c>
      <c r="DV54" s="190" t="str">
        <f>IF(INDEX(tab_MinKomp[Testy czystości / Reinheitstests],MATCH($B53,tab_MinKomp[[Stanowisko / Position ]:[Stanowisko / Position ]],0))="n/a","n/a",DV53-INDEX(tab_MinKomp[Testy czystości / Reinheitstests],MATCH($B53,tab_MinKomp[[Stanowisko / Position ]:[Stanowisko / Position ]],0)))</f>
        <v>n/a</v>
      </c>
      <c r="DW54" s="190" t="str">
        <f>IF(INDEX(tab_MinKomp[Testy czystości / Reinheitstests],MATCH($B53,tab_MinKomp[[Stanowisko / Position ]:[Stanowisko / Position ]],0))="n/a","n/a",DW53-INDEX(tab_MinKomp[Testy czystości / Reinheitstests],MATCH($B53,tab_MinKomp[[Stanowisko / Position ]:[Stanowisko / Position ]],0)))</f>
        <v>n/a</v>
      </c>
      <c r="DX54" s="190" t="str">
        <f>IF(INDEX(tab_MinKomp[Testy czystości / Reinheitstests],MATCH($B53,tab_MinKomp[[Stanowisko / Position ]:[Stanowisko / Position ]],0))="n/a","n/a",DX53-INDEX(tab_MinKomp[Testy czystości / Reinheitstests],MATCH($B53,tab_MinKomp[[Stanowisko / Position ]:[Stanowisko / Position ]],0)))</f>
        <v>n/a</v>
      </c>
      <c r="DY54" s="190" t="str">
        <f>IF(INDEX(tab_MinKomp[Testy czystości / Reinheitstests],MATCH($B53,tab_MinKomp[[Stanowisko / Position ]:[Stanowisko / Position ]],0))="n/a","n/a",DY53-INDEX(tab_MinKomp[Testy czystości / Reinheitstests],MATCH($B53,tab_MinKomp[[Stanowisko / Position ]:[Stanowisko / Position ]],0)))</f>
        <v>n/a</v>
      </c>
      <c r="DZ54" s="190" t="str">
        <f>IF(INDEX(tab_MinKomp[Testy czystości / Reinheitstests],MATCH($B53,tab_MinKomp[[Stanowisko / Position ]:[Stanowisko / Position ]],0))="n/a","n/a",DZ53-INDEX(tab_MinKomp[Testy czystości / Reinheitstests],MATCH($B53,tab_MinKomp[[Stanowisko / Position ]:[Stanowisko / Position ]],0)))</f>
        <v>n/a</v>
      </c>
      <c r="EA54" s="190" t="str">
        <f>IF(INDEX(tab_MinKomp[Testy czystości / Reinheitstests],MATCH($B53,tab_MinKomp[[Stanowisko / Position ]:[Stanowisko / Position ]],0))="n/a","n/a",EA53-INDEX(tab_MinKomp[Testy czystości / Reinheitstests],MATCH($B53,tab_MinKomp[[Stanowisko / Position ]:[Stanowisko / Position ]],0)))</f>
        <v>n/a</v>
      </c>
      <c r="EB54" s="190" t="str">
        <f>IF(INDEX(tab_MinKomp[Testy czystości / Reinheitstests],MATCH($B53,tab_MinKomp[[Stanowisko / Position ]:[Stanowisko / Position ]],0))="n/a","n/a",EB53-INDEX(tab_MinKomp[Testy czystości / Reinheitstests],MATCH($B53,tab_MinKomp[[Stanowisko / Position ]:[Stanowisko / Position ]],0)))</f>
        <v>n/a</v>
      </c>
      <c r="EC54" s="190" t="str">
        <f>IF(INDEX(tab_MinKomp[Testy czystości / Reinheitstests],MATCH($B53,tab_MinKomp[[Stanowisko / Position ]:[Stanowisko / Position ]],0))="n/a","n/a",EC53-INDEX(tab_MinKomp[Testy czystości / Reinheitstests],MATCH($B53,tab_MinKomp[[Stanowisko / Position ]:[Stanowisko / Position ]],0)))</f>
        <v>n/a</v>
      </c>
      <c r="ED54" s="190" t="str">
        <f>IF(INDEX(tab_MinKomp[Testy czystości / Reinheitstests],MATCH($B53,tab_MinKomp[[Stanowisko / Position ]:[Stanowisko / Position ]],0))="n/a","n/a",ED53-INDEX(tab_MinKomp[Testy czystości / Reinheitstests],MATCH($B53,tab_MinKomp[[Stanowisko / Position ]:[Stanowisko / Position ]],0)))</f>
        <v>n/a</v>
      </c>
      <c r="EE54" s="190" t="str">
        <f>IF(INDEX(tab_MinKomp[Testy czystości / Reinheitstests],MATCH($B53,tab_MinKomp[[Stanowisko / Position ]:[Stanowisko / Position ]],0))="n/a","n/a",EE53-INDEX(tab_MinKomp[Testy czystości / Reinheitstests],MATCH($B53,tab_MinKomp[[Stanowisko / Position ]:[Stanowisko / Position ]],0)))</f>
        <v>n/a</v>
      </c>
      <c r="EF54" s="190" t="str">
        <f>IF(INDEX(tab_MinKomp[Testy czystości / Reinheitstests],MATCH($B53,tab_MinKomp[[Stanowisko / Position ]:[Stanowisko / Position ]],0))="n/a","n/a",EF53-INDEX(tab_MinKomp[Testy czystości / Reinheitstests],MATCH($B53,tab_MinKomp[[Stanowisko / Position ]:[Stanowisko / Position ]],0)))</f>
        <v>n/a</v>
      </c>
      <c r="EG54" s="190" t="str">
        <f>IF(INDEX(tab_MinKomp[Testy czystości / Reinheitstests],MATCH($B53,tab_MinKomp[[Stanowisko / Position ]:[Stanowisko / Position ]],0))="n/a","n/a",EG53-INDEX(tab_MinKomp[Testy czystości / Reinheitstests],MATCH($B53,tab_MinKomp[[Stanowisko / Position ]:[Stanowisko / Position ]],0)))</f>
        <v>n/a</v>
      </c>
      <c r="EH54" s="190" t="str">
        <f>IF(INDEX(tab_MinKomp[Testy czystości / Reinheitstests],MATCH($B53,tab_MinKomp[[Stanowisko / Position ]:[Stanowisko / Position ]],0))="n/a","n/a",EH53-INDEX(tab_MinKomp[Testy czystości / Reinheitstests],MATCH($B53,tab_MinKomp[[Stanowisko / Position ]:[Stanowisko / Position ]],0)))</f>
        <v>n/a</v>
      </c>
      <c r="EI54" s="190" t="str">
        <f>IF(INDEX(tab_MinKomp[Testy czystości / Reinheitstests],MATCH($B53,tab_MinKomp[[Stanowisko / Position ]:[Stanowisko / Position ]],0))="n/a","n/a",EI53-INDEX(tab_MinKomp[Testy czystości / Reinheitstests],MATCH($B53,tab_MinKomp[[Stanowisko / Position ]:[Stanowisko / Position ]],0)))</f>
        <v>n/a</v>
      </c>
      <c r="EJ54" s="190" t="str">
        <f>IF(INDEX(tab_MinKomp[Testy czystości / Reinheitstests],MATCH($B53,tab_MinKomp[[Stanowisko / Position ]:[Stanowisko / Position ]],0))="n/a","n/a",EJ53-INDEX(tab_MinKomp[Testy czystości / Reinheitstests],MATCH($B53,tab_MinKomp[[Stanowisko / Position ]:[Stanowisko / Position ]],0)))</f>
        <v>n/a</v>
      </c>
      <c r="EK54" s="190" t="str">
        <f>IF(INDEX(tab_MinKomp[Testy czystości / Reinheitstests],MATCH($B53,tab_MinKomp[[Stanowisko / Position ]:[Stanowisko / Position ]],0))="n/a","n/a",EK53-INDEX(tab_MinKomp[Testy czystości / Reinheitstests],MATCH($B53,tab_MinKomp[[Stanowisko / Position ]:[Stanowisko / Position ]],0)))</f>
        <v>n/a</v>
      </c>
      <c r="EL54" s="190" t="str">
        <f>IF(INDEX(tab_MinKomp[Testy czystości / Reinheitstests],MATCH($B53,tab_MinKomp[[Stanowisko / Position ]:[Stanowisko / Position ]],0))="n/a","n/a",EL53-INDEX(tab_MinKomp[Testy czystości / Reinheitstests],MATCH($B53,tab_MinKomp[[Stanowisko / Position ]:[Stanowisko / Position ]],0)))</f>
        <v>n/a</v>
      </c>
      <c r="EM54" s="190" t="str">
        <f>IF(INDEX(tab_MinKomp[Testy czystości / Reinheitstests],MATCH($B53,tab_MinKomp[[Stanowisko / Position ]:[Stanowisko / Position ]],0))="n/a","n/a",EM53-INDEX(tab_MinKomp[Testy czystości / Reinheitstests],MATCH($B53,tab_MinKomp[[Stanowisko / Position ]:[Stanowisko / Position ]],0)))</f>
        <v>n/a</v>
      </c>
      <c r="EN54" s="190" t="str">
        <f>IF(INDEX(tab_MinKomp[Testy czystości / Reinheitstests],MATCH($B53,tab_MinKomp[[Stanowisko / Position ]:[Stanowisko / Position ]],0))="n/a","n/a",EN53-INDEX(tab_MinKomp[Testy czystości / Reinheitstests],MATCH($B53,tab_MinKomp[[Stanowisko / Position ]:[Stanowisko / Position ]],0)))</f>
        <v>n/a</v>
      </c>
      <c r="EO54" s="194" t="str">
        <f>IF(INDEX(tab_MinKomp[Konserwacja Rep],MATCH($B53,tab_MinKomp[[Stanowisko / Position ]:[Stanowisko / Position ]],0))="n/a","n/a",EO53-INDEX(tab_MinKomp[Konserwacja Rep],MATCH($B53,tab_MinKomp[[Stanowisko / Position ]:[Stanowisko / Position ]],0)))</f>
        <v>n/a</v>
      </c>
      <c r="EP54" s="194" t="str">
        <f>IF(INDEX(tab_MinKomp[[Konserwacja Engel ]],MATCH($B53,tab_MinKomp[[Stanowisko / Position ]:[Stanowisko / Position ]],0))="n/a","n/a",EP53-INDEX(tab_MinKomp[[Konserwacja Engel ]],MATCH($B53,tab_MinKomp[[Stanowisko / Position ]:[Stanowisko / Position ]],0)))</f>
        <v>n/a</v>
      </c>
      <c r="EQ54" s="194" t="str">
        <f>IF(INDEX(tab_MinKomp[Konserwacja B 50],MATCH($B53,tab_MinKomp[[Stanowisko / Position ]:[Stanowisko / Position ]],0))="n/a","n/a",EQ53-INDEX(tab_MinKomp[Konserwacja B 50],MATCH($B53,tab_MinKomp[[Stanowisko / Position ]:[Stanowisko / Position ]],0)))</f>
        <v>n/a</v>
      </c>
      <c r="ER54" s="194" t="str">
        <f>IF(INDEX(tab_MinKomp[[Konserwacja EOL ]],MATCH($B53,tab_MinKomp[[Stanowisko / Position ]:[Stanowisko / Position ]],0))="n/a","n/a",ER53-INDEX(tab_MinKomp[[Konserwacja EOL ]],MATCH($B53,tab_MinKomp[[Stanowisko / Position ]:[Stanowisko / Position ]],0)))</f>
        <v>n/a</v>
      </c>
      <c r="ES54" s="194" t="str">
        <f>IF(INDEX(tab_MinKomp[Konserwacja Branson],MATCH($B53,tab_MinKomp[[Stanowisko / Position ]:[Stanowisko / Position ]],0))="n/a","n/a",ES53-INDEX(tab_MinKomp[Konserwacja Branson],MATCH($B53,tab_MinKomp[[Stanowisko / Position ]:[Stanowisko / Position ]],0)))</f>
        <v>n/a</v>
      </c>
      <c r="ET54" s="194" t="str">
        <f>IF(INDEX(tab_MinKomp[Konserwacja coolery],MATCH($B53,tab_MinKomp[[Stanowisko / Position ]:[Stanowisko / Position ]],0))="n/a","n/a",ET53-INDEX(tab_MinKomp[Konserwacja coolery],MATCH($B53,tab_MinKomp[[Stanowisko / Position ]:[Stanowisko / Position ]],0)))</f>
        <v>n/a</v>
      </c>
      <c r="EU54" s="194" t="str">
        <f>IF(INDEX(tab_MinKomp[Konserwacja piecy],MATCH($B53,tab_MinKomp[[Stanowisko / Position ]:[Stanowisko / Position ]],0))="n/a","n/a",EU53-INDEX(tab_MinKomp[Konserwacja piecy],MATCH($B53,tab_MinKomp[[Stanowisko / Position ]:[Stanowisko / Position ]],0)))</f>
        <v>n/a</v>
      </c>
      <c r="EV54" s="194" t="str">
        <f>IF(INDEX(tab_MinKomp[Rysunek techniczny- czytanie],MATCH($B53,tab_MinKomp[[Stanowisko / Position ]:[Stanowisko / Position ]],0))="n/a","n/a",EV53-INDEX(tab_MinKomp[Rysunek techniczny- czytanie],MATCH($B53,tab_MinKomp[[Stanowisko / Position ]:[Stanowisko / Position ]],0)))</f>
        <v>n/a</v>
      </c>
      <c r="EW54" s="194" t="str">
        <f>IF(INDEX(tab_MinKomp[Elektryka],MATCH($B53,tab_MinKomp[[Stanowisko / Position ]:[Stanowisko / Position ]],0))="n/a","n/a",EW53-INDEX(tab_MinKomp[Elektryka],MATCH($B53,tab_MinKomp[[Stanowisko / Position ]:[Stanowisko / Position ]],0)))</f>
        <v>n/a</v>
      </c>
      <c r="EX54" s="194" t="str">
        <f>IF(INDEX(tab_MinKomp[Pneumatyka],MATCH($B53,tab_MinKomp[[Stanowisko / Position ]:[Stanowisko / Position ]],0))="n/a","n/a",EX53-INDEX(tab_MinKomp[Pneumatyka],MATCH($B53,tab_MinKomp[[Stanowisko / Position ]:[Stanowisko / Position ]],0)))</f>
        <v>n/a</v>
      </c>
      <c r="EY54" s="194" t="str">
        <f>IF(INDEX(tab_MinKomp[[Hydraulika ]],MATCH($B53,tab_MinKomp[[Stanowisko / Position ]:[Stanowisko / Position ]],0))="n/a","n/a",EY53-INDEX(tab_MinKomp[[Hydraulika ]],MATCH($B53,tab_MinKomp[[Stanowisko / Position ]:[Stanowisko / Position ]],0)))</f>
        <v>n/a</v>
      </c>
      <c r="EZ54" s="194" t="str">
        <f>IF(INDEX(tab_MinKomp[Podciśnienie],MATCH($B53,tab_MinKomp[[Stanowisko / Position ]:[Stanowisko / Position ]],0))="n/a","n/a",EZ53-INDEX(tab_MinKomp[Podciśnienie],MATCH($B53,tab_MinKomp[[Stanowisko / Position ]:[Stanowisko / Position ]],0)))</f>
        <v>n/a</v>
      </c>
      <c r="FA54" s="194" t="str">
        <f>IF(INDEX(tab_MinKomp[Usuwanie awarii],MATCH($B53,tab_MinKomp[[Stanowisko / Position ]:[Stanowisko / Position ]],0))="n/a","n/a",FA53-INDEX(tab_MinKomp[Usuwanie awarii],MATCH($B53,tab_MinKomp[[Stanowisko / Position ]:[Stanowisko / Position ]],0)))</f>
        <v>n/a</v>
      </c>
      <c r="FB54" s="194" t="str">
        <f>IF(INDEX(tab_MinKomp[Obsługa robotów],MATCH($B53,tab_MinKomp[[Stanowisko / Position ]:[Stanowisko / Position ]],0))="n/a","n/a",FB53-INDEX(tab_MinKomp[Obsługa robotów],MATCH($B53,tab_MinKomp[[Stanowisko / Position ]:[Stanowisko / Position ]],0)))</f>
        <v>n/a</v>
      </c>
      <c r="FC54" s="194" t="str">
        <f>IF(INDEX(tab_MinKomp[Obsługa sterowania maszyny],MATCH($B53,tab_MinKomp[[Stanowisko / Position ]:[Stanowisko / Position ]],0))="n/a","n/a",FC53-INDEX(tab_MinKomp[Obsługa sterowania maszyny],MATCH($B53,tab_MinKomp[[Stanowisko / Position ]:[Stanowisko / Position ]],0)))</f>
        <v>n/a</v>
      </c>
      <c r="FD54" s="194" t="str">
        <f>IF(INDEX(tab_MinKomp[Usuwanie przyczyn żródłowych],MATCH($B53,tab_MinKomp[[Stanowisko / Position ]:[Stanowisko / Position ]],0))="n/a","n/a",FD53-INDEX(tab_MinKomp[Usuwanie przyczyn żródłowych],MATCH($B53,tab_MinKomp[[Stanowisko / Position ]:[Stanowisko / Position ]],0)))</f>
        <v>n/a</v>
      </c>
      <c r="FE54" s="194" t="str">
        <f>IF(INDEX(tab_MinKomp[Cmms stosowanie],MATCH($B53,tab_MinKomp[[Stanowisko / Position ]:[Stanowisko / Position ]],0))="n/a","n/a",FE53-INDEX(tab_MinKomp[Cmms stosowanie],MATCH($B53,tab_MinKomp[[Stanowisko / Position ]:[Stanowisko / Position ]],0)))</f>
        <v>n/a</v>
      </c>
      <c r="FF54" s="190" t="str">
        <f>IF(INDEX(tab_MinKomp[Testy czystości / Reinheitstests],MATCH($B53,tab_MinKomp[[Stanowisko / Position ]:[Stanowisko / Position ]],0))="n/a","n/a",FF53-INDEX(tab_MinKomp[Testy czystości / Reinheitstests],MATCH($B53,tab_MinKomp[[Stanowisko / Position ]:[Stanowisko / Position ]],0)))</f>
        <v>n/a</v>
      </c>
      <c r="FG54" s="194" t="str">
        <f>IF(INDEX(tab_MinKomp[Czyszczenie form plastikowych],MATCH($B53,tab_MinKomp[[Stanowisko / Position ]:[Stanowisko / Position ]],0))="n/a","n/a",FG53-INDEX(tab_MinKomp[Czyszczenie form plastikowych],MATCH($B53,tab_MinKomp[[Stanowisko / Position ]:[Stanowisko / Position ]],0)))</f>
        <v>n/a</v>
      </c>
      <c r="FH54" s="194" t="str">
        <f>IF(INDEX(tab_MinKomp[Wymiana form plastik],MATCH($B53,tab_MinKomp[[Stanowisko / Position ]:[Stanowisko / Position ]],0))="n/a","n/a",FH53-INDEX(tab_MinKomp[Wymiana form plastik],MATCH($B53,tab_MinKomp[[Stanowisko / Position ]:[Stanowisko / Position ]],0)))</f>
        <v>n/a</v>
      </c>
      <c r="FI54" s="194" t="str">
        <f>IF(INDEX(tab_MinKomp[Wymiana form guma],MATCH($B53,tab_MinKomp[[Stanowisko / Position ]:[Stanowisko / Position ]],0))="n/a","n/a",FI53-INDEX(tab_MinKomp[Wymiana form guma],MATCH($B53,tab_MinKomp[[Stanowisko / Position ]:[Stanowisko / Position ]],0)))</f>
        <v>n/a</v>
      </c>
      <c r="FJ54" s="194" t="str">
        <f>IF(INDEX(tab_MinKomp[Konserwacja KK],MATCH($B53,tab_MinKomp[[Stanowisko / Position ]:[Stanowisko / Position ]],0))="n/a","n/a",FJ53-INDEX(tab_MinKomp[Konserwacja KK],MATCH($B53,tab_MinKomp[[Stanowisko / Position ]:[Stanowisko / Position ]],0)))</f>
        <v>n/a</v>
      </c>
      <c r="FK54" s="194" t="str">
        <f>IF(INDEX(tab_MinKomp[Konserwacja form guma],MATCH($B53,tab_MinKomp[[Stanowisko / Position ]:[Stanowisko / Position ]],0))="n/a","n/a",FK53-INDEX(tab_MinKomp[Konserwacja form guma],MATCH($B53,tab_MinKomp[[Stanowisko / Position ]:[Stanowisko / Position ]],0)))</f>
        <v>n/a</v>
      </c>
      <c r="FL54" s="194" t="str">
        <f>IF(INDEX(tab_MinKomp[Konserwacja form plastiki],MATCH($B53,tab_MinKomp[[Stanowisko / Position ]:[Stanowisko / Position ]],0))="n/a","n/a",FL53-INDEX(tab_MinKomp[Konserwacja form plastiki],MATCH($B53,tab_MinKomp[[Stanowisko / Position ]:[Stanowisko / Position ]],0)))</f>
        <v>n/a</v>
      </c>
      <c r="FM54" s="194" t="str">
        <f>IF(INDEX(tab_MinKomp[Konserwacja Gorącego Kanału],MATCH($B53,tab_MinKomp[[Stanowisko / Position ]:[Stanowisko / Position ]],0))="n/a","n/a",FM53-INDEX(tab_MinKomp[Konserwacja Gorącego Kanału],MATCH($B53,tab_MinKomp[[Stanowisko / Position ]:[Stanowisko / Position ]],0)))</f>
        <v>n/a</v>
      </c>
      <c r="FN54" s="196" t="str">
        <f>IF(INDEX(tab_MinKomp[Język angielski / Englisch],MATCH($B53,tab_MinKomp[[Stanowisko / Position ]:[Stanowisko / Position ]],0))="n/a","n/a",FN53-INDEX(tab_MinKomp[Język angielski / Englisch],MATCH($B53,tab_MinKomp[[Stanowisko / Position ]:[Stanowisko / Position ]],0)))</f>
        <v>n/a</v>
      </c>
      <c r="FO54" s="196" t="str">
        <f>IF(INDEX(tab_MinKomp[Język angielski / Englisch],MATCH($B53,tab_MinKomp[[Stanowisko / Position ]:[Stanowisko / Position ]],0))="n/a","n/a",FO53-INDEX(tab_MinKomp[Język angielski / Englisch],MATCH($B53,tab_MinKomp[[Stanowisko / Position ]:[Stanowisko / Position ]],0)))</f>
        <v>n/a</v>
      </c>
      <c r="FP54" s="196" t="str">
        <f>IF(INDEX(tab_MinKomp[Język angielski / Englisch],MATCH($B53,tab_MinKomp[[Stanowisko / Position ]:[Stanowisko / Position ]],0))="n/a","n/a",FP53-INDEX(tab_MinKomp[Język angielski / Englisch],MATCH($B53,tab_MinKomp[[Stanowisko / Position ]:[Stanowisko / Position ]],0)))</f>
        <v>n/a</v>
      </c>
      <c r="FQ54" s="196" t="str">
        <f>IF(INDEX(tab_MinKomp[Język angielski / Englisch],MATCH($B53,tab_MinKomp[[Stanowisko / Position ]:[Stanowisko / Position ]],0))="n/a","n/a",FQ53-INDEX(tab_MinKomp[Język angielski / Englisch],MATCH($B53,tab_MinKomp[[Stanowisko / Position ]:[Stanowisko / Position ]],0)))</f>
        <v>n/a</v>
      </c>
      <c r="FR54" s="196" t="str">
        <f>IF(INDEX(tab_MinKomp[Język niemiecki / Deutsch],MATCH($B53,tab_MinKomp[[Stanowisko / Position ]:[Stanowisko / Position ]],0))="n/a","n/a",FR53-INDEX(tab_MinKomp[Język niemiecki / Deutsch],MATCH($B53,tab_MinKomp[[Stanowisko / Position ]:[Stanowisko / Position ]],0)))</f>
        <v>n/a</v>
      </c>
      <c r="FS54" s="194">
        <f>IF(INDEX(tab_MinKomp[Zarządzanie dokumentacją procesową / Process dokumentation management],MATCH($B53,tab_MinKomp[[Stanowisko / Position ]:[Stanowisko / Position ]],0))="n/a","n/a",FS53-INDEX(tab_MinKomp[Zarządzanie dokumentacją procesową / Process dokumentation management],MATCH($B53,tab_MinKomp[[Stanowisko / Position ]:[Stanowisko / Position ]],0)))</f>
        <v>0</v>
      </c>
      <c r="FT54" s="194">
        <f>IF(INDEX(tab_MinKomp[Znajomość procesów z obszaru / Kenntiss der prozesse in dem Bereich],MATCH($B53,tab_MinKomp[[Stanowisko / Position ]:[Stanowisko / Position ]],0))="n/a","n/a",FT53-INDEX(tab_MinKomp[Znajomość procesów z obszaru / Kenntiss der prozesse in dem Bereich],MATCH($B53,tab_MinKomp[[Stanowisko / Position ]:[Stanowisko / Position ]],0)))</f>
        <v>0</v>
      </c>
      <c r="FU54" s="194">
        <f>IF(INDEX(tab_MinKomp[optymalizacja procesów / Prozessoptymalisierung],MATCH($B53,tab_MinKomp[[Stanowisko / Position ]:[Stanowisko / Position ]],0))="n/a","n/a",FU53-INDEX(tab_MinKomp[optymalizacja procesów / Prozessoptymalisierung],MATCH($B53,tab_MinKomp[[Stanowisko / Position ]:[Stanowisko / Position ]],0)))</f>
        <v>0</v>
      </c>
      <c r="FV54" s="194">
        <f>IF(INDEX(tab_MinKomp[Umiejętności szkoleniowe / Trainingsfähigkeiten],MATCH($B53,tab_MinKomp[[Stanowisko / Position ]:[Stanowisko / Position ]],0))="n/a","n/a",FV53-INDEX(tab_MinKomp[Umiejętności szkoleniowe / Trainingsfähigkeiten],MATCH($B53,tab_MinKomp[[Stanowisko / Position ]:[Stanowisko / Position ]],0)))</f>
        <v>0</v>
      </c>
      <c r="FW54" s="194">
        <f>IF(INDEX(tab_MinKomp[Analityczne myślenie, podejście / Analitysches Denken, Einstellung],MATCH($B53,tab_MinKomp[[Stanowisko / Position ]:[Stanowisko / Position ]],0))="n/a","n/a",FW53-INDEX(tab_MinKomp[Analityczne myślenie, podejście / Analitysches Denken, Einstellung],MATCH($B53,tab_MinKomp[[Stanowisko / Position ]:[Stanowisko / Position ]],0)))</f>
        <v>0</v>
      </c>
      <c r="FX54" s="194">
        <f>IF(INDEX(tab_MinKomp[Dokładność, precyzja w dzialaniu / Genauigkeit, Präzision in die Arbeit],MATCH($B53,tab_MinKomp[[Stanowisko / Position ]:[Stanowisko / Position ]],0))="n/a","n/a",FX53-INDEX(tab_MinKomp[Dokładność, precyzja w dzialaniu / Genauigkeit, Präzision in die Arbeit],MATCH($B53,tab_MinKomp[[Stanowisko / Position ]:[Stanowisko / Position ]],0)))</f>
        <v>0</v>
      </c>
      <c r="FY54" s="194">
        <f>IF(INDEX(tab_MinKomp[Dyspozycyjność / Verfügbarkeit],MATCH($B53,tab_MinKomp[[Stanowisko / Position ]:[Stanowisko / Position ]],0))="n/a","n/a",FY53-INDEX(tab_MinKomp[Dyspozycyjność / Verfügbarkeit],MATCH($B53,tab_MinKomp[[Stanowisko / Position ]:[Stanowisko / Position ]],0)))</f>
        <v>0</v>
      </c>
      <c r="FZ54" s="194">
        <f>IF(INDEX(tab_MinKomp[Zaangażowanie / 
Engagement],MATCH($B53,tab_MinKomp[[Stanowisko / Position ]:[Stanowisko / Position ]],0))="n/a","n/a",FZ53-INDEX(tab_MinKomp[Zaangażowanie / 
Engagement],MATCH($B53,tab_MinKomp[[Stanowisko / Position ]:[Stanowisko / Position ]],0)))</f>
        <v>0</v>
      </c>
      <c r="GA54" s="194" t="str">
        <f>IF(INDEX(tab_MinKomp[Konserwacja form guma],MATCH($B53,tab_MinKomp[[Stanowisko / Position ]:[Stanowisko / Position ]],0))="n/a","n/a",GA53-INDEX(tab_MinKomp[Konserwacja form guma],MATCH($B53,tab_MinKomp[[Stanowisko / Position ]:[Stanowisko / Position ]],0)))</f>
        <v>n/a</v>
      </c>
      <c r="GB54" s="194" t="str">
        <f>IF(INDEX(tab_MinKomp[Konserwacja form plastiki],MATCH($B53,tab_MinKomp[[Stanowisko / Position ]:[Stanowisko / Position ]],0))="n/a","n/a",GB53-INDEX(tab_MinKomp[Konserwacja form plastiki],MATCH($B53,tab_MinKomp[[Stanowisko / Position ]:[Stanowisko / Position ]],0)))</f>
        <v>n/a</v>
      </c>
      <c r="GC54" s="194">
        <f>IF(INDEX(tab_MinKomp[Elastyczność w działaniu],MATCH($B53,tab_MinKomp[[Stanowisko / Position ]:[Stanowisko / Position ]],0))="n/a","n/a",GC53-INDEX(tab_MinKomp[Elastyczność w działaniu],MATCH($B53,tab_MinKomp[[Stanowisko / Position ]:[Stanowisko / Position ]],0)))</f>
        <v>0</v>
      </c>
      <c r="GD54" s="194">
        <f>IF(INDEX(tab_MinKomp[Komunikatywność],MATCH($B53,tab_MinKomp[[Stanowisko / Position ]:[Stanowisko / Position ]],0))="n/a","n/a",GD53-INDEX(tab_MinKomp[Komunikatywność],MATCH($B53,tab_MinKomp[[Stanowisko / Position ]:[Stanowisko / Position ]],0)))</f>
        <v>0</v>
      </c>
      <c r="GE54" s="193" t="str">
        <f>IF(INDEX(tab_MinKomp[Motywowanie i budowanie zaangażowania zespołu],MATCH($B53,tab_MinKomp[[Stanowisko / Position ]:[Stanowisko / Position ]],0))="n/a","n/a",GE53-INDEX(tab_MinKomp[Motywowanie i budowanie zaangażowania zespołu],MATCH($B53,tab_MinKomp[[Stanowisko / Position ]:[Stanowisko / Position ]],0)))</f>
        <v>n/a</v>
      </c>
      <c r="GF54" s="186" t="s">
        <v>248</v>
      </c>
      <c r="GG54" s="186" t="s">
        <v>248</v>
      </c>
      <c r="GH54" s="186" t="s">
        <v>248</v>
      </c>
      <c r="GI54" s="186" t="s">
        <v>248</v>
      </c>
      <c r="GJ54" s="186" t="s">
        <v>248</v>
      </c>
      <c r="GK54" s="186" t="s">
        <v>248</v>
      </c>
      <c r="GL54" s="186" t="s">
        <v>248</v>
      </c>
      <c r="GM54" s="186" t="s">
        <v>248</v>
      </c>
      <c r="GN54" s="186" t="s">
        <v>248</v>
      </c>
      <c r="GO54" s="186" t="s">
        <v>248</v>
      </c>
      <c r="GP54" s="186" t="s">
        <v>248</v>
      </c>
      <c r="GQ54" s="186" t="s">
        <v>248</v>
      </c>
      <c r="GR54" s="186" t="s">
        <v>248</v>
      </c>
      <c r="GS54" s="186" t="s">
        <v>248</v>
      </c>
      <c r="GT54" s="186" t="s">
        <v>248</v>
      </c>
      <c r="GU54" s="186" t="s">
        <v>248</v>
      </c>
      <c r="GV54" s="186" t="s">
        <v>248</v>
      </c>
      <c r="GW54" s="186" t="s">
        <v>248</v>
      </c>
      <c r="GX54" s="186" t="s">
        <v>248</v>
      </c>
      <c r="GY54" s="186" t="s">
        <v>248</v>
      </c>
      <c r="GZ54" s="261" t="s">
        <v>248</v>
      </c>
      <c r="HA54" s="261" t="s">
        <v>248</v>
      </c>
      <c r="HB54" s="191">
        <f>SUM(G54:GE54)/(HB53-(SUM(G54:GE54)))</f>
        <v>0</v>
      </c>
    </row>
    <row r="55" spans="1:211" s="218" customFormat="1" ht="24.9" customHeight="1" x14ac:dyDescent="0.3">
      <c r="A55" s="105" t="s">
        <v>321</v>
      </c>
      <c r="B55" s="105" t="s">
        <v>315</v>
      </c>
      <c r="C55" s="105" t="s">
        <v>398</v>
      </c>
      <c r="D55" s="105">
        <v>1560</v>
      </c>
      <c r="E55" s="392" t="s">
        <v>407</v>
      </c>
      <c r="F55" s="185" t="s">
        <v>374</v>
      </c>
      <c r="G55" s="186">
        <v>2</v>
      </c>
      <c r="H55" s="186">
        <v>1</v>
      </c>
      <c r="I55" s="186">
        <v>2</v>
      </c>
      <c r="J55" s="186">
        <v>1</v>
      </c>
      <c r="K55" s="186">
        <v>1</v>
      </c>
      <c r="L55" s="186" t="s">
        <v>248</v>
      </c>
      <c r="M55" s="186" t="s">
        <v>248</v>
      </c>
      <c r="N55" s="186" t="s">
        <v>248</v>
      </c>
      <c r="O55" s="186">
        <v>1</v>
      </c>
      <c r="P55" s="186">
        <v>1</v>
      </c>
      <c r="Q55" s="186" t="s">
        <v>248</v>
      </c>
      <c r="R55" s="186" t="s">
        <v>248</v>
      </c>
      <c r="S55" s="186" t="s">
        <v>248</v>
      </c>
      <c r="T55" s="186" t="s">
        <v>248</v>
      </c>
      <c r="U55" s="186" t="s">
        <v>248</v>
      </c>
      <c r="V55" s="186" t="s">
        <v>248</v>
      </c>
      <c r="W55" s="186" t="s">
        <v>248</v>
      </c>
      <c r="X55" s="186" t="s">
        <v>248</v>
      </c>
      <c r="Y55" s="186" t="s">
        <v>248</v>
      </c>
      <c r="Z55" s="186" t="s">
        <v>248</v>
      </c>
      <c r="AA55" s="186" t="s">
        <v>248</v>
      </c>
      <c r="AB55" s="186" t="s">
        <v>248</v>
      </c>
      <c r="AC55" s="186" t="s">
        <v>248</v>
      </c>
      <c r="AD55" s="186" t="s">
        <v>248</v>
      </c>
      <c r="AE55" s="186" t="s">
        <v>248</v>
      </c>
      <c r="AF55" s="186" t="s">
        <v>248</v>
      </c>
      <c r="AG55" s="186" t="s">
        <v>248</v>
      </c>
      <c r="AH55" s="186" t="s">
        <v>248</v>
      </c>
      <c r="AI55" s="186" t="s">
        <v>248</v>
      </c>
      <c r="AJ55" s="186" t="s">
        <v>248</v>
      </c>
      <c r="AK55" s="186" t="s">
        <v>248</v>
      </c>
      <c r="AL55" s="186">
        <v>1</v>
      </c>
      <c r="AM55" s="186" t="s">
        <v>248</v>
      </c>
      <c r="AN55" s="186" t="s">
        <v>248</v>
      </c>
      <c r="AO55" s="186">
        <v>2</v>
      </c>
      <c r="AP55" s="186" t="s">
        <v>248</v>
      </c>
      <c r="AQ55" s="186">
        <v>2</v>
      </c>
      <c r="AR55" s="186" t="s">
        <v>248</v>
      </c>
      <c r="AS55" s="186" t="s">
        <v>248</v>
      </c>
      <c r="AT55" s="186" t="s">
        <v>248</v>
      </c>
      <c r="AU55" s="186" t="s">
        <v>248</v>
      </c>
      <c r="AV55" s="186">
        <v>2</v>
      </c>
      <c r="AW55" s="186">
        <v>1</v>
      </c>
      <c r="AX55" s="186" t="s">
        <v>248</v>
      </c>
      <c r="AY55" s="186" t="s">
        <v>248</v>
      </c>
      <c r="AZ55" s="186" t="s">
        <v>248</v>
      </c>
      <c r="BA55" s="186" t="s">
        <v>248</v>
      </c>
      <c r="BB55" s="186" t="s">
        <v>248</v>
      </c>
      <c r="BC55" s="186" t="s">
        <v>248</v>
      </c>
      <c r="BD55" s="186" t="s">
        <v>248</v>
      </c>
      <c r="BE55" s="186" t="s">
        <v>248</v>
      </c>
      <c r="BF55" s="186" t="s">
        <v>248</v>
      </c>
      <c r="BG55" s="186" t="s">
        <v>248</v>
      </c>
      <c r="BH55" s="186" t="s">
        <v>248</v>
      </c>
      <c r="BI55" s="186" t="s">
        <v>248</v>
      </c>
      <c r="BJ55" s="186" t="s">
        <v>248</v>
      </c>
      <c r="BK55" s="186" t="s">
        <v>248</v>
      </c>
      <c r="BL55" s="186" t="s">
        <v>248</v>
      </c>
      <c r="BM55" s="186" t="s">
        <v>248</v>
      </c>
      <c r="BN55" s="186" t="s">
        <v>248</v>
      </c>
      <c r="BO55" s="186" t="s">
        <v>248</v>
      </c>
      <c r="BP55" s="186" t="s">
        <v>248</v>
      </c>
      <c r="BQ55" s="186" t="s">
        <v>248</v>
      </c>
      <c r="BR55" s="186" t="s">
        <v>248</v>
      </c>
      <c r="BS55" s="186">
        <v>2</v>
      </c>
      <c r="BT55" s="186" t="s">
        <v>248</v>
      </c>
      <c r="BU55" s="186">
        <v>2</v>
      </c>
      <c r="BV55" s="186" t="s">
        <v>248</v>
      </c>
      <c r="BW55" s="186">
        <v>2</v>
      </c>
      <c r="BX55" s="186">
        <v>2</v>
      </c>
      <c r="BY55" s="186" t="s">
        <v>248</v>
      </c>
      <c r="BZ55" s="186">
        <v>2</v>
      </c>
      <c r="CA55" s="186" t="s">
        <v>248</v>
      </c>
      <c r="CB55" s="186">
        <v>2</v>
      </c>
      <c r="CC55" s="186" t="s">
        <v>248</v>
      </c>
      <c r="CD55" s="186">
        <v>2</v>
      </c>
      <c r="CE55" s="186">
        <v>1</v>
      </c>
      <c r="CF55" s="186"/>
      <c r="CG55" s="186">
        <v>1</v>
      </c>
      <c r="CH55" s="186" t="s">
        <v>248</v>
      </c>
      <c r="CI55" s="186" t="s">
        <v>248</v>
      </c>
      <c r="CJ55" s="186" t="s">
        <v>248</v>
      </c>
      <c r="CK55" s="186" t="s">
        <v>248</v>
      </c>
      <c r="CL55" s="186" t="s">
        <v>248</v>
      </c>
      <c r="CM55" s="186" t="s">
        <v>248</v>
      </c>
      <c r="CN55" s="186" t="s">
        <v>248</v>
      </c>
      <c r="CO55" s="186" t="s">
        <v>248</v>
      </c>
      <c r="CP55" s="186" t="s">
        <v>248</v>
      </c>
      <c r="CQ55" s="186" t="s">
        <v>248</v>
      </c>
      <c r="CR55" s="186" t="s">
        <v>248</v>
      </c>
      <c r="CS55" s="186" t="s">
        <v>248</v>
      </c>
      <c r="CT55" s="186" t="s">
        <v>248</v>
      </c>
      <c r="CU55" s="186" t="s">
        <v>248</v>
      </c>
      <c r="CV55" s="186" t="s">
        <v>248</v>
      </c>
      <c r="CW55" s="186">
        <v>2</v>
      </c>
      <c r="CX55" s="186" t="s">
        <v>248</v>
      </c>
      <c r="CY55" s="186" t="s">
        <v>248</v>
      </c>
      <c r="CZ55" s="186" t="s">
        <v>248</v>
      </c>
      <c r="DA55" s="186" t="s">
        <v>248</v>
      </c>
      <c r="DB55" s="260" t="s">
        <v>248</v>
      </c>
      <c r="DC55" s="186" t="s">
        <v>248</v>
      </c>
      <c r="DD55" s="186" t="s">
        <v>248</v>
      </c>
      <c r="DE55" s="186" t="s">
        <v>248</v>
      </c>
      <c r="DF55" s="186">
        <v>1</v>
      </c>
      <c r="DG55" s="186" t="s">
        <v>248</v>
      </c>
      <c r="DH55" s="186" t="s">
        <v>248</v>
      </c>
      <c r="DI55" s="186" t="s">
        <v>248</v>
      </c>
      <c r="DJ55" s="186" t="s">
        <v>248</v>
      </c>
      <c r="DK55" s="186" t="s">
        <v>248</v>
      </c>
      <c r="DL55" s="186" t="s">
        <v>248</v>
      </c>
      <c r="DM55" s="186" t="s">
        <v>248</v>
      </c>
      <c r="DN55" s="186" t="s">
        <v>248</v>
      </c>
      <c r="DO55" s="186" t="s">
        <v>248</v>
      </c>
      <c r="DP55" s="186" t="s">
        <v>248</v>
      </c>
      <c r="DQ55" s="186" t="s">
        <v>248</v>
      </c>
      <c r="DR55" s="186" t="s">
        <v>248</v>
      </c>
      <c r="DS55" s="186" t="s">
        <v>248</v>
      </c>
      <c r="DT55" s="186" t="s">
        <v>248</v>
      </c>
      <c r="DU55" s="186" t="s">
        <v>248</v>
      </c>
      <c r="DV55" s="186" t="s">
        <v>248</v>
      </c>
      <c r="DW55" s="186" t="s">
        <v>248</v>
      </c>
      <c r="DX55" s="186" t="s">
        <v>248</v>
      </c>
      <c r="DY55" s="186" t="s">
        <v>248</v>
      </c>
      <c r="DZ55" s="186" t="s">
        <v>248</v>
      </c>
      <c r="EA55" s="186" t="s">
        <v>248</v>
      </c>
      <c r="EB55" s="186" t="s">
        <v>248</v>
      </c>
      <c r="EC55" s="186" t="s">
        <v>248</v>
      </c>
      <c r="ED55" s="186" t="s">
        <v>248</v>
      </c>
      <c r="EE55" s="186" t="s">
        <v>248</v>
      </c>
      <c r="EF55" s="186" t="s">
        <v>248</v>
      </c>
      <c r="EG55" s="186" t="s">
        <v>248</v>
      </c>
      <c r="EH55" s="186" t="s">
        <v>248</v>
      </c>
      <c r="EI55" s="186" t="s">
        <v>248</v>
      </c>
      <c r="EJ55" s="186" t="s">
        <v>248</v>
      </c>
      <c r="EK55" s="186" t="s">
        <v>248</v>
      </c>
      <c r="EL55" s="186" t="s">
        <v>248</v>
      </c>
      <c r="EM55" s="186" t="s">
        <v>248</v>
      </c>
      <c r="EN55" s="186" t="s">
        <v>248</v>
      </c>
      <c r="EO55" s="186" t="s">
        <v>248</v>
      </c>
      <c r="EP55" s="186" t="s">
        <v>248</v>
      </c>
      <c r="EQ55" s="186" t="s">
        <v>248</v>
      </c>
      <c r="ER55" s="186" t="s">
        <v>248</v>
      </c>
      <c r="ES55" s="186" t="s">
        <v>248</v>
      </c>
      <c r="ET55" s="186" t="s">
        <v>248</v>
      </c>
      <c r="EU55" s="186" t="s">
        <v>248</v>
      </c>
      <c r="EV55" s="186" t="s">
        <v>248</v>
      </c>
      <c r="EW55" s="186" t="s">
        <v>248</v>
      </c>
      <c r="EX55" s="186" t="s">
        <v>248</v>
      </c>
      <c r="EY55" s="186" t="s">
        <v>248</v>
      </c>
      <c r="EZ55" s="186" t="s">
        <v>248</v>
      </c>
      <c r="FA55" s="186" t="s">
        <v>248</v>
      </c>
      <c r="FB55" s="186" t="s">
        <v>248</v>
      </c>
      <c r="FC55" s="186" t="s">
        <v>248</v>
      </c>
      <c r="FD55" s="186" t="s">
        <v>248</v>
      </c>
      <c r="FE55" s="186" t="s">
        <v>248</v>
      </c>
      <c r="FF55" s="186" t="s">
        <v>248</v>
      </c>
      <c r="FG55" s="186" t="s">
        <v>248</v>
      </c>
      <c r="FH55" s="186" t="s">
        <v>248</v>
      </c>
      <c r="FI55" s="186" t="s">
        <v>248</v>
      </c>
      <c r="FJ55" s="186" t="s">
        <v>248</v>
      </c>
      <c r="FK55" s="186" t="s">
        <v>248</v>
      </c>
      <c r="FL55" s="186" t="s">
        <v>248</v>
      </c>
      <c r="FM55" s="186" t="s">
        <v>248</v>
      </c>
      <c r="FN55" s="186" t="s">
        <v>248</v>
      </c>
      <c r="FO55" s="186" t="s">
        <v>248</v>
      </c>
      <c r="FP55" s="186" t="s">
        <v>248</v>
      </c>
      <c r="FQ55" s="187" t="s">
        <v>248</v>
      </c>
      <c r="FR55" s="187" t="s">
        <v>248</v>
      </c>
      <c r="FS55" s="186">
        <v>2</v>
      </c>
      <c r="FT55" s="186">
        <v>2</v>
      </c>
      <c r="FU55" s="186">
        <v>1</v>
      </c>
      <c r="FV55" s="186">
        <v>3</v>
      </c>
      <c r="FW55" s="186">
        <v>2</v>
      </c>
      <c r="FX55" s="186">
        <v>2</v>
      </c>
      <c r="FY55" s="186">
        <v>1</v>
      </c>
      <c r="FZ55" s="186">
        <v>2</v>
      </c>
      <c r="GA55" s="186" t="s">
        <v>248</v>
      </c>
      <c r="GB55" s="186" t="s">
        <v>248</v>
      </c>
      <c r="GC55" s="186">
        <v>2</v>
      </c>
      <c r="GD55" s="186">
        <v>2</v>
      </c>
      <c r="GE55" s="186" t="s">
        <v>248</v>
      </c>
      <c r="GF55" s="186" t="s">
        <v>248</v>
      </c>
      <c r="GG55" s="186" t="s">
        <v>248</v>
      </c>
      <c r="GH55" s="186" t="s">
        <v>248</v>
      </c>
      <c r="GI55" s="186" t="s">
        <v>248</v>
      </c>
      <c r="GJ55" s="186" t="s">
        <v>248</v>
      </c>
      <c r="GK55" s="186" t="s">
        <v>248</v>
      </c>
      <c r="GL55" s="186" t="s">
        <v>248</v>
      </c>
      <c r="GM55" s="186" t="s">
        <v>248</v>
      </c>
      <c r="GN55" s="186" t="s">
        <v>248</v>
      </c>
      <c r="GO55" s="186" t="s">
        <v>248</v>
      </c>
      <c r="GP55" s="186" t="s">
        <v>248</v>
      </c>
      <c r="GQ55" s="186" t="s">
        <v>248</v>
      </c>
      <c r="GR55" s="186" t="s">
        <v>248</v>
      </c>
      <c r="GS55" s="186" t="s">
        <v>248</v>
      </c>
      <c r="GT55" s="186" t="s">
        <v>248</v>
      </c>
      <c r="GU55" s="186" t="s">
        <v>248</v>
      </c>
      <c r="GV55" s="186" t="s">
        <v>248</v>
      </c>
      <c r="GW55" s="186" t="s">
        <v>248</v>
      </c>
      <c r="GX55" s="186" t="s">
        <v>248</v>
      </c>
      <c r="GY55" s="186" t="s">
        <v>248</v>
      </c>
      <c r="GZ55" s="261" t="s">
        <v>248</v>
      </c>
      <c r="HA55" s="261" t="s">
        <v>248</v>
      </c>
      <c r="HB55" s="188">
        <f>SUM(G55:GE55)</f>
        <v>55</v>
      </c>
      <c r="HC55" s="102"/>
    </row>
    <row r="56" spans="1:211" s="218" customFormat="1" ht="24.9" customHeight="1" thickBot="1" x14ac:dyDescent="0.35">
      <c r="A56" s="108" t="str">
        <f>A55</f>
        <v>Prod.-Q-5</v>
      </c>
      <c r="B56" s="108" t="str">
        <f>B55</f>
        <v>Pracownik Produkcji</v>
      </c>
      <c r="C56" s="108" t="str">
        <f>C55</f>
        <v>ŁB</v>
      </c>
      <c r="D56" s="108">
        <f>D55</f>
        <v>1560</v>
      </c>
      <c r="E56" s="393" t="str">
        <f>E55</f>
        <v>Bielecka Lucyna</v>
      </c>
      <c r="F56" s="189" t="s">
        <v>375</v>
      </c>
      <c r="G56" s="192">
        <f>IF(INDEX(tab_MinKomp[Przepisy BHP / BHP Vorschriften],MATCH($B55,tab_MinKomp[[Stanowisko / Position ]:[Stanowisko / Position ]],0))="n/a","n/a",G55-INDEX(tab_MinKomp[Przepisy BHP / BHP Vorschriften],MATCH($B55,tab_MinKomp[[Stanowisko / Position ]:[Stanowisko / Position ]],0)))</f>
        <v>0</v>
      </c>
      <c r="H56" s="193">
        <f>IF(INDEX(tab_MinKomp[Przepisy PPOŻ / Brandschutzbestimmungen],MATCH($B55,tab_MinKomp[[Stanowisko / Position ]:[Stanowisko / Position ]],0))="n/a","n/a",H55-INDEX(tab_MinKomp[Przepisy PPOŻ / Brandschutzbestimmungen],MATCH($B55,tab_MinKomp[[Stanowisko / Position ]:[Stanowisko / Position ]],0)))</f>
        <v>0</v>
      </c>
      <c r="I56" s="193">
        <f>IF(INDEX(tab_MinKomp[Ryzyko zawodowe na stanowiskach pracyv/ Berufliche Risiken an Arbeitsstellen],MATCH($B55,tab_MinKomp[[Stanowisko / Position ]:[Stanowisko / Position ]],0))="n/a","n/a",I55-INDEX(tab_MinKomp[Ryzyko zawodowe na stanowiskach pracyv/ Berufliche Risiken an Arbeitsstellen],MATCH($B55,tab_MinKomp[[Stanowisko / Position ]:[Stanowisko / Position ]],0)))</f>
        <v>0</v>
      </c>
      <c r="J56" s="193">
        <f>IF(INDEX(tab_MinKomp[Gospodarka substancjami niebezpiecznymi / Gefahrstoffmanagement],MATCH($B55,tab_MinKomp[[Stanowisko / Position ]:[Stanowisko / Position ]],0))="n/a","n/a",J55-INDEX(tab_MinKomp[Gospodarka substancjami niebezpiecznymi / Gefahrstoffmanagement],MATCH($B55,tab_MinKomp[[Stanowisko / Position ]:[Stanowisko / Position ]],0)))</f>
        <v>0</v>
      </c>
      <c r="K56" s="193">
        <f>IF(INDEX(tab_MinKomp[Gospodarka odpadami / Abfallwirtschaft],MATCH($B55,tab_MinKomp[[Stanowisko / Position ]:[Stanowisko / Position ]],0))="n/a","n/a",K55-INDEX(tab_MinKomp[Gospodarka odpadami / Abfallwirtschaft],MATCH($B55,tab_MinKomp[[Stanowisko / Position ]:[Stanowisko / Position ]],0)))</f>
        <v>0</v>
      </c>
      <c r="L56" s="194" t="str">
        <f>IF(INDEX(tab_MinKomp[Przepisy kodeksu pracy / Bestimmungen des Arbeitsgesetzes],MATCH($B55,tab_MinKomp[[Stanowisko / Position ]:[Stanowisko / Position ]],0))="n/a","n/a",L55-INDEX(tab_MinKomp[Przepisy kodeksu pracy / Bestimmungen des Arbeitsgesetzes],MATCH($B55,tab_MinKomp[[Stanowisko / Position ]:[Stanowisko / Position ]],0)))</f>
        <v>n/a</v>
      </c>
      <c r="M56" s="195" t="str">
        <f>IF(INDEX(tab_MinKomp[Przepisy o ub.społ. ZUS  / Sozialversicherungsvorschriften],MATCH($B55,tab_MinKomp[[Stanowisko / Position ]:[Stanowisko / Position ]],0))="n/a","n/a",M55-INDEX(tab_MinKomp[Przepisy o ub.społ. ZUS  / Sozialversicherungsvorschriften],MATCH($B55,tab_MinKomp[[Stanowisko / Position ]:[Stanowisko / Position ]],0)))</f>
        <v>n/a</v>
      </c>
      <c r="N56" s="194" t="str">
        <f>IF(INDEX(tab_MinKomp[PRZEPISY O PDOF /persönlich Einkommensteuergesetz ],MATCH($B55,tab_MinKomp[[Stanowisko / Position ]:[Stanowisko / Position ]],0))="n/a","n/a",N55-INDEX(tab_MinKomp[PRZEPISY O PDOF /persönlich Einkommensteuergesetz ],MATCH($B55,tab_MinKomp[[Stanowisko / Position ]:[Stanowisko / Position ]],0)))</f>
        <v>n/a</v>
      </c>
      <c r="O56" s="194">
        <f>IF(INDEX(tab_MinKomp[Regulamin pracy / Arbeitsordnung],MATCH($B55,tab_MinKomp[[Stanowisko / Position ]:[Stanowisko / Position ]],0))="n/a","n/a",O55-INDEX(tab_MinKomp[Regulamin pracy / Arbeitsordnung],MATCH($B55,tab_MinKomp[[Stanowisko / Position ]:[Stanowisko / Position ]],0)))</f>
        <v>0</v>
      </c>
      <c r="P56" s="194">
        <f>IF(INDEX(tab_MinKomp[Regulamin wynagradzania / Vergütungsordnung],MATCH($B55,tab_MinKomp[[Stanowisko / Position ]:[Stanowisko / Position ]],0))="n/a","n/a",P55-INDEX(tab_MinKomp[Regulamin wynagradzania / Vergütungsordnung],MATCH($B55,tab_MinKomp[[Stanowisko / Position ]:[Stanowisko / Position ]],0)))</f>
        <v>0</v>
      </c>
      <c r="Q56" s="194" t="str">
        <f>IF(INDEX(tab_MinKomp[System R2PŁATNIK PRO: Płace / Lohnabrechnung],MATCH($B55,tab_MinKomp[[Stanowisko / Position ]:[Stanowisko / Position ]],0))="n/a","n/a",Q55-INDEX(tab_MinKomp[System R2PŁATNIK PRO: Płace / Lohnabrechnung],MATCH($B55,tab_MinKomp[[Stanowisko / Position ]:[Stanowisko / Position ]],0)))</f>
        <v>n/a</v>
      </c>
      <c r="R56" s="194" t="str">
        <f>IF(INDEX(tab_MinKomp[SystemR2PŁATNIK PRO: KADRY / Personaldaten],MATCH($B55,tab_MinKomp[[Stanowisko / Position ]:[Stanowisko / Position ]],0))="n/a","n/a",R55-INDEX(tab_MinKomp[SystemR2PŁATNIK PRO: KADRY / Personaldaten],MATCH($B55,tab_MinKomp[[Stanowisko / Position ]:[Stanowisko / Position ]],0)))</f>
        <v>n/a</v>
      </c>
      <c r="S56" s="194" t="str">
        <f>IF(INDEX(tab_MinKomp[SYSTEM R2PŁATNIK PRO: zarządzanie pracownikami / Arbeitsverwaltung],MATCH($B55,tab_MinKomp[[Stanowisko / Position ]:[Stanowisko / Position ]],0))="n/a","n/a",S55-INDEX(tab_MinKomp[SYSTEM R2PŁATNIK PRO: zarządzanie pracownikami / Arbeitsverwaltung],MATCH($B55,tab_MinKomp[[Stanowisko / Position ]:[Stanowisko / Position ]],0)))</f>
        <v>n/a</v>
      </c>
      <c r="T56" s="194" t="str">
        <f>IF(INDEX(tab_MinKomp[Doradztwo, wsparcie personalne / Personalberatung und Unterstützung],MATCH($B55,tab_MinKomp[[Stanowisko / Position ]:[Stanowisko / Position ]],0))="n/a","n/a",T55-INDEX(tab_MinKomp[Doradztwo, wsparcie personalne / Personalberatung und Unterstützung],MATCH($B55,tab_MinKomp[[Stanowisko / Position ]:[Stanowisko / Position ]],0)))</f>
        <v>n/a</v>
      </c>
      <c r="U56" s="194" t="str">
        <f>IF(INDEX(tab_MinKomp[Przepisy o podatku VAT / MwSt.- Gesetz],MATCH($B55,tab_MinKomp[[Stanowisko / Position ]:[Stanowisko / Position ]],0))="n/a","n/a",U55-INDEX(tab_MinKomp[Przepisy o podatku VAT / MwSt.- Gesetz],MATCH($B55,tab_MinKomp[[Stanowisko / Position ]:[Stanowisko / Position ]],0)))</f>
        <v>n/a</v>
      </c>
      <c r="V56" s="194" t="str">
        <f>IF(INDEX(tab_MinKomp[PrzepisyPDOP / geschäftlich Einkommensteuergesetz],MATCH($B55,tab_MinKomp[[Stanowisko / Position ]:[Stanowisko / Position ]],0))="n/a","n/a",V55-INDEX(tab_MinKomp[PrzepisyPDOP / geschäftlich Einkommensteuergesetz],MATCH($B55,tab_MinKomp[[Stanowisko / Position ]:[Stanowisko / Position ]],0)))</f>
        <v>n/a</v>
      </c>
      <c r="W56" s="194" t="str">
        <f>IF(INDEX(tab_MinKomp[System BAAN / FINANSE (FIBU)],MATCH($B55,tab_MinKomp[[Stanowisko / Position ]:[Stanowisko / Position ]],0))="n/a","n/a",W55-INDEX(tab_MinKomp[System BAAN / FINANSE (FIBU)],MATCH($B55,tab_MinKomp[[Stanowisko / Position ]:[Stanowisko / Position ]],0)))</f>
        <v>n/a</v>
      </c>
      <c r="X56" s="194" t="str">
        <f>IF(INDEX(tab_MinKomp[Systemy pomocnicze / Hilfssysteme(STOCKPROGRAM, KALK2000 etc.)],MATCH($B55,tab_MinKomp[[Stanowisko / Position ]:[Stanowisko / Position ]],0))="n/a","n/a",X55-INDEX(tab_MinKomp[Systemy pomocnicze / Hilfssysteme(STOCKPROGRAM, KALK2000 etc.)],MATCH($B55,tab_MinKomp[[Stanowisko / Position ]:[Stanowisko / Position ]],0)))</f>
        <v>n/a</v>
      </c>
      <c r="Y56" s="194" t="str">
        <f>IF(INDEX(tab_MinKomp[Polityka rachunkowości / Buchführungspolitik],MATCH($B55,tab_MinKomp[[Stanowisko / Position ]:[Stanowisko / Position ]],0))="n/a","n/a",Y55-INDEX(tab_MinKomp[Polityka rachunkowości / Buchführungspolitik],MATCH($B55,tab_MinKomp[[Stanowisko / Position ]:[Stanowisko / Position ]],0)))</f>
        <v>n/a</v>
      </c>
      <c r="Z56" s="194" t="str">
        <f>IF(INDEX(tab_MinKomp[Ustawa o rachunkowości / Rechnungslegungsgesetz],MATCH($B55,tab_MinKomp[[Stanowisko / Position ]:[Stanowisko / Position ]],0))="n/a","n/a",Z55-INDEX(tab_MinKomp[Ustawa o rachunkowości / Rechnungslegungsgesetz],MATCH($B55,tab_MinKomp[[Stanowisko / Position ]:[Stanowisko / Position ]],0)))</f>
        <v>n/a</v>
      </c>
      <c r="AA56" s="194" t="str">
        <f>IF(INDEX(tab_MinKomp[WORKFLOW - TS-100],MATCH($B55,tab_MinKomp[[Stanowisko / Position ]:[Stanowisko / Position ]],0))="n/a","n/a",AA55-INDEX(tab_MinKomp[WORKFLOW - TS-100],MATCH($B55,tab_MinKomp[[Stanowisko / Position ]:[Stanowisko / Position ]],0)))</f>
        <v>n/a</v>
      </c>
      <c r="AB56" s="194" t="str">
        <f>IF(INDEX(tab_MinKomp[WORKFLOW - SFMS],MATCH($B55,tab_MinKomp[[Stanowisko / Position ]:[Stanowisko / Position ]],0))="n/a","n/a",AB55-INDEX(tab_MinKomp[WORKFLOW - SFMS],MATCH($B55,tab_MinKomp[[Stanowisko / Position ]:[Stanowisko / Position ]],0)))</f>
        <v>n/a</v>
      </c>
      <c r="AC56" s="194" t="str">
        <f>IF(INDEX(tab_MinKomp[System ISO 9001:2015],MATCH($B55,tab_MinKomp[[Stanowisko / Position ]:[Stanowisko / Position ]],0))="n/a","n/a",AC55-INDEX(tab_MinKomp[System ISO 9001:2015],MATCH($B55,tab_MinKomp[[Stanowisko / Position ]:[Stanowisko / Position ]],0)))</f>
        <v>n/a</v>
      </c>
      <c r="AD56" s="194" t="str">
        <f>IF(INDEX(tab_MinKomp[System ISO 9001:2015],MATCH($B55,tab_MinKomp[[Stanowisko / Position ]:[Stanowisko / Position ]],0))="n/a","n/a",AD55-INDEX(tab_MinKomp[System ISO 9001:2015],MATCH($B55,tab_MinKomp[[Stanowisko / Position ]:[Stanowisko / Position ]],0)))</f>
        <v>n/a</v>
      </c>
      <c r="AE56" s="194" t="str">
        <f>IF(INDEX(tab_MinKomp[System ISO 9001:2015],MATCH($B55,tab_MinKomp[[Stanowisko / Position ]:[Stanowisko / Position ]],0))="n/a","n/a",AE55-INDEX(tab_MinKomp[System ISO 9001:2015],MATCH($B55,tab_MinKomp[[Stanowisko / Position ]:[Stanowisko / Position ]],0)))</f>
        <v>n/a</v>
      </c>
      <c r="AF56" s="194" t="str">
        <f>IF(INDEX(tab_MinKomp[System ISO 9001:2015],MATCH($B55,tab_MinKomp[[Stanowisko / Position ]:[Stanowisko / Position ]],0))="n/a","n/a",AF55-INDEX(tab_MinKomp[System ISO 9001:2015],MATCH($B55,tab_MinKomp[[Stanowisko / Position ]:[Stanowisko / Position ]],0)))</f>
        <v>n/a</v>
      </c>
      <c r="AG56" s="194" t="str">
        <f>IF(INDEX(tab_MinKomp[Wymagania VDA 6.3 Process / Forderungen],MATCH($B55,tab_MinKomp[[Stanowisko / Position ]:[Stanowisko / Position ]],0))="n/a","n/a",AG55-INDEX(tab_MinKomp[Wymagania VDA 6.3 Process / Forderungen],MATCH($B55,tab_MinKomp[[Stanowisko / Position ]:[Stanowisko / Position ]],0)))</f>
        <v>n/a</v>
      </c>
      <c r="AH56" s="194" t="str">
        <f>IF(INDEX(tab_MinKomp[Wymagania VDA 6.5 Product / Forderungen],MATCH($B55,tab_MinKomp[[Stanowisko / Position ]:[Stanowisko / Position ]],0))="n/a","n/a",AH55-INDEX(tab_MinKomp[Wymagania VDA 6.5 Product / Forderungen],MATCH($B55,tab_MinKomp[[Stanowisko / Position ]:[Stanowisko / Position ]],0)))</f>
        <v>n/a</v>
      </c>
      <c r="AI56" s="194" t="str">
        <f>IF(INDEX(tab_MinKomp[Wymagania VDA 6.5 Product / Forderungen],MATCH($B55,tab_MinKomp[[Stanowisko / Position ]:[Stanowisko / Position ]],0))="n/a","n/a",AI55-INDEX(tab_MinKomp[Wymagania VDA 6.5 Product / Forderungen],MATCH($B55,tab_MinKomp[[Stanowisko / Position ]:[Stanowisko / Position ]],0)))</f>
        <v>n/a</v>
      </c>
      <c r="AJ56" s="194" t="str">
        <f>IF(INDEX(tab_MinKomp[Wymagania VDA 6.5 Product / Forderungen],MATCH($B55,tab_MinKomp[[Stanowisko / Position ]:[Stanowisko / Position ]],0))="n/a","n/a",AJ55-INDEX(tab_MinKomp[Wymagania VDA 6.5 Product / Forderungen],MATCH($B55,tab_MinKomp[[Stanowisko / Position ]:[Stanowisko / Position ]],0)))</f>
        <v>n/a</v>
      </c>
      <c r="AK56" s="194" t="str">
        <f>IF(INDEX(tab_MinKomp[Wymagania VDA 6.5 Product / Forderungen],MATCH($B55,tab_MinKomp[[Stanowisko / Position ]:[Stanowisko / Position ]],0))="n/a","n/a",AK55-INDEX(tab_MinKomp[Wymagania VDA 6.5 Product / Forderungen],MATCH($B55,tab_MinKomp[[Stanowisko / Position ]:[Stanowisko / Position ]],0)))</f>
        <v>n/a</v>
      </c>
      <c r="AL56" s="194">
        <f>IF(INDEX(tab_MinKomp[LEAN MANAGEMENT],MATCH($B55,tab_MinKomp[[Stanowisko / Position ]:[Stanowisko / Position ]],0))="n/a","n/a",AL55-INDEX(tab_MinKomp[LEAN MANAGEMENT],MATCH($B55,tab_MinKomp[[Stanowisko / Position ]:[Stanowisko / Position ]],0)))</f>
        <v>0</v>
      </c>
      <c r="AM56" s="194" t="str">
        <f>IF(INDEX(tab_MinKomp[Wymagania VDA 6.5 Product / Forderungen],MATCH($B55,tab_MinKomp[[Stanowisko / Position ]:[Stanowisko / Position ]],0))="n/a","n/a",AM55-INDEX(tab_MinKomp[Wymagania VDA 6.5 Product / Forderungen],MATCH($B55,tab_MinKomp[[Stanowisko / Position ]:[Stanowisko / Position ]],0)))</f>
        <v>n/a</v>
      </c>
      <c r="AN56" s="194" t="str">
        <f>IF(INDEX(tab_MinKomp[Wymagania VDA 6.5 Product / Forderungen],MATCH($B55,tab_MinKomp[[Stanowisko / Position ]:[Stanowisko / Position ]],0))="n/a","n/a",AN55-INDEX(tab_MinKomp[Wymagania VDA 6.5 Product / Forderungen],MATCH($B55,tab_MinKomp[[Stanowisko / Position ]:[Stanowisko / Position ]],0)))</f>
        <v>n/a</v>
      </c>
      <c r="AO56" s="194">
        <f>IF(INDEX(tab_MinKomp[LEAN MANAGEMENT],MATCH($B55,tab_MinKomp[[Stanowisko / Position ]:[Stanowisko / Position ]],0))="n/a","n/a",AO55-INDEX(tab_MinKomp[LEAN MANAGEMENT],MATCH($B55,tab_MinKomp[[Stanowisko / Position ]:[Stanowisko / Position ]],0)))</f>
        <v>1</v>
      </c>
      <c r="AP56" s="194" t="str">
        <f>IF(INDEX(tab_MinKomp[Wymagania VDA 6.5 Product / Forderungen],MATCH($B55,tab_MinKomp[[Stanowisko / Position ]:[Stanowisko / Position ]],0))="n/a","n/a",AP55-INDEX(tab_MinKomp[Wymagania VDA 6.5 Product / Forderungen],MATCH($B55,tab_MinKomp[[Stanowisko / Position ]:[Stanowisko / Position ]],0)))</f>
        <v>n/a</v>
      </c>
      <c r="AQ56" s="194">
        <f>IF(INDEX(tab_MinKomp[LEAN MANAGEMENT],MATCH($B55,tab_MinKomp[[Stanowisko / Position ]:[Stanowisko / Position ]],0))="n/a","n/a",AQ55-INDEX(tab_MinKomp[LEAN MANAGEMENT],MATCH($B55,tab_MinKomp[[Stanowisko / Position ]:[Stanowisko / Position ]],0)))</f>
        <v>1</v>
      </c>
      <c r="AR56" s="194" t="str">
        <f>IF(INDEX(tab_MinKomp[Wymagania VDA 6.5 Product / Forderungen],MATCH($B55,tab_MinKomp[[Stanowisko / Position ]:[Stanowisko / Position ]],0))="n/a","n/a",AR55-INDEX(tab_MinKomp[Wymagania VDA 6.5 Product / Forderungen],MATCH($B55,tab_MinKomp[[Stanowisko / Position ]:[Stanowisko / Position ]],0)))</f>
        <v>n/a</v>
      </c>
      <c r="AS56" s="194" t="str">
        <f>IF(INDEX(tab_MinKomp[Wymagania VDA 6.5 Product / Forderungen],MATCH($B55,tab_MinKomp[[Stanowisko / Position ]:[Stanowisko / Position ]],0))="n/a","n/a",AS55-INDEX(tab_MinKomp[Wymagania VDA 6.5 Product / Forderungen],MATCH($B55,tab_MinKomp[[Stanowisko / Position ]:[Stanowisko / Position ]],0)))</f>
        <v>n/a</v>
      </c>
      <c r="AT56" s="194" t="str">
        <f>IF(INDEX(tab_MinKomp[Wymagania VDA 6.5 Product / Forderungen],MATCH($B55,tab_MinKomp[[Stanowisko / Position ]:[Stanowisko / Position ]],0))="n/a","n/a",AT55-INDEX(tab_MinKomp[Wymagania VDA 6.5 Product / Forderungen],MATCH($B55,tab_MinKomp[[Stanowisko / Position ]:[Stanowisko / Position ]],0)))</f>
        <v>n/a</v>
      </c>
      <c r="AU56" s="194" t="s">
        <v>248</v>
      </c>
      <c r="AV56" s="194">
        <v>2</v>
      </c>
      <c r="AW56" s="194">
        <v>1</v>
      </c>
      <c r="AX56" s="194" t="str">
        <f>IF(INDEX(tab_MinKomp[Wymagania VDA 6.5 Product / Forderungen],MATCH($B55,tab_MinKomp[[Stanowisko / Position ]:[Stanowisko / Position ]],0))="n/a","n/a",AX55-INDEX(tab_MinKomp[Wymagania VDA 6.5 Product / Forderungen],MATCH($B55,tab_MinKomp[[Stanowisko / Position ]:[Stanowisko / Position ]],0)))</f>
        <v>n/a</v>
      </c>
      <c r="AY56" s="194" t="str">
        <f>IF(INDEX(tab_MinKomp[Wymagania VDA 6.5 Product / Forderungen],MATCH($B55,tab_MinKomp[[Stanowisko / Position ]:[Stanowisko / Position ]],0))="n/a","n/a",AY55-INDEX(tab_MinKomp[Wymagania VDA 6.5 Product / Forderungen],MATCH($B55,tab_MinKomp[[Stanowisko / Position ]:[Stanowisko / Position ]],0)))</f>
        <v>n/a</v>
      </c>
      <c r="AZ56" s="194" t="str">
        <f>IF(INDEX(tab_MinKomp[Wymagania VDA 6.5 Product / Forderungen],MATCH($B55,tab_MinKomp[[Stanowisko / Position ]:[Stanowisko / Position ]],0))="n/a","n/a",AZ55-INDEX(tab_MinKomp[Wymagania VDA 6.5 Product / Forderungen],MATCH($B55,tab_MinKomp[[Stanowisko / Position ]:[Stanowisko / Position ]],0)))</f>
        <v>n/a</v>
      </c>
      <c r="BA56" s="194" t="s">
        <v>248</v>
      </c>
      <c r="BB56" s="194" t="s">
        <v>248</v>
      </c>
      <c r="BC56" s="194" t="str">
        <f>IF(INDEX(tab_MinKomp[Wymagania VDA 6.5 Product / Forderungen],MATCH($B55,tab_MinKomp[[Stanowisko / Position ]:[Stanowisko / Position ]],0))="n/a","n/a",BC55-INDEX(tab_MinKomp[Wymagania VDA 6.5 Product / Forderungen],MATCH($B55,tab_MinKomp[[Stanowisko / Position ]:[Stanowisko / Position ]],0)))</f>
        <v>n/a</v>
      </c>
      <c r="BD56" s="194" t="str">
        <f>IF(INDEX(tab_MinKomp[Wymagania VDA 6.5 Product / Forderungen],MATCH($B55,tab_MinKomp[[Stanowisko / Position ]:[Stanowisko / Position ]],0))="n/a","n/a",BD55-INDEX(tab_MinKomp[Wymagania VDA 6.5 Product / Forderungen],MATCH($B55,tab_MinKomp[[Stanowisko / Position ]:[Stanowisko / Position ]],0)))</f>
        <v>n/a</v>
      </c>
      <c r="BE56" s="194" t="str">
        <f>IF(INDEX(tab_MinKomp[Wymagania VDA 6.5 Product / Forderungen],MATCH($B55,tab_MinKomp[[Stanowisko / Position ]:[Stanowisko / Position ]],0))="n/a","n/a",BE55-INDEX(tab_MinKomp[Wymagania VDA 6.5 Product / Forderungen],MATCH($B55,tab_MinKomp[[Stanowisko / Position ]:[Stanowisko / Position ]],0)))</f>
        <v>n/a</v>
      </c>
      <c r="BF56" s="194" t="str">
        <f>IF(INDEX(tab_MinKomp[Wymagania VDA 6.5 Product / Forderungen],MATCH($B55,tab_MinKomp[[Stanowisko / Position ]:[Stanowisko / Position ]],0))="n/a","n/a",BF55-INDEX(tab_MinKomp[Wymagania VDA 6.5 Product / Forderungen],MATCH($B55,tab_MinKomp[[Stanowisko / Position ]:[Stanowisko / Position ]],0)))</f>
        <v>n/a</v>
      </c>
      <c r="BG56" s="194" t="str">
        <f>IF(INDEX(tab_MinKomp[Wymagania VDA 6.5 Product / Forderungen],MATCH($B55,tab_MinKomp[[Stanowisko / Position ]:[Stanowisko / Position ]],0))="n/a","n/a",BG55-INDEX(tab_MinKomp[Wymagania VDA 6.5 Product / Forderungen],MATCH($B55,tab_MinKomp[[Stanowisko / Position ]:[Stanowisko / Position ]],0)))</f>
        <v>n/a</v>
      </c>
      <c r="BH56" s="194" t="str">
        <f>IF(INDEX(tab_MinKomp[Wymagania VDA 6.5 Product / Forderungen],MATCH($B55,tab_MinKomp[[Stanowisko / Position ]:[Stanowisko / Position ]],0))="n/a","n/a",BH55-INDEX(tab_MinKomp[Wymagania VDA 6.5 Product / Forderungen],MATCH($B55,tab_MinKomp[[Stanowisko / Position ]:[Stanowisko / Position ]],0)))</f>
        <v>n/a</v>
      </c>
      <c r="BI56" s="194" t="str">
        <f>IF(INDEX(tab_MinKomp[Wymagania VDA 6.5 Product / Forderungen],MATCH($B55,tab_MinKomp[[Stanowisko / Position ]:[Stanowisko / Position ]],0))="n/a","n/a",BI55-INDEX(tab_MinKomp[Wymagania VDA 6.5 Product / Forderungen],MATCH($B55,tab_MinKomp[[Stanowisko / Position ]:[Stanowisko / Position ]],0)))</f>
        <v>n/a</v>
      </c>
      <c r="BJ56" s="194" t="str">
        <f>IF(INDEX(tab_MinKomp[Wymagania VDA 6.5 Product / Forderungen],MATCH($B55,tab_MinKomp[[Stanowisko / Position ]:[Stanowisko / Position ]],0))="n/a","n/a",BJ55-INDEX(tab_MinKomp[Wymagania VDA 6.5 Product / Forderungen],MATCH($B55,tab_MinKomp[[Stanowisko / Position ]:[Stanowisko / Position ]],0)))</f>
        <v>n/a</v>
      </c>
      <c r="BK56" s="194" t="str">
        <f>IF(INDEX(tab_MinKomp[Wymagania VDA 6.5 Product / Forderungen],MATCH($B55,tab_MinKomp[[Stanowisko / Position ]:[Stanowisko / Position ]],0))="n/a","n/a",BK55-INDEX(tab_MinKomp[Wymagania VDA 6.5 Product / Forderungen],MATCH($B55,tab_MinKomp[[Stanowisko / Position ]:[Stanowisko / Position ]],0)))</f>
        <v>n/a</v>
      </c>
      <c r="BL56" s="194" t="str">
        <f>IF(INDEX(tab_MinKomp[Wymagania VDA 6.5 Product / Forderungen],MATCH($B55,tab_MinKomp[[Stanowisko / Position ]:[Stanowisko / Position ]],0))="n/a","n/a",BL55-INDEX(tab_MinKomp[Wymagania VDA 6.5 Product / Forderungen],MATCH($B55,tab_MinKomp[[Stanowisko / Position ]:[Stanowisko / Position ]],0)))</f>
        <v>n/a</v>
      </c>
      <c r="BM56" s="194" t="str">
        <f>IF(INDEX(tab_MinKomp[Planowanie produkcji / Produktionsplanung],MATCH($B55,tab_MinKomp[[Stanowisko / Position ]:[Stanowisko / Position ]],0))="n/a","n/a",BM55-INDEX(tab_MinKomp[Planowanie produkcji / Produktionsplanung],MATCH($B55,tab_MinKomp[[Stanowisko / Position ]:[Stanowisko / Position ]],0)))</f>
        <v>n/a</v>
      </c>
      <c r="BN56" s="194" t="str">
        <f>IF(INDEX(tab_MinKomp[Planowanie produkcji / Produktionsplanung],MATCH($B55,tab_MinKomp[[Stanowisko / Position ]:[Stanowisko / Position ]],0))="n/a","n/a",BN55-INDEX(tab_MinKomp[Planowanie produkcji / Produktionsplanung],MATCH($B55,tab_MinKomp[[Stanowisko / Position ]:[Stanowisko / Position ]],0)))</f>
        <v>n/a</v>
      </c>
      <c r="BO56" s="194" t="str">
        <f>IF(INDEX(tab_MinKomp[Planowanie produkcji / Produktionsplanung],MATCH($B55,tab_MinKomp[[Stanowisko / Position ]:[Stanowisko / Position ]],0))="n/a","n/a",BO55-INDEX(tab_MinKomp[Planowanie produkcji / Produktionsplanung],MATCH($B55,tab_MinKomp[[Stanowisko / Position ]:[Stanowisko / Position ]],0)))</f>
        <v>n/a</v>
      </c>
      <c r="BP56" s="194" t="str">
        <f>IF(INDEX(tab_MinKomp[Planowanie produkcji / Produktionsplanung],MATCH($B55,tab_MinKomp[[Stanowisko / Position ]:[Stanowisko / Position ]],0))="n/a","n/a",BP55-INDEX(tab_MinKomp[Planowanie produkcji / Produktionsplanung],MATCH($B55,tab_MinKomp[[Stanowisko / Position ]:[Stanowisko / Position ]],0)))</f>
        <v>n/a</v>
      </c>
      <c r="BQ56" s="194" t="s">
        <v>248</v>
      </c>
      <c r="BR56" s="194" t="str">
        <f>IF(INDEX(tab_MinKomp[Planowanie produkcji / Produktionsplanung],MATCH($B55,tab_MinKomp[[Stanowisko / Position ]:[Stanowisko / Position ]],0))="n/a","n/a",BR55-INDEX(tab_MinKomp[Planowanie produkcji / Produktionsplanung],MATCH($B55,tab_MinKomp[[Stanowisko / Position ]:[Stanowisko / Position ]],0)))</f>
        <v>n/a</v>
      </c>
      <c r="BS56" s="194">
        <f>IF(INDEX(tab_MinKomp[Obsługa maszyn Novapax / Novapax Maschinenbedienung],MATCH($B55,tab_MinKomp[[Stanowisko / Position ]:[Stanowisko / Position ]],0))="n/a","n/a",BS55-INDEX(tab_MinKomp[Obsługa maszyn Novapax / Novapax Maschinenbedienung],MATCH($B55,tab_MinKomp[[Stanowisko / Position ]:[Stanowisko / Position ]],0)))</f>
        <v>0</v>
      </c>
      <c r="BT56" s="194" t="str">
        <f>IF(INDEX(tab_MinKomp[Planowanie produkcji / Produktionsplanung],MATCH($B55,tab_MinKomp[[Stanowisko / Position ]:[Stanowisko / Position ]],0))="n/a","n/a",BT55-INDEX(tab_MinKomp[Planowanie produkcji / Produktionsplanung],MATCH($B55,tab_MinKomp[[Stanowisko / Position ]:[Stanowisko / Position ]],0)))</f>
        <v>n/a</v>
      </c>
      <c r="BU56" s="194">
        <f>IF(INDEX(tab_MinKomp[Obsługa maszyn Novapax / Novapax Maschinenbedienung],MATCH($B55,tab_MinKomp[[Stanowisko / Position ]:[Stanowisko / Position ]],0))="n/a","n/a",BU55-INDEX(tab_MinKomp[Obsługa maszyn Novapax / Novapax Maschinenbedienung],MATCH($B55,tab_MinKomp[[Stanowisko / Position ]:[Stanowisko / Position ]],0)))</f>
        <v>0</v>
      </c>
      <c r="BV56" s="194" t="str">
        <f>IF(INDEX(tab_MinKomp[Planowanie produkcji / Produktionsplanung],MATCH($B55,tab_MinKomp[[Stanowisko / Position ]:[Stanowisko / Position ]],0))="n/a","n/a",BV55-INDEX(tab_MinKomp[Planowanie produkcji / Produktionsplanung],MATCH($B55,tab_MinKomp[[Stanowisko / Position ]:[Stanowisko / Position ]],0)))</f>
        <v>n/a</v>
      </c>
      <c r="BW56" s="194">
        <f>IF(INDEX(tab_MinKomp[Obsługa maszyn Novapax / Novapax Maschinenbedienung],MATCH($B55,tab_MinKomp[[Stanowisko / Position ]:[Stanowisko / Position ]],0))="n/a","n/a",BW55-INDEX(tab_MinKomp[Obsługa maszyn Novapax / Novapax Maschinenbedienung],MATCH($B55,tab_MinKomp[[Stanowisko / Position ]:[Stanowisko / Position ]],0)))</f>
        <v>0</v>
      </c>
      <c r="BX56" s="194">
        <f>IF(INDEX(tab_MinKomp[Obsługa maszyn Novapax / Novapax Maschinenbedienung],MATCH($B55,tab_MinKomp[[Stanowisko / Position ]:[Stanowisko / Position ]],0))="n/a","n/a",BX55-INDEX(tab_MinKomp[Obsługa maszyn Novapax / Novapax Maschinenbedienung],MATCH($B55,tab_MinKomp[[Stanowisko / Position ]:[Stanowisko / Position ]],0)))</f>
        <v>0</v>
      </c>
      <c r="BY56" s="194" t="str">
        <f>IF(INDEX(tab_MinKomp[Wymagania VDA 6.5 Product / Forderungen],MATCH($B55,tab_MinKomp[[Stanowisko / Position ]:[Stanowisko / Position ]],0))="n/a","n/a",BY55-INDEX(tab_MinKomp[Wymagania VDA 6.5 Product / Forderungen],MATCH($B55,tab_MinKomp[[Stanowisko / Position ]:[Stanowisko / Position ]],0)))</f>
        <v>n/a</v>
      </c>
      <c r="BZ56" s="194">
        <f>IF(INDEX(tab_MinKomp[Obsługa maszyn Novapax / Novapax Maschinenbedienung],MATCH($B55,tab_MinKomp[[Stanowisko / Position ]:[Stanowisko / Position ]],0))="n/a","n/a",BZ55-INDEX(tab_MinKomp[Obsługa maszyn Novapax / Novapax Maschinenbedienung],MATCH($B55,tab_MinKomp[[Stanowisko / Position ]:[Stanowisko / Position ]],0)))</f>
        <v>0</v>
      </c>
      <c r="CA56" s="194" t="str">
        <f>IF(INDEX(tab_MinKomp[Wymagania VDA 6.5 Product / Forderungen],MATCH($B55,tab_MinKomp[[Stanowisko / Position ]:[Stanowisko / Position ]],0))="n/a","n/a",CA55-INDEX(tab_MinKomp[Wymagania VDA 6.5 Product / Forderungen],MATCH($B55,tab_MinKomp[[Stanowisko / Position ]:[Stanowisko / Position ]],0)))</f>
        <v>n/a</v>
      </c>
      <c r="CB56" s="194">
        <f>IF(INDEX(tab_MinKomp[Obsługa maszyn Novapax / Novapax Maschinenbedienung],MATCH($B55,tab_MinKomp[[Stanowisko / Position ]:[Stanowisko / Position ]],0))="n/a","n/a",CB55-INDEX(tab_MinKomp[Obsługa maszyn Novapax / Novapax Maschinenbedienung],MATCH($B55,tab_MinKomp[[Stanowisko / Position ]:[Stanowisko / Position ]],0)))</f>
        <v>0</v>
      </c>
      <c r="CC56" s="194" t="str">
        <f>IF(INDEX(tab_MinKomp[Wymagania VDA 6.5 Product / Forderungen],MATCH($B55,tab_MinKomp[[Stanowisko / Position ]:[Stanowisko / Position ]],0))="n/a","n/a",CC55-INDEX(tab_MinKomp[Wymagania VDA 6.5 Product / Forderungen],MATCH($B55,tab_MinKomp[[Stanowisko / Position ]:[Stanowisko / Position ]],0)))</f>
        <v>n/a</v>
      </c>
      <c r="CD56" s="194">
        <f>IF(INDEX(tab_MinKomp[LEAN MANAGEMENT],MATCH($B55,tab_MinKomp[[Stanowisko / Position ]:[Stanowisko / Position ]],0))="n/a","n/a",CD55-INDEX(tab_MinKomp[LEAN MANAGEMENT],MATCH($B55,tab_MinKomp[[Stanowisko / Position ]:[Stanowisko / Position ]],0)))</f>
        <v>1</v>
      </c>
      <c r="CE56" s="194">
        <v>-1</v>
      </c>
      <c r="CF56" s="194">
        <v>-1</v>
      </c>
      <c r="CG56" s="194">
        <f>IF(INDEX(tab_MinKomp[LEAN MANAGEMENT],MATCH($B55,tab_MinKomp[[Stanowisko / Position ]:[Stanowisko / Position ]],0))="n/a","n/a",CG55-INDEX(tab_MinKomp[LEAN MANAGEMENT],MATCH($B55,tab_MinKomp[[Stanowisko / Position ]:[Stanowisko / Position ]],0)))</f>
        <v>0</v>
      </c>
      <c r="CH56" s="194" t="str">
        <f>IF(INDEX(tab_MinKomp[Wymagania VDA 6.5 Product / Forderungen],MATCH($B55,tab_MinKomp[[Stanowisko / Position ]:[Stanowisko / Position ]],0))="n/a","n/a",CH55-INDEX(tab_MinKomp[Wymagania VDA 6.5 Product / Forderungen],MATCH($B55,tab_MinKomp[[Stanowisko / Position ]:[Stanowisko / Position ]],0)))</f>
        <v>n/a</v>
      </c>
      <c r="CI56" s="194" t="str">
        <f>IF(INDEX(tab_MinKomp[Wymagania VDA 6.5 Product / Forderungen],MATCH($B55,tab_MinKomp[[Stanowisko / Position ]:[Stanowisko / Position ]],0))="n/a","n/a",CI55-INDEX(tab_MinKomp[Wymagania VDA 6.5 Product / Forderungen],MATCH($B55,tab_MinKomp[[Stanowisko / Position ]:[Stanowisko / Position ]],0)))</f>
        <v>n/a</v>
      </c>
      <c r="CJ56" s="194" t="str">
        <f>IF(INDEX(tab_MinKomp[Wymagania VDA 6.5 Product / Forderungen],MATCH($B55,tab_MinKomp[[Stanowisko / Position ]:[Stanowisko / Position ]],0))="n/a","n/a",CJ55-INDEX(tab_MinKomp[Wymagania VDA 6.5 Product / Forderungen],MATCH($B55,tab_MinKomp[[Stanowisko / Position ]:[Stanowisko / Position ]],0)))</f>
        <v>n/a</v>
      </c>
      <c r="CK56" s="194" t="str">
        <f>IF(INDEX(tab_MinKomp[Wymagania VDA 6.5 Product / Forderungen],MATCH($B55,tab_MinKomp[[Stanowisko / Position ]:[Stanowisko / Position ]],0))="n/a","n/a",CK55-INDEX(tab_MinKomp[Wymagania VDA 6.5 Product / Forderungen],MATCH($B55,tab_MinKomp[[Stanowisko / Position ]:[Stanowisko / Position ]],0)))</f>
        <v>n/a</v>
      </c>
      <c r="CL56" s="194" t="str">
        <f>IF(INDEX(tab_MinKomp[Wymagania VDA 6.5 Product / Forderungen],MATCH($B55,tab_MinKomp[[Stanowisko / Position ]:[Stanowisko / Position ]],0))="n/a","n/a",CL55-INDEX(tab_MinKomp[Wymagania VDA 6.5 Product / Forderungen],MATCH($B55,tab_MinKomp[[Stanowisko / Position ]:[Stanowisko / Position ]],0)))</f>
        <v>n/a</v>
      </c>
      <c r="CM56" s="194" t="str">
        <f>IF(INDEX(tab_MinKomp[Wymagania VDA 6.5 Product / Forderungen],MATCH($B55,tab_MinKomp[[Stanowisko / Position ]:[Stanowisko / Position ]],0))="n/a","n/a",CM55-INDEX(tab_MinKomp[Wymagania VDA 6.5 Product / Forderungen],MATCH($B55,tab_MinKomp[[Stanowisko / Position ]:[Stanowisko / Position ]],0)))</f>
        <v>n/a</v>
      </c>
      <c r="CN56" s="194" t="str">
        <f>IF(INDEX(tab_MinKomp[Wymagania VDA 6.5 Product / Forderungen],MATCH($B55,tab_MinKomp[[Stanowisko / Position ]:[Stanowisko / Position ]],0))="n/a","n/a",CN55-INDEX(tab_MinKomp[Wymagania VDA 6.5 Product / Forderungen],MATCH($B55,tab_MinKomp[[Stanowisko / Position ]:[Stanowisko / Position ]],0)))</f>
        <v>n/a</v>
      </c>
      <c r="CO56" s="194" t="str">
        <f>IF(INDEX(tab_MinKomp[Wymagania VDA 6.5 Product / Forderungen],MATCH($B55,tab_MinKomp[[Stanowisko / Position ]:[Stanowisko / Position ]],0))="n/a","n/a",CO55-INDEX(tab_MinKomp[Wymagania VDA 6.5 Product / Forderungen],MATCH($B55,tab_MinKomp[[Stanowisko / Position ]:[Stanowisko / Position ]],0)))</f>
        <v>n/a</v>
      </c>
      <c r="CP56" s="194" t="str">
        <f>IF(INDEX(tab_MinKomp[Wymagania VDA 6.5 Product / Forderungen],MATCH($B55,tab_MinKomp[[Stanowisko / Position ]:[Stanowisko / Position ]],0))="n/a","n/a",CP55-INDEX(tab_MinKomp[Wymagania VDA 6.5 Product / Forderungen],MATCH($B55,tab_MinKomp[[Stanowisko / Position ]:[Stanowisko / Position ]],0)))</f>
        <v>n/a</v>
      </c>
      <c r="CQ56" s="194" t="str">
        <f>IF(INDEX(tab_MinKomp[Wymagania VDA 6.5 Product / Forderungen],MATCH($B55,tab_MinKomp[[Stanowisko / Position ]:[Stanowisko / Position ]],0))="n/a","n/a",CQ55-INDEX(tab_MinKomp[Wymagania VDA 6.5 Product / Forderungen],MATCH($B55,tab_MinKomp[[Stanowisko / Position ]:[Stanowisko / Position ]],0)))</f>
        <v>n/a</v>
      </c>
      <c r="CR56" s="194" t="str">
        <f>IF(INDEX(tab_MinKomp[Wymagania VDA 6.5 Product / Forderungen],MATCH($B55,tab_MinKomp[[Stanowisko / Position ]:[Stanowisko / Position ]],0))="n/a","n/a",CR55-INDEX(tab_MinKomp[Wymagania VDA 6.5 Product / Forderungen],MATCH($B55,tab_MinKomp[[Stanowisko / Position ]:[Stanowisko / Position ]],0)))</f>
        <v>n/a</v>
      </c>
      <c r="CS56" s="194" t="str">
        <f>IF(INDEX(tab_MinKomp[Wymagania VDA 6.5 Product / Forderungen],MATCH($B55,tab_MinKomp[[Stanowisko / Position ]:[Stanowisko / Position ]],0))="n/a","n/a",CS55-INDEX(tab_MinKomp[Wymagania VDA 6.5 Product / Forderungen],MATCH($B55,tab_MinKomp[[Stanowisko / Position ]:[Stanowisko / Position ]],0)))</f>
        <v>n/a</v>
      </c>
      <c r="CT56" s="194" t="str">
        <f>IF(INDEX(tab_MinKomp[Wymagania VDA 6.5 Product / Forderungen],MATCH($B55,tab_MinKomp[[Stanowisko / Position ]:[Stanowisko / Position ]],0))="n/a","n/a",CT55-INDEX(tab_MinKomp[Wymagania VDA 6.5 Product / Forderungen],MATCH($B55,tab_MinKomp[[Stanowisko / Position ]:[Stanowisko / Position ]],0)))</f>
        <v>n/a</v>
      </c>
      <c r="CU56" s="194" t="str">
        <f>IF(INDEX(tab_MinKomp[Wymagania VDA 6.5 Product / Forderungen],MATCH($B55,tab_MinKomp[[Stanowisko / Position ]:[Stanowisko / Position ]],0))="n/a","n/a",CU55-INDEX(tab_MinKomp[Wymagania VDA 6.5 Product / Forderungen],MATCH($B55,tab_MinKomp[[Stanowisko / Position ]:[Stanowisko / Position ]],0)))</f>
        <v>n/a</v>
      </c>
      <c r="CV56" s="194" t="str">
        <f>IF(INDEX(tab_MinKomp[Wymagania VDA 6.5 Product / Forderungen],MATCH($B55,tab_MinKomp[[Stanowisko / Position ]:[Stanowisko / Position ]],0))="n/a","n/a",CV55-INDEX(tab_MinKomp[Wymagania VDA 6.5 Product / Forderungen],MATCH($B55,tab_MinKomp[[Stanowisko / Position ]:[Stanowisko / Position ]],0)))</f>
        <v>n/a</v>
      </c>
      <c r="CW56" s="194">
        <v>0</v>
      </c>
      <c r="CX56" s="194" t="str">
        <f>IF(INDEX(tab_MinKomp[Wymagania VDA 6.5 Product / Forderungen],MATCH($B55,tab_MinKomp[[Stanowisko / Position ]:[Stanowisko / Position ]],0))="n/a","n/a",CX55-INDEX(tab_MinKomp[Wymagania VDA 6.5 Product / Forderungen],MATCH($B55,tab_MinKomp[[Stanowisko / Position ]:[Stanowisko / Position ]],0)))</f>
        <v>n/a</v>
      </c>
      <c r="CY56" s="194" t="str">
        <f>IF(INDEX(tab_MinKomp[Wymagania VDA 6.5 Product / Forderungen],MATCH($B55,tab_MinKomp[[Stanowisko / Position ]:[Stanowisko / Position ]],0))="n/a","n/a",CY55-INDEX(tab_MinKomp[Wymagania VDA 6.5 Product / Forderungen],MATCH($B55,tab_MinKomp[[Stanowisko / Position ]:[Stanowisko / Position ]],0)))</f>
        <v>n/a</v>
      </c>
      <c r="CZ56" s="194" t="str">
        <f>IF(INDEX(tab_MinKomp[Wymagania VDA 6.5 Product / Forderungen],MATCH($B55,tab_MinKomp[[Stanowisko / Position ]:[Stanowisko / Position ]],0))="n/a","n/a",CZ55-INDEX(tab_MinKomp[Wymagania VDA 6.5 Product / Forderungen],MATCH($B55,tab_MinKomp[[Stanowisko / Position ]:[Stanowisko / Position ]],0)))</f>
        <v>n/a</v>
      </c>
      <c r="DA56" s="194" t="str">
        <f>IF(INDEX(tab_MinKomp[Wymagania VDA 6.5 Product / Forderungen],MATCH($B55,tab_MinKomp[[Stanowisko / Position ]:[Stanowisko / Position ]],0))="n/a","n/a",DA55-INDEX(tab_MinKomp[Wymagania VDA 6.5 Product / Forderungen],MATCH($B55,tab_MinKomp[[Stanowisko / Position ]:[Stanowisko / Position ]],0)))</f>
        <v>n/a</v>
      </c>
      <c r="DB56" s="194" t="str">
        <f>IF(INDEX(tab_MinKomp[Wymagania VDA 6.5 Product / Forderungen],MATCH($B55,tab_MinKomp[[Stanowisko / Position ]:[Stanowisko / Position ]],0))="n/a","n/a",DD55-INDEX(tab_MinKomp[Wymagania VDA 6.5 Product / Forderungen],MATCH($B55,tab_MinKomp[[Stanowisko / Position ]:[Stanowisko / Position ]],0)))</f>
        <v>n/a</v>
      </c>
      <c r="DC56" s="194" t="str">
        <f>IF(INDEX(tab_MinKomp[SUPPLIER MANAGEMENT],MATCH($B55,tab_MinKomp[[Stanowisko / Position ]:[Stanowisko / Position ]],0))="n/a","n/a",DC55-INDEX(tab_MinKomp[SUPPLIER MANAGEMENT],MATCH($B55,tab_MinKomp[[Stanowisko / Position ]:[Stanowisko / Position ]],0)))</f>
        <v>n/a</v>
      </c>
      <c r="DD56" s="194" t="str">
        <f>IF(INDEX(tab_MinKomp[SUPPLIER MANAGEMENT],MATCH($B55,tab_MinKomp[[Stanowisko / Position ]:[Stanowisko / Position ]],0))="n/a","n/a",DD55-INDEX(tab_MinKomp[SUPPLIER MANAGEMENT],MATCH($B55,tab_MinKomp[[Stanowisko / Position ]:[Stanowisko / Position ]],0)))</f>
        <v>n/a</v>
      </c>
      <c r="DE56" s="194" t="str">
        <f>IF(INDEX(tab_MinKomp[SUPPLIER MANAGEMENT],MATCH($B55,tab_MinKomp[[Stanowisko / Position ]:[Stanowisko / Position ]],0))="n/a","n/a",DE55-INDEX(tab_MinKomp[SUPPLIER MANAGEMENT],MATCH($B55,tab_MinKomp[[Stanowisko / Position ]:[Stanowisko / Position ]],0)))</f>
        <v>n/a</v>
      </c>
      <c r="DF56" s="194">
        <v>0</v>
      </c>
      <c r="DG56" s="194" t="str">
        <f>IF(INDEX(tab_MinKomp[SUPPLIER MANAGEMENT],MATCH($B55,tab_MinKomp[[Stanowisko / Position ]:[Stanowisko / Position ]],0))="n/a","n/a",DG55-INDEX(tab_MinKomp[SUPPLIER MANAGEMENT],MATCH($B55,tab_MinKomp[[Stanowisko / Position ]:[Stanowisko / Position ]],0)))</f>
        <v>n/a</v>
      </c>
      <c r="DH56" s="194" t="str">
        <f>IF(INDEX(tab_MinKomp[SUPPLIER MANAGEMENT],MATCH($B55,tab_MinKomp[[Stanowisko / Position ]:[Stanowisko / Position ]],0))="n/a","n/a",DH55-INDEX(tab_MinKomp[SUPPLIER MANAGEMENT],MATCH($B55,tab_MinKomp[[Stanowisko / Position ]:[Stanowisko / Position ]],0)))</f>
        <v>n/a</v>
      </c>
      <c r="DI56" s="194" t="str">
        <f>IF(INDEX(tab_MinKomp[SUPPLIER MANAGEMENT],MATCH($B55,tab_MinKomp[[Stanowisko / Position ]:[Stanowisko / Position ]],0))="n/a","n/a",DI55-INDEX(tab_MinKomp[SUPPLIER MANAGEMENT],MATCH($B55,tab_MinKomp[[Stanowisko / Position ]:[Stanowisko / Position ]],0)))</f>
        <v>n/a</v>
      </c>
      <c r="DJ56" s="194" t="str">
        <f>IF(INDEX(tab_MinKomp[SUPPLIER MANAGEMENT],MATCH($B55,tab_MinKomp[[Stanowisko / Position ]:[Stanowisko / Position ]],0))="n/a","n/a",DJ55-INDEX(tab_MinKomp[SUPPLIER MANAGEMENT],MATCH($B55,tab_MinKomp[[Stanowisko / Position ]:[Stanowisko / Position ]],0)))</f>
        <v>n/a</v>
      </c>
      <c r="DK56" s="194" t="str">
        <f>IF(INDEX(tab_MinKomp[SUPPLIER MANAGEMENT],MATCH($B55,tab_MinKomp[[Stanowisko / Position ]:[Stanowisko / Position ]],0))="n/a","n/a",DK55-INDEX(tab_MinKomp[SUPPLIER MANAGEMENT],MATCH($B55,tab_MinKomp[[Stanowisko / Position ]:[Stanowisko / Position ]],0)))</f>
        <v>n/a</v>
      </c>
      <c r="DL56" s="194" t="str">
        <f>IF(INDEX(tab_MinKomp[SUPPLIER MANAGEMENT],MATCH($B55,tab_MinKomp[[Stanowisko / Position ]:[Stanowisko / Position ]],0))="n/a","n/a",DL55-INDEX(tab_MinKomp[SUPPLIER MANAGEMENT],MATCH($B55,tab_MinKomp[[Stanowisko / Position ]:[Stanowisko / Position ]],0)))</f>
        <v>n/a</v>
      </c>
      <c r="DM56" s="194" t="str">
        <f>IF(INDEX(tab_MinKomp[SUPPLIER MANAGEMENT],MATCH($B55,tab_MinKomp[[Stanowisko / Position ]:[Stanowisko / Position ]],0))="n/a","n/a",DM55-INDEX(tab_MinKomp[SUPPLIER MANAGEMENT],MATCH($B55,tab_MinKomp[[Stanowisko / Position ]:[Stanowisko / Position ]],0)))</f>
        <v>n/a</v>
      </c>
      <c r="DN56" s="194" t="str">
        <f>IF(INDEX(tab_MinKomp[SUPPLIER MANAGEMENT],MATCH($B55,tab_MinKomp[[Stanowisko / Position ]:[Stanowisko / Position ]],0))="n/a","n/a",DN55-INDEX(tab_MinKomp[SUPPLIER MANAGEMENT],MATCH($B55,tab_MinKomp[[Stanowisko / Position ]:[Stanowisko / Position ]],0)))</f>
        <v>n/a</v>
      </c>
      <c r="DO56" s="194" t="str">
        <f>IF(INDEX(tab_MinKomp[SUPPLIER MANAGEMENT],MATCH($B55,tab_MinKomp[[Stanowisko / Position ]:[Stanowisko / Position ]],0))="n/a","n/a",DO55-INDEX(tab_MinKomp[SUPPLIER MANAGEMENT],MATCH($B55,tab_MinKomp[[Stanowisko / Position ]:[Stanowisko / Position ]],0)))</f>
        <v>n/a</v>
      </c>
      <c r="DP56" s="194" t="str">
        <f>IF(INDEX(tab_MinKomp[SUPPLIER MANAGEMENT],MATCH($B55,tab_MinKomp[[Stanowisko / Position ]:[Stanowisko / Position ]],0))="n/a","n/a",DP55-INDEX(tab_MinKomp[SUPPLIER MANAGEMENT],MATCH($B55,tab_MinKomp[[Stanowisko / Position ]:[Stanowisko / Position ]],0)))</f>
        <v>n/a</v>
      </c>
      <c r="DQ56" s="194" t="str">
        <f>IF(INDEX(tab_MinKomp[SUPPLIER MANAGEMENT],MATCH($B55,tab_MinKomp[[Stanowisko / Position ]:[Stanowisko / Position ]],0))="n/a","n/a",DQ55-INDEX(tab_MinKomp[SUPPLIER MANAGEMENT],MATCH($B55,tab_MinKomp[[Stanowisko / Position ]:[Stanowisko / Position ]],0)))</f>
        <v>n/a</v>
      </c>
      <c r="DR56" s="194" t="str">
        <f>IF(INDEX(tab_MinKomp[SUPPLIER MANAGEMENT],MATCH($B55,tab_MinKomp[[Stanowisko / Position ]:[Stanowisko / Position ]],0))="n/a","n/a",DR55-INDEX(tab_MinKomp[SUPPLIER MANAGEMENT],MATCH($B55,tab_MinKomp[[Stanowisko / Position ]:[Stanowisko / Position ]],0)))</f>
        <v>n/a</v>
      </c>
      <c r="DS56" s="194" t="str">
        <f>IF(INDEX(tab_MinKomp[SUPPLIER MANAGEMENT],MATCH($B55,tab_MinKomp[[Stanowisko / Position ]:[Stanowisko / Position ]],0))="n/a","n/a",DS55-INDEX(tab_MinKomp[SUPPLIER MANAGEMENT],MATCH($B55,tab_MinKomp[[Stanowisko / Position ]:[Stanowisko / Position ]],0)))</f>
        <v>n/a</v>
      </c>
      <c r="DT56" s="194" t="str">
        <f>IF(INDEX(tab_MinKomp[SUPPLIER MANAGEMENT],MATCH($B55,tab_MinKomp[[Stanowisko / Position ]:[Stanowisko / Position ]],0))="n/a","n/a",DT55-INDEX(tab_MinKomp[SUPPLIER MANAGEMENT],MATCH($B55,tab_MinKomp[[Stanowisko / Position ]:[Stanowisko / Position ]],0)))</f>
        <v>n/a</v>
      </c>
      <c r="DU56" s="194" t="str">
        <f>IF(INDEX(tab_MinKomp[SUPPLIER MANAGEMENT],MATCH($B55,tab_MinKomp[[Stanowisko / Position ]:[Stanowisko / Position ]],0))="n/a","n/a",DU55-INDEX(tab_MinKomp[SUPPLIER MANAGEMENT],MATCH($B55,tab_MinKomp[[Stanowisko / Position ]:[Stanowisko / Position ]],0)))</f>
        <v>n/a</v>
      </c>
      <c r="DV56" s="194" t="str">
        <f>IF(INDEX(tab_MinKomp[SUPPLIER MANAGEMENT],MATCH($B55,tab_MinKomp[[Stanowisko / Position ]:[Stanowisko / Position ]],0))="n/a","n/a",DV55-INDEX(tab_MinKomp[SUPPLIER MANAGEMENT],MATCH($B55,tab_MinKomp[[Stanowisko / Position ]:[Stanowisko / Position ]],0)))</f>
        <v>n/a</v>
      </c>
      <c r="DW56" s="194" t="str">
        <f>IF(INDEX(tab_MinKomp[SUPPLIER MANAGEMENT],MATCH($B55,tab_MinKomp[[Stanowisko / Position ]:[Stanowisko / Position ]],0))="n/a","n/a",DW55-INDEX(tab_MinKomp[SUPPLIER MANAGEMENT],MATCH($B55,tab_MinKomp[[Stanowisko / Position ]:[Stanowisko / Position ]],0)))</f>
        <v>n/a</v>
      </c>
      <c r="DX56" s="194" t="str">
        <f>IF(INDEX(tab_MinKomp[SUPPLIER MANAGEMENT],MATCH($B55,tab_MinKomp[[Stanowisko / Position ]:[Stanowisko / Position ]],0))="n/a","n/a",DX55-INDEX(tab_MinKomp[SUPPLIER MANAGEMENT],MATCH($B55,tab_MinKomp[[Stanowisko / Position ]:[Stanowisko / Position ]],0)))</f>
        <v>n/a</v>
      </c>
      <c r="DY56" s="194" t="str">
        <f>IF(INDEX(tab_MinKomp[SUPPLIER MANAGEMENT],MATCH($B55,tab_MinKomp[[Stanowisko / Position ]:[Stanowisko / Position ]],0))="n/a","n/a",DY55-INDEX(tab_MinKomp[SUPPLIER MANAGEMENT],MATCH($B55,tab_MinKomp[[Stanowisko / Position ]:[Stanowisko / Position ]],0)))</f>
        <v>n/a</v>
      </c>
      <c r="DZ56" s="194" t="str">
        <f>IF(INDEX(tab_MinKomp[SUPPLIER MANAGEMENT],MATCH($B55,tab_MinKomp[[Stanowisko / Position ]:[Stanowisko / Position ]],0))="n/a","n/a",DZ55-INDEX(tab_MinKomp[SUPPLIER MANAGEMENT],MATCH($B55,tab_MinKomp[[Stanowisko / Position ]:[Stanowisko / Position ]],0)))</f>
        <v>n/a</v>
      </c>
      <c r="EA56" s="194" t="str">
        <f>IF(INDEX(tab_MinKomp[SUPPLIER MANAGEMENT],MATCH($B55,tab_MinKomp[[Stanowisko / Position ]:[Stanowisko / Position ]],0))="n/a","n/a",EA55-INDEX(tab_MinKomp[SUPPLIER MANAGEMENT],MATCH($B55,tab_MinKomp[[Stanowisko / Position ]:[Stanowisko / Position ]],0)))</f>
        <v>n/a</v>
      </c>
      <c r="EB56" s="194" t="str">
        <f>IF(INDEX(tab_MinKomp[SUPPLIER MANAGEMENT],MATCH($B55,tab_MinKomp[[Stanowisko / Position ]:[Stanowisko / Position ]],0))="n/a","n/a",EB55-INDEX(tab_MinKomp[SUPPLIER MANAGEMENT],MATCH($B55,tab_MinKomp[[Stanowisko / Position ]:[Stanowisko / Position ]],0)))</f>
        <v>n/a</v>
      </c>
      <c r="EC56" s="190" t="str">
        <f>IF(INDEX(tab_MinKomp[Testy czystości / Reinheitstests],MATCH($B55,tab_MinKomp[[Stanowisko / Position ]:[Stanowisko / Position ]],0))="n/a","n/a",EC55-INDEX(tab_MinKomp[Testy czystości / Reinheitstests],MATCH($B55,tab_MinKomp[[Stanowisko / Position ]:[Stanowisko / Position ]],0)))</f>
        <v>n/a</v>
      </c>
      <c r="ED56" s="190" t="str">
        <f>IF(INDEX(tab_MinKomp[Testy czystości / Reinheitstests],MATCH($B55,tab_MinKomp[[Stanowisko / Position ]:[Stanowisko / Position ]],0))="n/a","n/a",ED55-INDEX(tab_MinKomp[Testy czystości / Reinheitstests],MATCH($B55,tab_MinKomp[[Stanowisko / Position ]:[Stanowisko / Position ]],0)))</f>
        <v>n/a</v>
      </c>
      <c r="EE56" s="190" t="str">
        <f>IF(INDEX(tab_MinKomp[Testy czystości / Reinheitstests],MATCH($B55,tab_MinKomp[[Stanowisko / Position ]:[Stanowisko / Position ]],0))="n/a","n/a",EE55-INDEX(tab_MinKomp[Testy czystości / Reinheitstests],MATCH($B55,tab_MinKomp[[Stanowisko / Position ]:[Stanowisko / Position ]],0)))</f>
        <v>n/a</v>
      </c>
      <c r="EF56" s="190" t="str">
        <f>IF(INDEX(tab_MinKomp[Testy czystości / Reinheitstests],MATCH($B55,tab_MinKomp[[Stanowisko / Position ]:[Stanowisko / Position ]],0))="n/a","n/a",EF55-INDEX(tab_MinKomp[Testy czystości / Reinheitstests],MATCH($B55,tab_MinKomp[[Stanowisko / Position ]:[Stanowisko / Position ]],0)))</f>
        <v>n/a</v>
      </c>
      <c r="EG56" s="190" t="str">
        <f>IF(INDEX(tab_MinKomp[Testy czystości / Reinheitstests],MATCH($B55,tab_MinKomp[[Stanowisko / Position ]:[Stanowisko / Position ]],0))="n/a","n/a",EG55-INDEX(tab_MinKomp[Testy czystości / Reinheitstests],MATCH($B55,tab_MinKomp[[Stanowisko / Position ]:[Stanowisko / Position ]],0)))</f>
        <v>n/a</v>
      </c>
      <c r="EH56" s="190" t="str">
        <f>IF(INDEX(tab_MinKomp[Testy czystości / Reinheitstests],MATCH($B55,tab_MinKomp[[Stanowisko / Position ]:[Stanowisko / Position ]],0))="n/a","n/a",EH55-INDEX(tab_MinKomp[Testy czystości / Reinheitstests],MATCH($B55,tab_MinKomp[[Stanowisko / Position ]:[Stanowisko / Position ]],0)))</f>
        <v>n/a</v>
      </c>
      <c r="EI56" s="190" t="str">
        <f>IF(INDEX(tab_MinKomp[Testy czystości / Reinheitstests],MATCH($B55,tab_MinKomp[[Stanowisko / Position ]:[Stanowisko / Position ]],0))="n/a","n/a",EI55-INDEX(tab_MinKomp[Testy czystości / Reinheitstests],MATCH($B55,tab_MinKomp[[Stanowisko / Position ]:[Stanowisko / Position ]],0)))</f>
        <v>n/a</v>
      </c>
      <c r="EJ56" s="190" t="str">
        <f>IF(INDEX(tab_MinKomp[Testy czystości / Reinheitstests],MATCH($B55,tab_MinKomp[[Stanowisko / Position ]:[Stanowisko / Position ]],0))="n/a","n/a",EJ55-INDEX(tab_MinKomp[Testy czystości / Reinheitstests],MATCH($B55,tab_MinKomp[[Stanowisko / Position ]:[Stanowisko / Position ]],0)))</f>
        <v>n/a</v>
      </c>
      <c r="EK56" s="190" t="str">
        <f>IF(INDEX(tab_MinKomp[Testy czystości / Reinheitstests],MATCH($B55,tab_MinKomp[[Stanowisko / Position ]:[Stanowisko / Position ]],0))="n/a","n/a",EK55-INDEX(tab_MinKomp[Testy czystości / Reinheitstests],MATCH($B55,tab_MinKomp[[Stanowisko / Position ]:[Stanowisko / Position ]],0)))</f>
        <v>n/a</v>
      </c>
      <c r="EL56" s="190" t="str">
        <f>IF(INDEX(tab_MinKomp[Testy czystości / Reinheitstests],MATCH($B55,tab_MinKomp[[Stanowisko / Position ]:[Stanowisko / Position ]],0))="n/a","n/a",EL55-INDEX(tab_MinKomp[Testy czystości / Reinheitstests],MATCH($B55,tab_MinKomp[[Stanowisko / Position ]:[Stanowisko / Position ]],0)))</f>
        <v>n/a</v>
      </c>
      <c r="EM56" s="190" t="str">
        <f>IF(INDEX(tab_MinKomp[Testy czystości / Reinheitstests],MATCH($B55,tab_MinKomp[[Stanowisko / Position ]:[Stanowisko / Position ]],0))="n/a","n/a",EM55-INDEX(tab_MinKomp[Testy czystości / Reinheitstests],MATCH($B55,tab_MinKomp[[Stanowisko / Position ]:[Stanowisko / Position ]],0)))</f>
        <v>n/a</v>
      </c>
      <c r="EN56" s="190" t="str">
        <f>IF(INDEX(tab_MinKomp[Testy czystości / Reinheitstests],MATCH($B55,tab_MinKomp[[Stanowisko / Position ]:[Stanowisko / Position ]],0))="n/a","n/a",EN55-INDEX(tab_MinKomp[Testy czystości / Reinheitstests],MATCH($B55,tab_MinKomp[[Stanowisko / Position ]:[Stanowisko / Position ]],0)))</f>
        <v>n/a</v>
      </c>
      <c r="EO56" s="190" t="str">
        <f>IF(INDEX(tab_MinKomp[Testy czystości / Reinheitstests],MATCH($B55,tab_MinKomp[[Stanowisko / Position ]:[Stanowisko / Position ]],0))="n/a","n/a",EO55-INDEX(tab_MinKomp[Testy czystości / Reinheitstests],MATCH($B55,tab_MinKomp[[Stanowisko / Position ]:[Stanowisko / Position ]],0)))</f>
        <v>n/a</v>
      </c>
      <c r="EP56" s="190" t="str">
        <f>IF(INDEX(tab_MinKomp[Testy czystości / Reinheitstests],MATCH($B55,tab_MinKomp[[Stanowisko / Position ]:[Stanowisko / Position ]],0))="n/a","n/a",EP55-INDEX(tab_MinKomp[Testy czystości / Reinheitstests],MATCH($B55,tab_MinKomp[[Stanowisko / Position ]:[Stanowisko / Position ]],0)))</f>
        <v>n/a</v>
      </c>
      <c r="EQ56" s="190" t="str">
        <f>IF(INDEX(tab_MinKomp[Testy czystości / Reinheitstests],MATCH($B55,tab_MinKomp[[Stanowisko / Position ]:[Stanowisko / Position ]],0))="n/a","n/a",EQ55-INDEX(tab_MinKomp[Testy czystości / Reinheitstests],MATCH($B55,tab_MinKomp[[Stanowisko / Position ]:[Stanowisko / Position ]],0)))</f>
        <v>n/a</v>
      </c>
      <c r="ER56" s="190" t="str">
        <f>IF(INDEX(tab_MinKomp[Testy czystości / Reinheitstests],MATCH($B55,tab_MinKomp[[Stanowisko / Position ]:[Stanowisko / Position ]],0))="n/a","n/a",ER55-INDEX(tab_MinKomp[Testy czystości / Reinheitstests],MATCH($B55,tab_MinKomp[[Stanowisko / Position ]:[Stanowisko / Position ]],0)))</f>
        <v>n/a</v>
      </c>
      <c r="ES56" s="190" t="str">
        <f>IF(INDEX(tab_MinKomp[Testy czystości / Reinheitstests],MATCH($B55,tab_MinKomp[[Stanowisko / Position ]:[Stanowisko / Position ]],0))="n/a","n/a",ES55-INDEX(tab_MinKomp[Testy czystości / Reinheitstests],MATCH($B55,tab_MinKomp[[Stanowisko / Position ]:[Stanowisko / Position ]],0)))</f>
        <v>n/a</v>
      </c>
      <c r="ET56" s="190" t="str">
        <f>IF(INDEX(tab_MinKomp[Testy czystości / Reinheitstests],MATCH($B55,tab_MinKomp[[Stanowisko / Position ]:[Stanowisko / Position ]],0))="n/a","n/a",ET55-INDEX(tab_MinKomp[Testy czystości / Reinheitstests],MATCH($B55,tab_MinKomp[[Stanowisko / Position ]:[Stanowisko / Position ]],0)))</f>
        <v>n/a</v>
      </c>
      <c r="EU56" s="190" t="str">
        <f>IF(INDEX(tab_MinKomp[Testy czystości / Reinheitstests],MATCH($B55,tab_MinKomp[[Stanowisko / Position ]:[Stanowisko / Position ]],0))="n/a","n/a",EU55-INDEX(tab_MinKomp[Testy czystości / Reinheitstests],MATCH($B55,tab_MinKomp[[Stanowisko / Position ]:[Stanowisko / Position ]],0)))</f>
        <v>n/a</v>
      </c>
      <c r="EV56" s="190" t="str">
        <f>IF(INDEX(tab_MinKomp[Testy czystości / Reinheitstests],MATCH($B55,tab_MinKomp[[Stanowisko / Position ]:[Stanowisko / Position ]],0))="n/a","n/a",EV55-INDEX(tab_MinKomp[Testy czystości / Reinheitstests],MATCH($B55,tab_MinKomp[[Stanowisko / Position ]:[Stanowisko / Position ]],0)))</f>
        <v>n/a</v>
      </c>
      <c r="EW56" s="190" t="str">
        <f>IF(INDEX(tab_MinKomp[Testy czystości / Reinheitstests],MATCH($B55,tab_MinKomp[[Stanowisko / Position ]:[Stanowisko / Position ]],0))="n/a","n/a",EW55-INDEX(tab_MinKomp[Testy czystości / Reinheitstests],MATCH($B55,tab_MinKomp[[Stanowisko / Position ]:[Stanowisko / Position ]],0)))</f>
        <v>n/a</v>
      </c>
      <c r="EX56" s="190" t="str">
        <f>IF(INDEX(tab_MinKomp[Testy czystości / Reinheitstests],MATCH($B55,tab_MinKomp[[Stanowisko / Position ]:[Stanowisko / Position ]],0))="n/a","n/a",EX55-INDEX(tab_MinKomp[Testy czystości / Reinheitstests],MATCH($B55,tab_MinKomp[[Stanowisko / Position ]:[Stanowisko / Position ]],0)))</f>
        <v>n/a</v>
      </c>
      <c r="EY56" s="190" t="str">
        <f>IF(INDEX(tab_MinKomp[Testy czystości / Reinheitstests],MATCH($B55,tab_MinKomp[[Stanowisko / Position ]:[Stanowisko / Position ]],0))="n/a","n/a",EY55-INDEX(tab_MinKomp[Testy czystości / Reinheitstests],MATCH($B55,tab_MinKomp[[Stanowisko / Position ]:[Stanowisko / Position ]],0)))</f>
        <v>n/a</v>
      </c>
      <c r="EZ56" s="190" t="str">
        <f>IF(INDEX(tab_MinKomp[Testy czystości / Reinheitstests],MATCH($B55,tab_MinKomp[[Stanowisko / Position ]:[Stanowisko / Position ]],0))="n/a","n/a",EZ55-INDEX(tab_MinKomp[Testy czystości / Reinheitstests],MATCH($B55,tab_MinKomp[[Stanowisko / Position ]:[Stanowisko / Position ]],0)))</f>
        <v>n/a</v>
      </c>
      <c r="FA56" s="190" t="str">
        <f>IF(INDEX(tab_MinKomp[Testy czystości / Reinheitstests],MATCH($B55,tab_MinKomp[[Stanowisko / Position ]:[Stanowisko / Position ]],0))="n/a","n/a",FA55-INDEX(tab_MinKomp[Testy czystości / Reinheitstests],MATCH($B55,tab_MinKomp[[Stanowisko / Position ]:[Stanowisko / Position ]],0)))</f>
        <v>n/a</v>
      </c>
      <c r="FB56" s="190" t="str">
        <f>IF(INDEX(tab_MinKomp[Testy czystości / Reinheitstests],MATCH($B55,tab_MinKomp[[Stanowisko / Position ]:[Stanowisko / Position ]],0))="n/a","n/a",FB55-INDEX(tab_MinKomp[Testy czystości / Reinheitstests],MATCH($B55,tab_MinKomp[[Stanowisko / Position ]:[Stanowisko / Position ]],0)))</f>
        <v>n/a</v>
      </c>
      <c r="FC56" s="190" t="str">
        <f>IF(INDEX(tab_MinKomp[Testy czystości / Reinheitstests],MATCH($B55,tab_MinKomp[[Stanowisko / Position ]:[Stanowisko / Position ]],0))="n/a","n/a",FC55-INDEX(tab_MinKomp[Testy czystości / Reinheitstests],MATCH($B55,tab_MinKomp[[Stanowisko / Position ]:[Stanowisko / Position ]],0)))</f>
        <v>n/a</v>
      </c>
      <c r="FD56" s="190" t="str">
        <f>IF(INDEX(tab_MinKomp[Testy czystości / Reinheitstests],MATCH($B55,tab_MinKomp[[Stanowisko / Position ]:[Stanowisko / Position ]],0))="n/a","n/a",FD55-INDEX(tab_MinKomp[Testy czystości / Reinheitstests],MATCH($B55,tab_MinKomp[[Stanowisko / Position ]:[Stanowisko / Position ]],0)))</f>
        <v>n/a</v>
      </c>
      <c r="FE56" s="190" t="str">
        <f>IF(INDEX(tab_MinKomp[Testy czystości / Reinheitstests],MATCH($B55,tab_MinKomp[[Stanowisko / Position ]:[Stanowisko / Position ]],0))="n/a","n/a",FE55-INDEX(tab_MinKomp[Testy czystości / Reinheitstests],MATCH($B55,tab_MinKomp[[Stanowisko / Position ]:[Stanowisko / Position ]],0)))</f>
        <v>n/a</v>
      </c>
      <c r="FF56" s="190" t="str">
        <f>IF(INDEX(tab_MinKomp[Testy czystości / Reinheitstests],MATCH($B55,tab_MinKomp[[Stanowisko / Position ]:[Stanowisko / Position ]],0))="n/a","n/a",FF55-INDEX(tab_MinKomp[Testy czystości / Reinheitstests],MATCH($B55,tab_MinKomp[[Stanowisko / Position ]:[Stanowisko / Position ]],0)))</f>
        <v>n/a</v>
      </c>
      <c r="FG56" s="190" t="str">
        <f>IF(INDEX(tab_MinKomp[Testy czystości / Reinheitstests],MATCH($B55,tab_MinKomp[[Stanowisko / Position ]:[Stanowisko / Position ]],0))="n/a","n/a",FG55-INDEX(tab_MinKomp[Testy czystości / Reinheitstests],MATCH($B55,tab_MinKomp[[Stanowisko / Position ]:[Stanowisko / Position ]],0)))</f>
        <v>n/a</v>
      </c>
      <c r="FH56" s="190" t="str">
        <f>IF(INDEX(tab_MinKomp[Testy czystości / Reinheitstests],MATCH($B55,tab_MinKomp[[Stanowisko / Position ]:[Stanowisko / Position ]],0))="n/a","n/a",FH55-INDEX(tab_MinKomp[Testy czystości / Reinheitstests],MATCH($B55,tab_MinKomp[[Stanowisko / Position ]:[Stanowisko / Position ]],0)))</f>
        <v>n/a</v>
      </c>
      <c r="FI56" s="190" t="str">
        <f>IF(INDEX(tab_MinKomp[Testy czystości / Reinheitstests],MATCH($B55,tab_MinKomp[[Stanowisko / Position ]:[Stanowisko / Position ]],0))="n/a","n/a",FI55-INDEX(tab_MinKomp[Testy czystości / Reinheitstests],MATCH($B55,tab_MinKomp[[Stanowisko / Position ]:[Stanowisko / Position ]],0)))</f>
        <v>n/a</v>
      </c>
      <c r="FJ56" s="190" t="str">
        <f>IF(INDEX(tab_MinKomp[Testy czystości / Reinheitstests],MATCH($B55,tab_MinKomp[[Stanowisko / Position ]:[Stanowisko / Position ]],0))="n/a","n/a",FJ55-INDEX(tab_MinKomp[Testy czystości / Reinheitstests],MATCH($B55,tab_MinKomp[[Stanowisko / Position ]:[Stanowisko / Position ]],0)))</f>
        <v>n/a</v>
      </c>
      <c r="FK56" s="190" t="str">
        <f>IF(INDEX(tab_MinKomp[Testy czystości / Reinheitstests],MATCH($B55,tab_MinKomp[[Stanowisko / Position ]:[Stanowisko / Position ]],0))="n/a","n/a",FK55-INDEX(tab_MinKomp[Testy czystości / Reinheitstests],MATCH($B55,tab_MinKomp[[Stanowisko / Position ]:[Stanowisko / Position ]],0)))</f>
        <v>n/a</v>
      </c>
      <c r="FL56" s="190" t="str">
        <f>IF(INDEX(tab_MinKomp[Testy czystości / Reinheitstests],MATCH($B55,tab_MinKomp[[Stanowisko / Position ]:[Stanowisko / Position ]],0))="n/a","n/a",FL55-INDEX(tab_MinKomp[Testy czystości / Reinheitstests],MATCH($B55,tab_MinKomp[[Stanowisko / Position ]:[Stanowisko / Position ]],0)))</f>
        <v>n/a</v>
      </c>
      <c r="FM56" s="190" t="str">
        <f>IF(INDEX(tab_MinKomp[Testy czystości / Reinheitstests],MATCH($B55,tab_MinKomp[[Stanowisko / Position ]:[Stanowisko / Position ]],0))="n/a","n/a",FM55-INDEX(tab_MinKomp[Testy czystości / Reinheitstests],MATCH($B55,tab_MinKomp[[Stanowisko / Position ]:[Stanowisko / Position ]],0)))</f>
        <v>n/a</v>
      </c>
      <c r="FN56" s="190" t="s">
        <v>248</v>
      </c>
      <c r="FO56" s="190" t="s">
        <v>248</v>
      </c>
      <c r="FP56" s="190" t="s">
        <v>248</v>
      </c>
      <c r="FQ56" s="190" t="str">
        <f>IF(INDEX(tab_MinKomp[Testy czystości / Reinheitstests],MATCH($B55,tab_MinKomp[[Stanowisko / Position ]:[Stanowisko / Position ]],0))="n/a","n/a",FQ55-INDEX(tab_MinKomp[Testy czystości / Reinheitstests],MATCH($B55,tab_MinKomp[[Stanowisko / Position ]:[Stanowisko / Position ]],0)))</f>
        <v>n/a</v>
      </c>
      <c r="FR56" s="190" t="str">
        <f>IF(INDEX(tab_MinKomp[Testy czystości / Reinheitstests],MATCH($B55,tab_MinKomp[[Stanowisko / Position ]:[Stanowisko / Position ]],0))="n/a","n/a",FR55-INDEX(tab_MinKomp[Testy czystości / Reinheitstests],MATCH($B55,tab_MinKomp[[Stanowisko / Position ]:[Stanowisko / Position ]],0)))</f>
        <v>n/a</v>
      </c>
      <c r="FS56" s="194">
        <v>0</v>
      </c>
      <c r="FT56" s="194">
        <v>0</v>
      </c>
      <c r="FU56" s="194">
        <v>0</v>
      </c>
      <c r="FV56" s="194">
        <v>1</v>
      </c>
      <c r="FW56" s="194">
        <v>1</v>
      </c>
      <c r="FX56" s="194">
        <v>0</v>
      </c>
      <c r="FY56" s="194">
        <v>-1</v>
      </c>
      <c r="FZ56" s="194">
        <v>0</v>
      </c>
      <c r="GA56" s="194" t="str">
        <f>IF(INDEX(tab_MinKomp[Konserwacja form guma],MATCH($B55,tab_MinKomp[[Stanowisko / Position ]:[Stanowisko / Position ]],0))="n/a","n/a",GA55-INDEX(tab_MinKomp[Konserwacja form guma],MATCH($B55,tab_MinKomp[[Stanowisko / Position ]:[Stanowisko / Position ]],0)))</f>
        <v>n/a</v>
      </c>
      <c r="GB56" s="194" t="str">
        <f>IF(INDEX(tab_MinKomp[Konserwacja form plastiki],MATCH($B55,tab_MinKomp[[Stanowisko / Position ]:[Stanowisko / Position ]],0))="n/a","n/a",GB55-INDEX(tab_MinKomp[Konserwacja form plastiki],MATCH($B55,tab_MinKomp[[Stanowisko / Position ]:[Stanowisko / Position ]],0)))</f>
        <v>n/a</v>
      </c>
      <c r="GC56" s="194">
        <v>0</v>
      </c>
      <c r="GD56" s="194">
        <f>IF(INDEX(tab_MinKomp[LEAN MANAGEMENT],MATCH($B55,tab_MinKomp[[Stanowisko / Position ]:[Stanowisko / Position ]],0))="n/a","n/a",GD55-INDEX(tab_MinKomp[LEAN MANAGEMENT],MATCH($B55,tab_MinKomp[[Stanowisko / Position ]:[Stanowisko / Position ]],0)))</f>
        <v>1</v>
      </c>
      <c r="GE56" s="193" t="str">
        <f>IF(INDEX(tab_MinKomp[Motywowanie i budowanie zaangażowania zespołu],MATCH($B55,tab_MinKomp[[Stanowisko / Position ]:[Stanowisko / Position ]],0))="n/a","n/a",GE55-INDEX(tab_MinKomp[Motywowanie i budowanie zaangażowania zespołu],MATCH($B55,tab_MinKomp[[Stanowisko / Position ]:[Stanowisko / Position ]],0)))</f>
        <v>n/a</v>
      </c>
      <c r="GF56" s="186" t="s">
        <v>248</v>
      </c>
      <c r="GG56" s="186" t="s">
        <v>248</v>
      </c>
      <c r="GH56" s="186" t="s">
        <v>248</v>
      </c>
      <c r="GI56" s="186" t="s">
        <v>248</v>
      </c>
      <c r="GJ56" s="186" t="s">
        <v>248</v>
      </c>
      <c r="GK56" s="186" t="s">
        <v>248</v>
      </c>
      <c r="GL56" s="186" t="s">
        <v>248</v>
      </c>
      <c r="GM56" s="186" t="s">
        <v>248</v>
      </c>
      <c r="GN56" s="186" t="s">
        <v>248</v>
      </c>
      <c r="GO56" s="186" t="s">
        <v>248</v>
      </c>
      <c r="GP56" s="186" t="s">
        <v>248</v>
      </c>
      <c r="GQ56" s="186" t="s">
        <v>248</v>
      </c>
      <c r="GR56" s="186" t="s">
        <v>248</v>
      </c>
      <c r="GS56" s="186" t="s">
        <v>248</v>
      </c>
      <c r="GT56" s="186" t="s">
        <v>248</v>
      </c>
      <c r="GU56" s="186" t="s">
        <v>248</v>
      </c>
      <c r="GV56" s="186" t="s">
        <v>248</v>
      </c>
      <c r="GW56" s="186" t="s">
        <v>248</v>
      </c>
      <c r="GX56" s="186" t="s">
        <v>248</v>
      </c>
      <c r="GY56" s="186" t="s">
        <v>248</v>
      </c>
      <c r="GZ56" s="261" t="s">
        <v>248</v>
      </c>
      <c r="HA56" s="261" t="s">
        <v>248</v>
      </c>
      <c r="HB56" s="191">
        <f>SUM(G56:GE56)/(HB55-(SUM(G56:GE56)))</f>
        <v>0.12244897959183673</v>
      </c>
      <c r="HC56" s="102"/>
    </row>
    <row r="57" spans="1:211" s="218" customFormat="1" ht="24.9" customHeight="1" x14ac:dyDescent="0.3">
      <c r="A57" s="105" t="s">
        <v>319</v>
      </c>
      <c r="B57" s="105" t="s">
        <v>315</v>
      </c>
      <c r="C57" s="105" t="s">
        <v>394</v>
      </c>
      <c r="D57" s="105">
        <v>1303</v>
      </c>
      <c r="E57" s="392" t="s">
        <v>409</v>
      </c>
      <c r="F57" s="185" t="s">
        <v>374</v>
      </c>
      <c r="G57" s="186">
        <v>2</v>
      </c>
      <c r="H57" s="186">
        <v>1</v>
      </c>
      <c r="I57" s="186">
        <v>2</v>
      </c>
      <c r="J57" s="186">
        <v>1</v>
      </c>
      <c r="K57" s="186">
        <v>2</v>
      </c>
      <c r="L57" s="186" t="s">
        <v>248</v>
      </c>
      <c r="M57" s="186" t="s">
        <v>248</v>
      </c>
      <c r="N57" s="186" t="s">
        <v>248</v>
      </c>
      <c r="O57" s="186">
        <v>2</v>
      </c>
      <c r="P57" s="186">
        <v>1</v>
      </c>
      <c r="Q57" s="186" t="s">
        <v>248</v>
      </c>
      <c r="R57" s="186" t="s">
        <v>248</v>
      </c>
      <c r="S57" s="186" t="s">
        <v>248</v>
      </c>
      <c r="T57" s="186" t="s">
        <v>248</v>
      </c>
      <c r="U57" s="186" t="s">
        <v>248</v>
      </c>
      <c r="V57" s="186" t="s">
        <v>248</v>
      </c>
      <c r="W57" s="186" t="s">
        <v>248</v>
      </c>
      <c r="X57" s="186" t="s">
        <v>248</v>
      </c>
      <c r="Y57" s="186" t="s">
        <v>248</v>
      </c>
      <c r="Z57" s="186" t="s">
        <v>248</v>
      </c>
      <c r="AA57" s="186" t="s">
        <v>248</v>
      </c>
      <c r="AB57" s="186" t="s">
        <v>248</v>
      </c>
      <c r="AC57" s="186" t="s">
        <v>248</v>
      </c>
      <c r="AD57" s="186" t="s">
        <v>248</v>
      </c>
      <c r="AE57" s="186" t="s">
        <v>248</v>
      </c>
      <c r="AF57" s="186" t="s">
        <v>248</v>
      </c>
      <c r="AG57" s="186" t="s">
        <v>248</v>
      </c>
      <c r="AH57" s="186" t="s">
        <v>248</v>
      </c>
      <c r="AI57" s="186" t="s">
        <v>248</v>
      </c>
      <c r="AJ57" s="186" t="s">
        <v>248</v>
      </c>
      <c r="AK57" s="186" t="s">
        <v>248</v>
      </c>
      <c r="AL57" s="186">
        <v>1</v>
      </c>
      <c r="AM57" s="186" t="s">
        <v>248</v>
      </c>
      <c r="AN57" s="186" t="s">
        <v>248</v>
      </c>
      <c r="AO57" s="186">
        <v>2</v>
      </c>
      <c r="AP57" s="186" t="s">
        <v>248</v>
      </c>
      <c r="AQ57" s="186">
        <v>1</v>
      </c>
      <c r="AR57" s="186" t="s">
        <v>248</v>
      </c>
      <c r="AS57" s="186" t="s">
        <v>248</v>
      </c>
      <c r="AT57" s="186" t="s">
        <v>248</v>
      </c>
      <c r="AU57" s="186"/>
      <c r="AV57" s="186">
        <v>1</v>
      </c>
      <c r="AW57" s="186">
        <v>1</v>
      </c>
      <c r="AX57" s="186" t="s">
        <v>248</v>
      </c>
      <c r="AY57" s="186" t="s">
        <v>248</v>
      </c>
      <c r="AZ57" s="186" t="s">
        <v>248</v>
      </c>
      <c r="BA57" s="186" t="s">
        <v>248</v>
      </c>
      <c r="BB57" s="186" t="s">
        <v>248</v>
      </c>
      <c r="BC57" s="186" t="s">
        <v>248</v>
      </c>
      <c r="BD57" s="186" t="s">
        <v>248</v>
      </c>
      <c r="BE57" s="186" t="s">
        <v>248</v>
      </c>
      <c r="BF57" s="186" t="s">
        <v>248</v>
      </c>
      <c r="BG57" s="186" t="s">
        <v>248</v>
      </c>
      <c r="BH57" s="186" t="s">
        <v>248</v>
      </c>
      <c r="BI57" s="186" t="s">
        <v>248</v>
      </c>
      <c r="BJ57" s="186" t="s">
        <v>248</v>
      </c>
      <c r="BK57" s="186" t="s">
        <v>248</v>
      </c>
      <c r="BL57" s="186" t="s">
        <v>248</v>
      </c>
      <c r="BM57" s="186" t="s">
        <v>248</v>
      </c>
      <c r="BN57" s="186" t="s">
        <v>248</v>
      </c>
      <c r="BO57" s="186" t="s">
        <v>248</v>
      </c>
      <c r="BP57" s="186">
        <v>2</v>
      </c>
      <c r="BQ57" s="186" t="s">
        <v>248</v>
      </c>
      <c r="BR57" s="186">
        <v>1</v>
      </c>
      <c r="BS57" s="186" t="s">
        <v>248</v>
      </c>
      <c r="BT57" s="186" t="s">
        <v>248</v>
      </c>
      <c r="BU57" s="186" t="s">
        <v>248</v>
      </c>
      <c r="BV57" s="186" t="s">
        <v>248</v>
      </c>
      <c r="BW57" s="186" t="s">
        <v>248</v>
      </c>
      <c r="BX57" s="186" t="s">
        <v>248</v>
      </c>
      <c r="BY57" s="186" t="s">
        <v>248</v>
      </c>
      <c r="BZ57" s="186" t="s">
        <v>248</v>
      </c>
      <c r="CA57" s="186">
        <v>1</v>
      </c>
      <c r="CB57" s="186" t="s">
        <v>248</v>
      </c>
      <c r="CC57" s="186">
        <v>1</v>
      </c>
      <c r="CD57" s="186">
        <v>2</v>
      </c>
      <c r="CE57" s="186" t="s">
        <v>248</v>
      </c>
      <c r="CF57" s="186" t="s">
        <v>248</v>
      </c>
      <c r="CG57" s="186">
        <v>2</v>
      </c>
      <c r="CH57" s="186" t="s">
        <v>248</v>
      </c>
      <c r="CI57" s="186" t="s">
        <v>248</v>
      </c>
      <c r="CJ57" s="186" t="s">
        <v>248</v>
      </c>
      <c r="CK57" s="186" t="s">
        <v>248</v>
      </c>
      <c r="CL57" s="186" t="s">
        <v>248</v>
      </c>
      <c r="CM57" s="186" t="s">
        <v>248</v>
      </c>
      <c r="CN57" s="186" t="s">
        <v>248</v>
      </c>
      <c r="CO57" s="186" t="s">
        <v>248</v>
      </c>
      <c r="CP57" s="186" t="s">
        <v>248</v>
      </c>
      <c r="CQ57" s="186" t="s">
        <v>248</v>
      </c>
      <c r="CR57" s="186" t="s">
        <v>248</v>
      </c>
      <c r="CS57" s="186" t="s">
        <v>248</v>
      </c>
      <c r="CT57" s="186" t="s">
        <v>248</v>
      </c>
      <c r="CU57" s="186" t="s">
        <v>248</v>
      </c>
      <c r="CV57" s="186" t="s">
        <v>248</v>
      </c>
      <c r="CW57" s="186">
        <v>2</v>
      </c>
      <c r="CX57" s="186" t="s">
        <v>248</v>
      </c>
      <c r="CY57" s="186" t="s">
        <v>248</v>
      </c>
      <c r="CZ57" s="186" t="s">
        <v>248</v>
      </c>
      <c r="DA57" s="186" t="s">
        <v>248</v>
      </c>
      <c r="DB57" s="186" t="s">
        <v>248</v>
      </c>
      <c r="DC57" s="186" t="s">
        <v>248</v>
      </c>
      <c r="DD57" s="186" t="s">
        <v>248</v>
      </c>
      <c r="DE57" s="186" t="s">
        <v>248</v>
      </c>
      <c r="DF57" s="186">
        <v>1</v>
      </c>
      <c r="DG57" s="186" t="s">
        <v>248</v>
      </c>
      <c r="DH57" s="186" t="s">
        <v>248</v>
      </c>
      <c r="DI57" s="186" t="s">
        <v>248</v>
      </c>
      <c r="DJ57" s="186" t="s">
        <v>248</v>
      </c>
      <c r="DK57" s="186" t="s">
        <v>248</v>
      </c>
      <c r="DL57" s="186" t="s">
        <v>248</v>
      </c>
      <c r="DM57" s="186" t="s">
        <v>248</v>
      </c>
      <c r="DN57" s="186" t="s">
        <v>248</v>
      </c>
      <c r="DO57" s="186" t="s">
        <v>248</v>
      </c>
      <c r="DP57" s="186" t="s">
        <v>248</v>
      </c>
      <c r="DQ57" s="186" t="s">
        <v>248</v>
      </c>
      <c r="DR57" s="186" t="s">
        <v>248</v>
      </c>
      <c r="DS57" s="186" t="s">
        <v>248</v>
      </c>
      <c r="DT57" s="186" t="s">
        <v>248</v>
      </c>
      <c r="DU57" s="186" t="s">
        <v>248</v>
      </c>
      <c r="DV57" s="186" t="s">
        <v>248</v>
      </c>
      <c r="DW57" s="186" t="s">
        <v>248</v>
      </c>
      <c r="DX57" s="186" t="s">
        <v>248</v>
      </c>
      <c r="DY57" s="186" t="s">
        <v>248</v>
      </c>
      <c r="DZ57" s="186" t="s">
        <v>248</v>
      </c>
      <c r="EA57" s="186" t="s">
        <v>248</v>
      </c>
      <c r="EB57" s="186" t="s">
        <v>248</v>
      </c>
      <c r="EC57" s="186" t="s">
        <v>248</v>
      </c>
      <c r="ED57" s="186" t="s">
        <v>248</v>
      </c>
      <c r="EE57" s="186" t="s">
        <v>248</v>
      </c>
      <c r="EF57" s="186" t="s">
        <v>248</v>
      </c>
      <c r="EG57" s="186" t="s">
        <v>248</v>
      </c>
      <c r="EH57" s="186" t="s">
        <v>248</v>
      </c>
      <c r="EI57" s="186" t="s">
        <v>248</v>
      </c>
      <c r="EJ57" s="186" t="s">
        <v>248</v>
      </c>
      <c r="EK57" s="186" t="s">
        <v>248</v>
      </c>
      <c r="EL57" s="186" t="s">
        <v>248</v>
      </c>
      <c r="EM57" s="186" t="s">
        <v>248</v>
      </c>
      <c r="EN57" s="186" t="s">
        <v>248</v>
      </c>
      <c r="EO57" s="186" t="s">
        <v>248</v>
      </c>
      <c r="EP57" s="186" t="s">
        <v>248</v>
      </c>
      <c r="EQ57" s="186" t="s">
        <v>248</v>
      </c>
      <c r="ER57" s="186" t="s">
        <v>248</v>
      </c>
      <c r="ES57" s="186" t="s">
        <v>248</v>
      </c>
      <c r="ET57" s="186" t="s">
        <v>248</v>
      </c>
      <c r="EU57" s="186" t="s">
        <v>248</v>
      </c>
      <c r="EV57" s="186" t="s">
        <v>248</v>
      </c>
      <c r="EW57" s="186" t="s">
        <v>248</v>
      </c>
      <c r="EX57" s="186" t="s">
        <v>248</v>
      </c>
      <c r="EY57" s="186" t="s">
        <v>248</v>
      </c>
      <c r="EZ57" s="186" t="s">
        <v>248</v>
      </c>
      <c r="FA57" s="186" t="s">
        <v>248</v>
      </c>
      <c r="FB57" s="186" t="s">
        <v>248</v>
      </c>
      <c r="FC57" s="186" t="s">
        <v>248</v>
      </c>
      <c r="FD57" s="186" t="s">
        <v>248</v>
      </c>
      <c r="FE57" s="186" t="s">
        <v>248</v>
      </c>
      <c r="FF57" s="186" t="s">
        <v>248</v>
      </c>
      <c r="FG57" s="186" t="s">
        <v>248</v>
      </c>
      <c r="FH57" s="186" t="s">
        <v>248</v>
      </c>
      <c r="FI57" s="186" t="s">
        <v>248</v>
      </c>
      <c r="FJ57" s="186" t="s">
        <v>248</v>
      </c>
      <c r="FK57" s="186" t="s">
        <v>248</v>
      </c>
      <c r="FL57" s="186" t="s">
        <v>248</v>
      </c>
      <c r="FM57" s="186" t="s">
        <v>248</v>
      </c>
      <c r="FN57" s="186">
        <v>1</v>
      </c>
      <c r="FO57" s="186">
        <v>1</v>
      </c>
      <c r="FP57" s="186">
        <v>1</v>
      </c>
      <c r="FQ57" s="187" t="s">
        <v>248</v>
      </c>
      <c r="FR57" s="187" t="s">
        <v>248</v>
      </c>
      <c r="FS57" s="186">
        <v>2</v>
      </c>
      <c r="FT57" s="186">
        <v>1</v>
      </c>
      <c r="FU57" s="186">
        <v>1</v>
      </c>
      <c r="FV57" s="186">
        <v>1</v>
      </c>
      <c r="FW57" s="186">
        <v>1</v>
      </c>
      <c r="FX57" s="186">
        <v>1</v>
      </c>
      <c r="FY57" s="186">
        <v>1</v>
      </c>
      <c r="FZ57" s="186">
        <v>1</v>
      </c>
      <c r="GA57" s="186" t="s">
        <v>248</v>
      </c>
      <c r="GB57" s="186" t="s">
        <v>248</v>
      </c>
      <c r="GC57" s="186">
        <v>1</v>
      </c>
      <c r="GD57" s="186">
        <v>1</v>
      </c>
      <c r="GE57" s="186" t="s">
        <v>248</v>
      </c>
      <c r="GF57" s="186" t="s">
        <v>248</v>
      </c>
      <c r="GG57" s="186" t="s">
        <v>248</v>
      </c>
      <c r="GH57" s="186" t="s">
        <v>248</v>
      </c>
      <c r="GI57" s="186" t="s">
        <v>248</v>
      </c>
      <c r="GJ57" s="186" t="s">
        <v>248</v>
      </c>
      <c r="GK57" s="186" t="s">
        <v>248</v>
      </c>
      <c r="GL57" s="186" t="s">
        <v>248</v>
      </c>
      <c r="GM57" s="186" t="s">
        <v>248</v>
      </c>
      <c r="GN57" s="186" t="s">
        <v>248</v>
      </c>
      <c r="GO57" s="186" t="s">
        <v>248</v>
      </c>
      <c r="GP57" s="186" t="s">
        <v>248</v>
      </c>
      <c r="GQ57" s="186" t="s">
        <v>248</v>
      </c>
      <c r="GR57" s="186" t="s">
        <v>248</v>
      </c>
      <c r="GS57" s="186" t="s">
        <v>248</v>
      </c>
      <c r="GT57" s="186" t="s">
        <v>248</v>
      </c>
      <c r="GU57" s="186" t="s">
        <v>248</v>
      </c>
      <c r="GV57" s="186" t="s">
        <v>248</v>
      </c>
      <c r="GW57" s="186" t="s">
        <v>248</v>
      </c>
      <c r="GX57" s="186" t="s">
        <v>248</v>
      </c>
      <c r="GY57" s="186" t="s">
        <v>248</v>
      </c>
      <c r="GZ57" s="261" t="s">
        <v>248</v>
      </c>
      <c r="HA57" s="261" t="s">
        <v>248</v>
      </c>
      <c r="HB57" s="188">
        <f>SUM(G57:GE57)</f>
        <v>43</v>
      </c>
      <c r="HC57" s="102"/>
    </row>
    <row r="58" spans="1:211" s="218" customFormat="1" ht="24.9" customHeight="1" thickBot="1" x14ac:dyDescent="0.35">
      <c r="A58" s="108" t="str">
        <f>A57</f>
        <v>Prod.-Q-3</v>
      </c>
      <c r="B58" s="108" t="str">
        <f>B57</f>
        <v>Pracownik Produkcji</v>
      </c>
      <c r="C58" s="108" t="s">
        <v>394</v>
      </c>
      <c r="D58" s="108">
        <f>D57</f>
        <v>1303</v>
      </c>
      <c r="E58" s="393" t="str">
        <f>E57</f>
        <v>Gliszczyńska Anna</v>
      </c>
      <c r="F58" s="189" t="s">
        <v>375</v>
      </c>
      <c r="G58" s="192">
        <f>IF(INDEX(tab_MinKomp[Przepisy BHP / BHP Vorschriften],MATCH($B57,tab_MinKomp[[Stanowisko / Position ]:[Stanowisko / Position ]],0))="n/a","n/a",G57-INDEX(tab_MinKomp[Przepisy BHP / BHP Vorschriften],MATCH($B57,tab_MinKomp[[Stanowisko / Position ]:[Stanowisko / Position ]],0)))</f>
        <v>0</v>
      </c>
      <c r="H58" s="193">
        <f>IF(INDEX(tab_MinKomp[Przepisy PPOŻ / Brandschutzbestimmungen],MATCH($B57,tab_MinKomp[[Stanowisko / Position ]:[Stanowisko / Position ]],0))="n/a","n/a",H57-INDEX(tab_MinKomp[Przepisy PPOŻ / Brandschutzbestimmungen],MATCH($B57,tab_MinKomp[[Stanowisko / Position ]:[Stanowisko / Position ]],0)))</f>
        <v>0</v>
      </c>
      <c r="I58" s="193">
        <f>IF(INDEX(tab_MinKomp[Ryzyko zawodowe na stanowiskach pracyv/ Berufliche Risiken an Arbeitsstellen],MATCH($B57,tab_MinKomp[[Stanowisko / Position ]:[Stanowisko / Position ]],0))="n/a","n/a",I57-INDEX(tab_MinKomp[Ryzyko zawodowe na stanowiskach pracyv/ Berufliche Risiken an Arbeitsstellen],MATCH($B57,tab_MinKomp[[Stanowisko / Position ]:[Stanowisko / Position ]],0)))</f>
        <v>0</v>
      </c>
      <c r="J58" s="193">
        <f>IF(INDEX(tab_MinKomp[Gospodarka substancjami niebezpiecznymi / Gefahrstoffmanagement],MATCH($B57,tab_MinKomp[[Stanowisko / Position ]:[Stanowisko / Position ]],0))="n/a","n/a",J57-INDEX(tab_MinKomp[Gospodarka substancjami niebezpiecznymi / Gefahrstoffmanagement],MATCH($B57,tab_MinKomp[[Stanowisko / Position ]:[Stanowisko / Position ]],0)))</f>
        <v>0</v>
      </c>
      <c r="K58" s="193">
        <f>IF(INDEX(tab_MinKomp[Gospodarka odpadami / Abfallwirtschaft],MATCH($B57,tab_MinKomp[[Stanowisko / Position ]:[Stanowisko / Position ]],0))="n/a","n/a",K57-INDEX(tab_MinKomp[Gospodarka odpadami / Abfallwirtschaft],MATCH($B57,tab_MinKomp[[Stanowisko / Position ]:[Stanowisko / Position ]],0)))</f>
        <v>1</v>
      </c>
      <c r="L58" s="194" t="str">
        <f>IF(INDEX(tab_MinKomp[Przepisy kodeksu pracy / Bestimmungen des Arbeitsgesetzes],MATCH($B57,tab_MinKomp[[Stanowisko / Position ]:[Stanowisko / Position ]],0))="n/a","n/a",L57-INDEX(tab_MinKomp[Przepisy kodeksu pracy / Bestimmungen des Arbeitsgesetzes],MATCH($B57,tab_MinKomp[[Stanowisko / Position ]:[Stanowisko / Position ]],0)))</f>
        <v>n/a</v>
      </c>
      <c r="M58" s="195" t="str">
        <f>IF(INDEX(tab_MinKomp[Przepisy o ub.społ. ZUS  / Sozialversicherungsvorschriften],MATCH($B57,tab_MinKomp[[Stanowisko / Position ]:[Stanowisko / Position ]],0))="n/a","n/a",M57-INDEX(tab_MinKomp[Przepisy o ub.społ. ZUS  / Sozialversicherungsvorschriften],MATCH($B57,tab_MinKomp[[Stanowisko / Position ]:[Stanowisko / Position ]],0)))</f>
        <v>n/a</v>
      </c>
      <c r="N58" s="194" t="str">
        <f>IF(INDEX(tab_MinKomp[PRZEPISY O PDOF /persönlich Einkommensteuergesetz ],MATCH($B57,tab_MinKomp[[Stanowisko / Position ]:[Stanowisko / Position ]],0))="n/a","n/a",N57-INDEX(tab_MinKomp[PRZEPISY O PDOF /persönlich Einkommensteuergesetz ],MATCH($B57,tab_MinKomp[[Stanowisko / Position ]:[Stanowisko / Position ]],0)))</f>
        <v>n/a</v>
      </c>
      <c r="O58" s="194">
        <f>IF(INDEX(tab_MinKomp[Regulamin pracy / Arbeitsordnung],MATCH($B57,tab_MinKomp[[Stanowisko / Position ]:[Stanowisko / Position ]],0))="n/a","n/a",O57-INDEX(tab_MinKomp[Regulamin pracy / Arbeitsordnung],MATCH($B57,tab_MinKomp[[Stanowisko / Position ]:[Stanowisko / Position ]],0)))</f>
        <v>1</v>
      </c>
      <c r="P58" s="194">
        <f>IF(INDEX(tab_MinKomp[Regulamin wynagradzania / Vergütungsordnung],MATCH($B57,tab_MinKomp[[Stanowisko / Position ]:[Stanowisko / Position ]],0))="n/a","n/a",P57-INDEX(tab_MinKomp[Regulamin wynagradzania / Vergütungsordnung],MATCH($B57,tab_MinKomp[[Stanowisko / Position ]:[Stanowisko / Position ]],0)))</f>
        <v>0</v>
      </c>
      <c r="Q58" s="194" t="str">
        <f>IF(INDEX(tab_MinKomp[System R2PŁATNIK PRO: Płace / Lohnabrechnung],MATCH($B57,tab_MinKomp[[Stanowisko / Position ]:[Stanowisko / Position ]],0))="n/a","n/a",Q57-INDEX(tab_MinKomp[System R2PŁATNIK PRO: Płace / Lohnabrechnung],MATCH($B57,tab_MinKomp[[Stanowisko / Position ]:[Stanowisko / Position ]],0)))</f>
        <v>n/a</v>
      </c>
      <c r="R58" s="194" t="str">
        <f>IF(INDEX(tab_MinKomp[SystemR2PŁATNIK PRO: KADRY / Personaldaten],MATCH($B57,tab_MinKomp[[Stanowisko / Position ]:[Stanowisko / Position ]],0))="n/a","n/a",R57-INDEX(tab_MinKomp[SystemR2PŁATNIK PRO: KADRY / Personaldaten],MATCH($B57,tab_MinKomp[[Stanowisko / Position ]:[Stanowisko / Position ]],0)))</f>
        <v>n/a</v>
      </c>
      <c r="S58" s="194" t="str">
        <f>IF(INDEX(tab_MinKomp[SYSTEM R2PŁATNIK PRO: zarządzanie pracownikami / Arbeitsverwaltung],MATCH($B57,tab_MinKomp[[Stanowisko / Position ]:[Stanowisko / Position ]],0))="n/a","n/a",S57-INDEX(tab_MinKomp[SYSTEM R2PŁATNIK PRO: zarządzanie pracownikami / Arbeitsverwaltung],MATCH($B57,tab_MinKomp[[Stanowisko / Position ]:[Stanowisko / Position ]],0)))</f>
        <v>n/a</v>
      </c>
      <c r="T58" s="194" t="str">
        <f>IF(INDEX(tab_MinKomp[Doradztwo, wsparcie personalne / Personalberatung und Unterstützung],MATCH($B57,tab_MinKomp[[Stanowisko / Position ]:[Stanowisko / Position ]],0))="n/a","n/a",T57-INDEX(tab_MinKomp[Doradztwo, wsparcie personalne / Personalberatung und Unterstützung],MATCH($B57,tab_MinKomp[[Stanowisko / Position ]:[Stanowisko / Position ]],0)))</f>
        <v>n/a</v>
      </c>
      <c r="U58" s="194" t="str">
        <f>IF(INDEX(tab_MinKomp[Przepisy o podatku VAT / MwSt.- Gesetz],MATCH($B57,tab_MinKomp[[Stanowisko / Position ]:[Stanowisko / Position ]],0))="n/a","n/a",U57-INDEX(tab_MinKomp[Przepisy o podatku VAT / MwSt.- Gesetz],MATCH($B57,tab_MinKomp[[Stanowisko / Position ]:[Stanowisko / Position ]],0)))</f>
        <v>n/a</v>
      </c>
      <c r="V58" s="194" t="str">
        <f>IF(INDEX(tab_MinKomp[PrzepisyPDOP / geschäftlich Einkommensteuergesetz],MATCH($B57,tab_MinKomp[[Stanowisko / Position ]:[Stanowisko / Position ]],0))="n/a","n/a",V57-INDEX(tab_MinKomp[PrzepisyPDOP / geschäftlich Einkommensteuergesetz],MATCH($B57,tab_MinKomp[[Stanowisko / Position ]:[Stanowisko / Position ]],0)))</f>
        <v>n/a</v>
      </c>
      <c r="W58" s="194" t="str">
        <f>IF(INDEX(tab_MinKomp[System BAAN / FINANSE (FIBU)],MATCH($B57,tab_MinKomp[[Stanowisko / Position ]:[Stanowisko / Position ]],0))="n/a","n/a",W57-INDEX(tab_MinKomp[System BAAN / FINANSE (FIBU)],MATCH($B57,tab_MinKomp[[Stanowisko / Position ]:[Stanowisko / Position ]],0)))</f>
        <v>n/a</v>
      </c>
      <c r="X58" s="194" t="str">
        <f>IF(INDEX(tab_MinKomp[Systemy pomocnicze / Hilfssysteme(STOCKPROGRAM, KALK2000 etc.)],MATCH($B57,tab_MinKomp[[Stanowisko / Position ]:[Stanowisko / Position ]],0))="n/a","n/a",X57-INDEX(tab_MinKomp[Systemy pomocnicze / Hilfssysteme(STOCKPROGRAM, KALK2000 etc.)],MATCH($B57,tab_MinKomp[[Stanowisko / Position ]:[Stanowisko / Position ]],0)))</f>
        <v>n/a</v>
      </c>
      <c r="Y58" s="194" t="str">
        <f>IF(INDEX(tab_MinKomp[Polityka rachunkowości / Buchführungspolitik],MATCH($B57,tab_MinKomp[[Stanowisko / Position ]:[Stanowisko / Position ]],0))="n/a","n/a",Y57-INDEX(tab_MinKomp[Polityka rachunkowości / Buchführungspolitik],MATCH($B57,tab_MinKomp[[Stanowisko / Position ]:[Stanowisko / Position ]],0)))</f>
        <v>n/a</v>
      </c>
      <c r="Z58" s="194" t="str">
        <f>IF(INDEX(tab_MinKomp[Ustawa o rachunkowości / Rechnungslegungsgesetz],MATCH($B57,tab_MinKomp[[Stanowisko / Position ]:[Stanowisko / Position ]],0))="n/a","n/a",Z57-INDEX(tab_MinKomp[Ustawa o rachunkowości / Rechnungslegungsgesetz],MATCH($B57,tab_MinKomp[[Stanowisko / Position ]:[Stanowisko / Position ]],0)))</f>
        <v>n/a</v>
      </c>
      <c r="AA58" s="194" t="str">
        <f>IF(INDEX(tab_MinKomp[WORKFLOW - TS-100],MATCH($B57,tab_MinKomp[[Stanowisko / Position ]:[Stanowisko / Position ]],0))="n/a","n/a",AA57-INDEX(tab_MinKomp[WORKFLOW - TS-100],MATCH($B57,tab_MinKomp[[Stanowisko / Position ]:[Stanowisko / Position ]],0)))</f>
        <v>n/a</v>
      </c>
      <c r="AB58" s="194" t="str">
        <f>IF(INDEX(tab_MinKomp[WORKFLOW - SFMS],MATCH($B57,tab_MinKomp[[Stanowisko / Position ]:[Stanowisko / Position ]],0))="n/a","n/a",AB57-INDEX(tab_MinKomp[WORKFLOW - SFMS],MATCH($B57,tab_MinKomp[[Stanowisko / Position ]:[Stanowisko / Position ]],0)))</f>
        <v>n/a</v>
      </c>
      <c r="AC58" s="194" t="str">
        <f>IF(INDEX(tab_MinKomp[System ISO 9001:2015],MATCH($B57,tab_MinKomp[[Stanowisko / Position ]:[Stanowisko / Position ]],0))="n/a","n/a",AC57-INDEX(tab_MinKomp[System ISO 9001:2015],MATCH($B57,tab_MinKomp[[Stanowisko / Position ]:[Stanowisko / Position ]],0)))</f>
        <v>n/a</v>
      </c>
      <c r="AD58" s="194" t="str">
        <f>IF(INDEX(tab_MinKomp[System ISO 9001:2015],MATCH($B57,tab_MinKomp[[Stanowisko / Position ]:[Stanowisko / Position ]],0))="n/a","n/a",AD57-INDEX(tab_MinKomp[System ISO 9001:2015],MATCH($B57,tab_MinKomp[[Stanowisko / Position ]:[Stanowisko / Position ]],0)))</f>
        <v>n/a</v>
      </c>
      <c r="AE58" s="194" t="str">
        <f>IF(INDEX(tab_MinKomp[System ISO 9001:2015],MATCH($B57,tab_MinKomp[[Stanowisko / Position ]:[Stanowisko / Position ]],0))="n/a","n/a",AE57-INDEX(tab_MinKomp[System ISO 9001:2015],MATCH($B57,tab_MinKomp[[Stanowisko / Position ]:[Stanowisko / Position ]],0)))</f>
        <v>n/a</v>
      </c>
      <c r="AF58" s="194" t="str">
        <f>IF(INDEX(tab_MinKomp[System ISO 9001:2015],MATCH($B57,tab_MinKomp[[Stanowisko / Position ]:[Stanowisko / Position ]],0))="n/a","n/a",AF57-INDEX(tab_MinKomp[System ISO 9001:2015],MATCH($B57,tab_MinKomp[[Stanowisko / Position ]:[Stanowisko / Position ]],0)))</f>
        <v>n/a</v>
      </c>
      <c r="AG58" s="194" t="str">
        <f>IF(INDEX(tab_MinKomp[Wymagania VDA 6.3 Process / Forderungen],MATCH($B57,tab_MinKomp[[Stanowisko / Position ]:[Stanowisko / Position ]],0))="n/a","n/a",AG57-INDEX(tab_MinKomp[Wymagania VDA 6.3 Process / Forderungen],MATCH($B57,tab_MinKomp[[Stanowisko / Position ]:[Stanowisko / Position ]],0)))</f>
        <v>n/a</v>
      </c>
      <c r="AH58" s="194" t="str">
        <f>IF(INDEX(tab_MinKomp[Wymagania VDA 6.5 Product / Forderungen],MATCH($B57,tab_MinKomp[[Stanowisko / Position ]:[Stanowisko / Position ]],0))="n/a","n/a",AH57-INDEX(tab_MinKomp[Wymagania VDA 6.5 Product / Forderungen],MATCH($B57,tab_MinKomp[[Stanowisko / Position ]:[Stanowisko / Position ]],0)))</f>
        <v>n/a</v>
      </c>
      <c r="AI58" s="194" t="str">
        <f>IF(INDEX(tab_MinKomp[Wymagania VDA 6.5 Product / Forderungen],MATCH($B57,tab_MinKomp[[Stanowisko / Position ]:[Stanowisko / Position ]],0))="n/a","n/a",AI57-INDEX(tab_MinKomp[Wymagania VDA 6.5 Product / Forderungen],MATCH($B57,tab_MinKomp[[Stanowisko / Position ]:[Stanowisko / Position ]],0)))</f>
        <v>n/a</v>
      </c>
      <c r="AJ58" s="194" t="str">
        <f>IF(INDEX(tab_MinKomp[Wymagania VDA 6.5 Product / Forderungen],MATCH($B57,tab_MinKomp[[Stanowisko / Position ]:[Stanowisko / Position ]],0))="n/a","n/a",AJ57-INDEX(tab_MinKomp[Wymagania VDA 6.5 Product / Forderungen],MATCH($B57,tab_MinKomp[[Stanowisko / Position ]:[Stanowisko / Position ]],0)))</f>
        <v>n/a</v>
      </c>
      <c r="AK58" s="194" t="str">
        <f>IF(INDEX(tab_MinKomp[Wymagania VDA 6.5 Product / Forderungen],MATCH($B57,tab_MinKomp[[Stanowisko / Position ]:[Stanowisko / Position ]],0))="n/a","n/a",AK57-INDEX(tab_MinKomp[Wymagania VDA 6.5 Product / Forderungen],MATCH($B57,tab_MinKomp[[Stanowisko / Position ]:[Stanowisko / Position ]],0)))</f>
        <v>n/a</v>
      </c>
      <c r="AL58" s="194">
        <f>IF(INDEX(tab_MinKomp[LEAN MANAGEMENT],MATCH($B57,tab_MinKomp[[Stanowisko / Position ]:[Stanowisko / Position ]],0))="n/a","n/a",AL57-INDEX(tab_MinKomp[LEAN MANAGEMENT],MATCH($B57,tab_MinKomp[[Stanowisko / Position ]:[Stanowisko / Position ]],0)))</f>
        <v>0</v>
      </c>
      <c r="AM58" s="194" t="str">
        <f>IF(INDEX(tab_MinKomp[Wymagania VDA 6.5 Product / Forderungen],MATCH($B57,tab_MinKomp[[Stanowisko / Position ]:[Stanowisko / Position ]],0))="n/a","n/a",AM57-INDEX(tab_MinKomp[Wymagania VDA 6.5 Product / Forderungen],MATCH($B57,tab_MinKomp[[Stanowisko / Position ]:[Stanowisko / Position ]],0)))</f>
        <v>n/a</v>
      </c>
      <c r="AN58" s="194" t="str">
        <f>IF(INDEX(tab_MinKomp[Wymagania VDA 6.5 Product / Forderungen],MATCH($B57,tab_MinKomp[[Stanowisko / Position ]:[Stanowisko / Position ]],0))="n/a","n/a",AN57-INDEX(tab_MinKomp[Wymagania VDA 6.5 Product / Forderungen],MATCH($B57,tab_MinKomp[[Stanowisko / Position ]:[Stanowisko / Position ]],0)))</f>
        <v>n/a</v>
      </c>
      <c r="AO58" s="194">
        <f>IF(INDEX(tab_MinKomp[LEAN MANAGEMENT],MATCH($B57,tab_MinKomp[[Stanowisko / Position ]:[Stanowisko / Position ]],0))="n/a","n/a",AO57-INDEX(tab_MinKomp[LEAN MANAGEMENT],MATCH($B57,tab_MinKomp[[Stanowisko / Position ]:[Stanowisko / Position ]],0)))</f>
        <v>1</v>
      </c>
      <c r="AP58" s="194" t="str">
        <f>IF(INDEX(tab_MinKomp[Wymagania VDA 6.5 Product / Forderungen],MATCH($B57,tab_MinKomp[[Stanowisko / Position ]:[Stanowisko / Position ]],0))="n/a","n/a",AP57-INDEX(tab_MinKomp[Wymagania VDA 6.5 Product / Forderungen],MATCH($B57,tab_MinKomp[[Stanowisko / Position ]:[Stanowisko / Position ]],0)))</f>
        <v>n/a</v>
      </c>
      <c r="AQ58" s="194">
        <f>IF(INDEX(tab_MinKomp[LEAN MANAGEMENT],MATCH($B57,tab_MinKomp[[Stanowisko / Position ]:[Stanowisko / Position ]],0))="n/a","n/a",AQ57-INDEX(tab_MinKomp[LEAN MANAGEMENT],MATCH($B57,tab_MinKomp[[Stanowisko / Position ]:[Stanowisko / Position ]],0)))</f>
        <v>0</v>
      </c>
      <c r="AR58" s="194" t="str">
        <f>IF(INDEX(tab_MinKomp[Wymagania VDA 6.5 Product / Forderungen],MATCH($B57,tab_MinKomp[[Stanowisko / Position ]:[Stanowisko / Position ]],0))="n/a","n/a",AR57-INDEX(tab_MinKomp[Wymagania VDA 6.5 Product / Forderungen],MATCH($B57,tab_MinKomp[[Stanowisko / Position ]:[Stanowisko / Position ]],0)))</f>
        <v>n/a</v>
      </c>
      <c r="AS58" s="194" t="str">
        <f>IF(INDEX(tab_MinKomp[Wymagania VDA 6.5 Product / Forderungen],MATCH($B57,tab_MinKomp[[Stanowisko / Position ]:[Stanowisko / Position ]],0))="n/a","n/a",AS57-INDEX(tab_MinKomp[Wymagania VDA 6.5 Product / Forderungen],MATCH($B57,tab_MinKomp[[Stanowisko / Position ]:[Stanowisko / Position ]],0)))</f>
        <v>n/a</v>
      </c>
      <c r="AT58" s="194" t="str">
        <f>IF(INDEX(tab_MinKomp[Wymagania VDA 6.5 Product / Forderungen],MATCH($B57,tab_MinKomp[[Stanowisko / Position ]:[Stanowisko / Position ]],0))="n/a","n/a",AT57-INDEX(tab_MinKomp[Wymagania VDA 6.5 Product / Forderungen],MATCH($B57,tab_MinKomp[[Stanowisko / Position ]:[Stanowisko / Position ]],0)))</f>
        <v>n/a</v>
      </c>
      <c r="AU58" s="194">
        <f>IF(INDEX(tab_MinKomp[LEAN MANAGEMENT],MATCH($B57,tab_MinKomp[[Stanowisko / Position ]:[Stanowisko / Position ]],0))="n/a","n/a",AU57-INDEX(tab_MinKomp[LEAN MANAGEMENT],MATCH($B57,tab_MinKomp[[Stanowisko / Position ]:[Stanowisko / Position ]],0)))</f>
        <v>-1</v>
      </c>
      <c r="AV58" s="194">
        <f>IF(INDEX(tab_MinKomp[LEAN MANAGEMENT],MATCH($B57,tab_MinKomp[[Stanowisko / Position ]:[Stanowisko / Position ]],0))="n/a","n/a",AV57-INDEX(tab_MinKomp[LEAN MANAGEMENT],MATCH($B57,tab_MinKomp[[Stanowisko / Position ]:[Stanowisko / Position ]],0)))</f>
        <v>0</v>
      </c>
      <c r="AW58" s="194">
        <f>IF(INDEX(tab_MinKomp[LEAN MANAGEMENT],MATCH($B57,tab_MinKomp[[Stanowisko / Position ]:[Stanowisko / Position ]],0))="n/a","n/a",AW57-INDEX(tab_MinKomp[LEAN MANAGEMENT],MATCH($B57,tab_MinKomp[[Stanowisko / Position ]:[Stanowisko / Position ]],0)))</f>
        <v>0</v>
      </c>
      <c r="AX58" s="194" t="str">
        <f>IF(INDEX(tab_MinKomp[Wymagania VDA 6.5 Product / Forderungen],MATCH($B57,tab_MinKomp[[Stanowisko / Position ]:[Stanowisko / Position ]],0))="n/a","n/a",AX57-INDEX(tab_MinKomp[Wymagania VDA 6.5 Product / Forderungen],MATCH($B57,tab_MinKomp[[Stanowisko / Position ]:[Stanowisko / Position ]],0)))</f>
        <v>n/a</v>
      </c>
      <c r="AY58" s="194" t="str">
        <f>IF(INDEX(tab_MinKomp[Wymagania VDA 6.5 Product / Forderungen],MATCH($B57,tab_MinKomp[[Stanowisko / Position ]:[Stanowisko / Position ]],0))="n/a","n/a",AY57-INDEX(tab_MinKomp[Wymagania VDA 6.5 Product / Forderungen],MATCH($B57,tab_MinKomp[[Stanowisko / Position ]:[Stanowisko / Position ]],0)))</f>
        <v>n/a</v>
      </c>
      <c r="AZ58" s="194" t="str">
        <f>IF(INDEX(tab_MinKomp[Wymagania VDA 6.5 Product / Forderungen],MATCH($B57,tab_MinKomp[[Stanowisko / Position ]:[Stanowisko / Position ]],0))="n/a","n/a",AZ57-INDEX(tab_MinKomp[Wymagania VDA 6.5 Product / Forderungen],MATCH($B57,tab_MinKomp[[Stanowisko / Position ]:[Stanowisko / Position ]],0)))</f>
        <v>n/a</v>
      </c>
      <c r="BA58" s="194" t="str">
        <f>IF(INDEX(tab_MinKomp[Wymagania VDA 6.5 Product / Forderungen],MATCH($B57,tab_MinKomp[[Stanowisko / Position ]:[Stanowisko / Position ]],0))="n/a","n/a",BA57-INDEX(tab_MinKomp[Wymagania VDA 6.5 Product / Forderungen],MATCH($B57,tab_MinKomp[[Stanowisko / Position ]:[Stanowisko / Position ]],0)))</f>
        <v>n/a</v>
      </c>
      <c r="BB58" s="194" t="str">
        <f>IF(INDEX(tab_MinKomp[Wymagania VDA 6.5 Product / Forderungen],MATCH($B57,tab_MinKomp[[Stanowisko / Position ]:[Stanowisko / Position ]],0))="n/a","n/a",BB57-INDEX(tab_MinKomp[Wymagania VDA 6.5 Product / Forderungen],MATCH($B57,tab_MinKomp[[Stanowisko / Position ]:[Stanowisko / Position ]],0)))</f>
        <v>n/a</v>
      </c>
      <c r="BC58" s="194" t="str">
        <f>IF(INDEX(tab_MinKomp[Wymagania VDA 6.5 Product / Forderungen],MATCH($B57,tab_MinKomp[[Stanowisko / Position ]:[Stanowisko / Position ]],0))="n/a","n/a",BC57-INDEX(tab_MinKomp[Wymagania VDA 6.5 Product / Forderungen],MATCH($B57,tab_MinKomp[[Stanowisko / Position ]:[Stanowisko / Position ]],0)))</f>
        <v>n/a</v>
      </c>
      <c r="BD58" s="194" t="str">
        <f>IF(INDEX(tab_MinKomp[Wymagania VDA 6.5 Product / Forderungen],MATCH($B57,tab_MinKomp[[Stanowisko / Position ]:[Stanowisko / Position ]],0))="n/a","n/a",BD57-INDEX(tab_MinKomp[Wymagania VDA 6.5 Product / Forderungen],MATCH($B57,tab_MinKomp[[Stanowisko / Position ]:[Stanowisko / Position ]],0)))</f>
        <v>n/a</v>
      </c>
      <c r="BE58" s="194" t="str">
        <f>IF(INDEX(tab_MinKomp[Wymagania VDA 6.5 Product / Forderungen],MATCH($B57,tab_MinKomp[[Stanowisko / Position ]:[Stanowisko / Position ]],0))="n/a","n/a",BE57-INDEX(tab_MinKomp[Wymagania VDA 6.5 Product / Forderungen],MATCH($B57,tab_MinKomp[[Stanowisko / Position ]:[Stanowisko / Position ]],0)))</f>
        <v>n/a</v>
      </c>
      <c r="BF58" s="194" t="str">
        <f>IF(INDEX(tab_MinKomp[Wymagania VDA 6.5 Product / Forderungen],MATCH($B57,tab_MinKomp[[Stanowisko / Position ]:[Stanowisko / Position ]],0))="n/a","n/a",BF57-INDEX(tab_MinKomp[Wymagania VDA 6.5 Product / Forderungen],MATCH($B57,tab_MinKomp[[Stanowisko / Position ]:[Stanowisko / Position ]],0)))</f>
        <v>n/a</v>
      </c>
      <c r="BG58" s="194" t="str">
        <f>IF(INDEX(tab_MinKomp[Wymagania VDA 6.5 Product / Forderungen],MATCH($B57,tab_MinKomp[[Stanowisko / Position ]:[Stanowisko / Position ]],0))="n/a","n/a",BG57-INDEX(tab_MinKomp[Wymagania VDA 6.5 Product / Forderungen],MATCH($B57,tab_MinKomp[[Stanowisko / Position ]:[Stanowisko / Position ]],0)))</f>
        <v>n/a</v>
      </c>
      <c r="BH58" s="194" t="str">
        <f>IF(INDEX(tab_MinKomp[Wymagania VDA 6.5 Product / Forderungen],MATCH($B57,tab_MinKomp[[Stanowisko / Position ]:[Stanowisko / Position ]],0))="n/a","n/a",BH57-INDEX(tab_MinKomp[Wymagania VDA 6.5 Product / Forderungen],MATCH($B57,tab_MinKomp[[Stanowisko / Position ]:[Stanowisko / Position ]],0)))</f>
        <v>n/a</v>
      </c>
      <c r="BI58" s="194" t="str">
        <f>IF(INDEX(tab_MinKomp[Wymagania VDA 6.5 Product / Forderungen],MATCH($B57,tab_MinKomp[[Stanowisko / Position ]:[Stanowisko / Position ]],0))="n/a","n/a",BI57-INDEX(tab_MinKomp[Wymagania VDA 6.5 Product / Forderungen],MATCH($B57,tab_MinKomp[[Stanowisko / Position ]:[Stanowisko / Position ]],0)))</f>
        <v>n/a</v>
      </c>
      <c r="BJ58" s="194" t="str">
        <f>IF(INDEX(tab_MinKomp[Wymagania VDA 6.5 Product / Forderungen],MATCH($B57,tab_MinKomp[[Stanowisko / Position ]:[Stanowisko / Position ]],0))="n/a","n/a",BJ57-INDEX(tab_MinKomp[Wymagania VDA 6.5 Product / Forderungen],MATCH($B57,tab_MinKomp[[Stanowisko / Position ]:[Stanowisko / Position ]],0)))</f>
        <v>n/a</v>
      </c>
      <c r="BK58" s="194" t="str">
        <f>IF(INDEX(tab_MinKomp[Wymagania VDA 6.5 Product / Forderungen],MATCH($B57,tab_MinKomp[[Stanowisko / Position ]:[Stanowisko / Position ]],0))="n/a","n/a",BK57-INDEX(tab_MinKomp[Wymagania VDA 6.5 Product / Forderungen],MATCH($B57,tab_MinKomp[[Stanowisko / Position ]:[Stanowisko / Position ]],0)))</f>
        <v>n/a</v>
      </c>
      <c r="BL58" s="194" t="str">
        <f>IF(INDEX(tab_MinKomp[Wymagania VDA 6.5 Product / Forderungen],MATCH($B57,tab_MinKomp[[Stanowisko / Position ]:[Stanowisko / Position ]],0))="n/a","n/a",BL57-INDEX(tab_MinKomp[Wymagania VDA 6.5 Product / Forderungen],MATCH($B57,tab_MinKomp[[Stanowisko / Position ]:[Stanowisko / Position ]],0)))</f>
        <v>n/a</v>
      </c>
      <c r="BM58" s="194" t="str">
        <f>IF(INDEX(tab_MinKomp[Obsługa maszyn KVT / KVT Maschinenbedienung],MATCH($B57,tab_MinKomp[[Stanowisko / Position ]:[Stanowisko / Position ]],0))="n/a","n/a",BM57-INDEX(tab_MinKomp[Obsługa maszyn KVT / KVT Maschinenbedienung],MATCH($B57,tab_MinKomp[[Stanowisko / Position ]:[Stanowisko / Position ]],0)))</f>
        <v>n/a</v>
      </c>
      <c r="BN58" s="194" t="str">
        <f>IF(INDEX(tab_MinKomp[Obsługa maszyn KVT / KVT Maschinenbedienung],MATCH($B57,tab_MinKomp[[Stanowisko / Position ]:[Stanowisko / Position ]],0))="n/a","n/a",BN57-INDEX(tab_MinKomp[Obsługa maszyn KVT / KVT Maschinenbedienung],MATCH($B57,tab_MinKomp[[Stanowisko / Position ]:[Stanowisko / Position ]],0)))</f>
        <v>n/a</v>
      </c>
      <c r="BO58" s="194" t="str">
        <f>IF(INDEX(tab_MinKomp[Obsługa maszyn KVT / KVT Maschinenbedienung],MATCH($B57,tab_MinKomp[[Stanowisko / Position ]:[Stanowisko / Position ]],0))="n/a","n/a",BO57-INDEX(tab_MinKomp[Obsługa maszyn KVT / KVT Maschinenbedienung],MATCH($B57,tab_MinKomp[[Stanowisko / Position ]:[Stanowisko / Position ]],0)))</f>
        <v>n/a</v>
      </c>
      <c r="BP58" s="194">
        <f>IF(INDEX(tab_MinKomp[Obsługa maszyn Novapax / Novapax Maschinenbedienung],MATCH($B57,tab_MinKomp[[Stanowisko / Position ]:[Stanowisko / Position ]],0))="n/a","n/a",BP57-INDEX(tab_MinKomp[Obsługa maszyn Novapax / Novapax Maschinenbedienung],MATCH($B57,tab_MinKomp[[Stanowisko / Position ]:[Stanowisko / Position ]],0)))</f>
        <v>0</v>
      </c>
      <c r="BQ58" s="194" t="str">
        <f>IF(INDEX(tab_MinKomp[Obsługa maszyn Piovan / Piovan Maschinenbedienung],MATCH($B57,tab_MinKomp[[Stanowisko / Position ]:[Stanowisko / Position ]],0))="n/a","n/a",BQ57-INDEX(tab_MinKomp[Obsługa maszyn Piovan / Piovan Maschinenbedienung],MATCH($B57,tab_MinKomp[[Stanowisko / Position ]:[Stanowisko / Position ]],0)))</f>
        <v>n/a</v>
      </c>
      <c r="BR58" s="194">
        <f>IF(INDEX(tab_MinKomp[Eliminacja awarii / Beseitigung von Ausfällen],MATCH($B57,tab_MinKomp[[Stanowisko / Position ]:[Stanowisko / Position ]],0))="n/a","n/a",BR57-INDEX(tab_MinKomp[Eliminacja awarii / Beseitigung von Ausfällen],MATCH($B57,tab_MinKomp[[Stanowisko / Position ]:[Stanowisko / Position ]],0)))</f>
        <v>0</v>
      </c>
      <c r="BS58" s="194" t="str">
        <f>IF(INDEX(tab_MinKomp[Obsługa maszyn Piovan / Piovan Maschinenbedienung],MATCH($B57,tab_MinKomp[[Stanowisko / Position ]:[Stanowisko / Position ]],0))="n/a","n/a",BS57-INDEX(tab_MinKomp[Obsługa maszyn Piovan / Piovan Maschinenbedienung],MATCH($B57,tab_MinKomp[[Stanowisko / Position ]:[Stanowisko / Position ]],0)))</f>
        <v>n/a</v>
      </c>
      <c r="BT58" s="194" t="str">
        <f>IF(INDEX(tab_MinKomp[Obsługa maszyn Piovan / Piovan Maschinenbedienung],MATCH($B57,tab_MinKomp[[Stanowisko / Position ]:[Stanowisko / Position ]],0))="n/a","n/a",BT57-INDEX(tab_MinKomp[Obsługa maszyn Piovan / Piovan Maschinenbedienung],MATCH($B57,tab_MinKomp[[Stanowisko / Position ]:[Stanowisko / Position ]],0)))</f>
        <v>n/a</v>
      </c>
      <c r="BU58" s="194" t="str">
        <f>IF(INDEX(tab_MinKomp[Obsługa maszyn Piovan / Piovan Maschinenbedienung],MATCH($B57,tab_MinKomp[[Stanowisko / Position ]:[Stanowisko / Position ]],0))="n/a","n/a",BU57-INDEX(tab_MinKomp[Obsługa maszyn Piovan / Piovan Maschinenbedienung],MATCH($B57,tab_MinKomp[[Stanowisko / Position ]:[Stanowisko / Position ]],0)))</f>
        <v>n/a</v>
      </c>
      <c r="BV58" s="194" t="str">
        <f>IF(INDEX(tab_MinKomp[Obsługa maszyn Piovan / Piovan Maschinenbedienung],MATCH($B57,tab_MinKomp[[Stanowisko / Position ]:[Stanowisko / Position ]],0))="n/a","n/a",BV57-INDEX(tab_MinKomp[Obsługa maszyn Piovan / Piovan Maschinenbedienung],MATCH($B57,tab_MinKomp[[Stanowisko / Position ]:[Stanowisko / Position ]],0)))</f>
        <v>n/a</v>
      </c>
      <c r="BW58" s="194" t="str">
        <f>IF(INDEX(tab_MinKomp[Obsługa maszyn Piovan / Piovan Maschinenbedienung],MATCH($B57,tab_MinKomp[[Stanowisko / Position ]:[Stanowisko / Position ]],0))="n/a","n/a",BW57-INDEX(tab_MinKomp[Obsługa maszyn Piovan / Piovan Maschinenbedienung],MATCH($B57,tab_MinKomp[[Stanowisko / Position ]:[Stanowisko / Position ]],0)))</f>
        <v>n/a</v>
      </c>
      <c r="BX58" s="194" t="str">
        <f>IF(INDEX(tab_MinKomp[Obsługa maszyn Piovan / Piovan Maschinenbedienung],MATCH($B57,tab_MinKomp[[Stanowisko / Position ]:[Stanowisko / Position ]],0))="n/a","n/a",BX57-INDEX(tab_MinKomp[Obsługa maszyn Piovan / Piovan Maschinenbedienung],MATCH($B57,tab_MinKomp[[Stanowisko / Position ]:[Stanowisko / Position ]],0)))</f>
        <v>n/a</v>
      </c>
      <c r="BY58" s="194" t="str">
        <f>IF(INDEX(tab_MinKomp[Wymagania VDA 6.5 Product / Forderungen],MATCH($B57,tab_MinKomp[[Stanowisko / Position ]:[Stanowisko / Position ]],0))="n/a","n/a",BY57-INDEX(tab_MinKomp[Wymagania VDA 6.5 Product / Forderungen],MATCH($B57,tab_MinKomp[[Stanowisko / Position ]:[Stanowisko / Position ]],0)))</f>
        <v>n/a</v>
      </c>
      <c r="BZ58" s="194" t="str">
        <f>IF(INDEX(tab_MinKomp[Obsługa maszyn Engel / Engel Maschinenbedienung],MATCH($B57,tab_MinKomp[[Stanowisko / Position ]:[Stanowisko / Position ]],0))="n/a","n/a",BZ57-INDEX(tab_MinKomp[Obsługa maszyn Engel / Engel Maschinenbedienung],MATCH($B57,tab_MinKomp[[Stanowisko / Position ]:[Stanowisko / Position ]],0)))</f>
        <v>n/a</v>
      </c>
      <c r="CA58" s="194">
        <f>IF(INDEX(tab_MinKomp[Eliminacja awarii / Beseitigung von Ausfällen],MATCH($B57,tab_MinKomp[[Stanowisko / Position ]:[Stanowisko / Position ]],0))="n/a","n/a",CA57-INDEX(tab_MinKomp[Eliminacja awarii / Beseitigung von Ausfällen],MATCH($B57,tab_MinKomp[[Stanowisko / Position ]:[Stanowisko / Position ]],0)))</f>
        <v>0</v>
      </c>
      <c r="CB58" s="194" t="str">
        <f>IF(INDEX(tab_MinKomp[Wymagania VDA 6.5 Product / Forderungen],MATCH($B57,tab_MinKomp[[Stanowisko / Position ]:[Stanowisko / Position ]],0))="n/a","n/a",CB57-INDEX(tab_MinKomp[Wymagania VDA 6.5 Product / Forderungen],MATCH($B57,tab_MinKomp[[Stanowisko / Position ]:[Stanowisko / Position ]],0)))</f>
        <v>n/a</v>
      </c>
      <c r="CC58" s="194" t="str">
        <f>IF(INDEX(tab_MinKomp[Wymagania VDA 6.5 Product / Forderungen],MATCH($B57,tab_MinKomp[[Stanowisko / Position ]:[Stanowisko / Position ]],0))="n/a","n/a",CC57-INDEX(tab_MinKomp[Wymagania VDA 6.5 Product / Forderungen],MATCH($B57,tab_MinKomp[[Stanowisko / Position ]:[Stanowisko / Position ]],0)))</f>
        <v>n/a</v>
      </c>
      <c r="CD58" s="194">
        <f>IF(INDEX(tab_MinKomp[Obsługa maszyn Novapax / Novapax Maschinenbedienung],MATCH($B57,tab_MinKomp[[Stanowisko / Position ]:[Stanowisko / Position ]],0))="n/a","n/a",CD57-INDEX(tab_MinKomp[Obsługa maszyn Novapax / Novapax Maschinenbedienung],MATCH($B57,tab_MinKomp[[Stanowisko / Position ]:[Stanowisko / Position ]],0)))</f>
        <v>0</v>
      </c>
      <c r="CE58" s="194" t="str">
        <f>IF(INDEX(tab_MinKomp[Wymagania VDA 6.5 Product / Forderungen],MATCH($B57,tab_MinKomp[[Stanowisko / Position ]:[Stanowisko / Position ]],0))="n/a","n/a",CE57-INDEX(tab_MinKomp[Wymagania VDA 6.5 Product / Forderungen],MATCH($B57,tab_MinKomp[[Stanowisko / Position ]:[Stanowisko / Position ]],0)))</f>
        <v>n/a</v>
      </c>
      <c r="CF58" s="194" t="str">
        <f>IF(INDEX(tab_MinKomp[Obsługa maszyn Piovan / Piovan Maschinenbedienung],MATCH($B57,tab_MinKomp[[Stanowisko / Position ]:[Stanowisko / Position ]],0))="n/a","n/a",CF57-INDEX(tab_MinKomp[Obsługa maszyn Piovan / Piovan Maschinenbedienung],MATCH($B57,tab_MinKomp[[Stanowisko / Position ]:[Stanowisko / Position ]],0)))</f>
        <v>n/a</v>
      </c>
      <c r="CG58" s="194">
        <f>IF(INDEX(tab_MinKomp[LEAN MANAGEMENT],MATCH($B57,tab_MinKomp[[Stanowisko / Position ]:[Stanowisko / Position ]],0))="n/a","n/a",CG57-INDEX(tab_MinKomp[LEAN MANAGEMENT],MATCH($B57,tab_MinKomp[[Stanowisko / Position ]:[Stanowisko / Position ]],0)))</f>
        <v>1</v>
      </c>
      <c r="CH58" s="194" t="str">
        <f>IF(INDEX(tab_MinKomp[Wymagania VDA 6.5 Product / Forderungen],MATCH($B57,tab_MinKomp[[Stanowisko / Position ]:[Stanowisko / Position ]],0))="n/a","n/a",CH57-INDEX(tab_MinKomp[Wymagania VDA 6.5 Product / Forderungen],MATCH($B57,tab_MinKomp[[Stanowisko / Position ]:[Stanowisko / Position ]],0)))</f>
        <v>n/a</v>
      </c>
      <c r="CI58" s="194" t="str">
        <f>IF(INDEX(tab_MinKomp[Wymagania VDA 6.5 Product / Forderungen],MATCH($B57,tab_MinKomp[[Stanowisko / Position ]:[Stanowisko / Position ]],0))="n/a","n/a",CI57-INDEX(tab_MinKomp[Wymagania VDA 6.5 Product / Forderungen],MATCH($B57,tab_MinKomp[[Stanowisko / Position ]:[Stanowisko / Position ]],0)))</f>
        <v>n/a</v>
      </c>
      <c r="CJ58" s="194" t="str">
        <f>IF(INDEX(tab_MinKomp[Wymagania VDA 6.5 Product / Forderungen],MATCH($B57,tab_MinKomp[[Stanowisko / Position ]:[Stanowisko / Position ]],0))="n/a","n/a",CJ57-INDEX(tab_MinKomp[Wymagania VDA 6.5 Product / Forderungen],MATCH($B57,tab_MinKomp[[Stanowisko / Position ]:[Stanowisko / Position ]],0)))</f>
        <v>n/a</v>
      </c>
      <c r="CK58" s="194" t="str">
        <f>IF(INDEX(tab_MinKomp[Wymagania VDA 6.5 Product / Forderungen],MATCH($B57,tab_MinKomp[[Stanowisko / Position ]:[Stanowisko / Position ]],0))="n/a","n/a",CK57-INDEX(tab_MinKomp[Wymagania VDA 6.5 Product / Forderungen],MATCH($B57,tab_MinKomp[[Stanowisko / Position ]:[Stanowisko / Position ]],0)))</f>
        <v>n/a</v>
      </c>
      <c r="CL58" s="194" t="str">
        <f>IF(INDEX(tab_MinKomp[Wymagania VDA 6.5 Product / Forderungen],MATCH($B57,tab_MinKomp[[Stanowisko / Position ]:[Stanowisko / Position ]],0))="n/a","n/a",CL57-INDEX(tab_MinKomp[Wymagania VDA 6.5 Product / Forderungen],MATCH($B57,tab_MinKomp[[Stanowisko / Position ]:[Stanowisko / Position ]],0)))</f>
        <v>n/a</v>
      </c>
      <c r="CM58" s="194" t="str">
        <f>IF(INDEX(tab_MinKomp[Wymagania VDA 6.5 Product / Forderungen],MATCH($B57,tab_MinKomp[[Stanowisko / Position ]:[Stanowisko / Position ]],0))="n/a","n/a",CM57-INDEX(tab_MinKomp[Wymagania VDA 6.5 Product / Forderungen],MATCH($B57,tab_MinKomp[[Stanowisko / Position ]:[Stanowisko / Position ]],0)))</f>
        <v>n/a</v>
      </c>
      <c r="CN58" s="194" t="str">
        <f>IF(INDEX(tab_MinKomp[Wymagania VDA 6.5 Product / Forderungen],MATCH($B57,tab_MinKomp[[Stanowisko / Position ]:[Stanowisko / Position ]],0))="n/a","n/a",CN57-INDEX(tab_MinKomp[Wymagania VDA 6.5 Product / Forderungen],MATCH($B57,tab_MinKomp[[Stanowisko / Position ]:[Stanowisko / Position ]],0)))</f>
        <v>n/a</v>
      </c>
      <c r="CO58" s="194" t="str">
        <f>IF(INDEX(tab_MinKomp[Wymagania VDA 6.5 Product / Forderungen],MATCH($B57,tab_MinKomp[[Stanowisko / Position ]:[Stanowisko / Position ]],0))="n/a","n/a",CO57-INDEX(tab_MinKomp[Wymagania VDA 6.5 Product / Forderungen],MATCH($B57,tab_MinKomp[[Stanowisko / Position ]:[Stanowisko / Position ]],0)))</f>
        <v>n/a</v>
      </c>
      <c r="CP58" s="194" t="str">
        <f>IF(INDEX(tab_MinKomp[Wymagania VDA 6.5 Product / Forderungen],MATCH($B57,tab_MinKomp[[Stanowisko / Position ]:[Stanowisko / Position ]],0))="n/a","n/a",CP57-INDEX(tab_MinKomp[Wymagania VDA 6.5 Product / Forderungen],MATCH($B57,tab_MinKomp[[Stanowisko / Position ]:[Stanowisko / Position ]],0)))</f>
        <v>n/a</v>
      </c>
      <c r="CQ58" s="194" t="str">
        <f>IF(INDEX(tab_MinKomp[Wymagania VDA 6.5 Product / Forderungen],MATCH($B57,tab_MinKomp[[Stanowisko / Position ]:[Stanowisko / Position ]],0))="n/a","n/a",CQ57-INDEX(tab_MinKomp[Wymagania VDA 6.5 Product / Forderungen],MATCH($B57,tab_MinKomp[[Stanowisko / Position ]:[Stanowisko / Position ]],0)))</f>
        <v>n/a</v>
      </c>
      <c r="CR58" s="194" t="str">
        <f>IF(INDEX(tab_MinKomp[Wymagania VDA 6.5 Product / Forderungen],MATCH($B57,tab_MinKomp[[Stanowisko / Position ]:[Stanowisko / Position ]],0))="n/a","n/a",CR57-INDEX(tab_MinKomp[Wymagania VDA 6.5 Product / Forderungen],MATCH($B57,tab_MinKomp[[Stanowisko / Position ]:[Stanowisko / Position ]],0)))</f>
        <v>n/a</v>
      </c>
      <c r="CS58" s="194" t="str">
        <f>IF(INDEX(tab_MinKomp[Wymagania VDA 6.5 Product / Forderungen],MATCH($B57,tab_MinKomp[[Stanowisko / Position ]:[Stanowisko / Position ]],0))="n/a","n/a",CS57-INDEX(tab_MinKomp[Wymagania VDA 6.5 Product / Forderungen],MATCH($B57,tab_MinKomp[[Stanowisko / Position ]:[Stanowisko / Position ]],0)))</f>
        <v>n/a</v>
      </c>
      <c r="CT58" s="194" t="str">
        <f>IF(INDEX(tab_MinKomp[Wymagania VDA 6.5 Product / Forderungen],MATCH($B57,tab_MinKomp[[Stanowisko / Position ]:[Stanowisko / Position ]],0))="n/a","n/a",CT57-INDEX(tab_MinKomp[Wymagania VDA 6.5 Product / Forderungen],MATCH($B57,tab_MinKomp[[Stanowisko / Position ]:[Stanowisko / Position ]],0)))</f>
        <v>n/a</v>
      </c>
      <c r="CU58" s="194" t="str">
        <f>IF(INDEX(tab_MinKomp[Wymagania VDA 6.5 Product / Forderungen],MATCH($B57,tab_MinKomp[[Stanowisko / Position ]:[Stanowisko / Position ]],0))="n/a","n/a",CU57-INDEX(tab_MinKomp[Wymagania VDA 6.5 Product / Forderungen],MATCH($B57,tab_MinKomp[[Stanowisko / Position ]:[Stanowisko / Position ]],0)))</f>
        <v>n/a</v>
      </c>
      <c r="CV58" s="194" t="str">
        <f>IF(INDEX(tab_MinKomp[Wymagania VDA 6.5 Product / Forderungen],MATCH($B57,tab_MinKomp[[Stanowisko / Position ]:[Stanowisko / Position ]],0))="n/a","n/a",CV57-INDEX(tab_MinKomp[Wymagania VDA 6.5 Product / Forderungen],MATCH($B57,tab_MinKomp[[Stanowisko / Position ]:[Stanowisko / Position ]],0)))</f>
        <v>n/a</v>
      </c>
      <c r="CW58" s="194">
        <f>IF(INDEX(tab_MinKomp[LEAN MANAGEMENT],MATCH($B57,tab_MinKomp[Stanowisko / Position ],0))="n/a","n/a",CW57-INDEX(tab_MinKomp[LEAN MANAGEMENT],MATCH($B57,tab_MinKomp[Stanowisko / Position ],0)))</f>
        <v>1</v>
      </c>
      <c r="CX58" s="194" t="str">
        <f>IF(INDEX(tab_MinKomp[Wymagania VDA 6.5 Product / Forderungen],MATCH($B57,tab_MinKomp[[Stanowisko / Position ]:[Stanowisko / Position ]],0))="n/a","n/a",CX57-INDEX(tab_MinKomp[Wymagania VDA 6.5 Product / Forderungen],MATCH($B57,tab_MinKomp[[Stanowisko / Position ]:[Stanowisko / Position ]],0)))</f>
        <v>n/a</v>
      </c>
      <c r="CY58" s="194" t="str">
        <f>IF(INDEX(tab_MinKomp[Wymagania VDA 6.5 Product / Forderungen],MATCH($B57,tab_MinKomp[[Stanowisko / Position ]:[Stanowisko / Position ]],0))="n/a","n/a",CY57-INDEX(tab_MinKomp[Wymagania VDA 6.5 Product / Forderungen],MATCH($B57,tab_MinKomp[[Stanowisko / Position ]:[Stanowisko / Position ]],0)))</f>
        <v>n/a</v>
      </c>
      <c r="CZ58" s="194" t="str">
        <f>IF(INDEX(tab_MinKomp[Wymagania VDA 6.5 Product / Forderungen],MATCH($B57,tab_MinKomp[[Stanowisko / Position ]:[Stanowisko / Position ]],0))="n/a","n/a",CZ57-INDEX(tab_MinKomp[Wymagania VDA 6.5 Product / Forderungen],MATCH($B57,tab_MinKomp[[Stanowisko / Position ]:[Stanowisko / Position ]],0)))</f>
        <v>n/a</v>
      </c>
      <c r="DA58" s="194" t="str">
        <f>IF(INDEX(tab_MinKomp[Wymagania VDA 6.5 Product / Forderungen],MATCH($B57,tab_MinKomp[[Stanowisko / Position ]:[Stanowisko / Position ]],0))="n/a","n/a",DA57-INDEX(tab_MinKomp[Wymagania VDA 6.5 Product / Forderungen],MATCH($B57,tab_MinKomp[[Stanowisko / Position ]:[Stanowisko / Position ]],0)))</f>
        <v>n/a</v>
      </c>
      <c r="DB58" s="194" t="str">
        <f>IF(INDEX(tab_MinKomp[Wymagania VDA 6.5 Product / Forderungen],MATCH($B57,tab_MinKomp[[Stanowisko / Position ]:[Stanowisko / Position ]],0))="n/a","n/a",DB57-INDEX(tab_MinKomp[Wymagania VDA 6.5 Product / Forderungen],MATCH($B57,tab_MinKomp[[Stanowisko / Position ]:[Stanowisko / Position ]],0)))</f>
        <v>n/a</v>
      </c>
      <c r="DC58" s="194" t="str">
        <f>IF(INDEX(tab_MinKomp[SUPPLIER MANAGEMENT],MATCH($B57,tab_MinKomp[[Stanowisko / Position ]:[Stanowisko / Position ]],0))="n/a","n/a",DC57-INDEX(tab_MinKomp[SUPPLIER MANAGEMENT],MATCH($B57,tab_MinKomp[[Stanowisko / Position ]:[Stanowisko / Position ]],0)))</f>
        <v>n/a</v>
      </c>
      <c r="DD58" s="194" t="str">
        <f>IF(INDEX(tab_MinKomp[SUPPLIER MANAGEMENT],MATCH($B57,tab_MinKomp[[Stanowisko / Position ]:[Stanowisko / Position ]],0))="n/a","n/a",DD57-INDEX(tab_MinKomp[SUPPLIER MANAGEMENT],MATCH($B57,tab_MinKomp[[Stanowisko / Position ]:[Stanowisko / Position ]],0)))</f>
        <v>n/a</v>
      </c>
      <c r="DE58" s="194" t="str">
        <f>IF(INDEX(tab_MinKomp[SUPPLIER MANAGEMENT],MATCH($B57,tab_MinKomp[[Stanowisko / Position ]:[Stanowisko / Position ]],0))="n/a","n/a",DE57-INDEX(tab_MinKomp[SUPPLIER MANAGEMENT],MATCH($B57,tab_MinKomp[[Stanowisko / Position ]:[Stanowisko / Position ]],0)))</f>
        <v>n/a</v>
      </c>
      <c r="DF58" s="194">
        <f>IF(INDEX(tab_MinKomp[LEAN MANAGEMENT],MATCH($B57,tab_MinKomp[[Stanowisko / Position ]:[Stanowisko / Position ]],0))="n/a","n/a",DF57-INDEX(tab_MinKomp[LEAN MANAGEMENT],MATCH($B57,tab_MinKomp[[Stanowisko / Position ]:[Stanowisko / Position ]],0)))</f>
        <v>0</v>
      </c>
      <c r="DG58" s="194" t="str">
        <f>IF(INDEX(tab_MinKomp[SUPPLIER MANAGEMENT],MATCH($B57,tab_MinKomp[[Stanowisko / Position ]:[Stanowisko / Position ]],0))="n/a","n/a",DG57-INDEX(tab_MinKomp[SUPPLIER MANAGEMENT],MATCH($B57,tab_MinKomp[[Stanowisko / Position ]:[Stanowisko / Position ]],0)))</f>
        <v>n/a</v>
      </c>
      <c r="DH58" s="194" t="str">
        <f>IF(INDEX(tab_MinKomp[SUPPLIER MANAGEMENT],MATCH($B57,tab_MinKomp[[Stanowisko / Position ]:[Stanowisko / Position ]],0))="n/a","n/a",DH57-INDEX(tab_MinKomp[SUPPLIER MANAGEMENT],MATCH($B57,tab_MinKomp[[Stanowisko / Position ]:[Stanowisko / Position ]],0)))</f>
        <v>n/a</v>
      </c>
      <c r="DI58" s="194" t="str">
        <f>IF(INDEX(tab_MinKomp[SUPPLIER MANAGEMENT],MATCH($B57,tab_MinKomp[[Stanowisko / Position ]:[Stanowisko / Position ]],0))="n/a","n/a",DI57-INDEX(tab_MinKomp[SUPPLIER MANAGEMENT],MATCH($B57,tab_MinKomp[[Stanowisko / Position ]:[Stanowisko / Position ]],0)))</f>
        <v>n/a</v>
      </c>
      <c r="DJ58" s="194" t="str">
        <f>IF(INDEX(tab_MinKomp[SUPPLIER MANAGEMENT],MATCH($B57,tab_MinKomp[[Stanowisko / Position ]:[Stanowisko / Position ]],0))="n/a","n/a",DJ57-INDEX(tab_MinKomp[SUPPLIER MANAGEMENT],MATCH($B57,tab_MinKomp[[Stanowisko / Position ]:[Stanowisko / Position ]],0)))</f>
        <v>n/a</v>
      </c>
      <c r="DK58" s="194" t="str">
        <f>IF(INDEX(tab_MinKomp[SUPPLIER MANAGEMENT],MATCH($B57,tab_MinKomp[[Stanowisko / Position ]:[Stanowisko / Position ]],0))="n/a","n/a",DK57-INDEX(tab_MinKomp[SUPPLIER MANAGEMENT],MATCH($B57,tab_MinKomp[[Stanowisko / Position ]:[Stanowisko / Position ]],0)))</f>
        <v>n/a</v>
      </c>
      <c r="DL58" s="194" t="str">
        <f>IF(INDEX(tab_MinKomp[SUPPLIER MANAGEMENT],MATCH($B57,tab_MinKomp[[Stanowisko / Position ]:[Stanowisko / Position ]],0))="n/a","n/a",DL57-INDEX(tab_MinKomp[SUPPLIER MANAGEMENT],MATCH($B57,tab_MinKomp[[Stanowisko / Position ]:[Stanowisko / Position ]],0)))</f>
        <v>n/a</v>
      </c>
      <c r="DM58" s="194" t="str">
        <f>IF(INDEX(tab_MinKomp[SUPPLIER MANAGEMENT],MATCH($B57,tab_MinKomp[[Stanowisko / Position ]:[Stanowisko / Position ]],0))="n/a","n/a",DM57-INDEX(tab_MinKomp[SUPPLIER MANAGEMENT],MATCH($B57,tab_MinKomp[[Stanowisko / Position ]:[Stanowisko / Position ]],0)))</f>
        <v>n/a</v>
      </c>
      <c r="DN58" s="194" t="str">
        <f>IF(INDEX(tab_MinKomp[SUPPLIER MANAGEMENT],MATCH($B57,tab_MinKomp[[Stanowisko / Position ]:[Stanowisko / Position ]],0))="n/a","n/a",DN57-INDEX(tab_MinKomp[SUPPLIER MANAGEMENT],MATCH($B57,tab_MinKomp[[Stanowisko / Position ]:[Stanowisko / Position ]],0)))</f>
        <v>n/a</v>
      </c>
      <c r="DO58" s="194" t="str">
        <f>IF(INDEX(tab_MinKomp[SUPPLIER MANAGEMENT],MATCH($B57,tab_MinKomp[[Stanowisko / Position ]:[Stanowisko / Position ]],0))="n/a","n/a",DO57-INDEX(tab_MinKomp[SUPPLIER MANAGEMENT],MATCH($B57,tab_MinKomp[[Stanowisko / Position ]:[Stanowisko / Position ]],0)))</f>
        <v>n/a</v>
      </c>
      <c r="DP58" s="194" t="str">
        <f>IF(INDEX(tab_MinKomp[SUPPLIER MANAGEMENT],MATCH($B57,tab_MinKomp[[Stanowisko / Position ]:[Stanowisko / Position ]],0))="n/a","n/a",DP57-INDEX(tab_MinKomp[SUPPLIER MANAGEMENT],MATCH($B57,tab_MinKomp[[Stanowisko / Position ]:[Stanowisko / Position ]],0)))</f>
        <v>n/a</v>
      </c>
      <c r="DQ58" s="194" t="str">
        <f>IF(INDEX(tab_MinKomp[SUPPLIER MANAGEMENT],MATCH($B57,tab_MinKomp[[Stanowisko / Position ]:[Stanowisko / Position ]],0))="n/a","n/a",DQ57-INDEX(tab_MinKomp[SUPPLIER MANAGEMENT],MATCH($B57,tab_MinKomp[[Stanowisko / Position ]:[Stanowisko / Position ]],0)))</f>
        <v>n/a</v>
      </c>
      <c r="DR58" s="194" t="str">
        <f>IF(INDEX(tab_MinKomp[SUPPLIER MANAGEMENT],MATCH($B57,tab_MinKomp[[Stanowisko / Position ]:[Stanowisko / Position ]],0))="n/a","n/a",DR57-INDEX(tab_MinKomp[SUPPLIER MANAGEMENT],MATCH($B57,tab_MinKomp[[Stanowisko / Position ]:[Stanowisko / Position ]],0)))</f>
        <v>n/a</v>
      </c>
      <c r="DS58" s="194" t="str">
        <f>IF(INDEX(tab_MinKomp[SUPPLIER MANAGEMENT],MATCH($B57,tab_MinKomp[[Stanowisko / Position ]:[Stanowisko / Position ]],0))="n/a","n/a",DS57-INDEX(tab_MinKomp[SUPPLIER MANAGEMENT],MATCH($B57,tab_MinKomp[[Stanowisko / Position ]:[Stanowisko / Position ]],0)))</f>
        <v>n/a</v>
      </c>
      <c r="DT58" s="194" t="str">
        <f>IF(INDEX(tab_MinKomp[SUPPLIER MANAGEMENT],MATCH($B57,tab_MinKomp[[Stanowisko / Position ]:[Stanowisko / Position ]],0))="n/a","n/a",DT57-INDEX(tab_MinKomp[SUPPLIER MANAGEMENT],MATCH($B57,tab_MinKomp[[Stanowisko / Position ]:[Stanowisko / Position ]],0)))</f>
        <v>n/a</v>
      </c>
      <c r="DU58" s="194" t="str">
        <f>IF(INDEX(tab_MinKomp[SUPPLIER MANAGEMENT],MATCH($B57,tab_MinKomp[[Stanowisko / Position ]:[Stanowisko / Position ]],0))="n/a","n/a",DU57-INDEX(tab_MinKomp[SUPPLIER MANAGEMENT],MATCH($B57,tab_MinKomp[[Stanowisko / Position ]:[Stanowisko / Position ]],0)))</f>
        <v>n/a</v>
      </c>
      <c r="DV58" s="194" t="str">
        <f>IF(INDEX(tab_MinKomp[SUPPLIER MANAGEMENT],MATCH($B57,tab_MinKomp[[Stanowisko / Position ]:[Stanowisko / Position ]],0))="n/a","n/a",DV57-INDEX(tab_MinKomp[SUPPLIER MANAGEMENT],MATCH($B57,tab_MinKomp[[Stanowisko / Position ]:[Stanowisko / Position ]],0)))</f>
        <v>n/a</v>
      </c>
      <c r="DW58" s="194" t="str">
        <f>IF(INDEX(tab_MinKomp[SUPPLIER MANAGEMENT],MATCH($B57,tab_MinKomp[[Stanowisko / Position ]:[Stanowisko / Position ]],0))="n/a","n/a",DW57-INDEX(tab_MinKomp[SUPPLIER MANAGEMENT],MATCH($B57,tab_MinKomp[[Stanowisko / Position ]:[Stanowisko / Position ]],0)))</f>
        <v>n/a</v>
      </c>
      <c r="DX58" s="194" t="str">
        <f>IF(INDEX(tab_MinKomp[SUPPLIER MANAGEMENT],MATCH($B57,tab_MinKomp[[Stanowisko / Position ]:[Stanowisko / Position ]],0))="n/a","n/a",DX57-INDEX(tab_MinKomp[SUPPLIER MANAGEMENT],MATCH($B57,tab_MinKomp[[Stanowisko / Position ]:[Stanowisko / Position ]],0)))</f>
        <v>n/a</v>
      </c>
      <c r="DY58" s="194" t="str">
        <f>IF(INDEX(tab_MinKomp[SUPPLIER MANAGEMENT],MATCH($B57,tab_MinKomp[[Stanowisko / Position ]:[Stanowisko / Position ]],0))="n/a","n/a",DY57-INDEX(tab_MinKomp[SUPPLIER MANAGEMENT],MATCH($B57,tab_MinKomp[[Stanowisko / Position ]:[Stanowisko / Position ]],0)))</f>
        <v>n/a</v>
      </c>
      <c r="DZ58" s="194" t="str">
        <f>IF(INDEX(tab_MinKomp[SUPPLIER MANAGEMENT],MATCH($B57,tab_MinKomp[[Stanowisko / Position ]:[Stanowisko / Position ]],0))="n/a","n/a",DZ57-INDEX(tab_MinKomp[SUPPLIER MANAGEMENT],MATCH($B57,tab_MinKomp[[Stanowisko / Position ]:[Stanowisko / Position ]],0)))</f>
        <v>n/a</v>
      </c>
      <c r="EA58" s="194" t="str">
        <f>IF(INDEX(tab_MinKomp[SUPPLIER MANAGEMENT],MATCH($B57,tab_MinKomp[[Stanowisko / Position ]:[Stanowisko / Position ]],0))="n/a","n/a",EA57-INDEX(tab_MinKomp[SUPPLIER MANAGEMENT],MATCH($B57,tab_MinKomp[[Stanowisko / Position ]:[Stanowisko / Position ]],0)))</f>
        <v>n/a</v>
      </c>
      <c r="EB58" s="194" t="str">
        <f>IF(INDEX(tab_MinKomp[SUPPLIER MANAGEMENT],MATCH($B57,tab_MinKomp[[Stanowisko / Position ]:[Stanowisko / Position ]],0))="n/a","n/a",EB57-INDEX(tab_MinKomp[SUPPLIER MANAGEMENT],MATCH($B57,tab_MinKomp[[Stanowisko / Position ]:[Stanowisko / Position ]],0)))</f>
        <v>n/a</v>
      </c>
      <c r="EC58" s="190" t="str">
        <f>IF(INDEX(tab_MinKomp[Testy czystości / Reinheitstests],MATCH($B57,tab_MinKomp[[Stanowisko / Position ]:[Stanowisko / Position ]],0))="n/a","n/a",EC57-INDEX(tab_MinKomp[Testy czystości / Reinheitstests],MATCH($B57,tab_MinKomp[[Stanowisko / Position ]:[Stanowisko / Position ]],0)))</f>
        <v>n/a</v>
      </c>
      <c r="ED58" s="190" t="str">
        <f>IF(INDEX(tab_MinKomp[Testy czystości / Reinheitstests],MATCH($B57,tab_MinKomp[[Stanowisko / Position ]:[Stanowisko / Position ]],0))="n/a","n/a",ED57-INDEX(tab_MinKomp[Testy czystości / Reinheitstests],MATCH($B57,tab_MinKomp[[Stanowisko / Position ]:[Stanowisko / Position ]],0)))</f>
        <v>n/a</v>
      </c>
      <c r="EE58" s="190" t="str">
        <f>IF(INDEX(tab_MinKomp[Testy czystości / Reinheitstests],MATCH($B57,tab_MinKomp[[Stanowisko / Position ]:[Stanowisko / Position ]],0))="n/a","n/a",EE57-INDEX(tab_MinKomp[Testy czystości / Reinheitstests],MATCH($B57,tab_MinKomp[[Stanowisko / Position ]:[Stanowisko / Position ]],0)))</f>
        <v>n/a</v>
      </c>
      <c r="EF58" s="190" t="str">
        <f>IF(INDEX(tab_MinKomp[Testy czystości / Reinheitstests],MATCH($B57,tab_MinKomp[[Stanowisko / Position ]:[Stanowisko / Position ]],0))="n/a","n/a",EF57-INDEX(tab_MinKomp[Testy czystości / Reinheitstests],MATCH($B57,tab_MinKomp[[Stanowisko / Position ]:[Stanowisko / Position ]],0)))</f>
        <v>n/a</v>
      </c>
      <c r="EG58" s="190" t="str">
        <f>IF(INDEX(tab_MinKomp[Testy czystości / Reinheitstests],MATCH($B57,tab_MinKomp[[Stanowisko / Position ]:[Stanowisko / Position ]],0))="n/a","n/a",EG57-INDEX(tab_MinKomp[Testy czystości / Reinheitstests],MATCH($B57,tab_MinKomp[[Stanowisko / Position ]:[Stanowisko / Position ]],0)))</f>
        <v>n/a</v>
      </c>
      <c r="EH58" s="190" t="str">
        <f>IF(INDEX(tab_MinKomp[Testy czystości / Reinheitstests],MATCH($B57,tab_MinKomp[[Stanowisko / Position ]:[Stanowisko / Position ]],0))="n/a","n/a",EH57-INDEX(tab_MinKomp[Testy czystości / Reinheitstests],MATCH($B57,tab_MinKomp[[Stanowisko / Position ]:[Stanowisko / Position ]],0)))</f>
        <v>n/a</v>
      </c>
      <c r="EI58" s="190" t="str">
        <f>IF(INDEX(tab_MinKomp[Testy czystości / Reinheitstests],MATCH($B57,tab_MinKomp[[Stanowisko / Position ]:[Stanowisko / Position ]],0))="n/a","n/a",EI57-INDEX(tab_MinKomp[Testy czystości / Reinheitstests],MATCH($B57,tab_MinKomp[[Stanowisko / Position ]:[Stanowisko / Position ]],0)))</f>
        <v>n/a</v>
      </c>
      <c r="EJ58" s="190" t="str">
        <f>IF(INDEX(tab_MinKomp[Testy czystości / Reinheitstests],MATCH($B57,tab_MinKomp[[Stanowisko / Position ]:[Stanowisko / Position ]],0))="n/a","n/a",EJ57-INDEX(tab_MinKomp[Testy czystości / Reinheitstests],MATCH($B57,tab_MinKomp[[Stanowisko / Position ]:[Stanowisko / Position ]],0)))</f>
        <v>n/a</v>
      </c>
      <c r="EK58" s="190" t="str">
        <f>IF(INDEX(tab_MinKomp[Testy czystości / Reinheitstests],MATCH($B57,tab_MinKomp[[Stanowisko / Position ]:[Stanowisko / Position ]],0))="n/a","n/a",EK57-INDEX(tab_MinKomp[Testy czystości / Reinheitstests],MATCH($B57,tab_MinKomp[[Stanowisko / Position ]:[Stanowisko / Position ]],0)))</f>
        <v>n/a</v>
      </c>
      <c r="EL58" s="190" t="str">
        <f>IF(INDEX(tab_MinKomp[Testy czystości / Reinheitstests],MATCH($B57,tab_MinKomp[[Stanowisko / Position ]:[Stanowisko / Position ]],0))="n/a","n/a",EL57-INDEX(tab_MinKomp[Testy czystości / Reinheitstests],MATCH($B57,tab_MinKomp[[Stanowisko / Position ]:[Stanowisko / Position ]],0)))</f>
        <v>n/a</v>
      </c>
      <c r="EM58" s="190" t="str">
        <f>IF(INDEX(tab_MinKomp[Testy czystości / Reinheitstests],MATCH($B57,tab_MinKomp[[Stanowisko / Position ]:[Stanowisko / Position ]],0))="n/a","n/a",EM57-INDEX(tab_MinKomp[Testy czystości / Reinheitstests],MATCH($B57,tab_MinKomp[[Stanowisko / Position ]:[Stanowisko / Position ]],0)))</f>
        <v>n/a</v>
      </c>
      <c r="EN58" s="190" t="str">
        <f>IF(INDEX(tab_MinKomp[Testy czystości / Reinheitstests],MATCH($B57,tab_MinKomp[[Stanowisko / Position ]:[Stanowisko / Position ]],0))="n/a","n/a",EN57-INDEX(tab_MinKomp[Testy czystości / Reinheitstests],MATCH($B57,tab_MinKomp[[Stanowisko / Position ]:[Stanowisko / Position ]],0)))</f>
        <v>n/a</v>
      </c>
      <c r="EO58" s="190" t="str">
        <f>IF(INDEX(tab_MinKomp[Testy czystości / Reinheitstests],MATCH($B57,tab_MinKomp[[Stanowisko / Position ]:[Stanowisko / Position ]],0))="n/a","n/a",EO57-INDEX(tab_MinKomp[Testy czystości / Reinheitstests],MATCH($B57,tab_MinKomp[[Stanowisko / Position ]:[Stanowisko / Position ]],0)))</f>
        <v>n/a</v>
      </c>
      <c r="EP58" s="190" t="str">
        <f>IF(INDEX(tab_MinKomp[Testy czystości / Reinheitstests],MATCH($B57,tab_MinKomp[[Stanowisko / Position ]:[Stanowisko / Position ]],0))="n/a","n/a",EP57-INDEX(tab_MinKomp[Testy czystości / Reinheitstests],MATCH($B57,tab_MinKomp[[Stanowisko / Position ]:[Stanowisko / Position ]],0)))</f>
        <v>n/a</v>
      </c>
      <c r="EQ58" s="190" t="str">
        <f>IF(INDEX(tab_MinKomp[Testy czystości / Reinheitstests],MATCH($B57,tab_MinKomp[[Stanowisko / Position ]:[Stanowisko / Position ]],0))="n/a","n/a",EQ57-INDEX(tab_MinKomp[Testy czystości / Reinheitstests],MATCH($B57,tab_MinKomp[[Stanowisko / Position ]:[Stanowisko / Position ]],0)))</f>
        <v>n/a</v>
      </c>
      <c r="ER58" s="190" t="str">
        <f>IF(INDEX(tab_MinKomp[Testy czystości / Reinheitstests],MATCH($B57,tab_MinKomp[[Stanowisko / Position ]:[Stanowisko / Position ]],0))="n/a","n/a",ER57-INDEX(tab_MinKomp[Testy czystości / Reinheitstests],MATCH($B57,tab_MinKomp[[Stanowisko / Position ]:[Stanowisko / Position ]],0)))</f>
        <v>n/a</v>
      </c>
      <c r="ES58" s="190" t="str">
        <f>IF(INDEX(tab_MinKomp[Testy czystości / Reinheitstests],MATCH($B57,tab_MinKomp[[Stanowisko / Position ]:[Stanowisko / Position ]],0))="n/a","n/a",ES57-INDEX(tab_MinKomp[Testy czystości / Reinheitstests],MATCH($B57,tab_MinKomp[[Stanowisko / Position ]:[Stanowisko / Position ]],0)))</f>
        <v>n/a</v>
      </c>
      <c r="ET58" s="190" t="str">
        <f>IF(INDEX(tab_MinKomp[Testy czystości / Reinheitstests],MATCH($B57,tab_MinKomp[[Stanowisko / Position ]:[Stanowisko / Position ]],0))="n/a","n/a",ET57-INDEX(tab_MinKomp[Testy czystości / Reinheitstests],MATCH($B57,tab_MinKomp[[Stanowisko / Position ]:[Stanowisko / Position ]],0)))</f>
        <v>n/a</v>
      </c>
      <c r="EU58" s="190" t="str">
        <f>IF(INDEX(tab_MinKomp[Testy czystości / Reinheitstests],MATCH($B57,tab_MinKomp[[Stanowisko / Position ]:[Stanowisko / Position ]],0))="n/a","n/a",EU57-INDEX(tab_MinKomp[Testy czystości / Reinheitstests],MATCH($B57,tab_MinKomp[[Stanowisko / Position ]:[Stanowisko / Position ]],0)))</f>
        <v>n/a</v>
      </c>
      <c r="EV58" s="190" t="str">
        <f>IF(INDEX(tab_MinKomp[Testy czystości / Reinheitstests],MATCH($B57,tab_MinKomp[[Stanowisko / Position ]:[Stanowisko / Position ]],0))="n/a","n/a",EV57-INDEX(tab_MinKomp[Testy czystości / Reinheitstests],MATCH($B57,tab_MinKomp[[Stanowisko / Position ]:[Stanowisko / Position ]],0)))</f>
        <v>n/a</v>
      </c>
      <c r="EW58" s="190" t="str">
        <f>IF(INDEX(tab_MinKomp[Testy czystości / Reinheitstests],MATCH($B57,tab_MinKomp[[Stanowisko / Position ]:[Stanowisko / Position ]],0))="n/a","n/a",EW57-INDEX(tab_MinKomp[Testy czystości / Reinheitstests],MATCH($B57,tab_MinKomp[[Stanowisko / Position ]:[Stanowisko / Position ]],0)))</f>
        <v>n/a</v>
      </c>
      <c r="EX58" s="190" t="str">
        <f>IF(INDEX(tab_MinKomp[Testy czystości / Reinheitstests],MATCH($B57,tab_MinKomp[[Stanowisko / Position ]:[Stanowisko / Position ]],0))="n/a","n/a",EX57-INDEX(tab_MinKomp[Testy czystości / Reinheitstests],MATCH($B57,tab_MinKomp[[Stanowisko / Position ]:[Stanowisko / Position ]],0)))</f>
        <v>n/a</v>
      </c>
      <c r="EY58" s="190" t="str">
        <f>IF(INDEX(tab_MinKomp[Testy czystości / Reinheitstests],MATCH($B57,tab_MinKomp[[Stanowisko / Position ]:[Stanowisko / Position ]],0))="n/a","n/a",EY57-INDEX(tab_MinKomp[Testy czystości / Reinheitstests],MATCH($B57,tab_MinKomp[[Stanowisko / Position ]:[Stanowisko / Position ]],0)))</f>
        <v>n/a</v>
      </c>
      <c r="EZ58" s="190" t="str">
        <f>IF(INDEX(tab_MinKomp[Testy czystości / Reinheitstests],MATCH($B57,tab_MinKomp[[Stanowisko / Position ]:[Stanowisko / Position ]],0))="n/a","n/a",EZ57-INDEX(tab_MinKomp[Testy czystości / Reinheitstests],MATCH($B57,tab_MinKomp[[Stanowisko / Position ]:[Stanowisko / Position ]],0)))</f>
        <v>n/a</v>
      </c>
      <c r="FA58" s="190" t="str">
        <f>IF(INDEX(tab_MinKomp[Testy czystości / Reinheitstests],MATCH($B57,tab_MinKomp[[Stanowisko / Position ]:[Stanowisko / Position ]],0))="n/a","n/a",FA57-INDEX(tab_MinKomp[Testy czystości / Reinheitstests],MATCH($B57,tab_MinKomp[[Stanowisko / Position ]:[Stanowisko / Position ]],0)))</f>
        <v>n/a</v>
      </c>
      <c r="FB58" s="190" t="str">
        <f>IF(INDEX(tab_MinKomp[Testy czystości / Reinheitstests],MATCH($B57,tab_MinKomp[[Stanowisko / Position ]:[Stanowisko / Position ]],0))="n/a","n/a",FB57-INDEX(tab_MinKomp[Testy czystości / Reinheitstests],MATCH($B57,tab_MinKomp[[Stanowisko / Position ]:[Stanowisko / Position ]],0)))</f>
        <v>n/a</v>
      </c>
      <c r="FC58" s="190" t="str">
        <f>IF(INDEX(tab_MinKomp[Testy czystości / Reinheitstests],MATCH($B57,tab_MinKomp[[Stanowisko / Position ]:[Stanowisko / Position ]],0))="n/a","n/a",FC57-INDEX(tab_MinKomp[Testy czystości / Reinheitstests],MATCH($B57,tab_MinKomp[[Stanowisko / Position ]:[Stanowisko / Position ]],0)))</f>
        <v>n/a</v>
      </c>
      <c r="FD58" s="190" t="str">
        <f>IF(INDEX(tab_MinKomp[Testy czystości / Reinheitstests],MATCH($B57,tab_MinKomp[[Stanowisko / Position ]:[Stanowisko / Position ]],0))="n/a","n/a",FD57-INDEX(tab_MinKomp[Testy czystości / Reinheitstests],MATCH($B57,tab_MinKomp[[Stanowisko / Position ]:[Stanowisko / Position ]],0)))</f>
        <v>n/a</v>
      </c>
      <c r="FE58" s="190" t="str">
        <f>IF(INDEX(tab_MinKomp[Testy czystości / Reinheitstests],MATCH($B57,tab_MinKomp[[Stanowisko / Position ]:[Stanowisko / Position ]],0))="n/a","n/a",FE57-INDEX(tab_MinKomp[Testy czystości / Reinheitstests],MATCH($B57,tab_MinKomp[[Stanowisko / Position ]:[Stanowisko / Position ]],0)))</f>
        <v>n/a</v>
      </c>
      <c r="FF58" s="190" t="str">
        <f>IF(INDEX(tab_MinKomp[Testy czystości / Reinheitstests],MATCH($B57,tab_MinKomp[[Stanowisko / Position ]:[Stanowisko / Position ]],0))="n/a","n/a",FF57-INDEX(tab_MinKomp[Testy czystości / Reinheitstests],MATCH($B57,tab_MinKomp[[Stanowisko / Position ]:[Stanowisko / Position ]],0)))</f>
        <v>n/a</v>
      </c>
      <c r="FG58" s="190" t="str">
        <f>IF(INDEX(tab_MinKomp[Testy czystości / Reinheitstests],MATCH($B57,tab_MinKomp[[Stanowisko / Position ]:[Stanowisko / Position ]],0))="n/a","n/a",FG57-INDEX(tab_MinKomp[Testy czystości / Reinheitstests],MATCH($B57,tab_MinKomp[[Stanowisko / Position ]:[Stanowisko / Position ]],0)))</f>
        <v>n/a</v>
      </c>
      <c r="FH58" s="190" t="str">
        <f>IF(INDEX(tab_MinKomp[Testy czystości / Reinheitstests],MATCH($B57,tab_MinKomp[[Stanowisko / Position ]:[Stanowisko / Position ]],0))="n/a","n/a",FH57-INDEX(tab_MinKomp[Testy czystości / Reinheitstests],MATCH($B57,tab_MinKomp[[Stanowisko / Position ]:[Stanowisko / Position ]],0)))</f>
        <v>n/a</v>
      </c>
      <c r="FI58" s="190" t="str">
        <f>IF(INDEX(tab_MinKomp[Testy czystości / Reinheitstests],MATCH($B57,tab_MinKomp[[Stanowisko / Position ]:[Stanowisko / Position ]],0))="n/a","n/a",FI57-INDEX(tab_MinKomp[Testy czystości / Reinheitstests],MATCH($B57,tab_MinKomp[[Stanowisko / Position ]:[Stanowisko / Position ]],0)))</f>
        <v>n/a</v>
      </c>
      <c r="FJ58" s="190" t="str">
        <f>IF(INDEX(tab_MinKomp[Testy czystości / Reinheitstests],MATCH($B57,tab_MinKomp[[Stanowisko / Position ]:[Stanowisko / Position ]],0))="n/a","n/a",FJ57-INDEX(tab_MinKomp[Testy czystości / Reinheitstests],MATCH($B57,tab_MinKomp[[Stanowisko / Position ]:[Stanowisko / Position ]],0)))</f>
        <v>n/a</v>
      </c>
      <c r="FK58" s="190" t="str">
        <f>IF(INDEX(tab_MinKomp[Testy czystości / Reinheitstests],MATCH($B57,tab_MinKomp[[Stanowisko / Position ]:[Stanowisko / Position ]],0))="n/a","n/a",FK57-INDEX(tab_MinKomp[Testy czystości / Reinheitstests],MATCH($B57,tab_MinKomp[[Stanowisko / Position ]:[Stanowisko / Position ]],0)))</f>
        <v>n/a</v>
      </c>
      <c r="FL58" s="190" t="str">
        <f>IF(INDEX(tab_MinKomp[Testy czystości / Reinheitstests],MATCH($B57,tab_MinKomp[[Stanowisko / Position ]:[Stanowisko / Position ]],0))="n/a","n/a",FL57-INDEX(tab_MinKomp[Testy czystości / Reinheitstests],MATCH($B57,tab_MinKomp[[Stanowisko / Position ]:[Stanowisko / Position ]],0)))</f>
        <v>n/a</v>
      </c>
      <c r="FM58" s="190" t="str">
        <f>IF(INDEX(tab_MinKomp[Testy czystości / Reinheitstests],MATCH($B57,tab_MinKomp[[Stanowisko / Position ]:[Stanowisko / Position ]],0))="n/a","n/a",FM57-INDEX(tab_MinKomp[Testy czystości / Reinheitstests],MATCH($B57,tab_MinKomp[[Stanowisko / Position ]:[Stanowisko / Position ]],0)))</f>
        <v>n/a</v>
      </c>
      <c r="FN58" s="194">
        <f>IF(INDEX(tab_MinKomp[LEAN MANAGEMENT],MATCH($B57,tab_MinKomp[[Stanowisko / Position ]:[Stanowisko / Position ]],0))="n/a","n/a",FN57-INDEX(tab_MinKomp[LEAN MANAGEMENT],MATCH($B57,tab_MinKomp[[Stanowisko / Position ]:[Stanowisko / Position ]],0)))</f>
        <v>0</v>
      </c>
      <c r="FO58" s="194">
        <f>IF(INDEX(tab_MinKomp[LEAN MANAGEMENT],MATCH($B57,tab_MinKomp[[Stanowisko / Position ]:[Stanowisko / Position ]],0))="n/a","n/a",FO57-INDEX(tab_MinKomp[LEAN MANAGEMENT],MATCH($B57,tab_MinKomp[[Stanowisko / Position ]:[Stanowisko / Position ]],0)))</f>
        <v>0</v>
      </c>
      <c r="FP58" s="194">
        <f>IF(INDEX(tab_MinKomp[LEAN MANAGEMENT],MATCH($B57,tab_MinKomp[[Stanowisko / Position ]:[Stanowisko / Position ]],0))="n/a","n/a",FP57-INDEX(tab_MinKomp[LEAN MANAGEMENT],MATCH($B57,tab_MinKomp[[Stanowisko / Position ]:[Stanowisko / Position ]],0)))</f>
        <v>0</v>
      </c>
      <c r="FQ58" s="190" t="str">
        <f>IF(INDEX(tab_MinKomp[Testy czystości / Reinheitstests],MATCH($B57,tab_MinKomp[[Stanowisko / Position ]:[Stanowisko / Position ]],0))="n/a","n/a",FQ57-INDEX(tab_MinKomp[Testy czystości / Reinheitstests],MATCH($B57,tab_MinKomp[[Stanowisko / Position ]:[Stanowisko / Position ]],0)))</f>
        <v>n/a</v>
      </c>
      <c r="FR58" s="190" t="str">
        <f>IF(INDEX(tab_MinKomp[Testy czystości / Reinheitstests],MATCH($B57,tab_MinKomp[[Stanowisko / Position ]:[Stanowisko / Position ]],0))="n/a","n/a",FR57-INDEX(tab_MinKomp[Testy czystości / Reinheitstests],MATCH($B57,tab_MinKomp[[Stanowisko / Position ]:[Stanowisko / Position ]],0)))</f>
        <v>n/a</v>
      </c>
      <c r="FS58" s="194">
        <f>IF(INDEX(tab_MinKomp[LEAN MANAGEMENT],MATCH($B57,tab_MinKomp[[Stanowisko / Position ]:[Stanowisko / Position ]],0))="n/a","n/a",FS57-INDEX(tab_MinKomp[LEAN MANAGEMENT],MATCH($B57,tab_MinKomp[[Stanowisko / Position ]:[Stanowisko / Position ]],0)))</f>
        <v>1</v>
      </c>
      <c r="FT58" s="194">
        <f>IF(INDEX(tab_MinKomp[LEAN MANAGEMENT],MATCH($B57,tab_MinKomp[[Stanowisko / Position ]:[Stanowisko / Position ]],0))="n/a","n/a",FT57-INDEX(tab_MinKomp[LEAN MANAGEMENT],MATCH($B57,tab_MinKomp[[Stanowisko / Position ]:[Stanowisko / Position ]],0)))</f>
        <v>0</v>
      </c>
      <c r="FU58" s="194">
        <f>IF(INDEX(tab_MinKomp[LEAN MANAGEMENT],MATCH($B57,tab_MinKomp[[Stanowisko / Position ]:[Stanowisko / Position ]],0))="n/a","n/a",FU57-INDEX(tab_MinKomp[LEAN MANAGEMENT],MATCH($B57,tab_MinKomp[[Stanowisko / Position ]:[Stanowisko / Position ]],0)))</f>
        <v>0</v>
      </c>
      <c r="FV58" s="194">
        <f>IF(INDEX(tab_MinKomp[LEAN MANAGEMENT],MATCH($B57,tab_MinKomp[[Stanowisko / Position ]:[Stanowisko / Position ]],0))="n/a","n/a",FV57-INDEX(tab_MinKomp[LEAN MANAGEMENT],MATCH($B57,tab_MinKomp[[Stanowisko / Position ]:[Stanowisko / Position ]],0)))</f>
        <v>0</v>
      </c>
      <c r="FW58" s="194">
        <f>IF(INDEX(tab_MinKomp[LEAN MANAGEMENT],MATCH($B57,tab_MinKomp[[Stanowisko / Position ]:[Stanowisko / Position ]],0))="n/a","n/a",FW57-INDEX(tab_MinKomp[LEAN MANAGEMENT],MATCH($B57,tab_MinKomp[[Stanowisko / Position ]:[Stanowisko / Position ]],0)))</f>
        <v>0</v>
      </c>
      <c r="FX58" s="194">
        <f>IF(INDEX(tab_MinKomp[LEAN MANAGEMENT],MATCH($B57,tab_MinKomp[[Stanowisko / Position ]:[Stanowisko / Position ]],0))="n/a","n/a",FX57-INDEX(tab_MinKomp[LEAN MANAGEMENT],MATCH($B57,tab_MinKomp[[Stanowisko / Position ]:[Stanowisko / Position ]],0)))</f>
        <v>0</v>
      </c>
      <c r="FY58" s="194">
        <f>IF(INDEX(tab_MinKomp[LEAN MANAGEMENT],MATCH($B57,tab_MinKomp[[Stanowisko / Position ]:[Stanowisko / Position ]],0))="n/a","n/a",FY57-INDEX(tab_MinKomp[LEAN MANAGEMENT],MATCH($B57,tab_MinKomp[[Stanowisko / Position ]:[Stanowisko / Position ]],0)))</f>
        <v>0</v>
      </c>
      <c r="FZ58" s="194">
        <f>IF(INDEX(tab_MinKomp[LEAN MANAGEMENT],MATCH($B57,tab_MinKomp[[Stanowisko / Position ]:[Stanowisko / Position ]],0))="n/a","n/a",FZ57-INDEX(tab_MinKomp[LEAN MANAGEMENT],MATCH($B57,tab_MinKomp[[Stanowisko / Position ]:[Stanowisko / Position ]],0)))</f>
        <v>0</v>
      </c>
      <c r="GA58" s="194" t="str">
        <f>IF(INDEX(tab_MinKomp[Konserwacja form guma],MATCH($B57,tab_MinKomp[[Stanowisko / Position ]:[Stanowisko / Position ]],0))="n/a","n/a",GA57-INDEX(tab_MinKomp[Konserwacja form guma],MATCH($B57,tab_MinKomp[[Stanowisko / Position ]:[Stanowisko / Position ]],0)))</f>
        <v>n/a</v>
      </c>
      <c r="GB58" s="194" t="str">
        <f>IF(INDEX(tab_MinKomp[Konserwacja form plastiki],MATCH($B57,tab_MinKomp[[Stanowisko / Position ]:[Stanowisko / Position ]],0))="n/a","n/a",GB57-INDEX(tab_MinKomp[Konserwacja form plastiki],MATCH($B57,tab_MinKomp[[Stanowisko / Position ]:[Stanowisko / Position ]],0)))</f>
        <v>n/a</v>
      </c>
      <c r="GC58" s="194">
        <f>IF(INDEX(tab_MinKomp[LEAN MANAGEMENT],MATCH($B57,tab_MinKomp[[Stanowisko / Position ]:[Stanowisko / Position ]],0))="n/a","n/a",GC57-INDEX(tab_MinKomp[LEAN MANAGEMENT],MATCH($B57,tab_MinKomp[[Stanowisko / Position ]:[Stanowisko / Position ]],0)))</f>
        <v>0</v>
      </c>
      <c r="GD58" s="194">
        <f>IF(INDEX(tab_MinKomp[LEAN MANAGEMENT],MATCH($B57,tab_MinKomp[[Stanowisko / Position ]:[Stanowisko / Position ]],0))="n/a","n/a",GD57-INDEX(tab_MinKomp[LEAN MANAGEMENT],MATCH($B57,tab_MinKomp[[Stanowisko / Position ]:[Stanowisko / Position ]],0)))</f>
        <v>0</v>
      </c>
      <c r="GE58" s="193" t="str">
        <f>IF(INDEX(tab_MinKomp[Motywowanie i budowanie zaangażowania zespołu],MATCH($B57,tab_MinKomp[[Stanowisko / Position ]:[Stanowisko / Position ]],0))="n/a","n/a",GE57-INDEX(tab_MinKomp[Motywowanie i budowanie zaangażowania zespołu],MATCH($B57,tab_MinKomp[[Stanowisko / Position ]:[Stanowisko / Position ]],0)))</f>
        <v>n/a</v>
      </c>
      <c r="GF58" s="186" t="s">
        <v>248</v>
      </c>
      <c r="GG58" s="186" t="s">
        <v>248</v>
      </c>
      <c r="GH58" s="186" t="s">
        <v>248</v>
      </c>
      <c r="GI58" s="186" t="s">
        <v>248</v>
      </c>
      <c r="GJ58" s="186" t="s">
        <v>248</v>
      </c>
      <c r="GK58" s="186" t="s">
        <v>248</v>
      </c>
      <c r="GL58" s="186" t="s">
        <v>248</v>
      </c>
      <c r="GM58" s="186" t="s">
        <v>248</v>
      </c>
      <c r="GN58" s="186" t="s">
        <v>248</v>
      </c>
      <c r="GO58" s="186" t="s">
        <v>248</v>
      </c>
      <c r="GP58" s="186" t="s">
        <v>248</v>
      </c>
      <c r="GQ58" s="186" t="s">
        <v>248</v>
      </c>
      <c r="GR58" s="186" t="s">
        <v>248</v>
      </c>
      <c r="GS58" s="186" t="s">
        <v>248</v>
      </c>
      <c r="GT58" s="186" t="s">
        <v>248</v>
      </c>
      <c r="GU58" s="186" t="s">
        <v>248</v>
      </c>
      <c r="GV58" s="186" t="s">
        <v>248</v>
      </c>
      <c r="GW58" s="186" t="s">
        <v>248</v>
      </c>
      <c r="GX58" s="186" t="s">
        <v>248</v>
      </c>
      <c r="GY58" s="186" t="s">
        <v>248</v>
      </c>
      <c r="GZ58" s="261" t="s">
        <v>248</v>
      </c>
      <c r="HA58" s="261" t="s">
        <v>248</v>
      </c>
      <c r="HB58" s="191">
        <f>SUM(G58:GE58)/(HB57-(SUM(G58:GE58)))</f>
        <v>0.13157894736842105</v>
      </c>
      <c r="HC58" s="102"/>
    </row>
    <row r="59" spans="1:211" ht="24.9" customHeight="1" x14ac:dyDescent="0.3">
      <c r="A59" s="105" t="s">
        <v>314</v>
      </c>
      <c r="B59" s="105" t="s">
        <v>315</v>
      </c>
      <c r="C59" s="105" t="s">
        <v>424</v>
      </c>
      <c r="D59" s="105">
        <v>724</v>
      </c>
      <c r="E59" s="394" t="s">
        <v>410</v>
      </c>
      <c r="F59" s="185" t="s">
        <v>374</v>
      </c>
      <c r="G59" s="186">
        <v>1</v>
      </c>
      <c r="H59" s="186">
        <v>1</v>
      </c>
      <c r="I59" s="186">
        <v>1</v>
      </c>
      <c r="J59" s="186">
        <v>1</v>
      </c>
      <c r="K59" s="186">
        <v>1</v>
      </c>
      <c r="L59" s="186" t="s">
        <v>248</v>
      </c>
      <c r="M59" s="186" t="s">
        <v>248</v>
      </c>
      <c r="N59" s="186" t="s">
        <v>248</v>
      </c>
      <c r="O59" s="186">
        <v>1</v>
      </c>
      <c r="P59" s="186">
        <v>1</v>
      </c>
      <c r="Q59" s="186" t="s">
        <v>248</v>
      </c>
      <c r="R59" s="186" t="s">
        <v>248</v>
      </c>
      <c r="S59" s="186" t="s">
        <v>248</v>
      </c>
      <c r="T59" s="186" t="s">
        <v>248</v>
      </c>
      <c r="U59" s="186" t="s">
        <v>248</v>
      </c>
      <c r="V59" s="186" t="s">
        <v>248</v>
      </c>
      <c r="W59" s="186" t="s">
        <v>248</v>
      </c>
      <c r="X59" s="186" t="s">
        <v>248</v>
      </c>
      <c r="Y59" s="186" t="s">
        <v>248</v>
      </c>
      <c r="Z59" s="186" t="s">
        <v>248</v>
      </c>
      <c r="AA59" s="186" t="s">
        <v>248</v>
      </c>
      <c r="AB59" s="186" t="s">
        <v>248</v>
      </c>
      <c r="AC59" s="186" t="s">
        <v>248</v>
      </c>
      <c r="AD59" s="186" t="s">
        <v>248</v>
      </c>
      <c r="AE59" s="186" t="s">
        <v>248</v>
      </c>
      <c r="AF59" s="186" t="s">
        <v>248</v>
      </c>
      <c r="AG59" s="186" t="s">
        <v>248</v>
      </c>
      <c r="AH59" s="186" t="s">
        <v>248</v>
      </c>
      <c r="AI59" s="186" t="s">
        <v>248</v>
      </c>
      <c r="AJ59" s="186" t="s">
        <v>248</v>
      </c>
      <c r="AK59" s="186" t="s">
        <v>248</v>
      </c>
      <c r="AL59" s="186">
        <v>1</v>
      </c>
      <c r="AM59" s="186" t="s">
        <v>248</v>
      </c>
      <c r="AN59" s="186" t="s">
        <v>248</v>
      </c>
      <c r="AO59" s="186">
        <v>1</v>
      </c>
      <c r="AP59" s="186">
        <v>1</v>
      </c>
      <c r="AQ59" s="186">
        <v>1</v>
      </c>
      <c r="AR59" s="186" t="s">
        <v>248</v>
      </c>
      <c r="AS59" s="186" t="s">
        <v>248</v>
      </c>
      <c r="AT59" s="186" t="s">
        <v>248</v>
      </c>
      <c r="AU59" s="186" t="s">
        <v>248</v>
      </c>
      <c r="AV59" s="186">
        <v>1</v>
      </c>
      <c r="AW59" s="186">
        <v>1</v>
      </c>
      <c r="AX59" s="186" t="s">
        <v>248</v>
      </c>
      <c r="AY59" s="186" t="s">
        <v>248</v>
      </c>
      <c r="AZ59" s="186" t="s">
        <v>248</v>
      </c>
      <c r="BA59" s="186">
        <v>1</v>
      </c>
      <c r="BB59" s="186">
        <v>1</v>
      </c>
      <c r="BC59" s="186" t="s">
        <v>248</v>
      </c>
      <c r="BD59" s="186" t="s">
        <v>248</v>
      </c>
      <c r="BE59" s="186" t="s">
        <v>248</v>
      </c>
      <c r="BF59" s="186" t="s">
        <v>248</v>
      </c>
      <c r="BG59" s="186" t="s">
        <v>248</v>
      </c>
      <c r="BH59" s="186" t="s">
        <v>248</v>
      </c>
      <c r="BI59" s="186" t="s">
        <v>248</v>
      </c>
      <c r="BJ59" s="186" t="s">
        <v>248</v>
      </c>
      <c r="BK59" s="186" t="s">
        <v>248</v>
      </c>
      <c r="BL59" s="186" t="s">
        <v>248</v>
      </c>
      <c r="BM59" s="186" t="s">
        <v>248</v>
      </c>
      <c r="BN59" s="186" t="s">
        <v>248</v>
      </c>
      <c r="BO59" s="186">
        <v>1</v>
      </c>
      <c r="BP59" s="186" t="s">
        <v>248</v>
      </c>
      <c r="BQ59" s="186" t="s">
        <v>248</v>
      </c>
      <c r="BR59" s="186" t="s">
        <v>248</v>
      </c>
      <c r="BS59" s="186">
        <v>1</v>
      </c>
      <c r="BT59" s="186" t="s">
        <v>248</v>
      </c>
      <c r="BU59" s="186">
        <v>2</v>
      </c>
      <c r="BV59" s="186">
        <v>2</v>
      </c>
      <c r="BW59" s="186">
        <v>2</v>
      </c>
      <c r="BX59" s="186">
        <v>2</v>
      </c>
      <c r="BY59" s="186" t="s">
        <v>248</v>
      </c>
      <c r="BZ59" s="186">
        <v>2</v>
      </c>
      <c r="CA59" s="186">
        <v>1</v>
      </c>
      <c r="CB59" s="186">
        <v>2</v>
      </c>
      <c r="CC59" s="186" t="s">
        <v>248</v>
      </c>
      <c r="CD59" s="186">
        <v>2</v>
      </c>
      <c r="CE59" s="186">
        <v>1</v>
      </c>
      <c r="CF59" s="186">
        <v>1</v>
      </c>
      <c r="CG59" s="186">
        <v>1</v>
      </c>
      <c r="CH59" s="186" t="s">
        <v>248</v>
      </c>
      <c r="CI59" s="186" t="s">
        <v>248</v>
      </c>
      <c r="CJ59" s="186" t="s">
        <v>248</v>
      </c>
      <c r="CK59" s="186" t="s">
        <v>248</v>
      </c>
      <c r="CL59" s="186" t="s">
        <v>248</v>
      </c>
      <c r="CM59" s="186" t="s">
        <v>248</v>
      </c>
      <c r="CN59" s="186" t="s">
        <v>248</v>
      </c>
      <c r="CO59" s="186" t="s">
        <v>248</v>
      </c>
      <c r="CP59" s="186" t="s">
        <v>248</v>
      </c>
      <c r="CQ59" s="186" t="s">
        <v>248</v>
      </c>
      <c r="CR59" s="186" t="s">
        <v>248</v>
      </c>
      <c r="CS59" s="186" t="s">
        <v>248</v>
      </c>
      <c r="CT59" s="186" t="s">
        <v>248</v>
      </c>
      <c r="CU59" s="186" t="s">
        <v>248</v>
      </c>
      <c r="CV59" s="186" t="s">
        <v>248</v>
      </c>
      <c r="CW59" s="186">
        <v>1</v>
      </c>
      <c r="CX59" s="186" t="s">
        <v>248</v>
      </c>
      <c r="CY59" s="186" t="s">
        <v>248</v>
      </c>
      <c r="CZ59" s="186" t="s">
        <v>248</v>
      </c>
      <c r="DA59" s="186" t="s">
        <v>248</v>
      </c>
      <c r="DB59" s="186" t="s">
        <v>248</v>
      </c>
      <c r="DC59" s="186" t="s">
        <v>248</v>
      </c>
      <c r="DD59" s="186" t="s">
        <v>248</v>
      </c>
      <c r="DE59" s="186" t="s">
        <v>248</v>
      </c>
      <c r="DF59" s="186">
        <v>1</v>
      </c>
      <c r="DG59" s="186" t="s">
        <v>248</v>
      </c>
      <c r="DH59" s="186" t="s">
        <v>248</v>
      </c>
      <c r="DI59" s="186" t="s">
        <v>248</v>
      </c>
      <c r="DJ59" s="186" t="s">
        <v>248</v>
      </c>
      <c r="DK59" s="186" t="s">
        <v>248</v>
      </c>
      <c r="DL59" s="186" t="s">
        <v>248</v>
      </c>
      <c r="DM59" s="186" t="s">
        <v>248</v>
      </c>
      <c r="DN59" s="186" t="s">
        <v>248</v>
      </c>
      <c r="DO59" s="186" t="s">
        <v>248</v>
      </c>
      <c r="DP59" s="186" t="s">
        <v>248</v>
      </c>
      <c r="DQ59" s="186" t="s">
        <v>248</v>
      </c>
      <c r="DR59" s="186" t="s">
        <v>248</v>
      </c>
      <c r="DS59" s="186" t="s">
        <v>248</v>
      </c>
      <c r="DT59" s="186" t="s">
        <v>248</v>
      </c>
      <c r="DU59" s="186" t="s">
        <v>248</v>
      </c>
      <c r="DV59" s="186" t="s">
        <v>248</v>
      </c>
      <c r="DW59" s="186" t="s">
        <v>248</v>
      </c>
      <c r="DX59" s="186" t="s">
        <v>248</v>
      </c>
      <c r="DY59" s="186" t="s">
        <v>248</v>
      </c>
      <c r="DZ59" s="186" t="s">
        <v>248</v>
      </c>
      <c r="EA59" s="186" t="s">
        <v>248</v>
      </c>
      <c r="EB59" s="186" t="s">
        <v>248</v>
      </c>
      <c r="EC59" s="186" t="s">
        <v>248</v>
      </c>
      <c r="ED59" s="186" t="s">
        <v>248</v>
      </c>
      <c r="EE59" s="186" t="s">
        <v>248</v>
      </c>
      <c r="EF59" s="186" t="s">
        <v>248</v>
      </c>
      <c r="EG59" s="186" t="s">
        <v>248</v>
      </c>
      <c r="EH59" s="186" t="s">
        <v>248</v>
      </c>
      <c r="EI59" s="186" t="s">
        <v>248</v>
      </c>
      <c r="EJ59" s="186" t="s">
        <v>248</v>
      </c>
      <c r="EK59" s="186" t="s">
        <v>248</v>
      </c>
      <c r="EL59" s="184" t="s">
        <v>248</v>
      </c>
      <c r="EM59" s="184" t="s">
        <v>248</v>
      </c>
      <c r="EN59" s="184" t="s">
        <v>248</v>
      </c>
      <c r="EO59" s="186" t="s">
        <v>248</v>
      </c>
      <c r="EP59" s="186" t="s">
        <v>248</v>
      </c>
      <c r="EQ59" s="186" t="s">
        <v>248</v>
      </c>
      <c r="ER59" s="186" t="s">
        <v>248</v>
      </c>
      <c r="ES59" s="186" t="s">
        <v>248</v>
      </c>
      <c r="ET59" s="186" t="s">
        <v>248</v>
      </c>
      <c r="EU59" s="186" t="s">
        <v>248</v>
      </c>
      <c r="EV59" s="186" t="s">
        <v>248</v>
      </c>
      <c r="EW59" s="186" t="s">
        <v>248</v>
      </c>
      <c r="EX59" s="186" t="s">
        <v>248</v>
      </c>
      <c r="EY59" s="186" t="s">
        <v>248</v>
      </c>
      <c r="EZ59" s="186" t="s">
        <v>248</v>
      </c>
      <c r="FA59" s="186" t="s">
        <v>248</v>
      </c>
      <c r="FB59" s="186" t="s">
        <v>248</v>
      </c>
      <c r="FC59" s="186" t="s">
        <v>248</v>
      </c>
      <c r="FD59" s="186" t="s">
        <v>248</v>
      </c>
      <c r="FE59" s="186" t="s">
        <v>248</v>
      </c>
      <c r="FF59" s="186" t="s">
        <v>248</v>
      </c>
      <c r="FG59" s="186" t="s">
        <v>248</v>
      </c>
      <c r="FH59" s="186" t="s">
        <v>248</v>
      </c>
      <c r="FI59" s="186" t="s">
        <v>248</v>
      </c>
      <c r="FJ59" s="186" t="s">
        <v>248</v>
      </c>
      <c r="FK59" s="186" t="s">
        <v>248</v>
      </c>
      <c r="FL59" s="186" t="s">
        <v>248</v>
      </c>
      <c r="FM59" s="186" t="s">
        <v>248</v>
      </c>
      <c r="FN59" s="186">
        <v>1</v>
      </c>
      <c r="FO59" s="186">
        <v>1</v>
      </c>
      <c r="FP59" s="186">
        <v>1</v>
      </c>
      <c r="FQ59" s="187" t="s">
        <v>248</v>
      </c>
      <c r="FR59" s="187" t="s">
        <v>248</v>
      </c>
      <c r="FS59" s="186">
        <v>1</v>
      </c>
      <c r="FT59" s="186">
        <v>1</v>
      </c>
      <c r="FU59" s="186">
        <v>1</v>
      </c>
      <c r="FV59" s="186">
        <v>1</v>
      </c>
      <c r="FW59" s="186">
        <v>1</v>
      </c>
      <c r="FX59" s="186">
        <v>1</v>
      </c>
      <c r="FY59" s="186">
        <v>1</v>
      </c>
      <c r="FZ59" s="186">
        <v>1</v>
      </c>
      <c r="GA59" s="186" t="s">
        <v>248</v>
      </c>
      <c r="GB59" s="186" t="s">
        <v>248</v>
      </c>
      <c r="GC59" s="186">
        <v>1</v>
      </c>
      <c r="GD59" s="186">
        <v>1</v>
      </c>
      <c r="GE59" s="186">
        <v>1</v>
      </c>
      <c r="GF59" s="186" t="s">
        <v>248</v>
      </c>
      <c r="GG59" s="186" t="s">
        <v>248</v>
      </c>
      <c r="GH59" s="186" t="s">
        <v>248</v>
      </c>
      <c r="GI59" s="186" t="s">
        <v>248</v>
      </c>
      <c r="GJ59" s="186" t="s">
        <v>248</v>
      </c>
      <c r="GK59" s="186" t="s">
        <v>248</v>
      </c>
      <c r="GL59" s="186" t="s">
        <v>248</v>
      </c>
      <c r="GM59" s="186" t="s">
        <v>248</v>
      </c>
      <c r="GN59" s="186" t="s">
        <v>248</v>
      </c>
      <c r="GO59" s="186" t="s">
        <v>248</v>
      </c>
      <c r="GP59" s="186" t="s">
        <v>248</v>
      </c>
      <c r="GQ59" s="186" t="s">
        <v>248</v>
      </c>
      <c r="GR59" s="186" t="s">
        <v>248</v>
      </c>
      <c r="GS59" s="186" t="s">
        <v>248</v>
      </c>
      <c r="GT59" s="186" t="s">
        <v>248</v>
      </c>
      <c r="GU59" s="186" t="s">
        <v>248</v>
      </c>
      <c r="GV59" s="186" t="s">
        <v>248</v>
      </c>
      <c r="GW59" s="186" t="s">
        <v>248</v>
      </c>
      <c r="GX59" s="186" t="s">
        <v>248</v>
      </c>
      <c r="GY59" s="186" t="s">
        <v>248</v>
      </c>
      <c r="GZ59" s="261" t="s">
        <v>248</v>
      </c>
      <c r="HA59" s="261" t="s">
        <v>248</v>
      </c>
      <c r="HB59" s="188">
        <f>SUM(G59:GE59)</f>
        <v>51</v>
      </c>
    </row>
    <row r="60" spans="1:211" ht="24.9" customHeight="1" thickBot="1" x14ac:dyDescent="0.35">
      <c r="A60" s="108" t="str">
        <f>A59</f>
        <v>Prod.-Q-1</v>
      </c>
      <c r="B60" s="108" t="str">
        <f>B59</f>
        <v>Pracownik Produkcji</v>
      </c>
      <c r="C60" s="108" t="str">
        <f>C59</f>
        <v>WC</v>
      </c>
      <c r="D60" s="108">
        <f>D59</f>
        <v>724</v>
      </c>
      <c r="E60" s="395"/>
      <c r="F60" s="189" t="s">
        <v>375</v>
      </c>
      <c r="G60" s="192">
        <f>IF(INDEX(tab_MinKomp[Przepisy BHP / BHP Vorschriften],MATCH($B59,tab_MinKomp[[Stanowisko / Position ]:[Stanowisko / Position ]],0))="n/a","n/a",G59-INDEX(tab_MinKomp[Przepisy BHP / BHP Vorschriften],MATCH($B59,tab_MinKomp[[Stanowisko / Position ]:[Stanowisko / Position ]],0)))</f>
        <v>-1</v>
      </c>
      <c r="H60" s="193">
        <f>IF(INDEX(tab_MinKomp[Przepisy PPOŻ / Brandschutzbestimmungen],MATCH($B59,tab_MinKomp[[Stanowisko / Position ]:[Stanowisko / Position ]],0))="n/a","n/a",H59-INDEX(tab_MinKomp[Przepisy PPOŻ / Brandschutzbestimmungen],MATCH($B59,tab_MinKomp[[Stanowisko / Position ]:[Stanowisko / Position ]],0)))</f>
        <v>0</v>
      </c>
      <c r="I60" s="193">
        <f>IF(INDEX(tab_MinKomp[Ryzyko zawodowe na stanowiskach pracyv/ Berufliche Risiken an Arbeitsstellen],MATCH($B59,tab_MinKomp[[Stanowisko / Position ]:[Stanowisko / Position ]],0))="n/a","n/a",I59-INDEX(tab_MinKomp[Ryzyko zawodowe na stanowiskach pracyv/ Berufliche Risiken an Arbeitsstellen],MATCH($B59,tab_MinKomp[[Stanowisko / Position ]:[Stanowisko / Position ]],0)))</f>
        <v>-1</v>
      </c>
      <c r="J60" s="193">
        <f>IF(INDEX(tab_MinKomp[Gospodarka substancjami niebezpiecznymi / Gefahrstoffmanagement],MATCH($B59,tab_MinKomp[[Stanowisko / Position ]:[Stanowisko / Position ]],0))="n/a","n/a",J59-INDEX(tab_MinKomp[Gospodarka substancjami niebezpiecznymi / Gefahrstoffmanagement],MATCH($B59,tab_MinKomp[[Stanowisko / Position ]:[Stanowisko / Position ]],0)))</f>
        <v>0</v>
      </c>
      <c r="K60" s="193">
        <f>IF(INDEX(tab_MinKomp[Gospodarka odpadami / Abfallwirtschaft],MATCH($B59,tab_MinKomp[[Stanowisko / Position ]:[Stanowisko / Position ]],0))="n/a","n/a",K59-INDEX(tab_MinKomp[Gospodarka odpadami / Abfallwirtschaft],MATCH($B59,tab_MinKomp[[Stanowisko / Position ]:[Stanowisko / Position ]],0)))</f>
        <v>0</v>
      </c>
      <c r="L60" s="194" t="str">
        <f>IF(INDEX(tab_MinKomp[Przepisy kodeksu pracy / Bestimmungen des Arbeitsgesetzes],MATCH($B59,tab_MinKomp[[Stanowisko / Position ]:[Stanowisko / Position ]],0))="n/a","n/a",L59-INDEX(tab_MinKomp[Przepisy kodeksu pracy / Bestimmungen des Arbeitsgesetzes],MATCH($B59,tab_MinKomp[[Stanowisko / Position ]:[Stanowisko / Position ]],0)))</f>
        <v>n/a</v>
      </c>
      <c r="M60" s="195" t="str">
        <f>IF(INDEX(tab_MinKomp[Przepisy o ub.społ. ZUS  / Sozialversicherungsvorschriften],MATCH($B59,tab_MinKomp[[Stanowisko / Position ]:[Stanowisko / Position ]],0))="n/a","n/a",M59-INDEX(tab_MinKomp[Przepisy o ub.społ. ZUS  / Sozialversicherungsvorschriften],MATCH($B59,tab_MinKomp[[Stanowisko / Position ]:[Stanowisko / Position ]],0)))</f>
        <v>n/a</v>
      </c>
      <c r="N60" s="194" t="str">
        <f>IF(INDEX(tab_MinKomp[PRZEPISY O PDOF /persönlich Einkommensteuergesetz ],MATCH($B59,tab_MinKomp[[Stanowisko / Position ]:[Stanowisko / Position ]],0))="n/a","n/a",N59-INDEX(tab_MinKomp[PRZEPISY O PDOF /persönlich Einkommensteuergesetz ],MATCH($B59,tab_MinKomp[[Stanowisko / Position ]:[Stanowisko / Position ]],0)))</f>
        <v>n/a</v>
      </c>
      <c r="O60" s="194">
        <f>IF(INDEX(tab_MinKomp[Regulamin pracy / Arbeitsordnung],MATCH($B59,tab_MinKomp[[Stanowisko / Position ]:[Stanowisko / Position ]],0))="n/a","n/a",O59-INDEX(tab_MinKomp[Regulamin pracy / Arbeitsordnung],MATCH($B59,tab_MinKomp[[Stanowisko / Position ]:[Stanowisko / Position ]],0)))</f>
        <v>0</v>
      </c>
      <c r="P60" s="194">
        <f>IF(INDEX(tab_MinKomp[Regulamin wynagradzania / Vergütungsordnung],MATCH($B59,tab_MinKomp[[Stanowisko / Position ]:[Stanowisko / Position ]],0))="n/a","n/a",P59-INDEX(tab_MinKomp[Regulamin wynagradzania / Vergütungsordnung],MATCH($B59,tab_MinKomp[[Stanowisko / Position ]:[Stanowisko / Position ]],0)))</f>
        <v>0</v>
      </c>
      <c r="Q60" s="194" t="str">
        <f>IF(INDEX(tab_MinKomp[System R2PŁATNIK PRO: Płace / Lohnabrechnung],MATCH($B59,tab_MinKomp[[Stanowisko / Position ]:[Stanowisko / Position ]],0))="n/a","n/a",Q59-INDEX(tab_MinKomp[System R2PŁATNIK PRO: Płace / Lohnabrechnung],MATCH($B59,tab_MinKomp[[Stanowisko / Position ]:[Stanowisko / Position ]],0)))</f>
        <v>n/a</v>
      </c>
      <c r="R60" s="194" t="str">
        <f>IF(INDEX(tab_MinKomp[SystemR2PŁATNIK PRO: KADRY / Personaldaten],MATCH($B59,tab_MinKomp[[Stanowisko / Position ]:[Stanowisko / Position ]],0))="n/a","n/a",R59-INDEX(tab_MinKomp[SystemR2PŁATNIK PRO: KADRY / Personaldaten],MATCH($B59,tab_MinKomp[[Stanowisko / Position ]:[Stanowisko / Position ]],0)))</f>
        <v>n/a</v>
      </c>
      <c r="S60" s="194" t="str">
        <f>IF(INDEX(tab_MinKomp[SYSTEM R2PŁATNIK PRO: zarządzanie pracownikami / Arbeitsverwaltung],MATCH($B59,tab_MinKomp[[Stanowisko / Position ]:[Stanowisko / Position ]],0))="n/a","n/a",S59-INDEX(tab_MinKomp[SYSTEM R2PŁATNIK PRO: zarządzanie pracownikami / Arbeitsverwaltung],MATCH($B59,tab_MinKomp[[Stanowisko / Position ]:[Stanowisko / Position ]],0)))</f>
        <v>n/a</v>
      </c>
      <c r="T60" s="194" t="str">
        <f>IF(INDEX(tab_MinKomp[Doradztwo, wsparcie personalne / Personalberatung und Unterstützung],MATCH($B59,tab_MinKomp[[Stanowisko / Position ]:[Stanowisko / Position ]],0))="n/a","n/a",T59-INDEX(tab_MinKomp[Doradztwo, wsparcie personalne / Personalberatung und Unterstützung],MATCH($B59,tab_MinKomp[[Stanowisko / Position ]:[Stanowisko / Position ]],0)))</f>
        <v>n/a</v>
      </c>
      <c r="U60" s="194" t="str">
        <f>IF(INDEX(tab_MinKomp[Przepisy o podatku VAT / MwSt.- Gesetz],MATCH($B59,tab_MinKomp[[Stanowisko / Position ]:[Stanowisko / Position ]],0))="n/a","n/a",U59-INDEX(tab_MinKomp[Przepisy o podatku VAT / MwSt.- Gesetz],MATCH($B59,tab_MinKomp[[Stanowisko / Position ]:[Stanowisko / Position ]],0)))</f>
        <v>n/a</v>
      </c>
      <c r="V60" s="194" t="str">
        <f>IF(INDEX(tab_MinKomp[PrzepisyPDOP / geschäftlich Einkommensteuergesetz],MATCH($B59,tab_MinKomp[[Stanowisko / Position ]:[Stanowisko / Position ]],0))="n/a","n/a",V59-INDEX(tab_MinKomp[PrzepisyPDOP / geschäftlich Einkommensteuergesetz],MATCH($B59,tab_MinKomp[[Stanowisko / Position ]:[Stanowisko / Position ]],0)))</f>
        <v>n/a</v>
      </c>
      <c r="W60" s="194" t="str">
        <f>IF(INDEX(tab_MinKomp[System BAAN / FINANSE (FIBU)],MATCH($B59,tab_MinKomp[[Stanowisko / Position ]:[Stanowisko / Position ]],0))="n/a","n/a",W59-INDEX(tab_MinKomp[System BAAN / FINANSE (FIBU)],MATCH($B59,tab_MinKomp[[Stanowisko / Position ]:[Stanowisko / Position ]],0)))</f>
        <v>n/a</v>
      </c>
      <c r="X60" s="194" t="str">
        <f>IF(INDEX(tab_MinKomp[Systemy pomocnicze / Hilfssysteme(STOCKPROGRAM, KALK2000 etc.)],MATCH($B59,tab_MinKomp[[Stanowisko / Position ]:[Stanowisko / Position ]],0))="n/a","n/a",X59-INDEX(tab_MinKomp[Systemy pomocnicze / Hilfssysteme(STOCKPROGRAM, KALK2000 etc.)],MATCH($B59,tab_MinKomp[[Stanowisko / Position ]:[Stanowisko / Position ]],0)))</f>
        <v>n/a</v>
      </c>
      <c r="Y60" s="194" t="str">
        <f>IF(INDEX(tab_MinKomp[Polityka rachunkowości / Buchführungspolitik],MATCH($B59,tab_MinKomp[[Stanowisko / Position ]:[Stanowisko / Position ]],0))="n/a","n/a",Y59-INDEX(tab_MinKomp[Polityka rachunkowości / Buchführungspolitik],MATCH($B59,tab_MinKomp[[Stanowisko / Position ]:[Stanowisko / Position ]],0)))</f>
        <v>n/a</v>
      </c>
      <c r="Z60" s="194" t="str">
        <f>IF(INDEX(tab_MinKomp[Ustawa o rachunkowości / Rechnungslegungsgesetz],MATCH($B59,tab_MinKomp[[Stanowisko / Position ]:[Stanowisko / Position ]],0))="n/a","n/a",Z59-INDEX(tab_MinKomp[Ustawa o rachunkowości / Rechnungslegungsgesetz],MATCH($B59,tab_MinKomp[[Stanowisko / Position ]:[Stanowisko / Position ]],0)))</f>
        <v>n/a</v>
      </c>
      <c r="AA60" s="194" t="str">
        <f>IF(INDEX(tab_MinKomp[WORKFLOW - TS-100],MATCH($B59,tab_MinKomp[[Stanowisko / Position ]:[Stanowisko / Position ]],0))="n/a","n/a",AA59-INDEX(tab_MinKomp[WORKFLOW - TS-100],MATCH($B59,tab_MinKomp[[Stanowisko / Position ]:[Stanowisko / Position ]],0)))</f>
        <v>n/a</v>
      </c>
      <c r="AB60" s="194" t="str">
        <f>IF(INDEX(tab_MinKomp[WORKFLOW - SFMS],MATCH($B59,tab_MinKomp[[Stanowisko / Position ]:[Stanowisko / Position ]],0))="n/a","n/a",AB59-INDEX(tab_MinKomp[WORKFLOW - SFMS],MATCH($B59,tab_MinKomp[[Stanowisko / Position ]:[Stanowisko / Position ]],0)))</f>
        <v>n/a</v>
      </c>
      <c r="AC60" s="194" t="str">
        <f>IF(INDEX(tab_MinKomp[System ISO 9001:2015],MATCH($B59,tab_MinKomp[[Stanowisko / Position ]:[Stanowisko / Position ]],0))="n/a","n/a",AC59-INDEX(tab_MinKomp[System ISO 9001:2015],MATCH($B59,tab_MinKomp[[Stanowisko / Position ]:[Stanowisko / Position ]],0)))</f>
        <v>n/a</v>
      </c>
      <c r="AD60" s="194" t="str">
        <f>IF(INDEX(tab_MinKomp[System ISO 9001:2015],MATCH($B59,tab_MinKomp[[Stanowisko / Position ]:[Stanowisko / Position ]],0))="n/a","n/a",AD59-INDEX(tab_MinKomp[System ISO 9001:2015],MATCH($B59,tab_MinKomp[[Stanowisko / Position ]:[Stanowisko / Position ]],0)))</f>
        <v>n/a</v>
      </c>
      <c r="AE60" s="194" t="str">
        <f>IF(INDEX(tab_MinKomp[System ISO 9001:2015],MATCH($B59,tab_MinKomp[[Stanowisko / Position ]:[Stanowisko / Position ]],0))="n/a","n/a",AE59-INDEX(tab_MinKomp[System ISO 9001:2015],MATCH($B59,tab_MinKomp[[Stanowisko / Position ]:[Stanowisko / Position ]],0)))</f>
        <v>n/a</v>
      </c>
      <c r="AF60" s="194" t="str">
        <f>IF(INDEX(tab_MinKomp[System ISO 9001:2015],MATCH($B59,tab_MinKomp[[Stanowisko / Position ]:[Stanowisko / Position ]],0))="n/a","n/a",AF59-INDEX(tab_MinKomp[System ISO 9001:2015],MATCH($B59,tab_MinKomp[[Stanowisko / Position ]:[Stanowisko / Position ]],0)))</f>
        <v>n/a</v>
      </c>
      <c r="AG60" s="194" t="str">
        <f>IF(INDEX(tab_MinKomp[Wymagania VDA 6.3 Process / Forderungen],MATCH($B59,tab_MinKomp[[Stanowisko / Position ]:[Stanowisko / Position ]],0))="n/a","n/a",AG59-INDEX(tab_MinKomp[Wymagania VDA 6.3 Process / Forderungen],MATCH($B59,tab_MinKomp[[Stanowisko / Position ]:[Stanowisko / Position ]],0)))</f>
        <v>n/a</v>
      </c>
      <c r="AH60" s="194" t="str">
        <f>IF(INDEX(tab_MinKomp[Wymagania VDA 6.5 Product / Forderungen],MATCH($B59,tab_MinKomp[[Stanowisko / Position ]:[Stanowisko / Position ]],0))="n/a","n/a",AH59-INDEX(tab_MinKomp[Wymagania VDA 6.5 Product / Forderungen],MATCH($B59,tab_MinKomp[[Stanowisko / Position ]:[Stanowisko / Position ]],0)))</f>
        <v>n/a</v>
      </c>
      <c r="AI60" s="194" t="str">
        <f>IF(INDEX(tab_MinKomp[System ISO 9001:2015],MATCH($B59,tab_MinKomp[[Stanowisko / Position ]:[Stanowisko / Position ]],0))="n/a","n/a",AI59-INDEX(tab_MinKomp[System ISO 9001:2015],MATCH($B59,tab_MinKomp[[Stanowisko / Position ]:[Stanowisko / Position ]],0)))</f>
        <v>n/a</v>
      </c>
      <c r="AJ60" s="194" t="str">
        <f>IF(INDEX(tab_MinKomp[Auditor systemu ISO 17021:2018],MATCH($B59,tab_MinKomp[[Stanowisko / Position ]:[Stanowisko / Position ]],0))="n/a","n/a",AJ59-INDEX(tab_MinKomp[Auditor systemu ISO 17021:2018],MATCH($B59,tab_MinKomp[[Stanowisko / Position ]:[Stanowisko / Position ]],0)))</f>
        <v>n/a</v>
      </c>
      <c r="AK60" s="194" t="str">
        <f>IF(INDEX(tab_MinKomp[Pełnomocnik systemu / Systemvertreter],MATCH($B59,tab_MinKomp[[Stanowisko / Position ]:[Stanowisko / Position ]],0))="n/a","n/a",AK59-INDEX(tab_MinKomp[Pełnomocnik systemu / Systemvertreter],MATCH($B59,tab_MinKomp[[Stanowisko / Position ]:[Stanowisko / Position ]],0)))</f>
        <v>n/a</v>
      </c>
      <c r="AL60" s="194">
        <f>IF(INDEX(tab_MinKomp[Polityka Etyczna - Compliance],MATCH($B59,tab_MinKomp[[Stanowisko / Position ]:[Stanowisko / Position ]],0))="n/a","n/a",AL59-INDEX(tab_MinKomp[Polityka Etyczna - Compliance],MATCH($B59,tab_MinKomp[[Stanowisko / Position ]:[Stanowisko / Position ]],0)))</f>
        <v>0</v>
      </c>
      <c r="AM60" s="194" t="str">
        <f>IF(INDEX(tab_MinKomp[WDRAŻANIE NOWYCH PROJEKTÓW/ PROCEDURA CTM],MATCH($B59,tab_MinKomp[[Stanowisko / Position ]:[Stanowisko / Position ]],0))="n/a","n/a",AM59-INDEX(tab_MinKomp[WDRAŻANIE NOWYCH PROJEKTÓW/ PROCEDURA CTM],MATCH($B59,tab_MinKomp[[Stanowisko / Position ]:[Stanowisko / Position ]],0)))</f>
        <v>n/a</v>
      </c>
      <c r="AN60" s="194" t="str">
        <f>IF(INDEX(tab_MinKomp[KAMIENIE MILOWE MSL/PIFF],MATCH($B59,tab_MinKomp[[Stanowisko / Position ]:[Stanowisko / Position ]],0))="n/a","n/a",AN59-INDEX(tab_MinKomp[KAMIENIE MILOWE MSL/PIFF],MATCH($B59,tab_MinKomp[[Stanowisko / Position ]:[Stanowisko / Position ]],0)))</f>
        <v>n/a</v>
      </c>
      <c r="AO60" s="194">
        <f>IF(INDEX(tab_MinKomp[CP],MATCH($B59,tab_MinKomp[[Stanowisko / Position ]:[Stanowisko / Position ]],0))="n/a","n/a",AO59-INDEX(tab_MinKomp[CP],MATCH($B59,tab_MinKomp[[Stanowisko / Position ]:[Stanowisko / Position ]],0)))</f>
        <v>0</v>
      </c>
      <c r="AP60" s="194" t="str">
        <f>IF(INDEX(tab_MinKomp[FMEA],MATCH($B59,tab_MinKomp[[Stanowisko / Position ]:[Stanowisko / Position ]],0))="n/a","n/a",AP59-INDEX(tab_MinKomp[FMEA],MATCH($B59,tab_MinKomp[[Stanowisko / Position ]:[Stanowisko / Position ]],0)))</f>
        <v>n/a</v>
      </c>
      <c r="AQ60" s="194">
        <f>IF(INDEX(tab_MinKomp[FLOW CHART],MATCH($B59,tab_MinKomp[[Stanowisko / Position ]:[Stanowisko / Position ]],0))="n/a","n/a",AQ59-INDEX(tab_MinKomp[FLOW CHART],MATCH($B59,tab_MinKomp[[Stanowisko / Position ]:[Stanowisko / Position ]],0)))</f>
        <v>0</v>
      </c>
      <c r="AR60" s="194" t="str">
        <f>IF(INDEX(tab_MinKomp[APQP],MATCH($B59,tab_MinKomp[[Stanowisko / Position ]:[Stanowisko / Position ]],0))="n/a","n/a",AR59-INDEX(tab_MinKomp[APQP],MATCH($B59,tab_MinKomp[[Stanowisko / Position ]:[Stanowisko / Position ]],0)))</f>
        <v>n/a</v>
      </c>
      <c r="AS60" s="194" t="str">
        <f>IF(INDEX(tab_MinKomp[MSA],MATCH($B59,tab_MinKomp[[Stanowisko / Position ]:[Stanowisko / Position ]],0))="n/a","n/a",AS59-INDEX(tab_MinKomp[MSA],MATCH($B59,tab_MinKomp[[Stanowisko / Position ]:[Stanowisko / Position ]],0)))</f>
        <v>n/a</v>
      </c>
      <c r="AT60" s="194" t="str">
        <f>IF(INDEX(tab_MinKomp[SPC],MATCH($B59,tab_MinKomp[[Stanowisko / Position ]:[Stanowisko / Position ]],0))="n/a","n/a",AT59-INDEX(tab_MinKomp[SPC],MATCH($B59,tab_MinKomp[[Stanowisko / Position ]:[Stanowisko / Position ]],0)))</f>
        <v>n/a</v>
      </c>
      <c r="AU60" s="194" t="str">
        <f>IF(INDEX(tab_MinKomp[CSR (SPECYFICZNE WYMAGANIA KLIENTA)],MATCH($B59,tab_MinKomp[[Stanowisko / Position ]:[Stanowisko / Position ]],0))="n/a","n/a",AU59-INDEX(tab_MinKomp[CSR (SPECYFICZNE WYMAGANIA KLIENTA)],MATCH($B59,tab_MinKomp[[Stanowisko / Position ]:[Stanowisko / Position ]],0)))</f>
        <v>n/a</v>
      </c>
      <c r="AV60" s="194">
        <f>IF(INDEX(tab_MinKomp[5S],MATCH($B59,tab_MinKomp[[Stanowisko / Position ]:[Stanowisko / Position ]],0))="n/a","n/a",AV59-INDEX(tab_MinKomp[5S],MATCH($B59,tab_MinKomp[[Stanowisko / Position ]:[Stanowisko / Position ]],0)))</f>
        <v>-1</v>
      </c>
      <c r="AW60" s="194">
        <f>IF(INDEX(tab_MinKomp[LEAN MANAGEMENT],MATCH($B59,tab_MinKomp[[Stanowisko / Position ]:[Stanowisko / Position ]],0))="n/a","n/a",AW59-INDEX(tab_MinKomp[LEAN MANAGEMENT],MATCH($B59,tab_MinKomp[[Stanowisko / Position ]:[Stanowisko / Position ]],0)))</f>
        <v>0</v>
      </c>
      <c r="AX60" s="194" t="str">
        <f>IF(INDEX(tab_MinKomp[5R],MATCH($B59,tab_MinKomp[[Stanowisko / Position ]:[Stanowisko / Position ]],0))="n/a","n/a",AX59-INDEX(tab_MinKomp[5R],MATCH($B59,tab_MinKomp[[Stanowisko / Position ]:[Stanowisko / Position ]],0)))</f>
        <v>n/a</v>
      </c>
      <c r="AY60" s="194" t="str">
        <f>IF(INDEX(tab_MinKomp[Six Sigma],MATCH($B59,tab_MinKomp[[Stanowisko / Position ]:[Stanowisko / Position ]],0))="n/a","n/a",AY59-INDEX(tab_MinKomp[Six Sigma],MATCH($B59,tab_MinKomp[[Stanowisko / Position ]:[Stanowisko / Position ]],0)))</f>
        <v>n/a</v>
      </c>
      <c r="AZ60" s="194" t="str">
        <f>IF(INDEX(tab_MinKomp[System BAAN / Distribution &amp; Supply Chain],MATCH($B59,tab_MinKomp[[Stanowisko / Position ]:[Stanowisko / Position ]],0))="n/a","n/a",AZ59-INDEX(tab_MinKomp[System BAAN / Distribution &amp; Supply Chain],MATCH($B59,tab_MinKomp[[Stanowisko / Position ]:[Stanowisko / Position ]],0)))</f>
        <v>n/a</v>
      </c>
      <c r="BA60" s="194">
        <f>IF(INDEX(tab_MinKomp[LEAN MANAGEMENT],MATCH($B59,tab_MinKomp[[Stanowisko / Position ]:[Stanowisko / Position ]],0))="n/a","n/a",BA59-INDEX(tab_MinKomp[LEAN MANAGEMENT],MATCH($B59,tab_MinKomp[[Stanowisko / Position ]:[Stanowisko / Position ]],0)))</f>
        <v>0</v>
      </c>
      <c r="BB60" s="194">
        <f>IF(INDEX(tab_MinKomp[LEAN MANAGEMENT],MATCH($B59,tab_MinKomp[[Stanowisko / Position ]:[Stanowisko / Position ]],0))="n/a","n/a",BB59-INDEX(tab_MinKomp[LEAN MANAGEMENT],MATCH($B59,tab_MinKomp[[Stanowisko / Position ]:[Stanowisko / Position ]],0)))</f>
        <v>0</v>
      </c>
      <c r="BC60" s="194" t="str">
        <f>IF(INDEX(tab_MinKomp[Organizacja dostaw / Versorgungsorganisation],MATCH($B59,tab_MinKomp[[Stanowisko / Position ]:[Stanowisko / Position ]],0))="n/a","n/a",BC59-INDEX(tab_MinKomp[Organizacja dostaw / Versorgungsorganisation],MATCH($B59,tab_MinKomp[[Stanowisko / Position ]:[Stanowisko / Position ]],0)))</f>
        <v>n/a</v>
      </c>
      <c r="BD60" s="194" t="str">
        <f>IF(INDEX(tab_MinKomp[Organizacja wysyłek / Organisation von Lieferungen],MATCH($B59,tab_MinKomp[[Stanowisko / Position ]:[Stanowisko / Position ]],0))="n/a","n/a",BD59-INDEX(tab_MinKomp[Organizacja wysyłek / Organisation von Lieferungen],MATCH($B59,tab_MinKomp[[Stanowisko / Position ]:[Stanowisko / Position ]],0)))</f>
        <v>n/a</v>
      </c>
      <c r="BE60" s="194" t="str">
        <f>IF(INDEX(tab_MinKomp[Analiza magazynowa - Program Polen.mdb / Inventuranalyse],MATCH($B59,tab_MinKomp[[Stanowisko / Position ]:[Stanowisko / Position ]],0))="n/a","n/a",BE59-INDEX(tab_MinKomp[Analiza magazynowa - Program Polen.mdb / Inventuranalyse],MATCH($B59,tab_MinKomp[[Stanowisko / Position ]:[Stanowisko / Position ]],0)))</f>
        <v>n/a</v>
      </c>
      <c r="BF60" s="190" t="str">
        <f>IF(INDEX(tab_MinKomp[MMOG (Materials Management Operations Guidelines)],MATCH($B59,tab_MinKomp[[Stanowisko / Position ]:[Stanowisko / Position ]],0))="n/a","n/a",BF59-INDEX(tab_MinKomp[MMOG (Materials Management Operations Guidelines)],MATCH($B59,tab_MinKomp[[Stanowisko / Position ]:[Stanowisko / Position ]],0)))</f>
        <v>n/a</v>
      </c>
      <c r="BG60" s="190" t="str">
        <f>IF(INDEX(tab_MinKomp[GPP],MATCH($B59,tab_MinKomp[[Stanowisko / Position ]:[Stanowisko / Position ]],0))="n/a","n/a",BG59-INDEX(tab_MinKomp[GPP],MATCH($B59,tab_MinKomp[[Stanowisko / Position ]:[Stanowisko / Position ]],0)))</f>
        <v>n/a</v>
      </c>
      <c r="BH60" s="190" t="str">
        <f>IF(INDEX(tab_MinKomp[AIAG (Automotive Industry Action Group)],MATCH($B59,tab_MinKomp[[Stanowisko / Position ]:[Stanowisko / Position ]],0))="n/a","n/a",BH59-INDEX(tab_MinKomp[AIAG (Automotive Industry Action Group)],MATCH($B59,tab_MinKomp[[Stanowisko / Position ]:[Stanowisko / Position ]],0)))</f>
        <v>n/a</v>
      </c>
      <c r="BI60" s="190" t="str">
        <f>IF(INDEX(tab_MinKomp[Super-G disputes],MATCH($B59,tab_MinKomp[[Stanowisko / Position ]:[Stanowisko / Position ]],0))="n/a","n/a",BI59-INDEX(tab_MinKomp[Super-G disputes],MATCH($B59,tab_MinKomp[[Stanowisko / Position ]:[Stanowisko / Position ]],0)))</f>
        <v>n/a</v>
      </c>
      <c r="BJ60" s="190" t="str">
        <f>IF(INDEX(tab_MinKomp[CMMS3/eDDL (Direct Data Link)],MATCH($B59,tab_MinKomp[[Stanowisko / Position ]:[Stanowisko / Position ]],0))="n/a","n/a",BJ59-INDEX(tab_MinKomp[CMMS3/eDDL (Direct Data Link)],MATCH($B59,tab_MinKomp[[Stanowisko / Position ]:[Stanowisko / Position ]],0)))</f>
        <v>n/a</v>
      </c>
      <c r="BK60" s="190" t="str">
        <f>IF(INDEX(tab_MinKomp[MP&amp;L (Material Planning and Logistics)],MATCH($B59,tab_MinKomp[[Stanowisko / Position ]:[Stanowisko / Position ]],0))="n/a","n/a",BK59-INDEX(tab_MinKomp[MP&amp;L (Material Planning and Logistics)],MATCH($B59,tab_MinKomp[[Stanowisko / Position ]:[Stanowisko / Position ]],0)))</f>
        <v>n/a</v>
      </c>
      <c r="BL60" s="190" t="str">
        <f>IF(INDEX(tab_MinKomp[Supplier delivery rating],MATCH($B59,tab_MinKomp[[Stanowisko / Position ]:[Stanowisko / Position ]],0))="n/a","n/a",BL59-INDEX(tab_MinKomp[Supplier delivery rating],MATCH($B59,tab_MinKomp[[Stanowisko / Position ]:[Stanowisko / Position ]],0)))</f>
        <v>n/a</v>
      </c>
      <c r="BM60" s="194" t="str">
        <f>IF(INDEX(tab_MinKomp[Wymagania VDA 6.5 Product / Forderungen],MATCH($B59,tab_MinKomp[[Stanowisko / Position ]:[Stanowisko / Position ]],0))="n/a","n/a",BM59-INDEX(tab_MinKomp[Wymagania VDA 6.5 Product / Forderungen],MATCH($B59,tab_MinKomp[[Stanowisko / Position ]:[Stanowisko / Position ]],0)))</f>
        <v>n/a</v>
      </c>
      <c r="BN60" s="194" t="str">
        <f>IF(INDEX(tab_MinKomp[Wymagania VDA 6.5 Product / Forderungen],MATCH($B59,tab_MinKomp[[Stanowisko / Position ]:[Stanowisko / Position ]],0))="n/a","n/a",BN59-INDEX(tab_MinKomp[Wymagania VDA 6.5 Product / Forderungen],MATCH($B59,tab_MinKomp[[Stanowisko / Position ]:[Stanowisko / Position ]],0)))</f>
        <v>n/a</v>
      </c>
      <c r="BO60" s="194">
        <f>IF(INDEX(tab_MinKomp[5S],MATCH($B59,tab_MinKomp[[Stanowisko / Position ]:[Stanowisko / Position ]],0))="n/a","n/a",BO59-INDEX(tab_MinKomp[5S],MATCH($B59,tab_MinKomp[[Stanowisko / Position ]:[Stanowisko / Position ]],0)))</f>
        <v>-1</v>
      </c>
      <c r="BP60" s="194" t="str">
        <f>IF(INDEX(tab_MinKomp[Wymagania VDA 6.5 Product / Forderungen],MATCH($B59,tab_MinKomp[[Stanowisko / Position ]:[Stanowisko / Position ]],0))="n/a","n/a",BP59-INDEX(tab_MinKomp[Wymagania VDA 6.5 Product / Forderungen],MATCH($B59,tab_MinKomp[[Stanowisko / Position ]:[Stanowisko / Position ]],0)))</f>
        <v>n/a</v>
      </c>
      <c r="BQ60" s="194" t="str">
        <f>IF(INDEX(tab_MinKomp[Wymagania VDA 6.5 Product / Forderungen],MATCH($B59,tab_MinKomp[[Stanowisko / Position ]:[Stanowisko / Position ]],0))="n/a","n/a",BQ59-INDEX(tab_MinKomp[Wymagania VDA 6.5 Product / Forderungen],MATCH($B59,tab_MinKomp[[Stanowisko / Position ]:[Stanowisko / Position ]],0)))</f>
        <v>n/a</v>
      </c>
      <c r="BR60" s="194" t="s">
        <v>248</v>
      </c>
      <c r="BS60" s="194">
        <f>IF(INDEX(tab_MinKomp[5S],MATCH($B59,tab_MinKomp[[Stanowisko / Position ]:[Stanowisko / Position ]],0))="n/a","n/a",BS59-INDEX(tab_MinKomp[5S],MATCH($B59,tab_MinKomp[[Stanowisko / Position ]:[Stanowisko / Position ]],0)))</f>
        <v>-1</v>
      </c>
      <c r="BT60" s="194" t="str">
        <f>IF(INDEX(tab_MinKomp[Wymagania VDA 6.5 Product / Forderungen],MATCH($B59,tab_MinKomp[[Stanowisko / Position ]:[Stanowisko / Position ]],0))="n/a","n/a",BT59-INDEX(tab_MinKomp[Wymagania VDA 6.5 Product / Forderungen],MATCH($B59,tab_MinKomp[[Stanowisko / Position ]:[Stanowisko / Position ]],0)))</f>
        <v>n/a</v>
      </c>
      <c r="BU60" s="194">
        <v>0</v>
      </c>
      <c r="BV60" s="194">
        <v>-1</v>
      </c>
      <c r="BW60" s="194">
        <v>-1</v>
      </c>
      <c r="BX60" s="194">
        <v>-1</v>
      </c>
      <c r="BY60" s="194" t="str">
        <f>IF(INDEX(tab_MinKomp[Wymagania VDA 6.5 Product / Forderungen],MATCH($B59,tab_MinKomp[[Stanowisko / Position ]:[Stanowisko / Position ]],0))="n/a","n/a",BY59-INDEX(tab_MinKomp[Wymagania VDA 6.5 Product / Forderungen],MATCH($B59,tab_MinKomp[[Stanowisko / Position ]:[Stanowisko / Position ]],0)))</f>
        <v>n/a</v>
      </c>
      <c r="BZ60" s="194">
        <v>2</v>
      </c>
      <c r="CA60" s="194">
        <f>IF(INDEX(tab_MinKomp[LEAN MANAGEMENT],MATCH($B59,tab_MinKomp[[Stanowisko / Position ]:[Stanowisko / Position ]],0))="n/a","n/a",CA59-INDEX(tab_MinKomp[LEAN MANAGEMENT],MATCH($B59,tab_MinKomp[[Stanowisko / Position ]:[Stanowisko / Position ]],0)))</f>
        <v>0</v>
      </c>
      <c r="CB60" s="194">
        <v>2</v>
      </c>
      <c r="CC60" s="194" t="str">
        <f>IF(INDEX(tab_MinKomp[Wymagania VDA 6.5 Product / Forderungen],MATCH($B59,tab_MinKomp[[Stanowisko / Position ]:[Stanowisko / Position ]],0))="n/a","n/a",CC59-INDEX(tab_MinKomp[Wymagania VDA 6.5 Product / Forderungen],MATCH($B59,tab_MinKomp[[Stanowisko / Position ]:[Stanowisko / Position ]],0)))</f>
        <v>n/a</v>
      </c>
      <c r="CD60" s="194">
        <f>IF(INDEX(tab_MinKomp[Obsługa maszyn Novapax / Novapax Maschinenbedienung],MATCH($B59,tab_MinKomp[[Stanowisko / Position ]:[Stanowisko / Position ]],0))="n/a","n/a",CD59-INDEX(tab_MinKomp[Obsługa maszyn Novapax / Novapax Maschinenbedienung],MATCH($B59,tab_MinKomp[[Stanowisko / Position ]:[Stanowisko / Position ]],0)))</f>
        <v>0</v>
      </c>
      <c r="CE60" s="194">
        <f>IF(INDEX(tab_MinKomp[5S],MATCH($B59,tab_MinKomp[[Stanowisko / Position ]:[Stanowisko / Position ]],0))="n/a","n/a",CE59-INDEX(tab_MinKomp[5S],MATCH($B59,tab_MinKomp[[Stanowisko / Position ]:[Stanowisko / Position ]],0)))</f>
        <v>-1</v>
      </c>
      <c r="CF60" s="194">
        <f>IF(INDEX(tab_MinKomp[Obsługa maszyn Novapax / Novapax Maschinenbedienung],MATCH($B59,tab_MinKomp[[Stanowisko / Position ]:[Stanowisko / Position ]],0))="n/a","n/a",CF59-INDEX(tab_MinKomp[Obsługa maszyn Novapax / Novapax Maschinenbedienung],MATCH($B59,tab_MinKomp[[Stanowisko / Position ]:[Stanowisko / Position ]],0)))</f>
        <v>-1</v>
      </c>
      <c r="CG60" s="194">
        <f>IF(INDEX(tab_MinKomp[Eliminacja awarii / Beseitigung von Ausfällen],MATCH($B59,tab_MinKomp[[Stanowisko / Position ]:[Stanowisko / Position ]],0))="n/a","n/a",CG59-INDEX(tab_MinKomp[Eliminacja awarii / Beseitigung von Ausfällen],MATCH($B59,tab_MinKomp[[Stanowisko / Position ]:[Stanowisko / Position ]],0)))</f>
        <v>0</v>
      </c>
      <c r="CH60" s="194" t="str">
        <f>IF(INDEX(tab_MinKomp[Wymagania VDA 6.5 Product / Forderungen],MATCH($B59,tab_MinKomp[[Stanowisko / Position ]:[Stanowisko / Position ]],0))="n/a","n/a",CH59-INDEX(tab_MinKomp[Wymagania VDA 6.5 Product / Forderungen],MATCH($B59,tab_MinKomp[[Stanowisko / Position ]:[Stanowisko / Position ]],0)))</f>
        <v>n/a</v>
      </c>
      <c r="CI60" s="194" t="str">
        <f>IF(INDEX(tab_MinKomp[Wymagania VDA 6.5 Product / Forderungen],MATCH($B59,tab_MinKomp[[Stanowisko / Position ]:[Stanowisko / Position ]],0))="n/a","n/a",CI59-INDEX(tab_MinKomp[Wymagania VDA 6.5 Product / Forderungen],MATCH($B59,tab_MinKomp[[Stanowisko / Position ]:[Stanowisko / Position ]],0)))</f>
        <v>n/a</v>
      </c>
      <c r="CJ60" s="194" t="str">
        <f>IF(INDEX(tab_MinKomp[Wymagania VDA 6.5 Product / Forderungen],MATCH($B59,tab_MinKomp[[Stanowisko / Position ]:[Stanowisko / Position ]],0))="n/a","n/a",CJ59-INDEX(tab_MinKomp[Wymagania VDA 6.5 Product / Forderungen],MATCH($B59,tab_MinKomp[[Stanowisko / Position ]:[Stanowisko / Position ]],0)))</f>
        <v>n/a</v>
      </c>
      <c r="CK60" s="194" t="str">
        <f>IF(INDEX(tab_MinKomp[Wymagania VDA 6.5 Product / Forderungen],MATCH($B59,tab_MinKomp[[Stanowisko / Position ]:[Stanowisko / Position ]],0))="n/a","n/a",CK59-INDEX(tab_MinKomp[Wymagania VDA 6.5 Product / Forderungen],MATCH($B59,tab_MinKomp[[Stanowisko / Position ]:[Stanowisko / Position ]],0)))</f>
        <v>n/a</v>
      </c>
      <c r="CL60" s="194" t="str">
        <f>IF(INDEX(tab_MinKomp[Wymagania VDA 6.5 Product / Forderungen],MATCH($B59,tab_MinKomp[[Stanowisko / Position ]:[Stanowisko / Position ]],0))="n/a","n/a",CL59-INDEX(tab_MinKomp[Wymagania VDA 6.5 Product / Forderungen],MATCH($B59,tab_MinKomp[[Stanowisko / Position ]:[Stanowisko / Position ]],0)))</f>
        <v>n/a</v>
      </c>
      <c r="CM60" s="194" t="str">
        <f>IF(INDEX(tab_MinKomp[Informatyka ogólna (techniczne i systemowe) / Allgemeine IT (Technik und System)],MATCH($B59,tab_MinKomp[[Stanowisko / Position ]:[Stanowisko / Position ]],0))="n/a","n/a",CM59-INDEX(tab_MinKomp[Informatyka ogólna (techniczne i systemowe) / Allgemeine IT (Technik und System)],MATCH($B59,tab_MinKomp[[Stanowisko / Position ]:[Stanowisko / Position ]],0)))</f>
        <v>n/a</v>
      </c>
      <c r="CN60" s="194" t="str">
        <f>IF(INDEX(tab_MinKomp[Sieci komputerowe / Computernetzwerke],MATCH($B59,tab_MinKomp[[Stanowisko / Position ]:[Stanowisko / Position ]],0))="n/a","n/a",CN59-INDEX(tab_MinKomp[Sieci komputerowe / Computernetzwerke],MATCH($B59,tab_MinKomp[[Stanowisko / Position ]:[Stanowisko / Position ]],0)))</f>
        <v>n/a</v>
      </c>
      <c r="CO60" s="194" t="str">
        <f>IF(INDEX(tab_MinKomp[Hardware (komputery PC, drukarki biurowe i etykietowe, telefonia stacjonarna i mobilna) (PC, Drucker, Telefpne, Handys)],MATCH($B59,tab_MinKomp[[Stanowisko / Position ]:[Stanowisko / Position ]],0))="n/a","n/a",CO59-INDEX(tab_MinKomp[Hardware (komputery PC, drukarki biurowe i etykietowe, telefonia stacjonarna i mobilna) (PC, Drucker, Telefpne, Handys)],MATCH($B59,tab_MinKomp[[Stanowisko / Position ]:[Stanowisko / Position ]],0)))</f>
        <v>n/a</v>
      </c>
      <c r="CP60" s="194" t="str">
        <f>IF(INDEX(tab_MinKomp[Software &amp; Systems (MS Office, MS Remote Desktop)],MATCH($B59,tab_MinKomp[[Stanowisko / Position ]:[Stanowisko / Position ]],0))="n/a","n/a",CP59-INDEX(tab_MinKomp[Software &amp; Systems (MS Office, MS Remote Desktop)],MATCH($B59,tab_MinKomp[[Stanowisko / Position ]:[Stanowisko / Position ]],0)))</f>
        <v>n/a</v>
      </c>
      <c r="CQ60" s="194" t="str">
        <f>IF(INDEX(tab_MinKomp[Programowanie obiektowe (PHP) / Objektprogrammierung],MATCH($B59,tab_MinKomp[[Stanowisko / Position ]:[Stanowisko / Position ]],0))="n/a","n/a",CQ59-INDEX(tab_MinKomp[Programowanie obiektowe (PHP) / Objektprogrammierung],MATCH($B59,tab_MinKomp[[Stanowisko / Position ]:[Stanowisko / Position ]],0)))</f>
        <v>n/a</v>
      </c>
      <c r="CR60" s="194" t="str">
        <f>IF(INDEX(tab_MinKomp[Scrum],MATCH($B59,tab_MinKomp[[Stanowisko / Position ]:[Stanowisko / Position ]],0))="n/a","n/a",CR59-INDEX(tab_MinKomp[Scrum],MATCH($B59,tab_MinKomp[[Stanowisko / Position ]:[Stanowisko / Position ]],0)))</f>
        <v>n/a</v>
      </c>
      <c r="CS60" s="194" t="str">
        <f>IF(INDEX(tab_MinKomp[SQL (MySQL)],MATCH($B59,tab_MinKomp[[Stanowisko / Position ]:[Stanowisko / Position ]],0))="n/a","n/a",CS59-INDEX(tab_MinKomp[SQL (MySQL)],MATCH($B59,tab_MinKomp[[Stanowisko / Position ]:[Stanowisko / Position ]],0)))</f>
        <v>n/a</v>
      </c>
      <c r="CT60" s="194" t="str">
        <f>IF(INDEX(tab_MinKomp[Javascript],MATCH($B59,tab_MinKomp[[Stanowisko / Position ]:[Stanowisko / Position ]],0))="n/a","n/a",CT59-INDEX(tab_MinKomp[Javascript],MATCH($B59,tab_MinKomp[[Stanowisko / Position ]:[Stanowisko / Position ]],0)))</f>
        <v>n/a</v>
      </c>
      <c r="CU60" s="194" t="str">
        <f>IF(INDEX(tab_MinKomp[Joomla],MATCH($B59,tab_MinKomp[[Stanowisko / Position ]:[Stanowisko / Position ]],0))="n/a","n/a",CU59-INDEX(tab_MinKomp[Joomla],MATCH($B59,tab_MinKomp[[Stanowisko / Position ]:[Stanowisko / Position ]],0)))</f>
        <v>n/a</v>
      </c>
      <c r="CV60" s="194" t="str">
        <f>IF(INDEX(tab_MinKomp[Bash],MATCH($B59,tab_MinKomp[[Stanowisko / Position ]:[Stanowisko / Position ]],0))="n/a","n/a",CV59-INDEX(tab_MinKomp[Bash],MATCH($B59,tab_MinKomp[[Stanowisko / Position ]:[Stanowisko / Position ]],0)))</f>
        <v>n/a</v>
      </c>
      <c r="CW60" s="194">
        <f>IF(INDEX(tab_MinKomp[Systemy MES (HYDRA / SFMS)],MATCH($B59,tab_MinKomp[[Stanowisko / Position ]:[Stanowisko / Position ]],0))="n/a","n/a",CW59-INDEX(tab_MinKomp[Systemy MES (HYDRA / SFMS)],MATCH($B59,tab_MinKomp[[Stanowisko / Position ]:[Stanowisko / Position ]],0)))</f>
        <v>-1</v>
      </c>
      <c r="CX60" s="194" t="str">
        <f>IF(INDEX(tab_MinKomp[HTML / CSS],MATCH($B59,tab_MinKomp[[Stanowisko / Position ]:[Stanowisko / Position ]],0))="n/a","n/a",CX59-INDEX(tab_MinKomp[HTML / CSS],MATCH($B59,tab_MinKomp[[Stanowisko / Position ]:[Stanowisko / Position ]],0)))</f>
        <v>n/a</v>
      </c>
      <c r="CY60" s="194" t="str">
        <f>IF(INDEX(tab_MinKomp[SYSTEM PR],MATCH($B59,tab_MinKomp[[Stanowisko / Position ]:[Stanowisko / Position ]],0))="n/a","n/a",CY59-INDEX(tab_MinKomp[SYSTEM PR],MATCH($B59,tab_MinKomp[[Stanowisko / Position ]:[Stanowisko / Position ]],0)))</f>
        <v>n/a</v>
      </c>
      <c r="CZ60" s="194" t="str">
        <f>IF(INDEX(tab_MinKomp[System Einkauf XP / EBA],MATCH($B59,tab_MinKomp[[Stanowisko / Position ]:[Stanowisko / Position ]],0))="n/a","n/a",CZ59-INDEX(tab_MinKomp[System Einkauf XP / EBA],MATCH($B59,tab_MinKomp[[Stanowisko / Position ]:[Stanowisko / Position ]],0)))</f>
        <v>n/a</v>
      </c>
      <c r="DA60" s="194" t="str">
        <f>IF(INDEX(tab_MinKomp[Techniki negocjacyjne / Verhandlungstechniken],MATCH($B59,tab_MinKomp[[Stanowisko / Position ]:[Stanowisko / Position ]],0))="n/a","n/a",DA59-INDEX(tab_MinKomp[Techniki negocjacyjne / Verhandlungstechniken],MATCH($B59,tab_MinKomp[[Stanowisko / Position ]:[Stanowisko / Position ]],0)))</f>
        <v>n/a</v>
      </c>
      <c r="DB60" s="194" t="str">
        <f>IF(INDEX(tab_MinKomp[Znajomość rynku branżowego / Kenntnis des Industrie Marktes],MATCH($B59,tab_MinKomp[[Stanowisko / Position ]:[Stanowisko / Position ]],0))="n/a","n/a",DB59-INDEX(tab_MinKomp[Znajomość rynku branżowego / Kenntnis des Industrie Marktes],MATCH($B59,tab_MinKomp[[Stanowisko / Position ]:[Stanowisko / Position ]],0)))</f>
        <v>n/a</v>
      </c>
      <c r="DC60" s="194" t="str">
        <f>IF(INDEX(tab_MinKomp[SUPPLIER MANAGEMENT],MATCH($B59,tab_MinKomp[[Stanowisko / Position ]:[Stanowisko / Position ]],0))="n/a","n/a",DC59-INDEX(tab_MinKomp[SUPPLIER MANAGEMENT],MATCH($B59,tab_MinKomp[[Stanowisko / Position ]:[Stanowisko / Position ]],0)))</f>
        <v>n/a</v>
      </c>
      <c r="DD60" s="194" t="str">
        <f>IF(INDEX(tab_MinKomp[SUPPLIER MANAGEMENT],MATCH($B59,tab_MinKomp[[Stanowisko / Position ]:[Stanowisko / Position ]],0))="n/a","n/a",DD59-INDEX(tab_MinKomp[SUPPLIER MANAGEMENT],MATCH($B59,tab_MinKomp[[Stanowisko / Position ]:[Stanowisko / Position ]],0)))</f>
        <v>n/a</v>
      </c>
      <c r="DE60" s="194" t="str">
        <f>IF(INDEX(tab_MinKomp[SUPPLIER MANAGEMENT],MATCH($B59,tab_MinKomp[[Stanowisko / Position ]:[Stanowisko / Position ]],0))="n/a","n/a",DE59-INDEX(tab_MinKomp[SUPPLIER MANAGEMENT],MATCH($B59,tab_MinKomp[[Stanowisko / Position ]:[Stanowisko / Position ]],0)))</f>
        <v>n/a</v>
      </c>
      <c r="DF60" s="194">
        <f>IF(INDEX(tab_MinKomp[LEAN MANAGEMENT],MATCH($B59,tab_MinKomp[[Stanowisko / Position ]:[Stanowisko / Position ]],0))="n/a","n/a",DF59-INDEX(tab_MinKomp[LEAN MANAGEMENT],MATCH($B59,tab_MinKomp[[Stanowisko / Position ]:[Stanowisko / Position ]],0)))</f>
        <v>0</v>
      </c>
      <c r="DG60" s="194" t="str">
        <f>IF(INDEX(tab_MinKomp[PPAP/PSW],MATCH($B59,tab_MinKomp[[Stanowisko / Position ]:[Stanowisko / Position ]],0))="n/a","n/a",DG59-INDEX(tab_MinKomp[PPAP/PSW],MATCH($B59,tab_MinKomp[[Stanowisko / Position ]:[Stanowisko / Position ]],0)))</f>
        <v>n/a</v>
      </c>
      <c r="DH60" s="194" t="str">
        <f>IF(INDEX(tab_MinKomp[SUPPLIER MANAGEMENT],MATCH($B59,tab_MinKomp[[Stanowisko / Position ]:[Stanowisko / Position ]],0))="n/a","n/a",DH59-INDEX(tab_MinKomp[SUPPLIER MANAGEMENT],MATCH($B59,tab_MinKomp[[Stanowisko / Position ]:[Stanowisko / Position ]],0)))</f>
        <v>n/a</v>
      </c>
      <c r="DI60" s="194" t="str">
        <f>IF(INDEX(tab_MinKomp[OBSŁUGA PORTALI KLIENTA / Kundenportale],MATCH($B59,tab_MinKomp[[Stanowisko / Position ]:[Stanowisko / Position ]],0))="n/a","n/a",DI59-INDEX(tab_MinKomp[OBSŁUGA PORTALI KLIENTA / Kundenportale],MATCH($B59,tab_MinKomp[[Stanowisko / Position ]:[Stanowisko / Position ]],0)))</f>
        <v>n/a</v>
      </c>
      <c r="DJ60" s="194" t="str">
        <f>IF(INDEX(tab_MinKomp[Obsługa systemu BABTECQ / BABTECQ System],MATCH($B59,tab_MinKomp[[Stanowisko / Position ]:[Stanowisko / Position ]],0))="n/a","n/a",DJ59-INDEX(tab_MinKomp[Obsługa systemu BABTECQ / BABTECQ System],MATCH($B59,tab_MinKomp[[Stanowisko / Position ]:[Stanowisko / Position ]],0)))</f>
        <v>n/a</v>
      </c>
      <c r="DK60" s="194" t="str">
        <f>IF(INDEX(tab_MinKomp[Rysunek techniczny / technische Zeichnung],MATCH($B59,tab_MinKomp[[Stanowisko / Position ]:[Stanowisko / Position ]],0))="n/a","n/a",DK59-INDEX(tab_MinKomp[Rysunek techniczny / technische Zeichnung],MATCH($B59,tab_MinKomp[[Stanowisko / Position ]:[Stanowisko / Position ]],0)))</f>
        <v>n/a</v>
      </c>
      <c r="DL60" s="194" t="str">
        <f>IF(INDEX(tab_MinKomp[Kalibracja / Kalibrierung],MATCH($B59,tab_MinKomp[[Stanowisko / Position ]:[Stanowisko / Position ]],0))="n/a","n/a",DL59-INDEX(tab_MinKomp[Kalibracja / Kalibrierung],MATCH($B59,tab_MinKomp[[Stanowisko / Position ]:[Stanowisko / Position ]],0)))</f>
        <v>n/a</v>
      </c>
      <c r="DM60" s="194" t="str">
        <f>IF(INDEX(tab_MinKomp[Rekwalifikacja / Requalifizierung],MATCH($B59,tab_MinKomp[[Stanowisko / Position ]:[Stanowisko / Position ]],0))="n/a","n/a",DM59-INDEX(tab_MinKomp[Rekwalifikacja / Requalifizierung],MATCH($B59,tab_MinKomp[[Stanowisko / Position ]:[Stanowisko / Position ]],0)))</f>
        <v>n/a</v>
      </c>
      <c r="DN60" s="190" t="str">
        <f>IF(INDEX(tab_MinKomp[Testy czystości / Reinheitstests],MATCH($B59,tab_MinKomp[[Stanowisko / Position ]:[Stanowisko / Position ]],0))="n/a","n/a",DN59-INDEX(tab_MinKomp[Testy czystości / Reinheitstests],MATCH($B59,tab_MinKomp[[Stanowisko / Position ]:[Stanowisko / Position ]],0)))</f>
        <v>n/a</v>
      </c>
      <c r="DO60" s="190" t="str">
        <f>IF(INDEX(tab_MinKomp[Testy czystości / Reinheitstests],MATCH($B59,tab_MinKomp[[Stanowisko / Position ]:[Stanowisko / Position ]],0))="n/a","n/a",DO59-INDEX(tab_MinKomp[Testy czystości / Reinheitstests],MATCH($B59,tab_MinKomp[[Stanowisko / Position ]:[Stanowisko / Position ]],0)))</f>
        <v>n/a</v>
      </c>
      <c r="DP60" s="190" t="str">
        <f>IF(INDEX(tab_MinKomp[Testy czystości / Reinheitstests],MATCH($B59,tab_MinKomp[[Stanowisko / Position ]:[Stanowisko / Position ]],0))="n/a","n/a",DP59-INDEX(tab_MinKomp[Testy czystości / Reinheitstests],MATCH($B59,tab_MinKomp[[Stanowisko / Position ]:[Stanowisko / Position ]],0)))</f>
        <v>n/a</v>
      </c>
      <c r="DQ60" s="190" t="str">
        <f>IF(INDEX(tab_MinKomp[Testy czystości / Reinheitstests],MATCH($B59,tab_MinKomp[[Stanowisko / Position ]:[Stanowisko / Position ]],0))="n/a","n/a",DQ59-INDEX(tab_MinKomp[Testy czystości / Reinheitstests],MATCH($B59,tab_MinKomp[[Stanowisko / Position ]:[Stanowisko / Position ]],0)))</f>
        <v>n/a</v>
      </c>
      <c r="DR60" s="190" t="str">
        <f>IF(INDEX(tab_MinKomp[Testy czystości / Reinheitstests],MATCH($B59,tab_MinKomp[[Stanowisko / Position ]:[Stanowisko / Position ]],0))="n/a","n/a",DR59-INDEX(tab_MinKomp[Testy czystości / Reinheitstests],MATCH($B59,tab_MinKomp[[Stanowisko / Position ]:[Stanowisko / Position ]],0)))</f>
        <v>n/a</v>
      </c>
      <c r="DS60" s="190" t="str">
        <f>IF(INDEX(tab_MinKomp[Testy czystości / Reinheitstests],MATCH($B59,tab_MinKomp[[Stanowisko / Position ]:[Stanowisko / Position ]],0))="n/a","n/a",DS59-INDEX(tab_MinKomp[Testy czystości / Reinheitstests],MATCH($B59,tab_MinKomp[[Stanowisko / Position ]:[Stanowisko / Position ]],0)))</f>
        <v>n/a</v>
      </c>
      <c r="DT60" s="194" t="str">
        <f>IF(INDEX(tab_MinKomp[SUPPLIER MANAGEMENT],MATCH($B59,tab_MinKomp[[Stanowisko / Position ]:[Stanowisko / Position ]],0))="n/a","n/a",DT59-INDEX(tab_MinKomp[SUPPLIER MANAGEMENT],MATCH($B59,tab_MinKomp[[Stanowisko / Position ]:[Stanowisko / Position ]],0)))</f>
        <v>n/a</v>
      </c>
      <c r="DU60" s="190" t="str">
        <f>IF(INDEX(tab_MinKomp[Testy czystości / Reinheitstests],MATCH($B59,tab_MinKomp[[Stanowisko / Position ]:[Stanowisko / Position ]],0))="n/a","n/a",DU59-INDEX(tab_MinKomp[Testy czystości / Reinheitstests],MATCH($B59,tab_MinKomp[[Stanowisko / Position ]:[Stanowisko / Position ]],0)))</f>
        <v>n/a</v>
      </c>
      <c r="DV60" s="190" t="str">
        <f>IF(INDEX(tab_MinKomp[Testy czystości / Reinheitstests],MATCH($B59,tab_MinKomp[[Stanowisko / Position ]:[Stanowisko / Position ]],0))="n/a","n/a",DV59-INDEX(tab_MinKomp[Testy czystości / Reinheitstests],MATCH($B59,tab_MinKomp[[Stanowisko / Position ]:[Stanowisko / Position ]],0)))</f>
        <v>n/a</v>
      </c>
      <c r="DW60" s="190" t="str">
        <f>IF(INDEX(tab_MinKomp[Testy czystości / Reinheitstests],MATCH($B59,tab_MinKomp[[Stanowisko / Position ]:[Stanowisko / Position ]],0))="n/a","n/a",DW59-INDEX(tab_MinKomp[Testy czystości / Reinheitstests],MATCH($B59,tab_MinKomp[[Stanowisko / Position ]:[Stanowisko / Position ]],0)))</f>
        <v>n/a</v>
      </c>
      <c r="DX60" s="190" t="str">
        <f>IF(INDEX(tab_MinKomp[Testy czystości / Reinheitstests],MATCH($B59,tab_MinKomp[[Stanowisko / Position ]:[Stanowisko / Position ]],0))="n/a","n/a",DX59-INDEX(tab_MinKomp[Testy czystości / Reinheitstests],MATCH($B59,tab_MinKomp[[Stanowisko / Position ]:[Stanowisko / Position ]],0)))</f>
        <v>n/a</v>
      </c>
      <c r="DY60" s="190" t="str">
        <f>IF(INDEX(tab_MinKomp[Testy czystości / Reinheitstests],MATCH($B59,tab_MinKomp[[Stanowisko / Position ]:[Stanowisko / Position ]],0))="n/a","n/a",DY59-INDEX(tab_MinKomp[Testy czystości / Reinheitstests],MATCH($B59,tab_MinKomp[[Stanowisko / Position ]:[Stanowisko / Position ]],0)))</f>
        <v>n/a</v>
      </c>
      <c r="DZ60" s="190" t="str">
        <f>IF(INDEX(tab_MinKomp[Testy czystości / Reinheitstests],MATCH($B59,tab_MinKomp[[Stanowisko / Position ]:[Stanowisko / Position ]],0))="n/a","n/a",DZ59-INDEX(tab_MinKomp[Testy czystości / Reinheitstests],MATCH($B59,tab_MinKomp[[Stanowisko / Position ]:[Stanowisko / Position ]],0)))</f>
        <v>n/a</v>
      </c>
      <c r="EA60" s="190" t="str">
        <f>IF(INDEX(tab_MinKomp[Testy czystości / Reinheitstests],MATCH($B59,tab_MinKomp[[Stanowisko / Position ]:[Stanowisko / Position ]],0))="n/a","n/a",EA59-INDEX(tab_MinKomp[Testy czystości / Reinheitstests],MATCH($B59,tab_MinKomp[[Stanowisko / Position ]:[Stanowisko / Position ]],0)))</f>
        <v>n/a</v>
      </c>
      <c r="EB60" s="190" t="str">
        <f>IF(INDEX(tab_MinKomp[Testy czystości / Reinheitstests],MATCH($B59,tab_MinKomp[[Stanowisko / Position ]:[Stanowisko / Position ]],0))="n/a","n/a",EB59-INDEX(tab_MinKomp[Testy czystości / Reinheitstests],MATCH($B59,tab_MinKomp[[Stanowisko / Position ]:[Stanowisko / Position ]],0)))</f>
        <v>n/a</v>
      </c>
      <c r="EC60" s="190" t="str">
        <f>IF(INDEX(tab_MinKomp[Testy czystości / Reinheitstests],MATCH($B59,tab_MinKomp[[Stanowisko / Position ]:[Stanowisko / Position ]],0))="n/a","n/a",EC59-INDEX(tab_MinKomp[Testy czystości / Reinheitstests],MATCH($B59,tab_MinKomp[[Stanowisko / Position ]:[Stanowisko / Position ]],0)))</f>
        <v>n/a</v>
      </c>
      <c r="ED60" s="190" t="str">
        <f>IF(INDEX(tab_MinKomp[Testy czystości / Reinheitstests],MATCH($B59,tab_MinKomp[[Stanowisko / Position ]:[Stanowisko / Position ]],0))="n/a","n/a",ED59-INDEX(tab_MinKomp[Testy czystości / Reinheitstests],MATCH($B59,tab_MinKomp[[Stanowisko / Position ]:[Stanowisko / Position ]],0)))</f>
        <v>n/a</v>
      </c>
      <c r="EE60" s="190" t="str">
        <f>IF(INDEX(tab_MinKomp[Testy czystości / Reinheitstests],MATCH($B59,tab_MinKomp[[Stanowisko / Position ]:[Stanowisko / Position ]],0))="n/a","n/a",EE59-INDEX(tab_MinKomp[Testy czystości / Reinheitstests],MATCH($B59,tab_MinKomp[[Stanowisko / Position ]:[Stanowisko / Position ]],0)))</f>
        <v>n/a</v>
      </c>
      <c r="EF60" s="190" t="str">
        <f>IF(INDEX(tab_MinKomp[Testy czystości / Reinheitstests],MATCH($B59,tab_MinKomp[[Stanowisko / Position ]:[Stanowisko / Position ]],0))="n/a","n/a",EF59-INDEX(tab_MinKomp[Testy czystości / Reinheitstests],MATCH($B59,tab_MinKomp[[Stanowisko / Position ]:[Stanowisko / Position ]],0)))</f>
        <v>n/a</v>
      </c>
      <c r="EG60" s="190" t="str">
        <f>IF(INDEX(tab_MinKomp[Testy czystości / Reinheitstests],MATCH($B59,tab_MinKomp[[Stanowisko / Position ]:[Stanowisko / Position ]],0))="n/a","n/a",EG59-INDEX(tab_MinKomp[Testy czystości / Reinheitstests],MATCH($B59,tab_MinKomp[[Stanowisko / Position ]:[Stanowisko / Position ]],0)))</f>
        <v>n/a</v>
      </c>
      <c r="EH60" s="190" t="str">
        <f>IF(INDEX(tab_MinKomp[Testy czystości / Reinheitstests],MATCH($B59,tab_MinKomp[[Stanowisko / Position ]:[Stanowisko / Position ]],0))="n/a","n/a",EH59-INDEX(tab_MinKomp[Testy czystości / Reinheitstests],MATCH($B59,tab_MinKomp[[Stanowisko / Position ]:[Stanowisko / Position ]],0)))</f>
        <v>n/a</v>
      </c>
      <c r="EI60" s="190" t="str">
        <f>IF(INDEX(tab_MinKomp[Testy czystości / Reinheitstests],MATCH($B59,tab_MinKomp[[Stanowisko / Position ]:[Stanowisko / Position ]],0))="n/a","n/a",EI59-INDEX(tab_MinKomp[Testy czystości / Reinheitstests],MATCH($B59,tab_MinKomp[[Stanowisko / Position ]:[Stanowisko / Position ]],0)))</f>
        <v>n/a</v>
      </c>
      <c r="EJ60" s="190" t="str">
        <f>IF(INDEX(tab_MinKomp[Testy czystości / Reinheitstests],MATCH($B59,tab_MinKomp[[Stanowisko / Position ]:[Stanowisko / Position ]],0))="n/a","n/a",EJ59-INDEX(tab_MinKomp[Testy czystości / Reinheitstests],MATCH($B59,tab_MinKomp[[Stanowisko / Position ]:[Stanowisko / Position ]],0)))</f>
        <v>n/a</v>
      </c>
      <c r="EK60" s="190" t="str">
        <f>IF(INDEX(tab_MinKomp[Testy czystości / Reinheitstests],MATCH($B59,tab_MinKomp[[Stanowisko / Position ]:[Stanowisko / Position ]],0))="n/a","n/a",EK59-INDEX(tab_MinKomp[Testy czystości / Reinheitstests],MATCH($B59,tab_MinKomp[[Stanowisko / Position ]:[Stanowisko / Position ]],0)))</f>
        <v>n/a</v>
      </c>
      <c r="EL60" s="190" t="str">
        <f>IF(INDEX(tab_MinKomp[Testy czystości / Reinheitstests],MATCH($B59,tab_MinKomp[[Stanowisko / Position ]:[Stanowisko / Position ]],0))="n/a","n/a",EL59-INDEX(tab_MinKomp[Testy czystości / Reinheitstests],MATCH($B59,tab_MinKomp[[Stanowisko / Position ]:[Stanowisko / Position ]],0)))</f>
        <v>n/a</v>
      </c>
      <c r="EM60" s="190" t="str">
        <f>IF(INDEX(tab_MinKomp[Testy czystości / Reinheitstests],MATCH($B59,tab_MinKomp[[Stanowisko / Position ]:[Stanowisko / Position ]],0))="n/a","n/a",EM59-INDEX(tab_MinKomp[Testy czystości / Reinheitstests],MATCH($B59,tab_MinKomp[[Stanowisko / Position ]:[Stanowisko / Position ]],0)))</f>
        <v>n/a</v>
      </c>
      <c r="EN60" s="190" t="str">
        <f>IF(INDEX(tab_MinKomp[Testy czystości / Reinheitstests],MATCH($B59,tab_MinKomp[[Stanowisko / Position ]:[Stanowisko / Position ]],0))="n/a","n/a",EN59-INDEX(tab_MinKomp[Testy czystości / Reinheitstests],MATCH($B59,tab_MinKomp[[Stanowisko / Position ]:[Stanowisko / Position ]],0)))</f>
        <v>n/a</v>
      </c>
      <c r="EO60" s="194" t="str">
        <f>IF(INDEX(tab_MinKomp[Konserwacja Rep],MATCH($B59,tab_MinKomp[[Stanowisko / Position ]:[Stanowisko / Position ]],0))="n/a","n/a",EO59-INDEX(tab_MinKomp[Konserwacja Rep],MATCH($B59,tab_MinKomp[[Stanowisko / Position ]:[Stanowisko / Position ]],0)))</f>
        <v>n/a</v>
      </c>
      <c r="EP60" s="194" t="str">
        <f>IF(INDEX(tab_MinKomp[[Konserwacja Engel ]],MATCH($B59,tab_MinKomp[[Stanowisko / Position ]:[Stanowisko / Position ]],0))="n/a","n/a",EP59-INDEX(tab_MinKomp[[Konserwacja Engel ]],MATCH($B59,tab_MinKomp[[Stanowisko / Position ]:[Stanowisko / Position ]],0)))</f>
        <v>n/a</v>
      </c>
      <c r="EQ60" s="194" t="str">
        <f>IF(INDEX(tab_MinKomp[Konserwacja B 50],MATCH($B59,tab_MinKomp[[Stanowisko / Position ]:[Stanowisko / Position ]],0))="n/a","n/a",EQ59-INDEX(tab_MinKomp[Konserwacja B 50],MATCH($B59,tab_MinKomp[[Stanowisko / Position ]:[Stanowisko / Position ]],0)))</f>
        <v>n/a</v>
      </c>
      <c r="ER60" s="194" t="str">
        <f>IF(INDEX(tab_MinKomp[[Konserwacja EOL ]],MATCH($B59,tab_MinKomp[[Stanowisko / Position ]:[Stanowisko / Position ]],0))="n/a","n/a",ER59-INDEX(tab_MinKomp[[Konserwacja EOL ]],MATCH($B59,tab_MinKomp[[Stanowisko / Position ]:[Stanowisko / Position ]],0)))</f>
        <v>n/a</v>
      </c>
      <c r="ES60" s="194" t="str">
        <f>IF(INDEX(tab_MinKomp[Konserwacja Branson],MATCH($B59,tab_MinKomp[[Stanowisko / Position ]:[Stanowisko / Position ]],0))="n/a","n/a",ES59-INDEX(tab_MinKomp[Konserwacja Branson],MATCH($B59,tab_MinKomp[[Stanowisko / Position ]:[Stanowisko / Position ]],0)))</f>
        <v>n/a</v>
      </c>
      <c r="ET60" s="194" t="str">
        <f>IF(INDEX(tab_MinKomp[Konserwacja coolery],MATCH($B59,tab_MinKomp[[Stanowisko / Position ]:[Stanowisko / Position ]],0))="n/a","n/a",ET59-INDEX(tab_MinKomp[Konserwacja coolery],MATCH($B59,tab_MinKomp[[Stanowisko / Position ]:[Stanowisko / Position ]],0)))</f>
        <v>n/a</v>
      </c>
      <c r="EU60" s="194" t="str">
        <f>IF(INDEX(tab_MinKomp[Konserwacja piecy],MATCH($B59,tab_MinKomp[[Stanowisko / Position ]:[Stanowisko / Position ]],0))="n/a","n/a",EU59-INDEX(tab_MinKomp[Konserwacja piecy],MATCH($B59,tab_MinKomp[[Stanowisko / Position ]:[Stanowisko / Position ]],0)))</f>
        <v>n/a</v>
      </c>
      <c r="EV60" s="194" t="str">
        <f>IF(INDEX(tab_MinKomp[Rysunek techniczny- czytanie],MATCH($B59,tab_MinKomp[[Stanowisko / Position ]:[Stanowisko / Position ]],0))="n/a","n/a",EV59-INDEX(tab_MinKomp[Rysunek techniczny- czytanie],MATCH($B59,tab_MinKomp[[Stanowisko / Position ]:[Stanowisko / Position ]],0)))</f>
        <v>n/a</v>
      </c>
      <c r="EW60" s="194" t="str">
        <f>IF(INDEX(tab_MinKomp[Elektryka],MATCH($B59,tab_MinKomp[[Stanowisko / Position ]:[Stanowisko / Position ]],0))="n/a","n/a",EW59-INDEX(tab_MinKomp[Elektryka],MATCH($B59,tab_MinKomp[[Stanowisko / Position ]:[Stanowisko / Position ]],0)))</f>
        <v>n/a</v>
      </c>
      <c r="EX60" s="194" t="str">
        <f>IF(INDEX(tab_MinKomp[Pneumatyka],MATCH($B59,tab_MinKomp[[Stanowisko / Position ]:[Stanowisko / Position ]],0))="n/a","n/a",EX59-INDEX(tab_MinKomp[Pneumatyka],MATCH($B59,tab_MinKomp[[Stanowisko / Position ]:[Stanowisko / Position ]],0)))</f>
        <v>n/a</v>
      </c>
      <c r="EY60" s="194" t="str">
        <f>IF(INDEX(tab_MinKomp[[Hydraulika ]],MATCH($B59,tab_MinKomp[[Stanowisko / Position ]:[Stanowisko / Position ]],0))="n/a","n/a",EY59-INDEX(tab_MinKomp[[Hydraulika ]],MATCH($B59,tab_MinKomp[[Stanowisko / Position ]:[Stanowisko / Position ]],0)))</f>
        <v>n/a</v>
      </c>
      <c r="EZ60" s="194" t="str">
        <f>IF(INDEX(tab_MinKomp[Podciśnienie],MATCH($B59,tab_MinKomp[[Stanowisko / Position ]:[Stanowisko / Position ]],0))="n/a","n/a",EZ59-INDEX(tab_MinKomp[Podciśnienie],MATCH($B59,tab_MinKomp[[Stanowisko / Position ]:[Stanowisko / Position ]],0)))</f>
        <v>n/a</v>
      </c>
      <c r="FA60" s="194" t="str">
        <f>IF(INDEX(tab_MinKomp[Usuwanie awarii],MATCH($B59,tab_MinKomp[[Stanowisko / Position ]:[Stanowisko / Position ]],0))="n/a","n/a",FA59-INDEX(tab_MinKomp[Usuwanie awarii],MATCH($B59,tab_MinKomp[[Stanowisko / Position ]:[Stanowisko / Position ]],0)))</f>
        <v>n/a</v>
      </c>
      <c r="FB60" s="194" t="str">
        <f>IF(INDEX(tab_MinKomp[Obsługa robotów],MATCH($B59,tab_MinKomp[[Stanowisko / Position ]:[Stanowisko / Position ]],0))="n/a","n/a",FB59-INDEX(tab_MinKomp[Obsługa robotów],MATCH($B59,tab_MinKomp[[Stanowisko / Position ]:[Stanowisko / Position ]],0)))</f>
        <v>n/a</v>
      </c>
      <c r="FC60" s="194" t="str">
        <f>IF(INDEX(tab_MinKomp[Obsługa sterowania maszyny],MATCH($B59,tab_MinKomp[[Stanowisko / Position ]:[Stanowisko / Position ]],0))="n/a","n/a",FC59-INDEX(tab_MinKomp[Obsługa sterowania maszyny],MATCH($B59,tab_MinKomp[[Stanowisko / Position ]:[Stanowisko / Position ]],0)))</f>
        <v>n/a</v>
      </c>
      <c r="FD60" s="194" t="str">
        <f>IF(INDEX(tab_MinKomp[Usuwanie przyczyn żródłowych],MATCH($B59,tab_MinKomp[[Stanowisko / Position ]:[Stanowisko / Position ]],0))="n/a","n/a",FD59-INDEX(tab_MinKomp[Usuwanie przyczyn żródłowych],MATCH($B59,tab_MinKomp[[Stanowisko / Position ]:[Stanowisko / Position ]],0)))</f>
        <v>n/a</v>
      </c>
      <c r="FE60" s="194" t="str">
        <f>IF(INDEX(tab_MinKomp[Cmms stosowanie],MATCH($B59,tab_MinKomp[[Stanowisko / Position ]:[Stanowisko / Position ]],0))="n/a","n/a",FE59-INDEX(tab_MinKomp[Cmms stosowanie],MATCH($B59,tab_MinKomp[[Stanowisko / Position ]:[Stanowisko / Position ]],0)))</f>
        <v>n/a</v>
      </c>
      <c r="FF60" s="190" t="str">
        <f>IF(INDEX(tab_MinKomp[Testy czystości / Reinheitstests],MATCH($B59,tab_MinKomp[[Stanowisko / Position ]:[Stanowisko / Position ]],0))="n/a","n/a",FF59-INDEX(tab_MinKomp[Testy czystości / Reinheitstests],MATCH($B59,tab_MinKomp[[Stanowisko / Position ]:[Stanowisko / Position ]],0)))</f>
        <v>n/a</v>
      </c>
      <c r="FG60" s="194" t="str">
        <f>IF(INDEX(tab_MinKomp[Czyszczenie form plastikowych],MATCH($B59,tab_MinKomp[[Stanowisko / Position ]:[Stanowisko / Position ]],0))="n/a","n/a",FG59-INDEX(tab_MinKomp[Czyszczenie form plastikowych],MATCH($B59,tab_MinKomp[[Stanowisko / Position ]:[Stanowisko / Position ]],0)))</f>
        <v>n/a</v>
      </c>
      <c r="FH60" s="194" t="str">
        <f>IF(INDEX(tab_MinKomp[Wymiana form plastik],MATCH($B59,tab_MinKomp[[Stanowisko / Position ]:[Stanowisko / Position ]],0))="n/a","n/a",FH59-INDEX(tab_MinKomp[Wymiana form plastik],MATCH($B59,tab_MinKomp[[Stanowisko / Position ]:[Stanowisko / Position ]],0)))</f>
        <v>n/a</v>
      </c>
      <c r="FI60" s="194" t="str">
        <f>IF(INDEX(tab_MinKomp[Wymiana form guma],MATCH($B59,tab_MinKomp[[Stanowisko / Position ]:[Stanowisko / Position ]],0))="n/a","n/a",FI59-INDEX(tab_MinKomp[Wymiana form guma],MATCH($B59,tab_MinKomp[[Stanowisko / Position ]:[Stanowisko / Position ]],0)))</f>
        <v>n/a</v>
      </c>
      <c r="FJ60" s="194" t="str">
        <f>IF(INDEX(tab_MinKomp[Konserwacja KK],MATCH($B59,tab_MinKomp[[Stanowisko / Position ]:[Stanowisko / Position ]],0))="n/a","n/a",FJ59-INDEX(tab_MinKomp[Konserwacja KK],MATCH($B59,tab_MinKomp[[Stanowisko / Position ]:[Stanowisko / Position ]],0)))</f>
        <v>n/a</v>
      </c>
      <c r="FK60" s="194" t="str">
        <f>IF(INDEX(tab_MinKomp[Konserwacja form guma],MATCH($B59,tab_MinKomp[[Stanowisko / Position ]:[Stanowisko / Position ]],0))="n/a","n/a",FK59-INDEX(tab_MinKomp[Konserwacja form guma],MATCH($B59,tab_MinKomp[[Stanowisko / Position ]:[Stanowisko / Position ]],0)))</f>
        <v>n/a</v>
      </c>
      <c r="FL60" s="194" t="str">
        <f>IF(INDEX(tab_MinKomp[Konserwacja form plastiki],MATCH($B59,tab_MinKomp[[Stanowisko / Position ]:[Stanowisko / Position ]],0))="n/a","n/a",FL59-INDEX(tab_MinKomp[Konserwacja form plastiki],MATCH($B59,tab_MinKomp[[Stanowisko / Position ]:[Stanowisko / Position ]],0)))</f>
        <v>n/a</v>
      </c>
      <c r="FM60" s="194" t="str">
        <f>IF(INDEX(tab_MinKomp[Konserwacja Gorącego Kanału],MATCH($B59,tab_MinKomp[[Stanowisko / Position ]:[Stanowisko / Position ]],0))="n/a","n/a",FM59-INDEX(tab_MinKomp[Konserwacja Gorącego Kanału],MATCH($B59,tab_MinKomp[[Stanowisko / Position ]:[Stanowisko / Position ]],0)))</f>
        <v>n/a</v>
      </c>
      <c r="FN60" s="194" t="str">
        <f>IF(INDEX(tab_MinKomp[MS Office (Excel)],MATCH($B59,tab_MinKomp[[Stanowisko / Position ]:[Stanowisko / Position ]],0))="n/a","n/a",FN59-INDEX(tab_MinKomp[MS Office (Excel)],MATCH($B59,tab_MinKomp[[Stanowisko / Position ]:[Stanowisko / Position ]],0)))</f>
        <v>n/a</v>
      </c>
      <c r="FO60" s="194" t="str">
        <f>IF(INDEX(tab_MinKomp[MS Office (Word)],MATCH($B59,tab_MinKomp[[Stanowisko / Position ]:[Stanowisko / Position ]],0))="n/a","n/a",FO59-INDEX(tab_MinKomp[MS Office (Word)],MATCH($B59,tab_MinKomp[[Stanowisko / Position ]:[Stanowisko / Position ]],0)))</f>
        <v>n/a</v>
      </c>
      <c r="FP60" s="194" t="str">
        <f>IF(INDEX(tab_MinKomp[MS Office (Power Point)],MATCH($B59,tab_MinKomp[[Stanowisko / Position ]:[Stanowisko / Position ]],0))="n/a","n/a",FP59-INDEX(tab_MinKomp[MS Office (Power Point)],MATCH($B59,tab_MinKomp[[Stanowisko / Position ]:[Stanowisko / Position ]],0)))</f>
        <v>n/a</v>
      </c>
      <c r="FQ60" s="196" t="str">
        <f>IF(INDEX(tab_MinKomp[Język angielski / Englisch],MATCH($B59,tab_MinKomp[[Stanowisko / Position ]:[Stanowisko / Position ]],0))="n/a","n/a",FQ59-INDEX(tab_MinKomp[Język angielski / Englisch],MATCH($B59,tab_MinKomp[[Stanowisko / Position ]:[Stanowisko / Position ]],0)))</f>
        <v>n/a</v>
      </c>
      <c r="FR60" s="196" t="str">
        <f>IF(INDEX(tab_MinKomp[Język niemiecki / Deutsch],MATCH($B59,tab_MinKomp[[Stanowisko / Position ]:[Stanowisko / Position ]],0))="n/a","n/a",FR59-INDEX(tab_MinKomp[Język niemiecki / Deutsch],MATCH($B59,tab_MinKomp[[Stanowisko / Position ]:[Stanowisko / Position ]],0)))</f>
        <v>n/a</v>
      </c>
      <c r="FS60" s="194">
        <f>IF(INDEX(tab_MinKomp[Zarządzanie dokumentacją procesową / Process dokumentation management],MATCH($B59,tab_MinKomp[[Stanowisko / Position ]:[Stanowisko / Position ]],0))="n/a","n/a",FS59-INDEX(tab_MinKomp[Zarządzanie dokumentacją procesową / Process dokumentation management],MATCH($B59,tab_MinKomp[[Stanowisko / Position ]:[Stanowisko / Position ]],0)))</f>
        <v>-1</v>
      </c>
      <c r="FT60" s="194">
        <f>IF(INDEX(tab_MinKomp[Znajomość procesów z obszaru / Kenntiss der prozesse in dem Bereich],MATCH($B59,tab_MinKomp[[Stanowisko / Position ]:[Stanowisko / Position ]],0))="n/a","n/a",FT59-INDEX(tab_MinKomp[Znajomość procesów z obszaru / Kenntiss der prozesse in dem Bereich],MATCH($B59,tab_MinKomp[[Stanowisko / Position ]:[Stanowisko / Position ]],0)))</f>
        <v>-1</v>
      </c>
      <c r="FU60" s="194">
        <f>IF(INDEX(tab_MinKomp[optymalizacja procesów / Prozessoptymalisierung],MATCH($B59,tab_MinKomp[[Stanowisko / Position ]:[Stanowisko / Position ]],0))="n/a","n/a",FU59-INDEX(tab_MinKomp[optymalizacja procesów / Prozessoptymalisierung],MATCH($B59,tab_MinKomp[[Stanowisko / Position ]:[Stanowisko / Position ]],0)))</f>
        <v>0</v>
      </c>
      <c r="FV60" s="194">
        <f>IF(INDEX(tab_MinKomp[Umiejętności szkoleniowe / Trainingsfähigkeiten],MATCH($B59,tab_MinKomp[[Stanowisko / Position ]:[Stanowisko / Position ]],0))="n/a","n/a",FV59-INDEX(tab_MinKomp[Umiejętności szkoleniowe / Trainingsfähigkeiten],MATCH($B59,tab_MinKomp[[Stanowisko / Position ]:[Stanowisko / Position ]],0)))</f>
        <v>0</v>
      </c>
      <c r="FW60" s="194">
        <f>IF(INDEX(tab_MinKomp[Analityczne myślenie, podejście / Analitysches Denken, Einstellung],MATCH($B59,tab_MinKomp[[Stanowisko / Position ]:[Stanowisko / Position ]],0))="n/a","n/a",FW59-INDEX(tab_MinKomp[Analityczne myślenie, podejście / Analitysches Denken, Einstellung],MATCH($B59,tab_MinKomp[[Stanowisko / Position ]:[Stanowisko / Position ]],0)))</f>
        <v>0</v>
      </c>
      <c r="FX60" s="194">
        <f>IF(INDEX(tab_MinKomp[Dokładność, precyzja w dzialaniu / Genauigkeit, Präzision in die Arbeit],MATCH($B59,tab_MinKomp[[Stanowisko / Position ]:[Stanowisko / Position ]],0))="n/a","n/a",FX59-INDEX(tab_MinKomp[Dokładność, precyzja w dzialaniu / Genauigkeit, Präzision in die Arbeit],MATCH($B59,tab_MinKomp[[Stanowisko / Position ]:[Stanowisko / Position ]],0)))</f>
        <v>-1</v>
      </c>
      <c r="FY60" s="194">
        <f>IF(INDEX(tab_MinKomp[Dyspozycyjność / Verfügbarkeit],MATCH($B59,tab_MinKomp[[Stanowisko / Position ]:[Stanowisko / Position ]],0))="n/a","n/a",FY59-INDEX(tab_MinKomp[Dyspozycyjność / Verfügbarkeit],MATCH($B59,tab_MinKomp[[Stanowisko / Position ]:[Stanowisko / Position ]],0)))</f>
        <v>-1</v>
      </c>
      <c r="FZ60" s="194">
        <f>IF(INDEX(tab_MinKomp[Zaangażowanie / 
Engagement],MATCH($B59,tab_MinKomp[[Stanowisko / Position ]:[Stanowisko / Position ]],0))="n/a","n/a",FZ59-INDEX(tab_MinKomp[Zaangażowanie / 
Engagement],MATCH($B59,tab_MinKomp[[Stanowisko / Position ]:[Stanowisko / Position ]],0)))</f>
        <v>-1</v>
      </c>
      <c r="GA60" s="194" t="str">
        <f>IF(INDEX(tab_MinKomp[Konserwacja form guma],MATCH($B59,tab_MinKomp[[Stanowisko / Position ]:[Stanowisko / Position ]],0))="n/a","n/a",GA59-INDEX(tab_MinKomp[Konserwacja form guma],MATCH($B59,tab_MinKomp[[Stanowisko / Position ]:[Stanowisko / Position ]],0)))</f>
        <v>n/a</v>
      </c>
      <c r="GB60" s="194" t="str">
        <f>IF(INDEX(tab_MinKomp[Konserwacja form plastiki],MATCH($B59,tab_MinKomp[[Stanowisko / Position ]:[Stanowisko / Position ]],0))="n/a","n/a",GB59-INDEX(tab_MinKomp[Konserwacja form plastiki],MATCH($B59,tab_MinKomp[[Stanowisko / Position ]:[Stanowisko / Position ]],0)))</f>
        <v>n/a</v>
      </c>
      <c r="GC60" s="194">
        <f>IF(INDEX(tab_MinKomp[Elastyczność w działaniu],MATCH($B59,tab_MinKomp[[Stanowisko / Position ]:[Stanowisko / Position ]],0))="n/a","n/a",GC59-INDEX(tab_MinKomp[Elastyczność w działaniu],MATCH($B59,tab_MinKomp[[Stanowisko / Position ]:[Stanowisko / Position ]],0)))</f>
        <v>-1</v>
      </c>
      <c r="GD60" s="194">
        <f>IF(INDEX(tab_MinKomp[Komunikatywność],MATCH($B59,tab_MinKomp[[Stanowisko / Position ]:[Stanowisko / Position ]],0))="n/a","n/a",GD59-INDEX(tab_MinKomp[Komunikatywność],MATCH($B59,tab_MinKomp[[Stanowisko / Position ]:[Stanowisko / Position ]],0)))</f>
        <v>0</v>
      </c>
      <c r="GE60" s="193" t="str">
        <f>IF(INDEX(tab_MinKomp[Motywowanie i budowanie zaangażowania zespołu],MATCH($B59,tab_MinKomp[[Stanowisko / Position ]:[Stanowisko / Position ]],0))="n/a","n/a",GE59-INDEX(tab_MinKomp[Motywowanie i budowanie zaangażowania zespołu],MATCH($B59,tab_MinKomp[[Stanowisko / Position ]:[Stanowisko / Position ]],0)))</f>
        <v>n/a</v>
      </c>
      <c r="GF60" s="186" t="s">
        <v>248</v>
      </c>
      <c r="GG60" s="186" t="s">
        <v>248</v>
      </c>
      <c r="GH60" s="186" t="s">
        <v>248</v>
      </c>
      <c r="GI60" s="186" t="s">
        <v>248</v>
      </c>
      <c r="GJ60" s="186" t="s">
        <v>248</v>
      </c>
      <c r="GK60" s="186" t="s">
        <v>248</v>
      </c>
      <c r="GL60" s="186" t="s">
        <v>248</v>
      </c>
      <c r="GM60" s="186" t="s">
        <v>248</v>
      </c>
      <c r="GN60" s="186" t="s">
        <v>248</v>
      </c>
      <c r="GO60" s="186" t="s">
        <v>248</v>
      </c>
      <c r="GP60" s="186" t="s">
        <v>248</v>
      </c>
      <c r="GQ60" s="186" t="s">
        <v>248</v>
      </c>
      <c r="GR60" s="186" t="s">
        <v>248</v>
      </c>
      <c r="GS60" s="186" t="s">
        <v>248</v>
      </c>
      <c r="GT60" s="186" t="s">
        <v>248</v>
      </c>
      <c r="GU60" s="186" t="s">
        <v>248</v>
      </c>
      <c r="GV60" s="186" t="s">
        <v>248</v>
      </c>
      <c r="GW60" s="186" t="s">
        <v>248</v>
      </c>
      <c r="GX60" s="186" t="s">
        <v>248</v>
      </c>
      <c r="GY60" s="186" t="s">
        <v>248</v>
      </c>
      <c r="GZ60" s="261" t="s">
        <v>248</v>
      </c>
      <c r="HA60" s="261" t="s">
        <v>248</v>
      </c>
      <c r="HB60" s="191">
        <f>SUM(G60:GE60)/(HB59-(SUM(G60:GE60)))</f>
        <v>-0.203125</v>
      </c>
    </row>
    <row r="61" spans="1:211" ht="24.9" customHeight="1" x14ac:dyDescent="0.3">
      <c r="A61" s="105" t="s">
        <v>314</v>
      </c>
      <c r="B61" s="105" t="s">
        <v>315</v>
      </c>
      <c r="C61" s="105" t="s">
        <v>424</v>
      </c>
      <c r="D61" s="105">
        <v>260</v>
      </c>
      <c r="E61" s="394" t="s">
        <v>411</v>
      </c>
      <c r="F61" s="185" t="s">
        <v>374</v>
      </c>
      <c r="G61" s="186">
        <v>1</v>
      </c>
      <c r="H61" s="186">
        <v>1</v>
      </c>
      <c r="I61" s="186">
        <v>1</v>
      </c>
      <c r="J61" s="186">
        <v>1</v>
      </c>
      <c r="K61" s="186">
        <v>1</v>
      </c>
      <c r="L61" s="186">
        <v>1</v>
      </c>
      <c r="M61" s="186" t="s">
        <v>248</v>
      </c>
      <c r="N61" s="186" t="s">
        <v>248</v>
      </c>
      <c r="O61" s="186">
        <v>1</v>
      </c>
      <c r="P61" s="186">
        <v>1</v>
      </c>
      <c r="Q61" s="186" t="s">
        <v>248</v>
      </c>
      <c r="R61" s="186" t="s">
        <v>248</v>
      </c>
      <c r="S61" s="186" t="s">
        <v>248</v>
      </c>
      <c r="T61" s="186" t="s">
        <v>248</v>
      </c>
      <c r="U61" s="186" t="s">
        <v>248</v>
      </c>
      <c r="V61" s="186" t="s">
        <v>248</v>
      </c>
      <c r="W61" s="186" t="s">
        <v>248</v>
      </c>
      <c r="X61" s="186" t="s">
        <v>248</v>
      </c>
      <c r="Y61" s="186" t="s">
        <v>248</v>
      </c>
      <c r="Z61" s="186" t="s">
        <v>248</v>
      </c>
      <c r="AA61" s="186" t="s">
        <v>248</v>
      </c>
      <c r="AB61" s="186" t="s">
        <v>248</v>
      </c>
      <c r="AC61" s="186" t="s">
        <v>248</v>
      </c>
      <c r="AD61" s="186" t="s">
        <v>248</v>
      </c>
      <c r="AE61" s="186" t="s">
        <v>248</v>
      </c>
      <c r="AF61" s="186" t="s">
        <v>248</v>
      </c>
      <c r="AG61" s="186" t="s">
        <v>248</v>
      </c>
      <c r="AH61" s="186" t="s">
        <v>248</v>
      </c>
      <c r="AI61" s="186" t="s">
        <v>248</v>
      </c>
      <c r="AJ61" s="186" t="s">
        <v>248</v>
      </c>
      <c r="AK61" s="186" t="s">
        <v>248</v>
      </c>
      <c r="AL61" s="186">
        <v>1</v>
      </c>
      <c r="AM61" s="186" t="s">
        <v>248</v>
      </c>
      <c r="AN61" s="186" t="s">
        <v>248</v>
      </c>
      <c r="AO61" s="186">
        <v>1</v>
      </c>
      <c r="AP61" s="186" t="s">
        <v>248</v>
      </c>
      <c r="AQ61" s="186">
        <v>1</v>
      </c>
      <c r="AR61" s="186" t="s">
        <v>248</v>
      </c>
      <c r="AS61" s="186" t="s">
        <v>248</v>
      </c>
      <c r="AT61" s="186" t="s">
        <v>248</v>
      </c>
      <c r="AU61" s="186" t="s">
        <v>248</v>
      </c>
      <c r="AV61" s="186">
        <v>1</v>
      </c>
      <c r="AW61" s="186">
        <v>1</v>
      </c>
      <c r="AX61" s="186" t="s">
        <v>248</v>
      </c>
      <c r="AY61" s="186" t="s">
        <v>248</v>
      </c>
      <c r="AZ61" s="186" t="s">
        <v>248</v>
      </c>
      <c r="BA61" s="186" t="s">
        <v>248</v>
      </c>
      <c r="BB61" s="186" t="s">
        <v>248</v>
      </c>
      <c r="BC61" s="186" t="s">
        <v>248</v>
      </c>
      <c r="BD61" s="186" t="s">
        <v>248</v>
      </c>
      <c r="BE61" s="186" t="s">
        <v>248</v>
      </c>
      <c r="BF61" s="186" t="s">
        <v>248</v>
      </c>
      <c r="BG61" s="186" t="s">
        <v>248</v>
      </c>
      <c r="BH61" s="186" t="s">
        <v>248</v>
      </c>
      <c r="BI61" s="186" t="s">
        <v>248</v>
      </c>
      <c r="BJ61" s="186" t="s">
        <v>248</v>
      </c>
      <c r="BK61" s="186" t="s">
        <v>248</v>
      </c>
      <c r="BL61" s="186" t="s">
        <v>248</v>
      </c>
      <c r="BM61" s="186" t="s">
        <v>248</v>
      </c>
      <c r="BN61" s="186" t="s">
        <v>248</v>
      </c>
      <c r="BO61" s="186">
        <v>1</v>
      </c>
      <c r="BP61" s="186" t="s">
        <v>248</v>
      </c>
      <c r="BQ61" s="186" t="s">
        <v>248</v>
      </c>
      <c r="BR61" s="186" t="s">
        <v>248</v>
      </c>
      <c r="BS61" s="186">
        <v>1</v>
      </c>
      <c r="BT61" s="186" t="s">
        <v>248</v>
      </c>
      <c r="BU61" s="186">
        <v>1</v>
      </c>
      <c r="BV61" s="186">
        <v>1</v>
      </c>
      <c r="BW61" s="186">
        <v>1</v>
      </c>
      <c r="BX61" s="186">
        <v>1</v>
      </c>
      <c r="BY61" s="186" t="s">
        <v>248</v>
      </c>
      <c r="BZ61" s="186">
        <v>1</v>
      </c>
      <c r="CA61" s="186">
        <v>1</v>
      </c>
      <c r="CB61" s="186">
        <v>1</v>
      </c>
      <c r="CC61" s="186" t="s">
        <v>248</v>
      </c>
      <c r="CD61" s="186">
        <v>1</v>
      </c>
      <c r="CE61" s="186">
        <v>1</v>
      </c>
      <c r="CF61" s="186">
        <v>1</v>
      </c>
      <c r="CG61" s="186">
        <v>1</v>
      </c>
      <c r="CH61" s="186" t="s">
        <v>248</v>
      </c>
      <c r="CI61" s="186" t="s">
        <v>248</v>
      </c>
      <c r="CJ61" s="186" t="s">
        <v>248</v>
      </c>
      <c r="CK61" s="186" t="s">
        <v>248</v>
      </c>
      <c r="CL61" s="186" t="s">
        <v>248</v>
      </c>
      <c r="CM61" s="186" t="s">
        <v>248</v>
      </c>
      <c r="CN61" s="186" t="s">
        <v>248</v>
      </c>
      <c r="CO61" s="186" t="s">
        <v>248</v>
      </c>
      <c r="CP61" s="186" t="s">
        <v>248</v>
      </c>
      <c r="CQ61" s="186" t="s">
        <v>248</v>
      </c>
      <c r="CR61" s="186" t="s">
        <v>248</v>
      </c>
      <c r="CS61" s="186" t="s">
        <v>248</v>
      </c>
      <c r="CT61" s="186" t="s">
        <v>248</v>
      </c>
      <c r="CU61" s="186" t="s">
        <v>248</v>
      </c>
      <c r="CV61" s="186" t="s">
        <v>248</v>
      </c>
      <c r="CW61" s="186">
        <v>1</v>
      </c>
      <c r="CX61" s="186" t="s">
        <v>248</v>
      </c>
      <c r="CY61" s="186" t="s">
        <v>248</v>
      </c>
      <c r="CZ61" s="186" t="s">
        <v>248</v>
      </c>
      <c r="DA61" s="186" t="s">
        <v>248</v>
      </c>
      <c r="DB61" s="186" t="s">
        <v>248</v>
      </c>
      <c r="DC61" s="186" t="s">
        <v>248</v>
      </c>
      <c r="DD61" s="186" t="s">
        <v>248</v>
      </c>
      <c r="DE61" s="186" t="s">
        <v>248</v>
      </c>
      <c r="DF61" s="186">
        <v>1</v>
      </c>
      <c r="DG61" s="186" t="s">
        <v>248</v>
      </c>
      <c r="DH61" s="186" t="s">
        <v>248</v>
      </c>
      <c r="DI61" s="186" t="s">
        <v>248</v>
      </c>
      <c r="DJ61" s="186" t="s">
        <v>248</v>
      </c>
      <c r="DK61" s="186" t="s">
        <v>248</v>
      </c>
      <c r="DL61" s="186" t="s">
        <v>248</v>
      </c>
      <c r="DM61" s="186" t="s">
        <v>248</v>
      </c>
      <c r="DN61" s="186" t="s">
        <v>248</v>
      </c>
      <c r="DO61" s="186" t="s">
        <v>248</v>
      </c>
      <c r="DP61" s="186" t="s">
        <v>248</v>
      </c>
      <c r="DQ61" s="186" t="s">
        <v>248</v>
      </c>
      <c r="DR61" s="186" t="s">
        <v>248</v>
      </c>
      <c r="DS61" s="186" t="s">
        <v>248</v>
      </c>
      <c r="DT61" s="186" t="s">
        <v>248</v>
      </c>
      <c r="DU61" s="186" t="s">
        <v>248</v>
      </c>
      <c r="DV61" s="186" t="s">
        <v>248</v>
      </c>
      <c r="DW61" s="186" t="s">
        <v>248</v>
      </c>
      <c r="DX61" s="186" t="s">
        <v>248</v>
      </c>
      <c r="DY61" s="186" t="s">
        <v>248</v>
      </c>
      <c r="DZ61" s="186" t="s">
        <v>248</v>
      </c>
      <c r="EA61" s="186" t="s">
        <v>248</v>
      </c>
      <c r="EB61" s="186" t="s">
        <v>248</v>
      </c>
      <c r="EC61" s="186" t="s">
        <v>248</v>
      </c>
      <c r="ED61" s="186" t="s">
        <v>248</v>
      </c>
      <c r="EE61" s="186" t="s">
        <v>248</v>
      </c>
      <c r="EF61" s="186" t="s">
        <v>248</v>
      </c>
      <c r="EG61" s="186" t="s">
        <v>248</v>
      </c>
      <c r="EH61" s="186" t="s">
        <v>248</v>
      </c>
      <c r="EI61" s="186" t="s">
        <v>248</v>
      </c>
      <c r="EJ61" s="186" t="s">
        <v>248</v>
      </c>
      <c r="EK61" s="186" t="s">
        <v>248</v>
      </c>
      <c r="EL61" s="184" t="s">
        <v>248</v>
      </c>
      <c r="EM61" s="184" t="s">
        <v>248</v>
      </c>
      <c r="EN61" s="184" t="s">
        <v>248</v>
      </c>
      <c r="EO61" s="186" t="s">
        <v>248</v>
      </c>
      <c r="EP61" s="186" t="s">
        <v>248</v>
      </c>
      <c r="EQ61" s="186" t="s">
        <v>248</v>
      </c>
      <c r="ER61" s="186" t="s">
        <v>248</v>
      </c>
      <c r="ES61" s="186" t="s">
        <v>248</v>
      </c>
      <c r="ET61" s="186" t="s">
        <v>248</v>
      </c>
      <c r="EU61" s="186" t="s">
        <v>248</v>
      </c>
      <c r="EV61" s="186" t="s">
        <v>248</v>
      </c>
      <c r="EW61" s="186" t="s">
        <v>248</v>
      </c>
      <c r="EX61" s="186" t="s">
        <v>248</v>
      </c>
      <c r="EY61" s="186" t="s">
        <v>248</v>
      </c>
      <c r="EZ61" s="186" t="s">
        <v>248</v>
      </c>
      <c r="FA61" s="186" t="s">
        <v>248</v>
      </c>
      <c r="FB61" s="186" t="s">
        <v>248</v>
      </c>
      <c r="FC61" s="186" t="s">
        <v>248</v>
      </c>
      <c r="FD61" s="186" t="s">
        <v>248</v>
      </c>
      <c r="FE61" s="186" t="s">
        <v>248</v>
      </c>
      <c r="FF61" s="186" t="s">
        <v>248</v>
      </c>
      <c r="FG61" s="186" t="s">
        <v>248</v>
      </c>
      <c r="FH61" s="186" t="s">
        <v>248</v>
      </c>
      <c r="FI61" s="186" t="s">
        <v>248</v>
      </c>
      <c r="FJ61" s="186" t="s">
        <v>248</v>
      </c>
      <c r="FK61" s="186" t="s">
        <v>248</v>
      </c>
      <c r="FL61" s="186" t="s">
        <v>248</v>
      </c>
      <c r="FM61" s="186" t="s">
        <v>248</v>
      </c>
      <c r="FN61" s="186">
        <v>1</v>
      </c>
      <c r="FO61" s="186">
        <v>1</v>
      </c>
      <c r="FP61" s="186">
        <v>1</v>
      </c>
      <c r="FQ61" s="187" t="s">
        <v>248</v>
      </c>
      <c r="FR61" s="187" t="s">
        <v>248</v>
      </c>
      <c r="FS61" s="186">
        <v>1</v>
      </c>
      <c r="FT61" s="186">
        <v>1</v>
      </c>
      <c r="FU61" s="186">
        <v>1</v>
      </c>
      <c r="FV61" s="186">
        <v>1</v>
      </c>
      <c r="FW61" s="186">
        <v>1</v>
      </c>
      <c r="FX61" s="186">
        <v>1</v>
      </c>
      <c r="FY61" s="186">
        <v>1</v>
      </c>
      <c r="FZ61" s="186">
        <v>1</v>
      </c>
      <c r="GA61" s="186" t="s">
        <v>248</v>
      </c>
      <c r="GB61" s="186" t="s">
        <v>248</v>
      </c>
      <c r="GC61" s="186">
        <v>1</v>
      </c>
      <c r="GD61" s="186">
        <v>1</v>
      </c>
      <c r="GE61" s="186" t="s">
        <v>248</v>
      </c>
      <c r="GF61" s="186" t="s">
        <v>248</v>
      </c>
      <c r="GG61" s="186" t="s">
        <v>248</v>
      </c>
      <c r="GH61" s="186" t="s">
        <v>248</v>
      </c>
      <c r="GI61" s="186" t="s">
        <v>248</v>
      </c>
      <c r="GJ61" s="186" t="s">
        <v>248</v>
      </c>
      <c r="GK61" s="186" t="s">
        <v>248</v>
      </c>
      <c r="GL61" s="186" t="s">
        <v>248</v>
      </c>
      <c r="GM61" s="186" t="s">
        <v>248</v>
      </c>
      <c r="GN61" s="186" t="s">
        <v>248</v>
      </c>
      <c r="GO61" s="186" t="s">
        <v>248</v>
      </c>
      <c r="GP61" s="186" t="s">
        <v>248</v>
      </c>
      <c r="GQ61" s="186" t="s">
        <v>248</v>
      </c>
      <c r="GR61" s="186" t="s">
        <v>248</v>
      </c>
      <c r="GS61" s="186" t="s">
        <v>248</v>
      </c>
      <c r="GT61" s="186" t="s">
        <v>248</v>
      </c>
      <c r="GU61" s="186" t="s">
        <v>248</v>
      </c>
      <c r="GV61" s="186" t="s">
        <v>248</v>
      </c>
      <c r="GW61" s="186" t="s">
        <v>248</v>
      </c>
      <c r="GX61" s="186" t="s">
        <v>248</v>
      </c>
      <c r="GY61" s="186" t="s">
        <v>248</v>
      </c>
      <c r="GZ61" s="261" t="s">
        <v>248</v>
      </c>
      <c r="HA61" s="261" t="s">
        <v>248</v>
      </c>
      <c r="HB61" s="188">
        <f>SUM(G61:GE61)</f>
        <v>41</v>
      </c>
    </row>
    <row r="62" spans="1:211" ht="24.9" customHeight="1" thickBot="1" x14ac:dyDescent="0.35">
      <c r="A62" s="108" t="str">
        <f>A61</f>
        <v>Prod.-Q-1</v>
      </c>
      <c r="B62" s="108" t="str">
        <f>B61</f>
        <v>Pracownik Produkcji</v>
      </c>
      <c r="C62" s="108" t="str">
        <f>C61</f>
        <v>WC</v>
      </c>
      <c r="D62" s="108">
        <f>D61</f>
        <v>260</v>
      </c>
      <c r="E62" s="395"/>
      <c r="F62" s="189" t="s">
        <v>375</v>
      </c>
      <c r="G62" s="192">
        <f>IF(INDEX(tab_MinKomp[Przepisy BHP / BHP Vorschriften],MATCH($B61,tab_MinKomp[[Stanowisko / Position ]:[Stanowisko / Position ]],0))="n/a","n/a",G61-INDEX(tab_MinKomp[Przepisy BHP / BHP Vorschriften],MATCH($B61,tab_MinKomp[[Stanowisko / Position ]:[Stanowisko / Position ]],0)))</f>
        <v>-1</v>
      </c>
      <c r="H62" s="193">
        <f>IF(INDEX(tab_MinKomp[Przepisy PPOŻ / Brandschutzbestimmungen],MATCH($B61,tab_MinKomp[[Stanowisko / Position ]:[Stanowisko / Position ]],0))="n/a","n/a",H61-INDEX(tab_MinKomp[Przepisy PPOŻ / Brandschutzbestimmungen],MATCH($B61,tab_MinKomp[[Stanowisko / Position ]:[Stanowisko / Position ]],0)))</f>
        <v>0</v>
      </c>
      <c r="I62" s="193">
        <f>IF(INDEX(tab_MinKomp[Ryzyko zawodowe na stanowiskach pracyv/ Berufliche Risiken an Arbeitsstellen],MATCH($B61,tab_MinKomp[[Stanowisko / Position ]:[Stanowisko / Position ]],0))="n/a","n/a",I61-INDEX(tab_MinKomp[Ryzyko zawodowe na stanowiskach pracyv/ Berufliche Risiken an Arbeitsstellen],MATCH($B61,tab_MinKomp[[Stanowisko / Position ]:[Stanowisko / Position ]],0)))</f>
        <v>-1</v>
      </c>
      <c r="J62" s="193">
        <f>IF(INDEX(tab_MinKomp[Gospodarka substancjami niebezpiecznymi / Gefahrstoffmanagement],MATCH($B61,tab_MinKomp[[Stanowisko / Position ]:[Stanowisko / Position ]],0))="n/a","n/a",J61-INDEX(tab_MinKomp[Gospodarka substancjami niebezpiecznymi / Gefahrstoffmanagement],MATCH($B61,tab_MinKomp[[Stanowisko / Position ]:[Stanowisko / Position ]],0)))</f>
        <v>0</v>
      </c>
      <c r="K62" s="193">
        <f>IF(INDEX(tab_MinKomp[Gospodarka odpadami / Abfallwirtschaft],MATCH($B61,tab_MinKomp[[Stanowisko / Position ]:[Stanowisko / Position ]],0))="n/a","n/a",K61-INDEX(tab_MinKomp[Gospodarka odpadami / Abfallwirtschaft],MATCH($B61,tab_MinKomp[[Stanowisko / Position ]:[Stanowisko / Position ]],0)))</f>
        <v>0</v>
      </c>
      <c r="L62" s="194" t="str">
        <f>IF(INDEX(tab_MinKomp[Przepisy kodeksu pracy / Bestimmungen des Arbeitsgesetzes],MATCH($B61,tab_MinKomp[[Stanowisko / Position ]:[Stanowisko / Position ]],0))="n/a","n/a",L61-INDEX(tab_MinKomp[Przepisy kodeksu pracy / Bestimmungen des Arbeitsgesetzes],MATCH($B61,tab_MinKomp[[Stanowisko / Position ]:[Stanowisko / Position ]],0)))</f>
        <v>n/a</v>
      </c>
      <c r="M62" s="195" t="str">
        <f>IF(INDEX(tab_MinKomp[Przepisy o ub.społ. ZUS  / Sozialversicherungsvorschriften],MATCH($B61,tab_MinKomp[[Stanowisko / Position ]:[Stanowisko / Position ]],0))="n/a","n/a",M61-INDEX(tab_MinKomp[Przepisy o ub.społ. ZUS  / Sozialversicherungsvorschriften],MATCH($B61,tab_MinKomp[[Stanowisko / Position ]:[Stanowisko / Position ]],0)))</f>
        <v>n/a</v>
      </c>
      <c r="N62" s="194" t="str">
        <f>IF(INDEX(tab_MinKomp[PRZEPISY O PDOF /persönlich Einkommensteuergesetz ],MATCH($B61,tab_MinKomp[[Stanowisko / Position ]:[Stanowisko / Position ]],0))="n/a","n/a",N61-INDEX(tab_MinKomp[PRZEPISY O PDOF /persönlich Einkommensteuergesetz ],MATCH($B61,tab_MinKomp[[Stanowisko / Position ]:[Stanowisko / Position ]],0)))</f>
        <v>n/a</v>
      </c>
      <c r="O62" s="194">
        <f>IF(INDEX(tab_MinKomp[Regulamin pracy / Arbeitsordnung],MATCH($B61,tab_MinKomp[[Stanowisko / Position ]:[Stanowisko / Position ]],0))="n/a","n/a",O61-INDEX(tab_MinKomp[Regulamin pracy / Arbeitsordnung],MATCH($B61,tab_MinKomp[[Stanowisko / Position ]:[Stanowisko / Position ]],0)))</f>
        <v>0</v>
      </c>
      <c r="P62" s="194">
        <f>IF(INDEX(tab_MinKomp[Regulamin wynagradzania / Vergütungsordnung],MATCH($B61,tab_MinKomp[[Stanowisko / Position ]:[Stanowisko / Position ]],0))="n/a","n/a",P61-INDEX(tab_MinKomp[Regulamin wynagradzania / Vergütungsordnung],MATCH($B61,tab_MinKomp[[Stanowisko / Position ]:[Stanowisko / Position ]],0)))</f>
        <v>0</v>
      </c>
      <c r="Q62" s="194" t="str">
        <f>IF(INDEX(tab_MinKomp[System R2PŁATNIK PRO: Płace / Lohnabrechnung],MATCH($B61,tab_MinKomp[[Stanowisko / Position ]:[Stanowisko / Position ]],0))="n/a","n/a",Q61-INDEX(tab_MinKomp[System R2PŁATNIK PRO: Płace / Lohnabrechnung],MATCH($B61,tab_MinKomp[[Stanowisko / Position ]:[Stanowisko / Position ]],0)))</f>
        <v>n/a</v>
      </c>
      <c r="R62" s="194" t="str">
        <f>IF(INDEX(tab_MinKomp[SystemR2PŁATNIK PRO: KADRY / Personaldaten],MATCH($B61,tab_MinKomp[[Stanowisko / Position ]:[Stanowisko / Position ]],0))="n/a","n/a",R61-INDEX(tab_MinKomp[SystemR2PŁATNIK PRO: KADRY / Personaldaten],MATCH($B61,tab_MinKomp[[Stanowisko / Position ]:[Stanowisko / Position ]],0)))</f>
        <v>n/a</v>
      </c>
      <c r="S62" s="194" t="str">
        <f>IF(INDEX(tab_MinKomp[SYSTEM R2PŁATNIK PRO: zarządzanie pracownikami / Arbeitsverwaltung],MATCH($B61,tab_MinKomp[[Stanowisko / Position ]:[Stanowisko / Position ]],0))="n/a","n/a",S61-INDEX(tab_MinKomp[SYSTEM R2PŁATNIK PRO: zarządzanie pracownikami / Arbeitsverwaltung],MATCH($B61,tab_MinKomp[[Stanowisko / Position ]:[Stanowisko / Position ]],0)))</f>
        <v>n/a</v>
      </c>
      <c r="T62" s="194" t="str">
        <f>IF(INDEX(tab_MinKomp[Doradztwo, wsparcie personalne / Personalberatung und Unterstützung],MATCH($B61,tab_MinKomp[[Stanowisko / Position ]:[Stanowisko / Position ]],0))="n/a","n/a",T61-INDEX(tab_MinKomp[Doradztwo, wsparcie personalne / Personalberatung und Unterstützung],MATCH($B61,tab_MinKomp[[Stanowisko / Position ]:[Stanowisko / Position ]],0)))</f>
        <v>n/a</v>
      </c>
      <c r="U62" s="194" t="str">
        <f>IF(INDEX(tab_MinKomp[Przepisy o podatku VAT / MwSt.- Gesetz],MATCH($B61,tab_MinKomp[[Stanowisko / Position ]:[Stanowisko / Position ]],0))="n/a","n/a",U61-INDEX(tab_MinKomp[Przepisy o podatku VAT / MwSt.- Gesetz],MATCH($B61,tab_MinKomp[[Stanowisko / Position ]:[Stanowisko / Position ]],0)))</f>
        <v>n/a</v>
      </c>
      <c r="V62" s="194" t="str">
        <f>IF(INDEX(tab_MinKomp[PrzepisyPDOP / geschäftlich Einkommensteuergesetz],MATCH($B61,tab_MinKomp[[Stanowisko / Position ]:[Stanowisko / Position ]],0))="n/a","n/a",V61-INDEX(tab_MinKomp[PrzepisyPDOP / geschäftlich Einkommensteuergesetz],MATCH($B61,tab_MinKomp[[Stanowisko / Position ]:[Stanowisko / Position ]],0)))</f>
        <v>n/a</v>
      </c>
      <c r="W62" s="194" t="str">
        <f>IF(INDEX(tab_MinKomp[System BAAN / FINANSE (FIBU)],MATCH($B61,tab_MinKomp[[Stanowisko / Position ]:[Stanowisko / Position ]],0))="n/a","n/a",W61-INDEX(tab_MinKomp[System BAAN / FINANSE (FIBU)],MATCH($B61,tab_MinKomp[[Stanowisko / Position ]:[Stanowisko / Position ]],0)))</f>
        <v>n/a</v>
      </c>
      <c r="X62" s="194" t="str">
        <f>IF(INDEX(tab_MinKomp[Systemy pomocnicze / Hilfssysteme(STOCKPROGRAM, KALK2000 etc.)],MATCH($B61,tab_MinKomp[[Stanowisko / Position ]:[Stanowisko / Position ]],0))="n/a","n/a",X61-INDEX(tab_MinKomp[Systemy pomocnicze / Hilfssysteme(STOCKPROGRAM, KALK2000 etc.)],MATCH($B61,tab_MinKomp[[Stanowisko / Position ]:[Stanowisko / Position ]],0)))</f>
        <v>n/a</v>
      </c>
      <c r="Y62" s="194" t="str">
        <f>IF(INDEX(tab_MinKomp[Polityka rachunkowości / Buchführungspolitik],MATCH($B61,tab_MinKomp[[Stanowisko / Position ]:[Stanowisko / Position ]],0))="n/a","n/a",Y61-INDEX(tab_MinKomp[Polityka rachunkowości / Buchführungspolitik],MATCH($B61,tab_MinKomp[[Stanowisko / Position ]:[Stanowisko / Position ]],0)))</f>
        <v>n/a</v>
      </c>
      <c r="Z62" s="194" t="str">
        <f>IF(INDEX(tab_MinKomp[Ustawa o rachunkowości / Rechnungslegungsgesetz],MATCH($B61,tab_MinKomp[[Stanowisko / Position ]:[Stanowisko / Position ]],0))="n/a","n/a",Z61-INDEX(tab_MinKomp[Ustawa o rachunkowości / Rechnungslegungsgesetz],MATCH($B61,tab_MinKomp[[Stanowisko / Position ]:[Stanowisko / Position ]],0)))</f>
        <v>n/a</v>
      </c>
      <c r="AA62" s="194" t="str">
        <f>IF(INDEX(tab_MinKomp[WORKFLOW - TS-100],MATCH($B61,tab_MinKomp[[Stanowisko / Position ]:[Stanowisko / Position ]],0))="n/a","n/a",AA61-INDEX(tab_MinKomp[WORKFLOW - TS-100],MATCH($B61,tab_MinKomp[[Stanowisko / Position ]:[Stanowisko / Position ]],0)))</f>
        <v>n/a</v>
      </c>
      <c r="AB62" s="194" t="str">
        <f>IF(INDEX(tab_MinKomp[WORKFLOW - SFMS],MATCH($B61,tab_MinKomp[[Stanowisko / Position ]:[Stanowisko / Position ]],0))="n/a","n/a",AB61-INDEX(tab_MinKomp[WORKFLOW - SFMS],MATCH($B61,tab_MinKomp[[Stanowisko / Position ]:[Stanowisko / Position ]],0)))</f>
        <v>n/a</v>
      </c>
      <c r="AC62" s="194" t="str">
        <f>IF(INDEX(tab_MinKomp[System ISO 9001:2015],MATCH($B61,tab_MinKomp[[Stanowisko / Position ]:[Stanowisko / Position ]],0))="n/a","n/a",AC61-INDEX(tab_MinKomp[System ISO 9001:2015],MATCH($B61,tab_MinKomp[[Stanowisko / Position ]:[Stanowisko / Position ]],0)))</f>
        <v>n/a</v>
      </c>
      <c r="AD62" s="194" t="str">
        <f>IF(INDEX(tab_MinKomp[System ISO 9001:2015],MATCH($B61,tab_MinKomp[[Stanowisko / Position ]:[Stanowisko / Position ]],0))="n/a","n/a",AD61-INDEX(tab_MinKomp[System ISO 9001:2015],MATCH($B61,tab_MinKomp[[Stanowisko / Position ]:[Stanowisko / Position ]],0)))</f>
        <v>n/a</v>
      </c>
      <c r="AE62" s="194" t="str">
        <f>IF(INDEX(tab_MinKomp[System ISO 9001:2015],MATCH($B61,tab_MinKomp[[Stanowisko / Position ]:[Stanowisko / Position ]],0))="n/a","n/a",AE61-INDEX(tab_MinKomp[System ISO 9001:2015],MATCH($B61,tab_MinKomp[[Stanowisko / Position ]:[Stanowisko / Position ]],0)))</f>
        <v>n/a</v>
      </c>
      <c r="AF62" s="194" t="str">
        <f>IF(INDEX(tab_MinKomp[System ISO 9001:2015],MATCH($B61,tab_MinKomp[[Stanowisko / Position ]:[Stanowisko / Position ]],0))="n/a","n/a",AF61-INDEX(tab_MinKomp[System ISO 9001:2015],MATCH($B61,tab_MinKomp[[Stanowisko / Position ]:[Stanowisko / Position ]],0)))</f>
        <v>n/a</v>
      </c>
      <c r="AG62" s="194" t="str">
        <f>IF(INDEX(tab_MinKomp[Wymagania VDA 6.3 Process / Forderungen],MATCH($B61,tab_MinKomp[[Stanowisko / Position ]:[Stanowisko / Position ]],0))="n/a","n/a",AG61-INDEX(tab_MinKomp[Wymagania VDA 6.3 Process / Forderungen],MATCH($B61,tab_MinKomp[[Stanowisko / Position ]:[Stanowisko / Position ]],0)))</f>
        <v>n/a</v>
      </c>
      <c r="AH62" s="194" t="str">
        <f>IF(INDEX(tab_MinKomp[Wymagania VDA 6.5 Product / Forderungen],MATCH($B61,tab_MinKomp[[Stanowisko / Position ]:[Stanowisko / Position ]],0))="n/a","n/a",AH61-INDEX(tab_MinKomp[Wymagania VDA 6.5 Product / Forderungen],MATCH($B61,tab_MinKomp[[Stanowisko / Position ]:[Stanowisko / Position ]],0)))</f>
        <v>n/a</v>
      </c>
      <c r="AI62" s="194" t="str">
        <f>IF(INDEX(tab_MinKomp[System ISO 9001:2015],MATCH($B61,tab_MinKomp[[Stanowisko / Position ]:[Stanowisko / Position ]],0))="n/a","n/a",AI61-INDEX(tab_MinKomp[System ISO 9001:2015],MATCH($B61,tab_MinKomp[[Stanowisko / Position ]:[Stanowisko / Position ]],0)))</f>
        <v>n/a</v>
      </c>
      <c r="AJ62" s="194" t="str">
        <f>IF(INDEX(tab_MinKomp[Auditor systemu ISO 17021:2018],MATCH($B61,tab_MinKomp[[Stanowisko / Position ]:[Stanowisko / Position ]],0))="n/a","n/a",AJ61-INDEX(tab_MinKomp[Auditor systemu ISO 17021:2018],MATCH($B61,tab_MinKomp[[Stanowisko / Position ]:[Stanowisko / Position ]],0)))</f>
        <v>n/a</v>
      </c>
      <c r="AK62" s="194" t="str">
        <f>IF(INDEX(tab_MinKomp[Pełnomocnik systemu / Systemvertreter],MATCH($B61,tab_MinKomp[[Stanowisko / Position ]:[Stanowisko / Position ]],0))="n/a","n/a",AK61-INDEX(tab_MinKomp[Pełnomocnik systemu / Systemvertreter],MATCH($B61,tab_MinKomp[[Stanowisko / Position ]:[Stanowisko / Position ]],0)))</f>
        <v>n/a</v>
      </c>
      <c r="AL62" s="194">
        <f>IF(INDEX(tab_MinKomp[Polityka Etyczna - Compliance],MATCH($B61,tab_MinKomp[[Stanowisko / Position ]:[Stanowisko / Position ]],0))="n/a","n/a",AL61-INDEX(tab_MinKomp[Polityka Etyczna - Compliance],MATCH($B61,tab_MinKomp[[Stanowisko / Position ]:[Stanowisko / Position ]],0)))</f>
        <v>0</v>
      </c>
      <c r="AM62" s="194" t="str">
        <f>IF(INDEX(tab_MinKomp[WDRAŻANIE NOWYCH PROJEKTÓW/ PROCEDURA CTM],MATCH($B61,tab_MinKomp[[Stanowisko / Position ]:[Stanowisko / Position ]],0))="n/a","n/a",AM61-INDEX(tab_MinKomp[WDRAŻANIE NOWYCH PROJEKTÓW/ PROCEDURA CTM],MATCH($B61,tab_MinKomp[[Stanowisko / Position ]:[Stanowisko / Position ]],0)))</f>
        <v>n/a</v>
      </c>
      <c r="AN62" s="194" t="str">
        <f>IF(INDEX(tab_MinKomp[KAMIENIE MILOWE MSL/PIFF],MATCH($B61,tab_MinKomp[[Stanowisko / Position ]:[Stanowisko / Position ]],0))="n/a","n/a",AN61-INDEX(tab_MinKomp[KAMIENIE MILOWE MSL/PIFF],MATCH($B61,tab_MinKomp[[Stanowisko / Position ]:[Stanowisko / Position ]],0)))</f>
        <v>n/a</v>
      </c>
      <c r="AO62" s="194">
        <f>IF(INDEX(tab_MinKomp[CP],MATCH($B61,tab_MinKomp[[Stanowisko / Position ]:[Stanowisko / Position ]],0))="n/a","n/a",AO61-INDEX(tab_MinKomp[CP],MATCH($B61,tab_MinKomp[[Stanowisko / Position ]:[Stanowisko / Position ]],0)))</f>
        <v>0</v>
      </c>
      <c r="AP62" s="194" t="str">
        <f>IF(INDEX(tab_MinKomp[FMEA],MATCH($B61,tab_MinKomp[[Stanowisko / Position ]:[Stanowisko / Position ]],0))="n/a","n/a",AP61-INDEX(tab_MinKomp[FMEA],MATCH($B61,tab_MinKomp[[Stanowisko / Position ]:[Stanowisko / Position ]],0)))</f>
        <v>n/a</v>
      </c>
      <c r="AQ62" s="194">
        <f>IF(INDEX(tab_MinKomp[FLOW CHART],MATCH($B61,tab_MinKomp[[Stanowisko / Position ]:[Stanowisko / Position ]],0))="n/a","n/a",AQ61-INDEX(tab_MinKomp[FLOW CHART],MATCH($B61,tab_MinKomp[[Stanowisko / Position ]:[Stanowisko / Position ]],0)))</f>
        <v>0</v>
      </c>
      <c r="AR62" s="194" t="str">
        <f>IF(INDEX(tab_MinKomp[APQP],MATCH($B61,tab_MinKomp[[Stanowisko / Position ]:[Stanowisko / Position ]],0))="n/a","n/a",AR61-INDEX(tab_MinKomp[APQP],MATCH($B61,tab_MinKomp[[Stanowisko / Position ]:[Stanowisko / Position ]],0)))</f>
        <v>n/a</v>
      </c>
      <c r="AS62" s="194" t="str">
        <f>IF(INDEX(tab_MinKomp[MSA],MATCH($B61,tab_MinKomp[[Stanowisko / Position ]:[Stanowisko / Position ]],0))="n/a","n/a",AS61-INDEX(tab_MinKomp[MSA],MATCH($B61,tab_MinKomp[[Stanowisko / Position ]:[Stanowisko / Position ]],0)))</f>
        <v>n/a</v>
      </c>
      <c r="AT62" s="194" t="str">
        <f>IF(INDEX(tab_MinKomp[SPC],MATCH($B61,tab_MinKomp[[Stanowisko / Position ]:[Stanowisko / Position ]],0))="n/a","n/a",AT61-INDEX(tab_MinKomp[SPC],MATCH($B61,tab_MinKomp[[Stanowisko / Position ]:[Stanowisko / Position ]],0)))</f>
        <v>n/a</v>
      </c>
      <c r="AU62" s="194" t="str">
        <f>IF(INDEX(tab_MinKomp[CSR (SPECYFICZNE WYMAGANIA KLIENTA)],MATCH($B61,tab_MinKomp[[Stanowisko / Position ]:[Stanowisko / Position ]],0))="n/a","n/a",AU61-INDEX(tab_MinKomp[CSR (SPECYFICZNE WYMAGANIA KLIENTA)],MATCH($B61,tab_MinKomp[[Stanowisko / Position ]:[Stanowisko / Position ]],0)))</f>
        <v>n/a</v>
      </c>
      <c r="AV62" s="194">
        <f>IF(INDEX(tab_MinKomp[5S],MATCH($B61,tab_MinKomp[[Stanowisko / Position ]:[Stanowisko / Position ]],0))="n/a","n/a",AV61-INDEX(tab_MinKomp[5S],MATCH($B61,tab_MinKomp[[Stanowisko / Position ]:[Stanowisko / Position ]],0)))</f>
        <v>-1</v>
      </c>
      <c r="AW62" s="194">
        <f>IF(INDEX(tab_MinKomp[LEAN MANAGEMENT],MATCH($B61,tab_MinKomp[[Stanowisko / Position ]:[Stanowisko / Position ]],0))="n/a","n/a",AW61-INDEX(tab_MinKomp[LEAN MANAGEMENT],MATCH($B61,tab_MinKomp[[Stanowisko / Position ]:[Stanowisko / Position ]],0)))</f>
        <v>0</v>
      </c>
      <c r="AX62" s="194" t="str">
        <f>IF(INDEX(tab_MinKomp[5R],MATCH($B61,tab_MinKomp[[Stanowisko / Position ]:[Stanowisko / Position ]],0))="n/a","n/a",AX61-INDEX(tab_MinKomp[5R],MATCH($B61,tab_MinKomp[[Stanowisko / Position ]:[Stanowisko / Position ]],0)))</f>
        <v>n/a</v>
      </c>
      <c r="AY62" s="194" t="str">
        <f>IF(INDEX(tab_MinKomp[Six Sigma],MATCH($B61,tab_MinKomp[[Stanowisko / Position ]:[Stanowisko / Position ]],0))="n/a","n/a",AY61-INDEX(tab_MinKomp[Six Sigma],MATCH($B61,tab_MinKomp[[Stanowisko / Position ]:[Stanowisko / Position ]],0)))</f>
        <v>n/a</v>
      </c>
      <c r="AZ62" s="194" t="str">
        <f>IF(INDEX(tab_MinKomp[System BAAN / Distribution &amp; Supply Chain],MATCH($B61,tab_MinKomp[[Stanowisko / Position ]:[Stanowisko / Position ]],0))="n/a","n/a",AZ61-INDEX(tab_MinKomp[System BAAN / Distribution &amp; Supply Chain],MATCH($B61,tab_MinKomp[[Stanowisko / Position ]:[Stanowisko / Position ]],0)))</f>
        <v>n/a</v>
      </c>
      <c r="BA62" s="194" t="str">
        <f>IF(INDEX(tab_MinKomp[Gospodarka magazynowa / Lagerverwaltung],MATCH($B61,tab_MinKomp[[Stanowisko / Position ]:[Stanowisko / Position ]],0))="n/a","n/a",BA61-INDEX(tab_MinKomp[Gospodarka magazynowa / Lagerverwaltung],MATCH($B61,tab_MinKomp[[Stanowisko / Position ]:[Stanowisko / Position ]],0)))</f>
        <v>n/a</v>
      </c>
      <c r="BB62" s="194" t="str">
        <f>IF(INDEX(tab_MinKomp[Inwentaryzacja - organizacja i przebieg / Inventurprozess],MATCH($B61,tab_MinKomp[[Stanowisko / Position ]:[Stanowisko / Position ]],0))="n/a","n/a",BB61-INDEX(tab_MinKomp[Inwentaryzacja - organizacja i przebieg / Inventurprozess],MATCH($B61,tab_MinKomp[[Stanowisko / Position ]:[Stanowisko / Position ]],0)))</f>
        <v>n/a</v>
      </c>
      <c r="BC62" s="194" t="str">
        <f>IF(INDEX(tab_MinKomp[Organizacja dostaw / Versorgungsorganisation],MATCH($B61,tab_MinKomp[[Stanowisko / Position ]:[Stanowisko / Position ]],0))="n/a","n/a",BC61-INDEX(tab_MinKomp[Organizacja dostaw / Versorgungsorganisation],MATCH($B61,tab_MinKomp[[Stanowisko / Position ]:[Stanowisko / Position ]],0)))</f>
        <v>n/a</v>
      </c>
      <c r="BD62" s="194" t="str">
        <f>IF(INDEX(tab_MinKomp[Organizacja wysyłek / Organisation von Lieferungen],MATCH($B61,tab_MinKomp[[Stanowisko / Position ]:[Stanowisko / Position ]],0))="n/a","n/a",BD61-INDEX(tab_MinKomp[Organizacja wysyłek / Organisation von Lieferungen],MATCH($B61,tab_MinKomp[[Stanowisko / Position ]:[Stanowisko / Position ]],0)))</f>
        <v>n/a</v>
      </c>
      <c r="BE62" s="194" t="str">
        <f>IF(INDEX(tab_MinKomp[Analiza magazynowa - Program Polen.mdb / Inventuranalyse],MATCH($B61,tab_MinKomp[[Stanowisko / Position ]:[Stanowisko / Position ]],0))="n/a","n/a",BE61-INDEX(tab_MinKomp[Analiza magazynowa - Program Polen.mdb / Inventuranalyse],MATCH($B61,tab_MinKomp[[Stanowisko / Position ]:[Stanowisko / Position ]],0)))</f>
        <v>n/a</v>
      </c>
      <c r="BF62" s="190" t="str">
        <f>IF(INDEX(tab_MinKomp[MMOG (Materials Management Operations Guidelines)],MATCH($B61,tab_MinKomp[[Stanowisko / Position ]:[Stanowisko / Position ]],0))="n/a","n/a",BF61-INDEX(tab_MinKomp[MMOG (Materials Management Operations Guidelines)],MATCH($B61,tab_MinKomp[[Stanowisko / Position ]:[Stanowisko / Position ]],0)))</f>
        <v>n/a</v>
      </c>
      <c r="BG62" s="190" t="str">
        <f>IF(INDEX(tab_MinKomp[GPP],MATCH($B61,tab_MinKomp[[Stanowisko / Position ]:[Stanowisko / Position ]],0))="n/a","n/a",BG61-INDEX(tab_MinKomp[GPP],MATCH($B61,tab_MinKomp[[Stanowisko / Position ]:[Stanowisko / Position ]],0)))</f>
        <v>n/a</v>
      </c>
      <c r="BH62" s="190" t="str">
        <f>IF(INDEX(tab_MinKomp[AIAG (Automotive Industry Action Group)],MATCH($B61,tab_MinKomp[[Stanowisko / Position ]:[Stanowisko / Position ]],0))="n/a","n/a",BH61-INDEX(tab_MinKomp[AIAG (Automotive Industry Action Group)],MATCH($B61,tab_MinKomp[[Stanowisko / Position ]:[Stanowisko / Position ]],0)))</f>
        <v>n/a</v>
      </c>
      <c r="BI62" s="190" t="str">
        <f>IF(INDEX(tab_MinKomp[Super-G disputes],MATCH($B61,tab_MinKomp[[Stanowisko / Position ]:[Stanowisko / Position ]],0))="n/a","n/a",BI61-INDEX(tab_MinKomp[Super-G disputes],MATCH($B61,tab_MinKomp[[Stanowisko / Position ]:[Stanowisko / Position ]],0)))</f>
        <v>n/a</v>
      </c>
      <c r="BJ62" s="190" t="str">
        <f>IF(INDEX(tab_MinKomp[CMMS3/eDDL (Direct Data Link)],MATCH($B61,tab_MinKomp[[Stanowisko / Position ]:[Stanowisko / Position ]],0))="n/a","n/a",BJ61-INDEX(tab_MinKomp[CMMS3/eDDL (Direct Data Link)],MATCH($B61,tab_MinKomp[[Stanowisko / Position ]:[Stanowisko / Position ]],0)))</f>
        <v>n/a</v>
      </c>
      <c r="BK62" s="190" t="str">
        <f>IF(INDEX(tab_MinKomp[MP&amp;L (Material Planning and Logistics)],MATCH($B61,tab_MinKomp[[Stanowisko / Position ]:[Stanowisko / Position ]],0))="n/a","n/a",BK61-INDEX(tab_MinKomp[MP&amp;L (Material Planning and Logistics)],MATCH($B61,tab_MinKomp[[Stanowisko / Position ]:[Stanowisko / Position ]],0)))</f>
        <v>n/a</v>
      </c>
      <c r="BL62" s="190" t="str">
        <f>IF(INDEX(tab_MinKomp[Supplier delivery rating],MATCH($B61,tab_MinKomp[[Stanowisko / Position ]:[Stanowisko / Position ]],0))="n/a","n/a",BL61-INDEX(tab_MinKomp[Supplier delivery rating],MATCH($B61,tab_MinKomp[[Stanowisko / Position ]:[Stanowisko / Position ]],0)))</f>
        <v>n/a</v>
      </c>
      <c r="BM62" s="194" t="str">
        <f>IF(INDEX(tab_MinKomp[Wymagania VDA 6.5 Product / Forderungen],MATCH($B61,tab_MinKomp[[Stanowisko / Position ]:[Stanowisko / Position ]],0))="n/a","n/a",BM61-INDEX(tab_MinKomp[Wymagania VDA 6.5 Product / Forderungen],MATCH($B61,tab_MinKomp[[Stanowisko / Position ]:[Stanowisko / Position ]],0)))</f>
        <v>n/a</v>
      </c>
      <c r="BN62" s="194" t="str">
        <f>IF(INDEX(tab_MinKomp[Wymagania VDA 6.5 Product / Forderungen],MATCH($B61,tab_MinKomp[[Stanowisko / Position ]:[Stanowisko / Position ]],0))="n/a","n/a",BN61-INDEX(tab_MinKomp[Wymagania VDA 6.5 Product / Forderungen],MATCH($B61,tab_MinKomp[[Stanowisko / Position ]:[Stanowisko / Position ]],0)))</f>
        <v>n/a</v>
      </c>
      <c r="BO62" s="194">
        <f>IF(INDEX(tab_MinKomp[5S],MATCH($B61,tab_MinKomp[[Stanowisko / Position ]:[Stanowisko / Position ]],0))="n/a","n/a",BO61-INDEX(tab_MinKomp[5S],MATCH($B61,tab_MinKomp[[Stanowisko / Position ]:[Stanowisko / Position ]],0)))</f>
        <v>-1</v>
      </c>
      <c r="BP62" s="194" t="str">
        <f>IF(INDEX(tab_MinKomp[Wymagania VDA 6.5 Product / Forderungen],MATCH($B61,tab_MinKomp[[Stanowisko / Position ]:[Stanowisko / Position ]],0))="n/a","n/a",BP61-INDEX(tab_MinKomp[Wymagania VDA 6.5 Product / Forderungen],MATCH($B61,tab_MinKomp[[Stanowisko / Position ]:[Stanowisko / Position ]],0)))</f>
        <v>n/a</v>
      </c>
      <c r="BQ62" s="194" t="str">
        <f>IF(INDEX(tab_MinKomp[Wymagania VDA 6.5 Product / Forderungen],MATCH($B61,tab_MinKomp[[Stanowisko / Position ]:[Stanowisko / Position ]],0))="n/a","n/a",BQ61-INDEX(tab_MinKomp[Wymagania VDA 6.5 Product / Forderungen],MATCH($B61,tab_MinKomp[[Stanowisko / Position ]:[Stanowisko / Position ]],0)))</f>
        <v>n/a</v>
      </c>
      <c r="BR62" s="194" t="str">
        <f>IF(INDEX(tab_MinKomp[Wymagania VDA 6.5 Product / Forderungen],MATCH($B61,tab_MinKomp[[Stanowisko / Position ]:[Stanowisko / Position ]],0))="n/a","n/a",BR61-INDEX(tab_MinKomp[Wymagania VDA 6.5 Product / Forderungen],MATCH($B61,tab_MinKomp[[Stanowisko / Position ]:[Stanowisko / Position ]],0)))</f>
        <v>n/a</v>
      </c>
      <c r="BS62" s="194">
        <f>IF(INDEX(tab_MinKomp[5S],MATCH($B61,tab_MinKomp[[Stanowisko / Position ]:[Stanowisko / Position ]],0))="n/a","n/a",BS61-INDEX(tab_MinKomp[5S],MATCH($B61,tab_MinKomp[[Stanowisko / Position ]:[Stanowisko / Position ]],0)))</f>
        <v>-1</v>
      </c>
      <c r="BT62" s="194" t="str">
        <f>IF(INDEX(tab_MinKomp[Wymagania VDA 6.5 Product / Forderungen],MATCH($B61,tab_MinKomp[[Stanowisko / Position ]:[Stanowisko / Position ]],0))="n/a","n/a",BT61-INDEX(tab_MinKomp[Wymagania VDA 6.5 Product / Forderungen],MATCH($B61,tab_MinKomp[[Stanowisko / Position ]:[Stanowisko / Position ]],0)))</f>
        <v>n/a</v>
      </c>
      <c r="BU62" s="194">
        <f>IF(INDEX(tab_MinKomp[LEAN MANAGEMENT],MATCH($B61,tab_MinKomp[[Stanowisko / Position ]:[Stanowisko / Position ]],0))="n/a","n/a",BU61-INDEX(tab_MinKomp[LEAN MANAGEMENT],MATCH($B61,tab_MinKomp[[Stanowisko / Position ]:[Stanowisko / Position ]],0)))</f>
        <v>0</v>
      </c>
      <c r="BV62" s="194">
        <f>IF(INDEX(tab_MinKomp[5S],MATCH($B61,tab_MinKomp[[Stanowisko / Position ]:[Stanowisko / Position ]],0))="n/a","n/a",BV61-INDEX(tab_MinKomp[5S],MATCH($B61,tab_MinKomp[[Stanowisko / Position ]:[Stanowisko / Position ]],0)))</f>
        <v>-1</v>
      </c>
      <c r="BW62" s="194">
        <f>IF(INDEX(tab_MinKomp[5S],MATCH($B61,tab_MinKomp[[Stanowisko / Position ]:[Stanowisko / Position ]],0))="n/a","n/a",BW61-INDEX(tab_MinKomp[5S],MATCH($B61,tab_MinKomp[[Stanowisko / Position ]:[Stanowisko / Position ]],0)))</f>
        <v>-1</v>
      </c>
      <c r="BX62" s="194">
        <f>IF(INDEX(tab_MinKomp[5S],MATCH($B61,tab_MinKomp[[Stanowisko / Position ]:[Stanowisko / Position ]],0))="n/a","n/a",BX61-INDEX(tab_MinKomp[5S],MATCH($B61,tab_MinKomp[[Stanowisko / Position ]:[Stanowisko / Position ]],0)))</f>
        <v>-1</v>
      </c>
      <c r="BY62" s="194" t="str">
        <f>IF(INDEX(tab_MinKomp[Wymagania VDA 6.5 Product / Forderungen],MATCH($B61,tab_MinKomp[[Stanowisko / Position ]:[Stanowisko / Position ]],0))="n/a","n/a",BY61-INDEX(tab_MinKomp[Wymagania VDA 6.5 Product / Forderungen],MATCH($B61,tab_MinKomp[[Stanowisko / Position ]:[Stanowisko / Position ]],0)))</f>
        <v>n/a</v>
      </c>
      <c r="BZ62" s="194">
        <f>IF(INDEX(tab_MinKomp[5S],MATCH($B61,tab_MinKomp[[Stanowisko / Position ]:[Stanowisko / Position ]],0))="n/a","n/a",BZ61-INDEX(tab_MinKomp[5S],MATCH($B61,tab_MinKomp[[Stanowisko / Position ]:[Stanowisko / Position ]],0)))</f>
        <v>-1</v>
      </c>
      <c r="CA62" s="194">
        <f>IF(INDEX(tab_MinKomp[LEAN MANAGEMENT],MATCH($B61,tab_MinKomp[[Stanowisko / Position ]:[Stanowisko / Position ]],0))="n/a","n/a",CA61-INDEX(tab_MinKomp[LEAN MANAGEMENT],MATCH($B61,tab_MinKomp[[Stanowisko / Position ]:[Stanowisko / Position ]],0)))</f>
        <v>0</v>
      </c>
      <c r="CB62" s="194">
        <f>IF(INDEX(tab_MinKomp[5S],MATCH($B61,tab_MinKomp[[Stanowisko / Position ]:[Stanowisko / Position ]],0))="n/a","n/a",CB61-INDEX(tab_MinKomp[5S],MATCH($B61,tab_MinKomp[[Stanowisko / Position ]:[Stanowisko / Position ]],0)))</f>
        <v>-1</v>
      </c>
      <c r="CC62" s="194" t="str">
        <f>IF(INDEX(tab_MinKomp[Wymagania VDA 6.5 Product / Forderungen],MATCH($B61,tab_MinKomp[[Stanowisko / Position ]:[Stanowisko / Position ]],0))="n/a","n/a",CC61-INDEX(tab_MinKomp[Wymagania VDA 6.5 Product / Forderungen],MATCH($B61,tab_MinKomp[[Stanowisko / Position ]:[Stanowisko / Position ]],0)))</f>
        <v>n/a</v>
      </c>
      <c r="CD62" s="194">
        <f>IF(INDEX(tab_MinKomp[Obsługa maszyn Novapax / Novapax Maschinenbedienung],MATCH($B61,tab_MinKomp[[Stanowisko / Position ]:[Stanowisko / Position ]],0))="n/a","n/a",CD61-INDEX(tab_MinKomp[Obsługa maszyn Novapax / Novapax Maschinenbedienung],MATCH($B61,tab_MinKomp[[Stanowisko / Position ]:[Stanowisko / Position ]],0)))</f>
        <v>-1</v>
      </c>
      <c r="CE62" s="194">
        <f>IF(INDEX(tab_MinKomp[5S],MATCH($B61,tab_MinKomp[[Stanowisko / Position ]:[Stanowisko / Position ]],0))="n/a","n/a",CE61-INDEX(tab_MinKomp[5S],MATCH($B61,tab_MinKomp[[Stanowisko / Position ]:[Stanowisko / Position ]],0)))</f>
        <v>-1</v>
      </c>
      <c r="CF62" s="194">
        <f>IF(INDEX(tab_MinKomp[Obsługa maszyn Novapax / Novapax Maschinenbedienung],MATCH($B61,tab_MinKomp[[Stanowisko / Position ]:[Stanowisko / Position ]],0))="n/a","n/a",CF61-INDEX(tab_MinKomp[Obsługa maszyn Novapax / Novapax Maschinenbedienung],MATCH($B61,tab_MinKomp[[Stanowisko / Position ]:[Stanowisko / Position ]],0)))</f>
        <v>-1</v>
      </c>
      <c r="CG62" s="194">
        <f>IF(INDEX(tab_MinKomp[Eliminacja awarii / Beseitigung von Ausfällen],MATCH($B61,tab_MinKomp[[Stanowisko / Position ]:[Stanowisko / Position ]],0))="n/a","n/a",CG61-INDEX(tab_MinKomp[Eliminacja awarii / Beseitigung von Ausfällen],MATCH($B61,tab_MinKomp[[Stanowisko / Position ]:[Stanowisko / Position ]],0)))</f>
        <v>0</v>
      </c>
      <c r="CH62" s="194" t="str">
        <f>IF(INDEX(tab_MinKomp[Wymagania VDA 6.5 Product / Forderungen],MATCH($B61,tab_MinKomp[[Stanowisko / Position ]:[Stanowisko / Position ]],0))="n/a","n/a",CH61-INDEX(tab_MinKomp[Wymagania VDA 6.5 Product / Forderungen],MATCH($B61,tab_MinKomp[[Stanowisko / Position ]:[Stanowisko / Position ]],0)))</f>
        <v>n/a</v>
      </c>
      <c r="CI62" s="194" t="str">
        <f>IF(INDEX(tab_MinKomp[Wymagania VDA 6.5 Product / Forderungen],MATCH($B61,tab_MinKomp[[Stanowisko / Position ]:[Stanowisko / Position ]],0))="n/a","n/a",CI61-INDEX(tab_MinKomp[Wymagania VDA 6.5 Product / Forderungen],MATCH($B61,tab_MinKomp[[Stanowisko / Position ]:[Stanowisko / Position ]],0)))</f>
        <v>n/a</v>
      </c>
      <c r="CJ62" s="194" t="str">
        <f>IF(INDEX(tab_MinKomp[Wymagania VDA 6.5 Product / Forderungen],MATCH($B61,tab_MinKomp[[Stanowisko / Position ]:[Stanowisko / Position ]],0))="n/a","n/a",CJ61-INDEX(tab_MinKomp[Wymagania VDA 6.5 Product / Forderungen],MATCH($B61,tab_MinKomp[[Stanowisko / Position ]:[Stanowisko / Position ]],0)))</f>
        <v>n/a</v>
      </c>
      <c r="CK62" s="194" t="str">
        <f>IF(INDEX(tab_MinKomp[Wymagania VDA 6.5 Product / Forderungen],MATCH($B61,tab_MinKomp[[Stanowisko / Position ]:[Stanowisko / Position ]],0))="n/a","n/a",CK61-INDEX(tab_MinKomp[Wymagania VDA 6.5 Product / Forderungen],MATCH($B61,tab_MinKomp[[Stanowisko / Position ]:[Stanowisko / Position ]],0)))</f>
        <v>n/a</v>
      </c>
      <c r="CL62" s="194" t="str">
        <f>IF(INDEX(tab_MinKomp[Wymagania VDA 6.5 Product / Forderungen],MATCH($B61,tab_MinKomp[[Stanowisko / Position ]:[Stanowisko / Position ]],0))="n/a","n/a",CL61-INDEX(tab_MinKomp[Wymagania VDA 6.5 Product / Forderungen],MATCH($B61,tab_MinKomp[[Stanowisko / Position ]:[Stanowisko / Position ]],0)))</f>
        <v>n/a</v>
      </c>
      <c r="CM62" s="194" t="str">
        <f>IF(INDEX(tab_MinKomp[Informatyka ogólna (techniczne i systemowe) / Allgemeine IT (Technik und System)],MATCH($B61,tab_MinKomp[[Stanowisko / Position ]:[Stanowisko / Position ]],0))="n/a","n/a",CM61-INDEX(tab_MinKomp[Informatyka ogólna (techniczne i systemowe) / Allgemeine IT (Technik und System)],MATCH($B61,tab_MinKomp[[Stanowisko / Position ]:[Stanowisko / Position ]],0)))</f>
        <v>n/a</v>
      </c>
      <c r="CN62" s="194" t="str">
        <f>IF(INDEX(tab_MinKomp[Sieci komputerowe / Computernetzwerke],MATCH($B61,tab_MinKomp[[Stanowisko / Position ]:[Stanowisko / Position ]],0))="n/a","n/a",CN61-INDEX(tab_MinKomp[Sieci komputerowe / Computernetzwerke],MATCH($B61,tab_MinKomp[[Stanowisko / Position ]:[Stanowisko / Position ]],0)))</f>
        <v>n/a</v>
      </c>
      <c r="CO62" s="194" t="str">
        <f>IF(INDEX(tab_MinKomp[Hardware (komputery PC, drukarki biurowe i etykietowe, telefonia stacjonarna i mobilna) (PC, Drucker, Telefpne, Handys)],MATCH($B61,tab_MinKomp[[Stanowisko / Position ]:[Stanowisko / Position ]],0))="n/a","n/a",CO61-INDEX(tab_MinKomp[Hardware (komputery PC, drukarki biurowe i etykietowe, telefonia stacjonarna i mobilna) (PC, Drucker, Telefpne, Handys)],MATCH($B61,tab_MinKomp[[Stanowisko / Position ]:[Stanowisko / Position ]],0)))</f>
        <v>n/a</v>
      </c>
      <c r="CP62" s="194" t="str">
        <f>IF(INDEX(tab_MinKomp[Software &amp; Systems (MS Office, MS Remote Desktop)],MATCH($B61,tab_MinKomp[[Stanowisko / Position ]:[Stanowisko / Position ]],0))="n/a","n/a",CP61-INDEX(tab_MinKomp[Software &amp; Systems (MS Office, MS Remote Desktop)],MATCH($B61,tab_MinKomp[[Stanowisko / Position ]:[Stanowisko / Position ]],0)))</f>
        <v>n/a</v>
      </c>
      <c r="CQ62" s="194" t="str">
        <f>IF(INDEX(tab_MinKomp[Programowanie obiektowe (PHP) / Objektprogrammierung],MATCH($B61,tab_MinKomp[[Stanowisko / Position ]:[Stanowisko / Position ]],0))="n/a","n/a",CQ61-INDEX(tab_MinKomp[Programowanie obiektowe (PHP) / Objektprogrammierung],MATCH($B61,tab_MinKomp[[Stanowisko / Position ]:[Stanowisko / Position ]],0)))</f>
        <v>n/a</v>
      </c>
      <c r="CR62" s="194" t="str">
        <f>IF(INDEX(tab_MinKomp[Scrum],MATCH($B61,tab_MinKomp[[Stanowisko / Position ]:[Stanowisko / Position ]],0))="n/a","n/a",CR61-INDEX(tab_MinKomp[Scrum],MATCH($B61,tab_MinKomp[[Stanowisko / Position ]:[Stanowisko / Position ]],0)))</f>
        <v>n/a</v>
      </c>
      <c r="CS62" s="194" t="str">
        <f>IF(INDEX(tab_MinKomp[SQL (MySQL)],MATCH($B61,tab_MinKomp[[Stanowisko / Position ]:[Stanowisko / Position ]],0))="n/a","n/a",CS61-INDEX(tab_MinKomp[SQL (MySQL)],MATCH($B61,tab_MinKomp[[Stanowisko / Position ]:[Stanowisko / Position ]],0)))</f>
        <v>n/a</v>
      </c>
      <c r="CT62" s="194" t="str">
        <f>IF(INDEX(tab_MinKomp[Javascript],MATCH($B61,tab_MinKomp[[Stanowisko / Position ]:[Stanowisko / Position ]],0))="n/a","n/a",CT61-INDEX(tab_MinKomp[Javascript],MATCH($B61,tab_MinKomp[[Stanowisko / Position ]:[Stanowisko / Position ]],0)))</f>
        <v>n/a</v>
      </c>
      <c r="CU62" s="194" t="str">
        <f>IF(INDEX(tab_MinKomp[Joomla],MATCH($B61,tab_MinKomp[[Stanowisko / Position ]:[Stanowisko / Position ]],0))="n/a","n/a",CU61-INDEX(tab_MinKomp[Joomla],MATCH($B61,tab_MinKomp[[Stanowisko / Position ]:[Stanowisko / Position ]],0)))</f>
        <v>n/a</v>
      </c>
      <c r="CV62" s="194" t="str">
        <f>IF(INDEX(tab_MinKomp[Bash],MATCH($B61,tab_MinKomp[[Stanowisko / Position ]:[Stanowisko / Position ]],0))="n/a","n/a",CV61-INDEX(tab_MinKomp[Bash],MATCH($B61,tab_MinKomp[[Stanowisko / Position ]:[Stanowisko / Position ]],0)))</f>
        <v>n/a</v>
      </c>
      <c r="CW62" s="194">
        <f>IF(INDEX(tab_MinKomp[Systemy MES (HYDRA / SFMS)],MATCH($B61,tab_MinKomp[[Stanowisko / Position ]:[Stanowisko / Position ]],0))="n/a","n/a",CW61-INDEX(tab_MinKomp[Systemy MES (HYDRA / SFMS)],MATCH($B61,tab_MinKomp[[Stanowisko / Position ]:[Stanowisko / Position ]],0)))</f>
        <v>-1</v>
      </c>
      <c r="CX62" s="194" t="str">
        <f>IF(INDEX(tab_MinKomp[HTML / CSS],MATCH($B61,tab_MinKomp[[Stanowisko / Position ]:[Stanowisko / Position ]],0))="n/a","n/a",CX61-INDEX(tab_MinKomp[HTML / CSS],MATCH($B61,tab_MinKomp[[Stanowisko / Position ]:[Stanowisko / Position ]],0)))</f>
        <v>n/a</v>
      </c>
      <c r="CY62" s="194" t="str">
        <f>IF(INDEX(tab_MinKomp[SYSTEM PR],MATCH($B61,tab_MinKomp[[Stanowisko / Position ]:[Stanowisko / Position ]],0))="n/a","n/a",CY61-INDEX(tab_MinKomp[SYSTEM PR],MATCH($B61,tab_MinKomp[[Stanowisko / Position ]:[Stanowisko / Position ]],0)))</f>
        <v>n/a</v>
      </c>
      <c r="CZ62" s="194" t="str">
        <f>IF(INDEX(tab_MinKomp[System Einkauf XP / EBA],MATCH($B61,tab_MinKomp[[Stanowisko / Position ]:[Stanowisko / Position ]],0))="n/a","n/a",CZ61-INDEX(tab_MinKomp[System Einkauf XP / EBA],MATCH($B61,tab_MinKomp[[Stanowisko / Position ]:[Stanowisko / Position ]],0)))</f>
        <v>n/a</v>
      </c>
      <c r="DA62" s="194" t="str">
        <f>IF(INDEX(tab_MinKomp[Techniki negocjacyjne / Verhandlungstechniken],MATCH($B61,tab_MinKomp[[Stanowisko / Position ]:[Stanowisko / Position ]],0))="n/a","n/a",DA61-INDEX(tab_MinKomp[Techniki negocjacyjne / Verhandlungstechniken],MATCH($B61,tab_MinKomp[[Stanowisko / Position ]:[Stanowisko / Position ]],0)))</f>
        <v>n/a</v>
      </c>
      <c r="DB62" s="194" t="str">
        <f>IF(INDEX(tab_MinKomp[Znajomość rynku branżowego / Kenntnis des Industrie Marktes],MATCH($B61,tab_MinKomp[[Stanowisko / Position ]:[Stanowisko / Position ]],0))="n/a","n/a",DB61-INDEX(tab_MinKomp[Znajomość rynku branżowego / Kenntnis des Industrie Marktes],MATCH($B61,tab_MinKomp[[Stanowisko / Position ]:[Stanowisko / Position ]],0)))</f>
        <v>n/a</v>
      </c>
      <c r="DC62" s="194" t="str">
        <f>IF(INDEX(tab_MinKomp[SUPPLIER MANAGEMENT],MATCH($B61,tab_MinKomp[[Stanowisko / Position ]:[Stanowisko / Position ]],0))="n/a","n/a",DC61-INDEX(tab_MinKomp[SUPPLIER MANAGEMENT],MATCH($B61,tab_MinKomp[[Stanowisko / Position ]:[Stanowisko / Position ]],0)))</f>
        <v>n/a</v>
      </c>
      <c r="DD62" s="194" t="str">
        <f>IF(INDEX(tab_MinKomp[SUPPLIER MANAGEMENT],MATCH($B61,tab_MinKomp[[Stanowisko / Position ]:[Stanowisko / Position ]],0))="n/a","n/a",DD61-INDEX(tab_MinKomp[SUPPLIER MANAGEMENT],MATCH($B61,tab_MinKomp[[Stanowisko / Position ]:[Stanowisko / Position ]],0)))</f>
        <v>n/a</v>
      </c>
      <c r="DE62" s="194" t="str">
        <f>IF(INDEX(tab_MinKomp[SUPPLIER MANAGEMENT],MATCH($B61,tab_MinKomp[[Stanowisko / Position ]:[Stanowisko / Position ]],0))="n/a","n/a",DE61-INDEX(tab_MinKomp[SUPPLIER MANAGEMENT],MATCH($B61,tab_MinKomp[[Stanowisko / Position ]:[Stanowisko / Position ]],0)))</f>
        <v>n/a</v>
      </c>
      <c r="DF62" s="194">
        <f>IF(INDEX(tab_MinKomp[LEAN MANAGEMENT],MATCH($B61,tab_MinKomp[[Stanowisko / Position ]:[Stanowisko / Position ]],0))="n/a","n/a",DF61-INDEX(tab_MinKomp[LEAN MANAGEMENT],MATCH($B61,tab_MinKomp[[Stanowisko / Position ]:[Stanowisko / Position ]],0)))</f>
        <v>0</v>
      </c>
      <c r="DG62" s="194" t="str">
        <f>IF(INDEX(tab_MinKomp[PPAP/PSW],MATCH($B61,tab_MinKomp[[Stanowisko / Position ]:[Stanowisko / Position ]],0))="n/a","n/a",DG61-INDEX(tab_MinKomp[PPAP/PSW],MATCH($B61,tab_MinKomp[[Stanowisko / Position ]:[Stanowisko / Position ]],0)))</f>
        <v>n/a</v>
      </c>
      <c r="DH62" s="194" t="str">
        <f>IF(INDEX(tab_MinKomp[SUPPLIER MANAGEMENT],MATCH($B61,tab_MinKomp[[Stanowisko / Position ]:[Stanowisko / Position ]],0))="n/a","n/a",DH61-INDEX(tab_MinKomp[SUPPLIER MANAGEMENT],MATCH($B61,tab_MinKomp[[Stanowisko / Position ]:[Stanowisko / Position ]],0)))</f>
        <v>n/a</v>
      </c>
      <c r="DI62" s="194" t="str">
        <f>IF(INDEX(tab_MinKomp[OBSŁUGA PORTALI KLIENTA / Kundenportale],MATCH($B61,tab_MinKomp[[Stanowisko / Position ]:[Stanowisko / Position ]],0))="n/a","n/a",DI61-INDEX(tab_MinKomp[OBSŁUGA PORTALI KLIENTA / Kundenportale],MATCH($B61,tab_MinKomp[[Stanowisko / Position ]:[Stanowisko / Position ]],0)))</f>
        <v>n/a</v>
      </c>
      <c r="DJ62" s="194" t="str">
        <f>IF(INDEX(tab_MinKomp[Obsługa systemu BABTECQ / BABTECQ System],MATCH($B61,tab_MinKomp[[Stanowisko / Position ]:[Stanowisko / Position ]],0))="n/a","n/a",DJ61-INDEX(tab_MinKomp[Obsługa systemu BABTECQ / BABTECQ System],MATCH($B61,tab_MinKomp[[Stanowisko / Position ]:[Stanowisko / Position ]],0)))</f>
        <v>n/a</v>
      </c>
      <c r="DK62" s="194" t="str">
        <f>IF(INDEX(tab_MinKomp[Rysunek techniczny / technische Zeichnung],MATCH($B61,tab_MinKomp[[Stanowisko / Position ]:[Stanowisko / Position ]],0))="n/a","n/a",DK61-INDEX(tab_MinKomp[Rysunek techniczny / technische Zeichnung],MATCH($B61,tab_MinKomp[[Stanowisko / Position ]:[Stanowisko / Position ]],0)))</f>
        <v>n/a</v>
      </c>
      <c r="DL62" s="194" t="str">
        <f>IF(INDEX(tab_MinKomp[Kalibracja / Kalibrierung],MATCH($B61,tab_MinKomp[[Stanowisko / Position ]:[Stanowisko / Position ]],0))="n/a","n/a",DL61-INDEX(tab_MinKomp[Kalibracja / Kalibrierung],MATCH($B61,tab_MinKomp[[Stanowisko / Position ]:[Stanowisko / Position ]],0)))</f>
        <v>n/a</v>
      </c>
      <c r="DM62" s="194" t="str">
        <f>IF(INDEX(tab_MinKomp[Rekwalifikacja / Requalifizierung],MATCH($B61,tab_MinKomp[[Stanowisko / Position ]:[Stanowisko / Position ]],0))="n/a","n/a",DM61-INDEX(tab_MinKomp[Rekwalifikacja / Requalifizierung],MATCH($B61,tab_MinKomp[[Stanowisko / Position ]:[Stanowisko / Position ]],0)))</f>
        <v>n/a</v>
      </c>
      <c r="DN62" s="190" t="str">
        <f>IF(INDEX(tab_MinKomp[Testy czystości / Reinheitstests],MATCH($B61,tab_MinKomp[[Stanowisko / Position ]:[Stanowisko / Position ]],0))="n/a","n/a",DN61-INDEX(tab_MinKomp[Testy czystości / Reinheitstests],MATCH($B61,tab_MinKomp[[Stanowisko / Position ]:[Stanowisko / Position ]],0)))</f>
        <v>n/a</v>
      </c>
      <c r="DO62" s="190" t="str">
        <f>IF(INDEX(tab_MinKomp[Testy czystości / Reinheitstests],MATCH($B61,tab_MinKomp[[Stanowisko / Position ]:[Stanowisko / Position ]],0))="n/a","n/a",DO61-INDEX(tab_MinKomp[Testy czystości / Reinheitstests],MATCH($B61,tab_MinKomp[[Stanowisko / Position ]:[Stanowisko / Position ]],0)))</f>
        <v>n/a</v>
      </c>
      <c r="DP62" s="190" t="str">
        <f>IF(INDEX(tab_MinKomp[Testy czystości / Reinheitstests],MATCH($B61,tab_MinKomp[[Stanowisko / Position ]:[Stanowisko / Position ]],0))="n/a","n/a",DP61-INDEX(tab_MinKomp[Testy czystości / Reinheitstests],MATCH($B61,tab_MinKomp[[Stanowisko / Position ]:[Stanowisko / Position ]],0)))</f>
        <v>n/a</v>
      </c>
      <c r="DQ62" s="190" t="str">
        <f>IF(INDEX(tab_MinKomp[Testy czystości / Reinheitstests],MATCH($B61,tab_MinKomp[[Stanowisko / Position ]:[Stanowisko / Position ]],0))="n/a","n/a",DQ61-INDEX(tab_MinKomp[Testy czystości / Reinheitstests],MATCH($B61,tab_MinKomp[[Stanowisko / Position ]:[Stanowisko / Position ]],0)))</f>
        <v>n/a</v>
      </c>
      <c r="DR62" s="190" t="str">
        <f>IF(INDEX(tab_MinKomp[Testy czystości / Reinheitstests],MATCH($B61,tab_MinKomp[[Stanowisko / Position ]:[Stanowisko / Position ]],0))="n/a","n/a",DR61-INDEX(tab_MinKomp[Testy czystości / Reinheitstests],MATCH($B61,tab_MinKomp[[Stanowisko / Position ]:[Stanowisko / Position ]],0)))</f>
        <v>n/a</v>
      </c>
      <c r="DS62" s="190" t="str">
        <f>IF(INDEX(tab_MinKomp[Testy czystości / Reinheitstests],MATCH($B61,tab_MinKomp[[Stanowisko / Position ]:[Stanowisko / Position ]],0))="n/a","n/a",DS61-INDEX(tab_MinKomp[Testy czystości / Reinheitstests],MATCH($B61,tab_MinKomp[[Stanowisko / Position ]:[Stanowisko / Position ]],0)))</f>
        <v>n/a</v>
      </c>
      <c r="DT62" s="194" t="str">
        <f>IF(INDEX(tab_MinKomp[SUPPLIER MANAGEMENT],MATCH($B61,tab_MinKomp[[Stanowisko / Position ]:[Stanowisko / Position ]],0))="n/a","n/a",DT61-INDEX(tab_MinKomp[SUPPLIER MANAGEMENT],MATCH($B61,tab_MinKomp[[Stanowisko / Position ]:[Stanowisko / Position ]],0)))</f>
        <v>n/a</v>
      </c>
      <c r="DU62" s="190" t="str">
        <f>IF(INDEX(tab_MinKomp[Testy czystości / Reinheitstests],MATCH($B61,tab_MinKomp[[Stanowisko / Position ]:[Stanowisko / Position ]],0))="n/a","n/a",DU61-INDEX(tab_MinKomp[Testy czystości / Reinheitstests],MATCH($B61,tab_MinKomp[[Stanowisko / Position ]:[Stanowisko / Position ]],0)))</f>
        <v>n/a</v>
      </c>
      <c r="DV62" s="190" t="str">
        <f>IF(INDEX(tab_MinKomp[Testy czystości / Reinheitstests],MATCH($B61,tab_MinKomp[[Stanowisko / Position ]:[Stanowisko / Position ]],0))="n/a","n/a",DV61-INDEX(tab_MinKomp[Testy czystości / Reinheitstests],MATCH($B61,tab_MinKomp[[Stanowisko / Position ]:[Stanowisko / Position ]],0)))</f>
        <v>n/a</v>
      </c>
      <c r="DW62" s="190" t="str">
        <f>IF(INDEX(tab_MinKomp[Testy czystości / Reinheitstests],MATCH($B61,tab_MinKomp[[Stanowisko / Position ]:[Stanowisko / Position ]],0))="n/a","n/a",DW61-INDEX(tab_MinKomp[Testy czystości / Reinheitstests],MATCH($B61,tab_MinKomp[[Stanowisko / Position ]:[Stanowisko / Position ]],0)))</f>
        <v>n/a</v>
      </c>
      <c r="DX62" s="190" t="str">
        <f>IF(INDEX(tab_MinKomp[Testy czystości / Reinheitstests],MATCH($B61,tab_MinKomp[[Stanowisko / Position ]:[Stanowisko / Position ]],0))="n/a","n/a",DX61-INDEX(tab_MinKomp[Testy czystości / Reinheitstests],MATCH($B61,tab_MinKomp[[Stanowisko / Position ]:[Stanowisko / Position ]],0)))</f>
        <v>n/a</v>
      </c>
      <c r="DY62" s="190" t="str">
        <f>IF(INDEX(tab_MinKomp[Testy czystości / Reinheitstests],MATCH($B61,tab_MinKomp[[Stanowisko / Position ]:[Stanowisko / Position ]],0))="n/a","n/a",DY61-INDEX(tab_MinKomp[Testy czystości / Reinheitstests],MATCH($B61,tab_MinKomp[[Stanowisko / Position ]:[Stanowisko / Position ]],0)))</f>
        <v>n/a</v>
      </c>
      <c r="DZ62" s="190" t="str">
        <f>IF(INDEX(tab_MinKomp[Testy czystości / Reinheitstests],MATCH($B61,tab_MinKomp[[Stanowisko / Position ]:[Stanowisko / Position ]],0))="n/a","n/a",DZ61-INDEX(tab_MinKomp[Testy czystości / Reinheitstests],MATCH($B61,tab_MinKomp[[Stanowisko / Position ]:[Stanowisko / Position ]],0)))</f>
        <v>n/a</v>
      </c>
      <c r="EA62" s="194" t="str">
        <f>IF(INDEX(tab_MinKomp[SUPPLIER MANAGEMENT],MATCH($B61,tab_MinKomp[[Stanowisko / Position ]:[Stanowisko / Position ]],0))="n/a","n/a",EA61-INDEX(tab_MinKomp[SUPPLIER MANAGEMENT],MATCH($B61,tab_MinKomp[[Stanowisko / Position ]:[Stanowisko / Position ]],0)))</f>
        <v>n/a</v>
      </c>
      <c r="EB62" s="190" t="str">
        <f>IF(INDEX(tab_MinKomp[Testy czystości / Reinheitstests],MATCH($B61,tab_MinKomp[[Stanowisko / Position ]:[Stanowisko / Position ]],0))="n/a","n/a",EB61-INDEX(tab_MinKomp[Testy czystości / Reinheitstests],MATCH($B61,tab_MinKomp[[Stanowisko / Position ]:[Stanowisko / Position ]],0)))</f>
        <v>n/a</v>
      </c>
      <c r="EC62" s="190" t="str">
        <f>IF(INDEX(tab_MinKomp[Testy czystości / Reinheitstests],MATCH($B61,tab_MinKomp[[Stanowisko / Position ]:[Stanowisko / Position ]],0))="n/a","n/a",EC61-INDEX(tab_MinKomp[Testy czystości / Reinheitstests],MATCH($B61,tab_MinKomp[[Stanowisko / Position ]:[Stanowisko / Position ]],0)))</f>
        <v>n/a</v>
      </c>
      <c r="ED62" s="190" t="str">
        <f>IF(INDEX(tab_MinKomp[Testy czystości / Reinheitstests],MATCH($B61,tab_MinKomp[[Stanowisko / Position ]:[Stanowisko / Position ]],0))="n/a","n/a",ED61-INDEX(tab_MinKomp[Testy czystości / Reinheitstests],MATCH($B61,tab_MinKomp[[Stanowisko / Position ]:[Stanowisko / Position ]],0)))</f>
        <v>n/a</v>
      </c>
      <c r="EE62" s="190" t="str">
        <f>IF(INDEX(tab_MinKomp[Testy czystości / Reinheitstests],MATCH($B61,tab_MinKomp[[Stanowisko / Position ]:[Stanowisko / Position ]],0))="n/a","n/a",EE61-INDEX(tab_MinKomp[Testy czystości / Reinheitstests],MATCH($B61,tab_MinKomp[[Stanowisko / Position ]:[Stanowisko / Position ]],0)))</f>
        <v>n/a</v>
      </c>
      <c r="EF62" s="190" t="str">
        <f>IF(INDEX(tab_MinKomp[Testy czystości / Reinheitstests],MATCH($B61,tab_MinKomp[[Stanowisko / Position ]:[Stanowisko / Position ]],0))="n/a","n/a",EF61-INDEX(tab_MinKomp[Testy czystości / Reinheitstests],MATCH($B61,tab_MinKomp[[Stanowisko / Position ]:[Stanowisko / Position ]],0)))</f>
        <v>n/a</v>
      </c>
      <c r="EG62" s="190" t="str">
        <f>IF(INDEX(tab_MinKomp[Testy czystości / Reinheitstests],MATCH($B61,tab_MinKomp[[Stanowisko / Position ]:[Stanowisko / Position ]],0))="n/a","n/a",EG61-INDEX(tab_MinKomp[Testy czystości / Reinheitstests],MATCH($B61,tab_MinKomp[[Stanowisko / Position ]:[Stanowisko / Position ]],0)))</f>
        <v>n/a</v>
      </c>
      <c r="EH62" s="190" t="str">
        <f>IF(INDEX(tab_MinKomp[Testy czystości / Reinheitstests],MATCH($B61,tab_MinKomp[[Stanowisko / Position ]:[Stanowisko / Position ]],0))="n/a","n/a",EH61-INDEX(tab_MinKomp[Testy czystości / Reinheitstests],MATCH($B61,tab_MinKomp[[Stanowisko / Position ]:[Stanowisko / Position ]],0)))</f>
        <v>n/a</v>
      </c>
      <c r="EI62" s="190" t="str">
        <f>IF(INDEX(tab_MinKomp[Testy czystości / Reinheitstests],MATCH($B61,tab_MinKomp[[Stanowisko / Position ]:[Stanowisko / Position ]],0))="n/a","n/a",EI61-INDEX(tab_MinKomp[Testy czystości / Reinheitstests],MATCH($B61,tab_MinKomp[[Stanowisko / Position ]:[Stanowisko / Position ]],0)))</f>
        <v>n/a</v>
      </c>
      <c r="EJ62" s="190" t="str">
        <f>IF(INDEX(tab_MinKomp[Testy czystości / Reinheitstests],MATCH($B61,tab_MinKomp[[Stanowisko / Position ]:[Stanowisko / Position ]],0))="n/a","n/a",EJ61-INDEX(tab_MinKomp[Testy czystości / Reinheitstests],MATCH($B61,tab_MinKomp[[Stanowisko / Position ]:[Stanowisko / Position ]],0)))</f>
        <v>n/a</v>
      </c>
      <c r="EK62" s="190" t="str">
        <f>IF(INDEX(tab_MinKomp[Testy czystości / Reinheitstests],MATCH($B61,tab_MinKomp[[Stanowisko / Position ]:[Stanowisko / Position ]],0))="n/a","n/a",EK61-INDEX(tab_MinKomp[Testy czystości / Reinheitstests],MATCH($B61,tab_MinKomp[[Stanowisko / Position ]:[Stanowisko / Position ]],0)))</f>
        <v>n/a</v>
      </c>
      <c r="EL62" s="190" t="str">
        <f>IF(INDEX(tab_MinKomp[Testy czystości / Reinheitstests],MATCH($B61,tab_MinKomp[[Stanowisko / Position ]:[Stanowisko / Position ]],0))="n/a","n/a",EL61-INDEX(tab_MinKomp[Testy czystości / Reinheitstests],MATCH($B61,tab_MinKomp[[Stanowisko / Position ]:[Stanowisko / Position ]],0)))</f>
        <v>n/a</v>
      </c>
      <c r="EM62" s="190" t="str">
        <f>IF(INDEX(tab_MinKomp[Testy czystości / Reinheitstests],MATCH($B61,tab_MinKomp[[Stanowisko / Position ]:[Stanowisko / Position ]],0))="n/a","n/a",EM61-INDEX(tab_MinKomp[Testy czystości / Reinheitstests],MATCH($B61,tab_MinKomp[[Stanowisko / Position ]:[Stanowisko / Position ]],0)))</f>
        <v>n/a</v>
      </c>
      <c r="EN62" s="190" t="str">
        <f>IF(INDEX(tab_MinKomp[Testy czystości / Reinheitstests],MATCH($B61,tab_MinKomp[[Stanowisko / Position ]:[Stanowisko / Position ]],0))="n/a","n/a",EN61-INDEX(tab_MinKomp[Testy czystości / Reinheitstests],MATCH($B61,tab_MinKomp[[Stanowisko / Position ]:[Stanowisko / Position ]],0)))</f>
        <v>n/a</v>
      </c>
      <c r="EO62" s="194" t="str">
        <f>IF(INDEX(tab_MinKomp[Konserwacja Rep],MATCH($B61,tab_MinKomp[[Stanowisko / Position ]:[Stanowisko / Position ]],0))="n/a","n/a",EO61-INDEX(tab_MinKomp[Konserwacja Rep],MATCH($B61,tab_MinKomp[[Stanowisko / Position ]:[Stanowisko / Position ]],0)))</f>
        <v>n/a</v>
      </c>
      <c r="EP62" s="194" t="str">
        <f>IF(INDEX(tab_MinKomp[[Konserwacja Engel ]],MATCH($B61,tab_MinKomp[[Stanowisko / Position ]:[Stanowisko / Position ]],0))="n/a","n/a",EP61-INDEX(tab_MinKomp[[Konserwacja Engel ]],MATCH($B61,tab_MinKomp[[Stanowisko / Position ]:[Stanowisko / Position ]],0)))</f>
        <v>n/a</v>
      </c>
      <c r="EQ62" s="194" t="str">
        <f>IF(INDEX(tab_MinKomp[Konserwacja B 50],MATCH($B61,tab_MinKomp[[Stanowisko / Position ]:[Stanowisko / Position ]],0))="n/a","n/a",EQ61-INDEX(tab_MinKomp[Konserwacja B 50],MATCH($B61,tab_MinKomp[[Stanowisko / Position ]:[Stanowisko / Position ]],0)))</f>
        <v>n/a</v>
      </c>
      <c r="ER62" s="194" t="str">
        <f>IF(INDEX(tab_MinKomp[[Konserwacja EOL ]],MATCH($B61,tab_MinKomp[[Stanowisko / Position ]:[Stanowisko / Position ]],0))="n/a","n/a",ER61-INDEX(tab_MinKomp[[Konserwacja EOL ]],MATCH($B61,tab_MinKomp[[Stanowisko / Position ]:[Stanowisko / Position ]],0)))</f>
        <v>n/a</v>
      </c>
      <c r="ES62" s="194" t="str">
        <f>IF(INDEX(tab_MinKomp[Konserwacja Branson],MATCH($B61,tab_MinKomp[[Stanowisko / Position ]:[Stanowisko / Position ]],0))="n/a","n/a",ES61-INDEX(tab_MinKomp[Konserwacja Branson],MATCH($B61,tab_MinKomp[[Stanowisko / Position ]:[Stanowisko / Position ]],0)))</f>
        <v>n/a</v>
      </c>
      <c r="ET62" s="194" t="str">
        <f>IF(INDEX(tab_MinKomp[Konserwacja coolery],MATCH($B61,tab_MinKomp[[Stanowisko / Position ]:[Stanowisko / Position ]],0))="n/a","n/a",ET61-INDEX(tab_MinKomp[Konserwacja coolery],MATCH($B61,tab_MinKomp[[Stanowisko / Position ]:[Stanowisko / Position ]],0)))</f>
        <v>n/a</v>
      </c>
      <c r="EU62" s="194" t="str">
        <f>IF(INDEX(tab_MinKomp[Konserwacja piecy],MATCH($B61,tab_MinKomp[[Stanowisko / Position ]:[Stanowisko / Position ]],0))="n/a","n/a",EU61-INDEX(tab_MinKomp[Konserwacja piecy],MATCH($B61,tab_MinKomp[[Stanowisko / Position ]:[Stanowisko / Position ]],0)))</f>
        <v>n/a</v>
      </c>
      <c r="EV62" s="194" t="str">
        <f>IF(INDEX(tab_MinKomp[Rysunek techniczny- czytanie],MATCH($B61,tab_MinKomp[[Stanowisko / Position ]:[Stanowisko / Position ]],0))="n/a","n/a",EV61-INDEX(tab_MinKomp[Rysunek techniczny- czytanie],MATCH($B61,tab_MinKomp[[Stanowisko / Position ]:[Stanowisko / Position ]],0)))</f>
        <v>n/a</v>
      </c>
      <c r="EW62" s="194" t="str">
        <f>IF(INDEX(tab_MinKomp[Elektryka],MATCH($B61,tab_MinKomp[[Stanowisko / Position ]:[Stanowisko / Position ]],0))="n/a","n/a",EW61-INDEX(tab_MinKomp[Elektryka],MATCH($B61,tab_MinKomp[[Stanowisko / Position ]:[Stanowisko / Position ]],0)))</f>
        <v>n/a</v>
      </c>
      <c r="EX62" s="194" t="str">
        <f>IF(INDEX(tab_MinKomp[Pneumatyka],MATCH($B61,tab_MinKomp[[Stanowisko / Position ]:[Stanowisko / Position ]],0))="n/a","n/a",EX61-INDEX(tab_MinKomp[Pneumatyka],MATCH($B61,tab_MinKomp[[Stanowisko / Position ]:[Stanowisko / Position ]],0)))</f>
        <v>n/a</v>
      </c>
      <c r="EY62" s="194" t="str">
        <f>IF(INDEX(tab_MinKomp[[Hydraulika ]],MATCH($B61,tab_MinKomp[[Stanowisko / Position ]:[Stanowisko / Position ]],0))="n/a","n/a",EY61-INDEX(tab_MinKomp[[Hydraulika ]],MATCH($B61,tab_MinKomp[[Stanowisko / Position ]:[Stanowisko / Position ]],0)))</f>
        <v>n/a</v>
      </c>
      <c r="EZ62" s="194" t="str">
        <f>IF(INDEX(tab_MinKomp[Podciśnienie],MATCH($B61,tab_MinKomp[[Stanowisko / Position ]:[Stanowisko / Position ]],0))="n/a","n/a",EZ61-INDEX(tab_MinKomp[Podciśnienie],MATCH($B61,tab_MinKomp[[Stanowisko / Position ]:[Stanowisko / Position ]],0)))</f>
        <v>n/a</v>
      </c>
      <c r="FA62" s="194" t="str">
        <f>IF(INDEX(tab_MinKomp[Usuwanie awarii],MATCH($B61,tab_MinKomp[[Stanowisko / Position ]:[Stanowisko / Position ]],0))="n/a","n/a",FA61-INDEX(tab_MinKomp[Usuwanie awarii],MATCH($B61,tab_MinKomp[[Stanowisko / Position ]:[Stanowisko / Position ]],0)))</f>
        <v>n/a</v>
      </c>
      <c r="FB62" s="194" t="str">
        <f>IF(INDEX(tab_MinKomp[Obsługa robotów],MATCH($B61,tab_MinKomp[[Stanowisko / Position ]:[Stanowisko / Position ]],0))="n/a","n/a",FB61-INDEX(tab_MinKomp[Obsługa robotów],MATCH($B61,tab_MinKomp[[Stanowisko / Position ]:[Stanowisko / Position ]],0)))</f>
        <v>n/a</v>
      </c>
      <c r="FC62" s="194" t="str">
        <f>IF(INDEX(tab_MinKomp[Obsługa sterowania maszyny],MATCH($B61,tab_MinKomp[[Stanowisko / Position ]:[Stanowisko / Position ]],0))="n/a","n/a",FC61-INDEX(tab_MinKomp[Obsługa sterowania maszyny],MATCH($B61,tab_MinKomp[[Stanowisko / Position ]:[Stanowisko / Position ]],0)))</f>
        <v>n/a</v>
      </c>
      <c r="FD62" s="194" t="str">
        <f>IF(INDEX(tab_MinKomp[Usuwanie przyczyn żródłowych],MATCH($B61,tab_MinKomp[[Stanowisko / Position ]:[Stanowisko / Position ]],0))="n/a","n/a",FD61-INDEX(tab_MinKomp[Usuwanie przyczyn żródłowych],MATCH($B61,tab_MinKomp[[Stanowisko / Position ]:[Stanowisko / Position ]],0)))</f>
        <v>n/a</v>
      </c>
      <c r="FE62" s="194" t="str">
        <f>IF(INDEX(tab_MinKomp[Cmms stosowanie],MATCH($B61,tab_MinKomp[[Stanowisko / Position ]:[Stanowisko / Position ]],0))="n/a","n/a",FE61-INDEX(tab_MinKomp[Cmms stosowanie],MATCH($B61,tab_MinKomp[[Stanowisko / Position ]:[Stanowisko / Position ]],0)))</f>
        <v>n/a</v>
      </c>
      <c r="FF62" s="190" t="str">
        <f>IF(INDEX(tab_MinKomp[Testy czystości / Reinheitstests],MATCH($B61,tab_MinKomp[[Stanowisko / Position ]:[Stanowisko / Position ]],0))="n/a","n/a",FF61-INDEX(tab_MinKomp[Testy czystości / Reinheitstests],MATCH($B61,tab_MinKomp[[Stanowisko / Position ]:[Stanowisko / Position ]],0)))</f>
        <v>n/a</v>
      </c>
      <c r="FG62" s="194" t="str">
        <f>IF(INDEX(tab_MinKomp[Czyszczenie form plastikowych],MATCH($B61,tab_MinKomp[[Stanowisko / Position ]:[Stanowisko / Position ]],0))="n/a","n/a",FG61-INDEX(tab_MinKomp[Czyszczenie form plastikowych],MATCH($B61,tab_MinKomp[[Stanowisko / Position ]:[Stanowisko / Position ]],0)))</f>
        <v>n/a</v>
      </c>
      <c r="FH62" s="194" t="str">
        <f>IF(INDEX(tab_MinKomp[Wymiana form plastik],MATCH($B61,tab_MinKomp[[Stanowisko / Position ]:[Stanowisko / Position ]],0))="n/a","n/a",FH61-INDEX(tab_MinKomp[Wymiana form plastik],MATCH($B61,tab_MinKomp[[Stanowisko / Position ]:[Stanowisko / Position ]],0)))</f>
        <v>n/a</v>
      </c>
      <c r="FI62" s="194" t="str">
        <f>IF(INDEX(tab_MinKomp[Wymiana form guma],MATCH($B61,tab_MinKomp[[Stanowisko / Position ]:[Stanowisko / Position ]],0))="n/a","n/a",FI61-INDEX(tab_MinKomp[Wymiana form guma],MATCH($B61,tab_MinKomp[[Stanowisko / Position ]:[Stanowisko / Position ]],0)))</f>
        <v>n/a</v>
      </c>
      <c r="FJ62" s="194" t="str">
        <f>IF(INDEX(tab_MinKomp[Konserwacja KK],MATCH($B61,tab_MinKomp[[Stanowisko / Position ]:[Stanowisko / Position ]],0))="n/a","n/a",FJ61-INDEX(tab_MinKomp[Konserwacja KK],MATCH($B61,tab_MinKomp[[Stanowisko / Position ]:[Stanowisko / Position ]],0)))</f>
        <v>n/a</v>
      </c>
      <c r="FK62" s="194" t="str">
        <f>IF(INDEX(tab_MinKomp[Konserwacja form guma],MATCH($B61,tab_MinKomp[[Stanowisko / Position ]:[Stanowisko / Position ]],0))="n/a","n/a",FK61-INDEX(tab_MinKomp[Konserwacja form guma],MATCH($B61,tab_MinKomp[[Stanowisko / Position ]:[Stanowisko / Position ]],0)))</f>
        <v>n/a</v>
      </c>
      <c r="FL62" s="194" t="str">
        <f>IF(INDEX(tab_MinKomp[Konserwacja form plastiki],MATCH($B61,tab_MinKomp[[Stanowisko / Position ]:[Stanowisko / Position ]],0))="n/a","n/a",FL61-INDEX(tab_MinKomp[Konserwacja form plastiki],MATCH($B61,tab_MinKomp[[Stanowisko / Position ]:[Stanowisko / Position ]],0)))</f>
        <v>n/a</v>
      </c>
      <c r="FM62" s="194" t="str">
        <f>IF(INDEX(tab_MinKomp[Konserwacja Gorącego Kanału],MATCH($B61,tab_MinKomp[[Stanowisko / Position ]:[Stanowisko / Position ]],0))="n/a","n/a",FM61-INDEX(tab_MinKomp[Konserwacja Gorącego Kanału],MATCH($B61,tab_MinKomp[[Stanowisko / Position ]:[Stanowisko / Position ]],0)))</f>
        <v>n/a</v>
      </c>
      <c r="FN62" s="194" t="str">
        <f>IF(INDEX(tab_MinKomp[MS Office (Excel)],MATCH($B61,tab_MinKomp[[Stanowisko / Position ]:[Stanowisko / Position ]],0))="n/a","n/a",FN61-INDEX(tab_MinKomp[MS Office (Excel)],MATCH($B61,tab_MinKomp[[Stanowisko / Position ]:[Stanowisko / Position ]],0)))</f>
        <v>n/a</v>
      </c>
      <c r="FO62" s="194" t="str">
        <f>IF(INDEX(tab_MinKomp[MS Office (Word)],MATCH($B61,tab_MinKomp[[Stanowisko / Position ]:[Stanowisko / Position ]],0))="n/a","n/a",FO61-INDEX(tab_MinKomp[MS Office (Word)],MATCH($B61,tab_MinKomp[[Stanowisko / Position ]:[Stanowisko / Position ]],0)))</f>
        <v>n/a</v>
      </c>
      <c r="FP62" s="194" t="str">
        <f>IF(INDEX(tab_MinKomp[MS Office (Power Point)],MATCH($B61,tab_MinKomp[[Stanowisko / Position ]:[Stanowisko / Position ]],0))="n/a","n/a",FP61-INDEX(tab_MinKomp[MS Office (Power Point)],MATCH($B61,tab_MinKomp[[Stanowisko / Position ]:[Stanowisko / Position ]],0)))</f>
        <v>n/a</v>
      </c>
      <c r="FQ62" s="196" t="str">
        <f>IF(INDEX(tab_MinKomp[Język angielski / Englisch],MATCH($B61,tab_MinKomp[[Stanowisko / Position ]:[Stanowisko / Position ]],0))="n/a","n/a",FQ61-INDEX(tab_MinKomp[Język angielski / Englisch],MATCH($B61,tab_MinKomp[[Stanowisko / Position ]:[Stanowisko / Position ]],0)))</f>
        <v>n/a</v>
      </c>
      <c r="FR62" s="196" t="str">
        <f>IF(INDEX(tab_MinKomp[Język niemiecki / Deutsch],MATCH($B61,tab_MinKomp[[Stanowisko / Position ]:[Stanowisko / Position ]],0))="n/a","n/a",FR61-INDEX(tab_MinKomp[Język niemiecki / Deutsch],MATCH($B61,tab_MinKomp[[Stanowisko / Position ]:[Stanowisko / Position ]],0)))</f>
        <v>n/a</v>
      </c>
      <c r="FS62" s="194">
        <f>IF(INDEX(tab_MinKomp[Zarządzanie dokumentacją procesową / Process dokumentation management],MATCH($B61,tab_MinKomp[[Stanowisko / Position ]:[Stanowisko / Position ]],0))="n/a","n/a",FS61-INDEX(tab_MinKomp[Zarządzanie dokumentacją procesową / Process dokumentation management],MATCH($B61,tab_MinKomp[[Stanowisko / Position ]:[Stanowisko / Position ]],0)))</f>
        <v>-1</v>
      </c>
      <c r="FT62" s="194">
        <f>IF(INDEX(tab_MinKomp[Znajomość procesów z obszaru / Kenntiss der prozesse in dem Bereich],MATCH($B61,tab_MinKomp[[Stanowisko / Position ]:[Stanowisko / Position ]],0))="n/a","n/a",FT61-INDEX(tab_MinKomp[Znajomość procesów z obszaru / Kenntiss der prozesse in dem Bereich],MATCH($B61,tab_MinKomp[[Stanowisko / Position ]:[Stanowisko / Position ]],0)))</f>
        <v>-1</v>
      </c>
      <c r="FU62" s="194">
        <f>IF(INDEX(tab_MinKomp[optymalizacja procesów / Prozessoptymalisierung],MATCH($B61,tab_MinKomp[[Stanowisko / Position ]:[Stanowisko / Position ]],0))="n/a","n/a",FU61-INDEX(tab_MinKomp[optymalizacja procesów / Prozessoptymalisierung],MATCH($B61,tab_MinKomp[[Stanowisko / Position ]:[Stanowisko / Position ]],0)))</f>
        <v>0</v>
      </c>
      <c r="FV62" s="194">
        <f>IF(INDEX(tab_MinKomp[Umiejętności szkoleniowe / Trainingsfähigkeiten],MATCH($B61,tab_MinKomp[[Stanowisko / Position ]:[Stanowisko / Position ]],0))="n/a","n/a",FV61-INDEX(tab_MinKomp[Umiejętności szkoleniowe / Trainingsfähigkeiten],MATCH($B61,tab_MinKomp[[Stanowisko / Position ]:[Stanowisko / Position ]],0)))</f>
        <v>0</v>
      </c>
      <c r="FW62" s="194">
        <f>IF(INDEX(tab_MinKomp[Analityczne myślenie, podejście / Analitysches Denken, Einstellung],MATCH($B61,tab_MinKomp[[Stanowisko / Position ]:[Stanowisko / Position ]],0))="n/a","n/a",FW61-INDEX(tab_MinKomp[Analityczne myślenie, podejście / Analitysches Denken, Einstellung],MATCH($B61,tab_MinKomp[[Stanowisko / Position ]:[Stanowisko / Position ]],0)))</f>
        <v>0</v>
      </c>
      <c r="FX62" s="194">
        <f>IF(INDEX(tab_MinKomp[Dokładność, precyzja w dzialaniu / Genauigkeit, Präzision in die Arbeit],MATCH($B61,tab_MinKomp[[Stanowisko / Position ]:[Stanowisko / Position ]],0))="n/a","n/a",FX61-INDEX(tab_MinKomp[Dokładność, precyzja w dzialaniu / Genauigkeit, Präzision in die Arbeit],MATCH($B61,tab_MinKomp[[Stanowisko / Position ]:[Stanowisko / Position ]],0)))</f>
        <v>-1</v>
      </c>
      <c r="FY62" s="194">
        <f>IF(INDEX(tab_MinKomp[Dyspozycyjność / Verfügbarkeit],MATCH($B61,tab_MinKomp[[Stanowisko / Position ]:[Stanowisko / Position ]],0))="n/a","n/a",FY61-INDEX(tab_MinKomp[Dyspozycyjność / Verfügbarkeit],MATCH($B61,tab_MinKomp[[Stanowisko / Position ]:[Stanowisko / Position ]],0)))</f>
        <v>-1</v>
      </c>
      <c r="FZ62" s="194">
        <f>IF(INDEX(tab_MinKomp[Zaangażowanie / 
Engagement],MATCH($B61,tab_MinKomp[[Stanowisko / Position ]:[Stanowisko / Position ]],0))="n/a","n/a",FZ61-INDEX(tab_MinKomp[Zaangażowanie / 
Engagement],MATCH($B61,tab_MinKomp[[Stanowisko / Position ]:[Stanowisko / Position ]],0)))</f>
        <v>-1</v>
      </c>
      <c r="GA62" s="194" t="str">
        <f>IF(INDEX(tab_MinKomp[Konserwacja form guma],MATCH($B61,tab_MinKomp[[Stanowisko / Position ]:[Stanowisko / Position ]],0))="n/a","n/a",GA61-INDEX(tab_MinKomp[Konserwacja form guma],MATCH($B61,tab_MinKomp[[Stanowisko / Position ]:[Stanowisko / Position ]],0)))</f>
        <v>n/a</v>
      </c>
      <c r="GB62" s="194" t="str">
        <f>IF(INDEX(tab_MinKomp[Konserwacja form plastiki],MATCH($B61,tab_MinKomp[[Stanowisko / Position ]:[Stanowisko / Position ]],0))="n/a","n/a",GB61-INDEX(tab_MinKomp[Konserwacja form plastiki],MATCH($B61,tab_MinKomp[[Stanowisko / Position ]:[Stanowisko / Position ]],0)))</f>
        <v>n/a</v>
      </c>
      <c r="GC62" s="194">
        <f>IF(INDEX(tab_MinKomp[Elastyczność w działaniu],MATCH($B61,tab_MinKomp[[Stanowisko / Position ]:[Stanowisko / Position ]],0))="n/a","n/a",GC61-INDEX(tab_MinKomp[Elastyczność w działaniu],MATCH($B61,tab_MinKomp[[Stanowisko / Position ]:[Stanowisko / Position ]],0)))</f>
        <v>-1</v>
      </c>
      <c r="GD62" s="194">
        <f>IF(INDEX(tab_MinKomp[Komunikatywność],MATCH($B61,tab_MinKomp[[Stanowisko / Position ]:[Stanowisko / Position ]],0))="n/a","n/a",GD61-INDEX(tab_MinKomp[Komunikatywność],MATCH($B61,tab_MinKomp[[Stanowisko / Position ]:[Stanowisko / Position ]],0)))</f>
        <v>0</v>
      </c>
      <c r="GE62" s="193" t="str">
        <f>IF(INDEX(tab_MinKomp[Motywowanie i budowanie zaangażowania zespołu],MATCH($B61,tab_MinKomp[[Stanowisko / Position ]:[Stanowisko / Position ]],0))="n/a","n/a",GE61-INDEX(tab_MinKomp[Motywowanie i budowanie zaangażowania zespołu],MATCH($B61,tab_MinKomp[[Stanowisko / Position ]:[Stanowisko / Position ]],0)))</f>
        <v>n/a</v>
      </c>
      <c r="GF62" s="186" t="s">
        <v>248</v>
      </c>
      <c r="GG62" s="186" t="s">
        <v>248</v>
      </c>
      <c r="GH62" s="186" t="s">
        <v>248</v>
      </c>
      <c r="GI62" s="186" t="s">
        <v>248</v>
      </c>
      <c r="GJ62" s="186" t="s">
        <v>248</v>
      </c>
      <c r="GK62" s="186" t="s">
        <v>248</v>
      </c>
      <c r="GL62" s="186" t="s">
        <v>248</v>
      </c>
      <c r="GM62" s="186" t="s">
        <v>248</v>
      </c>
      <c r="GN62" s="186" t="s">
        <v>248</v>
      </c>
      <c r="GO62" s="186" t="s">
        <v>248</v>
      </c>
      <c r="GP62" s="186" t="s">
        <v>248</v>
      </c>
      <c r="GQ62" s="186" t="s">
        <v>248</v>
      </c>
      <c r="GR62" s="186" t="s">
        <v>248</v>
      </c>
      <c r="GS62" s="186" t="s">
        <v>248</v>
      </c>
      <c r="GT62" s="186" t="s">
        <v>248</v>
      </c>
      <c r="GU62" s="186" t="s">
        <v>248</v>
      </c>
      <c r="GV62" s="186" t="s">
        <v>248</v>
      </c>
      <c r="GW62" s="186" t="s">
        <v>248</v>
      </c>
      <c r="GX62" s="186" t="s">
        <v>248</v>
      </c>
      <c r="GY62" s="186" t="s">
        <v>248</v>
      </c>
      <c r="GZ62" s="261" t="s">
        <v>248</v>
      </c>
      <c r="HA62" s="261" t="s">
        <v>248</v>
      </c>
      <c r="HB62" s="191">
        <f>SUM(G62:GE62)/(HB61-(SUM(G62:GE62)))</f>
        <v>-0.32786885245901637</v>
      </c>
    </row>
    <row r="63" spans="1:211" ht="24.9" customHeight="1" x14ac:dyDescent="0.3">
      <c r="A63" s="105" t="s">
        <v>320</v>
      </c>
      <c r="B63" s="105" t="s">
        <v>315</v>
      </c>
      <c r="C63" s="105" t="s">
        <v>394</v>
      </c>
      <c r="D63" s="105">
        <v>1540</v>
      </c>
      <c r="E63" s="394" t="s">
        <v>413</v>
      </c>
      <c r="F63" s="185" t="s">
        <v>374</v>
      </c>
      <c r="G63" s="186">
        <v>2</v>
      </c>
      <c r="H63" s="186">
        <v>2</v>
      </c>
      <c r="I63" s="186">
        <v>2</v>
      </c>
      <c r="J63" s="186">
        <v>2</v>
      </c>
      <c r="K63" s="186">
        <v>2</v>
      </c>
      <c r="L63" s="186" t="s">
        <v>248</v>
      </c>
      <c r="M63" s="186" t="s">
        <v>248</v>
      </c>
      <c r="N63" s="186" t="s">
        <v>248</v>
      </c>
      <c r="O63" s="186">
        <v>1</v>
      </c>
      <c r="P63" s="186">
        <v>1</v>
      </c>
      <c r="Q63" s="186" t="s">
        <v>248</v>
      </c>
      <c r="R63" s="186" t="s">
        <v>248</v>
      </c>
      <c r="S63" s="186" t="s">
        <v>248</v>
      </c>
      <c r="T63" s="186" t="s">
        <v>248</v>
      </c>
      <c r="U63" s="186" t="s">
        <v>248</v>
      </c>
      <c r="V63" s="186" t="s">
        <v>248</v>
      </c>
      <c r="W63" s="186" t="s">
        <v>248</v>
      </c>
      <c r="X63" s="186" t="s">
        <v>248</v>
      </c>
      <c r="Y63" s="186" t="s">
        <v>248</v>
      </c>
      <c r="Z63" s="186" t="s">
        <v>248</v>
      </c>
      <c r="AA63" s="186" t="s">
        <v>248</v>
      </c>
      <c r="AB63" s="186" t="s">
        <v>248</v>
      </c>
      <c r="AC63" s="186" t="s">
        <v>248</v>
      </c>
      <c r="AD63" s="186" t="s">
        <v>248</v>
      </c>
      <c r="AE63" s="186" t="s">
        <v>248</v>
      </c>
      <c r="AF63" s="186" t="s">
        <v>248</v>
      </c>
      <c r="AG63" s="186" t="s">
        <v>248</v>
      </c>
      <c r="AH63" s="186" t="s">
        <v>248</v>
      </c>
      <c r="AI63" s="186" t="s">
        <v>248</v>
      </c>
      <c r="AJ63" s="186" t="s">
        <v>248</v>
      </c>
      <c r="AK63" s="186" t="s">
        <v>248</v>
      </c>
      <c r="AL63" s="186">
        <v>1</v>
      </c>
      <c r="AM63" s="186" t="s">
        <v>248</v>
      </c>
      <c r="AN63" s="186" t="s">
        <v>248</v>
      </c>
      <c r="AO63" s="186">
        <v>1</v>
      </c>
      <c r="AP63" s="186" t="s">
        <v>248</v>
      </c>
      <c r="AQ63" s="186">
        <v>1</v>
      </c>
      <c r="AR63" s="186" t="s">
        <v>248</v>
      </c>
      <c r="AS63" s="186" t="s">
        <v>248</v>
      </c>
      <c r="AT63" s="186" t="s">
        <v>248</v>
      </c>
      <c r="AU63" s="186" t="s">
        <v>248</v>
      </c>
      <c r="AV63" s="186">
        <v>2</v>
      </c>
      <c r="AW63" s="186">
        <v>1</v>
      </c>
      <c r="AX63" s="186" t="s">
        <v>248</v>
      </c>
      <c r="AY63" s="186" t="s">
        <v>248</v>
      </c>
      <c r="AZ63" s="186" t="s">
        <v>248</v>
      </c>
      <c r="BA63" s="186">
        <v>1</v>
      </c>
      <c r="BB63" s="186">
        <v>1</v>
      </c>
      <c r="BC63" s="186" t="s">
        <v>248</v>
      </c>
      <c r="BD63" s="186" t="s">
        <v>248</v>
      </c>
      <c r="BE63" s="186" t="s">
        <v>248</v>
      </c>
      <c r="BF63" s="186" t="s">
        <v>248</v>
      </c>
      <c r="BG63" s="186" t="s">
        <v>248</v>
      </c>
      <c r="BH63" s="186" t="s">
        <v>248</v>
      </c>
      <c r="BI63" s="186" t="s">
        <v>248</v>
      </c>
      <c r="BJ63" s="186" t="s">
        <v>248</v>
      </c>
      <c r="BK63" s="186" t="s">
        <v>248</v>
      </c>
      <c r="BL63" s="186" t="s">
        <v>248</v>
      </c>
      <c r="BM63" s="186" t="s">
        <v>248</v>
      </c>
      <c r="BN63" s="186" t="s">
        <v>248</v>
      </c>
      <c r="BO63" s="186" t="s">
        <v>248</v>
      </c>
      <c r="BP63" s="186" t="s">
        <v>248</v>
      </c>
      <c r="BQ63" s="186">
        <v>2</v>
      </c>
      <c r="BR63" s="186" t="s">
        <v>248</v>
      </c>
      <c r="BS63" s="186">
        <v>2</v>
      </c>
      <c r="BT63" s="186" t="s">
        <v>248</v>
      </c>
      <c r="BU63" s="186">
        <v>2</v>
      </c>
      <c r="BV63" s="186" t="s">
        <v>248</v>
      </c>
      <c r="BW63" s="186">
        <v>2</v>
      </c>
      <c r="BX63" s="186">
        <v>2</v>
      </c>
      <c r="BY63" s="186" t="s">
        <v>248</v>
      </c>
      <c r="BZ63" s="186">
        <v>2</v>
      </c>
      <c r="CA63" s="186" t="s">
        <v>248</v>
      </c>
      <c r="CB63" s="186">
        <v>2</v>
      </c>
      <c r="CC63" s="186" t="s">
        <v>248</v>
      </c>
      <c r="CD63" s="186">
        <v>2</v>
      </c>
      <c r="CE63" s="186">
        <v>1</v>
      </c>
      <c r="CF63" s="186">
        <v>1</v>
      </c>
      <c r="CG63" s="186">
        <v>1</v>
      </c>
      <c r="CH63" s="186" t="s">
        <v>248</v>
      </c>
      <c r="CI63" s="186" t="s">
        <v>248</v>
      </c>
      <c r="CJ63" s="186" t="s">
        <v>248</v>
      </c>
      <c r="CK63" s="186" t="s">
        <v>248</v>
      </c>
      <c r="CL63" s="186" t="s">
        <v>248</v>
      </c>
      <c r="CM63" s="186" t="s">
        <v>248</v>
      </c>
      <c r="CN63" s="186" t="s">
        <v>248</v>
      </c>
      <c r="CO63" s="186" t="s">
        <v>248</v>
      </c>
      <c r="CP63" s="186" t="s">
        <v>248</v>
      </c>
      <c r="CQ63" s="186" t="s">
        <v>248</v>
      </c>
      <c r="CR63" s="186" t="s">
        <v>248</v>
      </c>
      <c r="CS63" s="186" t="s">
        <v>248</v>
      </c>
      <c r="CT63" s="186" t="s">
        <v>248</v>
      </c>
      <c r="CU63" s="186" t="s">
        <v>248</v>
      </c>
      <c r="CV63" s="186" t="s">
        <v>248</v>
      </c>
      <c r="CW63" s="186">
        <v>2</v>
      </c>
      <c r="CX63" s="186" t="s">
        <v>248</v>
      </c>
      <c r="CY63" s="186" t="s">
        <v>248</v>
      </c>
      <c r="CZ63" s="186" t="s">
        <v>248</v>
      </c>
      <c r="DA63" s="186" t="s">
        <v>248</v>
      </c>
      <c r="DB63" s="186" t="s">
        <v>248</v>
      </c>
      <c r="DC63" s="186" t="s">
        <v>248</v>
      </c>
      <c r="DD63" s="186" t="s">
        <v>248</v>
      </c>
      <c r="DE63" s="186" t="s">
        <v>248</v>
      </c>
      <c r="DF63" s="186">
        <v>1</v>
      </c>
      <c r="DG63" s="186" t="s">
        <v>248</v>
      </c>
      <c r="DH63" s="186" t="s">
        <v>248</v>
      </c>
      <c r="DI63" s="186" t="s">
        <v>248</v>
      </c>
      <c r="DJ63" s="186" t="s">
        <v>248</v>
      </c>
      <c r="DK63" s="186" t="s">
        <v>248</v>
      </c>
      <c r="DL63" s="186" t="s">
        <v>248</v>
      </c>
      <c r="DM63" s="186" t="s">
        <v>248</v>
      </c>
      <c r="DN63" s="186" t="s">
        <v>248</v>
      </c>
      <c r="DO63" s="186" t="s">
        <v>248</v>
      </c>
      <c r="DP63" s="186" t="s">
        <v>248</v>
      </c>
      <c r="DQ63" s="186" t="s">
        <v>248</v>
      </c>
      <c r="DR63" s="186" t="s">
        <v>248</v>
      </c>
      <c r="DS63" s="186" t="s">
        <v>248</v>
      </c>
      <c r="DT63" s="186" t="s">
        <v>248</v>
      </c>
      <c r="DU63" s="186" t="s">
        <v>248</v>
      </c>
      <c r="DV63" s="186" t="s">
        <v>248</v>
      </c>
      <c r="DW63" s="186" t="s">
        <v>248</v>
      </c>
      <c r="DX63" s="186" t="s">
        <v>248</v>
      </c>
      <c r="DY63" s="186" t="s">
        <v>248</v>
      </c>
      <c r="DZ63" s="186" t="s">
        <v>248</v>
      </c>
      <c r="EA63" s="186" t="s">
        <v>248</v>
      </c>
      <c r="EB63" s="186" t="s">
        <v>248</v>
      </c>
      <c r="EC63" s="186" t="s">
        <v>248</v>
      </c>
      <c r="ED63" s="186" t="s">
        <v>248</v>
      </c>
      <c r="EE63" s="186" t="s">
        <v>248</v>
      </c>
      <c r="EF63" s="186" t="s">
        <v>248</v>
      </c>
      <c r="EG63" s="186" t="s">
        <v>248</v>
      </c>
      <c r="EH63" s="186" t="s">
        <v>248</v>
      </c>
      <c r="EI63" s="186" t="s">
        <v>248</v>
      </c>
      <c r="EJ63" s="186" t="s">
        <v>248</v>
      </c>
      <c r="EK63" s="186" t="s">
        <v>248</v>
      </c>
      <c r="EL63" s="184" t="s">
        <v>248</v>
      </c>
      <c r="EM63" s="184" t="s">
        <v>248</v>
      </c>
      <c r="EN63" s="184" t="s">
        <v>248</v>
      </c>
      <c r="EO63" s="186" t="s">
        <v>248</v>
      </c>
      <c r="EP63" s="186" t="s">
        <v>248</v>
      </c>
      <c r="EQ63" s="186" t="s">
        <v>248</v>
      </c>
      <c r="ER63" s="186" t="s">
        <v>248</v>
      </c>
      <c r="ES63" s="186" t="s">
        <v>248</v>
      </c>
      <c r="ET63" s="186" t="s">
        <v>248</v>
      </c>
      <c r="EU63" s="186" t="s">
        <v>248</v>
      </c>
      <c r="EV63" s="186" t="s">
        <v>248</v>
      </c>
      <c r="EW63" s="186" t="s">
        <v>248</v>
      </c>
      <c r="EX63" s="186" t="s">
        <v>248</v>
      </c>
      <c r="EY63" s="186" t="s">
        <v>248</v>
      </c>
      <c r="EZ63" s="186" t="s">
        <v>248</v>
      </c>
      <c r="FA63" s="186" t="s">
        <v>248</v>
      </c>
      <c r="FB63" s="186" t="s">
        <v>248</v>
      </c>
      <c r="FC63" s="186" t="s">
        <v>248</v>
      </c>
      <c r="FD63" s="186" t="s">
        <v>248</v>
      </c>
      <c r="FE63" s="186" t="s">
        <v>248</v>
      </c>
      <c r="FF63" s="186" t="s">
        <v>248</v>
      </c>
      <c r="FG63" s="186" t="s">
        <v>248</v>
      </c>
      <c r="FH63" s="186" t="s">
        <v>248</v>
      </c>
      <c r="FI63" s="186" t="s">
        <v>248</v>
      </c>
      <c r="FJ63" s="186" t="s">
        <v>248</v>
      </c>
      <c r="FK63" s="186" t="s">
        <v>248</v>
      </c>
      <c r="FL63" s="186" t="s">
        <v>248</v>
      </c>
      <c r="FM63" s="186" t="s">
        <v>248</v>
      </c>
      <c r="FN63" s="187" t="s">
        <v>248</v>
      </c>
      <c r="FO63" s="187" t="s">
        <v>248</v>
      </c>
      <c r="FP63" s="187" t="s">
        <v>248</v>
      </c>
      <c r="FQ63" s="187" t="s">
        <v>248</v>
      </c>
      <c r="FR63" s="187" t="s">
        <v>248</v>
      </c>
      <c r="FS63" s="186">
        <v>2</v>
      </c>
      <c r="FT63" s="186">
        <v>2</v>
      </c>
      <c r="FU63" s="186">
        <v>1</v>
      </c>
      <c r="FV63" s="186">
        <v>1</v>
      </c>
      <c r="FW63" s="186">
        <v>1</v>
      </c>
      <c r="FX63" s="186">
        <v>1</v>
      </c>
      <c r="FY63" s="186">
        <v>1</v>
      </c>
      <c r="FZ63" s="186">
        <v>1</v>
      </c>
      <c r="GA63" s="186" t="s">
        <v>248</v>
      </c>
      <c r="GB63" s="186" t="s">
        <v>248</v>
      </c>
      <c r="GC63" s="186">
        <v>2</v>
      </c>
      <c r="GD63" s="186">
        <v>1</v>
      </c>
      <c r="GE63" s="186" t="s">
        <v>248</v>
      </c>
      <c r="GF63" s="186" t="s">
        <v>248</v>
      </c>
      <c r="GG63" s="186" t="s">
        <v>248</v>
      </c>
      <c r="GH63" s="186" t="s">
        <v>248</v>
      </c>
      <c r="GI63" s="186" t="s">
        <v>248</v>
      </c>
      <c r="GJ63" s="186" t="s">
        <v>248</v>
      </c>
      <c r="GK63" s="186" t="s">
        <v>248</v>
      </c>
      <c r="GL63" s="186" t="s">
        <v>248</v>
      </c>
      <c r="GM63" s="186" t="s">
        <v>248</v>
      </c>
      <c r="GN63" s="186" t="s">
        <v>248</v>
      </c>
      <c r="GO63" s="186" t="s">
        <v>248</v>
      </c>
      <c r="GP63" s="186" t="s">
        <v>248</v>
      </c>
      <c r="GQ63" s="186" t="s">
        <v>248</v>
      </c>
      <c r="GR63" s="186" t="s">
        <v>248</v>
      </c>
      <c r="GS63" s="186" t="s">
        <v>248</v>
      </c>
      <c r="GT63" s="186" t="s">
        <v>248</v>
      </c>
      <c r="GU63" s="186" t="s">
        <v>248</v>
      </c>
      <c r="GV63" s="186" t="s">
        <v>248</v>
      </c>
      <c r="GW63" s="186" t="s">
        <v>248</v>
      </c>
      <c r="GX63" s="186" t="s">
        <v>248</v>
      </c>
      <c r="GY63" s="186" t="s">
        <v>248</v>
      </c>
      <c r="GZ63" s="261" t="s">
        <v>248</v>
      </c>
      <c r="HA63" s="261" t="s">
        <v>248</v>
      </c>
      <c r="HB63" s="188">
        <f>SUM(G63:GE63)</f>
        <v>55</v>
      </c>
    </row>
    <row r="64" spans="1:211" ht="24.9" customHeight="1" thickBot="1" x14ac:dyDescent="0.35">
      <c r="A64" s="108" t="str">
        <f>A63</f>
        <v>Prod.-Q-4</v>
      </c>
      <c r="B64" s="108" t="str">
        <f>B63</f>
        <v>Pracownik Produkcji</v>
      </c>
      <c r="C64" s="108" t="str">
        <f>C63</f>
        <v>PB</v>
      </c>
      <c r="D64" s="108">
        <f>D63</f>
        <v>1540</v>
      </c>
      <c r="E64" s="395"/>
      <c r="F64" s="189" t="s">
        <v>375</v>
      </c>
      <c r="G64" s="192">
        <f>IF(INDEX(tab_MinKomp[Przepisy BHP / BHP Vorschriften],MATCH($B63,tab_MinKomp[[Stanowisko / Position ]:[Stanowisko / Position ]],0))="n/a","n/a",G63-INDEX(tab_MinKomp[Przepisy BHP / BHP Vorschriften],MATCH($B63,tab_MinKomp[[Stanowisko / Position ]:[Stanowisko / Position ]],0)))</f>
        <v>0</v>
      </c>
      <c r="H64" s="193">
        <f>IF(INDEX(tab_MinKomp[Przepisy PPOŻ / Brandschutzbestimmungen],MATCH($B63,tab_MinKomp[[Stanowisko / Position ]:[Stanowisko / Position ]],0))="n/a","n/a",H63-INDEX(tab_MinKomp[Przepisy PPOŻ / Brandschutzbestimmungen],MATCH($B63,tab_MinKomp[[Stanowisko / Position ]:[Stanowisko / Position ]],0)))</f>
        <v>1</v>
      </c>
      <c r="I64" s="193">
        <f>IF(INDEX(tab_MinKomp[Ryzyko zawodowe na stanowiskach pracyv/ Berufliche Risiken an Arbeitsstellen],MATCH($B63,tab_MinKomp[[Stanowisko / Position ]:[Stanowisko / Position ]],0))="n/a","n/a",I63-INDEX(tab_MinKomp[Ryzyko zawodowe na stanowiskach pracyv/ Berufliche Risiken an Arbeitsstellen],MATCH($B63,tab_MinKomp[[Stanowisko / Position ]:[Stanowisko / Position ]],0)))</f>
        <v>0</v>
      </c>
      <c r="J64" s="193">
        <f>IF(INDEX(tab_MinKomp[Gospodarka substancjami niebezpiecznymi / Gefahrstoffmanagement],MATCH($B63,tab_MinKomp[[Stanowisko / Position ]:[Stanowisko / Position ]],0))="n/a","n/a",J63-INDEX(tab_MinKomp[Gospodarka substancjami niebezpiecznymi / Gefahrstoffmanagement],MATCH($B63,tab_MinKomp[[Stanowisko / Position ]:[Stanowisko / Position ]],0)))</f>
        <v>1</v>
      </c>
      <c r="K64" s="193">
        <f>IF(INDEX(tab_MinKomp[Gospodarka odpadami / Abfallwirtschaft],MATCH($B63,tab_MinKomp[[Stanowisko / Position ]:[Stanowisko / Position ]],0))="n/a","n/a",K63-INDEX(tab_MinKomp[Gospodarka odpadami / Abfallwirtschaft],MATCH($B63,tab_MinKomp[[Stanowisko / Position ]:[Stanowisko / Position ]],0)))</f>
        <v>1</v>
      </c>
      <c r="L64" s="194" t="str">
        <f>IF(INDEX(tab_MinKomp[Przepisy kodeksu pracy / Bestimmungen des Arbeitsgesetzes],MATCH($B63,tab_MinKomp[[Stanowisko / Position ]:[Stanowisko / Position ]],0))="n/a","n/a",L63-INDEX(tab_MinKomp[Przepisy kodeksu pracy / Bestimmungen des Arbeitsgesetzes],MATCH($B63,tab_MinKomp[[Stanowisko / Position ]:[Stanowisko / Position ]],0)))</f>
        <v>n/a</v>
      </c>
      <c r="M64" s="195" t="str">
        <f>IF(INDEX(tab_MinKomp[Przepisy o ub.społ. ZUS  / Sozialversicherungsvorschriften],MATCH($B63,tab_MinKomp[[Stanowisko / Position ]:[Stanowisko / Position ]],0))="n/a","n/a",M63-INDEX(tab_MinKomp[Przepisy o ub.społ. ZUS  / Sozialversicherungsvorschriften],MATCH($B63,tab_MinKomp[[Stanowisko / Position ]:[Stanowisko / Position ]],0)))</f>
        <v>n/a</v>
      </c>
      <c r="N64" s="194" t="str">
        <f>IF(INDEX(tab_MinKomp[PRZEPISY O PDOF /persönlich Einkommensteuergesetz ],MATCH($B63,tab_MinKomp[[Stanowisko / Position ]:[Stanowisko / Position ]],0))="n/a","n/a",N63-INDEX(tab_MinKomp[PRZEPISY O PDOF /persönlich Einkommensteuergesetz ],MATCH($B63,tab_MinKomp[[Stanowisko / Position ]:[Stanowisko / Position ]],0)))</f>
        <v>n/a</v>
      </c>
      <c r="O64" s="194">
        <f>IF(INDEX(tab_MinKomp[Regulamin pracy / Arbeitsordnung],MATCH($B63,tab_MinKomp[[Stanowisko / Position ]:[Stanowisko / Position ]],0))="n/a","n/a",O63-INDEX(tab_MinKomp[Regulamin pracy / Arbeitsordnung],MATCH($B63,tab_MinKomp[[Stanowisko / Position ]:[Stanowisko / Position ]],0)))</f>
        <v>0</v>
      </c>
      <c r="P64" s="194">
        <f>IF(INDEX(tab_MinKomp[Regulamin wynagradzania / Vergütungsordnung],MATCH($B63,tab_MinKomp[[Stanowisko / Position ]:[Stanowisko / Position ]],0))="n/a","n/a",P63-INDEX(tab_MinKomp[Regulamin wynagradzania / Vergütungsordnung],MATCH($B63,tab_MinKomp[[Stanowisko / Position ]:[Stanowisko / Position ]],0)))</f>
        <v>0</v>
      </c>
      <c r="Q64" s="194" t="str">
        <f>IF(INDEX(tab_MinKomp[System R2PŁATNIK PRO: Płace / Lohnabrechnung],MATCH($B63,tab_MinKomp[[Stanowisko / Position ]:[Stanowisko / Position ]],0))="n/a","n/a",Q63-INDEX(tab_MinKomp[System R2PŁATNIK PRO: Płace / Lohnabrechnung],MATCH($B63,tab_MinKomp[[Stanowisko / Position ]:[Stanowisko / Position ]],0)))</f>
        <v>n/a</v>
      </c>
      <c r="R64" s="194" t="str">
        <f>IF(INDEX(tab_MinKomp[SystemR2PŁATNIK PRO: KADRY / Personaldaten],MATCH($B63,tab_MinKomp[[Stanowisko / Position ]:[Stanowisko / Position ]],0))="n/a","n/a",R63-INDEX(tab_MinKomp[SystemR2PŁATNIK PRO: KADRY / Personaldaten],MATCH($B63,tab_MinKomp[[Stanowisko / Position ]:[Stanowisko / Position ]],0)))</f>
        <v>n/a</v>
      </c>
      <c r="S64" s="194" t="str">
        <f>IF(INDEX(tab_MinKomp[SYSTEM R2PŁATNIK PRO: zarządzanie pracownikami / Arbeitsverwaltung],MATCH($B63,tab_MinKomp[[Stanowisko / Position ]:[Stanowisko / Position ]],0))="n/a","n/a",S63-INDEX(tab_MinKomp[SYSTEM R2PŁATNIK PRO: zarządzanie pracownikami / Arbeitsverwaltung],MATCH($B63,tab_MinKomp[[Stanowisko / Position ]:[Stanowisko / Position ]],0)))</f>
        <v>n/a</v>
      </c>
      <c r="T64" s="194" t="str">
        <f>IF(INDEX(tab_MinKomp[Doradztwo, wsparcie personalne / Personalberatung und Unterstützung],MATCH($B63,tab_MinKomp[[Stanowisko / Position ]:[Stanowisko / Position ]],0))="n/a","n/a",T63-INDEX(tab_MinKomp[Doradztwo, wsparcie personalne / Personalberatung und Unterstützung],MATCH($B63,tab_MinKomp[[Stanowisko / Position ]:[Stanowisko / Position ]],0)))</f>
        <v>n/a</v>
      </c>
      <c r="U64" s="194" t="str">
        <f>IF(INDEX(tab_MinKomp[Przepisy o podatku VAT / MwSt.- Gesetz],MATCH($B63,tab_MinKomp[[Stanowisko / Position ]:[Stanowisko / Position ]],0))="n/a","n/a",U63-INDEX(tab_MinKomp[Przepisy o podatku VAT / MwSt.- Gesetz],MATCH($B63,tab_MinKomp[[Stanowisko / Position ]:[Stanowisko / Position ]],0)))</f>
        <v>n/a</v>
      </c>
      <c r="V64" s="194" t="str">
        <f>IF(INDEX(tab_MinKomp[PrzepisyPDOP / geschäftlich Einkommensteuergesetz],MATCH($B63,tab_MinKomp[[Stanowisko / Position ]:[Stanowisko / Position ]],0))="n/a","n/a",V63-INDEX(tab_MinKomp[PrzepisyPDOP / geschäftlich Einkommensteuergesetz],MATCH($B63,tab_MinKomp[[Stanowisko / Position ]:[Stanowisko / Position ]],0)))</f>
        <v>n/a</v>
      </c>
      <c r="W64" s="194" t="str">
        <f>IF(INDEX(tab_MinKomp[System BAAN / FINANSE (FIBU)],MATCH($B63,tab_MinKomp[[Stanowisko / Position ]:[Stanowisko / Position ]],0))="n/a","n/a",W63-INDEX(tab_MinKomp[System BAAN / FINANSE (FIBU)],MATCH($B63,tab_MinKomp[[Stanowisko / Position ]:[Stanowisko / Position ]],0)))</f>
        <v>n/a</v>
      </c>
      <c r="X64" s="194" t="str">
        <f>IF(INDEX(tab_MinKomp[Systemy pomocnicze / Hilfssysteme(STOCKPROGRAM, KALK2000 etc.)],MATCH($B63,tab_MinKomp[[Stanowisko / Position ]:[Stanowisko / Position ]],0))="n/a","n/a",X63-INDEX(tab_MinKomp[Systemy pomocnicze / Hilfssysteme(STOCKPROGRAM, KALK2000 etc.)],MATCH($B63,tab_MinKomp[[Stanowisko / Position ]:[Stanowisko / Position ]],0)))</f>
        <v>n/a</v>
      </c>
      <c r="Y64" s="194" t="str">
        <f>IF(INDEX(tab_MinKomp[Polityka rachunkowości / Buchführungspolitik],MATCH($B63,tab_MinKomp[[Stanowisko / Position ]:[Stanowisko / Position ]],0))="n/a","n/a",Y63-INDEX(tab_MinKomp[Polityka rachunkowości / Buchführungspolitik],MATCH($B63,tab_MinKomp[[Stanowisko / Position ]:[Stanowisko / Position ]],0)))</f>
        <v>n/a</v>
      </c>
      <c r="Z64" s="194" t="str">
        <f>IF(INDEX(tab_MinKomp[Ustawa o rachunkowości / Rechnungslegungsgesetz],MATCH($B63,tab_MinKomp[[Stanowisko / Position ]:[Stanowisko / Position ]],0))="n/a","n/a",Z63-INDEX(tab_MinKomp[Ustawa o rachunkowości / Rechnungslegungsgesetz],MATCH($B63,tab_MinKomp[[Stanowisko / Position ]:[Stanowisko / Position ]],0)))</f>
        <v>n/a</v>
      </c>
      <c r="AA64" s="194" t="str">
        <f>IF(INDEX(tab_MinKomp[WORKFLOW - TS-100],MATCH($B63,tab_MinKomp[[Stanowisko / Position ]:[Stanowisko / Position ]],0))="n/a","n/a",AA63-INDEX(tab_MinKomp[WORKFLOW - TS-100],MATCH($B63,tab_MinKomp[[Stanowisko / Position ]:[Stanowisko / Position ]],0)))</f>
        <v>n/a</v>
      </c>
      <c r="AB64" s="194" t="str">
        <f>IF(INDEX(tab_MinKomp[WORKFLOW - SFMS],MATCH($B63,tab_MinKomp[[Stanowisko / Position ]:[Stanowisko / Position ]],0))="n/a","n/a",AB63-INDEX(tab_MinKomp[WORKFLOW - SFMS],MATCH($B63,tab_MinKomp[[Stanowisko / Position ]:[Stanowisko / Position ]],0)))</f>
        <v>n/a</v>
      </c>
      <c r="AC64" s="194" t="str">
        <f>IF(INDEX(tab_MinKomp[System ISO 9001:2015],MATCH($B63,tab_MinKomp[[Stanowisko / Position ]:[Stanowisko / Position ]],0))="n/a","n/a",AC63-INDEX(tab_MinKomp[System ISO 9001:2015],MATCH($B63,tab_MinKomp[[Stanowisko / Position ]:[Stanowisko / Position ]],0)))</f>
        <v>n/a</v>
      </c>
      <c r="AD64" s="194" t="str">
        <f>IF(INDEX(tab_MinKomp[System ISO 9001:2015],MATCH($B63,tab_MinKomp[[Stanowisko / Position ]:[Stanowisko / Position ]],0))="n/a","n/a",AD63-INDEX(tab_MinKomp[System ISO 9001:2015],MATCH($B63,tab_MinKomp[[Stanowisko / Position ]:[Stanowisko / Position ]],0)))</f>
        <v>n/a</v>
      </c>
      <c r="AE64" s="194" t="str">
        <f>IF(INDEX(tab_MinKomp[System ISO 9001:2015],MATCH($B63,tab_MinKomp[[Stanowisko / Position ]:[Stanowisko / Position ]],0))="n/a","n/a",AE63-INDEX(tab_MinKomp[System ISO 9001:2015],MATCH($B63,tab_MinKomp[[Stanowisko / Position ]:[Stanowisko / Position ]],0)))</f>
        <v>n/a</v>
      </c>
      <c r="AF64" s="194" t="str">
        <f>IF(INDEX(tab_MinKomp[System ISO 9001:2015],MATCH($B63,tab_MinKomp[[Stanowisko / Position ]:[Stanowisko / Position ]],0))="n/a","n/a",AF63-INDEX(tab_MinKomp[System ISO 9001:2015],MATCH($B63,tab_MinKomp[[Stanowisko / Position ]:[Stanowisko / Position ]],0)))</f>
        <v>n/a</v>
      </c>
      <c r="AG64" s="194" t="str">
        <f>IF(INDEX(tab_MinKomp[Wymagania VDA 6.3 Process / Forderungen],MATCH($B63,tab_MinKomp[[Stanowisko / Position ]:[Stanowisko / Position ]],0))="n/a","n/a",AG63-INDEX(tab_MinKomp[Wymagania VDA 6.3 Process / Forderungen],MATCH($B63,tab_MinKomp[[Stanowisko / Position ]:[Stanowisko / Position ]],0)))</f>
        <v>n/a</v>
      </c>
      <c r="AH64" s="194" t="str">
        <f>IF(INDEX(tab_MinKomp[Wymagania VDA 6.5 Product / Forderungen],MATCH($B63,tab_MinKomp[[Stanowisko / Position ]:[Stanowisko / Position ]],0))="n/a","n/a",AH63-INDEX(tab_MinKomp[Wymagania VDA 6.5 Product / Forderungen],MATCH($B63,tab_MinKomp[[Stanowisko / Position ]:[Stanowisko / Position ]],0)))</f>
        <v>n/a</v>
      </c>
      <c r="AI64" s="194" t="str">
        <f>IF(INDEX(tab_MinKomp[System ISO 9001:2015],MATCH($B63,tab_MinKomp[[Stanowisko / Position ]:[Stanowisko / Position ]],0))="n/a","n/a",AI63-INDEX(tab_MinKomp[System ISO 9001:2015],MATCH($B63,tab_MinKomp[[Stanowisko / Position ]:[Stanowisko / Position ]],0)))</f>
        <v>n/a</v>
      </c>
      <c r="AJ64" s="194" t="str">
        <f>IF(INDEX(tab_MinKomp[Auditor systemu ISO 17021:2018],MATCH($B63,tab_MinKomp[[Stanowisko / Position ]:[Stanowisko / Position ]],0))="n/a","n/a",AJ63-INDEX(tab_MinKomp[Auditor systemu ISO 17021:2018],MATCH($B63,tab_MinKomp[[Stanowisko / Position ]:[Stanowisko / Position ]],0)))</f>
        <v>n/a</v>
      </c>
      <c r="AK64" s="194" t="str">
        <f>IF(INDEX(tab_MinKomp[Pełnomocnik systemu / Systemvertreter],MATCH($B63,tab_MinKomp[[Stanowisko / Position ]:[Stanowisko / Position ]],0))="n/a","n/a",AK63-INDEX(tab_MinKomp[Pełnomocnik systemu / Systemvertreter],MATCH($B63,tab_MinKomp[[Stanowisko / Position ]:[Stanowisko / Position ]],0)))</f>
        <v>n/a</v>
      </c>
      <c r="AL64" s="194">
        <f>IF(INDEX(tab_MinKomp[Polityka Etyczna - Compliance],MATCH($B63,tab_MinKomp[[Stanowisko / Position ]:[Stanowisko / Position ]],0))="n/a","n/a",AL63-INDEX(tab_MinKomp[Polityka Etyczna - Compliance],MATCH($B63,tab_MinKomp[[Stanowisko / Position ]:[Stanowisko / Position ]],0)))</f>
        <v>0</v>
      </c>
      <c r="AM64" s="194" t="str">
        <f>IF(INDEX(tab_MinKomp[WDRAŻANIE NOWYCH PROJEKTÓW/ PROCEDURA CTM],MATCH($B63,tab_MinKomp[[Stanowisko / Position ]:[Stanowisko / Position ]],0))="n/a","n/a",AM63-INDEX(tab_MinKomp[WDRAŻANIE NOWYCH PROJEKTÓW/ PROCEDURA CTM],MATCH($B63,tab_MinKomp[[Stanowisko / Position ]:[Stanowisko / Position ]],0)))</f>
        <v>n/a</v>
      </c>
      <c r="AN64" s="194" t="str">
        <f>IF(INDEX(tab_MinKomp[KAMIENIE MILOWE MSL/PIFF],MATCH($B63,tab_MinKomp[[Stanowisko / Position ]:[Stanowisko / Position ]],0))="n/a","n/a",AN63-INDEX(tab_MinKomp[KAMIENIE MILOWE MSL/PIFF],MATCH($B63,tab_MinKomp[[Stanowisko / Position ]:[Stanowisko / Position ]],0)))</f>
        <v>n/a</v>
      </c>
      <c r="AO64" s="194">
        <f>IF(INDEX(tab_MinKomp[CP],MATCH($B63,tab_MinKomp[[Stanowisko / Position ]:[Stanowisko / Position ]],0))="n/a","n/a",AO63-INDEX(tab_MinKomp[CP],MATCH($B63,tab_MinKomp[[Stanowisko / Position ]:[Stanowisko / Position ]],0)))</f>
        <v>0</v>
      </c>
      <c r="AP64" s="194" t="str">
        <f>IF(INDEX(tab_MinKomp[FMEA],MATCH($B63,tab_MinKomp[[Stanowisko / Position ]:[Stanowisko / Position ]],0))="n/a","n/a",AP63-INDEX(tab_MinKomp[FMEA],MATCH($B63,tab_MinKomp[[Stanowisko / Position ]:[Stanowisko / Position ]],0)))</f>
        <v>n/a</v>
      </c>
      <c r="AQ64" s="194">
        <f>IF(INDEX(tab_MinKomp[FLOW CHART],MATCH($B63,tab_MinKomp[[Stanowisko / Position ]:[Stanowisko / Position ]],0))="n/a","n/a",AQ63-INDEX(tab_MinKomp[FLOW CHART],MATCH($B63,tab_MinKomp[[Stanowisko / Position ]:[Stanowisko / Position ]],0)))</f>
        <v>0</v>
      </c>
      <c r="AR64" s="194" t="str">
        <f>IF(INDEX(tab_MinKomp[APQP],MATCH($B63,tab_MinKomp[[Stanowisko / Position ]:[Stanowisko / Position ]],0))="n/a","n/a",AR63-INDEX(tab_MinKomp[APQP],MATCH($B63,tab_MinKomp[[Stanowisko / Position ]:[Stanowisko / Position ]],0)))</f>
        <v>n/a</v>
      </c>
      <c r="AS64" s="194" t="str">
        <f>IF(INDEX(tab_MinKomp[MSA],MATCH($B63,tab_MinKomp[[Stanowisko / Position ]:[Stanowisko / Position ]],0))="n/a","n/a",AS63-INDEX(tab_MinKomp[MSA],MATCH($B63,tab_MinKomp[[Stanowisko / Position ]:[Stanowisko / Position ]],0)))</f>
        <v>n/a</v>
      </c>
      <c r="AT64" s="194" t="str">
        <f>IF(INDEX(tab_MinKomp[SPC],MATCH($B63,tab_MinKomp[[Stanowisko / Position ]:[Stanowisko / Position ]],0))="n/a","n/a",AT63-INDEX(tab_MinKomp[SPC],MATCH($B63,tab_MinKomp[[Stanowisko / Position ]:[Stanowisko / Position ]],0)))</f>
        <v>n/a</v>
      </c>
      <c r="AU64" s="194" t="str">
        <f>IF(INDEX(tab_MinKomp[CSR (SPECYFICZNE WYMAGANIA KLIENTA)],MATCH($B63,tab_MinKomp[[Stanowisko / Position ]:[Stanowisko / Position ]],0))="n/a","n/a",AU63-INDEX(tab_MinKomp[CSR (SPECYFICZNE WYMAGANIA KLIENTA)],MATCH($B63,tab_MinKomp[[Stanowisko / Position ]:[Stanowisko / Position ]],0)))</f>
        <v>n/a</v>
      </c>
      <c r="AV64" s="194">
        <f>IF(INDEX(tab_MinKomp[5S],MATCH($B63,tab_MinKomp[[Stanowisko / Position ]:[Stanowisko / Position ]],0))="n/a","n/a",AV63-INDEX(tab_MinKomp[5S],MATCH($B63,tab_MinKomp[[Stanowisko / Position ]:[Stanowisko / Position ]],0)))</f>
        <v>0</v>
      </c>
      <c r="AW64" s="194">
        <f>IF(INDEX(tab_MinKomp[LEAN MANAGEMENT],MATCH($B63,tab_MinKomp[[Stanowisko / Position ]:[Stanowisko / Position ]],0))="n/a","n/a",AW63-INDEX(tab_MinKomp[LEAN MANAGEMENT],MATCH($B63,tab_MinKomp[[Stanowisko / Position ]:[Stanowisko / Position ]],0)))</f>
        <v>0</v>
      </c>
      <c r="AX64" s="194" t="str">
        <f>IF(INDEX(tab_MinKomp[5R],MATCH($B63,tab_MinKomp[[Stanowisko / Position ]:[Stanowisko / Position ]],0))="n/a","n/a",AX63-INDEX(tab_MinKomp[5R],MATCH($B63,tab_MinKomp[[Stanowisko / Position ]:[Stanowisko / Position ]],0)))</f>
        <v>n/a</v>
      </c>
      <c r="AY64" s="194" t="str">
        <f>IF(INDEX(tab_MinKomp[Six Sigma],MATCH($B63,tab_MinKomp[[Stanowisko / Position ]:[Stanowisko / Position ]],0))="n/a","n/a",AY63-INDEX(tab_MinKomp[Six Sigma],MATCH($B63,tab_MinKomp[[Stanowisko / Position ]:[Stanowisko / Position ]],0)))</f>
        <v>n/a</v>
      </c>
      <c r="AZ64" s="194" t="str">
        <f>IF(INDEX(tab_MinKomp[System BAAN / Distribution &amp; Supply Chain],MATCH($B63,tab_MinKomp[[Stanowisko / Position ]:[Stanowisko / Position ]],0))="n/a","n/a",AZ63-INDEX(tab_MinKomp[System BAAN / Distribution &amp; Supply Chain],MATCH($B63,tab_MinKomp[[Stanowisko / Position ]:[Stanowisko / Position ]],0)))</f>
        <v>n/a</v>
      </c>
      <c r="BA64" s="194">
        <f>IF(INDEX(tab_MinKomp[LEAN MANAGEMENT],MATCH($B63,tab_MinKomp[[Stanowisko / Position ]:[Stanowisko / Position ]],0))="n/a","n/a",BA63-INDEX(tab_MinKomp[LEAN MANAGEMENT],MATCH($B63,tab_MinKomp[[Stanowisko / Position ]:[Stanowisko / Position ]],0)))</f>
        <v>0</v>
      </c>
      <c r="BB64" s="194">
        <f>IF(INDEX(tab_MinKomp[LEAN MANAGEMENT],MATCH($B63,tab_MinKomp[[Stanowisko / Position ]:[Stanowisko / Position ]],0))="n/a","n/a",BB63-INDEX(tab_MinKomp[LEAN MANAGEMENT],MATCH($B63,tab_MinKomp[[Stanowisko / Position ]:[Stanowisko / Position ]],0)))</f>
        <v>0</v>
      </c>
      <c r="BC64" s="194" t="str">
        <f>IF(INDEX(tab_MinKomp[Organizacja dostaw / Versorgungsorganisation],MATCH($B63,tab_MinKomp[[Stanowisko / Position ]:[Stanowisko / Position ]],0))="n/a","n/a",BC63-INDEX(tab_MinKomp[Organizacja dostaw / Versorgungsorganisation],MATCH($B63,tab_MinKomp[[Stanowisko / Position ]:[Stanowisko / Position ]],0)))</f>
        <v>n/a</v>
      </c>
      <c r="BD64" s="194" t="str">
        <f>IF(INDEX(tab_MinKomp[Organizacja wysyłek / Organisation von Lieferungen],MATCH($B63,tab_MinKomp[[Stanowisko / Position ]:[Stanowisko / Position ]],0))="n/a","n/a",BD63-INDEX(tab_MinKomp[Organizacja wysyłek / Organisation von Lieferungen],MATCH($B63,tab_MinKomp[[Stanowisko / Position ]:[Stanowisko / Position ]],0)))</f>
        <v>n/a</v>
      </c>
      <c r="BE64" s="194" t="str">
        <f>IF(INDEX(tab_MinKomp[Analiza magazynowa - Program Polen.mdb / Inventuranalyse],MATCH($B63,tab_MinKomp[[Stanowisko / Position ]:[Stanowisko / Position ]],0))="n/a","n/a",BE63-INDEX(tab_MinKomp[Analiza magazynowa - Program Polen.mdb / Inventuranalyse],MATCH($B63,tab_MinKomp[[Stanowisko / Position ]:[Stanowisko / Position ]],0)))</f>
        <v>n/a</v>
      </c>
      <c r="BF64" s="190" t="str">
        <f>IF(INDEX(tab_MinKomp[MMOG (Materials Management Operations Guidelines)],MATCH($B63,tab_MinKomp[[Stanowisko / Position ]:[Stanowisko / Position ]],0))="n/a","n/a",BF63-INDEX(tab_MinKomp[MMOG (Materials Management Operations Guidelines)],MATCH($B63,tab_MinKomp[[Stanowisko / Position ]:[Stanowisko / Position ]],0)))</f>
        <v>n/a</v>
      </c>
      <c r="BG64" s="190" t="str">
        <f>IF(INDEX(tab_MinKomp[GPP],MATCH($B63,tab_MinKomp[[Stanowisko / Position ]:[Stanowisko / Position ]],0))="n/a","n/a",BG63-INDEX(tab_MinKomp[GPP],MATCH($B63,tab_MinKomp[[Stanowisko / Position ]:[Stanowisko / Position ]],0)))</f>
        <v>n/a</v>
      </c>
      <c r="BH64" s="190" t="str">
        <f>IF(INDEX(tab_MinKomp[AIAG (Automotive Industry Action Group)],MATCH($B63,tab_MinKomp[[Stanowisko / Position ]:[Stanowisko / Position ]],0))="n/a","n/a",BH63-INDEX(tab_MinKomp[AIAG (Automotive Industry Action Group)],MATCH($B63,tab_MinKomp[[Stanowisko / Position ]:[Stanowisko / Position ]],0)))</f>
        <v>n/a</v>
      </c>
      <c r="BI64" s="190" t="str">
        <f>IF(INDEX(tab_MinKomp[Super-G disputes],MATCH($B63,tab_MinKomp[[Stanowisko / Position ]:[Stanowisko / Position ]],0))="n/a","n/a",BI63-INDEX(tab_MinKomp[Super-G disputes],MATCH($B63,tab_MinKomp[[Stanowisko / Position ]:[Stanowisko / Position ]],0)))</f>
        <v>n/a</v>
      </c>
      <c r="BJ64" s="190" t="str">
        <f>IF(INDEX(tab_MinKomp[CMMS3/eDDL (Direct Data Link)],MATCH($B63,tab_MinKomp[[Stanowisko / Position ]:[Stanowisko / Position ]],0))="n/a","n/a",BJ63-INDEX(tab_MinKomp[CMMS3/eDDL (Direct Data Link)],MATCH($B63,tab_MinKomp[[Stanowisko / Position ]:[Stanowisko / Position ]],0)))</f>
        <v>n/a</v>
      </c>
      <c r="BK64" s="190" t="str">
        <f>IF(INDEX(tab_MinKomp[MP&amp;L (Material Planning and Logistics)],MATCH($B63,tab_MinKomp[[Stanowisko / Position ]:[Stanowisko / Position ]],0))="n/a","n/a",BK63-INDEX(tab_MinKomp[MP&amp;L (Material Planning and Logistics)],MATCH($B63,tab_MinKomp[[Stanowisko / Position ]:[Stanowisko / Position ]],0)))</f>
        <v>n/a</v>
      </c>
      <c r="BL64" s="190" t="str">
        <f>IF(INDEX(tab_MinKomp[Supplier delivery rating],MATCH($B63,tab_MinKomp[[Stanowisko / Position ]:[Stanowisko / Position ]],0))="n/a","n/a",BL63-INDEX(tab_MinKomp[Supplier delivery rating],MATCH($B63,tab_MinKomp[[Stanowisko / Position ]:[Stanowisko / Position ]],0)))</f>
        <v>n/a</v>
      </c>
      <c r="BM64" s="194" t="str">
        <f>IF(INDEX(tab_MinKomp[Planowanie produkcji / Produktionsplanung],MATCH($B63,tab_MinKomp[[Stanowisko / Position ]:[Stanowisko / Position ]],0))="n/a","n/a",BM63-INDEX(tab_MinKomp[Planowanie produkcji / Produktionsplanung],MATCH($B63,tab_MinKomp[[Stanowisko / Position ]:[Stanowisko / Position ]],0)))</f>
        <v>n/a</v>
      </c>
      <c r="BN64" s="194" t="str">
        <f>IF(INDEX(tab_MinKomp[Planowanie produkcji / Produktionsplanung],MATCH($B63,tab_MinKomp[[Stanowisko / Position ]:[Stanowisko / Position ]],0))="n/a","n/a",BN63-INDEX(tab_MinKomp[Planowanie produkcji / Produktionsplanung],MATCH($B63,tab_MinKomp[[Stanowisko / Position ]:[Stanowisko / Position ]],0)))</f>
        <v>n/a</v>
      </c>
      <c r="BO64" s="194" t="str">
        <f>IF(INDEX(tab_MinKomp[Planowanie produkcji / Produktionsplanung],MATCH($B63,tab_MinKomp[[Stanowisko / Position ]:[Stanowisko / Position ]],0))="n/a","n/a",BO63-INDEX(tab_MinKomp[Planowanie produkcji / Produktionsplanung],MATCH($B63,tab_MinKomp[[Stanowisko / Position ]:[Stanowisko / Position ]],0)))</f>
        <v>n/a</v>
      </c>
      <c r="BP64" s="194" t="str">
        <f>IF(INDEX(tab_MinKomp[Planowanie produkcji / Produktionsplanung],MATCH($B63,tab_MinKomp[[Stanowisko / Position ]:[Stanowisko / Position ]],0))="n/a","n/a",BP63-INDEX(tab_MinKomp[Planowanie produkcji / Produktionsplanung],MATCH($B63,tab_MinKomp[[Stanowisko / Position ]:[Stanowisko / Position ]],0)))</f>
        <v>n/a</v>
      </c>
      <c r="BQ64" s="194">
        <f>IF(INDEX(tab_MinKomp[Obsługa maszyn Novapax / Novapax Maschinenbedienung],MATCH($B63,tab_MinKomp[[Stanowisko / Position ]:[Stanowisko / Position ]],0))="n/a","n/a",BQ63-INDEX(tab_MinKomp[Obsługa maszyn Novapax / Novapax Maschinenbedienung],MATCH($B63,tab_MinKomp[[Stanowisko / Position ]:[Stanowisko / Position ]],0)))</f>
        <v>0</v>
      </c>
      <c r="BR64" s="194" t="str">
        <f>IF(INDEX(tab_MinKomp[Planowanie produkcji / Produktionsplanung],MATCH($B63,tab_MinKomp[[Stanowisko / Position ]:[Stanowisko / Position ]],0))="n/a","n/a",BR63-INDEX(tab_MinKomp[Planowanie produkcji / Produktionsplanung],MATCH($B63,tab_MinKomp[[Stanowisko / Position ]:[Stanowisko / Position ]],0)))</f>
        <v>n/a</v>
      </c>
      <c r="BS64" s="194">
        <f>IF(INDEX(tab_MinKomp[Obsługa maszyn Novapax / Novapax Maschinenbedienung],MATCH($B63,tab_MinKomp[[Stanowisko / Position ]:[Stanowisko / Position ]],0))="n/a","n/a",BS63-INDEX(tab_MinKomp[Obsługa maszyn Novapax / Novapax Maschinenbedienung],MATCH($B63,tab_MinKomp[[Stanowisko / Position ]:[Stanowisko / Position ]],0)))</f>
        <v>0</v>
      </c>
      <c r="BT64" s="194" t="str">
        <f>IF(INDEX(tab_MinKomp[Planowanie produkcji / Produktionsplanung],MATCH($B63,tab_MinKomp[[Stanowisko / Position ]:[Stanowisko / Position ]],0))="n/a","n/a",BT63-INDEX(tab_MinKomp[Planowanie produkcji / Produktionsplanung],MATCH($B63,tab_MinKomp[[Stanowisko / Position ]:[Stanowisko / Position ]],0)))</f>
        <v>n/a</v>
      </c>
      <c r="BU64" s="194">
        <f>IF(INDEX(tab_MinKomp[Obsługa maszyn Novapax / Novapax Maschinenbedienung],MATCH($B63,tab_MinKomp[[Stanowisko / Position ]:[Stanowisko / Position ]],0))="n/a","n/a",BU63-INDEX(tab_MinKomp[Obsługa maszyn Novapax / Novapax Maschinenbedienung],MATCH($B63,tab_MinKomp[[Stanowisko / Position ]:[Stanowisko / Position ]],0)))</f>
        <v>0</v>
      </c>
      <c r="BV64" s="194" t="str">
        <f>IF(INDEX(tab_MinKomp[Planowanie produkcji / Produktionsplanung],MATCH($B63,tab_MinKomp[[Stanowisko / Position ]:[Stanowisko / Position ]],0))="n/a","n/a",BV63-INDEX(tab_MinKomp[Planowanie produkcji / Produktionsplanung],MATCH($B63,tab_MinKomp[[Stanowisko / Position ]:[Stanowisko / Position ]],0)))</f>
        <v>n/a</v>
      </c>
      <c r="BW64" s="194">
        <f>IF(INDEX(tab_MinKomp[Obsługa maszyn Novapax / Novapax Maschinenbedienung],MATCH($B63,tab_MinKomp[[Stanowisko / Position ]:[Stanowisko / Position ]],0))="n/a","n/a",BW63-INDEX(tab_MinKomp[Obsługa maszyn Novapax / Novapax Maschinenbedienung],MATCH($B63,tab_MinKomp[[Stanowisko / Position ]:[Stanowisko / Position ]],0)))</f>
        <v>0</v>
      </c>
      <c r="BX64" s="194">
        <f>IF(INDEX(tab_MinKomp[Obsługa maszyn Novapax / Novapax Maschinenbedienung],MATCH($B63,tab_MinKomp[[Stanowisko / Position ]:[Stanowisko / Position ]],0))="n/a","n/a",BX63-INDEX(tab_MinKomp[Obsługa maszyn Novapax / Novapax Maschinenbedienung],MATCH($B63,tab_MinKomp[[Stanowisko / Position ]:[Stanowisko / Position ]],0)))</f>
        <v>0</v>
      </c>
      <c r="BY64" s="194" t="str">
        <f>IF(INDEX(tab_MinKomp[Obsługa maszyn Engel / Engel Maschinenbedienung],MATCH($B63,tab_MinKomp[[Stanowisko / Position ]:[Stanowisko / Position ]],0))="n/a","n/a",BY63-INDEX(tab_MinKomp[Obsługa maszyn Engel / Engel Maschinenbedienung],MATCH($B63,tab_MinKomp[[Stanowisko / Position ]:[Stanowisko / Position ]],0)))</f>
        <v>n/a</v>
      </c>
      <c r="BZ64" s="194">
        <f>IF(INDEX(tab_MinKomp[Obsługa maszyn Novapax / Novapax Maschinenbedienung],MATCH($B63,tab_MinKomp[[Stanowisko / Position ]:[Stanowisko / Position ]],0))="n/a","n/a",BZ63-INDEX(tab_MinKomp[Obsługa maszyn Novapax / Novapax Maschinenbedienung],MATCH($B63,tab_MinKomp[[Stanowisko / Position ]:[Stanowisko / Position ]],0)))</f>
        <v>0</v>
      </c>
      <c r="CA64" s="194" t="str">
        <f>IF(INDEX(tab_MinKomp[Obsługa maszyn KVT / KVT Maschinenbedienung],MATCH($B63,tab_MinKomp[[Stanowisko / Position ]:[Stanowisko / Position ]],0))="n/a","n/a",CA63-INDEX(tab_MinKomp[Obsługa maszyn KVT / KVT Maschinenbedienung],MATCH($B63,tab_MinKomp[[Stanowisko / Position ]:[Stanowisko / Position ]],0)))</f>
        <v>n/a</v>
      </c>
      <c r="CB64" s="194">
        <f>IF(INDEX(tab_MinKomp[Obsługa maszyn Novapax / Novapax Maschinenbedienung],MATCH($B63,tab_MinKomp[[Stanowisko / Position ]:[Stanowisko / Position ]],0))="n/a","n/a",CB63-INDEX(tab_MinKomp[Obsługa maszyn Novapax / Novapax Maschinenbedienung],MATCH($B63,tab_MinKomp[[Stanowisko / Position ]:[Stanowisko / Position ]],0)))</f>
        <v>0</v>
      </c>
      <c r="CC64" s="194" t="str">
        <f>IF(INDEX(tab_MinKomp[Obsługa maszyn Branson / Branson Maschinenbedienung],MATCH($B63,tab_MinKomp[[Stanowisko / Position ]:[Stanowisko / Position ]],0))="n/a","n/a",CC63-INDEX(tab_MinKomp[Obsługa maszyn Branson / Branson Maschinenbedienung],MATCH($B63,tab_MinKomp[[Stanowisko / Position ]:[Stanowisko / Position ]],0)))</f>
        <v>n/a</v>
      </c>
      <c r="CD64" s="194">
        <f>IF(INDEX(tab_MinKomp[Obsługa maszyn Novapax / Novapax Maschinenbedienung],MATCH($B63,tab_MinKomp[[Stanowisko / Position ]:[Stanowisko / Position ]],0))="n/a","n/a",CD63-INDEX(tab_MinKomp[Obsługa maszyn Novapax / Novapax Maschinenbedienung],MATCH($B63,tab_MinKomp[[Stanowisko / Position ]:[Stanowisko / Position ]],0)))</f>
        <v>0</v>
      </c>
      <c r="CE64" s="194">
        <f>IF(INDEX(tab_MinKomp[Obsługa maszyn Novapax / Novapax Maschinenbedienung],MATCH($B63,tab_MinKomp[[Stanowisko / Position ]:[Stanowisko / Position ]],0))="n/a","n/a",CE63-INDEX(tab_MinKomp[Obsługa maszyn Novapax / Novapax Maschinenbedienung],MATCH($B63,tab_MinKomp[[Stanowisko / Position ]:[Stanowisko / Position ]],0)))</f>
        <v>-1</v>
      </c>
      <c r="CF64" s="194">
        <f>IF(INDEX(tab_MinKomp[Obsługa maszyn Novapax / Novapax Maschinenbedienung],MATCH($B63,tab_MinKomp[[Stanowisko / Position ]:[Stanowisko / Position ]],0))="n/a","n/a",CF63-INDEX(tab_MinKomp[Obsługa maszyn Novapax / Novapax Maschinenbedienung],MATCH($B63,tab_MinKomp[[Stanowisko / Position ]:[Stanowisko / Position ]],0)))</f>
        <v>-1</v>
      </c>
      <c r="CG64" s="194">
        <f>IF(INDEX(tab_MinKomp[Eliminacja awarii / Beseitigung von Ausfällen],MATCH($B63,tab_MinKomp[[Stanowisko / Position ]:[Stanowisko / Position ]],0))="n/a","n/a",CG63-INDEX(tab_MinKomp[Eliminacja awarii / Beseitigung von Ausfällen],MATCH($B63,tab_MinKomp[[Stanowisko / Position ]:[Stanowisko / Position ]],0)))</f>
        <v>0</v>
      </c>
      <c r="CH64" s="194" t="str">
        <f>IF(INDEX(tab_MinKomp[Wymagania VDA 6.5 Product / Forderungen],MATCH($B63,tab_MinKomp[[Stanowisko / Position ]:[Stanowisko / Position ]],0))="n/a","n/a",CH63-INDEX(tab_MinKomp[Wymagania VDA 6.5 Product / Forderungen],MATCH($B63,tab_MinKomp[[Stanowisko / Position ]:[Stanowisko / Position ]],0)))</f>
        <v>n/a</v>
      </c>
      <c r="CI64" s="194" t="str">
        <f>IF(INDEX(tab_MinKomp[Wymagania VDA 6.5 Product / Forderungen],MATCH($B63,tab_MinKomp[[Stanowisko / Position ]:[Stanowisko / Position ]],0))="n/a","n/a",CI63-INDEX(tab_MinKomp[Wymagania VDA 6.5 Product / Forderungen],MATCH($B63,tab_MinKomp[[Stanowisko / Position ]:[Stanowisko / Position ]],0)))</f>
        <v>n/a</v>
      </c>
      <c r="CJ64" s="194" t="str">
        <f>IF(INDEX(tab_MinKomp[Wymagania VDA 6.5 Product / Forderungen],MATCH($B63,tab_MinKomp[[Stanowisko / Position ]:[Stanowisko / Position ]],0))="n/a","n/a",CJ63-INDEX(tab_MinKomp[Wymagania VDA 6.5 Product / Forderungen],MATCH($B63,tab_MinKomp[[Stanowisko / Position ]:[Stanowisko / Position ]],0)))</f>
        <v>n/a</v>
      </c>
      <c r="CK64" s="194" t="str">
        <f>IF(INDEX(tab_MinKomp[Wymagania VDA 6.5 Product / Forderungen],MATCH($B63,tab_MinKomp[[Stanowisko / Position ]:[Stanowisko / Position ]],0))="n/a","n/a",CK63-INDEX(tab_MinKomp[Wymagania VDA 6.5 Product / Forderungen],MATCH($B63,tab_MinKomp[[Stanowisko / Position ]:[Stanowisko / Position ]],0)))</f>
        <v>n/a</v>
      </c>
      <c r="CL64" s="194" t="str">
        <f>IF(INDEX(tab_MinKomp[Wymagania VDA 6.5 Product / Forderungen],MATCH($B63,tab_MinKomp[[Stanowisko / Position ]:[Stanowisko / Position ]],0))="n/a","n/a",CL63-INDEX(tab_MinKomp[Wymagania VDA 6.5 Product / Forderungen],MATCH($B63,tab_MinKomp[[Stanowisko / Position ]:[Stanowisko / Position ]],0)))</f>
        <v>n/a</v>
      </c>
      <c r="CM64" s="194" t="str">
        <f>IF(INDEX(tab_MinKomp[Informatyka ogólna (techniczne i systemowe) / Allgemeine IT (Technik und System)],MATCH($B63,tab_MinKomp[[Stanowisko / Position ]:[Stanowisko / Position ]],0))="n/a","n/a",CM63-INDEX(tab_MinKomp[Informatyka ogólna (techniczne i systemowe) / Allgemeine IT (Technik und System)],MATCH($B63,tab_MinKomp[[Stanowisko / Position ]:[Stanowisko / Position ]],0)))</f>
        <v>n/a</v>
      </c>
      <c r="CN64" s="194" t="str">
        <f>IF(INDEX(tab_MinKomp[Sieci komputerowe / Computernetzwerke],MATCH($B63,tab_MinKomp[[Stanowisko / Position ]:[Stanowisko / Position ]],0))="n/a","n/a",CN63-INDEX(tab_MinKomp[Sieci komputerowe / Computernetzwerke],MATCH($B63,tab_MinKomp[[Stanowisko / Position ]:[Stanowisko / Position ]],0)))</f>
        <v>n/a</v>
      </c>
      <c r="CO64" s="194" t="str">
        <f>IF(INDEX(tab_MinKomp[Hardware (komputery PC, drukarki biurowe i etykietowe, telefonia stacjonarna i mobilna) (PC, Drucker, Telefpne, Handys)],MATCH($B63,tab_MinKomp[[Stanowisko / Position ]:[Stanowisko / Position ]],0))="n/a","n/a",CO63-INDEX(tab_MinKomp[Hardware (komputery PC, drukarki biurowe i etykietowe, telefonia stacjonarna i mobilna) (PC, Drucker, Telefpne, Handys)],MATCH($B63,tab_MinKomp[[Stanowisko / Position ]:[Stanowisko / Position ]],0)))</f>
        <v>n/a</v>
      </c>
      <c r="CP64" s="194" t="str">
        <f>IF(INDEX(tab_MinKomp[Software &amp; Systems (MS Office, MS Remote Desktop)],MATCH($B63,tab_MinKomp[[Stanowisko / Position ]:[Stanowisko / Position ]],0))="n/a","n/a",CP63-INDEX(tab_MinKomp[Software &amp; Systems (MS Office, MS Remote Desktop)],MATCH($B63,tab_MinKomp[[Stanowisko / Position ]:[Stanowisko / Position ]],0)))</f>
        <v>n/a</v>
      </c>
      <c r="CQ64" s="194" t="str">
        <f>IF(INDEX(tab_MinKomp[Programowanie obiektowe (PHP) / Objektprogrammierung],MATCH($B63,tab_MinKomp[[Stanowisko / Position ]:[Stanowisko / Position ]],0))="n/a","n/a",CQ63-INDEX(tab_MinKomp[Programowanie obiektowe (PHP) / Objektprogrammierung],MATCH($B63,tab_MinKomp[[Stanowisko / Position ]:[Stanowisko / Position ]],0)))</f>
        <v>n/a</v>
      </c>
      <c r="CR64" s="194" t="str">
        <f>IF(INDEX(tab_MinKomp[Scrum],MATCH($B63,tab_MinKomp[[Stanowisko / Position ]:[Stanowisko / Position ]],0))="n/a","n/a",CR63-INDEX(tab_MinKomp[Scrum],MATCH($B63,tab_MinKomp[[Stanowisko / Position ]:[Stanowisko / Position ]],0)))</f>
        <v>n/a</v>
      </c>
      <c r="CS64" s="194" t="str">
        <f>IF(INDEX(tab_MinKomp[SQL (MySQL)],MATCH($B63,tab_MinKomp[[Stanowisko / Position ]:[Stanowisko / Position ]],0))="n/a","n/a",CS63-INDEX(tab_MinKomp[SQL (MySQL)],MATCH($B63,tab_MinKomp[[Stanowisko / Position ]:[Stanowisko / Position ]],0)))</f>
        <v>n/a</v>
      </c>
      <c r="CT64" s="194" t="str">
        <f>IF(INDEX(tab_MinKomp[Javascript],MATCH($B63,tab_MinKomp[[Stanowisko / Position ]:[Stanowisko / Position ]],0))="n/a","n/a",CT63-INDEX(tab_MinKomp[Javascript],MATCH($B63,tab_MinKomp[[Stanowisko / Position ]:[Stanowisko / Position ]],0)))</f>
        <v>n/a</v>
      </c>
      <c r="CU64" s="194" t="str">
        <f>IF(INDEX(tab_MinKomp[Joomla],MATCH($B63,tab_MinKomp[[Stanowisko / Position ]:[Stanowisko / Position ]],0))="n/a","n/a",CU63-INDEX(tab_MinKomp[Joomla],MATCH($B63,tab_MinKomp[[Stanowisko / Position ]:[Stanowisko / Position ]],0)))</f>
        <v>n/a</v>
      </c>
      <c r="CV64" s="194" t="str">
        <f>IF(INDEX(tab_MinKomp[Bash],MATCH($B63,tab_MinKomp[[Stanowisko / Position ]:[Stanowisko / Position ]],0))="n/a","n/a",CV63-INDEX(tab_MinKomp[Bash],MATCH($B63,tab_MinKomp[[Stanowisko / Position ]:[Stanowisko / Position ]],0)))</f>
        <v>n/a</v>
      </c>
      <c r="CW64" s="194">
        <f>IF(INDEX(tab_MinKomp[Systemy MES (HYDRA / SFMS)],MATCH($B63,tab_MinKomp[[Stanowisko / Position ]:[Stanowisko / Position ]],0))="n/a","n/a",CW63-INDEX(tab_MinKomp[Systemy MES (HYDRA / SFMS)],MATCH($B63,tab_MinKomp[[Stanowisko / Position ]:[Stanowisko / Position ]],0)))</f>
        <v>0</v>
      </c>
      <c r="CX64" s="194" t="str">
        <f>IF(INDEX(tab_MinKomp[HTML / CSS],MATCH($B63,tab_MinKomp[[Stanowisko / Position ]:[Stanowisko / Position ]],0))="n/a","n/a",CX63-INDEX(tab_MinKomp[HTML / CSS],MATCH($B63,tab_MinKomp[[Stanowisko / Position ]:[Stanowisko / Position ]],0)))</f>
        <v>n/a</v>
      </c>
      <c r="CY64" s="194" t="str">
        <f>IF(INDEX(tab_MinKomp[SYSTEM PR],MATCH($B63,tab_MinKomp[[Stanowisko / Position ]:[Stanowisko / Position ]],0))="n/a","n/a",CY63-INDEX(tab_MinKomp[SYSTEM PR],MATCH($B63,tab_MinKomp[[Stanowisko / Position ]:[Stanowisko / Position ]],0)))</f>
        <v>n/a</v>
      </c>
      <c r="CZ64" s="194" t="str">
        <f>IF(INDEX(tab_MinKomp[System Einkauf XP / EBA],MATCH($B63,tab_MinKomp[[Stanowisko / Position ]:[Stanowisko / Position ]],0))="n/a","n/a",CZ63-INDEX(tab_MinKomp[System Einkauf XP / EBA],MATCH($B63,tab_MinKomp[[Stanowisko / Position ]:[Stanowisko / Position ]],0)))</f>
        <v>n/a</v>
      </c>
      <c r="DA64" s="194" t="str">
        <f>IF(INDEX(tab_MinKomp[Techniki negocjacyjne / Verhandlungstechniken],MATCH($B63,tab_MinKomp[[Stanowisko / Position ]:[Stanowisko / Position ]],0))="n/a","n/a",DA63-INDEX(tab_MinKomp[Techniki negocjacyjne / Verhandlungstechniken],MATCH($B63,tab_MinKomp[[Stanowisko / Position ]:[Stanowisko / Position ]],0)))</f>
        <v>n/a</v>
      </c>
      <c r="DB64" s="194" t="str">
        <f>IF(INDEX(tab_MinKomp[Znajomość rynku branżowego / Kenntnis des Industrie Marktes],MATCH($B63,tab_MinKomp[[Stanowisko / Position ]:[Stanowisko / Position ]],0))="n/a","n/a",DB63-INDEX(tab_MinKomp[Znajomość rynku branżowego / Kenntnis des Industrie Marktes],MATCH($B63,tab_MinKomp[[Stanowisko / Position ]:[Stanowisko / Position ]],0)))</f>
        <v>n/a</v>
      </c>
      <c r="DC64" s="194" t="str">
        <f>IF(INDEX(tab_MinKomp[SUPPLIER MANAGEMENT],MATCH($B63,tab_MinKomp[[Stanowisko / Position ]:[Stanowisko / Position ]],0))="n/a","n/a",DC63-INDEX(tab_MinKomp[SUPPLIER MANAGEMENT],MATCH($B63,tab_MinKomp[[Stanowisko / Position ]:[Stanowisko / Position ]],0)))</f>
        <v>n/a</v>
      </c>
      <c r="DD64" s="194" t="str">
        <f>IF(INDEX(tab_MinKomp[SUPPLIER MANAGEMENT],MATCH($B63,tab_MinKomp[[Stanowisko / Position ]:[Stanowisko / Position ]],0))="n/a","n/a",DD63-INDEX(tab_MinKomp[SUPPLIER MANAGEMENT],MATCH($B63,tab_MinKomp[[Stanowisko / Position ]:[Stanowisko / Position ]],0)))</f>
        <v>n/a</v>
      </c>
      <c r="DE64" s="194" t="str">
        <f>IF(INDEX(tab_MinKomp[SUPPLIER MANAGEMENT],MATCH($B63,tab_MinKomp[[Stanowisko / Position ]:[Stanowisko / Position ]],0))="n/a","n/a",DE63-INDEX(tab_MinKomp[SUPPLIER MANAGEMENT],MATCH($B63,tab_MinKomp[[Stanowisko / Position ]:[Stanowisko / Position ]],0)))</f>
        <v>n/a</v>
      </c>
      <c r="DF64" s="194">
        <f>IF(INDEX(tab_MinKomp[LEAN MANAGEMENT],MATCH($B63,tab_MinKomp[[Stanowisko / Position ]:[Stanowisko / Position ]],0))="n/a","n/a",DF63-INDEX(tab_MinKomp[LEAN MANAGEMENT],MATCH($B63,tab_MinKomp[[Stanowisko / Position ]:[Stanowisko / Position ]],0)))</f>
        <v>0</v>
      </c>
      <c r="DG64" s="194" t="str">
        <f>IF(INDEX(tab_MinKomp[PPAP/PSW],MATCH($B63,tab_MinKomp[[Stanowisko / Position ]:[Stanowisko / Position ]],0))="n/a","n/a",DG63-INDEX(tab_MinKomp[PPAP/PSW],MATCH($B63,tab_MinKomp[[Stanowisko / Position ]:[Stanowisko / Position ]],0)))</f>
        <v>n/a</v>
      </c>
      <c r="DH64" s="194" t="str">
        <f>IF(INDEX(tab_MinKomp[SUPPLIER MANAGEMENT],MATCH($B63,tab_MinKomp[[Stanowisko / Position ]:[Stanowisko / Position ]],0))="n/a","n/a",DH63-INDEX(tab_MinKomp[SUPPLIER MANAGEMENT],MATCH($B63,tab_MinKomp[[Stanowisko / Position ]:[Stanowisko / Position ]],0)))</f>
        <v>n/a</v>
      </c>
      <c r="DI64" s="194" t="str">
        <f>IF(INDEX(tab_MinKomp[OBSŁUGA PORTALI KLIENTA / Kundenportale],MATCH($B63,tab_MinKomp[[Stanowisko / Position ]:[Stanowisko / Position ]],0))="n/a","n/a",DI63-INDEX(tab_MinKomp[OBSŁUGA PORTALI KLIENTA / Kundenportale],MATCH($B63,tab_MinKomp[[Stanowisko / Position ]:[Stanowisko / Position ]],0)))</f>
        <v>n/a</v>
      </c>
      <c r="DJ64" s="194" t="str">
        <f>IF(INDEX(tab_MinKomp[Obsługa systemu BABTECQ / BABTECQ System],MATCH($B63,tab_MinKomp[[Stanowisko / Position ]:[Stanowisko / Position ]],0))="n/a","n/a",DJ63-INDEX(tab_MinKomp[Obsługa systemu BABTECQ / BABTECQ System],MATCH($B63,tab_MinKomp[[Stanowisko / Position ]:[Stanowisko / Position ]],0)))</f>
        <v>n/a</v>
      </c>
      <c r="DK64" s="194" t="str">
        <f>IF(INDEX(tab_MinKomp[Rysunek techniczny / technische Zeichnung],MATCH($B63,tab_MinKomp[[Stanowisko / Position ]:[Stanowisko / Position ]],0))="n/a","n/a",DK63-INDEX(tab_MinKomp[Rysunek techniczny / technische Zeichnung],MATCH($B63,tab_MinKomp[[Stanowisko / Position ]:[Stanowisko / Position ]],0)))</f>
        <v>n/a</v>
      </c>
      <c r="DL64" s="194" t="str">
        <f>IF(INDEX(tab_MinKomp[Kalibracja / Kalibrierung],MATCH($B63,tab_MinKomp[[Stanowisko / Position ]:[Stanowisko / Position ]],0))="n/a","n/a",DL63-INDEX(tab_MinKomp[Kalibracja / Kalibrierung],MATCH($B63,tab_MinKomp[[Stanowisko / Position ]:[Stanowisko / Position ]],0)))</f>
        <v>n/a</v>
      </c>
      <c r="DM64" s="194" t="str">
        <f>IF(INDEX(tab_MinKomp[Rekwalifikacja / Requalifizierung],MATCH($B63,tab_MinKomp[[Stanowisko / Position ]:[Stanowisko / Position ]],0))="n/a","n/a",DM63-INDEX(tab_MinKomp[Rekwalifikacja / Requalifizierung],MATCH($B63,tab_MinKomp[[Stanowisko / Position ]:[Stanowisko / Position ]],0)))</f>
        <v>n/a</v>
      </c>
      <c r="DN64" s="190" t="str">
        <f>IF(INDEX(tab_MinKomp[Testy czystości / Reinheitstests],MATCH($B63,tab_MinKomp[[Stanowisko / Position ]:[Stanowisko / Position ]],0))="n/a","n/a",DN63-INDEX(tab_MinKomp[Testy czystości / Reinheitstests],MATCH($B63,tab_MinKomp[[Stanowisko / Position ]:[Stanowisko / Position ]],0)))</f>
        <v>n/a</v>
      </c>
      <c r="DO64" s="190" t="str">
        <f>IF(INDEX(tab_MinKomp[Testy czystości / Reinheitstests],MATCH($B63,tab_MinKomp[[Stanowisko / Position ]:[Stanowisko / Position ]],0))="n/a","n/a",DO63-INDEX(tab_MinKomp[Testy czystości / Reinheitstests],MATCH($B63,tab_MinKomp[[Stanowisko / Position ]:[Stanowisko / Position ]],0)))</f>
        <v>n/a</v>
      </c>
      <c r="DP64" s="190" t="str">
        <f>IF(INDEX(tab_MinKomp[Testy czystości / Reinheitstests],MATCH($B63,tab_MinKomp[[Stanowisko / Position ]:[Stanowisko / Position ]],0))="n/a","n/a",DP63-INDEX(tab_MinKomp[Testy czystości / Reinheitstests],MATCH($B63,tab_MinKomp[[Stanowisko / Position ]:[Stanowisko / Position ]],0)))</f>
        <v>n/a</v>
      </c>
      <c r="DQ64" s="190" t="str">
        <f>IF(INDEX(tab_MinKomp[Testy czystości / Reinheitstests],MATCH($B63,tab_MinKomp[[Stanowisko / Position ]:[Stanowisko / Position ]],0))="n/a","n/a",DQ63-INDEX(tab_MinKomp[Testy czystości / Reinheitstests],MATCH($B63,tab_MinKomp[[Stanowisko / Position ]:[Stanowisko / Position ]],0)))</f>
        <v>n/a</v>
      </c>
      <c r="DR64" s="190" t="str">
        <f>IF(INDEX(tab_MinKomp[Testy czystości / Reinheitstests],MATCH($B63,tab_MinKomp[[Stanowisko / Position ]:[Stanowisko / Position ]],0))="n/a","n/a",DR63-INDEX(tab_MinKomp[Testy czystości / Reinheitstests],MATCH($B63,tab_MinKomp[[Stanowisko / Position ]:[Stanowisko / Position ]],0)))</f>
        <v>n/a</v>
      </c>
      <c r="DS64" s="190" t="str">
        <f>IF(INDEX(tab_MinKomp[Testy czystości / Reinheitstests],MATCH($B63,tab_MinKomp[[Stanowisko / Position ]:[Stanowisko / Position ]],0))="n/a","n/a",DS63-INDEX(tab_MinKomp[Testy czystości / Reinheitstests],MATCH($B63,tab_MinKomp[[Stanowisko / Position ]:[Stanowisko / Position ]],0)))</f>
        <v>n/a</v>
      </c>
      <c r="DT64" s="194" t="str">
        <f>IF(INDEX(tab_MinKomp[SUPPLIER MANAGEMENT],MATCH($B63,tab_MinKomp[[Stanowisko / Position ]:[Stanowisko / Position ]],0))="n/a","n/a",DT63-INDEX(tab_MinKomp[SUPPLIER MANAGEMENT],MATCH($B63,tab_MinKomp[[Stanowisko / Position ]:[Stanowisko / Position ]],0)))</f>
        <v>n/a</v>
      </c>
      <c r="DU64" s="190" t="str">
        <f>IF(INDEX(tab_MinKomp[Testy czystości / Reinheitstests],MATCH($B63,tab_MinKomp[[Stanowisko / Position ]:[Stanowisko / Position ]],0))="n/a","n/a",DU63-INDEX(tab_MinKomp[Testy czystości / Reinheitstests],MATCH($B63,tab_MinKomp[[Stanowisko / Position ]:[Stanowisko / Position ]],0)))</f>
        <v>n/a</v>
      </c>
      <c r="DV64" s="190" t="str">
        <f>IF(INDEX(tab_MinKomp[Testy czystości / Reinheitstests],MATCH($B63,tab_MinKomp[[Stanowisko / Position ]:[Stanowisko / Position ]],0))="n/a","n/a",DV63-INDEX(tab_MinKomp[Testy czystości / Reinheitstests],MATCH($B63,tab_MinKomp[[Stanowisko / Position ]:[Stanowisko / Position ]],0)))</f>
        <v>n/a</v>
      </c>
      <c r="DW64" s="190" t="str">
        <f>IF(INDEX(tab_MinKomp[Testy czystości / Reinheitstests],MATCH($B63,tab_MinKomp[[Stanowisko / Position ]:[Stanowisko / Position ]],0))="n/a","n/a",DW63-INDEX(tab_MinKomp[Testy czystości / Reinheitstests],MATCH($B63,tab_MinKomp[[Stanowisko / Position ]:[Stanowisko / Position ]],0)))</f>
        <v>n/a</v>
      </c>
      <c r="DX64" s="190" t="str">
        <f>IF(INDEX(tab_MinKomp[Testy czystości / Reinheitstests],MATCH($B63,tab_MinKomp[[Stanowisko / Position ]:[Stanowisko / Position ]],0))="n/a","n/a",DX63-INDEX(tab_MinKomp[Testy czystości / Reinheitstests],MATCH($B63,tab_MinKomp[[Stanowisko / Position ]:[Stanowisko / Position ]],0)))</f>
        <v>n/a</v>
      </c>
      <c r="DY64" s="190" t="str">
        <f>IF(INDEX(tab_MinKomp[Testy czystości / Reinheitstests],MATCH($B63,tab_MinKomp[[Stanowisko / Position ]:[Stanowisko / Position ]],0))="n/a","n/a",DY63-INDEX(tab_MinKomp[Testy czystości / Reinheitstests],MATCH($B63,tab_MinKomp[[Stanowisko / Position ]:[Stanowisko / Position ]],0)))</f>
        <v>n/a</v>
      </c>
      <c r="DZ64" s="190" t="str">
        <f>IF(INDEX(tab_MinKomp[Testy czystości / Reinheitstests],MATCH($B63,tab_MinKomp[[Stanowisko / Position ]:[Stanowisko / Position ]],0))="n/a","n/a",DZ63-INDEX(tab_MinKomp[Testy czystości / Reinheitstests],MATCH($B63,tab_MinKomp[[Stanowisko / Position ]:[Stanowisko / Position ]],0)))</f>
        <v>n/a</v>
      </c>
      <c r="EA64" s="190" t="str">
        <f>IF(INDEX(tab_MinKomp[Testy czystości / Reinheitstests],MATCH($B63,tab_MinKomp[[Stanowisko / Position ]:[Stanowisko / Position ]],0))="n/a","n/a",EA63-INDEX(tab_MinKomp[Testy czystości / Reinheitstests],MATCH($B63,tab_MinKomp[[Stanowisko / Position ]:[Stanowisko / Position ]],0)))</f>
        <v>n/a</v>
      </c>
      <c r="EB64" s="190" t="str">
        <f>IF(INDEX(tab_MinKomp[Testy czystości / Reinheitstests],MATCH($B63,tab_MinKomp[[Stanowisko / Position ]:[Stanowisko / Position ]],0))="n/a","n/a",EB63-INDEX(tab_MinKomp[Testy czystości / Reinheitstests],MATCH($B63,tab_MinKomp[[Stanowisko / Position ]:[Stanowisko / Position ]],0)))</f>
        <v>n/a</v>
      </c>
      <c r="EC64" s="190" t="str">
        <f>IF(INDEX(tab_MinKomp[Testy czystości / Reinheitstests],MATCH($B63,tab_MinKomp[[Stanowisko / Position ]:[Stanowisko / Position ]],0))="n/a","n/a",EC63-INDEX(tab_MinKomp[Testy czystości / Reinheitstests],MATCH($B63,tab_MinKomp[[Stanowisko / Position ]:[Stanowisko / Position ]],0)))</f>
        <v>n/a</v>
      </c>
      <c r="ED64" s="190" t="str">
        <f>IF(INDEX(tab_MinKomp[Testy czystości / Reinheitstests],MATCH($B63,tab_MinKomp[[Stanowisko / Position ]:[Stanowisko / Position ]],0))="n/a","n/a",ED63-INDEX(tab_MinKomp[Testy czystości / Reinheitstests],MATCH($B63,tab_MinKomp[[Stanowisko / Position ]:[Stanowisko / Position ]],0)))</f>
        <v>n/a</v>
      </c>
      <c r="EE64" s="190" t="str">
        <f>IF(INDEX(tab_MinKomp[Testy czystości / Reinheitstests],MATCH($B63,tab_MinKomp[[Stanowisko / Position ]:[Stanowisko / Position ]],0))="n/a","n/a",EE63-INDEX(tab_MinKomp[Testy czystości / Reinheitstests],MATCH($B63,tab_MinKomp[[Stanowisko / Position ]:[Stanowisko / Position ]],0)))</f>
        <v>n/a</v>
      </c>
      <c r="EF64" s="190" t="str">
        <f>IF(INDEX(tab_MinKomp[Testy czystości / Reinheitstests],MATCH($B63,tab_MinKomp[[Stanowisko / Position ]:[Stanowisko / Position ]],0))="n/a","n/a",EF63-INDEX(tab_MinKomp[Testy czystości / Reinheitstests],MATCH($B63,tab_MinKomp[[Stanowisko / Position ]:[Stanowisko / Position ]],0)))</f>
        <v>n/a</v>
      </c>
      <c r="EG64" s="190" t="str">
        <f>IF(INDEX(tab_MinKomp[Testy czystości / Reinheitstests],MATCH($B63,tab_MinKomp[[Stanowisko / Position ]:[Stanowisko / Position ]],0))="n/a","n/a",EG63-INDEX(tab_MinKomp[Testy czystości / Reinheitstests],MATCH($B63,tab_MinKomp[[Stanowisko / Position ]:[Stanowisko / Position ]],0)))</f>
        <v>n/a</v>
      </c>
      <c r="EH64" s="190" t="str">
        <f>IF(INDEX(tab_MinKomp[Testy czystości / Reinheitstests],MATCH($B63,tab_MinKomp[[Stanowisko / Position ]:[Stanowisko / Position ]],0))="n/a","n/a",EH63-INDEX(tab_MinKomp[Testy czystości / Reinheitstests],MATCH($B63,tab_MinKomp[[Stanowisko / Position ]:[Stanowisko / Position ]],0)))</f>
        <v>n/a</v>
      </c>
      <c r="EI64" s="190" t="str">
        <f>IF(INDEX(tab_MinKomp[Testy czystości / Reinheitstests],MATCH($B63,tab_MinKomp[[Stanowisko / Position ]:[Stanowisko / Position ]],0))="n/a","n/a",EI63-INDEX(tab_MinKomp[Testy czystości / Reinheitstests],MATCH($B63,tab_MinKomp[[Stanowisko / Position ]:[Stanowisko / Position ]],0)))</f>
        <v>n/a</v>
      </c>
      <c r="EJ64" s="190" t="str">
        <f>IF(INDEX(tab_MinKomp[Testy czystości / Reinheitstests],MATCH($B63,tab_MinKomp[[Stanowisko / Position ]:[Stanowisko / Position ]],0))="n/a","n/a",EJ63-INDEX(tab_MinKomp[Testy czystości / Reinheitstests],MATCH($B63,tab_MinKomp[[Stanowisko / Position ]:[Stanowisko / Position ]],0)))</f>
        <v>n/a</v>
      </c>
      <c r="EK64" s="190" t="str">
        <f>IF(INDEX(tab_MinKomp[Testy czystości / Reinheitstests],MATCH($B63,tab_MinKomp[[Stanowisko / Position ]:[Stanowisko / Position ]],0))="n/a","n/a",EK63-INDEX(tab_MinKomp[Testy czystości / Reinheitstests],MATCH($B63,tab_MinKomp[[Stanowisko / Position ]:[Stanowisko / Position ]],0)))</f>
        <v>n/a</v>
      </c>
      <c r="EL64" s="190" t="str">
        <f>IF(INDEX(tab_MinKomp[Testy czystości / Reinheitstests],MATCH($B63,tab_MinKomp[[Stanowisko / Position ]:[Stanowisko / Position ]],0))="n/a","n/a",EL63-INDEX(tab_MinKomp[Testy czystości / Reinheitstests],MATCH($B63,tab_MinKomp[[Stanowisko / Position ]:[Stanowisko / Position ]],0)))</f>
        <v>n/a</v>
      </c>
      <c r="EM64" s="190" t="str">
        <f>IF(INDEX(tab_MinKomp[Testy czystości / Reinheitstests],MATCH($B63,tab_MinKomp[[Stanowisko / Position ]:[Stanowisko / Position ]],0))="n/a","n/a",EM63-INDEX(tab_MinKomp[Testy czystości / Reinheitstests],MATCH($B63,tab_MinKomp[[Stanowisko / Position ]:[Stanowisko / Position ]],0)))</f>
        <v>n/a</v>
      </c>
      <c r="EN64" s="190" t="str">
        <f>IF(INDEX(tab_MinKomp[Testy czystości / Reinheitstests],MATCH($B63,tab_MinKomp[[Stanowisko / Position ]:[Stanowisko / Position ]],0))="n/a","n/a",EN63-INDEX(tab_MinKomp[Testy czystości / Reinheitstests],MATCH($B63,tab_MinKomp[[Stanowisko / Position ]:[Stanowisko / Position ]],0)))</f>
        <v>n/a</v>
      </c>
      <c r="EO64" s="194" t="str">
        <f>IF(INDEX(tab_MinKomp[Konserwacja Rep],MATCH($B63,tab_MinKomp[[Stanowisko / Position ]:[Stanowisko / Position ]],0))="n/a","n/a",EO63-INDEX(tab_MinKomp[Konserwacja Rep],MATCH($B63,tab_MinKomp[[Stanowisko / Position ]:[Stanowisko / Position ]],0)))</f>
        <v>n/a</v>
      </c>
      <c r="EP64" s="194" t="str">
        <f>IF(INDEX(tab_MinKomp[[Konserwacja Engel ]],MATCH($B63,tab_MinKomp[[Stanowisko / Position ]:[Stanowisko / Position ]],0))="n/a","n/a",EP63-INDEX(tab_MinKomp[[Konserwacja Engel ]],MATCH($B63,tab_MinKomp[[Stanowisko / Position ]:[Stanowisko / Position ]],0)))</f>
        <v>n/a</v>
      </c>
      <c r="EQ64" s="194" t="str">
        <f>IF(INDEX(tab_MinKomp[Konserwacja B 50],MATCH($B63,tab_MinKomp[[Stanowisko / Position ]:[Stanowisko / Position ]],0))="n/a","n/a",EQ63-INDEX(tab_MinKomp[Konserwacja B 50],MATCH($B63,tab_MinKomp[[Stanowisko / Position ]:[Stanowisko / Position ]],0)))</f>
        <v>n/a</v>
      </c>
      <c r="ER64" s="194" t="str">
        <f>IF(INDEX(tab_MinKomp[[Konserwacja EOL ]],MATCH($B63,tab_MinKomp[[Stanowisko / Position ]:[Stanowisko / Position ]],0))="n/a","n/a",ER63-INDEX(tab_MinKomp[[Konserwacja EOL ]],MATCH($B63,tab_MinKomp[[Stanowisko / Position ]:[Stanowisko / Position ]],0)))</f>
        <v>n/a</v>
      </c>
      <c r="ES64" s="194" t="str">
        <f>IF(INDEX(tab_MinKomp[Konserwacja Branson],MATCH($B63,tab_MinKomp[[Stanowisko / Position ]:[Stanowisko / Position ]],0))="n/a","n/a",ES63-INDEX(tab_MinKomp[Konserwacja Branson],MATCH($B63,tab_MinKomp[[Stanowisko / Position ]:[Stanowisko / Position ]],0)))</f>
        <v>n/a</v>
      </c>
      <c r="ET64" s="194" t="str">
        <f>IF(INDEX(tab_MinKomp[Konserwacja coolery],MATCH($B63,tab_MinKomp[[Stanowisko / Position ]:[Stanowisko / Position ]],0))="n/a","n/a",ET63-INDEX(tab_MinKomp[Konserwacja coolery],MATCH($B63,tab_MinKomp[[Stanowisko / Position ]:[Stanowisko / Position ]],0)))</f>
        <v>n/a</v>
      </c>
      <c r="EU64" s="194" t="str">
        <f>IF(INDEX(tab_MinKomp[Konserwacja piecy],MATCH($B63,tab_MinKomp[[Stanowisko / Position ]:[Stanowisko / Position ]],0))="n/a","n/a",EU63-INDEX(tab_MinKomp[Konserwacja piecy],MATCH($B63,tab_MinKomp[[Stanowisko / Position ]:[Stanowisko / Position ]],0)))</f>
        <v>n/a</v>
      </c>
      <c r="EV64" s="194" t="str">
        <f>IF(INDEX(tab_MinKomp[Rysunek techniczny- czytanie],MATCH($B63,tab_MinKomp[[Stanowisko / Position ]:[Stanowisko / Position ]],0))="n/a","n/a",EV63-INDEX(tab_MinKomp[Rysunek techniczny- czytanie],MATCH($B63,tab_MinKomp[[Stanowisko / Position ]:[Stanowisko / Position ]],0)))</f>
        <v>n/a</v>
      </c>
      <c r="EW64" s="194" t="str">
        <f>IF(INDEX(tab_MinKomp[Elektryka],MATCH($B63,tab_MinKomp[[Stanowisko / Position ]:[Stanowisko / Position ]],0))="n/a","n/a",EW63-INDEX(tab_MinKomp[Elektryka],MATCH($B63,tab_MinKomp[[Stanowisko / Position ]:[Stanowisko / Position ]],0)))</f>
        <v>n/a</v>
      </c>
      <c r="EX64" s="194" t="str">
        <f>IF(INDEX(tab_MinKomp[Pneumatyka],MATCH($B63,tab_MinKomp[[Stanowisko / Position ]:[Stanowisko / Position ]],0))="n/a","n/a",EX63-INDEX(tab_MinKomp[Pneumatyka],MATCH($B63,tab_MinKomp[[Stanowisko / Position ]:[Stanowisko / Position ]],0)))</f>
        <v>n/a</v>
      </c>
      <c r="EY64" s="194" t="str">
        <f>IF(INDEX(tab_MinKomp[[Hydraulika ]],MATCH($B63,tab_MinKomp[[Stanowisko / Position ]:[Stanowisko / Position ]],0))="n/a","n/a",EY63-INDEX(tab_MinKomp[[Hydraulika ]],MATCH($B63,tab_MinKomp[[Stanowisko / Position ]:[Stanowisko / Position ]],0)))</f>
        <v>n/a</v>
      </c>
      <c r="EZ64" s="194" t="str">
        <f>IF(INDEX(tab_MinKomp[Podciśnienie],MATCH($B63,tab_MinKomp[[Stanowisko / Position ]:[Stanowisko / Position ]],0))="n/a","n/a",EZ63-INDEX(tab_MinKomp[Podciśnienie],MATCH($B63,tab_MinKomp[[Stanowisko / Position ]:[Stanowisko / Position ]],0)))</f>
        <v>n/a</v>
      </c>
      <c r="FA64" s="194" t="str">
        <f>IF(INDEX(tab_MinKomp[Usuwanie awarii],MATCH($B63,tab_MinKomp[[Stanowisko / Position ]:[Stanowisko / Position ]],0))="n/a","n/a",FA63-INDEX(tab_MinKomp[Usuwanie awarii],MATCH($B63,tab_MinKomp[[Stanowisko / Position ]:[Stanowisko / Position ]],0)))</f>
        <v>n/a</v>
      </c>
      <c r="FB64" s="194" t="str">
        <f>IF(INDEX(tab_MinKomp[Obsługa robotów],MATCH($B63,tab_MinKomp[[Stanowisko / Position ]:[Stanowisko / Position ]],0))="n/a","n/a",FB63-INDEX(tab_MinKomp[Obsługa robotów],MATCH($B63,tab_MinKomp[[Stanowisko / Position ]:[Stanowisko / Position ]],0)))</f>
        <v>n/a</v>
      </c>
      <c r="FC64" s="194" t="str">
        <f>IF(INDEX(tab_MinKomp[Obsługa sterowania maszyny],MATCH($B63,tab_MinKomp[[Stanowisko / Position ]:[Stanowisko / Position ]],0))="n/a","n/a",FC63-INDEX(tab_MinKomp[Obsługa sterowania maszyny],MATCH($B63,tab_MinKomp[[Stanowisko / Position ]:[Stanowisko / Position ]],0)))</f>
        <v>n/a</v>
      </c>
      <c r="FD64" s="194" t="str">
        <f>IF(INDEX(tab_MinKomp[Usuwanie przyczyn żródłowych],MATCH($B63,tab_MinKomp[[Stanowisko / Position ]:[Stanowisko / Position ]],0))="n/a","n/a",FD63-INDEX(tab_MinKomp[Usuwanie przyczyn żródłowych],MATCH($B63,tab_MinKomp[[Stanowisko / Position ]:[Stanowisko / Position ]],0)))</f>
        <v>n/a</v>
      </c>
      <c r="FE64" s="194" t="str">
        <f>IF(INDEX(tab_MinKomp[Cmms stosowanie],MATCH($B63,tab_MinKomp[[Stanowisko / Position ]:[Stanowisko / Position ]],0))="n/a","n/a",FE63-INDEX(tab_MinKomp[Cmms stosowanie],MATCH($B63,tab_MinKomp[[Stanowisko / Position ]:[Stanowisko / Position ]],0)))</f>
        <v>n/a</v>
      </c>
      <c r="FF64" s="190" t="str">
        <f>IF(INDEX(tab_MinKomp[Testy czystości / Reinheitstests],MATCH($B63,tab_MinKomp[[Stanowisko / Position ]:[Stanowisko / Position ]],0))="n/a","n/a",FF63-INDEX(tab_MinKomp[Testy czystości / Reinheitstests],MATCH($B63,tab_MinKomp[[Stanowisko / Position ]:[Stanowisko / Position ]],0)))</f>
        <v>n/a</v>
      </c>
      <c r="FG64" s="194" t="str">
        <f>IF(INDEX(tab_MinKomp[Czyszczenie form plastikowych],MATCH($B63,tab_MinKomp[[Stanowisko / Position ]:[Stanowisko / Position ]],0))="n/a","n/a",FG63-INDEX(tab_MinKomp[Czyszczenie form plastikowych],MATCH($B63,tab_MinKomp[[Stanowisko / Position ]:[Stanowisko / Position ]],0)))</f>
        <v>n/a</v>
      </c>
      <c r="FH64" s="194" t="str">
        <f>IF(INDEX(tab_MinKomp[Wymiana form plastik],MATCH($B63,tab_MinKomp[[Stanowisko / Position ]:[Stanowisko / Position ]],0))="n/a","n/a",FH63-INDEX(tab_MinKomp[Wymiana form plastik],MATCH($B63,tab_MinKomp[[Stanowisko / Position ]:[Stanowisko / Position ]],0)))</f>
        <v>n/a</v>
      </c>
      <c r="FI64" s="194" t="str">
        <f>IF(INDEX(tab_MinKomp[Wymiana form guma],MATCH($B63,tab_MinKomp[[Stanowisko / Position ]:[Stanowisko / Position ]],0))="n/a","n/a",FI63-INDEX(tab_MinKomp[Wymiana form guma],MATCH($B63,tab_MinKomp[[Stanowisko / Position ]:[Stanowisko / Position ]],0)))</f>
        <v>n/a</v>
      </c>
      <c r="FJ64" s="194" t="str">
        <f>IF(INDEX(tab_MinKomp[Konserwacja KK],MATCH($B63,tab_MinKomp[[Stanowisko / Position ]:[Stanowisko / Position ]],0))="n/a","n/a",FJ63-INDEX(tab_MinKomp[Konserwacja KK],MATCH($B63,tab_MinKomp[[Stanowisko / Position ]:[Stanowisko / Position ]],0)))</f>
        <v>n/a</v>
      </c>
      <c r="FK64" s="194" t="str">
        <f>IF(INDEX(tab_MinKomp[Konserwacja form guma],MATCH($B63,tab_MinKomp[[Stanowisko / Position ]:[Stanowisko / Position ]],0))="n/a","n/a",FK63-INDEX(tab_MinKomp[Konserwacja form guma],MATCH($B63,tab_MinKomp[[Stanowisko / Position ]:[Stanowisko / Position ]],0)))</f>
        <v>n/a</v>
      </c>
      <c r="FL64" s="194" t="str">
        <f>IF(INDEX(tab_MinKomp[Konserwacja form plastiki],MATCH($B63,tab_MinKomp[[Stanowisko / Position ]:[Stanowisko / Position ]],0))="n/a","n/a",FL63-INDEX(tab_MinKomp[Konserwacja form plastiki],MATCH($B63,tab_MinKomp[[Stanowisko / Position ]:[Stanowisko / Position ]],0)))</f>
        <v>n/a</v>
      </c>
      <c r="FM64" s="194" t="str">
        <f>IF(INDEX(tab_MinKomp[Konserwacja Gorącego Kanału],MATCH($B63,tab_MinKomp[[Stanowisko / Position ]:[Stanowisko / Position ]],0))="n/a","n/a",FM63-INDEX(tab_MinKomp[Konserwacja Gorącego Kanału],MATCH($B63,tab_MinKomp[[Stanowisko / Position ]:[Stanowisko / Position ]],0)))</f>
        <v>n/a</v>
      </c>
      <c r="FN64" s="196" t="str">
        <f>IF(INDEX(tab_MinKomp[Język angielski / Englisch],MATCH($B63,tab_MinKomp[[Stanowisko / Position ]:[Stanowisko / Position ]],0))="n/a","n/a",FN63-INDEX(tab_MinKomp[Język angielski / Englisch],MATCH($B63,tab_MinKomp[[Stanowisko / Position ]:[Stanowisko / Position ]],0)))</f>
        <v>n/a</v>
      </c>
      <c r="FO64" s="196" t="str">
        <f>IF(INDEX(tab_MinKomp[Język angielski / Englisch],MATCH($B63,tab_MinKomp[[Stanowisko / Position ]:[Stanowisko / Position ]],0))="n/a","n/a",FO63-INDEX(tab_MinKomp[Język angielski / Englisch],MATCH($B63,tab_MinKomp[[Stanowisko / Position ]:[Stanowisko / Position ]],0)))</f>
        <v>n/a</v>
      </c>
      <c r="FP64" s="196" t="str">
        <f>IF(INDEX(tab_MinKomp[Język angielski / Englisch],MATCH($B63,tab_MinKomp[[Stanowisko / Position ]:[Stanowisko / Position ]],0))="n/a","n/a",FP63-INDEX(tab_MinKomp[Język angielski / Englisch],MATCH($B63,tab_MinKomp[[Stanowisko / Position ]:[Stanowisko / Position ]],0)))</f>
        <v>n/a</v>
      </c>
      <c r="FQ64" s="196" t="str">
        <f>IF(INDEX(tab_MinKomp[Język angielski / Englisch],MATCH($B63,tab_MinKomp[[Stanowisko / Position ]:[Stanowisko / Position ]],0))="n/a","n/a",FQ63-INDEX(tab_MinKomp[Język angielski / Englisch],MATCH($B63,tab_MinKomp[[Stanowisko / Position ]:[Stanowisko / Position ]],0)))</f>
        <v>n/a</v>
      </c>
      <c r="FR64" s="196" t="str">
        <f>IF(INDEX(tab_MinKomp[Język niemiecki / Deutsch],MATCH($B63,tab_MinKomp[[Stanowisko / Position ]:[Stanowisko / Position ]],0))="n/a","n/a",FR63-INDEX(tab_MinKomp[Język niemiecki / Deutsch],MATCH($B63,tab_MinKomp[[Stanowisko / Position ]:[Stanowisko / Position ]],0)))</f>
        <v>n/a</v>
      </c>
      <c r="FS64" s="194">
        <f>IF(INDEX(tab_MinKomp[Zarządzanie dokumentacją procesową / Process dokumentation management],MATCH($B63,tab_MinKomp[[Stanowisko / Position ]:[Stanowisko / Position ]],0))="n/a","n/a",FS63-INDEX(tab_MinKomp[Zarządzanie dokumentacją procesową / Process dokumentation management],MATCH($B63,tab_MinKomp[[Stanowisko / Position ]:[Stanowisko / Position ]],0)))</f>
        <v>0</v>
      </c>
      <c r="FT64" s="194">
        <f>IF(INDEX(tab_MinKomp[Znajomość procesów z obszaru / Kenntiss der prozesse in dem Bereich],MATCH($B63,tab_MinKomp[[Stanowisko / Position ]:[Stanowisko / Position ]],0))="n/a","n/a",FT63-INDEX(tab_MinKomp[Znajomość procesów z obszaru / Kenntiss der prozesse in dem Bereich],MATCH($B63,tab_MinKomp[[Stanowisko / Position ]:[Stanowisko / Position ]],0)))</f>
        <v>0</v>
      </c>
      <c r="FU64" s="194">
        <f>IF(INDEX(tab_MinKomp[optymalizacja procesów / Prozessoptymalisierung],MATCH($B63,tab_MinKomp[[Stanowisko / Position ]:[Stanowisko / Position ]],0))="n/a","n/a",FU63-INDEX(tab_MinKomp[optymalizacja procesów / Prozessoptymalisierung],MATCH($B63,tab_MinKomp[[Stanowisko / Position ]:[Stanowisko / Position ]],0)))</f>
        <v>0</v>
      </c>
      <c r="FV64" s="194">
        <f>IF(INDEX(tab_MinKomp[Umiejętności szkoleniowe / Trainingsfähigkeiten],MATCH($B63,tab_MinKomp[[Stanowisko / Position ]:[Stanowisko / Position ]],0))="n/a","n/a",FV63-INDEX(tab_MinKomp[Umiejętności szkoleniowe / Trainingsfähigkeiten],MATCH($B63,tab_MinKomp[[Stanowisko / Position ]:[Stanowisko / Position ]],0)))</f>
        <v>0</v>
      </c>
      <c r="FW64" s="194">
        <f>IF(INDEX(tab_MinKomp[Analityczne myślenie, podejście / Analitysches Denken, Einstellung],MATCH($B63,tab_MinKomp[[Stanowisko / Position ]:[Stanowisko / Position ]],0))="n/a","n/a",FW63-INDEX(tab_MinKomp[Analityczne myślenie, podejście / Analitysches Denken, Einstellung],MATCH($B63,tab_MinKomp[[Stanowisko / Position ]:[Stanowisko / Position ]],0)))</f>
        <v>0</v>
      </c>
      <c r="FX64" s="194">
        <f>IF(INDEX(tab_MinKomp[Dokładność, precyzja w dzialaniu / Genauigkeit, Präzision in die Arbeit],MATCH($B63,tab_MinKomp[[Stanowisko / Position ]:[Stanowisko / Position ]],0))="n/a","n/a",FX63-INDEX(tab_MinKomp[Dokładność, precyzja w dzialaniu / Genauigkeit, Präzision in die Arbeit],MATCH($B63,tab_MinKomp[[Stanowisko / Position ]:[Stanowisko / Position ]],0)))</f>
        <v>-1</v>
      </c>
      <c r="FY64" s="194">
        <f>IF(INDEX(tab_MinKomp[Dyspozycyjność / Verfügbarkeit],MATCH($B63,tab_MinKomp[[Stanowisko / Position ]:[Stanowisko / Position ]],0))="n/a","n/a",FY63-INDEX(tab_MinKomp[Dyspozycyjność / Verfügbarkeit],MATCH($B63,tab_MinKomp[[Stanowisko / Position ]:[Stanowisko / Position ]],0)))</f>
        <v>-1</v>
      </c>
      <c r="FZ64" s="194">
        <f>IF(INDEX(tab_MinKomp[Zaangażowanie / 
Engagement],MATCH($B63,tab_MinKomp[[Stanowisko / Position ]:[Stanowisko / Position ]],0))="n/a","n/a",FZ63-INDEX(tab_MinKomp[Zaangażowanie / 
Engagement],MATCH($B63,tab_MinKomp[[Stanowisko / Position ]:[Stanowisko / Position ]],0)))</f>
        <v>-1</v>
      </c>
      <c r="GA64" s="194" t="str">
        <f>IF(INDEX(tab_MinKomp[Konserwacja form guma],MATCH($B63,tab_MinKomp[[Stanowisko / Position ]:[Stanowisko / Position ]],0))="n/a","n/a",GA63-INDEX(tab_MinKomp[Konserwacja form guma],MATCH($B63,tab_MinKomp[[Stanowisko / Position ]:[Stanowisko / Position ]],0)))</f>
        <v>n/a</v>
      </c>
      <c r="GB64" s="194" t="str">
        <f>IF(INDEX(tab_MinKomp[Konserwacja form plastiki],MATCH($B63,tab_MinKomp[[Stanowisko / Position ]:[Stanowisko / Position ]],0))="n/a","n/a",GB63-INDEX(tab_MinKomp[Konserwacja form plastiki],MATCH($B63,tab_MinKomp[[Stanowisko / Position ]:[Stanowisko / Position ]],0)))</f>
        <v>n/a</v>
      </c>
      <c r="GC64" s="194">
        <f>IF(INDEX(tab_MinKomp[Elastyczność w działaniu],MATCH($B63,tab_MinKomp[[Stanowisko / Position ]:[Stanowisko / Position ]],0))="n/a","n/a",GC63-INDEX(tab_MinKomp[Elastyczność w działaniu],MATCH($B63,tab_MinKomp[[Stanowisko / Position ]:[Stanowisko / Position ]],0)))</f>
        <v>0</v>
      </c>
      <c r="GD64" s="194">
        <f>IF(INDEX(tab_MinKomp[Komunikatywność],MATCH($B63,tab_MinKomp[[Stanowisko / Position ]:[Stanowisko / Position ]],0))="n/a","n/a",GD63-INDEX(tab_MinKomp[Komunikatywność],MATCH($B63,tab_MinKomp[[Stanowisko / Position ]:[Stanowisko / Position ]],0)))</f>
        <v>0</v>
      </c>
      <c r="GE64" s="193" t="str">
        <f>IF(INDEX(tab_MinKomp[Motywowanie i budowanie zaangażowania zespołu],MATCH($B63,tab_MinKomp[[Stanowisko / Position ]:[Stanowisko / Position ]],0))="n/a","n/a",GE63-INDEX(tab_MinKomp[Motywowanie i budowanie zaangażowania zespołu],MATCH($B63,tab_MinKomp[[Stanowisko / Position ]:[Stanowisko / Position ]],0)))</f>
        <v>n/a</v>
      </c>
      <c r="GF64" s="186" t="s">
        <v>248</v>
      </c>
      <c r="GG64" s="186" t="s">
        <v>248</v>
      </c>
      <c r="GH64" s="186" t="s">
        <v>248</v>
      </c>
      <c r="GI64" s="186" t="s">
        <v>248</v>
      </c>
      <c r="GJ64" s="186" t="s">
        <v>248</v>
      </c>
      <c r="GK64" s="186" t="s">
        <v>248</v>
      </c>
      <c r="GL64" s="186" t="s">
        <v>248</v>
      </c>
      <c r="GM64" s="186" t="s">
        <v>248</v>
      </c>
      <c r="GN64" s="186" t="s">
        <v>248</v>
      </c>
      <c r="GO64" s="186" t="s">
        <v>248</v>
      </c>
      <c r="GP64" s="186" t="s">
        <v>248</v>
      </c>
      <c r="GQ64" s="186" t="s">
        <v>248</v>
      </c>
      <c r="GR64" s="186" t="s">
        <v>248</v>
      </c>
      <c r="GS64" s="186" t="s">
        <v>248</v>
      </c>
      <c r="GT64" s="186" t="s">
        <v>248</v>
      </c>
      <c r="GU64" s="186" t="s">
        <v>248</v>
      </c>
      <c r="GV64" s="186" t="s">
        <v>248</v>
      </c>
      <c r="GW64" s="186" t="s">
        <v>248</v>
      </c>
      <c r="GX64" s="186" t="s">
        <v>248</v>
      </c>
      <c r="GY64" s="186" t="s">
        <v>248</v>
      </c>
      <c r="GZ64" s="261" t="s">
        <v>248</v>
      </c>
      <c r="HA64" s="261" t="s">
        <v>248</v>
      </c>
      <c r="HB64" s="191">
        <f>SUM(G64:GE64)/(HB63-(SUM(G64:GE64)))</f>
        <v>-3.5087719298245612E-2</v>
      </c>
    </row>
    <row r="65" spans="1:211" s="218" customFormat="1" ht="24.9" customHeight="1" x14ac:dyDescent="0.3">
      <c r="A65" s="105" t="s">
        <v>321</v>
      </c>
      <c r="B65" s="105" t="s">
        <v>315</v>
      </c>
      <c r="C65" s="105" t="s">
        <v>398</v>
      </c>
      <c r="D65" s="105">
        <v>1117</v>
      </c>
      <c r="E65" s="392" t="s">
        <v>864</v>
      </c>
      <c r="F65" s="185" t="s">
        <v>374</v>
      </c>
      <c r="G65" s="186">
        <v>2</v>
      </c>
      <c r="H65" s="186">
        <v>1</v>
      </c>
      <c r="I65" s="186">
        <v>2</v>
      </c>
      <c r="J65" s="186">
        <v>1</v>
      </c>
      <c r="K65" s="186">
        <v>1</v>
      </c>
      <c r="L65" s="186" t="s">
        <v>248</v>
      </c>
      <c r="M65" s="186" t="s">
        <v>248</v>
      </c>
      <c r="N65" s="186" t="s">
        <v>248</v>
      </c>
      <c r="O65" s="186">
        <v>1</v>
      </c>
      <c r="P65" s="186">
        <v>1</v>
      </c>
      <c r="Q65" s="186" t="s">
        <v>248</v>
      </c>
      <c r="R65" s="186" t="s">
        <v>248</v>
      </c>
      <c r="S65" s="186" t="s">
        <v>248</v>
      </c>
      <c r="T65" s="186" t="s">
        <v>248</v>
      </c>
      <c r="U65" s="186" t="s">
        <v>248</v>
      </c>
      <c r="V65" s="186" t="s">
        <v>248</v>
      </c>
      <c r="W65" s="186" t="s">
        <v>248</v>
      </c>
      <c r="X65" s="186" t="s">
        <v>248</v>
      </c>
      <c r="Y65" s="186" t="s">
        <v>248</v>
      </c>
      <c r="Z65" s="186" t="s">
        <v>248</v>
      </c>
      <c r="AA65" s="186" t="s">
        <v>248</v>
      </c>
      <c r="AB65" s="186" t="s">
        <v>248</v>
      </c>
      <c r="AC65" s="186" t="s">
        <v>248</v>
      </c>
      <c r="AD65" s="186" t="s">
        <v>248</v>
      </c>
      <c r="AE65" s="186" t="s">
        <v>248</v>
      </c>
      <c r="AF65" s="186" t="s">
        <v>248</v>
      </c>
      <c r="AG65" s="186" t="s">
        <v>248</v>
      </c>
      <c r="AH65" s="186" t="s">
        <v>248</v>
      </c>
      <c r="AI65" s="186" t="s">
        <v>248</v>
      </c>
      <c r="AJ65" s="186" t="s">
        <v>248</v>
      </c>
      <c r="AK65" s="186" t="s">
        <v>248</v>
      </c>
      <c r="AL65" s="186">
        <v>1</v>
      </c>
      <c r="AM65" s="186" t="s">
        <v>248</v>
      </c>
      <c r="AN65" s="186" t="s">
        <v>248</v>
      </c>
      <c r="AO65" s="186">
        <v>2</v>
      </c>
      <c r="AP65" s="186" t="s">
        <v>248</v>
      </c>
      <c r="AQ65" s="186">
        <v>2</v>
      </c>
      <c r="AR65" s="186" t="s">
        <v>248</v>
      </c>
      <c r="AS65" s="186" t="s">
        <v>248</v>
      </c>
      <c r="AT65" s="186" t="s">
        <v>248</v>
      </c>
      <c r="AU65" s="186" t="s">
        <v>248</v>
      </c>
      <c r="AV65" s="186">
        <v>2</v>
      </c>
      <c r="AW65" s="186">
        <v>1</v>
      </c>
      <c r="AX65" s="186" t="s">
        <v>248</v>
      </c>
      <c r="AY65" s="186" t="s">
        <v>248</v>
      </c>
      <c r="AZ65" s="186" t="s">
        <v>248</v>
      </c>
      <c r="BA65" s="186" t="s">
        <v>248</v>
      </c>
      <c r="BB65" s="186" t="s">
        <v>248</v>
      </c>
      <c r="BC65" s="186" t="s">
        <v>248</v>
      </c>
      <c r="BD65" s="186" t="s">
        <v>248</v>
      </c>
      <c r="BE65" s="186" t="s">
        <v>248</v>
      </c>
      <c r="BF65" s="186" t="s">
        <v>248</v>
      </c>
      <c r="BG65" s="186" t="s">
        <v>248</v>
      </c>
      <c r="BH65" s="186" t="s">
        <v>248</v>
      </c>
      <c r="BI65" s="186" t="s">
        <v>248</v>
      </c>
      <c r="BJ65" s="186" t="s">
        <v>248</v>
      </c>
      <c r="BK65" s="186" t="s">
        <v>248</v>
      </c>
      <c r="BL65" s="186" t="s">
        <v>248</v>
      </c>
      <c r="BM65" s="186" t="s">
        <v>248</v>
      </c>
      <c r="BN65" s="186" t="s">
        <v>248</v>
      </c>
      <c r="BO65" s="186" t="s">
        <v>248</v>
      </c>
      <c r="BP65" s="186" t="s">
        <v>248</v>
      </c>
      <c r="BQ65" s="186" t="s">
        <v>248</v>
      </c>
      <c r="BR65" s="186" t="s">
        <v>248</v>
      </c>
      <c r="BS65" s="186">
        <v>2</v>
      </c>
      <c r="BT65" s="186" t="s">
        <v>248</v>
      </c>
      <c r="BU65" s="186">
        <v>2</v>
      </c>
      <c r="BV65" s="186" t="s">
        <v>248</v>
      </c>
      <c r="BW65" s="186">
        <v>2</v>
      </c>
      <c r="BX65" s="186">
        <v>2</v>
      </c>
      <c r="BY65" s="186" t="s">
        <v>248</v>
      </c>
      <c r="BZ65" s="186">
        <v>2</v>
      </c>
      <c r="CA65" s="186" t="s">
        <v>248</v>
      </c>
      <c r="CB65" s="186">
        <v>2</v>
      </c>
      <c r="CC65" s="186" t="s">
        <v>248</v>
      </c>
      <c r="CD65" s="186">
        <v>2</v>
      </c>
      <c r="CE65" s="186">
        <v>1</v>
      </c>
      <c r="CF65" s="186"/>
      <c r="CG65" s="186">
        <v>1</v>
      </c>
      <c r="CH65" s="186" t="s">
        <v>248</v>
      </c>
      <c r="CI65" s="186" t="s">
        <v>248</v>
      </c>
      <c r="CJ65" s="186" t="s">
        <v>248</v>
      </c>
      <c r="CK65" s="186" t="s">
        <v>248</v>
      </c>
      <c r="CL65" s="186" t="s">
        <v>248</v>
      </c>
      <c r="CM65" s="186" t="s">
        <v>248</v>
      </c>
      <c r="CN65" s="186" t="s">
        <v>248</v>
      </c>
      <c r="CO65" s="186" t="s">
        <v>248</v>
      </c>
      <c r="CP65" s="186" t="s">
        <v>248</v>
      </c>
      <c r="CQ65" s="186" t="s">
        <v>248</v>
      </c>
      <c r="CR65" s="186" t="s">
        <v>248</v>
      </c>
      <c r="CS65" s="186" t="s">
        <v>248</v>
      </c>
      <c r="CT65" s="186" t="s">
        <v>248</v>
      </c>
      <c r="CU65" s="186" t="s">
        <v>248</v>
      </c>
      <c r="CV65" s="186" t="s">
        <v>248</v>
      </c>
      <c r="CW65" s="186">
        <v>2</v>
      </c>
      <c r="CX65" s="186" t="s">
        <v>248</v>
      </c>
      <c r="CY65" s="186" t="s">
        <v>248</v>
      </c>
      <c r="CZ65" s="186" t="s">
        <v>248</v>
      </c>
      <c r="DA65" s="186" t="s">
        <v>248</v>
      </c>
      <c r="DB65" s="260" t="s">
        <v>248</v>
      </c>
      <c r="DC65" s="186" t="s">
        <v>248</v>
      </c>
      <c r="DD65" s="186" t="s">
        <v>248</v>
      </c>
      <c r="DE65" s="186" t="s">
        <v>248</v>
      </c>
      <c r="DF65" s="186">
        <v>1</v>
      </c>
      <c r="DG65" s="186" t="s">
        <v>248</v>
      </c>
      <c r="DH65" s="186" t="s">
        <v>248</v>
      </c>
      <c r="DI65" s="186" t="s">
        <v>248</v>
      </c>
      <c r="DJ65" s="186" t="s">
        <v>248</v>
      </c>
      <c r="DK65" s="186" t="s">
        <v>248</v>
      </c>
      <c r="DL65" s="186" t="s">
        <v>248</v>
      </c>
      <c r="DM65" s="186" t="s">
        <v>248</v>
      </c>
      <c r="DN65" s="186" t="s">
        <v>248</v>
      </c>
      <c r="DO65" s="186" t="s">
        <v>248</v>
      </c>
      <c r="DP65" s="186" t="s">
        <v>248</v>
      </c>
      <c r="DQ65" s="186" t="s">
        <v>248</v>
      </c>
      <c r="DR65" s="186" t="s">
        <v>248</v>
      </c>
      <c r="DS65" s="186" t="s">
        <v>248</v>
      </c>
      <c r="DT65" s="186" t="s">
        <v>248</v>
      </c>
      <c r="DU65" s="186" t="s">
        <v>248</v>
      </c>
      <c r="DV65" s="186" t="s">
        <v>248</v>
      </c>
      <c r="DW65" s="186" t="s">
        <v>248</v>
      </c>
      <c r="DX65" s="186" t="s">
        <v>248</v>
      </c>
      <c r="DY65" s="186" t="s">
        <v>248</v>
      </c>
      <c r="DZ65" s="186" t="s">
        <v>248</v>
      </c>
      <c r="EA65" s="186" t="s">
        <v>248</v>
      </c>
      <c r="EB65" s="186" t="s">
        <v>248</v>
      </c>
      <c r="EC65" s="186" t="s">
        <v>248</v>
      </c>
      <c r="ED65" s="186" t="s">
        <v>248</v>
      </c>
      <c r="EE65" s="186" t="s">
        <v>248</v>
      </c>
      <c r="EF65" s="186" t="s">
        <v>248</v>
      </c>
      <c r="EG65" s="186" t="s">
        <v>248</v>
      </c>
      <c r="EH65" s="186" t="s">
        <v>248</v>
      </c>
      <c r="EI65" s="186" t="s">
        <v>248</v>
      </c>
      <c r="EJ65" s="186" t="s">
        <v>248</v>
      </c>
      <c r="EK65" s="186" t="s">
        <v>248</v>
      </c>
      <c r="EL65" s="186" t="s">
        <v>248</v>
      </c>
      <c r="EM65" s="186" t="s">
        <v>248</v>
      </c>
      <c r="EN65" s="186" t="s">
        <v>248</v>
      </c>
      <c r="EO65" s="186" t="s">
        <v>248</v>
      </c>
      <c r="EP65" s="186" t="s">
        <v>248</v>
      </c>
      <c r="EQ65" s="186" t="s">
        <v>248</v>
      </c>
      <c r="ER65" s="186" t="s">
        <v>248</v>
      </c>
      <c r="ES65" s="186" t="s">
        <v>248</v>
      </c>
      <c r="ET65" s="186" t="s">
        <v>248</v>
      </c>
      <c r="EU65" s="186" t="s">
        <v>248</v>
      </c>
      <c r="EV65" s="186" t="s">
        <v>248</v>
      </c>
      <c r="EW65" s="186" t="s">
        <v>248</v>
      </c>
      <c r="EX65" s="186" t="s">
        <v>248</v>
      </c>
      <c r="EY65" s="186" t="s">
        <v>248</v>
      </c>
      <c r="EZ65" s="186" t="s">
        <v>248</v>
      </c>
      <c r="FA65" s="186" t="s">
        <v>248</v>
      </c>
      <c r="FB65" s="186" t="s">
        <v>248</v>
      </c>
      <c r="FC65" s="186" t="s">
        <v>248</v>
      </c>
      <c r="FD65" s="186" t="s">
        <v>248</v>
      </c>
      <c r="FE65" s="186" t="s">
        <v>248</v>
      </c>
      <c r="FF65" s="186" t="s">
        <v>248</v>
      </c>
      <c r="FG65" s="186" t="s">
        <v>248</v>
      </c>
      <c r="FH65" s="186" t="s">
        <v>248</v>
      </c>
      <c r="FI65" s="186" t="s">
        <v>248</v>
      </c>
      <c r="FJ65" s="186" t="s">
        <v>248</v>
      </c>
      <c r="FK65" s="186" t="s">
        <v>248</v>
      </c>
      <c r="FL65" s="186" t="s">
        <v>248</v>
      </c>
      <c r="FM65" s="186" t="s">
        <v>248</v>
      </c>
      <c r="FN65" s="186" t="s">
        <v>248</v>
      </c>
      <c r="FO65" s="186" t="s">
        <v>248</v>
      </c>
      <c r="FP65" s="186" t="s">
        <v>248</v>
      </c>
      <c r="FQ65" s="187" t="s">
        <v>248</v>
      </c>
      <c r="FR65" s="187" t="s">
        <v>248</v>
      </c>
      <c r="FS65" s="186">
        <v>2</v>
      </c>
      <c r="FT65" s="186">
        <v>2</v>
      </c>
      <c r="FU65" s="186">
        <v>1</v>
      </c>
      <c r="FV65" s="186">
        <v>3</v>
      </c>
      <c r="FW65" s="186">
        <v>2</v>
      </c>
      <c r="FX65" s="186">
        <v>2</v>
      </c>
      <c r="FY65" s="186">
        <v>1</v>
      </c>
      <c r="FZ65" s="186">
        <v>2</v>
      </c>
      <c r="GA65" s="186" t="s">
        <v>248</v>
      </c>
      <c r="GB65" s="186" t="s">
        <v>248</v>
      </c>
      <c r="GC65" s="186">
        <v>2</v>
      </c>
      <c r="GD65" s="186">
        <v>2</v>
      </c>
      <c r="GE65" s="186" t="s">
        <v>248</v>
      </c>
      <c r="GF65" s="186" t="s">
        <v>248</v>
      </c>
      <c r="GG65" s="186" t="s">
        <v>248</v>
      </c>
      <c r="GH65" s="186" t="s">
        <v>248</v>
      </c>
      <c r="GI65" s="186" t="s">
        <v>248</v>
      </c>
      <c r="GJ65" s="186" t="s">
        <v>248</v>
      </c>
      <c r="GK65" s="186" t="s">
        <v>248</v>
      </c>
      <c r="GL65" s="186" t="s">
        <v>248</v>
      </c>
      <c r="GM65" s="186" t="s">
        <v>248</v>
      </c>
      <c r="GN65" s="186" t="s">
        <v>248</v>
      </c>
      <c r="GO65" s="186" t="s">
        <v>248</v>
      </c>
      <c r="GP65" s="186" t="s">
        <v>248</v>
      </c>
      <c r="GQ65" s="186" t="s">
        <v>248</v>
      </c>
      <c r="GR65" s="186" t="s">
        <v>248</v>
      </c>
      <c r="GS65" s="186" t="s">
        <v>248</v>
      </c>
      <c r="GT65" s="186" t="s">
        <v>248</v>
      </c>
      <c r="GU65" s="186" t="s">
        <v>248</v>
      </c>
      <c r="GV65" s="186" t="s">
        <v>248</v>
      </c>
      <c r="GW65" s="186" t="s">
        <v>248</v>
      </c>
      <c r="GX65" s="186" t="s">
        <v>248</v>
      </c>
      <c r="GY65" s="186" t="s">
        <v>248</v>
      </c>
      <c r="GZ65" s="261" t="s">
        <v>248</v>
      </c>
      <c r="HA65" s="261" t="s">
        <v>248</v>
      </c>
      <c r="HB65" s="188">
        <f>SUM(G65:GE65)</f>
        <v>55</v>
      </c>
      <c r="HC65" s="102"/>
    </row>
    <row r="66" spans="1:211" s="218" customFormat="1" ht="24.9" customHeight="1" thickBot="1" x14ac:dyDescent="0.35">
      <c r="A66" s="108" t="str">
        <f>A65</f>
        <v>Prod.-Q-5</v>
      </c>
      <c r="B66" s="108" t="str">
        <f>B65</f>
        <v>Pracownik Produkcji</v>
      </c>
      <c r="C66" s="108" t="str">
        <f>C65</f>
        <v>ŁB</v>
      </c>
      <c r="D66" s="108">
        <f>D65</f>
        <v>1117</v>
      </c>
      <c r="E66" s="393" t="str">
        <f>E65</f>
        <v>Borkowska Jagoda</v>
      </c>
      <c r="F66" s="189" t="s">
        <v>375</v>
      </c>
      <c r="G66" s="192">
        <f>IF(INDEX(tab_MinKomp[Przepisy BHP / BHP Vorschriften],MATCH($B65,tab_MinKomp[[Stanowisko / Position ]:[Stanowisko / Position ]],0))="n/a","n/a",G65-INDEX(tab_MinKomp[Przepisy BHP / BHP Vorschriften],MATCH($B65,tab_MinKomp[[Stanowisko / Position ]:[Stanowisko / Position ]],0)))</f>
        <v>0</v>
      </c>
      <c r="H66" s="193">
        <f>IF(INDEX(tab_MinKomp[Przepisy PPOŻ / Brandschutzbestimmungen],MATCH($B65,tab_MinKomp[[Stanowisko / Position ]:[Stanowisko / Position ]],0))="n/a","n/a",H65-INDEX(tab_MinKomp[Przepisy PPOŻ / Brandschutzbestimmungen],MATCH($B65,tab_MinKomp[[Stanowisko / Position ]:[Stanowisko / Position ]],0)))</f>
        <v>0</v>
      </c>
      <c r="I66" s="193">
        <f>IF(INDEX(tab_MinKomp[Ryzyko zawodowe na stanowiskach pracyv/ Berufliche Risiken an Arbeitsstellen],MATCH($B65,tab_MinKomp[[Stanowisko / Position ]:[Stanowisko / Position ]],0))="n/a","n/a",I65-INDEX(tab_MinKomp[Ryzyko zawodowe na stanowiskach pracyv/ Berufliche Risiken an Arbeitsstellen],MATCH($B65,tab_MinKomp[[Stanowisko / Position ]:[Stanowisko / Position ]],0)))</f>
        <v>0</v>
      </c>
      <c r="J66" s="193">
        <f>IF(INDEX(tab_MinKomp[Gospodarka substancjami niebezpiecznymi / Gefahrstoffmanagement],MATCH($B65,tab_MinKomp[[Stanowisko / Position ]:[Stanowisko / Position ]],0))="n/a","n/a",J65-INDEX(tab_MinKomp[Gospodarka substancjami niebezpiecznymi / Gefahrstoffmanagement],MATCH($B65,tab_MinKomp[[Stanowisko / Position ]:[Stanowisko / Position ]],0)))</f>
        <v>0</v>
      </c>
      <c r="K66" s="193">
        <f>IF(INDEX(tab_MinKomp[Gospodarka odpadami / Abfallwirtschaft],MATCH($B65,tab_MinKomp[[Stanowisko / Position ]:[Stanowisko / Position ]],0))="n/a","n/a",K65-INDEX(tab_MinKomp[Gospodarka odpadami / Abfallwirtschaft],MATCH($B65,tab_MinKomp[[Stanowisko / Position ]:[Stanowisko / Position ]],0)))</f>
        <v>0</v>
      </c>
      <c r="L66" s="194" t="str">
        <f>IF(INDEX(tab_MinKomp[Przepisy kodeksu pracy / Bestimmungen des Arbeitsgesetzes],MATCH($B65,tab_MinKomp[[Stanowisko / Position ]:[Stanowisko / Position ]],0))="n/a","n/a",L65-INDEX(tab_MinKomp[Przepisy kodeksu pracy / Bestimmungen des Arbeitsgesetzes],MATCH($B65,tab_MinKomp[[Stanowisko / Position ]:[Stanowisko / Position ]],0)))</f>
        <v>n/a</v>
      </c>
      <c r="M66" s="195" t="str">
        <f>IF(INDEX(tab_MinKomp[Przepisy o ub.społ. ZUS  / Sozialversicherungsvorschriften],MATCH($B65,tab_MinKomp[[Stanowisko / Position ]:[Stanowisko / Position ]],0))="n/a","n/a",M65-INDEX(tab_MinKomp[Przepisy o ub.społ. ZUS  / Sozialversicherungsvorschriften],MATCH($B65,tab_MinKomp[[Stanowisko / Position ]:[Stanowisko / Position ]],0)))</f>
        <v>n/a</v>
      </c>
      <c r="N66" s="194" t="str">
        <f>IF(INDEX(tab_MinKomp[PRZEPISY O PDOF /persönlich Einkommensteuergesetz ],MATCH($B65,tab_MinKomp[[Stanowisko / Position ]:[Stanowisko / Position ]],0))="n/a","n/a",N65-INDEX(tab_MinKomp[PRZEPISY O PDOF /persönlich Einkommensteuergesetz ],MATCH($B65,tab_MinKomp[[Stanowisko / Position ]:[Stanowisko / Position ]],0)))</f>
        <v>n/a</v>
      </c>
      <c r="O66" s="194">
        <f>IF(INDEX(tab_MinKomp[Regulamin pracy / Arbeitsordnung],MATCH($B65,tab_MinKomp[[Stanowisko / Position ]:[Stanowisko / Position ]],0))="n/a","n/a",O65-INDEX(tab_MinKomp[Regulamin pracy / Arbeitsordnung],MATCH($B65,tab_MinKomp[[Stanowisko / Position ]:[Stanowisko / Position ]],0)))</f>
        <v>0</v>
      </c>
      <c r="P66" s="194">
        <f>IF(INDEX(tab_MinKomp[Regulamin wynagradzania / Vergütungsordnung],MATCH($B65,tab_MinKomp[[Stanowisko / Position ]:[Stanowisko / Position ]],0))="n/a","n/a",P65-INDEX(tab_MinKomp[Regulamin wynagradzania / Vergütungsordnung],MATCH($B65,tab_MinKomp[[Stanowisko / Position ]:[Stanowisko / Position ]],0)))</f>
        <v>0</v>
      </c>
      <c r="Q66" s="194" t="str">
        <f>IF(INDEX(tab_MinKomp[System R2PŁATNIK PRO: Płace / Lohnabrechnung],MATCH($B65,tab_MinKomp[[Stanowisko / Position ]:[Stanowisko / Position ]],0))="n/a","n/a",Q65-INDEX(tab_MinKomp[System R2PŁATNIK PRO: Płace / Lohnabrechnung],MATCH($B65,tab_MinKomp[[Stanowisko / Position ]:[Stanowisko / Position ]],0)))</f>
        <v>n/a</v>
      </c>
      <c r="R66" s="194" t="str">
        <f>IF(INDEX(tab_MinKomp[SystemR2PŁATNIK PRO: KADRY / Personaldaten],MATCH($B65,tab_MinKomp[[Stanowisko / Position ]:[Stanowisko / Position ]],0))="n/a","n/a",R65-INDEX(tab_MinKomp[SystemR2PŁATNIK PRO: KADRY / Personaldaten],MATCH($B65,tab_MinKomp[[Stanowisko / Position ]:[Stanowisko / Position ]],0)))</f>
        <v>n/a</v>
      </c>
      <c r="S66" s="194" t="str">
        <f>IF(INDEX(tab_MinKomp[SYSTEM R2PŁATNIK PRO: zarządzanie pracownikami / Arbeitsverwaltung],MATCH($B65,tab_MinKomp[[Stanowisko / Position ]:[Stanowisko / Position ]],0))="n/a","n/a",S65-INDEX(tab_MinKomp[SYSTEM R2PŁATNIK PRO: zarządzanie pracownikami / Arbeitsverwaltung],MATCH($B65,tab_MinKomp[[Stanowisko / Position ]:[Stanowisko / Position ]],0)))</f>
        <v>n/a</v>
      </c>
      <c r="T66" s="194" t="str">
        <f>IF(INDEX(tab_MinKomp[Doradztwo, wsparcie personalne / Personalberatung und Unterstützung],MATCH($B65,tab_MinKomp[[Stanowisko / Position ]:[Stanowisko / Position ]],0))="n/a","n/a",T65-INDEX(tab_MinKomp[Doradztwo, wsparcie personalne / Personalberatung und Unterstützung],MATCH($B65,tab_MinKomp[[Stanowisko / Position ]:[Stanowisko / Position ]],0)))</f>
        <v>n/a</v>
      </c>
      <c r="U66" s="194" t="str">
        <f>IF(INDEX(tab_MinKomp[Przepisy o podatku VAT / MwSt.- Gesetz],MATCH($B65,tab_MinKomp[[Stanowisko / Position ]:[Stanowisko / Position ]],0))="n/a","n/a",U65-INDEX(tab_MinKomp[Przepisy o podatku VAT / MwSt.- Gesetz],MATCH($B65,tab_MinKomp[[Stanowisko / Position ]:[Stanowisko / Position ]],0)))</f>
        <v>n/a</v>
      </c>
      <c r="V66" s="194" t="str">
        <f>IF(INDEX(tab_MinKomp[PrzepisyPDOP / geschäftlich Einkommensteuergesetz],MATCH($B65,tab_MinKomp[[Stanowisko / Position ]:[Stanowisko / Position ]],0))="n/a","n/a",V65-INDEX(tab_MinKomp[PrzepisyPDOP / geschäftlich Einkommensteuergesetz],MATCH($B65,tab_MinKomp[[Stanowisko / Position ]:[Stanowisko / Position ]],0)))</f>
        <v>n/a</v>
      </c>
      <c r="W66" s="194" t="str">
        <f>IF(INDEX(tab_MinKomp[System BAAN / FINANSE (FIBU)],MATCH($B65,tab_MinKomp[[Stanowisko / Position ]:[Stanowisko / Position ]],0))="n/a","n/a",W65-INDEX(tab_MinKomp[System BAAN / FINANSE (FIBU)],MATCH($B65,tab_MinKomp[[Stanowisko / Position ]:[Stanowisko / Position ]],0)))</f>
        <v>n/a</v>
      </c>
      <c r="X66" s="194" t="str">
        <f>IF(INDEX(tab_MinKomp[Systemy pomocnicze / Hilfssysteme(STOCKPROGRAM, KALK2000 etc.)],MATCH($B65,tab_MinKomp[[Stanowisko / Position ]:[Stanowisko / Position ]],0))="n/a","n/a",X65-INDEX(tab_MinKomp[Systemy pomocnicze / Hilfssysteme(STOCKPROGRAM, KALK2000 etc.)],MATCH($B65,tab_MinKomp[[Stanowisko / Position ]:[Stanowisko / Position ]],0)))</f>
        <v>n/a</v>
      </c>
      <c r="Y66" s="194" t="str">
        <f>IF(INDEX(tab_MinKomp[Polityka rachunkowości / Buchführungspolitik],MATCH($B65,tab_MinKomp[[Stanowisko / Position ]:[Stanowisko / Position ]],0))="n/a","n/a",Y65-INDEX(tab_MinKomp[Polityka rachunkowości / Buchführungspolitik],MATCH($B65,tab_MinKomp[[Stanowisko / Position ]:[Stanowisko / Position ]],0)))</f>
        <v>n/a</v>
      </c>
      <c r="Z66" s="194" t="str">
        <f>IF(INDEX(tab_MinKomp[Ustawa o rachunkowości / Rechnungslegungsgesetz],MATCH($B65,tab_MinKomp[[Stanowisko / Position ]:[Stanowisko / Position ]],0))="n/a","n/a",Z65-INDEX(tab_MinKomp[Ustawa o rachunkowości / Rechnungslegungsgesetz],MATCH($B65,tab_MinKomp[[Stanowisko / Position ]:[Stanowisko / Position ]],0)))</f>
        <v>n/a</v>
      </c>
      <c r="AA66" s="194" t="str">
        <f>IF(INDEX(tab_MinKomp[WORKFLOW - TS-100],MATCH($B65,tab_MinKomp[[Stanowisko / Position ]:[Stanowisko / Position ]],0))="n/a","n/a",AA65-INDEX(tab_MinKomp[WORKFLOW - TS-100],MATCH($B65,tab_MinKomp[[Stanowisko / Position ]:[Stanowisko / Position ]],0)))</f>
        <v>n/a</v>
      </c>
      <c r="AB66" s="194" t="str">
        <f>IF(INDEX(tab_MinKomp[WORKFLOW - SFMS],MATCH($B65,tab_MinKomp[[Stanowisko / Position ]:[Stanowisko / Position ]],0))="n/a","n/a",AB65-INDEX(tab_MinKomp[WORKFLOW - SFMS],MATCH($B65,tab_MinKomp[[Stanowisko / Position ]:[Stanowisko / Position ]],0)))</f>
        <v>n/a</v>
      </c>
      <c r="AC66" s="194" t="str">
        <f>IF(INDEX(tab_MinKomp[System ISO 9001:2015],MATCH($B65,tab_MinKomp[[Stanowisko / Position ]:[Stanowisko / Position ]],0))="n/a","n/a",AC65-INDEX(tab_MinKomp[System ISO 9001:2015],MATCH($B65,tab_MinKomp[[Stanowisko / Position ]:[Stanowisko / Position ]],0)))</f>
        <v>n/a</v>
      </c>
      <c r="AD66" s="194" t="str">
        <f>IF(INDEX(tab_MinKomp[System ISO 9001:2015],MATCH($B65,tab_MinKomp[[Stanowisko / Position ]:[Stanowisko / Position ]],0))="n/a","n/a",AD65-INDEX(tab_MinKomp[System ISO 9001:2015],MATCH($B65,tab_MinKomp[[Stanowisko / Position ]:[Stanowisko / Position ]],0)))</f>
        <v>n/a</v>
      </c>
      <c r="AE66" s="194" t="str">
        <f>IF(INDEX(tab_MinKomp[System ISO 9001:2015],MATCH($B65,tab_MinKomp[[Stanowisko / Position ]:[Stanowisko / Position ]],0))="n/a","n/a",AE65-INDEX(tab_MinKomp[System ISO 9001:2015],MATCH($B65,tab_MinKomp[[Stanowisko / Position ]:[Stanowisko / Position ]],0)))</f>
        <v>n/a</v>
      </c>
      <c r="AF66" s="194" t="str">
        <f>IF(INDEX(tab_MinKomp[System ISO 9001:2015],MATCH($B65,tab_MinKomp[[Stanowisko / Position ]:[Stanowisko / Position ]],0))="n/a","n/a",AF65-INDEX(tab_MinKomp[System ISO 9001:2015],MATCH($B65,tab_MinKomp[[Stanowisko / Position ]:[Stanowisko / Position ]],0)))</f>
        <v>n/a</v>
      </c>
      <c r="AG66" s="194" t="str">
        <f>IF(INDEX(tab_MinKomp[Wymagania VDA 6.3 Process / Forderungen],MATCH($B65,tab_MinKomp[[Stanowisko / Position ]:[Stanowisko / Position ]],0))="n/a","n/a",AG65-INDEX(tab_MinKomp[Wymagania VDA 6.3 Process / Forderungen],MATCH($B65,tab_MinKomp[[Stanowisko / Position ]:[Stanowisko / Position ]],0)))</f>
        <v>n/a</v>
      </c>
      <c r="AH66" s="194" t="str">
        <f>IF(INDEX(tab_MinKomp[Wymagania VDA 6.5 Product / Forderungen],MATCH($B65,tab_MinKomp[[Stanowisko / Position ]:[Stanowisko / Position ]],0))="n/a","n/a",AH65-INDEX(tab_MinKomp[Wymagania VDA 6.5 Product / Forderungen],MATCH($B65,tab_MinKomp[[Stanowisko / Position ]:[Stanowisko / Position ]],0)))</f>
        <v>n/a</v>
      </c>
      <c r="AI66" s="194" t="str">
        <f>IF(INDEX(tab_MinKomp[Wymagania VDA 6.5 Product / Forderungen],MATCH($B65,tab_MinKomp[[Stanowisko / Position ]:[Stanowisko / Position ]],0))="n/a","n/a",AI65-INDEX(tab_MinKomp[Wymagania VDA 6.5 Product / Forderungen],MATCH($B65,tab_MinKomp[[Stanowisko / Position ]:[Stanowisko / Position ]],0)))</f>
        <v>n/a</v>
      </c>
      <c r="AJ66" s="194" t="str">
        <f>IF(INDEX(tab_MinKomp[Wymagania VDA 6.5 Product / Forderungen],MATCH($B65,tab_MinKomp[[Stanowisko / Position ]:[Stanowisko / Position ]],0))="n/a","n/a",AJ65-INDEX(tab_MinKomp[Wymagania VDA 6.5 Product / Forderungen],MATCH($B65,tab_MinKomp[[Stanowisko / Position ]:[Stanowisko / Position ]],0)))</f>
        <v>n/a</v>
      </c>
      <c r="AK66" s="194" t="str">
        <f>IF(INDEX(tab_MinKomp[Wymagania VDA 6.5 Product / Forderungen],MATCH($B65,tab_MinKomp[[Stanowisko / Position ]:[Stanowisko / Position ]],0))="n/a","n/a",AK65-INDEX(tab_MinKomp[Wymagania VDA 6.5 Product / Forderungen],MATCH($B65,tab_MinKomp[[Stanowisko / Position ]:[Stanowisko / Position ]],0)))</f>
        <v>n/a</v>
      </c>
      <c r="AL66" s="194">
        <f>IF(INDEX(tab_MinKomp[LEAN MANAGEMENT],MATCH($B65,tab_MinKomp[[Stanowisko / Position ]:[Stanowisko / Position ]],0))="n/a","n/a",AL65-INDEX(tab_MinKomp[LEAN MANAGEMENT],MATCH($B65,tab_MinKomp[[Stanowisko / Position ]:[Stanowisko / Position ]],0)))</f>
        <v>0</v>
      </c>
      <c r="AM66" s="194" t="str">
        <f>IF(INDEX(tab_MinKomp[Wymagania VDA 6.5 Product / Forderungen],MATCH($B65,tab_MinKomp[[Stanowisko / Position ]:[Stanowisko / Position ]],0))="n/a","n/a",AM65-INDEX(tab_MinKomp[Wymagania VDA 6.5 Product / Forderungen],MATCH($B65,tab_MinKomp[[Stanowisko / Position ]:[Stanowisko / Position ]],0)))</f>
        <v>n/a</v>
      </c>
      <c r="AN66" s="194" t="str">
        <f>IF(INDEX(tab_MinKomp[Wymagania VDA 6.5 Product / Forderungen],MATCH($B65,tab_MinKomp[[Stanowisko / Position ]:[Stanowisko / Position ]],0))="n/a","n/a",AN65-INDEX(tab_MinKomp[Wymagania VDA 6.5 Product / Forderungen],MATCH($B65,tab_MinKomp[[Stanowisko / Position ]:[Stanowisko / Position ]],0)))</f>
        <v>n/a</v>
      </c>
      <c r="AO66" s="194">
        <f>IF(INDEX(tab_MinKomp[LEAN MANAGEMENT],MATCH($B65,tab_MinKomp[[Stanowisko / Position ]:[Stanowisko / Position ]],0))="n/a","n/a",AO65-INDEX(tab_MinKomp[LEAN MANAGEMENT],MATCH($B65,tab_MinKomp[[Stanowisko / Position ]:[Stanowisko / Position ]],0)))</f>
        <v>1</v>
      </c>
      <c r="AP66" s="194" t="str">
        <f>IF(INDEX(tab_MinKomp[Wymagania VDA 6.5 Product / Forderungen],MATCH($B65,tab_MinKomp[[Stanowisko / Position ]:[Stanowisko / Position ]],0))="n/a","n/a",AP65-INDEX(tab_MinKomp[Wymagania VDA 6.5 Product / Forderungen],MATCH($B65,tab_MinKomp[[Stanowisko / Position ]:[Stanowisko / Position ]],0)))</f>
        <v>n/a</v>
      </c>
      <c r="AQ66" s="194">
        <f>IF(INDEX(tab_MinKomp[LEAN MANAGEMENT],MATCH($B65,tab_MinKomp[[Stanowisko / Position ]:[Stanowisko / Position ]],0))="n/a","n/a",AQ65-INDEX(tab_MinKomp[LEAN MANAGEMENT],MATCH($B65,tab_MinKomp[[Stanowisko / Position ]:[Stanowisko / Position ]],0)))</f>
        <v>1</v>
      </c>
      <c r="AR66" s="194" t="str">
        <f>IF(INDEX(tab_MinKomp[Wymagania VDA 6.5 Product / Forderungen],MATCH($B65,tab_MinKomp[[Stanowisko / Position ]:[Stanowisko / Position ]],0))="n/a","n/a",AR65-INDEX(tab_MinKomp[Wymagania VDA 6.5 Product / Forderungen],MATCH($B65,tab_MinKomp[[Stanowisko / Position ]:[Stanowisko / Position ]],0)))</f>
        <v>n/a</v>
      </c>
      <c r="AS66" s="194" t="str">
        <f>IF(INDEX(tab_MinKomp[Wymagania VDA 6.5 Product / Forderungen],MATCH($B65,tab_MinKomp[[Stanowisko / Position ]:[Stanowisko / Position ]],0))="n/a","n/a",AS65-INDEX(tab_MinKomp[Wymagania VDA 6.5 Product / Forderungen],MATCH($B65,tab_MinKomp[[Stanowisko / Position ]:[Stanowisko / Position ]],0)))</f>
        <v>n/a</v>
      </c>
      <c r="AT66" s="194" t="str">
        <f>IF(INDEX(tab_MinKomp[Wymagania VDA 6.5 Product / Forderungen],MATCH($B65,tab_MinKomp[[Stanowisko / Position ]:[Stanowisko / Position ]],0))="n/a","n/a",AT65-INDEX(tab_MinKomp[Wymagania VDA 6.5 Product / Forderungen],MATCH($B65,tab_MinKomp[[Stanowisko / Position ]:[Stanowisko / Position ]],0)))</f>
        <v>n/a</v>
      </c>
      <c r="AU66" s="194" t="s">
        <v>248</v>
      </c>
      <c r="AV66" s="194">
        <v>2</v>
      </c>
      <c r="AW66" s="194">
        <v>1</v>
      </c>
      <c r="AX66" s="194" t="str">
        <f>IF(INDEX(tab_MinKomp[Wymagania VDA 6.5 Product / Forderungen],MATCH($B65,tab_MinKomp[[Stanowisko / Position ]:[Stanowisko / Position ]],0))="n/a","n/a",AX65-INDEX(tab_MinKomp[Wymagania VDA 6.5 Product / Forderungen],MATCH($B65,tab_MinKomp[[Stanowisko / Position ]:[Stanowisko / Position ]],0)))</f>
        <v>n/a</v>
      </c>
      <c r="AY66" s="194" t="str">
        <f>IF(INDEX(tab_MinKomp[Wymagania VDA 6.5 Product / Forderungen],MATCH($B65,tab_MinKomp[[Stanowisko / Position ]:[Stanowisko / Position ]],0))="n/a","n/a",AY65-INDEX(tab_MinKomp[Wymagania VDA 6.5 Product / Forderungen],MATCH($B65,tab_MinKomp[[Stanowisko / Position ]:[Stanowisko / Position ]],0)))</f>
        <v>n/a</v>
      </c>
      <c r="AZ66" s="194" t="str">
        <f>IF(INDEX(tab_MinKomp[Wymagania VDA 6.5 Product / Forderungen],MATCH($B65,tab_MinKomp[[Stanowisko / Position ]:[Stanowisko / Position ]],0))="n/a","n/a",AZ65-INDEX(tab_MinKomp[Wymagania VDA 6.5 Product / Forderungen],MATCH($B65,tab_MinKomp[[Stanowisko / Position ]:[Stanowisko / Position ]],0)))</f>
        <v>n/a</v>
      </c>
      <c r="BA66" s="194" t="s">
        <v>248</v>
      </c>
      <c r="BB66" s="194" t="s">
        <v>248</v>
      </c>
      <c r="BC66" s="194" t="str">
        <f>IF(INDEX(tab_MinKomp[Wymagania VDA 6.5 Product / Forderungen],MATCH($B65,tab_MinKomp[[Stanowisko / Position ]:[Stanowisko / Position ]],0))="n/a","n/a",BC65-INDEX(tab_MinKomp[Wymagania VDA 6.5 Product / Forderungen],MATCH($B65,tab_MinKomp[[Stanowisko / Position ]:[Stanowisko / Position ]],0)))</f>
        <v>n/a</v>
      </c>
      <c r="BD66" s="194" t="str">
        <f>IF(INDEX(tab_MinKomp[Wymagania VDA 6.5 Product / Forderungen],MATCH($B65,tab_MinKomp[[Stanowisko / Position ]:[Stanowisko / Position ]],0))="n/a","n/a",BD65-INDEX(tab_MinKomp[Wymagania VDA 6.5 Product / Forderungen],MATCH($B65,tab_MinKomp[[Stanowisko / Position ]:[Stanowisko / Position ]],0)))</f>
        <v>n/a</v>
      </c>
      <c r="BE66" s="194" t="str">
        <f>IF(INDEX(tab_MinKomp[Wymagania VDA 6.5 Product / Forderungen],MATCH($B65,tab_MinKomp[[Stanowisko / Position ]:[Stanowisko / Position ]],0))="n/a","n/a",BE65-INDEX(tab_MinKomp[Wymagania VDA 6.5 Product / Forderungen],MATCH($B65,tab_MinKomp[[Stanowisko / Position ]:[Stanowisko / Position ]],0)))</f>
        <v>n/a</v>
      </c>
      <c r="BF66" s="194" t="str">
        <f>IF(INDEX(tab_MinKomp[Wymagania VDA 6.5 Product / Forderungen],MATCH($B65,tab_MinKomp[[Stanowisko / Position ]:[Stanowisko / Position ]],0))="n/a","n/a",BF65-INDEX(tab_MinKomp[Wymagania VDA 6.5 Product / Forderungen],MATCH($B65,tab_MinKomp[[Stanowisko / Position ]:[Stanowisko / Position ]],0)))</f>
        <v>n/a</v>
      </c>
      <c r="BG66" s="194" t="str">
        <f>IF(INDEX(tab_MinKomp[Wymagania VDA 6.5 Product / Forderungen],MATCH($B65,tab_MinKomp[[Stanowisko / Position ]:[Stanowisko / Position ]],0))="n/a","n/a",BG65-INDEX(tab_MinKomp[Wymagania VDA 6.5 Product / Forderungen],MATCH($B65,tab_MinKomp[[Stanowisko / Position ]:[Stanowisko / Position ]],0)))</f>
        <v>n/a</v>
      </c>
      <c r="BH66" s="194" t="str">
        <f>IF(INDEX(tab_MinKomp[Wymagania VDA 6.5 Product / Forderungen],MATCH($B65,tab_MinKomp[[Stanowisko / Position ]:[Stanowisko / Position ]],0))="n/a","n/a",BH65-INDEX(tab_MinKomp[Wymagania VDA 6.5 Product / Forderungen],MATCH($B65,tab_MinKomp[[Stanowisko / Position ]:[Stanowisko / Position ]],0)))</f>
        <v>n/a</v>
      </c>
      <c r="BI66" s="194" t="str">
        <f>IF(INDEX(tab_MinKomp[Wymagania VDA 6.5 Product / Forderungen],MATCH($B65,tab_MinKomp[[Stanowisko / Position ]:[Stanowisko / Position ]],0))="n/a","n/a",BI65-INDEX(tab_MinKomp[Wymagania VDA 6.5 Product / Forderungen],MATCH($B65,tab_MinKomp[[Stanowisko / Position ]:[Stanowisko / Position ]],0)))</f>
        <v>n/a</v>
      </c>
      <c r="BJ66" s="194" t="str">
        <f>IF(INDEX(tab_MinKomp[Wymagania VDA 6.5 Product / Forderungen],MATCH($B65,tab_MinKomp[[Stanowisko / Position ]:[Stanowisko / Position ]],0))="n/a","n/a",BJ65-INDEX(tab_MinKomp[Wymagania VDA 6.5 Product / Forderungen],MATCH($B65,tab_MinKomp[[Stanowisko / Position ]:[Stanowisko / Position ]],0)))</f>
        <v>n/a</v>
      </c>
      <c r="BK66" s="194" t="str">
        <f>IF(INDEX(tab_MinKomp[Wymagania VDA 6.5 Product / Forderungen],MATCH($B65,tab_MinKomp[[Stanowisko / Position ]:[Stanowisko / Position ]],0))="n/a","n/a",BK65-INDEX(tab_MinKomp[Wymagania VDA 6.5 Product / Forderungen],MATCH($B65,tab_MinKomp[[Stanowisko / Position ]:[Stanowisko / Position ]],0)))</f>
        <v>n/a</v>
      </c>
      <c r="BL66" s="194" t="str">
        <f>IF(INDEX(tab_MinKomp[Wymagania VDA 6.5 Product / Forderungen],MATCH($B65,tab_MinKomp[[Stanowisko / Position ]:[Stanowisko / Position ]],0))="n/a","n/a",BL65-INDEX(tab_MinKomp[Wymagania VDA 6.5 Product / Forderungen],MATCH($B65,tab_MinKomp[[Stanowisko / Position ]:[Stanowisko / Position ]],0)))</f>
        <v>n/a</v>
      </c>
      <c r="BM66" s="194" t="str">
        <f>IF(INDEX(tab_MinKomp[Planowanie produkcji / Produktionsplanung],MATCH($B65,tab_MinKomp[[Stanowisko / Position ]:[Stanowisko / Position ]],0))="n/a","n/a",BM65-INDEX(tab_MinKomp[Planowanie produkcji / Produktionsplanung],MATCH($B65,tab_MinKomp[[Stanowisko / Position ]:[Stanowisko / Position ]],0)))</f>
        <v>n/a</v>
      </c>
      <c r="BN66" s="194" t="str">
        <f>IF(INDEX(tab_MinKomp[Planowanie produkcji / Produktionsplanung],MATCH($B65,tab_MinKomp[[Stanowisko / Position ]:[Stanowisko / Position ]],0))="n/a","n/a",BN65-INDEX(tab_MinKomp[Planowanie produkcji / Produktionsplanung],MATCH($B65,tab_MinKomp[[Stanowisko / Position ]:[Stanowisko / Position ]],0)))</f>
        <v>n/a</v>
      </c>
      <c r="BO66" s="194" t="str">
        <f>IF(INDEX(tab_MinKomp[Planowanie produkcji / Produktionsplanung],MATCH($B65,tab_MinKomp[[Stanowisko / Position ]:[Stanowisko / Position ]],0))="n/a","n/a",BO65-INDEX(tab_MinKomp[Planowanie produkcji / Produktionsplanung],MATCH($B65,tab_MinKomp[[Stanowisko / Position ]:[Stanowisko / Position ]],0)))</f>
        <v>n/a</v>
      </c>
      <c r="BP66" s="194" t="str">
        <f>IF(INDEX(tab_MinKomp[Planowanie produkcji / Produktionsplanung],MATCH($B65,tab_MinKomp[[Stanowisko / Position ]:[Stanowisko / Position ]],0))="n/a","n/a",BP65-INDEX(tab_MinKomp[Planowanie produkcji / Produktionsplanung],MATCH($B65,tab_MinKomp[[Stanowisko / Position ]:[Stanowisko / Position ]],0)))</f>
        <v>n/a</v>
      </c>
      <c r="BQ66" s="194" t="s">
        <v>248</v>
      </c>
      <c r="BR66" s="194" t="str">
        <f>IF(INDEX(tab_MinKomp[Planowanie produkcji / Produktionsplanung],MATCH($B65,tab_MinKomp[[Stanowisko / Position ]:[Stanowisko / Position ]],0))="n/a","n/a",BR65-INDEX(tab_MinKomp[Planowanie produkcji / Produktionsplanung],MATCH($B65,tab_MinKomp[[Stanowisko / Position ]:[Stanowisko / Position ]],0)))</f>
        <v>n/a</v>
      </c>
      <c r="BS66" s="194">
        <f>IF(INDEX(tab_MinKomp[Obsługa maszyn Novapax / Novapax Maschinenbedienung],MATCH($B65,tab_MinKomp[[Stanowisko / Position ]:[Stanowisko / Position ]],0))="n/a","n/a",BS65-INDEX(tab_MinKomp[Obsługa maszyn Novapax / Novapax Maschinenbedienung],MATCH($B65,tab_MinKomp[[Stanowisko / Position ]:[Stanowisko / Position ]],0)))</f>
        <v>0</v>
      </c>
      <c r="BT66" s="194" t="str">
        <f>IF(INDEX(tab_MinKomp[Planowanie produkcji / Produktionsplanung],MATCH($B65,tab_MinKomp[[Stanowisko / Position ]:[Stanowisko / Position ]],0))="n/a","n/a",BT65-INDEX(tab_MinKomp[Planowanie produkcji / Produktionsplanung],MATCH($B65,tab_MinKomp[[Stanowisko / Position ]:[Stanowisko / Position ]],0)))</f>
        <v>n/a</v>
      </c>
      <c r="BU66" s="194">
        <f>IF(INDEX(tab_MinKomp[Obsługa maszyn Novapax / Novapax Maschinenbedienung],MATCH($B65,tab_MinKomp[[Stanowisko / Position ]:[Stanowisko / Position ]],0))="n/a","n/a",BU65-INDEX(tab_MinKomp[Obsługa maszyn Novapax / Novapax Maschinenbedienung],MATCH($B65,tab_MinKomp[[Stanowisko / Position ]:[Stanowisko / Position ]],0)))</f>
        <v>0</v>
      </c>
      <c r="BV66" s="194" t="str">
        <f>IF(INDEX(tab_MinKomp[Planowanie produkcji / Produktionsplanung],MATCH($B65,tab_MinKomp[[Stanowisko / Position ]:[Stanowisko / Position ]],0))="n/a","n/a",BV65-INDEX(tab_MinKomp[Planowanie produkcji / Produktionsplanung],MATCH($B65,tab_MinKomp[[Stanowisko / Position ]:[Stanowisko / Position ]],0)))</f>
        <v>n/a</v>
      </c>
      <c r="BW66" s="194">
        <f>IF(INDEX(tab_MinKomp[Obsługa maszyn Novapax / Novapax Maschinenbedienung],MATCH($B65,tab_MinKomp[[Stanowisko / Position ]:[Stanowisko / Position ]],0))="n/a","n/a",BW65-INDEX(tab_MinKomp[Obsługa maszyn Novapax / Novapax Maschinenbedienung],MATCH($B65,tab_MinKomp[[Stanowisko / Position ]:[Stanowisko / Position ]],0)))</f>
        <v>0</v>
      </c>
      <c r="BX66" s="194">
        <f>IF(INDEX(tab_MinKomp[Obsługa maszyn Novapax / Novapax Maschinenbedienung],MATCH($B65,tab_MinKomp[[Stanowisko / Position ]:[Stanowisko / Position ]],0))="n/a","n/a",BX65-INDEX(tab_MinKomp[Obsługa maszyn Novapax / Novapax Maschinenbedienung],MATCH($B65,tab_MinKomp[[Stanowisko / Position ]:[Stanowisko / Position ]],0)))</f>
        <v>0</v>
      </c>
      <c r="BY66" s="194" t="str">
        <f>IF(INDEX(tab_MinKomp[Wymagania VDA 6.5 Product / Forderungen],MATCH($B65,tab_MinKomp[[Stanowisko / Position ]:[Stanowisko / Position ]],0))="n/a","n/a",BY65-INDEX(tab_MinKomp[Wymagania VDA 6.5 Product / Forderungen],MATCH($B65,tab_MinKomp[[Stanowisko / Position ]:[Stanowisko / Position ]],0)))</f>
        <v>n/a</v>
      </c>
      <c r="BZ66" s="194">
        <f>IF(INDEX(tab_MinKomp[Obsługa maszyn Novapax / Novapax Maschinenbedienung],MATCH($B65,tab_MinKomp[[Stanowisko / Position ]:[Stanowisko / Position ]],0))="n/a","n/a",BZ65-INDEX(tab_MinKomp[Obsługa maszyn Novapax / Novapax Maschinenbedienung],MATCH($B65,tab_MinKomp[[Stanowisko / Position ]:[Stanowisko / Position ]],0)))</f>
        <v>0</v>
      </c>
      <c r="CA66" s="194" t="str">
        <f>IF(INDEX(tab_MinKomp[Wymagania VDA 6.5 Product / Forderungen],MATCH($B65,tab_MinKomp[[Stanowisko / Position ]:[Stanowisko / Position ]],0))="n/a","n/a",CA65-INDEX(tab_MinKomp[Wymagania VDA 6.5 Product / Forderungen],MATCH($B65,tab_MinKomp[[Stanowisko / Position ]:[Stanowisko / Position ]],0)))</f>
        <v>n/a</v>
      </c>
      <c r="CB66" s="194">
        <f>IF(INDEX(tab_MinKomp[Obsługa maszyn Novapax / Novapax Maschinenbedienung],MATCH($B65,tab_MinKomp[[Stanowisko / Position ]:[Stanowisko / Position ]],0))="n/a","n/a",CB65-INDEX(tab_MinKomp[Obsługa maszyn Novapax / Novapax Maschinenbedienung],MATCH($B65,tab_MinKomp[[Stanowisko / Position ]:[Stanowisko / Position ]],0)))</f>
        <v>0</v>
      </c>
      <c r="CC66" s="194" t="str">
        <f>IF(INDEX(tab_MinKomp[Wymagania VDA 6.5 Product / Forderungen],MATCH($B65,tab_MinKomp[[Stanowisko / Position ]:[Stanowisko / Position ]],0))="n/a","n/a",CC65-INDEX(tab_MinKomp[Wymagania VDA 6.5 Product / Forderungen],MATCH($B65,tab_MinKomp[[Stanowisko / Position ]:[Stanowisko / Position ]],0)))</f>
        <v>n/a</v>
      </c>
      <c r="CD66" s="194">
        <f>IF(INDEX(tab_MinKomp[LEAN MANAGEMENT],MATCH($B65,tab_MinKomp[[Stanowisko / Position ]:[Stanowisko / Position ]],0))="n/a","n/a",CD65-INDEX(tab_MinKomp[LEAN MANAGEMENT],MATCH($B65,tab_MinKomp[[Stanowisko / Position ]:[Stanowisko / Position ]],0)))</f>
        <v>1</v>
      </c>
      <c r="CE66" s="194">
        <v>-1</v>
      </c>
      <c r="CF66" s="194">
        <v>-1</v>
      </c>
      <c r="CG66" s="194">
        <f>IF(INDEX(tab_MinKomp[LEAN MANAGEMENT],MATCH($B65,tab_MinKomp[[Stanowisko / Position ]:[Stanowisko / Position ]],0))="n/a","n/a",CG65-INDEX(tab_MinKomp[LEAN MANAGEMENT],MATCH($B65,tab_MinKomp[[Stanowisko / Position ]:[Stanowisko / Position ]],0)))</f>
        <v>0</v>
      </c>
      <c r="CH66" s="194" t="str">
        <f>IF(INDEX(tab_MinKomp[Wymagania VDA 6.5 Product / Forderungen],MATCH($B65,tab_MinKomp[[Stanowisko / Position ]:[Stanowisko / Position ]],0))="n/a","n/a",CH65-INDEX(tab_MinKomp[Wymagania VDA 6.5 Product / Forderungen],MATCH($B65,tab_MinKomp[[Stanowisko / Position ]:[Stanowisko / Position ]],0)))</f>
        <v>n/a</v>
      </c>
      <c r="CI66" s="194" t="str">
        <f>IF(INDEX(tab_MinKomp[Wymagania VDA 6.5 Product / Forderungen],MATCH($B65,tab_MinKomp[[Stanowisko / Position ]:[Stanowisko / Position ]],0))="n/a","n/a",CI65-INDEX(tab_MinKomp[Wymagania VDA 6.5 Product / Forderungen],MATCH($B65,tab_MinKomp[[Stanowisko / Position ]:[Stanowisko / Position ]],0)))</f>
        <v>n/a</v>
      </c>
      <c r="CJ66" s="194" t="str">
        <f>IF(INDEX(tab_MinKomp[Wymagania VDA 6.5 Product / Forderungen],MATCH($B65,tab_MinKomp[[Stanowisko / Position ]:[Stanowisko / Position ]],0))="n/a","n/a",CJ65-INDEX(tab_MinKomp[Wymagania VDA 6.5 Product / Forderungen],MATCH($B65,tab_MinKomp[[Stanowisko / Position ]:[Stanowisko / Position ]],0)))</f>
        <v>n/a</v>
      </c>
      <c r="CK66" s="194" t="str">
        <f>IF(INDEX(tab_MinKomp[Wymagania VDA 6.5 Product / Forderungen],MATCH($B65,tab_MinKomp[[Stanowisko / Position ]:[Stanowisko / Position ]],0))="n/a","n/a",CK65-INDEX(tab_MinKomp[Wymagania VDA 6.5 Product / Forderungen],MATCH($B65,tab_MinKomp[[Stanowisko / Position ]:[Stanowisko / Position ]],0)))</f>
        <v>n/a</v>
      </c>
      <c r="CL66" s="194" t="str">
        <f>IF(INDEX(tab_MinKomp[Wymagania VDA 6.5 Product / Forderungen],MATCH($B65,tab_MinKomp[[Stanowisko / Position ]:[Stanowisko / Position ]],0))="n/a","n/a",CL65-INDEX(tab_MinKomp[Wymagania VDA 6.5 Product / Forderungen],MATCH($B65,tab_MinKomp[[Stanowisko / Position ]:[Stanowisko / Position ]],0)))</f>
        <v>n/a</v>
      </c>
      <c r="CM66" s="194" t="str">
        <f>IF(INDEX(tab_MinKomp[Wymagania VDA 6.5 Product / Forderungen],MATCH($B65,tab_MinKomp[[Stanowisko / Position ]:[Stanowisko / Position ]],0))="n/a","n/a",CM65-INDEX(tab_MinKomp[Wymagania VDA 6.5 Product / Forderungen],MATCH($B65,tab_MinKomp[[Stanowisko / Position ]:[Stanowisko / Position ]],0)))</f>
        <v>n/a</v>
      </c>
      <c r="CN66" s="194" t="str">
        <f>IF(INDEX(tab_MinKomp[Wymagania VDA 6.5 Product / Forderungen],MATCH($B65,tab_MinKomp[[Stanowisko / Position ]:[Stanowisko / Position ]],0))="n/a","n/a",CN65-INDEX(tab_MinKomp[Wymagania VDA 6.5 Product / Forderungen],MATCH($B65,tab_MinKomp[[Stanowisko / Position ]:[Stanowisko / Position ]],0)))</f>
        <v>n/a</v>
      </c>
      <c r="CO66" s="194" t="str">
        <f>IF(INDEX(tab_MinKomp[Wymagania VDA 6.5 Product / Forderungen],MATCH($B65,tab_MinKomp[[Stanowisko / Position ]:[Stanowisko / Position ]],0))="n/a","n/a",CO65-INDEX(tab_MinKomp[Wymagania VDA 6.5 Product / Forderungen],MATCH($B65,tab_MinKomp[[Stanowisko / Position ]:[Stanowisko / Position ]],0)))</f>
        <v>n/a</v>
      </c>
      <c r="CP66" s="194" t="str">
        <f>IF(INDEX(tab_MinKomp[Wymagania VDA 6.5 Product / Forderungen],MATCH($B65,tab_MinKomp[[Stanowisko / Position ]:[Stanowisko / Position ]],0))="n/a","n/a",CP65-INDEX(tab_MinKomp[Wymagania VDA 6.5 Product / Forderungen],MATCH($B65,tab_MinKomp[[Stanowisko / Position ]:[Stanowisko / Position ]],0)))</f>
        <v>n/a</v>
      </c>
      <c r="CQ66" s="194" t="str">
        <f>IF(INDEX(tab_MinKomp[Wymagania VDA 6.5 Product / Forderungen],MATCH($B65,tab_MinKomp[[Stanowisko / Position ]:[Stanowisko / Position ]],0))="n/a","n/a",CQ65-INDEX(tab_MinKomp[Wymagania VDA 6.5 Product / Forderungen],MATCH($B65,tab_MinKomp[[Stanowisko / Position ]:[Stanowisko / Position ]],0)))</f>
        <v>n/a</v>
      </c>
      <c r="CR66" s="194" t="str">
        <f>IF(INDEX(tab_MinKomp[Wymagania VDA 6.5 Product / Forderungen],MATCH($B65,tab_MinKomp[[Stanowisko / Position ]:[Stanowisko / Position ]],0))="n/a","n/a",CR65-INDEX(tab_MinKomp[Wymagania VDA 6.5 Product / Forderungen],MATCH($B65,tab_MinKomp[[Stanowisko / Position ]:[Stanowisko / Position ]],0)))</f>
        <v>n/a</v>
      </c>
      <c r="CS66" s="194" t="str">
        <f>IF(INDEX(tab_MinKomp[Wymagania VDA 6.5 Product / Forderungen],MATCH($B65,tab_MinKomp[[Stanowisko / Position ]:[Stanowisko / Position ]],0))="n/a","n/a",CS65-INDEX(tab_MinKomp[Wymagania VDA 6.5 Product / Forderungen],MATCH($B65,tab_MinKomp[[Stanowisko / Position ]:[Stanowisko / Position ]],0)))</f>
        <v>n/a</v>
      </c>
      <c r="CT66" s="194" t="str">
        <f>IF(INDEX(tab_MinKomp[Wymagania VDA 6.5 Product / Forderungen],MATCH($B65,tab_MinKomp[[Stanowisko / Position ]:[Stanowisko / Position ]],0))="n/a","n/a",CT65-INDEX(tab_MinKomp[Wymagania VDA 6.5 Product / Forderungen],MATCH($B65,tab_MinKomp[[Stanowisko / Position ]:[Stanowisko / Position ]],0)))</f>
        <v>n/a</v>
      </c>
      <c r="CU66" s="194" t="str">
        <f>IF(INDEX(tab_MinKomp[Wymagania VDA 6.5 Product / Forderungen],MATCH($B65,tab_MinKomp[[Stanowisko / Position ]:[Stanowisko / Position ]],0))="n/a","n/a",CU65-INDEX(tab_MinKomp[Wymagania VDA 6.5 Product / Forderungen],MATCH($B65,tab_MinKomp[[Stanowisko / Position ]:[Stanowisko / Position ]],0)))</f>
        <v>n/a</v>
      </c>
      <c r="CV66" s="194" t="str">
        <f>IF(INDEX(tab_MinKomp[Wymagania VDA 6.5 Product / Forderungen],MATCH($B65,tab_MinKomp[[Stanowisko / Position ]:[Stanowisko / Position ]],0))="n/a","n/a",CV65-INDEX(tab_MinKomp[Wymagania VDA 6.5 Product / Forderungen],MATCH($B65,tab_MinKomp[[Stanowisko / Position ]:[Stanowisko / Position ]],0)))</f>
        <v>n/a</v>
      </c>
      <c r="CW66" s="194">
        <v>0</v>
      </c>
      <c r="CX66" s="194" t="str">
        <f>IF(INDEX(tab_MinKomp[Wymagania VDA 6.5 Product / Forderungen],MATCH($B65,tab_MinKomp[[Stanowisko / Position ]:[Stanowisko / Position ]],0))="n/a","n/a",CX65-INDEX(tab_MinKomp[Wymagania VDA 6.5 Product / Forderungen],MATCH($B65,tab_MinKomp[[Stanowisko / Position ]:[Stanowisko / Position ]],0)))</f>
        <v>n/a</v>
      </c>
      <c r="CY66" s="194" t="str">
        <f>IF(INDEX(tab_MinKomp[Wymagania VDA 6.5 Product / Forderungen],MATCH($B65,tab_MinKomp[[Stanowisko / Position ]:[Stanowisko / Position ]],0))="n/a","n/a",CY65-INDEX(tab_MinKomp[Wymagania VDA 6.5 Product / Forderungen],MATCH($B65,tab_MinKomp[[Stanowisko / Position ]:[Stanowisko / Position ]],0)))</f>
        <v>n/a</v>
      </c>
      <c r="CZ66" s="194" t="str">
        <f>IF(INDEX(tab_MinKomp[Wymagania VDA 6.5 Product / Forderungen],MATCH($B65,tab_MinKomp[[Stanowisko / Position ]:[Stanowisko / Position ]],0))="n/a","n/a",CZ65-INDEX(tab_MinKomp[Wymagania VDA 6.5 Product / Forderungen],MATCH($B65,tab_MinKomp[[Stanowisko / Position ]:[Stanowisko / Position ]],0)))</f>
        <v>n/a</v>
      </c>
      <c r="DA66" s="194" t="str">
        <f>IF(INDEX(tab_MinKomp[Wymagania VDA 6.5 Product / Forderungen],MATCH($B65,tab_MinKomp[[Stanowisko / Position ]:[Stanowisko / Position ]],0))="n/a","n/a",DA65-INDEX(tab_MinKomp[Wymagania VDA 6.5 Product / Forderungen],MATCH($B65,tab_MinKomp[[Stanowisko / Position ]:[Stanowisko / Position ]],0)))</f>
        <v>n/a</v>
      </c>
      <c r="DB66" s="194" t="str">
        <f>IF(INDEX(tab_MinKomp[Wymagania VDA 6.5 Product / Forderungen],MATCH($B65,tab_MinKomp[[Stanowisko / Position ]:[Stanowisko / Position ]],0))="n/a","n/a",DD65-INDEX(tab_MinKomp[Wymagania VDA 6.5 Product / Forderungen],MATCH($B65,tab_MinKomp[[Stanowisko / Position ]:[Stanowisko / Position ]],0)))</f>
        <v>n/a</v>
      </c>
      <c r="DC66" s="194" t="str">
        <f>IF(INDEX(tab_MinKomp[SUPPLIER MANAGEMENT],MATCH($B65,tab_MinKomp[[Stanowisko / Position ]:[Stanowisko / Position ]],0))="n/a","n/a",DC65-INDEX(tab_MinKomp[SUPPLIER MANAGEMENT],MATCH($B65,tab_MinKomp[[Stanowisko / Position ]:[Stanowisko / Position ]],0)))</f>
        <v>n/a</v>
      </c>
      <c r="DD66" s="194" t="str">
        <f>IF(INDEX(tab_MinKomp[SUPPLIER MANAGEMENT],MATCH($B65,tab_MinKomp[[Stanowisko / Position ]:[Stanowisko / Position ]],0))="n/a","n/a",DD65-INDEX(tab_MinKomp[SUPPLIER MANAGEMENT],MATCH($B65,tab_MinKomp[[Stanowisko / Position ]:[Stanowisko / Position ]],0)))</f>
        <v>n/a</v>
      </c>
      <c r="DE66" s="194" t="str">
        <f>IF(INDEX(tab_MinKomp[SUPPLIER MANAGEMENT],MATCH($B65,tab_MinKomp[[Stanowisko / Position ]:[Stanowisko / Position ]],0))="n/a","n/a",DE65-INDEX(tab_MinKomp[SUPPLIER MANAGEMENT],MATCH($B65,tab_MinKomp[[Stanowisko / Position ]:[Stanowisko / Position ]],0)))</f>
        <v>n/a</v>
      </c>
      <c r="DF66" s="194">
        <v>0</v>
      </c>
      <c r="DG66" s="194" t="str">
        <f>IF(INDEX(tab_MinKomp[SUPPLIER MANAGEMENT],MATCH($B65,tab_MinKomp[[Stanowisko / Position ]:[Stanowisko / Position ]],0))="n/a","n/a",DG65-INDEX(tab_MinKomp[SUPPLIER MANAGEMENT],MATCH($B65,tab_MinKomp[[Stanowisko / Position ]:[Stanowisko / Position ]],0)))</f>
        <v>n/a</v>
      </c>
      <c r="DH66" s="194" t="str">
        <f>IF(INDEX(tab_MinKomp[SUPPLIER MANAGEMENT],MATCH($B65,tab_MinKomp[[Stanowisko / Position ]:[Stanowisko / Position ]],0))="n/a","n/a",DH65-INDEX(tab_MinKomp[SUPPLIER MANAGEMENT],MATCH($B65,tab_MinKomp[[Stanowisko / Position ]:[Stanowisko / Position ]],0)))</f>
        <v>n/a</v>
      </c>
      <c r="DI66" s="194" t="str">
        <f>IF(INDEX(tab_MinKomp[SUPPLIER MANAGEMENT],MATCH($B65,tab_MinKomp[[Stanowisko / Position ]:[Stanowisko / Position ]],0))="n/a","n/a",DI65-INDEX(tab_MinKomp[SUPPLIER MANAGEMENT],MATCH($B65,tab_MinKomp[[Stanowisko / Position ]:[Stanowisko / Position ]],0)))</f>
        <v>n/a</v>
      </c>
      <c r="DJ66" s="194" t="str">
        <f>IF(INDEX(tab_MinKomp[SUPPLIER MANAGEMENT],MATCH($B65,tab_MinKomp[[Stanowisko / Position ]:[Stanowisko / Position ]],0))="n/a","n/a",DJ65-INDEX(tab_MinKomp[SUPPLIER MANAGEMENT],MATCH($B65,tab_MinKomp[[Stanowisko / Position ]:[Stanowisko / Position ]],0)))</f>
        <v>n/a</v>
      </c>
      <c r="DK66" s="194" t="str">
        <f>IF(INDEX(tab_MinKomp[SUPPLIER MANAGEMENT],MATCH($B65,tab_MinKomp[[Stanowisko / Position ]:[Stanowisko / Position ]],0))="n/a","n/a",DK65-INDEX(tab_MinKomp[SUPPLIER MANAGEMENT],MATCH($B65,tab_MinKomp[[Stanowisko / Position ]:[Stanowisko / Position ]],0)))</f>
        <v>n/a</v>
      </c>
      <c r="DL66" s="194" t="str">
        <f>IF(INDEX(tab_MinKomp[SUPPLIER MANAGEMENT],MATCH($B65,tab_MinKomp[[Stanowisko / Position ]:[Stanowisko / Position ]],0))="n/a","n/a",DL65-INDEX(tab_MinKomp[SUPPLIER MANAGEMENT],MATCH($B65,tab_MinKomp[[Stanowisko / Position ]:[Stanowisko / Position ]],0)))</f>
        <v>n/a</v>
      </c>
      <c r="DM66" s="194" t="str">
        <f>IF(INDEX(tab_MinKomp[SUPPLIER MANAGEMENT],MATCH($B65,tab_MinKomp[[Stanowisko / Position ]:[Stanowisko / Position ]],0))="n/a","n/a",DM65-INDEX(tab_MinKomp[SUPPLIER MANAGEMENT],MATCH($B65,tab_MinKomp[[Stanowisko / Position ]:[Stanowisko / Position ]],0)))</f>
        <v>n/a</v>
      </c>
      <c r="DN66" s="194" t="str">
        <f>IF(INDEX(tab_MinKomp[SUPPLIER MANAGEMENT],MATCH($B65,tab_MinKomp[[Stanowisko / Position ]:[Stanowisko / Position ]],0))="n/a","n/a",DN65-INDEX(tab_MinKomp[SUPPLIER MANAGEMENT],MATCH($B65,tab_MinKomp[[Stanowisko / Position ]:[Stanowisko / Position ]],0)))</f>
        <v>n/a</v>
      </c>
      <c r="DO66" s="194" t="str">
        <f>IF(INDEX(tab_MinKomp[SUPPLIER MANAGEMENT],MATCH($B65,tab_MinKomp[[Stanowisko / Position ]:[Stanowisko / Position ]],0))="n/a","n/a",DO65-INDEX(tab_MinKomp[SUPPLIER MANAGEMENT],MATCH($B65,tab_MinKomp[[Stanowisko / Position ]:[Stanowisko / Position ]],0)))</f>
        <v>n/a</v>
      </c>
      <c r="DP66" s="194" t="str">
        <f>IF(INDEX(tab_MinKomp[SUPPLIER MANAGEMENT],MATCH($B65,tab_MinKomp[[Stanowisko / Position ]:[Stanowisko / Position ]],0))="n/a","n/a",DP65-INDEX(tab_MinKomp[SUPPLIER MANAGEMENT],MATCH($B65,tab_MinKomp[[Stanowisko / Position ]:[Stanowisko / Position ]],0)))</f>
        <v>n/a</v>
      </c>
      <c r="DQ66" s="194" t="str">
        <f>IF(INDEX(tab_MinKomp[SUPPLIER MANAGEMENT],MATCH($B65,tab_MinKomp[[Stanowisko / Position ]:[Stanowisko / Position ]],0))="n/a","n/a",DQ65-INDEX(tab_MinKomp[SUPPLIER MANAGEMENT],MATCH($B65,tab_MinKomp[[Stanowisko / Position ]:[Stanowisko / Position ]],0)))</f>
        <v>n/a</v>
      </c>
      <c r="DR66" s="194" t="str">
        <f>IF(INDEX(tab_MinKomp[SUPPLIER MANAGEMENT],MATCH($B65,tab_MinKomp[[Stanowisko / Position ]:[Stanowisko / Position ]],0))="n/a","n/a",DR65-INDEX(tab_MinKomp[SUPPLIER MANAGEMENT],MATCH($B65,tab_MinKomp[[Stanowisko / Position ]:[Stanowisko / Position ]],0)))</f>
        <v>n/a</v>
      </c>
      <c r="DS66" s="194" t="str">
        <f>IF(INDEX(tab_MinKomp[SUPPLIER MANAGEMENT],MATCH($B65,tab_MinKomp[[Stanowisko / Position ]:[Stanowisko / Position ]],0))="n/a","n/a",DS65-INDEX(tab_MinKomp[SUPPLIER MANAGEMENT],MATCH($B65,tab_MinKomp[[Stanowisko / Position ]:[Stanowisko / Position ]],0)))</f>
        <v>n/a</v>
      </c>
      <c r="DT66" s="194" t="str">
        <f>IF(INDEX(tab_MinKomp[SUPPLIER MANAGEMENT],MATCH($B65,tab_MinKomp[[Stanowisko / Position ]:[Stanowisko / Position ]],0))="n/a","n/a",DT65-INDEX(tab_MinKomp[SUPPLIER MANAGEMENT],MATCH($B65,tab_MinKomp[[Stanowisko / Position ]:[Stanowisko / Position ]],0)))</f>
        <v>n/a</v>
      </c>
      <c r="DU66" s="194" t="str">
        <f>IF(INDEX(tab_MinKomp[SUPPLIER MANAGEMENT],MATCH($B65,tab_MinKomp[[Stanowisko / Position ]:[Stanowisko / Position ]],0))="n/a","n/a",DU65-INDEX(tab_MinKomp[SUPPLIER MANAGEMENT],MATCH($B65,tab_MinKomp[[Stanowisko / Position ]:[Stanowisko / Position ]],0)))</f>
        <v>n/a</v>
      </c>
      <c r="DV66" s="194" t="str">
        <f>IF(INDEX(tab_MinKomp[SUPPLIER MANAGEMENT],MATCH($B65,tab_MinKomp[[Stanowisko / Position ]:[Stanowisko / Position ]],0))="n/a","n/a",DV65-INDEX(tab_MinKomp[SUPPLIER MANAGEMENT],MATCH($B65,tab_MinKomp[[Stanowisko / Position ]:[Stanowisko / Position ]],0)))</f>
        <v>n/a</v>
      </c>
      <c r="DW66" s="194" t="str">
        <f>IF(INDEX(tab_MinKomp[SUPPLIER MANAGEMENT],MATCH($B65,tab_MinKomp[[Stanowisko / Position ]:[Stanowisko / Position ]],0))="n/a","n/a",DW65-INDEX(tab_MinKomp[SUPPLIER MANAGEMENT],MATCH($B65,tab_MinKomp[[Stanowisko / Position ]:[Stanowisko / Position ]],0)))</f>
        <v>n/a</v>
      </c>
      <c r="DX66" s="194" t="str">
        <f>IF(INDEX(tab_MinKomp[SUPPLIER MANAGEMENT],MATCH($B65,tab_MinKomp[[Stanowisko / Position ]:[Stanowisko / Position ]],0))="n/a","n/a",DX65-INDEX(tab_MinKomp[SUPPLIER MANAGEMENT],MATCH($B65,tab_MinKomp[[Stanowisko / Position ]:[Stanowisko / Position ]],0)))</f>
        <v>n/a</v>
      </c>
      <c r="DY66" s="194" t="str">
        <f>IF(INDEX(tab_MinKomp[SUPPLIER MANAGEMENT],MATCH($B65,tab_MinKomp[[Stanowisko / Position ]:[Stanowisko / Position ]],0))="n/a","n/a",DY65-INDEX(tab_MinKomp[SUPPLIER MANAGEMENT],MATCH($B65,tab_MinKomp[[Stanowisko / Position ]:[Stanowisko / Position ]],0)))</f>
        <v>n/a</v>
      </c>
      <c r="DZ66" s="194" t="str">
        <f>IF(INDEX(tab_MinKomp[SUPPLIER MANAGEMENT],MATCH($B65,tab_MinKomp[[Stanowisko / Position ]:[Stanowisko / Position ]],0))="n/a","n/a",DZ65-INDEX(tab_MinKomp[SUPPLIER MANAGEMENT],MATCH($B65,tab_MinKomp[[Stanowisko / Position ]:[Stanowisko / Position ]],0)))</f>
        <v>n/a</v>
      </c>
      <c r="EA66" s="194" t="str">
        <f>IF(INDEX(tab_MinKomp[SUPPLIER MANAGEMENT],MATCH($B65,tab_MinKomp[[Stanowisko / Position ]:[Stanowisko / Position ]],0))="n/a","n/a",EA65-INDEX(tab_MinKomp[SUPPLIER MANAGEMENT],MATCH($B65,tab_MinKomp[[Stanowisko / Position ]:[Stanowisko / Position ]],0)))</f>
        <v>n/a</v>
      </c>
      <c r="EB66" s="194" t="str">
        <f>IF(INDEX(tab_MinKomp[SUPPLIER MANAGEMENT],MATCH($B65,tab_MinKomp[[Stanowisko / Position ]:[Stanowisko / Position ]],0))="n/a","n/a",EB65-INDEX(tab_MinKomp[SUPPLIER MANAGEMENT],MATCH($B65,tab_MinKomp[[Stanowisko / Position ]:[Stanowisko / Position ]],0)))</f>
        <v>n/a</v>
      </c>
      <c r="EC66" s="190" t="str">
        <f>IF(INDEX(tab_MinKomp[Testy czystości / Reinheitstests],MATCH($B65,tab_MinKomp[[Stanowisko / Position ]:[Stanowisko / Position ]],0))="n/a","n/a",EC65-INDEX(tab_MinKomp[Testy czystości / Reinheitstests],MATCH($B65,tab_MinKomp[[Stanowisko / Position ]:[Stanowisko / Position ]],0)))</f>
        <v>n/a</v>
      </c>
      <c r="ED66" s="190" t="str">
        <f>IF(INDEX(tab_MinKomp[Testy czystości / Reinheitstests],MATCH($B65,tab_MinKomp[[Stanowisko / Position ]:[Stanowisko / Position ]],0))="n/a","n/a",ED65-INDEX(tab_MinKomp[Testy czystości / Reinheitstests],MATCH($B65,tab_MinKomp[[Stanowisko / Position ]:[Stanowisko / Position ]],0)))</f>
        <v>n/a</v>
      </c>
      <c r="EE66" s="190" t="str">
        <f>IF(INDEX(tab_MinKomp[Testy czystości / Reinheitstests],MATCH($B65,tab_MinKomp[[Stanowisko / Position ]:[Stanowisko / Position ]],0))="n/a","n/a",EE65-INDEX(tab_MinKomp[Testy czystości / Reinheitstests],MATCH($B65,tab_MinKomp[[Stanowisko / Position ]:[Stanowisko / Position ]],0)))</f>
        <v>n/a</v>
      </c>
      <c r="EF66" s="190" t="str">
        <f>IF(INDEX(tab_MinKomp[Testy czystości / Reinheitstests],MATCH($B65,tab_MinKomp[[Stanowisko / Position ]:[Stanowisko / Position ]],0))="n/a","n/a",EF65-INDEX(tab_MinKomp[Testy czystości / Reinheitstests],MATCH($B65,tab_MinKomp[[Stanowisko / Position ]:[Stanowisko / Position ]],0)))</f>
        <v>n/a</v>
      </c>
      <c r="EG66" s="190" t="str">
        <f>IF(INDEX(tab_MinKomp[Testy czystości / Reinheitstests],MATCH($B65,tab_MinKomp[[Stanowisko / Position ]:[Stanowisko / Position ]],0))="n/a","n/a",EG65-INDEX(tab_MinKomp[Testy czystości / Reinheitstests],MATCH($B65,tab_MinKomp[[Stanowisko / Position ]:[Stanowisko / Position ]],0)))</f>
        <v>n/a</v>
      </c>
      <c r="EH66" s="190" t="str">
        <f>IF(INDEX(tab_MinKomp[Testy czystości / Reinheitstests],MATCH($B65,tab_MinKomp[[Stanowisko / Position ]:[Stanowisko / Position ]],0))="n/a","n/a",EH65-INDEX(tab_MinKomp[Testy czystości / Reinheitstests],MATCH($B65,tab_MinKomp[[Stanowisko / Position ]:[Stanowisko / Position ]],0)))</f>
        <v>n/a</v>
      </c>
      <c r="EI66" s="190" t="str">
        <f>IF(INDEX(tab_MinKomp[Testy czystości / Reinheitstests],MATCH($B65,tab_MinKomp[[Stanowisko / Position ]:[Stanowisko / Position ]],0))="n/a","n/a",EI65-INDEX(tab_MinKomp[Testy czystości / Reinheitstests],MATCH($B65,tab_MinKomp[[Stanowisko / Position ]:[Stanowisko / Position ]],0)))</f>
        <v>n/a</v>
      </c>
      <c r="EJ66" s="190" t="str">
        <f>IF(INDEX(tab_MinKomp[Testy czystości / Reinheitstests],MATCH($B65,tab_MinKomp[[Stanowisko / Position ]:[Stanowisko / Position ]],0))="n/a","n/a",EJ65-INDEX(tab_MinKomp[Testy czystości / Reinheitstests],MATCH($B65,tab_MinKomp[[Stanowisko / Position ]:[Stanowisko / Position ]],0)))</f>
        <v>n/a</v>
      </c>
      <c r="EK66" s="190" t="str">
        <f>IF(INDEX(tab_MinKomp[Testy czystości / Reinheitstests],MATCH($B65,tab_MinKomp[[Stanowisko / Position ]:[Stanowisko / Position ]],0))="n/a","n/a",EK65-INDEX(tab_MinKomp[Testy czystości / Reinheitstests],MATCH($B65,tab_MinKomp[[Stanowisko / Position ]:[Stanowisko / Position ]],0)))</f>
        <v>n/a</v>
      </c>
      <c r="EL66" s="190" t="str">
        <f>IF(INDEX(tab_MinKomp[Testy czystości / Reinheitstests],MATCH($B65,tab_MinKomp[[Stanowisko / Position ]:[Stanowisko / Position ]],0))="n/a","n/a",EL65-INDEX(tab_MinKomp[Testy czystości / Reinheitstests],MATCH($B65,tab_MinKomp[[Stanowisko / Position ]:[Stanowisko / Position ]],0)))</f>
        <v>n/a</v>
      </c>
      <c r="EM66" s="190" t="str">
        <f>IF(INDEX(tab_MinKomp[Testy czystości / Reinheitstests],MATCH($B65,tab_MinKomp[[Stanowisko / Position ]:[Stanowisko / Position ]],0))="n/a","n/a",EM65-INDEX(tab_MinKomp[Testy czystości / Reinheitstests],MATCH($B65,tab_MinKomp[[Stanowisko / Position ]:[Stanowisko / Position ]],0)))</f>
        <v>n/a</v>
      </c>
      <c r="EN66" s="190" t="str">
        <f>IF(INDEX(tab_MinKomp[Testy czystości / Reinheitstests],MATCH($B65,tab_MinKomp[[Stanowisko / Position ]:[Stanowisko / Position ]],0))="n/a","n/a",EN65-INDEX(tab_MinKomp[Testy czystości / Reinheitstests],MATCH($B65,tab_MinKomp[[Stanowisko / Position ]:[Stanowisko / Position ]],0)))</f>
        <v>n/a</v>
      </c>
      <c r="EO66" s="190" t="str">
        <f>IF(INDEX(tab_MinKomp[Testy czystości / Reinheitstests],MATCH($B65,tab_MinKomp[[Stanowisko / Position ]:[Stanowisko / Position ]],0))="n/a","n/a",EO65-INDEX(tab_MinKomp[Testy czystości / Reinheitstests],MATCH($B65,tab_MinKomp[[Stanowisko / Position ]:[Stanowisko / Position ]],0)))</f>
        <v>n/a</v>
      </c>
      <c r="EP66" s="190" t="str">
        <f>IF(INDEX(tab_MinKomp[Testy czystości / Reinheitstests],MATCH($B65,tab_MinKomp[[Stanowisko / Position ]:[Stanowisko / Position ]],0))="n/a","n/a",EP65-INDEX(tab_MinKomp[Testy czystości / Reinheitstests],MATCH($B65,tab_MinKomp[[Stanowisko / Position ]:[Stanowisko / Position ]],0)))</f>
        <v>n/a</v>
      </c>
      <c r="EQ66" s="190" t="str">
        <f>IF(INDEX(tab_MinKomp[Testy czystości / Reinheitstests],MATCH($B65,tab_MinKomp[[Stanowisko / Position ]:[Stanowisko / Position ]],0))="n/a","n/a",EQ65-INDEX(tab_MinKomp[Testy czystości / Reinheitstests],MATCH($B65,tab_MinKomp[[Stanowisko / Position ]:[Stanowisko / Position ]],0)))</f>
        <v>n/a</v>
      </c>
      <c r="ER66" s="190" t="str">
        <f>IF(INDEX(tab_MinKomp[Testy czystości / Reinheitstests],MATCH($B65,tab_MinKomp[[Stanowisko / Position ]:[Stanowisko / Position ]],0))="n/a","n/a",ER65-INDEX(tab_MinKomp[Testy czystości / Reinheitstests],MATCH($B65,tab_MinKomp[[Stanowisko / Position ]:[Stanowisko / Position ]],0)))</f>
        <v>n/a</v>
      </c>
      <c r="ES66" s="190" t="str">
        <f>IF(INDEX(tab_MinKomp[Testy czystości / Reinheitstests],MATCH($B65,tab_MinKomp[[Stanowisko / Position ]:[Stanowisko / Position ]],0))="n/a","n/a",ES65-INDEX(tab_MinKomp[Testy czystości / Reinheitstests],MATCH($B65,tab_MinKomp[[Stanowisko / Position ]:[Stanowisko / Position ]],0)))</f>
        <v>n/a</v>
      </c>
      <c r="ET66" s="190" t="str">
        <f>IF(INDEX(tab_MinKomp[Testy czystości / Reinheitstests],MATCH($B65,tab_MinKomp[[Stanowisko / Position ]:[Stanowisko / Position ]],0))="n/a","n/a",ET65-INDEX(tab_MinKomp[Testy czystości / Reinheitstests],MATCH($B65,tab_MinKomp[[Stanowisko / Position ]:[Stanowisko / Position ]],0)))</f>
        <v>n/a</v>
      </c>
      <c r="EU66" s="190" t="str">
        <f>IF(INDEX(tab_MinKomp[Testy czystości / Reinheitstests],MATCH($B65,tab_MinKomp[[Stanowisko / Position ]:[Stanowisko / Position ]],0))="n/a","n/a",EU65-INDEX(tab_MinKomp[Testy czystości / Reinheitstests],MATCH($B65,tab_MinKomp[[Stanowisko / Position ]:[Stanowisko / Position ]],0)))</f>
        <v>n/a</v>
      </c>
      <c r="EV66" s="190" t="str">
        <f>IF(INDEX(tab_MinKomp[Testy czystości / Reinheitstests],MATCH($B65,tab_MinKomp[[Stanowisko / Position ]:[Stanowisko / Position ]],0))="n/a","n/a",EV65-INDEX(tab_MinKomp[Testy czystości / Reinheitstests],MATCH($B65,tab_MinKomp[[Stanowisko / Position ]:[Stanowisko / Position ]],0)))</f>
        <v>n/a</v>
      </c>
      <c r="EW66" s="190" t="str">
        <f>IF(INDEX(tab_MinKomp[Testy czystości / Reinheitstests],MATCH($B65,tab_MinKomp[[Stanowisko / Position ]:[Stanowisko / Position ]],0))="n/a","n/a",EW65-INDEX(tab_MinKomp[Testy czystości / Reinheitstests],MATCH($B65,tab_MinKomp[[Stanowisko / Position ]:[Stanowisko / Position ]],0)))</f>
        <v>n/a</v>
      </c>
      <c r="EX66" s="190" t="str">
        <f>IF(INDEX(tab_MinKomp[Testy czystości / Reinheitstests],MATCH($B65,tab_MinKomp[[Stanowisko / Position ]:[Stanowisko / Position ]],0))="n/a","n/a",EX65-INDEX(tab_MinKomp[Testy czystości / Reinheitstests],MATCH($B65,tab_MinKomp[[Stanowisko / Position ]:[Stanowisko / Position ]],0)))</f>
        <v>n/a</v>
      </c>
      <c r="EY66" s="190" t="str">
        <f>IF(INDEX(tab_MinKomp[Testy czystości / Reinheitstests],MATCH($B65,tab_MinKomp[[Stanowisko / Position ]:[Stanowisko / Position ]],0))="n/a","n/a",EY65-INDEX(tab_MinKomp[Testy czystości / Reinheitstests],MATCH($B65,tab_MinKomp[[Stanowisko / Position ]:[Stanowisko / Position ]],0)))</f>
        <v>n/a</v>
      </c>
      <c r="EZ66" s="190" t="str">
        <f>IF(INDEX(tab_MinKomp[Testy czystości / Reinheitstests],MATCH($B65,tab_MinKomp[[Stanowisko / Position ]:[Stanowisko / Position ]],0))="n/a","n/a",EZ65-INDEX(tab_MinKomp[Testy czystości / Reinheitstests],MATCH($B65,tab_MinKomp[[Stanowisko / Position ]:[Stanowisko / Position ]],0)))</f>
        <v>n/a</v>
      </c>
      <c r="FA66" s="190" t="str">
        <f>IF(INDEX(tab_MinKomp[Testy czystości / Reinheitstests],MATCH($B65,tab_MinKomp[[Stanowisko / Position ]:[Stanowisko / Position ]],0))="n/a","n/a",FA65-INDEX(tab_MinKomp[Testy czystości / Reinheitstests],MATCH($B65,tab_MinKomp[[Stanowisko / Position ]:[Stanowisko / Position ]],0)))</f>
        <v>n/a</v>
      </c>
      <c r="FB66" s="190" t="str">
        <f>IF(INDEX(tab_MinKomp[Testy czystości / Reinheitstests],MATCH($B65,tab_MinKomp[[Stanowisko / Position ]:[Stanowisko / Position ]],0))="n/a","n/a",FB65-INDEX(tab_MinKomp[Testy czystości / Reinheitstests],MATCH($B65,tab_MinKomp[[Stanowisko / Position ]:[Stanowisko / Position ]],0)))</f>
        <v>n/a</v>
      </c>
      <c r="FC66" s="190" t="str">
        <f>IF(INDEX(tab_MinKomp[Testy czystości / Reinheitstests],MATCH($B65,tab_MinKomp[[Stanowisko / Position ]:[Stanowisko / Position ]],0))="n/a","n/a",FC65-INDEX(tab_MinKomp[Testy czystości / Reinheitstests],MATCH($B65,tab_MinKomp[[Stanowisko / Position ]:[Stanowisko / Position ]],0)))</f>
        <v>n/a</v>
      </c>
      <c r="FD66" s="190" t="str">
        <f>IF(INDEX(tab_MinKomp[Testy czystości / Reinheitstests],MATCH($B65,tab_MinKomp[[Stanowisko / Position ]:[Stanowisko / Position ]],0))="n/a","n/a",FD65-INDEX(tab_MinKomp[Testy czystości / Reinheitstests],MATCH($B65,tab_MinKomp[[Stanowisko / Position ]:[Stanowisko / Position ]],0)))</f>
        <v>n/a</v>
      </c>
      <c r="FE66" s="190" t="str">
        <f>IF(INDEX(tab_MinKomp[Testy czystości / Reinheitstests],MATCH($B65,tab_MinKomp[[Stanowisko / Position ]:[Stanowisko / Position ]],0))="n/a","n/a",FE65-INDEX(tab_MinKomp[Testy czystości / Reinheitstests],MATCH($B65,tab_MinKomp[[Stanowisko / Position ]:[Stanowisko / Position ]],0)))</f>
        <v>n/a</v>
      </c>
      <c r="FF66" s="190" t="str">
        <f>IF(INDEX(tab_MinKomp[Testy czystości / Reinheitstests],MATCH($B65,tab_MinKomp[[Stanowisko / Position ]:[Stanowisko / Position ]],0))="n/a","n/a",FF65-INDEX(tab_MinKomp[Testy czystości / Reinheitstests],MATCH($B65,tab_MinKomp[[Stanowisko / Position ]:[Stanowisko / Position ]],0)))</f>
        <v>n/a</v>
      </c>
      <c r="FG66" s="190" t="str">
        <f>IF(INDEX(tab_MinKomp[Testy czystości / Reinheitstests],MATCH($B65,tab_MinKomp[[Stanowisko / Position ]:[Stanowisko / Position ]],0))="n/a","n/a",FG65-INDEX(tab_MinKomp[Testy czystości / Reinheitstests],MATCH($B65,tab_MinKomp[[Stanowisko / Position ]:[Stanowisko / Position ]],0)))</f>
        <v>n/a</v>
      </c>
      <c r="FH66" s="190" t="str">
        <f>IF(INDEX(tab_MinKomp[Testy czystości / Reinheitstests],MATCH($B65,tab_MinKomp[[Stanowisko / Position ]:[Stanowisko / Position ]],0))="n/a","n/a",FH65-INDEX(tab_MinKomp[Testy czystości / Reinheitstests],MATCH($B65,tab_MinKomp[[Stanowisko / Position ]:[Stanowisko / Position ]],0)))</f>
        <v>n/a</v>
      </c>
      <c r="FI66" s="190" t="str">
        <f>IF(INDEX(tab_MinKomp[Testy czystości / Reinheitstests],MATCH($B65,tab_MinKomp[[Stanowisko / Position ]:[Stanowisko / Position ]],0))="n/a","n/a",FI65-INDEX(tab_MinKomp[Testy czystości / Reinheitstests],MATCH($B65,tab_MinKomp[[Stanowisko / Position ]:[Stanowisko / Position ]],0)))</f>
        <v>n/a</v>
      </c>
      <c r="FJ66" s="190" t="str">
        <f>IF(INDEX(tab_MinKomp[Testy czystości / Reinheitstests],MATCH($B65,tab_MinKomp[[Stanowisko / Position ]:[Stanowisko / Position ]],0))="n/a","n/a",FJ65-INDEX(tab_MinKomp[Testy czystości / Reinheitstests],MATCH($B65,tab_MinKomp[[Stanowisko / Position ]:[Stanowisko / Position ]],0)))</f>
        <v>n/a</v>
      </c>
      <c r="FK66" s="190" t="str">
        <f>IF(INDEX(tab_MinKomp[Testy czystości / Reinheitstests],MATCH($B65,tab_MinKomp[[Stanowisko / Position ]:[Stanowisko / Position ]],0))="n/a","n/a",FK65-INDEX(tab_MinKomp[Testy czystości / Reinheitstests],MATCH($B65,tab_MinKomp[[Stanowisko / Position ]:[Stanowisko / Position ]],0)))</f>
        <v>n/a</v>
      </c>
      <c r="FL66" s="190" t="str">
        <f>IF(INDEX(tab_MinKomp[Testy czystości / Reinheitstests],MATCH($B65,tab_MinKomp[[Stanowisko / Position ]:[Stanowisko / Position ]],0))="n/a","n/a",FL65-INDEX(tab_MinKomp[Testy czystości / Reinheitstests],MATCH($B65,tab_MinKomp[[Stanowisko / Position ]:[Stanowisko / Position ]],0)))</f>
        <v>n/a</v>
      </c>
      <c r="FM66" s="190" t="str">
        <f>IF(INDEX(tab_MinKomp[Testy czystości / Reinheitstests],MATCH($B65,tab_MinKomp[[Stanowisko / Position ]:[Stanowisko / Position ]],0))="n/a","n/a",FM65-INDEX(tab_MinKomp[Testy czystości / Reinheitstests],MATCH($B65,tab_MinKomp[[Stanowisko / Position ]:[Stanowisko / Position ]],0)))</f>
        <v>n/a</v>
      </c>
      <c r="FN66" s="190" t="s">
        <v>248</v>
      </c>
      <c r="FO66" s="190" t="s">
        <v>248</v>
      </c>
      <c r="FP66" s="190" t="s">
        <v>248</v>
      </c>
      <c r="FQ66" s="190" t="str">
        <f>IF(INDEX(tab_MinKomp[Testy czystości / Reinheitstests],MATCH($B65,tab_MinKomp[[Stanowisko / Position ]:[Stanowisko / Position ]],0))="n/a","n/a",FQ65-INDEX(tab_MinKomp[Testy czystości / Reinheitstests],MATCH($B65,tab_MinKomp[[Stanowisko / Position ]:[Stanowisko / Position ]],0)))</f>
        <v>n/a</v>
      </c>
      <c r="FR66" s="190" t="str">
        <f>IF(INDEX(tab_MinKomp[Testy czystości / Reinheitstests],MATCH($B65,tab_MinKomp[[Stanowisko / Position ]:[Stanowisko / Position ]],0))="n/a","n/a",FR65-INDEX(tab_MinKomp[Testy czystości / Reinheitstests],MATCH($B65,tab_MinKomp[[Stanowisko / Position ]:[Stanowisko / Position ]],0)))</f>
        <v>n/a</v>
      </c>
      <c r="FS66" s="194">
        <v>0</v>
      </c>
      <c r="FT66" s="194">
        <v>0</v>
      </c>
      <c r="FU66" s="194">
        <v>0</v>
      </c>
      <c r="FV66" s="194">
        <v>1</v>
      </c>
      <c r="FW66" s="194">
        <v>1</v>
      </c>
      <c r="FX66" s="194">
        <v>0</v>
      </c>
      <c r="FY66" s="194">
        <v>-1</v>
      </c>
      <c r="FZ66" s="194">
        <v>0</v>
      </c>
      <c r="GA66" s="194" t="str">
        <f>IF(INDEX(tab_MinKomp[Konserwacja form guma],MATCH($B65,tab_MinKomp[[Stanowisko / Position ]:[Stanowisko / Position ]],0))="n/a","n/a",GA65-INDEX(tab_MinKomp[Konserwacja form guma],MATCH($B65,tab_MinKomp[[Stanowisko / Position ]:[Stanowisko / Position ]],0)))</f>
        <v>n/a</v>
      </c>
      <c r="GB66" s="194" t="str">
        <f>IF(INDEX(tab_MinKomp[Konserwacja form plastiki],MATCH($B65,tab_MinKomp[[Stanowisko / Position ]:[Stanowisko / Position ]],0))="n/a","n/a",GB65-INDEX(tab_MinKomp[Konserwacja form plastiki],MATCH($B65,tab_MinKomp[[Stanowisko / Position ]:[Stanowisko / Position ]],0)))</f>
        <v>n/a</v>
      </c>
      <c r="GC66" s="194">
        <v>0</v>
      </c>
      <c r="GD66" s="194">
        <f>IF(INDEX(tab_MinKomp[LEAN MANAGEMENT],MATCH($B65,tab_MinKomp[[Stanowisko / Position ]:[Stanowisko / Position ]],0))="n/a","n/a",GD65-INDEX(tab_MinKomp[LEAN MANAGEMENT],MATCH($B65,tab_MinKomp[[Stanowisko / Position ]:[Stanowisko / Position ]],0)))</f>
        <v>1</v>
      </c>
      <c r="GE66" s="193" t="str">
        <f>IF(INDEX(tab_MinKomp[Motywowanie i budowanie zaangażowania zespołu],MATCH($B65,tab_MinKomp[[Stanowisko / Position ]:[Stanowisko / Position ]],0))="n/a","n/a",GE65-INDEX(tab_MinKomp[Motywowanie i budowanie zaangażowania zespołu],MATCH($B65,tab_MinKomp[[Stanowisko / Position ]:[Stanowisko / Position ]],0)))</f>
        <v>n/a</v>
      </c>
      <c r="GF66" s="186" t="s">
        <v>248</v>
      </c>
      <c r="GG66" s="186" t="s">
        <v>248</v>
      </c>
      <c r="GH66" s="186" t="s">
        <v>248</v>
      </c>
      <c r="GI66" s="186" t="s">
        <v>248</v>
      </c>
      <c r="GJ66" s="186" t="s">
        <v>248</v>
      </c>
      <c r="GK66" s="186" t="s">
        <v>248</v>
      </c>
      <c r="GL66" s="186" t="s">
        <v>248</v>
      </c>
      <c r="GM66" s="186" t="s">
        <v>248</v>
      </c>
      <c r="GN66" s="186" t="s">
        <v>248</v>
      </c>
      <c r="GO66" s="186" t="s">
        <v>248</v>
      </c>
      <c r="GP66" s="186" t="s">
        <v>248</v>
      </c>
      <c r="GQ66" s="186" t="s">
        <v>248</v>
      </c>
      <c r="GR66" s="186" t="s">
        <v>248</v>
      </c>
      <c r="GS66" s="186" t="s">
        <v>248</v>
      </c>
      <c r="GT66" s="186" t="s">
        <v>248</v>
      </c>
      <c r="GU66" s="186" t="s">
        <v>248</v>
      </c>
      <c r="GV66" s="186" t="s">
        <v>248</v>
      </c>
      <c r="GW66" s="186" t="s">
        <v>248</v>
      </c>
      <c r="GX66" s="186" t="s">
        <v>248</v>
      </c>
      <c r="GY66" s="186" t="s">
        <v>248</v>
      </c>
      <c r="GZ66" s="261" t="s">
        <v>248</v>
      </c>
      <c r="HA66" s="261" t="s">
        <v>248</v>
      </c>
      <c r="HB66" s="191">
        <f>SUM(G66:GE66)/(HB65-(SUM(G66:GE66)))</f>
        <v>0.12244897959183673</v>
      </c>
      <c r="HC66" s="102"/>
    </row>
    <row r="67" spans="1:211" ht="24.9" customHeight="1" x14ac:dyDescent="0.3">
      <c r="A67" s="105" t="s">
        <v>321</v>
      </c>
      <c r="B67" s="105" t="s">
        <v>315</v>
      </c>
      <c r="C67" s="105" t="s">
        <v>398</v>
      </c>
      <c r="D67" s="105">
        <v>837</v>
      </c>
      <c r="E67" s="394" t="s">
        <v>540</v>
      </c>
      <c r="F67" s="185" t="s">
        <v>374</v>
      </c>
      <c r="G67" s="186">
        <v>2</v>
      </c>
      <c r="H67" s="186">
        <v>1</v>
      </c>
      <c r="I67" s="186">
        <v>2</v>
      </c>
      <c r="J67" s="186">
        <v>1</v>
      </c>
      <c r="K67" s="186">
        <v>1</v>
      </c>
      <c r="L67" s="186" t="s">
        <v>248</v>
      </c>
      <c r="M67" s="186" t="s">
        <v>248</v>
      </c>
      <c r="N67" s="186" t="s">
        <v>248</v>
      </c>
      <c r="O67" s="186">
        <v>1</v>
      </c>
      <c r="P67" s="186">
        <v>1</v>
      </c>
      <c r="Q67" s="186" t="s">
        <v>248</v>
      </c>
      <c r="R67" s="186" t="s">
        <v>248</v>
      </c>
      <c r="S67" s="186" t="s">
        <v>248</v>
      </c>
      <c r="T67" s="186" t="s">
        <v>248</v>
      </c>
      <c r="U67" s="186" t="s">
        <v>248</v>
      </c>
      <c r="V67" s="186" t="s">
        <v>248</v>
      </c>
      <c r="W67" s="186" t="s">
        <v>248</v>
      </c>
      <c r="X67" s="186" t="s">
        <v>248</v>
      </c>
      <c r="Y67" s="186" t="s">
        <v>248</v>
      </c>
      <c r="Z67" s="186" t="s">
        <v>248</v>
      </c>
      <c r="AA67" s="186" t="s">
        <v>248</v>
      </c>
      <c r="AB67" s="186" t="s">
        <v>248</v>
      </c>
      <c r="AC67" s="186" t="s">
        <v>248</v>
      </c>
      <c r="AD67" s="186" t="s">
        <v>248</v>
      </c>
      <c r="AE67" s="186" t="s">
        <v>248</v>
      </c>
      <c r="AF67" s="186" t="s">
        <v>248</v>
      </c>
      <c r="AG67" s="186" t="s">
        <v>248</v>
      </c>
      <c r="AH67" s="186" t="s">
        <v>248</v>
      </c>
      <c r="AI67" s="186" t="s">
        <v>248</v>
      </c>
      <c r="AJ67" s="186" t="s">
        <v>248</v>
      </c>
      <c r="AK67" s="186" t="s">
        <v>248</v>
      </c>
      <c r="AL67" s="186">
        <v>1</v>
      </c>
      <c r="AM67" s="186" t="s">
        <v>248</v>
      </c>
      <c r="AN67" s="186" t="s">
        <v>248</v>
      </c>
      <c r="AO67" s="186">
        <v>2</v>
      </c>
      <c r="AP67" s="186" t="s">
        <v>248</v>
      </c>
      <c r="AQ67" s="186">
        <v>2</v>
      </c>
      <c r="AR67" s="186" t="s">
        <v>248</v>
      </c>
      <c r="AS67" s="186" t="s">
        <v>248</v>
      </c>
      <c r="AT67" s="186" t="s">
        <v>248</v>
      </c>
      <c r="AU67" s="186" t="s">
        <v>248</v>
      </c>
      <c r="AV67" s="186">
        <v>2</v>
      </c>
      <c r="AW67" s="186">
        <v>1</v>
      </c>
      <c r="AX67" s="186" t="s">
        <v>248</v>
      </c>
      <c r="AY67" s="186" t="s">
        <v>248</v>
      </c>
      <c r="AZ67" s="186" t="s">
        <v>248</v>
      </c>
      <c r="BA67" s="186" t="s">
        <v>248</v>
      </c>
      <c r="BB67" s="186" t="s">
        <v>248</v>
      </c>
      <c r="BC67" s="186" t="s">
        <v>248</v>
      </c>
      <c r="BD67" s="186" t="s">
        <v>248</v>
      </c>
      <c r="BE67" s="186" t="s">
        <v>248</v>
      </c>
      <c r="BF67" s="186" t="s">
        <v>248</v>
      </c>
      <c r="BG67" s="186" t="s">
        <v>248</v>
      </c>
      <c r="BH67" s="186" t="s">
        <v>248</v>
      </c>
      <c r="BI67" s="186" t="s">
        <v>248</v>
      </c>
      <c r="BJ67" s="186" t="s">
        <v>248</v>
      </c>
      <c r="BK67" s="186" t="s">
        <v>248</v>
      </c>
      <c r="BL67" s="186" t="s">
        <v>248</v>
      </c>
      <c r="BM67" s="186" t="s">
        <v>248</v>
      </c>
      <c r="BN67" s="186" t="s">
        <v>248</v>
      </c>
      <c r="BO67" s="186" t="s">
        <v>248</v>
      </c>
      <c r="BP67" s="186" t="s">
        <v>248</v>
      </c>
      <c r="BQ67" s="186" t="s">
        <v>248</v>
      </c>
      <c r="BR67" s="186" t="s">
        <v>248</v>
      </c>
      <c r="BS67" s="186">
        <v>2</v>
      </c>
      <c r="BT67" s="186" t="s">
        <v>248</v>
      </c>
      <c r="BU67" s="186">
        <v>2</v>
      </c>
      <c r="BV67" s="186" t="s">
        <v>248</v>
      </c>
      <c r="BW67" s="186">
        <v>2</v>
      </c>
      <c r="BX67" s="186">
        <v>2</v>
      </c>
      <c r="BY67" s="186" t="s">
        <v>248</v>
      </c>
      <c r="BZ67" s="186">
        <v>2</v>
      </c>
      <c r="CA67" s="186" t="s">
        <v>248</v>
      </c>
      <c r="CB67" s="186">
        <v>2</v>
      </c>
      <c r="CC67" s="186" t="s">
        <v>248</v>
      </c>
      <c r="CD67" s="186">
        <v>3</v>
      </c>
      <c r="CE67" s="186">
        <v>1</v>
      </c>
      <c r="CF67" s="186"/>
      <c r="CG67" s="186">
        <v>1</v>
      </c>
      <c r="CH67" s="186" t="s">
        <v>248</v>
      </c>
      <c r="CI67" s="186" t="s">
        <v>248</v>
      </c>
      <c r="CJ67" s="186" t="s">
        <v>248</v>
      </c>
      <c r="CK67" s="186" t="s">
        <v>248</v>
      </c>
      <c r="CL67" s="186" t="s">
        <v>248</v>
      </c>
      <c r="CM67" s="186" t="s">
        <v>248</v>
      </c>
      <c r="CN67" s="186" t="s">
        <v>248</v>
      </c>
      <c r="CO67" s="186" t="s">
        <v>248</v>
      </c>
      <c r="CP67" s="186" t="s">
        <v>248</v>
      </c>
      <c r="CQ67" s="186" t="s">
        <v>248</v>
      </c>
      <c r="CR67" s="186" t="s">
        <v>248</v>
      </c>
      <c r="CS67" s="186" t="s">
        <v>248</v>
      </c>
      <c r="CT67" s="186" t="s">
        <v>248</v>
      </c>
      <c r="CU67" s="186" t="s">
        <v>248</v>
      </c>
      <c r="CV67" s="186" t="s">
        <v>248</v>
      </c>
      <c r="CW67" s="186">
        <v>2</v>
      </c>
      <c r="CX67" s="186" t="s">
        <v>248</v>
      </c>
      <c r="CY67" s="186" t="s">
        <v>248</v>
      </c>
      <c r="CZ67" s="186" t="s">
        <v>248</v>
      </c>
      <c r="DA67" s="186" t="s">
        <v>248</v>
      </c>
      <c r="DB67" s="186" t="s">
        <v>248</v>
      </c>
      <c r="DC67" s="186" t="s">
        <v>248</v>
      </c>
      <c r="DD67" s="186" t="s">
        <v>248</v>
      </c>
      <c r="DE67" s="186" t="s">
        <v>248</v>
      </c>
      <c r="DF67" s="186">
        <v>1</v>
      </c>
      <c r="DG67" s="186" t="s">
        <v>248</v>
      </c>
      <c r="DH67" s="186" t="s">
        <v>248</v>
      </c>
      <c r="DI67" s="186" t="s">
        <v>248</v>
      </c>
      <c r="DJ67" s="186" t="s">
        <v>248</v>
      </c>
      <c r="DK67" s="186" t="s">
        <v>248</v>
      </c>
      <c r="DL67" s="186" t="s">
        <v>248</v>
      </c>
      <c r="DM67" s="186" t="s">
        <v>248</v>
      </c>
      <c r="DN67" s="186" t="s">
        <v>248</v>
      </c>
      <c r="DO67" s="186" t="s">
        <v>248</v>
      </c>
      <c r="DP67" s="186" t="s">
        <v>248</v>
      </c>
      <c r="DQ67" s="186" t="s">
        <v>248</v>
      </c>
      <c r="DR67" s="186" t="s">
        <v>248</v>
      </c>
      <c r="DS67" s="186" t="s">
        <v>248</v>
      </c>
      <c r="DT67" s="186" t="s">
        <v>248</v>
      </c>
      <c r="DU67" s="186" t="s">
        <v>248</v>
      </c>
      <c r="DV67" s="186" t="s">
        <v>248</v>
      </c>
      <c r="DW67" s="186" t="s">
        <v>248</v>
      </c>
      <c r="DX67" s="186" t="s">
        <v>248</v>
      </c>
      <c r="DY67" s="186" t="s">
        <v>248</v>
      </c>
      <c r="DZ67" s="186" t="s">
        <v>248</v>
      </c>
      <c r="EA67" s="186" t="s">
        <v>248</v>
      </c>
      <c r="EB67" s="186" t="s">
        <v>248</v>
      </c>
      <c r="EC67" s="186" t="s">
        <v>248</v>
      </c>
      <c r="ED67" s="186" t="s">
        <v>248</v>
      </c>
      <c r="EE67" s="186" t="s">
        <v>248</v>
      </c>
      <c r="EF67" s="186" t="s">
        <v>248</v>
      </c>
      <c r="EG67" s="186" t="s">
        <v>248</v>
      </c>
      <c r="EH67" s="186" t="s">
        <v>248</v>
      </c>
      <c r="EI67" s="186" t="s">
        <v>248</v>
      </c>
      <c r="EJ67" s="186" t="s">
        <v>248</v>
      </c>
      <c r="EK67" s="186" t="s">
        <v>248</v>
      </c>
      <c r="EL67" s="184" t="s">
        <v>248</v>
      </c>
      <c r="EM67" s="184" t="s">
        <v>248</v>
      </c>
      <c r="EN67" s="184" t="s">
        <v>248</v>
      </c>
      <c r="EO67" s="186" t="s">
        <v>248</v>
      </c>
      <c r="EP67" s="186" t="s">
        <v>248</v>
      </c>
      <c r="EQ67" s="186" t="s">
        <v>248</v>
      </c>
      <c r="ER67" s="186" t="s">
        <v>248</v>
      </c>
      <c r="ES67" s="186" t="s">
        <v>248</v>
      </c>
      <c r="ET67" s="186" t="s">
        <v>248</v>
      </c>
      <c r="EU67" s="186" t="s">
        <v>248</v>
      </c>
      <c r="EV67" s="186" t="s">
        <v>248</v>
      </c>
      <c r="EW67" s="186" t="s">
        <v>248</v>
      </c>
      <c r="EX67" s="186" t="s">
        <v>248</v>
      </c>
      <c r="EY67" s="186" t="s">
        <v>248</v>
      </c>
      <c r="EZ67" s="186" t="s">
        <v>248</v>
      </c>
      <c r="FA67" s="186" t="s">
        <v>248</v>
      </c>
      <c r="FB67" s="186" t="s">
        <v>248</v>
      </c>
      <c r="FC67" s="186" t="s">
        <v>248</v>
      </c>
      <c r="FD67" s="186" t="s">
        <v>248</v>
      </c>
      <c r="FE67" s="186" t="s">
        <v>248</v>
      </c>
      <c r="FF67" s="186" t="s">
        <v>248</v>
      </c>
      <c r="FG67" s="186" t="s">
        <v>248</v>
      </c>
      <c r="FH67" s="186" t="s">
        <v>248</v>
      </c>
      <c r="FI67" s="186" t="s">
        <v>248</v>
      </c>
      <c r="FJ67" s="186" t="s">
        <v>248</v>
      </c>
      <c r="FK67" s="186" t="s">
        <v>248</v>
      </c>
      <c r="FL67" s="186" t="s">
        <v>248</v>
      </c>
      <c r="FM67" s="186" t="s">
        <v>248</v>
      </c>
      <c r="FN67" s="186" t="s">
        <v>248</v>
      </c>
      <c r="FO67" s="186" t="s">
        <v>248</v>
      </c>
      <c r="FP67" s="186" t="s">
        <v>248</v>
      </c>
      <c r="FQ67" s="187" t="s">
        <v>248</v>
      </c>
      <c r="FR67" s="187" t="s">
        <v>248</v>
      </c>
      <c r="FS67" s="186">
        <v>2</v>
      </c>
      <c r="FT67" s="186">
        <v>2</v>
      </c>
      <c r="FU67" s="186">
        <v>1</v>
      </c>
      <c r="FV67" s="186">
        <v>2</v>
      </c>
      <c r="FW67" s="186">
        <v>2</v>
      </c>
      <c r="FX67" s="186">
        <v>2</v>
      </c>
      <c r="FY67" s="186">
        <v>2</v>
      </c>
      <c r="FZ67" s="186">
        <v>2</v>
      </c>
      <c r="GA67" s="186" t="s">
        <v>248</v>
      </c>
      <c r="GB67" s="186" t="s">
        <v>248</v>
      </c>
      <c r="GC67" s="186">
        <v>2</v>
      </c>
      <c r="GD67" s="186">
        <v>2</v>
      </c>
      <c r="GE67" s="186" t="s">
        <v>248</v>
      </c>
      <c r="GF67" s="186" t="s">
        <v>248</v>
      </c>
      <c r="GG67" s="186" t="s">
        <v>248</v>
      </c>
      <c r="GH67" s="186" t="s">
        <v>248</v>
      </c>
      <c r="GI67" s="186" t="s">
        <v>248</v>
      </c>
      <c r="GJ67" s="186" t="s">
        <v>248</v>
      </c>
      <c r="GK67" s="186" t="s">
        <v>248</v>
      </c>
      <c r="GL67" s="186" t="s">
        <v>248</v>
      </c>
      <c r="GM67" s="186" t="s">
        <v>248</v>
      </c>
      <c r="GN67" s="186" t="s">
        <v>248</v>
      </c>
      <c r="GO67" s="186" t="s">
        <v>248</v>
      </c>
      <c r="GP67" s="186" t="s">
        <v>248</v>
      </c>
      <c r="GQ67" s="186" t="s">
        <v>248</v>
      </c>
      <c r="GR67" s="186" t="s">
        <v>248</v>
      </c>
      <c r="GS67" s="186" t="s">
        <v>248</v>
      </c>
      <c r="GT67" s="186" t="s">
        <v>248</v>
      </c>
      <c r="GU67" s="186" t="s">
        <v>248</v>
      </c>
      <c r="GV67" s="186" t="s">
        <v>248</v>
      </c>
      <c r="GW67" s="186" t="s">
        <v>248</v>
      </c>
      <c r="GX67" s="186" t="s">
        <v>248</v>
      </c>
      <c r="GY67" s="186" t="s">
        <v>248</v>
      </c>
      <c r="GZ67" s="261" t="s">
        <v>248</v>
      </c>
      <c r="HA67" s="261">
        <v>3</v>
      </c>
      <c r="HB67" s="188">
        <f>SUM(G67:GE67)</f>
        <v>56</v>
      </c>
    </row>
    <row r="68" spans="1:211" ht="24.9" customHeight="1" thickBot="1" x14ac:dyDescent="0.35">
      <c r="A68" s="108" t="str">
        <f>A67</f>
        <v>Prod.-Q-5</v>
      </c>
      <c r="B68" s="108" t="str">
        <f>B67</f>
        <v>Pracownik Produkcji</v>
      </c>
      <c r="C68" s="108" t="str">
        <f>C67</f>
        <v>ŁB</v>
      </c>
      <c r="D68" s="108">
        <f>D67</f>
        <v>837</v>
      </c>
      <c r="E68" s="395"/>
      <c r="F68" s="189" t="s">
        <v>375</v>
      </c>
      <c r="G68" s="192">
        <f>IF(INDEX(tab_MinKomp[Przepisy BHP / BHP Vorschriften],MATCH($B67,tab_MinKomp[[Stanowisko / Position ]:[Stanowisko / Position ]],0))="n/a","n/a",G67-INDEX(tab_MinKomp[Przepisy BHP / BHP Vorschriften],MATCH($B67,tab_MinKomp[[Stanowisko / Position ]:[Stanowisko / Position ]],0)))</f>
        <v>0</v>
      </c>
      <c r="H68" s="193">
        <f>IF(INDEX(tab_MinKomp[Przepisy PPOŻ / Brandschutzbestimmungen],MATCH($B67,tab_MinKomp[[Stanowisko / Position ]:[Stanowisko / Position ]],0))="n/a","n/a",H67-INDEX(tab_MinKomp[Przepisy PPOŻ / Brandschutzbestimmungen],MATCH($B67,tab_MinKomp[[Stanowisko / Position ]:[Stanowisko / Position ]],0)))</f>
        <v>0</v>
      </c>
      <c r="I68" s="193">
        <f>IF(INDEX(tab_MinKomp[Ryzyko zawodowe na stanowiskach pracyv/ Berufliche Risiken an Arbeitsstellen],MATCH($B67,tab_MinKomp[[Stanowisko / Position ]:[Stanowisko / Position ]],0))="n/a","n/a",I67-INDEX(tab_MinKomp[Ryzyko zawodowe na stanowiskach pracyv/ Berufliche Risiken an Arbeitsstellen],MATCH($B67,tab_MinKomp[[Stanowisko / Position ]:[Stanowisko / Position ]],0)))</f>
        <v>0</v>
      </c>
      <c r="J68" s="193">
        <f>IF(INDEX(tab_MinKomp[Gospodarka substancjami niebezpiecznymi / Gefahrstoffmanagement],MATCH($B67,tab_MinKomp[[Stanowisko / Position ]:[Stanowisko / Position ]],0))="n/a","n/a",J67-INDEX(tab_MinKomp[Gospodarka substancjami niebezpiecznymi / Gefahrstoffmanagement],MATCH($B67,tab_MinKomp[[Stanowisko / Position ]:[Stanowisko / Position ]],0)))</f>
        <v>0</v>
      </c>
      <c r="K68" s="193">
        <f>IF(INDEX(tab_MinKomp[Gospodarka odpadami / Abfallwirtschaft],MATCH($B67,tab_MinKomp[[Stanowisko / Position ]:[Stanowisko / Position ]],0))="n/a","n/a",K67-INDEX(tab_MinKomp[Gospodarka odpadami / Abfallwirtschaft],MATCH($B67,tab_MinKomp[[Stanowisko / Position ]:[Stanowisko / Position ]],0)))</f>
        <v>0</v>
      </c>
      <c r="L68" s="194" t="str">
        <f>IF(INDEX(tab_MinKomp[Przepisy kodeksu pracy / Bestimmungen des Arbeitsgesetzes],MATCH($B67,tab_MinKomp[[Stanowisko / Position ]:[Stanowisko / Position ]],0))="n/a","n/a",L67-INDEX(tab_MinKomp[Przepisy kodeksu pracy / Bestimmungen des Arbeitsgesetzes],MATCH($B67,tab_MinKomp[[Stanowisko / Position ]:[Stanowisko / Position ]],0)))</f>
        <v>n/a</v>
      </c>
      <c r="M68" s="195" t="str">
        <f>IF(INDEX(tab_MinKomp[Przepisy o ub.społ. ZUS  / Sozialversicherungsvorschriften],MATCH($B67,tab_MinKomp[[Stanowisko / Position ]:[Stanowisko / Position ]],0))="n/a","n/a",M67-INDEX(tab_MinKomp[Przepisy o ub.społ. ZUS  / Sozialversicherungsvorschriften],MATCH($B67,tab_MinKomp[[Stanowisko / Position ]:[Stanowisko / Position ]],0)))</f>
        <v>n/a</v>
      </c>
      <c r="N68" s="194" t="str">
        <f>IF(INDEX(tab_MinKomp[PRZEPISY O PDOF /persönlich Einkommensteuergesetz ],MATCH($B67,tab_MinKomp[[Stanowisko / Position ]:[Stanowisko / Position ]],0))="n/a","n/a",N67-INDEX(tab_MinKomp[PRZEPISY O PDOF /persönlich Einkommensteuergesetz ],MATCH($B67,tab_MinKomp[[Stanowisko / Position ]:[Stanowisko / Position ]],0)))</f>
        <v>n/a</v>
      </c>
      <c r="O68" s="194">
        <f>IF(INDEX(tab_MinKomp[Regulamin pracy / Arbeitsordnung],MATCH($B67,tab_MinKomp[[Stanowisko / Position ]:[Stanowisko / Position ]],0))="n/a","n/a",O67-INDEX(tab_MinKomp[Regulamin pracy / Arbeitsordnung],MATCH($B67,tab_MinKomp[[Stanowisko / Position ]:[Stanowisko / Position ]],0)))</f>
        <v>0</v>
      </c>
      <c r="P68" s="194">
        <f>IF(INDEX(tab_MinKomp[Regulamin wynagradzania / Vergütungsordnung],MATCH($B67,tab_MinKomp[[Stanowisko / Position ]:[Stanowisko / Position ]],0))="n/a","n/a",P67-INDEX(tab_MinKomp[Regulamin wynagradzania / Vergütungsordnung],MATCH($B67,tab_MinKomp[[Stanowisko / Position ]:[Stanowisko / Position ]],0)))</f>
        <v>0</v>
      </c>
      <c r="Q68" s="194" t="str">
        <f>IF(INDEX(tab_MinKomp[System R2PŁATNIK PRO: Płace / Lohnabrechnung],MATCH($B67,tab_MinKomp[[Stanowisko / Position ]:[Stanowisko / Position ]],0))="n/a","n/a",Q67-INDEX(tab_MinKomp[System R2PŁATNIK PRO: Płace / Lohnabrechnung],MATCH($B67,tab_MinKomp[[Stanowisko / Position ]:[Stanowisko / Position ]],0)))</f>
        <v>n/a</v>
      </c>
      <c r="R68" s="194" t="str">
        <f>IF(INDEX(tab_MinKomp[SystemR2PŁATNIK PRO: KADRY / Personaldaten],MATCH($B67,tab_MinKomp[[Stanowisko / Position ]:[Stanowisko / Position ]],0))="n/a","n/a",R67-INDEX(tab_MinKomp[SystemR2PŁATNIK PRO: KADRY / Personaldaten],MATCH($B67,tab_MinKomp[[Stanowisko / Position ]:[Stanowisko / Position ]],0)))</f>
        <v>n/a</v>
      </c>
      <c r="S68" s="194" t="str">
        <f>IF(INDEX(tab_MinKomp[SYSTEM R2PŁATNIK PRO: zarządzanie pracownikami / Arbeitsverwaltung],MATCH($B67,tab_MinKomp[[Stanowisko / Position ]:[Stanowisko / Position ]],0))="n/a","n/a",S67-INDEX(tab_MinKomp[SYSTEM R2PŁATNIK PRO: zarządzanie pracownikami / Arbeitsverwaltung],MATCH($B67,tab_MinKomp[[Stanowisko / Position ]:[Stanowisko / Position ]],0)))</f>
        <v>n/a</v>
      </c>
      <c r="T68" s="194" t="str">
        <f>IF(INDEX(tab_MinKomp[Doradztwo, wsparcie personalne / Personalberatung und Unterstützung],MATCH($B67,tab_MinKomp[[Stanowisko / Position ]:[Stanowisko / Position ]],0))="n/a","n/a",T67-INDEX(tab_MinKomp[Doradztwo, wsparcie personalne / Personalberatung und Unterstützung],MATCH($B67,tab_MinKomp[[Stanowisko / Position ]:[Stanowisko / Position ]],0)))</f>
        <v>n/a</v>
      </c>
      <c r="U68" s="194" t="str">
        <f>IF(INDEX(tab_MinKomp[Przepisy o podatku VAT / MwSt.- Gesetz],MATCH($B67,tab_MinKomp[[Stanowisko / Position ]:[Stanowisko / Position ]],0))="n/a","n/a",U67-INDEX(tab_MinKomp[Przepisy o podatku VAT / MwSt.- Gesetz],MATCH($B67,tab_MinKomp[[Stanowisko / Position ]:[Stanowisko / Position ]],0)))</f>
        <v>n/a</v>
      </c>
      <c r="V68" s="194" t="str">
        <f>IF(INDEX(tab_MinKomp[PrzepisyPDOP / geschäftlich Einkommensteuergesetz],MATCH($B67,tab_MinKomp[[Stanowisko / Position ]:[Stanowisko / Position ]],0))="n/a","n/a",V67-INDEX(tab_MinKomp[PrzepisyPDOP / geschäftlich Einkommensteuergesetz],MATCH($B67,tab_MinKomp[[Stanowisko / Position ]:[Stanowisko / Position ]],0)))</f>
        <v>n/a</v>
      </c>
      <c r="W68" s="194" t="str">
        <f>IF(INDEX(tab_MinKomp[System BAAN / FINANSE (FIBU)],MATCH($B67,tab_MinKomp[[Stanowisko / Position ]:[Stanowisko / Position ]],0))="n/a","n/a",W67-INDEX(tab_MinKomp[System BAAN / FINANSE (FIBU)],MATCH($B67,tab_MinKomp[[Stanowisko / Position ]:[Stanowisko / Position ]],0)))</f>
        <v>n/a</v>
      </c>
      <c r="X68" s="194" t="str">
        <f>IF(INDEX(tab_MinKomp[Systemy pomocnicze / Hilfssysteme(STOCKPROGRAM, KALK2000 etc.)],MATCH($B67,tab_MinKomp[[Stanowisko / Position ]:[Stanowisko / Position ]],0))="n/a","n/a",X67-INDEX(tab_MinKomp[Systemy pomocnicze / Hilfssysteme(STOCKPROGRAM, KALK2000 etc.)],MATCH($B67,tab_MinKomp[[Stanowisko / Position ]:[Stanowisko / Position ]],0)))</f>
        <v>n/a</v>
      </c>
      <c r="Y68" s="194" t="str">
        <f>IF(INDEX(tab_MinKomp[Polityka rachunkowości / Buchführungspolitik],MATCH($B67,tab_MinKomp[[Stanowisko / Position ]:[Stanowisko / Position ]],0))="n/a","n/a",Y67-INDEX(tab_MinKomp[Polityka rachunkowości / Buchführungspolitik],MATCH($B67,tab_MinKomp[[Stanowisko / Position ]:[Stanowisko / Position ]],0)))</f>
        <v>n/a</v>
      </c>
      <c r="Z68" s="194" t="str">
        <f>IF(INDEX(tab_MinKomp[Ustawa o rachunkowości / Rechnungslegungsgesetz],MATCH($B67,tab_MinKomp[[Stanowisko / Position ]:[Stanowisko / Position ]],0))="n/a","n/a",Z67-INDEX(tab_MinKomp[Ustawa o rachunkowości / Rechnungslegungsgesetz],MATCH($B67,tab_MinKomp[[Stanowisko / Position ]:[Stanowisko / Position ]],0)))</f>
        <v>n/a</v>
      </c>
      <c r="AA68" s="194" t="str">
        <f>IF(INDEX(tab_MinKomp[WORKFLOW - TS-100],MATCH($B67,tab_MinKomp[[Stanowisko / Position ]:[Stanowisko / Position ]],0))="n/a","n/a",AA67-INDEX(tab_MinKomp[WORKFLOW - TS-100],MATCH($B67,tab_MinKomp[[Stanowisko / Position ]:[Stanowisko / Position ]],0)))</f>
        <v>n/a</v>
      </c>
      <c r="AB68" s="194" t="str">
        <f>IF(INDEX(tab_MinKomp[WORKFLOW - SFMS],MATCH($B67,tab_MinKomp[[Stanowisko / Position ]:[Stanowisko / Position ]],0))="n/a","n/a",AB67-INDEX(tab_MinKomp[WORKFLOW - SFMS],MATCH($B67,tab_MinKomp[[Stanowisko / Position ]:[Stanowisko / Position ]],0)))</f>
        <v>n/a</v>
      </c>
      <c r="AC68" s="194" t="str">
        <f>IF(INDEX(tab_MinKomp[System ISO 9001:2015],MATCH($B67,tab_MinKomp[[Stanowisko / Position ]:[Stanowisko / Position ]],0))="n/a","n/a",AC67-INDEX(tab_MinKomp[System ISO 9001:2015],MATCH($B67,tab_MinKomp[[Stanowisko / Position ]:[Stanowisko / Position ]],0)))</f>
        <v>n/a</v>
      </c>
      <c r="AD68" s="194" t="str">
        <f>IF(INDEX(tab_MinKomp[System ISO 9001:2015],MATCH($B67,tab_MinKomp[[Stanowisko / Position ]:[Stanowisko / Position ]],0))="n/a","n/a",AD67-INDEX(tab_MinKomp[System ISO 9001:2015],MATCH($B67,tab_MinKomp[[Stanowisko / Position ]:[Stanowisko / Position ]],0)))</f>
        <v>n/a</v>
      </c>
      <c r="AE68" s="194" t="str">
        <f>IF(INDEX(tab_MinKomp[System ISO 9001:2015],MATCH($B67,tab_MinKomp[[Stanowisko / Position ]:[Stanowisko / Position ]],0))="n/a","n/a",AE67-INDEX(tab_MinKomp[System ISO 9001:2015],MATCH($B67,tab_MinKomp[[Stanowisko / Position ]:[Stanowisko / Position ]],0)))</f>
        <v>n/a</v>
      </c>
      <c r="AF68" s="194" t="str">
        <f>IF(INDEX(tab_MinKomp[System ISO 9001:2015],MATCH($B67,tab_MinKomp[[Stanowisko / Position ]:[Stanowisko / Position ]],0))="n/a","n/a",AF67-INDEX(tab_MinKomp[System ISO 9001:2015],MATCH($B67,tab_MinKomp[[Stanowisko / Position ]:[Stanowisko / Position ]],0)))</f>
        <v>n/a</v>
      </c>
      <c r="AG68" s="194" t="str">
        <f>IF(INDEX(tab_MinKomp[Wymagania VDA 6.3 Process / Forderungen],MATCH($B67,tab_MinKomp[[Stanowisko / Position ]:[Stanowisko / Position ]],0))="n/a","n/a",AG67-INDEX(tab_MinKomp[Wymagania VDA 6.3 Process / Forderungen],MATCH($B67,tab_MinKomp[[Stanowisko / Position ]:[Stanowisko / Position ]],0)))</f>
        <v>n/a</v>
      </c>
      <c r="AH68" s="194" t="str">
        <f>IF(INDEX(tab_MinKomp[Wymagania VDA 6.5 Product / Forderungen],MATCH($B67,tab_MinKomp[[Stanowisko / Position ]:[Stanowisko / Position ]],0))="n/a","n/a",AH67-INDEX(tab_MinKomp[Wymagania VDA 6.5 Product / Forderungen],MATCH($B67,tab_MinKomp[[Stanowisko / Position ]:[Stanowisko / Position ]],0)))</f>
        <v>n/a</v>
      </c>
      <c r="AI68" s="194" t="str">
        <f>IF(INDEX(tab_MinKomp[System ISO 9001:2015],MATCH($B67,tab_MinKomp[[Stanowisko / Position ]:[Stanowisko / Position ]],0))="n/a","n/a",AI67-INDEX(tab_MinKomp[System ISO 9001:2015],MATCH($B67,tab_MinKomp[[Stanowisko / Position ]:[Stanowisko / Position ]],0)))</f>
        <v>n/a</v>
      </c>
      <c r="AJ68" s="194" t="str">
        <f>IF(INDEX(tab_MinKomp[Auditor systemu ISO 17021:2018],MATCH($B67,tab_MinKomp[[Stanowisko / Position ]:[Stanowisko / Position ]],0))="n/a","n/a",AJ67-INDEX(tab_MinKomp[Auditor systemu ISO 17021:2018],MATCH($B67,tab_MinKomp[[Stanowisko / Position ]:[Stanowisko / Position ]],0)))</f>
        <v>n/a</v>
      </c>
      <c r="AK68" s="194" t="str">
        <f>IF(INDEX(tab_MinKomp[Pełnomocnik systemu / Systemvertreter],MATCH($B67,tab_MinKomp[[Stanowisko / Position ]:[Stanowisko / Position ]],0))="n/a","n/a",AK67-INDEX(tab_MinKomp[Pełnomocnik systemu / Systemvertreter],MATCH($B67,tab_MinKomp[[Stanowisko / Position ]:[Stanowisko / Position ]],0)))</f>
        <v>n/a</v>
      </c>
      <c r="AL68" s="194">
        <f>IF(INDEX(tab_MinKomp[Polityka Etyczna - Compliance],MATCH($B67,tab_MinKomp[[Stanowisko / Position ]:[Stanowisko / Position ]],0))="n/a","n/a",AL67-INDEX(tab_MinKomp[Polityka Etyczna - Compliance],MATCH($B67,tab_MinKomp[[Stanowisko / Position ]:[Stanowisko / Position ]],0)))</f>
        <v>0</v>
      </c>
      <c r="AM68" s="194" t="str">
        <f>IF(INDEX(tab_MinKomp[WDRAŻANIE NOWYCH PROJEKTÓW/ PROCEDURA CTM],MATCH($B67,tab_MinKomp[[Stanowisko / Position ]:[Stanowisko / Position ]],0))="n/a","n/a",AM67-INDEX(tab_MinKomp[WDRAŻANIE NOWYCH PROJEKTÓW/ PROCEDURA CTM],MATCH($B67,tab_MinKomp[[Stanowisko / Position ]:[Stanowisko / Position ]],0)))</f>
        <v>n/a</v>
      </c>
      <c r="AN68" s="194" t="str">
        <f>IF(INDEX(tab_MinKomp[KAMIENIE MILOWE MSL/PIFF],MATCH($B67,tab_MinKomp[[Stanowisko / Position ]:[Stanowisko / Position ]],0))="n/a","n/a",AN67-INDEX(tab_MinKomp[KAMIENIE MILOWE MSL/PIFF],MATCH($B67,tab_MinKomp[[Stanowisko / Position ]:[Stanowisko / Position ]],0)))</f>
        <v>n/a</v>
      </c>
      <c r="AO68" s="194">
        <f>IF(INDEX(tab_MinKomp[CP],MATCH($B67,tab_MinKomp[[Stanowisko / Position ]:[Stanowisko / Position ]],0))="n/a","n/a",AO67-INDEX(tab_MinKomp[CP],MATCH($B67,tab_MinKomp[[Stanowisko / Position ]:[Stanowisko / Position ]],0)))</f>
        <v>1</v>
      </c>
      <c r="AP68" s="194" t="str">
        <f>IF(INDEX(tab_MinKomp[FMEA],MATCH($B67,tab_MinKomp[[Stanowisko / Position ]:[Stanowisko / Position ]],0))="n/a","n/a",AP67-INDEX(tab_MinKomp[FMEA],MATCH($B67,tab_MinKomp[[Stanowisko / Position ]:[Stanowisko / Position ]],0)))</f>
        <v>n/a</v>
      </c>
      <c r="AQ68" s="194">
        <f>IF(INDEX(tab_MinKomp[FLOW CHART],MATCH($B67,tab_MinKomp[[Stanowisko / Position ]:[Stanowisko / Position ]],0))="n/a","n/a",AQ67-INDEX(tab_MinKomp[FLOW CHART],MATCH($B67,tab_MinKomp[[Stanowisko / Position ]:[Stanowisko / Position ]],0)))</f>
        <v>1</v>
      </c>
      <c r="AR68" s="194" t="str">
        <f>IF(INDEX(tab_MinKomp[APQP],MATCH($B67,tab_MinKomp[[Stanowisko / Position ]:[Stanowisko / Position ]],0))="n/a","n/a",AR67-INDEX(tab_MinKomp[APQP],MATCH($B67,tab_MinKomp[[Stanowisko / Position ]:[Stanowisko / Position ]],0)))</f>
        <v>n/a</v>
      </c>
      <c r="AS68" s="194" t="str">
        <f>IF(INDEX(tab_MinKomp[MSA],MATCH($B67,tab_MinKomp[[Stanowisko / Position ]:[Stanowisko / Position ]],0))="n/a","n/a",AS67-INDEX(tab_MinKomp[MSA],MATCH($B67,tab_MinKomp[[Stanowisko / Position ]:[Stanowisko / Position ]],0)))</f>
        <v>n/a</v>
      </c>
      <c r="AT68" s="194" t="str">
        <f>IF(INDEX(tab_MinKomp[SPC],MATCH($B67,tab_MinKomp[[Stanowisko / Position ]:[Stanowisko / Position ]],0))="n/a","n/a",AT67-INDEX(tab_MinKomp[SPC],MATCH($B67,tab_MinKomp[[Stanowisko / Position ]:[Stanowisko / Position ]],0)))</f>
        <v>n/a</v>
      </c>
      <c r="AU68" s="194" t="str">
        <f>IF(INDEX(tab_MinKomp[CSR (SPECYFICZNE WYMAGANIA KLIENTA)],MATCH($B67,tab_MinKomp[[Stanowisko / Position ]:[Stanowisko / Position ]],0))="n/a","n/a",AU67-INDEX(tab_MinKomp[CSR (SPECYFICZNE WYMAGANIA KLIENTA)],MATCH($B67,tab_MinKomp[[Stanowisko / Position ]:[Stanowisko / Position ]],0)))</f>
        <v>n/a</v>
      </c>
      <c r="AV68" s="194">
        <f>IF(INDEX(tab_MinKomp[5S],MATCH($B67,tab_MinKomp[[Stanowisko / Position ]:[Stanowisko / Position ]],0))="n/a","n/a",AV67-INDEX(tab_MinKomp[5S],MATCH($B67,tab_MinKomp[[Stanowisko / Position ]:[Stanowisko / Position ]],0)))</f>
        <v>0</v>
      </c>
      <c r="AW68" s="194">
        <f>IF(INDEX(tab_MinKomp[LEAN MANAGEMENT],MATCH($B67,tab_MinKomp[[Stanowisko / Position ]:[Stanowisko / Position ]],0))="n/a","n/a",AW67-INDEX(tab_MinKomp[LEAN MANAGEMENT],MATCH($B67,tab_MinKomp[[Stanowisko / Position ]:[Stanowisko / Position ]],0)))</f>
        <v>0</v>
      </c>
      <c r="AX68" s="194" t="str">
        <f>IF(INDEX(tab_MinKomp[5R],MATCH($B67,tab_MinKomp[[Stanowisko / Position ]:[Stanowisko / Position ]],0))="n/a","n/a",AX67-INDEX(tab_MinKomp[5R],MATCH($B67,tab_MinKomp[[Stanowisko / Position ]:[Stanowisko / Position ]],0)))</f>
        <v>n/a</v>
      </c>
      <c r="AY68" s="194" t="str">
        <f>IF(INDEX(tab_MinKomp[Six Sigma],MATCH($B67,tab_MinKomp[[Stanowisko / Position ]:[Stanowisko / Position ]],0))="n/a","n/a",AY67-INDEX(tab_MinKomp[Six Sigma],MATCH($B67,tab_MinKomp[[Stanowisko / Position ]:[Stanowisko / Position ]],0)))</f>
        <v>n/a</v>
      </c>
      <c r="AZ68" s="194" t="str">
        <f>IF(INDEX(tab_MinKomp[System BAAN / Distribution &amp; Supply Chain],MATCH($B67,tab_MinKomp[[Stanowisko / Position ]:[Stanowisko / Position ]],0))="n/a","n/a",AZ67-INDEX(tab_MinKomp[System BAAN / Distribution &amp; Supply Chain],MATCH($B67,tab_MinKomp[[Stanowisko / Position ]:[Stanowisko / Position ]],0)))</f>
        <v>n/a</v>
      </c>
      <c r="BA68" s="194" t="str">
        <f>IF(INDEX(tab_MinKomp[Gospodarka magazynowa / Lagerverwaltung],MATCH($B67,tab_MinKomp[[Stanowisko / Position ]:[Stanowisko / Position ]],0))="n/a","n/a",BA67-INDEX(tab_MinKomp[Gospodarka magazynowa / Lagerverwaltung],MATCH($B67,tab_MinKomp[[Stanowisko / Position ]:[Stanowisko / Position ]],0)))</f>
        <v>n/a</v>
      </c>
      <c r="BB68" s="194" t="str">
        <f>IF(INDEX(tab_MinKomp[Inwentaryzacja - organizacja i przebieg / Inventurprozess],MATCH($B67,tab_MinKomp[[Stanowisko / Position ]:[Stanowisko / Position ]],0))="n/a","n/a",BB67-INDEX(tab_MinKomp[Inwentaryzacja - organizacja i przebieg / Inventurprozess],MATCH($B67,tab_MinKomp[[Stanowisko / Position ]:[Stanowisko / Position ]],0)))</f>
        <v>n/a</v>
      </c>
      <c r="BC68" s="194" t="str">
        <f>IF(INDEX(tab_MinKomp[Organizacja dostaw / Versorgungsorganisation],MATCH($B67,tab_MinKomp[[Stanowisko / Position ]:[Stanowisko / Position ]],0))="n/a","n/a",BC67-INDEX(tab_MinKomp[Organizacja dostaw / Versorgungsorganisation],MATCH($B67,tab_MinKomp[[Stanowisko / Position ]:[Stanowisko / Position ]],0)))</f>
        <v>n/a</v>
      </c>
      <c r="BD68" s="194" t="str">
        <f>IF(INDEX(tab_MinKomp[Organizacja wysyłek / Organisation von Lieferungen],MATCH($B67,tab_MinKomp[[Stanowisko / Position ]:[Stanowisko / Position ]],0))="n/a","n/a",BD67-INDEX(tab_MinKomp[Organizacja wysyłek / Organisation von Lieferungen],MATCH($B67,tab_MinKomp[[Stanowisko / Position ]:[Stanowisko / Position ]],0)))</f>
        <v>n/a</v>
      </c>
      <c r="BE68" s="194" t="str">
        <f>IF(INDEX(tab_MinKomp[Analiza magazynowa - Program Polen.mdb / Inventuranalyse],MATCH($B67,tab_MinKomp[[Stanowisko / Position ]:[Stanowisko / Position ]],0))="n/a","n/a",BE67-INDEX(tab_MinKomp[Analiza magazynowa - Program Polen.mdb / Inventuranalyse],MATCH($B67,tab_MinKomp[[Stanowisko / Position ]:[Stanowisko / Position ]],0)))</f>
        <v>n/a</v>
      </c>
      <c r="BF68" s="190" t="str">
        <f>IF(INDEX(tab_MinKomp[MMOG (Materials Management Operations Guidelines)],MATCH($B67,tab_MinKomp[[Stanowisko / Position ]:[Stanowisko / Position ]],0))="n/a","n/a",BF67-INDEX(tab_MinKomp[MMOG (Materials Management Operations Guidelines)],MATCH($B67,tab_MinKomp[[Stanowisko / Position ]:[Stanowisko / Position ]],0)))</f>
        <v>n/a</v>
      </c>
      <c r="BG68" s="190" t="str">
        <f>IF(INDEX(tab_MinKomp[GPP],MATCH($B67,tab_MinKomp[[Stanowisko / Position ]:[Stanowisko / Position ]],0))="n/a","n/a",BG67-INDEX(tab_MinKomp[GPP],MATCH($B67,tab_MinKomp[[Stanowisko / Position ]:[Stanowisko / Position ]],0)))</f>
        <v>n/a</v>
      </c>
      <c r="BH68" s="190" t="str">
        <f>IF(INDEX(tab_MinKomp[AIAG (Automotive Industry Action Group)],MATCH($B67,tab_MinKomp[[Stanowisko / Position ]:[Stanowisko / Position ]],0))="n/a","n/a",BH67-INDEX(tab_MinKomp[AIAG (Automotive Industry Action Group)],MATCH($B67,tab_MinKomp[[Stanowisko / Position ]:[Stanowisko / Position ]],0)))</f>
        <v>n/a</v>
      </c>
      <c r="BI68" s="190" t="str">
        <f>IF(INDEX(tab_MinKomp[Super-G disputes],MATCH($B67,tab_MinKomp[[Stanowisko / Position ]:[Stanowisko / Position ]],0))="n/a","n/a",BI67-INDEX(tab_MinKomp[Super-G disputes],MATCH($B67,tab_MinKomp[[Stanowisko / Position ]:[Stanowisko / Position ]],0)))</f>
        <v>n/a</v>
      </c>
      <c r="BJ68" s="190" t="str">
        <f>IF(INDEX(tab_MinKomp[CMMS3/eDDL (Direct Data Link)],MATCH($B67,tab_MinKomp[[Stanowisko / Position ]:[Stanowisko / Position ]],0))="n/a","n/a",BJ67-INDEX(tab_MinKomp[CMMS3/eDDL (Direct Data Link)],MATCH($B67,tab_MinKomp[[Stanowisko / Position ]:[Stanowisko / Position ]],0)))</f>
        <v>n/a</v>
      </c>
      <c r="BK68" s="190" t="str">
        <f>IF(INDEX(tab_MinKomp[MP&amp;L (Material Planning and Logistics)],MATCH($B67,tab_MinKomp[[Stanowisko / Position ]:[Stanowisko / Position ]],0))="n/a","n/a",BK67-INDEX(tab_MinKomp[MP&amp;L (Material Planning and Logistics)],MATCH($B67,tab_MinKomp[[Stanowisko / Position ]:[Stanowisko / Position ]],0)))</f>
        <v>n/a</v>
      </c>
      <c r="BL68" s="190" t="str">
        <f>IF(INDEX(tab_MinKomp[Supplier delivery rating],MATCH($B67,tab_MinKomp[[Stanowisko / Position ]:[Stanowisko / Position ]],0))="n/a","n/a",BL67-INDEX(tab_MinKomp[Supplier delivery rating],MATCH($B67,tab_MinKomp[[Stanowisko / Position ]:[Stanowisko / Position ]],0)))</f>
        <v>n/a</v>
      </c>
      <c r="BM68" s="194" t="str">
        <f>IF(INDEX(tab_MinKomp[Planowanie produkcji / Produktionsplanung],MATCH($B67,tab_MinKomp[[Stanowisko / Position ]:[Stanowisko / Position ]],0))="n/a","n/a",BM67-INDEX(tab_MinKomp[Planowanie produkcji / Produktionsplanung],MATCH($B67,tab_MinKomp[[Stanowisko / Position ]:[Stanowisko / Position ]],0)))</f>
        <v>n/a</v>
      </c>
      <c r="BN68" s="194" t="str">
        <f>IF(INDEX(tab_MinKomp[Planowanie produkcji / Produktionsplanung],MATCH($B67,tab_MinKomp[[Stanowisko / Position ]:[Stanowisko / Position ]],0))="n/a","n/a",BN67-INDEX(tab_MinKomp[Planowanie produkcji / Produktionsplanung],MATCH($B67,tab_MinKomp[[Stanowisko / Position ]:[Stanowisko / Position ]],0)))</f>
        <v>n/a</v>
      </c>
      <c r="BO68" s="194" t="str">
        <f>IF(INDEX(tab_MinKomp[Planowanie produkcji / Produktionsplanung],MATCH($B67,tab_MinKomp[[Stanowisko / Position ]:[Stanowisko / Position ]],0))="n/a","n/a",BO67-INDEX(tab_MinKomp[Planowanie produkcji / Produktionsplanung],MATCH($B67,tab_MinKomp[[Stanowisko / Position ]:[Stanowisko / Position ]],0)))</f>
        <v>n/a</v>
      </c>
      <c r="BP68" s="194" t="str">
        <f>IF(INDEX(tab_MinKomp[Planowanie produkcji / Produktionsplanung],MATCH($B67,tab_MinKomp[[Stanowisko / Position ]:[Stanowisko / Position ]],0))="n/a","n/a",BP67-INDEX(tab_MinKomp[Planowanie produkcji / Produktionsplanung],MATCH($B67,tab_MinKomp[[Stanowisko / Position ]:[Stanowisko / Position ]],0)))</f>
        <v>n/a</v>
      </c>
      <c r="BQ68" s="194" t="s">
        <v>248</v>
      </c>
      <c r="BR68" s="194" t="str">
        <f>IF(INDEX(tab_MinKomp[Planowanie produkcji / Produktionsplanung],MATCH($B67,tab_MinKomp[[Stanowisko / Position ]:[Stanowisko / Position ]],0))="n/a","n/a",BR67-INDEX(tab_MinKomp[Planowanie produkcji / Produktionsplanung],MATCH($B67,tab_MinKomp[[Stanowisko / Position ]:[Stanowisko / Position ]],0)))</f>
        <v>n/a</v>
      </c>
      <c r="BS68" s="194">
        <f>IF(INDEX(tab_MinKomp[Obsługa maszyn Novapax / Novapax Maschinenbedienung],MATCH($B67,tab_MinKomp[[Stanowisko / Position ]:[Stanowisko / Position ]],0))="n/a","n/a",BS67-INDEX(tab_MinKomp[Obsługa maszyn Novapax / Novapax Maschinenbedienung],MATCH($B67,tab_MinKomp[[Stanowisko / Position ]:[Stanowisko / Position ]],0)))</f>
        <v>0</v>
      </c>
      <c r="BT68" s="194" t="str">
        <f>IF(INDEX(tab_MinKomp[Planowanie produkcji / Produktionsplanung],MATCH($B67,tab_MinKomp[[Stanowisko / Position ]:[Stanowisko / Position ]],0))="n/a","n/a",BT67-INDEX(tab_MinKomp[Planowanie produkcji / Produktionsplanung],MATCH($B67,tab_MinKomp[[Stanowisko / Position ]:[Stanowisko / Position ]],0)))</f>
        <v>n/a</v>
      </c>
      <c r="BU68" s="194">
        <f>IF(INDEX(tab_MinKomp[Obsługa maszyn Novapax / Novapax Maschinenbedienung],MATCH($B67,tab_MinKomp[[Stanowisko / Position ]:[Stanowisko / Position ]],0))="n/a","n/a",BU67-INDEX(tab_MinKomp[Obsługa maszyn Novapax / Novapax Maschinenbedienung],MATCH($B67,tab_MinKomp[[Stanowisko / Position ]:[Stanowisko / Position ]],0)))</f>
        <v>0</v>
      </c>
      <c r="BV68" s="194" t="str">
        <f>IF(INDEX(tab_MinKomp[Planowanie produkcji / Produktionsplanung],MATCH($B67,tab_MinKomp[[Stanowisko / Position ]:[Stanowisko / Position ]],0))="n/a","n/a",BV67-INDEX(tab_MinKomp[Planowanie produkcji / Produktionsplanung],MATCH($B67,tab_MinKomp[[Stanowisko / Position ]:[Stanowisko / Position ]],0)))</f>
        <v>n/a</v>
      </c>
      <c r="BW68" s="194">
        <f>IF(INDEX(tab_MinKomp[Obsługa maszyn Novapax / Novapax Maschinenbedienung],MATCH($B67,tab_MinKomp[[Stanowisko / Position ]:[Stanowisko / Position ]],0))="n/a","n/a",BW67-INDEX(tab_MinKomp[Obsługa maszyn Novapax / Novapax Maschinenbedienung],MATCH($B67,tab_MinKomp[[Stanowisko / Position ]:[Stanowisko / Position ]],0)))</f>
        <v>0</v>
      </c>
      <c r="BX68" s="194">
        <f>IF(INDEX(tab_MinKomp[Obsługa maszyn Novapax / Novapax Maschinenbedienung],MATCH($B67,tab_MinKomp[[Stanowisko / Position ]:[Stanowisko / Position ]],0))="n/a","n/a",BX67-INDEX(tab_MinKomp[Obsługa maszyn Novapax / Novapax Maschinenbedienung],MATCH($B67,tab_MinKomp[[Stanowisko / Position ]:[Stanowisko / Position ]],0)))</f>
        <v>0</v>
      </c>
      <c r="BY68" s="194" t="str">
        <f>IF(INDEX(tab_MinKomp[Obsługa maszyn Engel / Engel Maschinenbedienung],MATCH($B67,tab_MinKomp[[Stanowisko / Position ]:[Stanowisko / Position ]],0))="n/a","n/a",BY67-INDEX(tab_MinKomp[Obsługa maszyn Engel / Engel Maschinenbedienung],MATCH($B67,tab_MinKomp[[Stanowisko / Position ]:[Stanowisko / Position ]],0)))</f>
        <v>n/a</v>
      </c>
      <c r="BZ68" s="194">
        <f>IF(INDEX(tab_MinKomp[Obsługa maszyn Novapax / Novapax Maschinenbedienung],MATCH($B67,tab_MinKomp[[Stanowisko / Position ]:[Stanowisko / Position ]],0))="n/a","n/a",BZ67-INDEX(tab_MinKomp[Obsługa maszyn Novapax / Novapax Maschinenbedienung],MATCH($B67,tab_MinKomp[[Stanowisko / Position ]:[Stanowisko / Position ]],0)))</f>
        <v>0</v>
      </c>
      <c r="CA68" s="194" t="str">
        <f>IF(INDEX(tab_MinKomp[Obsługa maszyn KVT / KVT Maschinenbedienung],MATCH($B67,tab_MinKomp[[Stanowisko / Position ]:[Stanowisko / Position ]],0))="n/a","n/a",CA67-INDEX(tab_MinKomp[Obsługa maszyn KVT / KVT Maschinenbedienung],MATCH($B67,tab_MinKomp[[Stanowisko / Position ]:[Stanowisko / Position ]],0)))</f>
        <v>n/a</v>
      </c>
      <c r="CB68" s="194">
        <f>IF(INDEX(tab_MinKomp[Obsługa maszyn Novapax / Novapax Maschinenbedienung],MATCH($B67,tab_MinKomp[[Stanowisko / Position ]:[Stanowisko / Position ]],0))="n/a","n/a",CB67-INDEX(tab_MinKomp[Obsługa maszyn Novapax / Novapax Maschinenbedienung],MATCH($B67,tab_MinKomp[[Stanowisko / Position ]:[Stanowisko / Position ]],0)))</f>
        <v>0</v>
      </c>
      <c r="CC68" s="194" t="str">
        <f>IF(INDEX(tab_MinKomp[Obsługa maszyn Branson / Branson Maschinenbedienung],MATCH($B67,tab_MinKomp[[Stanowisko / Position ]:[Stanowisko / Position ]],0))="n/a","n/a",CC67-INDEX(tab_MinKomp[Obsługa maszyn Branson / Branson Maschinenbedienung],MATCH($B67,tab_MinKomp[[Stanowisko / Position ]:[Stanowisko / Position ]],0)))</f>
        <v>n/a</v>
      </c>
      <c r="CD68" s="194">
        <v>2</v>
      </c>
      <c r="CE68" s="194">
        <v>-1</v>
      </c>
      <c r="CF68" s="194">
        <v>-1</v>
      </c>
      <c r="CG68" s="194">
        <f>IF(INDEX(tab_MinKomp[LEAN MANAGEMENT],MATCH($B67,tab_MinKomp[[Stanowisko / Position ]:[Stanowisko / Position ]],0))="n/a","n/a",CG67-INDEX(tab_MinKomp[LEAN MANAGEMENT],MATCH($B67,tab_MinKomp[[Stanowisko / Position ]:[Stanowisko / Position ]],0)))</f>
        <v>0</v>
      </c>
      <c r="CH68" s="194" t="str">
        <f>IF(INDEX(tab_MinKomp[Wymagania VDA 6.5 Product / Forderungen],MATCH($B67,tab_MinKomp[[Stanowisko / Position ]:[Stanowisko / Position ]],0))="n/a","n/a",CH67-INDEX(tab_MinKomp[Wymagania VDA 6.5 Product / Forderungen],MATCH($B67,tab_MinKomp[[Stanowisko / Position ]:[Stanowisko / Position ]],0)))</f>
        <v>n/a</v>
      </c>
      <c r="CI68" s="194" t="str">
        <f>IF(INDEX(tab_MinKomp[Wymagania VDA 6.5 Product / Forderungen],MATCH($B67,tab_MinKomp[[Stanowisko / Position ]:[Stanowisko / Position ]],0))="n/a","n/a",CI67-INDEX(tab_MinKomp[Wymagania VDA 6.5 Product / Forderungen],MATCH($B67,tab_MinKomp[[Stanowisko / Position ]:[Stanowisko / Position ]],0)))</f>
        <v>n/a</v>
      </c>
      <c r="CJ68" s="194" t="str">
        <f>IF(INDEX(tab_MinKomp[Wymagania VDA 6.5 Product / Forderungen],MATCH($B67,tab_MinKomp[[Stanowisko / Position ]:[Stanowisko / Position ]],0))="n/a","n/a",CJ67-INDEX(tab_MinKomp[Wymagania VDA 6.5 Product / Forderungen],MATCH($B67,tab_MinKomp[[Stanowisko / Position ]:[Stanowisko / Position ]],0)))</f>
        <v>n/a</v>
      </c>
      <c r="CK68" s="194" t="str">
        <f>IF(INDEX(tab_MinKomp[Wymagania VDA 6.5 Product / Forderungen],MATCH($B67,tab_MinKomp[[Stanowisko / Position ]:[Stanowisko / Position ]],0))="n/a","n/a",CK67-INDEX(tab_MinKomp[Wymagania VDA 6.5 Product / Forderungen],MATCH($B67,tab_MinKomp[[Stanowisko / Position ]:[Stanowisko / Position ]],0)))</f>
        <v>n/a</v>
      </c>
      <c r="CL68" s="194" t="str">
        <f>IF(INDEX(tab_MinKomp[Wymagania VDA 6.5 Product / Forderungen],MATCH($B67,tab_MinKomp[[Stanowisko / Position ]:[Stanowisko / Position ]],0))="n/a","n/a",CL67-INDEX(tab_MinKomp[Wymagania VDA 6.5 Product / Forderungen],MATCH($B67,tab_MinKomp[[Stanowisko / Position ]:[Stanowisko / Position ]],0)))</f>
        <v>n/a</v>
      </c>
      <c r="CM68" s="194" t="str">
        <f>IF(INDEX(tab_MinKomp[Informatyka ogólna (techniczne i systemowe) / Allgemeine IT (Technik und System)],MATCH($B67,tab_MinKomp[[Stanowisko / Position ]:[Stanowisko / Position ]],0))="n/a","n/a",CM67-INDEX(tab_MinKomp[Informatyka ogólna (techniczne i systemowe) / Allgemeine IT (Technik und System)],MATCH($B67,tab_MinKomp[[Stanowisko / Position ]:[Stanowisko / Position ]],0)))</f>
        <v>n/a</v>
      </c>
      <c r="CN68" s="194" t="str">
        <f>IF(INDEX(tab_MinKomp[Sieci komputerowe / Computernetzwerke],MATCH($B67,tab_MinKomp[[Stanowisko / Position ]:[Stanowisko / Position ]],0))="n/a","n/a",CN67-INDEX(tab_MinKomp[Sieci komputerowe / Computernetzwerke],MATCH($B67,tab_MinKomp[[Stanowisko / Position ]:[Stanowisko / Position ]],0)))</f>
        <v>n/a</v>
      </c>
      <c r="CO68" s="194" t="str">
        <f>IF(INDEX(tab_MinKomp[Hardware (komputery PC, drukarki biurowe i etykietowe, telefonia stacjonarna i mobilna) (PC, Drucker, Telefpne, Handys)],MATCH($B67,tab_MinKomp[[Stanowisko / Position ]:[Stanowisko / Position ]],0))="n/a","n/a",CO67-INDEX(tab_MinKomp[Hardware (komputery PC, drukarki biurowe i etykietowe, telefonia stacjonarna i mobilna) (PC, Drucker, Telefpne, Handys)],MATCH($B67,tab_MinKomp[[Stanowisko / Position ]:[Stanowisko / Position ]],0)))</f>
        <v>n/a</v>
      </c>
      <c r="CP68" s="194" t="str">
        <f>IF(INDEX(tab_MinKomp[Software &amp; Systems (MS Office, MS Remote Desktop)],MATCH($B67,tab_MinKomp[[Stanowisko / Position ]:[Stanowisko / Position ]],0))="n/a","n/a",CP67-INDEX(tab_MinKomp[Software &amp; Systems (MS Office, MS Remote Desktop)],MATCH($B67,tab_MinKomp[[Stanowisko / Position ]:[Stanowisko / Position ]],0)))</f>
        <v>n/a</v>
      </c>
      <c r="CQ68" s="194" t="str">
        <f>IF(INDEX(tab_MinKomp[Programowanie obiektowe (PHP) / Objektprogrammierung],MATCH($B67,tab_MinKomp[[Stanowisko / Position ]:[Stanowisko / Position ]],0))="n/a","n/a",CQ67-INDEX(tab_MinKomp[Programowanie obiektowe (PHP) / Objektprogrammierung],MATCH($B67,tab_MinKomp[[Stanowisko / Position ]:[Stanowisko / Position ]],0)))</f>
        <v>n/a</v>
      </c>
      <c r="CR68" s="194" t="str">
        <f>IF(INDEX(tab_MinKomp[Scrum],MATCH($B67,tab_MinKomp[[Stanowisko / Position ]:[Stanowisko / Position ]],0))="n/a","n/a",CR67-INDEX(tab_MinKomp[Scrum],MATCH($B67,tab_MinKomp[[Stanowisko / Position ]:[Stanowisko / Position ]],0)))</f>
        <v>n/a</v>
      </c>
      <c r="CS68" s="194" t="str">
        <f>IF(INDEX(tab_MinKomp[SQL (MySQL)],MATCH($B67,tab_MinKomp[[Stanowisko / Position ]:[Stanowisko / Position ]],0))="n/a","n/a",CS67-INDEX(tab_MinKomp[SQL (MySQL)],MATCH($B67,tab_MinKomp[[Stanowisko / Position ]:[Stanowisko / Position ]],0)))</f>
        <v>n/a</v>
      </c>
      <c r="CT68" s="194" t="str">
        <f>IF(INDEX(tab_MinKomp[Javascript],MATCH($B67,tab_MinKomp[[Stanowisko / Position ]:[Stanowisko / Position ]],0))="n/a","n/a",CT67-INDEX(tab_MinKomp[Javascript],MATCH($B67,tab_MinKomp[[Stanowisko / Position ]:[Stanowisko / Position ]],0)))</f>
        <v>n/a</v>
      </c>
      <c r="CU68" s="194" t="str">
        <f>IF(INDEX(tab_MinKomp[Joomla],MATCH($B67,tab_MinKomp[[Stanowisko / Position ]:[Stanowisko / Position ]],0))="n/a","n/a",CU67-INDEX(tab_MinKomp[Joomla],MATCH($B67,tab_MinKomp[[Stanowisko / Position ]:[Stanowisko / Position ]],0)))</f>
        <v>n/a</v>
      </c>
      <c r="CV68" s="194" t="str">
        <f>IF(INDEX(tab_MinKomp[Bash],MATCH($B67,tab_MinKomp[[Stanowisko / Position ]:[Stanowisko / Position ]],0))="n/a","n/a",CV67-INDEX(tab_MinKomp[Bash],MATCH($B67,tab_MinKomp[[Stanowisko / Position ]:[Stanowisko / Position ]],0)))</f>
        <v>n/a</v>
      </c>
      <c r="CW68" s="194">
        <v>0</v>
      </c>
      <c r="CX68" s="194" t="str">
        <f>IF(INDEX(tab_MinKomp[HTML / CSS],MATCH($B67,tab_MinKomp[[Stanowisko / Position ]:[Stanowisko / Position ]],0))="n/a","n/a",CX67-INDEX(tab_MinKomp[HTML / CSS],MATCH($B67,tab_MinKomp[[Stanowisko / Position ]:[Stanowisko / Position ]],0)))</f>
        <v>n/a</v>
      </c>
      <c r="CY68" s="194" t="str">
        <f>IF(INDEX(tab_MinKomp[SYSTEM PR],MATCH($B67,tab_MinKomp[[Stanowisko / Position ]:[Stanowisko / Position ]],0))="n/a","n/a",CY67-INDEX(tab_MinKomp[SYSTEM PR],MATCH($B67,tab_MinKomp[[Stanowisko / Position ]:[Stanowisko / Position ]],0)))</f>
        <v>n/a</v>
      </c>
      <c r="CZ68" s="194" t="str">
        <f>IF(INDEX(tab_MinKomp[System Einkauf XP / EBA],MATCH($B67,tab_MinKomp[[Stanowisko / Position ]:[Stanowisko / Position ]],0))="n/a","n/a",CZ67-INDEX(tab_MinKomp[System Einkauf XP / EBA],MATCH($B67,tab_MinKomp[[Stanowisko / Position ]:[Stanowisko / Position ]],0)))</f>
        <v>n/a</v>
      </c>
      <c r="DA68" s="194" t="str">
        <f>IF(INDEX(tab_MinKomp[Techniki negocjacyjne / Verhandlungstechniken],MATCH($B67,tab_MinKomp[[Stanowisko / Position ]:[Stanowisko / Position ]],0))="n/a","n/a",DA67-INDEX(tab_MinKomp[Techniki negocjacyjne / Verhandlungstechniken],MATCH($B67,tab_MinKomp[[Stanowisko / Position ]:[Stanowisko / Position ]],0)))</f>
        <v>n/a</v>
      </c>
      <c r="DB68" s="194" t="str">
        <f>IF(INDEX(tab_MinKomp[Znajomość rynku branżowego / Kenntnis des Industrie Marktes],MATCH($B67,tab_MinKomp[[Stanowisko / Position ]:[Stanowisko / Position ]],0))="n/a","n/a",DB67-INDEX(tab_MinKomp[Znajomość rynku branżowego / Kenntnis des Industrie Marktes],MATCH($B67,tab_MinKomp[[Stanowisko / Position ]:[Stanowisko / Position ]],0)))</f>
        <v>n/a</v>
      </c>
      <c r="DC68" s="194" t="str">
        <f>IF(INDEX(tab_MinKomp[SUPPLIER MANAGEMENT],MATCH($B67,tab_MinKomp[[Stanowisko / Position ]:[Stanowisko / Position ]],0))="n/a","n/a",DC67-INDEX(tab_MinKomp[SUPPLIER MANAGEMENT],MATCH($B67,tab_MinKomp[[Stanowisko / Position ]:[Stanowisko / Position ]],0)))</f>
        <v>n/a</v>
      </c>
      <c r="DD68" s="194" t="str">
        <f>IF(INDEX(tab_MinKomp[SUPPLIER MANAGEMENT],MATCH($B67,tab_MinKomp[[Stanowisko / Position ]:[Stanowisko / Position ]],0))="n/a","n/a",DD67-INDEX(tab_MinKomp[SUPPLIER MANAGEMENT],MATCH($B67,tab_MinKomp[[Stanowisko / Position ]:[Stanowisko / Position ]],0)))</f>
        <v>n/a</v>
      </c>
      <c r="DE68" s="194" t="str">
        <f>IF(INDEX(tab_MinKomp[SUPPLIER MANAGEMENT],MATCH($B67,tab_MinKomp[[Stanowisko / Position ]:[Stanowisko / Position ]],0))="n/a","n/a",DE67-INDEX(tab_MinKomp[SUPPLIER MANAGEMENT],MATCH($B67,tab_MinKomp[[Stanowisko / Position ]:[Stanowisko / Position ]],0)))</f>
        <v>n/a</v>
      </c>
      <c r="DF68" s="194">
        <f>IF(INDEX(tab_MinKomp[LEAN MANAGEMENT],MATCH($B67,tab_MinKomp[[Stanowisko / Position ]:[Stanowisko / Position ]],0))="n/a","n/a",DF67-INDEX(tab_MinKomp[LEAN MANAGEMENT],MATCH($B67,tab_MinKomp[[Stanowisko / Position ]:[Stanowisko / Position ]],0)))</f>
        <v>0</v>
      </c>
      <c r="DG68" s="194" t="str">
        <f>IF(INDEX(tab_MinKomp[PPAP/PSW],MATCH($B67,tab_MinKomp[[Stanowisko / Position ]:[Stanowisko / Position ]],0))="n/a","n/a",DG67-INDEX(tab_MinKomp[PPAP/PSW],MATCH($B67,tab_MinKomp[[Stanowisko / Position ]:[Stanowisko / Position ]],0)))</f>
        <v>n/a</v>
      </c>
      <c r="DH68" s="194" t="str">
        <f>IF(INDEX(tab_MinKomp[SUPPLIER MANAGEMENT],MATCH($B67,tab_MinKomp[[Stanowisko / Position ]:[Stanowisko / Position ]],0))="n/a","n/a",DH67-INDEX(tab_MinKomp[SUPPLIER MANAGEMENT],MATCH($B67,tab_MinKomp[[Stanowisko / Position ]:[Stanowisko / Position ]],0)))</f>
        <v>n/a</v>
      </c>
      <c r="DI68" s="194" t="str">
        <f>IF(INDEX(tab_MinKomp[OBSŁUGA PORTALI KLIENTA / Kundenportale],MATCH($B67,tab_MinKomp[[Stanowisko / Position ]:[Stanowisko / Position ]],0))="n/a","n/a",DI67-INDEX(tab_MinKomp[OBSŁUGA PORTALI KLIENTA / Kundenportale],MATCH($B67,tab_MinKomp[[Stanowisko / Position ]:[Stanowisko / Position ]],0)))</f>
        <v>n/a</v>
      </c>
      <c r="DJ68" s="194" t="str">
        <f>IF(INDEX(tab_MinKomp[Obsługa systemu BABTECQ / BABTECQ System],MATCH($B67,tab_MinKomp[[Stanowisko / Position ]:[Stanowisko / Position ]],0))="n/a","n/a",DJ67-INDEX(tab_MinKomp[Obsługa systemu BABTECQ / BABTECQ System],MATCH($B67,tab_MinKomp[[Stanowisko / Position ]:[Stanowisko / Position ]],0)))</f>
        <v>n/a</v>
      </c>
      <c r="DK68" s="194" t="str">
        <f>IF(INDEX(tab_MinKomp[Rysunek techniczny / technische Zeichnung],MATCH($B67,tab_MinKomp[[Stanowisko / Position ]:[Stanowisko / Position ]],0))="n/a","n/a",DK67-INDEX(tab_MinKomp[Rysunek techniczny / technische Zeichnung],MATCH($B67,tab_MinKomp[[Stanowisko / Position ]:[Stanowisko / Position ]],0)))</f>
        <v>n/a</v>
      </c>
      <c r="DL68" s="194" t="str">
        <f>IF(INDEX(tab_MinKomp[Kalibracja / Kalibrierung],MATCH($B67,tab_MinKomp[[Stanowisko / Position ]:[Stanowisko / Position ]],0))="n/a","n/a",DL67-INDEX(tab_MinKomp[Kalibracja / Kalibrierung],MATCH($B67,tab_MinKomp[[Stanowisko / Position ]:[Stanowisko / Position ]],0)))</f>
        <v>n/a</v>
      </c>
      <c r="DM68" s="194" t="str">
        <f>IF(INDEX(tab_MinKomp[Rekwalifikacja / Requalifizierung],MATCH($B67,tab_MinKomp[[Stanowisko / Position ]:[Stanowisko / Position ]],0))="n/a","n/a",DM67-INDEX(tab_MinKomp[Rekwalifikacja / Requalifizierung],MATCH($B67,tab_MinKomp[[Stanowisko / Position ]:[Stanowisko / Position ]],0)))</f>
        <v>n/a</v>
      </c>
      <c r="DN68" s="190" t="str">
        <f>IF(INDEX(tab_MinKomp[Testy czystości / Reinheitstests],MATCH($B67,tab_MinKomp[[Stanowisko / Position ]:[Stanowisko / Position ]],0))="n/a","n/a",DN67-INDEX(tab_MinKomp[Testy czystości / Reinheitstests],MATCH($B67,tab_MinKomp[[Stanowisko / Position ]:[Stanowisko / Position ]],0)))</f>
        <v>n/a</v>
      </c>
      <c r="DO68" s="190" t="str">
        <f>IF(INDEX(tab_MinKomp[Testy czystości / Reinheitstests],MATCH($B67,tab_MinKomp[[Stanowisko / Position ]:[Stanowisko / Position ]],0))="n/a","n/a",DO67-INDEX(tab_MinKomp[Testy czystości / Reinheitstests],MATCH($B67,tab_MinKomp[[Stanowisko / Position ]:[Stanowisko / Position ]],0)))</f>
        <v>n/a</v>
      </c>
      <c r="DP68" s="190" t="str">
        <f>IF(INDEX(tab_MinKomp[Testy czystości / Reinheitstests],MATCH($B67,tab_MinKomp[[Stanowisko / Position ]:[Stanowisko / Position ]],0))="n/a","n/a",DP67-INDEX(tab_MinKomp[Testy czystości / Reinheitstests],MATCH($B67,tab_MinKomp[[Stanowisko / Position ]:[Stanowisko / Position ]],0)))</f>
        <v>n/a</v>
      </c>
      <c r="DQ68" s="190" t="str">
        <f>IF(INDEX(tab_MinKomp[Testy czystości / Reinheitstests],MATCH($B67,tab_MinKomp[[Stanowisko / Position ]:[Stanowisko / Position ]],0))="n/a","n/a",DQ67-INDEX(tab_MinKomp[Testy czystości / Reinheitstests],MATCH($B67,tab_MinKomp[[Stanowisko / Position ]:[Stanowisko / Position ]],0)))</f>
        <v>n/a</v>
      </c>
      <c r="DR68" s="190" t="str">
        <f>IF(INDEX(tab_MinKomp[Testy czystości / Reinheitstests],MATCH($B67,tab_MinKomp[[Stanowisko / Position ]:[Stanowisko / Position ]],0))="n/a","n/a",DR67-INDEX(tab_MinKomp[Testy czystości / Reinheitstests],MATCH($B67,tab_MinKomp[[Stanowisko / Position ]:[Stanowisko / Position ]],0)))</f>
        <v>n/a</v>
      </c>
      <c r="DS68" s="190" t="str">
        <f>IF(INDEX(tab_MinKomp[Testy czystości / Reinheitstests],MATCH($B67,tab_MinKomp[[Stanowisko / Position ]:[Stanowisko / Position ]],0))="n/a","n/a",DS67-INDEX(tab_MinKomp[Testy czystości / Reinheitstests],MATCH($B67,tab_MinKomp[[Stanowisko / Position ]:[Stanowisko / Position ]],0)))</f>
        <v>n/a</v>
      </c>
      <c r="DT68" s="194" t="str">
        <f>IF(INDEX(tab_MinKomp[SUPPLIER MANAGEMENT],MATCH($B67,tab_MinKomp[[Stanowisko / Position ]:[Stanowisko / Position ]],0))="n/a","n/a",DT67-INDEX(tab_MinKomp[SUPPLIER MANAGEMENT],MATCH($B67,tab_MinKomp[[Stanowisko / Position ]:[Stanowisko / Position ]],0)))</f>
        <v>n/a</v>
      </c>
      <c r="DU68" s="190" t="str">
        <f>IF(INDEX(tab_MinKomp[Testy czystości / Reinheitstests],MATCH($B67,tab_MinKomp[[Stanowisko / Position ]:[Stanowisko / Position ]],0))="n/a","n/a",DU67-INDEX(tab_MinKomp[Testy czystości / Reinheitstests],MATCH($B67,tab_MinKomp[[Stanowisko / Position ]:[Stanowisko / Position ]],0)))</f>
        <v>n/a</v>
      </c>
      <c r="DV68" s="190" t="str">
        <f>IF(INDEX(tab_MinKomp[Testy czystości / Reinheitstests],MATCH($B67,tab_MinKomp[[Stanowisko / Position ]:[Stanowisko / Position ]],0))="n/a","n/a",DV67-INDEX(tab_MinKomp[Testy czystości / Reinheitstests],MATCH($B67,tab_MinKomp[[Stanowisko / Position ]:[Stanowisko / Position ]],0)))</f>
        <v>n/a</v>
      </c>
      <c r="DW68" s="190" t="str">
        <f>IF(INDEX(tab_MinKomp[Testy czystości / Reinheitstests],MATCH($B67,tab_MinKomp[[Stanowisko / Position ]:[Stanowisko / Position ]],0))="n/a","n/a",DW67-INDEX(tab_MinKomp[Testy czystości / Reinheitstests],MATCH($B67,tab_MinKomp[[Stanowisko / Position ]:[Stanowisko / Position ]],0)))</f>
        <v>n/a</v>
      </c>
      <c r="DX68" s="190" t="str">
        <f>IF(INDEX(tab_MinKomp[Testy czystości / Reinheitstests],MATCH($B67,tab_MinKomp[[Stanowisko / Position ]:[Stanowisko / Position ]],0))="n/a","n/a",DX67-INDEX(tab_MinKomp[Testy czystości / Reinheitstests],MATCH($B67,tab_MinKomp[[Stanowisko / Position ]:[Stanowisko / Position ]],0)))</f>
        <v>n/a</v>
      </c>
      <c r="DY68" s="190" t="str">
        <f>IF(INDEX(tab_MinKomp[Testy czystości / Reinheitstests],MATCH($B67,tab_MinKomp[[Stanowisko / Position ]:[Stanowisko / Position ]],0))="n/a","n/a",DY67-INDEX(tab_MinKomp[Testy czystości / Reinheitstests],MATCH($B67,tab_MinKomp[[Stanowisko / Position ]:[Stanowisko / Position ]],0)))</f>
        <v>n/a</v>
      </c>
      <c r="DZ68" s="190" t="str">
        <f>IF(INDEX(tab_MinKomp[Testy czystości / Reinheitstests],MATCH($B67,tab_MinKomp[[Stanowisko / Position ]:[Stanowisko / Position ]],0))="n/a","n/a",DZ67-INDEX(tab_MinKomp[Testy czystości / Reinheitstests],MATCH($B67,tab_MinKomp[[Stanowisko / Position ]:[Stanowisko / Position ]],0)))</f>
        <v>n/a</v>
      </c>
      <c r="EA68" s="194" t="str">
        <f>IF(INDEX(tab_MinKomp[SUPPLIER MANAGEMENT],MATCH($B67,tab_MinKomp[[Stanowisko / Position ]:[Stanowisko / Position ]],0))="n/a","n/a",EA67-INDEX(tab_MinKomp[SUPPLIER MANAGEMENT],MATCH($B67,tab_MinKomp[[Stanowisko / Position ]:[Stanowisko / Position ]],0)))</f>
        <v>n/a</v>
      </c>
      <c r="EB68" s="190" t="str">
        <f>IF(INDEX(tab_MinKomp[Testy czystości / Reinheitstests],MATCH($B67,tab_MinKomp[[Stanowisko / Position ]:[Stanowisko / Position ]],0))="n/a","n/a",EB67-INDEX(tab_MinKomp[Testy czystości / Reinheitstests],MATCH($B67,tab_MinKomp[[Stanowisko / Position ]:[Stanowisko / Position ]],0)))</f>
        <v>n/a</v>
      </c>
      <c r="EC68" s="190" t="str">
        <f>IF(INDEX(tab_MinKomp[Testy czystości / Reinheitstests],MATCH($B67,tab_MinKomp[[Stanowisko / Position ]:[Stanowisko / Position ]],0))="n/a","n/a",EC67-INDEX(tab_MinKomp[Testy czystości / Reinheitstests],MATCH($B67,tab_MinKomp[[Stanowisko / Position ]:[Stanowisko / Position ]],0)))</f>
        <v>n/a</v>
      </c>
      <c r="ED68" s="190" t="str">
        <f>IF(INDEX(tab_MinKomp[Testy czystości / Reinheitstests],MATCH($B67,tab_MinKomp[[Stanowisko / Position ]:[Stanowisko / Position ]],0))="n/a","n/a",ED67-INDEX(tab_MinKomp[Testy czystości / Reinheitstests],MATCH($B67,tab_MinKomp[[Stanowisko / Position ]:[Stanowisko / Position ]],0)))</f>
        <v>n/a</v>
      </c>
      <c r="EE68" s="190" t="str">
        <f>IF(INDEX(tab_MinKomp[Testy czystości / Reinheitstests],MATCH($B67,tab_MinKomp[[Stanowisko / Position ]:[Stanowisko / Position ]],0))="n/a","n/a",EE67-INDEX(tab_MinKomp[Testy czystości / Reinheitstests],MATCH($B67,tab_MinKomp[[Stanowisko / Position ]:[Stanowisko / Position ]],0)))</f>
        <v>n/a</v>
      </c>
      <c r="EF68" s="190" t="str">
        <f>IF(INDEX(tab_MinKomp[Testy czystości / Reinheitstests],MATCH($B67,tab_MinKomp[[Stanowisko / Position ]:[Stanowisko / Position ]],0))="n/a","n/a",EF67-INDEX(tab_MinKomp[Testy czystości / Reinheitstests],MATCH($B67,tab_MinKomp[[Stanowisko / Position ]:[Stanowisko / Position ]],0)))</f>
        <v>n/a</v>
      </c>
      <c r="EG68" s="190" t="str">
        <f>IF(INDEX(tab_MinKomp[Testy czystości / Reinheitstests],MATCH($B67,tab_MinKomp[[Stanowisko / Position ]:[Stanowisko / Position ]],0))="n/a","n/a",EG67-INDEX(tab_MinKomp[Testy czystości / Reinheitstests],MATCH($B67,tab_MinKomp[[Stanowisko / Position ]:[Stanowisko / Position ]],0)))</f>
        <v>n/a</v>
      </c>
      <c r="EH68" s="190" t="str">
        <f>IF(INDEX(tab_MinKomp[Testy czystości / Reinheitstests],MATCH($B67,tab_MinKomp[[Stanowisko / Position ]:[Stanowisko / Position ]],0))="n/a","n/a",EH67-INDEX(tab_MinKomp[Testy czystości / Reinheitstests],MATCH($B67,tab_MinKomp[[Stanowisko / Position ]:[Stanowisko / Position ]],0)))</f>
        <v>n/a</v>
      </c>
      <c r="EI68" s="190" t="str">
        <f>IF(INDEX(tab_MinKomp[Testy czystości / Reinheitstests],MATCH($B67,tab_MinKomp[[Stanowisko / Position ]:[Stanowisko / Position ]],0))="n/a","n/a",EI67-INDEX(tab_MinKomp[Testy czystości / Reinheitstests],MATCH($B67,tab_MinKomp[[Stanowisko / Position ]:[Stanowisko / Position ]],0)))</f>
        <v>n/a</v>
      </c>
      <c r="EJ68" s="190" t="str">
        <f>IF(INDEX(tab_MinKomp[Testy czystości / Reinheitstests],MATCH($B67,tab_MinKomp[[Stanowisko / Position ]:[Stanowisko / Position ]],0))="n/a","n/a",EJ67-INDEX(tab_MinKomp[Testy czystości / Reinheitstests],MATCH($B67,tab_MinKomp[[Stanowisko / Position ]:[Stanowisko / Position ]],0)))</f>
        <v>n/a</v>
      </c>
      <c r="EK68" s="190" t="str">
        <f>IF(INDEX(tab_MinKomp[Testy czystości / Reinheitstests],MATCH($B67,tab_MinKomp[[Stanowisko / Position ]:[Stanowisko / Position ]],0))="n/a","n/a",EK67-INDEX(tab_MinKomp[Testy czystości / Reinheitstests],MATCH($B67,tab_MinKomp[[Stanowisko / Position ]:[Stanowisko / Position ]],0)))</f>
        <v>n/a</v>
      </c>
      <c r="EL68" s="190" t="str">
        <f>IF(INDEX(tab_MinKomp[Testy czystości / Reinheitstests],MATCH($B67,tab_MinKomp[[Stanowisko / Position ]:[Stanowisko / Position ]],0))="n/a","n/a",EL67-INDEX(tab_MinKomp[Testy czystości / Reinheitstests],MATCH($B67,tab_MinKomp[[Stanowisko / Position ]:[Stanowisko / Position ]],0)))</f>
        <v>n/a</v>
      </c>
      <c r="EM68" s="190" t="str">
        <f>IF(INDEX(tab_MinKomp[Testy czystości / Reinheitstests],MATCH($B67,tab_MinKomp[[Stanowisko / Position ]:[Stanowisko / Position ]],0))="n/a","n/a",EM67-INDEX(tab_MinKomp[Testy czystości / Reinheitstests],MATCH($B67,tab_MinKomp[[Stanowisko / Position ]:[Stanowisko / Position ]],0)))</f>
        <v>n/a</v>
      </c>
      <c r="EN68" s="190" t="str">
        <f>IF(INDEX(tab_MinKomp[Testy czystości / Reinheitstests],MATCH($B67,tab_MinKomp[[Stanowisko / Position ]:[Stanowisko / Position ]],0))="n/a","n/a",EN67-INDEX(tab_MinKomp[Testy czystości / Reinheitstests],MATCH($B67,tab_MinKomp[[Stanowisko / Position ]:[Stanowisko / Position ]],0)))</f>
        <v>n/a</v>
      </c>
      <c r="EO68" s="194" t="str">
        <f>IF(INDEX(tab_MinKomp[Konserwacja Rep],MATCH($B67,tab_MinKomp[[Stanowisko / Position ]:[Stanowisko / Position ]],0))="n/a","n/a",EO67-INDEX(tab_MinKomp[Konserwacja Rep],MATCH($B67,tab_MinKomp[[Stanowisko / Position ]:[Stanowisko / Position ]],0)))</f>
        <v>n/a</v>
      </c>
      <c r="EP68" s="194" t="str">
        <f>IF(INDEX(tab_MinKomp[[Konserwacja Engel ]],MATCH($B67,tab_MinKomp[[Stanowisko / Position ]:[Stanowisko / Position ]],0))="n/a","n/a",EP67-INDEX(tab_MinKomp[[Konserwacja Engel ]],MATCH($B67,tab_MinKomp[[Stanowisko / Position ]:[Stanowisko / Position ]],0)))</f>
        <v>n/a</v>
      </c>
      <c r="EQ68" s="194" t="str">
        <f>IF(INDEX(tab_MinKomp[Konserwacja B 50],MATCH($B67,tab_MinKomp[[Stanowisko / Position ]:[Stanowisko / Position ]],0))="n/a","n/a",EQ67-INDEX(tab_MinKomp[Konserwacja B 50],MATCH($B67,tab_MinKomp[[Stanowisko / Position ]:[Stanowisko / Position ]],0)))</f>
        <v>n/a</v>
      </c>
      <c r="ER68" s="194" t="str">
        <f>IF(INDEX(tab_MinKomp[[Konserwacja EOL ]],MATCH($B67,tab_MinKomp[[Stanowisko / Position ]:[Stanowisko / Position ]],0))="n/a","n/a",ER67-INDEX(tab_MinKomp[[Konserwacja EOL ]],MATCH($B67,tab_MinKomp[[Stanowisko / Position ]:[Stanowisko / Position ]],0)))</f>
        <v>n/a</v>
      </c>
      <c r="ES68" s="194" t="str">
        <f>IF(INDEX(tab_MinKomp[Konserwacja Branson],MATCH($B67,tab_MinKomp[[Stanowisko / Position ]:[Stanowisko / Position ]],0))="n/a","n/a",ES67-INDEX(tab_MinKomp[Konserwacja Branson],MATCH($B67,tab_MinKomp[[Stanowisko / Position ]:[Stanowisko / Position ]],0)))</f>
        <v>n/a</v>
      </c>
      <c r="ET68" s="194" t="str">
        <f>IF(INDEX(tab_MinKomp[Konserwacja coolery],MATCH($B67,tab_MinKomp[[Stanowisko / Position ]:[Stanowisko / Position ]],0))="n/a","n/a",ET67-INDEX(tab_MinKomp[Konserwacja coolery],MATCH($B67,tab_MinKomp[[Stanowisko / Position ]:[Stanowisko / Position ]],0)))</f>
        <v>n/a</v>
      </c>
      <c r="EU68" s="194" t="str">
        <f>IF(INDEX(tab_MinKomp[Konserwacja piecy],MATCH($B67,tab_MinKomp[[Stanowisko / Position ]:[Stanowisko / Position ]],0))="n/a","n/a",EU67-INDEX(tab_MinKomp[Konserwacja piecy],MATCH($B67,tab_MinKomp[[Stanowisko / Position ]:[Stanowisko / Position ]],0)))</f>
        <v>n/a</v>
      </c>
      <c r="EV68" s="194" t="str">
        <f>IF(INDEX(tab_MinKomp[Rysunek techniczny- czytanie],MATCH($B67,tab_MinKomp[[Stanowisko / Position ]:[Stanowisko / Position ]],0))="n/a","n/a",EV67-INDEX(tab_MinKomp[Rysunek techniczny- czytanie],MATCH($B67,tab_MinKomp[[Stanowisko / Position ]:[Stanowisko / Position ]],0)))</f>
        <v>n/a</v>
      </c>
      <c r="EW68" s="194" t="str">
        <f>IF(INDEX(tab_MinKomp[Elektryka],MATCH($B67,tab_MinKomp[[Stanowisko / Position ]:[Stanowisko / Position ]],0))="n/a","n/a",EW67-INDEX(tab_MinKomp[Elektryka],MATCH($B67,tab_MinKomp[[Stanowisko / Position ]:[Stanowisko / Position ]],0)))</f>
        <v>n/a</v>
      </c>
      <c r="EX68" s="194" t="str">
        <f>IF(INDEX(tab_MinKomp[Pneumatyka],MATCH($B67,tab_MinKomp[[Stanowisko / Position ]:[Stanowisko / Position ]],0))="n/a","n/a",EX67-INDEX(tab_MinKomp[Pneumatyka],MATCH($B67,tab_MinKomp[[Stanowisko / Position ]:[Stanowisko / Position ]],0)))</f>
        <v>n/a</v>
      </c>
      <c r="EY68" s="194" t="str">
        <f>IF(INDEX(tab_MinKomp[[Hydraulika ]],MATCH($B67,tab_MinKomp[[Stanowisko / Position ]:[Stanowisko / Position ]],0))="n/a","n/a",EY67-INDEX(tab_MinKomp[[Hydraulika ]],MATCH($B67,tab_MinKomp[[Stanowisko / Position ]:[Stanowisko / Position ]],0)))</f>
        <v>n/a</v>
      </c>
      <c r="EZ68" s="194" t="str">
        <f>IF(INDEX(tab_MinKomp[Podciśnienie],MATCH($B67,tab_MinKomp[[Stanowisko / Position ]:[Stanowisko / Position ]],0))="n/a","n/a",EZ67-INDEX(tab_MinKomp[Podciśnienie],MATCH($B67,tab_MinKomp[[Stanowisko / Position ]:[Stanowisko / Position ]],0)))</f>
        <v>n/a</v>
      </c>
      <c r="FA68" s="194" t="str">
        <f>IF(INDEX(tab_MinKomp[Usuwanie awarii],MATCH($B67,tab_MinKomp[[Stanowisko / Position ]:[Stanowisko / Position ]],0))="n/a","n/a",FA67-INDEX(tab_MinKomp[Usuwanie awarii],MATCH($B67,tab_MinKomp[[Stanowisko / Position ]:[Stanowisko / Position ]],0)))</f>
        <v>n/a</v>
      </c>
      <c r="FB68" s="194" t="str">
        <f>IF(INDEX(tab_MinKomp[Obsługa robotów],MATCH($B67,tab_MinKomp[[Stanowisko / Position ]:[Stanowisko / Position ]],0))="n/a","n/a",FB67-INDEX(tab_MinKomp[Obsługa robotów],MATCH($B67,tab_MinKomp[[Stanowisko / Position ]:[Stanowisko / Position ]],0)))</f>
        <v>n/a</v>
      </c>
      <c r="FC68" s="194" t="str">
        <f>IF(INDEX(tab_MinKomp[Obsługa sterowania maszyny],MATCH($B67,tab_MinKomp[[Stanowisko / Position ]:[Stanowisko / Position ]],0))="n/a","n/a",FC67-INDEX(tab_MinKomp[Obsługa sterowania maszyny],MATCH($B67,tab_MinKomp[[Stanowisko / Position ]:[Stanowisko / Position ]],0)))</f>
        <v>n/a</v>
      </c>
      <c r="FD68" s="194" t="str">
        <f>IF(INDEX(tab_MinKomp[Usuwanie przyczyn żródłowych],MATCH($B67,tab_MinKomp[[Stanowisko / Position ]:[Stanowisko / Position ]],0))="n/a","n/a",FD67-INDEX(tab_MinKomp[Usuwanie przyczyn żródłowych],MATCH($B67,tab_MinKomp[[Stanowisko / Position ]:[Stanowisko / Position ]],0)))</f>
        <v>n/a</v>
      </c>
      <c r="FE68" s="194" t="str">
        <f>IF(INDEX(tab_MinKomp[Cmms stosowanie],MATCH($B67,tab_MinKomp[[Stanowisko / Position ]:[Stanowisko / Position ]],0))="n/a","n/a",FE67-INDEX(tab_MinKomp[Cmms stosowanie],MATCH($B67,tab_MinKomp[[Stanowisko / Position ]:[Stanowisko / Position ]],0)))</f>
        <v>n/a</v>
      </c>
      <c r="FF68" s="190" t="str">
        <f>IF(INDEX(tab_MinKomp[Testy czystości / Reinheitstests],MATCH($B67,tab_MinKomp[[Stanowisko / Position ]:[Stanowisko / Position ]],0))="n/a","n/a",FF67-INDEX(tab_MinKomp[Testy czystości / Reinheitstests],MATCH($B67,tab_MinKomp[[Stanowisko / Position ]:[Stanowisko / Position ]],0)))</f>
        <v>n/a</v>
      </c>
      <c r="FG68" s="194" t="str">
        <f>IF(INDEX(tab_MinKomp[Czyszczenie form plastikowych],MATCH($B67,tab_MinKomp[[Stanowisko / Position ]:[Stanowisko / Position ]],0))="n/a","n/a",FG67-INDEX(tab_MinKomp[Czyszczenie form plastikowych],MATCH($B67,tab_MinKomp[[Stanowisko / Position ]:[Stanowisko / Position ]],0)))</f>
        <v>n/a</v>
      </c>
      <c r="FH68" s="194" t="str">
        <f>IF(INDEX(tab_MinKomp[Wymiana form plastik],MATCH($B67,tab_MinKomp[[Stanowisko / Position ]:[Stanowisko / Position ]],0))="n/a","n/a",FH67-INDEX(tab_MinKomp[Wymiana form plastik],MATCH($B67,tab_MinKomp[[Stanowisko / Position ]:[Stanowisko / Position ]],0)))</f>
        <v>n/a</v>
      </c>
      <c r="FI68" s="194" t="str">
        <f>IF(INDEX(tab_MinKomp[Wymiana form guma],MATCH($B67,tab_MinKomp[[Stanowisko / Position ]:[Stanowisko / Position ]],0))="n/a","n/a",FI67-INDEX(tab_MinKomp[Wymiana form guma],MATCH($B67,tab_MinKomp[[Stanowisko / Position ]:[Stanowisko / Position ]],0)))</f>
        <v>n/a</v>
      </c>
      <c r="FJ68" s="194" t="str">
        <f>IF(INDEX(tab_MinKomp[Konserwacja KK],MATCH($B67,tab_MinKomp[[Stanowisko / Position ]:[Stanowisko / Position ]],0))="n/a","n/a",FJ67-INDEX(tab_MinKomp[Konserwacja KK],MATCH($B67,tab_MinKomp[[Stanowisko / Position ]:[Stanowisko / Position ]],0)))</f>
        <v>n/a</v>
      </c>
      <c r="FK68" s="194" t="str">
        <f>IF(INDEX(tab_MinKomp[Konserwacja form guma],MATCH($B67,tab_MinKomp[[Stanowisko / Position ]:[Stanowisko / Position ]],0))="n/a","n/a",FK67-INDEX(tab_MinKomp[Konserwacja form guma],MATCH($B67,tab_MinKomp[[Stanowisko / Position ]:[Stanowisko / Position ]],0)))</f>
        <v>n/a</v>
      </c>
      <c r="FL68" s="194" t="str">
        <f>IF(INDEX(tab_MinKomp[Konserwacja form plastiki],MATCH($B67,tab_MinKomp[[Stanowisko / Position ]:[Stanowisko / Position ]],0))="n/a","n/a",FL67-INDEX(tab_MinKomp[Konserwacja form plastiki],MATCH($B67,tab_MinKomp[[Stanowisko / Position ]:[Stanowisko / Position ]],0)))</f>
        <v>n/a</v>
      </c>
      <c r="FM68" s="194" t="str">
        <f>IF(INDEX(tab_MinKomp[Konserwacja Gorącego Kanału],MATCH($B67,tab_MinKomp[[Stanowisko / Position ]:[Stanowisko / Position ]],0))="n/a","n/a",FM67-INDEX(tab_MinKomp[Konserwacja Gorącego Kanału],MATCH($B67,tab_MinKomp[[Stanowisko / Position ]:[Stanowisko / Position ]],0)))</f>
        <v>n/a</v>
      </c>
      <c r="FN68" s="190" t="s">
        <v>248</v>
      </c>
      <c r="FO68" s="190" t="s">
        <v>248</v>
      </c>
      <c r="FP68" s="190" t="s">
        <v>248</v>
      </c>
      <c r="FQ68" s="196" t="str">
        <f>IF(INDEX(tab_MinKomp[Język angielski / Englisch],MATCH($B67,tab_MinKomp[[Stanowisko / Position ]:[Stanowisko / Position ]],0))="n/a","n/a",FQ67-INDEX(tab_MinKomp[Język angielski / Englisch],MATCH($B67,tab_MinKomp[[Stanowisko / Position ]:[Stanowisko / Position ]],0)))</f>
        <v>n/a</v>
      </c>
      <c r="FR68" s="196" t="str">
        <f>IF(INDEX(tab_MinKomp[Język niemiecki / Deutsch],MATCH($B67,tab_MinKomp[[Stanowisko / Position ]:[Stanowisko / Position ]],0))="n/a","n/a",FR67-INDEX(tab_MinKomp[Język niemiecki / Deutsch],MATCH($B67,tab_MinKomp[[Stanowisko / Position ]:[Stanowisko / Position ]],0)))</f>
        <v>n/a</v>
      </c>
      <c r="FS68" s="194">
        <v>0</v>
      </c>
      <c r="FT68" s="194">
        <v>0</v>
      </c>
      <c r="FU68" s="194">
        <f>IF(INDEX(tab_MinKomp[optymalizacja procesów / Prozessoptymalisierung],MATCH($B67,tab_MinKomp[[Stanowisko / Position ]:[Stanowisko / Position ]],0))="n/a","n/a",FU67-INDEX(tab_MinKomp[optymalizacja procesów / Prozessoptymalisierung],MATCH($B67,tab_MinKomp[[Stanowisko / Position ]:[Stanowisko / Position ]],0)))</f>
        <v>0</v>
      </c>
      <c r="FV68" s="194">
        <f>IF(INDEX(tab_MinKomp[Umiejętności szkoleniowe / Trainingsfähigkeiten],MATCH($B67,tab_MinKomp[[Stanowisko / Position ]:[Stanowisko / Position ]],0))="n/a","n/a",FV67-INDEX(tab_MinKomp[Umiejętności szkoleniowe / Trainingsfähigkeiten],MATCH($B67,tab_MinKomp[[Stanowisko / Position ]:[Stanowisko / Position ]],0)))</f>
        <v>1</v>
      </c>
      <c r="FW68" s="194">
        <f>IF(INDEX(tab_MinKomp[Analityczne myślenie, podejście / Analitysches Denken, Einstellung],MATCH($B67,tab_MinKomp[[Stanowisko / Position ]:[Stanowisko / Position ]],0))="n/a","n/a",FW67-INDEX(tab_MinKomp[Analityczne myślenie, podejście / Analitysches Denken, Einstellung],MATCH($B67,tab_MinKomp[[Stanowisko / Position ]:[Stanowisko / Position ]],0)))</f>
        <v>1</v>
      </c>
      <c r="FX68" s="194">
        <f>IF(INDEX(tab_MinKomp[Dokładność, precyzja w dzialaniu / Genauigkeit, Präzision in die Arbeit],MATCH($B67,tab_MinKomp[[Stanowisko / Position ]:[Stanowisko / Position ]],0))="n/a","n/a",FX67-INDEX(tab_MinKomp[Dokładność, precyzja w dzialaniu / Genauigkeit, Präzision in die Arbeit],MATCH($B67,tab_MinKomp[[Stanowisko / Position ]:[Stanowisko / Position ]],0)))</f>
        <v>0</v>
      </c>
      <c r="FY68" s="194">
        <f>IF(INDEX(tab_MinKomp[Dyspozycyjność / Verfügbarkeit],MATCH($B67,tab_MinKomp[[Stanowisko / Position ]:[Stanowisko / Position ]],0))="n/a","n/a",FY67-INDEX(tab_MinKomp[Dyspozycyjność / Verfügbarkeit],MATCH($B67,tab_MinKomp[[Stanowisko / Position ]:[Stanowisko / Position ]],0)))</f>
        <v>0</v>
      </c>
      <c r="FZ68" s="194">
        <f>IF(INDEX(tab_MinKomp[Zaangażowanie / 
Engagement],MATCH($B67,tab_MinKomp[[Stanowisko / Position ]:[Stanowisko / Position ]],0))="n/a","n/a",FZ67-INDEX(tab_MinKomp[Zaangażowanie / 
Engagement],MATCH($B67,tab_MinKomp[[Stanowisko / Position ]:[Stanowisko / Position ]],0)))</f>
        <v>0</v>
      </c>
      <c r="GA68" s="194" t="str">
        <f>IF(INDEX(tab_MinKomp[Konserwacja form guma],MATCH($B67,tab_MinKomp[[Stanowisko / Position ]:[Stanowisko / Position ]],0))="n/a","n/a",GA67-INDEX(tab_MinKomp[Konserwacja form guma],MATCH($B67,tab_MinKomp[[Stanowisko / Position ]:[Stanowisko / Position ]],0)))</f>
        <v>n/a</v>
      </c>
      <c r="GB68" s="194" t="str">
        <f>IF(INDEX(tab_MinKomp[Konserwacja form plastiki],MATCH($B67,tab_MinKomp[[Stanowisko / Position ]:[Stanowisko / Position ]],0))="n/a","n/a",GB67-INDEX(tab_MinKomp[Konserwacja form plastiki],MATCH($B67,tab_MinKomp[[Stanowisko / Position ]:[Stanowisko / Position ]],0)))</f>
        <v>n/a</v>
      </c>
      <c r="GC68" s="194">
        <f>IF(INDEX(tab_MinKomp[Elastyczność w działaniu],MATCH($B67,tab_MinKomp[[Stanowisko / Position ]:[Stanowisko / Position ]],0))="n/a","n/a",GC67-INDEX(tab_MinKomp[Elastyczność w działaniu],MATCH($B67,tab_MinKomp[[Stanowisko / Position ]:[Stanowisko / Position ]],0)))</f>
        <v>0</v>
      </c>
      <c r="GD68" s="194">
        <f>IF(INDEX(tab_MinKomp[Komunikatywność],MATCH($B67,tab_MinKomp[[Stanowisko / Position ]:[Stanowisko / Position ]],0))="n/a","n/a",GD67-INDEX(tab_MinKomp[Komunikatywność],MATCH($B67,tab_MinKomp[[Stanowisko / Position ]:[Stanowisko / Position ]],0)))</f>
        <v>1</v>
      </c>
      <c r="GE68" s="193" t="str">
        <f>IF(INDEX(tab_MinKomp[Motywowanie i budowanie zaangażowania zespołu],MATCH($B67,tab_MinKomp[[Stanowisko / Position ]:[Stanowisko / Position ]],0))="n/a","n/a",GE67-INDEX(tab_MinKomp[Motywowanie i budowanie zaangażowania zespołu],MATCH($B67,tab_MinKomp[[Stanowisko / Position ]:[Stanowisko / Position ]],0)))</f>
        <v>n/a</v>
      </c>
      <c r="GF68" s="186" t="s">
        <v>248</v>
      </c>
      <c r="GG68" s="186" t="s">
        <v>248</v>
      </c>
      <c r="GH68" s="186" t="s">
        <v>248</v>
      </c>
      <c r="GI68" s="186" t="s">
        <v>248</v>
      </c>
      <c r="GJ68" s="186" t="s">
        <v>248</v>
      </c>
      <c r="GK68" s="186" t="s">
        <v>248</v>
      </c>
      <c r="GL68" s="186" t="s">
        <v>248</v>
      </c>
      <c r="GM68" s="186" t="s">
        <v>248</v>
      </c>
      <c r="GN68" s="186" t="s">
        <v>248</v>
      </c>
      <c r="GO68" s="186" t="s">
        <v>248</v>
      </c>
      <c r="GP68" s="186" t="s">
        <v>248</v>
      </c>
      <c r="GQ68" s="186" t="s">
        <v>248</v>
      </c>
      <c r="GR68" s="186" t="s">
        <v>248</v>
      </c>
      <c r="GS68" s="186" t="s">
        <v>248</v>
      </c>
      <c r="GT68" s="186" t="s">
        <v>248</v>
      </c>
      <c r="GU68" s="186" t="s">
        <v>248</v>
      </c>
      <c r="GV68" s="186" t="s">
        <v>248</v>
      </c>
      <c r="GW68" s="186" t="s">
        <v>248</v>
      </c>
      <c r="GX68" s="186" t="s">
        <v>248</v>
      </c>
      <c r="GY68" s="186" t="s">
        <v>248</v>
      </c>
      <c r="GZ68" s="261" t="s">
        <v>248</v>
      </c>
      <c r="HA68" s="261" t="s">
        <v>248</v>
      </c>
      <c r="HB68" s="191">
        <f>SUM(G68:GE68)/(HB67-(SUM(G68:GE68)))</f>
        <v>9.8039215686274508E-2</v>
      </c>
    </row>
    <row r="69" spans="1:211" ht="24.9" customHeight="1" x14ac:dyDescent="0.3">
      <c r="A69" s="105" t="s">
        <v>321</v>
      </c>
      <c r="B69" s="105" t="s">
        <v>315</v>
      </c>
      <c r="C69" s="105" t="s">
        <v>398</v>
      </c>
      <c r="D69" s="105">
        <v>2180</v>
      </c>
      <c r="E69" s="394" t="s">
        <v>918</v>
      </c>
      <c r="F69" s="185" t="s">
        <v>374</v>
      </c>
      <c r="G69" s="186">
        <v>2</v>
      </c>
      <c r="H69" s="186">
        <v>1</v>
      </c>
      <c r="I69" s="186">
        <v>2</v>
      </c>
      <c r="J69" s="186">
        <v>1</v>
      </c>
      <c r="K69" s="186">
        <v>1</v>
      </c>
      <c r="L69" s="186" t="s">
        <v>248</v>
      </c>
      <c r="M69" s="186" t="s">
        <v>248</v>
      </c>
      <c r="N69" s="186" t="s">
        <v>248</v>
      </c>
      <c r="O69" s="186">
        <v>1</v>
      </c>
      <c r="P69" s="186">
        <v>1</v>
      </c>
      <c r="Q69" s="186" t="s">
        <v>248</v>
      </c>
      <c r="R69" s="186" t="s">
        <v>248</v>
      </c>
      <c r="S69" s="186" t="s">
        <v>248</v>
      </c>
      <c r="T69" s="186" t="s">
        <v>248</v>
      </c>
      <c r="U69" s="186" t="s">
        <v>248</v>
      </c>
      <c r="V69" s="186" t="s">
        <v>248</v>
      </c>
      <c r="W69" s="186" t="s">
        <v>248</v>
      </c>
      <c r="X69" s="186" t="s">
        <v>248</v>
      </c>
      <c r="Y69" s="186" t="s">
        <v>248</v>
      </c>
      <c r="Z69" s="186" t="s">
        <v>248</v>
      </c>
      <c r="AA69" s="186" t="s">
        <v>248</v>
      </c>
      <c r="AB69" s="186" t="s">
        <v>248</v>
      </c>
      <c r="AC69" s="186" t="s">
        <v>248</v>
      </c>
      <c r="AD69" s="186" t="s">
        <v>248</v>
      </c>
      <c r="AE69" s="186" t="s">
        <v>248</v>
      </c>
      <c r="AF69" s="186" t="s">
        <v>248</v>
      </c>
      <c r="AG69" s="186" t="s">
        <v>248</v>
      </c>
      <c r="AH69" s="186" t="s">
        <v>248</v>
      </c>
      <c r="AI69" s="186" t="s">
        <v>248</v>
      </c>
      <c r="AJ69" s="186" t="s">
        <v>248</v>
      </c>
      <c r="AK69" s="186" t="s">
        <v>248</v>
      </c>
      <c r="AL69" s="186">
        <v>1</v>
      </c>
      <c r="AM69" s="186" t="s">
        <v>248</v>
      </c>
      <c r="AN69" s="186" t="s">
        <v>248</v>
      </c>
      <c r="AO69" s="186">
        <v>2</v>
      </c>
      <c r="AP69" s="186" t="s">
        <v>248</v>
      </c>
      <c r="AQ69" s="186">
        <v>2</v>
      </c>
      <c r="AR69" s="186" t="s">
        <v>248</v>
      </c>
      <c r="AS69" s="186" t="s">
        <v>248</v>
      </c>
      <c r="AT69" s="186" t="s">
        <v>248</v>
      </c>
      <c r="AU69" s="186" t="s">
        <v>248</v>
      </c>
      <c r="AV69" s="186">
        <v>2</v>
      </c>
      <c r="AW69" s="186">
        <v>1</v>
      </c>
      <c r="AX69" s="186" t="s">
        <v>248</v>
      </c>
      <c r="AY69" s="186" t="s">
        <v>248</v>
      </c>
      <c r="AZ69" s="186" t="s">
        <v>248</v>
      </c>
      <c r="BA69" s="186" t="s">
        <v>248</v>
      </c>
      <c r="BB69" s="186" t="s">
        <v>248</v>
      </c>
      <c r="BC69" s="186" t="s">
        <v>248</v>
      </c>
      <c r="BD69" s="186" t="s">
        <v>248</v>
      </c>
      <c r="BE69" s="186" t="s">
        <v>248</v>
      </c>
      <c r="BF69" s="186" t="s">
        <v>248</v>
      </c>
      <c r="BG69" s="186" t="s">
        <v>248</v>
      </c>
      <c r="BH69" s="186" t="s">
        <v>248</v>
      </c>
      <c r="BI69" s="186" t="s">
        <v>248</v>
      </c>
      <c r="BJ69" s="186" t="s">
        <v>248</v>
      </c>
      <c r="BK69" s="186" t="s">
        <v>248</v>
      </c>
      <c r="BL69" s="186" t="s">
        <v>248</v>
      </c>
      <c r="BM69" s="186" t="s">
        <v>248</v>
      </c>
      <c r="BN69" s="186" t="s">
        <v>248</v>
      </c>
      <c r="BO69" s="186" t="s">
        <v>248</v>
      </c>
      <c r="BP69" s="186" t="s">
        <v>248</v>
      </c>
      <c r="BQ69" s="186" t="s">
        <v>248</v>
      </c>
      <c r="BR69" s="186" t="s">
        <v>248</v>
      </c>
      <c r="BS69" s="186">
        <v>2</v>
      </c>
      <c r="BT69" s="186" t="s">
        <v>248</v>
      </c>
      <c r="BU69" s="186">
        <v>2</v>
      </c>
      <c r="BV69" s="186" t="s">
        <v>248</v>
      </c>
      <c r="BW69" s="186">
        <v>2</v>
      </c>
      <c r="BX69" s="186">
        <v>2</v>
      </c>
      <c r="BY69" s="186" t="s">
        <v>248</v>
      </c>
      <c r="BZ69" s="186">
        <v>2</v>
      </c>
      <c r="CA69" s="186" t="s">
        <v>248</v>
      </c>
      <c r="CB69" s="186">
        <v>2</v>
      </c>
      <c r="CC69" s="186" t="s">
        <v>248</v>
      </c>
      <c r="CD69" s="186">
        <v>2</v>
      </c>
      <c r="CE69" s="186"/>
      <c r="CF69" s="186"/>
      <c r="CG69" s="186">
        <v>1</v>
      </c>
      <c r="CH69" s="186" t="s">
        <v>248</v>
      </c>
      <c r="CI69" s="186" t="s">
        <v>248</v>
      </c>
      <c r="CJ69" s="186" t="s">
        <v>248</v>
      </c>
      <c r="CK69" s="186" t="s">
        <v>248</v>
      </c>
      <c r="CL69" s="186" t="s">
        <v>248</v>
      </c>
      <c r="CM69" s="186" t="s">
        <v>248</v>
      </c>
      <c r="CN69" s="186" t="s">
        <v>248</v>
      </c>
      <c r="CO69" s="186" t="s">
        <v>248</v>
      </c>
      <c r="CP69" s="186" t="s">
        <v>248</v>
      </c>
      <c r="CQ69" s="186" t="s">
        <v>248</v>
      </c>
      <c r="CR69" s="186" t="s">
        <v>248</v>
      </c>
      <c r="CS69" s="186" t="s">
        <v>248</v>
      </c>
      <c r="CT69" s="186" t="s">
        <v>248</v>
      </c>
      <c r="CU69" s="186" t="s">
        <v>248</v>
      </c>
      <c r="CV69" s="186" t="s">
        <v>248</v>
      </c>
      <c r="CW69" s="186">
        <v>2</v>
      </c>
      <c r="CX69" s="186" t="s">
        <v>248</v>
      </c>
      <c r="CY69" s="186" t="s">
        <v>248</v>
      </c>
      <c r="CZ69" s="186" t="s">
        <v>248</v>
      </c>
      <c r="DA69" s="186" t="s">
        <v>248</v>
      </c>
      <c r="DB69" s="186" t="s">
        <v>248</v>
      </c>
      <c r="DC69" s="186" t="s">
        <v>248</v>
      </c>
      <c r="DD69" s="186" t="s">
        <v>248</v>
      </c>
      <c r="DE69" s="186" t="s">
        <v>248</v>
      </c>
      <c r="DF69" s="186">
        <v>1</v>
      </c>
      <c r="DG69" s="186" t="s">
        <v>248</v>
      </c>
      <c r="DH69" s="186" t="s">
        <v>248</v>
      </c>
      <c r="DI69" s="186" t="s">
        <v>248</v>
      </c>
      <c r="DJ69" s="186" t="s">
        <v>248</v>
      </c>
      <c r="DK69" s="186" t="s">
        <v>248</v>
      </c>
      <c r="DL69" s="186" t="s">
        <v>248</v>
      </c>
      <c r="DM69" s="186" t="s">
        <v>248</v>
      </c>
      <c r="DN69" s="186" t="s">
        <v>248</v>
      </c>
      <c r="DO69" s="186" t="s">
        <v>248</v>
      </c>
      <c r="DP69" s="186" t="s">
        <v>248</v>
      </c>
      <c r="DQ69" s="186" t="s">
        <v>248</v>
      </c>
      <c r="DR69" s="186" t="s">
        <v>248</v>
      </c>
      <c r="DS69" s="186" t="s">
        <v>248</v>
      </c>
      <c r="DT69" s="186" t="s">
        <v>248</v>
      </c>
      <c r="DU69" s="186" t="s">
        <v>248</v>
      </c>
      <c r="DV69" s="186" t="s">
        <v>248</v>
      </c>
      <c r="DW69" s="186" t="s">
        <v>248</v>
      </c>
      <c r="DX69" s="186" t="s">
        <v>248</v>
      </c>
      <c r="DY69" s="186" t="s">
        <v>248</v>
      </c>
      <c r="DZ69" s="186" t="s">
        <v>248</v>
      </c>
      <c r="EA69" s="186" t="s">
        <v>248</v>
      </c>
      <c r="EB69" s="186" t="s">
        <v>248</v>
      </c>
      <c r="EC69" s="186" t="s">
        <v>248</v>
      </c>
      <c r="ED69" s="186" t="s">
        <v>248</v>
      </c>
      <c r="EE69" s="186" t="s">
        <v>248</v>
      </c>
      <c r="EF69" s="186" t="s">
        <v>248</v>
      </c>
      <c r="EG69" s="186" t="s">
        <v>248</v>
      </c>
      <c r="EH69" s="186" t="s">
        <v>248</v>
      </c>
      <c r="EI69" s="186" t="s">
        <v>248</v>
      </c>
      <c r="EJ69" s="186" t="s">
        <v>248</v>
      </c>
      <c r="EK69" s="186" t="s">
        <v>248</v>
      </c>
      <c r="EL69" s="184" t="s">
        <v>248</v>
      </c>
      <c r="EM69" s="184" t="s">
        <v>248</v>
      </c>
      <c r="EN69" s="184" t="s">
        <v>248</v>
      </c>
      <c r="EO69" s="186" t="s">
        <v>248</v>
      </c>
      <c r="EP69" s="186" t="s">
        <v>248</v>
      </c>
      <c r="EQ69" s="186" t="s">
        <v>248</v>
      </c>
      <c r="ER69" s="186" t="s">
        <v>248</v>
      </c>
      <c r="ES69" s="186" t="s">
        <v>248</v>
      </c>
      <c r="ET69" s="186" t="s">
        <v>248</v>
      </c>
      <c r="EU69" s="186" t="s">
        <v>248</v>
      </c>
      <c r="EV69" s="186" t="s">
        <v>248</v>
      </c>
      <c r="EW69" s="186" t="s">
        <v>248</v>
      </c>
      <c r="EX69" s="186" t="s">
        <v>248</v>
      </c>
      <c r="EY69" s="186" t="s">
        <v>248</v>
      </c>
      <c r="EZ69" s="186" t="s">
        <v>248</v>
      </c>
      <c r="FA69" s="186" t="s">
        <v>248</v>
      </c>
      <c r="FB69" s="186" t="s">
        <v>248</v>
      </c>
      <c r="FC69" s="186" t="s">
        <v>248</v>
      </c>
      <c r="FD69" s="186" t="s">
        <v>248</v>
      </c>
      <c r="FE69" s="186" t="s">
        <v>248</v>
      </c>
      <c r="FF69" s="186" t="s">
        <v>248</v>
      </c>
      <c r="FG69" s="186" t="s">
        <v>248</v>
      </c>
      <c r="FH69" s="186" t="s">
        <v>248</v>
      </c>
      <c r="FI69" s="186" t="s">
        <v>248</v>
      </c>
      <c r="FJ69" s="186" t="s">
        <v>248</v>
      </c>
      <c r="FK69" s="186" t="s">
        <v>248</v>
      </c>
      <c r="FL69" s="186" t="s">
        <v>248</v>
      </c>
      <c r="FM69" s="186" t="s">
        <v>248</v>
      </c>
      <c r="FN69" s="186" t="s">
        <v>248</v>
      </c>
      <c r="FO69" s="186" t="s">
        <v>248</v>
      </c>
      <c r="FP69" s="186" t="s">
        <v>248</v>
      </c>
      <c r="FQ69" s="187" t="s">
        <v>248</v>
      </c>
      <c r="FR69" s="187" t="s">
        <v>248</v>
      </c>
      <c r="FS69" s="186">
        <v>2</v>
      </c>
      <c r="FT69" s="186">
        <v>2</v>
      </c>
      <c r="FU69" s="186">
        <v>2</v>
      </c>
      <c r="FV69" s="186">
        <v>2</v>
      </c>
      <c r="FW69" s="186">
        <v>1</v>
      </c>
      <c r="FX69" s="186">
        <v>2</v>
      </c>
      <c r="FY69" s="186">
        <v>2</v>
      </c>
      <c r="FZ69" s="186">
        <v>2</v>
      </c>
      <c r="GA69" s="186" t="s">
        <v>248</v>
      </c>
      <c r="GB69" s="186" t="s">
        <v>248</v>
      </c>
      <c r="GC69" s="186">
        <v>2</v>
      </c>
      <c r="GD69" s="186">
        <v>1</v>
      </c>
      <c r="GE69" s="186" t="s">
        <v>248</v>
      </c>
      <c r="GF69" s="186" t="s">
        <v>248</v>
      </c>
      <c r="GG69" s="186" t="s">
        <v>248</v>
      </c>
      <c r="GH69" s="186" t="s">
        <v>248</v>
      </c>
      <c r="GI69" s="186" t="s">
        <v>248</v>
      </c>
      <c r="GJ69" s="186" t="s">
        <v>248</v>
      </c>
      <c r="GK69" s="186" t="s">
        <v>248</v>
      </c>
      <c r="GL69" s="186" t="s">
        <v>248</v>
      </c>
      <c r="GM69" s="186" t="s">
        <v>248</v>
      </c>
      <c r="GN69" s="186" t="s">
        <v>248</v>
      </c>
      <c r="GO69" s="186" t="s">
        <v>248</v>
      </c>
      <c r="GP69" s="186" t="s">
        <v>248</v>
      </c>
      <c r="GQ69" s="186" t="s">
        <v>248</v>
      </c>
      <c r="GR69" s="186" t="s">
        <v>248</v>
      </c>
      <c r="GS69" s="186" t="s">
        <v>248</v>
      </c>
      <c r="GT69" s="186" t="s">
        <v>248</v>
      </c>
      <c r="GU69" s="186" t="s">
        <v>248</v>
      </c>
      <c r="GV69" s="186" t="s">
        <v>248</v>
      </c>
      <c r="GW69" s="186" t="s">
        <v>248</v>
      </c>
      <c r="GX69" s="186" t="s">
        <v>248</v>
      </c>
      <c r="GY69" s="186" t="s">
        <v>248</v>
      </c>
      <c r="GZ69" s="261" t="s">
        <v>248</v>
      </c>
      <c r="HA69" s="261" t="s">
        <v>248</v>
      </c>
      <c r="HB69" s="188">
        <f t="shared" ref="HB69" si="0">SUM(G69:GE69)</f>
        <v>53</v>
      </c>
    </row>
    <row r="70" spans="1:211" ht="24.9" customHeight="1" thickBot="1" x14ac:dyDescent="0.35">
      <c r="A70" s="108" t="str">
        <f t="shared" ref="A70:D70" si="1">A69</f>
        <v>Prod.-Q-5</v>
      </c>
      <c r="B70" s="108" t="str">
        <f t="shared" si="1"/>
        <v>Pracownik Produkcji</v>
      </c>
      <c r="C70" s="108" t="str">
        <f t="shared" si="1"/>
        <v>ŁB</v>
      </c>
      <c r="D70" s="108">
        <f t="shared" si="1"/>
        <v>2180</v>
      </c>
      <c r="E70" s="395"/>
      <c r="F70" s="189" t="s">
        <v>375</v>
      </c>
      <c r="G70" s="192">
        <f>IF(INDEX(tab_MinKomp[Przepisy BHP / BHP Vorschriften],MATCH($B69,tab_MinKomp[[Stanowisko / Position ]:[Stanowisko / Position ]],0))="n/a","n/a",G69-INDEX(tab_MinKomp[Przepisy BHP / BHP Vorschriften],MATCH($B69,tab_MinKomp[[Stanowisko / Position ]:[Stanowisko / Position ]],0)))</f>
        <v>0</v>
      </c>
      <c r="H70" s="193">
        <f>IF(INDEX(tab_MinKomp[Przepisy PPOŻ / Brandschutzbestimmungen],MATCH($B69,tab_MinKomp[[Stanowisko / Position ]:[Stanowisko / Position ]],0))="n/a","n/a",H69-INDEX(tab_MinKomp[Przepisy PPOŻ / Brandschutzbestimmungen],MATCH($B69,tab_MinKomp[[Stanowisko / Position ]:[Stanowisko / Position ]],0)))</f>
        <v>0</v>
      </c>
      <c r="I70" s="193">
        <f>IF(INDEX(tab_MinKomp[Ryzyko zawodowe na stanowiskach pracyv/ Berufliche Risiken an Arbeitsstellen],MATCH($B69,tab_MinKomp[[Stanowisko / Position ]:[Stanowisko / Position ]],0))="n/a","n/a",I69-INDEX(tab_MinKomp[Ryzyko zawodowe na stanowiskach pracyv/ Berufliche Risiken an Arbeitsstellen],MATCH($B69,tab_MinKomp[[Stanowisko / Position ]:[Stanowisko / Position ]],0)))</f>
        <v>0</v>
      </c>
      <c r="J70" s="193">
        <f>IF(INDEX(tab_MinKomp[Gospodarka substancjami niebezpiecznymi / Gefahrstoffmanagement],MATCH($B69,tab_MinKomp[[Stanowisko / Position ]:[Stanowisko / Position ]],0))="n/a","n/a",J69-INDEX(tab_MinKomp[Gospodarka substancjami niebezpiecznymi / Gefahrstoffmanagement],MATCH($B69,tab_MinKomp[[Stanowisko / Position ]:[Stanowisko / Position ]],0)))</f>
        <v>0</v>
      </c>
      <c r="K70" s="193">
        <f>IF(INDEX(tab_MinKomp[Gospodarka odpadami / Abfallwirtschaft],MATCH($B69,tab_MinKomp[[Stanowisko / Position ]:[Stanowisko / Position ]],0))="n/a","n/a",K69-INDEX(tab_MinKomp[Gospodarka odpadami / Abfallwirtschaft],MATCH($B69,tab_MinKomp[[Stanowisko / Position ]:[Stanowisko / Position ]],0)))</f>
        <v>0</v>
      </c>
      <c r="L70" s="194" t="str">
        <f>IF(INDEX(tab_MinKomp[Przepisy kodeksu pracy / Bestimmungen des Arbeitsgesetzes],MATCH($B69,tab_MinKomp[[Stanowisko / Position ]:[Stanowisko / Position ]],0))="n/a","n/a",L69-INDEX(tab_MinKomp[Przepisy kodeksu pracy / Bestimmungen des Arbeitsgesetzes],MATCH($B69,tab_MinKomp[[Stanowisko / Position ]:[Stanowisko / Position ]],0)))</f>
        <v>n/a</v>
      </c>
      <c r="M70" s="195" t="str">
        <f>IF(INDEX(tab_MinKomp[Przepisy o ub.społ. ZUS  / Sozialversicherungsvorschriften],MATCH($B69,tab_MinKomp[[Stanowisko / Position ]:[Stanowisko / Position ]],0))="n/a","n/a",M69-INDEX(tab_MinKomp[Przepisy o ub.społ. ZUS  / Sozialversicherungsvorschriften],MATCH($B69,tab_MinKomp[[Stanowisko / Position ]:[Stanowisko / Position ]],0)))</f>
        <v>n/a</v>
      </c>
      <c r="N70" s="194" t="str">
        <f>IF(INDEX(tab_MinKomp[PRZEPISY O PDOF /persönlich Einkommensteuergesetz ],MATCH($B69,tab_MinKomp[[Stanowisko / Position ]:[Stanowisko / Position ]],0))="n/a","n/a",N69-INDEX(tab_MinKomp[PRZEPISY O PDOF /persönlich Einkommensteuergesetz ],MATCH($B69,tab_MinKomp[[Stanowisko / Position ]:[Stanowisko / Position ]],0)))</f>
        <v>n/a</v>
      </c>
      <c r="O70" s="194">
        <f>IF(INDEX(tab_MinKomp[Regulamin pracy / Arbeitsordnung],MATCH($B69,tab_MinKomp[[Stanowisko / Position ]:[Stanowisko / Position ]],0))="n/a","n/a",O69-INDEX(tab_MinKomp[Regulamin pracy / Arbeitsordnung],MATCH($B69,tab_MinKomp[[Stanowisko / Position ]:[Stanowisko / Position ]],0)))</f>
        <v>0</v>
      </c>
      <c r="P70" s="194">
        <f>IF(INDEX(tab_MinKomp[Regulamin wynagradzania / Vergütungsordnung],MATCH($B69,tab_MinKomp[[Stanowisko / Position ]:[Stanowisko / Position ]],0))="n/a","n/a",P69-INDEX(tab_MinKomp[Regulamin wynagradzania / Vergütungsordnung],MATCH($B69,tab_MinKomp[[Stanowisko / Position ]:[Stanowisko / Position ]],0)))</f>
        <v>0</v>
      </c>
      <c r="Q70" s="194" t="str">
        <f>IF(INDEX(tab_MinKomp[System R2PŁATNIK PRO: Płace / Lohnabrechnung],MATCH($B69,tab_MinKomp[[Stanowisko / Position ]:[Stanowisko / Position ]],0))="n/a","n/a",Q69-INDEX(tab_MinKomp[System R2PŁATNIK PRO: Płace / Lohnabrechnung],MATCH($B69,tab_MinKomp[[Stanowisko / Position ]:[Stanowisko / Position ]],0)))</f>
        <v>n/a</v>
      </c>
      <c r="R70" s="194" t="str">
        <f>IF(INDEX(tab_MinKomp[SystemR2PŁATNIK PRO: KADRY / Personaldaten],MATCH($B69,tab_MinKomp[[Stanowisko / Position ]:[Stanowisko / Position ]],0))="n/a","n/a",R69-INDEX(tab_MinKomp[SystemR2PŁATNIK PRO: KADRY / Personaldaten],MATCH($B69,tab_MinKomp[[Stanowisko / Position ]:[Stanowisko / Position ]],0)))</f>
        <v>n/a</v>
      </c>
      <c r="S70" s="194" t="str">
        <f>IF(INDEX(tab_MinKomp[SYSTEM R2PŁATNIK PRO: zarządzanie pracownikami / Arbeitsverwaltung],MATCH($B69,tab_MinKomp[[Stanowisko / Position ]:[Stanowisko / Position ]],0))="n/a","n/a",S69-INDEX(tab_MinKomp[SYSTEM R2PŁATNIK PRO: zarządzanie pracownikami / Arbeitsverwaltung],MATCH($B69,tab_MinKomp[[Stanowisko / Position ]:[Stanowisko / Position ]],0)))</f>
        <v>n/a</v>
      </c>
      <c r="T70" s="194" t="str">
        <f>IF(INDEX(tab_MinKomp[Doradztwo, wsparcie personalne / Personalberatung und Unterstützung],MATCH($B69,tab_MinKomp[[Stanowisko / Position ]:[Stanowisko / Position ]],0))="n/a","n/a",T69-INDEX(tab_MinKomp[Doradztwo, wsparcie personalne / Personalberatung und Unterstützung],MATCH($B69,tab_MinKomp[[Stanowisko / Position ]:[Stanowisko / Position ]],0)))</f>
        <v>n/a</v>
      </c>
      <c r="U70" s="194" t="str">
        <f>IF(INDEX(tab_MinKomp[Przepisy o podatku VAT / MwSt.- Gesetz],MATCH($B69,tab_MinKomp[[Stanowisko / Position ]:[Stanowisko / Position ]],0))="n/a","n/a",U69-INDEX(tab_MinKomp[Przepisy o podatku VAT / MwSt.- Gesetz],MATCH($B69,tab_MinKomp[[Stanowisko / Position ]:[Stanowisko / Position ]],0)))</f>
        <v>n/a</v>
      </c>
      <c r="V70" s="194" t="str">
        <f>IF(INDEX(tab_MinKomp[PrzepisyPDOP / geschäftlich Einkommensteuergesetz],MATCH($B69,tab_MinKomp[[Stanowisko / Position ]:[Stanowisko / Position ]],0))="n/a","n/a",V69-INDEX(tab_MinKomp[PrzepisyPDOP / geschäftlich Einkommensteuergesetz],MATCH($B69,tab_MinKomp[[Stanowisko / Position ]:[Stanowisko / Position ]],0)))</f>
        <v>n/a</v>
      </c>
      <c r="W70" s="194" t="str">
        <f>IF(INDEX(tab_MinKomp[System BAAN / FINANSE (FIBU)],MATCH($B69,tab_MinKomp[[Stanowisko / Position ]:[Stanowisko / Position ]],0))="n/a","n/a",W69-INDEX(tab_MinKomp[System BAAN / FINANSE (FIBU)],MATCH($B69,tab_MinKomp[[Stanowisko / Position ]:[Stanowisko / Position ]],0)))</f>
        <v>n/a</v>
      </c>
      <c r="X70" s="194" t="str">
        <f>IF(INDEX(tab_MinKomp[Systemy pomocnicze / Hilfssysteme(STOCKPROGRAM, KALK2000 etc.)],MATCH($B69,tab_MinKomp[[Stanowisko / Position ]:[Stanowisko / Position ]],0))="n/a","n/a",X69-INDEX(tab_MinKomp[Systemy pomocnicze / Hilfssysteme(STOCKPROGRAM, KALK2000 etc.)],MATCH($B69,tab_MinKomp[[Stanowisko / Position ]:[Stanowisko / Position ]],0)))</f>
        <v>n/a</v>
      </c>
      <c r="Y70" s="194" t="str">
        <f>IF(INDEX(tab_MinKomp[Polityka rachunkowości / Buchführungspolitik],MATCH($B69,tab_MinKomp[[Stanowisko / Position ]:[Stanowisko / Position ]],0))="n/a","n/a",Y69-INDEX(tab_MinKomp[Polityka rachunkowości / Buchführungspolitik],MATCH($B69,tab_MinKomp[[Stanowisko / Position ]:[Stanowisko / Position ]],0)))</f>
        <v>n/a</v>
      </c>
      <c r="Z70" s="194" t="str">
        <f>IF(INDEX(tab_MinKomp[Ustawa o rachunkowości / Rechnungslegungsgesetz],MATCH($B69,tab_MinKomp[[Stanowisko / Position ]:[Stanowisko / Position ]],0))="n/a","n/a",Z69-INDEX(tab_MinKomp[Ustawa o rachunkowości / Rechnungslegungsgesetz],MATCH($B69,tab_MinKomp[[Stanowisko / Position ]:[Stanowisko / Position ]],0)))</f>
        <v>n/a</v>
      </c>
      <c r="AA70" s="194" t="str">
        <f>IF(INDEX(tab_MinKomp[WORKFLOW - TS-100],MATCH($B69,tab_MinKomp[[Stanowisko / Position ]:[Stanowisko / Position ]],0))="n/a","n/a",AA69-INDEX(tab_MinKomp[WORKFLOW - TS-100],MATCH($B69,tab_MinKomp[[Stanowisko / Position ]:[Stanowisko / Position ]],0)))</f>
        <v>n/a</v>
      </c>
      <c r="AB70" s="194" t="str">
        <f>IF(INDEX(tab_MinKomp[WORKFLOW - SFMS],MATCH($B69,tab_MinKomp[[Stanowisko / Position ]:[Stanowisko / Position ]],0))="n/a","n/a",AB69-INDEX(tab_MinKomp[WORKFLOW - SFMS],MATCH($B69,tab_MinKomp[[Stanowisko / Position ]:[Stanowisko / Position ]],0)))</f>
        <v>n/a</v>
      </c>
      <c r="AC70" s="194" t="str">
        <f>IF(INDEX(tab_MinKomp[System ISO 9001:2015],MATCH($B69,tab_MinKomp[[Stanowisko / Position ]:[Stanowisko / Position ]],0))="n/a","n/a",AC69-INDEX(tab_MinKomp[System ISO 9001:2015],MATCH($B69,tab_MinKomp[[Stanowisko / Position ]:[Stanowisko / Position ]],0)))</f>
        <v>n/a</v>
      </c>
      <c r="AD70" s="194" t="str">
        <f>IF(INDEX(tab_MinKomp[System ISO 9001:2015],MATCH($B69,tab_MinKomp[[Stanowisko / Position ]:[Stanowisko / Position ]],0))="n/a","n/a",AD69-INDEX(tab_MinKomp[System ISO 9001:2015],MATCH($B69,tab_MinKomp[[Stanowisko / Position ]:[Stanowisko / Position ]],0)))</f>
        <v>n/a</v>
      </c>
      <c r="AE70" s="194" t="str">
        <f>IF(INDEX(tab_MinKomp[System ISO 9001:2015],MATCH($B69,tab_MinKomp[[Stanowisko / Position ]:[Stanowisko / Position ]],0))="n/a","n/a",AE69-INDEX(tab_MinKomp[System ISO 9001:2015],MATCH($B69,tab_MinKomp[[Stanowisko / Position ]:[Stanowisko / Position ]],0)))</f>
        <v>n/a</v>
      </c>
      <c r="AF70" s="194" t="str">
        <f>IF(INDEX(tab_MinKomp[System ISO 9001:2015],MATCH($B69,tab_MinKomp[[Stanowisko / Position ]:[Stanowisko / Position ]],0))="n/a","n/a",AF69-INDEX(tab_MinKomp[System ISO 9001:2015],MATCH($B69,tab_MinKomp[[Stanowisko / Position ]:[Stanowisko / Position ]],0)))</f>
        <v>n/a</v>
      </c>
      <c r="AG70" s="194" t="str">
        <f>IF(INDEX(tab_MinKomp[Wymagania VDA 6.3 Process / Forderungen],MATCH($B69,tab_MinKomp[[Stanowisko / Position ]:[Stanowisko / Position ]],0))="n/a","n/a",AG69-INDEX(tab_MinKomp[Wymagania VDA 6.3 Process / Forderungen],MATCH($B69,tab_MinKomp[[Stanowisko / Position ]:[Stanowisko / Position ]],0)))</f>
        <v>n/a</v>
      </c>
      <c r="AH70" s="194" t="str">
        <f>IF(INDEX(tab_MinKomp[Wymagania VDA 6.5 Product / Forderungen],MATCH($B69,tab_MinKomp[[Stanowisko / Position ]:[Stanowisko / Position ]],0))="n/a","n/a",AH69-INDEX(tab_MinKomp[Wymagania VDA 6.5 Product / Forderungen],MATCH($B69,tab_MinKomp[[Stanowisko / Position ]:[Stanowisko / Position ]],0)))</f>
        <v>n/a</v>
      </c>
      <c r="AI70" s="194" t="str">
        <f>IF(INDEX(tab_MinKomp[System ISO 9001:2015],MATCH($B69,tab_MinKomp[[Stanowisko / Position ]:[Stanowisko / Position ]],0))="n/a","n/a",AI69-INDEX(tab_MinKomp[System ISO 9001:2015],MATCH($B69,tab_MinKomp[[Stanowisko / Position ]:[Stanowisko / Position ]],0)))</f>
        <v>n/a</v>
      </c>
      <c r="AJ70" s="194" t="str">
        <f>IF(INDEX(tab_MinKomp[Auditor systemu ISO 17021:2018],MATCH($B69,tab_MinKomp[[Stanowisko / Position ]:[Stanowisko / Position ]],0))="n/a","n/a",AJ69-INDEX(tab_MinKomp[Auditor systemu ISO 17021:2018],MATCH($B69,tab_MinKomp[[Stanowisko / Position ]:[Stanowisko / Position ]],0)))</f>
        <v>n/a</v>
      </c>
      <c r="AK70" s="194" t="str">
        <f>IF(INDEX(tab_MinKomp[Pełnomocnik systemu / Systemvertreter],MATCH($B69,tab_MinKomp[[Stanowisko / Position ]:[Stanowisko / Position ]],0))="n/a","n/a",AK69-INDEX(tab_MinKomp[Pełnomocnik systemu / Systemvertreter],MATCH($B69,tab_MinKomp[[Stanowisko / Position ]:[Stanowisko / Position ]],0)))</f>
        <v>n/a</v>
      </c>
      <c r="AL70" s="194">
        <f>IF(INDEX(tab_MinKomp[Polityka Etyczna - Compliance],MATCH($B69,tab_MinKomp[[Stanowisko / Position ]:[Stanowisko / Position ]],0))="n/a","n/a",AL69-INDEX(tab_MinKomp[Polityka Etyczna - Compliance],MATCH($B69,tab_MinKomp[[Stanowisko / Position ]:[Stanowisko / Position ]],0)))</f>
        <v>0</v>
      </c>
      <c r="AM70" s="194" t="str">
        <f>IF(INDEX(tab_MinKomp[WDRAŻANIE NOWYCH PROJEKTÓW/ PROCEDURA CTM],MATCH($B69,tab_MinKomp[[Stanowisko / Position ]:[Stanowisko / Position ]],0))="n/a","n/a",AM69-INDEX(tab_MinKomp[WDRAŻANIE NOWYCH PROJEKTÓW/ PROCEDURA CTM],MATCH($B69,tab_MinKomp[[Stanowisko / Position ]:[Stanowisko / Position ]],0)))</f>
        <v>n/a</v>
      </c>
      <c r="AN70" s="194" t="str">
        <f>IF(INDEX(tab_MinKomp[KAMIENIE MILOWE MSL/PIFF],MATCH($B69,tab_MinKomp[[Stanowisko / Position ]:[Stanowisko / Position ]],0))="n/a","n/a",AN69-INDEX(tab_MinKomp[KAMIENIE MILOWE MSL/PIFF],MATCH($B69,tab_MinKomp[[Stanowisko / Position ]:[Stanowisko / Position ]],0)))</f>
        <v>n/a</v>
      </c>
      <c r="AO70" s="194">
        <f>IF(INDEX(tab_MinKomp[CP],MATCH($B69,tab_MinKomp[[Stanowisko / Position ]:[Stanowisko / Position ]],0))="n/a","n/a",AO69-INDEX(tab_MinKomp[CP],MATCH($B69,tab_MinKomp[[Stanowisko / Position ]:[Stanowisko / Position ]],0)))</f>
        <v>1</v>
      </c>
      <c r="AP70" s="194" t="str">
        <f>IF(INDEX(tab_MinKomp[FMEA],MATCH($B69,tab_MinKomp[[Stanowisko / Position ]:[Stanowisko / Position ]],0))="n/a","n/a",AP69-INDEX(tab_MinKomp[FMEA],MATCH($B69,tab_MinKomp[[Stanowisko / Position ]:[Stanowisko / Position ]],0)))</f>
        <v>n/a</v>
      </c>
      <c r="AQ70" s="194">
        <f>IF(INDEX(tab_MinKomp[FLOW CHART],MATCH($B69,tab_MinKomp[[Stanowisko / Position ]:[Stanowisko / Position ]],0))="n/a","n/a",AQ69-INDEX(tab_MinKomp[FLOW CHART],MATCH($B69,tab_MinKomp[[Stanowisko / Position ]:[Stanowisko / Position ]],0)))</f>
        <v>1</v>
      </c>
      <c r="AR70" s="194" t="str">
        <f>IF(INDEX(tab_MinKomp[APQP],MATCH($B69,tab_MinKomp[[Stanowisko / Position ]:[Stanowisko / Position ]],0))="n/a","n/a",AR69-INDEX(tab_MinKomp[APQP],MATCH($B69,tab_MinKomp[[Stanowisko / Position ]:[Stanowisko / Position ]],0)))</f>
        <v>n/a</v>
      </c>
      <c r="AS70" s="194" t="str">
        <f>IF(INDEX(tab_MinKomp[MSA],MATCH($B69,tab_MinKomp[[Stanowisko / Position ]:[Stanowisko / Position ]],0))="n/a","n/a",AS69-INDEX(tab_MinKomp[MSA],MATCH($B69,tab_MinKomp[[Stanowisko / Position ]:[Stanowisko / Position ]],0)))</f>
        <v>n/a</v>
      </c>
      <c r="AT70" s="194" t="str">
        <f>IF(INDEX(tab_MinKomp[SPC],MATCH($B69,tab_MinKomp[[Stanowisko / Position ]:[Stanowisko / Position ]],0))="n/a","n/a",AT69-INDEX(tab_MinKomp[SPC],MATCH($B69,tab_MinKomp[[Stanowisko / Position ]:[Stanowisko / Position ]],0)))</f>
        <v>n/a</v>
      </c>
      <c r="AU70" s="194" t="str">
        <f>IF(INDEX(tab_MinKomp[CSR (SPECYFICZNE WYMAGANIA KLIENTA)],MATCH($B69,tab_MinKomp[[Stanowisko / Position ]:[Stanowisko / Position ]],0))="n/a","n/a",AU69-INDEX(tab_MinKomp[CSR (SPECYFICZNE WYMAGANIA KLIENTA)],MATCH($B69,tab_MinKomp[[Stanowisko / Position ]:[Stanowisko / Position ]],0)))</f>
        <v>n/a</v>
      </c>
      <c r="AV70" s="194">
        <f>IF(INDEX(tab_MinKomp[5S],MATCH($B69,tab_MinKomp[[Stanowisko / Position ]:[Stanowisko / Position ]],0))="n/a","n/a",AV69-INDEX(tab_MinKomp[5S],MATCH($B69,tab_MinKomp[[Stanowisko / Position ]:[Stanowisko / Position ]],0)))</f>
        <v>0</v>
      </c>
      <c r="AW70" s="194">
        <f>IF(INDEX(tab_MinKomp[LEAN MANAGEMENT],MATCH($B69,tab_MinKomp[[Stanowisko / Position ]:[Stanowisko / Position ]],0))="n/a","n/a",AW69-INDEX(tab_MinKomp[LEAN MANAGEMENT],MATCH($B69,tab_MinKomp[[Stanowisko / Position ]:[Stanowisko / Position ]],0)))</f>
        <v>0</v>
      </c>
      <c r="AX70" s="194" t="str">
        <f>IF(INDEX(tab_MinKomp[5R],MATCH($B69,tab_MinKomp[[Stanowisko / Position ]:[Stanowisko / Position ]],0))="n/a","n/a",AX69-INDEX(tab_MinKomp[5R],MATCH($B69,tab_MinKomp[[Stanowisko / Position ]:[Stanowisko / Position ]],0)))</f>
        <v>n/a</v>
      </c>
      <c r="AY70" s="194" t="str">
        <f>IF(INDEX(tab_MinKomp[Six Sigma],MATCH($B69,tab_MinKomp[[Stanowisko / Position ]:[Stanowisko / Position ]],0))="n/a","n/a",AY69-INDEX(tab_MinKomp[Six Sigma],MATCH($B69,tab_MinKomp[[Stanowisko / Position ]:[Stanowisko / Position ]],0)))</f>
        <v>n/a</v>
      </c>
      <c r="AZ70" s="194" t="str">
        <f>IF(INDEX(tab_MinKomp[System BAAN / Distribution &amp; Supply Chain],MATCH($B69,tab_MinKomp[[Stanowisko / Position ]:[Stanowisko / Position ]],0))="n/a","n/a",AZ69-INDEX(tab_MinKomp[System BAAN / Distribution &amp; Supply Chain],MATCH($B69,tab_MinKomp[[Stanowisko / Position ]:[Stanowisko / Position ]],0)))</f>
        <v>n/a</v>
      </c>
      <c r="BA70" s="194" t="s">
        <v>248</v>
      </c>
      <c r="BB70" s="194" t="s">
        <v>248</v>
      </c>
      <c r="BC70" s="194" t="str">
        <f>IF(INDEX(tab_MinKomp[Organizacja dostaw / Versorgungsorganisation],MATCH($B69,tab_MinKomp[[Stanowisko / Position ]:[Stanowisko / Position ]],0))="n/a","n/a",BC69-INDEX(tab_MinKomp[Organizacja dostaw / Versorgungsorganisation],MATCH($B69,tab_MinKomp[[Stanowisko / Position ]:[Stanowisko / Position ]],0)))</f>
        <v>n/a</v>
      </c>
      <c r="BD70" s="194" t="str">
        <f>IF(INDEX(tab_MinKomp[Organizacja wysyłek / Organisation von Lieferungen],MATCH($B69,tab_MinKomp[[Stanowisko / Position ]:[Stanowisko / Position ]],0))="n/a","n/a",BD69-INDEX(tab_MinKomp[Organizacja wysyłek / Organisation von Lieferungen],MATCH($B69,tab_MinKomp[[Stanowisko / Position ]:[Stanowisko / Position ]],0)))</f>
        <v>n/a</v>
      </c>
      <c r="BE70" s="194" t="str">
        <f>IF(INDEX(tab_MinKomp[Analiza magazynowa - Program Polen.mdb / Inventuranalyse],MATCH($B69,tab_MinKomp[[Stanowisko / Position ]:[Stanowisko / Position ]],0))="n/a","n/a",BE69-INDEX(tab_MinKomp[Analiza magazynowa - Program Polen.mdb / Inventuranalyse],MATCH($B69,tab_MinKomp[[Stanowisko / Position ]:[Stanowisko / Position ]],0)))</f>
        <v>n/a</v>
      </c>
      <c r="BF70" s="190" t="str">
        <f>IF(INDEX(tab_MinKomp[MMOG (Materials Management Operations Guidelines)],MATCH($B69,tab_MinKomp[[Stanowisko / Position ]:[Stanowisko / Position ]],0))="n/a","n/a",BF69-INDEX(tab_MinKomp[MMOG (Materials Management Operations Guidelines)],MATCH($B69,tab_MinKomp[[Stanowisko / Position ]:[Stanowisko / Position ]],0)))</f>
        <v>n/a</v>
      </c>
      <c r="BG70" s="190" t="str">
        <f>IF(INDEX(tab_MinKomp[GPP],MATCH($B69,tab_MinKomp[[Stanowisko / Position ]:[Stanowisko / Position ]],0))="n/a","n/a",BG69-INDEX(tab_MinKomp[GPP],MATCH($B69,tab_MinKomp[[Stanowisko / Position ]:[Stanowisko / Position ]],0)))</f>
        <v>n/a</v>
      </c>
      <c r="BH70" s="190" t="str">
        <f>IF(INDEX(tab_MinKomp[AIAG (Automotive Industry Action Group)],MATCH($B69,tab_MinKomp[[Stanowisko / Position ]:[Stanowisko / Position ]],0))="n/a","n/a",BH69-INDEX(tab_MinKomp[AIAG (Automotive Industry Action Group)],MATCH($B69,tab_MinKomp[[Stanowisko / Position ]:[Stanowisko / Position ]],0)))</f>
        <v>n/a</v>
      </c>
      <c r="BI70" s="190" t="str">
        <f>IF(INDEX(tab_MinKomp[Super-G disputes],MATCH($B69,tab_MinKomp[[Stanowisko / Position ]:[Stanowisko / Position ]],0))="n/a","n/a",BI69-INDEX(tab_MinKomp[Super-G disputes],MATCH($B69,tab_MinKomp[[Stanowisko / Position ]:[Stanowisko / Position ]],0)))</f>
        <v>n/a</v>
      </c>
      <c r="BJ70" s="190" t="str">
        <f>IF(INDEX(tab_MinKomp[CMMS3/eDDL (Direct Data Link)],MATCH($B69,tab_MinKomp[[Stanowisko / Position ]:[Stanowisko / Position ]],0))="n/a","n/a",BJ69-INDEX(tab_MinKomp[CMMS3/eDDL (Direct Data Link)],MATCH($B69,tab_MinKomp[[Stanowisko / Position ]:[Stanowisko / Position ]],0)))</f>
        <v>n/a</v>
      </c>
      <c r="BK70" s="190" t="str">
        <f>IF(INDEX(tab_MinKomp[MP&amp;L (Material Planning and Logistics)],MATCH($B69,tab_MinKomp[[Stanowisko / Position ]:[Stanowisko / Position ]],0))="n/a","n/a",BK69-INDEX(tab_MinKomp[MP&amp;L (Material Planning and Logistics)],MATCH($B69,tab_MinKomp[[Stanowisko / Position ]:[Stanowisko / Position ]],0)))</f>
        <v>n/a</v>
      </c>
      <c r="BL70" s="190" t="str">
        <f>IF(INDEX(tab_MinKomp[Supplier delivery rating],MATCH($B69,tab_MinKomp[[Stanowisko / Position ]:[Stanowisko / Position ]],0))="n/a","n/a",BL69-INDEX(tab_MinKomp[Supplier delivery rating],MATCH($B69,tab_MinKomp[[Stanowisko / Position ]:[Stanowisko / Position ]],0)))</f>
        <v>n/a</v>
      </c>
      <c r="BM70" s="194" t="str">
        <f>IF(INDEX(tab_MinKomp[Planowanie produkcji / Produktionsplanung],MATCH($B69,tab_MinKomp[[Stanowisko / Position ]:[Stanowisko / Position ]],0))="n/a","n/a",BM69-INDEX(tab_MinKomp[Planowanie produkcji / Produktionsplanung],MATCH($B69,tab_MinKomp[[Stanowisko / Position ]:[Stanowisko / Position ]],0)))</f>
        <v>n/a</v>
      </c>
      <c r="BN70" s="194" t="str">
        <f>IF(INDEX(tab_MinKomp[Planowanie produkcji / Produktionsplanung],MATCH($B69,tab_MinKomp[[Stanowisko / Position ]:[Stanowisko / Position ]],0))="n/a","n/a",BN69-INDEX(tab_MinKomp[Planowanie produkcji / Produktionsplanung],MATCH($B69,tab_MinKomp[[Stanowisko / Position ]:[Stanowisko / Position ]],0)))</f>
        <v>n/a</v>
      </c>
      <c r="BO70" s="194" t="str">
        <f>IF(INDEX(tab_MinKomp[Planowanie produkcji / Produktionsplanung],MATCH($B69,tab_MinKomp[[Stanowisko / Position ]:[Stanowisko / Position ]],0))="n/a","n/a",BO69-INDEX(tab_MinKomp[Planowanie produkcji / Produktionsplanung],MATCH($B69,tab_MinKomp[[Stanowisko / Position ]:[Stanowisko / Position ]],0)))</f>
        <v>n/a</v>
      </c>
      <c r="BP70" s="194" t="str">
        <f>IF(INDEX(tab_MinKomp[Planowanie produkcji / Produktionsplanung],MATCH($B69,tab_MinKomp[[Stanowisko / Position ]:[Stanowisko / Position ]],0))="n/a","n/a",BP69-INDEX(tab_MinKomp[Planowanie produkcji / Produktionsplanung],MATCH($B69,tab_MinKomp[[Stanowisko / Position ]:[Stanowisko / Position ]],0)))</f>
        <v>n/a</v>
      </c>
      <c r="BQ70" s="194" t="s">
        <v>248</v>
      </c>
      <c r="BR70" s="194" t="str">
        <f>IF(INDEX(tab_MinKomp[Planowanie produkcji / Produktionsplanung],MATCH($B69,tab_MinKomp[[Stanowisko / Position ]:[Stanowisko / Position ]],0))="n/a","n/a",BR69-INDEX(tab_MinKomp[Planowanie produkcji / Produktionsplanung],MATCH($B69,tab_MinKomp[[Stanowisko / Position ]:[Stanowisko / Position ]],0)))</f>
        <v>n/a</v>
      </c>
      <c r="BS70" s="194">
        <f>IF(INDEX(tab_MinKomp[Obsługa maszyn Novapax / Novapax Maschinenbedienung],MATCH($B69,tab_MinKomp[[Stanowisko / Position ]:[Stanowisko / Position ]],0))="n/a","n/a",BS69-INDEX(tab_MinKomp[Obsługa maszyn Novapax / Novapax Maschinenbedienung],MATCH($B69,tab_MinKomp[[Stanowisko / Position ]:[Stanowisko / Position ]],0)))</f>
        <v>0</v>
      </c>
      <c r="BT70" s="194" t="str">
        <f>IF(INDEX(tab_MinKomp[Planowanie produkcji / Produktionsplanung],MATCH($B69,tab_MinKomp[[Stanowisko / Position ]:[Stanowisko / Position ]],0))="n/a","n/a",BT69-INDEX(tab_MinKomp[Planowanie produkcji / Produktionsplanung],MATCH($B69,tab_MinKomp[[Stanowisko / Position ]:[Stanowisko / Position ]],0)))</f>
        <v>n/a</v>
      </c>
      <c r="BU70" s="194">
        <f>IF(INDEX(tab_MinKomp[Obsługa maszyn Novapax / Novapax Maschinenbedienung],MATCH($B69,tab_MinKomp[[Stanowisko / Position ]:[Stanowisko / Position ]],0))="n/a","n/a",BU69-INDEX(tab_MinKomp[Obsługa maszyn Novapax / Novapax Maschinenbedienung],MATCH($B69,tab_MinKomp[[Stanowisko / Position ]:[Stanowisko / Position ]],0)))</f>
        <v>0</v>
      </c>
      <c r="BV70" s="194" t="str">
        <f>IF(INDEX(tab_MinKomp[Planowanie produkcji / Produktionsplanung],MATCH($B69,tab_MinKomp[[Stanowisko / Position ]:[Stanowisko / Position ]],0))="n/a","n/a",BV69-INDEX(tab_MinKomp[Planowanie produkcji / Produktionsplanung],MATCH($B69,tab_MinKomp[[Stanowisko / Position ]:[Stanowisko / Position ]],0)))</f>
        <v>n/a</v>
      </c>
      <c r="BW70" s="194">
        <f>IF(INDEX(tab_MinKomp[Obsługa maszyn Novapax / Novapax Maschinenbedienung],MATCH($B69,tab_MinKomp[[Stanowisko / Position ]:[Stanowisko / Position ]],0))="n/a","n/a",BW69-INDEX(tab_MinKomp[Obsługa maszyn Novapax / Novapax Maschinenbedienung],MATCH($B69,tab_MinKomp[[Stanowisko / Position ]:[Stanowisko / Position ]],0)))</f>
        <v>0</v>
      </c>
      <c r="BX70" s="194">
        <f>IF(INDEX(tab_MinKomp[Obsługa maszyn Novapax / Novapax Maschinenbedienung],MATCH($B69,tab_MinKomp[[Stanowisko / Position ]:[Stanowisko / Position ]],0))="n/a","n/a",BX69-INDEX(tab_MinKomp[Obsługa maszyn Novapax / Novapax Maschinenbedienung],MATCH($B69,tab_MinKomp[[Stanowisko / Position ]:[Stanowisko / Position ]],0)))</f>
        <v>0</v>
      </c>
      <c r="BY70" s="194" t="str">
        <f>IF(INDEX(tab_MinKomp[Obsługa maszyn Engel / Engel Maschinenbedienung],MATCH($B69,tab_MinKomp[[Stanowisko / Position ]:[Stanowisko / Position ]],0))="n/a","n/a",BY69-INDEX(tab_MinKomp[Obsługa maszyn Engel / Engel Maschinenbedienung],MATCH($B69,tab_MinKomp[[Stanowisko / Position ]:[Stanowisko / Position ]],0)))</f>
        <v>n/a</v>
      </c>
      <c r="BZ70" s="194">
        <f>IF(INDEX(tab_MinKomp[Obsługa maszyn Novapax / Novapax Maschinenbedienung],MATCH($B69,tab_MinKomp[[Stanowisko / Position ]:[Stanowisko / Position ]],0))="n/a","n/a",BZ69-INDEX(tab_MinKomp[Obsługa maszyn Novapax / Novapax Maschinenbedienung],MATCH($B69,tab_MinKomp[[Stanowisko / Position ]:[Stanowisko / Position ]],0)))</f>
        <v>0</v>
      </c>
      <c r="CA70" s="194" t="str">
        <f>IF(INDEX(tab_MinKomp[Obsługa maszyn KVT / KVT Maschinenbedienung],MATCH($B69,tab_MinKomp[[Stanowisko / Position ]:[Stanowisko / Position ]],0))="n/a","n/a",CA69-INDEX(tab_MinKomp[Obsługa maszyn KVT / KVT Maschinenbedienung],MATCH($B69,tab_MinKomp[[Stanowisko / Position ]:[Stanowisko / Position ]],0)))</f>
        <v>n/a</v>
      </c>
      <c r="CB70" s="194">
        <f>IF(INDEX(tab_MinKomp[Obsługa maszyn Novapax / Novapax Maschinenbedienung],MATCH($B69,tab_MinKomp[[Stanowisko / Position ]:[Stanowisko / Position ]],0))="n/a","n/a",CB69-INDEX(tab_MinKomp[Obsługa maszyn Novapax / Novapax Maschinenbedienung],MATCH($B69,tab_MinKomp[[Stanowisko / Position ]:[Stanowisko / Position ]],0)))</f>
        <v>0</v>
      </c>
      <c r="CC70" s="194" t="str">
        <f>IF(INDEX(tab_MinKomp[Obsługa maszyn Branson / Branson Maschinenbedienung],MATCH($B69,tab_MinKomp[[Stanowisko / Position ]:[Stanowisko / Position ]],0))="n/a","n/a",CC69-INDEX(tab_MinKomp[Obsługa maszyn Branson / Branson Maschinenbedienung],MATCH($B69,tab_MinKomp[[Stanowisko / Position ]:[Stanowisko / Position ]],0)))</f>
        <v>n/a</v>
      </c>
      <c r="CD70" s="194">
        <v>0</v>
      </c>
      <c r="CE70" s="194">
        <v>-2</v>
      </c>
      <c r="CF70" s="194">
        <v>-1</v>
      </c>
      <c r="CG70" s="194">
        <v>0</v>
      </c>
      <c r="CH70" s="194" t="str">
        <f>IF(INDEX(tab_MinKomp[Wymagania VDA 6.5 Product / Forderungen],MATCH($B69,tab_MinKomp[[Stanowisko / Position ]:[Stanowisko / Position ]],0))="n/a","n/a",CH69-INDEX(tab_MinKomp[Wymagania VDA 6.5 Product / Forderungen],MATCH($B69,tab_MinKomp[[Stanowisko / Position ]:[Stanowisko / Position ]],0)))</f>
        <v>n/a</v>
      </c>
      <c r="CI70" s="194" t="str">
        <f>IF(INDEX(tab_MinKomp[Wymagania VDA 6.5 Product / Forderungen],MATCH($B69,tab_MinKomp[[Stanowisko / Position ]:[Stanowisko / Position ]],0))="n/a","n/a",CI69-INDEX(tab_MinKomp[Wymagania VDA 6.5 Product / Forderungen],MATCH($B69,tab_MinKomp[[Stanowisko / Position ]:[Stanowisko / Position ]],0)))</f>
        <v>n/a</v>
      </c>
      <c r="CJ70" s="194" t="str">
        <f>IF(INDEX(tab_MinKomp[Wymagania VDA 6.5 Product / Forderungen],MATCH($B69,tab_MinKomp[[Stanowisko / Position ]:[Stanowisko / Position ]],0))="n/a","n/a",CJ69-INDEX(tab_MinKomp[Wymagania VDA 6.5 Product / Forderungen],MATCH($B69,tab_MinKomp[[Stanowisko / Position ]:[Stanowisko / Position ]],0)))</f>
        <v>n/a</v>
      </c>
      <c r="CK70" s="194" t="str">
        <f>IF(INDEX(tab_MinKomp[Wymagania VDA 6.5 Product / Forderungen],MATCH($B69,tab_MinKomp[[Stanowisko / Position ]:[Stanowisko / Position ]],0))="n/a","n/a",CK69-INDEX(tab_MinKomp[Wymagania VDA 6.5 Product / Forderungen],MATCH($B69,tab_MinKomp[[Stanowisko / Position ]:[Stanowisko / Position ]],0)))</f>
        <v>n/a</v>
      </c>
      <c r="CL70" s="194" t="str">
        <f>IF(INDEX(tab_MinKomp[Wymagania VDA 6.5 Product / Forderungen],MATCH($B69,tab_MinKomp[[Stanowisko / Position ]:[Stanowisko / Position ]],0))="n/a","n/a",CL69-INDEX(tab_MinKomp[Wymagania VDA 6.5 Product / Forderungen],MATCH($B69,tab_MinKomp[[Stanowisko / Position ]:[Stanowisko / Position ]],0)))</f>
        <v>n/a</v>
      </c>
      <c r="CM70" s="194" t="str">
        <f>IF(INDEX(tab_MinKomp[Informatyka ogólna (techniczne i systemowe) / Allgemeine IT (Technik und System)],MATCH($B69,tab_MinKomp[[Stanowisko / Position ]:[Stanowisko / Position ]],0))="n/a","n/a",CM69-INDEX(tab_MinKomp[Informatyka ogólna (techniczne i systemowe) / Allgemeine IT (Technik und System)],MATCH($B69,tab_MinKomp[[Stanowisko / Position ]:[Stanowisko / Position ]],0)))</f>
        <v>n/a</v>
      </c>
      <c r="CN70" s="194" t="str">
        <f>IF(INDEX(tab_MinKomp[Sieci komputerowe / Computernetzwerke],MATCH($B69,tab_MinKomp[[Stanowisko / Position ]:[Stanowisko / Position ]],0))="n/a","n/a",CN69-INDEX(tab_MinKomp[Sieci komputerowe / Computernetzwerke],MATCH($B69,tab_MinKomp[[Stanowisko / Position ]:[Stanowisko / Position ]],0)))</f>
        <v>n/a</v>
      </c>
      <c r="CO70" s="194" t="str">
        <f>IF(INDEX(tab_MinKomp[Hardware (komputery PC, drukarki biurowe i etykietowe, telefonia stacjonarna i mobilna) (PC, Drucker, Telefpne, Handys)],MATCH($B69,tab_MinKomp[[Stanowisko / Position ]:[Stanowisko / Position ]],0))="n/a","n/a",CO69-INDEX(tab_MinKomp[Hardware (komputery PC, drukarki biurowe i etykietowe, telefonia stacjonarna i mobilna) (PC, Drucker, Telefpne, Handys)],MATCH($B69,tab_MinKomp[[Stanowisko / Position ]:[Stanowisko / Position ]],0)))</f>
        <v>n/a</v>
      </c>
      <c r="CP70" s="194" t="str">
        <f>IF(INDEX(tab_MinKomp[Software &amp; Systems (MS Office, MS Remote Desktop)],MATCH($B69,tab_MinKomp[[Stanowisko / Position ]:[Stanowisko / Position ]],0))="n/a","n/a",CP69-INDEX(tab_MinKomp[Software &amp; Systems (MS Office, MS Remote Desktop)],MATCH($B69,tab_MinKomp[[Stanowisko / Position ]:[Stanowisko / Position ]],0)))</f>
        <v>n/a</v>
      </c>
      <c r="CQ70" s="194" t="str">
        <f>IF(INDEX(tab_MinKomp[Programowanie obiektowe (PHP) / Objektprogrammierung],MATCH($B69,tab_MinKomp[[Stanowisko / Position ]:[Stanowisko / Position ]],0))="n/a","n/a",CQ69-INDEX(tab_MinKomp[Programowanie obiektowe (PHP) / Objektprogrammierung],MATCH($B69,tab_MinKomp[[Stanowisko / Position ]:[Stanowisko / Position ]],0)))</f>
        <v>n/a</v>
      </c>
      <c r="CR70" s="194" t="str">
        <f>IF(INDEX(tab_MinKomp[Scrum],MATCH($B69,tab_MinKomp[[Stanowisko / Position ]:[Stanowisko / Position ]],0))="n/a","n/a",CR69-INDEX(tab_MinKomp[Scrum],MATCH($B69,tab_MinKomp[[Stanowisko / Position ]:[Stanowisko / Position ]],0)))</f>
        <v>n/a</v>
      </c>
      <c r="CS70" s="194" t="str">
        <f>IF(INDEX(tab_MinKomp[SQL (MySQL)],MATCH($B69,tab_MinKomp[[Stanowisko / Position ]:[Stanowisko / Position ]],0))="n/a","n/a",CS69-INDEX(tab_MinKomp[SQL (MySQL)],MATCH($B69,tab_MinKomp[[Stanowisko / Position ]:[Stanowisko / Position ]],0)))</f>
        <v>n/a</v>
      </c>
      <c r="CT70" s="194" t="str">
        <f>IF(INDEX(tab_MinKomp[Javascript],MATCH($B69,tab_MinKomp[[Stanowisko / Position ]:[Stanowisko / Position ]],0))="n/a","n/a",CT69-INDEX(tab_MinKomp[Javascript],MATCH($B69,tab_MinKomp[[Stanowisko / Position ]:[Stanowisko / Position ]],0)))</f>
        <v>n/a</v>
      </c>
      <c r="CU70" s="194" t="str">
        <f>IF(INDEX(tab_MinKomp[Joomla],MATCH($B69,tab_MinKomp[[Stanowisko / Position ]:[Stanowisko / Position ]],0))="n/a","n/a",CU69-INDEX(tab_MinKomp[Joomla],MATCH($B69,tab_MinKomp[[Stanowisko / Position ]:[Stanowisko / Position ]],0)))</f>
        <v>n/a</v>
      </c>
      <c r="CV70" s="194" t="str">
        <f>IF(INDEX(tab_MinKomp[Bash],MATCH($B69,tab_MinKomp[[Stanowisko / Position ]:[Stanowisko / Position ]],0))="n/a","n/a",CV69-INDEX(tab_MinKomp[Bash],MATCH($B69,tab_MinKomp[[Stanowisko / Position ]:[Stanowisko / Position ]],0)))</f>
        <v>n/a</v>
      </c>
      <c r="CW70" s="194">
        <v>0</v>
      </c>
      <c r="CX70" s="194" t="str">
        <f>IF(INDEX(tab_MinKomp[HTML / CSS],MATCH($B69,tab_MinKomp[[Stanowisko / Position ]:[Stanowisko / Position ]],0))="n/a","n/a",CX69-INDEX(tab_MinKomp[HTML / CSS],MATCH($B69,tab_MinKomp[[Stanowisko / Position ]:[Stanowisko / Position ]],0)))</f>
        <v>n/a</v>
      </c>
      <c r="CY70" s="194" t="str">
        <f>IF(INDEX(tab_MinKomp[SYSTEM PR],MATCH($B69,tab_MinKomp[[Stanowisko / Position ]:[Stanowisko / Position ]],0))="n/a","n/a",CY69-INDEX(tab_MinKomp[SYSTEM PR],MATCH($B69,tab_MinKomp[[Stanowisko / Position ]:[Stanowisko / Position ]],0)))</f>
        <v>n/a</v>
      </c>
      <c r="CZ70" s="194" t="str">
        <f>IF(INDEX(tab_MinKomp[System Einkauf XP / EBA],MATCH($B69,tab_MinKomp[[Stanowisko / Position ]:[Stanowisko / Position ]],0))="n/a","n/a",CZ69-INDEX(tab_MinKomp[System Einkauf XP / EBA],MATCH($B69,tab_MinKomp[[Stanowisko / Position ]:[Stanowisko / Position ]],0)))</f>
        <v>n/a</v>
      </c>
      <c r="DA70" s="194" t="str">
        <f>IF(INDEX(tab_MinKomp[Techniki negocjacyjne / Verhandlungstechniken],MATCH($B69,tab_MinKomp[[Stanowisko / Position ]:[Stanowisko / Position ]],0))="n/a","n/a",DA69-INDEX(tab_MinKomp[Techniki negocjacyjne / Verhandlungstechniken],MATCH($B69,tab_MinKomp[[Stanowisko / Position ]:[Stanowisko / Position ]],0)))</f>
        <v>n/a</v>
      </c>
      <c r="DB70" s="194" t="str">
        <f>IF(INDEX(tab_MinKomp[Znajomość rynku branżowego / Kenntnis des Industrie Marktes],MATCH($B69,tab_MinKomp[[Stanowisko / Position ]:[Stanowisko / Position ]],0))="n/a","n/a",DB69-INDEX(tab_MinKomp[Znajomość rynku branżowego / Kenntnis des Industrie Marktes],MATCH($B69,tab_MinKomp[[Stanowisko / Position ]:[Stanowisko / Position ]],0)))</f>
        <v>n/a</v>
      </c>
      <c r="DC70" s="194" t="str">
        <f>IF(INDEX(tab_MinKomp[SUPPLIER MANAGEMENT],MATCH($B69,tab_MinKomp[[Stanowisko / Position ]:[Stanowisko / Position ]],0))="n/a","n/a",DC69-INDEX(tab_MinKomp[SUPPLIER MANAGEMENT],MATCH($B69,tab_MinKomp[[Stanowisko / Position ]:[Stanowisko / Position ]],0)))</f>
        <v>n/a</v>
      </c>
      <c r="DD70" s="194" t="str">
        <f>IF(INDEX(tab_MinKomp[SUPPLIER MANAGEMENT],MATCH($B69,tab_MinKomp[[Stanowisko / Position ]:[Stanowisko / Position ]],0))="n/a","n/a",DD69-INDEX(tab_MinKomp[SUPPLIER MANAGEMENT],MATCH($B69,tab_MinKomp[[Stanowisko / Position ]:[Stanowisko / Position ]],0)))</f>
        <v>n/a</v>
      </c>
      <c r="DE70" s="194" t="str">
        <f>IF(INDEX(tab_MinKomp[SUPPLIER MANAGEMENT],MATCH($B69,tab_MinKomp[[Stanowisko / Position ]:[Stanowisko / Position ]],0))="n/a","n/a",DE69-INDEX(tab_MinKomp[SUPPLIER MANAGEMENT],MATCH($B69,tab_MinKomp[[Stanowisko / Position ]:[Stanowisko / Position ]],0)))</f>
        <v>n/a</v>
      </c>
      <c r="DF70" s="194">
        <f>IF(INDEX(tab_MinKomp[LEAN MANAGEMENT],MATCH($B69,tab_MinKomp[[Stanowisko / Position ]:[Stanowisko / Position ]],0))="n/a","n/a",DF69-INDEX(tab_MinKomp[LEAN MANAGEMENT],MATCH($B69,tab_MinKomp[[Stanowisko / Position ]:[Stanowisko / Position ]],0)))</f>
        <v>0</v>
      </c>
      <c r="DG70" s="194" t="str">
        <f>IF(INDEX(tab_MinKomp[PPAP/PSW],MATCH($B69,tab_MinKomp[[Stanowisko / Position ]:[Stanowisko / Position ]],0))="n/a","n/a",DG69-INDEX(tab_MinKomp[PPAP/PSW],MATCH($B69,tab_MinKomp[[Stanowisko / Position ]:[Stanowisko / Position ]],0)))</f>
        <v>n/a</v>
      </c>
      <c r="DH70" s="194" t="str">
        <f>IF(INDEX(tab_MinKomp[SUPPLIER MANAGEMENT],MATCH($B69,tab_MinKomp[[Stanowisko / Position ]:[Stanowisko / Position ]],0))="n/a","n/a",DH69-INDEX(tab_MinKomp[SUPPLIER MANAGEMENT],MATCH($B69,tab_MinKomp[[Stanowisko / Position ]:[Stanowisko / Position ]],0)))</f>
        <v>n/a</v>
      </c>
      <c r="DI70" s="194" t="str">
        <f>IF(INDEX(tab_MinKomp[OBSŁUGA PORTALI KLIENTA / Kundenportale],MATCH($B69,tab_MinKomp[[Stanowisko / Position ]:[Stanowisko / Position ]],0))="n/a","n/a",DI69-INDEX(tab_MinKomp[OBSŁUGA PORTALI KLIENTA / Kundenportale],MATCH($B69,tab_MinKomp[[Stanowisko / Position ]:[Stanowisko / Position ]],0)))</f>
        <v>n/a</v>
      </c>
      <c r="DJ70" s="194" t="str">
        <f>IF(INDEX(tab_MinKomp[Obsługa systemu BABTECQ / BABTECQ System],MATCH($B69,tab_MinKomp[[Stanowisko / Position ]:[Stanowisko / Position ]],0))="n/a","n/a",DJ69-INDEX(tab_MinKomp[Obsługa systemu BABTECQ / BABTECQ System],MATCH($B69,tab_MinKomp[[Stanowisko / Position ]:[Stanowisko / Position ]],0)))</f>
        <v>n/a</v>
      </c>
      <c r="DK70" s="194" t="str">
        <f>IF(INDEX(tab_MinKomp[Rysunek techniczny / technische Zeichnung],MATCH($B69,tab_MinKomp[[Stanowisko / Position ]:[Stanowisko / Position ]],0))="n/a","n/a",DK69-INDEX(tab_MinKomp[Rysunek techniczny / technische Zeichnung],MATCH($B69,tab_MinKomp[[Stanowisko / Position ]:[Stanowisko / Position ]],0)))</f>
        <v>n/a</v>
      </c>
      <c r="DL70" s="194" t="str">
        <f>IF(INDEX(tab_MinKomp[Kalibracja / Kalibrierung],MATCH($B69,tab_MinKomp[[Stanowisko / Position ]:[Stanowisko / Position ]],0))="n/a","n/a",DL69-INDEX(tab_MinKomp[Kalibracja / Kalibrierung],MATCH($B69,tab_MinKomp[[Stanowisko / Position ]:[Stanowisko / Position ]],0)))</f>
        <v>n/a</v>
      </c>
      <c r="DM70" s="194" t="str">
        <f>IF(INDEX(tab_MinKomp[Rekwalifikacja / Requalifizierung],MATCH($B69,tab_MinKomp[[Stanowisko / Position ]:[Stanowisko / Position ]],0))="n/a","n/a",DM69-INDEX(tab_MinKomp[Rekwalifikacja / Requalifizierung],MATCH($B69,tab_MinKomp[[Stanowisko / Position ]:[Stanowisko / Position ]],0)))</f>
        <v>n/a</v>
      </c>
      <c r="DN70" s="190" t="str">
        <f>IF(INDEX(tab_MinKomp[Testy czystości / Reinheitstests],MATCH($B69,tab_MinKomp[[Stanowisko / Position ]:[Stanowisko / Position ]],0))="n/a","n/a",DN69-INDEX(tab_MinKomp[Testy czystości / Reinheitstests],MATCH($B69,tab_MinKomp[[Stanowisko / Position ]:[Stanowisko / Position ]],0)))</f>
        <v>n/a</v>
      </c>
      <c r="DO70" s="190" t="str">
        <f>IF(INDEX(tab_MinKomp[Testy czystości / Reinheitstests],MATCH($B69,tab_MinKomp[[Stanowisko / Position ]:[Stanowisko / Position ]],0))="n/a","n/a",DO69-INDEX(tab_MinKomp[Testy czystości / Reinheitstests],MATCH($B69,tab_MinKomp[[Stanowisko / Position ]:[Stanowisko / Position ]],0)))</f>
        <v>n/a</v>
      </c>
      <c r="DP70" s="190" t="str">
        <f>IF(INDEX(tab_MinKomp[Testy czystości / Reinheitstests],MATCH($B69,tab_MinKomp[[Stanowisko / Position ]:[Stanowisko / Position ]],0))="n/a","n/a",DP69-INDEX(tab_MinKomp[Testy czystości / Reinheitstests],MATCH($B69,tab_MinKomp[[Stanowisko / Position ]:[Stanowisko / Position ]],0)))</f>
        <v>n/a</v>
      </c>
      <c r="DQ70" s="190" t="str">
        <f>IF(INDEX(tab_MinKomp[Testy czystości / Reinheitstests],MATCH($B69,tab_MinKomp[[Stanowisko / Position ]:[Stanowisko / Position ]],0))="n/a","n/a",DQ69-INDEX(tab_MinKomp[Testy czystości / Reinheitstests],MATCH($B69,tab_MinKomp[[Stanowisko / Position ]:[Stanowisko / Position ]],0)))</f>
        <v>n/a</v>
      </c>
      <c r="DR70" s="190" t="str">
        <f>IF(INDEX(tab_MinKomp[Testy czystości / Reinheitstests],MATCH($B69,tab_MinKomp[[Stanowisko / Position ]:[Stanowisko / Position ]],0))="n/a","n/a",DR69-INDEX(tab_MinKomp[Testy czystości / Reinheitstests],MATCH($B69,tab_MinKomp[[Stanowisko / Position ]:[Stanowisko / Position ]],0)))</f>
        <v>n/a</v>
      </c>
      <c r="DS70" s="190" t="str">
        <f>IF(INDEX(tab_MinKomp[Testy czystości / Reinheitstests],MATCH($B69,tab_MinKomp[[Stanowisko / Position ]:[Stanowisko / Position ]],0))="n/a","n/a",DS69-INDEX(tab_MinKomp[Testy czystości / Reinheitstests],MATCH($B69,tab_MinKomp[[Stanowisko / Position ]:[Stanowisko / Position ]],0)))</f>
        <v>n/a</v>
      </c>
      <c r="DT70" s="194" t="str">
        <f>IF(INDEX(tab_MinKomp[SUPPLIER MANAGEMENT],MATCH($B69,tab_MinKomp[[Stanowisko / Position ]:[Stanowisko / Position ]],0))="n/a","n/a",DT69-INDEX(tab_MinKomp[SUPPLIER MANAGEMENT],MATCH($B69,tab_MinKomp[[Stanowisko / Position ]:[Stanowisko / Position ]],0)))</f>
        <v>n/a</v>
      </c>
      <c r="DU70" s="190" t="str">
        <f>IF(INDEX(tab_MinKomp[Testy czystości / Reinheitstests],MATCH($B69,tab_MinKomp[[Stanowisko / Position ]:[Stanowisko / Position ]],0))="n/a","n/a",DU69-INDEX(tab_MinKomp[Testy czystości / Reinheitstests],MATCH($B69,tab_MinKomp[[Stanowisko / Position ]:[Stanowisko / Position ]],0)))</f>
        <v>n/a</v>
      </c>
      <c r="DV70" s="190" t="str">
        <f>IF(INDEX(tab_MinKomp[Testy czystości / Reinheitstests],MATCH($B69,tab_MinKomp[[Stanowisko / Position ]:[Stanowisko / Position ]],0))="n/a","n/a",DV69-INDEX(tab_MinKomp[Testy czystości / Reinheitstests],MATCH($B69,tab_MinKomp[[Stanowisko / Position ]:[Stanowisko / Position ]],0)))</f>
        <v>n/a</v>
      </c>
      <c r="DW70" s="190" t="str">
        <f>IF(INDEX(tab_MinKomp[Testy czystości / Reinheitstests],MATCH($B69,tab_MinKomp[[Stanowisko / Position ]:[Stanowisko / Position ]],0))="n/a","n/a",DW69-INDEX(tab_MinKomp[Testy czystości / Reinheitstests],MATCH($B69,tab_MinKomp[[Stanowisko / Position ]:[Stanowisko / Position ]],0)))</f>
        <v>n/a</v>
      </c>
      <c r="DX70" s="190" t="str">
        <f>IF(INDEX(tab_MinKomp[Testy czystości / Reinheitstests],MATCH($B69,tab_MinKomp[[Stanowisko / Position ]:[Stanowisko / Position ]],0))="n/a","n/a",DX69-INDEX(tab_MinKomp[Testy czystości / Reinheitstests],MATCH($B69,tab_MinKomp[[Stanowisko / Position ]:[Stanowisko / Position ]],0)))</f>
        <v>n/a</v>
      </c>
      <c r="DY70" s="190" t="str">
        <f>IF(INDEX(tab_MinKomp[Testy czystości / Reinheitstests],MATCH($B69,tab_MinKomp[[Stanowisko / Position ]:[Stanowisko / Position ]],0))="n/a","n/a",DY69-INDEX(tab_MinKomp[Testy czystości / Reinheitstests],MATCH($B69,tab_MinKomp[[Stanowisko / Position ]:[Stanowisko / Position ]],0)))</f>
        <v>n/a</v>
      </c>
      <c r="DZ70" s="190" t="str">
        <f>IF(INDEX(tab_MinKomp[Testy czystości / Reinheitstests],MATCH($B69,tab_MinKomp[[Stanowisko / Position ]:[Stanowisko / Position ]],0))="n/a","n/a",DZ69-INDEX(tab_MinKomp[Testy czystości / Reinheitstests],MATCH($B69,tab_MinKomp[[Stanowisko / Position ]:[Stanowisko / Position ]],0)))</f>
        <v>n/a</v>
      </c>
      <c r="EA70" s="190" t="str">
        <f>IF(INDEX(tab_MinKomp[Testy czystości / Reinheitstests],MATCH($B69,tab_MinKomp[[Stanowisko / Position ]:[Stanowisko / Position ]],0))="n/a","n/a",EA69-INDEX(tab_MinKomp[Testy czystości / Reinheitstests],MATCH($B69,tab_MinKomp[[Stanowisko / Position ]:[Stanowisko / Position ]],0)))</f>
        <v>n/a</v>
      </c>
      <c r="EB70" s="190" t="str">
        <f>IF(INDEX(tab_MinKomp[Testy czystości / Reinheitstests],MATCH($B69,tab_MinKomp[[Stanowisko / Position ]:[Stanowisko / Position ]],0))="n/a","n/a",EB69-INDEX(tab_MinKomp[Testy czystości / Reinheitstests],MATCH($B69,tab_MinKomp[[Stanowisko / Position ]:[Stanowisko / Position ]],0)))</f>
        <v>n/a</v>
      </c>
      <c r="EC70" s="190" t="str">
        <f>IF(INDEX(tab_MinKomp[Testy czystości / Reinheitstests],MATCH($B69,tab_MinKomp[[Stanowisko / Position ]:[Stanowisko / Position ]],0))="n/a","n/a",EC69-INDEX(tab_MinKomp[Testy czystości / Reinheitstests],MATCH($B69,tab_MinKomp[[Stanowisko / Position ]:[Stanowisko / Position ]],0)))</f>
        <v>n/a</v>
      </c>
      <c r="ED70" s="190" t="str">
        <f>IF(INDEX(tab_MinKomp[Testy czystości / Reinheitstests],MATCH($B69,tab_MinKomp[[Stanowisko / Position ]:[Stanowisko / Position ]],0))="n/a","n/a",ED69-INDEX(tab_MinKomp[Testy czystości / Reinheitstests],MATCH($B69,tab_MinKomp[[Stanowisko / Position ]:[Stanowisko / Position ]],0)))</f>
        <v>n/a</v>
      </c>
      <c r="EE70" s="190" t="str">
        <f>IF(INDEX(tab_MinKomp[Testy czystości / Reinheitstests],MATCH($B69,tab_MinKomp[[Stanowisko / Position ]:[Stanowisko / Position ]],0))="n/a","n/a",EE69-INDEX(tab_MinKomp[Testy czystości / Reinheitstests],MATCH($B69,tab_MinKomp[[Stanowisko / Position ]:[Stanowisko / Position ]],0)))</f>
        <v>n/a</v>
      </c>
      <c r="EF70" s="190" t="str">
        <f>IF(INDEX(tab_MinKomp[Testy czystości / Reinheitstests],MATCH($B69,tab_MinKomp[[Stanowisko / Position ]:[Stanowisko / Position ]],0))="n/a","n/a",EF69-INDEX(tab_MinKomp[Testy czystości / Reinheitstests],MATCH($B69,tab_MinKomp[[Stanowisko / Position ]:[Stanowisko / Position ]],0)))</f>
        <v>n/a</v>
      </c>
      <c r="EG70" s="190" t="str">
        <f>IF(INDEX(tab_MinKomp[Testy czystości / Reinheitstests],MATCH($B69,tab_MinKomp[[Stanowisko / Position ]:[Stanowisko / Position ]],0))="n/a","n/a",EG69-INDEX(tab_MinKomp[Testy czystości / Reinheitstests],MATCH($B69,tab_MinKomp[[Stanowisko / Position ]:[Stanowisko / Position ]],0)))</f>
        <v>n/a</v>
      </c>
      <c r="EH70" s="190" t="str">
        <f>IF(INDEX(tab_MinKomp[Testy czystości / Reinheitstests],MATCH($B69,tab_MinKomp[[Stanowisko / Position ]:[Stanowisko / Position ]],0))="n/a","n/a",EH69-INDEX(tab_MinKomp[Testy czystości / Reinheitstests],MATCH($B69,tab_MinKomp[[Stanowisko / Position ]:[Stanowisko / Position ]],0)))</f>
        <v>n/a</v>
      </c>
      <c r="EI70" s="190" t="str">
        <f>IF(INDEX(tab_MinKomp[Testy czystości / Reinheitstests],MATCH($B69,tab_MinKomp[[Stanowisko / Position ]:[Stanowisko / Position ]],0))="n/a","n/a",EI69-INDEX(tab_MinKomp[Testy czystości / Reinheitstests],MATCH($B69,tab_MinKomp[[Stanowisko / Position ]:[Stanowisko / Position ]],0)))</f>
        <v>n/a</v>
      </c>
      <c r="EJ70" s="190" t="str">
        <f>IF(INDEX(tab_MinKomp[Testy czystości / Reinheitstests],MATCH($B69,tab_MinKomp[[Stanowisko / Position ]:[Stanowisko / Position ]],0))="n/a","n/a",EJ69-INDEX(tab_MinKomp[Testy czystości / Reinheitstests],MATCH($B69,tab_MinKomp[[Stanowisko / Position ]:[Stanowisko / Position ]],0)))</f>
        <v>n/a</v>
      </c>
      <c r="EK70" s="190" t="str">
        <f>IF(INDEX(tab_MinKomp[Testy czystości / Reinheitstests],MATCH($B69,tab_MinKomp[[Stanowisko / Position ]:[Stanowisko / Position ]],0))="n/a","n/a",EK69-INDEX(tab_MinKomp[Testy czystości / Reinheitstests],MATCH($B69,tab_MinKomp[[Stanowisko / Position ]:[Stanowisko / Position ]],0)))</f>
        <v>n/a</v>
      </c>
      <c r="EL70" s="190" t="str">
        <f>IF(INDEX(tab_MinKomp[Testy czystości / Reinheitstests],MATCH($B69,tab_MinKomp[[Stanowisko / Position ]:[Stanowisko / Position ]],0))="n/a","n/a",EL69-INDEX(tab_MinKomp[Testy czystości / Reinheitstests],MATCH($B69,tab_MinKomp[[Stanowisko / Position ]:[Stanowisko / Position ]],0)))</f>
        <v>n/a</v>
      </c>
      <c r="EM70" s="190" t="str">
        <f>IF(INDEX(tab_MinKomp[Testy czystości / Reinheitstests],MATCH($B69,tab_MinKomp[[Stanowisko / Position ]:[Stanowisko / Position ]],0))="n/a","n/a",EM69-INDEX(tab_MinKomp[Testy czystości / Reinheitstests],MATCH($B69,tab_MinKomp[[Stanowisko / Position ]:[Stanowisko / Position ]],0)))</f>
        <v>n/a</v>
      </c>
      <c r="EN70" s="190" t="str">
        <f>IF(INDEX(tab_MinKomp[Testy czystości / Reinheitstests],MATCH($B69,tab_MinKomp[[Stanowisko / Position ]:[Stanowisko / Position ]],0))="n/a","n/a",EN69-INDEX(tab_MinKomp[Testy czystości / Reinheitstests],MATCH($B69,tab_MinKomp[[Stanowisko / Position ]:[Stanowisko / Position ]],0)))</f>
        <v>n/a</v>
      </c>
      <c r="EO70" s="194" t="str">
        <f>IF(INDEX(tab_MinKomp[Konserwacja Rep],MATCH($B69,tab_MinKomp[[Stanowisko / Position ]:[Stanowisko / Position ]],0))="n/a","n/a",EO69-INDEX(tab_MinKomp[Konserwacja Rep],MATCH($B69,tab_MinKomp[[Stanowisko / Position ]:[Stanowisko / Position ]],0)))</f>
        <v>n/a</v>
      </c>
      <c r="EP70" s="194" t="str">
        <f>IF(INDEX(tab_MinKomp[[Konserwacja Engel ]],MATCH($B69,tab_MinKomp[[Stanowisko / Position ]:[Stanowisko / Position ]],0))="n/a","n/a",EP69-INDEX(tab_MinKomp[[Konserwacja Engel ]],MATCH($B69,tab_MinKomp[[Stanowisko / Position ]:[Stanowisko / Position ]],0)))</f>
        <v>n/a</v>
      </c>
      <c r="EQ70" s="194" t="str">
        <f>IF(INDEX(tab_MinKomp[Konserwacja B 50],MATCH($B69,tab_MinKomp[[Stanowisko / Position ]:[Stanowisko / Position ]],0))="n/a","n/a",EQ69-INDEX(tab_MinKomp[Konserwacja B 50],MATCH($B69,tab_MinKomp[[Stanowisko / Position ]:[Stanowisko / Position ]],0)))</f>
        <v>n/a</v>
      </c>
      <c r="ER70" s="194" t="str">
        <f>IF(INDEX(tab_MinKomp[[Konserwacja EOL ]],MATCH($B69,tab_MinKomp[[Stanowisko / Position ]:[Stanowisko / Position ]],0))="n/a","n/a",ER69-INDEX(tab_MinKomp[[Konserwacja EOL ]],MATCH($B69,tab_MinKomp[[Stanowisko / Position ]:[Stanowisko / Position ]],0)))</f>
        <v>n/a</v>
      </c>
      <c r="ES70" s="194" t="str">
        <f>IF(INDEX(tab_MinKomp[Konserwacja Branson],MATCH($B69,tab_MinKomp[[Stanowisko / Position ]:[Stanowisko / Position ]],0))="n/a","n/a",ES69-INDEX(tab_MinKomp[Konserwacja Branson],MATCH($B69,tab_MinKomp[[Stanowisko / Position ]:[Stanowisko / Position ]],0)))</f>
        <v>n/a</v>
      </c>
      <c r="ET70" s="194" t="str">
        <f>IF(INDEX(tab_MinKomp[Konserwacja coolery],MATCH($B69,tab_MinKomp[[Stanowisko / Position ]:[Stanowisko / Position ]],0))="n/a","n/a",ET69-INDEX(tab_MinKomp[Konserwacja coolery],MATCH($B69,tab_MinKomp[[Stanowisko / Position ]:[Stanowisko / Position ]],0)))</f>
        <v>n/a</v>
      </c>
      <c r="EU70" s="194" t="str">
        <f>IF(INDEX(tab_MinKomp[Konserwacja piecy],MATCH($B69,tab_MinKomp[[Stanowisko / Position ]:[Stanowisko / Position ]],0))="n/a","n/a",EU69-INDEX(tab_MinKomp[Konserwacja piecy],MATCH($B69,tab_MinKomp[[Stanowisko / Position ]:[Stanowisko / Position ]],0)))</f>
        <v>n/a</v>
      </c>
      <c r="EV70" s="194" t="str">
        <f>IF(INDEX(tab_MinKomp[Rysunek techniczny- czytanie],MATCH($B69,tab_MinKomp[[Stanowisko / Position ]:[Stanowisko / Position ]],0))="n/a","n/a",EV69-INDEX(tab_MinKomp[Rysunek techniczny- czytanie],MATCH($B69,tab_MinKomp[[Stanowisko / Position ]:[Stanowisko / Position ]],0)))</f>
        <v>n/a</v>
      </c>
      <c r="EW70" s="194" t="str">
        <f>IF(INDEX(tab_MinKomp[Elektryka],MATCH($B69,tab_MinKomp[[Stanowisko / Position ]:[Stanowisko / Position ]],0))="n/a","n/a",EW69-INDEX(tab_MinKomp[Elektryka],MATCH($B69,tab_MinKomp[[Stanowisko / Position ]:[Stanowisko / Position ]],0)))</f>
        <v>n/a</v>
      </c>
      <c r="EX70" s="194" t="str">
        <f>IF(INDEX(tab_MinKomp[Pneumatyka],MATCH($B69,tab_MinKomp[[Stanowisko / Position ]:[Stanowisko / Position ]],0))="n/a","n/a",EX69-INDEX(tab_MinKomp[Pneumatyka],MATCH($B69,tab_MinKomp[[Stanowisko / Position ]:[Stanowisko / Position ]],0)))</f>
        <v>n/a</v>
      </c>
      <c r="EY70" s="194" t="str">
        <f>IF(INDEX(tab_MinKomp[[Hydraulika ]],MATCH($B69,tab_MinKomp[[Stanowisko / Position ]:[Stanowisko / Position ]],0))="n/a","n/a",EY69-INDEX(tab_MinKomp[[Hydraulika ]],MATCH($B69,tab_MinKomp[[Stanowisko / Position ]:[Stanowisko / Position ]],0)))</f>
        <v>n/a</v>
      </c>
      <c r="EZ70" s="194" t="str">
        <f>IF(INDEX(tab_MinKomp[Podciśnienie],MATCH($B69,tab_MinKomp[[Stanowisko / Position ]:[Stanowisko / Position ]],0))="n/a","n/a",EZ69-INDEX(tab_MinKomp[Podciśnienie],MATCH($B69,tab_MinKomp[[Stanowisko / Position ]:[Stanowisko / Position ]],0)))</f>
        <v>n/a</v>
      </c>
      <c r="FA70" s="194" t="str">
        <f>IF(INDEX(tab_MinKomp[Usuwanie awarii],MATCH($B69,tab_MinKomp[[Stanowisko / Position ]:[Stanowisko / Position ]],0))="n/a","n/a",FA69-INDEX(tab_MinKomp[Usuwanie awarii],MATCH($B69,tab_MinKomp[[Stanowisko / Position ]:[Stanowisko / Position ]],0)))</f>
        <v>n/a</v>
      </c>
      <c r="FB70" s="194" t="str">
        <f>IF(INDEX(tab_MinKomp[Obsługa robotów],MATCH($B69,tab_MinKomp[[Stanowisko / Position ]:[Stanowisko / Position ]],0))="n/a","n/a",FB69-INDEX(tab_MinKomp[Obsługa robotów],MATCH($B69,tab_MinKomp[[Stanowisko / Position ]:[Stanowisko / Position ]],0)))</f>
        <v>n/a</v>
      </c>
      <c r="FC70" s="194" t="str">
        <f>IF(INDEX(tab_MinKomp[Obsługa sterowania maszyny],MATCH($B69,tab_MinKomp[[Stanowisko / Position ]:[Stanowisko / Position ]],0))="n/a","n/a",FC69-INDEX(tab_MinKomp[Obsługa sterowania maszyny],MATCH($B69,tab_MinKomp[[Stanowisko / Position ]:[Stanowisko / Position ]],0)))</f>
        <v>n/a</v>
      </c>
      <c r="FD70" s="194" t="str">
        <f>IF(INDEX(tab_MinKomp[Usuwanie przyczyn żródłowych],MATCH($B69,tab_MinKomp[[Stanowisko / Position ]:[Stanowisko / Position ]],0))="n/a","n/a",FD69-INDEX(tab_MinKomp[Usuwanie przyczyn żródłowych],MATCH($B69,tab_MinKomp[[Stanowisko / Position ]:[Stanowisko / Position ]],0)))</f>
        <v>n/a</v>
      </c>
      <c r="FE70" s="194" t="str">
        <f>IF(INDEX(tab_MinKomp[Cmms stosowanie],MATCH($B69,tab_MinKomp[[Stanowisko / Position ]:[Stanowisko / Position ]],0))="n/a","n/a",FE69-INDEX(tab_MinKomp[Cmms stosowanie],MATCH($B69,tab_MinKomp[[Stanowisko / Position ]:[Stanowisko / Position ]],0)))</f>
        <v>n/a</v>
      </c>
      <c r="FF70" s="190" t="str">
        <f>IF(INDEX(tab_MinKomp[Testy czystości / Reinheitstests],MATCH($B69,tab_MinKomp[[Stanowisko / Position ]:[Stanowisko / Position ]],0))="n/a","n/a",FF69-INDEX(tab_MinKomp[Testy czystości / Reinheitstests],MATCH($B69,tab_MinKomp[[Stanowisko / Position ]:[Stanowisko / Position ]],0)))</f>
        <v>n/a</v>
      </c>
      <c r="FG70" s="194" t="str">
        <f>IF(INDEX(tab_MinKomp[Czyszczenie form plastikowych],MATCH($B69,tab_MinKomp[[Stanowisko / Position ]:[Stanowisko / Position ]],0))="n/a","n/a",FG69-INDEX(tab_MinKomp[Czyszczenie form plastikowych],MATCH($B69,tab_MinKomp[[Stanowisko / Position ]:[Stanowisko / Position ]],0)))</f>
        <v>n/a</v>
      </c>
      <c r="FH70" s="194" t="str">
        <f>IF(INDEX(tab_MinKomp[Wymiana form plastik],MATCH($B69,tab_MinKomp[[Stanowisko / Position ]:[Stanowisko / Position ]],0))="n/a","n/a",FH69-INDEX(tab_MinKomp[Wymiana form plastik],MATCH($B69,tab_MinKomp[[Stanowisko / Position ]:[Stanowisko / Position ]],0)))</f>
        <v>n/a</v>
      </c>
      <c r="FI70" s="194" t="str">
        <f>IF(INDEX(tab_MinKomp[Wymiana form guma],MATCH($B69,tab_MinKomp[[Stanowisko / Position ]:[Stanowisko / Position ]],0))="n/a","n/a",FI69-INDEX(tab_MinKomp[Wymiana form guma],MATCH($B69,tab_MinKomp[[Stanowisko / Position ]:[Stanowisko / Position ]],0)))</f>
        <v>n/a</v>
      </c>
      <c r="FJ70" s="194" t="str">
        <f>IF(INDEX(tab_MinKomp[Konserwacja KK],MATCH($B69,tab_MinKomp[[Stanowisko / Position ]:[Stanowisko / Position ]],0))="n/a","n/a",FJ69-INDEX(tab_MinKomp[Konserwacja KK],MATCH($B69,tab_MinKomp[[Stanowisko / Position ]:[Stanowisko / Position ]],0)))</f>
        <v>n/a</v>
      </c>
      <c r="FK70" s="194" t="str">
        <f>IF(INDEX(tab_MinKomp[Konserwacja form guma],MATCH($B69,tab_MinKomp[[Stanowisko / Position ]:[Stanowisko / Position ]],0))="n/a","n/a",FK69-INDEX(tab_MinKomp[Konserwacja form guma],MATCH($B69,tab_MinKomp[[Stanowisko / Position ]:[Stanowisko / Position ]],0)))</f>
        <v>n/a</v>
      </c>
      <c r="FL70" s="194" t="str">
        <f>IF(INDEX(tab_MinKomp[Konserwacja form plastiki],MATCH($B69,tab_MinKomp[[Stanowisko / Position ]:[Stanowisko / Position ]],0))="n/a","n/a",FL69-INDEX(tab_MinKomp[Konserwacja form plastiki],MATCH($B69,tab_MinKomp[[Stanowisko / Position ]:[Stanowisko / Position ]],0)))</f>
        <v>n/a</v>
      </c>
      <c r="FM70" s="194" t="str">
        <f>IF(INDEX(tab_MinKomp[Konserwacja Gorącego Kanału],MATCH($B69,tab_MinKomp[[Stanowisko / Position ]:[Stanowisko / Position ]],0))="n/a","n/a",FM69-INDEX(tab_MinKomp[Konserwacja Gorącego Kanału],MATCH($B69,tab_MinKomp[[Stanowisko / Position ]:[Stanowisko / Position ]],0)))</f>
        <v>n/a</v>
      </c>
      <c r="FN70" s="190" t="s">
        <v>248</v>
      </c>
      <c r="FO70" s="190" t="s">
        <v>248</v>
      </c>
      <c r="FP70" s="190" t="s">
        <v>248</v>
      </c>
      <c r="FQ70" s="196" t="str">
        <f>IF(INDEX(tab_MinKomp[Język angielski / Englisch],MATCH($B69,tab_MinKomp[[Stanowisko / Position ]:[Stanowisko / Position ]],0))="n/a","n/a",FQ69-INDEX(tab_MinKomp[Język angielski / Englisch],MATCH($B69,tab_MinKomp[[Stanowisko / Position ]:[Stanowisko / Position ]],0)))</f>
        <v>n/a</v>
      </c>
      <c r="FR70" s="196" t="str">
        <f>IF(INDEX(tab_MinKomp[Język niemiecki / Deutsch],MATCH($B69,tab_MinKomp[[Stanowisko / Position ]:[Stanowisko / Position ]],0))="n/a","n/a",FR69-INDEX(tab_MinKomp[Język niemiecki / Deutsch],MATCH($B69,tab_MinKomp[[Stanowisko / Position ]:[Stanowisko / Position ]],0)))</f>
        <v>n/a</v>
      </c>
      <c r="FS70" s="196">
        <v>0</v>
      </c>
      <c r="FT70" s="196">
        <v>0</v>
      </c>
      <c r="FU70" s="194">
        <v>0</v>
      </c>
      <c r="FV70" s="194">
        <f>IF(INDEX(tab_MinKomp[Umiejętności szkoleniowe / Trainingsfähigkeiten],MATCH($B69,tab_MinKomp[[Stanowisko / Position ]:[Stanowisko / Position ]],0))="n/a","n/a",FV69-INDEX(tab_MinKomp[Umiejętności szkoleniowe / Trainingsfähigkeiten],MATCH($B69,tab_MinKomp[[Stanowisko / Position ]:[Stanowisko / Position ]],0)))</f>
        <v>1</v>
      </c>
      <c r="FW70" s="194">
        <v>0</v>
      </c>
      <c r="FX70" s="194">
        <v>0</v>
      </c>
      <c r="FY70" s="194">
        <f>IF(INDEX(tab_MinKomp[Dyspozycyjność / Verfügbarkeit],MATCH($B69,tab_MinKomp[[Stanowisko / Position ]:[Stanowisko / Position ]],0))="n/a","n/a",FY69-INDEX(tab_MinKomp[Dyspozycyjność / Verfügbarkeit],MATCH($B69,tab_MinKomp[[Stanowisko / Position ]:[Stanowisko / Position ]],0)))</f>
        <v>0</v>
      </c>
      <c r="FZ70" s="194">
        <f>IF(INDEX(tab_MinKomp[Zaangażowanie / 
Engagement],MATCH($B69,tab_MinKomp[[Stanowisko / Position ]:[Stanowisko / Position ]],0))="n/a","n/a",FZ69-INDEX(tab_MinKomp[Zaangażowanie / 
Engagement],MATCH($B69,tab_MinKomp[[Stanowisko / Position ]:[Stanowisko / Position ]],0)))</f>
        <v>0</v>
      </c>
      <c r="GA70" s="194" t="str">
        <f>IF(INDEX(tab_MinKomp[Konserwacja form guma],MATCH($B69,tab_MinKomp[[Stanowisko / Position ]:[Stanowisko / Position ]],0))="n/a","n/a",GA69-INDEX(tab_MinKomp[Konserwacja form guma],MATCH($B69,tab_MinKomp[[Stanowisko / Position ]:[Stanowisko / Position ]],0)))</f>
        <v>n/a</v>
      </c>
      <c r="GB70" s="194" t="str">
        <f>IF(INDEX(tab_MinKomp[Konserwacja form plastiki],MATCH($B69,tab_MinKomp[[Stanowisko / Position ]:[Stanowisko / Position ]],0))="n/a","n/a",GB69-INDEX(tab_MinKomp[Konserwacja form plastiki],MATCH($B69,tab_MinKomp[[Stanowisko / Position ]:[Stanowisko / Position ]],0)))</f>
        <v>n/a</v>
      </c>
      <c r="GC70" s="194">
        <f>IF(INDEX(tab_MinKomp[Elastyczność w działaniu],MATCH($B69,tab_MinKomp[[Stanowisko / Position ]:[Stanowisko / Position ]],0))="n/a","n/a",GC69-INDEX(tab_MinKomp[Elastyczność w działaniu],MATCH($B69,tab_MinKomp[[Stanowisko / Position ]:[Stanowisko / Position ]],0)))</f>
        <v>0</v>
      </c>
      <c r="GD70" s="194">
        <f>IF(INDEX(tab_MinKomp[Komunikatywność],MATCH($B69,tab_MinKomp[[Stanowisko / Position ]:[Stanowisko / Position ]],0))="n/a","n/a",GD69-INDEX(tab_MinKomp[Komunikatywność],MATCH($B69,tab_MinKomp[[Stanowisko / Position ]:[Stanowisko / Position ]],0)))</f>
        <v>0</v>
      </c>
      <c r="GE70" s="193" t="str">
        <f>IF(INDEX(tab_MinKomp[Motywowanie i budowanie zaangażowania zespołu],MATCH($B69,tab_MinKomp[[Stanowisko / Position ]:[Stanowisko / Position ]],0))="n/a","n/a",GE69-INDEX(tab_MinKomp[Motywowanie i budowanie zaangażowania zespołu],MATCH($B69,tab_MinKomp[[Stanowisko / Position ]:[Stanowisko / Position ]],0)))</f>
        <v>n/a</v>
      </c>
      <c r="GF70" s="186" t="s">
        <v>248</v>
      </c>
      <c r="GG70" s="186" t="s">
        <v>248</v>
      </c>
      <c r="GH70" s="186" t="s">
        <v>248</v>
      </c>
      <c r="GI70" s="186" t="s">
        <v>248</v>
      </c>
      <c r="GJ70" s="186" t="s">
        <v>248</v>
      </c>
      <c r="GK70" s="186" t="s">
        <v>248</v>
      </c>
      <c r="GL70" s="186" t="s">
        <v>248</v>
      </c>
      <c r="GM70" s="186" t="s">
        <v>248</v>
      </c>
      <c r="GN70" s="186" t="s">
        <v>248</v>
      </c>
      <c r="GO70" s="186" t="s">
        <v>248</v>
      </c>
      <c r="GP70" s="186" t="s">
        <v>248</v>
      </c>
      <c r="GQ70" s="186" t="s">
        <v>248</v>
      </c>
      <c r="GR70" s="186" t="s">
        <v>248</v>
      </c>
      <c r="GS70" s="186" t="s">
        <v>248</v>
      </c>
      <c r="GT70" s="186" t="s">
        <v>248</v>
      </c>
      <c r="GU70" s="186" t="s">
        <v>248</v>
      </c>
      <c r="GV70" s="186" t="s">
        <v>248</v>
      </c>
      <c r="GW70" s="186" t="s">
        <v>248</v>
      </c>
      <c r="GX70" s="186" t="s">
        <v>248</v>
      </c>
      <c r="GY70" s="186" t="s">
        <v>248</v>
      </c>
      <c r="GZ70" s="261" t="s">
        <v>248</v>
      </c>
      <c r="HA70" s="261" t="s">
        <v>248</v>
      </c>
      <c r="HB70" s="191">
        <f>SUM(G70:GE70)/(HB69-(SUM(G70:GE70)))</f>
        <v>0</v>
      </c>
    </row>
    <row r="71" spans="1:211" ht="24.9" customHeight="1" x14ac:dyDescent="0.3">
      <c r="A71" s="105" t="s">
        <v>321</v>
      </c>
      <c r="B71" s="105" t="s">
        <v>315</v>
      </c>
      <c r="C71" s="105" t="s">
        <v>398</v>
      </c>
      <c r="D71" s="105">
        <v>1969</v>
      </c>
      <c r="E71" s="394" t="s">
        <v>414</v>
      </c>
      <c r="F71" s="185" t="s">
        <v>374</v>
      </c>
      <c r="G71" s="186">
        <v>2</v>
      </c>
      <c r="H71" s="186">
        <v>1</v>
      </c>
      <c r="I71" s="186">
        <v>2</v>
      </c>
      <c r="J71" s="186">
        <v>1</v>
      </c>
      <c r="K71" s="186">
        <v>1</v>
      </c>
      <c r="L71" s="186" t="s">
        <v>248</v>
      </c>
      <c r="M71" s="186" t="s">
        <v>248</v>
      </c>
      <c r="N71" s="186" t="s">
        <v>248</v>
      </c>
      <c r="O71" s="186">
        <v>1</v>
      </c>
      <c r="P71" s="186">
        <v>1</v>
      </c>
      <c r="Q71" s="186" t="s">
        <v>248</v>
      </c>
      <c r="R71" s="186" t="s">
        <v>248</v>
      </c>
      <c r="S71" s="186" t="s">
        <v>248</v>
      </c>
      <c r="T71" s="186" t="s">
        <v>248</v>
      </c>
      <c r="U71" s="186" t="s">
        <v>248</v>
      </c>
      <c r="V71" s="186" t="s">
        <v>248</v>
      </c>
      <c r="W71" s="186" t="s">
        <v>248</v>
      </c>
      <c r="X71" s="186" t="s">
        <v>248</v>
      </c>
      <c r="Y71" s="186" t="s">
        <v>248</v>
      </c>
      <c r="Z71" s="186" t="s">
        <v>248</v>
      </c>
      <c r="AA71" s="186" t="s">
        <v>248</v>
      </c>
      <c r="AB71" s="186" t="s">
        <v>248</v>
      </c>
      <c r="AC71" s="186" t="s">
        <v>248</v>
      </c>
      <c r="AD71" s="186" t="s">
        <v>248</v>
      </c>
      <c r="AE71" s="186" t="s">
        <v>248</v>
      </c>
      <c r="AF71" s="186" t="s">
        <v>248</v>
      </c>
      <c r="AG71" s="186" t="s">
        <v>248</v>
      </c>
      <c r="AH71" s="186" t="s">
        <v>248</v>
      </c>
      <c r="AI71" s="186" t="s">
        <v>248</v>
      </c>
      <c r="AJ71" s="186" t="s">
        <v>248</v>
      </c>
      <c r="AK71" s="186" t="s">
        <v>248</v>
      </c>
      <c r="AL71" s="186">
        <v>1</v>
      </c>
      <c r="AM71" s="186" t="s">
        <v>248</v>
      </c>
      <c r="AN71" s="186" t="s">
        <v>248</v>
      </c>
      <c r="AO71" s="186">
        <v>1</v>
      </c>
      <c r="AP71" s="186" t="s">
        <v>248</v>
      </c>
      <c r="AQ71" s="186">
        <v>1</v>
      </c>
      <c r="AR71" s="186" t="s">
        <v>248</v>
      </c>
      <c r="AS71" s="186" t="s">
        <v>248</v>
      </c>
      <c r="AT71" s="186" t="s">
        <v>248</v>
      </c>
      <c r="AU71" s="186" t="s">
        <v>248</v>
      </c>
      <c r="AV71" s="186">
        <v>2</v>
      </c>
      <c r="AW71" s="186">
        <v>1</v>
      </c>
      <c r="AX71" s="186" t="s">
        <v>248</v>
      </c>
      <c r="AY71" s="186" t="s">
        <v>248</v>
      </c>
      <c r="AZ71" s="186" t="s">
        <v>248</v>
      </c>
      <c r="BA71" s="186" t="s">
        <v>248</v>
      </c>
      <c r="BB71" s="186" t="s">
        <v>248</v>
      </c>
      <c r="BC71" s="186" t="s">
        <v>248</v>
      </c>
      <c r="BD71" s="186" t="s">
        <v>248</v>
      </c>
      <c r="BE71" s="186" t="s">
        <v>248</v>
      </c>
      <c r="BF71" s="186" t="s">
        <v>248</v>
      </c>
      <c r="BG71" s="186" t="s">
        <v>248</v>
      </c>
      <c r="BH71" s="186" t="s">
        <v>248</v>
      </c>
      <c r="BI71" s="186" t="s">
        <v>248</v>
      </c>
      <c r="BJ71" s="186" t="s">
        <v>248</v>
      </c>
      <c r="BK71" s="186" t="s">
        <v>248</v>
      </c>
      <c r="BL71" s="186" t="s">
        <v>248</v>
      </c>
      <c r="BM71" s="186" t="s">
        <v>248</v>
      </c>
      <c r="BN71" s="186" t="s">
        <v>248</v>
      </c>
      <c r="BO71" s="186" t="s">
        <v>248</v>
      </c>
      <c r="BP71" s="186" t="s">
        <v>248</v>
      </c>
      <c r="BQ71" s="186" t="s">
        <v>248</v>
      </c>
      <c r="BR71" s="186" t="s">
        <v>248</v>
      </c>
      <c r="BS71" s="186">
        <v>2</v>
      </c>
      <c r="BT71" s="186" t="s">
        <v>248</v>
      </c>
      <c r="BU71" s="186">
        <v>2</v>
      </c>
      <c r="BV71" s="186" t="s">
        <v>248</v>
      </c>
      <c r="BW71" s="186">
        <v>2</v>
      </c>
      <c r="BX71" s="186">
        <v>2</v>
      </c>
      <c r="BY71" s="186" t="s">
        <v>248</v>
      </c>
      <c r="BZ71" s="186">
        <v>2</v>
      </c>
      <c r="CA71" s="186" t="s">
        <v>248</v>
      </c>
      <c r="CB71" s="186">
        <v>2</v>
      </c>
      <c r="CC71" s="186" t="s">
        <v>248</v>
      </c>
      <c r="CD71" s="186">
        <v>1</v>
      </c>
      <c r="CE71" s="186">
        <v>1</v>
      </c>
      <c r="CF71" s="186"/>
      <c r="CG71" s="186">
        <v>1</v>
      </c>
      <c r="CH71" s="186" t="s">
        <v>248</v>
      </c>
      <c r="CI71" s="186" t="s">
        <v>248</v>
      </c>
      <c r="CJ71" s="186" t="s">
        <v>248</v>
      </c>
      <c r="CK71" s="186" t="s">
        <v>248</v>
      </c>
      <c r="CL71" s="186" t="s">
        <v>248</v>
      </c>
      <c r="CM71" s="186" t="s">
        <v>248</v>
      </c>
      <c r="CN71" s="186" t="s">
        <v>248</v>
      </c>
      <c r="CO71" s="186" t="s">
        <v>248</v>
      </c>
      <c r="CP71" s="186" t="s">
        <v>248</v>
      </c>
      <c r="CQ71" s="186" t="s">
        <v>248</v>
      </c>
      <c r="CR71" s="186" t="s">
        <v>248</v>
      </c>
      <c r="CS71" s="186" t="s">
        <v>248</v>
      </c>
      <c r="CT71" s="186" t="s">
        <v>248</v>
      </c>
      <c r="CU71" s="186" t="s">
        <v>248</v>
      </c>
      <c r="CV71" s="186" t="s">
        <v>248</v>
      </c>
      <c r="CW71" s="186">
        <v>2</v>
      </c>
      <c r="CX71" s="186" t="s">
        <v>248</v>
      </c>
      <c r="CY71" s="186" t="s">
        <v>248</v>
      </c>
      <c r="CZ71" s="186" t="s">
        <v>248</v>
      </c>
      <c r="DA71" s="186" t="s">
        <v>248</v>
      </c>
      <c r="DB71" s="186" t="s">
        <v>248</v>
      </c>
      <c r="DC71" s="186" t="s">
        <v>248</v>
      </c>
      <c r="DD71" s="186" t="s">
        <v>248</v>
      </c>
      <c r="DE71" s="186" t="s">
        <v>248</v>
      </c>
      <c r="DF71" s="186">
        <v>1</v>
      </c>
      <c r="DG71" s="186" t="s">
        <v>248</v>
      </c>
      <c r="DH71" s="186" t="s">
        <v>248</v>
      </c>
      <c r="DI71" s="186" t="s">
        <v>248</v>
      </c>
      <c r="DJ71" s="186" t="s">
        <v>248</v>
      </c>
      <c r="DK71" s="186" t="s">
        <v>248</v>
      </c>
      <c r="DL71" s="186" t="s">
        <v>248</v>
      </c>
      <c r="DM71" s="186" t="s">
        <v>248</v>
      </c>
      <c r="DN71" s="186" t="s">
        <v>248</v>
      </c>
      <c r="DO71" s="186" t="s">
        <v>248</v>
      </c>
      <c r="DP71" s="186" t="s">
        <v>248</v>
      </c>
      <c r="DQ71" s="186" t="s">
        <v>248</v>
      </c>
      <c r="DR71" s="186" t="s">
        <v>248</v>
      </c>
      <c r="DS71" s="186" t="s">
        <v>248</v>
      </c>
      <c r="DT71" s="186" t="s">
        <v>248</v>
      </c>
      <c r="DU71" s="186" t="s">
        <v>248</v>
      </c>
      <c r="DV71" s="186" t="s">
        <v>248</v>
      </c>
      <c r="DW71" s="186" t="s">
        <v>248</v>
      </c>
      <c r="DX71" s="186" t="s">
        <v>248</v>
      </c>
      <c r="DY71" s="186" t="s">
        <v>248</v>
      </c>
      <c r="DZ71" s="186" t="s">
        <v>248</v>
      </c>
      <c r="EA71" s="186" t="s">
        <v>248</v>
      </c>
      <c r="EB71" s="186" t="s">
        <v>248</v>
      </c>
      <c r="EC71" s="186" t="s">
        <v>248</v>
      </c>
      <c r="ED71" s="186" t="s">
        <v>248</v>
      </c>
      <c r="EE71" s="186" t="s">
        <v>248</v>
      </c>
      <c r="EF71" s="186" t="s">
        <v>248</v>
      </c>
      <c r="EG71" s="186" t="s">
        <v>248</v>
      </c>
      <c r="EH71" s="186" t="s">
        <v>248</v>
      </c>
      <c r="EI71" s="186" t="s">
        <v>248</v>
      </c>
      <c r="EJ71" s="186" t="s">
        <v>248</v>
      </c>
      <c r="EK71" s="186" t="s">
        <v>248</v>
      </c>
      <c r="EL71" s="184" t="s">
        <v>248</v>
      </c>
      <c r="EM71" s="184" t="s">
        <v>248</v>
      </c>
      <c r="EN71" s="184" t="s">
        <v>248</v>
      </c>
      <c r="EO71" s="186" t="s">
        <v>248</v>
      </c>
      <c r="EP71" s="186" t="s">
        <v>248</v>
      </c>
      <c r="EQ71" s="186" t="s">
        <v>248</v>
      </c>
      <c r="ER71" s="186" t="s">
        <v>248</v>
      </c>
      <c r="ES71" s="186" t="s">
        <v>248</v>
      </c>
      <c r="ET71" s="186" t="s">
        <v>248</v>
      </c>
      <c r="EU71" s="186" t="s">
        <v>248</v>
      </c>
      <c r="EV71" s="186" t="s">
        <v>248</v>
      </c>
      <c r="EW71" s="186" t="s">
        <v>248</v>
      </c>
      <c r="EX71" s="186" t="s">
        <v>248</v>
      </c>
      <c r="EY71" s="186" t="s">
        <v>248</v>
      </c>
      <c r="EZ71" s="186" t="s">
        <v>248</v>
      </c>
      <c r="FA71" s="186" t="s">
        <v>248</v>
      </c>
      <c r="FB71" s="186" t="s">
        <v>248</v>
      </c>
      <c r="FC71" s="186" t="s">
        <v>248</v>
      </c>
      <c r="FD71" s="186" t="s">
        <v>248</v>
      </c>
      <c r="FE71" s="186" t="s">
        <v>248</v>
      </c>
      <c r="FF71" s="186" t="s">
        <v>248</v>
      </c>
      <c r="FG71" s="186" t="s">
        <v>248</v>
      </c>
      <c r="FH71" s="186" t="s">
        <v>248</v>
      </c>
      <c r="FI71" s="186" t="s">
        <v>248</v>
      </c>
      <c r="FJ71" s="186" t="s">
        <v>248</v>
      </c>
      <c r="FK71" s="186" t="s">
        <v>248</v>
      </c>
      <c r="FL71" s="186" t="s">
        <v>248</v>
      </c>
      <c r="FM71" s="186" t="s">
        <v>248</v>
      </c>
      <c r="FN71" s="186" t="s">
        <v>248</v>
      </c>
      <c r="FO71" s="186" t="s">
        <v>248</v>
      </c>
      <c r="FP71" s="186" t="s">
        <v>248</v>
      </c>
      <c r="FQ71" s="187" t="s">
        <v>248</v>
      </c>
      <c r="FR71" s="187" t="s">
        <v>248</v>
      </c>
      <c r="FS71" s="186">
        <v>2</v>
      </c>
      <c r="FT71" s="186">
        <v>2</v>
      </c>
      <c r="FU71" s="186">
        <v>1</v>
      </c>
      <c r="FV71" s="186">
        <v>1</v>
      </c>
      <c r="FW71" s="186">
        <v>1</v>
      </c>
      <c r="FX71" s="186">
        <v>1</v>
      </c>
      <c r="FY71" s="186">
        <v>1</v>
      </c>
      <c r="FZ71" s="186">
        <v>2</v>
      </c>
      <c r="GA71" s="186" t="s">
        <v>248</v>
      </c>
      <c r="GB71" s="186" t="s">
        <v>248</v>
      </c>
      <c r="GC71" s="186">
        <v>2</v>
      </c>
      <c r="GD71" s="186">
        <v>2</v>
      </c>
      <c r="GE71" s="186" t="s">
        <v>248</v>
      </c>
      <c r="GF71" s="186" t="s">
        <v>248</v>
      </c>
      <c r="GG71" s="186" t="s">
        <v>248</v>
      </c>
      <c r="GH71" s="186" t="s">
        <v>248</v>
      </c>
      <c r="GI71" s="186" t="s">
        <v>248</v>
      </c>
      <c r="GJ71" s="186" t="s">
        <v>248</v>
      </c>
      <c r="GK71" s="186" t="s">
        <v>248</v>
      </c>
      <c r="GL71" s="186" t="s">
        <v>248</v>
      </c>
      <c r="GM71" s="186" t="s">
        <v>248</v>
      </c>
      <c r="GN71" s="186" t="s">
        <v>248</v>
      </c>
      <c r="GO71" s="186" t="s">
        <v>248</v>
      </c>
      <c r="GP71" s="186" t="s">
        <v>248</v>
      </c>
      <c r="GQ71" s="186" t="s">
        <v>248</v>
      </c>
      <c r="GR71" s="186" t="s">
        <v>248</v>
      </c>
      <c r="GS71" s="186" t="s">
        <v>248</v>
      </c>
      <c r="GT71" s="186" t="s">
        <v>248</v>
      </c>
      <c r="GU71" s="186" t="s">
        <v>248</v>
      </c>
      <c r="GV71" s="186" t="s">
        <v>248</v>
      </c>
      <c r="GW71" s="186" t="s">
        <v>248</v>
      </c>
      <c r="GX71" s="186" t="s">
        <v>248</v>
      </c>
      <c r="GY71" s="186" t="s">
        <v>248</v>
      </c>
      <c r="GZ71" s="261" t="s">
        <v>248</v>
      </c>
      <c r="HA71" s="261" t="s">
        <v>248</v>
      </c>
      <c r="HB71" s="188">
        <f>SUM(G71:GE71)</f>
        <v>48</v>
      </c>
    </row>
    <row r="72" spans="1:211" ht="24.9" customHeight="1" thickBot="1" x14ac:dyDescent="0.35">
      <c r="A72" s="108" t="str">
        <f>A71</f>
        <v>Prod.-Q-5</v>
      </c>
      <c r="B72" s="108" t="str">
        <f>B71</f>
        <v>Pracownik Produkcji</v>
      </c>
      <c r="C72" s="108" t="str">
        <f>C71</f>
        <v>ŁB</v>
      </c>
      <c r="D72" s="108">
        <f>D71</f>
        <v>1969</v>
      </c>
      <c r="E72" s="395"/>
      <c r="F72" s="189" t="s">
        <v>375</v>
      </c>
      <c r="G72" s="192">
        <f>IF(INDEX(tab_MinKomp[Przepisy BHP / BHP Vorschriften],MATCH($B71,tab_MinKomp[[Stanowisko / Position ]:[Stanowisko / Position ]],0))="n/a","n/a",G71-INDEX(tab_MinKomp[Przepisy BHP / BHP Vorschriften],MATCH($B71,tab_MinKomp[[Stanowisko / Position ]:[Stanowisko / Position ]],0)))</f>
        <v>0</v>
      </c>
      <c r="H72" s="193">
        <f>IF(INDEX(tab_MinKomp[Przepisy PPOŻ / Brandschutzbestimmungen],MATCH($B71,tab_MinKomp[[Stanowisko / Position ]:[Stanowisko / Position ]],0))="n/a","n/a",H71-INDEX(tab_MinKomp[Przepisy PPOŻ / Brandschutzbestimmungen],MATCH($B71,tab_MinKomp[[Stanowisko / Position ]:[Stanowisko / Position ]],0)))</f>
        <v>0</v>
      </c>
      <c r="I72" s="193">
        <f>IF(INDEX(tab_MinKomp[Ryzyko zawodowe na stanowiskach pracyv/ Berufliche Risiken an Arbeitsstellen],MATCH($B71,tab_MinKomp[[Stanowisko / Position ]:[Stanowisko / Position ]],0))="n/a","n/a",I71-INDEX(tab_MinKomp[Ryzyko zawodowe na stanowiskach pracyv/ Berufliche Risiken an Arbeitsstellen],MATCH($B71,tab_MinKomp[[Stanowisko / Position ]:[Stanowisko / Position ]],0)))</f>
        <v>0</v>
      </c>
      <c r="J72" s="193">
        <f>IF(INDEX(tab_MinKomp[Gospodarka substancjami niebezpiecznymi / Gefahrstoffmanagement],MATCH($B71,tab_MinKomp[[Stanowisko / Position ]:[Stanowisko / Position ]],0))="n/a","n/a",J71-INDEX(tab_MinKomp[Gospodarka substancjami niebezpiecznymi / Gefahrstoffmanagement],MATCH($B71,tab_MinKomp[[Stanowisko / Position ]:[Stanowisko / Position ]],0)))</f>
        <v>0</v>
      </c>
      <c r="K72" s="193">
        <f>IF(INDEX(tab_MinKomp[Gospodarka odpadami / Abfallwirtschaft],MATCH($B71,tab_MinKomp[[Stanowisko / Position ]:[Stanowisko / Position ]],0))="n/a","n/a",K71-INDEX(tab_MinKomp[Gospodarka odpadami / Abfallwirtschaft],MATCH($B71,tab_MinKomp[[Stanowisko / Position ]:[Stanowisko / Position ]],0)))</f>
        <v>0</v>
      </c>
      <c r="L72" s="194" t="str">
        <f>IF(INDEX(tab_MinKomp[Przepisy kodeksu pracy / Bestimmungen des Arbeitsgesetzes],MATCH($B71,tab_MinKomp[[Stanowisko / Position ]:[Stanowisko / Position ]],0))="n/a","n/a",L71-INDEX(tab_MinKomp[Przepisy kodeksu pracy / Bestimmungen des Arbeitsgesetzes],MATCH($B71,tab_MinKomp[[Stanowisko / Position ]:[Stanowisko / Position ]],0)))</f>
        <v>n/a</v>
      </c>
      <c r="M72" s="195" t="str">
        <f>IF(INDEX(tab_MinKomp[Przepisy o ub.społ. ZUS  / Sozialversicherungsvorschriften],MATCH($B71,tab_MinKomp[[Stanowisko / Position ]:[Stanowisko / Position ]],0))="n/a","n/a",M71-INDEX(tab_MinKomp[Przepisy o ub.społ. ZUS  / Sozialversicherungsvorschriften],MATCH($B71,tab_MinKomp[[Stanowisko / Position ]:[Stanowisko / Position ]],0)))</f>
        <v>n/a</v>
      </c>
      <c r="N72" s="194" t="str">
        <f>IF(INDEX(tab_MinKomp[PRZEPISY O PDOF /persönlich Einkommensteuergesetz ],MATCH($B71,tab_MinKomp[[Stanowisko / Position ]:[Stanowisko / Position ]],0))="n/a","n/a",N71-INDEX(tab_MinKomp[PRZEPISY O PDOF /persönlich Einkommensteuergesetz ],MATCH($B71,tab_MinKomp[[Stanowisko / Position ]:[Stanowisko / Position ]],0)))</f>
        <v>n/a</v>
      </c>
      <c r="O72" s="194">
        <f>IF(INDEX(tab_MinKomp[Regulamin pracy / Arbeitsordnung],MATCH($B71,tab_MinKomp[[Stanowisko / Position ]:[Stanowisko / Position ]],0))="n/a","n/a",O71-INDEX(tab_MinKomp[Regulamin pracy / Arbeitsordnung],MATCH($B71,tab_MinKomp[[Stanowisko / Position ]:[Stanowisko / Position ]],0)))</f>
        <v>0</v>
      </c>
      <c r="P72" s="194">
        <f>IF(INDEX(tab_MinKomp[Regulamin wynagradzania / Vergütungsordnung],MATCH($B71,tab_MinKomp[[Stanowisko / Position ]:[Stanowisko / Position ]],0))="n/a","n/a",P71-INDEX(tab_MinKomp[Regulamin wynagradzania / Vergütungsordnung],MATCH($B71,tab_MinKomp[[Stanowisko / Position ]:[Stanowisko / Position ]],0)))</f>
        <v>0</v>
      </c>
      <c r="Q72" s="194" t="str">
        <f>IF(INDEX(tab_MinKomp[System R2PŁATNIK PRO: Płace / Lohnabrechnung],MATCH($B71,tab_MinKomp[[Stanowisko / Position ]:[Stanowisko / Position ]],0))="n/a","n/a",Q71-INDEX(tab_MinKomp[System R2PŁATNIK PRO: Płace / Lohnabrechnung],MATCH($B71,tab_MinKomp[[Stanowisko / Position ]:[Stanowisko / Position ]],0)))</f>
        <v>n/a</v>
      </c>
      <c r="R72" s="194" t="str">
        <f>IF(INDEX(tab_MinKomp[SystemR2PŁATNIK PRO: KADRY / Personaldaten],MATCH($B71,tab_MinKomp[[Stanowisko / Position ]:[Stanowisko / Position ]],0))="n/a","n/a",R71-INDEX(tab_MinKomp[SystemR2PŁATNIK PRO: KADRY / Personaldaten],MATCH($B71,tab_MinKomp[[Stanowisko / Position ]:[Stanowisko / Position ]],0)))</f>
        <v>n/a</v>
      </c>
      <c r="S72" s="194" t="str">
        <f>IF(INDEX(tab_MinKomp[SYSTEM R2PŁATNIK PRO: zarządzanie pracownikami / Arbeitsverwaltung],MATCH($B71,tab_MinKomp[[Stanowisko / Position ]:[Stanowisko / Position ]],0))="n/a","n/a",S71-INDEX(tab_MinKomp[SYSTEM R2PŁATNIK PRO: zarządzanie pracownikami / Arbeitsverwaltung],MATCH($B71,tab_MinKomp[[Stanowisko / Position ]:[Stanowisko / Position ]],0)))</f>
        <v>n/a</v>
      </c>
      <c r="T72" s="194" t="str">
        <f>IF(INDEX(tab_MinKomp[Doradztwo, wsparcie personalne / Personalberatung und Unterstützung],MATCH($B71,tab_MinKomp[[Stanowisko / Position ]:[Stanowisko / Position ]],0))="n/a","n/a",T71-INDEX(tab_MinKomp[Doradztwo, wsparcie personalne / Personalberatung und Unterstützung],MATCH($B71,tab_MinKomp[[Stanowisko / Position ]:[Stanowisko / Position ]],0)))</f>
        <v>n/a</v>
      </c>
      <c r="U72" s="194" t="str">
        <f>IF(INDEX(tab_MinKomp[Przepisy o podatku VAT / MwSt.- Gesetz],MATCH($B71,tab_MinKomp[[Stanowisko / Position ]:[Stanowisko / Position ]],0))="n/a","n/a",U71-INDEX(tab_MinKomp[Przepisy o podatku VAT / MwSt.- Gesetz],MATCH($B71,tab_MinKomp[[Stanowisko / Position ]:[Stanowisko / Position ]],0)))</f>
        <v>n/a</v>
      </c>
      <c r="V72" s="194" t="str">
        <f>IF(INDEX(tab_MinKomp[PrzepisyPDOP / geschäftlich Einkommensteuergesetz],MATCH($B71,tab_MinKomp[[Stanowisko / Position ]:[Stanowisko / Position ]],0))="n/a","n/a",V71-INDEX(tab_MinKomp[PrzepisyPDOP / geschäftlich Einkommensteuergesetz],MATCH($B71,tab_MinKomp[[Stanowisko / Position ]:[Stanowisko / Position ]],0)))</f>
        <v>n/a</v>
      </c>
      <c r="W72" s="194" t="str">
        <f>IF(INDEX(tab_MinKomp[System BAAN / FINANSE (FIBU)],MATCH($B71,tab_MinKomp[[Stanowisko / Position ]:[Stanowisko / Position ]],0))="n/a","n/a",W71-INDEX(tab_MinKomp[System BAAN / FINANSE (FIBU)],MATCH($B71,tab_MinKomp[[Stanowisko / Position ]:[Stanowisko / Position ]],0)))</f>
        <v>n/a</v>
      </c>
      <c r="X72" s="194" t="str">
        <f>IF(INDEX(tab_MinKomp[Systemy pomocnicze / Hilfssysteme(STOCKPROGRAM, KALK2000 etc.)],MATCH($B71,tab_MinKomp[[Stanowisko / Position ]:[Stanowisko / Position ]],0))="n/a","n/a",X71-INDEX(tab_MinKomp[Systemy pomocnicze / Hilfssysteme(STOCKPROGRAM, KALK2000 etc.)],MATCH($B71,tab_MinKomp[[Stanowisko / Position ]:[Stanowisko / Position ]],0)))</f>
        <v>n/a</v>
      </c>
      <c r="Y72" s="194" t="str">
        <f>IF(INDEX(tab_MinKomp[Polityka rachunkowości / Buchführungspolitik],MATCH($B71,tab_MinKomp[[Stanowisko / Position ]:[Stanowisko / Position ]],0))="n/a","n/a",Y71-INDEX(tab_MinKomp[Polityka rachunkowości / Buchführungspolitik],MATCH($B71,tab_MinKomp[[Stanowisko / Position ]:[Stanowisko / Position ]],0)))</f>
        <v>n/a</v>
      </c>
      <c r="Z72" s="194" t="str">
        <f>IF(INDEX(tab_MinKomp[Ustawa o rachunkowości / Rechnungslegungsgesetz],MATCH($B71,tab_MinKomp[[Stanowisko / Position ]:[Stanowisko / Position ]],0))="n/a","n/a",Z71-INDEX(tab_MinKomp[Ustawa o rachunkowości / Rechnungslegungsgesetz],MATCH($B71,tab_MinKomp[[Stanowisko / Position ]:[Stanowisko / Position ]],0)))</f>
        <v>n/a</v>
      </c>
      <c r="AA72" s="194" t="str">
        <f>IF(INDEX(tab_MinKomp[WORKFLOW - TS-100],MATCH($B71,tab_MinKomp[[Stanowisko / Position ]:[Stanowisko / Position ]],0))="n/a","n/a",AA71-INDEX(tab_MinKomp[WORKFLOW - TS-100],MATCH($B71,tab_MinKomp[[Stanowisko / Position ]:[Stanowisko / Position ]],0)))</f>
        <v>n/a</v>
      </c>
      <c r="AB72" s="194" t="str">
        <f>IF(INDEX(tab_MinKomp[WORKFLOW - SFMS],MATCH($B71,tab_MinKomp[[Stanowisko / Position ]:[Stanowisko / Position ]],0))="n/a","n/a",AB71-INDEX(tab_MinKomp[WORKFLOW - SFMS],MATCH($B71,tab_MinKomp[[Stanowisko / Position ]:[Stanowisko / Position ]],0)))</f>
        <v>n/a</v>
      </c>
      <c r="AC72" s="194" t="str">
        <f>IF(INDEX(tab_MinKomp[System ISO 9001:2015],MATCH($B71,tab_MinKomp[[Stanowisko / Position ]:[Stanowisko / Position ]],0))="n/a","n/a",AC71-INDEX(tab_MinKomp[System ISO 9001:2015],MATCH($B71,tab_MinKomp[[Stanowisko / Position ]:[Stanowisko / Position ]],0)))</f>
        <v>n/a</v>
      </c>
      <c r="AD72" s="194" t="str">
        <f>IF(INDEX(tab_MinKomp[System ISO 9001:2015],MATCH($B71,tab_MinKomp[[Stanowisko / Position ]:[Stanowisko / Position ]],0))="n/a","n/a",AD71-INDEX(tab_MinKomp[System ISO 9001:2015],MATCH($B71,tab_MinKomp[[Stanowisko / Position ]:[Stanowisko / Position ]],0)))</f>
        <v>n/a</v>
      </c>
      <c r="AE72" s="194" t="str">
        <f>IF(INDEX(tab_MinKomp[System ISO 9001:2015],MATCH($B71,tab_MinKomp[[Stanowisko / Position ]:[Stanowisko / Position ]],0))="n/a","n/a",AE71-INDEX(tab_MinKomp[System ISO 9001:2015],MATCH($B71,tab_MinKomp[[Stanowisko / Position ]:[Stanowisko / Position ]],0)))</f>
        <v>n/a</v>
      </c>
      <c r="AF72" s="194" t="str">
        <f>IF(INDEX(tab_MinKomp[System ISO 9001:2015],MATCH($B71,tab_MinKomp[[Stanowisko / Position ]:[Stanowisko / Position ]],0))="n/a","n/a",AF71-INDEX(tab_MinKomp[System ISO 9001:2015],MATCH($B71,tab_MinKomp[[Stanowisko / Position ]:[Stanowisko / Position ]],0)))</f>
        <v>n/a</v>
      </c>
      <c r="AG72" s="194" t="str">
        <f>IF(INDEX(tab_MinKomp[Wymagania VDA 6.3 Process / Forderungen],MATCH($B71,tab_MinKomp[[Stanowisko / Position ]:[Stanowisko / Position ]],0))="n/a","n/a",AG71-INDEX(tab_MinKomp[Wymagania VDA 6.3 Process / Forderungen],MATCH($B71,tab_MinKomp[[Stanowisko / Position ]:[Stanowisko / Position ]],0)))</f>
        <v>n/a</v>
      </c>
      <c r="AH72" s="194" t="str">
        <f>IF(INDEX(tab_MinKomp[Wymagania VDA 6.5 Product / Forderungen],MATCH($B71,tab_MinKomp[[Stanowisko / Position ]:[Stanowisko / Position ]],0))="n/a","n/a",AH71-INDEX(tab_MinKomp[Wymagania VDA 6.5 Product / Forderungen],MATCH($B71,tab_MinKomp[[Stanowisko / Position ]:[Stanowisko / Position ]],0)))</f>
        <v>n/a</v>
      </c>
      <c r="AI72" s="194" t="str">
        <f>IF(INDEX(tab_MinKomp[System ISO 9001:2015],MATCH($B71,tab_MinKomp[[Stanowisko / Position ]:[Stanowisko / Position ]],0))="n/a","n/a",AI71-INDEX(tab_MinKomp[System ISO 9001:2015],MATCH($B71,tab_MinKomp[[Stanowisko / Position ]:[Stanowisko / Position ]],0)))</f>
        <v>n/a</v>
      </c>
      <c r="AJ72" s="194" t="str">
        <f>IF(INDEX(tab_MinKomp[Auditor systemu ISO 17021:2018],MATCH($B71,tab_MinKomp[[Stanowisko / Position ]:[Stanowisko / Position ]],0))="n/a","n/a",AJ71-INDEX(tab_MinKomp[Auditor systemu ISO 17021:2018],MATCH($B71,tab_MinKomp[[Stanowisko / Position ]:[Stanowisko / Position ]],0)))</f>
        <v>n/a</v>
      </c>
      <c r="AK72" s="194" t="str">
        <f>IF(INDEX(tab_MinKomp[Pełnomocnik systemu / Systemvertreter],MATCH($B71,tab_MinKomp[[Stanowisko / Position ]:[Stanowisko / Position ]],0))="n/a","n/a",AK71-INDEX(tab_MinKomp[Pełnomocnik systemu / Systemvertreter],MATCH($B71,tab_MinKomp[[Stanowisko / Position ]:[Stanowisko / Position ]],0)))</f>
        <v>n/a</v>
      </c>
      <c r="AL72" s="194">
        <f>IF(INDEX(tab_MinKomp[Polityka Etyczna - Compliance],MATCH($B71,tab_MinKomp[[Stanowisko / Position ]:[Stanowisko / Position ]],0))="n/a","n/a",AL71-INDEX(tab_MinKomp[Polityka Etyczna - Compliance],MATCH($B71,tab_MinKomp[[Stanowisko / Position ]:[Stanowisko / Position ]],0)))</f>
        <v>0</v>
      </c>
      <c r="AM72" s="194" t="str">
        <f>IF(INDEX(tab_MinKomp[WDRAŻANIE NOWYCH PROJEKTÓW/ PROCEDURA CTM],MATCH($B71,tab_MinKomp[[Stanowisko / Position ]:[Stanowisko / Position ]],0))="n/a","n/a",AM71-INDEX(tab_MinKomp[WDRAŻANIE NOWYCH PROJEKTÓW/ PROCEDURA CTM],MATCH($B71,tab_MinKomp[[Stanowisko / Position ]:[Stanowisko / Position ]],0)))</f>
        <v>n/a</v>
      </c>
      <c r="AN72" s="194" t="str">
        <f>IF(INDEX(tab_MinKomp[KAMIENIE MILOWE MSL/PIFF],MATCH($B71,tab_MinKomp[[Stanowisko / Position ]:[Stanowisko / Position ]],0))="n/a","n/a",AN71-INDEX(tab_MinKomp[KAMIENIE MILOWE MSL/PIFF],MATCH($B71,tab_MinKomp[[Stanowisko / Position ]:[Stanowisko / Position ]],0)))</f>
        <v>n/a</v>
      </c>
      <c r="AO72" s="194">
        <f>IF(INDEX(tab_MinKomp[CP],MATCH($B71,tab_MinKomp[[Stanowisko / Position ]:[Stanowisko / Position ]],0))="n/a","n/a",AO71-INDEX(tab_MinKomp[CP],MATCH($B71,tab_MinKomp[[Stanowisko / Position ]:[Stanowisko / Position ]],0)))</f>
        <v>0</v>
      </c>
      <c r="AP72" s="194" t="str">
        <f>IF(INDEX(tab_MinKomp[FMEA],MATCH($B71,tab_MinKomp[[Stanowisko / Position ]:[Stanowisko / Position ]],0))="n/a","n/a",AP71-INDEX(tab_MinKomp[FMEA],MATCH($B71,tab_MinKomp[[Stanowisko / Position ]:[Stanowisko / Position ]],0)))</f>
        <v>n/a</v>
      </c>
      <c r="AQ72" s="194">
        <f>IF(INDEX(tab_MinKomp[FLOW CHART],MATCH($B71,tab_MinKomp[[Stanowisko / Position ]:[Stanowisko / Position ]],0))="n/a","n/a",AQ71-INDEX(tab_MinKomp[FLOW CHART],MATCH($B71,tab_MinKomp[[Stanowisko / Position ]:[Stanowisko / Position ]],0)))</f>
        <v>0</v>
      </c>
      <c r="AR72" s="194" t="str">
        <f>IF(INDEX(tab_MinKomp[APQP],MATCH($B71,tab_MinKomp[[Stanowisko / Position ]:[Stanowisko / Position ]],0))="n/a","n/a",AR71-INDEX(tab_MinKomp[APQP],MATCH($B71,tab_MinKomp[[Stanowisko / Position ]:[Stanowisko / Position ]],0)))</f>
        <v>n/a</v>
      </c>
      <c r="AS72" s="194" t="str">
        <f>IF(INDEX(tab_MinKomp[MSA],MATCH($B71,tab_MinKomp[[Stanowisko / Position ]:[Stanowisko / Position ]],0))="n/a","n/a",AS71-INDEX(tab_MinKomp[MSA],MATCH($B71,tab_MinKomp[[Stanowisko / Position ]:[Stanowisko / Position ]],0)))</f>
        <v>n/a</v>
      </c>
      <c r="AT72" s="194" t="str">
        <f>IF(INDEX(tab_MinKomp[SPC],MATCH($B71,tab_MinKomp[[Stanowisko / Position ]:[Stanowisko / Position ]],0))="n/a","n/a",AT71-INDEX(tab_MinKomp[SPC],MATCH($B71,tab_MinKomp[[Stanowisko / Position ]:[Stanowisko / Position ]],0)))</f>
        <v>n/a</v>
      </c>
      <c r="AU72" s="194" t="str">
        <f>IF(INDEX(tab_MinKomp[CSR (SPECYFICZNE WYMAGANIA KLIENTA)],MATCH($B71,tab_MinKomp[[Stanowisko / Position ]:[Stanowisko / Position ]],0))="n/a","n/a",AU71-INDEX(tab_MinKomp[CSR (SPECYFICZNE WYMAGANIA KLIENTA)],MATCH($B71,tab_MinKomp[[Stanowisko / Position ]:[Stanowisko / Position ]],0)))</f>
        <v>n/a</v>
      </c>
      <c r="AV72" s="194">
        <f>IF(INDEX(tab_MinKomp[5S],MATCH($B71,tab_MinKomp[[Stanowisko / Position ]:[Stanowisko / Position ]],0))="n/a","n/a",AV71-INDEX(tab_MinKomp[5S],MATCH($B71,tab_MinKomp[[Stanowisko / Position ]:[Stanowisko / Position ]],0)))</f>
        <v>0</v>
      </c>
      <c r="AW72" s="194">
        <f>IF(INDEX(tab_MinKomp[LEAN MANAGEMENT],MATCH($B71,tab_MinKomp[[Stanowisko / Position ]:[Stanowisko / Position ]],0))="n/a","n/a",AW71-INDEX(tab_MinKomp[LEAN MANAGEMENT],MATCH($B71,tab_MinKomp[[Stanowisko / Position ]:[Stanowisko / Position ]],0)))</f>
        <v>0</v>
      </c>
      <c r="AX72" s="194" t="str">
        <f>IF(INDEX(tab_MinKomp[5R],MATCH($B71,tab_MinKomp[[Stanowisko / Position ]:[Stanowisko / Position ]],0))="n/a","n/a",AX71-INDEX(tab_MinKomp[5R],MATCH($B71,tab_MinKomp[[Stanowisko / Position ]:[Stanowisko / Position ]],0)))</f>
        <v>n/a</v>
      </c>
      <c r="AY72" s="194" t="str">
        <f>IF(INDEX(tab_MinKomp[Six Sigma],MATCH($B71,tab_MinKomp[[Stanowisko / Position ]:[Stanowisko / Position ]],0))="n/a","n/a",AY71-INDEX(tab_MinKomp[Six Sigma],MATCH($B71,tab_MinKomp[[Stanowisko / Position ]:[Stanowisko / Position ]],0)))</f>
        <v>n/a</v>
      </c>
      <c r="AZ72" s="194" t="str">
        <f>IF(INDEX(tab_MinKomp[System BAAN / Distribution &amp; Supply Chain],MATCH($B71,tab_MinKomp[[Stanowisko / Position ]:[Stanowisko / Position ]],0))="n/a","n/a",AZ71-INDEX(tab_MinKomp[System BAAN / Distribution &amp; Supply Chain],MATCH($B71,tab_MinKomp[[Stanowisko / Position ]:[Stanowisko / Position ]],0)))</f>
        <v>n/a</v>
      </c>
      <c r="BA72" s="194" t="str">
        <f>IF(INDEX(tab_MinKomp[Gospodarka magazynowa / Lagerverwaltung],MATCH($B71,tab_MinKomp[[Stanowisko / Position ]:[Stanowisko / Position ]],0))="n/a","n/a",BA71-INDEX(tab_MinKomp[Gospodarka magazynowa / Lagerverwaltung],MATCH($B71,tab_MinKomp[[Stanowisko / Position ]:[Stanowisko / Position ]],0)))</f>
        <v>n/a</v>
      </c>
      <c r="BB72" s="194" t="str">
        <f>IF(INDEX(tab_MinKomp[Inwentaryzacja - organizacja i przebieg / Inventurprozess],MATCH($B71,tab_MinKomp[[Stanowisko / Position ]:[Stanowisko / Position ]],0))="n/a","n/a",BB71-INDEX(tab_MinKomp[Inwentaryzacja - organizacja i przebieg / Inventurprozess],MATCH($B71,tab_MinKomp[[Stanowisko / Position ]:[Stanowisko / Position ]],0)))</f>
        <v>n/a</v>
      </c>
      <c r="BC72" s="194" t="str">
        <f>IF(INDEX(tab_MinKomp[Organizacja dostaw / Versorgungsorganisation],MATCH($B71,tab_MinKomp[[Stanowisko / Position ]:[Stanowisko / Position ]],0))="n/a","n/a",BC71-INDEX(tab_MinKomp[Organizacja dostaw / Versorgungsorganisation],MATCH($B71,tab_MinKomp[[Stanowisko / Position ]:[Stanowisko / Position ]],0)))</f>
        <v>n/a</v>
      </c>
      <c r="BD72" s="194" t="str">
        <f>IF(INDEX(tab_MinKomp[Organizacja wysyłek / Organisation von Lieferungen],MATCH($B71,tab_MinKomp[[Stanowisko / Position ]:[Stanowisko / Position ]],0))="n/a","n/a",BD71-INDEX(tab_MinKomp[Organizacja wysyłek / Organisation von Lieferungen],MATCH($B71,tab_MinKomp[[Stanowisko / Position ]:[Stanowisko / Position ]],0)))</f>
        <v>n/a</v>
      </c>
      <c r="BE72" s="194" t="str">
        <f>IF(INDEX(tab_MinKomp[Analiza magazynowa - Program Polen.mdb / Inventuranalyse],MATCH($B71,tab_MinKomp[[Stanowisko / Position ]:[Stanowisko / Position ]],0))="n/a","n/a",BE71-INDEX(tab_MinKomp[Analiza magazynowa - Program Polen.mdb / Inventuranalyse],MATCH($B71,tab_MinKomp[[Stanowisko / Position ]:[Stanowisko / Position ]],0)))</f>
        <v>n/a</v>
      </c>
      <c r="BF72" s="190" t="str">
        <f>IF(INDEX(tab_MinKomp[MMOG (Materials Management Operations Guidelines)],MATCH($B71,tab_MinKomp[[Stanowisko / Position ]:[Stanowisko / Position ]],0))="n/a","n/a",BF71-INDEX(tab_MinKomp[MMOG (Materials Management Operations Guidelines)],MATCH($B71,tab_MinKomp[[Stanowisko / Position ]:[Stanowisko / Position ]],0)))</f>
        <v>n/a</v>
      </c>
      <c r="BG72" s="190" t="str">
        <f>IF(INDEX(tab_MinKomp[GPP],MATCH($B71,tab_MinKomp[[Stanowisko / Position ]:[Stanowisko / Position ]],0))="n/a","n/a",BG71-INDEX(tab_MinKomp[GPP],MATCH($B71,tab_MinKomp[[Stanowisko / Position ]:[Stanowisko / Position ]],0)))</f>
        <v>n/a</v>
      </c>
      <c r="BH72" s="190" t="str">
        <f>IF(INDEX(tab_MinKomp[AIAG (Automotive Industry Action Group)],MATCH($B71,tab_MinKomp[[Stanowisko / Position ]:[Stanowisko / Position ]],0))="n/a","n/a",BH71-INDEX(tab_MinKomp[AIAG (Automotive Industry Action Group)],MATCH($B71,tab_MinKomp[[Stanowisko / Position ]:[Stanowisko / Position ]],0)))</f>
        <v>n/a</v>
      </c>
      <c r="BI72" s="190" t="str">
        <f>IF(INDEX(tab_MinKomp[Super-G disputes],MATCH($B71,tab_MinKomp[[Stanowisko / Position ]:[Stanowisko / Position ]],0))="n/a","n/a",BI71-INDEX(tab_MinKomp[Super-G disputes],MATCH($B71,tab_MinKomp[[Stanowisko / Position ]:[Stanowisko / Position ]],0)))</f>
        <v>n/a</v>
      </c>
      <c r="BJ72" s="190" t="str">
        <f>IF(INDEX(tab_MinKomp[CMMS3/eDDL (Direct Data Link)],MATCH($B71,tab_MinKomp[[Stanowisko / Position ]:[Stanowisko / Position ]],0))="n/a","n/a",BJ71-INDEX(tab_MinKomp[CMMS3/eDDL (Direct Data Link)],MATCH($B71,tab_MinKomp[[Stanowisko / Position ]:[Stanowisko / Position ]],0)))</f>
        <v>n/a</v>
      </c>
      <c r="BK72" s="190" t="str">
        <f>IF(INDEX(tab_MinKomp[MP&amp;L (Material Planning and Logistics)],MATCH($B71,tab_MinKomp[[Stanowisko / Position ]:[Stanowisko / Position ]],0))="n/a","n/a",BK71-INDEX(tab_MinKomp[MP&amp;L (Material Planning and Logistics)],MATCH($B71,tab_MinKomp[[Stanowisko / Position ]:[Stanowisko / Position ]],0)))</f>
        <v>n/a</v>
      </c>
      <c r="BL72" s="190" t="str">
        <f>IF(INDEX(tab_MinKomp[Supplier delivery rating],MATCH($B71,tab_MinKomp[[Stanowisko / Position ]:[Stanowisko / Position ]],0))="n/a","n/a",BL71-INDEX(tab_MinKomp[Supplier delivery rating],MATCH($B71,tab_MinKomp[[Stanowisko / Position ]:[Stanowisko / Position ]],0)))</f>
        <v>n/a</v>
      </c>
      <c r="BM72" s="194" t="str">
        <f>IF(INDEX(tab_MinKomp[Planowanie produkcji / Produktionsplanung],MATCH($B71,tab_MinKomp[[Stanowisko / Position ]:[Stanowisko / Position ]],0))="n/a","n/a",BM71-INDEX(tab_MinKomp[Planowanie produkcji / Produktionsplanung],MATCH($B71,tab_MinKomp[[Stanowisko / Position ]:[Stanowisko / Position ]],0)))</f>
        <v>n/a</v>
      </c>
      <c r="BN72" s="194" t="str">
        <f>IF(INDEX(tab_MinKomp[Planowanie produkcji / Produktionsplanung],MATCH($B71,tab_MinKomp[[Stanowisko / Position ]:[Stanowisko / Position ]],0))="n/a","n/a",BN71-INDEX(tab_MinKomp[Planowanie produkcji / Produktionsplanung],MATCH($B71,tab_MinKomp[[Stanowisko / Position ]:[Stanowisko / Position ]],0)))</f>
        <v>n/a</v>
      </c>
      <c r="BO72" s="194" t="str">
        <f>IF(INDEX(tab_MinKomp[Planowanie produkcji / Produktionsplanung],MATCH($B71,tab_MinKomp[[Stanowisko / Position ]:[Stanowisko / Position ]],0))="n/a","n/a",BO71-INDEX(tab_MinKomp[Planowanie produkcji / Produktionsplanung],MATCH($B71,tab_MinKomp[[Stanowisko / Position ]:[Stanowisko / Position ]],0)))</f>
        <v>n/a</v>
      </c>
      <c r="BP72" s="194" t="str">
        <f>IF(INDEX(tab_MinKomp[Planowanie produkcji / Produktionsplanung],MATCH($B71,tab_MinKomp[[Stanowisko / Position ]:[Stanowisko / Position ]],0))="n/a","n/a",BP71-INDEX(tab_MinKomp[Planowanie produkcji / Produktionsplanung],MATCH($B71,tab_MinKomp[[Stanowisko / Position ]:[Stanowisko / Position ]],0)))</f>
        <v>n/a</v>
      </c>
      <c r="BQ72" s="194" t="s">
        <v>248</v>
      </c>
      <c r="BR72" s="194" t="str">
        <f>IF(INDEX(tab_MinKomp[Planowanie produkcji / Produktionsplanung],MATCH($B71,tab_MinKomp[[Stanowisko / Position ]:[Stanowisko / Position ]],0))="n/a","n/a",BR71-INDEX(tab_MinKomp[Planowanie produkcji / Produktionsplanung],MATCH($B71,tab_MinKomp[[Stanowisko / Position ]:[Stanowisko / Position ]],0)))</f>
        <v>n/a</v>
      </c>
      <c r="BS72" s="194">
        <f>IF(INDEX(tab_MinKomp[Obsługa maszyn Novapax / Novapax Maschinenbedienung],MATCH($B71,tab_MinKomp[[Stanowisko / Position ]:[Stanowisko / Position ]],0))="n/a","n/a",BS71-INDEX(tab_MinKomp[Obsługa maszyn Novapax / Novapax Maschinenbedienung],MATCH($B71,tab_MinKomp[[Stanowisko / Position ]:[Stanowisko / Position ]],0)))</f>
        <v>0</v>
      </c>
      <c r="BT72" s="194" t="str">
        <f>IF(INDEX(tab_MinKomp[Planowanie produkcji / Produktionsplanung],MATCH($B71,tab_MinKomp[[Stanowisko / Position ]:[Stanowisko / Position ]],0))="n/a","n/a",BT71-INDEX(tab_MinKomp[Planowanie produkcji / Produktionsplanung],MATCH($B71,tab_MinKomp[[Stanowisko / Position ]:[Stanowisko / Position ]],0)))</f>
        <v>n/a</v>
      </c>
      <c r="BU72" s="194">
        <f>IF(INDEX(tab_MinKomp[Obsługa maszyn Novapax / Novapax Maschinenbedienung],MATCH($B71,tab_MinKomp[[Stanowisko / Position ]:[Stanowisko / Position ]],0))="n/a","n/a",BU71-INDEX(tab_MinKomp[Obsługa maszyn Novapax / Novapax Maschinenbedienung],MATCH($B71,tab_MinKomp[[Stanowisko / Position ]:[Stanowisko / Position ]],0)))</f>
        <v>0</v>
      </c>
      <c r="BV72" s="194" t="str">
        <f>IF(INDEX(tab_MinKomp[Planowanie produkcji / Produktionsplanung],MATCH($B71,tab_MinKomp[[Stanowisko / Position ]:[Stanowisko / Position ]],0))="n/a","n/a",BV71-INDEX(tab_MinKomp[Planowanie produkcji / Produktionsplanung],MATCH($B71,tab_MinKomp[[Stanowisko / Position ]:[Stanowisko / Position ]],0)))</f>
        <v>n/a</v>
      </c>
      <c r="BW72" s="194">
        <f>IF(INDEX(tab_MinKomp[Obsługa maszyn Novapax / Novapax Maschinenbedienung],MATCH($B71,tab_MinKomp[[Stanowisko / Position ]:[Stanowisko / Position ]],0))="n/a","n/a",BW71-INDEX(tab_MinKomp[Obsługa maszyn Novapax / Novapax Maschinenbedienung],MATCH($B71,tab_MinKomp[[Stanowisko / Position ]:[Stanowisko / Position ]],0)))</f>
        <v>0</v>
      </c>
      <c r="BX72" s="194">
        <f>IF(INDEX(tab_MinKomp[Obsługa maszyn Novapax / Novapax Maschinenbedienung],MATCH($B71,tab_MinKomp[[Stanowisko / Position ]:[Stanowisko / Position ]],0))="n/a","n/a",BX71-INDEX(tab_MinKomp[Obsługa maszyn Novapax / Novapax Maschinenbedienung],MATCH($B71,tab_MinKomp[[Stanowisko / Position ]:[Stanowisko / Position ]],0)))</f>
        <v>0</v>
      </c>
      <c r="BY72" s="194" t="str">
        <f>IF(INDEX(tab_MinKomp[Obsługa maszyn Engel / Engel Maschinenbedienung],MATCH($B71,tab_MinKomp[[Stanowisko / Position ]:[Stanowisko / Position ]],0))="n/a","n/a",BY71-INDEX(tab_MinKomp[Obsługa maszyn Engel / Engel Maschinenbedienung],MATCH($B71,tab_MinKomp[[Stanowisko / Position ]:[Stanowisko / Position ]],0)))</f>
        <v>n/a</v>
      </c>
      <c r="BZ72" s="194">
        <f>IF(INDEX(tab_MinKomp[Obsługa maszyn Novapax / Novapax Maschinenbedienung],MATCH($B71,tab_MinKomp[[Stanowisko / Position ]:[Stanowisko / Position ]],0))="n/a","n/a",BZ71-INDEX(tab_MinKomp[Obsługa maszyn Novapax / Novapax Maschinenbedienung],MATCH($B71,tab_MinKomp[[Stanowisko / Position ]:[Stanowisko / Position ]],0)))</f>
        <v>0</v>
      </c>
      <c r="CA72" s="194" t="str">
        <f>IF(INDEX(tab_MinKomp[Obsługa maszyn KVT / KVT Maschinenbedienung],MATCH($B71,tab_MinKomp[[Stanowisko / Position ]:[Stanowisko / Position ]],0))="n/a","n/a",CA71-INDEX(tab_MinKomp[Obsługa maszyn KVT / KVT Maschinenbedienung],MATCH($B71,tab_MinKomp[[Stanowisko / Position ]:[Stanowisko / Position ]],0)))</f>
        <v>n/a</v>
      </c>
      <c r="CB72" s="194">
        <f>IF(INDEX(tab_MinKomp[Obsługa maszyn Novapax / Novapax Maschinenbedienung],MATCH($B71,tab_MinKomp[[Stanowisko / Position ]:[Stanowisko / Position ]],0))="n/a","n/a",CB71-INDEX(tab_MinKomp[Obsługa maszyn Novapax / Novapax Maschinenbedienung],MATCH($B71,tab_MinKomp[[Stanowisko / Position ]:[Stanowisko / Position ]],0)))</f>
        <v>0</v>
      </c>
      <c r="CC72" s="194" t="str">
        <f>IF(INDEX(tab_MinKomp[Obsługa maszyn Branson / Branson Maschinenbedienung],MATCH($B71,tab_MinKomp[[Stanowisko / Position ]:[Stanowisko / Position ]],0))="n/a","n/a",CC71-INDEX(tab_MinKomp[Obsługa maszyn Branson / Branson Maschinenbedienung],MATCH($B71,tab_MinKomp[[Stanowisko / Position ]:[Stanowisko / Position ]],0)))</f>
        <v>n/a</v>
      </c>
      <c r="CD72" s="194">
        <v>0</v>
      </c>
      <c r="CE72" s="194">
        <v>-1</v>
      </c>
      <c r="CF72" s="194">
        <v>-1</v>
      </c>
      <c r="CG72" s="194">
        <f>IF(INDEX(tab_MinKomp[LEAN MANAGEMENT],MATCH($B71,tab_MinKomp[[Stanowisko / Position ]:[Stanowisko / Position ]],0))="n/a","n/a",CG71-INDEX(tab_MinKomp[LEAN MANAGEMENT],MATCH($B71,tab_MinKomp[[Stanowisko / Position ]:[Stanowisko / Position ]],0)))</f>
        <v>0</v>
      </c>
      <c r="CH72" s="194" t="str">
        <f>IF(INDEX(tab_MinKomp[Wymagania VDA 6.5 Product / Forderungen],MATCH($B71,tab_MinKomp[[Stanowisko / Position ]:[Stanowisko / Position ]],0))="n/a","n/a",CH71-INDEX(tab_MinKomp[Wymagania VDA 6.5 Product / Forderungen],MATCH($B71,tab_MinKomp[[Stanowisko / Position ]:[Stanowisko / Position ]],0)))</f>
        <v>n/a</v>
      </c>
      <c r="CI72" s="194" t="str">
        <f>IF(INDEX(tab_MinKomp[Wymagania VDA 6.5 Product / Forderungen],MATCH($B71,tab_MinKomp[[Stanowisko / Position ]:[Stanowisko / Position ]],0))="n/a","n/a",CI71-INDEX(tab_MinKomp[Wymagania VDA 6.5 Product / Forderungen],MATCH($B71,tab_MinKomp[[Stanowisko / Position ]:[Stanowisko / Position ]],0)))</f>
        <v>n/a</v>
      </c>
      <c r="CJ72" s="194" t="str">
        <f>IF(INDEX(tab_MinKomp[Wymagania VDA 6.5 Product / Forderungen],MATCH($B71,tab_MinKomp[[Stanowisko / Position ]:[Stanowisko / Position ]],0))="n/a","n/a",CJ71-INDEX(tab_MinKomp[Wymagania VDA 6.5 Product / Forderungen],MATCH($B71,tab_MinKomp[[Stanowisko / Position ]:[Stanowisko / Position ]],0)))</f>
        <v>n/a</v>
      </c>
      <c r="CK72" s="194" t="str">
        <f>IF(INDEX(tab_MinKomp[Wymagania VDA 6.5 Product / Forderungen],MATCH($B71,tab_MinKomp[[Stanowisko / Position ]:[Stanowisko / Position ]],0))="n/a","n/a",CK71-INDEX(tab_MinKomp[Wymagania VDA 6.5 Product / Forderungen],MATCH($B71,tab_MinKomp[[Stanowisko / Position ]:[Stanowisko / Position ]],0)))</f>
        <v>n/a</v>
      </c>
      <c r="CL72" s="194" t="str">
        <f>IF(INDEX(tab_MinKomp[Wymagania VDA 6.5 Product / Forderungen],MATCH($B71,tab_MinKomp[[Stanowisko / Position ]:[Stanowisko / Position ]],0))="n/a","n/a",CL71-INDEX(tab_MinKomp[Wymagania VDA 6.5 Product / Forderungen],MATCH($B71,tab_MinKomp[[Stanowisko / Position ]:[Stanowisko / Position ]],0)))</f>
        <v>n/a</v>
      </c>
      <c r="CM72" s="194" t="str">
        <f>IF(INDEX(tab_MinKomp[Informatyka ogólna (techniczne i systemowe) / Allgemeine IT (Technik und System)],MATCH($B71,tab_MinKomp[[Stanowisko / Position ]:[Stanowisko / Position ]],0))="n/a","n/a",CM71-INDEX(tab_MinKomp[Informatyka ogólna (techniczne i systemowe) / Allgemeine IT (Technik und System)],MATCH($B71,tab_MinKomp[[Stanowisko / Position ]:[Stanowisko / Position ]],0)))</f>
        <v>n/a</v>
      </c>
      <c r="CN72" s="194" t="str">
        <f>IF(INDEX(tab_MinKomp[Sieci komputerowe / Computernetzwerke],MATCH($B71,tab_MinKomp[[Stanowisko / Position ]:[Stanowisko / Position ]],0))="n/a","n/a",CN71-INDEX(tab_MinKomp[Sieci komputerowe / Computernetzwerke],MATCH($B71,tab_MinKomp[[Stanowisko / Position ]:[Stanowisko / Position ]],0)))</f>
        <v>n/a</v>
      </c>
      <c r="CO72" s="194" t="str">
        <f>IF(INDEX(tab_MinKomp[Hardware (komputery PC, drukarki biurowe i etykietowe, telefonia stacjonarna i mobilna) (PC, Drucker, Telefpne, Handys)],MATCH($B71,tab_MinKomp[[Stanowisko / Position ]:[Stanowisko / Position ]],0))="n/a","n/a",CO71-INDEX(tab_MinKomp[Hardware (komputery PC, drukarki biurowe i etykietowe, telefonia stacjonarna i mobilna) (PC, Drucker, Telefpne, Handys)],MATCH($B71,tab_MinKomp[[Stanowisko / Position ]:[Stanowisko / Position ]],0)))</f>
        <v>n/a</v>
      </c>
      <c r="CP72" s="194" t="str">
        <f>IF(INDEX(tab_MinKomp[Software &amp; Systems (MS Office, MS Remote Desktop)],MATCH($B71,tab_MinKomp[[Stanowisko / Position ]:[Stanowisko / Position ]],0))="n/a","n/a",CP71-INDEX(tab_MinKomp[Software &amp; Systems (MS Office, MS Remote Desktop)],MATCH($B71,tab_MinKomp[[Stanowisko / Position ]:[Stanowisko / Position ]],0)))</f>
        <v>n/a</v>
      </c>
      <c r="CQ72" s="194" t="str">
        <f>IF(INDEX(tab_MinKomp[Programowanie obiektowe (PHP) / Objektprogrammierung],MATCH($B71,tab_MinKomp[[Stanowisko / Position ]:[Stanowisko / Position ]],0))="n/a","n/a",CQ71-INDEX(tab_MinKomp[Programowanie obiektowe (PHP) / Objektprogrammierung],MATCH($B71,tab_MinKomp[[Stanowisko / Position ]:[Stanowisko / Position ]],0)))</f>
        <v>n/a</v>
      </c>
      <c r="CR72" s="194" t="str">
        <f>IF(INDEX(tab_MinKomp[Scrum],MATCH($B71,tab_MinKomp[[Stanowisko / Position ]:[Stanowisko / Position ]],0))="n/a","n/a",CR71-INDEX(tab_MinKomp[Scrum],MATCH($B71,tab_MinKomp[[Stanowisko / Position ]:[Stanowisko / Position ]],0)))</f>
        <v>n/a</v>
      </c>
      <c r="CS72" s="194" t="str">
        <f>IF(INDEX(tab_MinKomp[SQL (MySQL)],MATCH($B71,tab_MinKomp[[Stanowisko / Position ]:[Stanowisko / Position ]],0))="n/a","n/a",CS71-INDEX(tab_MinKomp[SQL (MySQL)],MATCH($B71,tab_MinKomp[[Stanowisko / Position ]:[Stanowisko / Position ]],0)))</f>
        <v>n/a</v>
      </c>
      <c r="CT72" s="194" t="str">
        <f>IF(INDEX(tab_MinKomp[Javascript],MATCH($B71,tab_MinKomp[[Stanowisko / Position ]:[Stanowisko / Position ]],0))="n/a","n/a",CT71-INDEX(tab_MinKomp[Javascript],MATCH($B71,tab_MinKomp[[Stanowisko / Position ]:[Stanowisko / Position ]],0)))</f>
        <v>n/a</v>
      </c>
      <c r="CU72" s="194" t="str">
        <f>IF(INDEX(tab_MinKomp[Joomla],MATCH($B71,tab_MinKomp[[Stanowisko / Position ]:[Stanowisko / Position ]],0))="n/a","n/a",CU71-INDEX(tab_MinKomp[Joomla],MATCH($B71,tab_MinKomp[[Stanowisko / Position ]:[Stanowisko / Position ]],0)))</f>
        <v>n/a</v>
      </c>
      <c r="CV72" s="194" t="str">
        <f>IF(INDEX(tab_MinKomp[Bash],MATCH($B71,tab_MinKomp[[Stanowisko / Position ]:[Stanowisko / Position ]],0))="n/a","n/a",CV71-INDEX(tab_MinKomp[Bash],MATCH($B71,tab_MinKomp[[Stanowisko / Position ]:[Stanowisko / Position ]],0)))</f>
        <v>n/a</v>
      </c>
      <c r="CW72" s="194">
        <v>0</v>
      </c>
      <c r="CX72" s="194" t="str">
        <f>IF(INDEX(tab_MinKomp[HTML / CSS],MATCH($B71,tab_MinKomp[[Stanowisko / Position ]:[Stanowisko / Position ]],0))="n/a","n/a",CX71-INDEX(tab_MinKomp[HTML / CSS],MATCH($B71,tab_MinKomp[[Stanowisko / Position ]:[Stanowisko / Position ]],0)))</f>
        <v>n/a</v>
      </c>
      <c r="CY72" s="194" t="str">
        <f>IF(INDEX(tab_MinKomp[SYSTEM PR],MATCH($B71,tab_MinKomp[[Stanowisko / Position ]:[Stanowisko / Position ]],0))="n/a","n/a",CY71-INDEX(tab_MinKomp[SYSTEM PR],MATCH($B71,tab_MinKomp[[Stanowisko / Position ]:[Stanowisko / Position ]],0)))</f>
        <v>n/a</v>
      </c>
      <c r="CZ72" s="194" t="str">
        <f>IF(INDEX(tab_MinKomp[System Einkauf XP / EBA],MATCH($B71,tab_MinKomp[[Stanowisko / Position ]:[Stanowisko / Position ]],0))="n/a","n/a",CZ71-INDEX(tab_MinKomp[System Einkauf XP / EBA],MATCH($B71,tab_MinKomp[[Stanowisko / Position ]:[Stanowisko / Position ]],0)))</f>
        <v>n/a</v>
      </c>
      <c r="DA72" s="194" t="str">
        <f>IF(INDEX(tab_MinKomp[Techniki negocjacyjne / Verhandlungstechniken],MATCH($B71,tab_MinKomp[[Stanowisko / Position ]:[Stanowisko / Position ]],0))="n/a","n/a",DA71-INDEX(tab_MinKomp[Techniki negocjacyjne / Verhandlungstechniken],MATCH($B71,tab_MinKomp[[Stanowisko / Position ]:[Stanowisko / Position ]],0)))</f>
        <v>n/a</v>
      </c>
      <c r="DB72" s="194" t="str">
        <f>IF(INDEX(tab_MinKomp[Znajomość rynku branżowego / Kenntnis des Industrie Marktes],MATCH($B71,tab_MinKomp[[Stanowisko / Position ]:[Stanowisko / Position ]],0))="n/a","n/a",DB71-INDEX(tab_MinKomp[Znajomość rynku branżowego / Kenntnis des Industrie Marktes],MATCH($B71,tab_MinKomp[[Stanowisko / Position ]:[Stanowisko / Position ]],0)))</f>
        <v>n/a</v>
      </c>
      <c r="DC72" s="194" t="str">
        <f>IF(INDEX(tab_MinKomp[SUPPLIER MANAGEMENT],MATCH($B71,tab_MinKomp[[Stanowisko / Position ]:[Stanowisko / Position ]],0))="n/a","n/a",DC71-INDEX(tab_MinKomp[SUPPLIER MANAGEMENT],MATCH($B71,tab_MinKomp[[Stanowisko / Position ]:[Stanowisko / Position ]],0)))</f>
        <v>n/a</v>
      </c>
      <c r="DD72" s="194" t="str">
        <f>IF(INDEX(tab_MinKomp[SUPPLIER MANAGEMENT],MATCH($B71,tab_MinKomp[[Stanowisko / Position ]:[Stanowisko / Position ]],0))="n/a","n/a",DD71-INDEX(tab_MinKomp[SUPPLIER MANAGEMENT],MATCH($B71,tab_MinKomp[[Stanowisko / Position ]:[Stanowisko / Position ]],0)))</f>
        <v>n/a</v>
      </c>
      <c r="DE72" s="194" t="str">
        <f>IF(INDEX(tab_MinKomp[SUPPLIER MANAGEMENT],MATCH($B71,tab_MinKomp[[Stanowisko / Position ]:[Stanowisko / Position ]],0))="n/a","n/a",DE71-INDEX(tab_MinKomp[SUPPLIER MANAGEMENT],MATCH($B71,tab_MinKomp[[Stanowisko / Position ]:[Stanowisko / Position ]],0)))</f>
        <v>n/a</v>
      </c>
      <c r="DF72" s="194">
        <v>0</v>
      </c>
      <c r="DG72" s="194" t="str">
        <f>IF(INDEX(tab_MinKomp[PPAP/PSW],MATCH($B71,tab_MinKomp[[Stanowisko / Position ]:[Stanowisko / Position ]],0))="n/a","n/a",DG71-INDEX(tab_MinKomp[PPAP/PSW],MATCH($B71,tab_MinKomp[[Stanowisko / Position ]:[Stanowisko / Position ]],0)))</f>
        <v>n/a</v>
      </c>
      <c r="DH72" s="194" t="str">
        <f>IF(INDEX(tab_MinKomp[SUPPLIER MANAGEMENT],MATCH($B71,tab_MinKomp[[Stanowisko / Position ]:[Stanowisko / Position ]],0))="n/a","n/a",DH71-INDEX(tab_MinKomp[SUPPLIER MANAGEMENT],MATCH($B71,tab_MinKomp[[Stanowisko / Position ]:[Stanowisko / Position ]],0)))</f>
        <v>n/a</v>
      </c>
      <c r="DI72" s="194" t="str">
        <f>IF(INDEX(tab_MinKomp[OBSŁUGA PORTALI KLIENTA / Kundenportale],MATCH($B71,tab_MinKomp[[Stanowisko / Position ]:[Stanowisko / Position ]],0))="n/a","n/a",DI71-INDEX(tab_MinKomp[OBSŁUGA PORTALI KLIENTA / Kundenportale],MATCH($B71,tab_MinKomp[[Stanowisko / Position ]:[Stanowisko / Position ]],0)))</f>
        <v>n/a</v>
      </c>
      <c r="DJ72" s="194" t="str">
        <f>IF(INDEX(tab_MinKomp[Obsługa systemu BABTECQ / BABTECQ System],MATCH($B71,tab_MinKomp[[Stanowisko / Position ]:[Stanowisko / Position ]],0))="n/a","n/a",DJ71-INDEX(tab_MinKomp[Obsługa systemu BABTECQ / BABTECQ System],MATCH($B71,tab_MinKomp[[Stanowisko / Position ]:[Stanowisko / Position ]],0)))</f>
        <v>n/a</v>
      </c>
      <c r="DK72" s="194" t="str">
        <f>IF(INDEX(tab_MinKomp[Rysunek techniczny / technische Zeichnung],MATCH($B71,tab_MinKomp[[Stanowisko / Position ]:[Stanowisko / Position ]],0))="n/a","n/a",DK71-INDEX(tab_MinKomp[Rysunek techniczny / technische Zeichnung],MATCH($B71,tab_MinKomp[[Stanowisko / Position ]:[Stanowisko / Position ]],0)))</f>
        <v>n/a</v>
      </c>
      <c r="DL72" s="194" t="str">
        <f>IF(INDEX(tab_MinKomp[Kalibracja / Kalibrierung],MATCH($B71,tab_MinKomp[[Stanowisko / Position ]:[Stanowisko / Position ]],0))="n/a","n/a",DL71-INDEX(tab_MinKomp[Kalibracja / Kalibrierung],MATCH($B71,tab_MinKomp[[Stanowisko / Position ]:[Stanowisko / Position ]],0)))</f>
        <v>n/a</v>
      </c>
      <c r="DM72" s="194" t="str">
        <f>IF(INDEX(tab_MinKomp[Rekwalifikacja / Requalifizierung],MATCH($B71,tab_MinKomp[[Stanowisko / Position ]:[Stanowisko / Position ]],0))="n/a","n/a",DM71-INDEX(tab_MinKomp[Rekwalifikacja / Requalifizierung],MATCH($B71,tab_MinKomp[[Stanowisko / Position ]:[Stanowisko / Position ]],0)))</f>
        <v>n/a</v>
      </c>
      <c r="DN72" s="190" t="str">
        <f>IF(INDEX(tab_MinKomp[Testy czystości / Reinheitstests],MATCH($B71,tab_MinKomp[[Stanowisko / Position ]:[Stanowisko / Position ]],0))="n/a","n/a",DN71-INDEX(tab_MinKomp[Testy czystości / Reinheitstests],MATCH($B71,tab_MinKomp[[Stanowisko / Position ]:[Stanowisko / Position ]],0)))</f>
        <v>n/a</v>
      </c>
      <c r="DO72" s="190" t="str">
        <f>IF(INDEX(tab_MinKomp[Testy czystości / Reinheitstests],MATCH($B71,tab_MinKomp[[Stanowisko / Position ]:[Stanowisko / Position ]],0))="n/a","n/a",DO71-INDEX(tab_MinKomp[Testy czystości / Reinheitstests],MATCH($B71,tab_MinKomp[[Stanowisko / Position ]:[Stanowisko / Position ]],0)))</f>
        <v>n/a</v>
      </c>
      <c r="DP72" s="190" t="str">
        <f>IF(INDEX(tab_MinKomp[Testy czystości / Reinheitstests],MATCH($B71,tab_MinKomp[[Stanowisko / Position ]:[Stanowisko / Position ]],0))="n/a","n/a",DP71-INDEX(tab_MinKomp[Testy czystości / Reinheitstests],MATCH($B71,tab_MinKomp[[Stanowisko / Position ]:[Stanowisko / Position ]],0)))</f>
        <v>n/a</v>
      </c>
      <c r="DQ72" s="190" t="str">
        <f>IF(INDEX(tab_MinKomp[Testy czystości / Reinheitstests],MATCH($B71,tab_MinKomp[[Stanowisko / Position ]:[Stanowisko / Position ]],0))="n/a","n/a",DQ71-INDEX(tab_MinKomp[Testy czystości / Reinheitstests],MATCH($B71,tab_MinKomp[[Stanowisko / Position ]:[Stanowisko / Position ]],0)))</f>
        <v>n/a</v>
      </c>
      <c r="DR72" s="190" t="str">
        <f>IF(INDEX(tab_MinKomp[Testy czystości / Reinheitstests],MATCH($B71,tab_MinKomp[[Stanowisko / Position ]:[Stanowisko / Position ]],0))="n/a","n/a",DR71-INDEX(tab_MinKomp[Testy czystości / Reinheitstests],MATCH($B71,tab_MinKomp[[Stanowisko / Position ]:[Stanowisko / Position ]],0)))</f>
        <v>n/a</v>
      </c>
      <c r="DS72" s="190" t="str">
        <f>IF(INDEX(tab_MinKomp[Testy czystości / Reinheitstests],MATCH($B71,tab_MinKomp[[Stanowisko / Position ]:[Stanowisko / Position ]],0))="n/a","n/a",DS71-INDEX(tab_MinKomp[Testy czystości / Reinheitstests],MATCH($B71,tab_MinKomp[[Stanowisko / Position ]:[Stanowisko / Position ]],0)))</f>
        <v>n/a</v>
      </c>
      <c r="DT72" s="194" t="str">
        <f>IF(INDEX(tab_MinKomp[SUPPLIER MANAGEMENT],MATCH($B71,tab_MinKomp[[Stanowisko / Position ]:[Stanowisko / Position ]],0))="n/a","n/a",DT71-INDEX(tab_MinKomp[SUPPLIER MANAGEMENT],MATCH($B71,tab_MinKomp[[Stanowisko / Position ]:[Stanowisko / Position ]],0)))</f>
        <v>n/a</v>
      </c>
      <c r="DU72" s="190" t="str">
        <f>IF(INDEX(tab_MinKomp[Testy czystości / Reinheitstests],MATCH($B71,tab_MinKomp[[Stanowisko / Position ]:[Stanowisko / Position ]],0))="n/a","n/a",DU71-INDEX(tab_MinKomp[Testy czystości / Reinheitstests],MATCH($B71,tab_MinKomp[[Stanowisko / Position ]:[Stanowisko / Position ]],0)))</f>
        <v>n/a</v>
      </c>
      <c r="DV72" s="190" t="str">
        <f>IF(INDEX(tab_MinKomp[Testy czystości / Reinheitstests],MATCH($B71,tab_MinKomp[[Stanowisko / Position ]:[Stanowisko / Position ]],0))="n/a","n/a",DV71-INDEX(tab_MinKomp[Testy czystości / Reinheitstests],MATCH($B71,tab_MinKomp[[Stanowisko / Position ]:[Stanowisko / Position ]],0)))</f>
        <v>n/a</v>
      </c>
      <c r="DW72" s="190" t="str">
        <f>IF(INDEX(tab_MinKomp[Testy czystości / Reinheitstests],MATCH($B71,tab_MinKomp[[Stanowisko / Position ]:[Stanowisko / Position ]],0))="n/a","n/a",DW71-INDEX(tab_MinKomp[Testy czystości / Reinheitstests],MATCH($B71,tab_MinKomp[[Stanowisko / Position ]:[Stanowisko / Position ]],0)))</f>
        <v>n/a</v>
      </c>
      <c r="DX72" s="190" t="str">
        <f>IF(INDEX(tab_MinKomp[Testy czystości / Reinheitstests],MATCH($B71,tab_MinKomp[[Stanowisko / Position ]:[Stanowisko / Position ]],0))="n/a","n/a",DX71-INDEX(tab_MinKomp[Testy czystości / Reinheitstests],MATCH($B71,tab_MinKomp[[Stanowisko / Position ]:[Stanowisko / Position ]],0)))</f>
        <v>n/a</v>
      </c>
      <c r="DY72" s="190" t="str">
        <f>IF(INDEX(tab_MinKomp[Testy czystości / Reinheitstests],MATCH($B71,tab_MinKomp[[Stanowisko / Position ]:[Stanowisko / Position ]],0))="n/a","n/a",DY71-INDEX(tab_MinKomp[Testy czystości / Reinheitstests],MATCH($B71,tab_MinKomp[[Stanowisko / Position ]:[Stanowisko / Position ]],0)))</f>
        <v>n/a</v>
      </c>
      <c r="DZ72" s="190" t="str">
        <f>IF(INDEX(tab_MinKomp[Testy czystości / Reinheitstests],MATCH($B71,tab_MinKomp[[Stanowisko / Position ]:[Stanowisko / Position ]],0))="n/a","n/a",DZ71-INDEX(tab_MinKomp[Testy czystości / Reinheitstests],MATCH($B71,tab_MinKomp[[Stanowisko / Position ]:[Stanowisko / Position ]],0)))</f>
        <v>n/a</v>
      </c>
      <c r="EA72" s="194" t="str">
        <f>IF(INDEX(tab_MinKomp[SUPPLIER MANAGEMENT],MATCH($B71,tab_MinKomp[[Stanowisko / Position ]:[Stanowisko / Position ]],0))="n/a","n/a",EA71-INDEX(tab_MinKomp[SUPPLIER MANAGEMENT],MATCH($B71,tab_MinKomp[[Stanowisko / Position ]:[Stanowisko / Position ]],0)))</f>
        <v>n/a</v>
      </c>
      <c r="EB72" s="190" t="str">
        <f>IF(INDEX(tab_MinKomp[Testy czystości / Reinheitstests],MATCH($B71,tab_MinKomp[[Stanowisko / Position ]:[Stanowisko / Position ]],0))="n/a","n/a",EB71-INDEX(tab_MinKomp[Testy czystości / Reinheitstests],MATCH($B71,tab_MinKomp[[Stanowisko / Position ]:[Stanowisko / Position ]],0)))</f>
        <v>n/a</v>
      </c>
      <c r="EC72" s="190" t="str">
        <f>IF(INDEX(tab_MinKomp[Testy czystości / Reinheitstests],MATCH($B71,tab_MinKomp[[Stanowisko / Position ]:[Stanowisko / Position ]],0))="n/a","n/a",EC71-INDEX(tab_MinKomp[Testy czystości / Reinheitstests],MATCH($B71,tab_MinKomp[[Stanowisko / Position ]:[Stanowisko / Position ]],0)))</f>
        <v>n/a</v>
      </c>
      <c r="ED72" s="190" t="str">
        <f>IF(INDEX(tab_MinKomp[Testy czystości / Reinheitstests],MATCH($B71,tab_MinKomp[[Stanowisko / Position ]:[Stanowisko / Position ]],0))="n/a","n/a",ED71-INDEX(tab_MinKomp[Testy czystości / Reinheitstests],MATCH($B71,tab_MinKomp[[Stanowisko / Position ]:[Stanowisko / Position ]],0)))</f>
        <v>n/a</v>
      </c>
      <c r="EE72" s="190" t="str">
        <f>IF(INDEX(tab_MinKomp[Testy czystości / Reinheitstests],MATCH($B71,tab_MinKomp[[Stanowisko / Position ]:[Stanowisko / Position ]],0))="n/a","n/a",EE71-INDEX(tab_MinKomp[Testy czystości / Reinheitstests],MATCH($B71,tab_MinKomp[[Stanowisko / Position ]:[Stanowisko / Position ]],0)))</f>
        <v>n/a</v>
      </c>
      <c r="EF72" s="190" t="str">
        <f>IF(INDEX(tab_MinKomp[Testy czystości / Reinheitstests],MATCH($B71,tab_MinKomp[[Stanowisko / Position ]:[Stanowisko / Position ]],0))="n/a","n/a",EF71-INDEX(tab_MinKomp[Testy czystości / Reinheitstests],MATCH($B71,tab_MinKomp[[Stanowisko / Position ]:[Stanowisko / Position ]],0)))</f>
        <v>n/a</v>
      </c>
      <c r="EG72" s="190" t="str">
        <f>IF(INDEX(tab_MinKomp[Testy czystości / Reinheitstests],MATCH($B71,tab_MinKomp[[Stanowisko / Position ]:[Stanowisko / Position ]],0))="n/a","n/a",EG71-INDEX(tab_MinKomp[Testy czystości / Reinheitstests],MATCH($B71,tab_MinKomp[[Stanowisko / Position ]:[Stanowisko / Position ]],0)))</f>
        <v>n/a</v>
      </c>
      <c r="EH72" s="190" t="str">
        <f>IF(INDEX(tab_MinKomp[Testy czystości / Reinheitstests],MATCH($B71,tab_MinKomp[[Stanowisko / Position ]:[Stanowisko / Position ]],0))="n/a","n/a",EH71-INDEX(tab_MinKomp[Testy czystości / Reinheitstests],MATCH($B71,tab_MinKomp[[Stanowisko / Position ]:[Stanowisko / Position ]],0)))</f>
        <v>n/a</v>
      </c>
      <c r="EI72" s="190" t="str">
        <f>IF(INDEX(tab_MinKomp[Testy czystości / Reinheitstests],MATCH($B71,tab_MinKomp[[Stanowisko / Position ]:[Stanowisko / Position ]],0))="n/a","n/a",EI71-INDEX(tab_MinKomp[Testy czystości / Reinheitstests],MATCH($B71,tab_MinKomp[[Stanowisko / Position ]:[Stanowisko / Position ]],0)))</f>
        <v>n/a</v>
      </c>
      <c r="EJ72" s="190" t="str">
        <f>IF(INDEX(tab_MinKomp[Testy czystości / Reinheitstests],MATCH($B71,tab_MinKomp[[Stanowisko / Position ]:[Stanowisko / Position ]],0))="n/a","n/a",EJ71-INDEX(tab_MinKomp[Testy czystości / Reinheitstests],MATCH($B71,tab_MinKomp[[Stanowisko / Position ]:[Stanowisko / Position ]],0)))</f>
        <v>n/a</v>
      </c>
      <c r="EK72" s="190" t="str">
        <f>IF(INDEX(tab_MinKomp[Testy czystości / Reinheitstests],MATCH($B71,tab_MinKomp[[Stanowisko / Position ]:[Stanowisko / Position ]],0))="n/a","n/a",EK71-INDEX(tab_MinKomp[Testy czystości / Reinheitstests],MATCH($B71,tab_MinKomp[[Stanowisko / Position ]:[Stanowisko / Position ]],0)))</f>
        <v>n/a</v>
      </c>
      <c r="EL72" s="190" t="str">
        <f>IF(INDEX(tab_MinKomp[Testy czystości / Reinheitstests],MATCH($B71,tab_MinKomp[[Stanowisko / Position ]:[Stanowisko / Position ]],0))="n/a","n/a",EL71-INDEX(tab_MinKomp[Testy czystości / Reinheitstests],MATCH($B71,tab_MinKomp[[Stanowisko / Position ]:[Stanowisko / Position ]],0)))</f>
        <v>n/a</v>
      </c>
      <c r="EM72" s="190" t="str">
        <f>IF(INDEX(tab_MinKomp[Testy czystości / Reinheitstests],MATCH($B71,tab_MinKomp[[Stanowisko / Position ]:[Stanowisko / Position ]],0))="n/a","n/a",EM71-INDEX(tab_MinKomp[Testy czystości / Reinheitstests],MATCH($B71,tab_MinKomp[[Stanowisko / Position ]:[Stanowisko / Position ]],0)))</f>
        <v>n/a</v>
      </c>
      <c r="EN72" s="190" t="str">
        <f>IF(INDEX(tab_MinKomp[Testy czystości / Reinheitstests],MATCH($B71,tab_MinKomp[[Stanowisko / Position ]:[Stanowisko / Position ]],0))="n/a","n/a",EN71-INDEX(tab_MinKomp[Testy czystości / Reinheitstests],MATCH($B71,tab_MinKomp[[Stanowisko / Position ]:[Stanowisko / Position ]],0)))</f>
        <v>n/a</v>
      </c>
      <c r="EO72" s="194" t="str">
        <f>IF(INDEX(tab_MinKomp[Konserwacja Rep],MATCH($B71,tab_MinKomp[[Stanowisko / Position ]:[Stanowisko / Position ]],0))="n/a","n/a",EO71-INDEX(tab_MinKomp[Konserwacja Rep],MATCH($B71,tab_MinKomp[[Stanowisko / Position ]:[Stanowisko / Position ]],0)))</f>
        <v>n/a</v>
      </c>
      <c r="EP72" s="194" t="str">
        <f>IF(INDEX(tab_MinKomp[[Konserwacja Engel ]],MATCH($B71,tab_MinKomp[[Stanowisko / Position ]:[Stanowisko / Position ]],0))="n/a","n/a",EP71-INDEX(tab_MinKomp[[Konserwacja Engel ]],MATCH($B71,tab_MinKomp[[Stanowisko / Position ]:[Stanowisko / Position ]],0)))</f>
        <v>n/a</v>
      </c>
      <c r="EQ72" s="194" t="str">
        <f>IF(INDEX(tab_MinKomp[Konserwacja B 50],MATCH($B71,tab_MinKomp[[Stanowisko / Position ]:[Stanowisko / Position ]],0))="n/a","n/a",EQ71-INDEX(tab_MinKomp[Konserwacja B 50],MATCH($B71,tab_MinKomp[[Stanowisko / Position ]:[Stanowisko / Position ]],0)))</f>
        <v>n/a</v>
      </c>
      <c r="ER72" s="194" t="str">
        <f>IF(INDEX(tab_MinKomp[[Konserwacja EOL ]],MATCH($B71,tab_MinKomp[[Stanowisko / Position ]:[Stanowisko / Position ]],0))="n/a","n/a",ER71-INDEX(tab_MinKomp[[Konserwacja EOL ]],MATCH($B71,tab_MinKomp[[Stanowisko / Position ]:[Stanowisko / Position ]],0)))</f>
        <v>n/a</v>
      </c>
      <c r="ES72" s="194" t="str">
        <f>IF(INDEX(tab_MinKomp[Konserwacja Branson],MATCH($B71,tab_MinKomp[[Stanowisko / Position ]:[Stanowisko / Position ]],0))="n/a","n/a",ES71-INDEX(tab_MinKomp[Konserwacja Branson],MATCH($B71,tab_MinKomp[[Stanowisko / Position ]:[Stanowisko / Position ]],0)))</f>
        <v>n/a</v>
      </c>
      <c r="ET72" s="194" t="str">
        <f>IF(INDEX(tab_MinKomp[Konserwacja coolery],MATCH($B71,tab_MinKomp[[Stanowisko / Position ]:[Stanowisko / Position ]],0))="n/a","n/a",ET71-INDEX(tab_MinKomp[Konserwacja coolery],MATCH($B71,tab_MinKomp[[Stanowisko / Position ]:[Stanowisko / Position ]],0)))</f>
        <v>n/a</v>
      </c>
      <c r="EU72" s="194" t="str">
        <f>IF(INDEX(tab_MinKomp[Konserwacja piecy],MATCH($B71,tab_MinKomp[[Stanowisko / Position ]:[Stanowisko / Position ]],0))="n/a","n/a",EU71-INDEX(tab_MinKomp[Konserwacja piecy],MATCH($B71,tab_MinKomp[[Stanowisko / Position ]:[Stanowisko / Position ]],0)))</f>
        <v>n/a</v>
      </c>
      <c r="EV72" s="194" t="str">
        <f>IF(INDEX(tab_MinKomp[Rysunek techniczny- czytanie],MATCH($B71,tab_MinKomp[[Stanowisko / Position ]:[Stanowisko / Position ]],0))="n/a","n/a",EV71-INDEX(tab_MinKomp[Rysunek techniczny- czytanie],MATCH($B71,tab_MinKomp[[Stanowisko / Position ]:[Stanowisko / Position ]],0)))</f>
        <v>n/a</v>
      </c>
      <c r="EW72" s="194" t="str">
        <f>IF(INDEX(tab_MinKomp[Elektryka],MATCH($B71,tab_MinKomp[[Stanowisko / Position ]:[Stanowisko / Position ]],0))="n/a","n/a",EW71-INDEX(tab_MinKomp[Elektryka],MATCH($B71,tab_MinKomp[[Stanowisko / Position ]:[Stanowisko / Position ]],0)))</f>
        <v>n/a</v>
      </c>
      <c r="EX72" s="194" t="str">
        <f>IF(INDEX(tab_MinKomp[Pneumatyka],MATCH($B71,tab_MinKomp[[Stanowisko / Position ]:[Stanowisko / Position ]],0))="n/a","n/a",EX71-INDEX(tab_MinKomp[Pneumatyka],MATCH($B71,tab_MinKomp[[Stanowisko / Position ]:[Stanowisko / Position ]],0)))</f>
        <v>n/a</v>
      </c>
      <c r="EY72" s="194" t="str">
        <f>IF(INDEX(tab_MinKomp[[Hydraulika ]],MATCH($B71,tab_MinKomp[[Stanowisko / Position ]:[Stanowisko / Position ]],0))="n/a","n/a",EY71-INDEX(tab_MinKomp[[Hydraulika ]],MATCH($B71,tab_MinKomp[[Stanowisko / Position ]:[Stanowisko / Position ]],0)))</f>
        <v>n/a</v>
      </c>
      <c r="EZ72" s="194" t="str">
        <f>IF(INDEX(tab_MinKomp[Podciśnienie],MATCH($B71,tab_MinKomp[[Stanowisko / Position ]:[Stanowisko / Position ]],0))="n/a","n/a",EZ71-INDEX(tab_MinKomp[Podciśnienie],MATCH($B71,tab_MinKomp[[Stanowisko / Position ]:[Stanowisko / Position ]],0)))</f>
        <v>n/a</v>
      </c>
      <c r="FA72" s="194" t="str">
        <f>IF(INDEX(tab_MinKomp[Usuwanie awarii],MATCH($B71,tab_MinKomp[[Stanowisko / Position ]:[Stanowisko / Position ]],0))="n/a","n/a",FA71-INDEX(tab_MinKomp[Usuwanie awarii],MATCH($B71,tab_MinKomp[[Stanowisko / Position ]:[Stanowisko / Position ]],0)))</f>
        <v>n/a</v>
      </c>
      <c r="FB72" s="194" t="str">
        <f>IF(INDEX(tab_MinKomp[Obsługa robotów],MATCH($B71,tab_MinKomp[[Stanowisko / Position ]:[Stanowisko / Position ]],0))="n/a","n/a",FB71-INDEX(tab_MinKomp[Obsługa robotów],MATCH($B71,tab_MinKomp[[Stanowisko / Position ]:[Stanowisko / Position ]],0)))</f>
        <v>n/a</v>
      </c>
      <c r="FC72" s="194" t="str">
        <f>IF(INDEX(tab_MinKomp[Obsługa sterowania maszyny],MATCH($B71,tab_MinKomp[[Stanowisko / Position ]:[Stanowisko / Position ]],0))="n/a","n/a",FC71-INDEX(tab_MinKomp[Obsługa sterowania maszyny],MATCH($B71,tab_MinKomp[[Stanowisko / Position ]:[Stanowisko / Position ]],0)))</f>
        <v>n/a</v>
      </c>
      <c r="FD72" s="194" t="str">
        <f>IF(INDEX(tab_MinKomp[Usuwanie przyczyn żródłowych],MATCH($B71,tab_MinKomp[[Stanowisko / Position ]:[Stanowisko / Position ]],0))="n/a","n/a",FD71-INDEX(tab_MinKomp[Usuwanie przyczyn żródłowych],MATCH($B71,tab_MinKomp[[Stanowisko / Position ]:[Stanowisko / Position ]],0)))</f>
        <v>n/a</v>
      </c>
      <c r="FE72" s="194" t="str">
        <f>IF(INDEX(tab_MinKomp[Cmms stosowanie],MATCH($B71,tab_MinKomp[[Stanowisko / Position ]:[Stanowisko / Position ]],0))="n/a","n/a",FE71-INDEX(tab_MinKomp[Cmms stosowanie],MATCH($B71,tab_MinKomp[[Stanowisko / Position ]:[Stanowisko / Position ]],0)))</f>
        <v>n/a</v>
      </c>
      <c r="FF72" s="190" t="str">
        <f>IF(INDEX(tab_MinKomp[Testy czystości / Reinheitstests],MATCH($B71,tab_MinKomp[[Stanowisko / Position ]:[Stanowisko / Position ]],0))="n/a","n/a",FF71-INDEX(tab_MinKomp[Testy czystości / Reinheitstests],MATCH($B71,tab_MinKomp[[Stanowisko / Position ]:[Stanowisko / Position ]],0)))</f>
        <v>n/a</v>
      </c>
      <c r="FG72" s="194" t="str">
        <f>IF(INDEX(tab_MinKomp[Czyszczenie form plastikowych],MATCH($B71,tab_MinKomp[[Stanowisko / Position ]:[Stanowisko / Position ]],0))="n/a","n/a",FG71-INDEX(tab_MinKomp[Czyszczenie form plastikowych],MATCH($B71,tab_MinKomp[[Stanowisko / Position ]:[Stanowisko / Position ]],0)))</f>
        <v>n/a</v>
      </c>
      <c r="FH72" s="194" t="str">
        <f>IF(INDEX(tab_MinKomp[Wymiana form plastik],MATCH($B71,tab_MinKomp[[Stanowisko / Position ]:[Stanowisko / Position ]],0))="n/a","n/a",FH71-INDEX(tab_MinKomp[Wymiana form plastik],MATCH($B71,tab_MinKomp[[Stanowisko / Position ]:[Stanowisko / Position ]],0)))</f>
        <v>n/a</v>
      </c>
      <c r="FI72" s="194" t="str">
        <f>IF(INDEX(tab_MinKomp[Wymiana form guma],MATCH($B71,tab_MinKomp[[Stanowisko / Position ]:[Stanowisko / Position ]],0))="n/a","n/a",FI71-INDEX(tab_MinKomp[Wymiana form guma],MATCH($B71,tab_MinKomp[[Stanowisko / Position ]:[Stanowisko / Position ]],0)))</f>
        <v>n/a</v>
      </c>
      <c r="FJ72" s="194" t="str">
        <f>IF(INDEX(tab_MinKomp[Konserwacja KK],MATCH($B71,tab_MinKomp[[Stanowisko / Position ]:[Stanowisko / Position ]],0))="n/a","n/a",FJ71-INDEX(tab_MinKomp[Konserwacja KK],MATCH($B71,tab_MinKomp[[Stanowisko / Position ]:[Stanowisko / Position ]],0)))</f>
        <v>n/a</v>
      </c>
      <c r="FK72" s="194" t="str">
        <f>IF(INDEX(tab_MinKomp[Konserwacja form guma],MATCH($B71,tab_MinKomp[[Stanowisko / Position ]:[Stanowisko / Position ]],0))="n/a","n/a",FK71-INDEX(tab_MinKomp[Konserwacja form guma],MATCH($B71,tab_MinKomp[[Stanowisko / Position ]:[Stanowisko / Position ]],0)))</f>
        <v>n/a</v>
      </c>
      <c r="FL72" s="194" t="str">
        <f>IF(INDEX(tab_MinKomp[Konserwacja form plastiki],MATCH($B71,tab_MinKomp[[Stanowisko / Position ]:[Stanowisko / Position ]],0))="n/a","n/a",FL71-INDEX(tab_MinKomp[Konserwacja form plastiki],MATCH($B71,tab_MinKomp[[Stanowisko / Position ]:[Stanowisko / Position ]],0)))</f>
        <v>n/a</v>
      </c>
      <c r="FM72" s="194" t="str">
        <f>IF(INDEX(tab_MinKomp[Konserwacja Gorącego Kanału],MATCH($B71,tab_MinKomp[[Stanowisko / Position ]:[Stanowisko / Position ]],0))="n/a","n/a",FM71-INDEX(tab_MinKomp[Konserwacja Gorącego Kanału],MATCH($B71,tab_MinKomp[[Stanowisko / Position ]:[Stanowisko / Position ]],0)))</f>
        <v>n/a</v>
      </c>
      <c r="FN72" s="190" t="s">
        <v>248</v>
      </c>
      <c r="FO72" s="190" t="s">
        <v>248</v>
      </c>
      <c r="FP72" s="190" t="s">
        <v>248</v>
      </c>
      <c r="FQ72" s="196" t="str">
        <f>IF(INDEX(tab_MinKomp[Język angielski / Englisch],MATCH($B71,tab_MinKomp[[Stanowisko / Position ]:[Stanowisko / Position ]],0))="n/a","n/a",FQ71-INDEX(tab_MinKomp[Język angielski / Englisch],MATCH($B71,tab_MinKomp[[Stanowisko / Position ]:[Stanowisko / Position ]],0)))</f>
        <v>n/a</v>
      </c>
      <c r="FR72" s="196" t="str">
        <f>IF(INDEX(tab_MinKomp[Język niemiecki / Deutsch],MATCH($B71,tab_MinKomp[[Stanowisko / Position ]:[Stanowisko / Position ]],0))="n/a","n/a",FR71-INDEX(tab_MinKomp[Język niemiecki / Deutsch],MATCH($B71,tab_MinKomp[[Stanowisko / Position ]:[Stanowisko / Position ]],0)))</f>
        <v>n/a</v>
      </c>
      <c r="FS72" s="194">
        <v>0</v>
      </c>
      <c r="FT72" s="194">
        <v>0</v>
      </c>
      <c r="FU72" s="194">
        <f>IF(INDEX(tab_MinKomp[optymalizacja procesów / Prozessoptymalisierung],MATCH($B71,tab_MinKomp[[Stanowisko / Position ]:[Stanowisko / Position ]],0))="n/a","n/a",FU71-INDEX(tab_MinKomp[optymalizacja procesów / Prozessoptymalisierung],MATCH($B71,tab_MinKomp[[Stanowisko / Position ]:[Stanowisko / Position ]],0)))</f>
        <v>0</v>
      </c>
      <c r="FV72" s="194">
        <f>IF(INDEX(tab_MinKomp[Umiejętności szkoleniowe / Trainingsfähigkeiten],MATCH($B71,tab_MinKomp[[Stanowisko / Position ]:[Stanowisko / Position ]],0))="n/a","n/a",FV71-INDEX(tab_MinKomp[Umiejętności szkoleniowe / Trainingsfähigkeiten],MATCH($B71,tab_MinKomp[[Stanowisko / Position ]:[Stanowisko / Position ]],0)))</f>
        <v>0</v>
      </c>
      <c r="FW72" s="194">
        <f>IF(INDEX(tab_MinKomp[Analityczne myślenie, podejście / Analitysches Denken, Einstellung],MATCH($B71,tab_MinKomp[[Stanowisko / Position ]:[Stanowisko / Position ]],0))="n/a","n/a",FW71-INDEX(tab_MinKomp[Analityczne myślenie, podejście / Analitysches Denken, Einstellung],MATCH($B71,tab_MinKomp[[Stanowisko / Position ]:[Stanowisko / Position ]],0)))</f>
        <v>0</v>
      </c>
      <c r="FX72" s="194">
        <f>IF(INDEX(tab_MinKomp[Dokładność, precyzja w dzialaniu / Genauigkeit, Präzision in die Arbeit],MATCH($B71,tab_MinKomp[[Stanowisko / Position ]:[Stanowisko / Position ]],0))="n/a","n/a",FX71-INDEX(tab_MinKomp[Dokładność, precyzja w dzialaniu / Genauigkeit, Präzision in die Arbeit],MATCH($B71,tab_MinKomp[[Stanowisko / Position ]:[Stanowisko / Position ]],0)))</f>
        <v>-1</v>
      </c>
      <c r="FY72" s="194">
        <f>IF(INDEX(tab_MinKomp[Dyspozycyjność / Verfügbarkeit],MATCH($B71,tab_MinKomp[[Stanowisko / Position ]:[Stanowisko / Position ]],0))="n/a","n/a",FY71-INDEX(tab_MinKomp[Dyspozycyjność / Verfügbarkeit],MATCH($B71,tab_MinKomp[[Stanowisko / Position ]:[Stanowisko / Position ]],0)))</f>
        <v>-1</v>
      </c>
      <c r="FZ72" s="194">
        <f>IF(INDEX(tab_MinKomp[Zaangażowanie / 
Engagement],MATCH($B71,tab_MinKomp[[Stanowisko / Position ]:[Stanowisko / Position ]],0))="n/a","n/a",FZ71-INDEX(tab_MinKomp[Zaangażowanie / 
Engagement],MATCH($B71,tab_MinKomp[[Stanowisko / Position ]:[Stanowisko / Position ]],0)))</f>
        <v>0</v>
      </c>
      <c r="GA72" s="194" t="str">
        <f>IF(INDEX(tab_MinKomp[Konserwacja form guma],MATCH($B71,tab_MinKomp[[Stanowisko / Position ]:[Stanowisko / Position ]],0))="n/a","n/a",GA71-INDEX(tab_MinKomp[Konserwacja form guma],MATCH($B71,tab_MinKomp[[Stanowisko / Position ]:[Stanowisko / Position ]],0)))</f>
        <v>n/a</v>
      </c>
      <c r="GB72" s="194" t="str">
        <f>IF(INDEX(tab_MinKomp[Konserwacja form plastiki],MATCH($B71,tab_MinKomp[[Stanowisko / Position ]:[Stanowisko / Position ]],0))="n/a","n/a",GB71-INDEX(tab_MinKomp[Konserwacja form plastiki],MATCH($B71,tab_MinKomp[[Stanowisko / Position ]:[Stanowisko / Position ]],0)))</f>
        <v>n/a</v>
      </c>
      <c r="GC72" s="194">
        <f>IF(INDEX(tab_MinKomp[Elastyczność w działaniu],MATCH($B71,tab_MinKomp[[Stanowisko / Position ]:[Stanowisko / Position ]],0))="n/a","n/a",GC71-INDEX(tab_MinKomp[Elastyczność w działaniu],MATCH($B71,tab_MinKomp[[Stanowisko / Position ]:[Stanowisko / Position ]],0)))</f>
        <v>0</v>
      </c>
      <c r="GD72" s="194">
        <f>IF(INDEX(tab_MinKomp[Komunikatywność],MATCH($B71,tab_MinKomp[[Stanowisko / Position ]:[Stanowisko / Position ]],0))="n/a","n/a",GD71-INDEX(tab_MinKomp[Komunikatywność],MATCH($B71,tab_MinKomp[[Stanowisko / Position ]:[Stanowisko / Position ]],0)))</f>
        <v>1</v>
      </c>
      <c r="GE72" s="193" t="str">
        <f>IF(INDEX(tab_MinKomp[Motywowanie i budowanie zaangażowania zespołu],MATCH($B71,tab_MinKomp[[Stanowisko / Position ]:[Stanowisko / Position ]],0))="n/a","n/a",GE71-INDEX(tab_MinKomp[Motywowanie i budowanie zaangażowania zespołu],MATCH($B71,tab_MinKomp[[Stanowisko / Position ]:[Stanowisko / Position ]],0)))</f>
        <v>n/a</v>
      </c>
      <c r="GF72" s="186" t="s">
        <v>248</v>
      </c>
      <c r="GG72" s="186" t="s">
        <v>248</v>
      </c>
      <c r="GH72" s="186" t="s">
        <v>248</v>
      </c>
      <c r="GI72" s="186" t="s">
        <v>248</v>
      </c>
      <c r="GJ72" s="186" t="s">
        <v>248</v>
      </c>
      <c r="GK72" s="186" t="s">
        <v>248</v>
      </c>
      <c r="GL72" s="186" t="s">
        <v>248</v>
      </c>
      <c r="GM72" s="186" t="s">
        <v>248</v>
      </c>
      <c r="GN72" s="186" t="s">
        <v>248</v>
      </c>
      <c r="GO72" s="186" t="s">
        <v>248</v>
      </c>
      <c r="GP72" s="186" t="s">
        <v>248</v>
      </c>
      <c r="GQ72" s="186" t="s">
        <v>248</v>
      </c>
      <c r="GR72" s="186" t="s">
        <v>248</v>
      </c>
      <c r="GS72" s="186" t="s">
        <v>248</v>
      </c>
      <c r="GT72" s="186" t="s">
        <v>248</v>
      </c>
      <c r="GU72" s="186" t="s">
        <v>248</v>
      </c>
      <c r="GV72" s="186" t="s">
        <v>248</v>
      </c>
      <c r="GW72" s="186" t="s">
        <v>248</v>
      </c>
      <c r="GX72" s="186" t="s">
        <v>248</v>
      </c>
      <c r="GY72" s="186" t="s">
        <v>248</v>
      </c>
      <c r="GZ72" s="261" t="s">
        <v>248</v>
      </c>
      <c r="HA72" s="261" t="s">
        <v>248</v>
      </c>
      <c r="HB72" s="191">
        <f>SUM(G72:GE72)/(HB71-(SUM(G72:GE72)))</f>
        <v>-5.8823529411764705E-2</v>
      </c>
    </row>
    <row r="73" spans="1:211" s="218" customFormat="1" ht="24.9" customHeight="1" x14ac:dyDescent="0.3">
      <c r="A73" s="105" t="s">
        <v>321</v>
      </c>
      <c r="B73" s="105" t="s">
        <v>315</v>
      </c>
      <c r="C73" s="105" t="s">
        <v>396</v>
      </c>
      <c r="D73" s="105">
        <v>1343</v>
      </c>
      <c r="E73" s="392" t="s">
        <v>415</v>
      </c>
      <c r="F73" s="185" t="s">
        <v>374</v>
      </c>
      <c r="G73" s="186">
        <v>1</v>
      </c>
      <c r="H73" s="186">
        <v>1</v>
      </c>
      <c r="I73" s="186">
        <v>1</v>
      </c>
      <c r="J73" s="186">
        <v>1</v>
      </c>
      <c r="K73" s="186">
        <v>1</v>
      </c>
      <c r="L73" s="186" t="s">
        <v>248</v>
      </c>
      <c r="M73" s="186" t="s">
        <v>248</v>
      </c>
      <c r="N73" s="186" t="s">
        <v>248</v>
      </c>
      <c r="O73" s="186">
        <v>1</v>
      </c>
      <c r="P73" s="186">
        <v>1</v>
      </c>
      <c r="Q73" s="186" t="s">
        <v>248</v>
      </c>
      <c r="R73" s="186" t="s">
        <v>248</v>
      </c>
      <c r="S73" s="186" t="s">
        <v>248</v>
      </c>
      <c r="T73" s="186" t="s">
        <v>248</v>
      </c>
      <c r="U73" s="186" t="s">
        <v>248</v>
      </c>
      <c r="V73" s="186" t="s">
        <v>248</v>
      </c>
      <c r="W73" s="186" t="s">
        <v>248</v>
      </c>
      <c r="X73" s="186" t="s">
        <v>248</v>
      </c>
      <c r="Y73" s="186" t="s">
        <v>248</v>
      </c>
      <c r="Z73" s="186" t="s">
        <v>248</v>
      </c>
      <c r="AA73" s="186" t="s">
        <v>248</v>
      </c>
      <c r="AB73" s="186" t="s">
        <v>248</v>
      </c>
      <c r="AC73" s="186" t="s">
        <v>248</v>
      </c>
      <c r="AD73" s="186" t="s">
        <v>248</v>
      </c>
      <c r="AE73" s="186" t="s">
        <v>248</v>
      </c>
      <c r="AF73" s="186" t="s">
        <v>248</v>
      </c>
      <c r="AG73" s="186" t="s">
        <v>248</v>
      </c>
      <c r="AH73" s="186" t="s">
        <v>248</v>
      </c>
      <c r="AI73" s="186" t="s">
        <v>248</v>
      </c>
      <c r="AJ73" s="186" t="s">
        <v>248</v>
      </c>
      <c r="AK73" s="186" t="s">
        <v>248</v>
      </c>
      <c r="AL73" s="186">
        <v>1</v>
      </c>
      <c r="AM73" s="186" t="s">
        <v>248</v>
      </c>
      <c r="AN73" s="186" t="s">
        <v>248</v>
      </c>
      <c r="AO73" s="186">
        <v>1</v>
      </c>
      <c r="AP73" s="186" t="s">
        <v>248</v>
      </c>
      <c r="AQ73" s="186">
        <v>1</v>
      </c>
      <c r="AR73" s="186" t="s">
        <v>248</v>
      </c>
      <c r="AS73" s="186" t="s">
        <v>248</v>
      </c>
      <c r="AT73" s="186" t="s">
        <v>248</v>
      </c>
      <c r="AU73" s="186">
        <v>1</v>
      </c>
      <c r="AV73" s="186">
        <v>1</v>
      </c>
      <c r="AW73" s="186">
        <v>1</v>
      </c>
      <c r="AX73" s="186" t="s">
        <v>248</v>
      </c>
      <c r="AY73" s="186" t="s">
        <v>248</v>
      </c>
      <c r="AZ73" s="186" t="s">
        <v>248</v>
      </c>
      <c r="BA73" s="186">
        <v>1</v>
      </c>
      <c r="BB73" s="186">
        <v>1</v>
      </c>
      <c r="BC73" s="186" t="s">
        <v>248</v>
      </c>
      <c r="BD73" s="186" t="s">
        <v>248</v>
      </c>
      <c r="BE73" s="186" t="s">
        <v>248</v>
      </c>
      <c r="BF73" s="186" t="s">
        <v>248</v>
      </c>
      <c r="BG73" s="186" t="s">
        <v>248</v>
      </c>
      <c r="BH73" s="186" t="s">
        <v>248</v>
      </c>
      <c r="BI73" s="186" t="s">
        <v>248</v>
      </c>
      <c r="BJ73" s="186" t="s">
        <v>248</v>
      </c>
      <c r="BK73" s="186" t="s">
        <v>248</v>
      </c>
      <c r="BL73" s="186" t="s">
        <v>248</v>
      </c>
      <c r="BM73" s="186" t="s">
        <v>248</v>
      </c>
      <c r="BN73" s="186" t="s">
        <v>248</v>
      </c>
      <c r="BO73" s="186" t="s">
        <v>248</v>
      </c>
      <c r="BP73" s="186" t="s">
        <v>248</v>
      </c>
      <c r="BQ73" s="186">
        <v>1</v>
      </c>
      <c r="BR73" s="186" t="s">
        <v>248</v>
      </c>
      <c r="BS73" s="186">
        <v>1</v>
      </c>
      <c r="BT73" s="186" t="s">
        <v>248</v>
      </c>
      <c r="BU73" s="186">
        <v>1</v>
      </c>
      <c r="BV73" s="186" t="s">
        <v>248</v>
      </c>
      <c r="BW73" s="186">
        <v>1</v>
      </c>
      <c r="BX73" s="186">
        <v>1</v>
      </c>
      <c r="BY73" s="186" t="s">
        <v>248</v>
      </c>
      <c r="BZ73" s="186">
        <v>1</v>
      </c>
      <c r="CA73" s="186" t="s">
        <v>248</v>
      </c>
      <c r="CB73" s="186">
        <v>1</v>
      </c>
      <c r="CC73" s="186" t="s">
        <v>248</v>
      </c>
      <c r="CD73" s="186">
        <v>1</v>
      </c>
      <c r="CE73" s="186">
        <v>1</v>
      </c>
      <c r="CF73" s="186">
        <v>1</v>
      </c>
      <c r="CG73" s="186">
        <v>1</v>
      </c>
      <c r="CH73" s="186" t="s">
        <v>248</v>
      </c>
      <c r="CI73" s="186" t="s">
        <v>248</v>
      </c>
      <c r="CJ73" s="186" t="s">
        <v>248</v>
      </c>
      <c r="CK73" s="186" t="s">
        <v>248</v>
      </c>
      <c r="CL73" s="186" t="s">
        <v>248</v>
      </c>
      <c r="CM73" s="186" t="s">
        <v>248</v>
      </c>
      <c r="CN73" s="186" t="s">
        <v>248</v>
      </c>
      <c r="CO73" s="186" t="s">
        <v>248</v>
      </c>
      <c r="CP73" s="186" t="s">
        <v>248</v>
      </c>
      <c r="CQ73" s="186" t="s">
        <v>248</v>
      </c>
      <c r="CR73" s="186" t="s">
        <v>248</v>
      </c>
      <c r="CS73" s="186" t="s">
        <v>248</v>
      </c>
      <c r="CT73" s="186" t="s">
        <v>248</v>
      </c>
      <c r="CU73" s="186" t="s">
        <v>248</v>
      </c>
      <c r="CV73" s="186" t="s">
        <v>248</v>
      </c>
      <c r="CW73" s="186">
        <v>1</v>
      </c>
      <c r="CX73" s="186" t="s">
        <v>248</v>
      </c>
      <c r="CY73" s="186" t="s">
        <v>248</v>
      </c>
      <c r="CZ73" s="186" t="s">
        <v>248</v>
      </c>
      <c r="DA73" s="186" t="s">
        <v>248</v>
      </c>
      <c r="DB73" s="186" t="s">
        <v>248</v>
      </c>
      <c r="DC73" s="186" t="s">
        <v>248</v>
      </c>
      <c r="DD73" s="186" t="s">
        <v>248</v>
      </c>
      <c r="DE73" s="186" t="s">
        <v>248</v>
      </c>
      <c r="DF73" s="186">
        <v>1</v>
      </c>
      <c r="DG73" s="186" t="s">
        <v>248</v>
      </c>
      <c r="DH73" s="186" t="s">
        <v>248</v>
      </c>
      <c r="DI73" s="186" t="s">
        <v>248</v>
      </c>
      <c r="DJ73" s="186" t="s">
        <v>248</v>
      </c>
      <c r="DK73" s="186" t="s">
        <v>248</v>
      </c>
      <c r="DL73" s="186" t="s">
        <v>248</v>
      </c>
      <c r="DM73" s="186" t="s">
        <v>248</v>
      </c>
      <c r="DN73" s="186" t="s">
        <v>248</v>
      </c>
      <c r="DO73" s="186" t="s">
        <v>248</v>
      </c>
      <c r="DP73" s="186" t="s">
        <v>248</v>
      </c>
      <c r="DQ73" s="186" t="s">
        <v>248</v>
      </c>
      <c r="DR73" s="186" t="s">
        <v>248</v>
      </c>
      <c r="DS73" s="186" t="s">
        <v>248</v>
      </c>
      <c r="DT73" s="186" t="s">
        <v>248</v>
      </c>
      <c r="DU73" s="186" t="s">
        <v>248</v>
      </c>
      <c r="DV73" s="186" t="s">
        <v>248</v>
      </c>
      <c r="DW73" s="186" t="s">
        <v>248</v>
      </c>
      <c r="DX73" s="186" t="s">
        <v>248</v>
      </c>
      <c r="DY73" s="186" t="s">
        <v>248</v>
      </c>
      <c r="DZ73" s="186" t="s">
        <v>248</v>
      </c>
      <c r="EA73" s="186" t="s">
        <v>248</v>
      </c>
      <c r="EB73" s="186" t="s">
        <v>248</v>
      </c>
      <c r="EC73" s="186" t="s">
        <v>248</v>
      </c>
      <c r="ED73" s="186" t="s">
        <v>248</v>
      </c>
      <c r="EE73" s="186" t="s">
        <v>248</v>
      </c>
      <c r="EF73" s="186" t="s">
        <v>248</v>
      </c>
      <c r="EG73" s="186" t="s">
        <v>248</v>
      </c>
      <c r="EH73" s="186" t="s">
        <v>248</v>
      </c>
      <c r="EI73" s="186" t="s">
        <v>248</v>
      </c>
      <c r="EJ73" s="186" t="s">
        <v>248</v>
      </c>
      <c r="EK73" s="186" t="s">
        <v>248</v>
      </c>
      <c r="EL73" s="186" t="s">
        <v>248</v>
      </c>
      <c r="EM73" s="186" t="s">
        <v>248</v>
      </c>
      <c r="EN73" s="186" t="s">
        <v>248</v>
      </c>
      <c r="EO73" s="186" t="s">
        <v>248</v>
      </c>
      <c r="EP73" s="186" t="s">
        <v>248</v>
      </c>
      <c r="EQ73" s="186" t="s">
        <v>248</v>
      </c>
      <c r="ER73" s="186" t="s">
        <v>248</v>
      </c>
      <c r="ES73" s="186" t="s">
        <v>248</v>
      </c>
      <c r="ET73" s="186" t="s">
        <v>248</v>
      </c>
      <c r="EU73" s="186" t="s">
        <v>248</v>
      </c>
      <c r="EV73" s="186" t="s">
        <v>248</v>
      </c>
      <c r="EW73" s="186" t="s">
        <v>248</v>
      </c>
      <c r="EX73" s="186" t="s">
        <v>248</v>
      </c>
      <c r="EY73" s="186" t="s">
        <v>248</v>
      </c>
      <c r="EZ73" s="186" t="s">
        <v>248</v>
      </c>
      <c r="FA73" s="186" t="s">
        <v>248</v>
      </c>
      <c r="FB73" s="186" t="s">
        <v>248</v>
      </c>
      <c r="FC73" s="186" t="s">
        <v>248</v>
      </c>
      <c r="FD73" s="186" t="s">
        <v>248</v>
      </c>
      <c r="FE73" s="186" t="s">
        <v>248</v>
      </c>
      <c r="FF73" s="186" t="s">
        <v>248</v>
      </c>
      <c r="FG73" s="186" t="s">
        <v>248</v>
      </c>
      <c r="FH73" s="186" t="s">
        <v>248</v>
      </c>
      <c r="FI73" s="186" t="s">
        <v>248</v>
      </c>
      <c r="FJ73" s="186" t="s">
        <v>248</v>
      </c>
      <c r="FK73" s="186" t="s">
        <v>248</v>
      </c>
      <c r="FL73" s="186" t="s">
        <v>248</v>
      </c>
      <c r="FM73" s="186" t="s">
        <v>248</v>
      </c>
      <c r="FN73" s="186" t="s">
        <v>248</v>
      </c>
      <c r="FO73" s="186" t="s">
        <v>248</v>
      </c>
      <c r="FP73" s="186" t="s">
        <v>248</v>
      </c>
      <c r="FQ73" s="187" t="s">
        <v>248</v>
      </c>
      <c r="FR73" s="187" t="s">
        <v>248</v>
      </c>
      <c r="FS73" s="186">
        <v>1</v>
      </c>
      <c r="FT73" s="186">
        <v>1</v>
      </c>
      <c r="FU73" s="186">
        <v>1</v>
      </c>
      <c r="FV73" s="186">
        <v>1</v>
      </c>
      <c r="FW73" s="186">
        <v>1</v>
      </c>
      <c r="FX73" s="186">
        <v>1</v>
      </c>
      <c r="FY73" s="186">
        <v>1</v>
      </c>
      <c r="FZ73" s="186">
        <v>1</v>
      </c>
      <c r="GA73" s="186" t="s">
        <v>248</v>
      </c>
      <c r="GB73" s="186" t="s">
        <v>248</v>
      </c>
      <c r="GC73" s="186">
        <v>1</v>
      </c>
      <c r="GD73" s="186">
        <v>1</v>
      </c>
      <c r="GE73" s="186" t="s">
        <v>248</v>
      </c>
      <c r="GF73" s="186" t="s">
        <v>248</v>
      </c>
      <c r="GG73" s="186" t="s">
        <v>248</v>
      </c>
      <c r="GH73" s="186" t="s">
        <v>248</v>
      </c>
      <c r="GI73" s="186" t="s">
        <v>248</v>
      </c>
      <c r="GJ73" s="186" t="s">
        <v>248</v>
      </c>
      <c r="GK73" s="186" t="s">
        <v>248</v>
      </c>
      <c r="GL73" s="186" t="s">
        <v>248</v>
      </c>
      <c r="GM73" s="186" t="s">
        <v>248</v>
      </c>
      <c r="GN73" s="186" t="s">
        <v>248</v>
      </c>
      <c r="GO73" s="186" t="s">
        <v>248</v>
      </c>
      <c r="GP73" s="186" t="s">
        <v>248</v>
      </c>
      <c r="GQ73" s="186" t="s">
        <v>248</v>
      </c>
      <c r="GR73" s="186" t="s">
        <v>248</v>
      </c>
      <c r="GS73" s="186" t="s">
        <v>248</v>
      </c>
      <c r="GT73" s="186" t="s">
        <v>248</v>
      </c>
      <c r="GU73" s="186" t="s">
        <v>248</v>
      </c>
      <c r="GV73" s="186" t="s">
        <v>248</v>
      </c>
      <c r="GW73" s="186" t="s">
        <v>248</v>
      </c>
      <c r="GX73" s="186" t="s">
        <v>248</v>
      </c>
      <c r="GY73" s="186" t="s">
        <v>248</v>
      </c>
      <c r="GZ73" s="261" t="s">
        <v>248</v>
      </c>
      <c r="HA73" s="261" t="s">
        <v>248</v>
      </c>
      <c r="HB73" s="188">
        <f>SUM(G73:GE73)</f>
        <v>38</v>
      </c>
      <c r="HC73" s="102"/>
    </row>
    <row r="74" spans="1:211" s="218" customFormat="1" ht="24.9" customHeight="1" thickBot="1" x14ac:dyDescent="0.35">
      <c r="A74" s="108" t="s">
        <v>322</v>
      </c>
      <c r="B74" s="108" t="str">
        <f>B73</f>
        <v>Pracownik Produkcji</v>
      </c>
      <c r="C74" s="108" t="str">
        <f>C73</f>
        <v>KB</v>
      </c>
      <c r="D74" s="108">
        <f>D73</f>
        <v>1343</v>
      </c>
      <c r="E74" s="393" t="str">
        <f>E73</f>
        <v>Grądzka Olga</v>
      </c>
      <c r="F74" s="189" t="s">
        <v>375</v>
      </c>
      <c r="G74" s="192">
        <f>IF(INDEX(tab_MinKomp[Przepisy BHP / BHP Vorschriften],MATCH($B73,tab_MinKomp[[Stanowisko / Position ]:[Stanowisko / Position ]],0))="n/a","n/a",G73-INDEX(tab_MinKomp[Przepisy BHP / BHP Vorschriften],MATCH($B73,tab_MinKomp[[Stanowisko / Position ]:[Stanowisko / Position ]],0)))</f>
        <v>-1</v>
      </c>
      <c r="H74" s="193">
        <f>IF(INDEX(tab_MinKomp[Przepisy PPOŻ / Brandschutzbestimmungen],MATCH($B73,tab_MinKomp[[Stanowisko / Position ]:[Stanowisko / Position ]],0))="n/a","n/a",H73-INDEX(tab_MinKomp[Przepisy PPOŻ / Brandschutzbestimmungen],MATCH($B73,tab_MinKomp[[Stanowisko / Position ]:[Stanowisko / Position ]],0)))</f>
        <v>0</v>
      </c>
      <c r="I74" s="193">
        <f>IF(INDEX(tab_MinKomp[Ryzyko zawodowe na stanowiskach pracyv/ Berufliche Risiken an Arbeitsstellen],MATCH($B73,tab_MinKomp[[Stanowisko / Position ]:[Stanowisko / Position ]],0))="n/a","n/a",I73-INDEX(tab_MinKomp[Ryzyko zawodowe na stanowiskach pracyv/ Berufliche Risiken an Arbeitsstellen],MATCH($B73,tab_MinKomp[[Stanowisko / Position ]:[Stanowisko / Position ]],0)))</f>
        <v>-1</v>
      </c>
      <c r="J74" s="193">
        <f>IF(INDEX(tab_MinKomp[Gospodarka substancjami niebezpiecznymi / Gefahrstoffmanagement],MATCH($B73,tab_MinKomp[[Stanowisko / Position ]:[Stanowisko / Position ]],0))="n/a","n/a",J73-INDEX(tab_MinKomp[Gospodarka substancjami niebezpiecznymi / Gefahrstoffmanagement],MATCH($B73,tab_MinKomp[[Stanowisko / Position ]:[Stanowisko / Position ]],0)))</f>
        <v>0</v>
      </c>
      <c r="K74" s="193">
        <f>IF(INDEX(tab_MinKomp[Gospodarka odpadami / Abfallwirtschaft],MATCH($B73,tab_MinKomp[[Stanowisko / Position ]:[Stanowisko / Position ]],0))="n/a","n/a",K73-INDEX(tab_MinKomp[Gospodarka odpadami / Abfallwirtschaft],MATCH($B73,tab_MinKomp[[Stanowisko / Position ]:[Stanowisko / Position ]],0)))</f>
        <v>0</v>
      </c>
      <c r="L74" s="194" t="str">
        <f>IF(INDEX(tab_MinKomp[Przepisy kodeksu pracy / Bestimmungen des Arbeitsgesetzes],MATCH($B73,tab_MinKomp[[Stanowisko / Position ]:[Stanowisko / Position ]],0))="n/a","n/a",L73-INDEX(tab_MinKomp[Przepisy kodeksu pracy / Bestimmungen des Arbeitsgesetzes],MATCH($B73,tab_MinKomp[[Stanowisko / Position ]:[Stanowisko / Position ]],0)))</f>
        <v>n/a</v>
      </c>
      <c r="M74" s="195" t="str">
        <f>IF(INDEX(tab_MinKomp[Przepisy o ub.społ. ZUS  / Sozialversicherungsvorschriften],MATCH($B73,tab_MinKomp[[Stanowisko / Position ]:[Stanowisko / Position ]],0))="n/a","n/a",M73-INDEX(tab_MinKomp[Przepisy o ub.społ. ZUS  / Sozialversicherungsvorschriften],MATCH($B73,tab_MinKomp[[Stanowisko / Position ]:[Stanowisko / Position ]],0)))</f>
        <v>n/a</v>
      </c>
      <c r="N74" s="194" t="str">
        <f>IF(INDEX(tab_MinKomp[PRZEPISY O PDOF /persönlich Einkommensteuergesetz ],MATCH($B73,tab_MinKomp[[Stanowisko / Position ]:[Stanowisko / Position ]],0))="n/a","n/a",N73-INDEX(tab_MinKomp[PRZEPISY O PDOF /persönlich Einkommensteuergesetz ],MATCH($B73,tab_MinKomp[[Stanowisko / Position ]:[Stanowisko / Position ]],0)))</f>
        <v>n/a</v>
      </c>
      <c r="O74" s="194">
        <f>IF(INDEX(tab_MinKomp[Regulamin pracy / Arbeitsordnung],MATCH($B73,tab_MinKomp[[Stanowisko / Position ]:[Stanowisko / Position ]],0))="n/a","n/a",O73-INDEX(tab_MinKomp[Regulamin pracy / Arbeitsordnung],MATCH($B73,tab_MinKomp[[Stanowisko / Position ]:[Stanowisko / Position ]],0)))</f>
        <v>0</v>
      </c>
      <c r="P74" s="194">
        <f>IF(INDEX(tab_MinKomp[Regulamin wynagradzania / Vergütungsordnung],MATCH($B73,tab_MinKomp[[Stanowisko / Position ]:[Stanowisko / Position ]],0))="n/a","n/a",P73-INDEX(tab_MinKomp[Regulamin wynagradzania / Vergütungsordnung],MATCH($B73,tab_MinKomp[[Stanowisko / Position ]:[Stanowisko / Position ]],0)))</f>
        <v>0</v>
      </c>
      <c r="Q74" s="194" t="str">
        <f>IF(INDEX(tab_MinKomp[System R2PŁATNIK PRO: Płace / Lohnabrechnung],MATCH($B73,tab_MinKomp[[Stanowisko / Position ]:[Stanowisko / Position ]],0))="n/a","n/a",Q73-INDEX(tab_MinKomp[System R2PŁATNIK PRO: Płace / Lohnabrechnung],MATCH($B73,tab_MinKomp[[Stanowisko / Position ]:[Stanowisko / Position ]],0)))</f>
        <v>n/a</v>
      </c>
      <c r="R74" s="194" t="str">
        <f>IF(INDEX(tab_MinKomp[SystemR2PŁATNIK PRO: KADRY / Personaldaten],MATCH($B73,tab_MinKomp[[Stanowisko / Position ]:[Stanowisko / Position ]],0))="n/a","n/a",R73-INDEX(tab_MinKomp[SystemR2PŁATNIK PRO: KADRY / Personaldaten],MATCH($B73,tab_MinKomp[[Stanowisko / Position ]:[Stanowisko / Position ]],0)))</f>
        <v>n/a</v>
      </c>
      <c r="S74" s="194" t="str">
        <f>IF(INDEX(tab_MinKomp[SYSTEM R2PŁATNIK PRO: zarządzanie pracownikami / Arbeitsverwaltung],MATCH($B73,tab_MinKomp[[Stanowisko / Position ]:[Stanowisko / Position ]],0))="n/a","n/a",S73-INDEX(tab_MinKomp[SYSTEM R2PŁATNIK PRO: zarządzanie pracownikami / Arbeitsverwaltung],MATCH($B73,tab_MinKomp[[Stanowisko / Position ]:[Stanowisko / Position ]],0)))</f>
        <v>n/a</v>
      </c>
      <c r="T74" s="194" t="str">
        <f>IF(INDEX(tab_MinKomp[Doradztwo, wsparcie personalne / Personalberatung und Unterstützung],MATCH($B73,tab_MinKomp[[Stanowisko / Position ]:[Stanowisko / Position ]],0))="n/a","n/a",T73-INDEX(tab_MinKomp[Doradztwo, wsparcie personalne / Personalberatung und Unterstützung],MATCH($B73,tab_MinKomp[[Stanowisko / Position ]:[Stanowisko / Position ]],0)))</f>
        <v>n/a</v>
      </c>
      <c r="U74" s="194" t="str">
        <f>IF(INDEX(tab_MinKomp[Przepisy o podatku VAT / MwSt.- Gesetz],MATCH($B73,tab_MinKomp[[Stanowisko / Position ]:[Stanowisko / Position ]],0))="n/a","n/a",U73-INDEX(tab_MinKomp[Przepisy o podatku VAT / MwSt.- Gesetz],MATCH($B73,tab_MinKomp[[Stanowisko / Position ]:[Stanowisko / Position ]],0)))</f>
        <v>n/a</v>
      </c>
      <c r="V74" s="194" t="str">
        <f>IF(INDEX(tab_MinKomp[PrzepisyPDOP / geschäftlich Einkommensteuergesetz],MATCH($B73,tab_MinKomp[[Stanowisko / Position ]:[Stanowisko / Position ]],0))="n/a","n/a",V73-INDEX(tab_MinKomp[PrzepisyPDOP / geschäftlich Einkommensteuergesetz],MATCH($B73,tab_MinKomp[[Stanowisko / Position ]:[Stanowisko / Position ]],0)))</f>
        <v>n/a</v>
      </c>
      <c r="W74" s="194" t="str">
        <f>IF(INDEX(tab_MinKomp[System BAAN / FINANSE (FIBU)],MATCH($B73,tab_MinKomp[[Stanowisko / Position ]:[Stanowisko / Position ]],0))="n/a","n/a",W73-INDEX(tab_MinKomp[System BAAN / FINANSE (FIBU)],MATCH($B73,tab_MinKomp[[Stanowisko / Position ]:[Stanowisko / Position ]],0)))</f>
        <v>n/a</v>
      </c>
      <c r="X74" s="194" t="str">
        <f>IF(INDEX(tab_MinKomp[Systemy pomocnicze / Hilfssysteme(STOCKPROGRAM, KALK2000 etc.)],MATCH($B73,tab_MinKomp[[Stanowisko / Position ]:[Stanowisko / Position ]],0))="n/a","n/a",X73-INDEX(tab_MinKomp[Systemy pomocnicze / Hilfssysteme(STOCKPROGRAM, KALK2000 etc.)],MATCH($B73,tab_MinKomp[[Stanowisko / Position ]:[Stanowisko / Position ]],0)))</f>
        <v>n/a</v>
      </c>
      <c r="Y74" s="194" t="str">
        <f>IF(INDEX(tab_MinKomp[Polityka rachunkowości / Buchführungspolitik],MATCH($B73,tab_MinKomp[[Stanowisko / Position ]:[Stanowisko / Position ]],0))="n/a","n/a",Y73-INDEX(tab_MinKomp[Polityka rachunkowości / Buchführungspolitik],MATCH($B73,tab_MinKomp[[Stanowisko / Position ]:[Stanowisko / Position ]],0)))</f>
        <v>n/a</v>
      </c>
      <c r="Z74" s="194" t="str">
        <f>IF(INDEX(tab_MinKomp[Ustawa o rachunkowości / Rechnungslegungsgesetz],MATCH($B73,tab_MinKomp[[Stanowisko / Position ]:[Stanowisko / Position ]],0))="n/a","n/a",Z73-INDEX(tab_MinKomp[Ustawa o rachunkowości / Rechnungslegungsgesetz],MATCH($B73,tab_MinKomp[[Stanowisko / Position ]:[Stanowisko / Position ]],0)))</f>
        <v>n/a</v>
      </c>
      <c r="AA74" s="194" t="str">
        <f>IF(INDEX(tab_MinKomp[WORKFLOW - TS-100],MATCH($B73,tab_MinKomp[[Stanowisko / Position ]:[Stanowisko / Position ]],0))="n/a","n/a",AA73-INDEX(tab_MinKomp[WORKFLOW - TS-100],MATCH($B73,tab_MinKomp[[Stanowisko / Position ]:[Stanowisko / Position ]],0)))</f>
        <v>n/a</v>
      </c>
      <c r="AB74" s="194" t="str">
        <f>IF(INDEX(tab_MinKomp[WORKFLOW - SFMS],MATCH($B73,tab_MinKomp[[Stanowisko / Position ]:[Stanowisko / Position ]],0))="n/a","n/a",AB73-INDEX(tab_MinKomp[WORKFLOW - SFMS],MATCH($B73,tab_MinKomp[[Stanowisko / Position ]:[Stanowisko / Position ]],0)))</f>
        <v>n/a</v>
      </c>
      <c r="AC74" s="194" t="str">
        <f>IF(INDEX(tab_MinKomp[System ISO 9001:2015],MATCH($B73,tab_MinKomp[[Stanowisko / Position ]:[Stanowisko / Position ]],0))="n/a","n/a",AC73-INDEX(tab_MinKomp[System ISO 9001:2015],MATCH($B73,tab_MinKomp[[Stanowisko / Position ]:[Stanowisko / Position ]],0)))</f>
        <v>n/a</v>
      </c>
      <c r="AD74" s="194" t="str">
        <f>IF(INDEX(tab_MinKomp[System ISO 9001:2015],MATCH($B73,tab_MinKomp[[Stanowisko / Position ]:[Stanowisko / Position ]],0))="n/a","n/a",AD73-INDEX(tab_MinKomp[System ISO 9001:2015],MATCH($B73,tab_MinKomp[[Stanowisko / Position ]:[Stanowisko / Position ]],0)))</f>
        <v>n/a</v>
      </c>
      <c r="AE74" s="194" t="str">
        <f>IF(INDEX(tab_MinKomp[System ISO 9001:2015],MATCH($B73,tab_MinKomp[[Stanowisko / Position ]:[Stanowisko / Position ]],0))="n/a","n/a",AE73-INDEX(tab_MinKomp[System ISO 9001:2015],MATCH($B73,tab_MinKomp[[Stanowisko / Position ]:[Stanowisko / Position ]],0)))</f>
        <v>n/a</v>
      </c>
      <c r="AF74" s="194" t="str">
        <f>IF(INDEX(tab_MinKomp[System ISO 9001:2015],MATCH($B73,tab_MinKomp[[Stanowisko / Position ]:[Stanowisko / Position ]],0))="n/a","n/a",AF73-INDEX(tab_MinKomp[System ISO 9001:2015],MATCH($B73,tab_MinKomp[[Stanowisko / Position ]:[Stanowisko / Position ]],0)))</f>
        <v>n/a</v>
      </c>
      <c r="AG74" s="194" t="str">
        <f>IF(INDEX(tab_MinKomp[Wymagania VDA 6.3 Process / Forderungen],MATCH($B73,tab_MinKomp[[Stanowisko / Position ]:[Stanowisko / Position ]],0))="n/a","n/a",AG73-INDEX(tab_MinKomp[Wymagania VDA 6.3 Process / Forderungen],MATCH($B73,tab_MinKomp[[Stanowisko / Position ]:[Stanowisko / Position ]],0)))</f>
        <v>n/a</v>
      </c>
      <c r="AH74" s="194" t="str">
        <f>IF(INDEX(tab_MinKomp[Wymagania VDA 6.5 Product / Forderungen],MATCH($B73,tab_MinKomp[[Stanowisko / Position ]:[Stanowisko / Position ]],0))="n/a","n/a",AH73-INDEX(tab_MinKomp[Wymagania VDA 6.5 Product / Forderungen],MATCH($B73,tab_MinKomp[[Stanowisko / Position ]:[Stanowisko / Position ]],0)))</f>
        <v>n/a</v>
      </c>
      <c r="AI74" s="194" t="str">
        <f>IF(INDEX(tab_MinKomp[Wymagania VDA 6.5 Product / Forderungen],MATCH($B73,tab_MinKomp[[Stanowisko / Position ]:[Stanowisko / Position ]],0))="n/a","n/a",AI73-INDEX(tab_MinKomp[Wymagania VDA 6.5 Product / Forderungen],MATCH($B73,tab_MinKomp[[Stanowisko / Position ]:[Stanowisko / Position ]],0)))</f>
        <v>n/a</v>
      </c>
      <c r="AJ74" s="194" t="str">
        <f>IF(INDEX(tab_MinKomp[Wymagania VDA 6.5 Product / Forderungen],MATCH($B73,tab_MinKomp[[Stanowisko / Position ]:[Stanowisko / Position ]],0))="n/a","n/a",AJ73-INDEX(tab_MinKomp[Wymagania VDA 6.5 Product / Forderungen],MATCH($B73,tab_MinKomp[[Stanowisko / Position ]:[Stanowisko / Position ]],0)))</f>
        <v>n/a</v>
      </c>
      <c r="AK74" s="194" t="str">
        <f>IF(INDEX(tab_MinKomp[Wymagania VDA 6.5 Product / Forderungen],MATCH($B73,tab_MinKomp[[Stanowisko / Position ]:[Stanowisko / Position ]],0))="n/a","n/a",AK73-INDEX(tab_MinKomp[Wymagania VDA 6.5 Product / Forderungen],MATCH($B73,tab_MinKomp[[Stanowisko / Position ]:[Stanowisko / Position ]],0)))</f>
        <v>n/a</v>
      </c>
      <c r="AL74" s="194">
        <f>IF(INDEX(tab_MinKomp[LEAN MANAGEMENT],MATCH($B73,tab_MinKomp[[Stanowisko / Position ]:[Stanowisko / Position ]],0))="n/a","n/a",AL73-INDEX(tab_MinKomp[LEAN MANAGEMENT],MATCH($B73,tab_MinKomp[[Stanowisko / Position ]:[Stanowisko / Position ]],0)))</f>
        <v>0</v>
      </c>
      <c r="AM74" s="194" t="str">
        <f>IF(INDEX(tab_MinKomp[Wymagania VDA 6.5 Product / Forderungen],MATCH($B73,tab_MinKomp[[Stanowisko / Position ]:[Stanowisko / Position ]],0))="n/a","n/a",AM73-INDEX(tab_MinKomp[Wymagania VDA 6.5 Product / Forderungen],MATCH($B73,tab_MinKomp[[Stanowisko / Position ]:[Stanowisko / Position ]],0)))</f>
        <v>n/a</v>
      </c>
      <c r="AN74" s="194" t="str">
        <f>IF(INDEX(tab_MinKomp[Wymagania VDA 6.5 Product / Forderungen],MATCH($B73,tab_MinKomp[[Stanowisko / Position ]:[Stanowisko / Position ]],0))="n/a","n/a",AN73-INDEX(tab_MinKomp[Wymagania VDA 6.5 Product / Forderungen],MATCH($B73,tab_MinKomp[[Stanowisko / Position ]:[Stanowisko / Position ]],0)))</f>
        <v>n/a</v>
      </c>
      <c r="AO74" s="194">
        <f>IF(INDEX(tab_MinKomp[LEAN MANAGEMENT],MATCH($B73,tab_MinKomp[[Stanowisko / Position ]:[Stanowisko / Position ]],0))="n/a","n/a",AO73-INDEX(tab_MinKomp[LEAN MANAGEMENT],MATCH($B73,tab_MinKomp[[Stanowisko / Position ]:[Stanowisko / Position ]],0)))</f>
        <v>0</v>
      </c>
      <c r="AP74" s="194" t="str">
        <f>IF(INDEX(tab_MinKomp[Wymagania VDA 6.5 Product / Forderungen],MATCH($B73,tab_MinKomp[[Stanowisko / Position ]:[Stanowisko / Position ]],0))="n/a","n/a",AP73-INDEX(tab_MinKomp[Wymagania VDA 6.5 Product / Forderungen],MATCH($B73,tab_MinKomp[[Stanowisko / Position ]:[Stanowisko / Position ]],0)))</f>
        <v>n/a</v>
      </c>
      <c r="AQ74" s="194">
        <f>IF(INDEX(tab_MinKomp[LEAN MANAGEMENT],MATCH($B73,tab_MinKomp[[Stanowisko / Position ]:[Stanowisko / Position ]],0))="n/a","n/a",AQ73-INDEX(tab_MinKomp[LEAN MANAGEMENT],MATCH($B73,tab_MinKomp[[Stanowisko / Position ]:[Stanowisko / Position ]],0)))</f>
        <v>0</v>
      </c>
      <c r="AR74" s="194" t="str">
        <f>IF(INDEX(tab_MinKomp[Wymagania VDA 6.5 Product / Forderungen],MATCH($B73,tab_MinKomp[[Stanowisko / Position ]:[Stanowisko / Position ]],0))="n/a","n/a",AR73-INDEX(tab_MinKomp[Wymagania VDA 6.5 Product / Forderungen],MATCH($B73,tab_MinKomp[[Stanowisko / Position ]:[Stanowisko / Position ]],0)))</f>
        <v>n/a</v>
      </c>
      <c r="AS74" s="194" t="str">
        <f>IF(INDEX(tab_MinKomp[Wymagania VDA 6.5 Product / Forderungen],MATCH($B73,tab_MinKomp[[Stanowisko / Position ]:[Stanowisko / Position ]],0))="n/a","n/a",AS73-INDEX(tab_MinKomp[Wymagania VDA 6.5 Product / Forderungen],MATCH($B73,tab_MinKomp[[Stanowisko / Position ]:[Stanowisko / Position ]],0)))</f>
        <v>n/a</v>
      </c>
      <c r="AT74" s="194" t="str">
        <f>IF(INDEX(tab_MinKomp[Wymagania VDA 6.5 Product / Forderungen],MATCH($B73,tab_MinKomp[[Stanowisko / Position ]:[Stanowisko / Position ]],0))="n/a","n/a",AT73-INDEX(tab_MinKomp[Wymagania VDA 6.5 Product / Forderungen],MATCH($B73,tab_MinKomp[[Stanowisko / Position ]:[Stanowisko / Position ]],0)))</f>
        <v>n/a</v>
      </c>
      <c r="AU74" s="194">
        <f>IF(INDEX(tab_MinKomp[LEAN MANAGEMENT],MATCH($B73,tab_MinKomp[[Stanowisko / Position ]:[Stanowisko / Position ]],0))="n/a","n/a",AU73-INDEX(tab_MinKomp[LEAN MANAGEMENT],MATCH($B73,tab_MinKomp[[Stanowisko / Position ]:[Stanowisko / Position ]],0)))</f>
        <v>0</v>
      </c>
      <c r="AV74" s="194">
        <f>IF(INDEX(tab_MinKomp[LEAN MANAGEMENT],MATCH($B73,tab_MinKomp[[Stanowisko / Position ]:[Stanowisko / Position ]],0))="n/a","n/a",AV73-INDEX(tab_MinKomp[LEAN MANAGEMENT],MATCH($B73,tab_MinKomp[[Stanowisko / Position ]:[Stanowisko / Position ]],0)))</f>
        <v>0</v>
      </c>
      <c r="AW74" s="194">
        <f>IF(INDEX(tab_MinKomp[LEAN MANAGEMENT],MATCH($B73,tab_MinKomp[[Stanowisko / Position ]:[Stanowisko / Position ]],0))="n/a","n/a",AW73-INDEX(tab_MinKomp[LEAN MANAGEMENT],MATCH($B73,tab_MinKomp[[Stanowisko / Position ]:[Stanowisko / Position ]],0)))</f>
        <v>0</v>
      </c>
      <c r="AX74" s="194" t="str">
        <f>IF(INDEX(tab_MinKomp[Wymagania VDA 6.5 Product / Forderungen],MATCH($B73,tab_MinKomp[[Stanowisko / Position ]:[Stanowisko / Position ]],0))="n/a","n/a",AX73-INDEX(tab_MinKomp[Wymagania VDA 6.5 Product / Forderungen],MATCH($B73,tab_MinKomp[[Stanowisko / Position ]:[Stanowisko / Position ]],0)))</f>
        <v>n/a</v>
      </c>
      <c r="AY74" s="194" t="str">
        <f>IF(INDEX(tab_MinKomp[Wymagania VDA 6.5 Product / Forderungen],MATCH($B73,tab_MinKomp[[Stanowisko / Position ]:[Stanowisko / Position ]],0))="n/a","n/a",AY73-INDEX(tab_MinKomp[Wymagania VDA 6.5 Product / Forderungen],MATCH($B73,tab_MinKomp[[Stanowisko / Position ]:[Stanowisko / Position ]],0)))</f>
        <v>n/a</v>
      </c>
      <c r="AZ74" s="194" t="str">
        <f>IF(INDEX(tab_MinKomp[Wymagania VDA 6.5 Product / Forderungen],MATCH($B73,tab_MinKomp[[Stanowisko / Position ]:[Stanowisko / Position ]],0))="n/a","n/a",AZ73-INDEX(tab_MinKomp[Wymagania VDA 6.5 Product / Forderungen],MATCH($B73,tab_MinKomp[[Stanowisko / Position ]:[Stanowisko / Position ]],0)))</f>
        <v>n/a</v>
      </c>
      <c r="BA74" s="194">
        <f>IF(INDEX(tab_MinKomp[LEAN MANAGEMENT],MATCH($B73,tab_MinKomp[[Stanowisko / Position ]:[Stanowisko / Position ]],0))="n/a","n/a",BA73-INDEX(tab_MinKomp[LEAN MANAGEMENT],MATCH($B73,tab_MinKomp[[Stanowisko / Position ]:[Stanowisko / Position ]],0)))</f>
        <v>0</v>
      </c>
      <c r="BB74" s="194">
        <f>IF(INDEX(tab_MinKomp[LEAN MANAGEMENT],MATCH($B73,tab_MinKomp[[Stanowisko / Position ]:[Stanowisko / Position ]],0))="n/a","n/a",BB73-INDEX(tab_MinKomp[LEAN MANAGEMENT],MATCH($B73,tab_MinKomp[[Stanowisko / Position ]:[Stanowisko / Position ]],0)))</f>
        <v>0</v>
      </c>
      <c r="BC74" s="194" t="str">
        <f>IF(INDEX(tab_MinKomp[Wymagania VDA 6.5 Product / Forderungen],MATCH($B73,tab_MinKomp[[Stanowisko / Position ]:[Stanowisko / Position ]],0))="n/a","n/a",BC73-INDEX(tab_MinKomp[Wymagania VDA 6.5 Product / Forderungen],MATCH($B73,tab_MinKomp[[Stanowisko / Position ]:[Stanowisko / Position ]],0)))</f>
        <v>n/a</v>
      </c>
      <c r="BD74" s="194" t="str">
        <f>IF(INDEX(tab_MinKomp[Wymagania VDA 6.5 Product / Forderungen],MATCH($B73,tab_MinKomp[[Stanowisko / Position ]:[Stanowisko / Position ]],0))="n/a","n/a",BD73-INDEX(tab_MinKomp[Wymagania VDA 6.5 Product / Forderungen],MATCH($B73,tab_MinKomp[[Stanowisko / Position ]:[Stanowisko / Position ]],0)))</f>
        <v>n/a</v>
      </c>
      <c r="BE74" s="194" t="str">
        <f>IF(INDEX(tab_MinKomp[Wymagania VDA 6.5 Product / Forderungen],MATCH($B73,tab_MinKomp[[Stanowisko / Position ]:[Stanowisko / Position ]],0))="n/a","n/a",BE73-INDEX(tab_MinKomp[Wymagania VDA 6.5 Product / Forderungen],MATCH($B73,tab_MinKomp[[Stanowisko / Position ]:[Stanowisko / Position ]],0)))</f>
        <v>n/a</v>
      </c>
      <c r="BF74" s="194" t="str">
        <f>IF(INDEX(tab_MinKomp[Wymagania VDA 6.5 Product / Forderungen],MATCH($B73,tab_MinKomp[[Stanowisko / Position ]:[Stanowisko / Position ]],0))="n/a","n/a",BF73-INDEX(tab_MinKomp[Wymagania VDA 6.5 Product / Forderungen],MATCH($B73,tab_MinKomp[[Stanowisko / Position ]:[Stanowisko / Position ]],0)))</f>
        <v>n/a</v>
      </c>
      <c r="BG74" s="194" t="str">
        <f>IF(INDEX(tab_MinKomp[Wymagania VDA 6.5 Product / Forderungen],MATCH($B73,tab_MinKomp[[Stanowisko / Position ]:[Stanowisko / Position ]],0))="n/a","n/a",BG73-INDEX(tab_MinKomp[Wymagania VDA 6.5 Product / Forderungen],MATCH($B73,tab_MinKomp[[Stanowisko / Position ]:[Stanowisko / Position ]],0)))</f>
        <v>n/a</v>
      </c>
      <c r="BH74" s="194" t="str">
        <f>IF(INDEX(tab_MinKomp[Wymagania VDA 6.5 Product / Forderungen],MATCH($B73,tab_MinKomp[[Stanowisko / Position ]:[Stanowisko / Position ]],0))="n/a","n/a",BH73-INDEX(tab_MinKomp[Wymagania VDA 6.5 Product / Forderungen],MATCH($B73,tab_MinKomp[[Stanowisko / Position ]:[Stanowisko / Position ]],0)))</f>
        <v>n/a</v>
      </c>
      <c r="BI74" s="194" t="str">
        <f>IF(INDEX(tab_MinKomp[Wymagania VDA 6.5 Product / Forderungen],MATCH($B73,tab_MinKomp[[Stanowisko / Position ]:[Stanowisko / Position ]],0))="n/a","n/a",BI73-INDEX(tab_MinKomp[Wymagania VDA 6.5 Product / Forderungen],MATCH($B73,tab_MinKomp[[Stanowisko / Position ]:[Stanowisko / Position ]],0)))</f>
        <v>n/a</v>
      </c>
      <c r="BJ74" s="194" t="str">
        <f>IF(INDEX(tab_MinKomp[Wymagania VDA 6.5 Product / Forderungen],MATCH($B73,tab_MinKomp[[Stanowisko / Position ]:[Stanowisko / Position ]],0))="n/a","n/a",BJ73-INDEX(tab_MinKomp[Wymagania VDA 6.5 Product / Forderungen],MATCH($B73,tab_MinKomp[[Stanowisko / Position ]:[Stanowisko / Position ]],0)))</f>
        <v>n/a</v>
      </c>
      <c r="BK74" s="194" t="str">
        <f>IF(INDEX(tab_MinKomp[Wymagania VDA 6.5 Product / Forderungen],MATCH($B73,tab_MinKomp[[Stanowisko / Position ]:[Stanowisko / Position ]],0))="n/a","n/a",BK73-INDEX(tab_MinKomp[Wymagania VDA 6.5 Product / Forderungen],MATCH($B73,tab_MinKomp[[Stanowisko / Position ]:[Stanowisko / Position ]],0)))</f>
        <v>n/a</v>
      </c>
      <c r="BL74" s="194" t="str">
        <f>IF(INDEX(tab_MinKomp[Wymagania VDA 6.5 Product / Forderungen],MATCH($B73,tab_MinKomp[[Stanowisko / Position ]:[Stanowisko / Position ]],0))="n/a","n/a",BL73-INDEX(tab_MinKomp[Wymagania VDA 6.5 Product / Forderungen],MATCH($B73,tab_MinKomp[[Stanowisko / Position ]:[Stanowisko / Position ]],0)))</f>
        <v>n/a</v>
      </c>
      <c r="BM74" s="194" t="str">
        <f>IF(INDEX(tab_MinKomp[Planowanie produkcji / Produktionsplanung],MATCH($B73,tab_MinKomp[[Stanowisko / Position ]:[Stanowisko / Position ]],0))="n/a","n/a",BM73-INDEX(tab_MinKomp[Planowanie produkcji / Produktionsplanung],MATCH($B73,tab_MinKomp[[Stanowisko / Position ]:[Stanowisko / Position ]],0)))</f>
        <v>n/a</v>
      </c>
      <c r="BN74" s="194" t="str">
        <f>IF(INDEX(tab_MinKomp[Planowanie produkcji / Produktionsplanung],MATCH($B73,tab_MinKomp[[Stanowisko / Position ]:[Stanowisko / Position ]],0))="n/a","n/a",BN73-INDEX(tab_MinKomp[Planowanie produkcji / Produktionsplanung],MATCH($B73,tab_MinKomp[[Stanowisko / Position ]:[Stanowisko / Position ]],0)))</f>
        <v>n/a</v>
      </c>
      <c r="BO74" s="194" t="str">
        <f>IF(INDEX(tab_MinKomp[Planowanie produkcji / Produktionsplanung],MATCH($B73,tab_MinKomp[[Stanowisko / Position ]:[Stanowisko / Position ]],0))="n/a","n/a",BO73-INDEX(tab_MinKomp[Planowanie produkcji / Produktionsplanung],MATCH($B73,tab_MinKomp[[Stanowisko / Position ]:[Stanowisko / Position ]],0)))</f>
        <v>n/a</v>
      </c>
      <c r="BP74" s="194" t="str">
        <f>IF(INDEX(tab_MinKomp[Planowanie produkcji / Produktionsplanung],MATCH($B73,tab_MinKomp[[Stanowisko / Position ]:[Stanowisko / Position ]],0))="n/a","n/a",BP73-INDEX(tab_MinKomp[Planowanie produkcji / Produktionsplanung],MATCH($B73,tab_MinKomp[[Stanowisko / Position ]:[Stanowisko / Position ]],0)))</f>
        <v>n/a</v>
      </c>
      <c r="BQ74" s="194">
        <f>IF(INDEX(tab_MinKomp[Obsługa maszyn Novapax / Novapax Maschinenbedienung],MATCH($B73,tab_MinKomp[[Stanowisko / Position ]:[Stanowisko / Position ]],0))="n/a","n/a",BQ73-INDEX(tab_MinKomp[Obsługa maszyn Novapax / Novapax Maschinenbedienung],MATCH($B73,tab_MinKomp[[Stanowisko / Position ]:[Stanowisko / Position ]],0)))</f>
        <v>-1</v>
      </c>
      <c r="BR74" s="194" t="str">
        <f>IF(INDEX(tab_MinKomp[Planowanie produkcji / Produktionsplanung],MATCH($B73,tab_MinKomp[[Stanowisko / Position ]:[Stanowisko / Position ]],0))="n/a","n/a",BR73-INDEX(tab_MinKomp[Planowanie produkcji / Produktionsplanung],MATCH($B73,tab_MinKomp[[Stanowisko / Position ]:[Stanowisko / Position ]],0)))</f>
        <v>n/a</v>
      </c>
      <c r="BS74" s="194">
        <f>IF(INDEX(tab_MinKomp[Obsługa maszyn Novapax / Novapax Maschinenbedienung],MATCH($B73,tab_MinKomp[[Stanowisko / Position ]:[Stanowisko / Position ]],0))="n/a","n/a",BS73-INDEX(tab_MinKomp[Obsługa maszyn Novapax / Novapax Maschinenbedienung],MATCH($B73,tab_MinKomp[[Stanowisko / Position ]:[Stanowisko / Position ]],0)))</f>
        <v>-1</v>
      </c>
      <c r="BT74" s="194" t="str">
        <f>IF(INDEX(tab_MinKomp[Planowanie produkcji / Produktionsplanung],MATCH($B73,tab_MinKomp[[Stanowisko / Position ]:[Stanowisko / Position ]],0))="n/a","n/a",BT73-INDEX(tab_MinKomp[Planowanie produkcji / Produktionsplanung],MATCH($B73,tab_MinKomp[[Stanowisko / Position ]:[Stanowisko / Position ]],0)))</f>
        <v>n/a</v>
      </c>
      <c r="BU74" s="194">
        <f>IF(INDEX(tab_MinKomp[Obsługa maszyn Novapax / Novapax Maschinenbedienung],MATCH($B73,tab_MinKomp[[Stanowisko / Position ]:[Stanowisko / Position ]],0))="n/a","n/a",BU73-INDEX(tab_MinKomp[Obsługa maszyn Novapax / Novapax Maschinenbedienung],MATCH($B73,tab_MinKomp[[Stanowisko / Position ]:[Stanowisko / Position ]],0)))</f>
        <v>-1</v>
      </c>
      <c r="BV74" s="194" t="str">
        <f>IF(INDEX(tab_MinKomp[Planowanie produkcji / Produktionsplanung],MATCH($B73,tab_MinKomp[[Stanowisko / Position ]:[Stanowisko / Position ]],0))="n/a","n/a",BV73-INDEX(tab_MinKomp[Planowanie produkcji / Produktionsplanung],MATCH($B73,tab_MinKomp[[Stanowisko / Position ]:[Stanowisko / Position ]],0)))</f>
        <v>n/a</v>
      </c>
      <c r="BW74" s="194">
        <f>IF(INDEX(tab_MinKomp[Obsługa maszyn Novapax / Novapax Maschinenbedienung],MATCH($B73,tab_MinKomp[[Stanowisko / Position ]:[Stanowisko / Position ]],0))="n/a","n/a",BW73-INDEX(tab_MinKomp[Obsługa maszyn Novapax / Novapax Maschinenbedienung],MATCH($B73,tab_MinKomp[[Stanowisko / Position ]:[Stanowisko / Position ]],0)))</f>
        <v>-1</v>
      </c>
      <c r="BX74" s="194">
        <f>IF(INDEX(tab_MinKomp[Obsługa maszyn Novapax / Novapax Maschinenbedienung],MATCH($B73,tab_MinKomp[[Stanowisko / Position ]:[Stanowisko / Position ]],0))="n/a","n/a",BX73-INDEX(tab_MinKomp[Obsługa maszyn Novapax / Novapax Maschinenbedienung],MATCH($B73,tab_MinKomp[[Stanowisko / Position ]:[Stanowisko / Position ]],0)))</f>
        <v>-1</v>
      </c>
      <c r="BY74" s="194" t="str">
        <f>IF(INDEX(tab_MinKomp[Wymagania VDA 6.5 Product / Forderungen],MATCH($B73,tab_MinKomp[[Stanowisko / Position ]:[Stanowisko / Position ]],0))="n/a","n/a",BY73-INDEX(tab_MinKomp[Wymagania VDA 6.5 Product / Forderungen],MATCH($B73,tab_MinKomp[[Stanowisko / Position ]:[Stanowisko / Position ]],0)))</f>
        <v>n/a</v>
      </c>
      <c r="BZ74" s="194">
        <f>IF(INDEX(tab_MinKomp[Obsługa maszyn Novapax / Novapax Maschinenbedienung],MATCH($B73,tab_MinKomp[[Stanowisko / Position ]:[Stanowisko / Position ]],0))="n/a","n/a",BZ73-INDEX(tab_MinKomp[Obsługa maszyn Novapax / Novapax Maschinenbedienung],MATCH($B73,tab_MinKomp[[Stanowisko / Position ]:[Stanowisko / Position ]],0)))</f>
        <v>-1</v>
      </c>
      <c r="CA74" s="194" t="str">
        <f>IF(INDEX(tab_MinKomp[Wymagania VDA 6.5 Product / Forderungen],MATCH($B73,tab_MinKomp[[Stanowisko / Position ]:[Stanowisko / Position ]],0))="n/a","n/a",CA73-INDEX(tab_MinKomp[Wymagania VDA 6.5 Product / Forderungen],MATCH($B73,tab_MinKomp[[Stanowisko / Position ]:[Stanowisko / Position ]],0)))</f>
        <v>n/a</v>
      </c>
      <c r="CB74" s="194">
        <f>IF(INDEX(tab_MinKomp[Obsługa maszyn Novapax / Novapax Maschinenbedienung],MATCH($B73,tab_MinKomp[[Stanowisko / Position ]:[Stanowisko / Position ]],0))="n/a","n/a",CB73-INDEX(tab_MinKomp[Obsługa maszyn Novapax / Novapax Maschinenbedienung],MATCH($B73,tab_MinKomp[[Stanowisko / Position ]:[Stanowisko / Position ]],0)))</f>
        <v>-1</v>
      </c>
      <c r="CC74" s="194" t="str">
        <f>IF(INDEX(tab_MinKomp[Wymagania VDA 6.5 Product / Forderungen],MATCH($B73,tab_MinKomp[[Stanowisko / Position ]:[Stanowisko / Position ]],0))="n/a","n/a",CC73-INDEX(tab_MinKomp[Wymagania VDA 6.5 Product / Forderungen],MATCH($B73,tab_MinKomp[[Stanowisko / Position ]:[Stanowisko / Position ]],0)))</f>
        <v>n/a</v>
      </c>
      <c r="CD74" s="194">
        <f>IF(INDEX(tab_MinKomp[LEAN MANAGEMENT],MATCH($B73,tab_MinKomp[[Stanowisko / Position ]:[Stanowisko / Position ]],0))="n/a","n/a",CD73-INDEX(tab_MinKomp[LEAN MANAGEMENT],MATCH($B73,tab_MinKomp[[Stanowisko / Position ]:[Stanowisko / Position ]],0)))</f>
        <v>0</v>
      </c>
      <c r="CE74" s="194">
        <f>IF(INDEX(tab_MinKomp[Obsługa maszyn Novapax / Novapax Maschinenbedienung],MATCH($B73,tab_MinKomp[[Stanowisko / Position ]:[Stanowisko / Position ]],0))="n/a","n/a",CE73-INDEX(tab_MinKomp[Obsługa maszyn Novapax / Novapax Maschinenbedienung],MATCH($B73,tab_MinKomp[[Stanowisko / Position ]:[Stanowisko / Position ]],0)))</f>
        <v>-1</v>
      </c>
      <c r="CF74" s="194">
        <f>IF(INDEX(tab_MinKomp[LEAN MANAGEMENT],MATCH($B73,tab_MinKomp[[Stanowisko / Position ]:[Stanowisko / Position ]],0))="n/a","n/a",CF73-INDEX(tab_MinKomp[LEAN MANAGEMENT],MATCH($B73,tab_MinKomp[[Stanowisko / Position ]:[Stanowisko / Position ]],0)))</f>
        <v>0</v>
      </c>
      <c r="CG74" s="194">
        <f>IF(INDEX(tab_MinKomp[LEAN MANAGEMENT],MATCH($B73,tab_MinKomp[[Stanowisko / Position ]:[Stanowisko / Position ]],0))="n/a","n/a",CG73-INDEX(tab_MinKomp[LEAN MANAGEMENT],MATCH($B73,tab_MinKomp[[Stanowisko / Position ]:[Stanowisko / Position ]],0)))</f>
        <v>0</v>
      </c>
      <c r="CH74" s="194" t="str">
        <f>IF(INDEX(tab_MinKomp[Wymagania VDA 6.5 Product / Forderungen],MATCH($B73,tab_MinKomp[[Stanowisko / Position ]:[Stanowisko / Position ]],0))="n/a","n/a",CH73-INDEX(tab_MinKomp[Wymagania VDA 6.5 Product / Forderungen],MATCH($B73,tab_MinKomp[[Stanowisko / Position ]:[Stanowisko / Position ]],0)))</f>
        <v>n/a</v>
      </c>
      <c r="CI74" s="194" t="str">
        <f>IF(INDEX(tab_MinKomp[Wymagania VDA 6.5 Product / Forderungen],MATCH($B73,tab_MinKomp[[Stanowisko / Position ]:[Stanowisko / Position ]],0))="n/a","n/a",CI73-INDEX(tab_MinKomp[Wymagania VDA 6.5 Product / Forderungen],MATCH($B73,tab_MinKomp[[Stanowisko / Position ]:[Stanowisko / Position ]],0)))</f>
        <v>n/a</v>
      </c>
      <c r="CJ74" s="194" t="str">
        <f>IF(INDEX(tab_MinKomp[Wymagania VDA 6.5 Product / Forderungen],MATCH($B73,tab_MinKomp[[Stanowisko / Position ]:[Stanowisko / Position ]],0))="n/a","n/a",CJ73-INDEX(tab_MinKomp[Wymagania VDA 6.5 Product / Forderungen],MATCH($B73,tab_MinKomp[[Stanowisko / Position ]:[Stanowisko / Position ]],0)))</f>
        <v>n/a</v>
      </c>
      <c r="CK74" s="194" t="str">
        <f>IF(INDEX(tab_MinKomp[Wymagania VDA 6.5 Product / Forderungen],MATCH($B73,tab_MinKomp[[Stanowisko / Position ]:[Stanowisko / Position ]],0))="n/a","n/a",CK73-INDEX(tab_MinKomp[Wymagania VDA 6.5 Product / Forderungen],MATCH($B73,tab_MinKomp[[Stanowisko / Position ]:[Stanowisko / Position ]],0)))</f>
        <v>n/a</v>
      </c>
      <c r="CL74" s="194" t="str">
        <f>IF(INDEX(tab_MinKomp[Wymagania VDA 6.5 Product / Forderungen],MATCH($B73,tab_MinKomp[[Stanowisko / Position ]:[Stanowisko / Position ]],0))="n/a","n/a",CL73-INDEX(tab_MinKomp[Wymagania VDA 6.5 Product / Forderungen],MATCH($B73,tab_MinKomp[[Stanowisko / Position ]:[Stanowisko / Position ]],0)))</f>
        <v>n/a</v>
      </c>
      <c r="CM74" s="194" t="str">
        <f>IF(INDEX(tab_MinKomp[Wymagania VDA 6.5 Product / Forderungen],MATCH($B73,tab_MinKomp[[Stanowisko / Position ]:[Stanowisko / Position ]],0))="n/a","n/a",CM73-INDEX(tab_MinKomp[Wymagania VDA 6.5 Product / Forderungen],MATCH($B73,tab_MinKomp[[Stanowisko / Position ]:[Stanowisko / Position ]],0)))</f>
        <v>n/a</v>
      </c>
      <c r="CN74" s="194" t="str">
        <f>IF(INDEX(tab_MinKomp[Wymagania VDA 6.5 Product / Forderungen],MATCH($B73,tab_MinKomp[[Stanowisko / Position ]:[Stanowisko / Position ]],0))="n/a","n/a",CN73-INDEX(tab_MinKomp[Wymagania VDA 6.5 Product / Forderungen],MATCH($B73,tab_MinKomp[[Stanowisko / Position ]:[Stanowisko / Position ]],0)))</f>
        <v>n/a</v>
      </c>
      <c r="CO74" s="194" t="str">
        <f>IF(INDEX(tab_MinKomp[Wymagania VDA 6.5 Product / Forderungen],MATCH($B73,tab_MinKomp[[Stanowisko / Position ]:[Stanowisko / Position ]],0))="n/a","n/a",CO73-INDEX(tab_MinKomp[Wymagania VDA 6.5 Product / Forderungen],MATCH($B73,tab_MinKomp[[Stanowisko / Position ]:[Stanowisko / Position ]],0)))</f>
        <v>n/a</v>
      </c>
      <c r="CP74" s="194" t="str">
        <f>IF(INDEX(tab_MinKomp[Wymagania VDA 6.5 Product / Forderungen],MATCH($B73,tab_MinKomp[[Stanowisko / Position ]:[Stanowisko / Position ]],0))="n/a","n/a",CP73-INDEX(tab_MinKomp[Wymagania VDA 6.5 Product / Forderungen],MATCH($B73,tab_MinKomp[[Stanowisko / Position ]:[Stanowisko / Position ]],0)))</f>
        <v>n/a</v>
      </c>
      <c r="CQ74" s="194" t="str">
        <f>IF(INDEX(tab_MinKomp[Wymagania VDA 6.5 Product / Forderungen],MATCH($B73,tab_MinKomp[[Stanowisko / Position ]:[Stanowisko / Position ]],0))="n/a","n/a",CQ73-INDEX(tab_MinKomp[Wymagania VDA 6.5 Product / Forderungen],MATCH($B73,tab_MinKomp[[Stanowisko / Position ]:[Stanowisko / Position ]],0)))</f>
        <v>n/a</v>
      </c>
      <c r="CR74" s="194" t="str">
        <f>IF(INDEX(tab_MinKomp[Wymagania VDA 6.5 Product / Forderungen],MATCH($B73,tab_MinKomp[[Stanowisko / Position ]:[Stanowisko / Position ]],0))="n/a","n/a",CR73-INDEX(tab_MinKomp[Wymagania VDA 6.5 Product / Forderungen],MATCH($B73,tab_MinKomp[[Stanowisko / Position ]:[Stanowisko / Position ]],0)))</f>
        <v>n/a</v>
      </c>
      <c r="CS74" s="194" t="str">
        <f>IF(INDEX(tab_MinKomp[Wymagania VDA 6.5 Product / Forderungen],MATCH($B73,tab_MinKomp[[Stanowisko / Position ]:[Stanowisko / Position ]],0))="n/a","n/a",CS73-INDEX(tab_MinKomp[Wymagania VDA 6.5 Product / Forderungen],MATCH($B73,tab_MinKomp[[Stanowisko / Position ]:[Stanowisko / Position ]],0)))</f>
        <v>n/a</v>
      </c>
      <c r="CT74" s="194" t="str">
        <f>IF(INDEX(tab_MinKomp[Wymagania VDA 6.5 Product / Forderungen],MATCH($B73,tab_MinKomp[[Stanowisko / Position ]:[Stanowisko / Position ]],0))="n/a","n/a",CT73-INDEX(tab_MinKomp[Wymagania VDA 6.5 Product / Forderungen],MATCH($B73,tab_MinKomp[[Stanowisko / Position ]:[Stanowisko / Position ]],0)))</f>
        <v>n/a</v>
      </c>
      <c r="CU74" s="194" t="str">
        <f>IF(INDEX(tab_MinKomp[Wymagania VDA 6.5 Product / Forderungen],MATCH($B73,tab_MinKomp[[Stanowisko / Position ]:[Stanowisko / Position ]],0))="n/a","n/a",CU73-INDEX(tab_MinKomp[Wymagania VDA 6.5 Product / Forderungen],MATCH($B73,tab_MinKomp[[Stanowisko / Position ]:[Stanowisko / Position ]],0)))</f>
        <v>n/a</v>
      </c>
      <c r="CV74" s="194" t="str">
        <f>IF(INDEX(tab_MinKomp[Wymagania VDA 6.5 Product / Forderungen],MATCH($B73,tab_MinKomp[[Stanowisko / Position ]:[Stanowisko / Position ]],0))="n/a","n/a",CV73-INDEX(tab_MinKomp[Wymagania VDA 6.5 Product / Forderungen],MATCH($B73,tab_MinKomp[[Stanowisko / Position ]:[Stanowisko / Position ]],0)))</f>
        <v>n/a</v>
      </c>
      <c r="CW74" s="194">
        <f>IF(INDEX(tab_MinKomp[LEAN MANAGEMENT],MATCH($B73,tab_MinKomp[[Stanowisko / Position ]:[Stanowisko / Position ]],0))="n/a","n/a",CW73-INDEX(tab_MinKomp[LEAN MANAGEMENT],MATCH($B73,tab_MinKomp[[Stanowisko / Position ]:[Stanowisko / Position ]],0)))</f>
        <v>0</v>
      </c>
      <c r="CX74" s="194" t="str">
        <f>IF(INDEX(tab_MinKomp[Wymagania VDA 6.5 Product / Forderungen],MATCH($B73,tab_MinKomp[[Stanowisko / Position ]:[Stanowisko / Position ]],0))="n/a","n/a",CX73-INDEX(tab_MinKomp[Wymagania VDA 6.5 Product / Forderungen],MATCH($B73,tab_MinKomp[[Stanowisko / Position ]:[Stanowisko / Position ]],0)))</f>
        <v>n/a</v>
      </c>
      <c r="CY74" s="194" t="str">
        <f>IF(INDEX(tab_MinKomp[Wymagania VDA 6.5 Product / Forderungen],MATCH($B73,tab_MinKomp[[Stanowisko / Position ]:[Stanowisko / Position ]],0))="n/a","n/a",CY73-INDEX(tab_MinKomp[Wymagania VDA 6.5 Product / Forderungen],MATCH($B73,tab_MinKomp[[Stanowisko / Position ]:[Stanowisko / Position ]],0)))</f>
        <v>n/a</v>
      </c>
      <c r="CZ74" s="194" t="str">
        <f>IF(INDEX(tab_MinKomp[Wymagania VDA 6.5 Product / Forderungen],MATCH($B73,tab_MinKomp[[Stanowisko / Position ]:[Stanowisko / Position ]],0))="n/a","n/a",CZ73-INDEX(tab_MinKomp[Wymagania VDA 6.5 Product / Forderungen],MATCH($B73,tab_MinKomp[[Stanowisko / Position ]:[Stanowisko / Position ]],0)))</f>
        <v>n/a</v>
      </c>
      <c r="DA74" s="194" t="str">
        <f>IF(INDEX(tab_MinKomp[Wymagania VDA 6.5 Product / Forderungen],MATCH($B73,tab_MinKomp[[Stanowisko / Position ]:[Stanowisko / Position ]],0))="n/a","n/a",DA73-INDEX(tab_MinKomp[Wymagania VDA 6.5 Product / Forderungen],MATCH($B73,tab_MinKomp[[Stanowisko / Position ]:[Stanowisko / Position ]],0)))</f>
        <v>n/a</v>
      </c>
      <c r="DB74" s="194" t="str">
        <f>IF(INDEX(tab_MinKomp[Wymagania VDA 6.5 Product / Forderungen],MATCH($B73,tab_MinKomp[[Stanowisko / Position ]:[Stanowisko / Position ]],0))="n/a","n/a",DB73-INDEX(tab_MinKomp[Wymagania VDA 6.5 Product / Forderungen],MATCH($B73,tab_MinKomp[[Stanowisko / Position ]:[Stanowisko / Position ]],0)))</f>
        <v>n/a</v>
      </c>
      <c r="DC74" s="194" t="str">
        <f>IF(INDEX(tab_MinKomp[SUPPLIER MANAGEMENT],MATCH($B73,tab_MinKomp[[Stanowisko / Position ]:[Stanowisko / Position ]],0))="n/a","n/a",DC73-INDEX(tab_MinKomp[SUPPLIER MANAGEMENT],MATCH($B73,tab_MinKomp[[Stanowisko / Position ]:[Stanowisko / Position ]],0)))</f>
        <v>n/a</v>
      </c>
      <c r="DD74" s="194" t="str">
        <f>IF(INDEX(tab_MinKomp[SUPPLIER MANAGEMENT],MATCH($B73,tab_MinKomp[[Stanowisko / Position ]:[Stanowisko / Position ]],0))="n/a","n/a",DD73-INDEX(tab_MinKomp[SUPPLIER MANAGEMENT],MATCH($B73,tab_MinKomp[[Stanowisko / Position ]:[Stanowisko / Position ]],0)))</f>
        <v>n/a</v>
      </c>
      <c r="DE74" s="194" t="str">
        <f>IF(INDEX(tab_MinKomp[SUPPLIER MANAGEMENT],MATCH($B73,tab_MinKomp[[Stanowisko / Position ]:[Stanowisko / Position ]],0))="n/a","n/a",DE73-INDEX(tab_MinKomp[SUPPLIER MANAGEMENT],MATCH($B73,tab_MinKomp[[Stanowisko / Position ]:[Stanowisko / Position ]],0)))</f>
        <v>n/a</v>
      </c>
      <c r="DF74" s="194">
        <f>IF(INDEX(tab_MinKomp[LEAN MANAGEMENT],MATCH($B73,tab_MinKomp[[Stanowisko / Position ]:[Stanowisko / Position ]],0))="n/a","n/a",DF73-INDEX(tab_MinKomp[LEAN MANAGEMENT],MATCH($B73,tab_MinKomp[[Stanowisko / Position ]:[Stanowisko / Position ]],0)))</f>
        <v>0</v>
      </c>
      <c r="DG74" s="194" t="str">
        <f>IF(INDEX(tab_MinKomp[SUPPLIER MANAGEMENT],MATCH($B73,tab_MinKomp[[Stanowisko / Position ]:[Stanowisko / Position ]],0))="n/a","n/a",DG73-INDEX(tab_MinKomp[SUPPLIER MANAGEMENT],MATCH($B73,tab_MinKomp[[Stanowisko / Position ]:[Stanowisko / Position ]],0)))</f>
        <v>n/a</v>
      </c>
      <c r="DH74" s="194" t="str">
        <f>IF(INDEX(tab_MinKomp[SUPPLIER MANAGEMENT],MATCH($B73,tab_MinKomp[[Stanowisko / Position ]:[Stanowisko / Position ]],0))="n/a","n/a",DH73-INDEX(tab_MinKomp[SUPPLIER MANAGEMENT],MATCH($B73,tab_MinKomp[[Stanowisko / Position ]:[Stanowisko / Position ]],0)))</f>
        <v>n/a</v>
      </c>
      <c r="DI74" s="194" t="str">
        <f>IF(INDEX(tab_MinKomp[SUPPLIER MANAGEMENT],MATCH($B73,tab_MinKomp[[Stanowisko / Position ]:[Stanowisko / Position ]],0))="n/a","n/a",DI73-INDEX(tab_MinKomp[SUPPLIER MANAGEMENT],MATCH($B73,tab_MinKomp[[Stanowisko / Position ]:[Stanowisko / Position ]],0)))</f>
        <v>n/a</v>
      </c>
      <c r="DJ74" s="194" t="str">
        <f>IF(INDEX(tab_MinKomp[SUPPLIER MANAGEMENT],MATCH($B73,tab_MinKomp[[Stanowisko / Position ]:[Stanowisko / Position ]],0))="n/a","n/a",DJ73-INDEX(tab_MinKomp[SUPPLIER MANAGEMENT],MATCH($B73,tab_MinKomp[[Stanowisko / Position ]:[Stanowisko / Position ]],0)))</f>
        <v>n/a</v>
      </c>
      <c r="DK74" s="194" t="str">
        <f>IF(INDEX(tab_MinKomp[SUPPLIER MANAGEMENT],MATCH($B73,tab_MinKomp[[Stanowisko / Position ]:[Stanowisko / Position ]],0))="n/a","n/a",DK73-INDEX(tab_MinKomp[SUPPLIER MANAGEMENT],MATCH($B73,tab_MinKomp[[Stanowisko / Position ]:[Stanowisko / Position ]],0)))</f>
        <v>n/a</v>
      </c>
      <c r="DL74" s="194" t="str">
        <f>IF(INDEX(tab_MinKomp[SUPPLIER MANAGEMENT],MATCH($B73,tab_MinKomp[[Stanowisko / Position ]:[Stanowisko / Position ]],0))="n/a","n/a",DL73-INDEX(tab_MinKomp[SUPPLIER MANAGEMENT],MATCH($B73,tab_MinKomp[[Stanowisko / Position ]:[Stanowisko / Position ]],0)))</f>
        <v>n/a</v>
      </c>
      <c r="DM74" s="194" t="str">
        <f>IF(INDEX(tab_MinKomp[SUPPLIER MANAGEMENT],MATCH($B73,tab_MinKomp[[Stanowisko / Position ]:[Stanowisko / Position ]],0))="n/a","n/a",DM73-INDEX(tab_MinKomp[SUPPLIER MANAGEMENT],MATCH($B73,tab_MinKomp[[Stanowisko / Position ]:[Stanowisko / Position ]],0)))</f>
        <v>n/a</v>
      </c>
      <c r="DN74" s="194" t="str">
        <f>IF(INDEX(tab_MinKomp[SUPPLIER MANAGEMENT],MATCH($B73,tab_MinKomp[[Stanowisko / Position ]:[Stanowisko / Position ]],0))="n/a","n/a",DN73-INDEX(tab_MinKomp[SUPPLIER MANAGEMENT],MATCH($B73,tab_MinKomp[[Stanowisko / Position ]:[Stanowisko / Position ]],0)))</f>
        <v>n/a</v>
      </c>
      <c r="DO74" s="194" t="str">
        <f>IF(INDEX(tab_MinKomp[SUPPLIER MANAGEMENT],MATCH($B73,tab_MinKomp[[Stanowisko / Position ]:[Stanowisko / Position ]],0))="n/a","n/a",DO73-INDEX(tab_MinKomp[SUPPLIER MANAGEMENT],MATCH($B73,tab_MinKomp[[Stanowisko / Position ]:[Stanowisko / Position ]],0)))</f>
        <v>n/a</v>
      </c>
      <c r="DP74" s="194" t="str">
        <f>IF(INDEX(tab_MinKomp[SUPPLIER MANAGEMENT],MATCH($B73,tab_MinKomp[[Stanowisko / Position ]:[Stanowisko / Position ]],0))="n/a","n/a",DP73-INDEX(tab_MinKomp[SUPPLIER MANAGEMENT],MATCH($B73,tab_MinKomp[[Stanowisko / Position ]:[Stanowisko / Position ]],0)))</f>
        <v>n/a</v>
      </c>
      <c r="DQ74" s="194" t="str">
        <f>IF(INDEX(tab_MinKomp[SUPPLIER MANAGEMENT],MATCH($B73,tab_MinKomp[[Stanowisko / Position ]:[Stanowisko / Position ]],0))="n/a","n/a",DQ73-INDEX(tab_MinKomp[SUPPLIER MANAGEMENT],MATCH($B73,tab_MinKomp[[Stanowisko / Position ]:[Stanowisko / Position ]],0)))</f>
        <v>n/a</v>
      </c>
      <c r="DR74" s="194" t="str">
        <f>IF(INDEX(tab_MinKomp[SUPPLIER MANAGEMENT],MATCH($B73,tab_MinKomp[[Stanowisko / Position ]:[Stanowisko / Position ]],0))="n/a","n/a",DR73-INDEX(tab_MinKomp[SUPPLIER MANAGEMENT],MATCH($B73,tab_MinKomp[[Stanowisko / Position ]:[Stanowisko / Position ]],0)))</f>
        <v>n/a</v>
      </c>
      <c r="DS74" s="194" t="str">
        <f>IF(INDEX(tab_MinKomp[SUPPLIER MANAGEMENT],MATCH($B73,tab_MinKomp[[Stanowisko / Position ]:[Stanowisko / Position ]],0))="n/a","n/a",DS73-INDEX(tab_MinKomp[SUPPLIER MANAGEMENT],MATCH($B73,tab_MinKomp[[Stanowisko / Position ]:[Stanowisko / Position ]],0)))</f>
        <v>n/a</v>
      </c>
      <c r="DT74" s="194" t="str">
        <f>IF(INDEX(tab_MinKomp[SUPPLIER MANAGEMENT],MATCH($B73,tab_MinKomp[[Stanowisko / Position ]:[Stanowisko / Position ]],0))="n/a","n/a",DT73-INDEX(tab_MinKomp[SUPPLIER MANAGEMENT],MATCH($B73,tab_MinKomp[[Stanowisko / Position ]:[Stanowisko / Position ]],0)))</f>
        <v>n/a</v>
      </c>
      <c r="DU74" s="194" t="str">
        <f>IF(INDEX(tab_MinKomp[SUPPLIER MANAGEMENT],MATCH($B73,tab_MinKomp[[Stanowisko / Position ]:[Stanowisko / Position ]],0))="n/a","n/a",DU73-INDEX(tab_MinKomp[SUPPLIER MANAGEMENT],MATCH($B73,tab_MinKomp[[Stanowisko / Position ]:[Stanowisko / Position ]],0)))</f>
        <v>n/a</v>
      </c>
      <c r="DV74" s="194" t="str">
        <f>IF(INDEX(tab_MinKomp[SUPPLIER MANAGEMENT],MATCH($B73,tab_MinKomp[[Stanowisko / Position ]:[Stanowisko / Position ]],0))="n/a","n/a",DV73-INDEX(tab_MinKomp[SUPPLIER MANAGEMENT],MATCH($B73,tab_MinKomp[[Stanowisko / Position ]:[Stanowisko / Position ]],0)))</f>
        <v>n/a</v>
      </c>
      <c r="DW74" s="194" t="str">
        <f>IF(INDEX(tab_MinKomp[SUPPLIER MANAGEMENT],MATCH($B73,tab_MinKomp[[Stanowisko / Position ]:[Stanowisko / Position ]],0))="n/a","n/a",DW73-INDEX(tab_MinKomp[SUPPLIER MANAGEMENT],MATCH($B73,tab_MinKomp[[Stanowisko / Position ]:[Stanowisko / Position ]],0)))</f>
        <v>n/a</v>
      </c>
      <c r="DX74" s="194" t="str">
        <f>IF(INDEX(tab_MinKomp[SUPPLIER MANAGEMENT],MATCH($B73,tab_MinKomp[[Stanowisko / Position ]:[Stanowisko / Position ]],0))="n/a","n/a",DX73-INDEX(tab_MinKomp[SUPPLIER MANAGEMENT],MATCH($B73,tab_MinKomp[[Stanowisko / Position ]:[Stanowisko / Position ]],0)))</f>
        <v>n/a</v>
      </c>
      <c r="DY74" s="194" t="str">
        <f>IF(INDEX(tab_MinKomp[SUPPLIER MANAGEMENT],MATCH($B73,tab_MinKomp[[Stanowisko / Position ]:[Stanowisko / Position ]],0))="n/a","n/a",DY73-INDEX(tab_MinKomp[SUPPLIER MANAGEMENT],MATCH($B73,tab_MinKomp[[Stanowisko / Position ]:[Stanowisko / Position ]],0)))</f>
        <v>n/a</v>
      </c>
      <c r="DZ74" s="194" t="str">
        <f>IF(INDEX(tab_MinKomp[SUPPLIER MANAGEMENT],MATCH($B73,tab_MinKomp[[Stanowisko / Position ]:[Stanowisko / Position ]],0))="n/a","n/a",DZ73-INDEX(tab_MinKomp[SUPPLIER MANAGEMENT],MATCH($B73,tab_MinKomp[[Stanowisko / Position ]:[Stanowisko / Position ]],0)))</f>
        <v>n/a</v>
      </c>
      <c r="EA74" s="194" t="str">
        <f>IF(INDEX(tab_MinKomp[SUPPLIER MANAGEMENT],MATCH($B73,tab_MinKomp[[Stanowisko / Position ]:[Stanowisko / Position ]],0))="n/a","n/a",EA73-INDEX(tab_MinKomp[SUPPLIER MANAGEMENT],MATCH($B73,tab_MinKomp[[Stanowisko / Position ]:[Stanowisko / Position ]],0)))</f>
        <v>n/a</v>
      </c>
      <c r="EB74" s="194" t="str">
        <f>IF(INDEX(tab_MinKomp[SUPPLIER MANAGEMENT],MATCH($B73,tab_MinKomp[[Stanowisko / Position ]:[Stanowisko / Position ]],0))="n/a","n/a",EB73-INDEX(tab_MinKomp[SUPPLIER MANAGEMENT],MATCH($B73,tab_MinKomp[[Stanowisko / Position ]:[Stanowisko / Position ]],0)))</f>
        <v>n/a</v>
      </c>
      <c r="EC74" s="190" t="str">
        <f>IF(INDEX(tab_MinKomp[Testy czystości / Reinheitstests],MATCH($B73,tab_MinKomp[[Stanowisko / Position ]:[Stanowisko / Position ]],0))="n/a","n/a",EC73-INDEX(tab_MinKomp[Testy czystości / Reinheitstests],MATCH($B73,tab_MinKomp[[Stanowisko / Position ]:[Stanowisko / Position ]],0)))</f>
        <v>n/a</v>
      </c>
      <c r="ED74" s="190" t="str">
        <f>IF(INDEX(tab_MinKomp[Testy czystości / Reinheitstests],MATCH($B73,tab_MinKomp[[Stanowisko / Position ]:[Stanowisko / Position ]],0))="n/a","n/a",ED73-INDEX(tab_MinKomp[Testy czystości / Reinheitstests],MATCH($B73,tab_MinKomp[[Stanowisko / Position ]:[Stanowisko / Position ]],0)))</f>
        <v>n/a</v>
      </c>
      <c r="EE74" s="190" t="str">
        <f>IF(INDEX(tab_MinKomp[Testy czystości / Reinheitstests],MATCH($B73,tab_MinKomp[[Stanowisko / Position ]:[Stanowisko / Position ]],0))="n/a","n/a",EE73-INDEX(tab_MinKomp[Testy czystości / Reinheitstests],MATCH($B73,tab_MinKomp[[Stanowisko / Position ]:[Stanowisko / Position ]],0)))</f>
        <v>n/a</v>
      </c>
      <c r="EF74" s="190" t="str">
        <f>IF(INDEX(tab_MinKomp[Testy czystości / Reinheitstests],MATCH($B73,tab_MinKomp[[Stanowisko / Position ]:[Stanowisko / Position ]],0))="n/a","n/a",EF73-INDEX(tab_MinKomp[Testy czystości / Reinheitstests],MATCH($B73,tab_MinKomp[[Stanowisko / Position ]:[Stanowisko / Position ]],0)))</f>
        <v>n/a</v>
      </c>
      <c r="EG74" s="190" t="str">
        <f>IF(INDEX(tab_MinKomp[Testy czystości / Reinheitstests],MATCH($B73,tab_MinKomp[[Stanowisko / Position ]:[Stanowisko / Position ]],0))="n/a","n/a",EG73-INDEX(tab_MinKomp[Testy czystości / Reinheitstests],MATCH($B73,tab_MinKomp[[Stanowisko / Position ]:[Stanowisko / Position ]],0)))</f>
        <v>n/a</v>
      </c>
      <c r="EH74" s="190" t="str">
        <f>IF(INDEX(tab_MinKomp[Testy czystości / Reinheitstests],MATCH($B73,tab_MinKomp[[Stanowisko / Position ]:[Stanowisko / Position ]],0))="n/a","n/a",EH73-INDEX(tab_MinKomp[Testy czystości / Reinheitstests],MATCH($B73,tab_MinKomp[[Stanowisko / Position ]:[Stanowisko / Position ]],0)))</f>
        <v>n/a</v>
      </c>
      <c r="EI74" s="190" t="str">
        <f>IF(INDEX(tab_MinKomp[Testy czystości / Reinheitstests],MATCH($B73,tab_MinKomp[[Stanowisko / Position ]:[Stanowisko / Position ]],0))="n/a","n/a",EI73-INDEX(tab_MinKomp[Testy czystości / Reinheitstests],MATCH($B73,tab_MinKomp[[Stanowisko / Position ]:[Stanowisko / Position ]],0)))</f>
        <v>n/a</v>
      </c>
      <c r="EJ74" s="190" t="str">
        <f>IF(INDEX(tab_MinKomp[Testy czystości / Reinheitstests],MATCH($B73,tab_MinKomp[[Stanowisko / Position ]:[Stanowisko / Position ]],0))="n/a","n/a",EJ73-INDEX(tab_MinKomp[Testy czystości / Reinheitstests],MATCH($B73,tab_MinKomp[[Stanowisko / Position ]:[Stanowisko / Position ]],0)))</f>
        <v>n/a</v>
      </c>
      <c r="EK74" s="190" t="str">
        <f>IF(INDEX(tab_MinKomp[Testy czystości / Reinheitstests],MATCH($B73,tab_MinKomp[[Stanowisko / Position ]:[Stanowisko / Position ]],0))="n/a","n/a",EK73-INDEX(tab_MinKomp[Testy czystości / Reinheitstests],MATCH($B73,tab_MinKomp[[Stanowisko / Position ]:[Stanowisko / Position ]],0)))</f>
        <v>n/a</v>
      </c>
      <c r="EL74" s="190" t="str">
        <f>IF(INDEX(tab_MinKomp[Testy czystości / Reinheitstests],MATCH($B73,tab_MinKomp[[Stanowisko / Position ]:[Stanowisko / Position ]],0))="n/a","n/a",EL73-INDEX(tab_MinKomp[Testy czystości / Reinheitstests],MATCH($B73,tab_MinKomp[[Stanowisko / Position ]:[Stanowisko / Position ]],0)))</f>
        <v>n/a</v>
      </c>
      <c r="EM74" s="190" t="str">
        <f>IF(INDEX(tab_MinKomp[Testy czystości / Reinheitstests],MATCH($B73,tab_MinKomp[[Stanowisko / Position ]:[Stanowisko / Position ]],0))="n/a","n/a",EM73-INDEX(tab_MinKomp[Testy czystości / Reinheitstests],MATCH($B73,tab_MinKomp[[Stanowisko / Position ]:[Stanowisko / Position ]],0)))</f>
        <v>n/a</v>
      </c>
      <c r="EN74" s="190" t="str">
        <f>IF(INDEX(tab_MinKomp[Testy czystości / Reinheitstests],MATCH($B73,tab_MinKomp[[Stanowisko / Position ]:[Stanowisko / Position ]],0))="n/a","n/a",EN73-INDEX(tab_MinKomp[Testy czystości / Reinheitstests],MATCH($B73,tab_MinKomp[[Stanowisko / Position ]:[Stanowisko / Position ]],0)))</f>
        <v>n/a</v>
      </c>
      <c r="EO74" s="190" t="str">
        <f>IF(INDEX(tab_MinKomp[Testy czystości / Reinheitstests],MATCH($B73,tab_MinKomp[[Stanowisko / Position ]:[Stanowisko / Position ]],0))="n/a","n/a",EO73-INDEX(tab_MinKomp[Testy czystości / Reinheitstests],MATCH($B73,tab_MinKomp[[Stanowisko / Position ]:[Stanowisko / Position ]],0)))</f>
        <v>n/a</v>
      </c>
      <c r="EP74" s="190" t="str">
        <f>IF(INDEX(tab_MinKomp[Testy czystości / Reinheitstests],MATCH($B73,tab_MinKomp[[Stanowisko / Position ]:[Stanowisko / Position ]],0))="n/a","n/a",EP73-INDEX(tab_MinKomp[Testy czystości / Reinheitstests],MATCH($B73,tab_MinKomp[[Stanowisko / Position ]:[Stanowisko / Position ]],0)))</f>
        <v>n/a</v>
      </c>
      <c r="EQ74" s="190" t="str">
        <f>IF(INDEX(tab_MinKomp[Testy czystości / Reinheitstests],MATCH($B73,tab_MinKomp[[Stanowisko / Position ]:[Stanowisko / Position ]],0))="n/a","n/a",EQ73-INDEX(tab_MinKomp[Testy czystości / Reinheitstests],MATCH($B73,tab_MinKomp[[Stanowisko / Position ]:[Stanowisko / Position ]],0)))</f>
        <v>n/a</v>
      </c>
      <c r="ER74" s="190" t="str">
        <f>IF(INDEX(tab_MinKomp[Testy czystości / Reinheitstests],MATCH($B73,tab_MinKomp[[Stanowisko / Position ]:[Stanowisko / Position ]],0))="n/a","n/a",ER73-INDEX(tab_MinKomp[Testy czystości / Reinheitstests],MATCH($B73,tab_MinKomp[[Stanowisko / Position ]:[Stanowisko / Position ]],0)))</f>
        <v>n/a</v>
      </c>
      <c r="ES74" s="190" t="str">
        <f>IF(INDEX(tab_MinKomp[Testy czystości / Reinheitstests],MATCH($B73,tab_MinKomp[[Stanowisko / Position ]:[Stanowisko / Position ]],0))="n/a","n/a",ES73-INDEX(tab_MinKomp[Testy czystości / Reinheitstests],MATCH($B73,tab_MinKomp[[Stanowisko / Position ]:[Stanowisko / Position ]],0)))</f>
        <v>n/a</v>
      </c>
      <c r="ET74" s="190" t="str">
        <f>IF(INDEX(tab_MinKomp[Testy czystości / Reinheitstests],MATCH($B73,tab_MinKomp[[Stanowisko / Position ]:[Stanowisko / Position ]],0))="n/a","n/a",ET73-INDEX(tab_MinKomp[Testy czystości / Reinheitstests],MATCH($B73,tab_MinKomp[[Stanowisko / Position ]:[Stanowisko / Position ]],0)))</f>
        <v>n/a</v>
      </c>
      <c r="EU74" s="190" t="str">
        <f>IF(INDEX(tab_MinKomp[Testy czystości / Reinheitstests],MATCH($B73,tab_MinKomp[[Stanowisko / Position ]:[Stanowisko / Position ]],0))="n/a","n/a",EU73-INDEX(tab_MinKomp[Testy czystości / Reinheitstests],MATCH($B73,tab_MinKomp[[Stanowisko / Position ]:[Stanowisko / Position ]],0)))</f>
        <v>n/a</v>
      </c>
      <c r="EV74" s="190" t="str">
        <f>IF(INDEX(tab_MinKomp[Testy czystości / Reinheitstests],MATCH($B73,tab_MinKomp[[Stanowisko / Position ]:[Stanowisko / Position ]],0))="n/a","n/a",EV73-INDEX(tab_MinKomp[Testy czystości / Reinheitstests],MATCH($B73,tab_MinKomp[[Stanowisko / Position ]:[Stanowisko / Position ]],0)))</f>
        <v>n/a</v>
      </c>
      <c r="EW74" s="190" t="str">
        <f>IF(INDEX(tab_MinKomp[Testy czystości / Reinheitstests],MATCH($B73,tab_MinKomp[[Stanowisko / Position ]:[Stanowisko / Position ]],0))="n/a","n/a",EW73-INDEX(tab_MinKomp[Testy czystości / Reinheitstests],MATCH($B73,tab_MinKomp[[Stanowisko / Position ]:[Stanowisko / Position ]],0)))</f>
        <v>n/a</v>
      </c>
      <c r="EX74" s="190" t="str">
        <f>IF(INDEX(tab_MinKomp[Testy czystości / Reinheitstests],MATCH($B73,tab_MinKomp[[Stanowisko / Position ]:[Stanowisko / Position ]],0))="n/a","n/a",EX73-INDEX(tab_MinKomp[Testy czystości / Reinheitstests],MATCH($B73,tab_MinKomp[[Stanowisko / Position ]:[Stanowisko / Position ]],0)))</f>
        <v>n/a</v>
      </c>
      <c r="EY74" s="190" t="str">
        <f>IF(INDEX(tab_MinKomp[Testy czystości / Reinheitstests],MATCH($B73,tab_MinKomp[[Stanowisko / Position ]:[Stanowisko / Position ]],0))="n/a","n/a",EY73-INDEX(tab_MinKomp[Testy czystości / Reinheitstests],MATCH($B73,tab_MinKomp[[Stanowisko / Position ]:[Stanowisko / Position ]],0)))</f>
        <v>n/a</v>
      </c>
      <c r="EZ74" s="190" t="str">
        <f>IF(INDEX(tab_MinKomp[Testy czystości / Reinheitstests],MATCH($B73,tab_MinKomp[[Stanowisko / Position ]:[Stanowisko / Position ]],0))="n/a","n/a",EZ73-INDEX(tab_MinKomp[Testy czystości / Reinheitstests],MATCH($B73,tab_MinKomp[[Stanowisko / Position ]:[Stanowisko / Position ]],0)))</f>
        <v>n/a</v>
      </c>
      <c r="FA74" s="190" t="str">
        <f>IF(INDEX(tab_MinKomp[Testy czystości / Reinheitstests],MATCH($B73,tab_MinKomp[[Stanowisko / Position ]:[Stanowisko / Position ]],0))="n/a","n/a",FA73-INDEX(tab_MinKomp[Testy czystości / Reinheitstests],MATCH($B73,tab_MinKomp[[Stanowisko / Position ]:[Stanowisko / Position ]],0)))</f>
        <v>n/a</v>
      </c>
      <c r="FB74" s="190" t="str">
        <f>IF(INDEX(tab_MinKomp[Testy czystości / Reinheitstests],MATCH($B73,tab_MinKomp[[Stanowisko / Position ]:[Stanowisko / Position ]],0))="n/a","n/a",FB73-INDEX(tab_MinKomp[Testy czystości / Reinheitstests],MATCH($B73,tab_MinKomp[[Stanowisko / Position ]:[Stanowisko / Position ]],0)))</f>
        <v>n/a</v>
      </c>
      <c r="FC74" s="190" t="str">
        <f>IF(INDEX(tab_MinKomp[Testy czystości / Reinheitstests],MATCH($B73,tab_MinKomp[[Stanowisko / Position ]:[Stanowisko / Position ]],0))="n/a","n/a",FC73-INDEX(tab_MinKomp[Testy czystości / Reinheitstests],MATCH($B73,tab_MinKomp[[Stanowisko / Position ]:[Stanowisko / Position ]],0)))</f>
        <v>n/a</v>
      </c>
      <c r="FD74" s="190" t="str">
        <f>IF(INDEX(tab_MinKomp[Testy czystości / Reinheitstests],MATCH($B73,tab_MinKomp[[Stanowisko / Position ]:[Stanowisko / Position ]],0))="n/a","n/a",FD73-INDEX(tab_MinKomp[Testy czystości / Reinheitstests],MATCH($B73,tab_MinKomp[[Stanowisko / Position ]:[Stanowisko / Position ]],0)))</f>
        <v>n/a</v>
      </c>
      <c r="FE74" s="190" t="str">
        <f>IF(INDEX(tab_MinKomp[Testy czystości / Reinheitstests],MATCH($B73,tab_MinKomp[[Stanowisko / Position ]:[Stanowisko / Position ]],0))="n/a","n/a",FE73-INDEX(tab_MinKomp[Testy czystości / Reinheitstests],MATCH($B73,tab_MinKomp[[Stanowisko / Position ]:[Stanowisko / Position ]],0)))</f>
        <v>n/a</v>
      </c>
      <c r="FF74" s="190" t="str">
        <f>IF(INDEX(tab_MinKomp[Testy czystości / Reinheitstests],MATCH($B73,tab_MinKomp[[Stanowisko / Position ]:[Stanowisko / Position ]],0))="n/a","n/a",FF73-INDEX(tab_MinKomp[Testy czystości / Reinheitstests],MATCH($B73,tab_MinKomp[[Stanowisko / Position ]:[Stanowisko / Position ]],0)))</f>
        <v>n/a</v>
      </c>
      <c r="FG74" s="190" t="str">
        <f>IF(INDEX(tab_MinKomp[Testy czystości / Reinheitstests],MATCH($B73,tab_MinKomp[[Stanowisko / Position ]:[Stanowisko / Position ]],0))="n/a","n/a",FG73-INDEX(tab_MinKomp[Testy czystości / Reinheitstests],MATCH($B73,tab_MinKomp[[Stanowisko / Position ]:[Stanowisko / Position ]],0)))</f>
        <v>n/a</v>
      </c>
      <c r="FH74" s="190" t="str">
        <f>IF(INDEX(tab_MinKomp[Testy czystości / Reinheitstests],MATCH($B73,tab_MinKomp[[Stanowisko / Position ]:[Stanowisko / Position ]],0))="n/a","n/a",FH73-INDEX(tab_MinKomp[Testy czystości / Reinheitstests],MATCH($B73,tab_MinKomp[[Stanowisko / Position ]:[Stanowisko / Position ]],0)))</f>
        <v>n/a</v>
      </c>
      <c r="FI74" s="190" t="str">
        <f>IF(INDEX(tab_MinKomp[Testy czystości / Reinheitstests],MATCH($B73,tab_MinKomp[[Stanowisko / Position ]:[Stanowisko / Position ]],0))="n/a","n/a",FI73-INDEX(tab_MinKomp[Testy czystości / Reinheitstests],MATCH($B73,tab_MinKomp[[Stanowisko / Position ]:[Stanowisko / Position ]],0)))</f>
        <v>n/a</v>
      </c>
      <c r="FJ74" s="190" t="str">
        <f>IF(INDEX(tab_MinKomp[Testy czystości / Reinheitstests],MATCH($B73,tab_MinKomp[[Stanowisko / Position ]:[Stanowisko / Position ]],0))="n/a","n/a",FJ73-INDEX(tab_MinKomp[Testy czystości / Reinheitstests],MATCH($B73,tab_MinKomp[[Stanowisko / Position ]:[Stanowisko / Position ]],0)))</f>
        <v>n/a</v>
      </c>
      <c r="FK74" s="190" t="str">
        <f>IF(INDEX(tab_MinKomp[Testy czystości / Reinheitstests],MATCH($B73,tab_MinKomp[[Stanowisko / Position ]:[Stanowisko / Position ]],0))="n/a","n/a",FK73-INDEX(tab_MinKomp[Testy czystości / Reinheitstests],MATCH($B73,tab_MinKomp[[Stanowisko / Position ]:[Stanowisko / Position ]],0)))</f>
        <v>n/a</v>
      </c>
      <c r="FL74" s="190" t="str">
        <f>IF(INDEX(tab_MinKomp[Testy czystości / Reinheitstests],MATCH($B73,tab_MinKomp[[Stanowisko / Position ]:[Stanowisko / Position ]],0))="n/a","n/a",FL73-INDEX(tab_MinKomp[Testy czystości / Reinheitstests],MATCH($B73,tab_MinKomp[[Stanowisko / Position ]:[Stanowisko / Position ]],0)))</f>
        <v>n/a</v>
      </c>
      <c r="FM74" s="190" t="str">
        <f>IF(INDEX(tab_MinKomp[Testy czystości / Reinheitstests],MATCH($B73,tab_MinKomp[[Stanowisko / Position ]:[Stanowisko / Position ]],0))="n/a","n/a",FM73-INDEX(tab_MinKomp[Testy czystości / Reinheitstests],MATCH($B73,tab_MinKomp[[Stanowisko / Position ]:[Stanowisko / Position ]],0)))</f>
        <v>n/a</v>
      </c>
      <c r="FN74" s="194" t="s">
        <v>248</v>
      </c>
      <c r="FO74" s="194" t="s">
        <v>248</v>
      </c>
      <c r="FP74" s="194" t="s">
        <v>248</v>
      </c>
      <c r="FQ74" s="190" t="str">
        <f>IF(INDEX(tab_MinKomp[Testy czystości / Reinheitstests],MATCH($B73,tab_MinKomp[[Stanowisko / Position ]:[Stanowisko / Position ]],0))="n/a","n/a",FQ73-INDEX(tab_MinKomp[Testy czystości / Reinheitstests],MATCH($B73,tab_MinKomp[[Stanowisko / Position ]:[Stanowisko / Position ]],0)))</f>
        <v>n/a</v>
      </c>
      <c r="FR74" s="190" t="str">
        <f>IF(INDEX(tab_MinKomp[Testy czystości / Reinheitstests],MATCH($B73,tab_MinKomp[[Stanowisko / Position ]:[Stanowisko / Position ]],0))="n/a","n/a",FR73-INDEX(tab_MinKomp[Testy czystości / Reinheitstests],MATCH($B73,tab_MinKomp[[Stanowisko / Position ]:[Stanowisko / Position ]],0)))</f>
        <v>n/a</v>
      </c>
      <c r="FS74" s="194">
        <f>IF(INDEX(tab_MinKomp[LEAN MANAGEMENT],MATCH($B73,tab_MinKomp[[Stanowisko / Position ]:[Stanowisko / Position ]],0))="n/a","n/a",FS73-INDEX(tab_MinKomp[LEAN MANAGEMENT],MATCH($B73,tab_MinKomp[[Stanowisko / Position ]:[Stanowisko / Position ]],0)))</f>
        <v>0</v>
      </c>
      <c r="FT74" s="194">
        <f>IF(INDEX(tab_MinKomp[LEAN MANAGEMENT],MATCH($B73,tab_MinKomp[[Stanowisko / Position ]:[Stanowisko / Position ]],0))="n/a","n/a",FT73-INDEX(tab_MinKomp[LEAN MANAGEMENT],MATCH($B73,tab_MinKomp[[Stanowisko / Position ]:[Stanowisko / Position ]],0)))</f>
        <v>0</v>
      </c>
      <c r="FU74" s="194">
        <f>IF(INDEX(tab_MinKomp[LEAN MANAGEMENT],MATCH($B73,tab_MinKomp[[Stanowisko / Position ]:[Stanowisko / Position ]],0))="n/a","n/a",FU73-INDEX(tab_MinKomp[LEAN MANAGEMENT],MATCH($B73,tab_MinKomp[[Stanowisko / Position ]:[Stanowisko / Position ]],0)))</f>
        <v>0</v>
      </c>
      <c r="FV74" s="194">
        <f>IF(INDEX(tab_MinKomp[LEAN MANAGEMENT],MATCH($B73,tab_MinKomp[[Stanowisko / Position ]:[Stanowisko / Position ]],0))="n/a","n/a",FV73-INDEX(tab_MinKomp[LEAN MANAGEMENT],MATCH($B73,tab_MinKomp[[Stanowisko / Position ]:[Stanowisko / Position ]],0)))</f>
        <v>0</v>
      </c>
      <c r="FW74" s="194">
        <f>IF(INDEX(tab_MinKomp[LEAN MANAGEMENT],MATCH($B73,tab_MinKomp[[Stanowisko / Position ]:[Stanowisko / Position ]],0))="n/a","n/a",FW73-INDEX(tab_MinKomp[LEAN MANAGEMENT],MATCH($B73,tab_MinKomp[[Stanowisko / Position ]:[Stanowisko / Position ]],0)))</f>
        <v>0</v>
      </c>
      <c r="FX74" s="194">
        <f>IF(INDEX(tab_MinKomp[LEAN MANAGEMENT],MATCH($B73,tab_MinKomp[[Stanowisko / Position ]:[Stanowisko / Position ]],0))="n/a","n/a",FX73-INDEX(tab_MinKomp[LEAN MANAGEMENT],MATCH($B73,tab_MinKomp[[Stanowisko / Position ]:[Stanowisko / Position ]],0)))</f>
        <v>0</v>
      </c>
      <c r="FY74" s="194">
        <f>IF(INDEX(tab_MinKomp[LEAN MANAGEMENT],MATCH($B73,tab_MinKomp[[Stanowisko / Position ]:[Stanowisko / Position ]],0))="n/a","n/a",FY73-INDEX(tab_MinKomp[LEAN MANAGEMENT],MATCH($B73,tab_MinKomp[[Stanowisko / Position ]:[Stanowisko / Position ]],0)))</f>
        <v>0</v>
      </c>
      <c r="FZ74" s="194">
        <f>IF(INDEX(tab_MinKomp[LEAN MANAGEMENT],MATCH($B73,tab_MinKomp[[Stanowisko / Position ]:[Stanowisko / Position ]],0))="n/a","n/a",FZ73-INDEX(tab_MinKomp[LEAN MANAGEMENT],MATCH($B73,tab_MinKomp[[Stanowisko / Position ]:[Stanowisko / Position ]],0)))</f>
        <v>0</v>
      </c>
      <c r="GA74" s="194" t="str">
        <f>IF(INDEX(tab_MinKomp[Konserwacja form guma],MATCH($B73,tab_MinKomp[[Stanowisko / Position ]:[Stanowisko / Position ]],0))="n/a","n/a",GA73-INDEX(tab_MinKomp[Konserwacja form guma],MATCH($B73,tab_MinKomp[[Stanowisko / Position ]:[Stanowisko / Position ]],0)))</f>
        <v>n/a</v>
      </c>
      <c r="GB74" s="194" t="str">
        <f>IF(INDEX(tab_MinKomp[Konserwacja form plastiki],MATCH($B73,tab_MinKomp[[Stanowisko / Position ]:[Stanowisko / Position ]],0))="n/a","n/a",GB73-INDEX(tab_MinKomp[Konserwacja form plastiki],MATCH($B73,tab_MinKomp[[Stanowisko / Position ]:[Stanowisko / Position ]],0)))</f>
        <v>n/a</v>
      </c>
      <c r="GC74" s="194">
        <f>IF(INDEX(tab_MinKomp[LEAN MANAGEMENT],MATCH($B73,tab_MinKomp[[Stanowisko / Position ]:[Stanowisko / Position ]],0))="n/a","n/a",GC73-INDEX(tab_MinKomp[LEAN MANAGEMENT],MATCH($B73,tab_MinKomp[[Stanowisko / Position ]:[Stanowisko / Position ]],0)))</f>
        <v>0</v>
      </c>
      <c r="GD74" s="194">
        <f>IF(INDEX(tab_MinKomp[LEAN MANAGEMENT],MATCH($B73,tab_MinKomp[[Stanowisko / Position ]:[Stanowisko / Position ]],0))="n/a","n/a",GD73-INDEX(tab_MinKomp[LEAN MANAGEMENT],MATCH($B73,tab_MinKomp[[Stanowisko / Position ]:[Stanowisko / Position ]],0)))</f>
        <v>0</v>
      </c>
      <c r="GE74" s="193" t="str">
        <f>IF(INDEX(tab_MinKomp[Motywowanie i budowanie zaangażowania zespołu],MATCH($B73,tab_MinKomp[[Stanowisko / Position ]:[Stanowisko / Position ]],0))="n/a","n/a",GE73-INDEX(tab_MinKomp[Motywowanie i budowanie zaangażowania zespołu],MATCH($B73,tab_MinKomp[[Stanowisko / Position ]:[Stanowisko / Position ]],0)))</f>
        <v>n/a</v>
      </c>
      <c r="GF74" s="186" t="s">
        <v>248</v>
      </c>
      <c r="GG74" s="186" t="s">
        <v>248</v>
      </c>
      <c r="GH74" s="186" t="s">
        <v>248</v>
      </c>
      <c r="GI74" s="186" t="s">
        <v>248</v>
      </c>
      <c r="GJ74" s="186" t="s">
        <v>248</v>
      </c>
      <c r="GK74" s="186" t="s">
        <v>248</v>
      </c>
      <c r="GL74" s="186" t="s">
        <v>248</v>
      </c>
      <c r="GM74" s="186" t="s">
        <v>248</v>
      </c>
      <c r="GN74" s="186" t="s">
        <v>248</v>
      </c>
      <c r="GO74" s="186" t="s">
        <v>248</v>
      </c>
      <c r="GP74" s="186" t="s">
        <v>248</v>
      </c>
      <c r="GQ74" s="186" t="s">
        <v>248</v>
      </c>
      <c r="GR74" s="186" t="s">
        <v>248</v>
      </c>
      <c r="GS74" s="186" t="s">
        <v>248</v>
      </c>
      <c r="GT74" s="186" t="s">
        <v>248</v>
      </c>
      <c r="GU74" s="186" t="s">
        <v>248</v>
      </c>
      <c r="GV74" s="186" t="s">
        <v>248</v>
      </c>
      <c r="GW74" s="186" t="s">
        <v>248</v>
      </c>
      <c r="GX74" s="186" t="s">
        <v>248</v>
      </c>
      <c r="GY74" s="186" t="s">
        <v>248</v>
      </c>
      <c r="GZ74" s="261" t="s">
        <v>248</v>
      </c>
      <c r="HA74" s="261" t="s">
        <v>248</v>
      </c>
      <c r="HB74" s="191">
        <f>SUM(G74:GE74)/(HB73-(SUM(G74:GE74)))</f>
        <v>-0.20833333333333334</v>
      </c>
      <c r="HC74" s="102"/>
    </row>
    <row r="75" spans="1:211" ht="24.9" customHeight="1" x14ac:dyDescent="0.3">
      <c r="A75" s="105" t="s">
        <v>321</v>
      </c>
      <c r="B75" s="105" t="s">
        <v>315</v>
      </c>
      <c r="C75" s="105" t="s">
        <v>383</v>
      </c>
      <c r="D75" s="105">
        <v>987</v>
      </c>
      <c r="E75" s="394" t="s">
        <v>416</v>
      </c>
      <c r="F75" s="185" t="s">
        <v>374</v>
      </c>
      <c r="G75" s="186">
        <v>2</v>
      </c>
      <c r="H75" s="186">
        <v>1</v>
      </c>
      <c r="I75" s="186">
        <v>2</v>
      </c>
      <c r="J75" s="186">
        <v>1</v>
      </c>
      <c r="K75" s="186">
        <v>1</v>
      </c>
      <c r="L75" s="186" t="s">
        <v>248</v>
      </c>
      <c r="M75" s="186" t="s">
        <v>248</v>
      </c>
      <c r="N75" s="186" t="s">
        <v>248</v>
      </c>
      <c r="O75" s="186">
        <v>1</v>
      </c>
      <c r="P75" s="186">
        <v>1</v>
      </c>
      <c r="Q75" s="186" t="s">
        <v>248</v>
      </c>
      <c r="R75" s="186" t="s">
        <v>248</v>
      </c>
      <c r="S75" s="186" t="s">
        <v>248</v>
      </c>
      <c r="T75" s="186" t="s">
        <v>248</v>
      </c>
      <c r="U75" s="186" t="s">
        <v>248</v>
      </c>
      <c r="V75" s="186" t="s">
        <v>248</v>
      </c>
      <c r="W75" s="186" t="s">
        <v>248</v>
      </c>
      <c r="X75" s="186" t="s">
        <v>248</v>
      </c>
      <c r="Y75" s="186" t="s">
        <v>248</v>
      </c>
      <c r="Z75" s="186" t="s">
        <v>248</v>
      </c>
      <c r="AA75" s="186" t="s">
        <v>248</v>
      </c>
      <c r="AB75" s="186" t="s">
        <v>248</v>
      </c>
      <c r="AC75" s="186" t="s">
        <v>248</v>
      </c>
      <c r="AD75" s="186" t="s">
        <v>248</v>
      </c>
      <c r="AE75" s="186" t="s">
        <v>248</v>
      </c>
      <c r="AF75" s="186" t="s">
        <v>248</v>
      </c>
      <c r="AG75" s="186" t="s">
        <v>248</v>
      </c>
      <c r="AH75" s="186" t="s">
        <v>248</v>
      </c>
      <c r="AI75" s="186" t="s">
        <v>248</v>
      </c>
      <c r="AJ75" s="186" t="s">
        <v>248</v>
      </c>
      <c r="AK75" s="186" t="s">
        <v>248</v>
      </c>
      <c r="AL75" s="186">
        <v>1</v>
      </c>
      <c r="AM75" s="186" t="s">
        <v>248</v>
      </c>
      <c r="AN75" s="186" t="s">
        <v>248</v>
      </c>
      <c r="AO75" s="186">
        <v>1</v>
      </c>
      <c r="AP75" s="186" t="s">
        <v>248</v>
      </c>
      <c r="AQ75" s="186">
        <v>1</v>
      </c>
      <c r="AR75" s="186" t="s">
        <v>248</v>
      </c>
      <c r="AS75" s="186" t="s">
        <v>248</v>
      </c>
      <c r="AT75" s="186" t="s">
        <v>248</v>
      </c>
      <c r="AU75" s="186" t="s">
        <v>248</v>
      </c>
      <c r="AV75" s="186">
        <v>2</v>
      </c>
      <c r="AW75" s="186">
        <v>1</v>
      </c>
      <c r="AX75" s="186" t="s">
        <v>248</v>
      </c>
      <c r="AY75" s="186" t="s">
        <v>248</v>
      </c>
      <c r="AZ75" s="186" t="s">
        <v>248</v>
      </c>
      <c r="BA75" s="186">
        <v>1</v>
      </c>
      <c r="BB75" s="186">
        <v>1</v>
      </c>
      <c r="BC75" s="186" t="s">
        <v>248</v>
      </c>
      <c r="BD75" s="186" t="s">
        <v>248</v>
      </c>
      <c r="BE75" s="186" t="s">
        <v>248</v>
      </c>
      <c r="BF75" s="186" t="s">
        <v>248</v>
      </c>
      <c r="BG75" s="186" t="s">
        <v>248</v>
      </c>
      <c r="BH75" s="186" t="s">
        <v>248</v>
      </c>
      <c r="BI75" s="186" t="s">
        <v>248</v>
      </c>
      <c r="BJ75" s="186" t="s">
        <v>248</v>
      </c>
      <c r="BK75" s="186" t="s">
        <v>248</v>
      </c>
      <c r="BL75" s="186" t="s">
        <v>248</v>
      </c>
      <c r="BM75" s="186" t="s">
        <v>248</v>
      </c>
      <c r="BN75" s="186" t="s">
        <v>248</v>
      </c>
      <c r="BO75" s="186" t="s">
        <v>248</v>
      </c>
      <c r="BP75" s="186" t="s">
        <v>248</v>
      </c>
      <c r="BQ75" s="186">
        <v>3</v>
      </c>
      <c r="BR75" s="186" t="s">
        <v>248</v>
      </c>
      <c r="BS75" s="186">
        <v>3</v>
      </c>
      <c r="BT75" s="186" t="s">
        <v>248</v>
      </c>
      <c r="BU75" s="186">
        <v>3</v>
      </c>
      <c r="BV75" s="186" t="s">
        <v>248</v>
      </c>
      <c r="BW75" s="186">
        <v>3</v>
      </c>
      <c r="BX75" s="186">
        <v>2</v>
      </c>
      <c r="BY75" s="186" t="s">
        <v>248</v>
      </c>
      <c r="BZ75" s="186">
        <v>3</v>
      </c>
      <c r="CA75" s="186" t="s">
        <v>248</v>
      </c>
      <c r="CB75" s="186">
        <v>3</v>
      </c>
      <c r="CC75" s="186" t="s">
        <v>248</v>
      </c>
      <c r="CD75" s="186">
        <v>3</v>
      </c>
      <c r="CE75" s="186">
        <v>1</v>
      </c>
      <c r="CF75" s="186"/>
      <c r="CG75" s="186">
        <v>1</v>
      </c>
      <c r="CH75" s="186" t="s">
        <v>248</v>
      </c>
      <c r="CI75" s="186" t="s">
        <v>248</v>
      </c>
      <c r="CJ75" s="186" t="s">
        <v>248</v>
      </c>
      <c r="CK75" s="186" t="s">
        <v>248</v>
      </c>
      <c r="CL75" s="186" t="s">
        <v>248</v>
      </c>
      <c r="CM75" s="186" t="s">
        <v>248</v>
      </c>
      <c r="CN75" s="186" t="s">
        <v>248</v>
      </c>
      <c r="CO75" s="186" t="s">
        <v>248</v>
      </c>
      <c r="CP75" s="186" t="s">
        <v>248</v>
      </c>
      <c r="CQ75" s="186" t="s">
        <v>248</v>
      </c>
      <c r="CR75" s="186" t="s">
        <v>248</v>
      </c>
      <c r="CS75" s="186" t="s">
        <v>248</v>
      </c>
      <c r="CT75" s="186" t="s">
        <v>248</v>
      </c>
      <c r="CU75" s="186" t="s">
        <v>248</v>
      </c>
      <c r="CV75" s="186" t="s">
        <v>248</v>
      </c>
      <c r="CW75" s="186">
        <v>2</v>
      </c>
      <c r="CX75" s="186" t="s">
        <v>248</v>
      </c>
      <c r="CY75" s="186" t="s">
        <v>248</v>
      </c>
      <c r="CZ75" s="186" t="s">
        <v>248</v>
      </c>
      <c r="DA75" s="186" t="s">
        <v>248</v>
      </c>
      <c r="DB75" s="186" t="s">
        <v>248</v>
      </c>
      <c r="DC75" s="186" t="s">
        <v>248</v>
      </c>
      <c r="DD75" s="186" t="s">
        <v>248</v>
      </c>
      <c r="DE75" s="186" t="s">
        <v>248</v>
      </c>
      <c r="DF75" s="186">
        <v>1</v>
      </c>
      <c r="DG75" s="186" t="s">
        <v>248</v>
      </c>
      <c r="DH75" s="186" t="s">
        <v>248</v>
      </c>
      <c r="DI75" s="186" t="s">
        <v>248</v>
      </c>
      <c r="DJ75" s="186" t="s">
        <v>248</v>
      </c>
      <c r="DK75" s="186" t="s">
        <v>248</v>
      </c>
      <c r="DL75" s="186" t="s">
        <v>248</v>
      </c>
      <c r="DM75" s="186" t="s">
        <v>248</v>
      </c>
      <c r="DN75" s="186">
        <v>1</v>
      </c>
      <c r="DO75" s="186" t="s">
        <v>248</v>
      </c>
      <c r="DP75" s="186" t="s">
        <v>248</v>
      </c>
      <c r="DQ75" s="186" t="s">
        <v>248</v>
      </c>
      <c r="DR75" s="186" t="s">
        <v>248</v>
      </c>
      <c r="DS75" s="186" t="s">
        <v>248</v>
      </c>
      <c r="DT75" s="186" t="s">
        <v>248</v>
      </c>
      <c r="DU75" s="186" t="s">
        <v>248</v>
      </c>
      <c r="DV75" s="186" t="s">
        <v>248</v>
      </c>
      <c r="DW75" s="186" t="s">
        <v>248</v>
      </c>
      <c r="DX75" s="186" t="s">
        <v>248</v>
      </c>
      <c r="DY75" s="186" t="s">
        <v>248</v>
      </c>
      <c r="DZ75" s="186" t="s">
        <v>248</v>
      </c>
      <c r="EA75" s="186" t="s">
        <v>248</v>
      </c>
      <c r="EB75" s="186" t="s">
        <v>248</v>
      </c>
      <c r="EC75" s="186" t="s">
        <v>248</v>
      </c>
      <c r="ED75" s="186" t="s">
        <v>248</v>
      </c>
      <c r="EE75" s="186" t="s">
        <v>248</v>
      </c>
      <c r="EF75" s="186" t="s">
        <v>248</v>
      </c>
      <c r="EG75" s="186" t="s">
        <v>248</v>
      </c>
      <c r="EH75" s="186" t="s">
        <v>248</v>
      </c>
      <c r="EI75" s="186" t="s">
        <v>248</v>
      </c>
      <c r="EJ75" s="186" t="s">
        <v>248</v>
      </c>
      <c r="EK75" s="186" t="s">
        <v>248</v>
      </c>
      <c r="EL75" s="184" t="s">
        <v>248</v>
      </c>
      <c r="EM75" s="184" t="s">
        <v>248</v>
      </c>
      <c r="EN75" s="184" t="s">
        <v>248</v>
      </c>
      <c r="EO75" s="186" t="s">
        <v>248</v>
      </c>
      <c r="EP75" s="186" t="s">
        <v>248</v>
      </c>
      <c r="EQ75" s="186" t="s">
        <v>248</v>
      </c>
      <c r="ER75" s="186" t="s">
        <v>248</v>
      </c>
      <c r="ES75" s="186" t="s">
        <v>248</v>
      </c>
      <c r="ET75" s="186" t="s">
        <v>248</v>
      </c>
      <c r="EU75" s="186" t="s">
        <v>248</v>
      </c>
      <c r="EV75" s="186" t="s">
        <v>248</v>
      </c>
      <c r="EW75" s="186" t="s">
        <v>248</v>
      </c>
      <c r="EX75" s="186" t="s">
        <v>248</v>
      </c>
      <c r="EY75" s="186" t="s">
        <v>248</v>
      </c>
      <c r="EZ75" s="186" t="s">
        <v>248</v>
      </c>
      <c r="FA75" s="186" t="s">
        <v>248</v>
      </c>
      <c r="FB75" s="186" t="s">
        <v>248</v>
      </c>
      <c r="FC75" s="186" t="s">
        <v>248</v>
      </c>
      <c r="FD75" s="186" t="s">
        <v>248</v>
      </c>
      <c r="FE75" s="186" t="s">
        <v>248</v>
      </c>
      <c r="FF75" s="186" t="s">
        <v>248</v>
      </c>
      <c r="FG75" s="186" t="s">
        <v>248</v>
      </c>
      <c r="FH75" s="186" t="s">
        <v>248</v>
      </c>
      <c r="FI75" s="186" t="s">
        <v>248</v>
      </c>
      <c r="FJ75" s="186" t="s">
        <v>248</v>
      </c>
      <c r="FK75" s="186" t="s">
        <v>248</v>
      </c>
      <c r="FL75" s="186" t="s">
        <v>248</v>
      </c>
      <c r="FM75" s="186" t="s">
        <v>248</v>
      </c>
      <c r="FN75" s="186" t="s">
        <v>248</v>
      </c>
      <c r="FO75" s="186" t="s">
        <v>248</v>
      </c>
      <c r="FP75" s="186" t="s">
        <v>248</v>
      </c>
      <c r="FQ75" s="187" t="s">
        <v>248</v>
      </c>
      <c r="FR75" s="187" t="s">
        <v>248</v>
      </c>
      <c r="FS75" s="186">
        <v>2</v>
      </c>
      <c r="FT75" s="186">
        <v>2</v>
      </c>
      <c r="FU75" s="186">
        <v>1</v>
      </c>
      <c r="FV75" s="186">
        <v>2</v>
      </c>
      <c r="FW75" s="186">
        <v>2</v>
      </c>
      <c r="FX75" s="186">
        <v>2</v>
      </c>
      <c r="FY75" s="186">
        <v>2</v>
      </c>
      <c r="FZ75" s="186">
        <v>2</v>
      </c>
      <c r="GA75" s="186" t="s">
        <v>248</v>
      </c>
      <c r="GB75" s="186" t="s">
        <v>248</v>
      </c>
      <c r="GC75" s="186">
        <v>2</v>
      </c>
      <c r="GD75" s="186">
        <v>2</v>
      </c>
      <c r="GE75" s="186" t="s">
        <v>248</v>
      </c>
      <c r="GF75" s="186" t="s">
        <v>248</v>
      </c>
      <c r="GG75" s="186" t="s">
        <v>248</v>
      </c>
      <c r="GH75" s="186" t="s">
        <v>248</v>
      </c>
      <c r="GI75" s="186" t="s">
        <v>248</v>
      </c>
      <c r="GJ75" s="186" t="s">
        <v>248</v>
      </c>
      <c r="GK75" s="186" t="s">
        <v>248</v>
      </c>
      <c r="GL75" s="186" t="s">
        <v>248</v>
      </c>
      <c r="GM75" s="186" t="s">
        <v>248</v>
      </c>
      <c r="GN75" s="186" t="s">
        <v>248</v>
      </c>
      <c r="GO75" s="186" t="s">
        <v>248</v>
      </c>
      <c r="GP75" s="186" t="s">
        <v>248</v>
      </c>
      <c r="GQ75" s="186" t="s">
        <v>248</v>
      </c>
      <c r="GR75" s="186" t="s">
        <v>248</v>
      </c>
      <c r="GS75" s="186" t="s">
        <v>248</v>
      </c>
      <c r="GT75" s="186" t="s">
        <v>248</v>
      </c>
      <c r="GU75" s="186" t="s">
        <v>248</v>
      </c>
      <c r="GV75" s="186" t="s">
        <v>248</v>
      </c>
      <c r="GW75" s="186" t="s">
        <v>248</v>
      </c>
      <c r="GX75" s="186" t="s">
        <v>248</v>
      </c>
      <c r="GY75" s="186" t="s">
        <v>248</v>
      </c>
      <c r="GZ75" s="261" t="s">
        <v>248</v>
      </c>
      <c r="HA75" s="261" t="s">
        <v>248</v>
      </c>
      <c r="HB75" s="188">
        <f>SUM(G75:GE75)</f>
        <v>65</v>
      </c>
    </row>
    <row r="76" spans="1:211" ht="24.9" customHeight="1" thickBot="1" x14ac:dyDescent="0.35">
      <c r="A76" s="108" t="str">
        <f>A75</f>
        <v>Prod.-Q-5</v>
      </c>
      <c r="B76" s="108" t="str">
        <f>B75</f>
        <v>Pracownik Produkcji</v>
      </c>
      <c r="C76" s="108" t="str">
        <f>C75</f>
        <v>RL</v>
      </c>
      <c r="D76" s="108">
        <f>D75</f>
        <v>987</v>
      </c>
      <c r="E76" s="395"/>
      <c r="F76" s="189" t="s">
        <v>375</v>
      </c>
      <c r="G76" s="192">
        <f>IF(INDEX(tab_MinKomp[Przepisy BHP / BHP Vorschriften],MATCH($B75,tab_MinKomp[[Stanowisko / Position ]:[Stanowisko / Position ]],0))="n/a","n/a",G75-INDEX(tab_MinKomp[Przepisy BHP / BHP Vorschriften],MATCH($B75,tab_MinKomp[[Stanowisko / Position ]:[Stanowisko / Position ]],0)))</f>
        <v>0</v>
      </c>
      <c r="H76" s="193">
        <f>IF(INDEX(tab_MinKomp[Przepisy PPOŻ / Brandschutzbestimmungen],MATCH($B75,tab_MinKomp[[Stanowisko / Position ]:[Stanowisko / Position ]],0))="n/a","n/a",H75-INDEX(tab_MinKomp[Przepisy PPOŻ / Brandschutzbestimmungen],MATCH($B75,tab_MinKomp[[Stanowisko / Position ]:[Stanowisko / Position ]],0)))</f>
        <v>0</v>
      </c>
      <c r="I76" s="193">
        <f>IF(INDEX(tab_MinKomp[Ryzyko zawodowe na stanowiskach pracyv/ Berufliche Risiken an Arbeitsstellen],MATCH($B75,tab_MinKomp[[Stanowisko / Position ]:[Stanowisko / Position ]],0))="n/a","n/a",I75-INDEX(tab_MinKomp[Ryzyko zawodowe na stanowiskach pracyv/ Berufliche Risiken an Arbeitsstellen],MATCH($B75,tab_MinKomp[[Stanowisko / Position ]:[Stanowisko / Position ]],0)))</f>
        <v>0</v>
      </c>
      <c r="J76" s="193">
        <f>IF(INDEX(tab_MinKomp[Gospodarka substancjami niebezpiecznymi / Gefahrstoffmanagement],MATCH($B75,tab_MinKomp[[Stanowisko / Position ]:[Stanowisko / Position ]],0))="n/a","n/a",J75-INDEX(tab_MinKomp[Gospodarka substancjami niebezpiecznymi / Gefahrstoffmanagement],MATCH($B75,tab_MinKomp[[Stanowisko / Position ]:[Stanowisko / Position ]],0)))</f>
        <v>0</v>
      </c>
      <c r="K76" s="193">
        <f>IF(INDEX(tab_MinKomp[Gospodarka odpadami / Abfallwirtschaft],MATCH($B75,tab_MinKomp[[Stanowisko / Position ]:[Stanowisko / Position ]],0))="n/a","n/a",K75-INDEX(tab_MinKomp[Gospodarka odpadami / Abfallwirtschaft],MATCH($B75,tab_MinKomp[[Stanowisko / Position ]:[Stanowisko / Position ]],0)))</f>
        <v>0</v>
      </c>
      <c r="L76" s="194" t="str">
        <f>IF(INDEX(tab_MinKomp[Przepisy kodeksu pracy / Bestimmungen des Arbeitsgesetzes],MATCH($B75,tab_MinKomp[[Stanowisko / Position ]:[Stanowisko / Position ]],0))="n/a","n/a",L75-INDEX(tab_MinKomp[Przepisy kodeksu pracy / Bestimmungen des Arbeitsgesetzes],MATCH($B75,tab_MinKomp[[Stanowisko / Position ]:[Stanowisko / Position ]],0)))</f>
        <v>n/a</v>
      </c>
      <c r="M76" s="195" t="str">
        <f>IF(INDEX(tab_MinKomp[Przepisy o ub.społ. ZUS  / Sozialversicherungsvorschriften],MATCH($B75,tab_MinKomp[[Stanowisko / Position ]:[Stanowisko / Position ]],0))="n/a","n/a",M75-INDEX(tab_MinKomp[Przepisy o ub.społ. ZUS  / Sozialversicherungsvorschriften],MATCH($B75,tab_MinKomp[[Stanowisko / Position ]:[Stanowisko / Position ]],0)))</f>
        <v>n/a</v>
      </c>
      <c r="N76" s="194" t="str">
        <f>IF(INDEX(tab_MinKomp[PRZEPISY O PDOF /persönlich Einkommensteuergesetz ],MATCH($B75,tab_MinKomp[[Stanowisko / Position ]:[Stanowisko / Position ]],0))="n/a","n/a",N75-INDEX(tab_MinKomp[PRZEPISY O PDOF /persönlich Einkommensteuergesetz ],MATCH($B75,tab_MinKomp[[Stanowisko / Position ]:[Stanowisko / Position ]],0)))</f>
        <v>n/a</v>
      </c>
      <c r="O76" s="194">
        <f>IF(INDEX(tab_MinKomp[Regulamin pracy / Arbeitsordnung],MATCH($B75,tab_MinKomp[[Stanowisko / Position ]:[Stanowisko / Position ]],0))="n/a","n/a",O75-INDEX(tab_MinKomp[Regulamin pracy / Arbeitsordnung],MATCH($B75,tab_MinKomp[[Stanowisko / Position ]:[Stanowisko / Position ]],0)))</f>
        <v>0</v>
      </c>
      <c r="P76" s="194">
        <f>IF(INDEX(tab_MinKomp[Regulamin wynagradzania / Vergütungsordnung],MATCH($B75,tab_MinKomp[[Stanowisko / Position ]:[Stanowisko / Position ]],0))="n/a","n/a",P75-INDEX(tab_MinKomp[Regulamin wynagradzania / Vergütungsordnung],MATCH($B75,tab_MinKomp[[Stanowisko / Position ]:[Stanowisko / Position ]],0)))</f>
        <v>0</v>
      </c>
      <c r="Q76" s="194" t="str">
        <f>IF(INDEX(tab_MinKomp[System R2PŁATNIK PRO: Płace / Lohnabrechnung],MATCH($B75,tab_MinKomp[[Stanowisko / Position ]:[Stanowisko / Position ]],0))="n/a","n/a",Q75-INDEX(tab_MinKomp[System R2PŁATNIK PRO: Płace / Lohnabrechnung],MATCH($B75,tab_MinKomp[[Stanowisko / Position ]:[Stanowisko / Position ]],0)))</f>
        <v>n/a</v>
      </c>
      <c r="R76" s="194" t="str">
        <f>IF(INDEX(tab_MinKomp[SystemR2PŁATNIK PRO: KADRY / Personaldaten],MATCH($B75,tab_MinKomp[[Stanowisko / Position ]:[Stanowisko / Position ]],0))="n/a","n/a",R75-INDEX(tab_MinKomp[SystemR2PŁATNIK PRO: KADRY / Personaldaten],MATCH($B75,tab_MinKomp[[Stanowisko / Position ]:[Stanowisko / Position ]],0)))</f>
        <v>n/a</v>
      </c>
      <c r="S76" s="194" t="str">
        <f>IF(INDEX(tab_MinKomp[SYSTEM R2PŁATNIK PRO: zarządzanie pracownikami / Arbeitsverwaltung],MATCH($B75,tab_MinKomp[[Stanowisko / Position ]:[Stanowisko / Position ]],0))="n/a","n/a",S75-INDEX(tab_MinKomp[SYSTEM R2PŁATNIK PRO: zarządzanie pracownikami / Arbeitsverwaltung],MATCH($B75,tab_MinKomp[[Stanowisko / Position ]:[Stanowisko / Position ]],0)))</f>
        <v>n/a</v>
      </c>
      <c r="T76" s="194" t="str">
        <f>IF(INDEX(tab_MinKomp[Doradztwo, wsparcie personalne / Personalberatung und Unterstützung],MATCH($B75,tab_MinKomp[[Stanowisko / Position ]:[Stanowisko / Position ]],0))="n/a","n/a",T75-INDEX(tab_MinKomp[Doradztwo, wsparcie personalne / Personalberatung und Unterstützung],MATCH($B75,tab_MinKomp[[Stanowisko / Position ]:[Stanowisko / Position ]],0)))</f>
        <v>n/a</v>
      </c>
      <c r="U76" s="194" t="str">
        <f>IF(INDEX(tab_MinKomp[Przepisy o podatku VAT / MwSt.- Gesetz],MATCH($B75,tab_MinKomp[[Stanowisko / Position ]:[Stanowisko / Position ]],0))="n/a","n/a",U75-INDEX(tab_MinKomp[Przepisy o podatku VAT / MwSt.- Gesetz],MATCH($B75,tab_MinKomp[[Stanowisko / Position ]:[Stanowisko / Position ]],0)))</f>
        <v>n/a</v>
      </c>
      <c r="V76" s="194" t="str">
        <f>IF(INDEX(tab_MinKomp[PrzepisyPDOP / geschäftlich Einkommensteuergesetz],MATCH($B75,tab_MinKomp[[Stanowisko / Position ]:[Stanowisko / Position ]],0))="n/a","n/a",V75-INDEX(tab_MinKomp[PrzepisyPDOP / geschäftlich Einkommensteuergesetz],MATCH($B75,tab_MinKomp[[Stanowisko / Position ]:[Stanowisko / Position ]],0)))</f>
        <v>n/a</v>
      </c>
      <c r="W76" s="194" t="str">
        <f>IF(INDEX(tab_MinKomp[System BAAN / FINANSE (FIBU)],MATCH($B75,tab_MinKomp[[Stanowisko / Position ]:[Stanowisko / Position ]],0))="n/a","n/a",W75-INDEX(tab_MinKomp[System BAAN / FINANSE (FIBU)],MATCH($B75,tab_MinKomp[[Stanowisko / Position ]:[Stanowisko / Position ]],0)))</f>
        <v>n/a</v>
      </c>
      <c r="X76" s="194" t="str">
        <f>IF(INDEX(tab_MinKomp[Systemy pomocnicze / Hilfssysteme(STOCKPROGRAM, KALK2000 etc.)],MATCH($B75,tab_MinKomp[[Stanowisko / Position ]:[Stanowisko / Position ]],0))="n/a","n/a",X75-INDEX(tab_MinKomp[Systemy pomocnicze / Hilfssysteme(STOCKPROGRAM, KALK2000 etc.)],MATCH($B75,tab_MinKomp[[Stanowisko / Position ]:[Stanowisko / Position ]],0)))</f>
        <v>n/a</v>
      </c>
      <c r="Y76" s="194" t="str">
        <f>IF(INDEX(tab_MinKomp[Polityka rachunkowości / Buchführungspolitik],MATCH($B75,tab_MinKomp[[Stanowisko / Position ]:[Stanowisko / Position ]],0))="n/a","n/a",Y75-INDEX(tab_MinKomp[Polityka rachunkowości / Buchführungspolitik],MATCH($B75,tab_MinKomp[[Stanowisko / Position ]:[Stanowisko / Position ]],0)))</f>
        <v>n/a</v>
      </c>
      <c r="Z76" s="194" t="str">
        <f>IF(INDEX(tab_MinKomp[Ustawa o rachunkowości / Rechnungslegungsgesetz],MATCH($B75,tab_MinKomp[[Stanowisko / Position ]:[Stanowisko / Position ]],0))="n/a","n/a",Z75-INDEX(tab_MinKomp[Ustawa o rachunkowości / Rechnungslegungsgesetz],MATCH($B75,tab_MinKomp[[Stanowisko / Position ]:[Stanowisko / Position ]],0)))</f>
        <v>n/a</v>
      </c>
      <c r="AA76" s="194" t="str">
        <f>IF(INDEX(tab_MinKomp[WORKFLOW - TS-100],MATCH($B75,tab_MinKomp[[Stanowisko / Position ]:[Stanowisko / Position ]],0))="n/a","n/a",AA75-INDEX(tab_MinKomp[WORKFLOW - TS-100],MATCH($B75,tab_MinKomp[[Stanowisko / Position ]:[Stanowisko / Position ]],0)))</f>
        <v>n/a</v>
      </c>
      <c r="AB76" s="194" t="str">
        <f>IF(INDEX(tab_MinKomp[WORKFLOW - SFMS],MATCH($B75,tab_MinKomp[[Stanowisko / Position ]:[Stanowisko / Position ]],0))="n/a","n/a",AB75-INDEX(tab_MinKomp[WORKFLOW - SFMS],MATCH($B75,tab_MinKomp[[Stanowisko / Position ]:[Stanowisko / Position ]],0)))</f>
        <v>n/a</v>
      </c>
      <c r="AC76" s="194" t="str">
        <f>IF(INDEX(tab_MinKomp[System ISO 9001:2015],MATCH($B75,tab_MinKomp[[Stanowisko / Position ]:[Stanowisko / Position ]],0))="n/a","n/a",AC75-INDEX(tab_MinKomp[System ISO 9001:2015],MATCH($B75,tab_MinKomp[[Stanowisko / Position ]:[Stanowisko / Position ]],0)))</f>
        <v>n/a</v>
      </c>
      <c r="AD76" s="194" t="str">
        <f>IF(INDEX(tab_MinKomp[System ISO 9001:2015],MATCH($B75,tab_MinKomp[[Stanowisko / Position ]:[Stanowisko / Position ]],0))="n/a","n/a",AD75-INDEX(tab_MinKomp[System ISO 9001:2015],MATCH($B75,tab_MinKomp[[Stanowisko / Position ]:[Stanowisko / Position ]],0)))</f>
        <v>n/a</v>
      </c>
      <c r="AE76" s="194" t="str">
        <f>IF(INDEX(tab_MinKomp[System ISO 9001:2015],MATCH($B75,tab_MinKomp[[Stanowisko / Position ]:[Stanowisko / Position ]],0))="n/a","n/a",AE75-INDEX(tab_MinKomp[System ISO 9001:2015],MATCH($B75,tab_MinKomp[[Stanowisko / Position ]:[Stanowisko / Position ]],0)))</f>
        <v>n/a</v>
      </c>
      <c r="AF76" s="194" t="str">
        <f>IF(INDEX(tab_MinKomp[System ISO 9001:2015],MATCH($B75,tab_MinKomp[[Stanowisko / Position ]:[Stanowisko / Position ]],0))="n/a","n/a",AF75-INDEX(tab_MinKomp[System ISO 9001:2015],MATCH($B75,tab_MinKomp[[Stanowisko / Position ]:[Stanowisko / Position ]],0)))</f>
        <v>n/a</v>
      </c>
      <c r="AG76" s="194" t="str">
        <f>IF(INDEX(tab_MinKomp[Wymagania VDA 6.3 Process / Forderungen],MATCH($B75,tab_MinKomp[[Stanowisko / Position ]:[Stanowisko / Position ]],0))="n/a","n/a",AG75-INDEX(tab_MinKomp[Wymagania VDA 6.3 Process / Forderungen],MATCH($B75,tab_MinKomp[[Stanowisko / Position ]:[Stanowisko / Position ]],0)))</f>
        <v>n/a</v>
      </c>
      <c r="AH76" s="194" t="str">
        <f>IF(INDEX(tab_MinKomp[Wymagania VDA 6.5 Product / Forderungen],MATCH($B75,tab_MinKomp[[Stanowisko / Position ]:[Stanowisko / Position ]],0))="n/a","n/a",AH75-INDEX(tab_MinKomp[Wymagania VDA 6.5 Product / Forderungen],MATCH($B75,tab_MinKomp[[Stanowisko / Position ]:[Stanowisko / Position ]],0)))</f>
        <v>n/a</v>
      </c>
      <c r="AI76" s="194" t="str">
        <f>IF(INDEX(tab_MinKomp[System ISO 9001:2015],MATCH($B75,tab_MinKomp[[Stanowisko / Position ]:[Stanowisko / Position ]],0))="n/a","n/a",AI75-INDEX(tab_MinKomp[System ISO 9001:2015],MATCH($B75,tab_MinKomp[[Stanowisko / Position ]:[Stanowisko / Position ]],0)))</f>
        <v>n/a</v>
      </c>
      <c r="AJ76" s="194" t="str">
        <f>IF(INDEX(tab_MinKomp[Auditor systemu ISO 17021:2018],MATCH($B75,tab_MinKomp[[Stanowisko / Position ]:[Stanowisko / Position ]],0))="n/a","n/a",AJ75-INDEX(tab_MinKomp[Auditor systemu ISO 17021:2018],MATCH($B75,tab_MinKomp[[Stanowisko / Position ]:[Stanowisko / Position ]],0)))</f>
        <v>n/a</v>
      </c>
      <c r="AK76" s="194" t="str">
        <f>IF(INDEX(tab_MinKomp[Pełnomocnik systemu / Systemvertreter],MATCH($B75,tab_MinKomp[[Stanowisko / Position ]:[Stanowisko / Position ]],0))="n/a","n/a",AK75-INDEX(tab_MinKomp[Pełnomocnik systemu / Systemvertreter],MATCH($B75,tab_MinKomp[[Stanowisko / Position ]:[Stanowisko / Position ]],0)))</f>
        <v>n/a</v>
      </c>
      <c r="AL76" s="194">
        <f>IF(INDEX(tab_MinKomp[Polityka Etyczna - Compliance],MATCH($B75,tab_MinKomp[[Stanowisko / Position ]:[Stanowisko / Position ]],0))="n/a","n/a",AL75-INDEX(tab_MinKomp[Polityka Etyczna - Compliance],MATCH($B75,tab_MinKomp[[Stanowisko / Position ]:[Stanowisko / Position ]],0)))</f>
        <v>0</v>
      </c>
      <c r="AM76" s="194" t="str">
        <f>IF(INDEX(tab_MinKomp[WDRAŻANIE NOWYCH PROJEKTÓW/ PROCEDURA CTM],MATCH($B75,tab_MinKomp[[Stanowisko / Position ]:[Stanowisko / Position ]],0))="n/a","n/a",AM75-INDEX(tab_MinKomp[WDRAŻANIE NOWYCH PROJEKTÓW/ PROCEDURA CTM],MATCH($B75,tab_MinKomp[[Stanowisko / Position ]:[Stanowisko / Position ]],0)))</f>
        <v>n/a</v>
      </c>
      <c r="AN76" s="194" t="str">
        <f>IF(INDEX(tab_MinKomp[KAMIENIE MILOWE MSL/PIFF],MATCH($B75,tab_MinKomp[[Stanowisko / Position ]:[Stanowisko / Position ]],0))="n/a","n/a",AN75-INDEX(tab_MinKomp[KAMIENIE MILOWE MSL/PIFF],MATCH($B75,tab_MinKomp[[Stanowisko / Position ]:[Stanowisko / Position ]],0)))</f>
        <v>n/a</v>
      </c>
      <c r="AO76" s="194">
        <f>IF(INDEX(tab_MinKomp[CP],MATCH($B75,tab_MinKomp[[Stanowisko / Position ]:[Stanowisko / Position ]],0))="n/a","n/a",AO75-INDEX(tab_MinKomp[CP],MATCH($B75,tab_MinKomp[[Stanowisko / Position ]:[Stanowisko / Position ]],0)))</f>
        <v>0</v>
      </c>
      <c r="AP76" s="194" t="str">
        <f>IF(INDEX(tab_MinKomp[FMEA],MATCH($B75,tab_MinKomp[[Stanowisko / Position ]:[Stanowisko / Position ]],0))="n/a","n/a",AP75-INDEX(tab_MinKomp[FMEA],MATCH($B75,tab_MinKomp[[Stanowisko / Position ]:[Stanowisko / Position ]],0)))</f>
        <v>n/a</v>
      </c>
      <c r="AQ76" s="194">
        <f>IF(INDEX(tab_MinKomp[FLOW CHART],MATCH($B75,tab_MinKomp[[Stanowisko / Position ]:[Stanowisko / Position ]],0))="n/a","n/a",AQ75-INDEX(tab_MinKomp[FLOW CHART],MATCH($B75,tab_MinKomp[[Stanowisko / Position ]:[Stanowisko / Position ]],0)))</f>
        <v>0</v>
      </c>
      <c r="AR76" s="194" t="str">
        <f>IF(INDEX(tab_MinKomp[APQP],MATCH($B75,tab_MinKomp[[Stanowisko / Position ]:[Stanowisko / Position ]],0))="n/a","n/a",AR75-INDEX(tab_MinKomp[APQP],MATCH($B75,tab_MinKomp[[Stanowisko / Position ]:[Stanowisko / Position ]],0)))</f>
        <v>n/a</v>
      </c>
      <c r="AS76" s="194" t="str">
        <f>IF(INDEX(tab_MinKomp[MSA],MATCH($B75,tab_MinKomp[[Stanowisko / Position ]:[Stanowisko / Position ]],0))="n/a","n/a",AS75-INDEX(tab_MinKomp[MSA],MATCH($B75,tab_MinKomp[[Stanowisko / Position ]:[Stanowisko / Position ]],0)))</f>
        <v>n/a</v>
      </c>
      <c r="AT76" s="194" t="str">
        <f>IF(INDEX(tab_MinKomp[SPC],MATCH($B75,tab_MinKomp[[Stanowisko / Position ]:[Stanowisko / Position ]],0))="n/a","n/a",AT75-INDEX(tab_MinKomp[SPC],MATCH($B75,tab_MinKomp[[Stanowisko / Position ]:[Stanowisko / Position ]],0)))</f>
        <v>n/a</v>
      </c>
      <c r="AU76" s="194" t="str">
        <f>IF(INDEX(tab_MinKomp[CSR (SPECYFICZNE WYMAGANIA KLIENTA)],MATCH($B75,tab_MinKomp[[Stanowisko / Position ]:[Stanowisko / Position ]],0))="n/a","n/a",AU75-INDEX(tab_MinKomp[CSR (SPECYFICZNE WYMAGANIA KLIENTA)],MATCH($B75,tab_MinKomp[[Stanowisko / Position ]:[Stanowisko / Position ]],0)))</f>
        <v>n/a</v>
      </c>
      <c r="AV76" s="194">
        <f>IF(INDEX(tab_MinKomp[5S],MATCH($B75,tab_MinKomp[[Stanowisko / Position ]:[Stanowisko / Position ]],0))="n/a","n/a",AV75-INDEX(tab_MinKomp[5S],MATCH($B75,tab_MinKomp[[Stanowisko / Position ]:[Stanowisko / Position ]],0)))</f>
        <v>0</v>
      </c>
      <c r="AW76" s="194">
        <f>IF(INDEX(tab_MinKomp[LEAN MANAGEMENT],MATCH($B75,tab_MinKomp[[Stanowisko / Position ]:[Stanowisko / Position ]],0))="n/a","n/a",AW75-INDEX(tab_MinKomp[LEAN MANAGEMENT],MATCH($B75,tab_MinKomp[[Stanowisko / Position ]:[Stanowisko / Position ]],0)))</f>
        <v>0</v>
      </c>
      <c r="AX76" s="194" t="str">
        <f>IF(INDEX(tab_MinKomp[5R],MATCH($B75,tab_MinKomp[[Stanowisko / Position ]:[Stanowisko / Position ]],0))="n/a","n/a",AX75-INDEX(tab_MinKomp[5R],MATCH($B75,tab_MinKomp[[Stanowisko / Position ]:[Stanowisko / Position ]],0)))</f>
        <v>n/a</v>
      </c>
      <c r="AY76" s="194" t="str">
        <f>IF(INDEX(tab_MinKomp[Six Sigma],MATCH($B75,tab_MinKomp[[Stanowisko / Position ]:[Stanowisko / Position ]],0))="n/a","n/a",AY75-INDEX(tab_MinKomp[Six Sigma],MATCH($B75,tab_MinKomp[[Stanowisko / Position ]:[Stanowisko / Position ]],0)))</f>
        <v>n/a</v>
      </c>
      <c r="AZ76" s="194" t="str">
        <f>IF(INDEX(tab_MinKomp[System BAAN / Distribution &amp; Supply Chain],MATCH($B75,tab_MinKomp[[Stanowisko / Position ]:[Stanowisko / Position ]],0))="n/a","n/a",AZ75-INDEX(tab_MinKomp[System BAAN / Distribution &amp; Supply Chain],MATCH($B75,tab_MinKomp[[Stanowisko / Position ]:[Stanowisko / Position ]],0)))</f>
        <v>n/a</v>
      </c>
      <c r="BA76" s="194">
        <f>IF(INDEX(tab_MinKomp[LEAN MANAGEMENT],MATCH($B75,tab_MinKomp[[Stanowisko / Position ]:[Stanowisko / Position ]],0))="n/a","n/a",BA75-INDEX(tab_MinKomp[LEAN MANAGEMENT],MATCH($B75,tab_MinKomp[[Stanowisko / Position ]:[Stanowisko / Position ]],0)))</f>
        <v>0</v>
      </c>
      <c r="BB76" s="194">
        <f>IF(INDEX(tab_MinKomp[LEAN MANAGEMENT],MATCH($B75,tab_MinKomp[[Stanowisko / Position ]:[Stanowisko / Position ]],0))="n/a","n/a",BB75-INDEX(tab_MinKomp[LEAN MANAGEMENT],MATCH($B75,tab_MinKomp[[Stanowisko / Position ]:[Stanowisko / Position ]],0)))</f>
        <v>0</v>
      </c>
      <c r="BC76" s="194" t="str">
        <f>IF(INDEX(tab_MinKomp[Organizacja dostaw / Versorgungsorganisation],MATCH($B75,tab_MinKomp[[Stanowisko / Position ]:[Stanowisko / Position ]],0))="n/a","n/a",BC75-INDEX(tab_MinKomp[Organizacja dostaw / Versorgungsorganisation],MATCH($B75,tab_MinKomp[[Stanowisko / Position ]:[Stanowisko / Position ]],0)))</f>
        <v>n/a</v>
      </c>
      <c r="BD76" s="194" t="str">
        <f>IF(INDEX(tab_MinKomp[Organizacja wysyłek / Organisation von Lieferungen],MATCH($B75,tab_MinKomp[[Stanowisko / Position ]:[Stanowisko / Position ]],0))="n/a","n/a",BD75-INDEX(tab_MinKomp[Organizacja wysyłek / Organisation von Lieferungen],MATCH($B75,tab_MinKomp[[Stanowisko / Position ]:[Stanowisko / Position ]],0)))</f>
        <v>n/a</v>
      </c>
      <c r="BE76" s="194" t="str">
        <f>IF(INDEX(tab_MinKomp[Analiza magazynowa - Program Polen.mdb / Inventuranalyse],MATCH($B75,tab_MinKomp[[Stanowisko / Position ]:[Stanowisko / Position ]],0))="n/a","n/a",BE75-INDEX(tab_MinKomp[Analiza magazynowa - Program Polen.mdb / Inventuranalyse],MATCH($B75,tab_MinKomp[[Stanowisko / Position ]:[Stanowisko / Position ]],0)))</f>
        <v>n/a</v>
      </c>
      <c r="BF76" s="190" t="str">
        <f>IF(INDEX(tab_MinKomp[MMOG (Materials Management Operations Guidelines)],MATCH($B75,tab_MinKomp[[Stanowisko / Position ]:[Stanowisko / Position ]],0))="n/a","n/a",BF75-INDEX(tab_MinKomp[MMOG (Materials Management Operations Guidelines)],MATCH($B75,tab_MinKomp[[Stanowisko / Position ]:[Stanowisko / Position ]],0)))</f>
        <v>n/a</v>
      </c>
      <c r="BG76" s="190" t="str">
        <f>IF(INDEX(tab_MinKomp[GPP],MATCH($B75,tab_MinKomp[[Stanowisko / Position ]:[Stanowisko / Position ]],0))="n/a","n/a",BG75-INDEX(tab_MinKomp[GPP],MATCH($B75,tab_MinKomp[[Stanowisko / Position ]:[Stanowisko / Position ]],0)))</f>
        <v>n/a</v>
      </c>
      <c r="BH76" s="190" t="str">
        <f>IF(INDEX(tab_MinKomp[AIAG (Automotive Industry Action Group)],MATCH($B75,tab_MinKomp[[Stanowisko / Position ]:[Stanowisko / Position ]],0))="n/a","n/a",BH75-INDEX(tab_MinKomp[AIAG (Automotive Industry Action Group)],MATCH($B75,tab_MinKomp[[Stanowisko / Position ]:[Stanowisko / Position ]],0)))</f>
        <v>n/a</v>
      </c>
      <c r="BI76" s="190" t="str">
        <f>IF(INDEX(tab_MinKomp[Super-G disputes],MATCH($B75,tab_MinKomp[[Stanowisko / Position ]:[Stanowisko / Position ]],0))="n/a","n/a",BI75-INDEX(tab_MinKomp[Super-G disputes],MATCH($B75,tab_MinKomp[[Stanowisko / Position ]:[Stanowisko / Position ]],0)))</f>
        <v>n/a</v>
      </c>
      <c r="BJ76" s="190" t="str">
        <f>IF(INDEX(tab_MinKomp[CMMS3/eDDL (Direct Data Link)],MATCH($B75,tab_MinKomp[[Stanowisko / Position ]:[Stanowisko / Position ]],0))="n/a","n/a",BJ75-INDEX(tab_MinKomp[CMMS3/eDDL (Direct Data Link)],MATCH($B75,tab_MinKomp[[Stanowisko / Position ]:[Stanowisko / Position ]],0)))</f>
        <v>n/a</v>
      </c>
      <c r="BK76" s="190" t="str">
        <f>IF(INDEX(tab_MinKomp[MP&amp;L (Material Planning and Logistics)],MATCH($B75,tab_MinKomp[[Stanowisko / Position ]:[Stanowisko / Position ]],0))="n/a","n/a",BK75-INDEX(tab_MinKomp[MP&amp;L (Material Planning and Logistics)],MATCH($B75,tab_MinKomp[[Stanowisko / Position ]:[Stanowisko / Position ]],0)))</f>
        <v>n/a</v>
      </c>
      <c r="BL76" s="190" t="str">
        <f>IF(INDEX(tab_MinKomp[Supplier delivery rating],MATCH($B75,tab_MinKomp[[Stanowisko / Position ]:[Stanowisko / Position ]],0))="n/a","n/a",BL75-INDEX(tab_MinKomp[Supplier delivery rating],MATCH($B75,tab_MinKomp[[Stanowisko / Position ]:[Stanowisko / Position ]],0)))</f>
        <v>n/a</v>
      </c>
      <c r="BM76" s="194" t="str">
        <f>IF(INDEX(tab_MinKomp[Planowanie produkcji / Produktionsplanung],MATCH($B75,tab_MinKomp[[Stanowisko / Position ]:[Stanowisko / Position ]],0))="n/a","n/a",BM75-INDEX(tab_MinKomp[Planowanie produkcji / Produktionsplanung],MATCH($B75,tab_MinKomp[[Stanowisko / Position ]:[Stanowisko / Position ]],0)))</f>
        <v>n/a</v>
      </c>
      <c r="BN76" s="194" t="str">
        <f>IF(INDEX(tab_MinKomp[Planowanie produkcji / Produktionsplanung],MATCH($B75,tab_MinKomp[[Stanowisko / Position ]:[Stanowisko / Position ]],0))="n/a","n/a",BN75-INDEX(tab_MinKomp[Planowanie produkcji / Produktionsplanung],MATCH($B75,tab_MinKomp[[Stanowisko / Position ]:[Stanowisko / Position ]],0)))</f>
        <v>n/a</v>
      </c>
      <c r="BO76" s="194" t="str">
        <f>IF(INDEX(tab_MinKomp[Planowanie produkcji / Produktionsplanung],MATCH($B75,tab_MinKomp[[Stanowisko / Position ]:[Stanowisko / Position ]],0))="n/a","n/a",BO75-INDEX(tab_MinKomp[Planowanie produkcji / Produktionsplanung],MATCH($B75,tab_MinKomp[[Stanowisko / Position ]:[Stanowisko / Position ]],0)))</f>
        <v>n/a</v>
      </c>
      <c r="BP76" s="194" t="str">
        <f>IF(INDEX(tab_MinKomp[Planowanie produkcji / Produktionsplanung],MATCH($B75,tab_MinKomp[[Stanowisko / Position ]:[Stanowisko / Position ]],0))="n/a","n/a",BP75-INDEX(tab_MinKomp[Planowanie produkcji / Produktionsplanung],MATCH($B75,tab_MinKomp[[Stanowisko / Position ]:[Stanowisko / Position ]],0)))</f>
        <v>n/a</v>
      </c>
      <c r="BQ76" s="194" t="s">
        <v>248</v>
      </c>
      <c r="BR76" s="194" t="str">
        <f>IF(INDEX(tab_MinKomp[Planowanie produkcji / Produktionsplanung],MATCH($B75,tab_MinKomp[[Stanowisko / Position ]:[Stanowisko / Position ]],0))="n/a","n/a",BR75-INDEX(tab_MinKomp[Planowanie produkcji / Produktionsplanung],MATCH($B75,tab_MinKomp[[Stanowisko / Position ]:[Stanowisko / Position ]],0)))</f>
        <v>n/a</v>
      </c>
      <c r="BS76" s="194">
        <f>IF(INDEX(tab_MinKomp[Obsługa maszyn Novapax / Novapax Maschinenbedienung],MATCH($B75,tab_MinKomp[[Stanowisko / Position ]:[Stanowisko / Position ]],0))="n/a","n/a",BS75-INDEX(tab_MinKomp[Obsługa maszyn Novapax / Novapax Maschinenbedienung],MATCH($B75,tab_MinKomp[[Stanowisko / Position ]:[Stanowisko / Position ]],0)))</f>
        <v>1</v>
      </c>
      <c r="BT76" s="194" t="str">
        <f>IF(INDEX(tab_MinKomp[Planowanie produkcji / Produktionsplanung],MATCH($B75,tab_MinKomp[[Stanowisko / Position ]:[Stanowisko / Position ]],0))="n/a","n/a",BT75-INDEX(tab_MinKomp[Planowanie produkcji / Produktionsplanung],MATCH($B75,tab_MinKomp[[Stanowisko / Position ]:[Stanowisko / Position ]],0)))</f>
        <v>n/a</v>
      </c>
      <c r="BU76" s="194">
        <f>IF(INDEX(tab_MinKomp[Obsługa maszyn Novapax / Novapax Maschinenbedienung],MATCH($B75,tab_MinKomp[[Stanowisko / Position ]:[Stanowisko / Position ]],0))="n/a","n/a",BU75-INDEX(tab_MinKomp[Obsługa maszyn Novapax / Novapax Maschinenbedienung],MATCH($B75,tab_MinKomp[[Stanowisko / Position ]:[Stanowisko / Position ]],0)))</f>
        <v>1</v>
      </c>
      <c r="BV76" s="194" t="str">
        <f>IF(INDEX(tab_MinKomp[Planowanie produkcji / Produktionsplanung],MATCH($B75,tab_MinKomp[[Stanowisko / Position ]:[Stanowisko / Position ]],0))="n/a","n/a",BV75-INDEX(tab_MinKomp[Planowanie produkcji / Produktionsplanung],MATCH($B75,tab_MinKomp[[Stanowisko / Position ]:[Stanowisko / Position ]],0)))</f>
        <v>n/a</v>
      </c>
      <c r="BW76" s="194">
        <f>IF(INDEX(tab_MinKomp[Obsługa maszyn Novapax / Novapax Maschinenbedienung],MATCH($B75,tab_MinKomp[[Stanowisko / Position ]:[Stanowisko / Position ]],0))="n/a","n/a",BW75-INDEX(tab_MinKomp[Obsługa maszyn Novapax / Novapax Maschinenbedienung],MATCH($B75,tab_MinKomp[[Stanowisko / Position ]:[Stanowisko / Position ]],0)))</f>
        <v>1</v>
      </c>
      <c r="BX76" s="194">
        <f>IF(INDEX(tab_MinKomp[Obsługa maszyn Novapax / Novapax Maschinenbedienung],MATCH($B75,tab_MinKomp[[Stanowisko / Position ]:[Stanowisko / Position ]],0))="n/a","n/a",BX75-INDEX(tab_MinKomp[Obsługa maszyn Novapax / Novapax Maschinenbedienung],MATCH($B75,tab_MinKomp[[Stanowisko / Position ]:[Stanowisko / Position ]],0)))</f>
        <v>0</v>
      </c>
      <c r="BY76" s="194" t="str">
        <f>IF(INDEX(tab_MinKomp[Obsługa maszyn Engel / Engel Maschinenbedienung],MATCH($B75,tab_MinKomp[[Stanowisko / Position ]:[Stanowisko / Position ]],0))="n/a","n/a",BY75-INDEX(tab_MinKomp[Obsługa maszyn Engel / Engel Maschinenbedienung],MATCH($B75,tab_MinKomp[[Stanowisko / Position ]:[Stanowisko / Position ]],0)))</f>
        <v>n/a</v>
      </c>
      <c r="BZ76" s="194">
        <f>IF(INDEX(tab_MinKomp[Obsługa maszyn Novapax / Novapax Maschinenbedienung],MATCH($B75,tab_MinKomp[[Stanowisko / Position ]:[Stanowisko / Position ]],0))="n/a","n/a",BZ75-INDEX(tab_MinKomp[Obsługa maszyn Novapax / Novapax Maschinenbedienung],MATCH($B75,tab_MinKomp[[Stanowisko / Position ]:[Stanowisko / Position ]],0)))</f>
        <v>1</v>
      </c>
      <c r="CA76" s="194" t="str">
        <f>IF(INDEX(tab_MinKomp[Obsługa maszyn KVT / KVT Maschinenbedienung],MATCH($B75,tab_MinKomp[[Stanowisko / Position ]:[Stanowisko / Position ]],0))="n/a","n/a",CA75-INDEX(tab_MinKomp[Obsługa maszyn KVT / KVT Maschinenbedienung],MATCH($B75,tab_MinKomp[[Stanowisko / Position ]:[Stanowisko / Position ]],0)))</f>
        <v>n/a</v>
      </c>
      <c r="CB76" s="194">
        <f>IF(INDEX(tab_MinKomp[Obsługa maszyn Novapax / Novapax Maschinenbedienung],MATCH($B75,tab_MinKomp[[Stanowisko / Position ]:[Stanowisko / Position ]],0))="n/a","n/a",CB75-INDEX(tab_MinKomp[Obsługa maszyn Novapax / Novapax Maschinenbedienung],MATCH($B75,tab_MinKomp[[Stanowisko / Position ]:[Stanowisko / Position ]],0)))</f>
        <v>1</v>
      </c>
      <c r="CC76" s="194" t="str">
        <f>IF(INDEX(tab_MinKomp[Obsługa maszyn Branson / Branson Maschinenbedienung],MATCH($B75,tab_MinKomp[[Stanowisko / Position ]:[Stanowisko / Position ]],0))="n/a","n/a",CC75-INDEX(tab_MinKomp[Obsługa maszyn Branson / Branson Maschinenbedienung],MATCH($B75,tab_MinKomp[[Stanowisko / Position ]:[Stanowisko / Position ]],0)))</f>
        <v>n/a</v>
      </c>
      <c r="CD76" s="194">
        <f>IF(INDEX(tab_MinKomp[Obsługa maszyn Novapax / Novapax Maschinenbedienung],MATCH($B75,tab_MinKomp[[Stanowisko / Position ]:[Stanowisko / Position ]],0))="n/a","n/a",CD75-INDEX(tab_MinKomp[Obsługa maszyn Novapax / Novapax Maschinenbedienung],MATCH($B75,tab_MinKomp[[Stanowisko / Position ]:[Stanowisko / Position ]],0)))</f>
        <v>1</v>
      </c>
      <c r="CE76" s="194">
        <f>IF(INDEX(tab_MinKomp[Obsługa maszyn Novapax / Novapax Maschinenbedienung],MATCH($B75,tab_MinKomp[[Stanowisko / Position ]:[Stanowisko / Position ]],0))="n/a","n/a",CE75-INDEX(tab_MinKomp[Obsługa maszyn Novapax / Novapax Maschinenbedienung],MATCH($B75,tab_MinKomp[[Stanowisko / Position ]:[Stanowisko / Position ]],0)))</f>
        <v>-1</v>
      </c>
      <c r="CF76" s="194">
        <f>IF(INDEX(tab_MinKomp[Obsługa maszyn Novapax / Novapax Maschinenbedienung],MATCH($B75,tab_MinKomp[[Stanowisko / Position ]:[Stanowisko / Position ]],0))="n/a","n/a",CF75-INDEX(tab_MinKomp[Obsługa maszyn Novapax / Novapax Maschinenbedienung],MATCH($B75,tab_MinKomp[[Stanowisko / Position ]:[Stanowisko / Position ]],0)))</f>
        <v>-2</v>
      </c>
      <c r="CG76" s="194">
        <f>IF(INDEX(tab_MinKomp[Eliminacja awarii / Beseitigung von Ausfällen],MATCH($B75,tab_MinKomp[[Stanowisko / Position ]:[Stanowisko / Position ]],0))="n/a","n/a",CG75-INDEX(tab_MinKomp[Eliminacja awarii / Beseitigung von Ausfällen],MATCH($B75,tab_MinKomp[[Stanowisko / Position ]:[Stanowisko / Position ]],0)))</f>
        <v>0</v>
      </c>
      <c r="CH76" s="194" t="str">
        <f>IF(INDEX(tab_MinKomp[Wymagania VDA 6.5 Product / Forderungen],MATCH($B75,tab_MinKomp[[Stanowisko / Position ]:[Stanowisko / Position ]],0))="n/a","n/a",CH75-INDEX(tab_MinKomp[Wymagania VDA 6.5 Product / Forderungen],MATCH($B75,tab_MinKomp[[Stanowisko / Position ]:[Stanowisko / Position ]],0)))</f>
        <v>n/a</v>
      </c>
      <c r="CI76" s="194" t="str">
        <f>IF(INDEX(tab_MinKomp[Wymagania VDA 6.5 Product / Forderungen],MATCH($B75,tab_MinKomp[[Stanowisko / Position ]:[Stanowisko / Position ]],0))="n/a","n/a",CI75-INDEX(tab_MinKomp[Wymagania VDA 6.5 Product / Forderungen],MATCH($B75,tab_MinKomp[[Stanowisko / Position ]:[Stanowisko / Position ]],0)))</f>
        <v>n/a</v>
      </c>
      <c r="CJ76" s="194" t="str">
        <f>IF(INDEX(tab_MinKomp[Wymagania VDA 6.5 Product / Forderungen],MATCH($B75,tab_MinKomp[[Stanowisko / Position ]:[Stanowisko / Position ]],0))="n/a","n/a",CJ75-INDEX(tab_MinKomp[Wymagania VDA 6.5 Product / Forderungen],MATCH($B75,tab_MinKomp[[Stanowisko / Position ]:[Stanowisko / Position ]],0)))</f>
        <v>n/a</v>
      </c>
      <c r="CK76" s="194" t="str">
        <f>IF(INDEX(tab_MinKomp[Wymagania VDA 6.5 Product / Forderungen],MATCH($B75,tab_MinKomp[[Stanowisko / Position ]:[Stanowisko / Position ]],0))="n/a","n/a",CK75-INDEX(tab_MinKomp[Wymagania VDA 6.5 Product / Forderungen],MATCH($B75,tab_MinKomp[[Stanowisko / Position ]:[Stanowisko / Position ]],0)))</f>
        <v>n/a</v>
      </c>
      <c r="CL76" s="194" t="str">
        <f>IF(INDEX(tab_MinKomp[Wymagania VDA 6.5 Product / Forderungen],MATCH($B75,tab_MinKomp[[Stanowisko / Position ]:[Stanowisko / Position ]],0))="n/a","n/a",CL75-INDEX(tab_MinKomp[Wymagania VDA 6.5 Product / Forderungen],MATCH($B75,tab_MinKomp[[Stanowisko / Position ]:[Stanowisko / Position ]],0)))</f>
        <v>n/a</v>
      </c>
      <c r="CM76" s="194" t="str">
        <f>IF(INDEX(tab_MinKomp[Informatyka ogólna (techniczne i systemowe) / Allgemeine IT (Technik und System)],MATCH($B75,tab_MinKomp[[Stanowisko / Position ]:[Stanowisko / Position ]],0))="n/a","n/a",CM75-INDEX(tab_MinKomp[Informatyka ogólna (techniczne i systemowe) / Allgemeine IT (Technik und System)],MATCH($B75,tab_MinKomp[[Stanowisko / Position ]:[Stanowisko / Position ]],0)))</f>
        <v>n/a</v>
      </c>
      <c r="CN76" s="194" t="str">
        <f>IF(INDEX(tab_MinKomp[Sieci komputerowe / Computernetzwerke],MATCH($B75,tab_MinKomp[[Stanowisko / Position ]:[Stanowisko / Position ]],0))="n/a","n/a",CN75-INDEX(tab_MinKomp[Sieci komputerowe / Computernetzwerke],MATCH($B75,tab_MinKomp[[Stanowisko / Position ]:[Stanowisko / Position ]],0)))</f>
        <v>n/a</v>
      </c>
      <c r="CO76" s="194" t="str">
        <f>IF(INDEX(tab_MinKomp[Hardware (komputery PC, drukarki biurowe i etykietowe, telefonia stacjonarna i mobilna) (PC, Drucker, Telefpne, Handys)],MATCH($B75,tab_MinKomp[[Stanowisko / Position ]:[Stanowisko / Position ]],0))="n/a","n/a",CO75-INDEX(tab_MinKomp[Hardware (komputery PC, drukarki biurowe i etykietowe, telefonia stacjonarna i mobilna) (PC, Drucker, Telefpne, Handys)],MATCH($B75,tab_MinKomp[[Stanowisko / Position ]:[Stanowisko / Position ]],0)))</f>
        <v>n/a</v>
      </c>
      <c r="CP76" s="194" t="str">
        <f>IF(INDEX(tab_MinKomp[Software &amp; Systems (MS Office, MS Remote Desktop)],MATCH($B75,tab_MinKomp[[Stanowisko / Position ]:[Stanowisko / Position ]],0))="n/a","n/a",CP75-INDEX(tab_MinKomp[Software &amp; Systems (MS Office, MS Remote Desktop)],MATCH($B75,tab_MinKomp[[Stanowisko / Position ]:[Stanowisko / Position ]],0)))</f>
        <v>n/a</v>
      </c>
      <c r="CQ76" s="194" t="str">
        <f>IF(INDEX(tab_MinKomp[Programowanie obiektowe (PHP) / Objektprogrammierung],MATCH($B75,tab_MinKomp[[Stanowisko / Position ]:[Stanowisko / Position ]],0))="n/a","n/a",CQ75-INDEX(tab_MinKomp[Programowanie obiektowe (PHP) / Objektprogrammierung],MATCH($B75,tab_MinKomp[[Stanowisko / Position ]:[Stanowisko / Position ]],0)))</f>
        <v>n/a</v>
      </c>
      <c r="CR76" s="194" t="str">
        <f>IF(INDEX(tab_MinKomp[Scrum],MATCH($B75,tab_MinKomp[[Stanowisko / Position ]:[Stanowisko / Position ]],0))="n/a","n/a",CR75-INDEX(tab_MinKomp[Scrum],MATCH($B75,tab_MinKomp[[Stanowisko / Position ]:[Stanowisko / Position ]],0)))</f>
        <v>n/a</v>
      </c>
      <c r="CS76" s="194" t="str">
        <f>IF(INDEX(tab_MinKomp[SQL (MySQL)],MATCH($B75,tab_MinKomp[[Stanowisko / Position ]:[Stanowisko / Position ]],0))="n/a","n/a",CS75-INDEX(tab_MinKomp[SQL (MySQL)],MATCH($B75,tab_MinKomp[[Stanowisko / Position ]:[Stanowisko / Position ]],0)))</f>
        <v>n/a</v>
      </c>
      <c r="CT76" s="194" t="str">
        <f>IF(INDEX(tab_MinKomp[Javascript],MATCH($B75,tab_MinKomp[[Stanowisko / Position ]:[Stanowisko / Position ]],0))="n/a","n/a",CT75-INDEX(tab_MinKomp[Javascript],MATCH($B75,tab_MinKomp[[Stanowisko / Position ]:[Stanowisko / Position ]],0)))</f>
        <v>n/a</v>
      </c>
      <c r="CU76" s="194" t="str">
        <f>IF(INDEX(tab_MinKomp[Joomla],MATCH($B75,tab_MinKomp[[Stanowisko / Position ]:[Stanowisko / Position ]],0))="n/a","n/a",CU75-INDEX(tab_MinKomp[Joomla],MATCH($B75,tab_MinKomp[[Stanowisko / Position ]:[Stanowisko / Position ]],0)))</f>
        <v>n/a</v>
      </c>
      <c r="CV76" s="194" t="str">
        <f>IF(INDEX(tab_MinKomp[Bash],MATCH($B75,tab_MinKomp[[Stanowisko / Position ]:[Stanowisko / Position ]],0))="n/a","n/a",CV75-INDEX(tab_MinKomp[Bash],MATCH($B75,tab_MinKomp[[Stanowisko / Position ]:[Stanowisko / Position ]],0)))</f>
        <v>n/a</v>
      </c>
      <c r="CW76" s="194">
        <f>IF(INDEX(tab_MinKomp[Systemy MES (HYDRA / SFMS)],MATCH($B75,tab_MinKomp[[Stanowisko / Position ]:[Stanowisko / Position ]],0))="n/a","n/a",CW75-INDEX(tab_MinKomp[Systemy MES (HYDRA / SFMS)],MATCH($B75,tab_MinKomp[[Stanowisko / Position ]:[Stanowisko / Position ]],0)))</f>
        <v>0</v>
      </c>
      <c r="CX76" s="194" t="str">
        <f>IF(INDEX(tab_MinKomp[HTML / CSS],MATCH($B75,tab_MinKomp[[Stanowisko / Position ]:[Stanowisko / Position ]],0))="n/a","n/a",CX75-INDEX(tab_MinKomp[HTML / CSS],MATCH($B75,tab_MinKomp[[Stanowisko / Position ]:[Stanowisko / Position ]],0)))</f>
        <v>n/a</v>
      </c>
      <c r="CY76" s="194" t="str">
        <f>IF(INDEX(tab_MinKomp[SYSTEM PR],MATCH($B75,tab_MinKomp[[Stanowisko / Position ]:[Stanowisko / Position ]],0))="n/a","n/a",CY75-INDEX(tab_MinKomp[SYSTEM PR],MATCH($B75,tab_MinKomp[[Stanowisko / Position ]:[Stanowisko / Position ]],0)))</f>
        <v>n/a</v>
      </c>
      <c r="CZ76" s="194" t="str">
        <f>IF(INDEX(tab_MinKomp[System Einkauf XP / EBA],MATCH($B75,tab_MinKomp[[Stanowisko / Position ]:[Stanowisko / Position ]],0))="n/a","n/a",CZ75-INDEX(tab_MinKomp[System Einkauf XP / EBA],MATCH($B75,tab_MinKomp[[Stanowisko / Position ]:[Stanowisko / Position ]],0)))</f>
        <v>n/a</v>
      </c>
      <c r="DA76" s="194" t="str">
        <f>IF(INDEX(tab_MinKomp[Techniki negocjacyjne / Verhandlungstechniken],MATCH($B75,tab_MinKomp[[Stanowisko / Position ]:[Stanowisko / Position ]],0))="n/a","n/a",DA75-INDEX(tab_MinKomp[Techniki negocjacyjne / Verhandlungstechniken],MATCH($B75,tab_MinKomp[[Stanowisko / Position ]:[Stanowisko / Position ]],0)))</f>
        <v>n/a</v>
      </c>
      <c r="DB76" s="194" t="str">
        <f>IF(INDEX(tab_MinKomp[Znajomość rynku branżowego / Kenntnis des Industrie Marktes],MATCH($B75,tab_MinKomp[[Stanowisko / Position ]:[Stanowisko / Position ]],0))="n/a","n/a",DB75-INDEX(tab_MinKomp[Znajomość rynku branżowego / Kenntnis des Industrie Marktes],MATCH($B75,tab_MinKomp[[Stanowisko / Position ]:[Stanowisko / Position ]],0)))</f>
        <v>n/a</v>
      </c>
      <c r="DC76" s="194" t="str">
        <f>IF(INDEX(tab_MinKomp[SUPPLIER MANAGEMENT],MATCH($B75,tab_MinKomp[[Stanowisko / Position ]:[Stanowisko / Position ]],0))="n/a","n/a",DC75-INDEX(tab_MinKomp[SUPPLIER MANAGEMENT],MATCH($B75,tab_MinKomp[[Stanowisko / Position ]:[Stanowisko / Position ]],0)))</f>
        <v>n/a</v>
      </c>
      <c r="DD76" s="194" t="str">
        <f>IF(INDEX(tab_MinKomp[SUPPLIER MANAGEMENT],MATCH($B75,tab_MinKomp[[Stanowisko / Position ]:[Stanowisko / Position ]],0))="n/a","n/a",DD75-INDEX(tab_MinKomp[SUPPLIER MANAGEMENT],MATCH($B75,tab_MinKomp[[Stanowisko / Position ]:[Stanowisko / Position ]],0)))</f>
        <v>n/a</v>
      </c>
      <c r="DE76" s="194" t="str">
        <f>IF(INDEX(tab_MinKomp[SUPPLIER MANAGEMENT],MATCH($B75,tab_MinKomp[[Stanowisko / Position ]:[Stanowisko / Position ]],0))="n/a","n/a",DE75-INDEX(tab_MinKomp[SUPPLIER MANAGEMENT],MATCH($B75,tab_MinKomp[[Stanowisko / Position ]:[Stanowisko / Position ]],0)))</f>
        <v>n/a</v>
      </c>
      <c r="DF76" s="194">
        <f>IF(INDEX(tab_MinKomp[LEAN MANAGEMENT],MATCH($B75,tab_MinKomp[[Stanowisko / Position ]:[Stanowisko / Position ]],0))="n/a","n/a",DF75-INDEX(tab_MinKomp[LEAN MANAGEMENT],MATCH($B75,tab_MinKomp[[Stanowisko / Position ]:[Stanowisko / Position ]],0)))</f>
        <v>0</v>
      </c>
      <c r="DG76" s="194" t="str">
        <f>IF(INDEX(tab_MinKomp[PPAP/PSW],MATCH($B75,tab_MinKomp[[Stanowisko / Position ]:[Stanowisko / Position ]],0))="n/a","n/a",DG75-INDEX(tab_MinKomp[PPAP/PSW],MATCH($B75,tab_MinKomp[[Stanowisko / Position ]:[Stanowisko / Position ]],0)))</f>
        <v>n/a</v>
      </c>
      <c r="DH76" s="194" t="str">
        <f>IF(INDEX(tab_MinKomp[SUPPLIER MANAGEMENT],MATCH($B75,tab_MinKomp[[Stanowisko / Position ]:[Stanowisko / Position ]],0))="n/a","n/a",DH75-INDEX(tab_MinKomp[SUPPLIER MANAGEMENT],MATCH($B75,tab_MinKomp[[Stanowisko / Position ]:[Stanowisko / Position ]],0)))</f>
        <v>n/a</v>
      </c>
      <c r="DI76" s="194" t="str">
        <f>IF(INDEX(tab_MinKomp[OBSŁUGA PORTALI KLIENTA / Kundenportale],MATCH($B75,tab_MinKomp[[Stanowisko / Position ]:[Stanowisko / Position ]],0))="n/a","n/a",DI75-INDEX(tab_MinKomp[OBSŁUGA PORTALI KLIENTA / Kundenportale],MATCH($B75,tab_MinKomp[[Stanowisko / Position ]:[Stanowisko / Position ]],0)))</f>
        <v>n/a</v>
      </c>
      <c r="DJ76" s="194" t="str">
        <f>IF(INDEX(tab_MinKomp[Obsługa systemu BABTECQ / BABTECQ System],MATCH($B75,tab_MinKomp[[Stanowisko / Position ]:[Stanowisko / Position ]],0))="n/a","n/a",DJ75-INDEX(tab_MinKomp[Obsługa systemu BABTECQ / BABTECQ System],MATCH($B75,tab_MinKomp[[Stanowisko / Position ]:[Stanowisko / Position ]],0)))</f>
        <v>n/a</v>
      </c>
      <c r="DK76" s="194" t="str">
        <f>IF(INDEX(tab_MinKomp[Rysunek techniczny / technische Zeichnung],MATCH($B75,tab_MinKomp[[Stanowisko / Position ]:[Stanowisko / Position ]],0))="n/a","n/a",DK75-INDEX(tab_MinKomp[Rysunek techniczny / technische Zeichnung],MATCH($B75,tab_MinKomp[[Stanowisko / Position ]:[Stanowisko / Position ]],0)))</f>
        <v>n/a</v>
      </c>
      <c r="DL76" s="194" t="str">
        <f>IF(INDEX(tab_MinKomp[Kalibracja / Kalibrierung],MATCH($B75,tab_MinKomp[[Stanowisko / Position ]:[Stanowisko / Position ]],0))="n/a","n/a",DL75-INDEX(tab_MinKomp[Kalibracja / Kalibrierung],MATCH($B75,tab_MinKomp[[Stanowisko / Position ]:[Stanowisko / Position ]],0)))</f>
        <v>n/a</v>
      </c>
      <c r="DM76" s="194" t="str">
        <f>IF(INDEX(tab_MinKomp[Rekwalifikacja / Requalifizierung],MATCH($B75,tab_MinKomp[[Stanowisko / Position ]:[Stanowisko / Position ]],0))="n/a","n/a",DM75-INDEX(tab_MinKomp[Rekwalifikacja / Requalifizierung],MATCH($B75,tab_MinKomp[[Stanowisko / Position ]:[Stanowisko / Position ]],0)))</f>
        <v>n/a</v>
      </c>
      <c r="DN76" s="190" t="str">
        <f>IF(INDEX(tab_MinKomp[Testy czystości / Reinheitstests],MATCH($B75,tab_MinKomp[[Stanowisko / Position ]:[Stanowisko / Position ]],0))="n/a","n/a",DN75-INDEX(tab_MinKomp[Testy czystości / Reinheitstests],MATCH($B75,tab_MinKomp[[Stanowisko / Position ]:[Stanowisko / Position ]],0)))</f>
        <v>n/a</v>
      </c>
      <c r="DO76" s="190" t="str">
        <f>IF(INDEX(tab_MinKomp[Testy czystości / Reinheitstests],MATCH($B75,tab_MinKomp[[Stanowisko / Position ]:[Stanowisko / Position ]],0))="n/a","n/a",DO75-INDEX(tab_MinKomp[Testy czystości / Reinheitstests],MATCH($B75,tab_MinKomp[[Stanowisko / Position ]:[Stanowisko / Position ]],0)))</f>
        <v>n/a</v>
      </c>
      <c r="DP76" s="190" t="str">
        <f>IF(INDEX(tab_MinKomp[Testy czystości / Reinheitstests],MATCH($B75,tab_MinKomp[[Stanowisko / Position ]:[Stanowisko / Position ]],0))="n/a","n/a",DP75-INDEX(tab_MinKomp[Testy czystości / Reinheitstests],MATCH($B75,tab_MinKomp[[Stanowisko / Position ]:[Stanowisko / Position ]],0)))</f>
        <v>n/a</v>
      </c>
      <c r="DQ76" s="190" t="str">
        <f>IF(INDEX(tab_MinKomp[Testy czystości / Reinheitstests],MATCH($B75,tab_MinKomp[[Stanowisko / Position ]:[Stanowisko / Position ]],0))="n/a","n/a",DQ75-INDEX(tab_MinKomp[Testy czystości / Reinheitstests],MATCH($B75,tab_MinKomp[[Stanowisko / Position ]:[Stanowisko / Position ]],0)))</f>
        <v>n/a</v>
      </c>
      <c r="DR76" s="190" t="str">
        <f>IF(INDEX(tab_MinKomp[Testy czystości / Reinheitstests],MATCH($B75,tab_MinKomp[[Stanowisko / Position ]:[Stanowisko / Position ]],0))="n/a","n/a",DR75-INDEX(tab_MinKomp[Testy czystości / Reinheitstests],MATCH($B75,tab_MinKomp[[Stanowisko / Position ]:[Stanowisko / Position ]],0)))</f>
        <v>n/a</v>
      </c>
      <c r="DS76" s="190" t="str">
        <f>IF(INDEX(tab_MinKomp[Testy czystości / Reinheitstests],MATCH($B75,tab_MinKomp[[Stanowisko / Position ]:[Stanowisko / Position ]],0))="n/a","n/a",DS75-INDEX(tab_MinKomp[Testy czystości / Reinheitstests],MATCH($B75,tab_MinKomp[[Stanowisko / Position ]:[Stanowisko / Position ]],0)))</f>
        <v>n/a</v>
      </c>
      <c r="DT76" s="194" t="str">
        <f>IF(INDEX(tab_MinKomp[SUPPLIER MANAGEMENT],MATCH($B75,tab_MinKomp[[Stanowisko / Position ]:[Stanowisko / Position ]],0))="n/a","n/a",DT75-INDEX(tab_MinKomp[SUPPLIER MANAGEMENT],MATCH($B75,tab_MinKomp[[Stanowisko / Position ]:[Stanowisko / Position ]],0)))</f>
        <v>n/a</v>
      </c>
      <c r="DU76" s="190" t="str">
        <f>IF(INDEX(tab_MinKomp[Testy czystości / Reinheitstests],MATCH($B75,tab_MinKomp[[Stanowisko / Position ]:[Stanowisko / Position ]],0))="n/a","n/a",DU75-INDEX(tab_MinKomp[Testy czystości / Reinheitstests],MATCH($B75,tab_MinKomp[[Stanowisko / Position ]:[Stanowisko / Position ]],0)))</f>
        <v>n/a</v>
      </c>
      <c r="DV76" s="190" t="str">
        <f>IF(INDEX(tab_MinKomp[Testy czystości / Reinheitstests],MATCH($B75,tab_MinKomp[[Stanowisko / Position ]:[Stanowisko / Position ]],0))="n/a","n/a",DV75-INDEX(tab_MinKomp[Testy czystości / Reinheitstests],MATCH($B75,tab_MinKomp[[Stanowisko / Position ]:[Stanowisko / Position ]],0)))</f>
        <v>n/a</v>
      </c>
      <c r="DW76" s="190" t="str">
        <f>IF(INDEX(tab_MinKomp[Testy czystości / Reinheitstests],MATCH($B75,tab_MinKomp[[Stanowisko / Position ]:[Stanowisko / Position ]],0))="n/a","n/a",DW75-INDEX(tab_MinKomp[Testy czystości / Reinheitstests],MATCH($B75,tab_MinKomp[[Stanowisko / Position ]:[Stanowisko / Position ]],0)))</f>
        <v>n/a</v>
      </c>
      <c r="DX76" s="190" t="str">
        <f>IF(INDEX(tab_MinKomp[Testy czystości / Reinheitstests],MATCH($B75,tab_MinKomp[[Stanowisko / Position ]:[Stanowisko / Position ]],0))="n/a","n/a",DX75-INDEX(tab_MinKomp[Testy czystości / Reinheitstests],MATCH($B75,tab_MinKomp[[Stanowisko / Position ]:[Stanowisko / Position ]],0)))</f>
        <v>n/a</v>
      </c>
      <c r="DY76" s="190" t="str">
        <f>IF(INDEX(tab_MinKomp[Testy czystości / Reinheitstests],MATCH($B75,tab_MinKomp[[Stanowisko / Position ]:[Stanowisko / Position ]],0))="n/a","n/a",DY75-INDEX(tab_MinKomp[Testy czystości / Reinheitstests],MATCH($B75,tab_MinKomp[[Stanowisko / Position ]:[Stanowisko / Position ]],0)))</f>
        <v>n/a</v>
      </c>
      <c r="DZ76" s="190" t="str">
        <f>IF(INDEX(tab_MinKomp[Testy czystości / Reinheitstests],MATCH($B75,tab_MinKomp[[Stanowisko / Position ]:[Stanowisko / Position ]],0))="n/a","n/a",DZ75-INDEX(tab_MinKomp[Testy czystości / Reinheitstests],MATCH($B75,tab_MinKomp[[Stanowisko / Position ]:[Stanowisko / Position ]],0)))</f>
        <v>n/a</v>
      </c>
      <c r="EA76" s="190" t="str">
        <f>IF(INDEX(tab_MinKomp[Testy czystości / Reinheitstests],MATCH($B75,tab_MinKomp[[Stanowisko / Position ]:[Stanowisko / Position ]],0))="n/a","n/a",EA75-INDEX(tab_MinKomp[Testy czystości / Reinheitstests],MATCH($B75,tab_MinKomp[[Stanowisko / Position ]:[Stanowisko / Position ]],0)))</f>
        <v>n/a</v>
      </c>
      <c r="EB76" s="190" t="str">
        <f>IF(INDEX(tab_MinKomp[Testy czystości / Reinheitstests],MATCH($B75,tab_MinKomp[[Stanowisko / Position ]:[Stanowisko / Position ]],0))="n/a","n/a",EB75-INDEX(tab_MinKomp[Testy czystości / Reinheitstests],MATCH($B75,tab_MinKomp[[Stanowisko / Position ]:[Stanowisko / Position ]],0)))</f>
        <v>n/a</v>
      </c>
      <c r="EC76" s="190" t="str">
        <f>IF(INDEX(tab_MinKomp[Testy czystości / Reinheitstests],MATCH($B75,tab_MinKomp[[Stanowisko / Position ]:[Stanowisko / Position ]],0))="n/a","n/a",EC75-INDEX(tab_MinKomp[Testy czystości / Reinheitstests],MATCH($B75,tab_MinKomp[[Stanowisko / Position ]:[Stanowisko / Position ]],0)))</f>
        <v>n/a</v>
      </c>
      <c r="ED76" s="190" t="str">
        <f>IF(INDEX(tab_MinKomp[Testy czystości / Reinheitstests],MATCH($B75,tab_MinKomp[[Stanowisko / Position ]:[Stanowisko / Position ]],0))="n/a","n/a",ED75-INDEX(tab_MinKomp[Testy czystości / Reinheitstests],MATCH($B75,tab_MinKomp[[Stanowisko / Position ]:[Stanowisko / Position ]],0)))</f>
        <v>n/a</v>
      </c>
      <c r="EE76" s="190" t="str">
        <f>IF(INDEX(tab_MinKomp[Testy czystości / Reinheitstests],MATCH($B75,tab_MinKomp[[Stanowisko / Position ]:[Stanowisko / Position ]],0))="n/a","n/a",EE75-INDEX(tab_MinKomp[Testy czystości / Reinheitstests],MATCH($B75,tab_MinKomp[[Stanowisko / Position ]:[Stanowisko / Position ]],0)))</f>
        <v>n/a</v>
      </c>
      <c r="EF76" s="190" t="str">
        <f>IF(INDEX(tab_MinKomp[Testy czystości / Reinheitstests],MATCH($B75,tab_MinKomp[[Stanowisko / Position ]:[Stanowisko / Position ]],0))="n/a","n/a",EF75-INDEX(tab_MinKomp[Testy czystości / Reinheitstests],MATCH($B75,tab_MinKomp[[Stanowisko / Position ]:[Stanowisko / Position ]],0)))</f>
        <v>n/a</v>
      </c>
      <c r="EG76" s="190" t="str">
        <f>IF(INDEX(tab_MinKomp[Testy czystości / Reinheitstests],MATCH($B75,tab_MinKomp[[Stanowisko / Position ]:[Stanowisko / Position ]],0))="n/a","n/a",EG75-INDEX(tab_MinKomp[Testy czystości / Reinheitstests],MATCH($B75,tab_MinKomp[[Stanowisko / Position ]:[Stanowisko / Position ]],0)))</f>
        <v>n/a</v>
      </c>
      <c r="EH76" s="190" t="str">
        <f>IF(INDEX(tab_MinKomp[Testy czystości / Reinheitstests],MATCH($B75,tab_MinKomp[[Stanowisko / Position ]:[Stanowisko / Position ]],0))="n/a","n/a",EH75-INDEX(tab_MinKomp[Testy czystości / Reinheitstests],MATCH($B75,tab_MinKomp[[Stanowisko / Position ]:[Stanowisko / Position ]],0)))</f>
        <v>n/a</v>
      </c>
      <c r="EI76" s="190" t="str">
        <f>IF(INDEX(tab_MinKomp[Testy czystości / Reinheitstests],MATCH($B75,tab_MinKomp[[Stanowisko / Position ]:[Stanowisko / Position ]],0))="n/a","n/a",EI75-INDEX(tab_MinKomp[Testy czystości / Reinheitstests],MATCH($B75,tab_MinKomp[[Stanowisko / Position ]:[Stanowisko / Position ]],0)))</f>
        <v>n/a</v>
      </c>
      <c r="EJ76" s="190" t="str">
        <f>IF(INDEX(tab_MinKomp[Testy czystości / Reinheitstests],MATCH($B75,tab_MinKomp[[Stanowisko / Position ]:[Stanowisko / Position ]],0))="n/a","n/a",EJ75-INDEX(tab_MinKomp[Testy czystości / Reinheitstests],MATCH($B75,tab_MinKomp[[Stanowisko / Position ]:[Stanowisko / Position ]],0)))</f>
        <v>n/a</v>
      </c>
      <c r="EK76" s="190" t="str">
        <f>IF(INDEX(tab_MinKomp[Testy czystości / Reinheitstests],MATCH($B75,tab_MinKomp[[Stanowisko / Position ]:[Stanowisko / Position ]],0))="n/a","n/a",EK75-INDEX(tab_MinKomp[Testy czystości / Reinheitstests],MATCH($B75,tab_MinKomp[[Stanowisko / Position ]:[Stanowisko / Position ]],0)))</f>
        <v>n/a</v>
      </c>
      <c r="EL76" s="190" t="str">
        <f>IF(INDEX(tab_MinKomp[Testy czystości / Reinheitstests],MATCH($B75,tab_MinKomp[[Stanowisko / Position ]:[Stanowisko / Position ]],0))="n/a","n/a",EL75-INDEX(tab_MinKomp[Testy czystości / Reinheitstests],MATCH($B75,tab_MinKomp[[Stanowisko / Position ]:[Stanowisko / Position ]],0)))</f>
        <v>n/a</v>
      </c>
      <c r="EM76" s="190" t="str">
        <f>IF(INDEX(tab_MinKomp[Testy czystości / Reinheitstests],MATCH($B75,tab_MinKomp[[Stanowisko / Position ]:[Stanowisko / Position ]],0))="n/a","n/a",EM75-INDEX(tab_MinKomp[Testy czystości / Reinheitstests],MATCH($B75,tab_MinKomp[[Stanowisko / Position ]:[Stanowisko / Position ]],0)))</f>
        <v>n/a</v>
      </c>
      <c r="EN76" s="190" t="str">
        <f>IF(INDEX(tab_MinKomp[Testy czystości / Reinheitstests],MATCH($B75,tab_MinKomp[[Stanowisko / Position ]:[Stanowisko / Position ]],0))="n/a","n/a",EN75-INDEX(tab_MinKomp[Testy czystości / Reinheitstests],MATCH($B75,tab_MinKomp[[Stanowisko / Position ]:[Stanowisko / Position ]],0)))</f>
        <v>n/a</v>
      </c>
      <c r="EO76" s="194" t="str">
        <f>IF(INDEX(tab_MinKomp[Konserwacja Rep],MATCH($B75,tab_MinKomp[[Stanowisko / Position ]:[Stanowisko / Position ]],0))="n/a","n/a",EO75-INDEX(tab_MinKomp[Konserwacja Rep],MATCH($B75,tab_MinKomp[[Stanowisko / Position ]:[Stanowisko / Position ]],0)))</f>
        <v>n/a</v>
      </c>
      <c r="EP76" s="194" t="str">
        <f>IF(INDEX(tab_MinKomp[[Konserwacja Engel ]],MATCH($B75,tab_MinKomp[[Stanowisko / Position ]:[Stanowisko / Position ]],0))="n/a","n/a",EP75-INDEX(tab_MinKomp[[Konserwacja Engel ]],MATCH($B75,tab_MinKomp[[Stanowisko / Position ]:[Stanowisko / Position ]],0)))</f>
        <v>n/a</v>
      </c>
      <c r="EQ76" s="194" t="str">
        <f>IF(INDEX(tab_MinKomp[Konserwacja B 50],MATCH($B75,tab_MinKomp[[Stanowisko / Position ]:[Stanowisko / Position ]],0))="n/a","n/a",EQ75-INDEX(tab_MinKomp[Konserwacja B 50],MATCH($B75,tab_MinKomp[[Stanowisko / Position ]:[Stanowisko / Position ]],0)))</f>
        <v>n/a</v>
      </c>
      <c r="ER76" s="194" t="str">
        <f>IF(INDEX(tab_MinKomp[[Konserwacja EOL ]],MATCH($B75,tab_MinKomp[[Stanowisko / Position ]:[Stanowisko / Position ]],0))="n/a","n/a",ER75-INDEX(tab_MinKomp[[Konserwacja EOL ]],MATCH($B75,tab_MinKomp[[Stanowisko / Position ]:[Stanowisko / Position ]],0)))</f>
        <v>n/a</v>
      </c>
      <c r="ES76" s="194" t="str">
        <f>IF(INDEX(tab_MinKomp[Konserwacja Branson],MATCH($B75,tab_MinKomp[[Stanowisko / Position ]:[Stanowisko / Position ]],0))="n/a","n/a",ES75-INDEX(tab_MinKomp[Konserwacja Branson],MATCH($B75,tab_MinKomp[[Stanowisko / Position ]:[Stanowisko / Position ]],0)))</f>
        <v>n/a</v>
      </c>
      <c r="ET76" s="194" t="str">
        <f>IF(INDEX(tab_MinKomp[Konserwacja coolery],MATCH($B75,tab_MinKomp[[Stanowisko / Position ]:[Stanowisko / Position ]],0))="n/a","n/a",ET75-INDEX(tab_MinKomp[Konserwacja coolery],MATCH($B75,tab_MinKomp[[Stanowisko / Position ]:[Stanowisko / Position ]],0)))</f>
        <v>n/a</v>
      </c>
      <c r="EU76" s="194" t="str">
        <f>IF(INDEX(tab_MinKomp[Konserwacja piecy],MATCH($B75,tab_MinKomp[[Stanowisko / Position ]:[Stanowisko / Position ]],0))="n/a","n/a",EU75-INDEX(tab_MinKomp[Konserwacja piecy],MATCH($B75,tab_MinKomp[[Stanowisko / Position ]:[Stanowisko / Position ]],0)))</f>
        <v>n/a</v>
      </c>
      <c r="EV76" s="194" t="str">
        <f>IF(INDEX(tab_MinKomp[Rysunek techniczny- czytanie],MATCH($B75,tab_MinKomp[[Stanowisko / Position ]:[Stanowisko / Position ]],0))="n/a","n/a",EV75-INDEX(tab_MinKomp[Rysunek techniczny- czytanie],MATCH($B75,tab_MinKomp[[Stanowisko / Position ]:[Stanowisko / Position ]],0)))</f>
        <v>n/a</v>
      </c>
      <c r="EW76" s="194" t="str">
        <f>IF(INDEX(tab_MinKomp[Elektryka],MATCH($B75,tab_MinKomp[[Stanowisko / Position ]:[Stanowisko / Position ]],0))="n/a","n/a",EW75-INDEX(tab_MinKomp[Elektryka],MATCH($B75,tab_MinKomp[[Stanowisko / Position ]:[Stanowisko / Position ]],0)))</f>
        <v>n/a</v>
      </c>
      <c r="EX76" s="194" t="str">
        <f>IF(INDEX(tab_MinKomp[Pneumatyka],MATCH($B75,tab_MinKomp[[Stanowisko / Position ]:[Stanowisko / Position ]],0))="n/a","n/a",EX75-INDEX(tab_MinKomp[Pneumatyka],MATCH($B75,tab_MinKomp[[Stanowisko / Position ]:[Stanowisko / Position ]],0)))</f>
        <v>n/a</v>
      </c>
      <c r="EY76" s="194" t="str">
        <f>IF(INDEX(tab_MinKomp[[Hydraulika ]],MATCH($B75,tab_MinKomp[[Stanowisko / Position ]:[Stanowisko / Position ]],0))="n/a","n/a",EY75-INDEX(tab_MinKomp[[Hydraulika ]],MATCH($B75,tab_MinKomp[[Stanowisko / Position ]:[Stanowisko / Position ]],0)))</f>
        <v>n/a</v>
      </c>
      <c r="EZ76" s="194" t="str">
        <f>IF(INDEX(tab_MinKomp[Podciśnienie],MATCH($B75,tab_MinKomp[[Stanowisko / Position ]:[Stanowisko / Position ]],0))="n/a","n/a",EZ75-INDEX(tab_MinKomp[Podciśnienie],MATCH($B75,tab_MinKomp[[Stanowisko / Position ]:[Stanowisko / Position ]],0)))</f>
        <v>n/a</v>
      </c>
      <c r="FA76" s="194" t="str">
        <f>IF(INDEX(tab_MinKomp[Usuwanie awarii],MATCH($B75,tab_MinKomp[[Stanowisko / Position ]:[Stanowisko / Position ]],0))="n/a","n/a",FA75-INDEX(tab_MinKomp[Usuwanie awarii],MATCH($B75,tab_MinKomp[[Stanowisko / Position ]:[Stanowisko / Position ]],0)))</f>
        <v>n/a</v>
      </c>
      <c r="FB76" s="194" t="str">
        <f>IF(INDEX(tab_MinKomp[Obsługa robotów],MATCH($B75,tab_MinKomp[[Stanowisko / Position ]:[Stanowisko / Position ]],0))="n/a","n/a",FB75-INDEX(tab_MinKomp[Obsługa robotów],MATCH($B75,tab_MinKomp[[Stanowisko / Position ]:[Stanowisko / Position ]],0)))</f>
        <v>n/a</v>
      </c>
      <c r="FC76" s="194" t="str">
        <f>IF(INDEX(tab_MinKomp[Obsługa sterowania maszyny],MATCH($B75,tab_MinKomp[[Stanowisko / Position ]:[Stanowisko / Position ]],0))="n/a","n/a",FC75-INDEX(tab_MinKomp[Obsługa sterowania maszyny],MATCH($B75,tab_MinKomp[[Stanowisko / Position ]:[Stanowisko / Position ]],0)))</f>
        <v>n/a</v>
      </c>
      <c r="FD76" s="194" t="str">
        <f>IF(INDEX(tab_MinKomp[Usuwanie przyczyn żródłowych],MATCH($B75,tab_MinKomp[[Stanowisko / Position ]:[Stanowisko / Position ]],0))="n/a","n/a",FD75-INDEX(tab_MinKomp[Usuwanie przyczyn żródłowych],MATCH($B75,tab_MinKomp[[Stanowisko / Position ]:[Stanowisko / Position ]],0)))</f>
        <v>n/a</v>
      </c>
      <c r="FE76" s="194" t="str">
        <f>IF(INDEX(tab_MinKomp[Cmms stosowanie],MATCH($B75,tab_MinKomp[[Stanowisko / Position ]:[Stanowisko / Position ]],0))="n/a","n/a",FE75-INDEX(tab_MinKomp[Cmms stosowanie],MATCH($B75,tab_MinKomp[[Stanowisko / Position ]:[Stanowisko / Position ]],0)))</f>
        <v>n/a</v>
      </c>
      <c r="FF76" s="190" t="s">
        <v>248</v>
      </c>
      <c r="FG76" s="194" t="str">
        <f>IF(INDEX(tab_MinKomp[Czyszczenie form plastikowych],MATCH($B75,tab_MinKomp[[Stanowisko / Position ]:[Stanowisko / Position ]],0))="n/a","n/a",FG75-INDEX(tab_MinKomp[Czyszczenie form plastikowych],MATCH($B75,tab_MinKomp[[Stanowisko / Position ]:[Stanowisko / Position ]],0)))</f>
        <v>n/a</v>
      </c>
      <c r="FH76" s="194" t="str">
        <f>IF(INDEX(tab_MinKomp[Wymiana form plastik],MATCH($B75,tab_MinKomp[[Stanowisko / Position ]:[Stanowisko / Position ]],0))="n/a","n/a",FH75-INDEX(tab_MinKomp[Wymiana form plastik],MATCH($B75,tab_MinKomp[[Stanowisko / Position ]:[Stanowisko / Position ]],0)))</f>
        <v>n/a</v>
      </c>
      <c r="FI76" s="194" t="str">
        <f>IF(INDEX(tab_MinKomp[Wymiana form guma],MATCH($B75,tab_MinKomp[[Stanowisko / Position ]:[Stanowisko / Position ]],0))="n/a","n/a",FI75-INDEX(tab_MinKomp[Wymiana form guma],MATCH($B75,tab_MinKomp[[Stanowisko / Position ]:[Stanowisko / Position ]],0)))</f>
        <v>n/a</v>
      </c>
      <c r="FJ76" s="194" t="str">
        <f>IF(INDEX(tab_MinKomp[Konserwacja KK],MATCH($B75,tab_MinKomp[[Stanowisko / Position ]:[Stanowisko / Position ]],0))="n/a","n/a",FJ75-INDEX(tab_MinKomp[Konserwacja KK],MATCH($B75,tab_MinKomp[[Stanowisko / Position ]:[Stanowisko / Position ]],0)))</f>
        <v>n/a</v>
      </c>
      <c r="FK76" s="194" t="str">
        <f>IF(INDEX(tab_MinKomp[Konserwacja form guma],MATCH($B75,tab_MinKomp[[Stanowisko / Position ]:[Stanowisko / Position ]],0))="n/a","n/a",FK75-INDEX(tab_MinKomp[Konserwacja form guma],MATCH($B75,tab_MinKomp[[Stanowisko / Position ]:[Stanowisko / Position ]],0)))</f>
        <v>n/a</v>
      </c>
      <c r="FL76" s="194" t="str">
        <f>IF(INDEX(tab_MinKomp[Konserwacja form plastiki],MATCH($B75,tab_MinKomp[[Stanowisko / Position ]:[Stanowisko / Position ]],0))="n/a","n/a",FL75-INDEX(tab_MinKomp[Konserwacja form plastiki],MATCH($B75,tab_MinKomp[[Stanowisko / Position ]:[Stanowisko / Position ]],0)))</f>
        <v>n/a</v>
      </c>
      <c r="FM76" s="194" t="str">
        <f>IF(INDEX(tab_MinKomp[Konserwacja Gorącego Kanału],MATCH($B75,tab_MinKomp[[Stanowisko / Position ]:[Stanowisko / Position ]],0))="n/a","n/a",FM75-INDEX(tab_MinKomp[Konserwacja Gorącego Kanału],MATCH($B75,tab_MinKomp[[Stanowisko / Position ]:[Stanowisko / Position ]],0)))</f>
        <v>n/a</v>
      </c>
      <c r="FN76" s="194" t="str">
        <f>IF(INDEX(tab_MinKomp[MS Office (Excel)],MATCH($B75,tab_MinKomp[[Stanowisko / Position ]:[Stanowisko / Position ]],0))="n/a","n/a",FN75-INDEX(tab_MinKomp[MS Office (Excel)],MATCH($B75,tab_MinKomp[[Stanowisko / Position ]:[Stanowisko / Position ]],0)))</f>
        <v>n/a</v>
      </c>
      <c r="FO76" s="194" t="str">
        <f>IF(INDEX(tab_MinKomp[MS Office (Word)],MATCH($B75,tab_MinKomp[[Stanowisko / Position ]:[Stanowisko / Position ]],0))="n/a","n/a",FO75-INDEX(tab_MinKomp[MS Office (Word)],MATCH($B75,tab_MinKomp[[Stanowisko / Position ]:[Stanowisko / Position ]],0)))</f>
        <v>n/a</v>
      </c>
      <c r="FP76" s="194" t="str">
        <f>IF(INDEX(tab_MinKomp[MS Office (Power Point)],MATCH($B75,tab_MinKomp[[Stanowisko / Position ]:[Stanowisko / Position ]],0))="n/a","n/a",FP75-INDEX(tab_MinKomp[MS Office (Power Point)],MATCH($B75,tab_MinKomp[[Stanowisko / Position ]:[Stanowisko / Position ]],0)))</f>
        <v>n/a</v>
      </c>
      <c r="FQ76" s="196" t="str">
        <f>IF(INDEX(tab_MinKomp[Język angielski / Englisch],MATCH($B75,tab_MinKomp[[Stanowisko / Position ]:[Stanowisko / Position ]],0))="n/a","n/a",FQ75-INDEX(tab_MinKomp[Język angielski / Englisch],MATCH($B75,tab_MinKomp[[Stanowisko / Position ]:[Stanowisko / Position ]],0)))</f>
        <v>n/a</v>
      </c>
      <c r="FR76" s="196" t="str">
        <f>IF(INDEX(tab_MinKomp[Język niemiecki / Deutsch],MATCH($B75,tab_MinKomp[[Stanowisko / Position ]:[Stanowisko / Position ]],0))="n/a","n/a",FR75-INDEX(tab_MinKomp[Język niemiecki / Deutsch],MATCH($B75,tab_MinKomp[[Stanowisko / Position ]:[Stanowisko / Position ]],0)))</f>
        <v>n/a</v>
      </c>
      <c r="FS76" s="194">
        <v>0</v>
      </c>
      <c r="FT76" s="194">
        <f>IF(INDEX(tab_MinKomp[Znajomość procesów z obszaru / Kenntiss der prozesse in dem Bereich],MATCH($B75,tab_MinKomp[[Stanowisko / Position ]:[Stanowisko / Position ]],0))="n/a","n/a",FT75-INDEX(tab_MinKomp[Znajomość procesów z obszaru / Kenntiss der prozesse in dem Bereich],MATCH($B75,tab_MinKomp[[Stanowisko / Position ]:[Stanowisko / Position ]],0)))</f>
        <v>0</v>
      </c>
      <c r="FU76" s="194">
        <f>IF(INDEX(tab_MinKomp[optymalizacja procesów / Prozessoptymalisierung],MATCH($B75,tab_MinKomp[[Stanowisko / Position ]:[Stanowisko / Position ]],0))="n/a","n/a",FU75-INDEX(tab_MinKomp[optymalizacja procesów / Prozessoptymalisierung],MATCH($B75,tab_MinKomp[[Stanowisko / Position ]:[Stanowisko / Position ]],0)))</f>
        <v>0</v>
      </c>
      <c r="FV76" s="194">
        <f>IF(INDEX(tab_MinKomp[Umiejętności szkoleniowe / Trainingsfähigkeiten],MATCH($B75,tab_MinKomp[[Stanowisko / Position ]:[Stanowisko / Position ]],0))="n/a","n/a",FV75-INDEX(tab_MinKomp[Umiejętności szkoleniowe / Trainingsfähigkeiten],MATCH($B75,tab_MinKomp[[Stanowisko / Position ]:[Stanowisko / Position ]],0)))</f>
        <v>1</v>
      </c>
      <c r="FW76" s="194">
        <f>IF(INDEX(tab_MinKomp[Analityczne myślenie, podejście / Analitysches Denken, Einstellung],MATCH($B75,tab_MinKomp[[Stanowisko / Position ]:[Stanowisko / Position ]],0))="n/a","n/a",FW75-INDEX(tab_MinKomp[Analityczne myślenie, podejście / Analitysches Denken, Einstellung],MATCH($B75,tab_MinKomp[[Stanowisko / Position ]:[Stanowisko / Position ]],0)))</f>
        <v>1</v>
      </c>
      <c r="FX76" s="194">
        <f>IF(INDEX(tab_MinKomp[Dokładność, precyzja w dzialaniu / Genauigkeit, Präzision in die Arbeit],MATCH($B75,tab_MinKomp[[Stanowisko / Position ]:[Stanowisko / Position ]],0))="n/a","n/a",FX75-INDEX(tab_MinKomp[Dokładność, precyzja w dzialaniu / Genauigkeit, Präzision in die Arbeit],MATCH($B75,tab_MinKomp[[Stanowisko / Position ]:[Stanowisko / Position ]],0)))</f>
        <v>0</v>
      </c>
      <c r="FY76" s="194">
        <f>IF(INDEX(tab_MinKomp[Dyspozycyjność / Verfügbarkeit],MATCH($B75,tab_MinKomp[[Stanowisko / Position ]:[Stanowisko / Position ]],0))="n/a","n/a",FY75-INDEX(tab_MinKomp[Dyspozycyjność / Verfügbarkeit],MATCH($B75,tab_MinKomp[[Stanowisko / Position ]:[Stanowisko / Position ]],0)))</f>
        <v>0</v>
      </c>
      <c r="FZ76" s="194">
        <f>IF(INDEX(tab_MinKomp[Zaangażowanie / 
Engagement],MATCH($B75,tab_MinKomp[[Stanowisko / Position ]:[Stanowisko / Position ]],0))="n/a","n/a",FZ75-INDEX(tab_MinKomp[Zaangażowanie / 
Engagement],MATCH($B75,tab_MinKomp[[Stanowisko / Position ]:[Stanowisko / Position ]],0)))</f>
        <v>0</v>
      </c>
      <c r="GA76" s="194" t="str">
        <f>IF(INDEX(tab_MinKomp[Konserwacja form guma],MATCH($B75,tab_MinKomp[[Stanowisko / Position ]:[Stanowisko / Position ]],0))="n/a","n/a",GA75-INDEX(tab_MinKomp[Konserwacja form guma],MATCH($B75,tab_MinKomp[[Stanowisko / Position ]:[Stanowisko / Position ]],0)))</f>
        <v>n/a</v>
      </c>
      <c r="GB76" s="194" t="str">
        <f>IF(INDEX(tab_MinKomp[Konserwacja form plastiki],MATCH($B75,tab_MinKomp[[Stanowisko / Position ]:[Stanowisko / Position ]],0))="n/a","n/a",GB75-INDEX(tab_MinKomp[Konserwacja form plastiki],MATCH($B75,tab_MinKomp[[Stanowisko / Position ]:[Stanowisko / Position ]],0)))</f>
        <v>n/a</v>
      </c>
      <c r="GC76" s="194">
        <f>IF(INDEX(tab_MinKomp[Elastyczność w działaniu],MATCH($B75,tab_MinKomp[[Stanowisko / Position ]:[Stanowisko / Position ]],0))="n/a","n/a",GC75-INDEX(tab_MinKomp[Elastyczność w działaniu],MATCH($B75,tab_MinKomp[[Stanowisko / Position ]:[Stanowisko / Position ]],0)))</f>
        <v>0</v>
      </c>
      <c r="GD76" s="194">
        <f>IF(INDEX(tab_MinKomp[Komunikatywność],MATCH($B75,tab_MinKomp[[Stanowisko / Position ]:[Stanowisko / Position ]],0))="n/a","n/a",GD75-INDEX(tab_MinKomp[Komunikatywność],MATCH($B75,tab_MinKomp[[Stanowisko / Position ]:[Stanowisko / Position ]],0)))</f>
        <v>1</v>
      </c>
      <c r="GE76" s="193" t="str">
        <f>IF(INDEX(tab_MinKomp[Motywowanie i budowanie zaangażowania zespołu],MATCH($B75,tab_MinKomp[[Stanowisko / Position ]:[Stanowisko / Position ]],0))="n/a","n/a",GE75-INDEX(tab_MinKomp[Motywowanie i budowanie zaangażowania zespołu],MATCH($B75,tab_MinKomp[[Stanowisko / Position ]:[Stanowisko / Position ]],0)))</f>
        <v>n/a</v>
      </c>
      <c r="GF76" s="186" t="s">
        <v>248</v>
      </c>
      <c r="GG76" s="186" t="s">
        <v>248</v>
      </c>
      <c r="GH76" s="186" t="s">
        <v>248</v>
      </c>
      <c r="GI76" s="186" t="s">
        <v>248</v>
      </c>
      <c r="GJ76" s="186" t="s">
        <v>248</v>
      </c>
      <c r="GK76" s="186" t="s">
        <v>248</v>
      </c>
      <c r="GL76" s="186" t="s">
        <v>248</v>
      </c>
      <c r="GM76" s="186" t="s">
        <v>248</v>
      </c>
      <c r="GN76" s="186" t="s">
        <v>248</v>
      </c>
      <c r="GO76" s="186" t="s">
        <v>248</v>
      </c>
      <c r="GP76" s="186" t="s">
        <v>248</v>
      </c>
      <c r="GQ76" s="186" t="s">
        <v>248</v>
      </c>
      <c r="GR76" s="186" t="s">
        <v>248</v>
      </c>
      <c r="GS76" s="186" t="s">
        <v>248</v>
      </c>
      <c r="GT76" s="186" t="s">
        <v>248</v>
      </c>
      <c r="GU76" s="186" t="s">
        <v>248</v>
      </c>
      <c r="GV76" s="186" t="s">
        <v>248</v>
      </c>
      <c r="GW76" s="186" t="s">
        <v>248</v>
      </c>
      <c r="GX76" s="186" t="s">
        <v>248</v>
      </c>
      <c r="GY76" s="186" t="s">
        <v>248</v>
      </c>
      <c r="GZ76" s="261" t="s">
        <v>248</v>
      </c>
      <c r="HA76" s="261" t="s">
        <v>248</v>
      </c>
      <c r="HB76" s="191">
        <f>SUM(G76:GE76)/(HB75-(SUM(G76:GE76)))</f>
        <v>0.10169491525423729</v>
      </c>
    </row>
    <row r="77" spans="1:211" ht="24.9" customHeight="1" x14ac:dyDescent="0.3">
      <c r="A77" s="105" t="s">
        <v>321</v>
      </c>
      <c r="B77" s="105" t="s">
        <v>315</v>
      </c>
      <c r="C77" s="105" t="s">
        <v>398</v>
      </c>
      <c r="D77" s="105">
        <v>1270</v>
      </c>
      <c r="E77" s="394" t="s">
        <v>417</v>
      </c>
      <c r="F77" s="185" t="s">
        <v>374</v>
      </c>
      <c r="G77" s="186">
        <v>2</v>
      </c>
      <c r="H77" s="186">
        <v>1</v>
      </c>
      <c r="I77" s="186">
        <v>2</v>
      </c>
      <c r="J77" s="186">
        <v>1</v>
      </c>
      <c r="K77" s="186">
        <v>1</v>
      </c>
      <c r="L77" s="186" t="s">
        <v>248</v>
      </c>
      <c r="M77" s="186" t="s">
        <v>248</v>
      </c>
      <c r="N77" s="186" t="s">
        <v>248</v>
      </c>
      <c r="O77" s="186">
        <v>1</v>
      </c>
      <c r="P77" s="186">
        <v>1</v>
      </c>
      <c r="Q77" s="186" t="s">
        <v>248</v>
      </c>
      <c r="R77" s="186" t="s">
        <v>248</v>
      </c>
      <c r="S77" s="186" t="s">
        <v>248</v>
      </c>
      <c r="T77" s="186" t="s">
        <v>248</v>
      </c>
      <c r="U77" s="186" t="s">
        <v>248</v>
      </c>
      <c r="V77" s="186" t="s">
        <v>248</v>
      </c>
      <c r="W77" s="186" t="s">
        <v>248</v>
      </c>
      <c r="X77" s="186" t="s">
        <v>248</v>
      </c>
      <c r="Y77" s="186" t="s">
        <v>248</v>
      </c>
      <c r="Z77" s="186" t="s">
        <v>248</v>
      </c>
      <c r="AA77" s="186" t="s">
        <v>248</v>
      </c>
      <c r="AB77" s="186" t="s">
        <v>248</v>
      </c>
      <c r="AC77" s="186" t="s">
        <v>248</v>
      </c>
      <c r="AD77" s="186" t="s">
        <v>248</v>
      </c>
      <c r="AE77" s="186" t="s">
        <v>248</v>
      </c>
      <c r="AF77" s="186" t="s">
        <v>248</v>
      </c>
      <c r="AG77" s="186" t="s">
        <v>248</v>
      </c>
      <c r="AH77" s="186" t="s">
        <v>248</v>
      </c>
      <c r="AI77" s="186" t="s">
        <v>248</v>
      </c>
      <c r="AJ77" s="186" t="s">
        <v>248</v>
      </c>
      <c r="AK77" s="186" t="s">
        <v>248</v>
      </c>
      <c r="AL77" s="186">
        <v>1</v>
      </c>
      <c r="AM77" s="186" t="s">
        <v>248</v>
      </c>
      <c r="AN77" s="186" t="s">
        <v>248</v>
      </c>
      <c r="AO77" s="186">
        <v>2</v>
      </c>
      <c r="AP77" s="186" t="s">
        <v>248</v>
      </c>
      <c r="AQ77" s="186">
        <v>2</v>
      </c>
      <c r="AR77" s="186" t="s">
        <v>248</v>
      </c>
      <c r="AS77" s="186" t="s">
        <v>248</v>
      </c>
      <c r="AT77" s="186" t="s">
        <v>248</v>
      </c>
      <c r="AU77" s="186" t="s">
        <v>248</v>
      </c>
      <c r="AV77" s="186">
        <v>2</v>
      </c>
      <c r="AW77" s="186">
        <v>1</v>
      </c>
      <c r="AX77" s="186" t="s">
        <v>248</v>
      </c>
      <c r="AY77" s="186" t="s">
        <v>248</v>
      </c>
      <c r="AZ77" s="186" t="s">
        <v>248</v>
      </c>
      <c r="BA77" s="186" t="s">
        <v>248</v>
      </c>
      <c r="BB77" s="186" t="s">
        <v>248</v>
      </c>
      <c r="BC77" s="186" t="s">
        <v>248</v>
      </c>
      <c r="BD77" s="186" t="s">
        <v>248</v>
      </c>
      <c r="BE77" s="186" t="s">
        <v>248</v>
      </c>
      <c r="BF77" s="186" t="s">
        <v>248</v>
      </c>
      <c r="BG77" s="186" t="s">
        <v>248</v>
      </c>
      <c r="BH77" s="186" t="s">
        <v>248</v>
      </c>
      <c r="BI77" s="186" t="s">
        <v>248</v>
      </c>
      <c r="BJ77" s="186" t="s">
        <v>248</v>
      </c>
      <c r="BK77" s="186" t="s">
        <v>248</v>
      </c>
      <c r="BL77" s="186" t="s">
        <v>248</v>
      </c>
      <c r="BM77" s="186" t="s">
        <v>248</v>
      </c>
      <c r="BN77" s="186" t="s">
        <v>248</v>
      </c>
      <c r="BO77" s="186" t="s">
        <v>248</v>
      </c>
      <c r="BP77" s="186" t="s">
        <v>248</v>
      </c>
      <c r="BQ77" s="186" t="s">
        <v>248</v>
      </c>
      <c r="BR77" s="186" t="s">
        <v>248</v>
      </c>
      <c r="BS77" s="186">
        <v>2</v>
      </c>
      <c r="BT77" s="186" t="s">
        <v>248</v>
      </c>
      <c r="BU77" s="186">
        <v>2</v>
      </c>
      <c r="BV77" s="186" t="s">
        <v>248</v>
      </c>
      <c r="BW77" s="186">
        <v>2</v>
      </c>
      <c r="BX77" s="186">
        <v>2</v>
      </c>
      <c r="BY77" s="186" t="s">
        <v>248</v>
      </c>
      <c r="BZ77" s="186">
        <v>2</v>
      </c>
      <c r="CA77" s="186" t="s">
        <v>248</v>
      </c>
      <c r="CB77" s="186">
        <v>2</v>
      </c>
      <c r="CC77" s="186" t="s">
        <v>248</v>
      </c>
      <c r="CD77" s="186">
        <v>3</v>
      </c>
      <c r="CE77" s="186">
        <v>1</v>
      </c>
      <c r="CF77" s="186"/>
      <c r="CG77" s="186">
        <v>1</v>
      </c>
      <c r="CH77" s="186" t="s">
        <v>248</v>
      </c>
      <c r="CI77" s="186" t="s">
        <v>248</v>
      </c>
      <c r="CJ77" s="186" t="s">
        <v>248</v>
      </c>
      <c r="CK77" s="186" t="s">
        <v>248</v>
      </c>
      <c r="CL77" s="186" t="s">
        <v>248</v>
      </c>
      <c r="CM77" s="186" t="s">
        <v>248</v>
      </c>
      <c r="CN77" s="186" t="s">
        <v>248</v>
      </c>
      <c r="CO77" s="186" t="s">
        <v>248</v>
      </c>
      <c r="CP77" s="186" t="s">
        <v>248</v>
      </c>
      <c r="CQ77" s="186" t="s">
        <v>248</v>
      </c>
      <c r="CR77" s="186" t="s">
        <v>248</v>
      </c>
      <c r="CS77" s="186" t="s">
        <v>248</v>
      </c>
      <c r="CT77" s="186" t="s">
        <v>248</v>
      </c>
      <c r="CU77" s="186" t="s">
        <v>248</v>
      </c>
      <c r="CV77" s="186" t="s">
        <v>248</v>
      </c>
      <c r="CW77" s="186">
        <v>2</v>
      </c>
      <c r="CX77" s="186" t="s">
        <v>248</v>
      </c>
      <c r="CY77" s="186" t="s">
        <v>248</v>
      </c>
      <c r="CZ77" s="186" t="s">
        <v>248</v>
      </c>
      <c r="DA77" s="186" t="s">
        <v>248</v>
      </c>
      <c r="DB77" s="186" t="s">
        <v>248</v>
      </c>
      <c r="DC77" s="186" t="s">
        <v>248</v>
      </c>
      <c r="DD77" s="186" t="s">
        <v>248</v>
      </c>
      <c r="DE77" s="186" t="s">
        <v>248</v>
      </c>
      <c r="DF77" s="186">
        <v>1</v>
      </c>
      <c r="DG77" s="186" t="s">
        <v>248</v>
      </c>
      <c r="DH77" s="186" t="s">
        <v>248</v>
      </c>
      <c r="DI77" s="186" t="s">
        <v>248</v>
      </c>
      <c r="DJ77" s="186" t="s">
        <v>248</v>
      </c>
      <c r="DK77" s="186" t="s">
        <v>248</v>
      </c>
      <c r="DL77" s="186" t="s">
        <v>248</v>
      </c>
      <c r="DM77" s="186" t="s">
        <v>248</v>
      </c>
      <c r="DN77" s="186" t="s">
        <v>248</v>
      </c>
      <c r="DO77" s="186" t="s">
        <v>248</v>
      </c>
      <c r="DP77" s="186" t="s">
        <v>248</v>
      </c>
      <c r="DQ77" s="186" t="s">
        <v>248</v>
      </c>
      <c r="DR77" s="186" t="s">
        <v>248</v>
      </c>
      <c r="DS77" s="186" t="s">
        <v>248</v>
      </c>
      <c r="DT77" s="186" t="s">
        <v>248</v>
      </c>
      <c r="DU77" s="186" t="s">
        <v>248</v>
      </c>
      <c r="DV77" s="186" t="s">
        <v>248</v>
      </c>
      <c r="DW77" s="186" t="s">
        <v>248</v>
      </c>
      <c r="DX77" s="186" t="s">
        <v>248</v>
      </c>
      <c r="DY77" s="186" t="s">
        <v>248</v>
      </c>
      <c r="DZ77" s="186" t="s">
        <v>248</v>
      </c>
      <c r="EA77" s="186" t="s">
        <v>248</v>
      </c>
      <c r="EB77" s="186" t="s">
        <v>248</v>
      </c>
      <c r="EC77" s="186" t="s">
        <v>248</v>
      </c>
      <c r="ED77" s="186" t="s">
        <v>248</v>
      </c>
      <c r="EE77" s="186" t="s">
        <v>248</v>
      </c>
      <c r="EF77" s="186" t="s">
        <v>248</v>
      </c>
      <c r="EG77" s="186" t="s">
        <v>248</v>
      </c>
      <c r="EH77" s="186" t="s">
        <v>248</v>
      </c>
      <c r="EI77" s="186" t="s">
        <v>248</v>
      </c>
      <c r="EJ77" s="186" t="s">
        <v>248</v>
      </c>
      <c r="EK77" s="186" t="s">
        <v>248</v>
      </c>
      <c r="EL77" s="184" t="s">
        <v>248</v>
      </c>
      <c r="EM77" s="184" t="s">
        <v>248</v>
      </c>
      <c r="EN77" s="184" t="s">
        <v>248</v>
      </c>
      <c r="EO77" s="186" t="s">
        <v>248</v>
      </c>
      <c r="EP77" s="186" t="s">
        <v>248</v>
      </c>
      <c r="EQ77" s="186" t="s">
        <v>248</v>
      </c>
      <c r="ER77" s="186" t="s">
        <v>248</v>
      </c>
      <c r="ES77" s="186" t="s">
        <v>248</v>
      </c>
      <c r="ET77" s="186" t="s">
        <v>248</v>
      </c>
      <c r="EU77" s="186" t="s">
        <v>248</v>
      </c>
      <c r="EV77" s="186" t="s">
        <v>248</v>
      </c>
      <c r="EW77" s="186" t="s">
        <v>248</v>
      </c>
      <c r="EX77" s="186" t="s">
        <v>248</v>
      </c>
      <c r="EY77" s="186" t="s">
        <v>248</v>
      </c>
      <c r="EZ77" s="186" t="s">
        <v>248</v>
      </c>
      <c r="FA77" s="186" t="s">
        <v>248</v>
      </c>
      <c r="FB77" s="186" t="s">
        <v>248</v>
      </c>
      <c r="FC77" s="186" t="s">
        <v>248</v>
      </c>
      <c r="FD77" s="186" t="s">
        <v>248</v>
      </c>
      <c r="FE77" s="186" t="s">
        <v>248</v>
      </c>
      <c r="FF77" s="186" t="s">
        <v>248</v>
      </c>
      <c r="FG77" s="186" t="s">
        <v>248</v>
      </c>
      <c r="FH77" s="186" t="s">
        <v>248</v>
      </c>
      <c r="FI77" s="186" t="s">
        <v>248</v>
      </c>
      <c r="FJ77" s="186" t="s">
        <v>248</v>
      </c>
      <c r="FK77" s="186" t="s">
        <v>248</v>
      </c>
      <c r="FL77" s="186" t="s">
        <v>248</v>
      </c>
      <c r="FM77" s="186" t="s">
        <v>248</v>
      </c>
      <c r="FN77" s="186" t="s">
        <v>248</v>
      </c>
      <c r="FO77" s="186" t="s">
        <v>248</v>
      </c>
      <c r="FP77" s="186" t="s">
        <v>248</v>
      </c>
      <c r="FQ77" s="187" t="s">
        <v>248</v>
      </c>
      <c r="FR77" s="187" t="s">
        <v>248</v>
      </c>
      <c r="FS77" s="186">
        <v>2</v>
      </c>
      <c r="FT77" s="186">
        <v>2</v>
      </c>
      <c r="FU77" s="186">
        <v>1</v>
      </c>
      <c r="FV77" s="186">
        <v>2</v>
      </c>
      <c r="FW77" s="186">
        <v>2</v>
      </c>
      <c r="FX77" s="186">
        <v>2</v>
      </c>
      <c r="FY77" s="186">
        <v>2</v>
      </c>
      <c r="FZ77" s="186">
        <v>2</v>
      </c>
      <c r="GA77" s="186" t="s">
        <v>248</v>
      </c>
      <c r="GB77" s="186" t="s">
        <v>248</v>
      </c>
      <c r="GC77" s="186">
        <v>2</v>
      </c>
      <c r="GD77" s="186">
        <v>2</v>
      </c>
      <c r="GE77" s="186" t="s">
        <v>248</v>
      </c>
      <c r="GF77" s="186" t="s">
        <v>248</v>
      </c>
      <c r="GG77" s="186" t="s">
        <v>248</v>
      </c>
      <c r="GH77" s="186" t="s">
        <v>248</v>
      </c>
      <c r="GI77" s="186" t="s">
        <v>248</v>
      </c>
      <c r="GJ77" s="186" t="s">
        <v>248</v>
      </c>
      <c r="GK77" s="186" t="s">
        <v>248</v>
      </c>
      <c r="GL77" s="186" t="s">
        <v>248</v>
      </c>
      <c r="GM77" s="186" t="s">
        <v>248</v>
      </c>
      <c r="GN77" s="186" t="s">
        <v>248</v>
      </c>
      <c r="GO77" s="186" t="s">
        <v>248</v>
      </c>
      <c r="GP77" s="186" t="s">
        <v>248</v>
      </c>
      <c r="GQ77" s="186" t="s">
        <v>248</v>
      </c>
      <c r="GR77" s="186" t="s">
        <v>248</v>
      </c>
      <c r="GS77" s="186" t="s">
        <v>248</v>
      </c>
      <c r="GT77" s="186" t="s">
        <v>248</v>
      </c>
      <c r="GU77" s="186" t="s">
        <v>248</v>
      </c>
      <c r="GV77" s="186" t="s">
        <v>248</v>
      </c>
      <c r="GW77" s="186" t="s">
        <v>248</v>
      </c>
      <c r="GX77" s="186" t="s">
        <v>248</v>
      </c>
      <c r="GY77" s="186" t="s">
        <v>248</v>
      </c>
      <c r="GZ77" s="261" t="s">
        <v>248</v>
      </c>
      <c r="HA77" s="261" t="s">
        <v>248</v>
      </c>
      <c r="HB77" s="188">
        <f>SUM(G77:GE77)</f>
        <v>56</v>
      </c>
    </row>
    <row r="78" spans="1:211" ht="24.9" customHeight="1" thickBot="1" x14ac:dyDescent="0.35">
      <c r="A78" s="108" t="str">
        <f>A77</f>
        <v>Prod.-Q-5</v>
      </c>
      <c r="B78" s="108" t="str">
        <f>B77</f>
        <v>Pracownik Produkcji</v>
      </c>
      <c r="C78" s="108" t="str">
        <f>C77</f>
        <v>ŁB</v>
      </c>
      <c r="D78" s="108">
        <f>D77</f>
        <v>1270</v>
      </c>
      <c r="E78" s="395"/>
      <c r="F78" s="189" t="s">
        <v>375</v>
      </c>
      <c r="G78" s="192">
        <f>IF(INDEX(tab_MinKomp[Przepisy BHP / BHP Vorschriften],MATCH($B77,tab_MinKomp[[Stanowisko / Position ]:[Stanowisko / Position ]],0))="n/a","n/a",G77-INDEX(tab_MinKomp[Przepisy BHP / BHP Vorschriften],MATCH($B77,tab_MinKomp[[Stanowisko / Position ]:[Stanowisko / Position ]],0)))</f>
        <v>0</v>
      </c>
      <c r="H78" s="193">
        <f>IF(INDEX(tab_MinKomp[Przepisy PPOŻ / Brandschutzbestimmungen],MATCH($B77,tab_MinKomp[[Stanowisko / Position ]:[Stanowisko / Position ]],0))="n/a","n/a",H77-INDEX(tab_MinKomp[Przepisy PPOŻ / Brandschutzbestimmungen],MATCH($B77,tab_MinKomp[[Stanowisko / Position ]:[Stanowisko / Position ]],0)))</f>
        <v>0</v>
      </c>
      <c r="I78" s="193">
        <f>IF(INDEX(tab_MinKomp[Ryzyko zawodowe na stanowiskach pracyv/ Berufliche Risiken an Arbeitsstellen],MATCH($B77,tab_MinKomp[[Stanowisko / Position ]:[Stanowisko / Position ]],0))="n/a","n/a",I77-INDEX(tab_MinKomp[Ryzyko zawodowe na stanowiskach pracyv/ Berufliche Risiken an Arbeitsstellen],MATCH($B77,tab_MinKomp[[Stanowisko / Position ]:[Stanowisko / Position ]],0)))</f>
        <v>0</v>
      </c>
      <c r="J78" s="193">
        <f>IF(INDEX(tab_MinKomp[Gospodarka substancjami niebezpiecznymi / Gefahrstoffmanagement],MATCH($B77,tab_MinKomp[[Stanowisko / Position ]:[Stanowisko / Position ]],0))="n/a","n/a",J77-INDEX(tab_MinKomp[Gospodarka substancjami niebezpiecznymi / Gefahrstoffmanagement],MATCH($B77,tab_MinKomp[[Stanowisko / Position ]:[Stanowisko / Position ]],0)))</f>
        <v>0</v>
      </c>
      <c r="K78" s="193">
        <f>IF(INDEX(tab_MinKomp[Gospodarka odpadami / Abfallwirtschaft],MATCH($B77,tab_MinKomp[[Stanowisko / Position ]:[Stanowisko / Position ]],0))="n/a","n/a",K77-INDEX(tab_MinKomp[Gospodarka odpadami / Abfallwirtschaft],MATCH($B77,tab_MinKomp[[Stanowisko / Position ]:[Stanowisko / Position ]],0)))</f>
        <v>0</v>
      </c>
      <c r="L78" s="194" t="str">
        <f>IF(INDEX(tab_MinKomp[Przepisy kodeksu pracy / Bestimmungen des Arbeitsgesetzes],MATCH($B77,tab_MinKomp[[Stanowisko / Position ]:[Stanowisko / Position ]],0))="n/a","n/a",L77-INDEX(tab_MinKomp[Przepisy kodeksu pracy / Bestimmungen des Arbeitsgesetzes],MATCH($B77,tab_MinKomp[[Stanowisko / Position ]:[Stanowisko / Position ]],0)))</f>
        <v>n/a</v>
      </c>
      <c r="M78" s="195" t="str">
        <f>IF(INDEX(tab_MinKomp[Przepisy o ub.społ. ZUS  / Sozialversicherungsvorschriften],MATCH($B77,tab_MinKomp[[Stanowisko / Position ]:[Stanowisko / Position ]],0))="n/a","n/a",M77-INDEX(tab_MinKomp[Przepisy o ub.społ. ZUS  / Sozialversicherungsvorschriften],MATCH($B77,tab_MinKomp[[Stanowisko / Position ]:[Stanowisko / Position ]],0)))</f>
        <v>n/a</v>
      </c>
      <c r="N78" s="194" t="str">
        <f>IF(INDEX(tab_MinKomp[PRZEPISY O PDOF /persönlich Einkommensteuergesetz ],MATCH($B77,tab_MinKomp[[Stanowisko / Position ]:[Stanowisko / Position ]],0))="n/a","n/a",N77-INDEX(tab_MinKomp[PRZEPISY O PDOF /persönlich Einkommensteuergesetz ],MATCH($B77,tab_MinKomp[[Stanowisko / Position ]:[Stanowisko / Position ]],0)))</f>
        <v>n/a</v>
      </c>
      <c r="O78" s="194">
        <f>IF(INDEX(tab_MinKomp[Regulamin pracy / Arbeitsordnung],MATCH($B77,tab_MinKomp[[Stanowisko / Position ]:[Stanowisko / Position ]],0))="n/a","n/a",O77-INDEX(tab_MinKomp[Regulamin pracy / Arbeitsordnung],MATCH($B77,tab_MinKomp[[Stanowisko / Position ]:[Stanowisko / Position ]],0)))</f>
        <v>0</v>
      </c>
      <c r="P78" s="194">
        <f>IF(INDEX(tab_MinKomp[Regulamin wynagradzania / Vergütungsordnung],MATCH($B77,tab_MinKomp[[Stanowisko / Position ]:[Stanowisko / Position ]],0))="n/a","n/a",P77-INDEX(tab_MinKomp[Regulamin wynagradzania / Vergütungsordnung],MATCH($B77,tab_MinKomp[[Stanowisko / Position ]:[Stanowisko / Position ]],0)))</f>
        <v>0</v>
      </c>
      <c r="Q78" s="194" t="str">
        <f>IF(INDEX(tab_MinKomp[System R2PŁATNIK PRO: Płace / Lohnabrechnung],MATCH($B77,tab_MinKomp[[Stanowisko / Position ]:[Stanowisko / Position ]],0))="n/a","n/a",Q77-INDEX(tab_MinKomp[System R2PŁATNIK PRO: Płace / Lohnabrechnung],MATCH($B77,tab_MinKomp[[Stanowisko / Position ]:[Stanowisko / Position ]],0)))</f>
        <v>n/a</v>
      </c>
      <c r="R78" s="194" t="str">
        <f>IF(INDEX(tab_MinKomp[SystemR2PŁATNIK PRO: KADRY / Personaldaten],MATCH($B77,tab_MinKomp[[Stanowisko / Position ]:[Stanowisko / Position ]],0))="n/a","n/a",R77-INDEX(tab_MinKomp[SystemR2PŁATNIK PRO: KADRY / Personaldaten],MATCH($B77,tab_MinKomp[[Stanowisko / Position ]:[Stanowisko / Position ]],0)))</f>
        <v>n/a</v>
      </c>
      <c r="S78" s="194" t="str">
        <f>IF(INDEX(tab_MinKomp[SYSTEM R2PŁATNIK PRO: zarządzanie pracownikami / Arbeitsverwaltung],MATCH($B77,tab_MinKomp[[Stanowisko / Position ]:[Stanowisko / Position ]],0))="n/a","n/a",S77-INDEX(tab_MinKomp[SYSTEM R2PŁATNIK PRO: zarządzanie pracownikami / Arbeitsverwaltung],MATCH($B77,tab_MinKomp[[Stanowisko / Position ]:[Stanowisko / Position ]],0)))</f>
        <v>n/a</v>
      </c>
      <c r="T78" s="194" t="str">
        <f>IF(INDEX(tab_MinKomp[Doradztwo, wsparcie personalne / Personalberatung und Unterstützung],MATCH($B77,tab_MinKomp[[Stanowisko / Position ]:[Stanowisko / Position ]],0))="n/a","n/a",T77-INDEX(tab_MinKomp[Doradztwo, wsparcie personalne / Personalberatung und Unterstützung],MATCH($B77,tab_MinKomp[[Stanowisko / Position ]:[Stanowisko / Position ]],0)))</f>
        <v>n/a</v>
      </c>
      <c r="U78" s="194" t="str">
        <f>IF(INDEX(tab_MinKomp[Przepisy o podatku VAT / MwSt.- Gesetz],MATCH($B77,tab_MinKomp[[Stanowisko / Position ]:[Stanowisko / Position ]],0))="n/a","n/a",U77-INDEX(tab_MinKomp[Przepisy o podatku VAT / MwSt.- Gesetz],MATCH($B77,tab_MinKomp[[Stanowisko / Position ]:[Stanowisko / Position ]],0)))</f>
        <v>n/a</v>
      </c>
      <c r="V78" s="194" t="str">
        <f>IF(INDEX(tab_MinKomp[PrzepisyPDOP / geschäftlich Einkommensteuergesetz],MATCH($B77,tab_MinKomp[[Stanowisko / Position ]:[Stanowisko / Position ]],0))="n/a","n/a",V77-INDEX(tab_MinKomp[PrzepisyPDOP / geschäftlich Einkommensteuergesetz],MATCH($B77,tab_MinKomp[[Stanowisko / Position ]:[Stanowisko / Position ]],0)))</f>
        <v>n/a</v>
      </c>
      <c r="W78" s="194" t="str">
        <f>IF(INDEX(tab_MinKomp[System BAAN / FINANSE (FIBU)],MATCH($B77,tab_MinKomp[[Stanowisko / Position ]:[Stanowisko / Position ]],0))="n/a","n/a",W77-INDEX(tab_MinKomp[System BAAN / FINANSE (FIBU)],MATCH($B77,tab_MinKomp[[Stanowisko / Position ]:[Stanowisko / Position ]],0)))</f>
        <v>n/a</v>
      </c>
      <c r="X78" s="194" t="str">
        <f>IF(INDEX(tab_MinKomp[Systemy pomocnicze / Hilfssysteme(STOCKPROGRAM, KALK2000 etc.)],MATCH($B77,tab_MinKomp[[Stanowisko / Position ]:[Stanowisko / Position ]],0))="n/a","n/a",X77-INDEX(tab_MinKomp[Systemy pomocnicze / Hilfssysteme(STOCKPROGRAM, KALK2000 etc.)],MATCH($B77,tab_MinKomp[[Stanowisko / Position ]:[Stanowisko / Position ]],0)))</f>
        <v>n/a</v>
      </c>
      <c r="Y78" s="194" t="str">
        <f>IF(INDEX(tab_MinKomp[Polityka rachunkowości / Buchführungspolitik],MATCH($B77,tab_MinKomp[[Stanowisko / Position ]:[Stanowisko / Position ]],0))="n/a","n/a",Y77-INDEX(tab_MinKomp[Polityka rachunkowości / Buchführungspolitik],MATCH($B77,tab_MinKomp[[Stanowisko / Position ]:[Stanowisko / Position ]],0)))</f>
        <v>n/a</v>
      </c>
      <c r="Z78" s="194" t="str">
        <f>IF(INDEX(tab_MinKomp[Ustawa o rachunkowości / Rechnungslegungsgesetz],MATCH($B77,tab_MinKomp[[Stanowisko / Position ]:[Stanowisko / Position ]],0))="n/a","n/a",Z77-INDEX(tab_MinKomp[Ustawa o rachunkowości / Rechnungslegungsgesetz],MATCH($B77,tab_MinKomp[[Stanowisko / Position ]:[Stanowisko / Position ]],0)))</f>
        <v>n/a</v>
      </c>
      <c r="AA78" s="194" t="str">
        <f>IF(INDEX(tab_MinKomp[WORKFLOW - TS-100],MATCH($B77,tab_MinKomp[[Stanowisko / Position ]:[Stanowisko / Position ]],0))="n/a","n/a",AA77-INDEX(tab_MinKomp[WORKFLOW - TS-100],MATCH($B77,tab_MinKomp[[Stanowisko / Position ]:[Stanowisko / Position ]],0)))</f>
        <v>n/a</v>
      </c>
      <c r="AB78" s="194" t="str">
        <f>IF(INDEX(tab_MinKomp[WORKFLOW - SFMS],MATCH($B77,tab_MinKomp[[Stanowisko / Position ]:[Stanowisko / Position ]],0))="n/a","n/a",AB77-INDEX(tab_MinKomp[WORKFLOW - SFMS],MATCH($B77,tab_MinKomp[[Stanowisko / Position ]:[Stanowisko / Position ]],0)))</f>
        <v>n/a</v>
      </c>
      <c r="AC78" s="194" t="str">
        <f>IF(INDEX(tab_MinKomp[System ISO 9001:2015],MATCH($B77,tab_MinKomp[[Stanowisko / Position ]:[Stanowisko / Position ]],0))="n/a","n/a",AC77-INDEX(tab_MinKomp[System ISO 9001:2015],MATCH($B77,tab_MinKomp[[Stanowisko / Position ]:[Stanowisko / Position ]],0)))</f>
        <v>n/a</v>
      </c>
      <c r="AD78" s="194" t="str">
        <f>IF(INDEX(tab_MinKomp[System ISO 9001:2015],MATCH($B77,tab_MinKomp[[Stanowisko / Position ]:[Stanowisko / Position ]],0))="n/a","n/a",AD77-INDEX(tab_MinKomp[System ISO 9001:2015],MATCH($B77,tab_MinKomp[[Stanowisko / Position ]:[Stanowisko / Position ]],0)))</f>
        <v>n/a</v>
      </c>
      <c r="AE78" s="194" t="str">
        <f>IF(INDEX(tab_MinKomp[System ISO 9001:2015],MATCH($B77,tab_MinKomp[[Stanowisko / Position ]:[Stanowisko / Position ]],0))="n/a","n/a",AE77-INDEX(tab_MinKomp[System ISO 9001:2015],MATCH($B77,tab_MinKomp[[Stanowisko / Position ]:[Stanowisko / Position ]],0)))</f>
        <v>n/a</v>
      </c>
      <c r="AF78" s="194" t="str">
        <f>IF(INDEX(tab_MinKomp[System ISO 9001:2015],MATCH($B77,tab_MinKomp[[Stanowisko / Position ]:[Stanowisko / Position ]],0))="n/a","n/a",AF77-INDEX(tab_MinKomp[System ISO 9001:2015],MATCH($B77,tab_MinKomp[[Stanowisko / Position ]:[Stanowisko / Position ]],0)))</f>
        <v>n/a</v>
      </c>
      <c r="AG78" s="194" t="str">
        <f>IF(INDEX(tab_MinKomp[Wymagania VDA 6.3 Process / Forderungen],MATCH($B77,tab_MinKomp[[Stanowisko / Position ]:[Stanowisko / Position ]],0))="n/a","n/a",AG77-INDEX(tab_MinKomp[Wymagania VDA 6.3 Process / Forderungen],MATCH($B77,tab_MinKomp[[Stanowisko / Position ]:[Stanowisko / Position ]],0)))</f>
        <v>n/a</v>
      </c>
      <c r="AH78" s="194" t="str">
        <f>IF(INDEX(tab_MinKomp[Wymagania VDA 6.5 Product / Forderungen],MATCH($B77,tab_MinKomp[[Stanowisko / Position ]:[Stanowisko / Position ]],0))="n/a","n/a",AH77-INDEX(tab_MinKomp[Wymagania VDA 6.5 Product / Forderungen],MATCH($B77,tab_MinKomp[[Stanowisko / Position ]:[Stanowisko / Position ]],0)))</f>
        <v>n/a</v>
      </c>
      <c r="AI78" s="194" t="str">
        <f>IF(INDEX(tab_MinKomp[System ISO 9001:2015],MATCH($B77,tab_MinKomp[[Stanowisko / Position ]:[Stanowisko / Position ]],0))="n/a","n/a",AI77-INDEX(tab_MinKomp[System ISO 9001:2015],MATCH($B77,tab_MinKomp[[Stanowisko / Position ]:[Stanowisko / Position ]],0)))</f>
        <v>n/a</v>
      </c>
      <c r="AJ78" s="194" t="str">
        <f>IF(INDEX(tab_MinKomp[Auditor systemu ISO 17021:2018],MATCH($B77,tab_MinKomp[[Stanowisko / Position ]:[Stanowisko / Position ]],0))="n/a","n/a",AJ77-INDEX(tab_MinKomp[Auditor systemu ISO 17021:2018],MATCH($B77,tab_MinKomp[[Stanowisko / Position ]:[Stanowisko / Position ]],0)))</f>
        <v>n/a</v>
      </c>
      <c r="AK78" s="194" t="str">
        <f>IF(INDEX(tab_MinKomp[Pełnomocnik systemu / Systemvertreter],MATCH($B77,tab_MinKomp[[Stanowisko / Position ]:[Stanowisko / Position ]],0))="n/a","n/a",AK77-INDEX(tab_MinKomp[Pełnomocnik systemu / Systemvertreter],MATCH($B77,tab_MinKomp[[Stanowisko / Position ]:[Stanowisko / Position ]],0)))</f>
        <v>n/a</v>
      </c>
      <c r="AL78" s="194">
        <f>IF(INDEX(tab_MinKomp[Polityka Etyczna - Compliance],MATCH($B77,tab_MinKomp[[Stanowisko / Position ]:[Stanowisko / Position ]],0))="n/a","n/a",AL77-INDEX(tab_MinKomp[Polityka Etyczna - Compliance],MATCH($B77,tab_MinKomp[[Stanowisko / Position ]:[Stanowisko / Position ]],0)))</f>
        <v>0</v>
      </c>
      <c r="AM78" s="194" t="str">
        <f>IF(INDEX(tab_MinKomp[WDRAŻANIE NOWYCH PROJEKTÓW/ PROCEDURA CTM],MATCH($B77,tab_MinKomp[[Stanowisko / Position ]:[Stanowisko / Position ]],0))="n/a","n/a",AM77-INDEX(tab_MinKomp[WDRAŻANIE NOWYCH PROJEKTÓW/ PROCEDURA CTM],MATCH($B77,tab_MinKomp[[Stanowisko / Position ]:[Stanowisko / Position ]],0)))</f>
        <v>n/a</v>
      </c>
      <c r="AN78" s="194" t="str">
        <f>IF(INDEX(tab_MinKomp[KAMIENIE MILOWE MSL/PIFF],MATCH($B77,tab_MinKomp[[Stanowisko / Position ]:[Stanowisko / Position ]],0))="n/a","n/a",AN77-INDEX(tab_MinKomp[KAMIENIE MILOWE MSL/PIFF],MATCH($B77,tab_MinKomp[[Stanowisko / Position ]:[Stanowisko / Position ]],0)))</f>
        <v>n/a</v>
      </c>
      <c r="AO78" s="194">
        <f>IF(INDEX(tab_MinKomp[CP],MATCH($B77,tab_MinKomp[[Stanowisko / Position ]:[Stanowisko / Position ]],0))="n/a","n/a",AO77-INDEX(tab_MinKomp[CP],MATCH($B77,tab_MinKomp[[Stanowisko / Position ]:[Stanowisko / Position ]],0)))</f>
        <v>1</v>
      </c>
      <c r="AP78" s="194" t="str">
        <f>IF(INDEX(tab_MinKomp[FMEA],MATCH($B77,tab_MinKomp[[Stanowisko / Position ]:[Stanowisko / Position ]],0))="n/a","n/a",AP77-INDEX(tab_MinKomp[FMEA],MATCH($B77,tab_MinKomp[[Stanowisko / Position ]:[Stanowisko / Position ]],0)))</f>
        <v>n/a</v>
      </c>
      <c r="AQ78" s="194">
        <f>IF(INDEX(tab_MinKomp[FLOW CHART],MATCH($B77,tab_MinKomp[[Stanowisko / Position ]:[Stanowisko / Position ]],0))="n/a","n/a",AQ77-INDEX(tab_MinKomp[FLOW CHART],MATCH($B77,tab_MinKomp[[Stanowisko / Position ]:[Stanowisko / Position ]],0)))</f>
        <v>1</v>
      </c>
      <c r="AR78" s="194" t="str">
        <f>IF(INDEX(tab_MinKomp[APQP],MATCH($B77,tab_MinKomp[[Stanowisko / Position ]:[Stanowisko / Position ]],0))="n/a","n/a",AR77-INDEX(tab_MinKomp[APQP],MATCH($B77,tab_MinKomp[[Stanowisko / Position ]:[Stanowisko / Position ]],0)))</f>
        <v>n/a</v>
      </c>
      <c r="AS78" s="194" t="str">
        <f>IF(INDEX(tab_MinKomp[MSA],MATCH($B77,tab_MinKomp[[Stanowisko / Position ]:[Stanowisko / Position ]],0))="n/a","n/a",AS77-INDEX(tab_MinKomp[MSA],MATCH($B77,tab_MinKomp[[Stanowisko / Position ]:[Stanowisko / Position ]],0)))</f>
        <v>n/a</v>
      </c>
      <c r="AT78" s="194" t="str">
        <f>IF(INDEX(tab_MinKomp[SPC],MATCH($B77,tab_MinKomp[[Stanowisko / Position ]:[Stanowisko / Position ]],0))="n/a","n/a",AT77-INDEX(tab_MinKomp[SPC],MATCH($B77,tab_MinKomp[[Stanowisko / Position ]:[Stanowisko / Position ]],0)))</f>
        <v>n/a</v>
      </c>
      <c r="AU78" s="194" t="str">
        <f>IF(INDEX(tab_MinKomp[CSR (SPECYFICZNE WYMAGANIA KLIENTA)],MATCH($B77,tab_MinKomp[[Stanowisko / Position ]:[Stanowisko / Position ]],0))="n/a","n/a",AU77-INDEX(tab_MinKomp[CSR (SPECYFICZNE WYMAGANIA KLIENTA)],MATCH($B77,tab_MinKomp[[Stanowisko / Position ]:[Stanowisko / Position ]],0)))</f>
        <v>n/a</v>
      </c>
      <c r="AV78" s="194">
        <f>IF(INDEX(tab_MinKomp[5S],MATCH($B77,tab_MinKomp[[Stanowisko / Position ]:[Stanowisko / Position ]],0))="n/a","n/a",AV77-INDEX(tab_MinKomp[5S],MATCH($B77,tab_MinKomp[[Stanowisko / Position ]:[Stanowisko / Position ]],0)))</f>
        <v>0</v>
      </c>
      <c r="AW78" s="194">
        <f>IF(INDEX(tab_MinKomp[LEAN MANAGEMENT],MATCH($B77,tab_MinKomp[[Stanowisko / Position ]:[Stanowisko / Position ]],0))="n/a","n/a",AW77-INDEX(tab_MinKomp[LEAN MANAGEMENT],MATCH($B77,tab_MinKomp[[Stanowisko / Position ]:[Stanowisko / Position ]],0)))</f>
        <v>0</v>
      </c>
      <c r="AX78" s="194" t="str">
        <f>IF(INDEX(tab_MinKomp[5R],MATCH($B77,tab_MinKomp[[Stanowisko / Position ]:[Stanowisko / Position ]],0))="n/a","n/a",AX77-INDEX(tab_MinKomp[5R],MATCH($B77,tab_MinKomp[[Stanowisko / Position ]:[Stanowisko / Position ]],0)))</f>
        <v>n/a</v>
      </c>
      <c r="AY78" s="194" t="str">
        <f>IF(INDEX(tab_MinKomp[Six Sigma],MATCH($B77,tab_MinKomp[[Stanowisko / Position ]:[Stanowisko / Position ]],0))="n/a","n/a",AY77-INDEX(tab_MinKomp[Six Sigma],MATCH($B77,tab_MinKomp[[Stanowisko / Position ]:[Stanowisko / Position ]],0)))</f>
        <v>n/a</v>
      </c>
      <c r="AZ78" s="194" t="str">
        <f>IF(INDEX(tab_MinKomp[System BAAN / Distribution &amp; Supply Chain],MATCH($B77,tab_MinKomp[[Stanowisko / Position ]:[Stanowisko / Position ]],0))="n/a","n/a",AZ77-INDEX(tab_MinKomp[System BAAN / Distribution &amp; Supply Chain],MATCH($B77,tab_MinKomp[[Stanowisko / Position ]:[Stanowisko / Position ]],0)))</f>
        <v>n/a</v>
      </c>
      <c r="BA78" s="194" t="str">
        <f>IF(INDEX(tab_MinKomp[Gospodarka magazynowa / Lagerverwaltung],MATCH($B77,tab_MinKomp[[Stanowisko / Position ]:[Stanowisko / Position ]],0))="n/a","n/a",BA77-INDEX(tab_MinKomp[Gospodarka magazynowa / Lagerverwaltung],MATCH($B77,tab_MinKomp[[Stanowisko / Position ]:[Stanowisko / Position ]],0)))</f>
        <v>n/a</v>
      </c>
      <c r="BB78" s="194" t="str">
        <f>IF(INDEX(tab_MinKomp[Inwentaryzacja - organizacja i przebieg / Inventurprozess],MATCH($B77,tab_MinKomp[[Stanowisko / Position ]:[Stanowisko / Position ]],0))="n/a","n/a",BB77-INDEX(tab_MinKomp[Inwentaryzacja - organizacja i przebieg / Inventurprozess],MATCH($B77,tab_MinKomp[[Stanowisko / Position ]:[Stanowisko / Position ]],0)))</f>
        <v>n/a</v>
      </c>
      <c r="BC78" s="194" t="str">
        <f>IF(INDEX(tab_MinKomp[Organizacja dostaw / Versorgungsorganisation],MATCH($B77,tab_MinKomp[[Stanowisko / Position ]:[Stanowisko / Position ]],0))="n/a","n/a",BC77-INDEX(tab_MinKomp[Organizacja dostaw / Versorgungsorganisation],MATCH($B77,tab_MinKomp[[Stanowisko / Position ]:[Stanowisko / Position ]],0)))</f>
        <v>n/a</v>
      </c>
      <c r="BD78" s="194" t="str">
        <f>IF(INDEX(tab_MinKomp[Organizacja wysyłek / Organisation von Lieferungen],MATCH($B77,tab_MinKomp[[Stanowisko / Position ]:[Stanowisko / Position ]],0))="n/a","n/a",BD77-INDEX(tab_MinKomp[Organizacja wysyłek / Organisation von Lieferungen],MATCH($B77,tab_MinKomp[[Stanowisko / Position ]:[Stanowisko / Position ]],0)))</f>
        <v>n/a</v>
      </c>
      <c r="BE78" s="194" t="str">
        <f>IF(INDEX(tab_MinKomp[Analiza magazynowa - Program Polen.mdb / Inventuranalyse],MATCH($B77,tab_MinKomp[[Stanowisko / Position ]:[Stanowisko / Position ]],0))="n/a","n/a",BE77-INDEX(tab_MinKomp[Analiza magazynowa - Program Polen.mdb / Inventuranalyse],MATCH($B77,tab_MinKomp[[Stanowisko / Position ]:[Stanowisko / Position ]],0)))</f>
        <v>n/a</v>
      </c>
      <c r="BF78" s="190" t="str">
        <f>IF(INDEX(tab_MinKomp[MMOG (Materials Management Operations Guidelines)],MATCH($B77,tab_MinKomp[[Stanowisko / Position ]:[Stanowisko / Position ]],0))="n/a","n/a",BF77-INDEX(tab_MinKomp[MMOG (Materials Management Operations Guidelines)],MATCH($B77,tab_MinKomp[[Stanowisko / Position ]:[Stanowisko / Position ]],0)))</f>
        <v>n/a</v>
      </c>
      <c r="BG78" s="190" t="str">
        <f>IF(INDEX(tab_MinKomp[GPP],MATCH($B77,tab_MinKomp[[Stanowisko / Position ]:[Stanowisko / Position ]],0))="n/a","n/a",BG77-INDEX(tab_MinKomp[GPP],MATCH($B77,tab_MinKomp[[Stanowisko / Position ]:[Stanowisko / Position ]],0)))</f>
        <v>n/a</v>
      </c>
      <c r="BH78" s="190" t="str">
        <f>IF(INDEX(tab_MinKomp[AIAG (Automotive Industry Action Group)],MATCH($B77,tab_MinKomp[[Stanowisko / Position ]:[Stanowisko / Position ]],0))="n/a","n/a",BH77-INDEX(tab_MinKomp[AIAG (Automotive Industry Action Group)],MATCH($B77,tab_MinKomp[[Stanowisko / Position ]:[Stanowisko / Position ]],0)))</f>
        <v>n/a</v>
      </c>
      <c r="BI78" s="190" t="str">
        <f>IF(INDEX(tab_MinKomp[Super-G disputes],MATCH($B77,tab_MinKomp[[Stanowisko / Position ]:[Stanowisko / Position ]],0))="n/a","n/a",BI77-INDEX(tab_MinKomp[Super-G disputes],MATCH($B77,tab_MinKomp[[Stanowisko / Position ]:[Stanowisko / Position ]],0)))</f>
        <v>n/a</v>
      </c>
      <c r="BJ78" s="190" t="str">
        <f>IF(INDEX(tab_MinKomp[CMMS3/eDDL (Direct Data Link)],MATCH($B77,tab_MinKomp[[Stanowisko / Position ]:[Stanowisko / Position ]],0))="n/a","n/a",BJ77-INDEX(tab_MinKomp[CMMS3/eDDL (Direct Data Link)],MATCH($B77,tab_MinKomp[[Stanowisko / Position ]:[Stanowisko / Position ]],0)))</f>
        <v>n/a</v>
      </c>
      <c r="BK78" s="190" t="str">
        <f>IF(INDEX(tab_MinKomp[MP&amp;L (Material Planning and Logistics)],MATCH($B77,tab_MinKomp[[Stanowisko / Position ]:[Stanowisko / Position ]],0))="n/a","n/a",BK77-INDEX(tab_MinKomp[MP&amp;L (Material Planning and Logistics)],MATCH($B77,tab_MinKomp[[Stanowisko / Position ]:[Stanowisko / Position ]],0)))</f>
        <v>n/a</v>
      </c>
      <c r="BL78" s="190" t="str">
        <f>IF(INDEX(tab_MinKomp[Supplier delivery rating],MATCH($B77,tab_MinKomp[[Stanowisko / Position ]:[Stanowisko / Position ]],0))="n/a","n/a",BL77-INDEX(tab_MinKomp[Supplier delivery rating],MATCH($B77,tab_MinKomp[[Stanowisko / Position ]:[Stanowisko / Position ]],0)))</f>
        <v>n/a</v>
      </c>
      <c r="BM78" s="194" t="str">
        <f>IF(INDEX(tab_MinKomp[Planowanie produkcji / Produktionsplanung],MATCH($B77,tab_MinKomp[[Stanowisko / Position ]:[Stanowisko / Position ]],0))="n/a","n/a",BM77-INDEX(tab_MinKomp[Planowanie produkcji / Produktionsplanung],MATCH($B77,tab_MinKomp[[Stanowisko / Position ]:[Stanowisko / Position ]],0)))</f>
        <v>n/a</v>
      </c>
      <c r="BN78" s="194" t="str">
        <f>IF(INDEX(tab_MinKomp[Planowanie produkcji / Produktionsplanung],MATCH($B77,tab_MinKomp[[Stanowisko / Position ]:[Stanowisko / Position ]],0))="n/a","n/a",BN77-INDEX(tab_MinKomp[Planowanie produkcji / Produktionsplanung],MATCH($B77,tab_MinKomp[[Stanowisko / Position ]:[Stanowisko / Position ]],0)))</f>
        <v>n/a</v>
      </c>
      <c r="BO78" s="194" t="str">
        <f>IF(INDEX(tab_MinKomp[Planowanie produkcji / Produktionsplanung],MATCH($B77,tab_MinKomp[[Stanowisko / Position ]:[Stanowisko / Position ]],0))="n/a","n/a",BO77-INDEX(tab_MinKomp[Planowanie produkcji / Produktionsplanung],MATCH($B77,tab_MinKomp[[Stanowisko / Position ]:[Stanowisko / Position ]],0)))</f>
        <v>n/a</v>
      </c>
      <c r="BP78" s="194" t="str">
        <f>IF(INDEX(tab_MinKomp[Planowanie produkcji / Produktionsplanung],MATCH($B77,tab_MinKomp[[Stanowisko / Position ]:[Stanowisko / Position ]],0))="n/a","n/a",BP77-INDEX(tab_MinKomp[Planowanie produkcji / Produktionsplanung],MATCH($B77,tab_MinKomp[[Stanowisko / Position ]:[Stanowisko / Position ]],0)))</f>
        <v>n/a</v>
      </c>
      <c r="BQ78" s="194" t="s">
        <v>248</v>
      </c>
      <c r="BR78" s="194" t="str">
        <f>IF(INDEX(tab_MinKomp[Planowanie produkcji / Produktionsplanung],MATCH($B77,tab_MinKomp[[Stanowisko / Position ]:[Stanowisko / Position ]],0))="n/a","n/a",BR77-INDEX(tab_MinKomp[Planowanie produkcji / Produktionsplanung],MATCH($B77,tab_MinKomp[[Stanowisko / Position ]:[Stanowisko / Position ]],0)))</f>
        <v>n/a</v>
      </c>
      <c r="BS78" s="194">
        <f>IF(INDEX(tab_MinKomp[Obsługa maszyn Novapax / Novapax Maschinenbedienung],MATCH($B77,tab_MinKomp[[Stanowisko / Position ]:[Stanowisko / Position ]],0))="n/a","n/a",BS77-INDEX(tab_MinKomp[Obsługa maszyn Novapax / Novapax Maschinenbedienung],MATCH($B77,tab_MinKomp[[Stanowisko / Position ]:[Stanowisko / Position ]],0)))</f>
        <v>0</v>
      </c>
      <c r="BT78" s="194" t="str">
        <f>IF(INDEX(tab_MinKomp[Planowanie produkcji / Produktionsplanung],MATCH($B77,tab_MinKomp[[Stanowisko / Position ]:[Stanowisko / Position ]],0))="n/a","n/a",BT77-INDEX(tab_MinKomp[Planowanie produkcji / Produktionsplanung],MATCH($B77,tab_MinKomp[[Stanowisko / Position ]:[Stanowisko / Position ]],0)))</f>
        <v>n/a</v>
      </c>
      <c r="BU78" s="194">
        <f>IF(INDEX(tab_MinKomp[Obsługa maszyn Novapax / Novapax Maschinenbedienung],MATCH($B77,tab_MinKomp[[Stanowisko / Position ]:[Stanowisko / Position ]],0))="n/a","n/a",BU77-INDEX(tab_MinKomp[Obsługa maszyn Novapax / Novapax Maschinenbedienung],MATCH($B77,tab_MinKomp[[Stanowisko / Position ]:[Stanowisko / Position ]],0)))</f>
        <v>0</v>
      </c>
      <c r="BV78" s="194" t="str">
        <f>IF(INDEX(tab_MinKomp[Planowanie produkcji / Produktionsplanung],MATCH($B77,tab_MinKomp[[Stanowisko / Position ]:[Stanowisko / Position ]],0))="n/a","n/a",BV77-INDEX(tab_MinKomp[Planowanie produkcji / Produktionsplanung],MATCH($B77,tab_MinKomp[[Stanowisko / Position ]:[Stanowisko / Position ]],0)))</f>
        <v>n/a</v>
      </c>
      <c r="BW78" s="194">
        <f>IF(INDEX(tab_MinKomp[Obsługa maszyn Novapax / Novapax Maschinenbedienung],MATCH($B77,tab_MinKomp[[Stanowisko / Position ]:[Stanowisko / Position ]],0))="n/a","n/a",BW77-INDEX(tab_MinKomp[Obsługa maszyn Novapax / Novapax Maschinenbedienung],MATCH($B77,tab_MinKomp[[Stanowisko / Position ]:[Stanowisko / Position ]],0)))</f>
        <v>0</v>
      </c>
      <c r="BX78" s="194">
        <f>IF(INDEX(tab_MinKomp[Obsługa maszyn Novapax / Novapax Maschinenbedienung],MATCH($B77,tab_MinKomp[[Stanowisko / Position ]:[Stanowisko / Position ]],0))="n/a","n/a",BX77-INDEX(tab_MinKomp[Obsługa maszyn Novapax / Novapax Maschinenbedienung],MATCH($B77,tab_MinKomp[[Stanowisko / Position ]:[Stanowisko / Position ]],0)))</f>
        <v>0</v>
      </c>
      <c r="BY78" s="194" t="str">
        <f>IF(INDEX(tab_MinKomp[Obsługa maszyn Engel / Engel Maschinenbedienung],MATCH($B77,tab_MinKomp[[Stanowisko / Position ]:[Stanowisko / Position ]],0))="n/a","n/a",BY77-INDEX(tab_MinKomp[Obsługa maszyn Engel / Engel Maschinenbedienung],MATCH($B77,tab_MinKomp[[Stanowisko / Position ]:[Stanowisko / Position ]],0)))</f>
        <v>n/a</v>
      </c>
      <c r="BZ78" s="194">
        <f>IF(INDEX(tab_MinKomp[Obsługa maszyn Novapax / Novapax Maschinenbedienung],MATCH($B77,tab_MinKomp[[Stanowisko / Position ]:[Stanowisko / Position ]],0))="n/a","n/a",BZ77-INDEX(tab_MinKomp[Obsługa maszyn Novapax / Novapax Maschinenbedienung],MATCH($B77,tab_MinKomp[[Stanowisko / Position ]:[Stanowisko / Position ]],0)))</f>
        <v>0</v>
      </c>
      <c r="CA78" s="194" t="str">
        <f>IF(INDEX(tab_MinKomp[Obsługa maszyn KVT / KVT Maschinenbedienung],MATCH($B77,tab_MinKomp[[Stanowisko / Position ]:[Stanowisko / Position ]],0))="n/a","n/a",CA77-INDEX(tab_MinKomp[Obsługa maszyn KVT / KVT Maschinenbedienung],MATCH($B77,tab_MinKomp[[Stanowisko / Position ]:[Stanowisko / Position ]],0)))</f>
        <v>n/a</v>
      </c>
      <c r="CB78" s="194">
        <f>IF(INDEX(tab_MinKomp[Obsługa maszyn Novapax / Novapax Maschinenbedienung],MATCH($B77,tab_MinKomp[[Stanowisko / Position ]:[Stanowisko / Position ]],0))="n/a","n/a",CB77-INDEX(tab_MinKomp[Obsługa maszyn Novapax / Novapax Maschinenbedienung],MATCH($B77,tab_MinKomp[[Stanowisko / Position ]:[Stanowisko / Position ]],0)))</f>
        <v>0</v>
      </c>
      <c r="CC78" s="194" t="str">
        <f>IF(INDEX(tab_MinKomp[Obsługa maszyn Branson / Branson Maschinenbedienung],MATCH($B77,tab_MinKomp[[Stanowisko / Position ]:[Stanowisko / Position ]],0))="n/a","n/a",CC77-INDEX(tab_MinKomp[Obsługa maszyn Branson / Branson Maschinenbedienung],MATCH($B77,tab_MinKomp[[Stanowisko / Position ]:[Stanowisko / Position ]],0)))</f>
        <v>n/a</v>
      </c>
      <c r="CD78" s="194">
        <v>2</v>
      </c>
      <c r="CE78" s="194">
        <v>-1</v>
      </c>
      <c r="CF78" s="194">
        <v>-1</v>
      </c>
      <c r="CG78" s="194">
        <f>IF(INDEX(tab_MinKomp[LEAN MANAGEMENT],MATCH($B77,tab_MinKomp[[Stanowisko / Position ]:[Stanowisko / Position ]],0))="n/a","n/a",CG77-INDEX(tab_MinKomp[LEAN MANAGEMENT],MATCH($B77,tab_MinKomp[[Stanowisko / Position ]:[Stanowisko / Position ]],0)))</f>
        <v>0</v>
      </c>
      <c r="CH78" s="194" t="str">
        <f>IF(INDEX(tab_MinKomp[Wymagania VDA 6.5 Product / Forderungen],MATCH($B77,tab_MinKomp[[Stanowisko / Position ]:[Stanowisko / Position ]],0))="n/a","n/a",CH77-INDEX(tab_MinKomp[Wymagania VDA 6.5 Product / Forderungen],MATCH($B77,tab_MinKomp[[Stanowisko / Position ]:[Stanowisko / Position ]],0)))</f>
        <v>n/a</v>
      </c>
      <c r="CI78" s="194" t="str">
        <f>IF(INDEX(tab_MinKomp[Wymagania VDA 6.5 Product / Forderungen],MATCH($B77,tab_MinKomp[[Stanowisko / Position ]:[Stanowisko / Position ]],0))="n/a","n/a",CI77-INDEX(tab_MinKomp[Wymagania VDA 6.5 Product / Forderungen],MATCH($B77,tab_MinKomp[[Stanowisko / Position ]:[Stanowisko / Position ]],0)))</f>
        <v>n/a</v>
      </c>
      <c r="CJ78" s="194" t="str">
        <f>IF(INDEX(tab_MinKomp[Wymagania VDA 6.5 Product / Forderungen],MATCH($B77,tab_MinKomp[[Stanowisko / Position ]:[Stanowisko / Position ]],0))="n/a","n/a",CJ77-INDEX(tab_MinKomp[Wymagania VDA 6.5 Product / Forderungen],MATCH($B77,tab_MinKomp[[Stanowisko / Position ]:[Stanowisko / Position ]],0)))</f>
        <v>n/a</v>
      </c>
      <c r="CK78" s="194" t="str">
        <f>IF(INDEX(tab_MinKomp[Wymagania VDA 6.5 Product / Forderungen],MATCH($B77,tab_MinKomp[[Stanowisko / Position ]:[Stanowisko / Position ]],0))="n/a","n/a",CK77-INDEX(tab_MinKomp[Wymagania VDA 6.5 Product / Forderungen],MATCH($B77,tab_MinKomp[[Stanowisko / Position ]:[Stanowisko / Position ]],0)))</f>
        <v>n/a</v>
      </c>
      <c r="CL78" s="194" t="str">
        <f>IF(INDEX(tab_MinKomp[Wymagania VDA 6.5 Product / Forderungen],MATCH($B77,tab_MinKomp[[Stanowisko / Position ]:[Stanowisko / Position ]],0))="n/a","n/a",CL77-INDEX(tab_MinKomp[Wymagania VDA 6.5 Product / Forderungen],MATCH($B77,tab_MinKomp[[Stanowisko / Position ]:[Stanowisko / Position ]],0)))</f>
        <v>n/a</v>
      </c>
      <c r="CM78" s="194" t="str">
        <f>IF(INDEX(tab_MinKomp[Informatyka ogólna (techniczne i systemowe) / Allgemeine IT (Technik und System)],MATCH($B77,tab_MinKomp[[Stanowisko / Position ]:[Stanowisko / Position ]],0))="n/a","n/a",CM77-INDEX(tab_MinKomp[Informatyka ogólna (techniczne i systemowe) / Allgemeine IT (Technik und System)],MATCH($B77,tab_MinKomp[[Stanowisko / Position ]:[Stanowisko / Position ]],0)))</f>
        <v>n/a</v>
      </c>
      <c r="CN78" s="194" t="str">
        <f>IF(INDEX(tab_MinKomp[Sieci komputerowe / Computernetzwerke],MATCH($B77,tab_MinKomp[[Stanowisko / Position ]:[Stanowisko / Position ]],0))="n/a","n/a",CN77-INDEX(tab_MinKomp[Sieci komputerowe / Computernetzwerke],MATCH($B77,tab_MinKomp[[Stanowisko / Position ]:[Stanowisko / Position ]],0)))</f>
        <v>n/a</v>
      </c>
      <c r="CO78" s="194" t="str">
        <f>IF(INDEX(tab_MinKomp[Hardware (komputery PC, drukarki biurowe i etykietowe, telefonia stacjonarna i mobilna) (PC, Drucker, Telefpne, Handys)],MATCH($B77,tab_MinKomp[[Stanowisko / Position ]:[Stanowisko / Position ]],0))="n/a","n/a",CO77-INDEX(tab_MinKomp[Hardware (komputery PC, drukarki biurowe i etykietowe, telefonia stacjonarna i mobilna) (PC, Drucker, Telefpne, Handys)],MATCH($B77,tab_MinKomp[[Stanowisko / Position ]:[Stanowisko / Position ]],0)))</f>
        <v>n/a</v>
      </c>
      <c r="CP78" s="194" t="str">
        <f>IF(INDEX(tab_MinKomp[Software &amp; Systems (MS Office, MS Remote Desktop)],MATCH($B77,tab_MinKomp[[Stanowisko / Position ]:[Stanowisko / Position ]],0))="n/a","n/a",CP77-INDEX(tab_MinKomp[Software &amp; Systems (MS Office, MS Remote Desktop)],MATCH($B77,tab_MinKomp[[Stanowisko / Position ]:[Stanowisko / Position ]],0)))</f>
        <v>n/a</v>
      </c>
      <c r="CQ78" s="194" t="str">
        <f>IF(INDEX(tab_MinKomp[Programowanie obiektowe (PHP) / Objektprogrammierung],MATCH($B77,tab_MinKomp[[Stanowisko / Position ]:[Stanowisko / Position ]],0))="n/a","n/a",CQ77-INDEX(tab_MinKomp[Programowanie obiektowe (PHP) / Objektprogrammierung],MATCH($B77,tab_MinKomp[[Stanowisko / Position ]:[Stanowisko / Position ]],0)))</f>
        <v>n/a</v>
      </c>
      <c r="CR78" s="194" t="str">
        <f>IF(INDEX(tab_MinKomp[Scrum],MATCH($B77,tab_MinKomp[[Stanowisko / Position ]:[Stanowisko / Position ]],0))="n/a","n/a",CR77-INDEX(tab_MinKomp[Scrum],MATCH($B77,tab_MinKomp[[Stanowisko / Position ]:[Stanowisko / Position ]],0)))</f>
        <v>n/a</v>
      </c>
      <c r="CS78" s="194" t="str">
        <f>IF(INDEX(tab_MinKomp[SQL (MySQL)],MATCH($B77,tab_MinKomp[[Stanowisko / Position ]:[Stanowisko / Position ]],0))="n/a","n/a",CS77-INDEX(tab_MinKomp[SQL (MySQL)],MATCH($B77,tab_MinKomp[[Stanowisko / Position ]:[Stanowisko / Position ]],0)))</f>
        <v>n/a</v>
      </c>
      <c r="CT78" s="194" t="str">
        <f>IF(INDEX(tab_MinKomp[Javascript],MATCH($B77,tab_MinKomp[[Stanowisko / Position ]:[Stanowisko / Position ]],0))="n/a","n/a",CT77-INDEX(tab_MinKomp[Javascript],MATCH($B77,tab_MinKomp[[Stanowisko / Position ]:[Stanowisko / Position ]],0)))</f>
        <v>n/a</v>
      </c>
      <c r="CU78" s="194" t="str">
        <f>IF(INDEX(tab_MinKomp[Joomla],MATCH($B77,tab_MinKomp[[Stanowisko / Position ]:[Stanowisko / Position ]],0))="n/a","n/a",CU77-INDEX(tab_MinKomp[Joomla],MATCH($B77,tab_MinKomp[[Stanowisko / Position ]:[Stanowisko / Position ]],0)))</f>
        <v>n/a</v>
      </c>
      <c r="CV78" s="194" t="str">
        <f>IF(INDEX(tab_MinKomp[Bash],MATCH($B77,tab_MinKomp[[Stanowisko / Position ]:[Stanowisko / Position ]],0))="n/a","n/a",CV77-INDEX(tab_MinKomp[Bash],MATCH($B77,tab_MinKomp[[Stanowisko / Position ]:[Stanowisko / Position ]],0)))</f>
        <v>n/a</v>
      </c>
      <c r="CW78" s="194">
        <v>0</v>
      </c>
      <c r="CX78" s="194" t="str">
        <f>IF(INDEX(tab_MinKomp[HTML / CSS],MATCH($B77,tab_MinKomp[[Stanowisko / Position ]:[Stanowisko / Position ]],0))="n/a","n/a",CX77-INDEX(tab_MinKomp[HTML / CSS],MATCH($B77,tab_MinKomp[[Stanowisko / Position ]:[Stanowisko / Position ]],0)))</f>
        <v>n/a</v>
      </c>
      <c r="CY78" s="194" t="str">
        <f>IF(INDEX(tab_MinKomp[SYSTEM PR],MATCH($B77,tab_MinKomp[[Stanowisko / Position ]:[Stanowisko / Position ]],0))="n/a","n/a",CY77-INDEX(tab_MinKomp[SYSTEM PR],MATCH($B77,tab_MinKomp[[Stanowisko / Position ]:[Stanowisko / Position ]],0)))</f>
        <v>n/a</v>
      </c>
      <c r="CZ78" s="194" t="str">
        <f>IF(INDEX(tab_MinKomp[System Einkauf XP / EBA],MATCH($B77,tab_MinKomp[[Stanowisko / Position ]:[Stanowisko / Position ]],0))="n/a","n/a",CZ77-INDEX(tab_MinKomp[System Einkauf XP / EBA],MATCH($B77,tab_MinKomp[[Stanowisko / Position ]:[Stanowisko / Position ]],0)))</f>
        <v>n/a</v>
      </c>
      <c r="DA78" s="194" t="str">
        <f>IF(INDEX(tab_MinKomp[Techniki negocjacyjne / Verhandlungstechniken],MATCH($B77,tab_MinKomp[[Stanowisko / Position ]:[Stanowisko / Position ]],0))="n/a","n/a",DA77-INDEX(tab_MinKomp[Techniki negocjacyjne / Verhandlungstechniken],MATCH($B77,tab_MinKomp[[Stanowisko / Position ]:[Stanowisko / Position ]],0)))</f>
        <v>n/a</v>
      </c>
      <c r="DB78" s="194" t="str">
        <f>IF(INDEX(tab_MinKomp[Znajomość rynku branżowego / Kenntnis des Industrie Marktes],MATCH($B77,tab_MinKomp[[Stanowisko / Position ]:[Stanowisko / Position ]],0))="n/a","n/a",DB77-INDEX(tab_MinKomp[Znajomość rynku branżowego / Kenntnis des Industrie Marktes],MATCH($B77,tab_MinKomp[[Stanowisko / Position ]:[Stanowisko / Position ]],0)))</f>
        <v>n/a</v>
      </c>
      <c r="DC78" s="194" t="str">
        <f>IF(INDEX(tab_MinKomp[SUPPLIER MANAGEMENT],MATCH($B77,tab_MinKomp[[Stanowisko / Position ]:[Stanowisko / Position ]],0))="n/a","n/a",DC77-INDEX(tab_MinKomp[SUPPLIER MANAGEMENT],MATCH($B77,tab_MinKomp[[Stanowisko / Position ]:[Stanowisko / Position ]],0)))</f>
        <v>n/a</v>
      </c>
      <c r="DD78" s="194" t="str">
        <f>IF(INDEX(tab_MinKomp[SUPPLIER MANAGEMENT],MATCH($B77,tab_MinKomp[[Stanowisko / Position ]:[Stanowisko / Position ]],0))="n/a","n/a",DD77-INDEX(tab_MinKomp[SUPPLIER MANAGEMENT],MATCH($B77,tab_MinKomp[[Stanowisko / Position ]:[Stanowisko / Position ]],0)))</f>
        <v>n/a</v>
      </c>
      <c r="DE78" s="194" t="str">
        <f>IF(INDEX(tab_MinKomp[SUPPLIER MANAGEMENT],MATCH($B77,tab_MinKomp[[Stanowisko / Position ]:[Stanowisko / Position ]],0))="n/a","n/a",DE77-INDEX(tab_MinKomp[SUPPLIER MANAGEMENT],MATCH($B77,tab_MinKomp[[Stanowisko / Position ]:[Stanowisko / Position ]],0)))</f>
        <v>n/a</v>
      </c>
      <c r="DF78" s="194">
        <f>IF(INDEX(tab_MinKomp[LEAN MANAGEMENT],MATCH($B77,tab_MinKomp[[Stanowisko / Position ]:[Stanowisko / Position ]],0))="n/a","n/a",DF77-INDEX(tab_MinKomp[LEAN MANAGEMENT],MATCH($B77,tab_MinKomp[[Stanowisko / Position ]:[Stanowisko / Position ]],0)))</f>
        <v>0</v>
      </c>
      <c r="DG78" s="194" t="str">
        <f>IF(INDEX(tab_MinKomp[PPAP/PSW],MATCH($B77,tab_MinKomp[[Stanowisko / Position ]:[Stanowisko / Position ]],0))="n/a","n/a",DG77-INDEX(tab_MinKomp[PPAP/PSW],MATCH($B77,tab_MinKomp[[Stanowisko / Position ]:[Stanowisko / Position ]],0)))</f>
        <v>n/a</v>
      </c>
      <c r="DH78" s="194" t="str">
        <f>IF(INDEX(tab_MinKomp[SUPPLIER MANAGEMENT],MATCH($B77,tab_MinKomp[[Stanowisko / Position ]:[Stanowisko / Position ]],0))="n/a","n/a",DH77-INDEX(tab_MinKomp[SUPPLIER MANAGEMENT],MATCH($B77,tab_MinKomp[[Stanowisko / Position ]:[Stanowisko / Position ]],0)))</f>
        <v>n/a</v>
      </c>
      <c r="DI78" s="194" t="str">
        <f>IF(INDEX(tab_MinKomp[OBSŁUGA PORTALI KLIENTA / Kundenportale],MATCH($B77,tab_MinKomp[[Stanowisko / Position ]:[Stanowisko / Position ]],0))="n/a","n/a",DI77-INDEX(tab_MinKomp[OBSŁUGA PORTALI KLIENTA / Kundenportale],MATCH($B77,tab_MinKomp[[Stanowisko / Position ]:[Stanowisko / Position ]],0)))</f>
        <v>n/a</v>
      </c>
      <c r="DJ78" s="194" t="str">
        <f>IF(INDEX(tab_MinKomp[Obsługa systemu BABTECQ / BABTECQ System],MATCH($B77,tab_MinKomp[[Stanowisko / Position ]:[Stanowisko / Position ]],0))="n/a","n/a",DJ77-INDEX(tab_MinKomp[Obsługa systemu BABTECQ / BABTECQ System],MATCH($B77,tab_MinKomp[[Stanowisko / Position ]:[Stanowisko / Position ]],0)))</f>
        <v>n/a</v>
      </c>
      <c r="DK78" s="194" t="str">
        <f>IF(INDEX(tab_MinKomp[Rysunek techniczny / technische Zeichnung],MATCH($B77,tab_MinKomp[[Stanowisko / Position ]:[Stanowisko / Position ]],0))="n/a","n/a",DK77-INDEX(tab_MinKomp[Rysunek techniczny / technische Zeichnung],MATCH($B77,tab_MinKomp[[Stanowisko / Position ]:[Stanowisko / Position ]],0)))</f>
        <v>n/a</v>
      </c>
      <c r="DL78" s="194" t="str">
        <f>IF(INDEX(tab_MinKomp[Kalibracja / Kalibrierung],MATCH($B77,tab_MinKomp[[Stanowisko / Position ]:[Stanowisko / Position ]],0))="n/a","n/a",DL77-INDEX(tab_MinKomp[Kalibracja / Kalibrierung],MATCH($B77,tab_MinKomp[[Stanowisko / Position ]:[Stanowisko / Position ]],0)))</f>
        <v>n/a</v>
      </c>
      <c r="DM78" s="194" t="str">
        <f>IF(INDEX(tab_MinKomp[Rekwalifikacja / Requalifizierung],MATCH($B77,tab_MinKomp[[Stanowisko / Position ]:[Stanowisko / Position ]],0))="n/a","n/a",DM77-INDEX(tab_MinKomp[Rekwalifikacja / Requalifizierung],MATCH($B77,tab_MinKomp[[Stanowisko / Position ]:[Stanowisko / Position ]],0)))</f>
        <v>n/a</v>
      </c>
      <c r="DN78" s="190" t="str">
        <f>IF(INDEX(tab_MinKomp[Testy czystości / Reinheitstests],MATCH($B77,tab_MinKomp[[Stanowisko / Position ]:[Stanowisko / Position ]],0))="n/a","n/a",DN77-INDEX(tab_MinKomp[Testy czystości / Reinheitstests],MATCH($B77,tab_MinKomp[[Stanowisko / Position ]:[Stanowisko / Position ]],0)))</f>
        <v>n/a</v>
      </c>
      <c r="DO78" s="190" t="str">
        <f>IF(INDEX(tab_MinKomp[Testy czystości / Reinheitstests],MATCH($B77,tab_MinKomp[[Stanowisko / Position ]:[Stanowisko / Position ]],0))="n/a","n/a",DO77-INDEX(tab_MinKomp[Testy czystości / Reinheitstests],MATCH($B77,tab_MinKomp[[Stanowisko / Position ]:[Stanowisko / Position ]],0)))</f>
        <v>n/a</v>
      </c>
      <c r="DP78" s="190" t="str">
        <f>IF(INDEX(tab_MinKomp[Testy czystości / Reinheitstests],MATCH($B77,tab_MinKomp[[Stanowisko / Position ]:[Stanowisko / Position ]],0))="n/a","n/a",DP77-INDEX(tab_MinKomp[Testy czystości / Reinheitstests],MATCH($B77,tab_MinKomp[[Stanowisko / Position ]:[Stanowisko / Position ]],0)))</f>
        <v>n/a</v>
      </c>
      <c r="DQ78" s="190" t="str">
        <f>IF(INDEX(tab_MinKomp[Testy czystości / Reinheitstests],MATCH($B77,tab_MinKomp[[Stanowisko / Position ]:[Stanowisko / Position ]],0))="n/a","n/a",DQ77-INDEX(tab_MinKomp[Testy czystości / Reinheitstests],MATCH($B77,tab_MinKomp[[Stanowisko / Position ]:[Stanowisko / Position ]],0)))</f>
        <v>n/a</v>
      </c>
      <c r="DR78" s="190" t="str">
        <f>IF(INDEX(tab_MinKomp[Testy czystości / Reinheitstests],MATCH($B77,tab_MinKomp[[Stanowisko / Position ]:[Stanowisko / Position ]],0))="n/a","n/a",DR77-INDEX(tab_MinKomp[Testy czystości / Reinheitstests],MATCH($B77,tab_MinKomp[[Stanowisko / Position ]:[Stanowisko / Position ]],0)))</f>
        <v>n/a</v>
      </c>
      <c r="DS78" s="190" t="str">
        <f>IF(INDEX(tab_MinKomp[Testy czystości / Reinheitstests],MATCH($B77,tab_MinKomp[[Stanowisko / Position ]:[Stanowisko / Position ]],0))="n/a","n/a",DS77-INDEX(tab_MinKomp[Testy czystości / Reinheitstests],MATCH($B77,tab_MinKomp[[Stanowisko / Position ]:[Stanowisko / Position ]],0)))</f>
        <v>n/a</v>
      </c>
      <c r="DT78" s="194" t="str">
        <f>IF(INDEX(tab_MinKomp[SUPPLIER MANAGEMENT],MATCH($B77,tab_MinKomp[[Stanowisko / Position ]:[Stanowisko / Position ]],0))="n/a","n/a",DT77-INDEX(tab_MinKomp[SUPPLIER MANAGEMENT],MATCH($B77,tab_MinKomp[[Stanowisko / Position ]:[Stanowisko / Position ]],0)))</f>
        <v>n/a</v>
      </c>
      <c r="DU78" s="190" t="str">
        <f>IF(INDEX(tab_MinKomp[Testy czystości / Reinheitstests],MATCH($B77,tab_MinKomp[[Stanowisko / Position ]:[Stanowisko / Position ]],0))="n/a","n/a",DU77-INDEX(tab_MinKomp[Testy czystości / Reinheitstests],MATCH($B77,tab_MinKomp[[Stanowisko / Position ]:[Stanowisko / Position ]],0)))</f>
        <v>n/a</v>
      </c>
      <c r="DV78" s="190" t="str">
        <f>IF(INDEX(tab_MinKomp[Testy czystości / Reinheitstests],MATCH($B77,tab_MinKomp[[Stanowisko / Position ]:[Stanowisko / Position ]],0))="n/a","n/a",DV77-INDEX(tab_MinKomp[Testy czystości / Reinheitstests],MATCH($B77,tab_MinKomp[[Stanowisko / Position ]:[Stanowisko / Position ]],0)))</f>
        <v>n/a</v>
      </c>
      <c r="DW78" s="190" t="str">
        <f>IF(INDEX(tab_MinKomp[Testy czystości / Reinheitstests],MATCH($B77,tab_MinKomp[[Stanowisko / Position ]:[Stanowisko / Position ]],0))="n/a","n/a",DW77-INDEX(tab_MinKomp[Testy czystości / Reinheitstests],MATCH($B77,tab_MinKomp[[Stanowisko / Position ]:[Stanowisko / Position ]],0)))</f>
        <v>n/a</v>
      </c>
      <c r="DX78" s="190" t="str">
        <f>IF(INDEX(tab_MinKomp[Testy czystości / Reinheitstests],MATCH($B77,tab_MinKomp[[Stanowisko / Position ]:[Stanowisko / Position ]],0))="n/a","n/a",DX77-INDEX(tab_MinKomp[Testy czystości / Reinheitstests],MATCH($B77,tab_MinKomp[[Stanowisko / Position ]:[Stanowisko / Position ]],0)))</f>
        <v>n/a</v>
      </c>
      <c r="DY78" s="190" t="str">
        <f>IF(INDEX(tab_MinKomp[Testy czystości / Reinheitstests],MATCH($B77,tab_MinKomp[[Stanowisko / Position ]:[Stanowisko / Position ]],0))="n/a","n/a",DY77-INDEX(tab_MinKomp[Testy czystości / Reinheitstests],MATCH($B77,tab_MinKomp[[Stanowisko / Position ]:[Stanowisko / Position ]],0)))</f>
        <v>n/a</v>
      </c>
      <c r="DZ78" s="190" t="str">
        <f>IF(INDEX(tab_MinKomp[Testy czystości / Reinheitstests],MATCH($B77,tab_MinKomp[[Stanowisko / Position ]:[Stanowisko / Position ]],0))="n/a","n/a",DZ77-INDEX(tab_MinKomp[Testy czystości / Reinheitstests],MATCH($B77,tab_MinKomp[[Stanowisko / Position ]:[Stanowisko / Position ]],0)))</f>
        <v>n/a</v>
      </c>
      <c r="EA78" s="194" t="str">
        <f>IF(INDEX(tab_MinKomp[SUPPLIER MANAGEMENT],MATCH($B77,tab_MinKomp[[Stanowisko / Position ]:[Stanowisko / Position ]],0))="n/a","n/a",EA77-INDEX(tab_MinKomp[SUPPLIER MANAGEMENT],MATCH($B77,tab_MinKomp[[Stanowisko / Position ]:[Stanowisko / Position ]],0)))</f>
        <v>n/a</v>
      </c>
      <c r="EB78" s="190" t="str">
        <f>IF(INDEX(tab_MinKomp[Testy czystości / Reinheitstests],MATCH($B77,tab_MinKomp[[Stanowisko / Position ]:[Stanowisko / Position ]],0))="n/a","n/a",EB77-INDEX(tab_MinKomp[Testy czystości / Reinheitstests],MATCH($B77,tab_MinKomp[[Stanowisko / Position ]:[Stanowisko / Position ]],0)))</f>
        <v>n/a</v>
      </c>
      <c r="EC78" s="190" t="str">
        <f>IF(INDEX(tab_MinKomp[Testy czystości / Reinheitstests],MATCH($B77,tab_MinKomp[[Stanowisko / Position ]:[Stanowisko / Position ]],0))="n/a","n/a",EC77-INDEX(tab_MinKomp[Testy czystości / Reinheitstests],MATCH($B77,tab_MinKomp[[Stanowisko / Position ]:[Stanowisko / Position ]],0)))</f>
        <v>n/a</v>
      </c>
      <c r="ED78" s="190" t="str">
        <f>IF(INDEX(tab_MinKomp[Testy czystości / Reinheitstests],MATCH($B77,tab_MinKomp[[Stanowisko / Position ]:[Stanowisko / Position ]],0))="n/a","n/a",ED77-INDEX(tab_MinKomp[Testy czystości / Reinheitstests],MATCH($B77,tab_MinKomp[[Stanowisko / Position ]:[Stanowisko / Position ]],0)))</f>
        <v>n/a</v>
      </c>
      <c r="EE78" s="190" t="str">
        <f>IF(INDEX(tab_MinKomp[Testy czystości / Reinheitstests],MATCH($B77,tab_MinKomp[[Stanowisko / Position ]:[Stanowisko / Position ]],0))="n/a","n/a",EE77-INDEX(tab_MinKomp[Testy czystości / Reinheitstests],MATCH($B77,tab_MinKomp[[Stanowisko / Position ]:[Stanowisko / Position ]],0)))</f>
        <v>n/a</v>
      </c>
      <c r="EF78" s="190" t="str">
        <f>IF(INDEX(tab_MinKomp[Testy czystości / Reinheitstests],MATCH($B77,tab_MinKomp[[Stanowisko / Position ]:[Stanowisko / Position ]],0))="n/a","n/a",EF77-INDEX(tab_MinKomp[Testy czystości / Reinheitstests],MATCH($B77,tab_MinKomp[[Stanowisko / Position ]:[Stanowisko / Position ]],0)))</f>
        <v>n/a</v>
      </c>
      <c r="EG78" s="190" t="str">
        <f>IF(INDEX(tab_MinKomp[Testy czystości / Reinheitstests],MATCH($B77,tab_MinKomp[[Stanowisko / Position ]:[Stanowisko / Position ]],0))="n/a","n/a",EG77-INDEX(tab_MinKomp[Testy czystości / Reinheitstests],MATCH($B77,tab_MinKomp[[Stanowisko / Position ]:[Stanowisko / Position ]],0)))</f>
        <v>n/a</v>
      </c>
      <c r="EH78" s="190" t="str">
        <f>IF(INDEX(tab_MinKomp[Testy czystości / Reinheitstests],MATCH($B77,tab_MinKomp[[Stanowisko / Position ]:[Stanowisko / Position ]],0))="n/a","n/a",EH77-INDEX(tab_MinKomp[Testy czystości / Reinheitstests],MATCH($B77,tab_MinKomp[[Stanowisko / Position ]:[Stanowisko / Position ]],0)))</f>
        <v>n/a</v>
      </c>
      <c r="EI78" s="190" t="str">
        <f>IF(INDEX(tab_MinKomp[Testy czystości / Reinheitstests],MATCH($B77,tab_MinKomp[[Stanowisko / Position ]:[Stanowisko / Position ]],0))="n/a","n/a",EI77-INDEX(tab_MinKomp[Testy czystości / Reinheitstests],MATCH($B77,tab_MinKomp[[Stanowisko / Position ]:[Stanowisko / Position ]],0)))</f>
        <v>n/a</v>
      </c>
      <c r="EJ78" s="190" t="str">
        <f>IF(INDEX(tab_MinKomp[Testy czystości / Reinheitstests],MATCH($B77,tab_MinKomp[[Stanowisko / Position ]:[Stanowisko / Position ]],0))="n/a","n/a",EJ77-INDEX(tab_MinKomp[Testy czystości / Reinheitstests],MATCH($B77,tab_MinKomp[[Stanowisko / Position ]:[Stanowisko / Position ]],0)))</f>
        <v>n/a</v>
      </c>
      <c r="EK78" s="190" t="str">
        <f>IF(INDEX(tab_MinKomp[Testy czystości / Reinheitstests],MATCH($B77,tab_MinKomp[[Stanowisko / Position ]:[Stanowisko / Position ]],0))="n/a","n/a",EK77-INDEX(tab_MinKomp[Testy czystości / Reinheitstests],MATCH($B77,tab_MinKomp[[Stanowisko / Position ]:[Stanowisko / Position ]],0)))</f>
        <v>n/a</v>
      </c>
      <c r="EL78" s="190" t="str">
        <f>IF(INDEX(tab_MinKomp[Testy czystości / Reinheitstests],MATCH($B77,tab_MinKomp[[Stanowisko / Position ]:[Stanowisko / Position ]],0))="n/a","n/a",EL77-INDEX(tab_MinKomp[Testy czystości / Reinheitstests],MATCH($B77,tab_MinKomp[[Stanowisko / Position ]:[Stanowisko / Position ]],0)))</f>
        <v>n/a</v>
      </c>
      <c r="EM78" s="190" t="str">
        <f>IF(INDEX(tab_MinKomp[Testy czystości / Reinheitstests],MATCH($B77,tab_MinKomp[[Stanowisko / Position ]:[Stanowisko / Position ]],0))="n/a","n/a",EM77-INDEX(tab_MinKomp[Testy czystości / Reinheitstests],MATCH($B77,tab_MinKomp[[Stanowisko / Position ]:[Stanowisko / Position ]],0)))</f>
        <v>n/a</v>
      </c>
      <c r="EN78" s="190" t="str">
        <f>IF(INDEX(tab_MinKomp[Testy czystości / Reinheitstests],MATCH($B77,tab_MinKomp[[Stanowisko / Position ]:[Stanowisko / Position ]],0))="n/a","n/a",EN77-INDEX(tab_MinKomp[Testy czystości / Reinheitstests],MATCH($B77,tab_MinKomp[[Stanowisko / Position ]:[Stanowisko / Position ]],0)))</f>
        <v>n/a</v>
      </c>
      <c r="EO78" s="194" t="str">
        <f>IF(INDEX(tab_MinKomp[Konserwacja Rep],MATCH($B77,tab_MinKomp[[Stanowisko / Position ]:[Stanowisko / Position ]],0))="n/a","n/a",EO77-INDEX(tab_MinKomp[Konserwacja Rep],MATCH($B77,tab_MinKomp[[Stanowisko / Position ]:[Stanowisko / Position ]],0)))</f>
        <v>n/a</v>
      </c>
      <c r="EP78" s="194" t="str">
        <f>IF(INDEX(tab_MinKomp[[Konserwacja Engel ]],MATCH($B77,tab_MinKomp[[Stanowisko / Position ]:[Stanowisko / Position ]],0))="n/a","n/a",EP77-INDEX(tab_MinKomp[[Konserwacja Engel ]],MATCH($B77,tab_MinKomp[[Stanowisko / Position ]:[Stanowisko / Position ]],0)))</f>
        <v>n/a</v>
      </c>
      <c r="EQ78" s="194" t="str">
        <f>IF(INDEX(tab_MinKomp[Konserwacja B 50],MATCH($B77,tab_MinKomp[[Stanowisko / Position ]:[Stanowisko / Position ]],0))="n/a","n/a",EQ77-INDEX(tab_MinKomp[Konserwacja B 50],MATCH($B77,tab_MinKomp[[Stanowisko / Position ]:[Stanowisko / Position ]],0)))</f>
        <v>n/a</v>
      </c>
      <c r="ER78" s="194" t="str">
        <f>IF(INDEX(tab_MinKomp[[Konserwacja EOL ]],MATCH($B77,tab_MinKomp[[Stanowisko / Position ]:[Stanowisko / Position ]],0))="n/a","n/a",ER77-INDEX(tab_MinKomp[[Konserwacja EOL ]],MATCH($B77,tab_MinKomp[[Stanowisko / Position ]:[Stanowisko / Position ]],0)))</f>
        <v>n/a</v>
      </c>
      <c r="ES78" s="194" t="str">
        <f>IF(INDEX(tab_MinKomp[Konserwacja Branson],MATCH($B77,tab_MinKomp[[Stanowisko / Position ]:[Stanowisko / Position ]],0))="n/a","n/a",ES77-INDEX(tab_MinKomp[Konserwacja Branson],MATCH($B77,tab_MinKomp[[Stanowisko / Position ]:[Stanowisko / Position ]],0)))</f>
        <v>n/a</v>
      </c>
      <c r="ET78" s="194" t="str">
        <f>IF(INDEX(tab_MinKomp[Konserwacja coolery],MATCH($B77,tab_MinKomp[[Stanowisko / Position ]:[Stanowisko / Position ]],0))="n/a","n/a",ET77-INDEX(tab_MinKomp[Konserwacja coolery],MATCH($B77,tab_MinKomp[[Stanowisko / Position ]:[Stanowisko / Position ]],0)))</f>
        <v>n/a</v>
      </c>
      <c r="EU78" s="194" t="str">
        <f>IF(INDEX(tab_MinKomp[Konserwacja piecy],MATCH($B77,tab_MinKomp[[Stanowisko / Position ]:[Stanowisko / Position ]],0))="n/a","n/a",EU77-INDEX(tab_MinKomp[Konserwacja piecy],MATCH($B77,tab_MinKomp[[Stanowisko / Position ]:[Stanowisko / Position ]],0)))</f>
        <v>n/a</v>
      </c>
      <c r="EV78" s="194" t="str">
        <f>IF(INDEX(tab_MinKomp[Rysunek techniczny- czytanie],MATCH($B77,tab_MinKomp[[Stanowisko / Position ]:[Stanowisko / Position ]],0))="n/a","n/a",EV77-INDEX(tab_MinKomp[Rysunek techniczny- czytanie],MATCH($B77,tab_MinKomp[[Stanowisko / Position ]:[Stanowisko / Position ]],0)))</f>
        <v>n/a</v>
      </c>
      <c r="EW78" s="194" t="str">
        <f>IF(INDEX(tab_MinKomp[Elektryka],MATCH($B77,tab_MinKomp[[Stanowisko / Position ]:[Stanowisko / Position ]],0))="n/a","n/a",EW77-INDEX(tab_MinKomp[Elektryka],MATCH($B77,tab_MinKomp[[Stanowisko / Position ]:[Stanowisko / Position ]],0)))</f>
        <v>n/a</v>
      </c>
      <c r="EX78" s="194" t="str">
        <f>IF(INDEX(tab_MinKomp[Pneumatyka],MATCH($B77,tab_MinKomp[[Stanowisko / Position ]:[Stanowisko / Position ]],0))="n/a","n/a",EX77-INDEX(tab_MinKomp[Pneumatyka],MATCH($B77,tab_MinKomp[[Stanowisko / Position ]:[Stanowisko / Position ]],0)))</f>
        <v>n/a</v>
      </c>
      <c r="EY78" s="194" t="str">
        <f>IF(INDEX(tab_MinKomp[[Hydraulika ]],MATCH($B77,tab_MinKomp[[Stanowisko / Position ]:[Stanowisko / Position ]],0))="n/a","n/a",EY77-INDEX(tab_MinKomp[[Hydraulika ]],MATCH($B77,tab_MinKomp[[Stanowisko / Position ]:[Stanowisko / Position ]],0)))</f>
        <v>n/a</v>
      </c>
      <c r="EZ78" s="194" t="str">
        <f>IF(INDEX(tab_MinKomp[Podciśnienie],MATCH($B77,tab_MinKomp[[Stanowisko / Position ]:[Stanowisko / Position ]],0))="n/a","n/a",EZ77-INDEX(tab_MinKomp[Podciśnienie],MATCH($B77,tab_MinKomp[[Stanowisko / Position ]:[Stanowisko / Position ]],0)))</f>
        <v>n/a</v>
      </c>
      <c r="FA78" s="194" t="str">
        <f>IF(INDEX(tab_MinKomp[Usuwanie awarii],MATCH($B77,tab_MinKomp[[Stanowisko / Position ]:[Stanowisko / Position ]],0))="n/a","n/a",FA77-INDEX(tab_MinKomp[Usuwanie awarii],MATCH($B77,tab_MinKomp[[Stanowisko / Position ]:[Stanowisko / Position ]],0)))</f>
        <v>n/a</v>
      </c>
      <c r="FB78" s="194" t="str">
        <f>IF(INDEX(tab_MinKomp[Obsługa robotów],MATCH($B77,tab_MinKomp[[Stanowisko / Position ]:[Stanowisko / Position ]],0))="n/a","n/a",FB77-INDEX(tab_MinKomp[Obsługa robotów],MATCH($B77,tab_MinKomp[[Stanowisko / Position ]:[Stanowisko / Position ]],0)))</f>
        <v>n/a</v>
      </c>
      <c r="FC78" s="194" t="str">
        <f>IF(INDEX(tab_MinKomp[Obsługa sterowania maszyny],MATCH($B77,tab_MinKomp[[Stanowisko / Position ]:[Stanowisko / Position ]],0))="n/a","n/a",FC77-INDEX(tab_MinKomp[Obsługa sterowania maszyny],MATCH($B77,tab_MinKomp[[Stanowisko / Position ]:[Stanowisko / Position ]],0)))</f>
        <v>n/a</v>
      </c>
      <c r="FD78" s="194" t="str">
        <f>IF(INDEX(tab_MinKomp[Usuwanie przyczyn żródłowych],MATCH($B77,tab_MinKomp[[Stanowisko / Position ]:[Stanowisko / Position ]],0))="n/a","n/a",FD77-INDEX(tab_MinKomp[Usuwanie przyczyn żródłowych],MATCH($B77,tab_MinKomp[[Stanowisko / Position ]:[Stanowisko / Position ]],0)))</f>
        <v>n/a</v>
      </c>
      <c r="FE78" s="194" t="str">
        <f>IF(INDEX(tab_MinKomp[Cmms stosowanie],MATCH($B77,tab_MinKomp[[Stanowisko / Position ]:[Stanowisko / Position ]],0))="n/a","n/a",FE77-INDEX(tab_MinKomp[Cmms stosowanie],MATCH($B77,tab_MinKomp[[Stanowisko / Position ]:[Stanowisko / Position ]],0)))</f>
        <v>n/a</v>
      </c>
      <c r="FF78" s="190" t="str">
        <f>IF(INDEX(tab_MinKomp[Testy czystości / Reinheitstests],MATCH($B77,tab_MinKomp[[Stanowisko / Position ]:[Stanowisko / Position ]],0))="n/a","n/a",FF77-INDEX(tab_MinKomp[Testy czystości / Reinheitstests],MATCH($B77,tab_MinKomp[[Stanowisko / Position ]:[Stanowisko / Position ]],0)))</f>
        <v>n/a</v>
      </c>
      <c r="FG78" s="194" t="str">
        <f>IF(INDEX(tab_MinKomp[Czyszczenie form plastikowych],MATCH($B77,tab_MinKomp[[Stanowisko / Position ]:[Stanowisko / Position ]],0))="n/a","n/a",FG77-INDEX(tab_MinKomp[Czyszczenie form plastikowych],MATCH($B77,tab_MinKomp[[Stanowisko / Position ]:[Stanowisko / Position ]],0)))</f>
        <v>n/a</v>
      </c>
      <c r="FH78" s="194" t="str">
        <f>IF(INDEX(tab_MinKomp[Wymiana form plastik],MATCH($B77,tab_MinKomp[[Stanowisko / Position ]:[Stanowisko / Position ]],0))="n/a","n/a",FH77-INDEX(tab_MinKomp[Wymiana form plastik],MATCH($B77,tab_MinKomp[[Stanowisko / Position ]:[Stanowisko / Position ]],0)))</f>
        <v>n/a</v>
      </c>
      <c r="FI78" s="194" t="str">
        <f>IF(INDEX(tab_MinKomp[Wymiana form guma],MATCH($B77,tab_MinKomp[[Stanowisko / Position ]:[Stanowisko / Position ]],0))="n/a","n/a",FI77-INDEX(tab_MinKomp[Wymiana form guma],MATCH($B77,tab_MinKomp[[Stanowisko / Position ]:[Stanowisko / Position ]],0)))</f>
        <v>n/a</v>
      </c>
      <c r="FJ78" s="194" t="str">
        <f>IF(INDEX(tab_MinKomp[Konserwacja KK],MATCH($B77,tab_MinKomp[[Stanowisko / Position ]:[Stanowisko / Position ]],0))="n/a","n/a",FJ77-INDEX(tab_MinKomp[Konserwacja KK],MATCH($B77,tab_MinKomp[[Stanowisko / Position ]:[Stanowisko / Position ]],0)))</f>
        <v>n/a</v>
      </c>
      <c r="FK78" s="194" t="str">
        <f>IF(INDEX(tab_MinKomp[Konserwacja form guma],MATCH($B77,tab_MinKomp[[Stanowisko / Position ]:[Stanowisko / Position ]],0))="n/a","n/a",FK77-INDEX(tab_MinKomp[Konserwacja form guma],MATCH($B77,tab_MinKomp[[Stanowisko / Position ]:[Stanowisko / Position ]],0)))</f>
        <v>n/a</v>
      </c>
      <c r="FL78" s="194" t="str">
        <f>IF(INDEX(tab_MinKomp[Konserwacja form plastiki],MATCH($B77,tab_MinKomp[[Stanowisko / Position ]:[Stanowisko / Position ]],0))="n/a","n/a",FL77-INDEX(tab_MinKomp[Konserwacja form plastiki],MATCH($B77,tab_MinKomp[[Stanowisko / Position ]:[Stanowisko / Position ]],0)))</f>
        <v>n/a</v>
      </c>
      <c r="FM78" s="194" t="str">
        <f>IF(INDEX(tab_MinKomp[Konserwacja Gorącego Kanału],MATCH($B77,tab_MinKomp[[Stanowisko / Position ]:[Stanowisko / Position ]],0))="n/a","n/a",FM77-INDEX(tab_MinKomp[Konserwacja Gorącego Kanału],MATCH($B77,tab_MinKomp[[Stanowisko / Position ]:[Stanowisko / Position ]],0)))</f>
        <v>n/a</v>
      </c>
      <c r="FN78" s="190" t="s">
        <v>248</v>
      </c>
      <c r="FO78" s="190" t="s">
        <v>248</v>
      </c>
      <c r="FP78" s="190" t="s">
        <v>248</v>
      </c>
      <c r="FQ78" s="196" t="str">
        <f>IF(INDEX(tab_MinKomp[Język angielski / Englisch],MATCH($B77,tab_MinKomp[[Stanowisko / Position ]:[Stanowisko / Position ]],0))="n/a","n/a",FQ77-INDEX(tab_MinKomp[Język angielski / Englisch],MATCH($B77,tab_MinKomp[[Stanowisko / Position ]:[Stanowisko / Position ]],0)))</f>
        <v>n/a</v>
      </c>
      <c r="FR78" s="196" t="str">
        <f>IF(INDEX(tab_MinKomp[Język niemiecki / Deutsch],MATCH($B77,tab_MinKomp[[Stanowisko / Position ]:[Stanowisko / Position ]],0))="n/a","n/a",FR77-INDEX(tab_MinKomp[Język niemiecki / Deutsch],MATCH($B77,tab_MinKomp[[Stanowisko / Position ]:[Stanowisko / Position ]],0)))</f>
        <v>n/a</v>
      </c>
      <c r="FS78" s="194">
        <v>0</v>
      </c>
      <c r="FT78" s="194">
        <v>0</v>
      </c>
      <c r="FU78" s="194">
        <f>IF(INDEX(tab_MinKomp[optymalizacja procesów / Prozessoptymalisierung],MATCH($B77,tab_MinKomp[[Stanowisko / Position ]:[Stanowisko / Position ]],0))="n/a","n/a",FU77-INDEX(tab_MinKomp[optymalizacja procesów / Prozessoptymalisierung],MATCH($B77,tab_MinKomp[[Stanowisko / Position ]:[Stanowisko / Position ]],0)))</f>
        <v>0</v>
      </c>
      <c r="FV78" s="194">
        <f>IF(INDEX(tab_MinKomp[Umiejętności szkoleniowe / Trainingsfähigkeiten],MATCH($B77,tab_MinKomp[[Stanowisko / Position ]:[Stanowisko / Position ]],0))="n/a","n/a",FV77-INDEX(tab_MinKomp[Umiejętności szkoleniowe / Trainingsfähigkeiten],MATCH($B77,tab_MinKomp[[Stanowisko / Position ]:[Stanowisko / Position ]],0)))</f>
        <v>1</v>
      </c>
      <c r="FW78" s="194">
        <f>IF(INDEX(tab_MinKomp[Analityczne myślenie, podejście / Analitysches Denken, Einstellung],MATCH($B77,tab_MinKomp[[Stanowisko / Position ]:[Stanowisko / Position ]],0))="n/a","n/a",FW77-INDEX(tab_MinKomp[Analityczne myślenie, podejście / Analitysches Denken, Einstellung],MATCH($B77,tab_MinKomp[[Stanowisko / Position ]:[Stanowisko / Position ]],0)))</f>
        <v>1</v>
      </c>
      <c r="FX78" s="194">
        <f>IF(INDEX(tab_MinKomp[Dokładność, precyzja w dzialaniu / Genauigkeit, Präzision in die Arbeit],MATCH($B77,tab_MinKomp[[Stanowisko / Position ]:[Stanowisko / Position ]],0))="n/a","n/a",FX77-INDEX(tab_MinKomp[Dokładność, precyzja w dzialaniu / Genauigkeit, Präzision in die Arbeit],MATCH($B77,tab_MinKomp[[Stanowisko / Position ]:[Stanowisko / Position ]],0)))</f>
        <v>0</v>
      </c>
      <c r="FY78" s="194">
        <f>IF(INDEX(tab_MinKomp[Dyspozycyjność / Verfügbarkeit],MATCH($B77,tab_MinKomp[[Stanowisko / Position ]:[Stanowisko / Position ]],0))="n/a","n/a",FY77-INDEX(tab_MinKomp[Dyspozycyjność / Verfügbarkeit],MATCH($B77,tab_MinKomp[[Stanowisko / Position ]:[Stanowisko / Position ]],0)))</f>
        <v>0</v>
      </c>
      <c r="FZ78" s="194">
        <f>IF(INDEX(tab_MinKomp[Zaangażowanie / 
Engagement],MATCH($B77,tab_MinKomp[[Stanowisko / Position ]:[Stanowisko / Position ]],0))="n/a","n/a",FZ77-INDEX(tab_MinKomp[Zaangażowanie / 
Engagement],MATCH($B77,tab_MinKomp[[Stanowisko / Position ]:[Stanowisko / Position ]],0)))</f>
        <v>0</v>
      </c>
      <c r="GA78" s="194" t="str">
        <f>IF(INDEX(tab_MinKomp[Konserwacja form guma],MATCH($B77,tab_MinKomp[[Stanowisko / Position ]:[Stanowisko / Position ]],0))="n/a","n/a",GA77-INDEX(tab_MinKomp[Konserwacja form guma],MATCH($B77,tab_MinKomp[[Stanowisko / Position ]:[Stanowisko / Position ]],0)))</f>
        <v>n/a</v>
      </c>
      <c r="GB78" s="194" t="str">
        <f>IF(INDEX(tab_MinKomp[Konserwacja form plastiki],MATCH($B77,tab_MinKomp[[Stanowisko / Position ]:[Stanowisko / Position ]],0))="n/a","n/a",GB77-INDEX(tab_MinKomp[Konserwacja form plastiki],MATCH($B77,tab_MinKomp[[Stanowisko / Position ]:[Stanowisko / Position ]],0)))</f>
        <v>n/a</v>
      </c>
      <c r="GC78" s="194">
        <f>IF(INDEX(tab_MinKomp[Elastyczność w działaniu],MATCH($B77,tab_MinKomp[[Stanowisko / Position ]:[Stanowisko / Position ]],0))="n/a","n/a",GC77-INDEX(tab_MinKomp[Elastyczność w działaniu],MATCH($B77,tab_MinKomp[[Stanowisko / Position ]:[Stanowisko / Position ]],0)))</f>
        <v>0</v>
      </c>
      <c r="GD78" s="194">
        <f>IF(INDEX(tab_MinKomp[Komunikatywność],MATCH($B77,tab_MinKomp[[Stanowisko / Position ]:[Stanowisko / Position ]],0))="n/a","n/a",GD77-INDEX(tab_MinKomp[Komunikatywność],MATCH($B77,tab_MinKomp[[Stanowisko / Position ]:[Stanowisko / Position ]],0)))</f>
        <v>1</v>
      </c>
      <c r="GE78" s="193" t="str">
        <f>IF(INDEX(tab_MinKomp[Motywowanie i budowanie zaangażowania zespołu],MATCH($B77,tab_MinKomp[[Stanowisko / Position ]:[Stanowisko / Position ]],0))="n/a","n/a",GE77-INDEX(tab_MinKomp[Motywowanie i budowanie zaangażowania zespołu],MATCH($B77,tab_MinKomp[[Stanowisko / Position ]:[Stanowisko / Position ]],0)))</f>
        <v>n/a</v>
      </c>
      <c r="GF78" s="186" t="s">
        <v>248</v>
      </c>
      <c r="GG78" s="186" t="s">
        <v>248</v>
      </c>
      <c r="GH78" s="186" t="s">
        <v>248</v>
      </c>
      <c r="GI78" s="186" t="s">
        <v>248</v>
      </c>
      <c r="GJ78" s="186" t="s">
        <v>248</v>
      </c>
      <c r="GK78" s="186" t="s">
        <v>248</v>
      </c>
      <c r="GL78" s="186" t="s">
        <v>248</v>
      </c>
      <c r="GM78" s="186" t="s">
        <v>248</v>
      </c>
      <c r="GN78" s="186" t="s">
        <v>248</v>
      </c>
      <c r="GO78" s="186" t="s">
        <v>248</v>
      </c>
      <c r="GP78" s="186" t="s">
        <v>248</v>
      </c>
      <c r="GQ78" s="186" t="s">
        <v>248</v>
      </c>
      <c r="GR78" s="186" t="s">
        <v>248</v>
      </c>
      <c r="GS78" s="186" t="s">
        <v>248</v>
      </c>
      <c r="GT78" s="186" t="s">
        <v>248</v>
      </c>
      <c r="GU78" s="186" t="s">
        <v>248</v>
      </c>
      <c r="GV78" s="186" t="s">
        <v>248</v>
      </c>
      <c r="GW78" s="186" t="s">
        <v>248</v>
      </c>
      <c r="GX78" s="186" t="s">
        <v>248</v>
      </c>
      <c r="GY78" s="186" t="s">
        <v>248</v>
      </c>
      <c r="GZ78" s="261" t="s">
        <v>248</v>
      </c>
      <c r="HA78" s="261" t="s">
        <v>248</v>
      </c>
      <c r="HB78" s="191">
        <f>SUM(G78:GE78)/(HB77-(SUM(G78:GE78)))</f>
        <v>9.8039215686274508E-2</v>
      </c>
    </row>
    <row r="79" spans="1:211" s="218" customFormat="1" ht="24.9" customHeight="1" x14ac:dyDescent="0.3">
      <c r="A79" s="105" t="s">
        <v>322</v>
      </c>
      <c r="B79" s="105" t="s">
        <v>315</v>
      </c>
      <c r="C79" s="105" t="s">
        <v>396</v>
      </c>
      <c r="D79" s="105">
        <v>703</v>
      </c>
      <c r="E79" s="392" t="s">
        <v>418</v>
      </c>
      <c r="F79" s="185" t="s">
        <v>374</v>
      </c>
      <c r="G79" s="186">
        <v>2</v>
      </c>
      <c r="H79" s="186">
        <v>1</v>
      </c>
      <c r="I79" s="186">
        <v>2</v>
      </c>
      <c r="J79" s="186">
        <v>1</v>
      </c>
      <c r="K79" s="186">
        <v>1</v>
      </c>
      <c r="L79" s="186" t="s">
        <v>248</v>
      </c>
      <c r="M79" s="186" t="s">
        <v>248</v>
      </c>
      <c r="N79" s="186" t="s">
        <v>248</v>
      </c>
      <c r="O79" s="186">
        <v>1</v>
      </c>
      <c r="P79" s="186">
        <v>1</v>
      </c>
      <c r="Q79" s="186" t="s">
        <v>248</v>
      </c>
      <c r="R79" s="186" t="s">
        <v>248</v>
      </c>
      <c r="S79" s="186" t="s">
        <v>248</v>
      </c>
      <c r="T79" s="186" t="s">
        <v>248</v>
      </c>
      <c r="U79" s="186" t="s">
        <v>248</v>
      </c>
      <c r="V79" s="186" t="s">
        <v>248</v>
      </c>
      <c r="W79" s="186" t="s">
        <v>248</v>
      </c>
      <c r="X79" s="186" t="s">
        <v>248</v>
      </c>
      <c r="Y79" s="186" t="s">
        <v>248</v>
      </c>
      <c r="Z79" s="186" t="s">
        <v>248</v>
      </c>
      <c r="AA79" s="186" t="s">
        <v>248</v>
      </c>
      <c r="AB79" s="186" t="s">
        <v>248</v>
      </c>
      <c r="AC79" s="186" t="s">
        <v>248</v>
      </c>
      <c r="AD79" s="186" t="s">
        <v>248</v>
      </c>
      <c r="AE79" s="186" t="s">
        <v>248</v>
      </c>
      <c r="AF79" s="186" t="s">
        <v>248</v>
      </c>
      <c r="AG79" s="186" t="s">
        <v>248</v>
      </c>
      <c r="AH79" s="186" t="s">
        <v>248</v>
      </c>
      <c r="AI79" s="186" t="s">
        <v>248</v>
      </c>
      <c r="AJ79" s="186" t="s">
        <v>248</v>
      </c>
      <c r="AK79" s="186" t="s">
        <v>248</v>
      </c>
      <c r="AL79" s="186">
        <v>1</v>
      </c>
      <c r="AM79" s="186" t="s">
        <v>248</v>
      </c>
      <c r="AN79" s="186" t="s">
        <v>248</v>
      </c>
      <c r="AO79" s="186">
        <v>1</v>
      </c>
      <c r="AP79" s="186" t="s">
        <v>248</v>
      </c>
      <c r="AQ79" s="186">
        <v>1</v>
      </c>
      <c r="AR79" s="186" t="s">
        <v>248</v>
      </c>
      <c r="AS79" s="186" t="s">
        <v>248</v>
      </c>
      <c r="AT79" s="186" t="s">
        <v>248</v>
      </c>
      <c r="AU79" s="186" t="s">
        <v>248</v>
      </c>
      <c r="AV79" s="186">
        <v>1</v>
      </c>
      <c r="AW79" s="186">
        <v>1</v>
      </c>
      <c r="AX79" s="186" t="s">
        <v>248</v>
      </c>
      <c r="AY79" s="186" t="s">
        <v>248</v>
      </c>
      <c r="AZ79" s="186" t="s">
        <v>248</v>
      </c>
      <c r="BA79" s="186" t="s">
        <v>248</v>
      </c>
      <c r="BB79" s="186" t="s">
        <v>248</v>
      </c>
      <c r="BC79" s="186" t="s">
        <v>248</v>
      </c>
      <c r="BD79" s="186" t="s">
        <v>248</v>
      </c>
      <c r="BE79" s="186" t="s">
        <v>248</v>
      </c>
      <c r="BF79" s="186" t="s">
        <v>248</v>
      </c>
      <c r="BG79" s="186" t="s">
        <v>248</v>
      </c>
      <c r="BH79" s="186" t="s">
        <v>248</v>
      </c>
      <c r="BI79" s="186" t="s">
        <v>248</v>
      </c>
      <c r="BJ79" s="186" t="s">
        <v>248</v>
      </c>
      <c r="BK79" s="186" t="s">
        <v>248</v>
      </c>
      <c r="BL79" s="186" t="s">
        <v>248</v>
      </c>
      <c r="BM79" s="186" t="s">
        <v>248</v>
      </c>
      <c r="BN79" s="186" t="s">
        <v>248</v>
      </c>
      <c r="BO79" s="186" t="s">
        <v>248</v>
      </c>
      <c r="BP79" s="186">
        <v>2</v>
      </c>
      <c r="BQ79" s="186" t="s">
        <v>248</v>
      </c>
      <c r="BR79" s="186">
        <v>2</v>
      </c>
      <c r="BS79" s="186" t="s">
        <v>248</v>
      </c>
      <c r="BT79" s="186" t="s">
        <v>248</v>
      </c>
      <c r="BU79" s="186" t="s">
        <v>248</v>
      </c>
      <c r="BV79" s="186" t="s">
        <v>248</v>
      </c>
      <c r="BW79" s="186" t="s">
        <v>248</v>
      </c>
      <c r="BX79" s="186" t="s">
        <v>248</v>
      </c>
      <c r="BY79" s="186" t="s">
        <v>248</v>
      </c>
      <c r="BZ79" s="186" t="s">
        <v>248</v>
      </c>
      <c r="CA79" s="186">
        <v>2</v>
      </c>
      <c r="CB79" s="186" t="s">
        <v>248</v>
      </c>
      <c r="CC79" s="186">
        <v>2</v>
      </c>
      <c r="CD79" s="186">
        <v>2</v>
      </c>
      <c r="CE79" s="186" t="s">
        <v>248</v>
      </c>
      <c r="CF79" s="186" t="s">
        <v>248</v>
      </c>
      <c r="CG79" s="186">
        <v>1</v>
      </c>
      <c r="CH79" s="186" t="s">
        <v>248</v>
      </c>
      <c r="CI79" s="186" t="s">
        <v>248</v>
      </c>
      <c r="CJ79" s="186" t="s">
        <v>248</v>
      </c>
      <c r="CK79" s="186" t="s">
        <v>248</v>
      </c>
      <c r="CL79" s="186" t="s">
        <v>248</v>
      </c>
      <c r="CM79" s="186" t="s">
        <v>248</v>
      </c>
      <c r="CN79" s="186" t="s">
        <v>248</v>
      </c>
      <c r="CO79" s="186" t="s">
        <v>248</v>
      </c>
      <c r="CP79" s="186" t="s">
        <v>248</v>
      </c>
      <c r="CQ79" s="186" t="s">
        <v>248</v>
      </c>
      <c r="CR79" s="186" t="s">
        <v>248</v>
      </c>
      <c r="CS79" s="186" t="s">
        <v>248</v>
      </c>
      <c r="CT79" s="186" t="s">
        <v>248</v>
      </c>
      <c r="CU79" s="186" t="s">
        <v>248</v>
      </c>
      <c r="CV79" s="186" t="s">
        <v>248</v>
      </c>
      <c r="CW79" s="186">
        <v>2</v>
      </c>
      <c r="CX79" s="186" t="s">
        <v>248</v>
      </c>
      <c r="CY79" s="186" t="s">
        <v>248</v>
      </c>
      <c r="CZ79" s="186" t="s">
        <v>248</v>
      </c>
      <c r="DA79" s="186" t="s">
        <v>248</v>
      </c>
      <c r="DB79" s="186" t="s">
        <v>248</v>
      </c>
      <c r="DC79" s="186" t="s">
        <v>248</v>
      </c>
      <c r="DD79" s="186" t="s">
        <v>248</v>
      </c>
      <c r="DE79" s="186" t="s">
        <v>248</v>
      </c>
      <c r="DF79" s="186" t="s">
        <v>248</v>
      </c>
      <c r="DG79" s="186" t="s">
        <v>248</v>
      </c>
      <c r="DH79" s="186" t="s">
        <v>248</v>
      </c>
      <c r="DI79" s="186" t="s">
        <v>248</v>
      </c>
      <c r="DJ79" s="186" t="s">
        <v>248</v>
      </c>
      <c r="DK79" s="186" t="s">
        <v>248</v>
      </c>
      <c r="DL79" s="186" t="s">
        <v>248</v>
      </c>
      <c r="DM79" s="186" t="s">
        <v>248</v>
      </c>
      <c r="DN79" s="186" t="s">
        <v>248</v>
      </c>
      <c r="DO79" s="186" t="s">
        <v>248</v>
      </c>
      <c r="DP79" s="186" t="s">
        <v>248</v>
      </c>
      <c r="DQ79" s="186" t="s">
        <v>248</v>
      </c>
      <c r="DR79" s="186" t="s">
        <v>248</v>
      </c>
      <c r="DS79" s="186" t="s">
        <v>248</v>
      </c>
      <c r="DT79" s="186" t="s">
        <v>248</v>
      </c>
      <c r="DU79" s="186" t="s">
        <v>248</v>
      </c>
      <c r="DV79" s="186" t="s">
        <v>248</v>
      </c>
      <c r="DW79" s="186" t="s">
        <v>248</v>
      </c>
      <c r="DX79" s="186" t="s">
        <v>248</v>
      </c>
      <c r="DY79" s="186" t="s">
        <v>248</v>
      </c>
      <c r="DZ79" s="186" t="s">
        <v>248</v>
      </c>
      <c r="EA79" s="186" t="s">
        <v>248</v>
      </c>
      <c r="EB79" s="186" t="s">
        <v>248</v>
      </c>
      <c r="EC79" s="186" t="s">
        <v>248</v>
      </c>
      <c r="ED79" s="186" t="s">
        <v>248</v>
      </c>
      <c r="EE79" s="186" t="s">
        <v>248</v>
      </c>
      <c r="EF79" s="186" t="s">
        <v>248</v>
      </c>
      <c r="EG79" s="186" t="s">
        <v>248</v>
      </c>
      <c r="EH79" s="186" t="s">
        <v>248</v>
      </c>
      <c r="EI79" s="186" t="s">
        <v>248</v>
      </c>
      <c r="EJ79" s="186" t="s">
        <v>248</v>
      </c>
      <c r="EK79" s="186" t="s">
        <v>248</v>
      </c>
      <c r="EL79" s="186" t="s">
        <v>248</v>
      </c>
      <c r="EM79" s="186" t="s">
        <v>248</v>
      </c>
      <c r="EN79" s="186" t="s">
        <v>248</v>
      </c>
      <c r="EO79" s="186" t="s">
        <v>248</v>
      </c>
      <c r="EP79" s="186" t="s">
        <v>248</v>
      </c>
      <c r="EQ79" s="186" t="s">
        <v>248</v>
      </c>
      <c r="ER79" s="186" t="s">
        <v>248</v>
      </c>
      <c r="ES79" s="186" t="s">
        <v>248</v>
      </c>
      <c r="ET79" s="186" t="s">
        <v>248</v>
      </c>
      <c r="EU79" s="186" t="s">
        <v>248</v>
      </c>
      <c r="EV79" s="186" t="s">
        <v>248</v>
      </c>
      <c r="EW79" s="186" t="s">
        <v>248</v>
      </c>
      <c r="EX79" s="186" t="s">
        <v>248</v>
      </c>
      <c r="EY79" s="186" t="s">
        <v>248</v>
      </c>
      <c r="EZ79" s="186" t="s">
        <v>248</v>
      </c>
      <c r="FA79" s="186" t="s">
        <v>248</v>
      </c>
      <c r="FB79" s="186" t="s">
        <v>248</v>
      </c>
      <c r="FC79" s="186" t="s">
        <v>248</v>
      </c>
      <c r="FD79" s="186" t="s">
        <v>248</v>
      </c>
      <c r="FE79" s="186" t="s">
        <v>248</v>
      </c>
      <c r="FF79" s="186" t="s">
        <v>248</v>
      </c>
      <c r="FG79" s="186" t="s">
        <v>248</v>
      </c>
      <c r="FH79" s="186" t="s">
        <v>248</v>
      </c>
      <c r="FI79" s="186" t="s">
        <v>248</v>
      </c>
      <c r="FJ79" s="186" t="s">
        <v>248</v>
      </c>
      <c r="FK79" s="186" t="s">
        <v>248</v>
      </c>
      <c r="FL79" s="186" t="s">
        <v>248</v>
      </c>
      <c r="FM79" s="186" t="s">
        <v>248</v>
      </c>
      <c r="FN79" s="186">
        <v>1</v>
      </c>
      <c r="FO79" s="186">
        <v>1</v>
      </c>
      <c r="FP79" s="186">
        <v>1</v>
      </c>
      <c r="FQ79" s="187" t="s">
        <v>248</v>
      </c>
      <c r="FR79" s="187" t="s">
        <v>248</v>
      </c>
      <c r="FS79" s="186">
        <v>2</v>
      </c>
      <c r="FT79" s="186">
        <v>2</v>
      </c>
      <c r="FU79" s="186">
        <v>2</v>
      </c>
      <c r="FV79" s="186">
        <v>3</v>
      </c>
      <c r="FW79" s="186">
        <v>2</v>
      </c>
      <c r="FX79" s="186">
        <v>2</v>
      </c>
      <c r="FY79" s="186">
        <v>2</v>
      </c>
      <c r="FZ79" s="186">
        <v>2</v>
      </c>
      <c r="GA79" s="186" t="s">
        <v>248</v>
      </c>
      <c r="GB79" s="186" t="s">
        <v>248</v>
      </c>
      <c r="GC79" s="186">
        <v>2</v>
      </c>
      <c r="GD79" s="186">
        <v>2</v>
      </c>
      <c r="GE79" s="186" t="s">
        <v>248</v>
      </c>
      <c r="GF79" s="186" t="s">
        <v>248</v>
      </c>
      <c r="GG79" s="186" t="s">
        <v>248</v>
      </c>
      <c r="GH79" s="186" t="s">
        <v>248</v>
      </c>
      <c r="GI79" s="186" t="s">
        <v>248</v>
      </c>
      <c r="GJ79" s="186" t="s">
        <v>248</v>
      </c>
      <c r="GK79" s="186" t="s">
        <v>248</v>
      </c>
      <c r="GL79" s="186" t="s">
        <v>248</v>
      </c>
      <c r="GM79" s="186" t="s">
        <v>248</v>
      </c>
      <c r="GN79" s="186" t="s">
        <v>248</v>
      </c>
      <c r="GO79" s="186" t="s">
        <v>248</v>
      </c>
      <c r="GP79" s="186" t="s">
        <v>248</v>
      </c>
      <c r="GQ79" s="186" t="s">
        <v>248</v>
      </c>
      <c r="GR79" s="186" t="s">
        <v>248</v>
      </c>
      <c r="GS79" s="186" t="s">
        <v>248</v>
      </c>
      <c r="GT79" s="186" t="s">
        <v>248</v>
      </c>
      <c r="GU79" s="186" t="s">
        <v>248</v>
      </c>
      <c r="GV79" s="186" t="s">
        <v>248</v>
      </c>
      <c r="GW79" s="186" t="s">
        <v>248</v>
      </c>
      <c r="GX79" s="186" t="s">
        <v>248</v>
      </c>
      <c r="GY79" s="186" t="s">
        <v>248</v>
      </c>
      <c r="GZ79" s="261" t="s">
        <v>248</v>
      </c>
      <c r="HA79" s="261" t="s">
        <v>248</v>
      </c>
      <c r="HB79" s="188">
        <f>SUM(G79:GE79)</f>
        <v>51</v>
      </c>
      <c r="HC79" s="102"/>
    </row>
    <row r="80" spans="1:211" s="218" customFormat="1" ht="24.9" customHeight="1" thickBot="1" x14ac:dyDescent="0.35">
      <c r="A80" s="108" t="str">
        <f>A79</f>
        <v>Prod.-Q-6</v>
      </c>
      <c r="B80" s="108" t="str">
        <f>B79</f>
        <v>Pracownik Produkcji</v>
      </c>
      <c r="C80" s="108" t="str">
        <f>C79</f>
        <v>KB</v>
      </c>
      <c r="D80" s="108">
        <f>D79</f>
        <v>703</v>
      </c>
      <c r="E80" s="393" t="str">
        <f>E79</f>
        <v>Gulbinowicz Agata</v>
      </c>
      <c r="F80" s="189" t="s">
        <v>375</v>
      </c>
      <c r="G80" s="192">
        <f>IF(INDEX(tab_MinKomp[Przepisy BHP / BHP Vorschriften],MATCH($B79,tab_MinKomp[[Stanowisko / Position ]:[Stanowisko / Position ]],0))="n/a","n/a",G79-INDEX(tab_MinKomp[Przepisy BHP / BHP Vorschriften],MATCH($B79,tab_MinKomp[[Stanowisko / Position ]:[Stanowisko / Position ]],0)))</f>
        <v>0</v>
      </c>
      <c r="H80" s="193">
        <f>IF(INDEX(tab_MinKomp[Przepisy PPOŻ / Brandschutzbestimmungen],MATCH($B79,tab_MinKomp[[Stanowisko / Position ]:[Stanowisko / Position ]],0))="n/a","n/a",H79-INDEX(tab_MinKomp[Przepisy PPOŻ / Brandschutzbestimmungen],MATCH($B79,tab_MinKomp[[Stanowisko / Position ]:[Stanowisko / Position ]],0)))</f>
        <v>0</v>
      </c>
      <c r="I80" s="193">
        <f>IF(INDEX(tab_MinKomp[Ryzyko zawodowe na stanowiskach pracyv/ Berufliche Risiken an Arbeitsstellen],MATCH($B79,tab_MinKomp[[Stanowisko / Position ]:[Stanowisko / Position ]],0))="n/a","n/a",I79-INDEX(tab_MinKomp[Ryzyko zawodowe na stanowiskach pracyv/ Berufliche Risiken an Arbeitsstellen],MATCH($B79,tab_MinKomp[[Stanowisko / Position ]:[Stanowisko / Position ]],0)))</f>
        <v>0</v>
      </c>
      <c r="J80" s="193">
        <f>IF(INDEX(tab_MinKomp[Gospodarka substancjami niebezpiecznymi / Gefahrstoffmanagement],MATCH($B79,tab_MinKomp[[Stanowisko / Position ]:[Stanowisko / Position ]],0))="n/a","n/a",J79-INDEX(tab_MinKomp[Gospodarka substancjami niebezpiecznymi / Gefahrstoffmanagement],MATCH($B79,tab_MinKomp[[Stanowisko / Position ]:[Stanowisko / Position ]],0)))</f>
        <v>0</v>
      </c>
      <c r="K80" s="193">
        <f>IF(INDEX(tab_MinKomp[Gospodarka odpadami / Abfallwirtschaft],MATCH($B79,tab_MinKomp[[Stanowisko / Position ]:[Stanowisko / Position ]],0))="n/a","n/a",K79-INDEX(tab_MinKomp[Gospodarka odpadami / Abfallwirtschaft],MATCH($B79,tab_MinKomp[[Stanowisko / Position ]:[Stanowisko / Position ]],0)))</f>
        <v>0</v>
      </c>
      <c r="L80" s="194" t="str">
        <f>IF(INDEX(tab_MinKomp[Przepisy kodeksu pracy / Bestimmungen des Arbeitsgesetzes],MATCH($B79,tab_MinKomp[[Stanowisko / Position ]:[Stanowisko / Position ]],0))="n/a","n/a",L79-INDEX(tab_MinKomp[Przepisy kodeksu pracy / Bestimmungen des Arbeitsgesetzes],MATCH($B79,tab_MinKomp[[Stanowisko / Position ]:[Stanowisko / Position ]],0)))</f>
        <v>n/a</v>
      </c>
      <c r="M80" s="195" t="str">
        <f>IF(INDEX(tab_MinKomp[Przepisy o ub.społ. ZUS  / Sozialversicherungsvorschriften],MATCH($B79,tab_MinKomp[[Stanowisko / Position ]:[Stanowisko / Position ]],0))="n/a","n/a",M79-INDEX(tab_MinKomp[Przepisy o ub.społ. ZUS  / Sozialversicherungsvorschriften],MATCH($B79,tab_MinKomp[[Stanowisko / Position ]:[Stanowisko / Position ]],0)))</f>
        <v>n/a</v>
      </c>
      <c r="N80" s="194" t="str">
        <f>IF(INDEX(tab_MinKomp[PRZEPISY O PDOF /persönlich Einkommensteuergesetz ],MATCH($B79,tab_MinKomp[[Stanowisko / Position ]:[Stanowisko / Position ]],0))="n/a","n/a",N79-INDEX(tab_MinKomp[PRZEPISY O PDOF /persönlich Einkommensteuergesetz ],MATCH($B79,tab_MinKomp[[Stanowisko / Position ]:[Stanowisko / Position ]],0)))</f>
        <v>n/a</v>
      </c>
      <c r="O80" s="194">
        <f>IF(INDEX(tab_MinKomp[Regulamin pracy / Arbeitsordnung],MATCH($B79,tab_MinKomp[[Stanowisko / Position ]:[Stanowisko / Position ]],0))="n/a","n/a",O79-INDEX(tab_MinKomp[Regulamin pracy / Arbeitsordnung],MATCH($B79,tab_MinKomp[[Stanowisko / Position ]:[Stanowisko / Position ]],0)))</f>
        <v>0</v>
      </c>
      <c r="P80" s="194">
        <f>IF(INDEX(tab_MinKomp[Regulamin wynagradzania / Vergütungsordnung],MATCH($B79,tab_MinKomp[[Stanowisko / Position ]:[Stanowisko / Position ]],0))="n/a","n/a",P79-INDEX(tab_MinKomp[Regulamin wynagradzania / Vergütungsordnung],MATCH($B79,tab_MinKomp[[Stanowisko / Position ]:[Stanowisko / Position ]],0)))</f>
        <v>0</v>
      </c>
      <c r="Q80" s="194" t="str">
        <f>IF(INDEX(tab_MinKomp[System R2PŁATNIK PRO: Płace / Lohnabrechnung],MATCH($B79,tab_MinKomp[[Stanowisko / Position ]:[Stanowisko / Position ]],0))="n/a","n/a",Q79-INDEX(tab_MinKomp[System R2PŁATNIK PRO: Płace / Lohnabrechnung],MATCH($B79,tab_MinKomp[[Stanowisko / Position ]:[Stanowisko / Position ]],0)))</f>
        <v>n/a</v>
      </c>
      <c r="R80" s="194" t="str">
        <f>IF(INDEX(tab_MinKomp[SystemR2PŁATNIK PRO: KADRY / Personaldaten],MATCH($B79,tab_MinKomp[[Stanowisko / Position ]:[Stanowisko / Position ]],0))="n/a","n/a",R79-INDEX(tab_MinKomp[SystemR2PŁATNIK PRO: KADRY / Personaldaten],MATCH($B79,tab_MinKomp[[Stanowisko / Position ]:[Stanowisko / Position ]],0)))</f>
        <v>n/a</v>
      </c>
      <c r="S80" s="194" t="str">
        <f>IF(INDEX(tab_MinKomp[SYSTEM R2PŁATNIK PRO: zarządzanie pracownikami / Arbeitsverwaltung],MATCH($B79,tab_MinKomp[[Stanowisko / Position ]:[Stanowisko / Position ]],0))="n/a","n/a",S79-INDEX(tab_MinKomp[SYSTEM R2PŁATNIK PRO: zarządzanie pracownikami / Arbeitsverwaltung],MATCH($B79,tab_MinKomp[[Stanowisko / Position ]:[Stanowisko / Position ]],0)))</f>
        <v>n/a</v>
      </c>
      <c r="T80" s="194" t="str">
        <f>IF(INDEX(tab_MinKomp[Doradztwo, wsparcie personalne / Personalberatung und Unterstützung],MATCH($B79,tab_MinKomp[[Stanowisko / Position ]:[Stanowisko / Position ]],0))="n/a","n/a",T79-INDEX(tab_MinKomp[Doradztwo, wsparcie personalne / Personalberatung und Unterstützung],MATCH($B79,tab_MinKomp[[Stanowisko / Position ]:[Stanowisko / Position ]],0)))</f>
        <v>n/a</v>
      </c>
      <c r="U80" s="194" t="str">
        <f>IF(INDEX(tab_MinKomp[Przepisy o podatku VAT / MwSt.- Gesetz],MATCH($B79,tab_MinKomp[[Stanowisko / Position ]:[Stanowisko / Position ]],0))="n/a","n/a",U79-INDEX(tab_MinKomp[Przepisy o podatku VAT / MwSt.- Gesetz],MATCH($B79,tab_MinKomp[[Stanowisko / Position ]:[Stanowisko / Position ]],0)))</f>
        <v>n/a</v>
      </c>
      <c r="V80" s="194" t="str">
        <f>IF(INDEX(tab_MinKomp[PrzepisyPDOP / geschäftlich Einkommensteuergesetz],MATCH($B79,tab_MinKomp[[Stanowisko / Position ]:[Stanowisko / Position ]],0))="n/a","n/a",V79-INDEX(tab_MinKomp[PrzepisyPDOP / geschäftlich Einkommensteuergesetz],MATCH($B79,tab_MinKomp[[Stanowisko / Position ]:[Stanowisko / Position ]],0)))</f>
        <v>n/a</v>
      </c>
      <c r="W80" s="194" t="str">
        <f>IF(INDEX(tab_MinKomp[System BAAN / FINANSE (FIBU)],MATCH($B79,tab_MinKomp[[Stanowisko / Position ]:[Stanowisko / Position ]],0))="n/a","n/a",W79-INDEX(tab_MinKomp[System BAAN / FINANSE (FIBU)],MATCH($B79,tab_MinKomp[[Stanowisko / Position ]:[Stanowisko / Position ]],0)))</f>
        <v>n/a</v>
      </c>
      <c r="X80" s="194" t="str">
        <f>IF(INDEX(tab_MinKomp[Systemy pomocnicze / Hilfssysteme(STOCKPROGRAM, KALK2000 etc.)],MATCH($B79,tab_MinKomp[[Stanowisko / Position ]:[Stanowisko / Position ]],0))="n/a","n/a",X79-INDEX(tab_MinKomp[Systemy pomocnicze / Hilfssysteme(STOCKPROGRAM, KALK2000 etc.)],MATCH($B79,tab_MinKomp[[Stanowisko / Position ]:[Stanowisko / Position ]],0)))</f>
        <v>n/a</v>
      </c>
      <c r="Y80" s="194" t="str">
        <f>IF(INDEX(tab_MinKomp[Polityka rachunkowości / Buchführungspolitik],MATCH($B79,tab_MinKomp[[Stanowisko / Position ]:[Stanowisko / Position ]],0))="n/a","n/a",Y79-INDEX(tab_MinKomp[Polityka rachunkowości / Buchführungspolitik],MATCH($B79,tab_MinKomp[[Stanowisko / Position ]:[Stanowisko / Position ]],0)))</f>
        <v>n/a</v>
      </c>
      <c r="Z80" s="194" t="str">
        <f>IF(INDEX(tab_MinKomp[Ustawa o rachunkowości / Rechnungslegungsgesetz],MATCH($B79,tab_MinKomp[[Stanowisko / Position ]:[Stanowisko / Position ]],0))="n/a","n/a",Z79-INDEX(tab_MinKomp[Ustawa o rachunkowości / Rechnungslegungsgesetz],MATCH($B79,tab_MinKomp[[Stanowisko / Position ]:[Stanowisko / Position ]],0)))</f>
        <v>n/a</v>
      </c>
      <c r="AA80" s="194" t="str">
        <f>IF(INDEX(tab_MinKomp[WORKFLOW - TS-100],MATCH($B79,tab_MinKomp[[Stanowisko / Position ]:[Stanowisko / Position ]],0))="n/a","n/a",AA79-INDEX(tab_MinKomp[WORKFLOW - TS-100],MATCH($B79,tab_MinKomp[[Stanowisko / Position ]:[Stanowisko / Position ]],0)))</f>
        <v>n/a</v>
      </c>
      <c r="AB80" s="194" t="str">
        <f>IF(INDEX(tab_MinKomp[WORKFLOW - SFMS],MATCH($B79,tab_MinKomp[[Stanowisko / Position ]:[Stanowisko / Position ]],0))="n/a","n/a",AB79-INDEX(tab_MinKomp[WORKFLOW - SFMS],MATCH($B79,tab_MinKomp[[Stanowisko / Position ]:[Stanowisko / Position ]],0)))</f>
        <v>n/a</v>
      </c>
      <c r="AC80" s="194" t="str">
        <f>IF(INDEX(tab_MinKomp[System ISO 9001:2015],MATCH($B79,tab_MinKomp[[Stanowisko / Position ]:[Stanowisko / Position ]],0))="n/a","n/a",AC79-INDEX(tab_MinKomp[System ISO 9001:2015],MATCH($B79,tab_MinKomp[[Stanowisko / Position ]:[Stanowisko / Position ]],0)))</f>
        <v>n/a</v>
      </c>
      <c r="AD80" s="194" t="str">
        <f>IF(INDEX(tab_MinKomp[System ISO 9001:2015],MATCH($B79,tab_MinKomp[[Stanowisko / Position ]:[Stanowisko / Position ]],0))="n/a","n/a",AD79-INDEX(tab_MinKomp[System ISO 9001:2015],MATCH($B79,tab_MinKomp[[Stanowisko / Position ]:[Stanowisko / Position ]],0)))</f>
        <v>n/a</v>
      </c>
      <c r="AE80" s="194" t="str">
        <f>IF(INDEX(tab_MinKomp[System ISO 9001:2015],MATCH($B79,tab_MinKomp[[Stanowisko / Position ]:[Stanowisko / Position ]],0))="n/a","n/a",AE79-INDEX(tab_MinKomp[System ISO 9001:2015],MATCH($B79,tab_MinKomp[[Stanowisko / Position ]:[Stanowisko / Position ]],0)))</f>
        <v>n/a</v>
      </c>
      <c r="AF80" s="194" t="str">
        <f>IF(INDEX(tab_MinKomp[System ISO 9001:2015],MATCH($B79,tab_MinKomp[[Stanowisko / Position ]:[Stanowisko / Position ]],0))="n/a","n/a",AF79-INDEX(tab_MinKomp[System ISO 9001:2015],MATCH($B79,tab_MinKomp[[Stanowisko / Position ]:[Stanowisko / Position ]],0)))</f>
        <v>n/a</v>
      </c>
      <c r="AG80" s="194" t="str">
        <f>IF(INDEX(tab_MinKomp[Wymagania VDA 6.3 Process / Forderungen],MATCH($B79,tab_MinKomp[[Stanowisko / Position ]:[Stanowisko / Position ]],0))="n/a","n/a",AG79-INDEX(tab_MinKomp[Wymagania VDA 6.3 Process / Forderungen],MATCH($B79,tab_MinKomp[[Stanowisko / Position ]:[Stanowisko / Position ]],0)))</f>
        <v>n/a</v>
      </c>
      <c r="AH80" s="194" t="str">
        <f>IF(INDEX(tab_MinKomp[Wymagania VDA 6.5 Product / Forderungen],MATCH($B79,tab_MinKomp[[Stanowisko / Position ]:[Stanowisko / Position ]],0))="n/a","n/a",AH79-INDEX(tab_MinKomp[Wymagania VDA 6.5 Product / Forderungen],MATCH($B79,tab_MinKomp[[Stanowisko / Position ]:[Stanowisko / Position ]],0)))</f>
        <v>n/a</v>
      </c>
      <c r="AI80" s="194" t="str">
        <f>IF(INDEX(tab_MinKomp[Wymagania VDA 6.5 Product / Forderungen],MATCH($B79,tab_MinKomp[[Stanowisko / Position ]:[Stanowisko / Position ]],0))="n/a","n/a",AI79-INDEX(tab_MinKomp[Wymagania VDA 6.5 Product / Forderungen],MATCH($B79,tab_MinKomp[[Stanowisko / Position ]:[Stanowisko / Position ]],0)))</f>
        <v>n/a</v>
      </c>
      <c r="AJ80" s="194" t="str">
        <f>IF(INDEX(tab_MinKomp[Wymagania VDA 6.5 Product / Forderungen],MATCH($B79,tab_MinKomp[[Stanowisko / Position ]:[Stanowisko / Position ]],0))="n/a","n/a",AJ79-INDEX(tab_MinKomp[Wymagania VDA 6.5 Product / Forderungen],MATCH($B79,tab_MinKomp[[Stanowisko / Position ]:[Stanowisko / Position ]],0)))</f>
        <v>n/a</v>
      </c>
      <c r="AK80" s="194" t="str">
        <f>IF(INDEX(tab_MinKomp[Wymagania VDA 6.5 Product / Forderungen],MATCH($B79,tab_MinKomp[[Stanowisko / Position ]:[Stanowisko / Position ]],0))="n/a","n/a",AK79-INDEX(tab_MinKomp[Wymagania VDA 6.5 Product / Forderungen],MATCH($B79,tab_MinKomp[[Stanowisko / Position ]:[Stanowisko / Position ]],0)))</f>
        <v>n/a</v>
      </c>
      <c r="AL80" s="194">
        <f>IF(INDEX(tab_MinKomp[LEAN MANAGEMENT],MATCH($B79,tab_MinKomp[[Stanowisko / Position ]:[Stanowisko / Position ]],0))="n/a","n/a",AL79-INDEX(tab_MinKomp[LEAN MANAGEMENT],MATCH($B79,tab_MinKomp[[Stanowisko / Position ]:[Stanowisko / Position ]],0)))</f>
        <v>0</v>
      </c>
      <c r="AM80" s="194" t="str">
        <f>IF(INDEX(tab_MinKomp[Wymagania VDA 6.5 Product / Forderungen],MATCH($B79,tab_MinKomp[[Stanowisko / Position ]:[Stanowisko / Position ]],0))="n/a","n/a",AM79-INDEX(tab_MinKomp[Wymagania VDA 6.5 Product / Forderungen],MATCH($B79,tab_MinKomp[[Stanowisko / Position ]:[Stanowisko / Position ]],0)))</f>
        <v>n/a</v>
      </c>
      <c r="AN80" s="194" t="str">
        <f>IF(INDEX(tab_MinKomp[Wymagania VDA 6.5 Product / Forderungen],MATCH($B79,tab_MinKomp[[Stanowisko / Position ]:[Stanowisko / Position ]],0))="n/a","n/a",AN79-INDEX(tab_MinKomp[Wymagania VDA 6.5 Product / Forderungen],MATCH($B79,tab_MinKomp[[Stanowisko / Position ]:[Stanowisko / Position ]],0)))</f>
        <v>n/a</v>
      </c>
      <c r="AO80" s="194">
        <f>IF(INDEX(tab_MinKomp[LEAN MANAGEMENT],MATCH($B79,tab_MinKomp[[Stanowisko / Position ]:[Stanowisko / Position ]],0))="n/a","n/a",AO79-INDEX(tab_MinKomp[LEAN MANAGEMENT],MATCH($B79,tab_MinKomp[[Stanowisko / Position ]:[Stanowisko / Position ]],0)))</f>
        <v>0</v>
      </c>
      <c r="AP80" s="194" t="str">
        <f>IF(INDEX(tab_MinKomp[Wymagania VDA 6.5 Product / Forderungen],MATCH($B79,tab_MinKomp[[Stanowisko / Position ]:[Stanowisko / Position ]],0))="n/a","n/a",AP79-INDEX(tab_MinKomp[Wymagania VDA 6.5 Product / Forderungen],MATCH($B79,tab_MinKomp[[Stanowisko / Position ]:[Stanowisko / Position ]],0)))</f>
        <v>n/a</v>
      </c>
      <c r="AQ80" s="194">
        <f>IF(INDEX(tab_MinKomp[LEAN MANAGEMENT],MATCH($B79,tab_MinKomp[[Stanowisko / Position ]:[Stanowisko / Position ]],0))="n/a","n/a",AQ79-INDEX(tab_MinKomp[LEAN MANAGEMENT],MATCH($B79,tab_MinKomp[[Stanowisko / Position ]:[Stanowisko / Position ]],0)))</f>
        <v>0</v>
      </c>
      <c r="AR80" s="194" t="str">
        <f>IF(INDEX(tab_MinKomp[Wymagania VDA 6.5 Product / Forderungen],MATCH($B79,tab_MinKomp[[Stanowisko / Position ]:[Stanowisko / Position ]],0))="n/a","n/a",AR79-INDEX(tab_MinKomp[Wymagania VDA 6.5 Product / Forderungen],MATCH($B79,tab_MinKomp[[Stanowisko / Position ]:[Stanowisko / Position ]],0)))</f>
        <v>n/a</v>
      </c>
      <c r="AS80" s="194" t="str">
        <f>IF(INDEX(tab_MinKomp[Wymagania VDA 6.5 Product / Forderungen],MATCH($B79,tab_MinKomp[[Stanowisko / Position ]:[Stanowisko / Position ]],0))="n/a","n/a",AS79-INDEX(tab_MinKomp[Wymagania VDA 6.5 Product / Forderungen],MATCH($B79,tab_MinKomp[[Stanowisko / Position ]:[Stanowisko / Position ]],0)))</f>
        <v>n/a</v>
      </c>
      <c r="AT80" s="194" t="str">
        <f>IF(INDEX(tab_MinKomp[Wymagania VDA 6.5 Product / Forderungen],MATCH($B79,tab_MinKomp[[Stanowisko / Position ]:[Stanowisko / Position ]],0))="n/a","n/a",AT79-INDEX(tab_MinKomp[Wymagania VDA 6.5 Product / Forderungen],MATCH($B79,tab_MinKomp[[Stanowisko / Position ]:[Stanowisko / Position ]],0)))</f>
        <v>n/a</v>
      </c>
      <c r="AU80" s="194" t="str">
        <f>IF(INDEX(tab_MinKomp[Wymagania VDA 6.5 Product / Forderungen],MATCH($B79,tab_MinKomp[[Stanowisko / Position ]:[Stanowisko / Position ]],0))="n/a","n/a",AU79-INDEX(tab_MinKomp[Wymagania VDA 6.5 Product / Forderungen],MATCH($B79,tab_MinKomp[[Stanowisko / Position ]:[Stanowisko / Position ]],0)))</f>
        <v>n/a</v>
      </c>
      <c r="AV80" s="194">
        <f>IF(INDEX(tab_MinKomp[LEAN MANAGEMENT],MATCH($B79,tab_MinKomp[[Stanowisko / Position ]:[Stanowisko / Position ]],0))="n/a","n/a",AV79-INDEX(tab_MinKomp[LEAN MANAGEMENT],MATCH($B79,tab_MinKomp[[Stanowisko / Position ]:[Stanowisko / Position ]],0)))</f>
        <v>0</v>
      </c>
      <c r="AW80" s="194">
        <f>IF(INDEX(tab_MinKomp[LEAN MANAGEMENT],MATCH($B79,tab_MinKomp[[Stanowisko / Position ]:[Stanowisko / Position ]],0))="n/a","n/a",AW79-INDEX(tab_MinKomp[LEAN MANAGEMENT],MATCH($B79,tab_MinKomp[[Stanowisko / Position ]:[Stanowisko / Position ]],0)))</f>
        <v>0</v>
      </c>
      <c r="AX80" s="194" t="str">
        <f>IF(INDEX(tab_MinKomp[Wymagania VDA 6.5 Product / Forderungen],MATCH($B79,tab_MinKomp[[Stanowisko / Position ]:[Stanowisko / Position ]],0))="n/a","n/a",AX79-INDEX(tab_MinKomp[Wymagania VDA 6.5 Product / Forderungen],MATCH($B79,tab_MinKomp[[Stanowisko / Position ]:[Stanowisko / Position ]],0)))</f>
        <v>n/a</v>
      </c>
      <c r="AY80" s="194" t="str">
        <f>IF(INDEX(tab_MinKomp[Wymagania VDA 6.5 Product / Forderungen],MATCH($B79,tab_MinKomp[[Stanowisko / Position ]:[Stanowisko / Position ]],0))="n/a","n/a",AY79-INDEX(tab_MinKomp[Wymagania VDA 6.5 Product / Forderungen],MATCH($B79,tab_MinKomp[[Stanowisko / Position ]:[Stanowisko / Position ]],0)))</f>
        <v>n/a</v>
      </c>
      <c r="AZ80" s="194" t="str">
        <f>IF(INDEX(tab_MinKomp[Wymagania VDA 6.5 Product / Forderungen],MATCH($B79,tab_MinKomp[[Stanowisko / Position ]:[Stanowisko / Position ]],0))="n/a","n/a",AZ79-INDEX(tab_MinKomp[Wymagania VDA 6.5 Product / Forderungen],MATCH($B79,tab_MinKomp[[Stanowisko / Position ]:[Stanowisko / Position ]],0)))</f>
        <v>n/a</v>
      </c>
      <c r="BA80" s="194" t="str">
        <f>IF(INDEX(tab_MinKomp[Wymagania VDA 6.5 Product / Forderungen],MATCH($B79,tab_MinKomp[[Stanowisko / Position ]:[Stanowisko / Position ]],0))="n/a","n/a",BA79-INDEX(tab_MinKomp[Wymagania VDA 6.5 Product / Forderungen],MATCH($B79,tab_MinKomp[[Stanowisko / Position ]:[Stanowisko / Position ]],0)))</f>
        <v>n/a</v>
      </c>
      <c r="BB80" s="194" t="str">
        <f>IF(INDEX(tab_MinKomp[Wymagania VDA 6.5 Product / Forderungen],MATCH($B79,tab_MinKomp[[Stanowisko / Position ]:[Stanowisko / Position ]],0))="n/a","n/a",BB79-INDEX(tab_MinKomp[Wymagania VDA 6.5 Product / Forderungen],MATCH($B79,tab_MinKomp[[Stanowisko / Position ]:[Stanowisko / Position ]],0)))</f>
        <v>n/a</v>
      </c>
      <c r="BC80" s="194" t="str">
        <f>IF(INDEX(tab_MinKomp[Wymagania VDA 6.5 Product / Forderungen],MATCH($B79,tab_MinKomp[[Stanowisko / Position ]:[Stanowisko / Position ]],0))="n/a","n/a",BC79-INDEX(tab_MinKomp[Wymagania VDA 6.5 Product / Forderungen],MATCH($B79,tab_MinKomp[[Stanowisko / Position ]:[Stanowisko / Position ]],0)))</f>
        <v>n/a</v>
      </c>
      <c r="BD80" s="194" t="str">
        <f>IF(INDEX(tab_MinKomp[Wymagania VDA 6.5 Product / Forderungen],MATCH($B79,tab_MinKomp[[Stanowisko / Position ]:[Stanowisko / Position ]],0))="n/a","n/a",BD79-INDEX(tab_MinKomp[Wymagania VDA 6.5 Product / Forderungen],MATCH($B79,tab_MinKomp[[Stanowisko / Position ]:[Stanowisko / Position ]],0)))</f>
        <v>n/a</v>
      </c>
      <c r="BE80" s="194" t="str">
        <f>IF(INDEX(tab_MinKomp[Wymagania VDA 6.5 Product / Forderungen],MATCH($B79,tab_MinKomp[[Stanowisko / Position ]:[Stanowisko / Position ]],0))="n/a","n/a",BE79-INDEX(tab_MinKomp[Wymagania VDA 6.5 Product / Forderungen],MATCH($B79,tab_MinKomp[[Stanowisko / Position ]:[Stanowisko / Position ]],0)))</f>
        <v>n/a</v>
      </c>
      <c r="BF80" s="194" t="str">
        <f>IF(INDEX(tab_MinKomp[Wymagania VDA 6.5 Product / Forderungen],MATCH($B79,tab_MinKomp[[Stanowisko / Position ]:[Stanowisko / Position ]],0))="n/a","n/a",BF79-INDEX(tab_MinKomp[Wymagania VDA 6.5 Product / Forderungen],MATCH($B79,tab_MinKomp[[Stanowisko / Position ]:[Stanowisko / Position ]],0)))</f>
        <v>n/a</v>
      </c>
      <c r="BG80" s="194" t="str">
        <f>IF(INDEX(tab_MinKomp[Wymagania VDA 6.5 Product / Forderungen],MATCH($B79,tab_MinKomp[[Stanowisko / Position ]:[Stanowisko / Position ]],0))="n/a","n/a",BG79-INDEX(tab_MinKomp[Wymagania VDA 6.5 Product / Forderungen],MATCH($B79,tab_MinKomp[[Stanowisko / Position ]:[Stanowisko / Position ]],0)))</f>
        <v>n/a</v>
      </c>
      <c r="BH80" s="194" t="str">
        <f>IF(INDEX(tab_MinKomp[Wymagania VDA 6.5 Product / Forderungen],MATCH($B79,tab_MinKomp[[Stanowisko / Position ]:[Stanowisko / Position ]],0))="n/a","n/a",BH79-INDEX(tab_MinKomp[Wymagania VDA 6.5 Product / Forderungen],MATCH($B79,tab_MinKomp[[Stanowisko / Position ]:[Stanowisko / Position ]],0)))</f>
        <v>n/a</v>
      </c>
      <c r="BI80" s="194" t="str">
        <f>IF(INDEX(tab_MinKomp[Wymagania VDA 6.5 Product / Forderungen],MATCH($B79,tab_MinKomp[[Stanowisko / Position ]:[Stanowisko / Position ]],0))="n/a","n/a",BI79-INDEX(tab_MinKomp[Wymagania VDA 6.5 Product / Forderungen],MATCH($B79,tab_MinKomp[[Stanowisko / Position ]:[Stanowisko / Position ]],0)))</f>
        <v>n/a</v>
      </c>
      <c r="BJ80" s="194" t="str">
        <f>IF(INDEX(tab_MinKomp[Wymagania VDA 6.5 Product / Forderungen],MATCH($B79,tab_MinKomp[[Stanowisko / Position ]:[Stanowisko / Position ]],0))="n/a","n/a",BJ79-INDEX(tab_MinKomp[Wymagania VDA 6.5 Product / Forderungen],MATCH($B79,tab_MinKomp[[Stanowisko / Position ]:[Stanowisko / Position ]],0)))</f>
        <v>n/a</v>
      </c>
      <c r="BK80" s="194" t="str">
        <f>IF(INDEX(tab_MinKomp[Wymagania VDA 6.5 Product / Forderungen],MATCH($B79,tab_MinKomp[[Stanowisko / Position ]:[Stanowisko / Position ]],0))="n/a","n/a",BK79-INDEX(tab_MinKomp[Wymagania VDA 6.5 Product / Forderungen],MATCH($B79,tab_MinKomp[[Stanowisko / Position ]:[Stanowisko / Position ]],0)))</f>
        <v>n/a</v>
      </c>
      <c r="BL80" s="194" t="str">
        <f>IF(INDEX(tab_MinKomp[Wymagania VDA 6.5 Product / Forderungen],MATCH($B79,tab_MinKomp[[Stanowisko / Position ]:[Stanowisko / Position ]],0))="n/a","n/a",BL79-INDEX(tab_MinKomp[Wymagania VDA 6.5 Product / Forderungen],MATCH($B79,tab_MinKomp[[Stanowisko / Position ]:[Stanowisko / Position ]],0)))</f>
        <v>n/a</v>
      </c>
      <c r="BM80" s="194" t="str">
        <f>IF(INDEX(tab_MinKomp[Obsługa maszyn KVT / KVT Maschinenbedienung],MATCH($B79,tab_MinKomp[[Stanowisko / Position ]:[Stanowisko / Position ]],0))="n/a","n/a",BM79-INDEX(tab_MinKomp[Obsługa maszyn KVT / KVT Maschinenbedienung],MATCH($B79,tab_MinKomp[[Stanowisko / Position ]:[Stanowisko / Position ]],0)))</f>
        <v>n/a</v>
      </c>
      <c r="BN80" s="194" t="str">
        <f>IF(INDEX(tab_MinKomp[Obsługa maszyn KVT / KVT Maschinenbedienung],MATCH($B79,tab_MinKomp[[Stanowisko / Position ]:[Stanowisko / Position ]],0))="n/a","n/a",BN79-INDEX(tab_MinKomp[Obsługa maszyn KVT / KVT Maschinenbedienung],MATCH($B79,tab_MinKomp[[Stanowisko / Position ]:[Stanowisko / Position ]],0)))</f>
        <v>n/a</v>
      </c>
      <c r="BO80" s="194" t="str">
        <f>IF(INDEX(tab_MinKomp[Obsługa maszyn KVT / KVT Maschinenbedienung],MATCH($B79,tab_MinKomp[[Stanowisko / Position ]:[Stanowisko / Position ]],0))="n/a","n/a",BO79-INDEX(tab_MinKomp[Obsługa maszyn KVT / KVT Maschinenbedienung],MATCH($B79,tab_MinKomp[[Stanowisko / Position ]:[Stanowisko / Position ]],0)))</f>
        <v>n/a</v>
      </c>
      <c r="BP80" s="194">
        <f>IF(INDEX(tab_MinKomp[Obsługa maszyn Novapax / Novapax Maschinenbedienung],MATCH($B79,tab_MinKomp[[Stanowisko / Position ]:[Stanowisko / Position ]],0))="n/a","n/a",BP79-INDEX(tab_MinKomp[Obsługa maszyn Novapax / Novapax Maschinenbedienung],MATCH($B79,tab_MinKomp[[Stanowisko / Position ]:[Stanowisko / Position ]],0)))</f>
        <v>0</v>
      </c>
      <c r="BQ80" s="194" t="str">
        <f>IF(INDEX(tab_MinKomp[Obsługa maszyn Piovan / Piovan Maschinenbedienung],MATCH($B79,tab_MinKomp[[Stanowisko / Position ]:[Stanowisko / Position ]],0))="n/a","n/a",BQ79-INDEX(tab_MinKomp[Obsługa maszyn Piovan / Piovan Maschinenbedienung],MATCH($B79,tab_MinKomp[[Stanowisko / Position ]:[Stanowisko / Position ]],0)))</f>
        <v>n/a</v>
      </c>
      <c r="BR80" s="194">
        <v>1</v>
      </c>
      <c r="BS80" s="194" t="str">
        <f>IF(INDEX(tab_MinKomp[Obsługa maszyn Piovan / Piovan Maschinenbedienung],MATCH($B79,tab_MinKomp[[Stanowisko / Position ]:[Stanowisko / Position ]],0))="n/a","n/a",BS79-INDEX(tab_MinKomp[Obsługa maszyn Piovan / Piovan Maschinenbedienung],MATCH($B79,tab_MinKomp[[Stanowisko / Position ]:[Stanowisko / Position ]],0)))</f>
        <v>n/a</v>
      </c>
      <c r="BT80" s="194" t="str">
        <f>IF(INDEX(tab_MinKomp[Obsługa maszyn Piovan / Piovan Maschinenbedienung],MATCH($B79,tab_MinKomp[[Stanowisko / Position ]:[Stanowisko / Position ]],0))="n/a","n/a",BT79-INDEX(tab_MinKomp[Obsługa maszyn Piovan / Piovan Maschinenbedienung],MATCH($B79,tab_MinKomp[[Stanowisko / Position ]:[Stanowisko / Position ]],0)))</f>
        <v>n/a</v>
      </c>
      <c r="BU80" s="194" t="str">
        <f>IF(INDEX(tab_MinKomp[Obsługa maszyn Piovan / Piovan Maschinenbedienung],MATCH($B79,tab_MinKomp[[Stanowisko / Position ]:[Stanowisko / Position ]],0))="n/a","n/a",BU79-INDEX(tab_MinKomp[Obsługa maszyn Piovan / Piovan Maschinenbedienung],MATCH($B79,tab_MinKomp[[Stanowisko / Position ]:[Stanowisko / Position ]],0)))</f>
        <v>n/a</v>
      </c>
      <c r="BV80" s="194" t="str">
        <f>IF(INDEX(tab_MinKomp[Obsługa maszyn Piovan / Piovan Maschinenbedienung],MATCH($B79,tab_MinKomp[[Stanowisko / Position ]:[Stanowisko / Position ]],0))="n/a","n/a",BV79-INDEX(tab_MinKomp[Obsługa maszyn Piovan / Piovan Maschinenbedienung],MATCH($B79,tab_MinKomp[[Stanowisko / Position ]:[Stanowisko / Position ]],0)))</f>
        <v>n/a</v>
      </c>
      <c r="BW80" s="194" t="str">
        <f>IF(INDEX(tab_MinKomp[Obsługa maszyn Piovan / Piovan Maschinenbedienung],MATCH($B79,tab_MinKomp[[Stanowisko / Position ]:[Stanowisko / Position ]],0))="n/a","n/a",BW79-INDEX(tab_MinKomp[Obsługa maszyn Piovan / Piovan Maschinenbedienung],MATCH($B79,tab_MinKomp[[Stanowisko / Position ]:[Stanowisko / Position ]],0)))</f>
        <v>n/a</v>
      </c>
      <c r="BX80" s="194" t="str">
        <f>IF(INDEX(tab_MinKomp[Obsługa maszyn Piovan / Piovan Maschinenbedienung],MATCH($B79,tab_MinKomp[[Stanowisko / Position ]:[Stanowisko / Position ]],0))="n/a","n/a",BX79-INDEX(tab_MinKomp[Obsługa maszyn Piovan / Piovan Maschinenbedienung],MATCH($B79,tab_MinKomp[[Stanowisko / Position ]:[Stanowisko / Position ]],0)))</f>
        <v>n/a</v>
      </c>
      <c r="BY80" s="194" t="str">
        <f>IF(INDEX(tab_MinKomp[Wymagania VDA 6.5 Product / Forderungen],MATCH($B79,tab_MinKomp[[Stanowisko / Position ]:[Stanowisko / Position ]],0))="n/a","n/a",BY79-INDEX(tab_MinKomp[Wymagania VDA 6.5 Product / Forderungen],MATCH($B79,tab_MinKomp[[Stanowisko / Position ]:[Stanowisko / Position ]],0)))</f>
        <v>n/a</v>
      </c>
      <c r="BZ80" s="194" t="str">
        <f>IF(INDEX(tab_MinKomp[Obsługa maszyn Engel / Engel Maschinenbedienung],MATCH($B79,tab_MinKomp[[Stanowisko / Position ]:[Stanowisko / Position ]],0))="n/a","n/a",BZ79-INDEX(tab_MinKomp[Obsługa maszyn Engel / Engel Maschinenbedienung],MATCH($B79,tab_MinKomp[[Stanowisko / Position ]:[Stanowisko / Position ]],0)))</f>
        <v>n/a</v>
      </c>
      <c r="CA80" s="194">
        <f>IF(INDEX(tab_MinKomp[Eliminacja awarii / Beseitigung von Ausfällen],MATCH($B79,tab_MinKomp[[Stanowisko / Position ]:[Stanowisko / Position ]],0))="n/a","n/a",CA79-INDEX(tab_MinKomp[Eliminacja awarii / Beseitigung von Ausfällen],MATCH($B79,tab_MinKomp[[Stanowisko / Position ]:[Stanowisko / Position ]],0)))</f>
        <v>1</v>
      </c>
      <c r="CB80" s="194" t="s">
        <v>248</v>
      </c>
      <c r="CC80" s="194">
        <v>0</v>
      </c>
      <c r="CD80" s="194">
        <f>IF(INDEX(tab_MinKomp[Obsługa maszyn Novapax / Novapax Maschinenbedienung],MATCH($B79,tab_MinKomp[[Stanowisko / Position ]:[Stanowisko / Position ]],0))="n/a","n/a",CD79-INDEX(tab_MinKomp[Obsługa maszyn Novapax / Novapax Maschinenbedienung],MATCH($B79,tab_MinKomp[[Stanowisko / Position ]:[Stanowisko / Position ]],0)))</f>
        <v>0</v>
      </c>
      <c r="CE80" s="194" t="str">
        <f>IF(INDEX(tab_MinKomp[Wymagania VDA 6.5 Product / Forderungen],MATCH($B79,tab_MinKomp[[Stanowisko / Position ]:[Stanowisko / Position ]],0))="n/a","n/a",CE79-INDEX(tab_MinKomp[Wymagania VDA 6.5 Product / Forderungen],MATCH($B79,tab_MinKomp[[Stanowisko / Position ]:[Stanowisko / Position ]],0)))</f>
        <v>n/a</v>
      </c>
      <c r="CF80" s="194" t="str">
        <f>IF(INDEX(tab_MinKomp[Obsługa maszyn Piovan / Piovan Maschinenbedienung],MATCH($B79,tab_MinKomp[[Stanowisko / Position ]:[Stanowisko / Position ]],0))="n/a","n/a",CF79-INDEX(tab_MinKomp[Obsługa maszyn Piovan / Piovan Maschinenbedienung],MATCH($B79,tab_MinKomp[[Stanowisko / Position ]:[Stanowisko / Position ]],0)))</f>
        <v>n/a</v>
      </c>
      <c r="CG80" s="194">
        <f>IF(INDEX(tab_MinKomp[LEAN MANAGEMENT],MATCH($B79,tab_MinKomp[[Stanowisko / Position ]:[Stanowisko / Position ]],0))="n/a","n/a",CG79-INDEX(tab_MinKomp[LEAN MANAGEMENT],MATCH($B79,tab_MinKomp[[Stanowisko / Position ]:[Stanowisko / Position ]],0)))</f>
        <v>0</v>
      </c>
      <c r="CH80" s="194" t="str">
        <f>IF(INDEX(tab_MinKomp[Wymagania VDA 6.5 Product / Forderungen],MATCH($B79,tab_MinKomp[[Stanowisko / Position ]:[Stanowisko / Position ]],0))="n/a","n/a",CH79-INDEX(tab_MinKomp[Wymagania VDA 6.5 Product / Forderungen],MATCH($B79,tab_MinKomp[[Stanowisko / Position ]:[Stanowisko / Position ]],0)))</f>
        <v>n/a</v>
      </c>
      <c r="CI80" s="194" t="str">
        <f>IF(INDEX(tab_MinKomp[Wymagania VDA 6.5 Product / Forderungen],MATCH($B79,tab_MinKomp[[Stanowisko / Position ]:[Stanowisko / Position ]],0))="n/a","n/a",CI79-INDEX(tab_MinKomp[Wymagania VDA 6.5 Product / Forderungen],MATCH($B79,tab_MinKomp[[Stanowisko / Position ]:[Stanowisko / Position ]],0)))</f>
        <v>n/a</v>
      </c>
      <c r="CJ80" s="194" t="str">
        <f>IF(INDEX(tab_MinKomp[Wymagania VDA 6.5 Product / Forderungen],MATCH($B79,tab_MinKomp[[Stanowisko / Position ]:[Stanowisko / Position ]],0))="n/a","n/a",CJ79-INDEX(tab_MinKomp[Wymagania VDA 6.5 Product / Forderungen],MATCH($B79,tab_MinKomp[[Stanowisko / Position ]:[Stanowisko / Position ]],0)))</f>
        <v>n/a</v>
      </c>
      <c r="CK80" s="194" t="str">
        <f>IF(INDEX(tab_MinKomp[Wymagania VDA 6.5 Product / Forderungen],MATCH($B79,tab_MinKomp[[Stanowisko / Position ]:[Stanowisko / Position ]],0))="n/a","n/a",CK79-INDEX(tab_MinKomp[Wymagania VDA 6.5 Product / Forderungen],MATCH($B79,tab_MinKomp[[Stanowisko / Position ]:[Stanowisko / Position ]],0)))</f>
        <v>n/a</v>
      </c>
      <c r="CL80" s="194" t="str">
        <f>IF(INDEX(tab_MinKomp[Wymagania VDA 6.5 Product / Forderungen],MATCH($B79,tab_MinKomp[[Stanowisko / Position ]:[Stanowisko / Position ]],0))="n/a","n/a",CL79-INDEX(tab_MinKomp[Wymagania VDA 6.5 Product / Forderungen],MATCH($B79,tab_MinKomp[[Stanowisko / Position ]:[Stanowisko / Position ]],0)))</f>
        <v>n/a</v>
      </c>
      <c r="CM80" s="194" t="str">
        <f>IF(INDEX(tab_MinKomp[Wymagania VDA 6.5 Product / Forderungen],MATCH($B79,tab_MinKomp[[Stanowisko / Position ]:[Stanowisko / Position ]],0))="n/a","n/a",CM79-INDEX(tab_MinKomp[Wymagania VDA 6.5 Product / Forderungen],MATCH($B79,tab_MinKomp[[Stanowisko / Position ]:[Stanowisko / Position ]],0)))</f>
        <v>n/a</v>
      </c>
      <c r="CN80" s="194" t="str">
        <f>IF(INDEX(tab_MinKomp[Wymagania VDA 6.5 Product / Forderungen],MATCH($B79,tab_MinKomp[[Stanowisko / Position ]:[Stanowisko / Position ]],0))="n/a","n/a",CN79-INDEX(tab_MinKomp[Wymagania VDA 6.5 Product / Forderungen],MATCH($B79,tab_MinKomp[[Stanowisko / Position ]:[Stanowisko / Position ]],0)))</f>
        <v>n/a</v>
      </c>
      <c r="CO80" s="194" t="str">
        <f>IF(INDEX(tab_MinKomp[Wymagania VDA 6.5 Product / Forderungen],MATCH($B79,tab_MinKomp[[Stanowisko / Position ]:[Stanowisko / Position ]],0))="n/a","n/a",CO79-INDEX(tab_MinKomp[Wymagania VDA 6.5 Product / Forderungen],MATCH($B79,tab_MinKomp[[Stanowisko / Position ]:[Stanowisko / Position ]],0)))</f>
        <v>n/a</v>
      </c>
      <c r="CP80" s="194" t="str">
        <f>IF(INDEX(tab_MinKomp[Wymagania VDA 6.5 Product / Forderungen],MATCH($B79,tab_MinKomp[[Stanowisko / Position ]:[Stanowisko / Position ]],0))="n/a","n/a",CP79-INDEX(tab_MinKomp[Wymagania VDA 6.5 Product / Forderungen],MATCH($B79,tab_MinKomp[[Stanowisko / Position ]:[Stanowisko / Position ]],0)))</f>
        <v>n/a</v>
      </c>
      <c r="CQ80" s="194" t="str">
        <f>IF(INDEX(tab_MinKomp[Wymagania VDA 6.5 Product / Forderungen],MATCH($B79,tab_MinKomp[[Stanowisko / Position ]:[Stanowisko / Position ]],0))="n/a","n/a",CQ79-INDEX(tab_MinKomp[Wymagania VDA 6.5 Product / Forderungen],MATCH($B79,tab_MinKomp[[Stanowisko / Position ]:[Stanowisko / Position ]],0)))</f>
        <v>n/a</v>
      </c>
      <c r="CR80" s="194" t="str">
        <f>IF(INDEX(tab_MinKomp[Wymagania VDA 6.5 Product / Forderungen],MATCH($B79,tab_MinKomp[[Stanowisko / Position ]:[Stanowisko / Position ]],0))="n/a","n/a",CR79-INDEX(tab_MinKomp[Wymagania VDA 6.5 Product / Forderungen],MATCH($B79,tab_MinKomp[[Stanowisko / Position ]:[Stanowisko / Position ]],0)))</f>
        <v>n/a</v>
      </c>
      <c r="CS80" s="194" t="str">
        <f>IF(INDEX(tab_MinKomp[Wymagania VDA 6.5 Product / Forderungen],MATCH($B79,tab_MinKomp[[Stanowisko / Position ]:[Stanowisko / Position ]],0))="n/a","n/a",CS79-INDEX(tab_MinKomp[Wymagania VDA 6.5 Product / Forderungen],MATCH($B79,tab_MinKomp[[Stanowisko / Position ]:[Stanowisko / Position ]],0)))</f>
        <v>n/a</v>
      </c>
      <c r="CT80" s="194" t="str">
        <f>IF(INDEX(tab_MinKomp[Wymagania VDA 6.5 Product / Forderungen],MATCH($B79,tab_MinKomp[[Stanowisko / Position ]:[Stanowisko / Position ]],0))="n/a","n/a",CT79-INDEX(tab_MinKomp[Wymagania VDA 6.5 Product / Forderungen],MATCH($B79,tab_MinKomp[[Stanowisko / Position ]:[Stanowisko / Position ]],0)))</f>
        <v>n/a</v>
      </c>
      <c r="CU80" s="194" t="str">
        <f>IF(INDEX(tab_MinKomp[Wymagania VDA 6.5 Product / Forderungen],MATCH($B79,tab_MinKomp[[Stanowisko / Position ]:[Stanowisko / Position ]],0))="n/a","n/a",CU79-INDEX(tab_MinKomp[Wymagania VDA 6.5 Product / Forderungen],MATCH($B79,tab_MinKomp[[Stanowisko / Position ]:[Stanowisko / Position ]],0)))</f>
        <v>n/a</v>
      </c>
      <c r="CV80" s="194" t="str">
        <f>IF(INDEX(tab_MinKomp[Wymagania VDA 6.5 Product / Forderungen],MATCH($B79,tab_MinKomp[[Stanowisko / Position ]:[Stanowisko / Position ]],0))="n/a","n/a",CV79-INDEX(tab_MinKomp[Wymagania VDA 6.5 Product / Forderungen],MATCH($B79,tab_MinKomp[[Stanowisko / Position ]:[Stanowisko / Position ]],0)))</f>
        <v>n/a</v>
      </c>
      <c r="CW80" s="194">
        <f>IF(INDEX(tab_MinKomp[LEAN MANAGEMENT],MATCH($B79,tab_MinKomp[[Stanowisko / Position ]:[Stanowisko / Position ]],0))="n/a","n/a",CW79-INDEX(tab_MinKomp[LEAN MANAGEMENT],MATCH($B79,tab_MinKomp[[Stanowisko / Position ]:[Stanowisko / Position ]],0)))</f>
        <v>1</v>
      </c>
      <c r="CX80" s="194" t="str">
        <f>IF(INDEX(tab_MinKomp[Wymagania VDA 6.5 Product / Forderungen],MATCH($B79,tab_MinKomp[[Stanowisko / Position ]:[Stanowisko / Position ]],0))="n/a","n/a",CX79-INDEX(tab_MinKomp[Wymagania VDA 6.5 Product / Forderungen],MATCH($B79,tab_MinKomp[[Stanowisko / Position ]:[Stanowisko / Position ]],0)))</f>
        <v>n/a</v>
      </c>
      <c r="CY80" s="194" t="str">
        <f>IF(INDEX(tab_MinKomp[Wymagania VDA 6.5 Product / Forderungen],MATCH($B79,tab_MinKomp[[Stanowisko / Position ]:[Stanowisko / Position ]],0))="n/a","n/a",CY79-INDEX(tab_MinKomp[Wymagania VDA 6.5 Product / Forderungen],MATCH($B79,tab_MinKomp[[Stanowisko / Position ]:[Stanowisko / Position ]],0)))</f>
        <v>n/a</v>
      </c>
      <c r="CZ80" s="194" t="str">
        <f>IF(INDEX(tab_MinKomp[Wymagania VDA 6.5 Product / Forderungen],MATCH($B79,tab_MinKomp[[Stanowisko / Position ]:[Stanowisko / Position ]],0))="n/a","n/a",CZ79-INDEX(tab_MinKomp[Wymagania VDA 6.5 Product / Forderungen],MATCH($B79,tab_MinKomp[[Stanowisko / Position ]:[Stanowisko / Position ]],0)))</f>
        <v>n/a</v>
      </c>
      <c r="DA80" s="194" t="str">
        <f>IF(INDEX(tab_MinKomp[Wymagania VDA 6.5 Product / Forderungen],MATCH($B79,tab_MinKomp[[Stanowisko / Position ]:[Stanowisko / Position ]],0))="n/a","n/a",DA79-INDEX(tab_MinKomp[Wymagania VDA 6.5 Product / Forderungen],MATCH($B79,tab_MinKomp[[Stanowisko / Position ]:[Stanowisko / Position ]],0)))</f>
        <v>n/a</v>
      </c>
      <c r="DB80" s="194" t="str">
        <f>IF(INDEX(tab_MinKomp[Wymagania VDA 6.5 Product / Forderungen],MATCH($B79,tab_MinKomp[[Stanowisko / Position ]:[Stanowisko / Position ]],0))="n/a","n/a",DB79-INDEX(tab_MinKomp[Wymagania VDA 6.5 Product / Forderungen],MATCH($B79,tab_MinKomp[[Stanowisko / Position ]:[Stanowisko / Position ]],0)))</f>
        <v>n/a</v>
      </c>
      <c r="DC80" s="194" t="str">
        <f>IF(INDEX(tab_MinKomp[SUPPLIER MANAGEMENT],MATCH($B79,tab_MinKomp[[Stanowisko / Position ]:[Stanowisko / Position ]],0))="n/a","n/a",DC79-INDEX(tab_MinKomp[SUPPLIER MANAGEMENT],MATCH($B79,tab_MinKomp[[Stanowisko / Position ]:[Stanowisko / Position ]],0)))</f>
        <v>n/a</v>
      </c>
      <c r="DD80" s="194" t="str">
        <f>IF(INDEX(tab_MinKomp[SUPPLIER MANAGEMENT],MATCH($B79,tab_MinKomp[[Stanowisko / Position ]:[Stanowisko / Position ]],0))="n/a","n/a",DD79-INDEX(tab_MinKomp[SUPPLIER MANAGEMENT],MATCH($B79,tab_MinKomp[[Stanowisko / Position ]:[Stanowisko / Position ]],0)))</f>
        <v>n/a</v>
      </c>
      <c r="DE80" s="194" t="str">
        <f>IF(INDEX(tab_MinKomp[SUPPLIER MANAGEMENT],MATCH($B79,tab_MinKomp[[Stanowisko / Position ]:[Stanowisko / Position ]],0))="n/a","n/a",DE79-INDEX(tab_MinKomp[SUPPLIER MANAGEMENT],MATCH($B79,tab_MinKomp[[Stanowisko / Position ]:[Stanowisko / Position ]],0)))</f>
        <v>n/a</v>
      </c>
      <c r="DF80" s="194" t="str">
        <f>IF(INDEX(tab_MinKomp[PPAP/PSW],MATCH($B79,tab_MinKomp[[Stanowisko / Position ]:[Stanowisko / Position ]],0))="n/a","n/a",DF79-INDEX(tab_MinKomp[PPAP/PSW],MATCH($B79,tab_MinKomp[[Stanowisko / Position ]:[Stanowisko / Position ]],0)))</f>
        <v>n/a</v>
      </c>
      <c r="DG80" s="194" t="str">
        <f>IF(INDEX(tab_MinKomp[SUPPLIER MANAGEMENT],MATCH($B79,tab_MinKomp[[Stanowisko / Position ]:[Stanowisko / Position ]],0))="n/a","n/a",DG79-INDEX(tab_MinKomp[SUPPLIER MANAGEMENT],MATCH($B79,tab_MinKomp[[Stanowisko / Position ]:[Stanowisko / Position ]],0)))</f>
        <v>n/a</v>
      </c>
      <c r="DH80" s="194" t="str">
        <f>IF(INDEX(tab_MinKomp[SUPPLIER MANAGEMENT],MATCH($B79,tab_MinKomp[[Stanowisko / Position ]:[Stanowisko / Position ]],0))="n/a","n/a",DH79-INDEX(tab_MinKomp[SUPPLIER MANAGEMENT],MATCH($B79,tab_MinKomp[[Stanowisko / Position ]:[Stanowisko / Position ]],0)))</f>
        <v>n/a</v>
      </c>
      <c r="DI80" s="194" t="str">
        <f>IF(INDEX(tab_MinKomp[SUPPLIER MANAGEMENT],MATCH($B79,tab_MinKomp[[Stanowisko / Position ]:[Stanowisko / Position ]],0))="n/a","n/a",DI79-INDEX(tab_MinKomp[SUPPLIER MANAGEMENT],MATCH($B79,tab_MinKomp[[Stanowisko / Position ]:[Stanowisko / Position ]],0)))</f>
        <v>n/a</v>
      </c>
      <c r="DJ80" s="194" t="str">
        <f>IF(INDEX(tab_MinKomp[SUPPLIER MANAGEMENT],MATCH($B79,tab_MinKomp[[Stanowisko / Position ]:[Stanowisko / Position ]],0))="n/a","n/a",DJ79-INDEX(tab_MinKomp[SUPPLIER MANAGEMENT],MATCH($B79,tab_MinKomp[[Stanowisko / Position ]:[Stanowisko / Position ]],0)))</f>
        <v>n/a</v>
      </c>
      <c r="DK80" s="194" t="str">
        <f>IF(INDEX(tab_MinKomp[SUPPLIER MANAGEMENT],MATCH($B79,tab_MinKomp[[Stanowisko / Position ]:[Stanowisko / Position ]],0))="n/a","n/a",DK79-INDEX(tab_MinKomp[SUPPLIER MANAGEMENT],MATCH($B79,tab_MinKomp[[Stanowisko / Position ]:[Stanowisko / Position ]],0)))</f>
        <v>n/a</v>
      </c>
      <c r="DL80" s="194" t="str">
        <f>IF(INDEX(tab_MinKomp[SUPPLIER MANAGEMENT],MATCH($B79,tab_MinKomp[[Stanowisko / Position ]:[Stanowisko / Position ]],0))="n/a","n/a",DL79-INDEX(tab_MinKomp[SUPPLIER MANAGEMENT],MATCH($B79,tab_MinKomp[[Stanowisko / Position ]:[Stanowisko / Position ]],0)))</f>
        <v>n/a</v>
      </c>
      <c r="DM80" s="194" t="str">
        <f>IF(INDEX(tab_MinKomp[SUPPLIER MANAGEMENT],MATCH($B79,tab_MinKomp[[Stanowisko / Position ]:[Stanowisko / Position ]],0))="n/a","n/a",DM79-INDEX(tab_MinKomp[SUPPLIER MANAGEMENT],MATCH($B79,tab_MinKomp[[Stanowisko / Position ]:[Stanowisko / Position ]],0)))</f>
        <v>n/a</v>
      </c>
      <c r="DN80" s="194" t="str">
        <f>IF(INDEX(tab_MinKomp[SUPPLIER MANAGEMENT],MATCH($B79,tab_MinKomp[[Stanowisko / Position ]:[Stanowisko / Position ]],0))="n/a","n/a",DN79-INDEX(tab_MinKomp[SUPPLIER MANAGEMENT],MATCH($B79,tab_MinKomp[[Stanowisko / Position ]:[Stanowisko / Position ]],0)))</f>
        <v>n/a</v>
      </c>
      <c r="DO80" s="194" t="str">
        <f>IF(INDEX(tab_MinKomp[SUPPLIER MANAGEMENT],MATCH($B79,tab_MinKomp[[Stanowisko / Position ]:[Stanowisko / Position ]],0))="n/a","n/a",DO79-INDEX(tab_MinKomp[SUPPLIER MANAGEMENT],MATCH($B79,tab_MinKomp[[Stanowisko / Position ]:[Stanowisko / Position ]],0)))</f>
        <v>n/a</v>
      </c>
      <c r="DP80" s="194" t="str">
        <f>IF(INDEX(tab_MinKomp[SUPPLIER MANAGEMENT],MATCH($B79,tab_MinKomp[[Stanowisko / Position ]:[Stanowisko / Position ]],0))="n/a","n/a",DP79-INDEX(tab_MinKomp[SUPPLIER MANAGEMENT],MATCH($B79,tab_MinKomp[[Stanowisko / Position ]:[Stanowisko / Position ]],0)))</f>
        <v>n/a</v>
      </c>
      <c r="DQ80" s="194" t="str">
        <f>IF(INDEX(tab_MinKomp[SUPPLIER MANAGEMENT],MATCH($B79,tab_MinKomp[[Stanowisko / Position ]:[Stanowisko / Position ]],0))="n/a","n/a",DQ79-INDEX(tab_MinKomp[SUPPLIER MANAGEMENT],MATCH($B79,tab_MinKomp[[Stanowisko / Position ]:[Stanowisko / Position ]],0)))</f>
        <v>n/a</v>
      </c>
      <c r="DR80" s="194" t="str">
        <f>IF(INDEX(tab_MinKomp[SUPPLIER MANAGEMENT],MATCH($B79,tab_MinKomp[[Stanowisko / Position ]:[Stanowisko / Position ]],0))="n/a","n/a",DR79-INDEX(tab_MinKomp[SUPPLIER MANAGEMENT],MATCH($B79,tab_MinKomp[[Stanowisko / Position ]:[Stanowisko / Position ]],0)))</f>
        <v>n/a</v>
      </c>
      <c r="DS80" s="194" t="str">
        <f>IF(INDEX(tab_MinKomp[SUPPLIER MANAGEMENT],MATCH($B79,tab_MinKomp[[Stanowisko / Position ]:[Stanowisko / Position ]],0))="n/a","n/a",DS79-INDEX(tab_MinKomp[SUPPLIER MANAGEMENT],MATCH($B79,tab_MinKomp[[Stanowisko / Position ]:[Stanowisko / Position ]],0)))</f>
        <v>n/a</v>
      </c>
      <c r="DT80" s="194" t="str">
        <f>IF(INDEX(tab_MinKomp[SUPPLIER MANAGEMENT],MATCH($B79,tab_MinKomp[[Stanowisko / Position ]:[Stanowisko / Position ]],0))="n/a","n/a",DT79-INDEX(tab_MinKomp[SUPPLIER MANAGEMENT],MATCH($B79,tab_MinKomp[[Stanowisko / Position ]:[Stanowisko / Position ]],0)))</f>
        <v>n/a</v>
      </c>
      <c r="DU80" s="194" t="str">
        <f>IF(INDEX(tab_MinKomp[SUPPLIER MANAGEMENT],MATCH($B79,tab_MinKomp[[Stanowisko / Position ]:[Stanowisko / Position ]],0))="n/a","n/a",DU79-INDEX(tab_MinKomp[SUPPLIER MANAGEMENT],MATCH($B79,tab_MinKomp[[Stanowisko / Position ]:[Stanowisko / Position ]],0)))</f>
        <v>n/a</v>
      </c>
      <c r="DV80" s="194" t="str">
        <f>IF(INDEX(tab_MinKomp[SUPPLIER MANAGEMENT],MATCH($B79,tab_MinKomp[[Stanowisko / Position ]:[Stanowisko / Position ]],0))="n/a","n/a",DV79-INDEX(tab_MinKomp[SUPPLIER MANAGEMENT],MATCH($B79,tab_MinKomp[[Stanowisko / Position ]:[Stanowisko / Position ]],0)))</f>
        <v>n/a</v>
      </c>
      <c r="DW80" s="194" t="str">
        <f>IF(INDEX(tab_MinKomp[SUPPLIER MANAGEMENT],MATCH($B79,tab_MinKomp[[Stanowisko / Position ]:[Stanowisko / Position ]],0))="n/a","n/a",DW79-INDEX(tab_MinKomp[SUPPLIER MANAGEMENT],MATCH($B79,tab_MinKomp[[Stanowisko / Position ]:[Stanowisko / Position ]],0)))</f>
        <v>n/a</v>
      </c>
      <c r="DX80" s="194" t="str">
        <f>IF(INDEX(tab_MinKomp[SUPPLIER MANAGEMENT],MATCH($B79,tab_MinKomp[[Stanowisko / Position ]:[Stanowisko / Position ]],0))="n/a","n/a",DX79-INDEX(tab_MinKomp[SUPPLIER MANAGEMENT],MATCH($B79,tab_MinKomp[[Stanowisko / Position ]:[Stanowisko / Position ]],0)))</f>
        <v>n/a</v>
      </c>
      <c r="DY80" s="194" t="str">
        <f>IF(INDEX(tab_MinKomp[SUPPLIER MANAGEMENT],MATCH($B79,tab_MinKomp[[Stanowisko / Position ]:[Stanowisko / Position ]],0))="n/a","n/a",DY79-INDEX(tab_MinKomp[SUPPLIER MANAGEMENT],MATCH($B79,tab_MinKomp[[Stanowisko / Position ]:[Stanowisko / Position ]],0)))</f>
        <v>n/a</v>
      </c>
      <c r="DZ80" s="194" t="str">
        <f>IF(INDEX(tab_MinKomp[SUPPLIER MANAGEMENT],MATCH($B79,tab_MinKomp[[Stanowisko / Position ]:[Stanowisko / Position ]],0))="n/a","n/a",DZ79-INDEX(tab_MinKomp[SUPPLIER MANAGEMENT],MATCH($B79,tab_MinKomp[[Stanowisko / Position ]:[Stanowisko / Position ]],0)))</f>
        <v>n/a</v>
      </c>
      <c r="EA80" s="194" t="str">
        <f>IF(INDEX(tab_MinKomp[SUPPLIER MANAGEMENT],MATCH($B79,tab_MinKomp[[Stanowisko / Position ]:[Stanowisko / Position ]],0))="n/a","n/a",EA79-INDEX(tab_MinKomp[SUPPLIER MANAGEMENT],MATCH($B79,tab_MinKomp[[Stanowisko / Position ]:[Stanowisko / Position ]],0)))</f>
        <v>n/a</v>
      </c>
      <c r="EB80" s="194" t="str">
        <f>IF(INDEX(tab_MinKomp[SUPPLIER MANAGEMENT],MATCH($B79,tab_MinKomp[[Stanowisko / Position ]:[Stanowisko / Position ]],0))="n/a","n/a",EB79-INDEX(tab_MinKomp[SUPPLIER MANAGEMENT],MATCH($B79,tab_MinKomp[[Stanowisko / Position ]:[Stanowisko / Position ]],0)))</f>
        <v>n/a</v>
      </c>
      <c r="EC80" s="190" t="str">
        <f>IF(INDEX(tab_MinKomp[Testy czystości / Reinheitstests],MATCH($B79,tab_MinKomp[[Stanowisko / Position ]:[Stanowisko / Position ]],0))="n/a","n/a",EC79-INDEX(tab_MinKomp[Testy czystości / Reinheitstests],MATCH($B79,tab_MinKomp[[Stanowisko / Position ]:[Stanowisko / Position ]],0)))</f>
        <v>n/a</v>
      </c>
      <c r="ED80" s="190" t="str">
        <f>IF(INDEX(tab_MinKomp[Testy czystości / Reinheitstests],MATCH($B79,tab_MinKomp[[Stanowisko / Position ]:[Stanowisko / Position ]],0))="n/a","n/a",ED79-INDEX(tab_MinKomp[Testy czystości / Reinheitstests],MATCH($B79,tab_MinKomp[[Stanowisko / Position ]:[Stanowisko / Position ]],0)))</f>
        <v>n/a</v>
      </c>
      <c r="EE80" s="190" t="str">
        <f>IF(INDEX(tab_MinKomp[Testy czystości / Reinheitstests],MATCH($B79,tab_MinKomp[[Stanowisko / Position ]:[Stanowisko / Position ]],0))="n/a","n/a",EE79-INDEX(tab_MinKomp[Testy czystości / Reinheitstests],MATCH($B79,tab_MinKomp[[Stanowisko / Position ]:[Stanowisko / Position ]],0)))</f>
        <v>n/a</v>
      </c>
      <c r="EF80" s="190" t="str">
        <f>IF(INDEX(tab_MinKomp[Testy czystości / Reinheitstests],MATCH($B79,tab_MinKomp[[Stanowisko / Position ]:[Stanowisko / Position ]],0))="n/a","n/a",EF79-INDEX(tab_MinKomp[Testy czystości / Reinheitstests],MATCH($B79,tab_MinKomp[[Stanowisko / Position ]:[Stanowisko / Position ]],0)))</f>
        <v>n/a</v>
      </c>
      <c r="EG80" s="190" t="str">
        <f>IF(INDEX(tab_MinKomp[Testy czystości / Reinheitstests],MATCH($B79,tab_MinKomp[[Stanowisko / Position ]:[Stanowisko / Position ]],0))="n/a","n/a",EG79-INDEX(tab_MinKomp[Testy czystości / Reinheitstests],MATCH($B79,tab_MinKomp[[Stanowisko / Position ]:[Stanowisko / Position ]],0)))</f>
        <v>n/a</v>
      </c>
      <c r="EH80" s="190" t="str">
        <f>IF(INDEX(tab_MinKomp[Testy czystości / Reinheitstests],MATCH($B79,tab_MinKomp[[Stanowisko / Position ]:[Stanowisko / Position ]],0))="n/a","n/a",EH79-INDEX(tab_MinKomp[Testy czystości / Reinheitstests],MATCH($B79,tab_MinKomp[[Stanowisko / Position ]:[Stanowisko / Position ]],0)))</f>
        <v>n/a</v>
      </c>
      <c r="EI80" s="190" t="str">
        <f>IF(INDEX(tab_MinKomp[Testy czystości / Reinheitstests],MATCH($B79,tab_MinKomp[[Stanowisko / Position ]:[Stanowisko / Position ]],0))="n/a","n/a",EI79-INDEX(tab_MinKomp[Testy czystości / Reinheitstests],MATCH($B79,tab_MinKomp[[Stanowisko / Position ]:[Stanowisko / Position ]],0)))</f>
        <v>n/a</v>
      </c>
      <c r="EJ80" s="190" t="str">
        <f>IF(INDEX(tab_MinKomp[Testy czystości / Reinheitstests],MATCH($B79,tab_MinKomp[[Stanowisko / Position ]:[Stanowisko / Position ]],0))="n/a","n/a",EJ79-INDEX(tab_MinKomp[Testy czystości / Reinheitstests],MATCH($B79,tab_MinKomp[[Stanowisko / Position ]:[Stanowisko / Position ]],0)))</f>
        <v>n/a</v>
      </c>
      <c r="EK80" s="190" t="str">
        <f>IF(INDEX(tab_MinKomp[Testy czystości / Reinheitstests],MATCH($B79,tab_MinKomp[[Stanowisko / Position ]:[Stanowisko / Position ]],0))="n/a","n/a",EK79-INDEX(tab_MinKomp[Testy czystości / Reinheitstests],MATCH($B79,tab_MinKomp[[Stanowisko / Position ]:[Stanowisko / Position ]],0)))</f>
        <v>n/a</v>
      </c>
      <c r="EL80" s="190" t="str">
        <f>IF(INDEX(tab_MinKomp[Testy czystości / Reinheitstests],MATCH($B79,tab_MinKomp[[Stanowisko / Position ]:[Stanowisko / Position ]],0))="n/a","n/a",EL79-INDEX(tab_MinKomp[Testy czystości / Reinheitstests],MATCH($B79,tab_MinKomp[[Stanowisko / Position ]:[Stanowisko / Position ]],0)))</f>
        <v>n/a</v>
      </c>
      <c r="EM80" s="190" t="str">
        <f>IF(INDEX(tab_MinKomp[Testy czystości / Reinheitstests],MATCH($B79,tab_MinKomp[[Stanowisko / Position ]:[Stanowisko / Position ]],0))="n/a","n/a",EM79-INDEX(tab_MinKomp[Testy czystości / Reinheitstests],MATCH($B79,tab_MinKomp[[Stanowisko / Position ]:[Stanowisko / Position ]],0)))</f>
        <v>n/a</v>
      </c>
      <c r="EN80" s="190" t="str">
        <f>IF(INDEX(tab_MinKomp[Testy czystości / Reinheitstests],MATCH($B79,tab_MinKomp[[Stanowisko / Position ]:[Stanowisko / Position ]],0))="n/a","n/a",EN79-INDEX(tab_MinKomp[Testy czystości / Reinheitstests],MATCH($B79,tab_MinKomp[[Stanowisko / Position ]:[Stanowisko / Position ]],0)))</f>
        <v>n/a</v>
      </c>
      <c r="EO80" s="190" t="str">
        <f>IF(INDEX(tab_MinKomp[Testy czystości / Reinheitstests],MATCH($B79,tab_MinKomp[[Stanowisko / Position ]:[Stanowisko / Position ]],0))="n/a","n/a",EO79-INDEX(tab_MinKomp[Testy czystości / Reinheitstests],MATCH($B79,tab_MinKomp[[Stanowisko / Position ]:[Stanowisko / Position ]],0)))</f>
        <v>n/a</v>
      </c>
      <c r="EP80" s="190" t="str">
        <f>IF(INDEX(tab_MinKomp[Testy czystości / Reinheitstests],MATCH($B79,tab_MinKomp[[Stanowisko / Position ]:[Stanowisko / Position ]],0))="n/a","n/a",EP79-INDEX(tab_MinKomp[Testy czystości / Reinheitstests],MATCH($B79,tab_MinKomp[[Stanowisko / Position ]:[Stanowisko / Position ]],0)))</f>
        <v>n/a</v>
      </c>
      <c r="EQ80" s="190" t="str">
        <f>IF(INDEX(tab_MinKomp[Testy czystości / Reinheitstests],MATCH($B79,tab_MinKomp[[Stanowisko / Position ]:[Stanowisko / Position ]],0))="n/a","n/a",EQ79-INDEX(tab_MinKomp[Testy czystości / Reinheitstests],MATCH($B79,tab_MinKomp[[Stanowisko / Position ]:[Stanowisko / Position ]],0)))</f>
        <v>n/a</v>
      </c>
      <c r="ER80" s="190" t="str">
        <f>IF(INDEX(tab_MinKomp[Testy czystości / Reinheitstests],MATCH($B79,tab_MinKomp[[Stanowisko / Position ]:[Stanowisko / Position ]],0))="n/a","n/a",ER79-INDEX(tab_MinKomp[Testy czystości / Reinheitstests],MATCH($B79,tab_MinKomp[[Stanowisko / Position ]:[Stanowisko / Position ]],0)))</f>
        <v>n/a</v>
      </c>
      <c r="ES80" s="190" t="str">
        <f>IF(INDEX(tab_MinKomp[Testy czystości / Reinheitstests],MATCH($B79,tab_MinKomp[[Stanowisko / Position ]:[Stanowisko / Position ]],0))="n/a","n/a",ES79-INDEX(tab_MinKomp[Testy czystości / Reinheitstests],MATCH($B79,tab_MinKomp[[Stanowisko / Position ]:[Stanowisko / Position ]],0)))</f>
        <v>n/a</v>
      </c>
      <c r="ET80" s="190" t="str">
        <f>IF(INDEX(tab_MinKomp[Testy czystości / Reinheitstests],MATCH($B79,tab_MinKomp[[Stanowisko / Position ]:[Stanowisko / Position ]],0))="n/a","n/a",ET79-INDEX(tab_MinKomp[Testy czystości / Reinheitstests],MATCH($B79,tab_MinKomp[[Stanowisko / Position ]:[Stanowisko / Position ]],0)))</f>
        <v>n/a</v>
      </c>
      <c r="EU80" s="190" t="str">
        <f>IF(INDEX(tab_MinKomp[Testy czystości / Reinheitstests],MATCH($B79,tab_MinKomp[[Stanowisko / Position ]:[Stanowisko / Position ]],0))="n/a","n/a",EU79-INDEX(tab_MinKomp[Testy czystości / Reinheitstests],MATCH($B79,tab_MinKomp[[Stanowisko / Position ]:[Stanowisko / Position ]],0)))</f>
        <v>n/a</v>
      </c>
      <c r="EV80" s="190" t="str">
        <f>IF(INDEX(tab_MinKomp[Testy czystości / Reinheitstests],MATCH($B79,tab_MinKomp[[Stanowisko / Position ]:[Stanowisko / Position ]],0))="n/a","n/a",EV79-INDEX(tab_MinKomp[Testy czystości / Reinheitstests],MATCH($B79,tab_MinKomp[[Stanowisko / Position ]:[Stanowisko / Position ]],0)))</f>
        <v>n/a</v>
      </c>
      <c r="EW80" s="190" t="str">
        <f>IF(INDEX(tab_MinKomp[Testy czystości / Reinheitstests],MATCH($B79,tab_MinKomp[[Stanowisko / Position ]:[Stanowisko / Position ]],0))="n/a","n/a",EW79-INDEX(tab_MinKomp[Testy czystości / Reinheitstests],MATCH($B79,tab_MinKomp[[Stanowisko / Position ]:[Stanowisko / Position ]],0)))</f>
        <v>n/a</v>
      </c>
      <c r="EX80" s="190" t="str">
        <f>IF(INDEX(tab_MinKomp[Testy czystości / Reinheitstests],MATCH($B79,tab_MinKomp[[Stanowisko / Position ]:[Stanowisko / Position ]],0))="n/a","n/a",EX79-INDEX(tab_MinKomp[Testy czystości / Reinheitstests],MATCH($B79,tab_MinKomp[[Stanowisko / Position ]:[Stanowisko / Position ]],0)))</f>
        <v>n/a</v>
      </c>
      <c r="EY80" s="190" t="str">
        <f>IF(INDEX(tab_MinKomp[Testy czystości / Reinheitstests],MATCH($B79,tab_MinKomp[[Stanowisko / Position ]:[Stanowisko / Position ]],0))="n/a","n/a",EY79-INDEX(tab_MinKomp[Testy czystości / Reinheitstests],MATCH($B79,tab_MinKomp[[Stanowisko / Position ]:[Stanowisko / Position ]],0)))</f>
        <v>n/a</v>
      </c>
      <c r="EZ80" s="190" t="str">
        <f>IF(INDEX(tab_MinKomp[Testy czystości / Reinheitstests],MATCH($B79,tab_MinKomp[[Stanowisko / Position ]:[Stanowisko / Position ]],0))="n/a","n/a",EZ79-INDEX(tab_MinKomp[Testy czystości / Reinheitstests],MATCH($B79,tab_MinKomp[[Stanowisko / Position ]:[Stanowisko / Position ]],0)))</f>
        <v>n/a</v>
      </c>
      <c r="FA80" s="190" t="str">
        <f>IF(INDEX(tab_MinKomp[Testy czystości / Reinheitstests],MATCH($B79,tab_MinKomp[[Stanowisko / Position ]:[Stanowisko / Position ]],0))="n/a","n/a",FA79-INDEX(tab_MinKomp[Testy czystości / Reinheitstests],MATCH($B79,tab_MinKomp[[Stanowisko / Position ]:[Stanowisko / Position ]],0)))</f>
        <v>n/a</v>
      </c>
      <c r="FB80" s="190" t="str">
        <f>IF(INDEX(tab_MinKomp[Testy czystości / Reinheitstests],MATCH($B79,tab_MinKomp[[Stanowisko / Position ]:[Stanowisko / Position ]],0))="n/a","n/a",FB79-INDEX(tab_MinKomp[Testy czystości / Reinheitstests],MATCH($B79,tab_MinKomp[[Stanowisko / Position ]:[Stanowisko / Position ]],0)))</f>
        <v>n/a</v>
      </c>
      <c r="FC80" s="190" t="str">
        <f>IF(INDEX(tab_MinKomp[Testy czystości / Reinheitstests],MATCH($B79,tab_MinKomp[[Stanowisko / Position ]:[Stanowisko / Position ]],0))="n/a","n/a",FC79-INDEX(tab_MinKomp[Testy czystości / Reinheitstests],MATCH($B79,tab_MinKomp[[Stanowisko / Position ]:[Stanowisko / Position ]],0)))</f>
        <v>n/a</v>
      </c>
      <c r="FD80" s="190" t="str">
        <f>IF(INDEX(tab_MinKomp[Testy czystości / Reinheitstests],MATCH($B79,tab_MinKomp[[Stanowisko / Position ]:[Stanowisko / Position ]],0))="n/a","n/a",FD79-INDEX(tab_MinKomp[Testy czystości / Reinheitstests],MATCH($B79,tab_MinKomp[[Stanowisko / Position ]:[Stanowisko / Position ]],0)))</f>
        <v>n/a</v>
      </c>
      <c r="FE80" s="190" t="str">
        <f>IF(INDEX(tab_MinKomp[Testy czystości / Reinheitstests],MATCH($B79,tab_MinKomp[[Stanowisko / Position ]:[Stanowisko / Position ]],0))="n/a","n/a",FE79-INDEX(tab_MinKomp[Testy czystości / Reinheitstests],MATCH($B79,tab_MinKomp[[Stanowisko / Position ]:[Stanowisko / Position ]],0)))</f>
        <v>n/a</v>
      </c>
      <c r="FF80" s="190" t="str">
        <f>IF(INDEX(tab_MinKomp[Testy czystości / Reinheitstests],MATCH($B79,tab_MinKomp[[Stanowisko / Position ]:[Stanowisko / Position ]],0))="n/a","n/a",FF79-INDEX(tab_MinKomp[Testy czystości / Reinheitstests],MATCH($B79,tab_MinKomp[[Stanowisko / Position ]:[Stanowisko / Position ]],0)))</f>
        <v>n/a</v>
      </c>
      <c r="FG80" s="190" t="str">
        <f>IF(INDEX(tab_MinKomp[Testy czystości / Reinheitstests],MATCH($B79,tab_MinKomp[[Stanowisko / Position ]:[Stanowisko / Position ]],0))="n/a","n/a",FG79-INDEX(tab_MinKomp[Testy czystości / Reinheitstests],MATCH($B79,tab_MinKomp[[Stanowisko / Position ]:[Stanowisko / Position ]],0)))</f>
        <v>n/a</v>
      </c>
      <c r="FH80" s="190" t="str">
        <f>IF(INDEX(tab_MinKomp[Testy czystości / Reinheitstests],MATCH($B79,tab_MinKomp[[Stanowisko / Position ]:[Stanowisko / Position ]],0))="n/a","n/a",FH79-INDEX(tab_MinKomp[Testy czystości / Reinheitstests],MATCH($B79,tab_MinKomp[[Stanowisko / Position ]:[Stanowisko / Position ]],0)))</f>
        <v>n/a</v>
      </c>
      <c r="FI80" s="190" t="str">
        <f>IF(INDEX(tab_MinKomp[Testy czystości / Reinheitstests],MATCH($B79,tab_MinKomp[[Stanowisko / Position ]:[Stanowisko / Position ]],0))="n/a","n/a",FI79-INDEX(tab_MinKomp[Testy czystości / Reinheitstests],MATCH($B79,tab_MinKomp[[Stanowisko / Position ]:[Stanowisko / Position ]],0)))</f>
        <v>n/a</v>
      </c>
      <c r="FJ80" s="190" t="str">
        <f>IF(INDEX(tab_MinKomp[Testy czystości / Reinheitstests],MATCH($B79,tab_MinKomp[[Stanowisko / Position ]:[Stanowisko / Position ]],0))="n/a","n/a",FJ79-INDEX(tab_MinKomp[Testy czystości / Reinheitstests],MATCH($B79,tab_MinKomp[[Stanowisko / Position ]:[Stanowisko / Position ]],0)))</f>
        <v>n/a</v>
      </c>
      <c r="FK80" s="190" t="str">
        <f>IF(INDEX(tab_MinKomp[Testy czystości / Reinheitstests],MATCH($B79,tab_MinKomp[[Stanowisko / Position ]:[Stanowisko / Position ]],0))="n/a","n/a",FK79-INDEX(tab_MinKomp[Testy czystości / Reinheitstests],MATCH($B79,tab_MinKomp[[Stanowisko / Position ]:[Stanowisko / Position ]],0)))</f>
        <v>n/a</v>
      </c>
      <c r="FL80" s="190" t="str">
        <f>IF(INDEX(tab_MinKomp[Testy czystości / Reinheitstests],MATCH($B79,tab_MinKomp[[Stanowisko / Position ]:[Stanowisko / Position ]],0))="n/a","n/a",FL79-INDEX(tab_MinKomp[Testy czystości / Reinheitstests],MATCH($B79,tab_MinKomp[[Stanowisko / Position ]:[Stanowisko / Position ]],0)))</f>
        <v>n/a</v>
      </c>
      <c r="FM80" s="190" t="str">
        <f>IF(INDEX(tab_MinKomp[Testy czystości / Reinheitstests],MATCH($B79,tab_MinKomp[[Stanowisko / Position ]:[Stanowisko / Position ]],0))="n/a","n/a",FM79-INDEX(tab_MinKomp[Testy czystości / Reinheitstests],MATCH($B79,tab_MinKomp[[Stanowisko / Position ]:[Stanowisko / Position ]],0)))</f>
        <v>n/a</v>
      </c>
      <c r="FN80" s="194">
        <f>IF(INDEX(tab_MinKomp[LEAN MANAGEMENT],MATCH($B79,tab_MinKomp[[Stanowisko / Position ]:[Stanowisko / Position ]],0))="n/a","n/a",FN79-INDEX(tab_MinKomp[LEAN MANAGEMENT],MATCH($B79,tab_MinKomp[[Stanowisko / Position ]:[Stanowisko / Position ]],0)))</f>
        <v>0</v>
      </c>
      <c r="FO80" s="194">
        <f>IF(INDEX(tab_MinKomp[LEAN MANAGEMENT],MATCH($B79,tab_MinKomp[[Stanowisko / Position ]:[Stanowisko / Position ]],0))="n/a","n/a",FO79-INDEX(tab_MinKomp[LEAN MANAGEMENT],MATCH($B79,tab_MinKomp[[Stanowisko / Position ]:[Stanowisko / Position ]],0)))</f>
        <v>0</v>
      </c>
      <c r="FP80" s="194">
        <f>IF(INDEX(tab_MinKomp[LEAN MANAGEMENT],MATCH($B79,tab_MinKomp[[Stanowisko / Position ]:[Stanowisko / Position ]],0))="n/a","n/a",FP79-INDEX(tab_MinKomp[LEAN MANAGEMENT],MATCH($B79,tab_MinKomp[[Stanowisko / Position ]:[Stanowisko / Position ]],0)))</f>
        <v>0</v>
      </c>
      <c r="FQ80" s="190" t="str">
        <f>IF(INDEX(tab_MinKomp[Testy czystości / Reinheitstests],MATCH($B79,tab_MinKomp[[Stanowisko / Position ]:[Stanowisko / Position ]],0))="n/a","n/a",FQ79-INDEX(tab_MinKomp[Testy czystości / Reinheitstests],MATCH($B79,tab_MinKomp[[Stanowisko / Position ]:[Stanowisko / Position ]],0)))</f>
        <v>n/a</v>
      </c>
      <c r="FR80" s="190" t="str">
        <f>IF(INDEX(tab_MinKomp[Testy czystości / Reinheitstests],MATCH($B79,tab_MinKomp[[Stanowisko / Position ]:[Stanowisko / Position ]],0))="n/a","n/a",FR79-INDEX(tab_MinKomp[Testy czystości / Reinheitstests],MATCH($B79,tab_MinKomp[[Stanowisko / Position ]:[Stanowisko / Position ]],0)))</f>
        <v>n/a</v>
      </c>
      <c r="FS80" s="194">
        <f>IF(INDEX(tab_MinKomp[LEAN MANAGEMENT],MATCH($B79,tab_MinKomp[[Stanowisko / Position ]:[Stanowisko / Position ]],0))="n/a","n/a",FS79-INDEX(tab_MinKomp[LEAN MANAGEMENT],MATCH($B79,tab_MinKomp[[Stanowisko / Position ]:[Stanowisko / Position ]],0)))</f>
        <v>1</v>
      </c>
      <c r="FT80" s="194">
        <f>IF(INDEX(tab_MinKomp[LEAN MANAGEMENT],MATCH($B79,tab_MinKomp[[Stanowisko / Position ]:[Stanowisko / Position ]],0))="n/a","n/a",FT79-INDEX(tab_MinKomp[LEAN MANAGEMENT],MATCH($B79,tab_MinKomp[[Stanowisko / Position ]:[Stanowisko / Position ]],0)))</f>
        <v>1</v>
      </c>
      <c r="FU80" s="194">
        <f>IF(INDEX(tab_MinKomp[LEAN MANAGEMENT],MATCH($B79,tab_MinKomp[[Stanowisko / Position ]:[Stanowisko / Position ]],0))="n/a","n/a",FU79-INDEX(tab_MinKomp[LEAN MANAGEMENT],MATCH($B79,tab_MinKomp[[Stanowisko / Position ]:[Stanowisko / Position ]],0)))</f>
        <v>1</v>
      </c>
      <c r="FV80" s="194">
        <f>IF(INDEX(tab_MinKomp[LEAN MANAGEMENT],MATCH($B79,tab_MinKomp[[Stanowisko / Position ]:[Stanowisko / Position ]],0))="n/a","n/a",FV79-INDEX(tab_MinKomp[LEAN MANAGEMENT],MATCH($B79,tab_MinKomp[[Stanowisko / Position ]:[Stanowisko / Position ]],0)))</f>
        <v>2</v>
      </c>
      <c r="FW80" s="194">
        <f>IF(INDEX(tab_MinKomp[LEAN MANAGEMENT],MATCH($B79,tab_MinKomp[[Stanowisko / Position ]:[Stanowisko / Position ]],0))="n/a","n/a",FW79-INDEX(tab_MinKomp[LEAN MANAGEMENT],MATCH($B79,tab_MinKomp[[Stanowisko / Position ]:[Stanowisko / Position ]],0)))</f>
        <v>1</v>
      </c>
      <c r="FX80" s="194">
        <f>IF(INDEX(tab_MinKomp[LEAN MANAGEMENT],MATCH($B79,tab_MinKomp[[Stanowisko / Position ]:[Stanowisko / Position ]],0))="n/a","n/a",FX79-INDEX(tab_MinKomp[LEAN MANAGEMENT],MATCH($B79,tab_MinKomp[[Stanowisko / Position ]:[Stanowisko / Position ]],0)))</f>
        <v>1</v>
      </c>
      <c r="FY80" s="194">
        <f>IF(INDEX(tab_MinKomp[LEAN MANAGEMENT],MATCH($B79,tab_MinKomp[[Stanowisko / Position ]:[Stanowisko / Position ]],0))="n/a","n/a",FY79-INDEX(tab_MinKomp[LEAN MANAGEMENT],MATCH($B79,tab_MinKomp[[Stanowisko / Position ]:[Stanowisko / Position ]],0)))</f>
        <v>1</v>
      </c>
      <c r="FZ80" s="194">
        <f>IF(INDEX(tab_MinKomp[LEAN MANAGEMENT],MATCH($B79,tab_MinKomp[[Stanowisko / Position ]:[Stanowisko / Position ]],0))="n/a","n/a",FZ79-INDEX(tab_MinKomp[LEAN MANAGEMENT],MATCH($B79,tab_MinKomp[[Stanowisko / Position ]:[Stanowisko / Position ]],0)))</f>
        <v>1</v>
      </c>
      <c r="GA80" s="194" t="str">
        <f>IF(INDEX(tab_MinKomp[Konserwacja form guma],MATCH($B79,tab_MinKomp[[Stanowisko / Position ]:[Stanowisko / Position ]],0))="n/a","n/a",GA79-INDEX(tab_MinKomp[Konserwacja form guma],MATCH($B79,tab_MinKomp[[Stanowisko / Position ]:[Stanowisko / Position ]],0)))</f>
        <v>n/a</v>
      </c>
      <c r="GB80" s="194" t="str">
        <f>IF(INDEX(tab_MinKomp[Konserwacja form plastiki],MATCH($B79,tab_MinKomp[[Stanowisko / Position ]:[Stanowisko / Position ]],0))="n/a","n/a",GB79-INDEX(tab_MinKomp[Konserwacja form plastiki],MATCH($B79,tab_MinKomp[[Stanowisko / Position ]:[Stanowisko / Position ]],0)))</f>
        <v>n/a</v>
      </c>
      <c r="GC80" s="194">
        <f>IF(INDEX(tab_MinKomp[LEAN MANAGEMENT],MATCH($B79,tab_MinKomp[[Stanowisko / Position ]:[Stanowisko / Position ]],0))="n/a","n/a",GC79-INDEX(tab_MinKomp[LEAN MANAGEMENT],MATCH($B79,tab_MinKomp[[Stanowisko / Position ]:[Stanowisko / Position ]],0)))</f>
        <v>1</v>
      </c>
      <c r="GD80" s="194">
        <f>IF(INDEX(tab_MinKomp[LEAN MANAGEMENT],MATCH($B79,tab_MinKomp[[Stanowisko / Position ]:[Stanowisko / Position ]],0))="n/a","n/a",GD79-INDEX(tab_MinKomp[LEAN MANAGEMENT],MATCH($B79,tab_MinKomp[[Stanowisko / Position ]:[Stanowisko / Position ]],0)))</f>
        <v>1</v>
      </c>
      <c r="GE80" s="193" t="str">
        <f>IF(INDEX(tab_MinKomp[Motywowanie i budowanie zaangażowania zespołu],MATCH($B79,tab_MinKomp[[Stanowisko / Position ]:[Stanowisko / Position ]],0))="n/a","n/a",GE79-INDEX(tab_MinKomp[Motywowanie i budowanie zaangażowania zespołu],MATCH($B79,tab_MinKomp[[Stanowisko / Position ]:[Stanowisko / Position ]],0)))</f>
        <v>n/a</v>
      </c>
      <c r="GF80" s="186" t="s">
        <v>248</v>
      </c>
      <c r="GG80" s="186" t="s">
        <v>248</v>
      </c>
      <c r="GH80" s="186" t="s">
        <v>248</v>
      </c>
      <c r="GI80" s="186" t="s">
        <v>248</v>
      </c>
      <c r="GJ80" s="186" t="s">
        <v>248</v>
      </c>
      <c r="GK80" s="186" t="s">
        <v>248</v>
      </c>
      <c r="GL80" s="186" t="s">
        <v>248</v>
      </c>
      <c r="GM80" s="186" t="s">
        <v>248</v>
      </c>
      <c r="GN80" s="186" t="s">
        <v>248</v>
      </c>
      <c r="GO80" s="186" t="s">
        <v>248</v>
      </c>
      <c r="GP80" s="186" t="s">
        <v>248</v>
      </c>
      <c r="GQ80" s="186" t="s">
        <v>248</v>
      </c>
      <c r="GR80" s="186" t="s">
        <v>248</v>
      </c>
      <c r="GS80" s="186" t="s">
        <v>248</v>
      </c>
      <c r="GT80" s="186" t="s">
        <v>248</v>
      </c>
      <c r="GU80" s="186" t="s">
        <v>248</v>
      </c>
      <c r="GV80" s="186" t="s">
        <v>248</v>
      </c>
      <c r="GW80" s="186" t="s">
        <v>248</v>
      </c>
      <c r="GX80" s="186" t="s">
        <v>248</v>
      </c>
      <c r="GY80" s="186" t="s">
        <v>248</v>
      </c>
      <c r="GZ80" s="261" t="s">
        <v>248</v>
      </c>
      <c r="HA80" s="261" t="s">
        <v>248</v>
      </c>
      <c r="HB80" s="191">
        <f>SUM(G80:GE80)/(HB79-(SUM(G80:GE80)))</f>
        <v>0.3783783783783784</v>
      </c>
      <c r="HC80" s="102"/>
    </row>
    <row r="81" spans="1:211" ht="24.9" customHeight="1" x14ac:dyDescent="0.3">
      <c r="A81" s="105" t="s">
        <v>322</v>
      </c>
      <c r="B81" s="105" t="s">
        <v>315</v>
      </c>
      <c r="C81" s="105" t="s">
        <v>419</v>
      </c>
      <c r="D81" s="105">
        <v>1344</v>
      </c>
      <c r="E81" s="394" t="s">
        <v>420</v>
      </c>
      <c r="F81" s="185" t="s">
        <v>374</v>
      </c>
      <c r="G81" s="186">
        <v>2</v>
      </c>
      <c r="H81" s="186">
        <v>1</v>
      </c>
      <c r="I81" s="186">
        <v>2</v>
      </c>
      <c r="J81" s="186">
        <v>1</v>
      </c>
      <c r="K81" s="186">
        <v>1</v>
      </c>
      <c r="L81" s="186" t="s">
        <v>248</v>
      </c>
      <c r="M81" s="186" t="s">
        <v>248</v>
      </c>
      <c r="N81" s="186" t="s">
        <v>248</v>
      </c>
      <c r="O81" s="186">
        <v>1</v>
      </c>
      <c r="P81" s="186">
        <v>1</v>
      </c>
      <c r="Q81" s="186" t="s">
        <v>248</v>
      </c>
      <c r="R81" s="186" t="s">
        <v>248</v>
      </c>
      <c r="S81" s="186" t="s">
        <v>248</v>
      </c>
      <c r="T81" s="186" t="s">
        <v>248</v>
      </c>
      <c r="U81" s="186" t="s">
        <v>248</v>
      </c>
      <c r="V81" s="186" t="s">
        <v>248</v>
      </c>
      <c r="W81" s="186" t="s">
        <v>248</v>
      </c>
      <c r="X81" s="186" t="s">
        <v>248</v>
      </c>
      <c r="Y81" s="186" t="s">
        <v>248</v>
      </c>
      <c r="Z81" s="186" t="s">
        <v>248</v>
      </c>
      <c r="AA81" s="186" t="s">
        <v>248</v>
      </c>
      <c r="AB81" s="186" t="s">
        <v>248</v>
      </c>
      <c r="AC81" s="186" t="s">
        <v>248</v>
      </c>
      <c r="AD81" s="186" t="s">
        <v>248</v>
      </c>
      <c r="AE81" s="186" t="s">
        <v>248</v>
      </c>
      <c r="AF81" s="186" t="s">
        <v>248</v>
      </c>
      <c r="AG81" s="186" t="s">
        <v>248</v>
      </c>
      <c r="AH81" s="186" t="s">
        <v>248</v>
      </c>
      <c r="AI81" s="186" t="s">
        <v>248</v>
      </c>
      <c r="AJ81" s="186" t="s">
        <v>248</v>
      </c>
      <c r="AK81" s="186" t="s">
        <v>248</v>
      </c>
      <c r="AL81" s="186">
        <v>1</v>
      </c>
      <c r="AM81" s="186" t="s">
        <v>248</v>
      </c>
      <c r="AN81" s="186" t="s">
        <v>248</v>
      </c>
      <c r="AO81" s="186">
        <v>1</v>
      </c>
      <c r="AP81" s="186" t="s">
        <v>248</v>
      </c>
      <c r="AQ81" s="186">
        <v>1</v>
      </c>
      <c r="AR81" s="186" t="s">
        <v>248</v>
      </c>
      <c r="AS81" s="186" t="s">
        <v>248</v>
      </c>
      <c r="AT81" s="186" t="s">
        <v>248</v>
      </c>
      <c r="AU81" s="186" t="s">
        <v>248</v>
      </c>
      <c r="AV81" s="186">
        <v>2</v>
      </c>
      <c r="AW81" s="186">
        <v>1</v>
      </c>
      <c r="AX81" s="186" t="s">
        <v>248</v>
      </c>
      <c r="AY81" s="186" t="s">
        <v>248</v>
      </c>
      <c r="AZ81" s="186" t="s">
        <v>248</v>
      </c>
      <c r="BA81" s="186" t="s">
        <v>248</v>
      </c>
      <c r="BB81" s="186" t="s">
        <v>248</v>
      </c>
      <c r="BC81" s="186" t="s">
        <v>248</v>
      </c>
      <c r="BD81" s="186" t="s">
        <v>248</v>
      </c>
      <c r="BE81" s="186" t="s">
        <v>248</v>
      </c>
      <c r="BF81" s="186" t="s">
        <v>248</v>
      </c>
      <c r="BG81" s="186" t="s">
        <v>248</v>
      </c>
      <c r="BH81" s="186" t="s">
        <v>248</v>
      </c>
      <c r="BI81" s="186" t="s">
        <v>248</v>
      </c>
      <c r="BJ81" s="186" t="s">
        <v>248</v>
      </c>
      <c r="BK81" s="186" t="s">
        <v>248</v>
      </c>
      <c r="BL81" s="186" t="s">
        <v>248</v>
      </c>
      <c r="BM81" s="186" t="s">
        <v>248</v>
      </c>
      <c r="BN81" s="186" t="s">
        <v>248</v>
      </c>
      <c r="BO81" s="186" t="s">
        <v>248</v>
      </c>
      <c r="BP81" s="186">
        <v>2</v>
      </c>
      <c r="BQ81" s="186">
        <v>2</v>
      </c>
      <c r="BR81" s="186">
        <v>1</v>
      </c>
      <c r="BS81" s="186" t="s">
        <v>248</v>
      </c>
      <c r="BT81" s="186" t="s">
        <v>248</v>
      </c>
      <c r="BU81" s="186" t="s">
        <v>248</v>
      </c>
      <c r="BV81" s="186" t="s">
        <v>248</v>
      </c>
      <c r="BW81" s="186" t="s">
        <v>248</v>
      </c>
      <c r="BX81" s="186" t="s">
        <v>248</v>
      </c>
      <c r="BY81" s="186" t="s">
        <v>248</v>
      </c>
      <c r="BZ81" s="186" t="s">
        <v>248</v>
      </c>
      <c r="CA81" s="186">
        <v>2</v>
      </c>
      <c r="CB81" s="186" t="s">
        <v>248</v>
      </c>
      <c r="CC81" s="186">
        <v>3</v>
      </c>
      <c r="CD81" s="186">
        <v>3</v>
      </c>
      <c r="CE81" s="186" t="s">
        <v>248</v>
      </c>
      <c r="CF81" s="186" t="s">
        <v>248</v>
      </c>
      <c r="CG81" s="186">
        <v>1</v>
      </c>
      <c r="CH81" s="186" t="s">
        <v>248</v>
      </c>
      <c r="CI81" s="186" t="s">
        <v>248</v>
      </c>
      <c r="CJ81" s="186" t="s">
        <v>248</v>
      </c>
      <c r="CK81" s="186" t="s">
        <v>248</v>
      </c>
      <c r="CL81" s="186" t="s">
        <v>248</v>
      </c>
      <c r="CM81" s="186" t="s">
        <v>248</v>
      </c>
      <c r="CN81" s="186" t="s">
        <v>248</v>
      </c>
      <c r="CO81" s="186" t="s">
        <v>248</v>
      </c>
      <c r="CP81" s="186" t="s">
        <v>248</v>
      </c>
      <c r="CQ81" s="186" t="s">
        <v>248</v>
      </c>
      <c r="CR81" s="186" t="s">
        <v>248</v>
      </c>
      <c r="CS81" s="186" t="s">
        <v>248</v>
      </c>
      <c r="CT81" s="186" t="s">
        <v>248</v>
      </c>
      <c r="CU81" s="186" t="s">
        <v>248</v>
      </c>
      <c r="CV81" s="186" t="s">
        <v>248</v>
      </c>
      <c r="CW81" s="186">
        <v>2</v>
      </c>
      <c r="CX81" s="186" t="s">
        <v>248</v>
      </c>
      <c r="CY81" s="186" t="s">
        <v>248</v>
      </c>
      <c r="CZ81" s="186" t="s">
        <v>248</v>
      </c>
      <c r="DA81" s="186" t="s">
        <v>248</v>
      </c>
      <c r="DB81" s="186" t="s">
        <v>248</v>
      </c>
      <c r="DC81" s="186" t="s">
        <v>248</v>
      </c>
      <c r="DD81" s="186" t="s">
        <v>248</v>
      </c>
      <c r="DE81" s="186" t="s">
        <v>248</v>
      </c>
      <c r="DF81" s="186">
        <v>1</v>
      </c>
      <c r="DG81" s="186" t="s">
        <v>248</v>
      </c>
      <c r="DH81" s="186" t="s">
        <v>248</v>
      </c>
      <c r="DI81" s="186" t="s">
        <v>248</v>
      </c>
      <c r="DJ81" s="186" t="s">
        <v>248</v>
      </c>
      <c r="DK81" s="186" t="s">
        <v>248</v>
      </c>
      <c r="DL81" s="186" t="s">
        <v>248</v>
      </c>
      <c r="DM81" s="186" t="s">
        <v>248</v>
      </c>
      <c r="DN81" s="186" t="s">
        <v>248</v>
      </c>
      <c r="DO81" s="186" t="s">
        <v>248</v>
      </c>
      <c r="DP81" s="186" t="s">
        <v>248</v>
      </c>
      <c r="DQ81" s="186" t="s">
        <v>248</v>
      </c>
      <c r="DR81" s="186" t="s">
        <v>248</v>
      </c>
      <c r="DS81" s="186" t="s">
        <v>248</v>
      </c>
      <c r="DT81" s="186" t="s">
        <v>248</v>
      </c>
      <c r="DU81" s="186" t="s">
        <v>248</v>
      </c>
      <c r="DV81" s="186" t="s">
        <v>248</v>
      </c>
      <c r="DW81" s="186" t="s">
        <v>248</v>
      </c>
      <c r="DX81" s="186" t="s">
        <v>248</v>
      </c>
      <c r="DY81" s="186" t="s">
        <v>248</v>
      </c>
      <c r="DZ81" s="186" t="s">
        <v>248</v>
      </c>
      <c r="EA81" s="186" t="s">
        <v>248</v>
      </c>
      <c r="EB81" s="186" t="s">
        <v>248</v>
      </c>
      <c r="EC81" s="186" t="s">
        <v>248</v>
      </c>
      <c r="ED81" s="186" t="s">
        <v>248</v>
      </c>
      <c r="EE81" s="186" t="s">
        <v>248</v>
      </c>
      <c r="EF81" s="186" t="s">
        <v>248</v>
      </c>
      <c r="EG81" s="186" t="s">
        <v>248</v>
      </c>
      <c r="EH81" s="186" t="s">
        <v>248</v>
      </c>
      <c r="EI81" s="186" t="s">
        <v>248</v>
      </c>
      <c r="EJ81" s="186" t="s">
        <v>248</v>
      </c>
      <c r="EK81" s="186" t="s">
        <v>248</v>
      </c>
      <c r="EL81" s="184" t="s">
        <v>248</v>
      </c>
      <c r="EM81" s="184" t="s">
        <v>248</v>
      </c>
      <c r="EN81" s="184" t="s">
        <v>248</v>
      </c>
      <c r="EO81" s="186" t="s">
        <v>248</v>
      </c>
      <c r="EP81" s="186" t="s">
        <v>248</v>
      </c>
      <c r="EQ81" s="186" t="s">
        <v>248</v>
      </c>
      <c r="ER81" s="186" t="s">
        <v>248</v>
      </c>
      <c r="ES81" s="186" t="s">
        <v>248</v>
      </c>
      <c r="ET81" s="186" t="s">
        <v>248</v>
      </c>
      <c r="EU81" s="186" t="s">
        <v>248</v>
      </c>
      <c r="EV81" s="186" t="s">
        <v>248</v>
      </c>
      <c r="EW81" s="186" t="s">
        <v>248</v>
      </c>
      <c r="EX81" s="186" t="s">
        <v>248</v>
      </c>
      <c r="EY81" s="186" t="s">
        <v>248</v>
      </c>
      <c r="EZ81" s="186" t="s">
        <v>248</v>
      </c>
      <c r="FA81" s="186" t="s">
        <v>248</v>
      </c>
      <c r="FB81" s="186" t="s">
        <v>248</v>
      </c>
      <c r="FC81" s="186" t="s">
        <v>248</v>
      </c>
      <c r="FD81" s="186" t="s">
        <v>248</v>
      </c>
      <c r="FE81" s="186" t="s">
        <v>248</v>
      </c>
      <c r="FF81" s="186" t="s">
        <v>248</v>
      </c>
      <c r="FG81" s="186" t="s">
        <v>248</v>
      </c>
      <c r="FH81" s="186" t="s">
        <v>248</v>
      </c>
      <c r="FI81" s="186" t="s">
        <v>248</v>
      </c>
      <c r="FJ81" s="186" t="s">
        <v>248</v>
      </c>
      <c r="FK81" s="186" t="s">
        <v>248</v>
      </c>
      <c r="FL81" s="186" t="s">
        <v>248</v>
      </c>
      <c r="FM81" s="186" t="s">
        <v>248</v>
      </c>
      <c r="FN81" s="186" t="s">
        <v>248</v>
      </c>
      <c r="FO81" s="186" t="s">
        <v>248</v>
      </c>
      <c r="FP81" s="186" t="s">
        <v>248</v>
      </c>
      <c r="FQ81" s="187" t="s">
        <v>248</v>
      </c>
      <c r="FR81" s="187" t="s">
        <v>248</v>
      </c>
      <c r="FS81" s="186">
        <v>3</v>
      </c>
      <c r="FT81" s="186">
        <v>3</v>
      </c>
      <c r="FU81" s="186">
        <v>2</v>
      </c>
      <c r="FV81" s="186">
        <v>3</v>
      </c>
      <c r="FW81" s="186">
        <v>3</v>
      </c>
      <c r="FX81" s="186">
        <v>3</v>
      </c>
      <c r="FY81" s="186">
        <v>1</v>
      </c>
      <c r="FZ81" s="186">
        <v>3</v>
      </c>
      <c r="GA81" s="186" t="s">
        <v>248</v>
      </c>
      <c r="GB81" s="186" t="s">
        <v>248</v>
      </c>
      <c r="GC81" s="186">
        <v>3</v>
      </c>
      <c r="GD81" s="186">
        <v>3</v>
      </c>
      <c r="GE81" s="186" t="s">
        <v>248</v>
      </c>
      <c r="GF81" s="186" t="s">
        <v>248</v>
      </c>
      <c r="GG81" s="186" t="s">
        <v>248</v>
      </c>
      <c r="GH81" s="186" t="s">
        <v>248</v>
      </c>
      <c r="GI81" s="186" t="s">
        <v>248</v>
      </c>
      <c r="GJ81" s="186" t="s">
        <v>248</v>
      </c>
      <c r="GK81" s="186" t="s">
        <v>248</v>
      </c>
      <c r="GL81" s="186" t="s">
        <v>248</v>
      </c>
      <c r="GM81" s="186" t="s">
        <v>248</v>
      </c>
      <c r="GN81" s="186" t="s">
        <v>248</v>
      </c>
      <c r="GO81" s="186" t="s">
        <v>248</v>
      </c>
      <c r="GP81" s="186" t="s">
        <v>248</v>
      </c>
      <c r="GQ81" s="186" t="s">
        <v>248</v>
      </c>
      <c r="GR81" s="186" t="s">
        <v>248</v>
      </c>
      <c r="GS81" s="186" t="s">
        <v>248</v>
      </c>
      <c r="GT81" s="186" t="s">
        <v>248</v>
      </c>
      <c r="GU81" s="186" t="s">
        <v>248</v>
      </c>
      <c r="GV81" s="186" t="s">
        <v>248</v>
      </c>
      <c r="GW81" s="186" t="s">
        <v>248</v>
      </c>
      <c r="GX81" s="186" t="s">
        <v>248</v>
      </c>
      <c r="GY81" s="186" t="s">
        <v>248</v>
      </c>
      <c r="GZ81" s="261" t="s">
        <v>248</v>
      </c>
      <c r="HA81" s="261" t="s">
        <v>248</v>
      </c>
      <c r="HB81" s="188">
        <f>SUM(G81:GE81)</f>
        <v>59</v>
      </c>
    </row>
    <row r="82" spans="1:211" ht="24.9" customHeight="1" thickBot="1" x14ac:dyDescent="0.35">
      <c r="A82" s="108" t="str">
        <f>A81</f>
        <v>Prod.-Q-6</v>
      </c>
      <c r="B82" s="108" t="str">
        <f>B81</f>
        <v>Pracownik Produkcji</v>
      </c>
      <c r="C82" s="108" t="str">
        <f>C81</f>
        <v>CA</v>
      </c>
      <c r="D82" s="108">
        <f>D81</f>
        <v>1344</v>
      </c>
      <c r="E82" s="395"/>
      <c r="F82" s="189" t="s">
        <v>375</v>
      </c>
      <c r="G82" s="192">
        <f>IF(INDEX(tab_MinKomp[Przepisy BHP / BHP Vorschriften],MATCH($B81,tab_MinKomp[[Stanowisko / Position ]:[Stanowisko / Position ]],0))="n/a","n/a",G81-INDEX(tab_MinKomp[Przepisy BHP / BHP Vorschriften],MATCH($B81,tab_MinKomp[[Stanowisko / Position ]:[Stanowisko / Position ]],0)))</f>
        <v>0</v>
      </c>
      <c r="H82" s="193">
        <f>IF(INDEX(tab_MinKomp[Przepisy PPOŻ / Brandschutzbestimmungen],MATCH($B81,tab_MinKomp[[Stanowisko / Position ]:[Stanowisko / Position ]],0))="n/a","n/a",H81-INDEX(tab_MinKomp[Przepisy PPOŻ / Brandschutzbestimmungen],MATCH($B81,tab_MinKomp[[Stanowisko / Position ]:[Stanowisko / Position ]],0)))</f>
        <v>0</v>
      </c>
      <c r="I82" s="193">
        <f>IF(INDEX(tab_MinKomp[Ryzyko zawodowe na stanowiskach pracyv/ Berufliche Risiken an Arbeitsstellen],MATCH($B81,tab_MinKomp[[Stanowisko / Position ]:[Stanowisko / Position ]],0))="n/a","n/a",I81-INDEX(tab_MinKomp[Ryzyko zawodowe na stanowiskach pracyv/ Berufliche Risiken an Arbeitsstellen],MATCH($B81,tab_MinKomp[[Stanowisko / Position ]:[Stanowisko / Position ]],0)))</f>
        <v>0</v>
      </c>
      <c r="J82" s="193">
        <f>IF(INDEX(tab_MinKomp[Gospodarka substancjami niebezpiecznymi / Gefahrstoffmanagement],MATCH($B81,tab_MinKomp[[Stanowisko / Position ]:[Stanowisko / Position ]],0))="n/a","n/a",J81-INDEX(tab_MinKomp[Gospodarka substancjami niebezpiecznymi / Gefahrstoffmanagement],MATCH($B81,tab_MinKomp[[Stanowisko / Position ]:[Stanowisko / Position ]],0)))</f>
        <v>0</v>
      </c>
      <c r="K82" s="193">
        <f>IF(INDEX(tab_MinKomp[Gospodarka odpadami / Abfallwirtschaft],MATCH($B81,tab_MinKomp[[Stanowisko / Position ]:[Stanowisko / Position ]],0))="n/a","n/a",K81-INDEX(tab_MinKomp[Gospodarka odpadami / Abfallwirtschaft],MATCH($B81,tab_MinKomp[[Stanowisko / Position ]:[Stanowisko / Position ]],0)))</f>
        <v>0</v>
      </c>
      <c r="L82" s="194" t="str">
        <f>IF(INDEX(tab_MinKomp[Przepisy kodeksu pracy / Bestimmungen des Arbeitsgesetzes],MATCH($B81,tab_MinKomp[[Stanowisko / Position ]:[Stanowisko / Position ]],0))="n/a","n/a",L81-INDEX(tab_MinKomp[Przepisy kodeksu pracy / Bestimmungen des Arbeitsgesetzes],MATCH($B81,tab_MinKomp[[Stanowisko / Position ]:[Stanowisko / Position ]],0)))</f>
        <v>n/a</v>
      </c>
      <c r="M82" s="195" t="str">
        <f>IF(INDEX(tab_MinKomp[Przepisy o ub.społ. ZUS  / Sozialversicherungsvorschriften],MATCH($B81,tab_MinKomp[[Stanowisko / Position ]:[Stanowisko / Position ]],0))="n/a","n/a",M81-INDEX(tab_MinKomp[Przepisy o ub.społ. ZUS  / Sozialversicherungsvorschriften],MATCH($B81,tab_MinKomp[[Stanowisko / Position ]:[Stanowisko / Position ]],0)))</f>
        <v>n/a</v>
      </c>
      <c r="N82" s="194" t="str">
        <f>IF(INDEX(tab_MinKomp[PRZEPISY O PDOF /persönlich Einkommensteuergesetz ],MATCH($B81,tab_MinKomp[[Stanowisko / Position ]:[Stanowisko / Position ]],0))="n/a","n/a",N81-INDEX(tab_MinKomp[PRZEPISY O PDOF /persönlich Einkommensteuergesetz ],MATCH($B81,tab_MinKomp[[Stanowisko / Position ]:[Stanowisko / Position ]],0)))</f>
        <v>n/a</v>
      </c>
      <c r="O82" s="194">
        <f>IF(INDEX(tab_MinKomp[Regulamin pracy / Arbeitsordnung],MATCH($B81,tab_MinKomp[[Stanowisko / Position ]:[Stanowisko / Position ]],0))="n/a","n/a",O81-INDEX(tab_MinKomp[Regulamin pracy / Arbeitsordnung],MATCH($B81,tab_MinKomp[[Stanowisko / Position ]:[Stanowisko / Position ]],0)))</f>
        <v>0</v>
      </c>
      <c r="P82" s="194">
        <f>IF(INDEX(tab_MinKomp[Regulamin wynagradzania / Vergütungsordnung],MATCH($B81,tab_MinKomp[[Stanowisko / Position ]:[Stanowisko / Position ]],0))="n/a","n/a",P81-INDEX(tab_MinKomp[Regulamin wynagradzania / Vergütungsordnung],MATCH($B81,tab_MinKomp[[Stanowisko / Position ]:[Stanowisko / Position ]],0)))</f>
        <v>0</v>
      </c>
      <c r="Q82" s="194" t="str">
        <f>IF(INDEX(tab_MinKomp[System R2PŁATNIK PRO: Płace / Lohnabrechnung],MATCH($B81,tab_MinKomp[[Stanowisko / Position ]:[Stanowisko / Position ]],0))="n/a","n/a",Q81-INDEX(tab_MinKomp[System R2PŁATNIK PRO: Płace / Lohnabrechnung],MATCH($B81,tab_MinKomp[[Stanowisko / Position ]:[Stanowisko / Position ]],0)))</f>
        <v>n/a</v>
      </c>
      <c r="R82" s="194" t="str">
        <f>IF(INDEX(tab_MinKomp[SystemR2PŁATNIK PRO: KADRY / Personaldaten],MATCH($B81,tab_MinKomp[[Stanowisko / Position ]:[Stanowisko / Position ]],0))="n/a","n/a",R81-INDEX(tab_MinKomp[SystemR2PŁATNIK PRO: KADRY / Personaldaten],MATCH($B81,tab_MinKomp[[Stanowisko / Position ]:[Stanowisko / Position ]],0)))</f>
        <v>n/a</v>
      </c>
      <c r="S82" s="194" t="str">
        <f>IF(INDEX(tab_MinKomp[SYSTEM R2PŁATNIK PRO: zarządzanie pracownikami / Arbeitsverwaltung],MATCH($B81,tab_MinKomp[[Stanowisko / Position ]:[Stanowisko / Position ]],0))="n/a","n/a",S81-INDEX(tab_MinKomp[SYSTEM R2PŁATNIK PRO: zarządzanie pracownikami / Arbeitsverwaltung],MATCH($B81,tab_MinKomp[[Stanowisko / Position ]:[Stanowisko / Position ]],0)))</f>
        <v>n/a</v>
      </c>
      <c r="T82" s="194" t="str">
        <f>IF(INDEX(tab_MinKomp[Doradztwo, wsparcie personalne / Personalberatung und Unterstützung],MATCH($B81,tab_MinKomp[[Stanowisko / Position ]:[Stanowisko / Position ]],0))="n/a","n/a",T81-INDEX(tab_MinKomp[Doradztwo, wsparcie personalne / Personalberatung und Unterstützung],MATCH($B81,tab_MinKomp[[Stanowisko / Position ]:[Stanowisko / Position ]],0)))</f>
        <v>n/a</v>
      </c>
      <c r="U82" s="194" t="str">
        <f>IF(INDEX(tab_MinKomp[Przepisy o podatku VAT / MwSt.- Gesetz],MATCH($B81,tab_MinKomp[[Stanowisko / Position ]:[Stanowisko / Position ]],0))="n/a","n/a",U81-INDEX(tab_MinKomp[Przepisy o podatku VAT / MwSt.- Gesetz],MATCH($B81,tab_MinKomp[[Stanowisko / Position ]:[Stanowisko / Position ]],0)))</f>
        <v>n/a</v>
      </c>
      <c r="V82" s="194" t="str">
        <f>IF(INDEX(tab_MinKomp[PrzepisyPDOP / geschäftlich Einkommensteuergesetz],MATCH($B81,tab_MinKomp[[Stanowisko / Position ]:[Stanowisko / Position ]],0))="n/a","n/a",V81-INDEX(tab_MinKomp[PrzepisyPDOP / geschäftlich Einkommensteuergesetz],MATCH($B81,tab_MinKomp[[Stanowisko / Position ]:[Stanowisko / Position ]],0)))</f>
        <v>n/a</v>
      </c>
      <c r="W82" s="194" t="str">
        <f>IF(INDEX(tab_MinKomp[System BAAN / FINANSE (FIBU)],MATCH($B81,tab_MinKomp[[Stanowisko / Position ]:[Stanowisko / Position ]],0))="n/a","n/a",W81-INDEX(tab_MinKomp[System BAAN / FINANSE (FIBU)],MATCH($B81,tab_MinKomp[[Stanowisko / Position ]:[Stanowisko / Position ]],0)))</f>
        <v>n/a</v>
      </c>
      <c r="X82" s="194" t="str">
        <f>IF(INDEX(tab_MinKomp[Systemy pomocnicze / Hilfssysteme(STOCKPROGRAM, KALK2000 etc.)],MATCH($B81,tab_MinKomp[[Stanowisko / Position ]:[Stanowisko / Position ]],0))="n/a","n/a",X81-INDEX(tab_MinKomp[Systemy pomocnicze / Hilfssysteme(STOCKPROGRAM, KALK2000 etc.)],MATCH($B81,tab_MinKomp[[Stanowisko / Position ]:[Stanowisko / Position ]],0)))</f>
        <v>n/a</v>
      </c>
      <c r="Y82" s="194" t="str">
        <f>IF(INDEX(tab_MinKomp[Polityka rachunkowości / Buchführungspolitik],MATCH($B81,tab_MinKomp[[Stanowisko / Position ]:[Stanowisko / Position ]],0))="n/a","n/a",Y81-INDEX(tab_MinKomp[Polityka rachunkowości / Buchführungspolitik],MATCH($B81,tab_MinKomp[[Stanowisko / Position ]:[Stanowisko / Position ]],0)))</f>
        <v>n/a</v>
      </c>
      <c r="Z82" s="194" t="str">
        <f>IF(INDEX(tab_MinKomp[Ustawa o rachunkowości / Rechnungslegungsgesetz],MATCH($B81,tab_MinKomp[[Stanowisko / Position ]:[Stanowisko / Position ]],0))="n/a","n/a",Z81-INDEX(tab_MinKomp[Ustawa o rachunkowości / Rechnungslegungsgesetz],MATCH($B81,tab_MinKomp[[Stanowisko / Position ]:[Stanowisko / Position ]],0)))</f>
        <v>n/a</v>
      </c>
      <c r="AA82" s="194" t="str">
        <f>IF(INDEX(tab_MinKomp[WORKFLOW - TS-100],MATCH($B81,tab_MinKomp[[Stanowisko / Position ]:[Stanowisko / Position ]],0))="n/a","n/a",AA81-INDEX(tab_MinKomp[WORKFLOW - TS-100],MATCH($B81,tab_MinKomp[[Stanowisko / Position ]:[Stanowisko / Position ]],0)))</f>
        <v>n/a</v>
      </c>
      <c r="AB82" s="194" t="str">
        <f>IF(INDEX(tab_MinKomp[WORKFLOW - SFMS],MATCH($B81,tab_MinKomp[[Stanowisko / Position ]:[Stanowisko / Position ]],0))="n/a","n/a",AB81-INDEX(tab_MinKomp[WORKFLOW - SFMS],MATCH($B81,tab_MinKomp[[Stanowisko / Position ]:[Stanowisko / Position ]],0)))</f>
        <v>n/a</v>
      </c>
      <c r="AC82" s="194" t="str">
        <f>IF(INDEX(tab_MinKomp[System ISO 9001:2015],MATCH($B81,tab_MinKomp[[Stanowisko / Position ]:[Stanowisko / Position ]],0))="n/a","n/a",AC81-INDEX(tab_MinKomp[System ISO 9001:2015],MATCH($B81,tab_MinKomp[[Stanowisko / Position ]:[Stanowisko / Position ]],0)))</f>
        <v>n/a</v>
      </c>
      <c r="AD82" s="194" t="str">
        <f>IF(INDEX(tab_MinKomp[System ISO 9001:2015],MATCH($B81,tab_MinKomp[[Stanowisko / Position ]:[Stanowisko / Position ]],0))="n/a","n/a",AD81-INDEX(tab_MinKomp[System ISO 9001:2015],MATCH($B81,tab_MinKomp[[Stanowisko / Position ]:[Stanowisko / Position ]],0)))</f>
        <v>n/a</v>
      </c>
      <c r="AE82" s="194" t="str">
        <f>IF(INDEX(tab_MinKomp[System ISO 9001:2015],MATCH($B81,tab_MinKomp[[Stanowisko / Position ]:[Stanowisko / Position ]],0))="n/a","n/a",AE81-INDEX(tab_MinKomp[System ISO 9001:2015],MATCH($B81,tab_MinKomp[[Stanowisko / Position ]:[Stanowisko / Position ]],0)))</f>
        <v>n/a</v>
      </c>
      <c r="AF82" s="194" t="str">
        <f>IF(INDEX(tab_MinKomp[System ISO 9001:2015],MATCH($B81,tab_MinKomp[[Stanowisko / Position ]:[Stanowisko / Position ]],0))="n/a","n/a",AF81-INDEX(tab_MinKomp[System ISO 9001:2015],MATCH($B81,tab_MinKomp[[Stanowisko / Position ]:[Stanowisko / Position ]],0)))</f>
        <v>n/a</v>
      </c>
      <c r="AG82" s="194" t="str">
        <f>IF(INDEX(tab_MinKomp[Wymagania VDA 6.3 Process / Forderungen],MATCH($B81,tab_MinKomp[[Stanowisko / Position ]:[Stanowisko / Position ]],0))="n/a","n/a",AG81-INDEX(tab_MinKomp[Wymagania VDA 6.3 Process / Forderungen],MATCH($B81,tab_MinKomp[[Stanowisko / Position ]:[Stanowisko / Position ]],0)))</f>
        <v>n/a</v>
      </c>
      <c r="AH82" s="194" t="str">
        <f>IF(INDEX(tab_MinKomp[Wymagania VDA 6.5 Product / Forderungen],MATCH($B81,tab_MinKomp[[Stanowisko / Position ]:[Stanowisko / Position ]],0))="n/a","n/a",AH81-INDEX(tab_MinKomp[Wymagania VDA 6.5 Product / Forderungen],MATCH($B81,tab_MinKomp[[Stanowisko / Position ]:[Stanowisko / Position ]],0)))</f>
        <v>n/a</v>
      </c>
      <c r="AI82" s="194" t="str">
        <f>IF(INDEX(tab_MinKomp[System ISO 9001:2015],MATCH($B81,tab_MinKomp[[Stanowisko / Position ]:[Stanowisko / Position ]],0))="n/a","n/a",AI81-INDEX(tab_MinKomp[System ISO 9001:2015],MATCH($B81,tab_MinKomp[[Stanowisko / Position ]:[Stanowisko / Position ]],0)))</f>
        <v>n/a</v>
      </c>
      <c r="AJ82" s="194" t="str">
        <f>IF(INDEX(tab_MinKomp[Auditor systemu ISO 17021:2018],MATCH($B81,tab_MinKomp[[Stanowisko / Position ]:[Stanowisko / Position ]],0))="n/a","n/a",AJ81-INDEX(tab_MinKomp[Auditor systemu ISO 17021:2018],MATCH($B81,tab_MinKomp[[Stanowisko / Position ]:[Stanowisko / Position ]],0)))</f>
        <v>n/a</v>
      </c>
      <c r="AK82" s="194" t="str">
        <f>IF(INDEX(tab_MinKomp[Pełnomocnik systemu / Systemvertreter],MATCH($B81,tab_MinKomp[[Stanowisko / Position ]:[Stanowisko / Position ]],0))="n/a","n/a",AK81-INDEX(tab_MinKomp[Pełnomocnik systemu / Systemvertreter],MATCH($B81,tab_MinKomp[[Stanowisko / Position ]:[Stanowisko / Position ]],0)))</f>
        <v>n/a</v>
      </c>
      <c r="AL82" s="194">
        <f>IF(INDEX(tab_MinKomp[Polityka Etyczna - Compliance],MATCH($B81,tab_MinKomp[[Stanowisko / Position ]:[Stanowisko / Position ]],0))="n/a","n/a",AL81-INDEX(tab_MinKomp[Polityka Etyczna - Compliance],MATCH($B81,tab_MinKomp[[Stanowisko / Position ]:[Stanowisko / Position ]],0)))</f>
        <v>0</v>
      </c>
      <c r="AM82" s="194" t="str">
        <f>IF(INDEX(tab_MinKomp[WDRAŻANIE NOWYCH PROJEKTÓW/ PROCEDURA CTM],MATCH($B81,tab_MinKomp[[Stanowisko / Position ]:[Stanowisko / Position ]],0))="n/a","n/a",AM81-INDEX(tab_MinKomp[WDRAŻANIE NOWYCH PROJEKTÓW/ PROCEDURA CTM],MATCH($B81,tab_MinKomp[[Stanowisko / Position ]:[Stanowisko / Position ]],0)))</f>
        <v>n/a</v>
      </c>
      <c r="AN82" s="194" t="str">
        <f>IF(INDEX(tab_MinKomp[KAMIENIE MILOWE MSL/PIFF],MATCH($B81,tab_MinKomp[[Stanowisko / Position ]:[Stanowisko / Position ]],0))="n/a","n/a",AN81-INDEX(tab_MinKomp[KAMIENIE MILOWE MSL/PIFF],MATCH($B81,tab_MinKomp[[Stanowisko / Position ]:[Stanowisko / Position ]],0)))</f>
        <v>n/a</v>
      </c>
      <c r="AO82" s="194">
        <f>IF(INDEX(tab_MinKomp[CP],MATCH($B81,tab_MinKomp[[Stanowisko / Position ]:[Stanowisko / Position ]],0))="n/a","n/a",AO81-INDEX(tab_MinKomp[CP],MATCH($B81,tab_MinKomp[[Stanowisko / Position ]:[Stanowisko / Position ]],0)))</f>
        <v>0</v>
      </c>
      <c r="AP82" s="194" t="str">
        <f>IF(INDEX(tab_MinKomp[FMEA],MATCH($B81,tab_MinKomp[[Stanowisko / Position ]:[Stanowisko / Position ]],0))="n/a","n/a",AP81-INDEX(tab_MinKomp[FMEA],MATCH($B81,tab_MinKomp[[Stanowisko / Position ]:[Stanowisko / Position ]],0)))</f>
        <v>n/a</v>
      </c>
      <c r="AQ82" s="194">
        <f>IF(INDEX(tab_MinKomp[FLOW CHART],MATCH($B81,tab_MinKomp[[Stanowisko / Position ]:[Stanowisko / Position ]],0))="n/a","n/a",AQ81-INDEX(tab_MinKomp[FLOW CHART],MATCH($B81,tab_MinKomp[[Stanowisko / Position ]:[Stanowisko / Position ]],0)))</f>
        <v>0</v>
      </c>
      <c r="AR82" s="194" t="str">
        <f>IF(INDEX(tab_MinKomp[APQP],MATCH($B81,tab_MinKomp[[Stanowisko / Position ]:[Stanowisko / Position ]],0))="n/a","n/a",AR81-INDEX(tab_MinKomp[APQP],MATCH($B81,tab_MinKomp[[Stanowisko / Position ]:[Stanowisko / Position ]],0)))</f>
        <v>n/a</v>
      </c>
      <c r="AS82" s="194" t="str">
        <f>IF(INDEX(tab_MinKomp[MSA],MATCH($B81,tab_MinKomp[[Stanowisko / Position ]:[Stanowisko / Position ]],0))="n/a","n/a",AS81-INDEX(tab_MinKomp[MSA],MATCH($B81,tab_MinKomp[[Stanowisko / Position ]:[Stanowisko / Position ]],0)))</f>
        <v>n/a</v>
      </c>
      <c r="AT82" s="194" t="str">
        <f>IF(INDEX(tab_MinKomp[SPC],MATCH($B81,tab_MinKomp[[Stanowisko / Position ]:[Stanowisko / Position ]],0))="n/a","n/a",AT81-INDEX(tab_MinKomp[SPC],MATCH($B81,tab_MinKomp[[Stanowisko / Position ]:[Stanowisko / Position ]],0)))</f>
        <v>n/a</v>
      </c>
      <c r="AU82" s="194" t="str">
        <f>IF(INDEX(tab_MinKomp[CSR (SPECYFICZNE WYMAGANIA KLIENTA)],MATCH($B81,tab_MinKomp[[Stanowisko / Position ]:[Stanowisko / Position ]],0))="n/a","n/a",AU81-INDEX(tab_MinKomp[CSR (SPECYFICZNE WYMAGANIA KLIENTA)],MATCH($B81,tab_MinKomp[[Stanowisko / Position ]:[Stanowisko / Position ]],0)))</f>
        <v>n/a</v>
      </c>
      <c r="AV82" s="194">
        <f>IF(INDEX(tab_MinKomp[5S],MATCH($B81,tab_MinKomp[[Stanowisko / Position ]:[Stanowisko / Position ]],0))="n/a","n/a",AV81-INDEX(tab_MinKomp[5S],MATCH($B81,tab_MinKomp[[Stanowisko / Position ]:[Stanowisko / Position ]],0)))</f>
        <v>0</v>
      </c>
      <c r="AW82" s="194">
        <f>IF(INDEX(tab_MinKomp[LEAN MANAGEMENT],MATCH($B81,tab_MinKomp[[Stanowisko / Position ]:[Stanowisko / Position ]],0))="n/a","n/a",AW81-INDEX(tab_MinKomp[LEAN MANAGEMENT],MATCH($B81,tab_MinKomp[[Stanowisko / Position ]:[Stanowisko / Position ]],0)))</f>
        <v>0</v>
      </c>
      <c r="AX82" s="194" t="str">
        <f>IF(INDEX(tab_MinKomp[5R],MATCH($B81,tab_MinKomp[[Stanowisko / Position ]:[Stanowisko / Position ]],0))="n/a","n/a",AX81-INDEX(tab_MinKomp[5R],MATCH($B81,tab_MinKomp[[Stanowisko / Position ]:[Stanowisko / Position ]],0)))</f>
        <v>n/a</v>
      </c>
      <c r="AY82" s="194" t="str">
        <f>IF(INDEX(tab_MinKomp[Six Sigma],MATCH($B81,tab_MinKomp[[Stanowisko / Position ]:[Stanowisko / Position ]],0))="n/a","n/a",AY81-INDEX(tab_MinKomp[Six Sigma],MATCH($B81,tab_MinKomp[[Stanowisko / Position ]:[Stanowisko / Position ]],0)))</f>
        <v>n/a</v>
      </c>
      <c r="AZ82" s="194" t="str">
        <f>IF(INDEX(tab_MinKomp[System BAAN / Distribution &amp; Supply Chain],MATCH($B81,tab_MinKomp[[Stanowisko / Position ]:[Stanowisko / Position ]],0))="n/a","n/a",AZ81-INDEX(tab_MinKomp[System BAAN / Distribution &amp; Supply Chain],MATCH($B81,tab_MinKomp[[Stanowisko / Position ]:[Stanowisko / Position ]],0)))</f>
        <v>n/a</v>
      </c>
      <c r="BA82" s="194" t="str">
        <f>IF(INDEX(tab_MinKomp[Wymagania VDA 6.5 Product / Forderungen],MATCH($B81,tab_MinKomp[[Stanowisko / Position ]:[Stanowisko / Position ]],0))="n/a","n/a",BA81-INDEX(tab_MinKomp[Wymagania VDA 6.5 Product / Forderungen],MATCH($B81,tab_MinKomp[[Stanowisko / Position ]:[Stanowisko / Position ]],0)))</f>
        <v>n/a</v>
      </c>
      <c r="BB82" s="194" t="str">
        <f>IF(INDEX(tab_MinKomp[Wymagania VDA 6.5 Product / Forderungen],MATCH($B81,tab_MinKomp[[Stanowisko / Position ]:[Stanowisko / Position ]],0))="n/a","n/a",BB81-INDEX(tab_MinKomp[Wymagania VDA 6.5 Product / Forderungen],MATCH($B81,tab_MinKomp[[Stanowisko / Position ]:[Stanowisko / Position ]],0)))</f>
        <v>n/a</v>
      </c>
      <c r="BC82" s="194" t="str">
        <f>IF(INDEX(tab_MinKomp[Organizacja dostaw / Versorgungsorganisation],MATCH($B81,tab_MinKomp[[Stanowisko / Position ]:[Stanowisko / Position ]],0))="n/a","n/a",BC81-INDEX(tab_MinKomp[Organizacja dostaw / Versorgungsorganisation],MATCH($B81,tab_MinKomp[[Stanowisko / Position ]:[Stanowisko / Position ]],0)))</f>
        <v>n/a</v>
      </c>
      <c r="BD82" s="194" t="str">
        <f>IF(INDEX(tab_MinKomp[Organizacja wysyłek / Organisation von Lieferungen],MATCH($B81,tab_MinKomp[[Stanowisko / Position ]:[Stanowisko / Position ]],0))="n/a","n/a",BD81-INDEX(tab_MinKomp[Organizacja wysyłek / Organisation von Lieferungen],MATCH($B81,tab_MinKomp[[Stanowisko / Position ]:[Stanowisko / Position ]],0)))</f>
        <v>n/a</v>
      </c>
      <c r="BE82" s="194" t="str">
        <f>IF(INDEX(tab_MinKomp[Analiza magazynowa - Program Polen.mdb / Inventuranalyse],MATCH($B81,tab_MinKomp[[Stanowisko / Position ]:[Stanowisko / Position ]],0))="n/a","n/a",BE81-INDEX(tab_MinKomp[Analiza magazynowa - Program Polen.mdb / Inventuranalyse],MATCH($B81,tab_MinKomp[[Stanowisko / Position ]:[Stanowisko / Position ]],0)))</f>
        <v>n/a</v>
      </c>
      <c r="BF82" s="190" t="str">
        <f>IF(INDEX(tab_MinKomp[MMOG (Materials Management Operations Guidelines)],MATCH($B81,tab_MinKomp[[Stanowisko / Position ]:[Stanowisko / Position ]],0))="n/a","n/a",BF81-INDEX(tab_MinKomp[MMOG (Materials Management Operations Guidelines)],MATCH($B81,tab_MinKomp[[Stanowisko / Position ]:[Stanowisko / Position ]],0)))</f>
        <v>n/a</v>
      </c>
      <c r="BG82" s="190" t="str">
        <f>IF(INDEX(tab_MinKomp[GPP],MATCH($B81,tab_MinKomp[[Stanowisko / Position ]:[Stanowisko / Position ]],0))="n/a","n/a",BG81-INDEX(tab_MinKomp[GPP],MATCH($B81,tab_MinKomp[[Stanowisko / Position ]:[Stanowisko / Position ]],0)))</f>
        <v>n/a</v>
      </c>
      <c r="BH82" s="190" t="str">
        <f>IF(INDEX(tab_MinKomp[AIAG (Automotive Industry Action Group)],MATCH($B81,tab_MinKomp[[Stanowisko / Position ]:[Stanowisko / Position ]],0))="n/a","n/a",BH81-INDEX(tab_MinKomp[AIAG (Automotive Industry Action Group)],MATCH($B81,tab_MinKomp[[Stanowisko / Position ]:[Stanowisko / Position ]],0)))</f>
        <v>n/a</v>
      </c>
      <c r="BI82" s="190" t="str">
        <f>IF(INDEX(tab_MinKomp[Super-G disputes],MATCH($B81,tab_MinKomp[[Stanowisko / Position ]:[Stanowisko / Position ]],0))="n/a","n/a",BI81-INDEX(tab_MinKomp[Super-G disputes],MATCH($B81,tab_MinKomp[[Stanowisko / Position ]:[Stanowisko / Position ]],0)))</f>
        <v>n/a</v>
      </c>
      <c r="BJ82" s="190" t="str">
        <f>IF(INDEX(tab_MinKomp[CMMS3/eDDL (Direct Data Link)],MATCH($B81,tab_MinKomp[[Stanowisko / Position ]:[Stanowisko / Position ]],0))="n/a","n/a",BJ81-INDEX(tab_MinKomp[CMMS3/eDDL (Direct Data Link)],MATCH($B81,tab_MinKomp[[Stanowisko / Position ]:[Stanowisko / Position ]],0)))</f>
        <v>n/a</v>
      </c>
      <c r="BK82" s="190" t="str">
        <f>IF(INDEX(tab_MinKomp[MP&amp;L (Material Planning and Logistics)],MATCH($B81,tab_MinKomp[[Stanowisko / Position ]:[Stanowisko / Position ]],0))="n/a","n/a",BK81-INDEX(tab_MinKomp[MP&amp;L (Material Planning and Logistics)],MATCH($B81,tab_MinKomp[[Stanowisko / Position ]:[Stanowisko / Position ]],0)))</f>
        <v>n/a</v>
      </c>
      <c r="BL82" s="190" t="str">
        <f>IF(INDEX(tab_MinKomp[Supplier delivery rating],MATCH($B81,tab_MinKomp[[Stanowisko / Position ]:[Stanowisko / Position ]],0))="n/a","n/a",BL81-INDEX(tab_MinKomp[Supplier delivery rating],MATCH($B81,tab_MinKomp[[Stanowisko / Position ]:[Stanowisko / Position ]],0)))</f>
        <v>n/a</v>
      </c>
      <c r="BM82" s="194" t="str">
        <f>IF(INDEX(tab_MinKomp[Obsługa maszyn KVT / KVT Maschinenbedienung],MATCH($B81,tab_MinKomp[[Stanowisko / Position ]:[Stanowisko / Position ]],0))="n/a","n/a",BM81-INDEX(tab_MinKomp[Obsługa maszyn KVT / KVT Maschinenbedienung],MATCH($B81,tab_MinKomp[[Stanowisko / Position ]:[Stanowisko / Position ]],0)))</f>
        <v>n/a</v>
      </c>
      <c r="BN82" s="194" t="str">
        <f>IF(INDEX(tab_MinKomp[Obsługa maszyn KVT / KVT Maschinenbedienung],MATCH($B81,tab_MinKomp[[Stanowisko / Position ]:[Stanowisko / Position ]],0))="n/a","n/a",BN81-INDEX(tab_MinKomp[Obsługa maszyn KVT / KVT Maschinenbedienung],MATCH($B81,tab_MinKomp[[Stanowisko / Position ]:[Stanowisko / Position ]],0)))</f>
        <v>n/a</v>
      </c>
      <c r="BO82" s="194" t="str">
        <f>IF(INDEX(tab_MinKomp[Obsługa maszyn KVT / KVT Maschinenbedienung],MATCH($B81,tab_MinKomp[[Stanowisko / Position ]:[Stanowisko / Position ]],0))="n/a","n/a",BO81-INDEX(tab_MinKomp[Obsługa maszyn KVT / KVT Maschinenbedienung],MATCH($B81,tab_MinKomp[[Stanowisko / Position ]:[Stanowisko / Position ]],0)))</f>
        <v>n/a</v>
      </c>
      <c r="BP82" s="194">
        <f>IF(INDEX(tab_MinKomp[Obsługa maszyn Novapax / Novapax Maschinenbedienung],MATCH($B81,tab_MinKomp[[Stanowisko / Position ]:[Stanowisko / Position ]],0))="n/a","n/a",BP81-INDEX(tab_MinKomp[Obsługa maszyn Novapax / Novapax Maschinenbedienung],MATCH($B81,tab_MinKomp[[Stanowisko / Position ]:[Stanowisko / Position ]],0)))</f>
        <v>0</v>
      </c>
      <c r="BQ82" s="194">
        <v>0</v>
      </c>
      <c r="BR82" s="194">
        <f>IF(INDEX(tab_MinKomp[Eliminacja awarii / Beseitigung von Ausfällen],MATCH($B81,tab_MinKomp[[Stanowisko / Position ]:[Stanowisko / Position ]],0))="n/a","n/a",BR81-INDEX(tab_MinKomp[Eliminacja awarii / Beseitigung von Ausfällen],MATCH($B81,tab_MinKomp[[Stanowisko / Position ]:[Stanowisko / Position ]],0)))</f>
        <v>0</v>
      </c>
      <c r="BS82" s="194" t="str">
        <f>IF(INDEX(tab_MinKomp[Obsługa maszyn Piovan / Piovan Maschinenbedienung],MATCH($B81,tab_MinKomp[[Stanowisko / Position ]:[Stanowisko / Position ]],0))="n/a","n/a",BS81-INDEX(tab_MinKomp[Obsługa maszyn Piovan / Piovan Maschinenbedienung],MATCH($B81,tab_MinKomp[[Stanowisko / Position ]:[Stanowisko / Position ]],0)))</f>
        <v>n/a</v>
      </c>
      <c r="BT82" s="194" t="str">
        <f>IF(INDEX(tab_MinKomp[Obsługa maszyn Piovan / Piovan Maschinenbedienung],MATCH($B81,tab_MinKomp[[Stanowisko / Position ]:[Stanowisko / Position ]],0))="n/a","n/a",BT81-INDEX(tab_MinKomp[Obsługa maszyn Piovan / Piovan Maschinenbedienung],MATCH($B81,tab_MinKomp[[Stanowisko / Position ]:[Stanowisko / Position ]],0)))</f>
        <v>n/a</v>
      </c>
      <c r="BU82" s="194" t="str">
        <f>IF(INDEX(tab_MinKomp[Obsługa maszyn Piovan / Piovan Maschinenbedienung],MATCH($B81,tab_MinKomp[[Stanowisko / Position ]:[Stanowisko / Position ]],0))="n/a","n/a",BU81-INDEX(tab_MinKomp[Obsługa maszyn Piovan / Piovan Maschinenbedienung],MATCH($B81,tab_MinKomp[[Stanowisko / Position ]:[Stanowisko / Position ]],0)))</f>
        <v>n/a</v>
      </c>
      <c r="BV82" s="194" t="str">
        <f>IF(INDEX(tab_MinKomp[Obsługa maszyn Piovan / Piovan Maschinenbedienung],MATCH($B81,tab_MinKomp[[Stanowisko / Position ]:[Stanowisko / Position ]],0))="n/a","n/a",BV81-INDEX(tab_MinKomp[Obsługa maszyn Piovan / Piovan Maschinenbedienung],MATCH($B81,tab_MinKomp[[Stanowisko / Position ]:[Stanowisko / Position ]],0)))</f>
        <v>n/a</v>
      </c>
      <c r="BW82" s="194" t="str">
        <f>IF(INDEX(tab_MinKomp[Obsługa maszyn Piovan / Piovan Maschinenbedienung],MATCH($B81,tab_MinKomp[[Stanowisko / Position ]:[Stanowisko / Position ]],0))="n/a","n/a",BW81-INDEX(tab_MinKomp[Obsługa maszyn Piovan / Piovan Maschinenbedienung],MATCH($B81,tab_MinKomp[[Stanowisko / Position ]:[Stanowisko / Position ]],0)))</f>
        <v>n/a</v>
      </c>
      <c r="BX82" s="194" t="str">
        <f>IF(INDEX(tab_MinKomp[Obsługa maszyn Piovan / Piovan Maschinenbedienung],MATCH($B81,tab_MinKomp[[Stanowisko / Position ]:[Stanowisko / Position ]],0))="n/a","n/a",BX81-INDEX(tab_MinKomp[Obsługa maszyn Piovan / Piovan Maschinenbedienung],MATCH($B81,tab_MinKomp[[Stanowisko / Position ]:[Stanowisko / Position ]],0)))</f>
        <v>n/a</v>
      </c>
      <c r="BY82" s="194" t="str">
        <f>IF(INDEX(tab_MinKomp[Obsługa maszyn Engel / Engel Maschinenbedienung],MATCH($B81,tab_MinKomp[[Stanowisko / Position ]:[Stanowisko / Position ]],0))="n/a","n/a",BY81-INDEX(tab_MinKomp[Obsługa maszyn Engel / Engel Maschinenbedienung],MATCH($B81,tab_MinKomp[[Stanowisko / Position ]:[Stanowisko / Position ]],0)))</f>
        <v>n/a</v>
      </c>
      <c r="BZ82" s="194" t="str">
        <f>IF(INDEX(tab_MinKomp[Obsługa maszyn KVT / KVT Maschinenbedienung],MATCH($B81,tab_MinKomp[[Stanowisko / Position ]:[Stanowisko / Position ]],0))="n/a","n/a",BZ81-INDEX(tab_MinKomp[Obsługa maszyn KVT / KVT Maschinenbedienung],MATCH($B81,tab_MinKomp[[Stanowisko / Position ]:[Stanowisko / Position ]],0)))</f>
        <v>n/a</v>
      </c>
      <c r="CA82" s="194">
        <v>1</v>
      </c>
      <c r="CB82" s="194" t="str">
        <f>IF(INDEX(tab_MinKomp[Obsługa maszyn KVT / KVT Maschinenbedienung],MATCH($B81,tab_MinKomp[[Stanowisko / Position ]:[Stanowisko / Position ]],0))="n/a","n/a",CB81-INDEX(tab_MinKomp[Obsługa maszyn KVT / KVT Maschinenbedienung],MATCH($B81,tab_MinKomp[[Stanowisko / Position ]:[Stanowisko / Position ]],0)))</f>
        <v>n/a</v>
      </c>
      <c r="CC82" s="194">
        <f>IF(INDEX(tab_MinKomp[Obsługa maszyn Novapax / Novapax Maschinenbedienung],MATCH($B81,tab_MinKomp[[Stanowisko / Position ]:[Stanowisko / Position ]],0))="n/a","n/a",CC81-INDEX(tab_MinKomp[Obsługa maszyn Novapax / Novapax Maschinenbedienung],MATCH($B81,tab_MinKomp[[Stanowisko / Position ]:[Stanowisko / Position ]],0)))</f>
        <v>1</v>
      </c>
      <c r="CD82" s="194">
        <f>IF(INDEX(tab_MinKomp[Obsługa maszyn Novapax / Novapax Maschinenbedienung],MATCH($B81,tab_MinKomp[[Stanowisko / Position ]:[Stanowisko / Position ]],0))="n/a","n/a",CD81-INDEX(tab_MinKomp[Obsługa maszyn Novapax / Novapax Maschinenbedienung],MATCH($B81,tab_MinKomp[[Stanowisko / Position ]:[Stanowisko / Position ]],0)))</f>
        <v>1</v>
      </c>
      <c r="CE82" s="194" t="str">
        <f>IF(INDEX(tab_MinKomp[Obsługa maszyn Piovan / Piovan Maschinenbedienung],MATCH($B81,tab_MinKomp[[Stanowisko / Position ]:[Stanowisko / Position ]],0))="n/a","n/a",CE81-INDEX(tab_MinKomp[Obsługa maszyn Piovan / Piovan Maschinenbedienung],MATCH($B81,tab_MinKomp[[Stanowisko / Position ]:[Stanowisko / Position ]],0)))</f>
        <v>n/a</v>
      </c>
      <c r="CF82" s="194" t="str">
        <f>IF(INDEX(tab_MinKomp[Obsługa maszyn Piovan / Piovan Maschinenbedienung],MATCH($B81,tab_MinKomp[[Stanowisko / Position ]:[Stanowisko / Position ]],0))="n/a","n/a",CF81-INDEX(tab_MinKomp[Obsługa maszyn Piovan / Piovan Maschinenbedienung],MATCH($B81,tab_MinKomp[[Stanowisko / Position ]:[Stanowisko / Position ]],0)))</f>
        <v>n/a</v>
      </c>
      <c r="CG82" s="194">
        <f>IF(INDEX(tab_MinKomp[Eliminacja awarii / Beseitigung von Ausfällen],MATCH($B81,tab_MinKomp[[Stanowisko / Position ]:[Stanowisko / Position ]],0))="n/a","n/a",CG81-INDEX(tab_MinKomp[Eliminacja awarii / Beseitigung von Ausfällen],MATCH($B81,tab_MinKomp[[Stanowisko / Position ]:[Stanowisko / Position ]],0)))</f>
        <v>0</v>
      </c>
      <c r="CH82" s="194" t="str">
        <f>IF(INDEX(tab_MinKomp[Wymagania VDA 6.5 Product / Forderungen],MATCH($B81,tab_MinKomp[[Stanowisko / Position ]:[Stanowisko / Position ]],0))="n/a","n/a",CH81-INDEX(tab_MinKomp[Wymagania VDA 6.5 Product / Forderungen],MATCH($B81,tab_MinKomp[[Stanowisko / Position ]:[Stanowisko / Position ]],0)))</f>
        <v>n/a</v>
      </c>
      <c r="CI82" s="194" t="str">
        <f>IF(INDEX(tab_MinKomp[Wymagania VDA 6.5 Product / Forderungen],MATCH($B81,tab_MinKomp[[Stanowisko / Position ]:[Stanowisko / Position ]],0))="n/a","n/a",CI81-INDEX(tab_MinKomp[Wymagania VDA 6.5 Product / Forderungen],MATCH($B81,tab_MinKomp[[Stanowisko / Position ]:[Stanowisko / Position ]],0)))</f>
        <v>n/a</v>
      </c>
      <c r="CJ82" s="194" t="str">
        <f>IF(INDEX(tab_MinKomp[Wymagania VDA 6.5 Product / Forderungen],MATCH($B81,tab_MinKomp[[Stanowisko / Position ]:[Stanowisko / Position ]],0))="n/a","n/a",CJ81-INDEX(tab_MinKomp[Wymagania VDA 6.5 Product / Forderungen],MATCH($B81,tab_MinKomp[[Stanowisko / Position ]:[Stanowisko / Position ]],0)))</f>
        <v>n/a</v>
      </c>
      <c r="CK82" s="194" t="str">
        <f>IF(INDEX(tab_MinKomp[Wymagania VDA 6.5 Product / Forderungen],MATCH($B81,tab_MinKomp[[Stanowisko / Position ]:[Stanowisko / Position ]],0))="n/a","n/a",CK81-INDEX(tab_MinKomp[Wymagania VDA 6.5 Product / Forderungen],MATCH($B81,tab_MinKomp[[Stanowisko / Position ]:[Stanowisko / Position ]],0)))</f>
        <v>n/a</v>
      </c>
      <c r="CL82" s="194" t="str">
        <f>IF(INDEX(tab_MinKomp[Wymagania VDA 6.5 Product / Forderungen],MATCH($B81,tab_MinKomp[[Stanowisko / Position ]:[Stanowisko / Position ]],0))="n/a","n/a",CL81-INDEX(tab_MinKomp[Wymagania VDA 6.5 Product / Forderungen],MATCH($B81,tab_MinKomp[[Stanowisko / Position ]:[Stanowisko / Position ]],0)))</f>
        <v>n/a</v>
      </c>
      <c r="CM82" s="194" t="str">
        <f>IF(INDEX(tab_MinKomp[Informatyka ogólna (techniczne i systemowe) / Allgemeine IT (Technik und System)],MATCH($B81,tab_MinKomp[[Stanowisko / Position ]:[Stanowisko / Position ]],0))="n/a","n/a",CM81-INDEX(tab_MinKomp[Informatyka ogólna (techniczne i systemowe) / Allgemeine IT (Technik und System)],MATCH($B81,tab_MinKomp[[Stanowisko / Position ]:[Stanowisko / Position ]],0)))</f>
        <v>n/a</v>
      </c>
      <c r="CN82" s="194" t="str">
        <f>IF(INDEX(tab_MinKomp[Sieci komputerowe / Computernetzwerke],MATCH($B81,tab_MinKomp[[Stanowisko / Position ]:[Stanowisko / Position ]],0))="n/a","n/a",CN81-INDEX(tab_MinKomp[Sieci komputerowe / Computernetzwerke],MATCH($B81,tab_MinKomp[[Stanowisko / Position ]:[Stanowisko / Position ]],0)))</f>
        <v>n/a</v>
      </c>
      <c r="CO82" s="194" t="str">
        <f>IF(INDEX(tab_MinKomp[Hardware (komputery PC, drukarki biurowe i etykietowe, telefonia stacjonarna i mobilna) (PC, Drucker, Telefpne, Handys)],MATCH($B81,tab_MinKomp[[Stanowisko / Position ]:[Stanowisko / Position ]],0))="n/a","n/a",CO81-INDEX(tab_MinKomp[Hardware (komputery PC, drukarki biurowe i etykietowe, telefonia stacjonarna i mobilna) (PC, Drucker, Telefpne, Handys)],MATCH($B81,tab_MinKomp[[Stanowisko / Position ]:[Stanowisko / Position ]],0)))</f>
        <v>n/a</v>
      </c>
      <c r="CP82" s="194" t="str">
        <f>IF(INDEX(tab_MinKomp[Software &amp; Systems (MS Office, MS Remote Desktop)],MATCH($B81,tab_MinKomp[[Stanowisko / Position ]:[Stanowisko / Position ]],0))="n/a","n/a",CP81-INDEX(tab_MinKomp[Software &amp; Systems (MS Office, MS Remote Desktop)],MATCH($B81,tab_MinKomp[[Stanowisko / Position ]:[Stanowisko / Position ]],0)))</f>
        <v>n/a</v>
      </c>
      <c r="CQ82" s="194" t="str">
        <f>IF(INDEX(tab_MinKomp[Programowanie obiektowe (PHP) / Objektprogrammierung],MATCH($B81,tab_MinKomp[[Stanowisko / Position ]:[Stanowisko / Position ]],0))="n/a","n/a",CQ81-INDEX(tab_MinKomp[Programowanie obiektowe (PHP) / Objektprogrammierung],MATCH($B81,tab_MinKomp[[Stanowisko / Position ]:[Stanowisko / Position ]],0)))</f>
        <v>n/a</v>
      </c>
      <c r="CR82" s="194" t="str">
        <f>IF(INDEX(tab_MinKomp[Scrum],MATCH($B81,tab_MinKomp[[Stanowisko / Position ]:[Stanowisko / Position ]],0))="n/a","n/a",CR81-INDEX(tab_MinKomp[Scrum],MATCH($B81,tab_MinKomp[[Stanowisko / Position ]:[Stanowisko / Position ]],0)))</f>
        <v>n/a</v>
      </c>
      <c r="CS82" s="194" t="str">
        <f>IF(INDEX(tab_MinKomp[SQL (MySQL)],MATCH($B81,tab_MinKomp[[Stanowisko / Position ]:[Stanowisko / Position ]],0))="n/a","n/a",CS81-INDEX(tab_MinKomp[SQL (MySQL)],MATCH($B81,tab_MinKomp[[Stanowisko / Position ]:[Stanowisko / Position ]],0)))</f>
        <v>n/a</v>
      </c>
      <c r="CT82" s="194" t="str">
        <f>IF(INDEX(tab_MinKomp[Javascript],MATCH($B81,tab_MinKomp[[Stanowisko / Position ]:[Stanowisko / Position ]],0))="n/a","n/a",CT81-INDEX(tab_MinKomp[Javascript],MATCH($B81,tab_MinKomp[[Stanowisko / Position ]:[Stanowisko / Position ]],0)))</f>
        <v>n/a</v>
      </c>
      <c r="CU82" s="194" t="str">
        <f>IF(INDEX(tab_MinKomp[Joomla],MATCH($B81,tab_MinKomp[[Stanowisko / Position ]:[Stanowisko / Position ]],0))="n/a","n/a",CU81-INDEX(tab_MinKomp[Joomla],MATCH($B81,tab_MinKomp[[Stanowisko / Position ]:[Stanowisko / Position ]],0)))</f>
        <v>n/a</v>
      </c>
      <c r="CV82" s="194" t="str">
        <f>IF(INDEX(tab_MinKomp[Bash],MATCH($B81,tab_MinKomp[[Stanowisko / Position ]:[Stanowisko / Position ]],0))="n/a","n/a",CV81-INDEX(tab_MinKomp[Bash],MATCH($B81,tab_MinKomp[[Stanowisko / Position ]:[Stanowisko / Position ]],0)))</f>
        <v>n/a</v>
      </c>
      <c r="CW82" s="194">
        <f>IF(INDEX(tab_MinKomp[Systemy MES (HYDRA / SFMS)],MATCH($B81,tab_MinKomp[[Stanowisko / Position ]:[Stanowisko / Position ]],0))="n/a","n/a",CW81-INDEX(tab_MinKomp[Systemy MES (HYDRA / SFMS)],MATCH($B81,tab_MinKomp[[Stanowisko / Position ]:[Stanowisko / Position ]],0)))</f>
        <v>0</v>
      </c>
      <c r="CX82" s="194" t="str">
        <f>IF(INDEX(tab_MinKomp[HTML / CSS],MATCH($B81,tab_MinKomp[[Stanowisko / Position ]:[Stanowisko / Position ]],0))="n/a","n/a",CX81-INDEX(tab_MinKomp[HTML / CSS],MATCH($B81,tab_MinKomp[[Stanowisko / Position ]:[Stanowisko / Position ]],0)))</f>
        <v>n/a</v>
      </c>
      <c r="CY82" s="194" t="str">
        <f>IF(INDEX(tab_MinKomp[SYSTEM PR],MATCH($B81,tab_MinKomp[[Stanowisko / Position ]:[Stanowisko / Position ]],0))="n/a","n/a",CY81-INDEX(tab_MinKomp[SYSTEM PR],MATCH($B81,tab_MinKomp[[Stanowisko / Position ]:[Stanowisko / Position ]],0)))</f>
        <v>n/a</v>
      </c>
      <c r="CZ82" s="194" t="str">
        <f>IF(INDEX(tab_MinKomp[System Einkauf XP / EBA],MATCH($B81,tab_MinKomp[[Stanowisko / Position ]:[Stanowisko / Position ]],0))="n/a","n/a",CZ81-INDEX(tab_MinKomp[System Einkauf XP / EBA],MATCH($B81,tab_MinKomp[[Stanowisko / Position ]:[Stanowisko / Position ]],0)))</f>
        <v>n/a</v>
      </c>
      <c r="DA82" s="194" t="str">
        <f>IF(INDEX(tab_MinKomp[Techniki negocjacyjne / Verhandlungstechniken],MATCH($B81,tab_MinKomp[[Stanowisko / Position ]:[Stanowisko / Position ]],0))="n/a","n/a",DA81-INDEX(tab_MinKomp[Techniki negocjacyjne / Verhandlungstechniken],MATCH($B81,tab_MinKomp[[Stanowisko / Position ]:[Stanowisko / Position ]],0)))</f>
        <v>n/a</v>
      </c>
      <c r="DB82" s="194" t="str">
        <f>IF(INDEX(tab_MinKomp[Znajomość rynku branżowego / Kenntnis des Industrie Marktes],MATCH($B81,tab_MinKomp[[Stanowisko / Position ]:[Stanowisko / Position ]],0))="n/a","n/a",DB81-INDEX(tab_MinKomp[Znajomość rynku branżowego / Kenntnis des Industrie Marktes],MATCH($B81,tab_MinKomp[[Stanowisko / Position ]:[Stanowisko / Position ]],0)))</f>
        <v>n/a</v>
      </c>
      <c r="DC82" s="194" t="str">
        <f>IF(INDEX(tab_MinKomp[SUPPLIER MANAGEMENT],MATCH($B81,tab_MinKomp[[Stanowisko / Position ]:[Stanowisko / Position ]],0))="n/a","n/a",DC81-INDEX(tab_MinKomp[SUPPLIER MANAGEMENT],MATCH($B81,tab_MinKomp[[Stanowisko / Position ]:[Stanowisko / Position ]],0)))</f>
        <v>n/a</v>
      </c>
      <c r="DD82" s="194" t="str">
        <f>IF(INDEX(tab_MinKomp[SUPPLIER MANAGEMENT],MATCH($B81,tab_MinKomp[[Stanowisko / Position ]:[Stanowisko / Position ]],0))="n/a","n/a",DD81-INDEX(tab_MinKomp[SUPPLIER MANAGEMENT],MATCH($B81,tab_MinKomp[[Stanowisko / Position ]:[Stanowisko / Position ]],0)))</f>
        <v>n/a</v>
      </c>
      <c r="DE82" s="194" t="str">
        <f>IF(INDEX(tab_MinKomp[SUPPLIER MANAGEMENT],MATCH($B81,tab_MinKomp[[Stanowisko / Position ]:[Stanowisko / Position ]],0))="n/a","n/a",DE81-INDEX(tab_MinKomp[SUPPLIER MANAGEMENT],MATCH($B81,tab_MinKomp[[Stanowisko / Position ]:[Stanowisko / Position ]],0)))</f>
        <v>n/a</v>
      </c>
      <c r="DF82" s="194">
        <f>IF(INDEX(tab_MinKomp[LEAN MANAGEMENT],MATCH($B81,tab_MinKomp[[Stanowisko / Position ]:[Stanowisko / Position ]],0))="n/a","n/a",DF81-INDEX(tab_MinKomp[LEAN MANAGEMENT],MATCH($B81,tab_MinKomp[[Stanowisko / Position ]:[Stanowisko / Position ]],0)))</f>
        <v>0</v>
      </c>
      <c r="DG82" s="194" t="str">
        <f>IF(INDEX(tab_MinKomp[PPAP/PSW],MATCH($B81,tab_MinKomp[[Stanowisko / Position ]:[Stanowisko / Position ]],0))="n/a","n/a",DG81-INDEX(tab_MinKomp[PPAP/PSW],MATCH($B81,tab_MinKomp[[Stanowisko / Position ]:[Stanowisko / Position ]],0)))</f>
        <v>n/a</v>
      </c>
      <c r="DH82" s="194" t="str">
        <f>IF(INDEX(tab_MinKomp[SUPPLIER MANAGEMENT],MATCH($B81,tab_MinKomp[[Stanowisko / Position ]:[Stanowisko / Position ]],0))="n/a","n/a",DH81-INDEX(tab_MinKomp[SUPPLIER MANAGEMENT],MATCH($B81,tab_MinKomp[[Stanowisko / Position ]:[Stanowisko / Position ]],0)))</f>
        <v>n/a</v>
      </c>
      <c r="DI82" s="194" t="str">
        <f>IF(INDEX(tab_MinKomp[OBSŁUGA PORTALI KLIENTA / Kundenportale],MATCH($B81,tab_MinKomp[[Stanowisko / Position ]:[Stanowisko / Position ]],0))="n/a","n/a",DI81-INDEX(tab_MinKomp[OBSŁUGA PORTALI KLIENTA / Kundenportale],MATCH($B81,tab_MinKomp[[Stanowisko / Position ]:[Stanowisko / Position ]],0)))</f>
        <v>n/a</v>
      </c>
      <c r="DJ82" s="194" t="str">
        <f>IF(INDEX(tab_MinKomp[Obsługa systemu BABTECQ / BABTECQ System],MATCH($B81,tab_MinKomp[[Stanowisko / Position ]:[Stanowisko / Position ]],0))="n/a","n/a",DJ81-INDEX(tab_MinKomp[Obsługa systemu BABTECQ / BABTECQ System],MATCH($B81,tab_MinKomp[[Stanowisko / Position ]:[Stanowisko / Position ]],0)))</f>
        <v>n/a</v>
      </c>
      <c r="DK82" s="194" t="str">
        <f>IF(INDEX(tab_MinKomp[Rysunek techniczny / technische Zeichnung],MATCH($B81,tab_MinKomp[[Stanowisko / Position ]:[Stanowisko / Position ]],0))="n/a","n/a",DK81-INDEX(tab_MinKomp[Rysunek techniczny / technische Zeichnung],MATCH($B81,tab_MinKomp[[Stanowisko / Position ]:[Stanowisko / Position ]],0)))</f>
        <v>n/a</v>
      </c>
      <c r="DL82" s="194" t="str">
        <f>IF(INDEX(tab_MinKomp[Kalibracja / Kalibrierung],MATCH($B81,tab_MinKomp[[Stanowisko / Position ]:[Stanowisko / Position ]],0))="n/a","n/a",DL81-INDEX(tab_MinKomp[Kalibracja / Kalibrierung],MATCH($B81,tab_MinKomp[[Stanowisko / Position ]:[Stanowisko / Position ]],0)))</f>
        <v>n/a</v>
      </c>
      <c r="DM82" s="194" t="str">
        <f>IF(INDEX(tab_MinKomp[Rekwalifikacja / Requalifizierung],MATCH($B81,tab_MinKomp[[Stanowisko / Position ]:[Stanowisko / Position ]],0))="n/a","n/a",DM81-INDEX(tab_MinKomp[Rekwalifikacja / Requalifizierung],MATCH($B81,tab_MinKomp[[Stanowisko / Position ]:[Stanowisko / Position ]],0)))</f>
        <v>n/a</v>
      </c>
      <c r="DN82" s="190" t="str">
        <f>IF(INDEX(tab_MinKomp[Testy czystości / Reinheitstests],MATCH($B81,tab_MinKomp[[Stanowisko / Position ]:[Stanowisko / Position ]],0))="n/a","n/a",DN81-INDEX(tab_MinKomp[Testy czystości / Reinheitstests],MATCH($B81,tab_MinKomp[[Stanowisko / Position ]:[Stanowisko / Position ]],0)))</f>
        <v>n/a</v>
      </c>
      <c r="DO82" s="190" t="str">
        <f>IF(INDEX(tab_MinKomp[Testy czystości / Reinheitstests],MATCH($B81,tab_MinKomp[[Stanowisko / Position ]:[Stanowisko / Position ]],0))="n/a","n/a",DO81-INDEX(tab_MinKomp[Testy czystości / Reinheitstests],MATCH($B81,tab_MinKomp[[Stanowisko / Position ]:[Stanowisko / Position ]],0)))</f>
        <v>n/a</v>
      </c>
      <c r="DP82" s="190" t="str">
        <f>IF(INDEX(tab_MinKomp[Testy czystości / Reinheitstests],MATCH($B81,tab_MinKomp[[Stanowisko / Position ]:[Stanowisko / Position ]],0))="n/a","n/a",DP81-INDEX(tab_MinKomp[Testy czystości / Reinheitstests],MATCH($B81,tab_MinKomp[[Stanowisko / Position ]:[Stanowisko / Position ]],0)))</f>
        <v>n/a</v>
      </c>
      <c r="DQ82" s="190" t="str">
        <f>IF(INDEX(tab_MinKomp[Testy czystości / Reinheitstests],MATCH($B81,tab_MinKomp[[Stanowisko / Position ]:[Stanowisko / Position ]],0))="n/a","n/a",DQ81-INDEX(tab_MinKomp[Testy czystości / Reinheitstests],MATCH($B81,tab_MinKomp[[Stanowisko / Position ]:[Stanowisko / Position ]],0)))</f>
        <v>n/a</v>
      </c>
      <c r="DR82" s="190" t="str">
        <f>IF(INDEX(tab_MinKomp[Testy czystości / Reinheitstests],MATCH($B81,tab_MinKomp[[Stanowisko / Position ]:[Stanowisko / Position ]],0))="n/a","n/a",DR81-INDEX(tab_MinKomp[Testy czystości / Reinheitstests],MATCH($B81,tab_MinKomp[[Stanowisko / Position ]:[Stanowisko / Position ]],0)))</f>
        <v>n/a</v>
      </c>
      <c r="DS82" s="190" t="str">
        <f>IF(INDEX(tab_MinKomp[Testy czystości / Reinheitstests],MATCH($B81,tab_MinKomp[[Stanowisko / Position ]:[Stanowisko / Position ]],0))="n/a","n/a",DS81-INDEX(tab_MinKomp[Testy czystości / Reinheitstests],MATCH($B81,tab_MinKomp[[Stanowisko / Position ]:[Stanowisko / Position ]],0)))</f>
        <v>n/a</v>
      </c>
      <c r="DT82" s="194" t="str">
        <f>IF(INDEX(tab_MinKomp[SUPPLIER MANAGEMENT],MATCH($B81,tab_MinKomp[[Stanowisko / Position ]:[Stanowisko / Position ]],0))="n/a","n/a",DT81-INDEX(tab_MinKomp[SUPPLIER MANAGEMENT],MATCH($B81,tab_MinKomp[[Stanowisko / Position ]:[Stanowisko / Position ]],0)))</f>
        <v>n/a</v>
      </c>
      <c r="DU82" s="190" t="str">
        <f>IF(INDEX(tab_MinKomp[Testy czystości / Reinheitstests],MATCH($B81,tab_MinKomp[[Stanowisko / Position ]:[Stanowisko / Position ]],0))="n/a","n/a",DU81-INDEX(tab_MinKomp[Testy czystości / Reinheitstests],MATCH($B81,tab_MinKomp[[Stanowisko / Position ]:[Stanowisko / Position ]],0)))</f>
        <v>n/a</v>
      </c>
      <c r="DV82" s="190" t="str">
        <f>IF(INDEX(tab_MinKomp[Testy czystości / Reinheitstests],MATCH($B81,tab_MinKomp[[Stanowisko / Position ]:[Stanowisko / Position ]],0))="n/a","n/a",DV81-INDEX(tab_MinKomp[Testy czystości / Reinheitstests],MATCH($B81,tab_MinKomp[[Stanowisko / Position ]:[Stanowisko / Position ]],0)))</f>
        <v>n/a</v>
      </c>
      <c r="DW82" s="190" t="str">
        <f>IF(INDEX(tab_MinKomp[Testy czystości / Reinheitstests],MATCH($B81,tab_MinKomp[[Stanowisko / Position ]:[Stanowisko / Position ]],0))="n/a","n/a",DW81-INDEX(tab_MinKomp[Testy czystości / Reinheitstests],MATCH($B81,tab_MinKomp[[Stanowisko / Position ]:[Stanowisko / Position ]],0)))</f>
        <v>n/a</v>
      </c>
      <c r="DX82" s="190" t="str">
        <f>IF(INDEX(tab_MinKomp[Testy czystości / Reinheitstests],MATCH($B81,tab_MinKomp[[Stanowisko / Position ]:[Stanowisko / Position ]],0))="n/a","n/a",DX81-INDEX(tab_MinKomp[Testy czystości / Reinheitstests],MATCH($B81,tab_MinKomp[[Stanowisko / Position ]:[Stanowisko / Position ]],0)))</f>
        <v>n/a</v>
      </c>
      <c r="DY82" s="190" t="str">
        <f>IF(INDEX(tab_MinKomp[Testy czystości / Reinheitstests],MATCH($B81,tab_MinKomp[[Stanowisko / Position ]:[Stanowisko / Position ]],0))="n/a","n/a",DY81-INDEX(tab_MinKomp[Testy czystości / Reinheitstests],MATCH($B81,tab_MinKomp[[Stanowisko / Position ]:[Stanowisko / Position ]],0)))</f>
        <v>n/a</v>
      </c>
      <c r="DZ82" s="190" t="str">
        <f>IF(INDEX(tab_MinKomp[Testy czystości / Reinheitstests],MATCH($B81,tab_MinKomp[[Stanowisko / Position ]:[Stanowisko / Position ]],0))="n/a","n/a",DZ81-INDEX(tab_MinKomp[Testy czystości / Reinheitstests],MATCH($B81,tab_MinKomp[[Stanowisko / Position ]:[Stanowisko / Position ]],0)))</f>
        <v>n/a</v>
      </c>
      <c r="EA82" s="190" t="str">
        <f>IF(INDEX(tab_MinKomp[Testy czystości / Reinheitstests],MATCH($B81,tab_MinKomp[[Stanowisko / Position ]:[Stanowisko / Position ]],0))="n/a","n/a",EA81-INDEX(tab_MinKomp[Testy czystości / Reinheitstests],MATCH($B81,tab_MinKomp[[Stanowisko / Position ]:[Stanowisko / Position ]],0)))</f>
        <v>n/a</v>
      </c>
      <c r="EB82" s="190" t="str">
        <f>IF(INDEX(tab_MinKomp[Testy czystości / Reinheitstests],MATCH($B81,tab_MinKomp[[Stanowisko / Position ]:[Stanowisko / Position ]],0))="n/a","n/a",EB81-INDEX(tab_MinKomp[Testy czystości / Reinheitstests],MATCH($B81,tab_MinKomp[[Stanowisko / Position ]:[Stanowisko / Position ]],0)))</f>
        <v>n/a</v>
      </c>
      <c r="EC82" s="190" t="str">
        <f>IF(INDEX(tab_MinKomp[Testy czystości / Reinheitstests],MATCH($B81,tab_MinKomp[[Stanowisko / Position ]:[Stanowisko / Position ]],0))="n/a","n/a",EC81-INDEX(tab_MinKomp[Testy czystości / Reinheitstests],MATCH($B81,tab_MinKomp[[Stanowisko / Position ]:[Stanowisko / Position ]],0)))</f>
        <v>n/a</v>
      </c>
      <c r="ED82" s="190" t="str">
        <f>IF(INDEX(tab_MinKomp[Testy czystości / Reinheitstests],MATCH($B81,tab_MinKomp[[Stanowisko / Position ]:[Stanowisko / Position ]],0))="n/a","n/a",ED81-INDEX(tab_MinKomp[Testy czystości / Reinheitstests],MATCH($B81,tab_MinKomp[[Stanowisko / Position ]:[Stanowisko / Position ]],0)))</f>
        <v>n/a</v>
      </c>
      <c r="EE82" s="190" t="str">
        <f>IF(INDEX(tab_MinKomp[Testy czystości / Reinheitstests],MATCH($B81,tab_MinKomp[[Stanowisko / Position ]:[Stanowisko / Position ]],0))="n/a","n/a",EE81-INDEX(tab_MinKomp[Testy czystości / Reinheitstests],MATCH($B81,tab_MinKomp[[Stanowisko / Position ]:[Stanowisko / Position ]],0)))</f>
        <v>n/a</v>
      </c>
      <c r="EF82" s="190" t="str">
        <f>IF(INDEX(tab_MinKomp[Testy czystości / Reinheitstests],MATCH($B81,tab_MinKomp[[Stanowisko / Position ]:[Stanowisko / Position ]],0))="n/a","n/a",EF81-INDEX(tab_MinKomp[Testy czystości / Reinheitstests],MATCH($B81,tab_MinKomp[[Stanowisko / Position ]:[Stanowisko / Position ]],0)))</f>
        <v>n/a</v>
      </c>
      <c r="EG82" s="190" t="str">
        <f>IF(INDEX(tab_MinKomp[Testy czystości / Reinheitstests],MATCH($B81,tab_MinKomp[[Stanowisko / Position ]:[Stanowisko / Position ]],0))="n/a","n/a",EG81-INDEX(tab_MinKomp[Testy czystości / Reinheitstests],MATCH($B81,tab_MinKomp[[Stanowisko / Position ]:[Stanowisko / Position ]],0)))</f>
        <v>n/a</v>
      </c>
      <c r="EH82" s="190" t="str">
        <f>IF(INDEX(tab_MinKomp[Testy czystości / Reinheitstests],MATCH($B81,tab_MinKomp[[Stanowisko / Position ]:[Stanowisko / Position ]],0))="n/a","n/a",EH81-INDEX(tab_MinKomp[Testy czystości / Reinheitstests],MATCH($B81,tab_MinKomp[[Stanowisko / Position ]:[Stanowisko / Position ]],0)))</f>
        <v>n/a</v>
      </c>
      <c r="EI82" s="190" t="str">
        <f>IF(INDEX(tab_MinKomp[Testy czystości / Reinheitstests],MATCH($B81,tab_MinKomp[[Stanowisko / Position ]:[Stanowisko / Position ]],0))="n/a","n/a",EI81-INDEX(tab_MinKomp[Testy czystości / Reinheitstests],MATCH($B81,tab_MinKomp[[Stanowisko / Position ]:[Stanowisko / Position ]],0)))</f>
        <v>n/a</v>
      </c>
      <c r="EJ82" s="190" t="str">
        <f>IF(INDEX(tab_MinKomp[Testy czystości / Reinheitstests],MATCH($B81,tab_MinKomp[[Stanowisko / Position ]:[Stanowisko / Position ]],0))="n/a","n/a",EJ81-INDEX(tab_MinKomp[Testy czystości / Reinheitstests],MATCH($B81,tab_MinKomp[[Stanowisko / Position ]:[Stanowisko / Position ]],0)))</f>
        <v>n/a</v>
      </c>
      <c r="EK82" s="190" t="str">
        <f>IF(INDEX(tab_MinKomp[Testy czystości / Reinheitstests],MATCH($B81,tab_MinKomp[[Stanowisko / Position ]:[Stanowisko / Position ]],0))="n/a","n/a",EK81-INDEX(tab_MinKomp[Testy czystości / Reinheitstests],MATCH($B81,tab_MinKomp[[Stanowisko / Position ]:[Stanowisko / Position ]],0)))</f>
        <v>n/a</v>
      </c>
      <c r="EL82" s="190" t="str">
        <f>IF(INDEX(tab_MinKomp[Testy czystości / Reinheitstests],MATCH($B81,tab_MinKomp[[Stanowisko / Position ]:[Stanowisko / Position ]],0))="n/a","n/a",EL81-INDEX(tab_MinKomp[Testy czystości / Reinheitstests],MATCH($B81,tab_MinKomp[[Stanowisko / Position ]:[Stanowisko / Position ]],0)))</f>
        <v>n/a</v>
      </c>
      <c r="EM82" s="190" t="str">
        <f>IF(INDEX(tab_MinKomp[Testy czystości / Reinheitstests],MATCH($B81,tab_MinKomp[[Stanowisko / Position ]:[Stanowisko / Position ]],0))="n/a","n/a",EM81-INDEX(tab_MinKomp[Testy czystości / Reinheitstests],MATCH($B81,tab_MinKomp[[Stanowisko / Position ]:[Stanowisko / Position ]],0)))</f>
        <v>n/a</v>
      </c>
      <c r="EN82" s="190" t="str">
        <f>IF(INDEX(tab_MinKomp[Testy czystości / Reinheitstests],MATCH($B81,tab_MinKomp[[Stanowisko / Position ]:[Stanowisko / Position ]],0))="n/a","n/a",EN81-INDEX(tab_MinKomp[Testy czystości / Reinheitstests],MATCH($B81,tab_MinKomp[[Stanowisko / Position ]:[Stanowisko / Position ]],0)))</f>
        <v>n/a</v>
      </c>
      <c r="EO82" s="194" t="str">
        <f>IF(INDEX(tab_MinKomp[Konserwacja Rep],MATCH($B81,tab_MinKomp[[Stanowisko / Position ]:[Stanowisko / Position ]],0))="n/a","n/a",EO81-INDEX(tab_MinKomp[Konserwacja Rep],MATCH($B81,tab_MinKomp[[Stanowisko / Position ]:[Stanowisko / Position ]],0)))</f>
        <v>n/a</v>
      </c>
      <c r="EP82" s="194" t="str">
        <f>IF(INDEX(tab_MinKomp[[Konserwacja Engel ]],MATCH($B81,tab_MinKomp[[Stanowisko / Position ]:[Stanowisko / Position ]],0))="n/a","n/a",EP81-INDEX(tab_MinKomp[[Konserwacja Engel ]],MATCH($B81,tab_MinKomp[[Stanowisko / Position ]:[Stanowisko / Position ]],0)))</f>
        <v>n/a</v>
      </c>
      <c r="EQ82" s="194" t="str">
        <f>IF(INDEX(tab_MinKomp[Konserwacja B 50],MATCH($B81,tab_MinKomp[[Stanowisko / Position ]:[Stanowisko / Position ]],0))="n/a","n/a",EQ81-INDEX(tab_MinKomp[Konserwacja B 50],MATCH($B81,tab_MinKomp[[Stanowisko / Position ]:[Stanowisko / Position ]],0)))</f>
        <v>n/a</v>
      </c>
      <c r="ER82" s="194" t="str">
        <f>IF(INDEX(tab_MinKomp[[Konserwacja EOL ]],MATCH($B81,tab_MinKomp[[Stanowisko / Position ]:[Stanowisko / Position ]],0))="n/a","n/a",ER81-INDEX(tab_MinKomp[[Konserwacja EOL ]],MATCH($B81,tab_MinKomp[[Stanowisko / Position ]:[Stanowisko / Position ]],0)))</f>
        <v>n/a</v>
      </c>
      <c r="ES82" s="194" t="str">
        <f>IF(INDEX(tab_MinKomp[Konserwacja Branson],MATCH($B81,tab_MinKomp[[Stanowisko / Position ]:[Stanowisko / Position ]],0))="n/a","n/a",ES81-INDEX(tab_MinKomp[Konserwacja Branson],MATCH($B81,tab_MinKomp[[Stanowisko / Position ]:[Stanowisko / Position ]],0)))</f>
        <v>n/a</v>
      </c>
      <c r="ET82" s="194" t="str">
        <f>IF(INDEX(tab_MinKomp[Konserwacja coolery],MATCH($B81,tab_MinKomp[[Stanowisko / Position ]:[Stanowisko / Position ]],0))="n/a","n/a",ET81-INDEX(tab_MinKomp[Konserwacja coolery],MATCH($B81,tab_MinKomp[[Stanowisko / Position ]:[Stanowisko / Position ]],0)))</f>
        <v>n/a</v>
      </c>
      <c r="EU82" s="194" t="str">
        <f>IF(INDEX(tab_MinKomp[Konserwacja piecy],MATCH($B81,tab_MinKomp[[Stanowisko / Position ]:[Stanowisko / Position ]],0))="n/a","n/a",EU81-INDEX(tab_MinKomp[Konserwacja piecy],MATCH($B81,tab_MinKomp[[Stanowisko / Position ]:[Stanowisko / Position ]],0)))</f>
        <v>n/a</v>
      </c>
      <c r="EV82" s="194" t="str">
        <f>IF(INDEX(tab_MinKomp[Rysunek techniczny- czytanie],MATCH($B81,tab_MinKomp[[Stanowisko / Position ]:[Stanowisko / Position ]],0))="n/a","n/a",EV81-INDEX(tab_MinKomp[Rysunek techniczny- czytanie],MATCH($B81,tab_MinKomp[[Stanowisko / Position ]:[Stanowisko / Position ]],0)))</f>
        <v>n/a</v>
      </c>
      <c r="EW82" s="194" t="str">
        <f>IF(INDEX(tab_MinKomp[Elektryka],MATCH($B81,tab_MinKomp[[Stanowisko / Position ]:[Stanowisko / Position ]],0))="n/a","n/a",EW81-INDEX(tab_MinKomp[Elektryka],MATCH($B81,tab_MinKomp[[Stanowisko / Position ]:[Stanowisko / Position ]],0)))</f>
        <v>n/a</v>
      </c>
      <c r="EX82" s="194" t="str">
        <f>IF(INDEX(tab_MinKomp[Pneumatyka],MATCH($B81,tab_MinKomp[[Stanowisko / Position ]:[Stanowisko / Position ]],0))="n/a","n/a",EX81-INDEX(tab_MinKomp[Pneumatyka],MATCH($B81,tab_MinKomp[[Stanowisko / Position ]:[Stanowisko / Position ]],0)))</f>
        <v>n/a</v>
      </c>
      <c r="EY82" s="194" t="str">
        <f>IF(INDEX(tab_MinKomp[[Hydraulika ]],MATCH($B81,tab_MinKomp[[Stanowisko / Position ]:[Stanowisko / Position ]],0))="n/a","n/a",EY81-INDEX(tab_MinKomp[[Hydraulika ]],MATCH($B81,tab_MinKomp[[Stanowisko / Position ]:[Stanowisko / Position ]],0)))</f>
        <v>n/a</v>
      </c>
      <c r="EZ82" s="194" t="str">
        <f>IF(INDEX(tab_MinKomp[Podciśnienie],MATCH($B81,tab_MinKomp[[Stanowisko / Position ]:[Stanowisko / Position ]],0))="n/a","n/a",EZ81-INDEX(tab_MinKomp[Podciśnienie],MATCH($B81,tab_MinKomp[[Stanowisko / Position ]:[Stanowisko / Position ]],0)))</f>
        <v>n/a</v>
      </c>
      <c r="FA82" s="194" t="str">
        <f>IF(INDEX(tab_MinKomp[Usuwanie awarii],MATCH($B81,tab_MinKomp[[Stanowisko / Position ]:[Stanowisko / Position ]],0))="n/a","n/a",FA81-INDEX(tab_MinKomp[Usuwanie awarii],MATCH($B81,tab_MinKomp[[Stanowisko / Position ]:[Stanowisko / Position ]],0)))</f>
        <v>n/a</v>
      </c>
      <c r="FB82" s="194" t="str">
        <f>IF(INDEX(tab_MinKomp[Obsługa robotów],MATCH($B81,tab_MinKomp[[Stanowisko / Position ]:[Stanowisko / Position ]],0))="n/a","n/a",FB81-INDEX(tab_MinKomp[Obsługa robotów],MATCH($B81,tab_MinKomp[[Stanowisko / Position ]:[Stanowisko / Position ]],0)))</f>
        <v>n/a</v>
      </c>
      <c r="FC82" s="194" t="str">
        <f>IF(INDEX(tab_MinKomp[Obsługa sterowania maszyny],MATCH($B81,tab_MinKomp[[Stanowisko / Position ]:[Stanowisko / Position ]],0))="n/a","n/a",FC81-INDEX(tab_MinKomp[Obsługa sterowania maszyny],MATCH($B81,tab_MinKomp[[Stanowisko / Position ]:[Stanowisko / Position ]],0)))</f>
        <v>n/a</v>
      </c>
      <c r="FD82" s="194" t="str">
        <f>IF(INDEX(tab_MinKomp[Usuwanie przyczyn żródłowych],MATCH($B81,tab_MinKomp[[Stanowisko / Position ]:[Stanowisko / Position ]],0))="n/a","n/a",FD81-INDEX(tab_MinKomp[Usuwanie przyczyn żródłowych],MATCH($B81,tab_MinKomp[[Stanowisko / Position ]:[Stanowisko / Position ]],0)))</f>
        <v>n/a</v>
      </c>
      <c r="FE82" s="194" t="str">
        <f>IF(INDEX(tab_MinKomp[Cmms stosowanie],MATCH($B81,tab_MinKomp[[Stanowisko / Position ]:[Stanowisko / Position ]],0))="n/a","n/a",FE81-INDEX(tab_MinKomp[Cmms stosowanie],MATCH($B81,tab_MinKomp[[Stanowisko / Position ]:[Stanowisko / Position ]],0)))</f>
        <v>n/a</v>
      </c>
      <c r="FF82" s="190" t="str">
        <f>IF(INDEX(tab_MinKomp[Testy czystości / Reinheitstests],MATCH($B81,tab_MinKomp[[Stanowisko / Position ]:[Stanowisko / Position ]],0))="n/a","n/a",FF81-INDEX(tab_MinKomp[Testy czystości / Reinheitstests],MATCH($B81,tab_MinKomp[[Stanowisko / Position ]:[Stanowisko / Position ]],0)))</f>
        <v>n/a</v>
      </c>
      <c r="FG82" s="194" t="str">
        <f>IF(INDEX(tab_MinKomp[Czyszczenie form plastikowych],MATCH($B81,tab_MinKomp[[Stanowisko / Position ]:[Stanowisko / Position ]],0))="n/a","n/a",FG81-INDEX(tab_MinKomp[Czyszczenie form plastikowych],MATCH($B81,tab_MinKomp[[Stanowisko / Position ]:[Stanowisko / Position ]],0)))</f>
        <v>n/a</v>
      </c>
      <c r="FH82" s="194" t="str">
        <f>IF(INDEX(tab_MinKomp[Wymiana form plastik],MATCH($B81,tab_MinKomp[[Stanowisko / Position ]:[Stanowisko / Position ]],0))="n/a","n/a",FH81-INDEX(tab_MinKomp[Wymiana form plastik],MATCH($B81,tab_MinKomp[[Stanowisko / Position ]:[Stanowisko / Position ]],0)))</f>
        <v>n/a</v>
      </c>
      <c r="FI82" s="194" t="str">
        <f>IF(INDEX(tab_MinKomp[Wymiana form guma],MATCH($B81,tab_MinKomp[[Stanowisko / Position ]:[Stanowisko / Position ]],0))="n/a","n/a",FI81-INDEX(tab_MinKomp[Wymiana form guma],MATCH($B81,tab_MinKomp[[Stanowisko / Position ]:[Stanowisko / Position ]],0)))</f>
        <v>n/a</v>
      </c>
      <c r="FJ82" s="194" t="str">
        <f>IF(INDEX(tab_MinKomp[Konserwacja KK],MATCH($B81,tab_MinKomp[[Stanowisko / Position ]:[Stanowisko / Position ]],0))="n/a","n/a",FJ81-INDEX(tab_MinKomp[Konserwacja KK],MATCH($B81,tab_MinKomp[[Stanowisko / Position ]:[Stanowisko / Position ]],0)))</f>
        <v>n/a</v>
      </c>
      <c r="FK82" s="194" t="str">
        <f>IF(INDEX(tab_MinKomp[Konserwacja form guma],MATCH($B81,tab_MinKomp[[Stanowisko / Position ]:[Stanowisko / Position ]],0))="n/a","n/a",FK81-INDEX(tab_MinKomp[Konserwacja form guma],MATCH($B81,tab_MinKomp[[Stanowisko / Position ]:[Stanowisko / Position ]],0)))</f>
        <v>n/a</v>
      </c>
      <c r="FL82" s="194" t="str">
        <f>IF(INDEX(tab_MinKomp[Konserwacja form plastiki],MATCH($B81,tab_MinKomp[[Stanowisko / Position ]:[Stanowisko / Position ]],0))="n/a","n/a",FL81-INDEX(tab_MinKomp[Konserwacja form plastiki],MATCH($B81,tab_MinKomp[[Stanowisko / Position ]:[Stanowisko / Position ]],0)))</f>
        <v>n/a</v>
      </c>
      <c r="FM82" s="194" t="str">
        <f>IF(INDEX(tab_MinKomp[Konserwacja Gorącego Kanału],MATCH($B81,tab_MinKomp[[Stanowisko / Position ]:[Stanowisko / Position ]],0))="n/a","n/a",FM81-INDEX(tab_MinKomp[Konserwacja Gorącego Kanału],MATCH($B81,tab_MinKomp[[Stanowisko / Position ]:[Stanowisko / Position ]],0)))</f>
        <v>n/a</v>
      </c>
      <c r="FN82" s="194" t="str">
        <f>IF(INDEX(tab_MinKomp[MS Office (Excel)],MATCH($B81,tab_MinKomp[[Stanowisko / Position ]:[Stanowisko / Position ]],0))="n/a","n/a",FN81-INDEX(tab_MinKomp[MS Office (Excel)],MATCH($B81,tab_MinKomp[[Stanowisko / Position ]:[Stanowisko / Position ]],0)))</f>
        <v>n/a</v>
      </c>
      <c r="FO82" s="194" t="str">
        <f>IF(INDEX(tab_MinKomp[MS Office (Word)],MATCH($B81,tab_MinKomp[[Stanowisko / Position ]:[Stanowisko / Position ]],0))="n/a","n/a",FO81-INDEX(tab_MinKomp[MS Office (Word)],MATCH($B81,tab_MinKomp[[Stanowisko / Position ]:[Stanowisko / Position ]],0)))</f>
        <v>n/a</v>
      </c>
      <c r="FP82" s="194" t="str">
        <f>IF(INDEX(tab_MinKomp[MS Office (Power Point)],MATCH($B81,tab_MinKomp[[Stanowisko / Position ]:[Stanowisko / Position ]],0))="n/a","n/a",FP81-INDEX(tab_MinKomp[MS Office (Power Point)],MATCH($B81,tab_MinKomp[[Stanowisko / Position ]:[Stanowisko / Position ]],0)))</f>
        <v>n/a</v>
      </c>
      <c r="FQ82" s="196" t="str">
        <f>IF(INDEX(tab_MinKomp[Język angielski / Englisch],MATCH($B81,tab_MinKomp[[Stanowisko / Position ]:[Stanowisko / Position ]],0))="n/a","n/a",FQ81-INDEX(tab_MinKomp[Język angielski / Englisch],MATCH($B81,tab_MinKomp[[Stanowisko / Position ]:[Stanowisko / Position ]],0)))</f>
        <v>n/a</v>
      </c>
      <c r="FR82" s="196" t="str">
        <f>IF(INDEX(tab_MinKomp[Język niemiecki / Deutsch],MATCH($B81,tab_MinKomp[[Stanowisko / Position ]:[Stanowisko / Position ]],0))="n/a","n/a",FR81-INDEX(tab_MinKomp[Język niemiecki / Deutsch],MATCH($B81,tab_MinKomp[[Stanowisko / Position ]:[Stanowisko / Position ]],0)))</f>
        <v>n/a</v>
      </c>
      <c r="FS82" s="194">
        <f>IF(INDEX(tab_MinKomp[Zarządzanie dokumentacją procesową / Process dokumentation management],MATCH($B81,tab_MinKomp[[Stanowisko / Position ]:[Stanowisko / Position ]],0))="n/a","n/a",FS81-INDEX(tab_MinKomp[Zarządzanie dokumentacją procesową / Process dokumentation management],MATCH($B81,tab_MinKomp[[Stanowisko / Position ]:[Stanowisko / Position ]],0)))</f>
        <v>1</v>
      </c>
      <c r="FT82" s="194">
        <f>IF(INDEX(tab_MinKomp[Znajomość procesów z obszaru / Kenntiss der prozesse in dem Bereich],MATCH($B81,tab_MinKomp[[Stanowisko / Position ]:[Stanowisko / Position ]],0))="n/a","n/a",FT81-INDEX(tab_MinKomp[Znajomość procesów z obszaru / Kenntiss der prozesse in dem Bereich],MATCH($B81,tab_MinKomp[[Stanowisko / Position ]:[Stanowisko / Position ]],0)))</f>
        <v>1</v>
      </c>
      <c r="FU82" s="194">
        <f>IF(INDEX(tab_MinKomp[optymalizacja procesów / Prozessoptymalisierung],MATCH($B81,tab_MinKomp[[Stanowisko / Position ]:[Stanowisko / Position ]],0))="n/a","n/a",FU81-INDEX(tab_MinKomp[optymalizacja procesów / Prozessoptymalisierung],MATCH($B81,tab_MinKomp[[Stanowisko / Position ]:[Stanowisko / Position ]],0)))</f>
        <v>1</v>
      </c>
      <c r="FV82" s="194">
        <f>IF(INDEX(tab_MinKomp[Umiejętności szkoleniowe / Trainingsfähigkeiten],MATCH($B81,tab_MinKomp[[Stanowisko / Position ]:[Stanowisko / Position ]],0))="n/a","n/a",FV81-INDEX(tab_MinKomp[Umiejętności szkoleniowe / Trainingsfähigkeiten],MATCH($B81,tab_MinKomp[[Stanowisko / Position ]:[Stanowisko / Position ]],0)))</f>
        <v>2</v>
      </c>
      <c r="FW82" s="194">
        <f>IF(INDEX(tab_MinKomp[Analityczne myślenie, podejście / Analitysches Denken, Einstellung],MATCH($B81,tab_MinKomp[[Stanowisko / Position ]:[Stanowisko / Position ]],0))="n/a","n/a",FW81-INDEX(tab_MinKomp[Analityczne myślenie, podejście / Analitysches Denken, Einstellung],MATCH($B81,tab_MinKomp[[Stanowisko / Position ]:[Stanowisko / Position ]],0)))</f>
        <v>2</v>
      </c>
      <c r="FX82" s="194">
        <f>IF(INDEX(tab_MinKomp[Dokładność, precyzja w dzialaniu / Genauigkeit, Präzision in die Arbeit],MATCH($B81,tab_MinKomp[[Stanowisko / Position ]:[Stanowisko / Position ]],0))="n/a","n/a",FX81-INDEX(tab_MinKomp[Dokładność, precyzja w dzialaniu / Genauigkeit, Präzision in die Arbeit],MATCH($B81,tab_MinKomp[[Stanowisko / Position ]:[Stanowisko / Position ]],0)))</f>
        <v>1</v>
      </c>
      <c r="FY82" s="194">
        <f>IF(INDEX(tab_MinKomp[Dyspozycyjność / Verfügbarkeit],MATCH($B81,tab_MinKomp[[Stanowisko / Position ]:[Stanowisko / Position ]],0))="n/a","n/a",FY81-INDEX(tab_MinKomp[Dyspozycyjność / Verfügbarkeit],MATCH($B81,tab_MinKomp[[Stanowisko / Position ]:[Stanowisko / Position ]],0)))</f>
        <v>-1</v>
      </c>
      <c r="FZ82" s="194">
        <f>IF(INDEX(tab_MinKomp[Zaangażowanie / 
Engagement],MATCH($B81,tab_MinKomp[[Stanowisko / Position ]:[Stanowisko / Position ]],0))="n/a","n/a",FZ81-INDEX(tab_MinKomp[Zaangażowanie / 
Engagement],MATCH($B81,tab_MinKomp[[Stanowisko / Position ]:[Stanowisko / Position ]],0)))</f>
        <v>1</v>
      </c>
      <c r="GA82" s="194" t="str">
        <f>IF(INDEX(tab_MinKomp[Konserwacja form guma],MATCH($B81,tab_MinKomp[[Stanowisko / Position ]:[Stanowisko / Position ]],0))="n/a","n/a",GA81-INDEX(tab_MinKomp[Konserwacja form guma],MATCH($B81,tab_MinKomp[[Stanowisko / Position ]:[Stanowisko / Position ]],0)))</f>
        <v>n/a</v>
      </c>
      <c r="GB82" s="194" t="str">
        <f>IF(INDEX(tab_MinKomp[Konserwacja form plastiki],MATCH($B81,tab_MinKomp[[Stanowisko / Position ]:[Stanowisko / Position ]],0))="n/a","n/a",GB81-INDEX(tab_MinKomp[Konserwacja form plastiki],MATCH($B81,tab_MinKomp[[Stanowisko / Position ]:[Stanowisko / Position ]],0)))</f>
        <v>n/a</v>
      </c>
      <c r="GC82" s="194">
        <f>IF(INDEX(tab_MinKomp[Elastyczność w działaniu],MATCH($B81,tab_MinKomp[[Stanowisko / Position ]:[Stanowisko / Position ]],0))="n/a","n/a",GC81-INDEX(tab_MinKomp[Elastyczność w działaniu],MATCH($B81,tab_MinKomp[[Stanowisko / Position ]:[Stanowisko / Position ]],0)))</f>
        <v>1</v>
      </c>
      <c r="GD82" s="194">
        <f>IF(INDEX(tab_MinKomp[Komunikatywność],MATCH($B81,tab_MinKomp[[Stanowisko / Position ]:[Stanowisko / Position ]],0))="n/a","n/a",GD81-INDEX(tab_MinKomp[Komunikatywność],MATCH($B81,tab_MinKomp[[Stanowisko / Position ]:[Stanowisko / Position ]],0)))</f>
        <v>2</v>
      </c>
      <c r="GE82" s="193" t="str">
        <f>IF(INDEX(tab_MinKomp[Motywowanie i budowanie zaangażowania zespołu],MATCH($B81,tab_MinKomp[[Stanowisko / Position ]:[Stanowisko / Position ]],0))="n/a","n/a",GE81-INDEX(tab_MinKomp[Motywowanie i budowanie zaangażowania zespołu],MATCH($B81,tab_MinKomp[[Stanowisko / Position ]:[Stanowisko / Position ]],0)))</f>
        <v>n/a</v>
      </c>
      <c r="GF82" s="186" t="s">
        <v>248</v>
      </c>
      <c r="GG82" s="186" t="s">
        <v>248</v>
      </c>
      <c r="GH82" s="186" t="s">
        <v>248</v>
      </c>
      <c r="GI82" s="186" t="s">
        <v>248</v>
      </c>
      <c r="GJ82" s="186" t="s">
        <v>248</v>
      </c>
      <c r="GK82" s="186" t="s">
        <v>248</v>
      </c>
      <c r="GL82" s="186" t="s">
        <v>248</v>
      </c>
      <c r="GM82" s="186" t="s">
        <v>248</v>
      </c>
      <c r="GN82" s="186" t="s">
        <v>248</v>
      </c>
      <c r="GO82" s="186" t="s">
        <v>248</v>
      </c>
      <c r="GP82" s="186" t="s">
        <v>248</v>
      </c>
      <c r="GQ82" s="186" t="s">
        <v>248</v>
      </c>
      <c r="GR82" s="186" t="s">
        <v>248</v>
      </c>
      <c r="GS82" s="186" t="s">
        <v>248</v>
      </c>
      <c r="GT82" s="186" t="s">
        <v>248</v>
      </c>
      <c r="GU82" s="186" t="s">
        <v>248</v>
      </c>
      <c r="GV82" s="186" t="s">
        <v>248</v>
      </c>
      <c r="GW82" s="186" t="s">
        <v>248</v>
      </c>
      <c r="GX82" s="186" t="s">
        <v>248</v>
      </c>
      <c r="GY82" s="186" t="s">
        <v>248</v>
      </c>
      <c r="GZ82" s="261" t="s">
        <v>248</v>
      </c>
      <c r="HA82" s="261" t="s">
        <v>248</v>
      </c>
      <c r="HB82" s="191">
        <f>SUM(G82:GE82)/(HB81-(SUM(G82:GE82)))</f>
        <v>0.31111111111111112</v>
      </c>
    </row>
    <row r="83" spans="1:211" ht="24.9" customHeight="1" x14ac:dyDescent="0.3">
      <c r="A83" s="105" t="s">
        <v>317</v>
      </c>
      <c r="B83" s="105" t="s">
        <v>315</v>
      </c>
      <c r="C83" s="105" t="s">
        <v>392</v>
      </c>
      <c r="D83" s="105">
        <v>1648</v>
      </c>
      <c r="E83" s="394" t="s">
        <v>422</v>
      </c>
      <c r="F83" s="185" t="s">
        <v>374</v>
      </c>
      <c r="G83" s="186">
        <v>2</v>
      </c>
      <c r="H83" s="186">
        <v>1</v>
      </c>
      <c r="I83" s="186">
        <v>2</v>
      </c>
      <c r="J83" s="186">
        <v>1</v>
      </c>
      <c r="K83" s="186">
        <v>1</v>
      </c>
      <c r="L83" s="186" t="s">
        <v>248</v>
      </c>
      <c r="M83" s="186" t="s">
        <v>248</v>
      </c>
      <c r="N83" s="186" t="s">
        <v>248</v>
      </c>
      <c r="O83" s="186">
        <v>1</v>
      </c>
      <c r="P83" s="186">
        <v>1</v>
      </c>
      <c r="Q83" s="186" t="s">
        <v>248</v>
      </c>
      <c r="R83" s="186" t="s">
        <v>248</v>
      </c>
      <c r="S83" s="186" t="s">
        <v>248</v>
      </c>
      <c r="T83" s="186" t="s">
        <v>248</v>
      </c>
      <c r="U83" s="186" t="s">
        <v>248</v>
      </c>
      <c r="V83" s="186" t="s">
        <v>248</v>
      </c>
      <c r="W83" s="186" t="s">
        <v>248</v>
      </c>
      <c r="X83" s="186" t="s">
        <v>248</v>
      </c>
      <c r="Y83" s="186" t="s">
        <v>248</v>
      </c>
      <c r="Z83" s="186" t="s">
        <v>248</v>
      </c>
      <c r="AA83" s="186" t="s">
        <v>248</v>
      </c>
      <c r="AB83" s="186" t="s">
        <v>248</v>
      </c>
      <c r="AC83" s="186" t="s">
        <v>248</v>
      </c>
      <c r="AD83" s="186" t="s">
        <v>248</v>
      </c>
      <c r="AE83" s="186" t="s">
        <v>248</v>
      </c>
      <c r="AF83" s="186" t="s">
        <v>248</v>
      </c>
      <c r="AG83" s="186" t="s">
        <v>248</v>
      </c>
      <c r="AH83" s="186" t="s">
        <v>248</v>
      </c>
      <c r="AI83" s="186" t="s">
        <v>248</v>
      </c>
      <c r="AJ83" s="186" t="s">
        <v>248</v>
      </c>
      <c r="AK83" s="186" t="s">
        <v>248</v>
      </c>
      <c r="AL83" s="186">
        <v>1</v>
      </c>
      <c r="AM83" s="186" t="s">
        <v>248</v>
      </c>
      <c r="AN83" s="186" t="s">
        <v>248</v>
      </c>
      <c r="AO83" s="186">
        <v>1</v>
      </c>
      <c r="AP83" s="186" t="s">
        <v>248</v>
      </c>
      <c r="AQ83" s="186">
        <v>1</v>
      </c>
      <c r="AR83" s="186" t="s">
        <v>248</v>
      </c>
      <c r="AS83" s="186" t="s">
        <v>248</v>
      </c>
      <c r="AT83" s="186" t="s">
        <v>248</v>
      </c>
      <c r="AU83" s="186" t="s">
        <v>248</v>
      </c>
      <c r="AV83" s="186">
        <v>3</v>
      </c>
      <c r="AW83" s="186">
        <v>1</v>
      </c>
      <c r="AX83" s="186" t="s">
        <v>248</v>
      </c>
      <c r="AY83" s="186" t="s">
        <v>248</v>
      </c>
      <c r="AZ83" s="186" t="s">
        <v>248</v>
      </c>
      <c r="BA83" s="186" t="s">
        <v>248</v>
      </c>
      <c r="BB83" s="186" t="s">
        <v>248</v>
      </c>
      <c r="BC83" s="186" t="s">
        <v>248</v>
      </c>
      <c r="BD83" s="186" t="s">
        <v>248</v>
      </c>
      <c r="BE83" s="186" t="s">
        <v>248</v>
      </c>
      <c r="BF83" s="186" t="s">
        <v>248</v>
      </c>
      <c r="BG83" s="186" t="s">
        <v>248</v>
      </c>
      <c r="BH83" s="186" t="s">
        <v>248</v>
      </c>
      <c r="BI83" s="186" t="s">
        <v>248</v>
      </c>
      <c r="BJ83" s="186" t="s">
        <v>248</v>
      </c>
      <c r="BK83" s="186" t="s">
        <v>248</v>
      </c>
      <c r="BL83" s="186" t="s">
        <v>248</v>
      </c>
      <c r="BM83" s="186" t="s">
        <v>248</v>
      </c>
      <c r="BN83" s="186" t="s">
        <v>248</v>
      </c>
      <c r="BO83" s="186" t="s">
        <v>248</v>
      </c>
      <c r="BP83" s="186" t="s">
        <v>248</v>
      </c>
      <c r="BQ83" s="186" t="s">
        <v>248</v>
      </c>
      <c r="BR83" s="186" t="s">
        <v>248</v>
      </c>
      <c r="BS83" s="186" t="s">
        <v>248</v>
      </c>
      <c r="BT83" s="186" t="s">
        <v>248</v>
      </c>
      <c r="BU83" s="186">
        <v>2</v>
      </c>
      <c r="BV83" s="186" t="s">
        <v>248</v>
      </c>
      <c r="BW83" s="186" t="s">
        <v>248</v>
      </c>
      <c r="BX83" s="186" t="s">
        <v>248</v>
      </c>
      <c r="BY83" s="186" t="s">
        <v>248</v>
      </c>
      <c r="BZ83" s="186" t="s">
        <v>248</v>
      </c>
      <c r="CA83" s="186" t="s">
        <v>248</v>
      </c>
      <c r="CB83" s="186" t="s">
        <v>248</v>
      </c>
      <c r="CC83" s="186" t="s">
        <v>248</v>
      </c>
      <c r="CD83" s="186">
        <v>3</v>
      </c>
      <c r="CE83" s="186" t="s">
        <v>248</v>
      </c>
      <c r="CF83" s="186" t="s">
        <v>248</v>
      </c>
      <c r="CG83" s="186">
        <v>1</v>
      </c>
      <c r="CH83" s="186" t="s">
        <v>248</v>
      </c>
      <c r="CI83" s="186" t="s">
        <v>248</v>
      </c>
      <c r="CJ83" s="186" t="s">
        <v>248</v>
      </c>
      <c r="CK83" s="186" t="s">
        <v>248</v>
      </c>
      <c r="CL83" s="186" t="s">
        <v>248</v>
      </c>
      <c r="CM83" s="186" t="s">
        <v>248</v>
      </c>
      <c r="CN83" s="186" t="s">
        <v>248</v>
      </c>
      <c r="CO83" s="186" t="s">
        <v>248</v>
      </c>
      <c r="CP83" s="186" t="s">
        <v>248</v>
      </c>
      <c r="CQ83" s="186" t="s">
        <v>248</v>
      </c>
      <c r="CR83" s="186" t="s">
        <v>248</v>
      </c>
      <c r="CS83" s="186" t="s">
        <v>248</v>
      </c>
      <c r="CT83" s="186" t="s">
        <v>248</v>
      </c>
      <c r="CU83" s="186" t="s">
        <v>248</v>
      </c>
      <c r="CV83" s="186" t="s">
        <v>248</v>
      </c>
      <c r="CW83" s="186">
        <v>2</v>
      </c>
      <c r="CX83" s="186" t="s">
        <v>248</v>
      </c>
      <c r="CY83" s="186" t="s">
        <v>248</v>
      </c>
      <c r="CZ83" s="186" t="s">
        <v>248</v>
      </c>
      <c r="DA83" s="186" t="s">
        <v>248</v>
      </c>
      <c r="DB83" s="186" t="s">
        <v>248</v>
      </c>
      <c r="DC83" s="186" t="s">
        <v>248</v>
      </c>
      <c r="DD83" s="186" t="s">
        <v>248</v>
      </c>
      <c r="DE83" s="186" t="s">
        <v>248</v>
      </c>
      <c r="DF83" s="186">
        <v>1</v>
      </c>
      <c r="DG83" s="186" t="s">
        <v>248</v>
      </c>
      <c r="DH83" s="186" t="s">
        <v>248</v>
      </c>
      <c r="DI83" s="186" t="s">
        <v>248</v>
      </c>
      <c r="DJ83" s="186" t="s">
        <v>248</v>
      </c>
      <c r="DK83" s="186" t="s">
        <v>248</v>
      </c>
      <c r="DL83" s="186" t="s">
        <v>248</v>
      </c>
      <c r="DM83" s="186" t="s">
        <v>248</v>
      </c>
      <c r="DN83" s="186" t="s">
        <v>248</v>
      </c>
      <c r="DO83" s="186" t="s">
        <v>248</v>
      </c>
      <c r="DP83" s="186" t="s">
        <v>248</v>
      </c>
      <c r="DQ83" s="186" t="s">
        <v>248</v>
      </c>
      <c r="DR83" s="186" t="s">
        <v>248</v>
      </c>
      <c r="DS83" s="186" t="s">
        <v>248</v>
      </c>
      <c r="DT83" s="186" t="s">
        <v>248</v>
      </c>
      <c r="DU83" s="186" t="s">
        <v>248</v>
      </c>
      <c r="DV83" s="186" t="s">
        <v>248</v>
      </c>
      <c r="DW83" s="186" t="s">
        <v>248</v>
      </c>
      <c r="DX83" s="186" t="s">
        <v>248</v>
      </c>
      <c r="DY83" s="186" t="s">
        <v>248</v>
      </c>
      <c r="DZ83" s="186" t="s">
        <v>248</v>
      </c>
      <c r="EA83" s="186" t="s">
        <v>248</v>
      </c>
      <c r="EB83" s="186" t="s">
        <v>248</v>
      </c>
      <c r="EC83" s="186" t="s">
        <v>248</v>
      </c>
      <c r="ED83" s="186" t="s">
        <v>248</v>
      </c>
      <c r="EE83" s="186" t="s">
        <v>248</v>
      </c>
      <c r="EF83" s="186" t="s">
        <v>248</v>
      </c>
      <c r="EG83" s="186" t="s">
        <v>248</v>
      </c>
      <c r="EH83" s="186" t="s">
        <v>248</v>
      </c>
      <c r="EI83" s="186" t="s">
        <v>248</v>
      </c>
      <c r="EJ83" s="186" t="s">
        <v>248</v>
      </c>
      <c r="EK83" s="186" t="s">
        <v>248</v>
      </c>
      <c r="EL83" s="184" t="s">
        <v>248</v>
      </c>
      <c r="EM83" s="184" t="s">
        <v>248</v>
      </c>
      <c r="EN83" s="184" t="s">
        <v>248</v>
      </c>
      <c r="EO83" s="186" t="s">
        <v>248</v>
      </c>
      <c r="EP83" s="186" t="s">
        <v>248</v>
      </c>
      <c r="EQ83" s="186" t="s">
        <v>248</v>
      </c>
      <c r="ER83" s="186" t="s">
        <v>248</v>
      </c>
      <c r="ES83" s="186" t="s">
        <v>248</v>
      </c>
      <c r="ET83" s="186" t="s">
        <v>248</v>
      </c>
      <c r="EU83" s="186" t="s">
        <v>248</v>
      </c>
      <c r="EV83" s="186" t="s">
        <v>248</v>
      </c>
      <c r="EW83" s="186" t="s">
        <v>248</v>
      </c>
      <c r="EX83" s="186" t="s">
        <v>248</v>
      </c>
      <c r="EY83" s="186" t="s">
        <v>248</v>
      </c>
      <c r="EZ83" s="186" t="s">
        <v>248</v>
      </c>
      <c r="FA83" s="186" t="s">
        <v>248</v>
      </c>
      <c r="FB83" s="186" t="s">
        <v>248</v>
      </c>
      <c r="FC83" s="186" t="s">
        <v>248</v>
      </c>
      <c r="FD83" s="186" t="s">
        <v>248</v>
      </c>
      <c r="FE83" s="186" t="s">
        <v>248</v>
      </c>
      <c r="FF83" s="186" t="s">
        <v>248</v>
      </c>
      <c r="FG83" s="186" t="s">
        <v>248</v>
      </c>
      <c r="FH83" s="186" t="s">
        <v>248</v>
      </c>
      <c r="FI83" s="186" t="s">
        <v>248</v>
      </c>
      <c r="FJ83" s="186" t="s">
        <v>248</v>
      </c>
      <c r="FK83" s="186" t="s">
        <v>248</v>
      </c>
      <c r="FL83" s="186" t="s">
        <v>248</v>
      </c>
      <c r="FM83" s="186" t="s">
        <v>248</v>
      </c>
      <c r="FN83" s="186">
        <v>1</v>
      </c>
      <c r="FO83" s="186">
        <v>1</v>
      </c>
      <c r="FP83" s="186">
        <v>1</v>
      </c>
      <c r="FQ83" s="187" t="s">
        <v>248</v>
      </c>
      <c r="FR83" s="187" t="s">
        <v>248</v>
      </c>
      <c r="FS83" s="186">
        <v>2</v>
      </c>
      <c r="FT83" s="186">
        <v>1</v>
      </c>
      <c r="FU83" s="186">
        <v>1</v>
      </c>
      <c r="FV83" s="186">
        <v>2</v>
      </c>
      <c r="FW83" s="186">
        <v>1</v>
      </c>
      <c r="FX83" s="186">
        <v>2</v>
      </c>
      <c r="FY83" s="186">
        <v>2</v>
      </c>
      <c r="FZ83" s="186">
        <v>2</v>
      </c>
      <c r="GA83" s="186" t="s">
        <v>248</v>
      </c>
      <c r="GB83" s="186" t="s">
        <v>248</v>
      </c>
      <c r="GC83" s="186">
        <v>2</v>
      </c>
      <c r="GD83" s="186">
        <v>2</v>
      </c>
      <c r="GE83" s="186" t="s">
        <v>248</v>
      </c>
      <c r="GF83" s="186" t="s">
        <v>248</v>
      </c>
      <c r="GG83" s="186" t="s">
        <v>248</v>
      </c>
      <c r="GH83" s="186" t="s">
        <v>248</v>
      </c>
      <c r="GI83" s="186" t="s">
        <v>248</v>
      </c>
      <c r="GJ83" s="186" t="s">
        <v>248</v>
      </c>
      <c r="GK83" s="186" t="s">
        <v>248</v>
      </c>
      <c r="GL83" s="186" t="s">
        <v>248</v>
      </c>
      <c r="GM83" s="186" t="s">
        <v>248</v>
      </c>
      <c r="GN83" s="186" t="s">
        <v>248</v>
      </c>
      <c r="GO83" s="186" t="s">
        <v>248</v>
      </c>
      <c r="GP83" s="186" t="s">
        <v>248</v>
      </c>
      <c r="GQ83" s="186" t="s">
        <v>248</v>
      </c>
      <c r="GR83" s="186" t="s">
        <v>248</v>
      </c>
      <c r="GS83" s="186" t="s">
        <v>248</v>
      </c>
      <c r="GT83" s="186" t="s">
        <v>248</v>
      </c>
      <c r="GU83" s="186" t="s">
        <v>248</v>
      </c>
      <c r="GV83" s="186" t="s">
        <v>248</v>
      </c>
      <c r="GW83" s="186" t="s">
        <v>248</v>
      </c>
      <c r="GX83" s="186" t="s">
        <v>248</v>
      </c>
      <c r="GY83" s="186" t="s">
        <v>248</v>
      </c>
      <c r="GZ83" s="261" t="s">
        <v>248</v>
      </c>
      <c r="HA83" s="261" t="s">
        <v>248</v>
      </c>
      <c r="HB83" s="188">
        <f t="shared" ref="HB83" si="2">SUM(G83:GE83)</f>
        <v>45</v>
      </c>
    </row>
    <row r="84" spans="1:211" ht="24.9" customHeight="1" thickBot="1" x14ac:dyDescent="0.35">
      <c r="A84" s="108" t="str">
        <f t="shared" ref="A84" si="3">A83</f>
        <v>Prod.-Q-2</v>
      </c>
      <c r="B84" s="108" t="str">
        <f t="shared" ref="B84" si="4">B83</f>
        <v>Pracownik Produkcji</v>
      </c>
      <c r="C84" s="108" t="str">
        <f t="shared" ref="C84" si="5">C83</f>
        <v>AZ</v>
      </c>
      <c r="D84" s="108">
        <f t="shared" ref="D84" si="6">D83</f>
        <v>1648</v>
      </c>
      <c r="E84" s="395"/>
      <c r="F84" s="189" t="s">
        <v>375</v>
      </c>
      <c r="G84" s="192">
        <f>IF(INDEX(tab_MinKomp[Przepisy BHP / BHP Vorschriften],MATCH($B83,tab_MinKomp[[Stanowisko / Position ]:[Stanowisko / Position ]],0))="n/a","n/a",G83-INDEX(tab_MinKomp[Przepisy BHP / BHP Vorschriften],MATCH($B83,tab_MinKomp[[Stanowisko / Position ]:[Stanowisko / Position ]],0)))</f>
        <v>0</v>
      </c>
      <c r="H84" s="193">
        <f>IF(INDEX(tab_MinKomp[Przepisy PPOŻ / Brandschutzbestimmungen],MATCH($B83,tab_MinKomp[[Stanowisko / Position ]:[Stanowisko / Position ]],0))="n/a","n/a",H83-INDEX(tab_MinKomp[Przepisy PPOŻ / Brandschutzbestimmungen],MATCH($B83,tab_MinKomp[[Stanowisko / Position ]:[Stanowisko / Position ]],0)))</f>
        <v>0</v>
      </c>
      <c r="I84" s="193">
        <f>IF(INDEX(tab_MinKomp[Ryzyko zawodowe na stanowiskach pracyv/ Berufliche Risiken an Arbeitsstellen],MATCH($B83,tab_MinKomp[[Stanowisko / Position ]:[Stanowisko / Position ]],0))="n/a","n/a",I83-INDEX(tab_MinKomp[Ryzyko zawodowe na stanowiskach pracyv/ Berufliche Risiken an Arbeitsstellen],MATCH($B83,tab_MinKomp[[Stanowisko / Position ]:[Stanowisko / Position ]],0)))</f>
        <v>0</v>
      </c>
      <c r="J84" s="193">
        <f>IF(INDEX(tab_MinKomp[Gospodarka substancjami niebezpiecznymi / Gefahrstoffmanagement],MATCH($B83,tab_MinKomp[[Stanowisko / Position ]:[Stanowisko / Position ]],0))="n/a","n/a",J83-INDEX(tab_MinKomp[Gospodarka substancjami niebezpiecznymi / Gefahrstoffmanagement],MATCH($B83,tab_MinKomp[[Stanowisko / Position ]:[Stanowisko / Position ]],0)))</f>
        <v>0</v>
      </c>
      <c r="K84" s="193">
        <f>IF(INDEX(tab_MinKomp[Gospodarka odpadami / Abfallwirtschaft],MATCH($B83,tab_MinKomp[[Stanowisko / Position ]:[Stanowisko / Position ]],0))="n/a","n/a",K83-INDEX(tab_MinKomp[Gospodarka odpadami / Abfallwirtschaft],MATCH($B83,tab_MinKomp[[Stanowisko / Position ]:[Stanowisko / Position ]],0)))</f>
        <v>0</v>
      </c>
      <c r="L84" s="194" t="str">
        <f>IF(INDEX(tab_MinKomp[Przepisy kodeksu pracy / Bestimmungen des Arbeitsgesetzes],MATCH($B83,tab_MinKomp[[Stanowisko / Position ]:[Stanowisko / Position ]],0))="n/a","n/a",L83-INDEX(tab_MinKomp[Przepisy kodeksu pracy / Bestimmungen des Arbeitsgesetzes],MATCH($B83,tab_MinKomp[[Stanowisko / Position ]:[Stanowisko / Position ]],0)))</f>
        <v>n/a</v>
      </c>
      <c r="M84" s="195" t="str">
        <f>IF(INDEX(tab_MinKomp[Przepisy o ub.społ. ZUS  / Sozialversicherungsvorschriften],MATCH($B83,tab_MinKomp[[Stanowisko / Position ]:[Stanowisko / Position ]],0))="n/a","n/a",M83-INDEX(tab_MinKomp[Przepisy o ub.społ. ZUS  / Sozialversicherungsvorschriften],MATCH($B83,tab_MinKomp[[Stanowisko / Position ]:[Stanowisko / Position ]],0)))</f>
        <v>n/a</v>
      </c>
      <c r="N84" s="194" t="str">
        <f>IF(INDEX(tab_MinKomp[PRZEPISY O PDOF /persönlich Einkommensteuergesetz ],MATCH($B83,tab_MinKomp[[Stanowisko / Position ]:[Stanowisko / Position ]],0))="n/a","n/a",N83-INDEX(tab_MinKomp[PRZEPISY O PDOF /persönlich Einkommensteuergesetz ],MATCH($B83,tab_MinKomp[[Stanowisko / Position ]:[Stanowisko / Position ]],0)))</f>
        <v>n/a</v>
      </c>
      <c r="O84" s="194">
        <f>IF(INDEX(tab_MinKomp[Regulamin pracy / Arbeitsordnung],MATCH($B83,tab_MinKomp[[Stanowisko / Position ]:[Stanowisko / Position ]],0))="n/a","n/a",O83-INDEX(tab_MinKomp[Regulamin pracy / Arbeitsordnung],MATCH($B83,tab_MinKomp[[Stanowisko / Position ]:[Stanowisko / Position ]],0)))</f>
        <v>0</v>
      </c>
      <c r="P84" s="194">
        <f>IF(INDEX(tab_MinKomp[Regulamin wynagradzania / Vergütungsordnung],MATCH($B83,tab_MinKomp[[Stanowisko / Position ]:[Stanowisko / Position ]],0))="n/a","n/a",P83-INDEX(tab_MinKomp[Regulamin wynagradzania / Vergütungsordnung],MATCH($B83,tab_MinKomp[[Stanowisko / Position ]:[Stanowisko / Position ]],0)))</f>
        <v>0</v>
      </c>
      <c r="Q84" s="194" t="str">
        <f>IF(INDEX(tab_MinKomp[System R2PŁATNIK PRO: Płace / Lohnabrechnung],MATCH($B83,tab_MinKomp[[Stanowisko / Position ]:[Stanowisko / Position ]],0))="n/a","n/a",Q83-INDEX(tab_MinKomp[System R2PŁATNIK PRO: Płace / Lohnabrechnung],MATCH($B83,tab_MinKomp[[Stanowisko / Position ]:[Stanowisko / Position ]],0)))</f>
        <v>n/a</v>
      </c>
      <c r="R84" s="194" t="str">
        <f>IF(INDEX(tab_MinKomp[SystemR2PŁATNIK PRO: KADRY / Personaldaten],MATCH($B83,tab_MinKomp[[Stanowisko / Position ]:[Stanowisko / Position ]],0))="n/a","n/a",R83-INDEX(tab_MinKomp[SystemR2PŁATNIK PRO: KADRY / Personaldaten],MATCH($B83,tab_MinKomp[[Stanowisko / Position ]:[Stanowisko / Position ]],0)))</f>
        <v>n/a</v>
      </c>
      <c r="S84" s="194" t="str">
        <f>IF(INDEX(tab_MinKomp[SYSTEM R2PŁATNIK PRO: zarządzanie pracownikami / Arbeitsverwaltung],MATCH($B83,tab_MinKomp[[Stanowisko / Position ]:[Stanowisko / Position ]],0))="n/a","n/a",S83-INDEX(tab_MinKomp[SYSTEM R2PŁATNIK PRO: zarządzanie pracownikami / Arbeitsverwaltung],MATCH($B83,tab_MinKomp[[Stanowisko / Position ]:[Stanowisko / Position ]],0)))</f>
        <v>n/a</v>
      </c>
      <c r="T84" s="194" t="str">
        <f>IF(INDEX(tab_MinKomp[Doradztwo, wsparcie personalne / Personalberatung und Unterstützung],MATCH($B83,tab_MinKomp[[Stanowisko / Position ]:[Stanowisko / Position ]],0))="n/a","n/a",T83-INDEX(tab_MinKomp[Doradztwo, wsparcie personalne / Personalberatung und Unterstützung],MATCH($B83,tab_MinKomp[[Stanowisko / Position ]:[Stanowisko / Position ]],0)))</f>
        <v>n/a</v>
      </c>
      <c r="U84" s="194" t="str">
        <f>IF(INDEX(tab_MinKomp[Przepisy o podatku VAT / MwSt.- Gesetz],MATCH($B83,tab_MinKomp[[Stanowisko / Position ]:[Stanowisko / Position ]],0))="n/a","n/a",U83-INDEX(tab_MinKomp[Przepisy o podatku VAT / MwSt.- Gesetz],MATCH($B83,tab_MinKomp[[Stanowisko / Position ]:[Stanowisko / Position ]],0)))</f>
        <v>n/a</v>
      </c>
      <c r="V84" s="194" t="str">
        <f>IF(INDEX(tab_MinKomp[PrzepisyPDOP / geschäftlich Einkommensteuergesetz],MATCH($B83,tab_MinKomp[[Stanowisko / Position ]:[Stanowisko / Position ]],0))="n/a","n/a",V83-INDEX(tab_MinKomp[PrzepisyPDOP / geschäftlich Einkommensteuergesetz],MATCH($B83,tab_MinKomp[[Stanowisko / Position ]:[Stanowisko / Position ]],0)))</f>
        <v>n/a</v>
      </c>
      <c r="W84" s="194" t="str">
        <f>IF(INDEX(tab_MinKomp[System BAAN / FINANSE (FIBU)],MATCH($B83,tab_MinKomp[[Stanowisko / Position ]:[Stanowisko / Position ]],0))="n/a","n/a",W83-INDEX(tab_MinKomp[System BAAN / FINANSE (FIBU)],MATCH($B83,tab_MinKomp[[Stanowisko / Position ]:[Stanowisko / Position ]],0)))</f>
        <v>n/a</v>
      </c>
      <c r="X84" s="194" t="str">
        <f>IF(INDEX(tab_MinKomp[Systemy pomocnicze / Hilfssysteme(STOCKPROGRAM, KALK2000 etc.)],MATCH($B83,tab_MinKomp[[Stanowisko / Position ]:[Stanowisko / Position ]],0))="n/a","n/a",X83-INDEX(tab_MinKomp[Systemy pomocnicze / Hilfssysteme(STOCKPROGRAM, KALK2000 etc.)],MATCH($B83,tab_MinKomp[[Stanowisko / Position ]:[Stanowisko / Position ]],0)))</f>
        <v>n/a</v>
      </c>
      <c r="Y84" s="194" t="str">
        <f>IF(INDEX(tab_MinKomp[Polityka rachunkowości / Buchführungspolitik],MATCH($B83,tab_MinKomp[[Stanowisko / Position ]:[Stanowisko / Position ]],0))="n/a","n/a",Y83-INDEX(tab_MinKomp[Polityka rachunkowości / Buchführungspolitik],MATCH($B83,tab_MinKomp[[Stanowisko / Position ]:[Stanowisko / Position ]],0)))</f>
        <v>n/a</v>
      </c>
      <c r="Z84" s="194" t="str">
        <f>IF(INDEX(tab_MinKomp[Ustawa o rachunkowości / Rechnungslegungsgesetz],MATCH($B83,tab_MinKomp[[Stanowisko / Position ]:[Stanowisko / Position ]],0))="n/a","n/a",Z83-INDEX(tab_MinKomp[Ustawa o rachunkowości / Rechnungslegungsgesetz],MATCH($B83,tab_MinKomp[[Stanowisko / Position ]:[Stanowisko / Position ]],0)))</f>
        <v>n/a</v>
      </c>
      <c r="AA84" s="194" t="str">
        <f>IF(INDEX(tab_MinKomp[WORKFLOW - TS-100],MATCH($B83,tab_MinKomp[[Stanowisko / Position ]:[Stanowisko / Position ]],0))="n/a","n/a",AA83-INDEX(tab_MinKomp[WORKFLOW - TS-100],MATCH($B83,tab_MinKomp[[Stanowisko / Position ]:[Stanowisko / Position ]],0)))</f>
        <v>n/a</v>
      </c>
      <c r="AB84" s="194" t="str">
        <f>IF(INDEX(tab_MinKomp[WORKFLOW - SFMS],MATCH($B83,tab_MinKomp[[Stanowisko / Position ]:[Stanowisko / Position ]],0))="n/a","n/a",AB83-INDEX(tab_MinKomp[WORKFLOW - SFMS],MATCH($B83,tab_MinKomp[[Stanowisko / Position ]:[Stanowisko / Position ]],0)))</f>
        <v>n/a</v>
      </c>
      <c r="AC84" s="194" t="str">
        <f>IF(INDEX(tab_MinKomp[System ISO 9001:2015],MATCH($B83,tab_MinKomp[[Stanowisko / Position ]:[Stanowisko / Position ]],0))="n/a","n/a",AC83-INDEX(tab_MinKomp[System ISO 9001:2015],MATCH($B83,tab_MinKomp[[Stanowisko / Position ]:[Stanowisko / Position ]],0)))</f>
        <v>n/a</v>
      </c>
      <c r="AD84" s="194" t="str">
        <f>IF(INDEX(tab_MinKomp[System ISO 9001:2015],MATCH($B83,tab_MinKomp[[Stanowisko / Position ]:[Stanowisko / Position ]],0))="n/a","n/a",AD83-INDEX(tab_MinKomp[System ISO 9001:2015],MATCH($B83,tab_MinKomp[[Stanowisko / Position ]:[Stanowisko / Position ]],0)))</f>
        <v>n/a</v>
      </c>
      <c r="AE84" s="194" t="str">
        <f>IF(INDEX(tab_MinKomp[System ISO 9001:2015],MATCH($B83,tab_MinKomp[[Stanowisko / Position ]:[Stanowisko / Position ]],0))="n/a","n/a",AE83-INDEX(tab_MinKomp[System ISO 9001:2015],MATCH($B83,tab_MinKomp[[Stanowisko / Position ]:[Stanowisko / Position ]],0)))</f>
        <v>n/a</v>
      </c>
      <c r="AF84" s="194" t="str">
        <f>IF(INDEX(tab_MinKomp[System ISO 9001:2015],MATCH($B83,tab_MinKomp[[Stanowisko / Position ]:[Stanowisko / Position ]],0))="n/a","n/a",AF83-INDEX(tab_MinKomp[System ISO 9001:2015],MATCH($B83,tab_MinKomp[[Stanowisko / Position ]:[Stanowisko / Position ]],0)))</f>
        <v>n/a</v>
      </c>
      <c r="AG84" s="194" t="str">
        <f>IF(INDEX(tab_MinKomp[Wymagania VDA 6.3 Process / Forderungen],MATCH($B83,tab_MinKomp[[Stanowisko / Position ]:[Stanowisko / Position ]],0))="n/a","n/a",AG83-INDEX(tab_MinKomp[Wymagania VDA 6.3 Process / Forderungen],MATCH($B83,tab_MinKomp[[Stanowisko / Position ]:[Stanowisko / Position ]],0)))</f>
        <v>n/a</v>
      </c>
      <c r="AH84" s="194" t="str">
        <f>IF(INDEX(tab_MinKomp[Wymagania VDA 6.5 Product / Forderungen],MATCH($B83,tab_MinKomp[[Stanowisko / Position ]:[Stanowisko / Position ]],0))="n/a","n/a",AH83-INDEX(tab_MinKomp[Wymagania VDA 6.5 Product / Forderungen],MATCH($B83,tab_MinKomp[[Stanowisko / Position ]:[Stanowisko / Position ]],0)))</f>
        <v>n/a</v>
      </c>
      <c r="AI84" s="194" t="str">
        <f>IF(INDEX(tab_MinKomp[System ISO 9001:2015],MATCH($B83,tab_MinKomp[[Stanowisko / Position ]:[Stanowisko / Position ]],0))="n/a","n/a",AI83-INDEX(tab_MinKomp[System ISO 9001:2015],MATCH($B83,tab_MinKomp[[Stanowisko / Position ]:[Stanowisko / Position ]],0)))</f>
        <v>n/a</v>
      </c>
      <c r="AJ84" s="194" t="str">
        <f>IF(INDEX(tab_MinKomp[Auditor systemu ISO 17021:2018],MATCH($B83,tab_MinKomp[[Stanowisko / Position ]:[Stanowisko / Position ]],0))="n/a","n/a",AJ83-INDEX(tab_MinKomp[Auditor systemu ISO 17021:2018],MATCH($B83,tab_MinKomp[[Stanowisko / Position ]:[Stanowisko / Position ]],0)))</f>
        <v>n/a</v>
      </c>
      <c r="AK84" s="194" t="str">
        <f>IF(INDEX(tab_MinKomp[Pełnomocnik systemu / Systemvertreter],MATCH($B83,tab_MinKomp[[Stanowisko / Position ]:[Stanowisko / Position ]],0))="n/a","n/a",AK83-INDEX(tab_MinKomp[Pełnomocnik systemu / Systemvertreter],MATCH($B83,tab_MinKomp[[Stanowisko / Position ]:[Stanowisko / Position ]],0)))</f>
        <v>n/a</v>
      </c>
      <c r="AL84" s="194">
        <f>IF(INDEX(tab_MinKomp[Polityka Etyczna - Compliance],MATCH($B83,tab_MinKomp[[Stanowisko / Position ]:[Stanowisko / Position ]],0))="n/a","n/a",AL83-INDEX(tab_MinKomp[Polityka Etyczna - Compliance],MATCH($B83,tab_MinKomp[[Stanowisko / Position ]:[Stanowisko / Position ]],0)))</f>
        <v>0</v>
      </c>
      <c r="AM84" s="194" t="str">
        <f>IF(INDEX(tab_MinKomp[WDRAŻANIE NOWYCH PROJEKTÓW/ PROCEDURA CTM],MATCH($B83,tab_MinKomp[[Stanowisko / Position ]:[Stanowisko / Position ]],0))="n/a","n/a",AM83-INDEX(tab_MinKomp[WDRAŻANIE NOWYCH PROJEKTÓW/ PROCEDURA CTM],MATCH($B83,tab_MinKomp[[Stanowisko / Position ]:[Stanowisko / Position ]],0)))</f>
        <v>n/a</v>
      </c>
      <c r="AN84" s="194" t="str">
        <f>IF(INDEX(tab_MinKomp[KAMIENIE MILOWE MSL/PIFF],MATCH($B83,tab_MinKomp[[Stanowisko / Position ]:[Stanowisko / Position ]],0))="n/a","n/a",AN83-INDEX(tab_MinKomp[KAMIENIE MILOWE MSL/PIFF],MATCH($B83,tab_MinKomp[[Stanowisko / Position ]:[Stanowisko / Position ]],0)))</f>
        <v>n/a</v>
      </c>
      <c r="AO84" s="194">
        <f>IF(INDEX(tab_MinKomp[CP],MATCH($B83,tab_MinKomp[[Stanowisko / Position ]:[Stanowisko / Position ]],0))="n/a","n/a",AO83-INDEX(tab_MinKomp[CP],MATCH($B83,tab_MinKomp[[Stanowisko / Position ]:[Stanowisko / Position ]],0)))</f>
        <v>0</v>
      </c>
      <c r="AP84" s="194" t="str">
        <f>IF(INDEX(tab_MinKomp[FMEA],MATCH($B83,tab_MinKomp[[Stanowisko / Position ]:[Stanowisko / Position ]],0))="n/a","n/a",AP83-INDEX(tab_MinKomp[FMEA],MATCH($B83,tab_MinKomp[[Stanowisko / Position ]:[Stanowisko / Position ]],0)))</f>
        <v>n/a</v>
      </c>
      <c r="AQ84" s="194">
        <f>IF(INDEX(tab_MinKomp[FLOW CHART],MATCH($B83,tab_MinKomp[[Stanowisko / Position ]:[Stanowisko / Position ]],0))="n/a","n/a",AQ83-INDEX(tab_MinKomp[FLOW CHART],MATCH($B83,tab_MinKomp[[Stanowisko / Position ]:[Stanowisko / Position ]],0)))</f>
        <v>0</v>
      </c>
      <c r="AR84" s="194" t="str">
        <f>IF(INDEX(tab_MinKomp[APQP],MATCH($B83,tab_MinKomp[[Stanowisko / Position ]:[Stanowisko / Position ]],0))="n/a","n/a",AR83-INDEX(tab_MinKomp[APQP],MATCH($B83,tab_MinKomp[[Stanowisko / Position ]:[Stanowisko / Position ]],0)))</f>
        <v>n/a</v>
      </c>
      <c r="AS84" s="194" t="str">
        <f>IF(INDEX(tab_MinKomp[MSA],MATCH($B83,tab_MinKomp[[Stanowisko / Position ]:[Stanowisko / Position ]],0))="n/a","n/a",AS83-INDEX(tab_MinKomp[MSA],MATCH($B83,tab_MinKomp[[Stanowisko / Position ]:[Stanowisko / Position ]],0)))</f>
        <v>n/a</v>
      </c>
      <c r="AT84" s="194" t="str">
        <f>IF(INDEX(tab_MinKomp[SPC],MATCH($B83,tab_MinKomp[[Stanowisko / Position ]:[Stanowisko / Position ]],0))="n/a","n/a",AT83-INDEX(tab_MinKomp[SPC],MATCH($B83,tab_MinKomp[[Stanowisko / Position ]:[Stanowisko / Position ]],0)))</f>
        <v>n/a</v>
      </c>
      <c r="AU84" s="194" t="str">
        <f>IF(INDEX(tab_MinKomp[CSR (SPECYFICZNE WYMAGANIA KLIENTA)],MATCH($B83,tab_MinKomp[[Stanowisko / Position ]:[Stanowisko / Position ]],0))="n/a","n/a",AU83-INDEX(tab_MinKomp[CSR (SPECYFICZNE WYMAGANIA KLIENTA)],MATCH($B83,tab_MinKomp[[Stanowisko / Position ]:[Stanowisko / Position ]],0)))</f>
        <v>n/a</v>
      </c>
      <c r="AV84" s="194">
        <f>IF(INDEX(tab_MinKomp[5S],MATCH($B83,tab_MinKomp[[Stanowisko / Position ]:[Stanowisko / Position ]],0))="n/a","n/a",AV83-INDEX(tab_MinKomp[5S],MATCH($B83,tab_MinKomp[[Stanowisko / Position ]:[Stanowisko / Position ]],0)))</f>
        <v>1</v>
      </c>
      <c r="AW84" s="194">
        <f>IF(INDEX(tab_MinKomp[LEAN MANAGEMENT],MATCH($B83,tab_MinKomp[[Stanowisko / Position ]:[Stanowisko / Position ]],0))="n/a","n/a",AW83-INDEX(tab_MinKomp[LEAN MANAGEMENT],MATCH($B83,tab_MinKomp[[Stanowisko / Position ]:[Stanowisko / Position ]],0)))</f>
        <v>0</v>
      </c>
      <c r="AX84" s="194" t="str">
        <f>IF(INDEX(tab_MinKomp[5R],MATCH($B83,tab_MinKomp[[Stanowisko / Position ]:[Stanowisko / Position ]],0))="n/a","n/a",AX83-INDEX(tab_MinKomp[5R],MATCH($B83,tab_MinKomp[[Stanowisko / Position ]:[Stanowisko / Position ]],0)))</f>
        <v>n/a</v>
      </c>
      <c r="AY84" s="194" t="str">
        <f>IF(INDEX(tab_MinKomp[Six Sigma],MATCH($B83,tab_MinKomp[[Stanowisko / Position ]:[Stanowisko / Position ]],0))="n/a","n/a",AY83-INDEX(tab_MinKomp[Six Sigma],MATCH($B83,tab_MinKomp[[Stanowisko / Position ]:[Stanowisko / Position ]],0)))</f>
        <v>n/a</v>
      </c>
      <c r="AZ84" s="194" t="str">
        <f>IF(INDEX(tab_MinKomp[System BAAN / Distribution &amp; Supply Chain],MATCH($B83,tab_MinKomp[[Stanowisko / Position ]:[Stanowisko / Position ]],0))="n/a","n/a",AZ83-INDEX(tab_MinKomp[System BAAN / Distribution &amp; Supply Chain],MATCH($B83,tab_MinKomp[[Stanowisko / Position ]:[Stanowisko / Position ]],0)))</f>
        <v>n/a</v>
      </c>
      <c r="BA84" s="194" t="str">
        <f>IF(INDEX(tab_MinKomp[Gospodarka magazynowa / Lagerverwaltung],MATCH($B83,tab_MinKomp[[Stanowisko / Position ]:[Stanowisko / Position ]],0))="n/a","n/a",BA83-INDEX(tab_MinKomp[Gospodarka magazynowa / Lagerverwaltung],MATCH($B83,tab_MinKomp[[Stanowisko / Position ]:[Stanowisko / Position ]],0)))</f>
        <v>n/a</v>
      </c>
      <c r="BB84" s="194" t="str">
        <f>IF(INDEX(tab_MinKomp[Inwentaryzacja - organizacja i przebieg / Inventurprozess],MATCH($B83,tab_MinKomp[[Stanowisko / Position ]:[Stanowisko / Position ]],0))="n/a","n/a",BB83-INDEX(tab_MinKomp[Inwentaryzacja - organizacja i przebieg / Inventurprozess],MATCH($B83,tab_MinKomp[[Stanowisko / Position ]:[Stanowisko / Position ]],0)))</f>
        <v>n/a</v>
      </c>
      <c r="BC84" s="194" t="str">
        <f>IF(INDEX(tab_MinKomp[Organizacja dostaw / Versorgungsorganisation],MATCH($B83,tab_MinKomp[[Stanowisko / Position ]:[Stanowisko / Position ]],0))="n/a","n/a",BC83-INDEX(tab_MinKomp[Organizacja dostaw / Versorgungsorganisation],MATCH($B83,tab_MinKomp[[Stanowisko / Position ]:[Stanowisko / Position ]],0)))</f>
        <v>n/a</v>
      </c>
      <c r="BD84" s="194" t="str">
        <f>IF(INDEX(tab_MinKomp[Organizacja wysyłek / Organisation von Lieferungen],MATCH($B83,tab_MinKomp[[Stanowisko / Position ]:[Stanowisko / Position ]],0))="n/a","n/a",BD83-INDEX(tab_MinKomp[Organizacja wysyłek / Organisation von Lieferungen],MATCH($B83,tab_MinKomp[[Stanowisko / Position ]:[Stanowisko / Position ]],0)))</f>
        <v>n/a</v>
      </c>
      <c r="BE84" s="194" t="str">
        <f>IF(INDEX(tab_MinKomp[Analiza magazynowa - Program Polen.mdb / Inventuranalyse],MATCH($B83,tab_MinKomp[[Stanowisko / Position ]:[Stanowisko / Position ]],0))="n/a","n/a",BE83-INDEX(tab_MinKomp[Analiza magazynowa - Program Polen.mdb / Inventuranalyse],MATCH($B83,tab_MinKomp[[Stanowisko / Position ]:[Stanowisko / Position ]],0)))</f>
        <v>n/a</v>
      </c>
      <c r="BF84" s="190" t="str">
        <f>IF(INDEX(tab_MinKomp[MMOG (Materials Management Operations Guidelines)],MATCH($B83,tab_MinKomp[[Stanowisko / Position ]:[Stanowisko / Position ]],0))="n/a","n/a",BF83-INDEX(tab_MinKomp[MMOG (Materials Management Operations Guidelines)],MATCH($B83,tab_MinKomp[[Stanowisko / Position ]:[Stanowisko / Position ]],0)))</f>
        <v>n/a</v>
      </c>
      <c r="BG84" s="190" t="str">
        <f>IF(INDEX(tab_MinKomp[GPP],MATCH($B83,tab_MinKomp[[Stanowisko / Position ]:[Stanowisko / Position ]],0))="n/a","n/a",BG83-INDEX(tab_MinKomp[GPP],MATCH($B83,tab_MinKomp[[Stanowisko / Position ]:[Stanowisko / Position ]],0)))</f>
        <v>n/a</v>
      </c>
      <c r="BH84" s="190" t="str">
        <f>IF(INDEX(tab_MinKomp[AIAG (Automotive Industry Action Group)],MATCH($B83,tab_MinKomp[[Stanowisko / Position ]:[Stanowisko / Position ]],0))="n/a","n/a",BH83-INDEX(tab_MinKomp[AIAG (Automotive Industry Action Group)],MATCH($B83,tab_MinKomp[[Stanowisko / Position ]:[Stanowisko / Position ]],0)))</f>
        <v>n/a</v>
      </c>
      <c r="BI84" s="190" t="str">
        <f>IF(INDEX(tab_MinKomp[Super-G disputes],MATCH($B83,tab_MinKomp[[Stanowisko / Position ]:[Stanowisko / Position ]],0))="n/a","n/a",BI83-INDEX(tab_MinKomp[Super-G disputes],MATCH($B83,tab_MinKomp[[Stanowisko / Position ]:[Stanowisko / Position ]],0)))</f>
        <v>n/a</v>
      </c>
      <c r="BJ84" s="190" t="str">
        <f>IF(INDEX(tab_MinKomp[CMMS3/eDDL (Direct Data Link)],MATCH($B83,tab_MinKomp[[Stanowisko / Position ]:[Stanowisko / Position ]],0))="n/a","n/a",BJ83-INDEX(tab_MinKomp[CMMS3/eDDL (Direct Data Link)],MATCH($B83,tab_MinKomp[[Stanowisko / Position ]:[Stanowisko / Position ]],0)))</f>
        <v>n/a</v>
      </c>
      <c r="BK84" s="190" t="str">
        <f>IF(INDEX(tab_MinKomp[MP&amp;L (Material Planning and Logistics)],MATCH($B83,tab_MinKomp[[Stanowisko / Position ]:[Stanowisko / Position ]],0))="n/a","n/a",BK83-INDEX(tab_MinKomp[MP&amp;L (Material Planning and Logistics)],MATCH($B83,tab_MinKomp[[Stanowisko / Position ]:[Stanowisko / Position ]],0)))</f>
        <v>n/a</v>
      </c>
      <c r="BL84" s="190" t="str">
        <f>IF(INDEX(tab_MinKomp[Supplier delivery rating],MATCH($B83,tab_MinKomp[[Stanowisko / Position ]:[Stanowisko / Position ]],0))="n/a","n/a",BL83-INDEX(tab_MinKomp[Supplier delivery rating],MATCH($B83,tab_MinKomp[[Stanowisko / Position ]:[Stanowisko / Position ]],0)))</f>
        <v>n/a</v>
      </c>
      <c r="BM84" s="194" t="str">
        <f>IF(INDEX(tab_MinKomp[Planowanie produkcji / Produktionsplanung],MATCH($B83,tab_MinKomp[[Stanowisko / Position ]:[Stanowisko / Position ]],0))="n/a","n/a",BM83-INDEX(tab_MinKomp[Planowanie produkcji / Produktionsplanung],MATCH($B83,tab_MinKomp[[Stanowisko / Position ]:[Stanowisko / Position ]],0)))</f>
        <v>n/a</v>
      </c>
      <c r="BN84" s="194" t="str">
        <f>IF(INDEX(tab_MinKomp[Planowanie produkcji / Produktionsplanung],MATCH($B83,tab_MinKomp[[Stanowisko / Position ]:[Stanowisko / Position ]],0))="n/a","n/a",BN83-INDEX(tab_MinKomp[Planowanie produkcji / Produktionsplanung],MATCH($B83,tab_MinKomp[[Stanowisko / Position ]:[Stanowisko / Position ]],0)))</f>
        <v>n/a</v>
      </c>
      <c r="BO84" s="194" t="str">
        <f>IF(INDEX(tab_MinKomp[Planowanie produkcji / Produktionsplanung],MATCH($B83,tab_MinKomp[[Stanowisko / Position ]:[Stanowisko / Position ]],0))="n/a","n/a",BO83-INDEX(tab_MinKomp[Planowanie produkcji / Produktionsplanung],MATCH($B83,tab_MinKomp[[Stanowisko / Position ]:[Stanowisko / Position ]],0)))</f>
        <v>n/a</v>
      </c>
      <c r="BP84" s="194" t="str">
        <f>IF(INDEX(tab_MinKomp[Planowanie produkcji / Produktionsplanung],MATCH($B83,tab_MinKomp[[Stanowisko / Position ]:[Stanowisko / Position ]],0))="n/a","n/a",BP83-INDEX(tab_MinKomp[Planowanie produkcji / Produktionsplanung],MATCH($B83,tab_MinKomp[[Stanowisko / Position ]:[Stanowisko / Position ]],0)))</f>
        <v>n/a</v>
      </c>
      <c r="BQ84" s="194" t="str">
        <f>IF(INDEX(tab_MinKomp[Planowanie produkcji / Produktionsplanung],MATCH($B83,tab_MinKomp[[Stanowisko / Position ]:[Stanowisko / Position ]],0))="n/a","n/a",BQ83-INDEX(tab_MinKomp[Planowanie produkcji / Produktionsplanung],MATCH($B83,tab_MinKomp[[Stanowisko / Position ]:[Stanowisko / Position ]],0)))</f>
        <v>n/a</v>
      </c>
      <c r="BR84" s="194" t="str">
        <f>IF(INDEX(tab_MinKomp[Planowanie produkcji / Produktionsplanung],MATCH($B83,tab_MinKomp[[Stanowisko / Position ]:[Stanowisko / Position ]],0))="n/a","n/a",BR83-INDEX(tab_MinKomp[Planowanie produkcji / Produktionsplanung],MATCH($B83,tab_MinKomp[[Stanowisko / Position ]:[Stanowisko / Position ]],0)))</f>
        <v>n/a</v>
      </c>
      <c r="BS84" s="194" t="str">
        <f>IF(INDEX(tab_MinKomp[Planowanie produkcji / Produktionsplanung],MATCH($B83,tab_MinKomp[[Stanowisko / Position ]:[Stanowisko / Position ]],0))="n/a","n/a",BS83-INDEX(tab_MinKomp[Planowanie produkcji / Produktionsplanung],MATCH($B83,tab_MinKomp[[Stanowisko / Position ]:[Stanowisko / Position ]],0)))</f>
        <v>n/a</v>
      </c>
      <c r="BT84" s="194" t="str">
        <f>IF(INDEX(tab_MinKomp[Planowanie produkcji / Produktionsplanung],MATCH($B83,tab_MinKomp[[Stanowisko / Position ]:[Stanowisko / Position ]],0))="n/a","n/a",BT83-INDEX(tab_MinKomp[Planowanie produkcji / Produktionsplanung],MATCH($B83,tab_MinKomp[[Stanowisko / Position ]:[Stanowisko / Position ]],0)))</f>
        <v>n/a</v>
      </c>
      <c r="BU84" s="194">
        <f>IF(INDEX(tab_MinKomp[Obsługa maszyn Novapax / Novapax Maschinenbedienung],MATCH($B83,tab_MinKomp[[Stanowisko / Position ]:[Stanowisko / Position ]],0))="n/a","n/a",BU83-INDEX(tab_MinKomp[Obsługa maszyn Novapax / Novapax Maschinenbedienung],MATCH($B83,tab_MinKomp[[Stanowisko / Position ]:[Stanowisko / Position ]],0)))</f>
        <v>0</v>
      </c>
      <c r="BV84" s="194" t="str">
        <f>IF(INDEX(tab_MinKomp[Planowanie produkcji / Produktionsplanung],MATCH($B83,tab_MinKomp[[Stanowisko / Position ]:[Stanowisko / Position ]],0))="n/a","n/a",BV83-INDEX(tab_MinKomp[Planowanie produkcji / Produktionsplanung],MATCH($B83,tab_MinKomp[[Stanowisko / Position ]:[Stanowisko / Position ]],0)))</f>
        <v>n/a</v>
      </c>
      <c r="BW84" s="194" t="str">
        <f>IF(INDEX(tab_MinKomp[Planowanie produkcji / Produktionsplanung],MATCH($B83,tab_MinKomp[[Stanowisko / Position ]:[Stanowisko / Position ]],0))="n/a","n/a",BW83-INDEX(tab_MinKomp[Planowanie produkcji / Produktionsplanung],MATCH($B83,tab_MinKomp[[Stanowisko / Position ]:[Stanowisko / Position ]],0)))</f>
        <v>n/a</v>
      </c>
      <c r="BX84" s="194" t="str">
        <f>IF(INDEX(tab_MinKomp[Planowanie produkcji / Produktionsplanung],MATCH($B83,tab_MinKomp[[Stanowisko / Position ]:[Stanowisko / Position ]],0))="n/a","n/a",BX83-INDEX(tab_MinKomp[Planowanie produkcji / Produktionsplanung],MATCH($B83,tab_MinKomp[[Stanowisko / Position ]:[Stanowisko / Position ]],0)))</f>
        <v>n/a</v>
      </c>
      <c r="BY84" s="194" t="str">
        <f>IF(INDEX(tab_MinKomp[Planowanie produkcji / Produktionsplanung],MATCH($B83,tab_MinKomp[[Stanowisko / Position ]:[Stanowisko / Position ]],0))="n/a","n/a",BY83-INDEX(tab_MinKomp[Planowanie produkcji / Produktionsplanung],MATCH($B83,tab_MinKomp[[Stanowisko / Position ]:[Stanowisko / Position ]],0)))</f>
        <v>n/a</v>
      </c>
      <c r="BZ84" s="194" t="str">
        <f>IF(INDEX(tab_MinKomp[Planowanie produkcji / Produktionsplanung],MATCH($B83,tab_MinKomp[[Stanowisko / Position ]:[Stanowisko / Position ]],0))="n/a","n/a",BZ83-INDEX(tab_MinKomp[Planowanie produkcji / Produktionsplanung],MATCH($B83,tab_MinKomp[[Stanowisko / Position ]:[Stanowisko / Position ]],0)))</f>
        <v>n/a</v>
      </c>
      <c r="CA84" s="194" t="str">
        <f>IF(INDEX(tab_MinKomp[Planowanie produkcji / Produktionsplanung],MATCH($B83,tab_MinKomp[[Stanowisko / Position ]:[Stanowisko / Position ]],0))="n/a","n/a",CA83-INDEX(tab_MinKomp[Planowanie produkcji / Produktionsplanung],MATCH($B83,tab_MinKomp[[Stanowisko / Position ]:[Stanowisko / Position ]],0)))</f>
        <v>n/a</v>
      </c>
      <c r="CB84" s="194" t="str">
        <f>IF(INDEX(tab_MinKomp[Obsługa maszyn ASL / ASL Maschinenbedienung],MATCH($B83,tab_MinKomp[[Stanowisko / Position ]:[Stanowisko / Position ]],0))="n/a","n/a",CB83-INDEX(tab_MinKomp[Obsługa maszyn ASL / ASL Maschinenbedienung],MATCH($B83,tab_MinKomp[[Stanowisko / Position ]:[Stanowisko / Position ]],0)))</f>
        <v>n/a</v>
      </c>
      <c r="CC84" s="194" t="str">
        <f>IF(INDEX(tab_MinKomp[Obsługa maszyn Branson / Branson Maschinenbedienung],MATCH($B83,tab_MinKomp[[Stanowisko / Position ]:[Stanowisko / Position ]],0))="n/a","n/a",CC83-INDEX(tab_MinKomp[Obsługa maszyn Branson / Branson Maschinenbedienung],MATCH($B83,tab_MinKomp[[Stanowisko / Position ]:[Stanowisko / Position ]],0)))</f>
        <v>n/a</v>
      </c>
      <c r="CD84" s="194">
        <f>IF(INDEX(tab_MinKomp[Obsługa maszyn Novapax / Novapax Maschinenbedienung],MATCH($B83,tab_MinKomp[[Stanowisko / Position ]:[Stanowisko / Position ]],0))="n/a","n/a",CD83-INDEX(tab_MinKomp[Obsługa maszyn Novapax / Novapax Maschinenbedienung],MATCH($B83,tab_MinKomp[[Stanowisko / Position ]:[Stanowisko / Position ]],0)))</f>
        <v>1</v>
      </c>
      <c r="CE84" s="194" t="str">
        <f>IF(INDEX(tab_MinKomp[Obsługa maszyn Piovan / Piovan Maschinenbedienung],MATCH($B83,tab_MinKomp[[Stanowisko / Position ]:[Stanowisko / Position ]],0))="n/a","n/a",CE83-INDEX(tab_MinKomp[Obsługa maszyn Piovan / Piovan Maschinenbedienung],MATCH($B83,tab_MinKomp[[Stanowisko / Position ]:[Stanowisko / Position ]],0)))</f>
        <v>n/a</v>
      </c>
      <c r="CF84" s="194" t="str">
        <f>IF(INDEX(tab_MinKomp[Wymagania VDA 6.5 Product / Forderungen],MATCH($B83,tab_MinKomp[[Stanowisko / Position ]:[Stanowisko / Position ]],0))="n/a","n/a",CF83-INDEX(tab_MinKomp[Wymagania VDA 6.5 Product / Forderungen],MATCH($B83,tab_MinKomp[[Stanowisko / Position ]:[Stanowisko / Position ]],0)))</f>
        <v>n/a</v>
      </c>
      <c r="CG84" s="194">
        <f>IF(INDEX(tab_MinKomp[Eliminacja awarii / Beseitigung von Ausfällen],MATCH($B83,tab_MinKomp[[Stanowisko / Position ]:[Stanowisko / Position ]],0))="n/a","n/a",CG83-INDEX(tab_MinKomp[Eliminacja awarii / Beseitigung von Ausfällen],MATCH($B83,tab_MinKomp[[Stanowisko / Position ]:[Stanowisko / Position ]],0)))</f>
        <v>0</v>
      </c>
      <c r="CH84" s="194" t="str">
        <f>IF(INDEX(tab_MinKomp[Wymagania VDA 6.5 Product / Forderungen],MATCH($B83,tab_MinKomp[[Stanowisko / Position ]:[Stanowisko / Position ]],0))="n/a","n/a",CH83-INDEX(tab_MinKomp[Wymagania VDA 6.5 Product / Forderungen],MATCH($B83,tab_MinKomp[[Stanowisko / Position ]:[Stanowisko / Position ]],0)))</f>
        <v>n/a</v>
      </c>
      <c r="CI84" s="194" t="str">
        <f>IF(INDEX(tab_MinKomp[Wymagania VDA 6.5 Product / Forderungen],MATCH($B83,tab_MinKomp[[Stanowisko / Position ]:[Stanowisko / Position ]],0))="n/a","n/a",CI83-INDEX(tab_MinKomp[Wymagania VDA 6.5 Product / Forderungen],MATCH($B83,tab_MinKomp[[Stanowisko / Position ]:[Stanowisko / Position ]],0)))</f>
        <v>n/a</v>
      </c>
      <c r="CJ84" s="194" t="str">
        <f>IF(INDEX(tab_MinKomp[Wymagania VDA 6.5 Product / Forderungen],MATCH($B83,tab_MinKomp[[Stanowisko / Position ]:[Stanowisko / Position ]],0))="n/a","n/a",CJ83-INDEX(tab_MinKomp[Wymagania VDA 6.5 Product / Forderungen],MATCH($B83,tab_MinKomp[[Stanowisko / Position ]:[Stanowisko / Position ]],0)))</f>
        <v>n/a</v>
      </c>
      <c r="CK84" s="194" t="str">
        <f>IF(INDEX(tab_MinKomp[Wymagania VDA 6.5 Product / Forderungen],MATCH($B83,tab_MinKomp[[Stanowisko / Position ]:[Stanowisko / Position ]],0))="n/a","n/a",CK83-INDEX(tab_MinKomp[Wymagania VDA 6.5 Product / Forderungen],MATCH($B83,tab_MinKomp[[Stanowisko / Position ]:[Stanowisko / Position ]],0)))</f>
        <v>n/a</v>
      </c>
      <c r="CL84" s="194" t="str">
        <f>IF(INDEX(tab_MinKomp[Wymagania VDA 6.5 Product / Forderungen],MATCH($B83,tab_MinKomp[[Stanowisko / Position ]:[Stanowisko / Position ]],0))="n/a","n/a",CL83-INDEX(tab_MinKomp[Wymagania VDA 6.5 Product / Forderungen],MATCH($B83,tab_MinKomp[[Stanowisko / Position ]:[Stanowisko / Position ]],0)))</f>
        <v>n/a</v>
      </c>
      <c r="CM84" s="194" t="str">
        <f>IF(INDEX(tab_MinKomp[Informatyka ogólna (techniczne i systemowe) / Allgemeine IT (Technik und System)],MATCH($B83,tab_MinKomp[[Stanowisko / Position ]:[Stanowisko / Position ]],0))="n/a","n/a",CM83-INDEX(tab_MinKomp[Informatyka ogólna (techniczne i systemowe) / Allgemeine IT (Technik und System)],MATCH($B83,tab_MinKomp[[Stanowisko / Position ]:[Stanowisko / Position ]],0)))</f>
        <v>n/a</v>
      </c>
      <c r="CN84" s="194" t="str">
        <f>IF(INDEX(tab_MinKomp[Sieci komputerowe / Computernetzwerke],MATCH($B83,tab_MinKomp[[Stanowisko / Position ]:[Stanowisko / Position ]],0))="n/a","n/a",CN83-INDEX(tab_MinKomp[Sieci komputerowe / Computernetzwerke],MATCH($B83,tab_MinKomp[[Stanowisko / Position ]:[Stanowisko / Position ]],0)))</f>
        <v>n/a</v>
      </c>
      <c r="CO84" s="194" t="str">
        <f>IF(INDEX(tab_MinKomp[Hardware (komputery PC, drukarki biurowe i etykietowe, telefonia stacjonarna i mobilna) (PC, Drucker, Telefpne, Handys)],MATCH($B83,tab_MinKomp[[Stanowisko / Position ]:[Stanowisko / Position ]],0))="n/a","n/a",CO83-INDEX(tab_MinKomp[Hardware (komputery PC, drukarki biurowe i etykietowe, telefonia stacjonarna i mobilna) (PC, Drucker, Telefpne, Handys)],MATCH($B83,tab_MinKomp[[Stanowisko / Position ]:[Stanowisko / Position ]],0)))</f>
        <v>n/a</v>
      </c>
      <c r="CP84" s="194" t="str">
        <f>IF(INDEX(tab_MinKomp[Software &amp; Systems (MS Office, MS Remote Desktop)],MATCH($B83,tab_MinKomp[[Stanowisko / Position ]:[Stanowisko / Position ]],0))="n/a","n/a",CP83-INDEX(tab_MinKomp[Software &amp; Systems (MS Office, MS Remote Desktop)],MATCH($B83,tab_MinKomp[[Stanowisko / Position ]:[Stanowisko / Position ]],0)))</f>
        <v>n/a</v>
      </c>
      <c r="CQ84" s="194" t="str">
        <f>IF(INDEX(tab_MinKomp[Programowanie obiektowe (PHP) / Objektprogrammierung],MATCH($B83,tab_MinKomp[[Stanowisko / Position ]:[Stanowisko / Position ]],0))="n/a","n/a",CQ83-INDEX(tab_MinKomp[Programowanie obiektowe (PHP) / Objektprogrammierung],MATCH($B83,tab_MinKomp[[Stanowisko / Position ]:[Stanowisko / Position ]],0)))</f>
        <v>n/a</v>
      </c>
      <c r="CR84" s="194" t="str">
        <f>IF(INDEX(tab_MinKomp[Scrum],MATCH($B83,tab_MinKomp[[Stanowisko / Position ]:[Stanowisko / Position ]],0))="n/a","n/a",CR83-INDEX(tab_MinKomp[Scrum],MATCH($B83,tab_MinKomp[[Stanowisko / Position ]:[Stanowisko / Position ]],0)))</f>
        <v>n/a</v>
      </c>
      <c r="CS84" s="194" t="str">
        <f>IF(INDEX(tab_MinKomp[SQL (MySQL)],MATCH($B83,tab_MinKomp[[Stanowisko / Position ]:[Stanowisko / Position ]],0))="n/a","n/a",CS83-INDEX(tab_MinKomp[SQL (MySQL)],MATCH($B83,tab_MinKomp[[Stanowisko / Position ]:[Stanowisko / Position ]],0)))</f>
        <v>n/a</v>
      </c>
      <c r="CT84" s="194" t="str">
        <f>IF(INDEX(tab_MinKomp[Javascript],MATCH($B83,tab_MinKomp[[Stanowisko / Position ]:[Stanowisko / Position ]],0))="n/a","n/a",CT83-INDEX(tab_MinKomp[Javascript],MATCH($B83,tab_MinKomp[[Stanowisko / Position ]:[Stanowisko / Position ]],0)))</f>
        <v>n/a</v>
      </c>
      <c r="CU84" s="194" t="str">
        <f>IF(INDEX(tab_MinKomp[Joomla],MATCH($B83,tab_MinKomp[[Stanowisko / Position ]:[Stanowisko / Position ]],0))="n/a","n/a",CU83-INDEX(tab_MinKomp[Joomla],MATCH($B83,tab_MinKomp[[Stanowisko / Position ]:[Stanowisko / Position ]],0)))</f>
        <v>n/a</v>
      </c>
      <c r="CV84" s="194" t="str">
        <f>IF(INDEX(tab_MinKomp[Bash],MATCH($B83,tab_MinKomp[[Stanowisko / Position ]:[Stanowisko / Position ]],0))="n/a","n/a",CV83-INDEX(tab_MinKomp[Bash],MATCH($B83,tab_MinKomp[[Stanowisko / Position ]:[Stanowisko / Position ]],0)))</f>
        <v>n/a</v>
      </c>
      <c r="CW84" s="194">
        <f>IF(INDEX(tab_MinKomp[Systemy MES (HYDRA / SFMS)],MATCH($B83,tab_MinKomp[[Stanowisko / Position ]:[Stanowisko / Position ]],0))="n/a","n/a",CW83-INDEX(tab_MinKomp[Systemy MES (HYDRA / SFMS)],MATCH($B83,tab_MinKomp[[Stanowisko / Position ]:[Stanowisko / Position ]],0)))</f>
        <v>0</v>
      </c>
      <c r="CX84" s="194" t="str">
        <f>IF(INDEX(tab_MinKomp[HTML / CSS],MATCH($B83,tab_MinKomp[[Stanowisko / Position ]:[Stanowisko / Position ]],0))="n/a","n/a",CX83-INDEX(tab_MinKomp[HTML / CSS],MATCH($B83,tab_MinKomp[[Stanowisko / Position ]:[Stanowisko / Position ]],0)))</f>
        <v>n/a</v>
      </c>
      <c r="CY84" s="194" t="str">
        <f>IF(INDEX(tab_MinKomp[SYSTEM PR],MATCH($B83,tab_MinKomp[[Stanowisko / Position ]:[Stanowisko / Position ]],0))="n/a","n/a",CY83-INDEX(tab_MinKomp[SYSTEM PR],MATCH($B83,tab_MinKomp[[Stanowisko / Position ]:[Stanowisko / Position ]],0)))</f>
        <v>n/a</v>
      </c>
      <c r="CZ84" s="194" t="str">
        <f>IF(INDEX(tab_MinKomp[System Einkauf XP / EBA],MATCH($B83,tab_MinKomp[[Stanowisko / Position ]:[Stanowisko / Position ]],0))="n/a","n/a",CZ83-INDEX(tab_MinKomp[System Einkauf XP / EBA],MATCH($B83,tab_MinKomp[[Stanowisko / Position ]:[Stanowisko / Position ]],0)))</f>
        <v>n/a</v>
      </c>
      <c r="DA84" s="194" t="str">
        <f>IF(INDEX(tab_MinKomp[Techniki negocjacyjne / Verhandlungstechniken],MATCH($B83,tab_MinKomp[[Stanowisko / Position ]:[Stanowisko / Position ]],0))="n/a","n/a",DA83-INDEX(tab_MinKomp[Techniki negocjacyjne / Verhandlungstechniken],MATCH($B83,tab_MinKomp[[Stanowisko / Position ]:[Stanowisko / Position ]],0)))</f>
        <v>n/a</v>
      </c>
      <c r="DB84" s="194" t="str">
        <f>IF(INDEX(tab_MinKomp[Znajomość rynku branżowego / Kenntnis des Industrie Marktes],MATCH($B83,tab_MinKomp[[Stanowisko / Position ]:[Stanowisko / Position ]],0))="n/a","n/a",DB83-INDEX(tab_MinKomp[Znajomość rynku branżowego / Kenntnis des Industrie Marktes],MATCH($B83,tab_MinKomp[[Stanowisko / Position ]:[Stanowisko / Position ]],0)))</f>
        <v>n/a</v>
      </c>
      <c r="DC84" s="194" t="str">
        <f>IF(INDEX(tab_MinKomp[SUPPLIER MANAGEMENT],MATCH($B83,tab_MinKomp[[Stanowisko / Position ]:[Stanowisko / Position ]],0))="n/a","n/a",DC83-INDEX(tab_MinKomp[SUPPLIER MANAGEMENT],MATCH($B83,tab_MinKomp[[Stanowisko / Position ]:[Stanowisko / Position ]],0)))</f>
        <v>n/a</v>
      </c>
      <c r="DD84" s="194" t="str">
        <f>IF(INDEX(tab_MinKomp[SUPPLIER MANAGEMENT],MATCH($B83,tab_MinKomp[[Stanowisko / Position ]:[Stanowisko / Position ]],0))="n/a","n/a",DD83-INDEX(tab_MinKomp[SUPPLIER MANAGEMENT],MATCH($B83,tab_MinKomp[[Stanowisko / Position ]:[Stanowisko / Position ]],0)))</f>
        <v>n/a</v>
      </c>
      <c r="DE84" s="194" t="str">
        <f>IF(INDEX(tab_MinKomp[SUPPLIER MANAGEMENT],MATCH($B83,tab_MinKomp[[Stanowisko / Position ]:[Stanowisko / Position ]],0))="n/a","n/a",DE83-INDEX(tab_MinKomp[SUPPLIER MANAGEMENT],MATCH($B83,tab_MinKomp[[Stanowisko / Position ]:[Stanowisko / Position ]],0)))</f>
        <v>n/a</v>
      </c>
      <c r="DF84" s="194">
        <f>IF(INDEX(tab_MinKomp[LEAN MANAGEMENT],MATCH($B83,tab_MinKomp[[Stanowisko / Position ]:[Stanowisko / Position ]],0))="n/a","n/a",DF83-INDEX(tab_MinKomp[LEAN MANAGEMENT],MATCH($B83,tab_MinKomp[[Stanowisko / Position ]:[Stanowisko / Position ]],0)))</f>
        <v>0</v>
      </c>
      <c r="DG84" s="194" t="str">
        <f>IF(INDEX(tab_MinKomp[PPAP/PSW],MATCH($B83,tab_MinKomp[[Stanowisko / Position ]:[Stanowisko / Position ]],0))="n/a","n/a",DG83-INDEX(tab_MinKomp[PPAP/PSW],MATCH($B83,tab_MinKomp[[Stanowisko / Position ]:[Stanowisko / Position ]],0)))</f>
        <v>n/a</v>
      </c>
      <c r="DH84" s="194" t="str">
        <f>IF(INDEX(tab_MinKomp[SUPPLIER MANAGEMENT],MATCH($B83,tab_MinKomp[[Stanowisko / Position ]:[Stanowisko / Position ]],0))="n/a","n/a",DH83-INDEX(tab_MinKomp[SUPPLIER MANAGEMENT],MATCH($B83,tab_MinKomp[[Stanowisko / Position ]:[Stanowisko / Position ]],0)))</f>
        <v>n/a</v>
      </c>
      <c r="DI84" s="194" t="str">
        <f>IF(INDEX(tab_MinKomp[OBSŁUGA PORTALI KLIENTA / Kundenportale],MATCH($B83,tab_MinKomp[[Stanowisko / Position ]:[Stanowisko / Position ]],0))="n/a","n/a",DI83-INDEX(tab_MinKomp[OBSŁUGA PORTALI KLIENTA / Kundenportale],MATCH($B83,tab_MinKomp[[Stanowisko / Position ]:[Stanowisko / Position ]],0)))</f>
        <v>n/a</v>
      </c>
      <c r="DJ84" s="194" t="str">
        <f>IF(INDEX(tab_MinKomp[Obsługa systemu BABTECQ / BABTECQ System],MATCH($B83,tab_MinKomp[[Stanowisko / Position ]:[Stanowisko / Position ]],0))="n/a","n/a",DJ83-INDEX(tab_MinKomp[Obsługa systemu BABTECQ / BABTECQ System],MATCH($B83,tab_MinKomp[[Stanowisko / Position ]:[Stanowisko / Position ]],0)))</f>
        <v>n/a</v>
      </c>
      <c r="DK84" s="194" t="str">
        <f>IF(INDEX(tab_MinKomp[Rysunek techniczny / technische Zeichnung],MATCH($B83,tab_MinKomp[[Stanowisko / Position ]:[Stanowisko / Position ]],0))="n/a","n/a",DK83-INDEX(tab_MinKomp[Rysunek techniczny / technische Zeichnung],MATCH($B83,tab_MinKomp[[Stanowisko / Position ]:[Stanowisko / Position ]],0)))</f>
        <v>n/a</v>
      </c>
      <c r="DL84" s="194" t="str">
        <f>IF(INDEX(tab_MinKomp[Kalibracja / Kalibrierung],MATCH($B83,tab_MinKomp[[Stanowisko / Position ]:[Stanowisko / Position ]],0))="n/a","n/a",DL83-INDEX(tab_MinKomp[Kalibracja / Kalibrierung],MATCH($B83,tab_MinKomp[[Stanowisko / Position ]:[Stanowisko / Position ]],0)))</f>
        <v>n/a</v>
      </c>
      <c r="DM84" s="194" t="str">
        <f>IF(INDEX(tab_MinKomp[Rekwalifikacja / Requalifizierung],MATCH($B83,tab_MinKomp[[Stanowisko / Position ]:[Stanowisko / Position ]],0))="n/a","n/a",DM83-INDEX(tab_MinKomp[Rekwalifikacja / Requalifizierung],MATCH($B83,tab_MinKomp[[Stanowisko / Position ]:[Stanowisko / Position ]],0)))</f>
        <v>n/a</v>
      </c>
      <c r="DN84" s="190" t="str">
        <f>IF(INDEX(tab_MinKomp[Testy czystości / Reinheitstests],MATCH($B83,tab_MinKomp[[Stanowisko / Position ]:[Stanowisko / Position ]],0))="n/a","n/a",DN83-INDEX(tab_MinKomp[Testy czystości / Reinheitstests],MATCH($B83,tab_MinKomp[[Stanowisko / Position ]:[Stanowisko / Position ]],0)))</f>
        <v>n/a</v>
      </c>
      <c r="DO84" s="190" t="str">
        <f>IF(INDEX(tab_MinKomp[Testy czystości / Reinheitstests],MATCH($B83,tab_MinKomp[[Stanowisko / Position ]:[Stanowisko / Position ]],0))="n/a","n/a",DO83-INDEX(tab_MinKomp[Testy czystości / Reinheitstests],MATCH($B83,tab_MinKomp[[Stanowisko / Position ]:[Stanowisko / Position ]],0)))</f>
        <v>n/a</v>
      </c>
      <c r="DP84" s="190" t="str">
        <f>IF(INDEX(tab_MinKomp[Testy czystości / Reinheitstests],MATCH($B83,tab_MinKomp[[Stanowisko / Position ]:[Stanowisko / Position ]],0))="n/a","n/a",DP83-INDEX(tab_MinKomp[Testy czystości / Reinheitstests],MATCH($B83,tab_MinKomp[[Stanowisko / Position ]:[Stanowisko / Position ]],0)))</f>
        <v>n/a</v>
      </c>
      <c r="DQ84" s="190" t="str">
        <f>IF(INDEX(tab_MinKomp[Testy czystości / Reinheitstests],MATCH($B83,tab_MinKomp[[Stanowisko / Position ]:[Stanowisko / Position ]],0))="n/a","n/a",DQ83-INDEX(tab_MinKomp[Testy czystości / Reinheitstests],MATCH($B83,tab_MinKomp[[Stanowisko / Position ]:[Stanowisko / Position ]],0)))</f>
        <v>n/a</v>
      </c>
      <c r="DR84" s="190" t="str">
        <f>IF(INDEX(tab_MinKomp[Testy czystości / Reinheitstests],MATCH($B83,tab_MinKomp[[Stanowisko / Position ]:[Stanowisko / Position ]],0))="n/a","n/a",DR83-INDEX(tab_MinKomp[Testy czystości / Reinheitstests],MATCH($B83,tab_MinKomp[[Stanowisko / Position ]:[Stanowisko / Position ]],0)))</f>
        <v>n/a</v>
      </c>
      <c r="DS84" s="190" t="str">
        <f>IF(INDEX(tab_MinKomp[Testy czystości / Reinheitstests],MATCH($B83,tab_MinKomp[[Stanowisko / Position ]:[Stanowisko / Position ]],0))="n/a","n/a",DS83-INDEX(tab_MinKomp[Testy czystości / Reinheitstests],MATCH($B83,tab_MinKomp[[Stanowisko / Position ]:[Stanowisko / Position ]],0)))</f>
        <v>n/a</v>
      </c>
      <c r="DT84" s="194" t="str">
        <f>IF(INDEX(tab_MinKomp[SUPPLIER MANAGEMENT],MATCH($B83,tab_MinKomp[[Stanowisko / Position ]:[Stanowisko / Position ]],0))="n/a","n/a",DT83-INDEX(tab_MinKomp[SUPPLIER MANAGEMENT],MATCH($B83,tab_MinKomp[[Stanowisko / Position ]:[Stanowisko / Position ]],0)))</f>
        <v>n/a</v>
      </c>
      <c r="DU84" s="190" t="str">
        <f>IF(INDEX(tab_MinKomp[Testy czystości / Reinheitstests],MATCH($B83,tab_MinKomp[[Stanowisko / Position ]:[Stanowisko / Position ]],0))="n/a","n/a",DU83-INDEX(tab_MinKomp[Testy czystości / Reinheitstests],MATCH($B83,tab_MinKomp[[Stanowisko / Position ]:[Stanowisko / Position ]],0)))</f>
        <v>n/a</v>
      </c>
      <c r="DV84" s="190" t="str">
        <f>IF(INDEX(tab_MinKomp[Testy czystości / Reinheitstests],MATCH($B83,tab_MinKomp[[Stanowisko / Position ]:[Stanowisko / Position ]],0))="n/a","n/a",DV83-INDEX(tab_MinKomp[Testy czystości / Reinheitstests],MATCH($B83,tab_MinKomp[[Stanowisko / Position ]:[Stanowisko / Position ]],0)))</f>
        <v>n/a</v>
      </c>
      <c r="DW84" s="190" t="str">
        <f>IF(INDEX(tab_MinKomp[Testy czystości / Reinheitstests],MATCH($B83,tab_MinKomp[[Stanowisko / Position ]:[Stanowisko / Position ]],0))="n/a","n/a",DW83-INDEX(tab_MinKomp[Testy czystości / Reinheitstests],MATCH($B83,tab_MinKomp[[Stanowisko / Position ]:[Stanowisko / Position ]],0)))</f>
        <v>n/a</v>
      </c>
      <c r="DX84" s="190" t="str">
        <f>IF(INDEX(tab_MinKomp[Testy czystości / Reinheitstests],MATCH($B83,tab_MinKomp[[Stanowisko / Position ]:[Stanowisko / Position ]],0))="n/a","n/a",DX83-INDEX(tab_MinKomp[Testy czystości / Reinheitstests],MATCH($B83,tab_MinKomp[[Stanowisko / Position ]:[Stanowisko / Position ]],0)))</f>
        <v>n/a</v>
      </c>
      <c r="DY84" s="190" t="str">
        <f>IF(INDEX(tab_MinKomp[Testy czystości / Reinheitstests],MATCH($B83,tab_MinKomp[[Stanowisko / Position ]:[Stanowisko / Position ]],0))="n/a","n/a",DY83-INDEX(tab_MinKomp[Testy czystości / Reinheitstests],MATCH($B83,tab_MinKomp[[Stanowisko / Position ]:[Stanowisko / Position ]],0)))</f>
        <v>n/a</v>
      </c>
      <c r="DZ84" s="190" t="str">
        <f>IF(INDEX(tab_MinKomp[Testy czystości / Reinheitstests],MATCH($B83,tab_MinKomp[[Stanowisko / Position ]:[Stanowisko / Position ]],0))="n/a","n/a",DZ83-INDEX(tab_MinKomp[Testy czystości / Reinheitstests],MATCH($B83,tab_MinKomp[[Stanowisko / Position ]:[Stanowisko / Position ]],0)))</f>
        <v>n/a</v>
      </c>
      <c r="EA84" s="190" t="str">
        <f>IF(INDEX(tab_MinKomp[Testy czystości / Reinheitstests],MATCH($B83,tab_MinKomp[[Stanowisko / Position ]:[Stanowisko / Position ]],0))="n/a","n/a",EA83-INDEX(tab_MinKomp[Testy czystości / Reinheitstests],MATCH($B83,tab_MinKomp[[Stanowisko / Position ]:[Stanowisko / Position ]],0)))</f>
        <v>n/a</v>
      </c>
      <c r="EB84" s="190" t="str">
        <f>IF(INDEX(tab_MinKomp[Testy czystości / Reinheitstests],MATCH($B83,tab_MinKomp[[Stanowisko / Position ]:[Stanowisko / Position ]],0))="n/a","n/a",EB83-INDEX(tab_MinKomp[Testy czystości / Reinheitstests],MATCH($B83,tab_MinKomp[[Stanowisko / Position ]:[Stanowisko / Position ]],0)))</f>
        <v>n/a</v>
      </c>
      <c r="EC84" s="190" t="str">
        <f>IF(INDEX(tab_MinKomp[Testy czystości / Reinheitstests],MATCH($B83,tab_MinKomp[[Stanowisko / Position ]:[Stanowisko / Position ]],0))="n/a","n/a",EC83-INDEX(tab_MinKomp[Testy czystości / Reinheitstests],MATCH($B83,tab_MinKomp[[Stanowisko / Position ]:[Stanowisko / Position ]],0)))</f>
        <v>n/a</v>
      </c>
      <c r="ED84" s="190" t="str">
        <f>IF(INDEX(tab_MinKomp[Testy czystości / Reinheitstests],MATCH($B83,tab_MinKomp[[Stanowisko / Position ]:[Stanowisko / Position ]],0))="n/a","n/a",ED83-INDEX(tab_MinKomp[Testy czystości / Reinheitstests],MATCH($B83,tab_MinKomp[[Stanowisko / Position ]:[Stanowisko / Position ]],0)))</f>
        <v>n/a</v>
      </c>
      <c r="EE84" s="190" t="str">
        <f>IF(INDEX(tab_MinKomp[Testy czystości / Reinheitstests],MATCH($B83,tab_MinKomp[[Stanowisko / Position ]:[Stanowisko / Position ]],0))="n/a","n/a",EE83-INDEX(tab_MinKomp[Testy czystości / Reinheitstests],MATCH($B83,tab_MinKomp[[Stanowisko / Position ]:[Stanowisko / Position ]],0)))</f>
        <v>n/a</v>
      </c>
      <c r="EF84" s="190" t="str">
        <f>IF(INDEX(tab_MinKomp[Testy czystości / Reinheitstests],MATCH($B83,tab_MinKomp[[Stanowisko / Position ]:[Stanowisko / Position ]],0))="n/a","n/a",EF83-INDEX(tab_MinKomp[Testy czystości / Reinheitstests],MATCH($B83,tab_MinKomp[[Stanowisko / Position ]:[Stanowisko / Position ]],0)))</f>
        <v>n/a</v>
      </c>
      <c r="EG84" s="190" t="str">
        <f>IF(INDEX(tab_MinKomp[Testy czystości / Reinheitstests],MATCH($B83,tab_MinKomp[[Stanowisko / Position ]:[Stanowisko / Position ]],0))="n/a","n/a",EG83-INDEX(tab_MinKomp[Testy czystości / Reinheitstests],MATCH($B83,tab_MinKomp[[Stanowisko / Position ]:[Stanowisko / Position ]],0)))</f>
        <v>n/a</v>
      </c>
      <c r="EH84" s="190" t="str">
        <f>IF(INDEX(tab_MinKomp[Testy czystości / Reinheitstests],MATCH($B83,tab_MinKomp[[Stanowisko / Position ]:[Stanowisko / Position ]],0))="n/a","n/a",EH83-INDEX(tab_MinKomp[Testy czystości / Reinheitstests],MATCH($B83,tab_MinKomp[[Stanowisko / Position ]:[Stanowisko / Position ]],0)))</f>
        <v>n/a</v>
      </c>
      <c r="EI84" s="190" t="str">
        <f>IF(INDEX(tab_MinKomp[Testy czystości / Reinheitstests],MATCH($B83,tab_MinKomp[[Stanowisko / Position ]:[Stanowisko / Position ]],0))="n/a","n/a",EI83-INDEX(tab_MinKomp[Testy czystości / Reinheitstests],MATCH($B83,tab_MinKomp[[Stanowisko / Position ]:[Stanowisko / Position ]],0)))</f>
        <v>n/a</v>
      </c>
      <c r="EJ84" s="190" t="str">
        <f>IF(INDEX(tab_MinKomp[Testy czystości / Reinheitstests],MATCH($B83,tab_MinKomp[[Stanowisko / Position ]:[Stanowisko / Position ]],0))="n/a","n/a",EJ83-INDEX(tab_MinKomp[Testy czystości / Reinheitstests],MATCH($B83,tab_MinKomp[[Stanowisko / Position ]:[Stanowisko / Position ]],0)))</f>
        <v>n/a</v>
      </c>
      <c r="EK84" s="190" t="str">
        <f>IF(INDEX(tab_MinKomp[Testy czystości / Reinheitstests],MATCH($B83,tab_MinKomp[[Stanowisko / Position ]:[Stanowisko / Position ]],0))="n/a","n/a",EK83-INDEX(tab_MinKomp[Testy czystości / Reinheitstests],MATCH($B83,tab_MinKomp[[Stanowisko / Position ]:[Stanowisko / Position ]],0)))</f>
        <v>n/a</v>
      </c>
      <c r="EL84" s="190" t="str">
        <f>IF(INDEX(tab_MinKomp[Testy czystości / Reinheitstests],MATCH($B83,tab_MinKomp[[Stanowisko / Position ]:[Stanowisko / Position ]],0))="n/a","n/a",EL83-INDEX(tab_MinKomp[Testy czystości / Reinheitstests],MATCH($B83,tab_MinKomp[[Stanowisko / Position ]:[Stanowisko / Position ]],0)))</f>
        <v>n/a</v>
      </c>
      <c r="EM84" s="190" t="str">
        <f>IF(INDEX(tab_MinKomp[Testy czystości / Reinheitstests],MATCH($B83,tab_MinKomp[[Stanowisko / Position ]:[Stanowisko / Position ]],0))="n/a","n/a",EM83-INDEX(tab_MinKomp[Testy czystości / Reinheitstests],MATCH($B83,tab_MinKomp[[Stanowisko / Position ]:[Stanowisko / Position ]],0)))</f>
        <v>n/a</v>
      </c>
      <c r="EN84" s="190" t="str">
        <f>IF(INDEX(tab_MinKomp[Testy czystości / Reinheitstests],MATCH($B83,tab_MinKomp[[Stanowisko / Position ]:[Stanowisko / Position ]],0))="n/a","n/a",EN83-INDEX(tab_MinKomp[Testy czystości / Reinheitstests],MATCH($B83,tab_MinKomp[[Stanowisko / Position ]:[Stanowisko / Position ]],0)))</f>
        <v>n/a</v>
      </c>
      <c r="EO84" s="194" t="str">
        <f>IF(INDEX(tab_MinKomp[Konserwacja Rep],MATCH($B83,tab_MinKomp[[Stanowisko / Position ]:[Stanowisko / Position ]],0))="n/a","n/a",EO83-INDEX(tab_MinKomp[Konserwacja Rep],MATCH($B83,tab_MinKomp[[Stanowisko / Position ]:[Stanowisko / Position ]],0)))</f>
        <v>n/a</v>
      </c>
      <c r="EP84" s="194" t="str">
        <f>IF(INDEX(tab_MinKomp[[Konserwacja Engel ]],MATCH($B83,tab_MinKomp[[Stanowisko / Position ]:[Stanowisko / Position ]],0))="n/a","n/a",EP83-INDEX(tab_MinKomp[[Konserwacja Engel ]],MATCH($B83,tab_MinKomp[[Stanowisko / Position ]:[Stanowisko / Position ]],0)))</f>
        <v>n/a</v>
      </c>
      <c r="EQ84" s="194" t="str">
        <f>IF(INDEX(tab_MinKomp[Konserwacja B 50],MATCH($B83,tab_MinKomp[[Stanowisko / Position ]:[Stanowisko / Position ]],0))="n/a","n/a",EQ83-INDEX(tab_MinKomp[Konserwacja B 50],MATCH($B83,tab_MinKomp[[Stanowisko / Position ]:[Stanowisko / Position ]],0)))</f>
        <v>n/a</v>
      </c>
      <c r="ER84" s="194" t="str">
        <f>IF(INDEX(tab_MinKomp[[Konserwacja EOL ]],MATCH($B83,tab_MinKomp[[Stanowisko / Position ]:[Stanowisko / Position ]],0))="n/a","n/a",ER83-INDEX(tab_MinKomp[[Konserwacja EOL ]],MATCH($B83,tab_MinKomp[[Stanowisko / Position ]:[Stanowisko / Position ]],0)))</f>
        <v>n/a</v>
      </c>
      <c r="ES84" s="194" t="str">
        <f>IF(INDEX(tab_MinKomp[Konserwacja Branson],MATCH($B83,tab_MinKomp[[Stanowisko / Position ]:[Stanowisko / Position ]],0))="n/a","n/a",ES83-INDEX(tab_MinKomp[Konserwacja Branson],MATCH($B83,tab_MinKomp[[Stanowisko / Position ]:[Stanowisko / Position ]],0)))</f>
        <v>n/a</v>
      </c>
      <c r="ET84" s="194" t="str">
        <f>IF(INDEX(tab_MinKomp[Konserwacja coolery],MATCH($B83,tab_MinKomp[[Stanowisko / Position ]:[Stanowisko / Position ]],0))="n/a","n/a",ET83-INDEX(tab_MinKomp[Konserwacja coolery],MATCH($B83,tab_MinKomp[[Stanowisko / Position ]:[Stanowisko / Position ]],0)))</f>
        <v>n/a</v>
      </c>
      <c r="EU84" s="194" t="str">
        <f>IF(INDEX(tab_MinKomp[Konserwacja piecy],MATCH($B83,tab_MinKomp[[Stanowisko / Position ]:[Stanowisko / Position ]],0))="n/a","n/a",EU83-INDEX(tab_MinKomp[Konserwacja piecy],MATCH($B83,tab_MinKomp[[Stanowisko / Position ]:[Stanowisko / Position ]],0)))</f>
        <v>n/a</v>
      </c>
      <c r="EV84" s="194" t="str">
        <f>IF(INDEX(tab_MinKomp[Rysunek techniczny- czytanie],MATCH($B83,tab_MinKomp[[Stanowisko / Position ]:[Stanowisko / Position ]],0))="n/a","n/a",EV83-INDEX(tab_MinKomp[Rysunek techniczny- czytanie],MATCH($B83,tab_MinKomp[[Stanowisko / Position ]:[Stanowisko / Position ]],0)))</f>
        <v>n/a</v>
      </c>
      <c r="EW84" s="194" t="str">
        <f>IF(INDEX(tab_MinKomp[Elektryka],MATCH($B83,tab_MinKomp[[Stanowisko / Position ]:[Stanowisko / Position ]],0))="n/a","n/a",EW83-INDEX(tab_MinKomp[Elektryka],MATCH($B83,tab_MinKomp[[Stanowisko / Position ]:[Stanowisko / Position ]],0)))</f>
        <v>n/a</v>
      </c>
      <c r="EX84" s="194" t="str">
        <f>IF(INDEX(tab_MinKomp[Pneumatyka],MATCH($B83,tab_MinKomp[[Stanowisko / Position ]:[Stanowisko / Position ]],0))="n/a","n/a",EX83-INDEX(tab_MinKomp[Pneumatyka],MATCH($B83,tab_MinKomp[[Stanowisko / Position ]:[Stanowisko / Position ]],0)))</f>
        <v>n/a</v>
      </c>
      <c r="EY84" s="194" t="str">
        <f>IF(INDEX(tab_MinKomp[[Hydraulika ]],MATCH($B83,tab_MinKomp[[Stanowisko / Position ]:[Stanowisko / Position ]],0))="n/a","n/a",EY83-INDEX(tab_MinKomp[[Hydraulika ]],MATCH($B83,tab_MinKomp[[Stanowisko / Position ]:[Stanowisko / Position ]],0)))</f>
        <v>n/a</v>
      </c>
      <c r="EZ84" s="194" t="str">
        <f>IF(INDEX(tab_MinKomp[Podciśnienie],MATCH($B83,tab_MinKomp[[Stanowisko / Position ]:[Stanowisko / Position ]],0))="n/a","n/a",EZ83-INDEX(tab_MinKomp[Podciśnienie],MATCH($B83,tab_MinKomp[[Stanowisko / Position ]:[Stanowisko / Position ]],0)))</f>
        <v>n/a</v>
      </c>
      <c r="FA84" s="194" t="str">
        <f>IF(INDEX(tab_MinKomp[Usuwanie awarii],MATCH($B83,tab_MinKomp[[Stanowisko / Position ]:[Stanowisko / Position ]],0))="n/a","n/a",FA83-INDEX(tab_MinKomp[Usuwanie awarii],MATCH($B83,tab_MinKomp[[Stanowisko / Position ]:[Stanowisko / Position ]],0)))</f>
        <v>n/a</v>
      </c>
      <c r="FB84" s="194" t="str">
        <f>IF(INDEX(tab_MinKomp[Obsługa robotów],MATCH($B83,tab_MinKomp[[Stanowisko / Position ]:[Stanowisko / Position ]],0))="n/a","n/a",FB83-INDEX(tab_MinKomp[Obsługa robotów],MATCH($B83,tab_MinKomp[[Stanowisko / Position ]:[Stanowisko / Position ]],0)))</f>
        <v>n/a</v>
      </c>
      <c r="FC84" s="194" t="str">
        <f>IF(INDEX(tab_MinKomp[Obsługa sterowania maszyny],MATCH($B83,tab_MinKomp[[Stanowisko / Position ]:[Stanowisko / Position ]],0))="n/a","n/a",FC83-INDEX(tab_MinKomp[Obsługa sterowania maszyny],MATCH($B83,tab_MinKomp[[Stanowisko / Position ]:[Stanowisko / Position ]],0)))</f>
        <v>n/a</v>
      </c>
      <c r="FD84" s="194" t="str">
        <f>IF(INDEX(tab_MinKomp[Usuwanie przyczyn żródłowych],MATCH($B83,tab_MinKomp[[Stanowisko / Position ]:[Stanowisko / Position ]],0))="n/a","n/a",FD83-INDEX(tab_MinKomp[Usuwanie przyczyn żródłowych],MATCH($B83,tab_MinKomp[[Stanowisko / Position ]:[Stanowisko / Position ]],0)))</f>
        <v>n/a</v>
      </c>
      <c r="FE84" s="194" t="str">
        <f>IF(INDEX(tab_MinKomp[Cmms stosowanie],MATCH($B83,tab_MinKomp[[Stanowisko / Position ]:[Stanowisko / Position ]],0))="n/a","n/a",FE83-INDEX(tab_MinKomp[Cmms stosowanie],MATCH($B83,tab_MinKomp[[Stanowisko / Position ]:[Stanowisko / Position ]],0)))</f>
        <v>n/a</v>
      </c>
      <c r="FF84" s="190" t="str">
        <f>IF(INDEX(tab_MinKomp[Testy czystości / Reinheitstests],MATCH($B83,tab_MinKomp[[Stanowisko / Position ]:[Stanowisko / Position ]],0))="n/a","n/a",FF83-INDEX(tab_MinKomp[Testy czystości / Reinheitstests],MATCH($B83,tab_MinKomp[[Stanowisko / Position ]:[Stanowisko / Position ]],0)))</f>
        <v>n/a</v>
      </c>
      <c r="FG84" s="194" t="str">
        <f>IF(INDEX(tab_MinKomp[Czyszczenie form plastikowych],MATCH($B83,tab_MinKomp[[Stanowisko / Position ]:[Stanowisko / Position ]],0))="n/a","n/a",FG83-INDEX(tab_MinKomp[Czyszczenie form plastikowych],MATCH($B83,tab_MinKomp[[Stanowisko / Position ]:[Stanowisko / Position ]],0)))</f>
        <v>n/a</v>
      </c>
      <c r="FH84" s="194" t="str">
        <f>IF(INDEX(tab_MinKomp[Wymiana form plastik],MATCH($B83,tab_MinKomp[[Stanowisko / Position ]:[Stanowisko / Position ]],0))="n/a","n/a",FH83-INDEX(tab_MinKomp[Wymiana form plastik],MATCH($B83,tab_MinKomp[[Stanowisko / Position ]:[Stanowisko / Position ]],0)))</f>
        <v>n/a</v>
      </c>
      <c r="FI84" s="194" t="str">
        <f>IF(INDEX(tab_MinKomp[Wymiana form guma],MATCH($B83,tab_MinKomp[[Stanowisko / Position ]:[Stanowisko / Position ]],0))="n/a","n/a",FI83-INDEX(tab_MinKomp[Wymiana form guma],MATCH($B83,tab_MinKomp[[Stanowisko / Position ]:[Stanowisko / Position ]],0)))</f>
        <v>n/a</v>
      </c>
      <c r="FJ84" s="194" t="str">
        <f>IF(INDEX(tab_MinKomp[Konserwacja KK],MATCH($B83,tab_MinKomp[[Stanowisko / Position ]:[Stanowisko / Position ]],0))="n/a","n/a",FJ83-INDEX(tab_MinKomp[Konserwacja KK],MATCH($B83,tab_MinKomp[[Stanowisko / Position ]:[Stanowisko / Position ]],0)))</f>
        <v>n/a</v>
      </c>
      <c r="FK84" s="194" t="str">
        <f>IF(INDEX(tab_MinKomp[Konserwacja form guma],MATCH($B83,tab_MinKomp[[Stanowisko / Position ]:[Stanowisko / Position ]],0))="n/a","n/a",FK83-INDEX(tab_MinKomp[Konserwacja form guma],MATCH($B83,tab_MinKomp[[Stanowisko / Position ]:[Stanowisko / Position ]],0)))</f>
        <v>n/a</v>
      </c>
      <c r="FL84" s="194" t="str">
        <f>IF(INDEX(tab_MinKomp[Konserwacja form plastiki],MATCH($B83,tab_MinKomp[[Stanowisko / Position ]:[Stanowisko / Position ]],0))="n/a","n/a",FL83-INDEX(tab_MinKomp[Konserwacja form plastiki],MATCH($B83,tab_MinKomp[[Stanowisko / Position ]:[Stanowisko / Position ]],0)))</f>
        <v>n/a</v>
      </c>
      <c r="FM84" s="194" t="str">
        <f>IF(INDEX(tab_MinKomp[Konserwacja Gorącego Kanału],MATCH($B83,tab_MinKomp[[Stanowisko / Position ]:[Stanowisko / Position ]],0))="n/a","n/a",FM83-INDEX(tab_MinKomp[Konserwacja Gorącego Kanału],MATCH($B83,tab_MinKomp[[Stanowisko / Position ]:[Stanowisko / Position ]],0)))</f>
        <v>n/a</v>
      </c>
      <c r="FN84" s="194">
        <f>IF(INDEX(tab_MinKomp[LEAN MANAGEMENT],MATCH($B83,tab_MinKomp[[Stanowisko / Position ]:[Stanowisko / Position ]],0))="n/a","n/a",FN83-INDEX(tab_MinKomp[LEAN MANAGEMENT],MATCH($B83,tab_MinKomp[[Stanowisko / Position ]:[Stanowisko / Position ]],0)))</f>
        <v>0</v>
      </c>
      <c r="FO84" s="194">
        <f>IF(INDEX(tab_MinKomp[LEAN MANAGEMENT],MATCH($B83,tab_MinKomp[[Stanowisko / Position ]:[Stanowisko / Position ]],0))="n/a","n/a",FO83-INDEX(tab_MinKomp[LEAN MANAGEMENT],MATCH($B83,tab_MinKomp[[Stanowisko / Position ]:[Stanowisko / Position ]],0)))</f>
        <v>0</v>
      </c>
      <c r="FP84" s="194">
        <f>IF(INDEX(tab_MinKomp[LEAN MANAGEMENT],MATCH($B83,tab_MinKomp[[Stanowisko / Position ]:[Stanowisko / Position ]],0))="n/a","n/a",FP83-INDEX(tab_MinKomp[LEAN MANAGEMENT],MATCH($B83,tab_MinKomp[[Stanowisko / Position ]:[Stanowisko / Position ]],0)))</f>
        <v>0</v>
      </c>
      <c r="FQ84" s="196" t="str">
        <f>IF(INDEX(tab_MinKomp[Język angielski / Englisch],MATCH($B83,tab_MinKomp[[Stanowisko / Position ]:[Stanowisko / Position ]],0))="n/a","n/a",FQ83-INDEX(tab_MinKomp[Język angielski / Englisch],MATCH($B83,tab_MinKomp[[Stanowisko / Position ]:[Stanowisko / Position ]],0)))</f>
        <v>n/a</v>
      </c>
      <c r="FR84" s="196" t="str">
        <f>IF(INDEX(tab_MinKomp[Język niemiecki / Deutsch],MATCH($B83,tab_MinKomp[[Stanowisko / Position ]:[Stanowisko / Position ]],0))="n/a","n/a",FR83-INDEX(tab_MinKomp[Język niemiecki / Deutsch],MATCH($B83,tab_MinKomp[[Stanowisko / Position ]:[Stanowisko / Position ]],0)))</f>
        <v>n/a</v>
      </c>
      <c r="FS84" s="194">
        <f>IF(INDEX(tab_MinKomp[Zarządzanie dokumentacją procesową / Process dokumentation management],MATCH($B83,tab_MinKomp[[Stanowisko / Position ]:[Stanowisko / Position ]],0))="n/a","n/a",FS83-INDEX(tab_MinKomp[Zarządzanie dokumentacją procesową / Process dokumentation management],MATCH($B83,tab_MinKomp[[Stanowisko / Position ]:[Stanowisko / Position ]],0)))</f>
        <v>0</v>
      </c>
      <c r="FT84" s="194">
        <f>IF(INDEX(tab_MinKomp[Znajomość procesów z obszaru / Kenntiss der prozesse in dem Bereich],MATCH($B83,tab_MinKomp[[Stanowisko / Position ]:[Stanowisko / Position ]],0))="n/a","n/a",FT83-INDEX(tab_MinKomp[Znajomość procesów z obszaru / Kenntiss der prozesse in dem Bereich],MATCH($B83,tab_MinKomp[[Stanowisko / Position ]:[Stanowisko / Position ]],0)))</f>
        <v>-1</v>
      </c>
      <c r="FU84" s="194">
        <f>IF(INDEX(tab_MinKomp[optymalizacja procesów / Prozessoptymalisierung],MATCH($B83,tab_MinKomp[[Stanowisko / Position ]:[Stanowisko / Position ]],0))="n/a","n/a",FU83-INDEX(tab_MinKomp[optymalizacja procesów / Prozessoptymalisierung],MATCH($B83,tab_MinKomp[[Stanowisko / Position ]:[Stanowisko / Position ]],0)))</f>
        <v>0</v>
      </c>
      <c r="FV84" s="194">
        <f>IF(INDEX(tab_MinKomp[Umiejętności szkoleniowe / Trainingsfähigkeiten],MATCH($B83,tab_MinKomp[[Stanowisko / Position ]:[Stanowisko / Position ]],0))="n/a","n/a",FV83-INDEX(tab_MinKomp[Umiejętności szkoleniowe / Trainingsfähigkeiten],MATCH($B83,tab_MinKomp[[Stanowisko / Position ]:[Stanowisko / Position ]],0)))</f>
        <v>1</v>
      </c>
      <c r="FW84" s="194">
        <f>IF(INDEX(tab_MinKomp[Analityczne myślenie, podejście / Analitysches Denken, Einstellung],MATCH($B83,tab_MinKomp[[Stanowisko / Position ]:[Stanowisko / Position ]],0))="n/a","n/a",FW83-INDEX(tab_MinKomp[Analityczne myślenie, podejście / Analitysches Denken, Einstellung],MATCH($B83,tab_MinKomp[[Stanowisko / Position ]:[Stanowisko / Position ]],0)))</f>
        <v>0</v>
      </c>
      <c r="FX84" s="194">
        <f>IF(INDEX(tab_MinKomp[Dokładność, precyzja w dzialaniu / Genauigkeit, Präzision in die Arbeit],MATCH($B83,tab_MinKomp[[Stanowisko / Position ]:[Stanowisko / Position ]],0))="n/a","n/a",FX83-INDEX(tab_MinKomp[Dokładność, precyzja w dzialaniu / Genauigkeit, Präzision in die Arbeit],MATCH($B83,tab_MinKomp[[Stanowisko / Position ]:[Stanowisko / Position ]],0)))</f>
        <v>0</v>
      </c>
      <c r="FY84" s="194">
        <f>IF(INDEX(tab_MinKomp[Dyspozycyjność / Verfügbarkeit],MATCH($B83,tab_MinKomp[[Stanowisko / Position ]:[Stanowisko / Position ]],0))="n/a","n/a",FY83-INDEX(tab_MinKomp[Dyspozycyjność / Verfügbarkeit],MATCH($B83,tab_MinKomp[[Stanowisko / Position ]:[Stanowisko / Position ]],0)))</f>
        <v>0</v>
      </c>
      <c r="FZ84" s="194">
        <f>IF(INDEX(tab_MinKomp[Zaangażowanie / 
Engagement],MATCH($B83,tab_MinKomp[[Stanowisko / Position ]:[Stanowisko / Position ]],0))="n/a","n/a",FZ83-INDEX(tab_MinKomp[Zaangażowanie / 
Engagement],MATCH($B83,tab_MinKomp[[Stanowisko / Position ]:[Stanowisko / Position ]],0)))</f>
        <v>0</v>
      </c>
      <c r="GA84" s="194" t="str">
        <f>IF(INDEX(tab_MinKomp[Konserwacja form guma],MATCH($B83,tab_MinKomp[[Stanowisko / Position ]:[Stanowisko / Position ]],0))="n/a","n/a",GA83-INDEX(tab_MinKomp[Konserwacja form guma],MATCH($B83,tab_MinKomp[[Stanowisko / Position ]:[Stanowisko / Position ]],0)))</f>
        <v>n/a</v>
      </c>
      <c r="GB84" s="194" t="str">
        <f>IF(INDEX(tab_MinKomp[Konserwacja form plastiki],MATCH($B83,tab_MinKomp[[Stanowisko / Position ]:[Stanowisko / Position ]],0))="n/a","n/a",GB83-INDEX(tab_MinKomp[Konserwacja form plastiki],MATCH($B83,tab_MinKomp[[Stanowisko / Position ]:[Stanowisko / Position ]],0)))</f>
        <v>n/a</v>
      </c>
      <c r="GC84" s="194">
        <f>IF(INDEX(tab_MinKomp[Elastyczność w działaniu],MATCH($B83,tab_MinKomp[[Stanowisko / Position ]:[Stanowisko / Position ]],0))="n/a","n/a",GC83-INDEX(tab_MinKomp[Elastyczność w działaniu],MATCH($B83,tab_MinKomp[[Stanowisko / Position ]:[Stanowisko / Position ]],0)))</f>
        <v>0</v>
      </c>
      <c r="GD84" s="194">
        <f>IF(INDEX(tab_MinKomp[Komunikatywność],MATCH($B83,tab_MinKomp[[Stanowisko / Position ]:[Stanowisko / Position ]],0))="n/a","n/a",GD83-INDEX(tab_MinKomp[Komunikatywność],MATCH($B83,tab_MinKomp[[Stanowisko / Position ]:[Stanowisko / Position ]],0)))</f>
        <v>1</v>
      </c>
      <c r="GE84" s="193" t="str">
        <f>IF(INDEX(tab_MinKomp[Motywowanie i budowanie zaangażowania zespołu],MATCH($B83,tab_MinKomp[[Stanowisko / Position ]:[Stanowisko / Position ]],0))="n/a","n/a",GE83-INDEX(tab_MinKomp[Motywowanie i budowanie zaangażowania zespołu],MATCH($B83,tab_MinKomp[[Stanowisko / Position ]:[Stanowisko / Position ]],0)))</f>
        <v>n/a</v>
      </c>
      <c r="GF84" s="186" t="s">
        <v>248</v>
      </c>
      <c r="GG84" s="186" t="s">
        <v>248</v>
      </c>
      <c r="GH84" s="186" t="s">
        <v>248</v>
      </c>
      <c r="GI84" s="186" t="s">
        <v>248</v>
      </c>
      <c r="GJ84" s="186" t="s">
        <v>248</v>
      </c>
      <c r="GK84" s="186" t="s">
        <v>248</v>
      </c>
      <c r="GL84" s="186" t="s">
        <v>248</v>
      </c>
      <c r="GM84" s="186" t="s">
        <v>248</v>
      </c>
      <c r="GN84" s="186" t="s">
        <v>248</v>
      </c>
      <c r="GO84" s="186" t="s">
        <v>248</v>
      </c>
      <c r="GP84" s="186" t="s">
        <v>248</v>
      </c>
      <c r="GQ84" s="186" t="s">
        <v>248</v>
      </c>
      <c r="GR84" s="186" t="s">
        <v>248</v>
      </c>
      <c r="GS84" s="186" t="s">
        <v>248</v>
      </c>
      <c r="GT84" s="186" t="s">
        <v>248</v>
      </c>
      <c r="GU84" s="186" t="s">
        <v>248</v>
      </c>
      <c r="GV84" s="186" t="s">
        <v>248</v>
      </c>
      <c r="GW84" s="186" t="s">
        <v>248</v>
      </c>
      <c r="GX84" s="186" t="s">
        <v>248</v>
      </c>
      <c r="GY84" s="186" t="s">
        <v>248</v>
      </c>
      <c r="GZ84" s="261" t="s">
        <v>248</v>
      </c>
      <c r="HA84" s="261" t="s">
        <v>248</v>
      </c>
      <c r="HB84" s="191">
        <f>SUM(G84:GE84)/(HB83-(SUM(G84:GE84)))</f>
        <v>7.1428571428571425E-2</v>
      </c>
    </row>
    <row r="85" spans="1:211" ht="24.9" customHeight="1" x14ac:dyDescent="0.3">
      <c r="A85" s="105" t="s">
        <v>321</v>
      </c>
      <c r="B85" s="105" t="s">
        <v>315</v>
      </c>
      <c r="C85" s="105" t="s">
        <v>383</v>
      </c>
      <c r="D85" s="105">
        <v>2119</v>
      </c>
      <c r="E85" s="394" t="s">
        <v>423</v>
      </c>
      <c r="F85" s="185" t="s">
        <v>374</v>
      </c>
      <c r="G85" s="186">
        <v>2</v>
      </c>
      <c r="H85" s="186">
        <v>1</v>
      </c>
      <c r="I85" s="186">
        <v>2</v>
      </c>
      <c r="J85" s="186">
        <v>1</v>
      </c>
      <c r="K85" s="186">
        <v>1</v>
      </c>
      <c r="L85" s="186" t="s">
        <v>248</v>
      </c>
      <c r="M85" s="186" t="s">
        <v>248</v>
      </c>
      <c r="N85" s="186" t="s">
        <v>248</v>
      </c>
      <c r="O85" s="186">
        <v>1</v>
      </c>
      <c r="P85" s="186">
        <v>1</v>
      </c>
      <c r="Q85" s="186" t="s">
        <v>248</v>
      </c>
      <c r="R85" s="186" t="s">
        <v>248</v>
      </c>
      <c r="S85" s="186" t="s">
        <v>248</v>
      </c>
      <c r="T85" s="186" t="s">
        <v>248</v>
      </c>
      <c r="U85" s="186" t="s">
        <v>248</v>
      </c>
      <c r="V85" s="186" t="s">
        <v>248</v>
      </c>
      <c r="W85" s="186" t="s">
        <v>248</v>
      </c>
      <c r="X85" s="186" t="s">
        <v>248</v>
      </c>
      <c r="Y85" s="186" t="s">
        <v>248</v>
      </c>
      <c r="Z85" s="186" t="s">
        <v>248</v>
      </c>
      <c r="AA85" s="186" t="s">
        <v>248</v>
      </c>
      <c r="AB85" s="186" t="s">
        <v>248</v>
      </c>
      <c r="AC85" s="186" t="s">
        <v>248</v>
      </c>
      <c r="AD85" s="186" t="s">
        <v>248</v>
      </c>
      <c r="AE85" s="186" t="s">
        <v>248</v>
      </c>
      <c r="AF85" s="186" t="s">
        <v>248</v>
      </c>
      <c r="AG85" s="186" t="s">
        <v>248</v>
      </c>
      <c r="AH85" s="186" t="s">
        <v>248</v>
      </c>
      <c r="AI85" s="186" t="s">
        <v>248</v>
      </c>
      <c r="AJ85" s="186" t="s">
        <v>248</v>
      </c>
      <c r="AK85" s="186" t="s">
        <v>248</v>
      </c>
      <c r="AL85" s="186">
        <v>1</v>
      </c>
      <c r="AM85" s="186" t="s">
        <v>248</v>
      </c>
      <c r="AN85" s="186" t="s">
        <v>248</v>
      </c>
      <c r="AO85" s="186">
        <v>1</v>
      </c>
      <c r="AP85" s="186" t="s">
        <v>248</v>
      </c>
      <c r="AQ85" s="186">
        <v>1</v>
      </c>
      <c r="AR85" s="186" t="s">
        <v>248</v>
      </c>
      <c r="AS85" s="186" t="s">
        <v>248</v>
      </c>
      <c r="AT85" s="186" t="s">
        <v>248</v>
      </c>
      <c r="AU85" s="186" t="s">
        <v>248</v>
      </c>
      <c r="AV85" s="186">
        <v>2</v>
      </c>
      <c r="AW85" s="186">
        <v>1</v>
      </c>
      <c r="AX85" s="186" t="s">
        <v>248</v>
      </c>
      <c r="AY85" s="186" t="s">
        <v>248</v>
      </c>
      <c r="AZ85" s="186" t="s">
        <v>248</v>
      </c>
      <c r="BA85" s="186" t="s">
        <v>248</v>
      </c>
      <c r="BB85" s="186" t="s">
        <v>248</v>
      </c>
      <c r="BC85" s="186" t="s">
        <v>248</v>
      </c>
      <c r="BD85" s="186" t="s">
        <v>248</v>
      </c>
      <c r="BE85" s="186" t="s">
        <v>248</v>
      </c>
      <c r="BF85" s="186" t="s">
        <v>248</v>
      </c>
      <c r="BG85" s="186" t="s">
        <v>248</v>
      </c>
      <c r="BH85" s="186" t="s">
        <v>248</v>
      </c>
      <c r="BI85" s="186" t="s">
        <v>248</v>
      </c>
      <c r="BJ85" s="186" t="s">
        <v>248</v>
      </c>
      <c r="BK85" s="186" t="s">
        <v>248</v>
      </c>
      <c r="BL85" s="186" t="s">
        <v>248</v>
      </c>
      <c r="BM85" s="186" t="s">
        <v>248</v>
      </c>
      <c r="BN85" s="186" t="s">
        <v>248</v>
      </c>
      <c r="BO85" s="186" t="s">
        <v>248</v>
      </c>
      <c r="BP85" s="186" t="s">
        <v>248</v>
      </c>
      <c r="BQ85" s="186" t="s">
        <v>248</v>
      </c>
      <c r="BR85" s="186" t="s">
        <v>248</v>
      </c>
      <c r="BS85" s="186">
        <v>2</v>
      </c>
      <c r="BT85" s="186" t="s">
        <v>248</v>
      </c>
      <c r="BU85" s="186">
        <v>2</v>
      </c>
      <c r="BV85" s="186" t="s">
        <v>248</v>
      </c>
      <c r="BW85" s="186">
        <v>2</v>
      </c>
      <c r="BX85" s="186">
        <v>1</v>
      </c>
      <c r="BY85" s="186" t="s">
        <v>248</v>
      </c>
      <c r="BZ85" s="186">
        <v>2</v>
      </c>
      <c r="CA85" s="186" t="s">
        <v>248</v>
      </c>
      <c r="CB85" s="186">
        <v>1</v>
      </c>
      <c r="CC85" s="186" t="s">
        <v>248</v>
      </c>
      <c r="CD85" s="186">
        <v>2</v>
      </c>
      <c r="CE85" s="186"/>
      <c r="CF85" s="186"/>
      <c r="CG85" s="186"/>
      <c r="CH85" s="186" t="s">
        <v>248</v>
      </c>
      <c r="CI85" s="186" t="s">
        <v>248</v>
      </c>
      <c r="CJ85" s="186" t="s">
        <v>248</v>
      </c>
      <c r="CK85" s="186" t="s">
        <v>248</v>
      </c>
      <c r="CL85" s="186" t="s">
        <v>248</v>
      </c>
      <c r="CM85" s="186" t="s">
        <v>248</v>
      </c>
      <c r="CN85" s="186" t="s">
        <v>248</v>
      </c>
      <c r="CO85" s="186" t="s">
        <v>248</v>
      </c>
      <c r="CP85" s="186" t="s">
        <v>248</v>
      </c>
      <c r="CQ85" s="186" t="s">
        <v>248</v>
      </c>
      <c r="CR85" s="186" t="s">
        <v>248</v>
      </c>
      <c r="CS85" s="186" t="s">
        <v>248</v>
      </c>
      <c r="CT85" s="186" t="s">
        <v>248</v>
      </c>
      <c r="CU85" s="186" t="s">
        <v>248</v>
      </c>
      <c r="CV85" s="186" t="s">
        <v>248</v>
      </c>
      <c r="CW85" s="186">
        <v>2</v>
      </c>
      <c r="CX85" s="186" t="s">
        <v>248</v>
      </c>
      <c r="CY85" s="186" t="s">
        <v>248</v>
      </c>
      <c r="CZ85" s="186" t="s">
        <v>248</v>
      </c>
      <c r="DA85" s="186" t="s">
        <v>248</v>
      </c>
      <c r="DB85" s="186" t="s">
        <v>248</v>
      </c>
      <c r="DC85" s="186" t="s">
        <v>248</v>
      </c>
      <c r="DD85" s="186" t="s">
        <v>248</v>
      </c>
      <c r="DE85" s="186" t="s">
        <v>248</v>
      </c>
      <c r="DF85" s="186">
        <v>1</v>
      </c>
      <c r="DG85" s="186" t="s">
        <v>248</v>
      </c>
      <c r="DH85" s="186" t="s">
        <v>248</v>
      </c>
      <c r="DI85" s="186" t="s">
        <v>248</v>
      </c>
      <c r="DJ85" s="186" t="s">
        <v>248</v>
      </c>
      <c r="DK85" s="186" t="s">
        <v>248</v>
      </c>
      <c r="DL85" s="186" t="s">
        <v>248</v>
      </c>
      <c r="DM85" s="186" t="s">
        <v>248</v>
      </c>
      <c r="DN85" s="186" t="s">
        <v>248</v>
      </c>
      <c r="DO85" s="186" t="s">
        <v>248</v>
      </c>
      <c r="DP85" s="186" t="s">
        <v>248</v>
      </c>
      <c r="DQ85" s="186" t="s">
        <v>248</v>
      </c>
      <c r="DR85" s="186" t="s">
        <v>248</v>
      </c>
      <c r="DS85" s="186" t="s">
        <v>248</v>
      </c>
      <c r="DT85" s="186" t="s">
        <v>248</v>
      </c>
      <c r="DU85" s="186" t="s">
        <v>248</v>
      </c>
      <c r="DV85" s="186" t="s">
        <v>248</v>
      </c>
      <c r="DW85" s="186" t="s">
        <v>248</v>
      </c>
      <c r="DX85" s="186" t="s">
        <v>248</v>
      </c>
      <c r="DY85" s="186" t="s">
        <v>248</v>
      </c>
      <c r="DZ85" s="186" t="s">
        <v>248</v>
      </c>
      <c r="EA85" s="186" t="s">
        <v>248</v>
      </c>
      <c r="EB85" s="186" t="s">
        <v>248</v>
      </c>
      <c r="EC85" s="186" t="s">
        <v>248</v>
      </c>
      <c r="ED85" s="186" t="s">
        <v>248</v>
      </c>
      <c r="EE85" s="186" t="s">
        <v>248</v>
      </c>
      <c r="EF85" s="186" t="s">
        <v>248</v>
      </c>
      <c r="EG85" s="186" t="s">
        <v>248</v>
      </c>
      <c r="EH85" s="186" t="s">
        <v>248</v>
      </c>
      <c r="EI85" s="186" t="s">
        <v>248</v>
      </c>
      <c r="EJ85" s="186" t="s">
        <v>248</v>
      </c>
      <c r="EK85" s="186" t="s">
        <v>248</v>
      </c>
      <c r="EL85" s="184" t="s">
        <v>248</v>
      </c>
      <c r="EM85" s="184" t="s">
        <v>248</v>
      </c>
      <c r="EN85" s="184" t="s">
        <v>248</v>
      </c>
      <c r="EO85" s="186" t="s">
        <v>248</v>
      </c>
      <c r="EP85" s="186" t="s">
        <v>248</v>
      </c>
      <c r="EQ85" s="186" t="s">
        <v>248</v>
      </c>
      <c r="ER85" s="186" t="s">
        <v>248</v>
      </c>
      <c r="ES85" s="186" t="s">
        <v>248</v>
      </c>
      <c r="ET85" s="186" t="s">
        <v>248</v>
      </c>
      <c r="EU85" s="186" t="s">
        <v>248</v>
      </c>
      <c r="EV85" s="186" t="s">
        <v>248</v>
      </c>
      <c r="EW85" s="186" t="s">
        <v>248</v>
      </c>
      <c r="EX85" s="186" t="s">
        <v>248</v>
      </c>
      <c r="EY85" s="186" t="s">
        <v>248</v>
      </c>
      <c r="EZ85" s="186" t="s">
        <v>248</v>
      </c>
      <c r="FA85" s="186" t="s">
        <v>248</v>
      </c>
      <c r="FB85" s="186" t="s">
        <v>248</v>
      </c>
      <c r="FC85" s="186" t="s">
        <v>248</v>
      </c>
      <c r="FD85" s="186" t="s">
        <v>248</v>
      </c>
      <c r="FE85" s="186" t="s">
        <v>248</v>
      </c>
      <c r="FF85" s="186" t="s">
        <v>248</v>
      </c>
      <c r="FG85" s="186" t="s">
        <v>248</v>
      </c>
      <c r="FH85" s="186" t="s">
        <v>248</v>
      </c>
      <c r="FI85" s="186" t="s">
        <v>248</v>
      </c>
      <c r="FJ85" s="186" t="s">
        <v>248</v>
      </c>
      <c r="FK85" s="186" t="s">
        <v>248</v>
      </c>
      <c r="FL85" s="186" t="s">
        <v>248</v>
      </c>
      <c r="FM85" s="186" t="s">
        <v>248</v>
      </c>
      <c r="FN85" s="186" t="s">
        <v>248</v>
      </c>
      <c r="FO85" s="186" t="s">
        <v>248</v>
      </c>
      <c r="FP85" s="186" t="s">
        <v>248</v>
      </c>
      <c r="FQ85" s="187" t="s">
        <v>248</v>
      </c>
      <c r="FR85" s="187" t="s">
        <v>248</v>
      </c>
      <c r="FS85" s="186">
        <v>2</v>
      </c>
      <c r="FT85" s="186">
        <v>1</v>
      </c>
      <c r="FU85" s="186">
        <v>1</v>
      </c>
      <c r="FV85" s="186">
        <v>1</v>
      </c>
      <c r="FW85" s="186">
        <v>2</v>
      </c>
      <c r="FX85" s="186">
        <v>2</v>
      </c>
      <c r="FY85" s="186">
        <v>2</v>
      </c>
      <c r="FZ85" s="186">
        <v>2</v>
      </c>
      <c r="GA85" s="186" t="s">
        <v>248</v>
      </c>
      <c r="GB85" s="186" t="s">
        <v>248</v>
      </c>
      <c r="GC85" s="186">
        <v>2</v>
      </c>
      <c r="GD85" s="186">
        <v>1</v>
      </c>
      <c r="GE85" s="186" t="s">
        <v>248</v>
      </c>
      <c r="GF85" s="186" t="s">
        <v>248</v>
      </c>
      <c r="GG85" s="186" t="s">
        <v>248</v>
      </c>
      <c r="GH85" s="186" t="s">
        <v>248</v>
      </c>
      <c r="GI85" s="186" t="s">
        <v>248</v>
      </c>
      <c r="GJ85" s="186" t="s">
        <v>248</v>
      </c>
      <c r="GK85" s="186" t="s">
        <v>248</v>
      </c>
      <c r="GL85" s="186" t="s">
        <v>248</v>
      </c>
      <c r="GM85" s="186" t="s">
        <v>248</v>
      </c>
      <c r="GN85" s="186" t="s">
        <v>248</v>
      </c>
      <c r="GO85" s="186" t="s">
        <v>248</v>
      </c>
      <c r="GP85" s="186" t="s">
        <v>248</v>
      </c>
      <c r="GQ85" s="186" t="s">
        <v>248</v>
      </c>
      <c r="GR85" s="186" t="s">
        <v>248</v>
      </c>
      <c r="GS85" s="186" t="s">
        <v>248</v>
      </c>
      <c r="GT85" s="186" t="s">
        <v>248</v>
      </c>
      <c r="GU85" s="186" t="s">
        <v>248</v>
      </c>
      <c r="GV85" s="186" t="s">
        <v>248</v>
      </c>
      <c r="GW85" s="186" t="s">
        <v>248</v>
      </c>
      <c r="GX85" s="186" t="s">
        <v>248</v>
      </c>
      <c r="GY85" s="186" t="s">
        <v>248</v>
      </c>
      <c r="GZ85" s="261" t="s">
        <v>248</v>
      </c>
      <c r="HA85" s="261" t="s">
        <v>248</v>
      </c>
      <c r="HB85" s="188">
        <f t="shared" ref="HB85" si="7">SUM(G85:GE85)</f>
        <v>46</v>
      </c>
    </row>
    <row r="86" spans="1:211" ht="24.9" customHeight="1" thickBot="1" x14ac:dyDescent="0.35">
      <c r="A86" s="108" t="str">
        <f t="shared" ref="A86:D86" si="8">A85</f>
        <v>Prod.-Q-5</v>
      </c>
      <c r="B86" s="108" t="str">
        <f t="shared" si="8"/>
        <v>Pracownik Produkcji</v>
      </c>
      <c r="C86" s="108" t="str">
        <f t="shared" si="8"/>
        <v>RL</v>
      </c>
      <c r="D86" s="108">
        <f t="shared" si="8"/>
        <v>2119</v>
      </c>
      <c r="E86" s="395"/>
      <c r="F86" s="189" t="s">
        <v>375</v>
      </c>
      <c r="G86" s="192">
        <f>IF(INDEX(tab_MinKomp[Przepisy BHP / BHP Vorschriften],MATCH($B85,tab_MinKomp[[Stanowisko / Position ]:[Stanowisko / Position ]],0))="n/a","n/a",G85-INDEX(tab_MinKomp[Przepisy BHP / BHP Vorschriften],MATCH($B85,tab_MinKomp[[Stanowisko / Position ]:[Stanowisko / Position ]],0)))</f>
        <v>0</v>
      </c>
      <c r="H86" s="193">
        <f>IF(INDEX(tab_MinKomp[Przepisy PPOŻ / Brandschutzbestimmungen],MATCH($B85,tab_MinKomp[[Stanowisko / Position ]:[Stanowisko / Position ]],0))="n/a","n/a",H85-INDEX(tab_MinKomp[Przepisy PPOŻ / Brandschutzbestimmungen],MATCH($B85,tab_MinKomp[[Stanowisko / Position ]:[Stanowisko / Position ]],0)))</f>
        <v>0</v>
      </c>
      <c r="I86" s="193">
        <f>IF(INDEX(tab_MinKomp[Ryzyko zawodowe na stanowiskach pracyv/ Berufliche Risiken an Arbeitsstellen],MATCH($B85,tab_MinKomp[[Stanowisko / Position ]:[Stanowisko / Position ]],0))="n/a","n/a",I85-INDEX(tab_MinKomp[Ryzyko zawodowe na stanowiskach pracyv/ Berufliche Risiken an Arbeitsstellen],MATCH($B85,tab_MinKomp[[Stanowisko / Position ]:[Stanowisko / Position ]],0)))</f>
        <v>0</v>
      </c>
      <c r="J86" s="193">
        <f>IF(INDEX(tab_MinKomp[Gospodarka substancjami niebezpiecznymi / Gefahrstoffmanagement],MATCH($B85,tab_MinKomp[[Stanowisko / Position ]:[Stanowisko / Position ]],0))="n/a","n/a",J85-INDEX(tab_MinKomp[Gospodarka substancjami niebezpiecznymi / Gefahrstoffmanagement],MATCH($B85,tab_MinKomp[[Stanowisko / Position ]:[Stanowisko / Position ]],0)))</f>
        <v>0</v>
      </c>
      <c r="K86" s="193">
        <f>IF(INDEX(tab_MinKomp[Gospodarka odpadami / Abfallwirtschaft],MATCH($B85,tab_MinKomp[[Stanowisko / Position ]:[Stanowisko / Position ]],0))="n/a","n/a",K85-INDEX(tab_MinKomp[Gospodarka odpadami / Abfallwirtschaft],MATCH($B85,tab_MinKomp[[Stanowisko / Position ]:[Stanowisko / Position ]],0)))</f>
        <v>0</v>
      </c>
      <c r="L86" s="194" t="str">
        <f>IF(INDEX(tab_MinKomp[Przepisy kodeksu pracy / Bestimmungen des Arbeitsgesetzes],MATCH($B85,tab_MinKomp[[Stanowisko / Position ]:[Stanowisko / Position ]],0))="n/a","n/a",L85-INDEX(tab_MinKomp[Przepisy kodeksu pracy / Bestimmungen des Arbeitsgesetzes],MATCH($B85,tab_MinKomp[[Stanowisko / Position ]:[Stanowisko / Position ]],0)))</f>
        <v>n/a</v>
      </c>
      <c r="M86" s="195" t="str">
        <f>IF(INDEX(tab_MinKomp[Przepisy o ub.społ. ZUS  / Sozialversicherungsvorschriften],MATCH($B85,tab_MinKomp[[Stanowisko / Position ]:[Stanowisko / Position ]],0))="n/a","n/a",M85-INDEX(tab_MinKomp[Przepisy o ub.społ. ZUS  / Sozialversicherungsvorschriften],MATCH($B85,tab_MinKomp[[Stanowisko / Position ]:[Stanowisko / Position ]],0)))</f>
        <v>n/a</v>
      </c>
      <c r="N86" s="194" t="str">
        <f>IF(INDEX(tab_MinKomp[PRZEPISY O PDOF /persönlich Einkommensteuergesetz ],MATCH($B85,tab_MinKomp[[Stanowisko / Position ]:[Stanowisko / Position ]],0))="n/a","n/a",N85-INDEX(tab_MinKomp[PRZEPISY O PDOF /persönlich Einkommensteuergesetz ],MATCH($B85,tab_MinKomp[[Stanowisko / Position ]:[Stanowisko / Position ]],0)))</f>
        <v>n/a</v>
      </c>
      <c r="O86" s="194">
        <f>IF(INDEX(tab_MinKomp[Regulamin pracy / Arbeitsordnung],MATCH($B85,tab_MinKomp[[Stanowisko / Position ]:[Stanowisko / Position ]],0))="n/a","n/a",O85-INDEX(tab_MinKomp[Regulamin pracy / Arbeitsordnung],MATCH($B85,tab_MinKomp[[Stanowisko / Position ]:[Stanowisko / Position ]],0)))</f>
        <v>0</v>
      </c>
      <c r="P86" s="194">
        <f>IF(INDEX(tab_MinKomp[Regulamin wynagradzania / Vergütungsordnung],MATCH($B85,tab_MinKomp[[Stanowisko / Position ]:[Stanowisko / Position ]],0))="n/a","n/a",P85-INDEX(tab_MinKomp[Regulamin wynagradzania / Vergütungsordnung],MATCH($B85,tab_MinKomp[[Stanowisko / Position ]:[Stanowisko / Position ]],0)))</f>
        <v>0</v>
      </c>
      <c r="Q86" s="194" t="str">
        <f>IF(INDEX(tab_MinKomp[System R2PŁATNIK PRO: Płace / Lohnabrechnung],MATCH($B85,tab_MinKomp[[Stanowisko / Position ]:[Stanowisko / Position ]],0))="n/a","n/a",Q85-INDEX(tab_MinKomp[System R2PŁATNIK PRO: Płace / Lohnabrechnung],MATCH($B85,tab_MinKomp[[Stanowisko / Position ]:[Stanowisko / Position ]],0)))</f>
        <v>n/a</v>
      </c>
      <c r="R86" s="194" t="str">
        <f>IF(INDEX(tab_MinKomp[SystemR2PŁATNIK PRO: KADRY / Personaldaten],MATCH($B85,tab_MinKomp[[Stanowisko / Position ]:[Stanowisko / Position ]],0))="n/a","n/a",R85-INDEX(tab_MinKomp[SystemR2PŁATNIK PRO: KADRY / Personaldaten],MATCH($B85,tab_MinKomp[[Stanowisko / Position ]:[Stanowisko / Position ]],0)))</f>
        <v>n/a</v>
      </c>
      <c r="S86" s="194" t="str">
        <f>IF(INDEX(tab_MinKomp[SYSTEM R2PŁATNIK PRO: zarządzanie pracownikami / Arbeitsverwaltung],MATCH($B85,tab_MinKomp[[Stanowisko / Position ]:[Stanowisko / Position ]],0))="n/a","n/a",S85-INDEX(tab_MinKomp[SYSTEM R2PŁATNIK PRO: zarządzanie pracownikami / Arbeitsverwaltung],MATCH($B85,tab_MinKomp[[Stanowisko / Position ]:[Stanowisko / Position ]],0)))</f>
        <v>n/a</v>
      </c>
      <c r="T86" s="194" t="str">
        <f>IF(INDEX(tab_MinKomp[Doradztwo, wsparcie personalne / Personalberatung und Unterstützung],MATCH($B85,tab_MinKomp[[Stanowisko / Position ]:[Stanowisko / Position ]],0))="n/a","n/a",T85-INDEX(tab_MinKomp[Doradztwo, wsparcie personalne / Personalberatung und Unterstützung],MATCH($B85,tab_MinKomp[[Stanowisko / Position ]:[Stanowisko / Position ]],0)))</f>
        <v>n/a</v>
      </c>
      <c r="U86" s="194" t="str">
        <f>IF(INDEX(tab_MinKomp[Przepisy o podatku VAT / MwSt.- Gesetz],MATCH($B85,tab_MinKomp[[Stanowisko / Position ]:[Stanowisko / Position ]],0))="n/a","n/a",U85-INDEX(tab_MinKomp[Przepisy o podatku VAT / MwSt.- Gesetz],MATCH($B85,tab_MinKomp[[Stanowisko / Position ]:[Stanowisko / Position ]],0)))</f>
        <v>n/a</v>
      </c>
      <c r="V86" s="194" t="str">
        <f>IF(INDEX(tab_MinKomp[PrzepisyPDOP / geschäftlich Einkommensteuergesetz],MATCH($B85,tab_MinKomp[[Stanowisko / Position ]:[Stanowisko / Position ]],0))="n/a","n/a",V85-INDEX(tab_MinKomp[PrzepisyPDOP / geschäftlich Einkommensteuergesetz],MATCH($B85,tab_MinKomp[[Stanowisko / Position ]:[Stanowisko / Position ]],0)))</f>
        <v>n/a</v>
      </c>
      <c r="W86" s="194" t="str">
        <f>IF(INDEX(tab_MinKomp[System BAAN / FINANSE (FIBU)],MATCH($B85,tab_MinKomp[[Stanowisko / Position ]:[Stanowisko / Position ]],0))="n/a","n/a",W85-INDEX(tab_MinKomp[System BAAN / FINANSE (FIBU)],MATCH($B85,tab_MinKomp[[Stanowisko / Position ]:[Stanowisko / Position ]],0)))</f>
        <v>n/a</v>
      </c>
      <c r="X86" s="194" t="str">
        <f>IF(INDEX(tab_MinKomp[Systemy pomocnicze / Hilfssysteme(STOCKPROGRAM, KALK2000 etc.)],MATCH($B85,tab_MinKomp[[Stanowisko / Position ]:[Stanowisko / Position ]],0))="n/a","n/a",X85-INDEX(tab_MinKomp[Systemy pomocnicze / Hilfssysteme(STOCKPROGRAM, KALK2000 etc.)],MATCH($B85,tab_MinKomp[[Stanowisko / Position ]:[Stanowisko / Position ]],0)))</f>
        <v>n/a</v>
      </c>
      <c r="Y86" s="194" t="str">
        <f>IF(INDEX(tab_MinKomp[Polityka rachunkowości / Buchführungspolitik],MATCH($B85,tab_MinKomp[[Stanowisko / Position ]:[Stanowisko / Position ]],0))="n/a","n/a",Y85-INDEX(tab_MinKomp[Polityka rachunkowości / Buchführungspolitik],MATCH($B85,tab_MinKomp[[Stanowisko / Position ]:[Stanowisko / Position ]],0)))</f>
        <v>n/a</v>
      </c>
      <c r="Z86" s="194" t="str">
        <f>IF(INDEX(tab_MinKomp[Ustawa o rachunkowości / Rechnungslegungsgesetz],MATCH($B85,tab_MinKomp[[Stanowisko / Position ]:[Stanowisko / Position ]],0))="n/a","n/a",Z85-INDEX(tab_MinKomp[Ustawa o rachunkowości / Rechnungslegungsgesetz],MATCH($B85,tab_MinKomp[[Stanowisko / Position ]:[Stanowisko / Position ]],0)))</f>
        <v>n/a</v>
      </c>
      <c r="AA86" s="194" t="str">
        <f>IF(INDEX(tab_MinKomp[WORKFLOW - TS-100],MATCH($B85,tab_MinKomp[[Stanowisko / Position ]:[Stanowisko / Position ]],0))="n/a","n/a",AA85-INDEX(tab_MinKomp[WORKFLOW - TS-100],MATCH($B85,tab_MinKomp[[Stanowisko / Position ]:[Stanowisko / Position ]],0)))</f>
        <v>n/a</v>
      </c>
      <c r="AB86" s="194" t="str">
        <f>IF(INDEX(tab_MinKomp[WORKFLOW - SFMS],MATCH($B85,tab_MinKomp[[Stanowisko / Position ]:[Stanowisko / Position ]],0))="n/a","n/a",AB85-INDEX(tab_MinKomp[WORKFLOW - SFMS],MATCH($B85,tab_MinKomp[[Stanowisko / Position ]:[Stanowisko / Position ]],0)))</f>
        <v>n/a</v>
      </c>
      <c r="AC86" s="194" t="str">
        <f>IF(INDEX(tab_MinKomp[System ISO 9001:2015],MATCH($B85,tab_MinKomp[[Stanowisko / Position ]:[Stanowisko / Position ]],0))="n/a","n/a",AC85-INDEX(tab_MinKomp[System ISO 9001:2015],MATCH($B85,tab_MinKomp[[Stanowisko / Position ]:[Stanowisko / Position ]],0)))</f>
        <v>n/a</v>
      </c>
      <c r="AD86" s="194" t="str">
        <f>IF(INDEX(tab_MinKomp[System ISO 9001:2015],MATCH($B85,tab_MinKomp[[Stanowisko / Position ]:[Stanowisko / Position ]],0))="n/a","n/a",AD85-INDEX(tab_MinKomp[System ISO 9001:2015],MATCH($B85,tab_MinKomp[[Stanowisko / Position ]:[Stanowisko / Position ]],0)))</f>
        <v>n/a</v>
      </c>
      <c r="AE86" s="194" t="str">
        <f>IF(INDEX(tab_MinKomp[System ISO 9001:2015],MATCH($B85,tab_MinKomp[[Stanowisko / Position ]:[Stanowisko / Position ]],0))="n/a","n/a",AE85-INDEX(tab_MinKomp[System ISO 9001:2015],MATCH($B85,tab_MinKomp[[Stanowisko / Position ]:[Stanowisko / Position ]],0)))</f>
        <v>n/a</v>
      </c>
      <c r="AF86" s="194" t="str">
        <f>IF(INDEX(tab_MinKomp[System ISO 9001:2015],MATCH($B85,tab_MinKomp[[Stanowisko / Position ]:[Stanowisko / Position ]],0))="n/a","n/a",AF85-INDEX(tab_MinKomp[System ISO 9001:2015],MATCH($B85,tab_MinKomp[[Stanowisko / Position ]:[Stanowisko / Position ]],0)))</f>
        <v>n/a</v>
      </c>
      <c r="AG86" s="194" t="str">
        <f>IF(INDEX(tab_MinKomp[Wymagania VDA 6.3 Process / Forderungen],MATCH($B85,tab_MinKomp[[Stanowisko / Position ]:[Stanowisko / Position ]],0))="n/a","n/a",AG85-INDEX(tab_MinKomp[Wymagania VDA 6.3 Process / Forderungen],MATCH($B85,tab_MinKomp[[Stanowisko / Position ]:[Stanowisko / Position ]],0)))</f>
        <v>n/a</v>
      </c>
      <c r="AH86" s="194" t="str">
        <f>IF(INDEX(tab_MinKomp[Wymagania VDA 6.5 Product / Forderungen],MATCH($B85,tab_MinKomp[[Stanowisko / Position ]:[Stanowisko / Position ]],0))="n/a","n/a",AH85-INDEX(tab_MinKomp[Wymagania VDA 6.5 Product / Forderungen],MATCH($B85,tab_MinKomp[[Stanowisko / Position ]:[Stanowisko / Position ]],0)))</f>
        <v>n/a</v>
      </c>
      <c r="AI86" s="194" t="str">
        <f>IF(INDEX(tab_MinKomp[System ISO 9001:2015],MATCH($B85,tab_MinKomp[[Stanowisko / Position ]:[Stanowisko / Position ]],0))="n/a","n/a",AI85-INDEX(tab_MinKomp[System ISO 9001:2015],MATCH($B85,tab_MinKomp[[Stanowisko / Position ]:[Stanowisko / Position ]],0)))</f>
        <v>n/a</v>
      </c>
      <c r="AJ86" s="194" t="str">
        <f>IF(INDEX(tab_MinKomp[Auditor systemu ISO 17021:2018],MATCH($B85,tab_MinKomp[[Stanowisko / Position ]:[Stanowisko / Position ]],0))="n/a","n/a",AJ85-INDEX(tab_MinKomp[Auditor systemu ISO 17021:2018],MATCH($B85,tab_MinKomp[[Stanowisko / Position ]:[Stanowisko / Position ]],0)))</f>
        <v>n/a</v>
      </c>
      <c r="AK86" s="194" t="str">
        <f>IF(INDEX(tab_MinKomp[Pełnomocnik systemu / Systemvertreter],MATCH($B85,tab_MinKomp[[Stanowisko / Position ]:[Stanowisko / Position ]],0))="n/a","n/a",AK85-INDEX(tab_MinKomp[Pełnomocnik systemu / Systemvertreter],MATCH($B85,tab_MinKomp[[Stanowisko / Position ]:[Stanowisko / Position ]],0)))</f>
        <v>n/a</v>
      </c>
      <c r="AL86" s="194">
        <f>IF(INDEX(tab_MinKomp[Polityka Etyczna - Compliance],MATCH($B85,tab_MinKomp[[Stanowisko / Position ]:[Stanowisko / Position ]],0))="n/a","n/a",AL85-INDEX(tab_MinKomp[Polityka Etyczna - Compliance],MATCH($B85,tab_MinKomp[[Stanowisko / Position ]:[Stanowisko / Position ]],0)))</f>
        <v>0</v>
      </c>
      <c r="AM86" s="194" t="str">
        <f>IF(INDEX(tab_MinKomp[WDRAŻANIE NOWYCH PROJEKTÓW/ PROCEDURA CTM],MATCH($B85,tab_MinKomp[[Stanowisko / Position ]:[Stanowisko / Position ]],0))="n/a","n/a",AM85-INDEX(tab_MinKomp[WDRAŻANIE NOWYCH PROJEKTÓW/ PROCEDURA CTM],MATCH($B85,tab_MinKomp[[Stanowisko / Position ]:[Stanowisko / Position ]],0)))</f>
        <v>n/a</v>
      </c>
      <c r="AN86" s="194" t="str">
        <f>IF(INDEX(tab_MinKomp[KAMIENIE MILOWE MSL/PIFF],MATCH($B85,tab_MinKomp[[Stanowisko / Position ]:[Stanowisko / Position ]],0))="n/a","n/a",AN85-INDEX(tab_MinKomp[KAMIENIE MILOWE MSL/PIFF],MATCH($B85,tab_MinKomp[[Stanowisko / Position ]:[Stanowisko / Position ]],0)))</f>
        <v>n/a</v>
      </c>
      <c r="AO86" s="194">
        <f>IF(INDEX(tab_MinKomp[CP],MATCH($B85,tab_MinKomp[[Stanowisko / Position ]:[Stanowisko / Position ]],0))="n/a","n/a",AO85-INDEX(tab_MinKomp[CP],MATCH($B85,tab_MinKomp[[Stanowisko / Position ]:[Stanowisko / Position ]],0)))</f>
        <v>0</v>
      </c>
      <c r="AP86" s="194" t="str">
        <f>IF(INDEX(tab_MinKomp[FMEA],MATCH($B85,tab_MinKomp[[Stanowisko / Position ]:[Stanowisko / Position ]],0))="n/a","n/a",AP85-INDEX(tab_MinKomp[FMEA],MATCH($B85,tab_MinKomp[[Stanowisko / Position ]:[Stanowisko / Position ]],0)))</f>
        <v>n/a</v>
      </c>
      <c r="AQ86" s="194">
        <f>IF(INDEX(tab_MinKomp[FLOW CHART],MATCH($B85,tab_MinKomp[[Stanowisko / Position ]:[Stanowisko / Position ]],0))="n/a","n/a",AQ85-INDEX(tab_MinKomp[FLOW CHART],MATCH($B85,tab_MinKomp[[Stanowisko / Position ]:[Stanowisko / Position ]],0)))</f>
        <v>0</v>
      </c>
      <c r="AR86" s="194" t="str">
        <f>IF(INDEX(tab_MinKomp[APQP],MATCH($B85,tab_MinKomp[[Stanowisko / Position ]:[Stanowisko / Position ]],0))="n/a","n/a",AR85-INDEX(tab_MinKomp[APQP],MATCH($B85,tab_MinKomp[[Stanowisko / Position ]:[Stanowisko / Position ]],0)))</f>
        <v>n/a</v>
      </c>
      <c r="AS86" s="194" t="str">
        <f>IF(INDEX(tab_MinKomp[MSA],MATCH($B85,tab_MinKomp[[Stanowisko / Position ]:[Stanowisko / Position ]],0))="n/a","n/a",AS85-INDEX(tab_MinKomp[MSA],MATCH($B85,tab_MinKomp[[Stanowisko / Position ]:[Stanowisko / Position ]],0)))</f>
        <v>n/a</v>
      </c>
      <c r="AT86" s="194" t="str">
        <f>IF(INDEX(tab_MinKomp[SPC],MATCH($B85,tab_MinKomp[[Stanowisko / Position ]:[Stanowisko / Position ]],0))="n/a","n/a",AT85-INDEX(tab_MinKomp[SPC],MATCH($B85,tab_MinKomp[[Stanowisko / Position ]:[Stanowisko / Position ]],0)))</f>
        <v>n/a</v>
      </c>
      <c r="AU86" s="194" t="str">
        <f>IF(INDEX(tab_MinKomp[CSR (SPECYFICZNE WYMAGANIA KLIENTA)],MATCH($B85,tab_MinKomp[[Stanowisko / Position ]:[Stanowisko / Position ]],0))="n/a","n/a",AU85-INDEX(tab_MinKomp[CSR (SPECYFICZNE WYMAGANIA KLIENTA)],MATCH($B85,tab_MinKomp[[Stanowisko / Position ]:[Stanowisko / Position ]],0)))</f>
        <v>n/a</v>
      </c>
      <c r="AV86" s="194">
        <f>IF(INDEX(tab_MinKomp[5S],MATCH($B85,tab_MinKomp[[Stanowisko / Position ]:[Stanowisko / Position ]],0))="n/a","n/a",AV85-INDEX(tab_MinKomp[5S],MATCH($B85,tab_MinKomp[[Stanowisko / Position ]:[Stanowisko / Position ]],0)))</f>
        <v>0</v>
      </c>
      <c r="AW86" s="194">
        <f>IF(INDEX(tab_MinKomp[LEAN MANAGEMENT],MATCH($B85,tab_MinKomp[[Stanowisko / Position ]:[Stanowisko / Position ]],0))="n/a","n/a",AW85-INDEX(tab_MinKomp[LEAN MANAGEMENT],MATCH($B85,tab_MinKomp[[Stanowisko / Position ]:[Stanowisko / Position ]],0)))</f>
        <v>0</v>
      </c>
      <c r="AX86" s="194" t="str">
        <f>IF(INDEX(tab_MinKomp[5R],MATCH($B85,tab_MinKomp[[Stanowisko / Position ]:[Stanowisko / Position ]],0))="n/a","n/a",AX85-INDEX(tab_MinKomp[5R],MATCH($B85,tab_MinKomp[[Stanowisko / Position ]:[Stanowisko / Position ]],0)))</f>
        <v>n/a</v>
      </c>
      <c r="AY86" s="194" t="str">
        <f>IF(INDEX(tab_MinKomp[Six Sigma],MATCH($B85,tab_MinKomp[[Stanowisko / Position ]:[Stanowisko / Position ]],0))="n/a","n/a",AY85-INDEX(tab_MinKomp[Six Sigma],MATCH($B85,tab_MinKomp[[Stanowisko / Position ]:[Stanowisko / Position ]],0)))</f>
        <v>n/a</v>
      </c>
      <c r="AZ86" s="194" t="str">
        <f>IF(INDEX(tab_MinKomp[System BAAN / Distribution &amp; Supply Chain],MATCH($B85,tab_MinKomp[[Stanowisko / Position ]:[Stanowisko / Position ]],0))="n/a","n/a",AZ85-INDEX(tab_MinKomp[System BAAN / Distribution &amp; Supply Chain],MATCH($B85,tab_MinKomp[[Stanowisko / Position ]:[Stanowisko / Position ]],0)))</f>
        <v>n/a</v>
      </c>
      <c r="BA86" s="194" t="s">
        <v>248</v>
      </c>
      <c r="BB86" s="194" t="s">
        <v>248</v>
      </c>
      <c r="BC86" s="194" t="str">
        <f>IF(INDEX(tab_MinKomp[Organizacja dostaw / Versorgungsorganisation],MATCH($B85,tab_MinKomp[[Stanowisko / Position ]:[Stanowisko / Position ]],0))="n/a","n/a",BC85-INDEX(tab_MinKomp[Organizacja dostaw / Versorgungsorganisation],MATCH($B85,tab_MinKomp[[Stanowisko / Position ]:[Stanowisko / Position ]],0)))</f>
        <v>n/a</v>
      </c>
      <c r="BD86" s="194" t="str">
        <f>IF(INDEX(tab_MinKomp[Organizacja wysyłek / Organisation von Lieferungen],MATCH($B85,tab_MinKomp[[Stanowisko / Position ]:[Stanowisko / Position ]],0))="n/a","n/a",BD85-INDEX(tab_MinKomp[Organizacja wysyłek / Organisation von Lieferungen],MATCH($B85,tab_MinKomp[[Stanowisko / Position ]:[Stanowisko / Position ]],0)))</f>
        <v>n/a</v>
      </c>
      <c r="BE86" s="194" t="str">
        <f>IF(INDEX(tab_MinKomp[Analiza magazynowa - Program Polen.mdb / Inventuranalyse],MATCH($B85,tab_MinKomp[[Stanowisko / Position ]:[Stanowisko / Position ]],0))="n/a","n/a",BE85-INDEX(tab_MinKomp[Analiza magazynowa - Program Polen.mdb / Inventuranalyse],MATCH($B85,tab_MinKomp[[Stanowisko / Position ]:[Stanowisko / Position ]],0)))</f>
        <v>n/a</v>
      </c>
      <c r="BF86" s="190" t="str">
        <f>IF(INDEX(tab_MinKomp[MMOG (Materials Management Operations Guidelines)],MATCH($B85,tab_MinKomp[[Stanowisko / Position ]:[Stanowisko / Position ]],0))="n/a","n/a",BF85-INDEX(tab_MinKomp[MMOG (Materials Management Operations Guidelines)],MATCH($B85,tab_MinKomp[[Stanowisko / Position ]:[Stanowisko / Position ]],0)))</f>
        <v>n/a</v>
      </c>
      <c r="BG86" s="190" t="str">
        <f>IF(INDEX(tab_MinKomp[GPP],MATCH($B85,tab_MinKomp[[Stanowisko / Position ]:[Stanowisko / Position ]],0))="n/a","n/a",BG85-INDEX(tab_MinKomp[GPP],MATCH($B85,tab_MinKomp[[Stanowisko / Position ]:[Stanowisko / Position ]],0)))</f>
        <v>n/a</v>
      </c>
      <c r="BH86" s="190" t="str">
        <f>IF(INDEX(tab_MinKomp[AIAG (Automotive Industry Action Group)],MATCH($B85,tab_MinKomp[[Stanowisko / Position ]:[Stanowisko / Position ]],0))="n/a","n/a",BH85-INDEX(tab_MinKomp[AIAG (Automotive Industry Action Group)],MATCH($B85,tab_MinKomp[[Stanowisko / Position ]:[Stanowisko / Position ]],0)))</f>
        <v>n/a</v>
      </c>
      <c r="BI86" s="190" t="str">
        <f>IF(INDEX(tab_MinKomp[Super-G disputes],MATCH($B85,tab_MinKomp[[Stanowisko / Position ]:[Stanowisko / Position ]],0))="n/a","n/a",BI85-INDEX(tab_MinKomp[Super-G disputes],MATCH($B85,tab_MinKomp[[Stanowisko / Position ]:[Stanowisko / Position ]],0)))</f>
        <v>n/a</v>
      </c>
      <c r="BJ86" s="190" t="str">
        <f>IF(INDEX(tab_MinKomp[CMMS3/eDDL (Direct Data Link)],MATCH($B85,tab_MinKomp[[Stanowisko / Position ]:[Stanowisko / Position ]],0))="n/a","n/a",BJ85-INDEX(tab_MinKomp[CMMS3/eDDL (Direct Data Link)],MATCH($B85,tab_MinKomp[[Stanowisko / Position ]:[Stanowisko / Position ]],0)))</f>
        <v>n/a</v>
      </c>
      <c r="BK86" s="190" t="str">
        <f>IF(INDEX(tab_MinKomp[MP&amp;L (Material Planning and Logistics)],MATCH($B85,tab_MinKomp[[Stanowisko / Position ]:[Stanowisko / Position ]],0))="n/a","n/a",BK85-INDEX(tab_MinKomp[MP&amp;L (Material Planning and Logistics)],MATCH($B85,tab_MinKomp[[Stanowisko / Position ]:[Stanowisko / Position ]],0)))</f>
        <v>n/a</v>
      </c>
      <c r="BL86" s="190" t="str">
        <f>IF(INDEX(tab_MinKomp[Supplier delivery rating],MATCH($B85,tab_MinKomp[[Stanowisko / Position ]:[Stanowisko / Position ]],0))="n/a","n/a",BL85-INDEX(tab_MinKomp[Supplier delivery rating],MATCH($B85,tab_MinKomp[[Stanowisko / Position ]:[Stanowisko / Position ]],0)))</f>
        <v>n/a</v>
      </c>
      <c r="BM86" s="194" t="str">
        <f>IF(INDEX(tab_MinKomp[Planowanie produkcji / Produktionsplanung],MATCH($B85,tab_MinKomp[[Stanowisko / Position ]:[Stanowisko / Position ]],0))="n/a","n/a",BM85-INDEX(tab_MinKomp[Planowanie produkcji / Produktionsplanung],MATCH($B85,tab_MinKomp[[Stanowisko / Position ]:[Stanowisko / Position ]],0)))</f>
        <v>n/a</v>
      </c>
      <c r="BN86" s="194" t="str">
        <f>IF(INDEX(tab_MinKomp[Planowanie produkcji / Produktionsplanung],MATCH($B85,tab_MinKomp[[Stanowisko / Position ]:[Stanowisko / Position ]],0))="n/a","n/a",BN85-INDEX(tab_MinKomp[Planowanie produkcji / Produktionsplanung],MATCH($B85,tab_MinKomp[[Stanowisko / Position ]:[Stanowisko / Position ]],0)))</f>
        <v>n/a</v>
      </c>
      <c r="BO86" s="194" t="str">
        <f>IF(INDEX(tab_MinKomp[Planowanie produkcji / Produktionsplanung],MATCH($B85,tab_MinKomp[[Stanowisko / Position ]:[Stanowisko / Position ]],0))="n/a","n/a",BO85-INDEX(tab_MinKomp[Planowanie produkcji / Produktionsplanung],MATCH($B85,tab_MinKomp[[Stanowisko / Position ]:[Stanowisko / Position ]],0)))</f>
        <v>n/a</v>
      </c>
      <c r="BP86" s="194" t="str">
        <f>IF(INDEX(tab_MinKomp[Planowanie produkcji / Produktionsplanung],MATCH($B85,tab_MinKomp[[Stanowisko / Position ]:[Stanowisko / Position ]],0))="n/a","n/a",BP85-INDEX(tab_MinKomp[Planowanie produkcji / Produktionsplanung],MATCH($B85,tab_MinKomp[[Stanowisko / Position ]:[Stanowisko / Position ]],0)))</f>
        <v>n/a</v>
      </c>
      <c r="BQ86" s="194" t="s">
        <v>248</v>
      </c>
      <c r="BR86" s="194" t="str">
        <f>IF(INDEX(tab_MinKomp[Planowanie produkcji / Produktionsplanung],MATCH($B85,tab_MinKomp[[Stanowisko / Position ]:[Stanowisko / Position ]],0))="n/a","n/a",BR85-INDEX(tab_MinKomp[Planowanie produkcji / Produktionsplanung],MATCH($B85,tab_MinKomp[[Stanowisko / Position ]:[Stanowisko / Position ]],0)))</f>
        <v>n/a</v>
      </c>
      <c r="BS86" s="194">
        <f>IF(INDEX(tab_MinKomp[Obsługa maszyn Novapax / Novapax Maschinenbedienung],MATCH($B85,tab_MinKomp[[Stanowisko / Position ]:[Stanowisko / Position ]],0))="n/a","n/a",BS85-INDEX(tab_MinKomp[Obsługa maszyn Novapax / Novapax Maschinenbedienung],MATCH($B85,tab_MinKomp[[Stanowisko / Position ]:[Stanowisko / Position ]],0)))</f>
        <v>0</v>
      </c>
      <c r="BT86" s="194" t="str">
        <f>IF(INDEX(tab_MinKomp[Planowanie produkcji / Produktionsplanung],MATCH($B85,tab_MinKomp[[Stanowisko / Position ]:[Stanowisko / Position ]],0))="n/a","n/a",BT85-INDEX(tab_MinKomp[Planowanie produkcji / Produktionsplanung],MATCH($B85,tab_MinKomp[[Stanowisko / Position ]:[Stanowisko / Position ]],0)))</f>
        <v>n/a</v>
      </c>
      <c r="BU86" s="194">
        <f>IF(INDEX(tab_MinKomp[Obsługa maszyn Novapax / Novapax Maschinenbedienung],MATCH($B85,tab_MinKomp[[Stanowisko / Position ]:[Stanowisko / Position ]],0))="n/a","n/a",BU85-INDEX(tab_MinKomp[Obsługa maszyn Novapax / Novapax Maschinenbedienung],MATCH($B85,tab_MinKomp[[Stanowisko / Position ]:[Stanowisko / Position ]],0)))</f>
        <v>0</v>
      </c>
      <c r="BV86" s="194" t="str">
        <f>IF(INDEX(tab_MinKomp[Planowanie produkcji / Produktionsplanung],MATCH($B85,tab_MinKomp[[Stanowisko / Position ]:[Stanowisko / Position ]],0))="n/a","n/a",BV85-INDEX(tab_MinKomp[Planowanie produkcji / Produktionsplanung],MATCH($B85,tab_MinKomp[[Stanowisko / Position ]:[Stanowisko / Position ]],0)))</f>
        <v>n/a</v>
      </c>
      <c r="BW86" s="194">
        <f>IF(INDEX(tab_MinKomp[Obsługa maszyn Novapax / Novapax Maschinenbedienung],MATCH($B85,tab_MinKomp[[Stanowisko / Position ]:[Stanowisko / Position ]],0))="n/a","n/a",BW85-INDEX(tab_MinKomp[Obsługa maszyn Novapax / Novapax Maschinenbedienung],MATCH($B85,tab_MinKomp[[Stanowisko / Position ]:[Stanowisko / Position ]],0)))</f>
        <v>0</v>
      </c>
      <c r="BX86" s="194">
        <f>IF(INDEX(tab_MinKomp[Obsługa maszyn Novapax / Novapax Maschinenbedienung],MATCH($B85,tab_MinKomp[[Stanowisko / Position ]:[Stanowisko / Position ]],0))="n/a","n/a",BX85-INDEX(tab_MinKomp[Obsługa maszyn Novapax / Novapax Maschinenbedienung],MATCH($B85,tab_MinKomp[[Stanowisko / Position ]:[Stanowisko / Position ]],0)))</f>
        <v>-1</v>
      </c>
      <c r="BY86" s="194" t="str">
        <f>IF(INDEX(tab_MinKomp[Obsługa maszyn Engel / Engel Maschinenbedienung],MATCH($B85,tab_MinKomp[[Stanowisko / Position ]:[Stanowisko / Position ]],0))="n/a","n/a",BY85-INDEX(tab_MinKomp[Obsługa maszyn Engel / Engel Maschinenbedienung],MATCH($B85,tab_MinKomp[[Stanowisko / Position ]:[Stanowisko / Position ]],0)))</f>
        <v>n/a</v>
      </c>
      <c r="BZ86" s="194">
        <f>IF(INDEX(tab_MinKomp[Obsługa maszyn Novapax / Novapax Maschinenbedienung],MATCH($B85,tab_MinKomp[[Stanowisko / Position ]:[Stanowisko / Position ]],0))="n/a","n/a",BZ85-INDEX(tab_MinKomp[Obsługa maszyn Novapax / Novapax Maschinenbedienung],MATCH($B85,tab_MinKomp[[Stanowisko / Position ]:[Stanowisko / Position ]],0)))</f>
        <v>0</v>
      </c>
      <c r="CA86" s="194" t="str">
        <f>IF(INDEX(tab_MinKomp[Obsługa maszyn KVT / KVT Maschinenbedienung],MATCH($B85,tab_MinKomp[[Stanowisko / Position ]:[Stanowisko / Position ]],0))="n/a","n/a",CA85-INDEX(tab_MinKomp[Obsługa maszyn KVT / KVT Maschinenbedienung],MATCH($B85,tab_MinKomp[[Stanowisko / Position ]:[Stanowisko / Position ]],0)))</f>
        <v>n/a</v>
      </c>
      <c r="CB86" s="194">
        <f>IF(INDEX(tab_MinKomp[Obsługa maszyn Novapax / Novapax Maschinenbedienung],MATCH($B85,tab_MinKomp[[Stanowisko / Position ]:[Stanowisko / Position ]],0))="n/a","n/a",CB85-INDEX(tab_MinKomp[Obsługa maszyn Novapax / Novapax Maschinenbedienung],MATCH($B85,tab_MinKomp[[Stanowisko / Position ]:[Stanowisko / Position ]],0)))</f>
        <v>-1</v>
      </c>
      <c r="CC86" s="194" t="str">
        <f>IF(INDEX(tab_MinKomp[Obsługa maszyn Branson / Branson Maschinenbedienung],MATCH($B85,tab_MinKomp[[Stanowisko / Position ]:[Stanowisko / Position ]],0))="n/a","n/a",CC85-INDEX(tab_MinKomp[Obsługa maszyn Branson / Branson Maschinenbedienung],MATCH($B85,tab_MinKomp[[Stanowisko / Position ]:[Stanowisko / Position ]],0)))</f>
        <v>n/a</v>
      </c>
      <c r="CD86" s="194">
        <v>0</v>
      </c>
      <c r="CE86" s="194">
        <v>-2</v>
      </c>
      <c r="CF86" s="194">
        <v>-1</v>
      </c>
      <c r="CG86" s="194">
        <v>0</v>
      </c>
      <c r="CH86" s="194" t="str">
        <f>IF(INDEX(tab_MinKomp[Wymagania VDA 6.5 Product / Forderungen],MATCH($B85,tab_MinKomp[[Stanowisko / Position ]:[Stanowisko / Position ]],0))="n/a","n/a",CH85-INDEX(tab_MinKomp[Wymagania VDA 6.5 Product / Forderungen],MATCH($B85,tab_MinKomp[[Stanowisko / Position ]:[Stanowisko / Position ]],0)))</f>
        <v>n/a</v>
      </c>
      <c r="CI86" s="194" t="str">
        <f>IF(INDEX(tab_MinKomp[Wymagania VDA 6.5 Product / Forderungen],MATCH($B85,tab_MinKomp[[Stanowisko / Position ]:[Stanowisko / Position ]],0))="n/a","n/a",CI85-INDEX(tab_MinKomp[Wymagania VDA 6.5 Product / Forderungen],MATCH($B85,tab_MinKomp[[Stanowisko / Position ]:[Stanowisko / Position ]],0)))</f>
        <v>n/a</v>
      </c>
      <c r="CJ86" s="194" t="str">
        <f>IF(INDEX(tab_MinKomp[Wymagania VDA 6.5 Product / Forderungen],MATCH($B85,tab_MinKomp[[Stanowisko / Position ]:[Stanowisko / Position ]],0))="n/a","n/a",CJ85-INDEX(tab_MinKomp[Wymagania VDA 6.5 Product / Forderungen],MATCH($B85,tab_MinKomp[[Stanowisko / Position ]:[Stanowisko / Position ]],0)))</f>
        <v>n/a</v>
      </c>
      <c r="CK86" s="194" t="str">
        <f>IF(INDEX(tab_MinKomp[Wymagania VDA 6.5 Product / Forderungen],MATCH($B85,tab_MinKomp[[Stanowisko / Position ]:[Stanowisko / Position ]],0))="n/a","n/a",CK85-INDEX(tab_MinKomp[Wymagania VDA 6.5 Product / Forderungen],MATCH($B85,tab_MinKomp[[Stanowisko / Position ]:[Stanowisko / Position ]],0)))</f>
        <v>n/a</v>
      </c>
      <c r="CL86" s="194" t="str">
        <f>IF(INDEX(tab_MinKomp[Wymagania VDA 6.5 Product / Forderungen],MATCH($B85,tab_MinKomp[[Stanowisko / Position ]:[Stanowisko / Position ]],0))="n/a","n/a",CL85-INDEX(tab_MinKomp[Wymagania VDA 6.5 Product / Forderungen],MATCH($B85,tab_MinKomp[[Stanowisko / Position ]:[Stanowisko / Position ]],0)))</f>
        <v>n/a</v>
      </c>
      <c r="CM86" s="194" t="str">
        <f>IF(INDEX(tab_MinKomp[Informatyka ogólna (techniczne i systemowe) / Allgemeine IT (Technik und System)],MATCH($B85,tab_MinKomp[[Stanowisko / Position ]:[Stanowisko / Position ]],0))="n/a","n/a",CM85-INDEX(tab_MinKomp[Informatyka ogólna (techniczne i systemowe) / Allgemeine IT (Technik und System)],MATCH($B85,tab_MinKomp[[Stanowisko / Position ]:[Stanowisko / Position ]],0)))</f>
        <v>n/a</v>
      </c>
      <c r="CN86" s="194" t="str">
        <f>IF(INDEX(tab_MinKomp[Sieci komputerowe / Computernetzwerke],MATCH($B85,tab_MinKomp[[Stanowisko / Position ]:[Stanowisko / Position ]],0))="n/a","n/a",CN85-INDEX(tab_MinKomp[Sieci komputerowe / Computernetzwerke],MATCH($B85,tab_MinKomp[[Stanowisko / Position ]:[Stanowisko / Position ]],0)))</f>
        <v>n/a</v>
      </c>
      <c r="CO86" s="194" t="str">
        <f>IF(INDEX(tab_MinKomp[Hardware (komputery PC, drukarki biurowe i etykietowe, telefonia stacjonarna i mobilna) (PC, Drucker, Telefpne, Handys)],MATCH($B85,tab_MinKomp[[Stanowisko / Position ]:[Stanowisko / Position ]],0))="n/a","n/a",CO85-INDEX(tab_MinKomp[Hardware (komputery PC, drukarki biurowe i etykietowe, telefonia stacjonarna i mobilna) (PC, Drucker, Telefpne, Handys)],MATCH($B85,tab_MinKomp[[Stanowisko / Position ]:[Stanowisko / Position ]],0)))</f>
        <v>n/a</v>
      </c>
      <c r="CP86" s="194" t="str">
        <f>IF(INDEX(tab_MinKomp[Software &amp; Systems (MS Office, MS Remote Desktop)],MATCH($B85,tab_MinKomp[[Stanowisko / Position ]:[Stanowisko / Position ]],0))="n/a","n/a",CP85-INDEX(tab_MinKomp[Software &amp; Systems (MS Office, MS Remote Desktop)],MATCH($B85,tab_MinKomp[[Stanowisko / Position ]:[Stanowisko / Position ]],0)))</f>
        <v>n/a</v>
      </c>
      <c r="CQ86" s="194" t="str">
        <f>IF(INDEX(tab_MinKomp[Programowanie obiektowe (PHP) / Objektprogrammierung],MATCH($B85,tab_MinKomp[[Stanowisko / Position ]:[Stanowisko / Position ]],0))="n/a","n/a",CQ85-INDEX(tab_MinKomp[Programowanie obiektowe (PHP) / Objektprogrammierung],MATCH($B85,tab_MinKomp[[Stanowisko / Position ]:[Stanowisko / Position ]],0)))</f>
        <v>n/a</v>
      </c>
      <c r="CR86" s="194" t="str">
        <f>IF(INDEX(tab_MinKomp[Scrum],MATCH($B85,tab_MinKomp[[Stanowisko / Position ]:[Stanowisko / Position ]],0))="n/a","n/a",CR85-INDEX(tab_MinKomp[Scrum],MATCH($B85,tab_MinKomp[[Stanowisko / Position ]:[Stanowisko / Position ]],0)))</f>
        <v>n/a</v>
      </c>
      <c r="CS86" s="194" t="str">
        <f>IF(INDEX(tab_MinKomp[SQL (MySQL)],MATCH($B85,tab_MinKomp[[Stanowisko / Position ]:[Stanowisko / Position ]],0))="n/a","n/a",CS85-INDEX(tab_MinKomp[SQL (MySQL)],MATCH($B85,tab_MinKomp[[Stanowisko / Position ]:[Stanowisko / Position ]],0)))</f>
        <v>n/a</v>
      </c>
      <c r="CT86" s="194" t="str">
        <f>IF(INDEX(tab_MinKomp[Javascript],MATCH($B85,tab_MinKomp[[Stanowisko / Position ]:[Stanowisko / Position ]],0))="n/a","n/a",CT85-INDEX(tab_MinKomp[Javascript],MATCH($B85,tab_MinKomp[[Stanowisko / Position ]:[Stanowisko / Position ]],0)))</f>
        <v>n/a</v>
      </c>
      <c r="CU86" s="194" t="str">
        <f>IF(INDEX(tab_MinKomp[Joomla],MATCH($B85,tab_MinKomp[[Stanowisko / Position ]:[Stanowisko / Position ]],0))="n/a","n/a",CU85-INDEX(tab_MinKomp[Joomla],MATCH($B85,tab_MinKomp[[Stanowisko / Position ]:[Stanowisko / Position ]],0)))</f>
        <v>n/a</v>
      </c>
      <c r="CV86" s="194" t="str">
        <f>IF(INDEX(tab_MinKomp[Bash],MATCH($B85,tab_MinKomp[[Stanowisko / Position ]:[Stanowisko / Position ]],0))="n/a","n/a",CV85-INDEX(tab_MinKomp[Bash],MATCH($B85,tab_MinKomp[[Stanowisko / Position ]:[Stanowisko / Position ]],0)))</f>
        <v>n/a</v>
      </c>
      <c r="CW86" s="194">
        <v>0</v>
      </c>
      <c r="CX86" s="194" t="str">
        <f>IF(INDEX(tab_MinKomp[HTML / CSS],MATCH($B85,tab_MinKomp[[Stanowisko / Position ]:[Stanowisko / Position ]],0))="n/a","n/a",CX85-INDEX(tab_MinKomp[HTML / CSS],MATCH($B85,tab_MinKomp[[Stanowisko / Position ]:[Stanowisko / Position ]],0)))</f>
        <v>n/a</v>
      </c>
      <c r="CY86" s="194" t="str">
        <f>IF(INDEX(tab_MinKomp[SYSTEM PR],MATCH($B85,tab_MinKomp[[Stanowisko / Position ]:[Stanowisko / Position ]],0))="n/a","n/a",CY85-INDEX(tab_MinKomp[SYSTEM PR],MATCH($B85,tab_MinKomp[[Stanowisko / Position ]:[Stanowisko / Position ]],0)))</f>
        <v>n/a</v>
      </c>
      <c r="CZ86" s="194" t="str">
        <f>IF(INDEX(tab_MinKomp[System Einkauf XP / EBA],MATCH($B85,tab_MinKomp[[Stanowisko / Position ]:[Stanowisko / Position ]],0))="n/a","n/a",CZ85-INDEX(tab_MinKomp[System Einkauf XP / EBA],MATCH($B85,tab_MinKomp[[Stanowisko / Position ]:[Stanowisko / Position ]],0)))</f>
        <v>n/a</v>
      </c>
      <c r="DA86" s="194" t="str">
        <f>IF(INDEX(tab_MinKomp[Techniki negocjacyjne / Verhandlungstechniken],MATCH($B85,tab_MinKomp[[Stanowisko / Position ]:[Stanowisko / Position ]],0))="n/a","n/a",DA85-INDEX(tab_MinKomp[Techniki negocjacyjne / Verhandlungstechniken],MATCH($B85,tab_MinKomp[[Stanowisko / Position ]:[Stanowisko / Position ]],0)))</f>
        <v>n/a</v>
      </c>
      <c r="DB86" s="194" t="str">
        <f>IF(INDEX(tab_MinKomp[Znajomość rynku branżowego / Kenntnis des Industrie Marktes],MATCH($B85,tab_MinKomp[[Stanowisko / Position ]:[Stanowisko / Position ]],0))="n/a","n/a",DB85-INDEX(tab_MinKomp[Znajomość rynku branżowego / Kenntnis des Industrie Marktes],MATCH($B85,tab_MinKomp[[Stanowisko / Position ]:[Stanowisko / Position ]],0)))</f>
        <v>n/a</v>
      </c>
      <c r="DC86" s="194" t="str">
        <f>IF(INDEX(tab_MinKomp[SUPPLIER MANAGEMENT],MATCH($B85,tab_MinKomp[[Stanowisko / Position ]:[Stanowisko / Position ]],0))="n/a","n/a",DC85-INDEX(tab_MinKomp[SUPPLIER MANAGEMENT],MATCH($B85,tab_MinKomp[[Stanowisko / Position ]:[Stanowisko / Position ]],0)))</f>
        <v>n/a</v>
      </c>
      <c r="DD86" s="194" t="str">
        <f>IF(INDEX(tab_MinKomp[SUPPLIER MANAGEMENT],MATCH($B85,tab_MinKomp[[Stanowisko / Position ]:[Stanowisko / Position ]],0))="n/a","n/a",DD85-INDEX(tab_MinKomp[SUPPLIER MANAGEMENT],MATCH($B85,tab_MinKomp[[Stanowisko / Position ]:[Stanowisko / Position ]],0)))</f>
        <v>n/a</v>
      </c>
      <c r="DE86" s="194" t="str">
        <f>IF(INDEX(tab_MinKomp[SUPPLIER MANAGEMENT],MATCH($B85,tab_MinKomp[[Stanowisko / Position ]:[Stanowisko / Position ]],0))="n/a","n/a",DE85-INDEX(tab_MinKomp[SUPPLIER MANAGEMENT],MATCH($B85,tab_MinKomp[[Stanowisko / Position ]:[Stanowisko / Position ]],0)))</f>
        <v>n/a</v>
      </c>
      <c r="DF86" s="194">
        <f>IF(INDEX(tab_MinKomp[LEAN MANAGEMENT],MATCH($B85,tab_MinKomp[[Stanowisko / Position ]:[Stanowisko / Position ]],0))="n/a","n/a",DF85-INDEX(tab_MinKomp[LEAN MANAGEMENT],MATCH($B85,tab_MinKomp[[Stanowisko / Position ]:[Stanowisko / Position ]],0)))</f>
        <v>0</v>
      </c>
      <c r="DG86" s="194" t="str">
        <f>IF(INDEX(tab_MinKomp[PPAP/PSW],MATCH($B85,tab_MinKomp[[Stanowisko / Position ]:[Stanowisko / Position ]],0))="n/a","n/a",DG85-INDEX(tab_MinKomp[PPAP/PSW],MATCH($B85,tab_MinKomp[[Stanowisko / Position ]:[Stanowisko / Position ]],0)))</f>
        <v>n/a</v>
      </c>
      <c r="DH86" s="194" t="str">
        <f>IF(INDEX(tab_MinKomp[SUPPLIER MANAGEMENT],MATCH($B85,tab_MinKomp[[Stanowisko / Position ]:[Stanowisko / Position ]],0))="n/a","n/a",DH85-INDEX(tab_MinKomp[SUPPLIER MANAGEMENT],MATCH($B85,tab_MinKomp[[Stanowisko / Position ]:[Stanowisko / Position ]],0)))</f>
        <v>n/a</v>
      </c>
      <c r="DI86" s="194" t="str">
        <f>IF(INDEX(tab_MinKomp[OBSŁUGA PORTALI KLIENTA / Kundenportale],MATCH($B85,tab_MinKomp[[Stanowisko / Position ]:[Stanowisko / Position ]],0))="n/a","n/a",DI85-INDEX(tab_MinKomp[OBSŁUGA PORTALI KLIENTA / Kundenportale],MATCH($B85,tab_MinKomp[[Stanowisko / Position ]:[Stanowisko / Position ]],0)))</f>
        <v>n/a</v>
      </c>
      <c r="DJ86" s="194" t="str">
        <f>IF(INDEX(tab_MinKomp[Obsługa systemu BABTECQ / BABTECQ System],MATCH($B85,tab_MinKomp[[Stanowisko / Position ]:[Stanowisko / Position ]],0))="n/a","n/a",DJ85-INDEX(tab_MinKomp[Obsługa systemu BABTECQ / BABTECQ System],MATCH($B85,tab_MinKomp[[Stanowisko / Position ]:[Stanowisko / Position ]],0)))</f>
        <v>n/a</v>
      </c>
      <c r="DK86" s="194" t="str">
        <f>IF(INDEX(tab_MinKomp[Rysunek techniczny / technische Zeichnung],MATCH($B85,tab_MinKomp[[Stanowisko / Position ]:[Stanowisko / Position ]],0))="n/a","n/a",DK85-INDEX(tab_MinKomp[Rysunek techniczny / technische Zeichnung],MATCH($B85,tab_MinKomp[[Stanowisko / Position ]:[Stanowisko / Position ]],0)))</f>
        <v>n/a</v>
      </c>
      <c r="DL86" s="194" t="str">
        <f>IF(INDEX(tab_MinKomp[Kalibracja / Kalibrierung],MATCH($B85,tab_MinKomp[[Stanowisko / Position ]:[Stanowisko / Position ]],0))="n/a","n/a",DL85-INDEX(tab_MinKomp[Kalibracja / Kalibrierung],MATCH($B85,tab_MinKomp[[Stanowisko / Position ]:[Stanowisko / Position ]],0)))</f>
        <v>n/a</v>
      </c>
      <c r="DM86" s="194" t="str">
        <f>IF(INDEX(tab_MinKomp[Rekwalifikacja / Requalifizierung],MATCH($B85,tab_MinKomp[[Stanowisko / Position ]:[Stanowisko / Position ]],0))="n/a","n/a",DM85-INDEX(tab_MinKomp[Rekwalifikacja / Requalifizierung],MATCH($B85,tab_MinKomp[[Stanowisko / Position ]:[Stanowisko / Position ]],0)))</f>
        <v>n/a</v>
      </c>
      <c r="DN86" s="190" t="str">
        <f>IF(INDEX(tab_MinKomp[Testy czystości / Reinheitstests],MATCH($B85,tab_MinKomp[[Stanowisko / Position ]:[Stanowisko / Position ]],0))="n/a","n/a",DN85-INDEX(tab_MinKomp[Testy czystości / Reinheitstests],MATCH($B85,tab_MinKomp[[Stanowisko / Position ]:[Stanowisko / Position ]],0)))</f>
        <v>n/a</v>
      </c>
      <c r="DO86" s="190" t="str">
        <f>IF(INDEX(tab_MinKomp[Testy czystości / Reinheitstests],MATCH($B85,tab_MinKomp[[Stanowisko / Position ]:[Stanowisko / Position ]],0))="n/a","n/a",DO85-INDEX(tab_MinKomp[Testy czystości / Reinheitstests],MATCH($B85,tab_MinKomp[[Stanowisko / Position ]:[Stanowisko / Position ]],0)))</f>
        <v>n/a</v>
      </c>
      <c r="DP86" s="190" t="str">
        <f>IF(INDEX(tab_MinKomp[Testy czystości / Reinheitstests],MATCH($B85,tab_MinKomp[[Stanowisko / Position ]:[Stanowisko / Position ]],0))="n/a","n/a",DP85-INDEX(tab_MinKomp[Testy czystości / Reinheitstests],MATCH($B85,tab_MinKomp[[Stanowisko / Position ]:[Stanowisko / Position ]],0)))</f>
        <v>n/a</v>
      </c>
      <c r="DQ86" s="190" t="str">
        <f>IF(INDEX(tab_MinKomp[Testy czystości / Reinheitstests],MATCH($B85,tab_MinKomp[[Stanowisko / Position ]:[Stanowisko / Position ]],0))="n/a","n/a",DQ85-INDEX(tab_MinKomp[Testy czystości / Reinheitstests],MATCH($B85,tab_MinKomp[[Stanowisko / Position ]:[Stanowisko / Position ]],0)))</f>
        <v>n/a</v>
      </c>
      <c r="DR86" s="190" t="str">
        <f>IF(INDEX(tab_MinKomp[Testy czystości / Reinheitstests],MATCH($B85,tab_MinKomp[[Stanowisko / Position ]:[Stanowisko / Position ]],0))="n/a","n/a",DR85-INDEX(tab_MinKomp[Testy czystości / Reinheitstests],MATCH($B85,tab_MinKomp[[Stanowisko / Position ]:[Stanowisko / Position ]],0)))</f>
        <v>n/a</v>
      </c>
      <c r="DS86" s="190" t="str">
        <f>IF(INDEX(tab_MinKomp[Testy czystości / Reinheitstests],MATCH($B85,tab_MinKomp[[Stanowisko / Position ]:[Stanowisko / Position ]],0))="n/a","n/a",DS85-INDEX(tab_MinKomp[Testy czystości / Reinheitstests],MATCH($B85,tab_MinKomp[[Stanowisko / Position ]:[Stanowisko / Position ]],0)))</f>
        <v>n/a</v>
      </c>
      <c r="DT86" s="194" t="str">
        <f>IF(INDEX(tab_MinKomp[SUPPLIER MANAGEMENT],MATCH($B85,tab_MinKomp[[Stanowisko / Position ]:[Stanowisko / Position ]],0))="n/a","n/a",DT85-INDEX(tab_MinKomp[SUPPLIER MANAGEMENT],MATCH($B85,tab_MinKomp[[Stanowisko / Position ]:[Stanowisko / Position ]],0)))</f>
        <v>n/a</v>
      </c>
      <c r="DU86" s="190" t="str">
        <f>IF(INDEX(tab_MinKomp[Testy czystości / Reinheitstests],MATCH($B85,tab_MinKomp[[Stanowisko / Position ]:[Stanowisko / Position ]],0))="n/a","n/a",DU85-INDEX(tab_MinKomp[Testy czystości / Reinheitstests],MATCH($B85,tab_MinKomp[[Stanowisko / Position ]:[Stanowisko / Position ]],0)))</f>
        <v>n/a</v>
      </c>
      <c r="DV86" s="190" t="str">
        <f>IF(INDEX(tab_MinKomp[Testy czystości / Reinheitstests],MATCH($B85,tab_MinKomp[[Stanowisko / Position ]:[Stanowisko / Position ]],0))="n/a","n/a",DV85-INDEX(tab_MinKomp[Testy czystości / Reinheitstests],MATCH($B85,tab_MinKomp[[Stanowisko / Position ]:[Stanowisko / Position ]],0)))</f>
        <v>n/a</v>
      </c>
      <c r="DW86" s="190" t="str">
        <f>IF(INDEX(tab_MinKomp[Testy czystości / Reinheitstests],MATCH($B85,tab_MinKomp[[Stanowisko / Position ]:[Stanowisko / Position ]],0))="n/a","n/a",DW85-INDEX(tab_MinKomp[Testy czystości / Reinheitstests],MATCH($B85,tab_MinKomp[[Stanowisko / Position ]:[Stanowisko / Position ]],0)))</f>
        <v>n/a</v>
      </c>
      <c r="DX86" s="190" t="str">
        <f>IF(INDEX(tab_MinKomp[Testy czystości / Reinheitstests],MATCH($B85,tab_MinKomp[[Stanowisko / Position ]:[Stanowisko / Position ]],0))="n/a","n/a",DX85-INDEX(tab_MinKomp[Testy czystości / Reinheitstests],MATCH($B85,tab_MinKomp[[Stanowisko / Position ]:[Stanowisko / Position ]],0)))</f>
        <v>n/a</v>
      </c>
      <c r="DY86" s="190" t="str">
        <f>IF(INDEX(tab_MinKomp[Testy czystości / Reinheitstests],MATCH($B85,tab_MinKomp[[Stanowisko / Position ]:[Stanowisko / Position ]],0))="n/a","n/a",DY85-INDEX(tab_MinKomp[Testy czystości / Reinheitstests],MATCH($B85,tab_MinKomp[[Stanowisko / Position ]:[Stanowisko / Position ]],0)))</f>
        <v>n/a</v>
      </c>
      <c r="DZ86" s="190" t="str">
        <f>IF(INDEX(tab_MinKomp[Testy czystości / Reinheitstests],MATCH($B85,tab_MinKomp[[Stanowisko / Position ]:[Stanowisko / Position ]],0))="n/a","n/a",DZ85-INDEX(tab_MinKomp[Testy czystości / Reinheitstests],MATCH($B85,tab_MinKomp[[Stanowisko / Position ]:[Stanowisko / Position ]],0)))</f>
        <v>n/a</v>
      </c>
      <c r="EA86" s="190" t="str">
        <f>IF(INDEX(tab_MinKomp[Testy czystości / Reinheitstests],MATCH($B85,tab_MinKomp[[Stanowisko / Position ]:[Stanowisko / Position ]],0))="n/a","n/a",EA85-INDEX(tab_MinKomp[Testy czystości / Reinheitstests],MATCH($B85,tab_MinKomp[[Stanowisko / Position ]:[Stanowisko / Position ]],0)))</f>
        <v>n/a</v>
      </c>
      <c r="EB86" s="190" t="str">
        <f>IF(INDEX(tab_MinKomp[Testy czystości / Reinheitstests],MATCH($B85,tab_MinKomp[[Stanowisko / Position ]:[Stanowisko / Position ]],0))="n/a","n/a",EB85-INDEX(tab_MinKomp[Testy czystości / Reinheitstests],MATCH($B85,tab_MinKomp[[Stanowisko / Position ]:[Stanowisko / Position ]],0)))</f>
        <v>n/a</v>
      </c>
      <c r="EC86" s="190" t="str">
        <f>IF(INDEX(tab_MinKomp[Testy czystości / Reinheitstests],MATCH($B85,tab_MinKomp[[Stanowisko / Position ]:[Stanowisko / Position ]],0))="n/a","n/a",EC85-INDEX(tab_MinKomp[Testy czystości / Reinheitstests],MATCH($B85,tab_MinKomp[[Stanowisko / Position ]:[Stanowisko / Position ]],0)))</f>
        <v>n/a</v>
      </c>
      <c r="ED86" s="190" t="str">
        <f>IF(INDEX(tab_MinKomp[Testy czystości / Reinheitstests],MATCH($B85,tab_MinKomp[[Stanowisko / Position ]:[Stanowisko / Position ]],0))="n/a","n/a",ED85-INDEX(tab_MinKomp[Testy czystości / Reinheitstests],MATCH($B85,tab_MinKomp[[Stanowisko / Position ]:[Stanowisko / Position ]],0)))</f>
        <v>n/a</v>
      </c>
      <c r="EE86" s="190" t="str">
        <f>IF(INDEX(tab_MinKomp[Testy czystości / Reinheitstests],MATCH($B85,tab_MinKomp[[Stanowisko / Position ]:[Stanowisko / Position ]],0))="n/a","n/a",EE85-INDEX(tab_MinKomp[Testy czystości / Reinheitstests],MATCH($B85,tab_MinKomp[[Stanowisko / Position ]:[Stanowisko / Position ]],0)))</f>
        <v>n/a</v>
      </c>
      <c r="EF86" s="190" t="str">
        <f>IF(INDEX(tab_MinKomp[Testy czystości / Reinheitstests],MATCH($B85,tab_MinKomp[[Stanowisko / Position ]:[Stanowisko / Position ]],0))="n/a","n/a",EF85-INDEX(tab_MinKomp[Testy czystości / Reinheitstests],MATCH($B85,tab_MinKomp[[Stanowisko / Position ]:[Stanowisko / Position ]],0)))</f>
        <v>n/a</v>
      </c>
      <c r="EG86" s="190" t="str">
        <f>IF(INDEX(tab_MinKomp[Testy czystości / Reinheitstests],MATCH($B85,tab_MinKomp[[Stanowisko / Position ]:[Stanowisko / Position ]],0))="n/a","n/a",EG85-INDEX(tab_MinKomp[Testy czystości / Reinheitstests],MATCH($B85,tab_MinKomp[[Stanowisko / Position ]:[Stanowisko / Position ]],0)))</f>
        <v>n/a</v>
      </c>
      <c r="EH86" s="190" t="str">
        <f>IF(INDEX(tab_MinKomp[Testy czystości / Reinheitstests],MATCH($B85,tab_MinKomp[[Stanowisko / Position ]:[Stanowisko / Position ]],0))="n/a","n/a",EH85-INDEX(tab_MinKomp[Testy czystości / Reinheitstests],MATCH($B85,tab_MinKomp[[Stanowisko / Position ]:[Stanowisko / Position ]],0)))</f>
        <v>n/a</v>
      </c>
      <c r="EI86" s="190" t="str">
        <f>IF(INDEX(tab_MinKomp[Testy czystości / Reinheitstests],MATCH($B85,tab_MinKomp[[Stanowisko / Position ]:[Stanowisko / Position ]],0))="n/a","n/a",EI85-INDEX(tab_MinKomp[Testy czystości / Reinheitstests],MATCH($B85,tab_MinKomp[[Stanowisko / Position ]:[Stanowisko / Position ]],0)))</f>
        <v>n/a</v>
      </c>
      <c r="EJ86" s="190" t="str">
        <f>IF(INDEX(tab_MinKomp[Testy czystości / Reinheitstests],MATCH($B85,tab_MinKomp[[Stanowisko / Position ]:[Stanowisko / Position ]],0))="n/a","n/a",EJ85-INDEX(tab_MinKomp[Testy czystości / Reinheitstests],MATCH($B85,tab_MinKomp[[Stanowisko / Position ]:[Stanowisko / Position ]],0)))</f>
        <v>n/a</v>
      </c>
      <c r="EK86" s="190" t="str">
        <f>IF(INDEX(tab_MinKomp[Testy czystości / Reinheitstests],MATCH($B85,tab_MinKomp[[Stanowisko / Position ]:[Stanowisko / Position ]],0))="n/a","n/a",EK85-INDEX(tab_MinKomp[Testy czystości / Reinheitstests],MATCH($B85,tab_MinKomp[[Stanowisko / Position ]:[Stanowisko / Position ]],0)))</f>
        <v>n/a</v>
      </c>
      <c r="EL86" s="190" t="str">
        <f>IF(INDEX(tab_MinKomp[Testy czystości / Reinheitstests],MATCH($B85,tab_MinKomp[[Stanowisko / Position ]:[Stanowisko / Position ]],0))="n/a","n/a",EL85-INDEX(tab_MinKomp[Testy czystości / Reinheitstests],MATCH($B85,tab_MinKomp[[Stanowisko / Position ]:[Stanowisko / Position ]],0)))</f>
        <v>n/a</v>
      </c>
      <c r="EM86" s="190" t="str">
        <f>IF(INDEX(tab_MinKomp[Testy czystości / Reinheitstests],MATCH($B85,tab_MinKomp[[Stanowisko / Position ]:[Stanowisko / Position ]],0))="n/a","n/a",EM85-INDEX(tab_MinKomp[Testy czystości / Reinheitstests],MATCH($B85,tab_MinKomp[[Stanowisko / Position ]:[Stanowisko / Position ]],0)))</f>
        <v>n/a</v>
      </c>
      <c r="EN86" s="190" t="str">
        <f>IF(INDEX(tab_MinKomp[Testy czystości / Reinheitstests],MATCH($B85,tab_MinKomp[[Stanowisko / Position ]:[Stanowisko / Position ]],0))="n/a","n/a",EN85-INDEX(tab_MinKomp[Testy czystości / Reinheitstests],MATCH($B85,tab_MinKomp[[Stanowisko / Position ]:[Stanowisko / Position ]],0)))</f>
        <v>n/a</v>
      </c>
      <c r="EO86" s="194" t="str">
        <f>IF(INDEX(tab_MinKomp[Konserwacja Rep],MATCH($B85,tab_MinKomp[[Stanowisko / Position ]:[Stanowisko / Position ]],0))="n/a","n/a",EO85-INDEX(tab_MinKomp[Konserwacja Rep],MATCH($B85,tab_MinKomp[[Stanowisko / Position ]:[Stanowisko / Position ]],0)))</f>
        <v>n/a</v>
      </c>
      <c r="EP86" s="194" t="str">
        <f>IF(INDEX(tab_MinKomp[[Konserwacja Engel ]],MATCH($B85,tab_MinKomp[[Stanowisko / Position ]:[Stanowisko / Position ]],0))="n/a","n/a",EP85-INDEX(tab_MinKomp[[Konserwacja Engel ]],MATCH($B85,tab_MinKomp[[Stanowisko / Position ]:[Stanowisko / Position ]],0)))</f>
        <v>n/a</v>
      </c>
      <c r="EQ86" s="194" t="str">
        <f>IF(INDEX(tab_MinKomp[Konserwacja B 50],MATCH($B85,tab_MinKomp[[Stanowisko / Position ]:[Stanowisko / Position ]],0))="n/a","n/a",EQ85-INDEX(tab_MinKomp[Konserwacja B 50],MATCH($B85,tab_MinKomp[[Stanowisko / Position ]:[Stanowisko / Position ]],0)))</f>
        <v>n/a</v>
      </c>
      <c r="ER86" s="194" t="str">
        <f>IF(INDEX(tab_MinKomp[[Konserwacja EOL ]],MATCH($B85,tab_MinKomp[[Stanowisko / Position ]:[Stanowisko / Position ]],0))="n/a","n/a",ER85-INDEX(tab_MinKomp[[Konserwacja EOL ]],MATCH($B85,tab_MinKomp[[Stanowisko / Position ]:[Stanowisko / Position ]],0)))</f>
        <v>n/a</v>
      </c>
      <c r="ES86" s="194" t="str">
        <f>IF(INDEX(tab_MinKomp[Konserwacja Branson],MATCH($B85,tab_MinKomp[[Stanowisko / Position ]:[Stanowisko / Position ]],0))="n/a","n/a",ES85-INDEX(tab_MinKomp[Konserwacja Branson],MATCH($B85,tab_MinKomp[[Stanowisko / Position ]:[Stanowisko / Position ]],0)))</f>
        <v>n/a</v>
      </c>
      <c r="ET86" s="194" t="str">
        <f>IF(INDEX(tab_MinKomp[Konserwacja coolery],MATCH($B85,tab_MinKomp[[Stanowisko / Position ]:[Stanowisko / Position ]],0))="n/a","n/a",ET85-INDEX(tab_MinKomp[Konserwacja coolery],MATCH($B85,tab_MinKomp[[Stanowisko / Position ]:[Stanowisko / Position ]],0)))</f>
        <v>n/a</v>
      </c>
      <c r="EU86" s="194" t="str">
        <f>IF(INDEX(tab_MinKomp[Konserwacja piecy],MATCH($B85,tab_MinKomp[[Stanowisko / Position ]:[Stanowisko / Position ]],0))="n/a","n/a",EU85-INDEX(tab_MinKomp[Konserwacja piecy],MATCH($B85,tab_MinKomp[[Stanowisko / Position ]:[Stanowisko / Position ]],0)))</f>
        <v>n/a</v>
      </c>
      <c r="EV86" s="194" t="str">
        <f>IF(INDEX(tab_MinKomp[Rysunek techniczny- czytanie],MATCH($B85,tab_MinKomp[[Stanowisko / Position ]:[Stanowisko / Position ]],0))="n/a","n/a",EV85-INDEX(tab_MinKomp[Rysunek techniczny- czytanie],MATCH($B85,tab_MinKomp[[Stanowisko / Position ]:[Stanowisko / Position ]],0)))</f>
        <v>n/a</v>
      </c>
      <c r="EW86" s="194" t="str">
        <f>IF(INDEX(tab_MinKomp[Elektryka],MATCH($B85,tab_MinKomp[[Stanowisko / Position ]:[Stanowisko / Position ]],0))="n/a","n/a",EW85-INDEX(tab_MinKomp[Elektryka],MATCH($B85,tab_MinKomp[[Stanowisko / Position ]:[Stanowisko / Position ]],0)))</f>
        <v>n/a</v>
      </c>
      <c r="EX86" s="194" t="str">
        <f>IF(INDEX(tab_MinKomp[Pneumatyka],MATCH($B85,tab_MinKomp[[Stanowisko / Position ]:[Stanowisko / Position ]],0))="n/a","n/a",EX85-INDEX(tab_MinKomp[Pneumatyka],MATCH($B85,tab_MinKomp[[Stanowisko / Position ]:[Stanowisko / Position ]],0)))</f>
        <v>n/a</v>
      </c>
      <c r="EY86" s="194" t="str">
        <f>IF(INDEX(tab_MinKomp[[Hydraulika ]],MATCH($B85,tab_MinKomp[[Stanowisko / Position ]:[Stanowisko / Position ]],0))="n/a","n/a",EY85-INDEX(tab_MinKomp[[Hydraulika ]],MATCH($B85,tab_MinKomp[[Stanowisko / Position ]:[Stanowisko / Position ]],0)))</f>
        <v>n/a</v>
      </c>
      <c r="EZ86" s="194" t="str">
        <f>IF(INDEX(tab_MinKomp[Podciśnienie],MATCH($B85,tab_MinKomp[[Stanowisko / Position ]:[Stanowisko / Position ]],0))="n/a","n/a",EZ85-INDEX(tab_MinKomp[Podciśnienie],MATCH($B85,tab_MinKomp[[Stanowisko / Position ]:[Stanowisko / Position ]],0)))</f>
        <v>n/a</v>
      </c>
      <c r="FA86" s="194" t="str">
        <f>IF(INDEX(tab_MinKomp[Usuwanie awarii],MATCH($B85,tab_MinKomp[[Stanowisko / Position ]:[Stanowisko / Position ]],0))="n/a","n/a",FA85-INDEX(tab_MinKomp[Usuwanie awarii],MATCH($B85,tab_MinKomp[[Stanowisko / Position ]:[Stanowisko / Position ]],0)))</f>
        <v>n/a</v>
      </c>
      <c r="FB86" s="194" t="str">
        <f>IF(INDEX(tab_MinKomp[Obsługa robotów],MATCH($B85,tab_MinKomp[[Stanowisko / Position ]:[Stanowisko / Position ]],0))="n/a","n/a",FB85-INDEX(tab_MinKomp[Obsługa robotów],MATCH($B85,tab_MinKomp[[Stanowisko / Position ]:[Stanowisko / Position ]],0)))</f>
        <v>n/a</v>
      </c>
      <c r="FC86" s="194" t="str">
        <f>IF(INDEX(tab_MinKomp[Obsługa sterowania maszyny],MATCH($B85,tab_MinKomp[[Stanowisko / Position ]:[Stanowisko / Position ]],0))="n/a","n/a",FC85-INDEX(tab_MinKomp[Obsługa sterowania maszyny],MATCH($B85,tab_MinKomp[[Stanowisko / Position ]:[Stanowisko / Position ]],0)))</f>
        <v>n/a</v>
      </c>
      <c r="FD86" s="194" t="str">
        <f>IF(INDEX(tab_MinKomp[Usuwanie przyczyn żródłowych],MATCH($B85,tab_MinKomp[[Stanowisko / Position ]:[Stanowisko / Position ]],0))="n/a","n/a",FD85-INDEX(tab_MinKomp[Usuwanie przyczyn żródłowych],MATCH($B85,tab_MinKomp[[Stanowisko / Position ]:[Stanowisko / Position ]],0)))</f>
        <v>n/a</v>
      </c>
      <c r="FE86" s="194" t="str">
        <f>IF(INDEX(tab_MinKomp[Cmms stosowanie],MATCH($B85,tab_MinKomp[[Stanowisko / Position ]:[Stanowisko / Position ]],0))="n/a","n/a",FE85-INDEX(tab_MinKomp[Cmms stosowanie],MATCH($B85,tab_MinKomp[[Stanowisko / Position ]:[Stanowisko / Position ]],0)))</f>
        <v>n/a</v>
      </c>
      <c r="FF86" s="190" t="str">
        <f>IF(INDEX(tab_MinKomp[Testy czystości / Reinheitstests],MATCH($B85,tab_MinKomp[[Stanowisko / Position ]:[Stanowisko / Position ]],0))="n/a","n/a",FF85-INDEX(tab_MinKomp[Testy czystości / Reinheitstests],MATCH($B85,tab_MinKomp[[Stanowisko / Position ]:[Stanowisko / Position ]],0)))</f>
        <v>n/a</v>
      </c>
      <c r="FG86" s="194" t="str">
        <f>IF(INDEX(tab_MinKomp[Czyszczenie form plastikowych],MATCH($B85,tab_MinKomp[[Stanowisko / Position ]:[Stanowisko / Position ]],0))="n/a","n/a",FG85-INDEX(tab_MinKomp[Czyszczenie form plastikowych],MATCH($B85,tab_MinKomp[[Stanowisko / Position ]:[Stanowisko / Position ]],0)))</f>
        <v>n/a</v>
      </c>
      <c r="FH86" s="194" t="str">
        <f>IF(INDEX(tab_MinKomp[Wymiana form plastik],MATCH($B85,tab_MinKomp[[Stanowisko / Position ]:[Stanowisko / Position ]],0))="n/a","n/a",FH85-INDEX(tab_MinKomp[Wymiana form plastik],MATCH($B85,tab_MinKomp[[Stanowisko / Position ]:[Stanowisko / Position ]],0)))</f>
        <v>n/a</v>
      </c>
      <c r="FI86" s="194" t="str">
        <f>IF(INDEX(tab_MinKomp[Wymiana form guma],MATCH($B85,tab_MinKomp[[Stanowisko / Position ]:[Stanowisko / Position ]],0))="n/a","n/a",FI85-INDEX(tab_MinKomp[Wymiana form guma],MATCH($B85,tab_MinKomp[[Stanowisko / Position ]:[Stanowisko / Position ]],0)))</f>
        <v>n/a</v>
      </c>
      <c r="FJ86" s="194" t="str">
        <f>IF(INDEX(tab_MinKomp[Konserwacja KK],MATCH($B85,tab_MinKomp[[Stanowisko / Position ]:[Stanowisko / Position ]],0))="n/a","n/a",FJ85-INDEX(tab_MinKomp[Konserwacja KK],MATCH($B85,tab_MinKomp[[Stanowisko / Position ]:[Stanowisko / Position ]],0)))</f>
        <v>n/a</v>
      </c>
      <c r="FK86" s="194" t="str">
        <f>IF(INDEX(tab_MinKomp[Konserwacja form guma],MATCH($B85,tab_MinKomp[[Stanowisko / Position ]:[Stanowisko / Position ]],0))="n/a","n/a",FK85-INDEX(tab_MinKomp[Konserwacja form guma],MATCH($B85,tab_MinKomp[[Stanowisko / Position ]:[Stanowisko / Position ]],0)))</f>
        <v>n/a</v>
      </c>
      <c r="FL86" s="194" t="str">
        <f>IF(INDEX(tab_MinKomp[Konserwacja form plastiki],MATCH($B85,tab_MinKomp[[Stanowisko / Position ]:[Stanowisko / Position ]],0))="n/a","n/a",FL85-INDEX(tab_MinKomp[Konserwacja form plastiki],MATCH($B85,tab_MinKomp[[Stanowisko / Position ]:[Stanowisko / Position ]],0)))</f>
        <v>n/a</v>
      </c>
      <c r="FM86" s="194" t="str">
        <f>IF(INDEX(tab_MinKomp[Konserwacja Gorącego Kanału],MATCH($B85,tab_MinKomp[[Stanowisko / Position ]:[Stanowisko / Position ]],0))="n/a","n/a",FM85-INDEX(tab_MinKomp[Konserwacja Gorącego Kanału],MATCH($B85,tab_MinKomp[[Stanowisko / Position ]:[Stanowisko / Position ]],0)))</f>
        <v>n/a</v>
      </c>
      <c r="FN86" s="190" t="s">
        <v>248</v>
      </c>
      <c r="FO86" s="190" t="s">
        <v>248</v>
      </c>
      <c r="FP86" s="190" t="s">
        <v>248</v>
      </c>
      <c r="FQ86" s="196" t="str">
        <f>IF(INDEX(tab_MinKomp[Język angielski / Englisch],MATCH($B85,tab_MinKomp[[Stanowisko / Position ]:[Stanowisko / Position ]],0))="n/a","n/a",FQ85-INDEX(tab_MinKomp[Język angielski / Englisch],MATCH($B85,tab_MinKomp[[Stanowisko / Position ]:[Stanowisko / Position ]],0)))</f>
        <v>n/a</v>
      </c>
      <c r="FR86" s="196" t="str">
        <f>IF(INDEX(tab_MinKomp[Język niemiecki / Deutsch],MATCH($B85,tab_MinKomp[[Stanowisko / Position ]:[Stanowisko / Position ]],0))="n/a","n/a",FR85-INDEX(tab_MinKomp[Język niemiecki / Deutsch],MATCH($B85,tab_MinKomp[[Stanowisko / Position ]:[Stanowisko / Position ]],0)))</f>
        <v>n/a</v>
      </c>
      <c r="FS86" s="194">
        <v>-1</v>
      </c>
      <c r="FT86" s="194">
        <v>-1</v>
      </c>
      <c r="FU86" s="194">
        <v>0</v>
      </c>
      <c r="FV86" s="194">
        <f>IF(INDEX(tab_MinKomp[Umiejętności szkoleniowe / Trainingsfähigkeiten],MATCH($B85,tab_MinKomp[[Stanowisko / Position ]:[Stanowisko / Position ]],0))="n/a","n/a",FV85-INDEX(tab_MinKomp[Umiejętności szkoleniowe / Trainingsfähigkeiten],MATCH($B85,tab_MinKomp[[Stanowisko / Position ]:[Stanowisko / Position ]],0)))</f>
        <v>0</v>
      </c>
      <c r="FW86" s="194">
        <v>0</v>
      </c>
      <c r="FX86" s="194">
        <v>-1</v>
      </c>
      <c r="FY86" s="194">
        <f>IF(INDEX(tab_MinKomp[Dyspozycyjność / Verfügbarkeit],MATCH($B85,tab_MinKomp[[Stanowisko / Position ]:[Stanowisko / Position ]],0))="n/a","n/a",FY85-INDEX(tab_MinKomp[Dyspozycyjność / Verfügbarkeit],MATCH($B85,tab_MinKomp[[Stanowisko / Position ]:[Stanowisko / Position ]],0)))</f>
        <v>0</v>
      </c>
      <c r="FZ86" s="194">
        <f>IF(INDEX(tab_MinKomp[Zaangażowanie / 
Engagement],MATCH($B85,tab_MinKomp[[Stanowisko / Position ]:[Stanowisko / Position ]],0))="n/a","n/a",FZ85-INDEX(tab_MinKomp[Zaangażowanie / 
Engagement],MATCH($B85,tab_MinKomp[[Stanowisko / Position ]:[Stanowisko / Position ]],0)))</f>
        <v>0</v>
      </c>
      <c r="GA86" s="194" t="str">
        <f>IF(INDEX(tab_MinKomp[Konserwacja form guma],MATCH($B85,tab_MinKomp[[Stanowisko / Position ]:[Stanowisko / Position ]],0))="n/a","n/a",GA85-INDEX(tab_MinKomp[Konserwacja form guma],MATCH($B85,tab_MinKomp[[Stanowisko / Position ]:[Stanowisko / Position ]],0)))</f>
        <v>n/a</v>
      </c>
      <c r="GB86" s="194" t="str">
        <f>IF(INDEX(tab_MinKomp[Konserwacja form plastiki],MATCH($B85,tab_MinKomp[[Stanowisko / Position ]:[Stanowisko / Position ]],0))="n/a","n/a",GB85-INDEX(tab_MinKomp[Konserwacja form plastiki],MATCH($B85,tab_MinKomp[[Stanowisko / Position ]:[Stanowisko / Position ]],0)))</f>
        <v>n/a</v>
      </c>
      <c r="GC86" s="194">
        <f>IF(INDEX(tab_MinKomp[Elastyczność w działaniu],MATCH($B85,tab_MinKomp[[Stanowisko / Position ]:[Stanowisko / Position ]],0))="n/a","n/a",GC85-INDEX(tab_MinKomp[Elastyczność w działaniu],MATCH($B85,tab_MinKomp[[Stanowisko / Position ]:[Stanowisko / Position ]],0)))</f>
        <v>0</v>
      </c>
      <c r="GD86" s="194">
        <f>IF(INDEX(tab_MinKomp[Komunikatywność],MATCH($B85,tab_MinKomp[[Stanowisko / Position ]:[Stanowisko / Position ]],0))="n/a","n/a",GD85-INDEX(tab_MinKomp[Komunikatywność],MATCH($B85,tab_MinKomp[[Stanowisko / Position ]:[Stanowisko / Position ]],0)))</f>
        <v>0</v>
      </c>
      <c r="GE86" s="193" t="str">
        <f>IF(INDEX(tab_MinKomp[Motywowanie i budowanie zaangażowania zespołu],MATCH($B85,tab_MinKomp[[Stanowisko / Position ]:[Stanowisko / Position ]],0))="n/a","n/a",GE85-INDEX(tab_MinKomp[Motywowanie i budowanie zaangażowania zespołu],MATCH($B85,tab_MinKomp[[Stanowisko / Position ]:[Stanowisko / Position ]],0)))</f>
        <v>n/a</v>
      </c>
      <c r="GF86" s="186" t="s">
        <v>248</v>
      </c>
      <c r="GG86" s="186" t="s">
        <v>248</v>
      </c>
      <c r="GH86" s="186" t="s">
        <v>248</v>
      </c>
      <c r="GI86" s="186" t="s">
        <v>248</v>
      </c>
      <c r="GJ86" s="186" t="s">
        <v>248</v>
      </c>
      <c r="GK86" s="186" t="s">
        <v>248</v>
      </c>
      <c r="GL86" s="186" t="s">
        <v>248</v>
      </c>
      <c r="GM86" s="186" t="s">
        <v>248</v>
      </c>
      <c r="GN86" s="186" t="s">
        <v>248</v>
      </c>
      <c r="GO86" s="186" t="s">
        <v>248</v>
      </c>
      <c r="GP86" s="186" t="s">
        <v>248</v>
      </c>
      <c r="GQ86" s="186" t="s">
        <v>248</v>
      </c>
      <c r="GR86" s="186" t="s">
        <v>248</v>
      </c>
      <c r="GS86" s="186" t="s">
        <v>248</v>
      </c>
      <c r="GT86" s="186" t="s">
        <v>248</v>
      </c>
      <c r="GU86" s="186" t="s">
        <v>248</v>
      </c>
      <c r="GV86" s="186" t="s">
        <v>248</v>
      </c>
      <c r="GW86" s="186" t="s">
        <v>248</v>
      </c>
      <c r="GX86" s="186" t="s">
        <v>248</v>
      </c>
      <c r="GY86" s="186" t="s">
        <v>248</v>
      </c>
      <c r="GZ86" s="261" t="s">
        <v>248</v>
      </c>
      <c r="HA86" s="261" t="s">
        <v>248</v>
      </c>
      <c r="HB86" s="191">
        <f>SUM(G86:GE86)/(HB85-(SUM(G86:GE86)))</f>
        <v>-0.14814814814814814</v>
      </c>
    </row>
    <row r="87" spans="1:211" ht="24.9" customHeight="1" x14ac:dyDescent="0.3">
      <c r="A87" s="105" t="s">
        <v>314</v>
      </c>
      <c r="B87" s="105" t="s">
        <v>315</v>
      </c>
      <c r="C87" s="105" t="s">
        <v>424</v>
      </c>
      <c r="D87" s="105">
        <v>663</v>
      </c>
      <c r="E87" s="394" t="s">
        <v>874</v>
      </c>
      <c r="F87" s="185" t="s">
        <v>374</v>
      </c>
      <c r="G87" s="186">
        <v>1</v>
      </c>
      <c r="H87" s="186">
        <v>1</v>
      </c>
      <c r="I87" s="186">
        <v>1</v>
      </c>
      <c r="J87" s="186">
        <v>1</v>
      </c>
      <c r="K87" s="186">
        <v>1</v>
      </c>
      <c r="L87" s="186">
        <v>1</v>
      </c>
      <c r="M87" s="186" t="s">
        <v>248</v>
      </c>
      <c r="N87" s="186" t="s">
        <v>248</v>
      </c>
      <c r="O87" s="186">
        <v>1</v>
      </c>
      <c r="P87" s="186">
        <v>1</v>
      </c>
      <c r="Q87" s="186" t="s">
        <v>248</v>
      </c>
      <c r="R87" s="186" t="s">
        <v>248</v>
      </c>
      <c r="S87" s="186" t="s">
        <v>248</v>
      </c>
      <c r="T87" s="186" t="s">
        <v>248</v>
      </c>
      <c r="U87" s="186" t="s">
        <v>248</v>
      </c>
      <c r="V87" s="186" t="s">
        <v>248</v>
      </c>
      <c r="W87" s="186" t="s">
        <v>248</v>
      </c>
      <c r="X87" s="186" t="s">
        <v>248</v>
      </c>
      <c r="Y87" s="186" t="s">
        <v>248</v>
      </c>
      <c r="Z87" s="186" t="s">
        <v>248</v>
      </c>
      <c r="AA87" s="186" t="s">
        <v>248</v>
      </c>
      <c r="AB87" s="186" t="s">
        <v>248</v>
      </c>
      <c r="AC87" s="186" t="s">
        <v>248</v>
      </c>
      <c r="AD87" s="186" t="s">
        <v>248</v>
      </c>
      <c r="AE87" s="186" t="s">
        <v>248</v>
      </c>
      <c r="AF87" s="186" t="s">
        <v>248</v>
      </c>
      <c r="AG87" s="186" t="s">
        <v>248</v>
      </c>
      <c r="AH87" s="186" t="s">
        <v>248</v>
      </c>
      <c r="AI87" s="186" t="s">
        <v>248</v>
      </c>
      <c r="AJ87" s="186" t="s">
        <v>248</v>
      </c>
      <c r="AK87" s="186" t="s">
        <v>248</v>
      </c>
      <c r="AL87" s="186">
        <v>1</v>
      </c>
      <c r="AM87" s="186" t="s">
        <v>248</v>
      </c>
      <c r="AN87" s="186" t="s">
        <v>248</v>
      </c>
      <c r="AO87" s="186">
        <v>1</v>
      </c>
      <c r="AP87" s="186" t="s">
        <v>248</v>
      </c>
      <c r="AQ87" s="186">
        <v>1</v>
      </c>
      <c r="AR87" s="186" t="s">
        <v>248</v>
      </c>
      <c r="AS87" s="186" t="s">
        <v>248</v>
      </c>
      <c r="AT87" s="186" t="s">
        <v>248</v>
      </c>
      <c r="AU87" s="186" t="s">
        <v>248</v>
      </c>
      <c r="AV87" s="186">
        <v>1</v>
      </c>
      <c r="AW87" s="186">
        <v>1</v>
      </c>
      <c r="AX87" s="186" t="s">
        <v>248</v>
      </c>
      <c r="AY87" s="186" t="s">
        <v>248</v>
      </c>
      <c r="AZ87" s="186" t="s">
        <v>248</v>
      </c>
      <c r="BA87" s="186">
        <v>1</v>
      </c>
      <c r="BB87" s="186">
        <v>1</v>
      </c>
      <c r="BC87" s="186" t="s">
        <v>248</v>
      </c>
      <c r="BD87" s="186" t="s">
        <v>248</v>
      </c>
      <c r="BE87" s="186" t="s">
        <v>248</v>
      </c>
      <c r="BF87" s="186" t="s">
        <v>248</v>
      </c>
      <c r="BG87" s="186" t="s">
        <v>248</v>
      </c>
      <c r="BH87" s="186" t="s">
        <v>248</v>
      </c>
      <c r="BI87" s="186" t="s">
        <v>248</v>
      </c>
      <c r="BJ87" s="186" t="s">
        <v>248</v>
      </c>
      <c r="BK87" s="186" t="s">
        <v>248</v>
      </c>
      <c r="BL87" s="186" t="s">
        <v>248</v>
      </c>
      <c r="BM87" s="186" t="s">
        <v>248</v>
      </c>
      <c r="BN87" s="186" t="s">
        <v>248</v>
      </c>
      <c r="BO87" s="186">
        <v>2</v>
      </c>
      <c r="BP87" s="186" t="s">
        <v>248</v>
      </c>
      <c r="BQ87" s="186" t="s">
        <v>248</v>
      </c>
      <c r="BR87" s="186" t="s">
        <v>248</v>
      </c>
      <c r="BS87" s="186">
        <v>2</v>
      </c>
      <c r="BT87" s="186" t="s">
        <v>248</v>
      </c>
      <c r="BU87" s="186">
        <v>2</v>
      </c>
      <c r="BV87" s="186">
        <v>2</v>
      </c>
      <c r="BW87" s="186">
        <v>2</v>
      </c>
      <c r="BX87" s="186">
        <v>1</v>
      </c>
      <c r="BY87" s="186" t="s">
        <v>248</v>
      </c>
      <c r="BZ87" s="186">
        <v>2</v>
      </c>
      <c r="CA87" s="186">
        <v>1</v>
      </c>
      <c r="CB87" s="186">
        <v>2</v>
      </c>
      <c r="CC87" s="186" t="s">
        <v>248</v>
      </c>
      <c r="CD87" s="186">
        <v>2</v>
      </c>
      <c r="CE87" s="186">
        <v>1</v>
      </c>
      <c r="CF87" s="186">
        <v>1</v>
      </c>
      <c r="CG87" s="186">
        <v>1</v>
      </c>
      <c r="CH87" s="186" t="s">
        <v>248</v>
      </c>
      <c r="CI87" s="186" t="s">
        <v>248</v>
      </c>
      <c r="CJ87" s="186" t="s">
        <v>248</v>
      </c>
      <c r="CK87" s="186" t="s">
        <v>248</v>
      </c>
      <c r="CL87" s="186" t="s">
        <v>248</v>
      </c>
      <c r="CM87" s="186" t="s">
        <v>248</v>
      </c>
      <c r="CN87" s="186" t="s">
        <v>248</v>
      </c>
      <c r="CO87" s="186" t="s">
        <v>248</v>
      </c>
      <c r="CP87" s="186" t="s">
        <v>248</v>
      </c>
      <c r="CQ87" s="186" t="s">
        <v>248</v>
      </c>
      <c r="CR87" s="186" t="s">
        <v>248</v>
      </c>
      <c r="CS87" s="186" t="s">
        <v>248</v>
      </c>
      <c r="CT87" s="186" t="s">
        <v>248</v>
      </c>
      <c r="CU87" s="186" t="s">
        <v>248</v>
      </c>
      <c r="CV87" s="186" t="s">
        <v>248</v>
      </c>
      <c r="CW87" s="186">
        <v>1</v>
      </c>
      <c r="CX87" s="186" t="s">
        <v>248</v>
      </c>
      <c r="CY87" s="186" t="s">
        <v>248</v>
      </c>
      <c r="CZ87" s="186" t="s">
        <v>248</v>
      </c>
      <c r="DA87" s="186" t="s">
        <v>248</v>
      </c>
      <c r="DB87" s="186" t="s">
        <v>248</v>
      </c>
      <c r="DC87" s="186" t="s">
        <v>248</v>
      </c>
      <c r="DD87" s="186" t="s">
        <v>248</v>
      </c>
      <c r="DE87" s="186" t="s">
        <v>248</v>
      </c>
      <c r="DF87" s="186">
        <v>1</v>
      </c>
      <c r="DG87" s="186" t="s">
        <v>248</v>
      </c>
      <c r="DH87" s="186" t="s">
        <v>248</v>
      </c>
      <c r="DI87" s="186" t="s">
        <v>248</v>
      </c>
      <c r="DJ87" s="186" t="s">
        <v>248</v>
      </c>
      <c r="DK87" s="186" t="s">
        <v>248</v>
      </c>
      <c r="DL87" s="186" t="s">
        <v>248</v>
      </c>
      <c r="DM87" s="186" t="s">
        <v>248</v>
      </c>
      <c r="DN87" s="186" t="s">
        <v>248</v>
      </c>
      <c r="DO87" s="186" t="s">
        <v>248</v>
      </c>
      <c r="DP87" s="186" t="s">
        <v>248</v>
      </c>
      <c r="DQ87" s="186" t="s">
        <v>248</v>
      </c>
      <c r="DR87" s="186" t="s">
        <v>248</v>
      </c>
      <c r="DS87" s="186" t="s">
        <v>248</v>
      </c>
      <c r="DT87" s="186" t="s">
        <v>248</v>
      </c>
      <c r="DU87" s="186" t="s">
        <v>248</v>
      </c>
      <c r="DV87" s="186" t="s">
        <v>248</v>
      </c>
      <c r="DW87" s="186" t="s">
        <v>248</v>
      </c>
      <c r="DX87" s="186" t="s">
        <v>248</v>
      </c>
      <c r="DY87" s="186" t="s">
        <v>248</v>
      </c>
      <c r="DZ87" s="186" t="s">
        <v>248</v>
      </c>
      <c r="EA87" s="186" t="s">
        <v>248</v>
      </c>
      <c r="EB87" s="186" t="s">
        <v>248</v>
      </c>
      <c r="EC87" s="186" t="s">
        <v>248</v>
      </c>
      <c r="ED87" s="186" t="s">
        <v>248</v>
      </c>
      <c r="EE87" s="186" t="s">
        <v>248</v>
      </c>
      <c r="EF87" s="186" t="s">
        <v>248</v>
      </c>
      <c r="EG87" s="186" t="s">
        <v>248</v>
      </c>
      <c r="EH87" s="186" t="s">
        <v>248</v>
      </c>
      <c r="EI87" s="186" t="s">
        <v>248</v>
      </c>
      <c r="EJ87" s="186" t="s">
        <v>248</v>
      </c>
      <c r="EK87" s="186" t="s">
        <v>248</v>
      </c>
      <c r="EL87" s="184" t="s">
        <v>248</v>
      </c>
      <c r="EM87" s="184" t="s">
        <v>248</v>
      </c>
      <c r="EN87" s="184" t="s">
        <v>248</v>
      </c>
      <c r="EO87" s="186" t="s">
        <v>248</v>
      </c>
      <c r="EP87" s="186" t="s">
        <v>248</v>
      </c>
      <c r="EQ87" s="186" t="s">
        <v>248</v>
      </c>
      <c r="ER87" s="186" t="s">
        <v>248</v>
      </c>
      <c r="ES87" s="186" t="s">
        <v>248</v>
      </c>
      <c r="ET87" s="186" t="s">
        <v>248</v>
      </c>
      <c r="EU87" s="186" t="s">
        <v>248</v>
      </c>
      <c r="EV87" s="186" t="s">
        <v>248</v>
      </c>
      <c r="EW87" s="186" t="s">
        <v>248</v>
      </c>
      <c r="EX87" s="186" t="s">
        <v>248</v>
      </c>
      <c r="EY87" s="186" t="s">
        <v>248</v>
      </c>
      <c r="EZ87" s="186" t="s">
        <v>248</v>
      </c>
      <c r="FA87" s="186" t="s">
        <v>248</v>
      </c>
      <c r="FB87" s="186" t="s">
        <v>248</v>
      </c>
      <c r="FC87" s="186" t="s">
        <v>248</v>
      </c>
      <c r="FD87" s="186" t="s">
        <v>248</v>
      </c>
      <c r="FE87" s="186" t="s">
        <v>248</v>
      </c>
      <c r="FF87" s="186" t="s">
        <v>248</v>
      </c>
      <c r="FG87" s="186" t="s">
        <v>248</v>
      </c>
      <c r="FH87" s="186" t="s">
        <v>248</v>
      </c>
      <c r="FI87" s="186" t="s">
        <v>248</v>
      </c>
      <c r="FJ87" s="186" t="s">
        <v>248</v>
      </c>
      <c r="FK87" s="186" t="s">
        <v>248</v>
      </c>
      <c r="FL87" s="186" t="s">
        <v>248</v>
      </c>
      <c r="FM87" s="186" t="s">
        <v>248</v>
      </c>
      <c r="FN87" s="186">
        <v>1</v>
      </c>
      <c r="FO87" s="186">
        <v>1</v>
      </c>
      <c r="FP87" s="186">
        <v>1</v>
      </c>
      <c r="FQ87" s="187" t="s">
        <v>248</v>
      </c>
      <c r="FR87" s="187" t="s">
        <v>248</v>
      </c>
      <c r="FS87" s="186">
        <v>1</v>
      </c>
      <c r="FT87" s="186">
        <v>1</v>
      </c>
      <c r="FU87" s="186">
        <v>1</v>
      </c>
      <c r="FV87" s="186">
        <v>1</v>
      </c>
      <c r="FW87" s="186">
        <v>1</v>
      </c>
      <c r="FX87" s="186">
        <v>1</v>
      </c>
      <c r="FY87" s="186">
        <v>1</v>
      </c>
      <c r="FZ87" s="186">
        <v>1</v>
      </c>
      <c r="GA87" s="186" t="s">
        <v>248</v>
      </c>
      <c r="GB87" s="186" t="s">
        <v>248</v>
      </c>
      <c r="GC87" s="186">
        <v>1</v>
      </c>
      <c r="GD87" s="186">
        <v>1</v>
      </c>
      <c r="GE87" s="186" t="s">
        <v>248</v>
      </c>
      <c r="GF87" s="186" t="s">
        <v>248</v>
      </c>
      <c r="GG87" s="186" t="s">
        <v>248</v>
      </c>
      <c r="GH87" s="186" t="s">
        <v>248</v>
      </c>
      <c r="GI87" s="186" t="s">
        <v>248</v>
      </c>
      <c r="GJ87" s="186" t="s">
        <v>248</v>
      </c>
      <c r="GK87" s="186" t="s">
        <v>248</v>
      </c>
      <c r="GL87" s="186" t="s">
        <v>248</v>
      </c>
      <c r="GM87" s="186" t="s">
        <v>248</v>
      </c>
      <c r="GN87" s="186" t="s">
        <v>248</v>
      </c>
      <c r="GO87" s="186" t="s">
        <v>248</v>
      </c>
      <c r="GP87" s="186" t="s">
        <v>248</v>
      </c>
      <c r="GQ87" s="186" t="s">
        <v>248</v>
      </c>
      <c r="GR87" s="186" t="s">
        <v>248</v>
      </c>
      <c r="GS87" s="186" t="s">
        <v>248</v>
      </c>
      <c r="GT87" s="186" t="s">
        <v>248</v>
      </c>
      <c r="GU87" s="186" t="s">
        <v>248</v>
      </c>
      <c r="GV87" s="186" t="s">
        <v>248</v>
      </c>
      <c r="GW87" s="186" t="s">
        <v>248</v>
      </c>
      <c r="GX87" s="186" t="s">
        <v>248</v>
      </c>
      <c r="GY87" s="186" t="s">
        <v>248</v>
      </c>
      <c r="GZ87" s="261" t="s">
        <v>248</v>
      </c>
      <c r="HA87" s="261" t="s">
        <v>248</v>
      </c>
      <c r="HB87" s="188">
        <f>SUM(G87:GE87)</f>
        <v>51</v>
      </c>
    </row>
    <row r="88" spans="1:211" ht="24.9" customHeight="1" thickBot="1" x14ac:dyDescent="0.35">
      <c r="A88" s="108" t="str">
        <f>A87</f>
        <v>Prod.-Q-1</v>
      </c>
      <c r="B88" s="108" t="str">
        <f>B87</f>
        <v>Pracownik Produkcji</v>
      </c>
      <c r="C88" s="108" t="str">
        <f>C87</f>
        <v>WC</v>
      </c>
      <c r="D88" s="108">
        <f>D87</f>
        <v>663</v>
      </c>
      <c r="E88" s="395"/>
      <c r="F88" s="189" t="s">
        <v>375</v>
      </c>
      <c r="G88" s="192">
        <f>IF(INDEX(tab_MinKomp[Przepisy BHP / BHP Vorschriften],MATCH($B87,tab_MinKomp[[Stanowisko / Position ]:[Stanowisko / Position ]],0))="n/a","n/a",G87-INDEX(tab_MinKomp[Przepisy BHP / BHP Vorschriften],MATCH($B87,tab_MinKomp[[Stanowisko / Position ]:[Stanowisko / Position ]],0)))</f>
        <v>-1</v>
      </c>
      <c r="H88" s="193">
        <f>IF(INDEX(tab_MinKomp[Przepisy PPOŻ / Brandschutzbestimmungen],MATCH($B87,tab_MinKomp[[Stanowisko / Position ]:[Stanowisko / Position ]],0))="n/a","n/a",H87-INDEX(tab_MinKomp[Przepisy PPOŻ / Brandschutzbestimmungen],MATCH($B87,tab_MinKomp[[Stanowisko / Position ]:[Stanowisko / Position ]],0)))</f>
        <v>0</v>
      </c>
      <c r="I88" s="193">
        <f>IF(INDEX(tab_MinKomp[Ryzyko zawodowe na stanowiskach pracyv/ Berufliche Risiken an Arbeitsstellen],MATCH($B87,tab_MinKomp[[Stanowisko / Position ]:[Stanowisko / Position ]],0))="n/a","n/a",I87-INDEX(tab_MinKomp[Ryzyko zawodowe na stanowiskach pracyv/ Berufliche Risiken an Arbeitsstellen],MATCH($B87,tab_MinKomp[[Stanowisko / Position ]:[Stanowisko / Position ]],0)))</f>
        <v>-1</v>
      </c>
      <c r="J88" s="193">
        <f>IF(INDEX(tab_MinKomp[Gospodarka substancjami niebezpiecznymi / Gefahrstoffmanagement],MATCH($B87,tab_MinKomp[[Stanowisko / Position ]:[Stanowisko / Position ]],0))="n/a","n/a",J87-INDEX(tab_MinKomp[Gospodarka substancjami niebezpiecznymi / Gefahrstoffmanagement],MATCH($B87,tab_MinKomp[[Stanowisko / Position ]:[Stanowisko / Position ]],0)))</f>
        <v>0</v>
      </c>
      <c r="K88" s="193">
        <f>IF(INDEX(tab_MinKomp[Gospodarka odpadami / Abfallwirtschaft],MATCH($B87,tab_MinKomp[[Stanowisko / Position ]:[Stanowisko / Position ]],0))="n/a","n/a",K87-INDEX(tab_MinKomp[Gospodarka odpadami / Abfallwirtschaft],MATCH($B87,tab_MinKomp[[Stanowisko / Position ]:[Stanowisko / Position ]],0)))</f>
        <v>0</v>
      </c>
      <c r="L88" s="194" t="str">
        <f>IF(INDEX(tab_MinKomp[Przepisy kodeksu pracy / Bestimmungen des Arbeitsgesetzes],MATCH($B87,tab_MinKomp[[Stanowisko / Position ]:[Stanowisko / Position ]],0))="n/a","n/a",L87-INDEX(tab_MinKomp[Przepisy kodeksu pracy / Bestimmungen des Arbeitsgesetzes],MATCH($B87,tab_MinKomp[[Stanowisko / Position ]:[Stanowisko / Position ]],0)))</f>
        <v>n/a</v>
      </c>
      <c r="M88" s="195" t="str">
        <f>IF(INDEX(tab_MinKomp[Przepisy o ub.społ. ZUS  / Sozialversicherungsvorschriften],MATCH($B87,tab_MinKomp[[Stanowisko / Position ]:[Stanowisko / Position ]],0))="n/a","n/a",M87-INDEX(tab_MinKomp[Przepisy o ub.społ. ZUS  / Sozialversicherungsvorschriften],MATCH($B87,tab_MinKomp[[Stanowisko / Position ]:[Stanowisko / Position ]],0)))</f>
        <v>n/a</v>
      </c>
      <c r="N88" s="194" t="str">
        <f>IF(INDEX(tab_MinKomp[PRZEPISY O PDOF /persönlich Einkommensteuergesetz ],MATCH($B87,tab_MinKomp[[Stanowisko / Position ]:[Stanowisko / Position ]],0))="n/a","n/a",N87-INDEX(tab_MinKomp[PRZEPISY O PDOF /persönlich Einkommensteuergesetz ],MATCH($B87,tab_MinKomp[[Stanowisko / Position ]:[Stanowisko / Position ]],0)))</f>
        <v>n/a</v>
      </c>
      <c r="O88" s="194">
        <f>IF(INDEX(tab_MinKomp[Regulamin pracy / Arbeitsordnung],MATCH($B87,tab_MinKomp[[Stanowisko / Position ]:[Stanowisko / Position ]],0))="n/a","n/a",O87-INDEX(tab_MinKomp[Regulamin pracy / Arbeitsordnung],MATCH($B87,tab_MinKomp[[Stanowisko / Position ]:[Stanowisko / Position ]],0)))</f>
        <v>0</v>
      </c>
      <c r="P88" s="194">
        <f>IF(INDEX(tab_MinKomp[Regulamin wynagradzania / Vergütungsordnung],MATCH($B87,tab_MinKomp[[Stanowisko / Position ]:[Stanowisko / Position ]],0))="n/a","n/a",P87-INDEX(tab_MinKomp[Regulamin wynagradzania / Vergütungsordnung],MATCH($B87,tab_MinKomp[[Stanowisko / Position ]:[Stanowisko / Position ]],0)))</f>
        <v>0</v>
      </c>
      <c r="Q88" s="194" t="str">
        <f>IF(INDEX(tab_MinKomp[System R2PŁATNIK PRO: Płace / Lohnabrechnung],MATCH($B87,tab_MinKomp[[Stanowisko / Position ]:[Stanowisko / Position ]],0))="n/a","n/a",Q87-INDEX(tab_MinKomp[System R2PŁATNIK PRO: Płace / Lohnabrechnung],MATCH($B87,tab_MinKomp[[Stanowisko / Position ]:[Stanowisko / Position ]],0)))</f>
        <v>n/a</v>
      </c>
      <c r="R88" s="194" t="str">
        <f>IF(INDEX(tab_MinKomp[SystemR2PŁATNIK PRO: KADRY / Personaldaten],MATCH($B87,tab_MinKomp[[Stanowisko / Position ]:[Stanowisko / Position ]],0))="n/a","n/a",R87-INDEX(tab_MinKomp[SystemR2PŁATNIK PRO: KADRY / Personaldaten],MATCH($B87,tab_MinKomp[[Stanowisko / Position ]:[Stanowisko / Position ]],0)))</f>
        <v>n/a</v>
      </c>
      <c r="S88" s="194" t="str">
        <f>IF(INDEX(tab_MinKomp[SYSTEM R2PŁATNIK PRO: zarządzanie pracownikami / Arbeitsverwaltung],MATCH($B87,tab_MinKomp[[Stanowisko / Position ]:[Stanowisko / Position ]],0))="n/a","n/a",S87-INDEX(tab_MinKomp[SYSTEM R2PŁATNIK PRO: zarządzanie pracownikami / Arbeitsverwaltung],MATCH($B87,tab_MinKomp[[Stanowisko / Position ]:[Stanowisko / Position ]],0)))</f>
        <v>n/a</v>
      </c>
      <c r="T88" s="194" t="str">
        <f>IF(INDEX(tab_MinKomp[Doradztwo, wsparcie personalne / Personalberatung und Unterstützung],MATCH($B87,tab_MinKomp[[Stanowisko / Position ]:[Stanowisko / Position ]],0))="n/a","n/a",T87-INDEX(tab_MinKomp[Doradztwo, wsparcie personalne / Personalberatung und Unterstützung],MATCH($B87,tab_MinKomp[[Stanowisko / Position ]:[Stanowisko / Position ]],0)))</f>
        <v>n/a</v>
      </c>
      <c r="U88" s="194" t="str">
        <f>IF(INDEX(tab_MinKomp[Przepisy o podatku VAT / MwSt.- Gesetz],MATCH($B87,tab_MinKomp[[Stanowisko / Position ]:[Stanowisko / Position ]],0))="n/a","n/a",U87-INDEX(tab_MinKomp[Przepisy o podatku VAT / MwSt.- Gesetz],MATCH($B87,tab_MinKomp[[Stanowisko / Position ]:[Stanowisko / Position ]],0)))</f>
        <v>n/a</v>
      </c>
      <c r="V88" s="194" t="str">
        <f>IF(INDEX(tab_MinKomp[PrzepisyPDOP / geschäftlich Einkommensteuergesetz],MATCH($B87,tab_MinKomp[[Stanowisko / Position ]:[Stanowisko / Position ]],0))="n/a","n/a",V87-INDEX(tab_MinKomp[PrzepisyPDOP / geschäftlich Einkommensteuergesetz],MATCH($B87,tab_MinKomp[[Stanowisko / Position ]:[Stanowisko / Position ]],0)))</f>
        <v>n/a</v>
      </c>
      <c r="W88" s="194" t="str">
        <f>IF(INDEX(tab_MinKomp[System BAAN / FINANSE (FIBU)],MATCH($B87,tab_MinKomp[[Stanowisko / Position ]:[Stanowisko / Position ]],0))="n/a","n/a",W87-INDEX(tab_MinKomp[System BAAN / FINANSE (FIBU)],MATCH($B87,tab_MinKomp[[Stanowisko / Position ]:[Stanowisko / Position ]],0)))</f>
        <v>n/a</v>
      </c>
      <c r="X88" s="194" t="str">
        <f>IF(INDEX(tab_MinKomp[Systemy pomocnicze / Hilfssysteme(STOCKPROGRAM, KALK2000 etc.)],MATCH($B87,tab_MinKomp[[Stanowisko / Position ]:[Stanowisko / Position ]],0))="n/a","n/a",X87-INDEX(tab_MinKomp[Systemy pomocnicze / Hilfssysteme(STOCKPROGRAM, KALK2000 etc.)],MATCH($B87,tab_MinKomp[[Stanowisko / Position ]:[Stanowisko / Position ]],0)))</f>
        <v>n/a</v>
      </c>
      <c r="Y88" s="194" t="str">
        <f>IF(INDEX(tab_MinKomp[Polityka rachunkowości / Buchführungspolitik],MATCH($B87,tab_MinKomp[[Stanowisko / Position ]:[Stanowisko / Position ]],0))="n/a","n/a",Y87-INDEX(tab_MinKomp[Polityka rachunkowości / Buchführungspolitik],MATCH($B87,tab_MinKomp[[Stanowisko / Position ]:[Stanowisko / Position ]],0)))</f>
        <v>n/a</v>
      </c>
      <c r="Z88" s="194" t="str">
        <f>IF(INDEX(tab_MinKomp[Ustawa o rachunkowości / Rechnungslegungsgesetz],MATCH($B87,tab_MinKomp[[Stanowisko / Position ]:[Stanowisko / Position ]],0))="n/a","n/a",Z87-INDEX(tab_MinKomp[Ustawa o rachunkowości / Rechnungslegungsgesetz],MATCH($B87,tab_MinKomp[[Stanowisko / Position ]:[Stanowisko / Position ]],0)))</f>
        <v>n/a</v>
      </c>
      <c r="AA88" s="194" t="str">
        <f>IF(INDEX(tab_MinKomp[WORKFLOW - TS-100],MATCH($B87,tab_MinKomp[[Stanowisko / Position ]:[Stanowisko / Position ]],0))="n/a","n/a",AA87-INDEX(tab_MinKomp[WORKFLOW - TS-100],MATCH($B87,tab_MinKomp[[Stanowisko / Position ]:[Stanowisko / Position ]],0)))</f>
        <v>n/a</v>
      </c>
      <c r="AB88" s="194" t="str">
        <f>IF(INDEX(tab_MinKomp[WORKFLOW - SFMS],MATCH($B87,tab_MinKomp[[Stanowisko / Position ]:[Stanowisko / Position ]],0))="n/a","n/a",AB87-INDEX(tab_MinKomp[WORKFLOW - SFMS],MATCH($B87,tab_MinKomp[[Stanowisko / Position ]:[Stanowisko / Position ]],0)))</f>
        <v>n/a</v>
      </c>
      <c r="AC88" s="194" t="str">
        <f>IF(INDEX(tab_MinKomp[System ISO 9001:2015],MATCH($B87,tab_MinKomp[[Stanowisko / Position ]:[Stanowisko / Position ]],0))="n/a","n/a",AC87-INDEX(tab_MinKomp[System ISO 9001:2015],MATCH($B87,tab_MinKomp[[Stanowisko / Position ]:[Stanowisko / Position ]],0)))</f>
        <v>n/a</v>
      </c>
      <c r="AD88" s="194" t="str">
        <f>IF(INDEX(tab_MinKomp[System ISO 9001:2015],MATCH($B87,tab_MinKomp[[Stanowisko / Position ]:[Stanowisko / Position ]],0))="n/a","n/a",AD87-INDEX(tab_MinKomp[System ISO 9001:2015],MATCH($B87,tab_MinKomp[[Stanowisko / Position ]:[Stanowisko / Position ]],0)))</f>
        <v>n/a</v>
      </c>
      <c r="AE88" s="194" t="str">
        <f>IF(INDEX(tab_MinKomp[System ISO 9001:2015],MATCH($B87,tab_MinKomp[[Stanowisko / Position ]:[Stanowisko / Position ]],0))="n/a","n/a",AE87-INDEX(tab_MinKomp[System ISO 9001:2015],MATCH($B87,tab_MinKomp[[Stanowisko / Position ]:[Stanowisko / Position ]],0)))</f>
        <v>n/a</v>
      </c>
      <c r="AF88" s="194" t="str">
        <f>IF(INDEX(tab_MinKomp[System ISO 9001:2015],MATCH($B87,tab_MinKomp[[Stanowisko / Position ]:[Stanowisko / Position ]],0))="n/a","n/a",AF87-INDEX(tab_MinKomp[System ISO 9001:2015],MATCH($B87,tab_MinKomp[[Stanowisko / Position ]:[Stanowisko / Position ]],0)))</f>
        <v>n/a</v>
      </c>
      <c r="AG88" s="194" t="str">
        <f>IF(INDEX(tab_MinKomp[Wymagania VDA 6.3 Process / Forderungen],MATCH($B87,tab_MinKomp[[Stanowisko / Position ]:[Stanowisko / Position ]],0))="n/a","n/a",AG87-INDEX(tab_MinKomp[Wymagania VDA 6.3 Process / Forderungen],MATCH($B87,tab_MinKomp[[Stanowisko / Position ]:[Stanowisko / Position ]],0)))</f>
        <v>n/a</v>
      </c>
      <c r="AH88" s="194" t="str">
        <f>IF(INDEX(tab_MinKomp[Wymagania VDA 6.5 Product / Forderungen],MATCH($B87,tab_MinKomp[[Stanowisko / Position ]:[Stanowisko / Position ]],0))="n/a","n/a",AH87-INDEX(tab_MinKomp[Wymagania VDA 6.5 Product / Forderungen],MATCH($B87,tab_MinKomp[[Stanowisko / Position ]:[Stanowisko / Position ]],0)))</f>
        <v>n/a</v>
      </c>
      <c r="AI88" s="194" t="str">
        <f>IF(INDEX(tab_MinKomp[System ISO 9001:2015],MATCH($B87,tab_MinKomp[[Stanowisko / Position ]:[Stanowisko / Position ]],0))="n/a","n/a",AI87-INDEX(tab_MinKomp[System ISO 9001:2015],MATCH($B87,tab_MinKomp[[Stanowisko / Position ]:[Stanowisko / Position ]],0)))</f>
        <v>n/a</v>
      </c>
      <c r="AJ88" s="194" t="str">
        <f>IF(INDEX(tab_MinKomp[Auditor systemu ISO 17021:2018],MATCH($B87,tab_MinKomp[[Stanowisko / Position ]:[Stanowisko / Position ]],0))="n/a","n/a",AJ87-INDEX(tab_MinKomp[Auditor systemu ISO 17021:2018],MATCH($B87,tab_MinKomp[[Stanowisko / Position ]:[Stanowisko / Position ]],0)))</f>
        <v>n/a</v>
      </c>
      <c r="AK88" s="194" t="str">
        <f>IF(INDEX(tab_MinKomp[Pełnomocnik systemu / Systemvertreter],MATCH($B87,tab_MinKomp[[Stanowisko / Position ]:[Stanowisko / Position ]],0))="n/a","n/a",AK87-INDEX(tab_MinKomp[Pełnomocnik systemu / Systemvertreter],MATCH($B87,tab_MinKomp[[Stanowisko / Position ]:[Stanowisko / Position ]],0)))</f>
        <v>n/a</v>
      </c>
      <c r="AL88" s="194">
        <f>IF(INDEX(tab_MinKomp[Polityka Etyczna - Compliance],MATCH($B87,tab_MinKomp[[Stanowisko / Position ]:[Stanowisko / Position ]],0))="n/a","n/a",AL87-INDEX(tab_MinKomp[Polityka Etyczna - Compliance],MATCH($B87,tab_MinKomp[[Stanowisko / Position ]:[Stanowisko / Position ]],0)))</f>
        <v>0</v>
      </c>
      <c r="AM88" s="194" t="str">
        <f>IF(INDEX(tab_MinKomp[WDRAŻANIE NOWYCH PROJEKTÓW/ PROCEDURA CTM],MATCH($B87,tab_MinKomp[[Stanowisko / Position ]:[Stanowisko / Position ]],0))="n/a","n/a",AM87-INDEX(tab_MinKomp[WDRAŻANIE NOWYCH PROJEKTÓW/ PROCEDURA CTM],MATCH($B87,tab_MinKomp[[Stanowisko / Position ]:[Stanowisko / Position ]],0)))</f>
        <v>n/a</v>
      </c>
      <c r="AN88" s="194" t="str">
        <f>IF(INDEX(tab_MinKomp[KAMIENIE MILOWE MSL/PIFF],MATCH($B87,tab_MinKomp[[Stanowisko / Position ]:[Stanowisko / Position ]],0))="n/a","n/a",AN87-INDEX(tab_MinKomp[KAMIENIE MILOWE MSL/PIFF],MATCH($B87,tab_MinKomp[[Stanowisko / Position ]:[Stanowisko / Position ]],0)))</f>
        <v>n/a</v>
      </c>
      <c r="AO88" s="194">
        <f>IF(INDEX(tab_MinKomp[CP],MATCH($B87,tab_MinKomp[[Stanowisko / Position ]:[Stanowisko / Position ]],0))="n/a","n/a",AO87-INDEX(tab_MinKomp[CP],MATCH($B87,tab_MinKomp[[Stanowisko / Position ]:[Stanowisko / Position ]],0)))</f>
        <v>0</v>
      </c>
      <c r="AP88" s="194" t="str">
        <f>IF(INDEX(tab_MinKomp[FMEA],MATCH($B87,tab_MinKomp[[Stanowisko / Position ]:[Stanowisko / Position ]],0))="n/a","n/a",AP87-INDEX(tab_MinKomp[FMEA],MATCH($B87,tab_MinKomp[[Stanowisko / Position ]:[Stanowisko / Position ]],0)))</f>
        <v>n/a</v>
      </c>
      <c r="AQ88" s="194">
        <f>IF(INDEX(tab_MinKomp[FLOW CHART],MATCH($B87,tab_MinKomp[[Stanowisko / Position ]:[Stanowisko / Position ]],0))="n/a","n/a",AQ87-INDEX(tab_MinKomp[FLOW CHART],MATCH($B87,tab_MinKomp[[Stanowisko / Position ]:[Stanowisko / Position ]],0)))</f>
        <v>0</v>
      </c>
      <c r="AR88" s="194" t="str">
        <f>IF(INDEX(tab_MinKomp[APQP],MATCH($B87,tab_MinKomp[[Stanowisko / Position ]:[Stanowisko / Position ]],0))="n/a","n/a",AR87-INDEX(tab_MinKomp[APQP],MATCH($B87,tab_MinKomp[[Stanowisko / Position ]:[Stanowisko / Position ]],0)))</f>
        <v>n/a</v>
      </c>
      <c r="AS88" s="194" t="str">
        <f>IF(INDEX(tab_MinKomp[MSA],MATCH($B87,tab_MinKomp[[Stanowisko / Position ]:[Stanowisko / Position ]],0))="n/a","n/a",AS87-INDEX(tab_MinKomp[MSA],MATCH($B87,tab_MinKomp[[Stanowisko / Position ]:[Stanowisko / Position ]],0)))</f>
        <v>n/a</v>
      </c>
      <c r="AT88" s="194" t="str">
        <f>IF(INDEX(tab_MinKomp[SPC],MATCH($B87,tab_MinKomp[[Stanowisko / Position ]:[Stanowisko / Position ]],0))="n/a","n/a",AT87-INDEX(tab_MinKomp[SPC],MATCH($B87,tab_MinKomp[[Stanowisko / Position ]:[Stanowisko / Position ]],0)))</f>
        <v>n/a</v>
      </c>
      <c r="AU88" s="194" t="str">
        <f>IF(INDEX(tab_MinKomp[CSR (SPECYFICZNE WYMAGANIA KLIENTA)],MATCH($B87,tab_MinKomp[[Stanowisko / Position ]:[Stanowisko / Position ]],0))="n/a","n/a",AU87-INDEX(tab_MinKomp[CSR (SPECYFICZNE WYMAGANIA KLIENTA)],MATCH($B87,tab_MinKomp[[Stanowisko / Position ]:[Stanowisko / Position ]],0)))</f>
        <v>n/a</v>
      </c>
      <c r="AV88" s="194">
        <f>IF(INDEX(tab_MinKomp[5S],MATCH($B87,tab_MinKomp[[Stanowisko / Position ]:[Stanowisko / Position ]],0))="n/a","n/a",AV87-INDEX(tab_MinKomp[5S],MATCH($B87,tab_MinKomp[[Stanowisko / Position ]:[Stanowisko / Position ]],0)))</f>
        <v>-1</v>
      </c>
      <c r="AW88" s="194">
        <f>IF(INDEX(tab_MinKomp[LEAN MANAGEMENT],MATCH($B87,tab_MinKomp[[Stanowisko / Position ]:[Stanowisko / Position ]],0))="n/a","n/a",AW87-INDEX(tab_MinKomp[LEAN MANAGEMENT],MATCH($B87,tab_MinKomp[[Stanowisko / Position ]:[Stanowisko / Position ]],0)))</f>
        <v>0</v>
      </c>
      <c r="AX88" s="194" t="str">
        <f>IF(INDEX(tab_MinKomp[5R],MATCH($B87,tab_MinKomp[[Stanowisko / Position ]:[Stanowisko / Position ]],0))="n/a","n/a",AX87-INDEX(tab_MinKomp[5R],MATCH($B87,tab_MinKomp[[Stanowisko / Position ]:[Stanowisko / Position ]],0)))</f>
        <v>n/a</v>
      </c>
      <c r="AY88" s="194" t="str">
        <f>IF(INDEX(tab_MinKomp[Six Sigma],MATCH($B87,tab_MinKomp[[Stanowisko / Position ]:[Stanowisko / Position ]],0))="n/a","n/a",AY87-INDEX(tab_MinKomp[Six Sigma],MATCH($B87,tab_MinKomp[[Stanowisko / Position ]:[Stanowisko / Position ]],0)))</f>
        <v>n/a</v>
      </c>
      <c r="AZ88" s="194" t="str">
        <f>IF(INDEX(tab_MinKomp[System BAAN / Distribution &amp; Supply Chain],MATCH($B87,tab_MinKomp[[Stanowisko / Position ]:[Stanowisko / Position ]],0))="n/a","n/a",AZ87-INDEX(tab_MinKomp[System BAAN / Distribution &amp; Supply Chain],MATCH($B87,tab_MinKomp[[Stanowisko / Position ]:[Stanowisko / Position ]],0)))</f>
        <v>n/a</v>
      </c>
      <c r="BA88" s="194">
        <f>IF(INDEX(tab_MinKomp[LEAN MANAGEMENT],MATCH($B87,tab_MinKomp[[Stanowisko / Position ]:[Stanowisko / Position ]],0))="n/a","n/a",BA87-INDEX(tab_MinKomp[LEAN MANAGEMENT],MATCH($B87,tab_MinKomp[[Stanowisko / Position ]:[Stanowisko / Position ]],0)))</f>
        <v>0</v>
      </c>
      <c r="BB88" s="194">
        <f>IF(INDEX(tab_MinKomp[LEAN MANAGEMENT],MATCH($B87,tab_MinKomp[[Stanowisko / Position ]:[Stanowisko / Position ]],0))="n/a","n/a",BB87-INDEX(tab_MinKomp[LEAN MANAGEMENT],MATCH($B87,tab_MinKomp[[Stanowisko / Position ]:[Stanowisko / Position ]],0)))</f>
        <v>0</v>
      </c>
      <c r="BC88" s="194" t="str">
        <f>IF(INDEX(tab_MinKomp[Organizacja dostaw / Versorgungsorganisation],MATCH($B87,tab_MinKomp[[Stanowisko / Position ]:[Stanowisko / Position ]],0))="n/a","n/a",BC87-INDEX(tab_MinKomp[Organizacja dostaw / Versorgungsorganisation],MATCH($B87,tab_MinKomp[[Stanowisko / Position ]:[Stanowisko / Position ]],0)))</f>
        <v>n/a</v>
      </c>
      <c r="BD88" s="194" t="str">
        <f>IF(INDEX(tab_MinKomp[Organizacja wysyłek / Organisation von Lieferungen],MATCH($B87,tab_MinKomp[[Stanowisko / Position ]:[Stanowisko / Position ]],0))="n/a","n/a",BD87-INDEX(tab_MinKomp[Organizacja wysyłek / Organisation von Lieferungen],MATCH($B87,tab_MinKomp[[Stanowisko / Position ]:[Stanowisko / Position ]],0)))</f>
        <v>n/a</v>
      </c>
      <c r="BE88" s="194" t="str">
        <f>IF(INDEX(tab_MinKomp[Analiza magazynowa - Program Polen.mdb / Inventuranalyse],MATCH($B87,tab_MinKomp[[Stanowisko / Position ]:[Stanowisko / Position ]],0))="n/a","n/a",BE87-INDEX(tab_MinKomp[Analiza magazynowa - Program Polen.mdb / Inventuranalyse],MATCH($B87,tab_MinKomp[[Stanowisko / Position ]:[Stanowisko / Position ]],0)))</f>
        <v>n/a</v>
      </c>
      <c r="BF88" s="190" t="str">
        <f>IF(INDEX(tab_MinKomp[MMOG (Materials Management Operations Guidelines)],MATCH($B87,tab_MinKomp[[Stanowisko / Position ]:[Stanowisko / Position ]],0))="n/a","n/a",BF87-INDEX(tab_MinKomp[MMOG (Materials Management Operations Guidelines)],MATCH($B87,tab_MinKomp[[Stanowisko / Position ]:[Stanowisko / Position ]],0)))</f>
        <v>n/a</v>
      </c>
      <c r="BG88" s="190" t="str">
        <f>IF(INDEX(tab_MinKomp[GPP],MATCH($B87,tab_MinKomp[[Stanowisko / Position ]:[Stanowisko / Position ]],0))="n/a","n/a",BG87-INDEX(tab_MinKomp[GPP],MATCH($B87,tab_MinKomp[[Stanowisko / Position ]:[Stanowisko / Position ]],0)))</f>
        <v>n/a</v>
      </c>
      <c r="BH88" s="190" t="str">
        <f>IF(INDEX(tab_MinKomp[AIAG (Automotive Industry Action Group)],MATCH($B87,tab_MinKomp[[Stanowisko / Position ]:[Stanowisko / Position ]],0))="n/a","n/a",BH87-INDEX(tab_MinKomp[AIAG (Automotive Industry Action Group)],MATCH($B87,tab_MinKomp[[Stanowisko / Position ]:[Stanowisko / Position ]],0)))</f>
        <v>n/a</v>
      </c>
      <c r="BI88" s="190" t="str">
        <f>IF(INDEX(tab_MinKomp[Super-G disputes],MATCH($B87,tab_MinKomp[[Stanowisko / Position ]:[Stanowisko / Position ]],0))="n/a","n/a",BI87-INDEX(tab_MinKomp[Super-G disputes],MATCH($B87,tab_MinKomp[[Stanowisko / Position ]:[Stanowisko / Position ]],0)))</f>
        <v>n/a</v>
      </c>
      <c r="BJ88" s="190" t="str">
        <f>IF(INDEX(tab_MinKomp[CMMS3/eDDL (Direct Data Link)],MATCH($B87,tab_MinKomp[[Stanowisko / Position ]:[Stanowisko / Position ]],0))="n/a","n/a",BJ87-INDEX(tab_MinKomp[CMMS3/eDDL (Direct Data Link)],MATCH($B87,tab_MinKomp[[Stanowisko / Position ]:[Stanowisko / Position ]],0)))</f>
        <v>n/a</v>
      </c>
      <c r="BK88" s="190" t="str">
        <f>IF(INDEX(tab_MinKomp[MP&amp;L (Material Planning and Logistics)],MATCH($B87,tab_MinKomp[[Stanowisko / Position ]:[Stanowisko / Position ]],0))="n/a","n/a",BK87-INDEX(tab_MinKomp[MP&amp;L (Material Planning and Logistics)],MATCH($B87,tab_MinKomp[[Stanowisko / Position ]:[Stanowisko / Position ]],0)))</f>
        <v>n/a</v>
      </c>
      <c r="BL88" s="190" t="str">
        <f>IF(INDEX(tab_MinKomp[Supplier delivery rating],MATCH($B87,tab_MinKomp[[Stanowisko / Position ]:[Stanowisko / Position ]],0))="n/a","n/a",BL87-INDEX(tab_MinKomp[Supplier delivery rating],MATCH($B87,tab_MinKomp[[Stanowisko / Position ]:[Stanowisko / Position ]],0)))</f>
        <v>n/a</v>
      </c>
      <c r="BM88" s="194" t="str">
        <f>IF(INDEX(tab_MinKomp[Wymagania VDA 6.5 Product / Forderungen],MATCH($B87,tab_MinKomp[[Stanowisko / Position ]:[Stanowisko / Position ]],0))="n/a","n/a",BM87-INDEX(tab_MinKomp[Wymagania VDA 6.5 Product / Forderungen],MATCH($B87,tab_MinKomp[[Stanowisko / Position ]:[Stanowisko / Position ]],0)))</f>
        <v>n/a</v>
      </c>
      <c r="BN88" s="194" t="str">
        <f>IF(INDEX(tab_MinKomp[Wymagania VDA 6.5 Product / Forderungen],MATCH($B87,tab_MinKomp[[Stanowisko / Position ]:[Stanowisko / Position ]],0))="n/a","n/a",BN87-INDEX(tab_MinKomp[Wymagania VDA 6.5 Product / Forderungen],MATCH($B87,tab_MinKomp[[Stanowisko / Position ]:[Stanowisko / Position ]],0)))</f>
        <v>n/a</v>
      </c>
      <c r="BO88" s="194">
        <f>IF(INDEX(tab_MinKomp[5S],MATCH($B87,tab_MinKomp[[Stanowisko / Position ]:[Stanowisko / Position ]],0))="n/a","n/a",BO87-INDEX(tab_MinKomp[5S],MATCH($B87,tab_MinKomp[[Stanowisko / Position ]:[Stanowisko / Position ]],0)))</f>
        <v>0</v>
      </c>
      <c r="BP88" s="194" t="str">
        <f>IF(INDEX(tab_MinKomp[Wymagania VDA 6.5 Product / Forderungen],MATCH($B87,tab_MinKomp[[Stanowisko / Position ]:[Stanowisko / Position ]],0))="n/a","n/a",BP87-INDEX(tab_MinKomp[Wymagania VDA 6.5 Product / Forderungen],MATCH($B87,tab_MinKomp[[Stanowisko / Position ]:[Stanowisko / Position ]],0)))</f>
        <v>n/a</v>
      </c>
      <c r="BQ88" s="194" t="str">
        <f>IF(INDEX(tab_MinKomp[Wymagania VDA 6.5 Product / Forderungen],MATCH($B87,tab_MinKomp[[Stanowisko / Position ]:[Stanowisko / Position ]],0))="n/a","n/a",BQ87-INDEX(tab_MinKomp[Wymagania VDA 6.5 Product / Forderungen],MATCH($B87,tab_MinKomp[[Stanowisko / Position ]:[Stanowisko / Position ]],0)))</f>
        <v>n/a</v>
      </c>
      <c r="BR88" s="194" t="str">
        <f>IF(INDEX(tab_MinKomp[Wymagania VDA 6.5 Product / Forderungen],MATCH($B87,tab_MinKomp[[Stanowisko / Position ]:[Stanowisko / Position ]],0))="n/a","n/a",BR87-INDEX(tab_MinKomp[Wymagania VDA 6.5 Product / Forderungen],MATCH($B87,tab_MinKomp[[Stanowisko / Position ]:[Stanowisko / Position ]],0)))</f>
        <v>n/a</v>
      </c>
      <c r="BS88" s="194">
        <f>IF(INDEX(tab_MinKomp[5S],MATCH($B87,tab_MinKomp[[Stanowisko / Position ]:[Stanowisko / Position ]],0))="n/a","n/a",BS87-INDEX(tab_MinKomp[5S],MATCH($B87,tab_MinKomp[[Stanowisko / Position ]:[Stanowisko / Position ]],0)))</f>
        <v>0</v>
      </c>
      <c r="BT88" s="194" t="str">
        <f>IF(INDEX(tab_MinKomp[Wymagania VDA 6.5 Product / Forderungen],MATCH($B87,tab_MinKomp[[Stanowisko / Position ]:[Stanowisko / Position ]],0))="n/a","n/a",BT87-INDEX(tab_MinKomp[Wymagania VDA 6.5 Product / Forderungen],MATCH($B87,tab_MinKomp[[Stanowisko / Position ]:[Stanowisko / Position ]],0)))</f>
        <v>n/a</v>
      </c>
      <c r="BU88" s="194">
        <f>IF(INDEX(tab_MinKomp[LEAN MANAGEMENT],MATCH($B87,tab_MinKomp[[Stanowisko / Position ]:[Stanowisko / Position ]],0))="n/a","n/a",BU87-INDEX(tab_MinKomp[LEAN MANAGEMENT],MATCH($B87,tab_MinKomp[[Stanowisko / Position ]:[Stanowisko / Position ]],0)))</f>
        <v>1</v>
      </c>
      <c r="BV88" s="194">
        <f>IF(INDEX(tab_MinKomp[5S],MATCH($B87,tab_MinKomp[[Stanowisko / Position ]:[Stanowisko / Position ]],0))="n/a","n/a",BV87-INDEX(tab_MinKomp[5S],MATCH($B87,tab_MinKomp[[Stanowisko / Position ]:[Stanowisko / Position ]],0)))</f>
        <v>0</v>
      </c>
      <c r="BW88" s="194">
        <f>IF(INDEX(tab_MinKomp[5S],MATCH($B87,tab_MinKomp[[Stanowisko / Position ]:[Stanowisko / Position ]],0))="n/a","n/a",BW87-INDEX(tab_MinKomp[5S],MATCH($B87,tab_MinKomp[[Stanowisko / Position ]:[Stanowisko / Position ]],0)))</f>
        <v>0</v>
      </c>
      <c r="BX88" s="194">
        <f>IF(INDEX(tab_MinKomp[5S],MATCH($B87,tab_MinKomp[[Stanowisko / Position ]:[Stanowisko / Position ]],0))="n/a","n/a",BX87-INDEX(tab_MinKomp[5S],MATCH($B87,tab_MinKomp[[Stanowisko / Position ]:[Stanowisko / Position ]],0)))</f>
        <v>-1</v>
      </c>
      <c r="BY88" s="194" t="str">
        <f>IF(INDEX(tab_MinKomp[Obsługa maszyn Engel / Engel Maschinenbedienung],MATCH($B87,tab_MinKomp[[Stanowisko / Position ]:[Stanowisko / Position ]],0))="n/a","n/a",BY87-INDEX(tab_MinKomp[Obsługa maszyn Engel / Engel Maschinenbedienung],MATCH($B87,tab_MinKomp[[Stanowisko / Position ]:[Stanowisko / Position ]],0)))</f>
        <v>n/a</v>
      </c>
      <c r="BZ88" s="194">
        <f>IF(INDEX(tab_MinKomp[5S],MATCH($B87,tab_MinKomp[[Stanowisko / Position ]:[Stanowisko / Position ]],0))="n/a","n/a",BZ87-INDEX(tab_MinKomp[5S],MATCH($B87,tab_MinKomp[[Stanowisko / Position ]:[Stanowisko / Position ]],0)))</f>
        <v>0</v>
      </c>
      <c r="CA88" s="194">
        <f>IF(INDEX(tab_MinKomp[LEAN MANAGEMENT],MATCH($B87,tab_MinKomp[[Stanowisko / Position ]:[Stanowisko / Position ]],0))="n/a","n/a",CA87-INDEX(tab_MinKomp[LEAN MANAGEMENT],MATCH($B87,tab_MinKomp[[Stanowisko / Position ]:[Stanowisko / Position ]],0)))</f>
        <v>0</v>
      </c>
      <c r="CB88" s="194">
        <f>IF(INDEX(tab_MinKomp[5S],MATCH($B87,tab_MinKomp[[Stanowisko / Position ]:[Stanowisko / Position ]],0))="n/a","n/a",CB87-INDEX(tab_MinKomp[5S],MATCH($B87,tab_MinKomp[[Stanowisko / Position ]:[Stanowisko / Position ]],0)))</f>
        <v>0</v>
      </c>
      <c r="CC88" s="194" t="str">
        <f>IF(INDEX(tab_MinKomp[Obsługa maszyn Branson / Branson Maschinenbedienung],MATCH($B87,tab_MinKomp[[Stanowisko / Position ]:[Stanowisko / Position ]],0))="n/a","n/a",CC87-INDEX(tab_MinKomp[Obsługa maszyn Branson / Branson Maschinenbedienung],MATCH($B87,tab_MinKomp[[Stanowisko / Position ]:[Stanowisko / Position ]],0)))</f>
        <v>n/a</v>
      </c>
      <c r="CD88" s="194">
        <f>IF(INDEX(tab_MinKomp[Obsługa maszyn Novapax / Novapax Maschinenbedienung],MATCH($B87,tab_MinKomp[[Stanowisko / Position ]:[Stanowisko / Position ]],0))="n/a","n/a",CD87-INDEX(tab_MinKomp[Obsługa maszyn Novapax / Novapax Maschinenbedienung],MATCH($B87,tab_MinKomp[[Stanowisko / Position ]:[Stanowisko / Position ]],0)))</f>
        <v>0</v>
      </c>
      <c r="CE88" s="194">
        <f>IF(INDEX(tab_MinKomp[5S],MATCH($B87,tab_MinKomp[[Stanowisko / Position ]:[Stanowisko / Position ]],0))="n/a","n/a",CE87-INDEX(tab_MinKomp[5S],MATCH($B87,tab_MinKomp[[Stanowisko / Position ]:[Stanowisko / Position ]],0)))</f>
        <v>-1</v>
      </c>
      <c r="CF88" s="194">
        <f>IF(INDEX(tab_MinKomp[Obsługa maszyn Novapax / Novapax Maschinenbedienung],MATCH($B87,tab_MinKomp[[Stanowisko / Position ]:[Stanowisko / Position ]],0))="n/a","n/a",CF87-INDEX(tab_MinKomp[Obsługa maszyn Novapax / Novapax Maschinenbedienung],MATCH($B87,tab_MinKomp[[Stanowisko / Position ]:[Stanowisko / Position ]],0)))</f>
        <v>-1</v>
      </c>
      <c r="CG88" s="194">
        <f>IF(INDEX(tab_MinKomp[Eliminacja awarii / Beseitigung von Ausfällen],MATCH($B87,tab_MinKomp[[Stanowisko / Position ]:[Stanowisko / Position ]],0))="n/a","n/a",CG87-INDEX(tab_MinKomp[Eliminacja awarii / Beseitigung von Ausfällen],MATCH($B87,tab_MinKomp[[Stanowisko / Position ]:[Stanowisko / Position ]],0)))</f>
        <v>0</v>
      </c>
      <c r="CH88" s="194" t="str">
        <f>IF(INDEX(tab_MinKomp[Wymagania VDA 6.5 Product / Forderungen],MATCH($B87,tab_MinKomp[[Stanowisko / Position ]:[Stanowisko / Position ]],0))="n/a","n/a",CH87-INDEX(tab_MinKomp[Wymagania VDA 6.5 Product / Forderungen],MATCH($B87,tab_MinKomp[[Stanowisko / Position ]:[Stanowisko / Position ]],0)))</f>
        <v>n/a</v>
      </c>
      <c r="CI88" s="194" t="str">
        <f>IF(INDEX(tab_MinKomp[Wymagania VDA 6.5 Product / Forderungen],MATCH($B87,tab_MinKomp[[Stanowisko / Position ]:[Stanowisko / Position ]],0))="n/a","n/a",CI87-INDEX(tab_MinKomp[Wymagania VDA 6.5 Product / Forderungen],MATCH($B87,tab_MinKomp[[Stanowisko / Position ]:[Stanowisko / Position ]],0)))</f>
        <v>n/a</v>
      </c>
      <c r="CJ88" s="194" t="str">
        <f>IF(INDEX(tab_MinKomp[Wymagania VDA 6.5 Product / Forderungen],MATCH($B87,tab_MinKomp[[Stanowisko / Position ]:[Stanowisko / Position ]],0))="n/a","n/a",CJ87-INDEX(tab_MinKomp[Wymagania VDA 6.5 Product / Forderungen],MATCH($B87,tab_MinKomp[[Stanowisko / Position ]:[Stanowisko / Position ]],0)))</f>
        <v>n/a</v>
      </c>
      <c r="CK88" s="194" t="str">
        <f>IF(INDEX(tab_MinKomp[Wymagania VDA 6.5 Product / Forderungen],MATCH($B87,tab_MinKomp[[Stanowisko / Position ]:[Stanowisko / Position ]],0))="n/a","n/a",CK87-INDEX(tab_MinKomp[Wymagania VDA 6.5 Product / Forderungen],MATCH($B87,tab_MinKomp[[Stanowisko / Position ]:[Stanowisko / Position ]],0)))</f>
        <v>n/a</v>
      </c>
      <c r="CL88" s="194" t="str">
        <f>IF(INDEX(tab_MinKomp[Wymagania VDA 6.5 Product / Forderungen],MATCH($B87,tab_MinKomp[[Stanowisko / Position ]:[Stanowisko / Position ]],0))="n/a","n/a",CL87-INDEX(tab_MinKomp[Wymagania VDA 6.5 Product / Forderungen],MATCH($B87,tab_MinKomp[[Stanowisko / Position ]:[Stanowisko / Position ]],0)))</f>
        <v>n/a</v>
      </c>
      <c r="CM88" s="194" t="str">
        <f>IF(INDEX(tab_MinKomp[Informatyka ogólna (techniczne i systemowe) / Allgemeine IT (Technik und System)],MATCH($B87,tab_MinKomp[[Stanowisko / Position ]:[Stanowisko / Position ]],0))="n/a","n/a",CM87-INDEX(tab_MinKomp[Informatyka ogólna (techniczne i systemowe) / Allgemeine IT (Technik und System)],MATCH($B87,tab_MinKomp[[Stanowisko / Position ]:[Stanowisko / Position ]],0)))</f>
        <v>n/a</v>
      </c>
      <c r="CN88" s="194" t="str">
        <f>IF(INDEX(tab_MinKomp[Sieci komputerowe / Computernetzwerke],MATCH($B87,tab_MinKomp[[Stanowisko / Position ]:[Stanowisko / Position ]],0))="n/a","n/a",CN87-INDEX(tab_MinKomp[Sieci komputerowe / Computernetzwerke],MATCH($B87,tab_MinKomp[[Stanowisko / Position ]:[Stanowisko / Position ]],0)))</f>
        <v>n/a</v>
      </c>
      <c r="CO88" s="194" t="str">
        <f>IF(INDEX(tab_MinKomp[Hardware (komputery PC, drukarki biurowe i etykietowe, telefonia stacjonarna i mobilna) (PC, Drucker, Telefpne, Handys)],MATCH($B87,tab_MinKomp[[Stanowisko / Position ]:[Stanowisko / Position ]],0))="n/a","n/a",CO87-INDEX(tab_MinKomp[Hardware (komputery PC, drukarki biurowe i etykietowe, telefonia stacjonarna i mobilna) (PC, Drucker, Telefpne, Handys)],MATCH($B87,tab_MinKomp[[Stanowisko / Position ]:[Stanowisko / Position ]],0)))</f>
        <v>n/a</v>
      </c>
      <c r="CP88" s="194" t="str">
        <f>IF(INDEX(tab_MinKomp[Software &amp; Systems (MS Office, MS Remote Desktop)],MATCH($B87,tab_MinKomp[[Stanowisko / Position ]:[Stanowisko / Position ]],0))="n/a","n/a",CP87-INDEX(tab_MinKomp[Software &amp; Systems (MS Office, MS Remote Desktop)],MATCH($B87,tab_MinKomp[[Stanowisko / Position ]:[Stanowisko / Position ]],0)))</f>
        <v>n/a</v>
      </c>
      <c r="CQ88" s="194" t="str">
        <f>IF(INDEX(tab_MinKomp[Programowanie obiektowe (PHP) / Objektprogrammierung],MATCH($B87,tab_MinKomp[[Stanowisko / Position ]:[Stanowisko / Position ]],0))="n/a","n/a",CQ87-INDEX(tab_MinKomp[Programowanie obiektowe (PHP) / Objektprogrammierung],MATCH($B87,tab_MinKomp[[Stanowisko / Position ]:[Stanowisko / Position ]],0)))</f>
        <v>n/a</v>
      </c>
      <c r="CR88" s="194" t="str">
        <f>IF(INDEX(tab_MinKomp[Scrum],MATCH($B87,tab_MinKomp[[Stanowisko / Position ]:[Stanowisko / Position ]],0))="n/a","n/a",CR87-INDEX(tab_MinKomp[Scrum],MATCH($B87,tab_MinKomp[[Stanowisko / Position ]:[Stanowisko / Position ]],0)))</f>
        <v>n/a</v>
      </c>
      <c r="CS88" s="194" t="str">
        <f>IF(INDEX(tab_MinKomp[SQL (MySQL)],MATCH($B87,tab_MinKomp[[Stanowisko / Position ]:[Stanowisko / Position ]],0))="n/a","n/a",CS87-INDEX(tab_MinKomp[SQL (MySQL)],MATCH($B87,tab_MinKomp[[Stanowisko / Position ]:[Stanowisko / Position ]],0)))</f>
        <v>n/a</v>
      </c>
      <c r="CT88" s="194" t="str">
        <f>IF(INDEX(tab_MinKomp[Javascript],MATCH($B87,tab_MinKomp[[Stanowisko / Position ]:[Stanowisko / Position ]],0))="n/a","n/a",CT87-INDEX(tab_MinKomp[Javascript],MATCH($B87,tab_MinKomp[[Stanowisko / Position ]:[Stanowisko / Position ]],0)))</f>
        <v>n/a</v>
      </c>
      <c r="CU88" s="194" t="str">
        <f>IF(INDEX(tab_MinKomp[Joomla],MATCH($B87,tab_MinKomp[[Stanowisko / Position ]:[Stanowisko / Position ]],0))="n/a","n/a",CU87-INDEX(tab_MinKomp[Joomla],MATCH($B87,tab_MinKomp[[Stanowisko / Position ]:[Stanowisko / Position ]],0)))</f>
        <v>n/a</v>
      </c>
      <c r="CV88" s="194" t="str">
        <f>IF(INDEX(tab_MinKomp[Bash],MATCH($B87,tab_MinKomp[[Stanowisko / Position ]:[Stanowisko / Position ]],0))="n/a","n/a",CV87-INDEX(tab_MinKomp[Bash],MATCH($B87,tab_MinKomp[[Stanowisko / Position ]:[Stanowisko / Position ]],0)))</f>
        <v>n/a</v>
      </c>
      <c r="CW88" s="194">
        <f>IF(INDEX(tab_MinKomp[Systemy MES (HYDRA / SFMS)],MATCH($B87,tab_MinKomp[[Stanowisko / Position ]:[Stanowisko / Position ]],0))="n/a","n/a",CW87-INDEX(tab_MinKomp[Systemy MES (HYDRA / SFMS)],MATCH($B87,tab_MinKomp[[Stanowisko / Position ]:[Stanowisko / Position ]],0)))</f>
        <v>-1</v>
      </c>
      <c r="CX88" s="194" t="str">
        <f>IF(INDEX(tab_MinKomp[HTML / CSS],MATCH($B87,tab_MinKomp[[Stanowisko / Position ]:[Stanowisko / Position ]],0))="n/a","n/a",CX87-INDEX(tab_MinKomp[HTML / CSS],MATCH($B87,tab_MinKomp[[Stanowisko / Position ]:[Stanowisko / Position ]],0)))</f>
        <v>n/a</v>
      </c>
      <c r="CY88" s="194" t="str">
        <f>IF(INDEX(tab_MinKomp[SYSTEM PR],MATCH($B87,tab_MinKomp[[Stanowisko / Position ]:[Stanowisko / Position ]],0))="n/a","n/a",CY87-INDEX(tab_MinKomp[SYSTEM PR],MATCH($B87,tab_MinKomp[[Stanowisko / Position ]:[Stanowisko / Position ]],0)))</f>
        <v>n/a</v>
      </c>
      <c r="CZ88" s="194" t="str">
        <f>IF(INDEX(tab_MinKomp[System Einkauf XP / EBA],MATCH($B87,tab_MinKomp[[Stanowisko / Position ]:[Stanowisko / Position ]],0))="n/a","n/a",CZ87-INDEX(tab_MinKomp[System Einkauf XP / EBA],MATCH($B87,tab_MinKomp[[Stanowisko / Position ]:[Stanowisko / Position ]],0)))</f>
        <v>n/a</v>
      </c>
      <c r="DA88" s="194" t="str">
        <f>IF(INDEX(tab_MinKomp[Techniki negocjacyjne / Verhandlungstechniken],MATCH($B87,tab_MinKomp[[Stanowisko / Position ]:[Stanowisko / Position ]],0))="n/a","n/a",DA87-INDEX(tab_MinKomp[Techniki negocjacyjne / Verhandlungstechniken],MATCH($B87,tab_MinKomp[[Stanowisko / Position ]:[Stanowisko / Position ]],0)))</f>
        <v>n/a</v>
      </c>
      <c r="DB88" s="194" t="str">
        <f>IF(INDEX(tab_MinKomp[Znajomość rynku branżowego / Kenntnis des Industrie Marktes],MATCH($B87,tab_MinKomp[[Stanowisko / Position ]:[Stanowisko / Position ]],0))="n/a","n/a",DB87-INDEX(tab_MinKomp[Znajomość rynku branżowego / Kenntnis des Industrie Marktes],MATCH($B87,tab_MinKomp[[Stanowisko / Position ]:[Stanowisko / Position ]],0)))</f>
        <v>n/a</v>
      </c>
      <c r="DC88" s="194" t="str">
        <f>IF(INDEX(tab_MinKomp[SUPPLIER MANAGEMENT],MATCH($B87,tab_MinKomp[[Stanowisko / Position ]:[Stanowisko / Position ]],0))="n/a","n/a",DC87-INDEX(tab_MinKomp[SUPPLIER MANAGEMENT],MATCH($B87,tab_MinKomp[[Stanowisko / Position ]:[Stanowisko / Position ]],0)))</f>
        <v>n/a</v>
      </c>
      <c r="DD88" s="194" t="str">
        <f>IF(INDEX(tab_MinKomp[SUPPLIER MANAGEMENT],MATCH($B87,tab_MinKomp[[Stanowisko / Position ]:[Stanowisko / Position ]],0))="n/a","n/a",DD87-INDEX(tab_MinKomp[SUPPLIER MANAGEMENT],MATCH($B87,tab_MinKomp[[Stanowisko / Position ]:[Stanowisko / Position ]],0)))</f>
        <v>n/a</v>
      </c>
      <c r="DE88" s="194" t="str">
        <f>IF(INDEX(tab_MinKomp[SUPPLIER MANAGEMENT],MATCH($B87,tab_MinKomp[[Stanowisko / Position ]:[Stanowisko / Position ]],0))="n/a","n/a",DE87-INDEX(tab_MinKomp[SUPPLIER MANAGEMENT],MATCH($B87,tab_MinKomp[[Stanowisko / Position ]:[Stanowisko / Position ]],0)))</f>
        <v>n/a</v>
      </c>
      <c r="DF88" s="194">
        <f>IF(INDEX(tab_MinKomp[LEAN MANAGEMENT],MATCH($B87,tab_MinKomp[[Stanowisko / Position ]:[Stanowisko / Position ]],0))="n/a","n/a",DF87-INDEX(tab_MinKomp[LEAN MANAGEMENT],MATCH($B87,tab_MinKomp[[Stanowisko / Position ]:[Stanowisko / Position ]],0)))</f>
        <v>0</v>
      </c>
      <c r="DG88" s="194" t="str">
        <f>IF(INDEX(tab_MinKomp[PPAP/PSW],MATCH($B87,tab_MinKomp[[Stanowisko / Position ]:[Stanowisko / Position ]],0))="n/a","n/a",DG87-INDEX(tab_MinKomp[PPAP/PSW],MATCH($B87,tab_MinKomp[[Stanowisko / Position ]:[Stanowisko / Position ]],0)))</f>
        <v>n/a</v>
      </c>
      <c r="DH88" s="194" t="str">
        <f>IF(INDEX(tab_MinKomp[SUPPLIER MANAGEMENT],MATCH($B87,tab_MinKomp[[Stanowisko / Position ]:[Stanowisko / Position ]],0))="n/a","n/a",DH87-INDEX(tab_MinKomp[SUPPLIER MANAGEMENT],MATCH($B87,tab_MinKomp[[Stanowisko / Position ]:[Stanowisko / Position ]],0)))</f>
        <v>n/a</v>
      </c>
      <c r="DI88" s="194" t="str">
        <f>IF(INDEX(tab_MinKomp[OBSŁUGA PORTALI KLIENTA / Kundenportale],MATCH($B87,tab_MinKomp[[Stanowisko / Position ]:[Stanowisko / Position ]],0))="n/a","n/a",DI87-INDEX(tab_MinKomp[OBSŁUGA PORTALI KLIENTA / Kundenportale],MATCH($B87,tab_MinKomp[[Stanowisko / Position ]:[Stanowisko / Position ]],0)))</f>
        <v>n/a</v>
      </c>
      <c r="DJ88" s="194" t="str">
        <f>IF(INDEX(tab_MinKomp[Obsługa systemu BABTECQ / BABTECQ System],MATCH($B87,tab_MinKomp[[Stanowisko / Position ]:[Stanowisko / Position ]],0))="n/a","n/a",DJ87-INDEX(tab_MinKomp[Obsługa systemu BABTECQ / BABTECQ System],MATCH($B87,tab_MinKomp[[Stanowisko / Position ]:[Stanowisko / Position ]],0)))</f>
        <v>n/a</v>
      </c>
      <c r="DK88" s="194" t="str">
        <f>IF(INDEX(tab_MinKomp[Rysunek techniczny / technische Zeichnung],MATCH($B87,tab_MinKomp[[Stanowisko / Position ]:[Stanowisko / Position ]],0))="n/a","n/a",DK87-INDEX(tab_MinKomp[Rysunek techniczny / technische Zeichnung],MATCH($B87,tab_MinKomp[[Stanowisko / Position ]:[Stanowisko / Position ]],0)))</f>
        <v>n/a</v>
      </c>
      <c r="DL88" s="194" t="str">
        <f>IF(INDEX(tab_MinKomp[Kalibracja / Kalibrierung],MATCH($B87,tab_MinKomp[[Stanowisko / Position ]:[Stanowisko / Position ]],0))="n/a","n/a",DL87-INDEX(tab_MinKomp[Kalibracja / Kalibrierung],MATCH($B87,tab_MinKomp[[Stanowisko / Position ]:[Stanowisko / Position ]],0)))</f>
        <v>n/a</v>
      </c>
      <c r="DM88" s="194" t="str">
        <f>IF(INDEX(tab_MinKomp[Rekwalifikacja / Requalifizierung],MATCH($B87,tab_MinKomp[[Stanowisko / Position ]:[Stanowisko / Position ]],0))="n/a","n/a",DM87-INDEX(tab_MinKomp[Rekwalifikacja / Requalifizierung],MATCH($B87,tab_MinKomp[[Stanowisko / Position ]:[Stanowisko / Position ]],0)))</f>
        <v>n/a</v>
      </c>
      <c r="DN88" s="190" t="str">
        <f>IF(INDEX(tab_MinKomp[Testy czystości / Reinheitstests],MATCH($B87,tab_MinKomp[[Stanowisko / Position ]:[Stanowisko / Position ]],0))="n/a","n/a",DN87-INDEX(tab_MinKomp[Testy czystości / Reinheitstests],MATCH($B87,tab_MinKomp[[Stanowisko / Position ]:[Stanowisko / Position ]],0)))</f>
        <v>n/a</v>
      </c>
      <c r="DO88" s="190" t="str">
        <f>IF(INDEX(tab_MinKomp[Testy czystości / Reinheitstests],MATCH($B87,tab_MinKomp[[Stanowisko / Position ]:[Stanowisko / Position ]],0))="n/a","n/a",DO87-INDEX(tab_MinKomp[Testy czystości / Reinheitstests],MATCH($B87,tab_MinKomp[[Stanowisko / Position ]:[Stanowisko / Position ]],0)))</f>
        <v>n/a</v>
      </c>
      <c r="DP88" s="190" t="str">
        <f>IF(INDEX(tab_MinKomp[Testy czystości / Reinheitstests],MATCH($B87,tab_MinKomp[[Stanowisko / Position ]:[Stanowisko / Position ]],0))="n/a","n/a",DP87-INDEX(tab_MinKomp[Testy czystości / Reinheitstests],MATCH($B87,tab_MinKomp[[Stanowisko / Position ]:[Stanowisko / Position ]],0)))</f>
        <v>n/a</v>
      </c>
      <c r="DQ88" s="190" t="str">
        <f>IF(INDEX(tab_MinKomp[Testy czystości / Reinheitstests],MATCH($B87,tab_MinKomp[[Stanowisko / Position ]:[Stanowisko / Position ]],0))="n/a","n/a",DQ87-INDEX(tab_MinKomp[Testy czystości / Reinheitstests],MATCH($B87,tab_MinKomp[[Stanowisko / Position ]:[Stanowisko / Position ]],0)))</f>
        <v>n/a</v>
      </c>
      <c r="DR88" s="190" t="str">
        <f>IF(INDEX(tab_MinKomp[Testy czystości / Reinheitstests],MATCH($B87,tab_MinKomp[[Stanowisko / Position ]:[Stanowisko / Position ]],0))="n/a","n/a",DR87-INDEX(tab_MinKomp[Testy czystości / Reinheitstests],MATCH($B87,tab_MinKomp[[Stanowisko / Position ]:[Stanowisko / Position ]],0)))</f>
        <v>n/a</v>
      </c>
      <c r="DS88" s="190" t="str">
        <f>IF(INDEX(tab_MinKomp[Testy czystości / Reinheitstests],MATCH($B87,tab_MinKomp[[Stanowisko / Position ]:[Stanowisko / Position ]],0))="n/a","n/a",DS87-INDEX(tab_MinKomp[Testy czystości / Reinheitstests],MATCH($B87,tab_MinKomp[[Stanowisko / Position ]:[Stanowisko / Position ]],0)))</f>
        <v>n/a</v>
      </c>
      <c r="DT88" s="194" t="str">
        <f>IF(INDEX(tab_MinKomp[SUPPLIER MANAGEMENT],MATCH($B87,tab_MinKomp[[Stanowisko / Position ]:[Stanowisko / Position ]],0))="n/a","n/a",DT87-INDEX(tab_MinKomp[SUPPLIER MANAGEMENT],MATCH($B87,tab_MinKomp[[Stanowisko / Position ]:[Stanowisko / Position ]],0)))</f>
        <v>n/a</v>
      </c>
      <c r="DU88" s="190" t="str">
        <f>IF(INDEX(tab_MinKomp[Testy czystości / Reinheitstests],MATCH($B87,tab_MinKomp[[Stanowisko / Position ]:[Stanowisko / Position ]],0))="n/a","n/a",DU87-INDEX(tab_MinKomp[Testy czystości / Reinheitstests],MATCH($B87,tab_MinKomp[[Stanowisko / Position ]:[Stanowisko / Position ]],0)))</f>
        <v>n/a</v>
      </c>
      <c r="DV88" s="190" t="str">
        <f>IF(INDEX(tab_MinKomp[Testy czystości / Reinheitstests],MATCH($B87,tab_MinKomp[[Stanowisko / Position ]:[Stanowisko / Position ]],0))="n/a","n/a",DV87-INDEX(tab_MinKomp[Testy czystości / Reinheitstests],MATCH($B87,tab_MinKomp[[Stanowisko / Position ]:[Stanowisko / Position ]],0)))</f>
        <v>n/a</v>
      </c>
      <c r="DW88" s="190" t="str">
        <f>IF(INDEX(tab_MinKomp[Testy czystości / Reinheitstests],MATCH($B87,tab_MinKomp[[Stanowisko / Position ]:[Stanowisko / Position ]],0))="n/a","n/a",DW87-INDEX(tab_MinKomp[Testy czystości / Reinheitstests],MATCH($B87,tab_MinKomp[[Stanowisko / Position ]:[Stanowisko / Position ]],0)))</f>
        <v>n/a</v>
      </c>
      <c r="DX88" s="190" t="str">
        <f>IF(INDEX(tab_MinKomp[Testy czystości / Reinheitstests],MATCH($B87,tab_MinKomp[[Stanowisko / Position ]:[Stanowisko / Position ]],0))="n/a","n/a",DX87-INDEX(tab_MinKomp[Testy czystości / Reinheitstests],MATCH($B87,tab_MinKomp[[Stanowisko / Position ]:[Stanowisko / Position ]],0)))</f>
        <v>n/a</v>
      </c>
      <c r="DY88" s="190" t="str">
        <f>IF(INDEX(tab_MinKomp[Testy czystości / Reinheitstests],MATCH($B87,tab_MinKomp[[Stanowisko / Position ]:[Stanowisko / Position ]],0))="n/a","n/a",DY87-INDEX(tab_MinKomp[Testy czystości / Reinheitstests],MATCH($B87,tab_MinKomp[[Stanowisko / Position ]:[Stanowisko / Position ]],0)))</f>
        <v>n/a</v>
      </c>
      <c r="DZ88" s="190" t="str">
        <f>IF(INDEX(tab_MinKomp[Testy czystości / Reinheitstests],MATCH($B87,tab_MinKomp[[Stanowisko / Position ]:[Stanowisko / Position ]],0))="n/a","n/a",DZ87-INDEX(tab_MinKomp[Testy czystości / Reinheitstests],MATCH($B87,tab_MinKomp[[Stanowisko / Position ]:[Stanowisko / Position ]],0)))</f>
        <v>n/a</v>
      </c>
      <c r="EA88" s="190" t="str">
        <f>IF(INDEX(tab_MinKomp[Testy czystości / Reinheitstests],MATCH($B87,tab_MinKomp[[Stanowisko / Position ]:[Stanowisko / Position ]],0))="n/a","n/a",EA87-INDEX(tab_MinKomp[Testy czystości / Reinheitstests],MATCH($B87,tab_MinKomp[[Stanowisko / Position ]:[Stanowisko / Position ]],0)))</f>
        <v>n/a</v>
      </c>
      <c r="EB88" s="190" t="str">
        <f>IF(INDEX(tab_MinKomp[Testy czystości / Reinheitstests],MATCH($B87,tab_MinKomp[[Stanowisko / Position ]:[Stanowisko / Position ]],0))="n/a","n/a",EB87-INDEX(tab_MinKomp[Testy czystości / Reinheitstests],MATCH($B87,tab_MinKomp[[Stanowisko / Position ]:[Stanowisko / Position ]],0)))</f>
        <v>n/a</v>
      </c>
      <c r="EC88" s="190" t="str">
        <f>IF(INDEX(tab_MinKomp[Testy czystości / Reinheitstests],MATCH($B87,tab_MinKomp[[Stanowisko / Position ]:[Stanowisko / Position ]],0))="n/a","n/a",EC87-INDEX(tab_MinKomp[Testy czystości / Reinheitstests],MATCH($B87,tab_MinKomp[[Stanowisko / Position ]:[Stanowisko / Position ]],0)))</f>
        <v>n/a</v>
      </c>
      <c r="ED88" s="190" t="str">
        <f>IF(INDEX(tab_MinKomp[Testy czystości / Reinheitstests],MATCH($B87,tab_MinKomp[[Stanowisko / Position ]:[Stanowisko / Position ]],0))="n/a","n/a",ED87-INDEX(tab_MinKomp[Testy czystości / Reinheitstests],MATCH($B87,tab_MinKomp[[Stanowisko / Position ]:[Stanowisko / Position ]],0)))</f>
        <v>n/a</v>
      </c>
      <c r="EE88" s="190" t="str">
        <f>IF(INDEX(tab_MinKomp[Testy czystości / Reinheitstests],MATCH($B87,tab_MinKomp[[Stanowisko / Position ]:[Stanowisko / Position ]],0))="n/a","n/a",EE87-INDEX(tab_MinKomp[Testy czystości / Reinheitstests],MATCH($B87,tab_MinKomp[[Stanowisko / Position ]:[Stanowisko / Position ]],0)))</f>
        <v>n/a</v>
      </c>
      <c r="EF88" s="190" t="str">
        <f>IF(INDEX(tab_MinKomp[Testy czystości / Reinheitstests],MATCH($B87,tab_MinKomp[[Stanowisko / Position ]:[Stanowisko / Position ]],0))="n/a","n/a",EF87-INDEX(tab_MinKomp[Testy czystości / Reinheitstests],MATCH($B87,tab_MinKomp[[Stanowisko / Position ]:[Stanowisko / Position ]],0)))</f>
        <v>n/a</v>
      </c>
      <c r="EG88" s="190" t="str">
        <f>IF(INDEX(tab_MinKomp[Testy czystości / Reinheitstests],MATCH($B87,tab_MinKomp[[Stanowisko / Position ]:[Stanowisko / Position ]],0))="n/a","n/a",EG87-INDEX(tab_MinKomp[Testy czystości / Reinheitstests],MATCH($B87,tab_MinKomp[[Stanowisko / Position ]:[Stanowisko / Position ]],0)))</f>
        <v>n/a</v>
      </c>
      <c r="EH88" s="190" t="str">
        <f>IF(INDEX(tab_MinKomp[Testy czystości / Reinheitstests],MATCH($B87,tab_MinKomp[[Stanowisko / Position ]:[Stanowisko / Position ]],0))="n/a","n/a",EH87-INDEX(tab_MinKomp[Testy czystości / Reinheitstests],MATCH($B87,tab_MinKomp[[Stanowisko / Position ]:[Stanowisko / Position ]],0)))</f>
        <v>n/a</v>
      </c>
      <c r="EI88" s="190" t="str">
        <f>IF(INDEX(tab_MinKomp[Testy czystości / Reinheitstests],MATCH($B87,tab_MinKomp[[Stanowisko / Position ]:[Stanowisko / Position ]],0))="n/a","n/a",EI87-INDEX(tab_MinKomp[Testy czystości / Reinheitstests],MATCH($B87,tab_MinKomp[[Stanowisko / Position ]:[Stanowisko / Position ]],0)))</f>
        <v>n/a</v>
      </c>
      <c r="EJ88" s="190" t="str">
        <f>IF(INDEX(tab_MinKomp[Testy czystości / Reinheitstests],MATCH($B87,tab_MinKomp[[Stanowisko / Position ]:[Stanowisko / Position ]],0))="n/a","n/a",EJ87-INDEX(tab_MinKomp[Testy czystości / Reinheitstests],MATCH($B87,tab_MinKomp[[Stanowisko / Position ]:[Stanowisko / Position ]],0)))</f>
        <v>n/a</v>
      </c>
      <c r="EK88" s="190" t="str">
        <f>IF(INDEX(tab_MinKomp[Testy czystości / Reinheitstests],MATCH($B87,tab_MinKomp[[Stanowisko / Position ]:[Stanowisko / Position ]],0))="n/a","n/a",EK87-INDEX(tab_MinKomp[Testy czystości / Reinheitstests],MATCH($B87,tab_MinKomp[[Stanowisko / Position ]:[Stanowisko / Position ]],0)))</f>
        <v>n/a</v>
      </c>
      <c r="EL88" s="190" t="str">
        <f>IF(INDEX(tab_MinKomp[Testy czystości / Reinheitstests],MATCH($B87,tab_MinKomp[[Stanowisko / Position ]:[Stanowisko / Position ]],0))="n/a","n/a",EL87-INDEX(tab_MinKomp[Testy czystości / Reinheitstests],MATCH($B87,tab_MinKomp[[Stanowisko / Position ]:[Stanowisko / Position ]],0)))</f>
        <v>n/a</v>
      </c>
      <c r="EM88" s="190" t="str">
        <f>IF(INDEX(tab_MinKomp[Testy czystości / Reinheitstests],MATCH($B87,tab_MinKomp[[Stanowisko / Position ]:[Stanowisko / Position ]],0))="n/a","n/a",EM87-INDEX(tab_MinKomp[Testy czystości / Reinheitstests],MATCH($B87,tab_MinKomp[[Stanowisko / Position ]:[Stanowisko / Position ]],0)))</f>
        <v>n/a</v>
      </c>
      <c r="EN88" s="190" t="str">
        <f>IF(INDEX(tab_MinKomp[Testy czystości / Reinheitstests],MATCH($B87,tab_MinKomp[[Stanowisko / Position ]:[Stanowisko / Position ]],0))="n/a","n/a",EN87-INDEX(tab_MinKomp[Testy czystości / Reinheitstests],MATCH($B87,tab_MinKomp[[Stanowisko / Position ]:[Stanowisko / Position ]],0)))</f>
        <v>n/a</v>
      </c>
      <c r="EO88" s="194" t="str">
        <f>IF(INDEX(tab_MinKomp[Konserwacja Rep],MATCH($B87,tab_MinKomp[[Stanowisko / Position ]:[Stanowisko / Position ]],0))="n/a","n/a",EO87-INDEX(tab_MinKomp[Konserwacja Rep],MATCH($B87,tab_MinKomp[[Stanowisko / Position ]:[Stanowisko / Position ]],0)))</f>
        <v>n/a</v>
      </c>
      <c r="EP88" s="194" t="str">
        <f>IF(INDEX(tab_MinKomp[[Konserwacja Engel ]],MATCH($B87,tab_MinKomp[[Stanowisko / Position ]:[Stanowisko / Position ]],0))="n/a","n/a",EP87-INDEX(tab_MinKomp[[Konserwacja Engel ]],MATCH($B87,tab_MinKomp[[Stanowisko / Position ]:[Stanowisko / Position ]],0)))</f>
        <v>n/a</v>
      </c>
      <c r="EQ88" s="194" t="str">
        <f>IF(INDEX(tab_MinKomp[Konserwacja B 50],MATCH($B87,tab_MinKomp[[Stanowisko / Position ]:[Stanowisko / Position ]],0))="n/a","n/a",EQ87-INDEX(tab_MinKomp[Konserwacja B 50],MATCH($B87,tab_MinKomp[[Stanowisko / Position ]:[Stanowisko / Position ]],0)))</f>
        <v>n/a</v>
      </c>
      <c r="ER88" s="194" t="str">
        <f>IF(INDEX(tab_MinKomp[[Konserwacja EOL ]],MATCH($B87,tab_MinKomp[[Stanowisko / Position ]:[Stanowisko / Position ]],0))="n/a","n/a",ER87-INDEX(tab_MinKomp[[Konserwacja EOL ]],MATCH($B87,tab_MinKomp[[Stanowisko / Position ]:[Stanowisko / Position ]],0)))</f>
        <v>n/a</v>
      </c>
      <c r="ES88" s="194" t="str">
        <f>IF(INDEX(tab_MinKomp[Konserwacja Branson],MATCH($B87,tab_MinKomp[[Stanowisko / Position ]:[Stanowisko / Position ]],0))="n/a","n/a",ES87-INDEX(tab_MinKomp[Konserwacja Branson],MATCH($B87,tab_MinKomp[[Stanowisko / Position ]:[Stanowisko / Position ]],0)))</f>
        <v>n/a</v>
      </c>
      <c r="ET88" s="194" t="str">
        <f>IF(INDEX(tab_MinKomp[Konserwacja coolery],MATCH($B87,tab_MinKomp[[Stanowisko / Position ]:[Stanowisko / Position ]],0))="n/a","n/a",ET87-INDEX(tab_MinKomp[Konserwacja coolery],MATCH($B87,tab_MinKomp[[Stanowisko / Position ]:[Stanowisko / Position ]],0)))</f>
        <v>n/a</v>
      </c>
      <c r="EU88" s="194" t="str">
        <f>IF(INDEX(tab_MinKomp[Konserwacja piecy],MATCH($B87,tab_MinKomp[[Stanowisko / Position ]:[Stanowisko / Position ]],0))="n/a","n/a",EU87-INDEX(tab_MinKomp[Konserwacja piecy],MATCH($B87,tab_MinKomp[[Stanowisko / Position ]:[Stanowisko / Position ]],0)))</f>
        <v>n/a</v>
      </c>
      <c r="EV88" s="194" t="str">
        <f>IF(INDEX(tab_MinKomp[Rysunek techniczny- czytanie],MATCH($B87,tab_MinKomp[[Stanowisko / Position ]:[Stanowisko / Position ]],0))="n/a","n/a",EV87-INDEX(tab_MinKomp[Rysunek techniczny- czytanie],MATCH($B87,tab_MinKomp[[Stanowisko / Position ]:[Stanowisko / Position ]],0)))</f>
        <v>n/a</v>
      </c>
      <c r="EW88" s="194" t="str">
        <f>IF(INDEX(tab_MinKomp[Elektryka],MATCH($B87,tab_MinKomp[[Stanowisko / Position ]:[Stanowisko / Position ]],0))="n/a","n/a",EW87-INDEX(tab_MinKomp[Elektryka],MATCH($B87,tab_MinKomp[[Stanowisko / Position ]:[Stanowisko / Position ]],0)))</f>
        <v>n/a</v>
      </c>
      <c r="EX88" s="194" t="str">
        <f>IF(INDEX(tab_MinKomp[Pneumatyka],MATCH($B87,tab_MinKomp[[Stanowisko / Position ]:[Stanowisko / Position ]],0))="n/a","n/a",EX87-INDEX(tab_MinKomp[Pneumatyka],MATCH($B87,tab_MinKomp[[Stanowisko / Position ]:[Stanowisko / Position ]],0)))</f>
        <v>n/a</v>
      </c>
      <c r="EY88" s="194" t="str">
        <f>IF(INDEX(tab_MinKomp[[Hydraulika ]],MATCH($B87,tab_MinKomp[[Stanowisko / Position ]:[Stanowisko / Position ]],0))="n/a","n/a",EY87-INDEX(tab_MinKomp[[Hydraulika ]],MATCH($B87,tab_MinKomp[[Stanowisko / Position ]:[Stanowisko / Position ]],0)))</f>
        <v>n/a</v>
      </c>
      <c r="EZ88" s="194" t="str">
        <f>IF(INDEX(tab_MinKomp[Podciśnienie],MATCH($B87,tab_MinKomp[[Stanowisko / Position ]:[Stanowisko / Position ]],0))="n/a","n/a",EZ87-INDEX(tab_MinKomp[Podciśnienie],MATCH($B87,tab_MinKomp[[Stanowisko / Position ]:[Stanowisko / Position ]],0)))</f>
        <v>n/a</v>
      </c>
      <c r="FA88" s="194" t="str">
        <f>IF(INDEX(tab_MinKomp[Usuwanie awarii],MATCH($B87,tab_MinKomp[[Stanowisko / Position ]:[Stanowisko / Position ]],0))="n/a","n/a",FA87-INDEX(tab_MinKomp[Usuwanie awarii],MATCH($B87,tab_MinKomp[[Stanowisko / Position ]:[Stanowisko / Position ]],0)))</f>
        <v>n/a</v>
      </c>
      <c r="FB88" s="194" t="str">
        <f>IF(INDEX(tab_MinKomp[Obsługa robotów],MATCH($B87,tab_MinKomp[[Stanowisko / Position ]:[Stanowisko / Position ]],0))="n/a","n/a",FB87-INDEX(tab_MinKomp[Obsługa robotów],MATCH($B87,tab_MinKomp[[Stanowisko / Position ]:[Stanowisko / Position ]],0)))</f>
        <v>n/a</v>
      </c>
      <c r="FC88" s="194" t="str">
        <f>IF(INDEX(tab_MinKomp[Obsługa sterowania maszyny],MATCH($B87,tab_MinKomp[[Stanowisko / Position ]:[Stanowisko / Position ]],0))="n/a","n/a",FC87-INDEX(tab_MinKomp[Obsługa sterowania maszyny],MATCH($B87,tab_MinKomp[[Stanowisko / Position ]:[Stanowisko / Position ]],0)))</f>
        <v>n/a</v>
      </c>
      <c r="FD88" s="194" t="str">
        <f>IF(INDEX(tab_MinKomp[Usuwanie przyczyn żródłowych],MATCH($B87,tab_MinKomp[[Stanowisko / Position ]:[Stanowisko / Position ]],0))="n/a","n/a",FD87-INDEX(tab_MinKomp[Usuwanie przyczyn żródłowych],MATCH($B87,tab_MinKomp[[Stanowisko / Position ]:[Stanowisko / Position ]],0)))</f>
        <v>n/a</v>
      </c>
      <c r="FE88" s="194" t="str">
        <f>IF(INDEX(tab_MinKomp[Cmms stosowanie],MATCH($B87,tab_MinKomp[[Stanowisko / Position ]:[Stanowisko / Position ]],0))="n/a","n/a",FE87-INDEX(tab_MinKomp[Cmms stosowanie],MATCH($B87,tab_MinKomp[[Stanowisko / Position ]:[Stanowisko / Position ]],0)))</f>
        <v>n/a</v>
      </c>
      <c r="FF88" s="190" t="str">
        <f>IF(INDEX(tab_MinKomp[Testy czystości / Reinheitstests],MATCH($B87,tab_MinKomp[[Stanowisko / Position ]:[Stanowisko / Position ]],0))="n/a","n/a",FF87-INDEX(tab_MinKomp[Testy czystości / Reinheitstests],MATCH($B87,tab_MinKomp[[Stanowisko / Position ]:[Stanowisko / Position ]],0)))</f>
        <v>n/a</v>
      </c>
      <c r="FG88" s="194" t="str">
        <f>IF(INDEX(tab_MinKomp[Czyszczenie form plastikowych],MATCH($B87,tab_MinKomp[[Stanowisko / Position ]:[Stanowisko / Position ]],0))="n/a","n/a",FG87-INDEX(tab_MinKomp[Czyszczenie form plastikowych],MATCH($B87,tab_MinKomp[[Stanowisko / Position ]:[Stanowisko / Position ]],0)))</f>
        <v>n/a</v>
      </c>
      <c r="FH88" s="194" t="str">
        <f>IF(INDEX(tab_MinKomp[Wymiana form plastik],MATCH($B87,tab_MinKomp[[Stanowisko / Position ]:[Stanowisko / Position ]],0))="n/a","n/a",FH87-INDEX(tab_MinKomp[Wymiana form plastik],MATCH($B87,tab_MinKomp[[Stanowisko / Position ]:[Stanowisko / Position ]],0)))</f>
        <v>n/a</v>
      </c>
      <c r="FI88" s="194" t="str">
        <f>IF(INDEX(tab_MinKomp[Wymiana form guma],MATCH($B87,tab_MinKomp[[Stanowisko / Position ]:[Stanowisko / Position ]],0))="n/a","n/a",FI87-INDEX(tab_MinKomp[Wymiana form guma],MATCH($B87,tab_MinKomp[[Stanowisko / Position ]:[Stanowisko / Position ]],0)))</f>
        <v>n/a</v>
      </c>
      <c r="FJ88" s="194" t="str">
        <f>IF(INDEX(tab_MinKomp[Konserwacja KK],MATCH($B87,tab_MinKomp[[Stanowisko / Position ]:[Stanowisko / Position ]],0))="n/a","n/a",FJ87-INDEX(tab_MinKomp[Konserwacja KK],MATCH($B87,tab_MinKomp[[Stanowisko / Position ]:[Stanowisko / Position ]],0)))</f>
        <v>n/a</v>
      </c>
      <c r="FK88" s="194" t="str">
        <f>IF(INDEX(tab_MinKomp[Konserwacja form guma],MATCH($B87,tab_MinKomp[[Stanowisko / Position ]:[Stanowisko / Position ]],0))="n/a","n/a",FK87-INDEX(tab_MinKomp[Konserwacja form guma],MATCH($B87,tab_MinKomp[[Stanowisko / Position ]:[Stanowisko / Position ]],0)))</f>
        <v>n/a</v>
      </c>
      <c r="FL88" s="194" t="str">
        <f>IF(INDEX(tab_MinKomp[Konserwacja form plastiki],MATCH($B87,tab_MinKomp[[Stanowisko / Position ]:[Stanowisko / Position ]],0))="n/a","n/a",FL87-INDEX(tab_MinKomp[Konserwacja form plastiki],MATCH($B87,tab_MinKomp[[Stanowisko / Position ]:[Stanowisko / Position ]],0)))</f>
        <v>n/a</v>
      </c>
      <c r="FM88" s="194" t="str">
        <f>IF(INDEX(tab_MinKomp[Konserwacja Gorącego Kanału],MATCH($B87,tab_MinKomp[[Stanowisko / Position ]:[Stanowisko / Position ]],0))="n/a","n/a",FM87-INDEX(tab_MinKomp[Konserwacja Gorącego Kanału],MATCH($B87,tab_MinKomp[[Stanowisko / Position ]:[Stanowisko / Position ]],0)))</f>
        <v>n/a</v>
      </c>
      <c r="FN88" s="194" t="str">
        <f>IF(INDEX(tab_MinKomp[MS Office (Excel)],MATCH($B87,tab_MinKomp[[Stanowisko / Position ]:[Stanowisko / Position ]],0))="n/a","n/a",FN87-INDEX(tab_MinKomp[MS Office (Excel)],MATCH($B87,tab_MinKomp[[Stanowisko / Position ]:[Stanowisko / Position ]],0)))</f>
        <v>n/a</v>
      </c>
      <c r="FO88" s="194" t="str">
        <f>IF(INDEX(tab_MinKomp[MS Office (Word)],MATCH($B87,tab_MinKomp[[Stanowisko / Position ]:[Stanowisko / Position ]],0))="n/a","n/a",FO87-INDEX(tab_MinKomp[MS Office (Word)],MATCH($B87,tab_MinKomp[[Stanowisko / Position ]:[Stanowisko / Position ]],0)))</f>
        <v>n/a</v>
      </c>
      <c r="FP88" s="194" t="str">
        <f>IF(INDEX(tab_MinKomp[MS Office (Power Point)],MATCH($B87,tab_MinKomp[[Stanowisko / Position ]:[Stanowisko / Position ]],0))="n/a","n/a",FP87-INDEX(tab_MinKomp[MS Office (Power Point)],MATCH($B87,tab_MinKomp[[Stanowisko / Position ]:[Stanowisko / Position ]],0)))</f>
        <v>n/a</v>
      </c>
      <c r="FQ88" s="196" t="str">
        <f>IF(INDEX(tab_MinKomp[Język angielski / Englisch],MATCH($B87,tab_MinKomp[[Stanowisko / Position ]:[Stanowisko / Position ]],0))="n/a","n/a",FQ87-INDEX(tab_MinKomp[Język angielski / Englisch],MATCH($B87,tab_MinKomp[[Stanowisko / Position ]:[Stanowisko / Position ]],0)))</f>
        <v>n/a</v>
      </c>
      <c r="FR88" s="196" t="str">
        <f>IF(INDEX(tab_MinKomp[Język niemiecki / Deutsch],MATCH($B87,tab_MinKomp[[Stanowisko / Position ]:[Stanowisko / Position ]],0))="n/a","n/a",FR87-INDEX(tab_MinKomp[Język niemiecki / Deutsch],MATCH($B87,tab_MinKomp[[Stanowisko / Position ]:[Stanowisko / Position ]],0)))</f>
        <v>n/a</v>
      </c>
      <c r="FS88" s="194">
        <f>IF(INDEX(tab_MinKomp[Zarządzanie dokumentacją procesową / Process dokumentation management],MATCH($B87,tab_MinKomp[[Stanowisko / Position ]:[Stanowisko / Position ]],0))="n/a","n/a",FS87-INDEX(tab_MinKomp[Zarządzanie dokumentacją procesową / Process dokumentation management],MATCH($B87,tab_MinKomp[[Stanowisko / Position ]:[Stanowisko / Position ]],0)))</f>
        <v>-1</v>
      </c>
      <c r="FT88" s="194">
        <f>IF(INDEX(tab_MinKomp[Znajomość procesów z obszaru / Kenntiss der prozesse in dem Bereich],MATCH($B87,tab_MinKomp[[Stanowisko / Position ]:[Stanowisko / Position ]],0))="n/a","n/a",FT87-INDEX(tab_MinKomp[Znajomość procesów z obszaru / Kenntiss der prozesse in dem Bereich],MATCH($B87,tab_MinKomp[[Stanowisko / Position ]:[Stanowisko / Position ]],0)))</f>
        <v>-1</v>
      </c>
      <c r="FU88" s="194">
        <f>IF(INDEX(tab_MinKomp[optymalizacja procesów / Prozessoptymalisierung],MATCH($B87,tab_MinKomp[[Stanowisko / Position ]:[Stanowisko / Position ]],0))="n/a","n/a",FU87-INDEX(tab_MinKomp[optymalizacja procesów / Prozessoptymalisierung],MATCH($B87,tab_MinKomp[[Stanowisko / Position ]:[Stanowisko / Position ]],0)))</f>
        <v>0</v>
      </c>
      <c r="FV88" s="194">
        <f>IF(INDEX(tab_MinKomp[Umiejętności szkoleniowe / Trainingsfähigkeiten],MATCH($B87,tab_MinKomp[[Stanowisko / Position ]:[Stanowisko / Position ]],0))="n/a","n/a",FV87-INDEX(tab_MinKomp[Umiejętności szkoleniowe / Trainingsfähigkeiten],MATCH($B87,tab_MinKomp[[Stanowisko / Position ]:[Stanowisko / Position ]],0)))</f>
        <v>0</v>
      </c>
      <c r="FW88" s="194">
        <f>IF(INDEX(tab_MinKomp[Analityczne myślenie, podejście / Analitysches Denken, Einstellung],MATCH($B87,tab_MinKomp[[Stanowisko / Position ]:[Stanowisko / Position ]],0))="n/a","n/a",FW87-INDEX(tab_MinKomp[Analityczne myślenie, podejście / Analitysches Denken, Einstellung],MATCH($B87,tab_MinKomp[[Stanowisko / Position ]:[Stanowisko / Position ]],0)))</f>
        <v>0</v>
      </c>
      <c r="FX88" s="194">
        <f>IF(INDEX(tab_MinKomp[Dokładność, precyzja w dzialaniu / Genauigkeit, Präzision in die Arbeit],MATCH($B87,tab_MinKomp[[Stanowisko / Position ]:[Stanowisko / Position ]],0))="n/a","n/a",FX87-INDEX(tab_MinKomp[Dokładność, precyzja w dzialaniu / Genauigkeit, Präzision in die Arbeit],MATCH($B87,tab_MinKomp[[Stanowisko / Position ]:[Stanowisko / Position ]],0)))</f>
        <v>-1</v>
      </c>
      <c r="FY88" s="194">
        <f>IF(INDEX(tab_MinKomp[Dyspozycyjność / Verfügbarkeit],MATCH($B87,tab_MinKomp[[Stanowisko / Position ]:[Stanowisko / Position ]],0))="n/a","n/a",FY87-INDEX(tab_MinKomp[Dyspozycyjność / Verfügbarkeit],MATCH($B87,tab_MinKomp[[Stanowisko / Position ]:[Stanowisko / Position ]],0)))</f>
        <v>-1</v>
      </c>
      <c r="FZ88" s="194">
        <f>IF(INDEX(tab_MinKomp[Zaangażowanie / 
Engagement],MATCH($B87,tab_MinKomp[[Stanowisko / Position ]:[Stanowisko / Position ]],0))="n/a","n/a",FZ87-INDEX(tab_MinKomp[Zaangażowanie / 
Engagement],MATCH($B87,tab_MinKomp[[Stanowisko / Position ]:[Stanowisko / Position ]],0)))</f>
        <v>-1</v>
      </c>
      <c r="GA88" s="194" t="str">
        <f>IF(INDEX(tab_MinKomp[Konserwacja form guma],MATCH($B87,tab_MinKomp[[Stanowisko / Position ]:[Stanowisko / Position ]],0))="n/a","n/a",GA87-INDEX(tab_MinKomp[Konserwacja form guma],MATCH($B87,tab_MinKomp[[Stanowisko / Position ]:[Stanowisko / Position ]],0)))</f>
        <v>n/a</v>
      </c>
      <c r="GB88" s="194" t="str">
        <f>IF(INDEX(tab_MinKomp[Konserwacja form plastiki],MATCH($B87,tab_MinKomp[[Stanowisko / Position ]:[Stanowisko / Position ]],0))="n/a","n/a",GB87-INDEX(tab_MinKomp[Konserwacja form plastiki],MATCH($B87,tab_MinKomp[[Stanowisko / Position ]:[Stanowisko / Position ]],0)))</f>
        <v>n/a</v>
      </c>
      <c r="GC88" s="194">
        <f>IF(INDEX(tab_MinKomp[Elastyczność w działaniu],MATCH($B87,tab_MinKomp[[Stanowisko / Position ]:[Stanowisko / Position ]],0))="n/a","n/a",GC87-INDEX(tab_MinKomp[Elastyczność w działaniu],MATCH($B87,tab_MinKomp[[Stanowisko / Position ]:[Stanowisko / Position ]],0)))</f>
        <v>-1</v>
      </c>
      <c r="GD88" s="194">
        <f>IF(INDEX(tab_MinKomp[Komunikatywność],MATCH($B87,tab_MinKomp[[Stanowisko / Position ]:[Stanowisko / Position ]],0))="n/a","n/a",GD87-INDEX(tab_MinKomp[Komunikatywność],MATCH($B87,tab_MinKomp[[Stanowisko / Position ]:[Stanowisko / Position ]],0)))</f>
        <v>0</v>
      </c>
      <c r="GE88" s="193" t="str">
        <f>IF(INDEX(tab_MinKomp[Motywowanie i budowanie zaangażowania zespołu],MATCH($B87,tab_MinKomp[[Stanowisko / Position ]:[Stanowisko / Position ]],0))="n/a","n/a",GE87-INDEX(tab_MinKomp[Motywowanie i budowanie zaangażowania zespołu],MATCH($B87,tab_MinKomp[[Stanowisko / Position ]:[Stanowisko / Position ]],0)))</f>
        <v>n/a</v>
      </c>
      <c r="GF88" s="186" t="s">
        <v>248</v>
      </c>
      <c r="GG88" s="186" t="s">
        <v>248</v>
      </c>
      <c r="GH88" s="186" t="s">
        <v>248</v>
      </c>
      <c r="GI88" s="186" t="s">
        <v>248</v>
      </c>
      <c r="GJ88" s="186" t="s">
        <v>248</v>
      </c>
      <c r="GK88" s="186" t="s">
        <v>248</v>
      </c>
      <c r="GL88" s="186" t="s">
        <v>248</v>
      </c>
      <c r="GM88" s="186" t="s">
        <v>248</v>
      </c>
      <c r="GN88" s="186" t="s">
        <v>248</v>
      </c>
      <c r="GO88" s="186" t="s">
        <v>248</v>
      </c>
      <c r="GP88" s="186" t="s">
        <v>248</v>
      </c>
      <c r="GQ88" s="186" t="s">
        <v>248</v>
      </c>
      <c r="GR88" s="186" t="s">
        <v>248</v>
      </c>
      <c r="GS88" s="186" t="s">
        <v>248</v>
      </c>
      <c r="GT88" s="186" t="s">
        <v>248</v>
      </c>
      <c r="GU88" s="186" t="s">
        <v>248</v>
      </c>
      <c r="GV88" s="186" t="s">
        <v>248</v>
      </c>
      <c r="GW88" s="186" t="s">
        <v>248</v>
      </c>
      <c r="GX88" s="186" t="s">
        <v>248</v>
      </c>
      <c r="GY88" s="186" t="s">
        <v>248</v>
      </c>
      <c r="GZ88" s="261" t="s">
        <v>248</v>
      </c>
      <c r="HA88" s="261" t="s">
        <v>248</v>
      </c>
      <c r="HB88" s="191">
        <f>SUM(G88:GE88)/(HB87-(SUM(G88:GE88)))</f>
        <v>-0.19047619047619047</v>
      </c>
    </row>
    <row r="89" spans="1:211" ht="24.9" customHeight="1" x14ac:dyDescent="0.3">
      <c r="A89" s="105" t="s">
        <v>314</v>
      </c>
      <c r="B89" s="105" t="s">
        <v>315</v>
      </c>
      <c r="C89" s="105" t="s">
        <v>424</v>
      </c>
      <c r="D89" s="105">
        <v>1306</v>
      </c>
      <c r="E89" s="394" t="s">
        <v>905</v>
      </c>
      <c r="F89" s="185" t="s">
        <v>374</v>
      </c>
      <c r="G89" s="186">
        <v>1</v>
      </c>
      <c r="H89" s="186">
        <v>1</v>
      </c>
      <c r="I89" s="186">
        <v>1</v>
      </c>
      <c r="J89" s="186">
        <v>1</v>
      </c>
      <c r="K89" s="186">
        <v>1</v>
      </c>
      <c r="L89" s="186">
        <v>1</v>
      </c>
      <c r="M89" s="186" t="s">
        <v>248</v>
      </c>
      <c r="N89" s="186" t="s">
        <v>248</v>
      </c>
      <c r="O89" s="186">
        <v>1</v>
      </c>
      <c r="P89" s="186">
        <v>1</v>
      </c>
      <c r="Q89" s="186" t="s">
        <v>248</v>
      </c>
      <c r="R89" s="186" t="s">
        <v>248</v>
      </c>
      <c r="S89" s="186" t="s">
        <v>248</v>
      </c>
      <c r="T89" s="186" t="s">
        <v>248</v>
      </c>
      <c r="U89" s="186" t="s">
        <v>248</v>
      </c>
      <c r="V89" s="186" t="s">
        <v>248</v>
      </c>
      <c r="W89" s="186" t="s">
        <v>248</v>
      </c>
      <c r="X89" s="186" t="s">
        <v>248</v>
      </c>
      <c r="Y89" s="186" t="s">
        <v>248</v>
      </c>
      <c r="Z89" s="186" t="s">
        <v>248</v>
      </c>
      <c r="AA89" s="186" t="s">
        <v>248</v>
      </c>
      <c r="AB89" s="186" t="s">
        <v>248</v>
      </c>
      <c r="AC89" s="186" t="s">
        <v>248</v>
      </c>
      <c r="AD89" s="186" t="s">
        <v>248</v>
      </c>
      <c r="AE89" s="186" t="s">
        <v>248</v>
      </c>
      <c r="AF89" s="186" t="s">
        <v>248</v>
      </c>
      <c r="AG89" s="186" t="s">
        <v>248</v>
      </c>
      <c r="AH89" s="186" t="s">
        <v>248</v>
      </c>
      <c r="AI89" s="186" t="s">
        <v>248</v>
      </c>
      <c r="AJ89" s="186" t="s">
        <v>248</v>
      </c>
      <c r="AK89" s="186" t="s">
        <v>248</v>
      </c>
      <c r="AL89" s="186">
        <v>1</v>
      </c>
      <c r="AM89" s="186" t="s">
        <v>248</v>
      </c>
      <c r="AN89" s="186" t="s">
        <v>248</v>
      </c>
      <c r="AO89" s="186">
        <v>1</v>
      </c>
      <c r="AP89" s="186" t="s">
        <v>248</v>
      </c>
      <c r="AQ89" s="186">
        <v>1</v>
      </c>
      <c r="AR89" s="186" t="s">
        <v>248</v>
      </c>
      <c r="AS89" s="186" t="s">
        <v>248</v>
      </c>
      <c r="AT89" s="186" t="s">
        <v>248</v>
      </c>
      <c r="AU89" s="186" t="s">
        <v>248</v>
      </c>
      <c r="AV89" s="186">
        <v>1</v>
      </c>
      <c r="AW89" s="186">
        <v>1</v>
      </c>
      <c r="AX89" s="186" t="s">
        <v>248</v>
      </c>
      <c r="AY89" s="186" t="s">
        <v>248</v>
      </c>
      <c r="AZ89" s="186" t="s">
        <v>248</v>
      </c>
      <c r="BA89" s="186">
        <v>1</v>
      </c>
      <c r="BB89" s="186">
        <v>1</v>
      </c>
      <c r="BC89" s="186" t="s">
        <v>248</v>
      </c>
      <c r="BD89" s="186" t="s">
        <v>248</v>
      </c>
      <c r="BE89" s="186" t="s">
        <v>248</v>
      </c>
      <c r="BF89" s="186" t="s">
        <v>248</v>
      </c>
      <c r="BG89" s="186" t="s">
        <v>248</v>
      </c>
      <c r="BH89" s="186" t="s">
        <v>248</v>
      </c>
      <c r="BI89" s="186" t="s">
        <v>248</v>
      </c>
      <c r="BJ89" s="186" t="s">
        <v>248</v>
      </c>
      <c r="BK89" s="186" t="s">
        <v>248</v>
      </c>
      <c r="BL89" s="186" t="s">
        <v>248</v>
      </c>
      <c r="BM89" s="186" t="s">
        <v>248</v>
      </c>
      <c r="BN89" s="186" t="s">
        <v>248</v>
      </c>
      <c r="BO89" s="186">
        <v>1</v>
      </c>
      <c r="BP89" s="186" t="s">
        <v>248</v>
      </c>
      <c r="BQ89" s="186" t="s">
        <v>248</v>
      </c>
      <c r="BR89" s="186" t="s">
        <v>248</v>
      </c>
      <c r="BS89" s="186">
        <v>2</v>
      </c>
      <c r="BT89" s="186" t="s">
        <v>248</v>
      </c>
      <c r="BU89" s="186">
        <v>2</v>
      </c>
      <c r="BV89" s="186">
        <v>2</v>
      </c>
      <c r="BW89" s="186">
        <v>2</v>
      </c>
      <c r="BX89" s="186">
        <v>2</v>
      </c>
      <c r="BY89" s="186" t="s">
        <v>248</v>
      </c>
      <c r="BZ89" s="186">
        <v>2</v>
      </c>
      <c r="CA89" s="186">
        <v>1</v>
      </c>
      <c r="CB89" s="186">
        <v>2</v>
      </c>
      <c r="CC89" s="186" t="s">
        <v>248</v>
      </c>
      <c r="CD89" s="186">
        <v>2</v>
      </c>
      <c r="CE89" s="186">
        <v>1</v>
      </c>
      <c r="CF89" s="186">
        <v>1</v>
      </c>
      <c r="CG89" s="186">
        <v>1</v>
      </c>
      <c r="CH89" s="186" t="s">
        <v>248</v>
      </c>
      <c r="CI89" s="186" t="s">
        <v>248</v>
      </c>
      <c r="CJ89" s="186" t="s">
        <v>248</v>
      </c>
      <c r="CK89" s="186" t="s">
        <v>248</v>
      </c>
      <c r="CL89" s="186" t="s">
        <v>248</v>
      </c>
      <c r="CM89" s="186" t="s">
        <v>248</v>
      </c>
      <c r="CN89" s="186" t="s">
        <v>248</v>
      </c>
      <c r="CO89" s="186" t="s">
        <v>248</v>
      </c>
      <c r="CP89" s="186" t="s">
        <v>248</v>
      </c>
      <c r="CQ89" s="186" t="s">
        <v>248</v>
      </c>
      <c r="CR89" s="186" t="s">
        <v>248</v>
      </c>
      <c r="CS89" s="186" t="s">
        <v>248</v>
      </c>
      <c r="CT89" s="186" t="s">
        <v>248</v>
      </c>
      <c r="CU89" s="186" t="s">
        <v>248</v>
      </c>
      <c r="CV89" s="186" t="s">
        <v>248</v>
      </c>
      <c r="CW89" s="186">
        <v>1</v>
      </c>
      <c r="CX89" s="186" t="s">
        <v>248</v>
      </c>
      <c r="CY89" s="186" t="s">
        <v>248</v>
      </c>
      <c r="CZ89" s="186" t="s">
        <v>248</v>
      </c>
      <c r="DA89" s="186" t="s">
        <v>248</v>
      </c>
      <c r="DB89" s="186" t="s">
        <v>248</v>
      </c>
      <c r="DC89" s="186" t="s">
        <v>248</v>
      </c>
      <c r="DD89" s="186" t="s">
        <v>248</v>
      </c>
      <c r="DE89" s="186" t="s">
        <v>248</v>
      </c>
      <c r="DF89" s="186">
        <v>1</v>
      </c>
      <c r="DG89" s="186" t="s">
        <v>248</v>
      </c>
      <c r="DH89" s="186" t="s">
        <v>248</v>
      </c>
      <c r="DI89" s="186" t="s">
        <v>248</v>
      </c>
      <c r="DJ89" s="186" t="s">
        <v>248</v>
      </c>
      <c r="DK89" s="186" t="s">
        <v>248</v>
      </c>
      <c r="DL89" s="186" t="s">
        <v>248</v>
      </c>
      <c r="DM89" s="186" t="s">
        <v>248</v>
      </c>
      <c r="DN89" s="186" t="s">
        <v>248</v>
      </c>
      <c r="DO89" s="186" t="s">
        <v>248</v>
      </c>
      <c r="DP89" s="186" t="s">
        <v>248</v>
      </c>
      <c r="DQ89" s="186" t="s">
        <v>248</v>
      </c>
      <c r="DR89" s="186" t="s">
        <v>248</v>
      </c>
      <c r="DS89" s="186" t="s">
        <v>248</v>
      </c>
      <c r="DT89" s="186" t="s">
        <v>248</v>
      </c>
      <c r="DU89" s="186" t="s">
        <v>248</v>
      </c>
      <c r="DV89" s="186" t="s">
        <v>248</v>
      </c>
      <c r="DW89" s="186" t="s">
        <v>248</v>
      </c>
      <c r="DX89" s="186" t="s">
        <v>248</v>
      </c>
      <c r="DY89" s="186" t="s">
        <v>248</v>
      </c>
      <c r="DZ89" s="186" t="s">
        <v>248</v>
      </c>
      <c r="EA89" s="186" t="s">
        <v>248</v>
      </c>
      <c r="EB89" s="186" t="s">
        <v>248</v>
      </c>
      <c r="EC89" s="186" t="s">
        <v>248</v>
      </c>
      <c r="ED89" s="186" t="s">
        <v>248</v>
      </c>
      <c r="EE89" s="186" t="s">
        <v>248</v>
      </c>
      <c r="EF89" s="186" t="s">
        <v>248</v>
      </c>
      <c r="EG89" s="186" t="s">
        <v>248</v>
      </c>
      <c r="EH89" s="186" t="s">
        <v>248</v>
      </c>
      <c r="EI89" s="186" t="s">
        <v>248</v>
      </c>
      <c r="EJ89" s="186" t="s">
        <v>248</v>
      </c>
      <c r="EK89" s="186" t="s">
        <v>248</v>
      </c>
      <c r="EL89" s="184" t="s">
        <v>248</v>
      </c>
      <c r="EM89" s="184" t="s">
        <v>248</v>
      </c>
      <c r="EN89" s="184" t="s">
        <v>248</v>
      </c>
      <c r="EO89" s="186" t="s">
        <v>248</v>
      </c>
      <c r="EP89" s="186" t="s">
        <v>248</v>
      </c>
      <c r="EQ89" s="186" t="s">
        <v>248</v>
      </c>
      <c r="ER89" s="186" t="s">
        <v>248</v>
      </c>
      <c r="ES89" s="186" t="s">
        <v>248</v>
      </c>
      <c r="ET89" s="186" t="s">
        <v>248</v>
      </c>
      <c r="EU89" s="186" t="s">
        <v>248</v>
      </c>
      <c r="EV89" s="186" t="s">
        <v>248</v>
      </c>
      <c r="EW89" s="186" t="s">
        <v>248</v>
      </c>
      <c r="EX89" s="186" t="s">
        <v>248</v>
      </c>
      <c r="EY89" s="186" t="s">
        <v>248</v>
      </c>
      <c r="EZ89" s="186" t="s">
        <v>248</v>
      </c>
      <c r="FA89" s="186" t="s">
        <v>248</v>
      </c>
      <c r="FB89" s="186" t="s">
        <v>248</v>
      </c>
      <c r="FC89" s="186" t="s">
        <v>248</v>
      </c>
      <c r="FD89" s="186" t="s">
        <v>248</v>
      </c>
      <c r="FE89" s="186" t="s">
        <v>248</v>
      </c>
      <c r="FF89" s="186" t="s">
        <v>248</v>
      </c>
      <c r="FG89" s="186" t="s">
        <v>248</v>
      </c>
      <c r="FH89" s="186" t="s">
        <v>248</v>
      </c>
      <c r="FI89" s="186" t="s">
        <v>248</v>
      </c>
      <c r="FJ89" s="186" t="s">
        <v>248</v>
      </c>
      <c r="FK89" s="186" t="s">
        <v>248</v>
      </c>
      <c r="FL89" s="186" t="s">
        <v>248</v>
      </c>
      <c r="FM89" s="186" t="s">
        <v>248</v>
      </c>
      <c r="FN89" s="186">
        <v>1</v>
      </c>
      <c r="FO89" s="186">
        <v>1</v>
      </c>
      <c r="FP89" s="186">
        <v>1</v>
      </c>
      <c r="FQ89" s="187" t="s">
        <v>248</v>
      </c>
      <c r="FR89" s="187" t="s">
        <v>248</v>
      </c>
      <c r="FS89" s="186">
        <v>1</v>
      </c>
      <c r="FT89" s="186">
        <v>1</v>
      </c>
      <c r="FU89" s="186">
        <v>1</v>
      </c>
      <c r="FV89" s="186">
        <v>1</v>
      </c>
      <c r="FW89" s="186">
        <v>1</v>
      </c>
      <c r="FX89" s="186">
        <v>1</v>
      </c>
      <c r="FY89" s="186">
        <v>1</v>
      </c>
      <c r="FZ89" s="186">
        <v>1</v>
      </c>
      <c r="GA89" s="186" t="s">
        <v>248</v>
      </c>
      <c r="GB89" s="186" t="s">
        <v>248</v>
      </c>
      <c r="GC89" s="186">
        <v>1</v>
      </c>
      <c r="GD89" s="186">
        <v>1</v>
      </c>
      <c r="GE89" s="186" t="s">
        <v>248</v>
      </c>
      <c r="GF89" s="186" t="s">
        <v>248</v>
      </c>
      <c r="GG89" s="186" t="s">
        <v>248</v>
      </c>
      <c r="GH89" s="186" t="s">
        <v>248</v>
      </c>
      <c r="GI89" s="186" t="s">
        <v>248</v>
      </c>
      <c r="GJ89" s="186" t="s">
        <v>248</v>
      </c>
      <c r="GK89" s="186" t="s">
        <v>248</v>
      </c>
      <c r="GL89" s="186" t="s">
        <v>248</v>
      </c>
      <c r="GM89" s="186" t="s">
        <v>248</v>
      </c>
      <c r="GN89" s="186" t="s">
        <v>248</v>
      </c>
      <c r="GO89" s="186" t="s">
        <v>248</v>
      </c>
      <c r="GP89" s="186" t="s">
        <v>248</v>
      </c>
      <c r="GQ89" s="186" t="s">
        <v>248</v>
      </c>
      <c r="GR89" s="186" t="s">
        <v>248</v>
      </c>
      <c r="GS89" s="186" t="s">
        <v>248</v>
      </c>
      <c r="GT89" s="186" t="s">
        <v>248</v>
      </c>
      <c r="GU89" s="186" t="s">
        <v>248</v>
      </c>
      <c r="GV89" s="186" t="s">
        <v>248</v>
      </c>
      <c r="GW89" s="186" t="s">
        <v>248</v>
      </c>
      <c r="GX89" s="186" t="s">
        <v>248</v>
      </c>
      <c r="GY89" s="186" t="s">
        <v>248</v>
      </c>
      <c r="GZ89" s="261" t="s">
        <v>248</v>
      </c>
      <c r="HA89" s="261" t="s">
        <v>248</v>
      </c>
      <c r="HB89" s="188">
        <f>SUM(G89:GE89)</f>
        <v>51</v>
      </c>
    </row>
    <row r="90" spans="1:211" ht="24.9" customHeight="1" thickBot="1" x14ac:dyDescent="0.35">
      <c r="A90" s="108" t="str">
        <f>A89</f>
        <v>Prod.-Q-1</v>
      </c>
      <c r="B90" s="108" t="str">
        <f>B89</f>
        <v>Pracownik Produkcji</v>
      </c>
      <c r="C90" s="108" t="str">
        <f>C89</f>
        <v>WC</v>
      </c>
      <c r="D90" s="108">
        <f>D89</f>
        <v>1306</v>
      </c>
      <c r="E90" s="395"/>
      <c r="F90" s="189" t="s">
        <v>375</v>
      </c>
      <c r="G90" s="192">
        <f>IF(INDEX(tab_MinKomp[Przepisy BHP / BHP Vorschriften],MATCH($B89,tab_MinKomp[[Stanowisko / Position ]:[Stanowisko / Position ]],0))="n/a","n/a",G89-INDEX(tab_MinKomp[Przepisy BHP / BHP Vorschriften],MATCH($B89,tab_MinKomp[[Stanowisko / Position ]:[Stanowisko / Position ]],0)))</f>
        <v>-1</v>
      </c>
      <c r="H90" s="193">
        <f>IF(INDEX(tab_MinKomp[Przepisy PPOŻ / Brandschutzbestimmungen],MATCH($B89,tab_MinKomp[[Stanowisko / Position ]:[Stanowisko / Position ]],0))="n/a","n/a",H89-INDEX(tab_MinKomp[Przepisy PPOŻ / Brandschutzbestimmungen],MATCH($B89,tab_MinKomp[[Stanowisko / Position ]:[Stanowisko / Position ]],0)))</f>
        <v>0</v>
      </c>
      <c r="I90" s="193">
        <f>IF(INDEX(tab_MinKomp[Ryzyko zawodowe na stanowiskach pracyv/ Berufliche Risiken an Arbeitsstellen],MATCH($B89,tab_MinKomp[[Stanowisko / Position ]:[Stanowisko / Position ]],0))="n/a","n/a",I89-INDEX(tab_MinKomp[Ryzyko zawodowe na stanowiskach pracyv/ Berufliche Risiken an Arbeitsstellen],MATCH($B89,tab_MinKomp[[Stanowisko / Position ]:[Stanowisko / Position ]],0)))</f>
        <v>-1</v>
      </c>
      <c r="J90" s="193">
        <f>IF(INDEX(tab_MinKomp[Gospodarka substancjami niebezpiecznymi / Gefahrstoffmanagement],MATCH($B89,tab_MinKomp[[Stanowisko / Position ]:[Stanowisko / Position ]],0))="n/a","n/a",J89-INDEX(tab_MinKomp[Gospodarka substancjami niebezpiecznymi / Gefahrstoffmanagement],MATCH($B89,tab_MinKomp[[Stanowisko / Position ]:[Stanowisko / Position ]],0)))</f>
        <v>0</v>
      </c>
      <c r="K90" s="193">
        <f>IF(INDEX(tab_MinKomp[Gospodarka odpadami / Abfallwirtschaft],MATCH($B89,tab_MinKomp[[Stanowisko / Position ]:[Stanowisko / Position ]],0))="n/a","n/a",K89-INDEX(tab_MinKomp[Gospodarka odpadami / Abfallwirtschaft],MATCH($B89,tab_MinKomp[[Stanowisko / Position ]:[Stanowisko / Position ]],0)))</f>
        <v>0</v>
      </c>
      <c r="L90" s="194" t="str">
        <f>IF(INDEX(tab_MinKomp[Przepisy kodeksu pracy / Bestimmungen des Arbeitsgesetzes],MATCH($B89,tab_MinKomp[[Stanowisko / Position ]:[Stanowisko / Position ]],0))="n/a","n/a",L89-INDEX(tab_MinKomp[Przepisy kodeksu pracy / Bestimmungen des Arbeitsgesetzes],MATCH($B89,tab_MinKomp[[Stanowisko / Position ]:[Stanowisko / Position ]],0)))</f>
        <v>n/a</v>
      </c>
      <c r="M90" s="195" t="str">
        <f>IF(INDEX(tab_MinKomp[Przepisy o ub.społ. ZUS  / Sozialversicherungsvorschriften],MATCH($B89,tab_MinKomp[[Stanowisko / Position ]:[Stanowisko / Position ]],0))="n/a","n/a",M89-INDEX(tab_MinKomp[Przepisy o ub.społ. ZUS  / Sozialversicherungsvorschriften],MATCH($B89,tab_MinKomp[[Stanowisko / Position ]:[Stanowisko / Position ]],0)))</f>
        <v>n/a</v>
      </c>
      <c r="N90" s="194" t="str">
        <f>IF(INDEX(tab_MinKomp[PRZEPISY O PDOF /persönlich Einkommensteuergesetz ],MATCH($B89,tab_MinKomp[[Stanowisko / Position ]:[Stanowisko / Position ]],0))="n/a","n/a",N89-INDEX(tab_MinKomp[PRZEPISY O PDOF /persönlich Einkommensteuergesetz ],MATCH($B89,tab_MinKomp[[Stanowisko / Position ]:[Stanowisko / Position ]],0)))</f>
        <v>n/a</v>
      </c>
      <c r="O90" s="194">
        <f>IF(INDEX(tab_MinKomp[Regulamin pracy / Arbeitsordnung],MATCH($B89,tab_MinKomp[[Stanowisko / Position ]:[Stanowisko / Position ]],0))="n/a","n/a",O89-INDEX(tab_MinKomp[Regulamin pracy / Arbeitsordnung],MATCH($B89,tab_MinKomp[[Stanowisko / Position ]:[Stanowisko / Position ]],0)))</f>
        <v>0</v>
      </c>
      <c r="P90" s="194">
        <f>IF(INDEX(tab_MinKomp[Regulamin wynagradzania / Vergütungsordnung],MATCH($B89,tab_MinKomp[[Stanowisko / Position ]:[Stanowisko / Position ]],0))="n/a","n/a",P89-INDEX(tab_MinKomp[Regulamin wynagradzania / Vergütungsordnung],MATCH($B89,tab_MinKomp[[Stanowisko / Position ]:[Stanowisko / Position ]],0)))</f>
        <v>0</v>
      </c>
      <c r="Q90" s="194" t="str">
        <f>IF(INDEX(tab_MinKomp[System R2PŁATNIK PRO: Płace / Lohnabrechnung],MATCH($B89,tab_MinKomp[[Stanowisko / Position ]:[Stanowisko / Position ]],0))="n/a","n/a",Q89-INDEX(tab_MinKomp[System R2PŁATNIK PRO: Płace / Lohnabrechnung],MATCH($B89,tab_MinKomp[[Stanowisko / Position ]:[Stanowisko / Position ]],0)))</f>
        <v>n/a</v>
      </c>
      <c r="R90" s="194" t="str">
        <f>IF(INDEX(tab_MinKomp[SystemR2PŁATNIK PRO: KADRY / Personaldaten],MATCH($B89,tab_MinKomp[[Stanowisko / Position ]:[Stanowisko / Position ]],0))="n/a","n/a",R89-INDEX(tab_MinKomp[SystemR2PŁATNIK PRO: KADRY / Personaldaten],MATCH($B89,tab_MinKomp[[Stanowisko / Position ]:[Stanowisko / Position ]],0)))</f>
        <v>n/a</v>
      </c>
      <c r="S90" s="194" t="str">
        <f>IF(INDEX(tab_MinKomp[SYSTEM R2PŁATNIK PRO: zarządzanie pracownikami / Arbeitsverwaltung],MATCH($B89,tab_MinKomp[[Stanowisko / Position ]:[Stanowisko / Position ]],0))="n/a","n/a",S89-INDEX(tab_MinKomp[SYSTEM R2PŁATNIK PRO: zarządzanie pracownikami / Arbeitsverwaltung],MATCH($B89,tab_MinKomp[[Stanowisko / Position ]:[Stanowisko / Position ]],0)))</f>
        <v>n/a</v>
      </c>
      <c r="T90" s="194" t="str">
        <f>IF(INDEX(tab_MinKomp[Doradztwo, wsparcie personalne / Personalberatung und Unterstützung],MATCH($B89,tab_MinKomp[[Stanowisko / Position ]:[Stanowisko / Position ]],0))="n/a","n/a",T89-INDEX(tab_MinKomp[Doradztwo, wsparcie personalne / Personalberatung und Unterstützung],MATCH($B89,tab_MinKomp[[Stanowisko / Position ]:[Stanowisko / Position ]],0)))</f>
        <v>n/a</v>
      </c>
      <c r="U90" s="194" t="str">
        <f>IF(INDEX(tab_MinKomp[Przepisy o podatku VAT / MwSt.- Gesetz],MATCH($B89,tab_MinKomp[[Stanowisko / Position ]:[Stanowisko / Position ]],0))="n/a","n/a",U89-INDEX(tab_MinKomp[Przepisy o podatku VAT / MwSt.- Gesetz],MATCH($B89,tab_MinKomp[[Stanowisko / Position ]:[Stanowisko / Position ]],0)))</f>
        <v>n/a</v>
      </c>
      <c r="V90" s="194" t="str">
        <f>IF(INDEX(tab_MinKomp[PrzepisyPDOP / geschäftlich Einkommensteuergesetz],MATCH($B89,tab_MinKomp[[Stanowisko / Position ]:[Stanowisko / Position ]],0))="n/a","n/a",V89-INDEX(tab_MinKomp[PrzepisyPDOP / geschäftlich Einkommensteuergesetz],MATCH($B89,tab_MinKomp[[Stanowisko / Position ]:[Stanowisko / Position ]],0)))</f>
        <v>n/a</v>
      </c>
      <c r="W90" s="194" t="str">
        <f>IF(INDEX(tab_MinKomp[System BAAN / FINANSE (FIBU)],MATCH($B89,tab_MinKomp[[Stanowisko / Position ]:[Stanowisko / Position ]],0))="n/a","n/a",W89-INDEX(tab_MinKomp[System BAAN / FINANSE (FIBU)],MATCH($B89,tab_MinKomp[[Stanowisko / Position ]:[Stanowisko / Position ]],0)))</f>
        <v>n/a</v>
      </c>
      <c r="X90" s="194" t="str">
        <f>IF(INDEX(tab_MinKomp[Systemy pomocnicze / Hilfssysteme(STOCKPROGRAM, KALK2000 etc.)],MATCH($B89,tab_MinKomp[[Stanowisko / Position ]:[Stanowisko / Position ]],0))="n/a","n/a",X89-INDEX(tab_MinKomp[Systemy pomocnicze / Hilfssysteme(STOCKPROGRAM, KALK2000 etc.)],MATCH($B89,tab_MinKomp[[Stanowisko / Position ]:[Stanowisko / Position ]],0)))</f>
        <v>n/a</v>
      </c>
      <c r="Y90" s="194" t="str">
        <f>IF(INDEX(tab_MinKomp[Polityka rachunkowości / Buchführungspolitik],MATCH($B89,tab_MinKomp[[Stanowisko / Position ]:[Stanowisko / Position ]],0))="n/a","n/a",Y89-INDEX(tab_MinKomp[Polityka rachunkowości / Buchführungspolitik],MATCH($B89,tab_MinKomp[[Stanowisko / Position ]:[Stanowisko / Position ]],0)))</f>
        <v>n/a</v>
      </c>
      <c r="Z90" s="194" t="str">
        <f>IF(INDEX(tab_MinKomp[Ustawa o rachunkowości / Rechnungslegungsgesetz],MATCH($B89,tab_MinKomp[[Stanowisko / Position ]:[Stanowisko / Position ]],0))="n/a","n/a",Z89-INDEX(tab_MinKomp[Ustawa o rachunkowości / Rechnungslegungsgesetz],MATCH($B89,tab_MinKomp[[Stanowisko / Position ]:[Stanowisko / Position ]],0)))</f>
        <v>n/a</v>
      </c>
      <c r="AA90" s="194" t="str">
        <f>IF(INDEX(tab_MinKomp[WORKFLOW - TS-100],MATCH($B89,tab_MinKomp[[Stanowisko / Position ]:[Stanowisko / Position ]],0))="n/a","n/a",AA89-INDEX(tab_MinKomp[WORKFLOW - TS-100],MATCH($B89,tab_MinKomp[[Stanowisko / Position ]:[Stanowisko / Position ]],0)))</f>
        <v>n/a</v>
      </c>
      <c r="AB90" s="194" t="str">
        <f>IF(INDEX(tab_MinKomp[WORKFLOW - SFMS],MATCH($B89,tab_MinKomp[[Stanowisko / Position ]:[Stanowisko / Position ]],0))="n/a","n/a",AB89-INDEX(tab_MinKomp[WORKFLOW - SFMS],MATCH($B89,tab_MinKomp[[Stanowisko / Position ]:[Stanowisko / Position ]],0)))</f>
        <v>n/a</v>
      </c>
      <c r="AC90" s="194" t="str">
        <f>IF(INDEX(tab_MinKomp[System ISO 9001:2015],MATCH($B89,tab_MinKomp[[Stanowisko / Position ]:[Stanowisko / Position ]],0))="n/a","n/a",AC89-INDEX(tab_MinKomp[System ISO 9001:2015],MATCH($B89,tab_MinKomp[[Stanowisko / Position ]:[Stanowisko / Position ]],0)))</f>
        <v>n/a</v>
      </c>
      <c r="AD90" s="194" t="str">
        <f>IF(INDEX(tab_MinKomp[System ISO 9001:2015],MATCH($B89,tab_MinKomp[[Stanowisko / Position ]:[Stanowisko / Position ]],0))="n/a","n/a",AD89-INDEX(tab_MinKomp[System ISO 9001:2015],MATCH($B89,tab_MinKomp[[Stanowisko / Position ]:[Stanowisko / Position ]],0)))</f>
        <v>n/a</v>
      </c>
      <c r="AE90" s="194" t="str">
        <f>IF(INDEX(tab_MinKomp[System ISO 9001:2015],MATCH($B89,tab_MinKomp[[Stanowisko / Position ]:[Stanowisko / Position ]],0))="n/a","n/a",AE89-INDEX(tab_MinKomp[System ISO 9001:2015],MATCH($B89,tab_MinKomp[[Stanowisko / Position ]:[Stanowisko / Position ]],0)))</f>
        <v>n/a</v>
      </c>
      <c r="AF90" s="194" t="str">
        <f>IF(INDEX(tab_MinKomp[System ISO 9001:2015],MATCH($B89,tab_MinKomp[[Stanowisko / Position ]:[Stanowisko / Position ]],0))="n/a","n/a",AF89-INDEX(tab_MinKomp[System ISO 9001:2015],MATCH($B89,tab_MinKomp[[Stanowisko / Position ]:[Stanowisko / Position ]],0)))</f>
        <v>n/a</v>
      </c>
      <c r="AG90" s="194" t="str">
        <f>IF(INDEX(tab_MinKomp[Wymagania VDA 6.3 Process / Forderungen],MATCH($B89,tab_MinKomp[[Stanowisko / Position ]:[Stanowisko / Position ]],0))="n/a","n/a",AG89-INDEX(tab_MinKomp[Wymagania VDA 6.3 Process / Forderungen],MATCH($B89,tab_MinKomp[[Stanowisko / Position ]:[Stanowisko / Position ]],0)))</f>
        <v>n/a</v>
      </c>
      <c r="AH90" s="194" t="str">
        <f>IF(INDEX(tab_MinKomp[Wymagania VDA 6.5 Product / Forderungen],MATCH($B89,tab_MinKomp[[Stanowisko / Position ]:[Stanowisko / Position ]],0))="n/a","n/a",AH89-INDEX(tab_MinKomp[Wymagania VDA 6.5 Product / Forderungen],MATCH($B89,tab_MinKomp[[Stanowisko / Position ]:[Stanowisko / Position ]],0)))</f>
        <v>n/a</v>
      </c>
      <c r="AI90" s="194" t="str">
        <f>IF(INDEX(tab_MinKomp[System ISO 9001:2015],MATCH($B89,tab_MinKomp[[Stanowisko / Position ]:[Stanowisko / Position ]],0))="n/a","n/a",AI89-INDEX(tab_MinKomp[System ISO 9001:2015],MATCH($B89,tab_MinKomp[[Stanowisko / Position ]:[Stanowisko / Position ]],0)))</f>
        <v>n/a</v>
      </c>
      <c r="AJ90" s="194" t="str">
        <f>IF(INDEX(tab_MinKomp[Auditor systemu ISO 17021:2018],MATCH($B89,tab_MinKomp[[Stanowisko / Position ]:[Stanowisko / Position ]],0))="n/a","n/a",AJ89-INDEX(tab_MinKomp[Auditor systemu ISO 17021:2018],MATCH($B89,tab_MinKomp[[Stanowisko / Position ]:[Stanowisko / Position ]],0)))</f>
        <v>n/a</v>
      </c>
      <c r="AK90" s="194" t="str">
        <f>IF(INDEX(tab_MinKomp[Pełnomocnik systemu / Systemvertreter],MATCH($B89,tab_MinKomp[[Stanowisko / Position ]:[Stanowisko / Position ]],0))="n/a","n/a",AK89-INDEX(tab_MinKomp[Pełnomocnik systemu / Systemvertreter],MATCH($B89,tab_MinKomp[[Stanowisko / Position ]:[Stanowisko / Position ]],0)))</f>
        <v>n/a</v>
      </c>
      <c r="AL90" s="194">
        <f>IF(INDEX(tab_MinKomp[Polityka Etyczna - Compliance],MATCH($B89,tab_MinKomp[[Stanowisko / Position ]:[Stanowisko / Position ]],0))="n/a","n/a",AL89-INDEX(tab_MinKomp[Polityka Etyczna - Compliance],MATCH($B89,tab_MinKomp[[Stanowisko / Position ]:[Stanowisko / Position ]],0)))</f>
        <v>0</v>
      </c>
      <c r="AM90" s="194" t="str">
        <f>IF(INDEX(tab_MinKomp[WDRAŻANIE NOWYCH PROJEKTÓW/ PROCEDURA CTM],MATCH($B89,tab_MinKomp[[Stanowisko / Position ]:[Stanowisko / Position ]],0))="n/a","n/a",AM89-INDEX(tab_MinKomp[WDRAŻANIE NOWYCH PROJEKTÓW/ PROCEDURA CTM],MATCH($B89,tab_MinKomp[[Stanowisko / Position ]:[Stanowisko / Position ]],0)))</f>
        <v>n/a</v>
      </c>
      <c r="AN90" s="194" t="str">
        <f>IF(INDEX(tab_MinKomp[KAMIENIE MILOWE MSL/PIFF],MATCH($B89,tab_MinKomp[[Stanowisko / Position ]:[Stanowisko / Position ]],0))="n/a","n/a",AN89-INDEX(tab_MinKomp[KAMIENIE MILOWE MSL/PIFF],MATCH($B89,tab_MinKomp[[Stanowisko / Position ]:[Stanowisko / Position ]],0)))</f>
        <v>n/a</v>
      </c>
      <c r="AO90" s="194">
        <f>IF(INDEX(tab_MinKomp[CP],MATCH($B89,tab_MinKomp[[Stanowisko / Position ]:[Stanowisko / Position ]],0))="n/a","n/a",AO89-INDEX(tab_MinKomp[CP],MATCH($B89,tab_MinKomp[[Stanowisko / Position ]:[Stanowisko / Position ]],0)))</f>
        <v>0</v>
      </c>
      <c r="AP90" s="194" t="str">
        <f>IF(INDEX(tab_MinKomp[FMEA],MATCH($B89,tab_MinKomp[[Stanowisko / Position ]:[Stanowisko / Position ]],0))="n/a","n/a",AP89-INDEX(tab_MinKomp[FMEA],MATCH($B89,tab_MinKomp[[Stanowisko / Position ]:[Stanowisko / Position ]],0)))</f>
        <v>n/a</v>
      </c>
      <c r="AQ90" s="194">
        <f>IF(INDEX(tab_MinKomp[FLOW CHART],MATCH($B89,tab_MinKomp[[Stanowisko / Position ]:[Stanowisko / Position ]],0))="n/a","n/a",AQ89-INDEX(tab_MinKomp[FLOW CHART],MATCH($B89,tab_MinKomp[[Stanowisko / Position ]:[Stanowisko / Position ]],0)))</f>
        <v>0</v>
      </c>
      <c r="AR90" s="194" t="str">
        <f>IF(INDEX(tab_MinKomp[APQP],MATCH($B89,tab_MinKomp[[Stanowisko / Position ]:[Stanowisko / Position ]],0))="n/a","n/a",AR89-INDEX(tab_MinKomp[APQP],MATCH($B89,tab_MinKomp[[Stanowisko / Position ]:[Stanowisko / Position ]],0)))</f>
        <v>n/a</v>
      </c>
      <c r="AS90" s="194" t="str">
        <f>IF(INDEX(tab_MinKomp[MSA],MATCH($B89,tab_MinKomp[[Stanowisko / Position ]:[Stanowisko / Position ]],0))="n/a","n/a",AS89-INDEX(tab_MinKomp[MSA],MATCH($B89,tab_MinKomp[[Stanowisko / Position ]:[Stanowisko / Position ]],0)))</f>
        <v>n/a</v>
      </c>
      <c r="AT90" s="194" t="str">
        <f>IF(INDEX(tab_MinKomp[SPC],MATCH($B89,tab_MinKomp[[Stanowisko / Position ]:[Stanowisko / Position ]],0))="n/a","n/a",AT89-INDEX(tab_MinKomp[SPC],MATCH($B89,tab_MinKomp[[Stanowisko / Position ]:[Stanowisko / Position ]],0)))</f>
        <v>n/a</v>
      </c>
      <c r="AU90" s="194" t="str">
        <f>IF(INDEX(tab_MinKomp[CSR (SPECYFICZNE WYMAGANIA KLIENTA)],MATCH($B89,tab_MinKomp[[Stanowisko / Position ]:[Stanowisko / Position ]],0))="n/a","n/a",AU89-INDEX(tab_MinKomp[CSR (SPECYFICZNE WYMAGANIA KLIENTA)],MATCH($B89,tab_MinKomp[[Stanowisko / Position ]:[Stanowisko / Position ]],0)))</f>
        <v>n/a</v>
      </c>
      <c r="AV90" s="194">
        <f>IF(INDEX(tab_MinKomp[5S],MATCH($B89,tab_MinKomp[[Stanowisko / Position ]:[Stanowisko / Position ]],0))="n/a","n/a",AV89-INDEX(tab_MinKomp[5S],MATCH($B89,tab_MinKomp[[Stanowisko / Position ]:[Stanowisko / Position ]],0)))</f>
        <v>-1</v>
      </c>
      <c r="AW90" s="194">
        <f>IF(INDEX(tab_MinKomp[LEAN MANAGEMENT],MATCH($B89,tab_MinKomp[[Stanowisko / Position ]:[Stanowisko / Position ]],0))="n/a","n/a",AW89-INDEX(tab_MinKomp[LEAN MANAGEMENT],MATCH($B89,tab_MinKomp[[Stanowisko / Position ]:[Stanowisko / Position ]],0)))</f>
        <v>0</v>
      </c>
      <c r="AX90" s="194" t="str">
        <f>IF(INDEX(tab_MinKomp[5R],MATCH($B89,tab_MinKomp[[Stanowisko / Position ]:[Stanowisko / Position ]],0))="n/a","n/a",AX89-INDEX(tab_MinKomp[5R],MATCH($B89,tab_MinKomp[[Stanowisko / Position ]:[Stanowisko / Position ]],0)))</f>
        <v>n/a</v>
      </c>
      <c r="AY90" s="194" t="str">
        <f>IF(INDEX(tab_MinKomp[Six Sigma],MATCH($B89,tab_MinKomp[[Stanowisko / Position ]:[Stanowisko / Position ]],0))="n/a","n/a",AY89-INDEX(tab_MinKomp[Six Sigma],MATCH($B89,tab_MinKomp[[Stanowisko / Position ]:[Stanowisko / Position ]],0)))</f>
        <v>n/a</v>
      </c>
      <c r="AZ90" s="194" t="str">
        <f>IF(INDEX(tab_MinKomp[System BAAN / Distribution &amp; Supply Chain],MATCH($B89,tab_MinKomp[[Stanowisko / Position ]:[Stanowisko / Position ]],0))="n/a","n/a",AZ89-INDEX(tab_MinKomp[System BAAN / Distribution &amp; Supply Chain],MATCH($B89,tab_MinKomp[[Stanowisko / Position ]:[Stanowisko / Position ]],0)))</f>
        <v>n/a</v>
      </c>
      <c r="BA90" s="194">
        <f>IF(INDEX(tab_MinKomp[LEAN MANAGEMENT],MATCH($B89,tab_MinKomp[[Stanowisko / Position ]:[Stanowisko / Position ]],0))="n/a","n/a",BA89-INDEX(tab_MinKomp[LEAN MANAGEMENT],MATCH($B89,tab_MinKomp[[Stanowisko / Position ]:[Stanowisko / Position ]],0)))</f>
        <v>0</v>
      </c>
      <c r="BB90" s="194">
        <f>IF(INDEX(tab_MinKomp[LEAN MANAGEMENT],MATCH($B89,tab_MinKomp[[Stanowisko / Position ]:[Stanowisko / Position ]],0))="n/a","n/a",BB89-INDEX(tab_MinKomp[LEAN MANAGEMENT],MATCH($B89,tab_MinKomp[[Stanowisko / Position ]:[Stanowisko / Position ]],0)))</f>
        <v>0</v>
      </c>
      <c r="BC90" s="194" t="str">
        <f>IF(INDEX(tab_MinKomp[Organizacja dostaw / Versorgungsorganisation],MATCH($B89,tab_MinKomp[[Stanowisko / Position ]:[Stanowisko / Position ]],0))="n/a","n/a",BC89-INDEX(tab_MinKomp[Organizacja dostaw / Versorgungsorganisation],MATCH($B89,tab_MinKomp[[Stanowisko / Position ]:[Stanowisko / Position ]],0)))</f>
        <v>n/a</v>
      </c>
      <c r="BD90" s="194" t="str">
        <f>IF(INDEX(tab_MinKomp[Organizacja wysyłek / Organisation von Lieferungen],MATCH($B89,tab_MinKomp[[Stanowisko / Position ]:[Stanowisko / Position ]],0))="n/a","n/a",BD89-INDEX(tab_MinKomp[Organizacja wysyłek / Organisation von Lieferungen],MATCH($B89,tab_MinKomp[[Stanowisko / Position ]:[Stanowisko / Position ]],0)))</f>
        <v>n/a</v>
      </c>
      <c r="BE90" s="194" t="str">
        <f>IF(INDEX(tab_MinKomp[Analiza magazynowa - Program Polen.mdb / Inventuranalyse],MATCH($B89,tab_MinKomp[[Stanowisko / Position ]:[Stanowisko / Position ]],0))="n/a","n/a",BE89-INDEX(tab_MinKomp[Analiza magazynowa - Program Polen.mdb / Inventuranalyse],MATCH($B89,tab_MinKomp[[Stanowisko / Position ]:[Stanowisko / Position ]],0)))</f>
        <v>n/a</v>
      </c>
      <c r="BF90" s="190" t="str">
        <f>IF(INDEX(tab_MinKomp[MMOG (Materials Management Operations Guidelines)],MATCH($B89,tab_MinKomp[[Stanowisko / Position ]:[Stanowisko / Position ]],0))="n/a","n/a",BF89-INDEX(tab_MinKomp[MMOG (Materials Management Operations Guidelines)],MATCH($B89,tab_MinKomp[[Stanowisko / Position ]:[Stanowisko / Position ]],0)))</f>
        <v>n/a</v>
      </c>
      <c r="BG90" s="190" t="str">
        <f>IF(INDEX(tab_MinKomp[GPP],MATCH($B89,tab_MinKomp[[Stanowisko / Position ]:[Stanowisko / Position ]],0))="n/a","n/a",BG89-INDEX(tab_MinKomp[GPP],MATCH($B89,tab_MinKomp[[Stanowisko / Position ]:[Stanowisko / Position ]],0)))</f>
        <v>n/a</v>
      </c>
      <c r="BH90" s="190" t="str">
        <f>IF(INDEX(tab_MinKomp[AIAG (Automotive Industry Action Group)],MATCH($B89,tab_MinKomp[[Stanowisko / Position ]:[Stanowisko / Position ]],0))="n/a","n/a",BH89-INDEX(tab_MinKomp[AIAG (Automotive Industry Action Group)],MATCH($B89,tab_MinKomp[[Stanowisko / Position ]:[Stanowisko / Position ]],0)))</f>
        <v>n/a</v>
      </c>
      <c r="BI90" s="190" t="str">
        <f>IF(INDEX(tab_MinKomp[Super-G disputes],MATCH($B89,tab_MinKomp[[Stanowisko / Position ]:[Stanowisko / Position ]],0))="n/a","n/a",BI89-INDEX(tab_MinKomp[Super-G disputes],MATCH($B89,tab_MinKomp[[Stanowisko / Position ]:[Stanowisko / Position ]],0)))</f>
        <v>n/a</v>
      </c>
      <c r="BJ90" s="190" t="str">
        <f>IF(INDEX(tab_MinKomp[CMMS3/eDDL (Direct Data Link)],MATCH($B89,tab_MinKomp[[Stanowisko / Position ]:[Stanowisko / Position ]],0))="n/a","n/a",BJ89-INDEX(tab_MinKomp[CMMS3/eDDL (Direct Data Link)],MATCH($B89,tab_MinKomp[[Stanowisko / Position ]:[Stanowisko / Position ]],0)))</f>
        <v>n/a</v>
      </c>
      <c r="BK90" s="190" t="str">
        <f>IF(INDEX(tab_MinKomp[MP&amp;L (Material Planning and Logistics)],MATCH($B89,tab_MinKomp[[Stanowisko / Position ]:[Stanowisko / Position ]],0))="n/a","n/a",BK89-INDEX(tab_MinKomp[MP&amp;L (Material Planning and Logistics)],MATCH($B89,tab_MinKomp[[Stanowisko / Position ]:[Stanowisko / Position ]],0)))</f>
        <v>n/a</v>
      </c>
      <c r="BL90" s="190" t="str">
        <f>IF(INDEX(tab_MinKomp[Supplier delivery rating],MATCH($B89,tab_MinKomp[[Stanowisko / Position ]:[Stanowisko / Position ]],0))="n/a","n/a",BL89-INDEX(tab_MinKomp[Supplier delivery rating],MATCH($B89,tab_MinKomp[[Stanowisko / Position ]:[Stanowisko / Position ]],0)))</f>
        <v>n/a</v>
      </c>
      <c r="BM90" s="194" t="str">
        <f>IF(INDEX(tab_MinKomp[Wymagania VDA 6.5 Product / Forderungen],MATCH($B89,tab_MinKomp[[Stanowisko / Position ]:[Stanowisko / Position ]],0))="n/a","n/a",BM89-INDEX(tab_MinKomp[Wymagania VDA 6.5 Product / Forderungen],MATCH($B89,tab_MinKomp[[Stanowisko / Position ]:[Stanowisko / Position ]],0)))</f>
        <v>n/a</v>
      </c>
      <c r="BN90" s="194" t="str">
        <f>IF(INDEX(tab_MinKomp[Wymagania VDA 6.5 Product / Forderungen],MATCH($B89,tab_MinKomp[[Stanowisko / Position ]:[Stanowisko / Position ]],0))="n/a","n/a",BN89-INDEX(tab_MinKomp[Wymagania VDA 6.5 Product / Forderungen],MATCH($B89,tab_MinKomp[[Stanowisko / Position ]:[Stanowisko / Position ]],0)))</f>
        <v>n/a</v>
      </c>
      <c r="BO90" s="194">
        <f>IF(INDEX(tab_MinKomp[5S],MATCH($B89,tab_MinKomp[[Stanowisko / Position ]:[Stanowisko / Position ]],0))="n/a","n/a",BO89-INDEX(tab_MinKomp[5S],MATCH($B89,tab_MinKomp[[Stanowisko / Position ]:[Stanowisko / Position ]],0)))</f>
        <v>-1</v>
      </c>
      <c r="BP90" s="194" t="str">
        <f>IF(INDEX(tab_MinKomp[Wymagania VDA 6.5 Product / Forderungen],MATCH($B89,tab_MinKomp[[Stanowisko / Position ]:[Stanowisko / Position ]],0))="n/a","n/a",BP89-INDEX(tab_MinKomp[Wymagania VDA 6.5 Product / Forderungen],MATCH($B89,tab_MinKomp[[Stanowisko / Position ]:[Stanowisko / Position ]],0)))</f>
        <v>n/a</v>
      </c>
      <c r="BQ90" s="194" t="str">
        <f>IF(INDEX(tab_MinKomp[Wymagania VDA 6.5 Product / Forderungen],MATCH($B89,tab_MinKomp[[Stanowisko / Position ]:[Stanowisko / Position ]],0))="n/a","n/a",BQ89-INDEX(tab_MinKomp[Wymagania VDA 6.5 Product / Forderungen],MATCH($B89,tab_MinKomp[[Stanowisko / Position ]:[Stanowisko / Position ]],0)))</f>
        <v>n/a</v>
      </c>
      <c r="BR90" s="194" t="str">
        <f>IF(INDEX(tab_MinKomp[Wymagania VDA 6.5 Product / Forderungen],MATCH($B89,tab_MinKomp[[Stanowisko / Position ]:[Stanowisko / Position ]],0))="n/a","n/a",BR89-INDEX(tab_MinKomp[Wymagania VDA 6.5 Product / Forderungen],MATCH($B89,tab_MinKomp[[Stanowisko / Position ]:[Stanowisko / Position ]],0)))</f>
        <v>n/a</v>
      </c>
      <c r="BS90" s="194">
        <f>IF(INDEX(tab_MinKomp[5S],MATCH($B89,tab_MinKomp[[Stanowisko / Position ]:[Stanowisko / Position ]],0))="n/a","n/a",BS89-INDEX(tab_MinKomp[5S],MATCH($B89,tab_MinKomp[[Stanowisko / Position ]:[Stanowisko / Position ]],0)))</f>
        <v>0</v>
      </c>
      <c r="BT90" s="194" t="str">
        <f>IF(INDEX(tab_MinKomp[Wymagania VDA 6.5 Product / Forderungen],MATCH($B89,tab_MinKomp[[Stanowisko / Position ]:[Stanowisko / Position ]],0))="n/a","n/a",BT89-INDEX(tab_MinKomp[Wymagania VDA 6.5 Product / Forderungen],MATCH($B89,tab_MinKomp[[Stanowisko / Position ]:[Stanowisko / Position ]],0)))</f>
        <v>n/a</v>
      </c>
      <c r="BU90" s="194">
        <f>IF(INDEX(tab_MinKomp[LEAN MANAGEMENT],MATCH($B89,tab_MinKomp[[Stanowisko / Position ]:[Stanowisko / Position ]],0))="n/a","n/a",BU89-INDEX(tab_MinKomp[LEAN MANAGEMENT],MATCH($B89,tab_MinKomp[[Stanowisko / Position ]:[Stanowisko / Position ]],0)))</f>
        <v>1</v>
      </c>
      <c r="BV90" s="194">
        <f>IF(INDEX(tab_MinKomp[5S],MATCH($B89,tab_MinKomp[[Stanowisko / Position ]:[Stanowisko / Position ]],0))="n/a","n/a",BV89-INDEX(tab_MinKomp[5S],MATCH($B89,tab_MinKomp[[Stanowisko / Position ]:[Stanowisko / Position ]],0)))</f>
        <v>0</v>
      </c>
      <c r="BW90" s="194">
        <f>IF(INDEX(tab_MinKomp[5S],MATCH($B89,tab_MinKomp[[Stanowisko / Position ]:[Stanowisko / Position ]],0))="n/a","n/a",BW89-INDEX(tab_MinKomp[5S],MATCH($B89,tab_MinKomp[[Stanowisko / Position ]:[Stanowisko / Position ]],0)))</f>
        <v>0</v>
      </c>
      <c r="BX90" s="194">
        <f>IF(INDEX(tab_MinKomp[5S],MATCH($B89,tab_MinKomp[[Stanowisko / Position ]:[Stanowisko / Position ]],0))="n/a","n/a",BX89-INDEX(tab_MinKomp[5S],MATCH($B89,tab_MinKomp[[Stanowisko / Position ]:[Stanowisko / Position ]],0)))</f>
        <v>0</v>
      </c>
      <c r="BY90" s="194" t="str">
        <f>IF(INDEX(tab_MinKomp[Obsługa maszyn Engel / Engel Maschinenbedienung],MATCH($B89,tab_MinKomp[[Stanowisko / Position ]:[Stanowisko / Position ]],0))="n/a","n/a",BY89-INDEX(tab_MinKomp[Obsługa maszyn Engel / Engel Maschinenbedienung],MATCH($B89,tab_MinKomp[[Stanowisko / Position ]:[Stanowisko / Position ]],0)))</f>
        <v>n/a</v>
      </c>
      <c r="BZ90" s="194">
        <f>IF(INDEX(tab_MinKomp[5S],MATCH($B89,tab_MinKomp[[Stanowisko / Position ]:[Stanowisko / Position ]],0))="n/a","n/a",BZ89-INDEX(tab_MinKomp[5S],MATCH($B89,tab_MinKomp[[Stanowisko / Position ]:[Stanowisko / Position ]],0)))</f>
        <v>0</v>
      </c>
      <c r="CA90" s="194">
        <f>IF(INDEX(tab_MinKomp[LEAN MANAGEMENT],MATCH($B89,tab_MinKomp[[Stanowisko / Position ]:[Stanowisko / Position ]],0))="n/a","n/a",CA89-INDEX(tab_MinKomp[LEAN MANAGEMENT],MATCH($B89,tab_MinKomp[[Stanowisko / Position ]:[Stanowisko / Position ]],0)))</f>
        <v>0</v>
      </c>
      <c r="CB90" s="194">
        <f>IF(INDEX(tab_MinKomp[5S],MATCH($B89,tab_MinKomp[[Stanowisko / Position ]:[Stanowisko / Position ]],0))="n/a","n/a",CB89-INDEX(tab_MinKomp[5S],MATCH($B89,tab_MinKomp[[Stanowisko / Position ]:[Stanowisko / Position ]],0)))</f>
        <v>0</v>
      </c>
      <c r="CC90" s="194" t="str">
        <f>IF(INDEX(tab_MinKomp[Obsługa maszyn Branson / Branson Maschinenbedienung],MATCH($B89,tab_MinKomp[[Stanowisko / Position ]:[Stanowisko / Position ]],0))="n/a","n/a",CC89-INDEX(tab_MinKomp[Obsługa maszyn Branson / Branson Maschinenbedienung],MATCH($B89,tab_MinKomp[[Stanowisko / Position ]:[Stanowisko / Position ]],0)))</f>
        <v>n/a</v>
      </c>
      <c r="CD90" s="194">
        <f>IF(INDEX(tab_MinKomp[Obsługa maszyn Novapax / Novapax Maschinenbedienung],MATCH($B89,tab_MinKomp[[Stanowisko / Position ]:[Stanowisko / Position ]],0))="n/a","n/a",CD89-INDEX(tab_MinKomp[Obsługa maszyn Novapax / Novapax Maschinenbedienung],MATCH($B89,tab_MinKomp[[Stanowisko / Position ]:[Stanowisko / Position ]],0)))</f>
        <v>0</v>
      </c>
      <c r="CE90" s="194">
        <f>IF(INDEX(tab_MinKomp[5S],MATCH($B89,tab_MinKomp[[Stanowisko / Position ]:[Stanowisko / Position ]],0))="n/a","n/a",CE89-INDEX(tab_MinKomp[5S],MATCH($B89,tab_MinKomp[[Stanowisko / Position ]:[Stanowisko / Position ]],0)))</f>
        <v>-1</v>
      </c>
      <c r="CF90" s="194">
        <f>IF(INDEX(tab_MinKomp[Obsługa maszyn Novapax / Novapax Maschinenbedienung],MATCH($B89,tab_MinKomp[[Stanowisko / Position ]:[Stanowisko / Position ]],0))="n/a","n/a",CF89-INDEX(tab_MinKomp[Obsługa maszyn Novapax / Novapax Maschinenbedienung],MATCH($B89,tab_MinKomp[[Stanowisko / Position ]:[Stanowisko / Position ]],0)))</f>
        <v>-1</v>
      </c>
      <c r="CG90" s="194">
        <f>IF(INDEX(tab_MinKomp[Eliminacja awarii / Beseitigung von Ausfällen],MATCH($B89,tab_MinKomp[[Stanowisko / Position ]:[Stanowisko / Position ]],0))="n/a","n/a",CG89-INDEX(tab_MinKomp[Eliminacja awarii / Beseitigung von Ausfällen],MATCH($B89,tab_MinKomp[[Stanowisko / Position ]:[Stanowisko / Position ]],0)))</f>
        <v>0</v>
      </c>
      <c r="CH90" s="194" t="str">
        <f>IF(INDEX(tab_MinKomp[Wymagania VDA 6.5 Product / Forderungen],MATCH($B89,tab_MinKomp[[Stanowisko / Position ]:[Stanowisko / Position ]],0))="n/a","n/a",CH89-INDEX(tab_MinKomp[Wymagania VDA 6.5 Product / Forderungen],MATCH($B89,tab_MinKomp[[Stanowisko / Position ]:[Stanowisko / Position ]],0)))</f>
        <v>n/a</v>
      </c>
      <c r="CI90" s="194" t="str">
        <f>IF(INDEX(tab_MinKomp[Wymagania VDA 6.5 Product / Forderungen],MATCH($B89,tab_MinKomp[[Stanowisko / Position ]:[Stanowisko / Position ]],0))="n/a","n/a",CI89-INDEX(tab_MinKomp[Wymagania VDA 6.5 Product / Forderungen],MATCH($B89,tab_MinKomp[[Stanowisko / Position ]:[Stanowisko / Position ]],0)))</f>
        <v>n/a</v>
      </c>
      <c r="CJ90" s="194" t="str">
        <f>IF(INDEX(tab_MinKomp[Wymagania VDA 6.5 Product / Forderungen],MATCH($B89,tab_MinKomp[[Stanowisko / Position ]:[Stanowisko / Position ]],0))="n/a","n/a",CJ89-INDEX(tab_MinKomp[Wymagania VDA 6.5 Product / Forderungen],MATCH($B89,tab_MinKomp[[Stanowisko / Position ]:[Stanowisko / Position ]],0)))</f>
        <v>n/a</v>
      </c>
      <c r="CK90" s="194" t="str">
        <f>IF(INDEX(tab_MinKomp[Wymagania VDA 6.5 Product / Forderungen],MATCH($B89,tab_MinKomp[[Stanowisko / Position ]:[Stanowisko / Position ]],0))="n/a","n/a",CK89-INDEX(tab_MinKomp[Wymagania VDA 6.5 Product / Forderungen],MATCH($B89,tab_MinKomp[[Stanowisko / Position ]:[Stanowisko / Position ]],0)))</f>
        <v>n/a</v>
      </c>
      <c r="CL90" s="194" t="str">
        <f>IF(INDEX(tab_MinKomp[Wymagania VDA 6.5 Product / Forderungen],MATCH($B89,tab_MinKomp[[Stanowisko / Position ]:[Stanowisko / Position ]],0))="n/a","n/a",CL89-INDEX(tab_MinKomp[Wymagania VDA 6.5 Product / Forderungen],MATCH($B89,tab_MinKomp[[Stanowisko / Position ]:[Stanowisko / Position ]],0)))</f>
        <v>n/a</v>
      </c>
      <c r="CM90" s="194" t="str">
        <f>IF(INDEX(tab_MinKomp[Informatyka ogólna (techniczne i systemowe) / Allgemeine IT (Technik und System)],MATCH($B89,tab_MinKomp[[Stanowisko / Position ]:[Stanowisko / Position ]],0))="n/a","n/a",CM89-INDEX(tab_MinKomp[Informatyka ogólna (techniczne i systemowe) / Allgemeine IT (Technik und System)],MATCH($B89,tab_MinKomp[[Stanowisko / Position ]:[Stanowisko / Position ]],0)))</f>
        <v>n/a</v>
      </c>
      <c r="CN90" s="194" t="str">
        <f>IF(INDEX(tab_MinKomp[Sieci komputerowe / Computernetzwerke],MATCH($B89,tab_MinKomp[[Stanowisko / Position ]:[Stanowisko / Position ]],0))="n/a","n/a",CN89-INDEX(tab_MinKomp[Sieci komputerowe / Computernetzwerke],MATCH($B89,tab_MinKomp[[Stanowisko / Position ]:[Stanowisko / Position ]],0)))</f>
        <v>n/a</v>
      </c>
      <c r="CO90" s="194" t="str">
        <f>IF(INDEX(tab_MinKomp[Hardware (komputery PC, drukarki biurowe i etykietowe, telefonia stacjonarna i mobilna) (PC, Drucker, Telefpne, Handys)],MATCH($B89,tab_MinKomp[[Stanowisko / Position ]:[Stanowisko / Position ]],0))="n/a","n/a",CO89-INDEX(tab_MinKomp[Hardware (komputery PC, drukarki biurowe i etykietowe, telefonia stacjonarna i mobilna) (PC, Drucker, Telefpne, Handys)],MATCH($B89,tab_MinKomp[[Stanowisko / Position ]:[Stanowisko / Position ]],0)))</f>
        <v>n/a</v>
      </c>
      <c r="CP90" s="194" t="str">
        <f>IF(INDEX(tab_MinKomp[Software &amp; Systems (MS Office, MS Remote Desktop)],MATCH($B89,tab_MinKomp[[Stanowisko / Position ]:[Stanowisko / Position ]],0))="n/a","n/a",CP89-INDEX(tab_MinKomp[Software &amp; Systems (MS Office, MS Remote Desktop)],MATCH($B89,tab_MinKomp[[Stanowisko / Position ]:[Stanowisko / Position ]],0)))</f>
        <v>n/a</v>
      </c>
      <c r="CQ90" s="194" t="str">
        <f>IF(INDEX(tab_MinKomp[Programowanie obiektowe (PHP) / Objektprogrammierung],MATCH($B89,tab_MinKomp[[Stanowisko / Position ]:[Stanowisko / Position ]],0))="n/a","n/a",CQ89-INDEX(tab_MinKomp[Programowanie obiektowe (PHP) / Objektprogrammierung],MATCH($B89,tab_MinKomp[[Stanowisko / Position ]:[Stanowisko / Position ]],0)))</f>
        <v>n/a</v>
      </c>
      <c r="CR90" s="194" t="str">
        <f>IF(INDEX(tab_MinKomp[Scrum],MATCH($B89,tab_MinKomp[[Stanowisko / Position ]:[Stanowisko / Position ]],0))="n/a","n/a",CR89-INDEX(tab_MinKomp[Scrum],MATCH($B89,tab_MinKomp[[Stanowisko / Position ]:[Stanowisko / Position ]],0)))</f>
        <v>n/a</v>
      </c>
      <c r="CS90" s="194" t="str">
        <f>IF(INDEX(tab_MinKomp[SQL (MySQL)],MATCH($B89,tab_MinKomp[[Stanowisko / Position ]:[Stanowisko / Position ]],0))="n/a","n/a",CS89-INDEX(tab_MinKomp[SQL (MySQL)],MATCH($B89,tab_MinKomp[[Stanowisko / Position ]:[Stanowisko / Position ]],0)))</f>
        <v>n/a</v>
      </c>
      <c r="CT90" s="194" t="str">
        <f>IF(INDEX(tab_MinKomp[Javascript],MATCH($B89,tab_MinKomp[[Stanowisko / Position ]:[Stanowisko / Position ]],0))="n/a","n/a",CT89-INDEX(tab_MinKomp[Javascript],MATCH($B89,tab_MinKomp[[Stanowisko / Position ]:[Stanowisko / Position ]],0)))</f>
        <v>n/a</v>
      </c>
      <c r="CU90" s="194" t="str">
        <f>IF(INDEX(tab_MinKomp[Joomla],MATCH($B89,tab_MinKomp[[Stanowisko / Position ]:[Stanowisko / Position ]],0))="n/a","n/a",CU89-INDEX(tab_MinKomp[Joomla],MATCH($B89,tab_MinKomp[[Stanowisko / Position ]:[Stanowisko / Position ]],0)))</f>
        <v>n/a</v>
      </c>
      <c r="CV90" s="194" t="str">
        <f>IF(INDEX(tab_MinKomp[Bash],MATCH($B89,tab_MinKomp[[Stanowisko / Position ]:[Stanowisko / Position ]],0))="n/a","n/a",CV89-INDEX(tab_MinKomp[Bash],MATCH($B89,tab_MinKomp[[Stanowisko / Position ]:[Stanowisko / Position ]],0)))</f>
        <v>n/a</v>
      </c>
      <c r="CW90" s="194">
        <f>IF(INDEX(tab_MinKomp[Systemy MES (HYDRA / SFMS)],MATCH($B89,tab_MinKomp[[Stanowisko / Position ]:[Stanowisko / Position ]],0))="n/a","n/a",CW89-INDEX(tab_MinKomp[Systemy MES (HYDRA / SFMS)],MATCH($B89,tab_MinKomp[[Stanowisko / Position ]:[Stanowisko / Position ]],0)))</f>
        <v>-1</v>
      </c>
      <c r="CX90" s="194" t="str">
        <f>IF(INDEX(tab_MinKomp[HTML / CSS],MATCH($B89,tab_MinKomp[[Stanowisko / Position ]:[Stanowisko / Position ]],0))="n/a","n/a",CX89-INDEX(tab_MinKomp[HTML / CSS],MATCH($B89,tab_MinKomp[[Stanowisko / Position ]:[Stanowisko / Position ]],0)))</f>
        <v>n/a</v>
      </c>
      <c r="CY90" s="194" t="str">
        <f>IF(INDEX(tab_MinKomp[SYSTEM PR],MATCH($B89,tab_MinKomp[[Stanowisko / Position ]:[Stanowisko / Position ]],0))="n/a","n/a",CY89-INDEX(tab_MinKomp[SYSTEM PR],MATCH($B89,tab_MinKomp[[Stanowisko / Position ]:[Stanowisko / Position ]],0)))</f>
        <v>n/a</v>
      </c>
      <c r="CZ90" s="194" t="str">
        <f>IF(INDEX(tab_MinKomp[System Einkauf XP / EBA],MATCH($B89,tab_MinKomp[[Stanowisko / Position ]:[Stanowisko / Position ]],0))="n/a","n/a",CZ89-INDEX(tab_MinKomp[System Einkauf XP / EBA],MATCH($B89,tab_MinKomp[[Stanowisko / Position ]:[Stanowisko / Position ]],0)))</f>
        <v>n/a</v>
      </c>
      <c r="DA90" s="194" t="str">
        <f>IF(INDEX(tab_MinKomp[Techniki negocjacyjne / Verhandlungstechniken],MATCH($B89,tab_MinKomp[[Stanowisko / Position ]:[Stanowisko / Position ]],0))="n/a","n/a",DA89-INDEX(tab_MinKomp[Techniki negocjacyjne / Verhandlungstechniken],MATCH($B89,tab_MinKomp[[Stanowisko / Position ]:[Stanowisko / Position ]],0)))</f>
        <v>n/a</v>
      </c>
      <c r="DB90" s="194" t="str">
        <f>IF(INDEX(tab_MinKomp[Znajomość rynku branżowego / Kenntnis des Industrie Marktes],MATCH($B89,tab_MinKomp[[Stanowisko / Position ]:[Stanowisko / Position ]],0))="n/a","n/a",DB89-INDEX(tab_MinKomp[Znajomość rynku branżowego / Kenntnis des Industrie Marktes],MATCH($B89,tab_MinKomp[[Stanowisko / Position ]:[Stanowisko / Position ]],0)))</f>
        <v>n/a</v>
      </c>
      <c r="DC90" s="194" t="str">
        <f>IF(INDEX(tab_MinKomp[SUPPLIER MANAGEMENT],MATCH($B89,tab_MinKomp[[Stanowisko / Position ]:[Stanowisko / Position ]],0))="n/a","n/a",DC89-INDEX(tab_MinKomp[SUPPLIER MANAGEMENT],MATCH($B89,tab_MinKomp[[Stanowisko / Position ]:[Stanowisko / Position ]],0)))</f>
        <v>n/a</v>
      </c>
      <c r="DD90" s="194" t="str">
        <f>IF(INDEX(tab_MinKomp[SUPPLIER MANAGEMENT],MATCH($B89,tab_MinKomp[[Stanowisko / Position ]:[Stanowisko / Position ]],0))="n/a","n/a",DD89-INDEX(tab_MinKomp[SUPPLIER MANAGEMENT],MATCH($B89,tab_MinKomp[[Stanowisko / Position ]:[Stanowisko / Position ]],0)))</f>
        <v>n/a</v>
      </c>
      <c r="DE90" s="194" t="str">
        <f>IF(INDEX(tab_MinKomp[SUPPLIER MANAGEMENT],MATCH($B89,tab_MinKomp[[Stanowisko / Position ]:[Stanowisko / Position ]],0))="n/a","n/a",DE89-INDEX(tab_MinKomp[SUPPLIER MANAGEMENT],MATCH($B89,tab_MinKomp[[Stanowisko / Position ]:[Stanowisko / Position ]],0)))</f>
        <v>n/a</v>
      </c>
      <c r="DF90" s="194">
        <f>IF(INDEX(tab_MinKomp[LEAN MANAGEMENT],MATCH($B89,tab_MinKomp[[Stanowisko / Position ]:[Stanowisko / Position ]],0))="n/a","n/a",DF89-INDEX(tab_MinKomp[LEAN MANAGEMENT],MATCH($B89,tab_MinKomp[[Stanowisko / Position ]:[Stanowisko / Position ]],0)))</f>
        <v>0</v>
      </c>
      <c r="DG90" s="194" t="str">
        <f>IF(INDEX(tab_MinKomp[PPAP/PSW],MATCH($B89,tab_MinKomp[[Stanowisko / Position ]:[Stanowisko / Position ]],0))="n/a","n/a",DG89-INDEX(tab_MinKomp[PPAP/PSW],MATCH($B89,tab_MinKomp[[Stanowisko / Position ]:[Stanowisko / Position ]],0)))</f>
        <v>n/a</v>
      </c>
      <c r="DH90" s="194" t="str">
        <f>IF(INDEX(tab_MinKomp[SUPPLIER MANAGEMENT],MATCH($B89,tab_MinKomp[[Stanowisko / Position ]:[Stanowisko / Position ]],0))="n/a","n/a",DH89-INDEX(tab_MinKomp[SUPPLIER MANAGEMENT],MATCH($B89,tab_MinKomp[[Stanowisko / Position ]:[Stanowisko / Position ]],0)))</f>
        <v>n/a</v>
      </c>
      <c r="DI90" s="194" t="str">
        <f>IF(INDEX(tab_MinKomp[OBSŁUGA PORTALI KLIENTA / Kundenportale],MATCH($B89,tab_MinKomp[[Stanowisko / Position ]:[Stanowisko / Position ]],0))="n/a","n/a",DI89-INDEX(tab_MinKomp[OBSŁUGA PORTALI KLIENTA / Kundenportale],MATCH($B89,tab_MinKomp[[Stanowisko / Position ]:[Stanowisko / Position ]],0)))</f>
        <v>n/a</v>
      </c>
      <c r="DJ90" s="194" t="str">
        <f>IF(INDEX(tab_MinKomp[Obsługa systemu BABTECQ / BABTECQ System],MATCH($B89,tab_MinKomp[[Stanowisko / Position ]:[Stanowisko / Position ]],0))="n/a","n/a",DJ89-INDEX(tab_MinKomp[Obsługa systemu BABTECQ / BABTECQ System],MATCH($B89,tab_MinKomp[[Stanowisko / Position ]:[Stanowisko / Position ]],0)))</f>
        <v>n/a</v>
      </c>
      <c r="DK90" s="194" t="str">
        <f>IF(INDEX(tab_MinKomp[Rysunek techniczny / technische Zeichnung],MATCH($B89,tab_MinKomp[[Stanowisko / Position ]:[Stanowisko / Position ]],0))="n/a","n/a",DK89-INDEX(tab_MinKomp[Rysunek techniczny / technische Zeichnung],MATCH($B89,tab_MinKomp[[Stanowisko / Position ]:[Stanowisko / Position ]],0)))</f>
        <v>n/a</v>
      </c>
      <c r="DL90" s="194" t="str">
        <f>IF(INDEX(tab_MinKomp[Kalibracja / Kalibrierung],MATCH($B89,tab_MinKomp[[Stanowisko / Position ]:[Stanowisko / Position ]],0))="n/a","n/a",DL89-INDEX(tab_MinKomp[Kalibracja / Kalibrierung],MATCH($B89,tab_MinKomp[[Stanowisko / Position ]:[Stanowisko / Position ]],0)))</f>
        <v>n/a</v>
      </c>
      <c r="DM90" s="194" t="str">
        <f>IF(INDEX(tab_MinKomp[Rekwalifikacja / Requalifizierung],MATCH($B89,tab_MinKomp[[Stanowisko / Position ]:[Stanowisko / Position ]],0))="n/a","n/a",DM89-INDEX(tab_MinKomp[Rekwalifikacja / Requalifizierung],MATCH($B89,tab_MinKomp[[Stanowisko / Position ]:[Stanowisko / Position ]],0)))</f>
        <v>n/a</v>
      </c>
      <c r="DN90" s="190" t="str">
        <f>IF(INDEX(tab_MinKomp[Testy czystości / Reinheitstests],MATCH($B89,tab_MinKomp[[Stanowisko / Position ]:[Stanowisko / Position ]],0))="n/a","n/a",DN89-INDEX(tab_MinKomp[Testy czystości / Reinheitstests],MATCH($B89,tab_MinKomp[[Stanowisko / Position ]:[Stanowisko / Position ]],0)))</f>
        <v>n/a</v>
      </c>
      <c r="DO90" s="190" t="str">
        <f>IF(INDEX(tab_MinKomp[Testy czystości / Reinheitstests],MATCH($B89,tab_MinKomp[[Stanowisko / Position ]:[Stanowisko / Position ]],0))="n/a","n/a",DO89-INDEX(tab_MinKomp[Testy czystości / Reinheitstests],MATCH($B89,tab_MinKomp[[Stanowisko / Position ]:[Stanowisko / Position ]],0)))</f>
        <v>n/a</v>
      </c>
      <c r="DP90" s="190" t="str">
        <f>IF(INDEX(tab_MinKomp[Testy czystości / Reinheitstests],MATCH($B89,tab_MinKomp[[Stanowisko / Position ]:[Stanowisko / Position ]],0))="n/a","n/a",DP89-INDEX(tab_MinKomp[Testy czystości / Reinheitstests],MATCH($B89,tab_MinKomp[[Stanowisko / Position ]:[Stanowisko / Position ]],0)))</f>
        <v>n/a</v>
      </c>
      <c r="DQ90" s="190" t="str">
        <f>IF(INDEX(tab_MinKomp[Testy czystości / Reinheitstests],MATCH($B89,tab_MinKomp[[Stanowisko / Position ]:[Stanowisko / Position ]],0))="n/a","n/a",DQ89-INDEX(tab_MinKomp[Testy czystości / Reinheitstests],MATCH($B89,tab_MinKomp[[Stanowisko / Position ]:[Stanowisko / Position ]],0)))</f>
        <v>n/a</v>
      </c>
      <c r="DR90" s="190" t="str">
        <f>IF(INDEX(tab_MinKomp[Testy czystości / Reinheitstests],MATCH($B89,tab_MinKomp[[Stanowisko / Position ]:[Stanowisko / Position ]],0))="n/a","n/a",DR89-INDEX(tab_MinKomp[Testy czystości / Reinheitstests],MATCH($B89,tab_MinKomp[[Stanowisko / Position ]:[Stanowisko / Position ]],0)))</f>
        <v>n/a</v>
      </c>
      <c r="DS90" s="190" t="str">
        <f>IF(INDEX(tab_MinKomp[Testy czystości / Reinheitstests],MATCH($B89,tab_MinKomp[[Stanowisko / Position ]:[Stanowisko / Position ]],0))="n/a","n/a",DS89-INDEX(tab_MinKomp[Testy czystości / Reinheitstests],MATCH($B89,tab_MinKomp[[Stanowisko / Position ]:[Stanowisko / Position ]],0)))</f>
        <v>n/a</v>
      </c>
      <c r="DT90" s="194" t="str">
        <f>IF(INDEX(tab_MinKomp[SUPPLIER MANAGEMENT],MATCH($B89,tab_MinKomp[[Stanowisko / Position ]:[Stanowisko / Position ]],0))="n/a","n/a",DT89-INDEX(tab_MinKomp[SUPPLIER MANAGEMENT],MATCH($B89,tab_MinKomp[[Stanowisko / Position ]:[Stanowisko / Position ]],0)))</f>
        <v>n/a</v>
      </c>
      <c r="DU90" s="190" t="str">
        <f>IF(INDEX(tab_MinKomp[Testy czystości / Reinheitstests],MATCH($B89,tab_MinKomp[[Stanowisko / Position ]:[Stanowisko / Position ]],0))="n/a","n/a",DU89-INDEX(tab_MinKomp[Testy czystości / Reinheitstests],MATCH($B89,tab_MinKomp[[Stanowisko / Position ]:[Stanowisko / Position ]],0)))</f>
        <v>n/a</v>
      </c>
      <c r="DV90" s="190" t="str">
        <f>IF(INDEX(tab_MinKomp[Testy czystości / Reinheitstests],MATCH($B89,tab_MinKomp[[Stanowisko / Position ]:[Stanowisko / Position ]],0))="n/a","n/a",DV89-INDEX(tab_MinKomp[Testy czystości / Reinheitstests],MATCH($B89,tab_MinKomp[[Stanowisko / Position ]:[Stanowisko / Position ]],0)))</f>
        <v>n/a</v>
      </c>
      <c r="DW90" s="190" t="str">
        <f>IF(INDEX(tab_MinKomp[Testy czystości / Reinheitstests],MATCH($B89,tab_MinKomp[[Stanowisko / Position ]:[Stanowisko / Position ]],0))="n/a","n/a",DW89-INDEX(tab_MinKomp[Testy czystości / Reinheitstests],MATCH($B89,tab_MinKomp[[Stanowisko / Position ]:[Stanowisko / Position ]],0)))</f>
        <v>n/a</v>
      </c>
      <c r="DX90" s="190" t="str">
        <f>IF(INDEX(tab_MinKomp[Testy czystości / Reinheitstests],MATCH($B89,tab_MinKomp[[Stanowisko / Position ]:[Stanowisko / Position ]],0))="n/a","n/a",DX89-INDEX(tab_MinKomp[Testy czystości / Reinheitstests],MATCH($B89,tab_MinKomp[[Stanowisko / Position ]:[Stanowisko / Position ]],0)))</f>
        <v>n/a</v>
      </c>
      <c r="DY90" s="190" t="str">
        <f>IF(INDEX(tab_MinKomp[Testy czystości / Reinheitstests],MATCH($B89,tab_MinKomp[[Stanowisko / Position ]:[Stanowisko / Position ]],0))="n/a","n/a",DY89-INDEX(tab_MinKomp[Testy czystości / Reinheitstests],MATCH($B89,tab_MinKomp[[Stanowisko / Position ]:[Stanowisko / Position ]],0)))</f>
        <v>n/a</v>
      </c>
      <c r="DZ90" s="190" t="str">
        <f>IF(INDEX(tab_MinKomp[Testy czystości / Reinheitstests],MATCH($B89,tab_MinKomp[[Stanowisko / Position ]:[Stanowisko / Position ]],0))="n/a","n/a",DZ89-INDEX(tab_MinKomp[Testy czystości / Reinheitstests],MATCH($B89,tab_MinKomp[[Stanowisko / Position ]:[Stanowisko / Position ]],0)))</f>
        <v>n/a</v>
      </c>
      <c r="EA90" s="190" t="str">
        <f>IF(INDEX(tab_MinKomp[Testy czystości / Reinheitstests],MATCH($B89,tab_MinKomp[[Stanowisko / Position ]:[Stanowisko / Position ]],0))="n/a","n/a",EA89-INDEX(tab_MinKomp[Testy czystości / Reinheitstests],MATCH($B89,tab_MinKomp[[Stanowisko / Position ]:[Stanowisko / Position ]],0)))</f>
        <v>n/a</v>
      </c>
      <c r="EB90" s="190" t="str">
        <f>IF(INDEX(tab_MinKomp[Testy czystości / Reinheitstests],MATCH($B89,tab_MinKomp[[Stanowisko / Position ]:[Stanowisko / Position ]],0))="n/a","n/a",EB89-INDEX(tab_MinKomp[Testy czystości / Reinheitstests],MATCH($B89,tab_MinKomp[[Stanowisko / Position ]:[Stanowisko / Position ]],0)))</f>
        <v>n/a</v>
      </c>
      <c r="EC90" s="190" t="str">
        <f>IF(INDEX(tab_MinKomp[Testy czystości / Reinheitstests],MATCH($B89,tab_MinKomp[[Stanowisko / Position ]:[Stanowisko / Position ]],0))="n/a","n/a",EC89-INDEX(tab_MinKomp[Testy czystości / Reinheitstests],MATCH($B89,tab_MinKomp[[Stanowisko / Position ]:[Stanowisko / Position ]],0)))</f>
        <v>n/a</v>
      </c>
      <c r="ED90" s="190" t="str">
        <f>IF(INDEX(tab_MinKomp[Testy czystości / Reinheitstests],MATCH($B89,tab_MinKomp[[Stanowisko / Position ]:[Stanowisko / Position ]],0))="n/a","n/a",ED89-INDEX(tab_MinKomp[Testy czystości / Reinheitstests],MATCH($B89,tab_MinKomp[[Stanowisko / Position ]:[Stanowisko / Position ]],0)))</f>
        <v>n/a</v>
      </c>
      <c r="EE90" s="190" t="str">
        <f>IF(INDEX(tab_MinKomp[Testy czystości / Reinheitstests],MATCH($B89,tab_MinKomp[[Stanowisko / Position ]:[Stanowisko / Position ]],0))="n/a","n/a",EE89-INDEX(tab_MinKomp[Testy czystości / Reinheitstests],MATCH($B89,tab_MinKomp[[Stanowisko / Position ]:[Stanowisko / Position ]],0)))</f>
        <v>n/a</v>
      </c>
      <c r="EF90" s="190" t="str">
        <f>IF(INDEX(tab_MinKomp[Testy czystości / Reinheitstests],MATCH($B89,tab_MinKomp[[Stanowisko / Position ]:[Stanowisko / Position ]],0))="n/a","n/a",EF89-INDEX(tab_MinKomp[Testy czystości / Reinheitstests],MATCH($B89,tab_MinKomp[[Stanowisko / Position ]:[Stanowisko / Position ]],0)))</f>
        <v>n/a</v>
      </c>
      <c r="EG90" s="190" t="str">
        <f>IF(INDEX(tab_MinKomp[Testy czystości / Reinheitstests],MATCH($B89,tab_MinKomp[[Stanowisko / Position ]:[Stanowisko / Position ]],0))="n/a","n/a",EG89-INDEX(tab_MinKomp[Testy czystości / Reinheitstests],MATCH($B89,tab_MinKomp[[Stanowisko / Position ]:[Stanowisko / Position ]],0)))</f>
        <v>n/a</v>
      </c>
      <c r="EH90" s="190" t="str">
        <f>IF(INDEX(tab_MinKomp[Testy czystości / Reinheitstests],MATCH($B89,tab_MinKomp[[Stanowisko / Position ]:[Stanowisko / Position ]],0))="n/a","n/a",EH89-INDEX(tab_MinKomp[Testy czystości / Reinheitstests],MATCH($B89,tab_MinKomp[[Stanowisko / Position ]:[Stanowisko / Position ]],0)))</f>
        <v>n/a</v>
      </c>
      <c r="EI90" s="190" t="str">
        <f>IF(INDEX(tab_MinKomp[Testy czystości / Reinheitstests],MATCH($B89,tab_MinKomp[[Stanowisko / Position ]:[Stanowisko / Position ]],0))="n/a","n/a",EI89-INDEX(tab_MinKomp[Testy czystości / Reinheitstests],MATCH($B89,tab_MinKomp[[Stanowisko / Position ]:[Stanowisko / Position ]],0)))</f>
        <v>n/a</v>
      </c>
      <c r="EJ90" s="190" t="str">
        <f>IF(INDEX(tab_MinKomp[Testy czystości / Reinheitstests],MATCH($B89,tab_MinKomp[[Stanowisko / Position ]:[Stanowisko / Position ]],0))="n/a","n/a",EJ89-INDEX(tab_MinKomp[Testy czystości / Reinheitstests],MATCH($B89,tab_MinKomp[[Stanowisko / Position ]:[Stanowisko / Position ]],0)))</f>
        <v>n/a</v>
      </c>
      <c r="EK90" s="190" t="str">
        <f>IF(INDEX(tab_MinKomp[Testy czystości / Reinheitstests],MATCH($B89,tab_MinKomp[[Stanowisko / Position ]:[Stanowisko / Position ]],0))="n/a","n/a",EK89-INDEX(tab_MinKomp[Testy czystości / Reinheitstests],MATCH($B89,tab_MinKomp[[Stanowisko / Position ]:[Stanowisko / Position ]],0)))</f>
        <v>n/a</v>
      </c>
      <c r="EL90" s="190" t="str">
        <f>IF(INDEX(tab_MinKomp[Testy czystości / Reinheitstests],MATCH($B89,tab_MinKomp[[Stanowisko / Position ]:[Stanowisko / Position ]],0))="n/a","n/a",EL89-INDEX(tab_MinKomp[Testy czystości / Reinheitstests],MATCH($B89,tab_MinKomp[[Stanowisko / Position ]:[Stanowisko / Position ]],0)))</f>
        <v>n/a</v>
      </c>
      <c r="EM90" s="190" t="str">
        <f>IF(INDEX(tab_MinKomp[Testy czystości / Reinheitstests],MATCH($B89,tab_MinKomp[[Stanowisko / Position ]:[Stanowisko / Position ]],0))="n/a","n/a",EM89-INDEX(tab_MinKomp[Testy czystości / Reinheitstests],MATCH($B89,tab_MinKomp[[Stanowisko / Position ]:[Stanowisko / Position ]],0)))</f>
        <v>n/a</v>
      </c>
      <c r="EN90" s="190" t="str">
        <f>IF(INDEX(tab_MinKomp[Testy czystości / Reinheitstests],MATCH($B89,tab_MinKomp[[Stanowisko / Position ]:[Stanowisko / Position ]],0))="n/a","n/a",EN89-INDEX(tab_MinKomp[Testy czystości / Reinheitstests],MATCH($B89,tab_MinKomp[[Stanowisko / Position ]:[Stanowisko / Position ]],0)))</f>
        <v>n/a</v>
      </c>
      <c r="EO90" s="194" t="str">
        <f>IF(INDEX(tab_MinKomp[Konserwacja Rep],MATCH($B89,tab_MinKomp[[Stanowisko / Position ]:[Stanowisko / Position ]],0))="n/a","n/a",EO89-INDEX(tab_MinKomp[Konserwacja Rep],MATCH($B89,tab_MinKomp[[Stanowisko / Position ]:[Stanowisko / Position ]],0)))</f>
        <v>n/a</v>
      </c>
      <c r="EP90" s="194" t="str">
        <f>IF(INDEX(tab_MinKomp[[Konserwacja Engel ]],MATCH($B89,tab_MinKomp[[Stanowisko / Position ]:[Stanowisko / Position ]],0))="n/a","n/a",EP89-INDEX(tab_MinKomp[[Konserwacja Engel ]],MATCH($B89,tab_MinKomp[[Stanowisko / Position ]:[Stanowisko / Position ]],0)))</f>
        <v>n/a</v>
      </c>
      <c r="EQ90" s="194" t="str">
        <f>IF(INDEX(tab_MinKomp[Konserwacja B 50],MATCH($B89,tab_MinKomp[[Stanowisko / Position ]:[Stanowisko / Position ]],0))="n/a","n/a",EQ89-INDEX(tab_MinKomp[Konserwacja B 50],MATCH($B89,tab_MinKomp[[Stanowisko / Position ]:[Stanowisko / Position ]],0)))</f>
        <v>n/a</v>
      </c>
      <c r="ER90" s="194" t="str">
        <f>IF(INDEX(tab_MinKomp[[Konserwacja EOL ]],MATCH($B89,tab_MinKomp[[Stanowisko / Position ]:[Stanowisko / Position ]],0))="n/a","n/a",ER89-INDEX(tab_MinKomp[[Konserwacja EOL ]],MATCH($B89,tab_MinKomp[[Stanowisko / Position ]:[Stanowisko / Position ]],0)))</f>
        <v>n/a</v>
      </c>
      <c r="ES90" s="194" t="str">
        <f>IF(INDEX(tab_MinKomp[Konserwacja Branson],MATCH($B89,tab_MinKomp[[Stanowisko / Position ]:[Stanowisko / Position ]],0))="n/a","n/a",ES89-INDEX(tab_MinKomp[Konserwacja Branson],MATCH($B89,tab_MinKomp[[Stanowisko / Position ]:[Stanowisko / Position ]],0)))</f>
        <v>n/a</v>
      </c>
      <c r="ET90" s="194" t="str">
        <f>IF(INDEX(tab_MinKomp[Konserwacja coolery],MATCH($B89,tab_MinKomp[[Stanowisko / Position ]:[Stanowisko / Position ]],0))="n/a","n/a",ET89-INDEX(tab_MinKomp[Konserwacja coolery],MATCH($B89,tab_MinKomp[[Stanowisko / Position ]:[Stanowisko / Position ]],0)))</f>
        <v>n/a</v>
      </c>
      <c r="EU90" s="194" t="str">
        <f>IF(INDEX(tab_MinKomp[Konserwacja piecy],MATCH($B89,tab_MinKomp[[Stanowisko / Position ]:[Stanowisko / Position ]],0))="n/a","n/a",EU89-INDEX(tab_MinKomp[Konserwacja piecy],MATCH($B89,tab_MinKomp[[Stanowisko / Position ]:[Stanowisko / Position ]],0)))</f>
        <v>n/a</v>
      </c>
      <c r="EV90" s="194" t="str">
        <f>IF(INDEX(tab_MinKomp[Rysunek techniczny- czytanie],MATCH($B89,tab_MinKomp[[Stanowisko / Position ]:[Stanowisko / Position ]],0))="n/a","n/a",EV89-INDEX(tab_MinKomp[Rysunek techniczny- czytanie],MATCH($B89,tab_MinKomp[[Stanowisko / Position ]:[Stanowisko / Position ]],0)))</f>
        <v>n/a</v>
      </c>
      <c r="EW90" s="194" t="str">
        <f>IF(INDEX(tab_MinKomp[Elektryka],MATCH($B89,tab_MinKomp[[Stanowisko / Position ]:[Stanowisko / Position ]],0))="n/a","n/a",EW89-INDEX(tab_MinKomp[Elektryka],MATCH($B89,tab_MinKomp[[Stanowisko / Position ]:[Stanowisko / Position ]],0)))</f>
        <v>n/a</v>
      </c>
      <c r="EX90" s="194" t="str">
        <f>IF(INDEX(tab_MinKomp[Pneumatyka],MATCH($B89,tab_MinKomp[[Stanowisko / Position ]:[Stanowisko / Position ]],0))="n/a","n/a",EX89-INDEX(tab_MinKomp[Pneumatyka],MATCH($B89,tab_MinKomp[[Stanowisko / Position ]:[Stanowisko / Position ]],0)))</f>
        <v>n/a</v>
      </c>
      <c r="EY90" s="194" t="str">
        <f>IF(INDEX(tab_MinKomp[[Hydraulika ]],MATCH($B89,tab_MinKomp[[Stanowisko / Position ]:[Stanowisko / Position ]],0))="n/a","n/a",EY89-INDEX(tab_MinKomp[[Hydraulika ]],MATCH($B89,tab_MinKomp[[Stanowisko / Position ]:[Stanowisko / Position ]],0)))</f>
        <v>n/a</v>
      </c>
      <c r="EZ90" s="194" t="str">
        <f>IF(INDEX(tab_MinKomp[Podciśnienie],MATCH($B89,tab_MinKomp[[Stanowisko / Position ]:[Stanowisko / Position ]],0))="n/a","n/a",EZ89-INDEX(tab_MinKomp[Podciśnienie],MATCH($B89,tab_MinKomp[[Stanowisko / Position ]:[Stanowisko / Position ]],0)))</f>
        <v>n/a</v>
      </c>
      <c r="FA90" s="194" t="str">
        <f>IF(INDEX(tab_MinKomp[Usuwanie awarii],MATCH($B89,tab_MinKomp[[Stanowisko / Position ]:[Stanowisko / Position ]],0))="n/a","n/a",FA89-INDEX(tab_MinKomp[Usuwanie awarii],MATCH($B89,tab_MinKomp[[Stanowisko / Position ]:[Stanowisko / Position ]],0)))</f>
        <v>n/a</v>
      </c>
      <c r="FB90" s="194" t="str">
        <f>IF(INDEX(tab_MinKomp[Obsługa robotów],MATCH($B89,tab_MinKomp[[Stanowisko / Position ]:[Stanowisko / Position ]],0))="n/a","n/a",FB89-INDEX(tab_MinKomp[Obsługa robotów],MATCH($B89,tab_MinKomp[[Stanowisko / Position ]:[Stanowisko / Position ]],0)))</f>
        <v>n/a</v>
      </c>
      <c r="FC90" s="194" t="str">
        <f>IF(INDEX(tab_MinKomp[Obsługa sterowania maszyny],MATCH($B89,tab_MinKomp[[Stanowisko / Position ]:[Stanowisko / Position ]],0))="n/a","n/a",FC89-INDEX(tab_MinKomp[Obsługa sterowania maszyny],MATCH($B89,tab_MinKomp[[Stanowisko / Position ]:[Stanowisko / Position ]],0)))</f>
        <v>n/a</v>
      </c>
      <c r="FD90" s="194" t="str">
        <f>IF(INDEX(tab_MinKomp[Usuwanie przyczyn żródłowych],MATCH($B89,tab_MinKomp[[Stanowisko / Position ]:[Stanowisko / Position ]],0))="n/a","n/a",FD89-INDEX(tab_MinKomp[Usuwanie przyczyn żródłowych],MATCH($B89,tab_MinKomp[[Stanowisko / Position ]:[Stanowisko / Position ]],0)))</f>
        <v>n/a</v>
      </c>
      <c r="FE90" s="194" t="str">
        <f>IF(INDEX(tab_MinKomp[Cmms stosowanie],MATCH($B89,tab_MinKomp[[Stanowisko / Position ]:[Stanowisko / Position ]],0))="n/a","n/a",FE89-INDEX(tab_MinKomp[Cmms stosowanie],MATCH($B89,tab_MinKomp[[Stanowisko / Position ]:[Stanowisko / Position ]],0)))</f>
        <v>n/a</v>
      </c>
      <c r="FF90" s="190" t="str">
        <f>IF(INDEX(tab_MinKomp[Testy czystości / Reinheitstests],MATCH($B89,tab_MinKomp[[Stanowisko / Position ]:[Stanowisko / Position ]],0))="n/a","n/a",FF89-INDEX(tab_MinKomp[Testy czystości / Reinheitstests],MATCH($B89,tab_MinKomp[[Stanowisko / Position ]:[Stanowisko / Position ]],0)))</f>
        <v>n/a</v>
      </c>
      <c r="FG90" s="194" t="str">
        <f>IF(INDEX(tab_MinKomp[Czyszczenie form plastikowych],MATCH($B89,tab_MinKomp[[Stanowisko / Position ]:[Stanowisko / Position ]],0))="n/a","n/a",FG89-INDEX(tab_MinKomp[Czyszczenie form plastikowych],MATCH($B89,tab_MinKomp[[Stanowisko / Position ]:[Stanowisko / Position ]],0)))</f>
        <v>n/a</v>
      </c>
      <c r="FH90" s="194" t="str">
        <f>IF(INDEX(tab_MinKomp[Wymiana form plastik],MATCH($B89,tab_MinKomp[[Stanowisko / Position ]:[Stanowisko / Position ]],0))="n/a","n/a",FH89-INDEX(tab_MinKomp[Wymiana form plastik],MATCH($B89,tab_MinKomp[[Stanowisko / Position ]:[Stanowisko / Position ]],0)))</f>
        <v>n/a</v>
      </c>
      <c r="FI90" s="194" t="str">
        <f>IF(INDEX(tab_MinKomp[Wymiana form guma],MATCH($B89,tab_MinKomp[[Stanowisko / Position ]:[Stanowisko / Position ]],0))="n/a","n/a",FI89-INDEX(tab_MinKomp[Wymiana form guma],MATCH($B89,tab_MinKomp[[Stanowisko / Position ]:[Stanowisko / Position ]],0)))</f>
        <v>n/a</v>
      </c>
      <c r="FJ90" s="194" t="str">
        <f>IF(INDEX(tab_MinKomp[Konserwacja KK],MATCH($B89,tab_MinKomp[[Stanowisko / Position ]:[Stanowisko / Position ]],0))="n/a","n/a",FJ89-INDEX(tab_MinKomp[Konserwacja KK],MATCH($B89,tab_MinKomp[[Stanowisko / Position ]:[Stanowisko / Position ]],0)))</f>
        <v>n/a</v>
      </c>
      <c r="FK90" s="194" t="str">
        <f>IF(INDEX(tab_MinKomp[Konserwacja form guma],MATCH($B89,tab_MinKomp[[Stanowisko / Position ]:[Stanowisko / Position ]],0))="n/a","n/a",FK89-INDEX(tab_MinKomp[Konserwacja form guma],MATCH($B89,tab_MinKomp[[Stanowisko / Position ]:[Stanowisko / Position ]],0)))</f>
        <v>n/a</v>
      </c>
      <c r="FL90" s="194" t="str">
        <f>IF(INDEX(tab_MinKomp[Konserwacja form plastiki],MATCH($B89,tab_MinKomp[[Stanowisko / Position ]:[Stanowisko / Position ]],0))="n/a","n/a",FL89-INDEX(tab_MinKomp[Konserwacja form plastiki],MATCH($B89,tab_MinKomp[[Stanowisko / Position ]:[Stanowisko / Position ]],0)))</f>
        <v>n/a</v>
      </c>
      <c r="FM90" s="194" t="str">
        <f>IF(INDEX(tab_MinKomp[Konserwacja Gorącego Kanału],MATCH($B89,tab_MinKomp[[Stanowisko / Position ]:[Stanowisko / Position ]],0))="n/a","n/a",FM89-INDEX(tab_MinKomp[Konserwacja Gorącego Kanału],MATCH($B89,tab_MinKomp[[Stanowisko / Position ]:[Stanowisko / Position ]],0)))</f>
        <v>n/a</v>
      </c>
      <c r="FN90" s="194" t="str">
        <f>IF(INDEX(tab_MinKomp[MS Office (Excel)],MATCH($B89,tab_MinKomp[[Stanowisko / Position ]:[Stanowisko / Position ]],0))="n/a","n/a",FN89-INDEX(tab_MinKomp[MS Office (Excel)],MATCH($B89,tab_MinKomp[[Stanowisko / Position ]:[Stanowisko / Position ]],0)))</f>
        <v>n/a</v>
      </c>
      <c r="FO90" s="194" t="str">
        <f>IF(INDEX(tab_MinKomp[MS Office (Word)],MATCH($B89,tab_MinKomp[[Stanowisko / Position ]:[Stanowisko / Position ]],0))="n/a","n/a",FO89-INDEX(tab_MinKomp[MS Office (Word)],MATCH($B89,tab_MinKomp[[Stanowisko / Position ]:[Stanowisko / Position ]],0)))</f>
        <v>n/a</v>
      </c>
      <c r="FP90" s="194" t="str">
        <f>IF(INDEX(tab_MinKomp[MS Office (Power Point)],MATCH($B89,tab_MinKomp[[Stanowisko / Position ]:[Stanowisko / Position ]],0))="n/a","n/a",FP89-INDEX(tab_MinKomp[MS Office (Power Point)],MATCH($B89,tab_MinKomp[[Stanowisko / Position ]:[Stanowisko / Position ]],0)))</f>
        <v>n/a</v>
      </c>
      <c r="FQ90" s="196" t="str">
        <f>IF(INDEX(tab_MinKomp[Język angielski / Englisch],MATCH($B89,tab_MinKomp[[Stanowisko / Position ]:[Stanowisko / Position ]],0))="n/a","n/a",FQ89-INDEX(tab_MinKomp[Język angielski / Englisch],MATCH($B89,tab_MinKomp[[Stanowisko / Position ]:[Stanowisko / Position ]],0)))</f>
        <v>n/a</v>
      </c>
      <c r="FR90" s="196" t="str">
        <f>IF(INDEX(tab_MinKomp[Język niemiecki / Deutsch],MATCH($B89,tab_MinKomp[[Stanowisko / Position ]:[Stanowisko / Position ]],0))="n/a","n/a",FR89-INDEX(tab_MinKomp[Język niemiecki / Deutsch],MATCH($B89,tab_MinKomp[[Stanowisko / Position ]:[Stanowisko / Position ]],0)))</f>
        <v>n/a</v>
      </c>
      <c r="FS90" s="194">
        <f>IF(INDEX(tab_MinKomp[Zarządzanie dokumentacją procesową / Process dokumentation management],MATCH($B89,tab_MinKomp[[Stanowisko / Position ]:[Stanowisko / Position ]],0))="n/a","n/a",FS89-INDEX(tab_MinKomp[Zarządzanie dokumentacją procesową / Process dokumentation management],MATCH($B89,tab_MinKomp[[Stanowisko / Position ]:[Stanowisko / Position ]],0)))</f>
        <v>-1</v>
      </c>
      <c r="FT90" s="194">
        <f>IF(INDEX(tab_MinKomp[Znajomość procesów z obszaru / Kenntiss der prozesse in dem Bereich],MATCH($B89,tab_MinKomp[[Stanowisko / Position ]:[Stanowisko / Position ]],0))="n/a","n/a",FT89-INDEX(tab_MinKomp[Znajomość procesów z obszaru / Kenntiss der prozesse in dem Bereich],MATCH($B89,tab_MinKomp[[Stanowisko / Position ]:[Stanowisko / Position ]],0)))</f>
        <v>-1</v>
      </c>
      <c r="FU90" s="194">
        <f>IF(INDEX(tab_MinKomp[optymalizacja procesów / Prozessoptymalisierung],MATCH($B89,tab_MinKomp[[Stanowisko / Position ]:[Stanowisko / Position ]],0))="n/a","n/a",FU89-INDEX(tab_MinKomp[optymalizacja procesów / Prozessoptymalisierung],MATCH($B89,tab_MinKomp[[Stanowisko / Position ]:[Stanowisko / Position ]],0)))</f>
        <v>0</v>
      </c>
      <c r="FV90" s="194">
        <f>IF(INDEX(tab_MinKomp[Umiejętności szkoleniowe / Trainingsfähigkeiten],MATCH($B89,tab_MinKomp[[Stanowisko / Position ]:[Stanowisko / Position ]],0))="n/a","n/a",FV89-INDEX(tab_MinKomp[Umiejętności szkoleniowe / Trainingsfähigkeiten],MATCH($B89,tab_MinKomp[[Stanowisko / Position ]:[Stanowisko / Position ]],0)))</f>
        <v>0</v>
      </c>
      <c r="FW90" s="194">
        <f>IF(INDEX(tab_MinKomp[Analityczne myślenie, podejście / Analitysches Denken, Einstellung],MATCH($B89,tab_MinKomp[[Stanowisko / Position ]:[Stanowisko / Position ]],0))="n/a","n/a",FW89-INDEX(tab_MinKomp[Analityczne myślenie, podejście / Analitysches Denken, Einstellung],MATCH($B89,tab_MinKomp[[Stanowisko / Position ]:[Stanowisko / Position ]],0)))</f>
        <v>0</v>
      </c>
      <c r="FX90" s="194">
        <f>IF(INDEX(tab_MinKomp[Dokładność, precyzja w dzialaniu / Genauigkeit, Präzision in die Arbeit],MATCH($B89,tab_MinKomp[[Stanowisko / Position ]:[Stanowisko / Position ]],0))="n/a","n/a",FX89-INDEX(tab_MinKomp[Dokładność, precyzja w dzialaniu / Genauigkeit, Präzision in die Arbeit],MATCH($B89,tab_MinKomp[[Stanowisko / Position ]:[Stanowisko / Position ]],0)))</f>
        <v>-1</v>
      </c>
      <c r="FY90" s="194">
        <f>IF(INDEX(tab_MinKomp[Dyspozycyjność / Verfügbarkeit],MATCH($B89,tab_MinKomp[[Stanowisko / Position ]:[Stanowisko / Position ]],0))="n/a","n/a",FY89-INDEX(tab_MinKomp[Dyspozycyjność / Verfügbarkeit],MATCH($B89,tab_MinKomp[[Stanowisko / Position ]:[Stanowisko / Position ]],0)))</f>
        <v>-1</v>
      </c>
      <c r="FZ90" s="194">
        <f>IF(INDEX(tab_MinKomp[Zaangażowanie / 
Engagement],MATCH($B89,tab_MinKomp[[Stanowisko / Position ]:[Stanowisko / Position ]],0))="n/a","n/a",FZ89-INDEX(tab_MinKomp[Zaangażowanie / 
Engagement],MATCH($B89,tab_MinKomp[[Stanowisko / Position ]:[Stanowisko / Position ]],0)))</f>
        <v>-1</v>
      </c>
      <c r="GA90" s="194" t="str">
        <f>IF(INDEX(tab_MinKomp[Konserwacja form guma],MATCH($B89,tab_MinKomp[[Stanowisko / Position ]:[Stanowisko / Position ]],0))="n/a","n/a",GA89-INDEX(tab_MinKomp[Konserwacja form guma],MATCH($B89,tab_MinKomp[[Stanowisko / Position ]:[Stanowisko / Position ]],0)))</f>
        <v>n/a</v>
      </c>
      <c r="GB90" s="194" t="str">
        <f>IF(INDEX(tab_MinKomp[Konserwacja form plastiki],MATCH($B89,tab_MinKomp[[Stanowisko / Position ]:[Stanowisko / Position ]],0))="n/a","n/a",GB89-INDEX(tab_MinKomp[Konserwacja form plastiki],MATCH($B89,tab_MinKomp[[Stanowisko / Position ]:[Stanowisko / Position ]],0)))</f>
        <v>n/a</v>
      </c>
      <c r="GC90" s="194">
        <f>IF(INDEX(tab_MinKomp[Elastyczność w działaniu],MATCH($B89,tab_MinKomp[[Stanowisko / Position ]:[Stanowisko / Position ]],0))="n/a","n/a",GC89-INDEX(tab_MinKomp[Elastyczność w działaniu],MATCH($B89,tab_MinKomp[[Stanowisko / Position ]:[Stanowisko / Position ]],0)))</f>
        <v>-1</v>
      </c>
      <c r="GD90" s="194">
        <f>IF(INDEX(tab_MinKomp[Komunikatywność],MATCH($B89,tab_MinKomp[[Stanowisko / Position ]:[Stanowisko / Position ]],0))="n/a","n/a",GD89-INDEX(tab_MinKomp[Komunikatywność],MATCH($B89,tab_MinKomp[[Stanowisko / Position ]:[Stanowisko / Position ]],0)))</f>
        <v>0</v>
      </c>
      <c r="GE90" s="193" t="str">
        <f>IF(INDEX(tab_MinKomp[Motywowanie i budowanie zaangażowania zespołu],MATCH($B89,tab_MinKomp[[Stanowisko / Position ]:[Stanowisko / Position ]],0))="n/a","n/a",GE89-INDEX(tab_MinKomp[Motywowanie i budowanie zaangażowania zespołu],MATCH($B89,tab_MinKomp[[Stanowisko / Position ]:[Stanowisko / Position ]],0)))</f>
        <v>n/a</v>
      </c>
      <c r="GF90" s="186" t="s">
        <v>248</v>
      </c>
      <c r="GG90" s="186" t="s">
        <v>248</v>
      </c>
      <c r="GH90" s="186" t="s">
        <v>248</v>
      </c>
      <c r="GI90" s="186" t="s">
        <v>248</v>
      </c>
      <c r="GJ90" s="186" t="s">
        <v>248</v>
      </c>
      <c r="GK90" s="186" t="s">
        <v>248</v>
      </c>
      <c r="GL90" s="186" t="s">
        <v>248</v>
      </c>
      <c r="GM90" s="186" t="s">
        <v>248</v>
      </c>
      <c r="GN90" s="186" t="s">
        <v>248</v>
      </c>
      <c r="GO90" s="186" t="s">
        <v>248</v>
      </c>
      <c r="GP90" s="186" t="s">
        <v>248</v>
      </c>
      <c r="GQ90" s="186" t="s">
        <v>248</v>
      </c>
      <c r="GR90" s="186" t="s">
        <v>248</v>
      </c>
      <c r="GS90" s="186" t="s">
        <v>248</v>
      </c>
      <c r="GT90" s="186" t="s">
        <v>248</v>
      </c>
      <c r="GU90" s="186" t="s">
        <v>248</v>
      </c>
      <c r="GV90" s="186" t="s">
        <v>248</v>
      </c>
      <c r="GW90" s="186" t="s">
        <v>248</v>
      </c>
      <c r="GX90" s="186" t="s">
        <v>248</v>
      </c>
      <c r="GY90" s="186" t="s">
        <v>248</v>
      </c>
      <c r="GZ90" s="261" t="s">
        <v>248</v>
      </c>
      <c r="HA90" s="261" t="s">
        <v>248</v>
      </c>
      <c r="HB90" s="191">
        <f>SUM(G90:GE90)/(HB89-(SUM(G90:GE90)))</f>
        <v>-0.19047619047619047</v>
      </c>
    </row>
    <row r="91" spans="1:211" ht="24.9" customHeight="1" x14ac:dyDescent="0.3">
      <c r="A91" s="105" t="s">
        <v>314</v>
      </c>
      <c r="B91" s="105" t="s">
        <v>315</v>
      </c>
      <c r="C91" s="105" t="s">
        <v>424</v>
      </c>
      <c r="D91" s="105">
        <v>2120</v>
      </c>
      <c r="E91" s="394" t="s">
        <v>425</v>
      </c>
      <c r="F91" s="185" t="s">
        <v>374</v>
      </c>
      <c r="G91" s="186">
        <v>2</v>
      </c>
      <c r="H91" s="186">
        <v>2</v>
      </c>
      <c r="I91" s="186"/>
      <c r="J91" s="186"/>
      <c r="K91" s="186"/>
      <c r="L91" s="186" t="s">
        <v>248</v>
      </c>
      <c r="M91" s="186" t="s">
        <v>248</v>
      </c>
      <c r="N91" s="186" t="s">
        <v>248</v>
      </c>
      <c r="O91" s="186"/>
      <c r="P91" s="186"/>
      <c r="Q91" s="186" t="s">
        <v>248</v>
      </c>
      <c r="R91" s="186" t="s">
        <v>248</v>
      </c>
      <c r="S91" s="186" t="s">
        <v>248</v>
      </c>
      <c r="T91" s="186" t="s">
        <v>248</v>
      </c>
      <c r="U91" s="186" t="s">
        <v>248</v>
      </c>
      <c r="V91" s="186" t="s">
        <v>248</v>
      </c>
      <c r="W91" s="186" t="s">
        <v>248</v>
      </c>
      <c r="X91" s="186" t="s">
        <v>248</v>
      </c>
      <c r="Y91" s="186" t="s">
        <v>248</v>
      </c>
      <c r="Z91" s="186" t="s">
        <v>248</v>
      </c>
      <c r="AA91" s="186" t="s">
        <v>248</v>
      </c>
      <c r="AB91" s="186" t="s">
        <v>248</v>
      </c>
      <c r="AC91" s="186" t="s">
        <v>248</v>
      </c>
      <c r="AD91" s="186" t="s">
        <v>248</v>
      </c>
      <c r="AE91" s="186" t="s">
        <v>248</v>
      </c>
      <c r="AF91" s="186" t="s">
        <v>248</v>
      </c>
      <c r="AG91" s="186" t="s">
        <v>248</v>
      </c>
      <c r="AH91" s="186" t="s">
        <v>248</v>
      </c>
      <c r="AI91" s="186" t="s">
        <v>248</v>
      </c>
      <c r="AJ91" s="186" t="s">
        <v>248</v>
      </c>
      <c r="AK91" s="186" t="s">
        <v>248</v>
      </c>
      <c r="AL91" s="186"/>
      <c r="AM91" s="186" t="s">
        <v>248</v>
      </c>
      <c r="AN91" s="186" t="s">
        <v>248</v>
      </c>
      <c r="AO91" s="186"/>
      <c r="AP91" s="186" t="s">
        <v>248</v>
      </c>
      <c r="AQ91" s="186"/>
      <c r="AR91" s="186" t="s">
        <v>248</v>
      </c>
      <c r="AS91" s="186" t="s">
        <v>248</v>
      </c>
      <c r="AT91" s="186" t="s">
        <v>248</v>
      </c>
      <c r="AU91" s="186" t="s">
        <v>248</v>
      </c>
      <c r="AV91" s="186"/>
      <c r="AW91" s="186"/>
      <c r="AX91" s="186" t="s">
        <v>248</v>
      </c>
      <c r="AY91" s="186" t="s">
        <v>248</v>
      </c>
      <c r="AZ91" s="186" t="s">
        <v>248</v>
      </c>
      <c r="BA91" s="186"/>
      <c r="BB91" s="186"/>
      <c r="BC91" s="186" t="s">
        <v>248</v>
      </c>
      <c r="BD91" s="186" t="s">
        <v>248</v>
      </c>
      <c r="BE91" s="186" t="s">
        <v>248</v>
      </c>
      <c r="BF91" s="186" t="s">
        <v>248</v>
      </c>
      <c r="BG91" s="186" t="s">
        <v>248</v>
      </c>
      <c r="BH91" s="186" t="s">
        <v>248</v>
      </c>
      <c r="BI91" s="186" t="s">
        <v>248</v>
      </c>
      <c r="BJ91" s="186" t="s">
        <v>248</v>
      </c>
      <c r="BK91" s="186" t="s">
        <v>248</v>
      </c>
      <c r="BL91" s="186" t="s">
        <v>248</v>
      </c>
      <c r="BM91" s="186" t="s">
        <v>248</v>
      </c>
      <c r="BN91" s="186" t="s">
        <v>248</v>
      </c>
      <c r="BO91" s="186">
        <v>2</v>
      </c>
      <c r="BP91" s="186" t="s">
        <v>248</v>
      </c>
      <c r="BQ91" s="186" t="s">
        <v>248</v>
      </c>
      <c r="BR91" s="186" t="s">
        <v>248</v>
      </c>
      <c r="BS91" s="186">
        <v>2</v>
      </c>
      <c r="BT91" s="186" t="s">
        <v>248</v>
      </c>
      <c r="BU91" s="186">
        <v>2</v>
      </c>
      <c r="BV91" s="186">
        <v>2</v>
      </c>
      <c r="BW91" s="186">
        <v>2</v>
      </c>
      <c r="BX91" s="186">
        <v>1</v>
      </c>
      <c r="BY91" s="186" t="s">
        <v>248</v>
      </c>
      <c r="BZ91" s="186">
        <v>2</v>
      </c>
      <c r="CA91" s="186" t="s">
        <v>248</v>
      </c>
      <c r="CB91" s="186">
        <v>2</v>
      </c>
      <c r="CC91" s="186" t="s">
        <v>248</v>
      </c>
      <c r="CD91" s="186">
        <v>2</v>
      </c>
      <c r="CE91" s="186">
        <v>2</v>
      </c>
      <c r="CF91" s="186">
        <v>1</v>
      </c>
      <c r="CG91" s="186">
        <v>1</v>
      </c>
      <c r="CH91" s="186" t="s">
        <v>248</v>
      </c>
      <c r="CI91" s="186" t="s">
        <v>248</v>
      </c>
      <c r="CJ91" s="186" t="s">
        <v>248</v>
      </c>
      <c r="CK91" s="186" t="s">
        <v>248</v>
      </c>
      <c r="CL91" s="186" t="s">
        <v>248</v>
      </c>
      <c r="CM91" s="186" t="s">
        <v>248</v>
      </c>
      <c r="CN91" s="186" t="s">
        <v>248</v>
      </c>
      <c r="CO91" s="186" t="s">
        <v>248</v>
      </c>
      <c r="CP91" s="186" t="s">
        <v>248</v>
      </c>
      <c r="CQ91" s="186" t="s">
        <v>248</v>
      </c>
      <c r="CR91" s="186" t="s">
        <v>248</v>
      </c>
      <c r="CS91" s="186" t="s">
        <v>248</v>
      </c>
      <c r="CT91" s="186" t="s">
        <v>248</v>
      </c>
      <c r="CU91" s="186" t="s">
        <v>248</v>
      </c>
      <c r="CV91" s="186" t="s">
        <v>248</v>
      </c>
      <c r="CW91" s="186">
        <v>1</v>
      </c>
      <c r="CX91" s="186" t="s">
        <v>248</v>
      </c>
      <c r="CY91" s="186" t="s">
        <v>248</v>
      </c>
      <c r="CZ91" s="186" t="s">
        <v>248</v>
      </c>
      <c r="DA91" s="186" t="s">
        <v>248</v>
      </c>
      <c r="DB91" s="186" t="s">
        <v>248</v>
      </c>
      <c r="DC91" s="186" t="s">
        <v>248</v>
      </c>
      <c r="DD91" s="186" t="s">
        <v>248</v>
      </c>
      <c r="DE91" s="186" t="s">
        <v>248</v>
      </c>
      <c r="DF91" s="186">
        <v>1</v>
      </c>
      <c r="DG91" s="186" t="s">
        <v>248</v>
      </c>
      <c r="DH91" s="186" t="s">
        <v>248</v>
      </c>
      <c r="DI91" s="186" t="s">
        <v>248</v>
      </c>
      <c r="DJ91" s="186" t="s">
        <v>248</v>
      </c>
      <c r="DK91" s="186" t="s">
        <v>248</v>
      </c>
      <c r="DL91" s="186" t="s">
        <v>248</v>
      </c>
      <c r="DM91" s="186" t="s">
        <v>248</v>
      </c>
      <c r="DN91" s="186" t="s">
        <v>248</v>
      </c>
      <c r="DO91" s="186" t="s">
        <v>248</v>
      </c>
      <c r="DP91" s="186" t="s">
        <v>248</v>
      </c>
      <c r="DQ91" s="186" t="s">
        <v>248</v>
      </c>
      <c r="DR91" s="186" t="s">
        <v>248</v>
      </c>
      <c r="DS91" s="186" t="s">
        <v>248</v>
      </c>
      <c r="DT91" s="186" t="s">
        <v>248</v>
      </c>
      <c r="DU91" s="186" t="s">
        <v>248</v>
      </c>
      <c r="DV91" s="186" t="s">
        <v>248</v>
      </c>
      <c r="DW91" s="186" t="s">
        <v>248</v>
      </c>
      <c r="DX91" s="186" t="s">
        <v>248</v>
      </c>
      <c r="DY91" s="186" t="s">
        <v>248</v>
      </c>
      <c r="DZ91" s="186" t="s">
        <v>248</v>
      </c>
      <c r="EA91" s="186" t="s">
        <v>248</v>
      </c>
      <c r="EB91" s="186" t="s">
        <v>248</v>
      </c>
      <c r="EC91" s="186" t="s">
        <v>248</v>
      </c>
      <c r="ED91" s="186" t="s">
        <v>248</v>
      </c>
      <c r="EE91" s="186" t="s">
        <v>248</v>
      </c>
      <c r="EF91" s="186" t="s">
        <v>248</v>
      </c>
      <c r="EG91" s="186" t="s">
        <v>248</v>
      </c>
      <c r="EH91" s="186" t="s">
        <v>248</v>
      </c>
      <c r="EI91" s="186" t="s">
        <v>248</v>
      </c>
      <c r="EJ91" s="186" t="s">
        <v>248</v>
      </c>
      <c r="EK91" s="186" t="s">
        <v>248</v>
      </c>
      <c r="EL91" s="184" t="s">
        <v>248</v>
      </c>
      <c r="EM91" s="184" t="s">
        <v>248</v>
      </c>
      <c r="EN91" s="184" t="s">
        <v>248</v>
      </c>
      <c r="EO91" s="186" t="s">
        <v>248</v>
      </c>
      <c r="EP91" s="186" t="s">
        <v>248</v>
      </c>
      <c r="EQ91" s="186" t="s">
        <v>248</v>
      </c>
      <c r="ER91" s="186" t="s">
        <v>248</v>
      </c>
      <c r="ES91" s="186" t="s">
        <v>248</v>
      </c>
      <c r="ET91" s="186" t="s">
        <v>248</v>
      </c>
      <c r="EU91" s="186" t="s">
        <v>248</v>
      </c>
      <c r="EV91" s="186" t="s">
        <v>248</v>
      </c>
      <c r="EW91" s="186" t="s">
        <v>248</v>
      </c>
      <c r="EX91" s="186" t="s">
        <v>248</v>
      </c>
      <c r="EY91" s="186" t="s">
        <v>248</v>
      </c>
      <c r="EZ91" s="186" t="s">
        <v>248</v>
      </c>
      <c r="FA91" s="186" t="s">
        <v>248</v>
      </c>
      <c r="FB91" s="186" t="s">
        <v>248</v>
      </c>
      <c r="FC91" s="186" t="s">
        <v>248</v>
      </c>
      <c r="FD91" s="186" t="s">
        <v>248</v>
      </c>
      <c r="FE91" s="186" t="s">
        <v>248</v>
      </c>
      <c r="FF91" s="186" t="s">
        <v>248</v>
      </c>
      <c r="FG91" s="186" t="s">
        <v>248</v>
      </c>
      <c r="FH91" s="186" t="s">
        <v>248</v>
      </c>
      <c r="FI91" s="186" t="s">
        <v>248</v>
      </c>
      <c r="FJ91" s="186" t="s">
        <v>248</v>
      </c>
      <c r="FK91" s="186" t="s">
        <v>248</v>
      </c>
      <c r="FL91" s="186" t="s">
        <v>248</v>
      </c>
      <c r="FM91" s="186" t="s">
        <v>248</v>
      </c>
      <c r="FN91" s="186">
        <v>1</v>
      </c>
      <c r="FO91" s="186">
        <v>1</v>
      </c>
      <c r="FP91" s="186">
        <v>1</v>
      </c>
      <c r="FQ91" s="187" t="s">
        <v>248</v>
      </c>
      <c r="FR91" s="187" t="s">
        <v>248</v>
      </c>
      <c r="FS91" s="186">
        <v>1</v>
      </c>
      <c r="FT91" s="186">
        <v>1</v>
      </c>
      <c r="FU91" s="186">
        <v>1</v>
      </c>
      <c r="FV91" s="186">
        <v>1</v>
      </c>
      <c r="FW91" s="186">
        <v>1</v>
      </c>
      <c r="FX91" s="186">
        <v>1</v>
      </c>
      <c r="FY91" s="186">
        <v>1</v>
      </c>
      <c r="FZ91" s="186">
        <v>1</v>
      </c>
      <c r="GA91" s="186" t="s">
        <v>248</v>
      </c>
      <c r="GB91" s="186" t="s">
        <v>248</v>
      </c>
      <c r="GC91" s="186">
        <v>1</v>
      </c>
      <c r="GD91" s="186">
        <v>1</v>
      </c>
      <c r="GE91" s="186" t="s">
        <v>248</v>
      </c>
      <c r="GF91" s="186" t="s">
        <v>248</v>
      </c>
      <c r="GG91" s="186" t="s">
        <v>248</v>
      </c>
      <c r="GH91" s="186" t="s">
        <v>248</v>
      </c>
      <c r="GI91" s="186" t="s">
        <v>248</v>
      </c>
      <c r="GJ91" s="186" t="s">
        <v>248</v>
      </c>
      <c r="GK91" s="186" t="s">
        <v>248</v>
      </c>
      <c r="GL91" s="186" t="s">
        <v>248</v>
      </c>
      <c r="GM91" s="186" t="s">
        <v>248</v>
      </c>
      <c r="GN91" s="186" t="s">
        <v>248</v>
      </c>
      <c r="GO91" s="186" t="s">
        <v>248</v>
      </c>
      <c r="GP91" s="186" t="s">
        <v>248</v>
      </c>
      <c r="GQ91" s="186" t="s">
        <v>248</v>
      </c>
      <c r="GR91" s="186" t="s">
        <v>248</v>
      </c>
      <c r="GS91" s="186" t="s">
        <v>248</v>
      </c>
      <c r="GT91" s="186" t="s">
        <v>248</v>
      </c>
      <c r="GU91" s="186" t="s">
        <v>248</v>
      </c>
      <c r="GV91" s="186" t="s">
        <v>248</v>
      </c>
      <c r="GW91" s="186" t="s">
        <v>248</v>
      </c>
      <c r="GX91" s="186" t="s">
        <v>248</v>
      </c>
      <c r="GY91" s="186" t="s">
        <v>248</v>
      </c>
      <c r="GZ91" s="261" t="s">
        <v>248</v>
      </c>
      <c r="HA91" s="261" t="s">
        <v>248</v>
      </c>
      <c r="HB91" s="188">
        <f t="shared" ref="HB91" si="9">SUM(G91:GE91)</f>
        <v>40</v>
      </c>
    </row>
    <row r="92" spans="1:211" ht="24.9" customHeight="1" thickBot="1" x14ac:dyDescent="0.35">
      <c r="A92" s="108" t="str">
        <f t="shared" ref="A92:D92" si="10">A91</f>
        <v>Prod.-Q-1</v>
      </c>
      <c r="B92" s="108" t="str">
        <f t="shared" si="10"/>
        <v>Pracownik Produkcji</v>
      </c>
      <c r="C92" s="108" t="str">
        <f t="shared" si="10"/>
        <v>WC</v>
      </c>
      <c r="D92" s="108">
        <f t="shared" si="10"/>
        <v>2120</v>
      </c>
      <c r="E92" s="395"/>
      <c r="F92" s="189" t="s">
        <v>375</v>
      </c>
      <c r="G92" s="192">
        <f>IF(INDEX(tab_MinKomp[Przepisy BHP / BHP Vorschriften],MATCH($B91,tab_MinKomp[[Stanowisko / Position ]:[Stanowisko / Position ]],0))="n/a","n/a",G91-INDEX(tab_MinKomp[Przepisy BHP / BHP Vorschriften],MATCH($B91,tab_MinKomp[[Stanowisko / Position ]:[Stanowisko / Position ]],0)))</f>
        <v>0</v>
      </c>
      <c r="H92" s="193">
        <f>IF(INDEX(tab_MinKomp[Przepisy PPOŻ / Brandschutzbestimmungen],MATCH($B91,tab_MinKomp[[Stanowisko / Position ]:[Stanowisko / Position ]],0))="n/a","n/a",H91-INDEX(tab_MinKomp[Przepisy PPOŻ / Brandschutzbestimmungen],MATCH($B91,tab_MinKomp[[Stanowisko / Position ]:[Stanowisko / Position ]],0)))</f>
        <v>1</v>
      </c>
      <c r="I92" s="193">
        <f>IF(INDEX(tab_MinKomp[Ryzyko zawodowe na stanowiskach pracyv/ Berufliche Risiken an Arbeitsstellen],MATCH($B91,tab_MinKomp[[Stanowisko / Position ]:[Stanowisko / Position ]],0))="n/a","n/a",I91-INDEX(tab_MinKomp[Ryzyko zawodowe na stanowiskach pracyv/ Berufliche Risiken an Arbeitsstellen],MATCH($B91,tab_MinKomp[[Stanowisko / Position ]:[Stanowisko / Position ]],0)))</f>
        <v>-2</v>
      </c>
      <c r="J92" s="193">
        <f>IF(INDEX(tab_MinKomp[Gospodarka substancjami niebezpiecznymi / Gefahrstoffmanagement],MATCH($B91,tab_MinKomp[[Stanowisko / Position ]:[Stanowisko / Position ]],0))="n/a","n/a",J91-INDEX(tab_MinKomp[Gospodarka substancjami niebezpiecznymi / Gefahrstoffmanagement],MATCH($B91,tab_MinKomp[[Stanowisko / Position ]:[Stanowisko / Position ]],0)))</f>
        <v>-1</v>
      </c>
      <c r="K92" s="193">
        <f>IF(INDEX(tab_MinKomp[Gospodarka odpadami / Abfallwirtschaft],MATCH($B91,tab_MinKomp[[Stanowisko / Position ]:[Stanowisko / Position ]],0))="n/a","n/a",K91-INDEX(tab_MinKomp[Gospodarka odpadami / Abfallwirtschaft],MATCH($B91,tab_MinKomp[[Stanowisko / Position ]:[Stanowisko / Position ]],0)))</f>
        <v>-1</v>
      </c>
      <c r="L92" s="194" t="str">
        <f>IF(INDEX(tab_MinKomp[Przepisy kodeksu pracy / Bestimmungen des Arbeitsgesetzes],MATCH($B91,tab_MinKomp[[Stanowisko / Position ]:[Stanowisko / Position ]],0))="n/a","n/a",L91-INDEX(tab_MinKomp[Przepisy kodeksu pracy / Bestimmungen des Arbeitsgesetzes],MATCH($B91,tab_MinKomp[[Stanowisko / Position ]:[Stanowisko / Position ]],0)))</f>
        <v>n/a</v>
      </c>
      <c r="M92" s="195" t="str">
        <f>IF(INDEX(tab_MinKomp[Przepisy o ub.społ. ZUS  / Sozialversicherungsvorschriften],MATCH($B91,tab_MinKomp[[Stanowisko / Position ]:[Stanowisko / Position ]],0))="n/a","n/a",M91-INDEX(tab_MinKomp[Przepisy o ub.społ. ZUS  / Sozialversicherungsvorschriften],MATCH($B91,tab_MinKomp[[Stanowisko / Position ]:[Stanowisko / Position ]],0)))</f>
        <v>n/a</v>
      </c>
      <c r="N92" s="194" t="str">
        <f>IF(INDEX(tab_MinKomp[PRZEPISY O PDOF /persönlich Einkommensteuergesetz ],MATCH($B91,tab_MinKomp[[Stanowisko / Position ]:[Stanowisko / Position ]],0))="n/a","n/a",N91-INDEX(tab_MinKomp[PRZEPISY O PDOF /persönlich Einkommensteuergesetz ],MATCH($B91,tab_MinKomp[[Stanowisko / Position ]:[Stanowisko / Position ]],0)))</f>
        <v>n/a</v>
      </c>
      <c r="O92" s="194">
        <f>IF(INDEX(tab_MinKomp[Regulamin pracy / Arbeitsordnung],MATCH($B91,tab_MinKomp[[Stanowisko / Position ]:[Stanowisko / Position ]],0))="n/a","n/a",O91-INDEX(tab_MinKomp[Regulamin pracy / Arbeitsordnung],MATCH($B91,tab_MinKomp[[Stanowisko / Position ]:[Stanowisko / Position ]],0)))</f>
        <v>-1</v>
      </c>
      <c r="P92" s="194">
        <f>IF(INDEX(tab_MinKomp[Regulamin wynagradzania / Vergütungsordnung],MATCH($B91,tab_MinKomp[[Stanowisko / Position ]:[Stanowisko / Position ]],0))="n/a","n/a",P91-INDEX(tab_MinKomp[Regulamin wynagradzania / Vergütungsordnung],MATCH($B91,tab_MinKomp[[Stanowisko / Position ]:[Stanowisko / Position ]],0)))</f>
        <v>-1</v>
      </c>
      <c r="Q92" s="194" t="str">
        <f>IF(INDEX(tab_MinKomp[System R2PŁATNIK PRO: Płace / Lohnabrechnung],MATCH($B91,tab_MinKomp[[Stanowisko / Position ]:[Stanowisko / Position ]],0))="n/a","n/a",Q91-INDEX(tab_MinKomp[System R2PŁATNIK PRO: Płace / Lohnabrechnung],MATCH($B91,tab_MinKomp[[Stanowisko / Position ]:[Stanowisko / Position ]],0)))</f>
        <v>n/a</v>
      </c>
      <c r="R92" s="194" t="str">
        <f>IF(INDEX(tab_MinKomp[SystemR2PŁATNIK PRO: KADRY / Personaldaten],MATCH($B91,tab_MinKomp[[Stanowisko / Position ]:[Stanowisko / Position ]],0))="n/a","n/a",R91-INDEX(tab_MinKomp[SystemR2PŁATNIK PRO: KADRY / Personaldaten],MATCH($B91,tab_MinKomp[[Stanowisko / Position ]:[Stanowisko / Position ]],0)))</f>
        <v>n/a</v>
      </c>
      <c r="S92" s="194" t="str">
        <f>IF(INDEX(tab_MinKomp[SYSTEM R2PŁATNIK PRO: zarządzanie pracownikami / Arbeitsverwaltung],MATCH($B91,tab_MinKomp[[Stanowisko / Position ]:[Stanowisko / Position ]],0))="n/a","n/a",S91-INDEX(tab_MinKomp[SYSTEM R2PŁATNIK PRO: zarządzanie pracownikami / Arbeitsverwaltung],MATCH($B91,tab_MinKomp[[Stanowisko / Position ]:[Stanowisko / Position ]],0)))</f>
        <v>n/a</v>
      </c>
      <c r="T92" s="194" t="str">
        <f>IF(INDEX(tab_MinKomp[Doradztwo, wsparcie personalne / Personalberatung und Unterstützung],MATCH($B91,tab_MinKomp[[Stanowisko / Position ]:[Stanowisko / Position ]],0))="n/a","n/a",T91-INDEX(tab_MinKomp[Doradztwo, wsparcie personalne / Personalberatung und Unterstützung],MATCH($B91,tab_MinKomp[[Stanowisko / Position ]:[Stanowisko / Position ]],0)))</f>
        <v>n/a</v>
      </c>
      <c r="U92" s="194" t="str">
        <f>IF(INDEX(tab_MinKomp[Przepisy o podatku VAT / MwSt.- Gesetz],MATCH($B91,tab_MinKomp[[Stanowisko / Position ]:[Stanowisko / Position ]],0))="n/a","n/a",U91-INDEX(tab_MinKomp[Przepisy o podatku VAT / MwSt.- Gesetz],MATCH($B91,tab_MinKomp[[Stanowisko / Position ]:[Stanowisko / Position ]],0)))</f>
        <v>n/a</v>
      </c>
      <c r="V92" s="194" t="str">
        <f>IF(INDEX(tab_MinKomp[PrzepisyPDOP / geschäftlich Einkommensteuergesetz],MATCH($B91,tab_MinKomp[[Stanowisko / Position ]:[Stanowisko / Position ]],0))="n/a","n/a",V91-INDEX(tab_MinKomp[PrzepisyPDOP / geschäftlich Einkommensteuergesetz],MATCH($B91,tab_MinKomp[[Stanowisko / Position ]:[Stanowisko / Position ]],0)))</f>
        <v>n/a</v>
      </c>
      <c r="W92" s="194" t="str">
        <f>IF(INDEX(tab_MinKomp[System BAAN / FINANSE (FIBU)],MATCH($B91,tab_MinKomp[[Stanowisko / Position ]:[Stanowisko / Position ]],0))="n/a","n/a",W91-INDEX(tab_MinKomp[System BAAN / FINANSE (FIBU)],MATCH($B91,tab_MinKomp[[Stanowisko / Position ]:[Stanowisko / Position ]],0)))</f>
        <v>n/a</v>
      </c>
      <c r="X92" s="194" t="str">
        <f>IF(INDEX(tab_MinKomp[Systemy pomocnicze / Hilfssysteme(STOCKPROGRAM, KALK2000 etc.)],MATCH($B91,tab_MinKomp[[Stanowisko / Position ]:[Stanowisko / Position ]],0))="n/a","n/a",X91-INDEX(tab_MinKomp[Systemy pomocnicze / Hilfssysteme(STOCKPROGRAM, KALK2000 etc.)],MATCH($B91,tab_MinKomp[[Stanowisko / Position ]:[Stanowisko / Position ]],0)))</f>
        <v>n/a</v>
      </c>
      <c r="Y92" s="194" t="str">
        <f>IF(INDEX(tab_MinKomp[Polityka rachunkowości / Buchführungspolitik],MATCH($B91,tab_MinKomp[[Stanowisko / Position ]:[Stanowisko / Position ]],0))="n/a","n/a",Y91-INDEX(tab_MinKomp[Polityka rachunkowości / Buchführungspolitik],MATCH($B91,tab_MinKomp[[Stanowisko / Position ]:[Stanowisko / Position ]],0)))</f>
        <v>n/a</v>
      </c>
      <c r="Z92" s="194" t="str">
        <f>IF(INDEX(tab_MinKomp[Ustawa o rachunkowości / Rechnungslegungsgesetz],MATCH($B91,tab_MinKomp[[Stanowisko / Position ]:[Stanowisko / Position ]],0))="n/a","n/a",Z91-INDEX(tab_MinKomp[Ustawa o rachunkowości / Rechnungslegungsgesetz],MATCH($B91,tab_MinKomp[[Stanowisko / Position ]:[Stanowisko / Position ]],0)))</f>
        <v>n/a</v>
      </c>
      <c r="AA92" s="194" t="str">
        <f>IF(INDEX(tab_MinKomp[WORKFLOW - TS-100],MATCH($B91,tab_MinKomp[[Stanowisko / Position ]:[Stanowisko / Position ]],0))="n/a","n/a",AA91-INDEX(tab_MinKomp[WORKFLOW - TS-100],MATCH($B91,tab_MinKomp[[Stanowisko / Position ]:[Stanowisko / Position ]],0)))</f>
        <v>n/a</v>
      </c>
      <c r="AB92" s="194" t="str">
        <f>IF(INDEX(tab_MinKomp[WORKFLOW - SFMS],MATCH($B91,tab_MinKomp[[Stanowisko / Position ]:[Stanowisko / Position ]],0))="n/a","n/a",AB91-INDEX(tab_MinKomp[WORKFLOW - SFMS],MATCH($B91,tab_MinKomp[[Stanowisko / Position ]:[Stanowisko / Position ]],0)))</f>
        <v>n/a</v>
      </c>
      <c r="AC92" s="194" t="str">
        <f>IF(INDEX(tab_MinKomp[System ISO 9001:2015],MATCH($B91,tab_MinKomp[[Stanowisko / Position ]:[Stanowisko / Position ]],0))="n/a","n/a",AC91-INDEX(tab_MinKomp[System ISO 9001:2015],MATCH($B91,tab_MinKomp[[Stanowisko / Position ]:[Stanowisko / Position ]],0)))</f>
        <v>n/a</v>
      </c>
      <c r="AD92" s="194" t="str">
        <f>IF(INDEX(tab_MinKomp[System ISO 9001:2015],MATCH($B91,tab_MinKomp[[Stanowisko / Position ]:[Stanowisko / Position ]],0))="n/a","n/a",AD91-INDEX(tab_MinKomp[System ISO 9001:2015],MATCH($B91,tab_MinKomp[[Stanowisko / Position ]:[Stanowisko / Position ]],0)))</f>
        <v>n/a</v>
      </c>
      <c r="AE92" s="194" t="str">
        <f>IF(INDEX(tab_MinKomp[System ISO 9001:2015],MATCH($B91,tab_MinKomp[[Stanowisko / Position ]:[Stanowisko / Position ]],0))="n/a","n/a",AE91-INDEX(tab_MinKomp[System ISO 9001:2015],MATCH($B91,tab_MinKomp[[Stanowisko / Position ]:[Stanowisko / Position ]],0)))</f>
        <v>n/a</v>
      </c>
      <c r="AF92" s="194" t="str">
        <f>IF(INDEX(tab_MinKomp[System ISO 9001:2015],MATCH($B91,tab_MinKomp[[Stanowisko / Position ]:[Stanowisko / Position ]],0))="n/a","n/a",AF91-INDEX(tab_MinKomp[System ISO 9001:2015],MATCH($B91,tab_MinKomp[[Stanowisko / Position ]:[Stanowisko / Position ]],0)))</f>
        <v>n/a</v>
      </c>
      <c r="AG92" s="194" t="str">
        <f>IF(INDEX(tab_MinKomp[Wymagania VDA 6.3 Process / Forderungen],MATCH($B91,tab_MinKomp[[Stanowisko / Position ]:[Stanowisko / Position ]],0))="n/a","n/a",AG91-INDEX(tab_MinKomp[Wymagania VDA 6.3 Process / Forderungen],MATCH($B91,tab_MinKomp[[Stanowisko / Position ]:[Stanowisko / Position ]],0)))</f>
        <v>n/a</v>
      </c>
      <c r="AH92" s="194" t="str">
        <f>IF(INDEX(tab_MinKomp[Wymagania VDA 6.5 Product / Forderungen],MATCH($B91,tab_MinKomp[[Stanowisko / Position ]:[Stanowisko / Position ]],0))="n/a","n/a",AH91-INDEX(tab_MinKomp[Wymagania VDA 6.5 Product / Forderungen],MATCH($B91,tab_MinKomp[[Stanowisko / Position ]:[Stanowisko / Position ]],0)))</f>
        <v>n/a</v>
      </c>
      <c r="AI92" s="194" t="str">
        <f>IF(INDEX(tab_MinKomp[System ISO 9001:2015],MATCH($B91,tab_MinKomp[[Stanowisko / Position ]:[Stanowisko / Position ]],0))="n/a","n/a",AI91-INDEX(tab_MinKomp[System ISO 9001:2015],MATCH($B91,tab_MinKomp[[Stanowisko / Position ]:[Stanowisko / Position ]],0)))</f>
        <v>n/a</v>
      </c>
      <c r="AJ92" s="194" t="str">
        <f>IF(INDEX(tab_MinKomp[Auditor systemu ISO 17021:2018],MATCH($B91,tab_MinKomp[[Stanowisko / Position ]:[Stanowisko / Position ]],0))="n/a","n/a",AJ91-INDEX(tab_MinKomp[Auditor systemu ISO 17021:2018],MATCH($B91,tab_MinKomp[[Stanowisko / Position ]:[Stanowisko / Position ]],0)))</f>
        <v>n/a</v>
      </c>
      <c r="AK92" s="194" t="str">
        <f>IF(INDEX(tab_MinKomp[Pełnomocnik systemu / Systemvertreter],MATCH($B91,tab_MinKomp[[Stanowisko / Position ]:[Stanowisko / Position ]],0))="n/a","n/a",AK91-INDEX(tab_MinKomp[Pełnomocnik systemu / Systemvertreter],MATCH($B91,tab_MinKomp[[Stanowisko / Position ]:[Stanowisko / Position ]],0)))</f>
        <v>n/a</v>
      </c>
      <c r="AL92" s="194">
        <f>IF(INDEX(tab_MinKomp[Polityka Etyczna - Compliance],MATCH($B91,tab_MinKomp[[Stanowisko / Position ]:[Stanowisko / Position ]],0))="n/a","n/a",AL91-INDEX(tab_MinKomp[Polityka Etyczna - Compliance],MATCH($B91,tab_MinKomp[[Stanowisko / Position ]:[Stanowisko / Position ]],0)))</f>
        <v>-1</v>
      </c>
      <c r="AM92" s="194" t="str">
        <f>IF(INDEX(tab_MinKomp[WDRAŻANIE NOWYCH PROJEKTÓW/ PROCEDURA CTM],MATCH($B91,tab_MinKomp[[Stanowisko / Position ]:[Stanowisko / Position ]],0))="n/a","n/a",AM91-INDEX(tab_MinKomp[WDRAŻANIE NOWYCH PROJEKTÓW/ PROCEDURA CTM],MATCH($B91,tab_MinKomp[[Stanowisko / Position ]:[Stanowisko / Position ]],0)))</f>
        <v>n/a</v>
      </c>
      <c r="AN92" s="194" t="str">
        <f>IF(INDEX(tab_MinKomp[KAMIENIE MILOWE MSL/PIFF],MATCH($B91,tab_MinKomp[[Stanowisko / Position ]:[Stanowisko / Position ]],0))="n/a","n/a",AN91-INDEX(tab_MinKomp[KAMIENIE MILOWE MSL/PIFF],MATCH($B91,tab_MinKomp[[Stanowisko / Position ]:[Stanowisko / Position ]],0)))</f>
        <v>n/a</v>
      </c>
      <c r="AO92" s="194">
        <f>IF(INDEX(tab_MinKomp[CP],MATCH($B91,tab_MinKomp[[Stanowisko / Position ]:[Stanowisko / Position ]],0))="n/a","n/a",AO91-INDEX(tab_MinKomp[CP],MATCH($B91,tab_MinKomp[[Stanowisko / Position ]:[Stanowisko / Position ]],0)))</f>
        <v>-1</v>
      </c>
      <c r="AP92" s="194" t="str">
        <f>IF(INDEX(tab_MinKomp[FMEA],MATCH($B91,tab_MinKomp[[Stanowisko / Position ]:[Stanowisko / Position ]],0))="n/a","n/a",AP91-INDEX(tab_MinKomp[FMEA],MATCH($B91,tab_MinKomp[[Stanowisko / Position ]:[Stanowisko / Position ]],0)))</f>
        <v>n/a</v>
      </c>
      <c r="AQ92" s="194">
        <f>IF(INDEX(tab_MinKomp[FLOW CHART],MATCH($B91,tab_MinKomp[[Stanowisko / Position ]:[Stanowisko / Position ]],0))="n/a","n/a",AQ91-INDEX(tab_MinKomp[FLOW CHART],MATCH($B91,tab_MinKomp[[Stanowisko / Position ]:[Stanowisko / Position ]],0)))</f>
        <v>-1</v>
      </c>
      <c r="AR92" s="194" t="str">
        <f>IF(INDEX(tab_MinKomp[APQP],MATCH($B91,tab_MinKomp[[Stanowisko / Position ]:[Stanowisko / Position ]],0))="n/a","n/a",AR91-INDEX(tab_MinKomp[APQP],MATCH($B91,tab_MinKomp[[Stanowisko / Position ]:[Stanowisko / Position ]],0)))</f>
        <v>n/a</v>
      </c>
      <c r="AS92" s="194" t="str">
        <f>IF(INDEX(tab_MinKomp[MSA],MATCH($B91,tab_MinKomp[[Stanowisko / Position ]:[Stanowisko / Position ]],0))="n/a","n/a",AS91-INDEX(tab_MinKomp[MSA],MATCH($B91,tab_MinKomp[[Stanowisko / Position ]:[Stanowisko / Position ]],0)))</f>
        <v>n/a</v>
      </c>
      <c r="AT92" s="194" t="str">
        <f>IF(INDEX(tab_MinKomp[SPC],MATCH($B91,tab_MinKomp[[Stanowisko / Position ]:[Stanowisko / Position ]],0))="n/a","n/a",AT91-INDEX(tab_MinKomp[SPC],MATCH($B91,tab_MinKomp[[Stanowisko / Position ]:[Stanowisko / Position ]],0)))</f>
        <v>n/a</v>
      </c>
      <c r="AU92" s="194" t="str">
        <f>IF(INDEX(tab_MinKomp[CSR (SPECYFICZNE WYMAGANIA KLIENTA)],MATCH($B91,tab_MinKomp[[Stanowisko / Position ]:[Stanowisko / Position ]],0))="n/a","n/a",AU91-INDEX(tab_MinKomp[CSR (SPECYFICZNE WYMAGANIA KLIENTA)],MATCH($B91,tab_MinKomp[[Stanowisko / Position ]:[Stanowisko / Position ]],0)))</f>
        <v>n/a</v>
      </c>
      <c r="AV92" s="194">
        <f>IF(INDEX(tab_MinKomp[5S],MATCH($B91,tab_MinKomp[[Stanowisko / Position ]:[Stanowisko / Position ]],0))="n/a","n/a",AV91-INDEX(tab_MinKomp[5S],MATCH($B91,tab_MinKomp[[Stanowisko / Position ]:[Stanowisko / Position ]],0)))</f>
        <v>-2</v>
      </c>
      <c r="AW92" s="194">
        <f>IF(INDEX(tab_MinKomp[LEAN MANAGEMENT],MATCH($B91,tab_MinKomp[[Stanowisko / Position ]:[Stanowisko / Position ]],0))="n/a","n/a",AW91-INDEX(tab_MinKomp[LEAN MANAGEMENT],MATCH($B91,tab_MinKomp[[Stanowisko / Position ]:[Stanowisko / Position ]],0)))</f>
        <v>-1</v>
      </c>
      <c r="AX92" s="194" t="str">
        <f>IF(INDEX(tab_MinKomp[5R],MATCH($B91,tab_MinKomp[[Stanowisko / Position ]:[Stanowisko / Position ]],0))="n/a","n/a",AX91-INDEX(tab_MinKomp[5R],MATCH($B91,tab_MinKomp[[Stanowisko / Position ]:[Stanowisko / Position ]],0)))</f>
        <v>n/a</v>
      </c>
      <c r="AY92" s="194" t="str">
        <f>IF(INDEX(tab_MinKomp[Six Sigma],MATCH($B91,tab_MinKomp[[Stanowisko / Position ]:[Stanowisko / Position ]],0))="n/a","n/a",AY91-INDEX(tab_MinKomp[Six Sigma],MATCH($B91,tab_MinKomp[[Stanowisko / Position ]:[Stanowisko / Position ]],0)))</f>
        <v>n/a</v>
      </c>
      <c r="AZ92" s="194" t="str">
        <f>IF(INDEX(tab_MinKomp[System BAAN / Distribution &amp; Supply Chain],MATCH($B91,tab_MinKomp[[Stanowisko / Position ]:[Stanowisko / Position ]],0))="n/a","n/a",AZ91-INDEX(tab_MinKomp[System BAAN / Distribution &amp; Supply Chain],MATCH($B91,tab_MinKomp[[Stanowisko / Position ]:[Stanowisko / Position ]],0)))</f>
        <v>n/a</v>
      </c>
      <c r="BA92" s="194">
        <f>IF(INDEX(tab_MinKomp[LEAN MANAGEMENT],MATCH($B91,tab_MinKomp[[Stanowisko / Position ]:[Stanowisko / Position ]],0))="n/a","n/a",BA91-INDEX(tab_MinKomp[LEAN MANAGEMENT],MATCH($B91,tab_MinKomp[[Stanowisko / Position ]:[Stanowisko / Position ]],0)))</f>
        <v>-1</v>
      </c>
      <c r="BB92" s="194">
        <f>IF(INDEX(tab_MinKomp[LEAN MANAGEMENT],MATCH($B91,tab_MinKomp[[Stanowisko / Position ]:[Stanowisko / Position ]],0))="n/a","n/a",BB91-INDEX(tab_MinKomp[LEAN MANAGEMENT],MATCH($B91,tab_MinKomp[[Stanowisko / Position ]:[Stanowisko / Position ]],0)))</f>
        <v>-1</v>
      </c>
      <c r="BC92" s="194" t="str">
        <f>IF(INDEX(tab_MinKomp[Organizacja dostaw / Versorgungsorganisation],MATCH($B91,tab_MinKomp[[Stanowisko / Position ]:[Stanowisko / Position ]],0))="n/a","n/a",BC91-INDEX(tab_MinKomp[Organizacja dostaw / Versorgungsorganisation],MATCH($B91,tab_MinKomp[[Stanowisko / Position ]:[Stanowisko / Position ]],0)))</f>
        <v>n/a</v>
      </c>
      <c r="BD92" s="194" t="str">
        <f>IF(INDEX(tab_MinKomp[Organizacja wysyłek / Organisation von Lieferungen],MATCH($B91,tab_MinKomp[[Stanowisko / Position ]:[Stanowisko / Position ]],0))="n/a","n/a",BD91-INDEX(tab_MinKomp[Organizacja wysyłek / Organisation von Lieferungen],MATCH($B91,tab_MinKomp[[Stanowisko / Position ]:[Stanowisko / Position ]],0)))</f>
        <v>n/a</v>
      </c>
      <c r="BE92" s="194" t="str">
        <f>IF(INDEX(tab_MinKomp[Analiza magazynowa - Program Polen.mdb / Inventuranalyse],MATCH($B91,tab_MinKomp[[Stanowisko / Position ]:[Stanowisko / Position ]],0))="n/a","n/a",BE91-INDEX(tab_MinKomp[Analiza magazynowa - Program Polen.mdb / Inventuranalyse],MATCH($B91,tab_MinKomp[[Stanowisko / Position ]:[Stanowisko / Position ]],0)))</f>
        <v>n/a</v>
      </c>
      <c r="BF92" s="190" t="str">
        <f>IF(INDEX(tab_MinKomp[MMOG (Materials Management Operations Guidelines)],MATCH($B91,tab_MinKomp[[Stanowisko / Position ]:[Stanowisko / Position ]],0))="n/a","n/a",BF91-INDEX(tab_MinKomp[MMOG (Materials Management Operations Guidelines)],MATCH($B91,tab_MinKomp[[Stanowisko / Position ]:[Stanowisko / Position ]],0)))</f>
        <v>n/a</v>
      </c>
      <c r="BG92" s="190" t="str">
        <f>IF(INDEX(tab_MinKomp[GPP],MATCH($B91,tab_MinKomp[[Stanowisko / Position ]:[Stanowisko / Position ]],0))="n/a","n/a",BG91-INDEX(tab_MinKomp[GPP],MATCH($B91,tab_MinKomp[[Stanowisko / Position ]:[Stanowisko / Position ]],0)))</f>
        <v>n/a</v>
      </c>
      <c r="BH92" s="190" t="str">
        <f>IF(INDEX(tab_MinKomp[AIAG (Automotive Industry Action Group)],MATCH($B91,tab_MinKomp[[Stanowisko / Position ]:[Stanowisko / Position ]],0))="n/a","n/a",BH91-INDEX(tab_MinKomp[AIAG (Automotive Industry Action Group)],MATCH($B91,tab_MinKomp[[Stanowisko / Position ]:[Stanowisko / Position ]],0)))</f>
        <v>n/a</v>
      </c>
      <c r="BI92" s="190" t="str">
        <f>IF(INDEX(tab_MinKomp[Super-G disputes],MATCH($B91,tab_MinKomp[[Stanowisko / Position ]:[Stanowisko / Position ]],0))="n/a","n/a",BI91-INDEX(tab_MinKomp[Super-G disputes],MATCH($B91,tab_MinKomp[[Stanowisko / Position ]:[Stanowisko / Position ]],0)))</f>
        <v>n/a</v>
      </c>
      <c r="BJ92" s="190" t="str">
        <f>IF(INDEX(tab_MinKomp[CMMS3/eDDL (Direct Data Link)],MATCH($B91,tab_MinKomp[[Stanowisko / Position ]:[Stanowisko / Position ]],0))="n/a","n/a",BJ91-INDEX(tab_MinKomp[CMMS3/eDDL (Direct Data Link)],MATCH($B91,tab_MinKomp[[Stanowisko / Position ]:[Stanowisko / Position ]],0)))</f>
        <v>n/a</v>
      </c>
      <c r="BK92" s="190" t="str">
        <f>IF(INDEX(tab_MinKomp[MP&amp;L (Material Planning and Logistics)],MATCH($B91,tab_MinKomp[[Stanowisko / Position ]:[Stanowisko / Position ]],0))="n/a","n/a",BK91-INDEX(tab_MinKomp[MP&amp;L (Material Planning and Logistics)],MATCH($B91,tab_MinKomp[[Stanowisko / Position ]:[Stanowisko / Position ]],0)))</f>
        <v>n/a</v>
      </c>
      <c r="BL92" s="190" t="str">
        <f>IF(INDEX(tab_MinKomp[Supplier delivery rating],MATCH($B91,tab_MinKomp[[Stanowisko / Position ]:[Stanowisko / Position ]],0))="n/a","n/a",BL91-INDEX(tab_MinKomp[Supplier delivery rating],MATCH($B91,tab_MinKomp[[Stanowisko / Position ]:[Stanowisko / Position ]],0)))</f>
        <v>n/a</v>
      </c>
      <c r="BM92" s="194" t="str">
        <f>IF(INDEX(tab_MinKomp[Wymagania VDA 6.5 Product / Forderungen],MATCH($B91,tab_MinKomp[[Stanowisko / Position ]:[Stanowisko / Position ]],0))="n/a","n/a",BM91-INDEX(tab_MinKomp[Wymagania VDA 6.5 Product / Forderungen],MATCH($B91,tab_MinKomp[[Stanowisko / Position ]:[Stanowisko / Position ]],0)))</f>
        <v>n/a</v>
      </c>
      <c r="BN92" s="194" t="str">
        <f>IF(INDEX(tab_MinKomp[Wymagania VDA 6.5 Product / Forderungen],MATCH($B91,tab_MinKomp[[Stanowisko / Position ]:[Stanowisko / Position ]],0))="n/a","n/a",BN91-INDEX(tab_MinKomp[Wymagania VDA 6.5 Product / Forderungen],MATCH($B91,tab_MinKomp[[Stanowisko / Position ]:[Stanowisko / Position ]],0)))</f>
        <v>n/a</v>
      </c>
      <c r="BO92" s="194">
        <f>IF(INDEX(tab_MinKomp[5S],MATCH($B91,tab_MinKomp[[Stanowisko / Position ]:[Stanowisko / Position ]],0))="n/a","n/a",BO91-INDEX(tab_MinKomp[5S],MATCH($B91,tab_MinKomp[[Stanowisko / Position ]:[Stanowisko / Position ]],0)))</f>
        <v>0</v>
      </c>
      <c r="BP92" s="194" t="str">
        <f>IF(INDEX(tab_MinKomp[Wymagania VDA 6.5 Product / Forderungen],MATCH($B91,tab_MinKomp[[Stanowisko / Position ]:[Stanowisko / Position ]],0))="n/a","n/a",BP91-INDEX(tab_MinKomp[Wymagania VDA 6.5 Product / Forderungen],MATCH($B91,tab_MinKomp[[Stanowisko / Position ]:[Stanowisko / Position ]],0)))</f>
        <v>n/a</v>
      </c>
      <c r="BQ92" s="194" t="str">
        <f>IF(INDEX(tab_MinKomp[Wymagania VDA 6.5 Product / Forderungen],MATCH($B91,tab_MinKomp[[Stanowisko / Position ]:[Stanowisko / Position ]],0))="n/a","n/a",BQ91-INDEX(tab_MinKomp[Wymagania VDA 6.5 Product / Forderungen],MATCH($B91,tab_MinKomp[[Stanowisko / Position ]:[Stanowisko / Position ]],0)))</f>
        <v>n/a</v>
      </c>
      <c r="BR92" s="194" t="str">
        <f>IF(INDEX(tab_MinKomp[Wymagania VDA 6.5 Product / Forderungen],MATCH($B91,tab_MinKomp[[Stanowisko / Position ]:[Stanowisko / Position ]],0))="n/a","n/a",BR91-INDEX(tab_MinKomp[Wymagania VDA 6.5 Product / Forderungen],MATCH($B91,tab_MinKomp[[Stanowisko / Position ]:[Stanowisko / Position ]],0)))</f>
        <v>n/a</v>
      </c>
      <c r="BS92" s="194">
        <f>IF(INDEX(tab_MinKomp[5S],MATCH($B91,tab_MinKomp[[Stanowisko / Position ]:[Stanowisko / Position ]],0))="n/a","n/a",BS91-INDEX(tab_MinKomp[5S],MATCH($B91,tab_MinKomp[[Stanowisko / Position ]:[Stanowisko / Position ]],0)))</f>
        <v>0</v>
      </c>
      <c r="BT92" s="194" t="str">
        <f>IF(INDEX(tab_MinKomp[Wymagania VDA 6.5 Product / Forderungen],MATCH($B91,tab_MinKomp[[Stanowisko / Position ]:[Stanowisko / Position ]],0))="n/a","n/a",BT91-INDEX(tab_MinKomp[Wymagania VDA 6.5 Product / Forderungen],MATCH($B91,tab_MinKomp[[Stanowisko / Position ]:[Stanowisko / Position ]],0)))</f>
        <v>n/a</v>
      </c>
      <c r="BU92" s="194">
        <f>IF(INDEX(tab_MinKomp[LEAN MANAGEMENT],MATCH($B91,tab_MinKomp[[Stanowisko / Position ]:[Stanowisko / Position ]],0))="n/a","n/a",BU91-INDEX(tab_MinKomp[LEAN MANAGEMENT],MATCH($B91,tab_MinKomp[[Stanowisko / Position ]:[Stanowisko / Position ]],0)))</f>
        <v>1</v>
      </c>
      <c r="BV92" s="194">
        <f>IF(INDEX(tab_MinKomp[5S],MATCH($B91,tab_MinKomp[[Stanowisko / Position ]:[Stanowisko / Position ]],0))="n/a","n/a",BV91-INDEX(tab_MinKomp[5S],MATCH($B91,tab_MinKomp[[Stanowisko / Position ]:[Stanowisko / Position ]],0)))</f>
        <v>0</v>
      </c>
      <c r="BW92" s="194">
        <f>IF(INDEX(tab_MinKomp[5S],MATCH($B91,tab_MinKomp[[Stanowisko / Position ]:[Stanowisko / Position ]],0))="n/a","n/a",BW91-INDEX(tab_MinKomp[5S],MATCH($B91,tab_MinKomp[[Stanowisko / Position ]:[Stanowisko / Position ]],0)))</f>
        <v>0</v>
      </c>
      <c r="BX92" s="194">
        <f>IF(INDEX(tab_MinKomp[5S],MATCH($B91,tab_MinKomp[[Stanowisko / Position ]:[Stanowisko / Position ]],0))="n/a","n/a",BX91-INDEX(tab_MinKomp[5S],MATCH($B91,tab_MinKomp[[Stanowisko / Position ]:[Stanowisko / Position ]],0)))</f>
        <v>-1</v>
      </c>
      <c r="BY92" s="194" t="str">
        <f>IF(INDEX(tab_MinKomp[Wymagania VDA 6.5 Product / Forderungen],MATCH($B91,tab_MinKomp[[Stanowisko / Position ]:[Stanowisko / Position ]],0))="n/a","n/a",BY91-INDEX(tab_MinKomp[Wymagania VDA 6.5 Product / Forderungen],MATCH($B91,tab_MinKomp[[Stanowisko / Position ]:[Stanowisko / Position ]],0)))</f>
        <v>n/a</v>
      </c>
      <c r="BZ92" s="194">
        <f>IF(INDEX(tab_MinKomp[5S],MATCH($B91,tab_MinKomp[[Stanowisko / Position ]:[Stanowisko / Position ]],0))="n/a","n/a",BZ91-INDEX(tab_MinKomp[5S],MATCH($B91,tab_MinKomp[[Stanowisko / Position ]:[Stanowisko / Position ]],0)))</f>
        <v>0</v>
      </c>
      <c r="CA92" s="194">
        <v>0</v>
      </c>
      <c r="CB92" s="194">
        <f>IF(INDEX(tab_MinKomp[5S],MATCH($B91,tab_MinKomp[[Stanowisko / Position ]:[Stanowisko / Position ]],0))="n/a","n/a",CB91-INDEX(tab_MinKomp[5S],MATCH($B91,tab_MinKomp[[Stanowisko / Position ]:[Stanowisko / Position ]],0)))</f>
        <v>0</v>
      </c>
      <c r="CC92" s="194" t="str">
        <f>IF(INDEX(tab_MinKomp[Wymagania VDA 6.5 Product / Forderungen],MATCH($B91,tab_MinKomp[[Stanowisko / Position ]:[Stanowisko / Position ]],0))="n/a","n/a",CC91-INDEX(tab_MinKomp[Wymagania VDA 6.5 Product / Forderungen],MATCH($B91,tab_MinKomp[[Stanowisko / Position ]:[Stanowisko / Position ]],0)))</f>
        <v>n/a</v>
      </c>
      <c r="CD92" s="194">
        <f>IF(INDEX(tab_MinKomp[Obsługa maszyn Novapax / Novapax Maschinenbedienung],MATCH($B91,tab_MinKomp[[Stanowisko / Position ]:[Stanowisko / Position ]],0))="n/a","n/a",CD91-INDEX(tab_MinKomp[Obsługa maszyn Novapax / Novapax Maschinenbedienung],MATCH($B91,tab_MinKomp[[Stanowisko / Position ]:[Stanowisko / Position ]],0)))</f>
        <v>0</v>
      </c>
      <c r="CE92" s="194">
        <f>IF(INDEX(tab_MinKomp[5S],MATCH($B91,tab_MinKomp[[Stanowisko / Position ]:[Stanowisko / Position ]],0))="n/a","n/a",CE91-INDEX(tab_MinKomp[5S],MATCH($B91,tab_MinKomp[[Stanowisko / Position ]:[Stanowisko / Position ]],0)))</f>
        <v>0</v>
      </c>
      <c r="CF92" s="194">
        <f>IF(INDEX(tab_MinKomp[Obsługa maszyn Novapax / Novapax Maschinenbedienung],MATCH($B91,tab_MinKomp[[Stanowisko / Position ]:[Stanowisko / Position ]],0))="n/a","n/a",CF91-INDEX(tab_MinKomp[Obsługa maszyn Novapax / Novapax Maschinenbedienung],MATCH($B91,tab_MinKomp[[Stanowisko / Position ]:[Stanowisko / Position ]],0)))</f>
        <v>-1</v>
      </c>
      <c r="CG92" s="194">
        <f>IF(INDEX(tab_MinKomp[Eliminacja awarii / Beseitigung von Ausfällen],MATCH($B91,tab_MinKomp[[Stanowisko / Position ]:[Stanowisko / Position ]],0))="n/a","n/a",CG91-INDEX(tab_MinKomp[Eliminacja awarii / Beseitigung von Ausfällen],MATCH($B91,tab_MinKomp[[Stanowisko / Position ]:[Stanowisko / Position ]],0)))</f>
        <v>0</v>
      </c>
      <c r="CH92" s="194" t="str">
        <f>IF(INDEX(tab_MinKomp[Wymagania VDA 6.5 Product / Forderungen],MATCH($B91,tab_MinKomp[[Stanowisko / Position ]:[Stanowisko / Position ]],0))="n/a","n/a",CH91-INDEX(tab_MinKomp[Wymagania VDA 6.5 Product / Forderungen],MATCH($B91,tab_MinKomp[[Stanowisko / Position ]:[Stanowisko / Position ]],0)))</f>
        <v>n/a</v>
      </c>
      <c r="CI92" s="194" t="str">
        <f>IF(INDEX(tab_MinKomp[Wymagania VDA 6.5 Product / Forderungen],MATCH($B91,tab_MinKomp[[Stanowisko / Position ]:[Stanowisko / Position ]],0))="n/a","n/a",CI91-INDEX(tab_MinKomp[Wymagania VDA 6.5 Product / Forderungen],MATCH($B91,tab_MinKomp[[Stanowisko / Position ]:[Stanowisko / Position ]],0)))</f>
        <v>n/a</v>
      </c>
      <c r="CJ92" s="194" t="str">
        <f>IF(INDEX(tab_MinKomp[Wymagania VDA 6.5 Product / Forderungen],MATCH($B91,tab_MinKomp[[Stanowisko / Position ]:[Stanowisko / Position ]],0))="n/a","n/a",CJ91-INDEX(tab_MinKomp[Wymagania VDA 6.5 Product / Forderungen],MATCH($B91,tab_MinKomp[[Stanowisko / Position ]:[Stanowisko / Position ]],0)))</f>
        <v>n/a</v>
      </c>
      <c r="CK92" s="194" t="str">
        <f>IF(INDEX(tab_MinKomp[Wymagania VDA 6.5 Product / Forderungen],MATCH($B91,tab_MinKomp[[Stanowisko / Position ]:[Stanowisko / Position ]],0))="n/a","n/a",CK91-INDEX(tab_MinKomp[Wymagania VDA 6.5 Product / Forderungen],MATCH($B91,tab_MinKomp[[Stanowisko / Position ]:[Stanowisko / Position ]],0)))</f>
        <v>n/a</v>
      </c>
      <c r="CL92" s="194" t="str">
        <f>IF(INDEX(tab_MinKomp[Wymagania VDA 6.5 Product / Forderungen],MATCH($B91,tab_MinKomp[[Stanowisko / Position ]:[Stanowisko / Position ]],0))="n/a","n/a",CL91-INDEX(tab_MinKomp[Wymagania VDA 6.5 Product / Forderungen],MATCH($B91,tab_MinKomp[[Stanowisko / Position ]:[Stanowisko / Position ]],0)))</f>
        <v>n/a</v>
      </c>
      <c r="CM92" s="194" t="str">
        <f>IF(INDEX(tab_MinKomp[Informatyka ogólna (techniczne i systemowe) / Allgemeine IT (Technik und System)],MATCH($B91,tab_MinKomp[[Stanowisko / Position ]:[Stanowisko / Position ]],0))="n/a","n/a",CM91-INDEX(tab_MinKomp[Informatyka ogólna (techniczne i systemowe) / Allgemeine IT (Technik und System)],MATCH($B91,tab_MinKomp[[Stanowisko / Position ]:[Stanowisko / Position ]],0)))</f>
        <v>n/a</v>
      </c>
      <c r="CN92" s="194" t="str">
        <f>IF(INDEX(tab_MinKomp[Sieci komputerowe / Computernetzwerke],MATCH($B91,tab_MinKomp[[Stanowisko / Position ]:[Stanowisko / Position ]],0))="n/a","n/a",CN91-INDEX(tab_MinKomp[Sieci komputerowe / Computernetzwerke],MATCH($B91,tab_MinKomp[[Stanowisko / Position ]:[Stanowisko / Position ]],0)))</f>
        <v>n/a</v>
      </c>
      <c r="CO92" s="194" t="str">
        <f>IF(INDEX(tab_MinKomp[Hardware (komputery PC, drukarki biurowe i etykietowe, telefonia stacjonarna i mobilna) (PC, Drucker, Telefpne, Handys)],MATCH($B91,tab_MinKomp[[Stanowisko / Position ]:[Stanowisko / Position ]],0))="n/a","n/a",CO91-INDEX(tab_MinKomp[Hardware (komputery PC, drukarki biurowe i etykietowe, telefonia stacjonarna i mobilna) (PC, Drucker, Telefpne, Handys)],MATCH($B91,tab_MinKomp[[Stanowisko / Position ]:[Stanowisko / Position ]],0)))</f>
        <v>n/a</v>
      </c>
      <c r="CP92" s="194" t="str">
        <f>IF(INDEX(tab_MinKomp[Software &amp; Systems (MS Office, MS Remote Desktop)],MATCH($B91,tab_MinKomp[[Stanowisko / Position ]:[Stanowisko / Position ]],0))="n/a","n/a",CP91-INDEX(tab_MinKomp[Software &amp; Systems (MS Office, MS Remote Desktop)],MATCH($B91,tab_MinKomp[[Stanowisko / Position ]:[Stanowisko / Position ]],0)))</f>
        <v>n/a</v>
      </c>
      <c r="CQ92" s="194" t="str">
        <f>IF(INDEX(tab_MinKomp[Programowanie obiektowe (PHP) / Objektprogrammierung],MATCH($B91,tab_MinKomp[[Stanowisko / Position ]:[Stanowisko / Position ]],0))="n/a","n/a",CQ91-INDEX(tab_MinKomp[Programowanie obiektowe (PHP) / Objektprogrammierung],MATCH($B91,tab_MinKomp[[Stanowisko / Position ]:[Stanowisko / Position ]],0)))</f>
        <v>n/a</v>
      </c>
      <c r="CR92" s="194" t="str">
        <f>IF(INDEX(tab_MinKomp[Scrum],MATCH($B91,tab_MinKomp[[Stanowisko / Position ]:[Stanowisko / Position ]],0))="n/a","n/a",CR91-INDEX(tab_MinKomp[Scrum],MATCH($B91,tab_MinKomp[[Stanowisko / Position ]:[Stanowisko / Position ]],0)))</f>
        <v>n/a</v>
      </c>
      <c r="CS92" s="194" t="str">
        <f>IF(INDEX(tab_MinKomp[SQL (MySQL)],MATCH($B91,tab_MinKomp[[Stanowisko / Position ]:[Stanowisko / Position ]],0))="n/a","n/a",CS91-INDEX(tab_MinKomp[SQL (MySQL)],MATCH($B91,tab_MinKomp[[Stanowisko / Position ]:[Stanowisko / Position ]],0)))</f>
        <v>n/a</v>
      </c>
      <c r="CT92" s="194" t="str">
        <f>IF(INDEX(tab_MinKomp[Javascript],MATCH($B91,tab_MinKomp[[Stanowisko / Position ]:[Stanowisko / Position ]],0))="n/a","n/a",CT91-INDEX(tab_MinKomp[Javascript],MATCH($B91,tab_MinKomp[[Stanowisko / Position ]:[Stanowisko / Position ]],0)))</f>
        <v>n/a</v>
      </c>
      <c r="CU92" s="194" t="str">
        <f>IF(INDEX(tab_MinKomp[Joomla],MATCH($B91,tab_MinKomp[[Stanowisko / Position ]:[Stanowisko / Position ]],0))="n/a","n/a",CU91-INDEX(tab_MinKomp[Joomla],MATCH($B91,tab_MinKomp[[Stanowisko / Position ]:[Stanowisko / Position ]],0)))</f>
        <v>n/a</v>
      </c>
      <c r="CV92" s="194" t="str">
        <f>IF(INDEX(tab_MinKomp[Bash],MATCH($B91,tab_MinKomp[[Stanowisko / Position ]:[Stanowisko / Position ]],0))="n/a","n/a",CV91-INDEX(tab_MinKomp[Bash],MATCH($B91,tab_MinKomp[[Stanowisko / Position ]:[Stanowisko / Position ]],0)))</f>
        <v>n/a</v>
      </c>
      <c r="CW92" s="194">
        <f>IF(INDEX(tab_MinKomp[Systemy MES (HYDRA / SFMS)],MATCH($B91,tab_MinKomp[[Stanowisko / Position ]:[Stanowisko / Position ]],0))="n/a","n/a",CW91-INDEX(tab_MinKomp[Systemy MES (HYDRA / SFMS)],MATCH($B91,tab_MinKomp[[Stanowisko / Position ]:[Stanowisko / Position ]],0)))</f>
        <v>-1</v>
      </c>
      <c r="CX92" s="194" t="str">
        <f>IF(INDEX(tab_MinKomp[HTML / CSS],MATCH($B91,tab_MinKomp[[Stanowisko / Position ]:[Stanowisko / Position ]],0))="n/a","n/a",CX91-INDEX(tab_MinKomp[HTML / CSS],MATCH($B91,tab_MinKomp[[Stanowisko / Position ]:[Stanowisko / Position ]],0)))</f>
        <v>n/a</v>
      </c>
      <c r="CY92" s="194" t="str">
        <f>IF(INDEX(tab_MinKomp[SYSTEM PR],MATCH($B91,tab_MinKomp[[Stanowisko / Position ]:[Stanowisko / Position ]],0))="n/a","n/a",CY91-INDEX(tab_MinKomp[SYSTEM PR],MATCH($B91,tab_MinKomp[[Stanowisko / Position ]:[Stanowisko / Position ]],0)))</f>
        <v>n/a</v>
      </c>
      <c r="CZ92" s="194" t="str">
        <f>IF(INDEX(tab_MinKomp[System Einkauf XP / EBA],MATCH($B91,tab_MinKomp[[Stanowisko / Position ]:[Stanowisko / Position ]],0))="n/a","n/a",CZ91-INDEX(tab_MinKomp[System Einkauf XP / EBA],MATCH($B91,tab_MinKomp[[Stanowisko / Position ]:[Stanowisko / Position ]],0)))</f>
        <v>n/a</v>
      </c>
      <c r="DA92" s="194" t="str">
        <f>IF(INDEX(tab_MinKomp[Techniki negocjacyjne / Verhandlungstechniken],MATCH($B91,tab_MinKomp[[Stanowisko / Position ]:[Stanowisko / Position ]],0))="n/a","n/a",DA91-INDEX(tab_MinKomp[Techniki negocjacyjne / Verhandlungstechniken],MATCH($B91,tab_MinKomp[[Stanowisko / Position ]:[Stanowisko / Position ]],0)))</f>
        <v>n/a</v>
      </c>
      <c r="DB92" s="194" t="str">
        <f>IF(INDEX(tab_MinKomp[Znajomość rynku branżowego / Kenntnis des Industrie Marktes],MATCH($B91,tab_MinKomp[[Stanowisko / Position ]:[Stanowisko / Position ]],0))="n/a","n/a",DB91-INDEX(tab_MinKomp[Znajomość rynku branżowego / Kenntnis des Industrie Marktes],MATCH($B91,tab_MinKomp[[Stanowisko / Position ]:[Stanowisko / Position ]],0)))</f>
        <v>n/a</v>
      </c>
      <c r="DC92" s="194" t="str">
        <f>IF(INDEX(tab_MinKomp[SUPPLIER MANAGEMENT],MATCH($B91,tab_MinKomp[[Stanowisko / Position ]:[Stanowisko / Position ]],0))="n/a","n/a",DC91-INDEX(tab_MinKomp[SUPPLIER MANAGEMENT],MATCH($B91,tab_MinKomp[[Stanowisko / Position ]:[Stanowisko / Position ]],0)))</f>
        <v>n/a</v>
      </c>
      <c r="DD92" s="194" t="str">
        <f>IF(INDEX(tab_MinKomp[SUPPLIER MANAGEMENT],MATCH($B91,tab_MinKomp[[Stanowisko / Position ]:[Stanowisko / Position ]],0))="n/a","n/a",DD91-INDEX(tab_MinKomp[SUPPLIER MANAGEMENT],MATCH($B91,tab_MinKomp[[Stanowisko / Position ]:[Stanowisko / Position ]],0)))</f>
        <v>n/a</v>
      </c>
      <c r="DE92" s="194" t="str">
        <f>IF(INDEX(tab_MinKomp[SUPPLIER MANAGEMENT],MATCH($B91,tab_MinKomp[[Stanowisko / Position ]:[Stanowisko / Position ]],0))="n/a","n/a",DE91-INDEX(tab_MinKomp[SUPPLIER MANAGEMENT],MATCH($B91,tab_MinKomp[[Stanowisko / Position ]:[Stanowisko / Position ]],0)))</f>
        <v>n/a</v>
      </c>
      <c r="DF92" s="194">
        <f>IF(INDEX(tab_MinKomp[LEAN MANAGEMENT],MATCH($B91,tab_MinKomp[[Stanowisko / Position ]:[Stanowisko / Position ]],0))="n/a","n/a",DF91-INDEX(tab_MinKomp[LEAN MANAGEMENT],MATCH($B91,tab_MinKomp[[Stanowisko / Position ]:[Stanowisko / Position ]],0)))</f>
        <v>0</v>
      </c>
      <c r="DG92" s="194" t="str">
        <f>IF(INDEX(tab_MinKomp[PPAP/PSW],MATCH($B91,tab_MinKomp[[Stanowisko / Position ]:[Stanowisko / Position ]],0))="n/a","n/a",DG91-INDEX(tab_MinKomp[PPAP/PSW],MATCH($B91,tab_MinKomp[[Stanowisko / Position ]:[Stanowisko / Position ]],0)))</f>
        <v>n/a</v>
      </c>
      <c r="DH92" s="194" t="str">
        <f>IF(INDEX(tab_MinKomp[SUPPLIER MANAGEMENT],MATCH($B91,tab_MinKomp[[Stanowisko / Position ]:[Stanowisko / Position ]],0))="n/a","n/a",DH91-INDEX(tab_MinKomp[SUPPLIER MANAGEMENT],MATCH($B91,tab_MinKomp[[Stanowisko / Position ]:[Stanowisko / Position ]],0)))</f>
        <v>n/a</v>
      </c>
      <c r="DI92" s="194" t="str">
        <f>IF(INDEX(tab_MinKomp[OBSŁUGA PORTALI KLIENTA / Kundenportale],MATCH($B91,tab_MinKomp[[Stanowisko / Position ]:[Stanowisko / Position ]],0))="n/a","n/a",DI91-INDEX(tab_MinKomp[OBSŁUGA PORTALI KLIENTA / Kundenportale],MATCH($B91,tab_MinKomp[[Stanowisko / Position ]:[Stanowisko / Position ]],0)))</f>
        <v>n/a</v>
      </c>
      <c r="DJ92" s="194" t="str">
        <f>IF(INDEX(tab_MinKomp[Obsługa systemu BABTECQ / BABTECQ System],MATCH($B91,tab_MinKomp[[Stanowisko / Position ]:[Stanowisko / Position ]],0))="n/a","n/a",DJ91-INDEX(tab_MinKomp[Obsługa systemu BABTECQ / BABTECQ System],MATCH($B91,tab_MinKomp[[Stanowisko / Position ]:[Stanowisko / Position ]],0)))</f>
        <v>n/a</v>
      </c>
      <c r="DK92" s="194" t="str">
        <f>IF(INDEX(tab_MinKomp[Rysunek techniczny / technische Zeichnung],MATCH($B91,tab_MinKomp[[Stanowisko / Position ]:[Stanowisko / Position ]],0))="n/a","n/a",DK91-INDEX(tab_MinKomp[Rysunek techniczny / technische Zeichnung],MATCH($B91,tab_MinKomp[[Stanowisko / Position ]:[Stanowisko / Position ]],0)))</f>
        <v>n/a</v>
      </c>
      <c r="DL92" s="194" t="str">
        <f>IF(INDEX(tab_MinKomp[Kalibracja / Kalibrierung],MATCH($B91,tab_MinKomp[[Stanowisko / Position ]:[Stanowisko / Position ]],0))="n/a","n/a",DL91-INDEX(tab_MinKomp[Kalibracja / Kalibrierung],MATCH($B91,tab_MinKomp[[Stanowisko / Position ]:[Stanowisko / Position ]],0)))</f>
        <v>n/a</v>
      </c>
      <c r="DM92" s="194" t="str">
        <f>IF(INDEX(tab_MinKomp[Rekwalifikacja / Requalifizierung],MATCH($B91,tab_MinKomp[[Stanowisko / Position ]:[Stanowisko / Position ]],0))="n/a","n/a",DM91-INDEX(tab_MinKomp[Rekwalifikacja / Requalifizierung],MATCH($B91,tab_MinKomp[[Stanowisko / Position ]:[Stanowisko / Position ]],0)))</f>
        <v>n/a</v>
      </c>
      <c r="DN92" s="190" t="str">
        <f>IF(INDEX(tab_MinKomp[Testy czystości / Reinheitstests],MATCH($B91,tab_MinKomp[[Stanowisko / Position ]:[Stanowisko / Position ]],0))="n/a","n/a",DN91-INDEX(tab_MinKomp[Testy czystości / Reinheitstests],MATCH($B91,tab_MinKomp[[Stanowisko / Position ]:[Stanowisko / Position ]],0)))</f>
        <v>n/a</v>
      </c>
      <c r="DO92" s="190" t="str">
        <f>IF(INDEX(tab_MinKomp[Testy czystości / Reinheitstests],MATCH($B91,tab_MinKomp[[Stanowisko / Position ]:[Stanowisko / Position ]],0))="n/a","n/a",DO91-INDEX(tab_MinKomp[Testy czystości / Reinheitstests],MATCH($B91,tab_MinKomp[[Stanowisko / Position ]:[Stanowisko / Position ]],0)))</f>
        <v>n/a</v>
      </c>
      <c r="DP92" s="190" t="str">
        <f>IF(INDEX(tab_MinKomp[Testy czystości / Reinheitstests],MATCH($B91,tab_MinKomp[[Stanowisko / Position ]:[Stanowisko / Position ]],0))="n/a","n/a",DP91-INDEX(tab_MinKomp[Testy czystości / Reinheitstests],MATCH($B91,tab_MinKomp[[Stanowisko / Position ]:[Stanowisko / Position ]],0)))</f>
        <v>n/a</v>
      </c>
      <c r="DQ92" s="190" t="str">
        <f>IF(INDEX(tab_MinKomp[Testy czystości / Reinheitstests],MATCH($B91,tab_MinKomp[[Stanowisko / Position ]:[Stanowisko / Position ]],0))="n/a","n/a",DQ91-INDEX(tab_MinKomp[Testy czystości / Reinheitstests],MATCH($B91,tab_MinKomp[[Stanowisko / Position ]:[Stanowisko / Position ]],0)))</f>
        <v>n/a</v>
      </c>
      <c r="DR92" s="190" t="str">
        <f>IF(INDEX(tab_MinKomp[Testy czystości / Reinheitstests],MATCH($B91,tab_MinKomp[[Stanowisko / Position ]:[Stanowisko / Position ]],0))="n/a","n/a",DR91-INDEX(tab_MinKomp[Testy czystości / Reinheitstests],MATCH($B91,tab_MinKomp[[Stanowisko / Position ]:[Stanowisko / Position ]],0)))</f>
        <v>n/a</v>
      </c>
      <c r="DS92" s="190" t="str">
        <f>IF(INDEX(tab_MinKomp[Testy czystości / Reinheitstests],MATCH($B91,tab_MinKomp[[Stanowisko / Position ]:[Stanowisko / Position ]],0))="n/a","n/a",DS91-INDEX(tab_MinKomp[Testy czystości / Reinheitstests],MATCH($B91,tab_MinKomp[[Stanowisko / Position ]:[Stanowisko / Position ]],0)))</f>
        <v>n/a</v>
      </c>
      <c r="DT92" s="194" t="str">
        <f>IF(INDEX(tab_MinKomp[SUPPLIER MANAGEMENT],MATCH($B91,tab_MinKomp[[Stanowisko / Position ]:[Stanowisko / Position ]],0))="n/a","n/a",DT91-INDEX(tab_MinKomp[SUPPLIER MANAGEMENT],MATCH($B91,tab_MinKomp[[Stanowisko / Position ]:[Stanowisko / Position ]],0)))</f>
        <v>n/a</v>
      </c>
      <c r="DU92" s="190" t="str">
        <f>IF(INDEX(tab_MinKomp[Testy czystości / Reinheitstests],MATCH($B91,tab_MinKomp[[Stanowisko / Position ]:[Stanowisko / Position ]],0))="n/a","n/a",DU91-INDEX(tab_MinKomp[Testy czystości / Reinheitstests],MATCH($B91,tab_MinKomp[[Stanowisko / Position ]:[Stanowisko / Position ]],0)))</f>
        <v>n/a</v>
      </c>
      <c r="DV92" s="190" t="str">
        <f>IF(INDEX(tab_MinKomp[Testy czystości / Reinheitstests],MATCH($B91,tab_MinKomp[[Stanowisko / Position ]:[Stanowisko / Position ]],0))="n/a","n/a",DV91-INDEX(tab_MinKomp[Testy czystości / Reinheitstests],MATCH($B91,tab_MinKomp[[Stanowisko / Position ]:[Stanowisko / Position ]],0)))</f>
        <v>n/a</v>
      </c>
      <c r="DW92" s="190" t="str">
        <f>IF(INDEX(tab_MinKomp[Testy czystości / Reinheitstests],MATCH($B91,tab_MinKomp[[Stanowisko / Position ]:[Stanowisko / Position ]],0))="n/a","n/a",DW91-INDEX(tab_MinKomp[Testy czystości / Reinheitstests],MATCH($B91,tab_MinKomp[[Stanowisko / Position ]:[Stanowisko / Position ]],0)))</f>
        <v>n/a</v>
      </c>
      <c r="DX92" s="190" t="str">
        <f>IF(INDEX(tab_MinKomp[Testy czystości / Reinheitstests],MATCH($B91,tab_MinKomp[[Stanowisko / Position ]:[Stanowisko / Position ]],0))="n/a","n/a",DX91-INDEX(tab_MinKomp[Testy czystości / Reinheitstests],MATCH($B91,tab_MinKomp[[Stanowisko / Position ]:[Stanowisko / Position ]],0)))</f>
        <v>n/a</v>
      </c>
      <c r="DY92" s="190" t="str">
        <f>IF(INDEX(tab_MinKomp[Testy czystości / Reinheitstests],MATCH($B91,tab_MinKomp[[Stanowisko / Position ]:[Stanowisko / Position ]],0))="n/a","n/a",DY91-INDEX(tab_MinKomp[Testy czystości / Reinheitstests],MATCH($B91,tab_MinKomp[[Stanowisko / Position ]:[Stanowisko / Position ]],0)))</f>
        <v>n/a</v>
      </c>
      <c r="DZ92" s="190" t="str">
        <f>IF(INDEX(tab_MinKomp[Testy czystości / Reinheitstests],MATCH($B91,tab_MinKomp[[Stanowisko / Position ]:[Stanowisko / Position ]],0))="n/a","n/a",DZ91-INDEX(tab_MinKomp[Testy czystości / Reinheitstests],MATCH($B91,tab_MinKomp[[Stanowisko / Position ]:[Stanowisko / Position ]],0)))</f>
        <v>n/a</v>
      </c>
      <c r="EA92" s="190" t="str">
        <f>IF(INDEX(tab_MinKomp[Testy czystości / Reinheitstests],MATCH($B91,tab_MinKomp[[Stanowisko / Position ]:[Stanowisko / Position ]],0))="n/a","n/a",EA91-INDEX(tab_MinKomp[Testy czystości / Reinheitstests],MATCH($B91,tab_MinKomp[[Stanowisko / Position ]:[Stanowisko / Position ]],0)))</f>
        <v>n/a</v>
      </c>
      <c r="EB92" s="190" t="str">
        <f>IF(INDEX(tab_MinKomp[Testy czystości / Reinheitstests],MATCH($B91,tab_MinKomp[[Stanowisko / Position ]:[Stanowisko / Position ]],0))="n/a","n/a",EB91-INDEX(tab_MinKomp[Testy czystości / Reinheitstests],MATCH($B91,tab_MinKomp[[Stanowisko / Position ]:[Stanowisko / Position ]],0)))</f>
        <v>n/a</v>
      </c>
      <c r="EC92" s="190" t="str">
        <f>IF(INDEX(tab_MinKomp[Testy czystości / Reinheitstests],MATCH($B91,tab_MinKomp[[Stanowisko / Position ]:[Stanowisko / Position ]],0))="n/a","n/a",EC91-INDEX(tab_MinKomp[Testy czystości / Reinheitstests],MATCH($B91,tab_MinKomp[[Stanowisko / Position ]:[Stanowisko / Position ]],0)))</f>
        <v>n/a</v>
      </c>
      <c r="ED92" s="190" t="str">
        <f>IF(INDEX(tab_MinKomp[Testy czystości / Reinheitstests],MATCH($B91,tab_MinKomp[[Stanowisko / Position ]:[Stanowisko / Position ]],0))="n/a","n/a",ED91-INDEX(tab_MinKomp[Testy czystości / Reinheitstests],MATCH($B91,tab_MinKomp[[Stanowisko / Position ]:[Stanowisko / Position ]],0)))</f>
        <v>n/a</v>
      </c>
      <c r="EE92" s="190" t="str">
        <f>IF(INDEX(tab_MinKomp[Testy czystości / Reinheitstests],MATCH($B91,tab_MinKomp[[Stanowisko / Position ]:[Stanowisko / Position ]],0))="n/a","n/a",EE91-INDEX(tab_MinKomp[Testy czystości / Reinheitstests],MATCH($B91,tab_MinKomp[[Stanowisko / Position ]:[Stanowisko / Position ]],0)))</f>
        <v>n/a</v>
      </c>
      <c r="EF92" s="190" t="str">
        <f>IF(INDEX(tab_MinKomp[Testy czystości / Reinheitstests],MATCH($B91,tab_MinKomp[[Stanowisko / Position ]:[Stanowisko / Position ]],0))="n/a","n/a",EF91-INDEX(tab_MinKomp[Testy czystości / Reinheitstests],MATCH($B91,tab_MinKomp[[Stanowisko / Position ]:[Stanowisko / Position ]],0)))</f>
        <v>n/a</v>
      </c>
      <c r="EG92" s="190" t="str">
        <f>IF(INDEX(tab_MinKomp[Testy czystości / Reinheitstests],MATCH($B91,tab_MinKomp[[Stanowisko / Position ]:[Stanowisko / Position ]],0))="n/a","n/a",EG91-INDEX(tab_MinKomp[Testy czystości / Reinheitstests],MATCH($B91,tab_MinKomp[[Stanowisko / Position ]:[Stanowisko / Position ]],0)))</f>
        <v>n/a</v>
      </c>
      <c r="EH92" s="190" t="str">
        <f>IF(INDEX(tab_MinKomp[Testy czystości / Reinheitstests],MATCH($B91,tab_MinKomp[[Stanowisko / Position ]:[Stanowisko / Position ]],0))="n/a","n/a",EH91-INDEX(tab_MinKomp[Testy czystości / Reinheitstests],MATCH($B91,tab_MinKomp[[Stanowisko / Position ]:[Stanowisko / Position ]],0)))</f>
        <v>n/a</v>
      </c>
      <c r="EI92" s="190" t="str">
        <f>IF(INDEX(tab_MinKomp[Testy czystości / Reinheitstests],MATCH($B91,tab_MinKomp[[Stanowisko / Position ]:[Stanowisko / Position ]],0))="n/a","n/a",EI91-INDEX(tab_MinKomp[Testy czystości / Reinheitstests],MATCH($B91,tab_MinKomp[[Stanowisko / Position ]:[Stanowisko / Position ]],0)))</f>
        <v>n/a</v>
      </c>
      <c r="EJ92" s="190" t="str">
        <f>IF(INDEX(tab_MinKomp[Testy czystości / Reinheitstests],MATCH($B91,tab_MinKomp[[Stanowisko / Position ]:[Stanowisko / Position ]],0))="n/a","n/a",EJ91-INDEX(tab_MinKomp[Testy czystości / Reinheitstests],MATCH($B91,tab_MinKomp[[Stanowisko / Position ]:[Stanowisko / Position ]],0)))</f>
        <v>n/a</v>
      </c>
      <c r="EK92" s="190" t="str">
        <f>IF(INDEX(tab_MinKomp[Testy czystości / Reinheitstests],MATCH($B91,tab_MinKomp[[Stanowisko / Position ]:[Stanowisko / Position ]],0))="n/a","n/a",EK91-INDEX(tab_MinKomp[Testy czystości / Reinheitstests],MATCH($B91,tab_MinKomp[[Stanowisko / Position ]:[Stanowisko / Position ]],0)))</f>
        <v>n/a</v>
      </c>
      <c r="EL92" s="190" t="str">
        <f>IF(INDEX(tab_MinKomp[Testy czystości / Reinheitstests],MATCH($B91,tab_MinKomp[[Stanowisko / Position ]:[Stanowisko / Position ]],0))="n/a","n/a",EL91-INDEX(tab_MinKomp[Testy czystości / Reinheitstests],MATCH($B91,tab_MinKomp[[Stanowisko / Position ]:[Stanowisko / Position ]],0)))</f>
        <v>n/a</v>
      </c>
      <c r="EM92" s="190" t="str">
        <f>IF(INDEX(tab_MinKomp[Testy czystości / Reinheitstests],MATCH($B91,tab_MinKomp[[Stanowisko / Position ]:[Stanowisko / Position ]],0))="n/a","n/a",EM91-INDEX(tab_MinKomp[Testy czystości / Reinheitstests],MATCH($B91,tab_MinKomp[[Stanowisko / Position ]:[Stanowisko / Position ]],0)))</f>
        <v>n/a</v>
      </c>
      <c r="EN92" s="190" t="str">
        <f>IF(INDEX(tab_MinKomp[Testy czystości / Reinheitstests],MATCH($B91,tab_MinKomp[[Stanowisko / Position ]:[Stanowisko / Position ]],0))="n/a","n/a",EN91-INDEX(tab_MinKomp[Testy czystości / Reinheitstests],MATCH($B91,tab_MinKomp[[Stanowisko / Position ]:[Stanowisko / Position ]],0)))</f>
        <v>n/a</v>
      </c>
      <c r="EO92" s="194" t="str">
        <f>IF(INDEX(tab_MinKomp[Konserwacja Rep],MATCH($B91,tab_MinKomp[[Stanowisko / Position ]:[Stanowisko / Position ]],0))="n/a","n/a",EO91-INDEX(tab_MinKomp[Konserwacja Rep],MATCH($B91,tab_MinKomp[[Stanowisko / Position ]:[Stanowisko / Position ]],0)))</f>
        <v>n/a</v>
      </c>
      <c r="EP92" s="194" t="str">
        <f>IF(INDEX(tab_MinKomp[[Konserwacja Engel ]],MATCH($B91,tab_MinKomp[[Stanowisko / Position ]:[Stanowisko / Position ]],0))="n/a","n/a",EP91-INDEX(tab_MinKomp[[Konserwacja Engel ]],MATCH($B91,tab_MinKomp[[Stanowisko / Position ]:[Stanowisko / Position ]],0)))</f>
        <v>n/a</v>
      </c>
      <c r="EQ92" s="194" t="str">
        <f>IF(INDEX(tab_MinKomp[Konserwacja B 50],MATCH($B91,tab_MinKomp[[Stanowisko / Position ]:[Stanowisko / Position ]],0))="n/a","n/a",EQ91-INDEX(tab_MinKomp[Konserwacja B 50],MATCH($B91,tab_MinKomp[[Stanowisko / Position ]:[Stanowisko / Position ]],0)))</f>
        <v>n/a</v>
      </c>
      <c r="ER92" s="194" t="str">
        <f>IF(INDEX(tab_MinKomp[[Konserwacja EOL ]],MATCH($B91,tab_MinKomp[[Stanowisko / Position ]:[Stanowisko / Position ]],0))="n/a","n/a",ER91-INDEX(tab_MinKomp[[Konserwacja EOL ]],MATCH($B91,tab_MinKomp[[Stanowisko / Position ]:[Stanowisko / Position ]],0)))</f>
        <v>n/a</v>
      </c>
      <c r="ES92" s="194" t="str">
        <f>IF(INDEX(tab_MinKomp[Konserwacja Branson],MATCH($B91,tab_MinKomp[[Stanowisko / Position ]:[Stanowisko / Position ]],0))="n/a","n/a",ES91-INDEX(tab_MinKomp[Konserwacja Branson],MATCH($B91,tab_MinKomp[[Stanowisko / Position ]:[Stanowisko / Position ]],0)))</f>
        <v>n/a</v>
      </c>
      <c r="ET92" s="194" t="str">
        <f>IF(INDEX(tab_MinKomp[Konserwacja coolery],MATCH($B91,tab_MinKomp[[Stanowisko / Position ]:[Stanowisko / Position ]],0))="n/a","n/a",ET91-INDEX(tab_MinKomp[Konserwacja coolery],MATCH($B91,tab_MinKomp[[Stanowisko / Position ]:[Stanowisko / Position ]],0)))</f>
        <v>n/a</v>
      </c>
      <c r="EU92" s="194" t="str">
        <f>IF(INDEX(tab_MinKomp[Konserwacja piecy],MATCH($B91,tab_MinKomp[[Stanowisko / Position ]:[Stanowisko / Position ]],0))="n/a","n/a",EU91-INDEX(tab_MinKomp[Konserwacja piecy],MATCH($B91,tab_MinKomp[[Stanowisko / Position ]:[Stanowisko / Position ]],0)))</f>
        <v>n/a</v>
      </c>
      <c r="EV92" s="194" t="str">
        <f>IF(INDEX(tab_MinKomp[Rysunek techniczny- czytanie],MATCH($B91,tab_MinKomp[[Stanowisko / Position ]:[Stanowisko / Position ]],0))="n/a","n/a",EV91-INDEX(tab_MinKomp[Rysunek techniczny- czytanie],MATCH($B91,tab_MinKomp[[Stanowisko / Position ]:[Stanowisko / Position ]],0)))</f>
        <v>n/a</v>
      </c>
      <c r="EW92" s="194" t="str">
        <f>IF(INDEX(tab_MinKomp[Elektryka],MATCH($B91,tab_MinKomp[[Stanowisko / Position ]:[Stanowisko / Position ]],0))="n/a","n/a",EW91-INDEX(tab_MinKomp[Elektryka],MATCH($B91,tab_MinKomp[[Stanowisko / Position ]:[Stanowisko / Position ]],0)))</f>
        <v>n/a</v>
      </c>
      <c r="EX92" s="194" t="str">
        <f>IF(INDEX(tab_MinKomp[Pneumatyka],MATCH($B91,tab_MinKomp[[Stanowisko / Position ]:[Stanowisko / Position ]],0))="n/a","n/a",EX91-INDEX(tab_MinKomp[Pneumatyka],MATCH($B91,tab_MinKomp[[Stanowisko / Position ]:[Stanowisko / Position ]],0)))</f>
        <v>n/a</v>
      </c>
      <c r="EY92" s="194" t="str">
        <f>IF(INDEX(tab_MinKomp[[Hydraulika ]],MATCH($B91,tab_MinKomp[[Stanowisko / Position ]:[Stanowisko / Position ]],0))="n/a","n/a",EY91-INDEX(tab_MinKomp[[Hydraulika ]],MATCH($B91,tab_MinKomp[[Stanowisko / Position ]:[Stanowisko / Position ]],0)))</f>
        <v>n/a</v>
      </c>
      <c r="EZ92" s="194" t="str">
        <f>IF(INDEX(tab_MinKomp[Podciśnienie],MATCH($B91,tab_MinKomp[[Stanowisko / Position ]:[Stanowisko / Position ]],0))="n/a","n/a",EZ91-INDEX(tab_MinKomp[Podciśnienie],MATCH($B91,tab_MinKomp[[Stanowisko / Position ]:[Stanowisko / Position ]],0)))</f>
        <v>n/a</v>
      </c>
      <c r="FA92" s="194" t="str">
        <f>IF(INDEX(tab_MinKomp[Usuwanie awarii],MATCH($B91,tab_MinKomp[[Stanowisko / Position ]:[Stanowisko / Position ]],0))="n/a","n/a",FA91-INDEX(tab_MinKomp[Usuwanie awarii],MATCH($B91,tab_MinKomp[[Stanowisko / Position ]:[Stanowisko / Position ]],0)))</f>
        <v>n/a</v>
      </c>
      <c r="FB92" s="194" t="str">
        <f>IF(INDEX(tab_MinKomp[Obsługa robotów],MATCH($B91,tab_MinKomp[[Stanowisko / Position ]:[Stanowisko / Position ]],0))="n/a","n/a",FB91-INDEX(tab_MinKomp[Obsługa robotów],MATCH($B91,tab_MinKomp[[Stanowisko / Position ]:[Stanowisko / Position ]],0)))</f>
        <v>n/a</v>
      </c>
      <c r="FC92" s="194" t="str">
        <f>IF(INDEX(tab_MinKomp[Obsługa sterowania maszyny],MATCH($B91,tab_MinKomp[[Stanowisko / Position ]:[Stanowisko / Position ]],0))="n/a","n/a",FC91-INDEX(tab_MinKomp[Obsługa sterowania maszyny],MATCH($B91,tab_MinKomp[[Stanowisko / Position ]:[Stanowisko / Position ]],0)))</f>
        <v>n/a</v>
      </c>
      <c r="FD92" s="194" t="str">
        <f>IF(INDEX(tab_MinKomp[Usuwanie przyczyn żródłowych],MATCH($B91,tab_MinKomp[[Stanowisko / Position ]:[Stanowisko / Position ]],0))="n/a","n/a",FD91-INDEX(tab_MinKomp[Usuwanie przyczyn żródłowych],MATCH($B91,tab_MinKomp[[Stanowisko / Position ]:[Stanowisko / Position ]],0)))</f>
        <v>n/a</v>
      </c>
      <c r="FE92" s="194" t="str">
        <f>IF(INDEX(tab_MinKomp[Cmms stosowanie],MATCH($B91,tab_MinKomp[[Stanowisko / Position ]:[Stanowisko / Position ]],0))="n/a","n/a",FE91-INDEX(tab_MinKomp[Cmms stosowanie],MATCH($B91,tab_MinKomp[[Stanowisko / Position ]:[Stanowisko / Position ]],0)))</f>
        <v>n/a</v>
      </c>
      <c r="FF92" s="190" t="str">
        <f>IF(INDEX(tab_MinKomp[Testy czystości / Reinheitstests],MATCH($B91,tab_MinKomp[[Stanowisko / Position ]:[Stanowisko / Position ]],0))="n/a","n/a",FF91-INDEX(tab_MinKomp[Testy czystości / Reinheitstests],MATCH($B91,tab_MinKomp[[Stanowisko / Position ]:[Stanowisko / Position ]],0)))</f>
        <v>n/a</v>
      </c>
      <c r="FG92" s="194" t="str">
        <f>IF(INDEX(tab_MinKomp[Czyszczenie form plastikowych],MATCH($B91,tab_MinKomp[[Stanowisko / Position ]:[Stanowisko / Position ]],0))="n/a","n/a",FG91-INDEX(tab_MinKomp[Czyszczenie form plastikowych],MATCH($B91,tab_MinKomp[[Stanowisko / Position ]:[Stanowisko / Position ]],0)))</f>
        <v>n/a</v>
      </c>
      <c r="FH92" s="194" t="str">
        <f>IF(INDEX(tab_MinKomp[Wymiana form plastik],MATCH($B91,tab_MinKomp[[Stanowisko / Position ]:[Stanowisko / Position ]],0))="n/a","n/a",FH91-INDEX(tab_MinKomp[Wymiana form plastik],MATCH($B91,tab_MinKomp[[Stanowisko / Position ]:[Stanowisko / Position ]],0)))</f>
        <v>n/a</v>
      </c>
      <c r="FI92" s="194" t="str">
        <f>IF(INDEX(tab_MinKomp[Wymiana form guma],MATCH($B91,tab_MinKomp[[Stanowisko / Position ]:[Stanowisko / Position ]],0))="n/a","n/a",FI91-INDEX(tab_MinKomp[Wymiana form guma],MATCH($B91,tab_MinKomp[[Stanowisko / Position ]:[Stanowisko / Position ]],0)))</f>
        <v>n/a</v>
      </c>
      <c r="FJ92" s="194" t="str">
        <f>IF(INDEX(tab_MinKomp[Konserwacja KK],MATCH($B91,tab_MinKomp[[Stanowisko / Position ]:[Stanowisko / Position ]],0))="n/a","n/a",FJ91-INDEX(tab_MinKomp[Konserwacja KK],MATCH($B91,tab_MinKomp[[Stanowisko / Position ]:[Stanowisko / Position ]],0)))</f>
        <v>n/a</v>
      </c>
      <c r="FK92" s="194" t="str">
        <f>IF(INDEX(tab_MinKomp[Konserwacja form guma],MATCH($B91,tab_MinKomp[[Stanowisko / Position ]:[Stanowisko / Position ]],0))="n/a","n/a",FK91-INDEX(tab_MinKomp[Konserwacja form guma],MATCH($B91,tab_MinKomp[[Stanowisko / Position ]:[Stanowisko / Position ]],0)))</f>
        <v>n/a</v>
      </c>
      <c r="FL92" s="194" t="str">
        <f>IF(INDEX(tab_MinKomp[Konserwacja form plastiki],MATCH($B91,tab_MinKomp[[Stanowisko / Position ]:[Stanowisko / Position ]],0))="n/a","n/a",FL91-INDEX(tab_MinKomp[Konserwacja form plastiki],MATCH($B91,tab_MinKomp[[Stanowisko / Position ]:[Stanowisko / Position ]],0)))</f>
        <v>n/a</v>
      </c>
      <c r="FM92" s="194" t="str">
        <f>IF(INDEX(tab_MinKomp[Konserwacja Gorącego Kanału],MATCH($B91,tab_MinKomp[[Stanowisko / Position ]:[Stanowisko / Position ]],0))="n/a","n/a",FM91-INDEX(tab_MinKomp[Konserwacja Gorącego Kanału],MATCH($B91,tab_MinKomp[[Stanowisko / Position ]:[Stanowisko / Position ]],0)))</f>
        <v>n/a</v>
      </c>
      <c r="FN92" s="194" t="str">
        <f>IF(INDEX(tab_MinKomp[MS Office (Excel)],MATCH($B91,tab_MinKomp[[Stanowisko / Position ]:[Stanowisko / Position ]],0))="n/a","n/a",FN91-INDEX(tab_MinKomp[MS Office (Excel)],MATCH($B91,tab_MinKomp[[Stanowisko / Position ]:[Stanowisko / Position ]],0)))</f>
        <v>n/a</v>
      </c>
      <c r="FO92" s="194" t="str">
        <f>IF(INDEX(tab_MinKomp[MS Office (Word)],MATCH($B91,tab_MinKomp[[Stanowisko / Position ]:[Stanowisko / Position ]],0))="n/a","n/a",FO91-INDEX(tab_MinKomp[MS Office (Word)],MATCH($B91,tab_MinKomp[[Stanowisko / Position ]:[Stanowisko / Position ]],0)))</f>
        <v>n/a</v>
      </c>
      <c r="FP92" s="194" t="str">
        <f>IF(INDEX(tab_MinKomp[MS Office (Power Point)],MATCH($B91,tab_MinKomp[[Stanowisko / Position ]:[Stanowisko / Position ]],0))="n/a","n/a",FP91-INDEX(tab_MinKomp[MS Office (Power Point)],MATCH($B91,tab_MinKomp[[Stanowisko / Position ]:[Stanowisko / Position ]],0)))</f>
        <v>n/a</v>
      </c>
      <c r="FQ92" s="196" t="str">
        <f>IF(INDEX(tab_MinKomp[Język angielski / Englisch],MATCH($B91,tab_MinKomp[[Stanowisko / Position ]:[Stanowisko / Position ]],0))="n/a","n/a",FQ91-INDEX(tab_MinKomp[Język angielski / Englisch],MATCH($B91,tab_MinKomp[[Stanowisko / Position ]:[Stanowisko / Position ]],0)))</f>
        <v>n/a</v>
      </c>
      <c r="FR92" s="196" t="str">
        <f>IF(INDEX(tab_MinKomp[Język niemiecki / Deutsch],MATCH($B91,tab_MinKomp[[Stanowisko / Position ]:[Stanowisko / Position ]],0))="n/a","n/a",FR91-INDEX(tab_MinKomp[Język niemiecki / Deutsch],MATCH($B91,tab_MinKomp[[Stanowisko / Position ]:[Stanowisko / Position ]],0)))</f>
        <v>n/a</v>
      </c>
      <c r="FS92" s="194">
        <f>IF(INDEX(tab_MinKomp[Zarządzanie dokumentacją procesową / Process dokumentation management],MATCH($B91,tab_MinKomp[[Stanowisko / Position ]:[Stanowisko / Position ]],0))="n/a","n/a",FS91-INDEX(tab_MinKomp[Zarządzanie dokumentacją procesową / Process dokumentation management],MATCH($B91,tab_MinKomp[[Stanowisko / Position ]:[Stanowisko / Position ]],0)))</f>
        <v>-1</v>
      </c>
      <c r="FT92" s="194">
        <f>IF(INDEX(tab_MinKomp[Znajomość procesów z obszaru / Kenntiss der prozesse in dem Bereich],MATCH($B91,tab_MinKomp[[Stanowisko / Position ]:[Stanowisko / Position ]],0))="n/a","n/a",FT91-INDEX(tab_MinKomp[Znajomość procesów z obszaru / Kenntiss der prozesse in dem Bereich],MATCH($B91,tab_MinKomp[[Stanowisko / Position ]:[Stanowisko / Position ]],0)))</f>
        <v>-1</v>
      </c>
      <c r="FU92" s="194">
        <f>IF(INDEX(tab_MinKomp[optymalizacja procesów / Prozessoptymalisierung],MATCH($B91,tab_MinKomp[[Stanowisko / Position ]:[Stanowisko / Position ]],0))="n/a","n/a",FU91-INDEX(tab_MinKomp[optymalizacja procesów / Prozessoptymalisierung],MATCH($B91,tab_MinKomp[[Stanowisko / Position ]:[Stanowisko / Position ]],0)))</f>
        <v>0</v>
      </c>
      <c r="FV92" s="194">
        <f>IF(INDEX(tab_MinKomp[Umiejętności szkoleniowe / Trainingsfähigkeiten],MATCH($B91,tab_MinKomp[[Stanowisko / Position ]:[Stanowisko / Position ]],0))="n/a","n/a",FV91-INDEX(tab_MinKomp[Umiejętności szkoleniowe / Trainingsfähigkeiten],MATCH($B91,tab_MinKomp[[Stanowisko / Position ]:[Stanowisko / Position ]],0)))</f>
        <v>0</v>
      </c>
      <c r="FW92" s="194">
        <f>IF(INDEX(tab_MinKomp[Analityczne myślenie, podejście / Analitysches Denken, Einstellung],MATCH($B91,tab_MinKomp[[Stanowisko / Position ]:[Stanowisko / Position ]],0))="n/a","n/a",FW91-INDEX(tab_MinKomp[Analityczne myślenie, podejście / Analitysches Denken, Einstellung],MATCH($B91,tab_MinKomp[[Stanowisko / Position ]:[Stanowisko / Position ]],0)))</f>
        <v>0</v>
      </c>
      <c r="FX92" s="194">
        <f>IF(INDEX(tab_MinKomp[Dokładność, precyzja w dzialaniu / Genauigkeit, Präzision in die Arbeit],MATCH($B91,tab_MinKomp[[Stanowisko / Position ]:[Stanowisko / Position ]],0))="n/a","n/a",FX91-INDEX(tab_MinKomp[Dokładność, precyzja w dzialaniu / Genauigkeit, Präzision in die Arbeit],MATCH($B91,tab_MinKomp[[Stanowisko / Position ]:[Stanowisko / Position ]],0)))</f>
        <v>-1</v>
      </c>
      <c r="FY92" s="194">
        <f>IF(INDEX(tab_MinKomp[Dyspozycyjność / Verfügbarkeit],MATCH($B91,tab_MinKomp[[Stanowisko / Position ]:[Stanowisko / Position ]],0))="n/a","n/a",FY91-INDEX(tab_MinKomp[Dyspozycyjność / Verfügbarkeit],MATCH($B91,tab_MinKomp[[Stanowisko / Position ]:[Stanowisko / Position ]],0)))</f>
        <v>-1</v>
      </c>
      <c r="FZ92" s="194">
        <f>IF(INDEX(tab_MinKomp[Zaangażowanie / 
Engagement],MATCH($B91,tab_MinKomp[[Stanowisko / Position ]:[Stanowisko / Position ]],0))="n/a","n/a",FZ91-INDEX(tab_MinKomp[Zaangażowanie / 
Engagement],MATCH($B91,tab_MinKomp[[Stanowisko / Position ]:[Stanowisko / Position ]],0)))</f>
        <v>-1</v>
      </c>
      <c r="GA92" s="194" t="str">
        <f>IF(INDEX(tab_MinKomp[Konserwacja form guma],MATCH($B91,tab_MinKomp[[Stanowisko / Position ]:[Stanowisko / Position ]],0))="n/a","n/a",GA91-INDEX(tab_MinKomp[Konserwacja form guma],MATCH($B91,tab_MinKomp[[Stanowisko / Position ]:[Stanowisko / Position ]],0)))</f>
        <v>n/a</v>
      </c>
      <c r="GB92" s="194" t="str">
        <f>IF(INDEX(tab_MinKomp[Konserwacja form plastiki],MATCH($B91,tab_MinKomp[[Stanowisko / Position ]:[Stanowisko / Position ]],0))="n/a","n/a",GB91-INDEX(tab_MinKomp[Konserwacja form plastiki],MATCH($B91,tab_MinKomp[[Stanowisko / Position ]:[Stanowisko / Position ]],0)))</f>
        <v>n/a</v>
      </c>
      <c r="GC92" s="194">
        <f>IF(INDEX(tab_MinKomp[Elastyczność w działaniu],MATCH($B91,tab_MinKomp[[Stanowisko / Position ]:[Stanowisko / Position ]],0))="n/a","n/a",GC91-INDEX(tab_MinKomp[Elastyczność w działaniu],MATCH($B91,tab_MinKomp[[Stanowisko / Position ]:[Stanowisko / Position ]],0)))</f>
        <v>-1</v>
      </c>
      <c r="GD92" s="194">
        <f>IF(INDEX(tab_MinKomp[Komunikatywność],MATCH($B91,tab_MinKomp[[Stanowisko / Position ]:[Stanowisko / Position ]],0))="n/a","n/a",GD91-INDEX(tab_MinKomp[Komunikatywność],MATCH($B91,tab_MinKomp[[Stanowisko / Position ]:[Stanowisko / Position ]],0)))</f>
        <v>0</v>
      </c>
      <c r="GE92" s="193" t="str">
        <f>IF(INDEX(tab_MinKomp[Motywowanie i budowanie zaangażowania zespołu],MATCH($B91,tab_MinKomp[[Stanowisko / Position ]:[Stanowisko / Position ]],0))="n/a","n/a",GE91-INDEX(tab_MinKomp[Motywowanie i budowanie zaangażowania zespołu],MATCH($B91,tab_MinKomp[[Stanowisko / Position ]:[Stanowisko / Position ]],0)))</f>
        <v>n/a</v>
      </c>
      <c r="GF92" s="186" t="s">
        <v>248</v>
      </c>
      <c r="GG92" s="186" t="s">
        <v>248</v>
      </c>
      <c r="GH92" s="186" t="s">
        <v>248</v>
      </c>
      <c r="GI92" s="186" t="s">
        <v>248</v>
      </c>
      <c r="GJ92" s="186" t="s">
        <v>248</v>
      </c>
      <c r="GK92" s="186" t="s">
        <v>248</v>
      </c>
      <c r="GL92" s="186" t="s">
        <v>248</v>
      </c>
      <c r="GM92" s="186" t="s">
        <v>248</v>
      </c>
      <c r="GN92" s="186" t="s">
        <v>248</v>
      </c>
      <c r="GO92" s="186" t="s">
        <v>248</v>
      </c>
      <c r="GP92" s="186" t="s">
        <v>248</v>
      </c>
      <c r="GQ92" s="186" t="s">
        <v>248</v>
      </c>
      <c r="GR92" s="186" t="s">
        <v>248</v>
      </c>
      <c r="GS92" s="186" t="s">
        <v>248</v>
      </c>
      <c r="GT92" s="186" t="s">
        <v>248</v>
      </c>
      <c r="GU92" s="186" t="s">
        <v>248</v>
      </c>
      <c r="GV92" s="186" t="s">
        <v>248</v>
      </c>
      <c r="GW92" s="186" t="s">
        <v>248</v>
      </c>
      <c r="GX92" s="186" t="s">
        <v>248</v>
      </c>
      <c r="GY92" s="186" t="s">
        <v>248</v>
      </c>
      <c r="GZ92" s="261" t="s">
        <v>248</v>
      </c>
      <c r="HA92" s="261" t="s">
        <v>248</v>
      </c>
      <c r="HB92" s="191">
        <f>SUM(G92:GE92)/(HB91-(SUM(G92:GE92)))</f>
        <v>-0.34426229508196721</v>
      </c>
    </row>
    <row r="93" spans="1:211" ht="24.9" customHeight="1" x14ac:dyDescent="0.3">
      <c r="A93" s="105" t="s">
        <v>317</v>
      </c>
      <c r="B93" s="105" t="s">
        <v>315</v>
      </c>
      <c r="C93" s="105" t="s">
        <v>386</v>
      </c>
      <c r="D93" s="105">
        <v>2121</v>
      </c>
      <c r="E93" s="394" t="s">
        <v>426</v>
      </c>
      <c r="F93" s="185" t="s">
        <v>374</v>
      </c>
      <c r="G93" s="186">
        <v>2</v>
      </c>
      <c r="H93" s="186">
        <v>1</v>
      </c>
      <c r="I93" s="186">
        <v>2</v>
      </c>
      <c r="J93" s="186">
        <v>1</v>
      </c>
      <c r="K93" s="186">
        <v>1</v>
      </c>
      <c r="L93" s="186" t="s">
        <v>248</v>
      </c>
      <c r="M93" s="186" t="s">
        <v>248</v>
      </c>
      <c r="N93" s="186" t="s">
        <v>248</v>
      </c>
      <c r="O93" s="186">
        <v>1</v>
      </c>
      <c r="P93" s="186">
        <v>1</v>
      </c>
      <c r="Q93" s="186" t="s">
        <v>248</v>
      </c>
      <c r="R93" s="186" t="s">
        <v>248</v>
      </c>
      <c r="S93" s="186" t="s">
        <v>248</v>
      </c>
      <c r="T93" s="186" t="s">
        <v>248</v>
      </c>
      <c r="U93" s="186" t="s">
        <v>248</v>
      </c>
      <c r="V93" s="186" t="s">
        <v>248</v>
      </c>
      <c r="W93" s="186" t="s">
        <v>248</v>
      </c>
      <c r="X93" s="186" t="s">
        <v>248</v>
      </c>
      <c r="Y93" s="186" t="s">
        <v>248</v>
      </c>
      <c r="Z93" s="186" t="s">
        <v>248</v>
      </c>
      <c r="AA93" s="186" t="s">
        <v>248</v>
      </c>
      <c r="AB93" s="186" t="s">
        <v>248</v>
      </c>
      <c r="AC93" s="186" t="s">
        <v>248</v>
      </c>
      <c r="AD93" s="186" t="s">
        <v>248</v>
      </c>
      <c r="AE93" s="186" t="s">
        <v>248</v>
      </c>
      <c r="AF93" s="186" t="s">
        <v>248</v>
      </c>
      <c r="AG93" s="186" t="s">
        <v>248</v>
      </c>
      <c r="AH93" s="186" t="s">
        <v>248</v>
      </c>
      <c r="AI93" s="186" t="s">
        <v>248</v>
      </c>
      <c r="AJ93" s="186" t="s">
        <v>248</v>
      </c>
      <c r="AK93" s="186" t="s">
        <v>248</v>
      </c>
      <c r="AL93" s="186">
        <v>1</v>
      </c>
      <c r="AM93" s="186" t="s">
        <v>248</v>
      </c>
      <c r="AN93" s="186" t="s">
        <v>248</v>
      </c>
      <c r="AO93" s="186">
        <v>1</v>
      </c>
      <c r="AP93" s="186" t="s">
        <v>248</v>
      </c>
      <c r="AQ93" s="186">
        <v>1</v>
      </c>
      <c r="AR93" s="186" t="s">
        <v>248</v>
      </c>
      <c r="AS93" s="186" t="s">
        <v>248</v>
      </c>
      <c r="AT93" s="186" t="s">
        <v>248</v>
      </c>
      <c r="AU93" s="186" t="s">
        <v>248</v>
      </c>
      <c r="AV93" s="186">
        <v>1</v>
      </c>
      <c r="AW93" s="186">
        <v>1</v>
      </c>
      <c r="AX93" s="186" t="s">
        <v>248</v>
      </c>
      <c r="AY93" s="186" t="s">
        <v>248</v>
      </c>
      <c r="AZ93" s="186" t="s">
        <v>248</v>
      </c>
      <c r="BA93" s="186">
        <v>1</v>
      </c>
      <c r="BB93" s="186">
        <v>1</v>
      </c>
      <c r="BC93" s="186" t="s">
        <v>248</v>
      </c>
      <c r="BD93" s="186" t="s">
        <v>248</v>
      </c>
      <c r="BE93" s="186" t="s">
        <v>248</v>
      </c>
      <c r="BF93" s="186" t="s">
        <v>248</v>
      </c>
      <c r="BG93" s="186" t="s">
        <v>248</v>
      </c>
      <c r="BH93" s="186" t="s">
        <v>248</v>
      </c>
      <c r="BI93" s="186" t="s">
        <v>248</v>
      </c>
      <c r="BJ93" s="186" t="s">
        <v>248</v>
      </c>
      <c r="BK93" s="186" t="s">
        <v>248</v>
      </c>
      <c r="BL93" s="186" t="s">
        <v>248</v>
      </c>
      <c r="BM93" s="186" t="s">
        <v>248</v>
      </c>
      <c r="BN93" s="186" t="s">
        <v>248</v>
      </c>
      <c r="BO93" s="186" t="s">
        <v>248</v>
      </c>
      <c r="BP93" s="186" t="s">
        <v>248</v>
      </c>
      <c r="BQ93" s="186" t="s">
        <v>248</v>
      </c>
      <c r="BR93" s="186" t="s">
        <v>248</v>
      </c>
      <c r="BS93" s="186" t="s">
        <v>248</v>
      </c>
      <c r="BT93" s="186" t="s">
        <v>248</v>
      </c>
      <c r="BU93" s="186">
        <v>2</v>
      </c>
      <c r="BV93" s="186" t="s">
        <v>248</v>
      </c>
      <c r="BW93" s="186" t="s">
        <v>248</v>
      </c>
      <c r="BX93" s="186" t="s">
        <v>248</v>
      </c>
      <c r="BY93" s="186" t="s">
        <v>248</v>
      </c>
      <c r="BZ93" s="186" t="s">
        <v>248</v>
      </c>
      <c r="CA93" s="186" t="s">
        <v>248</v>
      </c>
      <c r="CB93" s="186"/>
      <c r="CC93" s="186" t="s">
        <v>248</v>
      </c>
      <c r="CD93" s="186">
        <v>2</v>
      </c>
      <c r="CE93" s="186" t="s">
        <v>248</v>
      </c>
      <c r="CF93" s="186" t="s">
        <v>248</v>
      </c>
      <c r="CG93" s="186">
        <v>2</v>
      </c>
      <c r="CH93" s="186" t="s">
        <v>248</v>
      </c>
      <c r="CI93" s="186" t="s">
        <v>248</v>
      </c>
      <c r="CJ93" s="186" t="s">
        <v>248</v>
      </c>
      <c r="CK93" s="186" t="s">
        <v>248</v>
      </c>
      <c r="CL93" s="186" t="s">
        <v>248</v>
      </c>
      <c r="CM93" s="186" t="s">
        <v>248</v>
      </c>
      <c r="CN93" s="186" t="s">
        <v>248</v>
      </c>
      <c r="CO93" s="186" t="s">
        <v>248</v>
      </c>
      <c r="CP93" s="186" t="s">
        <v>248</v>
      </c>
      <c r="CQ93" s="186" t="s">
        <v>248</v>
      </c>
      <c r="CR93" s="186" t="s">
        <v>248</v>
      </c>
      <c r="CS93" s="186" t="s">
        <v>248</v>
      </c>
      <c r="CT93" s="186" t="s">
        <v>248</v>
      </c>
      <c r="CU93" s="186" t="s">
        <v>248</v>
      </c>
      <c r="CV93" s="186" t="s">
        <v>248</v>
      </c>
      <c r="CW93" s="186">
        <v>2</v>
      </c>
      <c r="CX93" s="186" t="s">
        <v>248</v>
      </c>
      <c r="CY93" s="186" t="s">
        <v>248</v>
      </c>
      <c r="CZ93" s="186" t="s">
        <v>248</v>
      </c>
      <c r="DA93" s="186" t="s">
        <v>248</v>
      </c>
      <c r="DB93" s="186" t="s">
        <v>248</v>
      </c>
      <c r="DC93" s="186" t="s">
        <v>248</v>
      </c>
      <c r="DD93" s="186" t="s">
        <v>248</v>
      </c>
      <c r="DE93" s="186" t="s">
        <v>248</v>
      </c>
      <c r="DF93" s="186">
        <v>2</v>
      </c>
      <c r="DG93" s="186" t="s">
        <v>248</v>
      </c>
      <c r="DH93" s="186" t="s">
        <v>248</v>
      </c>
      <c r="DI93" s="186" t="s">
        <v>248</v>
      </c>
      <c r="DJ93" s="186" t="s">
        <v>248</v>
      </c>
      <c r="DK93" s="186" t="s">
        <v>248</v>
      </c>
      <c r="DL93" s="186" t="s">
        <v>248</v>
      </c>
      <c r="DM93" s="186" t="s">
        <v>248</v>
      </c>
      <c r="DN93" s="186" t="s">
        <v>248</v>
      </c>
      <c r="DO93" s="186" t="s">
        <v>248</v>
      </c>
      <c r="DP93" s="186" t="s">
        <v>248</v>
      </c>
      <c r="DQ93" s="186" t="s">
        <v>248</v>
      </c>
      <c r="DR93" s="186" t="s">
        <v>248</v>
      </c>
      <c r="DS93" s="186" t="s">
        <v>248</v>
      </c>
      <c r="DT93" s="186" t="s">
        <v>248</v>
      </c>
      <c r="DU93" s="186" t="s">
        <v>248</v>
      </c>
      <c r="DV93" s="186" t="s">
        <v>248</v>
      </c>
      <c r="DW93" s="186" t="s">
        <v>248</v>
      </c>
      <c r="DX93" s="186" t="s">
        <v>248</v>
      </c>
      <c r="DY93" s="186" t="s">
        <v>248</v>
      </c>
      <c r="DZ93" s="186" t="s">
        <v>248</v>
      </c>
      <c r="EA93" s="186" t="s">
        <v>248</v>
      </c>
      <c r="EB93" s="186" t="s">
        <v>248</v>
      </c>
      <c r="EC93" s="186" t="s">
        <v>248</v>
      </c>
      <c r="ED93" s="186" t="s">
        <v>248</v>
      </c>
      <c r="EE93" s="186" t="s">
        <v>248</v>
      </c>
      <c r="EF93" s="186" t="s">
        <v>248</v>
      </c>
      <c r="EG93" s="186" t="s">
        <v>248</v>
      </c>
      <c r="EH93" s="186" t="s">
        <v>248</v>
      </c>
      <c r="EI93" s="186" t="s">
        <v>248</v>
      </c>
      <c r="EJ93" s="186" t="s">
        <v>248</v>
      </c>
      <c r="EK93" s="186" t="s">
        <v>248</v>
      </c>
      <c r="EL93" s="184" t="s">
        <v>248</v>
      </c>
      <c r="EM93" s="184" t="s">
        <v>248</v>
      </c>
      <c r="EN93" s="184" t="s">
        <v>248</v>
      </c>
      <c r="EO93" s="186" t="s">
        <v>248</v>
      </c>
      <c r="EP93" s="186" t="s">
        <v>248</v>
      </c>
      <c r="EQ93" s="186" t="s">
        <v>248</v>
      </c>
      <c r="ER93" s="186" t="s">
        <v>248</v>
      </c>
      <c r="ES93" s="186" t="s">
        <v>248</v>
      </c>
      <c r="ET93" s="186" t="s">
        <v>248</v>
      </c>
      <c r="EU93" s="186" t="s">
        <v>248</v>
      </c>
      <c r="EV93" s="186" t="s">
        <v>248</v>
      </c>
      <c r="EW93" s="186" t="s">
        <v>248</v>
      </c>
      <c r="EX93" s="186" t="s">
        <v>248</v>
      </c>
      <c r="EY93" s="186" t="s">
        <v>248</v>
      </c>
      <c r="EZ93" s="186" t="s">
        <v>248</v>
      </c>
      <c r="FA93" s="186" t="s">
        <v>248</v>
      </c>
      <c r="FB93" s="186" t="s">
        <v>248</v>
      </c>
      <c r="FC93" s="186" t="s">
        <v>248</v>
      </c>
      <c r="FD93" s="186" t="s">
        <v>248</v>
      </c>
      <c r="FE93" s="186" t="s">
        <v>248</v>
      </c>
      <c r="FF93" s="186" t="s">
        <v>248</v>
      </c>
      <c r="FG93" s="186" t="s">
        <v>248</v>
      </c>
      <c r="FH93" s="186" t="s">
        <v>248</v>
      </c>
      <c r="FI93" s="186" t="s">
        <v>248</v>
      </c>
      <c r="FJ93" s="186" t="s">
        <v>248</v>
      </c>
      <c r="FK93" s="186" t="s">
        <v>248</v>
      </c>
      <c r="FL93" s="186" t="s">
        <v>248</v>
      </c>
      <c r="FM93" s="186" t="s">
        <v>248</v>
      </c>
      <c r="FN93" s="186" t="s">
        <v>248</v>
      </c>
      <c r="FO93" s="186" t="s">
        <v>248</v>
      </c>
      <c r="FP93" s="186" t="s">
        <v>248</v>
      </c>
      <c r="FQ93" s="187" t="s">
        <v>248</v>
      </c>
      <c r="FR93" s="187" t="s">
        <v>248</v>
      </c>
      <c r="FS93" s="186">
        <v>2</v>
      </c>
      <c r="FT93" s="186">
        <v>2</v>
      </c>
      <c r="FU93" s="186">
        <v>1</v>
      </c>
      <c r="FV93" s="186">
        <v>2</v>
      </c>
      <c r="FW93" s="186">
        <v>1</v>
      </c>
      <c r="FX93" s="186">
        <v>2</v>
      </c>
      <c r="FY93" s="186">
        <v>2</v>
      </c>
      <c r="FZ93" s="186">
        <v>2</v>
      </c>
      <c r="GA93" s="186"/>
      <c r="GB93" s="186"/>
      <c r="GC93" s="186">
        <v>2</v>
      </c>
      <c r="GD93" s="186">
        <v>2</v>
      </c>
      <c r="GE93" s="186" t="s">
        <v>248</v>
      </c>
      <c r="GF93" s="186" t="s">
        <v>248</v>
      </c>
      <c r="GG93" s="186" t="s">
        <v>248</v>
      </c>
      <c r="GH93" s="186" t="s">
        <v>248</v>
      </c>
      <c r="GI93" s="186" t="s">
        <v>248</v>
      </c>
      <c r="GJ93" s="186" t="s">
        <v>248</v>
      </c>
      <c r="GK93" s="186" t="s">
        <v>248</v>
      </c>
      <c r="GL93" s="186" t="s">
        <v>248</v>
      </c>
      <c r="GM93" s="186" t="s">
        <v>248</v>
      </c>
      <c r="GN93" s="186" t="s">
        <v>248</v>
      </c>
      <c r="GO93" s="186" t="s">
        <v>248</v>
      </c>
      <c r="GP93" s="186" t="s">
        <v>248</v>
      </c>
      <c r="GQ93" s="186" t="s">
        <v>248</v>
      </c>
      <c r="GR93" s="186" t="s">
        <v>248</v>
      </c>
      <c r="GS93" s="186" t="s">
        <v>248</v>
      </c>
      <c r="GT93" s="186" t="s">
        <v>248</v>
      </c>
      <c r="GU93" s="186" t="s">
        <v>248</v>
      </c>
      <c r="GV93" s="186" t="s">
        <v>248</v>
      </c>
      <c r="GW93" s="186" t="s">
        <v>248</v>
      </c>
      <c r="GX93" s="186" t="s">
        <v>248</v>
      </c>
      <c r="GY93" s="186" t="s">
        <v>248</v>
      </c>
      <c r="GZ93" s="261" t="s">
        <v>248</v>
      </c>
      <c r="HA93" s="261" t="s">
        <v>248</v>
      </c>
      <c r="HB93" s="188">
        <f t="shared" ref="HB93" si="11">SUM(G93:GE93)</f>
        <v>44</v>
      </c>
    </row>
    <row r="94" spans="1:211" ht="24.9" customHeight="1" thickBot="1" x14ac:dyDescent="0.35">
      <c r="A94" s="108" t="str">
        <f t="shared" ref="A94:D94" si="12">A93</f>
        <v>Prod.-Q-2</v>
      </c>
      <c r="B94" s="108" t="str">
        <f t="shared" si="12"/>
        <v>Pracownik Produkcji</v>
      </c>
      <c r="C94" s="108" t="str">
        <f t="shared" si="12"/>
        <v>MS</v>
      </c>
      <c r="D94" s="108">
        <f t="shared" si="12"/>
        <v>2121</v>
      </c>
      <c r="E94" s="395"/>
      <c r="F94" s="189" t="s">
        <v>375</v>
      </c>
      <c r="G94" s="192">
        <f>IF(INDEX(tab_MinKomp[Przepisy BHP / BHP Vorschriften],MATCH($B93,tab_MinKomp[[Stanowisko / Position ]:[Stanowisko / Position ]],0))="n/a","n/a",G93-INDEX(tab_MinKomp[Przepisy BHP / BHP Vorschriften],MATCH($B93,tab_MinKomp[[Stanowisko / Position ]:[Stanowisko / Position ]],0)))</f>
        <v>0</v>
      </c>
      <c r="H94" s="193">
        <f>IF(INDEX(tab_MinKomp[Przepisy PPOŻ / Brandschutzbestimmungen],MATCH($B93,tab_MinKomp[[Stanowisko / Position ]:[Stanowisko / Position ]],0))="n/a","n/a",H93-INDEX(tab_MinKomp[Przepisy PPOŻ / Brandschutzbestimmungen],MATCH($B93,tab_MinKomp[[Stanowisko / Position ]:[Stanowisko / Position ]],0)))</f>
        <v>0</v>
      </c>
      <c r="I94" s="193">
        <f>IF(INDEX(tab_MinKomp[Ryzyko zawodowe na stanowiskach pracyv/ Berufliche Risiken an Arbeitsstellen],MATCH($B93,tab_MinKomp[[Stanowisko / Position ]:[Stanowisko / Position ]],0))="n/a","n/a",I93-INDEX(tab_MinKomp[Ryzyko zawodowe na stanowiskach pracyv/ Berufliche Risiken an Arbeitsstellen],MATCH($B93,tab_MinKomp[[Stanowisko / Position ]:[Stanowisko / Position ]],0)))</f>
        <v>0</v>
      </c>
      <c r="J94" s="193">
        <f>IF(INDEX(tab_MinKomp[Gospodarka substancjami niebezpiecznymi / Gefahrstoffmanagement],MATCH($B93,tab_MinKomp[[Stanowisko / Position ]:[Stanowisko / Position ]],0))="n/a","n/a",J93-INDEX(tab_MinKomp[Gospodarka substancjami niebezpiecznymi / Gefahrstoffmanagement],MATCH($B93,tab_MinKomp[[Stanowisko / Position ]:[Stanowisko / Position ]],0)))</f>
        <v>0</v>
      </c>
      <c r="K94" s="193">
        <f>IF(INDEX(tab_MinKomp[Gospodarka odpadami / Abfallwirtschaft],MATCH($B93,tab_MinKomp[[Stanowisko / Position ]:[Stanowisko / Position ]],0))="n/a","n/a",K93-INDEX(tab_MinKomp[Gospodarka odpadami / Abfallwirtschaft],MATCH($B93,tab_MinKomp[[Stanowisko / Position ]:[Stanowisko / Position ]],0)))</f>
        <v>0</v>
      </c>
      <c r="L94" s="194" t="str">
        <f>IF(INDEX(tab_MinKomp[Przepisy kodeksu pracy / Bestimmungen des Arbeitsgesetzes],MATCH($B93,tab_MinKomp[[Stanowisko / Position ]:[Stanowisko / Position ]],0))="n/a","n/a",L93-INDEX(tab_MinKomp[Przepisy kodeksu pracy / Bestimmungen des Arbeitsgesetzes],MATCH($B93,tab_MinKomp[[Stanowisko / Position ]:[Stanowisko / Position ]],0)))</f>
        <v>n/a</v>
      </c>
      <c r="M94" s="195" t="str">
        <f>IF(INDEX(tab_MinKomp[Przepisy o ub.społ. ZUS  / Sozialversicherungsvorschriften],MATCH($B93,tab_MinKomp[[Stanowisko / Position ]:[Stanowisko / Position ]],0))="n/a","n/a",M93-INDEX(tab_MinKomp[Przepisy o ub.społ. ZUS  / Sozialversicherungsvorschriften],MATCH($B93,tab_MinKomp[[Stanowisko / Position ]:[Stanowisko / Position ]],0)))</f>
        <v>n/a</v>
      </c>
      <c r="N94" s="194" t="str">
        <f>IF(INDEX(tab_MinKomp[PRZEPISY O PDOF /persönlich Einkommensteuergesetz ],MATCH($B93,tab_MinKomp[[Stanowisko / Position ]:[Stanowisko / Position ]],0))="n/a","n/a",N93-INDEX(tab_MinKomp[PRZEPISY O PDOF /persönlich Einkommensteuergesetz ],MATCH($B93,tab_MinKomp[[Stanowisko / Position ]:[Stanowisko / Position ]],0)))</f>
        <v>n/a</v>
      </c>
      <c r="O94" s="194">
        <f>IF(INDEX(tab_MinKomp[Regulamin pracy / Arbeitsordnung],MATCH($B93,tab_MinKomp[[Stanowisko / Position ]:[Stanowisko / Position ]],0))="n/a","n/a",O93-INDEX(tab_MinKomp[Regulamin pracy / Arbeitsordnung],MATCH($B93,tab_MinKomp[[Stanowisko / Position ]:[Stanowisko / Position ]],0)))</f>
        <v>0</v>
      </c>
      <c r="P94" s="194">
        <f>IF(INDEX(tab_MinKomp[Regulamin wynagradzania / Vergütungsordnung],MATCH($B93,tab_MinKomp[[Stanowisko / Position ]:[Stanowisko / Position ]],0))="n/a","n/a",P93-INDEX(tab_MinKomp[Regulamin wynagradzania / Vergütungsordnung],MATCH($B93,tab_MinKomp[[Stanowisko / Position ]:[Stanowisko / Position ]],0)))</f>
        <v>0</v>
      </c>
      <c r="Q94" s="194" t="str">
        <f>IF(INDEX(tab_MinKomp[System R2PŁATNIK PRO: Płace / Lohnabrechnung],MATCH($B93,tab_MinKomp[[Stanowisko / Position ]:[Stanowisko / Position ]],0))="n/a","n/a",Q93-INDEX(tab_MinKomp[System R2PŁATNIK PRO: Płace / Lohnabrechnung],MATCH($B93,tab_MinKomp[[Stanowisko / Position ]:[Stanowisko / Position ]],0)))</f>
        <v>n/a</v>
      </c>
      <c r="R94" s="194" t="str">
        <f>IF(INDEX(tab_MinKomp[SystemR2PŁATNIK PRO: KADRY / Personaldaten],MATCH($B93,tab_MinKomp[[Stanowisko / Position ]:[Stanowisko / Position ]],0))="n/a","n/a",R93-INDEX(tab_MinKomp[SystemR2PŁATNIK PRO: KADRY / Personaldaten],MATCH($B93,tab_MinKomp[[Stanowisko / Position ]:[Stanowisko / Position ]],0)))</f>
        <v>n/a</v>
      </c>
      <c r="S94" s="194" t="str">
        <f>IF(INDEX(tab_MinKomp[SYSTEM R2PŁATNIK PRO: zarządzanie pracownikami / Arbeitsverwaltung],MATCH($B93,tab_MinKomp[[Stanowisko / Position ]:[Stanowisko / Position ]],0))="n/a","n/a",S93-INDEX(tab_MinKomp[SYSTEM R2PŁATNIK PRO: zarządzanie pracownikami / Arbeitsverwaltung],MATCH($B93,tab_MinKomp[[Stanowisko / Position ]:[Stanowisko / Position ]],0)))</f>
        <v>n/a</v>
      </c>
      <c r="T94" s="194" t="str">
        <f>IF(INDEX(tab_MinKomp[Doradztwo, wsparcie personalne / Personalberatung und Unterstützung],MATCH($B93,tab_MinKomp[[Stanowisko / Position ]:[Stanowisko / Position ]],0))="n/a","n/a",T93-INDEX(tab_MinKomp[Doradztwo, wsparcie personalne / Personalberatung und Unterstützung],MATCH($B93,tab_MinKomp[[Stanowisko / Position ]:[Stanowisko / Position ]],0)))</f>
        <v>n/a</v>
      </c>
      <c r="U94" s="194" t="str">
        <f>IF(INDEX(tab_MinKomp[Przepisy o podatku VAT / MwSt.- Gesetz],MATCH($B93,tab_MinKomp[[Stanowisko / Position ]:[Stanowisko / Position ]],0))="n/a","n/a",U93-INDEX(tab_MinKomp[Przepisy o podatku VAT / MwSt.- Gesetz],MATCH($B93,tab_MinKomp[[Stanowisko / Position ]:[Stanowisko / Position ]],0)))</f>
        <v>n/a</v>
      </c>
      <c r="V94" s="194" t="str">
        <f>IF(INDEX(tab_MinKomp[PrzepisyPDOP / geschäftlich Einkommensteuergesetz],MATCH($B93,tab_MinKomp[[Stanowisko / Position ]:[Stanowisko / Position ]],0))="n/a","n/a",V93-INDEX(tab_MinKomp[PrzepisyPDOP / geschäftlich Einkommensteuergesetz],MATCH($B93,tab_MinKomp[[Stanowisko / Position ]:[Stanowisko / Position ]],0)))</f>
        <v>n/a</v>
      </c>
      <c r="W94" s="194" t="str">
        <f>IF(INDEX(tab_MinKomp[System BAAN / FINANSE (FIBU)],MATCH($B93,tab_MinKomp[[Stanowisko / Position ]:[Stanowisko / Position ]],0))="n/a","n/a",W93-INDEX(tab_MinKomp[System BAAN / FINANSE (FIBU)],MATCH($B93,tab_MinKomp[[Stanowisko / Position ]:[Stanowisko / Position ]],0)))</f>
        <v>n/a</v>
      </c>
      <c r="X94" s="194" t="str">
        <f>IF(INDEX(tab_MinKomp[Systemy pomocnicze / Hilfssysteme(STOCKPROGRAM, KALK2000 etc.)],MATCH($B93,tab_MinKomp[[Stanowisko / Position ]:[Stanowisko / Position ]],0))="n/a","n/a",X93-INDEX(tab_MinKomp[Systemy pomocnicze / Hilfssysteme(STOCKPROGRAM, KALK2000 etc.)],MATCH($B93,tab_MinKomp[[Stanowisko / Position ]:[Stanowisko / Position ]],0)))</f>
        <v>n/a</v>
      </c>
      <c r="Y94" s="194" t="str">
        <f>IF(INDEX(tab_MinKomp[Polityka rachunkowości / Buchführungspolitik],MATCH($B93,tab_MinKomp[[Stanowisko / Position ]:[Stanowisko / Position ]],0))="n/a","n/a",Y93-INDEX(tab_MinKomp[Polityka rachunkowości / Buchführungspolitik],MATCH($B93,tab_MinKomp[[Stanowisko / Position ]:[Stanowisko / Position ]],0)))</f>
        <v>n/a</v>
      </c>
      <c r="Z94" s="194" t="str">
        <f>IF(INDEX(tab_MinKomp[Ustawa o rachunkowości / Rechnungslegungsgesetz],MATCH($B93,tab_MinKomp[[Stanowisko / Position ]:[Stanowisko / Position ]],0))="n/a","n/a",Z93-INDEX(tab_MinKomp[Ustawa o rachunkowości / Rechnungslegungsgesetz],MATCH($B93,tab_MinKomp[[Stanowisko / Position ]:[Stanowisko / Position ]],0)))</f>
        <v>n/a</v>
      </c>
      <c r="AA94" s="194" t="str">
        <f>IF(INDEX(tab_MinKomp[WORKFLOW - TS-100],MATCH($B93,tab_MinKomp[[Stanowisko / Position ]:[Stanowisko / Position ]],0))="n/a","n/a",AA93-INDEX(tab_MinKomp[WORKFLOW - TS-100],MATCH($B93,tab_MinKomp[[Stanowisko / Position ]:[Stanowisko / Position ]],0)))</f>
        <v>n/a</v>
      </c>
      <c r="AB94" s="194" t="str">
        <f>IF(INDEX(tab_MinKomp[WORKFLOW - SFMS],MATCH($B93,tab_MinKomp[[Stanowisko / Position ]:[Stanowisko / Position ]],0))="n/a","n/a",AB93-INDEX(tab_MinKomp[WORKFLOW - SFMS],MATCH($B93,tab_MinKomp[[Stanowisko / Position ]:[Stanowisko / Position ]],0)))</f>
        <v>n/a</v>
      </c>
      <c r="AC94" s="194" t="str">
        <f>IF(INDEX(tab_MinKomp[System ISO 9001:2015],MATCH($B93,tab_MinKomp[[Stanowisko / Position ]:[Stanowisko / Position ]],0))="n/a","n/a",AC93-INDEX(tab_MinKomp[System ISO 9001:2015],MATCH($B93,tab_MinKomp[[Stanowisko / Position ]:[Stanowisko / Position ]],0)))</f>
        <v>n/a</v>
      </c>
      <c r="AD94" s="194" t="str">
        <f>IF(INDEX(tab_MinKomp[System ISO 9001:2015],MATCH($B93,tab_MinKomp[[Stanowisko / Position ]:[Stanowisko / Position ]],0))="n/a","n/a",AD93-INDEX(tab_MinKomp[System ISO 9001:2015],MATCH($B93,tab_MinKomp[[Stanowisko / Position ]:[Stanowisko / Position ]],0)))</f>
        <v>n/a</v>
      </c>
      <c r="AE94" s="194" t="str">
        <f>IF(INDEX(tab_MinKomp[System ISO 9001:2015],MATCH($B93,tab_MinKomp[[Stanowisko / Position ]:[Stanowisko / Position ]],0))="n/a","n/a",AE93-INDEX(tab_MinKomp[System ISO 9001:2015],MATCH($B93,tab_MinKomp[[Stanowisko / Position ]:[Stanowisko / Position ]],0)))</f>
        <v>n/a</v>
      </c>
      <c r="AF94" s="194" t="str">
        <f>IF(INDEX(tab_MinKomp[System ISO 9001:2015],MATCH($B93,tab_MinKomp[[Stanowisko / Position ]:[Stanowisko / Position ]],0))="n/a","n/a",AF93-INDEX(tab_MinKomp[System ISO 9001:2015],MATCH($B93,tab_MinKomp[[Stanowisko / Position ]:[Stanowisko / Position ]],0)))</f>
        <v>n/a</v>
      </c>
      <c r="AG94" s="194" t="str">
        <f>IF(INDEX(tab_MinKomp[Wymagania VDA 6.3 Process / Forderungen],MATCH($B93,tab_MinKomp[[Stanowisko / Position ]:[Stanowisko / Position ]],0))="n/a","n/a",AG93-INDEX(tab_MinKomp[Wymagania VDA 6.3 Process / Forderungen],MATCH($B93,tab_MinKomp[[Stanowisko / Position ]:[Stanowisko / Position ]],0)))</f>
        <v>n/a</v>
      </c>
      <c r="AH94" s="194" t="str">
        <f>IF(INDEX(tab_MinKomp[Wymagania VDA 6.5 Product / Forderungen],MATCH($B93,tab_MinKomp[[Stanowisko / Position ]:[Stanowisko / Position ]],0))="n/a","n/a",AH93-INDEX(tab_MinKomp[Wymagania VDA 6.5 Product / Forderungen],MATCH($B93,tab_MinKomp[[Stanowisko / Position ]:[Stanowisko / Position ]],0)))</f>
        <v>n/a</v>
      </c>
      <c r="AI94" s="194" t="str">
        <f>IF(INDEX(tab_MinKomp[System ISO 9001:2015],MATCH($B93,tab_MinKomp[[Stanowisko / Position ]:[Stanowisko / Position ]],0))="n/a","n/a",AI93-INDEX(tab_MinKomp[System ISO 9001:2015],MATCH($B93,tab_MinKomp[[Stanowisko / Position ]:[Stanowisko / Position ]],0)))</f>
        <v>n/a</v>
      </c>
      <c r="AJ94" s="194" t="str">
        <f>IF(INDEX(tab_MinKomp[Auditor systemu ISO 17021:2018],MATCH($B93,tab_MinKomp[[Stanowisko / Position ]:[Stanowisko / Position ]],0))="n/a","n/a",AJ93-INDEX(tab_MinKomp[Auditor systemu ISO 17021:2018],MATCH($B93,tab_MinKomp[[Stanowisko / Position ]:[Stanowisko / Position ]],0)))</f>
        <v>n/a</v>
      </c>
      <c r="AK94" s="194" t="str">
        <f>IF(INDEX(tab_MinKomp[Pełnomocnik systemu / Systemvertreter],MATCH($B93,tab_MinKomp[[Stanowisko / Position ]:[Stanowisko / Position ]],0))="n/a","n/a",AK93-INDEX(tab_MinKomp[Pełnomocnik systemu / Systemvertreter],MATCH($B93,tab_MinKomp[[Stanowisko / Position ]:[Stanowisko / Position ]],0)))</f>
        <v>n/a</v>
      </c>
      <c r="AL94" s="194">
        <f>IF(INDEX(tab_MinKomp[Polityka Etyczna - Compliance],MATCH($B93,tab_MinKomp[[Stanowisko / Position ]:[Stanowisko / Position ]],0))="n/a","n/a",AL93-INDEX(tab_MinKomp[Polityka Etyczna - Compliance],MATCH($B93,tab_MinKomp[[Stanowisko / Position ]:[Stanowisko / Position ]],0)))</f>
        <v>0</v>
      </c>
      <c r="AM94" s="194" t="str">
        <f>IF(INDEX(tab_MinKomp[WDRAŻANIE NOWYCH PROJEKTÓW/ PROCEDURA CTM],MATCH($B93,tab_MinKomp[[Stanowisko / Position ]:[Stanowisko / Position ]],0))="n/a","n/a",AM93-INDEX(tab_MinKomp[WDRAŻANIE NOWYCH PROJEKTÓW/ PROCEDURA CTM],MATCH($B93,tab_MinKomp[[Stanowisko / Position ]:[Stanowisko / Position ]],0)))</f>
        <v>n/a</v>
      </c>
      <c r="AN94" s="194" t="str">
        <f>IF(INDEX(tab_MinKomp[KAMIENIE MILOWE MSL/PIFF],MATCH($B93,tab_MinKomp[[Stanowisko / Position ]:[Stanowisko / Position ]],0))="n/a","n/a",AN93-INDEX(tab_MinKomp[KAMIENIE MILOWE MSL/PIFF],MATCH($B93,tab_MinKomp[[Stanowisko / Position ]:[Stanowisko / Position ]],0)))</f>
        <v>n/a</v>
      </c>
      <c r="AO94" s="194">
        <f>IF(INDEX(tab_MinKomp[CP],MATCH($B93,tab_MinKomp[[Stanowisko / Position ]:[Stanowisko / Position ]],0))="n/a","n/a",AO93-INDEX(tab_MinKomp[CP],MATCH($B93,tab_MinKomp[[Stanowisko / Position ]:[Stanowisko / Position ]],0)))</f>
        <v>0</v>
      </c>
      <c r="AP94" s="194" t="str">
        <f>IF(INDEX(tab_MinKomp[FMEA],MATCH($B93,tab_MinKomp[[Stanowisko / Position ]:[Stanowisko / Position ]],0))="n/a","n/a",AP93-INDEX(tab_MinKomp[FMEA],MATCH($B93,tab_MinKomp[[Stanowisko / Position ]:[Stanowisko / Position ]],0)))</f>
        <v>n/a</v>
      </c>
      <c r="AQ94" s="194">
        <f>IF(INDEX(tab_MinKomp[FLOW CHART],MATCH($B93,tab_MinKomp[[Stanowisko / Position ]:[Stanowisko / Position ]],0))="n/a","n/a",AQ93-INDEX(tab_MinKomp[FLOW CHART],MATCH($B93,tab_MinKomp[[Stanowisko / Position ]:[Stanowisko / Position ]],0)))</f>
        <v>0</v>
      </c>
      <c r="AR94" s="194" t="str">
        <f>IF(INDEX(tab_MinKomp[APQP],MATCH($B93,tab_MinKomp[[Stanowisko / Position ]:[Stanowisko / Position ]],0))="n/a","n/a",AR93-INDEX(tab_MinKomp[APQP],MATCH($B93,tab_MinKomp[[Stanowisko / Position ]:[Stanowisko / Position ]],0)))</f>
        <v>n/a</v>
      </c>
      <c r="AS94" s="194" t="str">
        <f>IF(INDEX(tab_MinKomp[MSA],MATCH($B93,tab_MinKomp[[Stanowisko / Position ]:[Stanowisko / Position ]],0))="n/a","n/a",AS93-INDEX(tab_MinKomp[MSA],MATCH($B93,tab_MinKomp[[Stanowisko / Position ]:[Stanowisko / Position ]],0)))</f>
        <v>n/a</v>
      </c>
      <c r="AT94" s="194" t="str">
        <f>IF(INDEX(tab_MinKomp[SPC],MATCH($B93,tab_MinKomp[[Stanowisko / Position ]:[Stanowisko / Position ]],0))="n/a","n/a",AT93-INDEX(tab_MinKomp[SPC],MATCH($B93,tab_MinKomp[[Stanowisko / Position ]:[Stanowisko / Position ]],0)))</f>
        <v>n/a</v>
      </c>
      <c r="AU94" s="194" t="str">
        <f>IF(INDEX(tab_MinKomp[CSR (SPECYFICZNE WYMAGANIA KLIENTA)],MATCH($B93,tab_MinKomp[[Stanowisko / Position ]:[Stanowisko / Position ]],0))="n/a","n/a",AU93-INDEX(tab_MinKomp[CSR (SPECYFICZNE WYMAGANIA KLIENTA)],MATCH($B93,tab_MinKomp[[Stanowisko / Position ]:[Stanowisko / Position ]],0)))</f>
        <v>n/a</v>
      </c>
      <c r="AV94" s="194">
        <f>IF(INDEX(tab_MinKomp[5S],MATCH($B93,tab_MinKomp[[Stanowisko / Position ]:[Stanowisko / Position ]],0))="n/a","n/a",AV93-INDEX(tab_MinKomp[5S],MATCH($B93,tab_MinKomp[[Stanowisko / Position ]:[Stanowisko / Position ]],0)))</f>
        <v>-1</v>
      </c>
      <c r="AW94" s="194">
        <f>IF(INDEX(tab_MinKomp[LEAN MANAGEMENT],MATCH($B93,tab_MinKomp[[Stanowisko / Position ]:[Stanowisko / Position ]],0))="n/a","n/a",AW93-INDEX(tab_MinKomp[LEAN MANAGEMENT],MATCH($B93,tab_MinKomp[[Stanowisko / Position ]:[Stanowisko / Position ]],0)))</f>
        <v>0</v>
      </c>
      <c r="AX94" s="194" t="str">
        <f>IF(INDEX(tab_MinKomp[5R],MATCH($B93,tab_MinKomp[[Stanowisko / Position ]:[Stanowisko / Position ]],0))="n/a","n/a",AX93-INDEX(tab_MinKomp[5R],MATCH($B93,tab_MinKomp[[Stanowisko / Position ]:[Stanowisko / Position ]],0)))</f>
        <v>n/a</v>
      </c>
      <c r="AY94" s="194" t="str">
        <f>IF(INDEX(tab_MinKomp[Six Sigma],MATCH($B93,tab_MinKomp[[Stanowisko / Position ]:[Stanowisko / Position ]],0))="n/a","n/a",AY93-INDEX(tab_MinKomp[Six Sigma],MATCH($B93,tab_MinKomp[[Stanowisko / Position ]:[Stanowisko / Position ]],0)))</f>
        <v>n/a</v>
      </c>
      <c r="AZ94" s="194" t="str">
        <f>IF(INDEX(tab_MinKomp[System BAAN / Distribution &amp; Supply Chain],MATCH($B93,tab_MinKomp[[Stanowisko / Position ]:[Stanowisko / Position ]],0))="n/a","n/a",AZ93-INDEX(tab_MinKomp[System BAAN / Distribution &amp; Supply Chain],MATCH($B93,tab_MinKomp[[Stanowisko / Position ]:[Stanowisko / Position ]],0)))</f>
        <v>n/a</v>
      </c>
      <c r="BA94" s="194">
        <f>IF(INDEX(tab_MinKomp[LEAN MANAGEMENT],MATCH($B93,tab_MinKomp[[Stanowisko / Position ]:[Stanowisko / Position ]],0))="n/a","n/a",BA93-INDEX(tab_MinKomp[LEAN MANAGEMENT],MATCH($B93,tab_MinKomp[[Stanowisko / Position ]:[Stanowisko / Position ]],0)))</f>
        <v>0</v>
      </c>
      <c r="BB94" s="194">
        <f>IF(INDEX(tab_MinKomp[LEAN MANAGEMENT],MATCH($B93,tab_MinKomp[[Stanowisko / Position ]:[Stanowisko / Position ]],0))="n/a","n/a",BB93-INDEX(tab_MinKomp[LEAN MANAGEMENT],MATCH($B93,tab_MinKomp[[Stanowisko / Position ]:[Stanowisko / Position ]],0)))</f>
        <v>0</v>
      </c>
      <c r="BC94" s="194" t="str">
        <f>IF(INDEX(tab_MinKomp[Organizacja dostaw / Versorgungsorganisation],MATCH($B93,tab_MinKomp[[Stanowisko / Position ]:[Stanowisko / Position ]],0))="n/a","n/a",BC93-INDEX(tab_MinKomp[Organizacja dostaw / Versorgungsorganisation],MATCH($B93,tab_MinKomp[[Stanowisko / Position ]:[Stanowisko / Position ]],0)))</f>
        <v>n/a</v>
      </c>
      <c r="BD94" s="194" t="str">
        <f>IF(INDEX(tab_MinKomp[Organizacja wysyłek / Organisation von Lieferungen],MATCH($B93,tab_MinKomp[[Stanowisko / Position ]:[Stanowisko / Position ]],0))="n/a","n/a",BD93-INDEX(tab_MinKomp[Organizacja wysyłek / Organisation von Lieferungen],MATCH($B93,tab_MinKomp[[Stanowisko / Position ]:[Stanowisko / Position ]],0)))</f>
        <v>n/a</v>
      </c>
      <c r="BE94" s="194" t="str">
        <f>IF(INDEX(tab_MinKomp[Analiza magazynowa - Program Polen.mdb / Inventuranalyse],MATCH($B93,tab_MinKomp[[Stanowisko / Position ]:[Stanowisko / Position ]],0))="n/a","n/a",BE93-INDEX(tab_MinKomp[Analiza magazynowa - Program Polen.mdb / Inventuranalyse],MATCH($B93,tab_MinKomp[[Stanowisko / Position ]:[Stanowisko / Position ]],0)))</f>
        <v>n/a</v>
      </c>
      <c r="BF94" s="190" t="str">
        <f>IF(INDEX(tab_MinKomp[MMOG (Materials Management Operations Guidelines)],MATCH($B93,tab_MinKomp[[Stanowisko / Position ]:[Stanowisko / Position ]],0))="n/a","n/a",BF93-INDEX(tab_MinKomp[MMOG (Materials Management Operations Guidelines)],MATCH($B93,tab_MinKomp[[Stanowisko / Position ]:[Stanowisko / Position ]],0)))</f>
        <v>n/a</v>
      </c>
      <c r="BG94" s="190" t="str">
        <f>IF(INDEX(tab_MinKomp[GPP],MATCH($B93,tab_MinKomp[[Stanowisko / Position ]:[Stanowisko / Position ]],0))="n/a","n/a",BG93-INDEX(tab_MinKomp[GPP],MATCH($B93,tab_MinKomp[[Stanowisko / Position ]:[Stanowisko / Position ]],0)))</f>
        <v>n/a</v>
      </c>
      <c r="BH94" s="190" t="str">
        <f>IF(INDEX(tab_MinKomp[AIAG (Automotive Industry Action Group)],MATCH($B93,tab_MinKomp[[Stanowisko / Position ]:[Stanowisko / Position ]],0))="n/a","n/a",BH93-INDEX(tab_MinKomp[AIAG (Automotive Industry Action Group)],MATCH($B93,tab_MinKomp[[Stanowisko / Position ]:[Stanowisko / Position ]],0)))</f>
        <v>n/a</v>
      </c>
      <c r="BI94" s="190" t="str">
        <f>IF(INDEX(tab_MinKomp[Super-G disputes],MATCH($B93,tab_MinKomp[[Stanowisko / Position ]:[Stanowisko / Position ]],0))="n/a","n/a",BI93-INDEX(tab_MinKomp[Super-G disputes],MATCH($B93,tab_MinKomp[[Stanowisko / Position ]:[Stanowisko / Position ]],0)))</f>
        <v>n/a</v>
      </c>
      <c r="BJ94" s="190" t="str">
        <f>IF(INDEX(tab_MinKomp[CMMS3/eDDL (Direct Data Link)],MATCH($B93,tab_MinKomp[[Stanowisko / Position ]:[Stanowisko / Position ]],0))="n/a","n/a",BJ93-INDEX(tab_MinKomp[CMMS3/eDDL (Direct Data Link)],MATCH($B93,tab_MinKomp[[Stanowisko / Position ]:[Stanowisko / Position ]],0)))</f>
        <v>n/a</v>
      </c>
      <c r="BK94" s="190" t="str">
        <f>IF(INDEX(tab_MinKomp[MP&amp;L (Material Planning and Logistics)],MATCH($B93,tab_MinKomp[[Stanowisko / Position ]:[Stanowisko / Position ]],0))="n/a","n/a",BK93-INDEX(tab_MinKomp[MP&amp;L (Material Planning and Logistics)],MATCH($B93,tab_MinKomp[[Stanowisko / Position ]:[Stanowisko / Position ]],0)))</f>
        <v>n/a</v>
      </c>
      <c r="BL94" s="190" t="str">
        <f>IF(INDEX(tab_MinKomp[Supplier delivery rating],MATCH($B93,tab_MinKomp[[Stanowisko / Position ]:[Stanowisko / Position ]],0))="n/a","n/a",BL93-INDEX(tab_MinKomp[Supplier delivery rating],MATCH($B93,tab_MinKomp[[Stanowisko / Position ]:[Stanowisko / Position ]],0)))</f>
        <v>n/a</v>
      </c>
      <c r="BM94" s="194" t="str">
        <f>IF(INDEX(tab_MinKomp[Planowanie produkcji / Produktionsplanung],MATCH($B93,tab_MinKomp[[Stanowisko / Position ]:[Stanowisko / Position ]],0))="n/a","n/a",BM93-INDEX(tab_MinKomp[Planowanie produkcji / Produktionsplanung],MATCH($B93,tab_MinKomp[[Stanowisko / Position ]:[Stanowisko / Position ]],0)))</f>
        <v>n/a</v>
      </c>
      <c r="BN94" s="194" t="str">
        <f>IF(INDEX(tab_MinKomp[Planowanie produkcji / Produktionsplanung],MATCH($B93,tab_MinKomp[[Stanowisko / Position ]:[Stanowisko / Position ]],0))="n/a","n/a",BN93-INDEX(tab_MinKomp[Planowanie produkcji / Produktionsplanung],MATCH($B93,tab_MinKomp[[Stanowisko / Position ]:[Stanowisko / Position ]],0)))</f>
        <v>n/a</v>
      </c>
      <c r="BO94" s="194" t="str">
        <f>IF(INDEX(tab_MinKomp[Planowanie produkcji / Produktionsplanung],MATCH($B93,tab_MinKomp[[Stanowisko / Position ]:[Stanowisko / Position ]],0))="n/a","n/a",BO93-INDEX(tab_MinKomp[Planowanie produkcji / Produktionsplanung],MATCH($B93,tab_MinKomp[[Stanowisko / Position ]:[Stanowisko / Position ]],0)))</f>
        <v>n/a</v>
      </c>
      <c r="BP94" s="194" t="str">
        <f>IF(INDEX(tab_MinKomp[Planowanie produkcji / Produktionsplanung],MATCH($B93,tab_MinKomp[[Stanowisko / Position ]:[Stanowisko / Position ]],0))="n/a","n/a",BP93-INDEX(tab_MinKomp[Planowanie produkcji / Produktionsplanung],MATCH($B93,tab_MinKomp[[Stanowisko / Position ]:[Stanowisko / Position ]],0)))</f>
        <v>n/a</v>
      </c>
      <c r="BQ94" s="194" t="str">
        <f>IF(INDEX(tab_MinKomp[Planowanie produkcji / Produktionsplanung],MATCH($B93,tab_MinKomp[[Stanowisko / Position ]:[Stanowisko / Position ]],0))="n/a","n/a",BQ93-INDEX(tab_MinKomp[Planowanie produkcji / Produktionsplanung],MATCH($B93,tab_MinKomp[[Stanowisko / Position ]:[Stanowisko / Position ]],0)))</f>
        <v>n/a</v>
      </c>
      <c r="BR94" s="194" t="str">
        <f>IF(INDEX(tab_MinKomp[Planowanie produkcji / Produktionsplanung],MATCH($B93,tab_MinKomp[[Stanowisko / Position ]:[Stanowisko / Position ]],0))="n/a","n/a",BR93-INDEX(tab_MinKomp[Planowanie produkcji / Produktionsplanung],MATCH($B93,tab_MinKomp[[Stanowisko / Position ]:[Stanowisko / Position ]],0)))</f>
        <v>n/a</v>
      </c>
      <c r="BS94" s="194" t="str">
        <f>IF(INDEX(tab_MinKomp[Planowanie produkcji / Produktionsplanung],MATCH($B93,tab_MinKomp[[Stanowisko / Position ]:[Stanowisko / Position ]],0))="n/a","n/a",BS93-INDEX(tab_MinKomp[Planowanie produkcji / Produktionsplanung],MATCH($B93,tab_MinKomp[[Stanowisko / Position ]:[Stanowisko / Position ]],0)))</f>
        <v>n/a</v>
      </c>
      <c r="BT94" s="194" t="str">
        <f>IF(INDEX(tab_MinKomp[Planowanie produkcji / Produktionsplanung],MATCH($B93,tab_MinKomp[[Stanowisko / Position ]:[Stanowisko / Position ]],0))="n/a","n/a",BT93-INDEX(tab_MinKomp[Planowanie produkcji / Produktionsplanung],MATCH($B93,tab_MinKomp[[Stanowisko / Position ]:[Stanowisko / Position ]],0)))</f>
        <v>n/a</v>
      </c>
      <c r="BU94" s="194">
        <f>IF(INDEX(tab_MinKomp[Obsługa maszyn Novapax / Novapax Maschinenbedienung],MATCH($B93,tab_MinKomp[[Stanowisko / Position ]:[Stanowisko / Position ]],0))="n/a","n/a",BU93-INDEX(tab_MinKomp[Obsługa maszyn Novapax / Novapax Maschinenbedienung],MATCH($B93,tab_MinKomp[[Stanowisko / Position ]:[Stanowisko / Position ]],0)))</f>
        <v>0</v>
      </c>
      <c r="BV94" s="194" t="str">
        <f>IF(INDEX(tab_MinKomp[Planowanie produkcji / Produktionsplanung],MATCH($B93,tab_MinKomp[[Stanowisko / Position ]:[Stanowisko / Position ]],0))="n/a","n/a",BV93-INDEX(tab_MinKomp[Planowanie produkcji / Produktionsplanung],MATCH($B93,tab_MinKomp[[Stanowisko / Position ]:[Stanowisko / Position ]],0)))</f>
        <v>n/a</v>
      </c>
      <c r="BW94" s="194" t="str">
        <f>IF(INDEX(tab_MinKomp[Planowanie produkcji / Produktionsplanung],MATCH($B93,tab_MinKomp[[Stanowisko / Position ]:[Stanowisko / Position ]],0))="n/a","n/a",BW93-INDEX(tab_MinKomp[Planowanie produkcji / Produktionsplanung],MATCH($B93,tab_MinKomp[[Stanowisko / Position ]:[Stanowisko / Position ]],0)))</f>
        <v>n/a</v>
      </c>
      <c r="BX94" s="194" t="str">
        <f>IF(INDEX(tab_MinKomp[Planowanie produkcji / Produktionsplanung],MATCH($B93,tab_MinKomp[[Stanowisko / Position ]:[Stanowisko / Position ]],0))="n/a","n/a",BX93-INDEX(tab_MinKomp[Planowanie produkcji / Produktionsplanung],MATCH($B93,tab_MinKomp[[Stanowisko / Position ]:[Stanowisko / Position ]],0)))</f>
        <v>n/a</v>
      </c>
      <c r="BY94" s="194" t="str">
        <f>IF(INDEX(tab_MinKomp[Planowanie produkcji / Produktionsplanung],MATCH($B93,tab_MinKomp[[Stanowisko / Position ]:[Stanowisko / Position ]],0))="n/a","n/a",BY93-INDEX(tab_MinKomp[Planowanie produkcji / Produktionsplanung],MATCH($B93,tab_MinKomp[[Stanowisko / Position ]:[Stanowisko / Position ]],0)))</f>
        <v>n/a</v>
      </c>
      <c r="BZ94" s="194" t="str">
        <f>IF(INDEX(tab_MinKomp[Planowanie produkcji / Produktionsplanung],MATCH($B93,tab_MinKomp[[Stanowisko / Position ]:[Stanowisko / Position ]],0))="n/a","n/a",BZ93-INDEX(tab_MinKomp[Planowanie produkcji / Produktionsplanung],MATCH($B93,tab_MinKomp[[Stanowisko / Position ]:[Stanowisko / Position ]],0)))</f>
        <v>n/a</v>
      </c>
      <c r="CA94" s="194" t="str">
        <f>IF(INDEX(tab_MinKomp[Planowanie produkcji / Produktionsplanung],MATCH($B93,tab_MinKomp[[Stanowisko / Position ]:[Stanowisko / Position ]],0))="n/a","n/a",CA93-INDEX(tab_MinKomp[Planowanie produkcji / Produktionsplanung],MATCH($B93,tab_MinKomp[[Stanowisko / Position ]:[Stanowisko / Position ]],0)))</f>
        <v>n/a</v>
      </c>
      <c r="CB94" s="194" t="str">
        <f>IF(INDEX(tab_MinKomp[Obsługa maszyn ASL / ASL Maschinenbedienung],MATCH($B93,tab_MinKomp[[Stanowisko / Position ]:[Stanowisko / Position ]],0))="n/a","n/a",CB93-INDEX(tab_MinKomp[Obsługa maszyn ASL / ASL Maschinenbedienung],MATCH($B93,tab_MinKomp[[Stanowisko / Position ]:[Stanowisko / Position ]],0)))</f>
        <v>n/a</v>
      </c>
      <c r="CC94" s="194" t="str">
        <f>IF(INDEX(tab_MinKomp[Obsługa maszyn Branson / Branson Maschinenbedienung],MATCH($B93,tab_MinKomp[[Stanowisko / Position ]:[Stanowisko / Position ]],0))="n/a","n/a",CC93-INDEX(tab_MinKomp[Obsługa maszyn Branson / Branson Maschinenbedienung],MATCH($B93,tab_MinKomp[[Stanowisko / Position ]:[Stanowisko / Position ]],0)))</f>
        <v>n/a</v>
      </c>
      <c r="CD94" s="194">
        <f>IF(INDEX(tab_MinKomp[Obsługa maszyn Novapax / Novapax Maschinenbedienung],MATCH($B93,tab_MinKomp[[Stanowisko / Position ]:[Stanowisko / Position ]],0))="n/a","n/a",CD93-INDEX(tab_MinKomp[Obsługa maszyn Novapax / Novapax Maschinenbedienung],MATCH($B93,tab_MinKomp[[Stanowisko / Position ]:[Stanowisko / Position ]],0)))</f>
        <v>0</v>
      </c>
      <c r="CE94" s="194" t="str">
        <f>IF(INDEX(tab_MinKomp[Obsługa maszyn Piovan / Piovan Maschinenbedienung],MATCH($B93,tab_MinKomp[[Stanowisko / Position ]:[Stanowisko / Position ]],0))="n/a","n/a",CE93-INDEX(tab_MinKomp[Obsługa maszyn Piovan / Piovan Maschinenbedienung],MATCH($B93,tab_MinKomp[[Stanowisko / Position ]:[Stanowisko / Position ]],0)))</f>
        <v>n/a</v>
      </c>
      <c r="CF94" s="194" t="str">
        <f>IF(INDEX(tab_MinKomp[Wymagania VDA 6.5 Product / Forderungen],MATCH($B93,tab_MinKomp[[Stanowisko / Position ]:[Stanowisko / Position ]],0))="n/a","n/a",CF93-INDEX(tab_MinKomp[Wymagania VDA 6.5 Product / Forderungen],MATCH($B93,tab_MinKomp[[Stanowisko / Position ]:[Stanowisko / Position ]],0)))</f>
        <v>n/a</v>
      </c>
      <c r="CG94" s="194">
        <f>IF(INDEX(tab_MinKomp[Eliminacja awarii / Beseitigung von Ausfällen],MATCH($B93,tab_MinKomp[[Stanowisko / Position ]:[Stanowisko / Position ]],0))="n/a","n/a",CG93-INDEX(tab_MinKomp[Eliminacja awarii / Beseitigung von Ausfällen],MATCH($B93,tab_MinKomp[[Stanowisko / Position ]:[Stanowisko / Position ]],0)))</f>
        <v>1</v>
      </c>
      <c r="CH94" s="194" t="str">
        <f>IF(INDEX(tab_MinKomp[Wymagania VDA 6.5 Product / Forderungen],MATCH($B93,tab_MinKomp[[Stanowisko / Position ]:[Stanowisko / Position ]],0))="n/a","n/a",CH93-INDEX(tab_MinKomp[Wymagania VDA 6.5 Product / Forderungen],MATCH($B93,tab_MinKomp[[Stanowisko / Position ]:[Stanowisko / Position ]],0)))</f>
        <v>n/a</v>
      </c>
      <c r="CI94" s="194" t="str">
        <f>IF(INDEX(tab_MinKomp[Wymagania VDA 6.5 Product / Forderungen],MATCH($B93,tab_MinKomp[[Stanowisko / Position ]:[Stanowisko / Position ]],0))="n/a","n/a",CI93-INDEX(tab_MinKomp[Wymagania VDA 6.5 Product / Forderungen],MATCH($B93,tab_MinKomp[[Stanowisko / Position ]:[Stanowisko / Position ]],0)))</f>
        <v>n/a</v>
      </c>
      <c r="CJ94" s="194" t="str">
        <f>IF(INDEX(tab_MinKomp[Wymagania VDA 6.5 Product / Forderungen],MATCH($B93,tab_MinKomp[[Stanowisko / Position ]:[Stanowisko / Position ]],0))="n/a","n/a",CJ93-INDEX(tab_MinKomp[Wymagania VDA 6.5 Product / Forderungen],MATCH($B93,tab_MinKomp[[Stanowisko / Position ]:[Stanowisko / Position ]],0)))</f>
        <v>n/a</v>
      </c>
      <c r="CK94" s="194" t="str">
        <f>IF(INDEX(tab_MinKomp[Wymagania VDA 6.5 Product / Forderungen],MATCH($B93,tab_MinKomp[[Stanowisko / Position ]:[Stanowisko / Position ]],0))="n/a","n/a",CK93-INDEX(tab_MinKomp[Wymagania VDA 6.5 Product / Forderungen],MATCH($B93,tab_MinKomp[[Stanowisko / Position ]:[Stanowisko / Position ]],0)))</f>
        <v>n/a</v>
      </c>
      <c r="CL94" s="194" t="str">
        <f>IF(INDEX(tab_MinKomp[Wymagania VDA 6.5 Product / Forderungen],MATCH($B93,tab_MinKomp[[Stanowisko / Position ]:[Stanowisko / Position ]],0))="n/a","n/a",CL93-INDEX(tab_MinKomp[Wymagania VDA 6.5 Product / Forderungen],MATCH($B93,tab_MinKomp[[Stanowisko / Position ]:[Stanowisko / Position ]],0)))</f>
        <v>n/a</v>
      </c>
      <c r="CM94" s="194" t="str">
        <f>IF(INDEX(tab_MinKomp[Informatyka ogólna (techniczne i systemowe) / Allgemeine IT (Technik und System)],MATCH($B93,tab_MinKomp[[Stanowisko / Position ]:[Stanowisko / Position ]],0))="n/a","n/a",CM93-INDEX(tab_MinKomp[Informatyka ogólna (techniczne i systemowe) / Allgemeine IT (Technik und System)],MATCH($B93,tab_MinKomp[[Stanowisko / Position ]:[Stanowisko / Position ]],0)))</f>
        <v>n/a</v>
      </c>
      <c r="CN94" s="194" t="str">
        <f>IF(INDEX(tab_MinKomp[Sieci komputerowe / Computernetzwerke],MATCH($B93,tab_MinKomp[[Stanowisko / Position ]:[Stanowisko / Position ]],0))="n/a","n/a",CN93-INDEX(tab_MinKomp[Sieci komputerowe / Computernetzwerke],MATCH($B93,tab_MinKomp[[Stanowisko / Position ]:[Stanowisko / Position ]],0)))</f>
        <v>n/a</v>
      </c>
      <c r="CO94" s="194" t="str">
        <f>IF(INDEX(tab_MinKomp[Hardware (komputery PC, drukarki biurowe i etykietowe, telefonia stacjonarna i mobilna) (PC, Drucker, Telefpne, Handys)],MATCH($B93,tab_MinKomp[[Stanowisko / Position ]:[Stanowisko / Position ]],0))="n/a","n/a",CO93-INDEX(tab_MinKomp[Hardware (komputery PC, drukarki biurowe i etykietowe, telefonia stacjonarna i mobilna) (PC, Drucker, Telefpne, Handys)],MATCH($B93,tab_MinKomp[[Stanowisko / Position ]:[Stanowisko / Position ]],0)))</f>
        <v>n/a</v>
      </c>
      <c r="CP94" s="194" t="str">
        <f>IF(INDEX(tab_MinKomp[Software &amp; Systems (MS Office, MS Remote Desktop)],MATCH($B93,tab_MinKomp[[Stanowisko / Position ]:[Stanowisko / Position ]],0))="n/a","n/a",CP93-INDEX(tab_MinKomp[Software &amp; Systems (MS Office, MS Remote Desktop)],MATCH($B93,tab_MinKomp[[Stanowisko / Position ]:[Stanowisko / Position ]],0)))</f>
        <v>n/a</v>
      </c>
      <c r="CQ94" s="194" t="str">
        <f>IF(INDEX(tab_MinKomp[Programowanie obiektowe (PHP) / Objektprogrammierung],MATCH($B93,tab_MinKomp[[Stanowisko / Position ]:[Stanowisko / Position ]],0))="n/a","n/a",CQ93-INDEX(tab_MinKomp[Programowanie obiektowe (PHP) / Objektprogrammierung],MATCH($B93,tab_MinKomp[[Stanowisko / Position ]:[Stanowisko / Position ]],0)))</f>
        <v>n/a</v>
      </c>
      <c r="CR94" s="194" t="str">
        <f>IF(INDEX(tab_MinKomp[Scrum],MATCH($B93,tab_MinKomp[[Stanowisko / Position ]:[Stanowisko / Position ]],0))="n/a","n/a",CR93-INDEX(tab_MinKomp[Scrum],MATCH($B93,tab_MinKomp[[Stanowisko / Position ]:[Stanowisko / Position ]],0)))</f>
        <v>n/a</v>
      </c>
      <c r="CS94" s="194" t="str">
        <f>IF(INDEX(tab_MinKomp[SQL (MySQL)],MATCH($B93,tab_MinKomp[[Stanowisko / Position ]:[Stanowisko / Position ]],0))="n/a","n/a",CS93-INDEX(tab_MinKomp[SQL (MySQL)],MATCH($B93,tab_MinKomp[[Stanowisko / Position ]:[Stanowisko / Position ]],0)))</f>
        <v>n/a</v>
      </c>
      <c r="CT94" s="194" t="str">
        <f>IF(INDEX(tab_MinKomp[Javascript],MATCH($B93,tab_MinKomp[[Stanowisko / Position ]:[Stanowisko / Position ]],0))="n/a","n/a",CT93-INDEX(tab_MinKomp[Javascript],MATCH($B93,tab_MinKomp[[Stanowisko / Position ]:[Stanowisko / Position ]],0)))</f>
        <v>n/a</v>
      </c>
      <c r="CU94" s="194" t="str">
        <f>IF(INDEX(tab_MinKomp[Joomla],MATCH($B93,tab_MinKomp[[Stanowisko / Position ]:[Stanowisko / Position ]],0))="n/a","n/a",CU93-INDEX(tab_MinKomp[Joomla],MATCH($B93,tab_MinKomp[[Stanowisko / Position ]:[Stanowisko / Position ]],0)))</f>
        <v>n/a</v>
      </c>
      <c r="CV94" s="194" t="str">
        <f>IF(INDEX(tab_MinKomp[Bash],MATCH($B93,tab_MinKomp[[Stanowisko / Position ]:[Stanowisko / Position ]],0))="n/a","n/a",CV93-INDEX(tab_MinKomp[Bash],MATCH($B93,tab_MinKomp[[Stanowisko / Position ]:[Stanowisko / Position ]],0)))</f>
        <v>n/a</v>
      </c>
      <c r="CW94" s="194">
        <f>IF(INDEX(tab_MinKomp[Systemy MES (HYDRA / SFMS)],MATCH($B93,tab_MinKomp[[Stanowisko / Position ]:[Stanowisko / Position ]],0))="n/a","n/a",CW93-INDEX(tab_MinKomp[Systemy MES (HYDRA / SFMS)],MATCH($B93,tab_MinKomp[[Stanowisko / Position ]:[Stanowisko / Position ]],0)))</f>
        <v>0</v>
      </c>
      <c r="CX94" s="194" t="str">
        <f>IF(INDEX(tab_MinKomp[HTML / CSS],MATCH($B93,tab_MinKomp[[Stanowisko / Position ]:[Stanowisko / Position ]],0))="n/a","n/a",CX93-INDEX(tab_MinKomp[HTML / CSS],MATCH($B93,tab_MinKomp[[Stanowisko / Position ]:[Stanowisko / Position ]],0)))</f>
        <v>n/a</v>
      </c>
      <c r="CY94" s="194" t="str">
        <f>IF(INDEX(tab_MinKomp[SYSTEM PR],MATCH($B93,tab_MinKomp[[Stanowisko / Position ]:[Stanowisko / Position ]],0))="n/a","n/a",CY93-INDEX(tab_MinKomp[SYSTEM PR],MATCH($B93,tab_MinKomp[[Stanowisko / Position ]:[Stanowisko / Position ]],0)))</f>
        <v>n/a</v>
      </c>
      <c r="CZ94" s="194" t="str">
        <f>IF(INDEX(tab_MinKomp[System Einkauf XP / EBA],MATCH($B93,tab_MinKomp[[Stanowisko / Position ]:[Stanowisko / Position ]],0))="n/a","n/a",CZ93-INDEX(tab_MinKomp[System Einkauf XP / EBA],MATCH($B93,tab_MinKomp[[Stanowisko / Position ]:[Stanowisko / Position ]],0)))</f>
        <v>n/a</v>
      </c>
      <c r="DA94" s="194" t="str">
        <f>IF(INDEX(tab_MinKomp[Techniki negocjacyjne / Verhandlungstechniken],MATCH($B93,tab_MinKomp[[Stanowisko / Position ]:[Stanowisko / Position ]],0))="n/a","n/a",DA93-INDEX(tab_MinKomp[Techniki negocjacyjne / Verhandlungstechniken],MATCH($B93,tab_MinKomp[[Stanowisko / Position ]:[Stanowisko / Position ]],0)))</f>
        <v>n/a</v>
      </c>
      <c r="DB94" s="194" t="str">
        <f>IF(INDEX(tab_MinKomp[Znajomość rynku branżowego / Kenntnis des Industrie Marktes],MATCH($B93,tab_MinKomp[[Stanowisko / Position ]:[Stanowisko / Position ]],0))="n/a","n/a",DB93-INDEX(tab_MinKomp[Znajomość rynku branżowego / Kenntnis des Industrie Marktes],MATCH($B93,tab_MinKomp[[Stanowisko / Position ]:[Stanowisko / Position ]],0)))</f>
        <v>n/a</v>
      </c>
      <c r="DC94" s="194" t="str">
        <f>IF(INDEX(tab_MinKomp[SUPPLIER MANAGEMENT],MATCH($B93,tab_MinKomp[[Stanowisko / Position ]:[Stanowisko / Position ]],0))="n/a","n/a",DC93-INDEX(tab_MinKomp[SUPPLIER MANAGEMENT],MATCH($B93,tab_MinKomp[[Stanowisko / Position ]:[Stanowisko / Position ]],0)))</f>
        <v>n/a</v>
      </c>
      <c r="DD94" s="194" t="str">
        <f>IF(INDEX(tab_MinKomp[SUPPLIER MANAGEMENT],MATCH($B93,tab_MinKomp[[Stanowisko / Position ]:[Stanowisko / Position ]],0))="n/a","n/a",DD93-INDEX(tab_MinKomp[SUPPLIER MANAGEMENT],MATCH($B93,tab_MinKomp[[Stanowisko / Position ]:[Stanowisko / Position ]],0)))</f>
        <v>n/a</v>
      </c>
      <c r="DE94" s="194" t="str">
        <f>IF(INDEX(tab_MinKomp[SUPPLIER MANAGEMENT],MATCH($B93,tab_MinKomp[[Stanowisko / Position ]:[Stanowisko / Position ]],0))="n/a","n/a",DE93-INDEX(tab_MinKomp[SUPPLIER MANAGEMENT],MATCH($B93,tab_MinKomp[[Stanowisko / Position ]:[Stanowisko / Position ]],0)))</f>
        <v>n/a</v>
      </c>
      <c r="DF94" s="194">
        <f>IF(INDEX(tab_MinKomp[LEAN MANAGEMENT],MATCH($B93,tab_MinKomp[[Stanowisko / Position ]:[Stanowisko / Position ]],0))="n/a","n/a",DF93-INDEX(tab_MinKomp[LEAN MANAGEMENT],MATCH($B93,tab_MinKomp[[Stanowisko / Position ]:[Stanowisko / Position ]],0)))</f>
        <v>1</v>
      </c>
      <c r="DG94" s="194" t="str">
        <f>IF(INDEX(tab_MinKomp[PPAP/PSW],MATCH($B93,tab_MinKomp[[Stanowisko / Position ]:[Stanowisko / Position ]],0))="n/a","n/a",DG93-INDEX(tab_MinKomp[PPAP/PSW],MATCH($B93,tab_MinKomp[[Stanowisko / Position ]:[Stanowisko / Position ]],0)))</f>
        <v>n/a</v>
      </c>
      <c r="DH94" s="194" t="str">
        <f>IF(INDEX(tab_MinKomp[SUPPLIER MANAGEMENT],MATCH($B93,tab_MinKomp[[Stanowisko / Position ]:[Stanowisko / Position ]],0))="n/a","n/a",DH93-INDEX(tab_MinKomp[SUPPLIER MANAGEMENT],MATCH($B93,tab_MinKomp[[Stanowisko / Position ]:[Stanowisko / Position ]],0)))</f>
        <v>n/a</v>
      </c>
      <c r="DI94" s="194" t="str">
        <f>IF(INDEX(tab_MinKomp[OBSŁUGA PORTALI KLIENTA / Kundenportale],MATCH($B93,tab_MinKomp[[Stanowisko / Position ]:[Stanowisko / Position ]],0))="n/a","n/a",DI93-INDEX(tab_MinKomp[OBSŁUGA PORTALI KLIENTA / Kundenportale],MATCH($B93,tab_MinKomp[[Stanowisko / Position ]:[Stanowisko / Position ]],0)))</f>
        <v>n/a</v>
      </c>
      <c r="DJ94" s="194" t="str">
        <f>IF(INDEX(tab_MinKomp[Obsługa systemu BABTECQ / BABTECQ System],MATCH($B93,tab_MinKomp[[Stanowisko / Position ]:[Stanowisko / Position ]],0))="n/a","n/a",DJ93-INDEX(tab_MinKomp[Obsługa systemu BABTECQ / BABTECQ System],MATCH($B93,tab_MinKomp[[Stanowisko / Position ]:[Stanowisko / Position ]],0)))</f>
        <v>n/a</v>
      </c>
      <c r="DK94" s="194" t="str">
        <f>IF(INDEX(tab_MinKomp[Rysunek techniczny / technische Zeichnung],MATCH($B93,tab_MinKomp[[Stanowisko / Position ]:[Stanowisko / Position ]],0))="n/a","n/a",DK93-INDEX(tab_MinKomp[Rysunek techniczny / technische Zeichnung],MATCH($B93,tab_MinKomp[[Stanowisko / Position ]:[Stanowisko / Position ]],0)))</f>
        <v>n/a</v>
      </c>
      <c r="DL94" s="194" t="str">
        <f>IF(INDEX(tab_MinKomp[Kalibracja / Kalibrierung],MATCH($B93,tab_MinKomp[[Stanowisko / Position ]:[Stanowisko / Position ]],0))="n/a","n/a",DL93-INDEX(tab_MinKomp[Kalibracja / Kalibrierung],MATCH($B93,tab_MinKomp[[Stanowisko / Position ]:[Stanowisko / Position ]],0)))</f>
        <v>n/a</v>
      </c>
      <c r="DM94" s="194" t="str">
        <f>IF(INDEX(tab_MinKomp[Rekwalifikacja / Requalifizierung],MATCH($B93,tab_MinKomp[[Stanowisko / Position ]:[Stanowisko / Position ]],0))="n/a","n/a",DM93-INDEX(tab_MinKomp[Rekwalifikacja / Requalifizierung],MATCH($B93,tab_MinKomp[[Stanowisko / Position ]:[Stanowisko / Position ]],0)))</f>
        <v>n/a</v>
      </c>
      <c r="DN94" s="190" t="str">
        <f>IF(INDEX(tab_MinKomp[Testy czystości / Reinheitstests],MATCH($B93,tab_MinKomp[[Stanowisko / Position ]:[Stanowisko / Position ]],0))="n/a","n/a",DN93-INDEX(tab_MinKomp[Testy czystości / Reinheitstests],MATCH($B93,tab_MinKomp[[Stanowisko / Position ]:[Stanowisko / Position ]],0)))</f>
        <v>n/a</v>
      </c>
      <c r="DO94" s="190" t="str">
        <f>IF(INDEX(tab_MinKomp[Testy czystości / Reinheitstests],MATCH($B93,tab_MinKomp[[Stanowisko / Position ]:[Stanowisko / Position ]],0))="n/a","n/a",DO93-INDEX(tab_MinKomp[Testy czystości / Reinheitstests],MATCH($B93,tab_MinKomp[[Stanowisko / Position ]:[Stanowisko / Position ]],0)))</f>
        <v>n/a</v>
      </c>
      <c r="DP94" s="190" t="str">
        <f>IF(INDEX(tab_MinKomp[Testy czystości / Reinheitstests],MATCH($B93,tab_MinKomp[[Stanowisko / Position ]:[Stanowisko / Position ]],0))="n/a","n/a",DP93-INDEX(tab_MinKomp[Testy czystości / Reinheitstests],MATCH($B93,tab_MinKomp[[Stanowisko / Position ]:[Stanowisko / Position ]],0)))</f>
        <v>n/a</v>
      </c>
      <c r="DQ94" s="190" t="str">
        <f>IF(INDEX(tab_MinKomp[Testy czystości / Reinheitstests],MATCH($B93,tab_MinKomp[[Stanowisko / Position ]:[Stanowisko / Position ]],0))="n/a","n/a",DQ93-INDEX(tab_MinKomp[Testy czystości / Reinheitstests],MATCH($B93,tab_MinKomp[[Stanowisko / Position ]:[Stanowisko / Position ]],0)))</f>
        <v>n/a</v>
      </c>
      <c r="DR94" s="190" t="str">
        <f>IF(INDEX(tab_MinKomp[Testy czystości / Reinheitstests],MATCH($B93,tab_MinKomp[[Stanowisko / Position ]:[Stanowisko / Position ]],0))="n/a","n/a",DR93-INDEX(tab_MinKomp[Testy czystości / Reinheitstests],MATCH($B93,tab_MinKomp[[Stanowisko / Position ]:[Stanowisko / Position ]],0)))</f>
        <v>n/a</v>
      </c>
      <c r="DS94" s="190" t="str">
        <f>IF(INDEX(tab_MinKomp[Testy czystości / Reinheitstests],MATCH($B93,tab_MinKomp[[Stanowisko / Position ]:[Stanowisko / Position ]],0))="n/a","n/a",DS93-INDEX(tab_MinKomp[Testy czystości / Reinheitstests],MATCH($B93,tab_MinKomp[[Stanowisko / Position ]:[Stanowisko / Position ]],0)))</f>
        <v>n/a</v>
      </c>
      <c r="DT94" s="194" t="str">
        <f>IF(INDEX(tab_MinKomp[SUPPLIER MANAGEMENT],MATCH($B93,tab_MinKomp[[Stanowisko / Position ]:[Stanowisko / Position ]],0))="n/a","n/a",DT93-INDEX(tab_MinKomp[SUPPLIER MANAGEMENT],MATCH($B93,tab_MinKomp[[Stanowisko / Position ]:[Stanowisko / Position ]],0)))</f>
        <v>n/a</v>
      </c>
      <c r="DU94" s="190" t="str">
        <f>IF(INDEX(tab_MinKomp[Testy czystości / Reinheitstests],MATCH($B93,tab_MinKomp[[Stanowisko / Position ]:[Stanowisko / Position ]],0))="n/a","n/a",DU93-INDEX(tab_MinKomp[Testy czystości / Reinheitstests],MATCH($B93,tab_MinKomp[[Stanowisko / Position ]:[Stanowisko / Position ]],0)))</f>
        <v>n/a</v>
      </c>
      <c r="DV94" s="190" t="str">
        <f>IF(INDEX(tab_MinKomp[Testy czystości / Reinheitstests],MATCH($B93,tab_MinKomp[[Stanowisko / Position ]:[Stanowisko / Position ]],0))="n/a","n/a",DV93-INDEX(tab_MinKomp[Testy czystości / Reinheitstests],MATCH($B93,tab_MinKomp[[Stanowisko / Position ]:[Stanowisko / Position ]],0)))</f>
        <v>n/a</v>
      </c>
      <c r="DW94" s="190" t="str">
        <f>IF(INDEX(tab_MinKomp[Testy czystości / Reinheitstests],MATCH($B93,tab_MinKomp[[Stanowisko / Position ]:[Stanowisko / Position ]],0))="n/a","n/a",DW93-INDEX(tab_MinKomp[Testy czystości / Reinheitstests],MATCH($B93,tab_MinKomp[[Stanowisko / Position ]:[Stanowisko / Position ]],0)))</f>
        <v>n/a</v>
      </c>
      <c r="DX94" s="190" t="str">
        <f>IF(INDEX(tab_MinKomp[Testy czystości / Reinheitstests],MATCH($B93,tab_MinKomp[[Stanowisko / Position ]:[Stanowisko / Position ]],0))="n/a","n/a",DX93-INDEX(tab_MinKomp[Testy czystości / Reinheitstests],MATCH($B93,tab_MinKomp[[Stanowisko / Position ]:[Stanowisko / Position ]],0)))</f>
        <v>n/a</v>
      </c>
      <c r="DY94" s="190" t="str">
        <f>IF(INDEX(tab_MinKomp[Testy czystości / Reinheitstests],MATCH($B93,tab_MinKomp[[Stanowisko / Position ]:[Stanowisko / Position ]],0))="n/a","n/a",DY93-INDEX(tab_MinKomp[Testy czystości / Reinheitstests],MATCH($B93,tab_MinKomp[[Stanowisko / Position ]:[Stanowisko / Position ]],0)))</f>
        <v>n/a</v>
      </c>
      <c r="DZ94" s="190" t="str">
        <f>IF(INDEX(tab_MinKomp[Testy czystości / Reinheitstests],MATCH($B93,tab_MinKomp[[Stanowisko / Position ]:[Stanowisko / Position ]],0))="n/a","n/a",DZ93-INDEX(tab_MinKomp[Testy czystości / Reinheitstests],MATCH($B93,tab_MinKomp[[Stanowisko / Position ]:[Stanowisko / Position ]],0)))</f>
        <v>n/a</v>
      </c>
      <c r="EA94" s="190" t="str">
        <f>IF(INDEX(tab_MinKomp[Testy czystości / Reinheitstests],MATCH($B93,tab_MinKomp[[Stanowisko / Position ]:[Stanowisko / Position ]],0))="n/a","n/a",EA93-INDEX(tab_MinKomp[Testy czystości / Reinheitstests],MATCH($B93,tab_MinKomp[[Stanowisko / Position ]:[Stanowisko / Position ]],0)))</f>
        <v>n/a</v>
      </c>
      <c r="EB94" s="190" t="str">
        <f>IF(INDEX(tab_MinKomp[Testy czystości / Reinheitstests],MATCH($B93,tab_MinKomp[[Stanowisko / Position ]:[Stanowisko / Position ]],0))="n/a","n/a",EB93-INDEX(tab_MinKomp[Testy czystości / Reinheitstests],MATCH($B93,tab_MinKomp[[Stanowisko / Position ]:[Stanowisko / Position ]],0)))</f>
        <v>n/a</v>
      </c>
      <c r="EC94" s="190" t="str">
        <f>IF(INDEX(tab_MinKomp[Testy czystości / Reinheitstests],MATCH($B93,tab_MinKomp[[Stanowisko / Position ]:[Stanowisko / Position ]],0))="n/a","n/a",EC93-INDEX(tab_MinKomp[Testy czystości / Reinheitstests],MATCH($B93,tab_MinKomp[[Stanowisko / Position ]:[Stanowisko / Position ]],0)))</f>
        <v>n/a</v>
      </c>
      <c r="ED94" s="190" t="str">
        <f>IF(INDEX(tab_MinKomp[Testy czystości / Reinheitstests],MATCH($B93,tab_MinKomp[[Stanowisko / Position ]:[Stanowisko / Position ]],0))="n/a","n/a",ED93-INDEX(tab_MinKomp[Testy czystości / Reinheitstests],MATCH($B93,tab_MinKomp[[Stanowisko / Position ]:[Stanowisko / Position ]],0)))</f>
        <v>n/a</v>
      </c>
      <c r="EE94" s="190" t="str">
        <f>IF(INDEX(tab_MinKomp[Testy czystości / Reinheitstests],MATCH($B93,tab_MinKomp[[Stanowisko / Position ]:[Stanowisko / Position ]],0))="n/a","n/a",EE93-INDEX(tab_MinKomp[Testy czystości / Reinheitstests],MATCH($B93,tab_MinKomp[[Stanowisko / Position ]:[Stanowisko / Position ]],0)))</f>
        <v>n/a</v>
      </c>
      <c r="EF94" s="190" t="str">
        <f>IF(INDEX(tab_MinKomp[Testy czystości / Reinheitstests],MATCH($B93,tab_MinKomp[[Stanowisko / Position ]:[Stanowisko / Position ]],0))="n/a","n/a",EF93-INDEX(tab_MinKomp[Testy czystości / Reinheitstests],MATCH($B93,tab_MinKomp[[Stanowisko / Position ]:[Stanowisko / Position ]],0)))</f>
        <v>n/a</v>
      </c>
      <c r="EG94" s="190" t="str">
        <f>IF(INDEX(tab_MinKomp[Testy czystości / Reinheitstests],MATCH($B93,tab_MinKomp[[Stanowisko / Position ]:[Stanowisko / Position ]],0))="n/a","n/a",EG93-INDEX(tab_MinKomp[Testy czystości / Reinheitstests],MATCH($B93,tab_MinKomp[[Stanowisko / Position ]:[Stanowisko / Position ]],0)))</f>
        <v>n/a</v>
      </c>
      <c r="EH94" s="190" t="str">
        <f>IF(INDEX(tab_MinKomp[Testy czystości / Reinheitstests],MATCH($B93,tab_MinKomp[[Stanowisko / Position ]:[Stanowisko / Position ]],0))="n/a","n/a",EH93-INDEX(tab_MinKomp[Testy czystości / Reinheitstests],MATCH($B93,tab_MinKomp[[Stanowisko / Position ]:[Stanowisko / Position ]],0)))</f>
        <v>n/a</v>
      </c>
      <c r="EI94" s="190" t="str">
        <f>IF(INDEX(tab_MinKomp[Testy czystości / Reinheitstests],MATCH($B93,tab_MinKomp[[Stanowisko / Position ]:[Stanowisko / Position ]],0))="n/a","n/a",EI93-INDEX(tab_MinKomp[Testy czystości / Reinheitstests],MATCH($B93,tab_MinKomp[[Stanowisko / Position ]:[Stanowisko / Position ]],0)))</f>
        <v>n/a</v>
      </c>
      <c r="EJ94" s="190" t="str">
        <f>IF(INDEX(tab_MinKomp[Testy czystości / Reinheitstests],MATCH($B93,tab_MinKomp[[Stanowisko / Position ]:[Stanowisko / Position ]],0))="n/a","n/a",EJ93-INDEX(tab_MinKomp[Testy czystości / Reinheitstests],MATCH($B93,tab_MinKomp[[Stanowisko / Position ]:[Stanowisko / Position ]],0)))</f>
        <v>n/a</v>
      </c>
      <c r="EK94" s="190" t="str">
        <f>IF(INDEX(tab_MinKomp[Testy czystości / Reinheitstests],MATCH($B93,tab_MinKomp[[Stanowisko / Position ]:[Stanowisko / Position ]],0))="n/a","n/a",EK93-INDEX(tab_MinKomp[Testy czystości / Reinheitstests],MATCH($B93,tab_MinKomp[[Stanowisko / Position ]:[Stanowisko / Position ]],0)))</f>
        <v>n/a</v>
      </c>
      <c r="EL94" s="190" t="str">
        <f>IF(INDEX(tab_MinKomp[Testy czystości / Reinheitstests],MATCH($B93,tab_MinKomp[[Stanowisko / Position ]:[Stanowisko / Position ]],0))="n/a","n/a",EL93-INDEX(tab_MinKomp[Testy czystości / Reinheitstests],MATCH($B93,tab_MinKomp[[Stanowisko / Position ]:[Stanowisko / Position ]],0)))</f>
        <v>n/a</v>
      </c>
      <c r="EM94" s="190" t="str">
        <f>IF(INDEX(tab_MinKomp[Testy czystości / Reinheitstests],MATCH($B93,tab_MinKomp[[Stanowisko / Position ]:[Stanowisko / Position ]],0))="n/a","n/a",EM93-INDEX(tab_MinKomp[Testy czystości / Reinheitstests],MATCH($B93,tab_MinKomp[[Stanowisko / Position ]:[Stanowisko / Position ]],0)))</f>
        <v>n/a</v>
      </c>
      <c r="EN94" s="190" t="str">
        <f>IF(INDEX(tab_MinKomp[Testy czystości / Reinheitstests],MATCH($B93,tab_MinKomp[[Stanowisko / Position ]:[Stanowisko / Position ]],0))="n/a","n/a",EN93-INDEX(tab_MinKomp[Testy czystości / Reinheitstests],MATCH($B93,tab_MinKomp[[Stanowisko / Position ]:[Stanowisko / Position ]],0)))</f>
        <v>n/a</v>
      </c>
      <c r="EO94" s="194" t="str">
        <f>IF(INDEX(tab_MinKomp[Konserwacja Rep],MATCH($B93,tab_MinKomp[[Stanowisko / Position ]:[Stanowisko / Position ]],0))="n/a","n/a",EO93-INDEX(tab_MinKomp[Konserwacja Rep],MATCH($B93,tab_MinKomp[[Stanowisko / Position ]:[Stanowisko / Position ]],0)))</f>
        <v>n/a</v>
      </c>
      <c r="EP94" s="194" t="str">
        <f>IF(INDEX(tab_MinKomp[[Konserwacja Engel ]],MATCH($B93,tab_MinKomp[[Stanowisko / Position ]:[Stanowisko / Position ]],0))="n/a","n/a",EP93-INDEX(tab_MinKomp[[Konserwacja Engel ]],MATCH($B93,tab_MinKomp[[Stanowisko / Position ]:[Stanowisko / Position ]],0)))</f>
        <v>n/a</v>
      </c>
      <c r="EQ94" s="194" t="str">
        <f>IF(INDEX(tab_MinKomp[Konserwacja B 50],MATCH($B93,tab_MinKomp[[Stanowisko / Position ]:[Stanowisko / Position ]],0))="n/a","n/a",EQ93-INDEX(tab_MinKomp[Konserwacja B 50],MATCH($B93,tab_MinKomp[[Stanowisko / Position ]:[Stanowisko / Position ]],0)))</f>
        <v>n/a</v>
      </c>
      <c r="ER94" s="194" t="str">
        <f>IF(INDEX(tab_MinKomp[[Konserwacja EOL ]],MATCH($B93,tab_MinKomp[[Stanowisko / Position ]:[Stanowisko / Position ]],0))="n/a","n/a",ER93-INDEX(tab_MinKomp[[Konserwacja EOL ]],MATCH($B93,tab_MinKomp[[Stanowisko / Position ]:[Stanowisko / Position ]],0)))</f>
        <v>n/a</v>
      </c>
      <c r="ES94" s="194" t="str">
        <f>IF(INDEX(tab_MinKomp[Konserwacja Branson],MATCH($B93,tab_MinKomp[[Stanowisko / Position ]:[Stanowisko / Position ]],0))="n/a","n/a",ES93-INDEX(tab_MinKomp[Konserwacja Branson],MATCH($B93,tab_MinKomp[[Stanowisko / Position ]:[Stanowisko / Position ]],0)))</f>
        <v>n/a</v>
      </c>
      <c r="ET94" s="194" t="str">
        <f>IF(INDEX(tab_MinKomp[Konserwacja coolery],MATCH($B93,tab_MinKomp[[Stanowisko / Position ]:[Stanowisko / Position ]],0))="n/a","n/a",ET93-INDEX(tab_MinKomp[Konserwacja coolery],MATCH($B93,tab_MinKomp[[Stanowisko / Position ]:[Stanowisko / Position ]],0)))</f>
        <v>n/a</v>
      </c>
      <c r="EU94" s="194" t="str">
        <f>IF(INDEX(tab_MinKomp[Konserwacja piecy],MATCH($B93,tab_MinKomp[[Stanowisko / Position ]:[Stanowisko / Position ]],0))="n/a","n/a",EU93-INDEX(tab_MinKomp[Konserwacja piecy],MATCH($B93,tab_MinKomp[[Stanowisko / Position ]:[Stanowisko / Position ]],0)))</f>
        <v>n/a</v>
      </c>
      <c r="EV94" s="194" t="str">
        <f>IF(INDEX(tab_MinKomp[Rysunek techniczny- czytanie],MATCH($B93,tab_MinKomp[[Stanowisko / Position ]:[Stanowisko / Position ]],0))="n/a","n/a",EV93-INDEX(tab_MinKomp[Rysunek techniczny- czytanie],MATCH($B93,tab_MinKomp[[Stanowisko / Position ]:[Stanowisko / Position ]],0)))</f>
        <v>n/a</v>
      </c>
      <c r="EW94" s="194" t="str">
        <f>IF(INDEX(tab_MinKomp[Elektryka],MATCH($B93,tab_MinKomp[[Stanowisko / Position ]:[Stanowisko / Position ]],0))="n/a","n/a",EW93-INDEX(tab_MinKomp[Elektryka],MATCH($B93,tab_MinKomp[[Stanowisko / Position ]:[Stanowisko / Position ]],0)))</f>
        <v>n/a</v>
      </c>
      <c r="EX94" s="194" t="str">
        <f>IF(INDEX(tab_MinKomp[Pneumatyka],MATCH($B93,tab_MinKomp[[Stanowisko / Position ]:[Stanowisko / Position ]],0))="n/a","n/a",EX93-INDEX(tab_MinKomp[Pneumatyka],MATCH($B93,tab_MinKomp[[Stanowisko / Position ]:[Stanowisko / Position ]],0)))</f>
        <v>n/a</v>
      </c>
      <c r="EY94" s="194" t="str">
        <f>IF(INDEX(tab_MinKomp[[Hydraulika ]],MATCH($B93,tab_MinKomp[[Stanowisko / Position ]:[Stanowisko / Position ]],0))="n/a","n/a",EY93-INDEX(tab_MinKomp[[Hydraulika ]],MATCH($B93,tab_MinKomp[[Stanowisko / Position ]:[Stanowisko / Position ]],0)))</f>
        <v>n/a</v>
      </c>
      <c r="EZ94" s="194" t="str">
        <f>IF(INDEX(tab_MinKomp[Podciśnienie],MATCH($B93,tab_MinKomp[[Stanowisko / Position ]:[Stanowisko / Position ]],0))="n/a","n/a",EZ93-INDEX(tab_MinKomp[Podciśnienie],MATCH($B93,tab_MinKomp[[Stanowisko / Position ]:[Stanowisko / Position ]],0)))</f>
        <v>n/a</v>
      </c>
      <c r="FA94" s="194" t="str">
        <f>IF(INDEX(tab_MinKomp[Usuwanie awarii],MATCH($B93,tab_MinKomp[[Stanowisko / Position ]:[Stanowisko / Position ]],0))="n/a","n/a",FA93-INDEX(tab_MinKomp[Usuwanie awarii],MATCH($B93,tab_MinKomp[[Stanowisko / Position ]:[Stanowisko / Position ]],0)))</f>
        <v>n/a</v>
      </c>
      <c r="FB94" s="194" t="str">
        <f>IF(INDEX(tab_MinKomp[Obsługa robotów],MATCH($B93,tab_MinKomp[[Stanowisko / Position ]:[Stanowisko / Position ]],0))="n/a","n/a",FB93-INDEX(tab_MinKomp[Obsługa robotów],MATCH($B93,tab_MinKomp[[Stanowisko / Position ]:[Stanowisko / Position ]],0)))</f>
        <v>n/a</v>
      </c>
      <c r="FC94" s="194" t="str">
        <f>IF(INDEX(tab_MinKomp[Obsługa sterowania maszyny],MATCH($B93,tab_MinKomp[[Stanowisko / Position ]:[Stanowisko / Position ]],0))="n/a","n/a",FC93-INDEX(tab_MinKomp[Obsługa sterowania maszyny],MATCH($B93,tab_MinKomp[[Stanowisko / Position ]:[Stanowisko / Position ]],0)))</f>
        <v>n/a</v>
      </c>
      <c r="FD94" s="194" t="str">
        <f>IF(INDEX(tab_MinKomp[Usuwanie przyczyn żródłowych],MATCH($B93,tab_MinKomp[[Stanowisko / Position ]:[Stanowisko / Position ]],0))="n/a","n/a",FD93-INDEX(tab_MinKomp[Usuwanie przyczyn żródłowych],MATCH($B93,tab_MinKomp[[Stanowisko / Position ]:[Stanowisko / Position ]],0)))</f>
        <v>n/a</v>
      </c>
      <c r="FE94" s="194" t="str">
        <f>IF(INDEX(tab_MinKomp[Cmms stosowanie],MATCH($B93,tab_MinKomp[[Stanowisko / Position ]:[Stanowisko / Position ]],0))="n/a","n/a",FE93-INDEX(tab_MinKomp[Cmms stosowanie],MATCH($B93,tab_MinKomp[[Stanowisko / Position ]:[Stanowisko / Position ]],0)))</f>
        <v>n/a</v>
      </c>
      <c r="FF94" s="190" t="str">
        <f>IF(INDEX(tab_MinKomp[Testy czystości / Reinheitstests],MATCH($B93,tab_MinKomp[[Stanowisko / Position ]:[Stanowisko / Position ]],0))="n/a","n/a",FF93-INDEX(tab_MinKomp[Testy czystości / Reinheitstests],MATCH($B93,tab_MinKomp[[Stanowisko / Position ]:[Stanowisko / Position ]],0)))</f>
        <v>n/a</v>
      </c>
      <c r="FG94" s="194" t="str">
        <f>IF(INDEX(tab_MinKomp[Czyszczenie form plastikowych],MATCH($B93,tab_MinKomp[[Stanowisko / Position ]:[Stanowisko / Position ]],0))="n/a","n/a",FG93-INDEX(tab_MinKomp[Czyszczenie form plastikowych],MATCH($B93,tab_MinKomp[[Stanowisko / Position ]:[Stanowisko / Position ]],0)))</f>
        <v>n/a</v>
      </c>
      <c r="FH94" s="194" t="str">
        <f>IF(INDEX(tab_MinKomp[Wymiana form plastik],MATCH($B93,tab_MinKomp[[Stanowisko / Position ]:[Stanowisko / Position ]],0))="n/a","n/a",FH93-INDEX(tab_MinKomp[Wymiana form plastik],MATCH($B93,tab_MinKomp[[Stanowisko / Position ]:[Stanowisko / Position ]],0)))</f>
        <v>n/a</v>
      </c>
      <c r="FI94" s="194" t="str">
        <f>IF(INDEX(tab_MinKomp[Wymiana form guma],MATCH($B93,tab_MinKomp[[Stanowisko / Position ]:[Stanowisko / Position ]],0))="n/a","n/a",FI93-INDEX(tab_MinKomp[Wymiana form guma],MATCH($B93,tab_MinKomp[[Stanowisko / Position ]:[Stanowisko / Position ]],0)))</f>
        <v>n/a</v>
      </c>
      <c r="FJ94" s="194" t="str">
        <f>IF(INDEX(tab_MinKomp[Konserwacja KK],MATCH($B93,tab_MinKomp[[Stanowisko / Position ]:[Stanowisko / Position ]],0))="n/a","n/a",FJ93-INDEX(tab_MinKomp[Konserwacja KK],MATCH($B93,tab_MinKomp[[Stanowisko / Position ]:[Stanowisko / Position ]],0)))</f>
        <v>n/a</v>
      </c>
      <c r="FK94" s="194" t="str">
        <f>IF(INDEX(tab_MinKomp[Konserwacja form guma],MATCH($B93,tab_MinKomp[[Stanowisko / Position ]:[Stanowisko / Position ]],0))="n/a","n/a",FK93-INDEX(tab_MinKomp[Konserwacja form guma],MATCH($B93,tab_MinKomp[[Stanowisko / Position ]:[Stanowisko / Position ]],0)))</f>
        <v>n/a</v>
      </c>
      <c r="FL94" s="194" t="str">
        <f>IF(INDEX(tab_MinKomp[Konserwacja form plastiki],MATCH($B93,tab_MinKomp[[Stanowisko / Position ]:[Stanowisko / Position ]],0))="n/a","n/a",FL93-INDEX(tab_MinKomp[Konserwacja form plastiki],MATCH($B93,tab_MinKomp[[Stanowisko / Position ]:[Stanowisko / Position ]],0)))</f>
        <v>n/a</v>
      </c>
      <c r="FM94" s="194" t="str">
        <f>IF(INDEX(tab_MinKomp[Konserwacja Gorącego Kanału],MATCH($B93,tab_MinKomp[[Stanowisko / Position ]:[Stanowisko / Position ]],0))="n/a","n/a",FM93-INDEX(tab_MinKomp[Konserwacja Gorącego Kanału],MATCH($B93,tab_MinKomp[[Stanowisko / Position ]:[Stanowisko / Position ]],0)))</f>
        <v>n/a</v>
      </c>
      <c r="FN94" s="194" t="str">
        <f>IF(INDEX(tab_MinKomp[MS Office (Excel)],MATCH($B93,tab_MinKomp[[Stanowisko / Position ]:[Stanowisko / Position ]],0))="n/a","n/a",FN93-INDEX(tab_MinKomp[MS Office (Excel)],MATCH($B93,tab_MinKomp[[Stanowisko / Position ]:[Stanowisko / Position ]],0)))</f>
        <v>n/a</v>
      </c>
      <c r="FO94" s="194" t="str">
        <f>IF(INDEX(tab_MinKomp[MS Office (Word)],MATCH($B93,tab_MinKomp[[Stanowisko / Position ]:[Stanowisko / Position ]],0))="n/a","n/a",FO93-INDEX(tab_MinKomp[MS Office (Word)],MATCH($B93,tab_MinKomp[[Stanowisko / Position ]:[Stanowisko / Position ]],0)))</f>
        <v>n/a</v>
      </c>
      <c r="FP94" s="194" t="str">
        <f>IF(INDEX(tab_MinKomp[MS Office (Power Point)],MATCH($B93,tab_MinKomp[[Stanowisko / Position ]:[Stanowisko / Position ]],0))="n/a","n/a",FP93-INDEX(tab_MinKomp[MS Office (Power Point)],MATCH($B93,tab_MinKomp[[Stanowisko / Position ]:[Stanowisko / Position ]],0)))</f>
        <v>n/a</v>
      </c>
      <c r="FQ94" s="196" t="str">
        <f>IF(INDEX(tab_MinKomp[Język angielski / Englisch],MATCH($B93,tab_MinKomp[[Stanowisko / Position ]:[Stanowisko / Position ]],0))="n/a","n/a",FQ93-INDEX(tab_MinKomp[Język angielski / Englisch],MATCH($B93,tab_MinKomp[[Stanowisko / Position ]:[Stanowisko / Position ]],0)))</f>
        <v>n/a</v>
      </c>
      <c r="FR94" s="196" t="str">
        <f>IF(INDEX(tab_MinKomp[Język niemiecki / Deutsch],MATCH($B93,tab_MinKomp[[Stanowisko / Position ]:[Stanowisko / Position ]],0))="n/a","n/a",FR93-INDEX(tab_MinKomp[Język niemiecki / Deutsch],MATCH($B93,tab_MinKomp[[Stanowisko / Position ]:[Stanowisko / Position ]],0)))</f>
        <v>n/a</v>
      </c>
      <c r="FS94" s="194">
        <f>IF(INDEX(tab_MinKomp[Zarządzanie dokumentacją procesową / Process dokumentation management],MATCH($B93,tab_MinKomp[[Stanowisko / Position ]:[Stanowisko / Position ]],0))="n/a","n/a",FS93-INDEX(tab_MinKomp[Zarządzanie dokumentacją procesową / Process dokumentation management],MATCH($B93,tab_MinKomp[[Stanowisko / Position ]:[Stanowisko / Position ]],0)))</f>
        <v>0</v>
      </c>
      <c r="FT94" s="194">
        <f>IF(INDEX(tab_MinKomp[Znajomość procesów z obszaru / Kenntiss der prozesse in dem Bereich],MATCH($B93,tab_MinKomp[[Stanowisko / Position ]:[Stanowisko / Position ]],0))="n/a","n/a",FT93-INDEX(tab_MinKomp[Znajomość procesów z obszaru / Kenntiss der prozesse in dem Bereich],MATCH($B93,tab_MinKomp[[Stanowisko / Position ]:[Stanowisko / Position ]],0)))</f>
        <v>0</v>
      </c>
      <c r="FU94" s="194">
        <f>IF(INDEX(tab_MinKomp[optymalizacja procesów / Prozessoptymalisierung],MATCH($B93,tab_MinKomp[[Stanowisko / Position ]:[Stanowisko / Position ]],0))="n/a","n/a",FU93-INDEX(tab_MinKomp[optymalizacja procesów / Prozessoptymalisierung],MATCH($B93,tab_MinKomp[[Stanowisko / Position ]:[Stanowisko / Position ]],0)))</f>
        <v>0</v>
      </c>
      <c r="FV94" s="194">
        <f>IF(INDEX(tab_MinKomp[Umiejętności szkoleniowe / Trainingsfähigkeiten],MATCH($B93,tab_MinKomp[[Stanowisko / Position ]:[Stanowisko / Position ]],0))="n/a","n/a",FV93-INDEX(tab_MinKomp[Umiejętności szkoleniowe / Trainingsfähigkeiten],MATCH($B93,tab_MinKomp[[Stanowisko / Position ]:[Stanowisko / Position ]],0)))</f>
        <v>1</v>
      </c>
      <c r="FW94" s="194">
        <f>IF(INDEX(tab_MinKomp[Analityczne myślenie, podejście / Analitysches Denken, Einstellung],MATCH($B93,tab_MinKomp[[Stanowisko / Position ]:[Stanowisko / Position ]],0))="n/a","n/a",FW93-INDEX(tab_MinKomp[Analityczne myślenie, podejście / Analitysches Denken, Einstellung],MATCH($B93,tab_MinKomp[[Stanowisko / Position ]:[Stanowisko / Position ]],0)))</f>
        <v>0</v>
      </c>
      <c r="FX94" s="194">
        <f>IF(INDEX(tab_MinKomp[Dokładność, precyzja w dzialaniu / Genauigkeit, Präzision in die Arbeit],MATCH($B93,tab_MinKomp[[Stanowisko / Position ]:[Stanowisko / Position ]],0))="n/a","n/a",FX93-INDEX(tab_MinKomp[Dokładność, precyzja w dzialaniu / Genauigkeit, Präzision in die Arbeit],MATCH($B93,tab_MinKomp[[Stanowisko / Position ]:[Stanowisko / Position ]],0)))</f>
        <v>0</v>
      </c>
      <c r="FY94" s="194">
        <f>IF(INDEX(tab_MinKomp[Dyspozycyjność / Verfügbarkeit],MATCH($B93,tab_MinKomp[[Stanowisko / Position ]:[Stanowisko / Position ]],0))="n/a","n/a",FY93-INDEX(tab_MinKomp[Dyspozycyjność / Verfügbarkeit],MATCH($B93,tab_MinKomp[[Stanowisko / Position ]:[Stanowisko / Position ]],0)))</f>
        <v>0</v>
      </c>
      <c r="FZ94" s="194">
        <f>IF(INDEX(tab_MinKomp[Zaangażowanie / 
Engagement],MATCH($B93,tab_MinKomp[[Stanowisko / Position ]:[Stanowisko / Position ]],0))="n/a","n/a",FZ93-INDEX(tab_MinKomp[Zaangażowanie / 
Engagement],MATCH($B93,tab_MinKomp[[Stanowisko / Position ]:[Stanowisko / Position ]],0)))</f>
        <v>0</v>
      </c>
      <c r="GA94" s="194" t="str">
        <f>IF(INDEX(tab_MinKomp[Konserwacja form guma],MATCH($B93,tab_MinKomp[[Stanowisko / Position ]:[Stanowisko / Position ]],0))="n/a","n/a",GA93-INDEX(tab_MinKomp[Konserwacja form guma],MATCH($B93,tab_MinKomp[[Stanowisko / Position ]:[Stanowisko / Position ]],0)))</f>
        <v>n/a</v>
      </c>
      <c r="GB94" s="194" t="str">
        <f>IF(INDEX(tab_MinKomp[Konserwacja form plastiki],MATCH($B93,tab_MinKomp[[Stanowisko / Position ]:[Stanowisko / Position ]],0))="n/a","n/a",GB93-INDEX(tab_MinKomp[Konserwacja form plastiki],MATCH($B93,tab_MinKomp[[Stanowisko / Position ]:[Stanowisko / Position ]],0)))</f>
        <v>n/a</v>
      </c>
      <c r="GC94" s="194">
        <f>IF(INDEX(tab_MinKomp[Elastyczność w działaniu],MATCH($B93,tab_MinKomp[[Stanowisko / Position ]:[Stanowisko / Position ]],0))="n/a","n/a",GC93-INDEX(tab_MinKomp[Elastyczność w działaniu],MATCH($B93,tab_MinKomp[[Stanowisko / Position ]:[Stanowisko / Position ]],0)))</f>
        <v>0</v>
      </c>
      <c r="GD94" s="194">
        <f>IF(INDEX(tab_MinKomp[Komunikatywność],MATCH($B93,tab_MinKomp[[Stanowisko / Position ]:[Stanowisko / Position ]],0))="n/a","n/a",GD93-INDEX(tab_MinKomp[Komunikatywność],MATCH($B93,tab_MinKomp[[Stanowisko / Position ]:[Stanowisko / Position ]],0)))</f>
        <v>1</v>
      </c>
      <c r="GE94" s="193" t="str">
        <f>IF(INDEX(tab_MinKomp[Motywowanie i budowanie zaangażowania zespołu],MATCH($B93,tab_MinKomp[[Stanowisko / Position ]:[Stanowisko / Position ]],0))="n/a","n/a",GE93-INDEX(tab_MinKomp[Motywowanie i budowanie zaangażowania zespołu],MATCH($B93,tab_MinKomp[[Stanowisko / Position ]:[Stanowisko / Position ]],0)))</f>
        <v>n/a</v>
      </c>
      <c r="GF94" s="186" t="s">
        <v>248</v>
      </c>
      <c r="GG94" s="186" t="s">
        <v>248</v>
      </c>
      <c r="GH94" s="186" t="s">
        <v>248</v>
      </c>
      <c r="GI94" s="186" t="s">
        <v>248</v>
      </c>
      <c r="GJ94" s="186" t="s">
        <v>248</v>
      </c>
      <c r="GK94" s="186" t="s">
        <v>248</v>
      </c>
      <c r="GL94" s="186" t="s">
        <v>248</v>
      </c>
      <c r="GM94" s="186" t="s">
        <v>248</v>
      </c>
      <c r="GN94" s="186" t="s">
        <v>248</v>
      </c>
      <c r="GO94" s="186" t="s">
        <v>248</v>
      </c>
      <c r="GP94" s="186" t="s">
        <v>248</v>
      </c>
      <c r="GQ94" s="186" t="s">
        <v>248</v>
      </c>
      <c r="GR94" s="186" t="s">
        <v>248</v>
      </c>
      <c r="GS94" s="186" t="s">
        <v>248</v>
      </c>
      <c r="GT94" s="186" t="s">
        <v>248</v>
      </c>
      <c r="GU94" s="186" t="s">
        <v>248</v>
      </c>
      <c r="GV94" s="186" t="s">
        <v>248</v>
      </c>
      <c r="GW94" s="186" t="s">
        <v>248</v>
      </c>
      <c r="GX94" s="186" t="s">
        <v>248</v>
      </c>
      <c r="GY94" s="186" t="s">
        <v>248</v>
      </c>
      <c r="GZ94" s="261" t="s">
        <v>248</v>
      </c>
      <c r="HA94" s="261" t="s">
        <v>248</v>
      </c>
      <c r="HB94" s="191">
        <f>SUM(G94:GE94)/(HB93-(SUM(G94:GE94)))</f>
        <v>7.3170731707317069E-2</v>
      </c>
    </row>
    <row r="95" spans="1:211" s="218" customFormat="1" ht="24.9" customHeight="1" x14ac:dyDescent="0.3">
      <c r="A95" s="105" t="s">
        <v>317</v>
      </c>
      <c r="B95" s="105" t="s">
        <v>315</v>
      </c>
      <c r="C95" s="105" t="s">
        <v>388</v>
      </c>
      <c r="D95" s="105">
        <v>2168</v>
      </c>
      <c r="E95" s="392" t="s">
        <v>907</v>
      </c>
      <c r="F95" s="185" t="s">
        <v>374</v>
      </c>
      <c r="G95" s="186">
        <v>1</v>
      </c>
      <c r="H95" s="186">
        <v>1</v>
      </c>
      <c r="I95" s="186">
        <v>1</v>
      </c>
      <c r="J95" s="186">
        <v>1</v>
      </c>
      <c r="K95" s="186">
        <v>1</v>
      </c>
      <c r="L95" s="186" t="s">
        <v>248</v>
      </c>
      <c r="M95" s="186" t="s">
        <v>248</v>
      </c>
      <c r="N95" s="186" t="s">
        <v>248</v>
      </c>
      <c r="O95" s="186">
        <v>1</v>
      </c>
      <c r="P95" s="186">
        <v>1</v>
      </c>
      <c r="Q95" s="186" t="s">
        <v>248</v>
      </c>
      <c r="R95" s="186" t="s">
        <v>248</v>
      </c>
      <c r="S95" s="186" t="s">
        <v>248</v>
      </c>
      <c r="T95" s="186" t="s">
        <v>248</v>
      </c>
      <c r="U95" s="186" t="s">
        <v>248</v>
      </c>
      <c r="V95" s="186" t="s">
        <v>248</v>
      </c>
      <c r="W95" s="186" t="s">
        <v>248</v>
      </c>
      <c r="X95" s="186" t="s">
        <v>248</v>
      </c>
      <c r="Y95" s="186" t="s">
        <v>248</v>
      </c>
      <c r="Z95" s="186" t="s">
        <v>248</v>
      </c>
      <c r="AA95" s="186" t="s">
        <v>248</v>
      </c>
      <c r="AB95" s="186" t="s">
        <v>248</v>
      </c>
      <c r="AC95" s="186" t="s">
        <v>248</v>
      </c>
      <c r="AD95" s="186" t="s">
        <v>248</v>
      </c>
      <c r="AE95" s="186" t="s">
        <v>248</v>
      </c>
      <c r="AF95" s="186" t="s">
        <v>248</v>
      </c>
      <c r="AG95" s="186" t="s">
        <v>248</v>
      </c>
      <c r="AH95" s="186" t="s">
        <v>248</v>
      </c>
      <c r="AI95" s="186" t="s">
        <v>248</v>
      </c>
      <c r="AJ95" s="186" t="s">
        <v>248</v>
      </c>
      <c r="AK95" s="186" t="s">
        <v>248</v>
      </c>
      <c r="AL95" s="186">
        <v>2</v>
      </c>
      <c r="AM95" s="186" t="s">
        <v>248</v>
      </c>
      <c r="AN95" s="186" t="s">
        <v>248</v>
      </c>
      <c r="AO95" s="186">
        <v>1</v>
      </c>
      <c r="AP95" s="186" t="s">
        <v>248</v>
      </c>
      <c r="AQ95" s="186">
        <v>1</v>
      </c>
      <c r="AR95" s="186" t="s">
        <v>248</v>
      </c>
      <c r="AS95" s="186" t="s">
        <v>248</v>
      </c>
      <c r="AT95" s="186" t="s">
        <v>248</v>
      </c>
      <c r="AU95" s="186">
        <v>1</v>
      </c>
      <c r="AV95" s="186">
        <v>1</v>
      </c>
      <c r="AW95" s="186">
        <v>1</v>
      </c>
      <c r="AX95" s="186" t="s">
        <v>248</v>
      </c>
      <c r="AY95" s="186" t="s">
        <v>248</v>
      </c>
      <c r="AZ95" s="186" t="s">
        <v>248</v>
      </c>
      <c r="BA95" s="186">
        <v>1</v>
      </c>
      <c r="BB95" s="186">
        <v>1</v>
      </c>
      <c r="BC95" s="186" t="s">
        <v>248</v>
      </c>
      <c r="BD95" s="186" t="s">
        <v>248</v>
      </c>
      <c r="BE95" s="186" t="s">
        <v>248</v>
      </c>
      <c r="BF95" s="186" t="s">
        <v>248</v>
      </c>
      <c r="BG95" s="186" t="s">
        <v>248</v>
      </c>
      <c r="BH95" s="186" t="s">
        <v>248</v>
      </c>
      <c r="BI95" s="186" t="s">
        <v>248</v>
      </c>
      <c r="BJ95" s="186" t="s">
        <v>248</v>
      </c>
      <c r="BK95" s="186" t="s">
        <v>248</v>
      </c>
      <c r="BL95" s="186" t="s">
        <v>248</v>
      </c>
      <c r="BM95" s="186" t="s">
        <v>248</v>
      </c>
      <c r="BN95" s="186" t="s">
        <v>248</v>
      </c>
      <c r="BO95" s="186" t="s">
        <v>248</v>
      </c>
      <c r="BP95" s="186" t="s">
        <v>248</v>
      </c>
      <c r="BQ95" s="186" t="s">
        <v>248</v>
      </c>
      <c r="BR95" s="186" t="s">
        <v>248</v>
      </c>
      <c r="BS95" s="186" t="s">
        <v>248</v>
      </c>
      <c r="BT95" s="186" t="s">
        <v>248</v>
      </c>
      <c r="BU95" s="186">
        <v>2</v>
      </c>
      <c r="BV95" s="186" t="s">
        <v>248</v>
      </c>
      <c r="BW95" s="186" t="s">
        <v>248</v>
      </c>
      <c r="BX95" s="186" t="s">
        <v>248</v>
      </c>
      <c r="BY95" s="186" t="s">
        <v>248</v>
      </c>
      <c r="BZ95" s="186" t="s">
        <v>248</v>
      </c>
      <c r="CA95" s="186" t="s">
        <v>248</v>
      </c>
      <c r="CB95" s="186" t="s">
        <v>248</v>
      </c>
      <c r="CC95" s="186" t="s">
        <v>248</v>
      </c>
      <c r="CD95" s="186">
        <v>1</v>
      </c>
      <c r="CE95" s="186" t="s">
        <v>248</v>
      </c>
      <c r="CF95" s="186" t="s">
        <v>248</v>
      </c>
      <c r="CG95" s="186">
        <v>1</v>
      </c>
      <c r="CH95" s="186" t="s">
        <v>248</v>
      </c>
      <c r="CI95" s="186" t="s">
        <v>248</v>
      </c>
      <c r="CJ95" s="186" t="s">
        <v>248</v>
      </c>
      <c r="CK95" s="186" t="s">
        <v>248</v>
      </c>
      <c r="CL95" s="186" t="s">
        <v>248</v>
      </c>
      <c r="CM95" s="186" t="s">
        <v>248</v>
      </c>
      <c r="CN95" s="186" t="s">
        <v>248</v>
      </c>
      <c r="CO95" s="186" t="s">
        <v>248</v>
      </c>
      <c r="CP95" s="186" t="s">
        <v>248</v>
      </c>
      <c r="CQ95" s="186" t="s">
        <v>248</v>
      </c>
      <c r="CR95" s="186" t="s">
        <v>248</v>
      </c>
      <c r="CS95" s="186" t="s">
        <v>248</v>
      </c>
      <c r="CT95" s="186" t="s">
        <v>248</v>
      </c>
      <c r="CU95" s="186" t="s">
        <v>248</v>
      </c>
      <c r="CV95" s="186" t="s">
        <v>248</v>
      </c>
      <c r="CW95" s="186">
        <v>1</v>
      </c>
      <c r="CX95" s="186" t="s">
        <v>248</v>
      </c>
      <c r="CY95" s="186" t="s">
        <v>248</v>
      </c>
      <c r="CZ95" s="186" t="s">
        <v>248</v>
      </c>
      <c r="DA95" s="186" t="s">
        <v>248</v>
      </c>
      <c r="DB95" s="186" t="s">
        <v>248</v>
      </c>
      <c r="DC95" s="186" t="s">
        <v>248</v>
      </c>
      <c r="DD95" s="186" t="s">
        <v>248</v>
      </c>
      <c r="DE95" s="186" t="s">
        <v>248</v>
      </c>
      <c r="DF95" s="186">
        <v>1</v>
      </c>
      <c r="DG95" s="186" t="s">
        <v>248</v>
      </c>
      <c r="DH95" s="186" t="s">
        <v>248</v>
      </c>
      <c r="DI95" s="186" t="s">
        <v>248</v>
      </c>
      <c r="DJ95" s="186" t="s">
        <v>248</v>
      </c>
      <c r="DK95" s="186" t="s">
        <v>248</v>
      </c>
      <c r="DL95" s="186" t="s">
        <v>248</v>
      </c>
      <c r="DM95" s="186" t="s">
        <v>248</v>
      </c>
      <c r="DN95" s="186" t="s">
        <v>248</v>
      </c>
      <c r="DO95" s="186" t="s">
        <v>248</v>
      </c>
      <c r="DP95" s="186" t="s">
        <v>248</v>
      </c>
      <c r="DQ95" s="186" t="s">
        <v>248</v>
      </c>
      <c r="DR95" s="186" t="s">
        <v>248</v>
      </c>
      <c r="DS95" s="186" t="s">
        <v>248</v>
      </c>
      <c r="DT95" s="186" t="s">
        <v>248</v>
      </c>
      <c r="DU95" s="186" t="s">
        <v>248</v>
      </c>
      <c r="DV95" s="186" t="s">
        <v>248</v>
      </c>
      <c r="DW95" s="186" t="s">
        <v>248</v>
      </c>
      <c r="DX95" s="186" t="s">
        <v>248</v>
      </c>
      <c r="DY95" s="186" t="s">
        <v>248</v>
      </c>
      <c r="DZ95" s="186" t="s">
        <v>248</v>
      </c>
      <c r="EA95" s="186" t="s">
        <v>248</v>
      </c>
      <c r="EB95" s="186" t="s">
        <v>248</v>
      </c>
      <c r="EC95" s="186" t="s">
        <v>248</v>
      </c>
      <c r="ED95" s="186" t="s">
        <v>248</v>
      </c>
      <c r="EE95" s="186" t="s">
        <v>248</v>
      </c>
      <c r="EF95" s="186" t="s">
        <v>248</v>
      </c>
      <c r="EG95" s="186" t="s">
        <v>248</v>
      </c>
      <c r="EH95" s="186" t="s">
        <v>248</v>
      </c>
      <c r="EI95" s="186" t="s">
        <v>248</v>
      </c>
      <c r="EJ95" s="186" t="s">
        <v>248</v>
      </c>
      <c r="EK95" s="186" t="s">
        <v>248</v>
      </c>
      <c r="EL95" s="186" t="s">
        <v>248</v>
      </c>
      <c r="EM95" s="186" t="s">
        <v>248</v>
      </c>
      <c r="EN95" s="186" t="s">
        <v>248</v>
      </c>
      <c r="EO95" s="186" t="s">
        <v>248</v>
      </c>
      <c r="EP95" s="186" t="s">
        <v>248</v>
      </c>
      <c r="EQ95" s="186" t="s">
        <v>248</v>
      </c>
      <c r="ER95" s="186" t="s">
        <v>248</v>
      </c>
      <c r="ES95" s="186" t="s">
        <v>248</v>
      </c>
      <c r="ET95" s="186" t="s">
        <v>248</v>
      </c>
      <c r="EU95" s="186" t="s">
        <v>248</v>
      </c>
      <c r="EV95" s="186" t="s">
        <v>248</v>
      </c>
      <c r="EW95" s="186" t="s">
        <v>248</v>
      </c>
      <c r="EX95" s="186" t="s">
        <v>248</v>
      </c>
      <c r="EY95" s="186" t="s">
        <v>248</v>
      </c>
      <c r="EZ95" s="186" t="s">
        <v>248</v>
      </c>
      <c r="FA95" s="186" t="s">
        <v>248</v>
      </c>
      <c r="FB95" s="186" t="s">
        <v>248</v>
      </c>
      <c r="FC95" s="186" t="s">
        <v>248</v>
      </c>
      <c r="FD95" s="186" t="s">
        <v>248</v>
      </c>
      <c r="FE95" s="186" t="s">
        <v>248</v>
      </c>
      <c r="FF95" s="186" t="s">
        <v>248</v>
      </c>
      <c r="FG95" s="186" t="s">
        <v>248</v>
      </c>
      <c r="FH95" s="186" t="s">
        <v>248</v>
      </c>
      <c r="FI95" s="186" t="s">
        <v>248</v>
      </c>
      <c r="FJ95" s="186" t="s">
        <v>248</v>
      </c>
      <c r="FK95" s="186" t="s">
        <v>248</v>
      </c>
      <c r="FL95" s="186" t="s">
        <v>248</v>
      </c>
      <c r="FM95" s="186" t="s">
        <v>248</v>
      </c>
      <c r="FN95" s="186">
        <v>1</v>
      </c>
      <c r="FO95" s="186">
        <v>1</v>
      </c>
      <c r="FP95" s="186">
        <v>1</v>
      </c>
      <c r="FQ95" s="187" t="s">
        <v>248</v>
      </c>
      <c r="FR95" s="187" t="s">
        <v>248</v>
      </c>
      <c r="FS95" s="186">
        <v>1</v>
      </c>
      <c r="FT95" s="186">
        <v>1</v>
      </c>
      <c r="FU95" s="186">
        <v>1</v>
      </c>
      <c r="FV95" s="186">
        <v>1</v>
      </c>
      <c r="FW95" s="186">
        <v>1</v>
      </c>
      <c r="FX95" s="186">
        <v>1</v>
      </c>
      <c r="FY95" s="186">
        <v>1</v>
      </c>
      <c r="FZ95" s="186">
        <v>1</v>
      </c>
      <c r="GA95" s="186" t="s">
        <v>248</v>
      </c>
      <c r="GB95" s="186" t="s">
        <v>248</v>
      </c>
      <c r="GC95" s="186">
        <v>1</v>
      </c>
      <c r="GD95" s="186">
        <v>1</v>
      </c>
      <c r="GE95" s="186" t="s">
        <v>248</v>
      </c>
      <c r="GF95" s="186" t="s">
        <v>248</v>
      </c>
      <c r="GG95" s="186" t="s">
        <v>248</v>
      </c>
      <c r="GH95" s="186" t="s">
        <v>248</v>
      </c>
      <c r="GI95" s="186" t="s">
        <v>248</v>
      </c>
      <c r="GJ95" s="186" t="s">
        <v>248</v>
      </c>
      <c r="GK95" s="186" t="s">
        <v>248</v>
      </c>
      <c r="GL95" s="186" t="s">
        <v>248</v>
      </c>
      <c r="GM95" s="186" t="s">
        <v>248</v>
      </c>
      <c r="GN95" s="186" t="s">
        <v>248</v>
      </c>
      <c r="GO95" s="186" t="s">
        <v>248</v>
      </c>
      <c r="GP95" s="186" t="s">
        <v>248</v>
      </c>
      <c r="GQ95" s="186" t="s">
        <v>248</v>
      </c>
      <c r="GR95" s="186" t="s">
        <v>248</v>
      </c>
      <c r="GS95" s="186" t="s">
        <v>248</v>
      </c>
      <c r="GT95" s="186" t="s">
        <v>248</v>
      </c>
      <c r="GU95" s="186" t="s">
        <v>248</v>
      </c>
      <c r="GV95" s="186" t="s">
        <v>248</v>
      </c>
      <c r="GW95" s="186" t="s">
        <v>248</v>
      </c>
      <c r="GX95" s="186" t="s">
        <v>248</v>
      </c>
      <c r="GY95" s="186" t="s">
        <v>248</v>
      </c>
      <c r="GZ95" s="261" t="s">
        <v>248</v>
      </c>
      <c r="HA95" s="261" t="s">
        <v>248</v>
      </c>
      <c r="HB95" s="188">
        <f>SUM(G95:GE95)</f>
        <v>35</v>
      </c>
      <c r="HC95" s="102"/>
    </row>
    <row r="96" spans="1:211" s="218" customFormat="1" ht="24.9" customHeight="1" thickBot="1" x14ac:dyDescent="0.35">
      <c r="A96" s="108" t="str">
        <f>A95</f>
        <v>Prod.-Q-2</v>
      </c>
      <c r="B96" s="108" t="str">
        <f>B95</f>
        <v>Pracownik Produkcji</v>
      </c>
      <c r="C96" s="108" t="str">
        <f>C95</f>
        <v>GJ</v>
      </c>
      <c r="D96" s="108">
        <f>D95</f>
        <v>2168</v>
      </c>
      <c r="E96" s="393" t="str">
        <f>E95</f>
        <v>Brzostek Angelika</v>
      </c>
      <c r="F96" s="189" t="s">
        <v>375</v>
      </c>
      <c r="G96" s="192">
        <f>IF(INDEX(tab_MinKomp[Przepisy BHP / BHP Vorschriften],MATCH($B95,tab_MinKomp[[Stanowisko / Position ]:[Stanowisko / Position ]],0))="n/a","n/a",G95-INDEX(tab_MinKomp[Przepisy BHP / BHP Vorschriften],MATCH($B95,tab_MinKomp[[Stanowisko / Position ]:[Stanowisko / Position ]],0)))</f>
        <v>-1</v>
      </c>
      <c r="H96" s="193">
        <f>IF(INDEX(tab_MinKomp[Przepisy PPOŻ / Brandschutzbestimmungen],MATCH($B95,tab_MinKomp[[Stanowisko / Position ]:[Stanowisko / Position ]],0))="n/a","n/a",H95-INDEX(tab_MinKomp[Przepisy PPOŻ / Brandschutzbestimmungen],MATCH($B95,tab_MinKomp[[Stanowisko / Position ]:[Stanowisko / Position ]],0)))</f>
        <v>0</v>
      </c>
      <c r="I96" s="193">
        <f>IF(INDEX(tab_MinKomp[Ryzyko zawodowe na stanowiskach pracyv/ Berufliche Risiken an Arbeitsstellen],MATCH($B95,tab_MinKomp[[Stanowisko / Position ]:[Stanowisko / Position ]],0))="n/a","n/a",I95-INDEX(tab_MinKomp[Ryzyko zawodowe na stanowiskach pracyv/ Berufliche Risiken an Arbeitsstellen],MATCH($B95,tab_MinKomp[[Stanowisko / Position ]:[Stanowisko / Position ]],0)))</f>
        <v>-1</v>
      </c>
      <c r="J96" s="193">
        <f>IF(INDEX(tab_MinKomp[Gospodarka substancjami niebezpiecznymi / Gefahrstoffmanagement],MATCH($B95,tab_MinKomp[[Stanowisko / Position ]:[Stanowisko / Position ]],0))="n/a","n/a",J95-INDEX(tab_MinKomp[Gospodarka substancjami niebezpiecznymi / Gefahrstoffmanagement],MATCH($B95,tab_MinKomp[[Stanowisko / Position ]:[Stanowisko / Position ]],0)))</f>
        <v>0</v>
      </c>
      <c r="K96" s="193">
        <f>IF(INDEX(tab_MinKomp[Gospodarka odpadami / Abfallwirtschaft],MATCH($B95,tab_MinKomp[[Stanowisko / Position ]:[Stanowisko / Position ]],0))="n/a","n/a",K95-INDEX(tab_MinKomp[Gospodarka odpadami / Abfallwirtschaft],MATCH($B95,tab_MinKomp[[Stanowisko / Position ]:[Stanowisko / Position ]],0)))</f>
        <v>0</v>
      </c>
      <c r="L96" s="194" t="str">
        <f>IF(INDEX(tab_MinKomp[Przepisy kodeksu pracy / Bestimmungen des Arbeitsgesetzes],MATCH($B95,tab_MinKomp[[Stanowisko / Position ]:[Stanowisko / Position ]],0))="n/a","n/a",L95-INDEX(tab_MinKomp[Przepisy kodeksu pracy / Bestimmungen des Arbeitsgesetzes],MATCH($B95,tab_MinKomp[[Stanowisko / Position ]:[Stanowisko / Position ]],0)))</f>
        <v>n/a</v>
      </c>
      <c r="M96" s="195" t="str">
        <f>IF(INDEX(tab_MinKomp[Przepisy o ub.społ. ZUS  / Sozialversicherungsvorschriften],MATCH($B95,tab_MinKomp[[Stanowisko / Position ]:[Stanowisko / Position ]],0))="n/a","n/a",M95-INDEX(tab_MinKomp[Przepisy o ub.społ. ZUS  / Sozialversicherungsvorschriften],MATCH($B95,tab_MinKomp[[Stanowisko / Position ]:[Stanowisko / Position ]],0)))</f>
        <v>n/a</v>
      </c>
      <c r="N96" s="194" t="str">
        <f>IF(INDEX(tab_MinKomp[PRZEPISY O PDOF /persönlich Einkommensteuergesetz ],MATCH($B95,tab_MinKomp[[Stanowisko / Position ]:[Stanowisko / Position ]],0))="n/a","n/a",N95-INDEX(tab_MinKomp[PRZEPISY O PDOF /persönlich Einkommensteuergesetz ],MATCH($B95,tab_MinKomp[[Stanowisko / Position ]:[Stanowisko / Position ]],0)))</f>
        <v>n/a</v>
      </c>
      <c r="O96" s="194">
        <v>2</v>
      </c>
      <c r="P96" s="194">
        <v>2</v>
      </c>
      <c r="Q96" s="194" t="str">
        <f>IF(INDEX(tab_MinKomp[System R2PŁATNIK PRO: Płace / Lohnabrechnung],MATCH($B95,tab_MinKomp[[Stanowisko / Position ]:[Stanowisko / Position ]],0))="n/a","n/a",Q95-INDEX(tab_MinKomp[System R2PŁATNIK PRO: Płace / Lohnabrechnung],MATCH($B95,tab_MinKomp[[Stanowisko / Position ]:[Stanowisko / Position ]],0)))</f>
        <v>n/a</v>
      </c>
      <c r="R96" s="194" t="str">
        <f>IF(INDEX(tab_MinKomp[SystemR2PŁATNIK PRO: KADRY / Personaldaten],MATCH($B95,tab_MinKomp[[Stanowisko / Position ]:[Stanowisko / Position ]],0))="n/a","n/a",R95-INDEX(tab_MinKomp[SystemR2PŁATNIK PRO: KADRY / Personaldaten],MATCH($B95,tab_MinKomp[[Stanowisko / Position ]:[Stanowisko / Position ]],0)))</f>
        <v>n/a</v>
      </c>
      <c r="S96" s="194" t="str">
        <f>IF(INDEX(tab_MinKomp[SYSTEM R2PŁATNIK PRO: zarządzanie pracownikami / Arbeitsverwaltung],MATCH($B95,tab_MinKomp[[Stanowisko / Position ]:[Stanowisko / Position ]],0))="n/a","n/a",S95-INDEX(tab_MinKomp[SYSTEM R2PŁATNIK PRO: zarządzanie pracownikami / Arbeitsverwaltung],MATCH($B95,tab_MinKomp[[Stanowisko / Position ]:[Stanowisko / Position ]],0)))</f>
        <v>n/a</v>
      </c>
      <c r="T96" s="194" t="str">
        <f>IF(INDEX(tab_MinKomp[Doradztwo, wsparcie personalne / Personalberatung und Unterstützung],MATCH($B95,tab_MinKomp[[Stanowisko / Position ]:[Stanowisko / Position ]],0))="n/a","n/a",T95-INDEX(tab_MinKomp[Doradztwo, wsparcie personalne / Personalberatung und Unterstützung],MATCH($B95,tab_MinKomp[[Stanowisko / Position ]:[Stanowisko / Position ]],0)))</f>
        <v>n/a</v>
      </c>
      <c r="U96" s="194" t="str">
        <f>IF(INDEX(tab_MinKomp[Przepisy o podatku VAT / MwSt.- Gesetz],MATCH($B95,tab_MinKomp[[Stanowisko / Position ]:[Stanowisko / Position ]],0))="n/a","n/a",U95-INDEX(tab_MinKomp[Przepisy o podatku VAT / MwSt.- Gesetz],MATCH($B95,tab_MinKomp[[Stanowisko / Position ]:[Stanowisko / Position ]],0)))</f>
        <v>n/a</v>
      </c>
      <c r="V96" s="194" t="str">
        <f>IF(INDEX(tab_MinKomp[PrzepisyPDOP / geschäftlich Einkommensteuergesetz],MATCH($B95,tab_MinKomp[[Stanowisko / Position ]:[Stanowisko / Position ]],0))="n/a","n/a",V95-INDEX(tab_MinKomp[PrzepisyPDOP / geschäftlich Einkommensteuergesetz],MATCH($B95,tab_MinKomp[[Stanowisko / Position ]:[Stanowisko / Position ]],0)))</f>
        <v>n/a</v>
      </c>
      <c r="W96" s="194" t="str">
        <f>IF(INDEX(tab_MinKomp[System BAAN / FINANSE (FIBU)],MATCH($B95,tab_MinKomp[[Stanowisko / Position ]:[Stanowisko / Position ]],0))="n/a","n/a",W95-INDEX(tab_MinKomp[System BAAN / FINANSE (FIBU)],MATCH($B95,tab_MinKomp[[Stanowisko / Position ]:[Stanowisko / Position ]],0)))</f>
        <v>n/a</v>
      </c>
      <c r="X96" s="194" t="str">
        <f>IF(INDEX(tab_MinKomp[Systemy pomocnicze / Hilfssysteme(STOCKPROGRAM, KALK2000 etc.)],MATCH($B95,tab_MinKomp[[Stanowisko / Position ]:[Stanowisko / Position ]],0))="n/a","n/a",X95-INDEX(tab_MinKomp[Systemy pomocnicze / Hilfssysteme(STOCKPROGRAM, KALK2000 etc.)],MATCH($B95,tab_MinKomp[[Stanowisko / Position ]:[Stanowisko / Position ]],0)))</f>
        <v>n/a</v>
      </c>
      <c r="Y96" s="194" t="str">
        <f>IF(INDEX(tab_MinKomp[Polityka rachunkowości / Buchführungspolitik],MATCH($B95,tab_MinKomp[[Stanowisko / Position ]:[Stanowisko / Position ]],0))="n/a","n/a",Y95-INDEX(tab_MinKomp[Polityka rachunkowości / Buchführungspolitik],MATCH($B95,tab_MinKomp[[Stanowisko / Position ]:[Stanowisko / Position ]],0)))</f>
        <v>n/a</v>
      </c>
      <c r="Z96" s="194" t="str">
        <f>IF(INDEX(tab_MinKomp[Ustawa o rachunkowości / Rechnungslegungsgesetz],MATCH($B95,tab_MinKomp[[Stanowisko / Position ]:[Stanowisko / Position ]],0))="n/a","n/a",Z95-INDEX(tab_MinKomp[Ustawa o rachunkowości / Rechnungslegungsgesetz],MATCH($B95,tab_MinKomp[[Stanowisko / Position ]:[Stanowisko / Position ]],0)))</f>
        <v>n/a</v>
      </c>
      <c r="AA96" s="194" t="str">
        <f>IF(INDEX(tab_MinKomp[WORKFLOW - TS-100],MATCH($B95,tab_MinKomp[[Stanowisko / Position ]:[Stanowisko / Position ]],0))="n/a","n/a",AA95-INDEX(tab_MinKomp[WORKFLOW - TS-100],MATCH($B95,tab_MinKomp[[Stanowisko / Position ]:[Stanowisko / Position ]],0)))</f>
        <v>n/a</v>
      </c>
      <c r="AB96" s="194" t="str">
        <f>IF(INDEX(tab_MinKomp[WORKFLOW - SFMS],MATCH($B95,tab_MinKomp[[Stanowisko / Position ]:[Stanowisko / Position ]],0))="n/a","n/a",AB95-INDEX(tab_MinKomp[WORKFLOW - SFMS],MATCH($B95,tab_MinKomp[[Stanowisko / Position ]:[Stanowisko / Position ]],0)))</f>
        <v>n/a</v>
      </c>
      <c r="AC96" s="194" t="str">
        <f>IF(INDEX(tab_MinKomp[System ISO 9001:2015],MATCH($B95,tab_MinKomp[[Stanowisko / Position ]:[Stanowisko / Position ]],0))="n/a","n/a",AC95-INDEX(tab_MinKomp[System ISO 9001:2015],MATCH($B95,tab_MinKomp[[Stanowisko / Position ]:[Stanowisko / Position ]],0)))</f>
        <v>n/a</v>
      </c>
      <c r="AD96" s="194" t="str">
        <f>IF(INDEX(tab_MinKomp[System ISO 9001:2015],MATCH($B95,tab_MinKomp[[Stanowisko / Position ]:[Stanowisko / Position ]],0))="n/a","n/a",AD95-INDEX(tab_MinKomp[System ISO 9001:2015],MATCH($B95,tab_MinKomp[[Stanowisko / Position ]:[Stanowisko / Position ]],0)))</f>
        <v>n/a</v>
      </c>
      <c r="AE96" s="194" t="str">
        <f>IF(INDEX(tab_MinKomp[System ISO 9001:2015],MATCH($B95,tab_MinKomp[[Stanowisko / Position ]:[Stanowisko / Position ]],0))="n/a","n/a",AE95-INDEX(tab_MinKomp[System ISO 9001:2015],MATCH($B95,tab_MinKomp[[Stanowisko / Position ]:[Stanowisko / Position ]],0)))</f>
        <v>n/a</v>
      </c>
      <c r="AF96" s="194" t="str">
        <f>IF(INDEX(tab_MinKomp[System ISO 9001:2015],MATCH($B95,tab_MinKomp[[Stanowisko / Position ]:[Stanowisko / Position ]],0))="n/a","n/a",AF95-INDEX(tab_MinKomp[System ISO 9001:2015],MATCH($B95,tab_MinKomp[[Stanowisko / Position ]:[Stanowisko / Position ]],0)))</f>
        <v>n/a</v>
      </c>
      <c r="AG96" s="194" t="str">
        <f>IF(INDEX(tab_MinKomp[Wymagania VDA 6.3 Process / Forderungen],MATCH($B95,tab_MinKomp[[Stanowisko / Position ]:[Stanowisko / Position ]],0))="n/a","n/a",AG95-INDEX(tab_MinKomp[Wymagania VDA 6.3 Process / Forderungen],MATCH($B95,tab_MinKomp[[Stanowisko / Position ]:[Stanowisko / Position ]],0)))</f>
        <v>n/a</v>
      </c>
      <c r="AH96" s="194" t="str">
        <f>IF(INDEX(tab_MinKomp[Wymagania VDA 6.5 Product / Forderungen],MATCH($B95,tab_MinKomp[[Stanowisko / Position ]:[Stanowisko / Position ]],0))="n/a","n/a",AH95-INDEX(tab_MinKomp[Wymagania VDA 6.5 Product / Forderungen],MATCH($B95,tab_MinKomp[[Stanowisko / Position ]:[Stanowisko / Position ]],0)))</f>
        <v>n/a</v>
      </c>
      <c r="AI96" s="194" t="str">
        <f>IF(INDEX(tab_MinKomp[Wymagania VDA 6.5 Product / Forderungen],MATCH($B95,tab_MinKomp[[Stanowisko / Position ]:[Stanowisko / Position ]],0))="n/a","n/a",AI95-INDEX(tab_MinKomp[Wymagania VDA 6.5 Product / Forderungen],MATCH($B95,tab_MinKomp[[Stanowisko / Position ]:[Stanowisko / Position ]],0)))</f>
        <v>n/a</v>
      </c>
      <c r="AJ96" s="194" t="str">
        <f>IF(INDEX(tab_MinKomp[Wymagania VDA 6.5 Product / Forderungen],MATCH($B95,tab_MinKomp[[Stanowisko / Position ]:[Stanowisko / Position ]],0))="n/a","n/a",AJ95-INDEX(tab_MinKomp[Wymagania VDA 6.5 Product / Forderungen],MATCH($B95,tab_MinKomp[[Stanowisko / Position ]:[Stanowisko / Position ]],0)))</f>
        <v>n/a</v>
      </c>
      <c r="AK96" s="194" t="str">
        <f>IF(INDEX(tab_MinKomp[Wymagania VDA 6.5 Product / Forderungen],MATCH($B95,tab_MinKomp[[Stanowisko / Position ]:[Stanowisko / Position ]],0))="n/a","n/a",AK95-INDEX(tab_MinKomp[Wymagania VDA 6.5 Product / Forderungen],MATCH($B95,tab_MinKomp[[Stanowisko / Position ]:[Stanowisko / Position ]],0)))</f>
        <v>n/a</v>
      </c>
      <c r="AL96" s="194">
        <f>IF(INDEX(tab_MinKomp[LEAN MANAGEMENT],MATCH($B95,tab_MinKomp[[Stanowisko / Position ]:[Stanowisko / Position ]],0))="n/a","n/a",AL95-INDEX(tab_MinKomp[LEAN MANAGEMENT],MATCH($B95,tab_MinKomp[[Stanowisko / Position ]:[Stanowisko / Position ]],0)))</f>
        <v>1</v>
      </c>
      <c r="AM96" s="194" t="str">
        <f>IF(INDEX(tab_MinKomp[Wymagania VDA 6.5 Product / Forderungen],MATCH($B95,tab_MinKomp[[Stanowisko / Position ]:[Stanowisko / Position ]],0))="n/a","n/a",AM95-INDEX(tab_MinKomp[Wymagania VDA 6.5 Product / Forderungen],MATCH($B95,tab_MinKomp[[Stanowisko / Position ]:[Stanowisko / Position ]],0)))</f>
        <v>n/a</v>
      </c>
      <c r="AN96" s="194" t="str">
        <f>IF(INDEX(tab_MinKomp[Wymagania VDA 6.5 Product / Forderungen],MATCH($B95,tab_MinKomp[[Stanowisko / Position ]:[Stanowisko / Position ]],0))="n/a","n/a",AN95-INDEX(tab_MinKomp[Wymagania VDA 6.5 Product / Forderungen],MATCH($B95,tab_MinKomp[[Stanowisko / Position ]:[Stanowisko / Position ]],0)))</f>
        <v>n/a</v>
      </c>
      <c r="AO96" s="194">
        <f>IF(INDEX(tab_MinKomp[LEAN MANAGEMENT],MATCH($B95,tab_MinKomp[[Stanowisko / Position ]:[Stanowisko / Position ]],0))="n/a","n/a",AO95-INDEX(tab_MinKomp[LEAN MANAGEMENT],MATCH($B95,tab_MinKomp[[Stanowisko / Position ]:[Stanowisko / Position ]],0)))</f>
        <v>0</v>
      </c>
      <c r="AP96" s="194" t="str">
        <f>IF(INDEX(tab_MinKomp[Wymagania VDA 6.5 Product / Forderungen],MATCH($B95,tab_MinKomp[[Stanowisko / Position ]:[Stanowisko / Position ]],0))="n/a","n/a",AP95-INDEX(tab_MinKomp[Wymagania VDA 6.5 Product / Forderungen],MATCH($B95,tab_MinKomp[[Stanowisko / Position ]:[Stanowisko / Position ]],0)))</f>
        <v>n/a</v>
      </c>
      <c r="AQ96" s="194">
        <v>1</v>
      </c>
      <c r="AR96" s="194" t="str">
        <f>IF(INDEX(tab_MinKomp[Wymagania VDA 6.5 Product / Forderungen],MATCH($B95,tab_MinKomp[[Stanowisko / Position ]:[Stanowisko / Position ]],0))="n/a","n/a",AR95-INDEX(tab_MinKomp[Wymagania VDA 6.5 Product / Forderungen],MATCH($B95,tab_MinKomp[[Stanowisko / Position ]:[Stanowisko / Position ]],0)))</f>
        <v>n/a</v>
      </c>
      <c r="AS96" s="194" t="s">
        <v>248</v>
      </c>
      <c r="AT96" s="194" t="str">
        <f>IF(INDEX(tab_MinKomp[Wymagania VDA 6.5 Product / Forderungen],MATCH($B95,tab_MinKomp[[Stanowisko / Position ]:[Stanowisko / Position ]],0))="n/a","n/a",AT95-INDEX(tab_MinKomp[Wymagania VDA 6.5 Product / Forderungen],MATCH($B95,tab_MinKomp[[Stanowisko / Position ]:[Stanowisko / Position ]],0)))</f>
        <v>n/a</v>
      </c>
      <c r="AU96" s="194">
        <f>IF(INDEX(tab_MinKomp[LEAN MANAGEMENT],MATCH($B95,tab_MinKomp[[Stanowisko / Position ]:[Stanowisko / Position ]],0))="n/a","n/a",AU95-INDEX(tab_MinKomp[LEAN MANAGEMENT],MATCH($B95,tab_MinKomp[[Stanowisko / Position ]:[Stanowisko / Position ]],0)))</f>
        <v>0</v>
      </c>
      <c r="AV96" s="194">
        <v>2</v>
      </c>
      <c r="AW96" s="194">
        <f>IF(INDEX(tab_MinKomp[LEAN MANAGEMENT],MATCH($B95,tab_MinKomp[[Stanowisko / Position ]:[Stanowisko / Position ]],0))="n/a","n/a",AW95-INDEX(tab_MinKomp[LEAN MANAGEMENT],MATCH($B95,tab_MinKomp[[Stanowisko / Position ]:[Stanowisko / Position ]],0)))</f>
        <v>0</v>
      </c>
      <c r="AX96" s="194" t="str">
        <f>IF(INDEX(tab_MinKomp[Wymagania VDA 6.5 Product / Forderungen],MATCH($B95,tab_MinKomp[[Stanowisko / Position ]:[Stanowisko / Position ]],0))="n/a","n/a",AX95-INDEX(tab_MinKomp[Wymagania VDA 6.5 Product / Forderungen],MATCH($B95,tab_MinKomp[[Stanowisko / Position ]:[Stanowisko / Position ]],0)))</f>
        <v>n/a</v>
      </c>
      <c r="AY96" s="194" t="str">
        <f>IF(INDEX(tab_MinKomp[Wymagania VDA 6.5 Product / Forderungen],MATCH($B95,tab_MinKomp[[Stanowisko / Position ]:[Stanowisko / Position ]],0))="n/a","n/a",AY95-INDEX(tab_MinKomp[Wymagania VDA 6.5 Product / Forderungen],MATCH($B95,tab_MinKomp[[Stanowisko / Position ]:[Stanowisko / Position ]],0)))</f>
        <v>n/a</v>
      </c>
      <c r="AZ96" s="194" t="str">
        <f>IF(INDEX(tab_MinKomp[Wymagania VDA 6.5 Product / Forderungen],MATCH($B95,tab_MinKomp[[Stanowisko / Position ]:[Stanowisko / Position ]],0))="n/a","n/a",AZ95-INDEX(tab_MinKomp[Wymagania VDA 6.5 Product / Forderungen],MATCH($B95,tab_MinKomp[[Stanowisko / Position ]:[Stanowisko / Position ]],0)))</f>
        <v>n/a</v>
      </c>
      <c r="BA96" s="194">
        <v>0</v>
      </c>
      <c r="BB96" s="194">
        <v>0</v>
      </c>
      <c r="BC96" s="194" t="str">
        <f>IF(INDEX(tab_MinKomp[Wymagania VDA 6.5 Product / Forderungen],MATCH($B95,tab_MinKomp[[Stanowisko / Position ]:[Stanowisko / Position ]],0))="n/a","n/a",BC95-INDEX(tab_MinKomp[Wymagania VDA 6.5 Product / Forderungen],MATCH($B95,tab_MinKomp[[Stanowisko / Position ]:[Stanowisko / Position ]],0)))</f>
        <v>n/a</v>
      </c>
      <c r="BD96" s="194" t="str">
        <f>IF(INDEX(tab_MinKomp[Wymagania VDA 6.5 Product / Forderungen],MATCH($B95,tab_MinKomp[[Stanowisko / Position ]:[Stanowisko / Position ]],0))="n/a","n/a",BD95-INDEX(tab_MinKomp[Wymagania VDA 6.5 Product / Forderungen],MATCH($B95,tab_MinKomp[[Stanowisko / Position ]:[Stanowisko / Position ]],0)))</f>
        <v>n/a</v>
      </c>
      <c r="BE96" s="194" t="str">
        <f>IF(INDEX(tab_MinKomp[Wymagania VDA 6.5 Product / Forderungen],MATCH($B95,tab_MinKomp[[Stanowisko / Position ]:[Stanowisko / Position ]],0))="n/a","n/a",BE95-INDEX(tab_MinKomp[Wymagania VDA 6.5 Product / Forderungen],MATCH($B95,tab_MinKomp[[Stanowisko / Position ]:[Stanowisko / Position ]],0)))</f>
        <v>n/a</v>
      </c>
      <c r="BF96" s="194" t="str">
        <f>IF(INDEX(tab_MinKomp[Wymagania VDA 6.5 Product / Forderungen],MATCH($B95,tab_MinKomp[[Stanowisko / Position ]:[Stanowisko / Position ]],0))="n/a","n/a",BF95-INDEX(tab_MinKomp[Wymagania VDA 6.5 Product / Forderungen],MATCH($B95,tab_MinKomp[[Stanowisko / Position ]:[Stanowisko / Position ]],0)))</f>
        <v>n/a</v>
      </c>
      <c r="BG96" s="194" t="str">
        <f>IF(INDEX(tab_MinKomp[Wymagania VDA 6.5 Product / Forderungen],MATCH($B95,tab_MinKomp[[Stanowisko / Position ]:[Stanowisko / Position ]],0))="n/a","n/a",BG95-INDEX(tab_MinKomp[Wymagania VDA 6.5 Product / Forderungen],MATCH($B95,tab_MinKomp[[Stanowisko / Position ]:[Stanowisko / Position ]],0)))</f>
        <v>n/a</v>
      </c>
      <c r="BH96" s="194" t="str">
        <f>IF(INDEX(tab_MinKomp[Wymagania VDA 6.5 Product / Forderungen],MATCH($B95,tab_MinKomp[[Stanowisko / Position ]:[Stanowisko / Position ]],0))="n/a","n/a",BH95-INDEX(tab_MinKomp[Wymagania VDA 6.5 Product / Forderungen],MATCH($B95,tab_MinKomp[[Stanowisko / Position ]:[Stanowisko / Position ]],0)))</f>
        <v>n/a</v>
      </c>
      <c r="BI96" s="194" t="str">
        <f>IF(INDEX(tab_MinKomp[Wymagania VDA 6.5 Product / Forderungen],MATCH($B95,tab_MinKomp[[Stanowisko / Position ]:[Stanowisko / Position ]],0))="n/a","n/a",BI95-INDEX(tab_MinKomp[Wymagania VDA 6.5 Product / Forderungen],MATCH($B95,tab_MinKomp[[Stanowisko / Position ]:[Stanowisko / Position ]],0)))</f>
        <v>n/a</v>
      </c>
      <c r="BJ96" s="194" t="str">
        <f>IF(INDEX(tab_MinKomp[Wymagania VDA 6.5 Product / Forderungen],MATCH($B95,tab_MinKomp[[Stanowisko / Position ]:[Stanowisko / Position ]],0))="n/a","n/a",BJ95-INDEX(tab_MinKomp[Wymagania VDA 6.5 Product / Forderungen],MATCH($B95,tab_MinKomp[[Stanowisko / Position ]:[Stanowisko / Position ]],0)))</f>
        <v>n/a</v>
      </c>
      <c r="BK96" s="194" t="str">
        <f>IF(INDEX(tab_MinKomp[Wymagania VDA 6.5 Product / Forderungen],MATCH($B95,tab_MinKomp[[Stanowisko / Position ]:[Stanowisko / Position ]],0))="n/a","n/a",BK95-INDEX(tab_MinKomp[Wymagania VDA 6.5 Product / Forderungen],MATCH($B95,tab_MinKomp[[Stanowisko / Position ]:[Stanowisko / Position ]],0)))</f>
        <v>n/a</v>
      </c>
      <c r="BL96" s="194" t="str">
        <f>IF(INDEX(tab_MinKomp[Wymagania VDA 6.5 Product / Forderungen],MATCH($B95,tab_MinKomp[[Stanowisko / Position ]:[Stanowisko / Position ]],0))="n/a","n/a",BL95-INDEX(tab_MinKomp[Wymagania VDA 6.5 Product / Forderungen],MATCH($B95,tab_MinKomp[[Stanowisko / Position ]:[Stanowisko / Position ]],0)))</f>
        <v>n/a</v>
      </c>
      <c r="BM96" s="194" t="str">
        <f>IF(INDEX(tab_MinKomp[Planowanie produkcji / Produktionsplanung],MATCH($B95,tab_MinKomp[[Stanowisko / Position ]:[Stanowisko / Position ]],0))="n/a","n/a",BM95-INDEX(tab_MinKomp[Planowanie produkcji / Produktionsplanung],MATCH($B95,tab_MinKomp[[Stanowisko / Position ]:[Stanowisko / Position ]],0)))</f>
        <v>n/a</v>
      </c>
      <c r="BN96" s="194" t="str">
        <f>IF(INDEX(tab_MinKomp[Planowanie produkcji / Produktionsplanung],MATCH($B95,tab_MinKomp[[Stanowisko / Position ]:[Stanowisko / Position ]],0))="n/a","n/a",BN95-INDEX(tab_MinKomp[Planowanie produkcji / Produktionsplanung],MATCH($B95,tab_MinKomp[[Stanowisko / Position ]:[Stanowisko / Position ]],0)))</f>
        <v>n/a</v>
      </c>
      <c r="BO96" s="194" t="str">
        <f>IF(INDEX(tab_MinKomp[Planowanie produkcji / Produktionsplanung],MATCH($B95,tab_MinKomp[[Stanowisko / Position ]:[Stanowisko / Position ]],0))="n/a","n/a",BO95-INDEX(tab_MinKomp[Planowanie produkcji / Produktionsplanung],MATCH($B95,tab_MinKomp[[Stanowisko / Position ]:[Stanowisko / Position ]],0)))</f>
        <v>n/a</v>
      </c>
      <c r="BP96" s="194" t="str">
        <f>IF(INDEX(tab_MinKomp[Planowanie produkcji / Produktionsplanung],MATCH($B95,tab_MinKomp[[Stanowisko / Position ]:[Stanowisko / Position ]],0))="n/a","n/a",BP95-INDEX(tab_MinKomp[Planowanie produkcji / Produktionsplanung],MATCH($B95,tab_MinKomp[[Stanowisko / Position ]:[Stanowisko / Position ]],0)))</f>
        <v>n/a</v>
      </c>
      <c r="BQ96" s="194" t="str">
        <f>IF(INDEX(tab_MinKomp[Planowanie produkcji / Produktionsplanung],MATCH($B95,tab_MinKomp[[Stanowisko / Position ]:[Stanowisko / Position ]],0))="n/a","n/a",BQ95-INDEX(tab_MinKomp[Planowanie produkcji / Produktionsplanung],MATCH($B95,tab_MinKomp[[Stanowisko / Position ]:[Stanowisko / Position ]],0)))</f>
        <v>n/a</v>
      </c>
      <c r="BR96" s="194" t="str">
        <f>IF(INDEX(tab_MinKomp[Planowanie produkcji / Produktionsplanung],MATCH($B95,tab_MinKomp[[Stanowisko / Position ]:[Stanowisko / Position ]],0))="n/a","n/a",BR95-INDEX(tab_MinKomp[Planowanie produkcji / Produktionsplanung],MATCH($B95,tab_MinKomp[[Stanowisko / Position ]:[Stanowisko / Position ]],0)))</f>
        <v>n/a</v>
      </c>
      <c r="BS96" s="194" t="str">
        <f>IF(INDEX(tab_MinKomp[Planowanie produkcji / Produktionsplanung],MATCH($B95,tab_MinKomp[[Stanowisko / Position ]:[Stanowisko / Position ]],0))="n/a","n/a",BS95-INDEX(tab_MinKomp[Planowanie produkcji / Produktionsplanung],MATCH($B95,tab_MinKomp[[Stanowisko / Position ]:[Stanowisko / Position ]],0)))</f>
        <v>n/a</v>
      </c>
      <c r="BT96" s="194" t="str">
        <f>IF(INDEX(tab_MinKomp[Planowanie produkcji / Produktionsplanung],MATCH($B95,tab_MinKomp[[Stanowisko / Position ]:[Stanowisko / Position ]],0))="n/a","n/a",BT95-INDEX(tab_MinKomp[Planowanie produkcji / Produktionsplanung],MATCH($B95,tab_MinKomp[[Stanowisko / Position ]:[Stanowisko / Position ]],0)))</f>
        <v>n/a</v>
      </c>
      <c r="BU96" s="194">
        <v>2</v>
      </c>
      <c r="BV96" s="194" t="str">
        <f>IF(INDEX(tab_MinKomp[Planowanie produkcji / Produktionsplanung],MATCH($B95,tab_MinKomp[[Stanowisko / Position ]:[Stanowisko / Position ]],0))="n/a","n/a",BV95-INDEX(tab_MinKomp[Planowanie produkcji / Produktionsplanung],MATCH($B95,tab_MinKomp[[Stanowisko / Position ]:[Stanowisko / Position ]],0)))</f>
        <v>n/a</v>
      </c>
      <c r="BW96" s="194" t="str">
        <f>IF(INDEX(tab_MinKomp[Planowanie produkcji / Produktionsplanung],MATCH($B95,tab_MinKomp[[Stanowisko / Position ]:[Stanowisko / Position ]],0))="n/a","n/a",BW95-INDEX(tab_MinKomp[Planowanie produkcji / Produktionsplanung],MATCH($B95,tab_MinKomp[[Stanowisko / Position ]:[Stanowisko / Position ]],0)))</f>
        <v>n/a</v>
      </c>
      <c r="BX96" s="194" t="str">
        <f>IF(INDEX(tab_MinKomp[Planowanie produkcji / Produktionsplanung],MATCH($B95,tab_MinKomp[[Stanowisko / Position ]:[Stanowisko / Position ]],0))="n/a","n/a",BX95-INDEX(tab_MinKomp[Planowanie produkcji / Produktionsplanung],MATCH($B95,tab_MinKomp[[Stanowisko / Position ]:[Stanowisko / Position ]],0)))</f>
        <v>n/a</v>
      </c>
      <c r="BY96" s="194" t="str">
        <f>IF(INDEX(tab_MinKomp[Planowanie produkcji / Produktionsplanung],MATCH($B95,tab_MinKomp[[Stanowisko / Position ]:[Stanowisko / Position ]],0))="n/a","n/a",BY95-INDEX(tab_MinKomp[Planowanie produkcji / Produktionsplanung],MATCH($B95,tab_MinKomp[[Stanowisko / Position ]:[Stanowisko / Position ]],0)))</f>
        <v>n/a</v>
      </c>
      <c r="BZ96" s="194" t="str">
        <f>IF(INDEX(tab_MinKomp[Planowanie produkcji / Produktionsplanung],MATCH($B95,tab_MinKomp[[Stanowisko / Position ]:[Stanowisko / Position ]],0))="n/a","n/a",BZ95-INDEX(tab_MinKomp[Planowanie produkcji / Produktionsplanung],MATCH($B95,tab_MinKomp[[Stanowisko / Position ]:[Stanowisko / Position ]],0)))</f>
        <v>n/a</v>
      </c>
      <c r="CA96" s="194" t="str">
        <f>IF(INDEX(tab_MinKomp[Planowanie produkcji / Produktionsplanung],MATCH($B95,tab_MinKomp[[Stanowisko / Position ]:[Stanowisko / Position ]],0))="n/a","n/a",CA95-INDEX(tab_MinKomp[Planowanie produkcji / Produktionsplanung],MATCH($B95,tab_MinKomp[[Stanowisko / Position ]:[Stanowisko / Position ]],0)))</f>
        <v>n/a</v>
      </c>
      <c r="CB96" s="194" t="str">
        <f>IF(INDEX(tab_MinKomp[Wymagania VDA 6.5 Product / Forderungen],MATCH($B95,tab_MinKomp[[Stanowisko / Position ]:[Stanowisko / Position ]],0))="n/a","n/a",CB95-INDEX(tab_MinKomp[Wymagania VDA 6.5 Product / Forderungen],MATCH($B95,tab_MinKomp[[Stanowisko / Position ]:[Stanowisko / Position ]],0)))</f>
        <v>n/a</v>
      </c>
      <c r="CC96" s="194" t="str">
        <f>IF(INDEX(tab_MinKomp[Wymagania VDA 6.5 Product / Forderungen],MATCH($B95,tab_MinKomp[[Stanowisko / Position ]:[Stanowisko / Position ]],0))="n/a","n/a",CC95-INDEX(tab_MinKomp[Wymagania VDA 6.5 Product / Forderungen],MATCH($B95,tab_MinKomp[[Stanowisko / Position ]:[Stanowisko / Position ]],0)))</f>
        <v>n/a</v>
      </c>
      <c r="CD96" s="194">
        <f>IF(INDEX(tab_MinKomp[Obsługa maszyn Novapax / Novapax Maschinenbedienung],MATCH($B95,tab_MinKomp[[Stanowisko / Position ]:[Stanowisko / Position ]],0))="n/a","n/a",CD95-INDEX(tab_MinKomp[Obsługa maszyn Novapax / Novapax Maschinenbedienung],MATCH($B95,tab_MinKomp[[Stanowisko / Position ]:[Stanowisko / Position ]],0)))</f>
        <v>-1</v>
      </c>
      <c r="CE96" s="194" t="str">
        <f>IF(INDEX(tab_MinKomp[Wymagania VDA 6.5 Product / Forderungen],MATCH($B95,tab_MinKomp[[Stanowisko / Position ]:[Stanowisko / Position ]],0))="n/a","n/a",CE95-INDEX(tab_MinKomp[Wymagania VDA 6.5 Product / Forderungen],MATCH($B95,tab_MinKomp[[Stanowisko / Position ]:[Stanowisko / Position ]],0)))</f>
        <v>n/a</v>
      </c>
      <c r="CF96" s="194" t="str">
        <f>IF(INDEX(tab_MinKomp[Wymagania VDA 6.5 Product / Forderungen],MATCH($B95,tab_MinKomp[[Stanowisko / Position ]:[Stanowisko / Position ]],0))="n/a","n/a",CF95-INDEX(tab_MinKomp[Wymagania VDA 6.5 Product / Forderungen],MATCH($B95,tab_MinKomp[[Stanowisko / Position ]:[Stanowisko / Position ]],0)))</f>
        <v>n/a</v>
      </c>
      <c r="CG96" s="194">
        <f>IF(INDEX(tab_MinKomp[Obsługa maszyn Novapax / Novapax Maschinenbedienung],MATCH($B95,tab_MinKomp[[Stanowisko / Position ]:[Stanowisko / Position ]],0))="n/a","n/a",CG95-INDEX(tab_MinKomp[Obsługa maszyn Novapax / Novapax Maschinenbedienung],MATCH($B95,tab_MinKomp[[Stanowisko / Position ]:[Stanowisko / Position ]],0)))</f>
        <v>-1</v>
      </c>
      <c r="CH96" s="194" t="str">
        <f>IF(INDEX(tab_MinKomp[Wymagania VDA 6.5 Product / Forderungen],MATCH($B95,tab_MinKomp[[Stanowisko / Position ]:[Stanowisko / Position ]],0))="n/a","n/a",CH95-INDEX(tab_MinKomp[Wymagania VDA 6.5 Product / Forderungen],MATCH($B95,tab_MinKomp[[Stanowisko / Position ]:[Stanowisko / Position ]],0)))</f>
        <v>n/a</v>
      </c>
      <c r="CI96" s="194" t="str">
        <f>IF(INDEX(tab_MinKomp[Wymagania VDA 6.5 Product / Forderungen],MATCH($B95,tab_MinKomp[[Stanowisko / Position ]:[Stanowisko / Position ]],0))="n/a","n/a",CI95-INDEX(tab_MinKomp[Wymagania VDA 6.5 Product / Forderungen],MATCH($B95,tab_MinKomp[[Stanowisko / Position ]:[Stanowisko / Position ]],0)))</f>
        <v>n/a</v>
      </c>
      <c r="CJ96" s="194" t="str">
        <f>IF(INDEX(tab_MinKomp[Wymagania VDA 6.5 Product / Forderungen],MATCH($B95,tab_MinKomp[[Stanowisko / Position ]:[Stanowisko / Position ]],0))="n/a","n/a",CJ95-INDEX(tab_MinKomp[Wymagania VDA 6.5 Product / Forderungen],MATCH($B95,tab_MinKomp[[Stanowisko / Position ]:[Stanowisko / Position ]],0)))</f>
        <v>n/a</v>
      </c>
      <c r="CK96" s="194" t="str">
        <f>IF(INDEX(tab_MinKomp[Wymagania VDA 6.5 Product / Forderungen],MATCH($B95,tab_MinKomp[[Stanowisko / Position ]:[Stanowisko / Position ]],0))="n/a","n/a",CK95-INDEX(tab_MinKomp[Wymagania VDA 6.5 Product / Forderungen],MATCH($B95,tab_MinKomp[[Stanowisko / Position ]:[Stanowisko / Position ]],0)))</f>
        <v>n/a</v>
      </c>
      <c r="CL96" s="194" t="str">
        <f>IF(INDEX(tab_MinKomp[Wymagania VDA 6.5 Product / Forderungen],MATCH($B95,tab_MinKomp[[Stanowisko / Position ]:[Stanowisko / Position ]],0))="n/a","n/a",CL95-INDEX(tab_MinKomp[Wymagania VDA 6.5 Product / Forderungen],MATCH($B95,tab_MinKomp[[Stanowisko / Position ]:[Stanowisko / Position ]],0)))</f>
        <v>n/a</v>
      </c>
      <c r="CM96" s="194" t="str">
        <f>IF(INDEX(tab_MinKomp[Wymagania VDA 6.5 Product / Forderungen],MATCH($B95,tab_MinKomp[[Stanowisko / Position ]:[Stanowisko / Position ]],0))="n/a","n/a",CM95-INDEX(tab_MinKomp[Wymagania VDA 6.5 Product / Forderungen],MATCH($B95,tab_MinKomp[[Stanowisko / Position ]:[Stanowisko / Position ]],0)))</f>
        <v>n/a</v>
      </c>
      <c r="CN96" s="194" t="str">
        <f>IF(INDEX(tab_MinKomp[Wymagania VDA 6.5 Product / Forderungen],MATCH($B95,tab_MinKomp[[Stanowisko / Position ]:[Stanowisko / Position ]],0))="n/a","n/a",CN95-INDEX(tab_MinKomp[Wymagania VDA 6.5 Product / Forderungen],MATCH($B95,tab_MinKomp[[Stanowisko / Position ]:[Stanowisko / Position ]],0)))</f>
        <v>n/a</v>
      </c>
      <c r="CO96" s="194" t="str">
        <f>IF(INDEX(tab_MinKomp[Wymagania VDA 6.5 Product / Forderungen],MATCH($B95,tab_MinKomp[[Stanowisko / Position ]:[Stanowisko / Position ]],0))="n/a","n/a",CO95-INDEX(tab_MinKomp[Wymagania VDA 6.5 Product / Forderungen],MATCH($B95,tab_MinKomp[[Stanowisko / Position ]:[Stanowisko / Position ]],0)))</f>
        <v>n/a</v>
      </c>
      <c r="CP96" s="194" t="str">
        <f>IF(INDEX(tab_MinKomp[Wymagania VDA 6.5 Product / Forderungen],MATCH($B95,tab_MinKomp[[Stanowisko / Position ]:[Stanowisko / Position ]],0))="n/a","n/a",CP95-INDEX(tab_MinKomp[Wymagania VDA 6.5 Product / Forderungen],MATCH($B95,tab_MinKomp[[Stanowisko / Position ]:[Stanowisko / Position ]],0)))</f>
        <v>n/a</v>
      </c>
      <c r="CQ96" s="194" t="str">
        <f>IF(INDEX(tab_MinKomp[Wymagania VDA 6.5 Product / Forderungen],MATCH($B95,tab_MinKomp[[Stanowisko / Position ]:[Stanowisko / Position ]],0))="n/a","n/a",CQ95-INDEX(tab_MinKomp[Wymagania VDA 6.5 Product / Forderungen],MATCH($B95,tab_MinKomp[[Stanowisko / Position ]:[Stanowisko / Position ]],0)))</f>
        <v>n/a</v>
      </c>
      <c r="CR96" s="194" t="str">
        <f>IF(INDEX(tab_MinKomp[Wymagania VDA 6.5 Product / Forderungen],MATCH($B95,tab_MinKomp[[Stanowisko / Position ]:[Stanowisko / Position ]],0))="n/a","n/a",CR95-INDEX(tab_MinKomp[Wymagania VDA 6.5 Product / Forderungen],MATCH($B95,tab_MinKomp[[Stanowisko / Position ]:[Stanowisko / Position ]],0)))</f>
        <v>n/a</v>
      </c>
      <c r="CS96" s="194" t="str">
        <f>IF(INDEX(tab_MinKomp[Wymagania VDA 6.5 Product / Forderungen],MATCH($B95,tab_MinKomp[[Stanowisko / Position ]:[Stanowisko / Position ]],0))="n/a","n/a",CS95-INDEX(tab_MinKomp[Wymagania VDA 6.5 Product / Forderungen],MATCH($B95,tab_MinKomp[[Stanowisko / Position ]:[Stanowisko / Position ]],0)))</f>
        <v>n/a</v>
      </c>
      <c r="CT96" s="194" t="str">
        <f>IF(INDEX(tab_MinKomp[Wymagania VDA 6.5 Product / Forderungen],MATCH($B95,tab_MinKomp[[Stanowisko / Position ]:[Stanowisko / Position ]],0))="n/a","n/a",CT95-INDEX(tab_MinKomp[Wymagania VDA 6.5 Product / Forderungen],MATCH($B95,tab_MinKomp[[Stanowisko / Position ]:[Stanowisko / Position ]],0)))</f>
        <v>n/a</v>
      </c>
      <c r="CU96" s="194" t="str">
        <f>IF(INDEX(tab_MinKomp[Wymagania VDA 6.5 Product / Forderungen],MATCH($B95,tab_MinKomp[[Stanowisko / Position ]:[Stanowisko / Position ]],0))="n/a","n/a",CU95-INDEX(tab_MinKomp[Wymagania VDA 6.5 Product / Forderungen],MATCH($B95,tab_MinKomp[[Stanowisko / Position ]:[Stanowisko / Position ]],0)))</f>
        <v>n/a</v>
      </c>
      <c r="CV96" s="194" t="str">
        <f>IF(INDEX(tab_MinKomp[Wymagania VDA 6.5 Product / Forderungen],MATCH($B95,tab_MinKomp[[Stanowisko / Position ]:[Stanowisko / Position ]],0))="n/a","n/a",CV95-INDEX(tab_MinKomp[Wymagania VDA 6.5 Product / Forderungen],MATCH($B95,tab_MinKomp[[Stanowisko / Position ]:[Stanowisko / Position ]],0)))</f>
        <v>n/a</v>
      </c>
      <c r="CW96" s="194">
        <v>1</v>
      </c>
      <c r="CX96" s="194" t="str">
        <f>IF(INDEX(tab_MinKomp[Wymagania VDA 6.5 Product / Forderungen],MATCH($B95,tab_MinKomp[[Stanowisko / Position ]:[Stanowisko / Position ]],0))="n/a","n/a",CX95-INDEX(tab_MinKomp[Wymagania VDA 6.5 Product / Forderungen],MATCH($B95,tab_MinKomp[[Stanowisko / Position ]:[Stanowisko / Position ]],0)))</f>
        <v>n/a</v>
      </c>
      <c r="CY96" s="194" t="str">
        <f>IF(INDEX(tab_MinKomp[Wymagania VDA 6.5 Product / Forderungen],MATCH($B95,tab_MinKomp[[Stanowisko / Position ]:[Stanowisko / Position ]],0))="n/a","n/a",CY95-INDEX(tab_MinKomp[Wymagania VDA 6.5 Product / Forderungen],MATCH($B95,tab_MinKomp[[Stanowisko / Position ]:[Stanowisko / Position ]],0)))</f>
        <v>n/a</v>
      </c>
      <c r="CZ96" s="194" t="str">
        <f>IF(INDEX(tab_MinKomp[Wymagania VDA 6.5 Product / Forderungen],MATCH($B95,tab_MinKomp[[Stanowisko / Position ]:[Stanowisko / Position ]],0))="n/a","n/a",CZ95-INDEX(tab_MinKomp[Wymagania VDA 6.5 Product / Forderungen],MATCH($B95,tab_MinKomp[[Stanowisko / Position ]:[Stanowisko / Position ]],0)))</f>
        <v>n/a</v>
      </c>
      <c r="DA96" s="194" t="str">
        <f>IF(INDEX(tab_MinKomp[Wymagania VDA 6.5 Product / Forderungen],MATCH($B95,tab_MinKomp[[Stanowisko / Position ]:[Stanowisko / Position ]],0))="n/a","n/a",DA95-INDEX(tab_MinKomp[Wymagania VDA 6.5 Product / Forderungen],MATCH($B95,tab_MinKomp[[Stanowisko / Position ]:[Stanowisko / Position ]],0)))</f>
        <v>n/a</v>
      </c>
      <c r="DB96" s="194" t="str">
        <f>IF(INDEX(tab_MinKomp[Wymagania VDA 6.5 Product / Forderungen],MATCH($B95,tab_MinKomp[[Stanowisko / Position ]:[Stanowisko / Position ]],0))="n/a","n/a",DB95-INDEX(tab_MinKomp[Wymagania VDA 6.5 Product / Forderungen],MATCH($B95,tab_MinKomp[[Stanowisko / Position ]:[Stanowisko / Position ]],0)))</f>
        <v>n/a</v>
      </c>
      <c r="DC96" s="194" t="str">
        <f>IF(INDEX(tab_MinKomp[SUPPLIER MANAGEMENT],MATCH($B95,tab_MinKomp[[Stanowisko / Position ]:[Stanowisko / Position ]],0))="n/a","n/a",DC95-INDEX(tab_MinKomp[SUPPLIER MANAGEMENT],MATCH($B95,tab_MinKomp[[Stanowisko / Position ]:[Stanowisko / Position ]],0)))</f>
        <v>n/a</v>
      </c>
      <c r="DD96" s="194" t="str">
        <f>IF(INDEX(tab_MinKomp[SUPPLIER MANAGEMENT],MATCH($B95,tab_MinKomp[[Stanowisko / Position ]:[Stanowisko / Position ]],0))="n/a","n/a",DD95-INDEX(tab_MinKomp[SUPPLIER MANAGEMENT],MATCH($B95,tab_MinKomp[[Stanowisko / Position ]:[Stanowisko / Position ]],0)))</f>
        <v>n/a</v>
      </c>
      <c r="DE96" s="194" t="str">
        <f>IF(INDEX(tab_MinKomp[SUPPLIER MANAGEMENT],MATCH($B95,tab_MinKomp[[Stanowisko / Position ]:[Stanowisko / Position ]],0))="n/a","n/a",DE95-INDEX(tab_MinKomp[SUPPLIER MANAGEMENT],MATCH($B95,tab_MinKomp[[Stanowisko / Position ]:[Stanowisko / Position ]],0)))</f>
        <v>n/a</v>
      </c>
      <c r="DF96" s="194">
        <f>IF(INDEX(tab_MinKomp[LEAN MANAGEMENT],MATCH($B95,tab_MinKomp[[Stanowisko / Position ]:[Stanowisko / Position ]],0))="n/a","n/a",DF95-INDEX(tab_MinKomp[LEAN MANAGEMENT],MATCH($B95,tab_MinKomp[[Stanowisko / Position ]:[Stanowisko / Position ]],0)))</f>
        <v>0</v>
      </c>
      <c r="DG96" s="194" t="str">
        <f>IF(INDEX(tab_MinKomp[SUPPLIER MANAGEMENT],MATCH($B95,tab_MinKomp[[Stanowisko / Position ]:[Stanowisko / Position ]],0))="n/a","n/a",DG95-INDEX(tab_MinKomp[SUPPLIER MANAGEMENT],MATCH($B95,tab_MinKomp[[Stanowisko / Position ]:[Stanowisko / Position ]],0)))</f>
        <v>n/a</v>
      </c>
      <c r="DH96" s="194" t="str">
        <f>IF(INDEX(tab_MinKomp[SUPPLIER MANAGEMENT],MATCH($B95,tab_MinKomp[[Stanowisko / Position ]:[Stanowisko / Position ]],0))="n/a","n/a",DH95-INDEX(tab_MinKomp[SUPPLIER MANAGEMENT],MATCH($B95,tab_MinKomp[[Stanowisko / Position ]:[Stanowisko / Position ]],0)))</f>
        <v>n/a</v>
      </c>
      <c r="DI96" s="194" t="str">
        <f>IF(INDEX(tab_MinKomp[SUPPLIER MANAGEMENT],MATCH($B95,tab_MinKomp[[Stanowisko / Position ]:[Stanowisko / Position ]],0))="n/a","n/a",DI95-INDEX(tab_MinKomp[SUPPLIER MANAGEMENT],MATCH($B95,tab_MinKomp[[Stanowisko / Position ]:[Stanowisko / Position ]],0)))</f>
        <v>n/a</v>
      </c>
      <c r="DJ96" s="194" t="str">
        <f>IF(INDEX(tab_MinKomp[SUPPLIER MANAGEMENT],MATCH($B95,tab_MinKomp[[Stanowisko / Position ]:[Stanowisko / Position ]],0))="n/a","n/a",DJ95-INDEX(tab_MinKomp[SUPPLIER MANAGEMENT],MATCH($B95,tab_MinKomp[[Stanowisko / Position ]:[Stanowisko / Position ]],0)))</f>
        <v>n/a</v>
      </c>
      <c r="DK96" s="194" t="str">
        <f>IF(INDEX(tab_MinKomp[SUPPLIER MANAGEMENT],MATCH($B95,tab_MinKomp[[Stanowisko / Position ]:[Stanowisko / Position ]],0))="n/a","n/a",DK95-INDEX(tab_MinKomp[SUPPLIER MANAGEMENT],MATCH($B95,tab_MinKomp[[Stanowisko / Position ]:[Stanowisko / Position ]],0)))</f>
        <v>n/a</v>
      </c>
      <c r="DL96" s="194" t="str">
        <f>IF(INDEX(tab_MinKomp[SUPPLIER MANAGEMENT],MATCH($B95,tab_MinKomp[[Stanowisko / Position ]:[Stanowisko / Position ]],0))="n/a","n/a",DL95-INDEX(tab_MinKomp[SUPPLIER MANAGEMENT],MATCH($B95,tab_MinKomp[[Stanowisko / Position ]:[Stanowisko / Position ]],0)))</f>
        <v>n/a</v>
      </c>
      <c r="DM96" s="194" t="str">
        <f>IF(INDEX(tab_MinKomp[SUPPLIER MANAGEMENT],MATCH($B95,tab_MinKomp[[Stanowisko / Position ]:[Stanowisko / Position ]],0))="n/a","n/a",DM95-INDEX(tab_MinKomp[SUPPLIER MANAGEMENT],MATCH($B95,tab_MinKomp[[Stanowisko / Position ]:[Stanowisko / Position ]],0)))</f>
        <v>n/a</v>
      </c>
      <c r="DN96" s="194" t="str">
        <f>IF(INDEX(tab_MinKomp[SUPPLIER MANAGEMENT],MATCH($B95,tab_MinKomp[[Stanowisko / Position ]:[Stanowisko / Position ]],0))="n/a","n/a",DN95-INDEX(tab_MinKomp[SUPPLIER MANAGEMENT],MATCH($B95,tab_MinKomp[[Stanowisko / Position ]:[Stanowisko / Position ]],0)))</f>
        <v>n/a</v>
      </c>
      <c r="DO96" s="194" t="str">
        <f>IF(INDEX(tab_MinKomp[SUPPLIER MANAGEMENT],MATCH($B95,tab_MinKomp[[Stanowisko / Position ]:[Stanowisko / Position ]],0))="n/a","n/a",DO95-INDEX(tab_MinKomp[SUPPLIER MANAGEMENT],MATCH($B95,tab_MinKomp[[Stanowisko / Position ]:[Stanowisko / Position ]],0)))</f>
        <v>n/a</v>
      </c>
      <c r="DP96" s="194" t="str">
        <f>IF(INDEX(tab_MinKomp[SUPPLIER MANAGEMENT],MATCH($B95,tab_MinKomp[[Stanowisko / Position ]:[Stanowisko / Position ]],0))="n/a","n/a",DP95-INDEX(tab_MinKomp[SUPPLIER MANAGEMENT],MATCH($B95,tab_MinKomp[[Stanowisko / Position ]:[Stanowisko / Position ]],0)))</f>
        <v>n/a</v>
      </c>
      <c r="DQ96" s="194" t="str">
        <f>IF(INDEX(tab_MinKomp[SUPPLIER MANAGEMENT],MATCH($B95,tab_MinKomp[[Stanowisko / Position ]:[Stanowisko / Position ]],0))="n/a","n/a",DQ95-INDEX(tab_MinKomp[SUPPLIER MANAGEMENT],MATCH($B95,tab_MinKomp[[Stanowisko / Position ]:[Stanowisko / Position ]],0)))</f>
        <v>n/a</v>
      </c>
      <c r="DR96" s="194" t="str">
        <f>IF(INDEX(tab_MinKomp[SUPPLIER MANAGEMENT],MATCH($B95,tab_MinKomp[[Stanowisko / Position ]:[Stanowisko / Position ]],0))="n/a","n/a",DR95-INDEX(tab_MinKomp[SUPPLIER MANAGEMENT],MATCH($B95,tab_MinKomp[[Stanowisko / Position ]:[Stanowisko / Position ]],0)))</f>
        <v>n/a</v>
      </c>
      <c r="DS96" s="194" t="str">
        <f>IF(INDEX(tab_MinKomp[SUPPLIER MANAGEMENT],MATCH($B95,tab_MinKomp[[Stanowisko / Position ]:[Stanowisko / Position ]],0))="n/a","n/a",DS95-INDEX(tab_MinKomp[SUPPLIER MANAGEMENT],MATCH($B95,tab_MinKomp[[Stanowisko / Position ]:[Stanowisko / Position ]],0)))</f>
        <v>n/a</v>
      </c>
      <c r="DT96" s="194" t="str">
        <f>IF(INDEX(tab_MinKomp[SUPPLIER MANAGEMENT],MATCH($B95,tab_MinKomp[[Stanowisko / Position ]:[Stanowisko / Position ]],0))="n/a","n/a",DT95-INDEX(tab_MinKomp[SUPPLIER MANAGEMENT],MATCH($B95,tab_MinKomp[[Stanowisko / Position ]:[Stanowisko / Position ]],0)))</f>
        <v>n/a</v>
      </c>
      <c r="DU96" s="194" t="str">
        <f>IF(INDEX(tab_MinKomp[SUPPLIER MANAGEMENT],MATCH($B95,tab_MinKomp[[Stanowisko / Position ]:[Stanowisko / Position ]],0))="n/a","n/a",DU95-INDEX(tab_MinKomp[SUPPLIER MANAGEMENT],MATCH($B95,tab_MinKomp[[Stanowisko / Position ]:[Stanowisko / Position ]],0)))</f>
        <v>n/a</v>
      </c>
      <c r="DV96" s="194" t="str">
        <f>IF(INDEX(tab_MinKomp[SUPPLIER MANAGEMENT],MATCH($B95,tab_MinKomp[[Stanowisko / Position ]:[Stanowisko / Position ]],0))="n/a","n/a",DV95-INDEX(tab_MinKomp[SUPPLIER MANAGEMENT],MATCH($B95,tab_MinKomp[[Stanowisko / Position ]:[Stanowisko / Position ]],0)))</f>
        <v>n/a</v>
      </c>
      <c r="DW96" s="194" t="str">
        <f>IF(INDEX(tab_MinKomp[SUPPLIER MANAGEMENT],MATCH($B95,tab_MinKomp[[Stanowisko / Position ]:[Stanowisko / Position ]],0))="n/a","n/a",DW95-INDEX(tab_MinKomp[SUPPLIER MANAGEMENT],MATCH($B95,tab_MinKomp[[Stanowisko / Position ]:[Stanowisko / Position ]],0)))</f>
        <v>n/a</v>
      </c>
      <c r="DX96" s="194" t="str">
        <f>IF(INDEX(tab_MinKomp[SUPPLIER MANAGEMENT],MATCH($B95,tab_MinKomp[[Stanowisko / Position ]:[Stanowisko / Position ]],0))="n/a","n/a",DX95-INDEX(tab_MinKomp[SUPPLIER MANAGEMENT],MATCH($B95,tab_MinKomp[[Stanowisko / Position ]:[Stanowisko / Position ]],0)))</f>
        <v>n/a</v>
      </c>
      <c r="DY96" s="194" t="str">
        <f>IF(INDEX(tab_MinKomp[SUPPLIER MANAGEMENT],MATCH($B95,tab_MinKomp[[Stanowisko / Position ]:[Stanowisko / Position ]],0))="n/a","n/a",DY95-INDEX(tab_MinKomp[SUPPLIER MANAGEMENT],MATCH($B95,tab_MinKomp[[Stanowisko / Position ]:[Stanowisko / Position ]],0)))</f>
        <v>n/a</v>
      </c>
      <c r="DZ96" s="194" t="str">
        <f>IF(INDEX(tab_MinKomp[SUPPLIER MANAGEMENT],MATCH($B95,tab_MinKomp[[Stanowisko / Position ]:[Stanowisko / Position ]],0))="n/a","n/a",DZ95-INDEX(tab_MinKomp[SUPPLIER MANAGEMENT],MATCH($B95,tab_MinKomp[[Stanowisko / Position ]:[Stanowisko / Position ]],0)))</f>
        <v>n/a</v>
      </c>
      <c r="EA96" s="194" t="str">
        <f>IF(INDEX(tab_MinKomp[SUPPLIER MANAGEMENT],MATCH($B95,tab_MinKomp[[Stanowisko / Position ]:[Stanowisko / Position ]],0))="n/a","n/a",EA95-INDEX(tab_MinKomp[SUPPLIER MANAGEMENT],MATCH($B95,tab_MinKomp[[Stanowisko / Position ]:[Stanowisko / Position ]],0)))</f>
        <v>n/a</v>
      </c>
      <c r="EB96" s="194" t="str">
        <f>IF(INDEX(tab_MinKomp[SUPPLIER MANAGEMENT],MATCH($B95,tab_MinKomp[[Stanowisko / Position ]:[Stanowisko / Position ]],0))="n/a","n/a",EB95-INDEX(tab_MinKomp[SUPPLIER MANAGEMENT],MATCH($B95,tab_MinKomp[[Stanowisko / Position ]:[Stanowisko / Position ]],0)))</f>
        <v>n/a</v>
      </c>
      <c r="EC96" s="190" t="str">
        <f>IF(INDEX(tab_MinKomp[Testy czystości / Reinheitstests],MATCH($B95,tab_MinKomp[[Stanowisko / Position ]:[Stanowisko / Position ]],0))="n/a","n/a",EC95-INDEX(tab_MinKomp[Testy czystości / Reinheitstests],MATCH($B95,tab_MinKomp[[Stanowisko / Position ]:[Stanowisko / Position ]],0)))</f>
        <v>n/a</v>
      </c>
      <c r="ED96" s="190" t="str">
        <f>IF(INDEX(tab_MinKomp[Testy czystości / Reinheitstests],MATCH($B95,tab_MinKomp[[Stanowisko / Position ]:[Stanowisko / Position ]],0))="n/a","n/a",ED95-INDEX(tab_MinKomp[Testy czystości / Reinheitstests],MATCH($B95,tab_MinKomp[[Stanowisko / Position ]:[Stanowisko / Position ]],0)))</f>
        <v>n/a</v>
      </c>
      <c r="EE96" s="190" t="str">
        <f>IF(INDEX(tab_MinKomp[Testy czystości / Reinheitstests],MATCH($B95,tab_MinKomp[[Stanowisko / Position ]:[Stanowisko / Position ]],0))="n/a","n/a",EE95-INDEX(tab_MinKomp[Testy czystości / Reinheitstests],MATCH($B95,tab_MinKomp[[Stanowisko / Position ]:[Stanowisko / Position ]],0)))</f>
        <v>n/a</v>
      </c>
      <c r="EF96" s="190" t="str">
        <f>IF(INDEX(tab_MinKomp[Testy czystości / Reinheitstests],MATCH($B95,tab_MinKomp[[Stanowisko / Position ]:[Stanowisko / Position ]],0))="n/a","n/a",EF95-INDEX(tab_MinKomp[Testy czystości / Reinheitstests],MATCH($B95,tab_MinKomp[[Stanowisko / Position ]:[Stanowisko / Position ]],0)))</f>
        <v>n/a</v>
      </c>
      <c r="EG96" s="190" t="str">
        <f>IF(INDEX(tab_MinKomp[Testy czystości / Reinheitstests],MATCH($B95,tab_MinKomp[[Stanowisko / Position ]:[Stanowisko / Position ]],0))="n/a","n/a",EG95-INDEX(tab_MinKomp[Testy czystości / Reinheitstests],MATCH($B95,tab_MinKomp[[Stanowisko / Position ]:[Stanowisko / Position ]],0)))</f>
        <v>n/a</v>
      </c>
      <c r="EH96" s="190" t="str">
        <f>IF(INDEX(tab_MinKomp[Testy czystości / Reinheitstests],MATCH($B95,tab_MinKomp[[Stanowisko / Position ]:[Stanowisko / Position ]],0))="n/a","n/a",EH95-INDEX(tab_MinKomp[Testy czystości / Reinheitstests],MATCH($B95,tab_MinKomp[[Stanowisko / Position ]:[Stanowisko / Position ]],0)))</f>
        <v>n/a</v>
      </c>
      <c r="EI96" s="190" t="str">
        <f>IF(INDEX(tab_MinKomp[Testy czystości / Reinheitstests],MATCH($B95,tab_MinKomp[[Stanowisko / Position ]:[Stanowisko / Position ]],0))="n/a","n/a",EI95-INDEX(tab_MinKomp[Testy czystości / Reinheitstests],MATCH($B95,tab_MinKomp[[Stanowisko / Position ]:[Stanowisko / Position ]],0)))</f>
        <v>n/a</v>
      </c>
      <c r="EJ96" s="190" t="str">
        <f>IF(INDEX(tab_MinKomp[Testy czystości / Reinheitstests],MATCH($B95,tab_MinKomp[[Stanowisko / Position ]:[Stanowisko / Position ]],0))="n/a","n/a",EJ95-INDEX(tab_MinKomp[Testy czystości / Reinheitstests],MATCH($B95,tab_MinKomp[[Stanowisko / Position ]:[Stanowisko / Position ]],0)))</f>
        <v>n/a</v>
      </c>
      <c r="EK96" s="190" t="str">
        <f>IF(INDEX(tab_MinKomp[Testy czystości / Reinheitstests],MATCH($B95,tab_MinKomp[[Stanowisko / Position ]:[Stanowisko / Position ]],0))="n/a","n/a",EK95-INDEX(tab_MinKomp[Testy czystości / Reinheitstests],MATCH($B95,tab_MinKomp[[Stanowisko / Position ]:[Stanowisko / Position ]],0)))</f>
        <v>n/a</v>
      </c>
      <c r="EL96" s="190" t="str">
        <f>IF(INDEX(tab_MinKomp[Testy czystości / Reinheitstests],MATCH($B95,tab_MinKomp[[Stanowisko / Position ]:[Stanowisko / Position ]],0))="n/a","n/a",EL95-INDEX(tab_MinKomp[Testy czystości / Reinheitstests],MATCH($B95,tab_MinKomp[[Stanowisko / Position ]:[Stanowisko / Position ]],0)))</f>
        <v>n/a</v>
      </c>
      <c r="EM96" s="190" t="str">
        <f>IF(INDEX(tab_MinKomp[Testy czystości / Reinheitstests],MATCH($B95,tab_MinKomp[[Stanowisko / Position ]:[Stanowisko / Position ]],0))="n/a","n/a",EM95-INDEX(tab_MinKomp[Testy czystości / Reinheitstests],MATCH($B95,tab_MinKomp[[Stanowisko / Position ]:[Stanowisko / Position ]],0)))</f>
        <v>n/a</v>
      </c>
      <c r="EN96" s="190" t="str">
        <f>IF(INDEX(tab_MinKomp[Testy czystości / Reinheitstests],MATCH($B95,tab_MinKomp[[Stanowisko / Position ]:[Stanowisko / Position ]],0))="n/a","n/a",EN95-INDEX(tab_MinKomp[Testy czystości / Reinheitstests],MATCH($B95,tab_MinKomp[[Stanowisko / Position ]:[Stanowisko / Position ]],0)))</f>
        <v>n/a</v>
      </c>
      <c r="EO96" s="190" t="str">
        <f>IF(INDEX(tab_MinKomp[Testy czystości / Reinheitstests],MATCH($B95,tab_MinKomp[[Stanowisko / Position ]:[Stanowisko / Position ]],0))="n/a","n/a",EO95-INDEX(tab_MinKomp[Testy czystości / Reinheitstests],MATCH($B95,tab_MinKomp[[Stanowisko / Position ]:[Stanowisko / Position ]],0)))</f>
        <v>n/a</v>
      </c>
      <c r="EP96" s="190" t="str">
        <f>IF(INDEX(tab_MinKomp[Testy czystości / Reinheitstests],MATCH($B95,tab_MinKomp[[Stanowisko / Position ]:[Stanowisko / Position ]],0))="n/a","n/a",EP95-INDEX(tab_MinKomp[Testy czystości / Reinheitstests],MATCH($B95,tab_MinKomp[[Stanowisko / Position ]:[Stanowisko / Position ]],0)))</f>
        <v>n/a</v>
      </c>
      <c r="EQ96" s="190" t="str">
        <f>IF(INDEX(tab_MinKomp[Testy czystości / Reinheitstests],MATCH($B95,tab_MinKomp[[Stanowisko / Position ]:[Stanowisko / Position ]],0))="n/a","n/a",EQ95-INDEX(tab_MinKomp[Testy czystości / Reinheitstests],MATCH($B95,tab_MinKomp[[Stanowisko / Position ]:[Stanowisko / Position ]],0)))</f>
        <v>n/a</v>
      </c>
      <c r="ER96" s="190" t="str">
        <f>IF(INDEX(tab_MinKomp[Testy czystości / Reinheitstests],MATCH($B95,tab_MinKomp[[Stanowisko / Position ]:[Stanowisko / Position ]],0))="n/a","n/a",ER95-INDEX(tab_MinKomp[Testy czystości / Reinheitstests],MATCH($B95,tab_MinKomp[[Stanowisko / Position ]:[Stanowisko / Position ]],0)))</f>
        <v>n/a</v>
      </c>
      <c r="ES96" s="190" t="str">
        <f>IF(INDEX(tab_MinKomp[Testy czystości / Reinheitstests],MATCH($B95,tab_MinKomp[[Stanowisko / Position ]:[Stanowisko / Position ]],0))="n/a","n/a",ES95-INDEX(tab_MinKomp[Testy czystości / Reinheitstests],MATCH($B95,tab_MinKomp[[Stanowisko / Position ]:[Stanowisko / Position ]],0)))</f>
        <v>n/a</v>
      </c>
      <c r="ET96" s="190" t="str">
        <f>IF(INDEX(tab_MinKomp[Testy czystości / Reinheitstests],MATCH($B95,tab_MinKomp[[Stanowisko / Position ]:[Stanowisko / Position ]],0))="n/a","n/a",ET95-INDEX(tab_MinKomp[Testy czystości / Reinheitstests],MATCH($B95,tab_MinKomp[[Stanowisko / Position ]:[Stanowisko / Position ]],0)))</f>
        <v>n/a</v>
      </c>
      <c r="EU96" s="190" t="str">
        <f>IF(INDEX(tab_MinKomp[Testy czystości / Reinheitstests],MATCH($B95,tab_MinKomp[[Stanowisko / Position ]:[Stanowisko / Position ]],0))="n/a","n/a",EU95-INDEX(tab_MinKomp[Testy czystości / Reinheitstests],MATCH($B95,tab_MinKomp[[Stanowisko / Position ]:[Stanowisko / Position ]],0)))</f>
        <v>n/a</v>
      </c>
      <c r="EV96" s="190" t="str">
        <f>IF(INDEX(tab_MinKomp[Testy czystości / Reinheitstests],MATCH($B95,tab_MinKomp[[Stanowisko / Position ]:[Stanowisko / Position ]],0))="n/a","n/a",EV95-INDEX(tab_MinKomp[Testy czystości / Reinheitstests],MATCH($B95,tab_MinKomp[[Stanowisko / Position ]:[Stanowisko / Position ]],0)))</f>
        <v>n/a</v>
      </c>
      <c r="EW96" s="190" t="str">
        <f>IF(INDEX(tab_MinKomp[Testy czystości / Reinheitstests],MATCH($B95,tab_MinKomp[[Stanowisko / Position ]:[Stanowisko / Position ]],0))="n/a","n/a",EW95-INDEX(tab_MinKomp[Testy czystości / Reinheitstests],MATCH($B95,tab_MinKomp[[Stanowisko / Position ]:[Stanowisko / Position ]],0)))</f>
        <v>n/a</v>
      </c>
      <c r="EX96" s="190" t="str">
        <f>IF(INDEX(tab_MinKomp[Testy czystości / Reinheitstests],MATCH($B95,tab_MinKomp[[Stanowisko / Position ]:[Stanowisko / Position ]],0))="n/a","n/a",EX95-INDEX(tab_MinKomp[Testy czystości / Reinheitstests],MATCH($B95,tab_MinKomp[[Stanowisko / Position ]:[Stanowisko / Position ]],0)))</f>
        <v>n/a</v>
      </c>
      <c r="EY96" s="190" t="str">
        <f>IF(INDEX(tab_MinKomp[Testy czystości / Reinheitstests],MATCH($B95,tab_MinKomp[[Stanowisko / Position ]:[Stanowisko / Position ]],0))="n/a","n/a",EY95-INDEX(tab_MinKomp[Testy czystości / Reinheitstests],MATCH($B95,tab_MinKomp[[Stanowisko / Position ]:[Stanowisko / Position ]],0)))</f>
        <v>n/a</v>
      </c>
      <c r="EZ96" s="190" t="str">
        <f>IF(INDEX(tab_MinKomp[Testy czystości / Reinheitstests],MATCH($B95,tab_MinKomp[[Stanowisko / Position ]:[Stanowisko / Position ]],0))="n/a","n/a",EZ95-INDEX(tab_MinKomp[Testy czystości / Reinheitstests],MATCH($B95,tab_MinKomp[[Stanowisko / Position ]:[Stanowisko / Position ]],0)))</f>
        <v>n/a</v>
      </c>
      <c r="FA96" s="190" t="str">
        <f>IF(INDEX(tab_MinKomp[Testy czystości / Reinheitstests],MATCH($B95,tab_MinKomp[[Stanowisko / Position ]:[Stanowisko / Position ]],0))="n/a","n/a",FA95-INDEX(tab_MinKomp[Testy czystości / Reinheitstests],MATCH($B95,tab_MinKomp[[Stanowisko / Position ]:[Stanowisko / Position ]],0)))</f>
        <v>n/a</v>
      </c>
      <c r="FB96" s="190" t="str">
        <f>IF(INDEX(tab_MinKomp[Testy czystości / Reinheitstests],MATCH($B95,tab_MinKomp[[Stanowisko / Position ]:[Stanowisko / Position ]],0))="n/a","n/a",FB95-INDEX(tab_MinKomp[Testy czystości / Reinheitstests],MATCH($B95,tab_MinKomp[[Stanowisko / Position ]:[Stanowisko / Position ]],0)))</f>
        <v>n/a</v>
      </c>
      <c r="FC96" s="190" t="str">
        <f>IF(INDEX(tab_MinKomp[Testy czystości / Reinheitstests],MATCH($B95,tab_MinKomp[[Stanowisko / Position ]:[Stanowisko / Position ]],0))="n/a","n/a",FC95-INDEX(tab_MinKomp[Testy czystości / Reinheitstests],MATCH($B95,tab_MinKomp[[Stanowisko / Position ]:[Stanowisko / Position ]],0)))</f>
        <v>n/a</v>
      </c>
      <c r="FD96" s="190" t="str">
        <f>IF(INDEX(tab_MinKomp[Testy czystości / Reinheitstests],MATCH($B95,tab_MinKomp[[Stanowisko / Position ]:[Stanowisko / Position ]],0))="n/a","n/a",FD95-INDEX(tab_MinKomp[Testy czystości / Reinheitstests],MATCH($B95,tab_MinKomp[[Stanowisko / Position ]:[Stanowisko / Position ]],0)))</f>
        <v>n/a</v>
      </c>
      <c r="FE96" s="190" t="str">
        <f>IF(INDEX(tab_MinKomp[Testy czystości / Reinheitstests],MATCH($B95,tab_MinKomp[[Stanowisko / Position ]:[Stanowisko / Position ]],0))="n/a","n/a",FE95-INDEX(tab_MinKomp[Testy czystości / Reinheitstests],MATCH($B95,tab_MinKomp[[Stanowisko / Position ]:[Stanowisko / Position ]],0)))</f>
        <v>n/a</v>
      </c>
      <c r="FF96" s="190" t="str">
        <f>IF(INDEX(tab_MinKomp[Testy czystości / Reinheitstests],MATCH($B95,tab_MinKomp[[Stanowisko / Position ]:[Stanowisko / Position ]],0))="n/a","n/a",FF95-INDEX(tab_MinKomp[Testy czystości / Reinheitstests],MATCH($B95,tab_MinKomp[[Stanowisko / Position ]:[Stanowisko / Position ]],0)))</f>
        <v>n/a</v>
      </c>
      <c r="FG96" s="190" t="str">
        <f>IF(INDEX(tab_MinKomp[Testy czystości / Reinheitstests],MATCH($B95,tab_MinKomp[[Stanowisko / Position ]:[Stanowisko / Position ]],0))="n/a","n/a",FG95-INDEX(tab_MinKomp[Testy czystości / Reinheitstests],MATCH($B95,tab_MinKomp[[Stanowisko / Position ]:[Stanowisko / Position ]],0)))</f>
        <v>n/a</v>
      </c>
      <c r="FH96" s="190" t="str">
        <f>IF(INDEX(tab_MinKomp[Testy czystości / Reinheitstests],MATCH($B95,tab_MinKomp[[Stanowisko / Position ]:[Stanowisko / Position ]],0))="n/a","n/a",FH95-INDEX(tab_MinKomp[Testy czystości / Reinheitstests],MATCH($B95,tab_MinKomp[[Stanowisko / Position ]:[Stanowisko / Position ]],0)))</f>
        <v>n/a</v>
      </c>
      <c r="FI96" s="190" t="str">
        <f>IF(INDEX(tab_MinKomp[Testy czystości / Reinheitstests],MATCH($B95,tab_MinKomp[[Stanowisko / Position ]:[Stanowisko / Position ]],0))="n/a","n/a",FI95-INDEX(tab_MinKomp[Testy czystości / Reinheitstests],MATCH($B95,tab_MinKomp[[Stanowisko / Position ]:[Stanowisko / Position ]],0)))</f>
        <v>n/a</v>
      </c>
      <c r="FJ96" s="190" t="str">
        <f>IF(INDEX(tab_MinKomp[Testy czystości / Reinheitstests],MATCH($B95,tab_MinKomp[[Stanowisko / Position ]:[Stanowisko / Position ]],0))="n/a","n/a",FJ95-INDEX(tab_MinKomp[Testy czystości / Reinheitstests],MATCH($B95,tab_MinKomp[[Stanowisko / Position ]:[Stanowisko / Position ]],0)))</f>
        <v>n/a</v>
      </c>
      <c r="FK96" s="190" t="str">
        <f>IF(INDEX(tab_MinKomp[Testy czystości / Reinheitstests],MATCH($B95,tab_MinKomp[[Stanowisko / Position ]:[Stanowisko / Position ]],0))="n/a","n/a",FK95-INDEX(tab_MinKomp[Testy czystości / Reinheitstests],MATCH($B95,tab_MinKomp[[Stanowisko / Position ]:[Stanowisko / Position ]],0)))</f>
        <v>n/a</v>
      </c>
      <c r="FL96" s="190" t="str">
        <f>IF(INDEX(tab_MinKomp[Testy czystości / Reinheitstests],MATCH($B95,tab_MinKomp[[Stanowisko / Position ]:[Stanowisko / Position ]],0))="n/a","n/a",FL95-INDEX(tab_MinKomp[Testy czystości / Reinheitstests],MATCH($B95,tab_MinKomp[[Stanowisko / Position ]:[Stanowisko / Position ]],0)))</f>
        <v>n/a</v>
      </c>
      <c r="FM96" s="190" t="str">
        <f>IF(INDEX(tab_MinKomp[Testy czystości / Reinheitstests],MATCH($B95,tab_MinKomp[[Stanowisko / Position ]:[Stanowisko / Position ]],0))="n/a","n/a",FM95-INDEX(tab_MinKomp[Testy czystości / Reinheitstests],MATCH($B95,tab_MinKomp[[Stanowisko / Position ]:[Stanowisko / Position ]],0)))</f>
        <v>n/a</v>
      </c>
      <c r="FN96" s="194">
        <f>IF(INDEX(tab_MinKomp[LEAN MANAGEMENT],MATCH($B95,tab_MinKomp[[Stanowisko / Position ]:[Stanowisko / Position ]],0))="n/a","n/a",FN95-INDEX(tab_MinKomp[LEAN MANAGEMENT],MATCH($B95,tab_MinKomp[[Stanowisko / Position ]:[Stanowisko / Position ]],0)))</f>
        <v>0</v>
      </c>
      <c r="FO96" s="194">
        <f>IF(INDEX(tab_MinKomp[LEAN MANAGEMENT],MATCH($B95,tab_MinKomp[[Stanowisko / Position ]:[Stanowisko / Position ]],0))="n/a","n/a",FO95-INDEX(tab_MinKomp[LEAN MANAGEMENT],MATCH($B95,tab_MinKomp[[Stanowisko / Position ]:[Stanowisko / Position ]],0)))</f>
        <v>0</v>
      </c>
      <c r="FP96" s="194">
        <f>IF(INDEX(tab_MinKomp[LEAN MANAGEMENT],MATCH($B95,tab_MinKomp[[Stanowisko / Position ]:[Stanowisko / Position ]],0))="n/a","n/a",FP95-INDEX(tab_MinKomp[LEAN MANAGEMENT],MATCH($B95,tab_MinKomp[[Stanowisko / Position ]:[Stanowisko / Position ]],0)))</f>
        <v>0</v>
      </c>
      <c r="FQ96" s="190" t="str">
        <f>IF(INDEX(tab_MinKomp[Testy czystości / Reinheitstests],MATCH($B95,tab_MinKomp[[Stanowisko / Position ]:[Stanowisko / Position ]],0))="n/a","n/a",FQ95-INDEX(tab_MinKomp[Testy czystości / Reinheitstests],MATCH($B95,tab_MinKomp[[Stanowisko / Position ]:[Stanowisko / Position ]],0)))</f>
        <v>n/a</v>
      </c>
      <c r="FR96" s="190" t="str">
        <f>IF(INDEX(tab_MinKomp[Testy czystości / Reinheitstests],MATCH($B95,tab_MinKomp[[Stanowisko / Position ]:[Stanowisko / Position ]],0))="n/a","n/a",FR95-INDEX(tab_MinKomp[Testy czystości / Reinheitstests],MATCH($B95,tab_MinKomp[[Stanowisko / Position ]:[Stanowisko / Position ]],0)))</f>
        <v>n/a</v>
      </c>
      <c r="FS96" s="194">
        <v>1</v>
      </c>
      <c r="FT96" s="194">
        <v>1</v>
      </c>
      <c r="FU96" s="194">
        <f>IF(INDEX(tab_MinKomp[LEAN MANAGEMENT],MATCH($B95,tab_MinKomp[[Stanowisko / Position ]:[Stanowisko / Position ]],0))="n/a","n/a",FU95-INDEX(tab_MinKomp[LEAN MANAGEMENT],MATCH($B95,tab_MinKomp[[Stanowisko / Position ]:[Stanowisko / Position ]],0)))</f>
        <v>0</v>
      </c>
      <c r="FV96" s="194">
        <f>IF(INDEX(tab_MinKomp[LEAN MANAGEMENT],MATCH($B95,tab_MinKomp[[Stanowisko / Position ]:[Stanowisko / Position ]],0))="n/a","n/a",FV95-INDEX(tab_MinKomp[LEAN MANAGEMENT],MATCH($B95,tab_MinKomp[[Stanowisko / Position ]:[Stanowisko / Position ]],0)))</f>
        <v>0</v>
      </c>
      <c r="FW96" s="194">
        <f>IF(INDEX(tab_MinKomp[LEAN MANAGEMENT],MATCH($B95,tab_MinKomp[[Stanowisko / Position ]:[Stanowisko / Position ]],0))="n/a","n/a",FW95-INDEX(tab_MinKomp[LEAN MANAGEMENT],MATCH($B95,tab_MinKomp[[Stanowisko / Position ]:[Stanowisko / Position ]],0)))</f>
        <v>0</v>
      </c>
      <c r="FX96" s="194">
        <v>1</v>
      </c>
      <c r="FY96" s="194">
        <v>1</v>
      </c>
      <c r="FZ96" s="194">
        <v>1</v>
      </c>
      <c r="GA96" s="194" t="str">
        <f>IF(INDEX(tab_MinKomp[Konserwacja form guma],MATCH($B95,tab_MinKomp[[Stanowisko / Position ]:[Stanowisko / Position ]],0))="n/a","n/a",GA95-INDEX(tab_MinKomp[Konserwacja form guma],MATCH($B95,tab_MinKomp[[Stanowisko / Position ]:[Stanowisko / Position ]],0)))</f>
        <v>n/a</v>
      </c>
      <c r="GB96" s="194" t="str">
        <f>IF(INDEX(tab_MinKomp[Konserwacja form plastiki],MATCH($B95,tab_MinKomp[[Stanowisko / Position ]:[Stanowisko / Position ]],0))="n/a","n/a",GB95-INDEX(tab_MinKomp[Konserwacja form plastiki],MATCH($B95,tab_MinKomp[[Stanowisko / Position ]:[Stanowisko / Position ]],0)))</f>
        <v>n/a</v>
      </c>
      <c r="GC96" s="194">
        <v>1</v>
      </c>
      <c r="GD96" s="194">
        <v>1</v>
      </c>
      <c r="GE96" s="193" t="str">
        <f>IF(INDEX(tab_MinKomp[Motywowanie i budowanie zaangażowania zespołu],MATCH($B95,tab_MinKomp[[Stanowisko / Position ]:[Stanowisko / Position ]],0))="n/a","n/a",GE95-INDEX(tab_MinKomp[Motywowanie i budowanie zaangażowania zespołu],MATCH($B95,tab_MinKomp[[Stanowisko / Position ]:[Stanowisko / Position ]],0)))</f>
        <v>n/a</v>
      </c>
      <c r="GF96" s="186" t="s">
        <v>248</v>
      </c>
      <c r="GG96" s="186" t="s">
        <v>248</v>
      </c>
      <c r="GH96" s="186" t="s">
        <v>248</v>
      </c>
      <c r="GI96" s="186" t="s">
        <v>248</v>
      </c>
      <c r="GJ96" s="186" t="s">
        <v>248</v>
      </c>
      <c r="GK96" s="186" t="s">
        <v>248</v>
      </c>
      <c r="GL96" s="186" t="s">
        <v>248</v>
      </c>
      <c r="GM96" s="186" t="s">
        <v>248</v>
      </c>
      <c r="GN96" s="186" t="s">
        <v>248</v>
      </c>
      <c r="GO96" s="186" t="s">
        <v>248</v>
      </c>
      <c r="GP96" s="186" t="s">
        <v>248</v>
      </c>
      <c r="GQ96" s="186" t="s">
        <v>248</v>
      </c>
      <c r="GR96" s="186" t="s">
        <v>248</v>
      </c>
      <c r="GS96" s="186" t="s">
        <v>248</v>
      </c>
      <c r="GT96" s="186" t="s">
        <v>248</v>
      </c>
      <c r="GU96" s="186" t="s">
        <v>248</v>
      </c>
      <c r="GV96" s="186" t="s">
        <v>248</v>
      </c>
      <c r="GW96" s="186" t="s">
        <v>248</v>
      </c>
      <c r="GX96" s="186" t="s">
        <v>248</v>
      </c>
      <c r="GY96" s="186" t="s">
        <v>248</v>
      </c>
      <c r="GZ96" s="261" t="s">
        <v>248</v>
      </c>
      <c r="HA96" s="261" t="s">
        <v>248</v>
      </c>
      <c r="HB96" s="191">
        <f>SUM(G96:GE96)/(HB95-(SUM(G96:GE96)))</f>
        <v>0.66666666666666663</v>
      </c>
      <c r="HC96" s="102"/>
    </row>
    <row r="97" spans="1:210" ht="24.9" customHeight="1" x14ac:dyDescent="0.3">
      <c r="A97" s="105" t="s">
        <v>317</v>
      </c>
      <c r="B97" s="105" t="s">
        <v>315</v>
      </c>
      <c r="C97" s="105" t="s">
        <v>386</v>
      </c>
      <c r="D97" s="105">
        <v>2126</v>
      </c>
      <c r="E97" s="394" t="s">
        <v>427</v>
      </c>
      <c r="F97" s="185" t="s">
        <v>374</v>
      </c>
      <c r="G97" s="186">
        <v>2</v>
      </c>
      <c r="H97" s="186">
        <v>1</v>
      </c>
      <c r="I97" s="186">
        <v>2</v>
      </c>
      <c r="J97" s="186">
        <v>1</v>
      </c>
      <c r="K97" s="186">
        <v>1</v>
      </c>
      <c r="L97" s="186" t="s">
        <v>248</v>
      </c>
      <c r="M97" s="186" t="s">
        <v>248</v>
      </c>
      <c r="N97" s="186" t="s">
        <v>248</v>
      </c>
      <c r="O97" s="186">
        <v>1</v>
      </c>
      <c r="P97" s="186">
        <v>1</v>
      </c>
      <c r="Q97" s="186" t="s">
        <v>248</v>
      </c>
      <c r="R97" s="186" t="s">
        <v>248</v>
      </c>
      <c r="S97" s="186" t="s">
        <v>248</v>
      </c>
      <c r="T97" s="186" t="s">
        <v>248</v>
      </c>
      <c r="U97" s="186" t="s">
        <v>248</v>
      </c>
      <c r="V97" s="186" t="s">
        <v>248</v>
      </c>
      <c r="W97" s="186" t="s">
        <v>248</v>
      </c>
      <c r="X97" s="186" t="s">
        <v>248</v>
      </c>
      <c r="Y97" s="186" t="s">
        <v>248</v>
      </c>
      <c r="Z97" s="186" t="s">
        <v>248</v>
      </c>
      <c r="AA97" s="186" t="s">
        <v>248</v>
      </c>
      <c r="AB97" s="186" t="s">
        <v>248</v>
      </c>
      <c r="AC97" s="186" t="s">
        <v>248</v>
      </c>
      <c r="AD97" s="186" t="s">
        <v>248</v>
      </c>
      <c r="AE97" s="186" t="s">
        <v>248</v>
      </c>
      <c r="AF97" s="186" t="s">
        <v>248</v>
      </c>
      <c r="AG97" s="186" t="s">
        <v>248</v>
      </c>
      <c r="AH97" s="186" t="s">
        <v>248</v>
      </c>
      <c r="AI97" s="186" t="s">
        <v>248</v>
      </c>
      <c r="AJ97" s="186" t="s">
        <v>248</v>
      </c>
      <c r="AK97" s="186" t="s">
        <v>248</v>
      </c>
      <c r="AL97" s="186">
        <v>1</v>
      </c>
      <c r="AM97" s="186" t="s">
        <v>248</v>
      </c>
      <c r="AN97" s="186" t="s">
        <v>248</v>
      </c>
      <c r="AO97" s="186">
        <v>1</v>
      </c>
      <c r="AP97" s="186" t="s">
        <v>248</v>
      </c>
      <c r="AQ97" s="186">
        <v>1</v>
      </c>
      <c r="AR97" s="186" t="s">
        <v>248</v>
      </c>
      <c r="AS97" s="186" t="s">
        <v>248</v>
      </c>
      <c r="AT97" s="186" t="s">
        <v>248</v>
      </c>
      <c r="AU97" s="186" t="s">
        <v>248</v>
      </c>
      <c r="AV97" s="186">
        <v>1</v>
      </c>
      <c r="AW97" s="186">
        <v>1</v>
      </c>
      <c r="AX97" s="186" t="s">
        <v>248</v>
      </c>
      <c r="AY97" s="186" t="s">
        <v>248</v>
      </c>
      <c r="AZ97" s="186" t="s">
        <v>248</v>
      </c>
      <c r="BA97" s="186" t="s">
        <v>248</v>
      </c>
      <c r="BB97" s="186" t="s">
        <v>248</v>
      </c>
      <c r="BC97" s="186" t="s">
        <v>248</v>
      </c>
      <c r="BD97" s="186" t="s">
        <v>248</v>
      </c>
      <c r="BE97" s="186" t="s">
        <v>248</v>
      </c>
      <c r="BF97" s="186" t="s">
        <v>248</v>
      </c>
      <c r="BG97" s="186" t="s">
        <v>248</v>
      </c>
      <c r="BH97" s="186" t="s">
        <v>248</v>
      </c>
      <c r="BI97" s="186" t="s">
        <v>248</v>
      </c>
      <c r="BJ97" s="186" t="s">
        <v>248</v>
      </c>
      <c r="BK97" s="186" t="s">
        <v>248</v>
      </c>
      <c r="BL97" s="186" t="s">
        <v>248</v>
      </c>
      <c r="BM97" s="186" t="s">
        <v>248</v>
      </c>
      <c r="BN97" s="186" t="s">
        <v>248</v>
      </c>
      <c r="BO97" s="186" t="s">
        <v>248</v>
      </c>
      <c r="BP97" s="186" t="s">
        <v>248</v>
      </c>
      <c r="BQ97" s="186" t="s">
        <v>248</v>
      </c>
      <c r="BR97" s="186" t="s">
        <v>248</v>
      </c>
      <c r="BS97" s="186" t="s">
        <v>248</v>
      </c>
      <c r="BT97" s="186" t="s">
        <v>248</v>
      </c>
      <c r="BU97" s="186">
        <v>2</v>
      </c>
      <c r="BV97" s="186" t="s">
        <v>248</v>
      </c>
      <c r="BW97" s="186" t="s">
        <v>248</v>
      </c>
      <c r="BX97" s="186" t="s">
        <v>248</v>
      </c>
      <c r="BY97" s="186" t="s">
        <v>248</v>
      </c>
      <c r="BZ97" s="186" t="s">
        <v>248</v>
      </c>
      <c r="CA97" s="186" t="s">
        <v>248</v>
      </c>
      <c r="CB97" s="186" t="s">
        <v>248</v>
      </c>
      <c r="CC97" s="186" t="s">
        <v>248</v>
      </c>
      <c r="CD97" s="186">
        <v>2</v>
      </c>
      <c r="CE97" s="186" t="s">
        <v>248</v>
      </c>
      <c r="CF97" s="186" t="s">
        <v>248</v>
      </c>
      <c r="CG97" s="186">
        <v>1</v>
      </c>
      <c r="CH97" s="186" t="s">
        <v>248</v>
      </c>
      <c r="CI97" s="186" t="s">
        <v>248</v>
      </c>
      <c r="CJ97" s="186" t="s">
        <v>248</v>
      </c>
      <c r="CK97" s="186" t="s">
        <v>248</v>
      </c>
      <c r="CL97" s="186" t="s">
        <v>248</v>
      </c>
      <c r="CM97" s="186" t="s">
        <v>248</v>
      </c>
      <c r="CN97" s="186" t="s">
        <v>248</v>
      </c>
      <c r="CO97" s="186" t="s">
        <v>248</v>
      </c>
      <c r="CP97" s="186" t="s">
        <v>248</v>
      </c>
      <c r="CQ97" s="186" t="s">
        <v>248</v>
      </c>
      <c r="CR97" s="186" t="s">
        <v>248</v>
      </c>
      <c r="CS97" s="186" t="s">
        <v>248</v>
      </c>
      <c r="CT97" s="186" t="s">
        <v>248</v>
      </c>
      <c r="CU97" s="186" t="s">
        <v>248</v>
      </c>
      <c r="CV97" s="186" t="s">
        <v>248</v>
      </c>
      <c r="CW97" s="186">
        <v>2</v>
      </c>
      <c r="CX97" s="186" t="s">
        <v>248</v>
      </c>
      <c r="CY97" s="186" t="s">
        <v>248</v>
      </c>
      <c r="CZ97" s="186" t="s">
        <v>248</v>
      </c>
      <c r="DA97" s="186" t="s">
        <v>248</v>
      </c>
      <c r="DB97" s="186" t="s">
        <v>248</v>
      </c>
      <c r="DC97" s="186" t="s">
        <v>248</v>
      </c>
      <c r="DD97" s="186" t="s">
        <v>248</v>
      </c>
      <c r="DE97" s="186" t="s">
        <v>248</v>
      </c>
      <c r="DF97" s="186">
        <v>2</v>
      </c>
      <c r="DG97" s="186" t="s">
        <v>248</v>
      </c>
      <c r="DH97" s="186" t="s">
        <v>248</v>
      </c>
      <c r="DI97" s="186" t="s">
        <v>248</v>
      </c>
      <c r="DJ97" s="186" t="s">
        <v>248</v>
      </c>
      <c r="DK97" s="186" t="s">
        <v>248</v>
      </c>
      <c r="DL97" s="186" t="s">
        <v>248</v>
      </c>
      <c r="DM97" s="186" t="s">
        <v>248</v>
      </c>
      <c r="DN97" s="186" t="s">
        <v>248</v>
      </c>
      <c r="DO97" s="186" t="s">
        <v>248</v>
      </c>
      <c r="DP97" s="186" t="s">
        <v>248</v>
      </c>
      <c r="DQ97" s="186" t="s">
        <v>248</v>
      </c>
      <c r="DR97" s="186" t="s">
        <v>248</v>
      </c>
      <c r="DS97" s="186" t="s">
        <v>248</v>
      </c>
      <c r="DT97" s="186" t="s">
        <v>248</v>
      </c>
      <c r="DU97" s="186" t="s">
        <v>248</v>
      </c>
      <c r="DV97" s="186" t="s">
        <v>248</v>
      </c>
      <c r="DW97" s="186" t="s">
        <v>248</v>
      </c>
      <c r="DX97" s="186" t="s">
        <v>248</v>
      </c>
      <c r="DY97" s="186" t="s">
        <v>248</v>
      </c>
      <c r="DZ97" s="186" t="s">
        <v>248</v>
      </c>
      <c r="EA97" s="186" t="s">
        <v>248</v>
      </c>
      <c r="EB97" s="186" t="s">
        <v>248</v>
      </c>
      <c r="EC97" s="186" t="s">
        <v>248</v>
      </c>
      <c r="ED97" s="186" t="s">
        <v>248</v>
      </c>
      <c r="EE97" s="186" t="s">
        <v>248</v>
      </c>
      <c r="EF97" s="186" t="s">
        <v>248</v>
      </c>
      <c r="EG97" s="186" t="s">
        <v>248</v>
      </c>
      <c r="EH97" s="186" t="s">
        <v>248</v>
      </c>
      <c r="EI97" s="186" t="s">
        <v>248</v>
      </c>
      <c r="EJ97" s="186" t="s">
        <v>248</v>
      </c>
      <c r="EK97" s="186" t="s">
        <v>248</v>
      </c>
      <c r="EL97" s="184" t="s">
        <v>248</v>
      </c>
      <c r="EM97" s="184" t="s">
        <v>248</v>
      </c>
      <c r="EN97" s="184" t="s">
        <v>248</v>
      </c>
      <c r="EO97" s="186" t="s">
        <v>248</v>
      </c>
      <c r="EP97" s="186" t="s">
        <v>248</v>
      </c>
      <c r="EQ97" s="186" t="s">
        <v>248</v>
      </c>
      <c r="ER97" s="186" t="s">
        <v>248</v>
      </c>
      <c r="ES97" s="186" t="s">
        <v>248</v>
      </c>
      <c r="ET97" s="186" t="s">
        <v>248</v>
      </c>
      <c r="EU97" s="186" t="s">
        <v>248</v>
      </c>
      <c r="EV97" s="186" t="s">
        <v>248</v>
      </c>
      <c r="EW97" s="186" t="s">
        <v>248</v>
      </c>
      <c r="EX97" s="186" t="s">
        <v>248</v>
      </c>
      <c r="EY97" s="186" t="s">
        <v>248</v>
      </c>
      <c r="EZ97" s="186" t="s">
        <v>248</v>
      </c>
      <c r="FA97" s="186" t="s">
        <v>248</v>
      </c>
      <c r="FB97" s="186" t="s">
        <v>248</v>
      </c>
      <c r="FC97" s="186" t="s">
        <v>248</v>
      </c>
      <c r="FD97" s="186" t="s">
        <v>248</v>
      </c>
      <c r="FE97" s="186" t="s">
        <v>248</v>
      </c>
      <c r="FF97" s="186" t="s">
        <v>248</v>
      </c>
      <c r="FG97" s="186" t="s">
        <v>248</v>
      </c>
      <c r="FH97" s="186" t="s">
        <v>248</v>
      </c>
      <c r="FI97" s="186" t="s">
        <v>248</v>
      </c>
      <c r="FJ97" s="186" t="s">
        <v>248</v>
      </c>
      <c r="FK97" s="186" t="s">
        <v>248</v>
      </c>
      <c r="FL97" s="186" t="s">
        <v>248</v>
      </c>
      <c r="FM97" s="186" t="s">
        <v>248</v>
      </c>
      <c r="FN97" s="186">
        <v>1</v>
      </c>
      <c r="FO97" s="186">
        <v>1</v>
      </c>
      <c r="FP97" s="186">
        <v>1</v>
      </c>
      <c r="FQ97" s="187" t="s">
        <v>248</v>
      </c>
      <c r="FR97" s="187" t="s">
        <v>248</v>
      </c>
      <c r="FS97" s="186">
        <v>2</v>
      </c>
      <c r="FT97" s="186">
        <v>1</v>
      </c>
      <c r="FU97" s="186">
        <v>1</v>
      </c>
      <c r="FV97" s="186">
        <v>1</v>
      </c>
      <c r="FW97" s="186">
        <v>1</v>
      </c>
      <c r="FX97" s="186">
        <v>1</v>
      </c>
      <c r="FY97" s="186">
        <v>2</v>
      </c>
      <c r="FZ97" s="186">
        <v>2</v>
      </c>
      <c r="GA97" s="186" t="s">
        <v>248</v>
      </c>
      <c r="GB97" s="186" t="s">
        <v>248</v>
      </c>
      <c r="GC97" s="186">
        <v>2</v>
      </c>
      <c r="GD97" s="186">
        <v>2</v>
      </c>
      <c r="GE97" s="186" t="s">
        <v>248</v>
      </c>
      <c r="GF97" s="186" t="s">
        <v>248</v>
      </c>
      <c r="GG97" s="186" t="s">
        <v>248</v>
      </c>
      <c r="GH97" s="186" t="s">
        <v>248</v>
      </c>
      <c r="GI97" s="186" t="s">
        <v>248</v>
      </c>
      <c r="GJ97" s="186" t="s">
        <v>248</v>
      </c>
      <c r="GK97" s="186" t="s">
        <v>248</v>
      </c>
      <c r="GL97" s="186" t="s">
        <v>248</v>
      </c>
      <c r="GM97" s="186" t="s">
        <v>248</v>
      </c>
      <c r="GN97" s="186" t="s">
        <v>248</v>
      </c>
      <c r="GO97" s="186" t="s">
        <v>248</v>
      </c>
      <c r="GP97" s="186" t="s">
        <v>248</v>
      </c>
      <c r="GQ97" s="186" t="s">
        <v>248</v>
      </c>
      <c r="GR97" s="186" t="s">
        <v>248</v>
      </c>
      <c r="GS97" s="186" t="s">
        <v>248</v>
      </c>
      <c r="GT97" s="186" t="s">
        <v>248</v>
      </c>
      <c r="GU97" s="186" t="s">
        <v>248</v>
      </c>
      <c r="GV97" s="186" t="s">
        <v>248</v>
      </c>
      <c r="GW97" s="186" t="s">
        <v>248</v>
      </c>
      <c r="GX97" s="186" t="s">
        <v>248</v>
      </c>
      <c r="GY97" s="186" t="s">
        <v>248</v>
      </c>
      <c r="GZ97" s="261" t="s">
        <v>248</v>
      </c>
      <c r="HA97" s="261" t="s">
        <v>248</v>
      </c>
      <c r="HB97" s="188">
        <f t="shared" ref="HB97" si="13">SUM(G97:GE97)</f>
        <v>41</v>
      </c>
    </row>
    <row r="98" spans="1:210" ht="24.9" customHeight="1" thickBot="1" x14ac:dyDescent="0.35">
      <c r="A98" s="108" t="str">
        <f t="shared" ref="A98:D98" si="14">A97</f>
        <v>Prod.-Q-2</v>
      </c>
      <c r="B98" s="108" t="str">
        <f t="shared" si="14"/>
        <v>Pracownik Produkcji</v>
      </c>
      <c r="C98" s="108" t="str">
        <f t="shared" si="14"/>
        <v>MS</v>
      </c>
      <c r="D98" s="108">
        <f t="shared" si="14"/>
        <v>2126</v>
      </c>
      <c r="E98" s="395"/>
      <c r="F98" s="189" t="s">
        <v>375</v>
      </c>
      <c r="G98" s="192">
        <f>IF(INDEX(tab_MinKomp[Przepisy BHP / BHP Vorschriften],MATCH($B97,tab_MinKomp[[Stanowisko / Position ]:[Stanowisko / Position ]],0))="n/a","n/a",G97-INDEX(tab_MinKomp[Przepisy BHP / BHP Vorschriften],MATCH($B97,tab_MinKomp[[Stanowisko / Position ]:[Stanowisko / Position ]],0)))</f>
        <v>0</v>
      </c>
      <c r="H98" s="193">
        <f>IF(INDEX(tab_MinKomp[Przepisy PPOŻ / Brandschutzbestimmungen],MATCH($B97,tab_MinKomp[[Stanowisko / Position ]:[Stanowisko / Position ]],0))="n/a","n/a",H97-INDEX(tab_MinKomp[Przepisy PPOŻ / Brandschutzbestimmungen],MATCH($B97,tab_MinKomp[[Stanowisko / Position ]:[Stanowisko / Position ]],0)))</f>
        <v>0</v>
      </c>
      <c r="I98" s="193">
        <f>IF(INDEX(tab_MinKomp[Ryzyko zawodowe na stanowiskach pracyv/ Berufliche Risiken an Arbeitsstellen],MATCH($B97,tab_MinKomp[[Stanowisko / Position ]:[Stanowisko / Position ]],0))="n/a","n/a",I97-INDEX(tab_MinKomp[Ryzyko zawodowe na stanowiskach pracyv/ Berufliche Risiken an Arbeitsstellen],MATCH($B97,tab_MinKomp[[Stanowisko / Position ]:[Stanowisko / Position ]],0)))</f>
        <v>0</v>
      </c>
      <c r="J98" s="193">
        <f>IF(INDEX(tab_MinKomp[Gospodarka substancjami niebezpiecznymi / Gefahrstoffmanagement],MATCH($B97,tab_MinKomp[[Stanowisko / Position ]:[Stanowisko / Position ]],0))="n/a","n/a",J97-INDEX(tab_MinKomp[Gospodarka substancjami niebezpiecznymi / Gefahrstoffmanagement],MATCH($B97,tab_MinKomp[[Stanowisko / Position ]:[Stanowisko / Position ]],0)))</f>
        <v>0</v>
      </c>
      <c r="K98" s="193">
        <f>IF(INDEX(tab_MinKomp[Gospodarka odpadami / Abfallwirtschaft],MATCH($B97,tab_MinKomp[[Stanowisko / Position ]:[Stanowisko / Position ]],0))="n/a","n/a",K97-INDEX(tab_MinKomp[Gospodarka odpadami / Abfallwirtschaft],MATCH($B97,tab_MinKomp[[Stanowisko / Position ]:[Stanowisko / Position ]],0)))</f>
        <v>0</v>
      </c>
      <c r="L98" s="194" t="str">
        <f>IF(INDEX(tab_MinKomp[Przepisy kodeksu pracy / Bestimmungen des Arbeitsgesetzes],MATCH($B97,tab_MinKomp[[Stanowisko / Position ]:[Stanowisko / Position ]],0))="n/a","n/a",L97-INDEX(tab_MinKomp[Przepisy kodeksu pracy / Bestimmungen des Arbeitsgesetzes],MATCH($B97,tab_MinKomp[[Stanowisko / Position ]:[Stanowisko / Position ]],0)))</f>
        <v>n/a</v>
      </c>
      <c r="M98" s="195" t="str">
        <f>IF(INDEX(tab_MinKomp[Przepisy o ub.społ. ZUS  / Sozialversicherungsvorschriften],MATCH($B97,tab_MinKomp[[Stanowisko / Position ]:[Stanowisko / Position ]],0))="n/a","n/a",M97-INDEX(tab_MinKomp[Przepisy o ub.społ. ZUS  / Sozialversicherungsvorschriften],MATCH($B97,tab_MinKomp[[Stanowisko / Position ]:[Stanowisko / Position ]],0)))</f>
        <v>n/a</v>
      </c>
      <c r="N98" s="194" t="str">
        <f>IF(INDEX(tab_MinKomp[PRZEPISY O PDOF /persönlich Einkommensteuergesetz ],MATCH($B97,tab_MinKomp[[Stanowisko / Position ]:[Stanowisko / Position ]],0))="n/a","n/a",N97-INDEX(tab_MinKomp[PRZEPISY O PDOF /persönlich Einkommensteuergesetz ],MATCH($B97,tab_MinKomp[[Stanowisko / Position ]:[Stanowisko / Position ]],0)))</f>
        <v>n/a</v>
      </c>
      <c r="O98" s="194">
        <f>IF(INDEX(tab_MinKomp[Regulamin pracy / Arbeitsordnung],MATCH($B97,tab_MinKomp[[Stanowisko / Position ]:[Stanowisko / Position ]],0))="n/a","n/a",O97-INDEX(tab_MinKomp[Regulamin pracy / Arbeitsordnung],MATCH($B97,tab_MinKomp[[Stanowisko / Position ]:[Stanowisko / Position ]],0)))</f>
        <v>0</v>
      </c>
      <c r="P98" s="194">
        <f>IF(INDEX(tab_MinKomp[Regulamin wynagradzania / Vergütungsordnung],MATCH($B97,tab_MinKomp[[Stanowisko / Position ]:[Stanowisko / Position ]],0))="n/a","n/a",P97-INDEX(tab_MinKomp[Regulamin wynagradzania / Vergütungsordnung],MATCH($B97,tab_MinKomp[[Stanowisko / Position ]:[Stanowisko / Position ]],0)))</f>
        <v>0</v>
      </c>
      <c r="Q98" s="194" t="str">
        <f>IF(INDEX(tab_MinKomp[System R2PŁATNIK PRO: Płace / Lohnabrechnung],MATCH($B97,tab_MinKomp[[Stanowisko / Position ]:[Stanowisko / Position ]],0))="n/a","n/a",Q97-INDEX(tab_MinKomp[System R2PŁATNIK PRO: Płace / Lohnabrechnung],MATCH($B97,tab_MinKomp[[Stanowisko / Position ]:[Stanowisko / Position ]],0)))</f>
        <v>n/a</v>
      </c>
      <c r="R98" s="194" t="str">
        <f>IF(INDEX(tab_MinKomp[SystemR2PŁATNIK PRO: KADRY / Personaldaten],MATCH($B97,tab_MinKomp[[Stanowisko / Position ]:[Stanowisko / Position ]],0))="n/a","n/a",R97-INDEX(tab_MinKomp[SystemR2PŁATNIK PRO: KADRY / Personaldaten],MATCH($B97,tab_MinKomp[[Stanowisko / Position ]:[Stanowisko / Position ]],0)))</f>
        <v>n/a</v>
      </c>
      <c r="S98" s="194" t="str">
        <f>IF(INDEX(tab_MinKomp[SYSTEM R2PŁATNIK PRO: zarządzanie pracownikami / Arbeitsverwaltung],MATCH($B97,tab_MinKomp[[Stanowisko / Position ]:[Stanowisko / Position ]],0))="n/a","n/a",S97-INDEX(tab_MinKomp[SYSTEM R2PŁATNIK PRO: zarządzanie pracownikami / Arbeitsverwaltung],MATCH($B97,tab_MinKomp[[Stanowisko / Position ]:[Stanowisko / Position ]],0)))</f>
        <v>n/a</v>
      </c>
      <c r="T98" s="194" t="str">
        <f>IF(INDEX(tab_MinKomp[Doradztwo, wsparcie personalne / Personalberatung und Unterstützung],MATCH($B97,tab_MinKomp[[Stanowisko / Position ]:[Stanowisko / Position ]],0))="n/a","n/a",T97-INDEX(tab_MinKomp[Doradztwo, wsparcie personalne / Personalberatung und Unterstützung],MATCH($B97,tab_MinKomp[[Stanowisko / Position ]:[Stanowisko / Position ]],0)))</f>
        <v>n/a</v>
      </c>
      <c r="U98" s="194" t="str">
        <f>IF(INDEX(tab_MinKomp[Przepisy o podatku VAT / MwSt.- Gesetz],MATCH($B97,tab_MinKomp[[Stanowisko / Position ]:[Stanowisko / Position ]],0))="n/a","n/a",U97-INDEX(tab_MinKomp[Przepisy o podatku VAT / MwSt.- Gesetz],MATCH($B97,tab_MinKomp[[Stanowisko / Position ]:[Stanowisko / Position ]],0)))</f>
        <v>n/a</v>
      </c>
      <c r="V98" s="194" t="str">
        <f>IF(INDEX(tab_MinKomp[PrzepisyPDOP / geschäftlich Einkommensteuergesetz],MATCH($B97,tab_MinKomp[[Stanowisko / Position ]:[Stanowisko / Position ]],0))="n/a","n/a",V97-INDEX(tab_MinKomp[PrzepisyPDOP / geschäftlich Einkommensteuergesetz],MATCH($B97,tab_MinKomp[[Stanowisko / Position ]:[Stanowisko / Position ]],0)))</f>
        <v>n/a</v>
      </c>
      <c r="W98" s="194" t="str">
        <f>IF(INDEX(tab_MinKomp[System BAAN / FINANSE (FIBU)],MATCH($B97,tab_MinKomp[[Stanowisko / Position ]:[Stanowisko / Position ]],0))="n/a","n/a",W97-INDEX(tab_MinKomp[System BAAN / FINANSE (FIBU)],MATCH($B97,tab_MinKomp[[Stanowisko / Position ]:[Stanowisko / Position ]],0)))</f>
        <v>n/a</v>
      </c>
      <c r="X98" s="194" t="str">
        <f>IF(INDEX(tab_MinKomp[Systemy pomocnicze / Hilfssysteme(STOCKPROGRAM, KALK2000 etc.)],MATCH($B97,tab_MinKomp[[Stanowisko / Position ]:[Stanowisko / Position ]],0))="n/a","n/a",X97-INDEX(tab_MinKomp[Systemy pomocnicze / Hilfssysteme(STOCKPROGRAM, KALK2000 etc.)],MATCH($B97,tab_MinKomp[[Stanowisko / Position ]:[Stanowisko / Position ]],0)))</f>
        <v>n/a</v>
      </c>
      <c r="Y98" s="194" t="str">
        <f>IF(INDEX(tab_MinKomp[Polityka rachunkowości / Buchführungspolitik],MATCH($B97,tab_MinKomp[[Stanowisko / Position ]:[Stanowisko / Position ]],0))="n/a","n/a",Y97-INDEX(tab_MinKomp[Polityka rachunkowości / Buchführungspolitik],MATCH($B97,tab_MinKomp[[Stanowisko / Position ]:[Stanowisko / Position ]],0)))</f>
        <v>n/a</v>
      </c>
      <c r="Z98" s="194" t="str">
        <f>IF(INDEX(tab_MinKomp[Ustawa o rachunkowości / Rechnungslegungsgesetz],MATCH($B97,tab_MinKomp[[Stanowisko / Position ]:[Stanowisko / Position ]],0))="n/a","n/a",Z97-INDEX(tab_MinKomp[Ustawa o rachunkowości / Rechnungslegungsgesetz],MATCH($B97,tab_MinKomp[[Stanowisko / Position ]:[Stanowisko / Position ]],0)))</f>
        <v>n/a</v>
      </c>
      <c r="AA98" s="194" t="str">
        <f>IF(INDEX(tab_MinKomp[WORKFLOW - TS-100],MATCH($B97,tab_MinKomp[[Stanowisko / Position ]:[Stanowisko / Position ]],0))="n/a","n/a",AA97-INDEX(tab_MinKomp[WORKFLOW - TS-100],MATCH($B97,tab_MinKomp[[Stanowisko / Position ]:[Stanowisko / Position ]],0)))</f>
        <v>n/a</v>
      </c>
      <c r="AB98" s="194" t="str">
        <f>IF(INDEX(tab_MinKomp[WORKFLOW - SFMS],MATCH($B97,tab_MinKomp[[Stanowisko / Position ]:[Stanowisko / Position ]],0))="n/a","n/a",AB97-INDEX(tab_MinKomp[WORKFLOW - SFMS],MATCH($B97,tab_MinKomp[[Stanowisko / Position ]:[Stanowisko / Position ]],0)))</f>
        <v>n/a</v>
      </c>
      <c r="AC98" s="194" t="str">
        <f>IF(INDEX(tab_MinKomp[System ISO 9001:2015],MATCH($B97,tab_MinKomp[[Stanowisko / Position ]:[Stanowisko / Position ]],0))="n/a","n/a",AC97-INDEX(tab_MinKomp[System ISO 9001:2015],MATCH($B97,tab_MinKomp[[Stanowisko / Position ]:[Stanowisko / Position ]],0)))</f>
        <v>n/a</v>
      </c>
      <c r="AD98" s="194" t="str">
        <f>IF(INDEX(tab_MinKomp[System ISO 9001:2015],MATCH($B97,tab_MinKomp[[Stanowisko / Position ]:[Stanowisko / Position ]],0))="n/a","n/a",AD97-INDEX(tab_MinKomp[System ISO 9001:2015],MATCH($B97,tab_MinKomp[[Stanowisko / Position ]:[Stanowisko / Position ]],0)))</f>
        <v>n/a</v>
      </c>
      <c r="AE98" s="194" t="str">
        <f>IF(INDEX(tab_MinKomp[System ISO 9001:2015],MATCH($B97,tab_MinKomp[[Stanowisko / Position ]:[Stanowisko / Position ]],0))="n/a","n/a",AE97-INDEX(tab_MinKomp[System ISO 9001:2015],MATCH($B97,tab_MinKomp[[Stanowisko / Position ]:[Stanowisko / Position ]],0)))</f>
        <v>n/a</v>
      </c>
      <c r="AF98" s="194" t="str">
        <f>IF(INDEX(tab_MinKomp[System ISO 9001:2015],MATCH($B97,tab_MinKomp[[Stanowisko / Position ]:[Stanowisko / Position ]],0))="n/a","n/a",AF97-INDEX(tab_MinKomp[System ISO 9001:2015],MATCH($B97,tab_MinKomp[[Stanowisko / Position ]:[Stanowisko / Position ]],0)))</f>
        <v>n/a</v>
      </c>
      <c r="AG98" s="194" t="str">
        <f>IF(INDEX(tab_MinKomp[Wymagania VDA 6.3 Process / Forderungen],MATCH($B97,tab_MinKomp[[Stanowisko / Position ]:[Stanowisko / Position ]],0))="n/a","n/a",AG97-INDEX(tab_MinKomp[Wymagania VDA 6.3 Process / Forderungen],MATCH($B97,tab_MinKomp[[Stanowisko / Position ]:[Stanowisko / Position ]],0)))</f>
        <v>n/a</v>
      </c>
      <c r="AH98" s="194" t="str">
        <f>IF(INDEX(tab_MinKomp[Wymagania VDA 6.5 Product / Forderungen],MATCH($B97,tab_MinKomp[[Stanowisko / Position ]:[Stanowisko / Position ]],0))="n/a","n/a",AH97-INDEX(tab_MinKomp[Wymagania VDA 6.5 Product / Forderungen],MATCH($B97,tab_MinKomp[[Stanowisko / Position ]:[Stanowisko / Position ]],0)))</f>
        <v>n/a</v>
      </c>
      <c r="AI98" s="194" t="str">
        <f>IF(INDEX(tab_MinKomp[System ISO 9001:2015],MATCH($B97,tab_MinKomp[[Stanowisko / Position ]:[Stanowisko / Position ]],0))="n/a","n/a",AI97-INDEX(tab_MinKomp[System ISO 9001:2015],MATCH($B97,tab_MinKomp[[Stanowisko / Position ]:[Stanowisko / Position ]],0)))</f>
        <v>n/a</v>
      </c>
      <c r="AJ98" s="194" t="str">
        <f>IF(INDEX(tab_MinKomp[Auditor systemu ISO 17021:2018],MATCH($B97,tab_MinKomp[[Stanowisko / Position ]:[Stanowisko / Position ]],0))="n/a","n/a",AJ97-INDEX(tab_MinKomp[Auditor systemu ISO 17021:2018],MATCH($B97,tab_MinKomp[[Stanowisko / Position ]:[Stanowisko / Position ]],0)))</f>
        <v>n/a</v>
      </c>
      <c r="AK98" s="194" t="str">
        <f>IF(INDEX(tab_MinKomp[Pełnomocnik systemu / Systemvertreter],MATCH($B97,tab_MinKomp[[Stanowisko / Position ]:[Stanowisko / Position ]],0))="n/a","n/a",AK97-INDEX(tab_MinKomp[Pełnomocnik systemu / Systemvertreter],MATCH($B97,tab_MinKomp[[Stanowisko / Position ]:[Stanowisko / Position ]],0)))</f>
        <v>n/a</v>
      </c>
      <c r="AL98" s="194">
        <f>IF(INDEX(tab_MinKomp[Polityka Etyczna - Compliance],MATCH($B97,tab_MinKomp[[Stanowisko / Position ]:[Stanowisko / Position ]],0))="n/a","n/a",AL97-INDEX(tab_MinKomp[Polityka Etyczna - Compliance],MATCH($B97,tab_MinKomp[[Stanowisko / Position ]:[Stanowisko / Position ]],0)))</f>
        <v>0</v>
      </c>
      <c r="AM98" s="194" t="str">
        <f>IF(INDEX(tab_MinKomp[WDRAŻANIE NOWYCH PROJEKTÓW/ PROCEDURA CTM],MATCH($B97,tab_MinKomp[[Stanowisko / Position ]:[Stanowisko / Position ]],0))="n/a","n/a",AM97-INDEX(tab_MinKomp[WDRAŻANIE NOWYCH PROJEKTÓW/ PROCEDURA CTM],MATCH($B97,tab_MinKomp[[Stanowisko / Position ]:[Stanowisko / Position ]],0)))</f>
        <v>n/a</v>
      </c>
      <c r="AN98" s="194" t="str">
        <f>IF(INDEX(tab_MinKomp[KAMIENIE MILOWE MSL/PIFF],MATCH($B97,tab_MinKomp[[Stanowisko / Position ]:[Stanowisko / Position ]],0))="n/a","n/a",AN97-INDEX(tab_MinKomp[KAMIENIE MILOWE MSL/PIFF],MATCH($B97,tab_MinKomp[[Stanowisko / Position ]:[Stanowisko / Position ]],0)))</f>
        <v>n/a</v>
      </c>
      <c r="AO98" s="194">
        <f>IF(INDEX(tab_MinKomp[CP],MATCH($B97,tab_MinKomp[[Stanowisko / Position ]:[Stanowisko / Position ]],0))="n/a","n/a",AO97-INDEX(tab_MinKomp[CP],MATCH($B97,tab_MinKomp[[Stanowisko / Position ]:[Stanowisko / Position ]],0)))</f>
        <v>0</v>
      </c>
      <c r="AP98" s="194" t="str">
        <f>IF(INDEX(tab_MinKomp[FMEA],MATCH($B97,tab_MinKomp[[Stanowisko / Position ]:[Stanowisko / Position ]],0))="n/a","n/a",AP97-INDEX(tab_MinKomp[FMEA],MATCH($B97,tab_MinKomp[[Stanowisko / Position ]:[Stanowisko / Position ]],0)))</f>
        <v>n/a</v>
      </c>
      <c r="AQ98" s="194">
        <f>IF(INDEX(tab_MinKomp[FLOW CHART],MATCH($B97,tab_MinKomp[[Stanowisko / Position ]:[Stanowisko / Position ]],0))="n/a","n/a",AQ97-INDEX(tab_MinKomp[FLOW CHART],MATCH($B97,tab_MinKomp[[Stanowisko / Position ]:[Stanowisko / Position ]],0)))</f>
        <v>0</v>
      </c>
      <c r="AR98" s="194" t="str">
        <f>IF(INDEX(tab_MinKomp[APQP],MATCH($B97,tab_MinKomp[[Stanowisko / Position ]:[Stanowisko / Position ]],0))="n/a","n/a",AR97-INDEX(tab_MinKomp[APQP],MATCH($B97,tab_MinKomp[[Stanowisko / Position ]:[Stanowisko / Position ]],0)))</f>
        <v>n/a</v>
      </c>
      <c r="AS98" s="194" t="str">
        <f>IF(INDEX(tab_MinKomp[MSA],MATCH($B97,tab_MinKomp[[Stanowisko / Position ]:[Stanowisko / Position ]],0))="n/a","n/a",AS97-INDEX(tab_MinKomp[MSA],MATCH($B97,tab_MinKomp[[Stanowisko / Position ]:[Stanowisko / Position ]],0)))</f>
        <v>n/a</v>
      </c>
      <c r="AT98" s="194" t="str">
        <f>IF(INDEX(tab_MinKomp[SPC],MATCH($B97,tab_MinKomp[[Stanowisko / Position ]:[Stanowisko / Position ]],0))="n/a","n/a",AT97-INDEX(tab_MinKomp[SPC],MATCH($B97,tab_MinKomp[[Stanowisko / Position ]:[Stanowisko / Position ]],0)))</f>
        <v>n/a</v>
      </c>
      <c r="AU98" s="194" t="str">
        <f>IF(INDEX(tab_MinKomp[CSR (SPECYFICZNE WYMAGANIA KLIENTA)],MATCH($B97,tab_MinKomp[[Stanowisko / Position ]:[Stanowisko / Position ]],0))="n/a","n/a",AU97-INDEX(tab_MinKomp[CSR (SPECYFICZNE WYMAGANIA KLIENTA)],MATCH($B97,tab_MinKomp[[Stanowisko / Position ]:[Stanowisko / Position ]],0)))</f>
        <v>n/a</v>
      </c>
      <c r="AV98" s="194">
        <f>IF(INDEX(tab_MinKomp[5S],MATCH($B97,tab_MinKomp[[Stanowisko / Position ]:[Stanowisko / Position ]],0))="n/a","n/a",AV97-INDEX(tab_MinKomp[5S],MATCH($B97,tab_MinKomp[[Stanowisko / Position ]:[Stanowisko / Position ]],0)))</f>
        <v>-1</v>
      </c>
      <c r="AW98" s="194">
        <f>IF(INDEX(tab_MinKomp[LEAN MANAGEMENT],MATCH($B97,tab_MinKomp[[Stanowisko / Position ]:[Stanowisko / Position ]],0))="n/a","n/a",AW97-INDEX(tab_MinKomp[LEAN MANAGEMENT],MATCH($B97,tab_MinKomp[[Stanowisko / Position ]:[Stanowisko / Position ]],0)))</f>
        <v>0</v>
      </c>
      <c r="AX98" s="194" t="str">
        <f>IF(INDEX(tab_MinKomp[5R],MATCH($B97,tab_MinKomp[[Stanowisko / Position ]:[Stanowisko / Position ]],0))="n/a","n/a",AX97-INDEX(tab_MinKomp[5R],MATCH($B97,tab_MinKomp[[Stanowisko / Position ]:[Stanowisko / Position ]],0)))</f>
        <v>n/a</v>
      </c>
      <c r="AY98" s="194" t="str">
        <f>IF(INDEX(tab_MinKomp[Six Sigma],MATCH($B97,tab_MinKomp[[Stanowisko / Position ]:[Stanowisko / Position ]],0))="n/a","n/a",AY97-INDEX(tab_MinKomp[Six Sigma],MATCH($B97,tab_MinKomp[[Stanowisko / Position ]:[Stanowisko / Position ]],0)))</f>
        <v>n/a</v>
      </c>
      <c r="AZ98" s="194" t="str">
        <f>IF(INDEX(tab_MinKomp[System BAAN / Distribution &amp; Supply Chain],MATCH($B97,tab_MinKomp[[Stanowisko / Position ]:[Stanowisko / Position ]],0))="n/a","n/a",AZ97-INDEX(tab_MinKomp[System BAAN / Distribution &amp; Supply Chain],MATCH($B97,tab_MinKomp[[Stanowisko / Position ]:[Stanowisko / Position ]],0)))</f>
        <v>n/a</v>
      </c>
      <c r="BA98" s="194" t="str">
        <f>IF(INDEX(tab_MinKomp[Gospodarka magazynowa / Lagerverwaltung],MATCH($B97,tab_MinKomp[[Stanowisko / Position ]:[Stanowisko / Position ]],0))="n/a","n/a",BA97-INDEX(tab_MinKomp[Gospodarka magazynowa / Lagerverwaltung],MATCH($B97,tab_MinKomp[[Stanowisko / Position ]:[Stanowisko / Position ]],0)))</f>
        <v>n/a</v>
      </c>
      <c r="BB98" s="194" t="str">
        <f>IF(INDEX(tab_MinKomp[Inwentaryzacja - organizacja i przebieg / Inventurprozess],MATCH($B97,tab_MinKomp[[Stanowisko / Position ]:[Stanowisko / Position ]],0))="n/a","n/a",BB97-INDEX(tab_MinKomp[Inwentaryzacja - organizacja i przebieg / Inventurprozess],MATCH($B97,tab_MinKomp[[Stanowisko / Position ]:[Stanowisko / Position ]],0)))</f>
        <v>n/a</v>
      </c>
      <c r="BC98" s="194" t="str">
        <f>IF(INDEX(tab_MinKomp[Organizacja dostaw / Versorgungsorganisation],MATCH($B97,tab_MinKomp[[Stanowisko / Position ]:[Stanowisko / Position ]],0))="n/a","n/a",BC97-INDEX(tab_MinKomp[Organizacja dostaw / Versorgungsorganisation],MATCH($B97,tab_MinKomp[[Stanowisko / Position ]:[Stanowisko / Position ]],0)))</f>
        <v>n/a</v>
      </c>
      <c r="BD98" s="194" t="str">
        <f>IF(INDEX(tab_MinKomp[Organizacja wysyłek / Organisation von Lieferungen],MATCH($B97,tab_MinKomp[[Stanowisko / Position ]:[Stanowisko / Position ]],0))="n/a","n/a",BD97-INDEX(tab_MinKomp[Organizacja wysyłek / Organisation von Lieferungen],MATCH($B97,tab_MinKomp[[Stanowisko / Position ]:[Stanowisko / Position ]],0)))</f>
        <v>n/a</v>
      </c>
      <c r="BE98" s="194" t="str">
        <f>IF(INDEX(tab_MinKomp[Analiza magazynowa - Program Polen.mdb / Inventuranalyse],MATCH($B97,tab_MinKomp[[Stanowisko / Position ]:[Stanowisko / Position ]],0))="n/a","n/a",BE97-INDEX(tab_MinKomp[Analiza magazynowa - Program Polen.mdb / Inventuranalyse],MATCH($B97,tab_MinKomp[[Stanowisko / Position ]:[Stanowisko / Position ]],0)))</f>
        <v>n/a</v>
      </c>
      <c r="BF98" s="190" t="str">
        <f>IF(INDEX(tab_MinKomp[MMOG (Materials Management Operations Guidelines)],MATCH($B97,tab_MinKomp[[Stanowisko / Position ]:[Stanowisko / Position ]],0))="n/a","n/a",BF97-INDEX(tab_MinKomp[MMOG (Materials Management Operations Guidelines)],MATCH($B97,tab_MinKomp[[Stanowisko / Position ]:[Stanowisko / Position ]],0)))</f>
        <v>n/a</v>
      </c>
      <c r="BG98" s="190" t="str">
        <f>IF(INDEX(tab_MinKomp[GPP],MATCH($B97,tab_MinKomp[[Stanowisko / Position ]:[Stanowisko / Position ]],0))="n/a","n/a",BG97-INDEX(tab_MinKomp[GPP],MATCH($B97,tab_MinKomp[[Stanowisko / Position ]:[Stanowisko / Position ]],0)))</f>
        <v>n/a</v>
      </c>
      <c r="BH98" s="190" t="str">
        <f>IF(INDEX(tab_MinKomp[AIAG (Automotive Industry Action Group)],MATCH($B97,tab_MinKomp[[Stanowisko / Position ]:[Stanowisko / Position ]],0))="n/a","n/a",BH97-INDEX(tab_MinKomp[AIAG (Automotive Industry Action Group)],MATCH($B97,tab_MinKomp[[Stanowisko / Position ]:[Stanowisko / Position ]],0)))</f>
        <v>n/a</v>
      </c>
      <c r="BI98" s="190" t="str">
        <f>IF(INDEX(tab_MinKomp[Super-G disputes],MATCH($B97,tab_MinKomp[[Stanowisko / Position ]:[Stanowisko / Position ]],0))="n/a","n/a",BI97-INDEX(tab_MinKomp[Super-G disputes],MATCH($B97,tab_MinKomp[[Stanowisko / Position ]:[Stanowisko / Position ]],0)))</f>
        <v>n/a</v>
      </c>
      <c r="BJ98" s="190" t="str">
        <f>IF(INDEX(tab_MinKomp[CMMS3/eDDL (Direct Data Link)],MATCH($B97,tab_MinKomp[[Stanowisko / Position ]:[Stanowisko / Position ]],0))="n/a","n/a",BJ97-INDEX(tab_MinKomp[CMMS3/eDDL (Direct Data Link)],MATCH($B97,tab_MinKomp[[Stanowisko / Position ]:[Stanowisko / Position ]],0)))</f>
        <v>n/a</v>
      </c>
      <c r="BK98" s="190" t="str">
        <f>IF(INDEX(tab_MinKomp[MP&amp;L (Material Planning and Logistics)],MATCH($B97,tab_MinKomp[[Stanowisko / Position ]:[Stanowisko / Position ]],0))="n/a","n/a",BK97-INDEX(tab_MinKomp[MP&amp;L (Material Planning and Logistics)],MATCH($B97,tab_MinKomp[[Stanowisko / Position ]:[Stanowisko / Position ]],0)))</f>
        <v>n/a</v>
      </c>
      <c r="BL98" s="190" t="str">
        <f>IF(INDEX(tab_MinKomp[Supplier delivery rating],MATCH($B97,tab_MinKomp[[Stanowisko / Position ]:[Stanowisko / Position ]],0))="n/a","n/a",BL97-INDEX(tab_MinKomp[Supplier delivery rating],MATCH($B97,tab_MinKomp[[Stanowisko / Position ]:[Stanowisko / Position ]],0)))</f>
        <v>n/a</v>
      </c>
      <c r="BM98" s="194" t="str">
        <f>IF(INDEX(tab_MinKomp[Planowanie produkcji / Produktionsplanung],MATCH($B97,tab_MinKomp[[Stanowisko / Position ]:[Stanowisko / Position ]],0))="n/a","n/a",BM97-INDEX(tab_MinKomp[Planowanie produkcji / Produktionsplanung],MATCH($B97,tab_MinKomp[[Stanowisko / Position ]:[Stanowisko / Position ]],0)))</f>
        <v>n/a</v>
      </c>
      <c r="BN98" s="194" t="str">
        <f>IF(INDEX(tab_MinKomp[Planowanie produkcji / Produktionsplanung],MATCH($B97,tab_MinKomp[[Stanowisko / Position ]:[Stanowisko / Position ]],0))="n/a","n/a",BN97-INDEX(tab_MinKomp[Planowanie produkcji / Produktionsplanung],MATCH($B97,tab_MinKomp[[Stanowisko / Position ]:[Stanowisko / Position ]],0)))</f>
        <v>n/a</v>
      </c>
      <c r="BO98" s="194" t="str">
        <f>IF(INDEX(tab_MinKomp[Planowanie produkcji / Produktionsplanung],MATCH($B97,tab_MinKomp[[Stanowisko / Position ]:[Stanowisko / Position ]],0))="n/a","n/a",BO97-INDEX(tab_MinKomp[Planowanie produkcji / Produktionsplanung],MATCH($B97,tab_MinKomp[[Stanowisko / Position ]:[Stanowisko / Position ]],0)))</f>
        <v>n/a</v>
      </c>
      <c r="BP98" s="194" t="str">
        <f>IF(INDEX(tab_MinKomp[Planowanie produkcji / Produktionsplanung],MATCH($B97,tab_MinKomp[[Stanowisko / Position ]:[Stanowisko / Position ]],0))="n/a","n/a",BP97-INDEX(tab_MinKomp[Planowanie produkcji / Produktionsplanung],MATCH($B97,tab_MinKomp[[Stanowisko / Position ]:[Stanowisko / Position ]],0)))</f>
        <v>n/a</v>
      </c>
      <c r="BQ98" s="194" t="str">
        <f>IF(INDEX(tab_MinKomp[Planowanie produkcji / Produktionsplanung],MATCH($B97,tab_MinKomp[[Stanowisko / Position ]:[Stanowisko / Position ]],0))="n/a","n/a",BQ97-INDEX(tab_MinKomp[Planowanie produkcji / Produktionsplanung],MATCH($B97,tab_MinKomp[[Stanowisko / Position ]:[Stanowisko / Position ]],0)))</f>
        <v>n/a</v>
      </c>
      <c r="BR98" s="194" t="str">
        <f>IF(INDEX(tab_MinKomp[Planowanie produkcji / Produktionsplanung],MATCH($B97,tab_MinKomp[[Stanowisko / Position ]:[Stanowisko / Position ]],0))="n/a","n/a",BR97-INDEX(tab_MinKomp[Planowanie produkcji / Produktionsplanung],MATCH($B97,tab_MinKomp[[Stanowisko / Position ]:[Stanowisko / Position ]],0)))</f>
        <v>n/a</v>
      </c>
      <c r="BS98" s="194" t="str">
        <f>IF(INDEX(tab_MinKomp[Planowanie produkcji / Produktionsplanung],MATCH($B97,tab_MinKomp[[Stanowisko / Position ]:[Stanowisko / Position ]],0))="n/a","n/a",BS97-INDEX(tab_MinKomp[Planowanie produkcji / Produktionsplanung],MATCH($B97,tab_MinKomp[[Stanowisko / Position ]:[Stanowisko / Position ]],0)))</f>
        <v>n/a</v>
      </c>
      <c r="BT98" s="194" t="str">
        <f>IF(INDEX(tab_MinKomp[Planowanie produkcji / Produktionsplanung],MATCH($B97,tab_MinKomp[[Stanowisko / Position ]:[Stanowisko / Position ]],0))="n/a","n/a",BT97-INDEX(tab_MinKomp[Planowanie produkcji / Produktionsplanung],MATCH($B97,tab_MinKomp[[Stanowisko / Position ]:[Stanowisko / Position ]],0)))</f>
        <v>n/a</v>
      </c>
      <c r="BU98" s="194">
        <f>IF(INDEX(tab_MinKomp[Obsługa maszyn Novapax / Novapax Maschinenbedienung],MATCH($B97,tab_MinKomp[[Stanowisko / Position ]:[Stanowisko / Position ]],0))="n/a","n/a",BU97-INDEX(tab_MinKomp[Obsługa maszyn Novapax / Novapax Maschinenbedienung],MATCH($B97,tab_MinKomp[[Stanowisko / Position ]:[Stanowisko / Position ]],0)))</f>
        <v>0</v>
      </c>
      <c r="BV98" s="194" t="str">
        <f>IF(INDEX(tab_MinKomp[Planowanie produkcji / Produktionsplanung],MATCH($B97,tab_MinKomp[[Stanowisko / Position ]:[Stanowisko / Position ]],0))="n/a","n/a",BV97-INDEX(tab_MinKomp[Planowanie produkcji / Produktionsplanung],MATCH($B97,tab_MinKomp[[Stanowisko / Position ]:[Stanowisko / Position ]],0)))</f>
        <v>n/a</v>
      </c>
      <c r="BW98" s="194" t="str">
        <f>IF(INDEX(tab_MinKomp[Planowanie produkcji / Produktionsplanung],MATCH($B97,tab_MinKomp[[Stanowisko / Position ]:[Stanowisko / Position ]],0))="n/a","n/a",BW97-INDEX(tab_MinKomp[Planowanie produkcji / Produktionsplanung],MATCH($B97,tab_MinKomp[[Stanowisko / Position ]:[Stanowisko / Position ]],0)))</f>
        <v>n/a</v>
      </c>
      <c r="BX98" s="194" t="str">
        <f>IF(INDEX(tab_MinKomp[Planowanie produkcji / Produktionsplanung],MATCH($B97,tab_MinKomp[[Stanowisko / Position ]:[Stanowisko / Position ]],0))="n/a","n/a",BX97-INDEX(tab_MinKomp[Planowanie produkcji / Produktionsplanung],MATCH($B97,tab_MinKomp[[Stanowisko / Position ]:[Stanowisko / Position ]],0)))</f>
        <v>n/a</v>
      </c>
      <c r="BY98" s="194" t="str">
        <f>IF(INDEX(tab_MinKomp[Planowanie produkcji / Produktionsplanung],MATCH($B97,tab_MinKomp[[Stanowisko / Position ]:[Stanowisko / Position ]],0))="n/a","n/a",BY97-INDEX(tab_MinKomp[Planowanie produkcji / Produktionsplanung],MATCH($B97,tab_MinKomp[[Stanowisko / Position ]:[Stanowisko / Position ]],0)))</f>
        <v>n/a</v>
      </c>
      <c r="BZ98" s="194" t="str">
        <f>IF(INDEX(tab_MinKomp[Planowanie produkcji / Produktionsplanung],MATCH($B97,tab_MinKomp[[Stanowisko / Position ]:[Stanowisko / Position ]],0))="n/a","n/a",BZ97-INDEX(tab_MinKomp[Planowanie produkcji / Produktionsplanung],MATCH($B97,tab_MinKomp[[Stanowisko / Position ]:[Stanowisko / Position ]],0)))</f>
        <v>n/a</v>
      </c>
      <c r="CA98" s="194" t="str">
        <f>IF(INDEX(tab_MinKomp[Planowanie produkcji / Produktionsplanung],MATCH($B97,tab_MinKomp[[Stanowisko / Position ]:[Stanowisko / Position ]],0))="n/a","n/a",CA97-INDEX(tab_MinKomp[Planowanie produkcji / Produktionsplanung],MATCH($B97,tab_MinKomp[[Stanowisko / Position ]:[Stanowisko / Position ]],0)))</f>
        <v>n/a</v>
      </c>
      <c r="CB98" s="194" t="str">
        <f>IF(INDEX(tab_MinKomp[Obsługa maszyn ASL / ASL Maschinenbedienung],MATCH($B97,tab_MinKomp[[Stanowisko / Position ]:[Stanowisko / Position ]],0))="n/a","n/a",CB97-INDEX(tab_MinKomp[Obsługa maszyn ASL / ASL Maschinenbedienung],MATCH($B97,tab_MinKomp[[Stanowisko / Position ]:[Stanowisko / Position ]],0)))</f>
        <v>n/a</v>
      </c>
      <c r="CC98" s="194" t="str">
        <f>IF(INDEX(tab_MinKomp[Obsługa maszyn Branson / Branson Maschinenbedienung],MATCH($B97,tab_MinKomp[[Stanowisko / Position ]:[Stanowisko / Position ]],0))="n/a","n/a",CC97-INDEX(tab_MinKomp[Obsługa maszyn Branson / Branson Maschinenbedienung],MATCH($B97,tab_MinKomp[[Stanowisko / Position ]:[Stanowisko / Position ]],0)))</f>
        <v>n/a</v>
      </c>
      <c r="CD98" s="194">
        <f>IF(INDEX(tab_MinKomp[Obsługa maszyn Novapax / Novapax Maschinenbedienung],MATCH($B97,tab_MinKomp[[Stanowisko / Position ]:[Stanowisko / Position ]],0))="n/a","n/a",CD97-INDEX(tab_MinKomp[Obsługa maszyn Novapax / Novapax Maschinenbedienung],MATCH($B97,tab_MinKomp[[Stanowisko / Position ]:[Stanowisko / Position ]],0)))</f>
        <v>0</v>
      </c>
      <c r="CE98" s="194" t="str">
        <f>IF(INDEX(tab_MinKomp[Obsługa maszyn Piovan / Piovan Maschinenbedienung],MATCH($B97,tab_MinKomp[[Stanowisko / Position ]:[Stanowisko / Position ]],0))="n/a","n/a",CE97-INDEX(tab_MinKomp[Obsługa maszyn Piovan / Piovan Maschinenbedienung],MATCH($B97,tab_MinKomp[[Stanowisko / Position ]:[Stanowisko / Position ]],0)))</f>
        <v>n/a</v>
      </c>
      <c r="CF98" s="194" t="str">
        <f>IF(INDEX(tab_MinKomp[Wymagania VDA 6.5 Product / Forderungen],MATCH($B97,tab_MinKomp[[Stanowisko / Position ]:[Stanowisko / Position ]],0))="n/a","n/a",CF97-INDEX(tab_MinKomp[Wymagania VDA 6.5 Product / Forderungen],MATCH($B97,tab_MinKomp[[Stanowisko / Position ]:[Stanowisko / Position ]],0)))</f>
        <v>n/a</v>
      </c>
      <c r="CG98" s="194">
        <f>IF(INDEX(tab_MinKomp[Eliminacja awarii / Beseitigung von Ausfällen],MATCH($B97,tab_MinKomp[[Stanowisko / Position ]:[Stanowisko / Position ]],0))="n/a","n/a",CG97-INDEX(tab_MinKomp[Eliminacja awarii / Beseitigung von Ausfällen],MATCH($B97,tab_MinKomp[[Stanowisko / Position ]:[Stanowisko / Position ]],0)))</f>
        <v>0</v>
      </c>
      <c r="CH98" s="194" t="str">
        <f>IF(INDEX(tab_MinKomp[Wymagania VDA 6.5 Product / Forderungen],MATCH($B97,tab_MinKomp[[Stanowisko / Position ]:[Stanowisko / Position ]],0))="n/a","n/a",CH97-INDEX(tab_MinKomp[Wymagania VDA 6.5 Product / Forderungen],MATCH($B97,tab_MinKomp[[Stanowisko / Position ]:[Stanowisko / Position ]],0)))</f>
        <v>n/a</v>
      </c>
      <c r="CI98" s="194" t="str">
        <f>IF(INDEX(tab_MinKomp[Wymagania VDA 6.5 Product / Forderungen],MATCH($B97,tab_MinKomp[[Stanowisko / Position ]:[Stanowisko / Position ]],0))="n/a","n/a",CI97-INDEX(tab_MinKomp[Wymagania VDA 6.5 Product / Forderungen],MATCH($B97,tab_MinKomp[[Stanowisko / Position ]:[Stanowisko / Position ]],0)))</f>
        <v>n/a</v>
      </c>
      <c r="CJ98" s="194" t="str">
        <f>IF(INDEX(tab_MinKomp[Wymagania VDA 6.5 Product / Forderungen],MATCH($B97,tab_MinKomp[[Stanowisko / Position ]:[Stanowisko / Position ]],0))="n/a","n/a",CJ97-INDEX(tab_MinKomp[Wymagania VDA 6.5 Product / Forderungen],MATCH($B97,tab_MinKomp[[Stanowisko / Position ]:[Stanowisko / Position ]],0)))</f>
        <v>n/a</v>
      </c>
      <c r="CK98" s="194" t="str">
        <f>IF(INDEX(tab_MinKomp[Wymagania VDA 6.5 Product / Forderungen],MATCH($B97,tab_MinKomp[[Stanowisko / Position ]:[Stanowisko / Position ]],0))="n/a","n/a",CK97-INDEX(tab_MinKomp[Wymagania VDA 6.5 Product / Forderungen],MATCH($B97,tab_MinKomp[[Stanowisko / Position ]:[Stanowisko / Position ]],0)))</f>
        <v>n/a</v>
      </c>
      <c r="CL98" s="194" t="str">
        <f>IF(INDEX(tab_MinKomp[Wymagania VDA 6.5 Product / Forderungen],MATCH($B97,tab_MinKomp[[Stanowisko / Position ]:[Stanowisko / Position ]],0))="n/a","n/a",CL97-INDEX(tab_MinKomp[Wymagania VDA 6.5 Product / Forderungen],MATCH($B97,tab_MinKomp[[Stanowisko / Position ]:[Stanowisko / Position ]],0)))</f>
        <v>n/a</v>
      </c>
      <c r="CM98" s="194" t="str">
        <f>IF(INDEX(tab_MinKomp[Informatyka ogólna (techniczne i systemowe) / Allgemeine IT (Technik und System)],MATCH($B97,tab_MinKomp[[Stanowisko / Position ]:[Stanowisko / Position ]],0))="n/a","n/a",CM97-INDEX(tab_MinKomp[Informatyka ogólna (techniczne i systemowe) / Allgemeine IT (Technik und System)],MATCH($B97,tab_MinKomp[[Stanowisko / Position ]:[Stanowisko / Position ]],0)))</f>
        <v>n/a</v>
      </c>
      <c r="CN98" s="194" t="str">
        <f>IF(INDEX(tab_MinKomp[Sieci komputerowe / Computernetzwerke],MATCH($B97,tab_MinKomp[[Stanowisko / Position ]:[Stanowisko / Position ]],0))="n/a","n/a",CN97-INDEX(tab_MinKomp[Sieci komputerowe / Computernetzwerke],MATCH($B97,tab_MinKomp[[Stanowisko / Position ]:[Stanowisko / Position ]],0)))</f>
        <v>n/a</v>
      </c>
      <c r="CO98" s="194" t="str">
        <f>IF(INDEX(tab_MinKomp[Hardware (komputery PC, drukarki biurowe i etykietowe, telefonia stacjonarna i mobilna) (PC, Drucker, Telefpne, Handys)],MATCH($B97,tab_MinKomp[[Stanowisko / Position ]:[Stanowisko / Position ]],0))="n/a","n/a",CO97-INDEX(tab_MinKomp[Hardware (komputery PC, drukarki biurowe i etykietowe, telefonia stacjonarna i mobilna) (PC, Drucker, Telefpne, Handys)],MATCH($B97,tab_MinKomp[[Stanowisko / Position ]:[Stanowisko / Position ]],0)))</f>
        <v>n/a</v>
      </c>
      <c r="CP98" s="194" t="str">
        <f>IF(INDEX(tab_MinKomp[Software &amp; Systems (MS Office, MS Remote Desktop)],MATCH($B97,tab_MinKomp[[Stanowisko / Position ]:[Stanowisko / Position ]],0))="n/a","n/a",CP97-INDEX(tab_MinKomp[Software &amp; Systems (MS Office, MS Remote Desktop)],MATCH($B97,tab_MinKomp[[Stanowisko / Position ]:[Stanowisko / Position ]],0)))</f>
        <v>n/a</v>
      </c>
      <c r="CQ98" s="194" t="str">
        <f>IF(INDEX(tab_MinKomp[Programowanie obiektowe (PHP) / Objektprogrammierung],MATCH($B97,tab_MinKomp[[Stanowisko / Position ]:[Stanowisko / Position ]],0))="n/a","n/a",CQ97-INDEX(tab_MinKomp[Programowanie obiektowe (PHP) / Objektprogrammierung],MATCH($B97,tab_MinKomp[[Stanowisko / Position ]:[Stanowisko / Position ]],0)))</f>
        <v>n/a</v>
      </c>
      <c r="CR98" s="194" t="str">
        <f>IF(INDEX(tab_MinKomp[Scrum],MATCH($B97,tab_MinKomp[[Stanowisko / Position ]:[Stanowisko / Position ]],0))="n/a","n/a",CR97-INDEX(tab_MinKomp[Scrum],MATCH($B97,tab_MinKomp[[Stanowisko / Position ]:[Stanowisko / Position ]],0)))</f>
        <v>n/a</v>
      </c>
      <c r="CS98" s="194" t="str">
        <f>IF(INDEX(tab_MinKomp[SQL (MySQL)],MATCH($B97,tab_MinKomp[[Stanowisko / Position ]:[Stanowisko / Position ]],0))="n/a","n/a",CS97-INDEX(tab_MinKomp[SQL (MySQL)],MATCH($B97,tab_MinKomp[[Stanowisko / Position ]:[Stanowisko / Position ]],0)))</f>
        <v>n/a</v>
      </c>
      <c r="CT98" s="194" t="str">
        <f>IF(INDEX(tab_MinKomp[Javascript],MATCH($B97,tab_MinKomp[[Stanowisko / Position ]:[Stanowisko / Position ]],0))="n/a","n/a",CT97-INDEX(tab_MinKomp[Javascript],MATCH($B97,tab_MinKomp[[Stanowisko / Position ]:[Stanowisko / Position ]],0)))</f>
        <v>n/a</v>
      </c>
      <c r="CU98" s="194" t="str">
        <f>IF(INDEX(tab_MinKomp[Joomla],MATCH($B97,tab_MinKomp[[Stanowisko / Position ]:[Stanowisko / Position ]],0))="n/a","n/a",CU97-INDEX(tab_MinKomp[Joomla],MATCH($B97,tab_MinKomp[[Stanowisko / Position ]:[Stanowisko / Position ]],0)))</f>
        <v>n/a</v>
      </c>
      <c r="CV98" s="194" t="str">
        <f>IF(INDEX(tab_MinKomp[Bash],MATCH($B97,tab_MinKomp[[Stanowisko / Position ]:[Stanowisko / Position ]],0))="n/a","n/a",CV97-INDEX(tab_MinKomp[Bash],MATCH($B97,tab_MinKomp[[Stanowisko / Position ]:[Stanowisko / Position ]],0)))</f>
        <v>n/a</v>
      </c>
      <c r="CW98" s="194">
        <f>IF(INDEX(tab_MinKomp[Systemy MES (HYDRA / SFMS)],MATCH($B97,tab_MinKomp[[Stanowisko / Position ]:[Stanowisko / Position ]],0))="n/a","n/a",CW97-INDEX(tab_MinKomp[Systemy MES (HYDRA / SFMS)],MATCH($B97,tab_MinKomp[[Stanowisko / Position ]:[Stanowisko / Position ]],0)))</f>
        <v>0</v>
      </c>
      <c r="CX98" s="194" t="str">
        <f>IF(INDEX(tab_MinKomp[HTML / CSS],MATCH($B97,tab_MinKomp[[Stanowisko / Position ]:[Stanowisko / Position ]],0))="n/a","n/a",CX97-INDEX(tab_MinKomp[HTML / CSS],MATCH($B97,tab_MinKomp[[Stanowisko / Position ]:[Stanowisko / Position ]],0)))</f>
        <v>n/a</v>
      </c>
      <c r="CY98" s="194" t="str">
        <f>IF(INDEX(tab_MinKomp[SYSTEM PR],MATCH($B97,tab_MinKomp[[Stanowisko / Position ]:[Stanowisko / Position ]],0))="n/a","n/a",CY97-INDEX(tab_MinKomp[SYSTEM PR],MATCH($B97,tab_MinKomp[[Stanowisko / Position ]:[Stanowisko / Position ]],0)))</f>
        <v>n/a</v>
      </c>
      <c r="CZ98" s="194" t="str">
        <f>IF(INDEX(tab_MinKomp[System Einkauf XP / EBA],MATCH($B97,tab_MinKomp[[Stanowisko / Position ]:[Stanowisko / Position ]],0))="n/a","n/a",CZ97-INDEX(tab_MinKomp[System Einkauf XP / EBA],MATCH($B97,tab_MinKomp[[Stanowisko / Position ]:[Stanowisko / Position ]],0)))</f>
        <v>n/a</v>
      </c>
      <c r="DA98" s="194" t="str">
        <f>IF(INDEX(tab_MinKomp[Techniki negocjacyjne / Verhandlungstechniken],MATCH($B97,tab_MinKomp[[Stanowisko / Position ]:[Stanowisko / Position ]],0))="n/a","n/a",DA97-INDEX(tab_MinKomp[Techniki negocjacyjne / Verhandlungstechniken],MATCH($B97,tab_MinKomp[[Stanowisko / Position ]:[Stanowisko / Position ]],0)))</f>
        <v>n/a</v>
      </c>
      <c r="DB98" s="194" t="str">
        <f>IF(INDEX(tab_MinKomp[Znajomość rynku branżowego / Kenntnis des Industrie Marktes],MATCH($B97,tab_MinKomp[[Stanowisko / Position ]:[Stanowisko / Position ]],0))="n/a","n/a",DB97-INDEX(tab_MinKomp[Znajomość rynku branżowego / Kenntnis des Industrie Marktes],MATCH($B97,tab_MinKomp[[Stanowisko / Position ]:[Stanowisko / Position ]],0)))</f>
        <v>n/a</v>
      </c>
      <c r="DC98" s="194" t="str">
        <f>IF(INDEX(tab_MinKomp[SUPPLIER MANAGEMENT],MATCH($B97,tab_MinKomp[[Stanowisko / Position ]:[Stanowisko / Position ]],0))="n/a","n/a",DC97-INDEX(tab_MinKomp[SUPPLIER MANAGEMENT],MATCH($B97,tab_MinKomp[[Stanowisko / Position ]:[Stanowisko / Position ]],0)))</f>
        <v>n/a</v>
      </c>
      <c r="DD98" s="194" t="str">
        <f>IF(INDEX(tab_MinKomp[SUPPLIER MANAGEMENT],MATCH($B97,tab_MinKomp[[Stanowisko / Position ]:[Stanowisko / Position ]],0))="n/a","n/a",DD97-INDEX(tab_MinKomp[SUPPLIER MANAGEMENT],MATCH($B97,tab_MinKomp[[Stanowisko / Position ]:[Stanowisko / Position ]],0)))</f>
        <v>n/a</v>
      </c>
      <c r="DE98" s="194" t="str">
        <f>IF(INDEX(tab_MinKomp[SUPPLIER MANAGEMENT],MATCH($B97,tab_MinKomp[[Stanowisko / Position ]:[Stanowisko / Position ]],0))="n/a","n/a",DE97-INDEX(tab_MinKomp[SUPPLIER MANAGEMENT],MATCH($B97,tab_MinKomp[[Stanowisko / Position ]:[Stanowisko / Position ]],0)))</f>
        <v>n/a</v>
      </c>
      <c r="DF98" s="194">
        <f>IF(INDEX(tab_MinKomp[LEAN MANAGEMENT],MATCH($B97,tab_MinKomp[[Stanowisko / Position ]:[Stanowisko / Position ]],0))="n/a","n/a",DF97-INDEX(tab_MinKomp[LEAN MANAGEMENT],MATCH($B97,tab_MinKomp[[Stanowisko / Position ]:[Stanowisko / Position ]],0)))</f>
        <v>1</v>
      </c>
      <c r="DG98" s="194" t="str">
        <f>IF(INDEX(tab_MinKomp[PPAP/PSW],MATCH($B97,tab_MinKomp[[Stanowisko / Position ]:[Stanowisko / Position ]],0))="n/a","n/a",DG97-INDEX(tab_MinKomp[PPAP/PSW],MATCH($B97,tab_MinKomp[[Stanowisko / Position ]:[Stanowisko / Position ]],0)))</f>
        <v>n/a</v>
      </c>
      <c r="DH98" s="194" t="str">
        <f>IF(INDEX(tab_MinKomp[SUPPLIER MANAGEMENT],MATCH($B97,tab_MinKomp[[Stanowisko / Position ]:[Stanowisko / Position ]],0))="n/a","n/a",DH97-INDEX(tab_MinKomp[SUPPLIER MANAGEMENT],MATCH($B97,tab_MinKomp[[Stanowisko / Position ]:[Stanowisko / Position ]],0)))</f>
        <v>n/a</v>
      </c>
      <c r="DI98" s="194" t="str">
        <f>IF(INDEX(tab_MinKomp[OBSŁUGA PORTALI KLIENTA / Kundenportale],MATCH($B97,tab_MinKomp[[Stanowisko / Position ]:[Stanowisko / Position ]],0))="n/a","n/a",DI97-INDEX(tab_MinKomp[OBSŁUGA PORTALI KLIENTA / Kundenportale],MATCH($B97,tab_MinKomp[[Stanowisko / Position ]:[Stanowisko / Position ]],0)))</f>
        <v>n/a</v>
      </c>
      <c r="DJ98" s="194" t="str">
        <f>IF(INDEX(tab_MinKomp[Obsługa systemu BABTECQ / BABTECQ System],MATCH($B97,tab_MinKomp[[Stanowisko / Position ]:[Stanowisko / Position ]],0))="n/a","n/a",DJ97-INDEX(tab_MinKomp[Obsługa systemu BABTECQ / BABTECQ System],MATCH($B97,tab_MinKomp[[Stanowisko / Position ]:[Stanowisko / Position ]],0)))</f>
        <v>n/a</v>
      </c>
      <c r="DK98" s="194" t="str">
        <f>IF(INDEX(tab_MinKomp[Rysunek techniczny / technische Zeichnung],MATCH($B97,tab_MinKomp[[Stanowisko / Position ]:[Stanowisko / Position ]],0))="n/a","n/a",DK97-INDEX(tab_MinKomp[Rysunek techniczny / technische Zeichnung],MATCH($B97,tab_MinKomp[[Stanowisko / Position ]:[Stanowisko / Position ]],0)))</f>
        <v>n/a</v>
      </c>
      <c r="DL98" s="194" t="str">
        <f>IF(INDEX(tab_MinKomp[Kalibracja / Kalibrierung],MATCH($B97,tab_MinKomp[[Stanowisko / Position ]:[Stanowisko / Position ]],0))="n/a","n/a",DL97-INDEX(tab_MinKomp[Kalibracja / Kalibrierung],MATCH($B97,tab_MinKomp[[Stanowisko / Position ]:[Stanowisko / Position ]],0)))</f>
        <v>n/a</v>
      </c>
      <c r="DM98" s="194" t="str">
        <f>IF(INDEX(tab_MinKomp[Rekwalifikacja / Requalifizierung],MATCH($B97,tab_MinKomp[[Stanowisko / Position ]:[Stanowisko / Position ]],0))="n/a","n/a",DM97-INDEX(tab_MinKomp[Rekwalifikacja / Requalifizierung],MATCH($B97,tab_MinKomp[[Stanowisko / Position ]:[Stanowisko / Position ]],0)))</f>
        <v>n/a</v>
      </c>
      <c r="DN98" s="190" t="str">
        <f>IF(INDEX(tab_MinKomp[Testy czystości / Reinheitstests],MATCH($B97,tab_MinKomp[[Stanowisko / Position ]:[Stanowisko / Position ]],0))="n/a","n/a",DN97-INDEX(tab_MinKomp[Testy czystości / Reinheitstests],MATCH($B97,tab_MinKomp[[Stanowisko / Position ]:[Stanowisko / Position ]],0)))</f>
        <v>n/a</v>
      </c>
      <c r="DO98" s="190" t="str">
        <f>IF(INDEX(tab_MinKomp[Testy czystości / Reinheitstests],MATCH($B97,tab_MinKomp[[Stanowisko / Position ]:[Stanowisko / Position ]],0))="n/a","n/a",DO97-INDEX(tab_MinKomp[Testy czystości / Reinheitstests],MATCH($B97,tab_MinKomp[[Stanowisko / Position ]:[Stanowisko / Position ]],0)))</f>
        <v>n/a</v>
      </c>
      <c r="DP98" s="190" t="str">
        <f>IF(INDEX(tab_MinKomp[Testy czystości / Reinheitstests],MATCH($B97,tab_MinKomp[[Stanowisko / Position ]:[Stanowisko / Position ]],0))="n/a","n/a",DP97-INDEX(tab_MinKomp[Testy czystości / Reinheitstests],MATCH($B97,tab_MinKomp[[Stanowisko / Position ]:[Stanowisko / Position ]],0)))</f>
        <v>n/a</v>
      </c>
      <c r="DQ98" s="190" t="str">
        <f>IF(INDEX(tab_MinKomp[Testy czystości / Reinheitstests],MATCH($B97,tab_MinKomp[[Stanowisko / Position ]:[Stanowisko / Position ]],0))="n/a","n/a",DQ97-INDEX(tab_MinKomp[Testy czystości / Reinheitstests],MATCH($B97,tab_MinKomp[[Stanowisko / Position ]:[Stanowisko / Position ]],0)))</f>
        <v>n/a</v>
      </c>
      <c r="DR98" s="190" t="str">
        <f>IF(INDEX(tab_MinKomp[Testy czystości / Reinheitstests],MATCH($B97,tab_MinKomp[[Stanowisko / Position ]:[Stanowisko / Position ]],0))="n/a","n/a",DR97-INDEX(tab_MinKomp[Testy czystości / Reinheitstests],MATCH($B97,tab_MinKomp[[Stanowisko / Position ]:[Stanowisko / Position ]],0)))</f>
        <v>n/a</v>
      </c>
      <c r="DS98" s="190" t="str">
        <f>IF(INDEX(tab_MinKomp[Testy czystości / Reinheitstests],MATCH($B97,tab_MinKomp[[Stanowisko / Position ]:[Stanowisko / Position ]],0))="n/a","n/a",DS97-INDEX(tab_MinKomp[Testy czystości / Reinheitstests],MATCH($B97,tab_MinKomp[[Stanowisko / Position ]:[Stanowisko / Position ]],0)))</f>
        <v>n/a</v>
      </c>
      <c r="DT98" s="194" t="str">
        <f>IF(INDEX(tab_MinKomp[SUPPLIER MANAGEMENT],MATCH($B97,tab_MinKomp[[Stanowisko / Position ]:[Stanowisko / Position ]],0))="n/a","n/a",DT97-INDEX(tab_MinKomp[SUPPLIER MANAGEMENT],MATCH($B97,tab_MinKomp[[Stanowisko / Position ]:[Stanowisko / Position ]],0)))</f>
        <v>n/a</v>
      </c>
      <c r="DU98" s="190" t="str">
        <f>IF(INDEX(tab_MinKomp[Testy czystości / Reinheitstests],MATCH($B97,tab_MinKomp[[Stanowisko / Position ]:[Stanowisko / Position ]],0))="n/a","n/a",DU97-INDEX(tab_MinKomp[Testy czystości / Reinheitstests],MATCH($B97,tab_MinKomp[[Stanowisko / Position ]:[Stanowisko / Position ]],0)))</f>
        <v>n/a</v>
      </c>
      <c r="DV98" s="190" t="str">
        <f>IF(INDEX(tab_MinKomp[Testy czystości / Reinheitstests],MATCH($B97,tab_MinKomp[[Stanowisko / Position ]:[Stanowisko / Position ]],0))="n/a","n/a",DV97-INDEX(tab_MinKomp[Testy czystości / Reinheitstests],MATCH($B97,tab_MinKomp[[Stanowisko / Position ]:[Stanowisko / Position ]],0)))</f>
        <v>n/a</v>
      </c>
      <c r="DW98" s="190" t="str">
        <f>IF(INDEX(tab_MinKomp[Testy czystości / Reinheitstests],MATCH($B97,tab_MinKomp[[Stanowisko / Position ]:[Stanowisko / Position ]],0))="n/a","n/a",DW97-INDEX(tab_MinKomp[Testy czystości / Reinheitstests],MATCH($B97,tab_MinKomp[[Stanowisko / Position ]:[Stanowisko / Position ]],0)))</f>
        <v>n/a</v>
      </c>
      <c r="DX98" s="190" t="str">
        <f>IF(INDEX(tab_MinKomp[Testy czystości / Reinheitstests],MATCH($B97,tab_MinKomp[[Stanowisko / Position ]:[Stanowisko / Position ]],0))="n/a","n/a",DX97-INDEX(tab_MinKomp[Testy czystości / Reinheitstests],MATCH($B97,tab_MinKomp[[Stanowisko / Position ]:[Stanowisko / Position ]],0)))</f>
        <v>n/a</v>
      </c>
      <c r="DY98" s="190" t="str">
        <f>IF(INDEX(tab_MinKomp[Testy czystości / Reinheitstests],MATCH($B97,tab_MinKomp[[Stanowisko / Position ]:[Stanowisko / Position ]],0))="n/a","n/a",DY97-INDEX(tab_MinKomp[Testy czystości / Reinheitstests],MATCH($B97,tab_MinKomp[[Stanowisko / Position ]:[Stanowisko / Position ]],0)))</f>
        <v>n/a</v>
      </c>
      <c r="DZ98" s="190" t="str">
        <f>IF(INDEX(tab_MinKomp[Testy czystości / Reinheitstests],MATCH($B97,tab_MinKomp[[Stanowisko / Position ]:[Stanowisko / Position ]],0))="n/a","n/a",DZ97-INDEX(tab_MinKomp[Testy czystości / Reinheitstests],MATCH($B97,tab_MinKomp[[Stanowisko / Position ]:[Stanowisko / Position ]],0)))</f>
        <v>n/a</v>
      </c>
      <c r="EA98" s="190" t="str">
        <f>IF(INDEX(tab_MinKomp[Testy czystości / Reinheitstests],MATCH($B97,tab_MinKomp[[Stanowisko / Position ]:[Stanowisko / Position ]],0))="n/a","n/a",EA97-INDEX(tab_MinKomp[Testy czystości / Reinheitstests],MATCH($B97,tab_MinKomp[[Stanowisko / Position ]:[Stanowisko / Position ]],0)))</f>
        <v>n/a</v>
      </c>
      <c r="EB98" s="190" t="str">
        <f>IF(INDEX(tab_MinKomp[Testy czystości / Reinheitstests],MATCH($B97,tab_MinKomp[[Stanowisko / Position ]:[Stanowisko / Position ]],0))="n/a","n/a",EB97-INDEX(tab_MinKomp[Testy czystości / Reinheitstests],MATCH($B97,tab_MinKomp[[Stanowisko / Position ]:[Stanowisko / Position ]],0)))</f>
        <v>n/a</v>
      </c>
      <c r="EC98" s="190" t="str">
        <f>IF(INDEX(tab_MinKomp[Testy czystości / Reinheitstests],MATCH($B97,tab_MinKomp[[Stanowisko / Position ]:[Stanowisko / Position ]],0))="n/a","n/a",EC97-INDEX(tab_MinKomp[Testy czystości / Reinheitstests],MATCH($B97,tab_MinKomp[[Stanowisko / Position ]:[Stanowisko / Position ]],0)))</f>
        <v>n/a</v>
      </c>
      <c r="ED98" s="190" t="str">
        <f>IF(INDEX(tab_MinKomp[Testy czystości / Reinheitstests],MATCH($B97,tab_MinKomp[[Stanowisko / Position ]:[Stanowisko / Position ]],0))="n/a","n/a",ED97-INDEX(tab_MinKomp[Testy czystości / Reinheitstests],MATCH($B97,tab_MinKomp[[Stanowisko / Position ]:[Stanowisko / Position ]],0)))</f>
        <v>n/a</v>
      </c>
      <c r="EE98" s="190" t="str">
        <f>IF(INDEX(tab_MinKomp[Testy czystości / Reinheitstests],MATCH($B97,tab_MinKomp[[Stanowisko / Position ]:[Stanowisko / Position ]],0))="n/a","n/a",EE97-INDEX(tab_MinKomp[Testy czystości / Reinheitstests],MATCH($B97,tab_MinKomp[[Stanowisko / Position ]:[Stanowisko / Position ]],0)))</f>
        <v>n/a</v>
      </c>
      <c r="EF98" s="190" t="str">
        <f>IF(INDEX(tab_MinKomp[Testy czystości / Reinheitstests],MATCH($B97,tab_MinKomp[[Stanowisko / Position ]:[Stanowisko / Position ]],0))="n/a","n/a",EF97-INDEX(tab_MinKomp[Testy czystości / Reinheitstests],MATCH($B97,tab_MinKomp[[Stanowisko / Position ]:[Stanowisko / Position ]],0)))</f>
        <v>n/a</v>
      </c>
      <c r="EG98" s="190" t="str">
        <f>IF(INDEX(tab_MinKomp[Testy czystości / Reinheitstests],MATCH($B97,tab_MinKomp[[Stanowisko / Position ]:[Stanowisko / Position ]],0))="n/a","n/a",EG97-INDEX(tab_MinKomp[Testy czystości / Reinheitstests],MATCH($B97,tab_MinKomp[[Stanowisko / Position ]:[Stanowisko / Position ]],0)))</f>
        <v>n/a</v>
      </c>
      <c r="EH98" s="190" t="str">
        <f>IF(INDEX(tab_MinKomp[Testy czystości / Reinheitstests],MATCH($B97,tab_MinKomp[[Stanowisko / Position ]:[Stanowisko / Position ]],0))="n/a","n/a",EH97-INDEX(tab_MinKomp[Testy czystości / Reinheitstests],MATCH($B97,tab_MinKomp[[Stanowisko / Position ]:[Stanowisko / Position ]],0)))</f>
        <v>n/a</v>
      </c>
      <c r="EI98" s="190" t="str">
        <f>IF(INDEX(tab_MinKomp[Testy czystości / Reinheitstests],MATCH($B97,tab_MinKomp[[Stanowisko / Position ]:[Stanowisko / Position ]],0))="n/a","n/a",EI97-INDEX(tab_MinKomp[Testy czystości / Reinheitstests],MATCH($B97,tab_MinKomp[[Stanowisko / Position ]:[Stanowisko / Position ]],0)))</f>
        <v>n/a</v>
      </c>
      <c r="EJ98" s="190" t="str">
        <f>IF(INDEX(tab_MinKomp[Testy czystości / Reinheitstests],MATCH($B97,tab_MinKomp[[Stanowisko / Position ]:[Stanowisko / Position ]],0))="n/a","n/a",EJ97-INDEX(tab_MinKomp[Testy czystości / Reinheitstests],MATCH($B97,tab_MinKomp[[Stanowisko / Position ]:[Stanowisko / Position ]],0)))</f>
        <v>n/a</v>
      </c>
      <c r="EK98" s="190" t="str">
        <f>IF(INDEX(tab_MinKomp[Testy czystości / Reinheitstests],MATCH($B97,tab_MinKomp[[Stanowisko / Position ]:[Stanowisko / Position ]],0))="n/a","n/a",EK97-INDEX(tab_MinKomp[Testy czystości / Reinheitstests],MATCH($B97,tab_MinKomp[[Stanowisko / Position ]:[Stanowisko / Position ]],0)))</f>
        <v>n/a</v>
      </c>
      <c r="EL98" s="190" t="str">
        <f>IF(INDEX(tab_MinKomp[Testy czystości / Reinheitstests],MATCH($B97,tab_MinKomp[[Stanowisko / Position ]:[Stanowisko / Position ]],0))="n/a","n/a",EL97-INDEX(tab_MinKomp[Testy czystości / Reinheitstests],MATCH($B97,tab_MinKomp[[Stanowisko / Position ]:[Stanowisko / Position ]],0)))</f>
        <v>n/a</v>
      </c>
      <c r="EM98" s="190" t="str">
        <f>IF(INDEX(tab_MinKomp[Testy czystości / Reinheitstests],MATCH($B97,tab_MinKomp[[Stanowisko / Position ]:[Stanowisko / Position ]],0))="n/a","n/a",EM97-INDEX(tab_MinKomp[Testy czystości / Reinheitstests],MATCH($B97,tab_MinKomp[[Stanowisko / Position ]:[Stanowisko / Position ]],0)))</f>
        <v>n/a</v>
      </c>
      <c r="EN98" s="190" t="str">
        <f>IF(INDEX(tab_MinKomp[Testy czystości / Reinheitstests],MATCH($B97,tab_MinKomp[[Stanowisko / Position ]:[Stanowisko / Position ]],0))="n/a","n/a",EN97-INDEX(tab_MinKomp[Testy czystości / Reinheitstests],MATCH($B97,tab_MinKomp[[Stanowisko / Position ]:[Stanowisko / Position ]],0)))</f>
        <v>n/a</v>
      </c>
      <c r="EO98" s="194" t="str">
        <f>IF(INDEX(tab_MinKomp[Konserwacja Rep],MATCH($B97,tab_MinKomp[[Stanowisko / Position ]:[Stanowisko / Position ]],0))="n/a","n/a",EO97-INDEX(tab_MinKomp[Konserwacja Rep],MATCH($B97,tab_MinKomp[[Stanowisko / Position ]:[Stanowisko / Position ]],0)))</f>
        <v>n/a</v>
      </c>
      <c r="EP98" s="194" t="str">
        <f>IF(INDEX(tab_MinKomp[[Konserwacja Engel ]],MATCH($B97,tab_MinKomp[[Stanowisko / Position ]:[Stanowisko / Position ]],0))="n/a","n/a",EP97-INDEX(tab_MinKomp[[Konserwacja Engel ]],MATCH($B97,tab_MinKomp[[Stanowisko / Position ]:[Stanowisko / Position ]],0)))</f>
        <v>n/a</v>
      </c>
      <c r="EQ98" s="194" t="str">
        <f>IF(INDEX(tab_MinKomp[Konserwacja B 50],MATCH($B97,tab_MinKomp[[Stanowisko / Position ]:[Stanowisko / Position ]],0))="n/a","n/a",EQ97-INDEX(tab_MinKomp[Konserwacja B 50],MATCH($B97,tab_MinKomp[[Stanowisko / Position ]:[Stanowisko / Position ]],0)))</f>
        <v>n/a</v>
      </c>
      <c r="ER98" s="194" t="str">
        <f>IF(INDEX(tab_MinKomp[[Konserwacja EOL ]],MATCH($B97,tab_MinKomp[[Stanowisko / Position ]:[Stanowisko / Position ]],0))="n/a","n/a",ER97-INDEX(tab_MinKomp[[Konserwacja EOL ]],MATCH($B97,tab_MinKomp[[Stanowisko / Position ]:[Stanowisko / Position ]],0)))</f>
        <v>n/a</v>
      </c>
      <c r="ES98" s="194" t="str">
        <f>IF(INDEX(tab_MinKomp[Konserwacja Branson],MATCH($B97,tab_MinKomp[[Stanowisko / Position ]:[Stanowisko / Position ]],0))="n/a","n/a",ES97-INDEX(tab_MinKomp[Konserwacja Branson],MATCH($B97,tab_MinKomp[[Stanowisko / Position ]:[Stanowisko / Position ]],0)))</f>
        <v>n/a</v>
      </c>
      <c r="ET98" s="194" t="str">
        <f>IF(INDEX(tab_MinKomp[Konserwacja coolery],MATCH($B97,tab_MinKomp[[Stanowisko / Position ]:[Stanowisko / Position ]],0))="n/a","n/a",ET97-INDEX(tab_MinKomp[Konserwacja coolery],MATCH($B97,tab_MinKomp[[Stanowisko / Position ]:[Stanowisko / Position ]],0)))</f>
        <v>n/a</v>
      </c>
      <c r="EU98" s="194" t="str">
        <f>IF(INDEX(tab_MinKomp[Konserwacja piecy],MATCH($B97,tab_MinKomp[[Stanowisko / Position ]:[Stanowisko / Position ]],0))="n/a","n/a",EU97-INDEX(tab_MinKomp[Konserwacja piecy],MATCH($B97,tab_MinKomp[[Stanowisko / Position ]:[Stanowisko / Position ]],0)))</f>
        <v>n/a</v>
      </c>
      <c r="EV98" s="194" t="str">
        <f>IF(INDEX(tab_MinKomp[Rysunek techniczny- czytanie],MATCH($B97,tab_MinKomp[[Stanowisko / Position ]:[Stanowisko / Position ]],0))="n/a","n/a",EV97-INDEX(tab_MinKomp[Rysunek techniczny- czytanie],MATCH($B97,tab_MinKomp[[Stanowisko / Position ]:[Stanowisko / Position ]],0)))</f>
        <v>n/a</v>
      </c>
      <c r="EW98" s="194" t="str">
        <f>IF(INDEX(tab_MinKomp[Elektryka],MATCH($B97,tab_MinKomp[[Stanowisko / Position ]:[Stanowisko / Position ]],0))="n/a","n/a",EW97-INDEX(tab_MinKomp[Elektryka],MATCH($B97,tab_MinKomp[[Stanowisko / Position ]:[Stanowisko / Position ]],0)))</f>
        <v>n/a</v>
      </c>
      <c r="EX98" s="194" t="str">
        <f>IF(INDEX(tab_MinKomp[Pneumatyka],MATCH($B97,tab_MinKomp[[Stanowisko / Position ]:[Stanowisko / Position ]],0))="n/a","n/a",EX97-INDEX(tab_MinKomp[Pneumatyka],MATCH($B97,tab_MinKomp[[Stanowisko / Position ]:[Stanowisko / Position ]],0)))</f>
        <v>n/a</v>
      </c>
      <c r="EY98" s="194" t="str">
        <f>IF(INDEX(tab_MinKomp[[Hydraulika ]],MATCH($B97,tab_MinKomp[[Stanowisko / Position ]:[Stanowisko / Position ]],0))="n/a","n/a",EY97-INDEX(tab_MinKomp[[Hydraulika ]],MATCH($B97,tab_MinKomp[[Stanowisko / Position ]:[Stanowisko / Position ]],0)))</f>
        <v>n/a</v>
      </c>
      <c r="EZ98" s="194" t="str">
        <f>IF(INDEX(tab_MinKomp[Podciśnienie],MATCH($B97,tab_MinKomp[[Stanowisko / Position ]:[Stanowisko / Position ]],0))="n/a","n/a",EZ97-INDEX(tab_MinKomp[Podciśnienie],MATCH($B97,tab_MinKomp[[Stanowisko / Position ]:[Stanowisko / Position ]],0)))</f>
        <v>n/a</v>
      </c>
      <c r="FA98" s="194" t="str">
        <f>IF(INDEX(tab_MinKomp[Usuwanie awarii],MATCH($B97,tab_MinKomp[[Stanowisko / Position ]:[Stanowisko / Position ]],0))="n/a","n/a",FA97-INDEX(tab_MinKomp[Usuwanie awarii],MATCH($B97,tab_MinKomp[[Stanowisko / Position ]:[Stanowisko / Position ]],0)))</f>
        <v>n/a</v>
      </c>
      <c r="FB98" s="194" t="str">
        <f>IF(INDEX(tab_MinKomp[Obsługa robotów],MATCH($B97,tab_MinKomp[[Stanowisko / Position ]:[Stanowisko / Position ]],0))="n/a","n/a",FB97-INDEX(tab_MinKomp[Obsługa robotów],MATCH($B97,tab_MinKomp[[Stanowisko / Position ]:[Stanowisko / Position ]],0)))</f>
        <v>n/a</v>
      </c>
      <c r="FC98" s="194" t="str">
        <f>IF(INDEX(tab_MinKomp[Obsługa sterowania maszyny],MATCH($B97,tab_MinKomp[[Stanowisko / Position ]:[Stanowisko / Position ]],0))="n/a","n/a",FC97-INDEX(tab_MinKomp[Obsługa sterowania maszyny],MATCH($B97,tab_MinKomp[[Stanowisko / Position ]:[Stanowisko / Position ]],0)))</f>
        <v>n/a</v>
      </c>
      <c r="FD98" s="194" t="str">
        <f>IF(INDEX(tab_MinKomp[Usuwanie przyczyn żródłowych],MATCH($B97,tab_MinKomp[[Stanowisko / Position ]:[Stanowisko / Position ]],0))="n/a","n/a",FD97-INDEX(tab_MinKomp[Usuwanie przyczyn żródłowych],MATCH($B97,tab_MinKomp[[Stanowisko / Position ]:[Stanowisko / Position ]],0)))</f>
        <v>n/a</v>
      </c>
      <c r="FE98" s="194" t="str">
        <f>IF(INDEX(tab_MinKomp[Cmms stosowanie],MATCH($B97,tab_MinKomp[[Stanowisko / Position ]:[Stanowisko / Position ]],0))="n/a","n/a",FE97-INDEX(tab_MinKomp[Cmms stosowanie],MATCH($B97,tab_MinKomp[[Stanowisko / Position ]:[Stanowisko / Position ]],0)))</f>
        <v>n/a</v>
      </c>
      <c r="FF98" s="190" t="str">
        <f>IF(INDEX(tab_MinKomp[Testy czystości / Reinheitstests],MATCH($B97,tab_MinKomp[[Stanowisko / Position ]:[Stanowisko / Position ]],0))="n/a","n/a",FF97-INDEX(tab_MinKomp[Testy czystości / Reinheitstests],MATCH($B97,tab_MinKomp[[Stanowisko / Position ]:[Stanowisko / Position ]],0)))</f>
        <v>n/a</v>
      </c>
      <c r="FG98" s="194" t="str">
        <f>IF(INDEX(tab_MinKomp[Czyszczenie form plastikowych],MATCH($B97,tab_MinKomp[[Stanowisko / Position ]:[Stanowisko / Position ]],0))="n/a","n/a",FG97-INDEX(tab_MinKomp[Czyszczenie form plastikowych],MATCH($B97,tab_MinKomp[[Stanowisko / Position ]:[Stanowisko / Position ]],0)))</f>
        <v>n/a</v>
      </c>
      <c r="FH98" s="194" t="str">
        <f>IF(INDEX(tab_MinKomp[Wymiana form plastik],MATCH($B97,tab_MinKomp[[Stanowisko / Position ]:[Stanowisko / Position ]],0))="n/a","n/a",FH97-INDEX(tab_MinKomp[Wymiana form plastik],MATCH($B97,tab_MinKomp[[Stanowisko / Position ]:[Stanowisko / Position ]],0)))</f>
        <v>n/a</v>
      </c>
      <c r="FI98" s="194" t="str">
        <f>IF(INDEX(tab_MinKomp[Wymiana form guma],MATCH($B97,tab_MinKomp[[Stanowisko / Position ]:[Stanowisko / Position ]],0))="n/a","n/a",FI97-INDEX(tab_MinKomp[Wymiana form guma],MATCH($B97,tab_MinKomp[[Stanowisko / Position ]:[Stanowisko / Position ]],0)))</f>
        <v>n/a</v>
      </c>
      <c r="FJ98" s="194" t="str">
        <f>IF(INDEX(tab_MinKomp[Konserwacja KK],MATCH($B97,tab_MinKomp[[Stanowisko / Position ]:[Stanowisko / Position ]],0))="n/a","n/a",FJ97-INDEX(tab_MinKomp[Konserwacja KK],MATCH($B97,tab_MinKomp[[Stanowisko / Position ]:[Stanowisko / Position ]],0)))</f>
        <v>n/a</v>
      </c>
      <c r="FK98" s="194" t="str">
        <f>IF(INDEX(tab_MinKomp[Konserwacja form guma],MATCH($B97,tab_MinKomp[[Stanowisko / Position ]:[Stanowisko / Position ]],0))="n/a","n/a",FK97-INDEX(tab_MinKomp[Konserwacja form guma],MATCH($B97,tab_MinKomp[[Stanowisko / Position ]:[Stanowisko / Position ]],0)))</f>
        <v>n/a</v>
      </c>
      <c r="FL98" s="194" t="str">
        <f>IF(INDEX(tab_MinKomp[Konserwacja form plastiki],MATCH($B97,tab_MinKomp[[Stanowisko / Position ]:[Stanowisko / Position ]],0))="n/a","n/a",FL97-INDEX(tab_MinKomp[Konserwacja form plastiki],MATCH($B97,tab_MinKomp[[Stanowisko / Position ]:[Stanowisko / Position ]],0)))</f>
        <v>n/a</v>
      </c>
      <c r="FM98" s="194" t="str">
        <f>IF(INDEX(tab_MinKomp[Konserwacja Gorącego Kanału],MATCH($B97,tab_MinKomp[[Stanowisko / Position ]:[Stanowisko / Position ]],0))="n/a","n/a",FM97-INDEX(tab_MinKomp[Konserwacja Gorącego Kanału],MATCH($B97,tab_MinKomp[[Stanowisko / Position ]:[Stanowisko / Position ]],0)))</f>
        <v>n/a</v>
      </c>
      <c r="FN98" s="194">
        <f>IF(INDEX(tab_MinKomp[LEAN MANAGEMENT],MATCH($B97,tab_MinKomp[[Stanowisko / Position ]:[Stanowisko / Position ]],0))="n/a","n/a",FN97-INDEX(tab_MinKomp[LEAN MANAGEMENT],MATCH($B97,tab_MinKomp[[Stanowisko / Position ]:[Stanowisko / Position ]],0)))</f>
        <v>0</v>
      </c>
      <c r="FO98" s="194">
        <f>IF(INDEX(tab_MinKomp[LEAN MANAGEMENT],MATCH($B97,tab_MinKomp[[Stanowisko / Position ]:[Stanowisko / Position ]],0))="n/a","n/a",FO97-INDEX(tab_MinKomp[LEAN MANAGEMENT],MATCH($B97,tab_MinKomp[[Stanowisko / Position ]:[Stanowisko / Position ]],0)))</f>
        <v>0</v>
      </c>
      <c r="FP98" s="194">
        <f>IF(INDEX(tab_MinKomp[LEAN MANAGEMENT],MATCH($B97,tab_MinKomp[[Stanowisko / Position ]:[Stanowisko / Position ]],0))="n/a","n/a",FP97-INDEX(tab_MinKomp[LEAN MANAGEMENT],MATCH($B97,tab_MinKomp[[Stanowisko / Position ]:[Stanowisko / Position ]],0)))</f>
        <v>0</v>
      </c>
      <c r="FQ98" s="196" t="str">
        <f>IF(INDEX(tab_MinKomp[Język angielski / Englisch],MATCH($B97,tab_MinKomp[[Stanowisko / Position ]:[Stanowisko / Position ]],0))="n/a","n/a",FQ97-INDEX(tab_MinKomp[Język angielski / Englisch],MATCH($B97,tab_MinKomp[[Stanowisko / Position ]:[Stanowisko / Position ]],0)))</f>
        <v>n/a</v>
      </c>
      <c r="FR98" s="196" t="str">
        <f>IF(INDEX(tab_MinKomp[Język niemiecki / Deutsch],MATCH($B97,tab_MinKomp[[Stanowisko / Position ]:[Stanowisko / Position ]],0))="n/a","n/a",FR97-INDEX(tab_MinKomp[Język niemiecki / Deutsch],MATCH($B97,tab_MinKomp[[Stanowisko / Position ]:[Stanowisko / Position ]],0)))</f>
        <v>n/a</v>
      </c>
      <c r="FS98" s="194">
        <f>IF(INDEX(tab_MinKomp[Zarządzanie dokumentacją procesową / Process dokumentation management],MATCH($B97,tab_MinKomp[[Stanowisko / Position ]:[Stanowisko / Position ]],0))="n/a","n/a",FS97-INDEX(tab_MinKomp[Zarządzanie dokumentacją procesową / Process dokumentation management],MATCH($B97,tab_MinKomp[[Stanowisko / Position ]:[Stanowisko / Position ]],0)))</f>
        <v>0</v>
      </c>
      <c r="FT98" s="194">
        <f>IF(INDEX(tab_MinKomp[Znajomość procesów z obszaru / Kenntiss der prozesse in dem Bereich],MATCH($B97,tab_MinKomp[[Stanowisko / Position ]:[Stanowisko / Position ]],0))="n/a","n/a",FT97-INDEX(tab_MinKomp[Znajomość procesów z obszaru / Kenntiss der prozesse in dem Bereich],MATCH($B97,tab_MinKomp[[Stanowisko / Position ]:[Stanowisko / Position ]],0)))</f>
        <v>-1</v>
      </c>
      <c r="FU98" s="194">
        <f>IF(INDEX(tab_MinKomp[optymalizacja procesów / Prozessoptymalisierung],MATCH($B97,tab_MinKomp[[Stanowisko / Position ]:[Stanowisko / Position ]],0))="n/a","n/a",FU97-INDEX(tab_MinKomp[optymalizacja procesów / Prozessoptymalisierung],MATCH($B97,tab_MinKomp[[Stanowisko / Position ]:[Stanowisko / Position ]],0)))</f>
        <v>0</v>
      </c>
      <c r="FV98" s="194">
        <f>IF(INDEX(tab_MinKomp[Umiejętności szkoleniowe / Trainingsfähigkeiten],MATCH($B97,tab_MinKomp[[Stanowisko / Position ]:[Stanowisko / Position ]],0))="n/a","n/a",FV97-INDEX(tab_MinKomp[Umiejętności szkoleniowe / Trainingsfähigkeiten],MATCH($B97,tab_MinKomp[[Stanowisko / Position ]:[Stanowisko / Position ]],0)))</f>
        <v>0</v>
      </c>
      <c r="FW98" s="194">
        <f>IF(INDEX(tab_MinKomp[Analityczne myślenie, podejście / Analitysches Denken, Einstellung],MATCH($B97,tab_MinKomp[[Stanowisko / Position ]:[Stanowisko / Position ]],0))="n/a","n/a",FW97-INDEX(tab_MinKomp[Analityczne myślenie, podejście / Analitysches Denken, Einstellung],MATCH($B97,tab_MinKomp[[Stanowisko / Position ]:[Stanowisko / Position ]],0)))</f>
        <v>0</v>
      </c>
      <c r="FX98" s="194">
        <f>IF(INDEX(tab_MinKomp[Dokładność, precyzja w dzialaniu / Genauigkeit, Präzision in die Arbeit],MATCH($B97,tab_MinKomp[[Stanowisko / Position ]:[Stanowisko / Position ]],0))="n/a","n/a",FX97-INDEX(tab_MinKomp[Dokładność, precyzja w dzialaniu / Genauigkeit, Präzision in die Arbeit],MATCH($B97,tab_MinKomp[[Stanowisko / Position ]:[Stanowisko / Position ]],0)))</f>
        <v>-1</v>
      </c>
      <c r="FY98" s="194">
        <f>IF(INDEX(tab_MinKomp[Dyspozycyjność / Verfügbarkeit],MATCH($B97,tab_MinKomp[[Stanowisko / Position ]:[Stanowisko / Position ]],0))="n/a","n/a",FY97-INDEX(tab_MinKomp[Dyspozycyjność / Verfügbarkeit],MATCH($B97,tab_MinKomp[[Stanowisko / Position ]:[Stanowisko / Position ]],0)))</f>
        <v>0</v>
      </c>
      <c r="FZ98" s="194">
        <f>IF(INDEX(tab_MinKomp[Zaangażowanie / 
Engagement],MATCH($B97,tab_MinKomp[[Stanowisko / Position ]:[Stanowisko / Position ]],0))="n/a","n/a",FZ97-INDEX(tab_MinKomp[Zaangażowanie / 
Engagement],MATCH($B97,tab_MinKomp[[Stanowisko / Position ]:[Stanowisko / Position ]],0)))</f>
        <v>0</v>
      </c>
      <c r="GA98" s="194" t="str">
        <f>IF(INDEX(tab_MinKomp[Konserwacja form guma],MATCH($B97,tab_MinKomp[[Stanowisko / Position ]:[Stanowisko / Position ]],0))="n/a","n/a",GA97-INDEX(tab_MinKomp[Konserwacja form guma],MATCH($B97,tab_MinKomp[[Stanowisko / Position ]:[Stanowisko / Position ]],0)))</f>
        <v>n/a</v>
      </c>
      <c r="GB98" s="194" t="str">
        <f>IF(INDEX(tab_MinKomp[Konserwacja form plastiki],MATCH($B97,tab_MinKomp[[Stanowisko / Position ]:[Stanowisko / Position ]],0))="n/a","n/a",GB97-INDEX(tab_MinKomp[Konserwacja form plastiki],MATCH($B97,tab_MinKomp[[Stanowisko / Position ]:[Stanowisko / Position ]],0)))</f>
        <v>n/a</v>
      </c>
      <c r="GC98" s="194">
        <f>IF(INDEX(tab_MinKomp[Elastyczność w działaniu],MATCH($B97,tab_MinKomp[[Stanowisko / Position ]:[Stanowisko / Position ]],0))="n/a","n/a",GC97-INDEX(tab_MinKomp[Elastyczność w działaniu],MATCH($B97,tab_MinKomp[[Stanowisko / Position ]:[Stanowisko / Position ]],0)))</f>
        <v>0</v>
      </c>
      <c r="GD98" s="194">
        <f>IF(INDEX(tab_MinKomp[Komunikatywność],MATCH($B97,tab_MinKomp[[Stanowisko / Position ]:[Stanowisko / Position ]],0))="n/a","n/a",GD97-INDEX(tab_MinKomp[Komunikatywność],MATCH($B97,tab_MinKomp[[Stanowisko / Position ]:[Stanowisko / Position ]],0)))</f>
        <v>1</v>
      </c>
      <c r="GE98" s="193" t="str">
        <f>IF(INDEX(tab_MinKomp[Motywowanie i budowanie zaangażowania zespołu],MATCH($B97,tab_MinKomp[[Stanowisko / Position ]:[Stanowisko / Position ]],0))="n/a","n/a",GE97-INDEX(tab_MinKomp[Motywowanie i budowanie zaangażowania zespołu],MATCH($B97,tab_MinKomp[[Stanowisko / Position ]:[Stanowisko / Position ]],0)))</f>
        <v>n/a</v>
      </c>
      <c r="GF98" s="186" t="s">
        <v>248</v>
      </c>
      <c r="GG98" s="186" t="s">
        <v>248</v>
      </c>
      <c r="GH98" s="186" t="s">
        <v>248</v>
      </c>
      <c r="GI98" s="186" t="s">
        <v>248</v>
      </c>
      <c r="GJ98" s="186" t="s">
        <v>248</v>
      </c>
      <c r="GK98" s="186" t="s">
        <v>248</v>
      </c>
      <c r="GL98" s="186" t="s">
        <v>248</v>
      </c>
      <c r="GM98" s="186" t="s">
        <v>248</v>
      </c>
      <c r="GN98" s="186" t="s">
        <v>248</v>
      </c>
      <c r="GO98" s="186" t="s">
        <v>248</v>
      </c>
      <c r="GP98" s="186" t="s">
        <v>248</v>
      </c>
      <c r="GQ98" s="186" t="s">
        <v>248</v>
      </c>
      <c r="GR98" s="186" t="s">
        <v>248</v>
      </c>
      <c r="GS98" s="186" t="s">
        <v>248</v>
      </c>
      <c r="GT98" s="186" t="s">
        <v>248</v>
      </c>
      <c r="GU98" s="186" t="s">
        <v>248</v>
      </c>
      <c r="GV98" s="186" t="s">
        <v>248</v>
      </c>
      <c r="GW98" s="186" t="s">
        <v>248</v>
      </c>
      <c r="GX98" s="186" t="s">
        <v>248</v>
      </c>
      <c r="GY98" s="186" t="s">
        <v>248</v>
      </c>
      <c r="GZ98" s="261" t="s">
        <v>248</v>
      </c>
      <c r="HA98" s="261" t="s">
        <v>248</v>
      </c>
      <c r="HB98" s="191">
        <f>SUM(G98:GE98)/(HB97-(SUM(G98:GE98)))</f>
        <v>-2.3809523809523808E-2</v>
      </c>
    </row>
    <row r="99" spans="1:210" ht="24.9" customHeight="1" x14ac:dyDescent="0.3">
      <c r="A99" s="105" t="s">
        <v>317</v>
      </c>
      <c r="B99" s="105" t="s">
        <v>315</v>
      </c>
      <c r="C99" s="105" t="s">
        <v>388</v>
      </c>
      <c r="D99" s="105">
        <v>2127</v>
      </c>
      <c r="E99" s="394" t="s">
        <v>429</v>
      </c>
      <c r="F99" s="185" t="s">
        <v>374</v>
      </c>
      <c r="G99" s="186">
        <v>2</v>
      </c>
      <c r="H99" s="186">
        <v>1</v>
      </c>
      <c r="I99" s="186">
        <v>2</v>
      </c>
      <c r="J99" s="186">
        <v>1</v>
      </c>
      <c r="K99" s="186">
        <v>1</v>
      </c>
      <c r="L99" s="186" t="s">
        <v>248</v>
      </c>
      <c r="M99" s="186" t="s">
        <v>248</v>
      </c>
      <c r="N99" s="186" t="s">
        <v>248</v>
      </c>
      <c r="O99" s="186">
        <v>1</v>
      </c>
      <c r="P99" s="186">
        <v>1</v>
      </c>
      <c r="Q99" s="186" t="s">
        <v>248</v>
      </c>
      <c r="R99" s="186" t="s">
        <v>248</v>
      </c>
      <c r="S99" s="186" t="s">
        <v>248</v>
      </c>
      <c r="T99" s="186" t="s">
        <v>248</v>
      </c>
      <c r="U99" s="186" t="s">
        <v>248</v>
      </c>
      <c r="V99" s="186" t="s">
        <v>248</v>
      </c>
      <c r="W99" s="186" t="s">
        <v>248</v>
      </c>
      <c r="X99" s="186" t="s">
        <v>248</v>
      </c>
      <c r="Y99" s="186" t="s">
        <v>248</v>
      </c>
      <c r="Z99" s="186" t="s">
        <v>248</v>
      </c>
      <c r="AA99" s="186" t="s">
        <v>248</v>
      </c>
      <c r="AB99" s="186" t="s">
        <v>248</v>
      </c>
      <c r="AC99" s="186" t="s">
        <v>248</v>
      </c>
      <c r="AD99" s="186" t="s">
        <v>248</v>
      </c>
      <c r="AE99" s="186" t="s">
        <v>248</v>
      </c>
      <c r="AF99" s="186" t="s">
        <v>248</v>
      </c>
      <c r="AG99" s="186" t="s">
        <v>248</v>
      </c>
      <c r="AH99" s="186" t="s">
        <v>248</v>
      </c>
      <c r="AI99" s="186" t="s">
        <v>248</v>
      </c>
      <c r="AJ99" s="186" t="s">
        <v>248</v>
      </c>
      <c r="AK99" s="186" t="s">
        <v>248</v>
      </c>
      <c r="AL99" s="186">
        <v>1</v>
      </c>
      <c r="AM99" s="186" t="s">
        <v>248</v>
      </c>
      <c r="AN99" s="186" t="s">
        <v>248</v>
      </c>
      <c r="AO99" s="186">
        <v>1</v>
      </c>
      <c r="AP99" s="186" t="s">
        <v>248</v>
      </c>
      <c r="AQ99" s="186">
        <v>1</v>
      </c>
      <c r="AR99" s="186" t="s">
        <v>248</v>
      </c>
      <c r="AS99" s="186" t="s">
        <v>248</v>
      </c>
      <c r="AT99" s="186" t="s">
        <v>248</v>
      </c>
      <c r="AU99" s="186" t="s">
        <v>248</v>
      </c>
      <c r="AV99" s="186">
        <v>1</v>
      </c>
      <c r="AW99" s="186">
        <v>1</v>
      </c>
      <c r="AX99" s="186" t="s">
        <v>248</v>
      </c>
      <c r="AY99" s="186" t="s">
        <v>248</v>
      </c>
      <c r="AZ99" s="186" t="s">
        <v>248</v>
      </c>
      <c r="BA99" s="186" t="s">
        <v>248</v>
      </c>
      <c r="BB99" s="186" t="s">
        <v>248</v>
      </c>
      <c r="BC99" s="186" t="s">
        <v>248</v>
      </c>
      <c r="BD99" s="186" t="s">
        <v>248</v>
      </c>
      <c r="BE99" s="186" t="s">
        <v>248</v>
      </c>
      <c r="BF99" s="186" t="s">
        <v>248</v>
      </c>
      <c r="BG99" s="186" t="s">
        <v>248</v>
      </c>
      <c r="BH99" s="186" t="s">
        <v>248</v>
      </c>
      <c r="BI99" s="186" t="s">
        <v>248</v>
      </c>
      <c r="BJ99" s="186" t="s">
        <v>248</v>
      </c>
      <c r="BK99" s="186" t="s">
        <v>248</v>
      </c>
      <c r="BL99" s="186" t="s">
        <v>248</v>
      </c>
      <c r="BM99" s="186" t="s">
        <v>248</v>
      </c>
      <c r="BN99" s="186" t="s">
        <v>248</v>
      </c>
      <c r="BO99" s="186" t="s">
        <v>248</v>
      </c>
      <c r="BP99" s="186" t="s">
        <v>248</v>
      </c>
      <c r="BQ99" s="186" t="s">
        <v>248</v>
      </c>
      <c r="BR99" s="186" t="s">
        <v>248</v>
      </c>
      <c r="BS99" s="186" t="s">
        <v>248</v>
      </c>
      <c r="BT99" s="186" t="s">
        <v>248</v>
      </c>
      <c r="BU99" s="186">
        <v>1</v>
      </c>
      <c r="BV99" s="186" t="s">
        <v>248</v>
      </c>
      <c r="BW99" s="186" t="s">
        <v>248</v>
      </c>
      <c r="BX99" s="186" t="s">
        <v>248</v>
      </c>
      <c r="BY99" s="186" t="s">
        <v>248</v>
      </c>
      <c r="BZ99" s="186" t="s">
        <v>248</v>
      </c>
      <c r="CA99" s="186" t="s">
        <v>248</v>
      </c>
      <c r="CB99" s="186" t="s">
        <v>248</v>
      </c>
      <c r="CC99" s="186" t="s">
        <v>248</v>
      </c>
      <c r="CD99" s="186">
        <v>2</v>
      </c>
      <c r="CE99" s="186" t="s">
        <v>248</v>
      </c>
      <c r="CF99" s="186" t="s">
        <v>248</v>
      </c>
      <c r="CG99" s="186">
        <v>1</v>
      </c>
      <c r="CH99" s="186" t="s">
        <v>248</v>
      </c>
      <c r="CI99" s="186" t="s">
        <v>248</v>
      </c>
      <c r="CJ99" s="186" t="s">
        <v>248</v>
      </c>
      <c r="CK99" s="186" t="s">
        <v>248</v>
      </c>
      <c r="CL99" s="186" t="s">
        <v>248</v>
      </c>
      <c r="CM99" s="186" t="s">
        <v>248</v>
      </c>
      <c r="CN99" s="186" t="s">
        <v>248</v>
      </c>
      <c r="CO99" s="186" t="s">
        <v>248</v>
      </c>
      <c r="CP99" s="186" t="s">
        <v>248</v>
      </c>
      <c r="CQ99" s="186" t="s">
        <v>248</v>
      </c>
      <c r="CR99" s="186" t="s">
        <v>248</v>
      </c>
      <c r="CS99" s="186" t="s">
        <v>248</v>
      </c>
      <c r="CT99" s="186" t="s">
        <v>248</v>
      </c>
      <c r="CU99" s="186" t="s">
        <v>248</v>
      </c>
      <c r="CV99" s="186" t="s">
        <v>248</v>
      </c>
      <c r="CW99" s="186">
        <v>2</v>
      </c>
      <c r="CX99" s="186" t="s">
        <v>248</v>
      </c>
      <c r="CY99" s="186" t="s">
        <v>248</v>
      </c>
      <c r="CZ99" s="186" t="s">
        <v>248</v>
      </c>
      <c r="DA99" s="186" t="s">
        <v>248</v>
      </c>
      <c r="DB99" s="186" t="s">
        <v>248</v>
      </c>
      <c r="DC99" s="186" t="s">
        <v>248</v>
      </c>
      <c r="DD99" s="186" t="s">
        <v>248</v>
      </c>
      <c r="DE99" s="186" t="s">
        <v>248</v>
      </c>
      <c r="DF99" s="186">
        <v>1</v>
      </c>
      <c r="DG99" s="186" t="s">
        <v>248</v>
      </c>
      <c r="DH99" s="186" t="s">
        <v>248</v>
      </c>
      <c r="DI99" s="186" t="s">
        <v>248</v>
      </c>
      <c r="DJ99" s="186" t="s">
        <v>248</v>
      </c>
      <c r="DK99" s="186" t="s">
        <v>248</v>
      </c>
      <c r="DL99" s="186" t="s">
        <v>248</v>
      </c>
      <c r="DM99" s="186" t="s">
        <v>248</v>
      </c>
      <c r="DN99" s="186" t="s">
        <v>248</v>
      </c>
      <c r="DO99" s="186" t="s">
        <v>248</v>
      </c>
      <c r="DP99" s="186" t="s">
        <v>248</v>
      </c>
      <c r="DQ99" s="186" t="s">
        <v>248</v>
      </c>
      <c r="DR99" s="186" t="s">
        <v>248</v>
      </c>
      <c r="DS99" s="186" t="s">
        <v>248</v>
      </c>
      <c r="DT99" s="186" t="s">
        <v>248</v>
      </c>
      <c r="DU99" s="186" t="s">
        <v>248</v>
      </c>
      <c r="DV99" s="186" t="s">
        <v>248</v>
      </c>
      <c r="DW99" s="186" t="s">
        <v>248</v>
      </c>
      <c r="DX99" s="186" t="s">
        <v>248</v>
      </c>
      <c r="DY99" s="186" t="s">
        <v>248</v>
      </c>
      <c r="DZ99" s="186" t="s">
        <v>248</v>
      </c>
      <c r="EA99" s="186" t="s">
        <v>248</v>
      </c>
      <c r="EB99" s="186" t="s">
        <v>248</v>
      </c>
      <c r="EC99" s="186" t="s">
        <v>248</v>
      </c>
      <c r="ED99" s="186" t="s">
        <v>248</v>
      </c>
      <c r="EE99" s="186" t="s">
        <v>248</v>
      </c>
      <c r="EF99" s="186" t="s">
        <v>248</v>
      </c>
      <c r="EG99" s="186" t="s">
        <v>248</v>
      </c>
      <c r="EH99" s="186" t="s">
        <v>248</v>
      </c>
      <c r="EI99" s="186" t="s">
        <v>248</v>
      </c>
      <c r="EJ99" s="186" t="s">
        <v>248</v>
      </c>
      <c r="EK99" s="186" t="s">
        <v>248</v>
      </c>
      <c r="EL99" s="184" t="s">
        <v>248</v>
      </c>
      <c r="EM99" s="184" t="s">
        <v>248</v>
      </c>
      <c r="EN99" s="184" t="s">
        <v>248</v>
      </c>
      <c r="EO99" s="186" t="s">
        <v>248</v>
      </c>
      <c r="EP99" s="186" t="s">
        <v>248</v>
      </c>
      <c r="EQ99" s="186" t="s">
        <v>248</v>
      </c>
      <c r="ER99" s="186" t="s">
        <v>248</v>
      </c>
      <c r="ES99" s="186" t="s">
        <v>248</v>
      </c>
      <c r="ET99" s="186" t="s">
        <v>248</v>
      </c>
      <c r="EU99" s="186" t="s">
        <v>248</v>
      </c>
      <c r="EV99" s="186" t="s">
        <v>248</v>
      </c>
      <c r="EW99" s="186" t="s">
        <v>248</v>
      </c>
      <c r="EX99" s="186" t="s">
        <v>248</v>
      </c>
      <c r="EY99" s="186" t="s">
        <v>248</v>
      </c>
      <c r="EZ99" s="186" t="s">
        <v>248</v>
      </c>
      <c r="FA99" s="186" t="s">
        <v>248</v>
      </c>
      <c r="FB99" s="186" t="s">
        <v>248</v>
      </c>
      <c r="FC99" s="186" t="s">
        <v>248</v>
      </c>
      <c r="FD99" s="186" t="s">
        <v>248</v>
      </c>
      <c r="FE99" s="186" t="s">
        <v>248</v>
      </c>
      <c r="FF99" s="186" t="s">
        <v>248</v>
      </c>
      <c r="FG99" s="186" t="s">
        <v>248</v>
      </c>
      <c r="FH99" s="186" t="s">
        <v>248</v>
      </c>
      <c r="FI99" s="186" t="s">
        <v>248</v>
      </c>
      <c r="FJ99" s="186" t="s">
        <v>248</v>
      </c>
      <c r="FK99" s="186" t="s">
        <v>248</v>
      </c>
      <c r="FL99" s="186" t="s">
        <v>248</v>
      </c>
      <c r="FM99" s="186" t="s">
        <v>248</v>
      </c>
      <c r="FN99" s="186">
        <v>1</v>
      </c>
      <c r="FO99" s="186">
        <v>1</v>
      </c>
      <c r="FP99" s="186">
        <v>1</v>
      </c>
      <c r="FQ99" s="187" t="s">
        <v>248</v>
      </c>
      <c r="FR99" s="187" t="s">
        <v>248</v>
      </c>
      <c r="FS99" s="186">
        <v>1</v>
      </c>
      <c r="FT99" s="186">
        <v>1</v>
      </c>
      <c r="FU99" s="186">
        <v>1</v>
      </c>
      <c r="FV99" s="186">
        <v>1</v>
      </c>
      <c r="FW99" s="186">
        <v>1</v>
      </c>
      <c r="FX99" s="186">
        <v>2</v>
      </c>
      <c r="FY99" s="186">
        <v>2</v>
      </c>
      <c r="FZ99" s="186">
        <v>1</v>
      </c>
      <c r="GA99" s="186" t="s">
        <v>248</v>
      </c>
      <c r="GB99" s="186" t="s">
        <v>248</v>
      </c>
      <c r="GC99" s="186">
        <v>1</v>
      </c>
      <c r="GD99" s="186">
        <v>1</v>
      </c>
      <c r="GE99" s="186" t="s">
        <v>248</v>
      </c>
      <c r="GF99" s="186" t="s">
        <v>248</v>
      </c>
      <c r="GG99" s="186" t="s">
        <v>248</v>
      </c>
      <c r="GH99" s="186" t="s">
        <v>248</v>
      </c>
      <c r="GI99" s="186" t="s">
        <v>248</v>
      </c>
      <c r="GJ99" s="186" t="s">
        <v>248</v>
      </c>
      <c r="GK99" s="186" t="s">
        <v>248</v>
      </c>
      <c r="GL99" s="186" t="s">
        <v>248</v>
      </c>
      <c r="GM99" s="186" t="s">
        <v>248</v>
      </c>
      <c r="GN99" s="186" t="s">
        <v>248</v>
      </c>
      <c r="GO99" s="186" t="s">
        <v>248</v>
      </c>
      <c r="GP99" s="186" t="s">
        <v>248</v>
      </c>
      <c r="GQ99" s="186" t="s">
        <v>248</v>
      </c>
      <c r="GR99" s="186" t="s">
        <v>248</v>
      </c>
      <c r="GS99" s="186" t="s">
        <v>248</v>
      </c>
      <c r="GT99" s="186" t="s">
        <v>248</v>
      </c>
      <c r="GU99" s="186" t="s">
        <v>248</v>
      </c>
      <c r="GV99" s="186" t="s">
        <v>248</v>
      </c>
      <c r="GW99" s="186" t="s">
        <v>248</v>
      </c>
      <c r="GX99" s="186" t="s">
        <v>248</v>
      </c>
      <c r="GY99" s="186" t="s">
        <v>248</v>
      </c>
      <c r="GZ99" s="261" t="s">
        <v>248</v>
      </c>
      <c r="HA99" s="261" t="s">
        <v>248</v>
      </c>
      <c r="HB99" s="188">
        <f t="shared" ref="HB99" si="15">SUM(G99:GE99)</f>
        <v>36</v>
      </c>
    </row>
    <row r="100" spans="1:210" ht="24.9" customHeight="1" thickBot="1" x14ac:dyDescent="0.35">
      <c r="A100" s="108" t="str">
        <f t="shared" ref="A100:D100" si="16">A99</f>
        <v>Prod.-Q-2</v>
      </c>
      <c r="B100" s="108" t="str">
        <f t="shared" si="16"/>
        <v>Pracownik Produkcji</v>
      </c>
      <c r="C100" s="108" t="str">
        <f t="shared" si="16"/>
        <v>GJ</v>
      </c>
      <c r="D100" s="108">
        <f t="shared" si="16"/>
        <v>2127</v>
      </c>
      <c r="E100" s="395"/>
      <c r="F100" s="189" t="s">
        <v>375</v>
      </c>
      <c r="G100" s="192">
        <f>IF(INDEX(tab_MinKomp[Przepisy BHP / BHP Vorschriften],MATCH($B99,tab_MinKomp[[Stanowisko / Position ]:[Stanowisko / Position ]],0))="n/a","n/a",G99-INDEX(tab_MinKomp[Przepisy BHP / BHP Vorschriften],MATCH($B99,tab_MinKomp[[Stanowisko / Position ]:[Stanowisko / Position ]],0)))</f>
        <v>0</v>
      </c>
      <c r="H100" s="193">
        <f>IF(INDEX(tab_MinKomp[Przepisy PPOŻ / Brandschutzbestimmungen],MATCH($B99,tab_MinKomp[[Stanowisko / Position ]:[Stanowisko / Position ]],0))="n/a","n/a",H99-INDEX(tab_MinKomp[Przepisy PPOŻ / Brandschutzbestimmungen],MATCH($B99,tab_MinKomp[[Stanowisko / Position ]:[Stanowisko / Position ]],0)))</f>
        <v>0</v>
      </c>
      <c r="I100" s="193">
        <f>IF(INDEX(tab_MinKomp[Ryzyko zawodowe na stanowiskach pracyv/ Berufliche Risiken an Arbeitsstellen],MATCH($B99,tab_MinKomp[[Stanowisko / Position ]:[Stanowisko / Position ]],0))="n/a","n/a",I99-INDEX(tab_MinKomp[Ryzyko zawodowe na stanowiskach pracyv/ Berufliche Risiken an Arbeitsstellen],MATCH($B99,tab_MinKomp[[Stanowisko / Position ]:[Stanowisko / Position ]],0)))</f>
        <v>0</v>
      </c>
      <c r="J100" s="193">
        <f>IF(INDEX(tab_MinKomp[Gospodarka substancjami niebezpiecznymi / Gefahrstoffmanagement],MATCH($B99,tab_MinKomp[[Stanowisko / Position ]:[Stanowisko / Position ]],0))="n/a","n/a",J99-INDEX(tab_MinKomp[Gospodarka substancjami niebezpiecznymi / Gefahrstoffmanagement],MATCH($B99,tab_MinKomp[[Stanowisko / Position ]:[Stanowisko / Position ]],0)))</f>
        <v>0</v>
      </c>
      <c r="K100" s="193">
        <f>IF(INDEX(tab_MinKomp[Gospodarka odpadami / Abfallwirtschaft],MATCH($B99,tab_MinKomp[[Stanowisko / Position ]:[Stanowisko / Position ]],0))="n/a","n/a",K99-INDEX(tab_MinKomp[Gospodarka odpadami / Abfallwirtschaft],MATCH($B99,tab_MinKomp[[Stanowisko / Position ]:[Stanowisko / Position ]],0)))</f>
        <v>0</v>
      </c>
      <c r="L100" s="194" t="str">
        <f>IF(INDEX(tab_MinKomp[Przepisy kodeksu pracy / Bestimmungen des Arbeitsgesetzes],MATCH($B99,tab_MinKomp[[Stanowisko / Position ]:[Stanowisko / Position ]],0))="n/a","n/a",L99-INDEX(tab_MinKomp[Przepisy kodeksu pracy / Bestimmungen des Arbeitsgesetzes],MATCH($B99,tab_MinKomp[[Stanowisko / Position ]:[Stanowisko / Position ]],0)))</f>
        <v>n/a</v>
      </c>
      <c r="M100" s="195" t="str">
        <f>IF(INDEX(tab_MinKomp[Przepisy o ub.społ. ZUS  / Sozialversicherungsvorschriften],MATCH($B99,tab_MinKomp[[Stanowisko / Position ]:[Stanowisko / Position ]],0))="n/a","n/a",M99-INDEX(tab_MinKomp[Przepisy o ub.społ. ZUS  / Sozialversicherungsvorschriften],MATCH($B99,tab_MinKomp[[Stanowisko / Position ]:[Stanowisko / Position ]],0)))</f>
        <v>n/a</v>
      </c>
      <c r="N100" s="194" t="str">
        <f>IF(INDEX(tab_MinKomp[PRZEPISY O PDOF /persönlich Einkommensteuergesetz ],MATCH($B99,tab_MinKomp[[Stanowisko / Position ]:[Stanowisko / Position ]],0))="n/a","n/a",N99-INDEX(tab_MinKomp[PRZEPISY O PDOF /persönlich Einkommensteuergesetz ],MATCH($B99,tab_MinKomp[[Stanowisko / Position ]:[Stanowisko / Position ]],0)))</f>
        <v>n/a</v>
      </c>
      <c r="O100" s="194">
        <f>IF(INDEX(tab_MinKomp[Regulamin pracy / Arbeitsordnung],MATCH($B99,tab_MinKomp[[Stanowisko / Position ]:[Stanowisko / Position ]],0))="n/a","n/a",O99-INDEX(tab_MinKomp[Regulamin pracy / Arbeitsordnung],MATCH($B99,tab_MinKomp[[Stanowisko / Position ]:[Stanowisko / Position ]],0)))</f>
        <v>0</v>
      </c>
      <c r="P100" s="194">
        <f>IF(INDEX(tab_MinKomp[Regulamin wynagradzania / Vergütungsordnung],MATCH($B99,tab_MinKomp[[Stanowisko / Position ]:[Stanowisko / Position ]],0))="n/a","n/a",P99-INDEX(tab_MinKomp[Regulamin wynagradzania / Vergütungsordnung],MATCH($B99,tab_MinKomp[[Stanowisko / Position ]:[Stanowisko / Position ]],0)))</f>
        <v>0</v>
      </c>
      <c r="Q100" s="194" t="str">
        <f>IF(INDEX(tab_MinKomp[System R2PŁATNIK PRO: Płace / Lohnabrechnung],MATCH($B99,tab_MinKomp[[Stanowisko / Position ]:[Stanowisko / Position ]],0))="n/a","n/a",Q99-INDEX(tab_MinKomp[System R2PŁATNIK PRO: Płace / Lohnabrechnung],MATCH($B99,tab_MinKomp[[Stanowisko / Position ]:[Stanowisko / Position ]],0)))</f>
        <v>n/a</v>
      </c>
      <c r="R100" s="194" t="str">
        <f>IF(INDEX(tab_MinKomp[SystemR2PŁATNIK PRO: KADRY / Personaldaten],MATCH($B99,tab_MinKomp[[Stanowisko / Position ]:[Stanowisko / Position ]],0))="n/a","n/a",R99-INDEX(tab_MinKomp[SystemR2PŁATNIK PRO: KADRY / Personaldaten],MATCH($B99,tab_MinKomp[[Stanowisko / Position ]:[Stanowisko / Position ]],0)))</f>
        <v>n/a</v>
      </c>
      <c r="S100" s="194" t="str">
        <f>IF(INDEX(tab_MinKomp[SYSTEM R2PŁATNIK PRO: zarządzanie pracownikami / Arbeitsverwaltung],MATCH($B99,tab_MinKomp[[Stanowisko / Position ]:[Stanowisko / Position ]],0))="n/a","n/a",S99-INDEX(tab_MinKomp[SYSTEM R2PŁATNIK PRO: zarządzanie pracownikami / Arbeitsverwaltung],MATCH($B99,tab_MinKomp[[Stanowisko / Position ]:[Stanowisko / Position ]],0)))</f>
        <v>n/a</v>
      </c>
      <c r="T100" s="194" t="str">
        <f>IF(INDEX(tab_MinKomp[Doradztwo, wsparcie personalne / Personalberatung und Unterstützung],MATCH($B99,tab_MinKomp[[Stanowisko / Position ]:[Stanowisko / Position ]],0))="n/a","n/a",T99-INDEX(tab_MinKomp[Doradztwo, wsparcie personalne / Personalberatung und Unterstützung],MATCH($B99,tab_MinKomp[[Stanowisko / Position ]:[Stanowisko / Position ]],0)))</f>
        <v>n/a</v>
      </c>
      <c r="U100" s="194" t="str">
        <f>IF(INDEX(tab_MinKomp[Przepisy o podatku VAT / MwSt.- Gesetz],MATCH($B99,tab_MinKomp[[Stanowisko / Position ]:[Stanowisko / Position ]],0))="n/a","n/a",U99-INDEX(tab_MinKomp[Przepisy o podatku VAT / MwSt.- Gesetz],MATCH($B99,tab_MinKomp[[Stanowisko / Position ]:[Stanowisko / Position ]],0)))</f>
        <v>n/a</v>
      </c>
      <c r="V100" s="194" t="str">
        <f>IF(INDEX(tab_MinKomp[PrzepisyPDOP / geschäftlich Einkommensteuergesetz],MATCH($B99,tab_MinKomp[[Stanowisko / Position ]:[Stanowisko / Position ]],0))="n/a","n/a",V99-INDEX(tab_MinKomp[PrzepisyPDOP / geschäftlich Einkommensteuergesetz],MATCH($B99,tab_MinKomp[[Stanowisko / Position ]:[Stanowisko / Position ]],0)))</f>
        <v>n/a</v>
      </c>
      <c r="W100" s="194" t="str">
        <f>IF(INDEX(tab_MinKomp[System BAAN / FINANSE (FIBU)],MATCH($B99,tab_MinKomp[[Stanowisko / Position ]:[Stanowisko / Position ]],0))="n/a","n/a",W99-INDEX(tab_MinKomp[System BAAN / FINANSE (FIBU)],MATCH($B99,tab_MinKomp[[Stanowisko / Position ]:[Stanowisko / Position ]],0)))</f>
        <v>n/a</v>
      </c>
      <c r="X100" s="194" t="str">
        <f>IF(INDEX(tab_MinKomp[Systemy pomocnicze / Hilfssysteme(STOCKPROGRAM, KALK2000 etc.)],MATCH($B99,tab_MinKomp[[Stanowisko / Position ]:[Stanowisko / Position ]],0))="n/a","n/a",X99-INDEX(tab_MinKomp[Systemy pomocnicze / Hilfssysteme(STOCKPROGRAM, KALK2000 etc.)],MATCH($B99,tab_MinKomp[[Stanowisko / Position ]:[Stanowisko / Position ]],0)))</f>
        <v>n/a</v>
      </c>
      <c r="Y100" s="194" t="str">
        <f>IF(INDEX(tab_MinKomp[Polityka rachunkowości / Buchführungspolitik],MATCH($B99,tab_MinKomp[[Stanowisko / Position ]:[Stanowisko / Position ]],0))="n/a","n/a",Y99-INDEX(tab_MinKomp[Polityka rachunkowości / Buchführungspolitik],MATCH($B99,tab_MinKomp[[Stanowisko / Position ]:[Stanowisko / Position ]],0)))</f>
        <v>n/a</v>
      </c>
      <c r="Z100" s="194" t="str">
        <f>IF(INDEX(tab_MinKomp[Ustawa o rachunkowości / Rechnungslegungsgesetz],MATCH($B99,tab_MinKomp[[Stanowisko / Position ]:[Stanowisko / Position ]],0))="n/a","n/a",Z99-INDEX(tab_MinKomp[Ustawa o rachunkowości / Rechnungslegungsgesetz],MATCH($B99,tab_MinKomp[[Stanowisko / Position ]:[Stanowisko / Position ]],0)))</f>
        <v>n/a</v>
      </c>
      <c r="AA100" s="194" t="str">
        <f>IF(INDEX(tab_MinKomp[WORKFLOW - TS-100],MATCH($B99,tab_MinKomp[[Stanowisko / Position ]:[Stanowisko / Position ]],0))="n/a","n/a",AA99-INDEX(tab_MinKomp[WORKFLOW - TS-100],MATCH($B99,tab_MinKomp[[Stanowisko / Position ]:[Stanowisko / Position ]],0)))</f>
        <v>n/a</v>
      </c>
      <c r="AB100" s="194" t="str">
        <f>IF(INDEX(tab_MinKomp[WORKFLOW - SFMS],MATCH($B99,tab_MinKomp[[Stanowisko / Position ]:[Stanowisko / Position ]],0))="n/a","n/a",AB99-INDEX(tab_MinKomp[WORKFLOW - SFMS],MATCH($B99,tab_MinKomp[[Stanowisko / Position ]:[Stanowisko / Position ]],0)))</f>
        <v>n/a</v>
      </c>
      <c r="AC100" s="194" t="str">
        <f>IF(INDEX(tab_MinKomp[System ISO 9001:2015],MATCH($B99,tab_MinKomp[[Stanowisko / Position ]:[Stanowisko / Position ]],0))="n/a","n/a",AC99-INDEX(tab_MinKomp[System ISO 9001:2015],MATCH($B99,tab_MinKomp[[Stanowisko / Position ]:[Stanowisko / Position ]],0)))</f>
        <v>n/a</v>
      </c>
      <c r="AD100" s="194" t="str">
        <f>IF(INDEX(tab_MinKomp[System ISO 9001:2015],MATCH($B99,tab_MinKomp[[Stanowisko / Position ]:[Stanowisko / Position ]],0))="n/a","n/a",AD99-INDEX(tab_MinKomp[System ISO 9001:2015],MATCH($B99,tab_MinKomp[[Stanowisko / Position ]:[Stanowisko / Position ]],0)))</f>
        <v>n/a</v>
      </c>
      <c r="AE100" s="194" t="str">
        <f>IF(INDEX(tab_MinKomp[System ISO 9001:2015],MATCH($B99,tab_MinKomp[[Stanowisko / Position ]:[Stanowisko / Position ]],0))="n/a","n/a",AE99-INDEX(tab_MinKomp[System ISO 9001:2015],MATCH($B99,tab_MinKomp[[Stanowisko / Position ]:[Stanowisko / Position ]],0)))</f>
        <v>n/a</v>
      </c>
      <c r="AF100" s="194" t="str">
        <f>IF(INDEX(tab_MinKomp[System ISO 9001:2015],MATCH($B99,tab_MinKomp[[Stanowisko / Position ]:[Stanowisko / Position ]],0))="n/a","n/a",AF99-INDEX(tab_MinKomp[System ISO 9001:2015],MATCH($B99,tab_MinKomp[[Stanowisko / Position ]:[Stanowisko / Position ]],0)))</f>
        <v>n/a</v>
      </c>
      <c r="AG100" s="194" t="str">
        <f>IF(INDEX(tab_MinKomp[Wymagania VDA 6.3 Process / Forderungen],MATCH($B99,tab_MinKomp[[Stanowisko / Position ]:[Stanowisko / Position ]],0))="n/a","n/a",AG99-INDEX(tab_MinKomp[Wymagania VDA 6.3 Process / Forderungen],MATCH($B99,tab_MinKomp[[Stanowisko / Position ]:[Stanowisko / Position ]],0)))</f>
        <v>n/a</v>
      </c>
      <c r="AH100" s="194" t="str">
        <f>IF(INDEX(tab_MinKomp[Wymagania VDA 6.5 Product / Forderungen],MATCH($B99,tab_MinKomp[[Stanowisko / Position ]:[Stanowisko / Position ]],0))="n/a","n/a",AH99-INDEX(tab_MinKomp[Wymagania VDA 6.5 Product / Forderungen],MATCH($B99,tab_MinKomp[[Stanowisko / Position ]:[Stanowisko / Position ]],0)))</f>
        <v>n/a</v>
      </c>
      <c r="AI100" s="194" t="str">
        <f>IF(INDEX(tab_MinKomp[System ISO 9001:2015],MATCH($B99,tab_MinKomp[[Stanowisko / Position ]:[Stanowisko / Position ]],0))="n/a","n/a",AI99-INDEX(tab_MinKomp[System ISO 9001:2015],MATCH($B99,tab_MinKomp[[Stanowisko / Position ]:[Stanowisko / Position ]],0)))</f>
        <v>n/a</v>
      </c>
      <c r="AJ100" s="194" t="str">
        <f>IF(INDEX(tab_MinKomp[Auditor systemu ISO 17021:2018],MATCH($B99,tab_MinKomp[[Stanowisko / Position ]:[Stanowisko / Position ]],0))="n/a","n/a",AJ99-INDEX(tab_MinKomp[Auditor systemu ISO 17021:2018],MATCH($B99,tab_MinKomp[[Stanowisko / Position ]:[Stanowisko / Position ]],0)))</f>
        <v>n/a</v>
      </c>
      <c r="AK100" s="194" t="str">
        <f>IF(INDEX(tab_MinKomp[Pełnomocnik systemu / Systemvertreter],MATCH($B99,tab_MinKomp[[Stanowisko / Position ]:[Stanowisko / Position ]],0))="n/a","n/a",AK99-INDEX(tab_MinKomp[Pełnomocnik systemu / Systemvertreter],MATCH($B99,tab_MinKomp[[Stanowisko / Position ]:[Stanowisko / Position ]],0)))</f>
        <v>n/a</v>
      </c>
      <c r="AL100" s="194">
        <f>IF(INDEX(tab_MinKomp[Polityka Etyczna - Compliance],MATCH($B99,tab_MinKomp[[Stanowisko / Position ]:[Stanowisko / Position ]],0))="n/a","n/a",AL99-INDEX(tab_MinKomp[Polityka Etyczna - Compliance],MATCH($B99,tab_MinKomp[[Stanowisko / Position ]:[Stanowisko / Position ]],0)))</f>
        <v>0</v>
      </c>
      <c r="AM100" s="194" t="str">
        <f>IF(INDEX(tab_MinKomp[WDRAŻANIE NOWYCH PROJEKTÓW/ PROCEDURA CTM],MATCH($B99,tab_MinKomp[[Stanowisko / Position ]:[Stanowisko / Position ]],0))="n/a","n/a",AM99-INDEX(tab_MinKomp[WDRAŻANIE NOWYCH PROJEKTÓW/ PROCEDURA CTM],MATCH($B99,tab_MinKomp[[Stanowisko / Position ]:[Stanowisko / Position ]],0)))</f>
        <v>n/a</v>
      </c>
      <c r="AN100" s="194" t="str">
        <f>IF(INDEX(tab_MinKomp[KAMIENIE MILOWE MSL/PIFF],MATCH($B99,tab_MinKomp[[Stanowisko / Position ]:[Stanowisko / Position ]],0))="n/a","n/a",AN99-INDEX(tab_MinKomp[KAMIENIE MILOWE MSL/PIFF],MATCH($B99,tab_MinKomp[[Stanowisko / Position ]:[Stanowisko / Position ]],0)))</f>
        <v>n/a</v>
      </c>
      <c r="AO100" s="194">
        <f>IF(INDEX(tab_MinKomp[CP],MATCH($B99,tab_MinKomp[[Stanowisko / Position ]:[Stanowisko / Position ]],0))="n/a","n/a",AO99-INDEX(tab_MinKomp[CP],MATCH($B99,tab_MinKomp[[Stanowisko / Position ]:[Stanowisko / Position ]],0)))</f>
        <v>0</v>
      </c>
      <c r="AP100" s="194" t="str">
        <f>IF(INDEX(tab_MinKomp[FMEA],MATCH($B99,tab_MinKomp[[Stanowisko / Position ]:[Stanowisko / Position ]],0))="n/a","n/a",AP99-INDEX(tab_MinKomp[FMEA],MATCH($B99,tab_MinKomp[[Stanowisko / Position ]:[Stanowisko / Position ]],0)))</f>
        <v>n/a</v>
      </c>
      <c r="AQ100" s="194">
        <f>IF(INDEX(tab_MinKomp[FLOW CHART],MATCH($B99,tab_MinKomp[[Stanowisko / Position ]:[Stanowisko / Position ]],0))="n/a","n/a",AQ99-INDEX(tab_MinKomp[FLOW CHART],MATCH($B99,tab_MinKomp[[Stanowisko / Position ]:[Stanowisko / Position ]],0)))</f>
        <v>0</v>
      </c>
      <c r="AR100" s="194" t="str">
        <f>IF(INDEX(tab_MinKomp[APQP],MATCH($B99,tab_MinKomp[[Stanowisko / Position ]:[Stanowisko / Position ]],0))="n/a","n/a",AR99-INDEX(tab_MinKomp[APQP],MATCH($B99,tab_MinKomp[[Stanowisko / Position ]:[Stanowisko / Position ]],0)))</f>
        <v>n/a</v>
      </c>
      <c r="AS100" s="194" t="str">
        <f>IF(INDEX(tab_MinKomp[MSA],MATCH($B99,tab_MinKomp[[Stanowisko / Position ]:[Stanowisko / Position ]],0))="n/a","n/a",AS99-INDEX(tab_MinKomp[MSA],MATCH($B99,tab_MinKomp[[Stanowisko / Position ]:[Stanowisko / Position ]],0)))</f>
        <v>n/a</v>
      </c>
      <c r="AT100" s="194" t="str">
        <f>IF(INDEX(tab_MinKomp[SPC],MATCH($B99,tab_MinKomp[[Stanowisko / Position ]:[Stanowisko / Position ]],0))="n/a","n/a",AT99-INDEX(tab_MinKomp[SPC],MATCH($B99,tab_MinKomp[[Stanowisko / Position ]:[Stanowisko / Position ]],0)))</f>
        <v>n/a</v>
      </c>
      <c r="AU100" s="194" t="str">
        <f>IF(INDEX(tab_MinKomp[CSR (SPECYFICZNE WYMAGANIA KLIENTA)],MATCH($B99,tab_MinKomp[[Stanowisko / Position ]:[Stanowisko / Position ]],0))="n/a","n/a",AU99-INDEX(tab_MinKomp[CSR (SPECYFICZNE WYMAGANIA KLIENTA)],MATCH($B99,tab_MinKomp[[Stanowisko / Position ]:[Stanowisko / Position ]],0)))</f>
        <v>n/a</v>
      </c>
      <c r="AV100" s="194">
        <f>IF(INDEX(tab_MinKomp[5S],MATCH($B99,tab_MinKomp[[Stanowisko / Position ]:[Stanowisko / Position ]],0))="n/a","n/a",AV99-INDEX(tab_MinKomp[5S],MATCH($B99,tab_MinKomp[[Stanowisko / Position ]:[Stanowisko / Position ]],0)))</f>
        <v>-1</v>
      </c>
      <c r="AW100" s="194">
        <f>IF(INDEX(tab_MinKomp[LEAN MANAGEMENT],MATCH($B99,tab_MinKomp[[Stanowisko / Position ]:[Stanowisko / Position ]],0))="n/a","n/a",AW99-INDEX(tab_MinKomp[LEAN MANAGEMENT],MATCH($B99,tab_MinKomp[[Stanowisko / Position ]:[Stanowisko / Position ]],0)))</f>
        <v>0</v>
      </c>
      <c r="AX100" s="194" t="str">
        <f>IF(INDEX(tab_MinKomp[5R],MATCH($B99,tab_MinKomp[[Stanowisko / Position ]:[Stanowisko / Position ]],0))="n/a","n/a",AX99-INDEX(tab_MinKomp[5R],MATCH($B99,tab_MinKomp[[Stanowisko / Position ]:[Stanowisko / Position ]],0)))</f>
        <v>n/a</v>
      </c>
      <c r="AY100" s="194" t="str">
        <f>IF(INDEX(tab_MinKomp[Six Sigma],MATCH($B99,tab_MinKomp[[Stanowisko / Position ]:[Stanowisko / Position ]],0))="n/a","n/a",AY99-INDEX(tab_MinKomp[Six Sigma],MATCH($B99,tab_MinKomp[[Stanowisko / Position ]:[Stanowisko / Position ]],0)))</f>
        <v>n/a</v>
      </c>
      <c r="AZ100" s="194" t="str">
        <f>IF(INDEX(tab_MinKomp[System BAAN / Distribution &amp; Supply Chain],MATCH($B99,tab_MinKomp[[Stanowisko / Position ]:[Stanowisko / Position ]],0))="n/a","n/a",AZ99-INDEX(tab_MinKomp[System BAAN / Distribution &amp; Supply Chain],MATCH($B99,tab_MinKomp[[Stanowisko / Position ]:[Stanowisko / Position ]],0)))</f>
        <v>n/a</v>
      </c>
      <c r="BA100" s="194" t="str">
        <f>IF(INDEX(tab_MinKomp[Gospodarka magazynowa / Lagerverwaltung],MATCH($B99,tab_MinKomp[[Stanowisko / Position ]:[Stanowisko / Position ]],0))="n/a","n/a",BA99-INDEX(tab_MinKomp[Gospodarka magazynowa / Lagerverwaltung],MATCH($B99,tab_MinKomp[[Stanowisko / Position ]:[Stanowisko / Position ]],0)))</f>
        <v>n/a</v>
      </c>
      <c r="BB100" s="194" t="str">
        <f>IF(INDEX(tab_MinKomp[Inwentaryzacja - organizacja i przebieg / Inventurprozess],MATCH($B99,tab_MinKomp[[Stanowisko / Position ]:[Stanowisko / Position ]],0))="n/a","n/a",BB99-INDEX(tab_MinKomp[Inwentaryzacja - organizacja i przebieg / Inventurprozess],MATCH($B99,tab_MinKomp[[Stanowisko / Position ]:[Stanowisko / Position ]],0)))</f>
        <v>n/a</v>
      </c>
      <c r="BC100" s="194" t="str">
        <f>IF(INDEX(tab_MinKomp[Organizacja dostaw / Versorgungsorganisation],MATCH($B99,tab_MinKomp[[Stanowisko / Position ]:[Stanowisko / Position ]],0))="n/a","n/a",BC99-INDEX(tab_MinKomp[Organizacja dostaw / Versorgungsorganisation],MATCH($B99,tab_MinKomp[[Stanowisko / Position ]:[Stanowisko / Position ]],0)))</f>
        <v>n/a</v>
      </c>
      <c r="BD100" s="194" t="str">
        <f>IF(INDEX(tab_MinKomp[Organizacja wysyłek / Organisation von Lieferungen],MATCH($B99,tab_MinKomp[[Stanowisko / Position ]:[Stanowisko / Position ]],0))="n/a","n/a",BD99-INDEX(tab_MinKomp[Organizacja wysyłek / Organisation von Lieferungen],MATCH($B99,tab_MinKomp[[Stanowisko / Position ]:[Stanowisko / Position ]],0)))</f>
        <v>n/a</v>
      </c>
      <c r="BE100" s="194" t="str">
        <f>IF(INDEX(tab_MinKomp[Analiza magazynowa - Program Polen.mdb / Inventuranalyse],MATCH($B99,tab_MinKomp[[Stanowisko / Position ]:[Stanowisko / Position ]],0))="n/a","n/a",BE99-INDEX(tab_MinKomp[Analiza magazynowa - Program Polen.mdb / Inventuranalyse],MATCH($B99,tab_MinKomp[[Stanowisko / Position ]:[Stanowisko / Position ]],0)))</f>
        <v>n/a</v>
      </c>
      <c r="BF100" s="190" t="str">
        <f>IF(INDEX(tab_MinKomp[MMOG (Materials Management Operations Guidelines)],MATCH($B99,tab_MinKomp[[Stanowisko / Position ]:[Stanowisko / Position ]],0))="n/a","n/a",BF99-INDEX(tab_MinKomp[MMOG (Materials Management Operations Guidelines)],MATCH($B99,tab_MinKomp[[Stanowisko / Position ]:[Stanowisko / Position ]],0)))</f>
        <v>n/a</v>
      </c>
      <c r="BG100" s="190" t="str">
        <f>IF(INDEX(tab_MinKomp[GPP],MATCH($B99,tab_MinKomp[[Stanowisko / Position ]:[Stanowisko / Position ]],0))="n/a","n/a",BG99-INDEX(tab_MinKomp[GPP],MATCH($B99,tab_MinKomp[[Stanowisko / Position ]:[Stanowisko / Position ]],0)))</f>
        <v>n/a</v>
      </c>
      <c r="BH100" s="190" t="str">
        <f>IF(INDEX(tab_MinKomp[AIAG (Automotive Industry Action Group)],MATCH($B99,tab_MinKomp[[Stanowisko / Position ]:[Stanowisko / Position ]],0))="n/a","n/a",BH99-INDEX(tab_MinKomp[AIAG (Automotive Industry Action Group)],MATCH($B99,tab_MinKomp[[Stanowisko / Position ]:[Stanowisko / Position ]],0)))</f>
        <v>n/a</v>
      </c>
      <c r="BI100" s="190" t="str">
        <f>IF(INDEX(tab_MinKomp[Super-G disputes],MATCH($B99,tab_MinKomp[[Stanowisko / Position ]:[Stanowisko / Position ]],0))="n/a","n/a",BI99-INDEX(tab_MinKomp[Super-G disputes],MATCH($B99,tab_MinKomp[[Stanowisko / Position ]:[Stanowisko / Position ]],0)))</f>
        <v>n/a</v>
      </c>
      <c r="BJ100" s="190" t="str">
        <f>IF(INDEX(tab_MinKomp[CMMS3/eDDL (Direct Data Link)],MATCH($B99,tab_MinKomp[[Stanowisko / Position ]:[Stanowisko / Position ]],0))="n/a","n/a",BJ99-INDEX(tab_MinKomp[CMMS3/eDDL (Direct Data Link)],MATCH($B99,tab_MinKomp[[Stanowisko / Position ]:[Stanowisko / Position ]],0)))</f>
        <v>n/a</v>
      </c>
      <c r="BK100" s="190" t="str">
        <f>IF(INDEX(tab_MinKomp[MP&amp;L (Material Planning and Logistics)],MATCH($B99,tab_MinKomp[[Stanowisko / Position ]:[Stanowisko / Position ]],0))="n/a","n/a",BK99-INDEX(tab_MinKomp[MP&amp;L (Material Planning and Logistics)],MATCH($B99,tab_MinKomp[[Stanowisko / Position ]:[Stanowisko / Position ]],0)))</f>
        <v>n/a</v>
      </c>
      <c r="BL100" s="190" t="str">
        <f>IF(INDEX(tab_MinKomp[Supplier delivery rating],MATCH($B99,tab_MinKomp[[Stanowisko / Position ]:[Stanowisko / Position ]],0))="n/a","n/a",BL99-INDEX(tab_MinKomp[Supplier delivery rating],MATCH($B99,tab_MinKomp[[Stanowisko / Position ]:[Stanowisko / Position ]],0)))</f>
        <v>n/a</v>
      </c>
      <c r="BM100" s="194" t="str">
        <f>IF(INDEX(tab_MinKomp[Planowanie produkcji / Produktionsplanung],MATCH($B99,tab_MinKomp[[Stanowisko / Position ]:[Stanowisko / Position ]],0))="n/a","n/a",BM99-INDEX(tab_MinKomp[Planowanie produkcji / Produktionsplanung],MATCH($B99,tab_MinKomp[[Stanowisko / Position ]:[Stanowisko / Position ]],0)))</f>
        <v>n/a</v>
      </c>
      <c r="BN100" s="194" t="str">
        <f>IF(INDEX(tab_MinKomp[Planowanie produkcji / Produktionsplanung],MATCH($B99,tab_MinKomp[[Stanowisko / Position ]:[Stanowisko / Position ]],0))="n/a","n/a",BN99-INDEX(tab_MinKomp[Planowanie produkcji / Produktionsplanung],MATCH($B99,tab_MinKomp[[Stanowisko / Position ]:[Stanowisko / Position ]],0)))</f>
        <v>n/a</v>
      </c>
      <c r="BO100" s="194" t="str">
        <f>IF(INDEX(tab_MinKomp[Planowanie produkcji / Produktionsplanung],MATCH($B99,tab_MinKomp[[Stanowisko / Position ]:[Stanowisko / Position ]],0))="n/a","n/a",BO99-INDEX(tab_MinKomp[Planowanie produkcji / Produktionsplanung],MATCH($B99,tab_MinKomp[[Stanowisko / Position ]:[Stanowisko / Position ]],0)))</f>
        <v>n/a</v>
      </c>
      <c r="BP100" s="194" t="str">
        <f>IF(INDEX(tab_MinKomp[Planowanie produkcji / Produktionsplanung],MATCH($B99,tab_MinKomp[[Stanowisko / Position ]:[Stanowisko / Position ]],0))="n/a","n/a",BP99-INDEX(tab_MinKomp[Planowanie produkcji / Produktionsplanung],MATCH($B99,tab_MinKomp[[Stanowisko / Position ]:[Stanowisko / Position ]],0)))</f>
        <v>n/a</v>
      </c>
      <c r="BQ100" s="194" t="str">
        <f>IF(INDEX(tab_MinKomp[Planowanie produkcji / Produktionsplanung],MATCH($B99,tab_MinKomp[[Stanowisko / Position ]:[Stanowisko / Position ]],0))="n/a","n/a",BQ99-INDEX(tab_MinKomp[Planowanie produkcji / Produktionsplanung],MATCH($B99,tab_MinKomp[[Stanowisko / Position ]:[Stanowisko / Position ]],0)))</f>
        <v>n/a</v>
      </c>
      <c r="BR100" s="194" t="str">
        <f>IF(INDEX(tab_MinKomp[Planowanie produkcji / Produktionsplanung],MATCH($B99,tab_MinKomp[[Stanowisko / Position ]:[Stanowisko / Position ]],0))="n/a","n/a",BR99-INDEX(tab_MinKomp[Planowanie produkcji / Produktionsplanung],MATCH($B99,tab_MinKomp[[Stanowisko / Position ]:[Stanowisko / Position ]],0)))</f>
        <v>n/a</v>
      </c>
      <c r="BS100" s="194" t="str">
        <f>IF(INDEX(tab_MinKomp[Planowanie produkcji / Produktionsplanung],MATCH($B99,tab_MinKomp[[Stanowisko / Position ]:[Stanowisko / Position ]],0))="n/a","n/a",BS99-INDEX(tab_MinKomp[Planowanie produkcji / Produktionsplanung],MATCH($B99,tab_MinKomp[[Stanowisko / Position ]:[Stanowisko / Position ]],0)))</f>
        <v>n/a</v>
      </c>
      <c r="BT100" s="194" t="str">
        <f>IF(INDEX(tab_MinKomp[Planowanie produkcji / Produktionsplanung],MATCH($B99,tab_MinKomp[[Stanowisko / Position ]:[Stanowisko / Position ]],0))="n/a","n/a",BT99-INDEX(tab_MinKomp[Planowanie produkcji / Produktionsplanung],MATCH($B99,tab_MinKomp[[Stanowisko / Position ]:[Stanowisko / Position ]],0)))</f>
        <v>n/a</v>
      </c>
      <c r="BU100" s="194">
        <f>IF(INDEX(tab_MinKomp[Obsługa maszyn Novapax / Novapax Maschinenbedienung],MATCH($B99,tab_MinKomp[[Stanowisko / Position ]:[Stanowisko / Position ]],0))="n/a","n/a",BU99-INDEX(tab_MinKomp[Obsługa maszyn Novapax / Novapax Maschinenbedienung],MATCH($B99,tab_MinKomp[[Stanowisko / Position ]:[Stanowisko / Position ]],0)))</f>
        <v>-1</v>
      </c>
      <c r="BV100" s="194" t="str">
        <f>IF(INDEX(tab_MinKomp[Planowanie produkcji / Produktionsplanung],MATCH($B99,tab_MinKomp[[Stanowisko / Position ]:[Stanowisko / Position ]],0))="n/a","n/a",BV99-INDEX(tab_MinKomp[Planowanie produkcji / Produktionsplanung],MATCH($B99,tab_MinKomp[[Stanowisko / Position ]:[Stanowisko / Position ]],0)))</f>
        <v>n/a</v>
      </c>
      <c r="BW100" s="194" t="str">
        <f>IF(INDEX(tab_MinKomp[Planowanie produkcji / Produktionsplanung],MATCH($B99,tab_MinKomp[[Stanowisko / Position ]:[Stanowisko / Position ]],0))="n/a","n/a",BW99-INDEX(tab_MinKomp[Planowanie produkcji / Produktionsplanung],MATCH($B99,tab_MinKomp[[Stanowisko / Position ]:[Stanowisko / Position ]],0)))</f>
        <v>n/a</v>
      </c>
      <c r="BX100" s="194" t="str">
        <f>IF(INDEX(tab_MinKomp[Planowanie produkcji / Produktionsplanung],MATCH($B99,tab_MinKomp[[Stanowisko / Position ]:[Stanowisko / Position ]],0))="n/a","n/a",BX99-INDEX(tab_MinKomp[Planowanie produkcji / Produktionsplanung],MATCH($B99,tab_MinKomp[[Stanowisko / Position ]:[Stanowisko / Position ]],0)))</f>
        <v>n/a</v>
      </c>
      <c r="BY100" s="194" t="str">
        <f>IF(INDEX(tab_MinKomp[Planowanie produkcji / Produktionsplanung],MATCH($B99,tab_MinKomp[[Stanowisko / Position ]:[Stanowisko / Position ]],0))="n/a","n/a",BY99-INDEX(tab_MinKomp[Planowanie produkcji / Produktionsplanung],MATCH($B99,tab_MinKomp[[Stanowisko / Position ]:[Stanowisko / Position ]],0)))</f>
        <v>n/a</v>
      </c>
      <c r="BZ100" s="194" t="str">
        <f>IF(INDEX(tab_MinKomp[Planowanie produkcji / Produktionsplanung],MATCH($B99,tab_MinKomp[[Stanowisko / Position ]:[Stanowisko / Position ]],0))="n/a","n/a",BZ99-INDEX(tab_MinKomp[Planowanie produkcji / Produktionsplanung],MATCH($B99,tab_MinKomp[[Stanowisko / Position ]:[Stanowisko / Position ]],0)))</f>
        <v>n/a</v>
      </c>
      <c r="CA100" s="194" t="str">
        <f>IF(INDEX(tab_MinKomp[Planowanie produkcji / Produktionsplanung],MATCH($B99,tab_MinKomp[[Stanowisko / Position ]:[Stanowisko / Position ]],0))="n/a","n/a",CA99-INDEX(tab_MinKomp[Planowanie produkcji / Produktionsplanung],MATCH($B99,tab_MinKomp[[Stanowisko / Position ]:[Stanowisko / Position ]],0)))</f>
        <v>n/a</v>
      </c>
      <c r="CB100" s="194" t="str">
        <f>IF(INDEX(tab_MinKomp[Obsługa maszyn ASL / ASL Maschinenbedienung],MATCH($B99,tab_MinKomp[[Stanowisko / Position ]:[Stanowisko / Position ]],0))="n/a","n/a",CB99-INDEX(tab_MinKomp[Obsługa maszyn ASL / ASL Maschinenbedienung],MATCH($B99,tab_MinKomp[[Stanowisko / Position ]:[Stanowisko / Position ]],0)))</f>
        <v>n/a</v>
      </c>
      <c r="CC100" s="194" t="str">
        <f>IF(INDEX(tab_MinKomp[Obsługa maszyn Branson / Branson Maschinenbedienung],MATCH($B99,tab_MinKomp[[Stanowisko / Position ]:[Stanowisko / Position ]],0))="n/a","n/a",CC99-INDEX(tab_MinKomp[Obsługa maszyn Branson / Branson Maschinenbedienung],MATCH($B99,tab_MinKomp[[Stanowisko / Position ]:[Stanowisko / Position ]],0)))</f>
        <v>n/a</v>
      </c>
      <c r="CD100" s="194">
        <f>IF(INDEX(tab_MinKomp[Obsługa maszyn Novapax / Novapax Maschinenbedienung],MATCH($B99,tab_MinKomp[[Stanowisko / Position ]:[Stanowisko / Position ]],0))="n/a","n/a",CD99-INDEX(tab_MinKomp[Obsługa maszyn Novapax / Novapax Maschinenbedienung],MATCH($B99,tab_MinKomp[[Stanowisko / Position ]:[Stanowisko / Position ]],0)))</f>
        <v>0</v>
      </c>
      <c r="CE100" s="194" t="str">
        <f>IF(INDEX(tab_MinKomp[Obsługa maszyn Piovan / Piovan Maschinenbedienung],MATCH($B99,tab_MinKomp[[Stanowisko / Position ]:[Stanowisko / Position ]],0))="n/a","n/a",CE99-INDEX(tab_MinKomp[Obsługa maszyn Piovan / Piovan Maschinenbedienung],MATCH($B99,tab_MinKomp[[Stanowisko / Position ]:[Stanowisko / Position ]],0)))</f>
        <v>n/a</v>
      </c>
      <c r="CF100" s="194" t="str">
        <f>IF(INDEX(tab_MinKomp[Wymagania VDA 6.5 Product / Forderungen],MATCH($B99,tab_MinKomp[[Stanowisko / Position ]:[Stanowisko / Position ]],0))="n/a","n/a",CF99-INDEX(tab_MinKomp[Wymagania VDA 6.5 Product / Forderungen],MATCH($B99,tab_MinKomp[[Stanowisko / Position ]:[Stanowisko / Position ]],0)))</f>
        <v>n/a</v>
      </c>
      <c r="CG100" s="194">
        <f>IF(INDEX(tab_MinKomp[Eliminacja awarii / Beseitigung von Ausfällen],MATCH($B99,tab_MinKomp[[Stanowisko / Position ]:[Stanowisko / Position ]],0))="n/a","n/a",CG99-INDEX(tab_MinKomp[Eliminacja awarii / Beseitigung von Ausfällen],MATCH($B99,tab_MinKomp[[Stanowisko / Position ]:[Stanowisko / Position ]],0)))</f>
        <v>0</v>
      </c>
      <c r="CH100" s="194" t="str">
        <f>IF(INDEX(tab_MinKomp[Wymagania VDA 6.5 Product / Forderungen],MATCH($B99,tab_MinKomp[[Stanowisko / Position ]:[Stanowisko / Position ]],0))="n/a","n/a",CH99-INDEX(tab_MinKomp[Wymagania VDA 6.5 Product / Forderungen],MATCH($B99,tab_MinKomp[[Stanowisko / Position ]:[Stanowisko / Position ]],0)))</f>
        <v>n/a</v>
      </c>
      <c r="CI100" s="194" t="str">
        <f>IF(INDEX(tab_MinKomp[Wymagania VDA 6.5 Product / Forderungen],MATCH($B99,tab_MinKomp[[Stanowisko / Position ]:[Stanowisko / Position ]],0))="n/a","n/a",CI99-INDEX(tab_MinKomp[Wymagania VDA 6.5 Product / Forderungen],MATCH($B99,tab_MinKomp[[Stanowisko / Position ]:[Stanowisko / Position ]],0)))</f>
        <v>n/a</v>
      </c>
      <c r="CJ100" s="194" t="str">
        <f>IF(INDEX(tab_MinKomp[Wymagania VDA 6.5 Product / Forderungen],MATCH($B99,tab_MinKomp[[Stanowisko / Position ]:[Stanowisko / Position ]],0))="n/a","n/a",CJ99-INDEX(tab_MinKomp[Wymagania VDA 6.5 Product / Forderungen],MATCH($B99,tab_MinKomp[[Stanowisko / Position ]:[Stanowisko / Position ]],0)))</f>
        <v>n/a</v>
      </c>
      <c r="CK100" s="194" t="str">
        <f>IF(INDEX(tab_MinKomp[Wymagania VDA 6.5 Product / Forderungen],MATCH($B99,tab_MinKomp[[Stanowisko / Position ]:[Stanowisko / Position ]],0))="n/a","n/a",CK99-INDEX(tab_MinKomp[Wymagania VDA 6.5 Product / Forderungen],MATCH($B99,tab_MinKomp[[Stanowisko / Position ]:[Stanowisko / Position ]],0)))</f>
        <v>n/a</v>
      </c>
      <c r="CL100" s="194" t="str">
        <f>IF(INDEX(tab_MinKomp[Wymagania VDA 6.5 Product / Forderungen],MATCH($B99,tab_MinKomp[[Stanowisko / Position ]:[Stanowisko / Position ]],0))="n/a","n/a",CL99-INDEX(tab_MinKomp[Wymagania VDA 6.5 Product / Forderungen],MATCH($B99,tab_MinKomp[[Stanowisko / Position ]:[Stanowisko / Position ]],0)))</f>
        <v>n/a</v>
      </c>
      <c r="CM100" s="194" t="str">
        <f>IF(INDEX(tab_MinKomp[Informatyka ogólna (techniczne i systemowe) / Allgemeine IT (Technik und System)],MATCH($B99,tab_MinKomp[[Stanowisko / Position ]:[Stanowisko / Position ]],0))="n/a","n/a",CM99-INDEX(tab_MinKomp[Informatyka ogólna (techniczne i systemowe) / Allgemeine IT (Technik und System)],MATCH($B99,tab_MinKomp[[Stanowisko / Position ]:[Stanowisko / Position ]],0)))</f>
        <v>n/a</v>
      </c>
      <c r="CN100" s="194" t="str">
        <f>IF(INDEX(tab_MinKomp[Sieci komputerowe / Computernetzwerke],MATCH($B99,tab_MinKomp[[Stanowisko / Position ]:[Stanowisko / Position ]],0))="n/a","n/a",CN99-INDEX(tab_MinKomp[Sieci komputerowe / Computernetzwerke],MATCH($B99,tab_MinKomp[[Stanowisko / Position ]:[Stanowisko / Position ]],0)))</f>
        <v>n/a</v>
      </c>
      <c r="CO100" s="194" t="str">
        <f>IF(INDEX(tab_MinKomp[Hardware (komputery PC, drukarki biurowe i etykietowe, telefonia stacjonarna i mobilna) (PC, Drucker, Telefpne, Handys)],MATCH($B99,tab_MinKomp[[Stanowisko / Position ]:[Stanowisko / Position ]],0))="n/a","n/a",CO99-INDEX(tab_MinKomp[Hardware (komputery PC, drukarki biurowe i etykietowe, telefonia stacjonarna i mobilna) (PC, Drucker, Telefpne, Handys)],MATCH($B99,tab_MinKomp[[Stanowisko / Position ]:[Stanowisko / Position ]],0)))</f>
        <v>n/a</v>
      </c>
      <c r="CP100" s="194" t="str">
        <f>IF(INDEX(tab_MinKomp[Software &amp; Systems (MS Office, MS Remote Desktop)],MATCH($B99,tab_MinKomp[[Stanowisko / Position ]:[Stanowisko / Position ]],0))="n/a","n/a",CP99-INDEX(tab_MinKomp[Software &amp; Systems (MS Office, MS Remote Desktop)],MATCH($B99,tab_MinKomp[[Stanowisko / Position ]:[Stanowisko / Position ]],0)))</f>
        <v>n/a</v>
      </c>
      <c r="CQ100" s="194" t="str">
        <f>IF(INDEX(tab_MinKomp[Programowanie obiektowe (PHP) / Objektprogrammierung],MATCH($B99,tab_MinKomp[[Stanowisko / Position ]:[Stanowisko / Position ]],0))="n/a","n/a",CQ99-INDEX(tab_MinKomp[Programowanie obiektowe (PHP) / Objektprogrammierung],MATCH($B99,tab_MinKomp[[Stanowisko / Position ]:[Stanowisko / Position ]],0)))</f>
        <v>n/a</v>
      </c>
      <c r="CR100" s="194" t="str">
        <f>IF(INDEX(tab_MinKomp[Scrum],MATCH($B99,tab_MinKomp[[Stanowisko / Position ]:[Stanowisko / Position ]],0))="n/a","n/a",CR99-INDEX(tab_MinKomp[Scrum],MATCH($B99,tab_MinKomp[[Stanowisko / Position ]:[Stanowisko / Position ]],0)))</f>
        <v>n/a</v>
      </c>
      <c r="CS100" s="194" t="str">
        <f>IF(INDEX(tab_MinKomp[SQL (MySQL)],MATCH($B99,tab_MinKomp[[Stanowisko / Position ]:[Stanowisko / Position ]],0))="n/a","n/a",CS99-INDEX(tab_MinKomp[SQL (MySQL)],MATCH($B99,tab_MinKomp[[Stanowisko / Position ]:[Stanowisko / Position ]],0)))</f>
        <v>n/a</v>
      </c>
      <c r="CT100" s="194" t="str">
        <f>IF(INDEX(tab_MinKomp[Javascript],MATCH($B99,tab_MinKomp[[Stanowisko / Position ]:[Stanowisko / Position ]],0))="n/a","n/a",CT99-INDEX(tab_MinKomp[Javascript],MATCH($B99,tab_MinKomp[[Stanowisko / Position ]:[Stanowisko / Position ]],0)))</f>
        <v>n/a</v>
      </c>
      <c r="CU100" s="194" t="str">
        <f>IF(INDEX(tab_MinKomp[Joomla],MATCH($B99,tab_MinKomp[[Stanowisko / Position ]:[Stanowisko / Position ]],0))="n/a","n/a",CU99-INDEX(tab_MinKomp[Joomla],MATCH($B99,tab_MinKomp[[Stanowisko / Position ]:[Stanowisko / Position ]],0)))</f>
        <v>n/a</v>
      </c>
      <c r="CV100" s="194" t="str">
        <f>IF(INDEX(tab_MinKomp[Bash],MATCH($B99,tab_MinKomp[[Stanowisko / Position ]:[Stanowisko / Position ]],0))="n/a","n/a",CV99-INDEX(tab_MinKomp[Bash],MATCH($B99,tab_MinKomp[[Stanowisko / Position ]:[Stanowisko / Position ]],0)))</f>
        <v>n/a</v>
      </c>
      <c r="CW100" s="194">
        <f>IF(INDEX(tab_MinKomp[Systemy MES (HYDRA / SFMS)],MATCH($B99,tab_MinKomp[[Stanowisko / Position ]:[Stanowisko / Position ]],0))="n/a","n/a",CW99-INDEX(tab_MinKomp[Systemy MES (HYDRA / SFMS)],MATCH($B99,tab_MinKomp[[Stanowisko / Position ]:[Stanowisko / Position ]],0)))</f>
        <v>0</v>
      </c>
      <c r="CX100" s="194" t="str">
        <f>IF(INDEX(tab_MinKomp[HTML / CSS],MATCH($B99,tab_MinKomp[[Stanowisko / Position ]:[Stanowisko / Position ]],0))="n/a","n/a",CX99-INDEX(tab_MinKomp[HTML / CSS],MATCH($B99,tab_MinKomp[[Stanowisko / Position ]:[Stanowisko / Position ]],0)))</f>
        <v>n/a</v>
      </c>
      <c r="CY100" s="194" t="str">
        <f>IF(INDEX(tab_MinKomp[SYSTEM PR],MATCH($B99,tab_MinKomp[[Stanowisko / Position ]:[Stanowisko / Position ]],0))="n/a","n/a",CY99-INDEX(tab_MinKomp[SYSTEM PR],MATCH($B99,tab_MinKomp[[Stanowisko / Position ]:[Stanowisko / Position ]],0)))</f>
        <v>n/a</v>
      </c>
      <c r="CZ100" s="194" t="str">
        <f>IF(INDEX(tab_MinKomp[System Einkauf XP / EBA],MATCH($B99,tab_MinKomp[[Stanowisko / Position ]:[Stanowisko / Position ]],0))="n/a","n/a",CZ99-INDEX(tab_MinKomp[System Einkauf XP / EBA],MATCH($B99,tab_MinKomp[[Stanowisko / Position ]:[Stanowisko / Position ]],0)))</f>
        <v>n/a</v>
      </c>
      <c r="DA100" s="194" t="str">
        <f>IF(INDEX(tab_MinKomp[Techniki negocjacyjne / Verhandlungstechniken],MATCH($B99,tab_MinKomp[[Stanowisko / Position ]:[Stanowisko / Position ]],0))="n/a","n/a",DA99-INDEX(tab_MinKomp[Techniki negocjacyjne / Verhandlungstechniken],MATCH($B99,tab_MinKomp[[Stanowisko / Position ]:[Stanowisko / Position ]],0)))</f>
        <v>n/a</v>
      </c>
      <c r="DB100" s="194" t="str">
        <f>IF(INDEX(tab_MinKomp[Znajomość rynku branżowego / Kenntnis des Industrie Marktes],MATCH($B99,tab_MinKomp[[Stanowisko / Position ]:[Stanowisko / Position ]],0))="n/a","n/a",DB99-INDEX(tab_MinKomp[Znajomość rynku branżowego / Kenntnis des Industrie Marktes],MATCH($B99,tab_MinKomp[[Stanowisko / Position ]:[Stanowisko / Position ]],0)))</f>
        <v>n/a</v>
      </c>
      <c r="DC100" s="194" t="str">
        <f>IF(INDEX(tab_MinKomp[SUPPLIER MANAGEMENT],MATCH($B99,tab_MinKomp[[Stanowisko / Position ]:[Stanowisko / Position ]],0))="n/a","n/a",DC99-INDEX(tab_MinKomp[SUPPLIER MANAGEMENT],MATCH($B99,tab_MinKomp[[Stanowisko / Position ]:[Stanowisko / Position ]],0)))</f>
        <v>n/a</v>
      </c>
      <c r="DD100" s="194" t="str">
        <f>IF(INDEX(tab_MinKomp[SUPPLIER MANAGEMENT],MATCH($B99,tab_MinKomp[[Stanowisko / Position ]:[Stanowisko / Position ]],0))="n/a","n/a",DD99-INDEX(tab_MinKomp[SUPPLIER MANAGEMENT],MATCH($B99,tab_MinKomp[[Stanowisko / Position ]:[Stanowisko / Position ]],0)))</f>
        <v>n/a</v>
      </c>
      <c r="DE100" s="194" t="str">
        <f>IF(INDEX(tab_MinKomp[SUPPLIER MANAGEMENT],MATCH($B99,tab_MinKomp[[Stanowisko / Position ]:[Stanowisko / Position ]],0))="n/a","n/a",DE99-INDEX(tab_MinKomp[SUPPLIER MANAGEMENT],MATCH($B99,tab_MinKomp[[Stanowisko / Position ]:[Stanowisko / Position ]],0)))</f>
        <v>n/a</v>
      </c>
      <c r="DF100" s="194">
        <f>IF(INDEX(tab_MinKomp[LEAN MANAGEMENT],MATCH($B99,tab_MinKomp[[Stanowisko / Position ]:[Stanowisko / Position ]],0))="n/a","n/a",DF99-INDEX(tab_MinKomp[LEAN MANAGEMENT],MATCH($B99,tab_MinKomp[[Stanowisko / Position ]:[Stanowisko / Position ]],0)))</f>
        <v>0</v>
      </c>
      <c r="DG100" s="194" t="str">
        <f>IF(INDEX(tab_MinKomp[PPAP/PSW],MATCH($B99,tab_MinKomp[[Stanowisko / Position ]:[Stanowisko / Position ]],0))="n/a","n/a",DG99-INDEX(tab_MinKomp[PPAP/PSW],MATCH($B99,tab_MinKomp[[Stanowisko / Position ]:[Stanowisko / Position ]],0)))</f>
        <v>n/a</v>
      </c>
      <c r="DH100" s="194" t="str">
        <f>IF(INDEX(tab_MinKomp[SUPPLIER MANAGEMENT],MATCH($B99,tab_MinKomp[[Stanowisko / Position ]:[Stanowisko / Position ]],0))="n/a","n/a",DH99-INDEX(tab_MinKomp[SUPPLIER MANAGEMENT],MATCH($B99,tab_MinKomp[[Stanowisko / Position ]:[Stanowisko / Position ]],0)))</f>
        <v>n/a</v>
      </c>
      <c r="DI100" s="194" t="str">
        <f>IF(INDEX(tab_MinKomp[OBSŁUGA PORTALI KLIENTA / Kundenportale],MATCH($B99,tab_MinKomp[[Stanowisko / Position ]:[Stanowisko / Position ]],0))="n/a","n/a",DI99-INDEX(tab_MinKomp[OBSŁUGA PORTALI KLIENTA / Kundenportale],MATCH($B99,tab_MinKomp[[Stanowisko / Position ]:[Stanowisko / Position ]],0)))</f>
        <v>n/a</v>
      </c>
      <c r="DJ100" s="194" t="str">
        <f>IF(INDEX(tab_MinKomp[Obsługa systemu BABTECQ / BABTECQ System],MATCH($B99,tab_MinKomp[[Stanowisko / Position ]:[Stanowisko / Position ]],0))="n/a","n/a",DJ99-INDEX(tab_MinKomp[Obsługa systemu BABTECQ / BABTECQ System],MATCH($B99,tab_MinKomp[[Stanowisko / Position ]:[Stanowisko / Position ]],0)))</f>
        <v>n/a</v>
      </c>
      <c r="DK100" s="194" t="str">
        <f>IF(INDEX(tab_MinKomp[Rysunek techniczny / technische Zeichnung],MATCH($B99,tab_MinKomp[[Stanowisko / Position ]:[Stanowisko / Position ]],0))="n/a","n/a",DK99-INDEX(tab_MinKomp[Rysunek techniczny / technische Zeichnung],MATCH($B99,tab_MinKomp[[Stanowisko / Position ]:[Stanowisko / Position ]],0)))</f>
        <v>n/a</v>
      </c>
      <c r="DL100" s="194" t="str">
        <f>IF(INDEX(tab_MinKomp[Kalibracja / Kalibrierung],MATCH($B99,tab_MinKomp[[Stanowisko / Position ]:[Stanowisko / Position ]],0))="n/a","n/a",DL99-INDEX(tab_MinKomp[Kalibracja / Kalibrierung],MATCH($B99,tab_MinKomp[[Stanowisko / Position ]:[Stanowisko / Position ]],0)))</f>
        <v>n/a</v>
      </c>
      <c r="DM100" s="194" t="str">
        <f>IF(INDEX(tab_MinKomp[Rekwalifikacja / Requalifizierung],MATCH($B99,tab_MinKomp[[Stanowisko / Position ]:[Stanowisko / Position ]],0))="n/a","n/a",DM99-INDEX(tab_MinKomp[Rekwalifikacja / Requalifizierung],MATCH($B99,tab_MinKomp[[Stanowisko / Position ]:[Stanowisko / Position ]],0)))</f>
        <v>n/a</v>
      </c>
      <c r="DN100" s="190" t="str">
        <f>IF(INDEX(tab_MinKomp[Testy czystości / Reinheitstests],MATCH($B99,tab_MinKomp[[Stanowisko / Position ]:[Stanowisko / Position ]],0))="n/a","n/a",DN99-INDEX(tab_MinKomp[Testy czystości / Reinheitstests],MATCH($B99,tab_MinKomp[[Stanowisko / Position ]:[Stanowisko / Position ]],0)))</f>
        <v>n/a</v>
      </c>
      <c r="DO100" s="190" t="str">
        <f>IF(INDEX(tab_MinKomp[Testy czystości / Reinheitstests],MATCH($B99,tab_MinKomp[[Stanowisko / Position ]:[Stanowisko / Position ]],0))="n/a","n/a",DO99-INDEX(tab_MinKomp[Testy czystości / Reinheitstests],MATCH($B99,tab_MinKomp[[Stanowisko / Position ]:[Stanowisko / Position ]],0)))</f>
        <v>n/a</v>
      </c>
      <c r="DP100" s="190" t="str">
        <f>IF(INDEX(tab_MinKomp[Testy czystości / Reinheitstests],MATCH($B99,tab_MinKomp[[Stanowisko / Position ]:[Stanowisko / Position ]],0))="n/a","n/a",DP99-INDEX(tab_MinKomp[Testy czystości / Reinheitstests],MATCH($B99,tab_MinKomp[[Stanowisko / Position ]:[Stanowisko / Position ]],0)))</f>
        <v>n/a</v>
      </c>
      <c r="DQ100" s="190" t="str">
        <f>IF(INDEX(tab_MinKomp[Testy czystości / Reinheitstests],MATCH($B99,tab_MinKomp[[Stanowisko / Position ]:[Stanowisko / Position ]],0))="n/a","n/a",DQ99-INDEX(tab_MinKomp[Testy czystości / Reinheitstests],MATCH($B99,tab_MinKomp[[Stanowisko / Position ]:[Stanowisko / Position ]],0)))</f>
        <v>n/a</v>
      </c>
      <c r="DR100" s="190" t="str">
        <f>IF(INDEX(tab_MinKomp[Testy czystości / Reinheitstests],MATCH($B99,tab_MinKomp[[Stanowisko / Position ]:[Stanowisko / Position ]],0))="n/a","n/a",DR99-INDEX(tab_MinKomp[Testy czystości / Reinheitstests],MATCH($B99,tab_MinKomp[[Stanowisko / Position ]:[Stanowisko / Position ]],0)))</f>
        <v>n/a</v>
      </c>
      <c r="DS100" s="190" t="str">
        <f>IF(INDEX(tab_MinKomp[Testy czystości / Reinheitstests],MATCH($B99,tab_MinKomp[[Stanowisko / Position ]:[Stanowisko / Position ]],0))="n/a","n/a",DS99-INDEX(tab_MinKomp[Testy czystości / Reinheitstests],MATCH($B99,tab_MinKomp[[Stanowisko / Position ]:[Stanowisko / Position ]],0)))</f>
        <v>n/a</v>
      </c>
      <c r="DT100" s="194" t="str">
        <f>IF(INDEX(tab_MinKomp[SUPPLIER MANAGEMENT],MATCH($B99,tab_MinKomp[[Stanowisko / Position ]:[Stanowisko / Position ]],0))="n/a","n/a",DT99-INDEX(tab_MinKomp[SUPPLIER MANAGEMENT],MATCH($B99,tab_MinKomp[[Stanowisko / Position ]:[Stanowisko / Position ]],0)))</f>
        <v>n/a</v>
      </c>
      <c r="DU100" s="190" t="str">
        <f>IF(INDEX(tab_MinKomp[Testy czystości / Reinheitstests],MATCH($B99,tab_MinKomp[[Stanowisko / Position ]:[Stanowisko / Position ]],0))="n/a","n/a",DU99-INDEX(tab_MinKomp[Testy czystości / Reinheitstests],MATCH($B99,tab_MinKomp[[Stanowisko / Position ]:[Stanowisko / Position ]],0)))</f>
        <v>n/a</v>
      </c>
      <c r="DV100" s="190" t="str">
        <f>IF(INDEX(tab_MinKomp[Testy czystości / Reinheitstests],MATCH($B99,tab_MinKomp[[Stanowisko / Position ]:[Stanowisko / Position ]],0))="n/a","n/a",DV99-INDEX(tab_MinKomp[Testy czystości / Reinheitstests],MATCH($B99,tab_MinKomp[[Stanowisko / Position ]:[Stanowisko / Position ]],0)))</f>
        <v>n/a</v>
      </c>
      <c r="DW100" s="190" t="str">
        <f>IF(INDEX(tab_MinKomp[Testy czystości / Reinheitstests],MATCH($B99,tab_MinKomp[[Stanowisko / Position ]:[Stanowisko / Position ]],0))="n/a","n/a",DW99-INDEX(tab_MinKomp[Testy czystości / Reinheitstests],MATCH($B99,tab_MinKomp[[Stanowisko / Position ]:[Stanowisko / Position ]],0)))</f>
        <v>n/a</v>
      </c>
      <c r="DX100" s="190" t="str">
        <f>IF(INDEX(tab_MinKomp[Testy czystości / Reinheitstests],MATCH($B99,tab_MinKomp[[Stanowisko / Position ]:[Stanowisko / Position ]],0))="n/a","n/a",DX99-INDEX(tab_MinKomp[Testy czystości / Reinheitstests],MATCH($B99,tab_MinKomp[[Stanowisko / Position ]:[Stanowisko / Position ]],0)))</f>
        <v>n/a</v>
      </c>
      <c r="DY100" s="190" t="str">
        <f>IF(INDEX(tab_MinKomp[Testy czystości / Reinheitstests],MATCH($B99,tab_MinKomp[[Stanowisko / Position ]:[Stanowisko / Position ]],0))="n/a","n/a",DY99-INDEX(tab_MinKomp[Testy czystości / Reinheitstests],MATCH($B99,tab_MinKomp[[Stanowisko / Position ]:[Stanowisko / Position ]],0)))</f>
        <v>n/a</v>
      </c>
      <c r="DZ100" s="190" t="str">
        <f>IF(INDEX(tab_MinKomp[Testy czystości / Reinheitstests],MATCH($B99,tab_MinKomp[[Stanowisko / Position ]:[Stanowisko / Position ]],0))="n/a","n/a",DZ99-INDEX(tab_MinKomp[Testy czystości / Reinheitstests],MATCH($B99,tab_MinKomp[[Stanowisko / Position ]:[Stanowisko / Position ]],0)))</f>
        <v>n/a</v>
      </c>
      <c r="EA100" s="190" t="str">
        <f>IF(INDEX(tab_MinKomp[Testy czystości / Reinheitstests],MATCH($B99,tab_MinKomp[[Stanowisko / Position ]:[Stanowisko / Position ]],0))="n/a","n/a",EA99-INDEX(tab_MinKomp[Testy czystości / Reinheitstests],MATCH($B99,tab_MinKomp[[Stanowisko / Position ]:[Stanowisko / Position ]],0)))</f>
        <v>n/a</v>
      </c>
      <c r="EB100" s="190" t="str">
        <f>IF(INDEX(tab_MinKomp[Testy czystości / Reinheitstests],MATCH($B99,tab_MinKomp[[Stanowisko / Position ]:[Stanowisko / Position ]],0))="n/a","n/a",EB99-INDEX(tab_MinKomp[Testy czystości / Reinheitstests],MATCH($B99,tab_MinKomp[[Stanowisko / Position ]:[Stanowisko / Position ]],0)))</f>
        <v>n/a</v>
      </c>
      <c r="EC100" s="190" t="str">
        <f>IF(INDEX(tab_MinKomp[Testy czystości / Reinheitstests],MATCH($B99,tab_MinKomp[[Stanowisko / Position ]:[Stanowisko / Position ]],0))="n/a","n/a",EC99-INDEX(tab_MinKomp[Testy czystości / Reinheitstests],MATCH($B99,tab_MinKomp[[Stanowisko / Position ]:[Stanowisko / Position ]],0)))</f>
        <v>n/a</v>
      </c>
      <c r="ED100" s="190" t="str">
        <f>IF(INDEX(tab_MinKomp[Testy czystości / Reinheitstests],MATCH($B99,tab_MinKomp[[Stanowisko / Position ]:[Stanowisko / Position ]],0))="n/a","n/a",ED99-INDEX(tab_MinKomp[Testy czystości / Reinheitstests],MATCH($B99,tab_MinKomp[[Stanowisko / Position ]:[Stanowisko / Position ]],0)))</f>
        <v>n/a</v>
      </c>
      <c r="EE100" s="190" t="str">
        <f>IF(INDEX(tab_MinKomp[Testy czystości / Reinheitstests],MATCH($B99,tab_MinKomp[[Stanowisko / Position ]:[Stanowisko / Position ]],0))="n/a","n/a",EE99-INDEX(tab_MinKomp[Testy czystości / Reinheitstests],MATCH($B99,tab_MinKomp[[Stanowisko / Position ]:[Stanowisko / Position ]],0)))</f>
        <v>n/a</v>
      </c>
      <c r="EF100" s="190" t="str">
        <f>IF(INDEX(tab_MinKomp[Testy czystości / Reinheitstests],MATCH($B99,tab_MinKomp[[Stanowisko / Position ]:[Stanowisko / Position ]],0))="n/a","n/a",EF99-INDEX(tab_MinKomp[Testy czystości / Reinheitstests],MATCH($B99,tab_MinKomp[[Stanowisko / Position ]:[Stanowisko / Position ]],0)))</f>
        <v>n/a</v>
      </c>
      <c r="EG100" s="190" t="str">
        <f>IF(INDEX(tab_MinKomp[Testy czystości / Reinheitstests],MATCH($B99,tab_MinKomp[[Stanowisko / Position ]:[Stanowisko / Position ]],0))="n/a","n/a",EG99-INDEX(tab_MinKomp[Testy czystości / Reinheitstests],MATCH($B99,tab_MinKomp[[Stanowisko / Position ]:[Stanowisko / Position ]],0)))</f>
        <v>n/a</v>
      </c>
      <c r="EH100" s="190" t="str">
        <f>IF(INDEX(tab_MinKomp[Testy czystości / Reinheitstests],MATCH($B99,tab_MinKomp[[Stanowisko / Position ]:[Stanowisko / Position ]],0))="n/a","n/a",EH99-INDEX(tab_MinKomp[Testy czystości / Reinheitstests],MATCH($B99,tab_MinKomp[[Stanowisko / Position ]:[Stanowisko / Position ]],0)))</f>
        <v>n/a</v>
      </c>
      <c r="EI100" s="190" t="str">
        <f>IF(INDEX(tab_MinKomp[Testy czystości / Reinheitstests],MATCH($B99,tab_MinKomp[[Stanowisko / Position ]:[Stanowisko / Position ]],0))="n/a","n/a",EI99-INDEX(tab_MinKomp[Testy czystości / Reinheitstests],MATCH($B99,tab_MinKomp[[Stanowisko / Position ]:[Stanowisko / Position ]],0)))</f>
        <v>n/a</v>
      </c>
      <c r="EJ100" s="190" t="str">
        <f>IF(INDEX(tab_MinKomp[Testy czystości / Reinheitstests],MATCH($B99,tab_MinKomp[[Stanowisko / Position ]:[Stanowisko / Position ]],0))="n/a","n/a",EJ99-INDEX(tab_MinKomp[Testy czystości / Reinheitstests],MATCH($B99,tab_MinKomp[[Stanowisko / Position ]:[Stanowisko / Position ]],0)))</f>
        <v>n/a</v>
      </c>
      <c r="EK100" s="190" t="str">
        <f>IF(INDEX(tab_MinKomp[Testy czystości / Reinheitstests],MATCH($B99,tab_MinKomp[[Stanowisko / Position ]:[Stanowisko / Position ]],0))="n/a","n/a",EK99-INDEX(tab_MinKomp[Testy czystości / Reinheitstests],MATCH($B99,tab_MinKomp[[Stanowisko / Position ]:[Stanowisko / Position ]],0)))</f>
        <v>n/a</v>
      </c>
      <c r="EL100" s="190" t="str">
        <f>IF(INDEX(tab_MinKomp[Testy czystości / Reinheitstests],MATCH($B99,tab_MinKomp[[Stanowisko / Position ]:[Stanowisko / Position ]],0))="n/a","n/a",EL99-INDEX(tab_MinKomp[Testy czystości / Reinheitstests],MATCH($B99,tab_MinKomp[[Stanowisko / Position ]:[Stanowisko / Position ]],0)))</f>
        <v>n/a</v>
      </c>
      <c r="EM100" s="190" t="str">
        <f>IF(INDEX(tab_MinKomp[Testy czystości / Reinheitstests],MATCH($B99,tab_MinKomp[[Stanowisko / Position ]:[Stanowisko / Position ]],0))="n/a","n/a",EM99-INDEX(tab_MinKomp[Testy czystości / Reinheitstests],MATCH($B99,tab_MinKomp[[Stanowisko / Position ]:[Stanowisko / Position ]],0)))</f>
        <v>n/a</v>
      </c>
      <c r="EN100" s="190" t="str">
        <f>IF(INDEX(tab_MinKomp[Testy czystości / Reinheitstests],MATCH($B99,tab_MinKomp[[Stanowisko / Position ]:[Stanowisko / Position ]],0))="n/a","n/a",EN99-INDEX(tab_MinKomp[Testy czystości / Reinheitstests],MATCH($B99,tab_MinKomp[[Stanowisko / Position ]:[Stanowisko / Position ]],0)))</f>
        <v>n/a</v>
      </c>
      <c r="EO100" s="194" t="str">
        <f>IF(INDEX(tab_MinKomp[Konserwacja Rep],MATCH($B99,tab_MinKomp[[Stanowisko / Position ]:[Stanowisko / Position ]],0))="n/a","n/a",EO99-INDEX(tab_MinKomp[Konserwacja Rep],MATCH($B99,tab_MinKomp[[Stanowisko / Position ]:[Stanowisko / Position ]],0)))</f>
        <v>n/a</v>
      </c>
      <c r="EP100" s="194" t="str">
        <f>IF(INDEX(tab_MinKomp[[Konserwacja Engel ]],MATCH($B99,tab_MinKomp[[Stanowisko / Position ]:[Stanowisko / Position ]],0))="n/a","n/a",EP99-INDEX(tab_MinKomp[[Konserwacja Engel ]],MATCH($B99,tab_MinKomp[[Stanowisko / Position ]:[Stanowisko / Position ]],0)))</f>
        <v>n/a</v>
      </c>
      <c r="EQ100" s="194" t="str">
        <f>IF(INDEX(tab_MinKomp[Konserwacja B 50],MATCH($B99,tab_MinKomp[[Stanowisko / Position ]:[Stanowisko / Position ]],0))="n/a","n/a",EQ99-INDEX(tab_MinKomp[Konserwacja B 50],MATCH($B99,tab_MinKomp[[Stanowisko / Position ]:[Stanowisko / Position ]],0)))</f>
        <v>n/a</v>
      </c>
      <c r="ER100" s="194" t="str">
        <f>IF(INDEX(tab_MinKomp[[Konserwacja EOL ]],MATCH($B99,tab_MinKomp[[Stanowisko / Position ]:[Stanowisko / Position ]],0))="n/a","n/a",ER99-INDEX(tab_MinKomp[[Konserwacja EOL ]],MATCH($B99,tab_MinKomp[[Stanowisko / Position ]:[Stanowisko / Position ]],0)))</f>
        <v>n/a</v>
      </c>
      <c r="ES100" s="194" t="str">
        <f>IF(INDEX(tab_MinKomp[Konserwacja Branson],MATCH($B99,tab_MinKomp[[Stanowisko / Position ]:[Stanowisko / Position ]],0))="n/a","n/a",ES99-INDEX(tab_MinKomp[Konserwacja Branson],MATCH($B99,tab_MinKomp[[Stanowisko / Position ]:[Stanowisko / Position ]],0)))</f>
        <v>n/a</v>
      </c>
      <c r="ET100" s="194" t="str">
        <f>IF(INDEX(tab_MinKomp[Konserwacja coolery],MATCH($B99,tab_MinKomp[[Stanowisko / Position ]:[Stanowisko / Position ]],0))="n/a","n/a",ET99-INDEX(tab_MinKomp[Konserwacja coolery],MATCH($B99,tab_MinKomp[[Stanowisko / Position ]:[Stanowisko / Position ]],0)))</f>
        <v>n/a</v>
      </c>
      <c r="EU100" s="194" t="str">
        <f>IF(INDEX(tab_MinKomp[Konserwacja piecy],MATCH($B99,tab_MinKomp[[Stanowisko / Position ]:[Stanowisko / Position ]],0))="n/a","n/a",EU99-INDEX(tab_MinKomp[Konserwacja piecy],MATCH($B99,tab_MinKomp[[Stanowisko / Position ]:[Stanowisko / Position ]],0)))</f>
        <v>n/a</v>
      </c>
      <c r="EV100" s="194" t="str">
        <f>IF(INDEX(tab_MinKomp[Rysunek techniczny- czytanie],MATCH($B99,tab_MinKomp[[Stanowisko / Position ]:[Stanowisko / Position ]],0))="n/a","n/a",EV99-INDEX(tab_MinKomp[Rysunek techniczny- czytanie],MATCH($B99,tab_MinKomp[[Stanowisko / Position ]:[Stanowisko / Position ]],0)))</f>
        <v>n/a</v>
      </c>
      <c r="EW100" s="194" t="str">
        <f>IF(INDEX(tab_MinKomp[Elektryka],MATCH($B99,tab_MinKomp[[Stanowisko / Position ]:[Stanowisko / Position ]],0))="n/a","n/a",EW99-INDEX(tab_MinKomp[Elektryka],MATCH($B99,tab_MinKomp[[Stanowisko / Position ]:[Stanowisko / Position ]],0)))</f>
        <v>n/a</v>
      </c>
      <c r="EX100" s="194" t="str">
        <f>IF(INDEX(tab_MinKomp[Pneumatyka],MATCH($B99,tab_MinKomp[[Stanowisko / Position ]:[Stanowisko / Position ]],0))="n/a","n/a",EX99-INDEX(tab_MinKomp[Pneumatyka],MATCH($B99,tab_MinKomp[[Stanowisko / Position ]:[Stanowisko / Position ]],0)))</f>
        <v>n/a</v>
      </c>
      <c r="EY100" s="194" t="str">
        <f>IF(INDEX(tab_MinKomp[[Hydraulika ]],MATCH($B99,tab_MinKomp[[Stanowisko / Position ]:[Stanowisko / Position ]],0))="n/a","n/a",EY99-INDEX(tab_MinKomp[[Hydraulika ]],MATCH($B99,tab_MinKomp[[Stanowisko / Position ]:[Stanowisko / Position ]],0)))</f>
        <v>n/a</v>
      </c>
      <c r="EZ100" s="194" t="str">
        <f>IF(INDEX(tab_MinKomp[Podciśnienie],MATCH($B99,tab_MinKomp[[Stanowisko / Position ]:[Stanowisko / Position ]],0))="n/a","n/a",EZ99-INDEX(tab_MinKomp[Podciśnienie],MATCH($B99,tab_MinKomp[[Stanowisko / Position ]:[Stanowisko / Position ]],0)))</f>
        <v>n/a</v>
      </c>
      <c r="FA100" s="194" t="str">
        <f>IF(INDEX(tab_MinKomp[Usuwanie awarii],MATCH($B99,tab_MinKomp[[Stanowisko / Position ]:[Stanowisko / Position ]],0))="n/a","n/a",FA99-INDEX(tab_MinKomp[Usuwanie awarii],MATCH($B99,tab_MinKomp[[Stanowisko / Position ]:[Stanowisko / Position ]],0)))</f>
        <v>n/a</v>
      </c>
      <c r="FB100" s="194" t="str">
        <f>IF(INDEX(tab_MinKomp[Obsługa robotów],MATCH($B99,tab_MinKomp[[Stanowisko / Position ]:[Stanowisko / Position ]],0))="n/a","n/a",FB99-INDEX(tab_MinKomp[Obsługa robotów],MATCH($B99,tab_MinKomp[[Stanowisko / Position ]:[Stanowisko / Position ]],0)))</f>
        <v>n/a</v>
      </c>
      <c r="FC100" s="194" t="str">
        <f>IF(INDEX(tab_MinKomp[Obsługa sterowania maszyny],MATCH($B99,tab_MinKomp[[Stanowisko / Position ]:[Stanowisko / Position ]],0))="n/a","n/a",FC99-INDEX(tab_MinKomp[Obsługa sterowania maszyny],MATCH($B99,tab_MinKomp[[Stanowisko / Position ]:[Stanowisko / Position ]],0)))</f>
        <v>n/a</v>
      </c>
      <c r="FD100" s="194" t="str">
        <f>IF(INDEX(tab_MinKomp[Usuwanie przyczyn żródłowych],MATCH($B99,tab_MinKomp[[Stanowisko / Position ]:[Stanowisko / Position ]],0))="n/a","n/a",FD99-INDEX(tab_MinKomp[Usuwanie przyczyn żródłowych],MATCH($B99,tab_MinKomp[[Stanowisko / Position ]:[Stanowisko / Position ]],0)))</f>
        <v>n/a</v>
      </c>
      <c r="FE100" s="194" t="str">
        <f>IF(INDEX(tab_MinKomp[Cmms stosowanie],MATCH($B99,tab_MinKomp[[Stanowisko / Position ]:[Stanowisko / Position ]],0))="n/a","n/a",FE99-INDEX(tab_MinKomp[Cmms stosowanie],MATCH($B99,tab_MinKomp[[Stanowisko / Position ]:[Stanowisko / Position ]],0)))</f>
        <v>n/a</v>
      </c>
      <c r="FF100" s="190" t="str">
        <f>IF(INDEX(tab_MinKomp[Testy czystości / Reinheitstests],MATCH($B99,tab_MinKomp[[Stanowisko / Position ]:[Stanowisko / Position ]],0))="n/a","n/a",FF99-INDEX(tab_MinKomp[Testy czystości / Reinheitstests],MATCH($B99,tab_MinKomp[[Stanowisko / Position ]:[Stanowisko / Position ]],0)))</f>
        <v>n/a</v>
      </c>
      <c r="FG100" s="194" t="str">
        <f>IF(INDEX(tab_MinKomp[Czyszczenie form plastikowych],MATCH($B99,tab_MinKomp[[Stanowisko / Position ]:[Stanowisko / Position ]],0))="n/a","n/a",FG99-INDEX(tab_MinKomp[Czyszczenie form plastikowych],MATCH($B99,tab_MinKomp[[Stanowisko / Position ]:[Stanowisko / Position ]],0)))</f>
        <v>n/a</v>
      </c>
      <c r="FH100" s="194" t="str">
        <f>IF(INDEX(tab_MinKomp[Wymiana form plastik],MATCH($B99,tab_MinKomp[[Stanowisko / Position ]:[Stanowisko / Position ]],0))="n/a","n/a",FH99-INDEX(tab_MinKomp[Wymiana form plastik],MATCH($B99,tab_MinKomp[[Stanowisko / Position ]:[Stanowisko / Position ]],0)))</f>
        <v>n/a</v>
      </c>
      <c r="FI100" s="194" t="str">
        <f>IF(INDEX(tab_MinKomp[Wymiana form guma],MATCH($B99,tab_MinKomp[[Stanowisko / Position ]:[Stanowisko / Position ]],0))="n/a","n/a",FI99-INDEX(tab_MinKomp[Wymiana form guma],MATCH($B99,tab_MinKomp[[Stanowisko / Position ]:[Stanowisko / Position ]],0)))</f>
        <v>n/a</v>
      </c>
      <c r="FJ100" s="194" t="str">
        <f>IF(INDEX(tab_MinKomp[Konserwacja KK],MATCH($B99,tab_MinKomp[[Stanowisko / Position ]:[Stanowisko / Position ]],0))="n/a","n/a",FJ99-INDEX(tab_MinKomp[Konserwacja KK],MATCH($B99,tab_MinKomp[[Stanowisko / Position ]:[Stanowisko / Position ]],0)))</f>
        <v>n/a</v>
      </c>
      <c r="FK100" s="194" t="str">
        <f>IF(INDEX(tab_MinKomp[Konserwacja form guma],MATCH($B99,tab_MinKomp[[Stanowisko / Position ]:[Stanowisko / Position ]],0))="n/a","n/a",FK99-INDEX(tab_MinKomp[Konserwacja form guma],MATCH($B99,tab_MinKomp[[Stanowisko / Position ]:[Stanowisko / Position ]],0)))</f>
        <v>n/a</v>
      </c>
      <c r="FL100" s="194" t="str">
        <f>IF(INDEX(tab_MinKomp[Konserwacja form plastiki],MATCH($B99,tab_MinKomp[[Stanowisko / Position ]:[Stanowisko / Position ]],0))="n/a","n/a",FL99-INDEX(tab_MinKomp[Konserwacja form plastiki],MATCH($B99,tab_MinKomp[[Stanowisko / Position ]:[Stanowisko / Position ]],0)))</f>
        <v>n/a</v>
      </c>
      <c r="FM100" s="194" t="str">
        <f>IF(INDEX(tab_MinKomp[Konserwacja Gorącego Kanału],MATCH($B99,tab_MinKomp[[Stanowisko / Position ]:[Stanowisko / Position ]],0))="n/a","n/a",FM99-INDEX(tab_MinKomp[Konserwacja Gorącego Kanału],MATCH($B99,tab_MinKomp[[Stanowisko / Position ]:[Stanowisko / Position ]],0)))</f>
        <v>n/a</v>
      </c>
      <c r="FN100" s="194">
        <f>IF(INDEX(tab_MinKomp[LEAN MANAGEMENT],MATCH($B99,tab_MinKomp[[Stanowisko / Position ]:[Stanowisko / Position ]],0))="n/a","n/a",FN99-INDEX(tab_MinKomp[LEAN MANAGEMENT],MATCH($B99,tab_MinKomp[[Stanowisko / Position ]:[Stanowisko / Position ]],0)))</f>
        <v>0</v>
      </c>
      <c r="FO100" s="194">
        <f>IF(INDEX(tab_MinKomp[LEAN MANAGEMENT],MATCH($B99,tab_MinKomp[[Stanowisko / Position ]:[Stanowisko / Position ]],0))="n/a","n/a",FO99-INDEX(tab_MinKomp[LEAN MANAGEMENT],MATCH($B99,tab_MinKomp[[Stanowisko / Position ]:[Stanowisko / Position ]],0)))</f>
        <v>0</v>
      </c>
      <c r="FP100" s="194">
        <f>IF(INDEX(tab_MinKomp[LEAN MANAGEMENT],MATCH($B99,tab_MinKomp[[Stanowisko / Position ]:[Stanowisko / Position ]],0))="n/a","n/a",FP99-INDEX(tab_MinKomp[LEAN MANAGEMENT],MATCH($B99,tab_MinKomp[[Stanowisko / Position ]:[Stanowisko / Position ]],0)))</f>
        <v>0</v>
      </c>
      <c r="FQ100" s="196" t="str">
        <f>IF(INDEX(tab_MinKomp[Język angielski / Englisch],MATCH($B99,tab_MinKomp[[Stanowisko / Position ]:[Stanowisko / Position ]],0))="n/a","n/a",FQ99-INDEX(tab_MinKomp[Język angielski / Englisch],MATCH($B99,tab_MinKomp[[Stanowisko / Position ]:[Stanowisko / Position ]],0)))</f>
        <v>n/a</v>
      </c>
      <c r="FR100" s="196" t="str">
        <f>IF(INDEX(tab_MinKomp[Język niemiecki / Deutsch],MATCH($B99,tab_MinKomp[[Stanowisko / Position ]:[Stanowisko / Position ]],0))="n/a","n/a",FR99-INDEX(tab_MinKomp[Język niemiecki / Deutsch],MATCH($B99,tab_MinKomp[[Stanowisko / Position ]:[Stanowisko / Position ]],0)))</f>
        <v>n/a</v>
      </c>
      <c r="FS100" s="194">
        <f>IF(INDEX(tab_MinKomp[Zarządzanie dokumentacją procesową / Process dokumentation management],MATCH($B99,tab_MinKomp[[Stanowisko / Position ]:[Stanowisko / Position ]],0))="n/a","n/a",FS99-INDEX(tab_MinKomp[Zarządzanie dokumentacją procesową / Process dokumentation management],MATCH($B99,tab_MinKomp[[Stanowisko / Position ]:[Stanowisko / Position ]],0)))</f>
        <v>-1</v>
      </c>
      <c r="FT100" s="194">
        <f>IF(INDEX(tab_MinKomp[Znajomość procesów z obszaru / Kenntiss der prozesse in dem Bereich],MATCH($B99,tab_MinKomp[[Stanowisko / Position ]:[Stanowisko / Position ]],0))="n/a","n/a",FT99-INDEX(tab_MinKomp[Znajomość procesów z obszaru / Kenntiss der prozesse in dem Bereich],MATCH($B99,tab_MinKomp[[Stanowisko / Position ]:[Stanowisko / Position ]],0)))</f>
        <v>-1</v>
      </c>
      <c r="FU100" s="194">
        <f>IF(INDEX(tab_MinKomp[optymalizacja procesów / Prozessoptymalisierung],MATCH($B99,tab_MinKomp[[Stanowisko / Position ]:[Stanowisko / Position ]],0))="n/a","n/a",FU99-INDEX(tab_MinKomp[optymalizacja procesów / Prozessoptymalisierung],MATCH($B99,tab_MinKomp[[Stanowisko / Position ]:[Stanowisko / Position ]],0)))</f>
        <v>0</v>
      </c>
      <c r="FV100" s="194">
        <f>IF(INDEX(tab_MinKomp[Umiejętności szkoleniowe / Trainingsfähigkeiten],MATCH($B99,tab_MinKomp[[Stanowisko / Position ]:[Stanowisko / Position ]],0))="n/a","n/a",FV99-INDEX(tab_MinKomp[Umiejętności szkoleniowe / Trainingsfähigkeiten],MATCH($B99,tab_MinKomp[[Stanowisko / Position ]:[Stanowisko / Position ]],0)))</f>
        <v>0</v>
      </c>
      <c r="FW100" s="194">
        <f>IF(INDEX(tab_MinKomp[Analityczne myślenie, podejście / Analitysches Denken, Einstellung],MATCH($B99,tab_MinKomp[[Stanowisko / Position ]:[Stanowisko / Position ]],0))="n/a","n/a",FW99-INDEX(tab_MinKomp[Analityczne myślenie, podejście / Analitysches Denken, Einstellung],MATCH($B99,tab_MinKomp[[Stanowisko / Position ]:[Stanowisko / Position ]],0)))</f>
        <v>0</v>
      </c>
      <c r="FX100" s="194">
        <f>IF(INDEX(tab_MinKomp[Dokładność, precyzja w dzialaniu / Genauigkeit, Präzision in die Arbeit],MATCH($B99,tab_MinKomp[[Stanowisko / Position ]:[Stanowisko / Position ]],0))="n/a","n/a",FX99-INDEX(tab_MinKomp[Dokładność, precyzja w dzialaniu / Genauigkeit, Präzision in die Arbeit],MATCH($B99,tab_MinKomp[[Stanowisko / Position ]:[Stanowisko / Position ]],0)))</f>
        <v>0</v>
      </c>
      <c r="FY100" s="194">
        <f>IF(INDEX(tab_MinKomp[Dyspozycyjność / Verfügbarkeit],MATCH($B99,tab_MinKomp[[Stanowisko / Position ]:[Stanowisko / Position ]],0))="n/a","n/a",FY99-INDEX(tab_MinKomp[Dyspozycyjność / Verfügbarkeit],MATCH($B99,tab_MinKomp[[Stanowisko / Position ]:[Stanowisko / Position ]],0)))</f>
        <v>0</v>
      </c>
      <c r="FZ100" s="194">
        <f>IF(INDEX(tab_MinKomp[Zaangażowanie / 
Engagement],MATCH($B99,tab_MinKomp[[Stanowisko / Position ]:[Stanowisko / Position ]],0))="n/a","n/a",FZ99-INDEX(tab_MinKomp[Zaangażowanie / 
Engagement],MATCH($B99,tab_MinKomp[[Stanowisko / Position ]:[Stanowisko / Position ]],0)))</f>
        <v>-1</v>
      </c>
      <c r="GA100" s="194" t="str">
        <f>IF(INDEX(tab_MinKomp[Konserwacja form guma],MATCH($B99,tab_MinKomp[[Stanowisko / Position ]:[Stanowisko / Position ]],0))="n/a","n/a",GA99-INDEX(tab_MinKomp[Konserwacja form guma],MATCH($B99,tab_MinKomp[[Stanowisko / Position ]:[Stanowisko / Position ]],0)))</f>
        <v>n/a</v>
      </c>
      <c r="GB100" s="194" t="str">
        <f>IF(INDEX(tab_MinKomp[Konserwacja form plastiki],MATCH($B99,tab_MinKomp[[Stanowisko / Position ]:[Stanowisko / Position ]],0))="n/a","n/a",GB99-INDEX(tab_MinKomp[Konserwacja form plastiki],MATCH($B99,tab_MinKomp[[Stanowisko / Position ]:[Stanowisko / Position ]],0)))</f>
        <v>n/a</v>
      </c>
      <c r="GC100" s="194">
        <f>IF(INDEX(tab_MinKomp[Elastyczność w działaniu],MATCH($B99,tab_MinKomp[[Stanowisko / Position ]:[Stanowisko / Position ]],0))="n/a","n/a",GC99-INDEX(tab_MinKomp[Elastyczność w działaniu],MATCH($B99,tab_MinKomp[[Stanowisko / Position ]:[Stanowisko / Position ]],0)))</f>
        <v>-1</v>
      </c>
      <c r="GD100" s="194">
        <f>IF(INDEX(tab_MinKomp[Komunikatywność],MATCH($B99,tab_MinKomp[[Stanowisko / Position ]:[Stanowisko / Position ]],0))="n/a","n/a",GD99-INDEX(tab_MinKomp[Komunikatywność],MATCH($B99,tab_MinKomp[[Stanowisko / Position ]:[Stanowisko / Position ]],0)))</f>
        <v>0</v>
      </c>
      <c r="GE100" s="193" t="str">
        <f>IF(INDEX(tab_MinKomp[Motywowanie i budowanie zaangażowania zespołu],MATCH($B99,tab_MinKomp[[Stanowisko / Position ]:[Stanowisko / Position ]],0))="n/a","n/a",GE99-INDEX(tab_MinKomp[Motywowanie i budowanie zaangażowania zespołu],MATCH($B99,tab_MinKomp[[Stanowisko / Position ]:[Stanowisko / Position ]],0)))</f>
        <v>n/a</v>
      </c>
      <c r="GF100" s="186" t="s">
        <v>248</v>
      </c>
      <c r="GG100" s="186" t="s">
        <v>248</v>
      </c>
      <c r="GH100" s="186" t="s">
        <v>248</v>
      </c>
      <c r="GI100" s="186" t="s">
        <v>248</v>
      </c>
      <c r="GJ100" s="186" t="s">
        <v>248</v>
      </c>
      <c r="GK100" s="186" t="s">
        <v>248</v>
      </c>
      <c r="GL100" s="186" t="s">
        <v>248</v>
      </c>
      <c r="GM100" s="186" t="s">
        <v>248</v>
      </c>
      <c r="GN100" s="186" t="s">
        <v>248</v>
      </c>
      <c r="GO100" s="186" t="s">
        <v>248</v>
      </c>
      <c r="GP100" s="186" t="s">
        <v>248</v>
      </c>
      <c r="GQ100" s="186" t="s">
        <v>248</v>
      </c>
      <c r="GR100" s="186" t="s">
        <v>248</v>
      </c>
      <c r="GS100" s="186" t="s">
        <v>248</v>
      </c>
      <c r="GT100" s="186" t="s">
        <v>248</v>
      </c>
      <c r="GU100" s="186" t="s">
        <v>248</v>
      </c>
      <c r="GV100" s="186" t="s">
        <v>248</v>
      </c>
      <c r="GW100" s="186" t="s">
        <v>248</v>
      </c>
      <c r="GX100" s="186" t="s">
        <v>248</v>
      </c>
      <c r="GY100" s="186" t="s">
        <v>248</v>
      </c>
      <c r="GZ100" s="261" t="s">
        <v>248</v>
      </c>
      <c r="HA100" s="261" t="s">
        <v>248</v>
      </c>
      <c r="HB100" s="191">
        <f>SUM(G100:GE100)/(HB99-(SUM(G100:GE100)))</f>
        <v>-0.14285714285714285</v>
      </c>
    </row>
    <row r="101" spans="1:210" ht="24.9" customHeight="1" x14ac:dyDescent="0.3">
      <c r="A101" s="105" t="s">
        <v>320</v>
      </c>
      <c r="B101" s="105" t="s">
        <v>315</v>
      </c>
      <c r="C101" s="105" t="s">
        <v>430</v>
      </c>
      <c r="D101" s="105">
        <v>2128</v>
      </c>
      <c r="E101" s="394" t="s">
        <v>431</v>
      </c>
      <c r="F101" s="185" t="s">
        <v>374</v>
      </c>
      <c r="G101" s="186">
        <v>2</v>
      </c>
      <c r="H101" s="186">
        <v>1</v>
      </c>
      <c r="I101" s="186">
        <v>2</v>
      </c>
      <c r="J101" s="186">
        <v>1</v>
      </c>
      <c r="K101" s="186">
        <v>1</v>
      </c>
      <c r="L101" s="186" t="s">
        <v>248</v>
      </c>
      <c r="M101" s="186" t="s">
        <v>248</v>
      </c>
      <c r="N101" s="186" t="s">
        <v>248</v>
      </c>
      <c r="O101" s="186">
        <v>1</v>
      </c>
      <c r="P101" s="186">
        <v>1</v>
      </c>
      <c r="Q101" s="186" t="s">
        <v>248</v>
      </c>
      <c r="R101" s="186" t="s">
        <v>248</v>
      </c>
      <c r="S101" s="186" t="s">
        <v>248</v>
      </c>
      <c r="T101" s="186" t="s">
        <v>248</v>
      </c>
      <c r="U101" s="186" t="s">
        <v>248</v>
      </c>
      <c r="V101" s="186" t="s">
        <v>248</v>
      </c>
      <c r="W101" s="186" t="s">
        <v>248</v>
      </c>
      <c r="X101" s="186" t="s">
        <v>248</v>
      </c>
      <c r="Y101" s="186" t="s">
        <v>248</v>
      </c>
      <c r="Z101" s="186" t="s">
        <v>248</v>
      </c>
      <c r="AA101" s="186" t="s">
        <v>248</v>
      </c>
      <c r="AB101" s="186" t="s">
        <v>248</v>
      </c>
      <c r="AC101" s="186" t="s">
        <v>248</v>
      </c>
      <c r="AD101" s="186" t="s">
        <v>248</v>
      </c>
      <c r="AE101" s="186" t="s">
        <v>248</v>
      </c>
      <c r="AF101" s="186" t="s">
        <v>248</v>
      </c>
      <c r="AG101" s="186" t="s">
        <v>248</v>
      </c>
      <c r="AH101" s="186" t="s">
        <v>248</v>
      </c>
      <c r="AI101" s="186" t="s">
        <v>248</v>
      </c>
      <c r="AJ101" s="186" t="s">
        <v>248</v>
      </c>
      <c r="AK101" s="186" t="s">
        <v>248</v>
      </c>
      <c r="AL101" s="186"/>
      <c r="AM101" s="186" t="s">
        <v>248</v>
      </c>
      <c r="AN101" s="186" t="s">
        <v>248</v>
      </c>
      <c r="AO101" s="186"/>
      <c r="AP101" s="186" t="s">
        <v>248</v>
      </c>
      <c r="AQ101" s="186"/>
      <c r="AR101" s="186" t="s">
        <v>248</v>
      </c>
      <c r="AS101" s="186" t="s">
        <v>248</v>
      </c>
      <c r="AT101" s="186" t="s">
        <v>248</v>
      </c>
      <c r="AU101" s="186" t="s">
        <v>248</v>
      </c>
      <c r="AV101" s="186"/>
      <c r="AW101" s="186"/>
      <c r="AX101" s="186" t="s">
        <v>248</v>
      </c>
      <c r="AY101" s="186" t="s">
        <v>248</v>
      </c>
      <c r="AZ101" s="186" t="s">
        <v>248</v>
      </c>
      <c r="BA101" s="186"/>
      <c r="BB101" s="186"/>
      <c r="BC101" s="186" t="s">
        <v>248</v>
      </c>
      <c r="BD101" s="186" t="s">
        <v>248</v>
      </c>
      <c r="BE101" s="186" t="s">
        <v>248</v>
      </c>
      <c r="BF101" s="186" t="s">
        <v>248</v>
      </c>
      <c r="BG101" s="186" t="s">
        <v>248</v>
      </c>
      <c r="BH101" s="186" t="s">
        <v>248</v>
      </c>
      <c r="BI101" s="186" t="s">
        <v>248</v>
      </c>
      <c r="BJ101" s="186" t="s">
        <v>248</v>
      </c>
      <c r="BK101" s="186" t="s">
        <v>248</v>
      </c>
      <c r="BL101" s="186" t="s">
        <v>248</v>
      </c>
      <c r="BM101" s="186" t="s">
        <v>248</v>
      </c>
      <c r="BN101" s="186" t="s">
        <v>248</v>
      </c>
      <c r="BO101" s="186" t="s">
        <v>248</v>
      </c>
      <c r="BP101" s="186" t="s">
        <v>248</v>
      </c>
      <c r="BQ101" s="186"/>
      <c r="BR101" s="186" t="s">
        <v>248</v>
      </c>
      <c r="BS101" s="186"/>
      <c r="BT101" s="186" t="s">
        <v>248</v>
      </c>
      <c r="BU101" s="186"/>
      <c r="BV101" s="186" t="s">
        <v>248</v>
      </c>
      <c r="BW101" s="186"/>
      <c r="BX101" s="186"/>
      <c r="BY101" s="186" t="s">
        <v>248</v>
      </c>
      <c r="BZ101" s="186"/>
      <c r="CA101" s="186" t="s">
        <v>248</v>
      </c>
      <c r="CB101" s="186"/>
      <c r="CC101" s="186" t="s">
        <v>248</v>
      </c>
      <c r="CD101" s="186"/>
      <c r="CE101" s="186"/>
      <c r="CF101" s="186"/>
      <c r="CG101" s="186"/>
      <c r="CH101" s="186" t="s">
        <v>248</v>
      </c>
      <c r="CI101" s="186" t="s">
        <v>248</v>
      </c>
      <c r="CJ101" s="186" t="s">
        <v>248</v>
      </c>
      <c r="CK101" s="186" t="s">
        <v>248</v>
      </c>
      <c r="CL101" s="186" t="s">
        <v>248</v>
      </c>
      <c r="CM101" s="186" t="s">
        <v>248</v>
      </c>
      <c r="CN101" s="186" t="s">
        <v>248</v>
      </c>
      <c r="CO101" s="186" t="s">
        <v>248</v>
      </c>
      <c r="CP101" s="186" t="s">
        <v>248</v>
      </c>
      <c r="CQ101" s="186" t="s">
        <v>248</v>
      </c>
      <c r="CR101" s="186" t="s">
        <v>248</v>
      </c>
      <c r="CS101" s="186" t="s">
        <v>248</v>
      </c>
      <c r="CT101" s="186" t="s">
        <v>248</v>
      </c>
      <c r="CU101" s="186" t="s">
        <v>248</v>
      </c>
      <c r="CV101" s="186" t="s">
        <v>248</v>
      </c>
      <c r="CW101" s="186"/>
      <c r="CX101" s="186" t="s">
        <v>248</v>
      </c>
      <c r="CY101" s="186" t="s">
        <v>248</v>
      </c>
      <c r="CZ101" s="186" t="s">
        <v>248</v>
      </c>
      <c r="DA101" s="186" t="s">
        <v>248</v>
      </c>
      <c r="DB101" s="186" t="s">
        <v>248</v>
      </c>
      <c r="DC101" s="186" t="s">
        <v>248</v>
      </c>
      <c r="DD101" s="186" t="s">
        <v>248</v>
      </c>
      <c r="DE101" s="186" t="s">
        <v>248</v>
      </c>
      <c r="DF101" s="186"/>
      <c r="DG101" s="186" t="s">
        <v>248</v>
      </c>
      <c r="DH101" s="186" t="s">
        <v>248</v>
      </c>
      <c r="DI101" s="186" t="s">
        <v>248</v>
      </c>
      <c r="DJ101" s="186" t="s">
        <v>248</v>
      </c>
      <c r="DK101" s="186" t="s">
        <v>248</v>
      </c>
      <c r="DL101" s="186" t="s">
        <v>248</v>
      </c>
      <c r="DM101" s="186" t="s">
        <v>248</v>
      </c>
      <c r="DN101" s="186" t="s">
        <v>248</v>
      </c>
      <c r="DO101" s="186" t="s">
        <v>248</v>
      </c>
      <c r="DP101" s="186" t="s">
        <v>248</v>
      </c>
      <c r="DQ101" s="186" t="s">
        <v>248</v>
      </c>
      <c r="DR101" s="186" t="s">
        <v>248</v>
      </c>
      <c r="DS101" s="186" t="s">
        <v>248</v>
      </c>
      <c r="DT101" s="186" t="s">
        <v>248</v>
      </c>
      <c r="DU101" s="186" t="s">
        <v>248</v>
      </c>
      <c r="DV101" s="186" t="s">
        <v>248</v>
      </c>
      <c r="DW101" s="186" t="s">
        <v>248</v>
      </c>
      <c r="DX101" s="186" t="s">
        <v>248</v>
      </c>
      <c r="DY101" s="186" t="s">
        <v>248</v>
      </c>
      <c r="DZ101" s="186" t="s">
        <v>248</v>
      </c>
      <c r="EA101" s="186" t="s">
        <v>248</v>
      </c>
      <c r="EB101" s="186" t="s">
        <v>248</v>
      </c>
      <c r="EC101" s="186" t="s">
        <v>248</v>
      </c>
      <c r="ED101" s="186" t="s">
        <v>248</v>
      </c>
      <c r="EE101" s="186" t="s">
        <v>248</v>
      </c>
      <c r="EF101" s="186" t="s">
        <v>248</v>
      </c>
      <c r="EG101" s="186" t="s">
        <v>248</v>
      </c>
      <c r="EH101" s="186" t="s">
        <v>248</v>
      </c>
      <c r="EI101" s="186" t="s">
        <v>248</v>
      </c>
      <c r="EJ101" s="186" t="s">
        <v>248</v>
      </c>
      <c r="EK101" s="186" t="s">
        <v>248</v>
      </c>
      <c r="EL101" s="184" t="s">
        <v>248</v>
      </c>
      <c r="EM101" s="184" t="s">
        <v>248</v>
      </c>
      <c r="EN101" s="184" t="s">
        <v>248</v>
      </c>
      <c r="EO101" s="186" t="s">
        <v>248</v>
      </c>
      <c r="EP101" s="186" t="s">
        <v>248</v>
      </c>
      <c r="EQ101" s="186" t="s">
        <v>248</v>
      </c>
      <c r="ER101" s="186" t="s">
        <v>248</v>
      </c>
      <c r="ES101" s="186" t="s">
        <v>248</v>
      </c>
      <c r="ET101" s="186" t="s">
        <v>248</v>
      </c>
      <c r="EU101" s="186" t="s">
        <v>248</v>
      </c>
      <c r="EV101" s="186" t="s">
        <v>248</v>
      </c>
      <c r="EW101" s="186" t="s">
        <v>248</v>
      </c>
      <c r="EX101" s="186" t="s">
        <v>248</v>
      </c>
      <c r="EY101" s="186" t="s">
        <v>248</v>
      </c>
      <c r="EZ101" s="186" t="s">
        <v>248</v>
      </c>
      <c r="FA101" s="186" t="s">
        <v>248</v>
      </c>
      <c r="FB101" s="186" t="s">
        <v>248</v>
      </c>
      <c r="FC101" s="186" t="s">
        <v>248</v>
      </c>
      <c r="FD101" s="186" t="s">
        <v>248</v>
      </c>
      <c r="FE101" s="186" t="s">
        <v>248</v>
      </c>
      <c r="FF101" s="186" t="s">
        <v>248</v>
      </c>
      <c r="FG101" s="186" t="s">
        <v>248</v>
      </c>
      <c r="FH101" s="186" t="s">
        <v>248</v>
      </c>
      <c r="FI101" s="186" t="s">
        <v>248</v>
      </c>
      <c r="FJ101" s="186" t="s">
        <v>248</v>
      </c>
      <c r="FK101" s="186" t="s">
        <v>248</v>
      </c>
      <c r="FL101" s="186" t="s">
        <v>248</v>
      </c>
      <c r="FM101" s="186" t="s">
        <v>248</v>
      </c>
      <c r="FN101" s="187" t="s">
        <v>248</v>
      </c>
      <c r="FO101" s="187" t="s">
        <v>248</v>
      </c>
      <c r="FP101" s="187" t="s">
        <v>248</v>
      </c>
      <c r="FQ101" s="187" t="s">
        <v>248</v>
      </c>
      <c r="FR101" s="187" t="s">
        <v>248</v>
      </c>
      <c r="FS101" s="186"/>
      <c r="FT101" s="186"/>
      <c r="FU101" s="186"/>
      <c r="FV101" s="186"/>
      <c r="FW101" s="186"/>
      <c r="FX101" s="186"/>
      <c r="FY101" s="186"/>
      <c r="FZ101" s="186"/>
      <c r="GA101" s="186" t="s">
        <v>248</v>
      </c>
      <c r="GB101" s="186" t="s">
        <v>248</v>
      </c>
      <c r="GC101" s="186"/>
      <c r="GD101" s="186"/>
      <c r="GE101" s="186" t="s">
        <v>248</v>
      </c>
      <c r="GF101" s="186" t="s">
        <v>248</v>
      </c>
      <c r="GG101" s="186" t="s">
        <v>248</v>
      </c>
      <c r="GH101" s="186" t="s">
        <v>248</v>
      </c>
      <c r="GI101" s="186" t="s">
        <v>248</v>
      </c>
      <c r="GJ101" s="186" t="s">
        <v>248</v>
      </c>
      <c r="GK101" s="186" t="s">
        <v>248</v>
      </c>
      <c r="GL101" s="186" t="s">
        <v>248</v>
      </c>
      <c r="GM101" s="186" t="s">
        <v>248</v>
      </c>
      <c r="GN101" s="186" t="s">
        <v>248</v>
      </c>
      <c r="GO101" s="186" t="s">
        <v>248</v>
      </c>
      <c r="GP101" s="186" t="s">
        <v>248</v>
      </c>
      <c r="GQ101" s="186" t="s">
        <v>248</v>
      </c>
      <c r="GR101" s="186" t="s">
        <v>248</v>
      </c>
      <c r="GS101" s="186" t="s">
        <v>248</v>
      </c>
      <c r="GT101" s="186" t="s">
        <v>248</v>
      </c>
      <c r="GU101" s="186" t="s">
        <v>248</v>
      </c>
      <c r="GV101" s="186" t="s">
        <v>248</v>
      </c>
      <c r="GW101" s="186" t="s">
        <v>248</v>
      </c>
      <c r="GX101" s="186" t="s">
        <v>248</v>
      </c>
      <c r="GY101" s="186" t="s">
        <v>248</v>
      </c>
      <c r="GZ101" s="261" t="s">
        <v>248</v>
      </c>
      <c r="HA101" s="261" t="s">
        <v>248</v>
      </c>
      <c r="HB101" s="188">
        <f>SUM(G101:GE101)</f>
        <v>9</v>
      </c>
    </row>
    <row r="102" spans="1:210" ht="24.9" customHeight="1" thickBot="1" x14ac:dyDescent="0.35">
      <c r="A102" s="108" t="str">
        <f>A101</f>
        <v>Prod.-Q-4</v>
      </c>
      <c r="B102" s="108" t="str">
        <f>B101</f>
        <v>Pracownik Produkcji</v>
      </c>
      <c r="C102" s="108" t="str">
        <f>C101</f>
        <v>MK</v>
      </c>
      <c r="D102" s="108">
        <f>D101</f>
        <v>2128</v>
      </c>
      <c r="E102" s="395"/>
      <c r="F102" s="189" t="s">
        <v>375</v>
      </c>
      <c r="G102" s="192">
        <f>IF(INDEX(tab_MinKomp[Przepisy BHP / BHP Vorschriften],MATCH($B101,tab_MinKomp[[Stanowisko / Position ]:[Stanowisko / Position ]],0))="n/a","n/a",G101-INDEX(tab_MinKomp[Przepisy BHP / BHP Vorschriften],MATCH($B101,tab_MinKomp[[Stanowisko / Position ]:[Stanowisko / Position ]],0)))</f>
        <v>0</v>
      </c>
      <c r="H102" s="193">
        <f>IF(INDEX(tab_MinKomp[Przepisy PPOŻ / Brandschutzbestimmungen],MATCH($B101,tab_MinKomp[[Stanowisko / Position ]:[Stanowisko / Position ]],0))="n/a","n/a",H101-INDEX(tab_MinKomp[Przepisy PPOŻ / Brandschutzbestimmungen],MATCH($B101,tab_MinKomp[[Stanowisko / Position ]:[Stanowisko / Position ]],0)))</f>
        <v>0</v>
      </c>
      <c r="I102" s="193">
        <f>IF(INDEX(tab_MinKomp[Ryzyko zawodowe na stanowiskach pracyv/ Berufliche Risiken an Arbeitsstellen],MATCH($B101,tab_MinKomp[[Stanowisko / Position ]:[Stanowisko / Position ]],0))="n/a","n/a",I101-INDEX(tab_MinKomp[Ryzyko zawodowe na stanowiskach pracyv/ Berufliche Risiken an Arbeitsstellen],MATCH($B101,tab_MinKomp[[Stanowisko / Position ]:[Stanowisko / Position ]],0)))</f>
        <v>0</v>
      </c>
      <c r="J102" s="193">
        <f>IF(INDEX(tab_MinKomp[Gospodarka substancjami niebezpiecznymi / Gefahrstoffmanagement],MATCH($B101,tab_MinKomp[[Stanowisko / Position ]:[Stanowisko / Position ]],0))="n/a","n/a",J101-INDEX(tab_MinKomp[Gospodarka substancjami niebezpiecznymi / Gefahrstoffmanagement],MATCH($B101,tab_MinKomp[[Stanowisko / Position ]:[Stanowisko / Position ]],0)))</f>
        <v>0</v>
      </c>
      <c r="K102" s="193">
        <f>IF(INDEX(tab_MinKomp[Gospodarka odpadami / Abfallwirtschaft],MATCH($B101,tab_MinKomp[[Stanowisko / Position ]:[Stanowisko / Position ]],0))="n/a","n/a",K101-INDEX(tab_MinKomp[Gospodarka odpadami / Abfallwirtschaft],MATCH($B101,tab_MinKomp[[Stanowisko / Position ]:[Stanowisko / Position ]],0)))</f>
        <v>0</v>
      </c>
      <c r="L102" s="194" t="str">
        <f>IF(INDEX(tab_MinKomp[Przepisy kodeksu pracy / Bestimmungen des Arbeitsgesetzes],MATCH($B101,tab_MinKomp[[Stanowisko / Position ]:[Stanowisko / Position ]],0))="n/a","n/a",L101-INDEX(tab_MinKomp[Przepisy kodeksu pracy / Bestimmungen des Arbeitsgesetzes],MATCH($B101,tab_MinKomp[[Stanowisko / Position ]:[Stanowisko / Position ]],0)))</f>
        <v>n/a</v>
      </c>
      <c r="M102" s="195" t="str">
        <f>IF(INDEX(tab_MinKomp[Przepisy o ub.społ. ZUS  / Sozialversicherungsvorschriften],MATCH($B101,tab_MinKomp[[Stanowisko / Position ]:[Stanowisko / Position ]],0))="n/a","n/a",M101-INDEX(tab_MinKomp[Przepisy o ub.społ. ZUS  / Sozialversicherungsvorschriften],MATCH($B101,tab_MinKomp[[Stanowisko / Position ]:[Stanowisko / Position ]],0)))</f>
        <v>n/a</v>
      </c>
      <c r="N102" s="194" t="str">
        <f>IF(INDEX(tab_MinKomp[PRZEPISY O PDOF /persönlich Einkommensteuergesetz ],MATCH($B101,tab_MinKomp[[Stanowisko / Position ]:[Stanowisko / Position ]],0))="n/a","n/a",N101-INDEX(tab_MinKomp[PRZEPISY O PDOF /persönlich Einkommensteuergesetz ],MATCH($B101,tab_MinKomp[[Stanowisko / Position ]:[Stanowisko / Position ]],0)))</f>
        <v>n/a</v>
      </c>
      <c r="O102" s="194">
        <f>IF(INDEX(tab_MinKomp[Regulamin pracy / Arbeitsordnung],MATCH($B101,tab_MinKomp[[Stanowisko / Position ]:[Stanowisko / Position ]],0))="n/a","n/a",O101-INDEX(tab_MinKomp[Regulamin pracy / Arbeitsordnung],MATCH($B101,tab_MinKomp[[Stanowisko / Position ]:[Stanowisko / Position ]],0)))</f>
        <v>0</v>
      </c>
      <c r="P102" s="194">
        <f>IF(INDEX(tab_MinKomp[Regulamin wynagradzania / Vergütungsordnung],MATCH($B101,tab_MinKomp[[Stanowisko / Position ]:[Stanowisko / Position ]],0))="n/a","n/a",P101-INDEX(tab_MinKomp[Regulamin wynagradzania / Vergütungsordnung],MATCH($B101,tab_MinKomp[[Stanowisko / Position ]:[Stanowisko / Position ]],0)))</f>
        <v>0</v>
      </c>
      <c r="Q102" s="194" t="str">
        <f>IF(INDEX(tab_MinKomp[System R2PŁATNIK PRO: Płace / Lohnabrechnung],MATCH($B101,tab_MinKomp[[Stanowisko / Position ]:[Stanowisko / Position ]],0))="n/a","n/a",Q101-INDEX(tab_MinKomp[System R2PŁATNIK PRO: Płace / Lohnabrechnung],MATCH($B101,tab_MinKomp[[Stanowisko / Position ]:[Stanowisko / Position ]],0)))</f>
        <v>n/a</v>
      </c>
      <c r="R102" s="194" t="str">
        <f>IF(INDEX(tab_MinKomp[SystemR2PŁATNIK PRO: KADRY / Personaldaten],MATCH($B101,tab_MinKomp[[Stanowisko / Position ]:[Stanowisko / Position ]],0))="n/a","n/a",R101-INDEX(tab_MinKomp[SystemR2PŁATNIK PRO: KADRY / Personaldaten],MATCH($B101,tab_MinKomp[[Stanowisko / Position ]:[Stanowisko / Position ]],0)))</f>
        <v>n/a</v>
      </c>
      <c r="S102" s="194" t="str">
        <f>IF(INDEX(tab_MinKomp[SYSTEM R2PŁATNIK PRO: zarządzanie pracownikami / Arbeitsverwaltung],MATCH($B101,tab_MinKomp[[Stanowisko / Position ]:[Stanowisko / Position ]],0))="n/a","n/a",S101-INDEX(tab_MinKomp[SYSTEM R2PŁATNIK PRO: zarządzanie pracownikami / Arbeitsverwaltung],MATCH($B101,tab_MinKomp[[Stanowisko / Position ]:[Stanowisko / Position ]],0)))</f>
        <v>n/a</v>
      </c>
      <c r="T102" s="194" t="str">
        <f>IF(INDEX(tab_MinKomp[Doradztwo, wsparcie personalne / Personalberatung und Unterstützung],MATCH($B101,tab_MinKomp[[Stanowisko / Position ]:[Stanowisko / Position ]],0))="n/a","n/a",T101-INDEX(tab_MinKomp[Doradztwo, wsparcie personalne / Personalberatung und Unterstützung],MATCH($B101,tab_MinKomp[[Stanowisko / Position ]:[Stanowisko / Position ]],0)))</f>
        <v>n/a</v>
      </c>
      <c r="U102" s="194" t="str">
        <f>IF(INDEX(tab_MinKomp[Przepisy o podatku VAT / MwSt.- Gesetz],MATCH($B101,tab_MinKomp[[Stanowisko / Position ]:[Stanowisko / Position ]],0))="n/a","n/a",U101-INDEX(tab_MinKomp[Przepisy o podatku VAT / MwSt.- Gesetz],MATCH($B101,tab_MinKomp[[Stanowisko / Position ]:[Stanowisko / Position ]],0)))</f>
        <v>n/a</v>
      </c>
      <c r="V102" s="194" t="str">
        <f>IF(INDEX(tab_MinKomp[PrzepisyPDOP / geschäftlich Einkommensteuergesetz],MATCH($B101,tab_MinKomp[[Stanowisko / Position ]:[Stanowisko / Position ]],0))="n/a","n/a",V101-INDEX(tab_MinKomp[PrzepisyPDOP / geschäftlich Einkommensteuergesetz],MATCH($B101,tab_MinKomp[[Stanowisko / Position ]:[Stanowisko / Position ]],0)))</f>
        <v>n/a</v>
      </c>
      <c r="W102" s="194" t="str">
        <f>IF(INDEX(tab_MinKomp[System BAAN / FINANSE (FIBU)],MATCH($B101,tab_MinKomp[[Stanowisko / Position ]:[Stanowisko / Position ]],0))="n/a","n/a",W101-INDEX(tab_MinKomp[System BAAN / FINANSE (FIBU)],MATCH($B101,tab_MinKomp[[Stanowisko / Position ]:[Stanowisko / Position ]],0)))</f>
        <v>n/a</v>
      </c>
      <c r="X102" s="194" t="str">
        <f>IF(INDEX(tab_MinKomp[Systemy pomocnicze / Hilfssysteme(STOCKPROGRAM, KALK2000 etc.)],MATCH($B101,tab_MinKomp[[Stanowisko / Position ]:[Stanowisko / Position ]],0))="n/a","n/a",X101-INDEX(tab_MinKomp[Systemy pomocnicze / Hilfssysteme(STOCKPROGRAM, KALK2000 etc.)],MATCH($B101,tab_MinKomp[[Stanowisko / Position ]:[Stanowisko / Position ]],0)))</f>
        <v>n/a</v>
      </c>
      <c r="Y102" s="194" t="str">
        <f>IF(INDEX(tab_MinKomp[Polityka rachunkowości / Buchführungspolitik],MATCH($B101,tab_MinKomp[[Stanowisko / Position ]:[Stanowisko / Position ]],0))="n/a","n/a",Y101-INDEX(tab_MinKomp[Polityka rachunkowości / Buchführungspolitik],MATCH($B101,tab_MinKomp[[Stanowisko / Position ]:[Stanowisko / Position ]],0)))</f>
        <v>n/a</v>
      </c>
      <c r="Z102" s="194" t="str">
        <f>IF(INDEX(tab_MinKomp[Ustawa o rachunkowości / Rechnungslegungsgesetz],MATCH($B101,tab_MinKomp[[Stanowisko / Position ]:[Stanowisko / Position ]],0))="n/a","n/a",Z101-INDEX(tab_MinKomp[Ustawa o rachunkowości / Rechnungslegungsgesetz],MATCH($B101,tab_MinKomp[[Stanowisko / Position ]:[Stanowisko / Position ]],0)))</f>
        <v>n/a</v>
      </c>
      <c r="AA102" s="194" t="str">
        <f>IF(INDEX(tab_MinKomp[WORKFLOW - TS-100],MATCH($B101,tab_MinKomp[[Stanowisko / Position ]:[Stanowisko / Position ]],0))="n/a","n/a",AA101-INDEX(tab_MinKomp[WORKFLOW - TS-100],MATCH($B101,tab_MinKomp[[Stanowisko / Position ]:[Stanowisko / Position ]],0)))</f>
        <v>n/a</v>
      </c>
      <c r="AB102" s="194" t="str">
        <f>IF(INDEX(tab_MinKomp[WORKFLOW - SFMS],MATCH($B101,tab_MinKomp[[Stanowisko / Position ]:[Stanowisko / Position ]],0))="n/a","n/a",AB101-INDEX(tab_MinKomp[WORKFLOW - SFMS],MATCH($B101,tab_MinKomp[[Stanowisko / Position ]:[Stanowisko / Position ]],0)))</f>
        <v>n/a</v>
      </c>
      <c r="AC102" s="194" t="str">
        <f>IF(INDEX(tab_MinKomp[System ISO 9001:2015],MATCH($B101,tab_MinKomp[[Stanowisko / Position ]:[Stanowisko / Position ]],0))="n/a","n/a",AC101-INDEX(tab_MinKomp[System ISO 9001:2015],MATCH($B101,tab_MinKomp[[Stanowisko / Position ]:[Stanowisko / Position ]],0)))</f>
        <v>n/a</v>
      </c>
      <c r="AD102" s="194" t="str">
        <f>IF(INDEX(tab_MinKomp[System ISO 9001:2015],MATCH($B101,tab_MinKomp[[Stanowisko / Position ]:[Stanowisko / Position ]],0))="n/a","n/a",AD101-INDEX(tab_MinKomp[System ISO 9001:2015],MATCH($B101,tab_MinKomp[[Stanowisko / Position ]:[Stanowisko / Position ]],0)))</f>
        <v>n/a</v>
      </c>
      <c r="AE102" s="194" t="str">
        <f>IF(INDEX(tab_MinKomp[System ISO 9001:2015],MATCH($B101,tab_MinKomp[[Stanowisko / Position ]:[Stanowisko / Position ]],0))="n/a","n/a",AE101-INDEX(tab_MinKomp[System ISO 9001:2015],MATCH($B101,tab_MinKomp[[Stanowisko / Position ]:[Stanowisko / Position ]],0)))</f>
        <v>n/a</v>
      </c>
      <c r="AF102" s="194" t="str">
        <f>IF(INDEX(tab_MinKomp[System ISO 9001:2015],MATCH($B101,tab_MinKomp[[Stanowisko / Position ]:[Stanowisko / Position ]],0))="n/a","n/a",AF101-INDEX(tab_MinKomp[System ISO 9001:2015],MATCH($B101,tab_MinKomp[[Stanowisko / Position ]:[Stanowisko / Position ]],0)))</f>
        <v>n/a</v>
      </c>
      <c r="AG102" s="194" t="str">
        <f>IF(INDEX(tab_MinKomp[Wymagania VDA 6.3 Process / Forderungen],MATCH($B101,tab_MinKomp[[Stanowisko / Position ]:[Stanowisko / Position ]],0))="n/a","n/a",AG101-INDEX(tab_MinKomp[Wymagania VDA 6.3 Process / Forderungen],MATCH($B101,tab_MinKomp[[Stanowisko / Position ]:[Stanowisko / Position ]],0)))</f>
        <v>n/a</v>
      </c>
      <c r="AH102" s="194" t="str">
        <f>IF(INDEX(tab_MinKomp[Wymagania VDA 6.5 Product / Forderungen],MATCH($B101,tab_MinKomp[[Stanowisko / Position ]:[Stanowisko / Position ]],0))="n/a","n/a",AH101-INDEX(tab_MinKomp[Wymagania VDA 6.5 Product / Forderungen],MATCH($B101,tab_MinKomp[[Stanowisko / Position ]:[Stanowisko / Position ]],0)))</f>
        <v>n/a</v>
      </c>
      <c r="AI102" s="194" t="str">
        <f>IF(INDEX(tab_MinKomp[System ISO 9001:2015],MATCH($B101,tab_MinKomp[[Stanowisko / Position ]:[Stanowisko / Position ]],0))="n/a","n/a",AI101-INDEX(tab_MinKomp[System ISO 9001:2015],MATCH($B101,tab_MinKomp[[Stanowisko / Position ]:[Stanowisko / Position ]],0)))</f>
        <v>n/a</v>
      </c>
      <c r="AJ102" s="194" t="str">
        <f>IF(INDEX(tab_MinKomp[Auditor systemu ISO 17021:2018],MATCH($B101,tab_MinKomp[[Stanowisko / Position ]:[Stanowisko / Position ]],0))="n/a","n/a",AJ101-INDEX(tab_MinKomp[Auditor systemu ISO 17021:2018],MATCH($B101,tab_MinKomp[[Stanowisko / Position ]:[Stanowisko / Position ]],0)))</f>
        <v>n/a</v>
      </c>
      <c r="AK102" s="194" t="str">
        <f>IF(INDEX(tab_MinKomp[Pełnomocnik systemu / Systemvertreter],MATCH($B101,tab_MinKomp[[Stanowisko / Position ]:[Stanowisko / Position ]],0))="n/a","n/a",AK101-INDEX(tab_MinKomp[Pełnomocnik systemu / Systemvertreter],MATCH($B101,tab_MinKomp[[Stanowisko / Position ]:[Stanowisko / Position ]],0)))</f>
        <v>n/a</v>
      </c>
      <c r="AL102" s="194">
        <f>IF(INDEX(tab_MinKomp[Polityka Etyczna - Compliance],MATCH($B101,tab_MinKomp[[Stanowisko / Position ]:[Stanowisko / Position ]],0))="n/a","n/a",AL101-INDEX(tab_MinKomp[Polityka Etyczna - Compliance],MATCH($B101,tab_MinKomp[[Stanowisko / Position ]:[Stanowisko / Position ]],0)))</f>
        <v>-1</v>
      </c>
      <c r="AM102" s="194" t="str">
        <f>IF(INDEX(tab_MinKomp[WDRAŻANIE NOWYCH PROJEKTÓW/ PROCEDURA CTM],MATCH($B101,tab_MinKomp[[Stanowisko / Position ]:[Stanowisko / Position ]],0))="n/a","n/a",AM101-INDEX(tab_MinKomp[WDRAŻANIE NOWYCH PROJEKTÓW/ PROCEDURA CTM],MATCH($B101,tab_MinKomp[[Stanowisko / Position ]:[Stanowisko / Position ]],0)))</f>
        <v>n/a</v>
      </c>
      <c r="AN102" s="194" t="str">
        <f>IF(INDEX(tab_MinKomp[KAMIENIE MILOWE MSL/PIFF],MATCH($B101,tab_MinKomp[[Stanowisko / Position ]:[Stanowisko / Position ]],0))="n/a","n/a",AN101-INDEX(tab_MinKomp[KAMIENIE MILOWE MSL/PIFF],MATCH($B101,tab_MinKomp[[Stanowisko / Position ]:[Stanowisko / Position ]],0)))</f>
        <v>n/a</v>
      </c>
      <c r="AO102" s="194">
        <f>IF(INDEX(tab_MinKomp[CP],MATCH($B101,tab_MinKomp[[Stanowisko / Position ]:[Stanowisko / Position ]],0))="n/a","n/a",AO101-INDEX(tab_MinKomp[CP],MATCH($B101,tab_MinKomp[[Stanowisko / Position ]:[Stanowisko / Position ]],0)))</f>
        <v>-1</v>
      </c>
      <c r="AP102" s="194" t="str">
        <f>IF(INDEX(tab_MinKomp[FMEA],MATCH($B101,tab_MinKomp[[Stanowisko / Position ]:[Stanowisko / Position ]],0))="n/a","n/a",AP101-INDEX(tab_MinKomp[FMEA],MATCH($B101,tab_MinKomp[[Stanowisko / Position ]:[Stanowisko / Position ]],0)))</f>
        <v>n/a</v>
      </c>
      <c r="AQ102" s="194">
        <f>IF(INDEX(tab_MinKomp[FLOW CHART],MATCH($B101,tab_MinKomp[[Stanowisko / Position ]:[Stanowisko / Position ]],0))="n/a","n/a",AQ101-INDEX(tab_MinKomp[FLOW CHART],MATCH($B101,tab_MinKomp[[Stanowisko / Position ]:[Stanowisko / Position ]],0)))</f>
        <v>-1</v>
      </c>
      <c r="AR102" s="194" t="str">
        <f>IF(INDEX(tab_MinKomp[APQP],MATCH($B101,tab_MinKomp[[Stanowisko / Position ]:[Stanowisko / Position ]],0))="n/a","n/a",AR101-INDEX(tab_MinKomp[APQP],MATCH($B101,tab_MinKomp[[Stanowisko / Position ]:[Stanowisko / Position ]],0)))</f>
        <v>n/a</v>
      </c>
      <c r="AS102" s="194" t="str">
        <f>IF(INDEX(tab_MinKomp[MSA],MATCH($B101,tab_MinKomp[[Stanowisko / Position ]:[Stanowisko / Position ]],0))="n/a","n/a",AS101-INDEX(tab_MinKomp[MSA],MATCH($B101,tab_MinKomp[[Stanowisko / Position ]:[Stanowisko / Position ]],0)))</f>
        <v>n/a</v>
      </c>
      <c r="AT102" s="194" t="str">
        <f>IF(INDEX(tab_MinKomp[SPC],MATCH($B101,tab_MinKomp[[Stanowisko / Position ]:[Stanowisko / Position ]],0))="n/a","n/a",AT101-INDEX(tab_MinKomp[SPC],MATCH($B101,tab_MinKomp[[Stanowisko / Position ]:[Stanowisko / Position ]],0)))</f>
        <v>n/a</v>
      </c>
      <c r="AU102" s="194" t="str">
        <f>IF(INDEX(tab_MinKomp[CSR (SPECYFICZNE WYMAGANIA KLIENTA)],MATCH($B101,tab_MinKomp[[Stanowisko / Position ]:[Stanowisko / Position ]],0))="n/a","n/a",AU101-INDEX(tab_MinKomp[CSR (SPECYFICZNE WYMAGANIA KLIENTA)],MATCH($B101,tab_MinKomp[[Stanowisko / Position ]:[Stanowisko / Position ]],0)))</f>
        <v>n/a</v>
      </c>
      <c r="AV102" s="194">
        <f>IF(INDEX(tab_MinKomp[5S],MATCH($B101,tab_MinKomp[[Stanowisko / Position ]:[Stanowisko / Position ]],0))="n/a","n/a",AV101-INDEX(tab_MinKomp[5S],MATCH($B101,tab_MinKomp[[Stanowisko / Position ]:[Stanowisko / Position ]],0)))</f>
        <v>-2</v>
      </c>
      <c r="AW102" s="194">
        <f>IF(INDEX(tab_MinKomp[LEAN MANAGEMENT],MATCH($B101,tab_MinKomp[[Stanowisko / Position ]:[Stanowisko / Position ]],0))="n/a","n/a",AW101-INDEX(tab_MinKomp[LEAN MANAGEMENT],MATCH($B101,tab_MinKomp[[Stanowisko / Position ]:[Stanowisko / Position ]],0)))</f>
        <v>-1</v>
      </c>
      <c r="AX102" s="194" t="str">
        <f>IF(INDEX(tab_MinKomp[5R],MATCH($B101,tab_MinKomp[[Stanowisko / Position ]:[Stanowisko / Position ]],0))="n/a","n/a",AX101-INDEX(tab_MinKomp[5R],MATCH($B101,tab_MinKomp[[Stanowisko / Position ]:[Stanowisko / Position ]],0)))</f>
        <v>n/a</v>
      </c>
      <c r="AY102" s="194" t="str">
        <f>IF(INDEX(tab_MinKomp[Six Sigma],MATCH($B101,tab_MinKomp[[Stanowisko / Position ]:[Stanowisko / Position ]],0))="n/a","n/a",AY101-INDEX(tab_MinKomp[Six Sigma],MATCH($B101,tab_MinKomp[[Stanowisko / Position ]:[Stanowisko / Position ]],0)))</f>
        <v>n/a</v>
      </c>
      <c r="AZ102" s="194" t="str">
        <f>IF(INDEX(tab_MinKomp[System BAAN / Distribution &amp; Supply Chain],MATCH($B101,tab_MinKomp[[Stanowisko / Position ]:[Stanowisko / Position ]],0))="n/a","n/a",AZ101-INDEX(tab_MinKomp[System BAAN / Distribution &amp; Supply Chain],MATCH($B101,tab_MinKomp[[Stanowisko / Position ]:[Stanowisko / Position ]],0)))</f>
        <v>n/a</v>
      </c>
      <c r="BA102" s="194">
        <f>IF(INDEX(tab_MinKomp[LEAN MANAGEMENT],MATCH($B101,tab_MinKomp[[Stanowisko / Position ]:[Stanowisko / Position ]],0))="n/a","n/a",BA101-INDEX(tab_MinKomp[LEAN MANAGEMENT],MATCH($B101,tab_MinKomp[[Stanowisko / Position ]:[Stanowisko / Position ]],0)))</f>
        <v>-1</v>
      </c>
      <c r="BB102" s="194">
        <f>IF(INDEX(tab_MinKomp[LEAN MANAGEMENT],MATCH($B101,tab_MinKomp[[Stanowisko / Position ]:[Stanowisko / Position ]],0))="n/a","n/a",BB101-INDEX(tab_MinKomp[LEAN MANAGEMENT],MATCH($B101,tab_MinKomp[[Stanowisko / Position ]:[Stanowisko / Position ]],0)))</f>
        <v>-1</v>
      </c>
      <c r="BC102" s="194" t="str">
        <f>IF(INDEX(tab_MinKomp[Organizacja dostaw / Versorgungsorganisation],MATCH($B101,tab_MinKomp[[Stanowisko / Position ]:[Stanowisko / Position ]],0))="n/a","n/a",BC101-INDEX(tab_MinKomp[Organizacja dostaw / Versorgungsorganisation],MATCH($B101,tab_MinKomp[[Stanowisko / Position ]:[Stanowisko / Position ]],0)))</f>
        <v>n/a</v>
      </c>
      <c r="BD102" s="194" t="str">
        <f>IF(INDEX(tab_MinKomp[Organizacja wysyłek / Organisation von Lieferungen],MATCH($B101,tab_MinKomp[[Stanowisko / Position ]:[Stanowisko / Position ]],0))="n/a","n/a",BD101-INDEX(tab_MinKomp[Organizacja wysyłek / Organisation von Lieferungen],MATCH($B101,tab_MinKomp[[Stanowisko / Position ]:[Stanowisko / Position ]],0)))</f>
        <v>n/a</v>
      </c>
      <c r="BE102" s="194" t="str">
        <f>IF(INDEX(tab_MinKomp[Analiza magazynowa - Program Polen.mdb / Inventuranalyse],MATCH($B101,tab_MinKomp[[Stanowisko / Position ]:[Stanowisko / Position ]],0))="n/a","n/a",BE101-INDEX(tab_MinKomp[Analiza magazynowa - Program Polen.mdb / Inventuranalyse],MATCH($B101,tab_MinKomp[[Stanowisko / Position ]:[Stanowisko / Position ]],0)))</f>
        <v>n/a</v>
      </c>
      <c r="BF102" s="190" t="str">
        <f>IF(INDEX(tab_MinKomp[MMOG (Materials Management Operations Guidelines)],MATCH($B101,tab_MinKomp[[Stanowisko / Position ]:[Stanowisko / Position ]],0))="n/a","n/a",BF101-INDEX(tab_MinKomp[MMOG (Materials Management Operations Guidelines)],MATCH($B101,tab_MinKomp[[Stanowisko / Position ]:[Stanowisko / Position ]],0)))</f>
        <v>n/a</v>
      </c>
      <c r="BG102" s="190" t="str">
        <f>IF(INDEX(tab_MinKomp[GPP],MATCH($B101,tab_MinKomp[[Stanowisko / Position ]:[Stanowisko / Position ]],0))="n/a","n/a",BG101-INDEX(tab_MinKomp[GPP],MATCH($B101,tab_MinKomp[[Stanowisko / Position ]:[Stanowisko / Position ]],0)))</f>
        <v>n/a</v>
      </c>
      <c r="BH102" s="190" t="str">
        <f>IF(INDEX(tab_MinKomp[AIAG (Automotive Industry Action Group)],MATCH($B101,tab_MinKomp[[Stanowisko / Position ]:[Stanowisko / Position ]],0))="n/a","n/a",BH101-INDEX(tab_MinKomp[AIAG (Automotive Industry Action Group)],MATCH($B101,tab_MinKomp[[Stanowisko / Position ]:[Stanowisko / Position ]],0)))</f>
        <v>n/a</v>
      </c>
      <c r="BI102" s="190" t="str">
        <f>IF(INDEX(tab_MinKomp[Super-G disputes],MATCH($B101,tab_MinKomp[[Stanowisko / Position ]:[Stanowisko / Position ]],0))="n/a","n/a",BI101-INDEX(tab_MinKomp[Super-G disputes],MATCH($B101,tab_MinKomp[[Stanowisko / Position ]:[Stanowisko / Position ]],0)))</f>
        <v>n/a</v>
      </c>
      <c r="BJ102" s="190" t="str">
        <f>IF(INDEX(tab_MinKomp[CMMS3/eDDL (Direct Data Link)],MATCH($B101,tab_MinKomp[[Stanowisko / Position ]:[Stanowisko / Position ]],0))="n/a","n/a",BJ101-INDEX(tab_MinKomp[CMMS3/eDDL (Direct Data Link)],MATCH($B101,tab_MinKomp[[Stanowisko / Position ]:[Stanowisko / Position ]],0)))</f>
        <v>n/a</v>
      </c>
      <c r="BK102" s="190" t="str">
        <f>IF(INDEX(tab_MinKomp[MP&amp;L (Material Planning and Logistics)],MATCH($B101,tab_MinKomp[[Stanowisko / Position ]:[Stanowisko / Position ]],0))="n/a","n/a",BK101-INDEX(tab_MinKomp[MP&amp;L (Material Planning and Logistics)],MATCH($B101,tab_MinKomp[[Stanowisko / Position ]:[Stanowisko / Position ]],0)))</f>
        <v>n/a</v>
      </c>
      <c r="BL102" s="190" t="str">
        <f>IF(INDEX(tab_MinKomp[Supplier delivery rating],MATCH($B101,tab_MinKomp[[Stanowisko / Position ]:[Stanowisko / Position ]],0))="n/a","n/a",BL101-INDEX(tab_MinKomp[Supplier delivery rating],MATCH($B101,tab_MinKomp[[Stanowisko / Position ]:[Stanowisko / Position ]],0)))</f>
        <v>n/a</v>
      </c>
      <c r="BM102" s="194" t="str">
        <f>IF(INDEX(tab_MinKomp[Planowanie produkcji / Produktionsplanung],MATCH($B101,tab_MinKomp[[Stanowisko / Position ]:[Stanowisko / Position ]],0))="n/a","n/a",BM101-INDEX(tab_MinKomp[Planowanie produkcji / Produktionsplanung],MATCH($B101,tab_MinKomp[[Stanowisko / Position ]:[Stanowisko / Position ]],0)))</f>
        <v>n/a</v>
      </c>
      <c r="BN102" s="194" t="str">
        <f>IF(INDEX(tab_MinKomp[Planowanie produkcji / Produktionsplanung],MATCH($B101,tab_MinKomp[[Stanowisko / Position ]:[Stanowisko / Position ]],0))="n/a","n/a",BN101-INDEX(tab_MinKomp[Planowanie produkcji / Produktionsplanung],MATCH($B101,tab_MinKomp[[Stanowisko / Position ]:[Stanowisko / Position ]],0)))</f>
        <v>n/a</v>
      </c>
      <c r="BO102" s="194" t="str">
        <f>IF(INDEX(tab_MinKomp[Planowanie produkcji / Produktionsplanung],MATCH($B101,tab_MinKomp[[Stanowisko / Position ]:[Stanowisko / Position ]],0))="n/a","n/a",BO101-INDEX(tab_MinKomp[Planowanie produkcji / Produktionsplanung],MATCH($B101,tab_MinKomp[[Stanowisko / Position ]:[Stanowisko / Position ]],0)))</f>
        <v>n/a</v>
      </c>
      <c r="BP102" s="194" t="str">
        <f>IF(INDEX(tab_MinKomp[Planowanie produkcji / Produktionsplanung],MATCH($B101,tab_MinKomp[[Stanowisko / Position ]:[Stanowisko / Position ]],0))="n/a","n/a",BP101-INDEX(tab_MinKomp[Planowanie produkcji / Produktionsplanung],MATCH($B101,tab_MinKomp[[Stanowisko / Position ]:[Stanowisko / Position ]],0)))</f>
        <v>n/a</v>
      </c>
      <c r="BQ102" s="194">
        <f>IF(INDEX(tab_MinKomp[Obsługa maszyn Novapax / Novapax Maschinenbedienung],MATCH($B101,tab_MinKomp[[Stanowisko / Position ]:[Stanowisko / Position ]],0))="n/a","n/a",BQ101-INDEX(tab_MinKomp[Obsługa maszyn Novapax / Novapax Maschinenbedienung],MATCH($B101,tab_MinKomp[[Stanowisko / Position ]:[Stanowisko / Position ]],0)))</f>
        <v>-2</v>
      </c>
      <c r="BR102" s="194" t="str">
        <f>IF(INDEX(tab_MinKomp[Planowanie produkcji / Produktionsplanung],MATCH($B101,tab_MinKomp[[Stanowisko / Position ]:[Stanowisko / Position ]],0))="n/a","n/a",BR101-INDEX(tab_MinKomp[Planowanie produkcji / Produktionsplanung],MATCH($B101,tab_MinKomp[[Stanowisko / Position ]:[Stanowisko / Position ]],0)))</f>
        <v>n/a</v>
      </c>
      <c r="BS102" s="194">
        <f>IF(INDEX(tab_MinKomp[Obsługa maszyn Novapax / Novapax Maschinenbedienung],MATCH($B101,tab_MinKomp[[Stanowisko / Position ]:[Stanowisko / Position ]],0))="n/a","n/a",BS101-INDEX(tab_MinKomp[Obsługa maszyn Novapax / Novapax Maschinenbedienung],MATCH($B101,tab_MinKomp[[Stanowisko / Position ]:[Stanowisko / Position ]],0)))</f>
        <v>-2</v>
      </c>
      <c r="BT102" s="194" t="str">
        <f>IF(INDEX(tab_MinKomp[Planowanie produkcji / Produktionsplanung],MATCH($B101,tab_MinKomp[[Stanowisko / Position ]:[Stanowisko / Position ]],0))="n/a","n/a",BT101-INDEX(tab_MinKomp[Planowanie produkcji / Produktionsplanung],MATCH($B101,tab_MinKomp[[Stanowisko / Position ]:[Stanowisko / Position ]],0)))</f>
        <v>n/a</v>
      </c>
      <c r="BU102" s="194">
        <f>IF(INDEX(tab_MinKomp[Obsługa maszyn Novapax / Novapax Maschinenbedienung],MATCH($B101,tab_MinKomp[[Stanowisko / Position ]:[Stanowisko / Position ]],0))="n/a","n/a",BU101-INDEX(tab_MinKomp[Obsługa maszyn Novapax / Novapax Maschinenbedienung],MATCH($B101,tab_MinKomp[[Stanowisko / Position ]:[Stanowisko / Position ]],0)))</f>
        <v>-2</v>
      </c>
      <c r="BV102" s="194" t="str">
        <f>IF(INDEX(tab_MinKomp[Planowanie produkcji / Produktionsplanung],MATCH($B101,tab_MinKomp[[Stanowisko / Position ]:[Stanowisko / Position ]],0))="n/a","n/a",BV101-INDEX(tab_MinKomp[Planowanie produkcji / Produktionsplanung],MATCH($B101,tab_MinKomp[[Stanowisko / Position ]:[Stanowisko / Position ]],0)))</f>
        <v>n/a</v>
      </c>
      <c r="BW102" s="194">
        <f>IF(INDEX(tab_MinKomp[Obsługa maszyn Novapax / Novapax Maschinenbedienung],MATCH($B101,tab_MinKomp[[Stanowisko / Position ]:[Stanowisko / Position ]],0))="n/a","n/a",BW101-INDEX(tab_MinKomp[Obsługa maszyn Novapax / Novapax Maschinenbedienung],MATCH($B101,tab_MinKomp[[Stanowisko / Position ]:[Stanowisko / Position ]],0)))</f>
        <v>-2</v>
      </c>
      <c r="BX102" s="194">
        <f>IF(INDEX(tab_MinKomp[Obsługa maszyn Novapax / Novapax Maschinenbedienung],MATCH($B101,tab_MinKomp[[Stanowisko / Position ]:[Stanowisko / Position ]],0))="n/a","n/a",BX101-INDEX(tab_MinKomp[Obsługa maszyn Novapax / Novapax Maschinenbedienung],MATCH($B101,tab_MinKomp[[Stanowisko / Position ]:[Stanowisko / Position ]],0)))</f>
        <v>-2</v>
      </c>
      <c r="BY102" s="194" t="str">
        <f>IF(INDEX(tab_MinKomp[Obsługa maszyn Engel / Engel Maschinenbedienung],MATCH($B101,tab_MinKomp[[Stanowisko / Position ]:[Stanowisko / Position ]],0))="n/a","n/a",BY101-INDEX(tab_MinKomp[Obsługa maszyn Engel / Engel Maschinenbedienung],MATCH($B101,tab_MinKomp[[Stanowisko / Position ]:[Stanowisko / Position ]],0)))</f>
        <v>n/a</v>
      </c>
      <c r="BZ102" s="194">
        <f>IF(INDEX(tab_MinKomp[Obsługa maszyn Novapax / Novapax Maschinenbedienung],MATCH($B101,tab_MinKomp[[Stanowisko / Position ]:[Stanowisko / Position ]],0))="n/a","n/a",BZ101-INDEX(tab_MinKomp[Obsługa maszyn Novapax / Novapax Maschinenbedienung],MATCH($B101,tab_MinKomp[[Stanowisko / Position ]:[Stanowisko / Position ]],0)))</f>
        <v>-2</v>
      </c>
      <c r="CA102" s="194" t="str">
        <f>IF(INDEX(tab_MinKomp[Obsługa maszyn KVT / KVT Maschinenbedienung],MATCH($B101,tab_MinKomp[[Stanowisko / Position ]:[Stanowisko / Position ]],0))="n/a","n/a",CA101-INDEX(tab_MinKomp[Obsługa maszyn KVT / KVT Maschinenbedienung],MATCH($B101,tab_MinKomp[[Stanowisko / Position ]:[Stanowisko / Position ]],0)))</f>
        <v>n/a</v>
      </c>
      <c r="CB102" s="194">
        <f>IF(INDEX(tab_MinKomp[Obsługa maszyn Novapax / Novapax Maschinenbedienung],MATCH($B101,tab_MinKomp[[Stanowisko / Position ]:[Stanowisko / Position ]],0))="n/a","n/a",CB101-INDEX(tab_MinKomp[Obsługa maszyn Novapax / Novapax Maschinenbedienung],MATCH($B101,tab_MinKomp[[Stanowisko / Position ]:[Stanowisko / Position ]],0)))</f>
        <v>-2</v>
      </c>
      <c r="CC102" s="194" t="str">
        <f>IF(INDEX(tab_MinKomp[Obsługa maszyn Branson / Branson Maschinenbedienung],MATCH($B101,tab_MinKomp[[Stanowisko / Position ]:[Stanowisko / Position ]],0))="n/a","n/a",CC101-INDEX(tab_MinKomp[Obsługa maszyn Branson / Branson Maschinenbedienung],MATCH($B101,tab_MinKomp[[Stanowisko / Position ]:[Stanowisko / Position ]],0)))</f>
        <v>n/a</v>
      </c>
      <c r="CD102" s="194">
        <f>IF(INDEX(tab_MinKomp[Obsługa maszyn Novapax / Novapax Maschinenbedienung],MATCH($B101,tab_MinKomp[[Stanowisko / Position ]:[Stanowisko / Position ]],0))="n/a","n/a",CD101-INDEX(tab_MinKomp[Obsługa maszyn Novapax / Novapax Maschinenbedienung],MATCH($B101,tab_MinKomp[[Stanowisko / Position ]:[Stanowisko / Position ]],0)))</f>
        <v>-2</v>
      </c>
      <c r="CE102" s="194">
        <f>IF(INDEX(tab_MinKomp[Obsługa maszyn Novapax / Novapax Maschinenbedienung],MATCH($B101,tab_MinKomp[[Stanowisko / Position ]:[Stanowisko / Position ]],0))="n/a","n/a",CE101-INDEX(tab_MinKomp[Obsługa maszyn Novapax / Novapax Maschinenbedienung],MATCH($B101,tab_MinKomp[[Stanowisko / Position ]:[Stanowisko / Position ]],0)))</f>
        <v>-2</v>
      </c>
      <c r="CF102" s="194">
        <f>IF(INDEX(tab_MinKomp[Obsługa maszyn Novapax / Novapax Maschinenbedienung],MATCH($B101,tab_MinKomp[[Stanowisko / Position ]:[Stanowisko / Position ]],0))="n/a","n/a",CF101-INDEX(tab_MinKomp[Obsługa maszyn Novapax / Novapax Maschinenbedienung],MATCH($B101,tab_MinKomp[[Stanowisko / Position ]:[Stanowisko / Position ]],0)))</f>
        <v>-2</v>
      </c>
      <c r="CG102" s="194">
        <f>IF(INDEX(tab_MinKomp[Eliminacja awarii / Beseitigung von Ausfällen],MATCH($B101,tab_MinKomp[[Stanowisko / Position ]:[Stanowisko / Position ]],0))="n/a","n/a",CG101-INDEX(tab_MinKomp[Eliminacja awarii / Beseitigung von Ausfällen],MATCH($B101,tab_MinKomp[[Stanowisko / Position ]:[Stanowisko / Position ]],0)))</f>
        <v>-1</v>
      </c>
      <c r="CH102" s="194" t="str">
        <f>IF(INDEX(tab_MinKomp[Wymagania VDA 6.5 Product / Forderungen],MATCH($B101,tab_MinKomp[[Stanowisko / Position ]:[Stanowisko / Position ]],0))="n/a","n/a",CH101-INDEX(tab_MinKomp[Wymagania VDA 6.5 Product / Forderungen],MATCH($B101,tab_MinKomp[[Stanowisko / Position ]:[Stanowisko / Position ]],0)))</f>
        <v>n/a</v>
      </c>
      <c r="CI102" s="194" t="str">
        <f>IF(INDEX(tab_MinKomp[Wymagania VDA 6.5 Product / Forderungen],MATCH($B101,tab_MinKomp[[Stanowisko / Position ]:[Stanowisko / Position ]],0))="n/a","n/a",CI101-INDEX(tab_MinKomp[Wymagania VDA 6.5 Product / Forderungen],MATCH($B101,tab_MinKomp[[Stanowisko / Position ]:[Stanowisko / Position ]],0)))</f>
        <v>n/a</v>
      </c>
      <c r="CJ102" s="194" t="str">
        <f>IF(INDEX(tab_MinKomp[Wymagania VDA 6.5 Product / Forderungen],MATCH($B101,tab_MinKomp[[Stanowisko / Position ]:[Stanowisko / Position ]],0))="n/a","n/a",CJ101-INDEX(tab_MinKomp[Wymagania VDA 6.5 Product / Forderungen],MATCH($B101,tab_MinKomp[[Stanowisko / Position ]:[Stanowisko / Position ]],0)))</f>
        <v>n/a</v>
      </c>
      <c r="CK102" s="194" t="str">
        <f>IF(INDEX(tab_MinKomp[Wymagania VDA 6.5 Product / Forderungen],MATCH($B101,tab_MinKomp[[Stanowisko / Position ]:[Stanowisko / Position ]],0))="n/a","n/a",CK101-INDEX(tab_MinKomp[Wymagania VDA 6.5 Product / Forderungen],MATCH($B101,tab_MinKomp[[Stanowisko / Position ]:[Stanowisko / Position ]],0)))</f>
        <v>n/a</v>
      </c>
      <c r="CL102" s="194" t="str">
        <f>IF(INDEX(tab_MinKomp[Wymagania VDA 6.5 Product / Forderungen],MATCH($B101,tab_MinKomp[[Stanowisko / Position ]:[Stanowisko / Position ]],0))="n/a","n/a",CL101-INDEX(tab_MinKomp[Wymagania VDA 6.5 Product / Forderungen],MATCH($B101,tab_MinKomp[[Stanowisko / Position ]:[Stanowisko / Position ]],0)))</f>
        <v>n/a</v>
      </c>
      <c r="CM102" s="194" t="str">
        <f>IF(INDEX(tab_MinKomp[Informatyka ogólna (techniczne i systemowe) / Allgemeine IT (Technik und System)],MATCH($B101,tab_MinKomp[[Stanowisko / Position ]:[Stanowisko / Position ]],0))="n/a","n/a",CM101-INDEX(tab_MinKomp[Informatyka ogólna (techniczne i systemowe) / Allgemeine IT (Technik und System)],MATCH($B101,tab_MinKomp[[Stanowisko / Position ]:[Stanowisko / Position ]],0)))</f>
        <v>n/a</v>
      </c>
      <c r="CN102" s="194" t="str">
        <f>IF(INDEX(tab_MinKomp[Sieci komputerowe / Computernetzwerke],MATCH($B101,tab_MinKomp[[Stanowisko / Position ]:[Stanowisko / Position ]],0))="n/a","n/a",CN101-INDEX(tab_MinKomp[Sieci komputerowe / Computernetzwerke],MATCH($B101,tab_MinKomp[[Stanowisko / Position ]:[Stanowisko / Position ]],0)))</f>
        <v>n/a</v>
      </c>
      <c r="CO102" s="194" t="str">
        <f>IF(INDEX(tab_MinKomp[Hardware (komputery PC, drukarki biurowe i etykietowe, telefonia stacjonarna i mobilna) (PC, Drucker, Telefpne, Handys)],MATCH($B101,tab_MinKomp[[Stanowisko / Position ]:[Stanowisko / Position ]],0))="n/a","n/a",CO101-INDEX(tab_MinKomp[Hardware (komputery PC, drukarki biurowe i etykietowe, telefonia stacjonarna i mobilna) (PC, Drucker, Telefpne, Handys)],MATCH($B101,tab_MinKomp[[Stanowisko / Position ]:[Stanowisko / Position ]],0)))</f>
        <v>n/a</v>
      </c>
      <c r="CP102" s="194" t="str">
        <f>IF(INDEX(tab_MinKomp[Software &amp; Systems (MS Office, MS Remote Desktop)],MATCH($B101,tab_MinKomp[[Stanowisko / Position ]:[Stanowisko / Position ]],0))="n/a","n/a",CP101-INDEX(tab_MinKomp[Software &amp; Systems (MS Office, MS Remote Desktop)],MATCH($B101,tab_MinKomp[[Stanowisko / Position ]:[Stanowisko / Position ]],0)))</f>
        <v>n/a</v>
      </c>
      <c r="CQ102" s="194" t="str">
        <f>IF(INDEX(tab_MinKomp[Programowanie obiektowe (PHP) / Objektprogrammierung],MATCH($B101,tab_MinKomp[[Stanowisko / Position ]:[Stanowisko / Position ]],0))="n/a","n/a",CQ101-INDEX(tab_MinKomp[Programowanie obiektowe (PHP) / Objektprogrammierung],MATCH($B101,tab_MinKomp[[Stanowisko / Position ]:[Stanowisko / Position ]],0)))</f>
        <v>n/a</v>
      </c>
      <c r="CR102" s="194" t="str">
        <f>IF(INDEX(tab_MinKomp[Scrum],MATCH($B101,tab_MinKomp[[Stanowisko / Position ]:[Stanowisko / Position ]],0))="n/a","n/a",CR101-INDEX(tab_MinKomp[Scrum],MATCH($B101,tab_MinKomp[[Stanowisko / Position ]:[Stanowisko / Position ]],0)))</f>
        <v>n/a</v>
      </c>
      <c r="CS102" s="194" t="str">
        <f>IF(INDEX(tab_MinKomp[SQL (MySQL)],MATCH($B101,tab_MinKomp[[Stanowisko / Position ]:[Stanowisko / Position ]],0))="n/a","n/a",CS101-INDEX(tab_MinKomp[SQL (MySQL)],MATCH($B101,tab_MinKomp[[Stanowisko / Position ]:[Stanowisko / Position ]],0)))</f>
        <v>n/a</v>
      </c>
      <c r="CT102" s="194" t="str">
        <f>IF(INDEX(tab_MinKomp[Javascript],MATCH($B101,tab_MinKomp[[Stanowisko / Position ]:[Stanowisko / Position ]],0))="n/a","n/a",CT101-INDEX(tab_MinKomp[Javascript],MATCH($B101,tab_MinKomp[[Stanowisko / Position ]:[Stanowisko / Position ]],0)))</f>
        <v>n/a</v>
      </c>
      <c r="CU102" s="194" t="str">
        <f>IF(INDEX(tab_MinKomp[Joomla],MATCH($B101,tab_MinKomp[[Stanowisko / Position ]:[Stanowisko / Position ]],0))="n/a","n/a",CU101-INDEX(tab_MinKomp[Joomla],MATCH($B101,tab_MinKomp[[Stanowisko / Position ]:[Stanowisko / Position ]],0)))</f>
        <v>n/a</v>
      </c>
      <c r="CV102" s="194" t="str">
        <f>IF(INDEX(tab_MinKomp[Bash],MATCH($B101,tab_MinKomp[[Stanowisko / Position ]:[Stanowisko / Position ]],0))="n/a","n/a",CV101-INDEX(tab_MinKomp[Bash],MATCH($B101,tab_MinKomp[[Stanowisko / Position ]:[Stanowisko / Position ]],0)))</f>
        <v>n/a</v>
      </c>
      <c r="CW102" s="194">
        <f>IF(INDEX(tab_MinKomp[Systemy MES (HYDRA / SFMS)],MATCH($B101,tab_MinKomp[[Stanowisko / Position ]:[Stanowisko / Position ]],0))="n/a","n/a",CW101-INDEX(tab_MinKomp[Systemy MES (HYDRA / SFMS)],MATCH($B101,tab_MinKomp[[Stanowisko / Position ]:[Stanowisko / Position ]],0)))</f>
        <v>-2</v>
      </c>
      <c r="CX102" s="194" t="str">
        <f>IF(INDEX(tab_MinKomp[HTML / CSS],MATCH($B101,tab_MinKomp[[Stanowisko / Position ]:[Stanowisko / Position ]],0))="n/a","n/a",CX101-INDEX(tab_MinKomp[HTML / CSS],MATCH($B101,tab_MinKomp[[Stanowisko / Position ]:[Stanowisko / Position ]],0)))</f>
        <v>n/a</v>
      </c>
      <c r="CY102" s="194" t="str">
        <f>IF(INDEX(tab_MinKomp[SYSTEM PR],MATCH($B101,tab_MinKomp[[Stanowisko / Position ]:[Stanowisko / Position ]],0))="n/a","n/a",CY101-INDEX(tab_MinKomp[SYSTEM PR],MATCH($B101,tab_MinKomp[[Stanowisko / Position ]:[Stanowisko / Position ]],0)))</f>
        <v>n/a</v>
      </c>
      <c r="CZ102" s="194" t="str">
        <f>IF(INDEX(tab_MinKomp[System Einkauf XP / EBA],MATCH($B101,tab_MinKomp[[Stanowisko / Position ]:[Stanowisko / Position ]],0))="n/a","n/a",CZ101-INDEX(tab_MinKomp[System Einkauf XP / EBA],MATCH($B101,tab_MinKomp[[Stanowisko / Position ]:[Stanowisko / Position ]],0)))</f>
        <v>n/a</v>
      </c>
      <c r="DA102" s="194" t="str">
        <f>IF(INDEX(tab_MinKomp[Techniki negocjacyjne / Verhandlungstechniken],MATCH($B101,tab_MinKomp[[Stanowisko / Position ]:[Stanowisko / Position ]],0))="n/a","n/a",DA101-INDEX(tab_MinKomp[Techniki negocjacyjne / Verhandlungstechniken],MATCH($B101,tab_MinKomp[[Stanowisko / Position ]:[Stanowisko / Position ]],0)))</f>
        <v>n/a</v>
      </c>
      <c r="DB102" s="194" t="str">
        <f>IF(INDEX(tab_MinKomp[Znajomość rynku branżowego / Kenntnis des Industrie Marktes],MATCH($B101,tab_MinKomp[[Stanowisko / Position ]:[Stanowisko / Position ]],0))="n/a","n/a",DB101-INDEX(tab_MinKomp[Znajomość rynku branżowego / Kenntnis des Industrie Marktes],MATCH($B101,tab_MinKomp[[Stanowisko / Position ]:[Stanowisko / Position ]],0)))</f>
        <v>n/a</v>
      </c>
      <c r="DC102" s="194" t="str">
        <f>IF(INDEX(tab_MinKomp[SUPPLIER MANAGEMENT],MATCH($B101,tab_MinKomp[[Stanowisko / Position ]:[Stanowisko / Position ]],0))="n/a","n/a",DC101-INDEX(tab_MinKomp[SUPPLIER MANAGEMENT],MATCH($B101,tab_MinKomp[[Stanowisko / Position ]:[Stanowisko / Position ]],0)))</f>
        <v>n/a</v>
      </c>
      <c r="DD102" s="194" t="str">
        <f>IF(INDEX(tab_MinKomp[SUPPLIER MANAGEMENT],MATCH($B101,tab_MinKomp[[Stanowisko / Position ]:[Stanowisko / Position ]],0))="n/a","n/a",DD101-INDEX(tab_MinKomp[SUPPLIER MANAGEMENT],MATCH($B101,tab_MinKomp[[Stanowisko / Position ]:[Stanowisko / Position ]],0)))</f>
        <v>n/a</v>
      </c>
      <c r="DE102" s="194" t="str">
        <f>IF(INDEX(tab_MinKomp[SUPPLIER MANAGEMENT],MATCH($B101,tab_MinKomp[[Stanowisko / Position ]:[Stanowisko / Position ]],0))="n/a","n/a",DE101-INDEX(tab_MinKomp[SUPPLIER MANAGEMENT],MATCH($B101,tab_MinKomp[[Stanowisko / Position ]:[Stanowisko / Position ]],0)))</f>
        <v>n/a</v>
      </c>
      <c r="DF102" s="194">
        <f>IF(INDEX(tab_MinKomp[LEAN MANAGEMENT],MATCH($B101,tab_MinKomp[[Stanowisko / Position ]:[Stanowisko / Position ]],0))="n/a","n/a",DF101-INDEX(tab_MinKomp[LEAN MANAGEMENT],MATCH($B101,tab_MinKomp[[Stanowisko / Position ]:[Stanowisko / Position ]],0)))</f>
        <v>-1</v>
      </c>
      <c r="DG102" s="194" t="str">
        <f>IF(INDEX(tab_MinKomp[PPAP/PSW],MATCH($B101,tab_MinKomp[[Stanowisko / Position ]:[Stanowisko / Position ]],0))="n/a","n/a",DG101-INDEX(tab_MinKomp[PPAP/PSW],MATCH($B101,tab_MinKomp[[Stanowisko / Position ]:[Stanowisko / Position ]],0)))</f>
        <v>n/a</v>
      </c>
      <c r="DH102" s="194" t="str">
        <f>IF(INDEX(tab_MinKomp[SUPPLIER MANAGEMENT],MATCH($B101,tab_MinKomp[[Stanowisko / Position ]:[Stanowisko / Position ]],0))="n/a","n/a",DH101-INDEX(tab_MinKomp[SUPPLIER MANAGEMENT],MATCH($B101,tab_MinKomp[[Stanowisko / Position ]:[Stanowisko / Position ]],0)))</f>
        <v>n/a</v>
      </c>
      <c r="DI102" s="194" t="str">
        <f>IF(INDEX(tab_MinKomp[OBSŁUGA PORTALI KLIENTA / Kundenportale],MATCH($B101,tab_MinKomp[[Stanowisko / Position ]:[Stanowisko / Position ]],0))="n/a","n/a",DI101-INDEX(tab_MinKomp[OBSŁUGA PORTALI KLIENTA / Kundenportale],MATCH($B101,tab_MinKomp[[Stanowisko / Position ]:[Stanowisko / Position ]],0)))</f>
        <v>n/a</v>
      </c>
      <c r="DJ102" s="194" t="str">
        <f>IF(INDEX(tab_MinKomp[Obsługa systemu BABTECQ / BABTECQ System],MATCH($B101,tab_MinKomp[[Stanowisko / Position ]:[Stanowisko / Position ]],0))="n/a","n/a",DJ101-INDEX(tab_MinKomp[Obsługa systemu BABTECQ / BABTECQ System],MATCH($B101,tab_MinKomp[[Stanowisko / Position ]:[Stanowisko / Position ]],0)))</f>
        <v>n/a</v>
      </c>
      <c r="DK102" s="194" t="str">
        <f>IF(INDEX(tab_MinKomp[Rysunek techniczny / technische Zeichnung],MATCH($B101,tab_MinKomp[[Stanowisko / Position ]:[Stanowisko / Position ]],0))="n/a","n/a",DK101-INDEX(tab_MinKomp[Rysunek techniczny / technische Zeichnung],MATCH($B101,tab_MinKomp[[Stanowisko / Position ]:[Stanowisko / Position ]],0)))</f>
        <v>n/a</v>
      </c>
      <c r="DL102" s="194" t="str">
        <f>IF(INDEX(tab_MinKomp[Kalibracja / Kalibrierung],MATCH($B101,tab_MinKomp[[Stanowisko / Position ]:[Stanowisko / Position ]],0))="n/a","n/a",DL101-INDEX(tab_MinKomp[Kalibracja / Kalibrierung],MATCH($B101,tab_MinKomp[[Stanowisko / Position ]:[Stanowisko / Position ]],0)))</f>
        <v>n/a</v>
      </c>
      <c r="DM102" s="194" t="str">
        <f>IF(INDEX(tab_MinKomp[Rekwalifikacja / Requalifizierung],MATCH($B101,tab_MinKomp[[Stanowisko / Position ]:[Stanowisko / Position ]],0))="n/a","n/a",DM101-INDEX(tab_MinKomp[Rekwalifikacja / Requalifizierung],MATCH($B101,tab_MinKomp[[Stanowisko / Position ]:[Stanowisko / Position ]],0)))</f>
        <v>n/a</v>
      </c>
      <c r="DN102" s="190" t="str">
        <f>IF(INDEX(tab_MinKomp[Testy czystości / Reinheitstests],MATCH($B101,tab_MinKomp[[Stanowisko / Position ]:[Stanowisko / Position ]],0))="n/a","n/a",DN101-INDEX(tab_MinKomp[Testy czystości / Reinheitstests],MATCH($B101,tab_MinKomp[[Stanowisko / Position ]:[Stanowisko / Position ]],0)))</f>
        <v>n/a</v>
      </c>
      <c r="DO102" s="190" t="str">
        <f>IF(INDEX(tab_MinKomp[Testy czystości / Reinheitstests],MATCH($B101,tab_MinKomp[[Stanowisko / Position ]:[Stanowisko / Position ]],0))="n/a","n/a",DO101-INDEX(tab_MinKomp[Testy czystości / Reinheitstests],MATCH($B101,tab_MinKomp[[Stanowisko / Position ]:[Stanowisko / Position ]],0)))</f>
        <v>n/a</v>
      </c>
      <c r="DP102" s="190" t="str">
        <f>IF(INDEX(tab_MinKomp[Testy czystości / Reinheitstests],MATCH($B101,tab_MinKomp[[Stanowisko / Position ]:[Stanowisko / Position ]],0))="n/a","n/a",DP101-INDEX(tab_MinKomp[Testy czystości / Reinheitstests],MATCH($B101,tab_MinKomp[[Stanowisko / Position ]:[Stanowisko / Position ]],0)))</f>
        <v>n/a</v>
      </c>
      <c r="DQ102" s="190" t="str">
        <f>IF(INDEX(tab_MinKomp[Testy czystości / Reinheitstests],MATCH($B101,tab_MinKomp[[Stanowisko / Position ]:[Stanowisko / Position ]],0))="n/a","n/a",DQ101-INDEX(tab_MinKomp[Testy czystości / Reinheitstests],MATCH($B101,tab_MinKomp[[Stanowisko / Position ]:[Stanowisko / Position ]],0)))</f>
        <v>n/a</v>
      </c>
      <c r="DR102" s="190" t="str">
        <f>IF(INDEX(tab_MinKomp[Testy czystości / Reinheitstests],MATCH($B101,tab_MinKomp[[Stanowisko / Position ]:[Stanowisko / Position ]],0))="n/a","n/a",DR101-INDEX(tab_MinKomp[Testy czystości / Reinheitstests],MATCH($B101,tab_MinKomp[[Stanowisko / Position ]:[Stanowisko / Position ]],0)))</f>
        <v>n/a</v>
      </c>
      <c r="DS102" s="190" t="str">
        <f>IF(INDEX(tab_MinKomp[Testy czystości / Reinheitstests],MATCH($B101,tab_MinKomp[[Stanowisko / Position ]:[Stanowisko / Position ]],0))="n/a","n/a",DS101-INDEX(tab_MinKomp[Testy czystości / Reinheitstests],MATCH($B101,tab_MinKomp[[Stanowisko / Position ]:[Stanowisko / Position ]],0)))</f>
        <v>n/a</v>
      </c>
      <c r="DT102" s="194" t="str">
        <f>IF(INDEX(tab_MinKomp[SUPPLIER MANAGEMENT],MATCH($B101,tab_MinKomp[[Stanowisko / Position ]:[Stanowisko / Position ]],0))="n/a","n/a",DT101-INDEX(tab_MinKomp[SUPPLIER MANAGEMENT],MATCH($B101,tab_MinKomp[[Stanowisko / Position ]:[Stanowisko / Position ]],0)))</f>
        <v>n/a</v>
      </c>
      <c r="DU102" s="190" t="str">
        <f>IF(INDEX(tab_MinKomp[Testy czystości / Reinheitstests],MATCH($B101,tab_MinKomp[[Stanowisko / Position ]:[Stanowisko / Position ]],0))="n/a","n/a",DU101-INDEX(tab_MinKomp[Testy czystości / Reinheitstests],MATCH($B101,tab_MinKomp[[Stanowisko / Position ]:[Stanowisko / Position ]],0)))</f>
        <v>n/a</v>
      </c>
      <c r="DV102" s="190" t="str">
        <f>IF(INDEX(tab_MinKomp[Testy czystości / Reinheitstests],MATCH($B101,tab_MinKomp[[Stanowisko / Position ]:[Stanowisko / Position ]],0))="n/a","n/a",DV101-INDEX(tab_MinKomp[Testy czystości / Reinheitstests],MATCH($B101,tab_MinKomp[[Stanowisko / Position ]:[Stanowisko / Position ]],0)))</f>
        <v>n/a</v>
      </c>
      <c r="DW102" s="190" t="str">
        <f>IF(INDEX(tab_MinKomp[Testy czystości / Reinheitstests],MATCH($B101,tab_MinKomp[[Stanowisko / Position ]:[Stanowisko / Position ]],0))="n/a","n/a",DW101-INDEX(tab_MinKomp[Testy czystości / Reinheitstests],MATCH($B101,tab_MinKomp[[Stanowisko / Position ]:[Stanowisko / Position ]],0)))</f>
        <v>n/a</v>
      </c>
      <c r="DX102" s="190" t="str">
        <f>IF(INDEX(tab_MinKomp[Testy czystości / Reinheitstests],MATCH($B101,tab_MinKomp[[Stanowisko / Position ]:[Stanowisko / Position ]],0))="n/a","n/a",DX101-INDEX(tab_MinKomp[Testy czystości / Reinheitstests],MATCH($B101,tab_MinKomp[[Stanowisko / Position ]:[Stanowisko / Position ]],0)))</f>
        <v>n/a</v>
      </c>
      <c r="DY102" s="190" t="str">
        <f>IF(INDEX(tab_MinKomp[Testy czystości / Reinheitstests],MATCH($B101,tab_MinKomp[[Stanowisko / Position ]:[Stanowisko / Position ]],0))="n/a","n/a",DY101-INDEX(tab_MinKomp[Testy czystości / Reinheitstests],MATCH($B101,tab_MinKomp[[Stanowisko / Position ]:[Stanowisko / Position ]],0)))</f>
        <v>n/a</v>
      </c>
      <c r="DZ102" s="190" t="str">
        <f>IF(INDEX(tab_MinKomp[Testy czystości / Reinheitstests],MATCH($B101,tab_MinKomp[[Stanowisko / Position ]:[Stanowisko / Position ]],0))="n/a","n/a",DZ101-INDEX(tab_MinKomp[Testy czystości / Reinheitstests],MATCH($B101,tab_MinKomp[[Stanowisko / Position ]:[Stanowisko / Position ]],0)))</f>
        <v>n/a</v>
      </c>
      <c r="EA102" s="190" t="str">
        <f>IF(INDEX(tab_MinKomp[Testy czystości / Reinheitstests],MATCH($B101,tab_MinKomp[[Stanowisko / Position ]:[Stanowisko / Position ]],0))="n/a","n/a",EA101-INDEX(tab_MinKomp[Testy czystości / Reinheitstests],MATCH($B101,tab_MinKomp[[Stanowisko / Position ]:[Stanowisko / Position ]],0)))</f>
        <v>n/a</v>
      </c>
      <c r="EB102" s="190" t="str">
        <f>IF(INDEX(tab_MinKomp[Testy czystości / Reinheitstests],MATCH($B101,tab_MinKomp[[Stanowisko / Position ]:[Stanowisko / Position ]],0))="n/a","n/a",EB101-INDEX(tab_MinKomp[Testy czystości / Reinheitstests],MATCH($B101,tab_MinKomp[[Stanowisko / Position ]:[Stanowisko / Position ]],0)))</f>
        <v>n/a</v>
      </c>
      <c r="EC102" s="190" t="str">
        <f>IF(INDEX(tab_MinKomp[Testy czystości / Reinheitstests],MATCH($B101,tab_MinKomp[[Stanowisko / Position ]:[Stanowisko / Position ]],0))="n/a","n/a",EC101-INDEX(tab_MinKomp[Testy czystości / Reinheitstests],MATCH($B101,tab_MinKomp[[Stanowisko / Position ]:[Stanowisko / Position ]],0)))</f>
        <v>n/a</v>
      </c>
      <c r="ED102" s="190" t="str">
        <f>IF(INDEX(tab_MinKomp[Testy czystości / Reinheitstests],MATCH($B101,tab_MinKomp[[Stanowisko / Position ]:[Stanowisko / Position ]],0))="n/a","n/a",ED101-INDEX(tab_MinKomp[Testy czystości / Reinheitstests],MATCH($B101,tab_MinKomp[[Stanowisko / Position ]:[Stanowisko / Position ]],0)))</f>
        <v>n/a</v>
      </c>
      <c r="EE102" s="190" t="str">
        <f>IF(INDEX(tab_MinKomp[Testy czystości / Reinheitstests],MATCH($B101,tab_MinKomp[[Stanowisko / Position ]:[Stanowisko / Position ]],0))="n/a","n/a",EE101-INDEX(tab_MinKomp[Testy czystości / Reinheitstests],MATCH($B101,tab_MinKomp[[Stanowisko / Position ]:[Stanowisko / Position ]],0)))</f>
        <v>n/a</v>
      </c>
      <c r="EF102" s="190" t="str">
        <f>IF(INDEX(tab_MinKomp[Testy czystości / Reinheitstests],MATCH($B101,tab_MinKomp[[Stanowisko / Position ]:[Stanowisko / Position ]],0))="n/a","n/a",EF101-INDEX(tab_MinKomp[Testy czystości / Reinheitstests],MATCH($B101,tab_MinKomp[[Stanowisko / Position ]:[Stanowisko / Position ]],0)))</f>
        <v>n/a</v>
      </c>
      <c r="EG102" s="190" t="str">
        <f>IF(INDEX(tab_MinKomp[Testy czystości / Reinheitstests],MATCH($B101,tab_MinKomp[[Stanowisko / Position ]:[Stanowisko / Position ]],0))="n/a","n/a",EG101-INDEX(tab_MinKomp[Testy czystości / Reinheitstests],MATCH($B101,tab_MinKomp[[Stanowisko / Position ]:[Stanowisko / Position ]],0)))</f>
        <v>n/a</v>
      </c>
      <c r="EH102" s="190" t="str">
        <f>IF(INDEX(tab_MinKomp[Testy czystości / Reinheitstests],MATCH($B101,tab_MinKomp[[Stanowisko / Position ]:[Stanowisko / Position ]],0))="n/a","n/a",EH101-INDEX(tab_MinKomp[Testy czystości / Reinheitstests],MATCH($B101,tab_MinKomp[[Stanowisko / Position ]:[Stanowisko / Position ]],0)))</f>
        <v>n/a</v>
      </c>
      <c r="EI102" s="190" t="str">
        <f>IF(INDEX(tab_MinKomp[Testy czystości / Reinheitstests],MATCH($B101,tab_MinKomp[[Stanowisko / Position ]:[Stanowisko / Position ]],0))="n/a","n/a",EI101-INDEX(tab_MinKomp[Testy czystości / Reinheitstests],MATCH($B101,tab_MinKomp[[Stanowisko / Position ]:[Stanowisko / Position ]],0)))</f>
        <v>n/a</v>
      </c>
      <c r="EJ102" s="190" t="str">
        <f>IF(INDEX(tab_MinKomp[Testy czystości / Reinheitstests],MATCH($B101,tab_MinKomp[[Stanowisko / Position ]:[Stanowisko / Position ]],0))="n/a","n/a",EJ101-INDEX(tab_MinKomp[Testy czystości / Reinheitstests],MATCH($B101,tab_MinKomp[[Stanowisko / Position ]:[Stanowisko / Position ]],0)))</f>
        <v>n/a</v>
      </c>
      <c r="EK102" s="190" t="str">
        <f>IF(INDEX(tab_MinKomp[Testy czystości / Reinheitstests],MATCH($B101,tab_MinKomp[[Stanowisko / Position ]:[Stanowisko / Position ]],0))="n/a","n/a",EK101-INDEX(tab_MinKomp[Testy czystości / Reinheitstests],MATCH($B101,tab_MinKomp[[Stanowisko / Position ]:[Stanowisko / Position ]],0)))</f>
        <v>n/a</v>
      </c>
      <c r="EL102" s="190" t="str">
        <f>IF(INDEX(tab_MinKomp[Testy czystości / Reinheitstests],MATCH($B101,tab_MinKomp[[Stanowisko / Position ]:[Stanowisko / Position ]],0))="n/a","n/a",EL101-INDEX(tab_MinKomp[Testy czystości / Reinheitstests],MATCH($B101,tab_MinKomp[[Stanowisko / Position ]:[Stanowisko / Position ]],0)))</f>
        <v>n/a</v>
      </c>
      <c r="EM102" s="190" t="str">
        <f>IF(INDEX(tab_MinKomp[Testy czystości / Reinheitstests],MATCH($B101,tab_MinKomp[[Stanowisko / Position ]:[Stanowisko / Position ]],0))="n/a","n/a",EM101-INDEX(tab_MinKomp[Testy czystości / Reinheitstests],MATCH($B101,tab_MinKomp[[Stanowisko / Position ]:[Stanowisko / Position ]],0)))</f>
        <v>n/a</v>
      </c>
      <c r="EN102" s="190" t="str">
        <f>IF(INDEX(tab_MinKomp[Testy czystości / Reinheitstests],MATCH($B101,tab_MinKomp[[Stanowisko / Position ]:[Stanowisko / Position ]],0))="n/a","n/a",EN101-INDEX(tab_MinKomp[Testy czystości / Reinheitstests],MATCH($B101,tab_MinKomp[[Stanowisko / Position ]:[Stanowisko / Position ]],0)))</f>
        <v>n/a</v>
      </c>
      <c r="EO102" s="194" t="str">
        <f>IF(INDEX(tab_MinKomp[Konserwacja Rep],MATCH($B101,tab_MinKomp[[Stanowisko / Position ]:[Stanowisko / Position ]],0))="n/a","n/a",EO101-INDEX(tab_MinKomp[Konserwacja Rep],MATCH($B101,tab_MinKomp[[Stanowisko / Position ]:[Stanowisko / Position ]],0)))</f>
        <v>n/a</v>
      </c>
      <c r="EP102" s="194" t="str">
        <f>IF(INDEX(tab_MinKomp[[Konserwacja Engel ]],MATCH($B101,tab_MinKomp[[Stanowisko / Position ]:[Stanowisko / Position ]],0))="n/a","n/a",EP101-INDEX(tab_MinKomp[[Konserwacja Engel ]],MATCH($B101,tab_MinKomp[[Stanowisko / Position ]:[Stanowisko / Position ]],0)))</f>
        <v>n/a</v>
      </c>
      <c r="EQ102" s="194" t="str">
        <f>IF(INDEX(tab_MinKomp[Konserwacja B 50],MATCH($B101,tab_MinKomp[[Stanowisko / Position ]:[Stanowisko / Position ]],0))="n/a","n/a",EQ101-INDEX(tab_MinKomp[Konserwacja B 50],MATCH($B101,tab_MinKomp[[Stanowisko / Position ]:[Stanowisko / Position ]],0)))</f>
        <v>n/a</v>
      </c>
      <c r="ER102" s="194" t="str">
        <f>IF(INDEX(tab_MinKomp[[Konserwacja EOL ]],MATCH($B101,tab_MinKomp[[Stanowisko / Position ]:[Stanowisko / Position ]],0))="n/a","n/a",ER101-INDEX(tab_MinKomp[[Konserwacja EOL ]],MATCH($B101,tab_MinKomp[[Stanowisko / Position ]:[Stanowisko / Position ]],0)))</f>
        <v>n/a</v>
      </c>
      <c r="ES102" s="194" t="str">
        <f>IF(INDEX(tab_MinKomp[Konserwacja Branson],MATCH($B101,tab_MinKomp[[Stanowisko / Position ]:[Stanowisko / Position ]],0))="n/a","n/a",ES101-INDEX(tab_MinKomp[Konserwacja Branson],MATCH($B101,tab_MinKomp[[Stanowisko / Position ]:[Stanowisko / Position ]],0)))</f>
        <v>n/a</v>
      </c>
      <c r="ET102" s="194" t="str">
        <f>IF(INDEX(tab_MinKomp[Konserwacja coolery],MATCH($B101,tab_MinKomp[[Stanowisko / Position ]:[Stanowisko / Position ]],0))="n/a","n/a",ET101-INDEX(tab_MinKomp[Konserwacja coolery],MATCH($B101,tab_MinKomp[[Stanowisko / Position ]:[Stanowisko / Position ]],0)))</f>
        <v>n/a</v>
      </c>
      <c r="EU102" s="194" t="str">
        <f>IF(INDEX(tab_MinKomp[Konserwacja piecy],MATCH($B101,tab_MinKomp[[Stanowisko / Position ]:[Stanowisko / Position ]],0))="n/a","n/a",EU101-INDEX(tab_MinKomp[Konserwacja piecy],MATCH($B101,tab_MinKomp[[Stanowisko / Position ]:[Stanowisko / Position ]],0)))</f>
        <v>n/a</v>
      </c>
      <c r="EV102" s="194" t="str">
        <f>IF(INDEX(tab_MinKomp[Rysunek techniczny- czytanie],MATCH($B101,tab_MinKomp[[Stanowisko / Position ]:[Stanowisko / Position ]],0))="n/a","n/a",EV101-INDEX(tab_MinKomp[Rysunek techniczny- czytanie],MATCH($B101,tab_MinKomp[[Stanowisko / Position ]:[Stanowisko / Position ]],0)))</f>
        <v>n/a</v>
      </c>
      <c r="EW102" s="194" t="str">
        <f>IF(INDEX(tab_MinKomp[Elektryka],MATCH($B101,tab_MinKomp[[Stanowisko / Position ]:[Stanowisko / Position ]],0))="n/a","n/a",EW101-INDEX(tab_MinKomp[Elektryka],MATCH($B101,tab_MinKomp[[Stanowisko / Position ]:[Stanowisko / Position ]],0)))</f>
        <v>n/a</v>
      </c>
      <c r="EX102" s="194" t="str">
        <f>IF(INDEX(tab_MinKomp[Pneumatyka],MATCH($B101,tab_MinKomp[[Stanowisko / Position ]:[Stanowisko / Position ]],0))="n/a","n/a",EX101-INDEX(tab_MinKomp[Pneumatyka],MATCH($B101,tab_MinKomp[[Stanowisko / Position ]:[Stanowisko / Position ]],0)))</f>
        <v>n/a</v>
      </c>
      <c r="EY102" s="194" t="str">
        <f>IF(INDEX(tab_MinKomp[[Hydraulika ]],MATCH($B101,tab_MinKomp[[Stanowisko / Position ]:[Stanowisko / Position ]],0))="n/a","n/a",EY101-INDEX(tab_MinKomp[[Hydraulika ]],MATCH($B101,tab_MinKomp[[Stanowisko / Position ]:[Stanowisko / Position ]],0)))</f>
        <v>n/a</v>
      </c>
      <c r="EZ102" s="194" t="str">
        <f>IF(INDEX(tab_MinKomp[Podciśnienie],MATCH($B101,tab_MinKomp[[Stanowisko / Position ]:[Stanowisko / Position ]],0))="n/a","n/a",EZ101-INDEX(tab_MinKomp[Podciśnienie],MATCH($B101,tab_MinKomp[[Stanowisko / Position ]:[Stanowisko / Position ]],0)))</f>
        <v>n/a</v>
      </c>
      <c r="FA102" s="194" t="str">
        <f>IF(INDEX(tab_MinKomp[Usuwanie awarii],MATCH($B101,tab_MinKomp[[Stanowisko / Position ]:[Stanowisko / Position ]],0))="n/a","n/a",FA101-INDEX(tab_MinKomp[Usuwanie awarii],MATCH($B101,tab_MinKomp[[Stanowisko / Position ]:[Stanowisko / Position ]],0)))</f>
        <v>n/a</v>
      </c>
      <c r="FB102" s="194" t="str">
        <f>IF(INDEX(tab_MinKomp[Obsługa robotów],MATCH($B101,tab_MinKomp[[Stanowisko / Position ]:[Stanowisko / Position ]],0))="n/a","n/a",FB101-INDEX(tab_MinKomp[Obsługa robotów],MATCH($B101,tab_MinKomp[[Stanowisko / Position ]:[Stanowisko / Position ]],0)))</f>
        <v>n/a</v>
      </c>
      <c r="FC102" s="194" t="str">
        <f>IF(INDEX(tab_MinKomp[Obsługa sterowania maszyny],MATCH($B101,tab_MinKomp[[Stanowisko / Position ]:[Stanowisko / Position ]],0))="n/a","n/a",FC101-INDEX(tab_MinKomp[Obsługa sterowania maszyny],MATCH($B101,tab_MinKomp[[Stanowisko / Position ]:[Stanowisko / Position ]],0)))</f>
        <v>n/a</v>
      </c>
      <c r="FD102" s="194" t="str">
        <f>IF(INDEX(tab_MinKomp[Usuwanie przyczyn żródłowych],MATCH($B101,tab_MinKomp[[Stanowisko / Position ]:[Stanowisko / Position ]],0))="n/a","n/a",FD101-INDEX(tab_MinKomp[Usuwanie przyczyn żródłowych],MATCH($B101,tab_MinKomp[[Stanowisko / Position ]:[Stanowisko / Position ]],0)))</f>
        <v>n/a</v>
      </c>
      <c r="FE102" s="194" t="str">
        <f>IF(INDEX(tab_MinKomp[Cmms stosowanie],MATCH($B101,tab_MinKomp[[Stanowisko / Position ]:[Stanowisko / Position ]],0))="n/a","n/a",FE101-INDEX(tab_MinKomp[Cmms stosowanie],MATCH($B101,tab_MinKomp[[Stanowisko / Position ]:[Stanowisko / Position ]],0)))</f>
        <v>n/a</v>
      </c>
      <c r="FF102" s="190" t="str">
        <f>IF(INDEX(tab_MinKomp[Testy czystości / Reinheitstests],MATCH($B101,tab_MinKomp[[Stanowisko / Position ]:[Stanowisko / Position ]],0))="n/a","n/a",FF101-INDEX(tab_MinKomp[Testy czystości / Reinheitstests],MATCH($B101,tab_MinKomp[[Stanowisko / Position ]:[Stanowisko / Position ]],0)))</f>
        <v>n/a</v>
      </c>
      <c r="FG102" s="194" t="str">
        <f>IF(INDEX(tab_MinKomp[Czyszczenie form plastikowych],MATCH($B101,tab_MinKomp[[Stanowisko / Position ]:[Stanowisko / Position ]],0))="n/a","n/a",FG101-INDEX(tab_MinKomp[Czyszczenie form plastikowych],MATCH($B101,tab_MinKomp[[Stanowisko / Position ]:[Stanowisko / Position ]],0)))</f>
        <v>n/a</v>
      </c>
      <c r="FH102" s="194" t="str">
        <f>IF(INDEX(tab_MinKomp[Wymiana form plastik],MATCH($B101,tab_MinKomp[[Stanowisko / Position ]:[Stanowisko / Position ]],0))="n/a","n/a",FH101-INDEX(tab_MinKomp[Wymiana form plastik],MATCH($B101,tab_MinKomp[[Stanowisko / Position ]:[Stanowisko / Position ]],0)))</f>
        <v>n/a</v>
      </c>
      <c r="FI102" s="194" t="str">
        <f>IF(INDEX(tab_MinKomp[Wymiana form guma],MATCH($B101,tab_MinKomp[[Stanowisko / Position ]:[Stanowisko / Position ]],0))="n/a","n/a",FI101-INDEX(tab_MinKomp[Wymiana form guma],MATCH($B101,tab_MinKomp[[Stanowisko / Position ]:[Stanowisko / Position ]],0)))</f>
        <v>n/a</v>
      </c>
      <c r="FJ102" s="194" t="str">
        <f>IF(INDEX(tab_MinKomp[Konserwacja KK],MATCH($B101,tab_MinKomp[[Stanowisko / Position ]:[Stanowisko / Position ]],0))="n/a","n/a",FJ101-INDEX(tab_MinKomp[Konserwacja KK],MATCH($B101,tab_MinKomp[[Stanowisko / Position ]:[Stanowisko / Position ]],0)))</f>
        <v>n/a</v>
      </c>
      <c r="FK102" s="194" t="str">
        <f>IF(INDEX(tab_MinKomp[Konserwacja form guma],MATCH($B101,tab_MinKomp[[Stanowisko / Position ]:[Stanowisko / Position ]],0))="n/a","n/a",FK101-INDEX(tab_MinKomp[Konserwacja form guma],MATCH($B101,tab_MinKomp[[Stanowisko / Position ]:[Stanowisko / Position ]],0)))</f>
        <v>n/a</v>
      </c>
      <c r="FL102" s="194" t="str">
        <f>IF(INDEX(tab_MinKomp[Konserwacja form plastiki],MATCH($B101,tab_MinKomp[[Stanowisko / Position ]:[Stanowisko / Position ]],0))="n/a","n/a",FL101-INDEX(tab_MinKomp[Konserwacja form plastiki],MATCH($B101,tab_MinKomp[[Stanowisko / Position ]:[Stanowisko / Position ]],0)))</f>
        <v>n/a</v>
      </c>
      <c r="FM102" s="194" t="str">
        <f>IF(INDEX(tab_MinKomp[Konserwacja Gorącego Kanału],MATCH($B101,tab_MinKomp[[Stanowisko / Position ]:[Stanowisko / Position ]],0))="n/a","n/a",FM101-INDEX(tab_MinKomp[Konserwacja Gorącego Kanału],MATCH($B101,tab_MinKomp[[Stanowisko / Position ]:[Stanowisko / Position ]],0)))</f>
        <v>n/a</v>
      </c>
      <c r="FN102" s="196" t="str">
        <f>IF(INDEX(tab_MinKomp[Język angielski / Englisch],MATCH($B101,tab_MinKomp[[Stanowisko / Position ]:[Stanowisko / Position ]],0))="n/a","n/a",FN101-INDEX(tab_MinKomp[Język angielski / Englisch],MATCH($B101,tab_MinKomp[[Stanowisko / Position ]:[Stanowisko / Position ]],0)))</f>
        <v>n/a</v>
      </c>
      <c r="FO102" s="196" t="str">
        <f>IF(INDEX(tab_MinKomp[Język angielski / Englisch],MATCH($B101,tab_MinKomp[[Stanowisko / Position ]:[Stanowisko / Position ]],0))="n/a","n/a",FO101-INDEX(tab_MinKomp[Język angielski / Englisch],MATCH($B101,tab_MinKomp[[Stanowisko / Position ]:[Stanowisko / Position ]],0)))</f>
        <v>n/a</v>
      </c>
      <c r="FP102" s="196" t="str">
        <f>IF(INDEX(tab_MinKomp[Język angielski / Englisch],MATCH($B101,tab_MinKomp[[Stanowisko / Position ]:[Stanowisko / Position ]],0))="n/a","n/a",FP101-INDEX(tab_MinKomp[Język angielski / Englisch],MATCH($B101,tab_MinKomp[[Stanowisko / Position ]:[Stanowisko / Position ]],0)))</f>
        <v>n/a</v>
      </c>
      <c r="FQ102" s="196" t="str">
        <f>IF(INDEX(tab_MinKomp[Język angielski / Englisch],MATCH($B101,tab_MinKomp[[Stanowisko / Position ]:[Stanowisko / Position ]],0))="n/a","n/a",FQ101-INDEX(tab_MinKomp[Język angielski / Englisch],MATCH($B101,tab_MinKomp[[Stanowisko / Position ]:[Stanowisko / Position ]],0)))</f>
        <v>n/a</v>
      </c>
      <c r="FR102" s="196" t="str">
        <f>IF(INDEX(tab_MinKomp[Język niemiecki / Deutsch],MATCH($B101,tab_MinKomp[[Stanowisko / Position ]:[Stanowisko / Position ]],0))="n/a","n/a",FR101-INDEX(tab_MinKomp[Język niemiecki / Deutsch],MATCH($B101,tab_MinKomp[[Stanowisko / Position ]:[Stanowisko / Position ]],0)))</f>
        <v>n/a</v>
      </c>
      <c r="FS102" s="194">
        <f>IF(INDEX(tab_MinKomp[Zarządzanie dokumentacją procesową / Process dokumentation management],MATCH($B101,tab_MinKomp[[Stanowisko / Position ]:[Stanowisko / Position ]],0))="n/a","n/a",FS101-INDEX(tab_MinKomp[Zarządzanie dokumentacją procesową / Process dokumentation management],MATCH($B101,tab_MinKomp[[Stanowisko / Position ]:[Stanowisko / Position ]],0)))</f>
        <v>-2</v>
      </c>
      <c r="FT102" s="194">
        <f>IF(INDEX(tab_MinKomp[Znajomość procesów z obszaru / Kenntiss der prozesse in dem Bereich],MATCH($B101,tab_MinKomp[[Stanowisko / Position ]:[Stanowisko / Position ]],0))="n/a","n/a",FT101-INDEX(tab_MinKomp[Znajomość procesów z obszaru / Kenntiss der prozesse in dem Bereich],MATCH($B101,tab_MinKomp[[Stanowisko / Position ]:[Stanowisko / Position ]],0)))</f>
        <v>-2</v>
      </c>
      <c r="FU102" s="194">
        <f>IF(INDEX(tab_MinKomp[optymalizacja procesów / Prozessoptymalisierung],MATCH($B101,tab_MinKomp[[Stanowisko / Position ]:[Stanowisko / Position ]],0))="n/a","n/a",FU101-INDEX(tab_MinKomp[optymalizacja procesów / Prozessoptymalisierung],MATCH($B101,tab_MinKomp[[Stanowisko / Position ]:[Stanowisko / Position ]],0)))</f>
        <v>-1</v>
      </c>
      <c r="FV102" s="194">
        <f>IF(INDEX(tab_MinKomp[Umiejętności szkoleniowe / Trainingsfähigkeiten],MATCH($B101,tab_MinKomp[[Stanowisko / Position ]:[Stanowisko / Position ]],0))="n/a","n/a",FV101-INDEX(tab_MinKomp[Umiejętności szkoleniowe / Trainingsfähigkeiten],MATCH($B101,tab_MinKomp[[Stanowisko / Position ]:[Stanowisko / Position ]],0)))</f>
        <v>-1</v>
      </c>
      <c r="FW102" s="194">
        <f>IF(INDEX(tab_MinKomp[Analityczne myślenie, podejście / Analitysches Denken, Einstellung],MATCH($B101,tab_MinKomp[[Stanowisko / Position ]:[Stanowisko / Position ]],0))="n/a","n/a",FW101-INDEX(tab_MinKomp[Analityczne myślenie, podejście / Analitysches Denken, Einstellung],MATCH($B101,tab_MinKomp[[Stanowisko / Position ]:[Stanowisko / Position ]],0)))</f>
        <v>-1</v>
      </c>
      <c r="FX102" s="194">
        <f>IF(INDEX(tab_MinKomp[Dokładność, precyzja w dzialaniu / Genauigkeit, Präzision in die Arbeit],MATCH($B101,tab_MinKomp[[Stanowisko / Position ]:[Stanowisko / Position ]],0))="n/a","n/a",FX101-INDEX(tab_MinKomp[Dokładność, precyzja w dzialaniu / Genauigkeit, Präzision in die Arbeit],MATCH($B101,tab_MinKomp[[Stanowisko / Position ]:[Stanowisko / Position ]],0)))</f>
        <v>-2</v>
      </c>
      <c r="FY102" s="194">
        <f>IF(INDEX(tab_MinKomp[Dyspozycyjność / Verfügbarkeit],MATCH($B101,tab_MinKomp[[Stanowisko / Position ]:[Stanowisko / Position ]],0))="n/a","n/a",FY101-INDEX(tab_MinKomp[Dyspozycyjność / Verfügbarkeit],MATCH($B101,tab_MinKomp[[Stanowisko / Position ]:[Stanowisko / Position ]],0)))</f>
        <v>-2</v>
      </c>
      <c r="FZ102" s="194">
        <f>IF(INDEX(tab_MinKomp[Zaangażowanie / 
Engagement],MATCH($B101,tab_MinKomp[[Stanowisko / Position ]:[Stanowisko / Position ]],0))="n/a","n/a",FZ101-INDEX(tab_MinKomp[Zaangażowanie / 
Engagement],MATCH($B101,tab_MinKomp[[Stanowisko / Position ]:[Stanowisko / Position ]],0)))</f>
        <v>-2</v>
      </c>
      <c r="GA102" s="194" t="str">
        <f>IF(INDEX(tab_MinKomp[Konserwacja form guma],MATCH($B101,tab_MinKomp[[Stanowisko / Position ]:[Stanowisko / Position ]],0))="n/a","n/a",GA101-INDEX(tab_MinKomp[Konserwacja form guma],MATCH($B101,tab_MinKomp[[Stanowisko / Position ]:[Stanowisko / Position ]],0)))</f>
        <v>n/a</v>
      </c>
      <c r="GB102" s="194" t="str">
        <f>IF(INDEX(tab_MinKomp[Konserwacja form plastiki],MATCH($B101,tab_MinKomp[[Stanowisko / Position ]:[Stanowisko / Position ]],0))="n/a","n/a",GB101-INDEX(tab_MinKomp[Konserwacja form plastiki],MATCH($B101,tab_MinKomp[[Stanowisko / Position ]:[Stanowisko / Position ]],0)))</f>
        <v>n/a</v>
      </c>
      <c r="GC102" s="194">
        <f>IF(INDEX(tab_MinKomp[Elastyczność w działaniu],MATCH($B101,tab_MinKomp[[Stanowisko / Position ]:[Stanowisko / Position ]],0))="n/a","n/a",GC101-INDEX(tab_MinKomp[Elastyczność w działaniu],MATCH($B101,tab_MinKomp[[Stanowisko / Position ]:[Stanowisko / Position ]],0)))</f>
        <v>-2</v>
      </c>
      <c r="GD102" s="194">
        <f>IF(INDEX(tab_MinKomp[Komunikatywność],MATCH($B101,tab_MinKomp[[Stanowisko / Position ]:[Stanowisko / Position ]],0))="n/a","n/a",GD101-INDEX(tab_MinKomp[Komunikatywność],MATCH($B101,tab_MinKomp[[Stanowisko / Position ]:[Stanowisko / Position ]],0)))</f>
        <v>-1</v>
      </c>
      <c r="GE102" s="193" t="str">
        <f>IF(INDEX(tab_MinKomp[Motywowanie i budowanie zaangażowania zespołu],MATCH($B101,tab_MinKomp[[Stanowisko / Position ]:[Stanowisko / Position ]],0))="n/a","n/a",GE101-INDEX(tab_MinKomp[Motywowanie i budowanie zaangażowania zespołu],MATCH($B101,tab_MinKomp[[Stanowisko / Position ]:[Stanowisko / Position ]],0)))</f>
        <v>n/a</v>
      </c>
      <c r="GF102" s="186" t="s">
        <v>248</v>
      </c>
      <c r="GG102" s="186" t="s">
        <v>248</v>
      </c>
      <c r="GH102" s="186" t="s">
        <v>248</v>
      </c>
      <c r="GI102" s="186" t="s">
        <v>248</v>
      </c>
      <c r="GJ102" s="186" t="s">
        <v>248</v>
      </c>
      <c r="GK102" s="186" t="s">
        <v>248</v>
      </c>
      <c r="GL102" s="186" t="s">
        <v>248</v>
      </c>
      <c r="GM102" s="186" t="s">
        <v>248</v>
      </c>
      <c r="GN102" s="186" t="s">
        <v>248</v>
      </c>
      <c r="GO102" s="186" t="s">
        <v>248</v>
      </c>
      <c r="GP102" s="186" t="s">
        <v>248</v>
      </c>
      <c r="GQ102" s="186" t="s">
        <v>248</v>
      </c>
      <c r="GR102" s="186" t="s">
        <v>248</v>
      </c>
      <c r="GS102" s="186" t="s">
        <v>248</v>
      </c>
      <c r="GT102" s="186" t="s">
        <v>248</v>
      </c>
      <c r="GU102" s="186" t="s">
        <v>248</v>
      </c>
      <c r="GV102" s="186" t="s">
        <v>248</v>
      </c>
      <c r="GW102" s="186" t="s">
        <v>248</v>
      </c>
      <c r="GX102" s="186" t="s">
        <v>248</v>
      </c>
      <c r="GY102" s="186" t="s">
        <v>248</v>
      </c>
      <c r="GZ102" s="261" t="s">
        <v>248</v>
      </c>
      <c r="HA102" s="261" t="s">
        <v>248</v>
      </c>
      <c r="HB102" s="191">
        <f>SUM(G102:GE102)/(HB101-(SUM(G102:GE102)))</f>
        <v>-0.84210526315789469</v>
      </c>
    </row>
    <row r="103" spans="1:210" ht="24.9" customHeight="1" x14ac:dyDescent="0.3">
      <c r="A103" s="105" t="s">
        <v>314</v>
      </c>
      <c r="B103" s="105" t="s">
        <v>315</v>
      </c>
      <c r="C103" s="105" t="s">
        <v>433</v>
      </c>
      <c r="D103" s="105">
        <v>2059</v>
      </c>
      <c r="E103" s="394" t="s">
        <v>434</v>
      </c>
      <c r="F103" s="185" t="s">
        <v>374</v>
      </c>
      <c r="G103" s="186">
        <v>1</v>
      </c>
      <c r="H103" s="186">
        <v>1</v>
      </c>
      <c r="I103" s="186">
        <v>1</v>
      </c>
      <c r="J103" s="186">
        <v>1</v>
      </c>
      <c r="K103" s="186">
        <v>1</v>
      </c>
      <c r="L103" s="186" t="s">
        <v>248</v>
      </c>
      <c r="M103" s="186" t="s">
        <v>248</v>
      </c>
      <c r="N103" s="186" t="s">
        <v>248</v>
      </c>
      <c r="O103" s="186">
        <v>1</v>
      </c>
      <c r="P103" s="186">
        <v>1</v>
      </c>
      <c r="Q103" s="186" t="s">
        <v>248</v>
      </c>
      <c r="R103" s="186" t="s">
        <v>248</v>
      </c>
      <c r="S103" s="186" t="s">
        <v>248</v>
      </c>
      <c r="T103" s="186" t="s">
        <v>248</v>
      </c>
      <c r="U103" s="186" t="s">
        <v>248</v>
      </c>
      <c r="V103" s="186" t="s">
        <v>248</v>
      </c>
      <c r="W103" s="186" t="s">
        <v>248</v>
      </c>
      <c r="X103" s="186" t="s">
        <v>248</v>
      </c>
      <c r="Y103" s="186" t="s">
        <v>248</v>
      </c>
      <c r="Z103" s="186" t="s">
        <v>248</v>
      </c>
      <c r="AA103" s="186" t="s">
        <v>248</v>
      </c>
      <c r="AB103" s="186" t="s">
        <v>248</v>
      </c>
      <c r="AC103" s="186" t="s">
        <v>248</v>
      </c>
      <c r="AD103" s="186" t="s">
        <v>248</v>
      </c>
      <c r="AE103" s="186" t="s">
        <v>248</v>
      </c>
      <c r="AF103" s="186" t="s">
        <v>248</v>
      </c>
      <c r="AG103" s="186" t="s">
        <v>248</v>
      </c>
      <c r="AH103" s="186" t="s">
        <v>248</v>
      </c>
      <c r="AI103" s="186" t="s">
        <v>248</v>
      </c>
      <c r="AJ103" s="186" t="s">
        <v>248</v>
      </c>
      <c r="AK103" s="186" t="s">
        <v>248</v>
      </c>
      <c r="AL103" s="186">
        <v>1</v>
      </c>
      <c r="AM103" s="186" t="s">
        <v>248</v>
      </c>
      <c r="AN103" s="186" t="s">
        <v>248</v>
      </c>
      <c r="AO103" s="186">
        <v>1</v>
      </c>
      <c r="AP103" s="186" t="s">
        <v>248</v>
      </c>
      <c r="AQ103" s="186"/>
      <c r="AR103" s="186" t="s">
        <v>248</v>
      </c>
      <c r="AS103" s="186" t="s">
        <v>248</v>
      </c>
      <c r="AT103" s="186" t="s">
        <v>248</v>
      </c>
      <c r="AU103" s="186" t="s">
        <v>248</v>
      </c>
      <c r="AV103" s="186">
        <v>1</v>
      </c>
      <c r="AW103" s="186">
        <v>1</v>
      </c>
      <c r="AX103" s="186" t="s">
        <v>248</v>
      </c>
      <c r="AY103" s="186" t="s">
        <v>248</v>
      </c>
      <c r="AZ103" s="186" t="s">
        <v>248</v>
      </c>
      <c r="BA103" s="186">
        <v>1</v>
      </c>
      <c r="BB103" s="186">
        <v>1</v>
      </c>
      <c r="BC103" s="186" t="s">
        <v>248</v>
      </c>
      <c r="BD103" s="186" t="s">
        <v>248</v>
      </c>
      <c r="BE103" s="186" t="s">
        <v>248</v>
      </c>
      <c r="BF103" s="186" t="s">
        <v>248</v>
      </c>
      <c r="BG103" s="186" t="s">
        <v>248</v>
      </c>
      <c r="BH103" s="186" t="s">
        <v>248</v>
      </c>
      <c r="BI103" s="186" t="s">
        <v>248</v>
      </c>
      <c r="BJ103" s="186" t="s">
        <v>248</v>
      </c>
      <c r="BK103" s="186" t="s">
        <v>248</v>
      </c>
      <c r="BL103" s="186" t="s">
        <v>248</v>
      </c>
      <c r="BM103" s="186" t="s">
        <v>248</v>
      </c>
      <c r="BN103" s="186" t="s">
        <v>248</v>
      </c>
      <c r="BO103" s="186">
        <v>1</v>
      </c>
      <c r="BP103" s="186" t="s">
        <v>248</v>
      </c>
      <c r="BQ103" s="186" t="s">
        <v>248</v>
      </c>
      <c r="BR103" s="186" t="s">
        <v>248</v>
      </c>
      <c r="BS103" s="186">
        <v>2</v>
      </c>
      <c r="BT103" s="186" t="s">
        <v>248</v>
      </c>
      <c r="BU103" s="186">
        <v>1</v>
      </c>
      <c r="BV103" s="186">
        <v>2</v>
      </c>
      <c r="BW103" s="186">
        <v>2</v>
      </c>
      <c r="BX103" s="186">
        <v>2</v>
      </c>
      <c r="BY103" s="186" t="s">
        <v>248</v>
      </c>
      <c r="BZ103" s="186">
        <v>1</v>
      </c>
      <c r="CA103" s="186">
        <v>1</v>
      </c>
      <c r="CB103" s="186">
        <v>2</v>
      </c>
      <c r="CC103" s="186" t="s">
        <v>248</v>
      </c>
      <c r="CD103" s="186">
        <v>1</v>
      </c>
      <c r="CE103" s="186">
        <v>1</v>
      </c>
      <c r="CF103" s="186">
        <v>1</v>
      </c>
      <c r="CG103" s="186">
        <v>1</v>
      </c>
      <c r="CH103" s="186" t="s">
        <v>248</v>
      </c>
      <c r="CI103" s="186" t="s">
        <v>248</v>
      </c>
      <c r="CJ103" s="186" t="s">
        <v>248</v>
      </c>
      <c r="CK103" s="186" t="s">
        <v>248</v>
      </c>
      <c r="CL103" s="186" t="s">
        <v>248</v>
      </c>
      <c r="CM103" s="186" t="s">
        <v>248</v>
      </c>
      <c r="CN103" s="186" t="s">
        <v>248</v>
      </c>
      <c r="CO103" s="186" t="s">
        <v>248</v>
      </c>
      <c r="CP103" s="186" t="s">
        <v>248</v>
      </c>
      <c r="CQ103" s="186" t="s">
        <v>248</v>
      </c>
      <c r="CR103" s="186" t="s">
        <v>248</v>
      </c>
      <c r="CS103" s="186" t="s">
        <v>248</v>
      </c>
      <c r="CT103" s="186" t="s">
        <v>248</v>
      </c>
      <c r="CU103" s="186" t="s">
        <v>248</v>
      </c>
      <c r="CV103" s="186" t="s">
        <v>248</v>
      </c>
      <c r="CW103" s="186">
        <v>1</v>
      </c>
      <c r="CX103" s="186" t="s">
        <v>248</v>
      </c>
      <c r="CY103" s="186" t="s">
        <v>248</v>
      </c>
      <c r="CZ103" s="186" t="s">
        <v>248</v>
      </c>
      <c r="DA103" s="186" t="s">
        <v>248</v>
      </c>
      <c r="DB103" s="186" t="s">
        <v>248</v>
      </c>
      <c r="DC103" s="186" t="s">
        <v>248</v>
      </c>
      <c r="DD103" s="186" t="s">
        <v>248</v>
      </c>
      <c r="DE103" s="186" t="s">
        <v>248</v>
      </c>
      <c r="DF103" s="186">
        <v>1</v>
      </c>
      <c r="DG103" s="186" t="s">
        <v>248</v>
      </c>
      <c r="DH103" s="186" t="s">
        <v>248</v>
      </c>
      <c r="DI103" s="186" t="s">
        <v>248</v>
      </c>
      <c r="DJ103" s="186" t="s">
        <v>248</v>
      </c>
      <c r="DK103" s="186" t="s">
        <v>248</v>
      </c>
      <c r="DL103" s="186" t="s">
        <v>248</v>
      </c>
      <c r="DM103" s="186" t="s">
        <v>248</v>
      </c>
      <c r="DN103" s="186" t="s">
        <v>248</v>
      </c>
      <c r="DO103" s="186" t="s">
        <v>248</v>
      </c>
      <c r="DP103" s="186" t="s">
        <v>248</v>
      </c>
      <c r="DQ103" s="186" t="s">
        <v>248</v>
      </c>
      <c r="DR103" s="186" t="s">
        <v>248</v>
      </c>
      <c r="DS103" s="186" t="s">
        <v>248</v>
      </c>
      <c r="DT103" s="186" t="s">
        <v>248</v>
      </c>
      <c r="DU103" s="186" t="s">
        <v>248</v>
      </c>
      <c r="DV103" s="186" t="s">
        <v>248</v>
      </c>
      <c r="DW103" s="186" t="s">
        <v>248</v>
      </c>
      <c r="DX103" s="186" t="s">
        <v>248</v>
      </c>
      <c r="DY103" s="186" t="s">
        <v>248</v>
      </c>
      <c r="DZ103" s="186" t="s">
        <v>248</v>
      </c>
      <c r="EA103" s="186" t="s">
        <v>248</v>
      </c>
      <c r="EB103" s="186" t="s">
        <v>248</v>
      </c>
      <c r="EC103" s="186" t="s">
        <v>248</v>
      </c>
      <c r="ED103" s="186" t="s">
        <v>248</v>
      </c>
      <c r="EE103" s="186" t="s">
        <v>248</v>
      </c>
      <c r="EF103" s="186" t="s">
        <v>248</v>
      </c>
      <c r="EG103" s="186" t="s">
        <v>248</v>
      </c>
      <c r="EH103" s="186" t="s">
        <v>248</v>
      </c>
      <c r="EI103" s="186" t="s">
        <v>248</v>
      </c>
      <c r="EJ103" s="186" t="s">
        <v>248</v>
      </c>
      <c r="EK103" s="186" t="s">
        <v>248</v>
      </c>
      <c r="EL103" s="184" t="s">
        <v>248</v>
      </c>
      <c r="EM103" s="184" t="s">
        <v>248</v>
      </c>
      <c r="EN103" s="184" t="s">
        <v>248</v>
      </c>
      <c r="EO103" s="186" t="s">
        <v>248</v>
      </c>
      <c r="EP103" s="186" t="s">
        <v>248</v>
      </c>
      <c r="EQ103" s="186" t="s">
        <v>248</v>
      </c>
      <c r="ER103" s="186" t="s">
        <v>248</v>
      </c>
      <c r="ES103" s="186" t="s">
        <v>248</v>
      </c>
      <c r="ET103" s="186" t="s">
        <v>248</v>
      </c>
      <c r="EU103" s="186" t="s">
        <v>248</v>
      </c>
      <c r="EV103" s="186" t="s">
        <v>248</v>
      </c>
      <c r="EW103" s="186" t="s">
        <v>248</v>
      </c>
      <c r="EX103" s="186" t="s">
        <v>248</v>
      </c>
      <c r="EY103" s="186" t="s">
        <v>248</v>
      </c>
      <c r="EZ103" s="186" t="s">
        <v>248</v>
      </c>
      <c r="FA103" s="186" t="s">
        <v>248</v>
      </c>
      <c r="FB103" s="186" t="s">
        <v>248</v>
      </c>
      <c r="FC103" s="186" t="s">
        <v>248</v>
      </c>
      <c r="FD103" s="186" t="s">
        <v>248</v>
      </c>
      <c r="FE103" s="186" t="s">
        <v>248</v>
      </c>
      <c r="FF103" s="186" t="s">
        <v>248</v>
      </c>
      <c r="FG103" s="186" t="s">
        <v>248</v>
      </c>
      <c r="FH103" s="186" t="s">
        <v>248</v>
      </c>
      <c r="FI103" s="186" t="s">
        <v>248</v>
      </c>
      <c r="FJ103" s="186" t="s">
        <v>248</v>
      </c>
      <c r="FK103" s="186" t="s">
        <v>248</v>
      </c>
      <c r="FL103" s="186" t="s">
        <v>248</v>
      </c>
      <c r="FM103" s="186" t="s">
        <v>248</v>
      </c>
      <c r="FN103" s="186">
        <v>1</v>
      </c>
      <c r="FO103" s="186">
        <v>1</v>
      </c>
      <c r="FP103" s="186">
        <v>1</v>
      </c>
      <c r="FQ103" s="187" t="s">
        <v>248</v>
      </c>
      <c r="FR103" s="187" t="s">
        <v>248</v>
      </c>
      <c r="FS103" s="186">
        <v>1</v>
      </c>
      <c r="FT103" s="186">
        <v>1</v>
      </c>
      <c r="FU103" s="186">
        <v>1</v>
      </c>
      <c r="FV103" s="186">
        <v>1</v>
      </c>
      <c r="FW103" s="186">
        <v>1</v>
      </c>
      <c r="FX103" s="186">
        <v>1</v>
      </c>
      <c r="FY103" s="186">
        <v>1</v>
      </c>
      <c r="FZ103" s="186">
        <v>1</v>
      </c>
      <c r="GA103" s="186" t="s">
        <v>248</v>
      </c>
      <c r="GB103" s="186" t="s">
        <v>248</v>
      </c>
      <c r="GC103" s="186">
        <v>1</v>
      </c>
      <c r="GD103" s="186">
        <v>1</v>
      </c>
      <c r="GE103" s="186" t="s">
        <v>248</v>
      </c>
      <c r="GF103" s="186" t="s">
        <v>248</v>
      </c>
      <c r="GG103" s="186" t="s">
        <v>248</v>
      </c>
      <c r="GH103" s="186" t="s">
        <v>248</v>
      </c>
      <c r="GI103" s="186" t="s">
        <v>248</v>
      </c>
      <c r="GJ103" s="186" t="s">
        <v>248</v>
      </c>
      <c r="GK103" s="186" t="s">
        <v>248</v>
      </c>
      <c r="GL103" s="186" t="s">
        <v>248</v>
      </c>
      <c r="GM103" s="186" t="s">
        <v>248</v>
      </c>
      <c r="GN103" s="186" t="s">
        <v>248</v>
      </c>
      <c r="GO103" s="186" t="s">
        <v>248</v>
      </c>
      <c r="GP103" s="186" t="s">
        <v>248</v>
      </c>
      <c r="GQ103" s="186" t="s">
        <v>248</v>
      </c>
      <c r="GR103" s="186" t="s">
        <v>248</v>
      </c>
      <c r="GS103" s="186" t="s">
        <v>248</v>
      </c>
      <c r="GT103" s="186" t="s">
        <v>248</v>
      </c>
      <c r="GU103" s="186" t="s">
        <v>248</v>
      </c>
      <c r="GV103" s="186" t="s">
        <v>248</v>
      </c>
      <c r="GW103" s="186" t="s">
        <v>248</v>
      </c>
      <c r="GX103" s="186" t="s">
        <v>248</v>
      </c>
      <c r="GY103" s="186" t="s">
        <v>248</v>
      </c>
      <c r="GZ103" s="261" t="s">
        <v>248</v>
      </c>
      <c r="HA103" s="261" t="s">
        <v>248</v>
      </c>
      <c r="HB103" s="188">
        <f t="shared" ref="HB103" si="17">SUM(G103:GE103)</f>
        <v>46</v>
      </c>
    </row>
    <row r="104" spans="1:210" ht="24.9" customHeight="1" thickBot="1" x14ac:dyDescent="0.35">
      <c r="A104" s="108" t="str">
        <f t="shared" ref="A104:D104" si="18">A103</f>
        <v>Prod.-Q-1</v>
      </c>
      <c r="B104" s="108" t="str">
        <f t="shared" si="18"/>
        <v>Pracownik Produkcji</v>
      </c>
      <c r="C104" s="108" t="str">
        <f t="shared" si="18"/>
        <v>RS</v>
      </c>
      <c r="D104" s="108">
        <f t="shared" si="18"/>
        <v>2059</v>
      </c>
      <c r="E104" s="395"/>
      <c r="F104" s="189" t="s">
        <v>375</v>
      </c>
      <c r="G104" s="192">
        <f>IF(INDEX(tab_MinKomp[Przepisy BHP / BHP Vorschriften],MATCH($B103,tab_MinKomp[[Stanowisko / Position ]:[Stanowisko / Position ]],0))="n/a","n/a",G103-INDEX(tab_MinKomp[Przepisy BHP / BHP Vorschriften],MATCH($B103,tab_MinKomp[[Stanowisko / Position ]:[Stanowisko / Position ]],0)))</f>
        <v>-1</v>
      </c>
      <c r="H104" s="193">
        <f>IF(INDEX(tab_MinKomp[Przepisy PPOŻ / Brandschutzbestimmungen],MATCH($B103,tab_MinKomp[[Stanowisko / Position ]:[Stanowisko / Position ]],0))="n/a","n/a",H103-INDEX(tab_MinKomp[Przepisy PPOŻ / Brandschutzbestimmungen],MATCH($B103,tab_MinKomp[[Stanowisko / Position ]:[Stanowisko / Position ]],0)))</f>
        <v>0</v>
      </c>
      <c r="I104" s="193">
        <f>IF(INDEX(tab_MinKomp[Ryzyko zawodowe na stanowiskach pracyv/ Berufliche Risiken an Arbeitsstellen],MATCH($B103,tab_MinKomp[[Stanowisko / Position ]:[Stanowisko / Position ]],0))="n/a","n/a",I103-INDEX(tab_MinKomp[Ryzyko zawodowe na stanowiskach pracyv/ Berufliche Risiken an Arbeitsstellen],MATCH($B103,tab_MinKomp[[Stanowisko / Position ]:[Stanowisko / Position ]],0)))</f>
        <v>-1</v>
      </c>
      <c r="J104" s="193">
        <f>IF(INDEX(tab_MinKomp[Gospodarka substancjami niebezpiecznymi / Gefahrstoffmanagement],MATCH($B103,tab_MinKomp[[Stanowisko / Position ]:[Stanowisko / Position ]],0))="n/a","n/a",J103-INDEX(tab_MinKomp[Gospodarka substancjami niebezpiecznymi / Gefahrstoffmanagement],MATCH($B103,tab_MinKomp[[Stanowisko / Position ]:[Stanowisko / Position ]],0)))</f>
        <v>0</v>
      </c>
      <c r="K104" s="193">
        <f>IF(INDEX(tab_MinKomp[Gospodarka odpadami / Abfallwirtschaft],MATCH($B103,tab_MinKomp[[Stanowisko / Position ]:[Stanowisko / Position ]],0))="n/a","n/a",K103-INDEX(tab_MinKomp[Gospodarka odpadami / Abfallwirtschaft],MATCH($B103,tab_MinKomp[[Stanowisko / Position ]:[Stanowisko / Position ]],0)))</f>
        <v>0</v>
      </c>
      <c r="L104" s="194" t="str">
        <f>IF(INDEX(tab_MinKomp[Przepisy kodeksu pracy / Bestimmungen des Arbeitsgesetzes],MATCH($B103,tab_MinKomp[[Stanowisko / Position ]:[Stanowisko / Position ]],0))="n/a","n/a",L103-INDEX(tab_MinKomp[Przepisy kodeksu pracy / Bestimmungen des Arbeitsgesetzes],MATCH($B103,tab_MinKomp[[Stanowisko / Position ]:[Stanowisko / Position ]],0)))</f>
        <v>n/a</v>
      </c>
      <c r="M104" s="195" t="str">
        <f>IF(INDEX(tab_MinKomp[Przepisy o ub.społ. ZUS  / Sozialversicherungsvorschriften],MATCH($B103,tab_MinKomp[[Stanowisko / Position ]:[Stanowisko / Position ]],0))="n/a","n/a",M103-INDEX(tab_MinKomp[Przepisy o ub.społ. ZUS  / Sozialversicherungsvorschriften],MATCH($B103,tab_MinKomp[[Stanowisko / Position ]:[Stanowisko / Position ]],0)))</f>
        <v>n/a</v>
      </c>
      <c r="N104" s="194" t="str">
        <f>IF(INDEX(tab_MinKomp[PRZEPISY O PDOF /persönlich Einkommensteuergesetz ],MATCH($B103,tab_MinKomp[[Stanowisko / Position ]:[Stanowisko / Position ]],0))="n/a","n/a",N103-INDEX(tab_MinKomp[PRZEPISY O PDOF /persönlich Einkommensteuergesetz ],MATCH($B103,tab_MinKomp[[Stanowisko / Position ]:[Stanowisko / Position ]],0)))</f>
        <v>n/a</v>
      </c>
      <c r="O104" s="194">
        <f>IF(INDEX(tab_MinKomp[Regulamin pracy / Arbeitsordnung],MATCH($B103,tab_MinKomp[[Stanowisko / Position ]:[Stanowisko / Position ]],0))="n/a","n/a",O103-INDEX(tab_MinKomp[Regulamin pracy / Arbeitsordnung],MATCH($B103,tab_MinKomp[[Stanowisko / Position ]:[Stanowisko / Position ]],0)))</f>
        <v>0</v>
      </c>
      <c r="P104" s="194">
        <f>IF(INDEX(tab_MinKomp[Regulamin wynagradzania / Vergütungsordnung],MATCH($B103,tab_MinKomp[[Stanowisko / Position ]:[Stanowisko / Position ]],0))="n/a","n/a",P103-INDEX(tab_MinKomp[Regulamin wynagradzania / Vergütungsordnung],MATCH($B103,tab_MinKomp[[Stanowisko / Position ]:[Stanowisko / Position ]],0)))</f>
        <v>0</v>
      </c>
      <c r="Q104" s="194" t="str">
        <f>IF(INDEX(tab_MinKomp[System R2PŁATNIK PRO: Płace / Lohnabrechnung],MATCH($B103,tab_MinKomp[[Stanowisko / Position ]:[Stanowisko / Position ]],0))="n/a","n/a",Q103-INDEX(tab_MinKomp[System R2PŁATNIK PRO: Płace / Lohnabrechnung],MATCH($B103,tab_MinKomp[[Stanowisko / Position ]:[Stanowisko / Position ]],0)))</f>
        <v>n/a</v>
      </c>
      <c r="R104" s="194" t="str">
        <f>IF(INDEX(tab_MinKomp[SystemR2PŁATNIK PRO: KADRY / Personaldaten],MATCH($B103,tab_MinKomp[[Stanowisko / Position ]:[Stanowisko / Position ]],0))="n/a","n/a",R103-INDEX(tab_MinKomp[SystemR2PŁATNIK PRO: KADRY / Personaldaten],MATCH($B103,tab_MinKomp[[Stanowisko / Position ]:[Stanowisko / Position ]],0)))</f>
        <v>n/a</v>
      </c>
      <c r="S104" s="194" t="str">
        <f>IF(INDEX(tab_MinKomp[SYSTEM R2PŁATNIK PRO: zarządzanie pracownikami / Arbeitsverwaltung],MATCH($B103,tab_MinKomp[[Stanowisko / Position ]:[Stanowisko / Position ]],0))="n/a","n/a",S103-INDEX(tab_MinKomp[SYSTEM R2PŁATNIK PRO: zarządzanie pracownikami / Arbeitsverwaltung],MATCH($B103,tab_MinKomp[[Stanowisko / Position ]:[Stanowisko / Position ]],0)))</f>
        <v>n/a</v>
      </c>
      <c r="T104" s="194" t="str">
        <f>IF(INDEX(tab_MinKomp[Doradztwo, wsparcie personalne / Personalberatung und Unterstützung],MATCH($B103,tab_MinKomp[[Stanowisko / Position ]:[Stanowisko / Position ]],0))="n/a","n/a",T103-INDEX(tab_MinKomp[Doradztwo, wsparcie personalne / Personalberatung und Unterstützung],MATCH($B103,tab_MinKomp[[Stanowisko / Position ]:[Stanowisko / Position ]],0)))</f>
        <v>n/a</v>
      </c>
      <c r="U104" s="194" t="str">
        <f>IF(INDEX(tab_MinKomp[Przepisy o podatku VAT / MwSt.- Gesetz],MATCH($B103,tab_MinKomp[[Stanowisko / Position ]:[Stanowisko / Position ]],0))="n/a","n/a",U103-INDEX(tab_MinKomp[Przepisy o podatku VAT / MwSt.- Gesetz],MATCH($B103,tab_MinKomp[[Stanowisko / Position ]:[Stanowisko / Position ]],0)))</f>
        <v>n/a</v>
      </c>
      <c r="V104" s="194" t="str">
        <f>IF(INDEX(tab_MinKomp[PrzepisyPDOP / geschäftlich Einkommensteuergesetz],MATCH($B103,tab_MinKomp[[Stanowisko / Position ]:[Stanowisko / Position ]],0))="n/a","n/a",V103-INDEX(tab_MinKomp[PrzepisyPDOP / geschäftlich Einkommensteuergesetz],MATCH($B103,tab_MinKomp[[Stanowisko / Position ]:[Stanowisko / Position ]],0)))</f>
        <v>n/a</v>
      </c>
      <c r="W104" s="194" t="str">
        <f>IF(INDEX(tab_MinKomp[System BAAN / FINANSE (FIBU)],MATCH($B103,tab_MinKomp[[Stanowisko / Position ]:[Stanowisko / Position ]],0))="n/a","n/a",W103-INDEX(tab_MinKomp[System BAAN / FINANSE (FIBU)],MATCH($B103,tab_MinKomp[[Stanowisko / Position ]:[Stanowisko / Position ]],0)))</f>
        <v>n/a</v>
      </c>
      <c r="X104" s="194" t="str">
        <f>IF(INDEX(tab_MinKomp[Systemy pomocnicze / Hilfssysteme(STOCKPROGRAM, KALK2000 etc.)],MATCH($B103,tab_MinKomp[[Stanowisko / Position ]:[Stanowisko / Position ]],0))="n/a","n/a",X103-INDEX(tab_MinKomp[Systemy pomocnicze / Hilfssysteme(STOCKPROGRAM, KALK2000 etc.)],MATCH($B103,tab_MinKomp[[Stanowisko / Position ]:[Stanowisko / Position ]],0)))</f>
        <v>n/a</v>
      </c>
      <c r="Y104" s="194" t="str">
        <f>IF(INDEX(tab_MinKomp[Polityka rachunkowości / Buchführungspolitik],MATCH($B103,tab_MinKomp[[Stanowisko / Position ]:[Stanowisko / Position ]],0))="n/a","n/a",Y103-INDEX(tab_MinKomp[Polityka rachunkowości / Buchführungspolitik],MATCH($B103,tab_MinKomp[[Stanowisko / Position ]:[Stanowisko / Position ]],0)))</f>
        <v>n/a</v>
      </c>
      <c r="Z104" s="194" t="str">
        <f>IF(INDEX(tab_MinKomp[Ustawa o rachunkowości / Rechnungslegungsgesetz],MATCH($B103,tab_MinKomp[[Stanowisko / Position ]:[Stanowisko / Position ]],0))="n/a","n/a",Z103-INDEX(tab_MinKomp[Ustawa o rachunkowości / Rechnungslegungsgesetz],MATCH($B103,tab_MinKomp[[Stanowisko / Position ]:[Stanowisko / Position ]],0)))</f>
        <v>n/a</v>
      </c>
      <c r="AA104" s="194" t="str">
        <f>IF(INDEX(tab_MinKomp[WORKFLOW - TS-100],MATCH($B103,tab_MinKomp[[Stanowisko / Position ]:[Stanowisko / Position ]],0))="n/a","n/a",AA103-INDEX(tab_MinKomp[WORKFLOW - TS-100],MATCH($B103,tab_MinKomp[[Stanowisko / Position ]:[Stanowisko / Position ]],0)))</f>
        <v>n/a</v>
      </c>
      <c r="AB104" s="194" t="str">
        <f>IF(INDEX(tab_MinKomp[WORKFLOW - SFMS],MATCH($B103,tab_MinKomp[[Stanowisko / Position ]:[Stanowisko / Position ]],0))="n/a","n/a",AB103-INDEX(tab_MinKomp[WORKFLOW - SFMS],MATCH($B103,tab_MinKomp[[Stanowisko / Position ]:[Stanowisko / Position ]],0)))</f>
        <v>n/a</v>
      </c>
      <c r="AC104" s="194" t="str">
        <f>IF(INDEX(tab_MinKomp[System ISO 9001:2015],MATCH($B103,tab_MinKomp[[Stanowisko / Position ]:[Stanowisko / Position ]],0))="n/a","n/a",AC103-INDEX(tab_MinKomp[System ISO 9001:2015],MATCH($B103,tab_MinKomp[[Stanowisko / Position ]:[Stanowisko / Position ]],0)))</f>
        <v>n/a</v>
      </c>
      <c r="AD104" s="194" t="str">
        <f>IF(INDEX(tab_MinKomp[System ISO 9001:2015],MATCH($B103,tab_MinKomp[[Stanowisko / Position ]:[Stanowisko / Position ]],0))="n/a","n/a",AD103-INDEX(tab_MinKomp[System ISO 9001:2015],MATCH($B103,tab_MinKomp[[Stanowisko / Position ]:[Stanowisko / Position ]],0)))</f>
        <v>n/a</v>
      </c>
      <c r="AE104" s="194" t="str">
        <f>IF(INDEX(tab_MinKomp[System ISO 9001:2015],MATCH($B103,tab_MinKomp[[Stanowisko / Position ]:[Stanowisko / Position ]],0))="n/a","n/a",AE103-INDEX(tab_MinKomp[System ISO 9001:2015],MATCH($B103,tab_MinKomp[[Stanowisko / Position ]:[Stanowisko / Position ]],0)))</f>
        <v>n/a</v>
      </c>
      <c r="AF104" s="194" t="str">
        <f>IF(INDEX(tab_MinKomp[System ISO 9001:2015],MATCH($B103,tab_MinKomp[[Stanowisko / Position ]:[Stanowisko / Position ]],0))="n/a","n/a",AF103-INDEX(tab_MinKomp[System ISO 9001:2015],MATCH($B103,tab_MinKomp[[Stanowisko / Position ]:[Stanowisko / Position ]],0)))</f>
        <v>n/a</v>
      </c>
      <c r="AG104" s="194" t="str">
        <f>IF(INDEX(tab_MinKomp[Wymagania VDA 6.3 Process / Forderungen],MATCH($B103,tab_MinKomp[[Stanowisko / Position ]:[Stanowisko / Position ]],0))="n/a","n/a",AG103-INDEX(tab_MinKomp[Wymagania VDA 6.3 Process / Forderungen],MATCH($B103,tab_MinKomp[[Stanowisko / Position ]:[Stanowisko / Position ]],0)))</f>
        <v>n/a</v>
      </c>
      <c r="AH104" s="194" t="str">
        <f>IF(INDEX(tab_MinKomp[Wymagania VDA 6.5 Product / Forderungen],MATCH($B103,tab_MinKomp[[Stanowisko / Position ]:[Stanowisko / Position ]],0))="n/a","n/a",AH103-INDEX(tab_MinKomp[Wymagania VDA 6.5 Product / Forderungen],MATCH($B103,tab_MinKomp[[Stanowisko / Position ]:[Stanowisko / Position ]],0)))</f>
        <v>n/a</v>
      </c>
      <c r="AI104" s="194" t="str">
        <f>IF(INDEX(tab_MinKomp[System ISO 9001:2015],MATCH($B103,tab_MinKomp[[Stanowisko / Position ]:[Stanowisko / Position ]],0))="n/a","n/a",AI103-INDEX(tab_MinKomp[System ISO 9001:2015],MATCH($B103,tab_MinKomp[[Stanowisko / Position ]:[Stanowisko / Position ]],0)))</f>
        <v>n/a</v>
      </c>
      <c r="AJ104" s="194" t="str">
        <f>IF(INDEX(tab_MinKomp[Auditor systemu ISO 17021:2018],MATCH($B103,tab_MinKomp[[Stanowisko / Position ]:[Stanowisko / Position ]],0))="n/a","n/a",AJ103-INDEX(tab_MinKomp[Auditor systemu ISO 17021:2018],MATCH($B103,tab_MinKomp[[Stanowisko / Position ]:[Stanowisko / Position ]],0)))</f>
        <v>n/a</v>
      </c>
      <c r="AK104" s="194" t="str">
        <f>IF(INDEX(tab_MinKomp[Pełnomocnik systemu / Systemvertreter],MATCH($B103,tab_MinKomp[[Stanowisko / Position ]:[Stanowisko / Position ]],0))="n/a","n/a",AK103-INDEX(tab_MinKomp[Pełnomocnik systemu / Systemvertreter],MATCH($B103,tab_MinKomp[[Stanowisko / Position ]:[Stanowisko / Position ]],0)))</f>
        <v>n/a</v>
      </c>
      <c r="AL104" s="194">
        <f>IF(INDEX(tab_MinKomp[Polityka Etyczna - Compliance],MATCH($B103,tab_MinKomp[[Stanowisko / Position ]:[Stanowisko / Position ]],0))="n/a","n/a",AL103-INDEX(tab_MinKomp[Polityka Etyczna - Compliance],MATCH($B103,tab_MinKomp[[Stanowisko / Position ]:[Stanowisko / Position ]],0)))</f>
        <v>0</v>
      </c>
      <c r="AM104" s="194" t="str">
        <f>IF(INDEX(tab_MinKomp[WDRAŻANIE NOWYCH PROJEKTÓW/ PROCEDURA CTM],MATCH($B103,tab_MinKomp[[Stanowisko / Position ]:[Stanowisko / Position ]],0))="n/a","n/a",AM103-INDEX(tab_MinKomp[WDRAŻANIE NOWYCH PROJEKTÓW/ PROCEDURA CTM],MATCH($B103,tab_MinKomp[[Stanowisko / Position ]:[Stanowisko / Position ]],0)))</f>
        <v>n/a</v>
      </c>
      <c r="AN104" s="194" t="str">
        <f>IF(INDEX(tab_MinKomp[KAMIENIE MILOWE MSL/PIFF],MATCH($B103,tab_MinKomp[[Stanowisko / Position ]:[Stanowisko / Position ]],0))="n/a","n/a",AN103-INDEX(tab_MinKomp[KAMIENIE MILOWE MSL/PIFF],MATCH($B103,tab_MinKomp[[Stanowisko / Position ]:[Stanowisko / Position ]],0)))</f>
        <v>n/a</v>
      </c>
      <c r="AO104" s="194">
        <f>IF(INDEX(tab_MinKomp[CP],MATCH($B103,tab_MinKomp[[Stanowisko / Position ]:[Stanowisko / Position ]],0))="n/a","n/a",AO103-INDEX(tab_MinKomp[CP],MATCH($B103,tab_MinKomp[[Stanowisko / Position ]:[Stanowisko / Position ]],0)))</f>
        <v>0</v>
      </c>
      <c r="AP104" s="194" t="str">
        <f>IF(INDEX(tab_MinKomp[FMEA],MATCH($B103,tab_MinKomp[[Stanowisko / Position ]:[Stanowisko / Position ]],0))="n/a","n/a",AP103-INDEX(tab_MinKomp[FMEA],MATCH($B103,tab_MinKomp[[Stanowisko / Position ]:[Stanowisko / Position ]],0)))</f>
        <v>n/a</v>
      </c>
      <c r="AQ104" s="194">
        <f>IF(INDEX(tab_MinKomp[FLOW CHART],MATCH($B103,tab_MinKomp[[Stanowisko / Position ]:[Stanowisko / Position ]],0))="n/a","n/a",AQ103-INDEX(tab_MinKomp[FLOW CHART],MATCH($B103,tab_MinKomp[[Stanowisko / Position ]:[Stanowisko / Position ]],0)))</f>
        <v>-1</v>
      </c>
      <c r="AR104" s="194" t="str">
        <f>IF(INDEX(tab_MinKomp[APQP],MATCH($B103,tab_MinKomp[[Stanowisko / Position ]:[Stanowisko / Position ]],0))="n/a","n/a",AR103-INDEX(tab_MinKomp[APQP],MATCH($B103,tab_MinKomp[[Stanowisko / Position ]:[Stanowisko / Position ]],0)))</f>
        <v>n/a</v>
      </c>
      <c r="AS104" s="194" t="str">
        <f>IF(INDEX(tab_MinKomp[MSA],MATCH($B103,tab_MinKomp[[Stanowisko / Position ]:[Stanowisko / Position ]],0))="n/a","n/a",AS103-INDEX(tab_MinKomp[MSA],MATCH($B103,tab_MinKomp[[Stanowisko / Position ]:[Stanowisko / Position ]],0)))</f>
        <v>n/a</v>
      </c>
      <c r="AT104" s="194" t="str">
        <f>IF(INDEX(tab_MinKomp[SPC],MATCH($B103,tab_MinKomp[[Stanowisko / Position ]:[Stanowisko / Position ]],0))="n/a","n/a",AT103-INDEX(tab_MinKomp[SPC],MATCH($B103,tab_MinKomp[[Stanowisko / Position ]:[Stanowisko / Position ]],0)))</f>
        <v>n/a</v>
      </c>
      <c r="AU104" s="194" t="str">
        <f>IF(INDEX(tab_MinKomp[CSR (SPECYFICZNE WYMAGANIA KLIENTA)],MATCH($B103,tab_MinKomp[[Stanowisko / Position ]:[Stanowisko / Position ]],0))="n/a","n/a",AU103-INDEX(tab_MinKomp[CSR (SPECYFICZNE WYMAGANIA KLIENTA)],MATCH($B103,tab_MinKomp[[Stanowisko / Position ]:[Stanowisko / Position ]],0)))</f>
        <v>n/a</v>
      </c>
      <c r="AV104" s="194">
        <f>IF(INDEX(tab_MinKomp[5S],MATCH($B103,tab_MinKomp[[Stanowisko / Position ]:[Stanowisko / Position ]],0))="n/a","n/a",AV103-INDEX(tab_MinKomp[5S],MATCH($B103,tab_MinKomp[[Stanowisko / Position ]:[Stanowisko / Position ]],0)))</f>
        <v>-1</v>
      </c>
      <c r="AW104" s="194">
        <f>IF(INDEX(tab_MinKomp[LEAN MANAGEMENT],MATCH($B103,tab_MinKomp[[Stanowisko / Position ]:[Stanowisko / Position ]],0))="n/a","n/a",AW103-INDEX(tab_MinKomp[LEAN MANAGEMENT],MATCH($B103,tab_MinKomp[[Stanowisko / Position ]:[Stanowisko / Position ]],0)))</f>
        <v>0</v>
      </c>
      <c r="AX104" s="194" t="str">
        <f>IF(INDEX(tab_MinKomp[5R],MATCH($B103,tab_MinKomp[[Stanowisko / Position ]:[Stanowisko / Position ]],0))="n/a","n/a",AX103-INDEX(tab_MinKomp[5R],MATCH($B103,tab_MinKomp[[Stanowisko / Position ]:[Stanowisko / Position ]],0)))</f>
        <v>n/a</v>
      </c>
      <c r="AY104" s="194" t="str">
        <f>IF(INDEX(tab_MinKomp[Six Sigma],MATCH($B103,tab_MinKomp[[Stanowisko / Position ]:[Stanowisko / Position ]],0))="n/a","n/a",AY103-INDEX(tab_MinKomp[Six Sigma],MATCH($B103,tab_MinKomp[[Stanowisko / Position ]:[Stanowisko / Position ]],0)))</f>
        <v>n/a</v>
      </c>
      <c r="AZ104" s="194" t="str">
        <f>IF(INDEX(tab_MinKomp[System BAAN / Distribution &amp; Supply Chain],MATCH($B103,tab_MinKomp[[Stanowisko / Position ]:[Stanowisko / Position ]],0))="n/a","n/a",AZ103-INDEX(tab_MinKomp[System BAAN / Distribution &amp; Supply Chain],MATCH($B103,tab_MinKomp[[Stanowisko / Position ]:[Stanowisko / Position ]],0)))</f>
        <v>n/a</v>
      </c>
      <c r="BA104" s="194">
        <f>IF(INDEX(tab_MinKomp[LEAN MANAGEMENT],MATCH($B103,tab_MinKomp[[Stanowisko / Position ]:[Stanowisko / Position ]],0))="n/a","n/a",BA103-INDEX(tab_MinKomp[LEAN MANAGEMENT],MATCH($B103,tab_MinKomp[[Stanowisko / Position ]:[Stanowisko / Position ]],0)))</f>
        <v>0</v>
      </c>
      <c r="BB104" s="194">
        <f>IF(INDEX(tab_MinKomp[LEAN MANAGEMENT],MATCH($B103,tab_MinKomp[[Stanowisko / Position ]:[Stanowisko / Position ]],0))="n/a","n/a",BB103-INDEX(tab_MinKomp[LEAN MANAGEMENT],MATCH($B103,tab_MinKomp[[Stanowisko / Position ]:[Stanowisko / Position ]],0)))</f>
        <v>0</v>
      </c>
      <c r="BC104" s="194" t="str">
        <f>IF(INDEX(tab_MinKomp[Organizacja dostaw / Versorgungsorganisation],MATCH($B103,tab_MinKomp[[Stanowisko / Position ]:[Stanowisko / Position ]],0))="n/a","n/a",BC103-INDEX(tab_MinKomp[Organizacja dostaw / Versorgungsorganisation],MATCH($B103,tab_MinKomp[[Stanowisko / Position ]:[Stanowisko / Position ]],0)))</f>
        <v>n/a</v>
      </c>
      <c r="BD104" s="194" t="str">
        <f>IF(INDEX(tab_MinKomp[Organizacja wysyłek / Organisation von Lieferungen],MATCH($B103,tab_MinKomp[[Stanowisko / Position ]:[Stanowisko / Position ]],0))="n/a","n/a",BD103-INDEX(tab_MinKomp[Organizacja wysyłek / Organisation von Lieferungen],MATCH($B103,tab_MinKomp[[Stanowisko / Position ]:[Stanowisko / Position ]],0)))</f>
        <v>n/a</v>
      </c>
      <c r="BE104" s="194" t="str">
        <f>IF(INDEX(tab_MinKomp[Analiza magazynowa - Program Polen.mdb / Inventuranalyse],MATCH($B103,tab_MinKomp[[Stanowisko / Position ]:[Stanowisko / Position ]],0))="n/a","n/a",BE103-INDEX(tab_MinKomp[Analiza magazynowa - Program Polen.mdb / Inventuranalyse],MATCH($B103,tab_MinKomp[[Stanowisko / Position ]:[Stanowisko / Position ]],0)))</f>
        <v>n/a</v>
      </c>
      <c r="BF104" s="190" t="str">
        <f>IF(INDEX(tab_MinKomp[MMOG (Materials Management Operations Guidelines)],MATCH($B103,tab_MinKomp[[Stanowisko / Position ]:[Stanowisko / Position ]],0))="n/a","n/a",BF103-INDEX(tab_MinKomp[MMOG (Materials Management Operations Guidelines)],MATCH($B103,tab_MinKomp[[Stanowisko / Position ]:[Stanowisko / Position ]],0)))</f>
        <v>n/a</v>
      </c>
      <c r="BG104" s="190" t="str">
        <f>IF(INDEX(tab_MinKomp[GPP],MATCH($B103,tab_MinKomp[[Stanowisko / Position ]:[Stanowisko / Position ]],0))="n/a","n/a",BG103-INDEX(tab_MinKomp[GPP],MATCH($B103,tab_MinKomp[[Stanowisko / Position ]:[Stanowisko / Position ]],0)))</f>
        <v>n/a</v>
      </c>
      <c r="BH104" s="190" t="str">
        <f>IF(INDEX(tab_MinKomp[AIAG (Automotive Industry Action Group)],MATCH($B103,tab_MinKomp[[Stanowisko / Position ]:[Stanowisko / Position ]],0))="n/a","n/a",BH103-INDEX(tab_MinKomp[AIAG (Automotive Industry Action Group)],MATCH($B103,tab_MinKomp[[Stanowisko / Position ]:[Stanowisko / Position ]],0)))</f>
        <v>n/a</v>
      </c>
      <c r="BI104" s="190" t="str">
        <f>IF(INDEX(tab_MinKomp[Super-G disputes],MATCH($B103,tab_MinKomp[[Stanowisko / Position ]:[Stanowisko / Position ]],0))="n/a","n/a",BI103-INDEX(tab_MinKomp[Super-G disputes],MATCH($B103,tab_MinKomp[[Stanowisko / Position ]:[Stanowisko / Position ]],0)))</f>
        <v>n/a</v>
      </c>
      <c r="BJ104" s="190" t="str">
        <f>IF(INDEX(tab_MinKomp[CMMS3/eDDL (Direct Data Link)],MATCH($B103,tab_MinKomp[[Stanowisko / Position ]:[Stanowisko / Position ]],0))="n/a","n/a",BJ103-INDEX(tab_MinKomp[CMMS3/eDDL (Direct Data Link)],MATCH($B103,tab_MinKomp[[Stanowisko / Position ]:[Stanowisko / Position ]],0)))</f>
        <v>n/a</v>
      </c>
      <c r="BK104" s="190" t="str">
        <f>IF(INDEX(tab_MinKomp[MP&amp;L (Material Planning and Logistics)],MATCH($B103,tab_MinKomp[[Stanowisko / Position ]:[Stanowisko / Position ]],0))="n/a","n/a",BK103-INDEX(tab_MinKomp[MP&amp;L (Material Planning and Logistics)],MATCH($B103,tab_MinKomp[[Stanowisko / Position ]:[Stanowisko / Position ]],0)))</f>
        <v>n/a</v>
      </c>
      <c r="BL104" s="190" t="str">
        <f>IF(INDEX(tab_MinKomp[Supplier delivery rating],MATCH($B103,tab_MinKomp[[Stanowisko / Position ]:[Stanowisko / Position ]],0))="n/a","n/a",BL103-INDEX(tab_MinKomp[Supplier delivery rating],MATCH($B103,tab_MinKomp[[Stanowisko / Position ]:[Stanowisko / Position ]],0)))</f>
        <v>n/a</v>
      </c>
      <c r="BM104" s="194" t="str">
        <f>IF(INDEX(tab_MinKomp[Wymagania VDA 6.5 Product / Forderungen],MATCH($B103,tab_MinKomp[[Stanowisko / Position ]:[Stanowisko / Position ]],0))="n/a","n/a",BM103-INDEX(tab_MinKomp[Wymagania VDA 6.5 Product / Forderungen],MATCH($B103,tab_MinKomp[[Stanowisko / Position ]:[Stanowisko / Position ]],0)))</f>
        <v>n/a</v>
      </c>
      <c r="BN104" s="194" t="str">
        <f>IF(INDEX(tab_MinKomp[Wymagania VDA 6.5 Product / Forderungen],MATCH($B103,tab_MinKomp[[Stanowisko / Position ]:[Stanowisko / Position ]],0))="n/a","n/a",BN103-INDEX(tab_MinKomp[Wymagania VDA 6.5 Product / Forderungen],MATCH($B103,tab_MinKomp[[Stanowisko / Position ]:[Stanowisko / Position ]],0)))</f>
        <v>n/a</v>
      </c>
      <c r="BO104" s="194">
        <f>IF(INDEX(tab_MinKomp[5S],MATCH($B103,tab_MinKomp[[Stanowisko / Position ]:[Stanowisko / Position ]],0))="n/a","n/a",BO103-INDEX(tab_MinKomp[5S],MATCH($B103,tab_MinKomp[[Stanowisko / Position ]:[Stanowisko / Position ]],0)))</f>
        <v>-1</v>
      </c>
      <c r="BP104" s="194" t="str">
        <f>IF(INDEX(tab_MinKomp[Wymagania VDA 6.5 Product / Forderungen],MATCH($B103,tab_MinKomp[[Stanowisko / Position ]:[Stanowisko / Position ]],0))="n/a","n/a",BP103-INDEX(tab_MinKomp[Wymagania VDA 6.5 Product / Forderungen],MATCH($B103,tab_MinKomp[[Stanowisko / Position ]:[Stanowisko / Position ]],0)))</f>
        <v>n/a</v>
      </c>
      <c r="BQ104" s="194" t="str">
        <f>IF(INDEX(tab_MinKomp[Wymagania VDA 6.5 Product / Forderungen],MATCH($B103,tab_MinKomp[[Stanowisko / Position ]:[Stanowisko / Position ]],0))="n/a","n/a",BQ103-INDEX(tab_MinKomp[Wymagania VDA 6.5 Product / Forderungen],MATCH($B103,tab_MinKomp[[Stanowisko / Position ]:[Stanowisko / Position ]],0)))</f>
        <v>n/a</v>
      </c>
      <c r="BR104" s="194" t="str">
        <f>IF(INDEX(tab_MinKomp[Wymagania VDA 6.5 Product / Forderungen],MATCH($B103,tab_MinKomp[[Stanowisko / Position ]:[Stanowisko / Position ]],0))="n/a","n/a",BR103-INDEX(tab_MinKomp[Wymagania VDA 6.5 Product / Forderungen],MATCH($B103,tab_MinKomp[[Stanowisko / Position ]:[Stanowisko / Position ]],0)))</f>
        <v>n/a</v>
      </c>
      <c r="BS104" s="194">
        <f>IF(INDEX(tab_MinKomp[5S],MATCH($B103,tab_MinKomp[[Stanowisko / Position ]:[Stanowisko / Position ]],0))="n/a","n/a",BS103-INDEX(tab_MinKomp[5S],MATCH($B103,tab_MinKomp[[Stanowisko / Position ]:[Stanowisko / Position ]],0)))</f>
        <v>0</v>
      </c>
      <c r="BT104" s="194" t="str">
        <f>IF(INDEX(tab_MinKomp[Wymagania VDA 6.5 Product / Forderungen],MATCH($B103,tab_MinKomp[[Stanowisko / Position ]:[Stanowisko / Position ]],0))="n/a","n/a",BT103-INDEX(tab_MinKomp[Wymagania VDA 6.5 Product / Forderungen],MATCH($B103,tab_MinKomp[[Stanowisko / Position ]:[Stanowisko / Position ]],0)))</f>
        <v>n/a</v>
      </c>
      <c r="BU104" s="194">
        <f>IF(INDEX(tab_MinKomp[LEAN MANAGEMENT],MATCH($B103,tab_MinKomp[[Stanowisko / Position ]:[Stanowisko / Position ]],0))="n/a","n/a",BU103-INDEX(tab_MinKomp[LEAN MANAGEMENT],MATCH($B103,tab_MinKomp[[Stanowisko / Position ]:[Stanowisko / Position ]],0)))</f>
        <v>0</v>
      </c>
      <c r="BV104" s="194">
        <f>IF(INDEX(tab_MinKomp[5S],MATCH($B103,tab_MinKomp[[Stanowisko / Position ]:[Stanowisko / Position ]],0))="n/a","n/a",BV103-INDEX(tab_MinKomp[5S],MATCH($B103,tab_MinKomp[[Stanowisko / Position ]:[Stanowisko / Position ]],0)))</f>
        <v>0</v>
      </c>
      <c r="BW104" s="194">
        <f>IF(INDEX(tab_MinKomp[5S],MATCH($B103,tab_MinKomp[[Stanowisko / Position ]:[Stanowisko / Position ]],0))="n/a","n/a",BW103-INDEX(tab_MinKomp[5S],MATCH($B103,tab_MinKomp[[Stanowisko / Position ]:[Stanowisko / Position ]],0)))</f>
        <v>0</v>
      </c>
      <c r="BX104" s="194">
        <f>IF(INDEX(tab_MinKomp[5S],MATCH($B103,tab_MinKomp[[Stanowisko / Position ]:[Stanowisko / Position ]],0))="n/a","n/a",BX103-INDEX(tab_MinKomp[5S],MATCH($B103,tab_MinKomp[[Stanowisko / Position ]:[Stanowisko / Position ]],0)))</f>
        <v>0</v>
      </c>
      <c r="BY104" s="194" t="str">
        <f>IF(INDEX(tab_MinKomp[Wymagania VDA 6.5 Product / Forderungen],MATCH($B103,tab_MinKomp[[Stanowisko / Position ]:[Stanowisko / Position ]],0))="n/a","n/a",BY103-INDEX(tab_MinKomp[Wymagania VDA 6.5 Product / Forderungen],MATCH($B103,tab_MinKomp[[Stanowisko / Position ]:[Stanowisko / Position ]],0)))</f>
        <v>n/a</v>
      </c>
      <c r="BZ104" s="194">
        <f>IF(INDEX(tab_MinKomp[5S],MATCH($B103,tab_MinKomp[[Stanowisko / Position ]:[Stanowisko / Position ]],0))="n/a","n/a",BZ103-INDEX(tab_MinKomp[5S],MATCH($B103,tab_MinKomp[[Stanowisko / Position ]:[Stanowisko / Position ]],0)))</f>
        <v>-1</v>
      </c>
      <c r="CA104" s="194">
        <f>IF(INDEX(tab_MinKomp[LEAN MANAGEMENT],MATCH($B103,tab_MinKomp[[Stanowisko / Position ]:[Stanowisko / Position ]],0))="n/a","n/a",CA103-INDEX(tab_MinKomp[LEAN MANAGEMENT],MATCH($B103,tab_MinKomp[[Stanowisko / Position ]:[Stanowisko / Position ]],0)))</f>
        <v>0</v>
      </c>
      <c r="CB104" s="194">
        <f>IF(INDEX(tab_MinKomp[5S],MATCH($B103,tab_MinKomp[[Stanowisko / Position ]:[Stanowisko / Position ]],0))="n/a","n/a",CB103-INDEX(tab_MinKomp[5S],MATCH($B103,tab_MinKomp[[Stanowisko / Position ]:[Stanowisko / Position ]],0)))</f>
        <v>0</v>
      </c>
      <c r="CC104" s="194" t="str">
        <f>IF(INDEX(tab_MinKomp[Wymagania VDA 6.5 Product / Forderungen],MATCH($B103,tab_MinKomp[[Stanowisko / Position ]:[Stanowisko / Position ]],0))="n/a","n/a",CC103-INDEX(tab_MinKomp[Wymagania VDA 6.5 Product / Forderungen],MATCH($B103,tab_MinKomp[[Stanowisko / Position ]:[Stanowisko / Position ]],0)))</f>
        <v>n/a</v>
      </c>
      <c r="CD104" s="194">
        <f>IF(INDEX(tab_MinKomp[Obsługa maszyn Novapax / Novapax Maschinenbedienung],MATCH($B103,tab_MinKomp[[Stanowisko / Position ]:[Stanowisko / Position ]],0))="n/a","n/a",CD103-INDEX(tab_MinKomp[Obsługa maszyn Novapax / Novapax Maschinenbedienung],MATCH($B103,tab_MinKomp[[Stanowisko / Position ]:[Stanowisko / Position ]],0)))</f>
        <v>-1</v>
      </c>
      <c r="CE104" s="194">
        <f>IF(INDEX(tab_MinKomp[5S],MATCH($B103,tab_MinKomp[[Stanowisko / Position ]:[Stanowisko / Position ]],0))="n/a","n/a",CE103-INDEX(tab_MinKomp[5S],MATCH($B103,tab_MinKomp[[Stanowisko / Position ]:[Stanowisko / Position ]],0)))</f>
        <v>-1</v>
      </c>
      <c r="CF104" s="194">
        <f>IF(INDEX(tab_MinKomp[Obsługa maszyn Novapax / Novapax Maschinenbedienung],MATCH($B103,tab_MinKomp[[Stanowisko / Position ]:[Stanowisko / Position ]],0))="n/a","n/a",CF103-INDEX(tab_MinKomp[Obsługa maszyn Novapax / Novapax Maschinenbedienung],MATCH($B103,tab_MinKomp[[Stanowisko / Position ]:[Stanowisko / Position ]],0)))</f>
        <v>-1</v>
      </c>
      <c r="CG104" s="194">
        <f>IF(INDEX(tab_MinKomp[Eliminacja awarii / Beseitigung von Ausfällen],MATCH($B103,tab_MinKomp[[Stanowisko / Position ]:[Stanowisko / Position ]],0))="n/a","n/a",CG103-INDEX(tab_MinKomp[Eliminacja awarii / Beseitigung von Ausfällen],MATCH($B103,tab_MinKomp[[Stanowisko / Position ]:[Stanowisko / Position ]],0)))</f>
        <v>0</v>
      </c>
      <c r="CH104" s="194" t="str">
        <f>IF(INDEX(tab_MinKomp[Wymagania VDA 6.5 Product / Forderungen],MATCH($B103,tab_MinKomp[[Stanowisko / Position ]:[Stanowisko / Position ]],0))="n/a","n/a",CH103-INDEX(tab_MinKomp[Wymagania VDA 6.5 Product / Forderungen],MATCH($B103,tab_MinKomp[[Stanowisko / Position ]:[Stanowisko / Position ]],0)))</f>
        <v>n/a</v>
      </c>
      <c r="CI104" s="194" t="str">
        <f>IF(INDEX(tab_MinKomp[Wymagania VDA 6.5 Product / Forderungen],MATCH($B103,tab_MinKomp[[Stanowisko / Position ]:[Stanowisko / Position ]],0))="n/a","n/a",CI103-INDEX(tab_MinKomp[Wymagania VDA 6.5 Product / Forderungen],MATCH($B103,tab_MinKomp[[Stanowisko / Position ]:[Stanowisko / Position ]],0)))</f>
        <v>n/a</v>
      </c>
      <c r="CJ104" s="194" t="str">
        <f>IF(INDEX(tab_MinKomp[Wymagania VDA 6.5 Product / Forderungen],MATCH($B103,tab_MinKomp[[Stanowisko / Position ]:[Stanowisko / Position ]],0))="n/a","n/a",CJ103-INDEX(tab_MinKomp[Wymagania VDA 6.5 Product / Forderungen],MATCH($B103,tab_MinKomp[[Stanowisko / Position ]:[Stanowisko / Position ]],0)))</f>
        <v>n/a</v>
      </c>
      <c r="CK104" s="194" t="str">
        <f>IF(INDEX(tab_MinKomp[Wymagania VDA 6.5 Product / Forderungen],MATCH($B103,tab_MinKomp[[Stanowisko / Position ]:[Stanowisko / Position ]],0))="n/a","n/a",CK103-INDEX(tab_MinKomp[Wymagania VDA 6.5 Product / Forderungen],MATCH($B103,tab_MinKomp[[Stanowisko / Position ]:[Stanowisko / Position ]],0)))</f>
        <v>n/a</v>
      </c>
      <c r="CL104" s="194" t="str">
        <f>IF(INDEX(tab_MinKomp[Wymagania VDA 6.5 Product / Forderungen],MATCH($B103,tab_MinKomp[[Stanowisko / Position ]:[Stanowisko / Position ]],0))="n/a","n/a",CL103-INDEX(tab_MinKomp[Wymagania VDA 6.5 Product / Forderungen],MATCH($B103,tab_MinKomp[[Stanowisko / Position ]:[Stanowisko / Position ]],0)))</f>
        <v>n/a</v>
      </c>
      <c r="CM104" s="194" t="str">
        <f>IF(INDEX(tab_MinKomp[Informatyka ogólna (techniczne i systemowe) / Allgemeine IT (Technik und System)],MATCH($B103,tab_MinKomp[[Stanowisko / Position ]:[Stanowisko / Position ]],0))="n/a","n/a",CM103-INDEX(tab_MinKomp[Informatyka ogólna (techniczne i systemowe) / Allgemeine IT (Technik und System)],MATCH($B103,tab_MinKomp[[Stanowisko / Position ]:[Stanowisko / Position ]],0)))</f>
        <v>n/a</v>
      </c>
      <c r="CN104" s="194" t="str">
        <f>IF(INDEX(tab_MinKomp[Sieci komputerowe / Computernetzwerke],MATCH($B103,tab_MinKomp[[Stanowisko / Position ]:[Stanowisko / Position ]],0))="n/a","n/a",CN103-INDEX(tab_MinKomp[Sieci komputerowe / Computernetzwerke],MATCH($B103,tab_MinKomp[[Stanowisko / Position ]:[Stanowisko / Position ]],0)))</f>
        <v>n/a</v>
      </c>
      <c r="CO104" s="194" t="str">
        <f>IF(INDEX(tab_MinKomp[Hardware (komputery PC, drukarki biurowe i etykietowe, telefonia stacjonarna i mobilna) (PC, Drucker, Telefpne, Handys)],MATCH($B103,tab_MinKomp[[Stanowisko / Position ]:[Stanowisko / Position ]],0))="n/a","n/a",CO103-INDEX(tab_MinKomp[Hardware (komputery PC, drukarki biurowe i etykietowe, telefonia stacjonarna i mobilna) (PC, Drucker, Telefpne, Handys)],MATCH($B103,tab_MinKomp[[Stanowisko / Position ]:[Stanowisko / Position ]],0)))</f>
        <v>n/a</v>
      </c>
      <c r="CP104" s="194" t="str">
        <f>IF(INDEX(tab_MinKomp[Software &amp; Systems (MS Office, MS Remote Desktop)],MATCH($B103,tab_MinKomp[[Stanowisko / Position ]:[Stanowisko / Position ]],0))="n/a","n/a",CP103-INDEX(tab_MinKomp[Software &amp; Systems (MS Office, MS Remote Desktop)],MATCH($B103,tab_MinKomp[[Stanowisko / Position ]:[Stanowisko / Position ]],0)))</f>
        <v>n/a</v>
      </c>
      <c r="CQ104" s="194" t="str">
        <f>IF(INDEX(tab_MinKomp[Programowanie obiektowe (PHP) / Objektprogrammierung],MATCH($B103,tab_MinKomp[[Stanowisko / Position ]:[Stanowisko / Position ]],0))="n/a","n/a",CQ103-INDEX(tab_MinKomp[Programowanie obiektowe (PHP) / Objektprogrammierung],MATCH($B103,tab_MinKomp[[Stanowisko / Position ]:[Stanowisko / Position ]],0)))</f>
        <v>n/a</v>
      </c>
      <c r="CR104" s="194" t="str">
        <f>IF(INDEX(tab_MinKomp[Scrum],MATCH($B103,tab_MinKomp[[Stanowisko / Position ]:[Stanowisko / Position ]],0))="n/a","n/a",CR103-INDEX(tab_MinKomp[Scrum],MATCH($B103,tab_MinKomp[[Stanowisko / Position ]:[Stanowisko / Position ]],0)))</f>
        <v>n/a</v>
      </c>
      <c r="CS104" s="194" t="str">
        <f>IF(INDEX(tab_MinKomp[SQL (MySQL)],MATCH($B103,tab_MinKomp[[Stanowisko / Position ]:[Stanowisko / Position ]],0))="n/a","n/a",CS103-INDEX(tab_MinKomp[SQL (MySQL)],MATCH($B103,tab_MinKomp[[Stanowisko / Position ]:[Stanowisko / Position ]],0)))</f>
        <v>n/a</v>
      </c>
      <c r="CT104" s="194" t="str">
        <f>IF(INDEX(tab_MinKomp[Javascript],MATCH($B103,tab_MinKomp[[Stanowisko / Position ]:[Stanowisko / Position ]],0))="n/a","n/a",CT103-INDEX(tab_MinKomp[Javascript],MATCH($B103,tab_MinKomp[[Stanowisko / Position ]:[Stanowisko / Position ]],0)))</f>
        <v>n/a</v>
      </c>
      <c r="CU104" s="194" t="str">
        <f>IF(INDEX(tab_MinKomp[Joomla],MATCH($B103,tab_MinKomp[[Stanowisko / Position ]:[Stanowisko / Position ]],0))="n/a","n/a",CU103-INDEX(tab_MinKomp[Joomla],MATCH($B103,tab_MinKomp[[Stanowisko / Position ]:[Stanowisko / Position ]],0)))</f>
        <v>n/a</v>
      </c>
      <c r="CV104" s="194" t="str">
        <f>IF(INDEX(tab_MinKomp[Bash],MATCH($B103,tab_MinKomp[[Stanowisko / Position ]:[Stanowisko / Position ]],0))="n/a","n/a",CV103-INDEX(tab_MinKomp[Bash],MATCH($B103,tab_MinKomp[[Stanowisko / Position ]:[Stanowisko / Position ]],0)))</f>
        <v>n/a</v>
      </c>
      <c r="CW104" s="194">
        <f>IF(INDEX(tab_MinKomp[Systemy MES (HYDRA / SFMS)],MATCH($B103,tab_MinKomp[[Stanowisko / Position ]:[Stanowisko / Position ]],0))="n/a","n/a",CW103-INDEX(tab_MinKomp[Systemy MES (HYDRA / SFMS)],MATCH($B103,tab_MinKomp[[Stanowisko / Position ]:[Stanowisko / Position ]],0)))</f>
        <v>-1</v>
      </c>
      <c r="CX104" s="194" t="str">
        <f>IF(INDEX(tab_MinKomp[HTML / CSS],MATCH($B103,tab_MinKomp[[Stanowisko / Position ]:[Stanowisko / Position ]],0))="n/a","n/a",CX103-INDEX(tab_MinKomp[HTML / CSS],MATCH($B103,tab_MinKomp[[Stanowisko / Position ]:[Stanowisko / Position ]],0)))</f>
        <v>n/a</v>
      </c>
      <c r="CY104" s="194" t="str">
        <f>IF(INDEX(tab_MinKomp[SYSTEM PR],MATCH($B103,tab_MinKomp[[Stanowisko / Position ]:[Stanowisko / Position ]],0))="n/a","n/a",CY103-INDEX(tab_MinKomp[SYSTEM PR],MATCH($B103,tab_MinKomp[[Stanowisko / Position ]:[Stanowisko / Position ]],0)))</f>
        <v>n/a</v>
      </c>
      <c r="CZ104" s="194" t="str">
        <f>IF(INDEX(tab_MinKomp[System Einkauf XP / EBA],MATCH($B103,tab_MinKomp[[Stanowisko / Position ]:[Stanowisko / Position ]],0))="n/a","n/a",CZ103-INDEX(tab_MinKomp[System Einkauf XP / EBA],MATCH($B103,tab_MinKomp[[Stanowisko / Position ]:[Stanowisko / Position ]],0)))</f>
        <v>n/a</v>
      </c>
      <c r="DA104" s="194" t="str">
        <f>IF(INDEX(tab_MinKomp[Techniki negocjacyjne / Verhandlungstechniken],MATCH($B103,tab_MinKomp[[Stanowisko / Position ]:[Stanowisko / Position ]],0))="n/a","n/a",DA103-INDEX(tab_MinKomp[Techniki negocjacyjne / Verhandlungstechniken],MATCH($B103,tab_MinKomp[[Stanowisko / Position ]:[Stanowisko / Position ]],0)))</f>
        <v>n/a</v>
      </c>
      <c r="DB104" s="194" t="str">
        <f>IF(INDEX(tab_MinKomp[Znajomość rynku branżowego / Kenntnis des Industrie Marktes],MATCH($B103,tab_MinKomp[[Stanowisko / Position ]:[Stanowisko / Position ]],0))="n/a","n/a",DB103-INDEX(tab_MinKomp[Znajomość rynku branżowego / Kenntnis des Industrie Marktes],MATCH($B103,tab_MinKomp[[Stanowisko / Position ]:[Stanowisko / Position ]],0)))</f>
        <v>n/a</v>
      </c>
      <c r="DC104" s="194" t="str">
        <f>IF(INDEX(tab_MinKomp[SUPPLIER MANAGEMENT],MATCH($B103,tab_MinKomp[[Stanowisko / Position ]:[Stanowisko / Position ]],0))="n/a","n/a",DC103-INDEX(tab_MinKomp[SUPPLIER MANAGEMENT],MATCH($B103,tab_MinKomp[[Stanowisko / Position ]:[Stanowisko / Position ]],0)))</f>
        <v>n/a</v>
      </c>
      <c r="DD104" s="194" t="str">
        <f>IF(INDEX(tab_MinKomp[SUPPLIER MANAGEMENT],MATCH($B103,tab_MinKomp[[Stanowisko / Position ]:[Stanowisko / Position ]],0))="n/a","n/a",DD103-INDEX(tab_MinKomp[SUPPLIER MANAGEMENT],MATCH($B103,tab_MinKomp[[Stanowisko / Position ]:[Stanowisko / Position ]],0)))</f>
        <v>n/a</v>
      </c>
      <c r="DE104" s="194" t="str">
        <f>IF(INDEX(tab_MinKomp[SUPPLIER MANAGEMENT],MATCH($B103,tab_MinKomp[[Stanowisko / Position ]:[Stanowisko / Position ]],0))="n/a","n/a",DE103-INDEX(tab_MinKomp[SUPPLIER MANAGEMENT],MATCH($B103,tab_MinKomp[[Stanowisko / Position ]:[Stanowisko / Position ]],0)))</f>
        <v>n/a</v>
      </c>
      <c r="DF104" s="194">
        <f>IF(INDEX(tab_MinKomp[LEAN MANAGEMENT],MATCH($B103,tab_MinKomp[[Stanowisko / Position ]:[Stanowisko / Position ]],0))="n/a","n/a",DF103-INDEX(tab_MinKomp[LEAN MANAGEMENT],MATCH($B103,tab_MinKomp[[Stanowisko / Position ]:[Stanowisko / Position ]],0)))</f>
        <v>0</v>
      </c>
      <c r="DG104" s="194" t="str">
        <f>IF(INDEX(tab_MinKomp[PPAP/PSW],MATCH($B103,tab_MinKomp[[Stanowisko / Position ]:[Stanowisko / Position ]],0))="n/a","n/a",DG103-INDEX(tab_MinKomp[PPAP/PSW],MATCH($B103,tab_MinKomp[[Stanowisko / Position ]:[Stanowisko / Position ]],0)))</f>
        <v>n/a</v>
      </c>
      <c r="DH104" s="194" t="str">
        <f>IF(INDEX(tab_MinKomp[SUPPLIER MANAGEMENT],MATCH($B103,tab_MinKomp[[Stanowisko / Position ]:[Stanowisko / Position ]],0))="n/a","n/a",DH103-INDEX(tab_MinKomp[SUPPLIER MANAGEMENT],MATCH($B103,tab_MinKomp[[Stanowisko / Position ]:[Stanowisko / Position ]],0)))</f>
        <v>n/a</v>
      </c>
      <c r="DI104" s="194" t="str">
        <f>IF(INDEX(tab_MinKomp[OBSŁUGA PORTALI KLIENTA / Kundenportale],MATCH($B103,tab_MinKomp[[Stanowisko / Position ]:[Stanowisko / Position ]],0))="n/a","n/a",DI103-INDEX(tab_MinKomp[OBSŁUGA PORTALI KLIENTA / Kundenportale],MATCH($B103,tab_MinKomp[[Stanowisko / Position ]:[Stanowisko / Position ]],0)))</f>
        <v>n/a</v>
      </c>
      <c r="DJ104" s="194" t="str">
        <f>IF(INDEX(tab_MinKomp[Obsługa systemu BABTECQ / BABTECQ System],MATCH($B103,tab_MinKomp[[Stanowisko / Position ]:[Stanowisko / Position ]],0))="n/a","n/a",DJ103-INDEX(tab_MinKomp[Obsługa systemu BABTECQ / BABTECQ System],MATCH($B103,tab_MinKomp[[Stanowisko / Position ]:[Stanowisko / Position ]],0)))</f>
        <v>n/a</v>
      </c>
      <c r="DK104" s="194" t="str">
        <f>IF(INDEX(tab_MinKomp[Rysunek techniczny / technische Zeichnung],MATCH($B103,tab_MinKomp[[Stanowisko / Position ]:[Stanowisko / Position ]],0))="n/a","n/a",DK103-INDEX(tab_MinKomp[Rysunek techniczny / technische Zeichnung],MATCH($B103,tab_MinKomp[[Stanowisko / Position ]:[Stanowisko / Position ]],0)))</f>
        <v>n/a</v>
      </c>
      <c r="DL104" s="194" t="str">
        <f>IF(INDEX(tab_MinKomp[Kalibracja / Kalibrierung],MATCH($B103,tab_MinKomp[[Stanowisko / Position ]:[Stanowisko / Position ]],0))="n/a","n/a",DL103-INDEX(tab_MinKomp[Kalibracja / Kalibrierung],MATCH($B103,tab_MinKomp[[Stanowisko / Position ]:[Stanowisko / Position ]],0)))</f>
        <v>n/a</v>
      </c>
      <c r="DM104" s="194" t="str">
        <f>IF(INDEX(tab_MinKomp[Rekwalifikacja / Requalifizierung],MATCH($B103,tab_MinKomp[[Stanowisko / Position ]:[Stanowisko / Position ]],0))="n/a","n/a",DM103-INDEX(tab_MinKomp[Rekwalifikacja / Requalifizierung],MATCH($B103,tab_MinKomp[[Stanowisko / Position ]:[Stanowisko / Position ]],0)))</f>
        <v>n/a</v>
      </c>
      <c r="DN104" s="190" t="str">
        <f>IF(INDEX(tab_MinKomp[Testy czystości / Reinheitstests],MATCH($B103,tab_MinKomp[[Stanowisko / Position ]:[Stanowisko / Position ]],0))="n/a","n/a",DN103-INDEX(tab_MinKomp[Testy czystości / Reinheitstests],MATCH($B103,tab_MinKomp[[Stanowisko / Position ]:[Stanowisko / Position ]],0)))</f>
        <v>n/a</v>
      </c>
      <c r="DO104" s="190" t="str">
        <f>IF(INDEX(tab_MinKomp[Testy czystości / Reinheitstests],MATCH($B103,tab_MinKomp[[Stanowisko / Position ]:[Stanowisko / Position ]],0))="n/a","n/a",DO103-INDEX(tab_MinKomp[Testy czystości / Reinheitstests],MATCH($B103,tab_MinKomp[[Stanowisko / Position ]:[Stanowisko / Position ]],0)))</f>
        <v>n/a</v>
      </c>
      <c r="DP104" s="190" t="str">
        <f>IF(INDEX(tab_MinKomp[Testy czystości / Reinheitstests],MATCH($B103,tab_MinKomp[[Stanowisko / Position ]:[Stanowisko / Position ]],0))="n/a","n/a",DP103-INDEX(tab_MinKomp[Testy czystości / Reinheitstests],MATCH($B103,tab_MinKomp[[Stanowisko / Position ]:[Stanowisko / Position ]],0)))</f>
        <v>n/a</v>
      </c>
      <c r="DQ104" s="190" t="str">
        <f>IF(INDEX(tab_MinKomp[Testy czystości / Reinheitstests],MATCH($B103,tab_MinKomp[[Stanowisko / Position ]:[Stanowisko / Position ]],0))="n/a","n/a",DQ103-INDEX(tab_MinKomp[Testy czystości / Reinheitstests],MATCH($B103,tab_MinKomp[[Stanowisko / Position ]:[Stanowisko / Position ]],0)))</f>
        <v>n/a</v>
      </c>
      <c r="DR104" s="190" t="str">
        <f>IF(INDEX(tab_MinKomp[Testy czystości / Reinheitstests],MATCH($B103,tab_MinKomp[[Stanowisko / Position ]:[Stanowisko / Position ]],0))="n/a","n/a",DR103-INDEX(tab_MinKomp[Testy czystości / Reinheitstests],MATCH($B103,tab_MinKomp[[Stanowisko / Position ]:[Stanowisko / Position ]],0)))</f>
        <v>n/a</v>
      </c>
      <c r="DS104" s="190" t="str">
        <f>IF(INDEX(tab_MinKomp[Testy czystości / Reinheitstests],MATCH($B103,tab_MinKomp[[Stanowisko / Position ]:[Stanowisko / Position ]],0))="n/a","n/a",DS103-INDEX(tab_MinKomp[Testy czystości / Reinheitstests],MATCH($B103,tab_MinKomp[[Stanowisko / Position ]:[Stanowisko / Position ]],0)))</f>
        <v>n/a</v>
      </c>
      <c r="DT104" s="194" t="str">
        <f>IF(INDEX(tab_MinKomp[SUPPLIER MANAGEMENT],MATCH($B103,tab_MinKomp[[Stanowisko / Position ]:[Stanowisko / Position ]],0))="n/a","n/a",DT103-INDEX(tab_MinKomp[SUPPLIER MANAGEMENT],MATCH($B103,tab_MinKomp[[Stanowisko / Position ]:[Stanowisko / Position ]],0)))</f>
        <v>n/a</v>
      </c>
      <c r="DU104" s="190" t="str">
        <f>IF(INDEX(tab_MinKomp[Testy czystości / Reinheitstests],MATCH($B103,tab_MinKomp[[Stanowisko / Position ]:[Stanowisko / Position ]],0))="n/a","n/a",DU103-INDEX(tab_MinKomp[Testy czystości / Reinheitstests],MATCH($B103,tab_MinKomp[[Stanowisko / Position ]:[Stanowisko / Position ]],0)))</f>
        <v>n/a</v>
      </c>
      <c r="DV104" s="190" t="str">
        <f>IF(INDEX(tab_MinKomp[Testy czystości / Reinheitstests],MATCH($B103,tab_MinKomp[[Stanowisko / Position ]:[Stanowisko / Position ]],0))="n/a","n/a",DV103-INDEX(tab_MinKomp[Testy czystości / Reinheitstests],MATCH($B103,tab_MinKomp[[Stanowisko / Position ]:[Stanowisko / Position ]],0)))</f>
        <v>n/a</v>
      </c>
      <c r="DW104" s="190" t="str">
        <f>IF(INDEX(tab_MinKomp[Testy czystości / Reinheitstests],MATCH($B103,tab_MinKomp[[Stanowisko / Position ]:[Stanowisko / Position ]],0))="n/a","n/a",DW103-INDEX(tab_MinKomp[Testy czystości / Reinheitstests],MATCH($B103,tab_MinKomp[[Stanowisko / Position ]:[Stanowisko / Position ]],0)))</f>
        <v>n/a</v>
      </c>
      <c r="DX104" s="190" t="str">
        <f>IF(INDEX(tab_MinKomp[Testy czystości / Reinheitstests],MATCH($B103,tab_MinKomp[[Stanowisko / Position ]:[Stanowisko / Position ]],0))="n/a","n/a",DX103-INDEX(tab_MinKomp[Testy czystości / Reinheitstests],MATCH($B103,tab_MinKomp[[Stanowisko / Position ]:[Stanowisko / Position ]],0)))</f>
        <v>n/a</v>
      </c>
      <c r="DY104" s="190" t="str">
        <f>IF(INDEX(tab_MinKomp[Testy czystości / Reinheitstests],MATCH($B103,tab_MinKomp[[Stanowisko / Position ]:[Stanowisko / Position ]],0))="n/a","n/a",DY103-INDEX(tab_MinKomp[Testy czystości / Reinheitstests],MATCH($B103,tab_MinKomp[[Stanowisko / Position ]:[Stanowisko / Position ]],0)))</f>
        <v>n/a</v>
      </c>
      <c r="DZ104" s="190" t="str">
        <f>IF(INDEX(tab_MinKomp[Testy czystości / Reinheitstests],MATCH($B103,tab_MinKomp[[Stanowisko / Position ]:[Stanowisko / Position ]],0))="n/a","n/a",DZ103-INDEX(tab_MinKomp[Testy czystości / Reinheitstests],MATCH($B103,tab_MinKomp[[Stanowisko / Position ]:[Stanowisko / Position ]],0)))</f>
        <v>n/a</v>
      </c>
      <c r="EA104" s="190" t="str">
        <f>IF(INDEX(tab_MinKomp[Testy czystości / Reinheitstests],MATCH($B103,tab_MinKomp[[Stanowisko / Position ]:[Stanowisko / Position ]],0))="n/a","n/a",EA103-INDEX(tab_MinKomp[Testy czystości / Reinheitstests],MATCH($B103,tab_MinKomp[[Stanowisko / Position ]:[Stanowisko / Position ]],0)))</f>
        <v>n/a</v>
      </c>
      <c r="EB104" s="190" t="str">
        <f>IF(INDEX(tab_MinKomp[Testy czystości / Reinheitstests],MATCH($B103,tab_MinKomp[[Stanowisko / Position ]:[Stanowisko / Position ]],0))="n/a","n/a",EB103-INDEX(tab_MinKomp[Testy czystości / Reinheitstests],MATCH($B103,tab_MinKomp[[Stanowisko / Position ]:[Stanowisko / Position ]],0)))</f>
        <v>n/a</v>
      </c>
      <c r="EC104" s="190" t="str">
        <f>IF(INDEX(tab_MinKomp[Testy czystości / Reinheitstests],MATCH($B103,tab_MinKomp[[Stanowisko / Position ]:[Stanowisko / Position ]],0))="n/a","n/a",EC103-INDEX(tab_MinKomp[Testy czystości / Reinheitstests],MATCH($B103,tab_MinKomp[[Stanowisko / Position ]:[Stanowisko / Position ]],0)))</f>
        <v>n/a</v>
      </c>
      <c r="ED104" s="190" t="str">
        <f>IF(INDEX(tab_MinKomp[Testy czystości / Reinheitstests],MATCH($B103,tab_MinKomp[[Stanowisko / Position ]:[Stanowisko / Position ]],0))="n/a","n/a",ED103-INDEX(tab_MinKomp[Testy czystości / Reinheitstests],MATCH($B103,tab_MinKomp[[Stanowisko / Position ]:[Stanowisko / Position ]],0)))</f>
        <v>n/a</v>
      </c>
      <c r="EE104" s="190" t="str">
        <f>IF(INDEX(tab_MinKomp[Testy czystości / Reinheitstests],MATCH($B103,tab_MinKomp[[Stanowisko / Position ]:[Stanowisko / Position ]],0))="n/a","n/a",EE103-INDEX(tab_MinKomp[Testy czystości / Reinheitstests],MATCH($B103,tab_MinKomp[[Stanowisko / Position ]:[Stanowisko / Position ]],0)))</f>
        <v>n/a</v>
      </c>
      <c r="EF104" s="190" t="str">
        <f>IF(INDEX(tab_MinKomp[Testy czystości / Reinheitstests],MATCH($B103,tab_MinKomp[[Stanowisko / Position ]:[Stanowisko / Position ]],0))="n/a","n/a",EF103-INDEX(tab_MinKomp[Testy czystości / Reinheitstests],MATCH($B103,tab_MinKomp[[Stanowisko / Position ]:[Stanowisko / Position ]],0)))</f>
        <v>n/a</v>
      </c>
      <c r="EG104" s="190" t="str">
        <f>IF(INDEX(tab_MinKomp[Testy czystości / Reinheitstests],MATCH($B103,tab_MinKomp[[Stanowisko / Position ]:[Stanowisko / Position ]],0))="n/a","n/a",EG103-INDEX(tab_MinKomp[Testy czystości / Reinheitstests],MATCH($B103,tab_MinKomp[[Stanowisko / Position ]:[Stanowisko / Position ]],0)))</f>
        <v>n/a</v>
      </c>
      <c r="EH104" s="190" t="str">
        <f>IF(INDEX(tab_MinKomp[Testy czystości / Reinheitstests],MATCH($B103,tab_MinKomp[[Stanowisko / Position ]:[Stanowisko / Position ]],0))="n/a","n/a",EH103-INDEX(tab_MinKomp[Testy czystości / Reinheitstests],MATCH($B103,tab_MinKomp[[Stanowisko / Position ]:[Stanowisko / Position ]],0)))</f>
        <v>n/a</v>
      </c>
      <c r="EI104" s="190" t="str">
        <f>IF(INDEX(tab_MinKomp[Testy czystości / Reinheitstests],MATCH($B103,tab_MinKomp[[Stanowisko / Position ]:[Stanowisko / Position ]],0))="n/a","n/a",EI103-INDEX(tab_MinKomp[Testy czystości / Reinheitstests],MATCH($B103,tab_MinKomp[[Stanowisko / Position ]:[Stanowisko / Position ]],0)))</f>
        <v>n/a</v>
      </c>
      <c r="EJ104" s="190" t="str">
        <f>IF(INDEX(tab_MinKomp[Testy czystości / Reinheitstests],MATCH($B103,tab_MinKomp[[Stanowisko / Position ]:[Stanowisko / Position ]],0))="n/a","n/a",EJ103-INDEX(tab_MinKomp[Testy czystości / Reinheitstests],MATCH($B103,tab_MinKomp[[Stanowisko / Position ]:[Stanowisko / Position ]],0)))</f>
        <v>n/a</v>
      </c>
      <c r="EK104" s="190" t="str">
        <f>IF(INDEX(tab_MinKomp[Testy czystości / Reinheitstests],MATCH($B103,tab_MinKomp[[Stanowisko / Position ]:[Stanowisko / Position ]],0))="n/a","n/a",EK103-INDEX(tab_MinKomp[Testy czystości / Reinheitstests],MATCH($B103,tab_MinKomp[[Stanowisko / Position ]:[Stanowisko / Position ]],0)))</f>
        <v>n/a</v>
      </c>
      <c r="EL104" s="190" t="str">
        <f>IF(INDEX(tab_MinKomp[Testy czystości / Reinheitstests],MATCH($B103,tab_MinKomp[[Stanowisko / Position ]:[Stanowisko / Position ]],0))="n/a","n/a",EL103-INDEX(tab_MinKomp[Testy czystości / Reinheitstests],MATCH($B103,tab_MinKomp[[Stanowisko / Position ]:[Stanowisko / Position ]],0)))</f>
        <v>n/a</v>
      </c>
      <c r="EM104" s="190" t="str">
        <f>IF(INDEX(tab_MinKomp[Testy czystości / Reinheitstests],MATCH($B103,tab_MinKomp[[Stanowisko / Position ]:[Stanowisko / Position ]],0))="n/a","n/a",EM103-INDEX(tab_MinKomp[Testy czystości / Reinheitstests],MATCH($B103,tab_MinKomp[[Stanowisko / Position ]:[Stanowisko / Position ]],0)))</f>
        <v>n/a</v>
      </c>
      <c r="EN104" s="190" t="str">
        <f>IF(INDEX(tab_MinKomp[Testy czystości / Reinheitstests],MATCH($B103,tab_MinKomp[[Stanowisko / Position ]:[Stanowisko / Position ]],0))="n/a","n/a",EN103-INDEX(tab_MinKomp[Testy czystości / Reinheitstests],MATCH($B103,tab_MinKomp[[Stanowisko / Position ]:[Stanowisko / Position ]],0)))</f>
        <v>n/a</v>
      </c>
      <c r="EO104" s="194" t="str">
        <f>IF(INDEX(tab_MinKomp[Konserwacja Rep],MATCH($B103,tab_MinKomp[[Stanowisko / Position ]:[Stanowisko / Position ]],0))="n/a","n/a",EO103-INDEX(tab_MinKomp[Konserwacja Rep],MATCH($B103,tab_MinKomp[[Stanowisko / Position ]:[Stanowisko / Position ]],0)))</f>
        <v>n/a</v>
      </c>
      <c r="EP104" s="194" t="str">
        <f>IF(INDEX(tab_MinKomp[[Konserwacja Engel ]],MATCH($B103,tab_MinKomp[[Stanowisko / Position ]:[Stanowisko / Position ]],0))="n/a","n/a",EP103-INDEX(tab_MinKomp[[Konserwacja Engel ]],MATCH($B103,tab_MinKomp[[Stanowisko / Position ]:[Stanowisko / Position ]],0)))</f>
        <v>n/a</v>
      </c>
      <c r="EQ104" s="194" t="str">
        <f>IF(INDEX(tab_MinKomp[Konserwacja B 50],MATCH($B103,tab_MinKomp[[Stanowisko / Position ]:[Stanowisko / Position ]],0))="n/a","n/a",EQ103-INDEX(tab_MinKomp[Konserwacja B 50],MATCH($B103,tab_MinKomp[[Stanowisko / Position ]:[Stanowisko / Position ]],0)))</f>
        <v>n/a</v>
      </c>
      <c r="ER104" s="194" t="str">
        <f>IF(INDEX(tab_MinKomp[[Konserwacja EOL ]],MATCH($B103,tab_MinKomp[[Stanowisko / Position ]:[Stanowisko / Position ]],0))="n/a","n/a",ER103-INDEX(tab_MinKomp[[Konserwacja EOL ]],MATCH($B103,tab_MinKomp[[Stanowisko / Position ]:[Stanowisko / Position ]],0)))</f>
        <v>n/a</v>
      </c>
      <c r="ES104" s="194" t="str">
        <f>IF(INDEX(tab_MinKomp[Konserwacja Branson],MATCH($B103,tab_MinKomp[[Stanowisko / Position ]:[Stanowisko / Position ]],0))="n/a","n/a",ES103-INDEX(tab_MinKomp[Konserwacja Branson],MATCH($B103,tab_MinKomp[[Stanowisko / Position ]:[Stanowisko / Position ]],0)))</f>
        <v>n/a</v>
      </c>
      <c r="ET104" s="194" t="str">
        <f>IF(INDEX(tab_MinKomp[Konserwacja coolery],MATCH($B103,tab_MinKomp[[Stanowisko / Position ]:[Stanowisko / Position ]],0))="n/a","n/a",ET103-INDEX(tab_MinKomp[Konserwacja coolery],MATCH($B103,tab_MinKomp[[Stanowisko / Position ]:[Stanowisko / Position ]],0)))</f>
        <v>n/a</v>
      </c>
      <c r="EU104" s="194" t="str">
        <f>IF(INDEX(tab_MinKomp[Konserwacja piecy],MATCH($B103,tab_MinKomp[[Stanowisko / Position ]:[Stanowisko / Position ]],0))="n/a","n/a",EU103-INDEX(tab_MinKomp[Konserwacja piecy],MATCH($B103,tab_MinKomp[[Stanowisko / Position ]:[Stanowisko / Position ]],0)))</f>
        <v>n/a</v>
      </c>
      <c r="EV104" s="194" t="str">
        <f>IF(INDEX(tab_MinKomp[Rysunek techniczny- czytanie],MATCH($B103,tab_MinKomp[[Stanowisko / Position ]:[Stanowisko / Position ]],0))="n/a","n/a",EV103-INDEX(tab_MinKomp[Rysunek techniczny- czytanie],MATCH($B103,tab_MinKomp[[Stanowisko / Position ]:[Stanowisko / Position ]],0)))</f>
        <v>n/a</v>
      </c>
      <c r="EW104" s="194" t="str">
        <f>IF(INDEX(tab_MinKomp[Elektryka],MATCH($B103,tab_MinKomp[[Stanowisko / Position ]:[Stanowisko / Position ]],0))="n/a","n/a",EW103-INDEX(tab_MinKomp[Elektryka],MATCH($B103,tab_MinKomp[[Stanowisko / Position ]:[Stanowisko / Position ]],0)))</f>
        <v>n/a</v>
      </c>
      <c r="EX104" s="194" t="str">
        <f>IF(INDEX(tab_MinKomp[Pneumatyka],MATCH($B103,tab_MinKomp[[Stanowisko / Position ]:[Stanowisko / Position ]],0))="n/a","n/a",EX103-INDEX(tab_MinKomp[Pneumatyka],MATCH($B103,tab_MinKomp[[Stanowisko / Position ]:[Stanowisko / Position ]],0)))</f>
        <v>n/a</v>
      </c>
      <c r="EY104" s="194" t="str">
        <f>IF(INDEX(tab_MinKomp[[Hydraulika ]],MATCH($B103,tab_MinKomp[[Stanowisko / Position ]:[Stanowisko / Position ]],0))="n/a","n/a",EY103-INDEX(tab_MinKomp[[Hydraulika ]],MATCH($B103,tab_MinKomp[[Stanowisko / Position ]:[Stanowisko / Position ]],0)))</f>
        <v>n/a</v>
      </c>
      <c r="EZ104" s="194" t="str">
        <f>IF(INDEX(tab_MinKomp[Podciśnienie],MATCH($B103,tab_MinKomp[[Stanowisko / Position ]:[Stanowisko / Position ]],0))="n/a","n/a",EZ103-INDEX(tab_MinKomp[Podciśnienie],MATCH($B103,tab_MinKomp[[Stanowisko / Position ]:[Stanowisko / Position ]],0)))</f>
        <v>n/a</v>
      </c>
      <c r="FA104" s="194" t="str">
        <f>IF(INDEX(tab_MinKomp[Usuwanie awarii],MATCH($B103,tab_MinKomp[[Stanowisko / Position ]:[Stanowisko / Position ]],0))="n/a","n/a",FA103-INDEX(tab_MinKomp[Usuwanie awarii],MATCH($B103,tab_MinKomp[[Stanowisko / Position ]:[Stanowisko / Position ]],0)))</f>
        <v>n/a</v>
      </c>
      <c r="FB104" s="194" t="str">
        <f>IF(INDEX(tab_MinKomp[Obsługa robotów],MATCH($B103,tab_MinKomp[[Stanowisko / Position ]:[Stanowisko / Position ]],0))="n/a","n/a",FB103-INDEX(tab_MinKomp[Obsługa robotów],MATCH($B103,tab_MinKomp[[Stanowisko / Position ]:[Stanowisko / Position ]],0)))</f>
        <v>n/a</v>
      </c>
      <c r="FC104" s="194" t="str">
        <f>IF(INDEX(tab_MinKomp[Obsługa sterowania maszyny],MATCH($B103,tab_MinKomp[[Stanowisko / Position ]:[Stanowisko / Position ]],0))="n/a","n/a",FC103-INDEX(tab_MinKomp[Obsługa sterowania maszyny],MATCH($B103,tab_MinKomp[[Stanowisko / Position ]:[Stanowisko / Position ]],0)))</f>
        <v>n/a</v>
      </c>
      <c r="FD104" s="194" t="str">
        <f>IF(INDEX(tab_MinKomp[Usuwanie przyczyn żródłowych],MATCH($B103,tab_MinKomp[[Stanowisko / Position ]:[Stanowisko / Position ]],0))="n/a","n/a",FD103-INDEX(tab_MinKomp[Usuwanie przyczyn żródłowych],MATCH($B103,tab_MinKomp[[Stanowisko / Position ]:[Stanowisko / Position ]],0)))</f>
        <v>n/a</v>
      </c>
      <c r="FE104" s="194" t="str">
        <f>IF(INDEX(tab_MinKomp[Cmms stosowanie],MATCH($B103,tab_MinKomp[[Stanowisko / Position ]:[Stanowisko / Position ]],0))="n/a","n/a",FE103-INDEX(tab_MinKomp[Cmms stosowanie],MATCH($B103,tab_MinKomp[[Stanowisko / Position ]:[Stanowisko / Position ]],0)))</f>
        <v>n/a</v>
      </c>
      <c r="FF104" s="190" t="str">
        <f>IF(INDEX(tab_MinKomp[Testy czystości / Reinheitstests],MATCH($B103,tab_MinKomp[[Stanowisko / Position ]:[Stanowisko / Position ]],0))="n/a","n/a",FF103-INDEX(tab_MinKomp[Testy czystości / Reinheitstests],MATCH($B103,tab_MinKomp[[Stanowisko / Position ]:[Stanowisko / Position ]],0)))</f>
        <v>n/a</v>
      </c>
      <c r="FG104" s="194" t="str">
        <f>IF(INDEX(tab_MinKomp[Czyszczenie form plastikowych],MATCH($B103,tab_MinKomp[[Stanowisko / Position ]:[Stanowisko / Position ]],0))="n/a","n/a",FG103-INDEX(tab_MinKomp[Czyszczenie form plastikowych],MATCH($B103,tab_MinKomp[[Stanowisko / Position ]:[Stanowisko / Position ]],0)))</f>
        <v>n/a</v>
      </c>
      <c r="FH104" s="194" t="str">
        <f>IF(INDEX(tab_MinKomp[Wymiana form plastik],MATCH($B103,tab_MinKomp[[Stanowisko / Position ]:[Stanowisko / Position ]],0))="n/a","n/a",FH103-INDEX(tab_MinKomp[Wymiana form plastik],MATCH($B103,tab_MinKomp[[Stanowisko / Position ]:[Stanowisko / Position ]],0)))</f>
        <v>n/a</v>
      </c>
      <c r="FI104" s="194" t="str">
        <f>IF(INDEX(tab_MinKomp[Wymiana form guma],MATCH($B103,tab_MinKomp[[Stanowisko / Position ]:[Stanowisko / Position ]],0))="n/a","n/a",FI103-INDEX(tab_MinKomp[Wymiana form guma],MATCH($B103,tab_MinKomp[[Stanowisko / Position ]:[Stanowisko / Position ]],0)))</f>
        <v>n/a</v>
      </c>
      <c r="FJ104" s="194" t="str">
        <f>IF(INDEX(tab_MinKomp[Konserwacja KK],MATCH($B103,tab_MinKomp[[Stanowisko / Position ]:[Stanowisko / Position ]],0))="n/a","n/a",FJ103-INDEX(tab_MinKomp[Konserwacja KK],MATCH($B103,tab_MinKomp[[Stanowisko / Position ]:[Stanowisko / Position ]],0)))</f>
        <v>n/a</v>
      </c>
      <c r="FK104" s="194" t="str">
        <f>IF(INDEX(tab_MinKomp[Konserwacja form guma],MATCH($B103,tab_MinKomp[[Stanowisko / Position ]:[Stanowisko / Position ]],0))="n/a","n/a",FK103-INDEX(tab_MinKomp[Konserwacja form guma],MATCH($B103,tab_MinKomp[[Stanowisko / Position ]:[Stanowisko / Position ]],0)))</f>
        <v>n/a</v>
      </c>
      <c r="FL104" s="194" t="str">
        <f>IF(INDEX(tab_MinKomp[Konserwacja form plastiki],MATCH($B103,tab_MinKomp[[Stanowisko / Position ]:[Stanowisko / Position ]],0))="n/a","n/a",FL103-INDEX(tab_MinKomp[Konserwacja form plastiki],MATCH($B103,tab_MinKomp[[Stanowisko / Position ]:[Stanowisko / Position ]],0)))</f>
        <v>n/a</v>
      </c>
      <c r="FM104" s="194" t="str">
        <f>IF(INDEX(tab_MinKomp[Konserwacja Gorącego Kanału],MATCH($B103,tab_MinKomp[[Stanowisko / Position ]:[Stanowisko / Position ]],0))="n/a","n/a",FM103-INDEX(tab_MinKomp[Konserwacja Gorącego Kanału],MATCH($B103,tab_MinKomp[[Stanowisko / Position ]:[Stanowisko / Position ]],0)))</f>
        <v>n/a</v>
      </c>
      <c r="FN104" s="194" t="str">
        <f>IF(INDEX(tab_MinKomp[MS Office (Excel)],MATCH($B103,tab_MinKomp[[Stanowisko / Position ]:[Stanowisko / Position ]],0))="n/a","n/a",FN103-INDEX(tab_MinKomp[MS Office (Excel)],MATCH($B103,tab_MinKomp[[Stanowisko / Position ]:[Stanowisko / Position ]],0)))</f>
        <v>n/a</v>
      </c>
      <c r="FO104" s="194" t="str">
        <f>IF(INDEX(tab_MinKomp[MS Office (Word)],MATCH($B103,tab_MinKomp[[Stanowisko / Position ]:[Stanowisko / Position ]],0))="n/a","n/a",FO103-INDEX(tab_MinKomp[MS Office (Word)],MATCH($B103,tab_MinKomp[[Stanowisko / Position ]:[Stanowisko / Position ]],0)))</f>
        <v>n/a</v>
      </c>
      <c r="FP104" s="194" t="str">
        <f>IF(INDEX(tab_MinKomp[MS Office (Power Point)],MATCH($B103,tab_MinKomp[[Stanowisko / Position ]:[Stanowisko / Position ]],0))="n/a","n/a",FP103-INDEX(tab_MinKomp[MS Office (Power Point)],MATCH($B103,tab_MinKomp[[Stanowisko / Position ]:[Stanowisko / Position ]],0)))</f>
        <v>n/a</v>
      </c>
      <c r="FQ104" s="196" t="str">
        <f>IF(INDEX(tab_MinKomp[Język angielski / Englisch],MATCH($B103,tab_MinKomp[[Stanowisko / Position ]:[Stanowisko / Position ]],0))="n/a","n/a",FQ103-INDEX(tab_MinKomp[Język angielski / Englisch],MATCH($B103,tab_MinKomp[[Stanowisko / Position ]:[Stanowisko / Position ]],0)))</f>
        <v>n/a</v>
      </c>
      <c r="FR104" s="196" t="str">
        <f>IF(INDEX(tab_MinKomp[Język niemiecki / Deutsch],MATCH($B103,tab_MinKomp[[Stanowisko / Position ]:[Stanowisko / Position ]],0))="n/a","n/a",FR103-INDEX(tab_MinKomp[Język niemiecki / Deutsch],MATCH($B103,tab_MinKomp[[Stanowisko / Position ]:[Stanowisko / Position ]],0)))</f>
        <v>n/a</v>
      </c>
      <c r="FS104" s="194">
        <f>IF(INDEX(tab_MinKomp[Zarządzanie dokumentacją procesową / Process dokumentation management],MATCH($B103,tab_MinKomp[[Stanowisko / Position ]:[Stanowisko / Position ]],0))="n/a","n/a",FS103-INDEX(tab_MinKomp[Zarządzanie dokumentacją procesową / Process dokumentation management],MATCH($B103,tab_MinKomp[[Stanowisko / Position ]:[Stanowisko / Position ]],0)))</f>
        <v>-1</v>
      </c>
      <c r="FT104" s="194">
        <f>IF(INDEX(tab_MinKomp[Znajomość procesów z obszaru / Kenntiss der prozesse in dem Bereich],MATCH($B103,tab_MinKomp[[Stanowisko / Position ]:[Stanowisko / Position ]],0))="n/a","n/a",FT103-INDEX(tab_MinKomp[Znajomość procesów z obszaru / Kenntiss der prozesse in dem Bereich],MATCH($B103,tab_MinKomp[[Stanowisko / Position ]:[Stanowisko / Position ]],0)))</f>
        <v>-1</v>
      </c>
      <c r="FU104" s="194">
        <f>IF(INDEX(tab_MinKomp[optymalizacja procesów / Prozessoptymalisierung],MATCH($B103,tab_MinKomp[[Stanowisko / Position ]:[Stanowisko / Position ]],0))="n/a","n/a",FU103-INDEX(tab_MinKomp[optymalizacja procesów / Prozessoptymalisierung],MATCH($B103,tab_MinKomp[[Stanowisko / Position ]:[Stanowisko / Position ]],0)))</f>
        <v>0</v>
      </c>
      <c r="FV104" s="194">
        <f>IF(INDEX(tab_MinKomp[Umiejętności szkoleniowe / Trainingsfähigkeiten],MATCH($B103,tab_MinKomp[[Stanowisko / Position ]:[Stanowisko / Position ]],0))="n/a","n/a",FV103-INDEX(tab_MinKomp[Umiejętności szkoleniowe / Trainingsfähigkeiten],MATCH($B103,tab_MinKomp[[Stanowisko / Position ]:[Stanowisko / Position ]],0)))</f>
        <v>0</v>
      </c>
      <c r="FW104" s="194">
        <f>IF(INDEX(tab_MinKomp[Analityczne myślenie, podejście / Analitysches Denken, Einstellung],MATCH($B103,tab_MinKomp[[Stanowisko / Position ]:[Stanowisko / Position ]],0))="n/a","n/a",FW103-INDEX(tab_MinKomp[Analityczne myślenie, podejście / Analitysches Denken, Einstellung],MATCH($B103,tab_MinKomp[[Stanowisko / Position ]:[Stanowisko / Position ]],0)))</f>
        <v>0</v>
      </c>
      <c r="FX104" s="194">
        <f>IF(INDEX(tab_MinKomp[Dokładność, precyzja w dzialaniu / Genauigkeit, Präzision in die Arbeit],MATCH($B103,tab_MinKomp[[Stanowisko / Position ]:[Stanowisko / Position ]],0))="n/a","n/a",FX103-INDEX(tab_MinKomp[Dokładność, precyzja w dzialaniu / Genauigkeit, Präzision in die Arbeit],MATCH($B103,tab_MinKomp[[Stanowisko / Position ]:[Stanowisko / Position ]],0)))</f>
        <v>-1</v>
      </c>
      <c r="FY104" s="194">
        <f>IF(INDEX(tab_MinKomp[Dyspozycyjność / Verfügbarkeit],MATCH($B103,tab_MinKomp[[Stanowisko / Position ]:[Stanowisko / Position ]],0))="n/a","n/a",FY103-INDEX(tab_MinKomp[Dyspozycyjność / Verfügbarkeit],MATCH($B103,tab_MinKomp[[Stanowisko / Position ]:[Stanowisko / Position ]],0)))</f>
        <v>-1</v>
      </c>
      <c r="FZ104" s="194">
        <f>IF(INDEX(tab_MinKomp[Zaangażowanie / 
Engagement],MATCH($B103,tab_MinKomp[[Stanowisko / Position ]:[Stanowisko / Position ]],0))="n/a","n/a",FZ103-INDEX(tab_MinKomp[Zaangażowanie / 
Engagement],MATCH($B103,tab_MinKomp[[Stanowisko / Position ]:[Stanowisko / Position ]],0)))</f>
        <v>-1</v>
      </c>
      <c r="GA104" s="194" t="str">
        <f>IF(INDEX(tab_MinKomp[Konserwacja form guma],MATCH($B103,tab_MinKomp[[Stanowisko / Position ]:[Stanowisko / Position ]],0))="n/a","n/a",GA103-INDEX(tab_MinKomp[Konserwacja form guma],MATCH($B103,tab_MinKomp[[Stanowisko / Position ]:[Stanowisko / Position ]],0)))</f>
        <v>n/a</v>
      </c>
      <c r="GB104" s="194" t="str">
        <f>IF(INDEX(tab_MinKomp[Konserwacja form plastiki],MATCH($B103,tab_MinKomp[[Stanowisko / Position ]:[Stanowisko / Position ]],0))="n/a","n/a",GB103-INDEX(tab_MinKomp[Konserwacja form plastiki],MATCH($B103,tab_MinKomp[[Stanowisko / Position ]:[Stanowisko / Position ]],0)))</f>
        <v>n/a</v>
      </c>
      <c r="GC104" s="194">
        <f>IF(INDEX(tab_MinKomp[Elastyczność w działaniu],MATCH($B103,tab_MinKomp[[Stanowisko / Position ]:[Stanowisko / Position ]],0))="n/a","n/a",GC103-INDEX(tab_MinKomp[Elastyczność w działaniu],MATCH($B103,tab_MinKomp[[Stanowisko / Position ]:[Stanowisko / Position ]],0)))</f>
        <v>-1</v>
      </c>
      <c r="GD104" s="194">
        <f>IF(INDEX(tab_MinKomp[Komunikatywność],MATCH($B103,tab_MinKomp[[Stanowisko / Position ]:[Stanowisko / Position ]],0))="n/a","n/a",GD103-INDEX(tab_MinKomp[Komunikatywność],MATCH($B103,tab_MinKomp[[Stanowisko / Position ]:[Stanowisko / Position ]],0)))</f>
        <v>0</v>
      </c>
      <c r="GE104" s="193" t="str">
        <f>IF(INDEX(tab_MinKomp[Motywowanie i budowanie zaangażowania zespołu],MATCH($B103,tab_MinKomp[[Stanowisko / Position ]:[Stanowisko / Position ]],0))="n/a","n/a",GE103-INDEX(tab_MinKomp[Motywowanie i budowanie zaangażowania zespołu],MATCH($B103,tab_MinKomp[[Stanowisko / Position ]:[Stanowisko / Position ]],0)))</f>
        <v>n/a</v>
      </c>
      <c r="GF104" s="186" t="s">
        <v>248</v>
      </c>
      <c r="GG104" s="186" t="s">
        <v>248</v>
      </c>
      <c r="GH104" s="186" t="s">
        <v>248</v>
      </c>
      <c r="GI104" s="186" t="s">
        <v>248</v>
      </c>
      <c r="GJ104" s="186" t="s">
        <v>248</v>
      </c>
      <c r="GK104" s="186" t="s">
        <v>248</v>
      </c>
      <c r="GL104" s="186" t="s">
        <v>248</v>
      </c>
      <c r="GM104" s="186" t="s">
        <v>248</v>
      </c>
      <c r="GN104" s="186" t="s">
        <v>248</v>
      </c>
      <c r="GO104" s="186" t="s">
        <v>248</v>
      </c>
      <c r="GP104" s="186" t="s">
        <v>248</v>
      </c>
      <c r="GQ104" s="186" t="s">
        <v>248</v>
      </c>
      <c r="GR104" s="186" t="s">
        <v>248</v>
      </c>
      <c r="GS104" s="186" t="s">
        <v>248</v>
      </c>
      <c r="GT104" s="186" t="s">
        <v>248</v>
      </c>
      <c r="GU104" s="186" t="s">
        <v>248</v>
      </c>
      <c r="GV104" s="186" t="s">
        <v>248</v>
      </c>
      <c r="GW104" s="186" t="s">
        <v>248</v>
      </c>
      <c r="GX104" s="186" t="s">
        <v>248</v>
      </c>
      <c r="GY104" s="186" t="s">
        <v>248</v>
      </c>
      <c r="GZ104" s="261" t="s">
        <v>248</v>
      </c>
      <c r="HA104" s="261" t="s">
        <v>248</v>
      </c>
      <c r="HB104" s="191">
        <f>SUM(G104:GE104)/(HB103-(SUM(G104:GE104)))</f>
        <v>-0.25806451612903225</v>
      </c>
    </row>
    <row r="105" spans="1:210" ht="24.9" customHeight="1" x14ac:dyDescent="0.3">
      <c r="A105" s="105" t="s">
        <v>320</v>
      </c>
      <c r="B105" s="105" t="s">
        <v>315</v>
      </c>
      <c r="C105" s="105" t="s">
        <v>430</v>
      </c>
      <c r="D105" s="105">
        <v>1284</v>
      </c>
      <c r="E105" s="394" t="s">
        <v>865</v>
      </c>
      <c r="F105" s="185" t="s">
        <v>374</v>
      </c>
      <c r="G105" s="186">
        <v>2</v>
      </c>
      <c r="H105" s="186">
        <v>2</v>
      </c>
      <c r="I105" s="186">
        <v>2</v>
      </c>
      <c r="J105" s="186">
        <v>2</v>
      </c>
      <c r="K105" s="186">
        <v>2</v>
      </c>
      <c r="L105" s="186" t="s">
        <v>248</v>
      </c>
      <c r="M105" s="186" t="s">
        <v>248</v>
      </c>
      <c r="N105" s="186" t="s">
        <v>248</v>
      </c>
      <c r="O105" s="186">
        <v>1</v>
      </c>
      <c r="P105" s="186">
        <v>1</v>
      </c>
      <c r="Q105" s="186" t="s">
        <v>248</v>
      </c>
      <c r="R105" s="186" t="s">
        <v>248</v>
      </c>
      <c r="S105" s="186" t="s">
        <v>248</v>
      </c>
      <c r="T105" s="186" t="s">
        <v>248</v>
      </c>
      <c r="U105" s="186" t="s">
        <v>248</v>
      </c>
      <c r="V105" s="186" t="s">
        <v>248</v>
      </c>
      <c r="W105" s="186" t="s">
        <v>248</v>
      </c>
      <c r="X105" s="186" t="s">
        <v>248</v>
      </c>
      <c r="Y105" s="186" t="s">
        <v>248</v>
      </c>
      <c r="Z105" s="186" t="s">
        <v>248</v>
      </c>
      <c r="AA105" s="186" t="s">
        <v>248</v>
      </c>
      <c r="AB105" s="186" t="s">
        <v>248</v>
      </c>
      <c r="AC105" s="186" t="s">
        <v>248</v>
      </c>
      <c r="AD105" s="186" t="s">
        <v>248</v>
      </c>
      <c r="AE105" s="186" t="s">
        <v>248</v>
      </c>
      <c r="AF105" s="186" t="s">
        <v>248</v>
      </c>
      <c r="AG105" s="186" t="s">
        <v>248</v>
      </c>
      <c r="AH105" s="186" t="s">
        <v>248</v>
      </c>
      <c r="AI105" s="186" t="s">
        <v>248</v>
      </c>
      <c r="AJ105" s="186" t="s">
        <v>248</v>
      </c>
      <c r="AK105" s="186" t="s">
        <v>248</v>
      </c>
      <c r="AL105" s="186">
        <v>2</v>
      </c>
      <c r="AM105" s="186" t="s">
        <v>248</v>
      </c>
      <c r="AN105" s="186" t="s">
        <v>248</v>
      </c>
      <c r="AO105" s="186">
        <v>1</v>
      </c>
      <c r="AP105" s="186" t="s">
        <v>248</v>
      </c>
      <c r="AQ105" s="186">
        <v>1</v>
      </c>
      <c r="AR105" s="186" t="s">
        <v>248</v>
      </c>
      <c r="AS105" s="186" t="s">
        <v>248</v>
      </c>
      <c r="AT105" s="186" t="s">
        <v>248</v>
      </c>
      <c r="AU105" s="186" t="s">
        <v>248</v>
      </c>
      <c r="AV105" s="186">
        <v>1</v>
      </c>
      <c r="AW105" s="186">
        <v>1</v>
      </c>
      <c r="AX105" s="186" t="s">
        <v>248</v>
      </c>
      <c r="AY105" s="186" t="s">
        <v>248</v>
      </c>
      <c r="AZ105" s="186" t="s">
        <v>248</v>
      </c>
      <c r="BA105" s="186">
        <v>1</v>
      </c>
      <c r="BB105" s="186">
        <v>1</v>
      </c>
      <c r="BC105" s="186" t="s">
        <v>248</v>
      </c>
      <c r="BD105" s="186" t="s">
        <v>248</v>
      </c>
      <c r="BE105" s="186" t="s">
        <v>248</v>
      </c>
      <c r="BF105" s="186" t="s">
        <v>248</v>
      </c>
      <c r="BG105" s="186" t="s">
        <v>248</v>
      </c>
      <c r="BH105" s="186" t="s">
        <v>248</v>
      </c>
      <c r="BI105" s="186" t="s">
        <v>248</v>
      </c>
      <c r="BJ105" s="186" t="s">
        <v>248</v>
      </c>
      <c r="BK105" s="186" t="s">
        <v>248</v>
      </c>
      <c r="BL105" s="186" t="s">
        <v>248</v>
      </c>
      <c r="BM105" s="186" t="s">
        <v>248</v>
      </c>
      <c r="BN105" s="186" t="s">
        <v>248</v>
      </c>
      <c r="BO105" s="186" t="s">
        <v>248</v>
      </c>
      <c r="BP105" s="186" t="s">
        <v>248</v>
      </c>
      <c r="BQ105" s="186">
        <v>2</v>
      </c>
      <c r="BR105" s="186" t="s">
        <v>248</v>
      </c>
      <c r="BS105" s="186">
        <v>2</v>
      </c>
      <c r="BT105" s="186" t="s">
        <v>248</v>
      </c>
      <c r="BU105" s="186">
        <v>2</v>
      </c>
      <c r="BV105" s="186" t="s">
        <v>248</v>
      </c>
      <c r="BW105" s="186">
        <v>2</v>
      </c>
      <c r="BX105" s="186">
        <v>1</v>
      </c>
      <c r="BY105" s="186" t="s">
        <v>248</v>
      </c>
      <c r="BZ105" s="186">
        <v>1</v>
      </c>
      <c r="CA105" s="186" t="s">
        <v>248</v>
      </c>
      <c r="CB105" s="186">
        <v>1</v>
      </c>
      <c r="CC105" s="186" t="s">
        <v>248</v>
      </c>
      <c r="CD105" s="186">
        <v>1</v>
      </c>
      <c r="CE105" s="186">
        <v>1</v>
      </c>
      <c r="CF105" s="186">
        <v>1</v>
      </c>
      <c r="CG105" s="186">
        <v>1</v>
      </c>
      <c r="CH105" s="186" t="s">
        <v>248</v>
      </c>
      <c r="CI105" s="186" t="s">
        <v>248</v>
      </c>
      <c r="CJ105" s="186" t="s">
        <v>248</v>
      </c>
      <c r="CK105" s="186" t="s">
        <v>248</v>
      </c>
      <c r="CL105" s="186" t="s">
        <v>248</v>
      </c>
      <c r="CM105" s="186" t="s">
        <v>248</v>
      </c>
      <c r="CN105" s="186" t="s">
        <v>248</v>
      </c>
      <c r="CO105" s="186" t="s">
        <v>248</v>
      </c>
      <c r="CP105" s="186" t="s">
        <v>248</v>
      </c>
      <c r="CQ105" s="186" t="s">
        <v>248</v>
      </c>
      <c r="CR105" s="186" t="s">
        <v>248</v>
      </c>
      <c r="CS105" s="186" t="s">
        <v>248</v>
      </c>
      <c r="CT105" s="186" t="s">
        <v>248</v>
      </c>
      <c r="CU105" s="186" t="s">
        <v>248</v>
      </c>
      <c r="CV105" s="186" t="s">
        <v>248</v>
      </c>
      <c r="CW105" s="186">
        <v>1</v>
      </c>
      <c r="CX105" s="186" t="s">
        <v>248</v>
      </c>
      <c r="CY105" s="186" t="s">
        <v>248</v>
      </c>
      <c r="CZ105" s="186" t="s">
        <v>248</v>
      </c>
      <c r="DA105" s="186" t="s">
        <v>248</v>
      </c>
      <c r="DB105" s="186" t="s">
        <v>248</v>
      </c>
      <c r="DC105" s="186" t="s">
        <v>248</v>
      </c>
      <c r="DD105" s="186" t="s">
        <v>248</v>
      </c>
      <c r="DE105" s="186" t="s">
        <v>248</v>
      </c>
      <c r="DF105" s="186">
        <v>1</v>
      </c>
      <c r="DG105" s="186" t="s">
        <v>248</v>
      </c>
      <c r="DH105" s="186" t="s">
        <v>248</v>
      </c>
      <c r="DI105" s="186" t="s">
        <v>248</v>
      </c>
      <c r="DJ105" s="186" t="s">
        <v>248</v>
      </c>
      <c r="DK105" s="186" t="s">
        <v>248</v>
      </c>
      <c r="DL105" s="186" t="s">
        <v>248</v>
      </c>
      <c r="DM105" s="186" t="s">
        <v>248</v>
      </c>
      <c r="DN105" s="186" t="s">
        <v>248</v>
      </c>
      <c r="DO105" s="186" t="s">
        <v>248</v>
      </c>
      <c r="DP105" s="186" t="s">
        <v>248</v>
      </c>
      <c r="DQ105" s="186" t="s">
        <v>248</v>
      </c>
      <c r="DR105" s="186" t="s">
        <v>248</v>
      </c>
      <c r="DS105" s="186" t="s">
        <v>248</v>
      </c>
      <c r="DT105" s="186" t="s">
        <v>248</v>
      </c>
      <c r="DU105" s="186" t="s">
        <v>248</v>
      </c>
      <c r="DV105" s="186" t="s">
        <v>248</v>
      </c>
      <c r="DW105" s="186" t="s">
        <v>248</v>
      </c>
      <c r="DX105" s="186" t="s">
        <v>248</v>
      </c>
      <c r="DY105" s="186" t="s">
        <v>248</v>
      </c>
      <c r="DZ105" s="186" t="s">
        <v>248</v>
      </c>
      <c r="EA105" s="186" t="s">
        <v>248</v>
      </c>
      <c r="EB105" s="186" t="s">
        <v>248</v>
      </c>
      <c r="EC105" s="186" t="s">
        <v>248</v>
      </c>
      <c r="ED105" s="186" t="s">
        <v>248</v>
      </c>
      <c r="EE105" s="186" t="s">
        <v>248</v>
      </c>
      <c r="EF105" s="186" t="s">
        <v>248</v>
      </c>
      <c r="EG105" s="186" t="s">
        <v>248</v>
      </c>
      <c r="EH105" s="186" t="s">
        <v>248</v>
      </c>
      <c r="EI105" s="186" t="s">
        <v>248</v>
      </c>
      <c r="EJ105" s="186" t="s">
        <v>248</v>
      </c>
      <c r="EK105" s="186" t="s">
        <v>248</v>
      </c>
      <c r="EL105" s="184" t="s">
        <v>248</v>
      </c>
      <c r="EM105" s="184" t="s">
        <v>248</v>
      </c>
      <c r="EN105" s="184" t="s">
        <v>248</v>
      </c>
      <c r="EO105" s="186" t="s">
        <v>248</v>
      </c>
      <c r="EP105" s="186" t="s">
        <v>248</v>
      </c>
      <c r="EQ105" s="186" t="s">
        <v>248</v>
      </c>
      <c r="ER105" s="186" t="s">
        <v>248</v>
      </c>
      <c r="ES105" s="186" t="s">
        <v>248</v>
      </c>
      <c r="ET105" s="186" t="s">
        <v>248</v>
      </c>
      <c r="EU105" s="186" t="s">
        <v>248</v>
      </c>
      <c r="EV105" s="186" t="s">
        <v>248</v>
      </c>
      <c r="EW105" s="186" t="s">
        <v>248</v>
      </c>
      <c r="EX105" s="186" t="s">
        <v>248</v>
      </c>
      <c r="EY105" s="186" t="s">
        <v>248</v>
      </c>
      <c r="EZ105" s="186" t="s">
        <v>248</v>
      </c>
      <c r="FA105" s="186" t="s">
        <v>248</v>
      </c>
      <c r="FB105" s="186" t="s">
        <v>248</v>
      </c>
      <c r="FC105" s="186" t="s">
        <v>248</v>
      </c>
      <c r="FD105" s="186" t="s">
        <v>248</v>
      </c>
      <c r="FE105" s="186" t="s">
        <v>248</v>
      </c>
      <c r="FF105" s="186" t="s">
        <v>248</v>
      </c>
      <c r="FG105" s="186" t="s">
        <v>248</v>
      </c>
      <c r="FH105" s="186" t="s">
        <v>248</v>
      </c>
      <c r="FI105" s="186" t="s">
        <v>248</v>
      </c>
      <c r="FJ105" s="186" t="s">
        <v>248</v>
      </c>
      <c r="FK105" s="186" t="s">
        <v>248</v>
      </c>
      <c r="FL105" s="186" t="s">
        <v>248</v>
      </c>
      <c r="FM105" s="186" t="s">
        <v>248</v>
      </c>
      <c r="FN105" s="187" t="s">
        <v>248</v>
      </c>
      <c r="FO105" s="187" t="s">
        <v>248</v>
      </c>
      <c r="FP105" s="187" t="s">
        <v>248</v>
      </c>
      <c r="FQ105" s="187" t="s">
        <v>248</v>
      </c>
      <c r="FR105" s="187" t="s">
        <v>248</v>
      </c>
      <c r="FS105" s="186">
        <v>1</v>
      </c>
      <c r="FT105" s="186">
        <v>1</v>
      </c>
      <c r="FU105" s="186">
        <v>1</v>
      </c>
      <c r="FV105" s="186">
        <v>1</v>
      </c>
      <c r="FW105" s="186">
        <v>1</v>
      </c>
      <c r="FX105" s="186">
        <v>2</v>
      </c>
      <c r="FY105" s="186">
        <v>1</v>
      </c>
      <c r="FZ105" s="186">
        <v>2</v>
      </c>
      <c r="GA105" s="186" t="s">
        <v>248</v>
      </c>
      <c r="GB105" s="186" t="s">
        <v>248</v>
      </c>
      <c r="GC105" s="186">
        <v>2</v>
      </c>
      <c r="GD105" s="186">
        <v>2</v>
      </c>
      <c r="GE105" s="186" t="s">
        <v>248</v>
      </c>
      <c r="GF105" s="186" t="s">
        <v>248</v>
      </c>
      <c r="GG105" s="186" t="s">
        <v>248</v>
      </c>
      <c r="GH105" s="186" t="s">
        <v>248</v>
      </c>
      <c r="GI105" s="186" t="s">
        <v>248</v>
      </c>
      <c r="GJ105" s="186" t="s">
        <v>248</v>
      </c>
      <c r="GK105" s="186" t="s">
        <v>248</v>
      </c>
      <c r="GL105" s="186" t="s">
        <v>248</v>
      </c>
      <c r="GM105" s="186" t="s">
        <v>248</v>
      </c>
      <c r="GN105" s="186" t="s">
        <v>248</v>
      </c>
      <c r="GO105" s="186" t="s">
        <v>248</v>
      </c>
      <c r="GP105" s="186" t="s">
        <v>248</v>
      </c>
      <c r="GQ105" s="186" t="s">
        <v>248</v>
      </c>
      <c r="GR105" s="186" t="s">
        <v>248</v>
      </c>
      <c r="GS105" s="186" t="s">
        <v>248</v>
      </c>
      <c r="GT105" s="186" t="s">
        <v>248</v>
      </c>
      <c r="GU105" s="186" t="s">
        <v>248</v>
      </c>
      <c r="GV105" s="186" t="s">
        <v>248</v>
      </c>
      <c r="GW105" s="186" t="s">
        <v>248</v>
      </c>
      <c r="GX105" s="186" t="s">
        <v>248</v>
      </c>
      <c r="GY105" s="186" t="s">
        <v>248</v>
      </c>
      <c r="GZ105" s="261" t="s">
        <v>248</v>
      </c>
      <c r="HA105" s="261" t="s">
        <v>248</v>
      </c>
      <c r="HB105" s="188">
        <f>SUM(G105:GE105)</f>
        <v>51</v>
      </c>
    </row>
    <row r="106" spans="1:210" ht="24.9" customHeight="1" thickBot="1" x14ac:dyDescent="0.35">
      <c r="A106" s="108" t="str">
        <f>A105</f>
        <v>Prod.-Q-4</v>
      </c>
      <c r="B106" s="108" t="str">
        <f>B105</f>
        <v>Pracownik Produkcji</v>
      </c>
      <c r="C106" s="108" t="str">
        <f>C105</f>
        <v>MK</v>
      </c>
      <c r="D106" s="108">
        <f>D105</f>
        <v>1284</v>
      </c>
      <c r="E106" s="395"/>
      <c r="F106" s="189" t="s">
        <v>375</v>
      </c>
      <c r="G106" s="192">
        <f>IF(INDEX(tab_MinKomp[Przepisy BHP / BHP Vorschriften],MATCH($B105,tab_MinKomp[[Stanowisko / Position ]:[Stanowisko / Position ]],0))="n/a","n/a",G105-INDEX(tab_MinKomp[Przepisy BHP / BHP Vorschriften],MATCH($B105,tab_MinKomp[[Stanowisko / Position ]:[Stanowisko / Position ]],0)))</f>
        <v>0</v>
      </c>
      <c r="H106" s="193">
        <f>IF(INDEX(tab_MinKomp[Przepisy PPOŻ / Brandschutzbestimmungen],MATCH($B105,tab_MinKomp[[Stanowisko / Position ]:[Stanowisko / Position ]],0))="n/a","n/a",H105-INDEX(tab_MinKomp[Przepisy PPOŻ / Brandschutzbestimmungen],MATCH($B105,tab_MinKomp[[Stanowisko / Position ]:[Stanowisko / Position ]],0)))</f>
        <v>1</v>
      </c>
      <c r="I106" s="193">
        <f>IF(INDEX(tab_MinKomp[Ryzyko zawodowe na stanowiskach pracyv/ Berufliche Risiken an Arbeitsstellen],MATCH($B105,tab_MinKomp[[Stanowisko / Position ]:[Stanowisko / Position ]],0))="n/a","n/a",I105-INDEX(tab_MinKomp[Ryzyko zawodowe na stanowiskach pracyv/ Berufliche Risiken an Arbeitsstellen],MATCH($B105,tab_MinKomp[[Stanowisko / Position ]:[Stanowisko / Position ]],0)))</f>
        <v>0</v>
      </c>
      <c r="J106" s="193">
        <f>IF(INDEX(tab_MinKomp[Gospodarka substancjami niebezpiecznymi / Gefahrstoffmanagement],MATCH($B105,tab_MinKomp[[Stanowisko / Position ]:[Stanowisko / Position ]],0))="n/a","n/a",J105-INDEX(tab_MinKomp[Gospodarka substancjami niebezpiecznymi / Gefahrstoffmanagement],MATCH($B105,tab_MinKomp[[Stanowisko / Position ]:[Stanowisko / Position ]],0)))</f>
        <v>1</v>
      </c>
      <c r="K106" s="193">
        <f>IF(INDEX(tab_MinKomp[Gospodarka odpadami / Abfallwirtschaft],MATCH($B105,tab_MinKomp[[Stanowisko / Position ]:[Stanowisko / Position ]],0))="n/a","n/a",K105-INDEX(tab_MinKomp[Gospodarka odpadami / Abfallwirtschaft],MATCH($B105,tab_MinKomp[[Stanowisko / Position ]:[Stanowisko / Position ]],0)))</f>
        <v>1</v>
      </c>
      <c r="L106" s="194" t="str">
        <f>IF(INDEX(tab_MinKomp[Przepisy kodeksu pracy / Bestimmungen des Arbeitsgesetzes],MATCH($B105,tab_MinKomp[[Stanowisko / Position ]:[Stanowisko / Position ]],0))="n/a","n/a",L105-INDEX(tab_MinKomp[Przepisy kodeksu pracy / Bestimmungen des Arbeitsgesetzes],MATCH($B105,tab_MinKomp[[Stanowisko / Position ]:[Stanowisko / Position ]],0)))</f>
        <v>n/a</v>
      </c>
      <c r="M106" s="195" t="str">
        <f>IF(INDEX(tab_MinKomp[Przepisy o ub.społ. ZUS  / Sozialversicherungsvorschriften],MATCH($B105,tab_MinKomp[[Stanowisko / Position ]:[Stanowisko / Position ]],0))="n/a","n/a",M105-INDEX(tab_MinKomp[Przepisy o ub.społ. ZUS  / Sozialversicherungsvorschriften],MATCH($B105,tab_MinKomp[[Stanowisko / Position ]:[Stanowisko / Position ]],0)))</f>
        <v>n/a</v>
      </c>
      <c r="N106" s="194" t="str">
        <f>IF(INDEX(tab_MinKomp[PRZEPISY O PDOF /persönlich Einkommensteuergesetz ],MATCH($B105,tab_MinKomp[[Stanowisko / Position ]:[Stanowisko / Position ]],0))="n/a","n/a",N105-INDEX(tab_MinKomp[PRZEPISY O PDOF /persönlich Einkommensteuergesetz ],MATCH($B105,tab_MinKomp[[Stanowisko / Position ]:[Stanowisko / Position ]],0)))</f>
        <v>n/a</v>
      </c>
      <c r="O106" s="194">
        <f>IF(INDEX(tab_MinKomp[Regulamin pracy / Arbeitsordnung],MATCH($B105,tab_MinKomp[[Stanowisko / Position ]:[Stanowisko / Position ]],0))="n/a","n/a",O105-INDEX(tab_MinKomp[Regulamin pracy / Arbeitsordnung],MATCH($B105,tab_MinKomp[[Stanowisko / Position ]:[Stanowisko / Position ]],0)))</f>
        <v>0</v>
      </c>
      <c r="P106" s="194">
        <f>IF(INDEX(tab_MinKomp[Regulamin wynagradzania / Vergütungsordnung],MATCH($B105,tab_MinKomp[[Stanowisko / Position ]:[Stanowisko / Position ]],0))="n/a","n/a",P105-INDEX(tab_MinKomp[Regulamin wynagradzania / Vergütungsordnung],MATCH($B105,tab_MinKomp[[Stanowisko / Position ]:[Stanowisko / Position ]],0)))</f>
        <v>0</v>
      </c>
      <c r="Q106" s="194" t="str">
        <f>IF(INDEX(tab_MinKomp[System R2PŁATNIK PRO: Płace / Lohnabrechnung],MATCH($B105,tab_MinKomp[[Stanowisko / Position ]:[Stanowisko / Position ]],0))="n/a","n/a",Q105-INDEX(tab_MinKomp[System R2PŁATNIK PRO: Płace / Lohnabrechnung],MATCH($B105,tab_MinKomp[[Stanowisko / Position ]:[Stanowisko / Position ]],0)))</f>
        <v>n/a</v>
      </c>
      <c r="R106" s="194" t="str">
        <f>IF(INDEX(tab_MinKomp[SystemR2PŁATNIK PRO: KADRY / Personaldaten],MATCH($B105,tab_MinKomp[[Stanowisko / Position ]:[Stanowisko / Position ]],0))="n/a","n/a",R105-INDEX(tab_MinKomp[SystemR2PŁATNIK PRO: KADRY / Personaldaten],MATCH($B105,tab_MinKomp[[Stanowisko / Position ]:[Stanowisko / Position ]],0)))</f>
        <v>n/a</v>
      </c>
      <c r="S106" s="194" t="str">
        <f>IF(INDEX(tab_MinKomp[SYSTEM R2PŁATNIK PRO: zarządzanie pracownikami / Arbeitsverwaltung],MATCH($B105,tab_MinKomp[[Stanowisko / Position ]:[Stanowisko / Position ]],0))="n/a","n/a",S105-INDEX(tab_MinKomp[SYSTEM R2PŁATNIK PRO: zarządzanie pracownikami / Arbeitsverwaltung],MATCH($B105,tab_MinKomp[[Stanowisko / Position ]:[Stanowisko / Position ]],0)))</f>
        <v>n/a</v>
      </c>
      <c r="T106" s="194" t="str">
        <f>IF(INDEX(tab_MinKomp[Doradztwo, wsparcie personalne / Personalberatung und Unterstützung],MATCH($B105,tab_MinKomp[[Stanowisko / Position ]:[Stanowisko / Position ]],0))="n/a","n/a",T105-INDEX(tab_MinKomp[Doradztwo, wsparcie personalne / Personalberatung und Unterstützung],MATCH($B105,tab_MinKomp[[Stanowisko / Position ]:[Stanowisko / Position ]],0)))</f>
        <v>n/a</v>
      </c>
      <c r="U106" s="194" t="str">
        <f>IF(INDEX(tab_MinKomp[Przepisy o podatku VAT / MwSt.- Gesetz],MATCH($B105,tab_MinKomp[[Stanowisko / Position ]:[Stanowisko / Position ]],0))="n/a","n/a",U105-INDEX(tab_MinKomp[Przepisy o podatku VAT / MwSt.- Gesetz],MATCH($B105,tab_MinKomp[[Stanowisko / Position ]:[Stanowisko / Position ]],0)))</f>
        <v>n/a</v>
      </c>
      <c r="V106" s="194" t="str">
        <f>IF(INDEX(tab_MinKomp[PrzepisyPDOP / geschäftlich Einkommensteuergesetz],MATCH($B105,tab_MinKomp[[Stanowisko / Position ]:[Stanowisko / Position ]],0))="n/a","n/a",V105-INDEX(tab_MinKomp[PrzepisyPDOP / geschäftlich Einkommensteuergesetz],MATCH($B105,tab_MinKomp[[Stanowisko / Position ]:[Stanowisko / Position ]],0)))</f>
        <v>n/a</v>
      </c>
      <c r="W106" s="194" t="str">
        <f>IF(INDEX(tab_MinKomp[System BAAN / FINANSE (FIBU)],MATCH($B105,tab_MinKomp[[Stanowisko / Position ]:[Stanowisko / Position ]],0))="n/a","n/a",W105-INDEX(tab_MinKomp[System BAAN / FINANSE (FIBU)],MATCH($B105,tab_MinKomp[[Stanowisko / Position ]:[Stanowisko / Position ]],0)))</f>
        <v>n/a</v>
      </c>
      <c r="X106" s="194" t="str">
        <f>IF(INDEX(tab_MinKomp[Systemy pomocnicze / Hilfssysteme(STOCKPROGRAM, KALK2000 etc.)],MATCH($B105,tab_MinKomp[[Stanowisko / Position ]:[Stanowisko / Position ]],0))="n/a","n/a",X105-INDEX(tab_MinKomp[Systemy pomocnicze / Hilfssysteme(STOCKPROGRAM, KALK2000 etc.)],MATCH($B105,tab_MinKomp[[Stanowisko / Position ]:[Stanowisko / Position ]],0)))</f>
        <v>n/a</v>
      </c>
      <c r="Y106" s="194" t="str">
        <f>IF(INDEX(tab_MinKomp[Polityka rachunkowości / Buchführungspolitik],MATCH($B105,tab_MinKomp[[Stanowisko / Position ]:[Stanowisko / Position ]],0))="n/a","n/a",Y105-INDEX(tab_MinKomp[Polityka rachunkowości / Buchführungspolitik],MATCH($B105,tab_MinKomp[[Stanowisko / Position ]:[Stanowisko / Position ]],0)))</f>
        <v>n/a</v>
      </c>
      <c r="Z106" s="194" t="str">
        <f>IF(INDEX(tab_MinKomp[Ustawa o rachunkowości / Rechnungslegungsgesetz],MATCH($B105,tab_MinKomp[[Stanowisko / Position ]:[Stanowisko / Position ]],0))="n/a","n/a",Z105-INDEX(tab_MinKomp[Ustawa o rachunkowości / Rechnungslegungsgesetz],MATCH($B105,tab_MinKomp[[Stanowisko / Position ]:[Stanowisko / Position ]],0)))</f>
        <v>n/a</v>
      </c>
      <c r="AA106" s="194" t="str">
        <f>IF(INDEX(tab_MinKomp[WORKFLOW - TS-100],MATCH($B105,tab_MinKomp[[Stanowisko / Position ]:[Stanowisko / Position ]],0))="n/a","n/a",AA105-INDEX(tab_MinKomp[WORKFLOW - TS-100],MATCH($B105,tab_MinKomp[[Stanowisko / Position ]:[Stanowisko / Position ]],0)))</f>
        <v>n/a</v>
      </c>
      <c r="AB106" s="194" t="str">
        <f>IF(INDEX(tab_MinKomp[WORKFLOW - SFMS],MATCH($B105,tab_MinKomp[[Stanowisko / Position ]:[Stanowisko / Position ]],0))="n/a","n/a",AB105-INDEX(tab_MinKomp[WORKFLOW - SFMS],MATCH($B105,tab_MinKomp[[Stanowisko / Position ]:[Stanowisko / Position ]],0)))</f>
        <v>n/a</v>
      </c>
      <c r="AC106" s="194" t="str">
        <f>IF(INDEX(tab_MinKomp[System ISO 9001:2015],MATCH($B105,tab_MinKomp[[Stanowisko / Position ]:[Stanowisko / Position ]],0))="n/a","n/a",AC105-INDEX(tab_MinKomp[System ISO 9001:2015],MATCH($B105,tab_MinKomp[[Stanowisko / Position ]:[Stanowisko / Position ]],0)))</f>
        <v>n/a</v>
      </c>
      <c r="AD106" s="194" t="str">
        <f>IF(INDEX(tab_MinKomp[System ISO 9001:2015],MATCH($B105,tab_MinKomp[[Stanowisko / Position ]:[Stanowisko / Position ]],0))="n/a","n/a",AD105-INDEX(tab_MinKomp[System ISO 9001:2015],MATCH($B105,tab_MinKomp[[Stanowisko / Position ]:[Stanowisko / Position ]],0)))</f>
        <v>n/a</v>
      </c>
      <c r="AE106" s="194" t="str">
        <f>IF(INDEX(tab_MinKomp[System ISO 9001:2015],MATCH($B105,tab_MinKomp[[Stanowisko / Position ]:[Stanowisko / Position ]],0))="n/a","n/a",AE105-INDEX(tab_MinKomp[System ISO 9001:2015],MATCH($B105,tab_MinKomp[[Stanowisko / Position ]:[Stanowisko / Position ]],0)))</f>
        <v>n/a</v>
      </c>
      <c r="AF106" s="194" t="str">
        <f>IF(INDEX(tab_MinKomp[System ISO 9001:2015],MATCH($B105,tab_MinKomp[[Stanowisko / Position ]:[Stanowisko / Position ]],0))="n/a","n/a",AF105-INDEX(tab_MinKomp[System ISO 9001:2015],MATCH($B105,tab_MinKomp[[Stanowisko / Position ]:[Stanowisko / Position ]],0)))</f>
        <v>n/a</v>
      </c>
      <c r="AG106" s="194" t="str">
        <f>IF(INDEX(tab_MinKomp[Wymagania VDA 6.3 Process / Forderungen],MATCH($B105,tab_MinKomp[[Stanowisko / Position ]:[Stanowisko / Position ]],0))="n/a","n/a",AG105-INDEX(tab_MinKomp[Wymagania VDA 6.3 Process / Forderungen],MATCH($B105,tab_MinKomp[[Stanowisko / Position ]:[Stanowisko / Position ]],0)))</f>
        <v>n/a</v>
      </c>
      <c r="AH106" s="194" t="str">
        <f>IF(INDEX(tab_MinKomp[Wymagania VDA 6.5 Product / Forderungen],MATCH($B105,tab_MinKomp[[Stanowisko / Position ]:[Stanowisko / Position ]],0))="n/a","n/a",AH105-INDEX(tab_MinKomp[Wymagania VDA 6.5 Product / Forderungen],MATCH($B105,tab_MinKomp[[Stanowisko / Position ]:[Stanowisko / Position ]],0)))</f>
        <v>n/a</v>
      </c>
      <c r="AI106" s="194" t="str">
        <f>IF(INDEX(tab_MinKomp[System ISO 9001:2015],MATCH($B105,tab_MinKomp[[Stanowisko / Position ]:[Stanowisko / Position ]],0))="n/a","n/a",AI105-INDEX(tab_MinKomp[System ISO 9001:2015],MATCH($B105,tab_MinKomp[[Stanowisko / Position ]:[Stanowisko / Position ]],0)))</f>
        <v>n/a</v>
      </c>
      <c r="AJ106" s="194" t="str">
        <f>IF(INDEX(tab_MinKomp[Auditor systemu ISO 17021:2018],MATCH($B105,tab_MinKomp[[Stanowisko / Position ]:[Stanowisko / Position ]],0))="n/a","n/a",AJ105-INDEX(tab_MinKomp[Auditor systemu ISO 17021:2018],MATCH($B105,tab_MinKomp[[Stanowisko / Position ]:[Stanowisko / Position ]],0)))</f>
        <v>n/a</v>
      </c>
      <c r="AK106" s="194" t="str">
        <f>IF(INDEX(tab_MinKomp[Pełnomocnik systemu / Systemvertreter],MATCH($B105,tab_MinKomp[[Stanowisko / Position ]:[Stanowisko / Position ]],0))="n/a","n/a",AK105-INDEX(tab_MinKomp[Pełnomocnik systemu / Systemvertreter],MATCH($B105,tab_MinKomp[[Stanowisko / Position ]:[Stanowisko / Position ]],0)))</f>
        <v>n/a</v>
      </c>
      <c r="AL106" s="194">
        <f>IF(INDEX(tab_MinKomp[Polityka Etyczna - Compliance],MATCH($B105,tab_MinKomp[[Stanowisko / Position ]:[Stanowisko / Position ]],0))="n/a","n/a",AL105-INDEX(tab_MinKomp[Polityka Etyczna - Compliance],MATCH($B105,tab_MinKomp[[Stanowisko / Position ]:[Stanowisko / Position ]],0)))</f>
        <v>1</v>
      </c>
      <c r="AM106" s="194" t="str">
        <f>IF(INDEX(tab_MinKomp[WDRAŻANIE NOWYCH PROJEKTÓW/ PROCEDURA CTM],MATCH($B105,tab_MinKomp[[Stanowisko / Position ]:[Stanowisko / Position ]],0))="n/a","n/a",AM105-INDEX(tab_MinKomp[WDRAŻANIE NOWYCH PROJEKTÓW/ PROCEDURA CTM],MATCH($B105,tab_MinKomp[[Stanowisko / Position ]:[Stanowisko / Position ]],0)))</f>
        <v>n/a</v>
      </c>
      <c r="AN106" s="194" t="str">
        <f>IF(INDEX(tab_MinKomp[KAMIENIE MILOWE MSL/PIFF],MATCH($B105,tab_MinKomp[[Stanowisko / Position ]:[Stanowisko / Position ]],0))="n/a","n/a",AN105-INDEX(tab_MinKomp[KAMIENIE MILOWE MSL/PIFF],MATCH($B105,tab_MinKomp[[Stanowisko / Position ]:[Stanowisko / Position ]],0)))</f>
        <v>n/a</v>
      </c>
      <c r="AO106" s="194">
        <f>IF(INDEX(tab_MinKomp[CP],MATCH($B105,tab_MinKomp[[Stanowisko / Position ]:[Stanowisko / Position ]],0))="n/a","n/a",AO105-INDEX(tab_MinKomp[CP],MATCH($B105,tab_MinKomp[[Stanowisko / Position ]:[Stanowisko / Position ]],0)))</f>
        <v>0</v>
      </c>
      <c r="AP106" s="194" t="str">
        <f>IF(INDEX(tab_MinKomp[FMEA],MATCH($B105,tab_MinKomp[[Stanowisko / Position ]:[Stanowisko / Position ]],0))="n/a","n/a",AP105-INDEX(tab_MinKomp[FMEA],MATCH($B105,tab_MinKomp[[Stanowisko / Position ]:[Stanowisko / Position ]],0)))</f>
        <v>n/a</v>
      </c>
      <c r="AQ106" s="194">
        <f>IF(INDEX(tab_MinKomp[FLOW CHART],MATCH($B105,tab_MinKomp[[Stanowisko / Position ]:[Stanowisko / Position ]],0))="n/a","n/a",AQ105-INDEX(tab_MinKomp[FLOW CHART],MATCH($B105,tab_MinKomp[[Stanowisko / Position ]:[Stanowisko / Position ]],0)))</f>
        <v>0</v>
      </c>
      <c r="AR106" s="194" t="str">
        <f>IF(INDEX(tab_MinKomp[APQP],MATCH($B105,tab_MinKomp[[Stanowisko / Position ]:[Stanowisko / Position ]],0))="n/a","n/a",AR105-INDEX(tab_MinKomp[APQP],MATCH($B105,tab_MinKomp[[Stanowisko / Position ]:[Stanowisko / Position ]],0)))</f>
        <v>n/a</v>
      </c>
      <c r="AS106" s="194" t="str">
        <f>IF(INDEX(tab_MinKomp[MSA],MATCH($B105,tab_MinKomp[[Stanowisko / Position ]:[Stanowisko / Position ]],0))="n/a","n/a",AS105-INDEX(tab_MinKomp[MSA],MATCH($B105,tab_MinKomp[[Stanowisko / Position ]:[Stanowisko / Position ]],0)))</f>
        <v>n/a</v>
      </c>
      <c r="AT106" s="194" t="str">
        <f>IF(INDEX(tab_MinKomp[SPC],MATCH($B105,tab_MinKomp[[Stanowisko / Position ]:[Stanowisko / Position ]],0))="n/a","n/a",AT105-INDEX(tab_MinKomp[SPC],MATCH($B105,tab_MinKomp[[Stanowisko / Position ]:[Stanowisko / Position ]],0)))</f>
        <v>n/a</v>
      </c>
      <c r="AU106" s="194" t="str">
        <f>IF(INDEX(tab_MinKomp[CSR (SPECYFICZNE WYMAGANIA KLIENTA)],MATCH($B105,tab_MinKomp[[Stanowisko / Position ]:[Stanowisko / Position ]],0))="n/a","n/a",AU105-INDEX(tab_MinKomp[CSR (SPECYFICZNE WYMAGANIA KLIENTA)],MATCH($B105,tab_MinKomp[[Stanowisko / Position ]:[Stanowisko / Position ]],0)))</f>
        <v>n/a</v>
      </c>
      <c r="AV106" s="194">
        <f>IF(INDEX(tab_MinKomp[5S],MATCH($B105,tab_MinKomp[[Stanowisko / Position ]:[Stanowisko / Position ]],0))="n/a","n/a",AV105-INDEX(tab_MinKomp[5S],MATCH($B105,tab_MinKomp[[Stanowisko / Position ]:[Stanowisko / Position ]],0)))</f>
        <v>-1</v>
      </c>
      <c r="AW106" s="194">
        <f>IF(INDEX(tab_MinKomp[LEAN MANAGEMENT],MATCH($B105,tab_MinKomp[[Stanowisko / Position ]:[Stanowisko / Position ]],0))="n/a","n/a",AW105-INDEX(tab_MinKomp[LEAN MANAGEMENT],MATCH($B105,tab_MinKomp[[Stanowisko / Position ]:[Stanowisko / Position ]],0)))</f>
        <v>0</v>
      </c>
      <c r="AX106" s="194" t="str">
        <f>IF(INDEX(tab_MinKomp[5R],MATCH($B105,tab_MinKomp[[Stanowisko / Position ]:[Stanowisko / Position ]],0))="n/a","n/a",AX105-INDEX(tab_MinKomp[5R],MATCH($B105,tab_MinKomp[[Stanowisko / Position ]:[Stanowisko / Position ]],0)))</f>
        <v>n/a</v>
      </c>
      <c r="AY106" s="194" t="str">
        <f>IF(INDEX(tab_MinKomp[Six Sigma],MATCH($B105,tab_MinKomp[[Stanowisko / Position ]:[Stanowisko / Position ]],0))="n/a","n/a",AY105-INDEX(tab_MinKomp[Six Sigma],MATCH($B105,tab_MinKomp[[Stanowisko / Position ]:[Stanowisko / Position ]],0)))</f>
        <v>n/a</v>
      </c>
      <c r="AZ106" s="194" t="str">
        <f>IF(INDEX(tab_MinKomp[System BAAN / Distribution &amp; Supply Chain],MATCH($B105,tab_MinKomp[[Stanowisko / Position ]:[Stanowisko / Position ]],0))="n/a","n/a",AZ105-INDEX(tab_MinKomp[System BAAN / Distribution &amp; Supply Chain],MATCH($B105,tab_MinKomp[[Stanowisko / Position ]:[Stanowisko / Position ]],0)))</f>
        <v>n/a</v>
      </c>
      <c r="BA106" s="194">
        <f>IF(INDEX(tab_MinKomp[LEAN MANAGEMENT],MATCH($B105,tab_MinKomp[[Stanowisko / Position ]:[Stanowisko / Position ]],0))="n/a","n/a",BA105-INDEX(tab_MinKomp[LEAN MANAGEMENT],MATCH($B105,tab_MinKomp[[Stanowisko / Position ]:[Stanowisko / Position ]],0)))</f>
        <v>0</v>
      </c>
      <c r="BB106" s="194">
        <f>IF(INDEX(tab_MinKomp[LEAN MANAGEMENT],MATCH($B105,tab_MinKomp[[Stanowisko / Position ]:[Stanowisko / Position ]],0))="n/a","n/a",BB105-INDEX(tab_MinKomp[LEAN MANAGEMENT],MATCH($B105,tab_MinKomp[[Stanowisko / Position ]:[Stanowisko / Position ]],0)))</f>
        <v>0</v>
      </c>
      <c r="BC106" s="194" t="str">
        <f>IF(INDEX(tab_MinKomp[Organizacja dostaw / Versorgungsorganisation],MATCH($B105,tab_MinKomp[[Stanowisko / Position ]:[Stanowisko / Position ]],0))="n/a","n/a",BC105-INDEX(tab_MinKomp[Organizacja dostaw / Versorgungsorganisation],MATCH($B105,tab_MinKomp[[Stanowisko / Position ]:[Stanowisko / Position ]],0)))</f>
        <v>n/a</v>
      </c>
      <c r="BD106" s="194" t="str">
        <f>IF(INDEX(tab_MinKomp[Organizacja wysyłek / Organisation von Lieferungen],MATCH($B105,tab_MinKomp[[Stanowisko / Position ]:[Stanowisko / Position ]],0))="n/a","n/a",BD105-INDEX(tab_MinKomp[Organizacja wysyłek / Organisation von Lieferungen],MATCH($B105,tab_MinKomp[[Stanowisko / Position ]:[Stanowisko / Position ]],0)))</f>
        <v>n/a</v>
      </c>
      <c r="BE106" s="194" t="str">
        <f>IF(INDEX(tab_MinKomp[Analiza magazynowa - Program Polen.mdb / Inventuranalyse],MATCH($B105,tab_MinKomp[[Stanowisko / Position ]:[Stanowisko / Position ]],0))="n/a","n/a",BE105-INDEX(tab_MinKomp[Analiza magazynowa - Program Polen.mdb / Inventuranalyse],MATCH($B105,tab_MinKomp[[Stanowisko / Position ]:[Stanowisko / Position ]],0)))</f>
        <v>n/a</v>
      </c>
      <c r="BF106" s="190" t="str">
        <f>IF(INDEX(tab_MinKomp[MMOG (Materials Management Operations Guidelines)],MATCH($B105,tab_MinKomp[[Stanowisko / Position ]:[Stanowisko / Position ]],0))="n/a","n/a",BF105-INDEX(tab_MinKomp[MMOG (Materials Management Operations Guidelines)],MATCH($B105,tab_MinKomp[[Stanowisko / Position ]:[Stanowisko / Position ]],0)))</f>
        <v>n/a</v>
      </c>
      <c r="BG106" s="190" t="str">
        <f>IF(INDEX(tab_MinKomp[GPP],MATCH($B105,tab_MinKomp[[Stanowisko / Position ]:[Stanowisko / Position ]],0))="n/a","n/a",BG105-INDEX(tab_MinKomp[GPP],MATCH($B105,tab_MinKomp[[Stanowisko / Position ]:[Stanowisko / Position ]],0)))</f>
        <v>n/a</v>
      </c>
      <c r="BH106" s="190" t="str">
        <f>IF(INDEX(tab_MinKomp[AIAG (Automotive Industry Action Group)],MATCH($B105,tab_MinKomp[[Stanowisko / Position ]:[Stanowisko / Position ]],0))="n/a","n/a",BH105-INDEX(tab_MinKomp[AIAG (Automotive Industry Action Group)],MATCH($B105,tab_MinKomp[[Stanowisko / Position ]:[Stanowisko / Position ]],0)))</f>
        <v>n/a</v>
      </c>
      <c r="BI106" s="190" t="str">
        <f>IF(INDEX(tab_MinKomp[Super-G disputes],MATCH($B105,tab_MinKomp[[Stanowisko / Position ]:[Stanowisko / Position ]],0))="n/a","n/a",BI105-INDEX(tab_MinKomp[Super-G disputes],MATCH($B105,tab_MinKomp[[Stanowisko / Position ]:[Stanowisko / Position ]],0)))</f>
        <v>n/a</v>
      </c>
      <c r="BJ106" s="190" t="str">
        <f>IF(INDEX(tab_MinKomp[CMMS3/eDDL (Direct Data Link)],MATCH($B105,tab_MinKomp[[Stanowisko / Position ]:[Stanowisko / Position ]],0))="n/a","n/a",BJ105-INDEX(tab_MinKomp[CMMS3/eDDL (Direct Data Link)],MATCH($B105,tab_MinKomp[[Stanowisko / Position ]:[Stanowisko / Position ]],0)))</f>
        <v>n/a</v>
      </c>
      <c r="BK106" s="190" t="str">
        <f>IF(INDEX(tab_MinKomp[MP&amp;L (Material Planning and Logistics)],MATCH($B105,tab_MinKomp[[Stanowisko / Position ]:[Stanowisko / Position ]],0))="n/a","n/a",BK105-INDEX(tab_MinKomp[MP&amp;L (Material Planning and Logistics)],MATCH($B105,tab_MinKomp[[Stanowisko / Position ]:[Stanowisko / Position ]],0)))</f>
        <v>n/a</v>
      </c>
      <c r="BL106" s="190" t="str">
        <f>IF(INDEX(tab_MinKomp[Supplier delivery rating],MATCH($B105,tab_MinKomp[[Stanowisko / Position ]:[Stanowisko / Position ]],0))="n/a","n/a",BL105-INDEX(tab_MinKomp[Supplier delivery rating],MATCH($B105,tab_MinKomp[[Stanowisko / Position ]:[Stanowisko / Position ]],0)))</f>
        <v>n/a</v>
      </c>
      <c r="BM106" s="194" t="str">
        <f>IF(INDEX(tab_MinKomp[Planowanie produkcji / Produktionsplanung],MATCH($B105,tab_MinKomp[[Stanowisko / Position ]:[Stanowisko / Position ]],0))="n/a","n/a",BM105-INDEX(tab_MinKomp[Planowanie produkcji / Produktionsplanung],MATCH($B105,tab_MinKomp[[Stanowisko / Position ]:[Stanowisko / Position ]],0)))</f>
        <v>n/a</v>
      </c>
      <c r="BN106" s="194" t="str">
        <f>IF(INDEX(tab_MinKomp[Planowanie produkcji / Produktionsplanung],MATCH($B105,tab_MinKomp[[Stanowisko / Position ]:[Stanowisko / Position ]],0))="n/a","n/a",BN105-INDEX(tab_MinKomp[Planowanie produkcji / Produktionsplanung],MATCH($B105,tab_MinKomp[[Stanowisko / Position ]:[Stanowisko / Position ]],0)))</f>
        <v>n/a</v>
      </c>
      <c r="BO106" s="194" t="str">
        <f>IF(INDEX(tab_MinKomp[Planowanie produkcji / Produktionsplanung],MATCH($B105,tab_MinKomp[[Stanowisko / Position ]:[Stanowisko / Position ]],0))="n/a","n/a",BO105-INDEX(tab_MinKomp[Planowanie produkcji / Produktionsplanung],MATCH($B105,tab_MinKomp[[Stanowisko / Position ]:[Stanowisko / Position ]],0)))</f>
        <v>n/a</v>
      </c>
      <c r="BP106" s="194" t="str">
        <f>IF(INDEX(tab_MinKomp[Planowanie produkcji / Produktionsplanung],MATCH($B105,tab_MinKomp[[Stanowisko / Position ]:[Stanowisko / Position ]],0))="n/a","n/a",BP105-INDEX(tab_MinKomp[Planowanie produkcji / Produktionsplanung],MATCH($B105,tab_MinKomp[[Stanowisko / Position ]:[Stanowisko / Position ]],0)))</f>
        <v>n/a</v>
      </c>
      <c r="BQ106" s="194">
        <f>IF(INDEX(tab_MinKomp[Obsługa maszyn Novapax / Novapax Maschinenbedienung],MATCH($B105,tab_MinKomp[[Stanowisko / Position ]:[Stanowisko / Position ]],0))="n/a","n/a",BQ105-INDEX(tab_MinKomp[Obsługa maszyn Novapax / Novapax Maschinenbedienung],MATCH($B105,tab_MinKomp[[Stanowisko / Position ]:[Stanowisko / Position ]],0)))</f>
        <v>0</v>
      </c>
      <c r="BR106" s="194" t="str">
        <f>IF(INDEX(tab_MinKomp[Planowanie produkcji / Produktionsplanung],MATCH($B105,tab_MinKomp[[Stanowisko / Position ]:[Stanowisko / Position ]],0))="n/a","n/a",BR105-INDEX(tab_MinKomp[Planowanie produkcji / Produktionsplanung],MATCH($B105,tab_MinKomp[[Stanowisko / Position ]:[Stanowisko / Position ]],0)))</f>
        <v>n/a</v>
      </c>
      <c r="BS106" s="194">
        <f>IF(INDEX(tab_MinKomp[Obsługa maszyn Novapax / Novapax Maschinenbedienung],MATCH($B105,tab_MinKomp[[Stanowisko / Position ]:[Stanowisko / Position ]],0))="n/a","n/a",BS105-INDEX(tab_MinKomp[Obsługa maszyn Novapax / Novapax Maschinenbedienung],MATCH($B105,tab_MinKomp[[Stanowisko / Position ]:[Stanowisko / Position ]],0)))</f>
        <v>0</v>
      </c>
      <c r="BT106" s="194" t="str">
        <f>IF(INDEX(tab_MinKomp[Planowanie produkcji / Produktionsplanung],MATCH($B105,tab_MinKomp[[Stanowisko / Position ]:[Stanowisko / Position ]],0))="n/a","n/a",BT105-INDEX(tab_MinKomp[Planowanie produkcji / Produktionsplanung],MATCH($B105,tab_MinKomp[[Stanowisko / Position ]:[Stanowisko / Position ]],0)))</f>
        <v>n/a</v>
      </c>
      <c r="BU106" s="194">
        <f>IF(INDEX(tab_MinKomp[Obsługa maszyn Novapax / Novapax Maschinenbedienung],MATCH($B105,tab_MinKomp[[Stanowisko / Position ]:[Stanowisko / Position ]],0))="n/a","n/a",BU105-INDEX(tab_MinKomp[Obsługa maszyn Novapax / Novapax Maschinenbedienung],MATCH($B105,tab_MinKomp[[Stanowisko / Position ]:[Stanowisko / Position ]],0)))</f>
        <v>0</v>
      </c>
      <c r="BV106" s="194" t="str">
        <f>IF(INDEX(tab_MinKomp[Planowanie produkcji / Produktionsplanung],MATCH($B105,tab_MinKomp[[Stanowisko / Position ]:[Stanowisko / Position ]],0))="n/a","n/a",BV105-INDEX(tab_MinKomp[Planowanie produkcji / Produktionsplanung],MATCH($B105,tab_MinKomp[[Stanowisko / Position ]:[Stanowisko / Position ]],0)))</f>
        <v>n/a</v>
      </c>
      <c r="BW106" s="194">
        <f>IF(INDEX(tab_MinKomp[Obsługa maszyn Novapax / Novapax Maschinenbedienung],MATCH($B105,tab_MinKomp[[Stanowisko / Position ]:[Stanowisko / Position ]],0))="n/a","n/a",BW105-INDEX(tab_MinKomp[Obsługa maszyn Novapax / Novapax Maschinenbedienung],MATCH($B105,tab_MinKomp[[Stanowisko / Position ]:[Stanowisko / Position ]],0)))</f>
        <v>0</v>
      </c>
      <c r="BX106" s="194">
        <f>IF(INDEX(tab_MinKomp[Obsługa maszyn Novapax / Novapax Maschinenbedienung],MATCH($B105,tab_MinKomp[[Stanowisko / Position ]:[Stanowisko / Position ]],0))="n/a","n/a",BX105-INDEX(tab_MinKomp[Obsługa maszyn Novapax / Novapax Maschinenbedienung],MATCH($B105,tab_MinKomp[[Stanowisko / Position ]:[Stanowisko / Position ]],0)))</f>
        <v>-1</v>
      </c>
      <c r="BY106" s="194" t="str">
        <f>IF(INDEX(tab_MinKomp[Obsługa maszyn Engel / Engel Maschinenbedienung],MATCH($B105,tab_MinKomp[[Stanowisko / Position ]:[Stanowisko / Position ]],0))="n/a","n/a",BY105-INDEX(tab_MinKomp[Obsługa maszyn Engel / Engel Maschinenbedienung],MATCH($B105,tab_MinKomp[[Stanowisko / Position ]:[Stanowisko / Position ]],0)))</f>
        <v>n/a</v>
      </c>
      <c r="BZ106" s="194">
        <f>IF(INDEX(tab_MinKomp[Obsługa maszyn Novapax / Novapax Maschinenbedienung],MATCH($B105,tab_MinKomp[[Stanowisko / Position ]:[Stanowisko / Position ]],0))="n/a","n/a",BZ105-INDEX(tab_MinKomp[Obsługa maszyn Novapax / Novapax Maschinenbedienung],MATCH($B105,tab_MinKomp[[Stanowisko / Position ]:[Stanowisko / Position ]],0)))</f>
        <v>-1</v>
      </c>
      <c r="CA106" s="194" t="str">
        <f>IF(INDEX(tab_MinKomp[Obsługa maszyn KVT / KVT Maschinenbedienung],MATCH($B105,tab_MinKomp[[Stanowisko / Position ]:[Stanowisko / Position ]],0))="n/a","n/a",CA105-INDEX(tab_MinKomp[Obsługa maszyn KVT / KVT Maschinenbedienung],MATCH($B105,tab_MinKomp[[Stanowisko / Position ]:[Stanowisko / Position ]],0)))</f>
        <v>n/a</v>
      </c>
      <c r="CB106" s="194">
        <f>IF(INDEX(tab_MinKomp[Obsługa maszyn Novapax / Novapax Maschinenbedienung],MATCH($B105,tab_MinKomp[[Stanowisko / Position ]:[Stanowisko / Position ]],0))="n/a","n/a",CB105-INDEX(tab_MinKomp[Obsługa maszyn Novapax / Novapax Maschinenbedienung],MATCH($B105,tab_MinKomp[[Stanowisko / Position ]:[Stanowisko / Position ]],0)))</f>
        <v>-1</v>
      </c>
      <c r="CC106" s="194" t="str">
        <f>IF(INDEX(tab_MinKomp[Obsługa maszyn Branson / Branson Maschinenbedienung],MATCH($B105,tab_MinKomp[[Stanowisko / Position ]:[Stanowisko / Position ]],0))="n/a","n/a",CC105-INDEX(tab_MinKomp[Obsługa maszyn Branson / Branson Maschinenbedienung],MATCH($B105,tab_MinKomp[[Stanowisko / Position ]:[Stanowisko / Position ]],0)))</f>
        <v>n/a</v>
      </c>
      <c r="CD106" s="194">
        <f>IF(INDEX(tab_MinKomp[Obsługa maszyn Novapax / Novapax Maschinenbedienung],MATCH($B105,tab_MinKomp[[Stanowisko / Position ]:[Stanowisko / Position ]],0))="n/a","n/a",CD105-INDEX(tab_MinKomp[Obsługa maszyn Novapax / Novapax Maschinenbedienung],MATCH($B105,tab_MinKomp[[Stanowisko / Position ]:[Stanowisko / Position ]],0)))</f>
        <v>-1</v>
      </c>
      <c r="CE106" s="194">
        <f>IF(INDEX(tab_MinKomp[Obsługa maszyn Novapax / Novapax Maschinenbedienung],MATCH($B105,tab_MinKomp[[Stanowisko / Position ]:[Stanowisko / Position ]],0))="n/a","n/a",CE105-INDEX(tab_MinKomp[Obsługa maszyn Novapax / Novapax Maschinenbedienung],MATCH($B105,tab_MinKomp[[Stanowisko / Position ]:[Stanowisko / Position ]],0)))</f>
        <v>-1</v>
      </c>
      <c r="CF106" s="194">
        <f>IF(INDEX(tab_MinKomp[Obsługa maszyn Novapax / Novapax Maschinenbedienung],MATCH($B105,tab_MinKomp[[Stanowisko / Position ]:[Stanowisko / Position ]],0))="n/a","n/a",CF105-INDEX(tab_MinKomp[Obsługa maszyn Novapax / Novapax Maschinenbedienung],MATCH($B105,tab_MinKomp[[Stanowisko / Position ]:[Stanowisko / Position ]],0)))</f>
        <v>-1</v>
      </c>
      <c r="CG106" s="194">
        <f>IF(INDEX(tab_MinKomp[Eliminacja awarii / Beseitigung von Ausfällen],MATCH($B105,tab_MinKomp[[Stanowisko / Position ]:[Stanowisko / Position ]],0))="n/a","n/a",CG105-INDEX(tab_MinKomp[Eliminacja awarii / Beseitigung von Ausfällen],MATCH($B105,tab_MinKomp[[Stanowisko / Position ]:[Stanowisko / Position ]],0)))</f>
        <v>0</v>
      </c>
      <c r="CH106" s="194" t="str">
        <f>IF(INDEX(tab_MinKomp[Wymagania VDA 6.5 Product / Forderungen],MATCH($B105,tab_MinKomp[[Stanowisko / Position ]:[Stanowisko / Position ]],0))="n/a","n/a",CH105-INDEX(tab_MinKomp[Wymagania VDA 6.5 Product / Forderungen],MATCH($B105,tab_MinKomp[[Stanowisko / Position ]:[Stanowisko / Position ]],0)))</f>
        <v>n/a</v>
      </c>
      <c r="CI106" s="194" t="str">
        <f>IF(INDEX(tab_MinKomp[Wymagania VDA 6.5 Product / Forderungen],MATCH($B105,tab_MinKomp[[Stanowisko / Position ]:[Stanowisko / Position ]],0))="n/a","n/a",CI105-INDEX(tab_MinKomp[Wymagania VDA 6.5 Product / Forderungen],MATCH($B105,tab_MinKomp[[Stanowisko / Position ]:[Stanowisko / Position ]],0)))</f>
        <v>n/a</v>
      </c>
      <c r="CJ106" s="194" t="str">
        <f>IF(INDEX(tab_MinKomp[Wymagania VDA 6.5 Product / Forderungen],MATCH($B105,tab_MinKomp[[Stanowisko / Position ]:[Stanowisko / Position ]],0))="n/a","n/a",CJ105-INDEX(tab_MinKomp[Wymagania VDA 6.5 Product / Forderungen],MATCH($B105,tab_MinKomp[[Stanowisko / Position ]:[Stanowisko / Position ]],0)))</f>
        <v>n/a</v>
      </c>
      <c r="CK106" s="194" t="str">
        <f>IF(INDEX(tab_MinKomp[Wymagania VDA 6.5 Product / Forderungen],MATCH($B105,tab_MinKomp[[Stanowisko / Position ]:[Stanowisko / Position ]],0))="n/a","n/a",CK105-INDEX(tab_MinKomp[Wymagania VDA 6.5 Product / Forderungen],MATCH($B105,tab_MinKomp[[Stanowisko / Position ]:[Stanowisko / Position ]],0)))</f>
        <v>n/a</v>
      </c>
      <c r="CL106" s="194" t="str">
        <f>IF(INDEX(tab_MinKomp[Wymagania VDA 6.5 Product / Forderungen],MATCH($B105,tab_MinKomp[[Stanowisko / Position ]:[Stanowisko / Position ]],0))="n/a","n/a",CL105-INDEX(tab_MinKomp[Wymagania VDA 6.5 Product / Forderungen],MATCH($B105,tab_MinKomp[[Stanowisko / Position ]:[Stanowisko / Position ]],0)))</f>
        <v>n/a</v>
      </c>
      <c r="CM106" s="194" t="str">
        <f>IF(INDEX(tab_MinKomp[Informatyka ogólna (techniczne i systemowe) / Allgemeine IT (Technik und System)],MATCH($B105,tab_MinKomp[[Stanowisko / Position ]:[Stanowisko / Position ]],0))="n/a","n/a",CM105-INDEX(tab_MinKomp[Informatyka ogólna (techniczne i systemowe) / Allgemeine IT (Technik und System)],MATCH($B105,tab_MinKomp[[Stanowisko / Position ]:[Stanowisko / Position ]],0)))</f>
        <v>n/a</v>
      </c>
      <c r="CN106" s="194" t="str">
        <f>IF(INDEX(tab_MinKomp[Sieci komputerowe / Computernetzwerke],MATCH($B105,tab_MinKomp[[Stanowisko / Position ]:[Stanowisko / Position ]],0))="n/a","n/a",CN105-INDEX(tab_MinKomp[Sieci komputerowe / Computernetzwerke],MATCH($B105,tab_MinKomp[[Stanowisko / Position ]:[Stanowisko / Position ]],0)))</f>
        <v>n/a</v>
      </c>
      <c r="CO106" s="194" t="str">
        <f>IF(INDEX(tab_MinKomp[Hardware (komputery PC, drukarki biurowe i etykietowe, telefonia stacjonarna i mobilna) (PC, Drucker, Telefpne, Handys)],MATCH($B105,tab_MinKomp[[Stanowisko / Position ]:[Stanowisko / Position ]],0))="n/a","n/a",CO105-INDEX(tab_MinKomp[Hardware (komputery PC, drukarki biurowe i etykietowe, telefonia stacjonarna i mobilna) (PC, Drucker, Telefpne, Handys)],MATCH($B105,tab_MinKomp[[Stanowisko / Position ]:[Stanowisko / Position ]],0)))</f>
        <v>n/a</v>
      </c>
      <c r="CP106" s="194" t="str">
        <f>IF(INDEX(tab_MinKomp[Software &amp; Systems (MS Office, MS Remote Desktop)],MATCH($B105,tab_MinKomp[[Stanowisko / Position ]:[Stanowisko / Position ]],0))="n/a","n/a",CP105-INDEX(tab_MinKomp[Software &amp; Systems (MS Office, MS Remote Desktop)],MATCH($B105,tab_MinKomp[[Stanowisko / Position ]:[Stanowisko / Position ]],0)))</f>
        <v>n/a</v>
      </c>
      <c r="CQ106" s="194" t="str">
        <f>IF(INDEX(tab_MinKomp[Programowanie obiektowe (PHP) / Objektprogrammierung],MATCH($B105,tab_MinKomp[[Stanowisko / Position ]:[Stanowisko / Position ]],0))="n/a","n/a",CQ105-INDEX(tab_MinKomp[Programowanie obiektowe (PHP) / Objektprogrammierung],MATCH($B105,tab_MinKomp[[Stanowisko / Position ]:[Stanowisko / Position ]],0)))</f>
        <v>n/a</v>
      </c>
      <c r="CR106" s="194" t="str">
        <f>IF(INDEX(tab_MinKomp[Scrum],MATCH($B105,tab_MinKomp[[Stanowisko / Position ]:[Stanowisko / Position ]],0))="n/a","n/a",CR105-INDEX(tab_MinKomp[Scrum],MATCH($B105,tab_MinKomp[[Stanowisko / Position ]:[Stanowisko / Position ]],0)))</f>
        <v>n/a</v>
      </c>
      <c r="CS106" s="194" t="str">
        <f>IF(INDEX(tab_MinKomp[SQL (MySQL)],MATCH($B105,tab_MinKomp[[Stanowisko / Position ]:[Stanowisko / Position ]],0))="n/a","n/a",CS105-INDEX(tab_MinKomp[SQL (MySQL)],MATCH($B105,tab_MinKomp[[Stanowisko / Position ]:[Stanowisko / Position ]],0)))</f>
        <v>n/a</v>
      </c>
      <c r="CT106" s="194" t="str">
        <f>IF(INDEX(tab_MinKomp[Javascript],MATCH($B105,tab_MinKomp[[Stanowisko / Position ]:[Stanowisko / Position ]],0))="n/a","n/a",CT105-INDEX(tab_MinKomp[Javascript],MATCH($B105,tab_MinKomp[[Stanowisko / Position ]:[Stanowisko / Position ]],0)))</f>
        <v>n/a</v>
      </c>
      <c r="CU106" s="194" t="str">
        <f>IF(INDEX(tab_MinKomp[Joomla],MATCH($B105,tab_MinKomp[[Stanowisko / Position ]:[Stanowisko / Position ]],0))="n/a","n/a",CU105-INDEX(tab_MinKomp[Joomla],MATCH($B105,tab_MinKomp[[Stanowisko / Position ]:[Stanowisko / Position ]],0)))</f>
        <v>n/a</v>
      </c>
      <c r="CV106" s="194" t="str">
        <f>IF(INDEX(tab_MinKomp[Bash],MATCH($B105,tab_MinKomp[[Stanowisko / Position ]:[Stanowisko / Position ]],0))="n/a","n/a",CV105-INDEX(tab_MinKomp[Bash],MATCH($B105,tab_MinKomp[[Stanowisko / Position ]:[Stanowisko / Position ]],0)))</f>
        <v>n/a</v>
      </c>
      <c r="CW106" s="194">
        <f>IF(INDEX(tab_MinKomp[Systemy MES (HYDRA / SFMS)],MATCH($B105,tab_MinKomp[[Stanowisko / Position ]:[Stanowisko / Position ]],0))="n/a","n/a",CW105-INDEX(tab_MinKomp[Systemy MES (HYDRA / SFMS)],MATCH($B105,tab_MinKomp[[Stanowisko / Position ]:[Stanowisko / Position ]],0)))</f>
        <v>-1</v>
      </c>
      <c r="CX106" s="194" t="str">
        <f>IF(INDEX(tab_MinKomp[HTML / CSS],MATCH($B105,tab_MinKomp[[Stanowisko / Position ]:[Stanowisko / Position ]],0))="n/a","n/a",CX105-INDEX(tab_MinKomp[HTML / CSS],MATCH($B105,tab_MinKomp[[Stanowisko / Position ]:[Stanowisko / Position ]],0)))</f>
        <v>n/a</v>
      </c>
      <c r="CY106" s="194" t="str">
        <f>IF(INDEX(tab_MinKomp[SYSTEM PR],MATCH($B105,tab_MinKomp[[Stanowisko / Position ]:[Stanowisko / Position ]],0))="n/a","n/a",CY105-INDEX(tab_MinKomp[SYSTEM PR],MATCH($B105,tab_MinKomp[[Stanowisko / Position ]:[Stanowisko / Position ]],0)))</f>
        <v>n/a</v>
      </c>
      <c r="CZ106" s="194" t="str">
        <f>IF(INDEX(tab_MinKomp[System Einkauf XP / EBA],MATCH($B105,tab_MinKomp[[Stanowisko / Position ]:[Stanowisko / Position ]],0))="n/a","n/a",CZ105-INDEX(tab_MinKomp[System Einkauf XP / EBA],MATCH($B105,tab_MinKomp[[Stanowisko / Position ]:[Stanowisko / Position ]],0)))</f>
        <v>n/a</v>
      </c>
      <c r="DA106" s="194" t="str">
        <f>IF(INDEX(tab_MinKomp[Techniki negocjacyjne / Verhandlungstechniken],MATCH($B105,tab_MinKomp[[Stanowisko / Position ]:[Stanowisko / Position ]],0))="n/a","n/a",DA105-INDEX(tab_MinKomp[Techniki negocjacyjne / Verhandlungstechniken],MATCH($B105,tab_MinKomp[[Stanowisko / Position ]:[Stanowisko / Position ]],0)))</f>
        <v>n/a</v>
      </c>
      <c r="DB106" s="194" t="str">
        <f>IF(INDEX(tab_MinKomp[Znajomość rynku branżowego / Kenntnis des Industrie Marktes],MATCH($B105,tab_MinKomp[[Stanowisko / Position ]:[Stanowisko / Position ]],0))="n/a","n/a",DB105-INDEX(tab_MinKomp[Znajomość rynku branżowego / Kenntnis des Industrie Marktes],MATCH($B105,tab_MinKomp[[Stanowisko / Position ]:[Stanowisko / Position ]],0)))</f>
        <v>n/a</v>
      </c>
      <c r="DC106" s="194" t="str">
        <f>IF(INDEX(tab_MinKomp[SUPPLIER MANAGEMENT],MATCH($B105,tab_MinKomp[[Stanowisko / Position ]:[Stanowisko / Position ]],0))="n/a","n/a",DC105-INDEX(tab_MinKomp[SUPPLIER MANAGEMENT],MATCH($B105,tab_MinKomp[[Stanowisko / Position ]:[Stanowisko / Position ]],0)))</f>
        <v>n/a</v>
      </c>
      <c r="DD106" s="194" t="str">
        <f>IF(INDEX(tab_MinKomp[SUPPLIER MANAGEMENT],MATCH($B105,tab_MinKomp[[Stanowisko / Position ]:[Stanowisko / Position ]],0))="n/a","n/a",DD105-INDEX(tab_MinKomp[SUPPLIER MANAGEMENT],MATCH($B105,tab_MinKomp[[Stanowisko / Position ]:[Stanowisko / Position ]],0)))</f>
        <v>n/a</v>
      </c>
      <c r="DE106" s="194" t="str">
        <f>IF(INDEX(tab_MinKomp[SUPPLIER MANAGEMENT],MATCH($B105,tab_MinKomp[[Stanowisko / Position ]:[Stanowisko / Position ]],0))="n/a","n/a",DE105-INDEX(tab_MinKomp[SUPPLIER MANAGEMENT],MATCH($B105,tab_MinKomp[[Stanowisko / Position ]:[Stanowisko / Position ]],0)))</f>
        <v>n/a</v>
      </c>
      <c r="DF106" s="194">
        <f>IF(INDEX(tab_MinKomp[LEAN MANAGEMENT],MATCH($B105,tab_MinKomp[[Stanowisko / Position ]:[Stanowisko / Position ]],0))="n/a","n/a",DF105-INDEX(tab_MinKomp[LEAN MANAGEMENT],MATCH($B105,tab_MinKomp[[Stanowisko / Position ]:[Stanowisko / Position ]],0)))</f>
        <v>0</v>
      </c>
      <c r="DG106" s="194" t="str">
        <f>IF(INDEX(tab_MinKomp[PPAP/PSW],MATCH($B105,tab_MinKomp[[Stanowisko / Position ]:[Stanowisko / Position ]],0))="n/a","n/a",DG105-INDEX(tab_MinKomp[PPAP/PSW],MATCH($B105,tab_MinKomp[[Stanowisko / Position ]:[Stanowisko / Position ]],0)))</f>
        <v>n/a</v>
      </c>
      <c r="DH106" s="194" t="str">
        <f>IF(INDEX(tab_MinKomp[SUPPLIER MANAGEMENT],MATCH($B105,tab_MinKomp[[Stanowisko / Position ]:[Stanowisko / Position ]],0))="n/a","n/a",DH105-INDEX(tab_MinKomp[SUPPLIER MANAGEMENT],MATCH($B105,tab_MinKomp[[Stanowisko / Position ]:[Stanowisko / Position ]],0)))</f>
        <v>n/a</v>
      </c>
      <c r="DI106" s="194" t="str">
        <f>IF(INDEX(tab_MinKomp[OBSŁUGA PORTALI KLIENTA / Kundenportale],MATCH($B105,tab_MinKomp[[Stanowisko / Position ]:[Stanowisko / Position ]],0))="n/a","n/a",DI105-INDEX(tab_MinKomp[OBSŁUGA PORTALI KLIENTA / Kundenportale],MATCH($B105,tab_MinKomp[[Stanowisko / Position ]:[Stanowisko / Position ]],0)))</f>
        <v>n/a</v>
      </c>
      <c r="DJ106" s="194" t="str">
        <f>IF(INDEX(tab_MinKomp[Obsługa systemu BABTECQ / BABTECQ System],MATCH($B105,tab_MinKomp[[Stanowisko / Position ]:[Stanowisko / Position ]],0))="n/a","n/a",DJ105-INDEX(tab_MinKomp[Obsługa systemu BABTECQ / BABTECQ System],MATCH($B105,tab_MinKomp[[Stanowisko / Position ]:[Stanowisko / Position ]],0)))</f>
        <v>n/a</v>
      </c>
      <c r="DK106" s="194" t="str">
        <f>IF(INDEX(tab_MinKomp[Rysunek techniczny / technische Zeichnung],MATCH($B105,tab_MinKomp[[Stanowisko / Position ]:[Stanowisko / Position ]],0))="n/a","n/a",DK105-INDEX(tab_MinKomp[Rysunek techniczny / technische Zeichnung],MATCH($B105,tab_MinKomp[[Stanowisko / Position ]:[Stanowisko / Position ]],0)))</f>
        <v>n/a</v>
      </c>
      <c r="DL106" s="194" t="str">
        <f>IF(INDEX(tab_MinKomp[Kalibracja / Kalibrierung],MATCH($B105,tab_MinKomp[[Stanowisko / Position ]:[Stanowisko / Position ]],0))="n/a","n/a",DL105-INDEX(tab_MinKomp[Kalibracja / Kalibrierung],MATCH($B105,tab_MinKomp[[Stanowisko / Position ]:[Stanowisko / Position ]],0)))</f>
        <v>n/a</v>
      </c>
      <c r="DM106" s="194" t="str">
        <f>IF(INDEX(tab_MinKomp[Rekwalifikacja / Requalifizierung],MATCH($B105,tab_MinKomp[[Stanowisko / Position ]:[Stanowisko / Position ]],0))="n/a","n/a",DM105-INDEX(tab_MinKomp[Rekwalifikacja / Requalifizierung],MATCH($B105,tab_MinKomp[[Stanowisko / Position ]:[Stanowisko / Position ]],0)))</f>
        <v>n/a</v>
      </c>
      <c r="DN106" s="190" t="str">
        <f>IF(INDEX(tab_MinKomp[Testy czystości / Reinheitstests],MATCH($B105,tab_MinKomp[[Stanowisko / Position ]:[Stanowisko / Position ]],0))="n/a","n/a",DN105-INDEX(tab_MinKomp[Testy czystości / Reinheitstests],MATCH($B105,tab_MinKomp[[Stanowisko / Position ]:[Stanowisko / Position ]],0)))</f>
        <v>n/a</v>
      </c>
      <c r="DO106" s="190" t="str">
        <f>IF(INDEX(tab_MinKomp[Testy czystości / Reinheitstests],MATCH($B105,tab_MinKomp[[Stanowisko / Position ]:[Stanowisko / Position ]],0))="n/a","n/a",DO105-INDEX(tab_MinKomp[Testy czystości / Reinheitstests],MATCH($B105,tab_MinKomp[[Stanowisko / Position ]:[Stanowisko / Position ]],0)))</f>
        <v>n/a</v>
      </c>
      <c r="DP106" s="190" t="str">
        <f>IF(INDEX(tab_MinKomp[Testy czystości / Reinheitstests],MATCH($B105,tab_MinKomp[[Stanowisko / Position ]:[Stanowisko / Position ]],0))="n/a","n/a",DP105-INDEX(tab_MinKomp[Testy czystości / Reinheitstests],MATCH($B105,tab_MinKomp[[Stanowisko / Position ]:[Stanowisko / Position ]],0)))</f>
        <v>n/a</v>
      </c>
      <c r="DQ106" s="190" t="str">
        <f>IF(INDEX(tab_MinKomp[Testy czystości / Reinheitstests],MATCH($B105,tab_MinKomp[[Stanowisko / Position ]:[Stanowisko / Position ]],0))="n/a","n/a",DQ105-INDEX(tab_MinKomp[Testy czystości / Reinheitstests],MATCH($B105,tab_MinKomp[[Stanowisko / Position ]:[Stanowisko / Position ]],0)))</f>
        <v>n/a</v>
      </c>
      <c r="DR106" s="190" t="str">
        <f>IF(INDEX(tab_MinKomp[Testy czystości / Reinheitstests],MATCH($B105,tab_MinKomp[[Stanowisko / Position ]:[Stanowisko / Position ]],0))="n/a","n/a",DR105-INDEX(tab_MinKomp[Testy czystości / Reinheitstests],MATCH($B105,tab_MinKomp[[Stanowisko / Position ]:[Stanowisko / Position ]],0)))</f>
        <v>n/a</v>
      </c>
      <c r="DS106" s="190" t="str">
        <f>IF(INDEX(tab_MinKomp[Testy czystości / Reinheitstests],MATCH($B105,tab_MinKomp[[Stanowisko / Position ]:[Stanowisko / Position ]],0))="n/a","n/a",DS105-INDEX(tab_MinKomp[Testy czystości / Reinheitstests],MATCH($B105,tab_MinKomp[[Stanowisko / Position ]:[Stanowisko / Position ]],0)))</f>
        <v>n/a</v>
      </c>
      <c r="DT106" s="194" t="str">
        <f>IF(INDEX(tab_MinKomp[SUPPLIER MANAGEMENT],MATCH($B105,tab_MinKomp[[Stanowisko / Position ]:[Stanowisko / Position ]],0))="n/a","n/a",DT105-INDEX(tab_MinKomp[SUPPLIER MANAGEMENT],MATCH($B105,tab_MinKomp[[Stanowisko / Position ]:[Stanowisko / Position ]],0)))</f>
        <v>n/a</v>
      </c>
      <c r="DU106" s="190" t="str">
        <f>IF(INDEX(tab_MinKomp[Testy czystości / Reinheitstests],MATCH($B105,tab_MinKomp[[Stanowisko / Position ]:[Stanowisko / Position ]],0))="n/a","n/a",DU105-INDEX(tab_MinKomp[Testy czystości / Reinheitstests],MATCH($B105,tab_MinKomp[[Stanowisko / Position ]:[Stanowisko / Position ]],0)))</f>
        <v>n/a</v>
      </c>
      <c r="DV106" s="190" t="str">
        <f>IF(INDEX(tab_MinKomp[Testy czystości / Reinheitstests],MATCH($B105,tab_MinKomp[[Stanowisko / Position ]:[Stanowisko / Position ]],0))="n/a","n/a",DV105-INDEX(tab_MinKomp[Testy czystości / Reinheitstests],MATCH($B105,tab_MinKomp[[Stanowisko / Position ]:[Stanowisko / Position ]],0)))</f>
        <v>n/a</v>
      </c>
      <c r="DW106" s="190" t="str">
        <f>IF(INDEX(tab_MinKomp[Testy czystości / Reinheitstests],MATCH($B105,tab_MinKomp[[Stanowisko / Position ]:[Stanowisko / Position ]],0))="n/a","n/a",DW105-INDEX(tab_MinKomp[Testy czystości / Reinheitstests],MATCH($B105,tab_MinKomp[[Stanowisko / Position ]:[Stanowisko / Position ]],0)))</f>
        <v>n/a</v>
      </c>
      <c r="DX106" s="190" t="str">
        <f>IF(INDEX(tab_MinKomp[Testy czystości / Reinheitstests],MATCH($B105,tab_MinKomp[[Stanowisko / Position ]:[Stanowisko / Position ]],0))="n/a","n/a",DX105-INDEX(tab_MinKomp[Testy czystości / Reinheitstests],MATCH($B105,tab_MinKomp[[Stanowisko / Position ]:[Stanowisko / Position ]],0)))</f>
        <v>n/a</v>
      </c>
      <c r="DY106" s="190" t="str">
        <f>IF(INDEX(tab_MinKomp[Testy czystości / Reinheitstests],MATCH($B105,tab_MinKomp[[Stanowisko / Position ]:[Stanowisko / Position ]],0))="n/a","n/a",DY105-INDEX(tab_MinKomp[Testy czystości / Reinheitstests],MATCH($B105,tab_MinKomp[[Stanowisko / Position ]:[Stanowisko / Position ]],0)))</f>
        <v>n/a</v>
      </c>
      <c r="DZ106" s="190" t="str">
        <f>IF(INDEX(tab_MinKomp[Testy czystości / Reinheitstests],MATCH($B105,tab_MinKomp[[Stanowisko / Position ]:[Stanowisko / Position ]],0))="n/a","n/a",DZ105-INDEX(tab_MinKomp[Testy czystości / Reinheitstests],MATCH($B105,tab_MinKomp[[Stanowisko / Position ]:[Stanowisko / Position ]],0)))</f>
        <v>n/a</v>
      </c>
      <c r="EA106" s="190" t="str">
        <f>IF(INDEX(tab_MinKomp[Testy czystości / Reinheitstests],MATCH($B105,tab_MinKomp[[Stanowisko / Position ]:[Stanowisko / Position ]],0))="n/a","n/a",EA105-INDEX(tab_MinKomp[Testy czystości / Reinheitstests],MATCH($B105,tab_MinKomp[[Stanowisko / Position ]:[Stanowisko / Position ]],0)))</f>
        <v>n/a</v>
      </c>
      <c r="EB106" s="190" t="str">
        <f>IF(INDEX(tab_MinKomp[Testy czystości / Reinheitstests],MATCH($B105,tab_MinKomp[[Stanowisko / Position ]:[Stanowisko / Position ]],0))="n/a","n/a",EB105-INDEX(tab_MinKomp[Testy czystości / Reinheitstests],MATCH($B105,tab_MinKomp[[Stanowisko / Position ]:[Stanowisko / Position ]],0)))</f>
        <v>n/a</v>
      </c>
      <c r="EC106" s="190" t="str">
        <f>IF(INDEX(tab_MinKomp[Testy czystości / Reinheitstests],MATCH($B105,tab_MinKomp[[Stanowisko / Position ]:[Stanowisko / Position ]],0))="n/a","n/a",EC105-INDEX(tab_MinKomp[Testy czystości / Reinheitstests],MATCH($B105,tab_MinKomp[[Stanowisko / Position ]:[Stanowisko / Position ]],0)))</f>
        <v>n/a</v>
      </c>
      <c r="ED106" s="190" t="str">
        <f>IF(INDEX(tab_MinKomp[Testy czystości / Reinheitstests],MATCH($B105,tab_MinKomp[[Stanowisko / Position ]:[Stanowisko / Position ]],0))="n/a","n/a",ED105-INDEX(tab_MinKomp[Testy czystości / Reinheitstests],MATCH($B105,tab_MinKomp[[Stanowisko / Position ]:[Stanowisko / Position ]],0)))</f>
        <v>n/a</v>
      </c>
      <c r="EE106" s="190" t="str">
        <f>IF(INDEX(tab_MinKomp[Testy czystości / Reinheitstests],MATCH($B105,tab_MinKomp[[Stanowisko / Position ]:[Stanowisko / Position ]],0))="n/a","n/a",EE105-INDEX(tab_MinKomp[Testy czystości / Reinheitstests],MATCH($B105,tab_MinKomp[[Stanowisko / Position ]:[Stanowisko / Position ]],0)))</f>
        <v>n/a</v>
      </c>
      <c r="EF106" s="190" t="str">
        <f>IF(INDEX(tab_MinKomp[Testy czystości / Reinheitstests],MATCH($B105,tab_MinKomp[[Stanowisko / Position ]:[Stanowisko / Position ]],0))="n/a","n/a",EF105-INDEX(tab_MinKomp[Testy czystości / Reinheitstests],MATCH($B105,tab_MinKomp[[Stanowisko / Position ]:[Stanowisko / Position ]],0)))</f>
        <v>n/a</v>
      </c>
      <c r="EG106" s="190" t="str">
        <f>IF(INDEX(tab_MinKomp[Testy czystości / Reinheitstests],MATCH($B105,tab_MinKomp[[Stanowisko / Position ]:[Stanowisko / Position ]],0))="n/a","n/a",EG105-INDEX(tab_MinKomp[Testy czystości / Reinheitstests],MATCH($B105,tab_MinKomp[[Stanowisko / Position ]:[Stanowisko / Position ]],0)))</f>
        <v>n/a</v>
      </c>
      <c r="EH106" s="190" t="str">
        <f>IF(INDEX(tab_MinKomp[Testy czystości / Reinheitstests],MATCH($B105,tab_MinKomp[[Stanowisko / Position ]:[Stanowisko / Position ]],0))="n/a","n/a",EH105-INDEX(tab_MinKomp[Testy czystości / Reinheitstests],MATCH($B105,tab_MinKomp[[Stanowisko / Position ]:[Stanowisko / Position ]],0)))</f>
        <v>n/a</v>
      </c>
      <c r="EI106" s="190" t="str">
        <f>IF(INDEX(tab_MinKomp[Testy czystości / Reinheitstests],MATCH($B105,tab_MinKomp[[Stanowisko / Position ]:[Stanowisko / Position ]],0))="n/a","n/a",EI105-INDEX(tab_MinKomp[Testy czystości / Reinheitstests],MATCH($B105,tab_MinKomp[[Stanowisko / Position ]:[Stanowisko / Position ]],0)))</f>
        <v>n/a</v>
      </c>
      <c r="EJ106" s="190" t="str">
        <f>IF(INDEX(tab_MinKomp[Testy czystości / Reinheitstests],MATCH($B105,tab_MinKomp[[Stanowisko / Position ]:[Stanowisko / Position ]],0))="n/a","n/a",EJ105-INDEX(tab_MinKomp[Testy czystości / Reinheitstests],MATCH($B105,tab_MinKomp[[Stanowisko / Position ]:[Stanowisko / Position ]],0)))</f>
        <v>n/a</v>
      </c>
      <c r="EK106" s="190" t="str">
        <f>IF(INDEX(tab_MinKomp[Testy czystości / Reinheitstests],MATCH($B105,tab_MinKomp[[Stanowisko / Position ]:[Stanowisko / Position ]],0))="n/a","n/a",EK105-INDEX(tab_MinKomp[Testy czystości / Reinheitstests],MATCH($B105,tab_MinKomp[[Stanowisko / Position ]:[Stanowisko / Position ]],0)))</f>
        <v>n/a</v>
      </c>
      <c r="EL106" s="190" t="str">
        <f>IF(INDEX(tab_MinKomp[Testy czystości / Reinheitstests],MATCH($B105,tab_MinKomp[[Stanowisko / Position ]:[Stanowisko / Position ]],0))="n/a","n/a",EL105-INDEX(tab_MinKomp[Testy czystości / Reinheitstests],MATCH($B105,tab_MinKomp[[Stanowisko / Position ]:[Stanowisko / Position ]],0)))</f>
        <v>n/a</v>
      </c>
      <c r="EM106" s="190" t="str">
        <f>IF(INDEX(tab_MinKomp[Testy czystości / Reinheitstests],MATCH($B105,tab_MinKomp[[Stanowisko / Position ]:[Stanowisko / Position ]],0))="n/a","n/a",EM105-INDEX(tab_MinKomp[Testy czystości / Reinheitstests],MATCH($B105,tab_MinKomp[[Stanowisko / Position ]:[Stanowisko / Position ]],0)))</f>
        <v>n/a</v>
      </c>
      <c r="EN106" s="190" t="str">
        <f>IF(INDEX(tab_MinKomp[Testy czystości / Reinheitstests],MATCH($B105,tab_MinKomp[[Stanowisko / Position ]:[Stanowisko / Position ]],0))="n/a","n/a",EN105-INDEX(tab_MinKomp[Testy czystości / Reinheitstests],MATCH($B105,tab_MinKomp[[Stanowisko / Position ]:[Stanowisko / Position ]],0)))</f>
        <v>n/a</v>
      </c>
      <c r="EO106" s="194" t="str">
        <f>IF(INDEX(tab_MinKomp[Konserwacja Rep],MATCH($B105,tab_MinKomp[[Stanowisko / Position ]:[Stanowisko / Position ]],0))="n/a","n/a",EO105-INDEX(tab_MinKomp[Konserwacja Rep],MATCH($B105,tab_MinKomp[[Stanowisko / Position ]:[Stanowisko / Position ]],0)))</f>
        <v>n/a</v>
      </c>
      <c r="EP106" s="194" t="str">
        <f>IF(INDEX(tab_MinKomp[[Konserwacja Engel ]],MATCH($B105,tab_MinKomp[[Stanowisko / Position ]:[Stanowisko / Position ]],0))="n/a","n/a",EP105-INDEX(tab_MinKomp[[Konserwacja Engel ]],MATCH($B105,tab_MinKomp[[Stanowisko / Position ]:[Stanowisko / Position ]],0)))</f>
        <v>n/a</v>
      </c>
      <c r="EQ106" s="194" t="str">
        <f>IF(INDEX(tab_MinKomp[Konserwacja B 50],MATCH($B105,tab_MinKomp[[Stanowisko / Position ]:[Stanowisko / Position ]],0))="n/a","n/a",EQ105-INDEX(tab_MinKomp[Konserwacja B 50],MATCH($B105,tab_MinKomp[[Stanowisko / Position ]:[Stanowisko / Position ]],0)))</f>
        <v>n/a</v>
      </c>
      <c r="ER106" s="194" t="str">
        <f>IF(INDEX(tab_MinKomp[[Konserwacja EOL ]],MATCH($B105,tab_MinKomp[[Stanowisko / Position ]:[Stanowisko / Position ]],0))="n/a","n/a",ER105-INDEX(tab_MinKomp[[Konserwacja EOL ]],MATCH($B105,tab_MinKomp[[Stanowisko / Position ]:[Stanowisko / Position ]],0)))</f>
        <v>n/a</v>
      </c>
      <c r="ES106" s="194" t="str">
        <f>IF(INDEX(tab_MinKomp[Konserwacja Branson],MATCH($B105,tab_MinKomp[[Stanowisko / Position ]:[Stanowisko / Position ]],0))="n/a","n/a",ES105-INDEX(tab_MinKomp[Konserwacja Branson],MATCH($B105,tab_MinKomp[[Stanowisko / Position ]:[Stanowisko / Position ]],0)))</f>
        <v>n/a</v>
      </c>
      <c r="ET106" s="194" t="str">
        <f>IF(INDEX(tab_MinKomp[Konserwacja coolery],MATCH($B105,tab_MinKomp[[Stanowisko / Position ]:[Stanowisko / Position ]],0))="n/a","n/a",ET105-INDEX(tab_MinKomp[Konserwacja coolery],MATCH($B105,tab_MinKomp[[Stanowisko / Position ]:[Stanowisko / Position ]],0)))</f>
        <v>n/a</v>
      </c>
      <c r="EU106" s="194" t="str">
        <f>IF(INDEX(tab_MinKomp[Konserwacja piecy],MATCH($B105,tab_MinKomp[[Stanowisko / Position ]:[Stanowisko / Position ]],0))="n/a","n/a",EU105-INDEX(tab_MinKomp[Konserwacja piecy],MATCH($B105,tab_MinKomp[[Stanowisko / Position ]:[Stanowisko / Position ]],0)))</f>
        <v>n/a</v>
      </c>
      <c r="EV106" s="194" t="str">
        <f>IF(INDEX(tab_MinKomp[Rysunek techniczny- czytanie],MATCH($B105,tab_MinKomp[[Stanowisko / Position ]:[Stanowisko / Position ]],0))="n/a","n/a",EV105-INDEX(tab_MinKomp[Rysunek techniczny- czytanie],MATCH($B105,tab_MinKomp[[Stanowisko / Position ]:[Stanowisko / Position ]],0)))</f>
        <v>n/a</v>
      </c>
      <c r="EW106" s="194" t="str">
        <f>IF(INDEX(tab_MinKomp[Elektryka],MATCH($B105,tab_MinKomp[[Stanowisko / Position ]:[Stanowisko / Position ]],0))="n/a","n/a",EW105-INDEX(tab_MinKomp[Elektryka],MATCH($B105,tab_MinKomp[[Stanowisko / Position ]:[Stanowisko / Position ]],0)))</f>
        <v>n/a</v>
      </c>
      <c r="EX106" s="194" t="str">
        <f>IF(INDEX(tab_MinKomp[Pneumatyka],MATCH($B105,tab_MinKomp[[Stanowisko / Position ]:[Stanowisko / Position ]],0))="n/a","n/a",EX105-INDEX(tab_MinKomp[Pneumatyka],MATCH($B105,tab_MinKomp[[Stanowisko / Position ]:[Stanowisko / Position ]],0)))</f>
        <v>n/a</v>
      </c>
      <c r="EY106" s="194" t="str">
        <f>IF(INDEX(tab_MinKomp[[Hydraulika ]],MATCH($B105,tab_MinKomp[[Stanowisko / Position ]:[Stanowisko / Position ]],0))="n/a","n/a",EY105-INDEX(tab_MinKomp[[Hydraulika ]],MATCH($B105,tab_MinKomp[[Stanowisko / Position ]:[Stanowisko / Position ]],0)))</f>
        <v>n/a</v>
      </c>
      <c r="EZ106" s="194" t="str">
        <f>IF(INDEX(tab_MinKomp[Podciśnienie],MATCH($B105,tab_MinKomp[[Stanowisko / Position ]:[Stanowisko / Position ]],0))="n/a","n/a",EZ105-INDEX(tab_MinKomp[Podciśnienie],MATCH($B105,tab_MinKomp[[Stanowisko / Position ]:[Stanowisko / Position ]],0)))</f>
        <v>n/a</v>
      </c>
      <c r="FA106" s="194" t="str">
        <f>IF(INDEX(tab_MinKomp[Usuwanie awarii],MATCH($B105,tab_MinKomp[[Stanowisko / Position ]:[Stanowisko / Position ]],0))="n/a","n/a",FA105-INDEX(tab_MinKomp[Usuwanie awarii],MATCH($B105,tab_MinKomp[[Stanowisko / Position ]:[Stanowisko / Position ]],0)))</f>
        <v>n/a</v>
      </c>
      <c r="FB106" s="194" t="str">
        <f>IF(INDEX(tab_MinKomp[Obsługa robotów],MATCH($B105,tab_MinKomp[[Stanowisko / Position ]:[Stanowisko / Position ]],0))="n/a","n/a",FB105-INDEX(tab_MinKomp[Obsługa robotów],MATCH($B105,tab_MinKomp[[Stanowisko / Position ]:[Stanowisko / Position ]],0)))</f>
        <v>n/a</v>
      </c>
      <c r="FC106" s="194" t="str">
        <f>IF(INDEX(tab_MinKomp[Obsługa sterowania maszyny],MATCH($B105,tab_MinKomp[[Stanowisko / Position ]:[Stanowisko / Position ]],0))="n/a","n/a",FC105-INDEX(tab_MinKomp[Obsługa sterowania maszyny],MATCH($B105,tab_MinKomp[[Stanowisko / Position ]:[Stanowisko / Position ]],0)))</f>
        <v>n/a</v>
      </c>
      <c r="FD106" s="194" t="str">
        <f>IF(INDEX(tab_MinKomp[Usuwanie przyczyn żródłowych],MATCH($B105,tab_MinKomp[[Stanowisko / Position ]:[Stanowisko / Position ]],0))="n/a","n/a",FD105-INDEX(tab_MinKomp[Usuwanie przyczyn żródłowych],MATCH($B105,tab_MinKomp[[Stanowisko / Position ]:[Stanowisko / Position ]],0)))</f>
        <v>n/a</v>
      </c>
      <c r="FE106" s="194" t="str">
        <f>IF(INDEX(tab_MinKomp[Cmms stosowanie],MATCH($B105,tab_MinKomp[[Stanowisko / Position ]:[Stanowisko / Position ]],0))="n/a","n/a",FE105-INDEX(tab_MinKomp[Cmms stosowanie],MATCH($B105,tab_MinKomp[[Stanowisko / Position ]:[Stanowisko / Position ]],0)))</f>
        <v>n/a</v>
      </c>
      <c r="FF106" s="190" t="str">
        <f>IF(INDEX(tab_MinKomp[Testy czystości / Reinheitstests],MATCH($B105,tab_MinKomp[[Stanowisko / Position ]:[Stanowisko / Position ]],0))="n/a","n/a",FF105-INDEX(tab_MinKomp[Testy czystości / Reinheitstests],MATCH($B105,tab_MinKomp[[Stanowisko / Position ]:[Stanowisko / Position ]],0)))</f>
        <v>n/a</v>
      </c>
      <c r="FG106" s="194" t="str">
        <f>IF(INDEX(tab_MinKomp[Czyszczenie form plastikowych],MATCH($B105,tab_MinKomp[[Stanowisko / Position ]:[Stanowisko / Position ]],0))="n/a","n/a",FG105-INDEX(tab_MinKomp[Czyszczenie form plastikowych],MATCH($B105,tab_MinKomp[[Stanowisko / Position ]:[Stanowisko / Position ]],0)))</f>
        <v>n/a</v>
      </c>
      <c r="FH106" s="194" t="str">
        <f>IF(INDEX(tab_MinKomp[Wymiana form plastik],MATCH($B105,tab_MinKomp[[Stanowisko / Position ]:[Stanowisko / Position ]],0))="n/a","n/a",FH105-INDEX(tab_MinKomp[Wymiana form plastik],MATCH($B105,tab_MinKomp[[Stanowisko / Position ]:[Stanowisko / Position ]],0)))</f>
        <v>n/a</v>
      </c>
      <c r="FI106" s="194" t="str">
        <f>IF(INDEX(tab_MinKomp[Wymiana form guma],MATCH($B105,tab_MinKomp[[Stanowisko / Position ]:[Stanowisko / Position ]],0))="n/a","n/a",FI105-INDEX(tab_MinKomp[Wymiana form guma],MATCH($B105,tab_MinKomp[[Stanowisko / Position ]:[Stanowisko / Position ]],0)))</f>
        <v>n/a</v>
      </c>
      <c r="FJ106" s="194" t="str">
        <f>IF(INDEX(tab_MinKomp[Konserwacja KK],MATCH($B105,tab_MinKomp[[Stanowisko / Position ]:[Stanowisko / Position ]],0))="n/a","n/a",FJ105-INDEX(tab_MinKomp[Konserwacja KK],MATCH($B105,tab_MinKomp[[Stanowisko / Position ]:[Stanowisko / Position ]],0)))</f>
        <v>n/a</v>
      </c>
      <c r="FK106" s="194" t="str">
        <f>IF(INDEX(tab_MinKomp[Konserwacja form guma],MATCH($B105,tab_MinKomp[[Stanowisko / Position ]:[Stanowisko / Position ]],0))="n/a","n/a",FK105-INDEX(tab_MinKomp[Konserwacja form guma],MATCH($B105,tab_MinKomp[[Stanowisko / Position ]:[Stanowisko / Position ]],0)))</f>
        <v>n/a</v>
      </c>
      <c r="FL106" s="194" t="str">
        <f>IF(INDEX(tab_MinKomp[Konserwacja form plastiki],MATCH($B105,tab_MinKomp[[Stanowisko / Position ]:[Stanowisko / Position ]],0))="n/a","n/a",FL105-INDEX(tab_MinKomp[Konserwacja form plastiki],MATCH($B105,tab_MinKomp[[Stanowisko / Position ]:[Stanowisko / Position ]],0)))</f>
        <v>n/a</v>
      </c>
      <c r="FM106" s="194" t="str">
        <f>IF(INDEX(tab_MinKomp[Konserwacja Gorącego Kanału],MATCH($B105,tab_MinKomp[[Stanowisko / Position ]:[Stanowisko / Position ]],0))="n/a","n/a",FM105-INDEX(tab_MinKomp[Konserwacja Gorącego Kanału],MATCH($B105,tab_MinKomp[[Stanowisko / Position ]:[Stanowisko / Position ]],0)))</f>
        <v>n/a</v>
      </c>
      <c r="FN106" s="196" t="str">
        <f>IF(INDEX(tab_MinKomp[Język angielski / Englisch],MATCH($B105,tab_MinKomp[[Stanowisko / Position ]:[Stanowisko / Position ]],0))="n/a","n/a",FN105-INDEX(tab_MinKomp[Język angielski / Englisch],MATCH($B105,tab_MinKomp[[Stanowisko / Position ]:[Stanowisko / Position ]],0)))</f>
        <v>n/a</v>
      </c>
      <c r="FO106" s="196" t="str">
        <f>IF(INDEX(tab_MinKomp[Język angielski / Englisch],MATCH($B105,tab_MinKomp[[Stanowisko / Position ]:[Stanowisko / Position ]],0))="n/a","n/a",FO105-INDEX(tab_MinKomp[Język angielski / Englisch],MATCH($B105,tab_MinKomp[[Stanowisko / Position ]:[Stanowisko / Position ]],0)))</f>
        <v>n/a</v>
      </c>
      <c r="FP106" s="196" t="str">
        <f>IF(INDEX(tab_MinKomp[Język angielski / Englisch],MATCH($B105,tab_MinKomp[[Stanowisko / Position ]:[Stanowisko / Position ]],0))="n/a","n/a",FP105-INDEX(tab_MinKomp[Język angielski / Englisch],MATCH($B105,tab_MinKomp[[Stanowisko / Position ]:[Stanowisko / Position ]],0)))</f>
        <v>n/a</v>
      </c>
      <c r="FQ106" s="196" t="str">
        <f>IF(INDEX(tab_MinKomp[Język angielski / Englisch],MATCH($B105,tab_MinKomp[[Stanowisko / Position ]:[Stanowisko / Position ]],0))="n/a","n/a",FQ105-INDEX(tab_MinKomp[Język angielski / Englisch],MATCH($B105,tab_MinKomp[[Stanowisko / Position ]:[Stanowisko / Position ]],0)))</f>
        <v>n/a</v>
      </c>
      <c r="FR106" s="196" t="str">
        <f>IF(INDEX(tab_MinKomp[Język niemiecki / Deutsch],MATCH($B105,tab_MinKomp[[Stanowisko / Position ]:[Stanowisko / Position ]],0))="n/a","n/a",FR105-INDEX(tab_MinKomp[Język niemiecki / Deutsch],MATCH($B105,tab_MinKomp[[Stanowisko / Position ]:[Stanowisko / Position ]],0)))</f>
        <v>n/a</v>
      </c>
      <c r="FS106" s="194">
        <f>IF(INDEX(tab_MinKomp[Zarządzanie dokumentacją procesową / Process dokumentation management],MATCH($B105,tab_MinKomp[[Stanowisko / Position ]:[Stanowisko / Position ]],0))="n/a","n/a",FS105-INDEX(tab_MinKomp[Zarządzanie dokumentacją procesową / Process dokumentation management],MATCH($B105,tab_MinKomp[[Stanowisko / Position ]:[Stanowisko / Position ]],0)))</f>
        <v>-1</v>
      </c>
      <c r="FT106" s="194">
        <f>IF(INDEX(tab_MinKomp[Znajomość procesów z obszaru / Kenntiss der prozesse in dem Bereich],MATCH($B105,tab_MinKomp[[Stanowisko / Position ]:[Stanowisko / Position ]],0))="n/a","n/a",FT105-INDEX(tab_MinKomp[Znajomość procesów z obszaru / Kenntiss der prozesse in dem Bereich],MATCH($B105,tab_MinKomp[[Stanowisko / Position ]:[Stanowisko / Position ]],0)))</f>
        <v>-1</v>
      </c>
      <c r="FU106" s="194">
        <f>IF(INDEX(tab_MinKomp[optymalizacja procesów / Prozessoptymalisierung],MATCH($B105,tab_MinKomp[[Stanowisko / Position ]:[Stanowisko / Position ]],0))="n/a","n/a",FU105-INDEX(tab_MinKomp[optymalizacja procesów / Prozessoptymalisierung],MATCH($B105,tab_MinKomp[[Stanowisko / Position ]:[Stanowisko / Position ]],0)))</f>
        <v>0</v>
      </c>
      <c r="FV106" s="194">
        <f>IF(INDEX(tab_MinKomp[Umiejętności szkoleniowe / Trainingsfähigkeiten],MATCH($B105,tab_MinKomp[[Stanowisko / Position ]:[Stanowisko / Position ]],0))="n/a","n/a",FV105-INDEX(tab_MinKomp[Umiejętności szkoleniowe / Trainingsfähigkeiten],MATCH($B105,tab_MinKomp[[Stanowisko / Position ]:[Stanowisko / Position ]],0)))</f>
        <v>0</v>
      </c>
      <c r="FW106" s="194">
        <f>IF(INDEX(tab_MinKomp[Analityczne myślenie, podejście / Analitysches Denken, Einstellung],MATCH($B105,tab_MinKomp[[Stanowisko / Position ]:[Stanowisko / Position ]],0))="n/a","n/a",FW105-INDEX(tab_MinKomp[Analityczne myślenie, podejście / Analitysches Denken, Einstellung],MATCH($B105,tab_MinKomp[[Stanowisko / Position ]:[Stanowisko / Position ]],0)))</f>
        <v>0</v>
      </c>
      <c r="FX106" s="194">
        <f>IF(INDEX(tab_MinKomp[Dokładność, precyzja w dzialaniu / Genauigkeit, Präzision in die Arbeit],MATCH($B105,tab_MinKomp[[Stanowisko / Position ]:[Stanowisko / Position ]],0))="n/a","n/a",FX105-INDEX(tab_MinKomp[Dokładność, precyzja w dzialaniu / Genauigkeit, Präzision in die Arbeit],MATCH($B105,tab_MinKomp[[Stanowisko / Position ]:[Stanowisko / Position ]],0)))</f>
        <v>0</v>
      </c>
      <c r="FY106" s="194">
        <f>IF(INDEX(tab_MinKomp[Dyspozycyjność / Verfügbarkeit],MATCH($B105,tab_MinKomp[[Stanowisko / Position ]:[Stanowisko / Position ]],0))="n/a","n/a",FY105-INDEX(tab_MinKomp[Dyspozycyjność / Verfügbarkeit],MATCH($B105,tab_MinKomp[[Stanowisko / Position ]:[Stanowisko / Position ]],0)))</f>
        <v>-1</v>
      </c>
      <c r="FZ106" s="194">
        <f>IF(INDEX(tab_MinKomp[Zaangażowanie / 
Engagement],MATCH($B105,tab_MinKomp[[Stanowisko / Position ]:[Stanowisko / Position ]],0))="n/a","n/a",FZ105-INDEX(tab_MinKomp[Zaangażowanie / 
Engagement],MATCH($B105,tab_MinKomp[[Stanowisko / Position ]:[Stanowisko / Position ]],0)))</f>
        <v>0</v>
      </c>
      <c r="GA106" s="194" t="str">
        <f>IF(INDEX(tab_MinKomp[Konserwacja form guma],MATCH($B105,tab_MinKomp[[Stanowisko / Position ]:[Stanowisko / Position ]],0))="n/a","n/a",GA105-INDEX(tab_MinKomp[Konserwacja form guma],MATCH($B105,tab_MinKomp[[Stanowisko / Position ]:[Stanowisko / Position ]],0)))</f>
        <v>n/a</v>
      </c>
      <c r="GB106" s="194" t="str">
        <f>IF(INDEX(tab_MinKomp[Konserwacja form plastiki],MATCH($B105,tab_MinKomp[[Stanowisko / Position ]:[Stanowisko / Position ]],0))="n/a","n/a",GB105-INDEX(tab_MinKomp[Konserwacja form plastiki],MATCH($B105,tab_MinKomp[[Stanowisko / Position ]:[Stanowisko / Position ]],0)))</f>
        <v>n/a</v>
      </c>
      <c r="GC106" s="194">
        <f>IF(INDEX(tab_MinKomp[Elastyczność w działaniu],MATCH($B105,tab_MinKomp[[Stanowisko / Position ]:[Stanowisko / Position ]],0))="n/a","n/a",GC105-INDEX(tab_MinKomp[Elastyczność w działaniu],MATCH($B105,tab_MinKomp[[Stanowisko / Position ]:[Stanowisko / Position ]],0)))</f>
        <v>0</v>
      </c>
      <c r="GD106" s="194">
        <f>IF(INDEX(tab_MinKomp[Komunikatywność],MATCH($B105,tab_MinKomp[[Stanowisko / Position ]:[Stanowisko / Position ]],0))="n/a","n/a",GD105-INDEX(tab_MinKomp[Komunikatywność],MATCH($B105,tab_MinKomp[[Stanowisko / Position ]:[Stanowisko / Position ]],0)))</f>
        <v>1</v>
      </c>
      <c r="GE106" s="193" t="str">
        <f>IF(INDEX(tab_MinKomp[Motywowanie i budowanie zaangażowania zespołu],MATCH($B105,tab_MinKomp[[Stanowisko / Position ]:[Stanowisko / Position ]],0))="n/a","n/a",GE105-INDEX(tab_MinKomp[Motywowanie i budowanie zaangażowania zespołu],MATCH($B105,tab_MinKomp[[Stanowisko / Position ]:[Stanowisko / Position ]],0)))</f>
        <v>n/a</v>
      </c>
      <c r="GF106" s="186" t="s">
        <v>248</v>
      </c>
      <c r="GG106" s="186" t="s">
        <v>248</v>
      </c>
      <c r="GH106" s="186" t="s">
        <v>248</v>
      </c>
      <c r="GI106" s="186" t="s">
        <v>248</v>
      </c>
      <c r="GJ106" s="186" t="s">
        <v>248</v>
      </c>
      <c r="GK106" s="186" t="s">
        <v>248</v>
      </c>
      <c r="GL106" s="186" t="s">
        <v>248</v>
      </c>
      <c r="GM106" s="186" t="s">
        <v>248</v>
      </c>
      <c r="GN106" s="186" t="s">
        <v>248</v>
      </c>
      <c r="GO106" s="186" t="s">
        <v>248</v>
      </c>
      <c r="GP106" s="186" t="s">
        <v>248</v>
      </c>
      <c r="GQ106" s="186" t="s">
        <v>248</v>
      </c>
      <c r="GR106" s="186" t="s">
        <v>248</v>
      </c>
      <c r="GS106" s="186" t="s">
        <v>248</v>
      </c>
      <c r="GT106" s="186" t="s">
        <v>248</v>
      </c>
      <c r="GU106" s="186" t="s">
        <v>248</v>
      </c>
      <c r="GV106" s="186" t="s">
        <v>248</v>
      </c>
      <c r="GW106" s="186" t="s">
        <v>248</v>
      </c>
      <c r="GX106" s="186" t="s">
        <v>248</v>
      </c>
      <c r="GY106" s="186" t="s">
        <v>248</v>
      </c>
      <c r="GZ106" s="261" t="s">
        <v>248</v>
      </c>
      <c r="HA106" s="261" t="s">
        <v>248</v>
      </c>
      <c r="HB106" s="191">
        <f>SUM(G106:GE106)/(HB105-(SUM(G106:GE106)))</f>
        <v>-0.10526315789473684</v>
      </c>
    </row>
    <row r="107" spans="1:210" ht="24.9" customHeight="1" x14ac:dyDescent="0.3">
      <c r="A107" s="105" t="s">
        <v>320</v>
      </c>
      <c r="B107" s="105" t="s">
        <v>315</v>
      </c>
      <c r="C107" s="105" t="s">
        <v>430</v>
      </c>
      <c r="D107" s="105">
        <v>2175</v>
      </c>
      <c r="E107" s="394" t="s">
        <v>464</v>
      </c>
      <c r="F107" s="185" t="s">
        <v>374</v>
      </c>
      <c r="G107" s="186">
        <v>2</v>
      </c>
      <c r="H107" s="186">
        <v>1</v>
      </c>
      <c r="I107" s="186">
        <v>2</v>
      </c>
      <c r="J107" s="186">
        <v>1</v>
      </c>
      <c r="K107" s="186">
        <v>1</v>
      </c>
      <c r="L107" s="186" t="s">
        <v>248</v>
      </c>
      <c r="M107" s="186" t="s">
        <v>248</v>
      </c>
      <c r="N107" s="186" t="s">
        <v>248</v>
      </c>
      <c r="O107" s="186">
        <v>1</v>
      </c>
      <c r="P107" s="186">
        <v>1</v>
      </c>
      <c r="Q107" s="186" t="s">
        <v>248</v>
      </c>
      <c r="R107" s="186" t="s">
        <v>248</v>
      </c>
      <c r="S107" s="186" t="s">
        <v>248</v>
      </c>
      <c r="T107" s="186" t="s">
        <v>248</v>
      </c>
      <c r="U107" s="186" t="s">
        <v>248</v>
      </c>
      <c r="V107" s="186" t="s">
        <v>248</v>
      </c>
      <c r="W107" s="186" t="s">
        <v>248</v>
      </c>
      <c r="X107" s="186" t="s">
        <v>248</v>
      </c>
      <c r="Y107" s="186" t="s">
        <v>248</v>
      </c>
      <c r="Z107" s="186" t="s">
        <v>248</v>
      </c>
      <c r="AA107" s="186" t="s">
        <v>248</v>
      </c>
      <c r="AB107" s="186" t="s">
        <v>248</v>
      </c>
      <c r="AC107" s="186" t="s">
        <v>248</v>
      </c>
      <c r="AD107" s="186" t="s">
        <v>248</v>
      </c>
      <c r="AE107" s="186" t="s">
        <v>248</v>
      </c>
      <c r="AF107" s="186" t="s">
        <v>248</v>
      </c>
      <c r="AG107" s="186" t="s">
        <v>248</v>
      </c>
      <c r="AH107" s="186" t="s">
        <v>248</v>
      </c>
      <c r="AI107" s="186" t="s">
        <v>248</v>
      </c>
      <c r="AJ107" s="186" t="s">
        <v>248</v>
      </c>
      <c r="AK107" s="186" t="s">
        <v>248</v>
      </c>
      <c r="AL107" s="186">
        <v>1</v>
      </c>
      <c r="AM107" s="186" t="s">
        <v>248</v>
      </c>
      <c r="AN107" s="186" t="s">
        <v>248</v>
      </c>
      <c r="AO107" s="186">
        <v>1</v>
      </c>
      <c r="AP107" s="186" t="s">
        <v>248</v>
      </c>
      <c r="AQ107" s="186">
        <v>1</v>
      </c>
      <c r="AR107" s="186" t="s">
        <v>248</v>
      </c>
      <c r="AS107" s="186" t="s">
        <v>248</v>
      </c>
      <c r="AT107" s="186" t="s">
        <v>248</v>
      </c>
      <c r="AU107" s="186" t="s">
        <v>248</v>
      </c>
      <c r="AV107" s="186">
        <v>2</v>
      </c>
      <c r="AW107" s="186">
        <v>1</v>
      </c>
      <c r="AX107" s="186" t="s">
        <v>248</v>
      </c>
      <c r="AY107" s="186" t="s">
        <v>248</v>
      </c>
      <c r="AZ107" s="186" t="s">
        <v>248</v>
      </c>
      <c r="BA107" s="186">
        <v>1</v>
      </c>
      <c r="BB107" s="186">
        <v>1</v>
      </c>
      <c r="BC107" s="186" t="s">
        <v>248</v>
      </c>
      <c r="BD107" s="186" t="s">
        <v>248</v>
      </c>
      <c r="BE107" s="186" t="s">
        <v>248</v>
      </c>
      <c r="BF107" s="186" t="s">
        <v>248</v>
      </c>
      <c r="BG107" s="186" t="s">
        <v>248</v>
      </c>
      <c r="BH107" s="186" t="s">
        <v>248</v>
      </c>
      <c r="BI107" s="186" t="s">
        <v>248</v>
      </c>
      <c r="BJ107" s="186" t="s">
        <v>248</v>
      </c>
      <c r="BK107" s="186" t="s">
        <v>248</v>
      </c>
      <c r="BL107" s="186" t="s">
        <v>248</v>
      </c>
      <c r="BM107" s="186" t="s">
        <v>248</v>
      </c>
      <c r="BN107" s="186" t="s">
        <v>248</v>
      </c>
      <c r="BO107" s="186" t="s">
        <v>248</v>
      </c>
      <c r="BP107" s="186" t="s">
        <v>248</v>
      </c>
      <c r="BQ107" s="186">
        <v>2</v>
      </c>
      <c r="BR107" s="186" t="s">
        <v>248</v>
      </c>
      <c r="BS107" s="186">
        <v>2</v>
      </c>
      <c r="BT107" s="186" t="s">
        <v>248</v>
      </c>
      <c r="BU107" s="186">
        <v>2</v>
      </c>
      <c r="BV107" s="186" t="s">
        <v>248</v>
      </c>
      <c r="BW107" s="186">
        <v>2</v>
      </c>
      <c r="BX107" s="186">
        <v>2</v>
      </c>
      <c r="BY107" s="186" t="s">
        <v>248</v>
      </c>
      <c r="BZ107" s="186">
        <v>2</v>
      </c>
      <c r="CA107" s="186" t="s">
        <v>248</v>
      </c>
      <c r="CB107" s="186">
        <v>2</v>
      </c>
      <c r="CC107" s="186" t="s">
        <v>248</v>
      </c>
      <c r="CD107" s="186">
        <v>2</v>
      </c>
      <c r="CE107" s="186">
        <v>2</v>
      </c>
      <c r="CF107" s="186">
        <v>2</v>
      </c>
      <c r="CG107" s="186">
        <v>1</v>
      </c>
      <c r="CH107" s="186" t="s">
        <v>248</v>
      </c>
      <c r="CI107" s="186" t="s">
        <v>248</v>
      </c>
      <c r="CJ107" s="186" t="s">
        <v>248</v>
      </c>
      <c r="CK107" s="186" t="s">
        <v>248</v>
      </c>
      <c r="CL107" s="186" t="s">
        <v>248</v>
      </c>
      <c r="CM107" s="186" t="s">
        <v>248</v>
      </c>
      <c r="CN107" s="186" t="s">
        <v>248</v>
      </c>
      <c r="CO107" s="186" t="s">
        <v>248</v>
      </c>
      <c r="CP107" s="186" t="s">
        <v>248</v>
      </c>
      <c r="CQ107" s="186" t="s">
        <v>248</v>
      </c>
      <c r="CR107" s="186" t="s">
        <v>248</v>
      </c>
      <c r="CS107" s="186" t="s">
        <v>248</v>
      </c>
      <c r="CT107" s="186" t="s">
        <v>248</v>
      </c>
      <c r="CU107" s="186" t="s">
        <v>248</v>
      </c>
      <c r="CV107" s="186" t="s">
        <v>248</v>
      </c>
      <c r="CW107" s="186">
        <v>2</v>
      </c>
      <c r="CX107" s="186" t="s">
        <v>248</v>
      </c>
      <c r="CY107" s="186" t="s">
        <v>248</v>
      </c>
      <c r="CZ107" s="186" t="s">
        <v>248</v>
      </c>
      <c r="DA107" s="186" t="s">
        <v>248</v>
      </c>
      <c r="DB107" s="186" t="s">
        <v>248</v>
      </c>
      <c r="DC107" s="186" t="s">
        <v>248</v>
      </c>
      <c r="DD107" s="186" t="s">
        <v>248</v>
      </c>
      <c r="DE107" s="186" t="s">
        <v>248</v>
      </c>
      <c r="DF107" s="186">
        <v>1</v>
      </c>
      <c r="DG107" s="186" t="s">
        <v>248</v>
      </c>
      <c r="DH107" s="186" t="s">
        <v>248</v>
      </c>
      <c r="DI107" s="186" t="s">
        <v>248</v>
      </c>
      <c r="DJ107" s="186" t="s">
        <v>248</v>
      </c>
      <c r="DK107" s="186" t="s">
        <v>248</v>
      </c>
      <c r="DL107" s="186" t="s">
        <v>248</v>
      </c>
      <c r="DM107" s="186" t="s">
        <v>248</v>
      </c>
      <c r="DN107" s="186" t="s">
        <v>248</v>
      </c>
      <c r="DO107" s="186" t="s">
        <v>248</v>
      </c>
      <c r="DP107" s="186" t="s">
        <v>248</v>
      </c>
      <c r="DQ107" s="186" t="s">
        <v>248</v>
      </c>
      <c r="DR107" s="186" t="s">
        <v>248</v>
      </c>
      <c r="DS107" s="186" t="s">
        <v>248</v>
      </c>
      <c r="DT107" s="186" t="s">
        <v>248</v>
      </c>
      <c r="DU107" s="186" t="s">
        <v>248</v>
      </c>
      <c r="DV107" s="186" t="s">
        <v>248</v>
      </c>
      <c r="DW107" s="186" t="s">
        <v>248</v>
      </c>
      <c r="DX107" s="186" t="s">
        <v>248</v>
      </c>
      <c r="DY107" s="186" t="s">
        <v>248</v>
      </c>
      <c r="DZ107" s="186" t="s">
        <v>248</v>
      </c>
      <c r="EA107" s="186" t="s">
        <v>248</v>
      </c>
      <c r="EB107" s="186" t="s">
        <v>248</v>
      </c>
      <c r="EC107" s="186" t="s">
        <v>248</v>
      </c>
      <c r="ED107" s="186" t="s">
        <v>248</v>
      </c>
      <c r="EE107" s="186" t="s">
        <v>248</v>
      </c>
      <c r="EF107" s="186" t="s">
        <v>248</v>
      </c>
      <c r="EG107" s="186" t="s">
        <v>248</v>
      </c>
      <c r="EH107" s="186" t="s">
        <v>248</v>
      </c>
      <c r="EI107" s="186" t="s">
        <v>248</v>
      </c>
      <c r="EJ107" s="186" t="s">
        <v>248</v>
      </c>
      <c r="EK107" s="186" t="s">
        <v>248</v>
      </c>
      <c r="EL107" s="184" t="s">
        <v>248</v>
      </c>
      <c r="EM107" s="184" t="s">
        <v>248</v>
      </c>
      <c r="EN107" s="184" t="s">
        <v>248</v>
      </c>
      <c r="EO107" s="186" t="s">
        <v>248</v>
      </c>
      <c r="EP107" s="186" t="s">
        <v>248</v>
      </c>
      <c r="EQ107" s="186" t="s">
        <v>248</v>
      </c>
      <c r="ER107" s="186" t="s">
        <v>248</v>
      </c>
      <c r="ES107" s="186" t="s">
        <v>248</v>
      </c>
      <c r="ET107" s="186" t="s">
        <v>248</v>
      </c>
      <c r="EU107" s="186" t="s">
        <v>248</v>
      </c>
      <c r="EV107" s="186" t="s">
        <v>248</v>
      </c>
      <c r="EW107" s="186" t="s">
        <v>248</v>
      </c>
      <c r="EX107" s="186" t="s">
        <v>248</v>
      </c>
      <c r="EY107" s="186" t="s">
        <v>248</v>
      </c>
      <c r="EZ107" s="186" t="s">
        <v>248</v>
      </c>
      <c r="FA107" s="186" t="s">
        <v>248</v>
      </c>
      <c r="FB107" s="186" t="s">
        <v>248</v>
      </c>
      <c r="FC107" s="186" t="s">
        <v>248</v>
      </c>
      <c r="FD107" s="186" t="s">
        <v>248</v>
      </c>
      <c r="FE107" s="186" t="s">
        <v>248</v>
      </c>
      <c r="FF107" s="186" t="s">
        <v>248</v>
      </c>
      <c r="FG107" s="186" t="s">
        <v>248</v>
      </c>
      <c r="FH107" s="186" t="s">
        <v>248</v>
      </c>
      <c r="FI107" s="186" t="s">
        <v>248</v>
      </c>
      <c r="FJ107" s="186" t="s">
        <v>248</v>
      </c>
      <c r="FK107" s="186" t="s">
        <v>248</v>
      </c>
      <c r="FL107" s="186" t="s">
        <v>248</v>
      </c>
      <c r="FM107" s="186" t="s">
        <v>248</v>
      </c>
      <c r="FN107" s="187" t="s">
        <v>248</v>
      </c>
      <c r="FO107" s="187" t="s">
        <v>248</v>
      </c>
      <c r="FP107" s="187" t="s">
        <v>248</v>
      </c>
      <c r="FQ107" s="187" t="s">
        <v>248</v>
      </c>
      <c r="FR107" s="187" t="s">
        <v>248</v>
      </c>
      <c r="FS107" s="186">
        <v>2</v>
      </c>
      <c r="FT107" s="186">
        <v>2</v>
      </c>
      <c r="FU107" s="186">
        <v>1</v>
      </c>
      <c r="FV107" s="186">
        <v>1</v>
      </c>
      <c r="FW107" s="186">
        <v>1</v>
      </c>
      <c r="FX107" s="186">
        <v>2</v>
      </c>
      <c r="FY107" s="186">
        <v>2</v>
      </c>
      <c r="FZ107" s="186">
        <v>2</v>
      </c>
      <c r="GA107" s="186" t="s">
        <v>248</v>
      </c>
      <c r="GB107" s="186" t="s">
        <v>248</v>
      </c>
      <c r="GC107" s="186">
        <v>2</v>
      </c>
      <c r="GD107" s="186">
        <v>1</v>
      </c>
      <c r="GE107" s="186" t="s">
        <v>248</v>
      </c>
      <c r="GF107" s="186" t="s">
        <v>248</v>
      </c>
      <c r="GG107" s="186" t="s">
        <v>248</v>
      </c>
      <c r="GH107" s="186" t="s">
        <v>248</v>
      </c>
      <c r="GI107" s="186" t="s">
        <v>248</v>
      </c>
      <c r="GJ107" s="186" t="s">
        <v>248</v>
      </c>
      <c r="GK107" s="186" t="s">
        <v>248</v>
      </c>
      <c r="GL107" s="186" t="s">
        <v>248</v>
      </c>
      <c r="GM107" s="186" t="s">
        <v>248</v>
      </c>
      <c r="GN107" s="186" t="s">
        <v>248</v>
      </c>
      <c r="GO107" s="186" t="s">
        <v>248</v>
      </c>
      <c r="GP107" s="186" t="s">
        <v>248</v>
      </c>
      <c r="GQ107" s="186" t="s">
        <v>248</v>
      </c>
      <c r="GR107" s="186" t="s">
        <v>248</v>
      </c>
      <c r="GS107" s="186" t="s">
        <v>248</v>
      </c>
      <c r="GT107" s="186" t="s">
        <v>248</v>
      </c>
      <c r="GU107" s="186" t="s">
        <v>248</v>
      </c>
      <c r="GV107" s="186" t="s">
        <v>248</v>
      </c>
      <c r="GW107" s="186" t="s">
        <v>248</v>
      </c>
      <c r="GX107" s="186" t="s">
        <v>248</v>
      </c>
      <c r="GY107" s="186" t="s">
        <v>248</v>
      </c>
      <c r="GZ107" s="261" t="s">
        <v>248</v>
      </c>
      <c r="HA107" s="261" t="s">
        <v>248</v>
      </c>
      <c r="HB107" s="188">
        <f>SUM(G107:GE107)</f>
        <v>57</v>
      </c>
    </row>
    <row r="108" spans="1:210" ht="24.9" customHeight="1" thickBot="1" x14ac:dyDescent="0.35">
      <c r="A108" s="108" t="str">
        <f>A107</f>
        <v>Prod.-Q-4</v>
      </c>
      <c r="B108" s="108" t="str">
        <f>B107</f>
        <v>Pracownik Produkcji</v>
      </c>
      <c r="C108" s="108" t="str">
        <f>C107</f>
        <v>MK</v>
      </c>
      <c r="D108" s="108">
        <f>D107</f>
        <v>2175</v>
      </c>
      <c r="E108" s="395"/>
      <c r="F108" s="189" t="s">
        <v>375</v>
      </c>
      <c r="G108" s="192">
        <f>IF(INDEX(tab_MinKomp[Przepisy BHP / BHP Vorschriften],MATCH($B107,tab_MinKomp[[Stanowisko / Position ]:[Stanowisko / Position ]],0))="n/a","n/a",G107-INDEX(tab_MinKomp[Przepisy BHP / BHP Vorschriften],MATCH($B107,tab_MinKomp[[Stanowisko / Position ]:[Stanowisko / Position ]],0)))</f>
        <v>0</v>
      </c>
      <c r="H108" s="193">
        <f>IF(INDEX(tab_MinKomp[Przepisy PPOŻ / Brandschutzbestimmungen],MATCH($B107,tab_MinKomp[[Stanowisko / Position ]:[Stanowisko / Position ]],0))="n/a","n/a",H107-INDEX(tab_MinKomp[Przepisy PPOŻ / Brandschutzbestimmungen],MATCH($B107,tab_MinKomp[[Stanowisko / Position ]:[Stanowisko / Position ]],0)))</f>
        <v>0</v>
      </c>
      <c r="I108" s="193">
        <f>IF(INDEX(tab_MinKomp[Ryzyko zawodowe na stanowiskach pracyv/ Berufliche Risiken an Arbeitsstellen],MATCH($B107,tab_MinKomp[[Stanowisko / Position ]:[Stanowisko / Position ]],0))="n/a","n/a",I107-INDEX(tab_MinKomp[Ryzyko zawodowe na stanowiskach pracyv/ Berufliche Risiken an Arbeitsstellen],MATCH($B107,tab_MinKomp[[Stanowisko / Position ]:[Stanowisko / Position ]],0)))</f>
        <v>0</v>
      </c>
      <c r="J108" s="193">
        <f>IF(INDEX(tab_MinKomp[Gospodarka substancjami niebezpiecznymi / Gefahrstoffmanagement],MATCH($B107,tab_MinKomp[[Stanowisko / Position ]:[Stanowisko / Position ]],0))="n/a","n/a",J107-INDEX(tab_MinKomp[Gospodarka substancjami niebezpiecznymi / Gefahrstoffmanagement],MATCH($B107,tab_MinKomp[[Stanowisko / Position ]:[Stanowisko / Position ]],0)))</f>
        <v>0</v>
      </c>
      <c r="K108" s="193">
        <f>IF(INDEX(tab_MinKomp[Gospodarka odpadami / Abfallwirtschaft],MATCH($B107,tab_MinKomp[[Stanowisko / Position ]:[Stanowisko / Position ]],0))="n/a","n/a",K107-INDEX(tab_MinKomp[Gospodarka odpadami / Abfallwirtschaft],MATCH($B107,tab_MinKomp[[Stanowisko / Position ]:[Stanowisko / Position ]],0)))</f>
        <v>0</v>
      </c>
      <c r="L108" s="194" t="str">
        <f>IF(INDEX(tab_MinKomp[Przepisy kodeksu pracy / Bestimmungen des Arbeitsgesetzes],MATCH($B107,tab_MinKomp[[Stanowisko / Position ]:[Stanowisko / Position ]],0))="n/a","n/a",L107-INDEX(tab_MinKomp[Przepisy kodeksu pracy / Bestimmungen des Arbeitsgesetzes],MATCH($B107,tab_MinKomp[[Stanowisko / Position ]:[Stanowisko / Position ]],0)))</f>
        <v>n/a</v>
      </c>
      <c r="M108" s="195" t="str">
        <f>IF(INDEX(tab_MinKomp[Przepisy o ub.społ. ZUS  / Sozialversicherungsvorschriften],MATCH($B107,tab_MinKomp[[Stanowisko / Position ]:[Stanowisko / Position ]],0))="n/a","n/a",M107-INDEX(tab_MinKomp[Przepisy o ub.społ. ZUS  / Sozialversicherungsvorschriften],MATCH($B107,tab_MinKomp[[Stanowisko / Position ]:[Stanowisko / Position ]],0)))</f>
        <v>n/a</v>
      </c>
      <c r="N108" s="194" t="str">
        <f>IF(INDEX(tab_MinKomp[PRZEPISY O PDOF /persönlich Einkommensteuergesetz ],MATCH($B107,tab_MinKomp[[Stanowisko / Position ]:[Stanowisko / Position ]],0))="n/a","n/a",N107-INDEX(tab_MinKomp[PRZEPISY O PDOF /persönlich Einkommensteuergesetz ],MATCH($B107,tab_MinKomp[[Stanowisko / Position ]:[Stanowisko / Position ]],0)))</f>
        <v>n/a</v>
      </c>
      <c r="O108" s="194">
        <f>IF(INDEX(tab_MinKomp[Regulamin pracy / Arbeitsordnung],MATCH($B107,tab_MinKomp[[Stanowisko / Position ]:[Stanowisko / Position ]],0))="n/a","n/a",O107-INDEX(tab_MinKomp[Regulamin pracy / Arbeitsordnung],MATCH($B107,tab_MinKomp[[Stanowisko / Position ]:[Stanowisko / Position ]],0)))</f>
        <v>0</v>
      </c>
      <c r="P108" s="194">
        <f>IF(INDEX(tab_MinKomp[Regulamin wynagradzania / Vergütungsordnung],MATCH($B107,tab_MinKomp[[Stanowisko / Position ]:[Stanowisko / Position ]],0))="n/a","n/a",P107-INDEX(tab_MinKomp[Regulamin wynagradzania / Vergütungsordnung],MATCH($B107,tab_MinKomp[[Stanowisko / Position ]:[Stanowisko / Position ]],0)))</f>
        <v>0</v>
      </c>
      <c r="Q108" s="194" t="str">
        <f>IF(INDEX(tab_MinKomp[System R2PŁATNIK PRO: Płace / Lohnabrechnung],MATCH($B107,tab_MinKomp[[Stanowisko / Position ]:[Stanowisko / Position ]],0))="n/a","n/a",Q107-INDEX(tab_MinKomp[System R2PŁATNIK PRO: Płace / Lohnabrechnung],MATCH($B107,tab_MinKomp[[Stanowisko / Position ]:[Stanowisko / Position ]],0)))</f>
        <v>n/a</v>
      </c>
      <c r="R108" s="194" t="str">
        <f>IF(INDEX(tab_MinKomp[SystemR2PŁATNIK PRO: KADRY / Personaldaten],MATCH($B107,tab_MinKomp[[Stanowisko / Position ]:[Stanowisko / Position ]],0))="n/a","n/a",R107-INDEX(tab_MinKomp[SystemR2PŁATNIK PRO: KADRY / Personaldaten],MATCH($B107,tab_MinKomp[[Stanowisko / Position ]:[Stanowisko / Position ]],0)))</f>
        <v>n/a</v>
      </c>
      <c r="S108" s="194" t="str">
        <f>IF(INDEX(tab_MinKomp[SYSTEM R2PŁATNIK PRO: zarządzanie pracownikami / Arbeitsverwaltung],MATCH($B107,tab_MinKomp[[Stanowisko / Position ]:[Stanowisko / Position ]],0))="n/a","n/a",S107-INDEX(tab_MinKomp[SYSTEM R2PŁATNIK PRO: zarządzanie pracownikami / Arbeitsverwaltung],MATCH($B107,tab_MinKomp[[Stanowisko / Position ]:[Stanowisko / Position ]],0)))</f>
        <v>n/a</v>
      </c>
      <c r="T108" s="194" t="str">
        <f>IF(INDEX(tab_MinKomp[Doradztwo, wsparcie personalne / Personalberatung und Unterstützung],MATCH($B107,tab_MinKomp[[Stanowisko / Position ]:[Stanowisko / Position ]],0))="n/a","n/a",T107-INDEX(tab_MinKomp[Doradztwo, wsparcie personalne / Personalberatung und Unterstützung],MATCH($B107,tab_MinKomp[[Stanowisko / Position ]:[Stanowisko / Position ]],0)))</f>
        <v>n/a</v>
      </c>
      <c r="U108" s="194" t="str">
        <f>IF(INDEX(tab_MinKomp[Przepisy o podatku VAT / MwSt.- Gesetz],MATCH($B107,tab_MinKomp[[Stanowisko / Position ]:[Stanowisko / Position ]],0))="n/a","n/a",U107-INDEX(tab_MinKomp[Przepisy o podatku VAT / MwSt.- Gesetz],MATCH($B107,tab_MinKomp[[Stanowisko / Position ]:[Stanowisko / Position ]],0)))</f>
        <v>n/a</v>
      </c>
      <c r="V108" s="194" t="str">
        <f>IF(INDEX(tab_MinKomp[PrzepisyPDOP / geschäftlich Einkommensteuergesetz],MATCH($B107,tab_MinKomp[[Stanowisko / Position ]:[Stanowisko / Position ]],0))="n/a","n/a",V107-INDEX(tab_MinKomp[PrzepisyPDOP / geschäftlich Einkommensteuergesetz],MATCH($B107,tab_MinKomp[[Stanowisko / Position ]:[Stanowisko / Position ]],0)))</f>
        <v>n/a</v>
      </c>
      <c r="W108" s="194" t="str">
        <f>IF(INDEX(tab_MinKomp[System BAAN / FINANSE (FIBU)],MATCH($B107,tab_MinKomp[[Stanowisko / Position ]:[Stanowisko / Position ]],0))="n/a","n/a",W107-INDEX(tab_MinKomp[System BAAN / FINANSE (FIBU)],MATCH($B107,tab_MinKomp[[Stanowisko / Position ]:[Stanowisko / Position ]],0)))</f>
        <v>n/a</v>
      </c>
      <c r="X108" s="194" t="str">
        <f>IF(INDEX(tab_MinKomp[Systemy pomocnicze / Hilfssysteme(STOCKPROGRAM, KALK2000 etc.)],MATCH($B107,tab_MinKomp[[Stanowisko / Position ]:[Stanowisko / Position ]],0))="n/a","n/a",X107-INDEX(tab_MinKomp[Systemy pomocnicze / Hilfssysteme(STOCKPROGRAM, KALK2000 etc.)],MATCH($B107,tab_MinKomp[[Stanowisko / Position ]:[Stanowisko / Position ]],0)))</f>
        <v>n/a</v>
      </c>
      <c r="Y108" s="194" t="str">
        <f>IF(INDEX(tab_MinKomp[Polityka rachunkowości / Buchführungspolitik],MATCH($B107,tab_MinKomp[[Stanowisko / Position ]:[Stanowisko / Position ]],0))="n/a","n/a",Y107-INDEX(tab_MinKomp[Polityka rachunkowości / Buchführungspolitik],MATCH($B107,tab_MinKomp[[Stanowisko / Position ]:[Stanowisko / Position ]],0)))</f>
        <v>n/a</v>
      </c>
      <c r="Z108" s="194" t="str">
        <f>IF(INDEX(tab_MinKomp[Ustawa o rachunkowości / Rechnungslegungsgesetz],MATCH($B107,tab_MinKomp[[Stanowisko / Position ]:[Stanowisko / Position ]],0))="n/a","n/a",Z107-INDEX(tab_MinKomp[Ustawa o rachunkowości / Rechnungslegungsgesetz],MATCH($B107,tab_MinKomp[[Stanowisko / Position ]:[Stanowisko / Position ]],0)))</f>
        <v>n/a</v>
      </c>
      <c r="AA108" s="194" t="str">
        <f>IF(INDEX(tab_MinKomp[WORKFLOW - TS-100],MATCH($B107,tab_MinKomp[[Stanowisko / Position ]:[Stanowisko / Position ]],0))="n/a","n/a",AA107-INDEX(tab_MinKomp[WORKFLOW - TS-100],MATCH($B107,tab_MinKomp[[Stanowisko / Position ]:[Stanowisko / Position ]],0)))</f>
        <v>n/a</v>
      </c>
      <c r="AB108" s="194" t="str">
        <f>IF(INDEX(tab_MinKomp[WORKFLOW - SFMS],MATCH($B107,tab_MinKomp[[Stanowisko / Position ]:[Stanowisko / Position ]],0))="n/a","n/a",AB107-INDEX(tab_MinKomp[WORKFLOW - SFMS],MATCH($B107,tab_MinKomp[[Stanowisko / Position ]:[Stanowisko / Position ]],0)))</f>
        <v>n/a</v>
      </c>
      <c r="AC108" s="194" t="str">
        <f>IF(INDEX(tab_MinKomp[System ISO 9001:2015],MATCH($B107,tab_MinKomp[[Stanowisko / Position ]:[Stanowisko / Position ]],0))="n/a","n/a",AC107-INDEX(tab_MinKomp[System ISO 9001:2015],MATCH($B107,tab_MinKomp[[Stanowisko / Position ]:[Stanowisko / Position ]],0)))</f>
        <v>n/a</v>
      </c>
      <c r="AD108" s="194" t="str">
        <f>IF(INDEX(tab_MinKomp[System ISO 9001:2015],MATCH($B107,tab_MinKomp[[Stanowisko / Position ]:[Stanowisko / Position ]],0))="n/a","n/a",AD107-INDEX(tab_MinKomp[System ISO 9001:2015],MATCH($B107,tab_MinKomp[[Stanowisko / Position ]:[Stanowisko / Position ]],0)))</f>
        <v>n/a</v>
      </c>
      <c r="AE108" s="194" t="str">
        <f>IF(INDEX(tab_MinKomp[System ISO 9001:2015],MATCH($B107,tab_MinKomp[[Stanowisko / Position ]:[Stanowisko / Position ]],0))="n/a","n/a",AE107-INDEX(tab_MinKomp[System ISO 9001:2015],MATCH($B107,tab_MinKomp[[Stanowisko / Position ]:[Stanowisko / Position ]],0)))</f>
        <v>n/a</v>
      </c>
      <c r="AF108" s="194" t="str">
        <f>IF(INDEX(tab_MinKomp[System ISO 9001:2015],MATCH($B107,tab_MinKomp[[Stanowisko / Position ]:[Stanowisko / Position ]],0))="n/a","n/a",AF107-INDEX(tab_MinKomp[System ISO 9001:2015],MATCH($B107,tab_MinKomp[[Stanowisko / Position ]:[Stanowisko / Position ]],0)))</f>
        <v>n/a</v>
      </c>
      <c r="AG108" s="194" t="str">
        <f>IF(INDEX(tab_MinKomp[Wymagania VDA 6.3 Process / Forderungen],MATCH($B107,tab_MinKomp[[Stanowisko / Position ]:[Stanowisko / Position ]],0))="n/a","n/a",AG107-INDEX(tab_MinKomp[Wymagania VDA 6.3 Process / Forderungen],MATCH($B107,tab_MinKomp[[Stanowisko / Position ]:[Stanowisko / Position ]],0)))</f>
        <v>n/a</v>
      </c>
      <c r="AH108" s="194" t="str">
        <f>IF(INDEX(tab_MinKomp[Wymagania VDA 6.5 Product / Forderungen],MATCH($B107,tab_MinKomp[[Stanowisko / Position ]:[Stanowisko / Position ]],0))="n/a","n/a",AH107-INDEX(tab_MinKomp[Wymagania VDA 6.5 Product / Forderungen],MATCH($B107,tab_MinKomp[[Stanowisko / Position ]:[Stanowisko / Position ]],0)))</f>
        <v>n/a</v>
      </c>
      <c r="AI108" s="194" t="str">
        <f>IF(INDEX(tab_MinKomp[System ISO 9001:2015],MATCH($B107,tab_MinKomp[[Stanowisko / Position ]:[Stanowisko / Position ]],0))="n/a","n/a",AI107-INDEX(tab_MinKomp[System ISO 9001:2015],MATCH($B107,tab_MinKomp[[Stanowisko / Position ]:[Stanowisko / Position ]],0)))</f>
        <v>n/a</v>
      </c>
      <c r="AJ108" s="194" t="str">
        <f>IF(INDEX(tab_MinKomp[Auditor systemu ISO 17021:2018],MATCH($B107,tab_MinKomp[[Stanowisko / Position ]:[Stanowisko / Position ]],0))="n/a","n/a",AJ107-INDEX(tab_MinKomp[Auditor systemu ISO 17021:2018],MATCH($B107,tab_MinKomp[[Stanowisko / Position ]:[Stanowisko / Position ]],0)))</f>
        <v>n/a</v>
      </c>
      <c r="AK108" s="194" t="str">
        <f>IF(INDEX(tab_MinKomp[Pełnomocnik systemu / Systemvertreter],MATCH($B107,tab_MinKomp[[Stanowisko / Position ]:[Stanowisko / Position ]],0))="n/a","n/a",AK107-INDEX(tab_MinKomp[Pełnomocnik systemu / Systemvertreter],MATCH($B107,tab_MinKomp[[Stanowisko / Position ]:[Stanowisko / Position ]],0)))</f>
        <v>n/a</v>
      </c>
      <c r="AL108" s="194">
        <f>IF(INDEX(tab_MinKomp[Polityka Etyczna - Compliance],MATCH($B107,tab_MinKomp[[Stanowisko / Position ]:[Stanowisko / Position ]],0))="n/a","n/a",AL107-INDEX(tab_MinKomp[Polityka Etyczna - Compliance],MATCH($B107,tab_MinKomp[[Stanowisko / Position ]:[Stanowisko / Position ]],0)))</f>
        <v>0</v>
      </c>
      <c r="AM108" s="194" t="str">
        <f>IF(INDEX(tab_MinKomp[WDRAŻANIE NOWYCH PROJEKTÓW/ PROCEDURA CTM],MATCH($B107,tab_MinKomp[[Stanowisko / Position ]:[Stanowisko / Position ]],0))="n/a","n/a",AM107-INDEX(tab_MinKomp[WDRAŻANIE NOWYCH PROJEKTÓW/ PROCEDURA CTM],MATCH($B107,tab_MinKomp[[Stanowisko / Position ]:[Stanowisko / Position ]],0)))</f>
        <v>n/a</v>
      </c>
      <c r="AN108" s="194" t="str">
        <f>IF(INDEX(tab_MinKomp[KAMIENIE MILOWE MSL/PIFF],MATCH($B107,tab_MinKomp[[Stanowisko / Position ]:[Stanowisko / Position ]],0))="n/a","n/a",AN107-INDEX(tab_MinKomp[KAMIENIE MILOWE MSL/PIFF],MATCH($B107,tab_MinKomp[[Stanowisko / Position ]:[Stanowisko / Position ]],0)))</f>
        <v>n/a</v>
      </c>
      <c r="AO108" s="194">
        <f>IF(INDEX(tab_MinKomp[CP],MATCH($B107,tab_MinKomp[[Stanowisko / Position ]:[Stanowisko / Position ]],0))="n/a","n/a",AO107-INDEX(tab_MinKomp[CP],MATCH($B107,tab_MinKomp[[Stanowisko / Position ]:[Stanowisko / Position ]],0)))</f>
        <v>0</v>
      </c>
      <c r="AP108" s="194" t="str">
        <f>IF(INDEX(tab_MinKomp[FMEA],MATCH($B107,tab_MinKomp[[Stanowisko / Position ]:[Stanowisko / Position ]],0))="n/a","n/a",AP107-INDEX(tab_MinKomp[FMEA],MATCH($B107,tab_MinKomp[[Stanowisko / Position ]:[Stanowisko / Position ]],0)))</f>
        <v>n/a</v>
      </c>
      <c r="AQ108" s="194">
        <f>IF(INDEX(tab_MinKomp[FLOW CHART],MATCH($B107,tab_MinKomp[[Stanowisko / Position ]:[Stanowisko / Position ]],0))="n/a","n/a",AQ107-INDEX(tab_MinKomp[FLOW CHART],MATCH($B107,tab_MinKomp[[Stanowisko / Position ]:[Stanowisko / Position ]],0)))</f>
        <v>0</v>
      </c>
      <c r="AR108" s="194" t="str">
        <f>IF(INDEX(tab_MinKomp[APQP],MATCH($B107,tab_MinKomp[[Stanowisko / Position ]:[Stanowisko / Position ]],0))="n/a","n/a",AR107-INDEX(tab_MinKomp[APQP],MATCH($B107,tab_MinKomp[[Stanowisko / Position ]:[Stanowisko / Position ]],0)))</f>
        <v>n/a</v>
      </c>
      <c r="AS108" s="194" t="str">
        <f>IF(INDEX(tab_MinKomp[MSA],MATCH($B107,tab_MinKomp[[Stanowisko / Position ]:[Stanowisko / Position ]],0))="n/a","n/a",AS107-INDEX(tab_MinKomp[MSA],MATCH($B107,tab_MinKomp[[Stanowisko / Position ]:[Stanowisko / Position ]],0)))</f>
        <v>n/a</v>
      </c>
      <c r="AT108" s="194" t="str">
        <f>IF(INDEX(tab_MinKomp[SPC],MATCH($B107,tab_MinKomp[[Stanowisko / Position ]:[Stanowisko / Position ]],0))="n/a","n/a",AT107-INDEX(tab_MinKomp[SPC],MATCH($B107,tab_MinKomp[[Stanowisko / Position ]:[Stanowisko / Position ]],0)))</f>
        <v>n/a</v>
      </c>
      <c r="AU108" s="194" t="str">
        <f>IF(INDEX(tab_MinKomp[CSR (SPECYFICZNE WYMAGANIA KLIENTA)],MATCH($B107,tab_MinKomp[[Stanowisko / Position ]:[Stanowisko / Position ]],0))="n/a","n/a",AU107-INDEX(tab_MinKomp[CSR (SPECYFICZNE WYMAGANIA KLIENTA)],MATCH($B107,tab_MinKomp[[Stanowisko / Position ]:[Stanowisko / Position ]],0)))</f>
        <v>n/a</v>
      </c>
      <c r="AV108" s="194">
        <f>IF(INDEX(tab_MinKomp[5S],MATCH($B107,tab_MinKomp[[Stanowisko / Position ]:[Stanowisko / Position ]],0))="n/a","n/a",AV107-INDEX(tab_MinKomp[5S],MATCH($B107,tab_MinKomp[[Stanowisko / Position ]:[Stanowisko / Position ]],0)))</f>
        <v>0</v>
      </c>
      <c r="AW108" s="194">
        <f>IF(INDEX(tab_MinKomp[LEAN MANAGEMENT],MATCH($B107,tab_MinKomp[[Stanowisko / Position ]:[Stanowisko / Position ]],0))="n/a","n/a",AW107-INDEX(tab_MinKomp[LEAN MANAGEMENT],MATCH($B107,tab_MinKomp[[Stanowisko / Position ]:[Stanowisko / Position ]],0)))</f>
        <v>0</v>
      </c>
      <c r="AX108" s="194" t="str">
        <f>IF(INDEX(tab_MinKomp[5R],MATCH($B107,tab_MinKomp[[Stanowisko / Position ]:[Stanowisko / Position ]],0))="n/a","n/a",AX107-INDEX(tab_MinKomp[5R],MATCH($B107,tab_MinKomp[[Stanowisko / Position ]:[Stanowisko / Position ]],0)))</f>
        <v>n/a</v>
      </c>
      <c r="AY108" s="194" t="str">
        <f>IF(INDEX(tab_MinKomp[Six Sigma],MATCH($B107,tab_MinKomp[[Stanowisko / Position ]:[Stanowisko / Position ]],0))="n/a","n/a",AY107-INDEX(tab_MinKomp[Six Sigma],MATCH($B107,tab_MinKomp[[Stanowisko / Position ]:[Stanowisko / Position ]],0)))</f>
        <v>n/a</v>
      </c>
      <c r="AZ108" s="194" t="str">
        <f>IF(INDEX(tab_MinKomp[System BAAN / Distribution &amp; Supply Chain],MATCH($B107,tab_MinKomp[[Stanowisko / Position ]:[Stanowisko / Position ]],0))="n/a","n/a",AZ107-INDEX(tab_MinKomp[System BAAN / Distribution &amp; Supply Chain],MATCH($B107,tab_MinKomp[[Stanowisko / Position ]:[Stanowisko / Position ]],0)))</f>
        <v>n/a</v>
      </c>
      <c r="BA108" s="194">
        <f>IF(INDEX(tab_MinKomp[LEAN MANAGEMENT],MATCH($B107,tab_MinKomp[[Stanowisko / Position ]:[Stanowisko / Position ]],0))="n/a","n/a",BA107-INDEX(tab_MinKomp[LEAN MANAGEMENT],MATCH($B107,tab_MinKomp[[Stanowisko / Position ]:[Stanowisko / Position ]],0)))</f>
        <v>0</v>
      </c>
      <c r="BB108" s="194">
        <f>IF(INDEX(tab_MinKomp[LEAN MANAGEMENT],MATCH($B107,tab_MinKomp[[Stanowisko / Position ]:[Stanowisko / Position ]],0))="n/a","n/a",BB107-INDEX(tab_MinKomp[LEAN MANAGEMENT],MATCH($B107,tab_MinKomp[[Stanowisko / Position ]:[Stanowisko / Position ]],0)))</f>
        <v>0</v>
      </c>
      <c r="BC108" s="194" t="str">
        <f>IF(INDEX(tab_MinKomp[Organizacja dostaw / Versorgungsorganisation],MATCH($B107,tab_MinKomp[[Stanowisko / Position ]:[Stanowisko / Position ]],0))="n/a","n/a",BC107-INDEX(tab_MinKomp[Organizacja dostaw / Versorgungsorganisation],MATCH($B107,tab_MinKomp[[Stanowisko / Position ]:[Stanowisko / Position ]],0)))</f>
        <v>n/a</v>
      </c>
      <c r="BD108" s="194" t="str">
        <f>IF(INDEX(tab_MinKomp[Organizacja wysyłek / Organisation von Lieferungen],MATCH($B107,tab_MinKomp[[Stanowisko / Position ]:[Stanowisko / Position ]],0))="n/a","n/a",BD107-INDEX(tab_MinKomp[Organizacja wysyłek / Organisation von Lieferungen],MATCH($B107,tab_MinKomp[[Stanowisko / Position ]:[Stanowisko / Position ]],0)))</f>
        <v>n/a</v>
      </c>
      <c r="BE108" s="194" t="str">
        <f>IF(INDEX(tab_MinKomp[Analiza magazynowa - Program Polen.mdb / Inventuranalyse],MATCH($B107,tab_MinKomp[[Stanowisko / Position ]:[Stanowisko / Position ]],0))="n/a","n/a",BE107-INDEX(tab_MinKomp[Analiza magazynowa - Program Polen.mdb / Inventuranalyse],MATCH($B107,tab_MinKomp[[Stanowisko / Position ]:[Stanowisko / Position ]],0)))</f>
        <v>n/a</v>
      </c>
      <c r="BF108" s="190" t="str">
        <f>IF(INDEX(tab_MinKomp[MMOG (Materials Management Operations Guidelines)],MATCH($B107,tab_MinKomp[[Stanowisko / Position ]:[Stanowisko / Position ]],0))="n/a","n/a",BF107-INDEX(tab_MinKomp[MMOG (Materials Management Operations Guidelines)],MATCH($B107,tab_MinKomp[[Stanowisko / Position ]:[Stanowisko / Position ]],0)))</f>
        <v>n/a</v>
      </c>
      <c r="BG108" s="190" t="str">
        <f>IF(INDEX(tab_MinKomp[GPP],MATCH($B107,tab_MinKomp[[Stanowisko / Position ]:[Stanowisko / Position ]],0))="n/a","n/a",BG107-INDEX(tab_MinKomp[GPP],MATCH($B107,tab_MinKomp[[Stanowisko / Position ]:[Stanowisko / Position ]],0)))</f>
        <v>n/a</v>
      </c>
      <c r="BH108" s="190" t="str">
        <f>IF(INDEX(tab_MinKomp[AIAG (Automotive Industry Action Group)],MATCH($B107,tab_MinKomp[[Stanowisko / Position ]:[Stanowisko / Position ]],0))="n/a","n/a",BH107-INDEX(tab_MinKomp[AIAG (Automotive Industry Action Group)],MATCH($B107,tab_MinKomp[[Stanowisko / Position ]:[Stanowisko / Position ]],0)))</f>
        <v>n/a</v>
      </c>
      <c r="BI108" s="190" t="str">
        <f>IF(INDEX(tab_MinKomp[Super-G disputes],MATCH($B107,tab_MinKomp[[Stanowisko / Position ]:[Stanowisko / Position ]],0))="n/a","n/a",BI107-INDEX(tab_MinKomp[Super-G disputes],MATCH($B107,tab_MinKomp[[Stanowisko / Position ]:[Stanowisko / Position ]],0)))</f>
        <v>n/a</v>
      </c>
      <c r="BJ108" s="190" t="str">
        <f>IF(INDEX(tab_MinKomp[CMMS3/eDDL (Direct Data Link)],MATCH($B107,tab_MinKomp[[Stanowisko / Position ]:[Stanowisko / Position ]],0))="n/a","n/a",BJ107-INDEX(tab_MinKomp[CMMS3/eDDL (Direct Data Link)],MATCH($B107,tab_MinKomp[[Stanowisko / Position ]:[Stanowisko / Position ]],0)))</f>
        <v>n/a</v>
      </c>
      <c r="BK108" s="190" t="str">
        <f>IF(INDEX(tab_MinKomp[MP&amp;L (Material Planning and Logistics)],MATCH($B107,tab_MinKomp[[Stanowisko / Position ]:[Stanowisko / Position ]],0))="n/a","n/a",BK107-INDEX(tab_MinKomp[MP&amp;L (Material Planning and Logistics)],MATCH($B107,tab_MinKomp[[Stanowisko / Position ]:[Stanowisko / Position ]],0)))</f>
        <v>n/a</v>
      </c>
      <c r="BL108" s="190" t="str">
        <f>IF(INDEX(tab_MinKomp[Supplier delivery rating],MATCH($B107,tab_MinKomp[[Stanowisko / Position ]:[Stanowisko / Position ]],0))="n/a","n/a",BL107-INDEX(tab_MinKomp[Supplier delivery rating],MATCH($B107,tab_MinKomp[[Stanowisko / Position ]:[Stanowisko / Position ]],0)))</f>
        <v>n/a</v>
      </c>
      <c r="BM108" s="194" t="str">
        <f>IF(INDEX(tab_MinKomp[Planowanie produkcji / Produktionsplanung],MATCH($B107,tab_MinKomp[[Stanowisko / Position ]:[Stanowisko / Position ]],0))="n/a","n/a",BM107-INDEX(tab_MinKomp[Planowanie produkcji / Produktionsplanung],MATCH($B107,tab_MinKomp[[Stanowisko / Position ]:[Stanowisko / Position ]],0)))</f>
        <v>n/a</v>
      </c>
      <c r="BN108" s="194" t="str">
        <f>IF(INDEX(tab_MinKomp[Planowanie produkcji / Produktionsplanung],MATCH($B107,tab_MinKomp[[Stanowisko / Position ]:[Stanowisko / Position ]],0))="n/a","n/a",BN107-INDEX(tab_MinKomp[Planowanie produkcji / Produktionsplanung],MATCH($B107,tab_MinKomp[[Stanowisko / Position ]:[Stanowisko / Position ]],0)))</f>
        <v>n/a</v>
      </c>
      <c r="BO108" s="194" t="str">
        <f>IF(INDEX(tab_MinKomp[Planowanie produkcji / Produktionsplanung],MATCH($B107,tab_MinKomp[[Stanowisko / Position ]:[Stanowisko / Position ]],0))="n/a","n/a",BO107-INDEX(tab_MinKomp[Planowanie produkcji / Produktionsplanung],MATCH($B107,tab_MinKomp[[Stanowisko / Position ]:[Stanowisko / Position ]],0)))</f>
        <v>n/a</v>
      </c>
      <c r="BP108" s="194" t="str">
        <f>IF(INDEX(tab_MinKomp[Planowanie produkcji / Produktionsplanung],MATCH($B107,tab_MinKomp[[Stanowisko / Position ]:[Stanowisko / Position ]],0))="n/a","n/a",BP107-INDEX(tab_MinKomp[Planowanie produkcji / Produktionsplanung],MATCH($B107,tab_MinKomp[[Stanowisko / Position ]:[Stanowisko / Position ]],0)))</f>
        <v>n/a</v>
      </c>
      <c r="BQ108" s="194">
        <f>IF(INDEX(tab_MinKomp[Obsługa maszyn Novapax / Novapax Maschinenbedienung],MATCH($B107,tab_MinKomp[[Stanowisko / Position ]:[Stanowisko / Position ]],0))="n/a","n/a",BQ107-INDEX(tab_MinKomp[Obsługa maszyn Novapax / Novapax Maschinenbedienung],MATCH($B107,tab_MinKomp[[Stanowisko / Position ]:[Stanowisko / Position ]],0)))</f>
        <v>0</v>
      </c>
      <c r="BR108" s="194" t="str">
        <f>IF(INDEX(tab_MinKomp[Planowanie produkcji / Produktionsplanung],MATCH($B107,tab_MinKomp[[Stanowisko / Position ]:[Stanowisko / Position ]],0))="n/a","n/a",BR107-INDEX(tab_MinKomp[Planowanie produkcji / Produktionsplanung],MATCH($B107,tab_MinKomp[[Stanowisko / Position ]:[Stanowisko / Position ]],0)))</f>
        <v>n/a</v>
      </c>
      <c r="BS108" s="194">
        <f>IF(INDEX(tab_MinKomp[Obsługa maszyn Novapax / Novapax Maschinenbedienung],MATCH($B107,tab_MinKomp[[Stanowisko / Position ]:[Stanowisko / Position ]],0))="n/a","n/a",BS107-INDEX(tab_MinKomp[Obsługa maszyn Novapax / Novapax Maschinenbedienung],MATCH($B107,tab_MinKomp[[Stanowisko / Position ]:[Stanowisko / Position ]],0)))</f>
        <v>0</v>
      </c>
      <c r="BT108" s="194" t="str">
        <f>IF(INDEX(tab_MinKomp[Planowanie produkcji / Produktionsplanung],MATCH($B107,tab_MinKomp[[Stanowisko / Position ]:[Stanowisko / Position ]],0))="n/a","n/a",BT107-INDEX(tab_MinKomp[Planowanie produkcji / Produktionsplanung],MATCH($B107,tab_MinKomp[[Stanowisko / Position ]:[Stanowisko / Position ]],0)))</f>
        <v>n/a</v>
      </c>
      <c r="BU108" s="194">
        <f>IF(INDEX(tab_MinKomp[Obsługa maszyn Novapax / Novapax Maschinenbedienung],MATCH($B107,tab_MinKomp[[Stanowisko / Position ]:[Stanowisko / Position ]],0))="n/a","n/a",BU107-INDEX(tab_MinKomp[Obsługa maszyn Novapax / Novapax Maschinenbedienung],MATCH($B107,tab_MinKomp[[Stanowisko / Position ]:[Stanowisko / Position ]],0)))</f>
        <v>0</v>
      </c>
      <c r="BV108" s="194" t="str">
        <f>IF(INDEX(tab_MinKomp[Planowanie produkcji / Produktionsplanung],MATCH($B107,tab_MinKomp[[Stanowisko / Position ]:[Stanowisko / Position ]],0))="n/a","n/a",BV107-INDEX(tab_MinKomp[Planowanie produkcji / Produktionsplanung],MATCH($B107,tab_MinKomp[[Stanowisko / Position ]:[Stanowisko / Position ]],0)))</f>
        <v>n/a</v>
      </c>
      <c r="BW108" s="194">
        <f>IF(INDEX(tab_MinKomp[Obsługa maszyn Novapax / Novapax Maschinenbedienung],MATCH($B107,tab_MinKomp[[Stanowisko / Position ]:[Stanowisko / Position ]],0))="n/a","n/a",BW107-INDEX(tab_MinKomp[Obsługa maszyn Novapax / Novapax Maschinenbedienung],MATCH($B107,tab_MinKomp[[Stanowisko / Position ]:[Stanowisko / Position ]],0)))</f>
        <v>0</v>
      </c>
      <c r="BX108" s="194">
        <f>IF(INDEX(tab_MinKomp[Obsługa maszyn Novapax / Novapax Maschinenbedienung],MATCH($B107,tab_MinKomp[[Stanowisko / Position ]:[Stanowisko / Position ]],0))="n/a","n/a",BX107-INDEX(tab_MinKomp[Obsługa maszyn Novapax / Novapax Maschinenbedienung],MATCH($B107,tab_MinKomp[[Stanowisko / Position ]:[Stanowisko / Position ]],0)))</f>
        <v>0</v>
      </c>
      <c r="BY108" s="194" t="str">
        <f>IF(INDEX(tab_MinKomp[Obsługa maszyn Engel / Engel Maschinenbedienung],MATCH($B107,tab_MinKomp[[Stanowisko / Position ]:[Stanowisko / Position ]],0))="n/a","n/a",BY107-INDEX(tab_MinKomp[Obsługa maszyn Engel / Engel Maschinenbedienung],MATCH($B107,tab_MinKomp[[Stanowisko / Position ]:[Stanowisko / Position ]],0)))</f>
        <v>n/a</v>
      </c>
      <c r="BZ108" s="194">
        <f>IF(INDEX(tab_MinKomp[Obsługa maszyn Novapax / Novapax Maschinenbedienung],MATCH($B107,tab_MinKomp[[Stanowisko / Position ]:[Stanowisko / Position ]],0))="n/a","n/a",BZ107-INDEX(tab_MinKomp[Obsługa maszyn Novapax / Novapax Maschinenbedienung],MATCH($B107,tab_MinKomp[[Stanowisko / Position ]:[Stanowisko / Position ]],0)))</f>
        <v>0</v>
      </c>
      <c r="CA108" s="194" t="str">
        <f>IF(INDEX(tab_MinKomp[Obsługa maszyn KVT / KVT Maschinenbedienung],MATCH($B107,tab_MinKomp[[Stanowisko / Position ]:[Stanowisko / Position ]],0))="n/a","n/a",CA107-INDEX(tab_MinKomp[Obsługa maszyn KVT / KVT Maschinenbedienung],MATCH($B107,tab_MinKomp[[Stanowisko / Position ]:[Stanowisko / Position ]],0)))</f>
        <v>n/a</v>
      </c>
      <c r="CB108" s="194">
        <f>IF(INDEX(tab_MinKomp[Obsługa maszyn Novapax / Novapax Maschinenbedienung],MATCH($B107,tab_MinKomp[[Stanowisko / Position ]:[Stanowisko / Position ]],0))="n/a","n/a",CB107-INDEX(tab_MinKomp[Obsługa maszyn Novapax / Novapax Maschinenbedienung],MATCH($B107,tab_MinKomp[[Stanowisko / Position ]:[Stanowisko / Position ]],0)))</f>
        <v>0</v>
      </c>
      <c r="CC108" s="194" t="str">
        <f>IF(INDEX(tab_MinKomp[Obsługa maszyn Branson / Branson Maschinenbedienung],MATCH($B107,tab_MinKomp[[Stanowisko / Position ]:[Stanowisko / Position ]],0))="n/a","n/a",CC107-INDEX(tab_MinKomp[Obsługa maszyn Branson / Branson Maschinenbedienung],MATCH($B107,tab_MinKomp[[Stanowisko / Position ]:[Stanowisko / Position ]],0)))</f>
        <v>n/a</v>
      </c>
      <c r="CD108" s="194">
        <f>IF(INDEX(tab_MinKomp[Obsługa maszyn Novapax / Novapax Maschinenbedienung],MATCH($B107,tab_MinKomp[[Stanowisko / Position ]:[Stanowisko / Position ]],0))="n/a","n/a",CD107-INDEX(tab_MinKomp[Obsługa maszyn Novapax / Novapax Maschinenbedienung],MATCH($B107,tab_MinKomp[[Stanowisko / Position ]:[Stanowisko / Position ]],0)))</f>
        <v>0</v>
      </c>
      <c r="CE108" s="194">
        <f>IF(INDEX(tab_MinKomp[Obsługa maszyn Novapax / Novapax Maschinenbedienung],MATCH($B107,tab_MinKomp[[Stanowisko / Position ]:[Stanowisko / Position ]],0))="n/a","n/a",CE107-INDEX(tab_MinKomp[Obsługa maszyn Novapax / Novapax Maschinenbedienung],MATCH($B107,tab_MinKomp[[Stanowisko / Position ]:[Stanowisko / Position ]],0)))</f>
        <v>0</v>
      </c>
      <c r="CF108" s="194">
        <f>IF(INDEX(tab_MinKomp[Obsługa maszyn Novapax / Novapax Maschinenbedienung],MATCH($B107,tab_MinKomp[[Stanowisko / Position ]:[Stanowisko / Position ]],0))="n/a","n/a",CF107-INDEX(tab_MinKomp[Obsługa maszyn Novapax / Novapax Maschinenbedienung],MATCH($B107,tab_MinKomp[[Stanowisko / Position ]:[Stanowisko / Position ]],0)))</f>
        <v>0</v>
      </c>
      <c r="CG108" s="194">
        <f>IF(INDEX(tab_MinKomp[Eliminacja awarii / Beseitigung von Ausfällen],MATCH($B107,tab_MinKomp[[Stanowisko / Position ]:[Stanowisko / Position ]],0))="n/a","n/a",CG107-INDEX(tab_MinKomp[Eliminacja awarii / Beseitigung von Ausfällen],MATCH($B107,tab_MinKomp[[Stanowisko / Position ]:[Stanowisko / Position ]],0)))</f>
        <v>0</v>
      </c>
      <c r="CH108" s="194" t="str">
        <f>IF(INDEX(tab_MinKomp[Wymagania VDA 6.5 Product / Forderungen],MATCH($B107,tab_MinKomp[[Stanowisko / Position ]:[Stanowisko / Position ]],0))="n/a","n/a",CH107-INDEX(tab_MinKomp[Wymagania VDA 6.5 Product / Forderungen],MATCH($B107,tab_MinKomp[[Stanowisko / Position ]:[Stanowisko / Position ]],0)))</f>
        <v>n/a</v>
      </c>
      <c r="CI108" s="194" t="str">
        <f>IF(INDEX(tab_MinKomp[Wymagania VDA 6.5 Product / Forderungen],MATCH($B107,tab_MinKomp[[Stanowisko / Position ]:[Stanowisko / Position ]],0))="n/a","n/a",CI107-INDEX(tab_MinKomp[Wymagania VDA 6.5 Product / Forderungen],MATCH($B107,tab_MinKomp[[Stanowisko / Position ]:[Stanowisko / Position ]],0)))</f>
        <v>n/a</v>
      </c>
      <c r="CJ108" s="194" t="str">
        <f>IF(INDEX(tab_MinKomp[Wymagania VDA 6.5 Product / Forderungen],MATCH($B107,tab_MinKomp[[Stanowisko / Position ]:[Stanowisko / Position ]],0))="n/a","n/a",CJ107-INDEX(tab_MinKomp[Wymagania VDA 6.5 Product / Forderungen],MATCH($B107,tab_MinKomp[[Stanowisko / Position ]:[Stanowisko / Position ]],0)))</f>
        <v>n/a</v>
      </c>
      <c r="CK108" s="194" t="str">
        <f>IF(INDEX(tab_MinKomp[Wymagania VDA 6.5 Product / Forderungen],MATCH($B107,tab_MinKomp[[Stanowisko / Position ]:[Stanowisko / Position ]],0))="n/a","n/a",CK107-INDEX(tab_MinKomp[Wymagania VDA 6.5 Product / Forderungen],MATCH($B107,tab_MinKomp[[Stanowisko / Position ]:[Stanowisko / Position ]],0)))</f>
        <v>n/a</v>
      </c>
      <c r="CL108" s="194" t="str">
        <f>IF(INDEX(tab_MinKomp[Wymagania VDA 6.5 Product / Forderungen],MATCH($B107,tab_MinKomp[[Stanowisko / Position ]:[Stanowisko / Position ]],0))="n/a","n/a",CL107-INDEX(tab_MinKomp[Wymagania VDA 6.5 Product / Forderungen],MATCH($B107,tab_MinKomp[[Stanowisko / Position ]:[Stanowisko / Position ]],0)))</f>
        <v>n/a</v>
      </c>
      <c r="CM108" s="194" t="str">
        <f>IF(INDEX(tab_MinKomp[Informatyka ogólna (techniczne i systemowe) / Allgemeine IT (Technik und System)],MATCH($B107,tab_MinKomp[[Stanowisko / Position ]:[Stanowisko / Position ]],0))="n/a","n/a",CM107-INDEX(tab_MinKomp[Informatyka ogólna (techniczne i systemowe) / Allgemeine IT (Technik und System)],MATCH($B107,tab_MinKomp[[Stanowisko / Position ]:[Stanowisko / Position ]],0)))</f>
        <v>n/a</v>
      </c>
      <c r="CN108" s="194" t="str">
        <f>IF(INDEX(tab_MinKomp[Sieci komputerowe / Computernetzwerke],MATCH($B107,tab_MinKomp[[Stanowisko / Position ]:[Stanowisko / Position ]],0))="n/a","n/a",CN107-INDEX(tab_MinKomp[Sieci komputerowe / Computernetzwerke],MATCH($B107,tab_MinKomp[[Stanowisko / Position ]:[Stanowisko / Position ]],0)))</f>
        <v>n/a</v>
      </c>
      <c r="CO108" s="194" t="str">
        <f>IF(INDEX(tab_MinKomp[Hardware (komputery PC, drukarki biurowe i etykietowe, telefonia stacjonarna i mobilna) (PC, Drucker, Telefpne, Handys)],MATCH($B107,tab_MinKomp[[Stanowisko / Position ]:[Stanowisko / Position ]],0))="n/a","n/a",CO107-INDEX(tab_MinKomp[Hardware (komputery PC, drukarki biurowe i etykietowe, telefonia stacjonarna i mobilna) (PC, Drucker, Telefpne, Handys)],MATCH($B107,tab_MinKomp[[Stanowisko / Position ]:[Stanowisko / Position ]],0)))</f>
        <v>n/a</v>
      </c>
      <c r="CP108" s="194" t="str">
        <f>IF(INDEX(tab_MinKomp[Software &amp; Systems (MS Office, MS Remote Desktop)],MATCH($B107,tab_MinKomp[[Stanowisko / Position ]:[Stanowisko / Position ]],0))="n/a","n/a",CP107-INDEX(tab_MinKomp[Software &amp; Systems (MS Office, MS Remote Desktop)],MATCH($B107,tab_MinKomp[[Stanowisko / Position ]:[Stanowisko / Position ]],0)))</f>
        <v>n/a</v>
      </c>
      <c r="CQ108" s="194" t="str">
        <f>IF(INDEX(tab_MinKomp[Programowanie obiektowe (PHP) / Objektprogrammierung],MATCH($B107,tab_MinKomp[[Stanowisko / Position ]:[Stanowisko / Position ]],0))="n/a","n/a",CQ107-INDEX(tab_MinKomp[Programowanie obiektowe (PHP) / Objektprogrammierung],MATCH($B107,tab_MinKomp[[Stanowisko / Position ]:[Stanowisko / Position ]],0)))</f>
        <v>n/a</v>
      </c>
      <c r="CR108" s="194" t="str">
        <f>IF(INDEX(tab_MinKomp[Scrum],MATCH($B107,tab_MinKomp[[Stanowisko / Position ]:[Stanowisko / Position ]],0))="n/a","n/a",CR107-INDEX(tab_MinKomp[Scrum],MATCH($B107,tab_MinKomp[[Stanowisko / Position ]:[Stanowisko / Position ]],0)))</f>
        <v>n/a</v>
      </c>
      <c r="CS108" s="194" t="str">
        <f>IF(INDEX(tab_MinKomp[SQL (MySQL)],MATCH($B107,tab_MinKomp[[Stanowisko / Position ]:[Stanowisko / Position ]],0))="n/a","n/a",CS107-INDEX(tab_MinKomp[SQL (MySQL)],MATCH($B107,tab_MinKomp[[Stanowisko / Position ]:[Stanowisko / Position ]],0)))</f>
        <v>n/a</v>
      </c>
      <c r="CT108" s="194" t="str">
        <f>IF(INDEX(tab_MinKomp[Javascript],MATCH($B107,tab_MinKomp[[Stanowisko / Position ]:[Stanowisko / Position ]],0))="n/a","n/a",CT107-INDEX(tab_MinKomp[Javascript],MATCH($B107,tab_MinKomp[[Stanowisko / Position ]:[Stanowisko / Position ]],0)))</f>
        <v>n/a</v>
      </c>
      <c r="CU108" s="194" t="str">
        <f>IF(INDEX(tab_MinKomp[Joomla],MATCH($B107,tab_MinKomp[[Stanowisko / Position ]:[Stanowisko / Position ]],0))="n/a","n/a",CU107-INDEX(tab_MinKomp[Joomla],MATCH($B107,tab_MinKomp[[Stanowisko / Position ]:[Stanowisko / Position ]],0)))</f>
        <v>n/a</v>
      </c>
      <c r="CV108" s="194" t="str">
        <f>IF(INDEX(tab_MinKomp[Bash],MATCH($B107,tab_MinKomp[[Stanowisko / Position ]:[Stanowisko / Position ]],0))="n/a","n/a",CV107-INDEX(tab_MinKomp[Bash],MATCH($B107,tab_MinKomp[[Stanowisko / Position ]:[Stanowisko / Position ]],0)))</f>
        <v>n/a</v>
      </c>
      <c r="CW108" s="194">
        <f>IF(INDEX(tab_MinKomp[Systemy MES (HYDRA / SFMS)],MATCH($B107,tab_MinKomp[[Stanowisko / Position ]:[Stanowisko / Position ]],0))="n/a","n/a",CW107-INDEX(tab_MinKomp[Systemy MES (HYDRA / SFMS)],MATCH($B107,tab_MinKomp[[Stanowisko / Position ]:[Stanowisko / Position ]],0)))</f>
        <v>0</v>
      </c>
      <c r="CX108" s="194" t="str">
        <f>IF(INDEX(tab_MinKomp[HTML / CSS],MATCH($B107,tab_MinKomp[[Stanowisko / Position ]:[Stanowisko / Position ]],0))="n/a","n/a",CX107-INDEX(tab_MinKomp[HTML / CSS],MATCH($B107,tab_MinKomp[[Stanowisko / Position ]:[Stanowisko / Position ]],0)))</f>
        <v>n/a</v>
      </c>
      <c r="CY108" s="194" t="str">
        <f>IF(INDEX(tab_MinKomp[SYSTEM PR],MATCH($B107,tab_MinKomp[[Stanowisko / Position ]:[Stanowisko / Position ]],0))="n/a","n/a",CY107-INDEX(tab_MinKomp[SYSTEM PR],MATCH($B107,tab_MinKomp[[Stanowisko / Position ]:[Stanowisko / Position ]],0)))</f>
        <v>n/a</v>
      </c>
      <c r="CZ108" s="194" t="str">
        <f>IF(INDEX(tab_MinKomp[System Einkauf XP / EBA],MATCH($B107,tab_MinKomp[[Stanowisko / Position ]:[Stanowisko / Position ]],0))="n/a","n/a",CZ107-INDEX(tab_MinKomp[System Einkauf XP / EBA],MATCH($B107,tab_MinKomp[[Stanowisko / Position ]:[Stanowisko / Position ]],0)))</f>
        <v>n/a</v>
      </c>
      <c r="DA108" s="194" t="str">
        <f>IF(INDEX(tab_MinKomp[Techniki negocjacyjne / Verhandlungstechniken],MATCH($B107,tab_MinKomp[[Stanowisko / Position ]:[Stanowisko / Position ]],0))="n/a","n/a",DA107-INDEX(tab_MinKomp[Techniki negocjacyjne / Verhandlungstechniken],MATCH($B107,tab_MinKomp[[Stanowisko / Position ]:[Stanowisko / Position ]],0)))</f>
        <v>n/a</v>
      </c>
      <c r="DB108" s="194" t="str">
        <f>IF(INDEX(tab_MinKomp[Znajomość rynku branżowego / Kenntnis des Industrie Marktes],MATCH($B107,tab_MinKomp[[Stanowisko / Position ]:[Stanowisko / Position ]],0))="n/a","n/a",DB107-INDEX(tab_MinKomp[Znajomość rynku branżowego / Kenntnis des Industrie Marktes],MATCH($B107,tab_MinKomp[[Stanowisko / Position ]:[Stanowisko / Position ]],0)))</f>
        <v>n/a</v>
      </c>
      <c r="DC108" s="194" t="str">
        <f>IF(INDEX(tab_MinKomp[SUPPLIER MANAGEMENT],MATCH($B107,tab_MinKomp[[Stanowisko / Position ]:[Stanowisko / Position ]],0))="n/a","n/a",DC107-INDEX(tab_MinKomp[SUPPLIER MANAGEMENT],MATCH($B107,tab_MinKomp[[Stanowisko / Position ]:[Stanowisko / Position ]],0)))</f>
        <v>n/a</v>
      </c>
      <c r="DD108" s="194" t="str">
        <f>IF(INDEX(tab_MinKomp[SUPPLIER MANAGEMENT],MATCH($B107,tab_MinKomp[[Stanowisko / Position ]:[Stanowisko / Position ]],0))="n/a","n/a",DD107-INDEX(tab_MinKomp[SUPPLIER MANAGEMENT],MATCH($B107,tab_MinKomp[[Stanowisko / Position ]:[Stanowisko / Position ]],0)))</f>
        <v>n/a</v>
      </c>
      <c r="DE108" s="194" t="str">
        <f>IF(INDEX(tab_MinKomp[SUPPLIER MANAGEMENT],MATCH($B107,tab_MinKomp[[Stanowisko / Position ]:[Stanowisko / Position ]],0))="n/a","n/a",DE107-INDEX(tab_MinKomp[SUPPLIER MANAGEMENT],MATCH($B107,tab_MinKomp[[Stanowisko / Position ]:[Stanowisko / Position ]],0)))</f>
        <v>n/a</v>
      </c>
      <c r="DF108" s="194">
        <f>IF(INDEX(tab_MinKomp[LEAN MANAGEMENT],MATCH($B107,tab_MinKomp[[Stanowisko / Position ]:[Stanowisko / Position ]],0))="n/a","n/a",DF107-INDEX(tab_MinKomp[LEAN MANAGEMENT],MATCH($B107,tab_MinKomp[[Stanowisko / Position ]:[Stanowisko / Position ]],0)))</f>
        <v>0</v>
      </c>
      <c r="DG108" s="194" t="str">
        <f>IF(INDEX(tab_MinKomp[PPAP/PSW],MATCH($B107,tab_MinKomp[[Stanowisko / Position ]:[Stanowisko / Position ]],0))="n/a","n/a",DG107-INDEX(tab_MinKomp[PPAP/PSW],MATCH($B107,tab_MinKomp[[Stanowisko / Position ]:[Stanowisko / Position ]],0)))</f>
        <v>n/a</v>
      </c>
      <c r="DH108" s="194" t="str">
        <f>IF(INDEX(tab_MinKomp[SUPPLIER MANAGEMENT],MATCH($B107,tab_MinKomp[[Stanowisko / Position ]:[Stanowisko / Position ]],0))="n/a","n/a",DH107-INDEX(tab_MinKomp[SUPPLIER MANAGEMENT],MATCH($B107,tab_MinKomp[[Stanowisko / Position ]:[Stanowisko / Position ]],0)))</f>
        <v>n/a</v>
      </c>
      <c r="DI108" s="194" t="str">
        <f>IF(INDEX(tab_MinKomp[OBSŁUGA PORTALI KLIENTA / Kundenportale],MATCH($B107,tab_MinKomp[[Stanowisko / Position ]:[Stanowisko / Position ]],0))="n/a","n/a",DI107-INDEX(tab_MinKomp[OBSŁUGA PORTALI KLIENTA / Kundenportale],MATCH($B107,tab_MinKomp[[Stanowisko / Position ]:[Stanowisko / Position ]],0)))</f>
        <v>n/a</v>
      </c>
      <c r="DJ108" s="194" t="str">
        <f>IF(INDEX(tab_MinKomp[Obsługa systemu BABTECQ / BABTECQ System],MATCH($B107,tab_MinKomp[[Stanowisko / Position ]:[Stanowisko / Position ]],0))="n/a","n/a",DJ107-INDEX(tab_MinKomp[Obsługa systemu BABTECQ / BABTECQ System],MATCH($B107,tab_MinKomp[[Stanowisko / Position ]:[Stanowisko / Position ]],0)))</f>
        <v>n/a</v>
      </c>
      <c r="DK108" s="194" t="str">
        <f>IF(INDEX(tab_MinKomp[Rysunek techniczny / technische Zeichnung],MATCH($B107,tab_MinKomp[[Stanowisko / Position ]:[Stanowisko / Position ]],0))="n/a","n/a",DK107-INDEX(tab_MinKomp[Rysunek techniczny / technische Zeichnung],MATCH($B107,tab_MinKomp[[Stanowisko / Position ]:[Stanowisko / Position ]],0)))</f>
        <v>n/a</v>
      </c>
      <c r="DL108" s="194" t="str">
        <f>IF(INDEX(tab_MinKomp[Kalibracja / Kalibrierung],MATCH($B107,tab_MinKomp[[Stanowisko / Position ]:[Stanowisko / Position ]],0))="n/a","n/a",DL107-INDEX(tab_MinKomp[Kalibracja / Kalibrierung],MATCH($B107,tab_MinKomp[[Stanowisko / Position ]:[Stanowisko / Position ]],0)))</f>
        <v>n/a</v>
      </c>
      <c r="DM108" s="194" t="str">
        <f>IF(INDEX(tab_MinKomp[Rekwalifikacja / Requalifizierung],MATCH($B107,tab_MinKomp[[Stanowisko / Position ]:[Stanowisko / Position ]],0))="n/a","n/a",DM107-INDEX(tab_MinKomp[Rekwalifikacja / Requalifizierung],MATCH($B107,tab_MinKomp[[Stanowisko / Position ]:[Stanowisko / Position ]],0)))</f>
        <v>n/a</v>
      </c>
      <c r="DN108" s="190" t="str">
        <f>IF(INDEX(tab_MinKomp[Testy czystości / Reinheitstests],MATCH($B107,tab_MinKomp[[Stanowisko / Position ]:[Stanowisko / Position ]],0))="n/a","n/a",DN107-INDEX(tab_MinKomp[Testy czystości / Reinheitstests],MATCH($B107,tab_MinKomp[[Stanowisko / Position ]:[Stanowisko / Position ]],0)))</f>
        <v>n/a</v>
      </c>
      <c r="DO108" s="190" t="str">
        <f>IF(INDEX(tab_MinKomp[Testy czystości / Reinheitstests],MATCH($B107,tab_MinKomp[[Stanowisko / Position ]:[Stanowisko / Position ]],0))="n/a","n/a",DO107-INDEX(tab_MinKomp[Testy czystości / Reinheitstests],MATCH($B107,tab_MinKomp[[Stanowisko / Position ]:[Stanowisko / Position ]],0)))</f>
        <v>n/a</v>
      </c>
      <c r="DP108" s="190" t="str">
        <f>IF(INDEX(tab_MinKomp[Testy czystości / Reinheitstests],MATCH($B107,tab_MinKomp[[Stanowisko / Position ]:[Stanowisko / Position ]],0))="n/a","n/a",DP107-INDEX(tab_MinKomp[Testy czystości / Reinheitstests],MATCH($B107,tab_MinKomp[[Stanowisko / Position ]:[Stanowisko / Position ]],0)))</f>
        <v>n/a</v>
      </c>
      <c r="DQ108" s="190" t="str">
        <f>IF(INDEX(tab_MinKomp[Testy czystości / Reinheitstests],MATCH($B107,tab_MinKomp[[Stanowisko / Position ]:[Stanowisko / Position ]],0))="n/a","n/a",DQ107-INDEX(tab_MinKomp[Testy czystości / Reinheitstests],MATCH($B107,tab_MinKomp[[Stanowisko / Position ]:[Stanowisko / Position ]],0)))</f>
        <v>n/a</v>
      </c>
      <c r="DR108" s="190" t="str">
        <f>IF(INDEX(tab_MinKomp[Testy czystości / Reinheitstests],MATCH($B107,tab_MinKomp[[Stanowisko / Position ]:[Stanowisko / Position ]],0))="n/a","n/a",DR107-INDEX(tab_MinKomp[Testy czystości / Reinheitstests],MATCH($B107,tab_MinKomp[[Stanowisko / Position ]:[Stanowisko / Position ]],0)))</f>
        <v>n/a</v>
      </c>
      <c r="DS108" s="190" t="str">
        <f>IF(INDEX(tab_MinKomp[Testy czystości / Reinheitstests],MATCH($B107,tab_MinKomp[[Stanowisko / Position ]:[Stanowisko / Position ]],0))="n/a","n/a",DS107-INDEX(tab_MinKomp[Testy czystości / Reinheitstests],MATCH($B107,tab_MinKomp[[Stanowisko / Position ]:[Stanowisko / Position ]],0)))</f>
        <v>n/a</v>
      </c>
      <c r="DT108" s="194" t="str">
        <f>IF(INDEX(tab_MinKomp[SUPPLIER MANAGEMENT],MATCH($B107,tab_MinKomp[[Stanowisko / Position ]:[Stanowisko / Position ]],0))="n/a","n/a",DT107-INDEX(tab_MinKomp[SUPPLIER MANAGEMENT],MATCH($B107,tab_MinKomp[[Stanowisko / Position ]:[Stanowisko / Position ]],0)))</f>
        <v>n/a</v>
      </c>
      <c r="DU108" s="190" t="str">
        <f>IF(INDEX(tab_MinKomp[Testy czystości / Reinheitstests],MATCH($B107,tab_MinKomp[[Stanowisko / Position ]:[Stanowisko / Position ]],0))="n/a","n/a",DU107-INDEX(tab_MinKomp[Testy czystości / Reinheitstests],MATCH($B107,tab_MinKomp[[Stanowisko / Position ]:[Stanowisko / Position ]],0)))</f>
        <v>n/a</v>
      </c>
      <c r="DV108" s="190" t="str">
        <f>IF(INDEX(tab_MinKomp[Testy czystości / Reinheitstests],MATCH($B107,tab_MinKomp[[Stanowisko / Position ]:[Stanowisko / Position ]],0))="n/a","n/a",DV107-INDEX(tab_MinKomp[Testy czystości / Reinheitstests],MATCH($B107,tab_MinKomp[[Stanowisko / Position ]:[Stanowisko / Position ]],0)))</f>
        <v>n/a</v>
      </c>
      <c r="DW108" s="190" t="str">
        <f>IF(INDEX(tab_MinKomp[Testy czystości / Reinheitstests],MATCH($B107,tab_MinKomp[[Stanowisko / Position ]:[Stanowisko / Position ]],0))="n/a","n/a",DW107-INDEX(tab_MinKomp[Testy czystości / Reinheitstests],MATCH($B107,tab_MinKomp[[Stanowisko / Position ]:[Stanowisko / Position ]],0)))</f>
        <v>n/a</v>
      </c>
      <c r="DX108" s="190" t="str">
        <f>IF(INDEX(tab_MinKomp[Testy czystości / Reinheitstests],MATCH($B107,tab_MinKomp[[Stanowisko / Position ]:[Stanowisko / Position ]],0))="n/a","n/a",DX107-INDEX(tab_MinKomp[Testy czystości / Reinheitstests],MATCH($B107,tab_MinKomp[[Stanowisko / Position ]:[Stanowisko / Position ]],0)))</f>
        <v>n/a</v>
      </c>
      <c r="DY108" s="190" t="str">
        <f>IF(INDEX(tab_MinKomp[Testy czystości / Reinheitstests],MATCH($B107,tab_MinKomp[[Stanowisko / Position ]:[Stanowisko / Position ]],0))="n/a","n/a",DY107-INDEX(tab_MinKomp[Testy czystości / Reinheitstests],MATCH($B107,tab_MinKomp[[Stanowisko / Position ]:[Stanowisko / Position ]],0)))</f>
        <v>n/a</v>
      </c>
      <c r="DZ108" s="190" t="str">
        <f>IF(INDEX(tab_MinKomp[Testy czystości / Reinheitstests],MATCH($B107,tab_MinKomp[[Stanowisko / Position ]:[Stanowisko / Position ]],0))="n/a","n/a",DZ107-INDEX(tab_MinKomp[Testy czystości / Reinheitstests],MATCH($B107,tab_MinKomp[[Stanowisko / Position ]:[Stanowisko / Position ]],0)))</f>
        <v>n/a</v>
      </c>
      <c r="EA108" s="190" t="str">
        <f>IF(INDEX(tab_MinKomp[Testy czystości / Reinheitstests],MATCH($B107,tab_MinKomp[[Stanowisko / Position ]:[Stanowisko / Position ]],0))="n/a","n/a",EA107-INDEX(tab_MinKomp[Testy czystości / Reinheitstests],MATCH($B107,tab_MinKomp[[Stanowisko / Position ]:[Stanowisko / Position ]],0)))</f>
        <v>n/a</v>
      </c>
      <c r="EB108" s="190" t="str">
        <f>IF(INDEX(tab_MinKomp[Testy czystości / Reinheitstests],MATCH($B107,tab_MinKomp[[Stanowisko / Position ]:[Stanowisko / Position ]],0))="n/a","n/a",EB107-INDEX(tab_MinKomp[Testy czystości / Reinheitstests],MATCH($B107,tab_MinKomp[[Stanowisko / Position ]:[Stanowisko / Position ]],0)))</f>
        <v>n/a</v>
      </c>
      <c r="EC108" s="190" t="str">
        <f>IF(INDEX(tab_MinKomp[Testy czystości / Reinheitstests],MATCH($B107,tab_MinKomp[[Stanowisko / Position ]:[Stanowisko / Position ]],0))="n/a","n/a",EC107-INDEX(tab_MinKomp[Testy czystości / Reinheitstests],MATCH($B107,tab_MinKomp[[Stanowisko / Position ]:[Stanowisko / Position ]],0)))</f>
        <v>n/a</v>
      </c>
      <c r="ED108" s="190" t="str">
        <f>IF(INDEX(tab_MinKomp[Testy czystości / Reinheitstests],MATCH($B107,tab_MinKomp[[Stanowisko / Position ]:[Stanowisko / Position ]],0))="n/a","n/a",ED107-INDEX(tab_MinKomp[Testy czystości / Reinheitstests],MATCH($B107,tab_MinKomp[[Stanowisko / Position ]:[Stanowisko / Position ]],0)))</f>
        <v>n/a</v>
      </c>
      <c r="EE108" s="190" t="str">
        <f>IF(INDEX(tab_MinKomp[Testy czystości / Reinheitstests],MATCH($B107,tab_MinKomp[[Stanowisko / Position ]:[Stanowisko / Position ]],0))="n/a","n/a",EE107-INDEX(tab_MinKomp[Testy czystości / Reinheitstests],MATCH($B107,tab_MinKomp[[Stanowisko / Position ]:[Stanowisko / Position ]],0)))</f>
        <v>n/a</v>
      </c>
      <c r="EF108" s="190" t="str">
        <f>IF(INDEX(tab_MinKomp[Testy czystości / Reinheitstests],MATCH($B107,tab_MinKomp[[Stanowisko / Position ]:[Stanowisko / Position ]],0))="n/a","n/a",EF107-INDEX(tab_MinKomp[Testy czystości / Reinheitstests],MATCH($B107,tab_MinKomp[[Stanowisko / Position ]:[Stanowisko / Position ]],0)))</f>
        <v>n/a</v>
      </c>
      <c r="EG108" s="190" t="str">
        <f>IF(INDEX(tab_MinKomp[Testy czystości / Reinheitstests],MATCH($B107,tab_MinKomp[[Stanowisko / Position ]:[Stanowisko / Position ]],0))="n/a","n/a",EG107-INDEX(tab_MinKomp[Testy czystości / Reinheitstests],MATCH($B107,tab_MinKomp[[Stanowisko / Position ]:[Stanowisko / Position ]],0)))</f>
        <v>n/a</v>
      </c>
      <c r="EH108" s="190" t="str">
        <f>IF(INDEX(tab_MinKomp[Testy czystości / Reinheitstests],MATCH($B107,tab_MinKomp[[Stanowisko / Position ]:[Stanowisko / Position ]],0))="n/a","n/a",EH107-INDEX(tab_MinKomp[Testy czystości / Reinheitstests],MATCH($B107,tab_MinKomp[[Stanowisko / Position ]:[Stanowisko / Position ]],0)))</f>
        <v>n/a</v>
      </c>
      <c r="EI108" s="190" t="str">
        <f>IF(INDEX(tab_MinKomp[Testy czystości / Reinheitstests],MATCH($B107,tab_MinKomp[[Stanowisko / Position ]:[Stanowisko / Position ]],0))="n/a","n/a",EI107-INDEX(tab_MinKomp[Testy czystości / Reinheitstests],MATCH($B107,tab_MinKomp[[Stanowisko / Position ]:[Stanowisko / Position ]],0)))</f>
        <v>n/a</v>
      </c>
      <c r="EJ108" s="190" t="str">
        <f>IF(INDEX(tab_MinKomp[Testy czystości / Reinheitstests],MATCH($B107,tab_MinKomp[[Stanowisko / Position ]:[Stanowisko / Position ]],0))="n/a","n/a",EJ107-INDEX(tab_MinKomp[Testy czystości / Reinheitstests],MATCH($B107,tab_MinKomp[[Stanowisko / Position ]:[Stanowisko / Position ]],0)))</f>
        <v>n/a</v>
      </c>
      <c r="EK108" s="190" t="str">
        <f>IF(INDEX(tab_MinKomp[Testy czystości / Reinheitstests],MATCH($B107,tab_MinKomp[[Stanowisko / Position ]:[Stanowisko / Position ]],0))="n/a","n/a",EK107-INDEX(tab_MinKomp[Testy czystości / Reinheitstests],MATCH($B107,tab_MinKomp[[Stanowisko / Position ]:[Stanowisko / Position ]],0)))</f>
        <v>n/a</v>
      </c>
      <c r="EL108" s="190" t="str">
        <f>IF(INDEX(tab_MinKomp[Testy czystości / Reinheitstests],MATCH($B107,tab_MinKomp[[Stanowisko / Position ]:[Stanowisko / Position ]],0))="n/a","n/a",EL107-INDEX(tab_MinKomp[Testy czystości / Reinheitstests],MATCH($B107,tab_MinKomp[[Stanowisko / Position ]:[Stanowisko / Position ]],0)))</f>
        <v>n/a</v>
      </c>
      <c r="EM108" s="190" t="str">
        <f>IF(INDEX(tab_MinKomp[Testy czystości / Reinheitstests],MATCH($B107,tab_MinKomp[[Stanowisko / Position ]:[Stanowisko / Position ]],0))="n/a","n/a",EM107-INDEX(tab_MinKomp[Testy czystości / Reinheitstests],MATCH($B107,tab_MinKomp[[Stanowisko / Position ]:[Stanowisko / Position ]],0)))</f>
        <v>n/a</v>
      </c>
      <c r="EN108" s="190" t="str">
        <f>IF(INDEX(tab_MinKomp[Testy czystości / Reinheitstests],MATCH($B107,tab_MinKomp[[Stanowisko / Position ]:[Stanowisko / Position ]],0))="n/a","n/a",EN107-INDEX(tab_MinKomp[Testy czystości / Reinheitstests],MATCH($B107,tab_MinKomp[[Stanowisko / Position ]:[Stanowisko / Position ]],0)))</f>
        <v>n/a</v>
      </c>
      <c r="EO108" s="194" t="str">
        <f>IF(INDEX(tab_MinKomp[Konserwacja Rep],MATCH($B107,tab_MinKomp[[Stanowisko / Position ]:[Stanowisko / Position ]],0))="n/a","n/a",EO107-INDEX(tab_MinKomp[Konserwacja Rep],MATCH($B107,tab_MinKomp[[Stanowisko / Position ]:[Stanowisko / Position ]],0)))</f>
        <v>n/a</v>
      </c>
      <c r="EP108" s="194" t="str">
        <f>IF(INDEX(tab_MinKomp[[Konserwacja Engel ]],MATCH($B107,tab_MinKomp[[Stanowisko / Position ]:[Stanowisko / Position ]],0))="n/a","n/a",EP107-INDEX(tab_MinKomp[[Konserwacja Engel ]],MATCH($B107,tab_MinKomp[[Stanowisko / Position ]:[Stanowisko / Position ]],0)))</f>
        <v>n/a</v>
      </c>
      <c r="EQ108" s="194" t="str">
        <f>IF(INDEX(tab_MinKomp[Konserwacja B 50],MATCH($B107,tab_MinKomp[[Stanowisko / Position ]:[Stanowisko / Position ]],0))="n/a","n/a",EQ107-INDEX(tab_MinKomp[Konserwacja B 50],MATCH($B107,tab_MinKomp[[Stanowisko / Position ]:[Stanowisko / Position ]],0)))</f>
        <v>n/a</v>
      </c>
      <c r="ER108" s="194" t="str">
        <f>IF(INDEX(tab_MinKomp[[Konserwacja EOL ]],MATCH($B107,tab_MinKomp[[Stanowisko / Position ]:[Stanowisko / Position ]],0))="n/a","n/a",ER107-INDEX(tab_MinKomp[[Konserwacja EOL ]],MATCH($B107,tab_MinKomp[[Stanowisko / Position ]:[Stanowisko / Position ]],0)))</f>
        <v>n/a</v>
      </c>
      <c r="ES108" s="194" t="str">
        <f>IF(INDEX(tab_MinKomp[Konserwacja Branson],MATCH($B107,tab_MinKomp[[Stanowisko / Position ]:[Stanowisko / Position ]],0))="n/a","n/a",ES107-INDEX(tab_MinKomp[Konserwacja Branson],MATCH($B107,tab_MinKomp[[Stanowisko / Position ]:[Stanowisko / Position ]],0)))</f>
        <v>n/a</v>
      </c>
      <c r="ET108" s="194" t="str">
        <f>IF(INDEX(tab_MinKomp[Konserwacja coolery],MATCH($B107,tab_MinKomp[[Stanowisko / Position ]:[Stanowisko / Position ]],0))="n/a","n/a",ET107-INDEX(tab_MinKomp[Konserwacja coolery],MATCH($B107,tab_MinKomp[[Stanowisko / Position ]:[Stanowisko / Position ]],0)))</f>
        <v>n/a</v>
      </c>
      <c r="EU108" s="194" t="str">
        <f>IF(INDEX(tab_MinKomp[Konserwacja piecy],MATCH($B107,tab_MinKomp[[Stanowisko / Position ]:[Stanowisko / Position ]],0))="n/a","n/a",EU107-INDEX(tab_MinKomp[Konserwacja piecy],MATCH($B107,tab_MinKomp[[Stanowisko / Position ]:[Stanowisko / Position ]],0)))</f>
        <v>n/a</v>
      </c>
      <c r="EV108" s="194" t="str">
        <f>IF(INDEX(tab_MinKomp[Rysunek techniczny- czytanie],MATCH($B107,tab_MinKomp[[Stanowisko / Position ]:[Stanowisko / Position ]],0))="n/a","n/a",EV107-INDEX(tab_MinKomp[Rysunek techniczny- czytanie],MATCH($B107,tab_MinKomp[[Stanowisko / Position ]:[Stanowisko / Position ]],0)))</f>
        <v>n/a</v>
      </c>
      <c r="EW108" s="194" t="str">
        <f>IF(INDEX(tab_MinKomp[Elektryka],MATCH($B107,tab_MinKomp[[Stanowisko / Position ]:[Stanowisko / Position ]],0))="n/a","n/a",EW107-INDEX(tab_MinKomp[Elektryka],MATCH($B107,tab_MinKomp[[Stanowisko / Position ]:[Stanowisko / Position ]],0)))</f>
        <v>n/a</v>
      </c>
      <c r="EX108" s="194" t="str">
        <f>IF(INDEX(tab_MinKomp[Pneumatyka],MATCH($B107,tab_MinKomp[[Stanowisko / Position ]:[Stanowisko / Position ]],0))="n/a","n/a",EX107-INDEX(tab_MinKomp[Pneumatyka],MATCH($B107,tab_MinKomp[[Stanowisko / Position ]:[Stanowisko / Position ]],0)))</f>
        <v>n/a</v>
      </c>
      <c r="EY108" s="194" t="str">
        <f>IF(INDEX(tab_MinKomp[[Hydraulika ]],MATCH($B107,tab_MinKomp[[Stanowisko / Position ]:[Stanowisko / Position ]],0))="n/a","n/a",EY107-INDEX(tab_MinKomp[[Hydraulika ]],MATCH($B107,tab_MinKomp[[Stanowisko / Position ]:[Stanowisko / Position ]],0)))</f>
        <v>n/a</v>
      </c>
      <c r="EZ108" s="194" t="str">
        <f>IF(INDEX(tab_MinKomp[Podciśnienie],MATCH($B107,tab_MinKomp[[Stanowisko / Position ]:[Stanowisko / Position ]],0))="n/a","n/a",EZ107-INDEX(tab_MinKomp[Podciśnienie],MATCH($B107,tab_MinKomp[[Stanowisko / Position ]:[Stanowisko / Position ]],0)))</f>
        <v>n/a</v>
      </c>
      <c r="FA108" s="194" t="str">
        <f>IF(INDEX(tab_MinKomp[Usuwanie awarii],MATCH($B107,tab_MinKomp[[Stanowisko / Position ]:[Stanowisko / Position ]],0))="n/a","n/a",FA107-INDEX(tab_MinKomp[Usuwanie awarii],MATCH($B107,tab_MinKomp[[Stanowisko / Position ]:[Stanowisko / Position ]],0)))</f>
        <v>n/a</v>
      </c>
      <c r="FB108" s="194" t="str">
        <f>IF(INDEX(tab_MinKomp[Obsługa robotów],MATCH($B107,tab_MinKomp[[Stanowisko / Position ]:[Stanowisko / Position ]],0))="n/a","n/a",FB107-INDEX(tab_MinKomp[Obsługa robotów],MATCH($B107,tab_MinKomp[[Stanowisko / Position ]:[Stanowisko / Position ]],0)))</f>
        <v>n/a</v>
      </c>
      <c r="FC108" s="194" t="str">
        <f>IF(INDEX(tab_MinKomp[Obsługa sterowania maszyny],MATCH($B107,tab_MinKomp[[Stanowisko / Position ]:[Stanowisko / Position ]],0))="n/a","n/a",FC107-INDEX(tab_MinKomp[Obsługa sterowania maszyny],MATCH($B107,tab_MinKomp[[Stanowisko / Position ]:[Stanowisko / Position ]],0)))</f>
        <v>n/a</v>
      </c>
      <c r="FD108" s="194" t="str">
        <f>IF(INDEX(tab_MinKomp[Usuwanie przyczyn żródłowych],MATCH($B107,tab_MinKomp[[Stanowisko / Position ]:[Stanowisko / Position ]],0))="n/a","n/a",FD107-INDEX(tab_MinKomp[Usuwanie przyczyn żródłowych],MATCH($B107,tab_MinKomp[[Stanowisko / Position ]:[Stanowisko / Position ]],0)))</f>
        <v>n/a</v>
      </c>
      <c r="FE108" s="194" t="str">
        <f>IF(INDEX(tab_MinKomp[Cmms stosowanie],MATCH($B107,tab_MinKomp[[Stanowisko / Position ]:[Stanowisko / Position ]],0))="n/a","n/a",FE107-INDEX(tab_MinKomp[Cmms stosowanie],MATCH($B107,tab_MinKomp[[Stanowisko / Position ]:[Stanowisko / Position ]],0)))</f>
        <v>n/a</v>
      </c>
      <c r="FF108" s="190" t="str">
        <f>IF(INDEX(tab_MinKomp[Testy czystości / Reinheitstests],MATCH($B107,tab_MinKomp[[Stanowisko / Position ]:[Stanowisko / Position ]],0))="n/a","n/a",FF107-INDEX(tab_MinKomp[Testy czystości / Reinheitstests],MATCH($B107,tab_MinKomp[[Stanowisko / Position ]:[Stanowisko / Position ]],0)))</f>
        <v>n/a</v>
      </c>
      <c r="FG108" s="194" t="str">
        <f>IF(INDEX(tab_MinKomp[Czyszczenie form plastikowych],MATCH($B107,tab_MinKomp[[Stanowisko / Position ]:[Stanowisko / Position ]],0))="n/a","n/a",FG107-INDEX(tab_MinKomp[Czyszczenie form plastikowych],MATCH($B107,tab_MinKomp[[Stanowisko / Position ]:[Stanowisko / Position ]],0)))</f>
        <v>n/a</v>
      </c>
      <c r="FH108" s="194" t="str">
        <f>IF(INDEX(tab_MinKomp[Wymiana form plastik],MATCH($B107,tab_MinKomp[[Stanowisko / Position ]:[Stanowisko / Position ]],0))="n/a","n/a",FH107-INDEX(tab_MinKomp[Wymiana form plastik],MATCH($B107,tab_MinKomp[[Stanowisko / Position ]:[Stanowisko / Position ]],0)))</f>
        <v>n/a</v>
      </c>
      <c r="FI108" s="194" t="str">
        <f>IF(INDEX(tab_MinKomp[Wymiana form guma],MATCH($B107,tab_MinKomp[[Stanowisko / Position ]:[Stanowisko / Position ]],0))="n/a","n/a",FI107-INDEX(tab_MinKomp[Wymiana form guma],MATCH($B107,tab_MinKomp[[Stanowisko / Position ]:[Stanowisko / Position ]],0)))</f>
        <v>n/a</v>
      </c>
      <c r="FJ108" s="194" t="str">
        <f>IF(INDEX(tab_MinKomp[Konserwacja KK],MATCH($B107,tab_MinKomp[[Stanowisko / Position ]:[Stanowisko / Position ]],0))="n/a","n/a",FJ107-INDEX(tab_MinKomp[Konserwacja KK],MATCH($B107,tab_MinKomp[[Stanowisko / Position ]:[Stanowisko / Position ]],0)))</f>
        <v>n/a</v>
      </c>
      <c r="FK108" s="194" t="str">
        <f>IF(INDEX(tab_MinKomp[Konserwacja form guma],MATCH($B107,tab_MinKomp[[Stanowisko / Position ]:[Stanowisko / Position ]],0))="n/a","n/a",FK107-INDEX(tab_MinKomp[Konserwacja form guma],MATCH($B107,tab_MinKomp[[Stanowisko / Position ]:[Stanowisko / Position ]],0)))</f>
        <v>n/a</v>
      </c>
      <c r="FL108" s="194" t="str">
        <f>IF(INDEX(tab_MinKomp[Konserwacja form plastiki],MATCH($B107,tab_MinKomp[[Stanowisko / Position ]:[Stanowisko / Position ]],0))="n/a","n/a",FL107-INDEX(tab_MinKomp[Konserwacja form plastiki],MATCH($B107,tab_MinKomp[[Stanowisko / Position ]:[Stanowisko / Position ]],0)))</f>
        <v>n/a</v>
      </c>
      <c r="FM108" s="194" t="str">
        <f>IF(INDEX(tab_MinKomp[Konserwacja Gorącego Kanału],MATCH($B107,tab_MinKomp[[Stanowisko / Position ]:[Stanowisko / Position ]],0))="n/a","n/a",FM107-INDEX(tab_MinKomp[Konserwacja Gorącego Kanału],MATCH($B107,tab_MinKomp[[Stanowisko / Position ]:[Stanowisko / Position ]],0)))</f>
        <v>n/a</v>
      </c>
      <c r="FN108" s="196" t="str">
        <f>IF(INDEX(tab_MinKomp[Język angielski / Englisch],MATCH($B107,tab_MinKomp[[Stanowisko / Position ]:[Stanowisko / Position ]],0))="n/a","n/a",FN107-INDEX(tab_MinKomp[Język angielski / Englisch],MATCH($B107,tab_MinKomp[[Stanowisko / Position ]:[Stanowisko / Position ]],0)))</f>
        <v>n/a</v>
      </c>
      <c r="FO108" s="196" t="str">
        <f>IF(INDEX(tab_MinKomp[Język angielski / Englisch],MATCH($B107,tab_MinKomp[[Stanowisko / Position ]:[Stanowisko / Position ]],0))="n/a","n/a",FO107-INDEX(tab_MinKomp[Język angielski / Englisch],MATCH($B107,tab_MinKomp[[Stanowisko / Position ]:[Stanowisko / Position ]],0)))</f>
        <v>n/a</v>
      </c>
      <c r="FP108" s="196" t="str">
        <f>IF(INDEX(tab_MinKomp[Język angielski / Englisch],MATCH($B107,tab_MinKomp[[Stanowisko / Position ]:[Stanowisko / Position ]],0))="n/a","n/a",FP107-INDEX(tab_MinKomp[Język angielski / Englisch],MATCH($B107,tab_MinKomp[[Stanowisko / Position ]:[Stanowisko / Position ]],0)))</f>
        <v>n/a</v>
      </c>
      <c r="FQ108" s="196" t="str">
        <f>IF(INDEX(tab_MinKomp[Język angielski / Englisch],MATCH($B107,tab_MinKomp[[Stanowisko / Position ]:[Stanowisko / Position ]],0))="n/a","n/a",FQ107-INDEX(tab_MinKomp[Język angielski / Englisch],MATCH($B107,tab_MinKomp[[Stanowisko / Position ]:[Stanowisko / Position ]],0)))</f>
        <v>n/a</v>
      </c>
      <c r="FR108" s="196" t="str">
        <f>IF(INDEX(tab_MinKomp[Język niemiecki / Deutsch],MATCH($B107,tab_MinKomp[[Stanowisko / Position ]:[Stanowisko / Position ]],0))="n/a","n/a",FR107-INDEX(tab_MinKomp[Język niemiecki / Deutsch],MATCH($B107,tab_MinKomp[[Stanowisko / Position ]:[Stanowisko / Position ]],0)))</f>
        <v>n/a</v>
      </c>
      <c r="FS108" s="194">
        <f>IF(INDEX(tab_MinKomp[Zarządzanie dokumentacją procesową / Process dokumentation management],MATCH($B107,tab_MinKomp[[Stanowisko / Position ]:[Stanowisko / Position ]],0))="n/a","n/a",FS107-INDEX(tab_MinKomp[Zarządzanie dokumentacją procesową / Process dokumentation management],MATCH($B107,tab_MinKomp[[Stanowisko / Position ]:[Stanowisko / Position ]],0)))</f>
        <v>0</v>
      </c>
      <c r="FT108" s="194">
        <f>IF(INDEX(tab_MinKomp[Znajomość procesów z obszaru / Kenntiss der prozesse in dem Bereich],MATCH($B107,tab_MinKomp[[Stanowisko / Position ]:[Stanowisko / Position ]],0))="n/a","n/a",FT107-INDEX(tab_MinKomp[Znajomość procesów z obszaru / Kenntiss der prozesse in dem Bereich],MATCH($B107,tab_MinKomp[[Stanowisko / Position ]:[Stanowisko / Position ]],0)))</f>
        <v>0</v>
      </c>
      <c r="FU108" s="194">
        <f>IF(INDEX(tab_MinKomp[optymalizacja procesów / Prozessoptymalisierung],MATCH($B107,tab_MinKomp[[Stanowisko / Position ]:[Stanowisko / Position ]],0))="n/a","n/a",FU107-INDEX(tab_MinKomp[optymalizacja procesów / Prozessoptymalisierung],MATCH($B107,tab_MinKomp[[Stanowisko / Position ]:[Stanowisko / Position ]],0)))</f>
        <v>0</v>
      </c>
      <c r="FV108" s="194">
        <f>IF(INDEX(tab_MinKomp[Umiejętności szkoleniowe / Trainingsfähigkeiten],MATCH($B107,tab_MinKomp[[Stanowisko / Position ]:[Stanowisko / Position ]],0))="n/a","n/a",FV107-INDEX(tab_MinKomp[Umiejętności szkoleniowe / Trainingsfähigkeiten],MATCH($B107,tab_MinKomp[[Stanowisko / Position ]:[Stanowisko / Position ]],0)))</f>
        <v>0</v>
      </c>
      <c r="FW108" s="194">
        <f>IF(INDEX(tab_MinKomp[Analityczne myślenie, podejście / Analitysches Denken, Einstellung],MATCH($B107,tab_MinKomp[[Stanowisko / Position ]:[Stanowisko / Position ]],0))="n/a","n/a",FW107-INDEX(tab_MinKomp[Analityczne myślenie, podejście / Analitysches Denken, Einstellung],MATCH($B107,tab_MinKomp[[Stanowisko / Position ]:[Stanowisko / Position ]],0)))</f>
        <v>0</v>
      </c>
      <c r="FX108" s="194">
        <f>IF(INDEX(tab_MinKomp[Dokładność, precyzja w dzialaniu / Genauigkeit, Präzision in die Arbeit],MATCH($B107,tab_MinKomp[[Stanowisko / Position ]:[Stanowisko / Position ]],0))="n/a","n/a",FX107-INDEX(tab_MinKomp[Dokładność, precyzja w dzialaniu / Genauigkeit, Präzision in die Arbeit],MATCH($B107,tab_MinKomp[[Stanowisko / Position ]:[Stanowisko / Position ]],0)))</f>
        <v>0</v>
      </c>
      <c r="FY108" s="194">
        <f>IF(INDEX(tab_MinKomp[Dyspozycyjność / Verfügbarkeit],MATCH($B107,tab_MinKomp[[Stanowisko / Position ]:[Stanowisko / Position ]],0))="n/a","n/a",FY107-INDEX(tab_MinKomp[Dyspozycyjność / Verfügbarkeit],MATCH($B107,tab_MinKomp[[Stanowisko / Position ]:[Stanowisko / Position ]],0)))</f>
        <v>0</v>
      </c>
      <c r="FZ108" s="194">
        <f>IF(INDEX(tab_MinKomp[Zaangażowanie / 
Engagement],MATCH($B107,tab_MinKomp[[Stanowisko / Position ]:[Stanowisko / Position ]],0))="n/a","n/a",FZ107-INDEX(tab_MinKomp[Zaangażowanie / 
Engagement],MATCH($B107,tab_MinKomp[[Stanowisko / Position ]:[Stanowisko / Position ]],0)))</f>
        <v>0</v>
      </c>
      <c r="GA108" s="194" t="str">
        <f>IF(INDEX(tab_MinKomp[Konserwacja form guma],MATCH($B107,tab_MinKomp[[Stanowisko / Position ]:[Stanowisko / Position ]],0))="n/a","n/a",GA107-INDEX(tab_MinKomp[Konserwacja form guma],MATCH($B107,tab_MinKomp[[Stanowisko / Position ]:[Stanowisko / Position ]],0)))</f>
        <v>n/a</v>
      </c>
      <c r="GB108" s="194" t="str">
        <f>IF(INDEX(tab_MinKomp[Konserwacja form plastiki],MATCH($B107,tab_MinKomp[[Stanowisko / Position ]:[Stanowisko / Position ]],0))="n/a","n/a",GB107-INDEX(tab_MinKomp[Konserwacja form plastiki],MATCH($B107,tab_MinKomp[[Stanowisko / Position ]:[Stanowisko / Position ]],0)))</f>
        <v>n/a</v>
      </c>
      <c r="GC108" s="194">
        <f>IF(INDEX(tab_MinKomp[Elastyczność w działaniu],MATCH($B107,tab_MinKomp[[Stanowisko / Position ]:[Stanowisko / Position ]],0))="n/a","n/a",GC107-INDEX(tab_MinKomp[Elastyczność w działaniu],MATCH($B107,tab_MinKomp[[Stanowisko / Position ]:[Stanowisko / Position ]],0)))</f>
        <v>0</v>
      </c>
      <c r="GD108" s="194">
        <f>IF(INDEX(tab_MinKomp[Komunikatywność],MATCH($B107,tab_MinKomp[[Stanowisko / Position ]:[Stanowisko / Position ]],0))="n/a","n/a",GD107-INDEX(tab_MinKomp[Komunikatywność],MATCH($B107,tab_MinKomp[[Stanowisko / Position ]:[Stanowisko / Position ]],0)))</f>
        <v>0</v>
      </c>
      <c r="GE108" s="193" t="str">
        <f>IF(INDEX(tab_MinKomp[Motywowanie i budowanie zaangażowania zespołu],MATCH($B107,tab_MinKomp[[Stanowisko / Position ]:[Stanowisko / Position ]],0))="n/a","n/a",GE107-INDEX(tab_MinKomp[Motywowanie i budowanie zaangażowania zespołu],MATCH($B107,tab_MinKomp[[Stanowisko / Position ]:[Stanowisko / Position ]],0)))</f>
        <v>n/a</v>
      </c>
      <c r="GF108" s="186" t="s">
        <v>248</v>
      </c>
      <c r="GG108" s="186" t="s">
        <v>248</v>
      </c>
      <c r="GH108" s="186" t="s">
        <v>248</v>
      </c>
      <c r="GI108" s="186" t="s">
        <v>248</v>
      </c>
      <c r="GJ108" s="186" t="s">
        <v>248</v>
      </c>
      <c r="GK108" s="186" t="s">
        <v>248</v>
      </c>
      <c r="GL108" s="186" t="s">
        <v>248</v>
      </c>
      <c r="GM108" s="186" t="s">
        <v>248</v>
      </c>
      <c r="GN108" s="186" t="s">
        <v>248</v>
      </c>
      <c r="GO108" s="186" t="s">
        <v>248</v>
      </c>
      <c r="GP108" s="186" t="s">
        <v>248</v>
      </c>
      <c r="GQ108" s="186" t="s">
        <v>248</v>
      </c>
      <c r="GR108" s="186" t="s">
        <v>248</v>
      </c>
      <c r="GS108" s="186" t="s">
        <v>248</v>
      </c>
      <c r="GT108" s="186" t="s">
        <v>248</v>
      </c>
      <c r="GU108" s="186" t="s">
        <v>248</v>
      </c>
      <c r="GV108" s="186" t="s">
        <v>248</v>
      </c>
      <c r="GW108" s="186" t="s">
        <v>248</v>
      </c>
      <c r="GX108" s="186" t="s">
        <v>248</v>
      </c>
      <c r="GY108" s="186" t="s">
        <v>248</v>
      </c>
      <c r="GZ108" s="261" t="s">
        <v>248</v>
      </c>
      <c r="HA108" s="261" t="s">
        <v>248</v>
      </c>
      <c r="HB108" s="191">
        <f>SUM(G108:GE108)/(HB107-(SUM(G108:GE108)))</f>
        <v>0</v>
      </c>
    </row>
    <row r="109" spans="1:210" ht="24.9" customHeight="1" x14ac:dyDescent="0.3">
      <c r="A109" s="105" t="s">
        <v>320</v>
      </c>
      <c r="B109" s="105" t="s">
        <v>315</v>
      </c>
      <c r="C109" s="105" t="s">
        <v>430</v>
      </c>
      <c r="D109" s="105">
        <v>2078</v>
      </c>
      <c r="E109" s="394" t="s">
        <v>898</v>
      </c>
      <c r="F109" s="185" t="s">
        <v>374</v>
      </c>
      <c r="G109" s="186">
        <v>2</v>
      </c>
      <c r="H109" s="186">
        <v>2</v>
      </c>
      <c r="I109" s="186">
        <v>2</v>
      </c>
      <c r="J109" s="186">
        <v>2</v>
      </c>
      <c r="K109" s="186">
        <v>2</v>
      </c>
      <c r="L109" s="186" t="s">
        <v>248</v>
      </c>
      <c r="M109" s="186" t="s">
        <v>248</v>
      </c>
      <c r="N109" s="186" t="s">
        <v>248</v>
      </c>
      <c r="O109" s="186">
        <v>1</v>
      </c>
      <c r="P109" s="186">
        <v>1</v>
      </c>
      <c r="Q109" s="186" t="s">
        <v>248</v>
      </c>
      <c r="R109" s="186" t="s">
        <v>248</v>
      </c>
      <c r="S109" s="186" t="s">
        <v>248</v>
      </c>
      <c r="T109" s="186" t="s">
        <v>248</v>
      </c>
      <c r="U109" s="186" t="s">
        <v>248</v>
      </c>
      <c r="V109" s="186" t="s">
        <v>248</v>
      </c>
      <c r="W109" s="186" t="s">
        <v>248</v>
      </c>
      <c r="X109" s="186" t="s">
        <v>248</v>
      </c>
      <c r="Y109" s="186" t="s">
        <v>248</v>
      </c>
      <c r="Z109" s="186" t="s">
        <v>248</v>
      </c>
      <c r="AA109" s="186" t="s">
        <v>248</v>
      </c>
      <c r="AB109" s="186" t="s">
        <v>248</v>
      </c>
      <c r="AC109" s="186" t="s">
        <v>248</v>
      </c>
      <c r="AD109" s="186" t="s">
        <v>248</v>
      </c>
      <c r="AE109" s="186" t="s">
        <v>248</v>
      </c>
      <c r="AF109" s="186" t="s">
        <v>248</v>
      </c>
      <c r="AG109" s="186" t="s">
        <v>248</v>
      </c>
      <c r="AH109" s="186" t="s">
        <v>248</v>
      </c>
      <c r="AI109" s="186" t="s">
        <v>248</v>
      </c>
      <c r="AJ109" s="186" t="s">
        <v>248</v>
      </c>
      <c r="AK109" s="186" t="s">
        <v>248</v>
      </c>
      <c r="AL109" s="186">
        <v>2</v>
      </c>
      <c r="AM109" s="186" t="s">
        <v>248</v>
      </c>
      <c r="AN109" s="186" t="s">
        <v>248</v>
      </c>
      <c r="AO109" s="186">
        <v>1</v>
      </c>
      <c r="AP109" s="186" t="s">
        <v>248</v>
      </c>
      <c r="AQ109" s="186">
        <v>1</v>
      </c>
      <c r="AR109" s="186" t="s">
        <v>248</v>
      </c>
      <c r="AS109" s="186" t="s">
        <v>248</v>
      </c>
      <c r="AT109" s="186" t="s">
        <v>248</v>
      </c>
      <c r="AU109" s="186" t="s">
        <v>248</v>
      </c>
      <c r="AV109" s="186">
        <v>1</v>
      </c>
      <c r="AW109" s="186">
        <v>1</v>
      </c>
      <c r="AX109" s="186" t="s">
        <v>248</v>
      </c>
      <c r="AY109" s="186" t="s">
        <v>248</v>
      </c>
      <c r="AZ109" s="186" t="s">
        <v>248</v>
      </c>
      <c r="BA109" s="186">
        <v>1</v>
      </c>
      <c r="BB109" s="186">
        <v>1</v>
      </c>
      <c r="BC109" s="186" t="s">
        <v>248</v>
      </c>
      <c r="BD109" s="186" t="s">
        <v>248</v>
      </c>
      <c r="BE109" s="186" t="s">
        <v>248</v>
      </c>
      <c r="BF109" s="186" t="s">
        <v>248</v>
      </c>
      <c r="BG109" s="186" t="s">
        <v>248</v>
      </c>
      <c r="BH109" s="186" t="s">
        <v>248</v>
      </c>
      <c r="BI109" s="186" t="s">
        <v>248</v>
      </c>
      <c r="BJ109" s="186" t="s">
        <v>248</v>
      </c>
      <c r="BK109" s="186" t="s">
        <v>248</v>
      </c>
      <c r="BL109" s="186" t="s">
        <v>248</v>
      </c>
      <c r="BM109" s="186" t="s">
        <v>248</v>
      </c>
      <c r="BN109" s="186" t="s">
        <v>248</v>
      </c>
      <c r="BO109" s="186" t="s">
        <v>248</v>
      </c>
      <c r="BP109" s="186" t="s">
        <v>248</v>
      </c>
      <c r="BQ109" s="186">
        <v>2</v>
      </c>
      <c r="BR109" s="186" t="s">
        <v>248</v>
      </c>
      <c r="BS109" s="186">
        <v>2</v>
      </c>
      <c r="BT109" s="186" t="s">
        <v>248</v>
      </c>
      <c r="BU109" s="186">
        <v>2</v>
      </c>
      <c r="BV109" s="186" t="s">
        <v>248</v>
      </c>
      <c r="BW109" s="186">
        <v>2</v>
      </c>
      <c r="BX109" s="186">
        <v>1</v>
      </c>
      <c r="BY109" s="186" t="s">
        <v>248</v>
      </c>
      <c r="BZ109" s="186">
        <v>1</v>
      </c>
      <c r="CA109" s="186" t="s">
        <v>248</v>
      </c>
      <c r="CB109" s="186">
        <v>1</v>
      </c>
      <c r="CC109" s="186" t="s">
        <v>248</v>
      </c>
      <c r="CD109" s="186">
        <v>1</v>
      </c>
      <c r="CE109" s="186">
        <v>1</v>
      </c>
      <c r="CF109" s="186">
        <v>1</v>
      </c>
      <c r="CG109" s="186">
        <v>1</v>
      </c>
      <c r="CH109" s="186" t="s">
        <v>248</v>
      </c>
      <c r="CI109" s="186" t="s">
        <v>248</v>
      </c>
      <c r="CJ109" s="186" t="s">
        <v>248</v>
      </c>
      <c r="CK109" s="186" t="s">
        <v>248</v>
      </c>
      <c r="CL109" s="186" t="s">
        <v>248</v>
      </c>
      <c r="CM109" s="186" t="s">
        <v>248</v>
      </c>
      <c r="CN109" s="186" t="s">
        <v>248</v>
      </c>
      <c r="CO109" s="186" t="s">
        <v>248</v>
      </c>
      <c r="CP109" s="186" t="s">
        <v>248</v>
      </c>
      <c r="CQ109" s="186" t="s">
        <v>248</v>
      </c>
      <c r="CR109" s="186" t="s">
        <v>248</v>
      </c>
      <c r="CS109" s="186" t="s">
        <v>248</v>
      </c>
      <c r="CT109" s="186" t="s">
        <v>248</v>
      </c>
      <c r="CU109" s="186" t="s">
        <v>248</v>
      </c>
      <c r="CV109" s="186" t="s">
        <v>248</v>
      </c>
      <c r="CW109" s="186">
        <v>1</v>
      </c>
      <c r="CX109" s="186" t="s">
        <v>248</v>
      </c>
      <c r="CY109" s="186" t="s">
        <v>248</v>
      </c>
      <c r="CZ109" s="186" t="s">
        <v>248</v>
      </c>
      <c r="DA109" s="186" t="s">
        <v>248</v>
      </c>
      <c r="DB109" s="186" t="s">
        <v>248</v>
      </c>
      <c r="DC109" s="186" t="s">
        <v>248</v>
      </c>
      <c r="DD109" s="186" t="s">
        <v>248</v>
      </c>
      <c r="DE109" s="186" t="s">
        <v>248</v>
      </c>
      <c r="DF109" s="186">
        <v>1</v>
      </c>
      <c r="DG109" s="186" t="s">
        <v>248</v>
      </c>
      <c r="DH109" s="186" t="s">
        <v>248</v>
      </c>
      <c r="DI109" s="186" t="s">
        <v>248</v>
      </c>
      <c r="DJ109" s="186" t="s">
        <v>248</v>
      </c>
      <c r="DK109" s="186" t="s">
        <v>248</v>
      </c>
      <c r="DL109" s="186" t="s">
        <v>248</v>
      </c>
      <c r="DM109" s="186" t="s">
        <v>248</v>
      </c>
      <c r="DN109" s="186" t="s">
        <v>248</v>
      </c>
      <c r="DO109" s="186" t="s">
        <v>248</v>
      </c>
      <c r="DP109" s="186" t="s">
        <v>248</v>
      </c>
      <c r="DQ109" s="186" t="s">
        <v>248</v>
      </c>
      <c r="DR109" s="186" t="s">
        <v>248</v>
      </c>
      <c r="DS109" s="186" t="s">
        <v>248</v>
      </c>
      <c r="DT109" s="186" t="s">
        <v>248</v>
      </c>
      <c r="DU109" s="186" t="s">
        <v>248</v>
      </c>
      <c r="DV109" s="186" t="s">
        <v>248</v>
      </c>
      <c r="DW109" s="186" t="s">
        <v>248</v>
      </c>
      <c r="DX109" s="186" t="s">
        <v>248</v>
      </c>
      <c r="DY109" s="186" t="s">
        <v>248</v>
      </c>
      <c r="DZ109" s="186" t="s">
        <v>248</v>
      </c>
      <c r="EA109" s="186" t="s">
        <v>248</v>
      </c>
      <c r="EB109" s="186" t="s">
        <v>248</v>
      </c>
      <c r="EC109" s="186" t="s">
        <v>248</v>
      </c>
      <c r="ED109" s="186" t="s">
        <v>248</v>
      </c>
      <c r="EE109" s="186" t="s">
        <v>248</v>
      </c>
      <c r="EF109" s="186" t="s">
        <v>248</v>
      </c>
      <c r="EG109" s="186" t="s">
        <v>248</v>
      </c>
      <c r="EH109" s="186" t="s">
        <v>248</v>
      </c>
      <c r="EI109" s="186" t="s">
        <v>248</v>
      </c>
      <c r="EJ109" s="186" t="s">
        <v>248</v>
      </c>
      <c r="EK109" s="186" t="s">
        <v>248</v>
      </c>
      <c r="EL109" s="184" t="s">
        <v>248</v>
      </c>
      <c r="EM109" s="184" t="s">
        <v>248</v>
      </c>
      <c r="EN109" s="184" t="s">
        <v>248</v>
      </c>
      <c r="EO109" s="186" t="s">
        <v>248</v>
      </c>
      <c r="EP109" s="186" t="s">
        <v>248</v>
      </c>
      <c r="EQ109" s="186" t="s">
        <v>248</v>
      </c>
      <c r="ER109" s="186" t="s">
        <v>248</v>
      </c>
      <c r="ES109" s="186" t="s">
        <v>248</v>
      </c>
      <c r="ET109" s="186" t="s">
        <v>248</v>
      </c>
      <c r="EU109" s="186" t="s">
        <v>248</v>
      </c>
      <c r="EV109" s="186" t="s">
        <v>248</v>
      </c>
      <c r="EW109" s="186" t="s">
        <v>248</v>
      </c>
      <c r="EX109" s="186" t="s">
        <v>248</v>
      </c>
      <c r="EY109" s="186" t="s">
        <v>248</v>
      </c>
      <c r="EZ109" s="186" t="s">
        <v>248</v>
      </c>
      <c r="FA109" s="186" t="s">
        <v>248</v>
      </c>
      <c r="FB109" s="186" t="s">
        <v>248</v>
      </c>
      <c r="FC109" s="186" t="s">
        <v>248</v>
      </c>
      <c r="FD109" s="186" t="s">
        <v>248</v>
      </c>
      <c r="FE109" s="186" t="s">
        <v>248</v>
      </c>
      <c r="FF109" s="186" t="s">
        <v>248</v>
      </c>
      <c r="FG109" s="186" t="s">
        <v>248</v>
      </c>
      <c r="FH109" s="186" t="s">
        <v>248</v>
      </c>
      <c r="FI109" s="186" t="s">
        <v>248</v>
      </c>
      <c r="FJ109" s="186" t="s">
        <v>248</v>
      </c>
      <c r="FK109" s="186" t="s">
        <v>248</v>
      </c>
      <c r="FL109" s="186" t="s">
        <v>248</v>
      </c>
      <c r="FM109" s="186" t="s">
        <v>248</v>
      </c>
      <c r="FN109" s="187" t="s">
        <v>248</v>
      </c>
      <c r="FO109" s="187" t="s">
        <v>248</v>
      </c>
      <c r="FP109" s="187" t="s">
        <v>248</v>
      </c>
      <c r="FQ109" s="187" t="s">
        <v>248</v>
      </c>
      <c r="FR109" s="187" t="s">
        <v>248</v>
      </c>
      <c r="FS109" s="186">
        <v>1</v>
      </c>
      <c r="FT109" s="186">
        <v>1</v>
      </c>
      <c r="FU109" s="186">
        <v>1</v>
      </c>
      <c r="FV109" s="186">
        <v>1</v>
      </c>
      <c r="FW109" s="186">
        <v>1</v>
      </c>
      <c r="FX109" s="186">
        <v>2</v>
      </c>
      <c r="FY109" s="186">
        <v>1</v>
      </c>
      <c r="FZ109" s="186">
        <v>2</v>
      </c>
      <c r="GA109" s="186" t="s">
        <v>248</v>
      </c>
      <c r="GB109" s="186" t="s">
        <v>248</v>
      </c>
      <c r="GC109" s="186">
        <v>2</v>
      </c>
      <c r="GD109" s="186">
        <v>2</v>
      </c>
      <c r="GE109" s="186" t="s">
        <v>248</v>
      </c>
      <c r="GF109" s="186" t="s">
        <v>248</v>
      </c>
      <c r="GG109" s="186" t="s">
        <v>248</v>
      </c>
      <c r="GH109" s="186" t="s">
        <v>248</v>
      </c>
      <c r="GI109" s="186" t="s">
        <v>248</v>
      </c>
      <c r="GJ109" s="186" t="s">
        <v>248</v>
      </c>
      <c r="GK109" s="186" t="s">
        <v>248</v>
      </c>
      <c r="GL109" s="186" t="s">
        <v>248</v>
      </c>
      <c r="GM109" s="186" t="s">
        <v>248</v>
      </c>
      <c r="GN109" s="186" t="s">
        <v>248</v>
      </c>
      <c r="GO109" s="186" t="s">
        <v>248</v>
      </c>
      <c r="GP109" s="186" t="s">
        <v>248</v>
      </c>
      <c r="GQ109" s="186" t="s">
        <v>248</v>
      </c>
      <c r="GR109" s="186" t="s">
        <v>248</v>
      </c>
      <c r="GS109" s="186" t="s">
        <v>248</v>
      </c>
      <c r="GT109" s="186" t="s">
        <v>248</v>
      </c>
      <c r="GU109" s="186" t="s">
        <v>248</v>
      </c>
      <c r="GV109" s="186" t="s">
        <v>248</v>
      </c>
      <c r="GW109" s="186" t="s">
        <v>248</v>
      </c>
      <c r="GX109" s="186" t="s">
        <v>248</v>
      </c>
      <c r="GY109" s="186" t="s">
        <v>248</v>
      </c>
      <c r="GZ109" s="261" t="s">
        <v>248</v>
      </c>
      <c r="HA109" s="261" t="s">
        <v>248</v>
      </c>
      <c r="HB109" s="188">
        <f>SUM(G109:GE109)</f>
        <v>51</v>
      </c>
    </row>
    <row r="110" spans="1:210" ht="24.9" customHeight="1" thickBot="1" x14ac:dyDescent="0.35">
      <c r="A110" s="108" t="str">
        <f>A109</f>
        <v>Prod.-Q-4</v>
      </c>
      <c r="B110" s="108" t="str">
        <f>B109</f>
        <v>Pracownik Produkcji</v>
      </c>
      <c r="C110" s="108" t="str">
        <f>C109</f>
        <v>MK</v>
      </c>
      <c r="D110" s="108">
        <f>D109</f>
        <v>2078</v>
      </c>
      <c r="E110" s="395"/>
      <c r="F110" s="189" t="s">
        <v>375</v>
      </c>
      <c r="G110" s="192">
        <f>IF(INDEX(tab_MinKomp[Przepisy BHP / BHP Vorschriften],MATCH($B109,tab_MinKomp[[Stanowisko / Position ]:[Stanowisko / Position ]],0))="n/a","n/a",G109-INDEX(tab_MinKomp[Przepisy BHP / BHP Vorschriften],MATCH($B109,tab_MinKomp[[Stanowisko / Position ]:[Stanowisko / Position ]],0)))</f>
        <v>0</v>
      </c>
      <c r="H110" s="193">
        <f>IF(INDEX(tab_MinKomp[Przepisy PPOŻ / Brandschutzbestimmungen],MATCH($B109,tab_MinKomp[[Stanowisko / Position ]:[Stanowisko / Position ]],0))="n/a","n/a",H109-INDEX(tab_MinKomp[Przepisy PPOŻ / Brandschutzbestimmungen],MATCH($B109,tab_MinKomp[[Stanowisko / Position ]:[Stanowisko / Position ]],0)))</f>
        <v>1</v>
      </c>
      <c r="I110" s="193">
        <f>IF(INDEX(tab_MinKomp[Ryzyko zawodowe na stanowiskach pracyv/ Berufliche Risiken an Arbeitsstellen],MATCH($B109,tab_MinKomp[[Stanowisko / Position ]:[Stanowisko / Position ]],0))="n/a","n/a",I109-INDEX(tab_MinKomp[Ryzyko zawodowe na stanowiskach pracyv/ Berufliche Risiken an Arbeitsstellen],MATCH($B109,tab_MinKomp[[Stanowisko / Position ]:[Stanowisko / Position ]],0)))</f>
        <v>0</v>
      </c>
      <c r="J110" s="193">
        <f>IF(INDEX(tab_MinKomp[Gospodarka substancjami niebezpiecznymi / Gefahrstoffmanagement],MATCH($B109,tab_MinKomp[[Stanowisko / Position ]:[Stanowisko / Position ]],0))="n/a","n/a",J109-INDEX(tab_MinKomp[Gospodarka substancjami niebezpiecznymi / Gefahrstoffmanagement],MATCH($B109,tab_MinKomp[[Stanowisko / Position ]:[Stanowisko / Position ]],0)))</f>
        <v>1</v>
      </c>
      <c r="K110" s="193">
        <f>IF(INDEX(tab_MinKomp[Gospodarka odpadami / Abfallwirtschaft],MATCH($B109,tab_MinKomp[[Stanowisko / Position ]:[Stanowisko / Position ]],0))="n/a","n/a",K109-INDEX(tab_MinKomp[Gospodarka odpadami / Abfallwirtschaft],MATCH($B109,tab_MinKomp[[Stanowisko / Position ]:[Stanowisko / Position ]],0)))</f>
        <v>1</v>
      </c>
      <c r="L110" s="194" t="str">
        <f>IF(INDEX(tab_MinKomp[Przepisy kodeksu pracy / Bestimmungen des Arbeitsgesetzes],MATCH($B109,tab_MinKomp[[Stanowisko / Position ]:[Stanowisko / Position ]],0))="n/a","n/a",L109-INDEX(tab_MinKomp[Przepisy kodeksu pracy / Bestimmungen des Arbeitsgesetzes],MATCH($B109,tab_MinKomp[[Stanowisko / Position ]:[Stanowisko / Position ]],0)))</f>
        <v>n/a</v>
      </c>
      <c r="M110" s="195" t="str">
        <f>IF(INDEX(tab_MinKomp[Przepisy o ub.społ. ZUS  / Sozialversicherungsvorschriften],MATCH($B109,tab_MinKomp[[Stanowisko / Position ]:[Stanowisko / Position ]],0))="n/a","n/a",M109-INDEX(tab_MinKomp[Przepisy o ub.społ. ZUS  / Sozialversicherungsvorschriften],MATCH($B109,tab_MinKomp[[Stanowisko / Position ]:[Stanowisko / Position ]],0)))</f>
        <v>n/a</v>
      </c>
      <c r="N110" s="194" t="str">
        <f>IF(INDEX(tab_MinKomp[PRZEPISY O PDOF /persönlich Einkommensteuergesetz ],MATCH($B109,tab_MinKomp[[Stanowisko / Position ]:[Stanowisko / Position ]],0))="n/a","n/a",N109-INDEX(tab_MinKomp[PRZEPISY O PDOF /persönlich Einkommensteuergesetz ],MATCH($B109,tab_MinKomp[[Stanowisko / Position ]:[Stanowisko / Position ]],0)))</f>
        <v>n/a</v>
      </c>
      <c r="O110" s="194">
        <f>IF(INDEX(tab_MinKomp[Regulamin pracy / Arbeitsordnung],MATCH($B109,tab_MinKomp[[Stanowisko / Position ]:[Stanowisko / Position ]],0))="n/a","n/a",O109-INDEX(tab_MinKomp[Regulamin pracy / Arbeitsordnung],MATCH($B109,tab_MinKomp[[Stanowisko / Position ]:[Stanowisko / Position ]],0)))</f>
        <v>0</v>
      </c>
      <c r="P110" s="194">
        <f>IF(INDEX(tab_MinKomp[Regulamin wynagradzania / Vergütungsordnung],MATCH($B109,tab_MinKomp[[Stanowisko / Position ]:[Stanowisko / Position ]],0))="n/a","n/a",P109-INDEX(tab_MinKomp[Regulamin wynagradzania / Vergütungsordnung],MATCH($B109,tab_MinKomp[[Stanowisko / Position ]:[Stanowisko / Position ]],0)))</f>
        <v>0</v>
      </c>
      <c r="Q110" s="194" t="str">
        <f>IF(INDEX(tab_MinKomp[System R2PŁATNIK PRO: Płace / Lohnabrechnung],MATCH($B109,tab_MinKomp[[Stanowisko / Position ]:[Stanowisko / Position ]],0))="n/a","n/a",Q109-INDEX(tab_MinKomp[System R2PŁATNIK PRO: Płace / Lohnabrechnung],MATCH($B109,tab_MinKomp[[Stanowisko / Position ]:[Stanowisko / Position ]],0)))</f>
        <v>n/a</v>
      </c>
      <c r="R110" s="194" t="str">
        <f>IF(INDEX(tab_MinKomp[SystemR2PŁATNIK PRO: KADRY / Personaldaten],MATCH($B109,tab_MinKomp[[Stanowisko / Position ]:[Stanowisko / Position ]],0))="n/a","n/a",R109-INDEX(tab_MinKomp[SystemR2PŁATNIK PRO: KADRY / Personaldaten],MATCH($B109,tab_MinKomp[[Stanowisko / Position ]:[Stanowisko / Position ]],0)))</f>
        <v>n/a</v>
      </c>
      <c r="S110" s="194" t="str">
        <f>IF(INDEX(tab_MinKomp[SYSTEM R2PŁATNIK PRO: zarządzanie pracownikami / Arbeitsverwaltung],MATCH($B109,tab_MinKomp[[Stanowisko / Position ]:[Stanowisko / Position ]],0))="n/a","n/a",S109-INDEX(tab_MinKomp[SYSTEM R2PŁATNIK PRO: zarządzanie pracownikami / Arbeitsverwaltung],MATCH($B109,tab_MinKomp[[Stanowisko / Position ]:[Stanowisko / Position ]],0)))</f>
        <v>n/a</v>
      </c>
      <c r="T110" s="194" t="str">
        <f>IF(INDEX(tab_MinKomp[Doradztwo, wsparcie personalne / Personalberatung und Unterstützung],MATCH($B109,tab_MinKomp[[Stanowisko / Position ]:[Stanowisko / Position ]],0))="n/a","n/a",T109-INDEX(tab_MinKomp[Doradztwo, wsparcie personalne / Personalberatung und Unterstützung],MATCH($B109,tab_MinKomp[[Stanowisko / Position ]:[Stanowisko / Position ]],0)))</f>
        <v>n/a</v>
      </c>
      <c r="U110" s="194" t="str">
        <f>IF(INDEX(tab_MinKomp[Przepisy o podatku VAT / MwSt.- Gesetz],MATCH($B109,tab_MinKomp[[Stanowisko / Position ]:[Stanowisko / Position ]],0))="n/a","n/a",U109-INDEX(tab_MinKomp[Przepisy o podatku VAT / MwSt.- Gesetz],MATCH($B109,tab_MinKomp[[Stanowisko / Position ]:[Stanowisko / Position ]],0)))</f>
        <v>n/a</v>
      </c>
      <c r="V110" s="194" t="str">
        <f>IF(INDEX(tab_MinKomp[PrzepisyPDOP / geschäftlich Einkommensteuergesetz],MATCH($B109,tab_MinKomp[[Stanowisko / Position ]:[Stanowisko / Position ]],0))="n/a","n/a",V109-INDEX(tab_MinKomp[PrzepisyPDOP / geschäftlich Einkommensteuergesetz],MATCH($B109,tab_MinKomp[[Stanowisko / Position ]:[Stanowisko / Position ]],0)))</f>
        <v>n/a</v>
      </c>
      <c r="W110" s="194" t="str">
        <f>IF(INDEX(tab_MinKomp[System BAAN / FINANSE (FIBU)],MATCH($B109,tab_MinKomp[[Stanowisko / Position ]:[Stanowisko / Position ]],0))="n/a","n/a",W109-INDEX(tab_MinKomp[System BAAN / FINANSE (FIBU)],MATCH($B109,tab_MinKomp[[Stanowisko / Position ]:[Stanowisko / Position ]],0)))</f>
        <v>n/a</v>
      </c>
      <c r="X110" s="194" t="str">
        <f>IF(INDEX(tab_MinKomp[Systemy pomocnicze / Hilfssysteme(STOCKPROGRAM, KALK2000 etc.)],MATCH($B109,tab_MinKomp[[Stanowisko / Position ]:[Stanowisko / Position ]],0))="n/a","n/a",X109-INDEX(tab_MinKomp[Systemy pomocnicze / Hilfssysteme(STOCKPROGRAM, KALK2000 etc.)],MATCH($B109,tab_MinKomp[[Stanowisko / Position ]:[Stanowisko / Position ]],0)))</f>
        <v>n/a</v>
      </c>
      <c r="Y110" s="194" t="str">
        <f>IF(INDEX(tab_MinKomp[Polityka rachunkowości / Buchführungspolitik],MATCH($B109,tab_MinKomp[[Stanowisko / Position ]:[Stanowisko / Position ]],0))="n/a","n/a",Y109-INDEX(tab_MinKomp[Polityka rachunkowości / Buchführungspolitik],MATCH($B109,tab_MinKomp[[Stanowisko / Position ]:[Stanowisko / Position ]],0)))</f>
        <v>n/a</v>
      </c>
      <c r="Z110" s="194" t="str">
        <f>IF(INDEX(tab_MinKomp[Ustawa o rachunkowości / Rechnungslegungsgesetz],MATCH($B109,tab_MinKomp[[Stanowisko / Position ]:[Stanowisko / Position ]],0))="n/a","n/a",Z109-INDEX(tab_MinKomp[Ustawa o rachunkowości / Rechnungslegungsgesetz],MATCH($B109,tab_MinKomp[[Stanowisko / Position ]:[Stanowisko / Position ]],0)))</f>
        <v>n/a</v>
      </c>
      <c r="AA110" s="194" t="str">
        <f>IF(INDEX(tab_MinKomp[WORKFLOW - TS-100],MATCH($B109,tab_MinKomp[[Stanowisko / Position ]:[Stanowisko / Position ]],0))="n/a","n/a",AA109-INDEX(tab_MinKomp[WORKFLOW - TS-100],MATCH($B109,tab_MinKomp[[Stanowisko / Position ]:[Stanowisko / Position ]],0)))</f>
        <v>n/a</v>
      </c>
      <c r="AB110" s="194" t="str">
        <f>IF(INDEX(tab_MinKomp[WORKFLOW - SFMS],MATCH($B109,tab_MinKomp[[Stanowisko / Position ]:[Stanowisko / Position ]],0))="n/a","n/a",AB109-INDEX(tab_MinKomp[WORKFLOW - SFMS],MATCH($B109,tab_MinKomp[[Stanowisko / Position ]:[Stanowisko / Position ]],0)))</f>
        <v>n/a</v>
      </c>
      <c r="AC110" s="194" t="str">
        <f>IF(INDEX(tab_MinKomp[System ISO 9001:2015],MATCH($B109,tab_MinKomp[[Stanowisko / Position ]:[Stanowisko / Position ]],0))="n/a","n/a",AC109-INDEX(tab_MinKomp[System ISO 9001:2015],MATCH($B109,tab_MinKomp[[Stanowisko / Position ]:[Stanowisko / Position ]],0)))</f>
        <v>n/a</v>
      </c>
      <c r="AD110" s="194" t="str">
        <f>IF(INDEX(tab_MinKomp[System ISO 9001:2015],MATCH($B109,tab_MinKomp[[Stanowisko / Position ]:[Stanowisko / Position ]],0))="n/a","n/a",AD109-INDEX(tab_MinKomp[System ISO 9001:2015],MATCH($B109,tab_MinKomp[[Stanowisko / Position ]:[Stanowisko / Position ]],0)))</f>
        <v>n/a</v>
      </c>
      <c r="AE110" s="194" t="str">
        <f>IF(INDEX(tab_MinKomp[System ISO 9001:2015],MATCH($B109,tab_MinKomp[[Stanowisko / Position ]:[Stanowisko / Position ]],0))="n/a","n/a",AE109-INDEX(tab_MinKomp[System ISO 9001:2015],MATCH($B109,tab_MinKomp[[Stanowisko / Position ]:[Stanowisko / Position ]],0)))</f>
        <v>n/a</v>
      </c>
      <c r="AF110" s="194" t="str">
        <f>IF(INDEX(tab_MinKomp[System ISO 9001:2015],MATCH($B109,tab_MinKomp[[Stanowisko / Position ]:[Stanowisko / Position ]],0))="n/a","n/a",AF109-INDEX(tab_MinKomp[System ISO 9001:2015],MATCH($B109,tab_MinKomp[[Stanowisko / Position ]:[Stanowisko / Position ]],0)))</f>
        <v>n/a</v>
      </c>
      <c r="AG110" s="194" t="str">
        <f>IF(INDEX(tab_MinKomp[Wymagania VDA 6.3 Process / Forderungen],MATCH($B109,tab_MinKomp[[Stanowisko / Position ]:[Stanowisko / Position ]],0))="n/a","n/a",AG109-INDEX(tab_MinKomp[Wymagania VDA 6.3 Process / Forderungen],MATCH($B109,tab_MinKomp[[Stanowisko / Position ]:[Stanowisko / Position ]],0)))</f>
        <v>n/a</v>
      </c>
      <c r="AH110" s="194" t="str">
        <f>IF(INDEX(tab_MinKomp[Wymagania VDA 6.5 Product / Forderungen],MATCH($B109,tab_MinKomp[[Stanowisko / Position ]:[Stanowisko / Position ]],0))="n/a","n/a",AH109-INDEX(tab_MinKomp[Wymagania VDA 6.5 Product / Forderungen],MATCH($B109,tab_MinKomp[[Stanowisko / Position ]:[Stanowisko / Position ]],0)))</f>
        <v>n/a</v>
      </c>
      <c r="AI110" s="194" t="str">
        <f>IF(INDEX(tab_MinKomp[System ISO 9001:2015],MATCH($B109,tab_MinKomp[[Stanowisko / Position ]:[Stanowisko / Position ]],0))="n/a","n/a",AI109-INDEX(tab_MinKomp[System ISO 9001:2015],MATCH($B109,tab_MinKomp[[Stanowisko / Position ]:[Stanowisko / Position ]],0)))</f>
        <v>n/a</v>
      </c>
      <c r="AJ110" s="194" t="str">
        <f>IF(INDEX(tab_MinKomp[Auditor systemu ISO 17021:2018],MATCH($B109,tab_MinKomp[[Stanowisko / Position ]:[Stanowisko / Position ]],0))="n/a","n/a",AJ109-INDEX(tab_MinKomp[Auditor systemu ISO 17021:2018],MATCH($B109,tab_MinKomp[[Stanowisko / Position ]:[Stanowisko / Position ]],0)))</f>
        <v>n/a</v>
      </c>
      <c r="AK110" s="194" t="str">
        <f>IF(INDEX(tab_MinKomp[Pełnomocnik systemu / Systemvertreter],MATCH($B109,tab_MinKomp[[Stanowisko / Position ]:[Stanowisko / Position ]],0))="n/a","n/a",AK109-INDEX(tab_MinKomp[Pełnomocnik systemu / Systemvertreter],MATCH($B109,tab_MinKomp[[Stanowisko / Position ]:[Stanowisko / Position ]],0)))</f>
        <v>n/a</v>
      </c>
      <c r="AL110" s="194">
        <f>IF(INDEX(tab_MinKomp[Polityka Etyczna - Compliance],MATCH($B109,tab_MinKomp[[Stanowisko / Position ]:[Stanowisko / Position ]],0))="n/a","n/a",AL109-INDEX(tab_MinKomp[Polityka Etyczna - Compliance],MATCH($B109,tab_MinKomp[[Stanowisko / Position ]:[Stanowisko / Position ]],0)))</f>
        <v>1</v>
      </c>
      <c r="AM110" s="194" t="str">
        <f>IF(INDEX(tab_MinKomp[WDRAŻANIE NOWYCH PROJEKTÓW/ PROCEDURA CTM],MATCH($B109,tab_MinKomp[[Stanowisko / Position ]:[Stanowisko / Position ]],0))="n/a","n/a",AM109-INDEX(tab_MinKomp[WDRAŻANIE NOWYCH PROJEKTÓW/ PROCEDURA CTM],MATCH($B109,tab_MinKomp[[Stanowisko / Position ]:[Stanowisko / Position ]],0)))</f>
        <v>n/a</v>
      </c>
      <c r="AN110" s="194" t="str">
        <f>IF(INDEX(tab_MinKomp[KAMIENIE MILOWE MSL/PIFF],MATCH($B109,tab_MinKomp[[Stanowisko / Position ]:[Stanowisko / Position ]],0))="n/a","n/a",AN109-INDEX(tab_MinKomp[KAMIENIE MILOWE MSL/PIFF],MATCH($B109,tab_MinKomp[[Stanowisko / Position ]:[Stanowisko / Position ]],0)))</f>
        <v>n/a</v>
      </c>
      <c r="AO110" s="194">
        <f>IF(INDEX(tab_MinKomp[CP],MATCH($B109,tab_MinKomp[[Stanowisko / Position ]:[Stanowisko / Position ]],0))="n/a","n/a",AO109-INDEX(tab_MinKomp[CP],MATCH($B109,tab_MinKomp[[Stanowisko / Position ]:[Stanowisko / Position ]],0)))</f>
        <v>0</v>
      </c>
      <c r="AP110" s="194" t="str">
        <f>IF(INDEX(tab_MinKomp[FMEA],MATCH($B109,tab_MinKomp[[Stanowisko / Position ]:[Stanowisko / Position ]],0))="n/a","n/a",AP109-INDEX(tab_MinKomp[FMEA],MATCH($B109,tab_MinKomp[[Stanowisko / Position ]:[Stanowisko / Position ]],0)))</f>
        <v>n/a</v>
      </c>
      <c r="AQ110" s="194">
        <f>IF(INDEX(tab_MinKomp[FLOW CHART],MATCH($B109,tab_MinKomp[[Stanowisko / Position ]:[Stanowisko / Position ]],0))="n/a","n/a",AQ109-INDEX(tab_MinKomp[FLOW CHART],MATCH($B109,tab_MinKomp[[Stanowisko / Position ]:[Stanowisko / Position ]],0)))</f>
        <v>0</v>
      </c>
      <c r="AR110" s="194" t="str">
        <f>IF(INDEX(tab_MinKomp[APQP],MATCH($B109,tab_MinKomp[[Stanowisko / Position ]:[Stanowisko / Position ]],0))="n/a","n/a",AR109-INDEX(tab_MinKomp[APQP],MATCH($B109,tab_MinKomp[[Stanowisko / Position ]:[Stanowisko / Position ]],0)))</f>
        <v>n/a</v>
      </c>
      <c r="AS110" s="194" t="str">
        <f>IF(INDEX(tab_MinKomp[MSA],MATCH($B109,tab_MinKomp[[Stanowisko / Position ]:[Stanowisko / Position ]],0))="n/a","n/a",AS109-INDEX(tab_MinKomp[MSA],MATCH($B109,tab_MinKomp[[Stanowisko / Position ]:[Stanowisko / Position ]],0)))</f>
        <v>n/a</v>
      </c>
      <c r="AT110" s="194" t="str">
        <f>IF(INDEX(tab_MinKomp[SPC],MATCH($B109,tab_MinKomp[[Stanowisko / Position ]:[Stanowisko / Position ]],0))="n/a","n/a",AT109-INDEX(tab_MinKomp[SPC],MATCH($B109,tab_MinKomp[[Stanowisko / Position ]:[Stanowisko / Position ]],0)))</f>
        <v>n/a</v>
      </c>
      <c r="AU110" s="194" t="str">
        <f>IF(INDEX(tab_MinKomp[CSR (SPECYFICZNE WYMAGANIA KLIENTA)],MATCH($B109,tab_MinKomp[[Stanowisko / Position ]:[Stanowisko / Position ]],0))="n/a","n/a",AU109-INDEX(tab_MinKomp[CSR (SPECYFICZNE WYMAGANIA KLIENTA)],MATCH($B109,tab_MinKomp[[Stanowisko / Position ]:[Stanowisko / Position ]],0)))</f>
        <v>n/a</v>
      </c>
      <c r="AV110" s="194">
        <f>IF(INDEX(tab_MinKomp[5S],MATCH($B109,tab_MinKomp[[Stanowisko / Position ]:[Stanowisko / Position ]],0))="n/a","n/a",AV109-INDEX(tab_MinKomp[5S],MATCH($B109,tab_MinKomp[[Stanowisko / Position ]:[Stanowisko / Position ]],0)))</f>
        <v>-1</v>
      </c>
      <c r="AW110" s="194">
        <f>IF(INDEX(tab_MinKomp[LEAN MANAGEMENT],MATCH($B109,tab_MinKomp[[Stanowisko / Position ]:[Stanowisko / Position ]],0))="n/a","n/a",AW109-INDEX(tab_MinKomp[LEAN MANAGEMENT],MATCH($B109,tab_MinKomp[[Stanowisko / Position ]:[Stanowisko / Position ]],0)))</f>
        <v>0</v>
      </c>
      <c r="AX110" s="194" t="str">
        <f>IF(INDEX(tab_MinKomp[5R],MATCH($B109,tab_MinKomp[[Stanowisko / Position ]:[Stanowisko / Position ]],0))="n/a","n/a",AX109-INDEX(tab_MinKomp[5R],MATCH($B109,tab_MinKomp[[Stanowisko / Position ]:[Stanowisko / Position ]],0)))</f>
        <v>n/a</v>
      </c>
      <c r="AY110" s="194" t="str">
        <f>IF(INDEX(tab_MinKomp[Six Sigma],MATCH($B109,tab_MinKomp[[Stanowisko / Position ]:[Stanowisko / Position ]],0))="n/a","n/a",AY109-INDEX(tab_MinKomp[Six Sigma],MATCH($B109,tab_MinKomp[[Stanowisko / Position ]:[Stanowisko / Position ]],0)))</f>
        <v>n/a</v>
      </c>
      <c r="AZ110" s="194" t="str">
        <f>IF(INDEX(tab_MinKomp[System BAAN / Distribution &amp; Supply Chain],MATCH($B109,tab_MinKomp[[Stanowisko / Position ]:[Stanowisko / Position ]],0))="n/a","n/a",AZ109-INDEX(tab_MinKomp[System BAAN / Distribution &amp; Supply Chain],MATCH($B109,tab_MinKomp[[Stanowisko / Position ]:[Stanowisko / Position ]],0)))</f>
        <v>n/a</v>
      </c>
      <c r="BA110" s="194">
        <f>IF(INDEX(tab_MinKomp[LEAN MANAGEMENT],MATCH($B109,tab_MinKomp[[Stanowisko / Position ]:[Stanowisko / Position ]],0))="n/a","n/a",BA109-INDEX(tab_MinKomp[LEAN MANAGEMENT],MATCH($B109,tab_MinKomp[[Stanowisko / Position ]:[Stanowisko / Position ]],0)))</f>
        <v>0</v>
      </c>
      <c r="BB110" s="194">
        <f>IF(INDEX(tab_MinKomp[LEAN MANAGEMENT],MATCH($B109,tab_MinKomp[[Stanowisko / Position ]:[Stanowisko / Position ]],0))="n/a","n/a",BB109-INDEX(tab_MinKomp[LEAN MANAGEMENT],MATCH($B109,tab_MinKomp[[Stanowisko / Position ]:[Stanowisko / Position ]],0)))</f>
        <v>0</v>
      </c>
      <c r="BC110" s="194" t="str">
        <f>IF(INDEX(tab_MinKomp[Organizacja dostaw / Versorgungsorganisation],MATCH($B109,tab_MinKomp[[Stanowisko / Position ]:[Stanowisko / Position ]],0))="n/a","n/a",BC109-INDEX(tab_MinKomp[Organizacja dostaw / Versorgungsorganisation],MATCH($B109,tab_MinKomp[[Stanowisko / Position ]:[Stanowisko / Position ]],0)))</f>
        <v>n/a</v>
      </c>
      <c r="BD110" s="194" t="str">
        <f>IF(INDEX(tab_MinKomp[Organizacja wysyłek / Organisation von Lieferungen],MATCH($B109,tab_MinKomp[[Stanowisko / Position ]:[Stanowisko / Position ]],0))="n/a","n/a",BD109-INDEX(tab_MinKomp[Organizacja wysyłek / Organisation von Lieferungen],MATCH($B109,tab_MinKomp[[Stanowisko / Position ]:[Stanowisko / Position ]],0)))</f>
        <v>n/a</v>
      </c>
      <c r="BE110" s="194" t="str">
        <f>IF(INDEX(tab_MinKomp[Analiza magazynowa - Program Polen.mdb / Inventuranalyse],MATCH($B109,tab_MinKomp[[Stanowisko / Position ]:[Stanowisko / Position ]],0))="n/a","n/a",BE109-INDEX(tab_MinKomp[Analiza magazynowa - Program Polen.mdb / Inventuranalyse],MATCH($B109,tab_MinKomp[[Stanowisko / Position ]:[Stanowisko / Position ]],0)))</f>
        <v>n/a</v>
      </c>
      <c r="BF110" s="190" t="str">
        <f>IF(INDEX(tab_MinKomp[MMOG (Materials Management Operations Guidelines)],MATCH($B109,tab_MinKomp[[Stanowisko / Position ]:[Stanowisko / Position ]],0))="n/a","n/a",BF109-INDEX(tab_MinKomp[MMOG (Materials Management Operations Guidelines)],MATCH($B109,tab_MinKomp[[Stanowisko / Position ]:[Stanowisko / Position ]],0)))</f>
        <v>n/a</v>
      </c>
      <c r="BG110" s="190" t="str">
        <f>IF(INDEX(tab_MinKomp[GPP],MATCH($B109,tab_MinKomp[[Stanowisko / Position ]:[Stanowisko / Position ]],0))="n/a","n/a",BG109-INDEX(tab_MinKomp[GPP],MATCH($B109,tab_MinKomp[[Stanowisko / Position ]:[Stanowisko / Position ]],0)))</f>
        <v>n/a</v>
      </c>
      <c r="BH110" s="190" t="str">
        <f>IF(INDEX(tab_MinKomp[AIAG (Automotive Industry Action Group)],MATCH($B109,tab_MinKomp[[Stanowisko / Position ]:[Stanowisko / Position ]],0))="n/a","n/a",BH109-INDEX(tab_MinKomp[AIAG (Automotive Industry Action Group)],MATCH($B109,tab_MinKomp[[Stanowisko / Position ]:[Stanowisko / Position ]],0)))</f>
        <v>n/a</v>
      </c>
      <c r="BI110" s="190" t="str">
        <f>IF(INDEX(tab_MinKomp[Super-G disputes],MATCH($B109,tab_MinKomp[[Stanowisko / Position ]:[Stanowisko / Position ]],0))="n/a","n/a",BI109-INDEX(tab_MinKomp[Super-G disputes],MATCH($B109,tab_MinKomp[[Stanowisko / Position ]:[Stanowisko / Position ]],0)))</f>
        <v>n/a</v>
      </c>
      <c r="BJ110" s="190" t="str">
        <f>IF(INDEX(tab_MinKomp[CMMS3/eDDL (Direct Data Link)],MATCH($B109,tab_MinKomp[[Stanowisko / Position ]:[Stanowisko / Position ]],0))="n/a","n/a",BJ109-INDEX(tab_MinKomp[CMMS3/eDDL (Direct Data Link)],MATCH($B109,tab_MinKomp[[Stanowisko / Position ]:[Stanowisko / Position ]],0)))</f>
        <v>n/a</v>
      </c>
      <c r="BK110" s="190" t="str">
        <f>IF(INDEX(tab_MinKomp[MP&amp;L (Material Planning and Logistics)],MATCH($B109,tab_MinKomp[[Stanowisko / Position ]:[Stanowisko / Position ]],0))="n/a","n/a",BK109-INDEX(tab_MinKomp[MP&amp;L (Material Planning and Logistics)],MATCH($B109,tab_MinKomp[[Stanowisko / Position ]:[Stanowisko / Position ]],0)))</f>
        <v>n/a</v>
      </c>
      <c r="BL110" s="190" t="str">
        <f>IF(INDEX(tab_MinKomp[Supplier delivery rating],MATCH($B109,tab_MinKomp[[Stanowisko / Position ]:[Stanowisko / Position ]],0))="n/a","n/a",BL109-INDEX(tab_MinKomp[Supplier delivery rating],MATCH($B109,tab_MinKomp[[Stanowisko / Position ]:[Stanowisko / Position ]],0)))</f>
        <v>n/a</v>
      </c>
      <c r="BM110" s="194" t="str">
        <f>IF(INDEX(tab_MinKomp[Planowanie produkcji / Produktionsplanung],MATCH($B109,tab_MinKomp[[Stanowisko / Position ]:[Stanowisko / Position ]],0))="n/a","n/a",BM109-INDEX(tab_MinKomp[Planowanie produkcji / Produktionsplanung],MATCH($B109,tab_MinKomp[[Stanowisko / Position ]:[Stanowisko / Position ]],0)))</f>
        <v>n/a</v>
      </c>
      <c r="BN110" s="194" t="str">
        <f>IF(INDEX(tab_MinKomp[Planowanie produkcji / Produktionsplanung],MATCH($B109,tab_MinKomp[[Stanowisko / Position ]:[Stanowisko / Position ]],0))="n/a","n/a",BN109-INDEX(tab_MinKomp[Planowanie produkcji / Produktionsplanung],MATCH($B109,tab_MinKomp[[Stanowisko / Position ]:[Stanowisko / Position ]],0)))</f>
        <v>n/a</v>
      </c>
      <c r="BO110" s="194" t="str">
        <f>IF(INDEX(tab_MinKomp[Planowanie produkcji / Produktionsplanung],MATCH($B109,tab_MinKomp[[Stanowisko / Position ]:[Stanowisko / Position ]],0))="n/a","n/a",BO109-INDEX(tab_MinKomp[Planowanie produkcji / Produktionsplanung],MATCH($B109,tab_MinKomp[[Stanowisko / Position ]:[Stanowisko / Position ]],0)))</f>
        <v>n/a</v>
      </c>
      <c r="BP110" s="194" t="str">
        <f>IF(INDEX(tab_MinKomp[Planowanie produkcji / Produktionsplanung],MATCH($B109,tab_MinKomp[[Stanowisko / Position ]:[Stanowisko / Position ]],0))="n/a","n/a",BP109-INDEX(tab_MinKomp[Planowanie produkcji / Produktionsplanung],MATCH($B109,tab_MinKomp[[Stanowisko / Position ]:[Stanowisko / Position ]],0)))</f>
        <v>n/a</v>
      </c>
      <c r="BQ110" s="194">
        <f>IF(INDEX(tab_MinKomp[Obsługa maszyn Novapax / Novapax Maschinenbedienung],MATCH($B109,tab_MinKomp[[Stanowisko / Position ]:[Stanowisko / Position ]],0))="n/a","n/a",BQ109-INDEX(tab_MinKomp[Obsługa maszyn Novapax / Novapax Maschinenbedienung],MATCH($B109,tab_MinKomp[[Stanowisko / Position ]:[Stanowisko / Position ]],0)))</f>
        <v>0</v>
      </c>
      <c r="BR110" s="194" t="str">
        <f>IF(INDEX(tab_MinKomp[Planowanie produkcji / Produktionsplanung],MATCH($B109,tab_MinKomp[[Stanowisko / Position ]:[Stanowisko / Position ]],0))="n/a","n/a",BR109-INDEX(tab_MinKomp[Planowanie produkcji / Produktionsplanung],MATCH($B109,tab_MinKomp[[Stanowisko / Position ]:[Stanowisko / Position ]],0)))</f>
        <v>n/a</v>
      </c>
      <c r="BS110" s="194">
        <f>IF(INDEX(tab_MinKomp[Obsługa maszyn Novapax / Novapax Maschinenbedienung],MATCH($B109,tab_MinKomp[[Stanowisko / Position ]:[Stanowisko / Position ]],0))="n/a","n/a",BS109-INDEX(tab_MinKomp[Obsługa maszyn Novapax / Novapax Maschinenbedienung],MATCH($B109,tab_MinKomp[[Stanowisko / Position ]:[Stanowisko / Position ]],0)))</f>
        <v>0</v>
      </c>
      <c r="BT110" s="194" t="str">
        <f>IF(INDEX(tab_MinKomp[Planowanie produkcji / Produktionsplanung],MATCH($B109,tab_MinKomp[[Stanowisko / Position ]:[Stanowisko / Position ]],0))="n/a","n/a",BT109-INDEX(tab_MinKomp[Planowanie produkcji / Produktionsplanung],MATCH($B109,tab_MinKomp[[Stanowisko / Position ]:[Stanowisko / Position ]],0)))</f>
        <v>n/a</v>
      </c>
      <c r="BU110" s="194">
        <f>IF(INDEX(tab_MinKomp[Obsługa maszyn Novapax / Novapax Maschinenbedienung],MATCH($B109,tab_MinKomp[[Stanowisko / Position ]:[Stanowisko / Position ]],0))="n/a","n/a",BU109-INDEX(tab_MinKomp[Obsługa maszyn Novapax / Novapax Maschinenbedienung],MATCH($B109,tab_MinKomp[[Stanowisko / Position ]:[Stanowisko / Position ]],0)))</f>
        <v>0</v>
      </c>
      <c r="BV110" s="194" t="str">
        <f>IF(INDEX(tab_MinKomp[Planowanie produkcji / Produktionsplanung],MATCH($B109,tab_MinKomp[[Stanowisko / Position ]:[Stanowisko / Position ]],0))="n/a","n/a",BV109-INDEX(tab_MinKomp[Planowanie produkcji / Produktionsplanung],MATCH($B109,tab_MinKomp[[Stanowisko / Position ]:[Stanowisko / Position ]],0)))</f>
        <v>n/a</v>
      </c>
      <c r="BW110" s="194">
        <f>IF(INDEX(tab_MinKomp[Obsługa maszyn Novapax / Novapax Maschinenbedienung],MATCH($B109,tab_MinKomp[[Stanowisko / Position ]:[Stanowisko / Position ]],0))="n/a","n/a",BW109-INDEX(tab_MinKomp[Obsługa maszyn Novapax / Novapax Maschinenbedienung],MATCH($B109,tab_MinKomp[[Stanowisko / Position ]:[Stanowisko / Position ]],0)))</f>
        <v>0</v>
      </c>
      <c r="BX110" s="194">
        <f>IF(INDEX(tab_MinKomp[Obsługa maszyn Novapax / Novapax Maschinenbedienung],MATCH($B109,tab_MinKomp[[Stanowisko / Position ]:[Stanowisko / Position ]],0))="n/a","n/a",BX109-INDEX(tab_MinKomp[Obsługa maszyn Novapax / Novapax Maschinenbedienung],MATCH($B109,tab_MinKomp[[Stanowisko / Position ]:[Stanowisko / Position ]],0)))</f>
        <v>-1</v>
      </c>
      <c r="BY110" s="194" t="str">
        <f>IF(INDEX(tab_MinKomp[Obsługa maszyn Engel / Engel Maschinenbedienung],MATCH($B109,tab_MinKomp[[Stanowisko / Position ]:[Stanowisko / Position ]],0))="n/a","n/a",BY109-INDEX(tab_MinKomp[Obsługa maszyn Engel / Engel Maschinenbedienung],MATCH($B109,tab_MinKomp[[Stanowisko / Position ]:[Stanowisko / Position ]],0)))</f>
        <v>n/a</v>
      </c>
      <c r="BZ110" s="194">
        <f>IF(INDEX(tab_MinKomp[Obsługa maszyn Novapax / Novapax Maschinenbedienung],MATCH($B109,tab_MinKomp[[Stanowisko / Position ]:[Stanowisko / Position ]],0))="n/a","n/a",BZ109-INDEX(tab_MinKomp[Obsługa maszyn Novapax / Novapax Maschinenbedienung],MATCH($B109,tab_MinKomp[[Stanowisko / Position ]:[Stanowisko / Position ]],0)))</f>
        <v>-1</v>
      </c>
      <c r="CA110" s="194" t="str">
        <f>IF(INDEX(tab_MinKomp[Obsługa maszyn KVT / KVT Maschinenbedienung],MATCH($B109,tab_MinKomp[[Stanowisko / Position ]:[Stanowisko / Position ]],0))="n/a","n/a",CA109-INDEX(tab_MinKomp[Obsługa maszyn KVT / KVT Maschinenbedienung],MATCH($B109,tab_MinKomp[[Stanowisko / Position ]:[Stanowisko / Position ]],0)))</f>
        <v>n/a</v>
      </c>
      <c r="CB110" s="194">
        <f>IF(INDEX(tab_MinKomp[Obsługa maszyn Novapax / Novapax Maschinenbedienung],MATCH($B109,tab_MinKomp[[Stanowisko / Position ]:[Stanowisko / Position ]],0))="n/a","n/a",CB109-INDEX(tab_MinKomp[Obsługa maszyn Novapax / Novapax Maschinenbedienung],MATCH($B109,tab_MinKomp[[Stanowisko / Position ]:[Stanowisko / Position ]],0)))</f>
        <v>-1</v>
      </c>
      <c r="CC110" s="194" t="str">
        <f>IF(INDEX(tab_MinKomp[Obsługa maszyn Branson / Branson Maschinenbedienung],MATCH($B109,tab_MinKomp[[Stanowisko / Position ]:[Stanowisko / Position ]],0))="n/a","n/a",CC109-INDEX(tab_MinKomp[Obsługa maszyn Branson / Branson Maschinenbedienung],MATCH($B109,tab_MinKomp[[Stanowisko / Position ]:[Stanowisko / Position ]],0)))</f>
        <v>n/a</v>
      </c>
      <c r="CD110" s="194">
        <f>IF(INDEX(tab_MinKomp[Obsługa maszyn Novapax / Novapax Maschinenbedienung],MATCH($B109,tab_MinKomp[[Stanowisko / Position ]:[Stanowisko / Position ]],0))="n/a","n/a",CD109-INDEX(tab_MinKomp[Obsługa maszyn Novapax / Novapax Maschinenbedienung],MATCH($B109,tab_MinKomp[[Stanowisko / Position ]:[Stanowisko / Position ]],0)))</f>
        <v>-1</v>
      </c>
      <c r="CE110" s="194">
        <f>IF(INDEX(tab_MinKomp[Obsługa maszyn Novapax / Novapax Maschinenbedienung],MATCH($B109,tab_MinKomp[[Stanowisko / Position ]:[Stanowisko / Position ]],0))="n/a","n/a",CE109-INDEX(tab_MinKomp[Obsługa maszyn Novapax / Novapax Maschinenbedienung],MATCH($B109,tab_MinKomp[[Stanowisko / Position ]:[Stanowisko / Position ]],0)))</f>
        <v>-1</v>
      </c>
      <c r="CF110" s="194">
        <f>IF(INDEX(tab_MinKomp[Obsługa maszyn Novapax / Novapax Maschinenbedienung],MATCH($B109,tab_MinKomp[[Stanowisko / Position ]:[Stanowisko / Position ]],0))="n/a","n/a",CF109-INDEX(tab_MinKomp[Obsługa maszyn Novapax / Novapax Maschinenbedienung],MATCH($B109,tab_MinKomp[[Stanowisko / Position ]:[Stanowisko / Position ]],0)))</f>
        <v>-1</v>
      </c>
      <c r="CG110" s="194">
        <f>IF(INDEX(tab_MinKomp[Eliminacja awarii / Beseitigung von Ausfällen],MATCH($B109,tab_MinKomp[[Stanowisko / Position ]:[Stanowisko / Position ]],0))="n/a","n/a",CG109-INDEX(tab_MinKomp[Eliminacja awarii / Beseitigung von Ausfällen],MATCH($B109,tab_MinKomp[[Stanowisko / Position ]:[Stanowisko / Position ]],0)))</f>
        <v>0</v>
      </c>
      <c r="CH110" s="194" t="str">
        <f>IF(INDEX(tab_MinKomp[Wymagania VDA 6.5 Product / Forderungen],MATCH($B109,tab_MinKomp[[Stanowisko / Position ]:[Stanowisko / Position ]],0))="n/a","n/a",CH109-INDEX(tab_MinKomp[Wymagania VDA 6.5 Product / Forderungen],MATCH($B109,tab_MinKomp[[Stanowisko / Position ]:[Stanowisko / Position ]],0)))</f>
        <v>n/a</v>
      </c>
      <c r="CI110" s="194" t="str">
        <f>IF(INDEX(tab_MinKomp[Wymagania VDA 6.5 Product / Forderungen],MATCH($B109,tab_MinKomp[[Stanowisko / Position ]:[Stanowisko / Position ]],0))="n/a","n/a",CI109-INDEX(tab_MinKomp[Wymagania VDA 6.5 Product / Forderungen],MATCH($B109,tab_MinKomp[[Stanowisko / Position ]:[Stanowisko / Position ]],0)))</f>
        <v>n/a</v>
      </c>
      <c r="CJ110" s="194" t="str">
        <f>IF(INDEX(tab_MinKomp[Wymagania VDA 6.5 Product / Forderungen],MATCH($B109,tab_MinKomp[[Stanowisko / Position ]:[Stanowisko / Position ]],0))="n/a","n/a",CJ109-INDEX(tab_MinKomp[Wymagania VDA 6.5 Product / Forderungen],MATCH($B109,tab_MinKomp[[Stanowisko / Position ]:[Stanowisko / Position ]],0)))</f>
        <v>n/a</v>
      </c>
      <c r="CK110" s="194" t="str">
        <f>IF(INDEX(tab_MinKomp[Wymagania VDA 6.5 Product / Forderungen],MATCH($B109,tab_MinKomp[[Stanowisko / Position ]:[Stanowisko / Position ]],0))="n/a","n/a",CK109-INDEX(tab_MinKomp[Wymagania VDA 6.5 Product / Forderungen],MATCH($B109,tab_MinKomp[[Stanowisko / Position ]:[Stanowisko / Position ]],0)))</f>
        <v>n/a</v>
      </c>
      <c r="CL110" s="194" t="str">
        <f>IF(INDEX(tab_MinKomp[Wymagania VDA 6.5 Product / Forderungen],MATCH($B109,tab_MinKomp[[Stanowisko / Position ]:[Stanowisko / Position ]],0))="n/a","n/a",CL109-INDEX(tab_MinKomp[Wymagania VDA 6.5 Product / Forderungen],MATCH($B109,tab_MinKomp[[Stanowisko / Position ]:[Stanowisko / Position ]],0)))</f>
        <v>n/a</v>
      </c>
      <c r="CM110" s="194" t="str">
        <f>IF(INDEX(tab_MinKomp[Informatyka ogólna (techniczne i systemowe) / Allgemeine IT (Technik und System)],MATCH($B109,tab_MinKomp[[Stanowisko / Position ]:[Stanowisko / Position ]],0))="n/a","n/a",CM109-INDEX(tab_MinKomp[Informatyka ogólna (techniczne i systemowe) / Allgemeine IT (Technik und System)],MATCH($B109,tab_MinKomp[[Stanowisko / Position ]:[Stanowisko / Position ]],0)))</f>
        <v>n/a</v>
      </c>
      <c r="CN110" s="194" t="str">
        <f>IF(INDEX(tab_MinKomp[Sieci komputerowe / Computernetzwerke],MATCH($B109,tab_MinKomp[[Stanowisko / Position ]:[Stanowisko / Position ]],0))="n/a","n/a",CN109-INDEX(tab_MinKomp[Sieci komputerowe / Computernetzwerke],MATCH($B109,tab_MinKomp[[Stanowisko / Position ]:[Stanowisko / Position ]],0)))</f>
        <v>n/a</v>
      </c>
      <c r="CO110" s="194" t="str">
        <f>IF(INDEX(tab_MinKomp[Hardware (komputery PC, drukarki biurowe i etykietowe, telefonia stacjonarna i mobilna) (PC, Drucker, Telefpne, Handys)],MATCH($B109,tab_MinKomp[[Stanowisko / Position ]:[Stanowisko / Position ]],0))="n/a","n/a",CO109-INDEX(tab_MinKomp[Hardware (komputery PC, drukarki biurowe i etykietowe, telefonia stacjonarna i mobilna) (PC, Drucker, Telefpne, Handys)],MATCH($B109,tab_MinKomp[[Stanowisko / Position ]:[Stanowisko / Position ]],0)))</f>
        <v>n/a</v>
      </c>
      <c r="CP110" s="194" t="str">
        <f>IF(INDEX(tab_MinKomp[Software &amp; Systems (MS Office, MS Remote Desktop)],MATCH($B109,tab_MinKomp[[Stanowisko / Position ]:[Stanowisko / Position ]],0))="n/a","n/a",CP109-INDEX(tab_MinKomp[Software &amp; Systems (MS Office, MS Remote Desktop)],MATCH($B109,tab_MinKomp[[Stanowisko / Position ]:[Stanowisko / Position ]],0)))</f>
        <v>n/a</v>
      </c>
      <c r="CQ110" s="194" t="str">
        <f>IF(INDEX(tab_MinKomp[Programowanie obiektowe (PHP) / Objektprogrammierung],MATCH($B109,tab_MinKomp[[Stanowisko / Position ]:[Stanowisko / Position ]],0))="n/a","n/a",CQ109-INDEX(tab_MinKomp[Programowanie obiektowe (PHP) / Objektprogrammierung],MATCH($B109,tab_MinKomp[[Stanowisko / Position ]:[Stanowisko / Position ]],0)))</f>
        <v>n/a</v>
      </c>
      <c r="CR110" s="194" t="str">
        <f>IF(INDEX(tab_MinKomp[Scrum],MATCH($B109,tab_MinKomp[[Stanowisko / Position ]:[Stanowisko / Position ]],0))="n/a","n/a",CR109-INDEX(tab_MinKomp[Scrum],MATCH($B109,tab_MinKomp[[Stanowisko / Position ]:[Stanowisko / Position ]],0)))</f>
        <v>n/a</v>
      </c>
      <c r="CS110" s="194" t="str">
        <f>IF(INDEX(tab_MinKomp[SQL (MySQL)],MATCH($B109,tab_MinKomp[[Stanowisko / Position ]:[Stanowisko / Position ]],0))="n/a","n/a",CS109-INDEX(tab_MinKomp[SQL (MySQL)],MATCH($B109,tab_MinKomp[[Stanowisko / Position ]:[Stanowisko / Position ]],0)))</f>
        <v>n/a</v>
      </c>
      <c r="CT110" s="194" t="str">
        <f>IF(INDEX(tab_MinKomp[Javascript],MATCH($B109,tab_MinKomp[[Stanowisko / Position ]:[Stanowisko / Position ]],0))="n/a","n/a",CT109-INDEX(tab_MinKomp[Javascript],MATCH($B109,tab_MinKomp[[Stanowisko / Position ]:[Stanowisko / Position ]],0)))</f>
        <v>n/a</v>
      </c>
      <c r="CU110" s="194" t="str">
        <f>IF(INDEX(tab_MinKomp[Joomla],MATCH($B109,tab_MinKomp[[Stanowisko / Position ]:[Stanowisko / Position ]],0))="n/a","n/a",CU109-INDEX(tab_MinKomp[Joomla],MATCH($B109,tab_MinKomp[[Stanowisko / Position ]:[Stanowisko / Position ]],0)))</f>
        <v>n/a</v>
      </c>
      <c r="CV110" s="194" t="str">
        <f>IF(INDEX(tab_MinKomp[Bash],MATCH($B109,tab_MinKomp[[Stanowisko / Position ]:[Stanowisko / Position ]],0))="n/a","n/a",CV109-INDEX(tab_MinKomp[Bash],MATCH($B109,tab_MinKomp[[Stanowisko / Position ]:[Stanowisko / Position ]],0)))</f>
        <v>n/a</v>
      </c>
      <c r="CW110" s="194">
        <f>IF(INDEX(tab_MinKomp[Systemy MES (HYDRA / SFMS)],MATCH($B109,tab_MinKomp[[Stanowisko / Position ]:[Stanowisko / Position ]],0))="n/a","n/a",CW109-INDEX(tab_MinKomp[Systemy MES (HYDRA / SFMS)],MATCH($B109,tab_MinKomp[[Stanowisko / Position ]:[Stanowisko / Position ]],0)))</f>
        <v>-1</v>
      </c>
      <c r="CX110" s="194" t="str">
        <f>IF(INDEX(tab_MinKomp[HTML / CSS],MATCH($B109,tab_MinKomp[[Stanowisko / Position ]:[Stanowisko / Position ]],0))="n/a","n/a",CX109-INDEX(tab_MinKomp[HTML / CSS],MATCH($B109,tab_MinKomp[[Stanowisko / Position ]:[Stanowisko / Position ]],0)))</f>
        <v>n/a</v>
      </c>
      <c r="CY110" s="194" t="str">
        <f>IF(INDEX(tab_MinKomp[SYSTEM PR],MATCH($B109,tab_MinKomp[[Stanowisko / Position ]:[Stanowisko / Position ]],0))="n/a","n/a",CY109-INDEX(tab_MinKomp[SYSTEM PR],MATCH($B109,tab_MinKomp[[Stanowisko / Position ]:[Stanowisko / Position ]],0)))</f>
        <v>n/a</v>
      </c>
      <c r="CZ110" s="194" t="str">
        <f>IF(INDEX(tab_MinKomp[System Einkauf XP / EBA],MATCH($B109,tab_MinKomp[[Stanowisko / Position ]:[Stanowisko / Position ]],0))="n/a","n/a",CZ109-INDEX(tab_MinKomp[System Einkauf XP / EBA],MATCH($B109,tab_MinKomp[[Stanowisko / Position ]:[Stanowisko / Position ]],0)))</f>
        <v>n/a</v>
      </c>
      <c r="DA110" s="194" t="str">
        <f>IF(INDEX(tab_MinKomp[Techniki negocjacyjne / Verhandlungstechniken],MATCH($B109,tab_MinKomp[[Stanowisko / Position ]:[Stanowisko / Position ]],0))="n/a","n/a",DA109-INDEX(tab_MinKomp[Techniki negocjacyjne / Verhandlungstechniken],MATCH($B109,tab_MinKomp[[Stanowisko / Position ]:[Stanowisko / Position ]],0)))</f>
        <v>n/a</v>
      </c>
      <c r="DB110" s="194" t="str">
        <f>IF(INDEX(tab_MinKomp[Znajomość rynku branżowego / Kenntnis des Industrie Marktes],MATCH($B109,tab_MinKomp[[Stanowisko / Position ]:[Stanowisko / Position ]],0))="n/a","n/a",DB109-INDEX(tab_MinKomp[Znajomość rynku branżowego / Kenntnis des Industrie Marktes],MATCH($B109,tab_MinKomp[[Stanowisko / Position ]:[Stanowisko / Position ]],0)))</f>
        <v>n/a</v>
      </c>
      <c r="DC110" s="194" t="str">
        <f>IF(INDEX(tab_MinKomp[SUPPLIER MANAGEMENT],MATCH($B109,tab_MinKomp[[Stanowisko / Position ]:[Stanowisko / Position ]],0))="n/a","n/a",DC109-INDEX(tab_MinKomp[SUPPLIER MANAGEMENT],MATCH($B109,tab_MinKomp[[Stanowisko / Position ]:[Stanowisko / Position ]],0)))</f>
        <v>n/a</v>
      </c>
      <c r="DD110" s="194" t="str">
        <f>IF(INDEX(tab_MinKomp[SUPPLIER MANAGEMENT],MATCH($B109,tab_MinKomp[[Stanowisko / Position ]:[Stanowisko / Position ]],0))="n/a","n/a",DD109-INDEX(tab_MinKomp[SUPPLIER MANAGEMENT],MATCH($B109,tab_MinKomp[[Stanowisko / Position ]:[Stanowisko / Position ]],0)))</f>
        <v>n/a</v>
      </c>
      <c r="DE110" s="194" t="str">
        <f>IF(INDEX(tab_MinKomp[SUPPLIER MANAGEMENT],MATCH($B109,tab_MinKomp[[Stanowisko / Position ]:[Stanowisko / Position ]],0))="n/a","n/a",DE109-INDEX(tab_MinKomp[SUPPLIER MANAGEMENT],MATCH($B109,tab_MinKomp[[Stanowisko / Position ]:[Stanowisko / Position ]],0)))</f>
        <v>n/a</v>
      </c>
      <c r="DF110" s="194">
        <f>IF(INDEX(tab_MinKomp[LEAN MANAGEMENT],MATCH($B109,tab_MinKomp[[Stanowisko / Position ]:[Stanowisko / Position ]],0))="n/a","n/a",DF109-INDEX(tab_MinKomp[LEAN MANAGEMENT],MATCH($B109,tab_MinKomp[[Stanowisko / Position ]:[Stanowisko / Position ]],0)))</f>
        <v>0</v>
      </c>
      <c r="DG110" s="194" t="str">
        <f>IF(INDEX(tab_MinKomp[PPAP/PSW],MATCH($B109,tab_MinKomp[[Stanowisko / Position ]:[Stanowisko / Position ]],0))="n/a","n/a",DG109-INDEX(tab_MinKomp[PPAP/PSW],MATCH($B109,tab_MinKomp[[Stanowisko / Position ]:[Stanowisko / Position ]],0)))</f>
        <v>n/a</v>
      </c>
      <c r="DH110" s="194" t="str">
        <f>IF(INDEX(tab_MinKomp[SUPPLIER MANAGEMENT],MATCH($B109,tab_MinKomp[[Stanowisko / Position ]:[Stanowisko / Position ]],0))="n/a","n/a",DH109-INDEX(tab_MinKomp[SUPPLIER MANAGEMENT],MATCH($B109,tab_MinKomp[[Stanowisko / Position ]:[Stanowisko / Position ]],0)))</f>
        <v>n/a</v>
      </c>
      <c r="DI110" s="194" t="str">
        <f>IF(INDEX(tab_MinKomp[OBSŁUGA PORTALI KLIENTA / Kundenportale],MATCH($B109,tab_MinKomp[[Stanowisko / Position ]:[Stanowisko / Position ]],0))="n/a","n/a",DI109-INDEX(tab_MinKomp[OBSŁUGA PORTALI KLIENTA / Kundenportale],MATCH($B109,tab_MinKomp[[Stanowisko / Position ]:[Stanowisko / Position ]],0)))</f>
        <v>n/a</v>
      </c>
      <c r="DJ110" s="194" t="str">
        <f>IF(INDEX(tab_MinKomp[Obsługa systemu BABTECQ / BABTECQ System],MATCH($B109,tab_MinKomp[[Stanowisko / Position ]:[Stanowisko / Position ]],0))="n/a","n/a",DJ109-INDEX(tab_MinKomp[Obsługa systemu BABTECQ / BABTECQ System],MATCH($B109,tab_MinKomp[[Stanowisko / Position ]:[Stanowisko / Position ]],0)))</f>
        <v>n/a</v>
      </c>
      <c r="DK110" s="194" t="str">
        <f>IF(INDEX(tab_MinKomp[Rysunek techniczny / technische Zeichnung],MATCH($B109,tab_MinKomp[[Stanowisko / Position ]:[Stanowisko / Position ]],0))="n/a","n/a",DK109-INDEX(tab_MinKomp[Rysunek techniczny / technische Zeichnung],MATCH($B109,tab_MinKomp[[Stanowisko / Position ]:[Stanowisko / Position ]],0)))</f>
        <v>n/a</v>
      </c>
      <c r="DL110" s="194" t="str">
        <f>IF(INDEX(tab_MinKomp[Kalibracja / Kalibrierung],MATCH($B109,tab_MinKomp[[Stanowisko / Position ]:[Stanowisko / Position ]],0))="n/a","n/a",DL109-INDEX(tab_MinKomp[Kalibracja / Kalibrierung],MATCH($B109,tab_MinKomp[[Stanowisko / Position ]:[Stanowisko / Position ]],0)))</f>
        <v>n/a</v>
      </c>
      <c r="DM110" s="194" t="str">
        <f>IF(INDEX(tab_MinKomp[Rekwalifikacja / Requalifizierung],MATCH($B109,tab_MinKomp[[Stanowisko / Position ]:[Stanowisko / Position ]],0))="n/a","n/a",DM109-INDEX(tab_MinKomp[Rekwalifikacja / Requalifizierung],MATCH($B109,tab_MinKomp[[Stanowisko / Position ]:[Stanowisko / Position ]],0)))</f>
        <v>n/a</v>
      </c>
      <c r="DN110" s="190" t="str">
        <f>IF(INDEX(tab_MinKomp[Testy czystości / Reinheitstests],MATCH($B109,tab_MinKomp[[Stanowisko / Position ]:[Stanowisko / Position ]],0))="n/a","n/a",DN109-INDEX(tab_MinKomp[Testy czystości / Reinheitstests],MATCH($B109,tab_MinKomp[[Stanowisko / Position ]:[Stanowisko / Position ]],0)))</f>
        <v>n/a</v>
      </c>
      <c r="DO110" s="190" t="str">
        <f>IF(INDEX(tab_MinKomp[Testy czystości / Reinheitstests],MATCH($B109,tab_MinKomp[[Stanowisko / Position ]:[Stanowisko / Position ]],0))="n/a","n/a",DO109-INDEX(tab_MinKomp[Testy czystości / Reinheitstests],MATCH($B109,tab_MinKomp[[Stanowisko / Position ]:[Stanowisko / Position ]],0)))</f>
        <v>n/a</v>
      </c>
      <c r="DP110" s="190" t="str">
        <f>IF(INDEX(tab_MinKomp[Testy czystości / Reinheitstests],MATCH($B109,tab_MinKomp[[Stanowisko / Position ]:[Stanowisko / Position ]],0))="n/a","n/a",DP109-INDEX(tab_MinKomp[Testy czystości / Reinheitstests],MATCH($B109,tab_MinKomp[[Stanowisko / Position ]:[Stanowisko / Position ]],0)))</f>
        <v>n/a</v>
      </c>
      <c r="DQ110" s="190" t="str">
        <f>IF(INDEX(tab_MinKomp[Testy czystości / Reinheitstests],MATCH($B109,tab_MinKomp[[Stanowisko / Position ]:[Stanowisko / Position ]],0))="n/a","n/a",DQ109-INDEX(tab_MinKomp[Testy czystości / Reinheitstests],MATCH($B109,tab_MinKomp[[Stanowisko / Position ]:[Stanowisko / Position ]],0)))</f>
        <v>n/a</v>
      </c>
      <c r="DR110" s="190" t="str">
        <f>IF(INDEX(tab_MinKomp[Testy czystości / Reinheitstests],MATCH($B109,tab_MinKomp[[Stanowisko / Position ]:[Stanowisko / Position ]],0))="n/a","n/a",DR109-INDEX(tab_MinKomp[Testy czystości / Reinheitstests],MATCH($B109,tab_MinKomp[[Stanowisko / Position ]:[Stanowisko / Position ]],0)))</f>
        <v>n/a</v>
      </c>
      <c r="DS110" s="190" t="str">
        <f>IF(INDEX(tab_MinKomp[Testy czystości / Reinheitstests],MATCH($B109,tab_MinKomp[[Stanowisko / Position ]:[Stanowisko / Position ]],0))="n/a","n/a",DS109-INDEX(tab_MinKomp[Testy czystości / Reinheitstests],MATCH($B109,tab_MinKomp[[Stanowisko / Position ]:[Stanowisko / Position ]],0)))</f>
        <v>n/a</v>
      </c>
      <c r="DT110" s="194" t="str">
        <f>IF(INDEX(tab_MinKomp[SUPPLIER MANAGEMENT],MATCH($B109,tab_MinKomp[[Stanowisko / Position ]:[Stanowisko / Position ]],0))="n/a","n/a",DT109-INDEX(tab_MinKomp[SUPPLIER MANAGEMENT],MATCH($B109,tab_MinKomp[[Stanowisko / Position ]:[Stanowisko / Position ]],0)))</f>
        <v>n/a</v>
      </c>
      <c r="DU110" s="190" t="str">
        <f>IF(INDEX(tab_MinKomp[Testy czystości / Reinheitstests],MATCH($B109,tab_MinKomp[[Stanowisko / Position ]:[Stanowisko / Position ]],0))="n/a","n/a",DU109-INDEX(tab_MinKomp[Testy czystości / Reinheitstests],MATCH($B109,tab_MinKomp[[Stanowisko / Position ]:[Stanowisko / Position ]],0)))</f>
        <v>n/a</v>
      </c>
      <c r="DV110" s="190" t="str">
        <f>IF(INDEX(tab_MinKomp[Testy czystości / Reinheitstests],MATCH($B109,tab_MinKomp[[Stanowisko / Position ]:[Stanowisko / Position ]],0))="n/a","n/a",DV109-INDEX(tab_MinKomp[Testy czystości / Reinheitstests],MATCH($B109,tab_MinKomp[[Stanowisko / Position ]:[Stanowisko / Position ]],0)))</f>
        <v>n/a</v>
      </c>
      <c r="DW110" s="190" t="str">
        <f>IF(INDEX(tab_MinKomp[Testy czystości / Reinheitstests],MATCH($B109,tab_MinKomp[[Stanowisko / Position ]:[Stanowisko / Position ]],0))="n/a","n/a",DW109-INDEX(tab_MinKomp[Testy czystości / Reinheitstests],MATCH($B109,tab_MinKomp[[Stanowisko / Position ]:[Stanowisko / Position ]],0)))</f>
        <v>n/a</v>
      </c>
      <c r="DX110" s="190" t="str">
        <f>IF(INDEX(tab_MinKomp[Testy czystości / Reinheitstests],MATCH($B109,tab_MinKomp[[Stanowisko / Position ]:[Stanowisko / Position ]],0))="n/a","n/a",DX109-INDEX(tab_MinKomp[Testy czystości / Reinheitstests],MATCH($B109,tab_MinKomp[[Stanowisko / Position ]:[Stanowisko / Position ]],0)))</f>
        <v>n/a</v>
      </c>
      <c r="DY110" s="190" t="str">
        <f>IF(INDEX(tab_MinKomp[Testy czystości / Reinheitstests],MATCH($B109,tab_MinKomp[[Stanowisko / Position ]:[Stanowisko / Position ]],0))="n/a","n/a",DY109-INDEX(tab_MinKomp[Testy czystości / Reinheitstests],MATCH($B109,tab_MinKomp[[Stanowisko / Position ]:[Stanowisko / Position ]],0)))</f>
        <v>n/a</v>
      </c>
      <c r="DZ110" s="190" t="str">
        <f>IF(INDEX(tab_MinKomp[Testy czystości / Reinheitstests],MATCH($B109,tab_MinKomp[[Stanowisko / Position ]:[Stanowisko / Position ]],0))="n/a","n/a",DZ109-INDEX(tab_MinKomp[Testy czystości / Reinheitstests],MATCH($B109,tab_MinKomp[[Stanowisko / Position ]:[Stanowisko / Position ]],0)))</f>
        <v>n/a</v>
      </c>
      <c r="EA110" s="190" t="str">
        <f>IF(INDEX(tab_MinKomp[Testy czystości / Reinheitstests],MATCH($B109,tab_MinKomp[[Stanowisko / Position ]:[Stanowisko / Position ]],0))="n/a","n/a",EA109-INDEX(tab_MinKomp[Testy czystości / Reinheitstests],MATCH($B109,tab_MinKomp[[Stanowisko / Position ]:[Stanowisko / Position ]],0)))</f>
        <v>n/a</v>
      </c>
      <c r="EB110" s="190" t="str">
        <f>IF(INDEX(tab_MinKomp[Testy czystości / Reinheitstests],MATCH($B109,tab_MinKomp[[Stanowisko / Position ]:[Stanowisko / Position ]],0))="n/a","n/a",EB109-INDEX(tab_MinKomp[Testy czystości / Reinheitstests],MATCH($B109,tab_MinKomp[[Stanowisko / Position ]:[Stanowisko / Position ]],0)))</f>
        <v>n/a</v>
      </c>
      <c r="EC110" s="190" t="str">
        <f>IF(INDEX(tab_MinKomp[Testy czystości / Reinheitstests],MATCH($B109,tab_MinKomp[[Stanowisko / Position ]:[Stanowisko / Position ]],0))="n/a","n/a",EC109-INDEX(tab_MinKomp[Testy czystości / Reinheitstests],MATCH($B109,tab_MinKomp[[Stanowisko / Position ]:[Stanowisko / Position ]],0)))</f>
        <v>n/a</v>
      </c>
      <c r="ED110" s="190" t="str">
        <f>IF(INDEX(tab_MinKomp[Testy czystości / Reinheitstests],MATCH($B109,tab_MinKomp[[Stanowisko / Position ]:[Stanowisko / Position ]],0))="n/a","n/a",ED109-INDEX(tab_MinKomp[Testy czystości / Reinheitstests],MATCH($B109,tab_MinKomp[[Stanowisko / Position ]:[Stanowisko / Position ]],0)))</f>
        <v>n/a</v>
      </c>
      <c r="EE110" s="190" t="str">
        <f>IF(INDEX(tab_MinKomp[Testy czystości / Reinheitstests],MATCH($B109,tab_MinKomp[[Stanowisko / Position ]:[Stanowisko / Position ]],0))="n/a","n/a",EE109-INDEX(tab_MinKomp[Testy czystości / Reinheitstests],MATCH($B109,tab_MinKomp[[Stanowisko / Position ]:[Stanowisko / Position ]],0)))</f>
        <v>n/a</v>
      </c>
      <c r="EF110" s="190" t="str">
        <f>IF(INDEX(tab_MinKomp[Testy czystości / Reinheitstests],MATCH($B109,tab_MinKomp[[Stanowisko / Position ]:[Stanowisko / Position ]],0))="n/a","n/a",EF109-INDEX(tab_MinKomp[Testy czystości / Reinheitstests],MATCH($B109,tab_MinKomp[[Stanowisko / Position ]:[Stanowisko / Position ]],0)))</f>
        <v>n/a</v>
      </c>
      <c r="EG110" s="190" t="str">
        <f>IF(INDEX(tab_MinKomp[Testy czystości / Reinheitstests],MATCH($B109,tab_MinKomp[[Stanowisko / Position ]:[Stanowisko / Position ]],0))="n/a","n/a",EG109-INDEX(tab_MinKomp[Testy czystości / Reinheitstests],MATCH($B109,tab_MinKomp[[Stanowisko / Position ]:[Stanowisko / Position ]],0)))</f>
        <v>n/a</v>
      </c>
      <c r="EH110" s="190" t="str">
        <f>IF(INDEX(tab_MinKomp[Testy czystości / Reinheitstests],MATCH($B109,tab_MinKomp[[Stanowisko / Position ]:[Stanowisko / Position ]],0))="n/a","n/a",EH109-INDEX(tab_MinKomp[Testy czystości / Reinheitstests],MATCH($B109,tab_MinKomp[[Stanowisko / Position ]:[Stanowisko / Position ]],0)))</f>
        <v>n/a</v>
      </c>
      <c r="EI110" s="190" t="str">
        <f>IF(INDEX(tab_MinKomp[Testy czystości / Reinheitstests],MATCH($B109,tab_MinKomp[[Stanowisko / Position ]:[Stanowisko / Position ]],0))="n/a","n/a",EI109-INDEX(tab_MinKomp[Testy czystości / Reinheitstests],MATCH($B109,tab_MinKomp[[Stanowisko / Position ]:[Stanowisko / Position ]],0)))</f>
        <v>n/a</v>
      </c>
      <c r="EJ110" s="190" t="str">
        <f>IF(INDEX(tab_MinKomp[Testy czystości / Reinheitstests],MATCH($B109,tab_MinKomp[[Stanowisko / Position ]:[Stanowisko / Position ]],0))="n/a","n/a",EJ109-INDEX(tab_MinKomp[Testy czystości / Reinheitstests],MATCH($B109,tab_MinKomp[[Stanowisko / Position ]:[Stanowisko / Position ]],0)))</f>
        <v>n/a</v>
      </c>
      <c r="EK110" s="190" t="str">
        <f>IF(INDEX(tab_MinKomp[Testy czystości / Reinheitstests],MATCH($B109,tab_MinKomp[[Stanowisko / Position ]:[Stanowisko / Position ]],0))="n/a","n/a",EK109-INDEX(tab_MinKomp[Testy czystości / Reinheitstests],MATCH($B109,tab_MinKomp[[Stanowisko / Position ]:[Stanowisko / Position ]],0)))</f>
        <v>n/a</v>
      </c>
      <c r="EL110" s="190" t="str">
        <f>IF(INDEX(tab_MinKomp[Testy czystości / Reinheitstests],MATCH($B109,tab_MinKomp[[Stanowisko / Position ]:[Stanowisko / Position ]],0))="n/a","n/a",EL109-INDEX(tab_MinKomp[Testy czystości / Reinheitstests],MATCH($B109,tab_MinKomp[[Stanowisko / Position ]:[Stanowisko / Position ]],0)))</f>
        <v>n/a</v>
      </c>
      <c r="EM110" s="190" t="str">
        <f>IF(INDEX(tab_MinKomp[Testy czystości / Reinheitstests],MATCH($B109,tab_MinKomp[[Stanowisko / Position ]:[Stanowisko / Position ]],0))="n/a","n/a",EM109-INDEX(tab_MinKomp[Testy czystości / Reinheitstests],MATCH($B109,tab_MinKomp[[Stanowisko / Position ]:[Stanowisko / Position ]],0)))</f>
        <v>n/a</v>
      </c>
      <c r="EN110" s="190" t="str">
        <f>IF(INDEX(tab_MinKomp[Testy czystości / Reinheitstests],MATCH($B109,tab_MinKomp[[Stanowisko / Position ]:[Stanowisko / Position ]],0))="n/a","n/a",EN109-INDEX(tab_MinKomp[Testy czystości / Reinheitstests],MATCH($B109,tab_MinKomp[[Stanowisko / Position ]:[Stanowisko / Position ]],0)))</f>
        <v>n/a</v>
      </c>
      <c r="EO110" s="194" t="str">
        <f>IF(INDEX(tab_MinKomp[Konserwacja Rep],MATCH($B109,tab_MinKomp[[Stanowisko / Position ]:[Stanowisko / Position ]],0))="n/a","n/a",EO109-INDEX(tab_MinKomp[Konserwacja Rep],MATCH($B109,tab_MinKomp[[Stanowisko / Position ]:[Stanowisko / Position ]],0)))</f>
        <v>n/a</v>
      </c>
      <c r="EP110" s="194" t="str">
        <f>IF(INDEX(tab_MinKomp[[Konserwacja Engel ]],MATCH($B109,tab_MinKomp[[Stanowisko / Position ]:[Stanowisko / Position ]],0))="n/a","n/a",EP109-INDEX(tab_MinKomp[[Konserwacja Engel ]],MATCH($B109,tab_MinKomp[[Stanowisko / Position ]:[Stanowisko / Position ]],0)))</f>
        <v>n/a</v>
      </c>
      <c r="EQ110" s="194" t="str">
        <f>IF(INDEX(tab_MinKomp[Konserwacja B 50],MATCH($B109,tab_MinKomp[[Stanowisko / Position ]:[Stanowisko / Position ]],0))="n/a","n/a",EQ109-INDEX(tab_MinKomp[Konserwacja B 50],MATCH($B109,tab_MinKomp[[Stanowisko / Position ]:[Stanowisko / Position ]],0)))</f>
        <v>n/a</v>
      </c>
      <c r="ER110" s="194" t="str">
        <f>IF(INDEX(tab_MinKomp[[Konserwacja EOL ]],MATCH($B109,tab_MinKomp[[Stanowisko / Position ]:[Stanowisko / Position ]],0))="n/a","n/a",ER109-INDEX(tab_MinKomp[[Konserwacja EOL ]],MATCH($B109,tab_MinKomp[[Stanowisko / Position ]:[Stanowisko / Position ]],0)))</f>
        <v>n/a</v>
      </c>
      <c r="ES110" s="194" t="str">
        <f>IF(INDEX(tab_MinKomp[Konserwacja Branson],MATCH($B109,tab_MinKomp[[Stanowisko / Position ]:[Stanowisko / Position ]],0))="n/a","n/a",ES109-INDEX(tab_MinKomp[Konserwacja Branson],MATCH($B109,tab_MinKomp[[Stanowisko / Position ]:[Stanowisko / Position ]],0)))</f>
        <v>n/a</v>
      </c>
      <c r="ET110" s="194" t="str">
        <f>IF(INDEX(tab_MinKomp[Konserwacja coolery],MATCH($B109,tab_MinKomp[[Stanowisko / Position ]:[Stanowisko / Position ]],0))="n/a","n/a",ET109-INDEX(tab_MinKomp[Konserwacja coolery],MATCH($B109,tab_MinKomp[[Stanowisko / Position ]:[Stanowisko / Position ]],0)))</f>
        <v>n/a</v>
      </c>
      <c r="EU110" s="194" t="str">
        <f>IF(INDEX(tab_MinKomp[Konserwacja piecy],MATCH($B109,tab_MinKomp[[Stanowisko / Position ]:[Stanowisko / Position ]],0))="n/a","n/a",EU109-INDEX(tab_MinKomp[Konserwacja piecy],MATCH($B109,tab_MinKomp[[Stanowisko / Position ]:[Stanowisko / Position ]],0)))</f>
        <v>n/a</v>
      </c>
      <c r="EV110" s="194" t="str">
        <f>IF(INDEX(tab_MinKomp[Rysunek techniczny- czytanie],MATCH($B109,tab_MinKomp[[Stanowisko / Position ]:[Stanowisko / Position ]],0))="n/a","n/a",EV109-INDEX(tab_MinKomp[Rysunek techniczny- czytanie],MATCH($B109,tab_MinKomp[[Stanowisko / Position ]:[Stanowisko / Position ]],0)))</f>
        <v>n/a</v>
      </c>
      <c r="EW110" s="194" t="str">
        <f>IF(INDEX(tab_MinKomp[Elektryka],MATCH($B109,tab_MinKomp[[Stanowisko / Position ]:[Stanowisko / Position ]],0))="n/a","n/a",EW109-INDEX(tab_MinKomp[Elektryka],MATCH($B109,tab_MinKomp[[Stanowisko / Position ]:[Stanowisko / Position ]],0)))</f>
        <v>n/a</v>
      </c>
      <c r="EX110" s="194" t="str">
        <f>IF(INDEX(tab_MinKomp[Pneumatyka],MATCH($B109,tab_MinKomp[[Stanowisko / Position ]:[Stanowisko / Position ]],0))="n/a","n/a",EX109-INDEX(tab_MinKomp[Pneumatyka],MATCH($B109,tab_MinKomp[[Stanowisko / Position ]:[Stanowisko / Position ]],0)))</f>
        <v>n/a</v>
      </c>
      <c r="EY110" s="194" t="str">
        <f>IF(INDEX(tab_MinKomp[[Hydraulika ]],MATCH($B109,tab_MinKomp[[Stanowisko / Position ]:[Stanowisko / Position ]],0))="n/a","n/a",EY109-INDEX(tab_MinKomp[[Hydraulika ]],MATCH($B109,tab_MinKomp[[Stanowisko / Position ]:[Stanowisko / Position ]],0)))</f>
        <v>n/a</v>
      </c>
      <c r="EZ110" s="194" t="str">
        <f>IF(INDEX(tab_MinKomp[Podciśnienie],MATCH($B109,tab_MinKomp[[Stanowisko / Position ]:[Stanowisko / Position ]],0))="n/a","n/a",EZ109-INDEX(tab_MinKomp[Podciśnienie],MATCH($B109,tab_MinKomp[[Stanowisko / Position ]:[Stanowisko / Position ]],0)))</f>
        <v>n/a</v>
      </c>
      <c r="FA110" s="194" t="str">
        <f>IF(INDEX(tab_MinKomp[Usuwanie awarii],MATCH($B109,tab_MinKomp[[Stanowisko / Position ]:[Stanowisko / Position ]],0))="n/a","n/a",FA109-INDEX(tab_MinKomp[Usuwanie awarii],MATCH($B109,tab_MinKomp[[Stanowisko / Position ]:[Stanowisko / Position ]],0)))</f>
        <v>n/a</v>
      </c>
      <c r="FB110" s="194" t="str">
        <f>IF(INDEX(tab_MinKomp[Obsługa robotów],MATCH($B109,tab_MinKomp[[Stanowisko / Position ]:[Stanowisko / Position ]],0))="n/a","n/a",FB109-INDEX(tab_MinKomp[Obsługa robotów],MATCH($B109,tab_MinKomp[[Stanowisko / Position ]:[Stanowisko / Position ]],0)))</f>
        <v>n/a</v>
      </c>
      <c r="FC110" s="194" t="str">
        <f>IF(INDEX(tab_MinKomp[Obsługa sterowania maszyny],MATCH($B109,tab_MinKomp[[Stanowisko / Position ]:[Stanowisko / Position ]],0))="n/a","n/a",FC109-INDEX(tab_MinKomp[Obsługa sterowania maszyny],MATCH($B109,tab_MinKomp[[Stanowisko / Position ]:[Stanowisko / Position ]],0)))</f>
        <v>n/a</v>
      </c>
      <c r="FD110" s="194" t="str">
        <f>IF(INDEX(tab_MinKomp[Usuwanie przyczyn żródłowych],MATCH($B109,tab_MinKomp[[Stanowisko / Position ]:[Stanowisko / Position ]],0))="n/a","n/a",FD109-INDEX(tab_MinKomp[Usuwanie przyczyn żródłowych],MATCH($B109,tab_MinKomp[[Stanowisko / Position ]:[Stanowisko / Position ]],0)))</f>
        <v>n/a</v>
      </c>
      <c r="FE110" s="194" t="str">
        <f>IF(INDEX(tab_MinKomp[Cmms stosowanie],MATCH($B109,tab_MinKomp[[Stanowisko / Position ]:[Stanowisko / Position ]],0))="n/a","n/a",FE109-INDEX(tab_MinKomp[Cmms stosowanie],MATCH($B109,tab_MinKomp[[Stanowisko / Position ]:[Stanowisko / Position ]],0)))</f>
        <v>n/a</v>
      </c>
      <c r="FF110" s="190" t="str">
        <f>IF(INDEX(tab_MinKomp[Testy czystości / Reinheitstests],MATCH($B109,tab_MinKomp[[Stanowisko / Position ]:[Stanowisko / Position ]],0))="n/a","n/a",FF109-INDEX(tab_MinKomp[Testy czystości / Reinheitstests],MATCH($B109,tab_MinKomp[[Stanowisko / Position ]:[Stanowisko / Position ]],0)))</f>
        <v>n/a</v>
      </c>
      <c r="FG110" s="194" t="str">
        <f>IF(INDEX(tab_MinKomp[Czyszczenie form plastikowych],MATCH($B109,tab_MinKomp[[Stanowisko / Position ]:[Stanowisko / Position ]],0))="n/a","n/a",FG109-INDEX(tab_MinKomp[Czyszczenie form plastikowych],MATCH($B109,tab_MinKomp[[Stanowisko / Position ]:[Stanowisko / Position ]],0)))</f>
        <v>n/a</v>
      </c>
      <c r="FH110" s="194" t="str">
        <f>IF(INDEX(tab_MinKomp[Wymiana form plastik],MATCH($B109,tab_MinKomp[[Stanowisko / Position ]:[Stanowisko / Position ]],0))="n/a","n/a",FH109-INDEX(tab_MinKomp[Wymiana form plastik],MATCH($B109,tab_MinKomp[[Stanowisko / Position ]:[Stanowisko / Position ]],0)))</f>
        <v>n/a</v>
      </c>
      <c r="FI110" s="194" t="str">
        <f>IF(INDEX(tab_MinKomp[Wymiana form guma],MATCH($B109,tab_MinKomp[[Stanowisko / Position ]:[Stanowisko / Position ]],0))="n/a","n/a",FI109-INDEX(tab_MinKomp[Wymiana form guma],MATCH($B109,tab_MinKomp[[Stanowisko / Position ]:[Stanowisko / Position ]],0)))</f>
        <v>n/a</v>
      </c>
      <c r="FJ110" s="194" t="str">
        <f>IF(INDEX(tab_MinKomp[Konserwacja KK],MATCH($B109,tab_MinKomp[[Stanowisko / Position ]:[Stanowisko / Position ]],0))="n/a","n/a",FJ109-INDEX(tab_MinKomp[Konserwacja KK],MATCH($B109,tab_MinKomp[[Stanowisko / Position ]:[Stanowisko / Position ]],0)))</f>
        <v>n/a</v>
      </c>
      <c r="FK110" s="194" t="str">
        <f>IF(INDEX(tab_MinKomp[Konserwacja form guma],MATCH($B109,tab_MinKomp[[Stanowisko / Position ]:[Stanowisko / Position ]],0))="n/a","n/a",FK109-INDEX(tab_MinKomp[Konserwacja form guma],MATCH($B109,tab_MinKomp[[Stanowisko / Position ]:[Stanowisko / Position ]],0)))</f>
        <v>n/a</v>
      </c>
      <c r="FL110" s="194" t="str">
        <f>IF(INDEX(tab_MinKomp[Konserwacja form plastiki],MATCH($B109,tab_MinKomp[[Stanowisko / Position ]:[Stanowisko / Position ]],0))="n/a","n/a",FL109-INDEX(tab_MinKomp[Konserwacja form plastiki],MATCH($B109,tab_MinKomp[[Stanowisko / Position ]:[Stanowisko / Position ]],0)))</f>
        <v>n/a</v>
      </c>
      <c r="FM110" s="194" t="str">
        <f>IF(INDEX(tab_MinKomp[Konserwacja Gorącego Kanału],MATCH($B109,tab_MinKomp[[Stanowisko / Position ]:[Stanowisko / Position ]],0))="n/a","n/a",FM109-INDEX(tab_MinKomp[Konserwacja Gorącego Kanału],MATCH($B109,tab_MinKomp[[Stanowisko / Position ]:[Stanowisko / Position ]],0)))</f>
        <v>n/a</v>
      </c>
      <c r="FN110" s="196" t="str">
        <f>IF(INDEX(tab_MinKomp[Język angielski / Englisch],MATCH($B109,tab_MinKomp[[Stanowisko / Position ]:[Stanowisko / Position ]],0))="n/a","n/a",FN109-INDEX(tab_MinKomp[Język angielski / Englisch],MATCH($B109,tab_MinKomp[[Stanowisko / Position ]:[Stanowisko / Position ]],0)))</f>
        <v>n/a</v>
      </c>
      <c r="FO110" s="196" t="str">
        <f>IF(INDEX(tab_MinKomp[Język angielski / Englisch],MATCH($B109,tab_MinKomp[[Stanowisko / Position ]:[Stanowisko / Position ]],0))="n/a","n/a",FO109-INDEX(tab_MinKomp[Język angielski / Englisch],MATCH($B109,tab_MinKomp[[Stanowisko / Position ]:[Stanowisko / Position ]],0)))</f>
        <v>n/a</v>
      </c>
      <c r="FP110" s="196" t="str">
        <f>IF(INDEX(tab_MinKomp[Język angielski / Englisch],MATCH($B109,tab_MinKomp[[Stanowisko / Position ]:[Stanowisko / Position ]],0))="n/a","n/a",FP109-INDEX(tab_MinKomp[Język angielski / Englisch],MATCH($B109,tab_MinKomp[[Stanowisko / Position ]:[Stanowisko / Position ]],0)))</f>
        <v>n/a</v>
      </c>
      <c r="FQ110" s="196" t="str">
        <f>IF(INDEX(tab_MinKomp[Język angielski / Englisch],MATCH($B109,tab_MinKomp[[Stanowisko / Position ]:[Stanowisko / Position ]],0))="n/a","n/a",FQ109-INDEX(tab_MinKomp[Język angielski / Englisch],MATCH($B109,tab_MinKomp[[Stanowisko / Position ]:[Stanowisko / Position ]],0)))</f>
        <v>n/a</v>
      </c>
      <c r="FR110" s="196" t="str">
        <f>IF(INDEX(tab_MinKomp[Język niemiecki / Deutsch],MATCH($B109,tab_MinKomp[[Stanowisko / Position ]:[Stanowisko / Position ]],0))="n/a","n/a",FR109-INDEX(tab_MinKomp[Język niemiecki / Deutsch],MATCH($B109,tab_MinKomp[[Stanowisko / Position ]:[Stanowisko / Position ]],0)))</f>
        <v>n/a</v>
      </c>
      <c r="FS110" s="194">
        <f>IF(INDEX(tab_MinKomp[Zarządzanie dokumentacją procesową / Process dokumentation management],MATCH($B109,tab_MinKomp[[Stanowisko / Position ]:[Stanowisko / Position ]],0))="n/a","n/a",FS109-INDEX(tab_MinKomp[Zarządzanie dokumentacją procesową / Process dokumentation management],MATCH($B109,tab_MinKomp[[Stanowisko / Position ]:[Stanowisko / Position ]],0)))</f>
        <v>-1</v>
      </c>
      <c r="FT110" s="194">
        <f>IF(INDEX(tab_MinKomp[Znajomość procesów z obszaru / Kenntiss der prozesse in dem Bereich],MATCH($B109,tab_MinKomp[[Stanowisko / Position ]:[Stanowisko / Position ]],0))="n/a","n/a",FT109-INDEX(tab_MinKomp[Znajomość procesów z obszaru / Kenntiss der prozesse in dem Bereich],MATCH($B109,tab_MinKomp[[Stanowisko / Position ]:[Stanowisko / Position ]],0)))</f>
        <v>-1</v>
      </c>
      <c r="FU110" s="194">
        <f>IF(INDEX(tab_MinKomp[optymalizacja procesów / Prozessoptymalisierung],MATCH($B109,tab_MinKomp[[Stanowisko / Position ]:[Stanowisko / Position ]],0))="n/a","n/a",FU109-INDEX(tab_MinKomp[optymalizacja procesów / Prozessoptymalisierung],MATCH($B109,tab_MinKomp[[Stanowisko / Position ]:[Stanowisko / Position ]],0)))</f>
        <v>0</v>
      </c>
      <c r="FV110" s="194">
        <f>IF(INDEX(tab_MinKomp[Umiejętności szkoleniowe / Trainingsfähigkeiten],MATCH($B109,tab_MinKomp[[Stanowisko / Position ]:[Stanowisko / Position ]],0))="n/a","n/a",FV109-INDEX(tab_MinKomp[Umiejętności szkoleniowe / Trainingsfähigkeiten],MATCH($B109,tab_MinKomp[[Stanowisko / Position ]:[Stanowisko / Position ]],0)))</f>
        <v>0</v>
      </c>
      <c r="FW110" s="194">
        <f>IF(INDEX(tab_MinKomp[Analityczne myślenie, podejście / Analitysches Denken, Einstellung],MATCH($B109,tab_MinKomp[[Stanowisko / Position ]:[Stanowisko / Position ]],0))="n/a","n/a",FW109-INDEX(tab_MinKomp[Analityczne myślenie, podejście / Analitysches Denken, Einstellung],MATCH($B109,tab_MinKomp[[Stanowisko / Position ]:[Stanowisko / Position ]],0)))</f>
        <v>0</v>
      </c>
      <c r="FX110" s="194">
        <f>IF(INDEX(tab_MinKomp[Dokładność, precyzja w dzialaniu / Genauigkeit, Präzision in die Arbeit],MATCH($B109,tab_MinKomp[[Stanowisko / Position ]:[Stanowisko / Position ]],0))="n/a","n/a",FX109-INDEX(tab_MinKomp[Dokładność, precyzja w dzialaniu / Genauigkeit, Präzision in die Arbeit],MATCH($B109,tab_MinKomp[[Stanowisko / Position ]:[Stanowisko / Position ]],0)))</f>
        <v>0</v>
      </c>
      <c r="FY110" s="194">
        <f>IF(INDEX(tab_MinKomp[Dyspozycyjność / Verfügbarkeit],MATCH($B109,tab_MinKomp[[Stanowisko / Position ]:[Stanowisko / Position ]],0))="n/a","n/a",FY109-INDEX(tab_MinKomp[Dyspozycyjność / Verfügbarkeit],MATCH($B109,tab_MinKomp[[Stanowisko / Position ]:[Stanowisko / Position ]],0)))</f>
        <v>-1</v>
      </c>
      <c r="FZ110" s="194">
        <f>IF(INDEX(tab_MinKomp[Zaangażowanie / 
Engagement],MATCH($B109,tab_MinKomp[[Stanowisko / Position ]:[Stanowisko / Position ]],0))="n/a","n/a",FZ109-INDEX(tab_MinKomp[Zaangażowanie / 
Engagement],MATCH($B109,tab_MinKomp[[Stanowisko / Position ]:[Stanowisko / Position ]],0)))</f>
        <v>0</v>
      </c>
      <c r="GA110" s="194" t="str">
        <f>IF(INDEX(tab_MinKomp[Konserwacja form guma],MATCH($B109,tab_MinKomp[[Stanowisko / Position ]:[Stanowisko / Position ]],0))="n/a","n/a",GA109-INDEX(tab_MinKomp[Konserwacja form guma],MATCH($B109,tab_MinKomp[[Stanowisko / Position ]:[Stanowisko / Position ]],0)))</f>
        <v>n/a</v>
      </c>
      <c r="GB110" s="194" t="str">
        <f>IF(INDEX(tab_MinKomp[Konserwacja form plastiki],MATCH($B109,tab_MinKomp[[Stanowisko / Position ]:[Stanowisko / Position ]],0))="n/a","n/a",GB109-INDEX(tab_MinKomp[Konserwacja form plastiki],MATCH($B109,tab_MinKomp[[Stanowisko / Position ]:[Stanowisko / Position ]],0)))</f>
        <v>n/a</v>
      </c>
      <c r="GC110" s="194">
        <f>IF(INDEX(tab_MinKomp[Elastyczność w działaniu],MATCH($B109,tab_MinKomp[[Stanowisko / Position ]:[Stanowisko / Position ]],0))="n/a","n/a",GC109-INDEX(tab_MinKomp[Elastyczność w działaniu],MATCH($B109,tab_MinKomp[[Stanowisko / Position ]:[Stanowisko / Position ]],0)))</f>
        <v>0</v>
      </c>
      <c r="GD110" s="194">
        <f>IF(INDEX(tab_MinKomp[Komunikatywność],MATCH($B109,tab_MinKomp[[Stanowisko / Position ]:[Stanowisko / Position ]],0))="n/a","n/a",GD109-INDEX(tab_MinKomp[Komunikatywność],MATCH($B109,tab_MinKomp[[Stanowisko / Position ]:[Stanowisko / Position ]],0)))</f>
        <v>1</v>
      </c>
      <c r="GE110" s="193" t="str">
        <f>IF(INDEX(tab_MinKomp[Motywowanie i budowanie zaangażowania zespołu],MATCH($B109,tab_MinKomp[[Stanowisko / Position ]:[Stanowisko / Position ]],0))="n/a","n/a",GE109-INDEX(tab_MinKomp[Motywowanie i budowanie zaangażowania zespołu],MATCH($B109,tab_MinKomp[[Stanowisko / Position ]:[Stanowisko / Position ]],0)))</f>
        <v>n/a</v>
      </c>
      <c r="GF110" s="186" t="s">
        <v>248</v>
      </c>
      <c r="GG110" s="186" t="s">
        <v>248</v>
      </c>
      <c r="GH110" s="186" t="s">
        <v>248</v>
      </c>
      <c r="GI110" s="186" t="s">
        <v>248</v>
      </c>
      <c r="GJ110" s="186" t="s">
        <v>248</v>
      </c>
      <c r="GK110" s="186" t="s">
        <v>248</v>
      </c>
      <c r="GL110" s="186" t="s">
        <v>248</v>
      </c>
      <c r="GM110" s="186" t="s">
        <v>248</v>
      </c>
      <c r="GN110" s="186" t="s">
        <v>248</v>
      </c>
      <c r="GO110" s="186" t="s">
        <v>248</v>
      </c>
      <c r="GP110" s="186" t="s">
        <v>248</v>
      </c>
      <c r="GQ110" s="186" t="s">
        <v>248</v>
      </c>
      <c r="GR110" s="186" t="s">
        <v>248</v>
      </c>
      <c r="GS110" s="186" t="s">
        <v>248</v>
      </c>
      <c r="GT110" s="186" t="s">
        <v>248</v>
      </c>
      <c r="GU110" s="186" t="s">
        <v>248</v>
      </c>
      <c r="GV110" s="186" t="s">
        <v>248</v>
      </c>
      <c r="GW110" s="186" t="s">
        <v>248</v>
      </c>
      <c r="GX110" s="186" t="s">
        <v>248</v>
      </c>
      <c r="GY110" s="186" t="s">
        <v>248</v>
      </c>
      <c r="GZ110" s="261" t="s">
        <v>248</v>
      </c>
      <c r="HA110" s="261" t="s">
        <v>248</v>
      </c>
      <c r="HB110" s="191">
        <f>SUM(G110:GE110)/(HB109-(SUM(G110:GE110)))</f>
        <v>-0.10526315789473684</v>
      </c>
    </row>
    <row r="111" spans="1:210" ht="24.9" customHeight="1" x14ac:dyDescent="0.3">
      <c r="A111" s="105" t="s">
        <v>320</v>
      </c>
      <c r="B111" s="105" t="s">
        <v>315</v>
      </c>
      <c r="C111" s="105" t="s">
        <v>430</v>
      </c>
      <c r="D111" s="105">
        <v>2163</v>
      </c>
      <c r="E111" s="394" t="s">
        <v>917</v>
      </c>
      <c r="F111" s="185" t="s">
        <v>374</v>
      </c>
      <c r="G111" s="186">
        <v>2</v>
      </c>
      <c r="H111" s="186">
        <v>2</v>
      </c>
      <c r="I111" s="186">
        <v>2</v>
      </c>
      <c r="J111" s="186">
        <v>2</v>
      </c>
      <c r="K111" s="186">
        <v>2</v>
      </c>
      <c r="L111" s="186" t="s">
        <v>248</v>
      </c>
      <c r="M111" s="186" t="s">
        <v>248</v>
      </c>
      <c r="N111" s="186" t="s">
        <v>248</v>
      </c>
      <c r="O111" s="186">
        <v>1</v>
      </c>
      <c r="P111" s="186">
        <v>1</v>
      </c>
      <c r="Q111" s="186" t="s">
        <v>248</v>
      </c>
      <c r="R111" s="186" t="s">
        <v>248</v>
      </c>
      <c r="S111" s="186" t="s">
        <v>248</v>
      </c>
      <c r="T111" s="186" t="s">
        <v>248</v>
      </c>
      <c r="U111" s="186" t="s">
        <v>248</v>
      </c>
      <c r="V111" s="186" t="s">
        <v>248</v>
      </c>
      <c r="W111" s="186" t="s">
        <v>248</v>
      </c>
      <c r="X111" s="186" t="s">
        <v>248</v>
      </c>
      <c r="Y111" s="186" t="s">
        <v>248</v>
      </c>
      <c r="Z111" s="186" t="s">
        <v>248</v>
      </c>
      <c r="AA111" s="186" t="s">
        <v>248</v>
      </c>
      <c r="AB111" s="186" t="s">
        <v>248</v>
      </c>
      <c r="AC111" s="186" t="s">
        <v>248</v>
      </c>
      <c r="AD111" s="186" t="s">
        <v>248</v>
      </c>
      <c r="AE111" s="186" t="s">
        <v>248</v>
      </c>
      <c r="AF111" s="186" t="s">
        <v>248</v>
      </c>
      <c r="AG111" s="186" t="s">
        <v>248</v>
      </c>
      <c r="AH111" s="186" t="s">
        <v>248</v>
      </c>
      <c r="AI111" s="186" t="s">
        <v>248</v>
      </c>
      <c r="AJ111" s="186" t="s">
        <v>248</v>
      </c>
      <c r="AK111" s="186" t="s">
        <v>248</v>
      </c>
      <c r="AL111" s="186">
        <v>2</v>
      </c>
      <c r="AM111" s="186" t="s">
        <v>248</v>
      </c>
      <c r="AN111" s="186" t="s">
        <v>248</v>
      </c>
      <c r="AO111" s="186">
        <v>1</v>
      </c>
      <c r="AP111" s="186" t="s">
        <v>248</v>
      </c>
      <c r="AQ111" s="186">
        <v>1</v>
      </c>
      <c r="AR111" s="186" t="s">
        <v>248</v>
      </c>
      <c r="AS111" s="186" t="s">
        <v>248</v>
      </c>
      <c r="AT111" s="186" t="s">
        <v>248</v>
      </c>
      <c r="AU111" s="186" t="s">
        <v>248</v>
      </c>
      <c r="AV111" s="186">
        <v>1</v>
      </c>
      <c r="AW111" s="186">
        <v>1</v>
      </c>
      <c r="AX111" s="186" t="s">
        <v>248</v>
      </c>
      <c r="AY111" s="186" t="s">
        <v>248</v>
      </c>
      <c r="AZ111" s="186" t="s">
        <v>248</v>
      </c>
      <c r="BA111" s="186">
        <v>1</v>
      </c>
      <c r="BB111" s="186">
        <v>1</v>
      </c>
      <c r="BC111" s="186" t="s">
        <v>248</v>
      </c>
      <c r="BD111" s="186" t="s">
        <v>248</v>
      </c>
      <c r="BE111" s="186" t="s">
        <v>248</v>
      </c>
      <c r="BF111" s="186" t="s">
        <v>248</v>
      </c>
      <c r="BG111" s="186" t="s">
        <v>248</v>
      </c>
      <c r="BH111" s="186" t="s">
        <v>248</v>
      </c>
      <c r="BI111" s="186" t="s">
        <v>248</v>
      </c>
      <c r="BJ111" s="186" t="s">
        <v>248</v>
      </c>
      <c r="BK111" s="186" t="s">
        <v>248</v>
      </c>
      <c r="BL111" s="186" t="s">
        <v>248</v>
      </c>
      <c r="BM111" s="186" t="s">
        <v>248</v>
      </c>
      <c r="BN111" s="186" t="s">
        <v>248</v>
      </c>
      <c r="BO111" s="186" t="s">
        <v>248</v>
      </c>
      <c r="BP111" s="186" t="s">
        <v>248</v>
      </c>
      <c r="BQ111" s="186">
        <v>2</v>
      </c>
      <c r="BR111" s="186" t="s">
        <v>248</v>
      </c>
      <c r="BS111" s="186">
        <v>2</v>
      </c>
      <c r="BT111" s="186" t="s">
        <v>248</v>
      </c>
      <c r="BU111" s="186">
        <v>2</v>
      </c>
      <c r="BV111" s="186" t="s">
        <v>248</v>
      </c>
      <c r="BW111" s="186">
        <v>2</v>
      </c>
      <c r="BX111" s="186">
        <v>1</v>
      </c>
      <c r="BY111" s="186" t="s">
        <v>248</v>
      </c>
      <c r="BZ111" s="186">
        <v>1</v>
      </c>
      <c r="CA111" s="186" t="s">
        <v>248</v>
      </c>
      <c r="CB111" s="186">
        <v>1</v>
      </c>
      <c r="CC111" s="186" t="s">
        <v>248</v>
      </c>
      <c r="CD111" s="186">
        <v>1</v>
      </c>
      <c r="CE111" s="186">
        <v>1</v>
      </c>
      <c r="CF111" s="186">
        <v>1</v>
      </c>
      <c r="CG111" s="186">
        <v>1</v>
      </c>
      <c r="CH111" s="186" t="s">
        <v>248</v>
      </c>
      <c r="CI111" s="186" t="s">
        <v>248</v>
      </c>
      <c r="CJ111" s="186" t="s">
        <v>248</v>
      </c>
      <c r="CK111" s="186" t="s">
        <v>248</v>
      </c>
      <c r="CL111" s="186" t="s">
        <v>248</v>
      </c>
      <c r="CM111" s="186" t="s">
        <v>248</v>
      </c>
      <c r="CN111" s="186" t="s">
        <v>248</v>
      </c>
      <c r="CO111" s="186" t="s">
        <v>248</v>
      </c>
      <c r="CP111" s="186" t="s">
        <v>248</v>
      </c>
      <c r="CQ111" s="186" t="s">
        <v>248</v>
      </c>
      <c r="CR111" s="186" t="s">
        <v>248</v>
      </c>
      <c r="CS111" s="186" t="s">
        <v>248</v>
      </c>
      <c r="CT111" s="186" t="s">
        <v>248</v>
      </c>
      <c r="CU111" s="186" t="s">
        <v>248</v>
      </c>
      <c r="CV111" s="186" t="s">
        <v>248</v>
      </c>
      <c r="CW111" s="186">
        <v>1</v>
      </c>
      <c r="CX111" s="186" t="s">
        <v>248</v>
      </c>
      <c r="CY111" s="186" t="s">
        <v>248</v>
      </c>
      <c r="CZ111" s="186" t="s">
        <v>248</v>
      </c>
      <c r="DA111" s="186" t="s">
        <v>248</v>
      </c>
      <c r="DB111" s="186" t="s">
        <v>248</v>
      </c>
      <c r="DC111" s="186" t="s">
        <v>248</v>
      </c>
      <c r="DD111" s="186" t="s">
        <v>248</v>
      </c>
      <c r="DE111" s="186" t="s">
        <v>248</v>
      </c>
      <c r="DF111" s="186">
        <v>1</v>
      </c>
      <c r="DG111" s="186" t="s">
        <v>248</v>
      </c>
      <c r="DH111" s="186" t="s">
        <v>248</v>
      </c>
      <c r="DI111" s="186" t="s">
        <v>248</v>
      </c>
      <c r="DJ111" s="186" t="s">
        <v>248</v>
      </c>
      <c r="DK111" s="186" t="s">
        <v>248</v>
      </c>
      <c r="DL111" s="186" t="s">
        <v>248</v>
      </c>
      <c r="DM111" s="186" t="s">
        <v>248</v>
      </c>
      <c r="DN111" s="186" t="s">
        <v>248</v>
      </c>
      <c r="DO111" s="186" t="s">
        <v>248</v>
      </c>
      <c r="DP111" s="186" t="s">
        <v>248</v>
      </c>
      <c r="DQ111" s="186" t="s">
        <v>248</v>
      </c>
      <c r="DR111" s="186" t="s">
        <v>248</v>
      </c>
      <c r="DS111" s="186" t="s">
        <v>248</v>
      </c>
      <c r="DT111" s="186" t="s">
        <v>248</v>
      </c>
      <c r="DU111" s="186" t="s">
        <v>248</v>
      </c>
      <c r="DV111" s="186" t="s">
        <v>248</v>
      </c>
      <c r="DW111" s="186" t="s">
        <v>248</v>
      </c>
      <c r="DX111" s="186" t="s">
        <v>248</v>
      </c>
      <c r="DY111" s="186" t="s">
        <v>248</v>
      </c>
      <c r="DZ111" s="186" t="s">
        <v>248</v>
      </c>
      <c r="EA111" s="186" t="s">
        <v>248</v>
      </c>
      <c r="EB111" s="186" t="s">
        <v>248</v>
      </c>
      <c r="EC111" s="186" t="s">
        <v>248</v>
      </c>
      <c r="ED111" s="186" t="s">
        <v>248</v>
      </c>
      <c r="EE111" s="186" t="s">
        <v>248</v>
      </c>
      <c r="EF111" s="186" t="s">
        <v>248</v>
      </c>
      <c r="EG111" s="186" t="s">
        <v>248</v>
      </c>
      <c r="EH111" s="186" t="s">
        <v>248</v>
      </c>
      <c r="EI111" s="186" t="s">
        <v>248</v>
      </c>
      <c r="EJ111" s="186" t="s">
        <v>248</v>
      </c>
      <c r="EK111" s="186" t="s">
        <v>248</v>
      </c>
      <c r="EL111" s="184" t="s">
        <v>248</v>
      </c>
      <c r="EM111" s="184" t="s">
        <v>248</v>
      </c>
      <c r="EN111" s="184" t="s">
        <v>248</v>
      </c>
      <c r="EO111" s="186" t="s">
        <v>248</v>
      </c>
      <c r="EP111" s="186" t="s">
        <v>248</v>
      </c>
      <c r="EQ111" s="186" t="s">
        <v>248</v>
      </c>
      <c r="ER111" s="186" t="s">
        <v>248</v>
      </c>
      <c r="ES111" s="186" t="s">
        <v>248</v>
      </c>
      <c r="ET111" s="186" t="s">
        <v>248</v>
      </c>
      <c r="EU111" s="186" t="s">
        <v>248</v>
      </c>
      <c r="EV111" s="186" t="s">
        <v>248</v>
      </c>
      <c r="EW111" s="186" t="s">
        <v>248</v>
      </c>
      <c r="EX111" s="186" t="s">
        <v>248</v>
      </c>
      <c r="EY111" s="186" t="s">
        <v>248</v>
      </c>
      <c r="EZ111" s="186" t="s">
        <v>248</v>
      </c>
      <c r="FA111" s="186" t="s">
        <v>248</v>
      </c>
      <c r="FB111" s="186" t="s">
        <v>248</v>
      </c>
      <c r="FC111" s="186" t="s">
        <v>248</v>
      </c>
      <c r="FD111" s="186" t="s">
        <v>248</v>
      </c>
      <c r="FE111" s="186" t="s">
        <v>248</v>
      </c>
      <c r="FF111" s="186" t="s">
        <v>248</v>
      </c>
      <c r="FG111" s="186" t="s">
        <v>248</v>
      </c>
      <c r="FH111" s="186" t="s">
        <v>248</v>
      </c>
      <c r="FI111" s="186" t="s">
        <v>248</v>
      </c>
      <c r="FJ111" s="186" t="s">
        <v>248</v>
      </c>
      <c r="FK111" s="186" t="s">
        <v>248</v>
      </c>
      <c r="FL111" s="186" t="s">
        <v>248</v>
      </c>
      <c r="FM111" s="186" t="s">
        <v>248</v>
      </c>
      <c r="FN111" s="187" t="s">
        <v>248</v>
      </c>
      <c r="FO111" s="187" t="s">
        <v>248</v>
      </c>
      <c r="FP111" s="187" t="s">
        <v>248</v>
      </c>
      <c r="FQ111" s="187" t="s">
        <v>248</v>
      </c>
      <c r="FR111" s="187" t="s">
        <v>248</v>
      </c>
      <c r="FS111" s="186">
        <v>1</v>
      </c>
      <c r="FT111" s="186">
        <v>1</v>
      </c>
      <c r="FU111" s="186">
        <v>1</v>
      </c>
      <c r="FV111" s="186">
        <v>1</v>
      </c>
      <c r="FW111" s="186">
        <v>1</v>
      </c>
      <c r="FX111" s="186">
        <v>2</v>
      </c>
      <c r="FY111" s="186">
        <v>1</v>
      </c>
      <c r="FZ111" s="186">
        <v>2</v>
      </c>
      <c r="GA111" s="186" t="s">
        <v>248</v>
      </c>
      <c r="GB111" s="186" t="s">
        <v>248</v>
      </c>
      <c r="GC111" s="186">
        <v>2</v>
      </c>
      <c r="GD111" s="186">
        <v>2</v>
      </c>
      <c r="GE111" s="186" t="s">
        <v>248</v>
      </c>
      <c r="GF111" s="186" t="s">
        <v>248</v>
      </c>
      <c r="GG111" s="186" t="s">
        <v>248</v>
      </c>
      <c r="GH111" s="186" t="s">
        <v>248</v>
      </c>
      <c r="GI111" s="186" t="s">
        <v>248</v>
      </c>
      <c r="GJ111" s="186" t="s">
        <v>248</v>
      </c>
      <c r="GK111" s="186" t="s">
        <v>248</v>
      </c>
      <c r="GL111" s="186" t="s">
        <v>248</v>
      </c>
      <c r="GM111" s="186" t="s">
        <v>248</v>
      </c>
      <c r="GN111" s="186" t="s">
        <v>248</v>
      </c>
      <c r="GO111" s="186" t="s">
        <v>248</v>
      </c>
      <c r="GP111" s="186" t="s">
        <v>248</v>
      </c>
      <c r="GQ111" s="186" t="s">
        <v>248</v>
      </c>
      <c r="GR111" s="186" t="s">
        <v>248</v>
      </c>
      <c r="GS111" s="186" t="s">
        <v>248</v>
      </c>
      <c r="GT111" s="186" t="s">
        <v>248</v>
      </c>
      <c r="GU111" s="186" t="s">
        <v>248</v>
      </c>
      <c r="GV111" s="186" t="s">
        <v>248</v>
      </c>
      <c r="GW111" s="186" t="s">
        <v>248</v>
      </c>
      <c r="GX111" s="186" t="s">
        <v>248</v>
      </c>
      <c r="GY111" s="186" t="s">
        <v>248</v>
      </c>
      <c r="GZ111" s="261" t="s">
        <v>248</v>
      </c>
      <c r="HA111" s="261" t="s">
        <v>248</v>
      </c>
      <c r="HB111" s="188">
        <f>SUM(G111:GE111)</f>
        <v>51</v>
      </c>
    </row>
    <row r="112" spans="1:210" ht="24.9" customHeight="1" thickBot="1" x14ac:dyDescent="0.35">
      <c r="A112" s="108" t="str">
        <f>A111</f>
        <v>Prod.-Q-4</v>
      </c>
      <c r="B112" s="108" t="str">
        <f>B111</f>
        <v>Pracownik Produkcji</v>
      </c>
      <c r="C112" s="108" t="str">
        <f>C111</f>
        <v>MK</v>
      </c>
      <c r="D112" s="108">
        <f>D111</f>
        <v>2163</v>
      </c>
      <c r="E112" s="395"/>
      <c r="F112" s="189" t="s">
        <v>375</v>
      </c>
      <c r="G112" s="192">
        <f>IF(INDEX(tab_MinKomp[Przepisy BHP / BHP Vorschriften],MATCH($B111,tab_MinKomp[[Stanowisko / Position ]:[Stanowisko / Position ]],0))="n/a","n/a",G111-INDEX(tab_MinKomp[Przepisy BHP / BHP Vorschriften],MATCH($B111,tab_MinKomp[[Stanowisko / Position ]:[Stanowisko / Position ]],0)))</f>
        <v>0</v>
      </c>
      <c r="H112" s="193">
        <f>IF(INDEX(tab_MinKomp[Przepisy PPOŻ / Brandschutzbestimmungen],MATCH($B111,tab_MinKomp[[Stanowisko / Position ]:[Stanowisko / Position ]],0))="n/a","n/a",H111-INDEX(tab_MinKomp[Przepisy PPOŻ / Brandschutzbestimmungen],MATCH($B111,tab_MinKomp[[Stanowisko / Position ]:[Stanowisko / Position ]],0)))</f>
        <v>1</v>
      </c>
      <c r="I112" s="193">
        <f>IF(INDEX(tab_MinKomp[Ryzyko zawodowe na stanowiskach pracyv/ Berufliche Risiken an Arbeitsstellen],MATCH($B111,tab_MinKomp[[Stanowisko / Position ]:[Stanowisko / Position ]],0))="n/a","n/a",I111-INDEX(tab_MinKomp[Ryzyko zawodowe na stanowiskach pracyv/ Berufliche Risiken an Arbeitsstellen],MATCH($B111,tab_MinKomp[[Stanowisko / Position ]:[Stanowisko / Position ]],0)))</f>
        <v>0</v>
      </c>
      <c r="J112" s="193">
        <f>IF(INDEX(tab_MinKomp[Gospodarka substancjami niebezpiecznymi / Gefahrstoffmanagement],MATCH($B111,tab_MinKomp[[Stanowisko / Position ]:[Stanowisko / Position ]],0))="n/a","n/a",J111-INDEX(tab_MinKomp[Gospodarka substancjami niebezpiecznymi / Gefahrstoffmanagement],MATCH($B111,tab_MinKomp[[Stanowisko / Position ]:[Stanowisko / Position ]],0)))</f>
        <v>1</v>
      </c>
      <c r="K112" s="193">
        <f>IF(INDEX(tab_MinKomp[Gospodarka odpadami / Abfallwirtschaft],MATCH($B111,tab_MinKomp[[Stanowisko / Position ]:[Stanowisko / Position ]],0))="n/a","n/a",K111-INDEX(tab_MinKomp[Gospodarka odpadami / Abfallwirtschaft],MATCH($B111,tab_MinKomp[[Stanowisko / Position ]:[Stanowisko / Position ]],0)))</f>
        <v>1</v>
      </c>
      <c r="L112" s="194" t="str">
        <f>IF(INDEX(tab_MinKomp[Przepisy kodeksu pracy / Bestimmungen des Arbeitsgesetzes],MATCH($B111,tab_MinKomp[[Stanowisko / Position ]:[Stanowisko / Position ]],0))="n/a","n/a",L111-INDEX(tab_MinKomp[Przepisy kodeksu pracy / Bestimmungen des Arbeitsgesetzes],MATCH($B111,tab_MinKomp[[Stanowisko / Position ]:[Stanowisko / Position ]],0)))</f>
        <v>n/a</v>
      </c>
      <c r="M112" s="195" t="str">
        <f>IF(INDEX(tab_MinKomp[Przepisy o ub.społ. ZUS  / Sozialversicherungsvorschriften],MATCH($B111,tab_MinKomp[[Stanowisko / Position ]:[Stanowisko / Position ]],0))="n/a","n/a",M111-INDEX(tab_MinKomp[Przepisy o ub.społ. ZUS  / Sozialversicherungsvorschriften],MATCH($B111,tab_MinKomp[[Stanowisko / Position ]:[Stanowisko / Position ]],0)))</f>
        <v>n/a</v>
      </c>
      <c r="N112" s="194" t="str">
        <f>IF(INDEX(tab_MinKomp[PRZEPISY O PDOF /persönlich Einkommensteuergesetz ],MATCH($B111,tab_MinKomp[[Stanowisko / Position ]:[Stanowisko / Position ]],0))="n/a","n/a",N111-INDEX(tab_MinKomp[PRZEPISY O PDOF /persönlich Einkommensteuergesetz ],MATCH($B111,tab_MinKomp[[Stanowisko / Position ]:[Stanowisko / Position ]],0)))</f>
        <v>n/a</v>
      </c>
      <c r="O112" s="194">
        <f>IF(INDEX(tab_MinKomp[Regulamin pracy / Arbeitsordnung],MATCH($B111,tab_MinKomp[[Stanowisko / Position ]:[Stanowisko / Position ]],0))="n/a","n/a",O111-INDEX(tab_MinKomp[Regulamin pracy / Arbeitsordnung],MATCH($B111,tab_MinKomp[[Stanowisko / Position ]:[Stanowisko / Position ]],0)))</f>
        <v>0</v>
      </c>
      <c r="P112" s="194">
        <f>IF(INDEX(tab_MinKomp[Regulamin wynagradzania / Vergütungsordnung],MATCH($B111,tab_MinKomp[[Stanowisko / Position ]:[Stanowisko / Position ]],0))="n/a","n/a",P111-INDEX(tab_MinKomp[Regulamin wynagradzania / Vergütungsordnung],MATCH($B111,tab_MinKomp[[Stanowisko / Position ]:[Stanowisko / Position ]],0)))</f>
        <v>0</v>
      </c>
      <c r="Q112" s="194" t="str">
        <f>IF(INDEX(tab_MinKomp[System R2PŁATNIK PRO: Płace / Lohnabrechnung],MATCH($B111,tab_MinKomp[[Stanowisko / Position ]:[Stanowisko / Position ]],0))="n/a","n/a",Q111-INDEX(tab_MinKomp[System R2PŁATNIK PRO: Płace / Lohnabrechnung],MATCH($B111,tab_MinKomp[[Stanowisko / Position ]:[Stanowisko / Position ]],0)))</f>
        <v>n/a</v>
      </c>
      <c r="R112" s="194" t="str">
        <f>IF(INDEX(tab_MinKomp[SystemR2PŁATNIK PRO: KADRY / Personaldaten],MATCH($B111,tab_MinKomp[[Stanowisko / Position ]:[Stanowisko / Position ]],0))="n/a","n/a",R111-INDEX(tab_MinKomp[SystemR2PŁATNIK PRO: KADRY / Personaldaten],MATCH($B111,tab_MinKomp[[Stanowisko / Position ]:[Stanowisko / Position ]],0)))</f>
        <v>n/a</v>
      </c>
      <c r="S112" s="194" t="str">
        <f>IF(INDEX(tab_MinKomp[SYSTEM R2PŁATNIK PRO: zarządzanie pracownikami / Arbeitsverwaltung],MATCH($B111,tab_MinKomp[[Stanowisko / Position ]:[Stanowisko / Position ]],0))="n/a","n/a",S111-INDEX(tab_MinKomp[SYSTEM R2PŁATNIK PRO: zarządzanie pracownikami / Arbeitsverwaltung],MATCH($B111,tab_MinKomp[[Stanowisko / Position ]:[Stanowisko / Position ]],0)))</f>
        <v>n/a</v>
      </c>
      <c r="T112" s="194" t="str">
        <f>IF(INDEX(tab_MinKomp[Doradztwo, wsparcie personalne / Personalberatung und Unterstützung],MATCH($B111,tab_MinKomp[[Stanowisko / Position ]:[Stanowisko / Position ]],0))="n/a","n/a",T111-INDEX(tab_MinKomp[Doradztwo, wsparcie personalne / Personalberatung und Unterstützung],MATCH($B111,tab_MinKomp[[Stanowisko / Position ]:[Stanowisko / Position ]],0)))</f>
        <v>n/a</v>
      </c>
      <c r="U112" s="194" t="str">
        <f>IF(INDEX(tab_MinKomp[Przepisy o podatku VAT / MwSt.- Gesetz],MATCH($B111,tab_MinKomp[[Stanowisko / Position ]:[Stanowisko / Position ]],0))="n/a","n/a",U111-INDEX(tab_MinKomp[Przepisy o podatku VAT / MwSt.- Gesetz],MATCH($B111,tab_MinKomp[[Stanowisko / Position ]:[Stanowisko / Position ]],0)))</f>
        <v>n/a</v>
      </c>
      <c r="V112" s="194" t="str">
        <f>IF(INDEX(tab_MinKomp[PrzepisyPDOP / geschäftlich Einkommensteuergesetz],MATCH($B111,tab_MinKomp[[Stanowisko / Position ]:[Stanowisko / Position ]],0))="n/a","n/a",V111-INDEX(tab_MinKomp[PrzepisyPDOP / geschäftlich Einkommensteuergesetz],MATCH($B111,tab_MinKomp[[Stanowisko / Position ]:[Stanowisko / Position ]],0)))</f>
        <v>n/a</v>
      </c>
      <c r="W112" s="194" t="str">
        <f>IF(INDEX(tab_MinKomp[System BAAN / FINANSE (FIBU)],MATCH($B111,tab_MinKomp[[Stanowisko / Position ]:[Stanowisko / Position ]],0))="n/a","n/a",W111-INDEX(tab_MinKomp[System BAAN / FINANSE (FIBU)],MATCH($B111,tab_MinKomp[[Stanowisko / Position ]:[Stanowisko / Position ]],0)))</f>
        <v>n/a</v>
      </c>
      <c r="X112" s="194" t="str">
        <f>IF(INDEX(tab_MinKomp[Systemy pomocnicze / Hilfssysteme(STOCKPROGRAM, KALK2000 etc.)],MATCH($B111,tab_MinKomp[[Stanowisko / Position ]:[Stanowisko / Position ]],0))="n/a","n/a",X111-INDEX(tab_MinKomp[Systemy pomocnicze / Hilfssysteme(STOCKPROGRAM, KALK2000 etc.)],MATCH($B111,tab_MinKomp[[Stanowisko / Position ]:[Stanowisko / Position ]],0)))</f>
        <v>n/a</v>
      </c>
      <c r="Y112" s="194" t="str">
        <f>IF(INDEX(tab_MinKomp[Polityka rachunkowości / Buchführungspolitik],MATCH($B111,tab_MinKomp[[Stanowisko / Position ]:[Stanowisko / Position ]],0))="n/a","n/a",Y111-INDEX(tab_MinKomp[Polityka rachunkowości / Buchführungspolitik],MATCH($B111,tab_MinKomp[[Stanowisko / Position ]:[Stanowisko / Position ]],0)))</f>
        <v>n/a</v>
      </c>
      <c r="Z112" s="194" t="str">
        <f>IF(INDEX(tab_MinKomp[Ustawa o rachunkowości / Rechnungslegungsgesetz],MATCH($B111,tab_MinKomp[[Stanowisko / Position ]:[Stanowisko / Position ]],0))="n/a","n/a",Z111-INDEX(tab_MinKomp[Ustawa o rachunkowości / Rechnungslegungsgesetz],MATCH($B111,tab_MinKomp[[Stanowisko / Position ]:[Stanowisko / Position ]],0)))</f>
        <v>n/a</v>
      </c>
      <c r="AA112" s="194" t="str">
        <f>IF(INDEX(tab_MinKomp[WORKFLOW - TS-100],MATCH($B111,tab_MinKomp[[Stanowisko / Position ]:[Stanowisko / Position ]],0))="n/a","n/a",AA111-INDEX(tab_MinKomp[WORKFLOW - TS-100],MATCH($B111,tab_MinKomp[[Stanowisko / Position ]:[Stanowisko / Position ]],0)))</f>
        <v>n/a</v>
      </c>
      <c r="AB112" s="194" t="str">
        <f>IF(INDEX(tab_MinKomp[WORKFLOW - SFMS],MATCH($B111,tab_MinKomp[[Stanowisko / Position ]:[Stanowisko / Position ]],0))="n/a","n/a",AB111-INDEX(tab_MinKomp[WORKFLOW - SFMS],MATCH($B111,tab_MinKomp[[Stanowisko / Position ]:[Stanowisko / Position ]],0)))</f>
        <v>n/a</v>
      </c>
      <c r="AC112" s="194" t="str">
        <f>IF(INDEX(tab_MinKomp[System ISO 9001:2015],MATCH($B111,tab_MinKomp[[Stanowisko / Position ]:[Stanowisko / Position ]],0))="n/a","n/a",AC111-INDEX(tab_MinKomp[System ISO 9001:2015],MATCH($B111,tab_MinKomp[[Stanowisko / Position ]:[Stanowisko / Position ]],0)))</f>
        <v>n/a</v>
      </c>
      <c r="AD112" s="194" t="str">
        <f>IF(INDEX(tab_MinKomp[System ISO 9001:2015],MATCH($B111,tab_MinKomp[[Stanowisko / Position ]:[Stanowisko / Position ]],0))="n/a","n/a",AD111-INDEX(tab_MinKomp[System ISO 9001:2015],MATCH($B111,tab_MinKomp[[Stanowisko / Position ]:[Stanowisko / Position ]],0)))</f>
        <v>n/a</v>
      </c>
      <c r="AE112" s="194" t="str">
        <f>IF(INDEX(tab_MinKomp[System ISO 9001:2015],MATCH($B111,tab_MinKomp[[Stanowisko / Position ]:[Stanowisko / Position ]],0))="n/a","n/a",AE111-INDEX(tab_MinKomp[System ISO 9001:2015],MATCH($B111,tab_MinKomp[[Stanowisko / Position ]:[Stanowisko / Position ]],0)))</f>
        <v>n/a</v>
      </c>
      <c r="AF112" s="194" t="str">
        <f>IF(INDEX(tab_MinKomp[System ISO 9001:2015],MATCH($B111,tab_MinKomp[[Stanowisko / Position ]:[Stanowisko / Position ]],0))="n/a","n/a",AF111-INDEX(tab_MinKomp[System ISO 9001:2015],MATCH($B111,tab_MinKomp[[Stanowisko / Position ]:[Stanowisko / Position ]],0)))</f>
        <v>n/a</v>
      </c>
      <c r="AG112" s="194" t="str">
        <f>IF(INDEX(tab_MinKomp[Wymagania VDA 6.3 Process / Forderungen],MATCH($B111,tab_MinKomp[[Stanowisko / Position ]:[Stanowisko / Position ]],0))="n/a","n/a",AG111-INDEX(tab_MinKomp[Wymagania VDA 6.3 Process / Forderungen],MATCH($B111,tab_MinKomp[[Stanowisko / Position ]:[Stanowisko / Position ]],0)))</f>
        <v>n/a</v>
      </c>
      <c r="AH112" s="194" t="str">
        <f>IF(INDEX(tab_MinKomp[Wymagania VDA 6.5 Product / Forderungen],MATCH($B111,tab_MinKomp[[Stanowisko / Position ]:[Stanowisko / Position ]],0))="n/a","n/a",AH111-INDEX(tab_MinKomp[Wymagania VDA 6.5 Product / Forderungen],MATCH($B111,tab_MinKomp[[Stanowisko / Position ]:[Stanowisko / Position ]],0)))</f>
        <v>n/a</v>
      </c>
      <c r="AI112" s="194" t="str">
        <f>IF(INDEX(tab_MinKomp[System ISO 9001:2015],MATCH($B111,tab_MinKomp[[Stanowisko / Position ]:[Stanowisko / Position ]],0))="n/a","n/a",AI111-INDEX(tab_MinKomp[System ISO 9001:2015],MATCH($B111,tab_MinKomp[[Stanowisko / Position ]:[Stanowisko / Position ]],0)))</f>
        <v>n/a</v>
      </c>
      <c r="AJ112" s="194" t="str">
        <f>IF(INDEX(tab_MinKomp[Auditor systemu ISO 17021:2018],MATCH($B111,tab_MinKomp[[Stanowisko / Position ]:[Stanowisko / Position ]],0))="n/a","n/a",AJ111-INDEX(tab_MinKomp[Auditor systemu ISO 17021:2018],MATCH($B111,tab_MinKomp[[Stanowisko / Position ]:[Stanowisko / Position ]],0)))</f>
        <v>n/a</v>
      </c>
      <c r="AK112" s="194" t="str">
        <f>IF(INDEX(tab_MinKomp[Pełnomocnik systemu / Systemvertreter],MATCH($B111,tab_MinKomp[[Stanowisko / Position ]:[Stanowisko / Position ]],0))="n/a","n/a",AK111-INDEX(tab_MinKomp[Pełnomocnik systemu / Systemvertreter],MATCH($B111,tab_MinKomp[[Stanowisko / Position ]:[Stanowisko / Position ]],0)))</f>
        <v>n/a</v>
      </c>
      <c r="AL112" s="194">
        <f>IF(INDEX(tab_MinKomp[Polityka Etyczna - Compliance],MATCH($B111,tab_MinKomp[[Stanowisko / Position ]:[Stanowisko / Position ]],0))="n/a","n/a",AL111-INDEX(tab_MinKomp[Polityka Etyczna - Compliance],MATCH($B111,tab_MinKomp[[Stanowisko / Position ]:[Stanowisko / Position ]],0)))</f>
        <v>1</v>
      </c>
      <c r="AM112" s="194" t="str">
        <f>IF(INDEX(tab_MinKomp[WDRAŻANIE NOWYCH PROJEKTÓW/ PROCEDURA CTM],MATCH($B111,tab_MinKomp[[Stanowisko / Position ]:[Stanowisko / Position ]],0))="n/a","n/a",AM111-INDEX(tab_MinKomp[WDRAŻANIE NOWYCH PROJEKTÓW/ PROCEDURA CTM],MATCH($B111,tab_MinKomp[[Stanowisko / Position ]:[Stanowisko / Position ]],0)))</f>
        <v>n/a</v>
      </c>
      <c r="AN112" s="194" t="str">
        <f>IF(INDEX(tab_MinKomp[KAMIENIE MILOWE MSL/PIFF],MATCH($B111,tab_MinKomp[[Stanowisko / Position ]:[Stanowisko / Position ]],0))="n/a","n/a",AN111-INDEX(tab_MinKomp[KAMIENIE MILOWE MSL/PIFF],MATCH($B111,tab_MinKomp[[Stanowisko / Position ]:[Stanowisko / Position ]],0)))</f>
        <v>n/a</v>
      </c>
      <c r="AO112" s="194">
        <f>IF(INDEX(tab_MinKomp[CP],MATCH($B111,tab_MinKomp[[Stanowisko / Position ]:[Stanowisko / Position ]],0))="n/a","n/a",AO111-INDEX(tab_MinKomp[CP],MATCH($B111,tab_MinKomp[[Stanowisko / Position ]:[Stanowisko / Position ]],0)))</f>
        <v>0</v>
      </c>
      <c r="AP112" s="194" t="str">
        <f>IF(INDEX(tab_MinKomp[FMEA],MATCH($B111,tab_MinKomp[[Stanowisko / Position ]:[Stanowisko / Position ]],0))="n/a","n/a",AP111-INDEX(tab_MinKomp[FMEA],MATCH($B111,tab_MinKomp[[Stanowisko / Position ]:[Stanowisko / Position ]],0)))</f>
        <v>n/a</v>
      </c>
      <c r="AQ112" s="194">
        <f>IF(INDEX(tab_MinKomp[FLOW CHART],MATCH($B111,tab_MinKomp[[Stanowisko / Position ]:[Stanowisko / Position ]],0))="n/a","n/a",AQ111-INDEX(tab_MinKomp[FLOW CHART],MATCH($B111,tab_MinKomp[[Stanowisko / Position ]:[Stanowisko / Position ]],0)))</f>
        <v>0</v>
      </c>
      <c r="AR112" s="194" t="str">
        <f>IF(INDEX(tab_MinKomp[APQP],MATCH($B111,tab_MinKomp[[Stanowisko / Position ]:[Stanowisko / Position ]],0))="n/a","n/a",AR111-INDEX(tab_MinKomp[APQP],MATCH($B111,tab_MinKomp[[Stanowisko / Position ]:[Stanowisko / Position ]],0)))</f>
        <v>n/a</v>
      </c>
      <c r="AS112" s="194" t="str">
        <f>IF(INDEX(tab_MinKomp[MSA],MATCH($B111,tab_MinKomp[[Stanowisko / Position ]:[Stanowisko / Position ]],0))="n/a","n/a",AS111-INDEX(tab_MinKomp[MSA],MATCH($B111,tab_MinKomp[[Stanowisko / Position ]:[Stanowisko / Position ]],0)))</f>
        <v>n/a</v>
      </c>
      <c r="AT112" s="194" t="str">
        <f>IF(INDEX(tab_MinKomp[SPC],MATCH($B111,tab_MinKomp[[Stanowisko / Position ]:[Stanowisko / Position ]],0))="n/a","n/a",AT111-INDEX(tab_MinKomp[SPC],MATCH($B111,tab_MinKomp[[Stanowisko / Position ]:[Stanowisko / Position ]],0)))</f>
        <v>n/a</v>
      </c>
      <c r="AU112" s="194" t="str">
        <f>IF(INDEX(tab_MinKomp[CSR (SPECYFICZNE WYMAGANIA KLIENTA)],MATCH($B111,tab_MinKomp[[Stanowisko / Position ]:[Stanowisko / Position ]],0))="n/a","n/a",AU111-INDEX(tab_MinKomp[CSR (SPECYFICZNE WYMAGANIA KLIENTA)],MATCH($B111,tab_MinKomp[[Stanowisko / Position ]:[Stanowisko / Position ]],0)))</f>
        <v>n/a</v>
      </c>
      <c r="AV112" s="194">
        <f>IF(INDEX(tab_MinKomp[5S],MATCH($B111,tab_MinKomp[[Stanowisko / Position ]:[Stanowisko / Position ]],0))="n/a","n/a",AV111-INDEX(tab_MinKomp[5S],MATCH($B111,tab_MinKomp[[Stanowisko / Position ]:[Stanowisko / Position ]],0)))</f>
        <v>-1</v>
      </c>
      <c r="AW112" s="194">
        <f>IF(INDEX(tab_MinKomp[LEAN MANAGEMENT],MATCH($B111,tab_MinKomp[[Stanowisko / Position ]:[Stanowisko / Position ]],0))="n/a","n/a",AW111-INDEX(tab_MinKomp[LEAN MANAGEMENT],MATCH($B111,tab_MinKomp[[Stanowisko / Position ]:[Stanowisko / Position ]],0)))</f>
        <v>0</v>
      </c>
      <c r="AX112" s="194" t="str">
        <f>IF(INDEX(tab_MinKomp[5R],MATCH($B111,tab_MinKomp[[Stanowisko / Position ]:[Stanowisko / Position ]],0))="n/a","n/a",AX111-INDEX(tab_MinKomp[5R],MATCH($B111,tab_MinKomp[[Stanowisko / Position ]:[Stanowisko / Position ]],0)))</f>
        <v>n/a</v>
      </c>
      <c r="AY112" s="194" t="str">
        <f>IF(INDEX(tab_MinKomp[Six Sigma],MATCH($B111,tab_MinKomp[[Stanowisko / Position ]:[Stanowisko / Position ]],0))="n/a","n/a",AY111-INDEX(tab_MinKomp[Six Sigma],MATCH($B111,tab_MinKomp[[Stanowisko / Position ]:[Stanowisko / Position ]],0)))</f>
        <v>n/a</v>
      </c>
      <c r="AZ112" s="194" t="str">
        <f>IF(INDEX(tab_MinKomp[System BAAN / Distribution &amp; Supply Chain],MATCH($B111,tab_MinKomp[[Stanowisko / Position ]:[Stanowisko / Position ]],0))="n/a","n/a",AZ111-INDEX(tab_MinKomp[System BAAN / Distribution &amp; Supply Chain],MATCH($B111,tab_MinKomp[[Stanowisko / Position ]:[Stanowisko / Position ]],0)))</f>
        <v>n/a</v>
      </c>
      <c r="BA112" s="194">
        <f>IF(INDEX(tab_MinKomp[LEAN MANAGEMENT],MATCH($B111,tab_MinKomp[[Stanowisko / Position ]:[Stanowisko / Position ]],0))="n/a","n/a",BA111-INDEX(tab_MinKomp[LEAN MANAGEMENT],MATCH($B111,tab_MinKomp[[Stanowisko / Position ]:[Stanowisko / Position ]],0)))</f>
        <v>0</v>
      </c>
      <c r="BB112" s="194">
        <f>IF(INDEX(tab_MinKomp[LEAN MANAGEMENT],MATCH($B111,tab_MinKomp[[Stanowisko / Position ]:[Stanowisko / Position ]],0))="n/a","n/a",BB111-INDEX(tab_MinKomp[LEAN MANAGEMENT],MATCH($B111,tab_MinKomp[[Stanowisko / Position ]:[Stanowisko / Position ]],0)))</f>
        <v>0</v>
      </c>
      <c r="BC112" s="194" t="str">
        <f>IF(INDEX(tab_MinKomp[Organizacja dostaw / Versorgungsorganisation],MATCH($B111,tab_MinKomp[[Stanowisko / Position ]:[Stanowisko / Position ]],0))="n/a","n/a",BC111-INDEX(tab_MinKomp[Organizacja dostaw / Versorgungsorganisation],MATCH($B111,tab_MinKomp[[Stanowisko / Position ]:[Stanowisko / Position ]],0)))</f>
        <v>n/a</v>
      </c>
      <c r="BD112" s="194" t="str">
        <f>IF(INDEX(tab_MinKomp[Organizacja wysyłek / Organisation von Lieferungen],MATCH($B111,tab_MinKomp[[Stanowisko / Position ]:[Stanowisko / Position ]],0))="n/a","n/a",BD111-INDEX(tab_MinKomp[Organizacja wysyłek / Organisation von Lieferungen],MATCH($B111,tab_MinKomp[[Stanowisko / Position ]:[Stanowisko / Position ]],0)))</f>
        <v>n/a</v>
      </c>
      <c r="BE112" s="194" t="str">
        <f>IF(INDEX(tab_MinKomp[Analiza magazynowa - Program Polen.mdb / Inventuranalyse],MATCH($B111,tab_MinKomp[[Stanowisko / Position ]:[Stanowisko / Position ]],0))="n/a","n/a",BE111-INDEX(tab_MinKomp[Analiza magazynowa - Program Polen.mdb / Inventuranalyse],MATCH($B111,tab_MinKomp[[Stanowisko / Position ]:[Stanowisko / Position ]],0)))</f>
        <v>n/a</v>
      </c>
      <c r="BF112" s="190" t="str">
        <f>IF(INDEX(tab_MinKomp[MMOG (Materials Management Operations Guidelines)],MATCH($B111,tab_MinKomp[[Stanowisko / Position ]:[Stanowisko / Position ]],0))="n/a","n/a",BF111-INDEX(tab_MinKomp[MMOG (Materials Management Operations Guidelines)],MATCH($B111,tab_MinKomp[[Stanowisko / Position ]:[Stanowisko / Position ]],0)))</f>
        <v>n/a</v>
      </c>
      <c r="BG112" s="190" t="str">
        <f>IF(INDEX(tab_MinKomp[GPP],MATCH($B111,tab_MinKomp[[Stanowisko / Position ]:[Stanowisko / Position ]],0))="n/a","n/a",BG111-INDEX(tab_MinKomp[GPP],MATCH($B111,tab_MinKomp[[Stanowisko / Position ]:[Stanowisko / Position ]],0)))</f>
        <v>n/a</v>
      </c>
      <c r="BH112" s="190" t="str">
        <f>IF(INDEX(tab_MinKomp[AIAG (Automotive Industry Action Group)],MATCH($B111,tab_MinKomp[[Stanowisko / Position ]:[Stanowisko / Position ]],0))="n/a","n/a",BH111-INDEX(tab_MinKomp[AIAG (Automotive Industry Action Group)],MATCH($B111,tab_MinKomp[[Stanowisko / Position ]:[Stanowisko / Position ]],0)))</f>
        <v>n/a</v>
      </c>
      <c r="BI112" s="190" t="str">
        <f>IF(INDEX(tab_MinKomp[Super-G disputes],MATCH($B111,tab_MinKomp[[Stanowisko / Position ]:[Stanowisko / Position ]],0))="n/a","n/a",BI111-INDEX(tab_MinKomp[Super-G disputes],MATCH($B111,tab_MinKomp[[Stanowisko / Position ]:[Stanowisko / Position ]],0)))</f>
        <v>n/a</v>
      </c>
      <c r="BJ112" s="190" t="str">
        <f>IF(INDEX(tab_MinKomp[CMMS3/eDDL (Direct Data Link)],MATCH($B111,tab_MinKomp[[Stanowisko / Position ]:[Stanowisko / Position ]],0))="n/a","n/a",BJ111-INDEX(tab_MinKomp[CMMS3/eDDL (Direct Data Link)],MATCH($B111,tab_MinKomp[[Stanowisko / Position ]:[Stanowisko / Position ]],0)))</f>
        <v>n/a</v>
      </c>
      <c r="BK112" s="190" t="str">
        <f>IF(INDEX(tab_MinKomp[MP&amp;L (Material Planning and Logistics)],MATCH($B111,tab_MinKomp[[Stanowisko / Position ]:[Stanowisko / Position ]],0))="n/a","n/a",BK111-INDEX(tab_MinKomp[MP&amp;L (Material Planning and Logistics)],MATCH($B111,tab_MinKomp[[Stanowisko / Position ]:[Stanowisko / Position ]],0)))</f>
        <v>n/a</v>
      </c>
      <c r="BL112" s="190" t="str">
        <f>IF(INDEX(tab_MinKomp[Supplier delivery rating],MATCH($B111,tab_MinKomp[[Stanowisko / Position ]:[Stanowisko / Position ]],0))="n/a","n/a",BL111-INDEX(tab_MinKomp[Supplier delivery rating],MATCH($B111,tab_MinKomp[[Stanowisko / Position ]:[Stanowisko / Position ]],0)))</f>
        <v>n/a</v>
      </c>
      <c r="BM112" s="194" t="str">
        <f>IF(INDEX(tab_MinKomp[Planowanie produkcji / Produktionsplanung],MATCH($B111,tab_MinKomp[[Stanowisko / Position ]:[Stanowisko / Position ]],0))="n/a","n/a",BM111-INDEX(tab_MinKomp[Planowanie produkcji / Produktionsplanung],MATCH($B111,tab_MinKomp[[Stanowisko / Position ]:[Stanowisko / Position ]],0)))</f>
        <v>n/a</v>
      </c>
      <c r="BN112" s="194" t="str">
        <f>IF(INDEX(tab_MinKomp[Planowanie produkcji / Produktionsplanung],MATCH($B111,tab_MinKomp[[Stanowisko / Position ]:[Stanowisko / Position ]],0))="n/a","n/a",BN111-INDEX(tab_MinKomp[Planowanie produkcji / Produktionsplanung],MATCH($B111,tab_MinKomp[[Stanowisko / Position ]:[Stanowisko / Position ]],0)))</f>
        <v>n/a</v>
      </c>
      <c r="BO112" s="194" t="str">
        <f>IF(INDEX(tab_MinKomp[Planowanie produkcji / Produktionsplanung],MATCH($B111,tab_MinKomp[[Stanowisko / Position ]:[Stanowisko / Position ]],0))="n/a","n/a",BO111-INDEX(tab_MinKomp[Planowanie produkcji / Produktionsplanung],MATCH($B111,tab_MinKomp[[Stanowisko / Position ]:[Stanowisko / Position ]],0)))</f>
        <v>n/a</v>
      </c>
      <c r="BP112" s="194" t="str">
        <f>IF(INDEX(tab_MinKomp[Planowanie produkcji / Produktionsplanung],MATCH($B111,tab_MinKomp[[Stanowisko / Position ]:[Stanowisko / Position ]],0))="n/a","n/a",BP111-INDEX(tab_MinKomp[Planowanie produkcji / Produktionsplanung],MATCH($B111,tab_MinKomp[[Stanowisko / Position ]:[Stanowisko / Position ]],0)))</f>
        <v>n/a</v>
      </c>
      <c r="BQ112" s="194">
        <f>IF(INDEX(tab_MinKomp[Obsługa maszyn Novapax / Novapax Maschinenbedienung],MATCH($B111,tab_MinKomp[[Stanowisko / Position ]:[Stanowisko / Position ]],0))="n/a","n/a",BQ111-INDEX(tab_MinKomp[Obsługa maszyn Novapax / Novapax Maschinenbedienung],MATCH($B111,tab_MinKomp[[Stanowisko / Position ]:[Stanowisko / Position ]],0)))</f>
        <v>0</v>
      </c>
      <c r="BR112" s="194" t="str">
        <f>IF(INDEX(tab_MinKomp[Planowanie produkcji / Produktionsplanung],MATCH($B111,tab_MinKomp[[Stanowisko / Position ]:[Stanowisko / Position ]],0))="n/a","n/a",BR111-INDEX(tab_MinKomp[Planowanie produkcji / Produktionsplanung],MATCH($B111,tab_MinKomp[[Stanowisko / Position ]:[Stanowisko / Position ]],0)))</f>
        <v>n/a</v>
      </c>
      <c r="BS112" s="194">
        <f>IF(INDEX(tab_MinKomp[Obsługa maszyn Novapax / Novapax Maschinenbedienung],MATCH($B111,tab_MinKomp[[Stanowisko / Position ]:[Stanowisko / Position ]],0))="n/a","n/a",BS111-INDEX(tab_MinKomp[Obsługa maszyn Novapax / Novapax Maschinenbedienung],MATCH($B111,tab_MinKomp[[Stanowisko / Position ]:[Stanowisko / Position ]],0)))</f>
        <v>0</v>
      </c>
      <c r="BT112" s="194" t="str">
        <f>IF(INDEX(tab_MinKomp[Planowanie produkcji / Produktionsplanung],MATCH($B111,tab_MinKomp[[Stanowisko / Position ]:[Stanowisko / Position ]],0))="n/a","n/a",BT111-INDEX(tab_MinKomp[Planowanie produkcji / Produktionsplanung],MATCH($B111,tab_MinKomp[[Stanowisko / Position ]:[Stanowisko / Position ]],0)))</f>
        <v>n/a</v>
      </c>
      <c r="BU112" s="194">
        <f>IF(INDEX(tab_MinKomp[Obsługa maszyn Novapax / Novapax Maschinenbedienung],MATCH($B111,tab_MinKomp[[Stanowisko / Position ]:[Stanowisko / Position ]],0))="n/a","n/a",BU111-INDEX(tab_MinKomp[Obsługa maszyn Novapax / Novapax Maschinenbedienung],MATCH($B111,tab_MinKomp[[Stanowisko / Position ]:[Stanowisko / Position ]],0)))</f>
        <v>0</v>
      </c>
      <c r="BV112" s="194" t="str">
        <f>IF(INDEX(tab_MinKomp[Planowanie produkcji / Produktionsplanung],MATCH($B111,tab_MinKomp[[Stanowisko / Position ]:[Stanowisko / Position ]],0))="n/a","n/a",BV111-INDEX(tab_MinKomp[Planowanie produkcji / Produktionsplanung],MATCH($B111,tab_MinKomp[[Stanowisko / Position ]:[Stanowisko / Position ]],0)))</f>
        <v>n/a</v>
      </c>
      <c r="BW112" s="194">
        <f>IF(INDEX(tab_MinKomp[Obsługa maszyn Novapax / Novapax Maschinenbedienung],MATCH($B111,tab_MinKomp[[Stanowisko / Position ]:[Stanowisko / Position ]],0))="n/a","n/a",BW111-INDEX(tab_MinKomp[Obsługa maszyn Novapax / Novapax Maschinenbedienung],MATCH($B111,tab_MinKomp[[Stanowisko / Position ]:[Stanowisko / Position ]],0)))</f>
        <v>0</v>
      </c>
      <c r="BX112" s="194">
        <f>IF(INDEX(tab_MinKomp[Obsługa maszyn Novapax / Novapax Maschinenbedienung],MATCH($B111,tab_MinKomp[[Stanowisko / Position ]:[Stanowisko / Position ]],0))="n/a","n/a",BX111-INDEX(tab_MinKomp[Obsługa maszyn Novapax / Novapax Maschinenbedienung],MATCH($B111,tab_MinKomp[[Stanowisko / Position ]:[Stanowisko / Position ]],0)))</f>
        <v>-1</v>
      </c>
      <c r="BY112" s="194" t="str">
        <f>IF(INDEX(tab_MinKomp[Obsługa maszyn Engel / Engel Maschinenbedienung],MATCH($B111,tab_MinKomp[[Stanowisko / Position ]:[Stanowisko / Position ]],0))="n/a","n/a",BY111-INDEX(tab_MinKomp[Obsługa maszyn Engel / Engel Maschinenbedienung],MATCH($B111,tab_MinKomp[[Stanowisko / Position ]:[Stanowisko / Position ]],0)))</f>
        <v>n/a</v>
      </c>
      <c r="BZ112" s="194">
        <f>IF(INDEX(tab_MinKomp[Obsługa maszyn Novapax / Novapax Maschinenbedienung],MATCH($B111,tab_MinKomp[[Stanowisko / Position ]:[Stanowisko / Position ]],0))="n/a","n/a",BZ111-INDEX(tab_MinKomp[Obsługa maszyn Novapax / Novapax Maschinenbedienung],MATCH($B111,tab_MinKomp[[Stanowisko / Position ]:[Stanowisko / Position ]],0)))</f>
        <v>-1</v>
      </c>
      <c r="CA112" s="194" t="str">
        <f>IF(INDEX(tab_MinKomp[Obsługa maszyn KVT / KVT Maschinenbedienung],MATCH($B111,tab_MinKomp[[Stanowisko / Position ]:[Stanowisko / Position ]],0))="n/a","n/a",CA111-INDEX(tab_MinKomp[Obsługa maszyn KVT / KVT Maschinenbedienung],MATCH($B111,tab_MinKomp[[Stanowisko / Position ]:[Stanowisko / Position ]],0)))</f>
        <v>n/a</v>
      </c>
      <c r="CB112" s="194">
        <f>IF(INDEX(tab_MinKomp[Obsługa maszyn Novapax / Novapax Maschinenbedienung],MATCH($B111,tab_MinKomp[[Stanowisko / Position ]:[Stanowisko / Position ]],0))="n/a","n/a",CB111-INDEX(tab_MinKomp[Obsługa maszyn Novapax / Novapax Maschinenbedienung],MATCH($B111,tab_MinKomp[[Stanowisko / Position ]:[Stanowisko / Position ]],0)))</f>
        <v>-1</v>
      </c>
      <c r="CC112" s="194" t="str">
        <f>IF(INDEX(tab_MinKomp[Obsługa maszyn Branson / Branson Maschinenbedienung],MATCH($B111,tab_MinKomp[[Stanowisko / Position ]:[Stanowisko / Position ]],0))="n/a","n/a",CC111-INDEX(tab_MinKomp[Obsługa maszyn Branson / Branson Maschinenbedienung],MATCH($B111,tab_MinKomp[[Stanowisko / Position ]:[Stanowisko / Position ]],0)))</f>
        <v>n/a</v>
      </c>
      <c r="CD112" s="194">
        <f>IF(INDEX(tab_MinKomp[Obsługa maszyn Novapax / Novapax Maschinenbedienung],MATCH($B111,tab_MinKomp[[Stanowisko / Position ]:[Stanowisko / Position ]],0))="n/a","n/a",CD111-INDEX(tab_MinKomp[Obsługa maszyn Novapax / Novapax Maschinenbedienung],MATCH($B111,tab_MinKomp[[Stanowisko / Position ]:[Stanowisko / Position ]],0)))</f>
        <v>-1</v>
      </c>
      <c r="CE112" s="194">
        <f>IF(INDEX(tab_MinKomp[Obsługa maszyn Novapax / Novapax Maschinenbedienung],MATCH($B111,tab_MinKomp[[Stanowisko / Position ]:[Stanowisko / Position ]],0))="n/a","n/a",CE111-INDEX(tab_MinKomp[Obsługa maszyn Novapax / Novapax Maschinenbedienung],MATCH($B111,tab_MinKomp[[Stanowisko / Position ]:[Stanowisko / Position ]],0)))</f>
        <v>-1</v>
      </c>
      <c r="CF112" s="194">
        <f>IF(INDEX(tab_MinKomp[Obsługa maszyn Novapax / Novapax Maschinenbedienung],MATCH($B111,tab_MinKomp[[Stanowisko / Position ]:[Stanowisko / Position ]],0))="n/a","n/a",CF111-INDEX(tab_MinKomp[Obsługa maszyn Novapax / Novapax Maschinenbedienung],MATCH($B111,tab_MinKomp[[Stanowisko / Position ]:[Stanowisko / Position ]],0)))</f>
        <v>-1</v>
      </c>
      <c r="CG112" s="194">
        <f>IF(INDEX(tab_MinKomp[Eliminacja awarii / Beseitigung von Ausfällen],MATCH($B111,tab_MinKomp[[Stanowisko / Position ]:[Stanowisko / Position ]],0))="n/a","n/a",CG111-INDEX(tab_MinKomp[Eliminacja awarii / Beseitigung von Ausfällen],MATCH($B111,tab_MinKomp[[Stanowisko / Position ]:[Stanowisko / Position ]],0)))</f>
        <v>0</v>
      </c>
      <c r="CH112" s="194" t="str">
        <f>IF(INDEX(tab_MinKomp[Wymagania VDA 6.5 Product / Forderungen],MATCH($B111,tab_MinKomp[[Stanowisko / Position ]:[Stanowisko / Position ]],0))="n/a","n/a",CH111-INDEX(tab_MinKomp[Wymagania VDA 6.5 Product / Forderungen],MATCH($B111,tab_MinKomp[[Stanowisko / Position ]:[Stanowisko / Position ]],0)))</f>
        <v>n/a</v>
      </c>
      <c r="CI112" s="194" t="str">
        <f>IF(INDEX(tab_MinKomp[Wymagania VDA 6.5 Product / Forderungen],MATCH($B111,tab_MinKomp[[Stanowisko / Position ]:[Stanowisko / Position ]],0))="n/a","n/a",CI111-INDEX(tab_MinKomp[Wymagania VDA 6.5 Product / Forderungen],MATCH($B111,tab_MinKomp[[Stanowisko / Position ]:[Stanowisko / Position ]],0)))</f>
        <v>n/a</v>
      </c>
      <c r="CJ112" s="194" t="str">
        <f>IF(INDEX(tab_MinKomp[Wymagania VDA 6.5 Product / Forderungen],MATCH($B111,tab_MinKomp[[Stanowisko / Position ]:[Stanowisko / Position ]],0))="n/a","n/a",CJ111-INDEX(tab_MinKomp[Wymagania VDA 6.5 Product / Forderungen],MATCH($B111,tab_MinKomp[[Stanowisko / Position ]:[Stanowisko / Position ]],0)))</f>
        <v>n/a</v>
      </c>
      <c r="CK112" s="194" t="str">
        <f>IF(INDEX(tab_MinKomp[Wymagania VDA 6.5 Product / Forderungen],MATCH($B111,tab_MinKomp[[Stanowisko / Position ]:[Stanowisko / Position ]],0))="n/a","n/a",CK111-INDEX(tab_MinKomp[Wymagania VDA 6.5 Product / Forderungen],MATCH($B111,tab_MinKomp[[Stanowisko / Position ]:[Stanowisko / Position ]],0)))</f>
        <v>n/a</v>
      </c>
      <c r="CL112" s="194" t="str">
        <f>IF(INDEX(tab_MinKomp[Wymagania VDA 6.5 Product / Forderungen],MATCH($B111,tab_MinKomp[[Stanowisko / Position ]:[Stanowisko / Position ]],0))="n/a","n/a",CL111-INDEX(tab_MinKomp[Wymagania VDA 6.5 Product / Forderungen],MATCH($B111,tab_MinKomp[[Stanowisko / Position ]:[Stanowisko / Position ]],0)))</f>
        <v>n/a</v>
      </c>
      <c r="CM112" s="194" t="str">
        <f>IF(INDEX(tab_MinKomp[Informatyka ogólna (techniczne i systemowe) / Allgemeine IT (Technik und System)],MATCH($B111,tab_MinKomp[[Stanowisko / Position ]:[Stanowisko / Position ]],0))="n/a","n/a",CM111-INDEX(tab_MinKomp[Informatyka ogólna (techniczne i systemowe) / Allgemeine IT (Technik und System)],MATCH($B111,tab_MinKomp[[Stanowisko / Position ]:[Stanowisko / Position ]],0)))</f>
        <v>n/a</v>
      </c>
      <c r="CN112" s="194" t="str">
        <f>IF(INDEX(tab_MinKomp[Sieci komputerowe / Computernetzwerke],MATCH($B111,tab_MinKomp[[Stanowisko / Position ]:[Stanowisko / Position ]],0))="n/a","n/a",CN111-INDEX(tab_MinKomp[Sieci komputerowe / Computernetzwerke],MATCH($B111,tab_MinKomp[[Stanowisko / Position ]:[Stanowisko / Position ]],0)))</f>
        <v>n/a</v>
      </c>
      <c r="CO112" s="194" t="str">
        <f>IF(INDEX(tab_MinKomp[Hardware (komputery PC, drukarki biurowe i etykietowe, telefonia stacjonarna i mobilna) (PC, Drucker, Telefpne, Handys)],MATCH($B111,tab_MinKomp[[Stanowisko / Position ]:[Stanowisko / Position ]],0))="n/a","n/a",CO111-INDEX(tab_MinKomp[Hardware (komputery PC, drukarki biurowe i etykietowe, telefonia stacjonarna i mobilna) (PC, Drucker, Telefpne, Handys)],MATCH($B111,tab_MinKomp[[Stanowisko / Position ]:[Stanowisko / Position ]],0)))</f>
        <v>n/a</v>
      </c>
      <c r="CP112" s="194" t="str">
        <f>IF(INDEX(tab_MinKomp[Software &amp; Systems (MS Office, MS Remote Desktop)],MATCH($B111,tab_MinKomp[[Stanowisko / Position ]:[Stanowisko / Position ]],0))="n/a","n/a",CP111-INDEX(tab_MinKomp[Software &amp; Systems (MS Office, MS Remote Desktop)],MATCH($B111,tab_MinKomp[[Stanowisko / Position ]:[Stanowisko / Position ]],0)))</f>
        <v>n/a</v>
      </c>
      <c r="CQ112" s="194" t="str">
        <f>IF(INDEX(tab_MinKomp[Programowanie obiektowe (PHP) / Objektprogrammierung],MATCH($B111,tab_MinKomp[[Stanowisko / Position ]:[Stanowisko / Position ]],0))="n/a","n/a",CQ111-INDEX(tab_MinKomp[Programowanie obiektowe (PHP) / Objektprogrammierung],MATCH($B111,tab_MinKomp[[Stanowisko / Position ]:[Stanowisko / Position ]],0)))</f>
        <v>n/a</v>
      </c>
      <c r="CR112" s="194" t="str">
        <f>IF(INDEX(tab_MinKomp[Scrum],MATCH($B111,tab_MinKomp[[Stanowisko / Position ]:[Stanowisko / Position ]],0))="n/a","n/a",CR111-INDEX(tab_MinKomp[Scrum],MATCH($B111,tab_MinKomp[[Stanowisko / Position ]:[Stanowisko / Position ]],0)))</f>
        <v>n/a</v>
      </c>
      <c r="CS112" s="194" t="str">
        <f>IF(INDEX(tab_MinKomp[SQL (MySQL)],MATCH($B111,tab_MinKomp[[Stanowisko / Position ]:[Stanowisko / Position ]],0))="n/a","n/a",CS111-INDEX(tab_MinKomp[SQL (MySQL)],MATCH($B111,tab_MinKomp[[Stanowisko / Position ]:[Stanowisko / Position ]],0)))</f>
        <v>n/a</v>
      </c>
      <c r="CT112" s="194" t="str">
        <f>IF(INDEX(tab_MinKomp[Javascript],MATCH($B111,tab_MinKomp[[Stanowisko / Position ]:[Stanowisko / Position ]],0))="n/a","n/a",CT111-INDEX(tab_MinKomp[Javascript],MATCH($B111,tab_MinKomp[[Stanowisko / Position ]:[Stanowisko / Position ]],0)))</f>
        <v>n/a</v>
      </c>
      <c r="CU112" s="194" t="str">
        <f>IF(INDEX(tab_MinKomp[Joomla],MATCH($B111,tab_MinKomp[[Stanowisko / Position ]:[Stanowisko / Position ]],0))="n/a","n/a",CU111-INDEX(tab_MinKomp[Joomla],MATCH($B111,tab_MinKomp[[Stanowisko / Position ]:[Stanowisko / Position ]],0)))</f>
        <v>n/a</v>
      </c>
      <c r="CV112" s="194" t="str">
        <f>IF(INDEX(tab_MinKomp[Bash],MATCH($B111,tab_MinKomp[[Stanowisko / Position ]:[Stanowisko / Position ]],0))="n/a","n/a",CV111-INDEX(tab_MinKomp[Bash],MATCH($B111,tab_MinKomp[[Stanowisko / Position ]:[Stanowisko / Position ]],0)))</f>
        <v>n/a</v>
      </c>
      <c r="CW112" s="194">
        <f>IF(INDEX(tab_MinKomp[Systemy MES (HYDRA / SFMS)],MATCH($B111,tab_MinKomp[[Stanowisko / Position ]:[Stanowisko / Position ]],0))="n/a","n/a",CW111-INDEX(tab_MinKomp[Systemy MES (HYDRA / SFMS)],MATCH($B111,tab_MinKomp[[Stanowisko / Position ]:[Stanowisko / Position ]],0)))</f>
        <v>-1</v>
      </c>
      <c r="CX112" s="194" t="str">
        <f>IF(INDEX(tab_MinKomp[HTML / CSS],MATCH($B111,tab_MinKomp[[Stanowisko / Position ]:[Stanowisko / Position ]],0))="n/a","n/a",CX111-INDEX(tab_MinKomp[HTML / CSS],MATCH($B111,tab_MinKomp[[Stanowisko / Position ]:[Stanowisko / Position ]],0)))</f>
        <v>n/a</v>
      </c>
      <c r="CY112" s="194" t="str">
        <f>IF(INDEX(tab_MinKomp[SYSTEM PR],MATCH($B111,tab_MinKomp[[Stanowisko / Position ]:[Stanowisko / Position ]],0))="n/a","n/a",CY111-INDEX(tab_MinKomp[SYSTEM PR],MATCH($B111,tab_MinKomp[[Stanowisko / Position ]:[Stanowisko / Position ]],0)))</f>
        <v>n/a</v>
      </c>
      <c r="CZ112" s="194" t="str">
        <f>IF(INDEX(tab_MinKomp[System Einkauf XP / EBA],MATCH($B111,tab_MinKomp[[Stanowisko / Position ]:[Stanowisko / Position ]],0))="n/a","n/a",CZ111-INDEX(tab_MinKomp[System Einkauf XP / EBA],MATCH($B111,tab_MinKomp[[Stanowisko / Position ]:[Stanowisko / Position ]],0)))</f>
        <v>n/a</v>
      </c>
      <c r="DA112" s="194" t="str">
        <f>IF(INDEX(tab_MinKomp[Techniki negocjacyjne / Verhandlungstechniken],MATCH($B111,tab_MinKomp[[Stanowisko / Position ]:[Stanowisko / Position ]],0))="n/a","n/a",DA111-INDEX(tab_MinKomp[Techniki negocjacyjne / Verhandlungstechniken],MATCH($B111,tab_MinKomp[[Stanowisko / Position ]:[Stanowisko / Position ]],0)))</f>
        <v>n/a</v>
      </c>
      <c r="DB112" s="194" t="str">
        <f>IF(INDEX(tab_MinKomp[Znajomość rynku branżowego / Kenntnis des Industrie Marktes],MATCH($B111,tab_MinKomp[[Stanowisko / Position ]:[Stanowisko / Position ]],0))="n/a","n/a",DB111-INDEX(tab_MinKomp[Znajomość rynku branżowego / Kenntnis des Industrie Marktes],MATCH($B111,tab_MinKomp[[Stanowisko / Position ]:[Stanowisko / Position ]],0)))</f>
        <v>n/a</v>
      </c>
      <c r="DC112" s="194" t="str">
        <f>IF(INDEX(tab_MinKomp[SUPPLIER MANAGEMENT],MATCH($B111,tab_MinKomp[[Stanowisko / Position ]:[Stanowisko / Position ]],0))="n/a","n/a",DC111-INDEX(tab_MinKomp[SUPPLIER MANAGEMENT],MATCH($B111,tab_MinKomp[[Stanowisko / Position ]:[Stanowisko / Position ]],0)))</f>
        <v>n/a</v>
      </c>
      <c r="DD112" s="194" t="str">
        <f>IF(INDEX(tab_MinKomp[SUPPLIER MANAGEMENT],MATCH($B111,tab_MinKomp[[Stanowisko / Position ]:[Stanowisko / Position ]],0))="n/a","n/a",DD111-INDEX(tab_MinKomp[SUPPLIER MANAGEMENT],MATCH($B111,tab_MinKomp[[Stanowisko / Position ]:[Stanowisko / Position ]],0)))</f>
        <v>n/a</v>
      </c>
      <c r="DE112" s="194" t="str">
        <f>IF(INDEX(tab_MinKomp[SUPPLIER MANAGEMENT],MATCH($B111,tab_MinKomp[[Stanowisko / Position ]:[Stanowisko / Position ]],0))="n/a","n/a",DE111-INDEX(tab_MinKomp[SUPPLIER MANAGEMENT],MATCH($B111,tab_MinKomp[[Stanowisko / Position ]:[Stanowisko / Position ]],0)))</f>
        <v>n/a</v>
      </c>
      <c r="DF112" s="194">
        <f>IF(INDEX(tab_MinKomp[LEAN MANAGEMENT],MATCH($B111,tab_MinKomp[[Stanowisko / Position ]:[Stanowisko / Position ]],0))="n/a","n/a",DF111-INDEX(tab_MinKomp[LEAN MANAGEMENT],MATCH($B111,tab_MinKomp[[Stanowisko / Position ]:[Stanowisko / Position ]],0)))</f>
        <v>0</v>
      </c>
      <c r="DG112" s="194" t="str">
        <f>IF(INDEX(tab_MinKomp[PPAP/PSW],MATCH($B111,tab_MinKomp[[Stanowisko / Position ]:[Stanowisko / Position ]],0))="n/a","n/a",DG111-INDEX(tab_MinKomp[PPAP/PSW],MATCH($B111,tab_MinKomp[[Stanowisko / Position ]:[Stanowisko / Position ]],0)))</f>
        <v>n/a</v>
      </c>
      <c r="DH112" s="194" t="str">
        <f>IF(INDEX(tab_MinKomp[SUPPLIER MANAGEMENT],MATCH($B111,tab_MinKomp[[Stanowisko / Position ]:[Stanowisko / Position ]],0))="n/a","n/a",DH111-INDEX(tab_MinKomp[SUPPLIER MANAGEMENT],MATCH($B111,tab_MinKomp[[Stanowisko / Position ]:[Stanowisko / Position ]],0)))</f>
        <v>n/a</v>
      </c>
      <c r="DI112" s="194" t="str">
        <f>IF(INDEX(tab_MinKomp[OBSŁUGA PORTALI KLIENTA / Kundenportale],MATCH($B111,tab_MinKomp[[Stanowisko / Position ]:[Stanowisko / Position ]],0))="n/a","n/a",DI111-INDEX(tab_MinKomp[OBSŁUGA PORTALI KLIENTA / Kundenportale],MATCH($B111,tab_MinKomp[[Stanowisko / Position ]:[Stanowisko / Position ]],0)))</f>
        <v>n/a</v>
      </c>
      <c r="DJ112" s="194" t="str">
        <f>IF(INDEX(tab_MinKomp[Obsługa systemu BABTECQ / BABTECQ System],MATCH($B111,tab_MinKomp[[Stanowisko / Position ]:[Stanowisko / Position ]],0))="n/a","n/a",DJ111-INDEX(tab_MinKomp[Obsługa systemu BABTECQ / BABTECQ System],MATCH($B111,tab_MinKomp[[Stanowisko / Position ]:[Stanowisko / Position ]],0)))</f>
        <v>n/a</v>
      </c>
      <c r="DK112" s="194" t="str">
        <f>IF(INDEX(tab_MinKomp[Rysunek techniczny / technische Zeichnung],MATCH($B111,tab_MinKomp[[Stanowisko / Position ]:[Stanowisko / Position ]],0))="n/a","n/a",DK111-INDEX(tab_MinKomp[Rysunek techniczny / technische Zeichnung],MATCH($B111,tab_MinKomp[[Stanowisko / Position ]:[Stanowisko / Position ]],0)))</f>
        <v>n/a</v>
      </c>
      <c r="DL112" s="194" t="str">
        <f>IF(INDEX(tab_MinKomp[Kalibracja / Kalibrierung],MATCH($B111,tab_MinKomp[[Stanowisko / Position ]:[Stanowisko / Position ]],0))="n/a","n/a",DL111-INDEX(tab_MinKomp[Kalibracja / Kalibrierung],MATCH($B111,tab_MinKomp[[Stanowisko / Position ]:[Stanowisko / Position ]],0)))</f>
        <v>n/a</v>
      </c>
      <c r="DM112" s="194" t="str">
        <f>IF(INDEX(tab_MinKomp[Rekwalifikacja / Requalifizierung],MATCH($B111,tab_MinKomp[[Stanowisko / Position ]:[Stanowisko / Position ]],0))="n/a","n/a",DM111-INDEX(tab_MinKomp[Rekwalifikacja / Requalifizierung],MATCH($B111,tab_MinKomp[[Stanowisko / Position ]:[Stanowisko / Position ]],0)))</f>
        <v>n/a</v>
      </c>
      <c r="DN112" s="190" t="str">
        <f>IF(INDEX(tab_MinKomp[Testy czystości / Reinheitstests],MATCH($B111,tab_MinKomp[[Stanowisko / Position ]:[Stanowisko / Position ]],0))="n/a","n/a",DN111-INDEX(tab_MinKomp[Testy czystości / Reinheitstests],MATCH($B111,tab_MinKomp[[Stanowisko / Position ]:[Stanowisko / Position ]],0)))</f>
        <v>n/a</v>
      </c>
      <c r="DO112" s="190" t="str">
        <f>IF(INDEX(tab_MinKomp[Testy czystości / Reinheitstests],MATCH($B111,tab_MinKomp[[Stanowisko / Position ]:[Stanowisko / Position ]],0))="n/a","n/a",DO111-INDEX(tab_MinKomp[Testy czystości / Reinheitstests],MATCH($B111,tab_MinKomp[[Stanowisko / Position ]:[Stanowisko / Position ]],0)))</f>
        <v>n/a</v>
      </c>
      <c r="DP112" s="190" t="str">
        <f>IF(INDEX(tab_MinKomp[Testy czystości / Reinheitstests],MATCH($B111,tab_MinKomp[[Stanowisko / Position ]:[Stanowisko / Position ]],0))="n/a","n/a",DP111-INDEX(tab_MinKomp[Testy czystości / Reinheitstests],MATCH($B111,tab_MinKomp[[Stanowisko / Position ]:[Stanowisko / Position ]],0)))</f>
        <v>n/a</v>
      </c>
      <c r="DQ112" s="190" t="str">
        <f>IF(INDEX(tab_MinKomp[Testy czystości / Reinheitstests],MATCH($B111,tab_MinKomp[[Stanowisko / Position ]:[Stanowisko / Position ]],0))="n/a","n/a",DQ111-INDEX(tab_MinKomp[Testy czystości / Reinheitstests],MATCH($B111,tab_MinKomp[[Stanowisko / Position ]:[Stanowisko / Position ]],0)))</f>
        <v>n/a</v>
      </c>
      <c r="DR112" s="190" t="str">
        <f>IF(INDEX(tab_MinKomp[Testy czystości / Reinheitstests],MATCH($B111,tab_MinKomp[[Stanowisko / Position ]:[Stanowisko / Position ]],0))="n/a","n/a",DR111-INDEX(tab_MinKomp[Testy czystości / Reinheitstests],MATCH($B111,tab_MinKomp[[Stanowisko / Position ]:[Stanowisko / Position ]],0)))</f>
        <v>n/a</v>
      </c>
      <c r="DS112" s="190" t="str">
        <f>IF(INDEX(tab_MinKomp[Testy czystości / Reinheitstests],MATCH($B111,tab_MinKomp[[Stanowisko / Position ]:[Stanowisko / Position ]],0))="n/a","n/a",DS111-INDEX(tab_MinKomp[Testy czystości / Reinheitstests],MATCH($B111,tab_MinKomp[[Stanowisko / Position ]:[Stanowisko / Position ]],0)))</f>
        <v>n/a</v>
      </c>
      <c r="DT112" s="194" t="str">
        <f>IF(INDEX(tab_MinKomp[SUPPLIER MANAGEMENT],MATCH($B111,tab_MinKomp[[Stanowisko / Position ]:[Stanowisko / Position ]],0))="n/a","n/a",DT111-INDEX(tab_MinKomp[SUPPLIER MANAGEMENT],MATCH($B111,tab_MinKomp[[Stanowisko / Position ]:[Stanowisko / Position ]],0)))</f>
        <v>n/a</v>
      </c>
      <c r="DU112" s="190" t="str">
        <f>IF(INDEX(tab_MinKomp[Testy czystości / Reinheitstests],MATCH($B111,tab_MinKomp[[Stanowisko / Position ]:[Stanowisko / Position ]],0))="n/a","n/a",DU111-INDEX(tab_MinKomp[Testy czystości / Reinheitstests],MATCH($B111,tab_MinKomp[[Stanowisko / Position ]:[Stanowisko / Position ]],0)))</f>
        <v>n/a</v>
      </c>
      <c r="DV112" s="190" t="str">
        <f>IF(INDEX(tab_MinKomp[Testy czystości / Reinheitstests],MATCH($B111,tab_MinKomp[[Stanowisko / Position ]:[Stanowisko / Position ]],0))="n/a","n/a",DV111-INDEX(tab_MinKomp[Testy czystości / Reinheitstests],MATCH($B111,tab_MinKomp[[Stanowisko / Position ]:[Stanowisko / Position ]],0)))</f>
        <v>n/a</v>
      </c>
      <c r="DW112" s="190" t="str">
        <f>IF(INDEX(tab_MinKomp[Testy czystości / Reinheitstests],MATCH($B111,tab_MinKomp[[Stanowisko / Position ]:[Stanowisko / Position ]],0))="n/a","n/a",DW111-INDEX(tab_MinKomp[Testy czystości / Reinheitstests],MATCH($B111,tab_MinKomp[[Stanowisko / Position ]:[Stanowisko / Position ]],0)))</f>
        <v>n/a</v>
      </c>
      <c r="DX112" s="190" t="str">
        <f>IF(INDEX(tab_MinKomp[Testy czystości / Reinheitstests],MATCH($B111,tab_MinKomp[[Stanowisko / Position ]:[Stanowisko / Position ]],0))="n/a","n/a",DX111-INDEX(tab_MinKomp[Testy czystości / Reinheitstests],MATCH($B111,tab_MinKomp[[Stanowisko / Position ]:[Stanowisko / Position ]],0)))</f>
        <v>n/a</v>
      </c>
      <c r="DY112" s="190" t="str">
        <f>IF(INDEX(tab_MinKomp[Testy czystości / Reinheitstests],MATCH($B111,tab_MinKomp[[Stanowisko / Position ]:[Stanowisko / Position ]],0))="n/a","n/a",DY111-INDEX(tab_MinKomp[Testy czystości / Reinheitstests],MATCH($B111,tab_MinKomp[[Stanowisko / Position ]:[Stanowisko / Position ]],0)))</f>
        <v>n/a</v>
      </c>
      <c r="DZ112" s="190" t="str">
        <f>IF(INDEX(tab_MinKomp[Testy czystości / Reinheitstests],MATCH($B111,tab_MinKomp[[Stanowisko / Position ]:[Stanowisko / Position ]],0))="n/a","n/a",DZ111-INDEX(tab_MinKomp[Testy czystości / Reinheitstests],MATCH($B111,tab_MinKomp[[Stanowisko / Position ]:[Stanowisko / Position ]],0)))</f>
        <v>n/a</v>
      </c>
      <c r="EA112" s="190" t="str">
        <f>IF(INDEX(tab_MinKomp[Testy czystości / Reinheitstests],MATCH($B111,tab_MinKomp[[Stanowisko / Position ]:[Stanowisko / Position ]],0))="n/a","n/a",EA111-INDEX(tab_MinKomp[Testy czystości / Reinheitstests],MATCH($B111,tab_MinKomp[[Stanowisko / Position ]:[Stanowisko / Position ]],0)))</f>
        <v>n/a</v>
      </c>
      <c r="EB112" s="190" t="str">
        <f>IF(INDEX(tab_MinKomp[Testy czystości / Reinheitstests],MATCH($B111,tab_MinKomp[[Stanowisko / Position ]:[Stanowisko / Position ]],0))="n/a","n/a",EB111-INDEX(tab_MinKomp[Testy czystości / Reinheitstests],MATCH($B111,tab_MinKomp[[Stanowisko / Position ]:[Stanowisko / Position ]],0)))</f>
        <v>n/a</v>
      </c>
      <c r="EC112" s="190" t="str">
        <f>IF(INDEX(tab_MinKomp[Testy czystości / Reinheitstests],MATCH($B111,tab_MinKomp[[Stanowisko / Position ]:[Stanowisko / Position ]],0))="n/a","n/a",EC111-INDEX(tab_MinKomp[Testy czystości / Reinheitstests],MATCH($B111,tab_MinKomp[[Stanowisko / Position ]:[Stanowisko / Position ]],0)))</f>
        <v>n/a</v>
      </c>
      <c r="ED112" s="190" t="str">
        <f>IF(INDEX(tab_MinKomp[Testy czystości / Reinheitstests],MATCH($B111,tab_MinKomp[[Stanowisko / Position ]:[Stanowisko / Position ]],0))="n/a","n/a",ED111-INDEX(tab_MinKomp[Testy czystości / Reinheitstests],MATCH($B111,tab_MinKomp[[Stanowisko / Position ]:[Stanowisko / Position ]],0)))</f>
        <v>n/a</v>
      </c>
      <c r="EE112" s="190" t="str">
        <f>IF(INDEX(tab_MinKomp[Testy czystości / Reinheitstests],MATCH($B111,tab_MinKomp[[Stanowisko / Position ]:[Stanowisko / Position ]],0))="n/a","n/a",EE111-INDEX(tab_MinKomp[Testy czystości / Reinheitstests],MATCH($B111,tab_MinKomp[[Stanowisko / Position ]:[Stanowisko / Position ]],0)))</f>
        <v>n/a</v>
      </c>
      <c r="EF112" s="190" t="str">
        <f>IF(INDEX(tab_MinKomp[Testy czystości / Reinheitstests],MATCH($B111,tab_MinKomp[[Stanowisko / Position ]:[Stanowisko / Position ]],0))="n/a","n/a",EF111-INDEX(tab_MinKomp[Testy czystości / Reinheitstests],MATCH($B111,tab_MinKomp[[Stanowisko / Position ]:[Stanowisko / Position ]],0)))</f>
        <v>n/a</v>
      </c>
      <c r="EG112" s="190" t="str">
        <f>IF(INDEX(tab_MinKomp[Testy czystości / Reinheitstests],MATCH($B111,tab_MinKomp[[Stanowisko / Position ]:[Stanowisko / Position ]],0))="n/a","n/a",EG111-INDEX(tab_MinKomp[Testy czystości / Reinheitstests],MATCH($B111,tab_MinKomp[[Stanowisko / Position ]:[Stanowisko / Position ]],0)))</f>
        <v>n/a</v>
      </c>
      <c r="EH112" s="190" t="str">
        <f>IF(INDEX(tab_MinKomp[Testy czystości / Reinheitstests],MATCH($B111,tab_MinKomp[[Stanowisko / Position ]:[Stanowisko / Position ]],0))="n/a","n/a",EH111-INDEX(tab_MinKomp[Testy czystości / Reinheitstests],MATCH($B111,tab_MinKomp[[Stanowisko / Position ]:[Stanowisko / Position ]],0)))</f>
        <v>n/a</v>
      </c>
      <c r="EI112" s="190" t="str">
        <f>IF(INDEX(tab_MinKomp[Testy czystości / Reinheitstests],MATCH($B111,tab_MinKomp[[Stanowisko / Position ]:[Stanowisko / Position ]],0))="n/a","n/a",EI111-INDEX(tab_MinKomp[Testy czystości / Reinheitstests],MATCH($B111,tab_MinKomp[[Stanowisko / Position ]:[Stanowisko / Position ]],0)))</f>
        <v>n/a</v>
      </c>
      <c r="EJ112" s="190" t="str">
        <f>IF(INDEX(tab_MinKomp[Testy czystości / Reinheitstests],MATCH($B111,tab_MinKomp[[Stanowisko / Position ]:[Stanowisko / Position ]],0))="n/a","n/a",EJ111-INDEX(tab_MinKomp[Testy czystości / Reinheitstests],MATCH($B111,tab_MinKomp[[Stanowisko / Position ]:[Stanowisko / Position ]],0)))</f>
        <v>n/a</v>
      </c>
      <c r="EK112" s="190" t="str">
        <f>IF(INDEX(tab_MinKomp[Testy czystości / Reinheitstests],MATCH($B111,tab_MinKomp[[Stanowisko / Position ]:[Stanowisko / Position ]],0))="n/a","n/a",EK111-INDEX(tab_MinKomp[Testy czystości / Reinheitstests],MATCH($B111,tab_MinKomp[[Stanowisko / Position ]:[Stanowisko / Position ]],0)))</f>
        <v>n/a</v>
      </c>
      <c r="EL112" s="190" t="str">
        <f>IF(INDEX(tab_MinKomp[Testy czystości / Reinheitstests],MATCH($B111,tab_MinKomp[[Stanowisko / Position ]:[Stanowisko / Position ]],0))="n/a","n/a",EL111-INDEX(tab_MinKomp[Testy czystości / Reinheitstests],MATCH($B111,tab_MinKomp[[Stanowisko / Position ]:[Stanowisko / Position ]],0)))</f>
        <v>n/a</v>
      </c>
      <c r="EM112" s="190" t="str">
        <f>IF(INDEX(tab_MinKomp[Testy czystości / Reinheitstests],MATCH($B111,tab_MinKomp[[Stanowisko / Position ]:[Stanowisko / Position ]],0))="n/a","n/a",EM111-INDEX(tab_MinKomp[Testy czystości / Reinheitstests],MATCH($B111,tab_MinKomp[[Stanowisko / Position ]:[Stanowisko / Position ]],0)))</f>
        <v>n/a</v>
      </c>
      <c r="EN112" s="190" t="str">
        <f>IF(INDEX(tab_MinKomp[Testy czystości / Reinheitstests],MATCH($B111,tab_MinKomp[[Stanowisko / Position ]:[Stanowisko / Position ]],0))="n/a","n/a",EN111-INDEX(tab_MinKomp[Testy czystości / Reinheitstests],MATCH($B111,tab_MinKomp[[Stanowisko / Position ]:[Stanowisko / Position ]],0)))</f>
        <v>n/a</v>
      </c>
      <c r="EO112" s="194" t="str">
        <f>IF(INDEX(tab_MinKomp[Konserwacja Rep],MATCH($B111,tab_MinKomp[[Stanowisko / Position ]:[Stanowisko / Position ]],0))="n/a","n/a",EO111-INDEX(tab_MinKomp[Konserwacja Rep],MATCH($B111,tab_MinKomp[[Stanowisko / Position ]:[Stanowisko / Position ]],0)))</f>
        <v>n/a</v>
      </c>
      <c r="EP112" s="194" t="str">
        <f>IF(INDEX(tab_MinKomp[[Konserwacja Engel ]],MATCH($B111,tab_MinKomp[[Stanowisko / Position ]:[Stanowisko / Position ]],0))="n/a","n/a",EP111-INDEX(tab_MinKomp[[Konserwacja Engel ]],MATCH($B111,tab_MinKomp[[Stanowisko / Position ]:[Stanowisko / Position ]],0)))</f>
        <v>n/a</v>
      </c>
      <c r="EQ112" s="194" t="str">
        <f>IF(INDEX(tab_MinKomp[Konserwacja B 50],MATCH($B111,tab_MinKomp[[Stanowisko / Position ]:[Stanowisko / Position ]],0))="n/a","n/a",EQ111-INDEX(tab_MinKomp[Konserwacja B 50],MATCH($B111,tab_MinKomp[[Stanowisko / Position ]:[Stanowisko / Position ]],0)))</f>
        <v>n/a</v>
      </c>
      <c r="ER112" s="194" t="str">
        <f>IF(INDEX(tab_MinKomp[[Konserwacja EOL ]],MATCH($B111,tab_MinKomp[[Stanowisko / Position ]:[Stanowisko / Position ]],0))="n/a","n/a",ER111-INDEX(tab_MinKomp[[Konserwacja EOL ]],MATCH($B111,tab_MinKomp[[Stanowisko / Position ]:[Stanowisko / Position ]],0)))</f>
        <v>n/a</v>
      </c>
      <c r="ES112" s="194" t="str">
        <f>IF(INDEX(tab_MinKomp[Konserwacja Branson],MATCH($B111,tab_MinKomp[[Stanowisko / Position ]:[Stanowisko / Position ]],0))="n/a","n/a",ES111-INDEX(tab_MinKomp[Konserwacja Branson],MATCH($B111,tab_MinKomp[[Stanowisko / Position ]:[Stanowisko / Position ]],0)))</f>
        <v>n/a</v>
      </c>
      <c r="ET112" s="194" t="str">
        <f>IF(INDEX(tab_MinKomp[Konserwacja coolery],MATCH($B111,tab_MinKomp[[Stanowisko / Position ]:[Stanowisko / Position ]],0))="n/a","n/a",ET111-INDEX(tab_MinKomp[Konserwacja coolery],MATCH($B111,tab_MinKomp[[Stanowisko / Position ]:[Stanowisko / Position ]],0)))</f>
        <v>n/a</v>
      </c>
      <c r="EU112" s="194" t="str">
        <f>IF(INDEX(tab_MinKomp[Konserwacja piecy],MATCH($B111,tab_MinKomp[[Stanowisko / Position ]:[Stanowisko / Position ]],0))="n/a","n/a",EU111-INDEX(tab_MinKomp[Konserwacja piecy],MATCH($B111,tab_MinKomp[[Stanowisko / Position ]:[Stanowisko / Position ]],0)))</f>
        <v>n/a</v>
      </c>
      <c r="EV112" s="194" t="str">
        <f>IF(INDEX(tab_MinKomp[Rysunek techniczny- czytanie],MATCH($B111,tab_MinKomp[[Stanowisko / Position ]:[Stanowisko / Position ]],0))="n/a","n/a",EV111-INDEX(tab_MinKomp[Rysunek techniczny- czytanie],MATCH($B111,tab_MinKomp[[Stanowisko / Position ]:[Stanowisko / Position ]],0)))</f>
        <v>n/a</v>
      </c>
      <c r="EW112" s="194" t="str">
        <f>IF(INDEX(tab_MinKomp[Elektryka],MATCH($B111,tab_MinKomp[[Stanowisko / Position ]:[Stanowisko / Position ]],0))="n/a","n/a",EW111-INDEX(tab_MinKomp[Elektryka],MATCH($B111,tab_MinKomp[[Stanowisko / Position ]:[Stanowisko / Position ]],0)))</f>
        <v>n/a</v>
      </c>
      <c r="EX112" s="194" t="str">
        <f>IF(INDEX(tab_MinKomp[Pneumatyka],MATCH($B111,tab_MinKomp[[Stanowisko / Position ]:[Stanowisko / Position ]],0))="n/a","n/a",EX111-INDEX(tab_MinKomp[Pneumatyka],MATCH($B111,tab_MinKomp[[Stanowisko / Position ]:[Stanowisko / Position ]],0)))</f>
        <v>n/a</v>
      </c>
      <c r="EY112" s="194" t="str">
        <f>IF(INDEX(tab_MinKomp[[Hydraulika ]],MATCH($B111,tab_MinKomp[[Stanowisko / Position ]:[Stanowisko / Position ]],0))="n/a","n/a",EY111-INDEX(tab_MinKomp[[Hydraulika ]],MATCH($B111,tab_MinKomp[[Stanowisko / Position ]:[Stanowisko / Position ]],0)))</f>
        <v>n/a</v>
      </c>
      <c r="EZ112" s="194" t="str">
        <f>IF(INDEX(tab_MinKomp[Podciśnienie],MATCH($B111,tab_MinKomp[[Stanowisko / Position ]:[Stanowisko / Position ]],0))="n/a","n/a",EZ111-INDEX(tab_MinKomp[Podciśnienie],MATCH($B111,tab_MinKomp[[Stanowisko / Position ]:[Stanowisko / Position ]],0)))</f>
        <v>n/a</v>
      </c>
      <c r="FA112" s="194" t="str">
        <f>IF(INDEX(tab_MinKomp[Usuwanie awarii],MATCH($B111,tab_MinKomp[[Stanowisko / Position ]:[Stanowisko / Position ]],0))="n/a","n/a",FA111-INDEX(tab_MinKomp[Usuwanie awarii],MATCH($B111,tab_MinKomp[[Stanowisko / Position ]:[Stanowisko / Position ]],0)))</f>
        <v>n/a</v>
      </c>
      <c r="FB112" s="194" t="str">
        <f>IF(INDEX(tab_MinKomp[Obsługa robotów],MATCH($B111,tab_MinKomp[[Stanowisko / Position ]:[Stanowisko / Position ]],0))="n/a","n/a",FB111-INDEX(tab_MinKomp[Obsługa robotów],MATCH($B111,tab_MinKomp[[Stanowisko / Position ]:[Stanowisko / Position ]],0)))</f>
        <v>n/a</v>
      </c>
      <c r="FC112" s="194" t="str">
        <f>IF(INDEX(tab_MinKomp[Obsługa sterowania maszyny],MATCH($B111,tab_MinKomp[[Stanowisko / Position ]:[Stanowisko / Position ]],0))="n/a","n/a",FC111-INDEX(tab_MinKomp[Obsługa sterowania maszyny],MATCH($B111,tab_MinKomp[[Stanowisko / Position ]:[Stanowisko / Position ]],0)))</f>
        <v>n/a</v>
      </c>
      <c r="FD112" s="194" t="str">
        <f>IF(INDEX(tab_MinKomp[Usuwanie przyczyn żródłowych],MATCH($B111,tab_MinKomp[[Stanowisko / Position ]:[Stanowisko / Position ]],0))="n/a","n/a",FD111-INDEX(tab_MinKomp[Usuwanie przyczyn żródłowych],MATCH($B111,tab_MinKomp[[Stanowisko / Position ]:[Stanowisko / Position ]],0)))</f>
        <v>n/a</v>
      </c>
      <c r="FE112" s="194" t="str">
        <f>IF(INDEX(tab_MinKomp[Cmms stosowanie],MATCH($B111,tab_MinKomp[[Stanowisko / Position ]:[Stanowisko / Position ]],0))="n/a","n/a",FE111-INDEX(tab_MinKomp[Cmms stosowanie],MATCH($B111,tab_MinKomp[[Stanowisko / Position ]:[Stanowisko / Position ]],0)))</f>
        <v>n/a</v>
      </c>
      <c r="FF112" s="190" t="str">
        <f>IF(INDEX(tab_MinKomp[Testy czystości / Reinheitstests],MATCH($B111,tab_MinKomp[[Stanowisko / Position ]:[Stanowisko / Position ]],0))="n/a","n/a",FF111-INDEX(tab_MinKomp[Testy czystości / Reinheitstests],MATCH($B111,tab_MinKomp[[Stanowisko / Position ]:[Stanowisko / Position ]],0)))</f>
        <v>n/a</v>
      </c>
      <c r="FG112" s="194" t="str">
        <f>IF(INDEX(tab_MinKomp[Czyszczenie form plastikowych],MATCH($B111,tab_MinKomp[[Stanowisko / Position ]:[Stanowisko / Position ]],0))="n/a","n/a",FG111-INDEX(tab_MinKomp[Czyszczenie form plastikowych],MATCH($B111,tab_MinKomp[[Stanowisko / Position ]:[Stanowisko / Position ]],0)))</f>
        <v>n/a</v>
      </c>
      <c r="FH112" s="194" t="str">
        <f>IF(INDEX(tab_MinKomp[Wymiana form plastik],MATCH($B111,tab_MinKomp[[Stanowisko / Position ]:[Stanowisko / Position ]],0))="n/a","n/a",FH111-INDEX(tab_MinKomp[Wymiana form plastik],MATCH($B111,tab_MinKomp[[Stanowisko / Position ]:[Stanowisko / Position ]],0)))</f>
        <v>n/a</v>
      </c>
      <c r="FI112" s="194" t="str">
        <f>IF(INDEX(tab_MinKomp[Wymiana form guma],MATCH($B111,tab_MinKomp[[Stanowisko / Position ]:[Stanowisko / Position ]],0))="n/a","n/a",FI111-INDEX(tab_MinKomp[Wymiana form guma],MATCH($B111,tab_MinKomp[[Stanowisko / Position ]:[Stanowisko / Position ]],0)))</f>
        <v>n/a</v>
      </c>
      <c r="FJ112" s="194" t="str">
        <f>IF(INDEX(tab_MinKomp[Konserwacja KK],MATCH($B111,tab_MinKomp[[Stanowisko / Position ]:[Stanowisko / Position ]],0))="n/a","n/a",FJ111-INDEX(tab_MinKomp[Konserwacja KK],MATCH($B111,tab_MinKomp[[Stanowisko / Position ]:[Stanowisko / Position ]],0)))</f>
        <v>n/a</v>
      </c>
      <c r="FK112" s="194" t="str">
        <f>IF(INDEX(tab_MinKomp[Konserwacja form guma],MATCH($B111,tab_MinKomp[[Stanowisko / Position ]:[Stanowisko / Position ]],0))="n/a","n/a",FK111-INDEX(tab_MinKomp[Konserwacja form guma],MATCH($B111,tab_MinKomp[[Stanowisko / Position ]:[Stanowisko / Position ]],0)))</f>
        <v>n/a</v>
      </c>
      <c r="FL112" s="194" t="str">
        <f>IF(INDEX(tab_MinKomp[Konserwacja form plastiki],MATCH($B111,tab_MinKomp[[Stanowisko / Position ]:[Stanowisko / Position ]],0))="n/a","n/a",FL111-INDEX(tab_MinKomp[Konserwacja form plastiki],MATCH($B111,tab_MinKomp[[Stanowisko / Position ]:[Stanowisko / Position ]],0)))</f>
        <v>n/a</v>
      </c>
      <c r="FM112" s="194" t="str">
        <f>IF(INDEX(tab_MinKomp[Konserwacja Gorącego Kanału],MATCH($B111,tab_MinKomp[[Stanowisko / Position ]:[Stanowisko / Position ]],0))="n/a","n/a",FM111-INDEX(tab_MinKomp[Konserwacja Gorącego Kanału],MATCH($B111,tab_MinKomp[[Stanowisko / Position ]:[Stanowisko / Position ]],0)))</f>
        <v>n/a</v>
      </c>
      <c r="FN112" s="196" t="str">
        <f>IF(INDEX(tab_MinKomp[Język angielski / Englisch],MATCH($B111,tab_MinKomp[[Stanowisko / Position ]:[Stanowisko / Position ]],0))="n/a","n/a",FN111-INDEX(tab_MinKomp[Język angielski / Englisch],MATCH($B111,tab_MinKomp[[Stanowisko / Position ]:[Stanowisko / Position ]],0)))</f>
        <v>n/a</v>
      </c>
      <c r="FO112" s="196" t="str">
        <f>IF(INDEX(tab_MinKomp[Język angielski / Englisch],MATCH($B111,tab_MinKomp[[Stanowisko / Position ]:[Stanowisko / Position ]],0))="n/a","n/a",FO111-INDEX(tab_MinKomp[Język angielski / Englisch],MATCH($B111,tab_MinKomp[[Stanowisko / Position ]:[Stanowisko / Position ]],0)))</f>
        <v>n/a</v>
      </c>
      <c r="FP112" s="196" t="str">
        <f>IF(INDEX(tab_MinKomp[Język angielski / Englisch],MATCH($B111,tab_MinKomp[[Stanowisko / Position ]:[Stanowisko / Position ]],0))="n/a","n/a",FP111-INDEX(tab_MinKomp[Język angielski / Englisch],MATCH($B111,tab_MinKomp[[Stanowisko / Position ]:[Stanowisko / Position ]],0)))</f>
        <v>n/a</v>
      </c>
      <c r="FQ112" s="196" t="str">
        <f>IF(INDEX(tab_MinKomp[Język angielski / Englisch],MATCH($B111,tab_MinKomp[[Stanowisko / Position ]:[Stanowisko / Position ]],0))="n/a","n/a",FQ111-INDEX(tab_MinKomp[Język angielski / Englisch],MATCH($B111,tab_MinKomp[[Stanowisko / Position ]:[Stanowisko / Position ]],0)))</f>
        <v>n/a</v>
      </c>
      <c r="FR112" s="196" t="str">
        <f>IF(INDEX(tab_MinKomp[Język niemiecki / Deutsch],MATCH($B111,tab_MinKomp[[Stanowisko / Position ]:[Stanowisko / Position ]],0))="n/a","n/a",FR111-INDEX(tab_MinKomp[Język niemiecki / Deutsch],MATCH($B111,tab_MinKomp[[Stanowisko / Position ]:[Stanowisko / Position ]],0)))</f>
        <v>n/a</v>
      </c>
      <c r="FS112" s="194">
        <f>IF(INDEX(tab_MinKomp[Zarządzanie dokumentacją procesową / Process dokumentation management],MATCH($B111,tab_MinKomp[[Stanowisko / Position ]:[Stanowisko / Position ]],0))="n/a","n/a",FS111-INDEX(tab_MinKomp[Zarządzanie dokumentacją procesową / Process dokumentation management],MATCH($B111,tab_MinKomp[[Stanowisko / Position ]:[Stanowisko / Position ]],0)))</f>
        <v>-1</v>
      </c>
      <c r="FT112" s="194">
        <f>IF(INDEX(tab_MinKomp[Znajomość procesów z obszaru / Kenntiss der prozesse in dem Bereich],MATCH($B111,tab_MinKomp[[Stanowisko / Position ]:[Stanowisko / Position ]],0))="n/a","n/a",FT111-INDEX(tab_MinKomp[Znajomość procesów z obszaru / Kenntiss der prozesse in dem Bereich],MATCH($B111,tab_MinKomp[[Stanowisko / Position ]:[Stanowisko / Position ]],0)))</f>
        <v>-1</v>
      </c>
      <c r="FU112" s="194">
        <f>IF(INDEX(tab_MinKomp[optymalizacja procesów / Prozessoptymalisierung],MATCH($B111,tab_MinKomp[[Stanowisko / Position ]:[Stanowisko / Position ]],0))="n/a","n/a",FU111-INDEX(tab_MinKomp[optymalizacja procesów / Prozessoptymalisierung],MATCH($B111,tab_MinKomp[[Stanowisko / Position ]:[Stanowisko / Position ]],0)))</f>
        <v>0</v>
      </c>
      <c r="FV112" s="194">
        <f>IF(INDEX(tab_MinKomp[Umiejętności szkoleniowe / Trainingsfähigkeiten],MATCH($B111,tab_MinKomp[[Stanowisko / Position ]:[Stanowisko / Position ]],0))="n/a","n/a",FV111-INDEX(tab_MinKomp[Umiejętności szkoleniowe / Trainingsfähigkeiten],MATCH($B111,tab_MinKomp[[Stanowisko / Position ]:[Stanowisko / Position ]],0)))</f>
        <v>0</v>
      </c>
      <c r="FW112" s="194">
        <f>IF(INDEX(tab_MinKomp[Analityczne myślenie, podejście / Analitysches Denken, Einstellung],MATCH($B111,tab_MinKomp[[Stanowisko / Position ]:[Stanowisko / Position ]],0))="n/a","n/a",FW111-INDEX(tab_MinKomp[Analityczne myślenie, podejście / Analitysches Denken, Einstellung],MATCH($B111,tab_MinKomp[[Stanowisko / Position ]:[Stanowisko / Position ]],0)))</f>
        <v>0</v>
      </c>
      <c r="FX112" s="194">
        <f>IF(INDEX(tab_MinKomp[Dokładność, precyzja w dzialaniu / Genauigkeit, Präzision in die Arbeit],MATCH($B111,tab_MinKomp[[Stanowisko / Position ]:[Stanowisko / Position ]],0))="n/a","n/a",FX111-INDEX(tab_MinKomp[Dokładność, precyzja w dzialaniu / Genauigkeit, Präzision in die Arbeit],MATCH($B111,tab_MinKomp[[Stanowisko / Position ]:[Stanowisko / Position ]],0)))</f>
        <v>0</v>
      </c>
      <c r="FY112" s="194">
        <f>IF(INDEX(tab_MinKomp[Dyspozycyjność / Verfügbarkeit],MATCH($B111,tab_MinKomp[[Stanowisko / Position ]:[Stanowisko / Position ]],0))="n/a","n/a",FY111-INDEX(tab_MinKomp[Dyspozycyjność / Verfügbarkeit],MATCH($B111,tab_MinKomp[[Stanowisko / Position ]:[Stanowisko / Position ]],0)))</f>
        <v>-1</v>
      </c>
      <c r="FZ112" s="194">
        <f>IF(INDEX(tab_MinKomp[Zaangażowanie / 
Engagement],MATCH($B111,tab_MinKomp[[Stanowisko / Position ]:[Stanowisko / Position ]],0))="n/a","n/a",FZ111-INDEX(tab_MinKomp[Zaangażowanie / 
Engagement],MATCH($B111,tab_MinKomp[[Stanowisko / Position ]:[Stanowisko / Position ]],0)))</f>
        <v>0</v>
      </c>
      <c r="GA112" s="194" t="str">
        <f>IF(INDEX(tab_MinKomp[Konserwacja form guma],MATCH($B111,tab_MinKomp[[Stanowisko / Position ]:[Stanowisko / Position ]],0))="n/a","n/a",GA111-INDEX(tab_MinKomp[Konserwacja form guma],MATCH($B111,tab_MinKomp[[Stanowisko / Position ]:[Stanowisko / Position ]],0)))</f>
        <v>n/a</v>
      </c>
      <c r="GB112" s="194" t="str">
        <f>IF(INDEX(tab_MinKomp[Konserwacja form plastiki],MATCH($B111,tab_MinKomp[[Stanowisko / Position ]:[Stanowisko / Position ]],0))="n/a","n/a",GB111-INDEX(tab_MinKomp[Konserwacja form plastiki],MATCH($B111,tab_MinKomp[[Stanowisko / Position ]:[Stanowisko / Position ]],0)))</f>
        <v>n/a</v>
      </c>
      <c r="GC112" s="194">
        <f>IF(INDEX(tab_MinKomp[Elastyczność w działaniu],MATCH($B111,tab_MinKomp[[Stanowisko / Position ]:[Stanowisko / Position ]],0))="n/a","n/a",GC111-INDEX(tab_MinKomp[Elastyczność w działaniu],MATCH($B111,tab_MinKomp[[Stanowisko / Position ]:[Stanowisko / Position ]],0)))</f>
        <v>0</v>
      </c>
      <c r="GD112" s="194">
        <f>IF(INDEX(tab_MinKomp[Komunikatywność],MATCH($B111,tab_MinKomp[[Stanowisko / Position ]:[Stanowisko / Position ]],0))="n/a","n/a",GD111-INDEX(tab_MinKomp[Komunikatywność],MATCH($B111,tab_MinKomp[[Stanowisko / Position ]:[Stanowisko / Position ]],0)))</f>
        <v>1</v>
      </c>
      <c r="GE112" s="193" t="str">
        <f>IF(INDEX(tab_MinKomp[Motywowanie i budowanie zaangażowania zespołu],MATCH($B111,tab_MinKomp[[Stanowisko / Position ]:[Stanowisko / Position ]],0))="n/a","n/a",GE111-INDEX(tab_MinKomp[Motywowanie i budowanie zaangażowania zespołu],MATCH($B111,tab_MinKomp[[Stanowisko / Position ]:[Stanowisko / Position ]],0)))</f>
        <v>n/a</v>
      </c>
      <c r="GF112" s="186" t="s">
        <v>248</v>
      </c>
      <c r="GG112" s="186" t="s">
        <v>248</v>
      </c>
      <c r="GH112" s="186" t="s">
        <v>248</v>
      </c>
      <c r="GI112" s="186" t="s">
        <v>248</v>
      </c>
      <c r="GJ112" s="186" t="s">
        <v>248</v>
      </c>
      <c r="GK112" s="186" t="s">
        <v>248</v>
      </c>
      <c r="GL112" s="186" t="s">
        <v>248</v>
      </c>
      <c r="GM112" s="186" t="s">
        <v>248</v>
      </c>
      <c r="GN112" s="186" t="s">
        <v>248</v>
      </c>
      <c r="GO112" s="186" t="s">
        <v>248</v>
      </c>
      <c r="GP112" s="186" t="s">
        <v>248</v>
      </c>
      <c r="GQ112" s="186" t="s">
        <v>248</v>
      </c>
      <c r="GR112" s="186" t="s">
        <v>248</v>
      </c>
      <c r="GS112" s="186" t="s">
        <v>248</v>
      </c>
      <c r="GT112" s="186" t="s">
        <v>248</v>
      </c>
      <c r="GU112" s="186" t="s">
        <v>248</v>
      </c>
      <c r="GV112" s="186" t="s">
        <v>248</v>
      </c>
      <c r="GW112" s="186" t="s">
        <v>248</v>
      </c>
      <c r="GX112" s="186" t="s">
        <v>248</v>
      </c>
      <c r="GY112" s="186" t="s">
        <v>248</v>
      </c>
      <c r="GZ112" s="261" t="s">
        <v>248</v>
      </c>
      <c r="HA112" s="261" t="s">
        <v>248</v>
      </c>
      <c r="HB112" s="191">
        <f>SUM(G112:GE112)/(HB111-(SUM(G112:GE112)))</f>
        <v>-0.10526315789473684</v>
      </c>
    </row>
    <row r="113" spans="1:210" ht="24.9" customHeight="1" x14ac:dyDescent="0.3">
      <c r="A113" s="105" t="s">
        <v>320</v>
      </c>
      <c r="B113" s="105" t="s">
        <v>315</v>
      </c>
      <c r="C113" s="105" t="s">
        <v>394</v>
      </c>
      <c r="D113" s="105">
        <v>2141</v>
      </c>
      <c r="E113" s="394" t="s">
        <v>436</v>
      </c>
      <c r="F113" s="185" t="s">
        <v>374</v>
      </c>
      <c r="G113" s="186">
        <v>2</v>
      </c>
      <c r="H113" s="186">
        <v>2</v>
      </c>
      <c r="I113" s="186">
        <v>2</v>
      </c>
      <c r="J113" s="186">
        <v>2</v>
      </c>
      <c r="K113" s="186">
        <v>2</v>
      </c>
      <c r="L113" s="186" t="s">
        <v>248</v>
      </c>
      <c r="M113" s="186" t="s">
        <v>248</v>
      </c>
      <c r="N113" s="186" t="s">
        <v>248</v>
      </c>
      <c r="O113" s="186">
        <v>1</v>
      </c>
      <c r="P113" s="186">
        <v>1</v>
      </c>
      <c r="Q113" s="186" t="s">
        <v>248</v>
      </c>
      <c r="R113" s="186" t="s">
        <v>248</v>
      </c>
      <c r="S113" s="186" t="s">
        <v>248</v>
      </c>
      <c r="T113" s="186" t="s">
        <v>248</v>
      </c>
      <c r="U113" s="186" t="s">
        <v>248</v>
      </c>
      <c r="V113" s="186" t="s">
        <v>248</v>
      </c>
      <c r="W113" s="186" t="s">
        <v>248</v>
      </c>
      <c r="X113" s="186" t="s">
        <v>248</v>
      </c>
      <c r="Y113" s="186" t="s">
        <v>248</v>
      </c>
      <c r="Z113" s="186" t="s">
        <v>248</v>
      </c>
      <c r="AA113" s="186" t="s">
        <v>248</v>
      </c>
      <c r="AB113" s="186" t="s">
        <v>248</v>
      </c>
      <c r="AC113" s="186" t="s">
        <v>248</v>
      </c>
      <c r="AD113" s="186" t="s">
        <v>248</v>
      </c>
      <c r="AE113" s="186" t="s">
        <v>248</v>
      </c>
      <c r="AF113" s="186" t="s">
        <v>248</v>
      </c>
      <c r="AG113" s="186" t="s">
        <v>248</v>
      </c>
      <c r="AH113" s="186" t="s">
        <v>248</v>
      </c>
      <c r="AI113" s="186" t="s">
        <v>248</v>
      </c>
      <c r="AJ113" s="186" t="s">
        <v>248</v>
      </c>
      <c r="AK113" s="186" t="s">
        <v>248</v>
      </c>
      <c r="AL113" s="186">
        <v>2</v>
      </c>
      <c r="AM113" s="186" t="s">
        <v>248</v>
      </c>
      <c r="AN113" s="186" t="s">
        <v>248</v>
      </c>
      <c r="AO113" s="186">
        <v>1</v>
      </c>
      <c r="AP113" s="186" t="s">
        <v>248</v>
      </c>
      <c r="AQ113" s="186">
        <v>1</v>
      </c>
      <c r="AR113" s="186" t="s">
        <v>248</v>
      </c>
      <c r="AS113" s="186" t="s">
        <v>248</v>
      </c>
      <c r="AT113" s="186" t="s">
        <v>248</v>
      </c>
      <c r="AU113" s="186" t="s">
        <v>248</v>
      </c>
      <c r="AV113" s="186">
        <v>1</v>
      </c>
      <c r="AW113" s="186">
        <v>1</v>
      </c>
      <c r="AX113" s="186" t="s">
        <v>248</v>
      </c>
      <c r="AY113" s="186" t="s">
        <v>248</v>
      </c>
      <c r="AZ113" s="186" t="s">
        <v>248</v>
      </c>
      <c r="BA113" s="186">
        <v>1</v>
      </c>
      <c r="BB113" s="186">
        <v>1</v>
      </c>
      <c r="BC113" s="186" t="s">
        <v>248</v>
      </c>
      <c r="BD113" s="186" t="s">
        <v>248</v>
      </c>
      <c r="BE113" s="186" t="s">
        <v>248</v>
      </c>
      <c r="BF113" s="186" t="s">
        <v>248</v>
      </c>
      <c r="BG113" s="186" t="s">
        <v>248</v>
      </c>
      <c r="BH113" s="186" t="s">
        <v>248</v>
      </c>
      <c r="BI113" s="186" t="s">
        <v>248</v>
      </c>
      <c r="BJ113" s="186" t="s">
        <v>248</v>
      </c>
      <c r="BK113" s="186" t="s">
        <v>248</v>
      </c>
      <c r="BL113" s="186" t="s">
        <v>248</v>
      </c>
      <c r="BM113" s="186" t="s">
        <v>248</v>
      </c>
      <c r="BN113" s="186" t="s">
        <v>248</v>
      </c>
      <c r="BO113" s="186" t="s">
        <v>248</v>
      </c>
      <c r="BP113" s="186" t="s">
        <v>248</v>
      </c>
      <c r="BQ113" s="186">
        <v>2</v>
      </c>
      <c r="BR113" s="186" t="s">
        <v>248</v>
      </c>
      <c r="BS113" s="186">
        <v>2</v>
      </c>
      <c r="BT113" s="186" t="s">
        <v>248</v>
      </c>
      <c r="BU113" s="186">
        <v>2</v>
      </c>
      <c r="BV113" s="186" t="s">
        <v>248</v>
      </c>
      <c r="BW113" s="186">
        <v>2</v>
      </c>
      <c r="BX113" s="186">
        <v>1</v>
      </c>
      <c r="BY113" s="186" t="s">
        <v>248</v>
      </c>
      <c r="BZ113" s="186">
        <v>1</v>
      </c>
      <c r="CA113" s="186" t="s">
        <v>248</v>
      </c>
      <c r="CB113" s="186">
        <v>1</v>
      </c>
      <c r="CC113" s="186" t="s">
        <v>248</v>
      </c>
      <c r="CD113" s="186">
        <v>1</v>
      </c>
      <c r="CE113" s="186">
        <v>1</v>
      </c>
      <c r="CF113" s="186">
        <v>1</v>
      </c>
      <c r="CG113" s="186">
        <v>1</v>
      </c>
      <c r="CH113" s="186" t="s">
        <v>248</v>
      </c>
      <c r="CI113" s="186" t="s">
        <v>248</v>
      </c>
      <c r="CJ113" s="186" t="s">
        <v>248</v>
      </c>
      <c r="CK113" s="186" t="s">
        <v>248</v>
      </c>
      <c r="CL113" s="186" t="s">
        <v>248</v>
      </c>
      <c r="CM113" s="186" t="s">
        <v>248</v>
      </c>
      <c r="CN113" s="186" t="s">
        <v>248</v>
      </c>
      <c r="CO113" s="186" t="s">
        <v>248</v>
      </c>
      <c r="CP113" s="186" t="s">
        <v>248</v>
      </c>
      <c r="CQ113" s="186" t="s">
        <v>248</v>
      </c>
      <c r="CR113" s="186" t="s">
        <v>248</v>
      </c>
      <c r="CS113" s="186" t="s">
        <v>248</v>
      </c>
      <c r="CT113" s="186" t="s">
        <v>248</v>
      </c>
      <c r="CU113" s="186" t="s">
        <v>248</v>
      </c>
      <c r="CV113" s="186" t="s">
        <v>248</v>
      </c>
      <c r="CW113" s="186">
        <v>1</v>
      </c>
      <c r="CX113" s="186" t="s">
        <v>248</v>
      </c>
      <c r="CY113" s="186" t="s">
        <v>248</v>
      </c>
      <c r="CZ113" s="186" t="s">
        <v>248</v>
      </c>
      <c r="DA113" s="186" t="s">
        <v>248</v>
      </c>
      <c r="DB113" s="186" t="s">
        <v>248</v>
      </c>
      <c r="DC113" s="186" t="s">
        <v>248</v>
      </c>
      <c r="DD113" s="186" t="s">
        <v>248</v>
      </c>
      <c r="DE113" s="186" t="s">
        <v>248</v>
      </c>
      <c r="DF113" s="186">
        <v>1</v>
      </c>
      <c r="DG113" s="186" t="s">
        <v>248</v>
      </c>
      <c r="DH113" s="186" t="s">
        <v>248</v>
      </c>
      <c r="DI113" s="186" t="s">
        <v>248</v>
      </c>
      <c r="DJ113" s="186" t="s">
        <v>248</v>
      </c>
      <c r="DK113" s="186" t="s">
        <v>248</v>
      </c>
      <c r="DL113" s="186" t="s">
        <v>248</v>
      </c>
      <c r="DM113" s="186" t="s">
        <v>248</v>
      </c>
      <c r="DN113" s="186" t="s">
        <v>248</v>
      </c>
      <c r="DO113" s="186" t="s">
        <v>248</v>
      </c>
      <c r="DP113" s="186" t="s">
        <v>248</v>
      </c>
      <c r="DQ113" s="186" t="s">
        <v>248</v>
      </c>
      <c r="DR113" s="186" t="s">
        <v>248</v>
      </c>
      <c r="DS113" s="186" t="s">
        <v>248</v>
      </c>
      <c r="DT113" s="186" t="s">
        <v>248</v>
      </c>
      <c r="DU113" s="186" t="s">
        <v>248</v>
      </c>
      <c r="DV113" s="186" t="s">
        <v>248</v>
      </c>
      <c r="DW113" s="186" t="s">
        <v>248</v>
      </c>
      <c r="DX113" s="186" t="s">
        <v>248</v>
      </c>
      <c r="DY113" s="186" t="s">
        <v>248</v>
      </c>
      <c r="DZ113" s="186" t="s">
        <v>248</v>
      </c>
      <c r="EA113" s="186" t="s">
        <v>248</v>
      </c>
      <c r="EB113" s="186" t="s">
        <v>248</v>
      </c>
      <c r="EC113" s="186" t="s">
        <v>248</v>
      </c>
      <c r="ED113" s="186" t="s">
        <v>248</v>
      </c>
      <c r="EE113" s="186" t="s">
        <v>248</v>
      </c>
      <c r="EF113" s="186" t="s">
        <v>248</v>
      </c>
      <c r="EG113" s="186" t="s">
        <v>248</v>
      </c>
      <c r="EH113" s="186" t="s">
        <v>248</v>
      </c>
      <c r="EI113" s="186" t="s">
        <v>248</v>
      </c>
      <c r="EJ113" s="186" t="s">
        <v>248</v>
      </c>
      <c r="EK113" s="186" t="s">
        <v>248</v>
      </c>
      <c r="EL113" s="184" t="s">
        <v>248</v>
      </c>
      <c r="EM113" s="184" t="s">
        <v>248</v>
      </c>
      <c r="EN113" s="184" t="s">
        <v>248</v>
      </c>
      <c r="EO113" s="186" t="s">
        <v>248</v>
      </c>
      <c r="EP113" s="186" t="s">
        <v>248</v>
      </c>
      <c r="EQ113" s="186" t="s">
        <v>248</v>
      </c>
      <c r="ER113" s="186" t="s">
        <v>248</v>
      </c>
      <c r="ES113" s="186" t="s">
        <v>248</v>
      </c>
      <c r="ET113" s="186" t="s">
        <v>248</v>
      </c>
      <c r="EU113" s="186" t="s">
        <v>248</v>
      </c>
      <c r="EV113" s="186" t="s">
        <v>248</v>
      </c>
      <c r="EW113" s="186" t="s">
        <v>248</v>
      </c>
      <c r="EX113" s="186" t="s">
        <v>248</v>
      </c>
      <c r="EY113" s="186" t="s">
        <v>248</v>
      </c>
      <c r="EZ113" s="186" t="s">
        <v>248</v>
      </c>
      <c r="FA113" s="186" t="s">
        <v>248</v>
      </c>
      <c r="FB113" s="186" t="s">
        <v>248</v>
      </c>
      <c r="FC113" s="186" t="s">
        <v>248</v>
      </c>
      <c r="FD113" s="186" t="s">
        <v>248</v>
      </c>
      <c r="FE113" s="186" t="s">
        <v>248</v>
      </c>
      <c r="FF113" s="186" t="s">
        <v>248</v>
      </c>
      <c r="FG113" s="186" t="s">
        <v>248</v>
      </c>
      <c r="FH113" s="186" t="s">
        <v>248</v>
      </c>
      <c r="FI113" s="186" t="s">
        <v>248</v>
      </c>
      <c r="FJ113" s="186" t="s">
        <v>248</v>
      </c>
      <c r="FK113" s="186" t="s">
        <v>248</v>
      </c>
      <c r="FL113" s="186" t="s">
        <v>248</v>
      </c>
      <c r="FM113" s="186" t="s">
        <v>248</v>
      </c>
      <c r="FN113" s="187" t="s">
        <v>248</v>
      </c>
      <c r="FO113" s="187" t="s">
        <v>248</v>
      </c>
      <c r="FP113" s="187" t="s">
        <v>248</v>
      </c>
      <c r="FQ113" s="187" t="s">
        <v>248</v>
      </c>
      <c r="FR113" s="187" t="s">
        <v>248</v>
      </c>
      <c r="FS113" s="186">
        <v>1</v>
      </c>
      <c r="FT113" s="186">
        <v>1</v>
      </c>
      <c r="FU113" s="186">
        <v>1</v>
      </c>
      <c r="FV113" s="186">
        <v>1</v>
      </c>
      <c r="FW113" s="186">
        <v>1</v>
      </c>
      <c r="FX113" s="186">
        <v>2</v>
      </c>
      <c r="FY113" s="186">
        <v>1</v>
      </c>
      <c r="FZ113" s="186">
        <v>2</v>
      </c>
      <c r="GA113" s="186" t="s">
        <v>248</v>
      </c>
      <c r="GB113" s="186" t="s">
        <v>248</v>
      </c>
      <c r="GC113" s="186">
        <v>2</v>
      </c>
      <c r="GD113" s="186">
        <v>2</v>
      </c>
      <c r="GE113" s="186" t="s">
        <v>248</v>
      </c>
      <c r="GF113" s="186" t="s">
        <v>248</v>
      </c>
      <c r="GG113" s="186" t="s">
        <v>248</v>
      </c>
      <c r="GH113" s="186" t="s">
        <v>248</v>
      </c>
      <c r="GI113" s="186" t="s">
        <v>248</v>
      </c>
      <c r="GJ113" s="186" t="s">
        <v>248</v>
      </c>
      <c r="GK113" s="186" t="s">
        <v>248</v>
      </c>
      <c r="GL113" s="186" t="s">
        <v>248</v>
      </c>
      <c r="GM113" s="186" t="s">
        <v>248</v>
      </c>
      <c r="GN113" s="186" t="s">
        <v>248</v>
      </c>
      <c r="GO113" s="186" t="s">
        <v>248</v>
      </c>
      <c r="GP113" s="186" t="s">
        <v>248</v>
      </c>
      <c r="GQ113" s="186" t="s">
        <v>248</v>
      </c>
      <c r="GR113" s="186" t="s">
        <v>248</v>
      </c>
      <c r="GS113" s="186" t="s">
        <v>248</v>
      </c>
      <c r="GT113" s="186" t="s">
        <v>248</v>
      </c>
      <c r="GU113" s="186" t="s">
        <v>248</v>
      </c>
      <c r="GV113" s="186" t="s">
        <v>248</v>
      </c>
      <c r="GW113" s="186" t="s">
        <v>248</v>
      </c>
      <c r="GX113" s="186" t="s">
        <v>248</v>
      </c>
      <c r="GY113" s="186" t="s">
        <v>248</v>
      </c>
      <c r="GZ113" s="261" t="s">
        <v>248</v>
      </c>
      <c r="HA113" s="261" t="s">
        <v>248</v>
      </c>
      <c r="HB113" s="188">
        <f>SUM(G113:GE113)</f>
        <v>51</v>
      </c>
    </row>
    <row r="114" spans="1:210" ht="24.9" customHeight="1" thickBot="1" x14ac:dyDescent="0.35">
      <c r="A114" s="108" t="str">
        <f>A113</f>
        <v>Prod.-Q-4</v>
      </c>
      <c r="B114" s="108" t="str">
        <f>B113</f>
        <v>Pracownik Produkcji</v>
      </c>
      <c r="C114" s="108" t="str">
        <f>C113</f>
        <v>PB</v>
      </c>
      <c r="D114" s="108">
        <f>D113</f>
        <v>2141</v>
      </c>
      <c r="E114" s="395"/>
      <c r="F114" s="189" t="s">
        <v>375</v>
      </c>
      <c r="G114" s="192">
        <f>IF(INDEX(tab_MinKomp[Przepisy BHP / BHP Vorschriften],MATCH($B113,tab_MinKomp[[Stanowisko / Position ]:[Stanowisko / Position ]],0))="n/a","n/a",G113-INDEX(tab_MinKomp[Przepisy BHP / BHP Vorschriften],MATCH($B113,tab_MinKomp[[Stanowisko / Position ]:[Stanowisko / Position ]],0)))</f>
        <v>0</v>
      </c>
      <c r="H114" s="193">
        <f>IF(INDEX(tab_MinKomp[Przepisy PPOŻ / Brandschutzbestimmungen],MATCH($B113,tab_MinKomp[[Stanowisko / Position ]:[Stanowisko / Position ]],0))="n/a","n/a",H113-INDEX(tab_MinKomp[Przepisy PPOŻ / Brandschutzbestimmungen],MATCH($B113,tab_MinKomp[[Stanowisko / Position ]:[Stanowisko / Position ]],0)))</f>
        <v>1</v>
      </c>
      <c r="I114" s="193">
        <f>IF(INDEX(tab_MinKomp[Ryzyko zawodowe na stanowiskach pracyv/ Berufliche Risiken an Arbeitsstellen],MATCH($B113,tab_MinKomp[[Stanowisko / Position ]:[Stanowisko / Position ]],0))="n/a","n/a",I113-INDEX(tab_MinKomp[Ryzyko zawodowe na stanowiskach pracyv/ Berufliche Risiken an Arbeitsstellen],MATCH($B113,tab_MinKomp[[Stanowisko / Position ]:[Stanowisko / Position ]],0)))</f>
        <v>0</v>
      </c>
      <c r="J114" s="193">
        <f>IF(INDEX(tab_MinKomp[Gospodarka substancjami niebezpiecznymi / Gefahrstoffmanagement],MATCH($B113,tab_MinKomp[[Stanowisko / Position ]:[Stanowisko / Position ]],0))="n/a","n/a",J113-INDEX(tab_MinKomp[Gospodarka substancjami niebezpiecznymi / Gefahrstoffmanagement],MATCH($B113,tab_MinKomp[[Stanowisko / Position ]:[Stanowisko / Position ]],0)))</f>
        <v>1</v>
      </c>
      <c r="K114" s="193">
        <f>IF(INDEX(tab_MinKomp[Gospodarka odpadami / Abfallwirtschaft],MATCH($B113,tab_MinKomp[[Stanowisko / Position ]:[Stanowisko / Position ]],0))="n/a","n/a",K113-INDEX(tab_MinKomp[Gospodarka odpadami / Abfallwirtschaft],MATCH($B113,tab_MinKomp[[Stanowisko / Position ]:[Stanowisko / Position ]],0)))</f>
        <v>1</v>
      </c>
      <c r="L114" s="194" t="str">
        <f>IF(INDEX(tab_MinKomp[Przepisy kodeksu pracy / Bestimmungen des Arbeitsgesetzes],MATCH($B113,tab_MinKomp[[Stanowisko / Position ]:[Stanowisko / Position ]],0))="n/a","n/a",L113-INDEX(tab_MinKomp[Przepisy kodeksu pracy / Bestimmungen des Arbeitsgesetzes],MATCH($B113,tab_MinKomp[[Stanowisko / Position ]:[Stanowisko / Position ]],0)))</f>
        <v>n/a</v>
      </c>
      <c r="M114" s="195" t="str">
        <f>IF(INDEX(tab_MinKomp[Przepisy o ub.społ. ZUS  / Sozialversicherungsvorschriften],MATCH($B113,tab_MinKomp[[Stanowisko / Position ]:[Stanowisko / Position ]],0))="n/a","n/a",M113-INDEX(tab_MinKomp[Przepisy o ub.społ. ZUS  / Sozialversicherungsvorschriften],MATCH($B113,tab_MinKomp[[Stanowisko / Position ]:[Stanowisko / Position ]],0)))</f>
        <v>n/a</v>
      </c>
      <c r="N114" s="194" t="str">
        <f>IF(INDEX(tab_MinKomp[PRZEPISY O PDOF /persönlich Einkommensteuergesetz ],MATCH($B113,tab_MinKomp[[Stanowisko / Position ]:[Stanowisko / Position ]],0))="n/a","n/a",N113-INDEX(tab_MinKomp[PRZEPISY O PDOF /persönlich Einkommensteuergesetz ],MATCH($B113,tab_MinKomp[[Stanowisko / Position ]:[Stanowisko / Position ]],0)))</f>
        <v>n/a</v>
      </c>
      <c r="O114" s="194">
        <f>IF(INDEX(tab_MinKomp[Regulamin pracy / Arbeitsordnung],MATCH($B113,tab_MinKomp[[Stanowisko / Position ]:[Stanowisko / Position ]],0))="n/a","n/a",O113-INDEX(tab_MinKomp[Regulamin pracy / Arbeitsordnung],MATCH($B113,tab_MinKomp[[Stanowisko / Position ]:[Stanowisko / Position ]],0)))</f>
        <v>0</v>
      </c>
      <c r="P114" s="194">
        <f>IF(INDEX(tab_MinKomp[Regulamin wynagradzania / Vergütungsordnung],MATCH($B113,tab_MinKomp[[Stanowisko / Position ]:[Stanowisko / Position ]],0))="n/a","n/a",P113-INDEX(tab_MinKomp[Regulamin wynagradzania / Vergütungsordnung],MATCH($B113,tab_MinKomp[[Stanowisko / Position ]:[Stanowisko / Position ]],0)))</f>
        <v>0</v>
      </c>
      <c r="Q114" s="194" t="str">
        <f>IF(INDEX(tab_MinKomp[System R2PŁATNIK PRO: Płace / Lohnabrechnung],MATCH($B113,tab_MinKomp[[Stanowisko / Position ]:[Stanowisko / Position ]],0))="n/a","n/a",Q113-INDEX(tab_MinKomp[System R2PŁATNIK PRO: Płace / Lohnabrechnung],MATCH($B113,tab_MinKomp[[Stanowisko / Position ]:[Stanowisko / Position ]],0)))</f>
        <v>n/a</v>
      </c>
      <c r="R114" s="194" t="str">
        <f>IF(INDEX(tab_MinKomp[SystemR2PŁATNIK PRO: KADRY / Personaldaten],MATCH($B113,tab_MinKomp[[Stanowisko / Position ]:[Stanowisko / Position ]],0))="n/a","n/a",R113-INDEX(tab_MinKomp[SystemR2PŁATNIK PRO: KADRY / Personaldaten],MATCH($B113,tab_MinKomp[[Stanowisko / Position ]:[Stanowisko / Position ]],0)))</f>
        <v>n/a</v>
      </c>
      <c r="S114" s="194" t="str">
        <f>IF(INDEX(tab_MinKomp[SYSTEM R2PŁATNIK PRO: zarządzanie pracownikami / Arbeitsverwaltung],MATCH($B113,tab_MinKomp[[Stanowisko / Position ]:[Stanowisko / Position ]],0))="n/a","n/a",S113-INDEX(tab_MinKomp[SYSTEM R2PŁATNIK PRO: zarządzanie pracownikami / Arbeitsverwaltung],MATCH($B113,tab_MinKomp[[Stanowisko / Position ]:[Stanowisko / Position ]],0)))</f>
        <v>n/a</v>
      </c>
      <c r="T114" s="194" t="str">
        <f>IF(INDEX(tab_MinKomp[Doradztwo, wsparcie personalne / Personalberatung und Unterstützung],MATCH($B113,tab_MinKomp[[Stanowisko / Position ]:[Stanowisko / Position ]],0))="n/a","n/a",T113-INDEX(tab_MinKomp[Doradztwo, wsparcie personalne / Personalberatung und Unterstützung],MATCH($B113,tab_MinKomp[[Stanowisko / Position ]:[Stanowisko / Position ]],0)))</f>
        <v>n/a</v>
      </c>
      <c r="U114" s="194" t="str">
        <f>IF(INDEX(tab_MinKomp[Przepisy o podatku VAT / MwSt.- Gesetz],MATCH($B113,tab_MinKomp[[Stanowisko / Position ]:[Stanowisko / Position ]],0))="n/a","n/a",U113-INDEX(tab_MinKomp[Przepisy o podatku VAT / MwSt.- Gesetz],MATCH($B113,tab_MinKomp[[Stanowisko / Position ]:[Stanowisko / Position ]],0)))</f>
        <v>n/a</v>
      </c>
      <c r="V114" s="194" t="str">
        <f>IF(INDEX(tab_MinKomp[PrzepisyPDOP / geschäftlich Einkommensteuergesetz],MATCH($B113,tab_MinKomp[[Stanowisko / Position ]:[Stanowisko / Position ]],0))="n/a","n/a",V113-INDEX(tab_MinKomp[PrzepisyPDOP / geschäftlich Einkommensteuergesetz],MATCH($B113,tab_MinKomp[[Stanowisko / Position ]:[Stanowisko / Position ]],0)))</f>
        <v>n/a</v>
      </c>
      <c r="W114" s="194" t="str">
        <f>IF(INDEX(tab_MinKomp[System BAAN / FINANSE (FIBU)],MATCH($B113,tab_MinKomp[[Stanowisko / Position ]:[Stanowisko / Position ]],0))="n/a","n/a",W113-INDEX(tab_MinKomp[System BAAN / FINANSE (FIBU)],MATCH($B113,tab_MinKomp[[Stanowisko / Position ]:[Stanowisko / Position ]],0)))</f>
        <v>n/a</v>
      </c>
      <c r="X114" s="194" t="str">
        <f>IF(INDEX(tab_MinKomp[Systemy pomocnicze / Hilfssysteme(STOCKPROGRAM, KALK2000 etc.)],MATCH($B113,tab_MinKomp[[Stanowisko / Position ]:[Stanowisko / Position ]],0))="n/a","n/a",X113-INDEX(tab_MinKomp[Systemy pomocnicze / Hilfssysteme(STOCKPROGRAM, KALK2000 etc.)],MATCH($B113,tab_MinKomp[[Stanowisko / Position ]:[Stanowisko / Position ]],0)))</f>
        <v>n/a</v>
      </c>
      <c r="Y114" s="194" t="str">
        <f>IF(INDEX(tab_MinKomp[Polityka rachunkowości / Buchführungspolitik],MATCH($B113,tab_MinKomp[[Stanowisko / Position ]:[Stanowisko / Position ]],0))="n/a","n/a",Y113-INDEX(tab_MinKomp[Polityka rachunkowości / Buchführungspolitik],MATCH($B113,tab_MinKomp[[Stanowisko / Position ]:[Stanowisko / Position ]],0)))</f>
        <v>n/a</v>
      </c>
      <c r="Z114" s="194" t="str">
        <f>IF(INDEX(tab_MinKomp[Ustawa o rachunkowości / Rechnungslegungsgesetz],MATCH($B113,tab_MinKomp[[Stanowisko / Position ]:[Stanowisko / Position ]],0))="n/a","n/a",Z113-INDEX(tab_MinKomp[Ustawa o rachunkowości / Rechnungslegungsgesetz],MATCH($B113,tab_MinKomp[[Stanowisko / Position ]:[Stanowisko / Position ]],0)))</f>
        <v>n/a</v>
      </c>
      <c r="AA114" s="194" t="str">
        <f>IF(INDEX(tab_MinKomp[WORKFLOW - TS-100],MATCH($B113,tab_MinKomp[[Stanowisko / Position ]:[Stanowisko / Position ]],0))="n/a","n/a",AA113-INDEX(tab_MinKomp[WORKFLOW - TS-100],MATCH($B113,tab_MinKomp[[Stanowisko / Position ]:[Stanowisko / Position ]],0)))</f>
        <v>n/a</v>
      </c>
      <c r="AB114" s="194" t="str">
        <f>IF(INDEX(tab_MinKomp[WORKFLOW - SFMS],MATCH($B113,tab_MinKomp[[Stanowisko / Position ]:[Stanowisko / Position ]],0))="n/a","n/a",AB113-INDEX(tab_MinKomp[WORKFLOW - SFMS],MATCH($B113,tab_MinKomp[[Stanowisko / Position ]:[Stanowisko / Position ]],0)))</f>
        <v>n/a</v>
      </c>
      <c r="AC114" s="194" t="str">
        <f>IF(INDEX(tab_MinKomp[System ISO 9001:2015],MATCH($B113,tab_MinKomp[[Stanowisko / Position ]:[Stanowisko / Position ]],0))="n/a","n/a",AC113-INDEX(tab_MinKomp[System ISO 9001:2015],MATCH($B113,tab_MinKomp[[Stanowisko / Position ]:[Stanowisko / Position ]],0)))</f>
        <v>n/a</v>
      </c>
      <c r="AD114" s="194" t="str">
        <f>IF(INDEX(tab_MinKomp[System ISO 9001:2015],MATCH($B113,tab_MinKomp[[Stanowisko / Position ]:[Stanowisko / Position ]],0))="n/a","n/a",AD113-INDEX(tab_MinKomp[System ISO 9001:2015],MATCH($B113,tab_MinKomp[[Stanowisko / Position ]:[Stanowisko / Position ]],0)))</f>
        <v>n/a</v>
      </c>
      <c r="AE114" s="194" t="str">
        <f>IF(INDEX(tab_MinKomp[System ISO 9001:2015],MATCH($B113,tab_MinKomp[[Stanowisko / Position ]:[Stanowisko / Position ]],0))="n/a","n/a",AE113-INDEX(tab_MinKomp[System ISO 9001:2015],MATCH($B113,tab_MinKomp[[Stanowisko / Position ]:[Stanowisko / Position ]],0)))</f>
        <v>n/a</v>
      </c>
      <c r="AF114" s="194" t="str">
        <f>IF(INDEX(tab_MinKomp[System ISO 9001:2015],MATCH($B113,tab_MinKomp[[Stanowisko / Position ]:[Stanowisko / Position ]],0))="n/a","n/a",AF113-INDEX(tab_MinKomp[System ISO 9001:2015],MATCH($B113,tab_MinKomp[[Stanowisko / Position ]:[Stanowisko / Position ]],0)))</f>
        <v>n/a</v>
      </c>
      <c r="AG114" s="194" t="str">
        <f>IF(INDEX(tab_MinKomp[Wymagania VDA 6.3 Process / Forderungen],MATCH($B113,tab_MinKomp[[Stanowisko / Position ]:[Stanowisko / Position ]],0))="n/a","n/a",AG113-INDEX(tab_MinKomp[Wymagania VDA 6.3 Process / Forderungen],MATCH($B113,tab_MinKomp[[Stanowisko / Position ]:[Stanowisko / Position ]],0)))</f>
        <v>n/a</v>
      </c>
      <c r="AH114" s="194" t="str">
        <f>IF(INDEX(tab_MinKomp[Wymagania VDA 6.5 Product / Forderungen],MATCH($B113,tab_MinKomp[[Stanowisko / Position ]:[Stanowisko / Position ]],0))="n/a","n/a",AH113-INDEX(tab_MinKomp[Wymagania VDA 6.5 Product / Forderungen],MATCH($B113,tab_MinKomp[[Stanowisko / Position ]:[Stanowisko / Position ]],0)))</f>
        <v>n/a</v>
      </c>
      <c r="AI114" s="194" t="str">
        <f>IF(INDEX(tab_MinKomp[System ISO 9001:2015],MATCH($B113,tab_MinKomp[[Stanowisko / Position ]:[Stanowisko / Position ]],0))="n/a","n/a",AI113-INDEX(tab_MinKomp[System ISO 9001:2015],MATCH($B113,tab_MinKomp[[Stanowisko / Position ]:[Stanowisko / Position ]],0)))</f>
        <v>n/a</v>
      </c>
      <c r="AJ114" s="194" t="str">
        <f>IF(INDEX(tab_MinKomp[Auditor systemu ISO 17021:2018],MATCH($B113,tab_MinKomp[[Stanowisko / Position ]:[Stanowisko / Position ]],0))="n/a","n/a",AJ113-INDEX(tab_MinKomp[Auditor systemu ISO 17021:2018],MATCH($B113,tab_MinKomp[[Stanowisko / Position ]:[Stanowisko / Position ]],0)))</f>
        <v>n/a</v>
      </c>
      <c r="AK114" s="194" t="str">
        <f>IF(INDEX(tab_MinKomp[Pełnomocnik systemu / Systemvertreter],MATCH($B113,tab_MinKomp[[Stanowisko / Position ]:[Stanowisko / Position ]],0))="n/a","n/a",AK113-INDEX(tab_MinKomp[Pełnomocnik systemu / Systemvertreter],MATCH($B113,tab_MinKomp[[Stanowisko / Position ]:[Stanowisko / Position ]],0)))</f>
        <v>n/a</v>
      </c>
      <c r="AL114" s="194">
        <f>IF(INDEX(tab_MinKomp[Polityka Etyczna - Compliance],MATCH($B113,tab_MinKomp[[Stanowisko / Position ]:[Stanowisko / Position ]],0))="n/a","n/a",AL113-INDEX(tab_MinKomp[Polityka Etyczna - Compliance],MATCH($B113,tab_MinKomp[[Stanowisko / Position ]:[Stanowisko / Position ]],0)))</f>
        <v>1</v>
      </c>
      <c r="AM114" s="194" t="str">
        <f>IF(INDEX(tab_MinKomp[WDRAŻANIE NOWYCH PROJEKTÓW/ PROCEDURA CTM],MATCH($B113,tab_MinKomp[[Stanowisko / Position ]:[Stanowisko / Position ]],0))="n/a","n/a",AM113-INDEX(tab_MinKomp[WDRAŻANIE NOWYCH PROJEKTÓW/ PROCEDURA CTM],MATCH($B113,tab_MinKomp[[Stanowisko / Position ]:[Stanowisko / Position ]],0)))</f>
        <v>n/a</v>
      </c>
      <c r="AN114" s="194" t="str">
        <f>IF(INDEX(tab_MinKomp[KAMIENIE MILOWE MSL/PIFF],MATCH($B113,tab_MinKomp[[Stanowisko / Position ]:[Stanowisko / Position ]],0))="n/a","n/a",AN113-INDEX(tab_MinKomp[KAMIENIE MILOWE MSL/PIFF],MATCH($B113,tab_MinKomp[[Stanowisko / Position ]:[Stanowisko / Position ]],0)))</f>
        <v>n/a</v>
      </c>
      <c r="AO114" s="194">
        <f>IF(INDEX(tab_MinKomp[CP],MATCH($B113,tab_MinKomp[[Stanowisko / Position ]:[Stanowisko / Position ]],0))="n/a","n/a",AO113-INDEX(tab_MinKomp[CP],MATCH($B113,tab_MinKomp[[Stanowisko / Position ]:[Stanowisko / Position ]],0)))</f>
        <v>0</v>
      </c>
      <c r="AP114" s="194" t="str">
        <f>IF(INDEX(tab_MinKomp[FMEA],MATCH($B113,tab_MinKomp[[Stanowisko / Position ]:[Stanowisko / Position ]],0))="n/a","n/a",AP113-INDEX(tab_MinKomp[FMEA],MATCH($B113,tab_MinKomp[[Stanowisko / Position ]:[Stanowisko / Position ]],0)))</f>
        <v>n/a</v>
      </c>
      <c r="AQ114" s="194">
        <f>IF(INDEX(tab_MinKomp[FLOW CHART],MATCH($B113,tab_MinKomp[[Stanowisko / Position ]:[Stanowisko / Position ]],0))="n/a","n/a",AQ113-INDEX(tab_MinKomp[FLOW CHART],MATCH($B113,tab_MinKomp[[Stanowisko / Position ]:[Stanowisko / Position ]],0)))</f>
        <v>0</v>
      </c>
      <c r="AR114" s="194" t="str">
        <f>IF(INDEX(tab_MinKomp[APQP],MATCH($B113,tab_MinKomp[[Stanowisko / Position ]:[Stanowisko / Position ]],0))="n/a","n/a",AR113-INDEX(tab_MinKomp[APQP],MATCH($B113,tab_MinKomp[[Stanowisko / Position ]:[Stanowisko / Position ]],0)))</f>
        <v>n/a</v>
      </c>
      <c r="AS114" s="194" t="str">
        <f>IF(INDEX(tab_MinKomp[MSA],MATCH($B113,tab_MinKomp[[Stanowisko / Position ]:[Stanowisko / Position ]],0))="n/a","n/a",AS113-INDEX(tab_MinKomp[MSA],MATCH($B113,tab_MinKomp[[Stanowisko / Position ]:[Stanowisko / Position ]],0)))</f>
        <v>n/a</v>
      </c>
      <c r="AT114" s="194" t="str">
        <f>IF(INDEX(tab_MinKomp[SPC],MATCH($B113,tab_MinKomp[[Stanowisko / Position ]:[Stanowisko / Position ]],0))="n/a","n/a",AT113-INDEX(tab_MinKomp[SPC],MATCH($B113,tab_MinKomp[[Stanowisko / Position ]:[Stanowisko / Position ]],0)))</f>
        <v>n/a</v>
      </c>
      <c r="AU114" s="194" t="str">
        <f>IF(INDEX(tab_MinKomp[CSR (SPECYFICZNE WYMAGANIA KLIENTA)],MATCH($B113,tab_MinKomp[[Stanowisko / Position ]:[Stanowisko / Position ]],0))="n/a","n/a",AU113-INDEX(tab_MinKomp[CSR (SPECYFICZNE WYMAGANIA KLIENTA)],MATCH($B113,tab_MinKomp[[Stanowisko / Position ]:[Stanowisko / Position ]],0)))</f>
        <v>n/a</v>
      </c>
      <c r="AV114" s="194">
        <f>IF(INDEX(tab_MinKomp[5S],MATCH($B113,tab_MinKomp[[Stanowisko / Position ]:[Stanowisko / Position ]],0))="n/a","n/a",AV113-INDEX(tab_MinKomp[5S],MATCH($B113,tab_MinKomp[[Stanowisko / Position ]:[Stanowisko / Position ]],0)))</f>
        <v>-1</v>
      </c>
      <c r="AW114" s="194">
        <f>IF(INDEX(tab_MinKomp[LEAN MANAGEMENT],MATCH($B113,tab_MinKomp[[Stanowisko / Position ]:[Stanowisko / Position ]],0))="n/a","n/a",AW113-INDEX(tab_MinKomp[LEAN MANAGEMENT],MATCH($B113,tab_MinKomp[[Stanowisko / Position ]:[Stanowisko / Position ]],0)))</f>
        <v>0</v>
      </c>
      <c r="AX114" s="194" t="str">
        <f>IF(INDEX(tab_MinKomp[5R],MATCH($B113,tab_MinKomp[[Stanowisko / Position ]:[Stanowisko / Position ]],0))="n/a","n/a",AX113-INDEX(tab_MinKomp[5R],MATCH($B113,tab_MinKomp[[Stanowisko / Position ]:[Stanowisko / Position ]],0)))</f>
        <v>n/a</v>
      </c>
      <c r="AY114" s="194" t="str">
        <f>IF(INDEX(tab_MinKomp[Six Sigma],MATCH($B113,tab_MinKomp[[Stanowisko / Position ]:[Stanowisko / Position ]],0))="n/a","n/a",AY113-INDEX(tab_MinKomp[Six Sigma],MATCH($B113,tab_MinKomp[[Stanowisko / Position ]:[Stanowisko / Position ]],0)))</f>
        <v>n/a</v>
      </c>
      <c r="AZ114" s="194" t="str">
        <f>IF(INDEX(tab_MinKomp[System BAAN / Distribution &amp; Supply Chain],MATCH($B113,tab_MinKomp[[Stanowisko / Position ]:[Stanowisko / Position ]],0))="n/a","n/a",AZ113-INDEX(tab_MinKomp[System BAAN / Distribution &amp; Supply Chain],MATCH($B113,tab_MinKomp[[Stanowisko / Position ]:[Stanowisko / Position ]],0)))</f>
        <v>n/a</v>
      </c>
      <c r="BA114" s="194">
        <f>IF(INDEX(tab_MinKomp[LEAN MANAGEMENT],MATCH($B113,tab_MinKomp[[Stanowisko / Position ]:[Stanowisko / Position ]],0))="n/a","n/a",BA113-INDEX(tab_MinKomp[LEAN MANAGEMENT],MATCH($B113,tab_MinKomp[[Stanowisko / Position ]:[Stanowisko / Position ]],0)))</f>
        <v>0</v>
      </c>
      <c r="BB114" s="194">
        <f>IF(INDEX(tab_MinKomp[LEAN MANAGEMENT],MATCH($B113,tab_MinKomp[[Stanowisko / Position ]:[Stanowisko / Position ]],0))="n/a","n/a",BB113-INDEX(tab_MinKomp[LEAN MANAGEMENT],MATCH($B113,tab_MinKomp[[Stanowisko / Position ]:[Stanowisko / Position ]],0)))</f>
        <v>0</v>
      </c>
      <c r="BC114" s="194" t="str">
        <f>IF(INDEX(tab_MinKomp[Organizacja dostaw / Versorgungsorganisation],MATCH($B113,tab_MinKomp[[Stanowisko / Position ]:[Stanowisko / Position ]],0))="n/a","n/a",BC113-INDEX(tab_MinKomp[Organizacja dostaw / Versorgungsorganisation],MATCH($B113,tab_MinKomp[[Stanowisko / Position ]:[Stanowisko / Position ]],0)))</f>
        <v>n/a</v>
      </c>
      <c r="BD114" s="194" t="str">
        <f>IF(INDEX(tab_MinKomp[Organizacja wysyłek / Organisation von Lieferungen],MATCH($B113,tab_MinKomp[[Stanowisko / Position ]:[Stanowisko / Position ]],0))="n/a","n/a",BD113-INDEX(tab_MinKomp[Organizacja wysyłek / Organisation von Lieferungen],MATCH($B113,tab_MinKomp[[Stanowisko / Position ]:[Stanowisko / Position ]],0)))</f>
        <v>n/a</v>
      </c>
      <c r="BE114" s="194" t="str">
        <f>IF(INDEX(tab_MinKomp[Analiza magazynowa - Program Polen.mdb / Inventuranalyse],MATCH($B113,tab_MinKomp[[Stanowisko / Position ]:[Stanowisko / Position ]],0))="n/a","n/a",BE113-INDEX(tab_MinKomp[Analiza magazynowa - Program Polen.mdb / Inventuranalyse],MATCH($B113,tab_MinKomp[[Stanowisko / Position ]:[Stanowisko / Position ]],0)))</f>
        <v>n/a</v>
      </c>
      <c r="BF114" s="190" t="str">
        <f>IF(INDEX(tab_MinKomp[MMOG (Materials Management Operations Guidelines)],MATCH($B113,tab_MinKomp[[Stanowisko / Position ]:[Stanowisko / Position ]],0))="n/a","n/a",BF113-INDEX(tab_MinKomp[MMOG (Materials Management Operations Guidelines)],MATCH($B113,tab_MinKomp[[Stanowisko / Position ]:[Stanowisko / Position ]],0)))</f>
        <v>n/a</v>
      </c>
      <c r="BG114" s="190" t="str">
        <f>IF(INDEX(tab_MinKomp[GPP],MATCH($B113,tab_MinKomp[[Stanowisko / Position ]:[Stanowisko / Position ]],0))="n/a","n/a",BG113-INDEX(tab_MinKomp[GPP],MATCH($B113,tab_MinKomp[[Stanowisko / Position ]:[Stanowisko / Position ]],0)))</f>
        <v>n/a</v>
      </c>
      <c r="BH114" s="190" t="str">
        <f>IF(INDEX(tab_MinKomp[AIAG (Automotive Industry Action Group)],MATCH($B113,tab_MinKomp[[Stanowisko / Position ]:[Stanowisko / Position ]],0))="n/a","n/a",BH113-INDEX(tab_MinKomp[AIAG (Automotive Industry Action Group)],MATCH($B113,tab_MinKomp[[Stanowisko / Position ]:[Stanowisko / Position ]],0)))</f>
        <v>n/a</v>
      </c>
      <c r="BI114" s="190" t="str">
        <f>IF(INDEX(tab_MinKomp[Super-G disputes],MATCH($B113,tab_MinKomp[[Stanowisko / Position ]:[Stanowisko / Position ]],0))="n/a","n/a",BI113-INDEX(tab_MinKomp[Super-G disputes],MATCH($B113,tab_MinKomp[[Stanowisko / Position ]:[Stanowisko / Position ]],0)))</f>
        <v>n/a</v>
      </c>
      <c r="BJ114" s="190" t="str">
        <f>IF(INDEX(tab_MinKomp[CMMS3/eDDL (Direct Data Link)],MATCH($B113,tab_MinKomp[[Stanowisko / Position ]:[Stanowisko / Position ]],0))="n/a","n/a",BJ113-INDEX(tab_MinKomp[CMMS3/eDDL (Direct Data Link)],MATCH($B113,tab_MinKomp[[Stanowisko / Position ]:[Stanowisko / Position ]],0)))</f>
        <v>n/a</v>
      </c>
      <c r="BK114" s="190" t="str">
        <f>IF(INDEX(tab_MinKomp[MP&amp;L (Material Planning and Logistics)],MATCH($B113,tab_MinKomp[[Stanowisko / Position ]:[Stanowisko / Position ]],0))="n/a","n/a",BK113-INDEX(tab_MinKomp[MP&amp;L (Material Planning and Logistics)],MATCH($B113,tab_MinKomp[[Stanowisko / Position ]:[Stanowisko / Position ]],0)))</f>
        <v>n/a</v>
      </c>
      <c r="BL114" s="190" t="str">
        <f>IF(INDEX(tab_MinKomp[Supplier delivery rating],MATCH($B113,tab_MinKomp[[Stanowisko / Position ]:[Stanowisko / Position ]],0))="n/a","n/a",BL113-INDEX(tab_MinKomp[Supplier delivery rating],MATCH($B113,tab_MinKomp[[Stanowisko / Position ]:[Stanowisko / Position ]],0)))</f>
        <v>n/a</v>
      </c>
      <c r="BM114" s="194" t="str">
        <f>IF(INDEX(tab_MinKomp[Planowanie produkcji / Produktionsplanung],MATCH($B113,tab_MinKomp[[Stanowisko / Position ]:[Stanowisko / Position ]],0))="n/a","n/a",BM113-INDEX(tab_MinKomp[Planowanie produkcji / Produktionsplanung],MATCH($B113,tab_MinKomp[[Stanowisko / Position ]:[Stanowisko / Position ]],0)))</f>
        <v>n/a</v>
      </c>
      <c r="BN114" s="194" t="str">
        <f>IF(INDEX(tab_MinKomp[Planowanie produkcji / Produktionsplanung],MATCH($B113,tab_MinKomp[[Stanowisko / Position ]:[Stanowisko / Position ]],0))="n/a","n/a",BN113-INDEX(tab_MinKomp[Planowanie produkcji / Produktionsplanung],MATCH($B113,tab_MinKomp[[Stanowisko / Position ]:[Stanowisko / Position ]],0)))</f>
        <v>n/a</v>
      </c>
      <c r="BO114" s="194" t="str">
        <f>IF(INDEX(tab_MinKomp[Planowanie produkcji / Produktionsplanung],MATCH($B113,tab_MinKomp[[Stanowisko / Position ]:[Stanowisko / Position ]],0))="n/a","n/a",BO113-INDEX(tab_MinKomp[Planowanie produkcji / Produktionsplanung],MATCH($B113,tab_MinKomp[[Stanowisko / Position ]:[Stanowisko / Position ]],0)))</f>
        <v>n/a</v>
      </c>
      <c r="BP114" s="194" t="str">
        <f>IF(INDEX(tab_MinKomp[Planowanie produkcji / Produktionsplanung],MATCH($B113,tab_MinKomp[[Stanowisko / Position ]:[Stanowisko / Position ]],0))="n/a","n/a",BP113-INDEX(tab_MinKomp[Planowanie produkcji / Produktionsplanung],MATCH($B113,tab_MinKomp[[Stanowisko / Position ]:[Stanowisko / Position ]],0)))</f>
        <v>n/a</v>
      </c>
      <c r="BQ114" s="194">
        <f>IF(INDEX(tab_MinKomp[Obsługa maszyn Novapax / Novapax Maschinenbedienung],MATCH($B113,tab_MinKomp[[Stanowisko / Position ]:[Stanowisko / Position ]],0))="n/a","n/a",BQ113-INDEX(tab_MinKomp[Obsługa maszyn Novapax / Novapax Maschinenbedienung],MATCH($B113,tab_MinKomp[[Stanowisko / Position ]:[Stanowisko / Position ]],0)))</f>
        <v>0</v>
      </c>
      <c r="BR114" s="194" t="str">
        <f>IF(INDEX(tab_MinKomp[Planowanie produkcji / Produktionsplanung],MATCH($B113,tab_MinKomp[[Stanowisko / Position ]:[Stanowisko / Position ]],0))="n/a","n/a",BR113-INDEX(tab_MinKomp[Planowanie produkcji / Produktionsplanung],MATCH($B113,tab_MinKomp[[Stanowisko / Position ]:[Stanowisko / Position ]],0)))</f>
        <v>n/a</v>
      </c>
      <c r="BS114" s="194">
        <f>IF(INDEX(tab_MinKomp[Obsługa maszyn Novapax / Novapax Maschinenbedienung],MATCH($B113,tab_MinKomp[[Stanowisko / Position ]:[Stanowisko / Position ]],0))="n/a","n/a",BS113-INDEX(tab_MinKomp[Obsługa maszyn Novapax / Novapax Maschinenbedienung],MATCH($B113,tab_MinKomp[[Stanowisko / Position ]:[Stanowisko / Position ]],0)))</f>
        <v>0</v>
      </c>
      <c r="BT114" s="194" t="str">
        <f>IF(INDEX(tab_MinKomp[Planowanie produkcji / Produktionsplanung],MATCH($B113,tab_MinKomp[[Stanowisko / Position ]:[Stanowisko / Position ]],0))="n/a","n/a",BT113-INDEX(tab_MinKomp[Planowanie produkcji / Produktionsplanung],MATCH($B113,tab_MinKomp[[Stanowisko / Position ]:[Stanowisko / Position ]],0)))</f>
        <v>n/a</v>
      </c>
      <c r="BU114" s="194">
        <f>IF(INDEX(tab_MinKomp[Obsługa maszyn Novapax / Novapax Maschinenbedienung],MATCH($B113,tab_MinKomp[[Stanowisko / Position ]:[Stanowisko / Position ]],0))="n/a","n/a",BU113-INDEX(tab_MinKomp[Obsługa maszyn Novapax / Novapax Maschinenbedienung],MATCH($B113,tab_MinKomp[[Stanowisko / Position ]:[Stanowisko / Position ]],0)))</f>
        <v>0</v>
      </c>
      <c r="BV114" s="194" t="str">
        <f>IF(INDEX(tab_MinKomp[Planowanie produkcji / Produktionsplanung],MATCH($B113,tab_MinKomp[[Stanowisko / Position ]:[Stanowisko / Position ]],0))="n/a","n/a",BV113-INDEX(tab_MinKomp[Planowanie produkcji / Produktionsplanung],MATCH($B113,tab_MinKomp[[Stanowisko / Position ]:[Stanowisko / Position ]],0)))</f>
        <v>n/a</v>
      </c>
      <c r="BW114" s="194">
        <f>IF(INDEX(tab_MinKomp[Obsługa maszyn Novapax / Novapax Maschinenbedienung],MATCH($B113,tab_MinKomp[[Stanowisko / Position ]:[Stanowisko / Position ]],0))="n/a","n/a",BW113-INDEX(tab_MinKomp[Obsługa maszyn Novapax / Novapax Maschinenbedienung],MATCH($B113,tab_MinKomp[[Stanowisko / Position ]:[Stanowisko / Position ]],0)))</f>
        <v>0</v>
      </c>
      <c r="BX114" s="194">
        <f>IF(INDEX(tab_MinKomp[Obsługa maszyn Novapax / Novapax Maschinenbedienung],MATCH($B113,tab_MinKomp[[Stanowisko / Position ]:[Stanowisko / Position ]],0))="n/a","n/a",BX113-INDEX(tab_MinKomp[Obsługa maszyn Novapax / Novapax Maschinenbedienung],MATCH($B113,tab_MinKomp[[Stanowisko / Position ]:[Stanowisko / Position ]],0)))</f>
        <v>-1</v>
      </c>
      <c r="BY114" s="194" t="str">
        <f>IF(INDEX(tab_MinKomp[Obsługa maszyn Engel / Engel Maschinenbedienung],MATCH($B113,tab_MinKomp[[Stanowisko / Position ]:[Stanowisko / Position ]],0))="n/a","n/a",BY113-INDEX(tab_MinKomp[Obsługa maszyn Engel / Engel Maschinenbedienung],MATCH($B113,tab_MinKomp[[Stanowisko / Position ]:[Stanowisko / Position ]],0)))</f>
        <v>n/a</v>
      </c>
      <c r="BZ114" s="194">
        <f>IF(INDEX(tab_MinKomp[Obsługa maszyn Novapax / Novapax Maschinenbedienung],MATCH($B113,tab_MinKomp[[Stanowisko / Position ]:[Stanowisko / Position ]],0))="n/a","n/a",BZ113-INDEX(tab_MinKomp[Obsługa maszyn Novapax / Novapax Maschinenbedienung],MATCH($B113,tab_MinKomp[[Stanowisko / Position ]:[Stanowisko / Position ]],0)))</f>
        <v>-1</v>
      </c>
      <c r="CA114" s="194" t="str">
        <f>IF(INDEX(tab_MinKomp[Obsługa maszyn KVT / KVT Maschinenbedienung],MATCH($B113,tab_MinKomp[[Stanowisko / Position ]:[Stanowisko / Position ]],0))="n/a","n/a",CA113-INDEX(tab_MinKomp[Obsługa maszyn KVT / KVT Maschinenbedienung],MATCH($B113,tab_MinKomp[[Stanowisko / Position ]:[Stanowisko / Position ]],0)))</f>
        <v>n/a</v>
      </c>
      <c r="CB114" s="194">
        <f>IF(INDEX(tab_MinKomp[Obsługa maszyn Novapax / Novapax Maschinenbedienung],MATCH($B113,tab_MinKomp[[Stanowisko / Position ]:[Stanowisko / Position ]],0))="n/a","n/a",CB113-INDEX(tab_MinKomp[Obsługa maszyn Novapax / Novapax Maschinenbedienung],MATCH($B113,tab_MinKomp[[Stanowisko / Position ]:[Stanowisko / Position ]],0)))</f>
        <v>-1</v>
      </c>
      <c r="CC114" s="194" t="str">
        <f>IF(INDEX(tab_MinKomp[Obsługa maszyn Branson / Branson Maschinenbedienung],MATCH($B113,tab_MinKomp[[Stanowisko / Position ]:[Stanowisko / Position ]],0))="n/a","n/a",CC113-INDEX(tab_MinKomp[Obsługa maszyn Branson / Branson Maschinenbedienung],MATCH($B113,tab_MinKomp[[Stanowisko / Position ]:[Stanowisko / Position ]],0)))</f>
        <v>n/a</v>
      </c>
      <c r="CD114" s="194">
        <f>IF(INDEX(tab_MinKomp[Obsługa maszyn Novapax / Novapax Maschinenbedienung],MATCH($B113,tab_MinKomp[[Stanowisko / Position ]:[Stanowisko / Position ]],0))="n/a","n/a",CD113-INDEX(tab_MinKomp[Obsługa maszyn Novapax / Novapax Maschinenbedienung],MATCH($B113,tab_MinKomp[[Stanowisko / Position ]:[Stanowisko / Position ]],0)))</f>
        <v>-1</v>
      </c>
      <c r="CE114" s="194">
        <f>IF(INDEX(tab_MinKomp[Obsługa maszyn Novapax / Novapax Maschinenbedienung],MATCH($B113,tab_MinKomp[[Stanowisko / Position ]:[Stanowisko / Position ]],0))="n/a","n/a",CE113-INDEX(tab_MinKomp[Obsługa maszyn Novapax / Novapax Maschinenbedienung],MATCH($B113,tab_MinKomp[[Stanowisko / Position ]:[Stanowisko / Position ]],0)))</f>
        <v>-1</v>
      </c>
      <c r="CF114" s="194">
        <f>IF(INDEX(tab_MinKomp[Obsługa maszyn Novapax / Novapax Maschinenbedienung],MATCH($B113,tab_MinKomp[[Stanowisko / Position ]:[Stanowisko / Position ]],0))="n/a","n/a",CF113-INDEX(tab_MinKomp[Obsługa maszyn Novapax / Novapax Maschinenbedienung],MATCH($B113,tab_MinKomp[[Stanowisko / Position ]:[Stanowisko / Position ]],0)))</f>
        <v>-1</v>
      </c>
      <c r="CG114" s="194">
        <f>IF(INDEX(tab_MinKomp[Eliminacja awarii / Beseitigung von Ausfällen],MATCH($B113,tab_MinKomp[[Stanowisko / Position ]:[Stanowisko / Position ]],0))="n/a","n/a",CG113-INDEX(tab_MinKomp[Eliminacja awarii / Beseitigung von Ausfällen],MATCH($B113,tab_MinKomp[[Stanowisko / Position ]:[Stanowisko / Position ]],0)))</f>
        <v>0</v>
      </c>
      <c r="CH114" s="194" t="str">
        <f>IF(INDEX(tab_MinKomp[Wymagania VDA 6.5 Product / Forderungen],MATCH($B113,tab_MinKomp[[Stanowisko / Position ]:[Stanowisko / Position ]],0))="n/a","n/a",CH113-INDEX(tab_MinKomp[Wymagania VDA 6.5 Product / Forderungen],MATCH($B113,tab_MinKomp[[Stanowisko / Position ]:[Stanowisko / Position ]],0)))</f>
        <v>n/a</v>
      </c>
      <c r="CI114" s="194" t="str">
        <f>IF(INDEX(tab_MinKomp[Wymagania VDA 6.5 Product / Forderungen],MATCH($B113,tab_MinKomp[[Stanowisko / Position ]:[Stanowisko / Position ]],0))="n/a","n/a",CI113-INDEX(tab_MinKomp[Wymagania VDA 6.5 Product / Forderungen],MATCH($B113,tab_MinKomp[[Stanowisko / Position ]:[Stanowisko / Position ]],0)))</f>
        <v>n/a</v>
      </c>
      <c r="CJ114" s="194" t="str">
        <f>IF(INDEX(tab_MinKomp[Wymagania VDA 6.5 Product / Forderungen],MATCH($B113,tab_MinKomp[[Stanowisko / Position ]:[Stanowisko / Position ]],0))="n/a","n/a",CJ113-INDEX(tab_MinKomp[Wymagania VDA 6.5 Product / Forderungen],MATCH($B113,tab_MinKomp[[Stanowisko / Position ]:[Stanowisko / Position ]],0)))</f>
        <v>n/a</v>
      </c>
      <c r="CK114" s="194" t="str">
        <f>IF(INDEX(tab_MinKomp[Wymagania VDA 6.5 Product / Forderungen],MATCH($B113,tab_MinKomp[[Stanowisko / Position ]:[Stanowisko / Position ]],0))="n/a","n/a",CK113-INDEX(tab_MinKomp[Wymagania VDA 6.5 Product / Forderungen],MATCH($B113,tab_MinKomp[[Stanowisko / Position ]:[Stanowisko / Position ]],0)))</f>
        <v>n/a</v>
      </c>
      <c r="CL114" s="194" t="str">
        <f>IF(INDEX(tab_MinKomp[Wymagania VDA 6.5 Product / Forderungen],MATCH($B113,tab_MinKomp[[Stanowisko / Position ]:[Stanowisko / Position ]],0))="n/a","n/a",CL113-INDEX(tab_MinKomp[Wymagania VDA 6.5 Product / Forderungen],MATCH($B113,tab_MinKomp[[Stanowisko / Position ]:[Stanowisko / Position ]],0)))</f>
        <v>n/a</v>
      </c>
      <c r="CM114" s="194" t="str">
        <f>IF(INDEX(tab_MinKomp[Informatyka ogólna (techniczne i systemowe) / Allgemeine IT (Technik und System)],MATCH($B113,tab_MinKomp[[Stanowisko / Position ]:[Stanowisko / Position ]],0))="n/a","n/a",CM113-INDEX(tab_MinKomp[Informatyka ogólna (techniczne i systemowe) / Allgemeine IT (Technik und System)],MATCH($B113,tab_MinKomp[[Stanowisko / Position ]:[Stanowisko / Position ]],0)))</f>
        <v>n/a</v>
      </c>
      <c r="CN114" s="194" t="str">
        <f>IF(INDEX(tab_MinKomp[Sieci komputerowe / Computernetzwerke],MATCH($B113,tab_MinKomp[[Stanowisko / Position ]:[Stanowisko / Position ]],0))="n/a","n/a",CN113-INDEX(tab_MinKomp[Sieci komputerowe / Computernetzwerke],MATCH($B113,tab_MinKomp[[Stanowisko / Position ]:[Stanowisko / Position ]],0)))</f>
        <v>n/a</v>
      </c>
      <c r="CO114" s="194" t="str">
        <f>IF(INDEX(tab_MinKomp[Hardware (komputery PC, drukarki biurowe i etykietowe, telefonia stacjonarna i mobilna) (PC, Drucker, Telefpne, Handys)],MATCH($B113,tab_MinKomp[[Stanowisko / Position ]:[Stanowisko / Position ]],0))="n/a","n/a",CO113-INDEX(tab_MinKomp[Hardware (komputery PC, drukarki biurowe i etykietowe, telefonia stacjonarna i mobilna) (PC, Drucker, Telefpne, Handys)],MATCH($B113,tab_MinKomp[[Stanowisko / Position ]:[Stanowisko / Position ]],0)))</f>
        <v>n/a</v>
      </c>
      <c r="CP114" s="194" t="str">
        <f>IF(INDEX(tab_MinKomp[Software &amp; Systems (MS Office, MS Remote Desktop)],MATCH($B113,tab_MinKomp[[Stanowisko / Position ]:[Stanowisko / Position ]],0))="n/a","n/a",CP113-INDEX(tab_MinKomp[Software &amp; Systems (MS Office, MS Remote Desktop)],MATCH($B113,tab_MinKomp[[Stanowisko / Position ]:[Stanowisko / Position ]],0)))</f>
        <v>n/a</v>
      </c>
      <c r="CQ114" s="194" t="str">
        <f>IF(INDEX(tab_MinKomp[Programowanie obiektowe (PHP) / Objektprogrammierung],MATCH($B113,tab_MinKomp[[Stanowisko / Position ]:[Stanowisko / Position ]],0))="n/a","n/a",CQ113-INDEX(tab_MinKomp[Programowanie obiektowe (PHP) / Objektprogrammierung],MATCH($B113,tab_MinKomp[[Stanowisko / Position ]:[Stanowisko / Position ]],0)))</f>
        <v>n/a</v>
      </c>
      <c r="CR114" s="194" t="str">
        <f>IF(INDEX(tab_MinKomp[Scrum],MATCH($B113,tab_MinKomp[[Stanowisko / Position ]:[Stanowisko / Position ]],0))="n/a","n/a",CR113-INDEX(tab_MinKomp[Scrum],MATCH($B113,tab_MinKomp[[Stanowisko / Position ]:[Stanowisko / Position ]],0)))</f>
        <v>n/a</v>
      </c>
      <c r="CS114" s="194" t="str">
        <f>IF(INDEX(tab_MinKomp[SQL (MySQL)],MATCH($B113,tab_MinKomp[[Stanowisko / Position ]:[Stanowisko / Position ]],0))="n/a","n/a",CS113-INDEX(tab_MinKomp[SQL (MySQL)],MATCH($B113,tab_MinKomp[[Stanowisko / Position ]:[Stanowisko / Position ]],0)))</f>
        <v>n/a</v>
      </c>
      <c r="CT114" s="194" t="str">
        <f>IF(INDEX(tab_MinKomp[Javascript],MATCH($B113,tab_MinKomp[[Stanowisko / Position ]:[Stanowisko / Position ]],0))="n/a","n/a",CT113-INDEX(tab_MinKomp[Javascript],MATCH($B113,tab_MinKomp[[Stanowisko / Position ]:[Stanowisko / Position ]],0)))</f>
        <v>n/a</v>
      </c>
      <c r="CU114" s="194" t="str">
        <f>IF(INDEX(tab_MinKomp[Joomla],MATCH($B113,tab_MinKomp[[Stanowisko / Position ]:[Stanowisko / Position ]],0))="n/a","n/a",CU113-INDEX(tab_MinKomp[Joomla],MATCH($B113,tab_MinKomp[[Stanowisko / Position ]:[Stanowisko / Position ]],0)))</f>
        <v>n/a</v>
      </c>
      <c r="CV114" s="194" t="str">
        <f>IF(INDEX(tab_MinKomp[Bash],MATCH($B113,tab_MinKomp[[Stanowisko / Position ]:[Stanowisko / Position ]],0))="n/a","n/a",CV113-INDEX(tab_MinKomp[Bash],MATCH($B113,tab_MinKomp[[Stanowisko / Position ]:[Stanowisko / Position ]],0)))</f>
        <v>n/a</v>
      </c>
      <c r="CW114" s="194">
        <f>IF(INDEX(tab_MinKomp[Systemy MES (HYDRA / SFMS)],MATCH($B113,tab_MinKomp[[Stanowisko / Position ]:[Stanowisko / Position ]],0))="n/a","n/a",CW113-INDEX(tab_MinKomp[Systemy MES (HYDRA / SFMS)],MATCH($B113,tab_MinKomp[[Stanowisko / Position ]:[Stanowisko / Position ]],0)))</f>
        <v>-1</v>
      </c>
      <c r="CX114" s="194" t="str">
        <f>IF(INDEX(tab_MinKomp[HTML / CSS],MATCH($B113,tab_MinKomp[[Stanowisko / Position ]:[Stanowisko / Position ]],0))="n/a","n/a",CX113-INDEX(tab_MinKomp[HTML / CSS],MATCH($B113,tab_MinKomp[[Stanowisko / Position ]:[Stanowisko / Position ]],0)))</f>
        <v>n/a</v>
      </c>
      <c r="CY114" s="194" t="str">
        <f>IF(INDEX(tab_MinKomp[SYSTEM PR],MATCH($B113,tab_MinKomp[[Stanowisko / Position ]:[Stanowisko / Position ]],0))="n/a","n/a",CY113-INDEX(tab_MinKomp[SYSTEM PR],MATCH($B113,tab_MinKomp[[Stanowisko / Position ]:[Stanowisko / Position ]],0)))</f>
        <v>n/a</v>
      </c>
      <c r="CZ114" s="194" t="str">
        <f>IF(INDEX(tab_MinKomp[System Einkauf XP / EBA],MATCH($B113,tab_MinKomp[[Stanowisko / Position ]:[Stanowisko / Position ]],0))="n/a","n/a",CZ113-INDEX(tab_MinKomp[System Einkauf XP / EBA],MATCH($B113,tab_MinKomp[[Stanowisko / Position ]:[Stanowisko / Position ]],0)))</f>
        <v>n/a</v>
      </c>
      <c r="DA114" s="194" t="str">
        <f>IF(INDEX(tab_MinKomp[Techniki negocjacyjne / Verhandlungstechniken],MATCH($B113,tab_MinKomp[[Stanowisko / Position ]:[Stanowisko / Position ]],0))="n/a","n/a",DA113-INDEX(tab_MinKomp[Techniki negocjacyjne / Verhandlungstechniken],MATCH($B113,tab_MinKomp[[Stanowisko / Position ]:[Stanowisko / Position ]],0)))</f>
        <v>n/a</v>
      </c>
      <c r="DB114" s="194" t="str">
        <f>IF(INDEX(tab_MinKomp[Znajomość rynku branżowego / Kenntnis des Industrie Marktes],MATCH($B113,tab_MinKomp[[Stanowisko / Position ]:[Stanowisko / Position ]],0))="n/a","n/a",DB113-INDEX(tab_MinKomp[Znajomość rynku branżowego / Kenntnis des Industrie Marktes],MATCH($B113,tab_MinKomp[[Stanowisko / Position ]:[Stanowisko / Position ]],0)))</f>
        <v>n/a</v>
      </c>
      <c r="DC114" s="194" t="str">
        <f>IF(INDEX(tab_MinKomp[SUPPLIER MANAGEMENT],MATCH($B113,tab_MinKomp[[Stanowisko / Position ]:[Stanowisko / Position ]],0))="n/a","n/a",DC113-INDEX(tab_MinKomp[SUPPLIER MANAGEMENT],MATCH($B113,tab_MinKomp[[Stanowisko / Position ]:[Stanowisko / Position ]],0)))</f>
        <v>n/a</v>
      </c>
      <c r="DD114" s="194" t="str">
        <f>IF(INDEX(tab_MinKomp[SUPPLIER MANAGEMENT],MATCH($B113,tab_MinKomp[[Stanowisko / Position ]:[Stanowisko / Position ]],0))="n/a","n/a",DD113-INDEX(tab_MinKomp[SUPPLIER MANAGEMENT],MATCH($B113,tab_MinKomp[[Stanowisko / Position ]:[Stanowisko / Position ]],0)))</f>
        <v>n/a</v>
      </c>
      <c r="DE114" s="194" t="str">
        <f>IF(INDEX(tab_MinKomp[SUPPLIER MANAGEMENT],MATCH($B113,tab_MinKomp[[Stanowisko / Position ]:[Stanowisko / Position ]],0))="n/a","n/a",DE113-INDEX(tab_MinKomp[SUPPLIER MANAGEMENT],MATCH($B113,tab_MinKomp[[Stanowisko / Position ]:[Stanowisko / Position ]],0)))</f>
        <v>n/a</v>
      </c>
      <c r="DF114" s="194">
        <f>IF(INDEX(tab_MinKomp[LEAN MANAGEMENT],MATCH($B113,tab_MinKomp[[Stanowisko / Position ]:[Stanowisko / Position ]],0))="n/a","n/a",DF113-INDEX(tab_MinKomp[LEAN MANAGEMENT],MATCH($B113,tab_MinKomp[[Stanowisko / Position ]:[Stanowisko / Position ]],0)))</f>
        <v>0</v>
      </c>
      <c r="DG114" s="194" t="str">
        <f>IF(INDEX(tab_MinKomp[PPAP/PSW],MATCH($B113,tab_MinKomp[[Stanowisko / Position ]:[Stanowisko / Position ]],0))="n/a","n/a",DG113-INDEX(tab_MinKomp[PPAP/PSW],MATCH($B113,tab_MinKomp[[Stanowisko / Position ]:[Stanowisko / Position ]],0)))</f>
        <v>n/a</v>
      </c>
      <c r="DH114" s="194" t="str">
        <f>IF(INDEX(tab_MinKomp[SUPPLIER MANAGEMENT],MATCH($B113,tab_MinKomp[[Stanowisko / Position ]:[Stanowisko / Position ]],0))="n/a","n/a",DH113-INDEX(tab_MinKomp[SUPPLIER MANAGEMENT],MATCH($B113,tab_MinKomp[[Stanowisko / Position ]:[Stanowisko / Position ]],0)))</f>
        <v>n/a</v>
      </c>
      <c r="DI114" s="194" t="str">
        <f>IF(INDEX(tab_MinKomp[OBSŁUGA PORTALI KLIENTA / Kundenportale],MATCH($B113,tab_MinKomp[[Stanowisko / Position ]:[Stanowisko / Position ]],0))="n/a","n/a",DI113-INDEX(tab_MinKomp[OBSŁUGA PORTALI KLIENTA / Kundenportale],MATCH($B113,tab_MinKomp[[Stanowisko / Position ]:[Stanowisko / Position ]],0)))</f>
        <v>n/a</v>
      </c>
      <c r="DJ114" s="194" t="str">
        <f>IF(INDEX(tab_MinKomp[Obsługa systemu BABTECQ / BABTECQ System],MATCH($B113,tab_MinKomp[[Stanowisko / Position ]:[Stanowisko / Position ]],0))="n/a","n/a",DJ113-INDEX(tab_MinKomp[Obsługa systemu BABTECQ / BABTECQ System],MATCH($B113,tab_MinKomp[[Stanowisko / Position ]:[Stanowisko / Position ]],0)))</f>
        <v>n/a</v>
      </c>
      <c r="DK114" s="194" t="str">
        <f>IF(INDEX(tab_MinKomp[Rysunek techniczny / technische Zeichnung],MATCH($B113,tab_MinKomp[[Stanowisko / Position ]:[Stanowisko / Position ]],0))="n/a","n/a",DK113-INDEX(tab_MinKomp[Rysunek techniczny / technische Zeichnung],MATCH($B113,tab_MinKomp[[Stanowisko / Position ]:[Stanowisko / Position ]],0)))</f>
        <v>n/a</v>
      </c>
      <c r="DL114" s="194" t="str">
        <f>IF(INDEX(tab_MinKomp[Kalibracja / Kalibrierung],MATCH($B113,tab_MinKomp[[Stanowisko / Position ]:[Stanowisko / Position ]],0))="n/a","n/a",DL113-INDEX(tab_MinKomp[Kalibracja / Kalibrierung],MATCH($B113,tab_MinKomp[[Stanowisko / Position ]:[Stanowisko / Position ]],0)))</f>
        <v>n/a</v>
      </c>
      <c r="DM114" s="194" t="str">
        <f>IF(INDEX(tab_MinKomp[Rekwalifikacja / Requalifizierung],MATCH($B113,tab_MinKomp[[Stanowisko / Position ]:[Stanowisko / Position ]],0))="n/a","n/a",DM113-INDEX(tab_MinKomp[Rekwalifikacja / Requalifizierung],MATCH($B113,tab_MinKomp[[Stanowisko / Position ]:[Stanowisko / Position ]],0)))</f>
        <v>n/a</v>
      </c>
      <c r="DN114" s="190" t="str">
        <f>IF(INDEX(tab_MinKomp[Testy czystości / Reinheitstests],MATCH($B113,tab_MinKomp[[Stanowisko / Position ]:[Stanowisko / Position ]],0))="n/a","n/a",DN113-INDEX(tab_MinKomp[Testy czystości / Reinheitstests],MATCH($B113,tab_MinKomp[[Stanowisko / Position ]:[Stanowisko / Position ]],0)))</f>
        <v>n/a</v>
      </c>
      <c r="DO114" s="190" t="str">
        <f>IF(INDEX(tab_MinKomp[Testy czystości / Reinheitstests],MATCH($B113,tab_MinKomp[[Stanowisko / Position ]:[Stanowisko / Position ]],0))="n/a","n/a",DO113-INDEX(tab_MinKomp[Testy czystości / Reinheitstests],MATCH($B113,tab_MinKomp[[Stanowisko / Position ]:[Stanowisko / Position ]],0)))</f>
        <v>n/a</v>
      </c>
      <c r="DP114" s="190" t="str">
        <f>IF(INDEX(tab_MinKomp[Testy czystości / Reinheitstests],MATCH($B113,tab_MinKomp[[Stanowisko / Position ]:[Stanowisko / Position ]],0))="n/a","n/a",DP113-INDEX(tab_MinKomp[Testy czystości / Reinheitstests],MATCH($B113,tab_MinKomp[[Stanowisko / Position ]:[Stanowisko / Position ]],0)))</f>
        <v>n/a</v>
      </c>
      <c r="DQ114" s="190" t="str">
        <f>IF(INDEX(tab_MinKomp[Testy czystości / Reinheitstests],MATCH($B113,tab_MinKomp[[Stanowisko / Position ]:[Stanowisko / Position ]],0))="n/a","n/a",DQ113-INDEX(tab_MinKomp[Testy czystości / Reinheitstests],MATCH($B113,tab_MinKomp[[Stanowisko / Position ]:[Stanowisko / Position ]],0)))</f>
        <v>n/a</v>
      </c>
      <c r="DR114" s="190" t="str">
        <f>IF(INDEX(tab_MinKomp[Testy czystości / Reinheitstests],MATCH($B113,tab_MinKomp[[Stanowisko / Position ]:[Stanowisko / Position ]],0))="n/a","n/a",DR113-INDEX(tab_MinKomp[Testy czystości / Reinheitstests],MATCH($B113,tab_MinKomp[[Stanowisko / Position ]:[Stanowisko / Position ]],0)))</f>
        <v>n/a</v>
      </c>
      <c r="DS114" s="190" t="str">
        <f>IF(INDEX(tab_MinKomp[Testy czystości / Reinheitstests],MATCH($B113,tab_MinKomp[[Stanowisko / Position ]:[Stanowisko / Position ]],0))="n/a","n/a",DS113-INDEX(tab_MinKomp[Testy czystości / Reinheitstests],MATCH($B113,tab_MinKomp[[Stanowisko / Position ]:[Stanowisko / Position ]],0)))</f>
        <v>n/a</v>
      </c>
      <c r="DT114" s="194" t="str">
        <f>IF(INDEX(tab_MinKomp[SUPPLIER MANAGEMENT],MATCH($B113,tab_MinKomp[[Stanowisko / Position ]:[Stanowisko / Position ]],0))="n/a","n/a",DT113-INDEX(tab_MinKomp[SUPPLIER MANAGEMENT],MATCH($B113,tab_MinKomp[[Stanowisko / Position ]:[Stanowisko / Position ]],0)))</f>
        <v>n/a</v>
      </c>
      <c r="DU114" s="190" t="str">
        <f>IF(INDEX(tab_MinKomp[Testy czystości / Reinheitstests],MATCH($B113,tab_MinKomp[[Stanowisko / Position ]:[Stanowisko / Position ]],0))="n/a","n/a",DU113-INDEX(tab_MinKomp[Testy czystości / Reinheitstests],MATCH($B113,tab_MinKomp[[Stanowisko / Position ]:[Stanowisko / Position ]],0)))</f>
        <v>n/a</v>
      </c>
      <c r="DV114" s="190" t="str">
        <f>IF(INDEX(tab_MinKomp[Testy czystości / Reinheitstests],MATCH($B113,tab_MinKomp[[Stanowisko / Position ]:[Stanowisko / Position ]],0))="n/a","n/a",DV113-INDEX(tab_MinKomp[Testy czystości / Reinheitstests],MATCH($B113,tab_MinKomp[[Stanowisko / Position ]:[Stanowisko / Position ]],0)))</f>
        <v>n/a</v>
      </c>
      <c r="DW114" s="190" t="str">
        <f>IF(INDEX(tab_MinKomp[Testy czystości / Reinheitstests],MATCH($B113,tab_MinKomp[[Stanowisko / Position ]:[Stanowisko / Position ]],0))="n/a","n/a",DW113-INDEX(tab_MinKomp[Testy czystości / Reinheitstests],MATCH($B113,tab_MinKomp[[Stanowisko / Position ]:[Stanowisko / Position ]],0)))</f>
        <v>n/a</v>
      </c>
      <c r="DX114" s="190" t="str">
        <f>IF(INDEX(tab_MinKomp[Testy czystości / Reinheitstests],MATCH($B113,tab_MinKomp[[Stanowisko / Position ]:[Stanowisko / Position ]],0))="n/a","n/a",DX113-INDEX(tab_MinKomp[Testy czystości / Reinheitstests],MATCH($B113,tab_MinKomp[[Stanowisko / Position ]:[Stanowisko / Position ]],0)))</f>
        <v>n/a</v>
      </c>
      <c r="DY114" s="190" t="str">
        <f>IF(INDEX(tab_MinKomp[Testy czystości / Reinheitstests],MATCH($B113,tab_MinKomp[[Stanowisko / Position ]:[Stanowisko / Position ]],0))="n/a","n/a",DY113-INDEX(tab_MinKomp[Testy czystości / Reinheitstests],MATCH($B113,tab_MinKomp[[Stanowisko / Position ]:[Stanowisko / Position ]],0)))</f>
        <v>n/a</v>
      </c>
      <c r="DZ114" s="190" t="str">
        <f>IF(INDEX(tab_MinKomp[Testy czystości / Reinheitstests],MATCH($B113,tab_MinKomp[[Stanowisko / Position ]:[Stanowisko / Position ]],0))="n/a","n/a",DZ113-INDEX(tab_MinKomp[Testy czystości / Reinheitstests],MATCH($B113,tab_MinKomp[[Stanowisko / Position ]:[Stanowisko / Position ]],0)))</f>
        <v>n/a</v>
      </c>
      <c r="EA114" s="190" t="str">
        <f>IF(INDEX(tab_MinKomp[Testy czystości / Reinheitstests],MATCH($B113,tab_MinKomp[[Stanowisko / Position ]:[Stanowisko / Position ]],0))="n/a","n/a",EA113-INDEX(tab_MinKomp[Testy czystości / Reinheitstests],MATCH($B113,tab_MinKomp[[Stanowisko / Position ]:[Stanowisko / Position ]],0)))</f>
        <v>n/a</v>
      </c>
      <c r="EB114" s="190" t="str">
        <f>IF(INDEX(tab_MinKomp[Testy czystości / Reinheitstests],MATCH($B113,tab_MinKomp[[Stanowisko / Position ]:[Stanowisko / Position ]],0))="n/a","n/a",EB113-INDEX(tab_MinKomp[Testy czystości / Reinheitstests],MATCH($B113,tab_MinKomp[[Stanowisko / Position ]:[Stanowisko / Position ]],0)))</f>
        <v>n/a</v>
      </c>
      <c r="EC114" s="190" t="str">
        <f>IF(INDEX(tab_MinKomp[Testy czystości / Reinheitstests],MATCH($B113,tab_MinKomp[[Stanowisko / Position ]:[Stanowisko / Position ]],0))="n/a","n/a",EC113-INDEX(tab_MinKomp[Testy czystości / Reinheitstests],MATCH($B113,tab_MinKomp[[Stanowisko / Position ]:[Stanowisko / Position ]],0)))</f>
        <v>n/a</v>
      </c>
      <c r="ED114" s="190" t="str">
        <f>IF(INDEX(tab_MinKomp[Testy czystości / Reinheitstests],MATCH($B113,tab_MinKomp[[Stanowisko / Position ]:[Stanowisko / Position ]],0))="n/a","n/a",ED113-INDEX(tab_MinKomp[Testy czystości / Reinheitstests],MATCH($B113,tab_MinKomp[[Stanowisko / Position ]:[Stanowisko / Position ]],0)))</f>
        <v>n/a</v>
      </c>
      <c r="EE114" s="190" t="str">
        <f>IF(INDEX(tab_MinKomp[Testy czystości / Reinheitstests],MATCH($B113,tab_MinKomp[[Stanowisko / Position ]:[Stanowisko / Position ]],0))="n/a","n/a",EE113-INDEX(tab_MinKomp[Testy czystości / Reinheitstests],MATCH($B113,tab_MinKomp[[Stanowisko / Position ]:[Stanowisko / Position ]],0)))</f>
        <v>n/a</v>
      </c>
      <c r="EF114" s="190" t="str">
        <f>IF(INDEX(tab_MinKomp[Testy czystości / Reinheitstests],MATCH($B113,tab_MinKomp[[Stanowisko / Position ]:[Stanowisko / Position ]],0))="n/a","n/a",EF113-INDEX(tab_MinKomp[Testy czystości / Reinheitstests],MATCH($B113,tab_MinKomp[[Stanowisko / Position ]:[Stanowisko / Position ]],0)))</f>
        <v>n/a</v>
      </c>
      <c r="EG114" s="190" t="str">
        <f>IF(INDEX(tab_MinKomp[Testy czystości / Reinheitstests],MATCH($B113,tab_MinKomp[[Stanowisko / Position ]:[Stanowisko / Position ]],0))="n/a","n/a",EG113-INDEX(tab_MinKomp[Testy czystości / Reinheitstests],MATCH($B113,tab_MinKomp[[Stanowisko / Position ]:[Stanowisko / Position ]],0)))</f>
        <v>n/a</v>
      </c>
      <c r="EH114" s="190" t="str">
        <f>IF(INDEX(tab_MinKomp[Testy czystości / Reinheitstests],MATCH($B113,tab_MinKomp[[Stanowisko / Position ]:[Stanowisko / Position ]],0))="n/a","n/a",EH113-INDEX(tab_MinKomp[Testy czystości / Reinheitstests],MATCH($B113,tab_MinKomp[[Stanowisko / Position ]:[Stanowisko / Position ]],0)))</f>
        <v>n/a</v>
      </c>
      <c r="EI114" s="190" t="str">
        <f>IF(INDEX(tab_MinKomp[Testy czystości / Reinheitstests],MATCH($B113,tab_MinKomp[[Stanowisko / Position ]:[Stanowisko / Position ]],0))="n/a","n/a",EI113-INDEX(tab_MinKomp[Testy czystości / Reinheitstests],MATCH($B113,tab_MinKomp[[Stanowisko / Position ]:[Stanowisko / Position ]],0)))</f>
        <v>n/a</v>
      </c>
      <c r="EJ114" s="190" t="str">
        <f>IF(INDEX(tab_MinKomp[Testy czystości / Reinheitstests],MATCH($B113,tab_MinKomp[[Stanowisko / Position ]:[Stanowisko / Position ]],0))="n/a","n/a",EJ113-INDEX(tab_MinKomp[Testy czystości / Reinheitstests],MATCH($B113,tab_MinKomp[[Stanowisko / Position ]:[Stanowisko / Position ]],0)))</f>
        <v>n/a</v>
      </c>
      <c r="EK114" s="190" t="str">
        <f>IF(INDEX(tab_MinKomp[Testy czystości / Reinheitstests],MATCH($B113,tab_MinKomp[[Stanowisko / Position ]:[Stanowisko / Position ]],0))="n/a","n/a",EK113-INDEX(tab_MinKomp[Testy czystości / Reinheitstests],MATCH($B113,tab_MinKomp[[Stanowisko / Position ]:[Stanowisko / Position ]],0)))</f>
        <v>n/a</v>
      </c>
      <c r="EL114" s="190" t="str">
        <f>IF(INDEX(tab_MinKomp[Testy czystości / Reinheitstests],MATCH($B113,tab_MinKomp[[Stanowisko / Position ]:[Stanowisko / Position ]],0))="n/a","n/a",EL113-INDEX(tab_MinKomp[Testy czystości / Reinheitstests],MATCH($B113,tab_MinKomp[[Stanowisko / Position ]:[Stanowisko / Position ]],0)))</f>
        <v>n/a</v>
      </c>
      <c r="EM114" s="190" t="str">
        <f>IF(INDEX(tab_MinKomp[Testy czystości / Reinheitstests],MATCH($B113,tab_MinKomp[[Stanowisko / Position ]:[Stanowisko / Position ]],0))="n/a","n/a",EM113-INDEX(tab_MinKomp[Testy czystości / Reinheitstests],MATCH($B113,tab_MinKomp[[Stanowisko / Position ]:[Stanowisko / Position ]],0)))</f>
        <v>n/a</v>
      </c>
      <c r="EN114" s="190" t="str">
        <f>IF(INDEX(tab_MinKomp[Testy czystości / Reinheitstests],MATCH($B113,tab_MinKomp[[Stanowisko / Position ]:[Stanowisko / Position ]],0))="n/a","n/a",EN113-INDEX(tab_MinKomp[Testy czystości / Reinheitstests],MATCH($B113,tab_MinKomp[[Stanowisko / Position ]:[Stanowisko / Position ]],0)))</f>
        <v>n/a</v>
      </c>
      <c r="EO114" s="194" t="str">
        <f>IF(INDEX(tab_MinKomp[Konserwacja Rep],MATCH($B113,tab_MinKomp[[Stanowisko / Position ]:[Stanowisko / Position ]],0))="n/a","n/a",EO113-INDEX(tab_MinKomp[Konserwacja Rep],MATCH($B113,tab_MinKomp[[Stanowisko / Position ]:[Stanowisko / Position ]],0)))</f>
        <v>n/a</v>
      </c>
      <c r="EP114" s="194" t="str">
        <f>IF(INDEX(tab_MinKomp[[Konserwacja Engel ]],MATCH($B113,tab_MinKomp[[Stanowisko / Position ]:[Stanowisko / Position ]],0))="n/a","n/a",EP113-INDEX(tab_MinKomp[[Konserwacja Engel ]],MATCH($B113,tab_MinKomp[[Stanowisko / Position ]:[Stanowisko / Position ]],0)))</f>
        <v>n/a</v>
      </c>
      <c r="EQ114" s="194" t="str">
        <f>IF(INDEX(tab_MinKomp[Konserwacja B 50],MATCH($B113,tab_MinKomp[[Stanowisko / Position ]:[Stanowisko / Position ]],0))="n/a","n/a",EQ113-INDEX(tab_MinKomp[Konserwacja B 50],MATCH($B113,tab_MinKomp[[Stanowisko / Position ]:[Stanowisko / Position ]],0)))</f>
        <v>n/a</v>
      </c>
      <c r="ER114" s="194" t="str">
        <f>IF(INDEX(tab_MinKomp[[Konserwacja EOL ]],MATCH($B113,tab_MinKomp[[Stanowisko / Position ]:[Stanowisko / Position ]],0))="n/a","n/a",ER113-INDEX(tab_MinKomp[[Konserwacja EOL ]],MATCH($B113,tab_MinKomp[[Stanowisko / Position ]:[Stanowisko / Position ]],0)))</f>
        <v>n/a</v>
      </c>
      <c r="ES114" s="194" t="str">
        <f>IF(INDEX(tab_MinKomp[Konserwacja Branson],MATCH($B113,tab_MinKomp[[Stanowisko / Position ]:[Stanowisko / Position ]],0))="n/a","n/a",ES113-INDEX(tab_MinKomp[Konserwacja Branson],MATCH($B113,tab_MinKomp[[Stanowisko / Position ]:[Stanowisko / Position ]],0)))</f>
        <v>n/a</v>
      </c>
      <c r="ET114" s="194" t="str">
        <f>IF(INDEX(tab_MinKomp[Konserwacja coolery],MATCH($B113,tab_MinKomp[[Stanowisko / Position ]:[Stanowisko / Position ]],0))="n/a","n/a",ET113-INDEX(tab_MinKomp[Konserwacja coolery],MATCH($B113,tab_MinKomp[[Stanowisko / Position ]:[Stanowisko / Position ]],0)))</f>
        <v>n/a</v>
      </c>
      <c r="EU114" s="194" t="str">
        <f>IF(INDEX(tab_MinKomp[Konserwacja piecy],MATCH($B113,tab_MinKomp[[Stanowisko / Position ]:[Stanowisko / Position ]],0))="n/a","n/a",EU113-INDEX(tab_MinKomp[Konserwacja piecy],MATCH($B113,tab_MinKomp[[Stanowisko / Position ]:[Stanowisko / Position ]],0)))</f>
        <v>n/a</v>
      </c>
      <c r="EV114" s="194" t="str">
        <f>IF(INDEX(tab_MinKomp[Rysunek techniczny- czytanie],MATCH($B113,tab_MinKomp[[Stanowisko / Position ]:[Stanowisko / Position ]],0))="n/a","n/a",EV113-INDEX(tab_MinKomp[Rysunek techniczny- czytanie],MATCH($B113,tab_MinKomp[[Stanowisko / Position ]:[Stanowisko / Position ]],0)))</f>
        <v>n/a</v>
      </c>
      <c r="EW114" s="194" t="str">
        <f>IF(INDEX(tab_MinKomp[Elektryka],MATCH($B113,tab_MinKomp[[Stanowisko / Position ]:[Stanowisko / Position ]],0))="n/a","n/a",EW113-INDEX(tab_MinKomp[Elektryka],MATCH($B113,tab_MinKomp[[Stanowisko / Position ]:[Stanowisko / Position ]],0)))</f>
        <v>n/a</v>
      </c>
      <c r="EX114" s="194" t="str">
        <f>IF(INDEX(tab_MinKomp[Pneumatyka],MATCH($B113,tab_MinKomp[[Stanowisko / Position ]:[Stanowisko / Position ]],0))="n/a","n/a",EX113-INDEX(tab_MinKomp[Pneumatyka],MATCH($B113,tab_MinKomp[[Stanowisko / Position ]:[Stanowisko / Position ]],0)))</f>
        <v>n/a</v>
      </c>
      <c r="EY114" s="194" t="str">
        <f>IF(INDEX(tab_MinKomp[[Hydraulika ]],MATCH($B113,tab_MinKomp[[Stanowisko / Position ]:[Stanowisko / Position ]],0))="n/a","n/a",EY113-INDEX(tab_MinKomp[[Hydraulika ]],MATCH($B113,tab_MinKomp[[Stanowisko / Position ]:[Stanowisko / Position ]],0)))</f>
        <v>n/a</v>
      </c>
      <c r="EZ114" s="194" t="str">
        <f>IF(INDEX(tab_MinKomp[Podciśnienie],MATCH($B113,tab_MinKomp[[Stanowisko / Position ]:[Stanowisko / Position ]],0))="n/a","n/a",EZ113-INDEX(tab_MinKomp[Podciśnienie],MATCH($B113,tab_MinKomp[[Stanowisko / Position ]:[Stanowisko / Position ]],0)))</f>
        <v>n/a</v>
      </c>
      <c r="FA114" s="194" t="str">
        <f>IF(INDEX(tab_MinKomp[Usuwanie awarii],MATCH($B113,tab_MinKomp[[Stanowisko / Position ]:[Stanowisko / Position ]],0))="n/a","n/a",FA113-INDEX(tab_MinKomp[Usuwanie awarii],MATCH($B113,tab_MinKomp[[Stanowisko / Position ]:[Stanowisko / Position ]],0)))</f>
        <v>n/a</v>
      </c>
      <c r="FB114" s="194" t="str">
        <f>IF(INDEX(tab_MinKomp[Obsługa robotów],MATCH($B113,tab_MinKomp[[Stanowisko / Position ]:[Stanowisko / Position ]],0))="n/a","n/a",FB113-INDEX(tab_MinKomp[Obsługa robotów],MATCH($B113,tab_MinKomp[[Stanowisko / Position ]:[Stanowisko / Position ]],0)))</f>
        <v>n/a</v>
      </c>
      <c r="FC114" s="194" t="str">
        <f>IF(INDEX(tab_MinKomp[Obsługa sterowania maszyny],MATCH($B113,tab_MinKomp[[Stanowisko / Position ]:[Stanowisko / Position ]],0))="n/a","n/a",FC113-INDEX(tab_MinKomp[Obsługa sterowania maszyny],MATCH($B113,tab_MinKomp[[Stanowisko / Position ]:[Stanowisko / Position ]],0)))</f>
        <v>n/a</v>
      </c>
      <c r="FD114" s="194" t="str">
        <f>IF(INDEX(tab_MinKomp[Usuwanie przyczyn żródłowych],MATCH($B113,tab_MinKomp[[Stanowisko / Position ]:[Stanowisko / Position ]],0))="n/a","n/a",FD113-INDEX(tab_MinKomp[Usuwanie przyczyn żródłowych],MATCH($B113,tab_MinKomp[[Stanowisko / Position ]:[Stanowisko / Position ]],0)))</f>
        <v>n/a</v>
      </c>
      <c r="FE114" s="194" t="str">
        <f>IF(INDEX(tab_MinKomp[Cmms stosowanie],MATCH($B113,tab_MinKomp[[Stanowisko / Position ]:[Stanowisko / Position ]],0))="n/a","n/a",FE113-INDEX(tab_MinKomp[Cmms stosowanie],MATCH($B113,tab_MinKomp[[Stanowisko / Position ]:[Stanowisko / Position ]],0)))</f>
        <v>n/a</v>
      </c>
      <c r="FF114" s="190" t="str">
        <f>IF(INDEX(tab_MinKomp[Testy czystości / Reinheitstests],MATCH($B113,tab_MinKomp[[Stanowisko / Position ]:[Stanowisko / Position ]],0))="n/a","n/a",FF113-INDEX(tab_MinKomp[Testy czystości / Reinheitstests],MATCH($B113,tab_MinKomp[[Stanowisko / Position ]:[Stanowisko / Position ]],0)))</f>
        <v>n/a</v>
      </c>
      <c r="FG114" s="194" t="str">
        <f>IF(INDEX(tab_MinKomp[Czyszczenie form plastikowych],MATCH($B113,tab_MinKomp[[Stanowisko / Position ]:[Stanowisko / Position ]],0))="n/a","n/a",FG113-INDEX(tab_MinKomp[Czyszczenie form plastikowych],MATCH($B113,tab_MinKomp[[Stanowisko / Position ]:[Stanowisko / Position ]],0)))</f>
        <v>n/a</v>
      </c>
      <c r="FH114" s="194" t="str">
        <f>IF(INDEX(tab_MinKomp[Wymiana form plastik],MATCH($B113,tab_MinKomp[[Stanowisko / Position ]:[Stanowisko / Position ]],0))="n/a","n/a",FH113-INDEX(tab_MinKomp[Wymiana form plastik],MATCH($B113,tab_MinKomp[[Stanowisko / Position ]:[Stanowisko / Position ]],0)))</f>
        <v>n/a</v>
      </c>
      <c r="FI114" s="194" t="str">
        <f>IF(INDEX(tab_MinKomp[Wymiana form guma],MATCH($B113,tab_MinKomp[[Stanowisko / Position ]:[Stanowisko / Position ]],0))="n/a","n/a",FI113-INDEX(tab_MinKomp[Wymiana form guma],MATCH($B113,tab_MinKomp[[Stanowisko / Position ]:[Stanowisko / Position ]],0)))</f>
        <v>n/a</v>
      </c>
      <c r="FJ114" s="194" t="str">
        <f>IF(INDEX(tab_MinKomp[Konserwacja KK],MATCH($B113,tab_MinKomp[[Stanowisko / Position ]:[Stanowisko / Position ]],0))="n/a","n/a",FJ113-INDEX(tab_MinKomp[Konserwacja KK],MATCH($B113,tab_MinKomp[[Stanowisko / Position ]:[Stanowisko / Position ]],0)))</f>
        <v>n/a</v>
      </c>
      <c r="FK114" s="194" t="str">
        <f>IF(INDEX(tab_MinKomp[Konserwacja form guma],MATCH($B113,tab_MinKomp[[Stanowisko / Position ]:[Stanowisko / Position ]],0))="n/a","n/a",FK113-INDEX(tab_MinKomp[Konserwacja form guma],MATCH($B113,tab_MinKomp[[Stanowisko / Position ]:[Stanowisko / Position ]],0)))</f>
        <v>n/a</v>
      </c>
      <c r="FL114" s="194" t="str">
        <f>IF(INDEX(tab_MinKomp[Konserwacja form plastiki],MATCH($B113,tab_MinKomp[[Stanowisko / Position ]:[Stanowisko / Position ]],0))="n/a","n/a",FL113-INDEX(tab_MinKomp[Konserwacja form plastiki],MATCH($B113,tab_MinKomp[[Stanowisko / Position ]:[Stanowisko / Position ]],0)))</f>
        <v>n/a</v>
      </c>
      <c r="FM114" s="194" t="str">
        <f>IF(INDEX(tab_MinKomp[Konserwacja Gorącego Kanału],MATCH($B113,tab_MinKomp[[Stanowisko / Position ]:[Stanowisko / Position ]],0))="n/a","n/a",FM113-INDEX(tab_MinKomp[Konserwacja Gorącego Kanału],MATCH($B113,tab_MinKomp[[Stanowisko / Position ]:[Stanowisko / Position ]],0)))</f>
        <v>n/a</v>
      </c>
      <c r="FN114" s="196" t="str">
        <f>IF(INDEX(tab_MinKomp[Język angielski / Englisch],MATCH($B113,tab_MinKomp[[Stanowisko / Position ]:[Stanowisko / Position ]],0))="n/a","n/a",FN113-INDEX(tab_MinKomp[Język angielski / Englisch],MATCH($B113,tab_MinKomp[[Stanowisko / Position ]:[Stanowisko / Position ]],0)))</f>
        <v>n/a</v>
      </c>
      <c r="FO114" s="196" t="str">
        <f>IF(INDEX(tab_MinKomp[Język angielski / Englisch],MATCH($B113,tab_MinKomp[[Stanowisko / Position ]:[Stanowisko / Position ]],0))="n/a","n/a",FO113-INDEX(tab_MinKomp[Język angielski / Englisch],MATCH($B113,tab_MinKomp[[Stanowisko / Position ]:[Stanowisko / Position ]],0)))</f>
        <v>n/a</v>
      </c>
      <c r="FP114" s="196" t="str">
        <f>IF(INDEX(tab_MinKomp[Język angielski / Englisch],MATCH($B113,tab_MinKomp[[Stanowisko / Position ]:[Stanowisko / Position ]],0))="n/a","n/a",FP113-INDEX(tab_MinKomp[Język angielski / Englisch],MATCH($B113,tab_MinKomp[[Stanowisko / Position ]:[Stanowisko / Position ]],0)))</f>
        <v>n/a</v>
      </c>
      <c r="FQ114" s="196" t="str">
        <f>IF(INDEX(tab_MinKomp[Język angielski / Englisch],MATCH($B113,tab_MinKomp[[Stanowisko / Position ]:[Stanowisko / Position ]],0))="n/a","n/a",FQ113-INDEX(tab_MinKomp[Język angielski / Englisch],MATCH($B113,tab_MinKomp[[Stanowisko / Position ]:[Stanowisko / Position ]],0)))</f>
        <v>n/a</v>
      </c>
      <c r="FR114" s="196" t="str">
        <f>IF(INDEX(tab_MinKomp[Język niemiecki / Deutsch],MATCH($B113,tab_MinKomp[[Stanowisko / Position ]:[Stanowisko / Position ]],0))="n/a","n/a",FR113-INDEX(tab_MinKomp[Język niemiecki / Deutsch],MATCH($B113,tab_MinKomp[[Stanowisko / Position ]:[Stanowisko / Position ]],0)))</f>
        <v>n/a</v>
      </c>
      <c r="FS114" s="194">
        <f>IF(INDEX(tab_MinKomp[Zarządzanie dokumentacją procesową / Process dokumentation management],MATCH($B113,tab_MinKomp[[Stanowisko / Position ]:[Stanowisko / Position ]],0))="n/a","n/a",FS113-INDEX(tab_MinKomp[Zarządzanie dokumentacją procesową / Process dokumentation management],MATCH($B113,tab_MinKomp[[Stanowisko / Position ]:[Stanowisko / Position ]],0)))</f>
        <v>-1</v>
      </c>
      <c r="FT114" s="194">
        <f>IF(INDEX(tab_MinKomp[Znajomość procesów z obszaru / Kenntiss der prozesse in dem Bereich],MATCH($B113,tab_MinKomp[[Stanowisko / Position ]:[Stanowisko / Position ]],0))="n/a","n/a",FT113-INDEX(tab_MinKomp[Znajomość procesów z obszaru / Kenntiss der prozesse in dem Bereich],MATCH($B113,tab_MinKomp[[Stanowisko / Position ]:[Stanowisko / Position ]],0)))</f>
        <v>-1</v>
      </c>
      <c r="FU114" s="194">
        <f>IF(INDEX(tab_MinKomp[optymalizacja procesów / Prozessoptymalisierung],MATCH($B113,tab_MinKomp[[Stanowisko / Position ]:[Stanowisko / Position ]],0))="n/a","n/a",FU113-INDEX(tab_MinKomp[optymalizacja procesów / Prozessoptymalisierung],MATCH($B113,tab_MinKomp[[Stanowisko / Position ]:[Stanowisko / Position ]],0)))</f>
        <v>0</v>
      </c>
      <c r="FV114" s="194">
        <f>IF(INDEX(tab_MinKomp[Umiejętności szkoleniowe / Trainingsfähigkeiten],MATCH($B113,tab_MinKomp[[Stanowisko / Position ]:[Stanowisko / Position ]],0))="n/a","n/a",FV113-INDEX(tab_MinKomp[Umiejętności szkoleniowe / Trainingsfähigkeiten],MATCH($B113,tab_MinKomp[[Stanowisko / Position ]:[Stanowisko / Position ]],0)))</f>
        <v>0</v>
      </c>
      <c r="FW114" s="194">
        <f>IF(INDEX(tab_MinKomp[Analityczne myślenie, podejście / Analitysches Denken, Einstellung],MATCH($B113,tab_MinKomp[[Stanowisko / Position ]:[Stanowisko / Position ]],0))="n/a","n/a",FW113-INDEX(tab_MinKomp[Analityczne myślenie, podejście / Analitysches Denken, Einstellung],MATCH($B113,tab_MinKomp[[Stanowisko / Position ]:[Stanowisko / Position ]],0)))</f>
        <v>0</v>
      </c>
      <c r="FX114" s="194">
        <f>IF(INDEX(tab_MinKomp[Dokładność, precyzja w dzialaniu / Genauigkeit, Präzision in die Arbeit],MATCH($B113,tab_MinKomp[[Stanowisko / Position ]:[Stanowisko / Position ]],0))="n/a","n/a",FX113-INDEX(tab_MinKomp[Dokładność, precyzja w dzialaniu / Genauigkeit, Präzision in die Arbeit],MATCH($B113,tab_MinKomp[[Stanowisko / Position ]:[Stanowisko / Position ]],0)))</f>
        <v>0</v>
      </c>
      <c r="FY114" s="194">
        <f>IF(INDEX(tab_MinKomp[Dyspozycyjność / Verfügbarkeit],MATCH($B113,tab_MinKomp[[Stanowisko / Position ]:[Stanowisko / Position ]],0))="n/a","n/a",FY113-INDEX(tab_MinKomp[Dyspozycyjność / Verfügbarkeit],MATCH($B113,tab_MinKomp[[Stanowisko / Position ]:[Stanowisko / Position ]],0)))</f>
        <v>-1</v>
      </c>
      <c r="FZ114" s="194">
        <f>IF(INDEX(tab_MinKomp[Zaangażowanie / 
Engagement],MATCH($B113,tab_MinKomp[[Stanowisko / Position ]:[Stanowisko / Position ]],0))="n/a","n/a",FZ113-INDEX(tab_MinKomp[Zaangażowanie / 
Engagement],MATCH($B113,tab_MinKomp[[Stanowisko / Position ]:[Stanowisko / Position ]],0)))</f>
        <v>0</v>
      </c>
      <c r="GA114" s="194" t="str">
        <f>IF(INDEX(tab_MinKomp[Konserwacja form guma],MATCH($B113,tab_MinKomp[[Stanowisko / Position ]:[Stanowisko / Position ]],0))="n/a","n/a",GA113-INDEX(tab_MinKomp[Konserwacja form guma],MATCH($B113,tab_MinKomp[[Stanowisko / Position ]:[Stanowisko / Position ]],0)))</f>
        <v>n/a</v>
      </c>
      <c r="GB114" s="194" t="str">
        <f>IF(INDEX(tab_MinKomp[Konserwacja form plastiki],MATCH($B113,tab_MinKomp[[Stanowisko / Position ]:[Stanowisko / Position ]],0))="n/a","n/a",GB113-INDEX(tab_MinKomp[Konserwacja form plastiki],MATCH($B113,tab_MinKomp[[Stanowisko / Position ]:[Stanowisko / Position ]],0)))</f>
        <v>n/a</v>
      </c>
      <c r="GC114" s="194">
        <f>IF(INDEX(tab_MinKomp[Elastyczność w działaniu],MATCH($B113,tab_MinKomp[[Stanowisko / Position ]:[Stanowisko / Position ]],0))="n/a","n/a",GC113-INDEX(tab_MinKomp[Elastyczność w działaniu],MATCH($B113,tab_MinKomp[[Stanowisko / Position ]:[Stanowisko / Position ]],0)))</f>
        <v>0</v>
      </c>
      <c r="GD114" s="194">
        <f>IF(INDEX(tab_MinKomp[Komunikatywność],MATCH($B113,tab_MinKomp[[Stanowisko / Position ]:[Stanowisko / Position ]],0))="n/a","n/a",GD113-INDEX(tab_MinKomp[Komunikatywność],MATCH($B113,tab_MinKomp[[Stanowisko / Position ]:[Stanowisko / Position ]],0)))</f>
        <v>1</v>
      </c>
      <c r="GE114" s="193" t="str">
        <f>IF(INDEX(tab_MinKomp[Motywowanie i budowanie zaangażowania zespołu],MATCH($B113,tab_MinKomp[[Stanowisko / Position ]:[Stanowisko / Position ]],0))="n/a","n/a",GE113-INDEX(tab_MinKomp[Motywowanie i budowanie zaangażowania zespołu],MATCH($B113,tab_MinKomp[[Stanowisko / Position ]:[Stanowisko / Position ]],0)))</f>
        <v>n/a</v>
      </c>
      <c r="GF114" s="186" t="s">
        <v>248</v>
      </c>
      <c r="GG114" s="186" t="s">
        <v>248</v>
      </c>
      <c r="GH114" s="186" t="s">
        <v>248</v>
      </c>
      <c r="GI114" s="186" t="s">
        <v>248</v>
      </c>
      <c r="GJ114" s="186" t="s">
        <v>248</v>
      </c>
      <c r="GK114" s="186" t="s">
        <v>248</v>
      </c>
      <c r="GL114" s="186" t="s">
        <v>248</v>
      </c>
      <c r="GM114" s="186" t="s">
        <v>248</v>
      </c>
      <c r="GN114" s="186" t="s">
        <v>248</v>
      </c>
      <c r="GO114" s="186" t="s">
        <v>248</v>
      </c>
      <c r="GP114" s="186" t="s">
        <v>248</v>
      </c>
      <c r="GQ114" s="186" t="s">
        <v>248</v>
      </c>
      <c r="GR114" s="186" t="s">
        <v>248</v>
      </c>
      <c r="GS114" s="186" t="s">
        <v>248</v>
      </c>
      <c r="GT114" s="186" t="s">
        <v>248</v>
      </c>
      <c r="GU114" s="186" t="s">
        <v>248</v>
      </c>
      <c r="GV114" s="186" t="s">
        <v>248</v>
      </c>
      <c r="GW114" s="186" t="s">
        <v>248</v>
      </c>
      <c r="GX114" s="186" t="s">
        <v>248</v>
      </c>
      <c r="GY114" s="186" t="s">
        <v>248</v>
      </c>
      <c r="GZ114" s="261" t="s">
        <v>248</v>
      </c>
      <c r="HA114" s="261" t="s">
        <v>248</v>
      </c>
      <c r="HB114" s="191">
        <f>SUM(G114:GE114)/(HB113-(SUM(G114:GE114)))</f>
        <v>-0.10526315789473684</v>
      </c>
    </row>
    <row r="115" spans="1:210" ht="24.9" customHeight="1" x14ac:dyDescent="0.3">
      <c r="A115" s="105" t="s">
        <v>317</v>
      </c>
      <c r="B115" s="105" t="s">
        <v>315</v>
      </c>
      <c r="C115" s="105" t="s">
        <v>388</v>
      </c>
      <c r="D115" s="105">
        <v>2042</v>
      </c>
      <c r="E115" s="394" t="s">
        <v>438</v>
      </c>
      <c r="F115" s="185" t="s">
        <v>374</v>
      </c>
      <c r="G115" s="186">
        <v>2</v>
      </c>
      <c r="H115" s="186">
        <v>1</v>
      </c>
      <c r="I115" s="186">
        <v>2</v>
      </c>
      <c r="J115" s="186">
        <v>1</v>
      </c>
      <c r="K115" s="186">
        <v>1</v>
      </c>
      <c r="L115" s="186" t="s">
        <v>248</v>
      </c>
      <c r="M115" s="186" t="s">
        <v>248</v>
      </c>
      <c r="N115" s="186" t="s">
        <v>248</v>
      </c>
      <c r="O115" s="186">
        <v>1</v>
      </c>
      <c r="P115" s="186">
        <v>1</v>
      </c>
      <c r="Q115" s="186" t="s">
        <v>248</v>
      </c>
      <c r="R115" s="186" t="s">
        <v>248</v>
      </c>
      <c r="S115" s="186" t="s">
        <v>248</v>
      </c>
      <c r="T115" s="186" t="s">
        <v>248</v>
      </c>
      <c r="U115" s="186" t="s">
        <v>248</v>
      </c>
      <c r="V115" s="186" t="s">
        <v>248</v>
      </c>
      <c r="W115" s="186" t="s">
        <v>248</v>
      </c>
      <c r="X115" s="186" t="s">
        <v>248</v>
      </c>
      <c r="Y115" s="186" t="s">
        <v>248</v>
      </c>
      <c r="Z115" s="186" t="s">
        <v>248</v>
      </c>
      <c r="AA115" s="186" t="s">
        <v>248</v>
      </c>
      <c r="AB115" s="186" t="s">
        <v>248</v>
      </c>
      <c r="AC115" s="186" t="s">
        <v>248</v>
      </c>
      <c r="AD115" s="186" t="s">
        <v>248</v>
      </c>
      <c r="AE115" s="186" t="s">
        <v>248</v>
      </c>
      <c r="AF115" s="186" t="s">
        <v>248</v>
      </c>
      <c r="AG115" s="186" t="s">
        <v>248</v>
      </c>
      <c r="AH115" s="186" t="s">
        <v>248</v>
      </c>
      <c r="AI115" s="186" t="s">
        <v>248</v>
      </c>
      <c r="AJ115" s="186" t="s">
        <v>248</v>
      </c>
      <c r="AK115" s="186" t="s">
        <v>248</v>
      </c>
      <c r="AL115" s="186">
        <v>1</v>
      </c>
      <c r="AM115" s="186" t="s">
        <v>248</v>
      </c>
      <c r="AN115" s="186" t="s">
        <v>248</v>
      </c>
      <c r="AO115" s="186" t="s">
        <v>248</v>
      </c>
      <c r="AP115" s="186"/>
      <c r="AQ115" s="186">
        <v>1</v>
      </c>
      <c r="AR115" s="186" t="s">
        <v>248</v>
      </c>
      <c r="AS115" s="186" t="s">
        <v>248</v>
      </c>
      <c r="AT115" s="186" t="s">
        <v>248</v>
      </c>
      <c r="AU115" s="186" t="s">
        <v>248</v>
      </c>
      <c r="AV115" s="186">
        <v>1</v>
      </c>
      <c r="AW115" s="186">
        <v>1</v>
      </c>
      <c r="AX115" s="186" t="s">
        <v>248</v>
      </c>
      <c r="AY115" s="186" t="s">
        <v>248</v>
      </c>
      <c r="AZ115" s="186" t="s">
        <v>248</v>
      </c>
      <c r="BA115" s="186">
        <v>1</v>
      </c>
      <c r="BB115" s="186">
        <v>1</v>
      </c>
      <c r="BC115" s="186" t="s">
        <v>248</v>
      </c>
      <c r="BD115" s="186" t="s">
        <v>248</v>
      </c>
      <c r="BE115" s="186" t="s">
        <v>248</v>
      </c>
      <c r="BF115" s="186" t="s">
        <v>248</v>
      </c>
      <c r="BG115" s="186" t="s">
        <v>248</v>
      </c>
      <c r="BH115" s="186" t="s">
        <v>248</v>
      </c>
      <c r="BI115" s="186" t="s">
        <v>248</v>
      </c>
      <c r="BJ115" s="186" t="s">
        <v>248</v>
      </c>
      <c r="BK115" s="186" t="s">
        <v>248</v>
      </c>
      <c r="BL115" s="186" t="s">
        <v>248</v>
      </c>
      <c r="BM115" s="186" t="s">
        <v>248</v>
      </c>
      <c r="BN115" s="186" t="s">
        <v>248</v>
      </c>
      <c r="BO115" s="186" t="s">
        <v>248</v>
      </c>
      <c r="BP115" s="186" t="s">
        <v>248</v>
      </c>
      <c r="BQ115" s="186" t="s">
        <v>248</v>
      </c>
      <c r="BR115" s="186" t="s">
        <v>248</v>
      </c>
      <c r="BS115" s="186" t="s">
        <v>248</v>
      </c>
      <c r="BT115" s="186" t="s">
        <v>248</v>
      </c>
      <c r="BU115" s="186">
        <v>1</v>
      </c>
      <c r="BV115" s="186" t="s">
        <v>248</v>
      </c>
      <c r="BW115" s="186" t="s">
        <v>248</v>
      </c>
      <c r="BX115" s="186" t="s">
        <v>248</v>
      </c>
      <c r="BY115" s="186" t="s">
        <v>248</v>
      </c>
      <c r="BZ115" s="186" t="s">
        <v>248</v>
      </c>
      <c r="CA115" s="186" t="s">
        <v>248</v>
      </c>
      <c r="CB115" s="186"/>
      <c r="CC115" s="186" t="s">
        <v>248</v>
      </c>
      <c r="CD115" s="186">
        <v>1</v>
      </c>
      <c r="CE115" s="186" t="s">
        <v>248</v>
      </c>
      <c r="CF115" s="186" t="s">
        <v>248</v>
      </c>
      <c r="CG115" s="186">
        <v>1</v>
      </c>
      <c r="CH115" s="186" t="s">
        <v>248</v>
      </c>
      <c r="CI115" s="186" t="s">
        <v>248</v>
      </c>
      <c r="CJ115" s="186" t="s">
        <v>248</v>
      </c>
      <c r="CK115" s="186" t="s">
        <v>248</v>
      </c>
      <c r="CL115" s="186" t="s">
        <v>248</v>
      </c>
      <c r="CM115" s="186" t="s">
        <v>248</v>
      </c>
      <c r="CN115" s="186" t="s">
        <v>248</v>
      </c>
      <c r="CO115" s="186" t="s">
        <v>248</v>
      </c>
      <c r="CP115" s="186" t="s">
        <v>248</v>
      </c>
      <c r="CQ115" s="186" t="s">
        <v>248</v>
      </c>
      <c r="CR115" s="186" t="s">
        <v>248</v>
      </c>
      <c r="CS115" s="186" t="s">
        <v>248</v>
      </c>
      <c r="CT115" s="186" t="s">
        <v>248</v>
      </c>
      <c r="CU115" s="186" t="s">
        <v>248</v>
      </c>
      <c r="CV115" s="186" t="s">
        <v>248</v>
      </c>
      <c r="CW115" s="186">
        <v>1</v>
      </c>
      <c r="CX115" s="186" t="s">
        <v>248</v>
      </c>
      <c r="CY115" s="186" t="s">
        <v>248</v>
      </c>
      <c r="CZ115" s="186" t="s">
        <v>248</v>
      </c>
      <c r="DA115" s="186" t="s">
        <v>248</v>
      </c>
      <c r="DB115" s="186" t="s">
        <v>248</v>
      </c>
      <c r="DC115" s="186" t="s">
        <v>248</v>
      </c>
      <c r="DD115" s="186" t="s">
        <v>248</v>
      </c>
      <c r="DE115" s="186" t="s">
        <v>248</v>
      </c>
      <c r="DF115" s="186">
        <v>1</v>
      </c>
      <c r="DG115" s="186" t="s">
        <v>248</v>
      </c>
      <c r="DH115" s="186" t="s">
        <v>248</v>
      </c>
      <c r="DI115" s="186" t="s">
        <v>248</v>
      </c>
      <c r="DJ115" s="186" t="s">
        <v>248</v>
      </c>
      <c r="DK115" s="186" t="s">
        <v>248</v>
      </c>
      <c r="DL115" s="186" t="s">
        <v>248</v>
      </c>
      <c r="DM115" s="186" t="s">
        <v>248</v>
      </c>
      <c r="DN115" s="186" t="s">
        <v>248</v>
      </c>
      <c r="DO115" s="186" t="s">
        <v>248</v>
      </c>
      <c r="DP115" s="186" t="s">
        <v>248</v>
      </c>
      <c r="DQ115" s="186" t="s">
        <v>248</v>
      </c>
      <c r="DR115" s="186" t="s">
        <v>248</v>
      </c>
      <c r="DS115" s="186" t="s">
        <v>248</v>
      </c>
      <c r="DT115" s="186" t="s">
        <v>248</v>
      </c>
      <c r="DU115" s="186" t="s">
        <v>248</v>
      </c>
      <c r="DV115" s="186" t="s">
        <v>248</v>
      </c>
      <c r="DW115" s="186" t="s">
        <v>248</v>
      </c>
      <c r="DX115" s="186" t="s">
        <v>248</v>
      </c>
      <c r="DY115" s="186" t="s">
        <v>248</v>
      </c>
      <c r="DZ115" s="186" t="s">
        <v>248</v>
      </c>
      <c r="EA115" s="186" t="s">
        <v>248</v>
      </c>
      <c r="EB115" s="186" t="s">
        <v>248</v>
      </c>
      <c r="EC115" s="186" t="s">
        <v>248</v>
      </c>
      <c r="ED115" s="186" t="s">
        <v>248</v>
      </c>
      <c r="EE115" s="186" t="s">
        <v>248</v>
      </c>
      <c r="EF115" s="186" t="s">
        <v>248</v>
      </c>
      <c r="EG115" s="186" t="s">
        <v>248</v>
      </c>
      <c r="EH115" s="186" t="s">
        <v>248</v>
      </c>
      <c r="EI115" s="186" t="s">
        <v>248</v>
      </c>
      <c r="EJ115" s="186" t="s">
        <v>248</v>
      </c>
      <c r="EK115" s="186" t="s">
        <v>248</v>
      </c>
      <c r="EL115" s="184" t="s">
        <v>248</v>
      </c>
      <c r="EM115" s="184" t="s">
        <v>248</v>
      </c>
      <c r="EN115" s="184" t="s">
        <v>248</v>
      </c>
      <c r="EO115" s="186" t="s">
        <v>248</v>
      </c>
      <c r="EP115" s="186" t="s">
        <v>248</v>
      </c>
      <c r="EQ115" s="186" t="s">
        <v>248</v>
      </c>
      <c r="ER115" s="186" t="s">
        <v>248</v>
      </c>
      <c r="ES115" s="186" t="s">
        <v>248</v>
      </c>
      <c r="ET115" s="186" t="s">
        <v>248</v>
      </c>
      <c r="EU115" s="186" t="s">
        <v>248</v>
      </c>
      <c r="EV115" s="186" t="s">
        <v>248</v>
      </c>
      <c r="EW115" s="186" t="s">
        <v>248</v>
      </c>
      <c r="EX115" s="186" t="s">
        <v>248</v>
      </c>
      <c r="EY115" s="186" t="s">
        <v>248</v>
      </c>
      <c r="EZ115" s="186" t="s">
        <v>248</v>
      </c>
      <c r="FA115" s="186" t="s">
        <v>248</v>
      </c>
      <c r="FB115" s="186" t="s">
        <v>248</v>
      </c>
      <c r="FC115" s="186" t="s">
        <v>248</v>
      </c>
      <c r="FD115" s="186" t="s">
        <v>248</v>
      </c>
      <c r="FE115" s="186" t="s">
        <v>248</v>
      </c>
      <c r="FF115" s="186" t="s">
        <v>248</v>
      </c>
      <c r="FG115" s="186" t="s">
        <v>248</v>
      </c>
      <c r="FH115" s="186" t="s">
        <v>248</v>
      </c>
      <c r="FI115" s="186" t="s">
        <v>248</v>
      </c>
      <c r="FJ115" s="186" t="s">
        <v>248</v>
      </c>
      <c r="FK115" s="186" t="s">
        <v>248</v>
      </c>
      <c r="FL115" s="186" t="s">
        <v>248</v>
      </c>
      <c r="FM115" s="186" t="s">
        <v>248</v>
      </c>
      <c r="FN115" s="186" t="s">
        <v>248</v>
      </c>
      <c r="FO115" s="186" t="s">
        <v>248</v>
      </c>
      <c r="FP115" s="186" t="s">
        <v>248</v>
      </c>
      <c r="FQ115" s="187" t="s">
        <v>248</v>
      </c>
      <c r="FR115" s="187" t="s">
        <v>248</v>
      </c>
      <c r="FS115" s="186">
        <v>1</v>
      </c>
      <c r="FT115" s="186">
        <v>1</v>
      </c>
      <c r="FU115" s="186">
        <v>1</v>
      </c>
      <c r="FV115" s="186">
        <v>1</v>
      </c>
      <c r="FW115" s="186">
        <v>1</v>
      </c>
      <c r="FX115" s="186">
        <v>1</v>
      </c>
      <c r="FY115" s="186">
        <v>1</v>
      </c>
      <c r="FZ115" s="186">
        <v>1</v>
      </c>
      <c r="GA115" s="186" t="s">
        <v>248</v>
      </c>
      <c r="GB115" s="186" t="s">
        <v>248</v>
      </c>
      <c r="GC115" s="186"/>
      <c r="GD115" s="186"/>
      <c r="GE115" s="186" t="s">
        <v>248</v>
      </c>
      <c r="GF115" s="186" t="s">
        <v>248</v>
      </c>
      <c r="GG115" s="186" t="s">
        <v>248</v>
      </c>
      <c r="GH115" s="186" t="s">
        <v>248</v>
      </c>
      <c r="GI115" s="186" t="s">
        <v>248</v>
      </c>
      <c r="GJ115" s="186" t="s">
        <v>248</v>
      </c>
      <c r="GK115" s="186" t="s">
        <v>248</v>
      </c>
      <c r="GL115" s="186" t="s">
        <v>248</v>
      </c>
      <c r="GM115" s="186" t="s">
        <v>248</v>
      </c>
      <c r="GN115" s="186" t="s">
        <v>248</v>
      </c>
      <c r="GO115" s="186" t="s">
        <v>248</v>
      </c>
      <c r="GP115" s="186" t="s">
        <v>248</v>
      </c>
      <c r="GQ115" s="186" t="s">
        <v>248</v>
      </c>
      <c r="GR115" s="186" t="s">
        <v>248</v>
      </c>
      <c r="GS115" s="186" t="s">
        <v>248</v>
      </c>
      <c r="GT115" s="186" t="s">
        <v>248</v>
      </c>
      <c r="GU115" s="186" t="s">
        <v>248</v>
      </c>
      <c r="GV115" s="186" t="s">
        <v>248</v>
      </c>
      <c r="GW115" s="186" t="s">
        <v>248</v>
      </c>
      <c r="GX115" s="186" t="s">
        <v>248</v>
      </c>
      <c r="GY115" s="186" t="s">
        <v>248</v>
      </c>
      <c r="GZ115" s="261" t="s">
        <v>248</v>
      </c>
      <c r="HA115" s="261" t="s">
        <v>248</v>
      </c>
      <c r="HB115" s="188">
        <f t="shared" ref="HB115" si="19">SUM(G115:GE115)</f>
        <v>28</v>
      </c>
    </row>
    <row r="116" spans="1:210" ht="24.9" customHeight="1" thickBot="1" x14ac:dyDescent="0.35">
      <c r="A116" s="108" t="str">
        <f t="shared" ref="A116:A118" si="20">A115</f>
        <v>Prod.-Q-2</v>
      </c>
      <c r="B116" s="108" t="str">
        <f t="shared" ref="B116:B118" si="21">B115</f>
        <v>Pracownik Produkcji</v>
      </c>
      <c r="C116" s="108" t="str">
        <f t="shared" ref="C116:C118" si="22">C115</f>
        <v>GJ</v>
      </c>
      <c r="D116" s="108">
        <f t="shared" ref="D116:D118" si="23">D115</f>
        <v>2042</v>
      </c>
      <c r="E116" s="395"/>
      <c r="F116" s="189" t="s">
        <v>375</v>
      </c>
      <c r="G116" s="192">
        <f>IF(INDEX(tab_MinKomp[Przepisy BHP / BHP Vorschriften],MATCH($B115,tab_MinKomp[[Stanowisko / Position ]:[Stanowisko / Position ]],0))="n/a","n/a",G115-INDEX(tab_MinKomp[Przepisy BHP / BHP Vorschriften],MATCH($B115,tab_MinKomp[[Stanowisko / Position ]:[Stanowisko / Position ]],0)))</f>
        <v>0</v>
      </c>
      <c r="H116" s="193">
        <f>IF(INDEX(tab_MinKomp[Przepisy PPOŻ / Brandschutzbestimmungen],MATCH($B115,tab_MinKomp[[Stanowisko / Position ]:[Stanowisko / Position ]],0))="n/a","n/a",H115-INDEX(tab_MinKomp[Przepisy PPOŻ / Brandschutzbestimmungen],MATCH($B115,tab_MinKomp[[Stanowisko / Position ]:[Stanowisko / Position ]],0)))</f>
        <v>0</v>
      </c>
      <c r="I116" s="193">
        <f>IF(INDEX(tab_MinKomp[Ryzyko zawodowe na stanowiskach pracyv/ Berufliche Risiken an Arbeitsstellen],MATCH($B115,tab_MinKomp[[Stanowisko / Position ]:[Stanowisko / Position ]],0))="n/a","n/a",I115-INDEX(tab_MinKomp[Ryzyko zawodowe na stanowiskach pracyv/ Berufliche Risiken an Arbeitsstellen],MATCH($B115,tab_MinKomp[[Stanowisko / Position ]:[Stanowisko / Position ]],0)))</f>
        <v>0</v>
      </c>
      <c r="J116" s="193">
        <f>IF(INDEX(tab_MinKomp[Gospodarka substancjami niebezpiecznymi / Gefahrstoffmanagement],MATCH($B115,tab_MinKomp[[Stanowisko / Position ]:[Stanowisko / Position ]],0))="n/a","n/a",J115-INDEX(tab_MinKomp[Gospodarka substancjami niebezpiecznymi / Gefahrstoffmanagement],MATCH($B115,tab_MinKomp[[Stanowisko / Position ]:[Stanowisko / Position ]],0)))</f>
        <v>0</v>
      </c>
      <c r="K116" s="193">
        <f>IF(INDEX(tab_MinKomp[Gospodarka odpadami / Abfallwirtschaft],MATCH($B115,tab_MinKomp[[Stanowisko / Position ]:[Stanowisko / Position ]],0))="n/a","n/a",K115-INDEX(tab_MinKomp[Gospodarka odpadami / Abfallwirtschaft],MATCH($B115,tab_MinKomp[[Stanowisko / Position ]:[Stanowisko / Position ]],0)))</f>
        <v>0</v>
      </c>
      <c r="L116" s="194" t="str">
        <f>IF(INDEX(tab_MinKomp[Przepisy kodeksu pracy / Bestimmungen des Arbeitsgesetzes],MATCH($B115,tab_MinKomp[[Stanowisko / Position ]:[Stanowisko / Position ]],0))="n/a","n/a",L115-INDEX(tab_MinKomp[Przepisy kodeksu pracy / Bestimmungen des Arbeitsgesetzes],MATCH($B115,tab_MinKomp[[Stanowisko / Position ]:[Stanowisko / Position ]],0)))</f>
        <v>n/a</v>
      </c>
      <c r="M116" s="195" t="str">
        <f>IF(INDEX(tab_MinKomp[Przepisy o ub.społ. ZUS  / Sozialversicherungsvorschriften],MATCH($B115,tab_MinKomp[[Stanowisko / Position ]:[Stanowisko / Position ]],0))="n/a","n/a",M115-INDEX(tab_MinKomp[Przepisy o ub.społ. ZUS  / Sozialversicherungsvorschriften],MATCH($B115,tab_MinKomp[[Stanowisko / Position ]:[Stanowisko / Position ]],0)))</f>
        <v>n/a</v>
      </c>
      <c r="N116" s="194" t="str">
        <f>IF(INDEX(tab_MinKomp[PRZEPISY O PDOF /persönlich Einkommensteuergesetz ],MATCH($B115,tab_MinKomp[[Stanowisko / Position ]:[Stanowisko / Position ]],0))="n/a","n/a",N115-INDEX(tab_MinKomp[PRZEPISY O PDOF /persönlich Einkommensteuergesetz ],MATCH($B115,tab_MinKomp[[Stanowisko / Position ]:[Stanowisko / Position ]],0)))</f>
        <v>n/a</v>
      </c>
      <c r="O116" s="194">
        <f>IF(INDEX(tab_MinKomp[Regulamin pracy / Arbeitsordnung],MATCH($B115,tab_MinKomp[[Stanowisko / Position ]:[Stanowisko / Position ]],0))="n/a","n/a",O115-INDEX(tab_MinKomp[Regulamin pracy / Arbeitsordnung],MATCH($B115,tab_MinKomp[[Stanowisko / Position ]:[Stanowisko / Position ]],0)))</f>
        <v>0</v>
      </c>
      <c r="P116" s="194">
        <f>IF(INDEX(tab_MinKomp[Regulamin wynagradzania / Vergütungsordnung],MATCH($B115,tab_MinKomp[[Stanowisko / Position ]:[Stanowisko / Position ]],0))="n/a","n/a",P115-INDEX(tab_MinKomp[Regulamin wynagradzania / Vergütungsordnung],MATCH($B115,tab_MinKomp[[Stanowisko / Position ]:[Stanowisko / Position ]],0)))</f>
        <v>0</v>
      </c>
      <c r="Q116" s="194" t="str">
        <f>IF(INDEX(tab_MinKomp[System R2PŁATNIK PRO: Płace / Lohnabrechnung],MATCH($B115,tab_MinKomp[[Stanowisko / Position ]:[Stanowisko / Position ]],0))="n/a","n/a",Q115-INDEX(tab_MinKomp[System R2PŁATNIK PRO: Płace / Lohnabrechnung],MATCH($B115,tab_MinKomp[[Stanowisko / Position ]:[Stanowisko / Position ]],0)))</f>
        <v>n/a</v>
      </c>
      <c r="R116" s="194" t="str">
        <f>IF(INDEX(tab_MinKomp[SystemR2PŁATNIK PRO: KADRY / Personaldaten],MATCH($B115,tab_MinKomp[[Stanowisko / Position ]:[Stanowisko / Position ]],0))="n/a","n/a",R115-INDEX(tab_MinKomp[SystemR2PŁATNIK PRO: KADRY / Personaldaten],MATCH($B115,tab_MinKomp[[Stanowisko / Position ]:[Stanowisko / Position ]],0)))</f>
        <v>n/a</v>
      </c>
      <c r="S116" s="194" t="str">
        <f>IF(INDEX(tab_MinKomp[SYSTEM R2PŁATNIK PRO: zarządzanie pracownikami / Arbeitsverwaltung],MATCH($B115,tab_MinKomp[[Stanowisko / Position ]:[Stanowisko / Position ]],0))="n/a","n/a",S115-INDEX(tab_MinKomp[SYSTEM R2PŁATNIK PRO: zarządzanie pracownikami / Arbeitsverwaltung],MATCH($B115,tab_MinKomp[[Stanowisko / Position ]:[Stanowisko / Position ]],0)))</f>
        <v>n/a</v>
      </c>
      <c r="T116" s="194" t="str">
        <f>IF(INDEX(tab_MinKomp[Doradztwo, wsparcie personalne / Personalberatung und Unterstützung],MATCH($B115,tab_MinKomp[[Stanowisko / Position ]:[Stanowisko / Position ]],0))="n/a","n/a",T115-INDEX(tab_MinKomp[Doradztwo, wsparcie personalne / Personalberatung und Unterstützung],MATCH($B115,tab_MinKomp[[Stanowisko / Position ]:[Stanowisko / Position ]],0)))</f>
        <v>n/a</v>
      </c>
      <c r="U116" s="194" t="str">
        <f>IF(INDEX(tab_MinKomp[Przepisy o podatku VAT / MwSt.- Gesetz],MATCH($B115,tab_MinKomp[[Stanowisko / Position ]:[Stanowisko / Position ]],0))="n/a","n/a",U115-INDEX(tab_MinKomp[Przepisy o podatku VAT / MwSt.- Gesetz],MATCH($B115,tab_MinKomp[[Stanowisko / Position ]:[Stanowisko / Position ]],0)))</f>
        <v>n/a</v>
      </c>
      <c r="V116" s="194" t="str">
        <f>IF(INDEX(tab_MinKomp[PrzepisyPDOP / geschäftlich Einkommensteuergesetz],MATCH($B115,tab_MinKomp[[Stanowisko / Position ]:[Stanowisko / Position ]],0))="n/a","n/a",V115-INDEX(tab_MinKomp[PrzepisyPDOP / geschäftlich Einkommensteuergesetz],MATCH($B115,tab_MinKomp[[Stanowisko / Position ]:[Stanowisko / Position ]],0)))</f>
        <v>n/a</v>
      </c>
      <c r="W116" s="194" t="str">
        <f>IF(INDEX(tab_MinKomp[System BAAN / FINANSE (FIBU)],MATCH($B115,tab_MinKomp[[Stanowisko / Position ]:[Stanowisko / Position ]],0))="n/a","n/a",W115-INDEX(tab_MinKomp[System BAAN / FINANSE (FIBU)],MATCH($B115,tab_MinKomp[[Stanowisko / Position ]:[Stanowisko / Position ]],0)))</f>
        <v>n/a</v>
      </c>
      <c r="X116" s="194" t="str">
        <f>IF(INDEX(tab_MinKomp[Systemy pomocnicze / Hilfssysteme(STOCKPROGRAM, KALK2000 etc.)],MATCH($B115,tab_MinKomp[[Stanowisko / Position ]:[Stanowisko / Position ]],0))="n/a","n/a",X115-INDEX(tab_MinKomp[Systemy pomocnicze / Hilfssysteme(STOCKPROGRAM, KALK2000 etc.)],MATCH($B115,tab_MinKomp[[Stanowisko / Position ]:[Stanowisko / Position ]],0)))</f>
        <v>n/a</v>
      </c>
      <c r="Y116" s="194" t="str">
        <f>IF(INDEX(tab_MinKomp[Polityka rachunkowości / Buchführungspolitik],MATCH($B115,tab_MinKomp[[Stanowisko / Position ]:[Stanowisko / Position ]],0))="n/a","n/a",Y115-INDEX(tab_MinKomp[Polityka rachunkowości / Buchführungspolitik],MATCH($B115,tab_MinKomp[[Stanowisko / Position ]:[Stanowisko / Position ]],0)))</f>
        <v>n/a</v>
      </c>
      <c r="Z116" s="194" t="str">
        <f>IF(INDEX(tab_MinKomp[Ustawa o rachunkowości / Rechnungslegungsgesetz],MATCH($B115,tab_MinKomp[[Stanowisko / Position ]:[Stanowisko / Position ]],0))="n/a","n/a",Z115-INDEX(tab_MinKomp[Ustawa o rachunkowości / Rechnungslegungsgesetz],MATCH($B115,tab_MinKomp[[Stanowisko / Position ]:[Stanowisko / Position ]],0)))</f>
        <v>n/a</v>
      </c>
      <c r="AA116" s="194" t="str">
        <f>IF(INDEX(tab_MinKomp[WORKFLOW - TS-100],MATCH($B115,tab_MinKomp[[Stanowisko / Position ]:[Stanowisko / Position ]],0))="n/a","n/a",AA115-INDEX(tab_MinKomp[WORKFLOW - TS-100],MATCH($B115,tab_MinKomp[[Stanowisko / Position ]:[Stanowisko / Position ]],0)))</f>
        <v>n/a</v>
      </c>
      <c r="AB116" s="194" t="str">
        <f>IF(INDEX(tab_MinKomp[WORKFLOW - SFMS],MATCH($B115,tab_MinKomp[[Stanowisko / Position ]:[Stanowisko / Position ]],0))="n/a","n/a",AB115-INDEX(tab_MinKomp[WORKFLOW - SFMS],MATCH($B115,tab_MinKomp[[Stanowisko / Position ]:[Stanowisko / Position ]],0)))</f>
        <v>n/a</v>
      </c>
      <c r="AC116" s="194" t="str">
        <f>IF(INDEX(tab_MinKomp[System ISO 9001:2015],MATCH($B115,tab_MinKomp[[Stanowisko / Position ]:[Stanowisko / Position ]],0))="n/a","n/a",AC115-INDEX(tab_MinKomp[System ISO 9001:2015],MATCH($B115,tab_MinKomp[[Stanowisko / Position ]:[Stanowisko / Position ]],0)))</f>
        <v>n/a</v>
      </c>
      <c r="AD116" s="194" t="str">
        <f>IF(INDEX(tab_MinKomp[System ISO 9001:2015],MATCH($B115,tab_MinKomp[[Stanowisko / Position ]:[Stanowisko / Position ]],0))="n/a","n/a",AD115-INDEX(tab_MinKomp[System ISO 9001:2015],MATCH($B115,tab_MinKomp[[Stanowisko / Position ]:[Stanowisko / Position ]],0)))</f>
        <v>n/a</v>
      </c>
      <c r="AE116" s="194" t="str">
        <f>IF(INDEX(tab_MinKomp[System ISO 9001:2015],MATCH($B115,tab_MinKomp[[Stanowisko / Position ]:[Stanowisko / Position ]],0))="n/a","n/a",AE115-INDEX(tab_MinKomp[System ISO 9001:2015],MATCH($B115,tab_MinKomp[[Stanowisko / Position ]:[Stanowisko / Position ]],0)))</f>
        <v>n/a</v>
      </c>
      <c r="AF116" s="194" t="str">
        <f>IF(INDEX(tab_MinKomp[System ISO 9001:2015],MATCH($B115,tab_MinKomp[[Stanowisko / Position ]:[Stanowisko / Position ]],0))="n/a","n/a",AF115-INDEX(tab_MinKomp[System ISO 9001:2015],MATCH($B115,tab_MinKomp[[Stanowisko / Position ]:[Stanowisko / Position ]],0)))</f>
        <v>n/a</v>
      </c>
      <c r="AG116" s="194" t="str">
        <f>IF(INDEX(tab_MinKomp[Wymagania VDA 6.3 Process / Forderungen],MATCH($B115,tab_MinKomp[[Stanowisko / Position ]:[Stanowisko / Position ]],0))="n/a","n/a",AG115-INDEX(tab_MinKomp[Wymagania VDA 6.3 Process / Forderungen],MATCH($B115,tab_MinKomp[[Stanowisko / Position ]:[Stanowisko / Position ]],0)))</f>
        <v>n/a</v>
      </c>
      <c r="AH116" s="194" t="str">
        <f>IF(INDEX(tab_MinKomp[Wymagania VDA 6.5 Product / Forderungen],MATCH($B115,tab_MinKomp[[Stanowisko / Position ]:[Stanowisko / Position ]],0))="n/a","n/a",AH115-INDEX(tab_MinKomp[Wymagania VDA 6.5 Product / Forderungen],MATCH($B115,tab_MinKomp[[Stanowisko / Position ]:[Stanowisko / Position ]],0)))</f>
        <v>n/a</v>
      </c>
      <c r="AI116" s="194" t="str">
        <f>IF(INDEX(tab_MinKomp[System ISO 9001:2015],MATCH($B115,tab_MinKomp[[Stanowisko / Position ]:[Stanowisko / Position ]],0))="n/a","n/a",AI115-INDEX(tab_MinKomp[System ISO 9001:2015],MATCH($B115,tab_MinKomp[[Stanowisko / Position ]:[Stanowisko / Position ]],0)))</f>
        <v>n/a</v>
      </c>
      <c r="AJ116" s="194" t="str">
        <f>IF(INDEX(tab_MinKomp[Auditor systemu ISO 17021:2018],MATCH($B115,tab_MinKomp[[Stanowisko / Position ]:[Stanowisko / Position ]],0))="n/a","n/a",AJ115-INDEX(tab_MinKomp[Auditor systemu ISO 17021:2018],MATCH($B115,tab_MinKomp[[Stanowisko / Position ]:[Stanowisko / Position ]],0)))</f>
        <v>n/a</v>
      </c>
      <c r="AK116" s="194" t="str">
        <f>IF(INDEX(tab_MinKomp[Pełnomocnik systemu / Systemvertreter],MATCH($B115,tab_MinKomp[[Stanowisko / Position ]:[Stanowisko / Position ]],0))="n/a","n/a",AK115-INDEX(tab_MinKomp[Pełnomocnik systemu / Systemvertreter],MATCH($B115,tab_MinKomp[[Stanowisko / Position ]:[Stanowisko / Position ]],0)))</f>
        <v>n/a</v>
      </c>
      <c r="AL116" s="194">
        <f>IF(INDEX(tab_MinKomp[Polityka Etyczna - Compliance],MATCH($B115,tab_MinKomp[[Stanowisko / Position ]:[Stanowisko / Position ]],0))="n/a","n/a",AL115-INDEX(tab_MinKomp[Polityka Etyczna - Compliance],MATCH($B115,tab_MinKomp[[Stanowisko / Position ]:[Stanowisko / Position ]],0)))</f>
        <v>0</v>
      </c>
      <c r="AM116" s="194" t="str">
        <f>IF(INDEX(tab_MinKomp[WDRAŻANIE NOWYCH PROJEKTÓW/ PROCEDURA CTM],MATCH($B115,tab_MinKomp[[Stanowisko / Position ]:[Stanowisko / Position ]],0))="n/a","n/a",AM115-INDEX(tab_MinKomp[WDRAŻANIE NOWYCH PROJEKTÓW/ PROCEDURA CTM],MATCH($B115,tab_MinKomp[[Stanowisko / Position ]:[Stanowisko / Position ]],0)))</f>
        <v>n/a</v>
      </c>
      <c r="AN116" s="194" t="str">
        <f>IF(INDEX(tab_MinKomp[KAMIENIE MILOWE MSL/PIFF],MATCH($B115,tab_MinKomp[[Stanowisko / Position ]:[Stanowisko / Position ]],0))="n/a","n/a",AN115-INDEX(tab_MinKomp[KAMIENIE MILOWE MSL/PIFF],MATCH($B115,tab_MinKomp[[Stanowisko / Position ]:[Stanowisko / Position ]],0)))</f>
        <v>n/a</v>
      </c>
      <c r="AO116" s="194" t="e">
        <f>IF(INDEX(tab_MinKomp[CP],MATCH($B115,tab_MinKomp[[Stanowisko / Position ]:[Stanowisko / Position ]],0))="n/a","n/a",AO115-INDEX(tab_MinKomp[CP],MATCH($B115,tab_MinKomp[[Stanowisko / Position ]:[Stanowisko / Position ]],0)))</f>
        <v>#VALUE!</v>
      </c>
      <c r="AP116" s="194" t="str">
        <f>IF(INDEX(tab_MinKomp[FMEA],MATCH($B115,tab_MinKomp[[Stanowisko / Position ]:[Stanowisko / Position ]],0))="n/a","n/a",AP115-INDEX(tab_MinKomp[FMEA],MATCH($B115,tab_MinKomp[[Stanowisko / Position ]:[Stanowisko / Position ]],0)))</f>
        <v>n/a</v>
      </c>
      <c r="AQ116" s="194">
        <f>IF(INDEX(tab_MinKomp[FLOW CHART],MATCH($B115,tab_MinKomp[[Stanowisko / Position ]:[Stanowisko / Position ]],0))="n/a","n/a",AQ115-INDEX(tab_MinKomp[FLOW CHART],MATCH($B115,tab_MinKomp[[Stanowisko / Position ]:[Stanowisko / Position ]],0)))</f>
        <v>0</v>
      </c>
      <c r="AR116" s="194" t="str">
        <f>IF(INDEX(tab_MinKomp[APQP],MATCH($B115,tab_MinKomp[[Stanowisko / Position ]:[Stanowisko / Position ]],0))="n/a","n/a",AR115-INDEX(tab_MinKomp[APQP],MATCH($B115,tab_MinKomp[[Stanowisko / Position ]:[Stanowisko / Position ]],0)))</f>
        <v>n/a</v>
      </c>
      <c r="AS116" s="194" t="str">
        <f>IF(INDEX(tab_MinKomp[MSA],MATCH($B115,tab_MinKomp[[Stanowisko / Position ]:[Stanowisko / Position ]],0))="n/a","n/a",AS115-INDEX(tab_MinKomp[MSA],MATCH($B115,tab_MinKomp[[Stanowisko / Position ]:[Stanowisko / Position ]],0)))</f>
        <v>n/a</v>
      </c>
      <c r="AT116" s="194" t="str">
        <f>IF(INDEX(tab_MinKomp[SPC],MATCH($B115,tab_MinKomp[[Stanowisko / Position ]:[Stanowisko / Position ]],0))="n/a","n/a",AT115-INDEX(tab_MinKomp[SPC],MATCH($B115,tab_MinKomp[[Stanowisko / Position ]:[Stanowisko / Position ]],0)))</f>
        <v>n/a</v>
      </c>
      <c r="AU116" s="194" t="str">
        <f>IF(INDEX(tab_MinKomp[CSR (SPECYFICZNE WYMAGANIA KLIENTA)],MATCH($B115,tab_MinKomp[[Stanowisko / Position ]:[Stanowisko / Position ]],0))="n/a","n/a",AU115-INDEX(tab_MinKomp[CSR (SPECYFICZNE WYMAGANIA KLIENTA)],MATCH($B115,tab_MinKomp[[Stanowisko / Position ]:[Stanowisko / Position ]],0)))</f>
        <v>n/a</v>
      </c>
      <c r="AV116" s="194">
        <f>IF(INDEX(tab_MinKomp[5S],MATCH($B115,tab_MinKomp[[Stanowisko / Position ]:[Stanowisko / Position ]],0))="n/a","n/a",AV115-INDEX(tab_MinKomp[5S],MATCH($B115,tab_MinKomp[[Stanowisko / Position ]:[Stanowisko / Position ]],0)))</f>
        <v>-1</v>
      </c>
      <c r="AW116" s="194">
        <f>IF(INDEX(tab_MinKomp[LEAN MANAGEMENT],MATCH($B115,tab_MinKomp[[Stanowisko / Position ]:[Stanowisko / Position ]],0))="n/a","n/a",AW115-INDEX(tab_MinKomp[LEAN MANAGEMENT],MATCH($B115,tab_MinKomp[[Stanowisko / Position ]:[Stanowisko / Position ]],0)))</f>
        <v>0</v>
      </c>
      <c r="AX116" s="194" t="str">
        <f>IF(INDEX(tab_MinKomp[5R],MATCH($B115,tab_MinKomp[[Stanowisko / Position ]:[Stanowisko / Position ]],0))="n/a","n/a",AX115-INDEX(tab_MinKomp[5R],MATCH($B115,tab_MinKomp[[Stanowisko / Position ]:[Stanowisko / Position ]],0)))</f>
        <v>n/a</v>
      </c>
      <c r="AY116" s="194" t="str">
        <f>IF(INDEX(tab_MinKomp[Six Sigma],MATCH($B115,tab_MinKomp[[Stanowisko / Position ]:[Stanowisko / Position ]],0))="n/a","n/a",AY115-INDEX(tab_MinKomp[Six Sigma],MATCH($B115,tab_MinKomp[[Stanowisko / Position ]:[Stanowisko / Position ]],0)))</f>
        <v>n/a</v>
      </c>
      <c r="AZ116" s="194" t="str">
        <f>IF(INDEX(tab_MinKomp[System BAAN / Distribution &amp; Supply Chain],MATCH($B115,tab_MinKomp[[Stanowisko / Position ]:[Stanowisko / Position ]],0))="n/a","n/a",AZ115-INDEX(tab_MinKomp[System BAAN / Distribution &amp; Supply Chain],MATCH($B115,tab_MinKomp[[Stanowisko / Position ]:[Stanowisko / Position ]],0)))</f>
        <v>n/a</v>
      </c>
      <c r="BA116" s="194">
        <f>IF(INDEX(tab_MinKomp[LEAN MANAGEMENT],MATCH($B115,tab_MinKomp[[Stanowisko / Position ]:[Stanowisko / Position ]],0))="n/a","n/a",BA115-INDEX(tab_MinKomp[LEAN MANAGEMENT],MATCH($B115,tab_MinKomp[[Stanowisko / Position ]:[Stanowisko / Position ]],0)))</f>
        <v>0</v>
      </c>
      <c r="BB116" s="194">
        <f>IF(INDEX(tab_MinKomp[LEAN MANAGEMENT],MATCH($B115,tab_MinKomp[[Stanowisko / Position ]:[Stanowisko / Position ]],0))="n/a","n/a",BB115-INDEX(tab_MinKomp[LEAN MANAGEMENT],MATCH($B115,tab_MinKomp[[Stanowisko / Position ]:[Stanowisko / Position ]],0)))</f>
        <v>0</v>
      </c>
      <c r="BC116" s="194" t="str">
        <f>IF(INDEX(tab_MinKomp[Organizacja dostaw / Versorgungsorganisation],MATCH($B115,tab_MinKomp[[Stanowisko / Position ]:[Stanowisko / Position ]],0))="n/a","n/a",BC115-INDEX(tab_MinKomp[Organizacja dostaw / Versorgungsorganisation],MATCH($B115,tab_MinKomp[[Stanowisko / Position ]:[Stanowisko / Position ]],0)))</f>
        <v>n/a</v>
      </c>
      <c r="BD116" s="194" t="str">
        <f>IF(INDEX(tab_MinKomp[Organizacja wysyłek / Organisation von Lieferungen],MATCH($B115,tab_MinKomp[[Stanowisko / Position ]:[Stanowisko / Position ]],0))="n/a","n/a",BD115-INDEX(tab_MinKomp[Organizacja wysyłek / Organisation von Lieferungen],MATCH($B115,tab_MinKomp[[Stanowisko / Position ]:[Stanowisko / Position ]],0)))</f>
        <v>n/a</v>
      </c>
      <c r="BE116" s="194" t="str">
        <f>IF(INDEX(tab_MinKomp[Analiza magazynowa - Program Polen.mdb / Inventuranalyse],MATCH($B115,tab_MinKomp[[Stanowisko / Position ]:[Stanowisko / Position ]],0))="n/a","n/a",BE115-INDEX(tab_MinKomp[Analiza magazynowa - Program Polen.mdb / Inventuranalyse],MATCH($B115,tab_MinKomp[[Stanowisko / Position ]:[Stanowisko / Position ]],0)))</f>
        <v>n/a</v>
      </c>
      <c r="BF116" s="190" t="str">
        <f>IF(INDEX(tab_MinKomp[MMOG (Materials Management Operations Guidelines)],MATCH($B115,tab_MinKomp[[Stanowisko / Position ]:[Stanowisko / Position ]],0))="n/a","n/a",BF115-INDEX(tab_MinKomp[MMOG (Materials Management Operations Guidelines)],MATCH($B115,tab_MinKomp[[Stanowisko / Position ]:[Stanowisko / Position ]],0)))</f>
        <v>n/a</v>
      </c>
      <c r="BG116" s="190" t="str">
        <f>IF(INDEX(tab_MinKomp[GPP],MATCH($B115,tab_MinKomp[[Stanowisko / Position ]:[Stanowisko / Position ]],0))="n/a","n/a",BG115-INDEX(tab_MinKomp[GPP],MATCH($B115,tab_MinKomp[[Stanowisko / Position ]:[Stanowisko / Position ]],0)))</f>
        <v>n/a</v>
      </c>
      <c r="BH116" s="190" t="str">
        <f>IF(INDEX(tab_MinKomp[AIAG (Automotive Industry Action Group)],MATCH($B115,tab_MinKomp[[Stanowisko / Position ]:[Stanowisko / Position ]],0))="n/a","n/a",BH115-INDEX(tab_MinKomp[AIAG (Automotive Industry Action Group)],MATCH($B115,tab_MinKomp[[Stanowisko / Position ]:[Stanowisko / Position ]],0)))</f>
        <v>n/a</v>
      </c>
      <c r="BI116" s="190" t="str">
        <f>IF(INDEX(tab_MinKomp[Super-G disputes],MATCH($B115,tab_MinKomp[[Stanowisko / Position ]:[Stanowisko / Position ]],0))="n/a","n/a",BI115-INDEX(tab_MinKomp[Super-G disputes],MATCH($B115,tab_MinKomp[[Stanowisko / Position ]:[Stanowisko / Position ]],0)))</f>
        <v>n/a</v>
      </c>
      <c r="BJ116" s="190" t="str">
        <f>IF(INDEX(tab_MinKomp[CMMS3/eDDL (Direct Data Link)],MATCH($B115,tab_MinKomp[[Stanowisko / Position ]:[Stanowisko / Position ]],0))="n/a","n/a",BJ115-INDEX(tab_MinKomp[CMMS3/eDDL (Direct Data Link)],MATCH($B115,tab_MinKomp[[Stanowisko / Position ]:[Stanowisko / Position ]],0)))</f>
        <v>n/a</v>
      </c>
      <c r="BK116" s="190" t="str">
        <f>IF(INDEX(tab_MinKomp[MP&amp;L (Material Planning and Logistics)],MATCH($B115,tab_MinKomp[[Stanowisko / Position ]:[Stanowisko / Position ]],0))="n/a","n/a",BK115-INDEX(tab_MinKomp[MP&amp;L (Material Planning and Logistics)],MATCH($B115,tab_MinKomp[[Stanowisko / Position ]:[Stanowisko / Position ]],0)))</f>
        <v>n/a</v>
      </c>
      <c r="BL116" s="190" t="str">
        <f>IF(INDEX(tab_MinKomp[Supplier delivery rating],MATCH($B115,tab_MinKomp[[Stanowisko / Position ]:[Stanowisko / Position ]],0))="n/a","n/a",BL115-INDEX(tab_MinKomp[Supplier delivery rating],MATCH($B115,tab_MinKomp[[Stanowisko / Position ]:[Stanowisko / Position ]],0)))</f>
        <v>n/a</v>
      </c>
      <c r="BM116" s="194" t="str">
        <f>IF(INDEX(tab_MinKomp[Planowanie produkcji / Produktionsplanung],MATCH($B115,tab_MinKomp[[Stanowisko / Position ]:[Stanowisko / Position ]],0))="n/a","n/a",BM115-INDEX(tab_MinKomp[Planowanie produkcji / Produktionsplanung],MATCH($B115,tab_MinKomp[[Stanowisko / Position ]:[Stanowisko / Position ]],0)))</f>
        <v>n/a</v>
      </c>
      <c r="BN116" s="194" t="str">
        <f>IF(INDEX(tab_MinKomp[Planowanie produkcji / Produktionsplanung],MATCH($B115,tab_MinKomp[[Stanowisko / Position ]:[Stanowisko / Position ]],0))="n/a","n/a",BN115-INDEX(tab_MinKomp[Planowanie produkcji / Produktionsplanung],MATCH($B115,tab_MinKomp[[Stanowisko / Position ]:[Stanowisko / Position ]],0)))</f>
        <v>n/a</v>
      </c>
      <c r="BO116" s="194" t="str">
        <f>IF(INDEX(tab_MinKomp[Planowanie produkcji / Produktionsplanung],MATCH($B115,tab_MinKomp[[Stanowisko / Position ]:[Stanowisko / Position ]],0))="n/a","n/a",BO115-INDEX(tab_MinKomp[Planowanie produkcji / Produktionsplanung],MATCH($B115,tab_MinKomp[[Stanowisko / Position ]:[Stanowisko / Position ]],0)))</f>
        <v>n/a</v>
      </c>
      <c r="BP116" s="194" t="str">
        <f>IF(INDEX(tab_MinKomp[Planowanie produkcji / Produktionsplanung],MATCH($B115,tab_MinKomp[[Stanowisko / Position ]:[Stanowisko / Position ]],0))="n/a","n/a",BP115-INDEX(tab_MinKomp[Planowanie produkcji / Produktionsplanung],MATCH($B115,tab_MinKomp[[Stanowisko / Position ]:[Stanowisko / Position ]],0)))</f>
        <v>n/a</v>
      </c>
      <c r="BQ116" s="194" t="str">
        <f>IF(INDEX(tab_MinKomp[Planowanie produkcji / Produktionsplanung],MATCH($B115,tab_MinKomp[[Stanowisko / Position ]:[Stanowisko / Position ]],0))="n/a","n/a",BQ115-INDEX(tab_MinKomp[Planowanie produkcji / Produktionsplanung],MATCH($B115,tab_MinKomp[[Stanowisko / Position ]:[Stanowisko / Position ]],0)))</f>
        <v>n/a</v>
      </c>
      <c r="BR116" s="194" t="str">
        <f>IF(INDEX(tab_MinKomp[Planowanie produkcji / Produktionsplanung],MATCH($B115,tab_MinKomp[[Stanowisko / Position ]:[Stanowisko / Position ]],0))="n/a","n/a",BR115-INDEX(tab_MinKomp[Planowanie produkcji / Produktionsplanung],MATCH($B115,tab_MinKomp[[Stanowisko / Position ]:[Stanowisko / Position ]],0)))</f>
        <v>n/a</v>
      </c>
      <c r="BS116" s="194" t="str">
        <f>IF(INDEX(tab_MinKomp[Planowanie produkcji / Produktionsplanung],MATCH($B115,tab_MinKomp[[Stanowisko / Position ]:[Stanowisko / Position ]],0))="n/a","n/a",BS115-INDEX(tab_MinKomp[Planowanie produkcji / Produktionsplanung],MATCH($B115,tab_MinKomp[[Stanowisko / Position ]:[Stanowisko / Position ]],0)))</f>
        <v>n/a</v>
      </c>
      <c r="BT116" s="194" t="str">
        <f>IF(INDEX(tab_MinKomp[Planowanie produkcji / Produktionsplanung],MATCH($B115,tab_MinKomp[[Stanowisko / Position ]:[Stanowisko / Position ]],0))="n/a","n/a",BT115-INDEX(tab_MinKomp[Planowanie produkcji / Produktionsplanung],MATCH($B115,tab_MinKomp[[Stanowisko / Position ]:[Stanowisko / Position ]],0)))</f>
        <v>n/a</v>
      </c>
      <c r="BU116" s="194">
        <f>IF(INDEX(tab_MinKomp[Obsługa maszyn Novapax / Novapax Maschinenbedienung],MATCH($B115,tab_MinKomp[[Stanowisko / Position ]:[Stanowisko / Position ]],0))="n/a","n/a",BU115-INDEX(tab_MinKomp[Obsługa maszyn Novapax / Novapax Maschinenbedienung],MATCH($B115,tab_MinKomp[[Stanowisko / Position ]:[Stanowisko / Position ]],0)))</f>
        <v>-1</v>
      </c>
      <c r="BV116" s="194" t="str">
        <f>IF(INDEX(tab_MinKomp[Planowanie produkcji / Produktionsplanung],MATCH($B115,tab_MinKomp[[Stanowisko / Position ]:[Stanowisko / Position ]],0))="n/a","n/a",BV115-INDEX(tab_MinKomp[Planowanie produkcji / Produktionsplanung],MATCH($B115,tab_MinKomp[[Stanowisko / Position ]:[Stanowisko / Position ]],0)))</f>
        <v>n/a</v>
      </c>
      <c r="BW116" s="194" t="str">
        <f>IF(INDEX(tab_MinKomp[Planowanie produkcji / Produktionsplanung],MATCH($B115,tab_MinKomp[[Stanowisko / Position ]:[Stanowisko / Position ]],0))="n/a","n/a",BW115-INDEX(tab_MinKomp[Planowanie produkcji / Produktionsplanung],MATCH($B115,tab_MinKomp[[Stanowisko / Position ]:[Stanowisko / Position ]],0)))</f>
        <v>n/a</v>
      </c>
      <c r="BX116" s="194" t="str">
        <f>IF(INDEX(tab_MinKomp[Planowanie produkcji / Produktionsplanung],MATCH($B115,tab_MinKomp[[Stanowisko / Position ]:[Stanowisko / Position ]],0))="n/a","n/a",BX115-INDEX(tab_MinKomp[Planowanie produkcji / Produktionsplanung],MATCH($B115,tab_MinKomp[[Stanowisko / Position ]:[Stanowisko / Position ]],0)))</f>
        <v>n/a</v>
      </c>
      <c r="BY116" s="194" t="str">
        <f>IF(INDEX(tab_MinKomp[Planowanie produkcji / Produktionsplanung],MATCH($B115,tab_MinKomp[[Stanowisko / Position ]:[Stanowisko / Position ]],0))="n/a","n/a",BY115-INDEX(tab_MinKomp[Planowanie produkcji / Produktionsplanung],MATCH($B115,tab_MinKomp[[Stanowisko / Position ]:[Stanowisko / Position ]],0)))</f>
        <v>n/a</v>
      </c>
      <c r="BZ116" s="194" t="str">
        <f>IF(INDEX(tab_MinKomp[Planowanie produkcji / Produktionsplanung],MATCH($B115,tab_MinKomp[[Stanowisko / Position ]:[Stanowisko / Position ]],0))="n/a","n/a",BZ115-INDEX(tab_MinKomp[Planowanie produkcji / Produktionsplanung],MATCH($B115,tab_MinKomp[[Stanowisko / Position ]:[Stanowisko / Position ]],0)))</f>
        <v>n/a</v>
      </c>
      <c r="CA116" s="194" t="str">
        <f>IF(INDEX(tab_MinKomp[Planowanie produkcji / Produktionsplanung],MATCH($B115,tab_MinKomp[[Stanowisko / Position ]:[Stanowisko / Position ]],0))="n/a","n/a",CA115-INDEX(tab_MinKomp[Planowanie produkcji / Produktionsplanung],MATCH($B115,tab_MinKomp[[Stanowisko / Position ]:[Stanowisko / Position ]],0)))</f>
        <v>n/a</v>
      </c>
      <c r="CB116" s="194" t="str">
        <f>IF(INDEX(tab_MinKomp[Obsługa maszyn ASL / ASL Maschinenbedienung],MATCH($B115,tab_MinKomp[[Stanowisko / Position ]:[Stanowisko / Position ]],0))="n/a","n/a",CB115-INDEX(tab_MinKomp[Obsługa maszyn ASL / ASL Maschinenbedienung],MATCH($B115,tab_MinKomp[[Stanowisko / Position ]:[Stanowisko / Position ]],0)))</f>
        <v>n/a</v>
      </c>
      <c r="CC116" s="194" t="str">
        <f>IF(INDEX(tab_MinKomp[Obsługa maszyn Branson / Branson Maschinenbedienung],MATCH($B115,tab_MinKomp[[Stanowisko / Position ]:[Stanowisko / Position ]],0))="n/a","n/a",CC115-INDEX(tab_MinKomp[Obsługa maszyn Branson / Branson Maschinenbedienung],MATCH($B115,tab_MinKomp[[Stanowisko / Position ]:[Stanowisko / Position ]],0)))</f>
        <v>n/a</v>
      </c>
      <c r="CD116" s="194">
        <f>IF(INDEX(tab_MinKomp[Obsługa maszyn Novapax / Novapax Maschinenbedienung],MATCH($B115,tab_MinKomp[[Stanowisko / Position ]:[Stanowisko / Position ]],0))="n/a","n/a",CD115-INDEX(tab_MinKomp[Obsługa maszyn Novapax / Novapax Maschinenbedienung],MATCH($B115,tab_MinKomp[[Stanowisko / Position ]:[Stanowisko / Position ]],0)))</f>
        <v>-1</v>
      </c>
      <c r="CE116" s="194" t="str">
        <f>IF(INDEX(tab_MinKomp[Obsługa maszyn Piovan / Piovan Maschinenbedienung],MATCH($B115,tab_MinKomp[[Stanowisko / Position ]:[Stanowisko / Position ]],0))="n/a","n/a",CE115-INDEX(tab_MinKomp[Obsługa maszyn Piovan / Piovan Maschinenbedienung],MATCH($B115,tab_MinKomp[[Stanowisko / Position ]:[Stanowisko / Position ]],0)))</f>
        <v>n/a</v>
      </c>
      <c r="CF116" s="194" t="str">
        <f>IF(INDEX(tab_MinKomp[Wymagania VDA 6.5 Product / Forderungen],MATCH($B115,tab_MinKomp[[Stanowisko / Position ]:[Stanowisko / Position ]],0))="n/a","n/a",CF115-INDEX(tab_MinKomp[Wymagania VDA 6.5 Product / Forderungen],MATCH($B115,tab_MinKomp[[Stanowisko / Position ]:[Stanowisko / Position ]],0)))</f>
        <v>n/a</v>
      </c>
      <c r="CG116" s="194">
        <f>IF(INDEX(tab_MinKomp[Eliminacja awarii / Beseitigung von Ausfällen],MATCH($B115,tab_MinKomp[[Stanowisko / Position ]:[Stanowisko / Position ]],0))="n/a","n/a",CG115-INDEX(tab_MinKomp[Eliminacja awarii / Beseitigung von Ausfällen],MATCH($B115,tab_MinKomp[[Stanowisko / Position ]:[Stanowisko / Position ]],0)))</f>
        <v>0</v>
      </c>
      <c r="CH116" s="194" t="str">
        <f>IF(INDEX(tab_MinKomp[Wymagania VDA 6.5 Product / Forderungen],MATCH($B115,tab_MinKomp[[Stanowisko / Position ]:[Stanowisko / Position ]],0))="n/a","n/a",CH115-INDEX(tab_MinKomp[Wymagania VDA 6.5 Product / Forderungen],MATCH($B115,tab_MinKomp[[Stanowisko / Position ]:[Stanowisko / Position ]],0)))</f>
        <v>n/a</v>
      </c>
      <c r="CI116" s="194" t="str">
        <f>IF(INDEX(tab_MinKomp[Wymagania VDA 6.5 Product / Forderungen],MATCH($B115,tab_MinKomp[[Stanowisko / Position ]:[Stanowisko / Position ]],0))="n/a","n/a",CI115-INDEX(tab_MinKomp[Wymagania VDA 6.5 Product / Forderungen],MATCH($B115,tab_MinKomp[[Stanowisko / Position ]:[Stanowisko / Position ]],0)))</f>
        <v>n/a</v>
      </c>
      <c r="CJ116" s="194" t="str">
        <f>IF(INDEX(tab_MinKomp[Wymagania VDA 6.5 Product / Forderungen],MATCH($B115,tab_MinKomp[[Stanowisko / Position ]:[Stanowisko / Position ]],0))="n/a","n/a",CJ115-INDEX(tab_MinKomp[Wymagania VDA 6.5 Product / Forderungen],MATCH($B115,tab_MinKomp[[Stanowisko / Position ]:[Stanowisko / Position ]],0)))</f>
        <v>n/a</v>
      </c>
      <c r="CK116" s="194" t="str">
        <f>IF(INDEX(tab_MinKomp[Wymagania VDA 6.5 Product / Forderungen],MATCH($B115,tab_MinKomp[[Stanowisko / Position ]:[Stanowisko / Position ]],0))="n/a","n/a",CK115-INDEX(tab_MinKomp[Wymagania VDA 6.5 Product / Forderungen],MATCH($B115,tab_MinKomp[[Stanowisko / Position ]:[Stanowisko / Position ]],0)))</f>
        <v>n/a</v>
      </c>
      <c r="CL116" s="194" t="str">
        <f>IF(INDEX(tab_MinKomp[Wymagania VDA 6.5 Product / Forderungen],MATCH($B115,tab_MinKomp[[Stanowisko / Position ]:[Stanowisko / Position ]],0))="n/a","n/a",CL115-INDEX(tab_MinKomp[Wymagania VDA 6.5 Product / Forderungen],MATCH($B115,tab_MinKomp[[Stanowisko / Position ]:[Stanowisko / Position ]],0)))</f>
        <v>n/a</v>
      </c>
      <c r="CM116" s="194" t="str">
        <f>IF(INDEX(tab_MinKomp[Informatyka ogólna (techniczne i systemowe) / Allgemeine IT (Technik und System)],MATCH($B115,tab_MinKomp[[Stanowisko / Position ]:[Stanowisko / Position ]],0))="n/a","n/a",CM115-INDEX(tab_MinKomp[Informatyka ogólna (techniczne i systemowe) / Allgemeine IT (Technik und System)],MATCH($B115,tab_MinKomp[[Stanowisko / Position ]:[Stanowisko / Position ]],0)))</f>
        <v>n/a</v>
      </c>
      <c r="CN116" s="194" t="str">
        <f>IF(INDEX(tab_MinKomp[Sieci komputerowe / Computernetzwerke],MATCH($B115,tab_MinKomp[[Stanowisko / Position ]:[Stanowisko / Position ]],0))="n/a","n/a",CN115-INDEX(tab_MinKomp[Sieci komputerowe / Computernetzwerke],MATCH($B115,tab_MinKomp[[Stanowisko / Position ]:[Stanowisko / Position ]],0)))</f>
        <v>n/a</v>
      </c>
      <c r="CO116" s="194" t="str">
        <f>IF(INDEX(tab_MinKomp[Hardware (komputery PC, drukarki biurowe i etykietowe, telefonia stacjonarna i mobilna) (PC, Drucker, Telefpne, Handys)],MATCH($B115,tab_MinKomp[[Stanowisko / Position ]:[Stanowisko / Position ]],0))="n/a","n/a",CO115-INDEX(tab_MinKomp[Hardware (komputery PC, drukarki biurowe i etykietowe, telefonia stacjonarna i mobilna) (PC, Drucker, Telefpne, Handys)],MATCH($B115,tab_MinKomp[[Stanowisko / Position ]:[Stanowisko / Position ]],0)))</f>
        <v>n/a</v>
      </c>
      <c r="CP116" s="194" t="str">
        <f>IF(INDEX(tab_MinKomp[Software &amp; Systems (MS Office, MS Remote Desktop)],MATCH($B115,tab_MinKomp[[Stanowisko / Position ]:[Stanowisko / Position ]],0))="n/a","n/a",CP115-INDEX(tab_MinKomp[Software &amp; Systems (MS Office, MS Remote Desktop)],MATCH($B115,tab_MinKomp[[Stanowisko / Position ]:[Stanowisko / Position ]],0)))</f>
        <v>n/a</v>
      </c>
      <c r="CQ116" s="194" t="str">
        <f>IF(INDEX(tab_MinKomp[Programowanie obiektowe (PHP) / Objektprogrammierung],MATCH($B115,tab_MinKomp[[Stanowisko / Position ]:[Stanowisko / Position ]],0))="n/a","n/a",CQ115-INDEX(tab_MinKomp[Programowanie obiektowe (PHP) / Objektprogrammierung],MATCH($B115,tab_MinKomp[[Stanowisko / Position ]:[Stanowisko / Position ]],0)))</f>
        <v>n/a</v>
      </c>
      <c r="CR116" s="194" t="str">
        <f>IF(INDEX(tab_MinKomp[Scrum],MATCH($B115,tab_MinKomp[[Stanowisko / Position ]:[Stanowisko / Position ]],0))="n/a","n/a",CR115-INDEX(tab_MinKomp[Scrum],MATCH($B115,tab_MinKomp[[Stanowisko / Position ]:[Stanowisko / Position ]],0)))</f>
        <v>n/a</v>
      </c>
      <c r="CS116" s="194" t="str">
        <f>IF(INDEX(tab_MinKomp[SQL (MySQL)],MATCH($B115,tab_MinKomp[[Stanowisko / Position ]:[Stanowisko / Position ]],0))="n/a","n/a",CS115-INDEX(tab_MinKomp[SQL (MySQL)],MATCH($B115,tab_MinKomp[[Stanowisko / Position ]:[Stanowisko / Position ]],0)))</f>
        <v>n/a</v>
      </c>
      <c r="CT116" s="194" t="str">
        <f>IF(INDEX(tab_MinKomp[Javascript],MATCH($B115,tab_MinKomp[[Stanowisko / Position ]:[Stanowisko / Position ]],0))="n/a","n/a",CT115-INDEX(tab_MinKomp[Javascript],MATCH($B115,tab_MinKomp[[Stanowisko / Position ]:[Stanowisko / Position ]],0)))</f>
        <v>n/a</v>
      </c>
      <c r="CU116" s="194" t="str">
        <f>IF(INDEX(tab_MinKomp[Joomla],MATCH($B115,tab_MinKomp[[Stanowisko / Position ]:[Stanowisko / Position ]],0))="n/a","n/a",CU115-INDEX(tab_MinKomp[Joomla],MATCH($B115,tab_MinKomp[[Stanowisko / Position ]:[Stanowisko / Position ]],0)))</f>
        <v>n/a</v>
      </c>
      <c r="CV116" s="194" t="str">
        <f>IF(INDEX(tab_MinKomp[Bash],MATCH($B115,tab_MinKomp[[Stanowisko / Position ]:[Stanowisko / Position ]],0))="n/a","n/a",CV115-INDEX(tab_MinKomp[Bash],MATCH($B115,tab_MinKomp[[Stanowisko / Position ]:[Stanowisko / Position ]],0)))</f>
        <v>n/a</v>
      </c>
      <c r="CW116" s="194">
        <f>IF(INDEX(tab_MinKomp[Systemy MES (HYDRA / SFMS)],MATCH($B115,tab_MinKomp[[Stanowisko / Position ]:[Stanowisko / Position ]],0))="n/a","n/a",CW115-INDEX(tab_MinKomp[Systemy MES (HYDRA / SFMS)],MATCH($B115,tab_MinKomp[[Stanowisko / Position ]:[Stanowisko / Position ]],0)))</f>
        <v>-1</v>
      </c>
      <c r="CX116" s="194" t="str">
        <f>IF(INDEX(tab_MinKomp[HTML / CSS],MATCH($B115,tab_MinKomp[[Stanowisko / Position ]:[Stanowisko / Position ]],0))="n/a","n/a",CX115-INDEX(tab_MinKomp[HTML / CSS],MATCH($B115,tab_MinKomp[[Stanowisko / Position ]:[Stanowisko / Position ]],0)))</f>
        <v>n/a</v>
      </c>
      <c r="CY116" s="194" t="str">
        <f>IF(INDEX(tab_MinKomp[SYSTEM PR],MATCH($B115,tab_MinKomp[[Stanowisko / Position ]:[Stanowisko / Position ]],0))="n/a","n/a",CY115-INDEX(tab_MinKomp[SYSTEM PR],MATCH($B115,tab_MinKomp[[Stanowisko / Position ]:[Stanowisko / Position ]],0)))</f>
        <v>n/a</v>
      </c>
      <c r="CZ116" s="194" t="str">
        <f>IF(INDEX(tab_MinKomp[System Einkauf XP / EBA],MATCH($B115,tab_MinKomp[[Stanowisko / Position ]:[Stanowisko / Position ]],0))="n/a","n/a",CZ115-INDEX(tab_MinKomp[System Einkauf XP / EBA],MATCH($B115,tab_MinKomp[[Stanowisko / Position ]:[Stanowisko / Position ]],0)))</f>
        <v>n/a</v>
      </c>
      <c r="DA116" s="194" t="str">
        <f>IF(INDEX(tab_MinKomp[Techniki negocjacyjne / Verhandlungstechniken],MATCH($B115,tab_MinKomp[[Stanowisko / Position ]:[Stanowisko / Position ]],0))="n/a","n/a",DA115-INDEX(tab_MinKomp[Techniki negocjacyjne / Verhandlungstechniken],MATCH($B115,tab_MinKomp[[Stanowisko / Position ]:[Stanowisko / Position ]],0)))</f>
        <v>n/a</v>
      </c>
      <c r="DB116" s="194" t="str">
        <f>IF(INDEX(tab_MinKomp[Znajomość rynku branżowego / Kenntnis des Industrie Marktes],MATCH($B115,tab_MinKomp[[Stanowisko / Position ]:[Stanowisko / Position ]],0))="n/a","n/a",DB115-INDEX(tab_MinKomp[Znajomość rynku branżowego / Kenntnis des Industrie Marktes],MATCH($B115,tab_MinKomp[[Stanowisko / Position ]:[Stanowisko / Position ]],0)))</f>
        <v>n/a</v>
      </c>
      <c r="DC116" s="194" t="str">
        <f>IF(INDEX(tab_MinKomp[SUPPLIER MANAGEMENT],MATCH($B115,tab_MinKomp[[Stanowisko / Position ]:[Stanowisko / Position ]],0))="n/a","n/a",DC115-INDEX(tab_MinKomp[SUPPLIER MANAGEMENT],MATCH($B115,tab_MinKomp[[Stanowisko / Position ]:[Stanowisko / Position ]],0)))</f>
        <v>n/a</v>
      </c>
      <c r="DD116" s="194" t="str">
        <f>IF(INDEX(tab_MinKomp[SUPPLIER MANAGEMENT],MATCH($B115,tab_MinKomp[[Stanowisko / Position ]:[Stanowisko / Position ]],0))="n/a","n/a",DD115-INDEX(tab_MinKomp[SUPPLIER MANAGEMENT],MATCH($B115,tab_MinKomp[[Stanowisko / Position ]:[Stanowisko / Position ]],0)))</f>
        <v>n/a</v>
      </c>
      <c r="DE116" s="194" t="str">
        <f>IF(INDEX(tab_MinKomp[SUPPLIER MANAGEMENT],MATCH($B115,tab_MinKomp[[Stanowisko / Position ]:[Stanowisko / Position ]],0))="n/a","n/a",DE115-INDEX(tab_MinKomp[SUPPLIER MANAGEMENT],MATCH($B115,tab_MinKomp[[Stanowisko / Position ]:[Stanowisko / Position ]],0)))</f>
        <v>n/a</v>
      </c>
      <c r="DF116" s="194">
        <f>IF(INDEX(tab_MinKomp[LEAN MANAGEMENT],MATCH($B115,tab_MinKomp[[Stanowisko / Position ]:[Stanowisko / Position ]],0))="n/a","n/a",DF115-INDEX(tab_MinKomp[LEAN MANAGEMENT],MATCH($B115,tab_MinKomp[[Stanowisko / Position ]:[Stanowisko / Position ]],0)))</f>
        <v>0</v>
      </c>
      <c r="DG116" s="194" t="str">
        <f>IF(INDEX(tab_MinKomp[PPAP/PSW],MATCH($B115,tab_MinKomp[[Stanowisko / Position ]:[Stanowisko / Position ]],0))="n/a","n/a",DG115-INDEX(tab_MinKomp[PPAP/PSW],MATCH($B115,tab_MinKomp[[Stanowisko / Position ]:[Stanowisko / Position ]],0)))</f>
        <v>n/a</v>
      </c>
      <c r="DH116" s="194" t="str">
        <f>IF(INDEX(tab_MinKomp[SUPPLIER MANAGEMENT],MATCH($B115,tab_MinKomp[[Stanowisko / Position ]:[Stanowisko / Position ]],0))="n/a","n/a",DH115-INDEX(tab_MinKomp[SUPPLIER MANAGEMENT],MATCH($B115,tab_MinKomp[[Stanowisko / Position ]:[Stanowisko / Position ]],0)))</f>
        <v>n/a</v>
      </c>
      <c r="DI116" s="194" t="str">
        <f>IF(INDEX(tab_MinKomp[OBSŁUGA PORTALI KLIENTA / Kundenportale],MATCH($B115,tab_MinKomp[[Stanowisko / Position ]:[Stanowisko / Position ]],0))="n/a","n/a",DI115-INDEX(tab_MinKomp[OBSŁUGA PORTALI KLIENTA / Kundenportale],MATCH($B115,tab_MinKomp[[Stanowisko / Position ]:[Stanowisko / Position ]],0)))</f>
        <v>n/a</v>
      </c>
      <c r="DJ116" s="194" t="str">
        <f>IF(INDEX(tab_MinKomp[Obsługa systemu BABTECQ / BABTECQ System],MATCH($B115,tab_MinKomp[[Stanowisko / Position ]:[Stanowisko / Position ]],0))="n/a","n/a",DJ115-INDEX(tab_MinKomp[Obsługa systemu BABTECQ / BABTECQ System],MATCH($B115,tab_MinKomp[[Stanowisko / Position ]:[Stanowisko / Position ]],0)))</f>
        <v>n/a</v>
      </c>
      <c r="DK116" s="194" t="str">
        <f>IF(INDEX(tab_MinKomp[Rysunek techniczny / technische Zeichnung],MATCH($B115,tab_MinKomp[[Stanowisko / Position ]:[Stanowisko / Position ]],0))="n/a","n/a",DK115-INDEX(tab_MinKomp[Rysunek techniczny / technische Zeichnung],MATCH($B115,tab_MinKomp[[Stanowisko / Position ]:[Stanowisko / Position ]],0)))</f>
        <v>n/a</v>
      </c>
      <c r="DL116" s="194" t="str">
        <f>IF(INDEX(tab_MinKomp[Kalibracja / Kalibrierung],MATCH($B115,tab_MinKomp[[Stanowisko / Position ]:[Stanowisko / Position ]],0))="n/a","n/a",DL115-INDEX(tab_MinKomp[Kalibracja / Kalibrierung],MATCH($B115,tab_MinKomp[[Stanowisko / Position ]:[Stanowisko / Position ]],0)))</f>
        <v>n/a</v>
      </c>
      <c r="DM116" s="194" t="str">
        <f>IF(INDEX(tab_MinKomp[Rekwalifikacja / Requalifizierung],MATCH($B115,tab_MinKomp[[Stanowisko / Position ]:[Stanowisko / Position ]],0))="n/a","n/a",DM115-INDEX(tab_MinKomp[Rekwalifikacja / Requalifizierung],MATCH($B115,tab_MinKomp[[Stanowisko / Position ]:[Stanowisko / Position ]],0)))</f>
        <v>n/a</v>
      </c>
      <c r="DN116" s="190" t="str">
        <f>IF(INDEX(tab_MinKomp[Testy czystości / Reinheitstests],MATCH($B115,tab_MinKomp[[Stanowisko / Position ]:[Stanowisko / Position ]],0))="n/a","n/a",DN115-INDEX(tab_MinKomp[Testy czystości / Reinheitstests],MATCH($B115,tab_MinKomp[[Stanowisko / Position ]:[Stanowisko / Position ]],0)))</f>
        <v>n/a</v>
      </c>
      <c r="DO116" s="190" t="str">
        <f>IF(INDEX(tab_MinKomp[Testy czystości / Reinheitstests],MATCH($B115,tab_MinKomp[[Stanowisko / Position ]:[Stanowisko / Position ]],0))="n/a","n/a",DO115-INDEX(tab_MinKomp[Testy czystości / Reinheitstests],MATCH($B115,tab_MinKomp[[Stanowisko / Position ]:[Stanowisko / Position ]],0)))</f>
        <v>n/a</v>
      </c>
      <c r="DP116" s="190" t="str">
        <f>IF(INDEX(tab_MinKomp[Testy czystości / Reinheitstests],MATCH($B115,tab_MinKomp[[Stanowisko / Position ]:[Stanowisko / Position ]],0))="n/a","n/a",DP115-INDEX(tab_MinKomp[Testy czystości / Reinheitstests],MATCH($B115,tab_MinKomp[[Stanowisko / Position ]:[Stanowisko / Position ]],0)))</f>
        <v>n/a</v>
      </c>
      <c r="DQ116" s="190" t="str">
        <f>IF(INDEX(tab_MinKomp[Testy czystości / Reinheitstests],MATCH($B115,tab_MinKomp[[Stanowisko / Position ]:[Stanowisko / Position ]],0))="n/a","n/a",DQ115-INDEX(tab_MinKomp[Testy czystości / Reinheitstests],MATCH($B115,tab_MinKomp[[Stanowisko / Position ]:[Stanowisko / Position ]],0)))</f>
        <v>n/a</v>
      </c>
      <c r="DR116" s="190" t="str">
        <f>IF(INDEX(tab_MinKomp[Testy czystości / Reinheitstests],MATCH($B115,tab_MinKomp[[Stanowisko / Position ]:[Stanowisko / Position ]],0))="n/a","n/a",DR115-INDEX(tab_MinKomp[Testy czystości / Reinheitstests],MATCH($B115,tab_MinKomp[[Stanowisko / Position ]:[Stanowisko / Position ]],0)))</f>
        <v>n/a</v>
      </c>
      <c r="DS116" s="190" t="str">
        <f>IF(INDEX(tab_MinKomp[Testy czystości / Reinheitstests],MATCH($B115,tab_MinKomp[[Stanowisko / Position ]:[Stanowisko / Position ]],0))="n/a","n/a",DS115-INDEX(tab_MinKomp[Testy czystości / Reinheitstests],MATCH($B115,tab_MinKomp[[Stanowisko / Position ]:[Stanowisko / Position ]],0)))</f>
        <v>n/a</v>
      </c>
      <c r="DT116" s="194" t="str">
        <f>IF(INDEX(tab_MinKomp[SUPPLIER MANAGEMENT],MATCH($B115,tab_MinKomp[[Stanowisko / Position ]:[Stanowisko / Position ]],0))="n/a","n/a",DT115-INDEX(tab_MinKomp[SUPPLIER MANAGEMENT],MATCH($B115,tab_MinKomp[[Stanowisko / Position ]:[Stanowisko / Position ]],0)))</f>
        <v>n/a</v>
      </c>
      <c r="DU116" s="190" t="str">
        <f>IF(INDEX(tab_MinKomp[Testy czystości / Reinheitstests],MATCH($B115,tab_MinKomp[[Stanowisko / Position ]:[Stanowisko / Position ]],0))="n/a","n/a",DU115-INDEX(tab_MinKomp[Testy czystości / Reinheitstests],MATCH($B115,tab_MinKomp[[Stanowisko / Position ]:[Stanowisko / Position ]],0)))</f>
        <v>n/a</v>
      </c>
      <c r="DV116" s="190" t="str">
        <f>IF(INDEX(tab_MinKomp[Testy czystości / Reinheitstests],MATCH($B115,tab_MinKomp[[Stanowisko / Position ]:[Stanowisko / Position ]],0))="n/a","n/a",DV115-INDEX(tab_MinKomp[Testy czystości / Reinheitstests],MATCH($B115,tab_MinKomp[[Stanowisko / Position ]:[Stanowisko / Position ]],0)))</f>
        <v>n/a</v>
      </c>
      <c r="DW116" s="190" t="str">
        <f>IF(INDEX(tab_MinKomp[Testy czystości / Reinheitstests],MATCH($B115,tab_MinKomp[[Stanowisko / Position ]:[Stanowisko / Position ]],0))="n/a","n/a",DW115-INDEX(tab_MinKomp[Testy czystości / Reinheitstests],MATCH($B115,tab_MinKomp[[Stanowisko / Position ]:[Stanowisko / Position ]],0)))</f>
        <v>n/a</v>
      </c>
      <c r="DX116" s="190" t="str">
        <f>IF(INDEX(tab_MinKomp[Testy czystości / Reinheitstests],MATCH($B115,tab_MinKomp[[Stanowisko / Position ]:[Stanowisko / Position ]],0))="n/a","n/a",DX115-INDEX(tab_MinKomp[Testy czystości / Reinheitstests],MATCH($B115,tab_MinKomp[[Stanowisko / Position ]:[Stanowisko / Position ]],0)))</f>
        <v>n/a</v>
      </c>
      <c r="DY116" s="190" t="str">
        <f>IF(INDEX(tab_MinKomp[Testy czystości / Reinheitstests],MATCH($B115,tab_MinKomp[[Stanowisko / Position ]:[Stanowisko / Position ]],0))="n/a","n/a",DY115-INDEX(tab_MinKomp[Testy czystości / Reinheitstests],MATCH($B115,tab_MinKomp[[Stanowisko / Position ]:[Stanowisko / Position ]],0)))</f>
        <v>n/a</v>
      </c>
      <c r="DZ116" s="190" t="str">
        <f>IF(INDEX(tab_MinKomp[Testy czystości / Reinheitstests],MATCH($B115,tab_MinKomp[[Stanowisko / Position ]:[Stanowisko / Position ]],0))="n/a","n/a",DZ115-INDEX(tab_MinKomp[Testy czystości / Reinheitstests],MATCH($B115,tab_MinKomp[[Stanowisko / Position ]:[Stanowisko / Position ]],0)))</f>
        <v>n/a</v>
      </c>
      <c r="EA116" s="190" t="str">
        <f>IF(INDEX(tab_MinKomp[Testy czystości / Reinheitstests],MATCH($B115,tab_MinKomp[[Stanowisko / Position ]:[Stanowisko / Position ]],0))="n/a","n/a",EA115-INDEX(tab_MinKomp[Testy czystości / Reinheitstests],MATCH($B115,tab_MinKomp[[Stanowisko / Position ]:[Stanowisko / Position ]],0)))</f>
        <v>n/a</v>
      </c>
      <c r="EB116" s="190" t="str">
        <f>IF(INDEX(tab_MinKomp[Testy czystości / Reinheitstests],MATCH($B115,tab_MinKomp[[Stanowisko / Position ]:[Stanowisko / Position ]],0))="n/a","n/a",EB115-INDEX(tab_MinKomp[Testy czystości / Reinheitstests],MATCH($B115,tab_MinKomp[[Stanowisko / Position ]:[Stanowisko / Position ]],0)))</f>
        <v>n/a</v>
      </c>
      <c r="EC116" s="190" t="str">
        <f>IF(INDEX(tab_MinKomp[Testy czystości / Reinheitstests],MATCH($B115,tab_MinKomp[[Stanowisko / Position ]:[Stanowisko / Position ]],0))="n/a","n/a",EC115-INDEX(tab_MinKomp[Testy czystości / Reinheitstests],MATCH($B115,tab_MinKomp[[Stanowisko / Position ]:[Stanowisko / Position ]],0)))</f>
        <v>n/a</v>
      </c>
      <c r="ED116" s="190" t="str">
        <f>IF(INDEX(tab_MinKomp[Testy czystości / Reinheitstests],MATCH($B115,tab_MinKomp[[Stanowisko / Position ]:[Stanowisko / Position ]],0))="n/a","n/a",ED115-INDEX(tab_MinKomp[Testy czystości / Reinheitstests],MATCH($B115,tab_MinKomp[[Stanowisko / Position ]:[Stanowisko / Position ]],0)))</f>
        <v>n/a</v>
      </c>
      <c r="EE116" s="190" t="str">
        <f>IF(INDEX(tab_MinKomp[Testy czystości / Reinheitstests],MATCH($B115,tab_MinKomp[[Stanowisko / Position ]:[Stanowisko / Position ]],0))="n/a","n/a",EE115-INDEX(tab_MinKomp[Testy czystości / Reinheitstests],MATCH($B115,tab_MinKomp[[Stanowisko / Position ]:[Stanowisko / Position ]],0)))</f>
        <v>n/a</v>
      </c>
      <c r="EF116" s="190" t="str">
        <f>IF(INDEX(tab_MinKomp[Testy czystości / Reinheitstests],MATCH($B115,tab_MinKomp[[Stanowisko / Position ]:[Stanowisko / Position ]],0))="n/a","n/a",EF115-INDEX(tab_MinKomp[Testy czystości / Reinheitstests],MATCH($B115,tab_MinKomp[[Stanowisko / Position ]:[Stanowisko / Position ]],0)))</f>
        <v>n/a</v>
      </c>
      <c r="EG116" s="190" t="str">
        <f>IF(INDEX(tab_MinKomp[Testy czystości / Reinheitstests],MATCH($B115,tab_MinKomp[[Stanowisko / Position ]:[Stanowisko / Position ]],0))="n/a","n/a",EG115-INDEX(tab_MinKomp[Testy czystości / Reinheitstests],MATCH($B115,tab_MinKomp[[Stanowisko / Position ]:[Stanowisko / Position ]],0)))</f>
        <v>n/a</v>
      </c>
      <c r="EH116" s="190" t="str">
        <f>IF(INDEX(tab_MinKomp[Testy czystości / Reinheitstests],MATCH($B115,tab_MinKomp[[Stanowisko / Position ]:[Stanowisko / Position ]],0))="n/a","n/a",EH115-INDEX(tab_MinKomp[Testy czystości / Reinheitstests],MATCH($B115,tab_MinKomp[[Stanowisko / Position ]:[Stanowisko / Position ]],0)))</f>
        <v>n/a</v>
      </c>
      <c r="EI116" s="190" t="str">
        <f>IF(INDEX(tab_MinKomp[Testy czystości / Reinheitstests],MATCH($B115,tab_MinKomp[[Stanowisko / Position ]:[Stanowisko / Position ]],0))="n/a","n/a",EI115-INDEX(tab_MinKomp[Testy czystości / Reinheitstests],MATCH($B115,tab_MinKomp[[Stanowisko / Position ]:[Stanowisko / Position ]],0)))</f>
        <v>n/a</v>
      </c>
      <c r="EJ116" s="190" t="str">
        <f>IF(INDEX(tab_MinKomp[Testy czystości / Reinheitstests],MATCH($B115,tab_MinKomp[[Stanowisko / Position ]:[Stanowisko / Position ]],0))="n/a","n/a",EJ115-INDEX(tab_MinKomp[Testy czystości / Reinheitstests],MATCH($B115,tab_MinKomp[[Stanowisko / Position ]:[Stanowisko / Position ]],0)))</f>
        <v>n/a</v>
      </c>
      <c r="EK116" s="190" t="str">
        <f>IF(INDEX(tab_MinKomp[Testy czystości / Reinheitstests],MATCH($B115,tab_MinKomp[[Stanowisko / Position ]:[Stanowisko / Position ]],0))="n/a","n/a",EK115-INDEX(tab_MinKomp[Testy czystości / Reinheitstests],MATCH($B115,tab_MinKomp[[Stanowisko / Position ]:[Stanowisko / Position ]],0)))</f>
        <v>n/a</v>
      </c>
      <c r="EL116" s="190" t="str">
        <f>IF(INDEX(tab_MinKomp[Testy czystości / Reinheitstests],MATCH($B115,tab_MinKomp[[Stanowisko / Position ]:[Stanowisko / Position ]],0))="n/a","n/a",EL115-INDEX(tab_MinKomp[Testy czystości / Reinheitstests],MATCH($B115,tab_MinKomp[[Stanowisko / Position ]:[Stanowisko / Position ]],0)))</f>
        <v>n/a</v>
      </c>
      <c r="EM116" s="190" t="str">
        <f>IF(INDEX(tab_MinKomp[Testy czystości / Reinheitstests],MATCH($B115,tab_MinKomp[[Stanowisko / Position ]:[Stanowisko / Position ]],0))="n/a","n/a",EM115-INDEX(tab_MinKomp[Testy czystości / Reinheitstests],MATCH($B115,tab_MinKomp[[Stanowisko / Position ]:[Stanowisko / Position ]],0)))</f>
        <v>n/a</v>
      </c>
      <c r="EN116" s="190" t="str">
        <f>IF(INDEX(tab_MinKomp[Testy czystości / Reinheitstests],MATCH($B115,tab_MinKomp[[Stanowisko / Position ]:[Stanowisko / Position ]],0))="n/a","n/a",EN115-INDEX(tab_MinKomp[Testy czystości / Reinheitstests],MATCH($B115,tab_MinKomp[[Stanowisko / Position ]:[Stanowisko / Position ]],0)))</f>
        <v>n/a</v>
      </c>
      <c r="EO116" s="194" t="str">
        <f>IF(INDEX(tab_MinKomp[Konserwacja Rep],MATCH($B115,tab_MinKomp[[Stanowisko / Position ]:[Stanowisko / Position ]],0))="n/a","n/a",EO115-INDEX(tab_MinKomp[Konserwacja Rep],MATCH($B115,tab_MinKomp[[Stanowisko / Position ]:[Stanowisko / Position ]],0)))</f>
        <v>n/a</v>
      </c>
      <c r="EP116" s="194" t="str">
        <f>IF(INDEX(tab_MinKomp[[Konserwacja Engel ]],MATCH($B115,tab_MinKomp[[Stanowisko / Position ]:[Stanowisko / Position ]],0))="n/a","n/a",EP115-INDEX(tab_MinKomp[[Konserwacja Engel ]],MATCH($B115,tab_MinKomp[[Stanowisko / Position ]:[Stanowisko / Position ]],0)))</f>
        <v>n/a</v>
      </c>
      <c r="EQ116" s="194" t="str">
        <f>IF(INDEX(tab_MinKomp[Konserwacja B 50],MATCH($B115,tab_MinKomp[[Stanowisko / Position ]:[Stanowisko / Position ]],0))="n/a","n/a",EQ115-INDEX(tab_MinKomp[Konserwacja B 50],MATCH($B115,tab_MinKomp[[Stanowisko / Position ]:[Stanowisko / Position ]],0)))</f>
        <v>n/a</v>
      </c>
      <c r="ER116" s="194" t="str">
        <f>IF(INDEX(tab_MinKomp[[Konserwacja EOL ]],MATCH($B115,tab_MinKomp[[Stanowisko / Position ]:[Stanowisko / Position ]],0))="n/a","n/a",ER115-INDEX(tab_MinKomp[[Konserwacja EOL ]],MATCH($B115,tab_MinKomp[[Stanowisko / Position ]:[Stanowisko / Position ]],0)))</f>
        <v>n/a</v>
      </c>
      <c r="ES116" s="194" t="str">
        <f>IF(INDEX(tab_MinKomp[Konserwacja Branson],MATCH($B115,tab_MinKomp[[Stanowisko / Position ]:[Stanowisko / Position ]],0))="n/a","n/a",ES115-INDEX(tab_MinKomp[Konserwacja Branson],MATCH($B115,tab_MinKomp[[Stanowisko / Position ]:[Stanowisko / Position ]],0)))</f>
        <v>n/a</v>
      </c>
      <c r="ET116" s="194" t="str">
        <f>IF(INDEX(tab_MinKomp[Konserwacja coolery],MATCH($B115,tab_MinKomp[[Stanowisko / Position ]:[Stanowisko / Position ]],0))="n/a","n/a",ET115-INDEX(tab_MinKomp[Konserwacja coolery],MATCH($B115,tab_MinKomp[[Stanowisko / Position ]:[Stanowisko / Position ]],0)))</f>
        <v>n/a</v>
      </c>
      <c r="EU116" s="194" t="str">
        <f>IF(INDEX(tab_MinKomp[Konserwacja piecy],MATCH($B115,tab_MinKomp[[Stanowisko / Position ]:[Stanowisko / Position ]],0))="n/a","n/a",EU115-INDEX(tab_MinKomp[Konserwacja piecy],MATCH($B115,tab_MinKomp[[Stanowisko / Position ]:[Stanowisko / Position ]],0)))</f>
        <v>n/a</v>
      </c>
      <c r="EV116" s="194" t="str">
        <f>IF(INDEX(tab_MinKomp[Rysunek techniczny- czytanie],MATCH($B115,tab_MinKomp[[Stanowisko / Position ]:[Stanowisko / Position ]],0))="n/a","n/a",EV115-INDEX(tab_MinKomp[Rysunek techniczny- czytanie],MATCH($B115,tab_MinKomp[[Stanowisko / Position ]:[Stanowisko / Position ]],0)))</f>
        <v>n/a</v>
      </c>
      <c r="EW116" s="194" t="str">
        <f>IF(INDEX(tab_MinKomp[Elektryka],MATCH($B115,tab_MinKomp[[Stanowisko / Position ]:[Stanowisko / Position ]],0))="n/a","n/a",EW115-INDEX(tab_MinKomp[Elektryka],MATCH($B115,tab_MinKomp[[Stanowisko / Position ]:[Stanowisko / Position ]],0)))</f>
        <v>n/a</v>
      </c>
      <c r="EX116" s="194" t="str">
        <f>IF(INDEX(tab_MinKomp[Pneumatyka],MATCH($B115,tab_MinKomp[[Stanowisko / Position ]:[Stanowisko / Position ]],0))="n/a","n/a",EX115-INDEX(tab_MinKomp[Pneumatyka],MATCH($B115,tab_MinKomp[[Stanowisko / Position ]:[Stanowisko / Position ]],0)))</f>
        <v>n/a</v>
      </c>
      <c r="EY116" s="194" t="str">
        <f>IF(INDEX(tab_MinKomp[[Hydraulika ]],MATCH($B115,tab_MinKomp[[Stanowisko / Position ]:[Stanowisko / Position ]],0))="n/a","n/a",EY115-INDEX(tab_MinKomp[[Hydraulika ]],MATCH($B115,tab_MinKomp[[Stanowisko / Position ]:[Stanowisko / Position ]],0)))</f>
        <v>n/a</v>
      </c>
      <c r="EZ116" s="194" t="str">
        <f>IF(INDEX(tab_MinKomp[Podciśnienie],MATCH($B115,tab_MinKomp[[Stanowisko / Position ]:[Stanowisko / Position ]],0))="n/a","n/a",EZ115-INDEX(tab_MinKomp[Podciśnienie],MATCH($B115,tab_MinKomp[[Stanowisko / Position ]:[Stanowisko / Position ]],0)))</f>
        <v>n/a</v>
      </c>
      <c r="FA116" s="194" t="str">
        <f>IF(INDEX(tab_MinKomp[Usuwanie awarii],MATCH($B115,tab_MinKomp[[Stanowisko / Position ]:[Stanowisko / Position ]],0))="n/a","n/a",FA115-INDEX(tab_MinKomp[Usuwanie awarii],MATCH($B115,tab_MinKomp[[Stanowisko / Position ]:[Stanowisko / Position ]],0)))</f>
        <v>n/a</v>
      </c>
      <c r="FB116" s="194" t="str">
        <f>IF(INDEX(tab_MinKomp[Obsługa robotów],MATCH($B115,tab_MinKomp[[Stanowisko / Position ]:[Stanowisko / Position ]],0))="n/a","n/a",FB115-INDEX(tab_MinKomp[Obsługa robotów],MATCH($B115,tab_MinKomp[[Stanowisko / Position ]:[Stanowisko / Position ]],0)))</f>
        <v>n/a</v>
      </c>
      <c r="FC116" s="194" t="str">
        <f>IF(INDEX(tab_MinKomp[Obsługa sterowania maszyny],MATCH($B115,tab_MinKomp[[Stanowisko / Position ]:[Stanowisko / Position ]],0))="n/a","n/a",FC115-INDEX(tab_MinKomp[Obsługa sterowania maszyny],MATCH($B115,tab_MinKomp[[Stanowisko / Position ]:[Stanowisko / Position ]],0)))</f>
        <v>n/a</v>
      </c>
      <c r="FD116" s="194" t="str">
        <f>IF(INDEX(tab_MinKomp[Usuwanie przyczyn żródłowych],MATCH($B115,tab_MinKomp[[Stanowisko / Position ]:[Stanowisko / Position ]],0))="n/a","n/a",FD115-INDEX(tab_MinKomp[Usuwanie przyczyn żródłowych],MATCH($B115,tab_MinKomp[[Stanowisko / Position ]:[Stanowisko / Position ]],0)))</f>
        <v>n/a</v>
      </c>
      <c r="FE116" s="194" t="str">
        <f>IF(INDEX(tab_MinKomp[Cmms stosowanie],MATCH($B115,tab_MinKomp[[Stanowisko / Position ]:[Stanowisko / Position ]],0))="n/a","n/a",FE115-INDEX(tab_MinKomp[Cmms stosowanie],MATCH($B115,tab_MinKomp[[Stanowisko / Position ]:[Stanowisko / Position ]],0)))</f>
        <v>n/a</v>
      </c>
      <c r="FF116" s="190" t="str">
        <f>IF(INDEX(tab_MinKomp[Testy czystości / Reinheitstests],MATCH($B115,tab_MinKomp[[Stanowisko / Position ]:[Stanowisko / Position ]],0))="n/a","n/a",FF115-INDEX(tab_MinKomp[Testy czystości / Reinheitstests],MATCH($B115,tab_MinKomp[[Stanowisko / Position ]:[Stanowisko / Position ]],0)))</f>
        <v>n/a</v>
      </c>
      <c r="FG116" s="194" t="str">
        <f>IF(INDEX(tab_MinKomp[Czyszczenie form plastikowych],MATCH($B115,tab_MinKomp[[Stanowisko / Position ]:[Stanowisko / Position ]],0))="n/a","n/a",FG115-INDEX(tab_MinKomp[Czyszczenie form plastikowych],MATCH($B115,tab_MinKomp[[Stanowisko / Position ]:[Stanowisko / Position ]],0)))</f>
        <v>n/a</v>
      </c>
      <c r="FH116" s="194" t="str">
        <f>IF(INDEX(tab_MinKomp[Wymiana form plastik],MATCH($B115,tab_MinKomp[[Stanowisko / Position ]:[Stanowisko / Position ]],0))="n/a","n/a",FH115-INDEX(tab_MinKomp[Wymiana form plastik],MATCH($B115,tab_MinKomp[[Stanowisko / Position ]:[Stanowisko / Position ]],0)))</f>
        <v>n/a</v>
      </c>
      <c r="FI116" s="194" t="str">
        <f>IF(INDEX(tab_MinKomp[Wymiana form guma],MATCH($B115,tab_MinKomp[[Stanowisko / Position ]:[Stanowisko / Position ]],0))="n/a","n/a",FI115-INDEX(tab_MinKomp[Wymiana form guma],MATCH($B115,tab_MinKomp[[Stanowisko / Position ]:[Stanowisko / Position ]],0)))</f>
        <v>n/a</v>
      </c>
      <c r="FJ116" s="194" t="str">
        <f>IF(INDEX(tab_MinKomp[Konserwacja KK],MATCH($B115,tab_MinKomp[[Stanowisko / Position ]:[Stanowisko / Position ]],0))="n/a","n/a",FJ115-INDEX(tab_MinKomp[Konserwacja KK],MATCH($B115,tab_MinKomp[[Stanowisko / Position ]:[Stanowisko / Position ]],0)))</f>
        <v>n/a</v>
      </c>
      <c r="FK116" s="194" t="str">
        <f>IF(INDEX(tab_MinKomp[Konserwacja form guma],MATCH($B115,tab_MinKomp[[Stanowisko / Position ]:[Stanowisko / Position ]],0))="n/a","n/a",FK115-INDEX(tab_MinKomp[Konserwacja form guma],MATCH($B115,tab_MinKomp[[Stanowisko / Position ]:[Stanowisko / Position ]],0)))</f>
        <v>n/a</v>
      </c>
      <c r="FL116" s="194" t="str">
        <f>IF(INDEX(tab_MinKomp[Konserwacja form plastiki],MATCH($B115,tab_MinKomp[[Stanowisko / Position ]:[Stanowisko / Position ]],0))="n/a","n/a",FL115-INDEX(tab_MinKomp[Konserwacja form plastiki],MATCH($B115,tab_MinKomp[[Stanowisko / Position ]:[Stanowisko / Position ]],0)))</f>
        <v>n/a</v>
      </c>
      <c r="FM116" s="194" t="str">
        <f>IF(INDEX(tab_MinKomp[Konserwacja Gorącego Kanału],MATCH($B115,tab_MinKomp[[Stanowisko / Position ]:[Stanowisko / Position ]],0))="n/a","n/a",FM115-INDEX(tab_MinKomp[Konserwacja Gorącego Kanału],MATCH($B115,tab_MinKomp[[Stanowisko / Position ]:[Stanowisko / Position ]],0)))</f>
        <v>n/a</v>
      </c>
      <c r="FN116" s="194" t="str">
        <f>IF(INDEX(tab_MinKomp[MS Office (Excel)],MATCH($B115,tab_MinKomp[[Stanowisko / Position ]:[Stanowisko / Position ]],0))="n/a","n/a",FN115-INDEX(tab_MinKomp[MS Office (Excel)],MATCH($B115,tab_MinKomp[[Stanowisko / Position ]:[Stanowisko / Position ]],0)))</f>
        <v>n/a</v>
      </c>
      <c r="FO116" s="194" t="str">
        <f>IF(INDEX(tab_MinKomp[MS Office (Word)],MATCH($B115,tab_MinKomp[[Stanowisko / Position ]:[Stanowisko / Position ]],0))="n/a","n/a",FO115-INDEX(tab_MinKomp[MS Office (Word)],MATCH($B115,tab_MinKomp[[Stanowisko / Position ]:[Stanowisko / Position ]],0)))</f>
        <v>n/a</v>
      </c>
      <c r="FP116" s="194" t="str">
        <f>IF(INDEX(tab_MinKomp[MS Office (Power Point)],MATCH($B115,tab_MinKomp[[Stanowisko / Position ]:[Stanowisko / Position ]],0))="n/a","n/a",FP115-INDEX(tab_MinKomp[MS Office (Power Point)],MATCH($B115,tab_MinKomp[[Stanowisko / Position ]:[Stanowisko / Position ]],0)))</f>
        <v>n/a</v>
      </c>
      <c r="FQ116" s="196" t="str">
        <f>IF(INDEX(tab_MinKomp[Język angielski / Englisch],MATCH($B115,tab_MinKomp[[Stanowisko / Position ]:[Stanowisko / Position ]],0))="n/a","n/a",FQ115-INDEX(tab_MinKomp[Język angielski / Englisch],MATCH($B115,tab_MinKomp[[Stanowisko / Position ]:[Stanowisko / Position ]],0)))</f>
        <v>n/a</v>
      </c>
      <c r="FR116" s="196" t="str">
        <f>IF(INDEX(tab_MinKomp[Język niemiecki / Deutsch],MATCH($B115,tab_MinKomp[[Stanowisko / Position ]:[Stanowisko / Position ]],0))="n/a","n/a",FR115-INDEX(tab_MinKomp[Język niemiecki / Deutsch],MATCH($B115,tab_MinKomp[[Stanowisko / Position ]:[Stanowisko / Position ]],0)))</f>
        <v>n/a</v>
      </c>
      <c r="FS116" s="194">
        <f>IF(INDEX(tab_MinKomp[Zarządzanie dokumentacją procesową / Process dokumentation management],MATCH($B115,tab_MinKomp[[Stanowisko / Position ]:[Stanowisko / Position ]],0))="n/a","n/a",FS115-INDEX(tab_MinKomp[Zarządzanie dokumentacją procesową / Process dokumentation management],MATCH($B115,tab_MinKomp[[Stanowisko / Position ]:[Stanowisko / Position ]],0)))</f>
        <v>-1</v>
      </c>
      <c r="FT116" s="194">
        <f>IF(INDEX(tab_MinKomp[Znajomość procesów z obszaru / Kenntiss der prozesse in dem Bereich],MATCH($B115,tab_MinKomp[[Stanowisko / Position ]:[Stanowisko / Position ]],0))="n/a","n/a",FT115-INDEX(tab_MinKomp[Znajomość procesów z obszaru / Kenntiss der prozesse in dem Bereich],MATCH($B115,tab_MinKomp[[Stanowisko / Position ]:[Stanowisko / Position ]],0)))</f>
        <v>-1</v>
      </c>
      <c r="FU116" s="194">
        <f>IF(INDEX(tab_MinKomp[optymalizacja procesów / Prozessoptymalisierung],MATCH($B115,tab_MinKomp[[Stanowisko / Position ]:[Stanowisko / Position ]],0))="n/a","n/a",FU115-INDEX(tab_MinKomp[optymalizacja procesów / Prozessoptymalisierung],MATCH($B115,tab_MinKomp[[Stanowisko / Position ]:[Stanowisko / Position ]],0)))</f>
        <v>0</v>
      </c>
      <c r="FV116" s="194">
        <f>IF(INDEX(tab_MinKomp[Umiejętności szkoleniowe / Trainingsfähigkeiten],MATCH($B115,tab_MinKomp[[Stanowisko / Position ]:[Stanowisko / Position ]],0))="n/a","n/a",FV115-INDEX(tab_MinKomp[Umiejętności szkoleniowe / Trainingsfähigkeiten],MATCH($B115,tab_MinKomp[[Stanowisko / Position ]:[Stanowisko / Position ]],0)))</f>
        <v>0</v>
      </c>
      <c r="FW116" s="194">
        <f>IF(INDEX(tab_MinKomp[Analityczne myślenie, podejście / Analitysches Denken, Einstellung],MATCH($B115,tab_MinKomp[[Stanowisko / Position ]:[Stanowisko / Position ]],0))="n/a","n/a",FW115-INDEX(tab_MinKomp[Analityczne myślenie, podejście / Analitysches Denken, Einstellung],MATCH($B115,tab_MinKomp[[Stanowisko / Position ]:[Stanowisko / Position ]],0)))</f>
        <v>0</v>
      </c>
      <c r="FX116" s="194">
        <f>IF(INDEX(tab_MinKomp[Dokładność, precyzja w dzialaniu / Genauigkeit, Präzision in die Arbeit],MATCH($B115,tab_MinKomp[[Stanowisko / Position ]:[Stanowisko / Position ]],0))="n/a","n/a",FX115-INDEX(tab_MinKomp[Dokładność, precyzja w dzialaniu / Genauigkeit, Präzision in die Arbeit],MATCH($B115,tab_MinKomp[[Stanowisko / Position ]:[Stanowisko / Position ]],0)))</f>
        <v>-1</v>
      </c>
      <c r="FY116" s="194">
        <f>IF(INDEX(tab_MinKomp[Dyspozycyjność / Verfügbarkeit],MATCH($B115,tab_MinKomp[[Stanowisko / Position ]:[Stanowisko / Position ]],0))="n/a","n/a",FY115-INDEX(tab_MinKomp[Dyspozycyjność / Verfügbarkeit],MATCH($B115,tab_MinKomp[[Stanowisko / Position ]:[Stanowisko / Position ]],0)))</f>
        <v>-1</v>
      </c>
      <c r="FZ116" s="194">
        <f>IF(INDEX(tab_MinKomp[Zaangażowanie / 
Engagement],MATCH($B115,tab_MinKomp[[Stanowisko / Position ]:[Stanowisko / Position ]],0))="n/a","n/a",FZ115-INDEX(tab_MinKomp[Zaangażowanie / 
Engagement],MATCH($B115,tab_MinKomp[[Stanowisko / Position ]:[Stanowisko / Position ]],0)))</f>
        <v>-1</v>
      </c>
      <c r="GA116" s="194" t="str">
        <f>IF(INDEX(tab_MinKomp[Konserwacja form guma],MATCH($B115,tab_MinKomp[[Stanowisko / Position ]:[Stanowisko / Position ]],0))="n/a","n/a",GA115-INDEX(tab_MinKomp[Konserwacja form guma],MATCH($B115,tab_MinKomp[[Stanowisko / Position ]:[Stanowisko / Position ]],0)))</f>
        <v>n/a</v>
      </c>
      <c r="GB116" s="194" t="str">
        <f>IF(INDEX(tab_MinKomp[Konserwacja form plastiki],MATCH($B115,tab_MinKomp[[Stanowisko / Position ]:[Stanowisko / Position ]],0))="n/a","n/a",GB115-INDEX(tab_MinKomp[Konserwacja form plastiki],MATCH($B115,tab_MinKomp[[Stanowisko / Position ]:[Stanowisko / Position ]],0)))</f>
        <v>n/a</v>
      </c>
      <c r="GC116" s="194">
        <f>IF(INDEX(tab_MinKomp[Elastyczność w działaniu],MATCH($B115,tab_MinKomp[[Stanowisko / Position ]:[Stanowisko / Position ]],0))="n/a","n/a",GC115-INDEX(tab_MinKomp[Elastyczność w działaniu],MATCH($B115,tab_MinKomp[[Stanowisko / Position ]:[Stanowisko / Position ]],0)))</f>
        <v>-2</v>
      </c>
      <c r="GD116" s="194">
        <f>IF(INDEX(tab_MinKomp[Komunikatywność],MATCH($B115,tab_MinKomp[[Stanowisko / Position ]:[Stanowisko / Position ]],0))="n/a","n/a",GD115-INDEX(tab_MinKomp[Komunikatywność],MATCH($B115,tab_MinKomp[[Stanowisko / Position ]:[Stanowisko / Position ]],0)))</f>
        <v>-1</v>
      </c>
      <c r="GE116" s="193" t="str">
        <f>IF(INDEX(tab_MinKomp[Motywowanie i budowanie zaangażowania zespołu],MATCH($B115,tab_MinKomp[[Stanowisko / Position ]:[Stanowisko / Position ]],0))="n/a","n/a",GE115-INDEX(tab_MinKomp[Motywowanie i budowanie zaangażowania zespołu],MATCH($B115,tab_MinKomp[[Stanowisko / Position ]:[Stanowisko / Position ]],0)))</f>
        <v>n/a</v>
      </c>
      <c r="GF116" s="186" t="s">
        <v>248</v>
      </c>
      <c r="GG116" s="186" t="s">
        <v>248</v>
      </c>
      <c r="GH116" s="186" t="s">
        <v>248</v>
      </c>
      <c r="GI116" s="186" t="s">
        <v>248</v>
      </c>
      <c r="GJ116" s="186" t="s">
        <v>248</v>
      </c>
      <c r="GK116" s="186" t="s">
        <v>248</v>
      </c>
      <c r="GL116" s="186" t="s">
        <v>248</v>
      </c>
      <c r="GM116" s="186" t="s">
        <v>248</v>
      </c>
      <c r="GN116" s="186" t="s">
        <v>248</v>
      </c>
      <c r="GO116" s="186" t="s">
        <v>248</v>
      </c>
      <c r="GP116" s="186" t="s">
        <v>248</v>
      </c>
      <c r="GQ116" s="186" t="s">
        <v>248</v>
      </c>
      <c r="GR116" s="186" t="s">
        <v>248</v>
      </c>
      <c r="GS116" s="186" t="s">
        <v>248</v>
      </c>
      <c r="GT116" s="186" t="s">
        <v>248</v>
      </c>
      <c r="GU116" s="186" t="s">
        <v>248</v>
      </c>
      <c r="GV116" s="186" t="s">
        <v>248</v>
      </c>
      <c r="GW116" s="186" t="s">
        <v>248</v>
      </c>
      <c r="GX116" s="186" t="s">
        <v>248</v>
      </c>
      <c r="GY116" s="186" t="s">
        <v>248</v>
      </c>
      <c r="GZ116" s="261" t="s">
        <v>248</v>
      </c>
      <c r="HA116" s="261" t="s">
        <v>248</v>
      </c>
      <c r="HB116" s="191" t="e">
        <f>SUM(G116:GE116)/(HB115-(SUM(G116:GE116)))</f>
        <v>#VALUE!</v>
      </c>
    </row>
    <row r="117" spans="1:210" ht="24.9" customHeight="1" x14ac:dyDescent="0.3">
      <c r="A117" s="105" t="s">
        <v>317</v>
      </c>
      <c r="B117" s="105" t="s">
        <v>315</v>
      </c>
      <c r="C117" s="105" t="s">
        <v>388</v>
      </c>
      <c r="D117" s="105">
        <v>771</v>
      </c>
      <c r="E117" s="394" t="s">
        <v>390</v>
      </c>
      <c r="F117" s="185" t="s">
        <v>374</v>
      </c>
      <c r="G117" s="186">
        <v>2</v>
      </c>
      <c r="H117" s="186">
        <v>1</v>
      </c>
      <c r="I117" s="186">
        <v>2</v>
      </c>
      <c r="J117" s="186">
        <v>1</v>
      </c>
      <c r="K117" s="186">
        <v>1</v>
      </c>
      <c r="L117" s="186" t="s">
        <v>248</v>
      </c>
      <c r="M117" s="186" t="s">
        <v>248</v>
      </c>
      <c r="N117" s="186" t="s">
        <v>248</v>
      </c>
      <c r="O117" s="186">
        <v>1</v>
      </c>
      <c r="P117" s="186">
        <v>1</v>
      </c>
      <c r="Q117" s="186" t="s">
        <v>248</v>
      </c>
      <c r="R117" s="186" t="s">
        <v>248</v>
      </c>
      <c r="S117" s="186" t="s">
        <v>248</v>
      </c>
      <c r="T117" s="186" t="s">
        <v>248</v>
      </c>
      <c r="U117" s="186" t="s">
        <v>248</v>
      </c>
      <c r="V117" s="186" t="s">
        <v>248</v>
      </c>
      <c r="W117" s="186" t="s">
        <v>248</v>
      </c>
      <c r="X117" s="186" t="s">
        <v>248</v>
      </c>
      <c r="Y117" s="186" t="s">
        <v>248</v>
      </c>
      <c r="Z117" s="186" t="s">
        <v>248</v>
      </c>
      <c r="AA117" s="186" t="s">
        <v>248</v>
      </c>
      <c r="AB117" s="186" t="s">
        <v>248</v>
      </c>
      <c r="AC117" s="186" t="s">
        <v>248</v>
      </c>
      <c r="AD117" s="186" t="s">
        <v>248</v>
      </c>
      <c r="AE117" s="186" t="s">
        <v>248</v>
      </c>
      <c r="AF117" s="186" t="s">
        <v>248</v>
      </c>
      <c r="AG117" s="186" t="s">
        <v>248</v>
      </c>
      <c r="AH117" s="186" t="s">
        <v>248</v>
      </c>
      <c r="AI117" s="186" t="s">
        <v>248</v>
      </c>
      <c r="AJ117" s="186" t="s">
        <v>248</v>
      </c>
      <c r="AK117" s="186" t="s">
        <v>248</v>
      </c>
      <c r="AL117" s="186">
        <v>1</v>
      </c>
      <c r="AM117" s="186" t="s">
        <v>248</v>
      </c>
      <c r="AN117" s="186" t="s">
        <v>248</v>
      </c>
      <c r="AO117" s="186"/>
      <c r="AP117" s="186" t="s">
        <v>248</v>
      </c>
      <c r="AQ117" s="186"/>
      <c r="AR117" s="186" t="s">
        <v>248</v>
      </c>
      <c r="AS117" s="186" t="s">
        <v>248</v>
      </c>
      <c r="AT117" s="186" t="s">
        <v>248</v>
      </c>
      <c r="AU117" s="186" t="s">
        <v>248</v>
      </c>
      <c r="AV117" s="186">
        <v>1</v>
      </c>
      <c r="AW117" s="186"/>
      <c r="AX117" s="186" t="s">
        <v>248</v>
      </c>
      <c r="AY117" s="186" t="s">
        <v>248</v>
      </c>
      <c r="AZ117" s="186" t="s">
        <v>248</v>
      </c>
      <c r="BA117" s="186">
        <v>1</v>
      </c>
      <c r="BB117" s="186">
        <v>1</v>
      </c>
      <c r="BC117" s="186" t="s">
        <v>248</v>
      </c>
      <c r="BD117" s="186" t="s">
        <v>248</v>
      </c>
      <c r="BE117" s="186" t="s">
        <v>248</v>
      </c>
      <c r="BF117" s="186" t="s">
        <v>248</v>
      </c>
      <c r="BG117" s="186" t="s">
        <v>248</v>
      </c>
      <c r="BH117" s="186" t="s">
        <v>248</v>
      </c>
      <c r="BI117" s="186" t="s">
        <v>248</v>
      </c>
      <c r="BJ117" s="186" t="s">
        <v>248</v>
      </c>
      <c r="BK117" s="186" t="s">
        <v>248</v>
      </c>
      <c r="BL117" s="186" t="s">
        <v>248</v>
      </c>
      <c r="BM117" s="186" t="s">
        <v>248</v>
      </c>
      <c r="BN117" s="186" t="s">
        <v>248</v>
      </c>
      <c r="BO117" s="186" t="s">
        <v>248</v>
      </c>
      <c r="BP117" s="186" t="s">
        <v>248</v>
      </c>
      <c r="BQ117" s="186" t="s">
        <v>248</v>
      </c>
      <c r="BR117" s="186" t="s">
        <v>248</v>
      </c>
      <c r="BS117" s="186" t="s">
        <v>248</v>
      </c>
      <c r="BT117" s="186" t="s">
        <v>248</v>
      </c>
      <c r="BU117" s="186">
        <v>2</v>
      </c>
      <c r="BV117" s="186" t="s">
        <v>248</v>
      </c>
      <c r="BW117" s="186" t="s">
        <v>248</v>
      </c>
      <c r="BX117" s="186" t="s">
        <v>248</v>
      </c>
      <c r="BY117" s="186" t="s">
        <v>248</v>
      </c>
      <c r="BZ117" s="186" t="s">
        <v>248</v>
      </c>
      <c r="CA117" s="186" t="s">
        <v>248</v>
      </c>
      <c r="CB117" s="186"/>
      <c r="CC117" s="186" t="s">
        <v>248</v>
      </c>
      <c r="CD117" s="186">
        <v>1</v>
      </c>
      <c r="CE117" s="186" t="s">
        <v>248</v>
      </c>
      <c r="CF117" s="186" t="s">
        <v>248</v>
      </c>
      <c r="CG117" s="186">
        <v>1</v>
      </c>
      <c r="CH117" s="186" t="s">
        <v>248</v>
      </c>
      <c r="CI117" s="186" t="s">
        <v>248</v>
      </c>
      <c r="CJ117" s="186" t="s">
        <v>248</v>
      </c>
      <c r="CK117" s="186" t="s">
        <v>248</v>
      </c>
      <c r="CL117" s="186" t="s">
        <v>248</v>
      </c>
      <c r="CM117" s="186" t="s">
        <v>248</v>
      </c>
      <c r="CN117" s="186" t="s">
        <v>248</v>
      </c>
      <c r="CO117" s="186" t="s">
        <v>248</v>
      </c>
      <c r="CP117" s="186" t="s">
        <v>248</v>
      </c>
      <c r="CQ117" s="186" t="s">
        <v>248</v>
      </c>
      <c r="CR117" s="186" t="s">
        <v>248</v>
      </c>
      <c r="CS117" s="186" t="s">
        <v>248</v>
      </c>
      <c r="CT117" s="186" t="s">
        <v>248</v>
      </c>
      <c r="CU117" s="186" t="s">
        <v>248</v>
      </c>
      <c r="CV117" s="186" t="s">
        <v>248</v>
      </c>
      <c r="CW117" s="186">
        <v>2</v>
      </c>
      <c r="CX117" s="186" t="s">
        <v>248</v>
      </c>
      <c r="CY117" s="186" t="s">
        <v>248</v>
      </c>
      <c r="CZ117" s="186" t="s">
        <v>248</v>
      </c>
      <c r="DA117" s="186" t="s">
        <v>248</v>
      </c>
      <c r="DB117" s="186" t="s">
        <v>248</v>
      </c>
      <c r="DC117" s="186" t="s">
        <v>248</v>
      </c>
      <c r="DD117" s="186" t="s">
        <v>248</v>
      </c>
      <c r="DE117" s="186" t="s">
        <v>248</v>
      </c>
      <c r="DF117" s="186">
        <v>1</v>
      </c>
      <c r="DG117" s="186" t="s">
        <v>248</v>
      </c>
      <c r="DH117" s="186" t="s">
        <v>248</v>
      </c>
      <c r="DI117" s="186" t="s">
        <v>248</v>
      </c>
      <c r="DJ117" s="186" t="s">
        <v>248</v>
      </c>
      <c r="DK117" s="186" t="s">
        <v>248</v>
      </c>
      <c r="DL117" s="186" t="s">
        <v>248</v>
      </c>
      <c r="DM117" s="186" t="s">
        <v>248</v>
      </c>
      <c r="DN117" s="186" t="s">
        <v>248</v>
      </c>
      <c r="DO117" s="186" t="s">
        <v>248</v>
      </c>
      <c r="DP117" s="186" t="s">
        <v>248</v>
      </c>
      <c r="DQ117" s="186" t="s">
        <v>248</v>
      </c>
      <c r="DR117" s="186" t="s">
        <v>248</v>
      </c>
      <c r="DS117" s="186" t="s">
        <v>248</v>
      </c>
      <c r="DT117" s="186" t="s">
        <v>248</v>
      </c>
      <c r="DU117" s="186" t="s">
        <v>248</v>
      </c>
      <c r="DV117" s="186" t="s">
        <v>248</v>
      </c>
      <c r="DW117" s="186" t="s">
        <v>248</v>
      </c>
      <c r="DX117" s="186" t="s">
        <v>248</v>
      </c>
      <c r="DY117" s="186" t="s">
        <v>248</v>
      </c>
      <c r="DZ117" s="186" t="s">
        <v>248</v>
      </c>
      <c r="EA117" s="186" t="s">
        <v>248</v>
      </c>
      <c r="EB117" s="186" t="s">
        <v>248</v>
      </c>
      <c r="EC117" s="186" t="s">
        <v>248</v>
      </c>
      <c r="ED117" s="186" t="s">
        <v>248</v>
      </c>
      <c r="EE117" s="186" t="s">
        <v>248</v>
      </c>
      <c r="EF117" s="186" t="s">
        <v>248</v>
      </c>
      <c r="EG117" s="186" t="s">
        <v>248</v>
      </c>
      <c r="EH117" s="186" t="s">
        <v>248</v>
      </c>
      <c r="EI117" s="186" t="s">
        <v>248</v>
      </c>
      <c r="EJ117" s="186" t="s">
        <v>248</v>
      </c>
      <c r="EK117" s="186" t="s">
        <v>248</v>
      </c>
      <c r="EL117" s="184" t="s">
        <v>248</v>
      </c>
      <c r="EM117" s="184" t="s">
        <v>248</v>
      </c>
      <c r="EN117" s="184" t="s">
        <v>248</v>
      </c>
      <c r="EO117" s="186" t="s">
        <v>248</v>
      </c>
      <c r="EP117" s="186" t="s">
        <v>248</v>
      </c>
      <c r="EQ117" s="186" t="s">
        <v>248</v>
      </c>
      <c r="ER117" s="186" t="s">
        <v>248</v>
      </c>
      <c r="ES117" s="186" t="s">
        <v>248</v>
      </c>
      <c r="ET117" s="186" t="s">
        <v>248</v>
      </c>
      <c r="EU117" s="186" t="s">
        <v>248</v>
      </c>
      <c r="EV117" s="186" t="s">
        <v>248</v>
      </c>
      <c r="EW117" s="186" t="s">
        <v>248</v>
      </c>
      <c r="EX117" s="186" t="s">
        <v>248</v>
      </c>
      <c r="EY117" s="186" t="s">
        <v>248</v>
      </c>
      <c r="EZ117" s="186" t="s">
        <v>248</v>
      </c>
      <c r="FA117" s="186" t="s">
        <v>248</v>
      </c>
      <c r="FB117" s="186" t="s">
        <v>248</v>
      </c>
      <c r="FC117" s="186" t="s">
        <v>248</v>
      </c>
      <c r="FD117" s="186" t="s">
        <v>248</v>
      </c>
      <c r="FE117" s="186" t="s">
        <v>248</v>
      </c>
      <c r="FF117" s="186" t="s">
        <v>248</v>
      </c>
      <c r="FG117" s="186" t="s">
        <v>248</v>
      </c>
      <c r="FH117" s="186" t="s">
        <v>248</v>
      </c>
      <c r="FI117" s="186" t="s">
        <v>248</v>
      </c>
      <c r="FJ117" s="186" t="s">
        <v>248</v>
      </c>
      <c r="FK117" s="186" t="s">
        <v>248</v>
      </c>
      <c r="FL117" s="186" t="s">
        <v>248</v>
      </c>
      <c r="FM117" s="186" t="s">
        <v>248</v>
      </c>
      <c r="FN117" s="186" t="s">
        <v>248</v>
      </c>
      <c r="FO117" s="186" t="s">
        <v>248</v>
      </c>
      <c r="FP117" s="186" t="s">
        <v>248</v>
      </c>
      <c r="FQ117" s="187" t="s">
        <v>248</v>
      </c>
      <c r="FR117" s="187" t="s">
        <v>248</v>
      </c>
      <c r="FS117" s="186">
        <v>2</v>
      </c>
      <c r="FT117" s="186">
        <v>1</v>
      </c>
      <c r="FU117" s="186"/>
      <c r="FV117" s="186">
        <v>1</v>
      </c>
      <c r="FW117" s="186">
        <v>1</v>
      </c>
      <c r="FX117" s="186">
        <v>1</v>
      </c>
      <c r="FY117" s="186">
        <v>2</v>
      </c>
      <c r="FZ117" s="186">
        <v>1</v>
      </c>
      <c r="GA117" s="186" t="s">
        <v>248</v>
      </c>
      <c r="GB117" s="186" t="s">
        <v>248</v>
      </c>
      <c r="GC117" s="186">
        <v>1</v>
      </c>
      <c r="GD117" s="186"/>
      <c r="GE117" s="186" t="s">
        <v>248</v>
      </c>
      <c r="GF117" s="186" t="s">
        <v>248</v>
      </c>
      <c r="GG117" s="186" t="s">
        <v>248</v>
      </c>
      <c r="GH117" s="186" t="s">
        <v>248</v>
      </c>
      <c r="GI117" s="186" t="s">
        <v>248</v>
      </c>
      <c r="GJ117" s="186" t="s">
        <v>248</v>
      </c>
      <c r="GK117" s="186" t="s">
        <v>248</v>
      </c>
      <c r="GL117" s="186" t="s">
        <v>248</v>
      </c>
      <c r="GM117" s="186" t="s">
        <v>248</v>
      </c>
      <c r="GN117" s="186" t="s">
        <v>248</v>
      </c>
      <c r="GO117" s="186" t="s">
        <v>248</v>
      </c>
      <c r="GP117" s="186" t="s">
        <v>248</v>
      </c>
      <c r="GQ117" s="186" t="s">
        <v>248</v>
      </c>
      <c r="GR117" s="186" t="s">
        <v>248</v>
      </c>
      <c r="GS117" s="186" t="s">
        <v>248</v>
      </c>
      <c r="GT117" s="186" t="s">
        <v>248</v>
      </c>
      <c r="GU117" s="186" t="s">
        <v>248</v>
      </c>
      <c r="GV117" s="186" t="s">
        <v>248</v>
      </c>
      <c r="GW117" s="186" t="s">
        <v>248</v>
      </c>
      <c r="GX117" s="186" t="s">
        <v>248</v>
      </c>
      <c r="GY117" s="186" t="s">
        <v>248</v>
      </c>
      <c r="GZ117" s="261" t="s">
        <v>248</v>
      </c>
      <c r="HA117" s="261" t="s">
        <v>248</v>
      </c>
      <c r="HB117" s="188">
        <f t="shared" ref="HB117" si="24">SUM(G117:GE117)</f>
        <v>30</v>
      </c>
    </row>
    <row r="118" spans="1:210" ht="24.9" customHeight="1" thickBot="1" x14ac:dyDescent="0.35">
      <c r="A118" s="108" t="str">
        <f t="shared" si="20"/>
        <v>Prod.-Q-2</v>
      </c>
      <c r="B118" s="108" t="str">
        <f t="shared" si="21"/>
        <v>Pracownik Produkcji</v>
      </c>
      <c r="C118" s="108" t="str">
        <f t="shared" si="22"/>
        <v>GJ</v>
      </c>
      <c r="D118" s="108">
        <f t="shared" si="23"/>
        <v>771</v>
      </c>
      <c r="E118" s="395"/>
      <c r="F118" s="189" t="s">
        <v>375</v>
      </c>
      <c r="G118" s="192">
        <f>IF(INDEX(tab_MinKomp[Przepisy BHP / BHP Vorschriften],MATCH($B117,tab_MinKomp[[Stanowisko / Position ]:[Stanowisko / Position ]],0))="n/a","n/a",G117-INDEX(tab_MinKomp[Przepisy BHP / BHP Vorschriften],MATCH($B117,tab_MinKomp[[Stanowisko / Position ]:[Stanowisko / Position ]],0)))</f>
        <v>0</v>
      </c>
      <c r="H118" s="193">
        <f>IF(INDEX(tab_MinKomp[Przepisy PPOŻ / Brandschutzbestimmungen],MATCH($B117,tab_MinKomp[[Stanowisko / Position ]:[Stanowisko / Position ]],0))="n/a","n/a",H117-INDEX(tab_MinKomp[Przepisy PPOŻ / Brandschutzbestimmungen],MATCH($B117,tab_MinKomp[[Stanowisko / Position ]:[Stanowisko / Position ]],0)))</f>
        <v>0</v>
      </c>
      <c r="I118" s="193">
        <f>IF(INDEX(tab_MinKomp[Ryzyko zawodowe na stanowiskach pracyv/ Berufliche Risiken an Arbeitsstellen],MATCH($B117,tab_MinKomp[[Stanowisko / Position ]:[Stanowisko / Position ]],0))="n/a","n/a",I117-INDEX(tab_MinKomp[Ryzyko zawodowe na stanowiskach pracyv/ Berufliche Risiken an Arbeitsstellen],MATCH($B117,tab_MinKomp[[Stanowisko / Position ]:[Stanowisko / Position ]],0)))</f>
        <v>0</v>
      </c>
      <c r="J118" s="193">
        <f>IF(INDEX(tab_MinKomp[Gospodarka substancjami niebezpiecznymi / Gefahrstoffmanagement],MATCH($B117,tab_MinKomp[[Stanowisko / Position ]:[Stanowisko / Position ]],0))="n/a","n/a",J117-INDEX(tab_MinKomp[Gospodarka substancjami niebezpiecznymi / Gefahrstoffmanagement],MATCH($B117,tab_MinKomp[[Stanowisko / Position ]:[Stanowisko / Position ]],0)))</f>
        <v>0</v>
      </c>
      <c r="K118" s="193">
        <f>IF(INDEX(tab_MinKomp[Gospodarka odpadami / Abfallwirtschaft],MATCH($B117,tab_MinKomp[[Stanowisko / Position ]:[Stanowisko / Position ]],0))="n/a","n/a",K117-INDEX(tab_MinKomp[Gospodarka odpadami / Abfallwirtschaft],MATCH($B117,tab_MinKomp[[Stanowisko / Position ]:[Stanowisko / Position ]],0)))</f>
        <v>0</v>
      </c>
      <c r="L118" s="194" t="str">
        <f>IF(INDEX(tab_MinKomp[Przepisy kodeksu pracy / Bestimmungen des Arbeitsgesetzes],MATCH($B117,tab_MinKomp[[Stanowisko / Position ]:[Stanowisko / Position ]],0))="n/a","n/a",L117-INDEX(tab_MinKomp[Przepisy kodeksu pracy / Bestimmungen des Arbeitsgesetzes],MATCH($B117,tab_MinKomp[[Stanowisko / Position ]:[Stanowisko / Position ]],0)))</f>
        <v>n/a</v>
      </c>
      <c r="M118" s="195" t="str">
        <f>IF(INDEX(tab_MinKomp[Przepisy o ub.społ. ZUS  / Sozialversicherungsvorschriften],MATCH($B117,tab_MinKomp[[Stanowisko / Position ]:[Stanowisko / Position ]],0))="n/a","n/a",M117-INDEX(tab_MinKomp[Przepisy o ub.społ. ZUS  / Sozialversicherungsvorschriften],MATCH($B117,tab_MinKomp[[Stanowisko / Position ]:[Stanowisko / Position ]],0)))</f>
        <v>n/a</v>
      </c>
      <c r="N118" s="194" t="str">
        <f>IF(INDEX(tab_MinKomp[PRZEPISY O PDOF /persönlich Einkommensteuergesetz ],MATCH($B117,tab_MinKomp[[Stanowisko / Position ]:[Stanowisko / Position ]],0))="n/a","n/a",N117-INDEX(tab_MinKomp[PRZEPISY O PDOF /persönlich Einkommensteuergesetz ],MATCH($B117,tab_MinKomp[[Stanowisko / Position ]:[Stanowisko / Position ]],0)))</f>
        <v>n/a</v>
      </c>
      <c r="O118" s="194">
        <f>IF(INDEX(tab_MinKomp[Regulamin pracy / Arbeitsordnung],MATCH($B117,tab_MinKomp[[Stanowisko / Position ]:[Stanowisko / Position ]],0))="n/a","n/a",O117-INDEX(tab_MinKomp[Regulamin pracy / Arbeitsordnung],MATCH($B117,tab_MinKomp[[Stanowisko / Position ]:[Stanowisko / Position ]],0)))</f>
        <v>0</v>
      </c>
      <c r="P118" s="194">
        <f>IF(INDEX(tab_MinKomp[Regulamin wynagradzania / Vergütungsordnung],MATCH($B117,tab_MinKomp[[Stanowisko / Position ]:[Stanowisko / Position ]],0))="n/a","n/a",P117-INDEX(tab_MinKomp[Regulamin wynagradzania / Vergütungsordnung],MATCH($B117,tab_MinKomp[[Stanowisko / Position ]:[Stanowisko / Position ]],0)))</f>
        <v>0</v>
      </c>
      <c r="Q118" s="194" t="str">
        <f>IF(INDEX(tab_MinKomp[System R2PŁATNIK PRO: Płace / Lohnabrechnung],MATCH($B117,tab_MinKomp[[Stanowisko / Position ]:[Stanowisko / Position ]],0))="n/a","n/a",Q117-INDEX(tab_MinKomp[System R2PŁATNIK PRO: Płace / Lohnabrechnung],MATCH($B117,tab_MinKomp[[Stanowisko / Position ]:[Stanowisko / Position ]],0)))</f>
        <v>n/a</v>
      </c>
      <c r="R118" s="194" t="str">
        <f>IF(INDEX(tab_MinKomp[SystemR2PŁATNIK PRO: KADRY / Personaldaten],MATCH($B117,tab_MinKomp[[Stanowisko / Position ]:[Stanowisko / Position ]],0))="n/a","n/a",R117-INDEX(tab_MinKomp[SystemR2PŁATNIK PRO: KADRY / Personaldaten],MATCH($B117,tab_MinKomp[[Stanowisko / Position ]:[Stanowisko / Position ]],0)))</f>
        <v>n/a</v>
      </c>
      <c r="S118" s="194" t="str">
        <f>IF(INDEX(tab_MinKomp[SYSTEM R2PŁATNIK PRO: zarządzanie pracownikami / Arbeitsverwaltung],MATCH($B117,tab_MinKomp[[Stanowisko / Position ]:[Stanowisko / Position ]],0))="n/a","n/a",S117-INDEX(tab_MinKomp[SYSTEM R2PŁATNIK PRO: zarządzanie pracownikami / Arbeitsverwaltung],MATCH($B117,tab_MinKomp[[Stanowisko / Position ]:[Stanowisko / Position ]],0)))</f>
        <v>n/a</v>
      </c>
      <c r="T118" s="194" t="str">
        <f>IF(INDEX(tab_MinKomp[Doradztwo, wsparcie personalne / Personalberatung und Unterstützung],MATCH($B117,tab_MinKomp[[Stanowisko / Position ]:[Stanowisko / Position ]],0))="n/a","n/a",T117-INDEX(tab_MinKomp[Doradztwo, wsparcie personalne / Personalberatung und Unterstützung],MATCH($B117,tab_MinKomp[[Stanowisko / Position ]:[Stanowisko / Position ]],0)))</f>
        <v>n/a</v>
      </c>
      <c r="U118" s="194" t="str">
        <f>IF(INDEX(tab_MinKomp[Przepisy o podatku VAT / MwSt.- Gesetz],MATCH($B117,tab_MinKomp[[Stanowisko / Position ]:[Stanowisko / Position ]],0))="n/a","n/a",U117-INDEX(tab_MinKomp[Przepisy o podatku VAT / MwSt.- Gesetz],MATCH($B117,tab_MinKomp[[Stanowisko / Position ]:[Stanowisko / Position ]],0)))</f>
        <v>n/a</v>
      </c>
      <c r="V118" s="194" t="str">
        <f>IF(INDEX(tab_MinKomp[PrzepisyPDOP / geschäftlich Einkommensteuergesetz],MATCH($B117,tab_MinKomp[[Stanowisko / Position ]:[Stanowisko / Position ]],0))="n/a","n/a",V117-INDEX(tab_MinKomp[PrzepisyPDOP / geschäftlich Einkommensteuergesetz],MATCH($B117,tab_MinKomp[[Stanowisko / Position ]:[Stanowisko / Position ]],0)))</f>
        <v>n/a</v>
      </c>
      <c r="W118" s="194" t="str">
        <f>IF(INDEX(tab_MinKomp[System BAAN / FINANSE (FIBU)],MATCH($B117,tab_MinKomp[[Stanowisko / Position ]:[Stanowisko / Position ]],0))="n/a","n/a",W117-INDEX(tab_MinKomp[System BAAN / FINANSE (FIBU)],MATCH($B117,tab_MinKomp[[Stanowisko / Position ]:[Stanowisko / Position ]],0)))</f>
        <v>n/a</v>
      </c>
      <c r="X118" s="194" t="str">
        <f>IF(INDEX(tab_MinKomp[Systemy pomocnicze / Hilfssysteme(STOCKPROGRAM, KALK2000 etc.)],MATCH($B117,tab_MinKomp[[Stanowisko / Position ]:[Stanowisko / Position ]],0))="n/a","n/a",X117-INDEX(tab_MinKomp[Systemy pomocnicze / Hilfssysteme(STOCKPROGRAM, KALK2000 etc.)],MATCH($B117,tab_MinKomp[[Stanowisko / Position ]:[Stanowisko / Position ]],0)))</f>
        <v>n/a</v>
      </c>
      <c r="Y118" s="194" t="str">
        <f>IF(INDEX(tab_MinKomp[Polityka rachunkowości / Buchführungspolitik],MATCH($B117,tab_MinKomp[[Stanowisko / Position ]:[Stanowisko / Position ]],0))="n/a","n/a",Y117-INDEX(tab_MinKomp[Polityka rachunkowości / Buchführungspolitik],MATCH($B117,tab_MinKomp[[Stanowisko / Position ]:[Stanowisko / Position ]],0)))</f>
        <v>n/a</v>
      </c>
      <c r="Z118" s="194" t="str">
        <f>IF(INDEX(tab_MinKomp[Ustawa o rachunkowości / Rechnungslegungsgesetz],MATCH($B117,tab_MinKomp[[Stanowisko / Position ]:[Stanowisko / Position ]],0))="n/a","n/a",Z117-INDEX(tab_MinKomp[Ustawa o rachunkowości / Rechnungslegungsgesetz],MATCH($B117,tab_MinKomp[[Stanowisko / Position ]:[Stanowisko / Position ]],0)))</f>
        <v>n/a</v>
      </c>
      <c r="AA118" s="194" t="str">
        <f>IF(INDEX(tab_MinKomp[WORKFLOW - TS-100],MATCH($B117,tab_MinKomp[[Stanowisko / Position ]:[Stanowisko / Position ]],0))="n/a","n/a",AA117-INDEX(tab_MinKomp[WORKFLOW - TS-100],MATCH($B117,tab_MinKomp[[Stanowisko / Position ]:[Stanowisko / Position ]],0)))</f>
        <v>n/a</v>
      </c>
      <c r="AB118" s="194" t="str">
        <f>IF(INDEX(tab_MinKomp[WORKFLOW - SFMS],MATCH($B117,tab_MinKomp[[Stanowisko / Position ]:[Stanowisko / Position ]],0))="n/a","n/a",AB117-INDEX(tab_MinKomp[WORKFLOW - SFMS],MATCH($B117,tab_MinKomp[[Stanowisko / Position ]:[Stanowisko / Position ]],0)))</f>
        <v>n/a</v>
      </c>
      <c r="AC118" s="194" t="str">
        <f>IF(INDEX(tab_MinKomp[System ISO 9001:2015],MATCH($B117,tab_MinKomp[[Stanowisko / Position ]:[Stanowisko / Position ]],0))="n/a","n/a",AC117-INDEX(tab_MinKomp[System ISO 9001:2015],MATCH($B117,tab_MinKomp[[Stanowisko / Position ]:[Stanowisko / Position ]],0)))</f>
        <v>n/a</v>
      </c>
      <c r="AD118" s="194" t="str">
        <f>IF(INDEX(tab_MinKomp[System ISO 9001:2015],MATCH($B117,tab_MinKomp[[Stanowisko / Position ]:[Stanowisko / Position ]],0))="n/a","n/a",AD117-INDEX(tab_MinKomp[System ISO 9001:2015],MATCH($B117,tab_MinKomp[[Stanowisko / Position ]:[Stanowisko / Position ]],0)))</f>
        <v>n/a</v>
      </c>
      <c r="AE118" s="194" t="str">
        <f>IF(INDEX(tab_MinKomp[System ISO 9001:2015],MATCH($B117,tab_MinKomp[[Stanowisko / Position ]:[Stanowisko / Position ]],0))="n/a","n/a",AE117-INDEX(tab_MinKomp[System ISO 9001:2015],MATCH($B117,tab_MinKomp[[Stanowisko / Position ]:[Stanowisko / Position ]],0)))</f>
        <v>n/a</v>
      </c>
      <c r="AF118" s="194" t="str">
        <f>IF(INDEX(tab_MinKomp[System ISO 9001:2015],MATCH($B117,tab_MinKomp[[Stanowisko / Position ]:[Stanowisko / Position ]],0))="n/a","n/a",AF117-INDEX(tab_MinKomp[System ISO 9001:2015],MATCH($B117,tab_MinKomp[[Stanowisko / Position ]:[Stanowisko / Position ]],0)))</f>
        <v>n/a</v>
      </c>
      <c r="AG118" s="194" t="str">
        <f>IF(INDEX(tab_MinKomp[Wymagania VDA 6.3 Process / Forderungen],MATCH($B117,tab_MinKomp[[Stanowisko / Position ]:[Stanowisko / Position ]],0))="n/a","n/a",AG117-INDEX(tab_MinKomp[Wymagania VDA 6.3 Process / Forderungen],MATCH($B117,tab_MinKomp[[Stanowisko / Position ]:[Stanowisko / Position ]],0)))</f>
        <v>n/a</v>
      </c>
      <c r="AH118" s="194" t="str">
        <f>IF(INDEX(tab_MinKomp[Wymagania VDA 6.5 Product / Forderungen],MATCH($B117,tab_MinKomp[[Stanowisko / Position ]:[Stanowisko / Position ]],0))="n/a","n/a",AH117-INDEX(tab_MinKomp[Wymagania VDA 6.5 Product / Forderungen],MATCH($B117,tab_MinKomp[[Stanowisko / Position ]:[Stanowisko / Position ]],0)))</f>
        <v>n/a</v>
      </c>
      <c r="AI118" s="194" t="str">
        <f>IF(INDEX(tab_MinKomp[System ISO 9001:2015],MATCH($B117,tab_MinKomp[[Stanowisko / Position ]:[Stanowisko / Position ]],0))="n/a","n/a",AI117-INDEX(tab_MinKomp[System ISO 9001:2015],MATCH($B117,tab_MinKomp[[Stanowisko / Position ]:[Stanowisko / Position ]],0)))</f>
        <v>n/a</v>
      </c>
      <c r="AJ118" s="194" t="str">
        <f>IF(INDEX(tab_MinKomp[Auditor systemu ISO 17021:2018],MATCH($B117,tab_MinKomp[[Stanowisko / Position ]:[Stanowisko / Position ]],0))="n/a","n/a",AJ117-INDEX(tab_MinKomp[Auditor systemu ISO 17021:2018],MATCH($B117,tab_MinKomp[[Stanowisko / Position ]:[Stanowisko / Position ]],0)))</f>
        <v>n/a</v>
      </c>
      <c r="AK118" s="194" t="str">
        <f>IF(INDEX(tab_MinKomp[Pełnomocnik systemu / Systemvertreter],MATCH($B117,tab_MinKomp[[Stanowisko / Position ]:[Stanowisko / Position ]],0))="n/a","n/a",AK117-INDEX(tab_MinKomp[Pełnomocnik systemu / Systemvertreter],MATCH($B117,tab_MinKomp[[Stanowisko / Position ]:[Stanowisko / Position ]],0)))</f>
        <v>n/a</v>
      </c>
      <c r="AL118" s="194">
        <f>IF(INDEX(tab_MinKomp[Polityka Etyczna - Compliance],MATCH($B117,tab_MinKomp[[Stanowisko / Position ]:[Stanowisko / Position ]],0))="n/a","n/a",AL117-INDEX(tab_MinKomp[Polityka Etyczna - Compliance],MATCH($B117,tab_MinKomp[[Stanowisko / Position ]:[Stanowisko / Position ]],0)))</f>
        <v>0</v>
      </c>
      <c r="AM118" s="194" t="str">
        <f>IF(INDEX(tab_MinKomp[WDRAŻANIE NOWYCH PROJEKTÓW/ PROCEDURA CTM],MATCH($B117,tab_MinKomp[[Stanowisko / Position ]:[Stanowisko / Position ]],0))="n/a","n/a",AM117-INDEX(tab_MinKomp[WDRAŻANIE NOWYCH PROJEKTÓW/ PROCEDURA CTM],MATCH($B117,tab_MinKomp[[Stanowisko / Position ]:[Stanowisko / Position ]],0)))</f>
        <v>n/a</v>
      </c>
      <c r="AN118" s="194" t="str">
        <f>IF(INDEX(tab_MinKomp[KAMIENIE MILOWE MSL/PIFF],MATCH($B117,tab_MinKomp[[Stanowisko / Position ]:[Stanowisko / Position ]],0))="n/a","n/a",AN117-INDEX(tab_MinKomp[KAMIENIE MILOWE MSL/PIFF],MATCH($B117,tab_MinKomp[[Stanowisko / Position ]:[Stanowisko / Position ]],0)))</f>
        <v>n/a</v>
      </c>
      <c r="AO118" s="194">
        <f>IF(INDEX(tab_MinKomp[CP],MATCH($B117,tab_MinKomp[[Stanowisko / Position ]:[Stanowisko / Position ]],0))="n/a","n/a",AO117-INDEX(tab_MinKomp[CP],MATCH($B117,tab_MinKomp[[Stanowisko / Position ]:[Stanowisko / Position ]],0)))</f>
        <v>-1</v>
      </c>
      <c r="AP118" s="194" t="str">
        <f>IF(INDEX(tab_MinKomp[FMEA],MATCH($B117,tab_MinKomp[[Stanowisko / Position ]:[Stanowisko / Position ]],0))="n/a","n/a",AP117-INDEX(tab_MinKomp[FMEA],MATCH($B117,tab_MinKomp[[Stanowisko / Position ]:[Stanowisko / Position ]],0)))</f>
        <v>n/a</v>
      </c>
      <c r="AQ118" s="194">
        <f>IF(INDEX(tab_MinKomp[FLOW CHART],MATCH($B117,tab_MinKomp[[Stanowisko / Position ]:[Stanowisko / Position ]],0))="n/a","n/a",AQ117-INDEX(tab_MinKomp[FLOW CHART],MATCH($B117,tab_MinKomp[[Stanowisko / Position ]:[Stanowisko / Position ]],0)))</f>
        <v>-1</v>
      </c>
      <c r="AR118" s="194" t="str">
        <f>IF(INDEX(tab_MinKomp[APQP],MATCH($B117,tab_MinKomp[[Stanowisko / Position ]:[Stanowisko / Position ]],0))="n/a","n/a",AR117-INDEX(tab_MinKomp[APQP],MATCH($B117,tab_MinKomp[[Stanowisko / Position ]:[Stanowisko / Position ]],0)))</f>
        <v>n/a</v>
      </c>
      <c r="AS118" s="194" t="str">
        <f>IF(INDEX(tab_MinKomp[MSA],MATCH($B117,tab_MinKomp[[Stanowisko / Position ]:[Stanowisko / Position ]],0))="n/a","n/a",AS117-INDEX(tab_MinKomp[MSA],MATCH($B117,tab_MinKomp[[Stanowisko / Position ]:[Stanowisko / Position ]],0)))</f>
        <v>n/a</v>
      </c>
      <c r="AT118" s="194" t="str">
        <f>IF(INDEX(tab_MinKomp[SPC],MATCH($B117,tab_MinKomp[[Stanowisko / Position ]:[Stanowisko / Position ]],0))="n/a","n/a",AT117-INDEX(tab_MinKomp[SPC],MATCH($B117,tab_MinKomp[[Stanowisko / Position ]:[Stanowisko / Position ]],0)))</f>
        <v>n/a</v>
      </c>
      <c r="AU118" s="194" t="str">
        <f>IF(INDEX(tab_MinKomp[CSR (SPECYFICZNE WYMAGANIA KLIENTA)],MATCH($B117,tab_MinKomp[[Stanowisko / Position ]:[Stanowisko / Position ]],0))="n/a","n/a",AU117-INDEX(tab_MinKomp[CSR (SPECYFICZNE WYMAGANIA KLIENTA)],MATCH($B117,tab_MinKomp[[Stanowisko / Position ]:[Stanowisko / Position ]],0)))</f>
        <v>n/a</v>
      </c>
      <c r="AV118" s="194">
        <f>IF(INDEX(tab_MinKomp[5S],MATCH($B117,tab_MinKomp[[Stanowisko / Position ]:[Stanowisko / Position ]],0))="n/a","n/a",AV117-INDEX(tab_MinKomp[5S],MATCH($B117,tab_MinKomp[[Stanowisko / Position ]:[Stanowisko / Position ]],0)))</f>
        <v>-1</v>
      </c>
      <c r="AW118" s="194">
        <f>IF(INDEX(tab_MinKomp[LEAN MANAGEMENT],MATCH($B117,tab_MinKomp[[Stanowisko / Position ]:[Stanowisko / Position ]],0))="n/a","n/a",AW117-INDEX(tab_MinKomp[LEAN MANAGEMENT],MATCH($B117,tab_MinKomp[[Stanowisko / Position ]:[Stanowisko / Position ]],0)))</f>
        <v>-1</v>
      </c>
      <c r="AX118" s="194" t="str">
        <f>IF(INDEX(tab_MinKomp[5R],MATCH($B117,tab_MinKomp[[Stanowisko / Position ]:[Stanowisko / Position ]],0))="n/a","n/a",AX117-INDEX(tab_MinKomp[5R],MATCH($B117,tab_MinKomp[[Stanowisko / Position ]:[Stanowisko / Position ]],0)))</f>
        <v>n/a</v>
      </c>
      <c r="AY118" s="194" t="str">
        <f>IF(INDEX(tab_MinKomp[Six Sigma],MATCH($B117,tab_MinKomp[[Stanowisko / Position ]:[Stanowisko / Position ]],0))="n/a","n/a",AY117-INDEX(tab_MinKomp[Six Sigma],MATCH($B117,tab_MinKomp[[Stanowisko / Position ]:[Stanowisko / Position ]],0)))</f>
        <v>n/a</v>
      </c>
      <c r="AZ118" s="194" t="str">
        <f>IF(INDEX(tab_MinKomp[System BAAN / Distribution &amp; Supply Chain],MATCH($B117,tab_MinKomp[[Stanowisko / Position ]:[Stanowisko / Position ]],0))="n/a","n/a",AZ117-INDEX(tab_MinKomp[System BAAN / Distribution &amp; Supply Chain],MATCH($B117,tab_MinKomp[[Stanowisko / Position ]:[Stanowisko / Position ]],0)))</f>
        <v>n/a</v>
      </c>
      <c r="BA118" s="194">
        <f>IF(INDEX(tab_MinKomp[LEAN MANAGEMENT],MATCH($B117,tab_MinKomp[[Stanowisko / Position ]:[Stanowisko / Position ]],0))="n/a","n/a",BA117-INDEX(tab_MinKomp[LEAN MANAGEMENT],MATCH($B117,tab_MinKomp[[Stanowisko / Position ]:[Stanowisko / Position ]],0)))</f>
        <v>0</v>
      </c>
      <c r="BB118" s="194">
        <f>IF(INDEX(tab_MinKomp[LEAN MANAGEMENT],MATCH($B117,tab_MinKomp[[Stanowisko / Position ]:[Stanowisko / Position ]],0))="n/a","n/a",BB117-INDEX(tab_MinKomp[LEAN MANAGEMENT],MATCH($B117,tab_MinKomp[[Stanowisko / Position ]:[Stanowisko / Position ]],0)))</f>
        <v>0</v>
      </c>
      <c r="BC118" s="194" t="str">
        <f>IF(INDEX(tab_MinKomp[Organizacja dostaw / Versorgungsorganisation],MATCH($B117,tab_MinKomp[[Stanowisko / Position ]:[Stanowisko / Position ]],0))="n/a","n/a",BC117-INDEX(tab_MinKomp[Organizacja dostaw / Versorgungsorganisation],MATCH($B117,tab_MinKomp[[Stanowisko / Position ]:[Stanowisko / Position ]],0)))</f>
        <v>n/a</v>
      </c>
      <c r="BD118" s="194" t="str">
        <f>IF(INDEX(tab_MinKomp[Organizacja wysyłek / Organisation von Lieferungen],MATCH($B117,tab_MinKomp[[Stanowisko / Position ]:[Stanowisko / Position ]],0))="n/a","n/a",BD117-INDEX(tab_MinKomp[Organizacja wysyłek / Organisation von Lieferungen],MATCH($B117,tab_MinKomp[[Stanowisko / Position ]:[Stanowisko / Position ]],0)))</f>
        <v>n/a</v>
      </c>
      <c r="BE118" s="194" t="str">
        <f>IF(INDEX(tab_MinKomp[Analiza magazynowa - Program Polen.mdb / Inventuranalyse],MATCH($B117,tab_MinKomp[[Stanowisko / Position ]:[Stanowisko / Position ]],0))="n/a","n/a",BE117-INDEX(tab_MinKomp[Analiza magazynowa - Program Polen.mdb / Inventuranalyse],MATCH($B117,tab_MinKomp[[Stanowisko / Position ]:[Stanowisko / Position ]],0)))</f>
        <v>n/a</v>
      </c>
      <c r="BF118" s="190" t="str">
        <f>IF(INDEX(tab_MinKomp[MMOG (Materials Management Operations Guidelines)],MATCH($B117,tab_MinKomp[[Stanowisko / Position ]:[Stanowisko / Position ]],0))="n/a","n/a",BF117-INDEX(tab_MinKomp[MMOG (Materials Management Operations Guidelines)],MATCH($B117,tab_MinKomp[[Stanowisko / Position ]:[Stanowisko / Position ]],0)))</f>
        <v>n/a</v>
      </c>
      <c r="BG118" s="190" t="str">
        <f>IF(INDEX(tab_MinKomp[GPP],MATCH($B117,tab_MinKomp[[Stanowisko / Position ]:[Stanowisko / Position ]],0))="n/a","n/a",BG117-INDEX(tab_MinKomp[GPP],MATCH($B117,tab_MinKomp[[Stanowisko / Position ]:[Stanowisko / Position ]],0)))</f>
        <v>n/a</v>
      </c>
      <c r="BH118" s="190" t="str">
        <f>IF(INDEX(tab_MinKomp[AIAG (Automotive Industry Action Group)],MATCH($B117,tab_MinKomp[[Stanowisko / Position ]:[Stanowisko / Position ]],0))="n/a","n/a",BH117-INDEX(tab_MinKomp[AIAG (Automotive Industry Action Group)],MATCH($B117,tab_MinKomp[[Stanowisko / Position ]:[Stanowisko / Position ]],0)))</f>
        <v>n/a</v>
      </c>
      <c r="BI118" s="190" t="str">
        <f>IF(INDEX(tab_MinKomp[Super-G disputes],MATCH($B117,tab_MinKomp[[Stanowisko / Position ]:[Stanowisko / Position ]],0))="n/a","n/a",BI117-INDEX(tab_MinKomp[Super-G disputes],MATCH($B117,tab_MinKomp[[Stanowisko / Position ]:[Stanowisko / Position ]],0)))</f>
        <v>n/a</v>
      </c>
      <c r="BJ118" s="190" t="str">
        <f>IF(INDEX(tab_MinKomp[CMMS3/eDDL (Direct Data Link)],MATCH($B117,tab_MinKomp[[Stanowisko / Position ]:[Stanowisko / Position ]],0))="n/a","n/a",BJ117-INDEX(tab_MinKomp[CMMS3/eDDL (Direct Data Link)],MATCH($B117,tab_MinKomp[[Stanowisko / Position ]:[Stanowisko / Position ]],0)))</f>
        <v>n/a</v>
      </c>
      <c r="BK118" s="190" t="str">
        <f>IF(INDEX(tab_MinKomp[MP&amp;L (Material Planning and Logistics)],MATCH($B117,tab_MinKomp[[Stanowisko / Position ]:[Stanowisko / Position ]],0))="n/a","n/a",BK117-INDEX(tab_MinKomp[MP&amp;L (Material Planning and Logistics)],MATCH($B117,tab_MinKomp[[Stanowisko / Position ]:[Stanowisko / Position ]],0)))</f>
        <v>n/a</v>
      </c>
      <c r="BL118" s="190" t="str">
        <f>IF(INDEX(tab_MinKomp[Supplier delivery rating],MATCH($B117,tab_MinKomp[[Stanowisko / Position ]:[Stanowisko / Position ]],0))="n/a","n/a",BL117-INDEX(tab_MinKomp[Supplier delivery rating],MATCH($B117,tab_MinKomp[[Stanowisko / Position ]:[Stanowisko / Position ]],0)))</f>
        <v>n/a</v>
      </c>
      <c r="BM118" s="194" t="str">
        <f>IF(INDEX(tab_MinKomp[Planowanie produkcji / Produktionsplanung],MATCH($B117,tab_MinKomp[[Stanowisko / Position ]:[Stanowisko / Position ]],0))="n/a","n/a",BM117-INDEX(tab_MinKomp[Planowanie produkcji / Produktionsplanung],MATCH($B117,tab_MinKomp[[Stanowisko / Position ]:[Stanowisko / Position ]],0)))</f>
        <v>n/a</v>
      </c>
      <c r="BN118" s="194" t="str">
        <f>IF(INDEX(tab_MinKomp[Planowanie produkcji / Produktionsplanung],MATCH($B117,tab_MinKomp[[Stanowisko / Position ]:[Stanowisko / Position ]],0))="n/a","n/a",BN117-INDEX(tab_MinKomp[Planowanie produkcji / Produktionsplanung],MATCH($B117,tab_MinKomp[[Stanowisko / Position ]:[Stanowisko / Position ]],0)))</f>
        <v>n/a</v>
      </c>
      <c r="BO118" s="194" t="str">
        <f>IF(INDEX(tab_MinKomp[Planowanie produkcji / Produktionsplanung],MATCH($B117,tab_MinKomp[[Stanowisko / Position ]:[Stanowisko / Position ]],0))="n/a","n/a",BO117-INDEX(tab_MinKomp[Planowanie produkcji / Produktionsplanung],MATCH($B117,tab_MinKomp[[Stanowisko / Position ]:[Stanowisko / Position ]],0)))</f>
        <v>n/a</v>
      </c>
      <c r="BP118" s="194" t="str">
        <f>IF(INDEX(tab_MinKomp[Planowanie produkcji / Produktionsplanung],MATCH($B117,tab_MinKomp[[Stanowisko / Position ]:[Stanowisko / Position ]],0))="n/a","n/a",BP117-INDEX(tab_MinKomp[Planowanie produkcji / Produktionsplanung],MATCH($B117,tab_MinKomp[[Stanowisko / Position ]:[Stanowisko / Position ]],0)))</f>
        <v>n/a</v>
      </c>
      <c r="BQ118" s="194" t="str">
        <f>IF(INDEX(tab_MinKomp[Planowanie produkcji / Produktionsplanung],MATCH($B117,tab_MinKomp[[Stanowisko / Position ]:[Stanowisko / Position ]],0))="n/a","n/a",BQ117-INDEX(tab_MinKomp[Planowanie produkcji / Produktionsplanung],MATCH($B117,tab_MinKomp[[Stanowisko / Position ]:[Stanowisko / Position ]],0)))</f>
        <v>n/a</v>
      </c>
      <c r="BR118" s="194" t="str">
        <f>IF(INDEX(tab_MinKomp[Planowanie produkcji / Produktionsplanung],MATCH($B117,tab_MinKomp[[Stanowisko / Position ]:[Stanowisko / Position ]],0))="n/a","n/a",BR117-INDEX(tab_MinKomp[Planowanie produkcji / Produktionsplanung],MATCH($B117,tab_MinKomp[[Stanowisko / Position ]:[Stanowisko / Position ]],0)))</f>
        <v>n/a</v>
      </c>
      <c r="BS118" s="194" t="str">
        <f>IF(INDEX(tab_MinKomp[Planowanie produkcji / Produktionsplanung],MATCH($B117,tab_MinKomp[[Stanowisko / Position ]:[Stanowisko / Position ]],0))="n/a","n/a",BS117-INDEX(tab_MinKomp[Planowanie produkcji / Produktionsplanung],MATCH($B117,tab_MinKomp[[Stanowisko / Position ]:[Stanowisko / Position ]],0)))</f>
        <v>n/a</v>
      </c>
      <c r="BT118" s="194" t="str">
        <f>IF(INDEX(tab_MinKomp[Planowanie produkcji / Produktionsplanung],MATCH($B117,tab_MinKomp[[Stanowisko / Position ]:[Stanowisko / Position ]],0))="n/a","n/a",BT117-INDEX(tab_MinKomp[Planowanie produkcji / Produktionsplanung],MATCH($B117,tab_MinKomp[[Stanowisko / Position ]:[Stanowisko / Position ]],0)))</f>
        <v>n/a</v>
      </c>
      <c r="BU118" s="194">
        <f>IF(INDEX(tab_MinKomp[Obsługa maszyn Novapax / Novapax Maschinenbedienung],MATCH($B117,tab_MinKomp[[Stanowisko / Position ]:[Stanowisko / Position ]],0))="n/a","n/a",BU117-INDEX(tab_MinKomp[Obsługa maszyn Novapax / Novapax Maschinenbedienung],MATCH($B117,tab_MinKomp[[Stanowisko / Position ]:[Stanowisko / Position ]],0)))</f>
        <v>0</v>
      </c>
      <c r="BV118" s="194" t="str">
        <f>IF(INDEX(tab_MinKomp[Planowanie produkcji / Produktionsplanung],MATCH($B117,tab_MinKomp[[Stanowisko / Position ]:[Stanowisko / Position ]],0))="n/a","n/a",BV117-INDEX(tab_MinKomp[Planowanie produkcji / Produktionsplanung],MATCH($B117,tab_MinKomp[[Stanowisko / Position ]:[Stanowisko / Position ]],0)))</f>
        <v>n/a</v>
      </c>
      <c r="BW118" s="194" t="str">
        <f>IF(INDEX(tab_MinKomp[Planowanie produkcji / Produktionsplanung],MATCH($B117,tab_MinKomp[[Stanowisko / Position ]:[Stanowisko / Position ]],0))="n/a","n/a",BW117-INDEX(tab_MinKomp[Planowanie produkcji / Produktionsplanung],MATCH($B117,tab_MinKomp[[Stanowisko / Position ]:[Stanowisko / Position ]],0)))</f>
        <v>n/a</v>
      </c>
      <c r="BX118" s="194" t="str">
        <f>IF(INDEX(tab_MinKomp[Planowanie produkcji / Produktionsplanung],MATCH($B117,tab_MinKomp[[Stanowisko / Position ]:[Stanowisko / Position ]],0))="n/a","n/a",BX117-INDEX(tab_MinKomp[Planowanie produkcji / Produktionsplanung],MATCH($B117,tab_MinKomp[[Stanowisko / Position ]:[Stanowisko / Position ]],0)))</f>
        <v>n/a</v>
      </c>
      <c r="BY118" s="194" t="str">
        <f>IF(INDEX(tab_MinKomp[Planowanie produkcji / Produktionsplanung],MATCH($B117,tab_MinKomp[[Stanowisko / Position ]:[Stanowisko / Position ]],0))="n/a","n/a",BY117-INDEX(tab_MinKomp[Planowanie produkcji / Produktionsplanung],MATCH($B117,tab_MinKomp[[Stanowisko / Position ]:[Stanowisko / Position ]],0)))</f>
        <v>n/a</v>
      </c>
      <c r="BZ118" s="194" t="str">
        <f>IF(INDEX(tab_MinKomp[Planowanie produkcji / Produktionsplanung],MATCH($B117,tab_MinKomp[[Stanowisko / Position ]:[Stanowisko / Position ]],0))="n/a","n/a",BZ117-INDEX(tab_MinKomp[Planowanie produkcji / Produktionsplanung],MATCH($B117,tab_MinKomp[[Stanowisko / Position ]:[Stanowisko / Position ]],0)))</f>
        <v>n/a</v>
      </c>
      <c r="CA118" s="194" t="str">
        <f>IF(INDEX(tab_MinKomp[Planowanie produkcji / Produktionsplanung],MATCH($B117,tab_MinKomp[[Stanowisko / Position ]:[Stanowisko / Position ]],0))="n/a","n/a",CA117-INDEX(tab_MinKomp[Planowanie produkcji / Produktionsplanung],MATCH($B117,tab_MinKomp[[Stanowisko / Position ]:[Stanowisko / Position ]],0)))</f>
        <v>n/a</v>
      </c>
      <c r="CB118" s="194" t="str">
        <f>IF(INDEX(tab_MinKomp[Obsługa maszyn ASL / ASL Maschinenbedienung],MATCH($B117,tab_MinKomp[[Stanowisko / Position ]:[Stanowisko / Position ]],0))="n/a","n/a",CB117-INDEX(tab_MinKomp[Obsługa maszyn ASL / ASL Maschinenbedienung],MATCH($B117,tab_MinKomp[[Stanowisko / Position ]:[Stanowisko / Position ]],0)))</f>
        <v>n/a</v>
      </c>
      <c r="CC118" s="194" t="str">
        <f>IF(INDEX(tab_MinKomp[Obsługa maszyn Branson / Branson Maschinenbedienung],MATCH($B117,tab_MinKomp[[Stanowisko / Position ]:[Stanowisko / Position ]],0))="n/a","n/a",CC117-INDEX(tab_MinKomp[Obsługa maszyn Branson / Branson Maschinenbedienung],MATCH($B117,tab_MinKomp[[Stanowisko / Position ]:[Stanowisko / Position ]],0)))</f>
        <v>n/a</v>
      </c>
      <c r="CD118" s="194">
        <f>IF(INDEX(tab_MinKomp[Obsługa maszyn Novapax / Novapax Maschinenbedienung],MATCH($B117,tab_MinKomp[[Stanowisko / Position ]:[Stanowisko / Position ]],0))="n/a","n/a",CD117-INDEX(tab_MinKomp[Obsługa maszyn Novapax / Novapax Maschinenbedienung],MATCH($B117,tab_MinKomp[[Stanowisko / Position ]:[Stanowisko / Position ]],0)))</f>
        <v>-1</v>
      </c>
      <c r="CE118" s="194" t="str">
        <f>IF(INDEX(tab_MinKomp[Obsługa maszyn Piovan / Piovan Maschinenbedienung],MATCH($B117,tab_MinKomp[[Stanowisko / Position ]:[Stanowisko / Position ]],0))="n/a","n/a",CE117-INDEX(tab_MinKomp[Obsługa maszyn Piovan / Piovan Maschinenbedienung],MATCH($B117,tab_MinKomp[[Stanowisko / Position ]:[Stanowisko / Position ]],0)))</f>
        <v>n/a</v>
      </c>
      <c r="CF118" s="194" t="str">
        <f>IF(INDEX(tab_MinKomp[Wymagania VDA 6.5 Product / Forderungen],MATCH($B117,tab_MinKomp[[Stanowisko / Position ]:[Stanowisko / Position ]],0))="n/a","n/a",CF117-INDEX(tab_MinKomp[Wymagania VDA 6.5 Product / Forderungen],MATCH($B117,tab_MinKomp[[Stanowisko / Position ]:[Stanowisko / Position ]],0)))</f>
        <v>n/a</v>
      </c>
      <c r="CG118" s="194">
        <f>IF(INDEX(tab_MinKomp[Eliminacja awarii / Beseitigung von Ausfällen],MATCH($B117,tab_MinKomp[[Stanowisko / Position ]:[Stanowisko / Position ]],0))="n/a","n/a",CG117-INDEX(tab_MinKomp[Eliminacja awarii / Beseitigung von Ausfällen],MATCH($B117,tab_MinKomp[[Stanowisko / Position ]:[Stanowisko / Position ]],0)))</f>
        <v>0</v>
      </c>
      <c r="CH118" s="194" t="str">
        <f>IF(INDEX(tab_MinKomp[Wymagania VDA 6.5 Product / Forderungen],MATCH($B117,tab_MinKomp[[Stanowisko / Position ]:[Stanowisko / Position ]],0))="n/a","n/a",CH117-INDEX(tab_MinKomp[Wymagania VDA 6.5 Product / Forderungen],MATCH($B117,tab_MinKomp[[Stanowisko / Position ]:[Stanowisko / Position ]],0)))</f>
        <v>n/a</v>
      </c>
      <c r="CI118" s="194" t="str">
        <f>IF(INDEX(tab_MinKomp[Wymagania VDA 6.5 Product / Forderungen],MATCH($B117,tab_MinKomp[[Stanowisko / Position ]:[Stanowisko / Position ]],0))="n/a","n/a",CI117-INDEX(tab_MinKomp[Wymagania VDA 6.5 Product / Forderungen],MATCH($B117,tab_MinKomp[[Stanowisko / Position ]:[Stanowisko / Position ]],0)))</f>
        <v>n/a</v>
      </c>
      <c r="CJ118" s="194" t="str">
        <f>IF(INDEX(tab_MinKomp[Wymagania VDA 6.5 Product / Forderungen],MATCH($B117,tab_MinKomp[[Stanowisko / Position ]:[Stanowisko / Position ]],0))="n/a","n/a",CJ117-INDEX(tab_MinKomp[Wymagania VDA 6.5 Product / Forderungen],MATCH($B117,tab_MinKomp[[Stanowisko / Position ]:[Stanowisko / Position ]],0)))</f>
        <v>n/a</v>
      </c>
      <c r="CK118" s="194" t="str">
        <f>IF(INDEX(tab_MinKomp[Wymagania VDA 6.5 Product / Forderungen],MATCH($B117,tab_MinKomp[[Stanowisko / Position ]:[Stanowisko / Position ]],0))="n/a","n/a",CK117-INDEX(tab_MinKomp[Wymagania VDA 6.5 Product / Forderungen],MATCH($B117,tab_MinKomp[[Stanowisko / Position ]:[Stanowisko / Position ]],0)))</f>
        <v>n/a</v>
      </c>
      <c r="CL118" s="194" t="str">
        <f>IF(INDEX(tab_MinKomp[Wymagania VDA 6.5 Product / Forderungen],MATCH($B117,tab_MinKomp[[Stanowisko / Position ]:[Stanowisko / Position ]],0))="n/a","n/a",CL117-INDEX(tab_MinKomp[Wymagania VDA 6.5 Product / Forderungen],MATCH($B117,tab_MinKomp[[Stanowisko / Position ]:[Stanowisko / Position ]],0)))</f>
        <v>n/a</v>
      </c>
      <c r="CM118" s="194" t="str">
        <f>IF(INDEX(tab_MinKomp[Informatyka ogólna (techniczne i systemowe) / Allgemeine IT (Technik und System)],MATCH($B117,tab_MinKomp[[Stanowisko / Position ]:[Stanowisko / Position ]],0))="n/a","n/a",CM117-INDEX(tab_MinKomp[Informatyka ogólna (techniczne i systemowe) / Allgemeine IT (Technik und System)],MATCH($B117,tab_MinKomp[[Stanowisko / Position ]:[Stanowisko / Position ]],0)))</f>
        <v>n/a</v>
      </c>
      <c r="CN118" s="194" t="str">
        <f>IF(INDEX(tab_MinKomp[Sieci komputerowe / Computernetzwerke],MATCH($B117,tab_MinKomp[[Stanowisko / Position ]:[Stanowisko / Position ]],0))="n/a","n/a",CN117-INDEX(tab_MinKomp[Sieci komputerowe / Computernetzwerke],MATCH($B117,tab_MinKomp[[Stanowisko / Position ]:[Stanowisko / Position ]],0)))</f>
        <v>n/a</v>
      </c>
      <c r="CO118" s="194" t="str">
        <f>IF(INDEX(tab_MinKomp[Hardware (komputery PC, drukarki biurowe i etykietowe, telefonia stacjonarna i mobilna) (PC, Drucker, Telefpne, Handys)],MATCH($B117,tab_MinKomp[[Stanowisko / Position ]:[Stanowisko / Position ]],0))="n/a","n/a",CO117-INDEX(tab_MinKomp[Hardware (komputery PC, drukarki biurowe i etykietowe, telefonia stacjonarna i mobilna) (PC, Drucker, Telefpne, Handys)],MATCH($B117,tab_MinKomp[[Stanowisko / Position ]:[Stanowisko / Position ]],0)))</f>
        <v>n/a</v>
      </c>
      <c r="CP118" s="194" t="str">
        <f>IF(INDEX(tab_MinKomp[Software &amp; Systems (MS Office, MS Remote Desktop)],MATCH($B117,tab_MinKomp[[Stanowisko / Position ]:[Stanowisko / Position ]],0))="n/a","n/a",CP117-INDEX(tab_MinKomp[Software &amp; Systems (MS Office, MS Remote Desktop)],MATCH($B117,tab_MinKomp[[Stanowisko / Position ]:[Stanowisko / Position ]],0)))</f>
        <v>n/a</v>
      </c>
      <c r="CQ118" s="194" t="str">
        <f>IF(INDEX(tab_MinKomp[Programowanie obiektowe (PHP) / Objektprogrammierung],MATCH($B117,tab_MinKomp[[Stanowisko / Position ]:[Stanowisko / Position ]],0))="n/a","n/a",CQ117-INDEX(tab_MinKomp[Programowanie obiektowe (PHP) / Objektprogrammierung],MATCH($B117,tab_MinKomp[[Stanowisko / Position ]:[Stanowisko / Position ]],0)))</f>
        <v>n/a</v>
      </c>
      <c r="CR118" s="194" t="str">
        <f>IF(INDEX(tab_MinKomp[Scrum],MATCH($B117,tab_MinKomp[[Stanowisko / Position ]:[Stanowisko / Position ]],0))="n/a","n/a",CR117-INDEX(tab_MinKomp[Scrum],MATCH($B117,tab_MinKomp[[Stanowisko / Position ]:[Stanowisko / Position ]],0)))</f>
        <v>n/a</v>
      </c>
      <c r="CS118" s="194" t="str">
        <f>IF(INDEX(tab_MinKomp[SQL (MySQL)],MATCH($B117,tab_MinKomp[[Stanowisko / Position ]:[Stanowisko / Position ]],0))="n/a","n/a",CS117-INDEX(tab_MinKomp[SQL (MySQL)],MATCH($B117,tab_MinKomp[[Stanowisko / Position ]:[Stanowisko / Position ]],0)))</f>
        <v>n/a</v>
      </c>
      <c r="CT118" s="194" t="str">
        <f>IF(INDEX(tab_MinKomp[Javascript],MATCH($B117,tab_MinKomp[[Stanowisko / Position ]:[Stanowisko / Position ]],0))="n/a","n/a",CT117-INDEX(tab_MinKomp[Javascript],MATCH($B117,tab_MinKomp[[Stanowisko / Position ]:[Stanowisko / Position ]],0)))</f>
        <v>n/a</v>
      </c>
      <c r="CU118" s="194" t="str">
        <f>IF(INDEX(tab_MinKomp[Joomla],MATCH($B117,tab_MinKomp[[Stanowisko / Position ]:[Stanowisko / Position ]],0))="n/a","n/a",CU117-INDEX(tab_MinKomp[Joomla],MATCH($B117,tab_MinKomp[[Stanowisko / Position ]:[Stanowisko / Position ]],0)))</f>
        <v>n/a</v>
      </c>
      <c r="CV118" s="194" t="str">
        <f>IF(INDEX(tab_MinKomp[Bash],MATCH($B117,tab_MinKomp[[Stanowisko / Position ]:[Stanowisko / Position ]],0))="n/a","n/a",CV117-INDEX(tab_MinKomp[Bash],MATCH($B117,tab_MinKomp[[Stanowisko / Position ]:[Stanowisko / Position ]],0)))</f>
        <v>n/a</v>
      </c>
      <c r="CW118" s="194">
        <f>IF(INDEX(tab_MinKomp[Systemy MES (HYDRA / SFMS)],MATCH($B117,tab_MinKomp[[Stanowisko / Position ]:[Stanowisko / Position ]],0))="n/a","n/a",CW117-INDEX(tab_MinKomp[Systemy MES (HYDRA / SFMS)],MATCH($B117,tab_MinKomp[[Stanowisko / Position ]:[Stanowisko / Position ]],0)))</f>
        <v>0</v>
      </c>
      <c r="CX118" s="194" t="str">
        <f>IF(INDEX(tab_MinKomp[HTML / CSS],MATCH($B117,tab_MinKomp[[Stanowisko / Position ]:[Stanowisko / Position ]],0))="n/a","n/a",CX117-INDEX(tab_MinKomp[HTML / CSS],MATCH($B117,tab_MinKomp[[Stanowisko / Position ]:[Stanowisko / Position ]],0)))</f>
        <v>n/a</v>
      </c>
      <c r="CY118" s="194" t="str">
        <f>IF(INDEX(tab_MinKomp[SYSTEM PR],MATCH($B117,tab_MinKomp[[Stanowisko / Position ]:[Stanowisko / Position ]],0))="n/a","n/a",CY117-INDEX(tab_MinKomp[SYSTEM PR],MATCH($B117,tab_MinKomp[[Stanowisko / Position ]:[Stanowisko / Position ]],0)))</f>
        <v>n/a</v>
      </c>
      <c r="CZ118" s="194" t="str">
        <f>IF(INDEX(tab_MinKomp[System Einkauf XP / EBA],MATCH($B117,tab_MinKomp[[Stanowisko / Position ]:[Stanowisko / Position ]],0))="n/a","n/a",CZ117-INDEX(tab_MinKomp[System Einkauf XP / EBA],MATCH($B117,tab_MinKomp[[Stanowisko / Position ]:[Stanowisko / Position ]],0)))</f>
        <v>n/a</v>
      </c>
      <c r="DA118" s="194" t="str">
        <f>IF(INDEX(tab_MinKomp[Techniki negocjacyjne / Verhandlungstechniken],MATCH($B117,tab_MinKomp[[Stanowisko / Position ]:[Stanowisko / Position ]],0))="n/a","n/a",DA117-INDEX(tab_MinKomp[Techniki negocjacyjne / Verhandlungstechniken],MATCH($B117,tab_MinKomp[[Stanowisko / Position ]:[Stanowisko / Position ]],0)))</f>
        <v>n/a</v>
      </c>
      <c r="DB118" s="194" t="str">
        <f>IF(INDEX(tab_MinKomp[Znajomość rynku branżowego / Kenntnis des Industrie Marktes],MATCH($B117,tab_MinKomp[[Stanowisko / Position ]:[Stanowisko / Position ]],0))="n/a","n/a",DB117-INDEX(tab_MinKomp[Znajomość rynku branżowego / Kenntnis des Industrie Marktes],MATCH($B117,tab_MinKomp[[Stanowisko / Position ]:[Stanowisko / Position ]],0)))</f>
        <v>n/a</v>
      </c>
      <c r="DC118" s="194" t="str">
        <f>IF(INDEX(tab_MinKomp[SUPPLIER MANAGEMENT],MATCH($B117,tab_MinKomp[[Stanowisko / Position ]:[Stanowisko / Position ]],0))="n/a","n/a",DC117-INDEX(tab_MinKomp[SUPPLIER MANAGEMENT],MATCH($B117,tab_MinKomp[[Stanowisko / Position ]:[Stanowisko / Position ]],0)))</f>
        <v>n/a</v>
      </c>
      <c r="DD118" s="194" t="str">
        <f>IF(INDEX(tab_MinKomp[SUPPLIER MANAGEMENT],MATCH($B117,tab_MinKomp[[Stanowisko / Position ]:[Stanowisko / Position ]],0))="n/a","n/a",DD117-INDEX(tab_MinKomp[SUPPLIER MANAGEMENT],MATCH($B117,tab_MinKomp[[Stanowisko / Position ]:[Stanowisko / Position ]],0)))</f>
        <v>n/a</v>
      </c>
      <c r="DE118" s="194" t="str">
        <f>IF(INDEX(tab_MinKomp[SUPPLIER MANAGEMENT],MATCH($B117,tab_MinKomp[[Stanowisko / Position ]:[Stanowisko / Position ]],0))="n/a","n/a",DE117-INDEX(tab_MinKomp[SUPPLIER MANAGEMENT],MATCH($B117,tab_MinKomp[[Stanowisko / Position ]:[Stanowisko / Position ]],0)))</f>
        <v>n/a</v>
      </c>
      <c r="DF118" s="194">
        <f>IF(INDEX(tab_MinKomp[LEAN MANAGEMENT],MATCH($B117,tab_MinKomp[[Stanowisko / Position ]:[Stanowisko / Position ]],0))="n/a","n/a",DF117-INDEX(tab_MinKomp[LEAN MANAGEMENT],MATCH($B117,tab_MinKomp[[Stanowisko / Position ]:[Stanowisko / Position ]],0)))</f>
        <v>0</v>
      </c>
      <c r="DG118" s="194" t="str">
        <f>IF(INDEX(tab_MinKomp[PPAP/PSW],MATCH($B117,tab_MinKomp[[Stanowisko / Position ]:[Stanowisko / Position ]],0))="n/a","n/a",DG117-INDEX(tab_MinKomp[PPAP/PSW],MATCH($B117,tab_MinKomp[[Stanowisko / Position ]:[Stanowisko / Position ]],0)))</f>
        <v>n/a</v>
      </c>
      <c r="DH118" s="194" t="str">
        <f>IF(INDEX(tab_MinKomp[SUPPLIER MANAGEMENT],MATCH($B117,tab_MinKomp[[Stanowisko / Position ]:[Stanowisko / Position ]],0))="n/a","n/a",DH117-INDEX(tab_MinKomp[SUPPLIER MANAGEMENT],MATCH($B117,tab_MinKomp[[Stanowisko / Position ]:[Stanowisko / Position ]],0)))</f>
        <v>n/a</v>
      </c>
      <c r="DI118" s="194" t="str">
        <f>IF(INDEX(tab_MinKomp[OBSŁUGA PORTALI KLIENTA / Kundenportale],MATCH($B117,tab_MinKomp[[Stanowisko / Position ]:[Stanowisko / Position ]],0))="n/a","n/a",DI117-INDEX(tab_MinKomp[OBSŁUGA PORTALI KLIENTA / Kundenportale],MATCH($B117,tab_MinKomp[[Stanowisko / Position ]:[Stanowisko / Position ]],0)))</f>
        <v>n/a</v>
      </c>
      <c r="DJ118" s="194" t="str">
        <f>IF(INDEX(tab_MinKomp[Obsługa systemu BABTECQ / BABTECQ System],MATCH($B117,tab_MinKomp[[Stanowisko / Position ]:[Stanowisko / Position ]],0))="n/a","n/a",DJ117-INDEX(tab_MinKomp[Obsługa systemu BABTECQ / BABTECQ System],MATCH($B117,tab_MinKomp[[Stanowisko / Position ]:[Stanowisko / Position ]],0)))</f>
        <v>n/a</v>
      </c>
      <c r="DK118" s="194" t="str">
        <f>IF(INDEX(tab_MinKomp[Rysunek techniczny / technische Zeichnung],MATCH($B117,tab_MinKomp[[Stanowisko / Position ]:[Stanowisko / Position ]],0))="n/a","n/a",DK117-INDEX(tab_MinKomp[Rysunek techniczny / technische Zeichnung],MATCH($B117,tab_MinKomp[[Stanowisko / Position ]:[Stanowisko / Position ]],0)))</f>
        <v>n/a</v>
      </c>
      <c r="DL118" s="194" t="str">
        <f>IF(INDEX(tab_MinKomp[Kalibracja / Kalibrierung],MATCH($B117,tab_MinKomp[[Stanowisko / Position ]:[Stanowisko / Position ]],0))="n/a","n/a",DL117-INDEX(tab_MinKomp[Kalibracja / Kalibrierung],MATCH($B117,tab_MinKomp[[Stanowisko / Position ]:[Stanowisko / Position ]],0)))</f>
        <v>n/a</v>
      </c>
      <c r="DM118" s="194" t="str">
        <f>IF(INDEX(tab_MinKomp[Rekwalifikacja / Requalifizierung],MATCH($B117,tab_MinKomp[[Stanowisko / Position ]:[Stanowisko / Position ]],0))="n/a","n/a",DM117-INDEX(tab_MinKomp[Rekwalifikacja / Requalifizierung],MATCH($B117,tab_MinKomp[[Stanowisko / Position ]:[Stanowisko / Position ]],0)))</f>
        <v>n/a</v>
      </c>
      <c r="DN118" s="190" t="str">
        <f>IF(INDEX(tab_MinKomp[Testy czystości / Reinheitstests],MATCH($B117,tab_MinKomp[[Stanowisko / Position ]:[Stanowisko / Position ]],0))="n/a","n/a",DN117-INDEX(tab_MinKomp[Testy czystości / Reinheitstests],MATCH($B117,tab_MinKomp[[Stanowisko / Position ]:[Stanowisko / Position ]],0)))</f>
        <v>n/a</v>
      </c>
      <c r="DO118" s="190" t="str">
        <f>IF(INDEX(tab_MinKomp[Testy czystości / Reinheitstests],MATCH($B117,tab_MinKomp[[Stanowisko / Position ]:[Stanowisko / Position ]],0))="n/a","n/a",DO117-INDEX(tab_MinKomp[Testy czystości / Reinheitstests],MATCH($B117,tab_MinKomp[[Stanowisko / Position ]:[Stanowisko / Position ]],0)))</f>
        <v>n/a</v>
      </c>
      <c r="DP118" s="190" t="str">
        <f>IF(INDEX(tab_MinKomp[Testy czystości / Reinheitstests],MATCH($B117,tab_MinKomp[[Stanowisko / Position ]:[Stanowisko / Position ]],0))="n/a","n/a",DP117-INDEX(tab_MinKomp[Testy czystości / Reinheitstests],MATCH($B117,tab_MinKomp[[Stanowisko / Position ]:[Stanowisko / Position ]],0)))</f>
        <v>n/a</v>
      </c>
      <c r="DQ118" s="190" t="str">
        <f>IF(INDEX(tab_MinKomp[Testy czystości / Reinheitstests],MATCH($B117,tab_MinKomp[[Stanowisko / Position ]:[Stanowisko / Position ]],0))="n/a","n/a",DQ117-INDEX(tab_MinKomp[Testy czystości / Reinheitstests],MATCH($B117,tab_MinKomp[[Stanowisko / Position ]:[Stanowisko / Position ]],0)))</f>
        <v>n/a</v>
      </c>
      <c r="DR118" s="190" t="str">
        <f>IF(INDEX(tab_MinKomp[Testy czystości / Reinheitstests],MATCH($B117,tab_MinKomp[[Stanowisko / Position ]:[Stanowisko / Position ]],0))="n/a","n/a",DR117-INDEX(tab_MinKomp[Testy czystości / Reinheitstests],MATCH($B117,tab_MinKomp[[Stanowisko / Position ]:[Stanowisko / Position ]],0)))</f>
        <v>n/a</v>
      </c>
      <c r="DS118" s="190" t="str">
        <f>IF(INDEX(tab_MinKomp[Testy czystości / Reinheitstests],MATCH($B117,tab_MinKomp[[Stanowisko / Position ]:[Stanowisko / Position ]],0))="n/a","n/a",DS117-INDEX(tab_MinKomp[Testy czystości / Reinheitstests],MATCH($B117,tab_MinKomp[[Stanowisko / Position ]:[Stanowisko / Position ]],0)))</f>
        <v>n/a</v>
      </c>
      <c r="DT118" s="194" t="str">
        <f>IF(INDEX(tab_MinKomp[SUPPLIER MANAGEMENT],MATCH($B117,tab_MinKomp[[Stanowisko / Position ]:[Stanowisko / Position ]],0))="n/a","n/a",DT117-INDEX(tab_MinKomp[SUPPLIER MANAGEMENT],MATCH($B117,tab_MinKomp[[Stanowisko / Position ]:[Stanowisko / Position ]],0)))</f>
        <v>n/a</v>
      </c>
      <c r="DU118" s="190" t="str">
        <f>IF(INDEX(tab_MinKomp[Testy czystości / Reinheitstests],MATCH($B117,tab_MinKomp[[Stanowisko / Position ]:[Stanowisko / Position ]],0))="n/a","n/a",DU117-INDEX(tab_MinKomp[Testy czystości / Reinheitstests],MATCH($B117,tab_MinKomp[[Stanowisko / Position ]:[Stanowisko / Position ]],0)))</f>
        <v>n/a</v>
      </c>
      <c r="DV118" s="190" t="str">
        <f>IF(INDEX(tab_MinKomp[Testy czystości / Reinheitstests],MATCH($B117,tab_MinKomp[[Stanowisko / Position ]:[Stanowisko / Position ]],0))="n/a","n/a",DV117-INDEX(tab_MinKomp[Testy czystości / Reinheitstests],MATCH($B117,tab_MinKomp[[Stanowisko / Position ]:[Stanowisko / Position ]],0)))</f>
        <v>n/a</v>
      </c>
      <c r="DW118" s="190" t="str">
        <f>IF(INDEX(tab_MinKomp[Testy czystości / Reinheitstests],MATCH($B117,tab_MinKomp[[Stanowisko / Position ]:[Stanowisko / Position ]],0))="n/a","n/a",DW117-INDEX(tab_MinKomp[Testy czystości / Reinheitstests],MATCH($B117,tab_MinKomp[[Stanowisko / Position ]:[Stanowisko / Position ]],0)))</f>
        <v>n/a</v>
      </c>
      <c r="DX118" s="190" t="str">
        <f>IF(INDEX(tab_MinKomp[Testy czystości / Reinheitstests],MATCH($B117,tab_MinKomp[[Stanowisko / Position ]:[Stanowisko / Position ]],0))="n/a","n/a",DX117-INDEX(tab_MinKomp[Testy czystości / Reinheitstests],MATCH($B117,tab_MinKomp[[Stanowisko / Position ]:[Stanowisko / Position ]],0)))</f>
        <v>n/a</v>
      </c>
      <c r="DY118" s="190" t="str">
        <f>IF(INDEX(tab_MinKomp[Testy czystości / Reinheitstests],MATCH($B117,tab_MinKomp[[Stanowisko / Position ]:[Stanowisko / Position ]],0))="n/a","n/a",DY117-INDEX(tab_MinKomp[Testy czystości / Reinheitstests],MATCH($B117,tab_MinKomp[[Stanowisko / Position ]:[Stanowisko / Position ]],0)))</f>
        <v>n/a</v>
      </c>
      <c r="DZ118" s="190" t="str">
        <f>IF(INDEX(tab_MinKomp[Testy czystości / Reinheitstests],MATCH($B117,tab_MinKomp[[Stanowisko / Position ]:[Stanowisko / Position ]],0))="n/a","n/a",DZ117-INDEX(tab_MinKomp[Testy czystości / Reinheitstests],MATCH($B117,tab_MinKomp[[Stanowisko / Position ]:[Stanowisko / Position ]],0)))</f>
        <v>n/a</v>
      </c>
      <c r="EA118" s="190" t="str">
        <f>IF(INDEX(tab_MinKomp[Testy czystości / Reinheitstests],MATCH($B117,tab_MinKomp[[Stanowisko / Position ]:[Stanowisko / Position ]],0))="n/a","n/a",EA117-INDEX(tab_MinKomp[Testy czystości / Reinheitstests],MATCH($B117,tab_MinKomp[[Stanowisko / Position ]:[Stanowisko / Position ]],0)))</f>
        <v>n/a</v>
      </c>
      <c r="EB118" s="190" t="str">
        <f>IF(INDEX(tab_MinKomp[Testy czystości / Reinheitstests],MATCH($B117,tab_MinKomp[[Stanowisko / Position ]:[Stanowisko / Position ]],0))="n/a","n/a",EB117-INDEX(tab_MinKomp[Testy czystości / Reinheitstests],MATCH($B117,tab_MinKomp[[Stanowisko / Position ]:[Stanowisko / Position ]],0)))</f>
        <v>n/a</v>
      </c>
      <c r="EC118" s="190" t="str">
        <f>IF(INDEX(tab_MinKomp[Testy czystości / Reinheitstests],MATCH($B117,tab_MinKomp[[Stanowisko / Position ]:[Stanowisko / Position ]],0))="n/a","n/a",EC117-INDEX(tab_MinKomp[Testy czystości / Reinheitstests],MATCH($B117,tab_MinKomp[[Stanowisko / Position ]:[Stanowisko / Position ]],0)))</f>
        <v>n/a</v>
      </c>
      <c r="ED118" s="190" t="str">
        <f>IF(INDEX(tab_MinKomp[Testy czystości / Reinheitstests],MATCH($B117,tab_MinKomp[[Stanowisko / Position ]:[Stanowisko / Position ]],0))="n/a","n/a",ED117-INDEX(tab_MinKomp[Testy czystości / Reinheitstests],MATCH($B117,tab_MinKomp[[Stanowisko / Position ]:[Stanowisko / Position ]],0)))</f>
        <v>n/a</v>
      </c>
      <c r="EE118" s="190" t="str">
        <f>IF(INDEX(tab_MinKomp[Testy czystości / Reinheitstests],MATCH($B117,tab_MinKomp[[Stanowisko / Position ]:[Stanowisko / Position ]],0))="n/a","n/a",EE117-INDEX(tab_MinKomp[Testy czystości / Reinheitstests],MATCH($B117,tab_MinKomp[[Stanowisko / Position ]:[Stanowisko / Position ]],0)))</f>
        <v>n/a</v>
      </c>
      <c r="EF118" s="190" t="str">
        <f>IF(INDEX(tab_MinKomp[Testy czystości / Reinheitstests],MATCH($B117,tab_MinKomp[[Stanowisko / Position ]:[Stanowisko / Position ]],0))="n/a","n/a",EF117-INDEX(tab_MinKomp[Testy czystości / Reinheitstests],MATCH($B117,tab_MinKomp[[Stanowisko / Position ]:[Stanowisko / Position ]],0)))</f>
        <v>n/a</v>
      </c>
      <c r="EG118" s="190" t="str">
        <f>IF(INDEX(tab_MinKomp[Testy czystości / Reinheitstests],MATCH($B117,tab_MinKomp[[Stanowisko / Position ]:[Stanowisko / Position ]],0))="n/a","n/a",EG117-INDEX(tab_MinKomp[Testy czystości / Reinheitstests],MATCH($B117,tab_MinKomp[[Stanowisko / Position ]:[Stanowisko / Position ]],0)))</f>
        <v>n/a</v>
      </c>
      <c r="EH118" s="190" t="str">
        <f>IF(INDEX(tab_MinKomp[Testy czystości / Reinheitstests],MATCH($B117,tab_MinKomp[[Stanowisko / Position ]:[Stanowisko / Position ]],0))="n/a","n/a",EH117-INDEX(tab_MinKomp[Testy czystości / Reinheitstests],MATCH($B117,tab_MinKomp[[Stanowisko / Position ]:[Stanowisko / Position ]],0)))</f>
        <v>n/a</v>
      </c>
      <c r="EI118" s="190" t="str">
        <f>IF(INDEX(tab_MinKomp[Testy czystości / Reinheitstests],MATCH($B117,tab_MinKomp[[Stanowisko / Position ]:[Stanowisko / Position ]],0))="n/a","n/a",EI117-INDEX(tab_MinKomp[Testy czystości / Reinheitstests],MATCH($B117,tab_MinKomp[[Stanowisko / Position ]:[Stanowisko / Position ]],0)))</f>
        <v>n/a</v>
      </c>
      <c r="EJ118" s="190" t="str">
        <f>IF(INDEX(tab_MinKomp[Testy czystości / Reinheitstests],MATCH($B117,tab_MinKomp[[Stanowisko / Position ]:[Stanowisko / Position ]],0))="n/a","n/a",EJ117-INDEX(tab_MinKomp[Testy czystości / Reinheitstests],MATCH($B117,tab_MinKomp[[Stanowisko / Position ]:[Stanowisko / Position ]],0)))</f>
        <v>n/a</v>
      </c>
      <c r="EK118" s="190" t="str">
        <f>IF(INDEX(tab_MinKomp[Testy czystości / Reinheitstests],MATCH($B117,tab_MinKomp[[Stanowisko / Position ]:[Stanowisko / Position ]],0))="n/a","n/a",EK117-INDEX(tab_MinKomp[Testy czystości / Reinheitstests],MATCH($B117,tab_MinKomp[[Stanowisko / Position ]:[Stanowisko / Position ]],0)))</f>
        <v>n/a</v>
      </c>
      <c r="EL118" s="190" t="str">
        <f>IF(INDEX(tab_MinKomp[Testy czystości / Reinheitstests],MATCH($B117,tab_MinKomp[[Stanowisko / Position ]:[Stanowisko / Position ]],0))="n/a","n/a",EL117-INDEX(tab_MinKomp[Testy czystości / Reinheitstests],MATCH($B117,tab_MinKomp[[Stanowisko / Position ]:[Stanowisko / Position ]],0)))</f>
        <v>n/a</v>
      </c>
      <c r="EM118" s="190" t="str">
        <f>IF(INDEX(tab_MinKomp[Testy czystości / Reinheitstests],MATCH($B117,tab_MinKomp[[Stanowisko / Position ]:[Stanowisko / Position ]],0))="n/a","n/a",EM117-INDEX(tab_MinKomp[Testy czystości / Reinheitstests],MATCH($B117,tab_MinKomp[[Stanowisko / Position ]:[Stanowisko / Position ]],0)))</f>
        <v>n/a</v>
      </c>
      <c r="EN118" s="190" t="str">
        <f>IF(INDEX(tab_MinKomp[Testy czystości / Reinheitstests],MATCH($B117,tab_MinKomp[[Stanowisko / Position ]:[Stanowisko / Position ]],0))="n/a","n/a",EN117-INDEX(tab_MinKomp[Testy czystości / Reinheitstests],MATCH($B117,tab_MinKomp[[Stanowisko / Position ]:[Stanowisko / Position ]],0)))</f>
        <v>n/a</v>
      </c>
      <c r="EO118" s="194" t="str">
        <f>IF(INDEX(tab_MinKomp[Konserwacja Rep],MATCH($B117,tab_MinKomp[[Stanowisko / Position ]:[Stanowisko / Position ]],0))="n/a","n/a",EO117-INDEX(tab_MinKomp[Konserwacja Rep],MATCH($B117,tab_MinKomp[[Stanowisko / Position ]:[Stanowisko / Position ]],0)))</f>
        <v>n/a</v>
      </c>
      <c r="EP118" s="194" t="str">
        <f>IF(INDEX(tab_MinKomp[[Konserwacja Engel ]],MATCH($B117,tab_MinKomp[[Stanowisko / Position ]:[Stanowisko / Position ]],0))="n/a","n/a",EP117-INDEX(tab_MinKomp[[Konserwacja Engel ]],MATCH($B117,tab_MinKomp[[Stanowisko / Position ]:[Stanowisko / Position ]],0)))</f>
        <v>n/a</v>
      </c>
      <c r="EQ118" s="194" t="str">
        <f>IF(INDEX(tab_MinKomp[Konserwacja B 50],MATCH($B117,tab_MinKomp[[Stanowisko / Position ]:[Stanowisko / Position ]],0))="n/a","n/a",EQ117-INDEX(tab_MinKomp[Konserwacja B 50],MATCH($B117,tab_MinKomp[[Stanowisko / Position ]:[Stanowisko / Position ]],0)))</f>
        <v>n/a</v>
      </c>
      <c r="ER118" s="194" t="str">
        <f>IF(INDEX(tab_MinKomp[[Konserwacja EOL ]],MATCH($B117,tab_MinKomp[[Stanowisko / Position ]:[Stanowisko / Position ]],0))="n/a","n/a",ER117-INDEX(tab_MinKomp[[Konserwacja EOL ]],MATCH($B117,tab_MinKomp[[Stanowisko / Position ]:[Stanowisko / Position ]],0)))</f>
        <v>n/a</v>
      </c>
      <c r="ES118" s="194" t="str">
        <f>IF(INDEX(tab_MinKomp[Konserwacja Branson],MATCH($B117,tab_MinKomp[[Stanowisko / Position ]:[Stanowisko / Position ]],0))="n/a","n/a",ES117-INDEX(tab_MinKomp[Konserwacja Branson],MATCH($B117,tab_MinKomp[[Stanowisko / Position ]:[Stanowisko / Position ]],0)))</f>
        <v>n/a</v>
      </c>
      <c r="ET118" s="194" t="str">
        <f>IF(INDEX(tab_MinKomp[Konserwacja coolery],MATCH($B117,tab_MinKomp[[Stanowisko / Position ]:[Stanowisko / Position ]],0))="n/a","n/a",ET117-INDEX(tab_MinKomp[Konserwacja coolery],MATCH($B117,tab_MinKomp[[Stanowisko / Position ]:[Stanowisko / Position ]],0)))</f>
        <v>n/a</v>
      </c>
      <c r="EU118" s="194" t="str">
        <f>IF(INDEX(tab_MinKomp[Konserwacja piecy],MATCH($B117,tab_MinKomp[[Stanowisko / Position ]:[Stanowisko / Position ]],0))="n/a","n/a",EU117-INDEX(tab_MinKomp[Konserwacja piecy],MATCH($B117,tab_MinKomp[[Stanowisko / Position ]:[Stanowisko / Position ]],0)))</f>
        <v>n/a</v>
      </c>
      <c r="EV118" s="194" t="str">
        <f>IF(INDEX(tab_MinKomp[Rysunek techniczny- czytanie],MATCH($B117,tab_MinKomp[[Stanowisko / Position ]:[Stanowisko / Position ]],0))="n/a","n/a",EV117-INDEX(tab_MinKomp[Rysunek techniczny- czytanie],MATCH($B117,tab_MinKomp[[Stanowisko / Position ]:[Stanowisko / Position ]],0)))</f>
        <v>n/a</v>
      </c>
      <c r="EW118" s="194" t="str">
        <f>IF(INDEX(tab_MinKomp[Elektryka],MATCH($B117,tab_MinKomp[[Stanowisko / Position ]:[Stanowisko / Position ]],0))="n/a","n/a",EW117-INDEX(tab_MinKomp[Elektryka],MATCH($B117,tab_MinKomp[[Stanowisko / Position ]:[Stanowisko / Position ]],0)))</f>
        <v>n/a</v>
      </c>
      <c r="EX118" s="194" t="str">
        <f>IF(INDEX(tab_MinKomp[Pneumatyka],MATCH($B117,tab_MinKomp[[Stanowisko / Position ]:[Stanowisko / Position ]],0))="n/a","n/a",EX117-INDEX(tab_MinKomp[Pneumatyka],MATCH($B117,tab_MinKomp[[Stanowisko / Position ]:[Stanowisko / Position ]],0)))</f>
        <v>n/a</v>
      </c>
      <c r="EY118" s="194" t="str">
        <f>IF(INDEX(tab_MinKomp[[Hydraulika ]],MATCH($B117,tab_MinKomp[[Stanowisko / Position ]:[Stanowisko / Position ]],0))="n/a","n/a",EY117-INDEX(tab_MinKomp[[Hydraulika ]],MATCH($B117,tab_MinKomp[[Stanowisko / Position ]:[Stanowisko / Position ]],0)))</f>
        <v>n/a</v>
      </c>
      <c r="EZ118" s="194" t="str">
        <f>IF(INDEX(tab_MinKomp[Podciśnienie],MATCH($B117,tab_MinKomp[[Stanowisko / Position ]:[Stanowisko / Position ]],0))="n/a","n/a",EZ117-INDEX(tab_MinKomp[Podciśnienie],MATCH($B117,tab_MinKomp[[Stanowisko / Position ]:[Stanowisko / Position ]],0)))</f>
        <v>n/a</v>
      </c>
      <c r="FA118" s="194" t="str">
        <f>IF(INDEX(tab_MinKomp[Usuwanie awarii],MATCH($B117,tab_MinKomp[[Stanowisko / Position ]:[Stanowisko / Position ]],0))="n/a","n/a",FA117-INDEX(tab_MinKomp[Usuwanie awarii],MATCH($B117,tab_MinKomp[[Stanowisko / Position ]:[Stanowisko / Position ]],0)))</f>
        <v>n/a</v>
      </c>
      <c r="FB118" s="194" t="str">
        <f>IF(INDEX(tab_MinKomp[Obsługa robotów],MATCH($B117,tab_MinKomp[[Stanowisko / Position ]:[Stanowisko / Position ]],0))="n/a","n/a",FB117-INDEX(tab_MinKomp[Obsługa robotów],MATCH($B117,tab_MinKomp[[Stanowisko / Position ]:[Stanowisko / Position ]],0)))</f>
        <v>n/a</v>
      </c>
      <c r="FC118" s="194" t="str">
        <f>IF(INDEX(tab_MinKomp[Obsługa sterowania maszyny],MATCH($B117,tab_MinKomp[[Stanowisko / Position ]:[Stanowisko / Position ]],0))="n/a","n/a",FC117-INDEX(tab_MinKomp[Obsługa sterowania maszyny],MATCH($B117,tab_MinKomp[[Stanowisko / Position ]:[Stanowisko / Position ]],0)))</f>
        <v>n/a</v>
      </c>
      <c r="FD118" s="194" t="str">
        <f>IF(INDEX(tab_MinKomp[Usuwanie przyczyn żródłowych],MATCH($B117,tab_MinKomp[[Stanowisko / Position ]:[Stanowisko / Position ]],0))="n/a","n/a",FD117-INDEX(tab_MinKomp[Usuwanie przyczyn żródłowych],MATCH($B117,tab_MinKomp[[Stanowisko / Position ]:[Stanowisko / Position ]],0)))</f>
        <v>n/a</v>
      </c>
      <c r="FE118" s="194" t="str">
        <f>IF(INDEX(tab_MinKomp[Cmms stosowanie],MATCH($B117,tab_MinKomp[[Stanowisko / Position ]:[Stanowisko / Position ]],0))="n/a","n/a",FE117-INDEX(tab_MinKomp[Cmms stosowanie],MATCH($B117,tab_MinKomp[[Stanowisko / Position ]:[Stanowisko / Position ]],0)))</f>
        <v>n/a</v>
      </c>
      <c r="FF118" s="190" t="str">
        <f>IF(INDEX(tab_MinKomp[Testy czystości / Reinheitstests],MATCH($B117,tab_MinKomp[[Stanowisko / Position ]:[Stanowisko / Position ]],0))="n/a","n/a",FF117-INDEX(tab_MinKomp[Testy czystości / Reinheitstests],MATCH($B117,tab_MinKomp[[Stanowisko / Position ]:[Stanowisko / Position ]],0)))</f>
        <v>n/a</v>
      </c>
      <c r="FG118" s="194" t="str">
        <f>IF(INDEX(tab_MinKomp[Czyszczenie form plastikowych],MATCH($B117,tab_MinKomp[[Stanowisko / Position ]:[Stanowisko / Position ]],0))="n/a","n/a",FG117-INDEX(tab_MinKomp[Czyszczenie form plastikowych],MATCH($B117,tab_MinKomp[[Stanowisko / Position ]:[Stanowisko / Position ]],0)))</f>
        <v>n/a</v>
      </c>
      <c r="FH118" s="194" t="str">
        <f>IF(INDEX(tab_MinKomp[Wymiana form plastik],MATCH($B117,tab_MinKomp[[Stanowisko / Position ]:[Stanowisko / Position ]],0))="n/a","n/a",FH117-INDEX(tab_MinKomp[Wymiana form plastik],MATCH($B117,tab_MinKomp[[Stanowisko / Position ]:[Stanowisko / Position ]],0)))</f>
        <v>n/a</v>
      </c>
      <c r="FI118" s="194" t="str">
        <f>IF(INDEX(tab_MinKomp[Wymiana form guma],MATCH($B117,tab_MinKomp[[Stanowisko / Position ]:[Stanowisko / Position ]],0))="n/a","n/a",FI117-INDEX(tab_MinKomp[Wymiana form guma],MATCH($B117,tab_MinKomp[[Stanowisko / Position ]:[Stanowisko / Position ]],0)))</f>
        <v>n/a</v>
      </c>
      <c r="FJ118" s="194" t="str">
        <f>IF(INDEX(tab_MinKomp[Konserwacja KK],MATCH($B117,tab_MinKomp[[Stanowisko / Position ]:[Stanowisko / Position ]],0))="n/a","n/a",FJ117-INDEX(tab_MinKomp[Konserwacja KK],MATCH($B117,tab_MinKomp[[Stanowisko / Position ]:[Stanowisko / Position ]],0)))</f>
        <v>n/a</v>
      </c>
      <c r="FK118" s="194" t="str">
        <f>IF(INDEX(tab_MinKomp[Konserwacja form guma],MATCH($B117,tab_MinKomp[[Stanowisko / Position ]:[Stanowisko / Position ]],0))="n/a","n/a",FK117-INDEX(tab_MinKomp[Konserwacja form guma],MATCH($B117,tab_MinKomp[[Stanowisko / Position ]:[Stanowisko / Position ]],0)))</f>
        <v>n/a</v>
      </c>
      <c r="FL118" s="194" t="str">
        <f>IF(INDEX(tab_MinKomp[Konserwacja form plastiki],MATCH($B117,tab_MinKomp[[Stanowisko / Position ]:[Stanowisko / Position ]],0))="n/a","n/a",FL117-INDEX(tab_MinKomp[Konserwacja form plastiki],MATCH($B117,tab_MinKomp[[Stanowisko / Position ]:[Stanowisko / Position ]],0)))</f>
        <v>n/a</v>
      </c>
      <c r="FM118" s="194" t="str">
        <f>IF(INDEX(tab_MinKomp[Konserwacja Gorącego Kanału],MATCH($B117,tab_MinKomp[[Stanowisko / Position ]:[Stanowisko / Position ]],0))="n/a","n/a",FM117-INDEX(tab_MinKomp[Konserwacja Gorącego Kanału],MATCH($B117,tab_MinKomp[[Stanowisko / Position ]:[Stanowisko / Position ]],0)))</f>
        <v>n/a</v>
      </c>
      <c r="FN118" s="194" t="str">
        <f>IF(INDEX(tab_MinKomp[MS Office (Excel)],MATCH($B117,tab_MinKomp[[Stanowisko / Position ]:[Stanowisko / Position ]],0))="n/a","n/a",FN117-INDEX(tab_MinKomp[MS Office (Excel)],MATCH($B117,tab_MinKomp[[Stanowisko / Position ]:[Stanowisko / Position ]],0)))</f>
        <v>n/a</v>
      </c>
      <c r="FO118" s="194" t="str">
        <f>IF(INDEX(tab_MinKomp[MS Office (Word)],MATCH($B117,tab_MinKomp[[Stanowisko / Position ]:[Stanowisko / Position ]],0))="n/a","n/a",FO117-INDEX(tab_MinKomp[MS Office (Word)],MATCH($B117,tab_MinKomp[[Stanowisko / Position ]:[Stanowisko / Position ]],0)))</f>
        <v>n/a</v>
      </c>
      <c r="FP118" s="194" t="str">
        <f>IF(INDEX(tab_MinKomp[MS Office (Power Point)],MATCH($B117,tab_MinKomp[[Stanowisko / Position ]:[Stanowisko / Position ]],0))="n/a","n/a",FP117-INDEX(tab_MinKomp[MS Office (Power Point)],MATCH($B117,tab_MinKomp[[Stanowisko / Position ]:[Stanowisko / Position ]],0)))</f>
        <v>n/a</v>
      </c>
      <c r="FQ118" s="196" t="str">
        <f>IF(INDEX(tab_MinKomp[Język angielski / Englisch],MATCH($B117,tab_MinKomp[[Stanowisko / Position ]:[Stanowisko / Position ]],0))="n/a","n/a",FQ117-INDEX(tab_MinKomp[Język angielski / Englisch],MATCH($B117,tab_MinKomp[[Stanowisko / Position ]:[Stanowisko / Position ]],0)))</f>
        <v>n/a</v>
      </c>
      <c r="FR118" s="196" t="str">
        <f>IF(INDEX(tab_MinKomp[Język niemiecki / Deutsch],MATCH($B117,tab_MinKomp[[Stanowisko / Position ]:[Stanowisko / Position ]],0))="n/a","n/a",FR117-INDEX(tab_MinKomp[Język niemiecki / Deutsch],MATCH($B117,tab_MinKomp[[Stanowisko / Position ]:[Stanowisko / Position ]],0)))</f>
        <v>n/a</v>
      </c>
      <c r="FS118" s="194">
        <f>IF(INDEX(tab_MinKomp[Zarządzanie dokumentacją procesową / Process dokumentation management],MATCH($B117,tab_MinKomp[[Stanowisko / Position ]:[Stanowisko / Position ]],0))="n/a","n/a",FS117-INDEX(tab_MinKomp[Zarządzanie dokumentacją procesową / Process dokumentation management],MATCH($B117,tab_MinKomp[[Stanowisko / Position ]:[Stanowisko / Position ]],0)))</f>
        <v>0</v>
      </c>
      <c r="FT118" s="194">
        <f>IF(INDEX(tab_MinKomp[Znajomość procesów z obszaru / Kenntiss der prozesse in dem Bereich],MATCH($B117,tab_MinKomp[[Stanowisko / Position ]:[Stanowisko / Position ]],0))="n/a","n/a",FT117-INDEX(tab_MinKomp[Znajomość procesów z obszaru / Kenntiss der prozesse in dem Bereich],MATCH($B117,tab_MinKomp[[Stanowisko / Position ]:[Stanowisko / Position ]],0)))</f>
        <v>-1</v>
      </c>
      <c r="FU118" s="194">
        <f>IF(INDEX(tab_MinKomp[optymalizacja procesów / Prozessoptymalisierung],MATCH($B117,tab_MinKomp[[Stanowisko / Position ]:[Stanowisko / Position ]],0))="n/a","n/a",FU117-INDEX(tab_MinKomp[optymalizacja procesów / Prozessoptymalisierung],MATCH($B117,tab_MinKomp[[Stanowisko / Position ]:[Stanowisko / Position ]],0)))</f>
        <v>-1</v>
      </c>
      <c r="FV118" s="194">
        <f>IF(INDEX(tab_MinKomp[Umiejętności szkoleniowe / Trainingsfähigkeiten],MATCH($B117,tab_MinKomp[[Stanowisko / Position ]:[Stanowisko / Position ]],0))="n/a","n/a",FV117-INDEX(tab_MinKomp[Umiejętności szkoleniowe / Trainingsfähigkeiten],MATCH($B117,tab_MinKomp[[Stanowisko / Position ]:[Stanowisko / Position ]],0)))</f>
        <v>0</v>
      </c>
      <c r="FW118" s="194">
        <f>IF(INDEX(tab_MinKomp[Analityczne myślenie, podejście / Analitysches Denken, Einstellung],MATCH($B117,tab_MinKomp[[Stanowisko / Position ]:[Stanowisko / Position ]],0))="n/a","n/a",FW117-INDEX(tab_MinKomp[Analityczne myślenie, podejście / Analitysches Denken, Einstellung],MATCH($B117,tab_MinKomp[[Stanowisko / Position ]:[Stanowisko / Position ]],0)))</f>
        <v>0</v>
      </c>
      <c r="FX118" s="194">
        <f>IF(INDEX(tab_MinKomp[Dokładność, precyzja w dzialaniu / Genauigkeit, Präzision in die Arbeit],MATCH($B117,tab_MinKomp[[Stanowisko / Position ]:[Stanowisko / Position ]],0))="n/a","n/a",FX117-INDEX(tab_MinKomp[Dokładność, precyzja w dzialaniu / Genauigkeit, Präzision in die Arbeit],MATCH($B117,tab_MinKomp[[Stanowisko / Position ]:[Stanowisko / Position ]],0)))</f>
        <v>-1</v>
      </c>
      <c r="FY118" s="194">
        <f>IF(INDEX(tab_MinKomp[Dyspozycyjność / Verfügbarkeit],MATCH($B117,tab_MinKomp[[Stanowisko / Position ]:[Stanowisko / Position ]],0))="n/a","n/a",FY117-INDEX(tab_MinKomp[Dyspozycyjność / Verfügbarkeit],MATCH($B117,tab_MinKomp[[Stanowisko / Position ]:[Stanowisko / Position ]],0)))</f>
        <v>0</v>
      </c>
      <c r="FZ118" s="194">
        <f>IF(INDEX(tab_MinKomp[Zaangażowanie / 
Engagement],MATCH($B117,tab_MinKomp[[Stanowisko / Position ]:[Stanowisko / Position ]],0))="n/a","n/a",FZ117-INDEX(tab_MinKomp[Zaangażowanie / 
Engagement],MATCH($B117,tab_MinKomp[[Stanowisko / Position ]:[Stanowisko / Position ]],0)))</f>
        <v>-1</v>
      </c>
      <c r="GA118" s="194" t="str">
        <f>IF(INDEX(tab_MinKomp[Konserwacja form guma],MATCH($B117,tab_MinKomp[[Stanowisko / Position ]:[Stanowisko / Position ]],0))="n/a","n/a",GA117-INDEX(tab_MinKomp[Konserwacja form guma],MATCH($B117,tab_MinKomp[[Stanowisko / Position ]:[Stanowisko / Position ]],0)))</f>
        <v>n/a</v>
      </c>
      <c r="GB118" s="194" t="str">
        <f>IF(INDEX(tab_MinKomp[Konserwacja form plastiki],MATCH($B117,tab_MinKomp[[Stanowisko / Position ]:[Stanowisko / Position ]],0))="n/a","n/a",GB117-INDEX(tab_MinKomp[Konserwacja form plastiki],MATCH($B117,tab_MinKomp[[Stanowisko / Position ]:[Stanowisko / Position ]],0)))</f>
        <v>n/a</v>
      </c>
      <c r="GC118" s="194">
        <f>IF(INDEX(tab_MinKomp[Elastyczność w działaniu],MATCH($B117,tab_MinKomp[[Stanowisko / Position ]:[Stanowisko / Position ]],0))="n/a","n/a",GC117-INDEX(tab_MinKomp[Elastyczność w działaniu],MATCH($B117,tab_MinKomp[[Stanowisko / Position ]:[Stanowisko / Position ]],0)))</f>
        <v>-1</v>
      </c>
      <c r="GD118" s="194">
        <f>IF(INDEX(tab_MinKomp[Komunikatywność],MATCH($B117,tab_MinKomp[[Stanowisko / Position ]:[Stanowisko / Position ]],0))="n/a","n/a",GD117-INDEX(tab_MinKomp[Komunikatywność],MATCH($B117,tab_MinKomp[[Stanowisko / Position ]:[Stanowisko / Position ]],0)))</f>
        <v>-1</v>
      </c>
      <c r="GE118" s="193" t="str">
        <f>IF(INDEX(tab_MinKomp[Motywowanie i budowanie zaangażowania zespołu],MATCH($B117,tab_MinKomp[[Stanowisko / Position ]:[Stanowisko / Position ]],0))="n/a","n/a",GE117-INDEX(tab_MinKomp[Motywowanie i budowanie zaangażowania zespołu],MATCH($B117,tab_MinKomp[[Stanowisko / Position ]:[Stanowisko / Position ]],0)))</f>
        <v>n/a</v>
      </c>
      <c r="GF118" s="186" t="s">
        <v>248</v>
      </c>
      <c r="GG118" s="186" t="s">
        <v>248</v>
      </c>
      <c r="GH118" s="186" t="s">
        <v>248</v>
      </c>
      <c r="GI118" s="186" t="s">
        <v>248</v>
      </c>
      <c r="GJ118" s="186" t="s">
        <v>248</v>
      </c>
      <c r="GK118" s="186" t="s">
        <v>248</v>
      </c>
      <c r="GL118" s="186" t="s">
        <v>248</v>
      </c>
      <c r="GM118" s="186" t="s">
        <v>248</v>
      </c>
      <c r="GN118" s="186" t="s">
        <v>248</v>
      </c>
      <c r="GO118" s="186" t="s">
        <v>248</v>
      </c>
      <c r="GP118" s="186" t="s">
        <v>248</v>
      </c>
      <c r="GQ118" s="186" t="s">
        <v>248</v>
      </c>
      <c r="GR118" s="186" t="s">
        <v>248</v>
      </c>
      <c r="GS118" s="186" t="s">
        <v>248</v>
      </c>
      <c r="GT118" s="186" t="s">
        <v>248</v>
      </c>
      <c r="GU118" s="186" t="s">
        <v>248</v>
      </c>
      <c r="GV118" s="186" t="s">
        <v>248</v>
      </c>
      <c r="GW118" s="186" t="s">
        <v>248</v>
      </c>
      <c r="GX118" s="186" t="s">
        <v>248</v>
      </c>
      <c r="GY118" s="186" t="s">
        <v>248</v>
      </c>
      <c r="GZ118" s="261" t="s">
        <v>248</v>
      </c>
      <c r="HA118" s="261" t="s">
        <v>248</v>
      </c>
      <c r="HB118" s="191">
        <f>SUM(G118:GE118)/(HB117-(SUM(G118:GE118)))</f>
        <v>-0.26829268292682928</v>
      </c>
    </row>
    <row r="119" spans="1:210" ht="24.9" customHeight="1" x14ac:dyDescent="0.3">
      <c r="A119" s="105" t="s">
        <v>320</v>
      </c>
      <c r="B119" s="105" t="s">
        <v>315</v>
      </c>
      <c r="C119" s="105" t="s">
        <v>396</v>
      </c>
      <c r="D119" s="105">
        <v>1918</v>
      </c>
      <c r="E119" s="394" t="s">
        <v>863</v>
      </c>
      <c r="F119" s="185" t="s">
        <v>374</v>
      </c>
      <c r="G119" s="186">
        <v>2</v>
      </c>
      <c r="H119" s="186">
        <v>1</v>
      </c>
      <c r="I119" s="186">
        <v>2</v>
      </c>
      <c r="J119" s="186">
        <v>1</v>
      </c>
      <c r="K119" s="186">
        <v>1</v>
      </c>
      <c r="L119" s="186" t="s">
        <v>248</v>
      </c>
      <c r="M119" s="186" t="s">
        <v>248</v>
      </c>
      <c r="N119" s="186" t="s">
        <v>248</v>
      </c>
      <c r="O119" s="186">
        <v>1</v>
      </c>
      <c r="P119" s="186">
        <v>1</v>
      </c>
      <c r="Q119" s="186" t="s">
        <v>248</v>
      </c>
      <c r="R119" s="186" t="s">
        <v>248</v>
      </c>
      <c r="S119" s="186" t="s">
        <v>248</v>
      </c>
      <c r="T119" s="186" t="s">
        <v>248</v>
      </c>
      <c r="U119" s="186" t="s">
        <v>248</v>
      </c>
      <c r="V119" s="186" t="s">
        <v>248</v>
      </c>
      <c r="W119" s="186" t="s">
        <v>248</v>
      </c>
      <c r="X119" s="186" t="s">
        <v>248</v>
      </c>
      <c r="Y119" s="186" t="s">
        <v>248</v>
      </c>
      <c r="Z119" s="186" t="s">
        <v>248</v>
      </c>
      <c r="AA119" s="186" t="s">
        <v>248</v>
      </c>
      <c r="AB119" s="186" t="s">
        <v>248</v>
      </c>
      <c r="AC119" s="186" t="s">
        <v>248</v>
      </c>
      <c r="AD119" s="186" t="s">
        <v>248</v>
      </c>
      <c r="AE119" s="186" t="s">
        <v>248</v>
      </c>
      <c r="AF119" s="186" t="s">
        <v>248</v>
      </c>
      <c r="AG119" s="186" t="s">
        <v>248</v>
      </c>
      <c r="AH119" s="186" t="s">
        <v>248</v>
      </c>
      <c r="AI119" s="186" t="s">
        <v>248</v>
      </c>
      <c r="AJ119" s="186" t="s">
        <v>248</v>
      </c>
      <c r="AK119" s="186" t="s">
        <v>248</v>
      </c>
      <c r="AL119" s="186">
        <v>1</v>
      </c>
      <c r="AM119" s="186" t="s">
        <v>248</v>
      </c>
      <c r="AN119" s="186" t="s">
        <v>248</v>
      </c>
      <c r="AO119" s="186">
        <v>1</v>
      </c>
      <c r="AP119" s="186" t="s">
        <v>248</v>
      </c>
      <c r="AQ119" s="186">
        <v>1</v>
      </c>
      <c r="AR119" s="186" t="s">
        <v>248</v>
      </c>
      <c r="AS119" s="186" t="s">
        <v>248</v>
      </c>
      <c r="AT119" s="186" t="s">
        <v>248</v>
      </c>
      <c r="AU119" s="186" t="s">
        <v>248</v>
      </c>
      <c r="AV119" s="186">
        <v>2</v>
      </c>
      <c r="AW119" s="186">
        <v>1</v>
      </c>
      <c r="AX119" s="186" t="s">
        <v>248</v>
      </c>
      <c r="AY119" s="186" t="s">
        <v>248</v>
      </c>
      <c r="AZ119" s="186" t="s">
        <v>248</v>
      </c>
      <c r="BA119" s="186">
        <v>1</v>
      </c>
      <c r="BB119" s="186">
        <v>1</v>
      </c>
      <c r="BC119" s="186" t="s">
        <v>248</v>
      </c>
      <c r="BD119" s="186" t="s">
        <v>248</v>
      </c>
      <c r="BE119" s="186" t="s">
        <v>248</v>
      </c>
      <c r="BF119" s="186" t="s">
        <v>248</v>
      </c>
      <c r="BG119" s="186" t="s">
        <v>248</v>
      </c>
      <c r="BH119" s="186" t="s">
        <v>248</v>
      </c>
      <c r="BI119" s="186" t="s">
        <v>248</v>
      </c>
      <c r="BJ119" s="186" t="s">
        <v>248</v>
      </c>
      <c r="BK119" s="186" t="s">
        <v>248</v>
      </c>
      <c r="BL119" s="186" t="s">
        <v>248</v>
      </c>
      <c r="BM119" s="186" t="s">
        <v>248</v>
      </c>
      <c r="BN119" s="186" t="s">
        <v>248</v>
      </c>
      <c r="BO119" s="186" t="s">
        <v>248</v>
      </c>
      <c r="BP119" s="186" t="s">
        <v>248</v>
      </c>
      <c r="BQ119" s="186">
        <v>2</v>
      </c>
      <c r="BR119" s="186" t="s">
        <v>248</v>
      </c>
      <c r="BS119" s="186">
        <v>2</v>
      </c>
      <c r="BT119" s="186" t="s">
        <v>248</v>
      </c>
      <c r="BU119" s="186">
        <v>2</v>
      </c>
      <c r="BV119" s="186" t="s">
        <v>248</v>
      </c>
      <c r="BW119" s="186">
        <v>2</v>
      </c>
      <c r="BX119" s="186">
        <v>2</v>
      </c>
      <c r="BY119" s="186" t="s">
        <v>248</v>
      </c>
      <c r="BZ119" s="186">
        <v>2</v>
      </c>
      <c r="CA119" s="186" t="s">
        <v>248</v>
      </c>
      <c r="CB119" s="186">
        <v>2</v>
      </c>
      <c r="CC119" s="186" t="s">
        <v>248</v>
      </c>
      <c r="CD119" s="186">
        <v>2</v>
      </c>
      <c r="CE119" s="186">
        <v>2</v>
      </c>
      <c r="CF119" s="186">
        <v>2</v>
      </c>
      <c r="CG119" s="186">
        <v>1</v>
      </c>
      <c r="CH119" s="186" t="s">
        <v>248</v>
      </c>
      <c r="CI119" s="186" t="s">
        <v>248</v>
      </c>
      <c r="CJ119" s="186" t="s">
        <v>248</v>
      </c>
      <c r="CK119" s="186" t="s">
        <v>248</v>
      </c>
      <c r="CL119" s="186" t="s">
        <v>248</v>
      </c>
      <c r="CM119" s="186" t="s">
        <v>248</v>
      </c>
      <c r="CN119" s="186" t="s">
        <v>248</v>
      </c>
      <c r="CO119" s="186" t="s">
        <v>248</v>
      </c>
      <c r="CP119" s="186" t="s">
        <v>248</v>
      </c>
      <c r="CQ119" s="186" t="s">
        <v>248</v>
      </c>
      <c r="CR119" s="186" t="s">
        <v>248</v>
      </c>
      <c r="CS119" s="186" t="s">
        <v>248</v>
      </c>
      <c r="CT119" s="186" t="s">
        <v>248</v>
      </c>
      <c r="CU119" s="186" t="s">
        <v>248</v>
      </c>
      <c r="CV119" s="186" t="s">
        <v>248</v>
      </c>
      <c r="CW119" s="186">
        <v>2</v>
      </c>
      <c r="CX119" s="186" t="s">
        <v>248</v>
      </c>
      <c r="CY119" s="186" t="s">
        <v>248</v>
      </c>
      <c r="CZ119" s="186" t="s">
        <v>248</v>
      </c>
      <c r="DA119" s="186" t="s">
        <v>248</v>
      </c>
      <c r="DB119" s="186" t="s">
        <v>248</v>
      </c>
      <c r="DC119" s="186" t="s">
        <v>248</v>
      </c>
      <c r="DD119" s="186" t="s">
        <v>248</v>
      </c>
      <c r="DE119" s="186" t="s">
        <v>248</v>
      </c>
      <c r="DF119" s="186">
        <v>1</v>
      </c>
      <c r="DG119" s="186" t="s">
        <v>248</v>
      </c>
      <c r="DH119" s="186" t="s">
        <v>248</v>
      </c>
      <c r="DI119" s="186" t="s">
        <v>248</v>
      </c>
      <c r="DJ119" s="186" t="s">
        <v>248</v>
      </c>
      <c r="DK119" s="186" t="s">
        <v>248</v>
      </c>
      <c r="DL119" s="186" t="s">
        <v>248</v>
      </c>
      <c r="DM119" s="186" t="s">
        <v>248</v>
      </c>
      <c r="DN119" s="186" t="s">
        <v>248</v>
      </c>
      <c r="DO119" s="186" t="s">
        <v>248</v>
      </c>
      <c r="DP119" s="186" t="s">
        <v>248</v>
      </c>
      <c r="DQ119" s="186" t="s">
        <v>248</v>
      </c>
      <c r="DR119" s="186" t="s">
        <v>248</v>
      </c>
      <c r="DS119" s="186" t="s">
        <v>248</v>
      </c>
      <c r="DT119" s="186" t="s">
        <v>248</v>
      </c>
      <c r="DU119" s="186" t="s">
        <v>248</v>
      </c>
      <c r="DV119" s="186" t="s">
        <v>248</v>
      </c>
      <c r="DW119" s="186" t="s">
        <v>248</v>
      </c>
      <c r="DX119" s="186" t="s">
        <v>248</v>
      </c>
      <c r="DY119" s="186" t="s">
        <v>248</v>
      </c>
      <c r="DZ119" s="186" t="s">
        <v>248</v>
      </c>
      <c r="EA119" s="186" t="s">
        <v>248</v>
      </c>
      <c r="EB119" s="186" t="s">
        <v>248</v>
      </c>
      <c r="EC119" s="186" t="s">
        <v>248</v>
      </c>
      <c r="ED119" s="186" t="s">
        <v>248</v>
      </c>
      <c r="EE119" s="186" t="s">
        <v>248</v>
      </c>
      <c r="EF119" s="186" t="s">
        <v>248</v>
      </c>
      <c r="EG119" s="186" t="s">
        <v>248</v>
      </c>
      <c r="EH119" s="186" t="s">
        <v>248</v>
      </c>
      <c r="EI119" s="186" t="s">
        <v>248</v>
      </c>
      <c r="EJ119" s="186" t="s">
        <v>248</v>
      </c>
      <c r="EK119" s="186" t="s">
        <v>248</v>
      </c>
      <c r="EL119" s="184" t="s">
        <v>248</v>
      </c>
      <c r="EM119" s="184" t="s">
        <v>248</v>
      </c>
      <c r="EN119" s="184" t="s">
        <v>248</v>
      </c>
      <c r="EO119" s="186" t="s">
        <v>248</v>
      </c>
      <c r="EP119" s="186" t="s">
        <v>248</v>
      </c>
      <c r="EQ119" s="186" t="s">
        <v>248</v>
      </c>
      <c r="ER119" s="186" t="s">
        <v>248</v>
      </c>
      <c r="ES119" s="186" t="s">
        <v>248</v>
      </c>
      <c r="ET119" s="186" t="s">
        <v>248</v>
      </c>
      <c r="EU119" s="186" t="s">
        <v>248</v>
      </c>
      <c r="EV119" s="186" t="s">
        <v>248</v>
      </c>
      <c r="EW119" s="186" t="s">
        <v>248</v>
      </c>
      <c r="EX119" s="186" t="s">
        <v>248</v>
      </c>
      <c r="EY119" s="186" t="s">
        <v>248</v>
      </c>
      <c r="EZ119" s="186" t="s">
        <v>248</v>
      </c>
      <c r="FA119" s="186" t="s">
        <v>248</v>
      </c>
      <c r="FB119" s="186" t="s">
        <v>248</v>
      </c>
      <c r="FC119" s="186" t="s">
        <v>248</v>
      </c>
      <c r="FD119" s="186" t="s">
        <v>248</v>
      </c>
      <c r="FE119" s="186" t="s">
        <v>248</v>
      </c>
      <c r="FF119" s="186" t="s">
        <v>248</v>
      </c>
      <c r="FG119" s="186" t="s">
        <v>248</v>
      </c>
      <c r="FH119" s="186" t="s">
        <v>248</v>
      </c>
      <c r="FI119" s="186" t="s">
        <v>248</v>
      </c>
      <c r="FJ119" s="186" t="s">
        <v>248</v>
      </c>
      <c r="FK119" s="186" t="s">
        <v>248</v>
      </c>
      <c r="FL119" s="186" t="s">
        <v>248</v>
      </c>
      <c r="FM119" s="186" t="s">
        <v>248</v>
      </c>
      <c r="FN119" s="187" t="s">
        <v>248</v>
      </c>
      <c r="FO119" s="187" t="s">
        <v>248</v>
      </c>
      <c r="FP119" s="187" t="s">
        <v>248</v>
      </c>
      <c r="FQ119" s="187" t="s">
        <v>248</v>
      </c>
      <c r="FR119" s="187" t="s">
        <v>248</v>
      </c>
      <c r="FS119" s="186">
        <v>2</v>
      </c>
      <c r="FT119" s="186">
        <v>2</v>
      </c>
      <c r="FU119" s="186">
        <v>1</v>
      </c>
      <c r="FV119" s="186">
        <v>1</v>
      </c>
      <c r="FW119" s="186">
        <v>1</v>
      </c>
      <c r="FX119" s="186">
        <v>2</v>
      </c>
      <c r="FY119" s="186">
        <v>2</v>
      </c>
      <c r="FZ119" s="186">
        <v>2</v>
      </c>
      <c r="GA119" s="186" t="s">
        <v>248</v>
      </c>
      <c r="GB119" s="186" t="s">
        <v>248</v>
      </c>
      <c r="GC119" s="186">
        <v>2</v>
      </c>
      <c r="GD119" s="186">
        <v>2</v>
      </c>
      <c r="GE119" s="186" t="s">
        <v>248</v>
      </c>
      <c r="GF119" s="186" t="s">
        <v>248</v>
      </c>
      <c r="GG119" s="186" t="s">
        <v>248</v>
      </c>
      <c r="GH119" s="186" t="s">
        <v>248</v>
      </c>
      <c r="GI119" s="186" t="s">
        <v>248</v>
      </c>
      <c r="GJ119" s="186" t="s">
        <v>248</v>
      </c>
      <c r="GK119" s="186" t="s">
        <v>248</v>
      </c>
      <c r="GL119" s="186" t="s">
        <v>248</v>
      </c>
      <c r="GM119" s="186" t="s">
        <v>248</v>
      </c>
      <c r="GN119" s="186" t="s">
        <v>248</v>
      </c>
      <c r="GO119" s="186" t="s">
        <v>248</v>
      </c>
      <c r="GP119" s="186" t="s">
        <v>248</v>
      </c>
      <c r="GQ119" s="186" t="s">
        <v>248</v>
      </c>
      <c r="GR119" s="186" t="s">
        <v>248</v>
      </c>
      <c r="GS119" s="186" t="s">
        <v>248</v>
      </c>
      <c r="GT119" s="186" t="s">
        <v>248</v>
      </c>
      <c r="GU119" s="186" t="s">
        <v>248</v>
      </c>
      <c r="GV119" s="186" t="s">
        <v>248</v>
      </c>
      <c r="GW119" s="186" t="s">
        <v>248</v>
      </c>
      <c r="GX119" s="186" t="s">
        <v>248</v>
      </c>
      <c r="GY119" s="186" t="s">
        <v>248</v>
      </c>
      <c r="GZ119" s="261" t="s">
        <v>248</v>
      </c>
      <c r="HA119" s="261" t="s">
        <v>248</v>
      </c>
      <c r="HB119" s="188">
        <f t="shared" ref="HB119" si="25">SUM(G119:GE119)</f>
        <v>58</v>
      </c>
    </row>
    <row r="120" spans="1:210" ht="24.9" customHeight="1" thickBot="1" x14ac:dyDescent="0.35">
      <c r="A120" s="108" t="str">
        <f t="shared" ref="A120:D120" si="26">A119</f>
        <v>Prod.-Q-4</v>
      </c>
      <c r="B120" s="108" t="str">
        <f t="shared" si="26"/>
        <v>Pracownik Produkcji</v>
      </c>
      <c r="C120" s="108" t="str">
        <f t="shared" si="26"/>
        <v>KB</v>
      </c>
      <c r="D120" s="108">
        <f t="shared" si="26"/>
        <v>1918</v>
      </c>
      <c r="E120" s="395"/>
      <c r="F120" s="189" t="s">
        <v>375</v>
      </c>
      <c r="G120" s="192">
        <f>IF(INDEX(tab_MinKomp[Przepisy BHP / BHP Vorschriften],MATCH($B119,tab_MinKomp[[Stanowisko / Position ]:[Stanowisko / Position ]],0))="n/a","n/a",G119-INDEX(tab_MinKomp[Przepisy BHP / BHP Vorschriften],MATCH($B119,tab_MinKomp[[Stanowisko / Position ]:[Stanowisko / Position ]],0)))</f>
        <v>0</v>
      </c>
      <c r="H120" s="193">
        <f>IF(INDEX(tab_MinKomp[Przepisy PPOŻ / Brandschutzbestimmungen],MATCH($B119,tab_MinKomp[[Stanowisko / Position ]:[Stanowisko / Position ]],0))="n/a","n/a",H119-INDEX(tab_MinKomp[Przepisy PPOŻ / Brandschutzbestimmungen],MATCH($B119,tab_MinKomp[[Stanowisko / Position ]:[Stanowisko / Position ]],0)))</f>
        <v>0</v>
      </c>
      <c r="I120" s="193">
        <f>IF(INDEX(tab_MinKomp[Ryzyko zawodowe na stanowiskach pracyv/ Berufliche Risiken an Arbeitsstellen],MATCH($B119,tab_MinKomp[[Stanowisko / Position ]:[Stanowisko / Position ]],0))="n/a","n/a",I119-INDEX(tab_MinKomp[Ryzyko zawodowe na stanowiskach pracyv/ Berufliche Risiken an Arbeitsstellen],MATCH($B119,tab_MinKomp[[Stanowisko / Position ]:[Stanowisko / Position ]],0)))</f>
        <v>0</v>
      </c>
      <c r="J120" s="193">
        <f>IF(INDEX(tab_MinKomp[Gospodarka substancjami niebezpiecznymi / Gefahrstoffmanagement],MATCH($B119,tab_MinKomp[[Stanowisko / Position ]:[Stanowisko / Position ]],0))="n/a","n/a",J119-INDEX(tab_MinKomp[Gospodarka substancjami niebezpiecznymi / Gefahrstoffmanagement],MATCH($B119,tab_MinKomp[[Stanowisko / Position ]:[Stanowisko / Position ]],0)))</f>
        <v>0</v>
      </c>
      <c r="K120" s="193">
        <f>IF(INDEX(tab_MinKomp[Gospodarka odpadami / Abfallwirtschaft],MATCH($B119,tab_MinKomp[[Stanowisko / Position ]:[Stanowisko / Position ]],0))="n/a","n/a",K119-INDEX(tab_MinKomp[Gospodarka odpadami / Abfallwirtschaft],MATCH($B119,tab_MinKomp[[Stanowisko / Position ]:[Stanowisko / Position ]],0)))</f>
        <v>0</v>
      </c>
      <c r="L120" s="194" t="str">
        <f>IF(INDEX(tab_MinKomp[Przepisy kodeksu pracy / Bestimmungen des Arbeitsgesetzes],MATCH($B119,tab_MinKomp[[Stanowisko / Position ]:[Stanowisko / Position ]],0))="n/a","n/a",L119-INDEX(tab_MinKomp[Przepisy kodeksu pracy / Bestimmungen des Arbeitsgesetzes],MATCH($B119,tab_MinKomp[[Stanowisko / Position ]:[Stanowisko / Position ]],0)))</f>
        <v>n/a</v>
      </c>
      <c r="M120" s="195" t="str">
        <f>IF(INDEX(tab_MinKomp[Przepisy o ub.społ. ZUS  / Sozialversicherungsvorschriften],MATCH($B119,tab_MinKomp[[Stanowisko / Position ]:[Stanowisko / Position ]],0))="n/a","n/a",M119-INDEX(tab_MinKomp[Przepisy o ub.społ. ZUS  / Sozialversicherungsvorschriften],MATCH($B119,tab_MinKomp[[Stanowisko / Position ]:[Stanowisko / Position ]],0)))</f>
        <v>n/a</v>
      </c>
      <c r="N120" s="194" t="str">
        <f>IF(INDEX(tab_MinKomp[PRZEPISY O PDOF /persönlich Einkommensteuergesetz ],MATCH($B119,tab_MinKomp[[Stanowisko / Position ]:[Stanowisko / Position ]],0))="n/a","n/a",N119-INDEX(tab_MinKomp[PRZEPISY O PDOF /persönlich Einkommensteuergesetz ],MATCH($B119,tab_MinKomp[[Stanowisko / Position ]:[Stanowisko / Position ]],0)))</f>
        <v>n/a</v>
      </c>
      <c r="O120" s="194">
        <f>IF(INDEX(tab_MinKomp[Regulamin pracy / Arbeitsordnung],MATCH($B119,tab_MinKomp[[Stanowisko / Position ]:[Stanowisko / Position ]],0))="n/a","n/a",O119-INDEX(tab_MinKomp[Regulamin pracy / Arbeitsordnung],MATCH($B119,tab_MinKomp[[Stanowisko / Position ]:[Stanowisko / Position ]],0)))</f>
        <v>0</v>
      </c>
      <c r="P120" s="194">
        <f>IF(INDEX(tab_MinKomp[Regulamin wynagradzania / Vergütungsordnung],MATCH($B119,tab_MinKomp[[Stanowisko / Position ]:[Stanowisko / Position ]],0))="n/a","n/a",P119-INDEX(tab_MinKomp[Regulamin wynagradzania / Vergütungsordnung],MATCH($B119,tab_MinKomp[[Stanowisko / Position ]:[Stanowisko / Position ]],0)))</f>
        <v>0</v>
      </c>
      <c r="Q120" s="194" t="str">
        <f>IF(INDEX(tab_MinKomp[System R2PŁATNIK PRO: Płace / Lohnabrechnung],MATCH($B119,tab_MinKomp[[Stanowisko / Position ]:[Stanowisko / Position ]],0))="n/a","n/a",Q119-INDEX(tab_MinKomp[System R2PŁATNIK PRO: Płace / Lohnabrechnung],MATCH($B119,tab_MinKomp[[Stanowisko / Position ]:[Stanowisko / Position ]],0)))</f>
        <v>n/a</v>
      </c>
      <c r="R120" s="194" t="str">
        <f>IF(INDEX(tab_MinKomp[SystemR2PŁATNIK PRO: KADRY / Personaldaten],MATCH($B119,tab_MinKomp[[Stanowisko / Position ]:[Stanowisko / Position ]],0))="n/a","n/a",R119-INDEX(tab_MinKomp[SystemR2PŁATNIK PRO: KADRY / Personaldaten],MATCH($B119,tab_MinKomp[[Stanowisko / Position ]:[Stanowisko / Position ]],0)))</f>
        <v>n/a</v>
      </c>
      <c r="S120" s="194" t="str">
        <f>IF(INDEX(tab_MinKomp[SYSTEM R2PŁATNIK PRO: zarządzanie pracownikami / Arbeitsverwaltung],MATCH($B119,tab_MinKomp[[Stanowisko / Position ]:[Stanowisko / Position ]],0))="n/a","n/a",S119-INDEX(tab_MinKomp[SYSTEM R2PŁATNIK PRO: zarządzanie pracownikami / Arbeitsverwaltung],MATCH($B119,tab_MinKomp[[Stanowisko / Position ]:[Stanowisko / Position ]],0)))</f>
        <v>n/a</v>
      </c>
      <c r="T120" s="194" t="str">
        <f>IF(INDEX(tab_MinKomp[Doradztwo, wsparcie personalne / Personalberatung und Unterstützung],MATCH($B119,tab_MinKomp[[Stanowisko / Position ]:[Stanowisko / Position ]],0))="n/a","n/a",T119-INDEX(tab_MinKomp[Doradztwo, wsparcie personalne / Personalberatung und Unterstützung],MATCH($B119,tab_MinKomp[[Stanowisko / Position ]:[Stanowisko / Position ]],0)))</f>
        <v>n/a</v>
      </c>
      <c r="U120" s="194" t="str">
        <f>IF(INDEX(tab_MinKomp[Przepisy o podatku VAT / MwSt.- Gesetz],MATCH($B119,tab_MinKomp[[Stanowisko / Position ]:[Stanowisko / Position ]],0))="n/a","n/a",U119-INDEX(tab_MinKomp[Przepisy o podatku VAT / MwSt.- Gesetz],MATCH($B119,tab_MinKomp[[Stanowisko / Position ]:[Stanowisko / Position ]],0)))</f>
        <v>n/a</v>
      </c>
      <c r="V120" s="194" t="str">
        <f>IF(INDEX(tab_MinKomp[PrzepisyPDOP / geschäftlich Einkommensteuergesetz],MATCH($B119,tab_MinKomp[[Stanowisko / Position ]:[Stanowisko / Position ]],0))="n/a","n/a",V119-INDEX(tab_MinKomp[PrzepisyPDOP / geschäftlich Einkommensteuergesetz],MATCH($B119,tab_MinKomp[[Stanowisko / Position ]:[Stanowisko / Position ]],0)))</f>
        <v>n/a</v>
      </c>
      <c r="W120" s="194" t="str">
        <f>IF(INDEX(tab_MinKomp[System BAAN / FINANSE (FIBU)],MATCH($B119,tab_MinKomp[[Stanowisko / Position ]:[Stanowisko / Position ]],0))="n/a","n/a",W119-INDEX(tab_MinKomp[System BAAN / FINANSE (FIBU)],MATCH($B119,tab_MinKomp[[Stanowisko / Position ]:[Stanowisko / Position ]],0)))</f>
        <v>n/a</v>
      </c>
      <c r="X120" s="194" t="str">
        <f>IF(INDEX(tab_MinKomp[Systemy pomocnicze / Hilfssysteme(STOCKPROGRAM, KALK2000 etc.)],MATCH($B119,tab_MinKomp[[Stanowisko / Position ]:[Stanowisko / Position ]],0))="n/a","n/a",X119-INDEX(tab_MinKomp[Systemy pomocnicze / Hilfssysteme(STOCKPROGRAM, KALK2000 etc.)],MATCH($B119,tab_MinKomp[[Stanowisko / Position ]:[Stanowisko / Position ]],0)))</f>
        <v>n/a</v>
      </c>
      <c r="Y120" s="194" t="str">
        <f>IF(INDEX(tab_MinKomp[Polityka rachunkowości / Buchführungspolitik],MATCH($B119,tab_MinKomp[[Stanowisko / Position ]:[Stanowisko / Position ]],0))="n/a","n/a",Y119-INDEX(tab_MinKomp[Polityka rachunkowości / Buchführungspolitik],MATCH($B119,tab_MinKomp[[Stanowisko / Position ]:[Stanowisko / Position ]],0)))</f>
        <v>n/a</v>
      </c>
      <c r="Z120" s="194" t="str">
        <f>IF(INDEX(tab_MinKomp[Ustawa o rachunkowości / Rechnungslegungsgesetz],MATCH($B119,tab_MinKomp[[Stanowisko / Position ]:[Stanowisko / Position ]],0))="n/a","n/a",Z119-INDEX(tab_MinKomp[Ustawa o rachunkowości / Rechnungslegungsgesetz],MATCH($B119,tab_MinKomp[[Stanowisko / Position ]:[Stanowisko / Position ]],0)))</f>
        <v>n/a</v>
      </c>
      <c r="AA120" s="194" t="str">
        <f>IF(INDEX(tab_MinKomp[WORKFLOW - TS-100],MATCH($B119,tab_MinKomp[[Stanowisko / Position ]:[Stanowisko / Position ]],0))="n/a","n/a",AA119-INDEX(tab_MinKomp[WORKFLOW - TS-100],MATCH($B119,tab_MinKomp[[Stanowisko / Position ]:[Stanowisko / Position ]],0)))</f>
        <v>n/a</v>
      </c>
      <c r="AB120" s="194" t="str">
        <f>IF(INDEX(tab_MinKomp[WORKFLOW - SFMS],MATCH($B119,tab_MinKomp[[Stanowisko / Position ]:[Stanowisko / Position ]],0))="n/a","n/a",AB119-INDEX(tab_MinKomp[WORKFLOW - SFMS],MATCH($B119,tab_MinKomp[[Stanowisko / Position ]:[Stanowisko / Position ]],0)))</f>
        <v>n/a</v>
      </c>
      <c r="AC120" s="194" t="str">
        <f>IF(INDEX(tab_MinKomp[System ISO 9001:2015],MATCH($B119,tab_MinKomp[[Stanowisko / Position ]:[Stanowisko / Position ]],0))="n/a","n/a",AC119-INDEX(tab_MinKomp[System ISO 9001:2015],MATCH($B119,tab_MinKomp[[Stanowisko / Position ]:[Stanowisko / Position ]],0)))</f>
        <v>n/a</v>
      </c>
      <c r="AD120" s="194" t="str">
        <f>IF(INDEX(tab_MinKomp[System ISO 9001:2015],MATCH($B119,tab_MinKomp[[Stanowisko / Position ]:[Stanowisko / Position ]],0))="n/a","n/a",AD119-INDEX(tab_MinKomp[System ISO 9001:2015],MATCH($B119,tab_MinKomp[[Stanowisko / Position ]:[Stanowisko / Position ]],0)))</f>
        <v>n/a</v>
      </c>
      <c r="AE120" s="194" t="str">
        <f>IF(INDEX(tab_MinKomp[System ISO 9001:2015],MATCH($B119,tab_MinKomp[[Stanowisko / Position ]:[Stanowisko / Position ]],0))="n/a","n/a",AE119-INDEX(tab_MinKomp[System ISO 9001:2015],MATCH($B119,tab_MinKomp[[Stanowisko / Position ]:[Stanowisko / Position ]],0)))</f>
        <v>n/a</v>
      </c>
      <c r="AF120" s="194" t="str">
        <f>IF(INDEX(tab_MinKomp[System ISO 9001:2015],MATCH($B119,tab_MinKomp[[Stanowisko / Position ]:[Stanowisko / Position ]],0))="n/a","n/a",AF119-INDEX(tab_MinKomp[System ISO 9001:2015],MATCH($B119,tab_MinKomp[[Stanowisko / Position ]:[Stanowisko / Position ]],0)))</f>
        <v>n/a</v>
      </c>
      <c r="AG120" s="194" t="str">
        <f>IF(INDEX(tab_MinKomp[Wymagania VDA 6.3 Process / Forderungen],MATCH($B119,tab_MinKomp[[Stanowisko / Position ]:[Stanowisko / Position ]],0))="n/a","n/a",AG119-INDEX(tab_MinKomp[Wymagania VDA 6.3 Process / Forderungen],MATCH($B119,tab_MinKomp[[Stanowisko / Position ]:[Stanowisko / Position ]],0)))</f>
        <v>n/a</v>
      </c>
      <c r="AH120" s="194" t="str">
        <f>IF(INDEX(tab_MinKomp[Wymagania VDA 6.5 Product / Forderungen],MATCH($B119,tab_MinKomp[[Stanowisko / Position ]:[Stanowisko / Position ]],0))="n/a","n/a",AH119-INDEX(tab_MinKomp[Wymagania VDA 6.5 Product / Forderungen],MATCH($B119,tab_MinKomp[[Stanowisko / Position ]:[Stanowisko / Position ]],0)))</f>
        <v>n/a</v>
      </c>
      <c r="AI120" s="194" t="str">
        <f>IF(INDEX(tab_MinKomp[System ISO 9001:2015],MATCH($B119,tab_MinKomp[[Stanowisko / Position ]:[Stanowisko / Position ]],0))="n/a","n/a",AI119-INDEX(tab_MinKomp[System ISO 9001:2015],MATCH($B119,tab_MinKomp[[Stanowisko / Position ]:[Stanowisko / Position ]],0)))</f>
        <v>n/a</v>
      </c>
      <c r="AJ120" s="194" t="str">
        <f>IF(INDEX(tab_MinKomp[Auditor systemu ISO 17021:2018],MATCH($B119,tab_MinKomp[[Stanowisko / Position ]:[Stanowisko / Position ]],0))="n/a","n/a",AJ119-INDEX(tab_MinKomp[Auditor systemu ISO 17021:2018],MATCH($B119,tab_MinKomp[[Stanowisko / Position ]:[Stanowisko / Position ]],0)))</f>
        <v>n/a</v>
      </c>
      <c r="AK120" s="194" t="str">
        <f>IF(INDEX(tab_MinKomp[Pełnomocnik systemu / Systemvertreter],MATCH($B119,tab_MinKomp[[Stanowisko / Position ]:[Stanowisko / Position ]],0))="n/a","n/a",AK119-INDEX(tab_MinKomp[Pełnomocnik systemu / Systemvertreter],MATCH($B119,tab_MinKomp[[Stanowisko / Position ]:[Stanowisko / Position ]],0)))</f>
        <v>n/a</v>
      </c>
      <c r="AL120" s="194">
        <f>IF(INDEX(tab_MinKomp[Polityka Etyczna - Compliance],MATCH($B119,tab_MinKomp[[Stanowisko / Position ]:[Stanowisko / Position ]],0))="n/a","n/a",AL119-INDEX(tab_MinKomp[Polityka Etyczna - Compliance],MATCH($B119,tab_MinKomp[[Stanowisko / Position ]:[Stanowisko / Position ]],0)))</f>
        <v>0</v>
      </c>
      <c r="AM120" s="194" t="str">
        <f>IF(INDEX(tab_MinKomp[WDRAŻANIE NOWYCH PROJEKTÓW/ PROCEDURA CTM],MATCH($B119,tab_MinKomp[[Stanowisko / Position ]:[Stanowisko / Position ]],0))="n/a","n/a",AM119-INDEX(tab_MinKomp[WDRAŻANIE NOWYCH PROJEKTÓW/ PROCEDURA CTM],MATCH($B119,tab_MinKomp[[Stanowisko / Position ]:[Stanowisko / Position ]],0)))</f>
        <v>n/a</v>
      </c>
      <c r="AN120" s="194" t="str">
        <f>IF(INDEX(tab_MinKomp[KAMIENIE MILOWE MSL/PIFF],MATCH($B119,tab_MinKomp[[Stanowisko / Position ]:[Stanowisko / Position ]],0))="n/a","n/a",AN119-INDEX(tab_MinKomp[KAMIENIE MILOWE MSL/PIFF],MATCH($B119,tab_MinKomp[[Stanowisko / Position ]:[Stanowisko / Position ]],0)))</f>
        <v>n/a</v>
      </c>
      <c r="AO120" s="194">
        <f>IF(INDEX(tab_MinKomp[CP],MATCH($B119,tab_MinKomp[[Stanowisko / Position ]:[Stanowisko / Position ]],0))="n/a","n/a",AO119-INDEX(tab_MinKomp[CP],MATCH($B119,tab_MinKomp[[Stanowisko / Position ]:[Stanowisko / Position ]],0)))</f>
        <v>0</v>
      </c>
      <c r="AP120" s="194" t="str">
        <f>IF(INDEX(tab_MinKomp[FMEA],MATCH($B119,tab_MinKomp[[Stanowisko / Position ]:[Stanowisko / Position ]],0))="n/a","n/a",AP119-INDEX(tab_MinKomp[FMEA],MATCH($B119,tab_MinKomp[[Stanowisko / Position ]:[Stanowisko / Position ]],0)))</f>
        <v>n/a</v>
      </c>
      <c r="AQ120" s="194">
        <f>IF(INDEX(tab_MinKomp[FLOW CHART],MATCH($B119,tab_MinKomp[[Stanowisko / Position ]:[Stanowisko / Position ]],0))="n/a","n/a",AQ119-INDEX(tab_MinKomp[FLOW CHART],MATCH($B119,tab_MinKomp[[Stanowisko / Position ]:[Stanowisko / Position ]],0)))</f>
        <v>0</v>
      </c>
      <c r="AR120" s="194" t="str">
        <f>IF(INDEX(tab_MinKomp[APQP],MATCH($B119,tab_MinKomp[[Stanowisko / Position ]:[Stanowisko / Position ]],0))="n/a","n/a",AR119-INDEX(tab_MinKomp[APQP],MATCH($B119,tab_MinKomp[[Stanowisko / Position ]:[Stanowisko / Position ]],0)))</f>
        <v>n/a</v>
      </c>
      <c r="AS120" s="194" t="str">
        <f>IF(INDEX(tab_MinKomp[MSA],MATCH($B119,tab_MinKomp[[Stanowisko / Position ]:[Stanowisko / Position ]],0))="n/a","n/a",AS119-INDEX(tab_MinKomp[MSA],MATCH($B119,tab_MinKomp[[Stanowisko / Position ]:[Stanowisko / Position ]],0)))</f>
        <v>n/a</v>
      </c>
      <c r="AT120" s="194" t="str">
        <f>IF(INDEX(tab_MinKomp[SPC],MATCH($B119,tab_MinKomp[[Stanowisko / Position ]:[Stanowisko / Position ]],0))="n/a","n/a",AT119-INDEX(tab_MinKomp[SPC],MATCH($B119,tab_MinKomp[[Stanowisko / Position ]:[Stanowisko / Position ]],0)))</f>
        <v>n/a</v>
      </c>
      <c r="AU120" s="194" t="str">
        <f>IF(INDEX(tab_MinKomp[CSR (SPECYFICZNE WYMAGANIA KLIENTA)],MATCH($B119,tab_MinKomp[[Stanowisko / Position ]:[Stanowisko / Position ]],0))="n/a","n/a",AU119-INDEX(tab_MinKomp[CSR (SPECYFICZNE WYMAGANIA KLIENTA)],MATCH($B119,tab_MinKomp[[Stanowisko / Position ]:[Stanowisko / Position ]],0)))</f>
        <v>n/a</v>
      </c>
      <c r="AV120" s="194">
        <f>IF(INDEX(tab_MinKomp[5S],MATCH($B119,tab_MinKomp[[Stanowisko / Position ]:[Stanowisko / Position ]],0))="n/a","n/a",AV119-INDEX(tab_MinKomp[5S],MATCH($B119,tab_MinKomp[[Stanowisko / Position ]:[Stanowisko / Position ]],0)))</f>
        <v>0</v>
      </c>
      <c r="AW120" s="194">
        <f>IF(INDEX(tab_MinKomp[LEAN MANAGEMENT],MATCH($B119,tab_MinKomp[[Stanowisko / Position ]:[Stanowisko / Position ]],0))="n/a","n/a",AW119-INDEX(tab_MinKomp[LEAN MANAGEMENT],MATCH($B119,tab_MinKomp[[Stanowisko / Position ]:[Stanowisko / Position ]],0)))</f>
        <v>0</v>
      </c>
      <c r="AX120" s="194" t="str">
        <f>IF(INDEX(tab_MinKomp[5R],MATCH($B119,tab_MinKomp[[Stanowisko / Position ]:[Stanowisko / Position ]],0))="n/a","n/a",AX119-INDEX(tab_MinKomp[5R],MATCH($B119,tab_MinKomp[[Stanowisko / Position ]:[Stanowisko / Position ]],0)))</f>
        <v>n/a</v>
      </c>
      <c r="AY120" s="194" t="str">
        <f>IF(INDEX(tab_MinKomp[Six Sigma],MATCH($B119,tab_MinKomp[[Stanowisko / Position ]:[Stanowisko / Position ]],0))="n/a","n/a",AY119-INDEX(tab_MinKomp[Six Sigma],MATCH($B119,tab_MinKomp[[Stanowisko / Position ]:[Stanowisko / Position ]],0)))</f>
        <v>n/a</v>
      </c>
      <c r="AZ120" s="194" t="str">
        <f>IF(INDEX(tab_MinKomp[System BAAN / Distribution &amp; Supply Chain],MATCH($B119,tab_MinKomp[[Stanowisko / Position ]:[Stanowisko / Position ]],0))="n/a","n/a",AZ119-INDEX(tab_MinKomp[System BAAN / Distribution &amp; Supply Chain],MATCH($B119,tab_MinKomp[[Stanowisko / Position ]:[Stanowisko / Position ]],0)))</f>
        <v>n/a</v>
      </c>
      <c r="BA120" s="194">
        <f>IF(INDEX(tab_MinKomp[LEAN MANAGEMENT],MATCH($B119,tab_MinKomp[[Stanowisko / Position ]:[Stanowisko / Position ]],0))="n/a","n/a",BA119-INDEX(tab_MinKomp[LEAN MANAGEMENT],MATCH($B119,tab_MinKomp[[Stanowisko / Position ]:[Stanowisko / Position ]],0)))</f>
        <v>0</v>
      </c>
      <c r="BB120" s="194">
        <f>IF(INDEX(tab_MinKomp[LEAN MANAGEMENT],MATCH($B119,tab_MinKomp[[Stanowisko / Position ]:[Stanowisko / Position ]],0))="n/a","n/a",BB119-INDEX(tab_MinKomp[LEAN MANAGEMENT],MATCH($B119,tab_MinKomp[[Stanowisko / Position ]:[Stanowisko / Position ]],0)))</f>
        <v>0</v>
      </c>
      <c r="BC120" s="194" t="str">
        <f>IF(INDEX(tab_MinKomp[Organizacja dostaw / Versorgungsorganisation],MATCH($B119,tab_MinKomp[[Stanowisko / Position ]:[Stanowisko / Position ]],0))="n/a","n/a",BC119-INDEX(tab_MinKomp[Organizacja dostaw / Versorgungsorganisation],MATCH($B119,tab_MinKomp[[Stanowisko / Position ]:[Stanowisko / Position ]],0)))</f>
        <v>n/a</v>
      </c>
      <c r="BD120" s="194" t="str">
        <f>IF(INDEX(tab_MinKomp[Organizacja wysyłek / Organisation von Lieferungen],MATCH($B119,tab_MinKomp[[Stanowisko / Position ]:[Stanowisko / Position ]],0))="n/a","n/a",BD119-INDEX(tab_MinKomp[Organizacja wysyłek / Organisation von Lieferungen],MATCH($B119,tab_MinKomp[[Stanowisko / Position ]:[Stanowisko / Position ]],0)))</f>
        <v>n/a</v>
      </c>
      <c r="BE120" s="194" t="str">
        <f>IF(INDEX(tab_MinKomp[Analiza magazynowa - Program Polen.mdb / Inventuranalyse],MATCH($B119,tab_MinKomp[[Stanowisko / Position ]:[Stanowisko / Position ]],0))="n/a","n/a",BE119-INDEX(tab_MinKomp[Analiza magazynowa - Program Polen.mdb / Inventuranalyse],MATCH($B119,tab_MinKomp[[Stanowisko / Position ]:[Stanowisko / Position ]],0)))</f>
        <v>n/a</v>
      </c>
      <c r="BF120" s="190" t="str">
        <f>IF(INDEX(tab_MinKomp[MMOG (Materials Management Operations Guidelines)],MATCH($B119,tab_MinKomp[[Stanowisko / Position ]:[Stanowisko / Position ]],0))="n/a","n/a",BF119-INDEX(tab_MinKomp[MMOG (Materials Management Operations Guidelines)],MATCH($B119,tab_MinKomp[[Stanowisko / Position ]:[Stanowisko / Position ]],0)))</f>
        <v>n/a</v>
      </c>
      <c r="BG120" s="190" t="str">
        <f>IF(INDEX(tab_MinKomp[GPP],MATCH($B119,tab_MinKomp[[Stanowisko / Position ]:[Stanowisko / Position ]],0))="n/a","n/a",BG119-INDEX(tab_MinKomp[GPP],MATCH($B119,tab_MinKomp[[Stanowisko / Position ]:[Stanowisko / Position ]],0)))</f>
        <v>n/a</v>
      </c>
      <c r="BH120" s="190" t="str">
        <f>IF(INDEX(tab_MinKomp[AIAG (Automotive Industry Action Group)],MATCH($B119,tab_MinKomp[[Stanowisko / Position ]:[Stanowisko / Position ]],0))="n/a","n/a",BH119-INDEX(tab_MinKomp[AIAG (Automotive Industry Action Group)],MATCH($B119,tab_MinKomp[[Stanowisko / Position ]:[Stanowisko / Position ]],0)))</f>
        <v>n/a</v>
      </c>
      <c r="BI120" s="190" t="str">
        <f>IF(INDEX(tab_MinKomp[Super-G disputes],MATCH($B119,tab_MinKomp[[Stanowisko / Position ]:[Stanowisko / Position ]],0))="n/a","n/a",BI119-INDEX(tab_MinKomp[Super-G disputes],MATCH($B119,tab_MinKomp[[Stanowisko / Position ]:[Stanowisko / Position ]],0)))</f>
        <v>n/a</v>
      </c>
      <c r="BJ120" s="190" t="str">
        <f>IF(INDEX(tab_MinKomp[CMMS3/eDDL (Direct Data Link)],MATCH($B119,tab_MinKomp[[Stanowisko / Position ]:[Stanowisko / Position ]],0))="n/a","n/a",BJ119-INDEX(tab_MinKomp[CMMS3/eDDL (Direct Data Link)],MATCH($B119,tab_MinKomp[[Stanowisko / Position ]:[Stanowisko / Position ]],0)))</f>
        <v>n/a</v>
      </c>
      <c r="BK120" s="190" t="str">
        <f>IF(INDEX(tab_MinKomp[MP&amp;L (Material Planning and Logistics)],MATCH($B119,tab_MinKomp[[Stanowisko / Position ]:[Stanowisko / Position ]],0))="n/a","n/a",BK119-INDEX(tab_MinKomp[MP&amp;L (Material Planning and Logistics)],MATCH($B119,tab_MinKomp[[Stanowisko / Position ]:[Stanowisko / Position ]],0)))</f>
        <v>n/a</v>
      </c>
      <c r="BL120" s="190" t="str">
        <f>IF(INDEX(tab_MinKomp[Supplier delivery rating],MATCH($B119,tab_MinKomp[[Stanowisko / Position ]:[Stanowisko / Position ]],0))="n/a","n/a",BL119-INDEX(tab_MinKomp[Supplier delivery rating],MATCH($B119,tab_MinKomp[[Stanowisko / Position ]:[Stanowisko / Position ]],0)))</f>
        <v>n/a</v>
      </c>
      <c r="BM120" s="194" t="str">
        <f>IF(INDEX(tab_MinKomp[Planowanie produkcji / Produktionsplanung],MATCH($B119,tab_MinKomp[[Stanowisko / Position ]:[Stanowisko / Position ]],0))="n/a","n/a",BM119-INDEX(tab_MinKomp[Planowanie produkcji / Produktionsplanung],MATCH($B119,tab_MinKomp[[Stanowisko / Position ]:[Stanowisko / Position ]],0)))</f>
        <v>n/a</v>
      </c>
      <c r="BN120" s="194" t="str">
        <f>IF(INDEX(tab_MinKomp[Planowanie produkcji / Produktionsplanung],MATCH($B119,tab_MinKomp[[Stanowisko / Position ]:[Stanowisko / Position ]],0))="n/a","n/a",BN119-INDEX(tab_MinKomp[Planowanie produkcji / Produktionsplanung],MATCH($B119,tab_MinKomp[[Stanowisko / Position ]:[Stanowisko / Position ]],0)))</f>
        <v>n/a</v>
      </c>
      <c r="BO120" s="194" t="str">
        <f>IF(INDEX(tab_MinKomp[Planowanie produkcji / Produktionsplanung],MATCH($B119,tab_MinKomp[[Stanowisko / Position ]:[Stanowisko / Position ]],0))="n/a","n/a",BO119-INDEX(tab_MinKomp[Planowanie produkcji / Produktionsplanung],MATCH($B119,tab_MinKomp[[Stanowisko / Position ]:[Stanowisko / Position ]],0)))</f>
        <v>n/a</v>
      </c>
      <c r="BP120" s="194" t="str">
        <f>IF(INDEX(tab_MinKomp[Planowanie produkcji / Produktionsplanung],MATCH($B119,tab_MinKomp[[Stanowisko / Position ]:[Stanowisko / Position ]],0))="n/a","n/a",BP119-INDEX(tab_MinKomp[Planowanie produkcji / Produktionsplanung],MATCH($B119,tab_MinKomp[[Stanowisko / Position ]:[Stanowisko / Position ]],0)))</f>
        <v>n/a</v>
      </c>
      <c r="BQ120" s="194">
        <f>IF(INDEX(tab_MinKomp[Obsługa maszyn Novapax / Novapax Maschinenbedienung],MATCH($B119,tab_MinKomp[[Stanowisko / Position ]:[Stanowisko / Position ]],0))="n/a","n/a",BQ119-INDEX(tab_MinKomp[Obsługa maszyn Novapax / Novapax Maschinenbedienung],MATCH($B119,tab_MinKomp[[Stanowisko / Position ]:[Stanowisko / Position ]],0)))</f>
        <v>0</v>
      </c>
      <c r="BR120" s="194" t="str">
        <f>IF(INDEX(tab_MinKomp[Planowanie produkcji / Produktionsplanung],MATCH($B119,tab_MinKomp[[Stanowisko / Position ]:[Stanowisko / Position ]],0))="n/a","n/a",BR119-INDEX(tab_MinKomp[Planowanie produkcji / Produktionsplanung],MATCH($B119,tab_MinKomp[[Stanowisko / Position ]:[Stanowisko / Position ]],0)))</f>
        <v>n/a</v>
      </c>
      <c r="BS120" s="194">
        <f>IF(INDEX(tab_MinKomp[Obsługa maszyn Novapax / Novapax Maschinenbedienung],MATCH($B119,tab_MinKomp[[Stanowisko / Position ]:[Stanowisko / Position ]],0))="n/a","n/a",BS119-INDEX(tab_MinKomp[Obsługa maszyn Novapax / Novapax Maschinenbedienung],MATCH($B119,tab_MinKomp[[Stanowisko / Position ]:[Stanowisko / Position ]],0)))</f>
        <v>0</v>
      </c>
      <c r="BT120" s="194" t="str">
        <f>IF(INDEX(tab_MinKomp[Planowanie produkcji / Produktionsplanung],MATCH($B119,tab_MinKomp[[Stanowisko / Position ]:[Stanowisko / Position ]],0))="n/a","n/a",BT119-INDEX(tab_MinKomp[Planowanie produkcji / Produktionsplanung],MATCH($B119,tab_MinKomp[[Stanowisko / Position ]:[Stanowisko / Position ]],0)))</f>
        <v>n/a</v>
      </c>
      <c r="BU120" s="194">
        <f>IF(INDEX(tab_MinKomp[Obsługa maszyn Novapax / Novapax Maschinenbedienung],MATCH($B119,tab_MinKomp[[Stanowisko / Position ]:[Stanowisko / Position ]],0))="n/a","n/a",BU119-INDEX(tab_MinKomp[Obsługa maszyn Novapax / Novapax Maschinenbedienung],MATCH($B119,tab_MinKomp[[Stanowisko / Position ]:[Stanowisko / Position ]],0)))</f>
        <v>0</v>
      </c>
      <c r="BV120" s="194" t="str">
        <f>IF(INDEX(tab_MinKomp[Planowanie produkcji / Produktionsplanung],MATCH($B119,tab_MinKomp[[Stanowisko / Position ]:[Stanowisko / Position ]],0))="n/a","n/a",BV119-INDEX(tab_MinKomp[Planowanie produkcji / Produktionsplanung],MATCH($B119,tab_MinKomp[[Stanowisko / Position ]:[Stanowisko / Position ]],0)))</f>
        <v>n/a</v>
      </c>
      <c r="BW120" s="194">
        <f>IF(INDEX(tab_MinKomp[Obsługa maszyn Novapax / Novapax Maschinenbedienung],MATCH($B119,tab_MinKomp[[Stanowisko / Position ]:[Stanowisko / Position ]],0))="n/a","n/a",BW119-INDEX(tab_MinKomp[Obsługa maszyn Novapax / Novapax Maschinenbedienung],MATCH($B119,tab_MinKomp[[Stanowisko / Position ]:[Stanowisko / Position ]],0)))</f>
        <v>0</v>
      </c>
      <c r="BX120" s="194">
        <f>IF(INDEX(tab_MinKomp[Obsługa maszyn Novapax / Novapax Maschinenbedienung],MATCH($B119,tab_MinKomp[[Stanowisko / Position ]:[Stanowisko / Position ]],0))="n/a","n/a",BX119-INDEX(tab_MinKomp[Obsługa maszyn Novapax / Novapax Maschinenbedienung],MATCH($B119,tab_MinKomp[[Stanowisko / Position ]:[Stanowisko / Position ]],0)))</f>
        <v>0</v>
      </c>
      <c r="BY120" s="194">
        <v>2</v>
      </c>
      <c r="BZ120" s="194">
        <f>IF(INDEX(tab_MinKomp[Obsługa maszyn Novapax / Novapax Maschinenbedienung],MATCH($B119,tab_MinKomp[[Stanowisko / Position ]:[Stanowisko / Position ]],0))="n/a","n/a",BZ119-INDEX(tab_MinKomp[Obsługa maszyn Novapax / Novapax Maschinenbedienung],MATCH($B119,tab_MinKomp[[Stanowisko / Position ]:[Stanowisko / Position ]],0)))</f>
        <v>0</v>
      </c>
      <c r="CA120" s="194" t="str">
        <f>IF(INDEX(tab_MinKomp[Obsługa maszyn KVT / KVT Maschinenbedienung],MATCH($B119,tab_MinKomp[[Stanowisko / Position ]:[Stanowisko / Position ]],0))="n/a","n/a",CA119-INDEX(tab_MinKomp[Obsługa maszyn KVT / KVT Maschinenbedienung],MATCH($B119,tab_MinKomp[[Stanowisko / Position ]:[Stanowisko / Position ]],0)))</f>
        <v>n/a</v>
      </c>
      <c r="CB120" s="194">
        <f>IF(INDEX(tab_MinKomp[Obsługa maszyn Novapax / Novapax Maschinenbedienung],MATCH($B119,tab_MinKomp[[Stanowisko / Position ]:[Stanowisko / Position ]],0))="n/a","n/a",CB119-INDEX(tab_MinKomp[Obsługa maszyn Novapax / Novapax Maschinenbedienung],MATCH($B119,tab_MinKomp[[Stanowisko / Position ]:[Stanowisko / Position ]],0)))</f>
        <v>0</v>
      </c>
      <c r="CC120" s="194" t="str">
        <f>IF(INDEX(tab_MinKomp[Obsługa maszyn Branson / Branson Maschinenbedienung],MATCH($B119,tab_MinKomp[[Stanowisko / Position ]:[Stanowisko / Position ]],0))="n/a","n/a",CC119-INDEX(tab_MinKomp[Obsługa maszyn Branson / Branson Maschinenbedienung],MATCH($B119,tab_MinKomp[[Stanowisko / Position ]:[Stanowisko / Position ]],0)))</f>
        <v>n/a</v>
      </c>
      <c r="CD120" s="194">
        <f>IF(INDEX(tab_MinKomp[Obsługa maszyn Novapax / Novapax Maschinenbedienung],MATCH($B119,tab_MinKomp[[Stanowisko / Position ]:[Stanowisko / Position ]],0))="n/a","n/a",CD119-INDEX(tab_MinKomp[Obsługa maszyn Novapax / Novapax Maschinenbedienung],MATCH($B119,tab_MinKomp[[Stanowisko / Position ]:[Stanowisko / Position ]],0)))</f>
        <v>0</v>
      </c>
      <c r="CE120" s="194">
        <f>IF(INDEX(tab_MinKomp[Obsługa maszyn Novapax / Novapax Maschinenbedienung],MATCH($B119,tab_MinKomp[[Stanowisko / Position ]:[Stanowisko / Position ]],0))="n/a","n/a",CE119-INDEX(tab_MinKomp[Obsługa maszyn Novapax / Novapax Maschinenbedienung],MATCH($B119,tab_MinKomp[[Stanowisko / Position ]:[Stanowisko / Position ]],0)))</f>
        <v>0</v>
      </c>
      <c r="CF120" s="194">
        <f>IF(INDEX(tab_MinKomp[Obsługa maszyn Novapax / Novapax Maschinenbedienung],MATCH($B119,tab_MinKomp[[Stanowisko / Position ]:[Stanowisko / Position ]],0))="n/a","n/a",CF119-INDEX(tab_MinKomp[Obsługa maszyn Novapax / Novapax Maschinenbedienung],MATCH($B119,tab_MinKomp[[Stanowisko / Position ]:[Stanowisko / Position ]],0)))</f>
        <v>0</v>
      </c>
      <c r="CG120" s="194">
        <f>IF(INDEX(tab_MinKomp[Eliminacja awarii / Beseitigung von Ausfällen],MATCH($B119,tab_MinKomp[[Stanowisko / Position ]:[Stanowisko / Position ]],0))="n/a","n/a",CG119-INDEX(tab_MinKomp[Eliminacja awarii / Beseitigung von Ausfällen],MATCH($B119,tab_MinKomp[[Stanowisko / Position ]:[Stanowisko / Position ]],0)))</f>
        <v>0</v>
      </c>
      <c r="CH120" s="194" t="str">
        <f>IF(INDEX(tab_MinKomp[Wymagania VDA 6.5 Product / Forderungen],MATCH($B119,tab_MinKomp[[Stanowisko / Position ]:[Stanowisko / Position ]],0))="n/a","n/a",CH119-INDEX(tab_MinKomp[Wymagania VDA 6.5 Product / Forderungen],MATCH($B119,tab_MinKomp[[Stanowisko / Position ]:[Stanowisko / Position ]],0)))</f>
        <v>n/a</v>
      </c>
      <c r="CI120" s="194" t="str">
        <f>IF(INDEX(tab_MinKomp[Wymagania VDA 6.5 Product / Forderungen],MATCH($B119,tab_MinKomp[[Stanowisko / Position ]:[Stanowisko / Position ]],0))="n/a","n/a",CI119-INDEX(tab_MinKomp[Wymagania VDA 6.5 Product / Forderungen],MATCH($B119,tab_MinKomp[[Stanowisko / Position ]:[Stanowisko / Position ]],0)))</f>
        <v>n/a</v>
      </c>
      <c r="CJ120" s="194" t="str">
        <f>IF(INDEX(tab_MinKomp[Wymagania VDA 6.5 Product / Forderungen],MATCH($B119,tab_MinKomp[[Stanowisko / Position ]:[Stanowisko / Position ]],0))="n/a","n/a",CJ119-INDEX(tab_MinKomp[Wymagania VDA 6.5 Product / Forderungen],MATCH($B119,tab_MinKomp[[Stanowisko / Position ]:[Stanowisko / Position ]],0)))</f>
        <v>n/a</v>
      </c>
      <c r="CK120" s="194" t="str">
        <f>IF(INDEX(tab_MinKomp[Wymagania VDA 6.5 Product / Forderungen],MATCH($B119,tab_MinKomp[[Stanowisko / Position ]:[Stanowisko / Position ]],0))="n/a","n/a",CK119-INDEX(tab_MinKomp[Wymagania VDA 6.5 Product / Forderungen],MATCH($B119,tab_MinKomp[[Stanowisko / Position ]:[Stanowisko / Position ]],0)))</f>
        <v>n/a</v>
      </c>
      <c r="CL120" s="194" t="str">
        <f>IF(INDEX(tab_MinKomp[Wymagania VDA 6.5 Product / Forderungen],MATCH($B119,tab_MinKomp[[Stanowisko / Position ]:[Stanowisko / Position ]],0))="n/a","n/a",CL119-INDEX(tab_MinKomp[Wymagania VDA 6.5 Product / Forderungen],MATCH($B119,tab_MinKomp[[Stanowisko / Position ]:[Stanowisko / Position ]],0)))</f>
        <v>n/a</v>
      </c>
      <c r="CM120" s="194" t="str">
        <f>IF(INDEX(tab_MinKomp[Informatyka ogólna (techniczne i systemowe) / Allgemeine IT (Technik und System)],MATCH($B119,tab_MinKomp[[Stanowisko / Position ]:[Stanowisko / Position ]],0))="n/a","n/a",CM119-INDEX(tab_MinKomp[Informatyka ogólna (techniczne i systemowe) / Allgemeine IT (Technik und System)],MATCH($B119,tab_MinKomp[[Stanowisko / Position ]:[Stanowisko / Position ]],0)))</f>
        <v>n/a</v>
      </c>
      <c r="CN120" s="194" t="str">
        <f>IF(INDEX(tab_MinKomp[Sieci komputerowe / Computernetzwerke],MATCH($B119,tab_MinKomp[[Stanowisko / Position ]:[Stanowisko / Position ]],0))="n/a","n/a",CN119-INDEX(tab_MinKomp[Sieci komputerowe / Computernetzwerke],MATCH($B119,tab_MinKomp[[Stanowisko / Position ]:[Stanowisko / Position ]],0)))</f>
        <v>n/a</v>
      </c>
      <c r="CO120" s="194" t="str">
        <f>IF(INDEX(tab_MinKomp[Hardware (komputery PC, drukarki biurowe i etykietowe, telefonia stacjonarna i mobilna) (PC, Drucker, Telefpne, Handys)],MATCH($B119,tab_MinKomp[[Stanowisko / Position ]:[Stanowisko / Position ]],0))="n/a","n/a",CO119-INDEX(tab_MinKomp[Hardware (komputery PC, drukarki biurowe i etykietowe, telefonia stacjonarna i mobilna) (PC, Drucker, Telefpne, Handys)],MATCH($B119,tab_MinKomp[[Stanowisko / Position ]:[Stanowisko / Position ]],0)))</f>
        <v>n/a</v>
      </c>
      <c r="CP120" s="194" t="str">
        <f>IF(INDEX(tab_MinKomp[Software &amp; Systems (MS Office, MS Remote Desktop)],MATCH($B119,tab_MinKomp[[Stanowisko / Position ]:[Stanowisko / Position ]],0))="n/a","n/a",CP119-INDEX(tab_MinKomp[Software &amp; Systems (MS Office, MS Remote Desktop)],MATCH($B119,tab_MinKomp[[Stanowisko / Position ]:[Stanowisko / Position ]],0)))</f>
        <v>n/a</v>
      </c>
      <c r="CQ120" s="194" t="str">
        <f>IF(INDEX(tab_MinKomp[Programowanie obiektowe (PHP) / Objektprogrammierung],MATCH($B119,tab_MinKomp[[Stanowisko / Position ]:[Stanowisko / Position ]],0))="n/a","n/a",CQ119-INDEX(tab_MinKomp[Programowanie obiektowe (PHP) / Objektprogrammierung],MATCH($B119,tab_MinKomp[[Stanowisko / Position ]:[Stanowisko / Position ]],0)))</f>
        <v>n/a</v>
      </c>
      <c r="CR120" s="194" t="str">
        <f>IF(INDEX(tab_MinKomp[Scrum],MATCH($B119,tab_MinKomp[[Stanowisko / Position ]:[Stanowisko / Position ]],0))="n/a","n/a",CR119-INDEX(tab_MinKomp[Scrum],MATCH($B119,tab_MinKomp[[Stanowisko / Position ]:[Stanowisko / Position ]],0)))</f>
        <v>n/a</v>
      </c>
      <c r="CS120" s="194" t="str">
        <f>IF(INDEX(tab_MinKomp[SQL (MySQL)],MATCH($B119,tab_MinKomp[[Stanowisko / Position ]:[Stanowisko / Position ]],0))="n/a","n/a",CS119-INDEX(tab_MinKomp[SQL (MySQL)],MATCH($B119,tab_MinKomp[[Stanowisko / Position ]:[Stanowisko / Position ]],0)))</f>
        <v>n/a</v>
      </c>
      <c r="CT120" s="194" t="str">
        <f>IF(INDEX(tab_MinKomp[Javascript],MATCH($B119,tab_MinKomp[[Stanowisko / Position ]:[Stanowisko / Position ]],0))="n/a","n/a",CT119-INDEX(tab_MinKomp[Javascript],MATCH($B119,tab_MinKomp[[Stanowisko / Position ]:[Stanowisko / Position ]],0)))</f>
        <v>n/a</v>
      </c>
      <c r="CU120" s="194" t="str">
        <f>IF(INDEX(tab_MinKomp[Joomla],MATCH($B119,tab_MinKomp[[Stanowisko / Position ]:[Stanowisko / Position ]],0))="n/a","n/a",CU119-INDEX(tab_MinKomp[Joomla],MATCH($B119,tab_MinKomp[[Stanowisko / Position ]:[Stanowisko / Position ]],0)))</f>
        <v>n/a</v>
      </c>
      <c r="CV120" s="194" t="str">
        <f>IF(INDEX(tab_MinKomp[Bash],MATCH($B119,tab_MinKomp[[Stanowisko / Position ]:[Stanowisko / Position ]],0))="n/a","n/a",CV119-INDEX(tab_MinKomp[Bash],MATCH($B119,tab_MinKomp[[Stanowisko / Position ]:[Stanowisko / Position ]],0)))</f>
        <v>n/a</v>
      </c>
      <c r="CW120" s="194">
        <f>IF(INDEX(tab_MinKomp[Systemy MES (HYDRA / SFMS)],MATCH($B119,tab_MinKomp[[Stanowisko / Position ]:[Stanowisko / Position ]],0))="n/a","n/a",CW119-INDEX(tab_MinKomp[Systemy MES (HYDRA / SFMS)],MATCH($B119,tab_MinKomp[[Stanowisko / Position ]:[Stanowisko / Position ]],0)))</f>
        <v>0</v>
      </c>
      <c r="CX120" s="194" t="str">
        <f>IF(INDEX(tab_MinKomp[HTML / CSS],MATCH($B119,tab_MinKomp[[Stanowisko / Position ]:[Stanowisko / Position ]],0))="n/a","n/a",CX119-INDEX(tab_MinKomp[HTML / CSS],MATCH($B119,tab_MinKomp[[Stanowisko / Position ]:[Stanowisko / Position ]],0)))</f>
        <v>n/a</v>
      </c>
      <c r="CY120" s="194" t="str">
        <f>IF(INDEX(tab_MinKomp[SYSTEM PR],MATCH($B119,tab_MinKomp[[Stanowisko / Position ]:[Stanowisko / Position ]],0))="n/a","n/a",CY119-INDEX(tab_MinKomp[SYSTEM PR],MATCH($B119,tab_MinKomp[[Stanowisko / Position ]:[Stanowisko / Position ]],0)))</f>
        <v>n/a</v>
      </c>
      <c r="CZ120" s="194" t="str">
        <f>IF(INDEX(tab_MinKomp[System Einkauf XP / EBA],MATCH($B119,tab_MinKomp[[Stanowisko / Position ]:[Stanowisko / Position ]],0))="n/a","n/a",CZ119-INDEX(tab_MinKomp[System Einkauf XP / EBA],MATCH($B119,tab_MinKomp[[Stanowisko / Position ]:[Stanowisko / Position ]],0)))</f>
        <v>n/a</v>
      </c>
      <c r="DA120" s="194" t="str">
        <f>IF(INDEX(tab_MinKomp[Techniki negocjacyjne / Verhandlungstechniken],MATCH($B119,tab_MinKomp[[Stanowisko / Position ]:[Stanowisko / Position ]],0))="n/a","n/a",DA119-INDEX(tab_MinKomp[Techniki negocjacyjne / Verhandlungstechniken],MATCH($B119,tab_MinKomp[[Stanowisko / Position ]:[Stanowisko / Position ]],0)))</f>
        <v>n/a</v>
      </c>
      <c r="DB120" s="194" t="str">
        <f>IF(INDEX(tab_MinKomp[Znajomość rynku branżowego / Kenntnis des Industrie Marktes],MATCH($B119,tab_MinKomp[[Stanowisko / Position ]:[Stanowisko / Position ]],0))="n/a","n/a",DB119-INDEX(tab_MinKomp[Znajomość rynku branżowego / Kenntnis des Industrie Marktes],MATCH($B119,tab_MinKomp[[Stanowisko / Position ]:[Stanowisko / Position ]],0)))</f>
        <v>n/a</v>
      </c>
      <c r="DC120" s="194" t="str">
        <f>IF(INDEX(tab_MinKomp[SUPPLIER MANAGEMENT],MATCH($B119,tab_MinKomp[[Stanowisko / Position ]:[Stanowisko / Position ]],0))="n/a","n/a",DC119-INDEX(tab_MinKomp[SUPPLIER MANAGEMENT],MATCH($B119,tab_MinKomp[[Stanowisko / Position ]:[Stanowisko / Position ]],0)))</f>
        <v>n/a</v>
      </c>
      <c r="DD120" s="194" t="str">
        <f>IF(INDEX(tab_MinKomp[SUPPLIER MANAGEMENT],MATCH($B119,tab_MinKomp[[Stanowisko / Position ]:[Stanowisko / Position ]],0))="n/a","n/a",DD119-INDEX(tab_MinKomp[SUPPLIER MANAGEMENT],MATCH($B119,tab_MinKomp[[Stanowisko / Position ]:[Stanowisko / Position ]],0)))</f>
        <v>n/a</v>
      </c>
      <c r="DE120" s="194" t="str">
        <f>IF(INDEX(tab_MinKomp[SUPPLIER MANAGEMENT],MATCH($B119,tab_MinKomp[[Stanowisko / Position ]:[Stanowisko / Position ]],0))="n/a","n/a",DE119-INDEX(tab_MinKomp[SUPPLIER MANAGEMENT],MATCH($B119,tab_MinKomp[[Stanowisko / Position ]:[Stanowisko / Position ]],0)))</f>
        <v>n/a</v>
      </c>
      <c r="DF120" s="194">
        <f>IF(INDEX(tab_MinKomp[LEAN MANAGEMENT],MATCH($B119,tab_MinKomp[[Stanowisko / Position ]:[Stanowisko / Position ]],0))="n/a","n/a",DF119-INDEX(tab_MinKomp[LEAN MANAGEMENT],MATCH($B119,tab_MinKomp[[Stanowisko / Position ]:[Stanowisko / Position ]],0)))</f>
        <v>0</v>
      </c>
      <c r="DG120" s="194" t="str">
        <f>IF(INDEX(tab_MinKomp[PPAP/PSW],MATCH($B119,tab_MinKomp[[Stanowisko / Position ]:[Stanowisko / Position ]],0))="n/a","n/a",DG119-INDEX(tab_MinKomp[PPAP/PSW],MATCH($B119,tab_MinKomp[[Stanowisko / Position ]:[Stanowisko / Position ]],0)))</f>
        <v>n/a</v>
      </c>
      <c r="DH120" s="194" t="str">
        <f>IF(INDEX(tab_MinKomp[SUPPLIER MANAGEMENT],MATCH($B119,tab_MinKomp[[Stanowisko / Position ]:[Stanowisko / Position ]],0))="n/a","n/a",DH119-INDEX(tab_MinKomp[SUPPLIER MANAGEMENT],MATCH($B119,tab_MinKomp[[Stanowisko / Position ]:[Stanowisko / Position ]],0)))</f>
        <v>n/a</v>
      </c>
      <c r="DI120" s="194" t="str">
        <f>IF(INDEX(tab_MinKomp[OBSŁUGA PORTALI KLIENTA / Kundenportale],MATCH($B119,tab_MinKomp[[Stanowisko / Position ]:[Stanowisko / Position ]],0))="n/a","n/a",DI119-INDEX(tab_MinKomp[OBSŁUGA PORTALI KLIENTA / Kundenportale],MATCH($B119,tab_MinKomp[[Stanowisko / Position ]:[Stanowisko / Position ]],0)))</f>
        <v>n/a</v>
      </c>
      <c r="DJ120" s="194" t="str">
        <f>IF(INDEX(tab_MinKomp[Obsługa systemu BABTECQ / BABTECQ System],MATCH($B119,tab_MinKomp[[Stanowisko / Position ]:[Stanowisko / Position ]],0))="n/a","n/a",DJ119-INDEX(tab_MinKomp[Obsługa systemu BABTECQ / BABTECQ System],MATCH($B119,tab_MinKomp[[Stanowisko / Position ]:[Stanowisko / Position ]],0)))</f>
        <v>n/a</v>
      </c>
      <c r="DK120" s="194" t="str">
        <f>IF(INDEX(tab_MinKomp[Rysunek techniczny / technische Zeichnung],MATCH($B119,tab_MinKomp[[Stanowisko / Position ]:[Stanowisko / Position ]],0))="n/a","n/a",DK119-INDEX(tab_MinKomp[Rysunek techniczny / technische Zeichnung],MATCH($B119,tab_MinKomp[[Stanowisko / Position ]:[Stanowisko / Position ]],0)))</f>
        <v>n/a</v>
      </c>
      <c r="DL120" s="194" t="str">
        <f>IF(INDEX(tab_MinKomp[Kalibracja / Kalibrierung],MATCH($B119,tab_MinKomp[[Stanowisko / Position ]:[Stanowisko / Position ]],0))="n/a","n/a",DL119-INDEX(tab_MinKomp[Kalibracja / Kalibrierung],MATCH($B119,tab_MinKomp[[Stanowisko / Position ]:[Stanowisko / Position ]],0)))</f>
        <v>n/a</v>
      </c>
      <c r="DM120" s="194" t="str">
        <f>IF(INDEX(tab_MinKomp[Rekwalifikacja / Requalifizierung],MATCH($B119,tab_MinKomp[[Stanowisko / Position ]:[Stanowisko / Position ]],0))="n/a","n/a",DM119-INDEX(tab_MinKomp[Rekwalifikacja / Requalifizierung],MATCH($B119,tab_MinKomp[[Stanowisko / Position ]:[Stanowisko / Position ]],0)))</f>
        <v>n/a</v>
      </c>
      <c r="DN120" s="190" t="str">
        <f>IF(INDEX(tab_MinKomp[Testy czystości / Reinheitstests],MATCH($B119,tab_MinKomp[[Stanowisko / Position ]:[Stanowisko / Position ]],0))="n/a","n/a",DN119-INDEX(tab_MinKomp[Testy czystości / Reinheitstests],MATCH($B119,tab_MinKomp[[Stanowisko / Position ]:[Stanowisko / Position ]],0)))</f>
        <v>n/a</v>
      </c>
      <c r="DO120" s="190" t="str">
        <f>IF(INDEX(tab_MinKomp[Testy czystości / Reinheitstests],MATCH($B119,tab_MinKomp[[Stanowisko / Position ]:[Stanowisko / Position ]],0))="n/a","n/a",DO119-INDEX(tab_MinKomp[Testy czystości / Reinheitstests],MATCH($B119,tab_MinKomp[[Stanowisko / Position ]:[Stanowisko / Position ]],0)))</f>
        <v>n/a</v>
      </c>
      <c r="DP120" s="190" t="str">
        <f>IF(INDEX(tab_MinKomp[Testy czystości / Reinheitstests],MATCH($B119,tab_MinKomp[[Stanowisko / Position ]:[Stanowisko / Position ]],0))="n/a","n/a",DP119-INDEX(tab_MinKomp[Testy czystości / Reinheitstests],MATCH($B119,tab_MinKomp[[Stanowisko / Position ]:[Stanowisko / Position ]],0)))</f>
        <v>n/a</v>
      </c>
      <c r="DQ120" s="190" t="str">
        <f>IF(INDEX(tab_MinKomp[Testy czystości / Reinheitstests],MATCH($B119,tab_MinKomp[[Stanowisko / Position ]:[Stanowisko / Position ]],0))="n/a","n/a",DQ119-INDEX(tab_MinKomp[Testy czystości / Reinheitstests],MATCH($B119,tab_MinKomp[[Stanowisko / Position ]:[Stanowisko / Position ]],0)))</f>
        <v>n/a</v>
      </c>
      <c r="DR120" s="190" t="str">
        <f>IF(INDEX(tab_MinKomp[Testy czystości / Reinheitstests],MATCH($B119,tab_MinKomp[[Stanowisko / Position ]:[Stanowisko / Position ]],0))="n/a","n/a",DR119-INDEX(tab_MinKomp[Testy czystości / Reinheitstests],MATCH($B119,tab_MinKomp[[Stanowisko / Position ]:[Stanowisko / Position ]],0)))</f>
        <v>n/a</v>
      </c>
      <c r="DS120" s="190" t="str">
        <f>IF(INDEX(tab_MinKomp[Testy czystości / Reinheitstests],MATCH($B119,tab_MinKomp[[Stanowisko / Position ]:[Stanowisko / Position ]],0))="n/a","n/a",DS119-INDEX(tab_MinKomp[Testy czystości / Reinheitstests],MATCH($B119,tab_MinKomp[[Stanowisko / Position ]:[Stanowisko / Position ]],0)))</f>
        <v>n/a</v>
      </c>
      <c r="DT120" s="194" t="str">
        <f>IF(INDEX(tab_MinKomp[SUPPLIER MANAGEMENT],MATCH($B119,tab_MinKomp[[Stanowisko / Position ]:[Stanowisko / Position ]],0))="n/a","n/a",DT119-INDEX(tab_MinKomp[SUPPLIER MANAGEMENT],MATCH($B119,tab_MinKomp[[Stanowisko / Position ]:[Stanowisko / Position ]],0)))</f>
        <v>n/a</v>
      </c>
      <c r="DU120" s="190" t="str">
        <f>IF(INDEX(tab_MinKomp[Testy czystości / Reinheitstests],MATCH($B119,tab_MinKomp[[Stanowisko / Position ]:[Stanowisko / Position ]],0))="n/a","n/a",DU119-INDEX(tab_MinKomp[Testy czystości / Reinheitstests],MATCH($B119,tab_MinKomp[[Stanowisko / Position ]:[Stanowisko / Position ]],0)))</f>
        <v>n/a</v>
      </c>
      <c r="DV120" s="190" t="str">
        <f>IF(INDEX(tab_MinKomp[Testy czystości / Reinheitstests],MATCH($B119,tab_MinKomp[[Stanowisko / Position ]:[Stanowisko / Position ]],0))="n/a","n/a",DV119-INDEX(tab_MinKomp[Testy czystości / Reinheitstests],MATCH($B119,tab_MinKomp[[Stanowisko / Position ]:[Stanowisko / Position ]],0)))</f>
        <v>n/a</v>
      </c>
      <c r="DW120" s="190" t="str">
        <f>IF(INDEX(tab_MinKomp[Testy czystości / Reinheitstests],MATCH($B119,tab_MinKomp[[Stanowisko / Position ]:[Stanowisko / Position ]],0))="n/a","n/a",DW119-INDEX(tab_MinKomp[Testy czystości / Reinheitstests],MATCH($B119,tab_MinKomp[[Stanowisko / Position ]:[Stanowisko / Position ]],0)))</f>
        <v>n/a</v>
      </c>
      <c r="DX120" s="190" t="str">
        <f>IF(INDEX(tab_MinKomp[Testy czystości / Reinheitstests],MATCH($B119,tab_MinKomp[[Stanowisko / Position ]:[Stanowisko / Position ]],0))="n/a","n/a",DX119-INDEX(tab_MinKomp[Testy czystości / Reinheitstests],MATCH($B119,tab_MinKomp[[Stanowisko / Position ]:[Stanowisko / Position ]],0)))</f>
        <v>n/a</v>
      </c>
      <c r="DY120" s="190" t="str">
        <f>IF(INDEX(tab_MinKomp[Testy czystości / Reinheitstests],MATCH($B119,tab_MinKomp[[Stanowisko / Position ]:[Stanowisko / Position ]],0))="n/a","n/a",DY119-INDEX(tab_MinKomp[Testy czystości / Reinheitstests],MATCH($B119,tab_MinKomp[[Stanowisko / Position ]:[Stanowisko / Position ]],0)))</f>
        <v>n/a</v>
      </c>
      <c r="DZ120" s="190" t="str">
        <f>IF(INDEX(tab_MinKomp[Testy czystości / Reinheitstests],MATCH($B119,tab_MinKomp[[Stanowisko / Position ]:[Stanowisko / Position ]],0))="n/a","n/a",DZ119-INDEX(tab_MinKomp[Testy czystości / Reinheitstests],MATCH($B119,tab_MinKomp[[Stanowisko / Position ]:[Stanowisko / Position ]],0)))</f>
        <v>n/a</v>
      </c>
      <c r="EA120" s="190" t="str">
        <f>IF(INDEX(tab_MinKomp[Testy czystości / Reinheitstests],MATCH($B119,tab_MinKomp[[Stanowisko / Position ]:[Stanowisko / Position ]],0))="n/a","n/a",EA119-INDEX(tab_MinKomp[Testy czystości / Reinheitstests],MATCH($B119,tab_MinKomp[[Stanowisko / Position ]:[Stanowisko / Position ]],0)))</f>
        <v>n/a</v>
      </c>
      <c r="EB120" s="190" t="str">
        <f>IF(INDEX(tab_MinKomp[Testy czystości / Reinheitstests],MATCH($B119,tab_MinKomp[[Stanowisko / Position ]:[Stanowisko / Position ]],0))="n/a","n/a",EB119-INDEX(tab_MinKomp[Testy czystości / Reinheitstests],MATCH($B119,tab_MinKomp[[Stanowisko / Position ]:[Stanowisko / Position ]],0)))</f>
        <v>n/a</v>
      </c>
      <c r="EC120" s="190" t="str">
        <f>IF(INDEX(tab_MinKomp[Testy czystości / Reinheitstests],MATCH($B119,tab_MinKomp[[Stanowisko / Position ]:[Stanowisko / Position ]],0))="n/a","n/a",EC119-INDEX(tab_MinKomp[Testy czystości / Reinheitstests],MATCH($B119,tab_MinKomp[[Stanowisko / Position ]:[Stanowisko / Position ]],0)))</f>
        <v>n/a</v>
      </c>
      <c r="ED120" s="190" t="str">
        <f>IF(INDEX(tab_MinKomp[Testy czystości / Reinheitstests],MATCH($B119,tab_MinKomp[[Stanowisko / Position ]:[Stanowisko / Position ]],0))="n/a","n/a",ED119-INDEX(tab_MinKomp[Testy czystości / Reinheitstests],MATCH($B119,tab_MinKomp[[Stanowisko / Position ]:[Stanowisko / Position ]],0)))</f>
        <v>n/a</v>
      </c>
      <c r="EE120" s="190" t="str">
        <f>IF(INDEX(tab_MinKomp[Testy czystości / Reinheitstests],MATCH($B119,tab_MinKomp[[Stanowisko / Position ]:[Stanowisko / Position ]],0))="n/a","n/a",EE119-INDEX(tab_MinKomp[Testy czystości / Reinheitstests],MATCH($B119,tab_MinKomp[[Stanowisko / Position ]:[Stanowisko / Position ]],0)))</f>
        <v>n/a</v>
      </c>
      <c r="EF120" s="190" t="str">
        <f>IF(INDEX(tab_MinKomp[Testy czystości / Reinheitstests],MATCH($B119,tab_MinKomp[[Stanowisko / Position ]:[Stanowisko / Position ]],0))="n/a","n/a",EF119-INDEX(tab_MinKomp[Testy czystości / Reinheitstests],MATCH($B119,tab_MinKomp[[Stanowisko / Position ]:[Stanowisko / Position ]],0)))</f>
        <v>n/a</v>
      </c>
      <c r="EG120" s="190" t="str">
        <f>IF(INDEX(tab_MinKomp[Testy czystości / Reinheitstests],MATCH($B119,tab_MinKomp[[Stanowisko / Position ]:[Stanowisko / Position ]],0))="n/a","n/a",EG119-INDEX(tab_MinKomp[Testy czystości / Reinheitstests],MATCH($B119,tab_MinKomp[[Stanowisko / Position ]:[Stanowisko / Position ]],0)))</f>
        <v>n/a</v>
      </c>
      <c r="EH120" s="190" t="str">
        <f>IF(INDEX(tab_MinKomp[Testy czystości / Reinheitstests],MATCH($B119,tab_MinKomp[[Stanowisko / Position ]:[Stanowisko / Position ]],0))="n/a","n/a",EH119-INDEX(tab_MinKomp[Testy czystości / Reinheitstests],MATCH($B119,tab_MinKomp[[Stanowisko / Position ]:[Stanowisko / Position ]],0)))</f>
        <v>n/a</v>
      </c>
      <c r="EI120" s="190" t="str">
        <f>IF(INDEX(tab_MinKomp[Testy czystości / Reinheitstests],MATCH($B119,tab_MinKomp[[Stanowisko / Position ]:[Stanowisko / Position ]],0))="n/a","n/a",EI119-INDEX(tab_MinKomp[Testy czystości / Reinheitstests],MATCH($B119,tab_MinKomp[[Stanowisko / Position ]:[Stanowisko / Position ]],0)))</f>
        <v>n/a</v>
      </c>
      <c r="EJ120" s="190" t="str">
        <f>IF(INDEX(tab_MinKomp[Testy czystości / Reinheitstests],MATCH($B119,tab_MinKomp[[Stanowisko / Position ]:[Stanowisko / Position ]],0))="n/a","n/a",EJ119-INDEX(tab_MinKomp[Testy czystości / Reinheitstests],MATCH($B119,tab_MinKomp[[Stanowisko / Position ]:[Stanowisko / Position ]],0)))</f>
        <v>n/a</v>
      </c>
      <c r="EK120" s="190" t="str">
        <f>IF(INDEX(tab_MinKomp[Testy czystości / Reinheitstests],MATCH($B119,tab_MinKomp[[Stanowisko / Position ]:[Stanowisko / Position ]],0))="n/a","n/a",EK119-INDEX(tab_MinKomp[Testy czystości / Reinheitstests],MATCH($B119,tab_MinKomp[[Stanowisko / Position ]:[Stanowisko / Position ]],0)))</f>
        <v>n/a</v>
      </c>
      <c r="EL120" s="190" t="str">
        <f>IF(INDEX(tab_MinKomp[Testy czystości / Reinheitstests],MATCH($B119,tab_MinKomp[[Stanowisko / Position ]:[Stanowisko / Position ]],0))="n/a","n/a",EL119-INDEX(tab_MinKomp[Testy czystości / Reinheitstests],MATCH($B119,tab_MinKomp[[Stanowisko / Position ]:[Stanowisko / Position ]],0)))</f>
        <v>n/a</v>
      </c>
      <c r="EM120" s="190" t="str">
        <f>IF(INDEX(tab_MinKomp[Testy czystości / Reinheitstests],MATCH($B119,tab_MinKomp[[Stanowisko / Position ]:[Stanowisko / Position ]],0))="n/a","n/a",EM119-INDEX(tab_MinKomp[Testy czystości / Reinheitstests],MATCH($B119,tab_MinKomp[[Stanowisko / Position ]:[Stanowisko / Position ]],0)))</f>
        <v>n/a</v>
      </c>
      <c r="EN120" s="190" t="str">
        <f>IF(INDEX(tab_MinKomp[Testy czystości / Reinheitstests],MATCH($B119,tab_MinKomp[[Stanowisko / Position ]:[Stanowisko / Position ]],0))="n/a","n/a",EN119-INDEX(tab_MinKomp[Testy czystości / Reinheitstests],MATCH($B119,tab_MinKomp[[Stanowisko / Position ]:[Stanowisko / Position ]],0)))</f>
        <v>n/a</v>
      </c>
      <c r="EO120" s="194" t="str">
        <f>IF(INDEX(tab_MinKomp[Konserwacja Rep],MATCH($B119,tab_MinKomp[[Stanowisko / Position ]:[Stanowisko / Position ]],0))="n/a","n/a",EO119-INDEX(tab_MinKomp[Konserwacja Rep],MATCH($B119,tab_MinKomp[[Stanowisko / Position ]:[Stanowisko / Position ]],0)))</f>
        <v>n/a</v>
      </c>
      <c r="EP120" s="194" t="str">
        <f>IF(INDEX(tab_MinKomp[[Konserwacja Engel ]],MATCH($B119,tab_MinKomp[[Stanowisko / Position ]:[Stanowisko / Position ]],0))="n/a","n/a",EP119-INDEX(tab_MinKomp[[Konserwacja Engel ]],MATCH($B119,tab_MinKomp[[Stanowisko / Position ]:[Stanowisko / Position ]],0)))</f>
        <v>n/a</v>
      </c>
      <c r="EQ120" s="194" t="str">
        <f>IF(INDEX(tab_MinKomp[Konserwacja B 50],MATCH($B119,tab_MinKomp[[Stanowisko / Position ]:[Stanowisko / Position ]],0))="n/a","n/a",EQ119-INDEX(tab_MinKomp[Konserwacja B 50],MATCH($B119,tab_MinKomp[[Stanowisko / Position ]:[Stanowisko / Position ]],0)))</f>
        <v>n/a</v>
      </c>
      <c r="ER120" s="194" t="str">
        <f>IF(INDEX(tab_MinKomp[[Konserwacja EOL ]],MATCH($B119,tab_MinKomp[[Stanowisko / Position ]:[Stanowisko / Position ]],0))="n/a","n/a",ER119-INDEX(tab_MinKomp[[Konserwacja EOL ]],MATCH($B119,tab_MinKomp[[Stanowisko / Position ]:[Stanowisko / Position ]],0)))</f>
        <v>n/a</v>
      </c>
      <c r="ES120" s="194" t="str">
        <f>IF(INDEX(tab_MinKomp[Konserwacja Branson],MATCH($B119,tab_MinKomp[[Stanowisko / Position ]:[Stanowisko / Position ]],0))="n/a","n/a",ES119-INDEX(tab_MinKomp[Konserwacja Branson],MATCH($B119,tab_MinKomp[[Stanowisko / Position ]:[Stanowisko / Position ]],0)))</f>
        <v>n/a</v>
      </c>
      <c r="ET120" s="194" t="str">
        <f>IF(INDEX(tab_MinKomp[Konserwacja coolery],MATCH($B119,tab_MinKomp[[Stanowisko / Position ]:[Stanowisko / Position ]],0))="n/a","n/a",ET119-INDEX(tab_MinKomp[Konserwacja coolery],MATCH($B119,tab_MinKomp[[Stanowisko / Position ]:[Stanowisko / Position ]],0)))</f>
        <v>n/a</v>
      </c>
      <c r="EU120" s="194" t="str">
        <f>IF(INDEX(tab_MinKomp[Konserwacja piecy],MATCH($B119,tab_MinKomp[[Stanowisko / Position ]:[Stanowisko / Position ]],0))="n/a","n/a",EU119-INDEX(tab_MinKomp[Konserwacja piecy],MATCH($B119,tab_MinKomp[[Stanowisko / Position ]:[Stanowisko / Position ]],0)))</f>
        <v>n/a</v>
      </c>
      <c r="EV120" s="194" t="str">
        <f>IF(INDEX(tab_MinKomp[Rysunek techniczny- czytanie],MATCH($B119,tab_MinKomp[[Stanowisko / Position ]:[Stanowisko / Position ]],0))="n/a","n/a",EV119-INDEX(tab_MinKomp[Rysunek techniczny- czytanie],MATCH($B119,tab_MinKomp[[Stanowisko / Position ]:[Stanowisko / Position ]],0)))</f>
        <v>n/a</v>
      </c>
      <c r="EW120" s="194" t="str">
        <f>IF(INDEX(tab_MinKomp[Elektryka],MATCH($B119,tab_MinKomp[[Stanowisko / Position ]:[Stanowisko / Position ]],0))="n/a","n/a",EW119-INDEX(tab_MinKomp[Elektryka],MATCH($B119,tab_MinKomp[[Stanowisko / Position ]:[Stanowisko / Position ]],0)))</f>
        <v>n/a</v>
      </c>
      <c r="EX120" s="194" t="str">
        <f>IF(INDEX(tab_MinKomp[Pneumatyka],MATCH($B119,tab_MinKomp[[Stanowisko / Position ]:[Stanowisko / Position ]],0))="n/a","n/a",EX119-INDEX(tab_MinKomp[Pneumatyka],MATCH($B119,tab_MinKomp[[Stanowisko / Position ]:[Stanowisko / Position ]],0)))</f>
        <v>n/a</v>
      </c>
      <c r="EY120" s="194" t="str">
        <f>IF(INDEX(tab_MinKomp[[Hydraulika ]],MATCH($B119,tab_MinKomp[[Stanowisko / Position ]:[Stanowisko / Position ]],0))="n/a","n/a",EY119-INDEX(tab_MinKomp[[Hydraulika ]],MATCH($B119,tab_MinKomp[[Stanowisko / Position ]:[Stanowisko / Position ]],0)))</f>
        <v>n/a</v>
      </c>
      <c r="EZ120" s="194" t="str">
        <f>IF(INDEX(tab_MinKomp[Podciśnienie],MATCH($B119,tab_MinKomp[[Stanowisko / Position ]:[Stanowisko / Position ]],0))="n/a","n/a",EZ119-INDEX(tab_MinKomp[Podciśnienie],MATCH($B119,tab_MinKomp[[Stanowisko / Position ]:[Stanowisko / Position ]],0)))</f>
        <v>n/a</v>
      </c>
      <c r="FA120" s="194" t="str">
        <f>IF(INDEX(tab_MinKomp[Usuwanie awarii],MATCH($B119,tab_MinKomp[[Stanowisko / Position ]:[Stanowisko / Position ]],0))="n/a","n/a",FA119-INDEX(tab_MinKomp[Usuwanie awarii],MATCH($B119,tab_MinKomp[[Stanowisko / Position ]:[Stanowisko / Position ]],0)))</f>
        <v>n/a</v>
      </c>
      <c r="FB120" s="194" t="str">
        <f>IF(INDEX(tab_MinKomp[Obsługa robotów],MATCH($B119,tab_MinKomp[[Stanowisko / Position ]:[Stanowisko / Position ]],0))="n/a","n/a",FB119-INDEX(tab_MinKomp[Obsługa robotów],MATCH($B119,tab_MinKomp[[Stanowisko / Position ]:[Stanowisko / Position ]],0)))</f>
        <v>n/a</v>
      </c>
      <c r="FC120" s="194" t="str">
        <f>IF(INDEX(tab_MinKomp[Obsługa sterowania maszyny],MATCH($B119,tab_MinKomp[[Stanowisko / Position ]:[Stanowisko / Position ]],0))="n/a","n/a",FC119-INDEX(tab_MinKomp[Obsługa sterowania maszyny],MATCH($B119,tab_MinKomp[[Stanowisko / Position ]:[Stanowisko / Position ]],0)))</f>
        <v>n/a</v>
      </c>
      <c r="FD120" s="194" t="str">
        <f>IF(INDEX(tab_MinKomp[Usuwanie przyczyn żródłowych],MATCH($B119,tab_MinKomp[[Stanowisko / Position ]:[Stanowisko / Position ]],0))="n/a","n/a",FD119-INDEX(tab_MinKomp[Usuwanie przyczyn żródłowych],MATCH($B119,tab_MinKomp[[Stanowisko / Position ]:[Stanowisko / Position ]],0)))</f>
        <v>n/a</v>
      </c>
      <c r="FE120" s="194" t="str">
        <f>IF(INDEX(tab_MinKomp[Cmms stosowanie],MATCH($B119,tab_MinKomp[[Stanowisko / Position ]:[Stanowisko / Position ]],0))="n/a","n/a",FE119-INDEX(tab_MinKomp[Cmms stosowanie],MATCH($B119,tab_MinKomp[[Stanowisko / Position ]:[Stanowisko / Position ]],0)))</f>
        <v>n/a</v>
      </c>
      <c r="FF120" s="190" t="str">
        <f>IF(INDEX(tab_MinKomp[Testy czystości / Reinheitstests],MATCH($B119,tab_MinKomp[[Stanowisko / Position ]:[Stanowisko / Position ]],0))="n/a","n/a",FF119-INDEX(tab_MinKomp[Testy czystości / Reinheitstests],MATCH($B119,tab_MinKomp[[Stanowisko / Position ]:[Stanowisko / Position ]],0)))</f>
        <v>n/a</v>
      </c>
      <c r="FG120" s="194" t="str">
        <f>IF(INDEX(tab_MinKomp[Czyszczenie form plastikowych],MATCH($B119,tab_MinKomp[[Stanowisko / Position ]:[Stanowisko / Position ]],0))="n/a","n/a",FG119-INDEX(tab_MinKomp[Czyszczenie form plastikowych],MATCH($B119,tab_MinKomp[[Stanowisko / Position ]:[Stanowisko / Position ]],0)))</f>
        <v>n/a</v>
      </c>
      <c r="FH120" s="194" t="str">
        <f>IF(INDEX(tab_MinKomp[Wymiana form plastik],MATCH($B119,tab_MinKomp[[Stanowisko / Position ]:[Stanowisko / Position ]],0))="n/a","n/a",FH119-INDEX(tab_MinKomp[Wymiana form plastik],MATCH($B119,tab_MinKomp[[Stanowisko / Position ]:[Stanowisko / Position ]],0)))</f>
        <v>n/a</v>
      </c>
      <c r="FI120" s="194" t="str">
        <f>IF(INDEX(tab_MinKomp[Wymiana form guma],MATCH($B119,tab_MinKomp[[Stanowisko / Position ]:[Stanowisko / Position ]],0))="n/a","n/a",FI119-INDEX(tab_MinKomp[Wymiana form guma],MATCH($B119,tab_MinKomp[[Stanowisko / Position ]:[Stanowisko / Position ]],0)))</f>
        <v>n/a</v>
      </c>
      <c r="FJ120" s="194" t="str">
        <f>IF(INDEX(tab_MinKomp[Konserwacja KK],MATCH($B119,tab_MinKomp[[Stanowisko / Position ]:[Stanowisko / Position ]],0))="n/a","n/a",FJ119-INDEX(tab_MinKomp[Konserwacja KK],MATCH($B119,tab_MinKomp[[Stanowisko / Position ]:[Stanowisko / Position ]],0)))</f>
        <v>n/a</v>
      </c>
      <c r="FK120" s="194" t="str">
        <f>IF(INDEX(tab_MinKomp[Konserwacja form guma],MATCH($B119,tab_MinKomp[[Stanowisko / Position ]:[Stanowisko / Position ]],0))="n/a","n/a",FK119-INDEX(tab_MinKomp[Konserwacja form guma],MATCH($B119,tab_MinKomp[[Stanowisko / Position ]:[Stanowisko / Position ]],0)))</f>
        <v>n/a</v>
      </c>
      <c r="FL120" s="194" t="str">
        <f>IF(INDEX(tab_MinKomp[Konserwacja form plastiki],MATCH($B119,tab_MinKomp[[Stanowisko / Position ]:[Stanowisko / Position ]],0))="n/a","n/a",FL119-INDEX(tab_MinKomp[Konserwacja form plastiki],MATCH($B119,tab_MinKomp[[Stanowisko / Position ]:[Stanowisko / Position ]],0)))</f>
        <v>n/a</v>
      </c>
      <c r="FM120" s="194" t="str">
        <f>IF(INDEX(tab_MinKomp[Konserwacja Gorącego Kanału],MATCH($B119,tab_MinKomp[[Stanowisko / Position ]:[Stanowisko / Position ]],0))="n/a","n/a",FM119-INDEX(tab_MinKomp[Konserwacja Gorącego Kanału],MATCH($B119,tab_MinKomp[[Stanowisko / Position ]:[Stanowisko / Position ]],0)))</f>
        <v>n/a</v>
      </c>
      <c r="FN120" s="196" t="str">
        <f>IF(INDEX(tab_MinKomp[Język angielski / Englisch],MATCH($B119,tab_MinKomp[[Stanowisko / Position ]:[Stanowisko / Position ]],0))="n/a","n/a",FN119-INDEX(tab_MinKomp[Język angielski / Englisch],MATCH($B119,tab_MinKomp[[Stanowisko / Position ]:[Stanowisko / Position ]],0)))</f>
        <v>n/a</v>
      </c>
      <c r="FO120" s="196" t="str">
        <f>IF(INDEX(tab_MinKomp[Język angielski / Englisch],MATCH($B119,tab_MinKomp[[Stanowisko / Position ]:[Stanowisko / Position ]],0))="n/a","n/a",FO119-INDEX(tab_MinKomp[Język angielski / Englisch],MATCH($B119,tab_MinKomp[[Stanowisko / Position ]:[Stanowisko / Position ]],0)))</f>
        <v>n/a</v>
      </c>
      <c r="FP120" s="196" t="str">
        <f>IF(INDEX(tab_MinKomp[Język angielski / Englisch],MATCH($B119,tab_MinKomp[[Stanowisko / Position ]:[Stanowisko / Position ]],0))="n/a","n/a",FP119-INDEX(tab_MinKomp[Język angielski / Englisch],MATCH($B119,tab_MinKomp[[Stanowisko / Position ]:[Stanowisko / Position ]],0)))</f>
        <v>n/a</v>
      </c>
      <c r="FQ120" s="196" t="str">
        <f>IF(INDEX(tab_MinKomp[Język angielski / Englisch],MATCH($B119,tab_MinKomp[[Stanowisko / Position ]:[Stanowisko / Position ]],0))="n/a","n/a",FQ119-INDEX(tab_MinKomp[Język angielski / Englisch],MATCH($B119,tab_MinKomp[[Stanowisko / Position ]:[Stanowisko / Position ]],0)))</f>
        <v>n/a</v>
      </c>
      <c r="FR120" s="196" t="str">
        <f>IF(INDEX(tab_MinKomp[Język niemiecki / Deutsch],MATCH($B119,tab_MinKomp[[Stanowisko / Position ]:[Stanowisko / Position ]],0))="n/a","n/a",FR119-INDEX(tab_MinKomp[Język niemiecki / Deutsch],MATCH($B119,tab_MinKomp[[Stanowisko / Position ]:[Stanowisko / Position ]],0)))</f>
        <v>n/a</v>
      </c>
      <c r="FS120" s="194">
        <f>IF(INDEX(tab_MinKomp[Zarządzanie dokumentacją procesową / Process dokumentation management],MATCH($B119,tab_MinKomp[[Stanowisko / Position ]:[Stanowisko / Position ]],0))="n/a","n/a",FS119-INDEX(tab_MinKomp[Zarządzanie dokumentacją procesową / Process dokumentation management],MATCH($B119,tab_MinKomp[[Stanowisko / Position ]:[Stanowisko / Position ]],0)))</f>
        <v>0</v>
      </c>
      <c r="FT120" s="194">
        <f>IF(INDEX(tab_MinKomp[Znajomość procesów z obszaru / Kenntiss der prozesse in dem Bereich],MATCH($B119,tab_MinKomp[[Stanowisko / Position ]:[Stanowisko / Position ]],0))="n/a","n/a",FT119-INDEX(tab_MinKomp[Znajomość procesów z obszaru / Kenntiss der prozesse in dem Bereich],MATCH($B119,tab_MinKomp[[Stanowisko / Position ]:[Stanowisko / Position ]],0)))</f>
        <v>0</v>
      </c>
      <c r="FU120" s="194">
        <f>IF(INDEX(tab_MinKomp[optymalizacja procesów / Prozessoptymalisierung],MATCH($B119,tab_MinKomp[[Stanowisko / Position ]:[Stanowisko / Position ]],0))="n/a","n/a",FU119-INDEX(tab_MinKomp[optymalizacja procesów / Prozessoptymalisierung],MATCH($B119,tab_MinKomp[[Stanowisko / Position ]:[Stanowisko / Position ]],0)))</f>
        <v>0</v>
      </c>
      <c r="FV120" s="194">
        <f>IF(INDEX(tab_MinKomp[Umiejętności szkoleniowe / Trainingsfähigkeiten],MATCH($B119,tab_MinKomp[[Stanowisko / Position ]:[Stanowisko / Position ]],0))="n/a","n/a",FV119-INDEX(tab_MinKomp[Umiejętności szkoleniowe / Trainingsfähigkeiten],MATCH($B119,tab_MinKomp[[Stanowisko / Position ]:[Stanowisko / Position ]],0)))</f>
        <v>0</v>
      </c>
      <c r="FW120" s="194">
        <f>IF(INDEX(tab_MinKomp[Analityczne myślenie, podejście / Analitysches Denken, Einstellung],MATCH($B119,tab_MinKomp[[Stanowisko / Position ]:[Stanowisko / Position ]],0))="n/a","n/a",FW119-INDEX(tab_MinKomp[Analityczne myślenie, podejście / Analitysches Denken, Einstellung],MATCH($B119,tab_MinKomp[[Stanowisko / Position ]:[Stanowisko / Position ]],0)))</f>
        <v>0</v>
      </c>
      <c r="FX120" s="194">
        <f>IF(INDEX(tab_MinKomp[Dokładność, precyzja w dzialaniu / Genauigkeit, Präzision in die Arbeit],MATCH($B119,tab_MinKomp[[Stanowisko / Position ]:[Stanowisko / Position ]],0))="n/a","n/a",FX119-INDEX(tab_MinKomp[Dokładność, precyzja w dzialaniu / Genauigkeit, Präzision in die Arbeit],MATCH($B119,tab_MinKomp[[Stanowisko / Position ]:[Stanowisko / Position ]],0)))</f>
        <v>0</v>
      </c>
      <c r="FY120" s="194">
        <f>IF(INDEX(tab_MinKomp[Dyspozycyjność / Verfügbarkeit],MATCH($B119,tab_MinKomp[[Stanowisko / Position ]:[Stanowisko / Position ]],0))="n/a","n/a",FY119-INDEX(tab_MinKomp[Dyspozycyjność / Verfügbarkeit],MATCH($B119,tab_MinKomp[[Stanowisko / Position ]:[Stanowisko / Position ]],0)))</f>
        <v>0</v>
      </c>
      <c r="FZ120" s="194">
        <f>IF(INDEX(tab_MinKomp[Zaangażowanie / 
Engagement],MATCH($B119,tab_MinKomp[[Stanowisko / Position ]:[Stanowisko / Position ]],0))="n/a","n/a",FZ119-INDEX(tab_MinKomp[Zaangażowanie / 
Engagement],MATCH($B119,tab_MinKomp[[Stanowisko / Position ]:[Stanowisko / Position ]],0)))</f>
        <v>0</v>
      </c>
      <c r="GA120" s="194" t="str">
        <f>IF(INDEX(tab_MinKomp[Konserwacja form guma],MATCH($B119,tab_MinKomp[[Stanowisko / Position ]:[Stanowisko / Position ]],0))="n/a","n/a",GA119-INDEX(tab_MinKomp[Konserwacja form guma],MATCH($B119,tab_MinKomp[[Stanowisko / Position ]:[Stanowisko / Position ]],0)))</f>
        <v>n/a</v>
      </c>
      <c r="GB120" s="194" t="str">
        <f>IF(INDEX(tab_MinKomp[Konserwacja form plastiki],MATCH($B119,tab_MinKomp[[Stanowisko / Position ]:[Stanowisko / Position ]],0))="n/a","n/a",GB119-INDEX(tab_MinKomp[Konserwacja form plastiki],MATCH($B119,tab_MinKomp[[Stanowisko / Position ]:[Stanowisko / Position ]],0)))</f>
        <v>n/a</v>
      </c>
      <c r="GC120" s="194">
        <f>IF(INDEX(tab_MinKomp[Elastyczność w działaniu],MATCH($B119,tab_MinKomp[[Stanowisko / Position ]:[Stanowisko / Position ]],0))="n/a","n/a",GC119-INDEX(tab_MinKomp[Elastyczność w działaniu],MATCH($B119,tab_MinKomp[[Stanowisko / Position ]:[Stanowisko / Position ]],0)))</f>
        <v>0</v>
      </c>
      <c r="GD120" s="194">
        <f>IF(INDEX(tab_MinKomp[Komunikatywność],MATCH($B119,tab_MinKomp[[Stanowisko / Position ]:[Stanowisko / Position ]],0))="n/a","n/a",GD119-INDEX(tab_MinKomp[Komunikatywność],MATCH($B119,tab_MinKomp[[Stanowisko / Position ]:[Stanowisko / Position ]],0)))</f>
        <v>1</v>
      </c>
      <c r="GE120" s="193" t="str">
        <f>IF(INDEX(tab_MinKomp[Motywowanie i budowanie zaangażowania zespołu],MATCH($B119,tab_MinKomp[[Stanowisko / Position ]:[Stanowisko / Position ]],0))="n/a","n/a",GE119-INDEX(tab_MinKomp[Motywowanie i budowanie zaangażowania zespołu],MATCH($B119,tab_MinKomp[[Stanowisko / Position ]:[Stanowisko / Position ]],0)))</f>
        <v>n/a</v>
      </c>
      <c r="GF120" s="186" t="s">
        <v>248</v>
      </c>
      <c r="GG120" s="186" t="s">
        <v>248</v>
      </c>
      <c r="GH120" s="186" t="s">
        <v>248</v>
      </c>
      <c r="GI120" s="186" t="s">
        <v>248</v>
      </c>
      <c r="GJ120" s="186" t="s">
        <v>248</v>
      </c>
      <c r="GK120" s="186" t="s">
        <v>248</v>
      </c>
      <c r="GL120" s="186" t="s">
        <v>248</v>
      </c>
      <c r="GM120" s="186" t="s">
        <v>248</v>
      </c>
      <c r="GN120" s="186" t="s">
        <v>248</v>
      </c>
      <c r="GO120" s="186" t="s">
        <v>248</v>
      </c>
      <c r="GP120" s="186" t="s">
        <v>248</v>
      </c>
      <c r="GQ120" s="186" t="s">
        <v>248</v>
      </c>
      <c r="GR120" s="186" t="s">
        <v>248</v>
      </c>
      <c r="GS120" s="186" t="s">
        <v>248</v>
      </c>
      <c r="GT120" s="186" t="s">
        <v>248</v>
      </c>
      <c r="GU120" s="186" t="s">
        <v>248</v>
      </c>
      <c r="GV120" s="186" t="s">
        <v>248</v>
      </c>
      <c r="GW120" s="186" t="s">
        <v>248</v>
      </c>
      <c r="GX120" s="186" t="s">
        <v>248</v>
      </c>
      <c r="GY120" s="186" t="s">
        <v>248</v>
      </c>
      <c r="GZ120" s="261" t="s">
        <v>248</v>
      </c>
      <c r="HA120" s="261" t="s">
        <v>248</v>
      </c>
      <c r="HB120" s="191">
        <f>SUM(G120:GE120)/(HB119-(SUM(G120:GE120)))</f>
        <v>5.4545454545454543E-2</v>
      </c>
    </row>
    <row r="121" spans="1:210" ht="24.9" customHeight="1" x14ac:dyDescent="0.3">
      <c r="A121" s="105" t="s">
        <v>320</v>
      </c>
      <c r="B121" s="105" t="s">
        <v>315</v>
      </c>
      <c r="C121" s="105" t="s">
        <v>396</v>
      </c>
      <c r="D121" s="105">
        <v>1618</v>
      </c>
      <c r="E121" s="394" t="s">
        <v>868</v>
      </c>
      <c r="F121" s="185" t="s">
        <v>374</v>
      </c>
      <c r="G121" s="186">
        <v>2</v>
      </c>
      <c r="H121" s="186">
        <v>1</v>
      </c>
      <c r="I121" s="186">
        <v>2</v>
      </c>
      <c r="J121" s="186">
        <v>1</v>
      </c>
      <c r="K121" s="186">
        <v>1</v>
      </c>
      <c r="L121" s="186" t="s">
        <v>248</v>
      </c>
      <c r="M121" s="186" t="s">
        <v>248</v>
      </c>
      <c r="N121" s="186" t="s">
        <v>248</v>
      </c>
      <c r="O121" s="186">
        <v>1</v>
      </c>
      <c r="P121" s="186">
        <v>1</v>
      </c>
      <c r="Q121" s="186" t="s">
        <v>248</v>
      </c>
      <c r="R121" s="186" t="s">
        <v>248</v>
      </c>
      <c r="S121" s="186" t="s">
        <v>248</v>
      </c>
      <c r="T121" s="186" t="s">
        <v>248</v>
      </c>
      <c r="U121" s="186" t="s">
        <v>248</v>
      </c>
      <c r="V121" s="186" t="s">
        <v>248</v>
      </c>
      <c r="W121" s="186" t="s">
        <v>248</v>
      </c>
      <c r="X121" s="186" t="s">
        <v>248</v>
      </c>
      <c r="Y121" s="186" t="s">
        <v>248</v>
      </c>
      <c r="Z121" s="186" t="s">
        <v>248</v>
      </c>
      <c r="AA121" s="186" t="s">
        <v>248</v>
      </c>
      <c r="AB121" s="186" t="s">
        <v>248</v>
      </c>
      <c r="AC121" s="186" t="s">
        <v>248</v>
      </c>
      <c r="AD121" s="186" t="s">
        <v>248</v>
      </c>
      <c r="AE121" s="186" t="s">
        <v>248</v>
      </c>
      <c r="AF121" s="186" t="s">
        <v>248</v>
      </c>
      <c r="AG121" s="186" t="s">
        <v>248</v>
      </c>
      <c r="AH121" s="186" t="s">
        <v>248</v>
      </c>
      <c r="AI121" s="186" t="s">
        <v>248</v>
      </c>
      <c r="AJ121" s="186" t="s">
        <v>248</v>
      </c>
      <c r="AK121" s="186" t="s">
        <v>248</v>
      </c>
      <c r="AL121" s="186">
        <v>1</v>
      </c>
      <c r="AM121" s="186" t="s">
        <v>248</v>
      </c>
      <c r="AN121" s="186" t="s">
        <v>248</v>
      </c>
      <c r="AO121" s="186">
        <v>1</v>
      </c>
      <c r="AP121" s="186" t="s">
        <v>248</v>
      </c>
      <c r="AQ121" s="186">
        <v>1</v>
      </c>
      <c r="AR121" s="186" t="s">
        <v>248</v>
      </c>
      <c r="AS121" s="186" t="s">
        <v>248</v>
      </c>
      <c r="AT121" s="186" t="s">
        <v>248</v>
      </c>
      <c r="AU121" s="186" t="s">
        <v>248</v>
      </c>
      <c r="AV121" s="186">
        <v>2</v>
      </c>
      <c r="AW121" s="186">
        <v>1</v>
      </c>
      <c r="AX121" s="186" t="s">
        <v>248</v>
      </c>
      <c r="AY121" s="186" t="s">
        <v>248</v>
      </c>
      <c r="AZ121" s="186" t="s">
        <v>248</v>
      </c>
      <c r="BA121" s="186">
        <v>1</v>
      </c>
      <c r="BB121" s="186">
        <v>1</v>
      </c>
      <c r="BC121" s="186" t="s">
        <v>248</v>
      </c>
      <c r="BD121" s="186" t="s">
        <v>248</v>
      </c>
      <c r="BE121" s="186" t="s">
        <v>248</v>
      </c>
      <c r="BF121" s="186" t="s">
        <v>248</v>
      </c>
      <c r="BG121" s="186" t="s">
        <v>248</v>
      </c>
      <c r="BH121" s="186" t="s">
        <v>248</v>
      </c>
      <c r="BI121" s="186" t="s">
        <v>248</v>
      </c>
      <c r="BJ121" s="186" t="s">
        <v>248</v>
      </c>
      <c r="BK121" s="186" t="s">
        <v>248</v>
      </c>
      <c r="BL121" s="186" t="s">
        <v>248</v>
      </c>
      <c r="BM121" s="186" t="s">
        <v>248</v>
      </c>
      <c r="BN121" s="186" t="s">
        <v>248</v>
      </c>
      <c r="BO121" s="186" t="s">
        <v>248</v>
      </c>
      <c r="BP121" s="186" t="s">
        <v>248</v>
      </c>
      <c r="BQ121" s="186">
        <v>2</v>
      </c>
      <c r="BR121" s="186" t="s">
        <v>248</v>
      </c>
      <c r="BS121" s="186">
        <v>2</v>
      </c>
      <c r="BT121" s="186" t="s">
        <v>248</v>
      </c>
      <c r="BU121" s="186">
        <v>2</v>
      </c>
      <c r="BV121" s="186" t="s">
        <v>248</v>
      </c>
      <c r="BW121" s="186">
        <v>2</v>
      </c>
      <c r="BX121" s="186">
        <v>2</v>
      </c>
      <c r="BY121" s="186" t="s">
        <v>248</v>
      </c>
      <c r="BZ121" s="186">
        <v>2</v>
      </c>
      <c r="CA121" s="186" t="s">
        <v>248</v>
      </c>
      <c r="CB121" s="186">
        <v>2</v>
      </c>
      <c r="CC121" s="186" t="s">
        <v>248</v>
      </c>
      <c r="CD121" s="186">
        <v>2</v>
      </c>
      <c r="CE121" s="186">
        <v>2</v>
      </c>
      <c r="CF121" s="186">
        <v>2</v>
      </c>
      <c r="CG121" s="186">
        <v>1</v>
      </c>
      <c r="CH121" s="186" t="s">
        <v>248</v>
      </c>
      <c r="CI121" s="186" t="s">
        <v>248</v>
      </c>
      <c r="CJ121" s="186" t="s">
        <v>248</v>
      </c>
      <c r="CK121" s="186" t="s">
        <v>248</v>
      </c>
      <c r="CL121" s="186" t="s">
        <v>248</v>
      </c>
      <c r="CM121" s="186" t="s">
        <v>248</v>
      </c>
      <c r="CN121" s="186" t="s">
        <v>248</v>
      </c>
      <c r="CO121" s="186" t="s">
        <v>248</v>
      </c>
      <c r="CP121" s="186" t="s">
        <v>248</v>
      </c>
      <c r="CQ121" s="186" t="s">
        <v>248</v>
      </c>
      <c r="CR121" s="186" t="s">
        <v>248</v>
      </c>
      <c r="CS121" s="186" t="s">
        <v>248</v>
      </c>
      <c r="CT121" s="186" t="s">
        <v>248</v>
      </c>
      <c r="CU121" s="186" t="s">
        <v>248</v>
      </c>
      <c r="CV121" s="186" t="s">
        <v>248</v>
      </c>
      <c r="CW121" s="186">
        <v>2</v>
      </c>
      <c r="CX121" s="186" t="s">
        <v>248</v>
      </c>
      <c r="CY121" s="186" t="s">
        <v>248</v>
      </c>
      <c r="CZ121" s="186" t="s">
        <v>248</v>
      </c>
      <c r="DA121" s="186" t="s">
        <v>248</v>
      </c>
      <c r="DB121" s="186" t="s">
        <v>248</v>
      </c>
      <c r="DC121" s="186" t="s">
        <v>248</v>
      </c>
      <c r="DD121" s="186" t="s">
        <v>248</v>
      </c>
      <c r="DE121" s="186" t="s">
        <v>248</v>
      </c>
      <c r="DF121" s="186">
        <v>1</v>
      </c>
      <c r="DG121" s="186" t="s">
        <v>248</v>
      </c>
      <c r="DH121" s="186" t="s">
        <v>248</v>
      </c>
      <c r="DI121" s="186" t="s">
        <v>248</v>
      </c>
      <c r="DJ121" s="186" t="s">
        <v>248</v>
      </c>
      <c r="DK121" s="186" t="s">
        <v>248</v>
      </c>
      <c r="DL121" s="186" t="s">
        <v>248</v>
      </c>
      <c r="DM121" s="186" t="s">
        <v>248</v>
      </c>
      <c r="DN121" s="186" t="s">
        <v>248</v>
      </c>
      <c r="DO121" s="186" t="s">
        <v>248</v>
      </c>
      <c r="DP121" s="186" t="s">
        <v>248</v>
      </c>
      <c r="DQ121" s="186" t="s">
        <v>248</v>
      </c>
      <c r="DR121" s="186" t="s">
        <v>248</v>
      </c>
      <c r="DS121" s="186" t="s">
        <v>248</v>
      </c>
      <c r="DT121" s="186" t="s">
        <v>248</v>
      </c>
      <c r="DU121" s="186" t="s">
        <v>248</v>
      </c>
      <c r="DV121" s="186" t="s">
        <v>248</v>
      </c>
      <c r="DW121" s="186" t="s">
        <v>248</v>
      </c>
      <c r="DX121" s="186" t="s">
        <v>248</v>
      </c>
      <c r="DY121" s="186" t="s">
        <v>248</v>
      </c>
      <c r="DZ121" s="186" t="s">
        <v>248</v>
      </c>
      <c r="EA121" s="186" t="s">
        <v>248</v>
      </c>
      <c r="EB121" s="186" t="s">
        <v>248</v>
      </c>
      <c r="EC121" s="186" t="s">
        <v>248</v>
      </c>
      <c r="ED121" s="186" t="s">
        <v>248</v>
      </c>
      <c r="EE121" s="186" t="s">
        <v>248</v>
      </c>
      <c r="EF121" s="186" t="s">
        <v>248</v>
      </c>
      <c r="EG121" s="186" t="s">
        <v>248</v>
      </c>
      <c r="EH121" s="186" t="s">
        <v>248</v>
      </c>
      <c r="EI121" s="186" t="s">
        <v>248</v>
      </c>
      <c r="EJ121" s="186" t="s">
        <v>248</v>
      </c>
      <c r="EK121" s="186" t="s">
        <v>248</v>
      </c>
      <c r="EL121" s="184" t="s">
        <v>248</v>
      </c>
      <c r="EM121" s="184" t="s">
        <v>248</v>
      </c>
      <c r="EN121" s="184" t="s">
        <v>248</v>
      </c>
      <c r="EO121" s="186" t="s">
        <v>248</v>
      </c>
      <c r="EP121" s="186" t="s">
        <v>248</v>
      </c>
      <c r="EQ121" s="186" t="s">
        <v>248</v>
      </c>
      <c r="ER121" s="186" t="s">
        <v>248</v>
      </c>
      <c r="ES121" s="186" t="s">
        <v>248</v>
      </c>
      <c r="ET121" s="186" t="s">
        <v>248</v>
      </c>
      <c r="EU121" s="186" t="s">
        <v>248</v>
      </c>
      <c r="EV121" s="186" t="s">
        <v>248</v>
      </c>
      <c r="EW121" s="186" t="s">
        <v>248</v>
      </c>
      <c r="EX121" s="186" t="s">
        <v>248</v>
      </c>
      <c r="EY121" s="186" t="s">
        <v>248</v>
      </c>
      <c r="EZ121" s="186" t="s">
        <v>248</v>
      </c>
      <c r="FA121" s="186" t="s">
        <v>248</v>
      </c>
      <c r="FB121" s="186" t="s">
        <v>248</v>
      </c>
      <c r="FC121" s="186" t="s">
        <v>248</v>
      </c>
      <c r="FD121" s="186" t="s">
        <v>248</v>
      </c>
      <c r="FE121" s="186" t="s">
        <v>248</v>
      </c>
      <c r="FF121" s="186" t="s">
        <v>248</v>
      </c>
      <c r="FG121" s="186" t="s">
        <v>248</v>
      </c>
      <c r="FH121" s="186" t="s">
        <v>248</v>
      </c>
      <c r="FI121" s="186" t="s">
        <v>248</v>
      </c>
      <c r="FJ121" s="186" t="s">
        <v>248</v>
      </c>
      <c r="FK121" s="186" t="s">
        <v>248</v>
      </c>
      <c r="FL121" s="186" t="s">
        <v>248</v>
      </c>
      <c r="FM121" s="186" t="s">
        <v>248</v>
      </c>
      <c r="FN121" s="187" t="s">
        <v>248</v>
      </c>
      <c r="FO121" s="187" t="s">
        <v>248</v>
      </c>
      <c r="FP121" s="187" t="s">
        <v>248</v>
      </c>
      <c r="FQ121" s="187" t="s">
        <v>248</v>
      </c>
      <c r="FR121" s="187" t="s">
        <v>248</v>
      </c>
      <c r="FS121" s="186">
        <v>2</v>
      </c>
      <c r="FT121" s="186">
        <v>2</v>
      </c>
      <c r="FU121" s="186">
        <v>1</v>
      </c>
      <c r="FV121" s="186">
        <v>1</v>
      </c>
      <c r="FW121" s="186">
        <v>1</v>
      </c>
      <c r="FX121" s="186">
        <v>2</v>
      </c>
      <c r="FY121" s="186">
        <v>2</v>
      </c>
      <c r="FZ121" s="186">
        <v>2</v>
      </c>
      <c r="GA121" s="186" t="s">
        <v>248</v>
      </c>
      <c r="GB121" s="186" t="s">
        <v>248</v>
      </c>
      <c r="GC121" s="186">
        <v>2</v>
      </c>
      <c r="GD121" s="186">
        <v>1</v>
      </c>
      <c r="GE121" s="186" t="s">
        <v>248</v>
      </c>
      <c r="GF121" s="186" t="s">
        <v>248</v>
      </c>
      <c r="GG121" s="186" t="s">
        <v>248</v>
      </c>
      <c r="GH121" s="186" t="s">
        <v>248</v>
      </c>
      <c r="GI121" s="186" t="s">
        <v>248</v>
      </c>
      <c r="GJ121" s="186" t="s">
        <v>248</v>
      </c>
      <c r="GK121" s="186" t="s">
        <v>248</v>
      </c>
      <c r="GL121" s="186" t="s">
        <v>248</v>
      </c>
      <c r="GM121" s="186" t="s">
        <v>248</v>
      </c>
      <c r="GN121" s="186" t="s">
        <v>248</v>
      </c>
      <c r="GO121" s="186" t="s">
        <v>248</v>
      </c>
      <c r="GP121" s="186" t="s">
        <v>248</v>
      </c>
      <c r="GQ121" s="186" t="s">
        <v>248</v>
      </c>
      <c r="GR121" s="186" t="s">
        <v>248</v>
      </c>
      <c r="GS121" s="186" t="s">
        <v>248</v>
      </c>
      <c r="GT121" s="186" t="s">
        <v>248</v>
      </c>
      <c r="GU121" s="186" t="s">
        <v>248</v>
      </c>
      <c r="GV121" s="186" t="s">
        <v>248</v>
      </c>
      <c r="GW121" s="186" t="s">
        <v>248</v>
      </c>
      <c r="GX121" s="186" t="s">
        <v>248</v>
      </c>
      <c r="GY121" s="186" t="s">
        <v>248</v>
      </c>
      <c r="GZ121" s="261" t="s">
        <v>248</v>
      </c>
      <c r="HA121" s="261" t="s">
        <v>248</v>
      </c>
      <c r="HB121" s="188">
        <f>SUM(G121:GE121)</f>
        <v>57</v>
      </c>
    </row>
    <row r="122" spans="1:210" ht="24.9" customHeight="1" thickBot="1" x14ac:dyDescent="0.35">
      <c r="A122" s="108" t="str">
        <f>A121</f>
        <v>Prod.-Q-4</v>
      </c>
      <c r="B122" s="108" t="str">
        <f>B121</f>
        <v>Pracownik Produkcji</v>
      </c>
      <c r="C122" s="108" t="str">
        <f>C121</f>
        <v>KB</v>
      </c>
      <c r="D122" s="108">
        <f>D121</f>
        <v>1618</v>
      </c>
      <c r="E122" s="395"/>
      <c r="F122" s="189" t="s">
        <v>375</v>
      </c>
      <c r="G122" s="192">
        <f>IF(INDEX(tab_MinKomp[Przepisy BHP / BHP Vorschriften],MATCH($B121,tab_MinKomp[[Stanowisko / Position ]:[Stanowisko / Position ]],0))="n/a","n/a",G121-INDEX(tab_MinKomp[Przepisy BHP / BHP Vorschriften],MATCH($B121,tab_MinKomp[[Stanowisko / Position ]:[Stanowisko / Position ]],0)))</f>
        <v>0</v>
      </c>
      <c r="H122" s="193">
        <f>IF(INDEX(tab_MinKomp[Przepisy PPOŻ / Brandschutzbestimmungen],MATCH($B121,tab_MinKomp[[Stanowisko / Position ]:[Stanowisko / Position ]],0))="n/a","n/a",H121-INDEX(tab_MinKomp[Przepisy PPOŻ / Brandschutzbestimmungen],MATCH($B121,tab_MinKomp[[Stanowisko / Position ]:[Stanowisko / Position ]],0)))</f>
        <v>0</v>
      </c>
      <c r="I122" s="193">
        <f>IF(INDEX(tab_MinKomp[Ryzyko zawodowe na stanowiskach pracyv/ Berufliche Risiken an Arbeitsstellen],MATCH($B121,tab_MinKomp[[Stanowisko / Position ]:[Stanowisko / Position ]],0))="n/a","n/a",I121-INDEX(tab_MinKomp[Ryzyko zawodowe na stanowiskach pracyv/ Berufliche Risiken an Arbeitsstellen],MATCH($B121,tab_MinKomp[[Stanowisko / Position ]:[Stanowisko / Position ]],0)))</f>
        <v>0</v>
      </c>
      <c r="J122" s="193">
        <f>IF(INDEX(tab_MinKomp[Gospodarka substancjami niebezpiecznymi / Gefahrstoffmanagement],MATCH($B121,tab_MinKomp[[Stanowisko / Position ]:[Stanowisko / Position ]],0))="n/a","n/a",J121-INDEX(tab_MinKomp[Gospodarka substancjami niebezpiecznymi / Gefahrstoffmanagement],MATCH($B121,tab_MinKomp[[Stanowisko / Position ]:[Stanowisko / Position ]],0)))</f>
        <v>0</v>
      </c>
      <c r="K122" s="193">
        <f>IF(INDEX(tab_MinKomp[Gospodarka odpadami / Abfallwirtschaft],MATCH($B121,tab_MinKomp[[Stanowisko / Position ]:[Stanowisko / Position ]],0))="n/a","n/a",K121-INDEX(tab_MinKomp[Gospodarka odpadami / Abfallwirtschaft],MATCH($B121,tab_MinKomp[[Stanowisko / Position ]:[Stanowisko / Position ]],0)))</f>
        <v>0</v>
      </c>
      <c r="L122" s="194" t="str">
        <f>IF(INDEX(tab_MinKomp[Przepisy kodeksu pracy / Bestimmungen des Arbeitsgesetzes],MATCH($B121,tab_MinKomp[[Stanowisko / Position ]:[Stanowisko / Position ]],0))="n/a","n/a",L121-INDEX(tab_MinKomp[Przepisy kodeksu pracy / Bestimmungen des Arbeitsgesetzes],MATCH($B121,tab_MinKomp[[Stanowisko / Position ]:[Stanowisko / Position ]],0)))</f>
        <v>n/a</v>
      </c>
      <c r="M122" s="195" t="str">
        <f>IF(INDEX(tab_MinKomp[Przepisy o ub.społ. ZUS  / Sozialversicherungsvorschriften],MATCH($B121,tab_MinKomp[[Stanowisko / Position ]:[Stanowisko / Position ]],0))="n/a","n/a",M121-INDEX(tab_MinKomp[Przepisy o ub.społ. ZUS  / Sozialversicherungsvorschriften],MATCH($B121,tab_MinKomp[[Stanowisko / Position ]:[Stanowisko / Position ]],0)))</f>
        <v>n/a</v>
      </c>
      <c r="N122" s="194" t="str">
        <f>IF(INDEX(tab_MinKomp[PRZEPISY O PDOF /persönlich Einkommensteuergesetz ],MATCH($B121,tab_MinKomp[[Stanowisko / Position ]:[Stanowisko / Position ]],0))="n/a","n/a",N121-INDEX(tab_MinKomp[PRZEPISY O PDOF /persönlich Einkommensteuergesetz ],MATCH($B121,tab_MinKomp[[Stanowisko / Position ]:[Stanowisko / Position ]],0)))</f>
        <v>n/a</v>
      </c>
      <c r="O122" s="194">
        <f>IF(INDEX(tab_MinKomp[Regulamin pracy / Arbeitsordnung],MATCH($B121,tab_MinKomp[[Stanowisko / Position ]:[Stanowisko / Position ]],0))="n/a","n/a",O121-INDEX(tab_MinKomp[Regulamin pracy / Arbeitsordnung],MATCH($B121,tab_MinKomp[[Stanowisko / Position ]:[Stanowisko / Position ]],0)))</f>
        <v>0</v>
      </c>
      <c r="P122" s="194">
        <f>IF(INDEX(tab_MinKomp[Regulamin wynagradzania / Vergütungsordnung],MATCH($B121,tab_MinKomp[[Stanowisko / Position ]:[Stanowisko / Position ]],0))="n/a","n/a",P121-INDEX(tab_MinKomp[Regulamin wynagradzania / Vergütungsordnung],MATCH($B121,tab_MinKomp[[Stanowisko / Position ]:[Stanowisko / Position ]],0)))</f>
        <v>0</v>
      </c>
      <c r="Q122" s="194" t="str">
        <f>IF(INDEX(tab_MinKomp[System R2PŁATNIK PRO: Płace / Lohnabrechnung],MATCH($B121,tab_MinKomp[[Stanowisko / Position ]:[Stanowisko / Position ]],0))="n/a","n/a",Q121-INDEX(tab_MinKomp[System R2PŁATNIK PRO: Płace / Lohnabrechnung],MATCH($B121,tab_MinKomp[[Stanowisko / Position ]:[Stanowisko / Position ]],0)))</f>
        <v>n/a</v>
      </c>
      <c r="R122" s="194" t="str">
        <f>IF(INDEX(tab_MinKomp[SystemR2PŁATNIK PRO: KADRY / Personaldaten],MATCH($B121,tab_MinKomp[[Stanowisko / Position ]:[Stanowisko / Position ]],0))="n/a","n/a",R121-INDEX(tab_MinKomp[SystemR2PŁATNIK PRO: KADRY / Personaldaten],MATCH($B121,tab_MinKomp[[Stanowisko / Position ]:[Stanowisko / Position ]],0)))</f>
        <v>n/a</v>
      </c>
      <c r="S122" s="194" t="str">
        <f>IF(INDEX(tab_MinKomp[SYSTEM R2PŁATNIK PRO: zarządzanie pracownikami / Arbeitsverwaltung],MATCH($B121,tab_MinKomp[[Stanowisko / Position ]:[Stanowisko / Position ]],0))="n/a","n/a",S121-INDEX(tab_MinKomp[SYSTEM R2PŁATNIK PRO: zarządzanie pracownikami / Arbeitsverwaltung],MATCH($B121,tab_MinKomp[[Stanowisko / Position ]:[Stanowisko / Position ]],0)))</f>
        <v>n/a</v>
      </c>
      <c r="T122" s="194" t="str">
        <f>IF(INDEX(tab_MinKomp[Doradztwo, wsparcie personalne / Personalberatung und Unterstützung],MATCH($B121,tab_MinKomp[[Stanowisko / Position ]:[Stanowisko / Position ]],0))="n/a","n/a",T121-INDEX(tab_MinKomp[Doradztwo, wsparcie personalne / Personalberatung und Unterstützung],MATCH($B121,tab_MinKomp[[Stanowisko / Position ]:[Stanowisko / Position ]],0)))</f>
        <v>n/a</v>
      </c>
      <c r="U122" s="194" t="str">
        <f>IF(INDEX(tab_MinKomp[Przepisy o podatku VAT / MwSt.- Gesetz],MATCH($B121,tab_MinKomp[[Stanowisko / Position ]:[Stanowisko / Position ]],0))="n/a","n/a",U121-INDEX(tab_MinKomp[Przepisy o podatku VAT / MwSt.- Gesetz],MATCH($B121,tab_MinKomp[[Stanowisko / Position ]:[Stanowisko / Position ]],0)))</f>
        <v>n/a</v>
      </c>
      <c r="V122" s="194" t="str">
        <f>IF(INDEX(tab_MinKomp[PrzepisyPDOP / geschäftlich Einkommensteuergesetz],MATCH($B121,tab_MinKomp[[Stanowisko / Position ]:[Stanowisko / Position ]],0))="n/a","n/a",V121-INDEX(tab_MinKomp[PrzepisyPDOP / geschäftlich Einkommensteuergesetz],MATCH($B121,tab_MinKomp[[Stanowisko / Position ]:[Stanowisko / Position ]],0)))</f>
        <v>n/a</v>
      </c>
      <c r="W122" s="194" t="str">
        <f>IF(INDEX(tab_MinKomp[System BAAN / FINANSE (FIBU)],MATCH($B121,tab_MinKomp[[Stanowisko / Position ]:[Stanowisko / Position ]],0))="n/a","n/a",W121-INDEX(tab_MinKomp[System BAAN / FINANSE (FIBU)],MATCH($B121,tab_MinKomp[[Stanowisko / Position ]:[Stanowisko / Position ]],0)))</f>
        <v>n/a</v>
      </c>
      <c r="X122" s="194" t="str">
        <f>IF(INDEX(tab_MinKomp[Systemy pomocnicze / Hilfssysteme(STOCKPROGRAM, KALK2000 etc.)],MATCH($B121,tab_MinKomp[[Stanowisko / Position ]:[Stanowisko / Position ]],0))="n/a","n/a",X121-INDEX(tab_MinKomp[Systemy pomocnicze / Hilfssysteme(STOCKPROGRAM, KALK2000 etc.)],MATCH($B121,tab_MinKomp[[Stanowisko / Position ]:[Stanowisko / Position ]],0)))</f>
        <v>n/a</v>
      </c>
      <c r="Y122" s="194" t="str">
        <f>IF(INDEX(tab_MinKomp[Polityka rachunkowości / Buchführungspolitik],MATCH($B121,tab_MinKomp[[Stanowisko / Position ]:[Stanowisko / Position ]],0))="n/a","n/a",Y121-INDEX(tab_MinKomp[Polityka rachunkowości / Buchführungspolitik],MATCH($B121,tab_MinKomp[[Stanowisko / Position ]:[Stanowisko / Position ]],0)))</f>
        <v>n/a</v>
      </c>
      <c r="Z122" s="194" t="str">
        <f>IF(INDEX(tab_MinKomp[Ustawa o rachunkowości / Rechnungslegungsgesetz],MATCH($B121,tab_MinKomp[[Stanowisko / Position ]:[Stanowisko / Position ]],0))="n/a","n/a",Z121-INDEX(tab_MinKomp[Ustawa o rachunkowości / Rechnungslegungsgesetz],MATCH($B121,tab_MinKomp[[Stanowisko / Position ]:[Stanowisko / Position ]],0)))</f>
        <v>n/a</v>
      </c>
      <c r="AA122" s="194" t="str">
        <f>IF(INDEX(tab_MinKomp[WORKFLOW - TS-100],MATCH($B121,tab_MinKomp[[Stanowisko / Position ]:[Stanowisko / Position ]],0))="n/a","n/a",AA121-INDEX(tab_MinKomp[WORKFLOW - TS-100],MATCH($B121,tab_MinKomp[[Stanowisko / Position ]:[Stanowisko / Position ]],0)))</f>
        <v>n/a</v>
      </c>
      <c r="AB122" s="194" t="str">
        <f>IF(INDEX(tab_MinKomp[WORKFLOW - SFMS],MATCH($B121,tab_MinKomp[[Stanowisko / Position ]:[Stanowisko / Position ]],0))="n/a","n/a",AB121-INDEX(tab_MinKomp[WORKFLOW - SFMS],MATCH($B121,tab_MinKomp[[Stanowisko / Position ]:[Stanowisko / Position ]],0)))</f>
        <v>n/a</v>
      </c>
      <c r="AC122" s="194" t="str">
        <f>IF(INDEX(tab_MinKomp[System ISO 9001:2015],MATCH($B121,tab_MinKomp[[Stanowisko / Position ]:[Stanowisko / Position ]],0))="n/a","n/a",AC121-INDEX(tab_MinKomp[System ISO 9001:2015],MATCH($B121,tab_MinKomp[[Stanowisko / Position ]:[Stanowisko / Position ]],0)))</f>
        <v>n/a</v>
      </c>
      <c r="AD122" s="194" t="str">
        <f>IF(INDEX(tab_MinKomp[System ISO 9001:2015],MATCH($B121,tab_MinKomp[[Stanowisko / Position ]:[Stanowisko / Position ]],0))="n/a","n/a",AD121-INDEX(tab_MinKomp[System ISO 9001:2015],MATCH($B121,tab_MinKomp[[Stanowisko / Position ]:[Stanowisko / Position ]],0)))</f>
        <v>n/a</v>
      </c>
      <c r="AE122" s="194" t="str">
        <f>IF(INDEX(tab_MinKomp[System ISO 9001:2015],MATCH($B121,tab_MinKomp[[Stanowisko / Position ]:[Stanowisko / Position ]],0))="n/a","n/a",AE121-INDEX(tab_MinKomp[System ISO 9001:2015],MATCH($B121,tab_MinKomp[[Stanowisko / Position ]:[Stanowisko / Position ]],0)))</f>
        <v>n/a</v>
      </c>
      <c r="AF122" s="194" t="str">
        <f>IF(INDEX(tab_MinKomp[System ISO 9001:2015],MATCH($B121,tab_MinKomp[[Stanowisko / Position ]:[Stanowisko / Position ]],0))="n/a","n/a",AF121-INDEX(tab_MinKomp[System ISO 9001:2015],MATCH($B121,tab_MinKomp[[Stanowisko / Position ]:[Stanowisko / Position ]],0)))</f>
        <v>n/a</v>
      </c>
      <c r="AG122" s="194" t="str">
        <f>IF(INDEX(tab_MinKomp[Wymagania VDA 6.3 Process / Forderungen],MATCH($B121,tab_MinKomp[[Stanowisko / Position ]:[Stanowisko / Position ]],0))="n/a","n/a",AG121-INDEX(tab_MinKomp[Wymagania VDA 6.3 Process / Forderungen],MATCH($B121,tab_MinKomp[[Stanowisko / Position ]:[Stanowisko / Position ]],0)))</f>
        <v>n/a</v>
      </c>
      <c r="AH122" s="194" t="str">
        <f>IF(INDEX(tab_MinKomp[Wymagania VDA 6.5 Product / Forderungen],MATCH($B121,tab_MinKomp[[Stanowisko / Position ]:[Stanowisko / Position ]],0))="n/a","n/a",AH121-INDEX(tab_MinKomp[Wymagania VDA 6.5 Product / Forderungen],MATCH($B121,tab_MinKomp[[Stanowisko / Position ]:[Stanowisko / Position ]],0)))</f>
        <v>n/a</v>
      </c>
      <c r="AI122" s="194" t="str">
        <f>IF(INDEX(tab_MinKomp[System ISO 9001:2015],MATCH($B121,tab_MinKomp[[Stanowisko / Position ]:[Stanowisko / Position ]],0))="n/a","n/a",AI121-INDEX(tab_MinKomp[System ISO 9001:2015],MATCH($B121,tab_MinKomp[[Stanowisko / Position ]:[Stanowisko / Position ]],0)))</f>
        <v>n/a</v>
      </c>
      <c r="AJ122" s="194" t="str">
        <f>IF(INDEX(tab_MinKomp[Auditor systemu ISO 17021:2018],MATCH($B121,tab_MinKomp[[Stanowisko / Position ]:[Stanowisko / Position ]],0))="n/a","n/a",AJ121-INDEX(tab_MinKomp[Auditor systemu ISO 17021:2018],MATCH($B121,tab_MinKomp[[Stanowisko / Position ]:[Stanowisko / Position ]],0)))</f>
        <v>n/a</v>
      </c>
      <c r="AK122" s="194" t="str">
        <f>IF(INDEX(tab_MinKomp[Pełnomocnik systemu / Systemvertreter],MATCH($B121,tab_MinKomp[[Stanowisko / Position ]:[Stanowisko / Position ]],0))="n/a","n/a",AK121-INDEX(tab_MinKomp[Pełnomocnik systemu / Systemvertreter],MATCH($B121,tab_MinKomp[[Stanowisko / Position ]:[Stanowisko / Position ]],0)))</f>
        <v>n/a</v>
      </c>
      <c r="AL122" s="194">
        <f>IF(INDEX(tab_MinKomp[Polityka Etyczna - Compliance],MATCH($B121,tab_MinKomp[[Stanowisko / Position ]:[Stanowisko / Position ]],0))="n/a","n/a",AL121-INDEX(tab_MinKomp[Polityka Etyczna - Compliance],MATCH($B121,tab_MinKomp[[Stanowisko / Position ]:[Stanowisko / Position ]],0)))</f>
        <v>0</v>
      </c>
      <c r="AM122" s="194" t="str">
        <f>IF(INDEX(tab_MinKomp[WDRAŻANIE NOWYCH PROJEKTÓW/ PROCEDURA CTM],MATCH($B121,tab_MinKomp[[Stanowisko / Position ]:[Stanowisko / Position ]],0))="n/a","n/a",AM121-INDEX(tab_MinKomp[WDRAŻANIE NOWYCH PROJEKTÓW/ PROCEDURA CTM],MATCH($B121,tab_MinKomp[[Stanowisko / Position ]:[Stanowisko / Position ]],0)))</f>
        <v>n/a</v>
      </c>
      <c r="AN122" s="194" t="str">
        <f>IF(INDEX(tab_MinKomp[KAMIENIE MILOWE MSL/PIFF],MATCH($B121,tab_MinKomp[[Stanowisko / Position ]:[Stanowisko / Position ]],0))="n/a","n/a",AN121-INDEX(tab_MinKomp[KAMIENIE MILOWE MSL/PIFF],MATCH($B121,tab_MinKomp[[Stanowisko / Position ]:[Stanowisko / Position ]],0)))</f>
        <v>n/a</v>
      </c>
      <c r="AO122" s="194">
        <f>IF(INDEX(tab_MinKomp[CP],MATCH($B121,tab_MinKomp[[Stanowisko / Position ]:[Stanowisko / Position ]],0))="n/a","n/a",AO121-INDEX(tab_MinKomp[CP],MATCH($B121,tab_MinKomp[[Stanowisko / Position ]:[Stanowisko / Position ]],0)))</f>
        <v>0</v>
      </c>
      <c r="AP122" s="194" t="str">
        <f>IF(INDEX(tab_MinKomp[FMEA],MATCH($B121,tab_MinKomp[[Stanowisko / Position ]:[Stanowisko / Position ]],0))="n/a","n/a",AP121-INDEX(tab_MinKomp[FMEA],MATCH($B121,tab_MinKomp[[Stanowisko / Position ]:[Stanowisko / Position ]],0)))</f>
        <v>n/a</v>
      </c>
      <c r="AQ122" s="194">
        <f>IF(INDEX(tab_MinKomp[FLOW CHART],MATCH($B121,tab_MinKomp[[Stanowisko / Position ]:[Stanowisko / Position ]],0))="n/a","n/a",AQ121-INDEX(tab_MinKomp[FLOW CHART],MATCH($B121,tab_MinKomp[[Stanowisko / Position ]:[Stanowisko / Position ]],0)))</f>
        <v>0</v>
      </c>
      <c r="AR122" s="194" t="str">
        <f>IF(INDEX(tab_MinKomp[APQP],MATCH($B121,tab_MinKomp[[Stanowisko / Position ]:[Stanowisko / Position ]],0))="n/a","n/a",AR121-INDEX(tab_MinKomp[APQP],MATCH($B121,tab_MinKomp[[Stanowisko / Position ]:[Stanowisko / Position ]],0)))</f>
        <v>n/a</v>
      </c>
      <c r="AS122" s="194" t="str">
        <f>IF(INDEX(tab_MinKomp[MSA],MATCH($B121,tab_MinKomp[[Stanowisko / Position ]:[Stanowisko / Position ]],0))="n/a","n/a",AS121-INDEX(tab_MinKomp[MSA],MATCH($B121,tab_MinKomp[[Stanowisko / Position ]:[Stanowisko / Position ]],0)))</f>
        <v>n/a</v>
      </c>
      <c r="AT122" s="194" t="str">
        <f>IF(INDEX(tab_MinKomp[SPC],MATCH($B121,tab_MinKomp[[Stanowisko / Position ]:[Stanowisko / Position ]],0))="n/a","n/a",AT121-INDEX(tab_MinKomp[SPC],MATCH($B121,tab_MinKomp[[Stanowisko / Position ]:[Stanowisko / Position ]],0)))</f>
        <v>n/a</v>
      </c>
      <c r="AU122" s="194" t="str">
        <f>IF(INDEX(tab_MinKomp[CSR (SPECYFICZNE WYMAGANIA KLIENTA)],MATCH($B121,tab_MinKomp[[Stanowisko / Position ]:[Stanowisko / Position ]],0))="n/a","n/a",AU121-INDEX(tab_MinKomp[CSR (SPECYFICZNE WYMAGANIA KLIENTA)],MATCH($B121,tab_MinKomp[[Stanowisko / Position ]:[Stanowisko / Position ]],0)))</f>
        <v>n/a</v>
      </c>
      <c r="AV122" s="194">
        <f>IF(INDEX(tab_MinKomp[5S],MATCH($B121,tab_MinKomp[[Stanowisko / Position ]:[Stanowisko / Position ]],0))="n/a","n/a",AV121-INDEX(tab_MinKomp[5S],MATCH($B121,tab_MinKomp[[Stanowisko / Position ]:[Stanowisko / Position ]],0)))</f>
        <v>0</v>
      </c>
      <c r="AW122" s="194">
        <f>IF(INDEX(tab_MinKomp[LEAN MANAGEMENT],MATCH($B121,tab_MinKomp[[Stanowisko / Position ]:[Stanowisko / Position ]],0))="n/a","n/a",AW121-INDEX(tab_MinKomp[LEAN MANAGEMENT],MATCH($B121,tab_MinKomp[[Stanowisko / Position ]:[Stanowisko / Position ]],0)))</f>
        <v>0</v>
      </c>
      <c r="AX122" s="194" t="str">
        <f>IF(INDEX(tab_MinKomp[5R],MATCH($B121,tab_MinKomp[[Stanowisko / Position ]:[Stanowisko / Position ]],0))="n/a","n/a",AX121-INDEX(tab_MinKomp[5R],MATCH($B121,tab_MinKomp[[Stanowisko / Position ]:[Stanowisko / Position ]],0)))</f>
        <v>n/a</v>
      </c>
      <c r="AY122" s="194" t="str">
        <f>IF(INDEX(tab_MinKomp[Six Sigma],MATCH($B121,tab_MinKomp[[Stanowisko / Position ]:[Stanowisko / Position ]],0))="n/a","n/a",AY121-INDEX(tab_MinKomp[Six Sigma],MATCH($B121,tab_MinKomp[[Stanowisko / Position ]:[Stanowisko / Position ]],0)))</f>
        <v>n/a</v>
      </c>
      <c r="AZ122" s="194" t="str">
        <f>IF(INDEX(tab_MinKomp[System BAAN / Distribution &amp; Supply Chain],MATCH($B121,tab_MinKomp[[Stanowisko / Position ]:[Stanowisko / Position ]],0))="n/a","n/a",AZ121-INDEX(tab_MinKomp[System BAAN / Distribution &amp; Supply Chain],MATCH($B121,tab_MinKomp[[Stanowisko / Position ]:[Stanowisko / Position ]],0)))</f>
        <v>n/a</v>
      </c>
      <c r="BA122" s="194">
        <f>IF(INDEX(tab_MinKomp[LEAN MANAGEMENT],MATCH($B121,tab_MinKomp[[Stanowisko / Position ]:[Stanowisko / Position ]],0))="n/a","n/a",BA121-INDEX(tab_MinKomp[LEAN MANAGEMENT],MATCH($B121,tab_MinKomp[[Stanowisko / Position ]:[Stanowisko / Position ]],0)))</f>
        <v>0</v>
      </c>
      <c r="BB122" s="194">
        <f>IF(INDEX(tab_MinKomp[LEAN MANAGEMENT],MATCH($B121,tab_MinKomp[[Stanowisko / Position ]:[Stanowisko / Position ]],0))="n/a","n/a",BB121-INDEX(tab_MinKomp[LEAN MANAGEMENT],MATCH($B121,tab_MinKomp[[Stanowisko / Position ]:[Stanowisko / Position ]],0)))</f>
        <v>0</v>
      </c>
      <c r="BC122" s="194" t="str">
        <f>IF(INDEX(tab_MinKomp[Organizacja dostaw / Versorgungsorganisation],MATCH($B121,tab_MinKomp[[Stanowisko / Position ]:[Stanowisko / Position ]],0))="n/a","n/a",BC121-INDEX(tab_MinKomp[Organizacja dostaw / Versorgungsorganisation],MATCH($B121,tab_MinKomp[[Stanowisko / Position ]:[Stanowisko / Position ]],0)))</f>
        <v>n/a</v>
      </c>
      <c r="BD122" s="194" t="str">
        <f>IF(INDEX(tab_MinKomp[Organizacja wysyłek / Organisation von Lieferungen],MATCH($B121,tab_MinKomp[[Stanowisko / Position ]:[Stanowisko / Position ]],0))="n/a","n/a",BD121-INDEX(tab_MinKomp[Organizacja wysyłek / Organisation von Lieferungen],MATCH($B121,tab_MinKomp[[Stanowisko / Position ]:[Stanowisko / Position ]],0)))</f>
        <v>n/a</v>
      </c>
      <c r="BE122" s="194" t="str">
        <f>IF(INDEX(tab_MinKomp[Analiza magazynowa - Program Polen.mdb / Inventuranalyse],MATCH($B121,tab_MinKomp[[Stanowisko / Position ]:[Stanowisko / Position ]],0))="n/a","n/a",BE121-INDEX(tab_MinKomp[Analiza magazynowa - Program Polen.mdb / Inventuranalyse],MATCH($B121,tab_MinKomp[[Stanowisko / Position ]:[Stanowisko / Position ]],0)))</f>
        <v>n/a</v>
      </c>
      <c r="BF122" s="190" t="str">
        <f>IF(INDEX(tab_MinKomp[MMOG (Materials Management Operations Guidelines)],MATCH($B121,tab_MinKomp[[Stanowisko / Position ]:[Stanowisko / Position ]],0))="n/a","n/a",BF121-INDEX(tab_MinKomp[MMOG (Materials Management Operations Guidelines)],MATCH($B121,tab_MinKomp[[Stanowisko / Position ]:[Stanowisko / Position ]],0)))</f>
        <v>n/a</v>
      </c>
      <c r="BG122" s="190" t="str">
        <f>IF(INDEX(tab_MinKomp[GPP],MATCH($B121,tab_MinKomp[[Stanowisko / Position ]:[Stanowisko / Position ]],0))="n/a","n/a",BG121-INDEX(tab_MinKomp[GPP],MATCH($B121,tab_MinKomp[[Stanowisko / Position ]:[Stanowisko / Position ]],0)))</f>
        <v>n/a</v>
      </c>
      <c r="BH122" s="190" t="str">
        <f>IF(INDEX(tab_MinKomp[AIAG (Automotive Industry Action Group)],MATCH($B121,tab_MinKomp[[Stanowisko / Position ]:[Stanowisko / Position ]],0))="n/a","n/a",BH121-INDEX(tab_MinKomp[AIAG (Automotive Industry Action Group)],MATCH($B121,tab_MinKomp[[Stanowisko / Position ]:[Stanowisko / Position ]],0)))</f>
        <v>n/a</v>
      </c>
      <c r="BI122" s="190" t="str">
        <f>IF(INDEX(tab_MinKomp[Super-G disputes],MATCH($B121,tab_MinKomp[[Stanowisko / Position ]:[Stanowisko / Position ]],0))="n/a","n/a",BI121-INDEX(tab_MinKomp[Super-G disputes],MATCH($B121,tab_MinKomp[[Stanowisko / Position ]:[Stanowisko / Position ]],0)))</f>
        <v>n/a</v>
      </c>
      <c r="BJ122" s="190" t="str">
        <f>IF(INDEX(tab_MinKomp[CMMS3/eDDL (Direct Data Link)],MATCH($B121,tab_MinKomp[[Stanowisko / Position ]:[Stanowisko / Position ]],0))="n/a","n/a",BJ121-INDEX(tab_MinKomp[CMMS3/eDDL (Direct Data Link)],MATCH($B121,tab_MinKomp[[Stanowisko / Position ]:[Stanowisko / Position ]],0)))</f>
        <v>n/a</v>
      </c>
      <c r="BK122" s="190" t="str">
        <f>IF(INDEX(tab_MinKomp[MP&amp;L (Material Planning and Logistics)],MATCH($B121,tab_MinKomp[[Stanowisko / Position ]:[Stanowisko / Position ]],0))="n/a","n/a",BK121-INDEX(tab_MinKomp[MP&amp;L (Material Planning and Logistics)],MATCH($B121,tab_MinKomp[[Stanowisko / Position ]:[Stanowisko / Position ]],0)))</f>
        <v>n/a</v>
      </c>
      <c r="BL122" s="190" t="str">
        <f>IF(INDEX(tab_MinKomp[Supplier delivery rating],MATCH($B121,tab_MinKomp[[Stanowisko / Position ]:[Stanowisko / Position ]],0))="n/a","n/a",BL121-INDEX(tab_MinKomp[Supplier delivery rating],MATCH($B121,tab_MinKomp[[Stanowisko / Position ]:[Stanowisko / Position ]],0)))</f>
        <v>n/a</v>
      </c>
      <c r="BM122" s="194" t="str">
        <f>IF(INDEX(tab_MinKomp[Planowanie produkcji / Produktionsplanung],MATCH($B121,tab_MinKomp[[Stanowisko / Position ]:[Stanowisko / Position ]],0))="n/a","n/a",BM121-INDEX(tab_MinKomp[Planowanie produkcji / Produktionsplanung],MATCH($B121,tab_MinKomp[[Stanowisko / Position ]:[Stanowisko / Position ]],0)))</f>
        <v>n/a</v>
      </c>
      <c r="BN122" s="194" t="str">
        <f>IF(INDEX(tab_MinKomp[Planowanie produkcji / Produktionsplanung],MATCH($B121,tab_MinKomp[[Stanowisko / Position ]:[Stanowisko / Position ]],0))="n/a","n/a",BN121-INDEX(tab_MinKomp[Planowanie produkcji / Produktionsplanung],MATCH($B121,tab_MinKomp[[Stanowisko / Position ]:[Stanowisko / Position ]],0)))</f>
        <v>n/a</v>
      </c>
      <c r="BO122" s="194" t="str">
        <f>IF(INDEX(tab_MinKomp[Planowanie produkcji / Produktionsplanung],MATCH($B121,tab_MinKomp[[Stanowisko / Position ]:[Stanowisko / Position ]],0))="n/a","n/a",BO121-INDEX(tab_MinKomp[Planowanie produkcji / Produktionsplanung],MATCH($B121,tab_MinKomp[[Stanowisko / Position ]:[Stanowisko / Position ]],0)))</f>
        <v>n/a</v>
      </c>
      <c r="BP122" s="194" t="str">
        <f>IF(INDEX(tab_MinKomp[Planowanie produkcji / Produktionsplanung],MATCH($B121,tab_MinKomp[[Stanowisko / Position ]:[Stanowisko / Position ]],0))="n/a","n/a",BP121-INDEX(tab_MinKomp[Planowanie produkcji / Produktionsplanung],MATCH($B121,tab_MinKomp[[Stanowisko / Position ]:[Stanowisko / Position ]],0)))</f>
        <v>n/a</v>
      </c>
      <c r="BQ122" s="194">
        <f>IF(INDEX(tab_MinKomp[Obsługa maszyn Novapax / Novapax Maschinenbedienung],MATCH($B121,tab_MinKomp[[Stanowisko / Position ]:[Stanowisko / Position ]],0))="n/a","n/a",BQ121-INDEX(tab_MinKomp[Obsługa maszyn Novapax / Novapax Maschinenbedienung],MATCH($B121,tab_MinKomp[[Stanowisko / Position ]:[Stanowisko / Position ]],0)))</f>
        <v>0</v>
      </c>
      <c r="BR122" s="194" t="str">
        <f>IF(INDEX(tab_MinKomp[Planowanie produkcji / Produktionsplanung],MATCH($B121,tab_MinKomp[[Stanowisko / Position ]:[Stanowisko / Position ]],0))="n/a","n/a",BR121-INDEX(tab_MinKomp[Planowanie produkcji / Produktionsplanung],MATCH($B121,tab_MinKomp[[Stanowisko / Position ]:[Stanowisko / Position ]],0)))</f>
        <v>n/a</v>
      </c>
      <c r="BS122" s="194">
        <f>IF(INDEX(tab_MinKomp[Obsługa maszyn Novapax / Novapax Maschinenbedienung],MATCH($B121,tab_MinKomp[[Stanowisko / Position ]:[Stanowisko / Position ]],0))="n/a","n/a",BS121-INDEX(tab_MinKomp[Obsługa maszyn Novapax / Novapax Maschinenbedienung],MATCH($B121,tab_MinKomp[[Stanowisko / Position ]:[Stanowisko / Position ]],0)))</f>
        <v>0</v>
      </c>
      <c r="BT122" s="194" t="str">
        <f>IF(INDEX(tab_MinKomp[Planowanie produkcji / Produktionsplanung],MATCH($B121,tab_MinKomp[[Stanowisko / Position ]:[Stanowisko / Position ]],0))="n/a","n/a",BT121-INDEX(tab_MinKomp[Planowanie produkcji / Produktionsplanung],MATCH($B121,tab_MinKomp[[Stanowisko / Position ]:[Stanowisko / Position ]],0)))</f>
        <v>n/a</v>
      </c>
      <c r="BU122" s="194">
        <f>IF(INDEX(tab_MinKomp[Obsługa maszyn Novapax / Novapax Maschinenbedienung],MATCH($B121,tab_MinKomp[[Stanowisko / Position ]:[Stanowisko / Position ]],0))="n/a","n/a",BU121-INDEX(tab_MinKomp[Obsługa maszyn Novapax / Novapax Maschinenbedienung],MATCH($B121,tab_MinKomp[[Stanowisko / Position ]:[Stanowisko / Position ]],0)))</f>
        <v>0</v>
      </c>
      <c r="BV122" s="194" t="str">
        <f>IF(INDEX(tab_MinKomp[Planowanie produkcji / Produktionsplanung],MATCH($B121,tab_MinKomp[[Stanowisko / Position ]:[Stanowisko / Position ]],0))="n/a","n/a",BV121-INDEX(tab_MinKomp[Planowanie produkcji / Produktionsplanung],MATCH($B121,tab_MinKomp[[Stanowisko / Position ]:[Stanowisko / Position ]],0)))</f>
        <v>n/a</v>
      </c>
      <c r="BW122" s="194">
        <f>IF(INDEX(tab_MinKomp[Obsługa maszyn Novapax / Novapax Maschinenbedienung],MATCH($B121,tab_MinKomp[[Stanowisko / Position ]:[Stanowisko / Position ]],0))="n/a","n/a",BW121-INDEX(tab_MinKomp[Obsługa maszyn Novapax / Novapax Maschinenbedienung],MATCH($B121,tab_MinKomp[[Stanowisko / Position ]:[Stanowisko / Position ]],0)))</f>
        <v>0</v>
      </c>
      <c r="BX122" s="194">
        <f>IF(INDEX(tab_MinKomp[Obsługa maszyn Novapax / Novapax Maschinenbedienung],MATCH($B121,tab_MinKomp[[Stanowisko / Position ]:[Stanowisko / Position ]],0))="n/a","n/a",BX121-INDEX(tab_MinKomp[Obsługa maszyn Novapax / Novapax Maschinenbedienung],MATCH($B121,tab_MinKomp[[Stanowisko / Position ]:[Stanowisko / Position ]],0)))</f>
        <v>0</v>
      </c>
      <c r="BY122" s="194" t="str">
        <f>IF(INDEX(tab_MinKomp[Obsługa maszyn Engel / Engel Maschinenbedienung],MATCH($B121,tab_MinKomp[[Stanowisko / Position ]:[Stanowisko / Position ]],0))="n/a","n/a",BY121-INDEX(tab_MinKomp[Obsługa maszyn Engel / Engel Maschinenbedienung],MATCH($B121,tab_MinKomp[[Stanowisko / Position ]:[Stanowisko / Position ]],0)))</f>
        <v>n/a</v>
      </c>
      <c r="BZ122" s="194">
        <f>IF(INDEX(tab_MinKomp[Obsługa maszyn Novapax / Novapax Maschinenbedienung],MATCH($B121,tab_MinKomp[[Stanowisko / Position ]:[Stanowisko / Position ]],0))="n/a","n/a",BZ121-INDEX(tab_MinKomp[Obsługa maszyn Novapax / Novapax Maschinenbedienung],MATCH($B121,tab_MinKomp[[Stanowisko / Position ]:[Stanowisko / Position ]],0)))</f>
        <v>0</v>
      </c>
      <c r="CA122" s="194" t="str">
        <f>IF(INDEX(tab_MinKomp[Obsługa maszyn KVT / KVT Maschinenbedienung],MATCH($B121,tab_MinKomp[[Stanowisko / Position ]:[Stanowisko / Position ]],0))="n/a","n/a",CA121-INDEX(tab_MinKomp[Obsługa maszyn KVT / KVT Maschinenbedienung],MATCH($B121,tab_MinKomp[[Stanowisko / Position ]:[Stanowisko / Position ]],0)))</f>
        <v>n/a</v>
      </c>
      <c r="CB122" s="194">
        <f>IF(INDEX(tab_MinKomp[Obsługa maszyn Novapax / Novapax Maschinenbedienung],MATCH($B121,tab_MinKomp[[Stanowisko / Position ]:[Stanowisko / Position ]],0))="n/a","n/a",CB121-INDEX(tab_MinKomp[Obsługa maszyn Novapax / Novapax Maschinenbedienung],MATCH($B121,tab_MinKomp[[Stanowisko / Position ]:[Stanowisko / Position ]],0)))</f>
        <v>0</v>
      </c>
      <c r="CC122" s="194" t="str">
        <f>IF(INDEX(tab_MinKomp[Obsługa maszyn Branson / Branson Maschinenbedienung],MATCH($B121,tab_MinKomp[[Stanowisko / Position ]:[Stanowisko / Position ]],0))="n/a","n/a",CC121-INDEX(tab_MinKomp[Obsługa maszyn Branson / Branson Maschinenbedienung],MATCH($B121,tab_MinKomp[[Stanowisko / Position ]:[Stanowisko / Position ]],0)))</f>
        <v>n/a</v>
      </c>
      <c r="CD122" s="194">
        <f>IF(INDEX(tab_MinKomp[Obsługa maszyn Novapax / Novapax Maschinenbedienung],MATCH($B121,tab_MinKomp[[Stanowisko / Position ]:[Stanowisko / Position ]],0))="n/a","n/a",CD121-INDEX(tab_MinKomp[Obsługa maszyn Novapax / Novapax Maschinenbedienung],MATCH($B121,tab_MinKomp[[Stanowisko / Position ]:[Stanowisko / Position ]],0)))</f>
        <v>0</v>
      </c>
      <c r="CE122" s="194">
        <f>IF(INDEX(tab_MinKomp[Obsługa maszyn Novapax / Novapax Maschinenbedienung],MATCH($B121,tab_MinKomp[[Stanowisko / Position ]:[Stanowisko / Position ]],0))="n/a","n/a",CE121-INDEX(tab_MinKomp[Obsługa maszyn Novapax / Novapax Maschinenbedienung],MATCH($B121,tab_MinKomp[[Stanowisko / Position ]:[Stanowisko / Position ]],0)))</f>
        <v>0</v>
      </c>
      <c r="CF122" s="194">
        <f>IF(INDEX(tab_MinKomp[Obsługa maszyn Novapax / Novapax Maschinenbedienung],MATCH($B121,tab_MinKomp[[Stanowisko / Position ]:[Stanowisko / Position ]],0))="n/a","n/a",CF121-INDEX(tab_MinKomp[Obsługa maszyn Novapax / Novapax Maschinenbedienung],MATCH($B121,tab_MinKomp[[Stanowisko / Position ]:[Stanowisko / Position ]],0)))</f>
        <v>0</v>
      </c>
      <c r="CG122" s="194">
        <f>IF(INDEX(tab_MinKomp[Eliminacja awarii / Beseitigung von Ausfällen],MATCH($B121,tab_MinKomp[[Stanowisko / Position ]:[Stanowisko / Position ]],0))="n/a","n/a",CG121-INDEX(tab_MinKomp[Eliminacja awarii / Beseitigung von Ausfällen],MATCH($B121,tab_MinKomp[[Stanowisko / Position ]:[Stanowisko / Position ]],0)))</f>
        <v>0</v>
      </c>
      <c r="CH122" s="194" t="str">
        <f>IF(INDEX(tab_MinKomp[Wymagania VDA 6.5 Product / Forderungen],MATCH($B121,tab_MinKomp[[Stanowisko / Position ]:[Stanowisko / Position ]],0))="n/a","n/a",CH121-INDEX(tab_MinKomp[Wymagania VDA 6.5 Product / Forderungen],MATCH($B121,tab_MinKomp[[Stanowisko / Position ]:[Stanowisko / Position ]],0)))</f>
        <v>n/a</v>
      </c>
      <c r="CI122" s="194" t="str">
        <f>IF(INDEX(tab_MinKomp[Wymagania VDA 6.5 Product / Forderungen],MATCH($B121,tab_MinKomp[[Stanowisko / Position ]:[Stanowisko / Position ]],0))="n/a","n/a",CI121-INDEX(tab_MinKomp[Wymagania VDA 6.5 Product / Forderungen],MATCH($B121,tab_MinKomp[[Stanowisko / Position ]:[Stanowisko / Position ]],0)))</f>
        <v>n/a</v>
      </c>
      <c r="CJ122" s="194" t="str">
        <f>IF(INDEX(tab_MinKomp[Wymagania VDA 6.5 Product / Forderungen],MATCH($B121,tab_MinKomp[[Stanowisko / Position ]:[Stanowisko / Position ]],0))="n/a","n/a",CJ121-INDEX(tab_MinKomp[Wymagania VDA 6.5 Product / Forderungen],MATCH($B121,tab_MinKomp[[Stanowisko / Position ]:[Stanowisko / Position ]],0)))</f>
        <v>n/a</v>
      </c>
      <c r="CK122" s="194" t="str">
        <f>IF(INDEX(tab_MinKomp[Wymagania VDA 6.5 Product / Forderungen],MATCH($B121,tab_MinKomp[[Stanowisko / Position ]:[Stanowisko / Position ]],0))="n/a","n/a",CK121-INDEX(tab_MinKomp[Wymagania VDA 6.5 Product / Forderungen],MATCH($B121,tab_MinKomp[[Stanowisko / Position ]:[Stanowisko / Position ]],0)))</f>
        <v>n/a</v>
      </c>
      <c r="CL122" s="194" t="str">
        <f>IF(INDEX(tab_MinKomp[Wymagania VDA 6.5 Product / Forderungen],MATCH($B121,tab_MinKomp[[Stanowisko / Position ]:[Stanowisko / Position ]],0))="n/a","n/a",CL121-INDEX(tab_MinKomp[Wymagania VDA 6.5 Product / Forderungen],MATCH($B121,tab_MinKomp[[Stanowisko / Position ]:[Stanowisko / Position ]],0)))</f>
        <v>n/a</v>
      </c>
      <c r="CM122" s="194" t="str">
        <f>IF(INDEX(tab_MinKomp[Informatyka ogólna (techniczne i systemowe) / Allgemeine IT (Technik und System)],MATCH($B121,tab_MinKomp[[Stanowisko / Position ]:[Stanowisko / Position ]],0))="n/a","n/a",CM121-INDEX(tab_MinKomp[Informatyka ogólna (techniczne i systemowe) / Allgemeine IT (Technik und System)],MATCH($B121,tab_MinKomp[[Stanowisko / Position ]:[Stanowisko / Position ]],0)))</f>
        <v>n/a</v>
      </c>
      <c r="CN122" s="194" t="str">
        <f>IF(INDEX(tab_MinKomp[Sieci komputerowe / Computernetzwerke],MATCH($B121,tab_MinKomp[[Stanowisko / Position ]:[Stanowisko / Position ]],0))="n/a","n/a",CN121-INDEX(tab_MinKomp[Sieci komputerowe / Computernetzwerke],MATCH($B121,tab_MinKomp[[Stanowisko / Position ]:[Stanowisko / Position ]],0)))</f>
        <v>n/a</v>
      </c>
      <c r="CO122" s="194" t="str">
        <f>IF(INDEX(tab_MinKomp[Hardware (komputery PC, drukarki biurowe i etykietowe, telefonia stacjonarna i mobilna) (PC, Drucker, Telefpne, Handys)],MATCH($B121,tab_MinKomp[[Stanowisko / Position ]:[Stanowisko / Position ]],0))="n/a","n/a",CO121-INDEX(tab_MinKomp[Hardware (komputery PC, drukarki biurowe i etykietowe, telefonia stacjonarna i mobilna) (PC, Drucker, Telefpne, Handys)],MATCH($B121,tab_MinKomp[[Stanowisko / Position ]:[Stanowisko / Position ]],0)))</f>
        <v>n/a</v>
      </c>
      <c r="CP122" s="194" t="str">
        <f>IF(INDEX(tab_MinKomp[Software &amp; Systems (MS Office, MS Remote Desktop)],MATCH($B121,tab_MinKomp[[Stanowisko / Position ]:[Stanowisko / Position ]],0))="n/a","n/a",CP121-INDEX(tab_MinKomp[Software &amp; Systems (MS Office, MS Remote Desktop)],MATCH($B121,tab_MinKomp[[Stanowisko / Position ]:[Stanowisko / Position ]],0)))</f>
        <v>n/a</v>
      </c>
      <c r="CQ122" s="194" t="str">
        <f>IF(INDEX(tab_MinKomp[Programowanie obiektowe (PHP) / Objektprogrammierung],MATCH($B121,tab_MinKomp[[Stanowisko / Position ]:[Stanowisko / Position ]],0))="n/a","n/a",CQ121-INDEX(tab_MinKomp[Programowanie obiektowe (PHP) / Objektprogrammierung],MATCH($B121,tab_MinKomp[[Stanowisko / Position ]:[Stanowisko / Position ]],0)))</f>
        <v>n/a</v>
      </c>
      <c r="CR122" s="194" t="str">
        <f>IF(INDEX(tab_MinKomp[Scrum],MATCH($B121,tab_MinKomp[[Stanowisko / Position ]:[Stanowisko / Position ]],0))="n/a","n/a",CR121-INDEX(tab_MinKomp[Scrum],MATCH($B121,tab_MinKomp[[Stanowisko / Position ]:[Stanowisko / Position ]],0)))</f>
        <v>n/a</v>
      </c>
      <c r="CS122" s="194" t="str">
        <f>IF(INDEX(tab_MinKomp[SQL (MySQL)],MATCH($B121,tab_MinKomp[[Stanowisko / Position ]:[Stanowisko / Position ]],0))="n/a","n/a",CS121-INDEX(tab_MinKomp[SQL (MySQL)],MATCH($B121,tab_MinKomp[[Stanowisko / Position ]:[Stanowisko / Position ]],0)))</f>
        <v>n/a</v>
      </c>
      <c r="CT122" s="194" t="str">
        <f>IF(INDEX(tab_MinKomp[Javascript],MATCH($B121,tab_MinKomp[[Stanowisko / Position ]:[Stanowisko / Position ]],0))="n/a","n/a",CT121-INDEX(tab_MinKomp[Javascript],MATCH($B121,tab_MinKomp[[Stanowisko / Position ]:[Stanowisko / Position ]],0)))</f>
        <v>n/a</v>
      </c>
      <c r="CU122" s="194" t="str">
        <f>IF(INDEX(tab_MinKomp[Joomla],MATCH($B121,tab_MinKomp[[Stanowisko / Position ]:[Stanowisko / Position ]],0))="n/a","n/a",CU121-INDEX(tab_MinKomp[Joomla],MATCH($B121,tab_MinKomp[[Stanowisko / Position ]:[Stanowisko / Position ]],0)))</f>
        <v>n/a</v>
      </c>
      <c r="CV122" s="194" t="str">
        <f>IF(INDEX(tab_MinKomp[Bash],MATCH($B121,tab_MinKomp[[Stanowisko / Position ]:[Stanowisko / Position ]],0))="n/a","n/a",CV121-INDEX(tab_MinKomp[Bash],MATCH($B121,tab_MinKomp[[Stanowisko / Position ]:[Stanowisko / Position ]],0)))</f>
        <v>n/a</v>
      </c>
      <c r="CW122" s="194">
        <f>IF(INDEX(tab_MinKomp[Systemy MES (HYDRA / SFMS)],MATCH($B121,tab_MinKomp[[Stanowisko / Position ]:[Stanowisko / Position ]],0))="n/a","n/a",CW121-INDEX(tab_MinKomp[Systemy MES (HYDRA / SFMS)],MATCH($B121,tab_MinKomp[[Stanowisko / Position ]:[Stanowisko / Position ]],0)))</f>
        <v>0</v>
      </c>
      <c r="CX122" s="194" t="str">
        <f>IF(INDEX(tab_MinKomp[HTML / CSS],MATCH($B121,tab_MinKomp[[Stanowisko / Position ]:[Stanowisko / Position ]],0))="n/a","n/a",CX121-INDEX(tab_MinKomp[HTML / CSS],MATCH($B121,tab_MinKomp[[Stanowisko / Position ]:[Stanowisko / Position ]],0)))</f>
        <v>n/a</v>
      </c>
      <c r="CY122" s="194" t="str">
        <f>IF(INDEX(tab_MinKomp[SYSTEM PR],MATCH($B121,tab_MinKomp[[Stanowisko / Position ]:[Stanowisko / Position ]],0))="n/a","n/a",CY121-INDEX(tab_MinKomp[SYSTEM PR],MATCH($B121,tab_MinKomp[[Stanowisko / Position ]:[Stanowisko / Position ]],0)))</f>
        <v>n/a</v>
      </c>
      <c r="CZ122" s="194" t="str">
        <f>IF(INDEX(tab_MinKomp[System Einkauf XP / EBA],MATCH($B121,tab_MinKomp[[Stanowisko / Position ]:[Stanowisko / Position ]],0))="n/a","n/a",CZ121-INDEX(tab_MinKomp[System Einkauf XP / EBA],MATCH($B121,tab_MinKomp[[Stanowisko / Position ]:[Stanowisko / Position ]],0)))</f>
        <v>n/a</v>
      </c>
      <c r="DA122" s="194" t="str">
        <f>IF(INDEX(tab_MinKomp[Techniki negocjacyjne / Verhandlungstechniken],MATCH($B121,tab_MinKomp[[Stanowisko / Position ]:[Stanowisko / Position ]],0))="n/a","n/a",DA121-INDEX(tab_MinKomp[Techniki negocjacyjne / Verhandlungstechniken],MATCH($B121,tab_MinKomp[[Stanowisko / Position ]:[Stanowisko / Position ]],0)))</f>
        <v>n/a</v>
      </c>
      <c r="DB122" s="194" t="str">
        <f>IF(INDEX(tab_MinKomp[Znajomość rynku branżowego / Kenntnis des Industrie Marktes],MATCH($B121,tab_MinKomp[[Stanowisko / Position ]:[Stanowisko / Position ]],0))="n/a","n/a",DB121-INDEX(tab_MinKomp[Znajomość rynku branżowego / Kenntnis des Industrie Marktes],MATCH($B121,tab_MinKomp[[Stanowisko / Position ]:[Stanowisko / Position ]],0)))</f>
        <v>n/a</v>
      </c>
      <c r="DC122" s="194" t="str">
        <f>IF(INDEX(tab_MinKomp[SUPPLIER MANAGEMENT],MATCH($B121,tab_MinKomp[[Stanowisko / Position ]:[Stanowisko / Position ]],0))="n/a","n/a",DC121-INDEX(tab_MinKomp[SUPPLIER MANAGEMENT],MATCH($B121,tab_MinKomp[[Stanowisko / Position ]:[Stanowisko / Position ]],0)))</f>
        <v>n/a</v>
      </c>
      <c r="DD122" s="194" t="str">
        <f>IF(INDEX(tab_MinKomp[SUPPLIER MANAGEMENT],MATCH($B121,tab_MinKomp[[Stanowisko / Position ]:[Stanowisko / Position ]],0))="n/a","n/a",DD121-INDEX(tab_MinKomp[SUPPLIER MANAGEMENT],MATCH($B121,tab_MinKomp[[Stanowisko / Position ]:[Stanowisko / Position ]],0)))</f>
        <v>n/a</v>
      </c>
      <c r="DE122" s="194" t="str">
        <f>IF(INDEX(tab_MinKomp[SUPPLIER MANAGEMENT],MATCH($B121,tab_MinKomp[[Stanowisko / Position ]:[Stanowisko / Position ]],0))="n/a","n/a",DE121-INDEX(tab_MinKomp[SUPPLIER MANAGEMENT],MATCH($B121,tab_MinKomp[[Stanowisko / Position ]:[Stanowisko / Position ]],0)))</f>
        <v>n/a</v>
      </c>
      <c r="DF122" s="194">
        <f>IF(INDEX(tab_MinKomp[LEAN MANAGEMENT],MATCH($B121,tab_MinKomp[[Stanowisko / Position ]:[Stanowisko / Position ]],0))="n/a","n/a",DF121-INDEX(tab_MinKomp[LEAN MANAGEMENT],MATCH($B121,tab_MinKomp[[Stanowisko / Position ]:[Stanowisko / Position ]],0)))</f>
        <v>0</v>
      </c>
      <c r="DG122" s="194" t="str">
        <f>IF(INDEX(tab_MinKomp[PPAP/PSW],MATCH($B121,tab_MinKomp[[Stanowisko / Position ]:[Stanowisko / Position ]],0))="n/a","n/a",DG121-INDEX(tab_MinKomp[PPAP/PSW],MATCH($B121,tab_MinKomp[[Stanowisko / Position ]:[Stanowisko / Position ]],0)))</f>
        <v>n/a</v>
      </c>
      <c r="DH122" s="194" t="str">
        <f>IF(INDEX(tab_MinKomp[SUPPLIER MANAGEMENT],MATCH($B121,tab_MinKomp[[Stanowisko / Position ]:[Stanowisko / Position ]],0))="n/a","n/a",DH121-INDEX(tab_MinKomp[SUPPLIER MANAGEMENT],MATCH($B121,tab_MinKomp[[Stanowisko / Position ]:[Stanowisko / Position ]],0)))</f>
        <v>n/a</v>
      </c>
      <c r="DI122" s="194" t="str">
        <f>IF(INDEX(tab_MinKomp[OBSŁUGA PORTALI KLIENTA / Kundenportale],MATCH($B121,tab_MinKomp[[Stanowisko / Position ]:[Stanowisko / Position ]],0))="n/a","n/a",DI121-INDEX(tab_MinKomp[OBSŁUGA PORTALI KLIENTA / Kundenportale],MATCH($B121,tab_MinKomp[[Stanowisko / Position ]:[Stanowisko / Position ]],0)))</f>
        <v>n/a</v>
      </c>
      <c r="DJ122" s="194" t="str">
        <f>IF(INDEX(tab_MinKomp[Obsługa systemu BABTECQ / BABTECQ System],MATCH($B121,tab_MinKomp[[Stanowisko / Position ]:[Stanowisko / Position ]],0))="n/a","n/a",DJ121-INDEX(tab_MinKomp[Obsługa systemu BABTECQ / BABTECQ System],MATCH($B121,tab_MinKomp[[Stanowisko / Position ]:[Stanowisko / Position ]],0)))</f>
        <v>n/a</v>
      </c>
      <c r="DK122" s="194" t="str">
        <f>IF(INDEX(tab_MinKomp[Rysunek techniczny / technische Zeichnung],MATCH($B121,tab_MinKomp[[Stanowisko / Position ]:[Stanowisko / Position ]],0))="n/a","n/a",DK121-INDEX(tab_MinKomp[Rysunek techniczny / technische Zeichnung],MATCH($B121,tab_MinKomp[[Stanowisko / Position ]:[Stanowisko / Position ]],0)))</f>
        <v>n/a</v>
      </c>
      <c r="DL122" s="194" t="str">
        <f>IF(INDEX(tab_MinKomp[Kalibracja / Kalibrierung],MATCH($B121,tab_MinKomp[[Stanowisko / Position ]:[Stanowisko / Position ]],0))="n/a","n/a",DL121-INDEX(tab_MinKomp[Kalibracja / Kalibrierung],MATCH($B121,tab_MinKomp[[Stanowisko / Position ]:[Stanowisko / Position ]],0)))</f>
        <v>n/a</v>
      </c>
      <c r="DM122" s="194" t="str">
        <f>IF(INDEX(tab_MinKomp[Rekwalifikacja / Requalifizierung],MATCH($B121,tab_MinKomp[[Stanowisko / Position ]:[Stanowisko / Position ]],0))="n/a","n/a",DM121-INDEX(tab_MinKomp[Rekwalifikacja / Requalifizierung],MATCH($B121,tab_MinKomp[[Stanowisko / Position ]:[Stanowisko / Position ]],0)))</f>
        <v>n/a</v>
      </c>
      <c r="DN122" s="190" t="str">
        <f>IF(INDEX(tab_MinKomp[Testy czystości / Reinheitstests],MATCH($B121,tab_MinKomp[[Stanowisko / Position ]:[Stanowisko / Position ]],0))="n/a","n/a",DN121-INDEX(tab_MinKomp[Testy czystości / Reinheitstests],MATCH($B121,tab_MinKomp[[Stanowisko / Position ]:[Stanowisko / Position ]],0)))</f>
        <v>n/a</v>
      </c>
      <c r="DO122" s="190" t="str">
        <f>IF(INDEX(tab_MinKomp[Testy czystości / Reinheitstests],MATCH($B121,tab_MinKomp[[Stanowisko / Position ]:[Stanowisko / Position ]],0))="n/a","n/a",DO121-INDEX(tab_MinKomp[Testy czystości / Reinheitstests],MATCH($B121,tab_MinKomp[[Stanowisko / Position ]:[Stanowisko / Position ]],0)))</f>
        <v>n/a</v>
      </c>
      <c r="DP122" s="190" t="str">
        <f>IF(INDEX(tab_MinKomp[Testy czystości / Reinheitstests],MATCH($B121,tab_MinKomp[[Stanowisko / Position ]:[Stanowisko / Position ]],0))="n/a","n/a",DP121-INDEX(tab_MinKomp[Testy czystości / Reinheitstests],MATCH($B121,tab_MinKomp[[Stanowisko / Position ]:[Stanowisko / Position ]],0)))</f>
        <v>n/a</v>
      </c>
      <c r="DQ122" s="190" t="str">
        <f>IF(INDEX(tab_MinKomp[Testy czystości / Reinheitstests],MATCH($B121,tab_MinKomp[[Stanowisko / Position ]:[Stanowisko / Position ]],0))="n/a","n/a",DQ121-INDEX(tab_MinKomp[Testy czystości / Reinheitstests],MATCH($B121,tab_MinKomp[[Stanowisko / Position ]:[Stanowisko / Position ]],0)))</f>
        <v>n/a</v>
      </c>
      <c r="DR122" s="190" t="str">
        <f>IF(INDEX(tab_MinKomp[Testy czystości / Reinheitstests],MATCH($B121,tab_MinKomp[[Stanowisko / Position ]:[Stanowisko / Position ]],0))="n/a","n/a",DR121-INDEX(tab_MinKomp[Testy czystości / Reinheitstests],MATCH($B121,tab_MinKomp[[Stanowisko / Position ]:[Stanowisko / Position ]],0)))</f>
        <v>n/a</v>
      </c>
      <c r="DS122" s="190" t="str">
        <f>IF(INDEX(tab_MinKomp[Testy czystości / Reinheitstests],MATCH($B121,tab_MinKomp[[Stanowisko / Position ]:[Stanowisko / Position ]],0))="n/a","n/a",DS121-INDEX(tab_MinKomp[Testy czystości / Reinheitstests],MATCH($B121,tab_MinKomp[[Stanowisko / Position ]:[Stanowisko / Position ]],0)))</f>
        <v>n/a</v>
      </c>
      <c r="DT122" s="194" t="str">
        <f>IF(INDEX(tab_MinKomp[SUPPLIER MANAGEMENT],MATCH($B121,tab_MinKomp[[Stanowisko / Position ]:[Stanowisko / Position ]],0))="n/a","n/a",DT121-INDEX(tab_MinKomp[SUPPLIER MANAGEMENT],MATCH($B121,tab_MinKomp[[Stanowisko / Position ]:[Stanowisko / Position ]],0)))</f>
        <v>n/a</v>
      </c>
      <c r="DU122" s="190" t="str">
        <f>IF(INDEX(tab_MinKomp[Testy czystości / Reinheitstests],MATCH($B121,tab_MinKomp[[Stanowisko / Position ]:[Stanowisko / Position ]],0))="n/a","n/a",DU121-INDEX(tab_MinKomp[Testy czystości / Reinheitstests],MATCH($B121,tab_MinKomp[[Stanowisko / Position ]:[Stanowisko / Position ]],0)))</f>
        <v>n/a</v>
      </c>
      <c r="DV122" s="190" t="str">
        <f>IF(INDEX(tab_MinKomp[Testy czystości / Reinheitstests],MATCH($B121,tab_MinKomp[[Stanowisko / Position ]:[Stanowisko / Position ]],0))="n/a","n/a",DV121-INDEX(tab_MinKomp[Testy czystości / Reinheitstests],MATCH($B121,tab_MinKomp[[Stanowisko / Position ]:[Stanowisko / Position ]],0)))</f>
        <v>n/a</v>
      </c>
      <c r="DW122" s="190" t="str">
        <f>IF(INDEX(tab_MinKomp[Testy czystości / Reinheitstests],MATCH($B121,tab_MinKomp[[Stanowisko / Position ]:[Stanowisko / Position ]],0))="n/a","n/a",DW121-INDEX(tab_MinKomp[Testy czystości / Reinheitstests],MATCH($B121,tab_MinKomp[[Stanowisko / Position ]:[Stanowisko / Position ]],0)))</f>
        <v>n/a</v>
      </c>
      <c r="DX122" s="190" t="str">
        <f>IF(INDEX(tab_MinKomp[Testy czystości / Reinheitstests],MATCH($B121,tab_MinKomp[[Stanowisko / Position ]:[Stanowisko / Position ]],0))="n/a","n/a",DX121-INDEX(tab_MinKomp[Testy czystości / Reinheitstests],MATCH($B121,tab_MinKomp[[Stanowisko / Position ]:[Stanowisko / Position ]],0)))</f>
        <v>n/a</v>
      </c>
      <c r="DY122" s="190" t="str">
        <f>IF(INDEX(tab_MinKomp[Testy czystości / Reinheitstests],MATCH($B121,tab_MinKomp[[Stanowisko / Position ]:[Stanowisko / Position ]],0))="n/a","n/a",DY121-INDEX(tab_MinKomp[Testy czystości / Reinheitstests],MATCH($B121,tab_MinKomp[[Stanowisko / Position ]:[Stanowisko / Position ]],0)))</f>
        <v>n/a</v>
      </c>
      <c r="DZ122" s="190" t="str">
        <f>IF(INDEX(tab_MinKomp[Testy czystości / Reinheitstests],MATCH($B121,tab_MinKomp[[Stanowisko / Position ]:[Stanowisko / Position ]],0))="n/a","n/a",DZ121-INDEX(tab_MinKomp[Testy czystości / Reinheitstests],MATCH($B121,tab_MinKomp[[Stanowisko / Position ]:[Stanowisko / Position ]],0)))</f>
        <v>n/a</v>
      </c>
      <c r="EA122" s="190" t="str">
        <f>IF(INDEX(tab_MinKomp[Testy czystości / Reinheitstests],MATCH($B121,tab_MinKomp[[Stanowisko / Position ]:[Stanowisko / Position ]],0))="n/a","n/a",EA121-INDEX(tab_MinKomp[Testy czystości / Reinheitstests],MATCH($B121,tab_MinKomp[[Stanowisko / Position ]:[Stanowisko / Position ]],0)))</f>
        <v>n/a</v>
      </c>
      <c r="EB122" s="190" t="str">
        <f>IF(INDEX(tab_MinKomp[Testy czystości / Reinheitstests],MATCH($B121,tab_MinKomp[[Stanowisko / Position ]:[Stanowisko / Position ]],0))="n/a","n/a",EB121-INDEX(tab_MinKomp[Testy czystości / Reinheitstests],MATCH($B121,tab_MinKomp[[Stanowisko / Position ]:[Stanowisko / Position ]],0)))</f>
        <v>n/a</v>
      </c>
      <c r="EC122" s="190" t="str">
        <f>IF(INDEX(tab_MinKomp[Testy czystości / Reinheitstests],MATCH($B121,tab_MinKomp[[Stanowisko / Position ]:[Stanowisko / Position ]],0))="n/a","n/a",EC121-INDEX(tab_MinKomp[Testy czystości / Reinheitstests],MATCH($B121,tab_MinKomp[[Stanowisko / Position ]:[Stanowisko / Position ]],0)))</f>
        <v>n/a</v>
      </c>
      <c r="ED122" s="190" t="str">
        <f>IF(INDEX(tab_MinKomp[Testy czystości / Reinheitstests],MATCH($B121,tab_MinKomp[[Stanowisko / Position ]:[Stanowisko / Position ]],0))="n/a","n/a",ED121-INDEX(tab_MinKomp[Testy czystości / Reinheitstests],MATCH($B121,tab_MinKomp[[Stanowisko / Position ]:[Stanowisko / Position ]],0)))</f>
        <v>n/a</v>
      </c>
      <c r="EE122" s="190" t="str">
        <f>IF(INDEX(tab_MinKomp[Testy czystości / Reinheitstests],MATCH($B121,tab_MinKomp[[Stanowisko / Position ]:[Stanowisko / Position ]],0))="n/a","n/a",EE121-INDEX(tab_MinKomp[Testy czystości / Reinheitstests],MATCH($B121,tab_MinKomp[[Stanowisko / Position ]:[Stanowisko / Position ]],0)))</f>
        <v>n/a</v>
      </c>
      <c r="EF122" s="190" t="str">
        <f>IF(INDEX(tab_MinKomp[Testy czystości / Reinheitstests],MATCH($B121,tab_MinKomp[[Stanowisko / Position ]:[Stanowisko / Position ]],0))="n/a","n/a",EF121-INDEX(tab_MinKomp[Testy czystości / Reinheitstests],MATCH($B121,tab_MinKomp[[Stanowisko / Position ]:[Stanowisko / Position ]],0)))</f>
        <v>n/a</v>
      </c>
      <c r="EG122" s="190" t="str">
        <f>IF(INDEX(tab_MinKomp[Testy czystości / Reinheitstests],MATCH($B121,tab_MinKomp[[Stanowisko / Position ]:[Stanowisko / Position ]],0))="n/a","n/a",EG121-INDEX(tab_MinKomp[Testy czystości / Reinheitstests],MATCH($B121,tab_MinKomp[[Stanowisko / Position ]:[Stanowisko / Position ]],0)))</f>
        <v>n/a</v>
      </c>
      <c r="EH122" s="190" t="str">
        <f>IF(INDEX(tab_MinKomp[Testy czystości / Reinheitstests],MATCH($B121,tab_MinKomp[[Stanowisko / Position ]:[Stanowisko / Position ]],0))="n/a","n/a",EH121-INDEX(tab_MinKomp[Testy czystości / Reinheitstests],MATCH($B121,tab_MinKomp[[Stanowisko / Position ]:[Stanowisko / Position ]],0)))</f>
        <v>n/a</v>
      </c>
      <c r="EI122" s="190" t="str">
        <f>IF(INDEX(tab_MinKomp[Testy czystości / Reinheitstests],MATCH($B121,tab_MinKomp[[Stanowisko / Position ]:[Stanowisko / Position ]],0))="n/a","n/a",EI121-INDEX(tab_MinKomp[Testy czystości / Reinheitstests],MATCH($B121,tab_MinKomp[[Stanowisko / Position ]:[Stanowisko / Position ]],0)))</f>
        <v>n/a</v>
      </c>
      <c r="EJ122" s="190" t="str">
        <f>IF(INDEX(tab_MinKomp[Testy czystości / Reinheitstests],MATCH($B121,tab_MinKomp[[Stanowisko / Position ]:[Stanowisko / Position ]],0))="n/a","n/a",EJ121-INDEX(tab_MinKomp[Testy czystości / Reinheitstests],MATCH($B121,tab_MinKomp[[Stanowisko / Position ]:[Stanowisko / Position ]],0)))</f>
        <v>n/a</v>
      </c>
      <c r="EK122" s="190" t="str">
        <f>IF(INDEX(tab_MinKomp[Testy czystości / Reinheitstests],MATCH($B121,tab_MinKomp[[Stanowisko / Position ]:[Stanowisko / Position ]],0))="n/a","n/a",EK121-INDEX(tab_MinKomp[Testy czystości / Reinheitstests],MATCH($B121,tab_MinKomp[[Stanowisko / Position ]:[Stanowisko / Position ]],0)))</f>
        <v>n/a</v>
      </c>
      <c r="EL122" s="190" t="str">
        <f>IF(INDEX(tab_MinKomp[Testy czystości / Reinheitstests],MATCH($B121,tab_MinKomp[[Stanowisko / Position ]:[Stanowisko / Position ]],0))="n/a","n/a",EL121-INDEX(tab_MinKomp[Testy czystości / Reinheitstests],MATCH($B121,tab_MinKomp[[Stanowisko / Position ]:[Stanowisko / Position ]],0)))</f>
        <v>n/a</v>
      </c>
      <c r="EM122" s="190" t="str">
        <f>IF(INDEX(tab_MinKomp[Testy czystości / Reinheitstests],MATCH($B121,tab_MinKomp[[Stanowisko / Position ]:[Stanowisko / Position ]],0))="n/a","n/a",EM121-INDEX(tab_MinKomp[Testy czystości / Reinheitstests],MATCH($B121,tab_MinKomp[[Stanowisko / Position ]:[Stanowisko / Position ]],0)))</f>
        <v>n/a</v>
      </c>
      <c r="EN122" s="190" t="str">
        <f>IF(INDEX(tab_MinKomp[Testy czystości / Reinheitstests],MATCH($B121,tab_MinKomp[[Stanowisko / Position ]:[Stanowisko / Position ]],0))="n/a","n/a",EN121-INDEX(tab_MinKomp[Testy czystości / Reinheitstests],MATCH($B121,tab_MinKomp[[Stanowisko / Position ]:[Stanowisko / Position ]],0)))</f>
        <v>n/a</v>
      </c>
      <c r="EO122" s="194" t="str">
        <f>IF(INDEX(tab_MinKomp[Konserwacja Rep],MATCH($B121,tab_MinKomp[[Stanowisko / Position ]:[Stanowisko / Position ]],0))="n/a","n/a",EO121-INDEX(tab_MinKomp[Konserwacja Rep],MATCH($B121,tab_MinKomp[[Stanowisko / Position ]:[Stanowisko / Position ]],0)))</f>
        <v>n/a</v>
      </c>
      <c r="EP122" s="194" t="str">
        <f>IF(INDEX(tab_MinKomp[[Konserwacja Engel ]],MATCH($B121,tab_MinKomp[[Stanowisko / Position ]:[Stanowisko / Position ]],0))="n/a","n/a",EP121-INDEX(tab_MinKomp[[Konserwacja Engel ]],MATCH($B121,tab_MinKomp[[Stanowisko / Position ]:[Stanowisko / Position ]],0)))</f>
        <v>n/a</v>
      </c>
      <c r="EQ122" s="194" t="str">
        <f>IF(INDEX(tab_MinKomp[Konserwacja B 50],MATCH($B121,tab_MinKomp[[Stanowisko / Position ]:[Stanowisko / Position ]],0))="n/a","n/a",EQ121-INDEX(tab_MinKomp[Konserwacja B 50],MATCH($B121,tab_MinKomp[[Stanowisko / Position ]:[Stanowisko / Position ]],0)))</f>
        <v>n/a</v>
      </c>
      <c r="ER122" s="194" t="str">
        <f>IF(INDEX(tab_MinKomp[[Konserwacja EOL ]],MATCH($B121,tab_MinKomp[[Stanowisko / Position ]:[Stanowisko / Position ]],0))="n/a","n/a",ER121-INDEX(tab_MinKomp[[Konserwacja EOL ]],MATCH($B121,tab_MinKomp[[Stanowisko / Position ]:[Stanowisko / Position ]],0)))</f>
        <v>n/a</v>
      </c>
      <c r="ES122" s="194" t="str">
        <f>IF(INDEX(tab_MinKomp[Konserwacja Branson],MATCH($B121,tab_MinKomp[[Stanowisko / Position ]:[Stanowisko / Position ]],0))="n/a","n/a",ES121-INDEX(tab_MinKomp[Konserwacja Branson],MATCH($B121,tab_MinKomp[[Stanowisko / Position ]:[Stanowisko / Position ]],0)))</f>
        <v>n/a</v>
      </c>
      <c r="ET122" s="194" t="str">
        <f>IF(INDEX(tab_MinKomp[Konserwacja coolery],MATCH($B121,tab_MinKomp[[Stanowisko / Position ]:[Stanowisko / Position ]],0))="n/a","n/a",ET121-INDEX(tab_MinKomp[Konserwacja coolery],MATCH($B121,tab_MinKomp[[Stanowisko / Position ]:[Stanowisko / Position ]],0)))</f>
        <v>n/a</v>
      </c>
      <c r="EU122" s="194" t="str">
        <f>IF(INDEX(tab_MinKomp[Konserwacja piecy],MATCH($B121,tab_MinKomp[[Stanowisko / Position ]:[Stanowisko / Position ]],0))="n/a","n/a",EU121-INDEX(tab_MinKomp[Konserwacja piecy],MATCH($B121,tab_MinKomp[[Stanowisko / Position ]:[Stanowisko / Position ]],0)))</f>
        <v>n/a</v>
      </c>
      <c r="EV122" s="194" t="str">
        <f>IF(INDEX(tab_MinKomp[Rysunek techniczny- czytanie],MATCH($B121,tab_MinKomp[[Stanowisko / Position ]:[Stanowisko / Position ]],0))="n/a","n/a",EV121-INDEX(tab_MinKomp[Rysunek techniczny- czytanie],MATCH($B121,tab_MinKomp[[Stanowisko / Position ]:[Stanowisko / Position ]],0)))</f>
        <v>n/a</v>
      </c>
      <c r="EW122" s="194" t="str">
        <f>IF(INDEX(tab_MinKomp[Elektryka],MATCH($B121,tab_MinKomp[[Stanowisko / Position ]:[Stanowisko / Position ]],0))="n/a","n/a",EW121-INDEX(tab_MinKomp[Elektryka],MATCH($B121,tab_MinKomp[[Stanowisko / Position ]:[Stanowisko / Position ]],0)))</f>
        <v>n/a</v>
      </c>
      <c r="EX122" s="194" t="str">
        <f>IF(INDEX(tab_MinKomp[Pneumatyka],MATCH($B121,tab_MinKomp[[Stanowisko / Position ]:[Stanowisko / Position ]],0))="n/a","n/a",EX121-INDEX(tab_MinKomp[Pneumatyka],MATCH($B121,tab_MinKomp[[Stanowisko / Position ]:[Stanowisko / Position ]],0)))</f>
        <v>n/a</v>
      </c>
      <c r="EY122" s="194" t="str">
        <f>IF(INDEX(tab_MinKomp[[Hydraulika ]],MATCH($B121,tab_MinKomp[[Stanowisko / Position ]:[Stanowisko / Position ]],0))="n/a","n/a",EY121-INDEX(tab_MinKomp[[Hydraulika ]],MATCH($B121,tab_MinKomp[[Stanowisko / Position ]:[Stanowisko / Position ]],0)))</f>
        <v>n/a</v>
      </c>
      <c r="EZ122" s="194" t="str">
        <f>IF(INDEX(tab_MinKomp[Podciśnienie],MATCH($B121,tab_MinKomp[[Stanowisko / Position ]:[Stanowisko / Position ]],0))="n/a","n/a",EZ121-INDEX(tab_MinKomp[Podciśnienie],MATCH($B121,tab_MinKomp[[Stanowisko / Position ]:[Stanowisko / Position ]],0)))</f>
        <v>n/a</v>
      </c>
      <c r="FA122" s="194" t="str">
        <f>IF(INDEX(tab_MinKomp[Usuwanie awarii],MATCH($B121,tab_MinKomp[[Stanowisko / Position ]:[Stanowisko / Position ]],0))="n/a","n/a",FA121-INDEX(tab_MinKomp[Usuwanie awarii],MATCH($B121,tab_MinKomp[[Stanowisko / Position ]:[Stanowisko / Position ]],0)))</f>
        <v>n/a</v>
      </c>
      <c r="FB122" s="194" t="str">
        <f>IF(INDEX(tab_MinKomp[Obsługa robotów],MATCH($B121,tab_MinKomp[[Stanowisko / Position ]:[Stanowisko / Position ]],0))="n/a","n/a",FB121-INDEX(tab_MinKomp[Obsługa robotów],MATCH($B121,tab_MinKomp[[Stanowisko / Position ]:[Stanowisko / Position ]],0)))</f>
        <v>n/a</v>
      </c>
      <c r="FC122" s="194" t="str">
        <f>IF(INDEX(tab_MinKomp[Obsługa sterowania maszyny],MATCH($B121,tab_MinKomp[[Stanowisko / Position ]:[Stanowisko / Position ]],0))="n/a","n/a",FC121-INDEX(tab_MinKomp[Obsługa sterowania maszyny],MATCH($B121,tab_MinKomp[[Stanowisko / Position ]:[Stanowisko / Position ]],0)))</f>
        <v>n/a</v>
      </c>
      <c r="FD122" s="194" t="str">
        <f>IF(INDEX(tab_MinKomp[Usuwanie przyczyn żródłowych],MATCH($B121,tab_MinKomp[[Stanowisko / Position ]:[Stanowisko / Position ]],0))="n/a","n/a",FD121-INDEX(tab_MinKomp[Usuwanie przyczyn żródłowych],MATCH($B121,tab_MinKomp[[Stanowisko / Position ]:[Stanowisko / Position ]],0)))</f>
        <v>n/a</v>
      </c>
      <c r="FE122" s="194" t="str">
        <f>IF(INDEX(tab_MinKomp[Cmms stosowanie],MATCH($B121,tab_MinKomp[[Stanowisko / Position ]:[Stanowisko / Position ]],0))="n/a","n/a",FE121-INDEX(tab_MinKomp[Cmms stosowanie],MATCH($B121,tab_MinKomp[[Stanowisko / Position ]:[Stanowisko / Position ]],0)))</f>
        <v>n/a</v>
      </c>
      <c r="FF122" s="190" t="str">
        <f>IF(INDEX(tab_MinKomp[Testy czystości / Reinheitstests],MATCH($B121,tab_MinKomp[[Stanowisko / Position ]:[Stanowisko / Position ]],0))="n/a","n/a",FF121-INDEX(tab_MinKomp[Testy czystości / Reinheitstests],MATCH($B121,tab_MinKomp[[Stanowisko / Position ]:[Stanowisko / Position ]],0)))</f>
        <v>n/a</v>
      </c>
      <c r="FG122" s="194" t="str">
        <f>IF(INDEX(tab_MinKomp[Czyszczenie form plastikowych],MATCH($B121,tab_MinKomp[[Stanowisko / Position ]:[Stanowisko / Position ]],0))="n/a","n/a",FG121-INDEX(tab_MinKomp[Czyszczenie form plastikowych],MATCH($B121,tab_MinKomp[[Stanowisko / Position ]:[Stanowisko / Position ]],0)))</f>
        <v>n/a</v>
      </c>
      <c r="FH122" s="194" t="str">
        <f>IF(INDEX(tab_MinKomp[Wymiana form plastik],MATCH($B121,tab_MinKomp[[Stanowisko / Position ]:[Stanowisko / Position ]],0))="n/a","n/a",FH121-INDEX(tab_MinKomp[Wymiana form plastik],MATCH($B121,tab_MinKomp[[Stanowisko / Position ]:[Stanowisko / Position ]],0)))</f>
        <v>n/a</v>
      </c>
      <c r="FI122" s="194" t="str">
        <f>IF(INDEX(tab_MinKomp[Wymiana form guma],MATCH($B121,tab_MinKomp[[Stanowisko / Position ]:[Stanowisko / Position ]],0))="n/a","n/a",FI121-INDEX(tab_MinKomp[Wymiana form guma],MATCH($B121,tab_MinKomp[[Stanowisko / Position ]:[Stanowisko / Position ]],0)))</f>
        <v>n/a</v>
      </c>
      <c r="FJ122" s="194" t="str">
        <f>IF(INDEX(tab_MinKomp[Konserwacja KK],MATCH($B121,tab_MinKomp[[Stanowisko / Position ]:[Stanowisko / Position ]],0))="n/a","n/a",FJ121-INDEX(tab_MinKomp[Konserwacja KK],MATCH($B121,tab_MinKomp[[Stanowisko / Position ]:[Stanowisko / Position ]],0)))</f>
        <v>n/a</v>
      </c>
      <c r="FK122" s="194" t="str">
        <f>IF(INDEX(tab_MinKomp[Konserwacja form guma],MATCH($B121,tab_MinKomp[[Stanowisko / Position ]:[Stanowisko / Position ]],0))="n/a","n/a",FK121-INDEX(tab_MinKomp[Konserwacja form guma],MATCH($B121,tab_MinKomp[[Stanowisko / Position ]:[Stanowisko / Position ]],0)))</f>
        <v>n/a</v>
      </c>
      <c r="FL122" s="194" t="str">
        <f>IF(INDEX(tab_MinKomp[Konserwacja form plastiki],MATCH($B121,tab_MinKomp[[Stanowisko / Position ]:[Stanowisko / Position ]],0))="n/a","n/a",FL121-INDEX(tab_MinKomp[Konserwacja form plastiki],MATCH($B121,tab_MinKomp[[Stanowisko / Position ]:[Stanowisko / Position ]],0)))</f>
        <v>n/a</v>
      </c>
      <c r="FM122" s="194" t="str">
        <f>IF(INDEX(tab_MinKomp[Konserwacja Gorącego Kanału],MATCH($B121,tab_MinKomp[[Stanowisko / Position ]:[Stanowisko / Position ]],0))="n/a","n/a",FM121-INDEX(tab_MinKomp[Konserwacja Gorącego Kanału],MATCH($B121,tab_MinKomp[[Stanowisko / Position ]:[Stanowisko / Position ]],0)))</f>
        <v>n/a</v>
      </c>
      <c r="FN122" s="196" t="str">
        <f>IF(INDEX(tab_MinKomp[Język angielski / Englisch],MATCH($B121,tab_MinKomp[[Stanowisko / Position ]:[Stanowisko / Position ]],0))="n/a","n/a",FN121-INDEX(tab_MinKomp[Język angielski / Englisch],MATCH($B121,tab_MinKomp[[Stanowisko / Position ]:[Stanowisko / Position ]],0)))</f>
        <v>n/a</v>
      </c>
      <c r="FO122" s="196" t="str">
        <f>IF(INDEX(tab_MinKomp[Język angielski / Englisch],MATCH($B121,tab_MinKomp[[Stanowisko / Position ]:[Stanowisko / Position ]],0))="n/a","n/a",FO121-INDEX(tab_MinKomp[Język angielski / Englisch],MATCH($B121,tab_MinKomp[[Stanowisko / Position ]:[Stanowisko / Position ]],0)))</f>
        <v>n/a</v>
      </c>
      <c r="FP122" s="196" t="str">
        <f>IF(INDEX(tab_MinKomp[Język angielski / Englisch],MATCH($B121,tab_MinKomp[[Stanowisko / Position ]:[Stanowisko / Position ]],0))="n/a","n/a",FP121-INDEX(tab_MinKomp[Język angielski / Englisch],MATCH($B121,tab_MinKomp[[Stanowisko / Position ]:[Stanowisko / Position ]],0)))</f>
        <v>n/a</v>
      </c>
      <c r="FQ122" s="196" t="str">
        <f>IF(INDEX(tab_MinKomp[Język angielski / Englisch],MATCH($B121,tab_MinKomp[[Stanowisko / Position ]:[Stanowisko / Position ]],0))="n/a","n/a",FQ121-INDEX(tab_MinKomp[Język angielski / Englisch],MATCH($B121,tab_MinKomp[[Stanowisko / Position ]:[Stanowisko / Position ]],0)))</f>
        <v>n/a</v>
      </c>
      <c r="FR122" s="196" t="str">
        <f>IF(INDEX(tab_MinKomp[Język niemiecki / Deutsch],MATCH($B121,tab_MinKomp[[Stanowisko / Position ]:[Stanowisko / Position ]],0))="n/a","n/a",FR121-INDEX(tab_MinKomp[Język niemiecki / Deutsch],MATCH($B121,tab_MinKomp[[Stanowisko / Position ]:[Stanowisko / Position ]],0)))</f>
        <v>n/a</v>
      </c>
      <c r="FS122" s="194">
        <f>IF(INDEX(tab_MinKomp[Zarządzanie dokumentacją procesową / Process dokumentation management],MATCH($B121,tab_MinKomp[[Stanowisko / Position ]:[Stanowisko / Position ]],0))="n/a","n/a",FS121-INDEX(tab_MinKomp[Zarządzanie dokumentacją procesową / Process dokumentation management],MATCH($B121,tab_MinKomp[[Stanowisko / Position ]:[Stanowisko / Position ]],0)))</f>
        <v>0</v>
      </c>
      <c r="FT122" s="194">
        <f>IF(INDEX(tab_MinKomp[Znajomość procesów z obszaru / Kenntiss der prozesse in dem Bereich],MATCH($B121,tab_MinKomp[[Stanowisko / Position ]:[Stanowisko / Position ]],0))="n/a","n/a",FT121-INDEX(tab_MinKomp[Znajomość procesów z obszaru / Kenntiss der prozesse in dem Bereich],MATCH($B121,tab_MinKomp[[Stanowisko / Position ]:[Stanowisko / Position ]],0)))</f>
        <v>0</v>
      </c>
      <c r="FU122" s="194">
        <f>IF(INDEX(tab_MinKomp[optymalizacja procesów / Prozessoptymalisierung],MATCH($B121,tab_MinKomp[[Stanowisko / Position ]:[Stanowisko / Position ]],0))="n/a","n/a",FU121-INDEX(tab_MinKomp[optymalizacja procesów / Prozessoptymalisierung],MATCH($B121,tab_MinKomp[[Stanowisko / Position ]:[Stanowisko / Position ]],0)))</f>
        <v>0</v>
      </c>
      <c r="FV122" s="194">
        <f>IF(INDEX(tab_MinKomp[Umiejętności szkoleniowe / Trainingsfähigkeiten],MATCH($B121,tab_MinKomp[[Stanowisko / Position ]:[Stanowisko / Position ]],0))="n/a","n/a",FV121-INDEX(tab_MinKomp[Umiejętności szkoleniowe / Trainingsfähigkeiten],MATCH($B121,tab_MinKomp[[Stanowisko / Position ]:[Stanowisko / Position ]],0)))</f>
        <v>0</v>
      </c>
      <c r="FW122" s="194">
        <f>IF(INDEX(tab_MinKomp[Analityczne myślenie, podejście / Analitysches Denken, Einstellung],MATCH($B121,tab_MinKomp[[Stanowisko / Position ]:[Stanowisko / Position ]],0))="n/a","n/a",FW121-INDEX(tab_MinKomp[Analityczne myślenie, podejście / Analitysches Denken, Einstellung],MATCH($B121,tab_MinKomp[[Stanowisko / Position ]:[Stanowisko / Position ]],0)))</f>
        <v>0</v>
      </c>
      <c r="FX122" s="194">
        <f>IF(INDEX(tab_MinKomp[Dokładność, precyzja w dzialaniu / Genauigkeit, Präzision in die Arbeit],MATCH($B121,tab_MinKomp[[Stanowisko / Position ]:[Stanowisko / Position ]],0))="n/a","n/a",FX121-INDEX(tab_MinKomp[Dokładność, precyzja w dzialaniu / Genauigkeit, Präzision in die Arbeit],MATCH($B121,tab_MinKomp[[Stanowisko / Position ]:[Stanowisko / Position ]],0)))</f>
        <v>0</v>
      </c>
      <c r="FY122" s="194">
        <f>IF(INDEX(tab_MinKomp[Dyspozycyjność / Verfügbarkeit],MATCH($B121,tab_MinKomp[[Stanowisko / Position ]:[Stanowisko / Position ]],0))="n/a","n/a",FY121-INDEX(tab_MinKomp[Dyspozycyjność / Verfügbarkeit],MATCH($B121,tab_MinKomp[[Stanowisko / Position ]:[Stanowisko / Position ]],0)))</f>
        <v>0</v>
      </c>
      <c r="FZ122" s="194">
        <f>IF(INDEX(tab_MinKomp[Zaangażowanie / 
Engagement],MATCH($B121,tab_MinKomp[[Stanowisko / Position ]:[Stanowisko / Position ]],0))="n/a","n/a",FZ121-INDEX(tab_MinKomp[Zaangażowanie / 
Engagement],MATCH($B121,tab_MinKomp[[Stanowisko / Position ]:[Stanowisko / Position ]],0)))</f>
        <v>0</v>
      </c>
      <c r="GA122" s="194" t="str">
        <f>IF(INDEX(tab_MinKomp[Konserwacja form guma],MATCH($B121,tab_MinKomp[[Stanowisko / Position ]:[Stanowisko / Position ]],0))="n/a","n/a",GA121-INDEX(tab_MinKomp[Konserwacja form guma],MATCH($B121,tab_MinKomp[[Stanowisko / Position ]:[Stanowisko / Position ]],0)))</f>
        <v>n/a</v>
      </c>
      <c r="GB122" s="194" t="str">
        <f>IF(INDEX(tab_MinKomp[Konserwacja form plastiki],MATCH($B121,tab_MinKomp[[Stanowisko / Position ]:[Stanowisko / Position ]],0))="n/a","n/a",GB121-INDEX(tab_MinKomp[Konserwacja form plastiki],MATCH($B121,tab_MinKomp[[Stanowisko / Position ]:[Stanowisko / Position ]],0)))</f>
        <v>n/a</v>
      </c>
      <c r="GC122" s="194">
        <f>IF(INDEX(tab_MinKomp[Elastyczność w działaniu],MATCH($B121,tab_MinKomp[[Stanowisko / Position ]:[Stanowisko / Position ]],0))="n/a","n/a",GC121-INDEX(tab_MinKomp[Elastyczność w działaniu],MATCH($B121,tab_MinKomp[[Stanowisko / Position ]:[Stanowisko / Position ]],0)))</f>
        <v>0</v>
      </c>
      <c r="GD122" s="194">
        <f>IF(INDEX(tab_MinKomp[Komunikatywność],MATCH($B121,tab_MinKomp[[Stanowisko / Position ]:[Stanowisko / Position ]],0))="n/a","n/a",GD121-INDEX(tab_MinKomp[Komunikatywność],MATCH($B121,tab_MinKomp[[Stanowisko / Position ]:[Stanowisko / Position ]],0)))</f>
        <v>0</v>
      </c>
      <c r="GE122" s="193" t="str">
        <f>IF(INDEX(tab_MinKomp[Motywowanie i budowanie zaangażowania zespołu],MATCH($B121,tab_MinKomp[[Stanowisko / Position ]:[Stanowisko / Position ]],0))="n/a","n/a",GE121-INDEX(tab_MinKomp[Motywowanie i budowanie zaangażowania zespołu],MATCH($B121,tab_MinKomp[[Stanowisko / Position ]:[Stanowisko / Position ]],0)))</f>
        <v>n/a</v>
      </c>
      <c r="GF122" s="186" t="s">
        <v>248</v>
      </c>
      <c r="GG122" s="186" t="s">
        <v>248</v>
      </c>
      <c r="GH122" s="186" t="s">
        <v>248</v>
      </c>
      <c r="GI122" s="186" t="s">
        <v>248</v>
      </c>
      <c r="GJ122" s="186" t="s">
        <v>248</v>
      </c>
      <c r="GK122" s="186" t="s">
        <v>248</v>
      </c>
      <c r="GL122" s="186" t="s">
        <v>248</v>
      </c>
      <c r="GM122" s="186" t="s">
        <v>248</v>
      </c>
      <c r="GN122" s="186" t="s">
        <v>248</v>
      </c>
      <c r="GO122" s="186" t="s">
        <v>248</v>
      </c>
      <c r="GP122" s="186" t="s">
        <v>248</v>
      </c>
      <c r="GQ122" s="186" t="s">
        <v>248</v>
      </c>
      <c r="GR122" s="186" t="s">
        <v>248</v>
      </c>
      <c r="GS122" s="186" t="s">
        <v>248</v>
      </c>
      <c r="GT122" s="186" t="s">
        <v>248</v>
      </c>
      <c r="GU122" s="186" t="s">
        <v>248</v>
      </c>
      <c r="GV122" s="186" t="s">
        <v>248</v>
      </c>
      <c r="GW122" s="186" t="s">
        <v>248</v>
      </c>
      <c r="GX122" s="186" t="s">
        <v>248</v>
      </c>
      <c r="GY122" s="186" t="s">
        <v>248</v>
      </c>
      <c r="GZ122" s="261" t="s">
        <v>248</v>
      </c>
      <c r="HA122" s="261" t="s">
        <v>248</v>
      </c>
      <c r="HB122" s="191">
        <f>SUM(G122:GE122)/(HB121-(SUM(G122:GE122)))</f>
        <v>0</v>
      </c>
    </row>
    <row r="123" spans="1:210" ht="24.9" customHeight="1" x14ac:dyDescent="0.3">
      <c r="A123" s="105" t="s">
        <v>320</v>
      </c>
      <c r="B123" s="105" t="s">
        <v>315</v>
      </c>
      <c r="C123" s="105" t="s">
        <v>396</v>
      </c>
      <c r="D123" s="105">
        <v>1410</v>
      </c>
      <c r="E123" s="394" t="s">
        <v>870</v>
      </c>
      <c r="F123" s="185" t="s">
        <v>374</v>
      </c>
      <c r="G123" s="186">
        <v>2</v>
      </c>
      <c r="H123" s="186">
        <v>1</v>
      </c>
      <c r="I123" s="186">
        <v>2</v>
      </c>
      <c r="J123" s="186">
        <v>1</v>
      </c>
      <c r="K123" s="186">
        <v>1</v>
      </c>
      <c r="L123" s="186" t="s">
        <v>248</v>
      </c>
      <c r="M123" s="186" t="s">
        <v>248</v>
      </c>
      <c r="N123" s="186" t="s">
        <v>248</v>
      </c>
      <c r="O123" s="186">
        <v>1</v>
      </c>
      <c r="P123" s="186">
        <v>1</v>
      </c>
      <c r="Q123" s="186" t="s">
        <v>248</v>
      </c>
      <c r="R123" s="186" t="s">
        <v>248</v>
      </c>
      <c r="S123" s="186" t="s">
        <v>248</v>
      </c>
      <c r="T123" s="186" t="s">
        <v>248</v>
      </c>
      <c r="U123" s="186" t="s">
        <v>248</v>
      </c>
      <c r="V123" s="186" t="s">
        <v>248</v>
      </c>
      <c r="W123" s="186" t="s">
        <v>248</v>
      </c>
      <c r="X123" s="186" t="s">
        <v>248</v>
      </c>
      <c r="Y123" s="186" t="s">
        <v>248</v>
      </c>
      <c r="Z123" s="186" t="s">
        <v>248</v>
      </c>
      <c r="AA123" s="186" t="s">
        <v>248</v>
      </c>
      <c r="AB123" s="186" t="s">
        <v>248</v>
      </c>
      <c r="AC123" s="186" t="s">
        <v>248</v>
      </c>
      <c r="AD123" s="186" t="s">
        <v>248</v>
      </c>
      <c r="AE123" s="186" t="s">
        <v>248</v>
      </c>
      <c r="AF123" s="186" t="s">
        <v>248</v>
      </c>
      <c r="AG123" s="186" t="s">
        <v>248</v>
      </c>
      <c r="AH123" s="186" t="s">
        <v>248</v>
      </c>
      <c r="AI123" s="186" t="s">
        <v>248</v>
      </c>
      <c r="AJ123" s="186" t="s">
        <v>248</v>
      </c>
      <c r="AK123" s="186" t="s">
        <v>248</v>
      </c>
      <c r="AL123" s="186">
        <v>1</v>
      </c>
      <c r="AM123" s="186" t="s">
        <v>248</v>
      </c>
      <c r="AN123" s="186" t="s">
        <v>248</v>
      </c>
      <c r="AO123" s="186">
        <v>1</v>
      </c>
      <c r="AP123" s="186" t="s">
        <v>248</v>
      </c>
      <c r="AQ123" s="186">
        <v>1</v>
      </c>
      <c r="AR123" s="186" t="s">
        <v>248</v>
      </c>
      <c r="AS123" s="186" t="s">
        <v>248</v>
      </c>
      <c r="AT123" s="186" t="s">
        <v>248</v>
      </c>
      <c r="AU123" s="186" t="s">
        <v>248</v>
      </c>
      <c r="AV123" s="186">
        <v>2</v>
      </c>
      <c r="AW123" s="186">
        <v>1</v>
      </c>
      <c r="AX123" s="186" t="s">
        <v>248</v>
      </c>
      <c r="AY123" s="186" t="s">
        <v>248</v>
      </c>
      <c r="AZ123" s="186" t="s">
        <v>248</v>
      </c>
      <c r="BA123" s="186">
        <v>1</v>
      </c>
      <c r="BB123" s="186">
        <v>1</v>
      </c>
      <c r="BC123" s="186" t="s">
        <v>248</v>
      </c>
      <c r="BD123" s="186" t="s">
        <v>248</v>
      </c>
      <c r="BE123" s="186" t="s">
        <v>248</v>
      </c>
      <c r="BF123" s="186" t="s">
        <v>248</v>
      </c>
      <c r="BG123" s="186" t="s">
        <v>248</v>
      </c>
      <c r="BH123" s="186" t="s">
        <v>248</v>
      </c>
      <c r="BI123" s="186" t="s">
        <v>248</v>
      </c>
      <c r="BJ123" s="186" t="s">
        <v>248</v>
      </c>
      <c r="BK123" s="186" t="s">
        <v>248</v>
      </c>
      <c r="BL123" s="186" t="s">
        <v>248</v>
      </c>
      <c r="BM123" s="186" t="s">
        <v>248</v>
      </c>
      <c r="BN123" s="186" t="s">
        <v>248</v>
      </c>
      <c r="BO123" s="186" t="s">
        <v>248</v>
      </c>
      <c r="BP123" s="186" t="s">
        <v>248</v>
      </c>
      <c r="BQ123" s="186">
        <v>2</v>
      </c>
      <c r="BR123" s="186" t="s">
        <v>248</v>
      </c>
      <c r="BS123" s="186">
        <v>2</v>
      </c>
      <c r="BT123" s="186" t="s">
        <v>248</v>
      </c>
      <c r="BU123" s="186">
        <v>2</v>
      </c>
      <c r="BV123" s="186" t="s">
        <v>248</v>
      </c>
      <c r="BW123" s="186">
        <v>2</v>
      </c>
      <c r="BX123" s="186">
        <v>2</v>
      </c>
      <c r="BY123" s="186" t="s">
        <v>248</v>
      </c>
      <c r="BZ123" s="186">
        <v>2</v>
      </c>
      <c r="CA123" s="186" t="s">
        <v>248</v>
      </c>
      <c r="CB123" s="186">
        <v>2</v>
      </c>
      <c r="CC123" s="186" t="s">
        <v>248</v>
      </c>
      <c r="CD123" s="186">
        <v>2</v>
      </c>
      <c r="CE123" s="186">
        <v>2</v>
      </c>
      <c r="CF123" s="186">
        <v>3</v>
      </c>
      <c r="CG123" s="186">
        <v>1</v>
      </c>
      <c r="CH123" s="186" t="s">
        <v>248</v>
      </c>
      <c r="CI123" s="186" t="s">
        <v>248</v>
      </c>
      <c r="CJ123" s="186" t="s">
        <v>248</v>
      </c>
      <c r="CK123" s="186" t="s">
        <v>248</v>
      </c>
      <c r="CL123" s="186" t="s">
        <v>248</v>
      </c>
      <c r="CM123" s="186" t="s">
        <v>248</v>
      </c>
      <c r="CN123" s="186" t="s">
        <v>248</v>
      </c>
      <c r="CO123" s="186" t="s">
        <v>248</v>
      </c>
      <c r="CP123" s="186" t="s">
        <v>248</v>
      </c>
      <c r="CQ123" s="186" t="s">
        <v>248</v>
      </c>
      <c r="CR123" s="186" t="s">
        <v>248</v>
      </c>
      <c r="CS123" s="186" t="s">
        <v>248</v>
      </c>
      <c r="CT123" s="186" t="s">
        <v>248</v>
      </c>
      <c r="CU123" s="186" t="s">
        <v>248</v>
      </c>
      <c r="CV123" s="186" t="s">
        <v>248</v>
      </c>
      <c r="CW123" s="186">
        <v>2</v>
      </c>
      <c r="CX123" s="186" t="s">
        <v>248</v>
      </c>
      <c r="CY123" s="186" t="s">
        <v>248</v>
      </c>
      <c r="CZ123" s="186" t="s">
        <v>248</v>
      </c>
      <c r="DA123" s="186" t="s">
        <v>248</v>
      </c>
      <c r="DB123" s="186" t="s">
        <v>248</v>
      </c>
      <c r="DC123" s="186" t="s">
        <v>248</v>
      </c>
      <c r="DD123" s="186" t="s">
        <v>248</v>
      </c>
      <c r="DE123" s="186" t="s">
        <v>248</v>
      </c>
      <c r="DF123" s="186">
        <v>1</v>
      </c>
      <c r="DG123" s="186" t="s">
        <v>248</v>
      </c>
      <c r="DH123" s="186" t="s">
        <v>248</v>
      </c>
      <c r="DI123" s="186" t="s">
        <v>248</v>
      </c>
      <c r="DJ123" s="186" t="s">
        <v>248</v>
      </c>
      <c r="DK123" s="186" t="s">
        <v>248</v>
      </c>
      <c r="DL123" s="186" t="s">
        <v>248</v>
      </c>
      <c r="DM123" s="186" t="s">
        <v>248</v>
      </c>
      <c r="DN123" s="186" t="s">
        <v>248</v>
      </c>
      <c r="DO123" s="186" t="s">
        <v>248</v>
      </c>
      <c r="DP123" s="186" t="s">
        <v>248</v>
      </c>
      <c r="DQ123" s="186" t="s">
        <v>248</v>
      </c>
      <c r="DR123" s="186" t="s">
        <v>248</v>
      </c>
      <c r="DS123" s="186" t="s">
        <v>248</v>
      </c>
      <c r="DT123" s="186" t="s">
        <v>248</v>
      </c>
      <c r="DU123" s="186" t="s">
        <v>248</v>
      </c>
      <c r="DV123" s="186" t="s">
        <v>248</v>
      </c>
      <c r="DW123" s="186" t="s">
        <v>248</v>
      </c>
      <c r="DX123" s="186" t="s">
        <v>248</v>
      </c>
      <c r="DY123" s="186" t="s">
        <v>248</v>
      </c>
      <c r="DZ123" s="186" t="s">
        <v>248</v>
      </c>
      <c r="EA123" s="186" t="s">
        <v>248</v>
      </c>
      <c r="EB123" s="186" t="s">
        <v>248</v>
      </c>
      <c r="EC123" s="186" t="s">
        <v>248</v>
      </c>
      <c r="ED123" s="186" t="s">
        <v>248</v>
      </c>
      <c r="EE123" s="186" t="s">
        <v>248</v>
      </c>
      <c r="EF123" s="186" t="s">
        <v>248</v>
      </c>
      <c r="EG123" s="186" t="s">
        <v>248</v>
      </c>
      <c r="EH123" s="186" t="s">
        <v>248</v>
      </c>
      <c r="EI123" s="186" t="s">
        <v>248</v>
      </c>
      <c r="EJ123" s="186" t="s">
        <v>248</v>
      </c>
      <c r="EK123" s="186" t="s">
        <v>248</v>
      </c>
      <c r="EL123" s="186" t="s">
        <v>248</v>
      </c>
      <c r="EM123" s="186" t="s">
        <v>248</v>
      </c>
      <c r="EN123" s="186" t="s">
        <v>248</v>
      </c>
      <c r="EO123" s="186" t="s">
        <v>248</v>
      </c>
      <c r="EP123" s="186" t="s">
        <v>248</v>
      </c>
      <c r="EQ123" s="186" t="s">
        <v>248</v>
      </c>
      <c r="ER123" s="186" t="s">
        <v>248</v>
      </c>
      <c r="ES123" s="186" t="s">
        <v>248</v>
      </c>
      <c r="ET123" s="186" t="s">
        <v>248</v>
      </c>
      <c r="EU123" s="186" t="s">
        <v>248</v>
      </c>
      <c r="EV123" s="186" t="s">
        <v>248</v>
      </c>
      <c r="EW123" s="186" t="s">
        <v>248</v>
      </c>
      <c r="EX123" s="186" t="s">
        <v>248</v>
      </c>
      <c r="EY123" s="186" t="s">
        <v>248</v>
      </c>
      <c r="EZ123" s="186" t="s">
        <v>248</v>
      </c>
      <c r="FA123" s="186" t="s">
        <v>248</v>
      </c>
      <c r="FB123" s="186" t="s">
        <v>248</v>
      </c>
      <c r="FC123" s="186" t="s">
        <v>248</v>
      </c>
      <c r="FD123" s="186" t="s">
        <v>248</v>
      </c>
      <c r="FE123" s="186" t="s">
        <v>248</v>
      </c>
      <c r="FF123" s="186" t="s">
        <v>248</v>
      </c>
      <c r="FG123" s="186" t="s">
        <v>248</v>
      </c>
      <c r="FH123" s="186" t="s">
        <v>248</v>
      </c>
      <c r="FI123" s="186" t="s">
        <v>248</v>
      </c>
      <c r="FJ123" s="186" t="s">
        <v>248</v>
      </c>
      <c r="FK123" s="186" t="s">
        <v>248</v>
      </c>
      <c r="FL123" s="186" t="s">
        <v>248</v>
      </c>
      <c r="FM123" s="186" t="s">
        <v>248</v>
      </c>
      <c r="FN123" s="186" t="s">
        <v>248</v>
      </c>
      <c r="FO123" s="186" t="s">
        <v>248</v>
      </c>
      <c r="FP123" s="186" t="s">
        <v>248</v>
      </c>
      <c r="FQ123" s="187" t="s">
        <v>248</v>
      </c>
      <c r="FR123" s="187" t="s">
        <v>248</v>
      </c>
      <c r="FS123" s="186">
        <v>2</v>
      </c>
      <c r="FT123" s="186">
        <v>2</v>
      </c>
      <c r="FU123" s="186">
        <v>1</v>
      </c>
      <c r="FV123" s="186">
        <v>1</v>
      </c>
      <c r="FW123" s="186">
        <v>1</v>
      </c>
      <c r="FX123" s="186">
        <v>2</v>
      </c>
      <c r="FY123" s="186">
        <v>2</v>
      </c>
      <c r="FZ123" s="186">
        <v>2</v>
      </c>
      <c r="GA123" s="186" t="s">
        <v>248</v>
      </c>
      <c r="GB123" s="186" t="s">
        <v>248</v>
      </c>
      <c r="GC123" s="186">
        <v>2</v>
      </c>
      <c r="GD123" s="186">
        <v>1</v>
      </c>
      <c r="GE123" s="186" t="s">
        <v>248</v>
      </c>
      <c r="GF123" s="186" t="s">
        <v>248</v>
      </c>
      <c r="GG123" s="186" t="s">
        <v>248</v>
      </c>
      <c r="GH123" s="186" t="s">
        <v>248</v>
      </c>
      <c r="GI123" s="186" t="s">
        <v>248</v>
      </c>
      <c r="GJ123" s="186" t="s">
        <v>248</v>
      </c>
      <c r="GK123" s="186" t="s">
        <v>248</v>
      </c>
      <c r="GL123" s="186" t="s">
        <v>248</v>
      </c>
      <c r="GM123" s="186" t="s">
        <v>248</v>
      </c>
      <c r="GN123" s="186" t="s">
        <v>248</v>
      </c>
      <c r="GO123" s="186" t="s">
        <v>248</v>
      </c>
      <c r="GP123" s="186" t="s">
        <v>248</v>
      </c>
      <c r="GQ123" s="186" t="s">
        <v>248</v>
      </c>
      <c r="GR123" s="186" t="s">
        <v>248</v>
      </c>
      <c r="GS123" s="186" t="s">
        <v>248</v>
      </c>
      <c r="GT123" s="186" t="s">
        <v>248</v>
      </c>
      <c r="GU123" s="186" t="s">
        <v>248</v>
      </c>
      <c r="GV123" s="186" t="s">
        <v>248</v>
      </c>
      <c r="GW123" s="186" t="s">
        <v>248</v>
      </c>
      <c r="GX123" s="186" t="s">
        <v>248</v>
      </c>
      <c r="GY123" s="186" t="s">
        <v>248</v>
      </c>
      <c r="GZ123" s="261" t="s">
        <v>248</v>
      </c>
      <c r="HA123" s="261" t="s">
        <v>248</v>
      </c>
      <c r="HB123" s="188">
        <f>SUM(G123:GE123)</f>
        <v>58</v>
      </c>
    </row>
    <row r="124" spans="1:210" ht="24.9" customHeight="1" thickBot="1" x14ac:dyDescent="0.35">
      <c r="A124" s="108" t="str">
        <f>A123</f>
        <v>Prod.-Q-4</v>
      </c>
      <c r="B124" s="108" t="str">
        <f>B123</f>
        <v>Pracownik Produkcji</v>
      </c>
      <c r="C124" s="108" t="str">
        <f>C123</f>
        <v>KB</v>
      </c>
      <c r="D124" s="108">
        <f>D123</f>
        <v>1410</v>
      </c>
      <c r="E124" s="395"/>
      <c r="F124" s="189" t="s">
        <v>375</v>
      </c>
      <c r="G124" s="192">
        <f>IF(INDEX(tab_MinKomp[Przepisy BHP / BHP Vorschriften],MATCH($B123,tab_MinKomp[[Stanowisko / Position ]:[Stanowisko / Position ]],0))="n/a","n/a",G123-INDEX(tab_MinKomp[Przepisy BHP / BHP Vorschriften],MATCH($B123,tab_MinKomp[[Stanowisko / Position ]:[Stanowisko / Position ]],0)))</f>
        <v>0</v>
      </c>
      <c r="H124" s="193">
        <f>IF(INDEX(tab_MinKomp[Przepisy PPOŻ / Brandschutzbestimmungen],MATCH($B123,tab_MinKomp[[Stanowisko / Position ]:[Stanowisko / Position ]],0))="n/a","n/a",H123-INDEX(tab_MinKomp[Przepisy PPOŻ / Brandschutzbestimmungen],MATCH($B123,tab_MinKomp[[Stanowisko / Position ]:[Stanowisko / Position ]],0)))</f>
        <v>0</v>
      </c>
      <c r="I124" s="193">
        <f>IF(INDEX(tab_MinKomp[Ryzyko zawodowe na stanowiskach pracyv/ Berufliche Risiken an Arbeitsstellen],MATCH($B123,tab_MinKomp[[Stanowisko / Position ]:[Stanowisko / Position ]],0))="n/a","n/a",I123-INDEX(tab_MinKomp[Ryzyko zawodowe na stanowiskach pracyv/ Berufliche Risiken an Arbeitsstellen],MATCH($B123,tab_MinKomp[[Stanowisko / Position ]:[Stanowisko / Position ]],0)))</f>
        <v>0</v>
      </c>
      <c r="J124" s="193">
        <f>IF(INDEX(tab_MinKomp[Gospodarka substancjami niebezpiecznymi / Gefahrstoffmanagement],MATCH($B123,tab_MinKomp[[Stanowisko / Position ]:[Stanowisko / Position ]],0))="n/a","n/a",J123-INDEX(tab_MinKomp[Gospodarka substancjami niebezpiecznymi / Gefahrstoffmanagement],MATCH($B123,tab_MinKomp[[Stanowisko / Position ]:[Stanowisko / Position ]],0)))</f>
        <v>0</v>
      </c>
      <c r="K124" s="193">
        <f>IF(INDEX(tab_MinKomp[Gospodarka odpadami / Abfallwirtschaft],MATCH($B123,tab_MinKomp[[Stanowisko / Position ]:[Stanowisko / Position ]],0))="n/a","n/a",K123-INDEX(tab_MinKomp[Gospodarka odpadami / Abfallwirtschaft],MATCH($B123,tab_MinKomp[[Stanowisko / Position ]:[Stanowisko / Position ]],0)))</f>
        <v>0</v>
      </c>
      <c r="L124" s="194" t="str">
        <f>IF(INDEX(tab_MinKomp[Przepisy kodeksu pracy / Bestimmungen des Arbeitsgesetzes],MATCH($B123,tab_MinKomp[[Stanowisko / Position ]:[Stanowisko / Position ]],0))="n/a","n/a",L123-INDEX(tab_MinKomp[Przepisy kodeksu pracy / Bestimmungen des Arbeitsgesetzes],MATCH($B123,tab_MinKomp[[Stanowisko / Position ]:[Stanowisko / Position ]],0)))</f>
        <v>n/a</v>
      </c>
      <c r="M124" s="195" t="str">
        <f>IF(INDEX(tab_MinKomp[Przepisy o ub.społ. ZUS  / Sozialversicherungsvorschriften],MATCH($B123,tab_MinKomp[[Stanowisko / Position ]:[Stanowisko / Position ]],0))="n/a","n/a",M123-INDEX(tab_MinKomp[Przepisy o ub.społ. ZUS  / Sozialversicherungsvorschriften],MATCH($B123,tab_MinKomp[[Stanowisko / Position ]:[Stanowisko / Position ]],0)))</f>
        <v>n/a</v>
      </c>
      <c r="N124" s="194" t="str">
        <f>IF(INDEX(tab_MinKomp[PRZEPISY O PDOF /persönlich Einkommensteuergesetz ],MATCH($B123,tab_MinKomp[[Stanowisko / Position ]:[Stanowisko / Position ]],0))="n/a","n/a",N123-INDEX(tab_MinKomp[PRZEPISY O PDOF /persönlich Einkommensteuergesetz ],MATCH($B123,tab_MinKomp[[Stanowisko / Position ]:[Stanowisko / Position ]],0)))</f>
        <v>n/a</v>
      </c>
      <c r="O124" s="194">
        <f>IF(INDEX(tab_MinKomp[Regulamin pracy / Arbeitsordnung],MATCH($B123,tab_MinKomp[[Stanowisko / Position ]:[Stanowisko / Position ]],0))="n/a","n/a",O123-INDEX(tab_MinKomp[Regulamin pracy / Arbeitsordnung],MATCH($B123,tab_MinKomp[[Stanowisko / Position ]:[Stanowisko / Position ]],0)))</f>
        <v>0</v>
      </c>
      <c r="P124" s="194">
        <f>IF(INDEX(tab_MinKomp[Regulamin wynagradzania / Vergütungsordnung],MATCH($B123,tab_MinKomp[[Stanowisko / Position ]:[Stanowisko / Position ]],0))="n/a","n/a",P123-INDEX(tab_MinKomp[Regulamin wynagradzania / Vergütungsordnung],MATCH($B123,tab_MinKomp[[Stanowisko / Position ]:[Stanowisko / Position ]],0)))</f>
        <v>0</v>
      </c>
      <c r="Q124" s="194" t="str">
        <f>IF(INDEX(tab_MinKomp[System R2PŁATNIK PRO: Płace / Lohnabrechnung],MATCH($B123,tab_MinKomp[[Stanowisko / Position ]:[Stanowisko / Position ]],0))="n/a","n/a",Q123-INDEX(tab_MinKomp[System R2PŁATNIK PRO: Płace / Lohnabrechnung],MATCH($B123,tab_MinKomp[[Stanowisko / Position ]:[Stanowisko / Position ]],0)))</f>
        <v>n/a</v>
      </c>
      <c r="R124" s="194" t="str">
        <f>IF(INDEX(tab_MinKomp[SystemR2PŁATNIK PRO: KADRY / Personaldaten],MATCH($B123,tab_MinKomp[[Stanowisko / Position ]:[Stanowisko / Position ]],0))="n/a","n/a",R123-INDEX(tab_MinKomp[SystemR2PŁATNIK PRO: KADRY / Personaldaten],MATCH($B123,tab_MinKomp[[Stanowisko / Position ]:[Stanowisko / Position ]],0)))</f>
        <v>n/a</v>
      </c>
      <c r="S124" s="194" t="str">
        <f>IF(INDEX(tab_MinKomp[SYSTEM R2PŁATNIK PRO: zarządzanie pracownikami / Arbeitsverwaltung],MATCH($B123,tab_MinKomp[[Stanowisko / Position ]:[Stanowisko / Position ]],0))="n/a","n/a",S123-INDEX(tab_MinKomp[SYSTEM R2PŁATNIK PRO: zarządzanie pracownikami / Arbeitsverwaltung],MATCH($B123,tab_MinKomp[[Stanowisko / Position ]:[Stanowisko / Position ]],0)))</f>
        <v>n/a</v>
      </c>
      <c r="T124" s="194" t="str">
        <f>IF(INDEX(tab_MinKomp[Doradztwo, wsparcie personalne / Personalberatung und Unterstützung],MATCH($B123,tab_MinKomp[[Stanowisko / Position ]:[Stanowisko / Position ]],0))="n/a","n/a",T123-INDEX(tab_MinKomp[Doradztwo, wsparcie personalne / Personalberatung und Unterstützung],MATCH($B123,tab_MinKomp[[Stanowisko / Position ]:[Stanowisko / Position ]],0)))</f>
        <v>n/a</v>
      </c>
      <c r="U124" s="194" t="str">
        <f>IF(INDEX(tab_MinKomp[Przepisy o podatku VAT / MwSt.- Gesetz],MATCH($B123,tab_MinKomp[[Stanowisko / Position ]:[Stanowisko / Position ]],0))="n/a","n/a",U123-INDEX(tab_MinKomp[Przepisy o podatku VAT / MwSt.- Gesetz],MATCH($B123,tab_MinKomp[[Stanowisko / Position ]:[Stanowisko / Position ]],0)))</f>
        <v>n/a</v>
      </c>
      <c r="V124" s="194" t="str">
        <f>IF(INDEX(tab_MinKomp[PrzepisyPDOP / geschäftlich Einkommensteuergesetz],MATCH($B123,tab_MinKomp[[Stanowisko / Position ]:[Stanowisko / Position ]],0))="n/a","n/a",V123-INDEX(tab_MinKomp[PrzepisyPDOP / geschäftlich Einkommensteuergesetz],MATCH($B123,tab_MinKomp[[Stanowisko / Position ]:[Stanowisko / Position ]],0)))</f>
        <v>n/a</v>
      </c>
      <c r="W124" s="194" t="str">
        <f>IF(INDEX(tab_MinKomp[System BAAN / FINANSE (FIBU)],MATCH($B123,tab_MinKomp[[Stanowisko / Position ]:[Stanowisko / Position ]],0))="n/a","n/a",W123-INDEX(tab_MinKomp[System BAAN / FINANSE (FIBU)],MATCH($B123,tab_MinKomp[[Stanowisko / Position ]:[Stanowisko / Position ]],0)))</f>
        <v>n/a</v>
      </c>
      <c r="X124" s="194" t="str">
        <f>IF(INDEX(tab_MinKomp[Systemy pomocnicze / Hilfssysteme(STOCKPROGRAM, KALK2000 etc.)],MATCH($B123,tab_MinKomp[[Stanowisko / Position ]:[Stanowisko / Position ]],0))="n/a","n/a",X123-INDEX(tab_MinKomp[Systemy pomocnicze / Hilfssysteme(STOCKPROGRAM, KALK2000 etc.)],MATCH($B123,tab_MinKomp[[Stanowisko / Position ]:[Stanowisko / Position ]],0)))</f>
        <v>n/a</v>
      </c>
      <c r="Y124" s="194" t="str">
        <f>IF(INDEX(tab_MinKomp[Polityka rachunkowości / Buchführungspolitik],MATCH($B123,tab_MinKomp[[Stanowisko / Position ]:[Stanowisko / Position ]],0))="n/a","n/a",Y123-INDEX(tab_MinKomp[Polityka rachunkowości / Buchführungspolitik],MATCH($B123,tab_MinKomp[[Stanowisko / Position ]:[Stanowisko / Position ]],0)))</f>
        <v>n/a</v>
      </c>
      <c r="Z124" s="194" t="str">
        <f>IF(INDEX(tab_MinKomp[Ustawa o rachunkowości / Rechnungslegungsgesetz],MATCH($B123,tab_MinKomp[[Stanowisko / Position ]:[Stanowisko / Position ]],0))="n/a","n/a",Z123-INDEX(tab_MinKomp[Ustawa o rachunkowości / Rechnungslegungsgesetz],MATCH($B123,tab_MinKomp[[Stanowisko / Position ]:[Stanowisko / Position ]],0)))</f>
        <v>n/a</v>
      </c>
      <c r="AA124" s="194" t="str">
        <f>IF(INDEX(tab_MinKomp[WORKFLOW - TS-100],MATCH($B123,tab_MinKomp[[Stanowisko / Position ]:[Stanowisko / Position ]],0))="n/a","n/a",AA123-INDEX(tab_MinKomp[WORKFLOW - TS-100],MATCH($B123,tab_MinKomp[[Stanowisko / Position ]:[Stanowisko / Position ]],0)))</f>
        <v>n/a</v>
      </c>
      <c r="AB124" s="194" t="str">
        <f>IF(INDEX(tab_MinKomp[WORKFLOW - SFMS],MATCH($B123,tab_MinKomp[[Stanowisko / Position ]:[Stanowisko / Position ]],0))="n/a","n/a",AB123-INDEX(tab_MinKomp[WORKFLOW - SFMS],MATCH($B123,tab_MinKomp[[Stanowisko / Position ]:[Stanowisko / Position ]],0)))</f>
        <v>n/a</v>
      </c>
      <c r="AC124" s="194" t="str">
        <f>IF(INDEX(tab_MinKomp[System ISO 9001:2015],MATCH($B123,tab_MinKomp[[Stanowisko / Position ]:[Stanowisko / Position ]],0))="n/a","n/a",AC123-INDEX(tab_MinKomp[System ISO 9001:2015],MATCH($B123,tab_MinKomp[[Stanowisko / Position ]:[Stanowisko / Position ]],0)))</f>
        <v>n/a</v>
      </c>
      <c r="AD124" s="194" t="str">
        <f>IF(INDEX(tab_MinKomp[System ISO 9001:2015],MATCH($B123,tab_MinKomp[[Stanowisko / Position ]:[Stanowisko / Position ]],0))="n/a","n/a",AD123-INDEX(tab_MinKomp[System ISO 9001:2015],MATCH($B123,tab_MinKomp[[Stanowisko / Position ]:[Stanowisko / Position ]],0)))</f>
        <v>n/a</v>
      </c>
      <c r="AE124" s="194" t="str">
        <f>IF(INDEX(tab_MinKomp[System ISO 9001:2015],MATCH($B123,tab_MinKomp[[Stanowisko / Position ]:[Stanowisko / Position ]],0))="n/a","n/a",AE123-INDEX(tab_MinKomp[System ISO 9001:2015],MATCH($B123,tab_MinKomp[[Stanowisko / Position ]:[Stanowisko / Position ]],0)))</f>
        <v>n/a</v>
      </c>
      <c r="AF124" s="194" t="str">
        <f>IF(INDEX(tab_MinKomp[System ISO 9001:2015],MATCH($B123,tab_MinKomp[[Stanowisko / Position ]:[Stanowisko / Position ]],0))="n/a","n/a",AF123-INDEX(tab_MinKomp[System ISO 9001:2015],MATCH($B123,tab_MinKomp[[Stanowisko / Position ]:[Stanowisko / Position ]],0)))</f>
        <v>n/a</v>
      </c>
      <c r="AG124" s="194" t="str">
        <f>IF(INDEX(tab_MinKomp[Wymagania VDA 6.3 Process / Forderungen],MATCH($B123,tab_MinKomp[[Stanowisko / Position ]:[Stanowisko / Position ]],0))="n/a","n/a",AG123-INDEX(tab_MinKomp[Wymagania VDA 6.3 Process / Forderungen],MATCH($B123,tab_MinKomp[[Stanowisko / Position ]:[Stanowisko / Position ]],0)))</f>
        <v>n/a</v>
      </c>
      <c r="AH124" s="194" t="str">
        <f>IF(INDEX(tab_MinKomp[Wymagania VDA 6.5 Product / Forderungen],MATCH($B123,tab_MinKomp[[Stanowisko / Position ]:[Stanowisko / Position ]],0))="n/a","n/a",AH123-INDEX(tab_MinKomp[Wymagania VDA 6.5 Product / Forderungen],MATCH($B123,tab_MinKomp[[Stanowisko / Position ]:[Stanowisko / Position ]],0)))</f>
        <v>n/a</v>
      </c>
      <c r="AI124" s="194" t="str">
        <f>IF(INDEX(tab_MinKomp[System ISO 9001:2015],MATCH($B123,tab_MinKomp[[Stanowisko / Position ]:[Stanowisko / Position ]],0))="n/a","n/a",AI123-INDEX(tab_MinKomp[System ISO 9001:2015],MATCH($B123,tab_MinKomp[[Stanowisko / Position ]:[Stanowisko / Position ]],0)))</f>
        <v>n/a</v>
      </c>
      <c r="AJ124" s="194" t="str">
        <f>IF(INDEX(tab_MinKomp[Auditor systemu ISO 17021:2018],MATCH($B123,tab_MinKomp[[Stanowisko / Position ]:[Stanowisko / Position ]],0))="n/a","n/a",AJ123-INDEX(tab_MinKomp[Auditor systemu ISO 17021:2018],MATCH($B123,tab_MinKomp[[Stanowisko / Position ]:[Stanowisko / Position ]],0)))</f>
        <v>n/a</v>
      </c>
      <c r="AK124" s="194" t="str">
        <f>IF(INDEX(tab_MinKomp[Pełnomocnik systemu / Systemvertreter],MATCH($B123,tab_MinKomp[[Stanowisko / Position ]:[Stanowisko / Position ]],0))="n/a","n/a",AK123-INDEX(tab_MinKomp[Pełnomocnik systemu / Systemvertreter],MATCH($B123,tab_MinKomp[[Stanowisko / Position ]:[Stanowisko / Position ]],0)))</f>
        <v>n/a</v>
      </c>
      <c r="AL124" s="194">
        <f>IF(INDEX(tab_MinKomp[Polityka Etyczna - Compliance],MATCH($B123,tab_MinKomp[[Stanowisko / Position ]:[Stanowisko / Position ]],0))="n/a","n/a",AL123-INDEX(tab_MinKomp[Polityka Etyczna - Compliance],MATCH($B123,tab_MinKomp[[Stanowisko / Position ]:[Stanowisko / Position ]],0)))</f>
        <v>0</v>
      </c>
      <c r="AM124" s="194" t="str">
        <f>IF(INDEX(tab_MinKomp[WDRAŻANIE NOWYCH PROJEKTÓW/ PROCEDURA CTM],MATCH($B123,tab_MinKomp[[Stanowisko / Position ]:[Stanowisko / Position ]],0))="n/a","n/a",AM123-INDEX(tab_MinKomp[WDRAŻANIE NOWYCH PROJEKTÓW/ PROCEDURA CTM],MATCH($B123,tab_MinKomp[[Stanowisko / Position ]:[Stanowisko / Position ]],0)))</f>
        <v>n/a</v>
      </c>
      <c r="AN124" s="194" t="str">
        <f>IF(INDEX(tab_MinKomp[KAMIENIE MILOWE MSL/PIFF],MATCH($B123,tab_MinKomp[[Stanowisko / Position ]:[Stanowisko / Position ]],0))="n/a","n/a",AN123-INDEX(tab_MinKomp[KAMIENIE MILOWE MSL/PIFF],MATCH($B123,tab_MinKomp[[Stanowisko / Position ]:[Stanowisko / Position ]],0)))</f>
        <v>n/a</v>
      </c>
      <c r="AO124" s="194">
        <f>IF(INDEX(tab_MinKomp[CP],MATCH($B123,tab_MinKomp[[Stanowisko / Position ]:[Stanowisko / Position ]],0))="n/a","n/a",AO123-INDEX(tab_MinKomp[CP],MATCH($B123,tab_MinKomp[[Stanowisko / Position ]:[Stanowisko / Position ]],0)))</f>
        <v>0</v>
      </c>
      <c r="AP124" s="194" t="str">
        <f>IF(INDEX(tab_MinKomp[FMEA],MATCH($B123,tab_MinKomp[[Stanowisko / Position ]:[Stanowisko / Position ]],0))="n/a","n/a",AP123-INDEX(tab_MinKomp[FMEA],MATCH($B123,tab_MinKomp[[Stanowisko / Position ]:[Stanowisko / Position ]],0)))</f>
        <v>n/a</v>
      </c>
      <c r="AQ124" s="194">
        <f>IF(INDEX(tab_MinKomp[FLOW CHART],MATCH($B123,tab_MinKomp[[Stanowisko / Position ]:[Stanowisko / Position ]],0))="n/a","n/a",AQ123-INDEX(tab_MinKomp[FLOW CHART],MATCH($B123,tab_MinKomp[[Stanowisko / Position ]:[Stanowisko / Position ]],0)))</f>
        <v>0</v>
      </c>
      <c r="AR124" s="194" t="str">
        <f>IF(INDEX(tab_MinKomp[APQP],MATCH($B123,tab_MinKomp[[Stanowisko / Position ]:[Stanowisko / Position ]],0))="n/a","n/a",AR123-INDEX(tab_MinKomp[APQP],MATCH($B123,tab_MinKomp[[Stanowisko / Position ]:[Stanowisko / Position ]],0)))</f>
        <v>n/a</v>
      </c>
      <c r="AS124" s="194" t="str">
        <f>IF(INDEX(tab_MinKomp[MSA],MATCH($B123,tab_MinKomp[[Stanowisko / Position ]:[Stanowisko / Position ]],0))="n/a","n/a",AS123-INDEX(tab_MinKomp[MSA],MATCH($B123,tab_MinKomp[[Stanowisko / Position ]:[Stanowisko / Position ]],0)))</f>
        <v>n/a</v>
      </c>
      <c r="AT124" s="194" t="str">
        <f>IF(INDEX(tab_MinKomp[SPC],MATCH($B123,tab_MinKomp[[Stanowisko / Position ]:[Stanowisko / Position ]],0))="n/a","n/a",AT123-INDEX(tab_MinKomp[SPC],MATCH($B123,tab_MinKomp[[Stanowisko / Position ]:[Stanowisko / Position ]],0)))</f>
        <v>n/a</v>
      </c>
      <c r="AU124" s="194" t="str">
        <f>IF(INDEX(tab_MinKomp[CSR (SPECYFICZNE WYMAGANIA KLIENTA)],MATCH($B123,tab_MinKomp[[Stanowisko / Position ]:[Stanowisko / Position ]],0))="n/a","n/a",AU123-INDEX(tab_MinKomp[CSR (SPECYFICZNE WYMAGANIA KLIENTA)],MATCH($B123,tab_MinKomp[[Stanowisko / Position ]:[Stanowisko / Position ]],0)))</f>
        <v>n/a</v>
      </c>
      <c r="AV124" s="194">
        <f>IF(INDEX(tab_MinKomp[5S],MATCH($B123,tab_MinKomp[[Stanowisko / Position ]:[Stanowisko / Position ]],0))="n/a","n/a",AV123-INDEX(tab_MinKomp[5S],MATCH($B123,tab_MinKomp[[Stanowisko / Position ]:[Stanowisko / Position ]],0)))</f>
        <v>0</v>
      </c>
      <c r="AW124" s="194">
        <f>IF(INDEX(tab_MinKomp[LEAN MANAGEMENT],MATCH($B123,tab_MinKomp[[Stanowisko / Position ]:[Stanowisko / Position ]],0))="n/a","n/a",AW123-INDEX(tab_MinKomp[LEAN MANAGEMENT],MATCH($B123,tab_MinKomp[[Stanowisko / Position ]:[Stanowisko / Position ]],0)))</f>
        <v>0</v>
      </c>
      <c r="AX124" s="194" t="str">
        <f>IF(INDEX(tab_MinKomp[5R],MATCH($B123,tab_MinKomp[[Stanowisko / Position ]:[Stanowisko / Position ]],0))="n/a","n/a",AX123-INDEX(tab_MinKomp[5R],MATCH($B123,tab_MinKomp[[Stanowisko / Position ]:[Stanowisko / Position ]],0)))</f>
        <v>n/a</v>
      </c>
      <c r="AY124" s="194" t="str">
        <f>IF(INDEX(tab_MinKomp[Six Sigma],MATCH($B123,tab_MinKomp[[Stanowisko / Position ]:[Stanowisko / Position ]],0))="n/a","n/a",AY123-INDEX(tab_MinKomp[Six Sigma],MATCH($B123,tab_MinKomp[[Stanowisko / Position ]:[Stanowisko / Position ]],0)))</f>
        <v>n/a</v>
      </c>
      <c r="AZ124" s="194" t="str">
        <f>IF(INDEX(tab_MinKomp[System BAAN / Distribution &amp; Supply Chain],MATCH($B123,tab_MinKomp[[Stanowisko / Position ]:[Stanowisko / Position ]],0))="n/a","n/a",AZ123-INDEX(tab_MinKomp[System BAAN / Distribution &amp; Supply Chain],MATCH($B123,tab_MinKomp[[Stanowisko / Position ]:[Stanowisko / Position ]],0)))</f>
        <v>n/a</v>
      </c>
      <c r="BA124" s="194">
        <f>IF(INDEX(tab_MinKomp[LEAN MANAGEMENT],MATCH($B123,tab_MinKomp[[Stanowisko / Position ]:[Stanowisko / Position ]],0))="n/a","n/a",BA123-INDEX(tab_MinKomp[LEAN MANAGEMENT],MATCH($B123,tab_MinKomp[[Stanowisko / Position ]:[Stanowisko / Position ]],0)))</f>
        <v>0</v>
      </c>
      <c r="BB124" s="194">
        <f>IF(INDEX(tab_MinKomp[LEAN MANAGEMENT],MATCH($B123,tab_MinKomp[[Stanowisko / Position ]:[Stanowisko / Position ]],0))="n/a","n/a",BB123-INDEX(tab_MinKomp[LEAN MANAGEMENT],MATCH($B123,tab_MinKomp[[Stanowisko / Position ]:[Stanowisko / Position ]],0)))</f>
        <v>0</v>
      </c>
      <c r="BC124" s="194" t="str">
        <f>IF(INDEX(tab_MinKomp[Organizacja dostaw / Versorgungsorganisation],MATCH($B123,tab_MinKomp[[Stanowisko / Position ]:[Stanowisko / Position ]],0))="n/a","n/a",BC123-INDEX(tab_MinKomp[Organizacja dostaw / Versorgungsorganisation],MATCH($B123,tab_MinKomp[[Stanowisko / Position ]:[Stanowisko / Position ]],0)))</f>
        <v>n/a</v>
      </c>
      <c r="BD124" s="194" t="str">
        <f>IF(INDEX(tab_MinKomp[Organizacja wysyłek / Organisation von Lieferungen],MATCH($B123,tab_MinKomp[[Stanowisko / Position ]:[Stanowisko / Position ]],0))="n/a","n/a",BD123-INDEX(tab_MinKomp[Organizacja wysyłek / Organisation von Lieferungen],MATCH($B123,tab_MinKomp[[Stanowisko / Position ]:[Stanowisko / Position ]],0)))</f>
        <v>n/a</v>
      </c>
      <c r="BE124" s="194" t="str">
        <f>IF(INDEX(tab_MinKomp[Analiza magazynowa - Program Polen.mdb / Inventuranalyse],MATCH($B123,tab_MinKomp[[Stanowisko / Position ]:[Stanowisko / Position ]],0))="n/a","n/a",BE123-INDEX(tab_MinKomp[Analiza magazynowa - Program Polen.mdb / Inventuranalyse],MATCH($B123,tab_MinKomp[[Stanowisko / Position ]:[Stanowisko / Position ]],0)))</f>
        <v>n/a</v>
      </c>
      <c r="BF124" s="190" t="str">
        <f>IF(INDEX(tab_MinKomp[MMOG (Materials Management Operations Guidelines)],MATCH($B123,tab_MinKomp[[Stanowisko / Position ]:[Stanowisko / Position ]],0))="n/a","n/a",BF123-INDEX(tab_MinKomp[MMOG (Materials Management Operations Guidelines)],MATCH($B123,tab_MinKomp[[Stanowisko / Position ]:[Stanowisko / Position ]],0)))</f>
        <v>n/a</v>
      </c>
      <c r="BG124" s="190" t="str">
        <f>IF(INDEX(tab_MinKomp[GPP],MATCH($B123,tab_MinKomp[[Stanowisko / Position ]:[Stanowisko / Position ]],0))="n/a","n/a",BG123-INDEX(tab_MinKomp[GPP],MATCH($B123,tab_MinKomp[[Stanowisko / Position ]:[Stanowisko / Position ]],0)))</f>
        <v>n/a</v>
      </c>
      <c r="BH124" s="190" t="str">
        <f>IF(INDEX(tab_MinKomp[AIAG (Automotive Industry Action Group)],MATCH($B123,tab_MinKomp[[Stanowisko / Position ]:[Stanowisko / Position ]],0))="n/a","n/a",BH123-INDEX(tab_MinKomp[AIAG (Automotive Industry Action Group)],MATCH($B123,tab_MinKomp[[Stanowisko / Position ]:[Stanowisko / Position ]],0)))</f>
        <v>n/a</v>
      </c>
      <c r="BI124" s="190" t="str">
        <f>IF(INDEX(tab_MinKomp[Super-G disputes],MATCH($B123,tab_MinKomp[[Stanowisko / Position ]:[Stanowisko / Position ]],0))="n/a","n/a",BI123-INDEX(tab_MinKomp[Super-G disputes],MATCH($B123,tab_MinKomp[[Stanowisko / Position ]:[Stanowisko / Position ]],0)))</f>
        <v>n/a</v>
      </c>
      <c r="BJ124" s="190" t="str">
        <f>IF(INDEX(tab_MinKomp[CMMS3/eDDL (Direct Data Link)],MATCH($B123,tab_MinKomp[[Stanowisko / Position ]:[Stanowisko / Position ]],0))="n/a","n/a",BJ123-INDEX(tab_MinKomp[CMMS3/eDDL (Direct Data Link)],MATCH($B123,tab_MinKomp[[Stanowisko / Position ]:[Stanowisko / Position ]],0)))</f>
        <v>n/a</v>
      </c>
      <c r="BK124" s="190" t="str">
        <f>IF(INDEX(tab_MinKomp[MP&amp;L (Material Planning and Logistics)],MATCH($B123,tab_MinKomp[[Stanowisko / Position ]:[Stanowisko / Position ]],0))="n/a","n/a",BK123-INDEX(tab_MinKomp[MP&amp;L (Material Planning and Logistics)],MATCH($B123,tab_MinKomp[[Stanowisko / Position ]:[Stanowisko / Position ]],0)))</f>
        <v>n/a</v>
      </c>
      <c r="BL124" s="190" t="str">
        <f>IF(INDEX(tab_MinKomp[Supplier delivery rating],MATCH($B123,tab_MinKomp[[Stanowisko / Position ]:[Stanowisko / Position ]],0))="n/a","n/a",BL123-INDEX(tab_MinKomp[Supplier delivery rating],MATCH($B123,tab_MinKomp[[Stanowisko / Position ]:[Stanowisko / Position ]],0)))</f>
        <v>n/a</v>
      </c>
      <c r="BM124" s="194" t="str">
        <f>IF(INDEX(tab_MinKomp[Planowanie produkcji / Produktionsplanung],MATCH($B123,tab_MinKomp[[Stanowisko / Position ]:[Stanowisko / Position ]],0))="n/a","n/a",BM123-INDEX(tab_MinKomp[Planowanie produkcji / Produktionsplanung],MATCH($B123,tab_MinKomp[[Stanowisko / Position ]:[Stanowisko / Position ]],0)))</f>
        <v>n/a</v>
      </c>
      <c r="BN124" s="194" t="str">
        <f>IF(INDEX(tab_MinKomp[Planowanie produkcji / Produktionsplanung],MATCH($B123,tab_MinKomp[[Stanowisko / Position ]:[Stanowisko / Position ]],0))="n/a","n/a",BN123-INDEX(tab_MinKomp[Planowanie produkcji / Produktionsplanung],MATCH($B123,tab_MinKomp[[Stanowisko / Position ]:[Stanowisko / Position ]],0)))</f>
        <v>n/a</v>
      </c>
      <c r="BO124" s="194" t="str">
        <f>IF(INDEX(tab_MinKomp[Planowanie produkcji / Produktionsplanung],MATCH($B123,tab_MinKomp[[Stanowisko / Position ]:[Stanowisko / Position ]],0))="n/a","n/a",BO123-INDEX(tab_MinKomp[Planowanie produkcji / Produktionsplanung],MATCH($B123,tab_MinKomp[[Stanowisko / Position ]:[Stanowisko / Position ]],0)))</f>
        <v>n/a</v>
      </c>
      <c r="BP124" s="194" t="str">
        <f>IF(INDEX(tab_MinKomp[Planowanie produkcji / Produktionsplanung],MATCH($B123,tab_MinKomp[[Stanowisko / Position ]:[Stanowisko / Position ]],0))="n/a","n/a",BP123-INDEX(tab_MinKomp[Planowanie produkcji / Produktionsplanung],MATCH($B123,tab_MinKomp[[Stanowisko / Position ]:[Stanowisko / Position ]],0)))</f>
        <v>n/a</v>
      </c>
      <c r="BQ124" s="194">
        <f>IF(INDEX(tab_MinKomp[Obsługa maszyn Novapax / Novapax Maschinenbedienung],MATCH($B123,tab_MinKomp[[Stanowisko / Position ]:[Stanowisko / Position ]],0))="n/a","n/a",BQ123-INDEX(tab_MinKomp[Obsługa maszyn Novapax / Novapax Maschinenbedienung],MATCH($B123,tab_MinKomp[[Stanowisko / Position ]:[Stanowisko / Position ]],0)))</f>
        <v>0</v>
      </c>
      <c r="BR124" s="194" t="str">
        <f>IF(INDEX(tab_MinKomp[Planowanie produkcji / Produktionsplanung],MATCH($B123,tab_MinKomp[[Stanowisko / Position ]:[Stanowisko / Position ]],0))="n/a","n/a",BR123-INDEX(tab_MinKomp[Planowanie produkcji / Produktionsplanung],MATCH($B123,tab_MinKomp[[Stanowisko / Position ]:[Stanowisko / Position ]],0)))</f>
        <v>n/a</v>
      </c>
      <c r="BS124" s="194">
        <f>IF(INDEX(tab_MinKomp[Obsługa maszyn Novapax / Novapax Maschinenbedienung],MATCH($B123,tab_MinKomp[[Stanowisko / Position ]:[Stanowisko / Position ]],0))="n/a","n/a",BS123-INDEX(tab_MinKomp[Obsługa maszyn Novapax / Novapax Maschinenbedienung],MATCH($B123,tab_MinKomp[[Stanowisko / Position ]:[Stanowisko / Position ]],0)))</f>
        <v>0</v>
      </c>
      <c r="BT124" s="194" t="str">
        <f>IF(INDEX(tab_MinKomp[Planowanie produkcji / Produktionsplanung],MATCH($B123,tab_MinKomp[[Stanowisko / Position ]:[Stanowisko / Position ]],0))="n/a","n/a",BT123-INDEX(tab_MinKomp[Planowanie produkcji / Produktionsplanung],MATCH($B123,tab_MinKomp[[Stanowisko / Position ]:[Stanowisko / Position ]],0)))</f>
        <v>n/a</v>
      </c>
      <c r="BU124" s="194">
        <f>IF(INDEX(tab_MinKomp[Obsługa maszyn Novapax / Novapax Maschinenbedienung],MATCH($B123,tab_MinKomp[[Stanowisko / Position ]:[Stanowisko / Position ]],0))="n/a","n/a",BU123-INDEX(tab_MinKomp[Obsługa maszyn Novapax / Novapax Maschinenbedienung],MATCH($B123,tab_MinKomp[[Stanowisko / Position ]:[Stanowisko / Position ]],0)))</f>
        <v>0</v>
      </c>
      <c r="BV124" s="194" t="str">
        <f>IF(INDEX(tab_MinKomp[Planowanie produkcji / Produktionsplanung],MATCH($B123,tab_MinKomp[[Stanowisko / Position ]:[Stanowisko / Position ]],0))="n/a","n/a",BV123-INDEX(tab_MinKomp[Planowanie produkcji / Produktionsplanung],MATCH($B123,tab_MinKomp[[Stanowisko / Position ]:[Stanowisko / Position ]],0)))</f>
        <v>n/a</v>
      </c>
      <c r="BW124" s="194">
        <f>IF(INDEX(tab_MinKomp[Obsługa maszyn Novapax / Novapax Maschinenbedienung],MATCH($B123,tab_MinKomp[[Stanowisko / Position ]:[Stanowisko / Position ]],0))="n/a","n/a",BW123-INDEX(tab_MinKomp[Obsługa maszyn Novapax / Novapax Maschinenbedienung],MATCH($B123,tab_MinKomp[[Stanowisko / Position ]:[Stanowisko / Position ]],0)))</f>
        <v>0</v>
      </c>
      <c r="BX124" s="194">
        <f>IF(INDEX(tab_MinKomp[Obsługa maszyn Novapax / Novapax Maschinenbedienung],MATCH($B123,tab_MinKomp[[Stanowisko / Position ]:[Stanowisko / Position ]],0))="n/a","n/a",BX123-INDEX(tab_MinKomp[Obsługa maszyn Novapax / Novapax Maschinenbedienung],MATCH($B123,tab_MinKomp[[Stanowisko / Position ]:[Stanowisko / Position ]],0)))</f>
        <v>0</v>
      </c>
      <c r="BY124" s="194" t="str">
        <f>IF(INDEX(tab_MinKomp[Obsługa maszyn Engel / Engel Maschinenbedienung],MATCH($B123,tab_MinKomp[[Stanowisko / Position ]:[Stanowisko / Position ]],0))="n/a","n/a",BY123-INDEX(tab_MinKomp[Obsługa maszyn Engel / Engel Maschinenbedienung],MATCH($B123,tab_MinKomp[[Stanowisko / Position ]:[Stanowisko / Position ]],0)))</f>
        <v>n/a</v>
      </c>
      <c r="BZ124" s="194">
        <f>IF(INDEX(tab_MinKomp[Obsługa maszyn Novapax / Novapax Maschinenbedienung],MATCH($B123,tab_MinKomp[[Stanowisko / Position ]:[Stanowisko / Position ]],0))="n/a","n/a",BZ123-INDEX(tab_MinKomp[Obsługa maszyn Novapax / Novapax Maschinenbedienung],MATCH($B123,tab_MinKomp[[Stanowisko / Position ]:[Stanowisko / Position ]],0)))</f>
        <v>0</v>
      </c>
      <c r="CA124" s="194" t="str">
        <f>IF(INDEX(tab_MinKomp[Obsługa maszyn KVT / KVT Maschinenbedienung],MATCH($B123,tab_MinKomp[[Stanowisko / Position ]:[Stanowisko / Position ]],0))="n/a","n/a",CA123-INDEX(tab_MinKomp[Obsługa maszyn KVT / KVT Maschinenbedienung],MATCH($B123,tab_MinKomp[[Stanowisko / Position ]:[Stanowisko / Position ]],0)))</f>
        <v>n/a</v>
      </c>
      <c r="CB124" s="194">
        <f>IF(INDEX(tab_MinKomp[Obsługa maszyn Novapax / Novapax Maschinenbedienung],MATCH($B123,tab_MinKomp[[Stanowisko / Position ]:[Stanowisko / Position ]],0))="n/a","n/a",CB123-INDEX(tab_MinKomp[Obsługa maszyn Novapax / Novapax Maschinenbedienung],MATCH($B123,tab_MinKomp[[Stanowisko / Position ]:[Stanowisko / Position ]],0)))</f>
        <v>0</v>
      </c>
      <c r="CC124" s="194" t="str">
        <f>IF(INDEX(tab_MinKomp[Obsługa maszyn Branson / Branson Maschinenbedienung],MATCH($B123,tab_MinKomp[[Stanowisko / Position ]:[Stanowisko / Position ]],0))="n/a","n/a",CC123-INDEX(tab_MinKomp[Obsługa maszyn Branson / Branson Maschinenbedienung],MATCH($B123,tab_MinKomp[[Stanowisko / Position ]:[Stanowisko / Position ]],0)))</f>
        <v>n/a</v>
      </c>
      <c r="CD124" s="194">
        <f>IF(INDEX(tab_MinKomp[Obsługa maszyn Novapax / Novapax Maschinenbedienung],MATCH($B123,tab_MinKomp[[Stanowisko / Position ]:[Stanowisko / Position ]],0))="n/a","n/a",CD123-INDEX(tab_MinKomp[Obsługa maszyn Novapax / Novapax Maschinenbedienung],MATCH($B123,tab_MinKomp[[Stanowisko / Position ]:[Stanowisko / Position ]],0)))</f>
        <v>0</v>
      </c>
      <c r="CE124" s="194">
        <f>IF(INDEX(tab_MinKomp[Obsługa maszyn Novapax / Novapax Maschinenbedienung],MATCH($B123,tab_MinKomp[[Stanowisko / Position ]:[Stanowisko / Position ]],0))="n/a","n/a",CE123-INDEX(tab_MinKomp[Obsługa maszyn Novapax / Novapax Maschinenbedienung],MATCH($B123,tab_MinKomp[[Stanowisko / Position ]:[Stanowisko / Position ]],0)))</f>
        <v>0</v>
      </c>
      <c r="CF124" s="194">
        <f>IF(INDEX(tab_MinKomp[Obsługa maszyn Novapax / Novapax Maschinenbedienung],MATCH($B123,tab_MinKomp[[Stanowisko / Position ]:[Stanowisko / Position ]],0))="n/a","n/a",CF123-INDEX(tab_MinKomp[Obsługa maszyn Novapax / Novapax Maschinenbedienung],MATCH($B123,tab_MinKomp[[Stanowisko / Position ]:[Stanowisko / Position ]],0)))</f>
        <v>1</v>
      </c>
      <c r="CG124" s="194">
        <f>IF(INDEX(tab_MinKomp[Eliminacja awarii / Beseitigung von Ausfällen],MATCH($B123,tab_MinKomp[[Stanowisko / Position ]:[Stanowisko / Position ]],0))="n/a","n/a",CG123-INDEX(tab_MinKomp[Eliminacja awarii / Beseitigung von Ausfällen],MATCH($B123,tab_MinKomp[[Stanowisko / Position ]:[Stanowisko / Position ]],0)))</f>
        <v>0</v>
      </c>
      <c r="CH124" s="194" t="str">
        <f>IF(INDEX(tab_MinKomp[Wymagania VDA 6.5 Product / Forderungen],MATCH($B123,tab_MinKomp[[Stanowisko / Position ]:[Stanowisko / Position ]],0))="n/a","n/a",CH123-INDEX(tab_MinKomp[Wymagania VDA 6.5 Product / Forderungen],MATCH($B123,tab_MinKomp[[Stanowisko / Position ]:[Stanowisko / Position ]],0)))</f>
        <v>n/a</v>
      </c>
      <c r="CI124" s="194" t="str">
        <f>IF(INDEX(tab_MinKomp[Wymagania VDA 6.5 Product / Forderungen],MATCH($B123,tab_MinKomp[[Stanowisko / Position ]:[Stanowisko / Position ]],0))="n/a","n/a",CI123-INDEX(tab_MinKomp[Wymagania VDA 6.5 Product / Forderungen],MATCH($B123,tab_MinKomp[[Stanowisko / Position ]:[Stanowisko / Position ]],0)))</f>
        <v>n/a</v>
      </c>
      <c r="CJ124" s="194" t="str">
        <f>IF(INDEX(tab_MinKomp[Wymagania VDA 6.5 Product / Forderungen],MATCH($B123,tab_MinKomp[[Stanowisko / Position ]:[Stanowisko / Position ]],0))="n/a","n/a",CJ123-INDEX(tab_MinKomp[Wymagania VDA 6.5 Product / Forderungen],MATCH($B123,tab_MinKomp[[Stanowisko / Position ]:[Stanowisko / Position ]],0)))</f>
        <v>n/a</v>
      </c>
      <c r="CK124" s="194" t="str">
        <f>IF(INDEX(tab_MinKomp[Wymagania VDA 6.5 Product / Forderungen],MATCH($B123,tab_MinKomp[[Stanowisko / Position ]:[Stanowisko / Position ]],0))="n/a","n/a",CK123-INDEX(tab_MinKomp[Wymagania VDA 6.5 Product / Forderungen],MATCH($B123,tab_MinKomp[[Stanowisko / Position ]:[Stanowisko / Position ]],0)))</f>
        <v>n/a</v>
      </c>
      <c r="CL124" s="194" t="str">
        <f>IF(INDEX(tab_MinKomp[Wymagania VDA 6.5 Product / Forderungen],MATCH($B123,tab_MinKomp[[Stanowisko / Position ]:[Stanowisko / Position ]],0))="n/a","n/a",CL123-INDEX(tab_MinKomp[Wymagania VDA 6.5 Product / Forderungen],MATCH($B123,tab_MinKomp[[Stanowisko / Position ]:[Stanowisko / Position ]],0)))</f>
        <v>n/a</v>
      </c>
      <c r="CM124" s="194" t="str">
        <f>IF(INDEX(tab_MinKomp[Informatyka ogólna (techniczne i systemowe) / Allgemeine IT (Technik und System)],MATCH($B123,tab_MinKomp[[Stanowisko / Position ]:[Stanowisko / Position ]],0))="n/a","n/a",CM123-INDEX(tab_MinKomp[Informatyka ogólna (techniczne i systemowe) / Allgemeine IT (Technik und System)],MATCH($B123,tab_MinKomp[[Stanowisko / Position ]:[Stanowisko / Position ]],0)))</f>
        <v>n/a</v>
      </c>
      <c r="CN124" s="194" t="str">
        <f>IF(INDEX(tab_MinKomp[Sieci komputerowe / Computernetzwerke],MATCH($B123,tab_MinKomp[[Stanowisko / Position ]:[Stanowisko / Position ]],0))="n/a","n/a",CN123-INDEX(tab_MinKomp[Sieci komputerowe / Computernetzwerke],MATCH($B123,tab_MinKomp[[Stanowisko / Position ]:[Stanowisko / Position ]],0)))</f>
        <v>n/a</v>
      </c>
      <c r="CO124" s="194" t="str">
        <f>IF(INDEX(tab_MinKomp[Hardware (komputery PC, drukarki biurowe i etykietowe, telefonia stacjonarna i mobilna) (PC, Drucker, Telefpne, Handys)],MATCH($B123,tab_MinKomp[[Stanowisko / Position ]:[Stanowisko / Position ]],0))="n/a","n/a",CO123-INDEX(tab_MinKomp[Hardware (komputery PC, drukarki biurowe i etykietowe, telefonia stacjonarna i mobilna) (PC, Drucker, Telefpne, Handys)],MATCH($B123,tab_MinKomp[[Stanowisko / Position ]:[Stanowisko / Position ]],0)))</f>
        <v>n/a</v>
      </c>
      <c r="CP124" s="194" t="str">
        <f>IF(INDEX(tab_MinKomp[Software &amp; Systems (MS Office, MS Remote Desktop)],MATCH($B123,tab_MinKomp[[Stanowisko / Position ]:[Stanowisko / Position ]],0))="n/a","n/a",CP123-INDEX(tab_MinKomp[Software &amp; Systems (MS Office, MS Remote Desktop)],MATCH($B123,tab_MinKomp[[Stanowisko / Position ]:[Stanowisko / Position ]],0)))</f>
        <v>n/a</v>
      </c>
      <c r="CQ124" s="194" t="str">
        <f>IF(INDEX(tab_MinKomp[Programowanie obiektowe (PHP) / Objektprogrammierung],MATCH($B123,tab_MinKomp[[Stanowisko / Position ]:[Stanowisko / Position ]],0))="n/a","n/a",CQ123-INDEX(tab_MinKomp[Programowanie obiektowe (PHP) / Objektprogrammierung],MATCH($B123,tab_MinKomp[[Stanowisko / Position ]:[Stanowisko / Position ]],0)))</f>
        <v>n/a</v>
      </c>
      <c r="CR124" s="194" t="str">
        <f>IF(INDEX(tab_MinKomp[Scrum],MATCH($B123,tab_MinKomp[[Stanowisko / Position ]:[Stanowisko / Position ]],0))="n/a","n/a",CR123-INDEX(tab_MinKomp[Scrum],MATCH($B123,tab_MinKomp[[Stanowisko / Position ]:[Stanowisko / Position ]],0)))</f>
        <v>n/a</v>
      </c>
      <c r="CS124" s="194" t="str">
        <f>IF(INDEX(tab_MinKomp[SQL (MySQL)],MATCH($B123,tab_MinKomp[[Stanowisko / Position ]:[Stanowisko / Position ]],0))="n/a","n/a",CS123-INDEX(tab_MinKomp[SQL (MySQL)],MATCH($B123,tab_MinKomp[[Stanowisko / Position ]:[Stanowisko / Position ]],0)))</f>
        <v>n/a</v>
      </c>
      <c r="CT124" s="194" t="str">
        <f>IF(INDEX(tab_MinKomp[Javascript],MATCH($B123,tab_MinKomp[[Stanowisko / Position ]:[Stanowisko / Position ]],0))="n/a","n/a",CT123-INDEX(tab_MinKomp[Javascript],MATCH($B123,tab_MinKomp[[Stanowisko / Position ]:[Stanowisko / Position ]],0)))</f>
        <v>n/a</v>
      </c>
      <c r="CU124" s="194" t="str">
        <f>IF(INDEX(tab_MinKomp[Joomla],MATCH($B123,tab_MinKomp[[Stanowisko / Position ]:[Stanowisko / Position ]],0))="n/a","n/a",CU123-INDEX(tab_MinKomp[Joomla],MATCH($B123,tab_MinKomp[[Stanowisko / Position ]:[Stanowisko / Position ]],0)))</f>
        <v>n/a</v>
      </c>
      <c r="CV124" s="194" t="str">
        <f>IF(INDEX(tab_MinKomp[Bash],MATCH($B123,tab_MinKomp[[Stanowisko / Position ]:[Stanowisko / Position ]],0))="n/a","n/a",CV123-INDEX(tab_MinKomp[Bash],MATCH($B123,tab_MinKomp[[Stanowisko / Position ]:[Stanowisko / Position ]],0)))</f>
        <v>n/a</v>
      </c>
      <c r="CW124" s="194">
        <f>IF(INDEX(tab_MinKomp[Systemy MES (HYDRA / SFMS)],MATCH($B123,tab_MinKomp[[Stanowisko / Position ]:[Stanowisko / Position ]],0))="n/a","n/a",CW123-INDEX(tab_MinKomp[Systemy MES (HYDRA / SFMS)],MATCH($B123,tab_MinKomp[[Stanowisko / Position ]:[Stanowisko / Position ]],0)))</f>
        <v>0</v>
      </c>
      <c r="CX124" s="194" t="str">
        <f>IF(INDEX(tab_MinKomp[HTML / CSS],MATCH($B123,tab_MinKomp[[Stanowisko / Position ]:[Stanowisko / Position ]],0))="n/a","n/a",CX123-INDEX(tab_MinKomp[HTML / CSS],MATCH($B123,tab_MinKomp[[Stanowisko / Position ]:[Stanowisko / Position ]],0)))</f>
        <v>n/a</v>
      </c>
      <c r="CY124" s="194" t="str">
        <f>IF(INDEX(tab_MinKomp[SYSTEM PR],MATCH($B123,tab_MinKomp[[Stanowisko / Position ]:[Stanowisko / Position ]],0))="n/a","n/a",CY123-INDEX(tab_MinKomp[SYSTEM PR],MATCH($B123,tab_MinKomp[[Stanowisko / Position ]:[Stanowisko / Position ]],0)))</f>
        <v>n/a</v>
      </c>
      <c r="CZ124" s="194" t="str">
        <f>IF(INDEX(tab_MinKomp[System Einkauf XP / EBA],MATCH($B123,tab_MinKomp[[Stanowisko / Position ]:[Stanowisko / Position ]],0))="n/a","n/a",CZ123-INDEX(tab_MinKomp[System Einkauf XP / EBA],MATCH($B123,tab_MinKomp[[Stanowisko / Position ]:[Stanowisko / Position ]],0)))</f>
        <v>n/a</v>
      </c>
      <c r="DA124" s="194" t="str">
        <f>IF(INDEX(tab_MinKomp[Techniki negocjacyjne / Verhandlungstechniken],MATCH($B123,tab_MinKomp[[Stanowisko / Position ]:[Stanowisko / Position ]],0))="n/a","n/a",DA123-INDEX(tab_MinKomp[Techniki negocjacyjne / Verhandlungstechniken],MATCH($B123,tab_MinKomp[[Stanowisko / Position ]:[Stanowisko / Position ]],0)))</f>
        <v>n/a</v>
      </c>
      <c r="DB124" s="194" t="str">
        <f>IF(INDEX(tab_MinKomp[Znajomość rynku branżowego / Kenntnis des Industrie Marktes],MATCH($B123,tab_MinKomp[[Stanowisko / Position ]:[Stanowisko / Position ]],0))="n/a","n/a",DB123-INDEX(tab_MinKomp[Znajomość rynku branżowego / Kenntnis des Industrie Marktes],MATCH($B123,tab_MinKomp[[Stanowisko / Position ]:[Stanowisko / Position ]],0)))</f>
        <v>n/a</v>
      </c>
      <c r="DC124" s="194" t="str">
        <f>IF(INDEX(tab_MinKomp[SUPPLIER MANAGEMENT],MATCH($B123,tab_MinKomp[[Stanowisko / Position ]:[Stanowisko / Position ]],0))="n/a","n/a",DC123-INDEX(tab_MinKomp[SUPPLIER MANAGEMENT],MATCH($B123,tab_MinKomp[[Stanowisko / Position ]:[Stanowisko / Position ]],0)))</f>
        <v>n/a</v>
      </c>
      <c r="DD124" s="194" t="str">
        <f>IF(INDEX(tab_MinKomp[SUPPLIER MANAGEMENT],MATCH($B123,tab_MinKomp[[Stanowisko / Position ]:[Stanowisko / Position ]],0))="n/a","n/a",DD123-INDEX(tab_MinKomp[SUPPLIER MANAGEMENT],MATCH($B123,tab_MinKomp[[Stanowisko / Position ]:[Stanowisko / Position ]],0)))</f>
        <v>n/a</v>
      </c>
      <c r="DE124" s="194" t="str">
        <f>IF(INDEX(tab_MinKomp[SUPPLIER MANAGEMENT],MATCH($B123,tab_MinKomp[[Stanowisko / Position ]:[Stanowisko / Position ]],0))="n/a","n/a",DE123-INDEX(tab_MinKomp[SUPPLIER MANAGEMENT],MATCH($B123,tab_MinKomp[[Stanowisko / Position ]:[Stanowisko / Position ]],0)))</f>
        <v>n/a</v>
      </c>
      <c r="DF124" s="194">
        <f>IF(INDEX(tab_MinKomp[LEAN MANAGEMENT],MATCH($B123,tab_MinKomp[[Stanowisko / Position ]:[Stanowisko / Position ]],0))="n/a","n/a",DF123-INDEX(tab_MinKomp[LEAN MANAGEMENT],MATCH($B123,tab_MinKomp[[Stanowisko / Position ]:[Stanowisko / Position ]],0)))</f>
        <v>0</v>
      </c>
      <c r="DG124" s="194" t="str">
        <f>IF(INDEX(tab_MinKomp[PPAP/PSW],MATCH($B123,tab_MinKomp[[Stanowisko / Position ]:[Stanowisko / Position ]],0))="n/a","n/a",DG123-INDEX(tab_MinKomp[PPAP/PSW],MATCH($B123,tab_MinKomp[[Stanowisko / Position ]:[Stanowisko / Position ]],0)))</f>
        <v>n/a</v>
      </c>
      <c r="DH124" s="194" t="str">
        <f>IF(INDEX(tab_MinKomp[SUPPLIER MANAGEMENT],MATCH($B123,tab_MinKomp[[Stanowisko / Position ]:[Stanowisko / Position ]],0))="n/a","n/a",DH123-INDEX(tab_MinKomp[SUPPLIER MANAGEMENT],MATCH($B123,tab_MinKomp[[Stanowisko / Position ]:[Stanowisko / Position ]],0)))</f>
        <v>n/a</v>
      </c>
      <c r="DI124" s="194" t="str">
        <f>IF(INDEX(tab_MinKomp[OBSŁUGA PORTALI KLIENTA / Kundenportale],MATCH($B123,tab_MinKomp[[Stanowisko / Position ]:[Stanowisko / Position ]],0))="n/a","n/a",DI123-INDEX(tab_MinKomp[OBSŁUGA PORTALI KLIENTA / Kundenportale],MATCH($B123,tab_MinKomp[[Stanowisko / Position ]:[Stanowisko / Position ]],0)))</f>
        <v>n/a</v>
      </c>
      <c r="DJ124" s="194" t="str">
        <f>IF(INDEX(tab_MinKomp[Obsługa systemu BABTECQ / BABTECQ System],MATCH($B123,tab_MinKomp[[Stanowisko / Position ]:[Stanowisko / Position ]],0))="n/a","n/a",DJ123-INDEX(tab_MinKomp[Obsługa systemu BABTECQ / BABTECQ System],MATCH($B123,tab_MinKomp[[Stanowisko / Position ]:[Stanowisko / Position ]],0)))</f>
        <v>n/a</v>
      </c>
      <c r="DK124" s="194" t="str">
        <f>IF(INDEX(tab_MinKomp[Rysunek techniczny / technische Zeichnung],MATCH($B123,tab_MinKomp[[Stanowisko / Position ]:[Stanowisko / Position ]],0))="n/a","n/a",DK123-INDEX(tab_MinKomp[Rysunek techniczny / technische Zeichnung],MATCH($B123,tab_MinKomp[[Stanowisko / Position ]:[Stanowisko / Position ]],0)))</f>
        <v>n/a</v>
      </c>
      <c r="DL124" s="194" t="str">
        <f>IF(INDEX(tab_MinKomp[Kalibracja / Kalibrierung],MATCH($B123,tab_MinKomp[[Stanowisko / Position ]:[Stanowisko / Position ]],0))="n/a","n/a",DL123-INDEX(tab_MinKomp[Kalibracja / Kalibrierung],MATCH($B123,tab_MinKomp[[Stanowisko / Position ]:[Stanowisko / Position ]],0)))</f>
        <v>n/a</v>
      </c>
      <c r="DM124" s="194" t="str">
        <f>IF(INDEX(tab_MinKomp[Rekwalifikacja / Requalifizierung],MATCH($B123,tab_MinKomp[[Stanowisko / Position ]:[Stanowisko / Position ]],0))="n/a","n/a",DM123-INDEX(tab_MinKomp[Rekwalifikacja / Requalifizierung],MATCH($B123,tab_MinKomp[[Stanowisko / Position ]:[Stanowisko / Position ]],0)))</f>
        <v>n/a</v>
      </c>
      <c r="DN124" s="190" t="str">
        <f>IF(INDEX(tab_MinKomp[Testy czystości / Reinheitstests],MATCH($B123,tab_MinKomp[[Stanowisko / Position ]:[Stanowisko / Position ]],0))="n/a","n/a",DN123-INDEX(tab_MinKomp[Testy czystości / Reinheitstests],MATCH($B123,tab_MinKomp[[Stanowisko / Position ]:[Stanowisko / Position ]],0)))</f>
        <v>n/a</v>
      </c>
      <c r="DO124" s="190" t="str">
        <f>IF(INDEX(tab_MinKomp[Testy czystości / Reinheitstests],MATCH($B123,tab_MinKomp[[Stanowisko / Position ]:[Stanowisko / Position ]],0))="n/a","n/a",DO123-INDEX(tab_MinKomp[Testy czystości / Reinheitstests],MATCH($B123,tab_MinKomp[[Stanowisko / Position ]:[Stanowisko / Position ]],0)))</f>
        <v>n/a</v>
      </c>
      <c r="DP124" s="190" t="str">
        <f>IF(INDEX(tab_MinKomp[Testy czystości / Reinheitstests],MATCH($B123,tab_MinKomp[[Stanowisko / Position ]:[Stanowisko / Position ]],0))="n/a","n/a",DP123-INDEX(tab_MinKomp[Testy czystości / Reinheitstests],MATCH($B123,tab_MinKomp[[Stanowisko / Position ]:[Stanowisko / Position ]],0)))</f>
        <v>n/a</v>
      </c>
      <c r="DQ124" s="190" t="str">
        <f>IF(INDEX(tab_MinKomp[Testy czystości / Reinheitstests],MATCH($B123,tab_MinKomp[[Stanowisko / Position ]:[Stanowisko / Position ]],0))="n/a","n/a",DQ123-INDEX(tab_MinKomp[Testy czystości / Reinheitstests],MATCH($B123,tab_MinKomp[[Stanowisko / Position ]:[Stanowisko / Position ]],0)))</f>
        <v>n/a</v>
      </c>
      <c r="DR124" s="190" t="str">
        <f>IF(INDEX(tab_MinKomp[Testy czystości / Reinheitstests],MATCH($B123,tab_MinKomp[[Stanowisko / Position ]:[Stanowisko / Position ]],0))="n/a","n/a",DR123-INDEX(tab_MinKomp[Testy czystości / Reinheitstests],MATCH($B123,tab_MinKomp[[Stanowisko / Position ]:[Stanowisko / Position ]],0)))</f>
        <v>n/a</v>
      </c>
      <c r="DS124" s="190" t="str">
        <f>IF(INDEX(tab_MinKomp[Testy czystości / Reinheitstests],MATCH($B123,tab_MinKomp[[Stanowisko / Position ]:[Stanowisko / Position ]],0))="n/a","n/a",DS123-INDEX(tab_MinKomp[Testy czystości / Reinheitstests],MATCH($B123,tab_MinKomp[[Stanowisko / Position ]:[Stanowisko / Position ]],0)))</f>
        <v>n/a</v>
      </c>
      <c r="DT124" s="194" t="str">
        <f>IF(INDEX(tab_MinKomp[SUPPLIER MANAGEMENT],MATCH($B123,tab_MinKomp[[Stanowisko / Position ]:[Stanowisko / Position ]],0))="n/a","n/a",DT123-INDEX(tab_MinKomp[SUPPLIER MANAGEMENT],MATCH($B123,tab_MinKomp[[Stanowisko / Position ]:[Stanowisko / Position ]],0)))</f>
        <v>n/a</v>
      </c>
      <c r="DU124" s="190" t="str">
        <f>IF(INDEX(tab_MinKomp[Testy czystości / Reinheitstests],MATCH($B123,tab_MinKomp[[Stanowisko / Position ]:[Stanowisko / Position ]],0))="n/a","n/a",DU123-INDEX(tab_MinKomp[Testy czystości / Reinheitstests],MATCH($B123,tab_MinKomp[[Stanowisko / Position ]:[Stanowisko / Position ]],0)))</f>
        <v>n/a</v>
      </c>
      <c r="DV124" s="190" t="str">
        <f>IF(INDEX(tab_MinKomp[Testy czystości / Reinheitstests],MATCH($B123,tab_MinKomp[[Stanowisko / Position ]:[Stanowisko / Position ]],0))="n/a","n/a",DV123-INDEX(tab_MinKomp[Testy czystości / Reinheitstests],MATCH($B123,tab_MinKomp[[Stanowisko / Position ]:[Stanowisko / Position ]],0)))</f>
        <v>n/a</v>
      </c>
      <c r="DW124" s="190" t="str">
        <f>IF(INDEX(tab_MinKomp[Testy czystości / Reinheitstests],MATCH($B123,tab_MinKomp[[Stanowisko / Position ]:[Stanowisko / Position ]],0))="n/a","n/a",DW123-INDEX(tab_MinKomp[Testy czystości / Reinheitstests],MATCH($B123,tab_MinKomp[[Stanowisko / Position ]:[Stanowisko / Position ]],0)))</f>
        <v>n/a</v>
      </c>
      <c r="DX124" s="190" t="str">
        <f>IF(INDEX(tab_MinKomp[Testy czystości / Reinheitstests],MATCH($B123,tab_MinKomp[[Stanowisko / Position ]:[Stanowisko / Position ]],0))="n/a","n/a",DX123-INDEX(tab_MinKomp[Testy czystości / Reinheitstests],MATCH($B123,tab_MinKomp[[Stanowisko / Position ]:[Stanowisko / Position ]],0)))</f>
        <v>n/a</v>
      </c>
      <c r="DY124" s="190" t="str">
        <f>IF(INDEX(tab_MinKomp[Testy czystości / Reinheitstests],MATCH($B123,tab_MinKomp[[Stanowisko / Position ]:[Stanowisko / Position ]],0))="n/a","n/a",DY123-INDEX(tab_MinKomp[Testy czystości / Reinheitstests],MATCH($B123,tab_MinKomp[[Stanowisko / Position ]:[Stanowisko / Position ]],0)))</f>
        <v>n/a</v>
      </c>
      <c r="DZ124" s="190" t="str">
        <f>IF(INDEX(tab_MinKomp[Testy czystości / Reinheitstests],MATCH($B123,tab_MinKomp[[Stanowisko / Position ]:[Stanowisko / Position ]],0))="n/a","n/a",DZ123-INDEX(tab_MinKomp[Testy czystości / Reinheitstests],MATCH($B123,tab_MinKomp[[Stanowisko / Position ]:[Stanowisko / Position ]],0)))</f>
        <v>n/a</v>
      </c>
      <c r="EA124" s="190" t="str">
        <f>IF(INDEX(tab_MinKomp[Testy czystości / Reinheitstests],MATCH($B123,tab_MinKomp[[Stanowisko / Position ]:[Stanowisko / Position ]],0))="n/a","n/a",EA123-INDEX(tab_MinKomp[Testy czystości / Reinheitstests],MATCH($B123,tab_MinKomp[[Stanowisko / Position ]:[Stanowisko / Position ]],0)))</f>
        <v>n/a</v>
      </c>
      <c r="EB124" s="190" t="str">
        <f>IF(INDEX(tab_MinKomp[Testy czystości / Reinheitstests],MATCH($B123,tab_MinKomp[[Stanowisko / Position ]:[Stanowisko / Position ]],0))="n/a","n/a",EB123-INDEX(tab_MinKomp[Testy czystości / Reinheitstests],MATCH($B123,tab_MinKomp[[Stanowisko / Position ]:[Stanowisko / Position ]],0)))</f>
        <v>n/a</v>
      </c>
      <c r="EC124" s="190" t="str">
        <f>IF(INDEX(tab_MinKomp[Testy czystości / Reinheitstests],MATCH($B123,tab_MinKomp[[Stanowisko / Position ]:[Stanowisko / Position ]],0))="n/a","n/a",EC123-INDEX(tab_MinKomp[Testy czystości / Reinheitstests],MATCH($B123,tab_MinKomp[[Stanowisko / Position ]:[Stanowisko / Position ]],0)))</f>
        <v>n/a</v>
      </c>
      <c r="ED124" s="190" t="str">
        <f>IF(INDEX(tab_MinKomp[Testy czystości / Reinheitstests],MATCH($B123,tab_MinKomp[[Stanowisko / Position ]:[Stanowisko / Position ]],0))="n/a","n/a",ED123-INDEX(tab_MinKomp[Testy czystości / Reinheitstests],MATCH($B123,tab_MinKomp[[Stanowisko / Position ]:[Stanowisko / Position ]],0)))</f>
        <v>n/a</v>
      </c>
      <c r="EE124" s="190" t="str">
        <f>IF(INDEX(tab_MinKomp[Testy czystości / Reinheitstests],MATCH($B123,tab_MinKomp[[Stanowisko / Position ]:[Stanowisko / Position ]],0))="n/a","n/a",EE123-INDEX(tab_MinKomp[Testy czystości / Reinheitstests],MATCH($B123,tab_MinKomp[[Stanowisko / Position ]:[Stanowisko / Position ]],0)))</f>
        <v>n/a</v>
      </c>
      <c r="EF124" s="190" t="str">
        <f>IF(INDEX(tab_MinKomp[Testy czystości / Reinheitstests],MATCH($B123,tab_MinKomp[[Stanowisko / Position ]:[Stanowisko / Position ]],0))="n/a","n/a",EF123-INDEX(tab_MinKomp[Testy czystości / Reinheitstests],MATCH($B123,tab_MinKomp[[Stanowisko / Position ]:[Stanowisko / Position ]],0)))</f>
        <v>n/a</v>
      </c>
      <c r="EG124" s="190" t="str">
        <f>IF(INDEX(tab_MinKomp[Testy czystości / Reinheitstests],MATCH($B123,tab_MinKomp[[Stanowisko / Position ]:[Stanowisko / Position ]],0))="n/a","n/a",EG123-INDEX(tab_MinKomp[Testy czystości / Reinheitstests],MATCH($B123,tab_MinKomp[[Stanowisko / Position ]:[Stanowisko / Position ]],0)))</f>
        <v>n/a</v>
      </c>
      <c r="EH124" s="190" t="str">
        <f>IF(INDEX(tab_MinKomp[Testy czystości / Reinheitstests],MATCH($B123,tab_MinKomp[[Stanowisko / Position ]:[Stanowisko / Position ]],0))="n/a","n/a",EH123-INDEX(tab_MinKomp[Testy czystości / Reinheitstests],MATCH($B123,tab_MinKomp[[Stanowisko / Position ]:[Stanowisko / Position ]],0)))</f>
        <v>n/a</v>
      </c>
      <c r="EI124" s="190" t="str">
        <f>IF(INDEX(tab_MinKomp[Testy czystości / Reinheitstests],MATCH($B123,tab_MinKomp[[Stanowisko / Position ]:[Stanowisko / Position ]],0))="n/a","n/a",EI123-INDEX(tab_MinKomp[Testy czystości / Reinheitstests],MATCH($B123,tab_MinKomp[[Stanowisko / Position ]:[Stanowisko / Position ]],0)))</f>
        <v>n/a</v>
      </c>
      <c r="EJ124" s="190" t="str">
        <f>IF(INDEX(tab_MinKomp[Testy czystości / Reinheitstests],MATCH($B123,tab_MinKomp[[Stanowisko / Position ]:[Stanowisko / Position ]],0))="n/a","n/a",EJ123-INDEX(tab_MinKomp[Testy czystości / Reinheitstests],MATCH($B123,tab_MinKomp[[Stanowisko / Position ]:[Stanowisko / Position ]],0)))</f>
        <v>n/a</v>
      </c>
      <c r="EK124" s="190" t="str">
        <f>IF(INDEX(tab_MinKomp[Testy czystości / Reinheitstests],MATCH($B123,tab_MinKomp[[Stanowisko / Position ]:[Stanowisko / Position ]],0))="n/a","n/a",EK123-INDEX(tab_MinKomp[Testy czystości / Reinheitstests],MATCH($B123,tab_MinKomp[[Stanowisko / Position ]:[Stanowisko / Position ]],0)))</f>
        <v>n/a</v>
      </c>
      <c r="EL124" s="190" t="str">
        <f>IF(INDEX(tab_MinKomp[Testy czystości / Reinheitstests],MATCH($B123,tab_MinKomp[[Stanowisko / Position ]:[Stanowisko / Position ]],0))="n/a","n/a",EL123-INDEX(tab_MinKomp[Testy czystości / Reinheitstests],MATCH($B123,tab_MinKomp[[Stanowisko / Position ]:[Stanowisko / Position ]],0)))</f>
        <v>n/a</v>
      </c>
      <c r="EM124" s="190" t="str">
        <f>IF(INDEX(tab_MinKomp[Testy czystości / Reinheitstests],MATCH($B123,tab_MinKomp[[Stanowisko / Position ]:[Stanowisko / Position ]],0))="n/a","n/a",EM123-INDEX(tab_MinKomp[Testy czystości / Reinheitstests],MATCH($B123,tab_MinKomp[[Stanowisko / Position ]:[Stanowisko / Position ]],0)))</f>
        <v>n/a</v>
      </c>
      <c r="EN124" s="190" t="str">
        <f>IF(INDEX(tab_MinKomp[Testy czystości / Reinheitstests],MATCH($B123,tab_MinKomp[[Stanowisko / Position ]:[Stanowisko / Position ]],0))="n/a","n/a",EN123-INDEX(tab_MinKomp[Testy czystości / Reinheitstests],MATCH($B123,tab_MinKomp[[Stanowisko / Position ]:[Stanowisko / Position ]],0)))</f>
        <v>n/a</v>
      </c>
      <c r="EO124" s="194" t="str">
        <f>IF(INDEX(tab_MinKomp[Konserwacja Rep],MATCH($B123,tab_MinKomp[[Stanowisko / Position ]:[Stanowisko / Position ]],0))="n/a","n/a",EO123-INDEX(tab_MinKomp[Konserwacja Rep],MATCH($B123,tab_MinKomp[[Stanowisko / Position ]:[Stanowisko / Position ]],0)))</f>
        <v>n/a</v>
      </c>
      <c r="EP124" s="194" t="str">
        <f>IF(INDEX(tab_MinKomp[[Konserwacja Engel ]],MATCH($B123,tab_MinKomp[[Stanowisko / Position ]:[Stanowisko / Position ]],0))="n/a","n/a",EP123-INDEX(tab_MinKomp[[Konserwacja Engel ]],MATCH($B123,tab_MinKomp[[Stanowisko / Position ]:[Stanowisko / Position ]],0)))</f>
        <v>n/a</v>
      </c>
      <c r="EQ124" s="194" t="str">
        <f>IF(INDEX(tab_MinKomp[Konserwacja B 50],MATCH($B123,tab_MinKomp[[Stanowisko / Position ]:[Stanowisko / Position ]],0))="n/a","n/a",EQ123-INDEX(tab_MinKomp[Konserwacja B 50],MATCH($B123,tab_MinKomp[[Stanowisko / Position ]:[Stanowisko / Position ]],0)))</f>
        <v>n/a</v>
      </c>
      <c r="ER124" s="194" t="str">
        <f>IF(INDEX(tab_MinKomp[[Konserwacja EOL ]],MATCH($B123,tab_MinKomp[[Stanowisko / Position ]:[Stanowisko / Position ]],0))="n/a","n/a",ER123-INDEX(tab_MinKomp[[Konserwacja EOL ]],MATCH($B123,tab_MinKomp[[Stanowisko / Position ]:[Stanowisko / Position ]],0)))</f>
        <v>n/a</v>
      </c>
      <c r="ES124" s="194" t="str">
        <f>IF(INDEX(tab_MinKomp[Konserwacja Branson],MATCH($B123,tab_MinKomp[[Stanowisko / Position ]:[Stanowisko / Position ]],0))="n/a","n/a",ES123-INDEX(tab_MinKomp[Konserwacja Branson],MATCH($B123,tab_MinKomp[[Stanowisko / Position ]:[Stanowisko / Position ]],0)))</f>
        <v>n/a</v>
      </c>
      <c r="ET124" s="194" t="str">
        <f>IF(INDEX(tab_MinKomp[Konserwacja coolery],MATCH($B123,tab_MinKomp[[Stanowisko / Position ]:[Stanowisko / Position ]],0))="n/a","n/a",ET123-INDEX(tab_MinKomp[Konserwacja coolery],MATCH($B123,tab_MinKomp[[Stanowisko / Position ]:[Stanowisko / Position ]],0)))</f>
        <v>n/a</v>
      </c>
      <c r="EU124" s="194" t="str">
        <f>IF(INDEX(tab_MinKomp[Konserwacja piecy],MATCH($B123,tab_MinKomp[[Stanowisko / Position ]:[Stanowisko / Position ]],0))="n/a","n/a",EU123-INDEX(tab_MinKomp[Konserwacja piecy],MATCH($B123,tab_MinKomp[[Stanowisko / Position ]:[Stanowisko / Position ]],0)))</f>
        <v>n/a</v>
      </c>
      <c r="EV124" s="194" t="str">
        <f>IF(INDEX(tab_MinKomp[Rysunek techniczny- czytanie],MATCH($B123,tab_MinKomp[[Stanowisko / Position ]:[Stanowisko / Position ]],0))="n/a","n/a",EV123-INDEX(tab_MinKomp[Rysunek techniczny- czytanie],MATCH($B123,tab_MinKomp[[Stanowisko / Position ]:[Stanowisko / Position ]],0)))</f>
        <v>n/a</v>
      </c>
      <c r="EW124" s="194" t="str">
        <f>IF(INDEX(tab_MinKomp[Elektryka],MATCH($B123,tab_MinKomp[[Stanowisko / Position ]:[Stanowisko / Position ]],0))="n/a","n/a",EW123-INDEX(tab_MinKomp[Elektryka],MATCH($B123,tab_MinKomp[[Stanowisko / Position ]:[Stanowisko / Position ]],0)))</f>
        <v>n/a</v>
      </c>
      <c r="EX124" s="194" t="str">
        <f>IF(INDEX(tab_MinKomp[Pneumatyka],MATCH($B123,tab_MinKomp[[Stanowisko / Position ]:[Stanowisko / Position ]],0))="n/a","n/a",EX123-INDEX(tab_MinKomp[Pneumatyka],MATCH($B123,tab_MinKomp[[Stanowisko / Position ]:[Stanowisko / Position ]],0)))</f>
        <v>n/a</v>
      </c>
      <c r="EY124" s="194" t="str">
        <f>IF(INDEX(tab_MinKomp[[Hydraulika ]],MATCH($B123,tab_MinKomp[[Stanowisko / Position ]:[Stanowisko / Position ]],0))="n/a","n/a",EY123-INDEX(tab_MinKomp[[Hydraulika ]],MATCH($B123,tab_MinKomp[[Stanowisko / Position ]:[Stanowisko / Position ]],0)))</f>
        <v>n/a</v>
      </c>
      <c r="EZ124" s="194" t="str">
        <f>IF(INDEX(tab_MinKomp[Podciśnienie],MATCH($B123,tab_MinKomp[[Stanowisko / Position ]:[Stanowisko / Position ]],0))="n/a","n/a",EZ123-INDEX(tab_MinKomp[Podciśnienie],MATCH($B123,tab_MinKomp[[Stanowisko / Position ]:[Stanowisko / Position ]],0)))</f>
        <v>n/a</v>
      </c>
      <c r="FA124" s="194" t="str">
        <f>IF(INDEX(tab_MinKomp[Usuwanie awarii],MATCH($B123,tab_MinKomp[[Stanowisko / Position ]:[Stanowisko / Position ]],0))="n/a","n/a",FA123-INDEX(tab_MinKomp[Usuwanie awarii],MATCH($B123,tab_MinKomp[[Stanowisko / Position ]:[Stanowisko / Position ]],0)))</f>
        <v>n/a</v>
      </c>
      <c r="FB124" s="194" t="str">
        <f>IF(INDEX(tab_MinKomp[Obsługa robotów],MATCH($B123,tab_MinKomp[[Stanowisko / Position ]:[Stanowisko / Position ]],0))="n/a","n/a",FB123-INDEX(tab_MinKomp[Obsługa robotów],MATCH($B123,tab_MinKomp[[Stanowisko / Position ]:[Stanowisko / Position ]],0)))</f>
        <v>n/a</v>
      </c>
      <c r="FC124" s="194" t="str">
        <f>IF(INDEX(tab_MinKomp[Obsługa sterowania maszyny],MATCH($B123,tab_MinKomp[[Stanowisko / Position ]:[Stanowisko / Position ]],0))="n/a","n/a",FC123-INDEX(tab_MinKomp[Obsługa sterowania maszyny],MATCH($B123,tab_MinKomp[[Stanowisko / Position ]:[Stanowisko / Position ]],0)))</f>
        <v>n/a</v>
      </c>
      <c r="FD124" s="194" t="str">
        <f>IF(INDEX(tab_MinKomp[Usuwanie przyczyn żródłowych],MATCH($B123,tab_MinKomp[[Stanowisko / Position ]:[Stanowisko / Position ]],0))="n/a","n/a",FD123-INDEX(tab_MinKomp[Usuwanie przyczyn żródłowych],MATCH($B123,tab_MinKomp[[Stanowisko / Position ]:[Stanowisko / Position ]],0)))</f>
        <v>n/a</v>
      </c>
      <c r="FE124" s="194" t="str">
        <f>IF(INDEX(tab_MinKomp[Cmms stosowanie],MATCH($B123,tab_MinKomp[[Stanowisko / Position ]:[Stanowisko / Position ]],0))="n/a","n/a",FE123-INDEX(tab_MinKomp[Cmms stosowanie],MATCH($B123,tab_MinKomp[[Stanowisko / Position ]:[Stanowisko / Position ]],0)))</f>
        <v>n/a</v>
      </c>
      <c r="FF124" s="190" t="str">
        <f>IF(INDEX(tab_MinKomp[Testy czystości / Reinheitstests],MATCH($B123,tab_MinKomp[[Stanowisko / Position ]:[Stanowisko / Position ]],0))="n/a","n/a",FF123-INDEX(tab_MinKomp[Testy czystości / Reinheitstests],MATCH($B123,tab_MinKomp[[Stanowisko / Position ]:[Stanowisko / Position ]],0)))</f>
        <v>n/a</v>
      </c>
      <c r="FG124" s="194" t="str">
        <f>IF(INDEX(tab_MinKomp[Czyszczenie form plastikowych],MATCH($B123,tab_MinKomp[[Stanowisko / Position ]:[Stanowisko / Position ]],0))="n/a","n/a",FG123-INDEX(tab_MinKomp[Czyszczenie form plastikowych],MATCH($B123,tab_MinKomp[[Stanowisko / Position ]:[Stanowisko / Position ]],0)))</f>
        <v>n/a</v>
      </c>
      <c r="FH124" s="194" t="str">
        <f>IF(INDEX(tab_MinKomp[Wymiana form plastik],MATCH($B123,tab_MinKomp[[Stanowisko / Position ]:[Stanowisko / Position ]],0))="n/a","n/a",FH123-INDEX(tab_MinKomp[Wymiana form plastik],MATCH($B123,tab_MinKomp[[Stanowisko / Position ]:[Stanowisko / Position ]],0)))</f>
        <v>n/a</v>
      </c>
      <c r="FI124" s="194" t="str">
        <f>IF(INDEX(tab_MinKomp[Wymiana form guma],MATCH($B123,tab_MinKomp[[Stanowisko / Position ]:[Stanowisko / Position ]],0))="n/a","n/a",FI123-INDEX(tab_MinKomp[Wymiana form guma],MATCH($B123,tab_MinKomp[[Stanowisko / Position ]:[Stanowisko / Position ]],0)))</f>
        <v>n/a</v>
      </c>
      <c r="FJ124" s="194" t="str">
        <f>IF(INDEX(tab_MinKomp[Konserwacja KK],MATCH($B123,tab_MinKomp[[Stanowisko / Position ]:[Stanowisko / Position ]],0))="n/a","n/a",FJ123-INDEX(tab_MinKomp[Konserwacja KK],MATCH($B123,tab_MinKomp[[Stanowisko / Position ]:[Stanowisko / Position ]],0)))</f>
        <v>n/a</v>
      </c>
      <c r="FK124" s="194" t="str">
        <f>IF(INDEX(tab_MinKomp[Konserwacja form guma],MATCH($B123,tab_MinKomp[[Stanowisko / Position ]:[Stanowisko / Position ]],0))="n/a","n/a",FK123-INDEX(tab_MinKomp[Konserwacja form guma],MATCH($B123,tab_MinKomp[[Stanowisko / Position ]:[Stanowisko / Position ]],0)))</f>
        <v>n/a</v>
      </c>
      <c r="FL124" s="194" t="str">
        <f>IF(INDEX(tab_MinKomp[Konserwacja form plastiki],MATCH($B123,tab_MinKomp[[Stanowisko / Position ]:[Stanowisko / Position ]],0))="n/a","n/a",FL123-INDEX(tab_MinKomp[Konserwacja form plastiki],MATCH($B123,tab_MinKomp[[Stanowisko / Position ]:[Stanowisko / Position ]],0)))</f>
        <v>n/a</v>
      </c>
      <c r="FM124" s="194" t="str">
        <f>IF(INDEX(tab_MinKomp[Konserwacja Gorącego Kanału],MATCH($B123,tab_MinKomp[[Stanowisko / Position ]:[Stanowisko / Position ]],0))="n/a","n/a",FM123-INDEX(tab_MinKomp[Konserwacja Gorącego Kanału],MATCH($B123,tab_MinKomp[[Stanowisko / Position ]:[Stanowisko / Position ]],0)))</f>
        <v>n/a</v>
      </c>
      <c r="FN124" s="194" t="s">
        <v>248</v>
      </c>
      <c r="FO124" s="194" t="s">
        <v>248</v>
      </c>
      <c r="FP124" s="194" t="s">
        <v>248</v>
      </c>
      <c r="FQ124" s="196" t="str">
        <f>IF(INDEX(tab_MinKomp[Język angielski / Englisch],MATCH($B123,tab_MinKomp[[Stanowisko / Position ]:[Stanowisko / Position ]],0))="n/a","n/a",FQ123-INDEX(tab_MinKomp[Język angielski / Englisch],MATCH($B123,tab_MinKomp[[Stanowisko / Position ]:[Stanowisko / Position ]],0)))</f>
        <v>n/a</v>
      </c>
      <c r="FR124" s="196" t="str">
        <f>IF(INDEX(tab_MinKomp[Język niemiecki / Deutsch],MATCH($B123,tab_MinKomp[[Stanowisko / Position ]:[Stanowisko / Position ]],0))="n/a","n/a",FR123-INDEX(tab_MinKomp[Język niemiecki / Deutsch],MATCH($B123,tab_MinKomp[[Stanowisko / Position ]:[Stanowisko / Position ]],0)))</f>
        <v>n/a</v>
      </c>
      <c r="FS124" s="194">
        <f>IF(INDEX(tab_MinKomp[Zarządzanie dokumentacją procesową / Process dokumentation management],MATCH($B123,tab_MinKomp[[Stanowisko / Position ]:[Stanowisko / Position ]],0))="n/a","n/a",FS123-INDEX(tab_MinKomp[Zarządzanie dokumentacją procesową / Process dokumentation management],MATCH($B123,tab_MinKomp[[Stanowisko / Position ]:[Stanowisko / Position ]],0)))</f>
        <v>0</v>
      </c>
      <c r="FT124" s="194">
        <f>IF(INDEX(tab_MinKomp[Znajomość procesów z obszaru / Kenntiss der prozesse in dem Bereich],MATCH($B123,tab_MinKomp[[Stanowisko / Position ]:[Stanowisko / Position ]],0))="n/a","n/a",FT123-INDEX(tab_MinKomp[Znajomość procesów z obszaru / Kenntiss der prozesse in dem Bereich],MATCH($B123,tab_MinKomp[[Stanowisko / Position ]:[Stanowisko / Position ]],0)))</f>
        <v>0</v>
      </c>
      <c r="FU124" s="194">
        <f>IF(INDEX(tab_MinKomp[optymalizacja procesów / Prozessoptymalisierung],MATCH($B123,tab_MinKomp[[Stanowisko / Position ]:[Stanowisko / Position ]],0))="n/a","n/a",FU123-INDEX(tab_MinKomp[optymalizacja procesów / Prozessoptymalisierung],MATCH($B123,tab_MinKomp[[Stanowisko / Position ]:[Stanowisko / Position ]],0)))</f>
        <v>0</v>
      </c>
      <c r="FV124" s="194">
        <f>IF(INDEX(tab_MinKomp[Umiejętności szkoleniowe / Trainingsfähigkeiten],MATCH($B123,tab_MinKomp[[Stanowisko / Position ]:[Stanowisko / Position ]],0))="n/a","n/a",FV123-INDEX(tab_MinKomp[Umiejętności szkoleniowe / Trainingsfähigkeiten],MATCH($B123,tab_MinKomp[[Stanowisko / Position ]:[Stanowisko / Position ]],0)))</f>
        <v>0</v>
      </c>
      <c r="FW124" s="194">
        <f>IF(INDEX(tab_MinKomp[Analityczne myślenie, podejście / Analitysches Denken, Einstellung],MATCH($B123,tab_MinKomp[[Stanowisko / Position ]:[Stanowisko / Position ]],0))="n/a","n/a",FW123-INDEX(tab_MinKomp[Analityczne myślenie, podejście / Analitysches Denken, Einstellung],MATCH($B123,tab_MinKomp[[Stanowisko / Position ]:[Stanowisko / Position ]],0)))</f>
        <v>0</v>
      </c>
      <c r="FX124" s="194">
        <f>IF(INDEX(tab_MinKomp[Dokładność, precyzja w dzialaniu / Genauigkeit, Präzision in die Arbeit],MATCH($B123,tab_MinKomp[[Stanowisko / Position ]:[Stanowisko / Position ]],0))="n/a","n/a",FX123-INDEX(tab_MinKomp[Dokładność, precyzja w dzialaniu / Genauigkeit, Präzision in die Arbeit],MATCH($B123,tab_MinKomp[[Stanowisko / Position ]:[Stanowisko / Position ]],0)))</f>
        <v>0</v>
      </c>
      <c r="FY124" s="194">
        <f>IF(INDEX(tab_MinKomp[Dyspozycyjność / Verfügbarkeit],MATCH($B123,tab_MinKomp[[Stanowisko / Position ]:[Stanowisko / Position ]],0))="n/a","n/a",FY123-INDEX(tab_MinKomp[Dyspozycyjność / Verfügbarkeit],MATCH($B123,tab_MinKomp[[Stanowisko / Position ]:[Stanowisko / Position ]],0)))</f>
        <v>0</v>
      </c>
      <c r="FZ124" s="194">
        <f>IF(INDEX(tab_MinKomp[Zaangażowanie / 
Engagement],MATCH($B123,tab_MinKomp[[Stanowisko / Position ]:[Stanowisko / Position ]],0))="n/a","n/a",FZ123-INDEX(tab_MinKomp[Zaangażowanie / 
Engagement],MATCH($B123,tab_MinKomp[[Stanowisko / Position ]:[Stanowisko / Position ]],0)))</f>
        <v>0</v>
      </c>
      <c r="GA124" s="194" t="str">
        <f>IF(INDEX(tab_MinKomp[Konserwacja form guma],MATCH($B123,tab_MinKomp[[Stanowisko / Position ]:[Stanowisko / Position ]],0))="n/a","n/a",GA123-INDEX(tab_MinKomp[Konserwacja form guma],MATCH($B123,tab_MinKomp[[Stanowisko / Position ]:[Stanowisko / Position ]],0)))</f>
        <v>n/a</v>
      </c>
      <c r="GB124" s="194" t="str">
        <f>IF(INDEX(tab_MinKomp[Konserwacja form plastiki],MATCH($B123,tab_MinKomp[[Stanowisko / Position ]:[Stanowisko / Position ]],0))="n/a","n/a",GB123-INDEX(tab_MinKomp[Konserwacja form plastiki],MATCH($B123,tab_MinKomp[[Stanowisko / Position ]:[Stanowisko / Position ]],0)))</f>
        <v>n/a</v>
      </c>
      <c r="GC124" s="194">
        <f>IF(INDEX(tab_MinKomp[Elastyczność w działaniu],MATCH($B123,tab_MinKomp[[Stanowisko / Position ]:[Stanowisko / Position ]],0))="n/a","n/a",GC123-INDEX(tab_MinKomp[Elastyczność w działaniu],MATCH($B123,tab_MinKomp[[Stanowisko / Position ]:[Stanowisko / Position ]],0)))</f>
        <v>0</v>
      </c>
      <c r="GD124" s="194">
        <f>IF(INDEX(tab_MinKomp[Komunikatywność],MATCH($B123,tab_MinKomp[[Stanowisko / Position ]:[Stanowisko / Position ]],0))="n/a","n/a",GD123-INDEX(tab_MinKomp[Komunikatywność],MATCH($B123,tab_MinKomp[[Stanowisko / Position ]:[Stanowisko / Position ]],0)))</f>
        <v>0</v>
      </c>
      <c r="GE124" s="193" t="str">
        <f>IF(INDEX(tab_MinKomp[Motywowanie i budowanie zaangażowania zespołu],MATCH($B123,tab_MinKomp[[Stanowisko / Position ]:[Stanowisko / Position ]],0))="n/a","n/a",GE123-INDEX(tab_MinKomp[Motywowanie i budowanie zaangażowania zespołu],MATCH($B123,tab_MinKomp[[Stanowisko / Position ]:[Stanowisko / Position ]],0)))</f>
        <v>n/a</v>
      </c>
      <c r="GF124" s="186" t="s">
        <v>248</v>
      </c>
      <c r="GG124" s="186" t="s">
        <v>248</v>
      </c>
      <c r="GH124" s="186" t="s">
        <v>248</v>
      </c>
      <c r="GI124" s="186" t="s">
        <v>248</v>
      </c>
      <c r="GJ124" s="186" t="s">
        <v>248</v>
      </c>
      <c r="GK124" s="186" t="s">
        <v>248</v>
      </c>
      <c r="GL124" s="186" t="s">
        <v>248</v>
      </c>
      <c r="GM124" s="186" t="s">
        <v>248</v>
      </c>
      <c r="GN124" s="186" t="s">
        <v>248</v>
      </c>
      <c r="GO124" s="186" t="s">
        <v>248</v>
      </c>
      <c r="GP124" s="186" t="s">
        <v>248</v>
      </c>
      <c r="GQ124" s="186" t="s">
        <v>248</v>
      </c>
      <c r="GR124" s="186" t="s">
        <v>248</v>
      </c>
      <c r="GS124" s="186" t="s">
        <v>248</v>
      </c>
      <c r="GT124" s="186" t="s">
        <v>248</v>
      </c>
      <c r="GU124" s="186" t="s">
        <v>248</v>
      </c>
      <c r="GV124" s="186" t="s">
        <v>248</v>
      </c>
      <c r="GW124" s="186" t="s">
        <v>248</v>
      </c>
      <c r="GX124" s="186" t="s">
        <v>248</v>
      </c>
      <c r="GY124" s="186" t="s">
        <v>248</v>
      </c>
      <c r="GZ124" s="261" t="s">
        <v>248</v>
      </c>
      <c r="HA124" s="261" t="s">
        <v>248</v>
      </c>
      <c r="HB124" s="191">
        <f>SUM(G124:GE124)/(HB123-(SUM(G124:GE124)))</f>
        <v>1.7543859649122806E-2</v>
      </c>
    </row>
    <row r="125" spans="1:210" ht="24.9" customHeight="1" x14ac:dyDescent="0.3">
      <c r="A125" s="105" t="s">
        <v>320</v>
      </c>
      <c r="B125" s="105" t="s">
        <v>315</v>
      </c>
      <c r="C125" s="105" t="s">
        <v>396</v>
      </c>
      <c r="D125" s="105">
        <v>2055</v>
      </c>
      <c r="E125" s="394" t="s">
        <v>442</v>
      </c>
      <c r="F125" s="185" t="s">
        <v>374</v>
      </c>
      <c r="G125" s="186">
        <v>2</v>
      </c>
      <c r="H125" s="186">
        <v>1</v>
      </c>
      <c r="I125" s="186">
        <v>2</v>
      </c>
      <c r="J125" s="186">
        <v>1</v>
      </c>
      <c r="K125" s="186">
        <v>1</v>
      </c>
      <c r="L125" s="186" t="s">
        <v>248</v>
      </c>
      <c r="M125" s="186" t="s">
        <v>248</v>
      </c>
      <c r="N125" s="186" t="s">
        <v>248</v>
      </c>
      <c r="O125" s="186">
        <v>1</v>
      </c>
      <c r="P125" s="186">
        <v>1</v>
      </c>
      <c r="Q125" s="186" t="s">
        <v>248</v>
      </c>
      <c r="R125" s="186" t="s">
        <v>248</v>
      </c>
      <c r="S125" s="186" t="s">
        <v>248</v>
      </c>
      <c r="T125" s="186" t="s">
        <v>248</v>
      </c>
      <c r="U125" s="186" t="s">
        <v>248</v>
      </c>
      <c r="V125" s="186" t="s">
        <v>248</v>
      </c>
      <c r="W125" s="186" t="s">
        <v>248</v>
      </c>
      <c r="X125" s="186" t="s">
        <v>248</v>
      </c>
      <c r="Y125" s="186" t="s">
        <v>248</v>
      </c>
      <c r="Z125" s="186" t="s">
        <v>248</v>
      </c>
      <c r="AA125" s="186" t="s">
        <v>248</v>
      </c>
      <c r="AB125" s="186" t="s">
        <v>248</v>
      </c>
      <c r="AC125" s="186" t="s">
        <v>248</v>
      </c>
      <c r="AD125" s="186" t="s">
        <v>248</v>
      </c>
      <c r="AE125" s="186" t="s">
        <v>248</v>
      </c>
      <c r="AF125" s="186" t="s">
        <v>248</v>
      </c>
      <c r="AG125" s="186" t="s">
        <v>248</v>
      </c>
      <c r="AH125" s="186" t="s">
        <v>248</v>
      </c>
      <c r="AI125" s="186" t="s">
        <v>248</v>
      </c>
      <c r="AJ125" s="186" t="s">
        <v>248</v>
      </c>
      <c r="AK125" s="186" t="s">
        <v>248</v>
      </c>
      <c r="AL125" s="186">
        <v>1</v>
      </c>
      <c r="AM125" s="186" t="s">
        <v>248</v>
      </c>
      <c r="AN125" s="186" t="s">
        <v>248</v>
      </c>
      <c r="AO125" s="186">
        <v>1</v>
      </c>
      <c r="AP125" s="186" t="s">
        <v>248</v>
      </c>
      <c r="AQ125" s="186">
        <v>1</v>
      </c>
      <c r="AR125" s="186" t="s">
        <v>248</v>
      </c>
      <c r="AS125" s="186" t="s">
        <v>248</v>
      </c>
      <c r="AT125" s="186" t="s">
        <v>248</v>
      </c>
      <c r="AU125" s="186" t="s">
        <v>248</v>
      </c>
      <c r="AV125" s="186">
        <v>2</v>
      </c>
      <c r="AW125" s="186">
        <v>1</v>
      </c>
      <c r="AX125" s="186" t="s">
        <v>248</v>
      </c>
      <c r="AY125" s="186" t="s">
        <v>248</v>
      </c>
      <c r="AZ125" s="186" t="s">
        <v>248</v>
      </c>
      <c r="BA125" s="186">
        <v>1</v>
      </c>
      <c r="BB125" s="186">
        <v>1</v>
      </c>
      <c r="BC125" s="186" t="s">
        <v>248</v>
      </c>
      <c r="BD125" s="186" t="s">
        <v>248</v>
      </c>
      <c r="BE125" s="186" t="s">
        <v>248</v>
      </c>
      <c r="BF125" s="186" t="s">
        <v>248</v>
      </c>
      <c r="BG125" s="186" t="s">
        <v>248</v>
      </c>
      <c r="BH125" s="186" t="s">
        <v>248</v>
      </c>
      <c r="BI125" s="186" t="s">
        <v>248</v>
      </c>
      <c r="BJ125" s="186" t="s">
        <v>248</v>
      </c>
      <c r="BK125" s="186" t="s">
        <v>248</v>
      </c>
      <c r="BL125" s="186" t="s">
        <v>248</v>
      </c>
      <c r="BM125" s="186" t="s">
        <v>248</v>
      </c>
      <c r="BN125" s="186" t="s">
        <v>248</v>
      </c>
      <c r="BO125" s="186" t="s">
        <v>248</v>
      </c>
      <c r="BP125" s="186" t="s">
        <v>248</v>
      </c>
      <c r="BQ125" s="186">
        <v>2</v>
      </c>
      <c r="BR125" s="186" t="s">
        <v>248</v>
      </c>
      <c r="BS125" s="186">
        <v>2</v>
      </c>
      <c r="BT125" s="186" t="s">
        <v>248</v>
      </c>
      <c r="BU125" s="186">
        <v>2</v>
      </c>
      <c r="BV125" s="186" t="s">
        <v>248</v>
      </c>
      <c r="BW125" s="186">
        <v>2</v>
      </c>
      <c r="BX125" s="186">
        <v>2</v>
      </c>
      <c r="BY125" s="186" t="s">
        <v>248</v>
      </c>
      <c r="BZ125" s="186">
        <v>2</v>
      </c>
      <c r="CA125" s="186" t="s">
        <v>248</v>
      </c>
      <c r="CB125" s="186">
        <v>2</v>
      </c>
      <c r="CC125" s="186" t="s">
        <v>248</v>
      </c>
      <c r="CD125" s="186">
        <v>2</v>
      </c>
      <c r="CE125" s="186">
        <v>2</v>
      </c>
      <c r="CF125" s="186">
        <v>2</v>
      </c>
      <c r="CG125" s="186">
        <v>1</v>
      </c>
      <c r="CH125" s="186" t="s">
        <v>248</v>
      </c>
      <c r="CI125" s="186" t="s">
        <v>248</v>
      </c>
      <c r="CJ125" s="186" t="s">
        <v>248</v>
      </c>
      <c r="CK125" s="186" t="s">
        <v>248</v>
      </c>
      <c r="CL125" s="186" t="s">
        <v>248</v>
      </c>
      <c r="CM125" s="186" t="s">
        <v>248</v>
      </c>
      <c r="CN125" s="186" t="s">
        <v>248</v>
      </c>
      <c r="CO125" s="186" t="s">
        <v>248</v>
      </c>
      <c r="CP125" s="186" t="s">
        <v>248</v>
      </c>
      <c r="CQ125" s="186" t="s">
        <v>248</v>
      </c>
      <c r="CR125" s="186" t="s">
        <v>248</v>
      </c>
      <c r="CS125" s="186" t="s">
        <v>248</v>
      </c>
      <c r="CT125" s="186" t="s">
        <v>248</v>
      </c>
      <c r="CU125" s="186" t="s">
        <v>248</v>
      </c>
      <c r="CV125" s="186" t="s">
        <v>248</v>
      </c>
      <c r="CW125" s="186">
        <v>2</v>
      </c>
      <c r="CX125" s="186" t="s">
        <v>248</v>
      </c>
      <c r="CY125" s="186" t="s">
        <v>248</v>
      </c>
      <c r="CZ125" s="186" t="s">
        <v>248</v>
      </c>
      <c r="DA125" s="186" t="s">
        <v>248</v>
      </c>
      <c r="DB125" s="186" t="s">
        <v>248</v>
      </c>
      <c r="DC125" s="186" t="s">
        <v>248</v>
      </c>
      <c r="DD125" s="186" t="s">
        <v>248</v>
      </c>
      <c r="DE125" s="186" t="s">
        <v>248</v>
      </c>
      <c r="DF125" s="186">
        <v>1</v>
      </c>
      <c r="DG125" s="186" t="s">
        <v>248</v>
      </c>
      <c r="DH125" s="186" t="s">
        <v>248</v>
      </c>
      <c r="DI125" s="186" t="s">
        <v>248</v>
      </c>
      <c r="DJ125" s="186" t="s">
        <v>248</v>
      </c>
      <c r="DK125" s="186" t="s">
        <v>248</v>
      </c>
      <c r="DL125" s="186" t="s">
        <v>248</v>
      </c>
      <c r="DM125" s="186" t="s">
        <v>248</v>
      </c>
      <c r="DN125" s="186" t="s">
        <v>248</v>
      </c>
      <c r="DO125" s="186" t="s">
        <v>248</v>
      </c>
      <c r="DP125" s="186" t="s">
        <v>248</v>
      </c>
      <c r="DQ125" s="186" t="s">
        <v>248</v>
      </c>
      <c r="DR125" s="186" t="s">
        <v>248</v>
      </c>
      <c r="DS125" s="186" t="s">
        <v>248</v>
      </c>
      <c r="DT125" s="186" t="s">
        <v>248</v>
      </c>
      <c r="DU125" s="186" t="s">
        <v>248</v>
      </c>
      <c r="DV125" s="186" t="s">
        <v>248</v>
      </c>
      <c r="DW125" s="186" t="s">
        <v>248</v>
      </c>
      <c r="DX125" s="186" t="s">
        <v>248</v>
      </c>
      <c r="DY125" s="186" t="s">
        <v>248</v>
      </c>
      <c r="DZ125" s="186" t="s">
        <v>248</v>
      </c>
      <c r="EA125" s="186" t="s">
        <v>248</v>
      </c>
      <c r="EB125" s="186" t="s">
        <v>248</v>
      </c>
      <c r="EC125" s="186" t="s">
        <v>248</v>
      </c>
      <c r="ED125" s="186" t="s">
        <v>248</v>
      </c>
      <c r="EE125" s="186" t="s">
        <v>248</v>
      </c>
      <c r="EF125" s="186" t="s">
        <v>248</v>
      </c>
      <c r="EG125" s="186" t="s">
        <v>248</v>
      </c>
      <c r="EH125" s="186" t="s">
        <v>248</v>
      </c>
      <c r="EI125" s="186" t="s">
        <v>248</v>
      </c>
      <c r="EJ125" s="186" t="s">
        <v>248</v>
      </c>
      <c r="EK125" s="186" t="s">
        <v>248</v>
      </c>
      <c r="EL125" s="184" t="s">
        <v>248</v>
      </c>
      <c r="EM125" s="184" t="s">
        <v>248</v>
      </c>
      <c r="EN125" s="184" t="s">
        <v>248</v>
      </c>
      <c r="EO125" s="186" t="s">
        <v>248</v>
      </c>
      <c r="EP125" s="186" t="s">
        <v>248</v>
      </c>
      <c r="EQ125" s="186" t="s">
        <v>248</v>
      </c>
      <c r="ER125" s="186" t="s">
        <v>248</v>
      </c>
      <c r="ES125" s="186" t="s">
        <v>248</v>
      </c>
      <c r="ET125" s="186" t="s">
        <v>248</v>
      </c>
      <c r="EU125" s="186" t="s">
        <v>248</v>
      </c>
      <c r="EV125" s="186" t="s">
        <v>248</v>
      </c>
      <c r="EW125" s="186" t="s">
        <v>248</v>
      </c>
      <c r="EX125" s="186" t="s">
        <v>248</v>
      </c>
      <c r="EY125" s="186" t="s">
        <v>248</v>
      </c>
      <c r="EZ125" s="186" t="s">
        <v>248</v>
      </c>
      <c r="FA125" s="186" t="s">
        <v>248</v>
      </c>
      <c r="FB125" s="186" t="s">
        <v>248</v>
      </c>
      <c r="FC125" s="186" t="s">
        <v>248</v>
      </c>
      <c r="FD125" s="186" t="s">
        <v>248</v>
      </c>
      <c r="FE125" s="186" t="s">
        <v>248</v>
      </c>
      <c r="FF125" s="186" t="s">
        <v>248</v>
      </c>
      <c r="FG125" s="186" t="s">
        <v>248</v>
      </c>
      <c r="FH125" s="186" t="s">
        <v>248</v>
      </c>
      <c r="FI125" s="186" t="s">
        <v>248</v>
      </c>
      <c r="FJ125" s="186" t="s">
        <v>248</v>
      </c>
      <c r="FK125" s="186" t="s">
        <v>248</v>
      </c>
      <c r="FL125" s="186" t="s">
        <v>248</v>
      </c>
      <c r="FM125" s="186" t="s">
        <v>248</v>
      </c>
      <c r="FN125" s="187" t="s">
        <v>248</v>
      </c>
      <c r="FO125" s="187" t="s">
        <v>248</v>
      </c>
      <c r="FP125" s="187" t="s">
        <v>248</v>
      </c>
      <c r="FQ125" s="187" t="s">
        <v>248</v>
      </c>
      <c r="FR125" s="187" t="s">
        <v>248</v>
      </c>
      <c r="FS125" s="186">
        <v>2</v>
      </c>
      <c r="FT125" s="186">
        <v>2</v>
      </c>
      <c r="FU125" s="186">
        <v>1</v>
      </c>
      <c r="FV125" s="186">
        <v>1</v>
      </c>
      <c r="FW125" s="186">
        <v>1</v>
      </c>
      <c r="FX125" s="186">
        <v>2</v>
      </c>
      <c r="FY125" s="186">
        <v>2</v>
      </c>
      <c r="FZ125" s="186">
        <v>2</v>
      </c>
      <c r="GA125" s="186" t="s">
        <v>248</v>
      </c>
      <c r="GB125" s="186" t="s">
        <v>248</v>
      </c>
      <c r="GC125" s="186">
        <v>2</v>
      </c>
      <c r="GD125" s="186">
        <v>2</v>
      </c>
      <c r="GE125" s="186" t="s">
        <v>248</v>
      </c>
      <c r="GF125" s="186" t="s">
        <v>248</v>
      </c>
      <c r="GG125" s="186" t="s">
        <v>248</v>
      </c>
      <c r="GH125" s="186" t="s">
        <v>248</v>
      </c>
      <c r="GI125" s="186" t="s">
        <v>248</v>
      </c>
      <c r="GJ125" s="186" t="s">
        <v>248</v>
      </c>
      <c r="GK125" s="186" t="s">
        <v>248</v>
      </c>
      <c r="GL125" s="186" t="s">
        <v>248</v>
      </c>
      <c r="GM125" s="186" t="s">
        <v>248</v>
      </c>
      <c r="GN125" s="186" t="s">
        <v>248</v>
      </c>
      <c r="GO125" s="186" t="s">
        <v>248</v>
      </c>
      <c r="GP125" s="186" t="s">
        <v>248</v>
      </c>
      <c r="GQ125" s="186" t="s">
        <v>248</v>
      </c>
      <c r="GR125" s="186" t="s">
        <v>248</v>
      </c>
      <c r="GS125" s="186" t="s">
        <v>248</v>
      </c>
      <c r="GT125" s="186" t="s">
        <v>248</v>
      </c>
      <c r="GU125" s="186" t="s">
        <v>248</v>
      </c>
      <c r="GV125" s="186" t="s">
        <v>248</v>
      </c>
      <c r="GW125" s="186" t="s">
        <v>248</v>
      </c>
      <c r="GX125" s="186" t="s">
        <v>248</v>
      </c>
      <c r="GY125" s="186" t="s">
        <v>248</v>
      </c>
      <c r="GZ125" s="261" t="s">
        <v>248</v>
      </c>
      <c r="HA125" s="261" t="s">
        <v>248</v>
      </c>
      <c r="HB125" s="188">
        <f t="shared" ref="HB125" si="27">SUM(G125:GE125)</f>
        <v>58</v>
      </c>
    </row>
    <row r="126" spans="1:210" ht="24.9" customHeight="1" thickBot="1" x14ac:dyDescent="0.35">
      <c r="A126" s="108" t="str">
        <f t="shared" ref="A126" si="28">A125</f>
        <v>Prod.-Q-4</v>
      </c>
      <c r="B126" s="108" t="str">
        <f t="shared" ref="B126" si="29">B125</f>
        <v>Pracownik Produkcji</v>
      </c>
      <c r="C126" s="108" t="str">
        <f t="shared" ref="C126" si="30">C125</f>
        <v>KB</v>
      </c>
      <c r="D126" s="108">
        <f t="shared" ref="D126" si="31">D125</f>
        <v>2055</v>
      </c>
      <c r="E126" s="395"/>
      <c r="F126" s="189" t="s">
        <v>375</v>
      </c>
      <c r="G126" s="192">
        <f>IF(INDEX(tab_MinKomp[Przepisy BHP / BHP Vorschriften],MATCH($B125,tab_MinKomp[[Stanowisko / Position ]:[Stanowisko / Position ]],0))="n/a","n/a",G125-INDEX(tab_MinKomp[Przepisy BHP / BHP Vorschriften],MATCH($B125,tab_MinKomp[[Stanowisko / Position ]:[Stanowisko / Position ]],0)))</f>
        <v>0</v>
      </c>
      <c r="H126" s="193">
        <f>IF(INDEX(tab_MinKomp[Przepisy PPOŻ / Brandschutzbestimmungen],MATCH($B125,tab_MinKomp[[Stanowisko / Position ]:[Stanowisko / Position ]],0))="n/a","n/a",H125-INDEX(tab_MinKomp[Przepisy PPOŻ / Brandschutzbestimmungen],MATCH($B125,tab_MinKomp[[Stanowisko / Position ]:[Stanowisko / Position ]],0)))</f>
        <v>0</v>
      </c>
      <c r="I126" s="193">
        <f>IF(INDEX(tab_MinKomp[Ryzyko zawodowe na stanowiskach pracyv/ Berufliche Risiken an Arbeitsstellen],MATCH($B125,tab_MinKomp[[Stanowisko / Position ]:[Stanowisko / Position ]],0))="n/a","n/a",I125-INDEX(tab_MinKomp[Ryzyko zawodowe na stanowiskach pracyv/ Berufliche Risiken an Arbeitsstellen],MATCH($B125,tab_MinKomp[[Stanowisko / Position ]:[Stanowisko / Position ]],0)))</f>
        <v>0</v>
      </c>
      <c r="J126" s="193">
        <f>IF(INDEX(tab_MinKomp[Gospodarka substancjami niebezpiecznymi / Gefahrstoffmanagement],MATCH($B125,tab_MinKomp[[Stanowisko / Position ]:[Stanowisko / Position ]],0))="n/a","n/a",J125-INDEX(tab_MinKomp[Gospodarka substancjami niebezpiecznymi / Gefahrstoffmanagement],MATCH($B125,tab_MinKomp[[Stanowisko / Position ]:[Stanowisko / Position ]],0)))</f>
        <v>0</v>
      </c>
      <c r="K126" s="193">
        <f>IF(INDEX(tab_MinKomp[Gospodarka odpadami / Abfallwirtschaft],MATCH($B125,tab_MinKomp[[Stanowisko / Position ]:[Stanowisko / Position ]],0))="n/a","n/a",K125-INDEX(tab_MinKomp[Gospodarka odpadami / Abfallwirtschaft],MATCH($B125,tab_MinKomp[[Stanowisko / Position ]:[Stanowisko / Position ]],0)))</f>
        <v>0</v>
      </c>
      <c r="L126" s="194" t="str">
        <f>IF(INDEX(tab_MinKomp[Przepisy kodeksu pracy / Bestimmungen des Arbeitsgesetzes],MATCH($B125,tab_MinKomp[[Stanowisko / Position ]:[Stanowisko / Position ]],0))="n/a","n/a",L125-INDEX(tab_MinKomp[Przepisy kodeksu pracy / Bestimmungen des Arbeitsgesetzes],MATCH($B125,tab_MinKomp[[Stanowisko / Position ]:[Stanowisko / Position ]],0)))</f>
        <v>n/a</v>
      </c>
      <c r="M126" s="195" t="str">
        <f>IF(INDEX(tab_MinKomp[Przepisy o ub.społ. ZUS  / Sozialversicherungsvorschriften],MATCH($B125,tab_MinKomp[[Stanowisko / Position ]:[Stanowisko / Position ]],0))="n/a","n/a",M125-INDEX(tab_MinKomp[Przepisy o ub.społ. ZUS  / Sozialversicherungsvorschriften],MATCH($B125,tab_MinKomp[[Stanowisko / Position ]:[Stanowisko / Position ]],0)))</f>
        <v>n/a</v>
      </c>
      <c r="N126" s="194" t="str">
        <f>IF(INDEX(tab_MinKomp[PRZEPISY O PDOF /persönlich Einkommensteuergesetz ],MATCH($B125,tab_MinKomp[[Stanowisko / Position ]:[Stanowisko / Position ]],0))="n/a","n/a",N125-INDEX(tab_MinKomp[PRZEPISY O PDOF /persönlich Einkommensteuergesetz ],MATCH($B125,tab_MinKomp[[Stanowisko / Position ]:[Stanowisko / Position ]],0)))</f>
        <v>n/a</v>
      </c>
      <c r="O126" s="194">
        <f>IF(INDEX(tab_MinKomp[Regulamin pracy / Arbeitsordnung],MATCH($B125,tab_MinKomp[[Stanowisko / Position ]:[Stanowisko / Position ]],0))="n/a","n/a",O125-INDEX(tab_MinKomp[Regulamin pracy / Arbeitsordnung],MATCH($B125,tab_MinKomp[[Stanowisko / Position ]:[Stanowisko / Position ]],0)))</f>
        <v>0</v>
      </c>
      <c r="P126" s="194">
        <f>IF(INDEX(tab_MinKomp[Regulamin wynagradzania / Vergütungsordnung],MATCH($B125,tab_MinKomp[[Stanowisko / Position ]:[Stanowisko / Position ]],0))="n/a","n/a",P125-INDEX(tab_MinKomp[Regulamin wynagradzania / Vergütungsordnung],MATCH($B125,tab_MinKomp[[Stanowisko / Position ]:[Stanowisko / Position ]],0)))</f>
        <v>0</v>
      </c>
      <c r="Q126" s="194" t="str">
        <f>IF(INDEX(tab_MinKomp[System R2PŁATNIK PRO: Płace / Lohnabrechnung],MATCH($B125,tab_MinKomp[[Stanowisko / Position ]:[Stanowisko / Position ]],0))="n/a","n/a",Q125-INDEX(tab_MinKomp[System R2PŁATNIK PRO: Płace / Lohnabrechnung],MATCH($B125,tab_MinKomp[[Stanowisko / Position ]:[Stanowisko / Position ]],0)))</f>
        <v>n/a</v>
      </c>
      <c r="R126" s="194" t="str">
        <f>IF(INDEX(tab_MinKomp[SystemR2PŁATNIK PRO: KADRY / Personaldaten],MATCH($B125,tab_MinKomp[[Stanowisko / Position ]:[Stanowisko / Position ]],0))="n/a","n/a",R125-INDEX(tab_MinKomp[SystemR2PŁATNIK PRO: KADRY / Personaldaten],MATCH($B125,tab_MinKomp[[Stanowisko / Position ]:[Stanowisko / Position ]],0)))</f>
        <v>n/a</v>
      </c>
      <c r="S126" s="194" t="str">
        <f>IF(INDEX(tab_MinKomp[SYSTEM R2PŁATNIK PRO: zarządzanie pracownikami / Arbeitsverwaltung],MATCH($B125,tab_MinKomp[[Stanowisko / Position ]:[Stanowisko / Position ]],0))="n/a","n/a",S125-INDEX(tab_MinKomp[SYSTEM R2PŁATNIK PRO: zarządzanie pracownikami / Arbeitsverwaltung],MATCH($B125,tab_MinKomp[[Stanowisko / Position ]:[Stanowisko / Position ]],0)))</f>
        <v>n/a</v>
      </c>
      <c r="T126" s="194" t="str">
        <f>IF(INDEX(tab_MinKomp[Doradztwo, wsparcie personalne / Personalberatung und Unterstützung],MATCH($B125,tab_MinKomp[[Stanowisko / Position ]:[Stanowisko / Position ]],0))="n/a","n/a",T125-INDEX(tab_MinKomp[Doradztwo, wsparcie personalne / Personalberatung und Unterstützung],MATCH($B125,tab_MinKomp[[Stanowisko / Position ]:[Stanowisko / Position ]],0)))</f>
        <v>n/a</v>
      </c>
      <c r="U126" s="194" t="str">
        <f>IF(INDEX(tab_MinKomp[Przepisy o podatku VAT / MwSt.- Gesetz],MATCH($B125,tab_MinKomp[[Stanowisko / Position ]:[Stanowisko / Position ]],0))="n/a","n/a",U125-INDEX(tab_MinKomp[Przepisy o podatku VAT / MwSt.- Gesetz],MATCH($B125,tab_MinKomp[[Stanowisko / Position ]:[Stanowisko / Position ]],0)))</f>
        <v>n/a</v>
      </c>
      <c r="V126" s="194" t="str">
        <f>IF(INDEX(tab_MinKomp[PrzepisyPDOP / geschäftlich Einkommensteuergesetz],MATCH($B125,tab_MinKomp[[Stanowisko / Position ]:[Stanowisko / Position ]],0))="n/a","n/a",V125-INDEX(tab_MinKomp[PrzepisyPDOP / geschäftlich Einkommensteuergesetz],MATCH($B125,tab_MinKomp[[Stanowisko / Position ]:[Stanowisko / Position ]],0)))</f>
        <v>n/a</v>
      </c>
      <c r="W126" s="194" t="str">
        <f>IF(INDEX(tab_MinKomp[System BAAN / FINANSE (FIBU)],MATCH($B125,tab_MinKomp[[Stanowisko / Position ]:[Stanowisko / Position ]],0))="n/a","n/a",W125-INDEX(tab_MinKomp[System BAAN / FINANSE (FIBU)],MATCH($B125,tab_MinKomp[[Stanowisko / Position ]:[Stanowisko / Position ]],0)))</f>
        <v>n/a</v>
      </c>
      <c r="X126" s="194" t="str">
        <f>IF(INDEX(tab_MinKomp[Systemy pomocnicze / Hilfssysteme(STOCKPROGRAM, KALK2000 etc.)],MATCH($B125,tab_MinKomp[[Stanowisko / Position ]:[Stanowisko / Position ]],0))="n/a","n/a",X125-INDEX(tab_MinKomp[Systemy pomocnicze / Hilfssysteme(STOCKPROGRAM, KALK2000 etc.)],MATCH($B125,tab_MinKomp[[Stanowisko / Position ]:[Stanowisko / Position ]],0)))</f>
        <v>n/a</v>
      </c>
      <c r="Y126" s="194" t="str">
        <f>IF(INDEX(tab_MinKomp[Polityka rachunkowości / Buchführungspolitik],MATCH($B125,tab_MinKomp[[Stanowisko / Position ]:[Stanowisko / Position ]],0))="n/a","n/a",Y125-INDEX(tab_MinKomp[Polityka rachunkowości / Buchführungspolitik],MATCH($B125,tab_MinKomp[[Stanowisko / Position ]:[Stanowisko / Position ]],0)))</f>
        <v>n/a</v>
      </c>
      <c r="Z126" s="194" t="str">
        <f>IF(INDEX(tab_MinKomp[Ustawa o rachunkowości / Rechnungslegungsgesetz],MATCH($B125,tab_MinKomp[[Stanowisko / Position ]:[Stanowisko / Position ]],0))="n/a","n/a",Z125-INDEX(tab_MinKomp[Ustawa o rachunkowości / Rechnungslegungsgesetz],MATCH($B125,tab_MinKomp[[Stanowisko / Position ]:[Stanowisko / Position ]],0)))</f>
        <v>n/a</v>
      </c>
      <c r="AA126" s="194" t="str">
        <f>IF(INDEX(tab_MinKomp[WORKFLOW - TS-100],MATCH($B125,tab_MinKomp[[Stanowisko / Position ]:[Stanowisko / Position ]],0))="n/a","n/a",AA125-INDEX(tab_MinKomp[WORKFLOW - TS-100],MATCH($B125,tab_MinKomp[[Stanowisko / Position ]:[Stanowisko / Position ]],0)))</f>
        <v>n/a</v>
      </c>
      <c r="AB126" s="194" t="str">
        <f>IF(INDEX(tab_MinKomp[WORKFLOW - SFMS],MATCH($B125,tab_MinKomp[[Stanowisko / Position ]:[Stanowisko / Position ]],0))="n/a","n/a",AB125-INDEX(tab_MinKomp[WORKFLOW - SFMS],MATCH($B125,tab_MinKomp[[Stanowisko / Position ]:[Stanowisko / Position ]],0)))</f>
        <v>n/a</v>
      </c>
      <c r="AC126" s="194" t="str">
        <f>IF(INDEX(tab_MinKomp[System ISO 9001:2015],MATCH($B125,tab_MinKomp[[Stanowisko / Position ]:[Stanowisko / Position ]],0))="n/a","n/a",AC125-INDEX(tab_MinKomp[System ISO 9001:2015],MATCH($B125,tab_MinKomp[[Stanowisko / Position ]:[Stanowisko / Position ]],0)))</f>
        <v>n/a</v>
      </c>
      <c r="AD126" s="194" t="str">
        <f>IF(INDEX(tab_MinKomp[System ISO 9001:2015],MATCH($B125,tab_MinKomp[[Stanowisko / Position ]:[Stanowisko / Position ]],0))="n/a","n/a",AD125-INDEX(tab_MinKomp[System ISO 9001:2015],MATCH($B125,tab_MinKomp[[Stanowisko / Position ]:[Stanowisko / Position ]],0)))</f>
        <v>n/a</v>
      </c>
      <c r="AE126" s="194" t="str">
        <f>IF(INDEX(tab_MinKomp[System ISO 9001:2015],MATCH($B125,tab_MinKomp[[Stanowisko / Position ]:[Stanowisko / Position ]],0))="n/a","n/a",AE125-INDEX(tab_MinKomp[System ISO 9001:2015],MATCH($B125,tab_MinKomp[[Stanowisko / Position ]:[Stanowisko / Position ]],0)))</f>
        <v>n/a</v>
      </c>
      <c r="AF126" s="194" t="str">
        <f>IF(INDEX(tab_MinKomp[System ISO 9001:2015],MATCH($B125,tab_MinKomp[[Stanowisko / Position ]:[Stanowisko / Position ]],0))="n/a","n/a",AF125-INDEX(tab_MinKomp[System ISO 9001:2015],MATCH($B125,tab_MinKomp[[Stanowisko / Position ]:[Stanowisko / Position ]],0)))</f>
        <v>n/a</v>
      </c>
      <c r="AG126" s="194" t="str">
        <f>IF(INDEX(tab_MinKomp[Wymagania VDA 6.3 Process / Forderungen],MATCH($B125,tab_MinKomp[[Stanowisko / Position ]:[Stanowisko / Position ]],0))="n/a","n/a",AG125-INDEX(tab_MinKomp[Wymagania VDA 6.3 Process / Forderungen],MATCH($B125,tab_MinKomp[[Stanowisko / Position ]:[Stanowisko / Position ]],0)))</f>
        <v>n/a</v>
      </c>
      <c r="AH126" s="194" t="str">
        <f>IF(INDEX(tab_MinKomp[Wymagania VDA 6.5 Product / Forderungen],MATCH($B125,tab_MinKomp[[Stanowisko / Position ]:[Stanowisko / Position ]],0))="n/a","n/a",AH125-INDEX(tab_MinKomp[Wymagania VDA 6.5 Product / Forderungen],MATCH($B125,tab_MinKomp[[Stanowisko / Position ]:[Stanowisko / Position ]],0)))</f>
        <v>n/a</v>
      </c>
      <c r="AI126" s="194" t="str">
        <f>IF(INDEX(tab_MinKomp[System ISO 9001:2015],MATCH($B125,tab_MinKomp[[Stanowisko / Position ]:[Stanowisko / Position ]],0))="n/a","n/a",AI125-INDEX(tab_MinKomp[System ISO 9001:2015],MATCH($B125,tab_MinKomp[[Stanowisko / Position ]:[Stanowisko / Position ]],0)))</f>
        <v>n/a</v>
      </c>
      <c r="AJ126" s="194" t="str">
        <f>IF(INDEX(tab_MinKomp[Auditor systemu ISO 17021:2018],MATCH($B125,tab_MinKomp[[Stanowisko / Position ]:[Stanowisko / Position ]],0))="n/a","n/a",AJ125-INDEX(tab_MinKomp[Auditor systemu ISO 17021:2018],MATCH($B125,tab_MinKomp[[Stanowisko / Position ]:[Stanowisko / Position ]],0)))</f>
        <v>n/a</v>
      </c>
      <c r="AK126" s="194" t="str">
        <f>IF(INDEX(tab_MinKomp[Pełnomocnik systemu / Systemvertreter],MATCH($B125,tab_MinKomp[[Stanowisko / Position ]:[Stanowisko / Position ]],0))="n/a","n/a",AK125-INDEX(tab_MinKomp[Pełnomocnik systemu / Systemvertreter],MATCH($B125,tab_MinKomp[[Stanowisko / Position ]:[Stanowisko / Position ]],0)))</f>
        <v>n/a</v>
      </c>
      <c r="AL126" s="194">
        <f>IF(INDEX(tab_MinKomp[Polityka Etyczna - Compliance],MATCH($B125,tab_MinKomp[[Stanowisko / Position ]:[Stanowisko / Position ]],0))="n/a","n/a",AL125-INDEX(tab_MinKomp[Polityka Etyczna - Compliance],MATCH($B125,tab_MinKomp[[Stanowisko / Position ]:[Stanowisko / Position ]],0)))</f>
        <v>0</v>
      </c>
      <c r="AM126" s="194" t="str">
        <f>IF(INDEX(tab_MinKomp[WDRAŻANIE NOWYCH PROJEKTÓW/ PROCEDURA CTM],MATCH($B125,tab_MinKomp[[Stanowisko / Position ]:[Stanowisko / Position ]],0))="n/a","n/a",AM125-INDEX(tab_MinKomp[WDRAŻANIE NOWYCH PROJEKTÓW/ PROCEDURA CTM],MATCH($B125,tab_MinKomp[[Stanowisko / Position ]:[Stanowisko / Position ]],0)))</f>
        <v>n/a</v>
      </c>
      <c r="AN126" s="194" t="str">
        <f>IF(INDEX(tab_MinKomp[KAMIENIE MILOWE MSL/PIFF],MATCH($B125,tab_MinKomp[[Stanowisko / Position ]:[Stanowisko / Position ]],0))="n/a","n/a",AN125-INDEX(tab_MinKomp[KAMIENIE MILOWE MSL/PIFF],MATCH($B125,tab_MinKomp[[Stanowisko / Position ]:[Stanowisko / Position ]],0)))</f>
        <v>n/a</v>
      </c>
      <c r="AO126" s="194">
        <f>IF(INDEX(tab_MinKomp[CP],MATCH($B125,tab_MinKomp[[Stanowisko / Position ]:[Stanowisko / Position ]],0))="n/a","n/a",AO125-INDEX(tab_MinKomp[CP],MATCH($B125,tab_MinKomp[[Stanowisko / Position ]:[Stanowisko / Position ]],0)))</f>
        <v>0</v>
      </c>
      <c r="AP126" s="194" t="str">
        <f>IF(INDEX(tab_MinKomp[FMEA],MATCH($B125,tab_MinKomp[[Stanowisko / Position ]:[Stanowisko / Position ]],0))="n/a","n/a",AP125-INDEX(tab_MinKomp[FMEA],MATCH($B125,tab_MinKomp[[Stanowisko / Position ]:[Stanowisko / Position ]],0)))</f>
        <v>n/a</v>
      </c>
      <c r="AQ126" s="194">
        <f>IF(INDEX(tab_MinKomp[FLOW CHART],MATCH($B125,tab_MinKomp[[Stanowisko / Position ]:[Stanowisko / Position ]],0))="n/a","n/a",AQ125-INDEX(tab_MinKomp[FLOW CHART],MATCH($B125,tab_MinKomp[[Stanowisko / Position ]:[Stanowisko / Position ]],0)))</f>
        <v>0</v>
      </c>
      <c r="AR126" s="194" t="str">
        <f>IF(INDEX(tab_MinKomp[APQP],MATCH($B125,tab_MinKomp[[Stanowisko / Position ]:[Stanowisko / Position ]],0))="n/a","n/a",AR125-INDEX(tab_MinKomp[APQP],MATCH($B125,tab_MinKomp[[Stanowisko / Position ]:[Stanowisko / Position ]],0)))</f>
        <v>n/a</v>
      </c>
      <c r="AS126" s="194" t="str">
        <f>IF(INDEX(tab_MinKomp[MSA],MATCH($B125,tab_MinKomp[[Stanowisko / Position ]:[Stanowisko / Position ]],0))="n/a","n/a",AS125-INDEX(tab_MinKomp[MSA],MATCH($B125,tab_MinKomp[[Stanowisko / Position ]:[Stanowisko / Position ]],0)))</f>
        <v>n/a</v>
      </c>
      <c r="AT126" s="194" t="str">
        <f>IF(INDEX(tab_MinKomp[SPC],MATCH($B125,tab_MinKomp[[Stanowisko / Position ]:[Stanowisko / Position ]],0))="n/a","n/a",AT125-INDEX(tab_MinKomp[SPC],MATCH($B125,tab_MinKomp[[Stanowisko / Position ]:[Stanowisko / Position ]],0)))</f>
        <v>n/a</v>
      </c>
      <c r="AU126" s="194" t="str">
        <f>IF(INDEX(tab_MinKomp[CSR (SPECYFICZNE WYMAGANIA KLIENTA)],MATCH($B125,tab_MinKomp[[Stanowisko / Position ]:[Stanowisko / Position ]],0))="n/a","n/a",AU125-INDEX(tab_MinKomp[CSR (SPECYFICZNE WYMAGANIA KLIENTA)],MATCH($B125,tab_MinKomp[[Stanowisko / Position ]:[Stanowisko / Position ]],0)))</f>
        <v>n/a</v>
      </c>
      <c r="AV126" s="194">
        <f>IF(INDEX(tab_MinKomp[5S],MATCH($B125,tab_MinKomp[[Stanowisko / Position ]:[Stanowisko / Position ]],0))="n/a","n/a",AV125-INDEX(tab_MinKomp[5S],MATCH($B125,tab_MinKomp[[Stanowisko / Position ]:[Stanowisko / Position ]],0)))</f>
        <v>0</v>
      </c>
      <c r="AW126" s="194">
        <f>IF(INDEX(tab_MinKomp[LEAN MANAGEMENT],MATCH($B125,tab_MinKomp[[Stanowisko / Position ]:[Stanowisko / Position ]],0))="n/a","n/a",AW125-INDEX(tab_MinKomp[LEAN MANAGEMENT],MATCH($B125,tab_MinKomp[[Stanowisko / Position ]:[Stanowisko / Position ]],0)))</f>
        <v>0</v>
      </c>
      <c r="AX126" s="194" t="str">
        <f>IF(INDEX(tab_MinKomp[5R],MATCH($B125,tab_MinKomp[[Stanowisko / Position ]:[Stanowisko / Position ]],0))="n/a","n/a",AX125-INDEX(tab_MinKomp[5R],MATCH($B125,tab_MinKomp[[Stanowisko / Position ]:[Stanowisko / Position ]],0)))</f>
        <v>n/a</v>
      </c>
      <c r="AY126" s="194" t="str">
        <f>IF(INDEX(tab_MinKomp[Six Sigma],MATCH($B125,tab_MinKomp[[Stanowisko / Position ]:[Stanowisko / Position ]],0))="n/a","n/a",AY125-INDEX(tab_MinKomp[Six Sigma],MATCH($B125,tab_MinKomp[[Stanowisko / Position ]:[Stanowisko / Position ]],0)))</f>
        <v>n/a</v>
      </c>
      <c r="AZ126" s="194" t="str">
        <f>IF(INDEX(tab_MinKomp[System BAAN / Distribution &amp; Supply Chain],MATCH($B125,tab_MinKomp[[Stanowisko / Position ]:[Stanowisko / Position ]],0))="n/a","n/a",AZ125-INDEX(tab_MinKomp[System BAAN / Distribution &amp; Supply Chain],MATCH($B125,tab_MinKomp[[Stanowisko / Position ]:[Stanowisko / Position ]],0)))</f>
        <v>n/a</v>
      </c>
      <c r="BA126" s="194">
        <f>IF(INDEX(tab_MinKomp[LEAN MANAGEMENT],MATCH($B125,tab_MinKomp[[Stanowisko / Position ]:[Stanowisko / Position ]],0))="n/a","n/a",BA125-INDEX(tab_MinKomp[LEAN MANAGEMENT],MATCH($B125,tab_MinKomp[[Stanowisko / Position ]:[Stanowisko / Position ]],0)))</f>
        <v>0</v>
      </c>
      <c r="BB126" s="194">
        <f>IF(INDEX(tab_MinKomp[LEAN MANAGEMENT],MATCH($B125,tab_MinKomp[[Stanowisko / Position ]:[Stanowisko / Position ]],0))="n/a","n/a",BB125-INDEX(tab_MinKomp[LEAN MANAGEMENT],MATCH($B125,tab_MinKomp[[Stanowisko / Position ]:[Stanowisko / Position ]],0)))</f>
        <v>0</v>
      </c>
      <c r="BC126" s="194" t="str">
        <f>IF(INDEX(tab_MinKomp[Organizacja dostaw / Versorgungsorganisation],MATCH($B125,tab_MinKomp[[Stanowisko / Position ]:[Stanowisko / Position ]],0))="n/a","n/a",BC125-INDEX(tab_MinKomp[Organizacja dostaw / Versorgungsorganisation],MATCH($B125,tab_MinKomp[[Stanowisko / Position ]:[Stanowisko / Position ]],0)))</f>
        <v>n/a</v>
      </c>
      <c r="BD126" s="194" t="str">
        <f>IF(INDEX(tab_MinKomp[Organizacja wysyłek / Organisation von Lieferungen],MATCH($B125,tab_MinKomp[[Stanowisko / Position ]:[Stanowisko / Position ]],0))="n/a","n/a",BD125-INDEX(tab_MinKomp[Organizacja wysyłek / Organisation von Lieferungen],MATCH($B125,tab_MinKomp[[Stanowisko / Position ]:[Stanowisko / Position ]],0)))</f>
        <v>n/a</v>
      </c>
      <c r="BE126" s="194" t="str">
        <f>IF(INDEX(tab_MinKomp[Analiza magazynowa - Program Polen.mdb / Inventuranalyse],MATCH($B125,tab_MinKomp[[Stanowisko / Position ]:[Stanowisko / Position ]],0))="n/a","n/a",BE125-INDEX(tab_MinKomp[Analiza magazynowa - Program Polen.mdb / Inventuranalyse],MATCH($B125,tab_MinKomp[[Stanowisko / Position ]:[Stanowisko / Position ]],0)))</f>
        <v>n/a</v>
      </c>
      <c r="BF126" s="190" t="str">
        <f>IF(INDEX(tab_MinKomp[MMOG (Materials Management Operations Guidelines)],MATCH($B125,tab_MinKomp[[Stanowisko / Position ]:[Stanowisko / Position ]],0))="n/a","n/a",BF125-INDEX(tab_MinKomp[MMOG (Materials Management Operations Guidelines)],MATCH($B125,tab_MinKomp[[Stanowisko / Position ]:[Stanowisko / Position ]],0)))</f>
        <v>n/a</v>
      </c>
      <c r="BG126" s="190" t="str">
        <f>IF(INDEX(tab_MinKomp[GPP],MATCH($B125,tab_MinKomp[[Stanowisko / Position ]:[Stanowisko / Position ]],0))="n/a","n/a",BG125-INDEX(tab_MinKomp[GPP],MATCH($B125,tab_MinKomp[[Stanowisko / Position ]:[Stanowisko / Position ]],0)))</f>
        <v>n/a</v>
      </c>
      <c r="BH126" s="190" t="str">
        <f>IF(INDEX(tab_MinKomp[AIAG (Automotive Industry Action Group)],MATCH($B125,tab_MinKomp[[Stanowisko / Position ]:[Stanowisko / Position ]],0))="n/a","n/a",BH125-INDEX(tab_MinKomp[AIAG (Automotive Industry Action Group)],MATCH($B125,tab_MinKomp[[Stanowisko / Position ]:[Stanowisko / Position ]],0)))</f>
        <v>n/a</v>
      </c>
      <c r="BI126" s="190" t="str">
        <f>IF(INDEX(tab_MinKomp[Super-G disputes],MATCH($B125,tab_MinKomp[[Stanowisko / Position ]:[Stanowisko / Position ]],0))="n/a","n/a",BI125-INDEX(tab_MinKomp[Super-G disputes],MATCH($B125,tab_MinKomp[[Stanowisko / Position ]:[Stanowisko / Position ]],0)))</f>
        <v>n/a</v>
      </c>
      <c r="BJ126" s="190" t="str">
        <f>IF(INDEX(tab_MinKomp[CMMS3/eDDL (Direct Data Link)],MATCH($B125,tab_MinKomp[[Stanowisko / Position ]:[Stanowisko / Position ]],0))="n/a","n/a",BJ125-INDEX(tab_MinKomp[CMMS3/eDDL (Direct Data Link)],MATCH($B125,tab_MinKomp[[Stanowisko / Position ]:[Stanowisko / Position ]],0)))</f>
        <v>n/a</v>
      </c>
      <c r="BK126" s="190" t="str">
        <f>IF(INDEX(tab_MinKomp[MP&amp;L (Material Planning and Logistics)],MATCH($B125,tab_MinKomp[[Stanowisko / Position ]:[Stanowisko / Position ]],0))="n/a","n/a",BK125-INDEX(tab_MinKomp[MP&amp;L (Material Planning and Logistics)],MATCH($B125,tab_MinKomp[[Stanowisko / Position ]:[Stanowisko / Position ]],0)))</f>
        <v>n/a</v>
      </c>
      <c r="BL126" s="190" t="str">
        <f>IF(INDEX(tab_MinKomp[Supplier delivery rating],MATCH($B125,tab_MinKomp[[Stanowisko / Position ]:[Stanowisko / Position ]],0))="n/a","n/a",BL125-INDEX(tab_MinKomp[Supplier delivery rating],MATCH($B125,tab_MinKomp[[Stanowisko / Position ]:[Stanowisko / Position ]],0)))</f>
        <v>n/a</v>
      </c>
      <c r="BM126" s="194" t="str">
        <f>IF(INDEX(tab_MinKomp[Planowanie produkcji / Produktionsplanung],MATCH($B125,tab_MinKomp[[Stanowisko / Position ]:[Stanowisko / Position ]],0))="n/a","n/a",BM125-INDEX(tab_MinKomp[Planowanie produkcji / Produktionsplanung],MATCH($B125,tab_MinKomp[[Stanowisko / Position ]:[Stanowisko / Position ]],0)))</f>
        <v>n/a</v>
      </c>
      <c r="BN126" s="194" t="str">
        <f>IF(INDEX(tab_MinKomp[Planowanie produkcji / Produktionsplanung],MATCH($B125,tab_MinKomp[[Stanowisko / Position ]:[Stanowisko / Position ]],0))="n/a","n/a",BN125-INDEX(tab_MinKomp[Planowanie produkcji / Produktionsplanung],MATCH($B125,tab_MinKomp[[Stanowisko / Position ]:[Stanowisko / Position ]],0)))</f>
        <v>n/a</v>
      </c>
      <c r="BO126" s="194" t="str">
        <f>IF(INDEX(tab_MinKomp[Planowanie produkcji / Produktionsplanung],MATCH($B125,tab_MinKomp[[Stanowisko / Position ]:[Stanowisko / Position ]],0))="n/a","n/a",BO125-INDEX(tab_MinKomp[Planowanie produkcji / Produktionsplanung],MATCH($B125,tab_MinKomp[[Stanowisko / Position ]:[Stanowisko / Position ]],0)))</f>
        <v>n/a</v>
      </c>
      <c r="BP126" s="194" t="str">
        <f>IF(INDEX(tab_MinKomp[Planowanie produkcji / Produktionsplanung],MATCH($B125,tab_MinKomp[[Stanowisko / Position ]:[Stanowisko / Position ]],0))="n/a","n/a",BP125-INDEX(tab_MinKomp[Planowanie produkcji / Produktionsplanung],MATCH($B125,tab_MinKomp[[Stanowisko / Position ]:[Stanowisko / Position ]],0)))</f>
        <v>n/a</v>
      </c>
      <c r="BQ126" s="194">
        <f>IF(INDEX(tab_MinKomp[Obsługa maszyn Novapax / Novapax Maschinenbedienung],MATCH($B125,tab_MinKomp[[Stanowisko / Position ]:[Stanowisko / Position ]],0))="n/a","n/a",BQ125-INDEX(tab_MinKomp[Obsługa maszyn Novapax / Novapax Maschinenbedienung],MATCH($B125,tab_MinKomp[[Stanowisko / Position ]:[Stanowisko / Position ]],0)))</f>
        <v>0</v>
      </c>
      <c r="BR126" s="194" t="str">
        <f>IF(INDEX(tab_MinKomp[Planowanie produkcji / Produktionsplanung],MATCH($B125,tab_MinKomp[[Stanowisko / Position ]:[Stanowisko / Position ]],0))="n/a","n/a",BR125-INDEX(tab_MinKomp[Planowanie produkcji / Produktionsplanung],MATCH($B125,tab_MinKomp[[Stanowisko / Position ]:[Stanowisko / Position ]],0)))</f>
        <v>n/a</v>
      </c>
      <c r="BS126" s="194">
        <f>IF(INDEX(tab_MinKomp[Obsługa maszyn Novapax / Novapax Maschinenbedienung],MATCH($B125,tab_MinKomp[[Stanowisko / Position ]:[Stanowisko / Position ]],0))="n/a","n/a",BS125-INDEX(tab_MinKomp[Obsługa maszyn Novapax / Novapax Maschinenbedienung],MATCH($B125,tab_MinKomp[[Stanowisko / Position ]:[Stanowisko / Position ]],0)))</f>
        <v>0</v>
      </c>
      <c r="BT126" s="194" t="str">
        <f>IF(INDEX(tab_MinKomp[Planowanie produkcji / Produktionsplanung],MATCH($B125,tab_MinKomp[[Stanowisko / Position ]:[Stanowisko / Position ]],0))="n/a","n/a",BT125-INDEX(tab_MinKomp[Planowanie produkcji / Produktionsplanung],MATCH($B125,tab_MinKomp[[Stanowisko / Position ]:[Stanowisko / Position ]],0)))</f>
        <v>n/a</v>
      </c>
      <c r="BU126" s="194">
        <f>IF(INDEX(tab_MinKomp[Obsługa maszyn Novapax / Novapax Maschinenbedienung],MATCH($B125,tab_MinKomp[[Stanowisko / Position ]:[Stanowisko / Position ]],0))="n/a","n/a",BU125-INDEX(tab_MinKomp[Obsługa maszyn Novapax / Novapax Maschinenbedienung],MATCH($B125,tab_MinKomp[[Stanowisko / Position ]:[Stanowisko / Position ]],0)))</f>
        <v>0</v>
      </c>
      <c r="BV126" s="194" t="str">
        <f>IF(INDEX(tab_MinKomp[Planowanie produkcji / Produktionsplanung],MATCH($B125,tab_MinKomp[[Stanowisko / Position ]:[Stanowisko / Position ]],0))="n/a","n/a",BV125-INDEX(tab_MinKomp[Planowanie produkcji / Produktionsplanung],MATCH($B125,tab_MinKomp[[Stanowisko / Position ]:[Stanowisko / Position ]],0)))</f>
        <v>n/a</v>
      </c>
      <c r="BW126" s="194">
        <f>IF(INDEX(tab_MinKomp[Obsługa maszyn Novapax / Novapax Maschinenbedienung],MATCH($B125,tab_MinKomp[[Stanowisko / Position ]:[Stanowisko / Position ]],0))="n/a","n/a",BW125-INDEX(tab_MinKomp[Obsługa maszyn Novapax / Novapax Maschinenbedienung],MATCH($B125,tab_MinKomp[[Stanowisko / Position ]:[Stanowisko / Position ]],0)))</f>
        <v>0</v>
      </c>
      <c r="BX126" s="194">
        <f>IF(INDEX(tab_MinKomp[Obsługa maszyn Novapax / Novapax Maschinenbedienung],MATCH($B125,tab_MinKomp[[Stanowisko / Position ]:[Stanowisko / Position ]],0))="n/a","n/a",BX125-INDEX(tab_MinKomp[Obsługa maszyn Novapax / Novapax Maschinenbedienung],MATCH($B125,tab_MinKomp[[Stanowisko / Position ]:[Stanowisko / Position ]],0)))</f>
        <v>0</v>
      </c>
      <c r="BY126" s="194">
        <v>2</v>
      </c>
      <c r="BZ126" s="194">
        <f>IF(INDEX(tab_MinKomp[Obsługa maszyn Novapax / Novapax Maschinenbedienung],MATCH($B125,tab_MinKomp[[Stanowisko / Position ]:[Stanowisko / Position ]],0))="n/a","n/a",BZ125-INDEX(tab_MinKomp[Obsługa maszyn Novapax / Novapax Maschinenbedienung],MATCH($B125,tab_MinKomp[[Stanowisko / Position ]:[Stanowisko / Position ]],0)))</f>
        <v>0</v>
      </c>
      <c r="CA126" s="194" t="str">
        <f>IF(INDEX(tab_MinKomp[Obsługa maszyn KVT / KVT Maschinenbedienung],MATCH($B125,tab_MinKomp[[Stanowisko / Position ]:[Stanowisko / Position ]],0))="n/a","n/a",CA125-INDEX(tab_MinKomp[Obsługa maszyn KVT / KVT Maschinenbedienung],MATCH($B125,tab_MinKomp[[Stanowisko / Position ]:[Stanowisko / Position ]],0)))</f>
        <v>n/a</v>
      </c>
      <c r="CB126" s="194">
        <f>IF(INDEX(tab_MinKomp[Obsługa maszyn Novapax / Novapax Maschinenbedienung],MATCH($B125,tab_MinKomp[[Stanowisko / Position ]:[Stanowisko / Position ]],0))="n/a","n/a",CB125-INDEX(tab_MinKomp[Obsługa maszyn Novapax / Novapax Maschinenbedienung],MATCH($B125,tab_MinKomp[[Stanowisko / Position ]:[Stanowisko / Position ]],0)))</f>
        <v>0</v>
      </c>
      <c r="CC126" s="194" t="str">
        <f>IF(INDEX(tab_MinKomp[Obsługa maszyn Branson / Branson Maschinenbedienung],MATCH($B125,tab_MinKomp[[Stanowisko / Position ]:[Stanowisko / Position ]],0))="n/a","n/a",CC125-INDEX(tab_MinKomp[Obsługa maszyn Branson / Branson Maschinenbedienung],MATCH($B125,tab_MinKomp[[Stanowisko / Position ]:[Stanowisko / Position ]],0)))</f>
        <v>n/a</v>
      </c>
      <c r="CD126" s="194">
        <f>IF(INDEX(tab_MinKomp[Obsługa maszyn Novapax / Novapax Maschinenbedienung],MATCH($B125,tab_MinKomp[[Stanowisko / Position ]:[Stanowisko / Position ]],0))="n/a","n/a",CD125-INDEX(tab_MinKomp[Obsługa maszyn Novapax / Novapax Maschinenbedienung],MATCH($B125,tab_MinKomp[[Stanowisko / Position ]:[Stanowisko / Position ]],0)))</f>
        <v>0</v>
      </c>
      <c r="CE126" s="194">
        <f>IF(INDEX(tab_MinKomp[Obsługa maszyn Novapax / Novapax Maschinenbedienung],MATCH($B125,tab_MinKomp[[Stanowisko / Position ]:[Stanowisko / Position ]],0))="n/a","n/a",CE125-INDEX(tab_MinKomp[Obsługa maszyn Novapax / Novapax Maschinenbedienung],MATCH($B125,tab_MinKomp[[Stanowisko / Position ]:[Stanowisko / Position ]],0)))</f>
        <v>0</v>
      </c>
      <c r="CF126" s="194">
        <f>IF(INDEX(tab_MinKomp[Obsługa maszyn Novapax / Novapax Maschinenbedienung],MATCH($B125,tab_MinKomp[[Stanowisko / Position ]:[Stanowisko / Position ]],0))="n/a","n/a",CF125-INDEX(tab_MinKomp[Obsługa maszyn Novapax / Novapax Maschinenbedienung],MATCH($B125,tab_MinKomp[[Stanowisko / Position ]:[Stanowisko / Position ]],0)))</f>
        <v>0</v>
      </c>
      <c r="CG126" s="194">
        <f>IF(INDEX(tab_MinKomp[Eliminacja awarii / Beseitigung von Ausfällen],MATCH($B125,tab_MinKomp[[Stanowisko / Position ]:[Stanowisko / Position ]],0))="n/a","n/a",CG125-INDEX(tab_MinKomp[Eliminacja awarii / Beseitigung von Ausfällen],MATCH($B125,tab_MinKomp[[Stanowisko / Position ]:[Stanowisko / Position ]],0)))</f>
        <v>0</v>
      </c>
      <c r="CH126" s="194" t="str">
        <f>IF(INDEX(tab_MinKomp[Wymagania VDA 6.5 Product / Forderungen],MATCH($B125,tab_MinKomp[[Stanowisko / Position ]:[Stanowisko / Position ]],0))="n/a","n/a",CH125-INDEX(tab_MinKomp[Wymagania VDA 6.5 Product / Forderungen],MATCH($B125,tab_MinKomp[[Stanowisko / Position ]:[Stanowisko / Position ]],0)))</f>
        <v>n/a</v>
      </c>
      <c r="CI126" s="194" t="str">
        <f>IF(INDEX(tab_MinKomp[Wymagania VDA 6.5 Product / Forderungen],MATCH($B125,tab_MinKomp[[Stanowisko / Position ]:[Stanowisko / Position ]],0))="n/a","n/a",CI125-INDEX(tab_MinKomp[Wymagania VDA 6.5 Product / Forderungen],MATCH($B125,tab_MinKomp[[Stanowisko / Position ]:[Stanowisko / Position ]],0)))</f>
        <v>n/a</v>
      </c>
      <c r="CJ126" s="194" t="str">
        <f>IF(INDEX(tab_MinKomp[Wymagania VDA 6.5 Product / Forderungen],MATCH($B125,tab_MinKomp[[Stanowisko / Position ]:[Stanowisko / Position ]],0))="n/a","n/a",CJ125-INDEX(tab_MinKomp[Wymagania VDA 6.5 Product / Forderungen],MATCH($B125,tab_MinKomp[[Stanowisko / Position ]:[Stanowisko / Position ]],0)))</f>
        <v>n/a</v>
      </c>
      <c r="CK126" s="194" t="str">
        <f>IF(INDEX(tab_MinKomp[Wymagania VDA 6.5 Product / Forderungen],MATCH($B125,tab_MinKomp[[Stanowisko / Position ]:[Stanowisko / Position ]],0))="n/a","n/a",CK125-INDEX(tab_MinKomp[Wymagania VDA 6.5 Product / Forderungen],MATCH($B125,tab_MinKomp[[Stanowisko / Position ]:[Stanowisko / Position ]],0)))</f>
        <v>n/a</v>
      </c>
      <c r="CL126" s="194" t="str">
        <f>IF(INDEX(tab_MinKomp[Wymagania VDA 6.5 Product / Forderungen],MATCH($B125,tab_MinKomp[[Stanowisko / Position ]:[Stanowisko / Position ]],0))="n/a","n/a",CL125-INDEX(tab_MinKomp[Wymagania VDA 6.5 Product / Forderungen],MATCH($B125,tab_MinKomp[[Stanowisko / Position ]:[Stanowisko / Position ]],0)))</f>
        <v>n/a</v>
      </c>
      <c r="CM126" s="194" t="str">
        <f>IF(INDEX(tab_MinKomp[Informatyka ogólna (techniczne i systemowe) / Allgemeine IT (Technik und System)],MATCH($B125,tab_MinKomp[[Stanowisko / Position ]:[Stanowisko / Position ]],0))="n/a","n/a",CM125-INDEX(tab_MinKomp[Informatyka ogólna (techniczne i systemowe) / Allgemeine IT (Technik und System)],MATCH($B125,tab_MinKomp[[Stanowisko / Position ]:[Stanowisko / Position ]],0)))</f>
        <v>n/a</v>
      </c>
      <c r="CN126" s="194" t="str">
        <f>IF(INDEX(tab_MinKomp[Sieci komputerowe / Computernetzwerke],MATCH($B125,tab_MinKomp[[Stanowisko / Position ]:[Stanowisko / Position ]],0))="n/a","n/a",CN125-INDEX(tab_MinKomp[Sieci komputerowe / Computernetzwerke],MATCH($B125,tab_MinKomp[[Stanowisko / Position ]:[Stanowisko / Position ]],0)))</f>
        <v>n/a</v>
      </c>
      <c r="CO126" s="194" t="str">
        <f>IF(INDEX(tab_MinKomp[Hardware (komputery PC, drukarki biurowe i etykietowe, telefonia stacjonarna i mobilna) (PC, Drucker, Telefpne, Handys)],MATCH($B125,tab_MinKomp[[Stanowisko / Position ]:[Stanowisko / Position ]],0))="n/a","n/a",CO125-INDEX(tab_MinKomp[Hardware (komputery PC, drukarki biurowe i etykietowe, telefonia stacjonarna i mobilna) (PC, Drucker, Telefpne, Handys)],MATCH($B125,tab_MinKomp[[Stanowisko / Position ]:[Stanowisko / Position ]],0)))</f>
        <v>n/a</v>
      </c>
      <c r="CP126" s="194" t="str">
        <f>IF(INDEX(tab_MinKomp[Software &amp; Systems (MS Office, MS Remote Desktop)],MATCH($B125,tab_MinKomp[[Stanowisko / Position ]:[Stanowisko / Position ]],0))="n/a","n/a",CP125-INDEX(tab_MinKomp[Software &amp; Systems (MS Office, MS Remote Desktop)],MATCH($B125,tab_MinKomp[[Stanowisko / Position ]:[Stanowisko / Position ]],0)))</f>
        <v>n/a</v>
      </c>
      <c r="CQ126" s="194" t="str">
        <f>IF(INDEX(tab_MinKomp[Programowanie obiektowe (PHP) / Objektprogrammierung],MATCH($B125,tab_MinKomp[[Stanowisko / Position ]:[Stanowisko / Position ]],0))="n/a","n/a",CQ125-INDEX(tab_MinKomp[Programowanie obiektowe (PHP) / Objektprogrammierung],MATCH($B125,tab_MinKomp[[Stanowisko / Position ]:[Stanowisko / Position ]],0)))</f>
        <v>n/a</v>
      </c>
      <c r="CR126" s="194" t="str">
        <f>IF(INDEX(tab_MinKomp[Scrum],MATCH($B125,tab_MinKomp[[Stanowisko / Position ]:[Stanowisko / Position ]],0))="n/a","n/a",CR125-INDEX(tab_MinKomp[Scrum],MATCH($B125,tab_MinKomp[[Stanowisko / Position ]:[Stanowisko / Position ]],0)))</f>
        <v>n/a</v>
      </c>
      <c r="CS126" s="194" t="str">
        <f>IF(INDEX(tab_MinKomp[SQL (MySQL)],MATCH($B125,tab_MinKomp[[Stanowisko / Position ]:[Stanowisko / Position ]],0))="n/a","n/a",CS125-INDEX(tab_MinKomp[SQL (MySQL)],MATCH($B125,tab_MinKomp[[Stanowisko / Position ]:[Stanowisko / Position ]],0)))</f>
        <v>n/a</v>
      </c>
      <c r="CT126" s="194" t="str">
        <f>IF(INDEX(tab_MinKomp[Javascript],MATCH($B125,tab_MinKomp[[Stanowisko / Position ]:[Stanowisko / Position ]],0))="n/a","n/a",CT125-INDEX(tab_MinKomp[Javascript],MATCH($B125,tab_MinKomp[[Stanowisko / Position ]:[Stanowisko / Position ]],0)))</f>
        <v>n/a</v>
      </c>
      <c r="CU126" s="194" t="str">
        <f>IF(INDEX(tab_MinKomp[Joomla],MATCH($B125,tab_MinKomp[[Stanowisko / Position ]:[Stanowisko / Position ]],0))="n/a","n/a",CU125-INDEX(tab_MinKomp[Joomla],MATCH($B125,tab_MinKomp[[Stanowisko / Position ]:[Stanowisko / Position ]],0)))</f>
        <v>n/a</v>
      </c>
      <c r="CV126" s="194" t="str">
        <f>IF(INDEX(tab_MinKomp[Bash],MATCH($B125,tab_MinKomp[[Stanowisko / Position ]:[Stanowisko / Position ]],0))="n/a","n/a",CV125-INDEX(tab_MinKomp[Bash],MATCH($B125,tab_MinKomp[[Stanowisko / Position ]:[Stanowisko / Position ]],0)))</f>
        <v>n/a</v>
      </c>
      <c r="CW126" s="194">
        <f>IF(INDEX(tab_MinKomp[Systemy MES (HYDRA / SFMS)],MATCH($B125,tab_MinKomp[[Stanowisko / Position ]:[Stanowisko / Position ]],0))="n/a","n/a",CW125-INDEX(tab_MinKomp[Systemy MES (HYDRA / SFMS)],MATCH($B125,tab_MinKomp[[Stanowisko / Position ]:[Stanowisko / Position ]],0)))</f>
        <v>0</v>
      </c>
      <c r="CX126" s="194" t="str">
        <f>IF(INDEX(tab_MinKomp[HTML / CSS],MATCH($B125,tab_MinKomp[[Stanowisko / Position ]:[Stanowisko / Position ]],0))="n/a","n/a",CX125-INDEX(tab_MinKomp[HTML / CSS],MATCH($B125,tab_MinKomp[[Stanowisko / Position ]:[Stanowisko / Position ]],0)))</f>
        <v>n/a</v>
      </c>
      <c r="CY126" s="194" t="str">
        <f>IF(INDEX(tab_MinKomp[SYSTEM PR],MATCH($B125,tab_MinKomp[[Stanowisko / Position ]:[Stanowisko / Position ]],0))="n/a","n/a",CY125-INDEX(tab_MinKomp[SYSTEM PR],MATCH($B125,tab_MinKomp[[Stanowisko / Position ]:[Stanowisko / Position ]],0)))</f>
        <v>n/a</v>
      </c>
      <c r="CZ126" s="194" t="str">
        <f>IF(INDEX(tab_MinKomp[System Einkauf XP / EBA],MATCH($B125,tab_MinKomp[[Stanowisko / Position ]:[Stanowisko / Position ]],0))="n/a","n/a",CZ125-INDEX(tab_MinKomp[System Einkauf XP / EBA],MATCH($B125,tab_MinKomp[[Stanowisko / Position ]:[Stanowisko / Position ]],0)))</f>
        <v>n/a</v>
      </c>
      <c r="DA126" s="194" t="str">
        <f>IF(INDEX(tab_MinKomp[Techniki negocjacyjne / Verhandlungstechniken],MATCH($B125,tab_MinKomp[[Stanowisko / Position ]:[Stanowisko / Position ]],0))="n/a","n/a",DA125-INDEX(tab_MinKomp[Techniki negocjacyjne / Verhandlungstechniken],MATCH($B125,tab_MinKomp[[Stanowisko / Position ]:[Stanowisko / Position ]],0)))</f>
        <v>n/a</v>
      </c>
      <c r="DB126" s="194" t="str">
        <f>IF(INDEX(tab_MinKomp[Znajomość rynku branżowego / Kenntnis des Industrie Marktes],MATCH($B125,tab_MinKomp[[Stanowisko / Position ]:[Stanowisko / Position ]],0))="n/a","n/a",DB125-INDEX(tab_MinKomp[Znajomość rynku branżowego / Kenntnis des Industrie Marktes],MATCH($B125,tab_MinKomp[[Stanowisko / Position ]:[Stanowisko / Position ]],0)))</f>
        <v>n/a</v>
      </c>
      <c r="DC126" s="194" t="str">
        <f>IF(INDEX(tab_MinKomp[SUPPLIER MANAGEMENT],MATCH($B125,tab_MinKomp[[Stanowisko / Position ]:[Stanowisko / Position ]],0))="n/a","n/a",DC125-INDEX(tab_MinKomp[SUPPLIER MANAGEMENT],MATCH($B125,tab_MinKomp[[Stanowisko / Position ]:[Stanowisko / Position ]],0)))</f>
        <v>n/a</v>
      </c>
      <c r="DD126" s="194" t="str">
        <f>IF(INDEX(tab_MinKomp[SUPPLIER MANAGEMENT],MATCH($B125,tab_MinKomp[[Stanowisko / Position ]:[Stanowisko / Position ]],0))="n/a","n/a",DD125-INDEX(tab_MinKomp[SUPPLIER MANAGEMENT],MATCH($B125,tab_MinKomp[[Stanowisko / Position ]:[Stanowisko / Position ]],0)))</f>
        <v>n/a</v>
      </c>
      <c r="DE126" s="194" t="str">
        <f>IF(INDEX(tab_MinKomp[SUPPLIER MANAGEMENT],MATCH($B125,tab_MinKomp[[Stanowisko / Position ]:[Stanowisko / Position ]],0))="n/a","n/a",DE125-INDEX(tab_MinKomp[SUPPLIER MANAGEMENT],MATCH($B125,tab_MinKomp[[Stanowisko / Position ]:[Stanowisko / Position ]],0)))</f>
        <v>n/a</v>
      </c>
      <c r="DF126" s="194">
        <f>IF(INDEX(tab_MinKomp[LEAN MANAGEMENT],MATCH($B125,tab_MinKomp[[Stanowisko / Position ]:[Stanowisko / Position ]],0))="n/a","n/a",DF125-INDEX(tab_MinKomp[LEAN MANAGEMENT],MATCH($B125,tab_MinKomp[[Stanowisko / Position ]:[Stanowisko / Position ]],0)))</f>
        <v>0</v>
      </c>
      <c r="DG126" s="194" t="str">
        <f>IF(INDEX(tab_MinKomp[PPAP/PSW],MATCH($B125,tab_MinKomp[[Stanowisko / Position ]:[Stanowisko / Position ]],0))="n/a","n/a",DG125-INDEX(tab_MinKomp[PPAP/PSW],MATCH($B125,tab_MinKomp[[Stanowisko / Position ]:[Stanowisko / Position ]],0)))</f>
        <v>n/a</v>
      </c>
      <c r="DH126" s="194" t="str">
        <f>IF(INDEX(tab_MinKomp[SUPPLIER MANAGEMENT],MATCH($B125,tab_MinKomp[[Stanowisko / Position ]:[Stanowisko / Position ]],0))="n/a","n/a",DH125-INDEX(tab_MinKomp[SUPPLIER MANAGEMENT],MATCH($B125,tab_MinKomp[[Stanowisko / Position ]:[Stanowisko / Position ]],0)))</f>
        <v>n/a</v>
      </c>
      <c r="DI126" s="194" t="str">
        <f>IF(INDEX(tab_MinKomp[OBSŁUGA PORTALI KLIENTA / Kundenportale],MATCH($B125,tab_MinKomp[[Stanowisko / Position ]:[Stanowisko / Position ]],0))="n/a","n/a",DI125-INDEX(tab_MinKomp[OBSŁUGA PORTALI KLIENTA / Kundenportale],MATCH($B125,tab_MinKomp[[Stanowisko / Position ]:[Stanowisko / Position ]],0)))</f>
        <v>n/a</v>
      </c>
      <c r="DJ126" s="194" t="str">
        <f>IF(INDEX(tab_MinKomp[Obsługa systemu BABTECQ / BABTECQ System],MATCH($B125,tab_MinKomp[[Stanowisko / Position ]:[Stanowisko / Position ]],0))="n/a","n/a",DJ125-INDEX(tab_MinKomp[Obsługa systemu BABTECQ / BABTECQ System],MATCH($B125,tab_MinKomp[[Stanowisko / Position ]:[Stanowisko / Position ]],0)))</f>
        <v>n/a</v>
      </c>
      <c r="DK126" s="194" t="str">
        <f>IF(INDEX(tab_MinKomp[Rysunek techniczny / technische Zeichnung],MATCH($B125,tab_MinKomp[[Stanowisko / Position ]:[Stanowisko / Position ]],0))="n/a","n/a",DK125-INDEX(tab_MinKomp[Rysunek techniczny / technische Zeichnung],MATCH($B125,tab_MinKomp[[Stanowisko / Position ]:[Stanowisko / Position ]],0)))</f>
        <v>n/a</v>
      </c>
      <c r="DL126" s="194" t="str">
        <f>IF(INDEX(tab_MinKomp[Kalibracja / Kalibrierung],MATCH($B125,tab_MinKomp[[Stanowisko / Position ]:[Stanowisko / Position ]],0))="n/a","n/a",DL125-INDEX(tab_MinKomp[Kalibracja / Kalibrierung],MATCH($B125,tab_MinKomp[[Stanowisko / Position ]:[Stanowisko / Position ]],0)))</f>
        <v>n/a</v>
      </c>
      <c r="DM126" s="194" t="str">
        <f>IF(INDEX(tab_MinKomp[Rekwalifikacja / Requalifizierung],MATCH($B125,tab_MinKomp[[Stanowisko / Position ]:[Stanowisko / Position ]],0))="n/a","n/a",DM125-INDEX(tab_MinKomp[Rekwalifikacja / Requalifizierung],MATCH($B125,tab_MinKomp[[Stanowisko / Position ]:[Stanowisko / Position ]],0)))</f>
        <v>n/a</v>
      </c>
      <c r="DN126" s="190" t="str">
        <f>IF(INDEX(tab_MinKomp[Testy czystości / Reinheitstests],MATCH($B125,tab_MinKomp[[Stanowisko / Position ]:[Stanowisko / Position ]],0))="n/a","n/a",DN125-INDEX(tab_MinKomp[Testy czystości / Reinheitstests],MATCH($B125,tab_MinKomp[[Stanowisko / Position ]:[Stanowisko / Position ]],0)))</f>
        <v>n/a</v>
      </c>
      <c r="DO126" s="190" t="str">
        <f>IF(INDEX(tab_MinKomp[Testy czystości / Reinheitstests],MATCH($B125,tab_MinKomp[[Stanowisko / Position ]:[Stanowisko / Position ]],0))="n/a","n/a",DO125-INDEX(tab_MinKomp[Testy czystości / Reinheitstests],MATCH($B125,tab_MinKomp[[Stanowisko / Position ]:[Stanowisko / Position ]],0)))</f>
        <v>n/a</v>
      </c>
      <c r="DP126" s="190" t="str">
        <f>IF(INDEX(tab_MinKomp[Testy czystości / Reinheitstests],MATCH($B125,tab_MinKomp[[Stanowisko / Position ]:[Stanowisko / Position ]],0))="n/a","n/a",DP125-INDEX(tab_MinKomp[Testy czystości / Reinheitstests],MATCH($B125,tab_MinKomp[[Stanowisko / Position ]:[Stanowisko / Position ]],0)))</f>
        <v>n/a</v>
      </c>
      <c r="DQ126" s="190" t="str">
        <f>IF(INDEX(tab_MinKomp[Testy czystości / Reinheitstests],MATCH($B125,tab_MinKomp[[Stanowisko / Position ]:[Stanowisko / Position ]],0))="n/a","n/a",DQ125-INDEX(tab_MinKomp[Testy czystości / Reinheitstests],MATCH($B125,tab_MinKomp[[Stanowisko / Position ]:[Stanowisko / Position ]],0)))</f>
        <v>n/a</v>
      </c>
      <c r="DR126" s="190" t="str">
        <f>IF(INDEX(tab_MinKomp[Testy czystości / Reinheitstests],MATCH($B125,tab_MinKomp[[Stanowisko / Position ]:[Stanowisko / Position ]],0))="n/a","n/a",DR125-INDEX(tab_MinKomp[Testy czystości / Reinheitstests],MATCH($B125,tab_MinKomp[[Stanowisko / Position ]:[Stanowisko / Position ]],0)))</f>
        <v>n/a</v>
      </c>
      <c r="DS126" s="190" t="str">
        <f>IF(INDEX(tab_MinKomp[Testy czystości / Reinheitstests],MATCH($B125,tab_MinKomp[[Stanowisko / Position ]:[Stanowisko / Position ]],0))="n/a","n/a",DS125-INDEX(tab_MinKomp[Testy czystości / Reinheitstests],MATCH($B125,tab_MinKomp[[Stanowisko / Position ]:[Stanowisko / Position ]],0)))</f>
        <v>n/a</v>
      </c>
      <c r="DT126" s="194" t="str">
        <f>IF(INDEX(tab_MinKomp[SUPPLIER MANAGEMENT],MATCH($B125,tab_MinKomp[[Stanowisko / Position ]:[Stanowisko / Position ]],0))="n/a","n/a",DT125-INDEX(tab_MinKomp[SUPPLIER MANAGEMENT],MATCH($B125,tab_MinKomp[[Stanowisko / Position ]:[Stanowisko / Position ]],0)))</f>
        <v>n/a</v>
      </c>
      <c r="DU126" s="190" t="str">
        <f>IF(INDEX(tab_MinKomp[Testy czystości / Reinheitstests],MATCH($B125,tab_MinKomp[[Stanowisko / Position ]:[Stanowisko / Position ]],0))="n/a","n/a",DU125-INDEX(tab_MinKomp[Testy czystości / Reinheitstests],MATCH($B125,tab_MinKomp[[Stanowisko / Position ]:[Stanowisko / Position ]],0)))</f>
        <v>n/a</v>
      </c>
      <c r="DV126" s="190" t="str">
        <f>IF(INDEX(tab_MinKomp[Testy czystości / Reinheitstests],MATCH($B125,tab_MinKomp[[Stanowisko / Position ]:[Stanowisko / Position ]],0))="n/a","n/a",DV125-INDEX(tab_MinKomp[Testy czystości / Reinheitstests],MATCH($B125,tab_MinKomp[[Stanowisko / Position ]:[Stanowisko / Position ]],0)))</f>
        <v>n/a</v>
      </c>
      <c r="DW126" s="190" t="str">
        <f>IF(INDEX(tab_MinKomp[Testy czystości / Reinheitstests],MATCH($B125,tab_MinKomp[[Stanowisko / Position ]:[Stanowisko / Position ]],0))="n/a","n/a",DW125-INDEX(tab_MinKomp[Testy czystości / Reinheitstests],MATCH($B125,tab_MinKomp[[Stanowisko / Position ]:[Stanowisko / Position ]],0)))</f>
        <v>n/a</v>
      </c>
      <c r="DX126" s="190" t="str">
        <f>IF(INDEX(tab_MinKomp[Testy czystości / Reinheitstests],MATCH($B125,tab_MinKomp[[Stanowisko / Position ]:[Stanowisko / Position ]],0))="n/a","n/a",DX125-INDEX(tab_MinKomp[Testy czystości / Reinheitstests],MATCH($B125,tab_MinKomp[[Stanowisko / Position ]:[Stanowisko / Position ]],0)))</f>
        <v>n/a</v>
      </c>
      <c r="DY126" s="190" t="str">
        <f>IF(INDEX(tab_MinKomp[Testy czystości / Reinheitstests],MATCH($B125,tab_MinKomp[[Stanowisko / Position ]:[Stanowisko / Position ]],0))="n/a","n/a",DY125-INDEX(tab_MinKomp[Testy czystości / Reinheitstests],MATCH($B125,tab_MinKomp[[Stanowisko / Position ]:[Stanowisko / Position ]],0)))</f>
        <v>n/a</v>
      </c>
      <c r="DZ126" s="190" t="str">
        <f>IF(INDEX(tab_MinKomp[Testy czystości / Reinheitstests],MATCH($B125,tab_MinKomp[[Stanowisko / Position ]:[Stanowisko / Position ]],0))="n/a","n/a",DZ125-INDEX(tab_MinKomp[Testy czystości / Reinheitstests],MATCH($B125,tab_MinKomp[[Stanowisko / Position ]:[Stanowisko / Position ]],0)))</f>
        <v>n/a</v>
      </c>
      <c r="EA126" s="190" t="str">
        <f>IF(INDEX(tab_MinKomp[Testy czystości / Reinheitstests],MATCH($B125,tab_MinKomp[[Stanowisko / Position ]:[Stanowisko / Position ]],0))="n/a","n/a",EA125-INDEX(tab_MinKomp[Testy czystości / Reinheitstests],MATCH($B125,tab_MinKomp[[Stanowisko / Position ]:[Stanowisko / Position ]],0)))</f>
        <v>n/a</v>
      </c>
      <c r="EB126" s="190" t="str">
        <f>IF(INDEX(tab_MinKomp[Testy czystości / Reinheitstests],MATCH($B125,tab_MinKomp[[Stanowisko / Position ]:[Stanowisko / Position ]],0))="n/a","n/a",EB125-INDEX(tab_MinKomp[Testy czystości / Reinheitstests],MATCH($B125,tab_MinKomp[[Stanowisko / Position ]:[Stanowisko / Position ]],0)))</f>
        <v>n/a</v>
      </c>
      <c r="EC126" s="190" t="str">
        <f>IF(INDEX(tab_MinKomp[Testy czystości / Reinheitstests],MATCH($B125,tab_MinKomp[[Stanowisko / Position ]:[Stanowisko / Position ]],0))="n/a","n/a",EC125-INDEX(tab_MinKomp[Testy czystości / Reinheitstests],MATCH($B125,tab_MinKomp[[Stanowisko / Position ]:[Stanowisko / Position ]],0)))</f>
        <v>n/a</v>
      </c>
      <c r="ED126" s="190" t="str">
        <f>IF(INDEX(tab_MinKomp[Testy czystości / Reinheitstests],MATCH($B125,tab_MinKomp[[Stanowisko / Position ]:[Stanowisko / Position ]],0))="n/a","n/a",ED125-INDEX(tab_MinKomp[Testy czystości / Reinheitstests],MATCH($B125,tab_MinKomp[[Stanowisko / Position ]:[Stanowisko / Position ]],0)))</f>
        <v>n/a</v>
      </c>
      <c r="EE126" s="190" t="str">
        <f>IF(INDEX(tab_MinKomp[Testy czystości / Reinheitstests],MATCH($B125,tab_MinKomp[[Stanowisko / Position ]:[Stanowisko / Position ]],0))="n/a","n/a",EE125-INDEX(tab_MinKomp[Testy czystości / Reinheitstests],MATCH($B125,tab_MinKomp[[Stanowisko / Position ]:[Stanowisko / Position ]],0)))</f>
        <v>n/a</v>
      </c>
      <c r="EF126" s="190" t="str">
        <f>IF(INDEX(tab_MinKomp[Testy czystości / Reinheitstests],MATCH($B125,tab_MinKomp[[Stanowisko / Position ]:[Stanowisko / Position ]],0))="n/a","n/a",EF125-INDEX(tab_MinKomp[Testy czystości / Reinheitstests],MATCH($B125,tab_MinKomp[[Stanowisko / Position ]:[Stanowisko / Position ]],0)))</f>
        <v>n/a</v>
      </c>
      <c r="EG126" s="190" t="str">
        <f>IF(INDEX(tab_MinKomp[Testy czystości / Reinheitstests],MATCH($B125,tab_MinKomp[[Stanowisko / Position ]:[Stanowisko / Position ]],0))="n/a","n/a",EG125-INDEX(tab_MinKomp[Testy czystości / Reinheitstests],MATCH($B125,tab_MinKomp[[Stanowisko / Position ]:[Stanowisko / Position ]],0)))</f>
        <v>n/a</v>
      </c>
      <c r="EH126" s="190" t="str">
        <f>IF(INDEX(tab_MinKomp[Testy czystości / Reinheitstests],MATCH($B125,tab_MinKomp[[Stanowisko / Position ]:[Stanowisko / Position ]],0))="n/a","n/a",EH125-INDEX(tab_MinKomp[Testy czystości / Reinheitstests],MATCH($B125,tab_MinKomp[[Stanowisko / Position ]:[Stanowisko / Position ]],0)))</f>
        <v>n/a</v>
      </c>
      <c r="EI126" s="190" t="str">
        <f>IF(INDEX(tab_MinKomp[Testy czystości / Reinheitstests],MATCH($B125,tab_MinKomp[[Stanowisko / Position ]:[Stanowisko / Position ]],0))="n/a","n/a",EI125-INDEX(tab_MinKomp[Testy czystości / Reinheitstests],MATCH($B125,tab_MinKomp[[Stanowisko / Position ]:[Stanowisko / Position ]],0)))</f>
        <v>n/a</v>
      </c>
      <c r="EJ126" s="190" t="str">
        <f>IF(INDEX(tab_MinKomp[Testy czystości / Reinheitstests],MATCH($B125,tab_MinKomp[[Stanowisko / Position ]:[Stanowisko / Position ]],0))="n/a","n/a",EJ125-INDEX(tab_MinKomp[Testy czystości / Reinheitstests],MATCH($B125,tab_MinKomp[[Stanowisko / Position ]:[Stanowisko / Position ]],0)))</f>
        <v>n/a</v>
      </c>
      <c r="EK126" s="190" t="str">
        <f>IF(INDEX(tab_MinKomp[Testy czystości / Reinheitstests],MATCH($B125,tab_MinKomp[[Stanowisko / Position ]:[Stanowisko / Position ]],0))="n/a","n/a",EK125-INDEX(tab_MinKomp[Testy czystości / Reinheitstests],MATCH($B125,tab_MinKomp[[Stanowisko / Position ]:[Stanowisko / Position ]],0)))</f>
        <v>n/a</v>
      </c>
      <c r="EL126" s="190" t="str">
        <f>IF(INDEX(tab_MinKomp[Testy czystości / Reinheitstests],MATCH($B125,tab_MinKomp[[Stanowisko / Position ]:[Stanowisko / Position ]],0))="n/a","n/a",EL125-INDEX(tab_MinKomp[Testy czystości / Reinheitstests],MATCH($B125,tab_MinKomp[[Stanowisko / Position ]:[Stanowisko / Position ]],0)))</f>
        <v>n/a</v>
      </c>
      <c r="EM126" s="190" t="str">
        <f>IF(INDEX(tab_MinKomp[Testy czystości / Reinheitstests],MATCH($B125,tab_MinKomp[[Stanowisko / Position ]:[Stanowisko / Position ]],0))="n/a","n/a",EM125-INDEX(tab_MinKomp[Testy czystości / Reinheitstests],MATCH($B125,tab_MinKomp[[Stanowisko / Position ]:[Stanowisko / Position ]],0)))</f>
        <v>n/a</v>
      </c>
      <c r="EN126" s="190" t="str">
        <f>IF(INDEX(tab_MinKomp[Testy czystości / Reinheitstests],MATCH($B125,tab_MinKomp[[Stanowisko / Position ]:[Stanowisko / Position ]],0))="n/a","n/a",EN125-INDEX(tab_MinKomp[Testy czystości / Reinheitstests],MATCH($B125,tab_MinKomp[[Stanowisko / Position ]:[Stanowisko / Position ]],0)))</f>
        <v>n/a</v>
      </c>
      <c r="EO126" s="194" t="str">
        <f>IF(INDEX(tab_MinKomp[Konserwacja Rep],MATCH($B125,tab_MinKomp[[Stanowisko / Position ]:[Stanowisko / Position ]],0))="n/a","n/a",EO125-INDEX(tab_MinKomp[Konserwacja Rep],MATCH($B125,tab_MinKomp[[Stanowisko / Position ]:[Stanowisko / Position ]],0)))</f>
        <v>n/a</v>
      </c>
      <c r="EP126" s="194" t="str">
        <f>IF(INDEX(tab_MinKomp[[Konserwacja Engel ]],MATCH($B125,tab_MinKomp[[Stanowisko / Position ]:[Stanowisko / Position ]],0))="n/a","n/a",EP125-INDEX(tab_MinKomp[[Konserwacja Engel ]],MATCH($B125,tab_MinKomp[[Stanowisko / Position ]:[Stanowisko / Position ]],0)))</f>
        <v>n/a</v>
      </c>
      <c r="EQ126" s="194" t="str">
        <f>IF(INDEX(tab_MinKomp[Konserwacja B 50],MATCH($B125,tab_MinKomp[[Stanowisko / Position ]:[Stanowisko / Position ]],0))="n/a","n/a",EQ125-INDEX(tab_MinKomp[Konserwacja B 50],MATCH($B125,tab_MinKomp[[Stanowisko / Position ]:[Stanowisko / Position ]],0)))</f>
        <v>n/a</v>
      </c>
      <c r="ER126" s="194" t="str">
        <f>IF(INDEX(tab_MinKomp[[Konserwacja EOL ]],MATCH($B125,tab_MinKomp[[Stanowisko / Position ]:[Stanowisko / Position ]],0))="n/a","n/a",ER125-INDEX(tab_MinKomp[[Konserwacja EOL ]],MATCH($B125,tab_MinKomp[[Stanowisko / Position ]:[Stanowisko / Position ]],0)))</f>
        <v>n/a</v>
      </c>
      <c r="ES126" s="194" t="str">
        <f>IF(INDEX(tab_MinKomp[Konserwacja Branson],MATCH($B125,tab_MinKomp[[Stanowisko / Position ]:[Stanowisko / Position ]],0))="n/a","n/a",ES125-INDEX(tab_MinKomp[Konserwacja Branson],MATCH($B125,tab_MinKomp[[Stanowisko / Position ]:[Stanowisko / Position ]],0)))</f>
        <v>n/a</v>
      </c>
      <c r="ET126" s="194" t="str">
        <f>IF(INDEX(tab_MinKomp[Konserwacja coolery],MATCH($B125,tab_MinKomp[[Stanowisko / Position ]:[Stanowisko / Position ]],0))="n/a","n/a",ET125-INDEX(tab_MinKomp[Konserwacja coolery],MATCH($B125,tab_MinKomp[[Stanowisko / Position ]:[Stanowisko / Position ]],0)))</f>
        <v>n/a</v>
      </c>
      <c r="EU126" s="194" t="str">
        <f>IF(INDEX(tab_MinKomp[Konserwacja piecy],MATCH($B125,tab_MinKomp[[Stanowisko / Position ]:[Stanowisko / Position ]],0))="n/a","n/a",EU125-INDEX(tab_MinKomp[Konserwacja piecy],MATCH($B125,tab_MinKomp[[Stanowisko / Position ]:[Stanowisko / Position ]],0)))</f>
        <v>n/a</v>
      </c>
      <c r="EV126" s="194" t="str">
        <f>IF(INDEX(tab_MinKomp[Rysunek techniczny- czytanie],MATCH($B125,tab_MinKomp[[Stanowisko / Position ]:[Stanowisko / Position ]],0))="n/a","n/a",EV125-INDEX(tab_MinKomp[Rysunek techniczny- czytanie],MATCH($B125,tab_MinKomp[[Stanowisko / Position ]:[Stanowisko / Position ]],0)))</f>
        <v>n/a</v>
      </c>
      <c r="EW126" s="194" t="str">
        <f>IF(INDEX(tab_MinKomp[Elektryka],MATCH($B125,tab_MinKomp[[Stanowisko / Position ]:[Stanowisko / Position ]],0))="n/a","n/a",EW125-INDEX(tab_MinKomp[Elektryka],MATCH($B125,tab_MinKomp[[Stanowisko / Position ]:[Stanowisko / Position ]],0)))</f>
        <v>n/a</v>
      </c>
      <c r="EX126" s="194" t="str">
        <f>IF(INDEX(tab_MinKomp[Pneumatyka],MATCH($B125,tab_MinKomp[[Stanowisko / Position ]:[Stanowisko / Position ]],0))="n/a","n/a",EX125-INDEX(tab_MinKomp[Pneumatyka],MATCH($B125,tab_MinKomp[[Stanowisko / Position ]:[Stanowisko / Position ]],0)))</f>
        <v>n/a</v>
      </c>
      <c r="EY126" s="194" t="str">
        <f>IF(INDEX(tab_MinKomp[[Hydraulika ]],MATCH($B125,tab_MinKomp[[Stanowisko / Position ]:[Stanowisko / Position ]],0))="n/a","n/a",EY125-INDEX(tab_MinKomp[[Hydraulika ]],MATCH($B125,tab_MinKomp[[Stanowisko / Position ]:[Stanowisko / Position ]],0)))</f>
        <v>n/a</v>
      </c>
      <c r="EZ126" s="194" t="str">
        <f>IF(INDEX(tab_MinKomp[Podciśnienie],MATCH($B125,tab_MinKomp[[Stanowisko / Position ]:[Stanowisko / Position ]],0))="n/a","n/a",EZ125-INDEX(tab_MinKomp[Podciśnienie],MATCH($B125,tab_MinKomp[[Stanowisko / Position ]:[Stanowisko / Position ]],0)))</f>
        <v>n/a</v>
      </c>
      <c r="FA126" s="194" t="str">
        <f>IF(INDEX(tab_MinKomp[Usuwanie awarii],MATCH($B125,tab_MinKomp[[Stanowisko / Position ]:[Stanowisko / Position ]],0))="n/a","n/a",FA125-INDEX(tab_MinKomp[Usuwanie awarii],MATCH($B125,tab_MinKomp[[Stanowisko / Position ]:[Stanowisko / Position ]],0)))</f>
        <v>n/a</v>
      </c>
      <c r="FB126" s="194" t="str">
        <f>IF(INDEX(tab_MinKomp[Obsługa robotów],MATCH($B125,tab_MinKomp[[Stanowisko / Position ]:[Stanowisko / Position ]],0))="n/a","n/a",FB125-INDEX(tab_MinKomp[Obsługa robotów],MATCH($B125,tab_MinKomp[[Stanowisko / Position ]:[Stanowisko / Position ]],0)))</f>
        <v>n/a</v>
      </c>
      <c r="FC126" s="194" t="str">
        <f>IF(INDEX(tab_MinKomp[Obsługa sterowania maszyny],MATCH($B125,tab_MinKomp[[Stanowisko / Position ]:[Stanowisko / Position ]],0))="n/a","n/a",FC125-INDEX(tab_MinKomp[Obsługa sterowania maszyny],MATCH($B125,tab_MinKomp[[Stanowisko / Position ]:[Stanowisko / Position ]],0)))</f>
        <v>n/a</v>
      </c>
      <c r="FD126" s="194" t="str">
        <f>IF(INDEX(tab_MinKomp[Usuwanie przyczyn żródłowych],MATCH($B125,tab_MinKomp[[Stanowisko / Position ]:[Stanowisko / Position ]],0))="n/a","n/a",FD125-INDEX(tab_MinKomp[Usuwanie przyczyn żródłowych],MATCH($B125,tab_MinKomp[[Stanowisko / Position ]:[Stanowisko / Position ]],0)))</f>
        <v>n/a</v>
      </c>
      <c r="FE126" s="194" t="str">
        <f>IF(INDEX(tab_MinKomp[Cmms stosowanie],MATCH($B125,tab_MinKomp[[Stanowisko / Position ]:[Stanowisko / Position ]],0))="n/a","n/a",FE125-INDEX(tab_MinKomp[Cmms stosowanie],MATCH($B125,tab_MinKomp[[Stanowisko / Position ]:[Stanowisko / Position ]],0)))</f>
        <v>n/a</v>
      </c>
      <c r="FF126" s="190" t="str">
        <f>IF(INDEX(tab_MinKomp[Testy czystości / Reinheitstests],MATCH($B125,tab_MinKomp[[Stanowisko / Position ]:[Stanowisko / Position ]],0))="n/a","n/a",FF125-INDEX(tab_MinKomp[Testy czystości / Reinheitstests],MATCH($B125,tab_MinKomp[[Stanowisko / Position ]:[Stanowisko / Position ]],0)))</f>
        <v>n/a</v>
      </c>
      <c r="FG126" s="194" t="str">
        <f>IF(INDEX(tab_MinKomp[Czyszczenie form plastikowych],MATCH($B125,tab_MinKomp[[Stanowisko / Position ]:[Stanowisko / Position ]],0))="n/a","n/a",FG125-INDEX(tab_MinKomp[Czyszczenie form plastikowych],MATCH($B125,tab_MinKomp[[Stanowisko / Position ]:[Stanowisko / Position ]],0)))</f>
        <v>n/a</v>
      </c>
      <c r="FH126" s="194" t="str">
        <f>IF(INDEX(tab_MinKomp[Wymiana form plastik],MATCH($B125,tab_MinKomp[[Stanowisko / Position ]:[Stanowisko / Position ]],0))="n/a","n/a",FH125-INDEX(tab_MinKomp[Wymiana form plastik],MATCH($B125,tab_MinKomp[[Stanowisko / Position ]:[Stanowisko / Position ]],0)))</f>
        <v>n/a</v>
      </c>
      <c r="FI126" s="194" t="str">
        <f>IF(INDEX(tab_MinKomp[Wymiana form guma],MATCH($B125,tab_MinKomp[[Stanowisko / Position ]:[Stanowisko / Position ]],0))="n/a","n/a",FI125-INDEX(tab_MinKomp[Wymiana form guma],MATCH($B125,tab_MinKomp[[Stanowisko / Position ]:[Stanowisko / Position ]],0)))</f>
        <v>n/a</v>
      </c>
      <c r="FJ126" s="194" t="str">
        <f>IF(INDEX(tab_MinKomp[Konserwacja KK],MATCH($B125,tab_MinKomp[[Stanowisko / Position ]:[Stanowisko / Position ]],0))="n/a","n/a",FJ125-INDEX(tab_MinKomp[Konserwacja KK],MATCH($B125,tab_MinKomp[[Stanowisko / Position ]:[Stanowisko / Position ]],0)))</f>
        <v>n/a</v>
      </c>
      <c r="FK126" s="194" t="str">
        <f>IF(INDEX(tab_MinKomp[Konserwacja form guma],MATCH($B125,tab_MinKomp[[Stanowisko / Position ]:[Stanowisko / Position ]],0))="n/a","n/a",FK125-INDEX(tab_MinKomp[Konserwacja form guma],MATCH($B125,tab_MinKomp[[Stanowisko / Position ]:[Stanowisko / Position ]],0)))</f>
        <v>n/a</v>
      </c>
      <c r="FL126" s="194" t="str">
        <f>IF(INDEX(tab_MinKomp[Konserwacja form plastiki],MATCH($B125,tab_MinKomp[[Stanowisko / Position ]:[Stanowisko / Position ]],0))="n/a","n/a",FL125-INDEX(tab_MinKomp[Konserwacja form plastiki],MATCH($B125,tab_MinKomp[[Stanowisko / Position ]:[Stanowisko / Position ]],0)))</f>
        <v>n/a</v>
      </c>
      <c r="FM126" s="194" t="str">
        <f>IF(INDEX(tab_MinKomp[Konserwacja Gorącego Kanału],MATCH($B125,tab_MinKomp[[Stanowisko / Position ]:[Stanowisko / Position ]],0))="n/a","n/a",FM125-INDEX(tab_MinKomp[Konserwacja Gorącego Kanału],MATCH($B125,tab_MinKomp[[Stanowisko / Position ]:[Stanowisko / Position ]],0)))</f>
        <v>n/a</v>
      </c>
      <c r="FN126" s="196" t="str">
        <f>IF(INDEX(tab_MinKomp[Język angielski / Englisch],MATCH($B125,tab_MinKomp[[Stanowisko / Position ]:[Stanowisko / Position ]],0))="n/a","n/a",FN125-INDEX(tab_MinKomp[Język angielski / Englisch],MATCH($B125,tab_MinKomp[[Stanowisko / Position ]:[Stanowisko / Position ]],0)))</f>
        <v>n/a</v>
      </c>
      <c r="FO126" s="196" t="str">
        <f>IF(INDEX(tab_MinKomp[Język angielski / Englisch],MATCH($B125,tab_MinKomp[[Stanowisko / Position ]:[Stanowisko / Position ]],0))="n/a","n/a",FO125-INDEX(tab_MinKomp[Język angielski / Englisch],MATCH($B125,tab_MinKomp[[Stanowisko / Position ]:[Stanowisko / Position ]],0)))</f>
        <v>n/a</v>
      </c>
      <c r="FP126" s="196" t="str">
        <f>IF(INDEX(tab_MinKomp[Język angielski / Englisch],MATCH($B125,tab_MinKomp[[Stanowisko / Position ]:[Stanowisko / Position ]],0))="n/a","n/a",FP125-INDEX(tab_MinKomp[Język angielski / Englisch],MATCH($B125,tab_MinKomp[[Stanowisko / Position ]:[Stanowisko / Position ]],0)))</f>
        <v>n/a</v>
      </c>
      <c r="FQ126" s="196" t="str">
        <f>IF(INDEX(tab_MinKomp[Język angielski / Englisch],MATCH($B125,tab_MinKomp[[Stanowisko / Position ]:[Stanowisko / Position ]],0))="n/a","n/a",FQ125-INDEX(tab_MinKomp[Język angielski / Englisch],MATCH($B125,tab_MinKomp[[Stanowisko / Position ]:[Stanowisko / Position ]],0)))</f>
        <v>n/a</v>
      </c>
      <c r="FR126" s="196" t="str">
        <f>IF(INDEX(tab_MinKomp[Język niemiecki / Deutsch],MATCH($B125,tab_MinKomp[[Stanowisko / Position ]:[Stanowisko / Position ]],0))="n/a","n/a",FR125-INDEX(tab_MinKomp[Język niemiecki / Deutsch],MATCH($B125,tab_MinKomp[[Stanowisko / Position ]:[Stanowisko / Position ]],0)))</f>
        <v>n/a</v>
      </c>
      <c r="FS126" s="194">
        <f>IF(INDEX(tab_MinKomp[Zarządzanie dokumentacją procesową / Process dokumentation management],MATCH($B125,tab_MinKomp[[Stanowisko / Position ]:[Stanowisko / Position ]],0))="n/a","n/a",FS125-INDEX(tab_MinKomp[Zarządzanie dokumentacją procesową / Process dokumentation management],MATCH($B125,tab_MinKomp[[Stanowisko / Position ]:[Stanowisko / Position ]],0)))</f>
        <v>0</v>
      </c>
      <c r="FT126" s="194">
        <f>IF(INDEX(tab_MinKomp[Znajomość procesów z obszaru / Kenntiss der prozesse in dem Bereich],MATCH($B125,tab_MinKomp[[Stanowisko / Position ]:[Stanowisko / Position ]],0))="n/a","n/a",FT125-INDEX(tab_MinKomp[Znajomość procesów z obszaru / Kenntiss der prozesse in dem Bereich],MATCH($B125,tab_MinKomp[[Stanowisko / Position ]:[Stanowisko / Position ]],0)))</f>
        <v>0</v>
      </c>
      <c r="FU126" s="194">
        <f>IF(INDEX(tab_MinKomp[optymalizacja procesów / Prozessoptymalisierung],MATCH($B125,tab_MinKomp[[Stanowisko / Position ]:[Stanowisko / Position ]],0))="n/a","n/a",FU125-INDEX(tab_MinKomp[optymalizacja procesów / Prozessoptymalisierung],MATCH($B125,tab_MinKomp[[Stanowisko / Position ]:[Stanowisko / Position ]],0)))</f>
        <v>0</v>
      </c>
      <c r="FV126" s="194">
        <f>IF(INDEX(tab_MinKomp[Umiejętności szkoleniowe / Trainingsfähigkeiten],MATCH($B125,tab_MinKomp[[Stanowisko / Position ]:[Stanowisko / Position ]],0))="n/a","n/a",FV125-INDEX(tab_MinKomp[Umiejętności szkoleniowe / Trainingsfähigkeiten],MATCH($B125,tab_MinKomp[[Stanowisko / Position ]:[Stanowisko / Position ]],0)))</f>
        <v>0</v>
      </c>
      <c r="FW126" s="194">
        <f>IF(INDEX(tab_MinKomp[Analityczne myślenie, podejście / Analitysches Denken, Einstellung],MATCH($B125,tab_MinKomp[[Stanowisko / Position ]:[Stanowisko / Position ]],0))="n/a","n/a",FW125-INDEX(tab_MinKomp[Analityczne myślenie, podejście / Analitysches Denken, Einstellung],MATCH($B125,tab_MinKomp[[Stanowisko / Position ]:[Stanowisko / Position ]],0)))</f>
        <v>0</v>
      </c>
      <c r="FX126" s="194">
        <f>IF(INDEX(tab_MinKomp[Dokładność, precyzja w dzialaniu / Genauigkeit, Präzision in die Arbeit],MATCH($B125,tab_MinKomp[[Stanowisko / Position ]:[Stanowisko / Position ]],0))="n/a","n/a",FX125-INDEX(tab_MinKomp[Dokładność, precyzja w dzialaniu / Genauigkeit, Präzision in die Arbeit],MATCH($B125,tab_MinKomp[[Stanowisko / Position ]:[Stanowisko / Position ]],0)))</f>
        <v>0</v>
      </c>
      <c r="FY126" s="194">
        <f>IF(INDEX(tab_MinKomp[Dyspozycyjność / Verfügbarkeit],MATCH($B125,tab_MinKomp[[Stanowisko / Position ]:[Stanowisko / Position ]],0))="n/a","n/a",FY125-INDEX(tab_MinKomp[Dyspozycyjność / Verfügbarkeit],MATCH($B125,tab_MinKomp[[Stanowisko / Position ]:[Stanowisko / Position ]],0)))</f>
        <v>0</v>
      </c>
      <c r="FZ126" s="194">
        <f>IF(INDEX(tab_MinKomp[Zaangażowanie / 
Engagement],MATCH($B125,tab_MinKomp[[Stanowisko / Position ]:[Stanowisko / Position ]],0))="n/a","n/a",FZ125-INDEX(tab_MinKomp[Zaangażowanie / 
Engagement],MATCH($B125,tab_MinKomp[[Stanowisko / Position ]:[Stanowisko / Position ]],0)))</f>
        <v>0</v>
      </c>
      <c r="GA126" s="194" t="str">
        <f>IF(INDEX(tab_MinKomp[Konserwacja form guma],MATCH($B125,tab_MinKomp[[Stanowisko / Position ]:[Stanowisko / Position ]],0))="n/a","n/a",GA125-INDEX(tab_MinKomp[Konserwacja form guma],MATCH($B125,tab_MinKomp[[Stanowisko / Position ]:[Stanowisko / Position ]],0)))</f>
        <v>n/a</v>
      </c>
      <c r="GB126" s="194" t="str">
        <f>IF(INDEX(tab_MinKomp[Konserwacja form plastiki],MATCH($B125,tab_MinKomp[[Stanowisko / Position ]:[Stanowisko / Position ]],0))="n/a","n/a",GB125-INDEX(tab_MinKomp[Konserwacja form plastiki],MATCH($B125,tab_MinKomp[[Stanowisko / Position ]:[Stanowisko / Position ]],0)))</f>
        <v>n/a</v>
      </c>
      <c r="GC126" s="194">
        <f>IF(INDEX(tab_MinKomp[Elastyczność w działaniu],MATCH($B125,tab_MinKomp[[Stanowisko / Position ]:[Stanowisko / Position ]],0))="n/a","n/a",GC125-INDEX(tab_MinKomp[Elastyczność w działaniu],MATCH($B125,tab_MinKomp[[Stanowisko / Position ]:[Stanowisko / Position ]],0)))</f>
        <v>0</v>
      </c>
      <c r="GD126" s="194">
        <f>IF(INDEX(tab_MinKomp[Komunikatywność],MATCH($B125,tab_MinKomp[[Stanowisko / Position ]:[Stanowisko / Position ]],0))="n/a","n/a",GD125-INDEX(tab_MinKomp[Komunikatywność],MATCH($B125,tab_MinKomp[[Stanowisko / Position ]:[Stanowisko / Position ]],0)))</f>
        <v>1</v>
      </c>
      <c r="GE126" s="193" t="str">
        <f>IF(INDEX(tab_MinKomp[Motywowanie i budowanie zaangażowania zespołu],MATCH($B125,tab_MinKomp[[Stanowisko / Position ]:[Stanowisko / Position ]],0))="n/a","n/a",GE125-INDEX(tab_MinKomp[Motywowanie i budowanie zaangażowania zespołu],MATCH($B125,tab_MinKomp[[Stanowisko / Position ]:[Stanowisko / Position ]],0)))</f>
        <v>n/a</v>
      </c>
      <c r="GF126" s="186" t="s">
        <v>248</v>
      </c>
      <c r="GG126" s="186" t="s">
        <v>248</v>
      </c>
      <c r="GH126" s="186" t="s">
        <v>248</v>
      </c>
      <c r="GI126" s="186" t="s">
        <v>248</v>
      </c>
      <c r="GJ126" s="186" t="s">
        <v>248</v>
      </c>
      <c r="GK126" s="186" t="s">
        <v>248</v>
      </c>
      <c r="GL126" s="186" t="s">
        <v>248</v>
      </c>
      <c r="GM126" s="186" t="s">
        <v>248</v>
      </c>
      <c r="GN126" s="186" t="s">
        <v>248</v>
      </c>
      <c r="GO126" s="186" t="s">
        <v>248</v>
      </c>
      <c r="GP126" s="186" t="s">
        <v>248</v>
      </c>
      <c r="GQ126" s="186" t="s">
        <v>248</v>
      </c>
      <c r="GR126" s="186" t="s">
        <v>248</v>
      </c>
      <c r="GS126" s="186" t="s">
        <v>248</v>
      </c>
      <c r="GT126" s="186" t="s">
        <v>248</v>
      </c>
      <c r="GU126" s="186" t="s">
        <v>248</v>
      </c>
      <c r="GV126" s="186" t="s">
        <v>248</v>
      </c>
      <c r="GW126" s="186" t="s">
        <v>248</v>
      </c>
      <c r="GX126" s="186" t="s">
        <v>248</v>
      </c>
      <c r="GY126" s="186" t="s">
        <v>248</v>
      </c>
      <c r="GZ126" s="261" t="s">
        <v>248</v>
      </c>
      <c r="HA126" s="261" t="s">
        <v>248</v>
      </c>
      <c r="HB126" s="191">
        <f>SUM(G126:GE126)/(HB125-(SUM(G126:GE126)))</f>
        <v>5.4545454545454543E-2</v>
      </c>
    </row>
    <row r="127" spans="1:210" ht="24.9" customHeight="1" x14ac:dyDescent="0.3">
      <c r="A127" s="105" t="s">
        <v>321</v>
      </c>
      <c r="B127" s="105" t="s">
        <v>315</v>
      </c>
      <c r="C127" s="105" t="s">
        <v>398</v>
      </c>
      <c r="D127" s="105">
        <v>1033</v>
      </c>
      <c r="E127" s="394" t="s">
        <v>443</v>
      </c>
      <c r="F127" s="185" t="s">
        <v>374</v>
      </c>
      <c r="G127" s="186">
        <v>2</v>
      </c>
      <c r="H127" s="186">
        <v>1</v>
      </c>
      <c r="I127" s="186">
        <v>2</v>
      </c>
      <c r="J127" s="186">
        <v>1</v>
      </c>
      <c r="K127" s="186">
        <v>1</v>
      </c>
      <c r="L127" s="186" t="s">
        <v>248</v>
      </c>
      <c r="M127" s="186" t="s">
        <v>248</v>
      </c>
      <c r="N127" s="186" t="s">
        <v>248</v>
      </c>
      <c r="O127" s="186">
        <v>1</v>
      </c>
      <c r="P127" s="186">
        <v>1</v>
      </c>
      <c r="Q127" s="186" t="s">
        <v>248</v>
      </c>
      <c r="R127" s="186" t="s">
        <v>248</v>
      </c>
      <c r="S127" s="186" t="s">
        <v>248</v>
      </c>
      <c r="T127" s="186" t="s">
        <v>248</v>
      </c>
      <c r="U127" s="186" t="s">
        <v>248</v>
      </c>
      <c r="V127" s="186" t="s">
        <v>248</v>
      </c>
      <c r="W127" s="186" t="s">
        <v>248</v>
      </c>
      <c r="X127" s="186" t="s">
        <v>248</v>
      </c>
      <c r="Y127" s="186" t="s">
        <v>248</v>
      </c>
      <c r="Z127" s="186" t="s">
        <v>248</v>
      </c>
      <c r="AA127" s="186" t="s">
        <v>248</v>
      </c>
      <c r="AB127" s="186" t="s">
        <v>248</v>
      </c>
      <c r="AC127" s="186" t="s">
        <v>248</v>
      </c>
      <c r="AD127" s="186" t="s">
        <v>248</v>
      </c>
      <c r="AE127" s="186" t="s">
        <v>248</v>
      </c>
      <c r="AF127" s="186" t="s">
        <v>248</v>
      </c>
      <c r="AG127" s="186" t="s">
        <v>248</v>
      </c>
      <c r="AH127" s="186" t="s">
        <v>248</v>
      </c>
      <c r="AI127" s="186" t="s">
        <v>248</v>
      </c>
      <c r="AJ127" s="186" t="s">
        <v>248</v>
      </c>
      <c r="AK127" s="186" t="s">
        <v>248</v>
      </c>
      <c r="AL127" s="186">
        <v>1</v>
      </c>
      <c r="AM127" s="186" t="s">
        <v>248</v>
      </c>
      <c r="AN127" s="186" t="s">
        <v>248</v>
      </c>
      <c r="AO127" s="186">
        <v>2</v>
      </c>
      <c r="AP127" s="186" t="s">
        <v>248</v>
      </c>
      <c r="AQ127" s="186">
        <v>2</v>
      </c>
      <c r="AR127" s="186" t="s">
        <v>248</v>
      </c>
      <c r="AS127" s="186" t="s">
        <v>248</v>
      </c>
      <c r="AT127" s="186" t="s">
        <v>248</v>
      </c>
      <c r="AU127" s="186" t="s">
        <v>248</v>
      </c>
      <c r="AV127" s="186">
        <v>2</v>
      </c>
      <c r="AW127" s="186">
        <v>1</v>
      </c>
      <c r="AX127" s="186" t="s">
        <v>248</v>
      </c>
      <c r="AY127" s="186" t="s">
        <v>248</v>
      </c>
      <c r="AZ127" s="186" t="s">
        <v>248</v>
      </c>
      <c r="BA127" s="186" t="s">
        <v>248</v>
      </c>
      <c r="BB127" s="186" t="s">
        <v>248</v>
      </c>
      <c r="BC127" s="186" t="s">
        <v>248</v>
      </c>
      <c r="BD127" s="186" t="s">
        <v>248</v>
      </c>
      <c r="BE127" s="186" t="s">
        <v>248</v>
      </c>
      <c r="BF127" s="186" t="s">
        <v>248</v>
      </c>
      <c r="BG127" s="186" t="s">
        <v>248</v>
      </c>
      <c r="BH127" s="186" t="s">
        <v>248</v>
      </c>
      <c r="BI127" s="186" t="s">
        <v>248</v>
      </c>
      <c r="BJ127" s="186" t="s">
        <v>248</v>
      </c>
      <c r="BK127" s="186" t="s">
        <v>248</v>
      </c>
      <c r="BL127" s="186" t="s">
        <v>248</v>
      </c>
      <c r="BM127" s="186" t="s">
        <v>248</v>
      </c>
      <c r="BN127" s="186" t="s">
        <v>248</v>
      </c>
      <c r="BO127" s="186" t="s">
        <v>248</v>
      </c>
      <c r="BP127" s="186" t="s">
        <v>248</v>
      </c>
      <c r="BQ127" s="186" t="s">
        <v>248</v>
      </c>
      <c r="BR127" s="186" t="s">
        <v>248</v>
      </c>
      <c r="BS127" s="186">
        <v>2</v>
      </c>
      <c r="BT127" s="186" t="s">
        <v>248</v>
      </c>
      <c r="BU127" s="186">
        <v>2</v>
      </c>
      <c r="BV127" s="186" t="s">
        <v>248</v>
      </c>
      <c r="BW127" s="186">
        <v>2</v>
      </c>
      <c r="BX127" s="186">
        <v>2</v>
      </c>
      <c r="BY127" s="186" t="s">
        <v>248</v>
      </c>
      <c r="BZ127" s="186">
        <v>2</v>
      </c>
      <c r="CA127" s="186" t="s">
        <v>248</v>
      </c>
      <c r="CB127" s="186">
        <v>2</v>
      </c>
      <c r="CC127" s="186" t="s">
        <v>248</v>
      </c>
      <c r="CD127" s="186">
        <v>2</v>
      </c>
      <c r="CE127" s="186"/>
      <c r="CF127" s="186"/>
      <c r="CG127" s="186">
        <v>1</v>
      </c>
      <c r="CH127" s="186" t="s">
        <v>248</v>
      </c>
      <c r="CI127" s="186" t="s">
        <v>248</v>
      </c>
      <c r="CJ127" s="186" t="s">
        <v>248</v>
      </c>
      <c r="CK127" s="186" t="s">
        <v>248</v>
      </c>
      <c r="CL127" s="186" t="s">
        <v>248</v>
      </c>
      <c r="CM127" s="186" t="s">
        <v>248</v>
      </c>
      <c r="CN127" s="186" t="s">
        <v>248</v>
      </c>
      <c r="CO127" s="186" t="s">
        <v>248</v>
      </c>
      <c r="CP127" s="186" t="s">
        <v>248</v>
      </c>
      <c r="CQ127" s="186" t="s">
        <v>248</v>
      </c>
      <c r="CR127" s="186" t="s">
        <v>248</v>
      </c>
      <c r="CS127" s="186" t="s">
        <v>248</v>
      </c>
      <c r="CT127" s="186" t="s">
        <v>248</v>
      </c>
      <c r="CU127" s="186" t="s">
        <v>248</v>
      </c>
      <c r="CV127" s="186" t="s">
        <v>248</v>
      </c>
      <c r="CW127" s="186">
        <v>2</v>
      </c>
      <c r="CX127" s="186" t="s">
        <v>248</v>
      </c>
      <c r="CY127" s="186" t="s">
        <v>248</v>
      </c>
      <c r="CZ127" s="186" t="s">
        <v>248</v>
      </c>
      <c r="DA127" s="186" t="s">
        <v>248</v>
      </c>
      <c r="DB127" s="186" t="s">
        <v>248</v>
      </c>
      <c r="DC127" s="186" t="s">
        <v>248</v>
      </c>
      <c r="DD127" s="186" t="s">
        <v>248</v>
      </c>
      <c r="DE127" s="186" t="s">
        <v>248</v>
      </c>
      <c r="DF127" s="186">
        <v>1</v>
      </c>
      <c r="DG127" s="186" t="s">
        <v>248</v>
      </c>
      <c r="DH127" s="186" t="s">
        <v>248</v>
      </c>
      <c r="DI127" s="186" t="s">
        <v>248</v>
      </c>
      <c r="DJ127" s="186" t="s">
        <v>248</v>
      </c>
      <c r="DK127" s="186" t="s">
        <v>248</v>
      </c>
      <c r="DL127" s="186" t="s">
        <v>248</v>
      </c>
      <c r="DM127" s="186" t="s">
        <v>248</v>
      </c>
      <c r="DN127" s="186" t="s">
        <v>248</v>
      </c>
      <c r="DO127" s="186" t="s">
        <v>248</v>
      </c>
      <c r="DP127" s="186" t="s">
        <v>248</v>
      </c>
      <c r="DQ127" s="186" t="s">
        <v>248</v>
      </c>
      <c r="DR127" s="186" t="s">
        <v>248</v>
      </c>
      <c r="DS127" s="186" t="s">
        <v>248</v>
      </c>
      <c r="DT127" s="186" t="s">
        <v>248</v>
      </c>
      <c r="DU127" s="186" t="s">
        <v>248</v>
      </c>
      <c r="DV127" s="186" t="s">
        <v>248</v>
      </c>
      <c r="DW127" s="186" t="s">
        <v>248</v>
      </c>
      <c r="DX127" s="186" t="s">
        <v>248</v>
      </c>
      <c r="DY127" s="186" t="s">
        <v>248</v>
      </c>
      <c r="DZ127" s="186" t="s">
        <v>248</v>
      </c>
      <c r="EA127" s="186" t="s">
        <v>248</v>
      </c>
      <c r="EB127" s="186" t="s">
        <v>248</v>
      </c>
      <c r="EC127" s="186" t="s">
        <v>248</v>
      </c>
      <c r="ED127" s="186" t="s">
        <v>248</v>
      </c>
      <c r="EE127" s="186" t="s">
        <v>248</v>
      </c>
      <c r="EF127" s="186" t="s">
        <v>248</v>
      </c>
      <c r="EG127" s="186" t="s">
        <v>248</v>
      </c>
      <c r="EH127" s="186" t="s">
        <v>248</v>
      </c>
      <c r="EI127" s="186" t="s">
        <v>248</v>
      </c>
      <c r="EJ127" s="186" t="s">
        <v>248</v>
      </c>
      <c r="EK127" s="186" t="s">
        <v>248</v>
      </c>
      <c r="EL127" s="184" t="s">
        <v>248</v>
      </c>
      <c r="EM127" s="184" t="s">
        <v>248</v>
      </c>
      <c r="EN127" s="184" t="s">
        <v>248</v>
      </c>
      <c r="EO127" s="186" t="s">
        <v>248</v>
      </c>
      <c r="EP127" s="186" t="s">
        <v>248</v>
      </c>
      <c r="EQ127" s="186" t="s">
        <v>248</v>
      </c>
      <c r="ER127" s="186" t="s">
        <v>248</v>
      </c>
      <c r="ES127" s="186" t="s">
        <v>248</v>
      </c>
      <c r="ET127" s="186" t="s">
        <v>248</v>
      </c>
      <c r="EU127" s="186" t="s">
        <v>248</v>
      </c>
      <c r="EV127" s="186" t="s">
        <v>248</v>
      </c>
      <c r="EW127" s="186" t="s">
        <v>248</v>
      </c>
      <c r="EX127" s="186" t="s">
        <v>248</v>
      </c>
      <c r="EY127" s="186" t="s">
        <v>248</v>
      </c>
      <c r="EZ127" s="186" t="s">
        <v>248</v>
      </c>
      <c r="FA127" s="186" t="s">
        <v>248</v>
      </c>
      <c r="FB127" s="186" t="s">
        <v>248</v>
      </c>
      <c r="FC127" s="186" t="s">
        <v>248</v>
      </c>
      <c r="FD127" s="186" t="s">
        <v>248</v>
      </c>
      <c r="FE127" s="186" t="s">
        <v>248</v>
      </c>
      <c r="FF127" s="186" t="s">
        <v>248</v>
      </c>
      <c r="FG127" s="186" t="s">
        <v>248</v>
      </c>
      <c r="FH127" s="186" t="s">
        <v>248</v>
      </c>
      <c r="FI127" s="186" t="s">
        <v>248</v>
      </c>
      <c r="FJ127" s="186" t="s">
        <v>248</v>
      </c>
      <c r="FK127" s="186" t="s">
        <v>248</v>
      </c>
      <c r="FL127" s="186" t="s">
        <v>248</v>
      </c>
      <c r="FM127" s="186" t="s">
        <v>248</v>
      </c>
      <c r="FN127" s="186" t="s">
        <v>248</v>
      </c>
      <c r="FO127" s="186" t="s">
        <v>248</v>
      </c>
      <c r="FP127" s="186" t="s">
        <v>248</v>
      </c>
      <c r="FQ127" s="187" t="s">
        <v>248</v>
      </c>
      <c r="FR127" s="187" t="s">
        <v>248</v>
      </c>
      <c r="FS127" s="186">
        <v>2</v>
      </c>
      <c r="FT127" s="186">
        <v>2</v>
      </c>
      <c r="FU127" s="186">
        <v>2</v>
      </c>
      <c r="FV127" s="186">
        <v>2</v>
      </c>
      <c r="FW127" s="186">
        <v>1</v>
      </c>
      <c r="FX127" s="186">
        <v>2</v>
      </c>
      <c r="FY127" s="186">
        <v>2</v>
      </c>
      <c r="FZ127" s="186">
        <v>2</v>
      </c>
      <c r="GA127" s="186" t="s">
        <v>248</v>
      </c>
      <c r="GB127" s="186" t="s">
        <v>248</v>
      </c>
      <c r="GC127" s="186">
        <v>2</v>
      </c>
      <c r="GD127" s="186">
        <v>1</v>
      </c>
      <c r="GE127" s="186" t="s">
        <v>248</v>
      </c>
      <c r="GF127" s="186" t="s">
        <v>248</v>
      </c>
      <c r="GG127" s="186" t="s">
        <v>248</v>
      </c>
      <c r="GH127" s="186" t="s">
        <v>248</v>
      </c>
      <c r="GI127" s="186" t="s">
        <v>248</v>
      </c>
      <c r="GJ127" s="186" t="s">
        <v>248</v>
      </c>
      <c r="GK127" s="186" t="s">
        <v>248</v>
      </c>
      <c r="GL127" s="186" t="s">
        <v>248</v>
      </c>
      <c r="GM127" s="186" t="s">
        <v>248</v>
      </c>
      <c r="GN127" s="186" t="s">
        <v>248</v>
      </c>
      <c r="GO127" s="186" t="s">
        <v>248</v>
      </c>
      <c r="GP127" s="186" t="s">
        <v>248</v>
      </c>
      <c r="GQ127" s="186" t="s">
        <v>248</v>
      </c>
      <c r="GR127" s="186" t="s">
        <v>248</v>
      </c>
      <c r="GS127" s="186" t="s">
        <v>248</v>
      </c>
      <c r="GT127" s="186" t="s">
        <v>248</v>
      </c>
      <c r="GU127" s="186" t="s">
        <v>248</v>
      </c>
      <c r="GV127" s="186" t="s">
        <v>248</v>
      </c>
      <c r="GW127" s="186" t="s">
        <v>248</v>
      </c>
      <c r="GX127" s="186" t="s">
        <v>248</v>
      </c>
      <c r="GY127" s="186" t="s">
        <v>248</v>
      </c>
      <c r="GZ127" s="261" t="s">
        <v>248</v>
      </c>
      <c r="HA127" s="261" t="s">
        <v>248</v>
      </c>
      <c r="HB127" s="188">
        <f t="shared" ref="HB127" si="32">SUM(G127:GE127)</f>
        <v>53</v>
      </c>
    </row>
    <row r="128" spans="1:210" ht="24.9" customHeight="1" thickBot="1" x14ac:dyDescent="0.35">
      <c r="A128" s="108" t="str">
        <f t="shared" ref="A128" si="33">A127</f>
        <v>Prod.-Q-5</v>
      </c>
      <c r="B128" s="108" t="str">
        <f t="shared" ref="B128" si="34">B127</f>
        <v>Pracownik Produkcji</v>
      </c>
      <c r="C128" s="108" t="str">
        <f t="shared" ref="C128" si="35">C127</f>
        <v>ŁB</v>
      </c>
      <c r="D128" s="108">
        <f t="shared" ref="D128" si="36">D127</f>
        <v>1033</v>
      </c>
      <c r="E128" s="395"/>
      <c r="F128" s="189" t="s">
        <v>375</v>
      </c>
      <c r="G128" s="192">
        <f>IF(INDEX(tab_MinKomp[Przepisy BHP / BHP Vorschriften],MATCH($B127,tab_MinKomp[[Stanowisko / Position ]:[Stanowisko / Position ]],0))="n/a","n/a",G127-INDEX(tab_MinKomp[Przepisy BHP / BHP Vorschriften],MATCH($B127,tab_MinKomp[[Stanowisko / Position ]:[Stanowisko / Position ]],0)))</f>
        <v>0</v>
      </c>
      <c r="H128" s="193">
        <f>IF(INDEX(tab_MinKomp[Przepisy PPOŻ / Brandschutzbestimmungen],MATCH($B127,tab_MinKomp[[Stanowisko / Position ]:[Stanowisko / Position ]],0))="n/a","n/a",H127-INDEX(tab_MinKomp[Przepisy PPOŻ / Brandschutzbestimmungen],MATCH($B127,tab_MinKomp[[Stanowisko / Position ]:[Stanowisko / Position ]],0)))</f>
        <v>0</v>
      </c>
      <c r="I128" s="193">
        <f>IF(INDEX(tab_MinKomp[Ryzyko zawodowe na stanowiskach pracyv/ Berufliche Risiken an Arbeitsstellen],MATCH($B127,tab_MinKomp[[Stanowisko / Position ]:[Stanowisko / Position ]],0))="n/a","n/a",I127-INDEX(tab_MinKomp[Ryzyko zawodowe na stanowiskach pracyv/ Berufliche Risiken an Arbeitsstellen],MATCH($B127,tab_MinKomp[[Stanowisko / Position ]:[Stanowisko / Position ]],0)))</f>
        <v>0</v>
      </c>
      <c r="J128" s="193">
        <f>IF(INDEX(tab_MinKomp[Gospodarka substancjami niebezpiecznymi / Gefahrstoffmanagement],MATCH($B127,tab_MinKomp[[Stanowisko / Position ]:[Stanowisko / Position ]],0))="n/a","n/a",J127-INDEX(tab_MinKomp[Gospodarka substancjami niebezpiecznymi / Gefahrstoffmanagement],MATCH($B127,tab_MinKomp[[Stanowisko / Position ]:[Stanowisko / Position ]],0)))</f>
        <v>0</v>
      </c>
      <c r="K128" s="193">
        <f>IF(INDEX(tab_MinKomp[Gospodarka odpadami / Abfallwirtschaft],MATCH($B127,tab_MinKomp[[Stanowisko / Position ]:[Stanowisko / Position ]],0))="n/a","n/a",K127-INDEX(tab_MinKomp[Gospodarka odpadami / Abfallwirtschaft],MATCH($B127,tab_MinKomp[[Stanowisko / Position ]:[Stanowisko / Position ]],0)))</f>
        <v>0</v>
      </c>
      <c r="L128" s="194" t="str">
        <f>IF(INDEX(tab_MinKomp[Przepisy kodeksu pracy / Bestimmungen des Arbeitsgesetzes],MATCH($B127,tab_MinKomp[[Stanowisko / Position ]:[Stanowisko / Position ]],0))="n/a","n/a",L127-INDEX(tab_MinKomp[Przepisy kodeksu pracy / Bestimmungen des Arbeitsgesetzes],MATCH($B127,tab_MinKomp[[Stanowisko / Position ]:[Stanowisko / Position ]],0)))</f>
        <v>n/a</v>
      </c>
      <c r="M128" s="195" t="str">
        <f>IF(INDEX(tab_MinKomp[Przepisy o ub.społ. ZUS  / Sozialversicherungsvorschriften],MATCH($B127,tab_MinKomp[[Stanowisko / Position ]:[Stanowisko / Position ]],0))="n/a","n/a",M127-INDEX(tab_MinKomp[Przepisy o ub.społ. ZUS  / Sozialversicherungsvorschriften],MATCH($B127,tab_MinKomp[[Stanowisko / Position ]:[Stanowisko / Position ]],0)))</f>
        <v>n/a</v>
      </c>
      <c r="N128" s="194" t="str">
        <f>IF(INDEX(tab_MinKomp[PRZEPISY O PDOF /persönlich Einkommensteuergesetz ],MATCH($B127,tab_MinKomp[[Stanowisko / Position ]:[Stanowisko / Position ]],0))="n/a","n/a",N127-INDEX(tab_MinKomp[PRZEPISY O PDOF /persönlich Einkommensteuergesetz ],MATCH($B127,tab_MinKomp[[Stanowisko / Position ]:[Stanowisko / Position ]],0)))</f>
        <v>n/a</v>
      </c>
      <c r="O128" s="194">
        <f>IF(INDEX(tab_MinKomp[Regulamin pracy / Arbeitsordnung],MATCH($B127,tab_MinKomp[[Stanowisko / Position ]:[Stanowisko / Position ]],0))="n/a","n/a",O127-INDEX(tab_MinKomp[Regulamin pracy / Arbeitsordnung],MATCH($B127,tab_MinKomp[[Stanowisko / Position ]:[Stanowisko / Position ]],0)))</f>
        <v>0</v>
      </c>
      <c r="P128" s="194">
        <f>IF(INDEX(tab_MinKomp[Regulamin wynagradzania / Vergütungsordnung],MATCH($B127,tab_MinKomp[[Stanowisko / Position ]:[Stanowisko / Position ]],0))="n/a","n/a",P127-INDEX(tab_MinKomp[Regulamin wynagradzania / Vergütungsordnung],MATCH($B127,tab_MinKomp[[Stanowisko / Position ]:[Stanowisko / Position ]],0)))</f>
        <v>0</v>
      </c>
      <c r="Q128" s="194" t="str">
        <f>IF(INDEX(tab_MinKomp[System R2PŁATNIK PRO: Płace / Lohnabrechnung],MATCH($B127,tab_MinKomp[[Stanowisko / Position ]:[Stanowisko / Position ]],0))="n/a","n/a",Q127-INDEX(tab_MinKomp[System R2PŁATNIK PRO: Płace / Lohnabrechnung],MATCH($B127,tab_MinKomp[[Stanowisko / Position ]:[Stanowisko / Position ]],0)))</f>
        <v>n/a</v>
      </c>
      <c r="R128" s="194" t="str">
        <f>IF(INDEX(tab_MinKomp[SystemR2PŁATNIK PRO: KADRY / Personaldaten],MATCH($B127,tab_MinKomp[[Stanowisko / Position ]:[Stanowisko / Position ]],0))="n/a","n/a",R127-INDEX(tab_MinKomp[SystemR2PŁATNIK PRO: KADRY / Personaldaten],MATCH($B127,tab_MinKomp[[Stanowisko / Position ]:[Stanowisko / Position ]],0)))</f>
        <v>n/a</v>
      </c>
      <c r="S128" s="194" t="str">
        <f>IF(INDEX(tab_MinKomp[SYSTEM R2PŁATNIK PRO: zarządzanie pracownikami / Arbeitsverwaltung],MATCH($B127,tab_MinKomp[[Stanowisko / Position ]:[Stanowisko / Position ]],0))="n/a","n/a",S127-INDEX(tab_MinKomp[SYSTEM R2PŁATNIK PRO: zarządzanie pracownikami / Arbeitsverwaltung],MATCH($B127,tab_MinKomp[[Stanowisko / Position ]:[Stanowisko / Position ]],0)))</f>
        <v>n/a</v>
      </c>
      <c r="T128" s="194" t="str">
        <f>IF(INDEX(tab_MinKomp[Doradztwo, wsparcie personalne / Personalberatung und Unterstützung],MATCH($B127,tab_MinKomp[[Stanowisko / Position ]:[Stanowisko / Position ]],0))="n/a","n/a",T127-INDEX(tab_MinKomp[Doradztwo, wsparcie personalne / Personalberatung und Unterstützung],MATCH($B127,tab_MinKomp[[Stanowisko / Position ]:[Stanowisko / Position ]],0)))</f>
        <v>n/a</v>
      </c>
      <c r="U128" s="194" t="str">
        <f>IF(INDEX(tab_MinKomp[Przepisy o podatku VAT / MwSt.- Gesetz],MATCH($B127,tab_MinKomp[[Stanowisko / Position ]:[Stanowisko / Position ]],0))="n/a","n/a",U127-INDEX(tab_MinKomp[Przepisy o podatku VAT / MwSt.- Gesetz],MATCH($B127,tab_MinKomp[[Stanowisko / Position ]:[Stanowisko / Position ]],0)))</f>
        <v>n/a</v>
      </c>
      <c r="V128" s="194" t="str">
        <f>IF(INDEX(tab_MinKomp[PrzepisyPDOP / geschäftlich Einkommensteuergesetz],MATCH($B127,tab_MinKomp[[Stanowisko / Position ]:[Stanowisko / Position ]],0))="n/a","n/a",V127-INDEX(tab_MinKomp[PrzepisyPDOP / geschäftlich Einkommensteuergesetz],MATCH($B127,tab_MinKomp[[Stanowisko / Position ]:[Stanowisko / Position ]],0)))</f>
        <v>n/a</v>
      </c>
      <c r="W128" s="194" t="str">
        <f>IF(INDEX(tab_MinKomp[System BAAN / FINANSE (FIBU)],MATCH($B127,tab_MinKomp[[Stanowisko / Position ]:[Stanowisko / Position ]],0))="n/a","n/a",W127-INDEX(tab_MinKomp[System BAAN / FINANSE (FIBU)],MATCH($B127,tab_MinKomp[[Stanowisko / Position ]:[Stanowisko / Position ]],0)))</f>
        <v>n/a</v>
      </c>
      <c r="X128" s="194" t="str">
        <f>IF(INDEX(tab_MinKomp[Systemy pomocnicze / Hilfssysteme(STOCKPROGRAM, KALK2000 etc.)],MATCH($B127,tab_MinKomp[[Stanowisko / Position ]:[Stanowisko / Position ]],0))="n/a","n/a",X127-INDEX(tab_MinKomp[Systemy pomocnicze / Hilfssysteme(STOCKPROGRAM, KALK2000 etc.)],MATCH($B127,tab_MinKomp[[Stanowisko / Position ]:[Stanowisko / Position ]],0)))</f>
        <v>n/a</v>
      </c>
      <c r="Y128" s="194" t="str">
        <f>IF(INDEX(tab_MinKomp[Polityka rachunkowości / Buchführungspolitik],MATCH($B127,tab_MinKomp[[Stanowisko / Position ]:[Stanowisko / Position ]],0))="n/a","n/a",Y127-INDEX(tab_MinKomp[Polityka rachunkowości / Buchführungspolitik],MATCH($B127,tab_MinKomp[[Stanowisko / Position ]:[Stanowisko / Position ]],0)))</f>
        <v>n/a</v>
      </c>
      <c r="Z128" s="194" t="str">
        <f>IF(INDEX(tab_MinKomp[Ustawa o rachunkowości / Rechnungslegungsgesetz],MATCH($B127,tab_MinKomp[[Stanowisko / Position ]:[Stanowisko / Position ]],0))="n/a","n/a",Z127-INDEX(tab_MinKomp[Ustawa o rachunkowości / Rechnungslegungsgesetz],MATCH($B127,tab_MinKomp[[Stanowisko / Position ]:[Stanowisko / Position ]],0)))</f>
        <v>n/a</v>
      </c>
      <c r="AA128" s="194" t="str">
        <f>IF(INDEX(tab_MinKomp[WORKFLOW - TS-100],MATCH($B127,tab_MinKomp[[Stanowisko / Position ]:[Stanowisko / Position ]],0))="n/a","n/a",AA127-INDEX(tab_MinKomp[WORKFLOW - TS-100],MATCH($B127,tab_MinKomp[[Stanowisko / Position ]:[Stanowisko / Position ]],0)))</f>
        <v>n/a</v>
      </c>
      <c r="AB128" s="194" t="str">
        <f>IF(INDEX(tab_MinKomp[WORKFLOW - SFMS],MATCH($B127,tab_MinKomp[[Stanowisko / Position ]:[Stanowisko / Position ]],0))="n/a","n/a",AB127-INDEX(tab_MinKomp[WORKFLOW - SFMS],MATCH($B127,tab_MinKomp[[Stanowisko / Position ]:[Stanowisko / Position ]],0)))</f>
        <v>n/a</v>
      </c>
      <c r="AC128" s="194" t="str">
        <f>IF(INDEX(tab_MinKomp[System ISO 9001:2015],MATCH($B127,tab_MinKomp[[Stanowisko / Position ]:[Stanowisko / Position ]],0))="n/a","n/a",AC127-INDEX(tab_MinKomp[System ISO 9001:2015],MATCH($B127,tab_MinKomp[[Stanowisko / Position ]:[Stanowisko / Position ]],0)))</f>
        <v>n/a</v>
      </c>
      <c r="AD128" s="194" t="str">
        <f>IF(INDEX(tab_MinKomp[System ISO 9001:2015],MATCH($B127,tab_MinKomp[[Stanowisko / Position ]:[Stanowisko / Position ]],0))="n/a","n/a",AD127-INDEX(tab_MinKomp[System ISO 9001:2015],MATCH($B127,tab_MinKomp[[Stanowisko / Position ]:[Stanowisko / Position ]],0)))</f>
        <v>n/a</v>
      </c>
      <c r="AE128" s="194" t="str">
        <f>IF(INDEX(tab_MinKomp[System ISO 9001:2015],MATCH($B127,tab_MinKomp[[Stanowisko / Position ]:[Stanowisko / Position ]],0))="n/a","n/a",AE127-INDEX(tab_MinKomp[System ISO 9001:2015],MATCH($B127,tab_MinKomp[[Stanowisko / Position ]:[Stanowisko / Position ]],0)))</f>
        <v>n/a</v>
      </c>
      <c r="AF128" s="194" t="str">
        <f>IF(INDEX(tab_MinKomp[System ISO 9001:2015],MATCH($B127,tab_MinKomp[[Stanowisko / Position ]:[Stanowisko / Position ]],0))="n/a","n/a",AF127-INDEX(tab_MinKomp[System ISO 9001:2015],MATCH($B127,tab_MinKomp[[Stanowisko / Position ]:[Stanowisko / Position ]],0)))</f>
        <v>n/a</v>
      </c>
      <c r="AG128" s="194" t="str">
        <f>IF(INDEX(tab_MinKomp[Wymagania VDA 6.3 Process / Forderungen],MATCH($B127,tab_MinKomp[[Stanowisko / Position ]:[Stanowisko / Position ]],0))="n/a","n/a",AG127-INDEX(tab_MinKomp[Wymagania VDA 6.3 Process / Forderungen],MATCH($B127,tab_MinKomp[[Stanowisko / Position ]:[Stanowisko / Position ]],0)))</f>
        <v>n/a</v>
      </c>
      <c r="AH128" s="194" t="str">
        <f>IF(INDEX(tab_MinKomp[Wymagania VDA 6.5 Product / Forderungen],MATCH($B127,tab_MinKomp[[Stanowisko / Position ]:[Stanowisko / Position ]],0))="n/a","n/a",AH127-INDEX(tab_MinKomp[Wymagania VDA 6.5 Product / Forderungen],MATCH($B127,tab_MinKomp[[Stanowisko / Position ]:[Stanowisko / Position ]],0)))</f>
        <v>n/a</v>
      </c>
      <c r="AI128" s="194" t="str">
        <f>IF(INDEX(tab_MinKomp[System ISO 9001:2015],MATCH($B127,tab_MinKomp[[Stanowisko / Position ]:[Stanowisko / Position ]],0))="n/a","n/a",AI127-INDEX(tab_MinKomp[System ISO 9001:2015],MATCH($B127,tab_MinKomp[[Stanowisko / Position ]:[Stanowisko / Position ]],0)))</f>
        <v>n/a</v>
      </c>
      <c r="AJ128" s="194" t="str">
        <f>IF(INDEX(tab_MinKomp[Auditor systemu ISO 17021:2018],MATCH($B127,tab_MinKomp[[Stanowisko / Position ]:[Stanowisko / Position ]],0))="n/a","n/a",AJ127-INDEX(tab_MinKomp[Auditor systemu ISO 17021:2018],MATCH($B127,tab_MinKomp[[Stanowisko / Position ]:[Stanowisko / Position ]],0)))</f>
        <v>n/a</v>
      </c>
      <c r="AK128" s="194" t="str">
        <f>IF(INDEX(tab_MinKomp[Pełnomocnik systemu / Systemvertreter],MATCH($B127,tab_MinKomp[[Stanowisko / Position ]:[Stanowisko / Position ]],0))="n/a","n/a",AK127-INDEX(tab_MinKomp[Pełnomocnik systemu / Systemvertreter],MATCH($B127,tab_MinKomp[[Stanowisko / Position ]:[Stanowisko / Position ]],0)))</f>
        <v>n/a</v>
      </c>
      <c r="AL128" s="194">
        <f>IF(INDEX(tab_MinKomp[Polityka Etyczna - Compliance],MATCH($B127,tab_MinKomp[[Stanowisko / Position ]:[Stanowisko / Position ]],0))="n/a","n/a",AL127-INDEX(tab_MinKomp[Polityka Etyczna - Compliance],MATCH($B127,tab_MinKomp[[Stanowisko / Position ]:[Stanowisko / Position ]],0)))</f>
        <v>0</v>
      </c>
      <c r="AM128" s="194" t="str">
        <f>IF(INDEX(tab_MinKomp[WDRAŻANIE NOWYCH PROJEKTÓW/ PROCEDURA CTM],MATCH($B127,tab_MinKomp[[Stanowisko / Position ]:[Stanowisko / Position ]],0))="n/a","n/a",AM127-INDEX(tab_MinKomp[WDRAŻANIE NOWYCH PROJEKTÓW/ PROCEDURA CTM],MATCH($B127,tab_MinKomp[[Stanowisko / Position ]:[Stanowisko / Position ]],0)))</f>
        <v>n/a</v>
      </c>
      <c r="AN128" s="194" t="str">
        <f>IF(INDEX(tab_MinKomp[KAMIENIE MILOWE MSL/PIFF],MATCH($B127,tab_MinKomp[[Stanowisko / Position ]:[Stanowisko / Position ]],0))="n/a","n/a",AN127-INDEX(tab_MinKomp[KAMIENIE MILOWE MSL/PIFF],MATCH($B127,tab_MinKomp[[Stanowisko / Position ]:[Stanowisko / Position ]],0)))</f>
        <v>n/a</v>
      </c>
      <c r="AO128" s="194">
        <f>IF(INDEX(tab_MinKomp[CP],MATCH($B127,tab_MinKomp[[Stanowisko / Position ]:[Stanowisko / Position ]],0))="n/a","n/a",AO127-INDEX(tab_MinKomp[CP],MATCH($B127,tab_MinKomp[[Stanowisko / Position ]:[Stanowisko / Position ]],0)))</f>
        <v>1</v>
      </c>
      <c r="AP128" s="194" t="str">
        <f>IF(INDEX(tab_MinKomp[FMEA],MATCH($B127,tab_MinKomp[[Stanowisko / Position ]:[Stanowisko / Position ]],0))="n/a","n/a",AP127-INDEX(tab_MinKomp[FMEA],MATCH($B127,tab_MinKomp[[Stanowisko / Position ]:[Stanowisko / Position ]],0)))</f>
        <v>n/a</v>
      </c>
      <c r="AQ128" s="194">
        <f>IF(INDEX(tab_MinKomp[FLOW CHART],MATCH($B127,tab_MinKomp[[Stanowisko / Position ]:[Stanowisko / Position ]],0))="n/a","n/a",AQ127-INDEX(tab_MinKomp[FLOW CHART],MATCH($B127,tab_MinKomp[[Stanowisko / Position ]:[Stanowisko / Position ]],0)))</f>
        <v>1</v>
      </c>
      <c r="AR128" s="194" t="str">
        <f>IF(INDEX(tab_MinKomp[APQP],MATCH($B127,tab_MinKomp[[Stanowisko / Position ]:[Stanowisko / Position ]],0))="n/a","n/a",AR127-INDEX(tab_MinKomp[APQP],MATCH($B127,tab_MinKomp[[Stanowisko / Position ]:[Stanowisko / Position ]],0)))</f>
        <v>n/a</v>
      </c>
      <c r="AS128" s="194" t="str">
        <f>IF(INDEX(tab_MinKomp[MSA],MATCH($B127,tab_MinKomp[[Stanowisko / Position ]:[Stanowisko / Position ]],0))="n/a","n/a",AS127-INDEX(tab_MinKomp[MSA],MATCH($B127,tab_MinKomp[[Stanowisko / Position ]:[Stanowisko / Position ]],0)))</f>
        <v>n/a</v>
      </c>
      <c r="AT128" s="194" t="str">
        <f>IF(INDEX(tab_MinKomp[SPC],MATCH($B127,tab_MinKomp[[Stanowisko / Position ]:[Stanowisko / Position ]],0))="n/a","n/a",AT127-INDEX(tab_MinKomp[SPC],MATCH($B127,tab_MinKomp[[Stanowisko / Position ]:[Stanowisko / Position ]],0)))</f>
        <v>n/a</v>
      </c>
      <c r="AU128" s="194" t="str">
        <f>IF(INDEX(tab_MinKomp[CSR (SPECYFICZNE WYMAGANIA KLIENTA)],MATCH($B127,tab_MinKomp[[Stanowisko / Position ]:[Stanowisko / Position ]],0))="n/a","n/a",AU127-INDEX(tab_MinKomp[CSR (SPECYFICZNE WYMAGANIA KLIENTA)],MATCH($B127,tab_MinKomp[[Stanowisko / Position ]:[Stanowisko / Position ]],0)))</f>
        <v>n/a</v>
      </c>
      <c r="AV128" s="194">
        <f>IF(INDEX(tab_MinKomp[5S],MATCH($B127,tab_MinKomp[[Stanowisko / Position ]:[Stanowisko / Position ]],0))="n/a","n/a",AV127-INDEX(tab_MinKomp[5S],MATCH($B127,tab_MinKomp[[Stanowisko / Position ]:[Stanowisko / Position ]],0)))</f>
        <v>0</v>
      </c>
      <c r="AW128" s="194">
        <f>IF(INDEX(tab_MinKomp[LEAN MANAGEMENT],MATCH($B127,tab_MinKomp[[Stanowisko / Position ]:[Stanowisko / Position ]],0))="n/a","n/a",AW127-INDEX(tab_MinKomp[LEAN MANAGEMENT],MATCH($B127,tab_MinKomp[[Stanowisko / Position ]:[Stanowisko / Position ]],0)))</f>
        <v>0</v>
      </c>
      <c r="AX128" s="194" t="str">
        <f>IF(INDEX(tab_MinKomp[5R],MATCH($B127,tab_MinKomp[[Stanowisko / Position ]:[Stanowisko / Position ]],0))="n/a","n/a",AX127-INDEX(tab_MinKomp[5R],MATCH($B127,tab_MinKomp[[Stanowisko / Position ]:[Stanowisko / Position ]],0)))</f>
        <v>n/a</v>
      </c>
      <c r="AY128" s="194" t="str">
        <f>IF(INDEX(tab_MinKomp[Six Sigma],MATCH($B127,tab_MinKomp[[Stanowisko / Position ]:[Stanowisko / Position ]],0))="n/a","n/a",AY127-INDEX(tab_MinKomp[Six Sigma],MATCH($B127,tab_MinKomp[[Stanowisko / Position ]:[Stanowisko / Position ]],0)))</f>
        <v>n/a</v>
      </c>
      <c r="AZ128" s="194" t="str">
        <f>IF(INDEX(tab_MinKomp[System BAAN / Distribution &amp; Supply Chain],MATCH($B127,tab_MinKomp[[Stanowisko / Position ]:[Stanowisko / Position ]],0))="n/a","n/a",AZ127-INDEX(tab_MinKomp[System BAAN / Distribution &amp; Supply Chain],MATCH($B127,tab_MinKomp[[Stanowisko / Position ]:[Stanowisko / Position ]],0)))</f>
        <v>n/a</v>
      </c>
      <c r="BA128" s="194" t="s">
        <v>248</v>
      </c>
      <c r="BB128" s="194" t="s">
        <v>248</v>
      </c>
      <c r="BC128" s="194" t="str">
        <f>IF(INDEX(tab_MinKomp[Organizacja dostaw / Versorgungsorganisation],MATCH($B127,tab_MinKomp[[Stanowisko / Position ]:[Stanowisko / Position ]],0))="n/a","n/a",BC127-INDEX(tab_MinKomp[Organizacja dostaw / Versorgungsorganisation],MATCH($B127,tab_MinKomp[[Stanowisko / Position ]:[Stanowisko / Position ]],0)))</f>
        <v>n/a</v>
      </c>
      <c r="BD128" s="194" t="str">
        <f>IF(INDEX(tab_MinKomp[Organizacja wysyłek / Organisation von Lieferungen],MATCH($B127,tab_MinKomp[[Stanowisko / Position ]:[Stanowisko / Position ]],0))="n/a","n/a",BD127-INDEX(tab_MinKomp[Organizacja wysyłek / Organisation von Lieferungen],MATCH($B127,tab_MinKomp[[Stanowisko / Position ]:[Stanowisko / Position ]],0)))</f>
        <v>n/a</v>
      </c>
      <c r="BE128" s="194" t="str">
        <f>IF(INDEX(tab_MinKomp[Analiza magazynowa - Program Polen.mdb / Inventuranalyse],MATCH($B127,tab_MinKomp[[Stanowisko / Position ]:[Stanowisko / Position ]],0))="n/a","n/a",BE127-INDEX(tab_MinKomp[Analiza magazynowa - Program Polen.mdb / Inventuranalyse],MATCH($B127,tab_MinKomp[[Stanowisko / Position ]:[Stanowisko / Position ]],0)))</f>
        <v>n/a</v>
      </c>
      <c r="BF128" s="190" t="str">
        <f>IF(INDEX(tab_MinKomp[MMOG (Materials Management Operations Guidelines)],MATCH($B127,tab_MinKomp[[Stanowisko / Position ]:[Stanowisko / Position ]],0))="n/a","n/a",BF127-INDEX(tab_MinKomp[MMOG (Materials Management Operations Guidelines)],MATCH($B127,tab_MinKomp[[Stanowisko / Position ]:[Stanowisko / Position ]],0)))</f>
        <v>n/a</v>
      </c>
      <c r="BG128" s="190" t="str">
        <f>IF(INDEX(tab_MinKomp[GPP],MATCH($B127,tab_MinKomp[[Stanowisko / Position ]:[Stanowisko / Position ]],0))="n/a","n/a",BG127-INDEX(tab_MinKomp[GPP],MATCH($B127,tab_MinKomp[[Stanowisko / Position ]:[Stanowisko / Position ]],0)))</f>
        <v>n/a</v>
      </c>
      <c r="BH128" s="190" t="str">
        <f>IF(INDEX(tab_MinKomp[AIAG (Automotive Industry Action Group)],MATCH($B127,tab_MinKomp[[Stanowisko / Position ]:[Stanowisko / Position ]],0))="n/a","n/a",BH127-INDEX(tab_MinKomp[AIAG (Automotive Industry Action Group)],MATCH($B127,tab_MinKomp[[Stanowisko / Position ]:[Stanowisko / Position ]],0)))</f>
        <v>n/a</v>
      </c>
      <c r="BI128" s="190" t="str">
        <f>IF(INDEX(tab_MinKomp[Super-G disputes],MATCH($B127,tab_MinKomp[[Stanowisko / Position ]:[Stanowisko / Position ]],0))="n/a","n/a",BI127-INDEX(tab_MinKomp[Super-G disputes],MATCH($B127,tab_MinKomp[[Stanowisko / Position ]:[Stanowisko / Position ]],0)))</f>
        <v>n/a</v>
      </c>
      <c r="BJ128" s="190" t="str">
        <f>IF(INDEX(tab_MinKomp[CMMS3/eDDL (Direct Data Link)],MATCH($B127,tab_MinKomp[[Stanowisko / Position ]:[Stanowisko / Position ]],0))="n/a","n/a",BJ127-INDEX(tab_MinKomp[CMMS3/eDDL (Direct Data Link)],MATCH($B127,tab_MinKomp[[Stanowisko / Position ]:[Stanowisko / Position ]],0)))</f>
        <v>n/a</v>
      </c>
      <c r="BK128" s="190" t="str">
        <f>IF(INDEX(tab_MinKomp[MP&amp;L (Material Planning and Logistics)],MATCH($B127,tab_MinKomp[[Stanowisko / Position ]:[Stanowisko / Position ]],0))="n/a","n/a",BK127-INDEX(tab_MinKomp[MP&amp;L (Material Planning and Logistics)],MATCH($B127,tab_MinKomp[[Stanowisko / Position ]:[Stanowisko / Position ]],0)))</f>
        <v>n/a</v>
      </c>
      <c r="BL128" s="190" t="str">
        <f>IF(INDEX(tab_MinKomp[Supplier delivery rating],MATCH($B127,tab_MinKomp[[Stanowisko / Position ]:[Stanowisko / Position ]],0))="n/a","n/a",BL127-INDEX(tab_MinKomp[Supplier delivery rating],MATCH($B127,tab_MinKomp[[Stanowisko / Position ]:[Stanowisko / Position ]],0)))</f>
        <v>n/a</v>
      </c>
      <c r="BM128" s="194" t="str">
        <f>IF(INDEX(tab_MinKomp[Planowanie produkcji / Produktionsplanung],MATCH($B127,tab_MinKomp[[Stanowisko / Position ]:[Stanowisko / Position ]],0))="n/a","n/a",BM127-INDEX(tab_MinKomp[Planowanie produkcji / Produktionsplanung],MATCH($B127,tab_MinKomp[[Stanowisko / Position ]:[Stanowisko / Position ]],0)))</f>
        <v>n/a</v>
      </c>
      <c r="BN128" s="194" t="str">
        <f>IF(INDEX(tab_MinKomp[Planowanie produkcji / Produktionsplanung],MATCH($B127,tab_MinKomp[[Stanowisko / Position ]:[Stanowisko / Position ]],0))="n/a","n/a",BN127-INDEX(tab_MinKomp[Planowanie produkcji / Produktionsplanung],MATCH($B127,tab_MinKomp[[Stanowisko / Position ]:[Stanowisko / Position ]],0)))</f>
        <v>n/a</v>
      </c>
      <c r="BO128" s="194" t="str">
        <f>IF(INDEX(tab_MinKomp[Planowanie produkcji / Produktionsplanung],MATCH($B127,tab_MinKomp[[Stanowisko / Position ]:[Stanowisko / Position ]],0))="n/a","n/a",BO127-INDEX(tab_MinKomp[Planowanie produkcji / Produktionsplanung],MATCH($B127,tab_MinKomp[[Stanowisko / Position ]:[Stanowisko / Position ]],0)))</f>
        <v>n/a</v>
      </c>
      <c r="BP128" s="194" t="str">
        <f>IF(INDEX(tab_MinKomp[Planowanie produkcji / Produktionsplanung],MATCH($B127,tab_MinKomp[[Stanowisko / Position ]:[Stanowisko / Position ]],0))="n/a","n/a",BP127-INDEX(tab_MinKomp[Planowanie produkcji / Produktionsplanung],MATCH($B127,tab_MinKomp[[Stanowisko / Position ]:[Stanowisko / Position ]],0)))</f>
        <v>n/a</v>
      </c>
      <c r="BQ128" s="194" t="s">
        <v>248</v>
      </c>
      <c r="BR128" s="194" t="str">
        <f>IF(INDEX(tab_MinKomp[Planowanie produkcji / Produktionsplanung],MATCH($B127,tab_MinKomp[[Stanowisko / Position ]:[Stanowisko / Position ]],0))="n/a","n/a",BR127-INDEX(tab_MinKomp[Planowanie produkcji / Produktionsplanung],MATCH($B127,tab_MinKomp[[Stanowisko / Position ]:[Stanowisko / Position ]],0)))</f>
        <v>n/a</v>
      </c>
      <c r="BS128" s="194">
        <f>IF(INDEX(tab_MinKomp[Obsługa maszyn Novapax / Novapax Maschinenbedienung],MATCH($B127,tab_MinKomp[[Stanowisko / Position ]:[Stanowisko / Position ]],0))="n/a","n/a",BS127-INDEX(tab_MinKomp[Obsługa maszyn Novapax / Novapax Maschinenbedienung],MATCH($B127,tab_MinKomp[[Stanowisko / Position ]:[Stanowisko / Position ]],0)))</f>
        <v>0</v>
      </c>
      <c r="BT128" s="194" t="str">
        <f>IF(INDEX(tab_MinKomp[Planowanie produkcji / Produktionsplanung],MATCH($B127,tab_MinKomp[[Stanowisko / Position ]:[Stanowisko / Position ]],0))="n/a","n/a",BT127-INDEX(tab_MinKomp[Planowanie produkcji / Produktionsplanung],MATCH($B127,tab_MinKomp[[Stanowisko / Position ]:[Stanowisko / Position ]],0)))</f>
        <v>n/a</v>
      </c>
      <c r="BU128" s="194">
        <f>IF(INDEX(tab_MinKomp[Obsługa maszyn Novapax / Novapax Maschinenbedienung],MATCH($B127,tab_MinKomp[[Stanowisko / Position ]:[Stanowisko / Position ]],0))="n/a","n/a",BU127-INDEX(tab_MinKomp[Obsługa maszyn Novapax / Novapax Maschinenbedienung],MATCH($B127,tab_MinKomp[[Stanowisko / Position ]:[Stanowisko / Position ]],0)))</f>
        <v>0</v>
      </c>
      <c r="BV128" s="194" t="str">
        <f>IF(INDEX(tab_MinKomp[Planowanie produkcji / Produktionsplanung],MATCH($B127,tab_MinKomp[[Stanowisko / Position ]:[Stanowisko / Position ]],0))="n/a","n/a",BV127-INDEX(tab_MinKomp[Planowanie produkcji / Produktionsplanung],MATCH($B127,tab_MinKomp[[Stanowisko / Position ]:[Stanowisko / Position ]],0)))</f>
        <v>n/a</v>
      </c>
      <c r="BW128" s="194">
        <f>IF(INDEX(tab_MinKomp[Obsługa maszyn Novapax / Novapax Maschinenbedienung],MATCH($B127,tab_MinKomp[[Stanowisko / Position ]:[Stanowisko / Position ]],0))="n/a","n/a",BW127-INDEX(tab_MinKomp[Obsługa maszyn Novapax / Novapax Maschinenbedienung],MATCH($B127,tab_MinKomp[[Stanowisko / Position ]:[Stanowisko / Position ]],0)))</f>
        <v>0</v>
      </c>
      <c r="BX128" s="194">
        <f>IF(INDEX(tab_MinKomp[Obsługa maszyn Novapax / Novapax Maschinenbedienung],MATCH($B127,tab_MinKomp[[Stanowisko / Position ]:[Stanowisko / Position ]],0))="n/a","n/a",BX127-INDEX(tab_MinKomp[Obsługa maszyn Novapax / Novapax Maschinenbedienung],MATCH($B127,tab_MinKomp[[Stanowisko / Position ]:[Stanowisko / Position ]],0)))</f>
        <v>0</v>
      </c>
      <c r="BY128" s="194" t="str">
        <f>IF(INDEX(tab_MinKomp[Obsługa maszyn Engel / Engel Maschinenbedienung],MATCH($B127,tab_MinKomp[[Stanowisko / Position ]:[Stanowisko / Position ]],0))="n/a","n/a",BY127-INDEX(tab_MinKomp[Obsługa maszyn Engel / Engel Maschinenbedienung],MATCH($B127,tab_MinKomp[[Stanowisko / Position ]:[Stanowisko / Position ]],0)))</f>
        <v>n/a</v>
      </c>
      <c r="BZ128" s="194">
        <f>IF(INDEX(tab_MinKomp[Obsługa maszyn Novapax / Novapax Maschinenbedienung],MATCH($B127,tab_MinKomp[[Stanowisko / Position ]:[Stanowisko / Position ]],0))="n/a","n/a",BZ127-INDEX(tab_MinKomp[Obsługa maszyn Novapax / Novapax Maschinenbedienung],MATCH($B127,tab_MinKomp[[Stanowisko / Position ]:[Stanowisko / Position ]],0)))</f>
        <v>0</v>
      </c>
      <c r="CA128" s="194" t="str">
        <f>IF(INDEX(tab_MinKomp[Obsługa maszyn KVT / KVT Maschinenbedienung],MATCH($B127,tab_MinKomp[[Stanowisko / Position ]:[Stanowisko / Position ]],0))="n/a","n/a",CA127-INDEX(tab_MinKomp[Obsługa maszyn KVT / KVT Maschinenbedienung],MATCH($B127,tab_MinKomp[[Stanowisko / Position ]:[Stanowisko / Position ]],0)))</f>
        <v>n/a</v>
      </c>
      <c r="CB128" s="194">
        <f>IF(INDEX(tab_MinKomp[Obsługa maszyn Novapax / Novapax Maschinenbedienung],MATCH($B127,tab_MinKomp[[Stanowisko / Position ]:[Stanowisko / Position ]],0))="n/a","n/a",CB127-INDEX(tab_MinKomp[Obsługa maszyn Novapax / Novapax Maschinenbedienung],MATCH($B127,tab_MinKomp[[Stanowisko / Position ]:[Stanowisko / Position ]],0)))</f>
        <v>0</v>
      </c>
      <c r="CC128" s="194" t="str">
        <f>IF(INDEX(tab_MinKomp[Obsługa maszyn Branson / Branson Maschinenbedienung],MATCH($B127,tab_MinKomp[[Stanowisko / Position ]:[Stanowisko / Position ]],0))="n/a","n/a",CC127-INDEX(tab_MinKomp[Obsługa maszyn Branson / Branson Maschinenbedienung],MATCH($B127,tab_MinKomp[[Stanowisko / Position ]:[Stanowisko / Position ]],0)))</f>
        <v>n/a</v>
      </c>
      <c r="CD128" s="194">
        <v>0</v>
      </c>
      <c r="CE128" s="194">
        <v>-2</v>
      </c>
      <c r="CF128" s="194">
        <v>-1</v>
      </c>
      <c r="CG128" s="194">
        <v>0</v>
      </c>
      <c r="CH128" s="194" t="str">
        <f>IF(INDEX(tab_MinKomp[Wymagania VDA 6.5 Product / Forderungen],MATCH($B127,tab_MinKomp[[Stanowisko / Position ]:[Stanowisko / Position ]],0))="n/a","n/a",CH127-INDEX(tab_MinKomp[Wymagania VDA 6.5 Product / Forderungen],MATCH($B127,tab_MinKomp[[Stanowisko / Position ]:[Stanowisko / Position ]],0)))</f>
        <v>n/a</v>
      </c>
      <c r="CI128" s="194" t="str">
        <f>IF(INDEX(tab_MinKomp[Wymagania VDA 6.5 Product / Forderungen],MATCH($B127,tab_MinKomp[[Stanowisko / Position ]:[Stanowisko / Position ]],0))="n/a","n/a",CI127-INDEX(tab_MinKomp[Wymagania VDA 6.5 Product / Forderungen],MATCH($B127,tab_MinKomp[[Stanowisko / Position ]:[Stanowisko / Position ]],0)))</f>
        <v>n/a</v>
      </c>
      <c r="CJ128" s="194" t="str">
        <f>IF(INDEX(tab_MinKomp[Wymagania VDA 6.5 Product / Forderungen],MATCH($B127,tab_MinKomp[[Stanowisko / Position ]:[Stanowisko / Position ]],0))="n/a","n/a",CJ127-INDEX(tab_MinKomp[Wymagania VDA 6.5 Product / Forderungen],MATCH($B127,tab_MinKomp[[Stanowisko / Position ]:[Stanowisko / Position ]],0)))</f>
        <v>n/a</v>
      </c>
      <c r="CK128" s="194" t="str">
        <f>IF(INDEX(tab_MinKomp[Wymagania VDA 6.5 Product / Forderungen],MATCH($B127,tab_MinKomp[[Stanowisko / Position ]:[Stanowisko / Position ]],0))="n/a","n/a",CK127-INDEX(tab_MinKomp[Wymagania VDA 6.5 Product / Forderungen],MATCH($B127,tab_MinKomp[[Stanowisko / Position ]:[Stanowisko / Position ]],0)))</f>
        <v>n/a</v>
      </c>
      <c r="CL128" s="194" t="str">
        <f>IF(INDEX(tab_MinKomp[Wymagania VDA 6.5 Product / Forderungen],MATCH($B127,tab_MinKomp[[Stanowisko / Position ]:[Stanowisko / Position ]],0))="n/a","n/a",CL127-INDEX(tab_MinKomp[Wymagania VDA 6.5 Product / Forderungen],MATCH($B127,tab_MinKomp[[Stanowisko / Position ]:[Stanowisko / Position ]],0)))</f>
        <v>n/a</v>
      </c>
      <c r="CM128" s="194" t="str">
        <f>IF(INDEX(tab_MinKomp[Informatyka ogólna (techniczne i systemowe) / Allgemeine IT (Technik und System)],MATCH($B127,tab_MinKomp[[Stanowisko / Position ]:[Stanowisko / Position ]],0))="n/a","n/a",CM127-INDEX(tab_MinKomp[Informatyka ogólna (techniczne i systemowe) / Allgemeine IT (Technik und System)],MATCH($B127,tab_MinKomp[[Stanowisko / Position ]:[Stanowisko / Position ]],0)))</f>
        <v>n/a</v>
      </c>
      <c r="CN128" s="194" t="str">
        <f>IF(INDEX(tab_MinKomp[Sieci komputerowe / Computernetzwerke],MATCH($B127,tab_MinKomp[[Stanowisko / Position ]:[Stanowisko / Position ]],0))="n/a","n/a",CN127-INDEX(tab_MinKomp[Sieci komputerowe / Computernetzwerke],MATCH($B127,tab_MinKomp[[Stanowisko / Position ]:[Stanowisko / Position ]],0)))</f>
        <v>n/a</v>
      </c>
      <c r="CO128" s="194" t="str">
        <f>IF(INDEX(tab_MinKomp[Hardware (komputery PC, drukarki biurowe i etykietowe, telefonia stacjonarna i mobilna) (PC, Drucker, Telefpne, Handys)],MATCH($B127,tab_MinKomp[[Stanowisko / Position ]:[Stanowisko / Position ]],0))="n/a","n/a",CO127-INDEX(tab_MinKomp[Hardware (komputery PC, drukarki biurowe i etykietowe, telefonia stacjonarna i mobilna) (PC, Drucker, Telefpne, Handys)],MATCH($B127,tab_MinKomp[[Stanowisko / Position ]:[Stanowisko / Position ]],0)))</f>
        <v>n/a</v>
      </c>
      <c r="CP128" s="194" t="str">
        <f>IF(INDEX(tab_MinKomp[Software &amp; Systems (MS Office, MS Remote Desktop)],MATCH($B127,tab_MinKomp[[Stanowisko / Position ]:[Stanowisko / Position ]],0))="n/a","n/a",CP127-INDEX(tab_MinKomp[Software &amp; Systems (MS Office, MS Remote Desktop)],MATCH($B127,tab_MinKomp[[Stanowisko / Position ]:[Stanowisko / Position ]],0)))</f>
        <v>n/a</v>
      </c>
      <c r="CQ128" s="194" t="str">
        <f>IF(INDEX(tab_MinKomp[Programowanie obiektowe (PHP) / Objektprogrammierung],MATCH($B127,tab_MinKomp[[Stanowisko / Position ]:[Stanowisko / Position ]],0))="n/a","n/a",CQ127-INDEX(tab_MinKomp[Programowanie obiektowe (PHP) / Objektprogrammierung],MATCH($B127,tab_MinKomp[[Stanowisko / Position ]:[Stanowisko / Position ]],0)))</f>
        <v>n/a</v>
      </c>
      <c r="CR128" s="194" t="str">
        <f>IF(INDEX(tab_MinKomp[Scrum],MATCH($B127,tab_MinKomp[[Stanowisko / Position ]:[Stanowisko / Position ]],0))="n/a","n/a",CR127-INDEX(tab_MinKomp[Scrum],MATCH($B127,tab_MinKomp[[Stanowisko / Position ]:[Stanowisko / Position ]],0)))</f>
        <v>n/a</v>
      </c>
      <c r="CS128" s="194" t="str">
        <f>IF(INDEX(tab_MinKomp[SQL (MySQL)],MATCH($B127,tab_MinKomp[[Stanowisko / Position ]:[Stanowisko / Position ]],0))="n/a","n/a",CS127-INDEX(tab_MinKomp[SQL (MySQL)],MATCH($B127,tab_MinKomp[[Stanowisko / Position ]:[Stanowisko / Position ]],0)))</f>
        <v>n/a</v>
      </c>
      <c r="CT128" s="194" t="str">
        <f>IF(INDEX(tab_MinKomp[Javascript],MATCH($B127,tab_MinKomp[[Stanowisko / Position ]:[Stanowisko / Position ]],0))="n/a","n/a",CT127-INDEX(tab_MinKomp[Javascript],MATCH($B127,tab_MinKomp[[Stanowisko / Position ]:[Stanowisko / Position ]],0)))</f>
        <v>n/a</v>
      </c>
      <c r="CU128" s="194" t="str">
        <f>IF(INDEX(tab_MinKomp[Joomla],MATCH($B127,tab_MinKomp[[Stanowisko / Position ]:[Stanowisko / Position ]],0))="n/a","n/a",CU127-INDEX(tab_MinKomp[Joomla],MATCH($B127,tab_MinKomp[[Stanowisko / Position ]:[Stanowisko / Position ]],0)))</f>
        <v>n/a</v>
      </c>
      <c r="CV128" s="194" t="str">
        <f>IF(INDEX(tab_MinKomp[Bash],MATCH($B127,tab_MinKomp[[Stanowisko / Position ]:[Stanowisko / Position ]],0))="n/a","n/a",CV127-INDEX(tab_MinKomp[Bash],MATCH($B127,tab_MinKomp[[Stanowisko / Position ]:[Stanowisko / Position ]],0)))</f>
        <v>n/a</v>
      </c>
      <c r="CW128" s="194">
        <v>0</v>
      </c>
      <c r="CX128" s="194" t="str">
        <f>IF(INDEX(tab_MinKomp[HTML / CSS],MATCH($B127,tab_MinKomp[[Stanowisko / Position ]:[Stanowisko / Position ]],0))="n/a","n/a",CX127-INDEX(tab_MinKomp[HTML / CSS],MATCH($B127,tab_MinKomp[[Stanowisko / Position ]:[Stanowisko / Position ]],0)))</f>
        <v>n/a</v>
      </c>
      <c r="CY128" s="194" t="str">
        <f>IF(INDEX(tab_MinKomp[SYSTEM PR],MATCH($B127,tab_MinKomp[[Stanowisko / Position ]:[Stanowisko / Position ]],0))="n/a","n/a",CY127-INDEX(tab_MinKomp[SYSTEM PR],MATCH($B127,tab_MinKomp[[Stanowisko / Position ]:[Stanowisko / Position ]],0)))</f>
        <v>n/a</v>
      </c>
      <c r="CZ128" s="194" t="str">
        <f>IF(INDEX(tab_MinKomp[System Einkauf XP / EBA],MATCH($B127,tab_MinKomp[[Stanowisko / Position ]:[Stanowisko / Position ]],0))="n/a","n/a",CZ127-INDEX(tab_MinKomp[System Einkauf XP / EBA],MATCH($B127,tab_MinKomp[[Stanowisko / Position ]:[Stanowisko / Position ]],0)))</f>
        <v>n/a</v>
      </c>
      <c r="DA128" s="194" t="str">
        <f>IF(INDEX(tab_MinKomp[Techniki negocjacyjne / Verhandlungstechniken],MATCH($B127,tab_MinKomp[[Stanowisko / Position ]:[Stanowisko / Position ]],0))="n/a","n/a",DA127-INDEX(tab_MinKomp[Techniki negocjacyjne / Verhandlungstechniken],MATCH($B127,tab_MinKomp[[Stanowisko / Position ]:[Stanowisko / Position ]],0)))</f>
        <v>n/a</v>
      </c>
      <c r="DB128" s="194" t="str">
        <f>IF(INDEX(tab_MinKomp[Znajomość rynku branżowego / Kenntnis des Industrie Marktes],MATCH($B127,tab_MinKomp[[Stanowisko / Position ]:[Stanowisko / Position ]],0))="n/a","n/a",DB127-INDEX(tab_MinKomp[Znajomość rynku branżowego / Kenntnis des Industrie Marktes],MATCH($B127,tab_MinKomp[[Stanowisko / Position ]:[Stanowisko / Position ]],0)))</f>
        <v>n/a</v>
      </c>
      <c r="DC128" s="194" t="str">
        <f>IF(INDEX(tab_MinKomp[SUPPLIER MANAGEMENT],MATCH($B127,tab_MinKomp[[Stanowisko / Position ]:[Stanowisko / Position ]],0))="n/a","n/a",DC127-INDEX(tab_MinKomp[SUPPLIER MANAGEMENT],MATCH($B127,tab_MinKomp[[Stanowisko / Position ]:[Stanowisko / Position ]],0)))</f>
        <v>n/a</v>
      </c>
      <c r="DD128" s="194" t="str">
        <f>IF(INDEX(tab_MinKomp[SUPPLIER MANAGEMENT],MATCH($B127,tab_MinKomp[[Stanowisko / Position ]:[Stanowisko / Position ]],0))="n/a","n/a",DD127-INDEX(tab_MinKomp[SUPPLIER MANAGEMENT],MATCH($B127,tab_MinKomp[[Stanowisko / Position ]:[Stanowisko / Position ]],0)))</f>
        <v>n/a</v>
      </c>
      <c r="DE128" s="194" t="str">
        <f>IF(INDEX(tab_MinKomp[SUPPLIER MANAGEMENT],MATCH($B127,tab_MinKomp[[Stanowisko / Position ]:[Stanowisko / Position ]],0))="n/a","n/a",DE127-INDEX(tab_MinKomp[SUPPLIER MANAGEMENT],MATCH($B127,tab_MinKomp[[Stanowisko / Position ]:[Stanowisko / Position ]],0)))</f>
        <v>n/a</v>
      </c>
      <c r="DF128" s="194">
        <f>IF(INDEX(tab_MinKomp[LEAN MANAGEMENT],MATCH($B127,tab_MinKomp[[Stanowisko / Position ]:[Stanowisko / Position ]],0))="n/a","n/a",DF127-INDEX(tab_MinKomp[LEAN MANAGEMENT],MATCH($B127,tab_MinKomp[[Stanowisko / Position ]:[Stanowisko / Position ]],0)))</f>
        <v>0</v>
      </c>
      <c r="DG128" s="194" t="str">
        <f>IF(INDEX(tab_MinKomp[PPAP/PSW],MATCH($B127,tab_MinKomp[[Stanowisko / Position ]:[Stanowisko / Position ]],0))="n/a","n/a",DG127-INDEX(tab_MinKomp[PPAP/PSW],MATCH($B127,tab_MinKomp[[Stanowisko / Position ]:[Stanowisko / Position ]],0)))</f>
        <v>n/a</v>
      </c>
      <c r="DH128" s="194" t="str">
        <f>IF(INDEX(tab_MinKomp[SUPPLIER MANAGEMENT],MATCH($B127,tab_MinKomp[[Stanowisko / Position ]:[Stanowisko / Position ]],0))="n/a","n/a",DH127-INDEX(tab_MinKomp[SUPPLIER MANAGEMENT],MATCH($B127,tab_MinKomp[[Stanowisko / Position ]:[Stanowisko / Position ]],0)))</f>
        <v>n/a</v>
      </c>
      <c r="DI128" s="194" t="str">
        <f>IF(INDEX(tab_MinKomp[OBSŁUGA PORTALI KLIENTA / Kundenportale],MATCH($B127,tab_MinKomp[[Stanowisko / Position ]:[Stanowisko / Position ]],0))="n/a","n/a",DI127-INDEX(tab_MinKomp[OBSŁUGA PORTALI KLIENTA / Kundenportale],MATCH($B127,tab_MinKomp[[Stanowisko / Position ]:[Stanowisko / Position ]],0)))</f>
        <v>n/a</v>
      </c>
      <c r="DJ128" s="194" t="str">
        <f>IF(INDEX(tab_MinKomp[Obsługa systemu BABTECQ / BABTECQ System],MATCH($B127,tab_MinKomp[[Stanowisko / Position ]:[Stanowisko / Position ]],0))="n/a","n/a",DJ127-INDEX(tab_MinKomp[Obsługa systemu BABTECQ / BABTECQ System],MATCH($B127,tab_MinKomp[[Stanowisko / Position ]:[Stanowisko / Position ]],0)))</f>
        <v>n/a</v>
      </c>
      <c r="DK128" s="194" t="str">
        <f>IF(INDEX(tab_MinKomp[Rysunek techniczny / technische Zeichnung],MATCH($B127,tab_MinKomp[[Stanowisko / Position ]:[Stanowisko / Position ]],0))="n/a","n/a",DK127-INDEX(tab_MinKomp[Rysunek techniczny / technische Zeichnung],MATCH($B127,tab_MinKomp[[Stanowisko / Position ]:[Stanowisko / Position ]],0)))</f>
        <v>n/a</v>
      </c>
      <c r="DL128" s="194" t="str">
        <f>IF(INDEX(tab_MinKomp[Kalibracja / Kalibrierung],MATCH($B127,tab_MinKomp[[Stanowisko / Position ]:[Stanowisko / Position ]],0))="n/a","n/a",DL127-INDEX(tab_MinKomp[Kalibracja / Kalibrierung],MATCH($B127,tab_MinKomp[[Stanowisko / Position ]:[Stanowisko / Position ]],0)))</f>
        <v>n/a</v>
      </c>
      <c r="DM128" s="194" t="str">
        <f>IF(INDEX(tab_MinKomp[Rekwalifikacja / Requalifizierung],MATCH($B127,tab_MinKomp[[Stanowisko / Position ]:[Stanowisko / Position ]],0))="n/a","n/a",DM127-INDEX(tab_MinKomp[Rekwalifikacja / Requalifizierung],MATCH($B127,tab_MinKomp[[Stanowisko / Position ]:[Stanowisko / Position ]],0)))</f>
        <v>n/a</v>
      </c>
      <c r="DN128" s="190" t="str">
        <f>IF(INDEX(tab_MinKomp[Testy czystości / Reinheitstests],MATCH($B127,tab_MinKomp[[Stanowisko / Position ]:[Stanowisko / Position ]],0))="n/a","n/a",DN127-INDEX(tab_MinKomp[Testy czystości / Reinheitstests],MATCH($B127,tab_MinKomp[[Stanowisko / Position ]:[Stanowisko / Position ]],0)))</f>
        <v>n/a</v>
      </c>
      <c r="DO128" s="190" t="str">
        <f>IF(INDEX(tab_MinKomp[Testy czystości / Reinheitstests],MATCH($B127,tab_MinKomp[[Stanowisko / Position ]:[Stanowisko / Position ]],0))="n/a","n/a",DO127-INDEX(tab_MinKomp[Testy czystości / Reinheitstests],MATCH($B127,tab_MinKomp[[Stanowisko / Position ]:[Stanowisko / Position ]],0)))</f>
        <v>n/a</v>
      </c>
      <c r="DP128" s="190" t="str">
        <f>IF(INDEX(tab_MinKomp[Testy czystości / Reinheitstests],MATCH($B127,tab_MinKomp[[Stanowisko / Position ]:[Stanowisko / Position ]],0))="n/a","n/a",DP127-INDEX(tab_MinKomp[Testy czystości / Reinheitstests],MATCH($B127,tab_MinKomp[[Stanowisko / Position ]:[Stanowisko / Position ]],0)))</f>
        <v>n/a</v>
      </c>
      <c r="DQ128" s="190" t="str">
        <f>IF(INDEX(tab_MinKomp[Testy czystości / Reinheitstests],MATCH($B127,tab_MinKomp[[Stanowisko / Position ]:[Stanowisko / Position ]],0))="n/a","n/a",DQ127-INDEX(tab_MinKomp[Testy czystości / Reinheitstests],MATCH($B127,tab_MinKomp[[Stanowisko / Position ]:[Stanowisko / Position ]],0)))</f>
        <v>n/a</v>
      </c>
      <c r="DR128" s="190" t="str">
        <f>IF(INDEX(tab_MinKomp[Testy czystości / Reinheitstests],MATCH($B127,tab_MinKomp[[Stanowisko / Position ]:[Stanowisko / Position ]],0))="n/a","n/a",DR127-INDEX(tab_MinKomp[Testy czystości / Reinheitstests],MATCH($B127,tab_MinKomp[[Stanowisko / Position ]:[Stanowisko / Position ]],0)))</f>
        <v>n/a</v>
      </c>
      <c r="DS128" s="190" t="str">
        <f>IF(INDEX(tab_MinKomp[Testy czystości / Reinheitstests],MATCH($B127,tab_MinKomp[[Stanowisko / Position ]:[Stanowisko / Position ]],0))="n/a","n/a",DS127-INDEX(tab_MinKomp[Testy czystości / Reinheitstests],MATCH($B127,tab_MinKomp[[Stanowisko / Position ]:[Stanowisko / Position ]],0)))</f>
        <v>n/a</v>
      </c>
      <c r="DT128" s="194" t="str">
        <f>IF(INDEX(tab_MinKomp[SUPPLIER MANAGEMENT],MATCH($B127,tab_MinKomp[[Stanowisko / Position ]:[Stanowisko / Position ]],0))="n/a","n/a",DT127-INDEX(tab_MinKomp[SUPPLIER MANAGEMENT],MATCH($B127,tab_MinKomp[[Stanowisko / Position ]:[Stanowisko / Position ]],0)))</f>
        <v>n/a</v>
      </c>
      <c r="DU128" s="190" t="str">
        <f>IF(INDEX(tab_MinKomp[Testy czystości / Reinheitstests],MATCH($B127,tab_MinKomp[[Stanowisko / Position ]:[Stanowisko / Position ]],0))="n/a","n/a",DU127-INDEX(tab_MinKomp[Testy czystości / Reinheitstests],MATCH($B127,tab_MinKomp[[Stanowisko / Position ]:[Stanowisko / Position ]],0)))</f>
        <v>n/a</v>
      </c>
      <c r="DV128" s="190" t="str">
        <f>IF(INDEX(tab_MinKomp[Testy czystości / Reinheitstests],MATCH($B127,tab_MinKomp[[Stanowisko / Position ]:[Stanowisko / Position ]],0))="n/a","n/a",DV127-INDEX(tab_MinKomp[Testy czystości / Reinheitstests],MATCH($B127,tab_MinKomp[[Stanowisko / Position ]:[Stanowisko / Position ]],0)))</f>
        <v>n/a</v>
      </c>
      <c r="DW128" s="190" t="str">
        <f>IF(INDEX(tab_MinKomp[Testy czystości / Reinheitstests],MATCH($B127,tab_MinKomp[[Stanowisko / Position ]:[Stanowisko / Position ]],0))="n/a","n/a",DW127-INDEX(tab_MinKomp[Testy czystości / Reinheitstests],MATCH($B127,tab_MinKomp[[Stanowisko / Position ]:[Stanowisko / Position ]],0)))</f>
        <v>n/a</v>
      </c>
      <c r="DX128" s="190" t="str">
        <f>IF(INDEX(tab_MinKomp[Testy czystości / Reinheitstests],MATCH($B127,tab_MinKomp[[Stanowisko / Position ]:[Stanowisko / Position ]],0))="n/a","n/a",DX127-INDEX(tab_MinKomp[Testy czystości / Reinheitstests],MATCH($B127,tab_MinKomp[[Stanowisko / Position ]:[Stanowisko / Position ]],0)))</f>
        <v>n/a</v>
      </c>
      <c r="DY128" s="190" t="str">
        <f>IF(INDEX(tab_MinKomp[Testy czystości / Reinheitstests],MATCH($B127,tab_MinKomp[[Stanowisko / Position ]:[Stanowisko / Position ]],0))="n/a","n/a",DY127-INDEX(tab_MinKomp[Testy czystości / Reinheitstests],MATCH($B127,tab_MinKomp[[Stanowisko / Position ]:[Stanowisko / Position ]],0)))</f>
        <v>n/a</v>
      </c>
      <c r="DZ128" s="190" t="str">
        <f>IF(INDEX(tab_MinKomp[Testy czystości / Reinheitstests],MATCH($B127,tab_MinKomp[[Stanowisko / Position ]:[Stanowisko / Position ]],0))="n/a","n/a",DZ127-INDEX(tab_MinKomp[Testy czystości / Reinheitstests],MATCH($B127,tab_MinKomp[[Stanowisko / Position ]:[Stanowisko / Position ]],0)))</f>
        <v>n/a</v>
      </c>
      <c r="EA128" s="190" t="str">
        <f>IF(INDEX(tab_MinKomp[Testy czystości / Reinheitstests],MATCH($B127,tab_MinKomp[[Stanowisko / Position ]:[Stanowisko / Position ]],0))="n/a","n/a",EA127-INDEX(tab_MinKomp[Testy czystości / Reinheitstests],MATCH($B127,tab_MinKomp[[Stanowisko / Position ]:[Stanowisko / Position ]],0)))</f>
        <v>n/a</v>
      </c>
      <c r="EB128" s="190" t="str">
        <f>IF(INDEX(tab_MinKomp[Testy czystości / Reinheitstests],MATCH($B127,tab_MinKomp[[Stanowisko / Position ]:[Stanowisko / Position ]],0))="n/a","n/a",EB127-INDEX(tab_MinKomp[Testy czystości / Reinheitstests],MATCH($B127,tab_MinKomp[[Stanowisko / Position ]:[Stanowisko / Position ]],0)))</f>
        <v>n/a</v>
      </c>
      <c r="EC128" s="190" t="str">
        <f>IF(INDEX(tab_MinKomp[Testy czystości / Reinheitstests],MATCH($B127,tab_MinKomp[[Stanowisko / Position ]:[Stanowisko / Position ]],0))="n/a","n/a",EC127-INDEX(tab_MinKomp[Testy czystości / Reinheitstests],MATCH($B127,tab_MinKomp[[Stanowisko / Position ]:[Stanowisko / Position ]],0)))</f>
        <v>n/a</v>
      </c>
      <c r="ED128" s="190" t="str">
        <f>IF(INDEX(tab_MinKomp[Testy czystości / Reinheitstests],MATCH($B127,tab_MinKomp[[Stanowisko / Position ]:[Stanowisko / Position ]],0))="n/a","n/a",ED127-INDEX(tab_MinKomp[Testy czystości / Reinheitstests],MATCH($B127,tab_MinKomp[[Stanowisko / Position ]:[Stanowisko / Position ]],0)))</f>
        <v>n/a</v>
      </c>
      <c r="EE128" s="190" t="str">
        <f>IF(INDEX(tab_MinKomp[Testy czystości / Reinheitstests],MATCH($B127,tab_MinKomp[[Stanowisko / Position ]:[Stanowisko / Position ]],0))="n/a","n/a",EE127-INDEX(tab_MinKomp[Testy czystości / Reinheitstests],MATCH($B127,tab_MinKomp[[Stanowisko / Position ]:[Stanowisko / Position ]],0)))</f>
        <v>n/a</v>
      </c>
      <c r="EF128" s="190" t="str">
        <f>IF(INDEX(tab_MinKomp[Testy czystości / Reinheitstests],MATCH($B127,tab_MinKomp[[Stanowisko / Position ]:[Stanowisko / Position ]],0))="n/a","n/a",EF127-INDEX(tab_MinKomp[Testy czystości / Reinheitstests],MATCH($B127,tab_MinKomp[[Stanowisko / Position ]:[Stanowisko / Position ]],0)))</f>
        <v>n/a</v>
      </c>
      <c r="EG128" s="190" t="str">
        <f>IF(INDEX(tab_MinKomp[Testy czystości / Reinheitstests],MATCH($B127,tab_MinKomp[[Stanowisko / Position ]:[Stanowisko / Position ]],0))="n/a","n/a",EG127-INDEX(tab_MinKomp[Testy czystości / Reinheitstests],MATCH($B127,tab_MinKomp[[Stanowisko / Position ]:[Stanowisko / Position ]],0)))</f>
        <v>n/a</v>
      </c>
      <c r="EH128" s="190" t="str">
        <f>IF(INDEX(tab_MinKomp[Testy czystości / Reinheitstests],MATCH($B127,tab_MinKomp[[Stanowisko / Position ]:[Stanowisko / Position ]],0))="n/a","n/a",EH127-INDEX(tab_MinKomp[Testy czystości / Reinheitstests],MATCH($B127,tab_MinKomp[[Stanowisko / Position ]:[Stanowisko / Position ]],0)))</f>
        <v>n/a</v>
      </c>
      <c r="EI128" s="190" t="str">
        <f>IF(INDEX(tab_MinKomp[Testy czystości / Reinheitstests],MATCH($B127,tab_MinKomp[[Stanowisko / Position ]:[Stanowisko / Position ]],0))="n/a","n/a",EI127-INDEX(tab_MinKomp[Testy czystości / Reinheitstests],MATCH($B127,tab_MinKomp[[Stanowisko / Position ]:[Stanowisko / Position ]],0)))</f>
        <v>n/a</v>
      </c>
      <c r="EJ128" s="190" t="str">
        <f>IF(INDEX(tab_MinKomp[Testy czystości / Reinheitstests],MATCH($B127,tab_MinKomp[[Stanowisko / Position ]:[Stanowisko / Position ]],0))="n/a","n/a",EJ127-INDEX(tab_MinKomp[Testy czystości / Reinheitstests],MATCH($B127,tab_MinKomp[[Stanowisko / Position ]:[Stanowisko / Position ]],0)))</f>
        <v>n/a</v>
      </c>
      <c r="EK128" s="190" t="str">
        <f>IF(INDEX(tab_MinKomp[Testy czystości / Reinheitstests],MATCH($B127,tab_MinKomp[[Stanowisko / Position ]:[Stanowisko / Position ]],0))="n/a","n/a",EK127-INDEX(tab_MinKomp[Testy czystości / Reinheitstests],MATCH($B127,tab_MinKomp[[Stanowisko / Position ]:[Stanowisko / Position ]],0)))</f>
        <v>n/a</v>
      </c>
      <c r="EL128" s="190" t="str">
        <f>IF(INDEX(tab_MinKomp[Testy czystości / Reinheitstests],MATCH($B127,tab_MinKomp[[Stanowisko / Position ]:[Stanowisko / Position ]],0))="n/a","n/a",EL127-INDEX(tab_MinKomp[Testy czystości / Reinheitstests],MATCH($B127,tab_MinKomp[[Stanowisko / Position ]:[Stanowisko / Position ]],0)))</f>
        <v>n/a</v>
      </c>
      <c r="EM128" s="190" t="str">
        <f>IF(INDEX(tab_MinKomp[Testy czystości / Reinheitstests],MATCH($B127,tab_MinKomp[[Stanowisko / Position ]:[Stanowisko / Position ]],0))="n/a","n/a",EM127-INDEX(tab_MinKomp[Testy czystości / Reinheitstests],MATCH($B127,tab_MinKomp[[Stanowisko / Position ]:[Stanowisko / Position ]],0)))</f>
        <v>n/a</v>
      </c>
      <c r="EN128" s="190" t="str">
        <f>IF(INDEX(tab_MinKomp[Testy czystości / Reinheitstests],MATCH($B127,tab_MinKomp[[Stanowisko / Position ]:[Stanowisko / Position ]],0))="n/a","n/a",EN127-INDEX(tab_MinKomp[Testy czystości / Reinheitstests],MATCH($B127,tab_MinKomp[[Stanowisko / Position ]:[Stanowisko / Position ]],0)))</f>
        <v>n/a</v>
      </c>
      <c r="EO128" s="194" t="str">
        <f>IF(INDEX(tab_MinKomp[Konserwacja Rep],MATCH($B127,tab_MinKomp[[Stanowisko / Position ]:[Stanowisko / Position ]],0))="n/a","n/a",EO127-INDEX(tab_MinKomp[Konserwacja Rep],MATCH($B127,tab_MinKomp[[Stanowisko / Position ]:[Stanowisko / Position ]],0)))</f>
        <v>n/a</v>
      </c>
      <c r="EP128" s="194" t="str">
        <f>IF(INDEX(tab_MinKomp[[Konserwacja Engel ]],MATCH($B127,tab_MinKomp[[Stanowisko / Position ]:[Stanowisko / Position ]],0))="n/a","n/a",EP127-INDEX(tab_MinKomp[[Konserwacja Engel ]],MATCH($B127,tab_MinKomp[[Stanowisko / Position ]:[Stanowisko / Position ]],0)))</f>
        <v>n/a</v>
      </c>
      <c r="EQ128" s="194" t="str">
        <f>IF(INDEX(tab_MinKomp[Konserwacja B 50],MATCH($B127,tab_MinKomp[[Stanowisko / Position ]:[Stanowisko / Position ]],0))="n/a","n/a",EQ127-INDEX(tab_MinKomp[Konserwacja B 50],MATCH($B127,tab_MinKomp[[Stanowisko / Position ]:[Stanowisko / Position ]],0)))</f>
        <v>n/a</v>
      </c>
      <c r="ER128" s="194" t="str">
        <f>IF(INDEX(tab_MinKomp[[Konserwacja EOL ]],MATCH($B127,tab_MinKomp[[Stanowisko / Position ]:[Stanowisko / Position ]],0))="n/a","n/a",ER127-INDEX(tab_MinKomp[[Konserwacja EOL ]],MATCH($B127,tab_MinKomp[[Stanowisko / Position ]:[Stanowisko / Position ]],0)))</f>
        <v>n/a</v>
      </c>
      <c r="ES128" s="194" t="str">
        <f>IF(INDEX(tab_MinKomp[Konserwacja Branson],MATCH($B127,tab_MinKomp[[Stanowisko / Position ]:[Stanowisko / Position ]],0))="n/a","n/a",ES127-INDEX(tab_MinKomp[Konserwacja Branson],MATCH($B127,tab_MinKomp[[Stanowisko / Position ]:[Stanowisko / Position ]],0)))</f>
        <v>n/a</v>
      </c>
      <c r="ET128" s="194" t="str">
        <f>IF(INDEX(tab_MinKomp[Konserwacja coolery],MATCH($B127,tab_MinKomp[[Stanowisko / Position ]:[Stanowisko / Position ]],0))="n/a","n/a",ET127-INDEX(tab_MinKomp[Konserwacja coolery],MATCH($B127,tab_MinKomp[[Stanowisko / Position ]:[Stanowisko / Position ]],0)))</f>
        <v>n/a</v>
      </c>
      <c r="EU128" s="194" t="str">
        <f>IF(INDEX(tab_MinKomp[Konserwacja piecy],MATCH($B127,tab_MinKomp[[Stanowisko / Position ]:[Stanowisko / Position ]],0))="n/a","n/a",EU127-INDEX(tab_MinKomp[Konserwacja piecy],MATCH($B127,tab_MinKomp[[Stanowisko / Position ]:[Stanowisko / Position ]],0)))</f>
        <v>n/a</v>
      </c>
      <c r="EV128" s="194" t="str">
        <f>IF(INDEX(tab_MinKomp[Rysunek techniczny- czytanie],MATCH($B127,tab_MinKomp[[Stanowisko / Position ]:[Stanowisko / Position ]],0))="n/a","n/a",EV127-INDEX(tab_MinKomp[Rysunek techniczny- czytanie],MATCH($B127,tab_MinKomp[[Stanowisko / Position ]:[Stanowisko / Position ]],0)))</f>
        <v>n/a</v>
      </c>
      <c r="EW128" s="194" t="str">
        <f>IF(INDEX(tab_MinKomp[Elektryka],MATCH($B127,tab_MinKomp[[Stanowisko / Position ]:[Stanowisko / Position ]],0))="n/a","n/a",EW127-INDEX(tab_MinKomp[Elektryka],MATCH($B127,tab_MinKomp[[Stanowisko / Position ]:[Stanowisko / Position ]],0)))</f>
        <v>n/a</v>
      </c>
      <c r="EX128" s="194" t="str">
        <f>IF(INDEX(tab_MinKomp[Pneumatyka],MATCH($B127,tab_MinKomp[[Stanowisko / Position ]:[Stanowisko / Position ]],0))="n/a","n/a",EX127-INDEX(tab_MinKomp[Pneumatyka],MATCH($B127,tab_MinKomp[[Stanowisko / Position ]:[Stanowisko / Position ]],0)))</f>
        <v>n/a</v>
      </c>
      <c r="EY128" s="194" t="str">
        <f>IF(INDEX(tab_MinKomp[[Hydraulika ]],MATCH($B127,tab_MinKomp[[Stanowisko / Position ]:[Stanowisko / Position ]],0))="n/a","n/a",EY127-INDEX(tab_MinKomp[[Hydraulika ]],MATCH($B127,tab_MinKomp[[Stanowisko / Position ]:[Stanowisko / Position ]],0)))</f>
        <v>n/a</v>
      </c>
      <c r="EZ128" s="194" t="str">
        <f>IF(INDEX(tab_MinKomp[Podciśnienie],MATCH($B127,tab_MinKomp[[Stanowisko / Position ]:[Stanowisko / Position ]],0))="n/a","n/a",EZ127-INDEX(tab_MinKomp[Podciśnienie],MATCH($B127,tab_MinKomp[[Stanowisko / Position ]:[Stanowisko / Position ]],0)))</f>
        <v>n/a</v>
      </c>
      <c r="FA128" s="194" t="str">
        <f>IF(INDEX(tab_MinKomp[Usuwanie awarii],MATCH($B127,tab_MinKomp[[Stanowisko / Position ]:[Stanowisko / Position ]],0))="n/a","n/a",FA127-INDEX(tab_MinKomp[Usuwanie awarii],MATCH($B127,tab_MinKomp[[Stanowisko / Position ]:[Stanowisko / Position ]],0)))</f>
        <v>n/a</v>
      </c>
      <c r="FB128" s="194" t="str">
        <f>IF(INDEX(tab_MinKomp[Obsługa robotów],MATCH($B127,tab_MinKomp[[Stanowisko / Position ]:[Stanowisko / Position ]],0))="n/a","n/a",FB127-INDEX(tab_MinKomp[Obsługa robotów],MATCH($B127,tab_MinKomp[[Stanowisko / Position ]:[Stanowisko / Position ]],0)))</f>
        <v>n/a</v>
      </c>
      <c r="FC128" s="194" t="str">
        <f>IF(INDEX(tab_MinKomp[Obsługa sterowania maszyny],MATCH($B127,tab_MinKomp[[Stanowisko / Position ]:[Stanowisko / Position ]],0))="n/a","n/a",FC127-INDEX(tab_MinKomp[Obsługa sterowania maszyny],MATCH($B127,tab_MinKomp[[Stanowisko / Position ]:[Stanowisko / Position ]],0)))</f>
        <v>n/a</v>
      </c>
      <c r="FD128" s="194" t="str">
        <f>IF(INDEX(tab_MinKomp[Usuwanie przyczyn żródłowych],MATCH($B127,tab_MinKomp[[Stanowisko / Position ]:[Stanowisko / Position ]],0))="n/a","n/a",FD127-INDEX(tab_MinKomp[Usuwanie przyczyn żródłowych],MATCH($B127,tab_MinKomp[[Stanowisko / Position ]:[Stanowisko / Position ]],0)))</f>
        <v>n/a</v>
      </c>
      <c r="FE128" s="194" t="str">
        <f>IF(INDEX(tab_MinKomp[Cmms stosowanie],MATCH($B127,tab_MinKomp[[Stanowisko / Position ]:[Stanowisko / Position ]],0))="n/a","n/a",FE127-INDEX(tab_MinKomp[Cmms stosowanie],MATCH($B127,tab_MinKomp[[Stanowisko / Position ]:[Stanowisko / Position ]],0)))</f>
        <v>n/a</v>
      </c>
      <c r="FF128" s="190" t="str">
        <f>IF(INDEX(tab_MinKomp[Testy czystości / Reinheitstests],MATCH($B127,tab_MinKomp[[Stanowisko / Position ]:[Stanowisko / Position ]],0))="n/a","n/a",FF127-INDEX(tab_MinKomp[Testy czystości / Reinheitstests],MATCH($B127,tab_MinKomp[[Stanowisko / Position ]:[Stanowisko / Position ]],0)))</f>
        <v>n/a</v>
      </c>
      <c r="FG128" s="194" t="str">
        <f>IF(INDEX(tab_MinKomp[Czyszczenie form plastikowych],MATCH($B127,tab_MinKomp[[Stanowisko / Position ]:[Stanowisko / Position ]],0))="n/a","n/a",FG127-INDEX(tab_MinKomp[Czyszczenie form plastikowych],MATCH($B127,tab_MinKomp[[Stanowisko / Position ]:[Stanowisko / Position ]],0)))</f>
        <v>n/a</v>
      </c>
      <c r="FH128" s="194" t="str">
        <f>IF(INDEX(tab_MinKomp[Wymiana form plastik],MATCH($B127,tab_MinKomp[[Stanowisko / Position ]:[Stanowisko / Position ]],0))="n/a","n/a",FH127-INDEX(tab_MinKomp[Wymiana form plastik],MATCH($B127,tab_MinKomp[[Stanowisko / Position ]:[Stanowisko / Position ]],0)))</f>
        <v>n/a</v>
      </c>
      <c r="FI128" s="194" t="str">
        <f>IF(INDEX(tab_MinKomp[Wymiana form guma],MATCH($B127,tab_MinKomp[[Stanowisko / Position ]:[Stanowisko / Position ]],0))="n/a","n/a",FI127-INDEX(tab_MinKomp[Wymiana form guma],MATCH($B127,tab_MinKomp[[Stanowisko / Position ]:[Stanowisko / Position ]],0)))</f>
        <v>n/a</v>
      </c>
      <c r="FJ128" s="194" t="str">
        <f>IF(INDEX(tab_MinKomp[Konserwacja KK],MATCH($B127,tab_MinKomp[[Stanowisko / Position ]:[Stanowisko / Position ]],0))="n/a","n/a",FJ127-INDEX(tab_MinKomp[Konserwacja KK],MATCH($B127,tab_MinKomp[[Stanowisko / Position ]:[Stanowisko / Position ]],0)))</f>
        <v>n/a</v>
      </c>
      <c r="FK128" s="194" t="str">
        <f>IF(INDEX(tab_MinKomp[Konserwacja form guma],MATCH($B127,tab_MinKomp[[Stanowisko / Position ]:[Stanowisko / Position ]],0))="n/a","n/a",FK127-INDEX(tab_MinKomp[Konserwacja form guma],MATCH($B127,tab_MinKomp[[Stanowisko / Position ]:[Stanowisko / Position ]],0)))</f>
        <v>n/a</v>
      </c>
      <c r="FL128" s="194" t="str">
        <f>IF(INDEX(tab_MinKomp[Konserwacja form plastiki],MATCH($B127,tab_MinKomp[[Stanowisko / Position ]:[Stanowisko / Position ]],0))="n/a","n/a",FL127-INDEX(tab_MinKomp[Konserwacja form plastiki],MATCH($B127,tab_MinKomp[[Stanowisko / Position ]:[Stanowisko / Position ]],0)))</f>
        <v>n/a</v>
      </c>
      <c r="FM128" s="194" t="str">
        <f>IF(INDEX(tab_MinKomp[Konserwacja Gorącego Kanału],MATCH($B127,tab_MinKomp[[Stanowisko / Position ]:[Stanowisko / Position ]],0))="n/a","n/a",FM127-INDEX(tab_MinKomp[Konserwacja Gorącego Kanału],MATCH($B127,tab_MinKomp[[Stanowisko / Position ]:[Stanowisko / Position ]],0)))</f>
        <v>n/a</v>
      </c>
      <c r="FN128" s="190" t="s">
        <v>248</v>
      </c>
      <c r="FO128" s="190" t="s">
        <v>248</v>
      </c>
      <c r="FP128" s="190" t="s">
        <v>248</v>
      </c>
      <c r="FQ128" s="196" t="str">
        <f>IF(INDEX(tab_MinKomp[Język angielski / Englisch],MATCH($B127,tab_MinKomp[[Stanowisko / Position ]:[Stanowisko / Position ]],0))="n/a","n/a",FQ127-INDEX(tab_MinKomp[Język angielski / Englisch],MATCH($B127,tab_MinKomp[[Stanowisko / Position ]:[Stanowisko / Position ]],0)))</f>
        <v>n/a</v>
      </c>
      <c r="FR128" s="196" t="str">
        <f>IF(INDEX(tab_MinKomp[Język niemiecki / Deutsch],MATCH($B127,tab_MinKomp[[Stanowisko / Position ]:[Stanowisko / Position ]],0))="n/a","n/a",FR127-INDEX(tab_MinKomp[Język niemiecki / Deutsch],MATCH($B127,tab_MinKomp[[Stanowisko / Position ]:[Stanowisko / Position ]],0)))</f>
        <v>n/a</v>
      </c>
      <c r="FS128" s="196">
        <v>0</v>
      </c>
      <c r="FT128" s="196">
        <v>0</v>
      </c>
      <c r="FU128" s="194">
        <v>0</v>
      </c>
      <c r="FV128" s="194">
        <f>IF(INDEX(tab_MinKomp[Umiejętności szkoleniowe / Trainingsfähigkeiten],MATCH($B127,tab_MinKomp[[Stanowisko / Position ]:[Stanowisko / Position ]],0))="n/a","n/a",FV127-INDEX(tab_MinKomp[Umiejętności szkoleniowe / Trainingsfähigkeiten],MATCH($B127,tab_MinKomp[[Stanowisko / Position ]:[Stanowisko / Position ]],0)))</f>
        <v>1</v>
      </c>
      <c r="FW128" s="194">
        <v>0</v>
      </c>
      <c r="FX128" s="194">
        <v>0</v>
      </c>
      <c r="FY128" s="194">
        <f>IF(INDEX(tab_MinKomp[Dyspozycyjność / Verfügbarkeit],MATCH($B127,tab_MinKomp[[Stanowisko / Position ]:[Stanowisko / Position ]],0))="n/a","n/a",FY127-INDEX(tab_MinKomp[Dyspozycyjność / Verfügbarkeit],MATCH($B127,tab_MinKomp[[Stanowisko / Position ]:[Stanowisko / Position ]],0)))</f>
        <v>0</v>
      </c>
      <c r="FZ128" s="194">
        <f>IF(INDEX(tab_MinKomp[Zaangażowanie / 
Engagement],MATCH($B127,tab_MinKomp[[Stanowisko / Position ]:[Stanowisko / Position ]],0))="n/a","n/a",FZ127-INDEX(tab_MinKomp[Zaangażowanie / 
Engagement],MATCH($B127,tab_MinKomp[[Stanowisko / Position ]:[Stanowisko / Position ]],0)))</f>
        <v>0</v>
      </c>
      <c r="GA128" s="194" t="str">
        <f>IF(INDEX(tab_MinKomp[Konserwacja form guma],MATCH($B127,tab_MinKomp[[Stanowisko / Position ]:[Stanowisko / Position ]],0))="n/a","n/a",GA127-INDEX(tab_MinKomp[Konserwacja form guma],MATCH($B127,tab_MinKomp[[Stanowisko / Position ]:[Stanowisko / Position ]],0)))</f>
        <v>n/a</v>
      </c>
      <c r="GB128" s="194" t="str">
        <f>IF(INDEX(tab_MinKomp[Konserwacja form plastiki],MATCH($B127,tab_MinKomp[[Stanowisko / Position ]:[Stanowisko / Position ]],0))="n/a","n/a",GB127-INDEX(tab_MinKomp[Konserwacja form plastiki],MATCH($B127,tab_MinKomp[[Stanowisko / Position ]:[Stanowisko / Position ]],0)))</f>
        <v>n/a</v>
      </c>
      <c r="GC128" s="194">
        <f>IF(INDEX(tab_MinKomp[Elastyczność w działaniu],MATCH($B127,tab_MinKomp[[Stanowisko / Position ]:[Stanowisko / Position ]],0))="n/a","n/a",GC127-INDEX(tab_MinKomp[Elastyczność w działaniu],MATCH($B127,tab_MinKomp[[Stanowisko / Position ]:[Stanowisko / Position ]],0)))</f>
        <v>0</v>
      </c>
      <c r="GD128" s="194">
        <f>IF(INDEX(tab_MinKomp[Komunikatywność],MATCH($B127,tab_MinKomp[[Stanowisko / Position ]:[Stanowisko / Position ]],0))="n/a","n/a",GD127-INDEX(tab_MinKomp[Komunikatywność],MATCH($B127,tab_MinKomp[[Stanowisko / Position ]:[Stanowisko / Position ]],0)))</f>
        <v>0</v>
      </c>
      <c r="GE128" s="193" t="str">
        <f>IF(INDEX(tab_MinKomp[Motywowanie i budowanie zaangażowania zespołu],MATCH($B127,tab_MinKomp[[Stanowisko / Position ]:[Stanowisko / Position ]],0))="n/a","n/a",GE127-INDEX(tab_MinKomp[Motywowanie i budowanie zaangażowania zespołu],MATCH($B127,tab_MinKomp[[Stanowisko / Position ]:[Stanowisko / Position ]],0)))</f>
        <v>n/a</v>
      </c>
      <c r="GF128" s="186" t="s">
        <v>248</v>
      </c>
      <c r="GG128" s="186" t="s">
        <v>248</v>
      </c>
      <c r="GH128" s="186" t="s">
        <v>248</v>
      </c>
      <c r="GI128" s="186" t="s">
        <v>248</v>
      </c>
      <c r="GJ128" s="186" t="s">
        <v>248</v>
      </c>
      <c r="GK128" s="186" t="s">
        <v>248</v>
      </c>
      <c r="GL128" s="186" t="s">
        <v>248</v>
      </c>
      <c r="GM128" s="186" t="s">
        <v>248</v>
      </c>
      <c r="GN128" s="186" t="s">
        <v>248</v>
      </c>
      <c r="GO128" s="186" t="s">
        <v>248</v>
      </c>
      <c r="GP128" s="186" t="s">
        <v>248</v>
      </c>
      <c r="GQ128" s="186" t="s">
        <v>248</v>
      </c>
      <c r="GR128" s="186" t="s">
        <v>248</v>
      </c>
      <c r="GS128" s="186" t="s">
        <v>248</v>
      </c>
      <c r="GT128" s="186" t="s">
        <v>248</v>
      </c>
      <c r="GU128" s="186" t="s">
        <v>248</v>
      </c>
      <c r="GV128" s="186" t="s">
        <v>248</v>
      </c>
      <c r="GW128" s="186" t="s">
        <v>248</v>
      </c>
      <c r="GX128" s="186" t="s">
        <v>248</v>
      </c>
      <c r="GY128" s="186" t="s">
        <v>248</v>
      </c>
      <c r="GZ128" s="261" t="s">
        <v>248</v>
      </c>
      <c r="HA128" s="261" t="s">
        <v>248</v>
      </c>
      <c r="HB128" s="191">
        <f>SUM(G128:GE128)/(HB127-(SUM(G128:GE128)))</f>
        <v>0</v>
      </c>
    </row>
    <row r="129" spans="1:211" ht="24.9" customHeight="1" x14ac:dyDescent="0.3">
      <c r="A129" s="105" t="s">
        <v>314</v>
      </c>
      <c r="B129" s="105" t="s">
        <v>315</v>
      </c>
      <c r="C129" s="105" t="s">
        <v>424</v>
      </c>
      <c r="D129" s="105">
        <v>1675</v>
      </c>
      <c r="E129" s="394" t="s">
        <v>447</v>
      </c>
      <c r="F129" s="185" t="s">
        <v>374</v>
      </c>
      <c r="G129" s="186">
        <v>1</v>
      </c>
      <c r="H129" s="186">
        <v>1</v>
      </c>
      <c r="I129" s="186">
        <v>1</v>
      </c>
      <c r="J129" s="186">
        <v>1</v>
      </c>
      <c r="K129" s="186">
        <v>1</v>
      </c>
      <c r="L129" s="186">
        <v>1</v>
      </c>
      <c r="M129" s="186" t="s">
        <v>248</v>
      </c>
      <c r="N129" s="186" t="s">
        <v>248</v>
      </c>
      <c r="O129" s="186">
        <v>1</v>
      </c>
      <c r="P129" s="186">
        <v>1</v>
      </c>
      <c r="Q129" s="186" t="s">
        <v>248</v>
      </c>
      <c r="R129" s="186" t="s">
        <v>248</v>
      </c>
      <c r="S129" s="186" t="s">
        <v>248</v>
      </c>
      <c r="T129" s="186" t="s">
        <v>248</v>
      </c>
      <c r="U129" s="186" t="s">
        <v>248</v>
      </c>
      <c r="V129" s="186" t="s">
        <v>248</v>
      </c>
      <c r="W129" s="186" t="s">
        <v>248</v>
      </c>
      <c r="X129" s="186" t="s">
        <v>248</v>
      </c>
      <c r="Y129" s="186" t="s">
        <v>248</v>
      </c>
      <c r="Z129" s="186" t="s">
        <v>248</v>
      </c>
      <c r="AA129" s="186" t="s">
        <v>248</v>
      </c>
      <c r="AB129" s="186" t="s">
        <v>248</v>
      </c>
      <c r="AC129" s="186" t="s">
        <v>248</v>
      </c>
      <c r="AD129" s="186" t="s">
        <v>248</v>
      </c>
      <c r="AE129" s="186" t="s">
        <v>248</v>
      </c>
      <c r="AF129" s="186" t="s">
        <v>248</v>
      </c>
      <c r="AG129" s="186" t="s">
        <v>248</v>
      </c>
      <c r="AH129" s="186" t="s">
        <v>248</v>
      </c>
      <c r="AI129" s="186" t="s">
        <v>248</v>
      </c>
      <c r="AJ129" s="186" t="s">
        <v>248</v>
      </c>
      <c r="AK129" s="186" t="s">
        <v>248</v>
      </c>
      <c r="AL129" s="186">
        <v>1</v>
      </c>
      <c r="AM129" s="186" t="s">
        <v>248</v>
      </c>
      <c r="AN129" s="186" t="s">
        <v>248</v>
      </c>
      <c r="AO129" s="186">
        <v>1</v>
      </c>
      <c r="AP129" s="186" t="s">
        <v>248</v>
      </c>
      <c r="AQ129" s="186">
        <v>1</v>
      </c>
      <c r="AR129" s="186" t="s">
        <v>248</v>
      </c>
      <c r="AS129" s="186" t="s">
        <v>248</v>
      </c>
      <c r="AT129" s="186" t="s">
        <v>248</v>
      </c>
      <c r="AU129" s="186" t="s">
        <v>248</v>
      </c>
      <c r="AV129" s="186">
        <v>1</v>
      </c>
      <c r="AW129" s="186">
        <v>1</v>
      </c>
      <c r="AX129" s="186" t="s">
        <v>248</v>
      </c>
      <c r="AY129" s="186" t="s">
        <v>248</v>
      </c>
      <c r="AZ129" s="186" t="s">
        <v>248</v>
      </c>
      <c r="BA129" s="186">
        <v>1</v>
      </c>
      <c r="BB129" s="186">
        <v>1</v>
      </c>
      <c r="BC129" s="186" t="s">
        <v>248</v>
      </c>
      <c r="BD129" s="186" t="s">
        <v>248</v>
      </c>
      <c r="BE129" s="186" t="s">
        <v>248</v>
      </c>
      <c r="BF129" s="186" t="s">
        <v>248</v>
      </c>
      <c r="BG129" s="186" t="s">
        <v>248</v>
      </c>
      <c r="BH129" s="186" t="s">
        <v>248</v>
      </c>
      <c r="BI129" s="186" t="s">
        <v>248</v>
      </c>
      <c r="BJ129" s="186" t="s">
        <v>248</v>
      </c>
      <c r="BK129" s="186" t="s">
        <v>248</v>
      </c>
      <c r="BL129" s="186" t="s">
        <v>248</v>
      </c>
      <c r="BM129" s="186" t="s">
        <v>248</v>
      </c>
      <c r="BN129" s="186" t="s">
        <v>248</v>
      </c>
      <c r="BO129" s="186">
        <v>1</v>
      </c>
      <c r="BP129" s="186" t="s">
        <v>248</v>
      </c>
      <c r="BQ129" s="186" t="s">
        <v>248</v>
      </c>
      <c r="BR129" s="186" t="s">
        <v>248</v>
      </c>
      <c r="BS129" s="186">
        <v>2</v>
      </c>
      <c r="BT129" s="186" t="s">
        <v>248</v>
      </c>
      <c r="BU129" s="186">
        <v>2</v>
      </c>
      <c r="BV129" s="186">
        <v>2</v>
      </c>
      <c r="BW129" s="186">
        <v>2</v>
      </c>
      <c r="BX129" s="186">
        <v>1</v>
      </c>
      <c r="BY129" s="186" t="s">
        <v>248</v>
      </c>
      <c r="BZ129" s="186">
        <v>2</v>
      </c>
      <c r="CA129" s="186" t="s">
        <v>248</v>
      </c>
      <c r="CB129" s="186">
        <v>1</v>
      </c>
      <c r="CC129" s="186" t="s">
        <v>248</v>
      </c>
      <c r="CD129" s="186">
        <v>2</v>
      </c>
      <c r="CE129" s="186">
        <v>2</v>
      </c>
      <c r="CF129" s="186">
        <v>1</v>
      </c>
      <c r="CG129" s="186">
        <v>1</v>
      </c>
      <c r="CH129" s="186" t="s">
        <v>248</v>
      </c>
      <c r="CI129" s="186" t="s">
        <v>248</v>
      </c>
      <c r="CJ129" s="186" t="s">
        <v>248</v>
      </c>
      <c r="CK129" s="186" t="s">
        <v>248</v>
      </c>
      <c r="CL129" s="186" t="s">
        <v>248</v>
      </c>
      <c r="CM129" s="186" t="s">
        <v>248</v>
      </c>
      <c r="CN129" s="186" t="s">
        <v>248</v>
      </c>
      <c r="CO129" s="186" t="s">
        <v>248</v>
      </c>
      <c r="CP129" s="186" t="s">
        <v>248</v>
      </c>
      <c r="CQ129" s="186" t="s">
        <v>248</v>
      </c>
      <c r="CR129" s="186" t="s">
        <v>248</v>
      </c>
      <c r="CS129" s="186" t="s">
        <v>248</v>
      </c>
      <c r="CT129" s="186" t="s">
        <v>248</v>
      </c>
      <c r="CU129" s="186" t="s">
        <v>248</v>
      </c>
      <c r="CV129" s="186" t="s">
        <v>248</v>
      </c>
      <c r="CW129" s="186">
        <v>1</v>
      </c>
      <c r="CX129" s="186" t="s">
        <v>248</v>
      </c>
      <c r="CY129" s="186" t="s">
        <v>248</v>
      </c>
      <c r="CZ129" s="186" t="s">
        <v>248</v>
      </c>
      <c r="DA129" s="186" t="s">
        <v>248</v>
      </c>
      <c r="DB129" s="186" t="s">
        <v>248</v>
      </c>
      <c r="DC129" s="186" t="s">
        <v>248</v>
      </c>
      <c r="DD129" s="186" t="s">
        <v>248</v>
      </c>
      <c r="DE129" s="186" t="s">
        <v>248</v>
      </c>
      <c r="DF129" s="186">
        <v>1</v>
      </c>
      <c r="DG129" s="186" t="s">
        <v>248</v>
      </c>
      <c r="DH129" s="186" t="s">
        <v>248</v>
      </c>
      <c r="DI129" s="186" t="s">
        <v>248</v>
      </c>
      <c r="DJ129" s="186" t="s">
        <v>248</v>
      </c>
      <c r="DK129" s="186" t="s">
        <v>248</v>
      </c>
      <c r="DL129" s="186" t="s">
        <v>248</v>
      </c>
      <c r="DM129" s="186" t="s">
        <v>248</v>
      </c>
      <c r="DN129" s="186" t="s">
        <v>248</v>
      </c>
      <c r="DO129" s="186" t="s">
        <v>248</v>
      </c>
      <c r="DP129" s="186" t="s">
        <v>248</v>
      </c>
      <c r="DQ129" s="186" t="s">
        <v>248</v>
      </c>
      <c r="DR129" s="186" t="s">
        <v>248</v>
      </c>
      <c r="DS129" s="186" t="s">
        <v>248</v>
      </c>
      <c r="DT129" s="186" t="s">
        <v>248</v>
      </c>
      <c r="DU129" s="186" t="s">
        <v>248</v>
      </c>
      <c r="DV129" s="186" t="s">
        <v>248</v>
      </c>
      <c r="DW129" s="186" t="s">
        <v>248</v>
      </c>
      <c r="DX129" s="186" t="s">
        <v>248</v>
      </c>
      <c r="DY129" s="186" t="s">
        <v>248</v>
      </c>
      <c r="DZ129" s="186" t="s">
        <v>248</v>
      </c>
      <c r="EA129" s="186" t="s">
        <v>248</v>
      </c>
      <c r="EB129" s="186" t="s">
        <v>248</v>
      </c>
      <c r="EC129" s="186" t="s">
        <v>248</v>
      </c>
      <c r="ED129" s="186" t="s">
        <v>248</v>
      </c>
      <c r="EE129" s="186" t="s">
        <v>248</v>
      </c>
      <c r="EF129" s="186" t="s">
        <v>248</v>
      </c>
      <c r="EG129" s="186" t="s">
        <v>248</v>
      </c>
      <c r="EH129" s="186" t="s">
        <v>248</v>
      </c>
      <c r="EI129" s="186" t="s">
        <v>248</v>
      </c>
      <c r="EJ129" s="186" t="s">
        <v>248</v>
      </c>
      <c r="EK129" s="186" t="s">
        <v>248</v>
      </c>
      <c r="EL129" s="184" t="s">
        <v>248</v>
      </c>
      <c r="EM129" s="184" t="s">
        <v>248</v>
      </c>
      <c r="EN129" s="184" t="s">
        <v>248</v>
      </c>
      <c r="EO129" s="186" t="s">
        <v>248</v>
      </c>
      <c r="EP129" s="186" t="s">
        <v>248</v>
      </c>
      <c r="EQ129" s="186" t="s">
        <v>248</v>
      </c>
      <c r="ER129" s="186" t="s">
        <v>248</v>
      </c>
      <c r="ES129" s="186" t="s">
        <v>248</v>
      </c>
      <c r="ET129" s="186" t="s">
        <v>248</v>
      </c>
      <c r="EU129" s="186" t="s">
        <v>248</v>
      </c>
      <c r="EV129" s="186" t="s">
        <v>248</v>
      </c>
      <c r="EW129" s="186" t="s">
        <v>248</v>
      </c>
      <c r="EX129" s="186" t="s">
        <v>248</v>
      </c>
      <c r="EY129" s="186" t="s">
        <v>248</v>
      </c>
      <c r="EZ129" s="186" t="s">
        <v>248</v>
      </c>
      <c r="FA129" s="186" t="s">
        <v>248</v>
      </c>
      <c r="FB129" s="186" t="s">
        <v>248</v>
      </c>
      <c r="FC129" s="186" t="s">
        <v>248</v>
      </c>
      <c r="FD129" s="186" t="s">
        <v>248</v>
      </c>
      <c r="FE129" s="186" t="s">
        <v>248</v>
      </c>
      <c r="FF129" s="186" t="s">
        <v>248</v>
      </c>
      <c r="FG129" s="186" t="s">
        <v>248</v>
      </c>
      <c r="FH129" s="186" t="s">
        <v>248</v>
      </c>
      <c r="FI129" s="186" t="s">
        <v>248</v>
      </c>
      <c r="FJ129" s="186" t="s">
        <v>248</v>
      </c>
      <c r="FK129" s="186" t="s">
        <v>248</v>
      </c>
      <c r="FL129" s="186" t="s">
        <v>248</v>
      </c>
      <c r="FM129" s="186" t="s">
        <v>248</v>
      </c>
      <c r="FN129" s="186">
        <v>1</v>
      </c>
      <c r="FO129" s="186">
        <v>1</v>
      </c>
      <c r="FP129" s="186">
        <v>1</v>
      </c>
      <c r="FQ129" s="187" t="s">
        <v>248</v>
      </c>
      <c r="FR129" s="187" t="s">
        <v>248</v>
      </c>
      <c r="FS129" s="186">
        <v>1</v>
      </c>
      <c r="FT129" s="186">
        <v>1</v>
      </c>
      <c r="FU129" s="186">
        <v>1</v>
      </c>
      <c r="FV129" s="186">
        <v>1</v>
      </c>
      <c r="FW129" s="186">
        <v>1</v>
      </c>
      <c r="FX129" s="186">
        <v>1</v>
      </c>
      <c r="FY129" s="186">
        <v>1</v>
      </c>
      <c r="FZ129" s="186">
        <v>1</v>
      </c>
      <c r="GA129" s="186" t="s">
        <v>248</v>
      </c>
      <c r="GB129" s="186" t="s">
        <v>248</v>
      </c>
      <c r="GC129" s="186">
        <v>1</v>
      </c>
      <c r="GD129" s="186">
        <v>1</v>
      </c>
      <c r="GE129" s="186" t="s">
        <v>248</v>
      </c>
      <c r="GF129" s="186" t="s">
        <v>248</v>
      </c>
      <c r="GG129" s="186" t="s">
        <v>248</v>
      </c>
      <c r="GH129" s="186" t="s">
        <v>248</v>
      </c>
      <c r="GI129" s="186" t="s">
        <v>248</v>
      </c>
      <c r="GJ129" s="186" t="s">
        <v>248</v>
      </c>
      <c r="GK129" s="186" t="s">
        <v>248</v>
      </c>
      <c r="GL129" s="186" t="s">
        <v>248</v>
      </c>
      <c r="GM129" s="186" t="s">
        <v>248</v>
      </c>
      <c r="GN129" s="186" t="s">
        <v>248</v>
      </c>
      <c r="GO129" s="186" t="s">
        <v>248</v>
      </c>
      <c r="GP129" s="186" t="s">
        <v>248</v>
      </c>
      <c r="GQ129" s="186" t="s">
        <v>248</v>
      </c>
      <c r="GR129" s="186" t="s">
        <v>248</v>
      </c>
      <c r="GS129" s="186" t="s">
        <v>248</v>
      </c>
      <c r="GT129" s="186" t="s">
        <v>248</v>
      </c>
      <c r="GU129" s="186" t="s">
        <v>248</v>
      </c>
      <c r="GV129" s="186" t="s">
        <v>248</v>
      </c>
      <c r="GW129" s="186" t="s">
        <v>248</v>
      </c>
      <c r="GX129" s="186" t="s">
        <v>248</v>
      </c>
      <c r="GY129" s="186" t="s">
        <v>248</v>
      </c>
      <c r="GZ129" s="261" t="s">
        <v>248</v>
      </c>
      <c r="HA129" s="261" t="s">
        <v>248</v>
      </c>
      <c r="HB129" s="188">
        <f>SUM(G129:GE129)</f>
        <v>49</v>
      </c>
    </row>
    <row r="130" spans="1:211" ht="24.9" customHeight="1" thickBot="1" x14ac:dyDescent="0.35">
      <c r="A130" s="108" t="str">
        <f>A129</f>
        <v>Prod.-Q-1</v>
      </c>
      <c r="B130" s="108" t="str">
        <f>B129</f>
        <v>Pracownik Produkcji</v>
      </c>
      <c r="C130" s="108" t="str">
        <f>C129</f>
        <v>WC</v>
      </c>
      <c r="D130" s="108">
        <f>D129</f>
        <v>1675</v>
      </c>
      <c r="E130" s="395"/>
      <c r="F130" s="189" t="s">
        <v>375</v>
      </c>
      <c r="G130" s="192">
        <f>IF(INDEX(tab_MinKomp[Przepisy BHP / BHP Vorschriften],MATCH($B129,tab_MinKomp[[Stanowisko / Position ]:[Stanowisko / Position ]],0))="n/a","n/a",G129-INDEX(tab_MinKomp[Przepisy BHP / BHP Vorschriften],MATCH($B129,tab_MinKomp[[Stanowisko / Position ]:[Stanowisko / Position ]],0)))</f>
        <v>-1</v>
      </c>
      <c r="H130" s="193">
        <f>IF(INDEX(tab_MinKomp[Przepisy PPOŻ / Brandschutzbestimmungen],MATCH($B129,tab_MinKomp[[Stanowisko / Position ]:[Stanowisko / Position ]],0))="n/a","n/a",H129-INDEX(tab_MinKomp[Przepisy PPOŻ / Brandschutzbestimmungen],MATCH($B129,tab_MinKomp[[Stanowisko / Position ]:[Stanowisko / Position ]],0)))</f>
        <v>0</v>
      </c>
      <c r="I130" s="193">
        <f>IF(INDEX(tab_MinKomp[Ryzyko zawodowe na stanowiskach pracyv/ Berufliche Risiken an Arbeitsstellen],MATCH($B129,tab_MinKomp[[Stanowisko / Position ]:[Stanowisko / Position ]],0))="n/a","n/a",I129-INDEX(tab_MinKomp[Ryzyko zawodowe na stanowiskach pracyv/ Berufliche Risiken an Arbeitsstellen],MATCH($B129,tab_MinKomp[[Stanowisko / Position ]:[Stanowisko / Position ]],0)))</f>
        <v>-1</v>
      </c>
      <c r="J130" s="193">
        <f>IF(INDEX(tab_MinKomp[Gospodarka substancjami niebezpiecznymi / Gefahrstoffmanagement],MATCH($B129,tab_MinKomp[[Stanowisko / Position ]:[Stanowisko / Position ]],0))="n/a","n/a",J129-INDEX(tab_MinKomp[Gospodarka substancjami niebezpiecznymi / Gefahrstoffmanagement],MATCH($B129,tab_MinKomp[[Stanowisko / Position ]:[Stanowisko / Position ]],0)))</f>
        <v>0</v>
      </c>
      <c r="K130" s="193">
        <f>IF(INDEX(tab_MinKomp[Gospodarka odpadami / Abfallwirtschaft],MATCH($B129,tab_MinKomp[[Stanowisko / Position ]:[Stanowisko / Position ]],0))="n/a","n/a",K129-INDEX(tab_MinKomp[Gospodarka odpadami / Abfallwirtschaft],MATCH($B129,tab_MinKomp[[Stanowisko / Position ]:[Stanowisko / Position ]],0)))</f>
        <v>0</v>
      </c>
      <c r="L130" s="194" t="str">
        <f>IF(INDEX(tab_MinKomp[Przepisy kodeksu pracy / Bestimmungen des Arbeitsgesetzes],MATCH($B129,tab_MinKomp[[Stanowisko / Position ]:[Stanowisko / Position ]],0))="n/a","n/a",L129-INDEX(tab_MinKomp[Przepisy kodeksu pracy / Bestimmungen des Arbeitsgesetzes],MATCH($B129,tab_MinKomp[[Stanowisko / Position ]:[Stanowisko / Position ]],0)))</f>
        <v>n/a</v>
      </c>
      <c r="M130" s="195" t="str">
        <f>IF(INDEX(tab_MinKomp[Przepisy o ub.społ. ZUS  / Sozialversicherungsvorschriften],MATCH($B129,tab_MinKomp[[Stanowisko / Position ]:[Stanowisko / Position ]],0))="n/a","n/a",M129-INDEX(tab_MinKomp[Przepisy o ub.społ. ZUS  / Sozialversicherungsvorschriften],MATCH($B129,tab_MinKomp[[Stanowisko / Position ]:[Stanowisko / Position ]],0)))</f>
        <v>n/a</v>
      </c>
      <c r="N130" s="194" t="str">
        <f>IF(INDEX(tab_MinKomp[PRZEPISY O PDOF /persönlich Einkommensteuergesetz ],MATCH($B129,tab_MinKomp[[Stanowisko / Position ]:[Stanowisko / Position ]],0))="n/a","n/a",N129-INDEX(tab_MinKomp[PRZEPISY O PDOF /persönlich Einkommensteuergesetz ],MATCH($B129,tab_MinKomp[[Stanowisko / Position ]:[Stanowisko / Position ]],0)))</f>
        <v>n/a</v>
      </c>
      <c r="O130" s="194">
        <f>IF(INDEX(tab_MinKomp[Regulamin pracy / Arbeitsordnung],MATCH($B129,tab_MinKomp[[Stanowisko / Position ]:[Stanowisko / Position ]],0))="n/a","n/a",O129-INDEX(tab_MinKomp[Regulamin pracy / Arbeitsordnung],MATCH($B129,tab_MinKomp[[Stanowisko / Position ]:[Stanowisko / Position ]],0)))</f>
        <v>0</v>
      </c>
      <c r="P130" s="194">
        <f>IF(INDEX(tab_MinKomp[Regulamin wynagradzania / Vergütungsordnung],MATCH($B129,tab_MinKomp[[Stanowisko / Position ]:[Stanowisko / Position ]],0))="n/a","n/a",P129-INDEX(tab_MinKomp[Regulamin wynagradzania / Vergütungsordnung],MATCH($B129,tab_MinKomp[[Stanowisko / Position ]:[Stanowisko / Position ]],0)))</f>
        <v>0</v>
      </c>
      <c r="Q130" s="194" t="str">
        <f>IF(INDEX(tab_MinKomp[System R2PŁATNIK PRO: Płace / Lohnabrechnung],MATCH($B129,tab_MinKomp[[Stanowisko / Position ]:[Stanowisko / Position ]],0))="n/a","n/a",Q129-INDEX(tab_MinKomp[System R2PŁATNIK PRO: Płace / Lohnabrechnung],MATCH($B129,tab_MinKomp[[Stanowisko / Position ]:[Stanowisko / Position ]],0)))</f>
        <v>n/a</v>
      </c>
      <c r="R130" s="194" t="str">
        <f>IF(INDEX(tab_MinKomp[SystemR2PŁATNIK PRO: KADRY / Personaldaten],MATCH($B129,tab_MinKomp[[Stanowisko / Position ]:[Stanowisko / Position ]],0))="n/a","n/a",R129-INDEX(tab_MinKomp[SystemR2PŁATNIK PRO: KADRY / Personaldaten],MATCH($B129,tab_MinKomp[[Stanowisko / Position ]:[Stanowisko / Position ]],0)))</f>
        <v>n/a</v>
      </c>
      <c r="S130" s="194" t="str">
        <f>IF(INDEX(tab_MinKomp[SYSTEM R2PŁATNIK PRO: zarządzanie pracownikami / Arbeitsverwaltung],MATCH($B129,tab_MinKomp[[Stanowisko / Position ]:[Stanowisko / Position ]],0))="n/a","n/a",S129-INDEX(tab_MinKomp[SYSTEM R2PŁATNIK PRO: zarządzanie pracownikami / Arbeitsverwaltung],MATCH($B129,tab_MinKomp[[Stanowisko / Position ]:[Stanowisko / Position ]],0)))</f>
        <v>n/a</v>
      </c>
      <c r="T130" s="194" t="str">
        <f>IF(INDEX(tab_MinKomp[Doradztwo, wsparcie personalne / Personalberatung und Unterstützung],MATCH($B129,tab_MinKomp[[Stanowisko / Position ]:[Stanowisko / Position ]],0))="n/a","n/a",T129-INDEX(tab_MinKomp[Doradztwo, wsparcie personalne / Personalberatung und Unterstützung],MATCH($B129,tab_MinKomp[[Stanowisko / Position ]:[Stanowisko / Position ]],0)))</f>
        <v>n/a</v>
      </c>
      <c r="U130" s="194" t="str">
        <f>IF(INDEX(tab_MinKomp[Przepisy o podatku VAT / MwSt.- Gesetz],MATCH($B129,tab_MinKomp[[Stanowisko / Position ]:[Stanowisko / Position ]],0))="n/a","n/a",U129-INDEX(tab_MinKomp[Przepisy o podatku VAT / MwSt.- Gesetz],MATCH($B129,tab_MinKomp[[Stanowisko / Position ]:[Stanowisko / Position ]],0)))</f>
        <v>n/a</v>
      </c>
      <c r="V130" s="194" t="str">
        <f>IF(INDEX(tab_MinKomp[PrzepisyPDOP / geschäftlich Einkommensteuergesetz],MATCH($B129,tab_MinKomp[[Stanowisko / Position ]:[Stanowisko / Position ]],0))="n/a","n/a",V129-INDEX(tab_MinKomp[PrzepisyPDOP / geschäftlich Einkommensteuergesetz],MATCH($B129,tab_MinKomp[[Stanowisko / Position ]:[Stanowisko / Position ]],0)))</f>
        <v>n/a</v>
      </c>
      <c r="W130" s="194" t="str">
        <f>IF(INDEX(tab_MinKomp[System BAAN / FINANSE (FIBU)],MATCH($B129,tab_MinKomp[[Stanowisko / Position ]:[Stanowisko / Position ]],0))="n/a","n/a",W129-INDEX(tab_MinKomp[System BAAN / FINANSE (FIBU)],MATCH($B129,tab_MinKomp[[Stanowisko / Position ]:[Stanowisko / Position ]],0)))</f>
        <v>n/a</v>
      </c>
      <c r="X130" s="194" t="str">
        <f>IF(INDEX(tab_MinKomp[Systemy pomocnicze / Hilfssysteme(STOCKPROGRAM, KALK2000 etc.)],MATCH($B129,tab_MinKomp[[Stanowisko / Position ]:[Stanowisko / Position ]],0))="n/a","n/a",X129-INDEX(tab_MinKomp[Systemy pomocnicze / Hilfssysteme(STOCKPROGRAM, KALK2000 etc.)],MATCH($B129,tab_MinKomp[[Stanowisko / Position ]:[Stanowisko / Position ]],0)))</f>
        <v>n/a</v>
      </c>
      <c r="Y130" s="194" t="str">
        <f>IF(INDEX(tab_MinKomp[Polityka rachunkowości / Buchführungspolitik],MATCH($B129,tab_MinKomp[[Stanowisko / Position ]:[Stanowisko / Position ]],0))="n/a","n/a",Y129-INDEX(tab_MinKomp[Polityka rachunkowości / Buchführungspolitik],MATCH($B129,tab_MinKomp[[Stanowisko / Position ]:[Stanowisko / Position ]],0)))</f>
        <v>n/a</v>
      </c>
      <c r="Z130" s="194" t="str">
        <f>IF(INDEX(tab_MinKomp[Ustawa o rachunkowości / Rechnungslegungsgesetz],MATCH($B129,tab_MinKomp[[Stanowisko / Position ]:[Stanowisko / Position ]],0))="n/a","n/a",Z129-INDEX(tab_MinKomp[Ustawa o rachunkowości / Rechnungslegungsgesetz],MATCH($B129,tab_MinKomp[[Stanowisko / Position ]:[Stanowisko / Position ]],0)))</f>
        <v>n/a</v>
      </c>
      <c r="AA130" s="194" t="str">
        <f>IF(INDEX(tab_MinKomp[WORKFLOW - TS-100],MATCH($B129,tab_MinKomp[[Stanowisko / Position ]:[Stanowisko / Position ]],0))="n/a","n/a",AA129-INDEX(tab_MinKomp[WORKFLOW - TS-100],MATCH($B129,tab_MinKomp[[Stanowisko / Position ]:[Stanowisko / Position ]],0)))</f>
        <v>n/a</v>
      </c>
      <c r="AB130" s="194" t="str">
        <f>IF(INDEX(tab_MinKomp[WORKFLOW - SFMS],MATCH($B129,tab_MinKomp[[Stanowisko / Position ]:[Stanowisko / Position ]],0))="n/a","n/a",AB129-INDEX(tab_MinKomp[WORKFLOW - SFMS],MATCH($B129,tab_MinKomp[[Stanowisko / Position ]:[Stanowisko / Position ]],0)))</f>
        <v>n/a</v>
      </c>
      <c r="AC130" s="194" t="str">
        <f>IF(INDEX(tab_MinKomp[System ISO 9001:2015],MATCH($B129,tab_MinKomp[[Stanowisko / Position ]:[Stanowisko / Position ]],0))="n/a","n/a",AC129-INDEX(tab_MinKomp[System ISO 9001:2015],MATCH($B129,tab_MinKomp[[Stanowisko / Position ]:[Stanowisko / Position ]],0)))</f>
        <v>n/a</v>
      </c>
      <c r="AD130" s="194" t="str">
        <f>IF(INDEX(tab_MinKomp[System ISO 9001:2015],MATCH($B129,tab_MinKomp[[Stanowisko / Position ]:[Stanowisko / Position ]],0))="n/a","n/a",AD129-INDEX(tab_MinKomp[System ISO 9001:2015],MATCH($B129,tab_MinKomp[[Stanowisko / Position ]:[Stanowisko / Position ]],0)))</f>
        <v>n/a</v>
      </c>
      <c r="AE130" s="194" t="str">
        <f>IF(INDEX(tab_MinKomp[System ISO 9001:2015],MATCH($B129,tab_MinKomp[[Stanowisko / Position ]:[Stanowisko / Position ]],0))="n/a","n/a",AE129-INDEX(tab_MinKomp[System ISO 9001:2015],MATCH($B129,tab_MinKomp[[Stanowisko / Position ]:[Stanowisko / Position ]],0)))</f>
        <v>n/a</v>
      </c>
      <c r="AF130" s="194" t="str">
        <f>IF(INDEX(tab_MinKomp[System ISO 9001:2015],MATCH($B129,tab_MinKomp[[Stanowisko / Position ]:[Stanowisko / Position ]],0))="n/a","n/a",AF129-INDEX(tab_MinKomp[System ISO 9001:2015],MATCH($B129,tab_MinKomp[[Stanowisko / Position ]:[Stanowisko / Position ]],0)))</f>
        <v>n/a</v>
      </c>
      <c r="AG130" s="194" t="str">
        <f>IF(INDEX(tab_MinKomp[Wymagania VDA 6.3 Process / Forderungen],MATCH($B129,tab_MinKomp[[Stanowisko / Position ]:[Stanowisko / Position ]],0))="n/a","n/a",AG129-INDEX(tab_MinKomp[Wymagania VDA 6.3 Process / Forderungen],MATCH($B129,tab_MinKomp[[Stanowisko / Position ]:[Stanowisko / Position ]],0)))</f>
        <v>n/a</v>
      </c>
      <c r="AH130" s="194" t="str">
        <f>IF(INDEX(tab_MinKomp[Wymagania VDA 6.5 Product / Forderungen],MATCH($B129,tab_MinKomp[[Stanowisko / Position ]:[Stanowisko / Position ]],0))="n/a","n/a",AH129-INDEX(tab_MinKomp[Wymagania VDA 6.5 Product / Forderungen],MATCH($B129,tab_MinKomp[[Stanowisko / Position ]:[Stanowisko / Position ]],0)))</f>
        <v>n/a</v>
      </c>
      <c r="AI130" s="194" t="str">
        <f>IF(INDEX(tab_MinKomp[System ISO 9001:2015],MATCH($B129,tab_MinKomp[[Stanowisko / Position ]:[Stanowisko / Position ]],0))="n/a","n/a",AI129-INDEX(tab_MinKomp[System ISO 9001:2015],MATCH($B129,tab_MinKomp[[Stanowisko / Position ]:[Stanowisko / Position ]],0)))</f>
        <v>n/a</v>
      </c>
      <c r="AJ130" s="194" t="str">
        <f>IF(INDEX(tab_MinKomp[Auditor systemu ISO 17021:2018],MATCH($B129,tab_MinKomp[[Stanowisko / Position ]:[Stanowisko / Position ]],0))="n/a","n/a",AJ129-INDEX(tab_MinKomp[Auditor systemu ISO 17021:2018],MATCH($B129,tab_MinKomp[[Stanowisko / Position ]:[Stanowisko / Position ]],0)))</f>
        <v>n/a</v>
      </c>
      <c r="AK130" s="194" t="str">
        <f>IF(INDEX(tab_MinKomp[Pełnomocnik systemu / Systemvertreter],MATCH($B129,tab_MinKomp[[Stanowisko / Position ]:[Stanowisko / Position ]],0))="n/a","n/a",AK129-INDEX(tab_MinKomp[Pełnomocnik systemu / Systemvertreter],MATCH($B129,tab_MinKomp[[Stanowisko / Position ]:[Stanowisko / Position ]],0)))</f>
        <v>n/a</v>
      </c>
      <c r="AL130" s="194">
        <f>IF(INDEX(tab_MinKomp[Polityka Etyczna - Compliance],MATCH($B129,tab_MinKomp[[Stanowisko / Position ]:[Stanowisko / Position ]],0))="n/a","n/a",AL129-INDEX(tab_MinKomp[Polityka Etyczna - Compliance],MATCH($B129,tab_MinKomp[[Stanowisko / Position ]:[Stanowisko / Position ]],0)))</f>
        <v>0</v>
      </c>
      <c r="AM130" s="194" t="str">
        <f>IF(INDEX(tab_MinKomp[WDRAŻANIE NOWYCH PROJEKTÓW/ PROCEDURA CTM],MATCH($B129,tab_MinKomp[[Stanowisko / Position ]:[Stanowisko / Position ]],0))="n/a","n/a",AM129-INDEX(tab_MinKomp[WDRAŻANIE NOWYCH PROJEKTÓW/ PROCEDURA CTM],MATCH($B129,tab_MinKomp[[Stanowisko / Position ]:[Stanowisko / Position ]],0)))</f>
        <v>n/a</v>
      </c>
      <c r="AN130" s="194" t="str">
        <f>IF(INDEX(tab_MinKomp[KAMIENIE MILOWE MSL/PIFF],MATCH($B129,tab_MinKomp[[Stanowisko / Position ]:[Stanowisko / Position ]],0))="n/a","n/a",AN129-INDEX(tab_MinKomp[KAMIENIE MILOWE MSL/PIFF],MATCH($B129,tab_MinKomp[[Stanowisko / Position ]:[Stanowisko / Position ]],0)))</f>
        <v>n/a</v>
      </c>
      <c r="AO130" s="194">
        <f>IF(INDEX(tab_MinKomp[CP],MATCH($B129,tab_MinKomp[[Stanowisko / Position ]:[Stanowisko / Position ]],0))="n/a","n/a",AO129-INDEX(tab_MinKomp[CP],MATCH($B129,tab_MinKomp[[Stanowisko / Position ]:[Stanowisko / Position ]],0)))</f>
        <v>0</v>
      </c>
      <c r="AP130" s="194" t="str">
        <f>IF(INDEX(tab_MinKomp[FMEA],MATCH($B129,tab_MinKomp[[Stanowisko / Position ]:[Stanowisko / Position ]],0))="n/a","n/a",AP129-INDEX(tab_MinKomp[FMEA],MATCH($B129,tab_MinKomp[[Stanowisko / Position ]:[Stanowisko / Position ]],0)))</f>
        <v>n/a</v>
      </c>
      <c r="AQ130" s="194">
        <f>IF(INDEX(tab_MinKomp[FLOW CHART],MATCH($B129,tab_MinKomp[[Stanowisko / Position ]:[Stanowisko / Position ]],0))="n/a","n/a",AQ129-INDEX(tab_MinKomp[FLOW CHART],MATCH($B129,tab_MinKomp[[Stanowisko / Position ]:[Stanowisko / Position ]],0)))</f>
        <v>0</v>
      </c>
      <c r="AR130" s="194" t="str">
        <f>IF(INDEX(tab_MinKomp[APQP],MATCH($B129,tab_MinKomp[[Stanowisko / Position ]:[Stanowisko / Position ]],0))="n/a","n/a",AR129-INDEX(tab_MinKomp[APQP],MATCH($B129,tab_MinKomp[[Stanowisko / Position ]:[Stanowisko / Position ]],0)))</f>
        <v>n/a</v>
      </c>
      <c r="AS130" s="194" t="str">
        <f>IF(INDEX(tab_MinKomp[MSA],MATCH($B129,tab_MinKomp[[Stanowisko / Position ]:[Stanowisko / Position ]],0))="n/a","n/a",AS129-INDEX(tab_MinKomp[MSA],MATCH($B129,tab_MinKomp[[Stanowisko / Position ]:[Stanowisko / Position ]],0)))</f>
        <v>n/a</v>
      </c>
      <c r="AT130" s="194" t="str">
        <f>IF(INDEX(tab_MinKomp[SPC],MATCH($B129,tab_MinKomp[[Stanowisko / Position ]:[Stanowisko / Position ]],0))="n/a","n/a",AT129-INDEX(tab_MinKomp[SPC],MATCH($B129,tab_MinKomp[[Stanowisko / Position ]:[Stanowisko / Position ]],0)))</f>
        <v>n/a</v>
      </c>
      <c r="AU130" s="194" t="str">
        <f>IF(INDEX(tab_MinKomp[CSR (SPECYFICZNE WYMAGANIA KLIENTA)],MATCH($B129,tab_MinKomp[[Stanowisko / Position ]:[Stanowisko / Position ]],0))="n/a","n/a",AU129-INDEX(tab_MinKomp[CSR (SPECYFICZNE WYMAGANIA KLIENTA)],MATCH($B129,tab_MinKomp[[Stanowisko / Position ]:[Stanowisko / Position ]],0)))</f>
        <v>n/a</v>
      </c>
      <c r="AV130" s="194">
        <f>IF(INDEX(tab_MinKomp[5S],MATCH($B129,tab_MinKomp[[Stanowisko / Position ]:[Stanowisko / Position ]],0))="n/a","n/a",AV129-INDEX(tab_MinKomp[5S],MATCH($B129,tab_MinKomp[[Stanowisko / Position ]:[Stanowisko / Position ]],0)))</f>
        <v>-1</v>
      </c>
      <c r="AW130" s="194">
        <f>IF(INDEX(tab_MinKomp[LEAN MANAGEMENT],MATCH($B129,tab_MinKomp[[Stanowisko / Position ]:[Stanowisko / Position ]],0))="n/a","n/a",AW129-INDEX(tab_MinKomp[LEAN MANAGEMENT],MATCH($B129,tab_MinKomp[[Stanowisko / Position ]:[Stanowisko / Position ]],0)))</f>
        <v>0</v>
      </c>
      <c r="AX130" s="194" t="str">
        <f>IF(INDEX(tab_MinKomp[5R],MATCH($B129,tab_MinKomp[[Stanowisko / Position ]:[Stanowisko / Position ]],0))="n/a","n/a",AX129-INDEX(tab_MinKomp[5R],MATCH($B129,tab_MinKomp[[Stanowisko / Position ]:[Stanowisko / Position ]],0)))</f>
        <v>n/a</v>
      </c>
      <c r="AY130" s="194" t="str">
        <f>IF(INDEX(tab_MinKomp[Six Sigma],MATCH($B129,tab_MinKomp[[Stanowisko / Position ]:[Stanowisko / Position ]],0))="n/a","n/a",AY129-INDEX(tab_MinKomp[Six Sigma],MATCH($B129,tab_MinKomp[[Stanowisko / Position ]:[Stanowisko / Position ]],0)))</f>
        <v>n/a</v>
      </c>
      <c r="AZ130" s="194" t="str">
        <f>IF(INDEX(tab_MinKomp[System BAAN / Distribution &amp; Supply Chain],MATCH($B129,tab_MinKomp[[Stanowisko / Position ]:[Stanowisko / Position ]],0))="n/a","n/a",AZ129-INDEX(tab_MinKomp[System BAAN / Distribution &amp; Supply Chain],MATCH($B129,tab_MinKomp[[Stanowisko / Position ]:[Stanowisko / Position ]],0)))</f>
        <v>n/a</v>
      </c>
      <c r="BA130" s="194">
        <f>IF(INDEX(tab_MinKomp[LEAN MANAGEMENT],MATCH($B129,tab_MinKomp[[Stanowisko / Position ]:[Stanowisko / Position ]],0))="n/a","n/a",BA129-INDEX(tab_MinKomp[LEAN MANAGEMENT],MATCH($B129,tab_MinKomp[[Stanowisko / Position ]:[Stanowisko / Position ]],0)))</f>
        <v>0</v>
      </c>
      <c r="BB130" s="194">
        <f>IF(INDEX(tab_MinKomp[LEAN MANAGEMENT],MATCH($B129,tab_MinKomp[[Stanowisko / Position ]:[Stanowisko / Position ]],0))="n/a","n/a",BB129-INDEX(tab_MinKomp[LEAN MANAGEMENT],MATCH($B129,tab_MinKomp[[Stanowisko / Position ]:[Stanowisko / Position ]],0)))</f>
        <v>0</v>
      </c>
      <c r="BC130" s="194" t="str">
        <f>IF(INDEX(tab_MinKomp[Organizacja dostaw / Versorgungsorganisation],MATCH($B129,tab_MinKomp[[Stanowisko / Position ]:[Stanowisko / Position ]],0))="n/a","n/a",BC129-INDEX(tab_MinKomp[Organizacja dostaw / Versorgungsorganisation],MATCH($B129,tab_MinKomp[[Stanowisko / Position ]:[Stanowisko / Position ]],0)))</f>
        <v>n/a</v>
      </c>
      <c r="BD130" s="194" t="str">
        <f>IF(INDEX(tab_MinKomp[Organizacja wysyłek / Organisation von Lieferungen],MATCH($B129,tab_MinKomp[[Stanowisko / Position ]:[Stanowisko / Position ]],0))="n/a","n/a",BD129-INDEX(tab_MinKomp[Organizacja wysyłek / Organisation von Lieferungen],MATCH($B129,tab_MinKomp[[Stanowisko / Position ]:[Stanowisko / Position ]],0)))</f>
        <v>n/a</v>
      </c>
      <c r="BE130" s="194" t="str">
        <f>IF(INDEX(tab_MinKomp[Analiza magazynowa - Program Polen.mdb / Inventuranalyse],MATCH($B129,tab_MinKomp[[Stanowisko / Position ]:[Stanowisko / Position ]],0))="n/a","n/a",BE129-INDEX(tab_MinKomp[Analiza magazynowa - Program Polen.mdb / Inventuranalyse],MATCH($B129,tab_MinKomp[[Stanowisko / Position ]:[Stanowisko / Position ]],0)))</f>
        <v>n/a</v>
      </c>
      <c r="BF130" s="190" t="str">
        <f>IF(INDEX(tab_MinKomp[MMOG (Materials Management Operations Guidelines)],MATCH($B129,tab_MinKomp[[Stanowisko / Position ]:[Stanowisko / Position ]],0))="n/a","n/a",BF129-INDEX(tab_MinKomp[MMOG (Materials Management Operations Guidelines)],MATCH($B129,tab_MinKomp[[Stanowisko / Position ]:[Stanowisko / Position ]],0)))</f>
        <v>n/a</v>
      </c>
      <c r="BG130" s="190" t="str">
        <f>IF(INDEX(tab_MinKomp[GPP],MATCH($B129,tab_MinKomp[[Stanowisko / Position ]:[Stanowisko / Position ]],0))="n/a","n/a",BG129-INDEX(tab_MinKomp[GPP],MATCH($B129,tab_MinKomp[[Stanowisko / Position ]:[Stanowisko / Position ]],0)))</f>
        <v>n/a</v>
      </c>
      <c r="BH130" s="190" t="str">
        <f>IF(INDEX(tab_MinKomp[AIAG (Automotive Industry Action Group)],MATCH($B129,tab_MinKomp[[Stanowisko / Position ]:[Stanowisko / Position ]],0))="n/a","n/a",BH129-INDEX(tab_MinKomp[AIAG (Automotive Industry Action Group)],MATCH($B129,tab_MinKomp[[Stanowisko / Position ]:[Stanowisko / Position ]],0)))</f>
        <v>n/a</v>
      </c>
      <c r="BI130" s="190" t="str">
        <f>IF(INDEX(tab_MinKomp[Super-G disputes],MATCH($B129,tab_MinKomp[[Stanowisko / Position ]:[Stanowisko / Position ]],0))="n/a","n/a",BI129-INDEX(tab_MinKomp[Super-G disputes],MATCH($B129,tab_MinKomp[[Stanowisko / Position ]:[Stanowisko / Position ]],0)))</f>
        <v>n/a</v>
      </c>
      <c r="BJ130" s="190" t="str">
        <f>IF(INDEX(tab_MinKomp[CMMS3/eDDL (Direct Data Link)],MATCH($B129,tab_MinKomp[[Stanowisko / Position ]:[Stanowisko / Position ]],0))="n/a","n/a",BJ129-INDEX(tab_MinKomp[CMMS3/eDDL (Direct Data Link)],MATCH($B129,tab_MinKomp[[Stanowisko / Position ]:[Stanowisko / Position ]],0)))</f>
        <v>n/a</v>
      </c>
      <c r="BK130" s="190" t="str">
        <f>IF(INDEX(tab_MinKomp[MP&amp;L (Material Planning and Logistics)],MATCH($B129,tab_MinKomp[[Stanowisko / Position ]:[Stanowisko / Position ]],0))="n/a","n/a",BK129-INDEX(tab_MinKomp[MP&amp;L (Material Planning and Logistics)],MATCH($B129,tab_MinKomp[[Stanowisko / Position ]:[Stanowisko / Position ]],0)))</f>
        <v>n/a</v>
      </c>
      <c r="BL130" s="190" t="str">
        <f>IF(INDEX(tab_MinKomp[Supplier delivery rating],MATCH($B129,tab_MinKomp[[Stanowisko / Position ]:[Stanowisko / Position ]],0))="n/a","n/a",BL129-INDEX(tab_MinKomp[Supplier delivery rating],MATCH($B129,tab_MinKomp[[Stanowisko / Position ]:[Stanowisko / Position ]],0)))</f>
        <v>n/a</v>
      </c>
      <c r="BM130" s="194" t="str">
        <f>IF(INDEX(tab_MinKomp[Wymagania VDA 6.5 Product / Forderungen],MATCH($B129,tab_MinKomp[[Stanowisko / Position ]:[Stanowisko / Position ]],0))="n/a","n/a",BM129-INDEX(tab_MinKomp[Wymagania VDA 6.5 Product / Forderungen],MATCH($B129,tab_MinKomp[[Stanowisko / Position ]:[Stanowisko / Position ]],0)))</f>
        <v>n/a</v>
      </c>
      <c r="BN130" s="194" t="str">
        <f>IF(INDEX(tab_MinKomp[Wymagania VDA 6.5 Product / Forderungen],MATCH($B129,tab_MinKomp[[Stanowisko / Position ]:[Stanowisko / Position ]],0))="n/a","n/a",BN129-INDEX(tab_MinKomp[Wymagania VDA 6.5 Product / Forderungen],MATCH($B129,tab_MinKomp[[Stanowisko / Position ]:[Stanowisko / Position ]],0)))</f>
        <v>n/a</v>
      </c>
      <c r="BO130" s="194">
        <f>IF(INDEX(tab_MinKomp[5S],MATCH($B129,tab_MinKomp[[Stanowisko / Position ]:[Stanowisko / Position ]],0))="n/a","n/a",BO129-INDEX(tab_MinKomp[5S],MATCH($B129,tab_MinKomp[[Stanowisko / Position ]:[Stanowisko / Position ]],0)))</f>
        <v>-1</v>
      </c>
      <c r="BP130" s="194" t="str">
        <f>IF(INDEX(tab_MinKomp[Wymagania VDA 6.5 Product / Forderungen],MATCH($B129,tab_MinKomp[[Stanowisko / Position ]:[Stanowisko / Position ]],0))="n/a","n/a",BP129-INDEX(tab_MinKomp[Wymagania VDA 6.5 Product / Forderungen],MATCH($B129,tab_MinKomp[[Stanowisko / Position ]:[Stanowisko / Position ]],0)))</f>
        <v>n/a</v>
      </c>
      <c r="BQ130" s="194" t="str">
        <f>IF(INDEX(tab_MinKomp[Wymagania VDA 6.5 Product / Forderungen],MATCH($B129,tab_MinKomp[[Stanowisko / Position ]:[Stanowisko / Position ]],0))="n/a","n/a",BQ129-INDEX(tab_MinKomp[Wymagania VDA 6.5 Product / Forderungen],MATCH($B129,tab_MinKomp[[Stanowisko / Position ]:[Stanowisko / Position ]],0)))</f>
        <v>n/a</v>
      </c>
      <c r="BR130" s="194" t="str">
        <f>IF(INDEX(tab_MinKomp[Wymagania VDA 6.5 Product / Forderungen],MATCH($B129,tab_MinKomp[[Stanowisko / Position ]:[Stanowisko / Position ]],0))="n/a","n/a",BR129-INDEX(tab_MinKomp[Wymagania VDA 6.5 Product / Forderungen],MATCH($B129,tab_MinKomp[[Stanowisko / Position ]:[Stanowisko / Position ]],0)))</f>
        <v>n/a</v>
      </c>
      <c r="BS130" s="194">
        <f>IF(INDEX(tab_MinKomp[5S],MATCH($B129,tab_MinKomp[[Stanowisko / Position ]:[Stanowisko / Position ]],0))="n/a","n/a",BS129-INDEX(tab_MinKomp[5S],MATCH($B129,tab_MinKomp[[Stanowisko / Position ]:[Stanowisko / Position ]],0)))</f>
        <v>0</v>
      </c>
      <c r="BT130" s="194" t="str">
        <f>IF(INDEX(tab_MinKomp[Wymagania VDA 6.5 Product / Forderungen],MATCH($B129,tab_MinKomp[[Stanowisko / Position ]:[Stanowisko / Position ]],0))="n/a","n/a",BT129-INDEX(tab_MinKomp[Wymagania VDA 6.5 Product / Forderungen],MATCH($B129,tab_MinKomp[[Stanowisko / Position ]:[Stanowisko / Position ]],0)))</f>
        <v>n/a</v>
      </c>
      <c r="BU130" s="194">
        <f>IF(INDEX(tab_MinKomp[LEAN MANAGEMENT],MATCH($B129,tab_MinKomp[[Stanowisko / Position ]:[Stanowisko / Position ]],0))="n/a","n/a",BU129-INDEX(tab_MinKomp[LEAN MANAGEMENT],MATCH($B129,tab_MinKomp[[Stanowisko / Position ]:[Stanowisko / Position ]],0)))</f>
        <v>1</v>
      </c>
      <c r="BV130" s="194">
        <f>IF(INDEX(tab_MinKomp[5S],MATCH($B129,tab_MinKomp[[Stanowisko / Position ]:[Stanowisko / Position ]],0))="n/a","n/a",BV129-INDEX(tab_MinKomp[5S],MATCH($B129,tab_MinKomp[[Stanowisko / Position ]:[Stanowisko / Position ]],0)))</f>
        <v>0</v>
      </c>
      <c r="BW130" s="194">
        <f>IF(INDEX(tab_MinKomp[5S],MATCH($B129,tab_MinKomp[[Stanowisko / Position ]:[Stanowisko / Position ]],0))="n/a","n/a",BW129-INDEX(tab_MinKomp[5S],MATCH($B129,tab_MinKomp[[Stanowisko / Position ]:[Stanowisko / Position ]],0)))</f>
        <v>0</v>
      </c>
      <c r="BX130" s="194">
        <f>IF(INDEX(tab_MinKomp[5S],MATCH($B129,tab_MinKomp[[Stanowisko / Position ]:[Stanowisko / Position ]],0))="n/a","n/a",BX129-INDEX(tab_MinKomp[5S],MATCH($B129,tab_MinKomp[[Stanowisko / Position ]:[Stanowisko / Position ]],0)))</f>
        <v>-1</v>
      </c>
      <c r="BY130" s="194" t="str">
        <f>IF(INDEX(tab_MinKomp[Obsługa maszyn Engel / Engel Maschinenbedienung],MATCH($B129,tab_MinKomp[[Stanowisko / Position ]:[Stanowisko / Position ]],0))="n/a","n/a",BY129-INDEX(tab_MinKomp[Obsługa maszyn Engel / Engel Maschinenbedienung],MATCH($B129,tab_MinKomp[[Stanowisko / Position ]:[Stanowisko / Position ]],0)))</f>
        <v>n/a</v>
      </c>
      <c r="BZ130" s="194">
        <f>IF(INDEX(tab_MinKomp[5S],MATCH($B129,tab_MinKomp[[Stanowisko / Position ]:[Stanowisko / Position ]],0))="n/a","n/a",BZ129-INDEX(tab_MinKomp[5S],MATCH($B129,tab_MinKomp[[Stanowisko / Position ]:[Stanowisko / Position ]],0)))</f>
        <v>0</v>
      </c>
      <c r="CA130" s="194">
        <v>0</v>
      </c>
      <c r="CB130" s="194">
        <f>IF(INDEX(tab_MinKomp[5S],MATCH($B129,tab_MinKomp[[Stanowisko / Position ]:[Stanowisko / Position ]],0))="n/a","n/a",CB129-INDEX(tab_MinKomp[5S],MATCH($B129,tab_MinKomp[[Stanowisko / Position ]:[Stanowisko / Position ]],0)))</f>
        <v>-1</v>
      </c>
      <c r="CC130" s="194" t="str">
        <f>IF(INDEX(tab_MinKomp[Obsługa maszyn Branson / Branson Maschinenbedienung],MATCH($B129,tab_MinKomp[[Stanowisko / Position ]:[Stanowisko / Position ]],0))="n/a","n/a",CC129-INDEX(tab_MinKomp[Obsługa maszyn Branson / Branson Maschinenbedienung],MATCH($B129,tab_MinKomp[[Stanowisko / Position ]:[Stanowisko / Position ]],0)))</f>
        <v>n/a</v>
      </c>
      <c r="CD130" s="194">
        <f>IF(INDEX(tab_MinKomp[Obsługa maszyn Novapax / Novapax Maschinenbedienung],MATCH($B129,tab_MinKomp[[Stanowisko / Position ]:[Stanowisko / Position ]],0))="n/a","n/a",CD129-INDEX(tab_MinKomp[Obsługa maszyn Novapax / Novapax Maschinenbedienung],MATCH($B129,tab_MinKomp[[Stanowisko / Position ]:[Stanowisko / Position ]],0)))</f>
        <v>0</v>
      </c>
      <c r="CE130" s="194">
        <f>IF(INDEX(tab_MinKomp[5S],MATCH($B129,tab_MinKomp[[Stanowisko / Position ]:[Stanowisko / Position ]],0))="n/a","n/a",CE129-INDEX(tab_MinKomp[5S],MATCH($B129,tab_MinKomp[[Stanowisko / Position ]:[Stanowisko / Position ]],0)))</f>
        <v>0</v>
      </c>
      <c r="CF130" s="194">
        <f>IF(INDEX(tab_MinKomp[Obsługa maszyn Novapax / Novapax Maschinenbedienung],MATCH($B129,tab_MinKomp[[Stanowisko / Position ]:[Stanowisko / Position ]],0))="n/a","n/a",CF129-INDEX(tab_MinKomp[Obsługa maszyn Novapax / Novapax Maschinenbedienung],MATCH($B129,tab_MinKomp[[Stanowisko / Position ]:[Stanowisko / Position ]],0)))</f>
        <v>-1</v>
      </c>
      <c r="CG130" s="194">
        <f>IF(INDEX(tab_MinKomp[Eliminacja awarii / Beseitigung von Ausfällen],MATCH($B129,tab_MinKomp[[Stanowisko / Position ]:[Stanowisko / Position ]],0))="n/a","n/a",CG129-INDEX(tab_MinKomp[Eliminacja awarii / Beseitigung von Ausfällen],MATCH($B129,tab_MinKomp[[Stanowisko / Position ]:[Stanowisko / Position ]],0)))</f>
        <v>0</v>
      </c>
      <c r="CH130" s="194" t="str">
        <f>IF(INDEX(tab_MinKomp[Wymagania VDA 6.5 Product / Forderungen],MATCH($B129,tab_MinKomp[[Stanowisko / Position ]:[Stanowisko / Position ]],0))="n/a","n/a",CH129-INDEX(tab_MinKomp[Wymagania VDA 6.5 Product / Forderungen],MATCH($B129,tab_MinKomp[[Stanowisko / Position ]:[Stanowisko / Position ]],0)))</f>
        <v>n/a</v>
      </c>
      <c r="CI130" s="194" t="str">
        <f>IF(INDEX(tab_MinKomp[Wymagania VDA 6.5 Product / Forderungen],MATCH($B129,tab_MinKomp[[Stanowisko / Position ]:[Stanowisko / Position ]],0))="n/a","n/a",CI129-INDEX(tab_MinKomp[Wymagania VDA 6.5 Product / Forderungen],MATCH($B129,tab_MinKomp[[Stanowisko / Position ]:[Stanowisko / Position ]],0)))</f>
        <v>n/a</v>
      </c>
      <c r="CJ130" s="194" t="str">
        <f>IF(INDEX(tab_MinKomp[Wymagania VDA 6.5 Product / Forderungen],MATCH($B129,tab_MinKomp[[Stanowisko / Position ]:[Stanowisko / Position ]],0))="n/a","n/a",CJ129-INDEX(tab_MinKomp[Wymagania VDA 6.5 Product / Forderungen],MATCH($B129,tab_MinKomp[[Stanowisko / Position ]:[Stanowisko / Position ]],0)))</f>
        <v>n/a</v>
      </c>
      <c r="CK130" s="194" t="str">
        <f>IF(INDEX(tab_MinKomp[Wymagania VDA 6.5 Product / Forderungen],MATCH($B129,tab_MinKomp[[Stanowisko / Position ]:[Stanowisko / Position ]],0))="n/a","n/a",CK129-INDEX(tab_MinKomp[Wymagania VDA 6.5 Product / Forderungen],MATCH($B129,tab_MinKomp[[Stanowisko / Position ]:[Stanowisko / Position ]],0)))</f>
        <v>n/a</v>
      </c>
      <c r="CL130" s="194" t="str">
        <f>IF(INDEX(tab_MinKomp[Wymagania VDA 6.5 Product / Forderungen],MATCH($B129,tab_MinKomp[[Stanowisko / Position ]:[Stanowisko / Position ]],0))="n/a","n/a",CL129-INDEX(tab_MinKomp[Wymagania VDA 6.5 Product / Forderungen],MATCH($B129,tab_MinKomp[[Stanowisko / Position ]:[Stanowisko / Position ]],0)))</f>
        <v>n/a</v>
      </c>
      <c r="CM130" s="194" t="str">
        <f>IF(INDEX(tab_MinKomp[Informatyka ogólna (techniczne i systemowe) / Allgemeine IT (Technik und System)],MATCH($B129,tab_MinKomp[[Stanowisko / Position ]:[Stanowisko / Position ]],0))="n/a","n/a",CM129-INDEX(tab_MinKomp[Informatyka ogólna (techniczne i systemowe) / Allgemeine IT (Technik und System)],MATCH($B129,tab_MinKomp[[Stanowisko / Position ]:[Stanowisko / Position ]],0)))</f>
        <v>n/a</v>
      </c>
      <c r="CN130" s="194" t="str">
        <f>IF(INDEX(tab_MinKomp[Sieci komputerowe / Computernetzwerke],MATCH($B129,tab_MinKomp[[Stanowisko / Position ]:[Stanowisko / Position ]],0))="n/a","n/a",CN129-INDEX(tab_MinKomp[Sieci komputerowe / Computernetzwerke],MATCH($B129,tab_MinKomp[[Stanowisko / Position ]:[Stanowisko / Position ]],0)))</f>
        <v>n/a</v>
      </c>
      <c r="CO130" s="194" t="str">
        <f>IF(INDEX(tab_MinKomp[Hardware (komputery PC, drukarki biurowe i etykietowe, telefonia stacjonarna i mobilna) (PC, Drucker, Telefpne, Handys)],MATCH($B129,tab_MinKomp[[Stanowisko / Position ]:[Stanowisko / Position ]],0))="n/a","n/a",CO129-INDEX(tab_MinKomp[Hardware (komputery PC, drukarki biurowe i etykietowe, telefonia stacjonarna i mobilna) (PC, Drucker, Telefpne, Handys)],MATCH($B129,tab_MinKomp[[Stanowisko / Position ]:[Stanowisko / Position ]],0)))</f>
        <v>n/a</v>
      </c>
      <c r="CP130" s="194" t="str">
        <f>IF(INDEX(tab_MinKomp[Software &amp; Systems (MS Office, MS Remote Desktop)],MATCH($B129,tab_MinKomp[[Stanowisko / Position ]:[Stanowisko / Position ]],0))="n/a","n/a",CP129-INDEX(tab_MinKomp[Software &amp; Systems (MS Office, MS Remote Desktop)],MATCH($B129,tab_MinKomp[[Stanowisko / Position ]:[Stanowisko / Position ]],0)))</f>
        <v>n/a</v>
      </c>
      <c r="CQ130" s="194" t="str">
        <f>IF(INDEX(tab_MinKomp[Programowanie obiektowe (PHP) / Objektprogrammierung],MATCH($B129,tab_MinKomp[[Stanowisko / Position ]:[Stanowisko / Position ]],0))="n/a","n/a",CQ129-INDEX(tab_MinKomp[Programowanie obiektowe (PHP) / Objektprogrammierung],MATCH($B129,tab_MinKomp[[Stanowisko / Position ]:[Stanowisko / Position ]],0)))</f>
        <v>n/a</v>
      </c>
      <c r="CR130" s="194" t="str">
        <f>IF(INDEX(tab_MinKomp[Scrum],MATCH($B129,tab_MinKomp[[Stanowisko / Position ]:[Stanowisko / Position ]],0))="n/a","n/a",CR129-INDEX(tab_MinKomp[Scrum],MATCH($B129,tab_MinKomp[[Stanowisko / Position ]:[Stanowisko / Position ]],0)))</f>
        <v>n/a</v>
      </c>
      <c r="CS130" s="194" t="str">
        <f>IF(INDEX(tab_MinKomp[SQL (MySQL)],MATCH($B129,tab_MinKomp[[Stanowisko / Position ]:[Stanowisko / Position ]],0))="n/a","n/a",CS129-INDEX(tab_MinKomp[SQL (MySQL)],MATCH($B129,tab_MinKomp[[Stanowisko / Position ]:[Stanowisko / Position ]],0)))</f>
        <v>n/a</v>
      </c>
      <c r="CT130" s="194" t="str">
        <f>IF(INDEX(tab_MinKomp[Javascript],MATCH($B129,tab_MinKomp[[Stanowisko / Position ]:[Stanowisko / Position ]],0))="n/a","n/a",CT129-INDEX(tab_MinKomp[Javascript],MATCH($B129,tab_MinKomp[[Stanowisko / Position ]:[Stanowisko / Position ]],0)))</f>
        <v>n/a</v>
      </c>
      <c r="CU130" s="194" t="str">
        <f>IF(INDEX(tab_MinKomp[Joomla],MATCH($B129,tab_MinKomp[[Stanowisko / Position ]:[Stanowisko / Position ]],0))="n/a","n/a",CU129-INDEX(tab_MinKomp[Joomla],MATCH($B129,tab_MinKomp[[Stanowisko / Position ]:[Stanowisko / Position ]],0)))</f>
        <v>n/a</v>
      </c>
      <c r="CV130" s="194" t="str">
        <f>IF(INDEX(tab_MinKomp[Bash],MATCH($B129,tab_MinKomp[[Stanowisko / Position ]:[Stanowisko / Position ]],0))="n/a","n/a",CV129-INDEX(tab_MinKomp[Bash],MATCH($B129,tab_MinKomp[[Stanowisko / Position ]:[Stanowisko / Position ]],0)))</f>
        <v>n/a</v>
      </c>
      <c r="CW130" s="194">
        <f>IF(INDEX(tab_MinKomp[Systemy MES (HYDRA / SFMS)],MATCH($B129,tab_MinKomp[[Stanowisko / Position ]:[Stanowisko / Position ]],0))="n/a","n/a",CW129-INDEX(tab_MinKomp[Systemy MES (HYDRA / SFMS)],MATCH($B129,tab_MinKomp[[Stanowisko / Position ]:[Stanowisko / Position ]],0)))</f>
        <v>-1</v>
      </c>
      <c r="CX130" s="194" t="str">
        <f>IF(INDEX(tab_MinKomp[HTML / CSS],MATCH($B129,tab_MinKomp[[Stanowisko / Position ]:[Stanowisko / Position ]],0))="n/a","n/a",CX129-INDEX(tab_MinKomp[HTML / CSS],MATCH($B129,tab_MinKomp[[Stanowisko / Position ]:[Stanowisko / Position ]],0)))</f>
        <v>n/a</v>
      </c>
      <c r="CY130" s="194" t="str">
        <f>IF(INDEX(tab_MinKomp[SYSTEM PR],MATCH($B129,tab_MinKomp[[Stanowisko / Position ]:[Stanowisko / Position ]],0))="n/a","n/a",CY129-INDEX(tab_MinKomp[SYSTEM PR],MATCH($B129,tab_MinKomp[[Stanowisko / Position ]:[Stanowisko / Position ]],0)))</f>
        <v>n/a</v>
      </c>
      <c r="CZ130" s="194" t="str">
        <f>IF(INDEX(tab_MinKomp[System Einkauf XP / EBA],MATCH($B129,tab_MinKomp[[Stanowisko / Position ]:[Stanowisko / Position ]],0))="n/a","n/a",CZ129-INDEX(tab_MinKomp[System Einkauf XP / EBA],MATCH($B129,tab_MinKomp[[Stanowisko / Position ]:[Stanowisko / Position ]],0)))</f>
        <v>n/a</v>
      </c>
      <c r="DA130" s="194" t="str">
        <f>IF(INDEX(tab_MinKomp[Techniki negocjacyjne / Verhandlungstechniken],MATCH($B129,tab_MinKomp[[Stanowisko / Position ]:[Stanowisko / Position ]],0))="n/a","n/a",DA129-INDEX(tab_MinKomp[Techniki negocjacyjne / Verhandlungstechniken],MATCH($B129,tab_MinKomp[[Stanowisko / Position ]:[Stanowisko / Position ]],0)))</f>
        <v>n/a</v>
      </c>
      <c r="DB130" s="194" t="str">
        <f>IF(INDEX(tab_MinKomp[Znajomość rynku branżowego / Kenntnis des Industrie Marktes],MATCH($B129,tab_MinKomp[[Stanowisko / Position ]:[Stanowisko / Position ]],0))="n/a","n/a",DB129-INDEX(tab_MinKomp[Znajomość rynku branżowego / Kenntnis des Industrie Marktes],MATCH($B129,tab_MinKomp[[Stanowisko / Position ]:[Stanowisko / Position ]],0)))</f>
        <v>n/a</v>
      </c>
      <c r="DC130" s="194" t="str">
        <f>IF(INDEX(tab_MinKomp[SUPPLIER MANAGEMENT],MATCH($B129,tab_MinKomp[[Stanowisko / Position ]:[Stanowisko / Position ]],0))="n/a","n/a",DC129-INDEX(tab_MinKomp[SUPPLIER MANAGEMENT],MATCH($B129,tab_MinKomp[[Stanowisko / Position ]:[Stanowisko / Position ]],0)))</f>
        <v>n/a</v>
      </c>
      <c r="DD130" s="194" t="str">
        <f>IF(INDEX(tab_MinKomp[SUPPLIER MANAGEMENT],MATCH($B129,tab_MinKomp[[Stanowisko / Position ]:[Stanowisko / Position ]],0))="n/a","n/a",DD129-INDEX(tab_MinKomp[SUPPLIER MANAGEMENT],MATCH($B129,tab_MinKomp[[Stanowisko / Position ]:[Stanowisko / Position ]],0)))</f>
        <v>n/a</v>
      </c>
      <c r="DE130" s="194" t="str">
        <f>IF(INDEX(tab_MinKomp[SUPPLIER MANAGEMENT],MATCH($B129,tab_MinKomp[[Stanowisko / Position ]:[Stanowisko / Position ]],0))="n/a","n/a",DE129-INDEX(tab_MinKomp[SUPPLIER MANAGEMENT],MATCH($B129,tab_MinKomp[[Stanowisko / Position ]:[Stanowisko / Position ]],0)))</f>
        <v>n/a</v>
      </c>
      <c r="DF130" s="194">
        <f>IF(INDEX(tab_MinKomp[LEAN MANAGEMENT],MATCH($B129,tab_MinKomp[[Stanowisko / Position ]:[Stanowisko / Position ]],0))="n/a","n/a",DF129-INDEX(tab_MinKomp[LEAN MANAGEMENT],MATCH($B129,tab_MinKomp[[Stanowisko / Position ]:[Stanowisko / Position ]],0)))</f>
        <v>0</v>
      </c>
      <c r="DG130" s="194" t="str">
        <f>IF(INDEX(tab_MinKomp[PPAP/PSW],MATCH($B129,tab_MinKomp[[Stanowisko / Position ]:[Stanowisko / Position ]],0))="n/a","n/a",DG129-INDEX(tab_MinKomp[PPAP/PSW],MATCH($B129,tab_MinKomp[[Stanowisko / Position ]:[Stanowisko / Position ]],0)))</f>
        <v>n/a</v>
      </c>
      <c r="DH130" s="194" t="str">
        <f>IF(INDEX(tab_MinKomp[SUPPLIER MANAGEMENT],MATCH($B129,tab_MinKomp[[Stanowisko / Position ]:[Stanowisko / Position ]],0))="n/a","n/a",DH129-INDEX(tab_MinKomp[SUPPLIER MANAGEMENT],MATCH($B129,tab_MinKomp[[Stanowisko / Position ]:[Stanowisko / Position ]],0)))</f>
        <v>n/a</v>
      </c>
      <c r="DI130" s="194" t="str">
        <f>IF(INDEX(tab_MinKomp[OBSŁUGA PORTALI KLIENTA / Kundenportale],MATCH($B129,tab_MinKomp[[Stanowisko / Position ]:[Stanowisko / Position ]],0))="n/a","n/a",DI129-INDEX(tab_MinKomp[OBSŁUGA PORTALI KLIENTA / Kundenportale],MATCH($B129,tab_MinKomp[[Stanowisko / Position ]:[Stanowisko / Position ]],0)))</f>
        <v>n/a</v>
      </c>
      <c r="DJ130" s="194" t="str">
        <f>IF(INDEX(tab_MinKomp[Obsługa systemu BABTECQ / BABTECQ System],MATCH($B129,tab_MinKomp[[Stanowisko / Position ]:[Stanowisko / Position ]],0))="n/a","n/a",DJ129-INDEX(tab_MinKomp[Obsługa systemu BABTECQ / BABTECQ System],MATCH($B129,tab_MinKomp[[Stanowisko / Position ]:[Stanowisko / Position ]],0)))</f>
        <v>n/a</v>
      </c>
      <c r="DK130" s="194" t="str">
        <f>IF(INDEX(tab_MinKomp[Rysunek techniczny / technische Zeichnung],MATCH($B129,tab_MinKomp[[Stanowisko / Position ]:[Stanowisko / Position ]],0))="n/a","n/a",DK129-INDEX(tab_MinKomp[Rysunek techniczny / technische Zeichnung],MATCH($B129,tab_MinKomp[[Stanowisko / Position ]:[Stanowisko / Position ]],0)))</f>
        <v>n/a</v>
      </c>
      <c r="DL130" s="194" t="str">
        <f>IF(INDEX(tab_MinKomp[Kalibracja / Kalibrierung],MATCH($B129,tab_MinKomp[[Stanowisko / Position ]:[Stanowisko / Position ]],0))="n/a","n/a",DL129-INDEX(tab_MinKomp[Kalibracja / Kalibrierung],MATCH($B129,tab_MinKomp[[Stanowisko / Position ]:[Stanowisko / Position ]],0)))</f>
        <v>n/a</v>
      </c>
      <c r="DM130" s="194" t="str">
        <f>IF(INDEX(tab_MinKomp[Rekwalifikacja / Requalifizierung],MATCH($B129,tab_MinKomp[[Stanowisko / Position ]:[Stanowisko / Position ]],0))="n/a","n/a",DM129-INDEX(tab_MinKomp[Rekwalifikacja / Requalifizierung],MATCH($B129,tab_MinKomp[[Stanowisko / Position ]:[Stanowisko / Position ]],0)))</f>
        <v>n/a</v>
      </c>
      <c r="DN130" s="190" t="str">
        <f>IF(INDEX(tab_MinKomp[Testy czystości / Reinheitstests],MATCH($B129,tab_MinKomp[[Stanowisko / Position ]:[Stanowisko / Position ]],0))="n/a","n/a",DN129-INDEX(tab_MinKomp[Testy czystości / Reinheitstests],MATCH($B129,tab_MinKomp[[Stanowisko / Position ]:[Stanowisko / Position ]],0)))</f>
        <v>n/a</v>
      </c>
      <c r="DO130" s="190" t="str">
        <f>IF(INDEX(tab_MinKomp[Testy czystości / Reinheitstests],MATCH($B129,tab_MinKomp[[Stanowisko / Position ]:[Stanowisko / Position ]],0))="n/a","n/a",DO129-INDEX(tab_MinKomp[Testy czystości / Reinheitstests],MATCH($B129,tab_MinKomp[[Stanowisko / Position ]:[Stanowisko / Position ]],0)))</f>
        <v>n/a</v>
      </c>
      <c r="DP130" s="190" t="str">
        <f>IF(INDEX(tab_MinKomp[Testy czystości / Reinheitstests],MATCH($B129,tab_MinKomp[[Stanowisko / Position ]:[Stanowisko / Position ]],0))="n/a","n/a",DP129-INDEX(tab_MinKomp[Testy czystości / Reinheitstests],MATCH($B129,tab_MinKomp[[Stanowisko / Position ]:[Stanowisko / Position ]],0)))</f>
        <v>n/a</v>
      </c>
      <c r="DQ130" s="190" t="str">
        <f>IF(INDEX(tab_MinKomp[Testy czystości / Reinheitstests],MATCH($B129,tab_MinKomp[[Stanowisko / Position ]:[Stanowisko / Position ]],0))="n/a","n/a",DQ129-INDEX(tab_MinKomp[Testy czystości / Reinheitstests],MATCH($B129,tab_MinKomp[[Stanowisko / Position ]:[Stanowisko / Position ]],0)))</f>
        <v>n/a</v>
      </c>
      <c r="DR130" s="190" t="str">
        <f>IF(INDEX(tab_MinKomp[Testy czystości / Reinheitstests],MATCH($B129,tab_MinKomp[[Stanowisko / Position ]:[Stanowisko / Position ]],0))="n/a","n/a",DR129-INDEX(tab_MinKomp[Testy czystości / Reinheitstests],MATCH($B129,tab_MinKomp[[Stanowisko / Position ]:[Stanowisko / Position ]],0)))</f>
        <v>n/a</v>
      </c>
      <c r="DS130" s="190" t="str">
        <f>IF(INDEX(tab_MinKomp[Testy czystości / Reinheitstests],MATCH($B129,tab_MinKomp[[Stanowisko / Position ]:[Stanowisko / Position ]],0))="n/a","n/a",DS129-INDEX(tab_MinKomp[Testy czystości / Reinheitstests],MATCH($B129,tab_MinKomp[[Stanowisko / Position ]:[Stanowisko / Position ]],0)))</f>
        <v>n/a</v>
      </c>
      <c r="DT130" s="194" t="str">
        <f>IF(INDEX(tab_MinKomp[SUPPLIER MANAGEMENT],MATCH($B129,tab_MinKomp[[Stanowisko / Position ]:[Stanowisko / Position ]],0))="n/a","n/a",DT129-INDEX(tab_MinKomp[SUPPLIER MANAGEMENT],MATCH($B129,tab_MinKomp[[Stanowisko / Position ]:[Stanowisko / Position ]],0)))</f>
        <v>n/a</v>
      </c>
      <c r="DU130" s="190" t="str">
        <f>IF(INDEX(tab_MinKomp[Testy czystości / Reinheitstests],MATCH($B129,tab_MinKomp[[Stanowisko / Position ]:[Stanowisko / Position ]],0))="n/a","n/a",DU129-INDEX(tab_MinKomp[Testy czystości / Reinheitstests],MATCH($B129,tab_MinKomp[[Stanowisko / Position ]:[Stanowisko / Position ]],0)))</f>
        <v>n/a</v>
      </c>
      <c r="DV130" s="190" t="str">
        <f>IF(INDEX(tab_MinKomp[Testy czystości / Reinheitstests],MATCH($B129,tab_MinKomp[[Stanowisko / Position ]:[Stanowisko / Position ]],0))="n/a","n/a",DV129-INDEX(tab_MinKomp[Testy czystości / Reinheitstests],MATCH($B129,tab_MinKomp[[Stanowisko / Position ]:[Stanowisko / Position ]],0)))</f>
        <v>n/a</v>
      </c>
      <c r="DW130" s="190" t="str">
        <f>IF(INDEX(tab_MinKomp[Testy czystości / Reinheitstests],MATCH($B129,tab_MinKomp[[Stanowisko / Position ]:[Stanowisko / Position ]],0))="n/a","n/a",DW129-INDEX(tab_MinKomp[Testy czystości / Reinheitstests],MATCH($B129,tab_MinKomp[[Stanowisko / Position ]:[Stanowisko / Position ]],0)))</f>
        <v>n/a</v>
      </c>
      <c r="DX130" s="190" t="str">
        <f>IF(INDEX(tab_MinKomp[Testy czystości / Reinheitstests],MATCH($B129,tab_MinKomp[[Stanowisko / Position ]:[Stanowisko / Position ]],0))="n/a","n/a",DX129-INDEX(tab_MinKomp[Testy czystości / Reinheitstests],MATCH($B129,tab_MinKomp[[Stanowisko / Position ]:[Stanowisko / Position ]],0)))</f>
        <v>n/a</v>
      </c>
      <c r="DY130" s="190" t="str">
        <f>IF(INDEX(tab_MinKomp[Testy czystości / Reinheitstests],MATCH($B129,tab_MinKomp[[Stanowisko / Position ]:[Stanowisko / Position ]],0))="n/a","n/a",DY129-INDEX(tab_MinKomp[Testy czystości / Reinheitstests],MATCH($B129,tab_MinKomp[[Stanowisko / Position ]:[Stanowisko / Position ]],0)))</f>
        <v>n/a</v>
      </c>
      <c r="DZ130" s="190" t="str">
        <f>IF(INDEX(tab_MinKomp[Testy czystości / Reinheitstests],MATCH($B129,tab_MinKomp[[Stanowisko / Position ]:[Stanowisko / Position ]],0))="n/a","n/a",DZ129-INDEX(tab_MinKomp[Testy czystości / Reinheitstests],MATCH($B129,tab_MinKomp[[Stanowisko / Position ]:[Stanowisko / Position ]],0)))</f>
        <v>n/a</v>
      </c>
      <c r="EA130" s="190" t="str">
        <f>IF(INDEX(tab_MinKomp[Testy czystości / Reinheitstests],MATCH($B129,tab_MinKomp[[Stanowisko / Position ]:[Stanowisko / Position ]],0))="n/a","n/a",EA129-INDEX(tab_MinKomp[Testy czystości / Reinheitstests],MATCH($B129,tab_MinKomp[[Stanowisko / Position ]:[Stanowisko / Position ]],0)))</f>
        <v>n/a</v>
      </c>
      <c r="EB130" s="190" t="str">
        <f>IF(INDEX(tab_MinKomp[Testy czystości / Reinheitstests],MATCH($B129,tab_MinKomp[[Stanowisko / Position ]:[Stanowisko / Position ]],0))="n/a","n/a",EB129-INDEX(tab_MinKomp[Testy czystości / Reinheitstests],MATCH($B129,tab_MinKomp[[Stanowisko / Position ]:[Stanowisko / Position ]],0)))</f>
        <v>n/a</v>
      </c>
      <c r="EC130" s="190" t="str">
        <f>IF(INDEX(tab_MinKomp[Testy czystości / Reinheitstests],MATCH($B129,tab_MinKomp[[Stanowisko / Position ]:[Stanowisko / Position ]],0))="n/a","n/a",EC129-INDEX(tab_MinKomp[Testy czystości / Reinheitstests],MATCH($B129,tab_MinKomp[[Stanowisko / Position ]:[Stanowisko / Position ]],0)))</f>
        <v>n/a</v>
      </c>
      <c r="ED130" s="190" t="str">
        <f>IF(INDEX(tab_MinKomp[Testy czystości / Reinheitstests],MATCH($B129,tab_MinKomp[[Stanowisko / Position ]:[Stanowisko / Position ]],0))="n/a","n/a",ED129-INDEX(tab_MinKomp[Testy czystości / Reinheitstests],MATCH($B129,tab_MinKomp[[Stanowisko / Position ]:[Stanowisko / Position ]],0)))</f>
        <v>n/a</v>
      </c>
      <c r="EE130" s="190" t="str">
        <f>IF(INDEX(tab_MinKomp[Testy czystości / Reinheitstests],MATCH($B129,tab_MinKomp[[Stanowisko / Position ]:[Stanowisko / Position ]],0))="n/a","n/a",EE129-INDEX(tab_MinKomp[Testy czystości / Reinheitstests],MATCH($B129,tab_MinKomp[[Stanowisko / Position ]:[Stanowisko / Position ]],0)))</f>
        <v>n/a</v>
      </c>
      <c r="EF130" s="190" t="str">
        <f>IF(INDEX(tab_MinKomp[Testy czystości / Reinheitstests],MATCH($B129,tab_MinKomp[[Stanowisko / Position ]:[Stanowisko / Position ]],0))="n/a","n/a",EF129-INDEX(tab_MinKomp[Testy czystości / Reinheitstests],MATCH($B129,tab_MinKomp[[Stanowisko / Position ]:[Stanowisko / Position ]],0)))</f>
        <v>n/a</v>
      </c>
      <c r="EG130" s="190" t="str">
        <f>IF(INDEX(tab_MinKomp[Testy czystości / Reinheitstests],MATCH($B129,tab_MinKomp[[Stanowisko / Position ]:[Stanowisko / Position ]],0))="n/a","n/a",EG129-INDEX(tab_MinKomp[Testy czystości / Reinheitstests],MATCH($B129,tab_MinKomp[[Stanowisko / Position ]:[Stanowisko / Position ]],0)))</f>
        <v>n/a</v>
      </c>
      <c r="EH130" s="190" t="str">
        <f>IF(INDEX(tab_MinKomp[Testy czystości / Reinheitstests],MATCH($B129,tab_MinKomp[[Stanowisko / Position ]:[Stanowisko / Position ]],0))="n/a","n/a",EH129-INDEX(tab_MinKomp[Testy czystości / Reinheitstests],MATCH($B129,tab_MinKomp[[Stanowisko / Position ]:[Stanowisko / Position ]],0)))</f>
        <v>n/a</v>
      </c>
      <c r="EI130" s="190" t="str">
        <f>IF(INDEX(tab_MinKomp[Testy czystości / Reinheitstests],MATCH($B129,tab_MinKomp[[Stanowisko / Position ]:[Stanowisko / Position ]],0))="n/a","n/a",EI129-INDEX(tab_MinKomp[Testy czystości / Reinheitstests],MATCH($B129,tab_MinKomp[[Stanowisko / Position ]:[Stanowisko / Position ]],0)))</f>
        <v>n/a</v>
      </c>
      <c r="EJ130" s="190" t="str">
        <f>IF(INDEX(tab_MinKomp[Testy czystości / Reinheitstests],MATCH($B129,tab_MinKomp[[Stanowisko / Position ]:[Stanowisko / Position ]],0))="n/a","n/a",EJ129-INDEX(tab_MinKomp[Testy czystości / Reinheitstests],MATCH($B129,tab_MinKomp[[Stanowisko / Position ]:[Stanowisko / Position ]],0)))</f>
        <v>n/a</v>
      </c>
      <c r="EK130" s="190" t="str">
        <f>IF(INDEX(tab_MinKomp[Testy czystości / Reinheitstests],MATCH($B129,tab_MinKomp[[Stanowisko / Position ]:[Stanowisko / Position ]],0))="n/a","n/a",EK129-INDEX(tab_MinKomp[Testy czystości / Reinheitstests],MATCH($B129,tab_MinKomp[[Stanowisko / Position ]:[Stanowisko / Position ]],0)))</f>
        <v>n/a</v>
      </c>
      <c r="EL130" s="190" t="str">
        <f>IF(INDEX(tab_MinKomp[Testy czystości / Reinheitstests],MATCH($B129,tab_MinKomp[[Stanowisko / Position ]:[Stanowisko / Position ]],0))="n/a","n/a",EL129-INDEX(tab_MinKomp[Testy czystości / Reinheitstests],MATCH($B129,tab_MinKomp[[Stanowisko / Position ]:[Stanowisko / Position ]],0)))</f>
        <v>n/a</v>
      </c>
      <c r="EM130" s="190" t="str">
        <f>IF(INDEX(tab_MinKomp[Testy czystości / Reinheitstests],MATCH($B129,tab_MinKomp[[Stanowisko / Position ]:[Stanowisko / Position ]],0))="n/a","n/a",EM129-INDEX(tab_MinKomp[Testy czystości / Reinheitstests],MATCH($B129,tab_MinKomp[[Stanowisko / Position ]:[Stanowisko / Position ]],0)))</f>
        <v>n/a</v>
      </c>
      <c r="EN130" s="190" t="str">
        <f>IF(INDEX(tab_MinKomp[Testy czystości / Reinheitstests],MATCH($B129,tab_MinKomp[[Stanowisko / Position ]:[Stanowisko / Position ]],0))="n/a","n/a",EN129-INDEX(tab_MinKomp[Testy czystości / Reinheitstests],MATCH($B129,tab_MinKomp[[Stanowisko / Position ]:[Stanowisko / Position ]],0)))</f>
        <v>n/a</v>
      </c>
      <c r="EO130" s="194" t="str">
        <f>IF(INDEX(tab_MinKomp[Konserwacja Rep],MATCH($B129,tab_MinKomp[[Stanowisko / Position ]:[Stanowisko / Position ]],0))="n/a","n/a",EO129-INDEX(tab_MinKomp[Konserwacja Rep],MATCH($B129,tab_MinKomp[[Stanowisko / Position ]:[Stanowisko / Position ]],0)))</f>
        <v>n/a</v>
      </c>
      <c r="EP130" s="194" t="str">
        <f>IF(INDEX(tab_MinKomp[[Konserwacja Engel ]],MATCH($B129,tab_MinKomp[[Stanowisko / Position ]:[Stanowisko / Position ]],0))="n/a","n/a",EP129-INDEX(tab_MinKomp[[Konserwacja Engel ]],MATCH($B129,tab_MinKomp[[Stanowisko / Position ]:[Stanowisko / Position ]],0)))</f>
        <v>n/a</v>
      </c>
      <c r="EQ130" s="194" t="str">
        <f>IF(INDEX(tab_MinKomp[Konserwacja B 50],MATCH($B129,tab_MinKomp[[Stanowisko / Position ]:[Stanowisko / Position ]],0))="n/a","n/a",EQ129-INDEX(tab_MinKomp[Konserwacja B 50],MATCH($B129,tab_MinKomp[[Stanowisko / Position ]:[Stanowisko / Position ]],0)))</f>
        <v>n/a</v>
      </c>
      <c r="ER130" s="194" t="str">
        <f>IF(INDEX(tab_MinKomp[[Konserwacja EOL ]],MATCH($B129,tab_MinKomp[[Stanowisko / Position ]:[Stanowisko / Position ]],0))="n/a","n/a",ER129-INDEX(tab_MinKomp[[Konserwacja EOL ]],MATCH($B129,tab_MinKomp[[Stanowisko / Position ]:[Stanowisko / Position ]],0)))</f>
        <v>n/a</v>
      </c>
      <c r="ES130" s="194" t="str">
        <f>IF(INDEX(tab_MinKomp[Konserwacja Branson],MATCH($B129,tab_MinKomp[[Stanowisko / Position ]:[Stanowisko / Position ]],0))="n/a","n/a",ES129-INDEX(tab_MinKomp[Konserwacja Branson],MATCH($B129,tab_MinKomp[[Stanowisko / Position ]:[Stanowisko / Position ]],0)))</f>
        <v>n/a</v>
      </c>
      <c r="ET130" s="194" t="str">
        <f>IF(INDEX(tab_MinKomp[Konserwacja coolery],MATCH($B129,tab_MinKomp[[Stanowisko / Position ]:[Stanowisko / Position ]],0))="n/a","n/a",ET129-INDEX(tab_MinKomp[Konserwacja coolery],MATCH($B129,tab_MinKomp[[Stanowisko / Position ]:[Stanowisko / Position ]],0)))</f>
        <v>n/a</v>
      </c>
      <c r="EU130" s="194" t="str">
        <f>IF(INDEX(tab_MinKomp[Konserwacja piecy],MATCH($B129,tab_MinKomp[[Stanowisko / Position ]:[Stanowisko / Position ]],0))="n/a","n/a",EU129-INDEX(tab_MinKomp[Konserwacja piecy],MATCH($B129,tab_MinKomp[[Stanowisko / Position ]:[Stanowisko / Position ]],0)))</f>
        <v>n/a</v>
      </c>
      <c r="EV130" s="194" t="str">
        <f>IF(INDEX(tab_MinKomp[Rysunek techniczny- czytanie],MATCH($B129,tab_MinKomp[[Stanowisko / Position ]:[Stanowisko / Position ]],0))="n/a","n/a",EV129-INDEX(tab_MinKomp[Rysunek techniczny- czytanie],MATCH($B129,tab_MinKomp[[Stanowisko / Position ]:[Stanowisko / Position ]],0)))</f>
        <v>n/a</v>
      </c>
      <c r="EW130" s="194" t="str">
        <f>IF(INDEX(tab_MinKomp[Elektryka],MATCH($B129,tab_MinKomp[[Stanowisko / Position ]:[Stanowisko / Position ]],0))="n/a","n/a",EW129-INDEX(tab_MinKomp[Elektryka],MATCH($B129,tab_MinKomp[[Stanowisko / Position ]:[Stanowisko / Position ]],0)))</f>
        <v>n/a</v>
      </c>
      <c r="EX130" s="194" t="str">
        <f>IF(INDEX(tab_MinKomp[Pneumatyka],MATCH($B129,tab_MinKomp[[Stanowisko / Position ]:[Stanowisko / Position ]],0))="n/a","n/a",EX129-INDEX(tab_MinKomp[Pneumatyka],MATCH($B129,tab_MinKomp[[Stanowisko / Position ]:[Stanowisko / Position ]],0)))</f>
        <v>n/a</v>
      </c>
      <c r="EY130" s="194" t="str">
        <f>IF(INDEX(tab_MinKomp[[Hydraulika ]],MATCH($B129,tab_MinKomp[[Stanowisko / Position ]:[Stanowisko / Position ]],0))="n/a","n/a",EY129-INDEX(tab_MinKomp[[Hydraulika ]],MATCH($B129,tab_MinKomp[[Stanowisko / Position ]:[Stanowisko / Position ]],0)))</f>
        <v>n/a</v>
      </c>
      <c r="EZ130" s="194" t="str">
        <f>IF(INDEX(tab_MinKomp[Podciśnienie],MATCH($B129,tab_MinKomp[[Stanowisko / Position ]:[Stanowisko / Position ]],0))="n/a","n/a",EZ129-INDEX(tab_MinKomp[Podciśnienie],MATCH($B129,tab_MinKomp[[Stanowisko / Position ]:[Stanowisko / Position ]],0)))</f>
        <v>n/a</v>
      </c>
      <c r="FA130" s="194" t="str">
        <f>IF(INDEX(tab_MinKomp[Usuwanie awarii],MATCH($B129,tab_MinKomp[[Stanowisko / Position ]:[Stanowisko / Position ]],0))="n/a","n/a",FA129-INDEX(tab_MinKomp[Usuwanie awarii],MATCH($B129,tab_MinKomp[[Stanowisko / Position ]:[Stanowisko / Position ]],0)))</f>
        <v>n/a</v>
      </c>
      <c r="FB130" s="194" t="str">
        <f>IF(INDEX(tab_MinKomp[Obsługa robotów],MATCH($B129,tab_MinKomp[[Stanowisko / Position ]:[Stanowisko / Position ]],0))="n/a","n/a",FB129-INDEX(tab_MinKomp[Obsługa robotów],MATCH($B129,tab_MinKomp[[Stanowisko / Position ]:[Stanowisko / Position ]],0)))</f>
        <v>n/a</v>
      </c>
      <c r="FC130" s="194" t="str">
        <f>IF(INDEX(tab_MinKomp[Obsługa sterowania maszyny],MATCH($B129,tab_MinKomp[[Stanowisko / Position ]:[Stanowisko / Position ]],0))="n/a","n/a",FC129-INDEX(tab_MinKomp[Obsługa sterowania maszyny],MATCH($B129,tab_MinKomp[[Stanowisko / Position ]:[Stanowisko / Position ]],0)))</f>
        <v>n/a</v>
      </c>
      <c r="FD130" s="194" t="str">
        <f>IF(INDEX(tab_MinKomp[Usuwanie przyczyn żródłowych],MATCH($B129,tab_MinKomp[[Stanowisko / Position ]:[Stanowisko / Position ]],0))="n/a","n/a",FD129-INDEX(tab_MinKomp[Usuwanie przyczyn żródłowych],MATCH($B129,tab_MinKomp[[Stanowisko / Position ]:[Stanowisko / Position ]],0)))</f>
        <v>n/a</v>
      </c>
      <c r="FE130" s="194" t="str">
        <f>IF(INDEX(tab_MinKomp[Cmms stosowanie],MATCH($B129,tab_MinKomp[[Stanowisko / Position ]:[Stanowisko / Position ]],0))="n/a","n/a",FE129-INDEX(tab_MinKomp[Cmms stosowanie],MATCH($B129,tab_MinKomp[[Stanowisko / Position ]:[Stanowisko / Position ]],0)))</f>
        <v>n/a</v>
      </c>
      <c r="FF130" s="190" t="str">
        <f>IF(INDEX(tab_MinKomp[Testy czystości / Reinheitstests],MATCH($B129,tab_MinKomp[[Stanowisko / Position ]:[Stanowisko / Position ]],0))="n/a","n/a",FF129-INDEX(tab_MinKomp[Testy czystości / Reinheitstests],MATCH($B129,tab_MinKomp[[Stanowisko / Position ]:[Stanowisko / Position ]],0)))</f>
        <v>n/a</v>
      </c>
      <c r="FG130" s="194" t="str">
        <f>IF(INDEX(tab_MinKomp[Czyszczenie form plastikowych],MATCH($B129,tab_MinKomp[[Stanowisko / Position ]:[Stanowisko / Position ]],0))="n/a","n/a",FG129-INDEX(tab_MinKomp[Czyszczenie form plastikowych],MATCH($B129,tab_MinKomp[[Stanowisko / Position ]:[Stanowisko / Position ]],0)))</f>
        <v>n/a</v>
      </c>
      <c r="FH130" s="194" t="str">
        <f>IF(INDEX(tab_MinKomp[Wymiana form plastik],MATCH($B129,tab_MinKomp[[Stanowisko / Position ]:[Stanowisko / Position ]],0))="n/a","n/a",FH129-INDEX(tab_MinKomp[Wymiana form plastik],MATCH($B129,tab_MinKomp[[Stanowisko / Position ]:[Stanowisko / Position ]],0)))</f>
        <v>n/a</v>
      </c>
      <c r="FI130" s="194" t="str">
        <f>IF(INDEX(tab_MinKomp[Wymiana form guma],MATCH($B129,tab_MinKomp[[Stanowisko / Position ]:[Stanowisko / Position ]],0))="n/a","n/a",FI129-INDEX(tab_MinKomp[Wymiana form guma],MATCH($B129,tab_MinKomp[[Stanowisko / Position ]:[Stanowisko / Position ]],0)))</f>
        <v>n/a</v>
      </c>
      <c r="FJ130" s="194" t="str">
        <f>IF(INDEX(tab_MinKomp[Konserwacja KK],MATCH($B129,tab_MinKomp[[Stanowisko / Position ]:[Stanowisko / Position ]],0))="n/a","n/a",FJ129-INDEX(tab_MinKomp[Konserwacja KK],MATCH($B129,tab_MinKomp[[Stanowisko / Position ]:[Stanowisko / Position ]],0)))</f>
        <v>n/a</v>
      </c>
      <c r="FK130" s="194" t="str">
        <f>IF(INDEX(tab_MinKomp[Konserwacja form guma],MATCH($B129,tab_MinKomp[[Stanowisko / Position ]:[Stanowisko / Position ]],0))="n/a","n/a",FK129-INDEX(tab_MinKomp[Konserwacja form guma],MATCH($B129,tab_MinKomp[[Stanowisko / Position ]:[Stanowisko / Position ]],0)))</f>
        <v>n/a</v>
      </c>
      <c r="FL130" s="194" t="str">
        <f>IF(INDEX(tab_MinKomp[Konserwacja form plastiki],MATCH($B129,tab_MinKomp[[Stanowisko / Position ]:[Stanowisko / Position ]],0))="n/a","n/a",FL129-INDEX(tab_MinKomp[Konserwacja form plastiki],MATCH($B129,tab_MinKomp[[Stanowisko / Position ]:[Stanowisko / Position ]],0)))</f>
        <v>n/a</v>
      </c>
      <c r="FM130" s="194" t="str">
        <f>IF(INDEX(tab_MinKomp[Konserwacja Gorącego Kanału],MATCH($B129,tab_MinKomp[[Stanowisko / Position ]:[Stanowisko / Position ]],0))="n/a","n/a",FM129-INDEX(tab_MinKomp[Konserwacja Gorącego Kanału],MATCH($B129,tab_MinKomp[[Stanowisko / Position ]:[Stanowisko / Position ]],0)))</f>
        <v>n/a</v>
      </c>
      <c r="FN130" s="194" t="str">
        <f>IF(INDEX(tab_MinKomp[MS Office (Excel)],MATCH($B129,tab_MinKomp[[Stanowisko / Position ]:[Stanowisko / Position ]],0))="n/a","n/a",FN129-INDEX(tab_MinKomp[MS Office (Excel)],MATCH($B129,tab_MinKomp[[Stanowisko / Position ]:[Stanowisko / Position ]],0)))</f>
        <v>n/a</v>
      </c>
      <c r="FO130" s="194" t="str">
        <f>IF(INDEX(tab_MinKomp[MS Office (Word)],MATCH($B129,tab_MinKomp[[Stanowisko / Position ]:[Stanowisko / Position ]],0))="n/a","n/a",FO129-INDEX(tab_MinKomp[MS Office (Word)],MATCH($B129,tab_MinKomp[[Stanowisko / Position ]:[Stanowisko / Position ]],0)))</f>
        <v>n/a</v>
      </c>
      <c r="FP130" s="194" t="str">
        <f>IF(INDEX(tab_MinKomp[MS Office (Power Point)],MATCH($B129,tab_MinKomp[[Stanowisko / Position ]:[Stanowisko / Position ]],0))="n/a","n/a",FP129-INDEX(tab_MinKomp[MS Office (Power Point)],MATCH($B129,tab_MinKomp[[Stanowisko / Position ]:[Stanowisko / Position ]],0)))</f>
        <v>n/a</v>
      </c>
      <c r="FQ130" s="196" t="str">
        <f>IF(INDEX(tab_MinKomp[Język angielski / Englisch],MATCH($B129,tab_MinKomp[[Stanowisko / Position ]:[Stanowisko / Position ]],0))="n/a","n/a",FQ129-INDEX(tab_MinKomp[Język angielski / Englisch],MATCH($B129,tab_MinKomp[[Stanowisko / Position ]:[Stanowisko / Position ]],0)))</f>
        <v>n/a</v>
      </c>
      <c r="FR130" s="196" t="str">
        <f>IF(INDEX(tab_MinKomp[Język niemiecki / Deutsch],MATCH($B129,tab_MinKomp[[Stanowisko / Position ]:[Stanowisko / Position ]],0))="n/a","n/a",FR129-INDEX(tab_MinKomp[Język niemiecki / Deutsch],MATCH($B129,tab_MinKomp[[Stanowisko / Position ]:[Stanowisko / Position ]],0)))</f>
        <v>n/a</v>
      </c>
      <c r="FS130" s="194">
        <f>IF(INDEX(tab_MinKomp[Zarządzanie dokumentacją procesową / Process dokumentation management],MATCH($B129,tab_MinKomp[[Stanowisko / Position ]:[Stanowisko / Position ]],0))="n/a","n/a",FS129-INDEX(tab_MinKomp[Zarządzanie dokumentacją procesową / Process dokumentation management],MATCH($B129,tab_MinKomp[[Stanowisko / Position ]:[Stanowisko / Position ]],0)))</f>
        <v>-1</v>
      </c>
      <c r="FT130" s="194">
        <f>IF(INDEX(tab_MinKomp[Znajomość procesów z obszaru / Kenntiss der prozesse in dem Bereich],MATCH($B129,tab_MinKomp[[Stanowisko / Position ]:[Stanowisko / Position ]],0))="n/a","n/a",FT129-INDEX(tab_MinKomp[Znajomość procesów z obszaru / Kenntiss der prozesse in dem Bereich],MATCH($B129,tab_MinKomp[[Stanowisko / Position ]:[Stanowisko / Position ]],0)))</f>
        <v>-1</v>
      </c>
      <c r="FU130" s="194">
        <f>IF(INDEX(tab_MinKomp[optymalizacja procesów / Prozessoptymalisierung],MATCH($B129,tab_MinKomp[[Stanowisko / Position ]:[Stanowisko / Position ]],0))="n/a","n/a",FU129-INDEX(tab_MinKomp[optymalizacja procesów / Prozessoptymalisierung],MATCH($B129,tab_MinKomp[[Stanowisko / Position ]:[Stanowisko / Position ]],0)))</f>
        <v>0</v>
      </c>
      <c r="FV130" s="194">
        <f>IF(INDEX(tab_MinKomp[Umiejętności szkoleniowe / Trainingsfähigkeiten],MATCH($B129,tab_MinKomp[[Stanowisko / Position ]:[Stanowisko / Position ]],0))="n/a","n/a",FV129-INDEX(tab_MinKomp[Umiejętności szkoleniowe / Trainingsfähigkeiten],MATCH($B129,tab_MinKomp[[Stanowisko / Position ]:[Stanowisko / Position ]],0)))</f>
        <v>0</v>
      </c>
      <c r="FW130" s="194">
        <f>IF(INDEX(tab_MinKomp[Analityczne myślenie, podejście / Analitysches Denken, Einstellung],MATCH($B129,tab_MinKomp[[Stanowisko / Position ]:[Stanowisko / Position ]],0))="n/a","n/a",FW129-INDEX(tab_MinKomp[Analityczne myślenie, podejście / Analitysches Denken, Einstellung],MATCH($B129,tab_MinKomp[[Stanowisko / Position ]:[Stanowisko / Position ]],0)))</f>
        <v>0</v>
      </c>
      <c r="FX130" s="194">
        <f>IF(INDEX(tab_MinKomp[Dokładność, precyzja w dzialaniu / Genauigkeit, Präzision in die Arbeit],MATCH($B129,tab_MinKomp[[Stanowisko / Position ]:[Stanowisko / Position ]],0))="n/a","n/a",FX129-INDEX(tab_MinKomp[Dokładność, precyzja w dzialaniu / Genauigkeit, Präzision in die Arbeit],MATCH($B129,tab_MinKomp[[Stanowisko / Position ]:[Stanowisko / Position ]],0)))</f>
        <v>-1</v>
      </c>
      <c r="FY130" s="194">
        <f>IF(INDEX(tab_MinKomp[Dyspozycyjność / Verfügbarkeit],MATCH($B129,tab_MinKomp[[Stanowisko / Position ]:[Stanowisko / Position ]],0))="n/a","n/a",FY129-INDEX(tab_MinKomp[Dyspozycyjność / Verfügbarkeit],MATCH($B129,tab_MinKomp[[Stanowisko / Position ]:[Stanowisko / Position ]],0)))</f>
        <v>-1</v>
      </c>
      <c r="FZ130" s="194">
        <f>IF(INDEX(tab_MinKomp[Zaangażowanie / 
Engagement],MATCH($B129,tab_MinKomp[[Stanowisko / Position ]:[Stanowisko / Position ]],0))="n/a","n/a",FZ129-INDEX(tab_MinKomp[Zaangażowanie / 
Engagement],MATCH($B129,tab_MinKomp[[Stanowisko / Position ]:[Stanowisko / Position ]],0)))</f>
        <v>-1</v>
      </c>
      <c r="GA130" s="194" t="str">
        <f>IF(INDEX(tab_MinKomp[Konserwacja form guma],MATCH($B129,tab_MinKomp[[Stanowisko / Position ]:[Stanowisko / Position ]],0))="n/a","n/a",GA129-INDEX(tab_MinKomp[Konserwacja form guma],MATCH($B129,tab_MinKomp[[Stanowisko / Position ]:[Stanowisko / Position ]],0)))</f>
        <v>n/a</v>
      </c>
      <c r="GB130" s="194" t="str">
        <f>IF(INDEX(tab_MinKomp[Konserwacja form plastiki],MATCH($B129,tab_MinKomp[[Stanowisko / Position ]:[Stanowisko / Position ]],0))="n/a","n/a",GB129-INDEX(tab_MinKomp[Konserwacja form plastiki],MATCH($B129,tab_MinKomp[[Stanowisko / Position ]:[Stanowisko / Position ]],0)))</f>
        <v>n/a</v>
      </c>
      <c r="GC130" s="194">
        <f>IF(INDEX(tab_MinKomp[Elastyczność w działaniu],MATCH($B129,tab_MinKomp[[Stanowisko / Position ]:[Stanowisko / Position ]],0))="n/a","n/a",GC129-INDEX(tab_MinKomp[Elastyczność w działaniu],MATCH($B129,tab_MinKomp[[Stanowisko / Position ]:[Stanowisko / Position ]],0)))</f>
        <v>-1</v>
      </c>
      <c r="GD130" s="194">
        <f>IF(INDEX(tab_MinKomp[Komunikatywność],MATCH($B129,tab_MinKomp[[Stanowisko / Position ]:[Stanowisko / Position ]],0))="n/a","n/a",GD129-INDEX(tab_MinKomp[Komunikatywność],MATCH($B129,tab_MinKomp[[Stanowisko / Position ]:[Stanowisko / Position ]],0)))</f>
        <v>0</v>
      </c>
      <c r="GE130" s="193" t="str">
        <f>IF(INDEX(tab_MinKomp[Motywowanie i budowanie zaangażowania zespołu],MATCH($B129,tab_MinKomp[[Stanowisko / Position ]:[Stanowisko / Position ]],0))="n/a","n/a",GE129-INDEX(tab_MinKomp[Motywowanie i budowanie zaangażowania zespołu],MATCH($B129,tab_MinKomp[[Stanowisko / Position ]:[Stanowisko / Position ]],0)))</f>
        <v>n/a</v>
      </c>
      <c r="GF130" s="186" t="s">
        <v>248</v>
      </c>
      <c r="GG130" s="186" t="s">
        <v>248</v>
      </c>
      <c r="GH130" s="186" t="s">
        <v>248</v>
      </c>
      <c r="GI130" s="186" t="s">
        <v>248</v>
      </c>
      <c r="GJ130" s="186" t="s">
        <v>248</v>
      </c>
      <c r="GK130" s="186" t="s">
        <v>248</v>
      </c>
      <c r="GL130" s="186" t="s">
        <v>248</v>
      </c>
      <c r="GM130" s="186" t="s">
        <v>248</v>
      </c>
      <c r="GN130" s="186" t="s">
        <v>248</v>
      </c>
      <c r="GO130" s="186" t="s">
        <v>248</v>
      </c>
      <c r="GP130" s="186" t="s">
        <v>248</v>
      </c>
      <c r="GQ130" s="186" t="s">
        <v>248</v>
      </c>
      <c r="GR130" s="186" t="s">
        <v>248</v>
      </c>
      <c r="GS130" s="186" t="s">
        <v>248</v>
      </c>
      <c r="GT130" s="186" t="s">
        <v>248</v>
      </c>
      <c r="GU130" s="186" t="s">
        <v>248</v>
      </c>
      <c r="GV130" s="186" t="s">
        <v>248</v>
      </c>
      <c r="GW130" s="186" t="s">
        <v>248</v>
      </c>
      <c r="GX130" s="186" t="s">
        <v>248</v>
      </c>
      <c r="GY130" s="186" t="s">
        <v>248</v>
      </c>
      <c r="GZ130" s="261" t="s">
        <v>248</v>
      </c>
      <c r="HA130" s="261" t="s">
        <v>248</v>
      </c>
      <c r="HB130" s="191">
        <f>SUM(G130:GE130)/(HB129-(SUM(G130:GE130)))</f>
        <v>-0.20967741935483872</v>
      </c>
    </row>
    <row r="131" spans="1:211" ht="24.9" customHeight="1" x14ac:dyDescent="0.3">
      <c r="A131" s="105" t="s">
        <v>314</v>
      </c>
      <c r="B131" s="105" t="s">
        <v>315</v>
      </c>
      <c r="C131" s="105" t="s">
        <v>424</v>
      </c>
      <c r="D131" s="105">
        <v>2067</v>
      </c>
      <c r="E131" s="394" t="s">
        <v>450</v>
      </c>
      <c r="F131" s="185" t="s">
        <v>374</v>
      </c>
      <c r="G131" s="186">
        <v>1</v>
      </c>
      <c r="H131" s="186">
        <v>1</v>
      </c>
      <c r="I131" s="186">
        <v>1</v>
      </c>
      <c r="J131" s="186">
        <v>1</v>
      </c>
      <c r="K131" s="186">
        <v>1</v>
      </c>
      <c r="L131" s="186" t="s">
        <v>248</v>
      </c>
      <c r="M131" s="186" t="s">
        <v>248</v>
      </c>
      <c r="N131" s="186" t="s">
        <v>248</v>
      </c>
      <c r="O131" s="186">
        <v>1</v>
      </c>
      <c r="P131" s="186">
        <v>1</v>
      </c>
      <c r="Q131" s="186" t="s">
        <v>248</v>
      </c>
      <c r="R131" s="186" t="s">
        <v>248</v>
      </c>
      <c r="S131" s="186" t="s">
        <v>248</v>
      </c>
      <c r="T131" s="186" t="s">
        <v>248</v>
      </c>
      <c r="U131" s="186" t="s">
        <v>248</v>
      </c>
      <c r="V131" s="186" t="s">
        <v>248</v>
      </c>
      <c r="W131" s="186" t="s">
        <v>248</v>
      </c>
      <c r="X131" s="186" t="s">
        <v>248</v>
      </c>
      <c r="Y131" s="186" t="s">
        <v>248</v>
      </c>
      <c r="Z131" s="186" t="s">
        <v>248</v>
      </c>
      <c r="AA131" s="186" t="s">
        <v>248</v>
      </c>
      <c r="AB131" s="186" t="s">
        <v>248</v>
      </c>
      <c r="AC131" s="186" t="s">
        <v>248</v>
      </c>
      <c r="AD131" s="186" t="s">
        <v>248</v>
      </c>
      <c r="AE131" s="186" t="s">
        <v>248</v>
      </c>
      <c r="AF131" s="186" t="s">
        <v>248</v>
      </c>
      <c r="AG131" s="186" t="s">
        <v>248</v>
      </c>
      <c r="AH131" s="186" t="s">
        <v>248</v>
      </c>
      <c r="AI131" s="186" t="s">
        <v>248</v>
      </c>
      <c r="AJ131" s="186" t="s">
        <v>248</v>
      </c>
      <c r="AK131" s="186" t="s">
        <v>248</v>
      </c>
      <c r="AL131" s="186">
        <v>1</v>
      </c>
      <c r="AM131" s="186" t="s">
        <v>248</v>
      </c>
      <c r="AN131" s="186" t="s">
        <v>248</v>
      </c>
      <c r="AO131" s="186">
        <v>1</v>
      </c>
      <c r="AP131" s="186" t="s">
        <v>248</v>
      </c>
      <c r="AQ131" s="186">
        <v>1</v>
      </c>
      <c r="AR131" s="186" t="s">
        <v>248</v>
      </c>
      <c r="AS131" s="186" t="s">
        <v>248</v>
      </c>
      <c r="AT131" s="186" t="s">
        <v>248</v>
      </c>
      <c r="AU131" s="186" t="s">
        <v>248</v>
      </c>
      <c r="AV131" s="186">
        <v>1</v>
      </c>
      <c r="AW131" s="186">
        <v>1</v>
      </c>
      <c r="AX131" s="186" t="s">
        <v>248</v>
      </c>
      <c r="AY131" s="186" t="s">
        <v>248</v>
      </c>
      <c r="AZ131" s="186" t="s">
        <v>248</v>
      </c>
      <c r="BA131" s="186">
        <v>1</v>
      </c>
      <c r="BB131" s="186">
        <v>1</v>
      </c>
      <c r="BC131" s="186" t="s">
        <v>248</v>
      </c>
      <c r="BD131" s="186" t="s">
        <v>248</v>
      </c>
      <c r="BE131" s="186" t="s">
        <v>248</v>
      </c>
      <c r="BF131" s="186" t="s">
        <v>248</v>
      </c>
      <c r="BG131" s="186" t="s">
        <v>248</v>
      </c>
      <c r="BH131" s="186" t="s">
        <v>248</v>
      </c>
      <c r="BI131" s="186" t="s">
        <v>248</v>
      </c>
      <c r="BJ131" s="186" t="s">
        <v>248</v>
      </c>
      <c r="BK131" s="186" t="s">
        <v>248</v>
      </c>
      <c r="BL131" s="186" t="s">
        <v>248</v>
      </c>
      <c r="BM131" s="186" t="s">
        <v>248</v>
      </c>
      <c r="BN131" s="186" t="s">
        <v>248</v>
      </c>
      <c r="BO131" s="186">
        <v>1</v>
      </c>
      <c r="BP131" s="186" t="s">
        <v>248</v>
      </c>
      <c r="BQ131" s="186" t="s">
        <v>248</v>
      </c>
      <c r="BR131" s="186" t="s">
        <v>248</v>
      </c>
      <c r="BS131" s="186">
        <v>1</v>
      </c>
      <c r="BT131" s="186" t="s">
        <v>248</v>
      </c>
      <c r="BU131" s="186">
        <v>1</v>
      </c>
      <c r="BV131" s="186">
        <v>1</v>
      </c>
      <c r="BW131" s="186">
        <v>1</v>
      </c>
      <c r="BX131" s="186">
        <v>1</v>
      </c>
      <c r="BY131" s="186" t="s">
        <v>248</v>
      </c>
      <c r="BZ131" s="186">
        <v>1</v>
      </c>
      <c r="CA131" s="186">
        <v>1</v>
      </c>
      <c r="CB131" s="186">
        <v>1</v>
      </c>
      <c r="CC131" s="186" t="s">
        <v>248</v>
      </c>
      <c r="CD131" s="186">
        <v>1</v>
      </c>
      <c r="CE131" s="186">
        <v>1</v>
      </c>
      <c r="CF131" s="186">
        <v>1</v>
      </c>
      <c r="CG131" s="186">
        <v>1</v>
      </c>
      <c r="CH131" s="186" t="s">
        <v>248</v>
      </c>
      <c r="CI131" s="186" t="s">
        <v>248</v>
      </c>
      <c r="CJ131" s="186" t="s">
        <v>248</v>
      </c>
      <c r="CK131" s="186" t="s">
        <v>248</v>
      </c>
      <c r="CL131" s="186" t="s">
        <v>248</v>
      </c>
      <c r="CM131" s="186" t="s">
        <v>248</v>
      </c>
      <c r="CN131" s="186" t="s">
        <v>248</v>
      </c>
      <c r="CO131" s="186" t="s">
        <v>248</v>
      </c>
      <c r="CP131" s="186" t="s">
        <v>248</v>
      </c>
      <c r="CQ131" s="186" t="s">
        <v>248</v>
      </c>
      <c r="CR131" s="186" t="s">
        <v>248</v>
      </c>
      <c r="CS131" s="186" t="s">
        <v>248</v>
      </c>
      <c r="CT131" s="186" t="s">
        <v>248</v>
      </c>
      <c r="CU131" s="186" t="s">
        <v>248</v>
      </c>
      <c r="CV131" s="186" t="s">
        <v>248</v>
      </c>
      <c r="CW131" s="186">
        <v>1</v>
      </c>
      <c r="CX131" s="186" t="s">
        <v>248</v>
      </c>
      <c r="CY131" s="186" t="s">
        <v>248</v>
      </c>
      <c r="CZ131" s="186" t="s">
        <v>248</v>
      </c>
      <c r="DA131" s="186" t="s">
        <v>248</v>
      </c>
      <c r="DB131" s="186" t="s">
        <v>248</v>
      </c>
      <c r="DC131" s="186" t="s">
        <v>248</v>
      </c>
      <c r="DD131" s="186" t="s">
        <v>248</v>
      </c>
      <c r="DE131" s="186" t="s">
        <v>248</v>
      </c>
      <c r="DF131" s="186">
        <v>1</v>
      </c>
      <c r="DG131" s="186" t="s">
        <v>248</v>
      </c>
      <c r="DH131" s="186" t="s">
        <v>248</v>
      </c>
      <c r="DI131" s="186" t="s">
        <v>248</v>
      </c>
      <c r="DJ131" s="186" t="s">
        <v>248</v>
      </c>
      <c r="DK131" s="186" t="s">
        <v>248</v>
      </c>
      <c r="DL131" s="186" t="s">
        <v>248</v>
      </c>
      <c r="DM131" s="186" t="s">
        <v>248</v>
      </c>
      <c r="DN131" s="186" t="s">
        <v>248</v>
      </c>
      <c r="DO131" s="186" t="s">
        <v>248</v>
      </c>
      <c r="DP131" s="186" t="s">
        <v>248</v>
      </c>
      <c r="DQ131" s="186" t="s">
        <v>248</v>
      </c>
      <c r="DR131" s="186" t="s">
        <v>248</v>
      </c>
      <c r="DS131" s="186" t="s">
        <v>248</v>
      </c>
      <c r="DT131" s="186" t="s">
        <v>248</v>
      </c>
      <c r="DU131" s="186" t="s">
        <v>248</v>
      </c>
      <c r="DV131" s="186" t="s">
        <v>248</v>
      </c>
      <c r="DW131" s="186" t="s">
        <v>248</v>
      </c>
      <c r="DX131" s="186" t="s">
        <v>248</v>
      </c>
      <c r="DY131" s="186" t="s">
        <v>248</v>
      </c>
      <c r="DZ131" s="186" t="s">
        <v>248</v>
      </c>
      <c r="EA131" s="186" t="s">
        <v>248</v>
      </c>
      <c r="EB131" s="186" t="s">
        <v>248</v>
      </c>
      <c r="EC131" s="186" t="s">
        <v>248</v>
      </c>
      <c r="ED131" s="186" t="s">
        <v>248</v>
      </c>
      <c r="EE131" s="186" t="s">
        <v>248</v>
      </c>
      <c r="EF131" s="186" t="s">
        <v>248</v>
      </c>
      <c r="EG131" s="186" t="s">
        <v>248</v>
      </c>
      <c r="EH131" s="186" t="s">
        <v>248</v>
      </c>
      <c r="EI131" s="186" t="s">
        <v>248</v>
      </c>
      <c r="EJ131" s="186" t="s">
        <v>248</v>
      </c>
      <c r="EK131" s="186" t="s">
        <v>248</v>
      </c>
      <c r="EL131" s="184" t="s">
        <v>248</v>
      </c>
      <c r="EM131" s="184" t="s">
        <v>248</v>
      </c>
      <c r="EN131" s="184" t="s">
        <v>248</v>
      </c>
      <c r="EO131" s="186" t="s">
        <v>248</v>
      </c>
      <c r="EP131" s="186" t="s">
        <v>248</v>
      </c>
      <c r="EQ131" s="186" t="s">
        <v>248</v>
      </c>
      <c r="ER131" s="186" t="s">
        <v>248</v>
      </c>
      <c r="ES131" s="186" t="s">
        <v>248</v>
      </c>
      <c r="ET131" s="186" t="s">
        <v>248</v>
      </c>
      <c r="EU131" s="186" t="s">
        <v>248</v>
      </c>
      <c r="EV131" s="186" t="s">
        <v>248</v>
      </c>
      <c r="EW131" s="186" t="s">
        <v>248</v>
      </c>
      <c r="EX131" s="186" t="s">
        <v>248</v>
      </c>
      <c r="EY131" s="186" t="s">
        <v>248</v>
      </c>
      <c r="EZ131" s="186" t="s">
        <v>248</v>
      </c>
      <c r="FA131" s="186" t="s">
        <v>248</v>
      </c>
      <c r="FB131" s="186" t="s">
        <v>248</v>
      </c>
      <c r="FC131" s="186" t="s">
        <v>248</v>
      </c>
      <c r="FD131" s="186" t="s">
        <v>248</v>
      </c>
      <c r="FE131" s="186" t="s">
        <v>248</v>
      </c>
      <c r="FF131" s="186" t="s">
        <v>248</v>
      </c>
      <c r="FG131" s="186" t="s">
        <v>248</v>
      </c>
      <c r="FH131" s="186" t="s">
        <v>248</v>
      </c>
      <c r="FI131" s="186" t="s">
        <v>248</v>
      </c>
      <c r="FJ131" s="186" t="s">
        <v>248</v>
      </c>
      <c r="FK131" s="186" t="s">
        <v>248</v>
      </c>
      <c r="FL131" s="186" t="s">
        <v>248</v>
      </c>
      <c r="FM131" s="186" t="s">
        <v>248</v>
      </c>
      <c r="FN131" s="186">
        <v>1</v>
      </c>
      <c r="FO131" s="186">
        <v>1</v>
      </c>
      <c r="FP131" s="186">
        <v>1</v>
      </c>
      <c r="FQ131" s="187" t="s">
        <v>248</v>
      </c>
      <c r="FR131" s="187" t="s">
        <v>248</v>
      </c>
      <c r="FS131" s="186">
        <v>1</v>
      </c>
      <c r="FT131" s="186">
        <v>1</v>
      </c>
      <c r="FU131" s="186">
        <v>1</v>
      </c>
      <c r="FV131" s="186">
        <v>1</v>
      </c>
      <c r="FW131" s="186">
        <v>1</v>
      </c>
      <c r="FX131" s="186">
        <v>1</v>
      </c>
      <c r="FY131" s="186">
        <v>1</v>
      </c>
      <c r="FZ131" s="186">
        <v>1</v>
      </c>
      <c r="GA131" s="186" t="s">
        <v>248</v>
      </c>
      <c r="GB131" s="186" t="s">
        <v>248</v>
      </c>
      <c r="GC131" s="186">
        <v>1</v>
      </c>
      <c r="GD131" s="186">
        <v>1</v>
      </c>
      <c r="GE131" s="186" t="s">
        <v>248</v>
      </c>
      <c r="GF131" s="186" t="s">
        <v>248</v>
      </c>
      <c r="GG131" s="186" t="s">
        <v>248</v>
      </c>
      <c r="GH131" s="186" t="s">
        <v>248</v>
      </c>
      <c r="GI131" s="186" t="s">
        <v>248</v>
      </c>
      <c r="GJ131" s="186" t="s">
        <v>248</v>
      </c>
      <c r="GK131" s="186" t="s">
        <v>248</v>
      </c>
      <c r="GL131" s="186" t="s">
        <v>248</v>
      </c>
      <c r="GM131" s="186" t="s">
        <v>248</v>
      </c>
      <c r="GN131" s="186" t="s">
        <v>248</v>
      </c>
      <c r="GO131" s="186" t="s">
        <v>248</v>
      </c>
      <c r="GP131" s="186" t="s">
        <v>248</v>
      </c>
      <c r="GQ131" s="186" t="s">
        <v>248</v>
      </c>
      <c r="GR131" s="186" t="s">
        <v>248</v>
      </c>
      <c r="GS131" s="186" t="s">
        <v>248</v>
      </c>
      <c r="GT131" s="186" t="s">
        <v>248</v>
      </c>
      <c r="GU131" s="186" t="s">
        <v>248</v>
      </c>
      <c r="GV131" s="186" t="s">
        <v>248</v>
      </c>
      <c r="GW131" s="186" t="s">
        <v>248</v>
      </c>
      <c r="GX131" s="186" t="s">
        <v>248</v>
      </c>
      <c r="GY131" s="186" t="s">
        <v>248</v>
      </c>
      <c r="GZ131" s="261" t="s">
        <v>248</v>
      </c>
      <c r="HA131" s="261" t="s">
        <v>248</v>
      </c>
      <c r="HB131" s="188">
        <f>SUM(G131:GE131)</f>
        <v>42</v>
      </c>
    </row>
    <row r="132" spans="1:211" ht="24.9" customHeight="1" thickBot="1" x14ac:dyDescent="0.35">
      <c r="A132" s="108" t="str">
        <f>A131</f>
        <v>Prod.-Q-1</v>
      </c>
      <c r="B132" s="108" t="str">
        <f>B131</f>
        <v>Pracownik Produkcji</v>
      </c>
      <c r="C132" s="108" t="str">
        <f>C131</f>
        <v>WC</v>
      </c>
      <c r="D132" s="108">
        <f>D131</f>
        <v>2067</v>
      </c>
      <c r="E132" s="395"/>
      <c r="F132" s="189" t="s">
        <v>375</v>
      </c>
      <c r="G132" s="192">
        <f>IF(INDEX(tab_MinKomp[Przepisy BHP / BHP Vorschriften],MATCH($B131,tab_MinKomp[[Stanowisko / Position ]:[Stanowisko / Position ]],0))="n/a","n/a",G131-INDEX(tab_MinKomp[Przepisy BHP / BHP Vorschriften],MATCH($B131,tab_MinKomp[[Stanowisko / Position ]:[Stanowisko / Position ]],0)))</f>
        <v>-1</v>
      </c>
      <c r="H132" s="193">
        <f>IF(INDEX(tab_MinKomp[Przepisy PPOŻ / Brandschutzbestimmungen],MATCH($B131,tab_MinKomp[[Stanowisko / Position ]:[Stanowisko / Position ]],0))="n/a","n/a",H131-INDEX(tab_MinKomp[Przepisy PPOŻ / Brandschutzbestimmungen],MATCH($B131,tab_MinKomp[[Stanowisko / Position ]:[Stanowisko / Position ]],0)))</f>
        <v>0</v>
      </c>
      <c r="I132" s="193">
        <f>IF(INDEX(tab_MinKomp[Ryzyko zawodowe na stanowiskach pracyv/ Berufliche Risiken an Arbeitsstellen],MATCH($B131,tab_MinKomp[[Stanowisko / Position ]:[Stanowisko / Position ]],0))="n/a","n/a",I131-INDEX(tab_MinKomp[Ryzyko zawodowe na stanowiskach pracyv/ Berufliche Risiken an Arbeitsstellen],MATCH($B131,tab_MinKomp[[Stanowisko / Position ]:[Stanowisko / Position ]],0)))</f>
        <v>-1</v>
      </c>
      <c r="J132" s="193">
        <f>IF(INDEX(tab_MinKomp[Gospodarka substancjami niebezpiecznymi / Gefahrstoffmanagement],MATCH($B131,tab_MinKomp[[Stanowisko / Position ]:[Stanowisko / Position ]],0))="n/a","n/a",J131-INDEX(tab_MinKomp[Gospodarka substancjami niebezpiecznymi / Gefahrstoffmanagement],MATCH($B131,tab_MinKomp[[Stanowisko / Position ]:[Stanowisko / Position ]],0)))</f>
        <v>0</v>
      </c>
      <c r="K132" s="193">
        <f>IF(INDEX(tab_MinKomp[Gospodarka odpadami / Abfallwirtschaft],MATCH($B131,tab_MinKomp[[Stanowisko / Position ]:[Stanowisko / Position ]],0))="n/a","n/a",K131-INDEX(tab_MinKomp[Gospodarka odpadami / Abfallwirtschaft],MATCH($B131,tab_MinKomp[[Stanowisko / Position ]:[Stanowisko / Position ]],0)))</f>
        <v>0</v>
      </c>
      <c r="L132" s="194" t="str">
        <f>IF(INDEX(tab_MinKomp[Przepisy kodeksu pracy / Bestimmungen des Arbeitsgesetzes],MATCH($B131,tab_MinKomp[[Stanowisko / Position ]:[Stanowisko / Position ]],0))="n/a","n/a",L131-INDEX(tab_MinKomp[Przepisy kodeksu pracy / Bestimmungen des Arbeitsgesetzes],MATCH($B131,tab_MinKomp[[Stanowisko / Position ]:[Stanowisko / Position ]],0)))</f>
        <v>n/a</v>
      </c>
      <c r="M132" s="195" t="str">
        <f>IF(INDEX(tab_MinKomp[Przepisy o ub.społ. ZUS  / Sozialversicherungsvorschriften],MATCH($B131,tab_MinKomp[[Stanowisko / Position ]:[Stanowisko / Position ]],0))="n/a","n/a",M131-INDEX(tab_MinKomp[Przepisy o ub.społ. ZUS  / Sozialversicherungsvorschriften],MATCH($B131,tab_MinKomp[[Stanowisko / Position ]:[Stanowisko / Position ]],0)))</f>
        <v>n/a</v>
      </c>
      <c r="N132" s="194" t="str">
        <f>IF(INDEX(tab_MinKomp[PRZEPISY O PDOF /persönlich Einkommensteuergesetz ],MATCH($B131,tab_MinKomp[[Stanowisko / Position ]:[Stanowisko / Position ]],0))="n/a","n/a",N131-INDEX(tab_MinKomp[PRZEPISY O PDOF /persönlich Einkommensteuergesetz ],MATCH($B131,tab_MinKomp[[Stanowisko / Position ]:[Stanowisko / Position ]],0)))</f>
        <v>n/a</v>
      </c>
      <c r="O132" s="194">
        <f>IF(INDEX(tab_MinKomp[Regulamin pracy / Arbeitsordnung],MATCH($B131,tab_MinKomp[[Stanowisko / Position ]:[Stanowisko / Position ]],0))="n/a","n/a",O131-INDEX(tab_MinKomp[Regulamin pracy / Arbeitsordnung],MATCH($B131,tab_MinKomp[[Stanowisko / Position ]:[Stanowisko / Position ]],0)))</f>
        <v>0</v>
      </c>
      <c r="P132" s="194">
        <f>IF(INDEX(tab_MinKomp[Regulamin wynagradzania / Vergütungsordnung],MATCH($B131,tab_MinKomp[[Stanowisko / Position ]:[Stanowisko / Position ]],0))="n/a","n/a",P131-INDEX(tab_MinKomp[Regulamin wynagradzania / Vergütungsordnung],MATCH($B131,tab_MinKomp[[Stanowisko / Position ]:[Stanowisko / Position ]],0)))</f>
        <v>0</v>
      </c>
      <c r="Q132" s="194" t="str">
        <f>IF(INDEX(tab_MinKomp[System R2PŁATNIK PRO: Płace / Lohnabrechnung],MATCH($B131,tab_MinKomp[[Stanowisko / Position ]:[Stanowisko / Position ]],0))="n/a","n/a",Q131-INDEX(tab_MinKomp[System R2PŁATNIK PRO: Płace / Lohnabrechnung],MATCH($B131,tab_MinKomp[[Stanowisko / Position ]:[Stanowisko / Position ]],0)))</f>
        <v>n/a</v>
      </c>
      <c r="R132" s="194" t="str">
        <f>IF(INDEX(tab_MinKomp[SystemR2PŁATNIK PRO: KADRY / Personaldaten],MATCH($B131,tab_MinKomp[[Stanowisko / Position ]:[Stanowisko / Position ]],0))="n/a","n/a",R131-INDEX(tab_MinKomp[SystemR2PŁATNIK PRO: KADRY / Personaldaten],MATCH($B131,tab_MinKomp[[Stanowisko / Position ]:[Stanowisko / Position ]],0)))</f>
        <v>n/a</v>
      </c>
      <c r="S132" s="194" t="str">
        <f>IF(INDEX(tab_MinKomp[SYSTEM R2PŁATNIK PRO: zarządzanie pracownikami / Arbeitsverwaltung],MATCH($B131,tab_MinKomp[[Stanowisko / Position ]:[Stanowisko / Position ]],0))="n/a","n/a",S131-INDEX(tab_MinKomp[SYSTEM R2PŁATNIK PRO: zarządzanie pracownikami / Arbeitsverwaltung],MATCH($B131,tab_MinKomp[[Stanowisko / Position ]:[Stanowisko / Position ]],0)))</f>
        <v>n/a</v>
      </c>
      <c r="T132" s="194" t="str">
        <f>IF(INDEX(tab_MinKomp[Doradztwo, wsparcie personalne / Personalberatung und Unterstützung],MATCH($B131,tab_MinKomp[[Stanowisko / Position ]:[Stanowisko / Position ]],0))="n/a","n/a",T131-INDEX(tab_MinKomp[Doradztwo, wsparcie personalne / Personalberatung und Unterstützung],MATCH($B131,tab_MinKomp[[Stanowisko / Position ]:[Stanowisko / Position ]],0)))</f>
        <v>n/a</v>
      </c>
      <c r="U132" s="194" t="str">
        <f>IF(INDEX(tab_MinKomp[Przepisy o podatku VAT / MwSt.- Gesetz],MATCH($B131,tab_MinKomp[[Stanowisko / Position ]:[Stanowisko / Position ]],0))="n/a","n/a",U131-INDEX(tab_MinKomp[Przepisy o podatku VAT / MwSt.- Gesetz],MATCH($B131,tab_MinKomp[[Stanowisko / Position ]:[Stanowisko / Position ]],0)))</f>
        <v>n/a</v>
      </c>
      <c r="V132" s="194" t="str">
        <f>IF(INDEX(tab_MinKomp[PrzepisyPDOP / geschäftlich Einkommensteuergesetz],MATCH($B131,tab_MinKomp[[Stanowisko / Position ]:[Stanowisko / Position ]],0))="n/a","n/a",V131-INDEX(tab_MinKomp[PrzepisyPDOP / geschäftlich Einkommensteuergesetz],MATCH($B131,tab_MinKomp[[Stanowisko / Position ]:[Stanowisko / Position ]],0)))</f>
        <v>n/a</v>
      </c>
      <c r="W132" s="194" t="str">
        <f>IF(INDEX(tab_MinKomp[System BAAN / FINANSE (FIBU)],MATCH($B131,tab_MinKomp[[Stanowisko / Position ]:[Stanowisko / Position ]],0))="n/a","n/a",W131-INDEX(tab_MinKomp[System BAAN / FINANSE (FIBU)],MATCH($B131,tab_MinKomp[[Stanowisko / Position ]:[Stanowisko / Position ]],0)))</f>
        <v>n/a</v>
      </c>
      <c r="X132" s="194" t="str">
        <f>IF(INDEX(tab_MinKomp[Systemy pomocnicze / Hilfssysteme(STOCKPROGRAM, KALK2000 etc.)],MATCH($B131,tab_MinKomp[[Stanowisko / Position ]:[Stanowisko / Position ]],0))="n/a","n/a",X131-INDEX(tab_MinKomp[Systemy pomocnicze / Hilfssysteme(STOCKPROGRAM, KALK2000 etc.)],MATCH($B131,tab_MinKomp[[Stanowisko / Position ]:[Stanowisko / Position ]],0)))</f>
        <v>n/a</v>
      </c>
      <c r="Y132" s="194" t="str">
        <f>IF(INDEX(tab_MinKomp[Polityka rachunkowości / Buchführungspolitik],MATCH($B131,tab_MinKomp[[Stanowisko / Position ]:[Stanowisko / Position ]],0))="n/a","n/a",Y131-INDEX(tab_MinKomp[Polityka rachunkowości / Buchführungspolitik],MATCH($B131,tab_MinKomp[[Stanowisko / Position ]:[Stanowisko / Position ]],0)))</f>
        <v>n/a</v>
      </c>
      <c r="Z132" s="194" t="str">
        <f>IF(INDEX(tab_MinKomp[Ustawa o rachunkowości / Rechnungslegungsgesetz],MATCH($B131,tab_MinKomp[[Stanowisko / Position ]:[Stanowisko / Position ]],0))="n/a","n/a",Z131-INDEX(tab_MinKomp[Ustawa o rachunkowości / Rechnungslegungsgesetz],MATCH($B131,tab_MinKomp[[Stanowisko / Position ]:[Stanowisko / Position ]],0)))</f>
        <v>n/a</v>
      </c>
      <c r="AA132" s="194" t="str">
        <f>IF(INDEX(tab_MinKomp[WORKFLOW - TS-100],MATCH($B131,tab_MinKomp[[Stanowisko / Position ]:[Stanowisko / Position ]],0))="n/a","n/a",AA131-INDEX(tab_MinKomp[WORKFLOW - TS-100],MATCH($B131,tab_MinKomp[[Stanowisko / Position ]:[Stanowisko / Position ]],0)))</f>
        <v>n/a</v>
      </c>
      <c r="AB132" s="194" t="str">
        <f>IF(INDEX(tab_MinKomp[WORKFLOW - SFMS],MATCH($B131,tab_MinKomp[[Stanowisko / Position ]:[Stanowisko / Position ]],0))="n/a","n/a",AB131-INDEX(tab_MinKomp[WORKFLOW - SFMS],MATCH($B131,tab_MinKomp[[Stanowisko / Position ]:[Stanowisko / Position ]],0)))</f>
        <v>n/a</v>
      </c>
      <c r="AC132" s="194" t="str">
        <f>IF(INDEX(tab_MinKomp[System ISO 9001:2015],MATCH($B131,tab_MinKomp[[Stanowisko / Position ]:[Stanowisko / Position ]],0))="n/a","n/a",AC131-INDEX(tab_MinKomp[System ISO 9001:2015],MATCH($B131,tab_MinKomp[[Stanowisko / Position ]:[Stanowisko / Position ]],0)))</f>
        <v>n/a</v>
      </c>
      <c r="AD132" s="194" t="str">
        <f>IF(INDEX(tab_MinKomp[System ISO 9001:2015],MATCH($B131,tab_MinKomp[[Stanowisko / Position ]:[Stanowisko / Position ]],0))="n/a","n/a",AD131-INDEX(tab_MinKomp[System ISO 9001:2015],MATCH($B131,tab_MinKomp[[Stanowisko / Position ]:[Stanowisko / Position ]],0)))</f>
        <v>n/a</v>
      </c>
      <c r="AE132" s="194" t="str">
        <f>IF(INDEX(tab_MinKomp[System ISO 9001:2015],MATCH($B131,tab_MinKomp[[Stanowisko / Position ]:[Stanowisko / Position ]],0))="n/a","n/a",AE131-INDEX(tab_MinKomp[System ISO 9001:2015],MATCH($B131,tab_MinKomp[[Stanowisko / Position ]:[Stanowisko / Position ]],0)))</f>
        <v>n/a</v>
      </c>
      <c r="AF132" s="194" t="str">
        <f>IF(INDEX(tab_MinKomp[System ISO 9001:2015],MATCH($B131,tab_MinKomp[[Stanowisko / Position ]:[Stanowisko / Position ]],0))="n/a","n/a",AF131-INDEX(tab_MinKomp[System ISO 9001:2015],MATCH($B131,tab_MinKomp[[Stanowisko / Position ]:[Stanowisko / Position ]],0)))</f>
        <v>n/a</v>
      </c>
      <c r="AG132" s="194" t="str">
        <f>IF(INDEX(tab_MinKomp[Wymagania VDA 6.3 Process / Forderungen],MATCH($B131,tab_MinKomp[[Stanowisko / Position ]:[Stanowisko / Position ]],0))="n/a","n/a",AG131-INDEX(tab_MinKomp[Wymagania VDA 6.3 Process / Forderungen],MATCH($B131,tab_MinKomp[[Stanowisko / Position ]:[Stanowisko / Position ]],0)))</f>
        <v>n/a</v>
      </c>
      <c r="AH132" s="194" t="str">
        <f>IF(INDEX(tab_MinKomp[Wymagania VDA 6.5 Product / Forderungen],MATCH($B131,tab_MinKomp[[Stanowisko / Position ]:[Stanowisko / Position ]],0))="n/a","n/a",AH131-INDEX(tab_MinKomp[Wymagania VDA 6.5 Product / Forderungen],MATCH($B131,tab_MinKomp[[Stanowisko / Position ]:[Stanowisko / Position ]],0)))</f>
        <v>n/a</v>
      </c>
      <c r="AI132" s="194" t="str">
        <f>IF(INDEX(tab_MinKomp[System ISO 9001:2015],MATCH($B131,tab_MinKomp[[Stanowisko / Position ]:[Stanowisko / Position ]],0))="n/a","n/a",AI131-INDEX(tab_MinKomp[System ISO 9001:2015],MATCH($B131,tab_MinKomp[[Stanowisko / Position ]:[Stanowisko / Position ]],0)))</f>
        <v>n/a</v>
      </c>
      <c r="AJ132" s="194" t="str">
        <f>IF(INDEX(tab_MinKomp[Auditor systemu ISO 17021:2018],MATCH($B131,tab_MinKomp[[Stanowisko / Position ]:[Stanowisko / Position ]],0))="n/a","n/a",AJ131-INDEX(tab_MinKomp[Auditor systemu ISO 17021:2018],MATCH($B131,tab_MinKomp[[Stanowisko / Position ]:[Stanowisko / Position ]],0)))</f>
        <v>n/a</v>
      </c>
      <c r="AK132" s="194" t="str">
        <f>IF(INDEX(tab_MinKomp[Pełnomocnik systemu / Systemvertreter],MATCH($B131,tab_MinKomp[[Stanowisko / Position ]:[Stanowisko / Position ]],0))="n/a","n/a",AK131-INDEX(tab_MinKomp[Pełnomocnik systemu / Systemvertreter],MATCH($B131,tab_MinKomp[[Stanowisko / Position ]:[Stanowisko / Position ]],0)))</f>
        <v>n/a</v>
      </c>
      <c r="AL132" s="194">
        <f>IF(INDEX(tab_MinKomp[Polityka Etyczna - Compliance],MATCH($B131,tab_MinKomp[[Stanowisko / Position ]:[Stanowisko / Position ]],0))="n/a","n/a",AL131-INDEX(tab_MinKomp[Polityka Etyczna - Compliance],MATCH($B131,tab_MinKomp[[Stanowisko / Position ]:[Stanowisko / Position ]],0)))</f>
        <v>0</v>
      </c>
      <c r="AM132" s="194" t="str">
        <f>IF(INDEX(tab_MinKomp[WDRAŻANIE NOWYCH PROJEKTÓW/ PROCEDURA CTM],MATCH($B131,tab_MinKomp[[Stanowisko / Position ]:[Stanowisko / Position ]],0))="n/a","n/a",AM131-INDEX(tab_MinKomp[WDRAŻANIE NOWYCH PROJEKTÓW/ PROCEDURA CTM],MATCH($B131,tab_MinKomp[[Stanowisko / Position ]:[Stanowisko / Position ]],0)))</f>
        <v>n/a</v>
      </c>
      <c r="AN132" s="194" t="str">
        <f>IF(INDEX(tab_MinKomp[KAMIENIE MILOWE MSL/PIFF],MATCH($B131,tab_MinKomp[[Stanowisko / Position ]:[Stanowisko / Position ]],0))="n/a","n/a",AN131-INDEX(tab_MinKomp[KAMIENIE MILOWE MSL/PIFF],MATCH($B131,tab_MinKomp[[Stanowisko / Position ]:[Stanowisko / Position ]],0)))</f>
        <v>n/a</v>
      </c>
      <c r="AO132" s="194">
        <f>IF(INDEX(tab_MinKomp[CP],MATCH($B131,tab_MinKomp[[Stanowisko / Position ]:[Stanowisko / Position ]],0))="n/a","n/a",AO131-INDEX(tab_MinKomp[CP],MATCH($B131,tab_MinKomp[[Stanowisko / Position ]:[Stanowisko / Position ]],0)))</f>
        <v>0</v>
      </c>
      <c r="AP132" s="194" t="str">
        <f>IF(INDEX(tab_MinKomp[FMEA],MATCH($B131,tab_MinKomp[[Stanowisko / Position ]:[Stanowisko / Position ]],0))="n/a","n/a",AP131-INDEX(tab_MinKomp[FMEA],MATCH($B131,tab_MinKomp[[Stanowisko / Position ]:[Stanowisko / Position ]],0)))</f>
        <v>n/a</v>
      </c>
      <c r="AQ132" s="194">
        <f>IF(INDEX(tab_MinKomp[FLOW CHART],MATCH($B131,tab_MinKomp[[Stanowisko / Position ]:[Stanowisko / Position ]],0))="n/a","n/a",AQ131-INDEX(tab_MinKomp[FLOW CHART],MATCH($B131,tab_MinKomp[[Stanowisko / Position ]:[Stanowisko / Position ]],0)))</f>
        <v>0</v>
      </c>
      <c r="AR132" s="194" t="str">
        <f>IF(INDEX(tab_MinKomp[APQP],MATCH($B131,tab_MinKomp[[Stanowisko / Position ]:[Stanowisko / Position ]],0))="n/a","n/a",AR131-INDEX(tab_MinKomp[APQP],MATCH($B131,tab_MinKomp[[Stanowisko / Position ]:[Stanowisko / Position ]],0)))</f>
        <v>n/a</v>
      </c>
      <c r="AS132" s="194" t="str">
        <f>IF(INDEX(tab_MinKomp[MSA],MATCH($B131,tab_MinKomp[[Stanowisko / Position ]:[Stanowisko / Position ]],0))="n/a","n/a",AS131-INDEX(tab_MinKomp[MSA],MATCH($B131,tab_MinKomp[[Stanowisko / Position ]:[Stanowisko / Position ]],0)))</f>
        <v>n/a</v>
      </c>
      <c r="AT132" s="194" t="str">
        <f>IF(INDEX(tab_MinKomp[SPC],MATCH($B131,tab_MinKomp[[Stanowisko / Position ]:[Stanowisko / Position ]],0))="n/a","n/a",AT131-INDEX(tab_MinKomp[SPC],MATCH($B131,tab_MinKomp[[Stanowisko / Position ]:[Stanowisko / Position ]],0)))</f>
        <v>n/a</v>
      </c>
      <c r="AU132" s="194" t="str">
        <f>IF(INDEX(tab_MinKomp[CSR (SPECYFICZNE WYMAGANIA KLIENTA)],MATCH($B131,tab_MinKomp[[Stanowisko / Position ]:[Stanowisko / Position ]],0))="n/a","n/a",AU131-INDEX(tab_MinKomp[CSR (SPECYFICZNE WYMAGANIA KLIENTA)],MATCH($B131,tab_MinKomp[[Stanowisko / Position ]:[Stanowisko / Position ]],0)))</f>
        <v>n/a</v>
      </c>
      <c r="AV132" s="194">
        <f>IF(INDEX(tab_MinKomp[5S],MATCH($B131,tab_MinKomp[[Stanowisko / Position ]:[Stanowisko / Position ]],0))="n/a","n/a",AV131-INDEX(tab_MinKomp[5S],MATCH($B131,tab_MinKomp[[Stanowisko / Position ]:[Stanowisko / Position ]],0)))</f>
        <v>-1</v>
      </c>
      <c r="AW132" s="194">
        <f>IF(INDEX(tab_MinKomp[LEAN MANAGEMENT],MATCH($B131,tab_MinKomp[[Stanowisko / Position ]:[Stanowisko / Position ]],0))="n/a","n/a",AW131-INDEX(tab_MinKomp[LEAN MANAGEMENT],MATCH($B131,tab_MinKomp[[Stanowisko / Position ]:[Stanowisko / Position ]],0)))</f>
        <v>0</v>
      </c>
      <c r="AX132" s="194" t="str">
        <f>IF(INDEX(tab_MinKomp[5R],MATCH($B131,tab_MinKomp[[Stanowisko / Position ]:[Stanowisko / Position ]],0))="n/a","n/a",AX131-INDEX(tab_MinKomp[5R],MATCH($B131,tab_MinKomp[[Stanowisko / Position ]:[Stanowisko / Position ]],0)))</f>
        <v>n/a</v>
      </c>
      <c r="AY132" s="194" t="str">
        <f>IF(INDEX(tab_MinKomp[Six Sigma],MATCH($B131,tab_MinKomp[[Stanowisko / Position ]:[Stanowisko / Position ]],0))="n/a","n/a",AY131-INDEX(tab_MinKomp[Six Sigma],MATCH($B131,tab_MinKomp[[Stanowisko / Position ]:[Stanowisko / Position ]],0)))</f>
        <v>n/a</v>
      </c>
      <c r="AZ132" s="194" t="str">
        <f>IF(INDEX(tab_MinKomp[System BAAN / Distribution &amp; Supply Chain],MATCH($B131,tab_MinKomp[[Stanowisko / Position ]:[Stanowisko / Position ]],0))="n/a","n/a",AZ131-INDEX(tab_MinKomp[System BAAN / Distribution &amp; Supply Chain],MATCH($B131,tab_MinKomp[[Stanowisko / Position ]:[Stanowisko / Position ]],0)))</f>
        <v>n/a</v>
      </c>
      <c r="BA132" s="194">
        <f>IF(INDEX(tab_MinKomp[LEAN MANAGEMENT],MATCH($B131,tab_MinKomp[[Stanowisko / Position ]:[Stanowisko / Position ]],0))="n/a","n/a",BA131-INDEX(tab_MinKomp[LEAN MANAGEMENT],MATCH($B131,tab_MinKomp[[Stanowisko / Position ]:[Stanowisko / Position ]],0)))</f>
        <v>0</v>
      </c>
      <c r="BB132" s="194">
        <f>IF(INDEX(tab_MinKomp[LEAN MANAGEMENT],MATCH($B131,tab_MinKomp[[Stanowisko / Position ]:[Stanowisko / Position ]],0))="n/a","n/a",BB131-INDEX(tab_MinKomp[LEAN MANAGEMENT],MATCH($B131,tab_MinKomp[[Stanowisko / Position ]:[Stanowisko / Position ]],0)))</f>
        <v>0</v>
      </c>
      <c r="BC132" s="194" t="str">
        <f>IF(INDEX(tab_MinKomp[Organizacja dostaw / Versorgungsorganisation],MATCH($B131,tab_MinKomp[[Stanowisko / Position ]:[Stanowisko / Position ]],0))="n/a","n/a",BC131-INDEX(tab_MinKomp[Organizacja dostaw / Versorgungsorganisation],MATCH($B131,tab_MinKomp[[Stanowisko / Position ]:[Stanowisko / Position ]],0)))</f>
        <v>n/a</v>
      </c>
      <c r="BD132" s="194" t="str">
        <f>IF(INDEX(tab_MinKomp[Organizacja wysyłek / Organisation von Lieferungen],MATCH($B131,tab_MinKomp[[Stanowisko / Position ]:[Stanowisko / Position ]],0))="n/a","n/a",BD131-INDEX(tab_MinKomp[Organizacja wysyłek / Organisation von Lieferungen],MATCH($B131,tab_MinKomp[[Stanowisko / Position ]:[Stanowisko / Position ]],0)))</f>
        <v>n/a</v>
      </c>
      <c r="BE132" s="194" t="str">
        <f>IF(INDEX(tab_MinKomp[Analiza magazynowa - Program Polen.mdb / Inventuranalyse],MATCH($B131,tab_MinKomp[[Stanowisko / Position ]:[Stanowisko / Position ]],0))="n/a","n/a",BE131-INDEX(tab_MinKomp[Analiza magazynowa - Program Polen.mdb / Inventuranalyse],MATCH($B131,tab_MinKomp[[Stanowisko / Position ]:[Stanowisko / Position ]],0)))</f>
        <v>n/a</v>
      </c>
      <c r="BF132" s="190" t="str">
        <f>IF(INDEX(tab_MinKomp[MMOG (Materials Management Operations Guidelines)],MATCH($B131,tab_MinKomp[[Stanowisko / Position ]:[Stanowisko / Position ]],0))="n/a","n/a",BF131-INDEX(tab_MinKomp[MMOG (Materials Management Operations Guidelines)],MATCH($B131,tab_MinKomp[[Stanowisko / Position ]:[Stanowisko / Position ]],0)))</f>
        <v>n/a</v>
      </c>
      <c r="BG132" s="190" t="str">
        <f>IF(INDEX(tab_MinKomp[GPP],MATCH($B131,tab_MinKomp[[Stanowisko / Position ]:[Stanowisko / Position ]],0))="n/a","n/a",BG131-INDEX(tab_MinKomp[GPP],MATCH($B131,tab_MinKomp[[Stanowisko / Position ]:[Stanowisko / Position ]],0)))</f>
        <v>n/a</v>
      </c>
      <c r="BH132" s="190" t="str">
        <f>IF(INDEX(tab_MinKomp[AIAG (Automotive Industry Action Group)],MATCH($B131,tab_MinKomp[[Stanowisko / Position ]:[Stanowisko / Position ]],0))="n/a","n/a",BH131-INDEX(tab_MinKomp[AIAG (Automotive Industry Action Group)],MATCH($B131,tab_MinKomp[[Stanowisko / Position ]:[Stanowisko / Position ]],0)))</f>
        <v>n/a</v>
      </c>
      <c r="BI132" s="190" t="str">
        <f>IF(INDEX(tab_MinKomp[Super-G disputes],MATCH($B131,tab_MinKomp[[Stanowisko / Position ]:[Stanowisko / Position ]],0))="n/a","n/a",BI131-INDEX(tab_MinKomp[Super-G disputes],MATCH($B131,tab_MinKomp[[Stanowisko / Position ]:[Stanowisko / Position ]],0)))</f>
        <v>n/a</v>
      </c>
      <c r="BJ132" s="190" t="str">
        <f>IF(INDEX(tab_MinKomp[CMMS3/eDDL (Direct Data Link)],MATCH($B131,tab_MinKomp[[Stanowisko / Position ]:[Stanowisko / Position ]],0))="n/a","n/a",BJ131-INDEX(tab_MinKomp[CMMS3/eDDL (Direct Data Link)],MATCH($B131,tab_MinKomp[[Stanowisko / Position ]:[Stanowisko / Position ]],0)))</f>
        <v>n/a</v>
      </c>
      <c r="BK132" s="190" t="str">
        <f>IF(INDEX(tab_MinKomp[MP&amp;L (Material Planning and Logistics)],MATCH($B131,tab_MinKomp[[Stanowisko / Position ]:[Stanowisko / Position ]],0))="n/a","n/a",BK131-INDEX(tab_MinKomp[MP&amp;L (Material Planning and Logistics)],MATCH($B131,tab_MinKomp[[Stanowisko / Position ]:[Stanowisko / Position ]],0)))</f>
        <v>n/a</v>
      </c>
      <c r="BL132" s="190" t="str">
        <f>IF(INDEX(tab_MinKomp[Supplier delivery rating],MATCH($B131,tab_MinKomp[[Stanowisko / Position ]:[Stanowisko / Position ]],0))="n/a","n/a",BL131-INDEX(tab_MinKomp[Supplier delivery rating],MATCH($B131,tab_MinKomp[[Stanowisko / Position ]:[Stanowisko / Position ]],0)))</f>
        <v>n/a</v>
      </c>
      <c r="BM132" s="194" t="str">
        <f>IF(INDEX(tab_MinKomp[Wymagania VDA 6.5 Product / Forderungen],MATCH($B131,tab_MinKomp[[Stanowisko / Position ]:[Stanowisko / Position ]],0))="n/a","n/a",BM131-INDEX(tab_MinKomp[Wymagania VDA 6.5 Product / Forderungen],MATCH($B131,tab_MinKomp[[Stanowisko / Position ]:[Stanowisko / Position ]],0)))</f>
        <v>n/a</v>
      </c>
      <c r="BN132" s="194" t="str">
        <f>IF(INDEX(tab_MinKomp[Wymagania VDA 6.5 Product / Forderungen],MATCH($B131,tab_MinKomp[[Stanowisko / Position ]:[Stanowisko / Position ]],0))="n/a","n/a",BN131-INDEX(tab_MinKomp[Wymagania VDA 6.5 Product / Forderungen],MATCH($B131,tab_MinKomp[[Stanowisko / Position ]:[Stanowisko / Position ]],0)))</f>
        <v>n/a</v>
      </c>
      <c r="BO132" s="194">
        <f>IF(INDEX(tab_MinKomp[5S],MATCH($B131,tab_MinKomp[[Stanowisko / Position ]:[Stanowisko / Position ]],0))="n/a","n/a",BO131-INDEX(tab_MinKomp[5S],MATCH($B131,tab_MinKomp[[Stanowisko / Position ]:[Stanowisko / Position ]],0)))</f>
        <v>-1</v>
      </c>
      <c r="BP132" s="194" t="str">
        <f>IF(INDEX(tab_MinKomp[Wymagania VDA 6.5 Product / Forderungen],MATCH($B131,tab_MinKomp[[Stanowisko / Position ]:[Stanowisko / Position ]],0))="n/a","n/a",BP131-INDEX(tab_MinKomp[Wymagania VDA 6.5 Product / Forderungen],MATCH($B131,tab_MinKomp[[Stanowisko / Position ]:[Stanowisko / Position ]],0)))</f>
        <v>n/a</v>
      </c>
      <c r="BQ132" s="194" t="str">
        <f>IF(INDEX(tab_MinKomp[Wymagania VDA 6.5 Product / Forderungen],MATCH($B131,tab_MinKomp[[Stanowisko / Position ]:[Stanowisko / Position ]],0))="n/a","n/a",BQ131-INDEX(tab_MinKomp[Wymagania VDA 6.5 Product / Forderungen],MATCH($B131,tab_MinKomp[[Stanowisko / Position ]:[Stanowisko / Position ]],0)))</f>
        <v>n/a</v>
      </c>
      <c r="BR132" s="194" t="str">
        <f>IF(INDEX(tab_MinKomp[Wymagania VDA 6.5 Product / Forderungen],MATCH($B131,tab_MinKomp[[Stanowisko / Position ]:[Stanowisko / Position ]],0))="n/a","n/a",BR131-INDEX(tab_MinKomp[Wymagania VDA 6.5 Product / Forderungen],MATCH($B131,tab_MinKomp[[Stanowisko / Position ]:[Stanowisko / Position ]],0)))</f>
        <v>n/a</v>
      </c>
      <c r="BS132" s="194">
        <f>IF(INDEX(tab_MinKomp[5S],MATCH($B131,tab_MinKomp[[Stanowisko / Position ]:[Stanowisko / Position ]],0))="n/a","n/a",BS131-INDEX(tab_MinKomp[5S],MATCH($B131,tab_MinKomp[[Stanowisko / Position ]:[Stanowisko / Position ]],0)))</f>
        <v>-1</v>
      </c>
      <c r="BT132" s="194" t="str">
        <f>IF(INDEX(tab_MinKomp[Wymagania VDA 6.5 Product / Forderungen],MATCH($B131,tab_MinKomp[[Stanowisko / Position ]:[Stanowisko / Position ]],0))="n/a","n/a",BT131-INDEX(tab_MinKomp[Wymagania VDA 6.5 Product / Forderungen],MATCH($B131,tab_MinKomp[[Stanowisko / Position ]:[Stanowisko / Position ]],0)))</f>
        <v>n/a</v>
      </c>
      <c r="BU132" s="194">
        <f>IF(INDEX(tab_MinKomp[LEAN MANAGEMENT],MATCH($B131,tab_MinKomp[[Stanowisko / Position ]:[Stanowisko / Position ]],0))="n/a","n/a",BU131-INDEX(tab_MinKomp[LEAN MANAGEMENT],MATCH($B131,tab_MinKomp[[Stanowisko / Position ]:[Stanowisko / Position ]],0)))</f>
        <v>0</v>
      </c>
      <c r="BV132" s="194">
        <f>IF(INDEX(tab_MinKomp[5S],MATCH($B131,tab_MinKomp[[Stanowisko / Position ]:[Stanowisko / Position ]],0))="n/a","n/a",BV131-INDEX(tab_MinKomp[5S],MATCH($B131,tab_MinKomp[[Stanowisko / Position ]:[Stanowisko / Position ]],0)))</f>
        <v>-1</v>
      </c>
      <c r="BW132" s="194">
        <f>IF(INDEX(tab_MinKomp[5S],MATCH($B131,tab_MinKomp[[Stanowisko / Position ]:[Stanowisko / Position ]],0))="n/a","n/a",BW131-INDEX(tab_MinKomp[5S],MATCH($B131,tab_MinKomp[[Stanowisko / Position ]:[Stanowisko / Position ]],0)))</f>
        <v>-1</v>
      </c>
      <c r="BX132" s="194">
        <f>IF(INDEX(tab_MinKomp[5S],MATCH($B131,tab_MinKomp[[Stanowisko / Position ]:[Stanowisko / Position ]],0))="n/a","n/a",BX131-INDEX(tab_MinKomp[5S],MATCH($B131,tab_MinKomp[[Stanowisko / Position ]:[Stanowisko / Position ]],0)))</f>
        <v>-1</v>
      </c>
      <c r="BY132" s="194" t="str">
        <f>IF(INDEX(tab_MinKomp[Obsługa maszyn Engel / Engel Maschinenbedienung],MATCH($B131,tab_MinKomp[[Stanowisko / Position ]:[Stanowisko / Position ]],0))="n/a","n/a",BY131-INDEX(tab_MinKomp[Obsługa maszyn Engel / Engel Maschinenbedienung],MATCH($B131,tab_MinKomp[[Stanowisko / Position ]:[Stanowisko / Position ]],0)))</f>
        <v>n/a</v>
      </c>
      <c r="BZ132" s="194">
        <f>IF(INDEX(tab_MinKomp[5S],MATCH($B131,tab_MinKomp[[Stanowisko / Position ]:[Stanowisko / Position ]],0))="n/a","n/a",BZ131-INDEX(tab_MinKomp[5S],MATCH($B131,tab_MinKomp[[Stanowisko / Position ]:[Stanowisko / Position ]],0)))</f>
        <v>-1</v>
      </c>
      <c r="CA132" s="194">
        <f>IF(INDEX(tab_MinKomp[LEAN MANAGEMENT],MATCH($B131,tab_MinKomp[[Stanowisko / Position ]:[Stanowisko / Position ]],0))="n/a","n/a",CA131-INDEX(tab_MinKomp[LEAN MANAGEMENT],MATCH($B131,tab_MinKomp[[Stanowisko / Position ]:[Stanowisko / Position ]],0)))</f>
        <v>0</v>
      </c>
      <c r="CB132" s="194">
        <f>IF(INDEX(tab_MinKomp[5S],MATCH($B131,tab_MinKomp[[Stanowisko / Position ]:[Stanowisko / Position ]],0))="n/a","n/a",CB131-INDEX(tab_MinKomp[5S],MATCH($B131,tab_MinKomp[[Stanowisko / Position ]:[Stanowisko / Position ]],0)))</f>
        <v>-1</v>
      </c>
      <c r="CC132" s="194" t="str">
        <f>IF(INDEX(tab_MinKomp[Obsługa maszyn Branson / Branson Maschinenbedienung],MATCH($B131,tab_MinKomp[[Stanowisko / Position ]:[Stanowisko / Position ]],0))="n/a","n/a",CC131-INDEX(tab_MinKomp[Obsługa maszyn Branson / Branson Maschinenbedienung],MATCH($B131,tab_MinKomp[[Stanowisko / Position ]:[Stanowisko / Position ]],0)))</f>
        <v>n/a</v>
      </c>
      <c r="CD132" s="194">
        <f>IF(INDEX(tab_MinKomp[Obsługa maszyn Novapax / Novapax Maschinenbedienung],MATCH($B131,tab_MinKomp[[Stanowisko / Position ]:[Stanowisko / Position ]],0))="n/a","n/a",CD131-INDEX(tab_MinKomp[Obsługa maszyn Novapax / Novapax Maschinenbedienung],MATCH($B131,tab_MinKomp[[Stanowisko / Position ]:[Stanowisko / Position ]],0)))</f>
        <v>-1</v>
      </c>
      <c r="CE132" s="194">
        <f>IF(INDEX(tab_MinKomp[5S],MATCH($B131,tab_MinKomp[[Stanowisko / Position ]:[Stanowisko / Position ]],0))="n/a","n/a",CE131-INDEX(tab_MinKomp[5S],MATCH($B131,tab_MinKomp[[Stanowisko / Position ]:[Stanowisko / Position ]],0)))</f>
        <v>-1</v>
      </c>
      <c r="CF132" s="194">
        <f>IF(INDEX(tab_MinKomp[Obsługa maszyn Novapax / Novapax Maschinenbedienung],MATCH($B131,tab_MinKomp[[Stanowisko / Position ]:[Stanowisko / Position ]],0))="n/a","n/a",CF131-INDEX(tab_MinKomp[Obsługa maszyn Novapax / Novapax Maschinenbedienung],MATCH($B131,tab_MinKomp[[Stanowisko / Position ]:[Stanowisko / Position ]],0)))</f>
        <v>-1</v>
      </c>
      <c r="CG132" s="194">
        <f>IF(INDEX(tab_MinKomp[Eliminacja awarii / Beseitigung von Ausfällen],MATCH($B131,tab_MinKomp[[Stanowisko / Position ]:[Stanowisko / Position ]],0))="n/a","n/a",CG131-INDEX(tab_MinKomp[Eliminacja awarii / Beseitigung von Ausfällen],MATCH($B131,tab_MinKomp[[Stanowisko / Position ]:[Stanowisko / Position ]],0)))</f>
        <v>0</v>
      </c>
      <c r="CH132" s="194" t="str">
        <f>IF(INDEX(tab_MinKomp[Wymagania VDA 6.5 Product / Forderungen],MATCH($B131,tab_MinKomp[[Stanowisko / Position ]:[Stanowisko / Position ]],0))="n/a","n/a",CH131-INDEX(tab_MinKomp[Wymagania VDA 6.5 Product / Forderungen],MATCH($B131,tab_MinKomp[[Stanowisko / Position ]:[Stanowisko / Position ]],0)))</f>
        <v>n/a</v>
      </c>
      <c r="CI132" s="194" t="str">
        <f>IF(INDEX(tab_MinKomp[Wymagania VDA 6.5 Product / Forderungen],MATCH($B131,tab_MinKomp[[Stanowisko / Position ]:[Stanowisko / Position ]],0))="n/a","n/a",CI131-INDEX(tab_MinKomp[Wymagania VDA 6.5 Product / Forderungen],MATCH($B131,tab_MinKomp[[Stanowisko / Position ]:[Stanowisko / Position ]],0)))</f>
        <v>n/a</v>
      </c>
      <c r="CJ132" s="194" t="str">
        <f>IF(INDEX(tab_MinKomp[Wymagania VDA 6.5 Product / Forderungen],MATCH($B131,tab_MinKomp[[Stanowisko / Position ]:[Stanowisko / Position ]],0))="n/a","n/a",CJ131-INDEX(tab_MinKomp[Wymagania VDA 6.5 Product / Forderungen],MATCH($B131,tab_MinKomp[[Stanowisko / Position ]:[Stanowisko / Position ]],0)))</f>
        <v>n/a</v>
      </c>
      <c r="CK132" s="194" t="str">
        <f>IF(INDEX(tab_MinKomp[Wymagania VDA 6.5 Product / Forderungen],MATCH($B131,tab_MinKomp[[Stanowisko / Position ]:[Stanowisko / Position ]],0))="n/a","n/a",CK131-INDEX(tab_MinKomp[Wymagania VDA 6.5 Product / Forderungen],MATCH($B131,tab_MinKomp[[Stanowisko / Position ]:[Stanowisko / Position ]],0)))</f>
        <v>n/a</v>
      </c>
      <c r="CL132" s="194" t="str">
        <f>IF(INDEX(tab_MinKomp[Wymagania VDA 6.5 Product / Forderungen],MATCH($B131,tab_MinKomp[[Stanowisko / Position ]:[Stanowisko / Position ]],0))="n/a","n/a",CL131-INDEX(tab_MinKomp[Wymagania VDA 6.5 Product / Forderungen],MATCH($B131,tab_MinKomp[[Stanowisko / Position ]:[Stanowisko / Position ]],0)))</f>
        <v>n/a</v>
      </c>
      <c r="CM132" s="194" t="str">
        <f>IF(INDEX(tab_MinKomp[Informatyka ogólna (techniczne i systemowe) / Allgemeine IT (Technik und System)],MATCH($B131,tab_MinKomp[[Stanowisko / Position ]:[Stanowisko / Position ]],0))="n/a","n/a",CM131-INDEX(tab_MinKomp[Informatyka ogólna (techniczne i systemowe) / Allgemeine IT (Technik und System)],MATCH($B131,tab_MinKomp[[Stanowisko / Position ]:[Stanowisko / Position ]],0)))</f>
        <v>n/a</v>
      </c>
      <c r="CN132" s="194" t="str">
        <f>IF(INDEX(tab_MinKomp[Sieci komputerowe / Computernetzwerke],MATCH($B131,tab_MinKomp[[Stanowisko / Position ]:[Stanowisko / Position ]],0))="n/a","n/a",CN131-INDEX(tab_MinKomp[Sieci komputerowe / Computernetzwerke],MATCH($B131,tab_MinKomp[[Stanowisko / Position ]:[Stanowisko / Position ]],0)))</f>
        <v>n/a</v>
      </c>
      <c r="CO132" s="194" t="str">
        <f>IF(INDEX(tab_MinKomp[Hardware (komputery PC, drukarki biurowe i etykietowe, telefonia stacjonarna i mobilna) (PC, Drucker, Telefpne, Handys)],MATCH($B131,tab_MinKomp[[Stanowisko / Position ]:[Stanowisko / Position ]],0))="n/a","n/a",CO131-INDEX(tab_MinKomp[Hardware (komputery PC, drukarki biurowe i etykietowe, telefonia stacjonarna i mobilna) (PC, Drucker, Telefpne, Handys)],MATCH($B131,tab_MinKomp[[Stanowisko / Position ]:[Stanowisko / Position ]],0)))</f>
        <v>n/a</v>
      </c>
      <c r="CP132" s="194" t="str">
        <f>IF(INDEX(tab_MinKomp[Software &amp; Systems (MS Office, MS Remote Desktop)],MATCH($B131,tab_MinKomp[[Stanowisko / Position ]:[Stanowisko / Position ]],0))="n/a","n/a",CP131-INDEX(tab_MinKomp[Software &amp; Systems (MS Office, MS Remote Desktop)],MATCH($B131,tab_MinKomp[[Stanowisko / Position ]:[Stanowisko / Position ]],0)))</f>
        <v>n/a</v>
      </c>
      <c r="CQ132" s="194" t="str">
        <f>IF(INDEX(tab_MinKomp[Programowanie obiektowe (PHP) / Objektprogrammierung],MATCH($B131,tab_MinKomp[[Stanowisko / Position ]:[Stanowisko / Position ]],0))="n/a","n/a",CQ131-INDEX(tab_MinKomp[Programowanie obiektowe (PHP) / Objektprogrammierung],MATCH($B131,tab_MinKomp[[Stanowisko / Position ]:[Stanowisko / Position ]],0)))</f>
        <v>n/a</v>
      </c>
      <c r="CR132" s="194" t="str">
        <f>IF(INDEX(tab_MinKomp[Scrum],MATCH($B131,tab_MinKomp[[Stanowisko / Position ]:[Stanowisko / Position ]],0))="n/a","n/a",CR131-INDEX(tab_MinKomp[Scrum],MATCH($B131,tab_MinKomp[[Stanowisko / Position ]:[Stanowisko / Position ]],0)))</f>
        <v>n/a</v>
      </c>
      <c r="CS132" s="194" t="str">
        <f>IF(INDEX(tab_MinKomp[SQL (MySQL)],MATCH($B131,tab_MinKomp[[Stanowisko / Position ]:[Stanowisko / Position ]],0))="n/a","n/a",CS131-INDEX(tab_MinKomp[SQL (MySQL)],MATCH($B131,tab_MinKomp[[Stanowisko / Position ]:[Stanowisko / Position ]],0)))</f>
        <v>n/a</v>
      </c>
      <c r="CT132" s="194" t="str">
        <f>IF(INDEX(tab_MinKomp[Javascript],MATCH($B131,tab_MinKomp[[Stanowisko / Position ]:[Stanowisko / Position ]],0))="n/a","n/a",CT131-INDEX(tab_MinKomp[Javascript],MATCH($B131,tab_MinKomp[[Stanowisko / Position ]:[Stanowisko / Position ]],0)))</f>
        <v>n/a</v>
      </c>
      <c r="CU132" s="194" t="str">
        <f>IF(INDEX(tab_MinKomp[Joomla],MATCH($B131,tab_MinKomp[[Stanowisko / Position ]:[Stanowisko / Position ]],0))="n/a","n/a",CU131-INDEX(tab_MinKomp[Joomla],MATCH($B131,tab_MinKomp[[Stanowisko / Position ]:[Stanowisko / Position ]],0)))</f>
        <v>n/a</v>
      </c>
      <c r="CV132" s="194" t="str">
        <f>IF(INDEX(tab_MinKomp[Bash],MATCH($B131,tab_MinKomp[[Stanowisko / Position ]:[Stanowisko / Position ]],0))="n/a","n/a",CV131-INDEX(tab_MinKomp[Bash],MATCH($B131,tab_MinKomp[[Stanowisko / Position ]:[Stanowisko / Position ]],0)))</f>
        <v>n/a</v>
      </c>
      <c r="CW132" s="194">
        <f>IF(INDEX(tab_MinKomp[Systemy MES (HYDRA / SFMS)],MATCH($B131,tab_MinKomp[[Stanowisko / Position ]:[Stanowisko / Position ]],0))="n/a","n/a",CW131-INDEX(tab_MinKomp[Systemy MES (HYDRA / SFMS)],MATCH($B131,tab_MinKomp[[Stanowisko / Position ]:[Stanowisko / Position ]],0)))</f>
        <v>-1</v>
      </c>
      <c r="CX132" s="194" t="str">
        <f>IF(INDEX(tab_MinKomp[HTML / CSS],MATCH($B131,tab_MinKomp[[Stanowisko / Position ]:[Stanowisko / Position ]],0))="n/a","n/a",CX131-INDEX(tab_MinKomp[HTML / CSS],MATCH($B131,tab_MinKomp[[Stanowisko / Position ]:[Stanowisko / Position ]],0)))</f>
        <v>n/a</v>
      </c>
      <c r="CY132" s="194" t="str">
        <f>IF(INDEX(tab_MinKomp[SYSTEM PR],MATCH($B131,tab_MinKomp[[Stanowisko / Position ]:[Stanowisko / Position ]],0))="n/a","n/a",CY131-INDEX(tab_MinKomp[SYSTEM PR],MATCH($B131,tab_MinKomp[[Stanowisko / Position ]:[Stanowisko / Position ]],0)))</f>
        <v>n/a</v>
      </c>
      <c r="CZ132" s="194" t="str">
        <f>IF(INDEX(tab_MinKomp[System Einkauf XP / EBA],MATCH($B131,tab_MinKomp[[Stanowisko / Position ]:[Stanowisko / Position ]],0))="n/a","n/a",CZ131-INDEX(tab_MinKomp[System Einkauf XP / EBA],MATCH($B131,tab_MinKomp[[Stanowisko / Position ]:[Stanowisko / Position ]],0)))</f>
        <v>n/a</v>
      </c>
      <c r="DA132" s="194" t="str">
        <f>IF(INDEX(tab_MinKomp[Techniki negocjacyjne / Verhandlungstechniken],MATCH($B131,tab_MinKomp[[Stanowisko / Position ]:[Stanowisko / Position ]],0))="n/a","n/a",DA131-INDEX(tab_MinKomp[Techniki negocjacyjne / Verhandlungstechniken],MATCH($B131,tab_MinKomp[[Stanowisko / Position ]:[Stanowisko / Position ]],0)))</f>
        <v>n/a</v>
      </c>
      <c r="DB132" s="194" t="str">
        <f>IF(INDEX(tab_MinKomp[Znajomość rynku branżowego / Kenntnis des Industrie Marktes],MATCH($B131,tab_MinKomp[[Stanowisko / Position ]:[Stanowisko / Position ]],0))="n/a","n/a",DB131-INDEX(tab_MinKomp[Znajomość rynku branżowego / Kenntnis des Industrie Marktes],MATCH($B131,tab_MinKomp[[Stanowisko / Position ]:[Stanowisko / Position ]],0)))</f>
        <v>n/a</v>
      </c>
      <c r="DC132" s="194" t="str">
        <f>IF(INDEX(tab_MinKomp[SUPPLIER MANAGEMENT],MATCH($B131,tab_MinKomp[[Stanowisko / Position ]:[Stanowisko / Position ]],0))="n/a","n/a",DC131-INDEX(tab_MinKomp[SUPPLIER MANAGEMENT],MATCH($B131,tab_MinKomp[[Stanowisko / Position ]:[Stanowisko / Position ]],0)))</f>
        <v>n/a</v>
      </c>
      <c r="DD132" s="194" t="str">
        <f>IF(INDEX(tab_MinKomp[SUPPLIER MANAGEMENT],MATCH($B131,tab_MinKomp[[Stanowisko / Position ]:[Stanowisko / Position ]],0))="n/a","n/a",DD131-INDEX(tab_MinKomp[SUPPLIER MANAGEMENT],MATCH($B131,tab_MinKomp[[Stanowisko / Position ]:[Stanowisko / Position ]],0)))</f>
        <v>n/a</v>
      </c>
      <c r="DE132" s="194" t="str">
        <f>IF(INDEX(tab_MinKomp[SUPPLIER MANAGEMENT],MATCH($B131,tab_MinKomp[[Stanowisko / Position ]:[Stanowisko / Position ]],0))="n/a","n/a",DE131-INDEX(tab_MinKomp[SUPPLIER MANAGEMENT],MATCH($B131,tab_MinKomp[[Stanowisko / Position ]:[Stanowisko / Position ]],0)))</f>
        <v>n/a</v>
      </c>
      <c r="DF132" s="194">
        <f>IF(INDEX(tab_MinKomp[LEAN MANAGEMENT],MATCH($B131,tab_MinKomp[[Stanowisko / Position ]:[Stanowisko / Position ]],0))="n/a","n/a",DF131-INDEX(tab_MinKomp[LEAN MANAGEMENT],MATCH($B131,tab_MinKomp[[Stanowisko / Position ]:[Stanowisko / Position ]],0)))</f>
        <v>0</v>
      </c>
      <c r="DG132" s="194" t="str">
        <f>IF(INDEX(tab_MinKomp[PPAP/PSW],MATCH($B131,tab_MinKomp[[Stanowisko / Position ]:[Stanowisko / Position ]],0))="n/a","n/a",DG131-INDEX(tab_MinKomp[PPAP/PSW],MATCH($B131,tab_MinKomp[[Stanowisko / Position ]:[Stanowisko / Position ]],0)))</f>
        <v>n/a</v>
      </c>
      <c r="DH132" s="194" t="str">
        <f>IF(INDEX(tab_MinKomp[SUPPLIER MANAGEMENT],MATCH($B131,tab_MinKomp[[Stanowisko / Position ]:[Stanowisko / Position ]],0))="n/a","n/a",DH131-INDEX(tab_MinKomp[SUPPLIER MANAGEMENT],MATCH($B131,tab_MinKomp[[Stanowisko / Position ]:[Stanowisko / Position ]],0)))</f>
        <v>n/a</v>
      </c>
      <c r="DI132" s="194" t="str">
        <f>IF(INDEX(tab_MinKomp[OBSŁUGA PORTALI KLIENTA / Kundenportale],MATCH($B131,tab_MinKomp[[Stanowisko / Position ]:[Stanowisko / Position ]],0))="n/a","n/a",DI131-INDEX(tab_MinKomp[OBSŁUGA PORTALI KLIENTA / Kundenportale],MATCH($B131,tab_MinKomp[[Stanowisko / Position ]:[Stanowisko / Position ]],0)))</f>
        <v>n/a</v>
      </c>
      <c r="DJ132" s="194" t="str">
        <f>IF(INDEX(tab_MinKomp[Obsługa systemu BABTECQ / BABTECQ System],MATCH($B131,tab_MinKomp[[Stanowisko / Position ]:[Stanowisko / Position ]],0))="n/a","n/a",DJ131-INDEX(tab_MinKomp[Obsługa systemu BABTECQ / BABTECQ System],MATCH($B131,tab_MinKomp[[Stanowisko / Position ]:[Stanowisko / Position ]],0)))</f>
        <v>n/a</v>
      </c>
      <c r="DK132" s="194" t="str">
        <f>IF(INDEX(tab_MinKomp[Rysunek techniczny / technische Zeichnung],MATCH($B131,tab_MinKomp[[Stanowisko / Position ]:[Stanowisko / Position ]],0))="n/a","n/a",DK131-INDEX(tab_MinKomp[Rysunek techniczny / technische Zeichnung],MATCH($B131,tab_MinKomp[[Stanowisko / Position ]:[Stanowisko / Position ]],0)))</f>
        <v>n/a</v>
      </c>
      <c r="DL132" s="194" t="str">
        <f>IF(INDEX(tab_MinKomp[Kalibracja / Kalibrierung],MATCH($B131,tab_MinKomp[[Stanowisko / Position ]:[Stanowisko / Position ]],0))="n/a","n/a",DL131-INDEX(tab_MinKomp[Kalibracja / Kalibrierung],MATCH($B131,tab_MinKomp[[Stanowisko / Position ]:[Stanowisko / Position ]],0)))</f>
        <v>n/a</v>
      </c>
      <c r="DM132" s="194" t="str">
        <f>IF(INDEX(tab_MinKomp[Rekwalifikacja / Requalifizierung],MATCH($B131,tab_MinKomp[[Stanowisko / Position ]:[Stanowisko / Position ]],0))="n/a","n/a",DM131-INDEX(tab_MinKomp[Rekwalifikacja / Requalifizierung],MATCH($B131,tab_MinKomp[[Stanowisko / Position ]:[Stanowisko / Position ]],0)))</f>
        <v>n/a</v>
      </c>
      <c r="DN132" s="190" t="str">
        <f>IF(INDEX(tab_MinKomp[Testy czystości / Reinheitstests],MATCH($B131,tab_MinKomp[[Stanowisko / Position ]:[Stanowisko / Position ]],0))="n/a","n/a",DN131-INDEX(tab_MinKomp[Testy czystości / Reinheitstests],MATCH($B131,tab_MinKomp[[Stanowisko / Position ]:[Stanowisko / Position ]],0)))</f>
        <v>n/a</v>
      </c>
      <c r="DO132" s="190" t="str">
        <f>IF(INDEX(tab_MinKomp[Testy czystości / Reinheitstests],MATCH($B131,tab_MinKomp[[Stanowisko / Position ]:[Stanowisko / Position ]],0))="n/a","n/a",DO131-INDEX(tab_MinKomp[Testy czystości / Reinheitstests],MATCH($B131,tab_MinKomp[[Stanowisko / Position ]:[Stanowisko / Position ]],0)))</f>
        <v>n/a</v>
      </c>
      <c r="DP132" s="190" t="str">
        <f>IF(INDEX(tab_MinKomp[Testy czystości / Reinheitstests],MATCH($B131,tab_MinKomp[[Stanowisko / Position ]:[Stanowisko / Position ]],0))="n/a","n/a",DP131-INDEX(tab_MinKomp[Testy czystości / Reinheitstests],MATCH($B131,tab_MinKomp[[Stanowisko / Position ]:[Stanowisko / Position ]],0)))</f>
        <v>n/a</v>
      </c>
      <c r="DQ132" s="190" t="str">
        <f>IF(INDEX(tab_MinKomp[Testy czystości / Reinheitstests],MATCH($B131,tab_MinKomp[[Stanowisko / Position ]:[Stanowisko / Position ]],0))="n/a","n/a",DQ131-INDEX(tab_MinKomp[Testy czystości / Reinheitstests],MATCH($B131,tab_MinKomp[[Stanowisko / Position ]:[Stanowisko / Position ]],0)))</f>
        <v>n/a</v>
      </c>
      <c r="DR132" s="190" t="str">
        <f>IF(INDEX(tab_MinKomp[Testy czystości / Reinheitstests],MATCH($B131,tab_MinKomp[[Stanowisko / Position ]:[Stanowisko / Position ]],0))="n/a","n/a",DR131-INDEX(tab_MinKomp[Testy czystości / Reinheitstests],MATCH($B131,tab_MinKomp[[Stanowisko / Position ]:[Stanowisko / Position ]],0)))</f>
        <v>n/a</v>
      </c>
      <c r="DS132" s="190" t="str">
        <f>IF(INDEX(tab_MinKomp[Testy czystości / Reinheitstests],MATCH($B131,tab_MinKomp[[Stanowisko / Position ]:[Stanowisko / Position ]],0))="n/a","n/a",DS131-INDEX(tab_MinKomp[Testy czystości / Reinheitstests],MATCH($B131,tab_MinKomp[[Stanowisko / Position ]:[Stanowisko / Position ]],0)))</f>
        <v>n/a</v>
      </c>
      <c r="DT132" s="194" t="str">
        <f>IF(INDEX(tab_MinKomp[SUPPLIER MANAGEMENT],MATCH($B131,tab_MinKomp[[Stanowisko / Position ]:[Stanowisko / Position ]],0))="n/a","n/a",DT131-INDEX(tab_MinKomp[SUPPLIER MANAGEMENT],MATCH($B131,tab_MinKomp[[Stanowisko / Position ]:[Stanowisko / Position ]],0)))</f>
        <v>n/a</v>
      </c>
      <c r="DU132" s="190" t="str">
        <f>IF(INDEX(tab_MinKomp[Testy czystości / Reinheitstests],MATCH($B131,tab_MinKomp[[Stanowisko / Position ]:[Stanowisko / Position ]],0))="n/a","n/a",DU131-INDEX(tab_MinKomp[Testy czystości / Reinheitstests],MATCH($B131,tab_MinKomp[[Stanowisko / Position ]:[Stanowisko / Position ]],0)))</f>
        <v>n/a</v>
      </c>
      <c r="DV132" s="190" t="str">
        <f>IF(INDEX(tab_MinKomp[Testy czystości / Reinheitstests],MATCH($B131,tab_MinKomp[[Stanowisko / Position ]:[Stanowisko / Position ]],0))="n/a","n/a",DV131-INDEX(tab_MinKomp[Testy czystości / Reinheitstests],MATCH($B131,tab_MinKomp[[Stanowisko / Position ]:[Stanowisko / Position ]],0)))</f>
        <v>n/a</v>
      </c>
      <c r="DW132" s="190" t="str">
        <f>IF(INDEX(tab_MinKomp[Testy czystości / Reinheitstests],MATCH($B131,tab_MinKomp[[Stanowisko / Position ]:[Stanowisko / Position ]],0))="n/a","n/a",DW131-INDEX(tab_MinKomp[Testy czystości / Reinheitstests],MATCH($B131,tab_MinKomp[[Stanowisko / Position ]:[Stanowisko / Position ]],0)))</f>
        <v>n/a</v>
      </c>
      <c r="DX132" s="190" t="str">
        <f>IF(INDEX(tab_MinKomp[Testy czystości / Reinheitstests],MATCH($B131,tab_MinKomp[[Stanowisko / Position ]:[Stanowisko / Position ]],0))="n/a","n/a",DX131-INDEX(tab_MinKomp[Testy czystości / Reinheitstests],MATCH($B131,tab_MinKomp[[Stanowisko / Position ]:[Stanowisko / Position ]],0)))</f>
        <v>n/a</v>
      </c>
      <c r="DY132" s="190" t="str">
        <f>IF(INDEX(tab_MinKomp[Testy czystości / Reinheitstests],MATCH($B131,tab_MinKomp[[Stanowisko / Position ]:[Stanowisko / Position ]],0))="n/a","n/a",DY131-INDEX(tab_MinKomp[Testy czystości / Reinheitstests],MATCH($B131,tab_MinKomp[[Stanowisko / Position ]:[Stanowisko / Position ]],0)))</f>
        <v>n/a</v>
      </c>
      <c r="DZ132" s="190" t="str">
        <f>IF(INDEX(tab_MinKomp[Testy czystości / Reinheitstests],MATCH($B131,tab_MinKomp[[Stanowisko / Position ]:[Stanowisko / Position ]],0))="n/a","n/a",DZ131-INDEX(tab_MinKomp[Testy czystości / Reinheitstests],MATCH($B131,tab_MinKomp[[Stanowisko / Position ]:[Stanowisko / Position ]],0)))</f>
        <v>n/a</v>
      </c>
      <c r="EA132" s="190" t="str">
        <f>IF(INDEX(tab_MinKomp[Testy czystości / Reinheitstests],MATCH($B131,tab_MinKomp[[Stanowisko / Position ]:[Stanowisko / Position ]],0))="n/a","n/a",EA131-INDEX(tab_MinKomp[Testy czystości / Reinheitstests],MATCH($B131,tab_MinKomp[[Stanowisko / Position ]:[Stanowisko / Position ]],0)))</f>
        <v>n/a</v>
      </c>
      <c r="EB132" s="190" t="str">
        <f>IF(INDEX(tab_MinKomp[Testy czystości / Reinheitstests],MATCH($B131,tab_MinKomp[[Stanowisko / Position ]:[Stanowisko / Position ]],0))="n/a","n/a",EB131-INDEX(tab_MinKomp[Testy czystości / Reinheitstests],MATCH($B131,tab_MinKomp[[Stanowisko / Position ]:[Stanowisko / Position ]],0)))</f>
        <v>n/a</v>
      </c>
      <c r="EC132" s="190" t="str">
        <f>IF(INDEX(tab_MinKomp[Testy czystości / Reinheitstests],MATCH($B131,tab_MinKomp[[Stanowisko / Position ]:[Stanowisko / Position ]],0))="n/a","n/a",EC131-INDEX(tab_MinKomp[Testy czystości / Reinheitstests],MATCH($B131,tab_MinKomp[[Stanowisko / Position ]:[Stanowisko / Position ]],0)))</f>
        <v>n/a</v>
      </c>
      <c r="ED132" s="190" t="str">
        <f>IF(INDEX(tab_MinKomp[Testy czystości / Reinheitstests],MATCH($B131,tab_MinKomp[[Stanowisko / Position ]:[Stanowisko / Position ]],0))="n/a","n/a",ED131-INDEX(tab_MinKomp[Testy czystości / Reinheitstests],MATCH($B131,tab_MinKomp[[Stanowisko / Position ]:[Stanowisko / Position ]],0)))</f>
        <v>n/a</v>
      </c>
      <c r="EE132" s="190" t="str">
        <f>IF(INDEX(tab_MinKomp[Testy czystości / Reinheitstests],MATCH($B131,tab_MinKomp[[Stanowisko / Position ]:[Stanowisko / Position ]],0))="n/a","n/a",EE131-INDEX(tab_MinKomp[Testy czystości / Reinheitstests],MATCH($B131,tab_MinKomp[[Stanowisko / Position ]:[Stanowisko / Position ]],0)))</f>
        <v>n/a</v>
      </c>
      <c r="EF132" s="190" t="str">
        <f>IF(INDEX(tab_MinKomp[Testy czystości / Reinheitstests],MATCH($B131,tab_MinKomp[[Stanowisko / Position ]:[Stanowisko / Position ]],0))="n/a","n/a",EF131-INDEX(tab_MinKomp[Testy czystości / Reinheitstests],MATCH($B131,tab_MinKomp[[Stanowisko / Position ]:[Stanowisko / Position ]],0)))</f>
        <v>n/a</v>
      </c>
      <c r="EG132" s="190" t="str">
        <f>IF(INDEX(tab_MinKomp[Testy czystości / Reinheitstests],MATCH($B131,tab_MinKomp[[Stanowisko / Position ]:[Stanowisko / Position ]],0))="n/a","n/a",EG131-INDEX(tab_MinKomp[Testy czystości / Reinheitstests],MATCH($B131,tab_MinKomp[[Stanowisko / Position ]:[Stanowisko / Position ]],0)))</f>
        <v>n/a</v>
      </c>
      <c r="EH132" s="190" t="str">
        <f>IF(INDEX(tab_MinKomp[Testy czystości / Reinheitstests],MATCH($B131,tab_MinKomp[[Stanowisko / Position ]:[Stanowisko / Position ]],0))="n/a","n/a",EH131-INDEX(tab_MinKomp[Testy czystości / Reinheitstests],MATCH($B131,tab_MinKomp[[Stanowisko / Position ]:[Stanowisko / Position ]],0)))</f>
        <v>n/a</v>
      </c>
      <c r="EI132" s="190" t="str">
        <f>IF(INDEX(tab_MinKomp[Testy czystości / Reinheitstests],MATCH($B131,tab_MinKomp[[Stanowisko / Position ]:[Stanowisko / Position ]],0))="n/a","n/a",EI131-INDEX(tab_MinKomp[Testy czystości / Reinheitstests],MATCH($B131,tab_MinKomp[[Stanowisko / Position ]:[Stanowisko / Position ]],0)))</f>
        <v>n/a</v>
      </c>
      <c r="EJ132" s="190" t="str">
        <f>IF(INDEX(tab_MinKomp[Testy czystości / Reinheitstests],MATCH($B131,tab_MinKomp[[Stanowisko / Position ]:[Stanowisko / Position ]],0))="n/a","n/a",EJ131-INDEX(tab_MinKomp[Testy czystości / Reinheitstests],MATCH($B131,tab_MinKomp[[Stanowisko / Position ]:[Stanowisko / Position ]],0)))</f>
        <v>n/a</v>
      </c>
      <c r="EK132" s="190" t="str">
        <f>IF(INDEX(tab_MinKomp[Testy czystości / Reinheitstests],MATCH($B131,tab_MinKomp[[Stanowisko / Position ]:[Stanowisko / Position ]],0))="n/a","n/a",EK131-INDEX(tab_MinKomp[Testy czystości / Reinheitstests],MATCH($B131,tab_MinKomp[[Stanowisko / Position ]:[Stanowisko / Position ]],0)))</f>
        <v>n/a</v>
      </c>
      <c r="EL132" s="190" t="str">
        <f>IF(INDEX(tab_MinKomp[Testy czystości / Reinheitstests],MATCH($B131,tab_MinKomp[[Stanowisko / Position ]:[Stanowisko / Position ]],0))="n/a","n/a",EL131-INDEX(tab_MinKomp[Testy czystości / Reinheitstests],MATCH($B131,tab_MinKomp[[Stanowisko / Position ]:[Stanowisko / Position ]],0)))</f>
        <v>n/a</v>
      </c>
      <c r="EM132" s="190" t="str">
        <f>IF(INDEX(tab_MinKomp[Testy czystości / Reinheitstests],MATCH($B131,tab_MinKomp[[Stanowisko / Position ]:[Stanowisko / Position ]],0))="n/a","n/a",EM131-INDEX(tab_MinKomp[Testy czystości / Reinheitstests],MATCH($B131,tab_MinKomp[[Stanowisko / Position ]:[Stanowisko / Position ]],0)))</f>
        <v>n/a</v>
      </c>
      <c r="EN132" s="190" t="str">
        <f>IF(INDEX(tab_MinKomp[Testy czystości / Reinheitstests],MATCH($B131,tab_MinKomp[[Stanowisko / Position ]:[Stanowisko / Position ]],0))="n/a","n/a",EN131-INDEX(tab_MinKomp[Testy czystości / Reinheitstests],MATCH($B131,tab_MinKomp[[Stanowisko / Position ]:[Stanowisko / Position ]],0)))</f>
        <v>n/a</v>
      </c>
      <c r="EO132" s="194" t="str">
        <f>IF(INDEX(tab_MinKomp[Konserwacja Rep],MATCH($B131,tab_MinKomp[[Stanowisko / Position ]:[Stanowisko / Position ]],0))="n/a","n/a",EO131-INDEX(tab_MinKomp[Konserwacja Rep],MATCH($B131,tab_MinKomp[[Stanowisko / Position ]:[Stanowisko / Position ]],0)))</f>
        <v>n/a</v>
      </c>
      <c r="EP132" s="194" t="str">
        <f>IF(INDEX(tab_MinKomp[[Konserwacja Engel ]],MATCH($B131,tab_MinKomp[[Stanowisko / Position ]:[Stanowisko / Position ]],0))="n/a","n/a",EP131-INDEX(tab_MinKomp[[Konserwacja Engel ]],MATCH($B131,tab_MinKomp[[Stanowisko / Position ]:[Stanowisko / Position ]],0)))</f>
        <v>n/a</v>
      </c>
      <c r="EQ132" s="194" t="str">
        <f>IF(INDEX(tab_MinKomp[Konserwacja B 50],MATCH($B131,tab_MinKomp[[Stanowisko / Position ]:[Stanowisko / Position ]],0))="n/a","n/a",EQ131-INDEX(tab_MinKomp[Konserwacja B 50],MATCH($B131,tab_MinKomp[[Stanowisko / Position ]:[Stanowisko / Position ]],0)))</f>
        <v>n/a</v>
      </c>
      <c r="ER132" s="194" t="str">
        <f>IF(INDEX(tab_MinKomp[[Konserwacja EOL ]],MATCH($B131,tab_MinKomp[[Stanowisko / Position ]:[Stanowisko / Position ]],0))="n/a","n/a",ER131-INDEX(tab_MinKomp[[Konserwacja EOL ]],MATCH($B131,tab_MinKomp[[Stanowisko / Position ]:[Stanowisko / Position ]],0)))</f>
        <v>n/a</v>
      </c>
      <c r="ES132" s="194" t="str">
        <f>IF(INDEX(tab_MinKomp[Konserwacja Branson],MATCH($B131,tab_MinKomp[[Stanowisko / Position ]:[Stanowisko / Position ]],0))="n/a","n/a",ES131-INDEX(tab_MinKomp[Konserwacja Branson],MATCH($B131,tab_MinKomp[[Stanowisko / Position ]:[Stanowisko / Position ]],0)))</f>
        <v>n/a</v>
      </c>
      <c r="ET132" s="194" t="str">
        <f>IF(INDEX(tab_MinKomp[Konserwacja coolery],MATCH($B131,tab_MinKomp[[Stanowisko / Position ]:[Stanowisko / Position ]],0))="n/a","n/a",ET131-INDEX(tab_MinKomp[Konserwacja coolery],MATCH($B131,tab_MinKomp[[Stanowisko / Position ]:[Stanowisko / Position ]],0)))</f>
        <v>n/a</v>
      </c>
      <c r="EU132" s="194" t="str">
        <f>IF(INDEX(tab_MinKomp[Konserwacja piecy],MATCH($B131,tab_MinKomp[[Stanowisko / Position ]:[Stanowisko / Position ]],0))="n/a","n/a",EU131-INDEX(tab_MinKomp[Konserwacja piecy],MATCH($B131,tab_MinKomp[[Stanowisko / Position ]:[Stanowisko / Position ]],0)))</f>
        <v>n/a</v>
      </c>
      <c r="EV132" s="194" t="str">
        <f>IF(INDEX(tab_MinKomp[Rysunek techniczny- czytanie],MATCH($B131,tab_MinKomp[[Stanowisko / Position ]:[Stanowisko / Position ]],0))="n/a","n/a",EV131-INDEX(tab_MinKomp[Rysunek techniczny- czytanie],MATCH($B131,tab_MinKomp[[Stanowisko / Position ]:[Stanowisko / Position ]],0)))</f>
        <v>n/a</v>
      </c>
      <c r="EW132" s="194" t="str">
        <f>IF(INDEX(tab_MinKomp[Elektryka],MATCH($B131,tab_MinKomp[[Stanowisko / Position ]:[Stanowisko / Position ]],0))="n/a","n/a",EW131-INDEX(tab_MinKomp[Elektryka],MATCH($B131,tab_MinKomp[[Stanowisko / Position ]:[Stanowisko / Position ]],0)))</f>
        <v>n/a</v>
      </c>
      <c r="EX132" s="194" t="str">
        <f>IF(INDEX(tab_MinKomp[Pneumatyka],MATCH($B131,tab_MinKomp[[Stanowisko / Position ]:[Stanowisko / Position ]],0))="n/a","n/a",EX131-INDEX(tab_MinKomp[Pneumatyka],MATCH($B131,tab_MinKomp[[Stanowisko / Position ]:[Stanowisko / Position ]],0)))</f>
        <v>n/a</v>
      </c>
      <c r="EY132" s="194" t="str">
        <f>IF(INDEX(tab_MinKomp[[Hydraulika ]],MATCH($B131,tab_MinKomp[[Stanowisko / Position ]:[Stanowisko / Position ]],0))="n/a","n/a",EY131-INDEX(tab_MinKomp[[Hydraulika ]],MATCH($B131,tab_MinKomp[[Stanowisko / Position ]:[Stanowisko / Position ]],0)))</f>
        <v>n/a</v>
      </c>
      <c r="EZ132" s="194" t="str">
        <f>IF(INDEX(tab_MinKomp[Podciśnienie],MATCH($B131,tab_MinKomp[[Stanowisko / Position ]:[Stanowisko / Position ]],0))="n/a","n/a",EZ131-INDEX(tab_MinKomp[Podciśnienie],MATCH($B131,tab_MinKomp[[Stanowisko / Position ]:[Stanowisko / Position ]],0)))</f>
        <v>n/a</v>
      </c>
      <c r="FA132" s="194" t="str">
        <f>IF(INDEX(tab_MinKomp[Usuwanie awarii],MATCH($B131,tab_MinKomp[[Stanowisko / Position ]:[Stanowisko / Position ]],0))="n/a","n/a",FA131-INDEX(tab_MinKomp[Usuwanie awarii],MATCH($B131,tab_MinKomp[[Stanowisko / Position ]:[Stanowisko / Position ]],0)))</f>
        <v>n/a</v>
      </c>
      <c r="FB132" s="194" t="str">
        <f>IF(INDEX(tab_MinKomp[Obsługa robotów],MATCH($B131,tab_MinKomp[[Stanowisko / Position ]:[Stanowisko / Position ]],0))="n/a","n/a",FB131-INDEX(tab_MinKomp[Obsługa robotów],MATCH($B131,tab_MinKomp[[Stanowisko / Position ]:[Stanowisko / Position ]],0)))</f>
        <v>n/a</v>
      </c>
      <c r="FC132" s="194" t="str">
        <f>IF(INDEX(tab_MinKomp[Obsługa sterowania maszyny],MATCH($B131,tab_MinKomp[[Stanowisko / Position ]:[Stanowisko / Position ]],0))="n/a","n/a",FC131-INDEX(tab_MinKomp[Obsługa sterowania maszyny],MATCH($B131,tab_MinKomp[[Stanowisko / Position ]:[Stanowisko / Position ]],0)))</f>
        <v>n/a</v>
      </c>
      <c r="FD132" s="194" t="str">
        <f>IF(INDEX(tab_MinKomp[Usuwanie przyczyn żródłowych],MATCH($B131,tab_MinKomp[[Stanowisko / Position ]:[Stanowisko / Position ]],0))="n/a","n/a",FD131-INDEX(tab_MinKomp[Usuwanie przyczyn żródłowych],MATCH($B131,tab_MinKomp[[Stanowisko / Position ]:[Stanowisko / Position ]],0)))</f>
        <v>n/a</v>
      </c>
      <c r="FE132" s="194" t="str">
        <f>IF(INDEX(tab_MinKomp[Cmms stosowanie],MATCH($B131,tab_MinKomp[[Stanowisko / Position ]:[Stanowisko / Position ]],0))="n/a","n/a",FE131-INDEX(tab_MinKomp[Cmms stosowanie],MATCH($B131,tab_MinKomp[[Stanowisko / Position ]:[Stanowisko / Position ]],0)))</f>
        <v>n/a</v>
      </c>
      <c r="FF132" s="190" t="str">
        <f>IF(INDEX(tab_MinKomp[Testy czystości / Reinheitstests],MATCH($B131,tab_MinKomp[[Stanowisko / Position ]:[Stanowisko / Position ]],0))="n/a","n/a",FF131-INDEX(tab_MinKomp[Testy czystości / Reinheitstests],MATCH($B131,tab_MinKomp[[Stanowisko / Position ]:[Stanowisko / Position ]],0)))</f>
        <v>n/a</v>
      </c>
      <c r="FG132" s="194" t="str">
        <f>IF(INDEX(tab_MinKomp[Czyszczenie form plastikowych],MATCH($B131,tab_MinKomp[[Stanowisko / Position ]:[Stanowisko / Position ]],0))="n/a","n/a",FG131-INDEX(tab_MinKomp[Czyszczenie form plastikowych],MATCH($B131,tab_MinKomp[[Stanowisko / Position ]:[Stanowisko / Position ]],0)))</f>
        <v>n/a</v>
      </c>
      <c r="FH132" s="194" t="str">
        <f>IF(INDEX(tab_MinKomp[Wymiana form plastik],MATCH($B131,tab_MinKomp[[Stanowisko / Position ]:[Stanowisko / Position ]],0))="n/a","n/a",FH131-INDEX(tab_MinKomp[Wymiana form plastik],MATCH($B131,tab_MinKomp[[Stanowisko / Position ]:[Stanowisko / Position ]],0)))</f>
        <v>n/a</v>
      </c>
      <c r="FI132" s="194" t="str">
        <f>IF(INDEX(tab_MinKomp[Wymiana form guma],MATCH($B131,tab_MinKomp[[Stanowisko / Position ]:[Stanowisko / Position ]],0))="n/a","n/a",FI131-INDEX(tab_MinKomp[Wymiana form guma],MATCH($B131,tab_MinKomp[[Stanowisko / Position ]:[Stanowisko / Position ]],0)))</f>
        <v>n/a</v>
      </c>
      <c r="FJ132" s="194" t="str">
        <f>IF(INDEX(tab_MinKomp[Konserwacja KK],MATCH($B131,tab_MinKomp[[Stanowisko / Position ]:[Stanowisko / Position ]],0))="n/a","n/a",FJ131-INDEX(tab_MinKomp[Konserwacja KK],MATCH($B131,tab_MinKomp[[Stanowisko / Position ]:[Stanowisko / Position ]],0)))</f>
        <v>n/a</v>
      </c>
      <c r="FK132" s="194" t="str">
        <f>IF(INDEX(tab_MinKomp[Konserwacja form guma],MATCH($B131,tab_MinKomp[[Stanowisko / Position ]:[Stanowisko / Position ]],0))="n/a","n/a",FK131-INDEX(tab_MinKomp[Konserwacja form guma],MATCH($B131,tab_MinKomp[[Stanowisko / Position ]:[Stanowisko / Position ]],0)))</f>
        <v>n/a</v>
      </c>
      <c r="FL132" s="194" t="str">
        <f>IF(INDEX(tab_MinKomp[Konserwacja form plastiki],MATCH($B131,tab_MinKomp[[Stanowisko / Position ]:[Stanowisko / Position ]],0))="n/a","n/a",FL131-INDEX(tab_MinKomp[Konserwacja form plastiki],MATCH($B131,tab_MinKomp[[Stanowisko / Position ]:[Stanowisko / Position ]],0)))</f>
        <v>n/a</v>
      </c>
      <c r="FM132" s="194" t="str">
        <f>IF(INDEX(tab_MinKomp[Konserwacja Gorącego Kanału],MATCH($B131,tab_MinKomp[[Stanowisko / Position ]:[Stanowisko / Position ]],0))="n/a","n/a",FM131-INDEX(tab_MinKomp[Konserwacja Gorącego Kanału],MATCH($B131,tab_MinKomp[[Stanowisko / Position ]:[Stanowisko / Position ]],0)))</f>
        <v>n/a</v>
      </c>
      <c r="FN132" s="194" t="str">
        <f>IF(INDEX(tab_MinKomp[MS Office (Excel)],MATCH($B131,tab_MinKomp[[Stanowisko / Position ]:[Stanowisko / Position ]],0))="n/a","n/a",FN131-INDEX(tab_MinKomp[MS Office (Excel)],MATCH($B131,tab_MinKomp[[Stanowisko / Position ]:[Stanowisko / Position ]],0)))</f>
        <v>n/a</v>
      </c>
      <c r="FO132" s="194" t="str">
        <f>IF(INDEX(tab_MinKomp[MS Office (Word)],MATCH($B131,tab_MinKomp[[Stanowisko / Position ]:[Stanowisko / Position ]],0))="n/a","n/a",FO131-INDEX(tab_MinKomp[MS Office (Word)],MATCH($B131,tab_MinKomp[[Stanowisko / Position ]:[Stanowisko / Position ]],0)))</f>
        <v>n/a</v>
      </c>
      <c r="FP132" s="194" t="str">
        <f>IF(INDEX(tab_MinKomp[MS Office (Power Point)],MATCH($B131,tab_MinKomp[[Stanowisko / Position ]:[Stanowisko / Position ]],0))="n/a","n/a",FP131-INDEX(tab_MinKomp[MS Office (Power Point)],MATCH($B131,tab_MinKomp[[Stanowisko / Position ]:[Stanowisko / Position ]],0)))</f>
        <v>n/a</v>
      </c>
      <c r="FQ132" s="196" t="str">
        <f>IF(INDEX(tab_MinKomp[Język angielski / Englisch],MATCH($B131,tab_MinKomp[[Stanowisko / Position ]:[Stanowisko / Position ]],0))="n/a","n/a",FQ131-INDEX(tab_MinKomp[Język angielski / Englisch],MATCH($B131,tab_MinKomp[[Stanowisko / Position ]:[Stanowisko / Position ]],0)))</f>
        <v>n/a</v>
      </c>
      <c r="FR132" s="196" t="str">
        <f>IF(INDEX(tab_MinKomp[Język niemiecki / Deutsch],MATCH($B131,tab_MinKomp[[Stanowisko / Position ]:[Stanowisko / Position ]],0))="n/a","n/a",FR131-INDEX(tab_MinKomp[Język niemiecki / Deutsch],MATCH($B131,tab_MinKomp[[Stanowisko / Position ]:[Stanowisko / Position ]],0)))</f>
        <v>n/a</v>
      </c>
      <c r="FS132" s="194">
        <f>IF(INDEX(tab_MinKomp[Zarządzanie dokumentacją procesową / Process dokumentation management],MATCH($B131,tab_MinKomp[[Stanowisko / Position ]:[Stanowisko / Position ]],0))="n/a","n/a",FS131-INDEX(tab_MinKomp[Zarządzanie dokumentacją procesową / Process dokumentation management],MATCH($B131,tab_MinKomp[[Stanowisko / Position ]:[Stanowisko / Position ]],0)))</f>
        <v>-1</v>
      </c>
      <c r="FT132" s="194">
        <f>IF(INDEX(tab_MinKomp[Znajomość procesów z obszaru / Kenntiss der prozesse in dem Bereich],MATCH($B131,tab_MinKomp[[Stanowisko / Position ]:[Stanowisko / Position ]],0))="n/a","n/a",FT131-INDEX(tab_MinKomp[Znajomość procesów z obszaru / Kenntiss der prozesse in dem Bereich],MATCH($B131,tab_MinKomp[[Stanowisko / Position ]:[Stanowisko / Position ]],0)))</f>
        <v>-1</v>
      </c>
      <c r="FU132" s="194">
        <f>IF(INDEX(tab_MinKomp[optymalizacja procesów / Prozessoptymalisierung],MATCH($B131,tab_MinKomp[[Stanowisko / Position ]:[Stanowisko / Position ]],0))="n/a","n/a",FU131-INDEX(tab_MinKomp[optymalizacja procesów / Prozessoptymalisierung],MATCH($B131,tab_MinKomp[[Stanowisko / Position ]:[Stanowisko / Position ]],0)))</f>
        <v>0</v>
      </c>
      <c r="FV132" s="194">
        <f>IF(INDEX(tab_MinKomp[Umiejętności szkoleniowe / Trainingsfähigkeiten],MATCH($B131,tab_MinKomp[[Stanowisko / Position ]:[Stanowisko / Position ]],0))="n/a","n/a",FV131-INDEX(tab_MinKomp[Umiejętności szkoleniowe / Trainingsfähigkeiten],MATCH($B131,tab_MinKomp[[Stanowisko / Position ]:[Stanowisko / Position ]],0)))</f>
        <v>0</v>
      </c>
      <c r="FW132" s="194">
        <f>IF(INDEX(tab_MinKomp[Analityczne myślenie, podejście / Analitysches Denken, Einstellung],MATCH($B131,tab_MinKomp[[Stanowisko / Position ]:[Stanowisko / Position ]],0))="n/a","n/a",FW131-INDEX(tab_MinKomp[Analityczne myślenie, podejście / Analitysches Denken, Einstellung],MATCH($B131,tab_MinKomp[[Stanowisko / Position ]:[Stanowisko / Position ]],0)))</f>
        <v>0</v>
      </c>
      <c r="FX132" s="194">
        <f>IF(INDEX(tab_MinKomp[Dokładność, precyzja w dzialaniu / Genauigkeit, Präzision in die Arbeit],MATCH($B131,tab_MinKomp[[Stanowisko / Position ]:[Stanowisko / Position ]],0))="n/a","n/a",FX131-INDEX(tab_MinKomp[Dokładność, precyzja w dzialaniu / Genauigkeit, Präzision in die Arbeit],MATCH($B131,tab_MinKomp[[Stanowisko / Position ]:[Stanowisko / Position ]],0)))</f>
        <v>-1</v>
      </c>
      <c r="FY132" s="194">
        <f>IF(INDEX(tab_MinKomp[Dyspozycyjność / Verfügbarkeit],MATCH($B131,tab_MinKomp[[Stanowisko / Position ]:[Stanowisko / Position ]],0))="n/a","n/a",FY131-INDEX(tab_MinKomp[Dyspozycyjność / Verfügbarkeit],MATCH($B131,tab_MinKomp[[Stanowisko / Position ]:[Stanowisko / Position ]],0)))</f>
        <v>-1</v>
      </c>
      <c r="FZ132" s="194">
        <f>IF(INDEX(tab_MinKomp[Zaangażowanie / 
Engagement],MATCH($B131,tab_MinKomp[[Stanowisko / Position ]:[Stanowisko / Position ]],0))="n/a","n/a",FZ131-INDEX(tab_MinKomp[Zaangażowanie / 
Engagement],MATCH($B131,tab_MinKomp[[Stanowisko / Position ]:[Stanowisko / Position ]],0)))</f>
        <v>-1</v>
      </c>
      <c r="GA132" s="194" t="str">
        <f>IF(INDEX(tab_MinKomp[Konserwacja form guma],MATCH($B131,tab_MinKomp[[Stanowisko / Position ]:[Stanowisko / Position ]],0))="n/a","n/a",GA131-INDEX(tab_MinKomp[Konserwacja form guma],MATCH($B131,tab_MinKomp[[Stanowisko / Position ]:[Stanowisko / Position ]],0)))</f>
        <v>n/a</v>
      </c>
      <c r="GB132" s="194" t="str">
        <f>IF(INDEX(tab_MinKomp[Konserwacja form plastiki],MATCH($B131,tab_MinKomp[[Stanowisko / Position ]:[Stanowisko / Position ]],0))="n/a","n/a",GB131-INDEX(tab_MinKomp[Konserwacja form plastiki],MATCH($B131,tab_MinKomp[[Stanowisko / Position ]:[Stanowisko / Position ]],0)))</f>
        <v>n/a</v>
      </c>
      <c r="GC132" s="194">
        <f>IF(INDEX(tab_MinKomp[Elastyczność w działaniu],MATCH($B131,tab_MinKomp[[Stanowisko / Position ]:[Stanowisko / Position ]],0))="n/a","n/a",GC131-INDEX(tab_MinKomp[Elastyczność w działaniu],MATCH($B131,tab_MinKomp[[Stanowisko / Position ]:[Stanowisko / Position ]],0)))</f>
        <v>-1</v>
      </c>
      <c r="GD132" s="194">
        <f>IF(INDEX(tab_MinKomp[Komunikatywność],MATCH($B131,tab_MinKomp[[Stanowisko / Position ]:[Stanowisko / Position ]],0))="n/a","n/a",GD131-INDEX(tab_MinKomp[Komunikatywność],MATCH($B131,tab_MinKomp[[Stanowisko / Position ]:[Stanowisko / Position ]],0)))</f>
        <v>0</v>
      </c>
      <c r="GE132" s="193" t="str">
        <f>IF(INDEX(tab_MinKomp[Motywowanie i budowanie zaangażowania zespołu],MATCH($B131,tab_MinKomp[[Stanowisko / Position ]:[Stanowisko / Position ]],0))="n/a","n/a",GE131-INDEX(tab_MinKomp[Motywowanie i budowanie zaangażowania zespołu],MATCH($B131,tab_MinKomp[[Stanowisko / Position ]:[Stanowisko / Position ]],0)))</f>
        <v>n/a</v>
      </c>
      <c r="GF132" s="186" t="s">
        <v>248</v>
      </c>
      <c r="GG132" s="186" t="s">
        <v>248</v>
      </c>
      <c r="GH132" s="186" t="s">
        <v>248</v>
      </c>
      <c r="GI132" s="186" t="s">
        <v>248</v>
      </c>
      <c r="GJ132" s="186" t="s">
        <v>248</v>
      </c>
      <c r="GK132" s="186" t="s">
        <v>248</v>
      </c>
      <c r="GL132" s="186" t="s">
        <v>248</v>
      </c>
      <c r="GM132" s="186" t="s">
        <v>248</v>
      </c>
      <c r="GN132" s="186" t="s">
        <v>248</v>
      </c>
      <c r="GO132" s="186" t="s">
        <v>248</v>
      </c>
      <c r="GP132" s="186" t="s">
        <v>248</v>
      </c>
      <c r="GQ132" s="186" t="s">
        <v>248</v>
      </c>
      <c r="GR132" s="186" t="s">
        <v>248</v>
      </c>
      <c r="GS132" s="186" t="s">
        <v>248</v>
      </c>
      <c r="GT132" s="186" t="s">
        <v>248</v>
      </c>
      <c r="GU132" s="186" t="s">
        <v>248</v>
      </c>
      <c r="GV132" s="186" t="s">
        <v>248</v>
      </c>
      <c r="GW132" s="186" t="s">
        <v>248</v>
      </c>
      <c r="GX132" s="186" t="s">
        <v>248</v>
      </c>
      <c r="GY132" s="186" t="s">
        <v>248</v>
      </c>
      <c r="GZ132" s="261" t="s">
        <v>248</v>
      </c>
      <c r="HA132" s="261" t="s">
        <v>248</v>
      </c>
      <c r="HB132" s="191">
        <f>SUM(G132:GE132)/(HB131-(SUM(G132:GE132)))</f>
        <v>-0.32258064516129031</v>
      </c>
    </row>
    <row r="133" spans="1:211" ht="24.9" customHeight="1" x14ac:dyDescent="0.3">
      <c r="A133" s="105" t="s">
        <v>319</v>
      </c>
      <c r="B133" s="105" t="s">
        <v>315</v>
      </c>
      <c r="C133" s="105" t="s">
        <v>318</v>
      </c>
      <c r="D133" s="105">
        <v>564</v>
      </c>
      <c r="E133" s="394" t="s">
        <v>451</v>
      </c>
      <c r="F133" s="185" t="s">
        <v>374</v>
      </c>
      <c r="G133" s="186">
        <v>1</v>
      </c>
      <c r="H133" s="186">
        <v>1</v>
      </c>
      <c r="I133" s="186">
        <v>1</v>
      </c>
      <c r="J133" s="186">
        <v>1</v>
      </c>
      <c r="K133" s="186">
        <v>1</v>
      </c>
      <c r="L133" s="186" t="s">
        <v>248</v>
      </c>
      <c r="M133" s="186" t="s">
        <v>248</v>
      </c>
      <c r="N133" s="186" t="s">
        <v>248</v>
      </c>
      <c r="O133" s="186">
        <v>1</v>
      </c>
      <c r="P133" s="186">
        <v>1</v>
      </c>
      <c r="Q133" s="186" t="s">
        <v>248</v>
      </c>
      <c r="R133" s="186" t="s">
        <v>248</v>
      </c>
      <c r="S133" s="186" t="s">
        <v>248</v>
      </c>
      <c r="T133" s="186" t="s">
        <v>248</v>
      </c>
      <c r="U133" s="186" t="s">
        <v>248</v>
      </c>
      <c r="V133" s="186" t="s">
        <v>248</v>
      </c>
      <c r="W133" s="186" t="s">
        <v>248</v>
      </c>
      <c r="X133" s="186" t="s">
        <v>248</v>
      </c>
      <c r="Y133" s="186" t="s">
        <v>248</v>
      </c>
      <c r="Z133" s="186" t="s">
        <v>248</v>
      </c>
      <c r="AA133" s="186" t="s">
        <v>248</v>
      </c>
      <c r="AB133" s="186" t="s">
        <v>248</v>
      </c>
      <c r="AC133" s="186" t="s">
        <v>248</v>
      </c>
      <c r="AD133" s="186" t="s">
        <v>248</v>
      </c>
      <c r="AE133" s="186" t="s">
        <v>248</v>
      </c>
      <c r="AF133" s="186" t="s">
        <v>248</v>
      </c>
      <c r="AG133" s="186" t="s">
        <v>248</v>
      </c>
      <c r="AH133" s="186" t="s">
        <v>248</v>
      </c>
      <c r="AI133" s="186" t="s">
        <v>248</v>
      </c>
      <c r="AJ133" s="186" t="s">
        <v>248</v>
      </c>
      <c r="AK133" s="186" t="s">
        <v>248</v>
      </c>
      <c r="AL133" s="186">
        <v>1</v>
      </c>
      <c r="AM133" s="186" t="s">
        <v>248</v>
      </c>
      <c r="AN133" s="186" t="s">
        <v>248</v>
      </c>
      <c r="AO133" s="186">
        <v>1</v>
      </c>
      <c r="AP133" s="186" t="s">
        <v>248</v>
      </c>
      <c r="AQ133" s="186">
        <v>1</v>
      </c>
      <c r="AR133" s="186" t="s">
        <v>248</v>
      </c>
      <c r="AS133" s="186" t="s">
        <v>248</v>
      </c>
      <c r="AT133" s="186" t="s">
        <v>248</v>
      </c>
      <c r="AU133" s="186" t="s">
        <v>248</v>
      </c>
      <c r="AV133" s="186">
        <v>1</v>
      </c>
      <c r="AW133" s="186">
        <v>1</v>
      </c>
      <c r="AX133" s="186" t="s">
        <v>248</v>
      </c>
      <c r="AY133" s="186" t="s">
        <v>248</v>
      </c>
      <c r="AZ133" s="186" t="s">
        <v>248</v>
      </c>
      <c r="BA133" s="186" t="s">
        <v>248</v>
      </c>
      <c r="BB133" s="186" t="s">
        <v>248</v>
      </c>
      <c r="BC133" s="186" t="s">
        <v>248</v>
      </c>
      <c r="BD133" s="186" t="s">
        <v>248</v>
      </c>
      <c r="BE133" s="186" t="s">
        <v>248</v>
      </c>
      <c r="BF133" s="186" t="s">
        <v>248</v>
      </c>
      <c r="BG133" s="186" t="s">
        <v>248</v>
      </c>
      <c r="BH133" s="186" t="s">
        <v>248</v>
      </c>
      <c r="BI133" s="186" t="s">
        <v>248</v>
      </c>
      <c r="BJ133" s="186" t="s">
        <v>248</v>
      </c>
      <c r="BK133" s="186" t="s">
        <v>248</v>
      </c>
      <c r="BL133" s="186" t="s">
        <v>248</v>
      </c>
      <c r="BM133" s="186" t="s">
        <v>248</v>
      </c>
      <c r="BN133" s="186" t="s">
        <v>248</v>
      </c>
      <c r="BO133" s="186" t="s">
        <v>248</v>
      </c>
      <c r="BP133" s="186">
        <v>1</v>
      </c>
      <c r="BQ133" s="186" t="s">
        <v>248</v>
      </c>
      <c r="BR133" s="186">
        <v>1</v>
      </c>
      <c r="BS133" s="186" t="s">
        <v>248</v>
      </c>
      <c r="BT133" s="186" t="s">
        <v>248</v>
      </c>
      <c r="BU133" s="186" t="s">
        <v>248</v>
      </c>
      <c r="BV133" s="186" t="s">
        <v>248</v>
      </c>
      <c r="BW133" s="186" t="s">
        <v>248</v>
      </c>
      <c r="BX133" s="186" t="s">
        <v>248</v>
      </c>
      <c r="BY133" s="186" t="s">
        <v>248</v>
      </c>
      <c r="BZ133" s="186" t="s">
        <v>248</v>
      </c>
      <c r="CA133" s="186">
        <v>1</v>
      </c>
      <c r="CB133" s="186" t="s">
        <v>248</v>
      </c>
      <c r="CC133" s="186">
        <v>1</v>
      </c>
      <c r="CD133" s="186">
        <v>1</v>
      </c>
      <c r="CE133" s="186" t="s">
        <v>248</v>
      </c>
      <c r="CF133" s="186" t="s">
        <v>248</v>
      </c>
      <c r="CG133" s="186">
        <v>1</v>
      </c>
      <c r="CH133" s="186" t="s">
        <v>248</v>
      </c>
      <c r="CI133" s="186" t="s">
        <v>248</v>
      </c>
      <c r="CJ133" s="186" t="s">
        <v>248</v>
      </c>
      <c r="CK133" s="186" t="s">
        <v>248</v>
      </c>
      <c r="CL133" s="186" t="s">
        <v>248</v>
      </c>
      <c r="CM133" s="186" t="s">
        <v>248</v>
      </c>
      <c r="CN133" s="186" t="s">
        <v>248</v>
      </c>
      <c r="CO133" s="186" t="s">
        <v>248</v>
      </c>
      <c r="CP133" s="186" t="s">
        <v>248</v>
      </c>
      <c r="CQ133" s="186" t="s">
        <v>248</v>
      </c>
      <c r="CR133" s="186" t="s">
        <v>248</v>
      </c>
      <c r="CS133" s="186" t="s">
        <v>248</v>
      </c>
      <c r="CT133" s="186" t="s">
        <v>248</v>
      </c>
      <c r="CU133" s="186" t="s">
        <v>248</v>
      </c>
      <c r="CV133" s="186" t="s">
        <v>248</v>
      </c>
      <c r="CW133" s="186">
        <v>1</v>
      </c>
      <c r="CX133" s="186" t="s">
        <v>248</v>
      </c>
      <c r="CY133" s="186" t="s">
        <v>248</v>
      </c>
      <c r="CZ133" s="186" t="s">
        <v>248</v>
      </c>
      <c r="DA133" s="186" t="s">
        <v>248</v>
      </c>
      <c r="DB133" s="186" t="s">
        <v>248</v>
      </c>
      <c r="DC133" s="186" t="s">
        <v>248</v>
      </c>
      <c r="DD133" s="186" t="s">
        <v>248</v>
      </c>
      <c r="DE133" s="186" t="s">
        <v>248</v>
      </c>
      <c r="DF133" s="186">
        <v>1</v>
      </c>
      <c r="DG133" s="186" t="s">
        <v>248</v>
      </c>
      <c r="DH133" s="186" t="s">
        <v>248</v>
      </c>
      <c r="DI133" s="186" t="s">
        <v>248</v>
      </c>
      <c r="DJ133" s="186" t="s">
        <v>248</v>
      </c>
      <c r="DK133" s="186" t="s">
        <v>248</v>
      </c>
      <c r="DL133" s="186" t="s">
        <v>248</v>
      </c>
      <c r="DM133" s="186" t="s">
        <v>248</v>
      </c>
      <c r="DN133" s="186" t="s">
        <v>248</v>
      </c>
      <c r="DO133" s="186" t="s">
        <v>248</v>
      </c>
      <c r="DP133" s="186" t="s">
        <v>248</v>
      </c>
      <c r="DQ133" s="186" t="s">
        <v>248</v>
      </c>
      <c r="DR133" s="186" t="s">
        <v>248</v>
      </c>
      <c r="DS133" s="186" t="s">
        <v>248</v>
      </c>
      <c r="DT133" s="186" t="s">
        <v>248</v>
      </c>
      <c r="DU133" s="186" t="s">
        <v>248</v>
      </c>
      <c r="DV133" s="186" t="s">
        <v>248</v>
      </c>
      <c r="DW133" s="186" t="s">
        <v>248</v>
      </c>
      <c r="DX133" s="186" t="s">
        <v>248</v>
      </c>
      <c r="DY133" s="186" t="s">
        <v>248</v>
      </c>
      <c r="DZ133" s="186" t="s">
        <v>248</v>
      </c>
      <c r="EA133" s="186" t="s">
        <v>248</v>
      </c>
      <c r="EB133" s="186" t="s">
        <v>248</v>
      </c>
      <c r="EC133" s="186" t="s">
        <v>248</v>
      </c>
      <c r="ED133" s="186" t="s">
        <v>248</v>
      </c>
      <c r="EE133" s="186" t="s">
        <v>248</v>
      </c>
      <c r="EF133" s="186" t="s">
        <v>248</v>
      </c>
      <c r="EG133" s="186" t="s">
        <v>248</v>
      </c>
      <c r="EH133" s="186" t="s">
        <v>248</v>
      </c>
      <c r="EI133" s="186" t="s">
        <v>248</v>
      </c>
      <c r="EJ133" s="186" t="s">
        <v>248</v>
      </c>
      <c r="EK133" s="186" t="s">
        <v>248</v>
      </c>
      <c r="EL133" s="186" t="s">
        <v>248</v>
      </c>
      <c r="EM133" s="186" t="s">
        <v>248</v>
      </c>
      <c r="EN133" s="186" t="s">
        <v>248</v>
      </c>
      <c r="EO133" s="186" t="s">
        <v>248</v>
      </c>
      <c r="EP133" s="186" t="s">
        <v>248</v>
      </c>
      <c r="EQ133" s="186" t="s">
        <v>248</v>
      </c>
      <c r="ER133" s="186" t="s">
        <v>248</v>
      </c>
      <c r="ES133" s="186" t="s">
        <v>248</v>
      </c>
      <c r="ET133" s="186" t="s">
        <v>248</v>
      </c>
      <c r="EU133" s="186" t="s">
        <v>248</v>
      </c>
      <c r="EV133" s="186" t="s">
        <v>248</v>
      </c>
      <c r="EW133" s="186" t="s">
        <v>248</v>
      </c>
      <c r="EX133" s="186" t="s">
        <v>248</v>
      </c>
      <c r="EY133" s="186" t="s">
        <v>248</v>
      </c>
      <c r="EZ133" s="186" t="s">
        <v>248</v>
      </c>
      <c r="FA133" s="186" t="s">
        <v>248</v>
      </c>
      <c r="FB133" s="186" t="s">
        <v>248</v>
      </c>
      <c r="FC133" s="186" t="s">
        <v>248</v>
      </c>
      <c r="FD133" s="186" t="s">
        <v>248</v>
      </c>
      <c r="FE133" s="186" t="s">
        <v>248</v>
      </c>
      <c r="FF133" s="186" t="s">
        <v>248</v>
      </c>
      <c r="FG133" s="186" t="s">
        <v>248</v>
      </c>
      <c r="FH133" s="186" t="s">
        <v>248</v>
      </c>
      <c r="FI133" s="186" t="s">
        <v>248</v>
      </c>
      <c r="FJ133" s="186" t="s">
        <v>248</v>
      </c>
      <c r="FK133" s="186" t="s">
        <v>248</v>
      </c>
      <c r="FL133" s="186" t="s">
        <v>248</v>
      </c>
      <c r="FM133" s="186" t="s">
        <v>248</v>
      </c>
      <c r="FN133" s="186" t="s">
        <v>248</v>
      </c>
      <c r="FO133" s="186" t="s">
        <v>248</v>
      </c>
      <c r="FP133" s="186" t="s">
        <v>248</v>
      </c>
      <c r="FQ133" s="187" t="s">
        <v>248</v>
      </c>
      <c r="FR133" s="187" t="s">
        <v>248</v>
      </c>
      <c r="FS133" s="186">
        <v>1</v>
      </c>
      <c r="FT133" s="186">
        <v>1</v>
      </c>
      <c r="FU133" s="186">
        <v>1</v>
      </c>
      <c r="FV133" s="186">
        <v>1</v>
      </c>
      <c r="FW133" s="186">
        <v>1</v>
      </c>
      <c r="FX133" s="186">
        <v>1</v>
      </c>
      <c r="FY133" s="186">
        <v>1</v>
      </c>
      <c r="FZ133" s="186">
        <v>1</v>
      </c>
      <c r="GA133" s="186" t="s">
        <v>248</v>
      </c>
      <c r="GB133" s="186" t="s">
        <v>248</v>
      </c>
      <c r="GC133" s="186">
        <v>1</v>
      </c>
      <c r="GD133" s="186">
        <v>1</v>
      </c>
      <c r="GE133" s="186" t="s">
        <v>248</v>
      </c>
      <c r="GF133" s="186" t="s">
        <v>248</v>
      </c>
      <c r="GG133" s="186" t="s">
        <v>248</v>
      </c>
      <c r="GH133" s="186" t="s">
        <v>248</v>
      </c>
      <c r="GI133" s="186" t="s">
        <v>248</v>
      </c>
      <c r="GJ133" s="186" t="s">
        <v>248</v>
      </c>
      <c r="GK133" s="186" t="s">
        <v>248</v>
      </c>
      <c r="GL133" s="186" t="s">
        <v>248</v>
      </c>
      <c r="GM133" s="186" t="s">
        <v>248</v>
      </c>
      <c r="GN133" s="186" t="s">
        <v>248</v>
      </c>
      <c r="GO133" s="186" t="s">
        <v>248</v>
      </c>
      <c r="GP133" s="186" t="s">
        <v>248</v>
      </c>
      <c r="GQ133" s="186" t="s">
        <v>248</v>
      </c>
      <c r="GR133" s="186" t="s">
        <v>248</v>
      </c>
      <c r="GS133" s="186" t="s">
        <v>248</v>
      </c>
      <c r="GT133" s="186" t="s">
        <v>248</v>
      </c>
      <c r="GU133" s="186" t="s">
        <v>248</v>
      </c>
      <c r="GV133" s="186" t="s">
        <v>248</v>
      </c>
      <c r="GW133" s="186" t="s">
        <v>248</v>
      </c>
      <c r="GX133" s="186" t="s">
        <v>248</v>
      </c>
      <c r="GY133" s="186" t="s">
        <v>248</v>
      </c>
      <c r="GZ133" s="261" t="s">
        <v>248</v>
      </c>
      <c r="HA133" s="266" t="s">
        <v>310</v>
      </c>
      <c r="HB133" s="188">
        <f>SUM(G133:GE133)</f>
        <v>30</v>
      </c>
    </row>
    <row r="134" spans="1:211" ht="24.9" customHeight="1" thickBot="1" x14ac:dyDescent="0.35">
      <c r="A134" s="108" t="str">
        <f>A133</f>
        <v>Prod.-Q-3</v>
      </c>
      <c r="B134" s="108" t="str">
        <f>B133</f>
        <v>Pracownik Produkcji</v>
      </c>
      <c r="C134" s="108" t="str">
        <f>C133</f>
        <v>JŻ</v>
      </c>
      <c r="D134" s="108">
        <f>D133</f>
        <v>564</v>
      </c>
      <c r="E134" s="395"/>
      <c r="F134" s="189" t="s">
        <v>375</v>
      </c>
      <c r="G134" s="192">
        <f>IF(INDEX(tab_MinKomp[Przepisy BHP / BHP Vorschriften],MATCH($B133,tab_MinKomp[[Stanowisko / Position ]:[Stanowisko / Position ]],0))="n/a","n/a",G133-INDEX(tab_MinKomp[Przepisy BHP / BHP Vorschriften],MATCH($B133,tab_MinKomp[[Stanowisko / Position ]:[Stanowisko / Position ]],0)))</f>
        <v>-1</v>
      </c>
      <c r="H134" s="193">
        <f>IF(INDEX(tab_MinKomp[Przepisy PPOŻ / Brandschutzbestimmungen],MATCH($B133,tab_MinKomp[[Stanowisko / Position ]:[Stanowisko / Position ]],0))="n/a","n/a",H133-INDEX(tab_MinKomp[Przepisy PPOŻ / Brandschutzbestimmungen],MATCH($B133,tab_MinKomp[[Stanowisko / Position ]:[Stanowisko / Position ]],0)))</f>
        <v>0</v>
      </c>
      <c r="I134" s="193">
        <f>IF(INDEX(tab_MinKomp[Ryzyko zawodowe na stanowiskach pracyv/ Berufliche Risiken an Arbeitsstellen],MATCH($B133,tab_MinKomp[[Stanowisko / Position ]:[Stanowisko / Position ]],0))="n/a","n/a",I133-INDEX(tab_MinKomp[Ryzyko zawodowe na stanowiskach pracyv/ Berufliche Risiken an Arbeitsstellen],MATCH($B133,tab_MinKomp[[Stanowisko / Position ]:[Stanowisko / Position ]],0)))</f>
        <v>-1</v>
      </c>
      <c r="J134" s="193">
        <f>IF(INDEX(tab_MinKomp[Gospodarka substancjami niebezpiecznymi / Gefahrstoffmanagement],MATCH($B133,tab_MinKomp[[Stanowisko / Position ]:[Stanowisko / Position ]],0))="n/a","n/a",J133-INDEX(tab_MinKomp[Gospodarka substancjami niebezpiecznymi / Gefahrstoffmanagement],MATCH($B133,tab_MinKomp[[Stanowisko / Position ]:[Stanowisko / Position ]],0)))</f>
        <v>0</v>
      </c>
      <c r="K134" s="193">
        <f>IF(INDEX(tab_MinKomp[Gospodarka odpadami / Abfallwirtschaft],MATCH($B133,tab_MinKomp[[Stanowisko / Position ]:[Stanowisko / Position ]],0))="n/a","n/a",K133-INDEX(tab_MinKomp[Gospodarka odpadami / Abfallwirtschaft],MATCH($B133,tab_MinKomp[[Stanowisko / Position ]:[Stanowisko / Position ]],0)))</f>
        <v>0</v>
      </c>
      <c r="L134" s="194" t="str">
        <f>IF(INDEX(tab_MinKomp[Przepisy kodeksu pracy / Bestimmungen des Arbeitsgesetzes],MATCH($B133,tab_MinKomp[[Stanowisko / Position ]:[Stanowisko / Position ]],0))="n/a","n/a",L133-INDEX(tab_MinKomp[Przepisy kodeksu pracy / Bestimmungen des Arbeitsgesetzes],MATCH($B133,tab_MinKomp[[Stanowisko / Position ]:[Stanowisko / Position ]],0)))</f>
        <v>n/a</v>
      </c>
      <c r="M134" s="195" t="str">
        <f>IF(INDEX(tab_MinKomp[Przepisy o ub.społ. ZUS  / Sozialversicherungsvorschriften],MATCH($B133,tab_MinKomp[[Stanowisko / Position ]:[Stanowisko / Position ]],0))="n/a","n/a",M133-INDEX(tab_MinKomp[Przepisy o ub.społ. ZUS  / Sozialversicherungsvorschriften],MATCH($B133,tab_MinKomp[[Stanowisko / Position ]:[Stanowisko / Position ]],0)))</f>
        <v>n/a</v>
      </c>
      <c r="N134" s="194" t="str">
        <f>IF(INDEX(tab_MinKomp[PRZEPISY O PDOF /persönlich Einkommensteuergesetz ],MATCH($B133,tab_MinKomp[[Stanowisko / Position ]:[Stanowisko / Position ]],0))="n/a","n/a",N133-INDEX(tab_MinKomp[PRZEPISY O PDOF /persönlich Einkommensteuergesetz ],MATCH($B133,tab_MinKomp[[Stanowisko / Position ]:[Stanowisko / Position ]],0)))</f>
        <v>n/a</v>
      </c>
      <c r="O134" s="194">
        <f>IF(INDEX(tab_MinKomp[Regulamin pracy / Arbeitsordnung],MATCH($B133,tab_MinKomp[[Stanowisko / Position ]:[Stanowisko / Position ]],0))="n/a","n/a",O133-INDEX(tab_MinKomp[Regulamin pracy / Arbeitsordnung],MATCH($B133,tab_MinKomp[[Stanowisko / Position ]:[Stanowisko / Position ]],0)))</f>
        <v>0</v>
      </c>
      <c r="P134" s="194">
        <f>IF(INDEX(tab_MinKomp[Regulamin wynagradzania / Vergütungsordnung],MATCH($B133,tab_MinKomp[[Stanowisko / Position ]:[Stanowisko / Position ]],0))="n/a","n/a",P133-INDEX(tab_MinKomp[Regulamin wynagradzania / Vergütungsordnung],MATCH($B133,tab_MinKomp[[Stanowisko / Position ]:[Stanowisko / Position ]],0)))</f>
        <v>0</v>
      </c>
      <c r="Q134" s="194" t="str">
        <f>IF(INDEX(tab_MinKomp[System R2PŁATNIK PRO: Płace / Lohnabrechnung],MATCH($B133,tab_MinKomp[[Stanowisko / Position ]:[Stanowisko / Position ]],0))="n/a","n/a",Q133-INDEX(tab_MinKomp[System R2PŁATNIK PRO: Płace / Lohnabrechnung],MATCH($B133,tab_MinKomp[[Stanowisko / Position ]:[Stanowisko / Position ]],0)))</f>
        <v>n/a</v>
      </c>
      <c r="R134" s="194" t="str">
        <f>IF(INDEX(tab_MinKomp[SystemR2PŁATNIK PRO: KADRY / Personaldaten],MATCH($B133,tab_MinKomp[[Stanowisko / Position ]:[Stanowisko / Position ]],0))="n/a","n/a",R133-INDEX(tab_MinKomp[SystemR2PŁATNIK PRO: KADRY / Personaldaten],MATCH($B133,tab_MinKomp[[Stanowisko / Position ]:[Stanowisko / Position ]],0)))</f>
        <v>n/a</v>
      </c>
      <c r="S134" s="194" t="str">
        <f>IF(INDEX(tab_MinKomp[SYSTEM R2PŁATNIK PRO: zarządzanie pracownikami / Arbeitsverwaltung],MATCH($B133,tab_MinKomp[[Stanowisko / Position ]:[Stanowisko / Position ]],0))="n/a","n/a",S133-INDEX(tab_MinKomp[SYSTEM R2PŁATNIK PRO: zarządzanie pracownikami / Arbeitsverwaltung],MATCH($B133,tab_MinKomp[[Stanowisko / Position ]:[Stanowisko / Position ]],0)))</f>
        <v>n/a</v>
      </c>
      <c r="T134" s="194" t="str">
        <f>IF(INDEX(tab_MinKomp[Doradztwo, wsparcie personalne / Personalberatung und Unterstützung],MATCH($B133,tab_MinKomp[[Stanowisko / Position ]:[Stanowisko / Position ]],0))="n/a","n/a",T133-INDEX(tab_MinKomp[Doradztwo, wsparcie personalne / Personalberatung und Unterstützung],MATCH($B133,tab_MinKomp[[Stanowisko / Position ]:[Stanowisko / Position ]],0)))</f>
        <v>n/a</v>
      </c>
      <c r="U134" s="194" t="str">
        <f>IF(INDEX(tab_MinKomp[Przepisy o podatku VAT / MwSt.- Gesetz],MATCH($B133,tab_MinKomp[[Stanowisko / Position ]:[Stanowisko / Position ]],0))="n/a","n/a",U133-INDEX(tab_MinKomp[Przepisy o podatku VAT / MwSt.- Gesetz],MATCH($B133,tab_MinKomp[[Stanowisko / Position ]:[Stanowisko / Position ]],0)))</f>
        <v>n/a</v>
      </c>
      <c r="V134" s="194" t="str">
        <f>IF(INDEX(tab_MinKomp[PrzepisyPDOP / geschäftlich Einkommensteuergesetz],MATCH($B133,tab_MinKomp[[Stanowisko / Position ]:[Stanowisko / Position ]],0))="n/a","n/a",V133-INDEX(tab_MinKomp[PrzepisyPDOP / geschäftlich Einkommensteuergesetz],MATCH($B133,tab_MinKomp[[Stanowisko / Position ]:[Stanowisko / Position ]],0)))</f>
        <v>n/a</v>
      </c>
      <c r="W134" s="194" t="str">
        <f>IF(INDEX(tab_MinKomp[System BAAN / FINANSE (FIBU)],MATCH($B133,tab_MinKomp[[Stanowisko / Position ]:[Stanowisko / Position ]],0))="n/a","n/a",W133-INDEX(tab_MinKomp[System BAAN / FINANSE (FIBU)],MATCH($B133,tab_MinKomp[[Stanowisko / Position ]:[Stanowisko / Position ]],0)))</f>
        <v>n/a</v>
      </c>
      <c r="X134" s="194" t="str">
        <f>IF(INDEX(tab_MinKomp[Systemy pomocnicze / Hilfssysteme(STOCKPROGRAM, KALK2000 etc.)],MATCH($B133,tab_MinKomp[[Stanowisko / Position ]:[Stanowisko / Position ]],0))="n/a","n/a",X133-INDEX(tab_MinKomp[Systemy pomocnicze / Hilfssysteme(STOCKPROGRAM, KALK2000 etc.)],MATCH($B133,tab_MinKomp[[Stanowisko / Position ]:[Stanowisko / Position ]],0)))</f>
        <v>n/a</v>
      </c>
      <c r="Y134" s="194" t="str">
        <f>IF(INDEX(tab_MinKomp[Polityka rachunkowości / Buchführungspolitik],MATCH($B133,tab_MinKomp[[Stanowisko / Position ]:[Stanowisko / Position ]],0))="n/a","n/a",Y133-INDEX(tab_MinKomp[Polityka rachunkowości / Buchführungspolitik],MATCH($B133,tab_MinKomp[[Stanowisko / Position ]:[Stanowisko / Position ]],0)))</f>
        <v>n/a</v>
      </c>
      <c r="Z134" s="194" t="str">
        <f>IF(INDEX(tab_MinKomp[Ustawa o rachunkowości / Rechnungslegungsgesetz],MATCH($B133,tab_MinKomp[[Stanowisko / Position ]:[Stanowisko / Position ]],0))="n/a","n/a",Z133-INDEX(tab_MinKomp[Ustawa o rachunkowości / Rechnungslegungsgesetz],MATCH($B133,tab_MinKomp[[Stanowisko / Position ]:[Stanowisko / Position ]],0)))</f>
        <v>n/a</v>
      </c>
      <c r="AA134" s="194" t="str">
        <f>IF(INDEX(tab_MinKomp[WORKFLOW - TS-100],MATCH($B133,tab_MinKomp[[Stanowisko / Position ]:[Stanowisko / Position ]],0))="n/a","n/a",AA133-INDEX(tab_MinKomp[WORKFLOW - TS-100],MATCH($B133,tab_MinKomp[[Stanowisko / Position ]:[Stanowisko / Position ]],0)))</f>
        <v>n/a</v>
      </c>
      <c r="AB134" s="194" t="str">
        <f>IF(INDEX(tab_MinKomp[WORKFLOW - SFMS],MATCH($B133,tab_MinKomp[[Stanowisko / Position ]:[Stanowisko / Position ]],0))="n/a","n/a",AB133-INDEX(tab_MinKomp[WORKFLOW - SFMS],MATCH($B133,tab_MinKomp[[Stanowisko / Position ]:[Stanowisko / Position ]],0)))</f>
        <v>n/a</v>
      </c>
      <c r="AC134" s="194" t="str">
        <f>IF(INDEX(tab_MinKomp[System ISO 9001:2015],MATCH($B133,tab_MinKomp[[Stanowisko / Position ]:[Stanowisko / Position ]],0))="n/a","n/a",AC133-INDEX(tab_MinKomp[System ISO 9001:2015],MATCH($B133,tab_MinKomp[[Stanowisko / Position ]:[Stanowisko / Position ]],0)))</f>
        <v>n/a</v>
      </c>
      <c r="AD134" s="194" t="str">
        <f>IF(INDEX(tab_MinKomp[System ISO 9001:2015],MATCH($B133,tab_MinKomp[[Stanowisko / Position ]:[Stanowisko / Position ]],0))="n/a","n/a",AD133-INDEX(tab_MinKomp[System ISO 9001:2015],MATCH($B133,tab_MinKomp[[Stanowisko / Position ]:[Stanowisko / Position ]],0)))</f>
        <v>n/a</v>
      </c>
      <c r="AE134" s="194" t="str">
        <f>IF(INDEX(tab_MinKomp[System ISO 9001:2015],MATCH($B133,tab_MinKomp[[Stanowisko / Position ]:[Stanowisko / Position ]],0))="n/a","n/a",AE133-INDEX(tab_MinKomp[System ISO 9001:2015],MATCH($B133,tab_MinKomp[[Stanowisko / Position ]:[Stanowisko / Position ]],0)))</f>
        <v>n/a</v>
      </c>
      <c r="AF134" s="194" t="str">
        <f>IF(INDEX(tab_MinKomp[System ISO 9001:2015],MATCH($B133,tab_MinKomp[[Stanowisko / Position ]:[Stanowisko / Position ]],0))="n/a","n/a",AF133-INDEX(tab_MinKomp[System ISO 9001:2015],MATCH($B133,tab_MinKomp[[Stanowisko / Position ]:[Stanowisko / Position ]],0)))</f>
        <v>n/a</v>
      </c>
      <c r="AG134" s="194" t="str">
        <f>IF(INDEX(tab_MinKomp[Wymagania VDA 6.3 Process / Forderungen],MATCH($B133,tab_MinKomp[[Stanowisko / Position ]:[Stanowisko / Position ]],0))="n/a","n/a",AG133-INDEX(tab_MinKomp[Wymagania VDA 6.3 Process / Forderungen],MATCH($B133,tab_MinKomp[[Stanowisko / Position ]:[Stanowisko / Position ]],0)))</f>
        <v>n/a</v>
      </c>
      <c r="AH134" s="194" t="str">
        <f>IF(INDEX(tab_MinKomp[Wymagania VDA 6.5 Product / Forderungen],MATCH($B133,tab_MinKomp[[Stanowisko / Position ]:[Stanowisko / Position ]],0))="n/a","n/a",AH133-INDEX(tab_MinKomp[Wymagania VDA 6.5 Product / Forderungen],MATCH($B133,tab_MinKomp[[Stanowisko / Position ]:[Stanowisko / Position ]],0)))</f>
        <v>n/a</v>
      </c>
      <c r="AI134" s="194" t="str">
        <f>IF(INDEX(tab_MinKomp[System ISO 9001:2015],MATCH($B133,tab_MinKomp[[Stanowisko / Position ]:[Stanowisko / Position ]],0))="n/a","n/a",AI133-INDEX(tab_MinKomp[System ISO 9001:2015],MATCH($B133,tab_MinKomp[[Stanowisko / Position ]:[Stanowisko / Position ]],0)))</f>
        <v>n/a</v>
      </c>
      <c r="AJ134" s="194" t="str">
        <f>IF(INDEX(tab_MinKomp[Auditor systemu ISO 17021:2018],MATCH($B133,tab_MinKomp[[Stanowisko / Position ]:[Stanowisko / Position ]],0))="n/a","n/a",AJ133-INDEX(tab_MinKomp[Auditor systemu ISO 17021:2018],MATCH($B133,tab_MinKomp[[Stanowisko / Position ]:[Stanowisko / Position ]],0)))</f>
        <v>n/a</v>
      </c>
      <c r="AK134" s="194" t="str">
        <f>IF(INDEX(tab_MinKomp[Pełnomocnik systemu / Systemvertreter],MATCH($B133,tab_MinKomp[[Stanowisko / Position ]:[Stanowisko / Position ]],0))="n/a","n/a",AK133-INDEX(tab_MinKomp[Pełnomocnik systemu / Systemvertreter],MATCH($B133,tab_MinKomp[[Stanowisko / Position ]:[Stanowisko / Position ]],0)))</f>
        <v>n/a</v>
      </c>
      <c r="AL134" s="194">
        <f>IF(INDEX(tab_MinKomp[Polityka Etyczna - Compliance],MATCH($B133,tab_MinKomp[[Stanowisko / Position ]:[Stanowisko / Position ]],0))="n/a","n/a",AL133-INDEX(tab_MinKomp[Polityka Etyczna - Compliance],MATCH($B133,tab_MinKomp[[Stanowisko / Position ]:[Stanowisko / Position ]],0)))</f>
        <v>0</v>
      </c>
      <c r="AM134" s="194" t="str">
        <f>IF(INDEX(tab_MinKomp[WDRAŻANIE NOWYCH PROJEKTÓW/ PROCEDURA CTM],MATCH($B133,tab_MinKomp[[Stanowisko / Position ]:[Stanowisko / Position ]],0))="n/a","n/a",AM133-INDEX(tab_MinKomp[WDRAŻANIE NOWYCH PROJEKTÓW/ PROCEDURA CTM],MATCH($B133,tab_MinKomp[[Stanowisko / Position ]:[Stanowisko / Position ]],0)))</f>
        <v>n/a</v>
      </c>
      <c r="AN134" s="194" t="str">
        <f>IF(INDEX(tab_MinKomp[KAMIENIE MILOWE MSL/PIFF],MATCH($B133,tab_MinKomp[[Stanowisko / Position ]:[Stanowisko / Position ]],0))="n/a","n/a",AN133-INDEX(tab_MinKomp[KAMIENIE MILOWE MSL/PIFF],MATCH($B133,tab_MinKomp[[Stanowisko / Position ]:[Stanowisko / Position ]],0)))</f>
        <v>n/a</v>
      </c>
      <c r="AO134" s="194">
        <f>IF(INDEX(tab_MinKomp[CP],MATCH($B133,tab_MinKomp[[Stanowisko / Position ]:[Stanowisko / Position ]],0))="n/a","n/a",AO133-INDEX(tab_MinKomp[CP],MATCH($B133,tab_MinKomp[[Stanowisko / Position ]:[Stanowisko / Position ]],0)))</f>
        <v>0</v>
      </c>
      <c r="AP134" s="194" t="str">
        <f>IF(INDEX(tab_MinKomp[FMEA],MATCH($B133,tab_MinKomp[[Stanowisko / Position ]:[Stanowisko / Position ]],0))="n/a","n/a",AP133-INDEX(tab_MinKomp[FMEA],MATCH($B133,tab_MinKomp[[Stanowisko / Position ]:[Stanowisko / Position ]],0)))</f>
        <v>n/a</v>
      </c>
      <c r="AQ134" s="194">
        <f>IF(INDEX(tab_MinKomp[FLOW CHART],MATCH($B133,tab_MinKomp[[Stanowisko / Position ]:[Stanowisko / Position ]],0))="n/a","n/a",AQ133-INDEX(tab_MinKomp[FLOW CHART],MATCH($B133,tab_MinKomp[[Stanowisko / Position ]:[Stanowisko / Position ]],0)))</f>
        <v>0</v>
      </c>
      <c r="AR134" s="194" t="str">
        <f>IF(INDEX(tab_MinKomp[APQP],MATCH($B133,tab_MinKomp[[Stanowisko / Position ]:[Stanowisko / Position ]],0))="n/a","n/a",AR133-INDEX(tab_MinKomp[APQP],MATCH($B133,tab_MinKomp[[Stanowisko / Position ]:[Stanowisko / Position ]],0)))</f>
        <v>n/a</v>
      </c>
      <c r="AS134" s="194" t="str">
        <f>IF(INDEX(tab_MinKomp[MSA],MATCH($B133,tab_MinKomp[[Stanowisko / Position ]:[Stanowisko / Position ]],0))="n/a","n/a",AS133-INDEX(tab_MinKomp[MSA],MATCH($B133,tab_MinKomp[[Stanowisko / Position ]:[Stanowisko / Position ]],0)))</f>
        <v>n/a</v>
      </c>
      <c r="AT134" s="194" t="str">
        <f>IF(INDEX(tab_MinKomp[SPC],MATCH($B133,tab_MinKomp[[Stanowisko / Position ]:[Stanowisko / Position ]],0))="n/a","n/a",AT133-INDEX(tab_MinKomp[SPC],MATCH($B133,tab_MinKomp[[Stanowisko / Position ]:[Stanowisko / Position ]],0)))</f>
        <v>n/a</v>
      </c>
      <c r="AU134" s="194" t="str">
        <f>IF(INDEX(tab_MinKomp[CSR (SPECYFICZNE WYMAGANIA KLIENTA)],MATCH($B133,tab_MinKomp[[Stanowisko / Position ]:[Stanowisko / Position ]],0))="n/a","n/a",AU133-INDEX(tab_MinKomp[CSR (SPECYFICZNE WYMAGANIA KLIENTA)],MATCH($B133,tab_MinKomp[[Stanowisko / Position ]:[Stanowisko / Position ]],0)))</f>
        <v>n/a</v>
      </c>
      <c r="AV134" s="194">
        <f>IF(INDEX(tab_MinKomp[5S],MATCH($B133,tab_MinKomp[[Stanowisko / Position ]:[Stanowisko / Position ]],0))="n/a","n/a",AV133-INDEX(tab_MinKomp[5S],MATCH($B133,tab_MinKomp[[Stanowisko / Position ]:[Stanowisko / Position ]],0)))</f>
        <v>-1</v>
      </c>
      <c r="AW134" s="194">
        <f>IF(INDEX(tab_MinKomp[LEAN MANAGEMENT],MATCH($B133,tab_MinKomp[[Stanowisko / Position ]:[Stanowisko / Position ]],0))="n/a","n/a",AW133-INDEX(tab_MinKomp[LEAN MANAGEMENT],MATCH($B133,tab_MinKomp[[Stanowisko / Position ]:[Stanowisko / Position ]],0)))</f>
        <v>0</v>
      </c>
      <c r="AX134" s="194" t="str">
        <f>IF(INDEX(tab_MinKomp[5R],MATCH($B133,tab_MinKomp[[Stanowisko / Position ]:[Stanowisko / Position ]],0))="n/a","n/a",AX133-INDEX(tab_MinKomp[5R],MATCH($B133,tab_MinKomp[[Stanowisko / Position ]:[Stanowisko / Position ]],0)))</f>
        <v>n/a</v>
      </c>
      <c r="AY134" s="194" t="str">
        <f>IF(INDEX(tab_MinKomp[Six Sigma],MATCH($B133,tab_MinKomp[[Stanowisko / Position ]:[Stanowisko / Position ]],0))="n/a","n/a",AY133-INDEX(tab_MinKomp[Six Sigma],MATCH($B133,tab_MinKomp[[Stanowisko / Position ]:[Stanowisko / Position ]],0)))</f>
        <v>n/a</v>
      </c>
      <c r="AZ134" s="194" t="str">
        <f>IF(INDEX(tab_MinKomp[System BAAN / Distribution &amp; Supply Chain],MATCH($B133,tab_MinKomp[[Stanowisko / Position ]:[Stanowisko / Position ]],0))="n/a","n/a",AZ133-INDEX(tab_MinKomp[System BAAN / Distribution &amp; Supply Chain],MATCH($B133,tab_MinKomp[[Stanowisko / Position ]:[Stanowisko / Position ]],0)))</f>
        <v>n/a</v>
      </c>
      <c r="BA134" s="194" t="str">
        <f>IF(INDEX(tab_MinKomp[Gospodarka magazynowa / Lagerverwaltung],MATCH($B133,tab_MinKomp[[Stanowisko / Position ]:[Stanowisko / Position ]],0))="n/a","n/a",BA133-INDEX(tab_MinKomp[Gospodarka magazynowa / Lagerverwaltung],MATCH($B133,tab_MinKomp[[Stanowisko / Position ]:[Stanowisko / Position ]],0)))</f>
        <v>n/a</v>
      </c>
      <c r="BB134" s="194" t="str">
        <f>IF(INDEX(tab_MinKomp[Inwentaryzacja - organizacja i przebieg / Inventurprozess],MATCH($B133,tab_MinKomp[[Stanowisko / Position ]:[Stanowisko / Position ]],0))="n/a","n/a",BB133-INDEX(tab_MinKomp[Inwentaryzacja - organizacja i przebieg / Inventurprozess],MATCH($B133,tab_MinKomp[[Stanowisko / Position ]:[Stanowisko / Position ]],0)))</f>
        <v>n/a</v>
      </c>
      <c r="BC134" s="194" t="str">
        <f>IF(INDEX(tab_MinKomp[Organizacja dostaw / Versorgungsorganisation],MATCH($B133,tab_MinKomp[[Stanowisko / Position ]:[Stanowisko / Position ]],0))="n/a","n/a",BC133-INDEX(tab_MinKomp[Organizacja dostaw / Versorgungsorganisation],MATCH($B133,tab_MinKomp[[Stanowisko / Position ]:[Stanowisko / Position ]],0)))</f>
        <v>n/a</v>
      </c>
      <c r="BD134" s="194" t="str">
        <f>IF(INDEX(tab_MinKomp[Organizacja wysyłek / Organisation von Lieferungen],MATCH($B133,tab_MinKomp[[Stanowisko / Position ]:[Stanowisko / Position ]],0))="n/a","n/a",BD133-INDEX(tab_MinKomp[Organizacja wysyłek / Organisation von Lieferungen],MATCH($B133,tab_MinKomp[[Stanowisko / Position ]:[Stanowisko / Position ]],0)))</f>
        <v>n/a</v>
      </c>
      <c r="BE134" s="194" t="str">
        <f>IF(INDEX(tab_MinKomp[Analiza magazynowa - Program Polen.mdb / Inventuranalyse],MATCH($B133,tab_MinKomp[[Stanowisko / Position ]:[Stanowisko / Position ]],0))="n/a","n/a",BE133-INDEX(tab_MinKomp[Analiza magazynowa - Program Polen.mdb / Inventuranalyse],MATCH($B133,tab_MinKomp[[Stanowisko / Position ]:[Stanowisko / Position ]],0)))</f>
        <v>n/a</v>
      </c>
      <c r="BF134" s="190" t="str">
        <f>IF(INDEX(tab_MinKomp[MMOG (Materials Management Operations Guidelines)],MATCH($B133,tab_MinKomp[[Stanowisko / Position ]:[Stanowisko / Position ]],0))="n/a","n/a",BF133-INDEX(tab_MinKomp[MMOG (Materials Management Operations Guidelines)],MATCH($B133,tab_MinKomp[[Stanowisko / Position ]:[Stanowisko / Position ]],0)))</f>
        <v>n/a</v>
      </c>
      <c r="BG134" s="190" t="str">
        <f>IF(INDEX(tab_MinKomp[GPP],MATCH($B133,tab_MinKomp[[Stanowisko / Position ]:[Stanowisko / Position ]],0))="n/a","n/a",BG133-INDEX(tab_MinKomp[GPP],MATCH($B133,tab_MinKomp[[Stanowisko / Position ]:[Stanowisko / Position ]],0)))</f>
        <v>n/a</v>
      </c>
      <c r="BH134" s="190" t="str">
        <f>IF(INDEX(tab_MinKomp[AIAG (Automotive Industry Action Group)],MATCH($B133,tab_MinKomp[[Stanowisko / Position ]:[Stanowisko / Position ]],0))="n/a","n/a",BH133-INDEX(tab_MinKomp[AIAG (Automotive Industry Action Group)],MATCH($B133,tab_MinKomp[[Stanowisko / Position ]:[Stanowisko / Position ]],0)))</f>
        <v>n/a</v>
      </c>
      <c r="BI134" s="190" t="str">
        <f>IF(INDEX(tab_MinKomp[Super-G disputes],MATCH($B133,tab_MinKomp[[Stanowisko / Position ]:[Stanowisko / Position ]],0))="n/a","n/a",BI133-INDEX(tab_MinKomp[Super-G disputes],MATCH($B133,tab_MinKomp[[Stanowisko / Position ]:[Stanowisko / Position ]],0)))</f>
        <v>n/a</v>
      </c>
      <c r="BJ134" s="190" t="str">
        <f>IF(INDEX(tab_MinKomp[CMMS3/eDDL (Direct Data Link)],MATCH($B133,tab_MinKomp[[Stanowisko / Position ]:[Stanowisko / Position ]],0))="n/a","n/a",BJ133-INDEX(tab_MinKomp[CMMS3/eDDL (Direct Data Link)],MATCH($B133,tab_MinKomp[[Stanowisko / Position ]:[Stanowisko / Position ]],0)))</f>
        <v>n/a</v>
      </c>
      <c r="BK134" s="190" t="str">
        <f>IF(INDEX(tab_MinKomp[MP&amp;L (Material Planning and Logistics)],MATCH($B133,tab_MinKomp[[Stanowisko / Position ]:[Stanowisko / Position ]],0))="n/a","n/a",BK133-INDEX(tab_MinKomp[MP&amp;L (Material Planning and Logistics)],MATCH($B133,tab_MinKomp[[Stanowisko / Position ]:[Stanowisko / Position ]],0)))</f>
        <v>n/a</v>
      </c>
      <c r="BL134" s="190" t="str">
        <f>IF(INDEX(tab_MinKomp[Supplier delivery rating],MATCH($B133,tab_MinKomp[[Stanowisko / Position ]:[Stanowisko / Position ]],0))="n/a","n/a",BL133-INDEX(tab_MinKomp[Supplier delivery rating],MATCH($B133,tab_MinKomp[[Stanowisko / Position ]:[Stanowisko / Position ]],0)))</f>
        <v>n/a</v>
      </c>
      <c r="BM134" s="194" t="str">
        <f>IF(INDEX(tab_MinKomp[Obsługa maszyn KVT / KVT Maschinenbedienung],MATCH($B133,tab_MinKomp[[Stanowisko / Position ]:[Stanowisko / Position ]],0))="n/a","n/a",BM133-INDEX(tab_MinKomp[Obsługa maszyn KVT / KVT Maschinenbedienung],MATCH($B133,tab_MinKomp[[Stanowisko / Position ]:[Stanowisko / Position ]],0)))</f>
        <v>n/a</v>
      </c>
      <c r="BN134" s="194" t="str">
        <f>IF(INDEX(tab_MinKomp[Obsługa maszyn KVT / KVT Maschinenbedienung],MATCH($B133,tab_MinKomp[[Stanowisko / Position ]:[Stanowisko / Position ]],0))="n/a","n/a",BN133-INDEX(tab_MinKomp[Obsługa maszyn KVT / KVT Maschinenbedienung],MATCH($B133,tab_MinKomp[[Stanowisko / Position ]:[Stanowisko / Position ]],0)))</f>
        <v>n/a</v>
      </c>
      <c r="BO134" s="194" t="str">
        <f>IF(INDEX(tab_MinKomp[Obsługa maszyn KVT / KVT Maschinenbedienung],MATCH($B133,tab_MinKomp[[Stanowisko / Position ]:[Stanowisko / Position ]],0))="n/a","n/a",BO133-INDEX(tab_MinKomp[Obsługa maszyn KVT / KVT Maschinenbedienung],MATCH($B133,tab_MinKomp[[Stanowisko / Position ]:[Stanowisko / Position ]],0)))</f>
        <v>n/a</v>
      </c>
      <c r="BP134" s="194">
        <f>IF(INDEX(tab_MinKomp[Obsługa maszyn Novapax / Novapax Maschinenbedienung],MATCH($B133,tab_MinKomp[[Stanowisko / Position ]:[Stanowisko / Position ]],0))="n/a","n/a",BP133-INDEX(tab_MinKomp[Obsługa maszyn Novapax / Novapax Maschinenbedienung],MATCH($B133,tab_MinKomp[[Stanowisko / Position ]:[Stanowisko / Position ]],0)))</f>
        <v>-1</v>
      </c>
      <c r="BQ134" s="194" t="str">
        <f>IF(INDEX(tab_MinKomp[Obsługa maszyn Piovan / Piovan Maschinenbedienung],MATCH($B133,tab_MinKomp[[Stanowisko / Position ]:[Stanowisko / Position ]],0))="n/a","n/a",BQ133-INDEX(tab_MinKomp[Obsługa maszyn Piovan / Piovan Maschinenbedienung],MATCH($B133,tab_MinKomp[[Stanowisko / Position ]:[Stanowisko / Position ]],0)))</f>
        <v>n/a</v>
      </c>
      <c r="BR134" s="194">
        <f>IF(INDEX(tab_MinKomp[Eliminacja awarii / Beseitigung von Ausfällen],MATCH($B133,tab_MinKomp[[Stanowisko / Position ]:[Stanowisko / Position ]],0))="n/a","n/a",BR133-INDEX(tab_MinKomp[Eliminacja awarii / Beseitigung von Ausfällen],MATCH($B133,tab_MinKomp[[Stanowisko / Position ]:[Stanowisko / Position ]],0)))</f>
        <v>0</v>
      </c>
      <c r="BS134" s="194" t="str">
        <f>IF(INDEX(tab_MinKomp[Obsługa maszyn Piovan / Piovan Maschinenbedienung],MATCH($B133,tab_MinKomp[[Stanowisko / Position ]:[Stanowisko / Position ]],0))="n/a","n/a",BS133-INDEX(tab_MinKomp[Obsługa maszyn Piovan / Piovan Maschinenbedienung],MATCH($B133,tab_MinKomp[[Stanowisko / Position ]:[Stanowisko / Position ]],0)))</f>
        <v>n/a</v>
      </c>
      <c r="BT134" s="194" t="str">
        <f>IF(INDEX(tab_MinKomp[Obsługa maszyn Piovan / Piovan Maschinenbedienung],MATCH($B133,tab_MinKomp[[Stanowisko / Position ]:[Stanowisko / Position ]],0))="n/a","n/a",BT133-INDEX(tab_MinKomp[Obsługa maszyn Piovan / Piovan Maschinenbedienung],MATCH($B133,tab_MinKomp[[Stanowisko / Position ]:[Stanowisko / Position ]],0)))</f>
        <v>n/a</v>
      </c>
      <c r="BU134" s="194" t="str">
        <f>IF(INDEX(tab_MinKomp[Obsługa maszyn Piovan / Piovan Maschinenbedienung],MATCH($B133,tab_MinKomp[[Stanowisko / Position ]:[Stanowisko / Position ]],0))="n/a","n/a",BU133-INDEX(tab_MinKomp[Obsługa maszyn Piovan / Piovan Maschinenbedienung],MATCH($B133,tab_MinKomp[[Stanowisko / Position ]:[Stanowisko / Position ]],0)))</f>
        <v>n/a</v>
      </c>
      <c r="BV134" s="194" t="str">
        <f>IF(INDEX(tab_MinKomp[Obsługa maszyn Piovan / Piovan Maschinenbedienung],MATCH($B133,tab_MinKomp[[Stanowisko / Position ]:[Stanowisko / Position ]],0))="n/a","n/a",BV133-INDEX(tab_MinKomp[Obsługa maszyn Piovan / Piovan Maschinenbedienung],MATCH($B133,tab_MinKomp[[Stanowisko / Position ]:[Stanowisko / Position ]],0)))</f>
        <v>n/a</v>
      </c>
      <c r="BW134" s="194" t="str">
        <f>IF(INDEX(tab_MinKomp[Obsługa maszyn Piovan / Piovan Maschinenbedienung],MATCH($B133,tab_MinKomp[[Stanowisko / Position ]:[Stanowisko / Position ]],0))="n/a","n/a",BW133-INDEX(tab_MinKomp[Obsługa maszyn Piovan / Piovan Maschinenbedienung],MATCH($B133,tab_MinKomp[[Stanowisko / Position ]:[Stanowisko / Position ]],0)))</f>
        <v>n/a</v>
      </c>
      <c r="BX134" s="194" t="str">
        <f>IF(INDEX(tab_MinKomp[Obsługa maszyn Piovan / Piovan Maschinenbedienung],MATCH($B133,tab_MinKomp[[Stanowisko / Position ]:[Stanowisko / Position ]],0))="n/a","n/a",BX133-INDEX(tab_MinKomp[Obsługa maszyn Piovan / Piovan Maschinenbedienung],MATCH($B133,tab_MinKomp[[Stanowisko / Position ]:[Stanowisko / Position ]],0)))</f>
        <v>n/a</v>
      </c>
      <c r="BY134" s="194" t="str">
        <f>IF(INDEX(tab_MinKomp[Obsługa maszyn Engel / Engel Maschinenbedienung],MATCH($B133,tab_MinKomp[[Stanowisko / Position ]:[Stanowisko / Position ]],0))="n/a","n/a",BY133-INDEX(tab_MinKomp[Obsługa maszyn Engel / Engel Maschinenbedienung],MATCH($B133,tab_MinKomp[[Stanowisko / Position ]:[Stanowisko / Position ]],0)))</f>
        <v>n/a</v>
      </c>
      <c r="BZ134" s="194" t="str">
        <f>IF(INDEX(tab_MinKomp[Obsługa maszyn Engel / Engel Maschinenbedienung],MATCH($B133,tab_MinKomp[[Stanowisko / Position ]:[Stanowisko / Position ]],0))="n/a","n/a",BZ133-INDEX(tab_MinKomp[Obsługa maszyn Engel / Engel Maschinenbedienung],MATCH($B133,tab_MinKomp[[Stanowisko / Position ]:[Stanowisko / Position ]],0)))</f>
        <v>n/a</v>
      </c>
      <c r="CA134" s="194">
        <f>IF(INDEX(tab_MinKomp[Eliminacja awarii / Beseitigung von Ausfällen],MATCH($B133,tab_MinKomp[[Stanowisko / Position ]:[Stanowisko / Position ]],0))="n/a","n/a",CA133-INDEX(tab_MinKomp[Eliminacja awarii / Beseitigung von Ausfällen],MATCH($B133,tab_MinKomp[[Stanowisko / Position ]:[Stanowisko / Position ]],0)))</f>
        <v>0</v>
      </c>
      <c r="CB134" s="194" t="str">
        <f>IF(INDEX(tab_MinKomp[Obsługa maszyn ASL / ASL Maschinenbedienung],MATCH($B133,tab_MinKomp[[Stanowisko / Position ]:[Stanowisko / Position ]],0))="n/a","n/a",CB133-INDEX(tab_MinKomp[Obsługa maszyn ASL / ASL Maschinenbedienung],MATCH($B133,tab_MinKomp[[Stanowisko / Position ]:[Stanowisko / Position ]],0)))</f>
        <v>n/a</v>
      </c>
      <c r="CC134" s="194">
        <f>IF(INDEX(tab_MinKomp[Obsługa maszyn Novapax / Novapax Maschinenbedienung],MATCH($B133,tab_MinKomp[[Stanowisko / Position ]:[Stanowisko / Position ]],0))="n/a","n/a",CC133-INDEX(tab_MinKomp[Obsługa maszyn Novapax / Novapax Maschinenbedienung],MATCH($B133,tab_MinKomp[[Stanowisko / Position ]:[Stanowisko / Position ]],0)))</f>
        <v>-1</v>
      </c>
      <c r="CD134" s="194">
        <f>IF(INDEX(tab_MinKomp[Obsługa maszyn Novapax / Novapax Maschinenbedienung],MATCH($B133,tab_MinKomp[[Stanowisko / Position ]:[Stanowisko / Position ]],0))="n/a","n/a",CD133-INDEX(tab_MinKomp[Obsługa maszyn Novapax / Novapax Maschinenbedienung],MATCH($B133,tab_MinKomp[[Stanowisko / Position ]:[Stanowisko / Position ]],0)))</f>
        <v>-1</v>
      </c>
      <c r="CE134" s="194" t="str">
        <f>IF(INDEX(tab_MinKomp[Obsługa maszyn Piovan / Piovan Maschinenbedienung],MATCH($B133,tab_MinKomp[[Stanowisko / Position ]:[Stanowisko / Position ]],0))="n/a","n/a",CE133-INDEX(tab_MinKomp[Obsługa maszyn Piovan / Piovan Maschinenbedienung],MATCH($B133,tab_MinKomp[[Stanowisko / Position ]:[Stanowisko / Position ]],0)))</f>
        <v>n/a</v>
      </c>
      <c r="CF134" s="194" t="str">
        <f>IF(INDEX(tab_MinKomp[Obsługa maszyn Piovan / Piovan Maschinenbedienung],MATCH($B133,tab_MinKomp[[Stanowisko / Position ]:[Stanowisko / Position ]],0))="n/a","n/a",CF133-INDEX(tab_MinKomp[Obsługa maszyn Piovan / Piovan Maschinenbedienung],MATCH($B133,tab_MinKomp[[Stanowisko / Position ]:[Stanowisko / Position ]],0)))</f>
        <v>n/a</v>
      </c>
      <c r="CG134" s="194">
        <f>IF(INDEX(tab_MinKomp[Eliminacja awarii / Beseitigung von Ausfällen],MATCH($B133,tab_MinKomp[[Stanowisko / Position ]:[Stanowisko / Position ]],0))="n/a","n/a",CG133-INDEX(tab_MinKomp[Eliminacja awarii / Beseitigung von Ausfällen],MATCH($B133,tab_MinKomp[[Stanowisko / Position ]:[Stanowisko / Position ]],0)))</f>
        <v>0</v>
      </c>
      <c r="CH134" s="194" t="str">
        <f>IF(INDEX(tab_MinKomp[Wymagania VDA 6.5 Product / Forderungen],MATCH($B133,tab_MinKomp[[Stanowisko / Position ]:[Stanowisko / Position ]],0))="n/a","n/a",CH133-INDEX(tab_MinKomp[Wymagania VDA 6.5 Product / Forderungen],MATCH($B133,tab_MinKomp[[Stanowisko / Position ]:[Stanowisko / Position ]],0)))</f>
        <v>n/a</v>
      </c>
      <c r="CI134" s="194" t="str">
        <f>IF(INDEX(tab_MinKomp[Wymagania VDA 6.5 Product / Forderungen],MATCH($B133,tab_MinKomp[[Stanowisko / Position ]:[Stanowisko / Position ]],0))="n/a","n/a",CI133-INDEX(tab_MinKomp[Wymagania VDA 6.5 Product / Forderungen],MATCH($B133,tab_MinKomp[[Stanowisko / Position ]:[Stanowisko / Position ]],0)))</f>
        <v>n/a</v>
      </c>
      <c r="CJ134" s="194" t="str">
        <f>IF(INDEX(tab_MinKomp[Wymagania VDA 6.5 Product / Forderungen],MATCH($B133,tab_MinKomp[[Stanowisko / Position ]:[Stanowisko / Position ]],0))="n/a","n/a",CJ133-INDEX(tab_MinKomp[Wymagania VDA 6.5 Product / Forderungen],MATCH($B133,tab_MinKomp[[Stanowisko / Position ]:[Stanowisko / Position ]],0)))</f>
        <v>n/a</v>
      </c>
      <c r="CK134" s="194" t="str">
        <f>IF(INDEX(tab_MinKomp[Wymagania VDA 6.5 Product / Forderungen],MATCH($B133,tab_MinKomp[[Stanowisko / Position ]:[Stanowisko / Position ]],0))="n/a","n/a",CK133-INDEX(tab_MinKomp[Wymagania VDA 6.5 Product / Forderungen],MATCH($B133,tab_MinKomp[[Stanowisko / Position ]:[Stanowisko / Position ]],0)))</f>
        <v>n/a</v>
      </c>
      <c r="CL134" s="194" t="str">
        <f>IF(INDEX(tab_MinKomp[Wymagania VDA 6.5 Product / Forderungen],MATCH($B133,tab_MinKomp[[Stanowisko / Position ]:[Stanowisko / Position ]],0))="n/a","n/a",CL133-INDEX(tab_MinKomp[Wymagania VDA 6.5 Product / Forderungen],MATCH($B133,tab_MinKomp[[Stanowisko / Position ]:[Stanowisko / Position ]],0)))</f>
        <v>n/a</v>
      </c>
      <c r="CM134" s="194" t="str">
        <f>IF(INDEX(tab_MinKomp[Informatyka ogólna (techniczne i systemowe) / Allgemeine IT (Technik und System)],MATCH($B133,tab_MinKomp[[Stanowisko / Position ]:[Stanowisko / Position ]],0))="n/a","n/a",CM133-INDEX(tab_MinKomp[Informatyka ogólna (techniczne i systemowe) / Allgemeine IT (Technik und System)],MATCH($B133,tab_MinKomp[[Stanowisko / Position ]:[Stanowisko / Position ]],0)))</f>
        <v>n/a</v>
      </c>
      <c r="CN134" s="194" t="str">
        <f>IF(INDEX(tab_MinKomp[Sieci komputerowe / Computernetzwerke],MATCH($B133,tab_MinKomp[[Stanowisko / Position ]:[Stanowisko / Position ]],0))="n/a","n/a",CN133-INDEX(tab_MinKomp[Sieci komputerowe / Computernetzwerke],MATCH($B133,tab_MinKomp[[Stanowisko / Position ]:[Stanowisko / Position ]],0)))</f>
        <v>n/a</v>
      </c>
      <c r="CO134" s="194" t="str">
        <f>IF(INDEX(tab_MinKomp[Hardware (komputery PC, drukarki biurowe i etykietowe, telefonia stacjonarna i mobilna) (PC, Drucker, Telefpne, Handys)],MATCH($B133,tab_MinKomp[[Stanowisko / Position ]:[Stanowisko / Position ]],0))="n/a","n/a",CO133-INDEX(tab_MinKomp[Hardware (komputery PC, drukarki biurowe i etykietowe, telefonia stacjonarna i mobilna) (PC, Drucker, Telefpne, Handys)],MATCH($B133,tab_MinKomp[[Stanowisko / Position ]:[Stanowisko / Position ]],0)))</f>
        <v>n/a</v>
      </c>
      <c r="CP134" s="194" t="str">
        <f>IF(INDEX(tab_MinKomp[Software &amp; Systems (MS Office, MS Remote Desktop)],MATCH($B133,tab_MinKomp[[Stanowisko / Position ]:[Stanowisko / Position ]],0))="n/a","n/a",CP133-INDEX(tab_MinKomp[Software &amp; Systems (MS Office, MS Remote Desktop)],MATCH($B133,tab_MinKomp[[Stanowisko / Position ]:[Stanowisko / Position ]],0)))</f>
        <v>n/a</v>
      </c>
      <c r="CQ134" s="194" t="str">
        <f>IF(INDEX(tab_MinKomp[Programowanie obiektowe (PHP) / Objektprogrammierung],MATCH($B133,tab_MinKomp[[Stanowisko / Position ]:[Stanowisko / Position ]],0))="n/a","n/a",CQ133-INDEX(tab_MinKomp[Programowanie obiektowe (PHP) / Objektprogrammierung],MATCH($B133,tab_MinKomp[[Stanowisko / Position ]:[Stanowisko / Position ]],0)))</f>
        <v>n/a</v>
      </c>
      <c r="CR134" s="194" t="str">
        <f>IF(INDEX(tab_MinKomp[Scrum],MATCH($B133,tab_MinKomp[[Stanowisko / Position ]:[Stanowisko / Position ]],0))="n/a","n/a",CR133-INDEX(tab_MinKomp[Scrum],MATCH($B133,tab_MinKomp[[Stanowisko / Position ]:[Stanowisko / Position ]],0)))</f>
        <v>n/a</v>
      </c>
      <c r="CS134" s="194" t="str">
        <f>IF(INDEX(tab_MinKomp[SQL (MySQL)],MATCH($B133,tab_MinKomp[[Stanowisko / Position ]:[Stanowisko / Position ]],0))="n/a","n/a",CS133-INDEX(tab_MinKomp[SQL (MySQL)],MATCH($B133,tab_MinKomp[[Stanowisko / Position ]:[Stanowisko / Position ]],0)))</f>
        <v>n/a</v>
      </c>
      <c r="CT134" s="194" t="str">
        <f>IF(INDEX(tab_MinKomp[Javascript],MATCH($B133,tab_MinKomp[[Stanowisko / Position ]:[Stanowisko / Position ]],0))="n/a","n/a",CT133-INDEX(tab_MinKomp[Javascript],MATCH($B133,tab_MinKomp[[Stanowisko / Position ]:[Stanowisko / Position ]],0)))</f>
        <v>n/a</v>
      </c>
      <c r="CU134" s="194" t="str">
        <f>IF(INDEX(tab_MinKomp[Joomla],MATCH($B133,tab_MinKomp[[Stanowisko / Position ]:[Stanowisko / Position ]],0))="n/a","n/a",CU133-INDEX(tab_MinKomp[Joomla],MATCH($B133,tab_MinKomp[[Stanowisko / Position ]:[Stanowisko / Position ]],0)))</f>
        <v>n/a</v>
      </c>
      <c r="CV134" s="194" t="str">
        <f>IF(INDEX(tab_MinKomp[Bash],MATCH($B133,tab_MinKomp[[Stanowisko / Position ]:[Stanowisko / Position ]],0))="n/a","n/a",CV133-INDEX(tab_MinKomp[Bash],MATCH($B133,tab_MinKomp[[Stanowisko / Position ]:[Stanowisko / Position ]],0)))</f>
        <v>n/a</v>
      </c>
      <c r="CW134" s="194">
        <f>IF(INDEX(tab_MinKomp[Systemy MES (HYDRA / SFMS)],MATCH($B133,tab_MinKomp[[Stanowisko / Position ]:[Stanowisko / Position ]],0))="n/a","n/a",CW133-INDEX(tab_MinKomp[Systemy MES (HYDRA / SFMS)],MATCH($B133,tab_MinKomp[[Stanowisko / Position ]:[Stanowisko / Position ]],0)))</f>
        <v>-1</v>
      </c>
      <c r="CX134" s="194" t="str">
        <f>IF(INDEX(tab_MinKomp[HTML / CSS],MATCH($B133,tab_MinKomp[[Stanowisko / Position ]:[Stanowisko / Position ]],0))="n/a","n/a",CX133-INDEX(tab_MinKomp[HTML / CSS],MATCH($B133,tab_MinKomp[[Stanowisko / Position ]:[Stanowisko / Position ]],0)))</f>
        <v>n/a</v>
      </c>
      <c r="CY134" s="194" t="str">
        <f>IF(INDEX(tab_MinKomp[SYSTEM PR],MATCH($B133,tab_MinKomp[[Stanowisko / Position ]:[Stanowisko / Position ]],0))="n/a","n/a",CY133-INDEX(tab_MinKomp[SYSTEM PR],MATCH($B133,tab_MinKomp[[Stanowisko / Position ]:[Stanowisko / Position ]],0)))</f>
        <v>n/a</v>
      </c>
      <c r="CZ134" s="194" t="str">
        <f>IF(INDEX(tab_MinKomp[System Einkauf XP / EBA],MATCH($B133,tab_MinKomp[[Stanowisko / Position ]:[Stanowisko / Position ]],0))="n/a","n/a",CZ133-INDEX(tab_MinKomp[System Einkauf XP / EBA],MATCH($B133,tab_MinKomp[[Stanowisko / Position ]:[Stanowisko / Position ]],0)))</f>
        <v>n/a</v>
      </c>
      <c r="DA134" s="194" t="str">
        <f>IF(INDEX(tab_MinKomp[Techniki negocjacyjne / Verhandlungstechniken],MATCH($B133,tab_MinKomp[[Stanowisko / Position ]:[Stanowisko / Position ]],0))="n/a","n/a",DA133-INDEX(tab_MinKomp[Techniki negocjacyjne / Verhandlungstechniken],MATCH($B133,tab_MinKomp[[Stanowisko / Position ]:[Stanowisko / Position ]],0)))</f>
        <v>n/a</v>
      </c>
      <c r="DB134" s="194" t="str">
        <f>IF(INDEX(tab_MinKomp[Znajomość rynku branżowego / Kenntnis des Industrie Marktes],MATCH($B133,tab_MinKomp[[Stanowisko / Position ]:[Stanowisko / Position ]],0))="n/a","n/a",DB133-INDEX(tab_MinKomp[Znajomość rynku branżowego / Kenntnis des Industrie Marktes],MATCH($B133,tab_MinKomp[[Stanowisko / Position ]:[Stanowisko / Position ]],0)))</f>
        <v>n/a</v>
      </c>
      <c r="DC134" s="194" t="str">
        <f>IF(INDEX(tab_MinKomp[SUPPLIER MANAGEMENT],MATCH($B133,tab_MinKomp[[Stanowisko / Position ]:[Stanowisko / Position ]],0))="n/a","n/a",DC133-INDEX(tab_MinKomp[SUPPLIER MANAGEMENT],MATCH($B133,tab_MinKomp[[Stanowisko / Position ]:[Stanowisko / Position ]],0)))</f>
        <v>n/a</v>
      </c>
      <c r="DD134" s="194" t="str">
        <f>IF(INDEX(tab_MinKomp[SUPPLIER MANAGEMENT],MATCH($B133,tab_MinKomp[[Stanowisko / Position ]:[Stanowisko / Position ]],0))="n/a","n/a",DD133-INDEX(tab_MinKomp[SUPPLIER MANAGEMENT],MATCH($B133,tab_MinKomp[[Stanowisko / Position ]:[Stanowisko / Position ]],0)))</f>
        <v>n/a</v>
      </c>
      <c r="DE134" s="194" t="str">
        <f>IF(INDEX(tab_MinKomp[SUPPLIER MANAGEMENT],MATCH($B133,tab_MinKomp[[Stanowisko / Position ]:[Stanowisko / Position ]],0))="n/a","n/a",DE133-INDEX(tab_MinKomp[SUPPLIER MANAGEMENT],MATCH($B133,tab_MinKomp[[Stanowisko / Position ]:[Stanowisko / Position ]],0)))</f>
        <v>n/a</v>
      </c>
      <c r="DF134" s="194">
        <f>IF(INDEX(tab_MinKomp[LEAN MANAGEMENT],MATCH($B133,tab_MinKomp[[Stanowisko / Position ]:[Stanowisko / Position ]],0))="n/a","n/a",DF133-INDEX(tab_MinKomp[LEAN MANAGEMENT],MATCH($B133,tab_MinKomp[[Stanowisko / Position ]:[Stanowisko / Position ]],0)))</f>
        <v>0</v>
      </c>
      <c r="DG134" s="194" t="str">
        <f>IF(INDEX(tab_MinKomp[PPAP/PSW],MATCH($B133,tab_MinKomp[[Stanowisko / Position ]:[Stanowisko / Position ]],0))="n/a","n/a",DG133-INDEX(tab_MinKomp[PPAP/PSW],MATCH($B133,tab_MinKomp[[Stanowisko / Position ]:[Stanowisko / Position ]],0)))</f>
        <v>n/a</v>
      </c>
      <c r="DH134" s="194" t="str">
        <f>IF(INDEX(tab_MinKomp[SUPPLIER MANAGEMENT],MATCH($B133,tab_MinKomp[[Stanowisko / Position ]:[Stanowisko / Position ]],0))="n/a","n/a",DH133-INDEX(tab_MinKomp[SUPPLIER MANAGEMENT],MATCH($B133,tab_MinKomp[[Stanowisko / Position ]:[Stanowisko / Position ]],0)))</f>
        <v>n/a</v>
      </c>
      <c r="DI134" s="194" t="str">
        <f>IF(INDEX(tab_MinKomp[OBSŁUGA PORTALI KLIENTA / Kundenportale],MATCH($B133,tab_MinKomp[[Stanowisko / Position ]:[Stanowisko / Position ]],0))="n/a","n/a",DI133-INDEX(tab_MinKomp[OBSŁUGA PORTALI KLIENTA / Kundenportale],MATCH($B133,tab_MinKomp[[Stanowisko / Position ]:[Stanowisko / Position ]],0)))</f>
        <v>n/a</v>
      </c>
      <c r="DJ134" s="194" t="str">
        <f>IF(INDEX(tab_MinKomp[Obsługa systemu BABTECQ / BABTECQ System],MATCH($B133,tab_MinKomp[[Stanowisko / Position ]:[Stanowisko / Position ]],0))="n/a","n/a",DJ133-INDEX(tab_MinKomp[Obsługa systemu BABTECQ / BABTECQ System],MATCH($B133,tab_MinKomp[[Stanowisko / Position ]:[Stanowisko / Position ]],0)))</f>
        <v>n/a</v>
      </c>
      <c r="DK134" s="194" t="str">
        <f>IF(INDEX(tab_MinKomp[Rysunek techniczny / technische Zeichnung],MATCH($B133,tab_MinKomp[[Stanowisko / Position ]:[Stanowisko / Position ]],0))="n/a","n/a",DK133-INDEX(tab_MinKomp[Rysunek techniczny / technische Zeichnung],MATCH($B133,tab_MinKomp[[Stanowisko / Position ]:[Stanowisko / Position ]],0)))</f>
        <v>n/a</v>
      </c>
      <c r="DL134" s="194" t="str">
        <f>IF(INDEX(tab_MinKomp[Kalibracja / Kalibrierung],MATCH($B133,tab_MinKomp[[Stanowisko / Position ]:[Stanowisko / Position ]],0))="n/a","n/a",DL133-INDEX(tab_MinKomp[Kalibracja / Kalibrierung],MATCH($B133,tab_MinKomp[[Stanowisko / Position ]:[Stanowisko / Position ]],0)))</f>
        <v>n/a</v>
      </c>
      <c r="DM134" s="194" t="str">
        <f>IF(INDEX(tab_MinKomp[Rekwalifikacja / Requalifizierung],MATCH($B133,tab_MinKomp[[Stanowisko / Position ]:[Stanowisko / Position ]],0))="n/a","n/a",DM133-INDEX(tab_MinKomp[Rekwalifikacja / Requalifizierung],MATCH($B133,tab_MinKomp[[Stanowisko / Position ]:[Stanowisko / Position ]],0)))</f>
        <v>n/a</v>
      </c>
      <c r="DN134" s="190" t="str">
        <f>IF(INDEX(tab_MinKomp[Testy czystości / Reinheitstests],MATCH($B133,tab_MinKomp[[Stanowisko / Position ]:[Stanowisko / Position ]],0))="n/a","n/a",DN133-INDEX(tab_MinKomp[Testy czystości / Reinheitstests],MATCH($B133,tab_MinKomp[[Stanowisko / Position ]:[Stanowisko / Position ]],0)))</f>
        <v>n/a</v>
      </c>
      <c r="DO134" s="190" t="str">
        <f>IF(INDEX(tab_MinKomp[Testy czystości / Reinheitstests],MATCH($B133,tab_MinKomp[[Stanowisko / Position ]:[Stanowisko / Position ]],0))="n/a","n/a",DO133-INDEX(tab_MinKomp[Testy czystości / Reinheitstests],MATCH($B133,tab_MinKomp[[Stanowisko / Position ]:[Stanowisko / Position ]],0)))</f>
        <v>n/a</v>
      </c>
      <c r="DP134" s="190" t="str">
        <f>IF(INDEX(tab_MinKomp[Testy czystości / Reinheitstests],MATCH($B133,tab_MinKomp[[Stanowisko / Position ]:[Stanowisko / Position ]],0))="n/a","n/a",DP133-INDEX(tab_MinKomp[Testy czystości / Reinheitstests],MATCH($B133,tab_MinKomp[[Stanowisko / Position ]:[Stanowisko / Position ]],0)))</f>
        <v>n/a</v>
      </c>
      <c r="DQ134" s="190" t="str">
        <f>IF(INDEX(tab_MinKomp[Testy czystości / Reinheitstests],MATCH($B133,tab_MinKomp[[Stanowisko / Position ]:[Stanowisko / Position ]],0))="n/a","n/a",DQ133-INDEX(tab_MinKomp[Testy czystości / Reinheitstests],MATCH($B133,tab_MinKomp[[Stanowisko / Position ]:[Stanowisko / Position ]],0)))</f>
        <v>n/a</v>
      </c>
      <c r="DR134" s="190" t="str">
        <f>IF(INDEX(tab_MinKomp[Testy czystości / Reinheitstests],MATCH($B133,tab_MinKomp[[Stanowisko / Position ]:[Stanowisko / Position ]],0))="n/a","n/a",DR133-INDEX(tab_MinKomp[Testy czystości / Reinheitstests],MATCH($B133,tab_MinKomp[[Stanowisko / Position ]:[Stanowisko / Position ]],0)))</f>
        <v>n/a</v>
      </c>
      <c r="DS134" s="190" t="str">
        <f>IF(INDEX(tab_MinKomp[Testy czystości / Reinheitstests],MATCH($B133,tab_MinKomp[[Stanowisko / Position ]:[Stanowisko / Position ]],0))="n/a","n/a",DS133-INDEX(tab_MinKomp[Testy czystości / Reinheitstests],MATCH($B133,tab_MinKomp[[Stanowisko / Position ]:[Stanowisko / Position ]],0)))</f>
        <v>n/a</v>
      </c>
      <c r="DT134" s="194" t="str">
        <f>IF(INDEX(tab_MinKomp[SUPPLIER MANAGEMENT],MATCH($B133,tab_MinKomp[[Stanowisko / Position ]:[Stanowisko / Position ]],0))="n/a","n/a",DT133-INDEX(tab_MinKomp[SUPPLIER MANAGEMENT],MATCH($B133,tab_MinKomp[[Stanowisko / Position ]:[Stanowisko / Position ]],0)))</f>
        <v>n/a</v>
      </c>
      <c r="DU134" s="190" t="str">
        <f>IF(INDEX(tab_MinKomp[Testy czystości / Reinheitstests],MATCH($B133,tab_MinKomp[[Stanowisko / Position ]:[Stanowisko / Position ]],0))="n/a","n/a",DU133-INDEX(tab_MinKomp[Testy czystości / Reinheitstests],MATCH($B133,tab_MinKomp[[Stanowisko / Position ]:[Stanowisko / Position ]],0)))</f>
        <v>n/a</v>
      </c>
      <c r="DV134" s="190" t="str">
        <f>IF(INDEX(tab_MinKomp[Testy czystości / Reinheitstests],MATCH($B133,tab_MinKomp[[Stanowisko / Position ]:[Stanowisko / Position ]],0))="n/a","n/a",DV133-INDEX(tab_MinKomp[Testy czystości / Reinheitstests],MATCH($B133,tab_MinKomp[[Stanowisko / Position ]:[Stanowisko / Position ]],0)))</f>
        <v>n/a</v>
      </c>
      <c r="DW134" s="190" t="str">
        <f>IF(INDEX(tab_MinKomp[Testy czystości / Reinheitstests],MATCH($B133,tab_MinKomp[[Stanowisko / Position ]:[Stanowisko / Position ]],0))="n/a","n/a",DW133-INDEX(tab_MinKomp[Testy czystości / Reinheitstests],MATCH($B133,tab_MinKomp[[Stanowisko / Position ]:[Stanowisko / Position ]],0)))</f>
        <v>n/a</v>
      </c>
      <c r="DX134" s="190" t="str">
        <f>IF(INDEX(tab_MinKomp[Testy czystości / Reinheitstests],MATCH($B133,tab_MinKomp[[Stanowisko / Position ]:[Stanowisko / Position ]],0))="n/a","n/a",DX133-INDEX(tab_MinKomp[Testy czystości / Reinheitstests],MATCH($B133,tab_MinKomp[[Stanowisko / Position ]:[Stanowisko / Position ]],0)))</f>
        <v>n/a</v>
      </c>
      <c r="DY134" s="190" t="str">
        <f>IF(INDEX(tab_MinKomp[Testy czystości / Reinheitstests],MATCH($B133,tab_MinKomp[[Stanowisko / Position ]:[Stanowisko / Position ]],0))="n/a","n/a",DY133-INDEX(tab_MinKomp[Testy czystości / Reinheitstests],MATCH($B133,tab_MinKomp[[Stanowisko / Position ]:[Stanowisko / Position ]],0)))</f>
        <v>n/a</v>
      </c>
      <c r="DZ134" s="190" t="str">
        <f>IF(INDEX(tab_MinKomp[Testy czystości / Reinheitstests],MATCH($B133,tab_MinKomp[[Stanowisko / Position ]:[Stanowisko / Position ]],0))="n/a","n/a",DZ133-INDEX(tab_MinKomp[Testy czystości / Reinheitstests],MATCH($B133,tab_MinKomp[[Stanowisko / Position ]:[Stanowisko / Position ]],0)))</f>
        <v>n/a</v>
      </c>
      <c r="EA134" s="194" t="str">
        <f>IF(INDEX(tab_MinKomp[SUPPLIER MANAGEMENT],MATCH($B133,tab_MinKomp[[Stanowisko / Position ]:[Stanowisko / Position ]],0))="n/a","n/a",EA133-INDEX(tab_MinKomp[SUPPLIER MANAGEMENT],MATCH($B133,tab_MinKomp[[Stanowisko / Position ]:[Stanowisko / Position ]],0)))</f>
        <v>n/a</v>
      </c>
      <c r="EB134" s="190" t="str">
        <f>IF(INDEX(tab_MinKomp[Testy czystości / Reinheitstests],MATCH($B133,tab_MinKomp[[Stanowisko / Position ]:[Stanowisko / Position ]],0))="n/a","n/a",EB133-INDEX(tab_MinKomp[Testy czystości / Reinheitstests],MATCH($B133,tab_MinKomp[[Stanowisko / Position ]:[Stanowisko / Position ]],0)))</f>
        <v>n/a</v>
      </c>
      <c r="EC134" s="190" t="str">
        <f>IF(INDEX(tab_MinKomp[Testy czystości / Reinheitstests],MATCH($B133,tab_MinKomp[[Stanowisko / Position ]:[Stanowisko / Position ]],0))="n/a","n/a",EC133-INDEX(tab_MinKomp[Testy czystości / Reinheitstests],MATCH($B133,tab_MinKomp[[Stanowisko / Position ]:[Stanowisko / Position ]],0)))</f>
        <v>n/a</v>
      </c>
      <c r="ED134" s="190" t="str">
        <f>IF(INDEX(tab_MinKomp[Testy czystości / Reinheitstests],MATCH($B133,tab_MinKomp[[Stanowisko / Position ]:[Stanowisko / Position ]],0))="n/a","n/a",ED133-INDEX(tab_MinKomp[Testy czystości / Reinheitstests],MATCH($B133,tab_MinKomp[[Stanowisko / Position ]:[Stanowisko / Position ]],0)))</f>
        <v>n/a</v>
      </c>
      <c r="EE134" s="190" t="str">
        <f>IF(INDEX(tab_MinKomp[Testy czystości / Reinheitstests],MATCH($B133,tab_MinKomp[[Stanowisko / Position ]:[Stanowisko / Position ]],0))="n/a","n/a",EE133-INDEX(tab_MinKomp[Testy czystości / Reinheitstests],MATCH($B133,tab_MinKomp[[Stanowisko / Position ]:[Stanowisko / Position ]],0)))</f>
        <v>n/a</v>
      </c>
      <c r="EF134" s="190" t="str">
        <f>IF(INDEX(tab_MinKomp[Testy czystości / Reinheitstests],MATCH($B133,tab_MinKomp[[Stanowisko / Position ]:[Stanowisko / Position ]],0))="n/a","n/a",EF133-INDEX(tab_MinKomp[Testy czystości / Reinheitstests],MATCH($B133,tab_MinKomp[[Stanowisko / Position ]:[Stanowisko / Position ]],0)))</f>
        <v>n/a</v>
      </c>
      <c r="EG134" s="190" t="str">
        <f>IF(INDEX(tab_MinKomp[Testy czystości / Reinheitstests],MATCH($B133,tab_MinKomp[[Stanowisko / Position ]:[Stanowisko / Position ]],0))="n/a","n/a",EG133-INDEX(tab_MinKomp[Testy czystości / Reinheitstests],MATCH($B133,tab_MinKomp[[Stanowisko / Position ]:[Stanowisko / Position ]],0)))</f>
        <v>n/a</v>
      </c>
      <c r="EH134" s="190" t="str">
        <f>IF(INDEX(tab_MinKomp[Testy czystości / Reinheitstests],MATCH($B133,tab_MinKomp[[Stanowisko / Position ]:[Stanowisko / Position ]],0))="n/a","n/a",EH133-INDEX(tab_MinKomp[Testy czystości / Reinheitstests],MATCH($B133,tab_MinKomp[[Stanowisko / Position ]:[Stanowisko / Position ]],0)))</f>
        <v>n/a</v>
      </c>
      <c r="EI134" s="190" t="str">
        <f>IF(INDEX(tab_MinKomp[Testy czystości / Reinheitstests],MATCH($B133,tab_MinKomp[[Stanowisko / Position ]:[Stanowisko / Position ]],0))="n/a","n/a",EI133-INDEX(tab_MinKomp[Testy czystości / Reinheitstests],MATCH($B133,tab_MinKomp[[Stanowisko / Position ]:[Stanowisko / Position ]],0)))</f>
        <v>n/a</v>
      </c>
      <c r="EJ134" s="190" t="str">
        <f>IF(INDEX(tab_MinKomp[Testy czystości / Reinheitstests],MATCH($B133,tab_MinKomp[[Stanowisko / Position ]:[Stanowisko / Position ]],0))="n/a","n/a",EJ133-INDEX(tab_MinKomp[Testy czystości / Reinheitstests],MATCH($B133,tab_MinKomp[[Stanowisko / Position ]:[Stanowisko / Position ]],0)))</f>
        <v>n/a</v>
      </c>
      <c r="EK134" s="190" t="str">
        <f>IF(INDEX(tab_MinKomp[Testy czystości / Reinheitstests],MATCH($B133,tab_MinKomp[[Stanowisko / Position ]:[Stanowisko / Position ]],0))="n/a","n/a",EK133-INDEX(tab_MinKomp[Testy czystości / Reinheitstests],MATCH($B133,tab_MinKomp[[Stanowisko / Position ]:[Stanowisko / Position ]],0)))</f>
        <v>n/a</v>
      </c>
      <c r="EL134" s="190" t="str">
        <f>IF(INDEX(tab_MinKomp[Testy czystości / Reinheitstests],MATCH($B133,tab_MinKomp[[Stanowisko / Position ]:[Stanowisko / Position ]],0))="n/a","n/a",EL133-INDEX(tab_MinKomp[Testy czystości / Reinheitstests],MATCH($B133,tab_MinKomp[[Stanowisko / Position ]:[Stanowisko / Position ]],0)))</f>
        <v>n/a</v>
      </c>
      <c r="EM134" s="190" t="str">
        <f>IF(INDEX(tab_MinKomp[Testy czystości / Reinheitstests],MATCH($B133,tab_MinKomp[[Stanowisko / Position ]:[Stanowisko / Position ]],0))="n/a","n/a",EM133-INDEX(tab_MinKomp[Testy czystości / Reinheitstests],MATCH($B133,tab_MinKomp[[Stanowisko / Position ]:[Stanowisko / Position ]],0)))</f>
        <v>n/a</v>
      </c>
      <c r="EN134" s="190" t="str">
        <f>IF(INDEX(tab_MinKomp[Testy czystości / Reinheitstests],MATCH($B133,tab_MinKomp[[Stanowisko / Position ]:[Stanowisko / Position ]],0))="n/a","n/a",EN133-INDEX(tab_MinKomp[Testy czystości / Reinheitstests],MATCH($B133,tab_MinKomp[[Stanowisko / Position ]:[Stanowisko / Position ]],0)))</f>
        <v>n/a</v>
      </c>
      <c r="EO134" s="194" t="str">
        <f>IF(INDEX(tab_MinKomp[Konserwacja Rep],MATCH($B133,tab_MinKomp[[Stanowisko / Position ]:[Stanowisko / Position ]],0))="n/a","n/a",EO133-INDEX(tab_MinKomp[Konserwacja Rep],MATCH($B133,tab_MinKomp[[Stanowisko / Position ]:[Stanowisko / Position ]],0)))</f>
        <v>n/a</v>
      </c>
      <c r="EP134" s="194" t="str">
        <f>IF(INDEX(tab_MinKomp[[Konserwacja Engel ]],MATCH($B133,tab_MinKomp[[Stanowisko / Position ]:[Stanowisko / Position ]],0))="n/a","n/a",EP133-INDEX(tab_MinKomp[[Konserwacja Engel ]],MATCH($B133,tab_MinKomp[[Stanowisko / Position ]:[Stanowisko / Position ]],0)))</f>
        <v>n/a</v>
      </c>
      <c r="EQ134" s="194" t="str">
        <f>IF(INDEX(tab_MinKomp[Konserwacja B 50],MATCH($B133,tab_MinKomp[[Stanowisko / Position ]:[Stanowisko / Position ]],0))="n/a","n/a",EQ133-INDEX(tab_MinKomp[Konserwacja B 50],MATCH($B133,tab_MinKomp[[Stanowisko / Position ]:[Stanowisko / Position ]],0)))</f>
        <v>n/a</v>
      </c>
      <c r="ER134" s="194" t="str">
        <f>IF(INDEX(tab_MinKomp[[Konserwacja EOL ]],MATCH($B133,tab_MinKomp[[Stanowisko / Position ]:[Stanowisko / Position ]],0))="n/a","n/a",ER133-INDEX(tab_MinKomp[[Konserwacja EOL ]],MATCH($B133,tab_MinKomp[[Stanowisko / Position ]:[Stanowisko / Position ]],0)))</f>
        <v>n/a</v>
      </c>
      <c r="ES134" s="194" t="str">
        <f>IF(INDEX(tab_MinKomp[Konserwacja Branson],MATCH($B133,tab_MinKomp[[Stanowisko / Position ]:[Stanowisko / Position ]],0))="n/a","n/a",ES133-INDEX(tab_MinKomp[Konserwacja Branson],MATCH($B133,tab_MinKomp[[Stanowisko / Position ]:[Stanowisko / Position ]],0)))</f>
        <v>n/a</v>
      </c>
      <c r="ET134" s="194" t="str">
        <f>IF(INDEX(tab_MinKomp[Konserwacja coolery],MATCH($B133,tab_MinKomp[[Stanowisko / Position ]:[Stanowisko / Position ]],0))="n/a","n/a",ET133-INDEX(tab_MinKomp[Konserwacja coolery],MATCH($B133,tab_MinKomp[[Stanowisko / Position ]:[Stanowisko / Position ]],0)))</f>
        <v>n/a</v>
      </c>
      <c r="EU134" s="194" t="str">
        <f>IF(INDEX(tab_MinKomp[Konserwacja piecy],MATCH($B133,tab_MinKomp[[Stanowisko / Position ]:[Stanowisko / Position ]],0))="n/a","n/a",EU133-INDEX(tab_MinKomp[Konserwacja piecy],MATCH($B133,tab_MinKomp[[Stanowisko / Position ]:[Stanowisko / Position ]],0)))</f>
        <v>n/a</v>
      </c>
      <c r="EV134" s="194" t="str">
        <f>IF(INDEX(tab_MinKomp[Rysunek techniczny- czytanie],MATCH($B133,tab_MinKomp[[Stanowisko / Position ]:[Stanowisko / Position ]],0))="n/a","n/a",EV133-INDEX(tab_MinKomp[Rysunek techniczny- czytanie],MATCH($B133,tab_MinKomp[[Stanowisko / Position ]:[Stanowisko / Position ]],0)))</f>
        <v>n/a</v>
      </c>
      <c r="EW134" s="194" t="str">
        <f>IF(INDEX(tab_MinKomp[Elektryka],MATCH($B133,tab_MinKomp[[Stanowisko / Position ]:[Stanowisko / Position ]],0))="n/a","n/a",EW133-INDEX(tab_MinKomp[Elektryka],MATCH($B133,tab_MinKomp[[Stanowisko / Position ]:[Stanowisko / Position ]],0)))</f>
        <v>n/a</v>
      </c>
      <c r="EX134" s="194" t="str">
        <f>IF(INDEX(tab_MinKomp[Pneumatyka],MATCH($B133,tab_MinKomp[[Stanowisko / Position ]:[Stanowisko / Position ]],0))="n/a","n/a",EX133-INDEX(tab_MinKomp[Pneumatyka],MATCH($B133,tab_MinKomp[[Stanowisko / Position ]:[Stanowisko / Position ]],0)))</f>
        <v>n/a</v>
      </c>
      <c r="EY134" s="194" t="str">
        <f>IF(INDEX(tab_MinKomp[[Hydraulika ]],MATCH($B133,tab_MinKomp[[Stanowisko / Position ]:[Stanowisko / Position ]],0))="n/a","n/a",EY133-INDEX(tab_MinKomp[[Hydraulika ]],MATCH($B133,tab_MinKomp[[Stanowisko / Position ]:[Stanowisko / Position ]],0)))</f>
        <v>n/a</v>
      </c>
      <c r="EZ134" s="194" t="str">
        <f>IF(INDEX(tab_MinKomp[Podciśnienie],MATCH($B133,tab_MinKomp[[Stanowisko / Position ]:[Stanowisko / Position ]],0))="n/a","n/a",EZ133-INDEX(tab_MinKomp[Podciśnienie],MATCH($B133,tab_MinKomp[[Stanowisko / Position ]:[Stanowisko / Position ]],0)))</f>
        <v>n/a</v>
      </c>
      <c r="FA134" s="194" t="str">
        <f>IF(INDEX(tab_MinKomp[Usuwanie awarii],MATCH($B133,tab_MinKomp[[Stanowisko / Position ]:[Stanowisko / Position ]],0))="n/a","n/a",FA133-INDEX(tab_MinKomp[Usuwanie awarii],MATCH($B133,tab_MinKomp[[Stanowisko / Position ]:[Stanowisko / Position ]],0)))</f>
        <v>n/a</v>
      </c>
      <c r="FB134" s="194" t="str">
        <f>IF(INDEX(tab_MinKomp[Obsługa robotów],MATCH($B133,tab_MinKomp[[Stanowisko / Position ]:[Stanowisko / Position ]],0))="n/a","n/a",FB133-INDEX(tab_MinKomp[Obsługa robotów],MATCH($B133,tab_MinKomp[[Stanowisko / Position ]:[Stanowisko / Position ]],0)))</f>
        <v>n/a</v>
      </c>
      <c r="FC134" s="194" t="str">
        <f>IF(INDEX(tab_MinKomp[Obsługa sterowania maszyny],MATCH($B133,tab_MinKomp[[Stanowisko / Position ]:[Stanowisko / Position ]],0))="n/a","n/a",FC133-INDEX(tab_MinKomp[Obsługa sterowania maszyny],MATCH($B133,tab_MinKomp[[Stanowisko / Position ]:[Stanowisko / Position ]],0)))</f>
        <v>n/a</v>
      </c>
      <c r="FD134" s="194" t="str">
        <f>IF(INDEX(tab_MinKomp[Usuwanie przyczyn żródłowych],MATCH($B133,tab_MinKomp[[Stanowisko / Position ]:[Stanowisko / Position ]],0))="n/a","n/a",FD133-INDEX(tab_MinKomp[Usuwanie przyczyn żródłowych],MATCH($B133,tab_MinKomp[[Stanowisko / Position ]:[Stanowisko / Position ]],0)))</f>
        <v>n/a</v>
      </c>
      <c r="FE134" s="194" t="str">
        <f>IF(INDEX(tab_MinKomp[Cmms stosowanie],MATCH($B133,tab_MinKomp[[Stanowisko / Position ]:[Stanowisko / Position ]],0))="n/a","n/a",FE133-INDEX(tab_MinKomp[Cmms stosowanie],MATCH($B133,tab_MinKomp[[Stanowisko / Position ]:[Stanowisko / Position ]],0)))</f>
        <v>n/a</v>
      </c>
      <c r="FF134" s="190" t="str">
        <f>IF(INDEX(tab_MinKomp[Testy czystości / Reinheitstests],MATCH($B133,tab_MinKomp[[Stanowisko / Position ]:[Stanowisko / Position ]],0))="n/a","n/a",FF133-INDEX(tab_MinKomp[Testy czystości / Reinheitstests],MATCH($B133,tab_MinKomp[[Stanowisko / Position ]:[Stanowisko / Position ]],0)))</f>
        <v>n/a</v>
      </c>
      <c r="FG134" s="194" t="str">
        <f>IF(INDEX(tab_MinKomp[Czyszczenie form plastikowych],MATCH($B133,tab_MinKomp[[Stanowisko / Position ]:[Stanowisko / Position ]],0))="n/a","n/a",FG133-INDEX(tab_MinKomp[Czyszczenie form plastikowych],MATCH($B133,tab_MinKomp[[Stanowisko / Position ]:[Stanowisko / Position ]],0)))</f>
        <v>n/a</v>
      </c>
      <c r="FH134" s="194" t="str">
        <f>IF(INDEX(tab_MinKomp[Wymiana form plastik],MATCH($B133,tab_MinKomp[[Stanowisko / Position ]:[Stanowisko / Position ]],0))="n/a","n/a",FH133-INDEX(tab_MinKomp[Wymiana form plastik],MATCH($B133,tab_MinKomp[[Stanowisko / Position ]:[Stanowisko / Position ]],0)))</f>
        <v>n/a</v>
      </c>
      <c r="FI134" s="194" t="str">
        <f>IF(INDEX(tab_MinKomp[Wymiana form guma],MATCH($B133,tab_MinKomp[[Stanowisko / Position ]:[Stanowisko / Position ]],0))="n/a","n/a",FI133-INDEX(tab_MinKomp[Wymiana form guma],MATCH($B133,tab_MinKomp[[Stanowisko / Position ]:[Stanowisko / Position ]],0)))</f>
        <v>n/a</v>
      </c>
      <c r="FJ134" s="194" t="str">
        <f>IF(INDEX(tab_MinKomp[Konserwacja KK],MATCH($B133,tab_MinKomp[[Stanowisko / Position ]:[Stanowisko / Position ]],0))="n/a","n/a",FJ133-INDEX(tab_MinKomp[Konserwacja KK],MATCH($B133,tab_MinKomp[[Stanowisko / Position ]:[Stanowisko / Position ]],0)))</f>
        <v>n/a</v>
      </c>
      <c r="FK134" s="194" t="str">
        <f>IF(INDEX(tab_MinKomp[Konserwacja form guma],MATCH($B133,tab_MinKomp[[Stanowisko / Position ]:[Stanowisko / Position ]],0))="n/a","n/a",FK133-INDEX(tab_MinKomp[Konserwacja form guma],MATCH($B133,tab_MinKomp[[Stanowisko / Position ]:[Stanowisko / Position ]],0)))</f>
        <v>n/a</v>
      </c>
      <c r="FL134" s="194" t="str">
        <f>IF(INDEX(tab_MinKomp[Konserwacja form plastiki],MATCH($B133,tab_MinKomp[[Stanowisko / Position ]:[Stanowisko / Position ]],0))="n/a","n/a",FL133-INDEX(tab_MinKomp[Konserwacja form plastiki],MATCH($B133,tab_MinKomp[[Stanowisko / Position ]:[Stanowisko / Position ]],0)))</f>
        <v>n/a</v>
      </c>
      <c r="FM134" s="194" t="str">
        <f>IF(INDEX(tab_MinKomp[Konserwacja Gorącego Kanału],MATCH($B133,tab_MinKomp[[Stanowisko / Position ]:[Stanowisko / Position ]],0))="n/a","n/a",FM133-INDEX(tab_MinKomp[Konserwacja Gorącego Kanału],MATCH($B133,tab_MinKomp[[Stanowisko / Position ]:[Stanowisko / Position ]],0)))</f>
        <v>n/a</v>
      </c>
      <c r="FN134" s="194" t="str">
        <f>IF(INDEX(tab_MinKomp[MS Office (Excel)],MATCH($B133,tab_MinKomp[[Stanowisko / Position ]:[Stanowisko / Position ]],0))="n/a","n/a",FN133-INDEX(tab_MinKomp[MS Office (Excel)],MATCH($B133,tab_MinKomp[[Stanowisko / Position ]:[Stanowisko / Position ]],0)))</f>
        <v>n/a</v>
      </c>
      <c r="FO134" s="194" t="str">
        <f>IF(INDEX(tab_MinKomp[MS Office (Word)],MATCH($B133,tab_MinKomp[[Stanowisko / Position ]:[Stanowisko / Position ]],0))="n/a","n/a",FO133-INDEX(tab_MinKomp[MS Office (Word)],MATCH($B133,tab_MinKomp[[Stanowisko / Position ]:[Stanowisko / Position ]],0)))</f>
        <v>n/a</v>
      </c>
      <c r="FP134" s="194" t="str">
        <f>IF(INDEX(tab_MinKomp[MS Office (Power Point)],MATCH($B133,tab_MinKomp[[Stanowisko / Position ]:[Stanowisko / Position ]],0))="n/a","n/a",FP133-INDEX(tab_MinKomp[MS Office (Power Point)],MATCH($B133,tab_MinKomp[[Stanowisko / Position ]:[Stanowisko / Position ]],0)))</f>
        <v>n/a</v>
      </c>
      <c r="FQ134" s="196" t="str">
        <f>IF(INDEX(tab_MinKomp[Język angielski / Englisch],MATCH($B133,tab_MinKomp[[Stanowisko / Position ]:[Stanowisko / Position ]],0))="n/a","n/a",FQ133-INDEX(tab_MinKomp[Język angielski / Englisch],MATCH($B133,tab_MinKomp[[Stanowisko / Position ]:[Stanowisko / Position ]],0)))</f>
        <v>n/a</v>
      </c>
      <c r="FR134" s="196" t="str">
        <f>IF(INDEX(tab_MinKomp[Język niemiecki / Deutsch],MATCH($B133,tab_MinKomp[[Stanowisko / Position ]:[Stanowisko / Position ]],0))="n/a","n/a",FR133-INDEX(tab_MinKomp[Język niemiecki / Deutsch],MATCH($B133,tab_MinKomp[[Stanowisko / Position ]:[Stanowisko / Position ]],0)))</f>
        <v>n/a</v>
      </c>
      <c r="FS134" s="194">
        <f>IF(INDEX(tab_MinKomp[Zarządzanie dokumentacją procesową / Process dokumentation management],MATCH($B133,tab_MinKomp[[Stanowisko / Position ]:[Stanowisko / Position ]],0))="n/a","n/a",FS133-INDEX(tab_MinKomp[Zarządzanie dokumentacją procesową / Process dokumentation management],MATCH($B133,tab_MinKomp[[Stanowisko / Position ]:[Stanowisko / Position ]],0)))</f>
        <v>-1</v>
      </c>
      <c r="FT134" s="194">
        <f>IF(INDEX(tab_MinKomp[Znajomość procesów z obszaru / Kenntiss der prozesse in dem Bereich],MATCH($B133,tab_MinKomp[[Stanowisko / Position ]:[Stanowisko / Position ]],0))="n/a","n/a",FT133-INDEX(tab_MinKomp[Znajomość procesów z obszaru / Kenntiss der prozesse in dem Bereich],MATCH($B133,tab_MinKomp[[Stanowisko / Position ]:[Stanowisko / Position ]],0)))</f>
        <v>-1</v>
      </c>
      <c r="FU134" s="194">
        <f>IF(INDEX(tab_MinKomp[optymalizacja procesów / Prozessoptymalisierung],MATCH($B133,tab_MinKomp[[Stanowisko / Position ]:[Stanowisko / Position ]],0))="n/a","n/a",FU133-INDEX(tab_MinKomp[optymalizacja procesów / Prozessoptymalisierung],MATCH($B133,tab_MinKomp[[Stanowisko / Position ]:[Stanowisko / Position ]],0)))</f>
        <v>0</v>
      </c>
      <c r="FV134" s="194">
        <f>IF(INDEX(tab_MinKomp[Umiejętności szkoleniowe / Trainingsfähigkeiten],MATCH($B133,tab_MinKomp[[Stanowisko / Position ]:[Stanowisko / Position ]],0))="n/a","n/a",FV133-INDEX(tab_MinKomp[Umiejętności szkoleniowe / Trainingsfähigkeiten],MATCH($B133,tab_MinKomp[[Stanowisko / Position ]:[Stanowisko / Position ]],0)))</f>
        <v>0</v>
      </c>
      <c r="FW134" s="194">
        <f>IF(INDEX(tab_MinKomp[Analityczne myślenie, podejście / Analitysches Denken, Einstellung],MATCH($B133,tab_MinKomp[[Stanowisko / Position ]:[Stanowisko / Position ]],0))="n/a","n/a",FW133-INDEX(tab_MinKomp[Analityczne myślenie, podejście / Analitysches Denken, Einstellung],MATCH($B133,tab_MinKomp[[Stanowisko / Position ]:[Stanowisko / Position ]],0)))</f>
        <v>0</v>
      </c>
      <c r="FX134" s="194">
        <f>IF(INDEX(tab_MinKomp[Dokładność, precyzja w dzialaniu / Genauigkeit, Präzision in die Arbeit],MATCH($B133,tab_MinKomp[[Stanowisko / Position ]:[Stanowisko / Position ]],0))="n/a","n/a",FX133-INDEX(tab_MinKomp[Dokładność, precyzja w dzialaniu / Genauigkeit, Präzision in die Arbeit],MATCH($B133,tab_MinKomp[[Stanowisko / Position ]:[Stanowisko / Position ]],0)))</f>
        <v>-1</v>
      </c>
      <c r="FY134" s="194">
        <f>IF(INDEX(tab_MinKomp[Dyspozycyjność / Verfügbarkeit],MATCH($B133,tab_MinKomp[[Stanowisko / Position ]:[Stanowisko / Position ]],0))="n/a","n/a",FY133-INDEX(tab_MinKomp[Dyspozycyjność / Verfügbarkeit],MATCH($B133,tab_MinKomp[[Stanowisko / Position ]:[Stanowisko / Position ]],0)))</f>
        <v>-1</v>
      </c>
      <c r="FZ134" s="194">
        <f>IF(INDEX(tab_MinKomp[Zaangażowanie / 
Engagement],MATCH($B133,tab_MinKomp[[Stanowisko / Position ]:[Stanowisko / Position ]],0))="n/a","n/a",FZ133-INDEX(tab_MinKomp[Zaangażowanie / 
Engagement],MATCH($B133,tab_MinKomp[[Stanowisko / Position ]:[Stanowisko / Position ]],0)))</f>
        <v>-1</v>
      </c>
      <c r="GA134" s="194" t="str">
        <f>IF(INDEX(tab_MinKomp[Konserwacja form guma],MATCH($B133,tab_MinKomp[[Stanowisko / Position ]:[Stanowisko / Position ]],0))="n/a","n/a",GA133-INDEX(tab_MinKomp[Konserwacja form guma],MATCH($B133,tab_MinKomp[[Stanowisko / Position ]:[Stanowisko / Position ]],0)))</f>
        <v>n/a</v>
      </c>
      <c r="GB134" s="194" t="str">
        <f>IF(INDEX(tab_MinKomp[Konserwacja form plastiki],MATCH($B133,tab_MinKomp[[Stanowisko / Position ]:[Stanowisko / Position ]],0))="n/a","n/a",GB133-INDEX(tab_MinKomp[Konserwacja form plastiki],MATCH($B133,tab_MinKomp[[Stanowisko / Position ]:[Stanowisko / Position ]],0)))</f>
        <v>n/a</v>
      </c>
      <c r="GC134" s="194">
        <f>IF(INDEX(tab_MinKomp[Elastyczność w działaniu],MATCH($B133,tab_MinKomp[[Stanowisko / Position ]:[Stanowisko / Position ]],0))="n/a","n/a",GC133-INDEX(tab_MinKomp[Elastyczność w działaniu],MATCH($B133,tab_MinKomp[[Stanowisko / Position ]:[Stanowisko / Position ]],0)))</f>
        <v>-1</v>
      </c>
      <c r="GD134" s="194">
        <f>IF(INDEX(tab_MinKomp[Komunikatywność],MATCH($B133,tab_MinKomp[[Stanowisko / Position ]:[Stanowisko / Position ]],0))="n/a","n/a",GD133-INDEX(tab_MinKomp[Komunikatywność],MATCH($B133,tab_MinKomp[[Stanowisko / Position ]:[Stanowisko / Position ]],0)))</f>
        <v>0</v>
      </c>
      <c r="GE134" s="193" t="str">
        <f>IF(INDEX(tab_MinKomp[Motywowanie i budowanie zaangażowania zespołu],MATCH($B133,tab_MinKomp[[Stanowisko / Position ]:[Stanowisko / Position ]],0))="n/a","n/a",GE133-INDEX(tab_MinKomp[Motywowanie i budowanie zaangażowania zespołu],MATCH($B133,tab_MinKomp[[Stanowisko / Position ]:[Stanowisko / Position ]],0)))</f>
        <v>n/a</v>
      </c>
      <c r="GF134" s="186" t="s">
        <v>248</v>
      </c>
      <c r="GG134" s="186" t="s">
        <v>248</v>
      </c>
      <c r="GH134" s="186" t="s">
        <v>248</v>
      </c>
      <c r="GI134" s="186" t="s">
        <v>248</v>
      </c>
      <c r="GJ134" s="186" t="s">
        <v>248</v>
      </c>
      <c r="GK134" s="186" t="s">
        <v>248</v>
      </c>
      <c r="GL134" s="186" t="s">
        <v>248</v>
      </c>
      <c r="GM134" s="186" t="s">
        <v>248</v>
      </c>
      <c r="GN134" s="186" t="s">
        <v>248</v>
      </c>
      <c r="GO134" s="186" t="s">
        <v>248</v>
      </c>
      <c r="GP134" s="186" t="s">
        <v>248</v>
      </c>
      <c r="GQ134" s="186" t="s">
        <v>248</v>
      </c>
      <c r="GR134" s="186" t="s">
        <v>248</v>
      </c>
      <c r="GS134" s="186" t="s">
        <v>248</v>
      </c>
      <c r="GT134" s="186" t="s">
        <v>248</v>
      </c>
      <c r="GU134" s="186" t="s">
        <v>248</v>
      </c>
      <c r="GV134" s="186" t="s">
        <v>248</v>
      </c>
      <c r="GW134" s="186" t="s">
        <v>248</v>
      </c>
      <c r="GX134" s="186" t="s">
        <v>248</v>
      </c>
      <c r="GY134" s="186" t="s">
        <v>248</v>
      </c>
      <c r="GZ134" s="261" t="s">
        <v>248</v>
      </c>
      <c r="HA134" s="261" t="s">
        <v>248</v>
      </c>
      <c r="HB134" s="191">
        <f>SUM(G134:GE134)/(HB133-(SUM(G134:GE134)))</f>
        <v>-0.30232558139534882</v>
      </c>
    </row>
    <row r="135" spans="1:211" s="218" customFormat="1" ht="24.9" customHeight="1" x14ac:dyDescent="0.3">
      <c r="A135" s="105" t="s">
        <v>314</v>
      </c>
      <c r="B135" s="105" t="s">
        <v>315</v>
      </c>
      <c r="C135" s="105" t="s">
        <v>424</v>
      </c>
      <c r="D135" s="105">
        <v>1434</v>
      </c>
      <c r="E135" s="392" t="s">
        <v>452</v>
      </c>
      <c r="F135" s="185" t="s">
        <v>374</v>
      </c>
      <c r="G135" s="186">
        <v>2</v>
      </c>
      <c r="H135" s="186">
        <v>1</v>
      </c>
      <c r="I135" s="186">
        <v>2</v>
      </c>
      <c r="J135" s="186">
        <v>1</v>
      </c>
      <c r="K135" s="186">
        <v>1</v>
      </c>
      <c r="L135" s="186" t="s">
        <v>248</v>
      </c>
      <c r="M135" s="186" t="s">
        <v>248</v>
      </c>
      <c r="N135" s="186">
        <v>1</v>
      </c>
      <c r="O135" s="186">
        <v>1</v>
      </c>
      <c r="P135" s="186">
        <v>1</v>
      </c>
      <c r="Q135" s="186" t="s">
        <v>248</v>
      </c>
      <c r="R135" s="186" t="s">
        <v>248</v>
      </c>
      <c r="S135" s="186" t="s">
        <v>248</v>
      </c>
      <c r="T135" s="186" t="s">
        <v>248</v>
      </c>
      <c r="U135" s="186" t="s">
        <v>248</v>
      </c>
      <c r="V135" s="186" t="s">
        <v>248</v>
      </c>
      <c r="W135" s="186" t="s">
        <v>248</v>
      </c>
      <c r="X135" s="186" t="s">
        <v>248</v>
      </c>
      <c r="Y135" s="186" t="s">
        <v>248</v>
      </c>
      <c r="Z135" s="186" t="s">
        <v>248</v>
      </c>
      <c r="AA135" s="186" t="s">
        <v>248</v>
      </c>
      <c r="AB135" s="186" t="s">
        <v>248</v>
      </c>
      <c r="AC135" s="186" t="s">
        <v>248</v>
      </c>
      <c r="AD135" s="186" t="s">
        <v>248</v>
      </c>
      <c r="AE135" s="186" t="s">
        <v>248</v>
      </c>
      <c r="AF135" s="186" t="s">
        <v>248</v>
      </c>
      <c r="AG135" s="186" t="s">
        <v>248</v>
      </c>
      <c r="AH135" s="186" t="s">
        <v>248</v>
      </c>
      <c r="AI135" s="186" t="s">
        <v>248</v>
      </c>
      <c r="AJ135" s="186" t="s">
        <v>248</v>
      </c>
      <c r="AK135" s="186" t="s">
        <v>248</v>
      </c>
      <c r="AL135" s="186">
        <v>1</v>
      </c>
      <c r="AM135" s="186" t="s">
        <v>248</v>
      </c>
      <c r="AN135" s="186" t="s">
        <v>248</v>
      </c>
      <c r="AO135" s="186">
        <v>1</v>
      </c>
      <c r="AP135" s="186" t="s">
        <v>248</v>
      </c>
      <c r="AQ135" s="186">
        <v>1</v>
      </c>
      <c r="AR135" s="186" t="s">
        <v>248</v>
      </c>
      <c r="AS135" s="186" t="s">
        <v>248</v>
      </c>
      <c r="AT135" s="186" t="s">
        <v>248</v>
      </c>
      <c r="AU135" s="186">
        <v>1</v>
      </c>
      <c r="AV135" s="186">
        <v>1</v>
      </c>
      <c r="AW135" s="186">
        <v>1</v>
      </c>
      <c r="AX135" s="186" t="s">
        <v>248</v>
      </c>
      <c r="AY135" s="186" t="s">
        <v>248</v>
      </c>
      <c r="AZ135" s="186" t="s">
        <v>248</v>
      </c>
      <c r="BA135" s="186">
        <v>1</v>
      </c>
      <c r="BB135" s="186">
        <v>1</v>
      </c>
      <c r="BC135" s="186" t="s">
        <v>248</v>
      </c>
      <c r="BD135" s="186" t="s">
        <v>248</v>
      </c>
      <c r="BE135" s="186" t="s">
        <v>248</v>
      </c>
      <c r="BF135" s="186" t="s">
        <v>248</v>
      </c>
      <c r="BG135" s="186" t="s">
        <v>248</v>
      </c>
      <c r="BH135" s="186" t="s">
        <v>248</v>
      </c>
      <c r="BI135" s="186" t="s">
        <v>248</v>
      </c>
      <c r="BJ135" s="186" t="s">
        <v>248</v>
      </c>
      <c r="BK135" s="186" t="s">
        <v>248</v>
      </c>
      <c r="BL135" s="186" t="s">
        <v>248</v>
      </c>
      <c r="BM135" s="186" t="s">
        <v>248</v>
      </c>
      <c r="BN135" s="186" t="s">
        <v>248</v>
      </c>
      <c r="BO135" s="186">
        <v>3</v>
      </c>
      <c r="BP135" s="186" t="s">
        <v>248</v>
      </c>
      <c r="BQ135" s="186" t="s">
        <v>248</v>
      </c>
      <c r="BR135" s="186" t="s">
        <v>248</v>
      </c>
      <c r="BS135" s="186">
        <v>2</v>
      </c>
      <c r="BT135" s="186" t="s">
        <v>248</v>
      </c>
      <c r="BU135" s="186">
        <v>2</v>
      </c>
      <c r="BV135" s="186">
        <v>2</v>
      </c>
      <c r="BW135" s="186">
        <v>2</v>
      </c>
      <c r="BX135" s="186">
        <v>1</v>
      </c>
      <c r="BY135" s="186" t="s">
        <v>248</v>
      </c>
      <c r="BZ135" s="186">
        <v>2</v>
      </c>
      <c r="CA135" s="186">
        <v>1</v>
      </c>
      <c r="CB135" s="186">
        <v>2</v>
      </c>
      <c r="CC135" s="186" t="s">
        <v>248</v>
      </c>
      <c r="CD135" s="186">
        <v>2</v>
      </c>
      <c r="CE135" s="186">
        <v>2</v>
      </c>
      <c r="CF135" s="186"/>
      <c r="CG135" s="186">
        <v>1</v>
      </c>
      <c r="CH135" s="186" t="s">
        <v>248</v>
      </c>
      <c r="CI135" s="186" t="s">
        <v>248</v>
      </c>
      <c r="CJ135" s="186" t="s">
        <v>248</v>
      </c>
      <c r="CK135" s="186" t="s">
        <v>248</v>
      </c>
      <c r="CL135" s="186" t="s">
        <v>248</v>
      </c>
      <c r="CM135" s="186" t="s">
        <v>248</v>
      </c>
      <c r="CN135" s="186" t="s">
        <v>248</v>
      </c>
      <c r="CO135" s="186" t="s">
        <v>248</v>
      </c>
      <c r="CP135" s="186" t="s">
        <v>248</v>
      </c>
      <c r="CQ135" s="186" t="s">
        <v>248</v>
      </c>
      <c r="CR135" s="186" t="s">
        <v>248</v>
      </c>
      <c r="CS135" s="186" t="s">
        <v>248</v>
      </c>
      <c r="CT135" s="186" t="s">
        <v>248</v>
      </c>
      <c r="CU135" s="186" t="s">
        <v>248</v>
      </c>
      <c r="CV135" s="186" t="s">
        <v>248</v>
      </c>
      <c r="CW135" s="186">
        <v>1</v>
      </c>
      <c r="CX135" s="186" t="s">
        <v>248</v>
      </c>
      <c r="CY135" s="186" t="s">
        <v>248</v>
      </c>
      <c r="CZ135" s="186" t="s">
        <v>248</v>
      </c>
      <c r="DA135" s="186" t="s">
        <v>248</v>
      </c>
      <c r="DB135" s="186" t="s">
        <v>248</v>
      </c>
      <c r="DC135" s="186" t="s">
        <v>248</v>
      </c>
      <c r="DD135" s="186" t="s">
        <v>248</v>
      </c>
      <c r="DE135" s="186" t="s">
        <v>248</v>
      </c>
      <c r="DF135" s="186">
        <v>1</v>
      </c>
      <c r="DG135" s="186" t="s">
        <v>248</v>
      </c>
      <c r="DH135" s="186" t="s">
        <v>248</v>
      </c>
      <c r="DI135" s="186" t="s">
        <v>248</v>
      </c>
      <c r="DJ135" s="186" t="s">
        <v>248</v>
      </c>
      <c r="DK135" s="186" t="s">
        <v>248</v>
      </c>
      <c r="DL135" s="186" t="s">
        <v>248</v>
      </c>
      <c r="DM135" s="186" t="s">
        <v>248</v>
      </c>
      <c r="DN135" s="186" t="s">
        <v>248</v>
      </c>
      <c r="DO135" s="186" t="s">
        <v>248</v>
      </c>
      <c r="DP135" s="186" t="s">
        <v>248</v>
      </c>
      <c r="DQ135" s="186" t="s">
        <v>248</v>
      </c>
      <c r="DR135" s="186" t="s">
        <v>248</v>
      </c>
      <c r="DS135" s="186" t="s">
        <v>248</v>
      </c>
      <c r="DT135" s="186" t="s">
        <v>248</v>
      </c>
      <c r="DU135" s="186" t="s">
        <v>248</v>
      </c>
      <c r="DV135" s="186" t="s">
        <v>248</v>
      </c>
      <c r="DW135" s="186" t="s">
        <v>248</v>
      </c>
      <c r="DX135" s="186" t="s">
        <v>248</v>
      </c>
      <c r="DY135" s="186" t="s">
        <v>248</v>
      </c>
      <c r="DZ135" s="186" t="s">
        <v>248</v>
      </c>
      <c r="EA135" s="186" t="s">
        <v>248</v>
      </c>
      <c r="EB135" s="186" t="s">
        <v>248</v>
      </c>
      <c r="EC135" s="186" t="s">
        <v>248</v>
      </c>
      <c r="ED135" s="186" t="s">
        <v>248</v>
      </c>
      <c r="EE135" s="186" t="s">
        <v>248</v>
      </c>
      <c r="EF135" s="186" t="s">
        <v>248</v>
      </c>
      <c r="EG135" s="186" t="s">
        <v>248</v>
      </c>
      <c r="EH135" s="186" t="s">
        <v>248</v>
      </c>
      <c r="EI135" s="186" t="s">
        <v>248</v>
      </c>
      <c r="EJ135" s="186" t="s">
        <v>248</v>
      </c>
      <c r="EK135" s="186" t="s">
        <v>248</v>
      </c>
      <c r="EL135" s="186" t="s">
        <v>248</v>
      </c>
      <c r="EM135" s="186" t="s">
        <v>248</v>
      </c>
      <c r="EN135" s="186" t="s">
        <v>248</v>
      </c>
      <c r="EO135" s="186" t="s">
        <v>248</v>
      </c>
      <c r="EP135" s="186" t="s">
        <v>248</v>
      </c>
      <c r="EQ135" s="186" t="s">
        <v>248</v>
      </c>
      <c r="ER135" s="186" t="s">
        <v>248</v>
      </c>
      <c r="ES135" s="186" t="s">
        <v>248</v>
      </c>
      <c r="ET135" s="186" t="s">
        <v>248</v>
      </c>
      <c r="EU135" s="186" t="s">
        <v>248</v>
      </c>
      <c r="EV135" s="186" t="s">
        <v>248</v>
      </c>
      <c r="EW135" s="186" t="s">
        <v>248</v>
      </c>
      <c r="EX135" s="186" t="s">
        <v>248</v>
      </c>
      <c r="EY135" s="186" t="s">
        <v>248</v>
      </c>
      <c r="EZ135" s="186" t="s">
        <v>248</v>
      </c>
      <c r="FA135" s="186" t="s">
        <v>248</v>
      </c>
      <c r="FB135" s="186" t="s">
        <v>248</v>
      </c>
      <c r="FC135" s="186" t="s">
        <v>248</v>
      </c>
      <c r="FD135" s="186" t="s">
        <v>248</v>
      </c>
      <c r="FE135" s="186" t="s">
        <v>248</v>
      </c>
      <c r="FF135" s="186" t="s">
        <v>248</v>
      </c>
      <c r="FG135" s="186" t="s">
        <v>248</v>
      </c>
      <c r="FH135" s="186" t="s">
        <v>248</v>
      </c>
      <c r="FI135" s="186" t="s">
        <v>248</v>
      </c>
      <c r="FJ135" s="186" t="s">
        <v>248</v>
      </c>
      <c r="FK135" s="186" t="s">
        <v>248</v>
      </c>
      <c r="FL135" s="186" t="s">
        <v>248</v>
      </c>
      <c r="FM135" s="186" t="s">
        <v>248</v>
      </c>
      <c r="FN135" s="186"/>
      <c r="FO135" s="186"/>
      <c r="FP135" s="186"/>
      <c r="FQ135" s="187" t="s">
        <v>248</v>
      </c>
      <c r="FR135" s="187" t="s">
        <v>248</v>
      </c>
      <c r="FS135" s="186">
        <v>1</v>
      </c>
      <c r="FT135" s="186">
        <v>1</v>
      </c>
      <c r="FU135" s="186">
        <v>1</v>
      </c>
      <c r="FV135" s="186">
        <v>1</v>
      </c>
      <c r="FW135" s="186">
        <v>1</v>
      </c>
      <c r="FX135" s="186">
        <v>1</v>
      </c>
      <c r="FY135" s="186">
        <v>1</v>
      </c>
      <c r="FZ135" s="186">
        <v>1</v>
      </c>
      <c r="GA135" s="186" t="s">
        <v>248</v>
      </c>
      <c r="GB135" s="186" t="s">
        <v>248</v>
      </c>
      <c r="GC135" s="186">
        <v>1</v>
      </c>
      <c r="GD135" s="186">
        <v>1</v>
      </c>
      <c r="GE135" s="186" t="s">
        <v>248</v>
      </c>
      <c r="GF135" s="186" t="s">
        <v>248</v>
      </c>
      <c r="GG135" s="186" t="s">
        <v>248</v>
      </c>
      <c r="GH135" s="186" t="s">
        <v>248</v>
      </c>
      <c r="GI135" s="186" t="s">
        <v>248</v>
      </c>
      <c r="GJ135" s="186" t="s">
        <v>248</v>
      </c>
      <c r="GK135" s="186" t="s">
        <v>248</v>
      </c>
      <c r="GL135" s="186" t="s">
        <v>248</v>
      </c>
      <c r="GM135" s="186" t="s">
        <v>248</v>
      </c>
      <c r="GN135" s="186" t="s">
        <v>248</v>
      </c>
      <c r="GO135" s="186" t="s">
        <v>248</v>
      </c>
      <c r="GP135" s="186" t="s">
        <v>248</v>
      </c>
      <c r="GQ135" s="186" t="s">
        <v>248</v>
      </c>
      <c r="GR135" s="186" t="s">
        <v>248</v>
      </c>
      <c r="GS135" s="186" t="s">
        <v>248</v>
      </c>
      <c r="GT135" s="186" t="s">
        <v>248</v>
      </c>
      <c r="GU135" s="186" t="s">
        <v>248</v>
      </c>
      <c r="GV135" s="186" t="s">
        <v>248</v>
      </c>
      <c r="GW135" s="186" t="s">
        <v>248</v>
      </c>
      <c r="GX135" s="186" t="s">
        <v>248</v>
      </c>
      <c r="GY135" s="186" t="s">
        <v>248</v>
      </c>
      <c r="GZ135" s="261" t="s">
        <v>248</v>
      </c>
      <c r="HA135" s="261" t="s">
        <v>248</v>
      </c>
      <c r="HB135" s="188">
        <f>SUM(G135:GE135)</f>
        <v>52</v>
      </c>
      <c r="HC135" s="102"/>
    </row>
    <row r="136" spans="1:211" s="218" customFormat="1" ht="24.9" customHeight="1" thickBot="1" x14ac:dyDescent="0.35">
      <c r="A136" s="108" t="str">
        <f>A135</f>
        <v>Prod.-Q-1</v>
      </c>
      <c r="B136" s="108" t="str">
        <f>B135</f>
        <v>Pracownik Produkcji</v>
      </c>
      <c r="C136" s="108" t="str">
        <f>C135</f>
        <v>WC</v>
      </c>
      <c r="D136" s="108">
        <f>D135</f>
        <v>1434</v>
      </c>
      <c r="E136" s="393" t="str">
        <f>E135</f>
        <v>Han Małgorzata</v>
      </c>
      <c r="F136" s="189" t="s">
        <v>375</v>
      </c>
      <c r="G136" s="192">
        <f>IF(INDEX(tab_MinKomp[Przepisy BHP / BHP Vorschriften],MATCH($B135,tab_MinKomp[[Stanowisko / Position ]:[Stanowisko / Position ]],0))="n/a","n/a",G135-INDEX(tab_MinKomp[Przepisy BHP / BHP Vorschriften],MATCH($B135,tab_MinKomp[[Stanowisko / Position ]:[Stanowisko / Position ]],0)))</f>
        <v>0</v>
      </c>
      <c r="H136" s="193">
        <f>IF(INDEX(tab_MinKomp[Przepisy PPOŻ / Brandschutzbestimmungen],MATCH($B135,tab_MinKomp[[Stanowisko / Position ]:[Stanowisko / Position ]],0))="n/a","n/a",H135-INDEX(tab_MinKomp[Przepisy PPOŻ / Brandschutzbestimmungen],MATCH($B135,tab_MinKomp[[Stanowisko / Position ]:[Stanowisko / Position ]],0)))</f>
        <v>0</v>
      </c>
      <c r="I136" s="193">
        <f>IF(INDEX(tab_MinKomp[Ryzyko zawodowe na stanowiskach pracyv/ Berufliche Risiken an Arbeitsstellen],MATCH($B135,tab_MinKomp[[Stanowisko / Position ]:[Stanowisko / Position ]],0))="n/a","n/a",I135-INDEX(tab_MinKomp[Ryzyko zawodowe na stanowiskach pracyv/ Berufliche Risiken an Arbeitsstellen],MATCH($B135,tab_MinKomp[[Stanowisko / Position ]:[Stanowisko / Position ]],0)))</f>
        <v>0</v>
      </c>
      <c r="J136" s="193">
        <f>IF(INDEX(tab_MinKomp[Gospodarka substancjami niebezpiecznymi / Gefahrstoffmanagement],MATCH($B135,tab_MinKomp[[Stanowisko / Position ]:[Stanowisko / Position ]],0))="n/a","n/a",J135-INDEX(tab_MinKomp[Gospodarka substancjami niebezpiecznymi / Gefahrstoffmanagement],MATCH($B135,tab_MinKomp[[Stanowisko / Position ]:[Stanowisko / Position ]],0)))</f>
        <v>0</v>
      </c>
      <c r="K136" s="193">
        <f>IF(INDEX(tab_MinKomp[Gospodarka odpadami / Abfallwirtschaft],MATCH($B135,tab_MinKomp[[Stanowisko / Position ]:[Stanowisko / Position ]],0))="n/a","n/a",K135-INDEX(tab_MinKomp[Gospodarka odpadami / Abfallwirtschaft],MATCH($B135,tab_MinKomp[[Stanowisko / Position ]:[Stanowisko / Position ]],0)))</f>
        <v>0</v>
      </c>
      <c r="L136" s="194" t="str">
        <f>IF(INDEX(tab_MinKomp[Przepisy kodeksu pracy / Bestimmungen des Arbeitsgesetzes],MATCH($B135,tab_MinKomp[[Stanowisko / Position ]:[Stanowisko / Position ]],0))="n/a","n/a",L135-INDEX(tab_MinKomp[Przepisy kodeksu pracy / Bestimmungen des Arbeitsgesetzes],MATCH($B135,tab_MinKomp[[Stanowisko / Position ]:[Stanowisko / Position ]],0)))</f>
        <v>n/a</v>
      </c>
      <c r="M136" s="195" t="str">
        <f>IF(INDEX(tab_MinKomp[Przepisy o ub.społ. ZUS  / Sozialversicherungsvorschriften],MATCH($B135,tab_MinKomp[[Stanowisko / Position ]:[Stanowisko / Position ]],0))="n/a","n/a",M135-INDEX(tab_MinKomp[Przepisy o ub.społ. ZUS  / Sozialversicherungsvorschriften],MATCH($B135,tab_MinKomp[[Stanowisko / Position ]:[Stanowisko / Position ]],0)))</f>
        <v>n/a</v>
      </c>
      <c r="N136" s="194" t="str">
        <f>IF(INDEX(tab_MinKomp[PRZEPISY O PDOF /persönlich Einkommensteuergesetz ],MATCH($B135,tab_MinKomp[[Stanowisko / Position ]:[Stanowisko / Position ]],0))="n/a","n/a",N135-INDEX(tab_MinKomp[PRZEPISY O PDOF /persönlich Einkommensteuergesetz ],MATCH($B135,tab_MinKomp[[Stanowisko / Position ]:[Stanowisko / Position ]],0)))</f>
        <v>n/a</v>
      </c>
      <c r="O136" s="194">
        <f>IF(INDEX(tab_MinKomp[Regulamin pracy / Arbeitsordnung],MATCH($B135,tab_MinKomp[[Stanowisko / Position ]:[Stanowisko / Position ]],0))="n/a","n/a",O135-INDEX(tab_MinKomp[Regulamin pracy / Arbeitsordnung],MATCH($B135,tab_MinKomp[[Stanowisko / Position ]:[Stanowisko / Position ]],0)))</f>
        <v>0</v>
      </c>
      <c r="P136" s="194">
        <f>IF(INDEX(tab_MinKomp[Regulamin wynagradzania / Vergütungsordnung],MATCH($B135,tab_MinKomp[[Stanowisko / Position ]:[Stanowisko / Position ]],0))="n/a","n/a",P135-INDEX(tab_MinKomp[Regulamin wynagradzania / Vergütungsordnung],MATCH($B135,tab_MinKomp[[Stanowisko / Position ]:[Stanowisko / Position ]],0)))</f>
        <v>0</v>
      </c>
      <c r="Q136" s="194" t="str">
        <f>IF(INDEX(tab_MinKomp[System R2PŁATNIK PRO: Płace / Lohnabrechnung],MATCH($B135,tab_MinKomp[[Stanowisko / Position ]:[Stanowisko / Position ]],0))="n/a","n/a",Q135-INDEX(tab_MinKomp[System R2PŁATNIK PRO: Płace / Lohnabrechnung],MATCH($B135,tab_MinKomp[[Stanowisko / Position ]:[Stanowisko / Position ]],0)))</f>
        <v>n/a</v>
      </c>
      <c r="R136" s="194" t="str">
        <f>IF(INDEX(tab_MinKomp[SystemR2PŁATNIK PRO: KADRY / Personaldaten],MATCH($B135,tab_MinKomp[[Stanowisko / Position ]:[Stanowisko / Position ]],0))="n/a","n/a",R135-INDEX(tab_MinKomp[SystemR2PŁATNIK PRO: KADRY / Personaldaten],MATCH($B135,tab_MinKomp[[Stanowisko / Position ]:[Stanowisko / Position ]],0)))</f>
        <v>n/a</v>
      </c>
      <c r="S136" s="194" t="str">
        <f>IF(INDEX(tab_MinKomp[SYSTEM R2PŁATNIK PRO: zarządzanie pracownikami / Arbeitsverwaltung],MATCH($B135,tab_MinKomp[[Stanowisko / Position ]:[Stanowisko / Position ]],0))="n/a","n/a",S135-INDEX(tab_MinKomp[SYSTEM R2PŁATNIK PRO: zarządzanie pracownikami / Arbeitsverwaltung],MATCH($B135,tab_MinKomp[[Stanowisko / Position ]:[Stanowisko / Position ]],0)))</f>
        <v>n/a</v>
      </c>
      <c r="T136" s="194" t="str">
        <f>IF(INDEX(tab_MinKomp[Doradztwo, wsparcie personalne / Personalberatung und Unterstützung],MATCH($B135,tab_MinKomp[[Stanowisko / Position ]:[Stanowisko / Position ]],0))="n/a","n/a",T135-INDEX(tab_MinKomp[Doradztwo, wsparcie personalne / Personalberatung und Unterstützung],MATCH($B135,tab_MinKomp[[Stanowisko / Position ]:[Stanowisko / Position ]],0)))</f>
        <v>n/a</v>
      </c>
      <c r="U136" s="194" t="str">
        <f>IF(INDEX(tab_MinKomp[Przepisy o podatku VAT / MwSt.- Gesetz],MATCH($B135,tab_MinKomp[[Stanowisko / Position ]:[Stanowisko / Position ]],0))="n/a","n/a",U135-INDEX(tab_MinKomp[Przepisy o podatku VAT / MwSt.- Gesetz],MATCH($B135,tab_MinKomp[[Stanowisko / Position ]:[Stanowisko / Position ]],0)))</f>
        <v>n/a</v>
      </c>
      <c r="V136" s="194" t="str">
        <f>IF(INDEX(tab_MinKomp[PrzepisyPDOP / geschäftlich Einkommensteuergesetz],MATCH($B135,tab_MinKomp[[Stanowisko / Position ]:[Stanowisko / Position ]],0))="n/a","n/a",V135-INDEX(tab_MinKomp[PrzepisyPDOP / geschäftlich Einkommensteuergesetz],MATCH($B135,tab_MinKomp[[Stanowisko / Position ]:[Stanowisko / Position ]],0)))</f>
        <v>n/a</v>
      </c>
      <c r="W136" s="194" t="str">
        <f>IF(INDEX(tab_MinKomp[System BAAN / FINANSE (FIBU)],MATCH($B135,tab_MinKomp[[Stanowisko / Position ]:[Stanowisko / Position ]],0))="n/a","n/a",W135-INDEX(tab_MinKomp[System BAAN / FINANSE (FIBU)],MATCH($B135,tab_MinKomp[[Stanowisko / Position ]:[Stanowisko / Position ]],0)))</f>
        <v>n/a</v>
      </c>
      <c r="X136" s="194" t="str">
        <f>IF(INDEX(tab_MinKomp[Systemy pomocnicze / Hilfssysteme(STOCKPROGRAM, KALK2000 etc.)],MATCH($B135,tab_MinKomp[[Stanowisko / Position ]:[Stanowisko / Position ]],0))="n/a","n/a",X135-INDEX(tab_MinKomp[Systemy pomocnicze / Hilfssysteme(STOCKPROGRAM, KALK2000 etc.)],MATCH($B135,tab_MinKomp[[Stanowisko / Position ]:[Stanowisko / Position ]],0)))</f>
        <v>n/a</v>
      </c>
      <c r="Y136" s="194" t="str">
        <f>IF(INDEX(tab_MinKomp[Polityka rachunkowości / Buchführungspolitik],MATCH($B135,tab_MinKomp[[Stanowisko / Position ]:[Stanowisko / Position ]],0))="n/a","n/a",Y135-INDEX(tab_MinKomp[Polityka rachunkowości / Buchführungspolitik],MATCH($B135,tab_MinKomp[[Stanowisko / Position ]:[Stanowisko / Position ]],0)))</f>
        <v>n/a</v>
      </c>
      <c r="Z136" s="194" t="str">
        <f>IF(INDEX(tab_MinKomp[Ustawa o rachunkowości / Rechnungslegungsgesetz],MATCH($B135,tab_MinKomp[[Stanowisko / Position ]:[Stanowisko / Position ]],0))="n/a","n/a",Z135-INDEX(tab_MinKomp[Ustawa o rachunkowości / Rechnungslegungsgesetz],MATCH($B135,tab_MinKomp[[Stanowisko / Position ]:[Stanowisko / Position ]],0)))</f>
        <v>n/a</v>
      </c>
      <c r="AA136" s="194" t="str">
        <f>IF(INDEX(tab_MinKomp[WORKFLOW - TS-100],MATCH($B135,tab_MinKomp[[Stanowisko / Position ]:[Stanowisko / Position ]],0))="n/a","n/a",AA135-INDEX(tab_MinKomp[WORKFLOW - TS-100],MATCH($B135,tab_MinKomp[[Stanowisko / Position ]:[Stanowisko / Position ]],0)))</f>
        <v>n/a</v>
      </c>
      <c r="AB136" s="194" t="str">
        <f>IF(INDEX(tab_MinKomp[WORKFLOW - SFMS],MATCH($B135,tab_MinKomp[[Stanowisko / Position ]:[Stanowisko / Position ]],0))="n/a","n/a",AB135-INDEX(tab_MinKomp[WORKFLOW - SFMS],MATCH($B135,tab_MinKomp[[Stanowisko / Position ]:[Stanowisko / Position ]],0)))</f>
        <v>n/a</v>
      </c>
      <c r="AC136" s="194" t="str">
        <f>IF(INDEX(tab_MinKomp[System ISO 9001:2015],MATCH($B135,tab_MinKomp[[Stanowisko / Position ]:[Stanowisko / Position ]],0))="n/a","n/a",AC135-INDEX(tab_MinKomp[System ISO 9001:2015],MATCH($B135,tab_MinKomp[[Stanowisko / Position ]:[Stanowisko / Position ]],0)))</f>
        <v>n/a</v>
      </c>
      <c r="AD136" s="194" t="str">
        <f>IF(INDEX(tab_MinKomp[System ISO 9001:2015],MATCH($B135,tab_MinKomp[[Stanowisko / Position ]:[Stanowisko / Position ]],0))="n/a","n/a",AD135-INDEX(tab_MinKomp[System ISO 9001:2015],MATCH($B135,tab_MinKomp[[Stanowisko / Position ]:[Stanowisko / Position ]],0)))</f>
        <v>n/a</v>
      </c>
      <c r="AE136" s="194" t="str">
        <f>IF(INDEX(tab_MinKomp[System ISO 9001:2015],MATCH($B135,tab_MinKomp[[Stanowisko / Position ]:[Stanowisko / Position ]],0))="n/a","n/a",AE135-INDEX(tab_MinKomp[System ISO 9001:2015],MATCH($B135,tab_MinKomp[[Stanowisko / Position ]:[Stanowisko / Position ]],0)))</f>
        <v>n/a</v>
      </c>
      <c r="AF136" s="194" t="str">
        <f>IF(INDEX(tab_MinKomp[System ISO 9001:2015],MATCH($B135,tab_MinKomp[[Stanowisko / Position ]:[Stanowisko / Position ]],0))="n/a","n/a",AF135-INDEX(tab_MinKomp[System ISO 9001:2015],MATCH($B135,tab_MinKomp[[Stanowisko / Position ]:[Stanowisko / Position ]],0)))</f>
        <v>n/a</v>
      </c>
      <c r="AG136" s="194" t="str">
        <f>IF(INDEX(tab_MinKomp[Wymagania VDA 6.3 Process / Forderungen],MATCH($B135,tab_MinKomp[[Stanowisko / Position ]:[Stanowisko / Position ]],0))="n/a","n/a",AG135-INDEX(tab_MinKomp[Wymagania VDA 6.3 Process / Forderungen],MATCH($B135,tab_MinKomp[[Stanowisko / Position ]:[Stanowisko / Position ]],0)))</f>
        <v>n/a</v>
      </c>
      <c r="AH136" s="194" t="str">
        <f>IF(INDEX(tab_MinKomp[Wymagania VDA 6.5 Product / Forderungen],MATCH($B135,tab_MinKomp[[Stanowisko / Position ]:[Stanowisko / Position ]],0))="n/a","n/a",AH135-INDEX(tab_MinKomp[Wymagania VDA 6.5 Product / Forderungen],MATCH($B135,tab_MinKomp[[Stanowisko / Position ]:[Stanowisko / Position ]],0)))</f>
        <v>n/a</v>
      </c>
      <c r="AI136" s="194" t="str">
        <f>IF(INDEX(tab_MinKomp[Wymagania VDA 6.5 Product / Forderungen],MATCH($B135,tab_MinKomp[[Stanowisko / Position ]:[Stanowisko / Position ]],0))="n/a","n/a",AI135-INDEX(tab_MinKomp[Wymagania VDA 6.5 Product / Forderungen],MATCH($B135,tab_MinKomp[[Stanowisko / Position ]:[Stanowisko / Position ]],0)))</f>
        <v>n/a</v>
      </c>
      <c r="AJ136" s="194" t="str">
        <f>IF(INDEX(tab_MinKomp[Wymagania VDA 6.5 Product / Forderungen],MATCH($B135,tab_MinKomp[[Stanowisko / Position ]:[Stanowisko / Position ]],0))="n/a","n/a",AJ135-INDEX(tab_MinKomp[Wymagania VDA 6.5 Product / Forderungen],MATCH($B135,tab_MinKomp[[Stanowisko / Position ]:[Stanowisko / Position ]],0)))</f>
        <v>n/a</v>
      </c>
      <c r="AK136" s="194" t="str">
        <f>IF(INDEX(tab_MinKomp[Wymagania VDA 6.5 Product / Forderungen],MATCH($B135,tab_MinKomp[[Stanowisko / Position ]:[Stanowisko / Position ]],0))="n/a","n/a",AK135-INDEX(tab_MinKomp[Wymagania VDA 6.5 Product / Forderungen],MATCH($B135,tab_MinKomp[[Stanowisko / Position ]:[Stanowisko / Position ]],0)))</f>
        <v>n/a</v>
      </c>
      <c r="AL136" s="194">
        <f>IF(INDEX(tab_MinKomp[LEAN MANAGEMENT],MATCH($B135,tab_MinKomp[[Stanowisko / Position ]:[Stanowisko / Position ]],0))="n/a","n/a",AL135-INDEX(tab_MinKomp[LEAN MANAGEMENT],MATCH($B135,tab_MinKomp[[Stanowisko / Position ]:[Stanowisko / Position ]],0)))</f>
        <v>0</v>
      </c>
      <c r="AM136" s="194" t="str">
        <f>IF(INDEX(tab_MinKomp[Wymagania VDA 6.5 Product / Forderungen],MATCH($B135,tab_MinKomp[[Stanowisko / Position ]:[Stanowisko / Position ]],0))="n/a","n/a",AM135-INDEX(tab_MinKomp[Wymagania VDA 6.5 Product / Forderungen],MATCH($B135,tab_MinKomp[[Stanowisko / Position ]:[Stanowisko / Position ]],0)))</f>
        <v>n/a</v>
      </c>
      <c r="AN136" s="194" t="str">
        <f>IF(INDEX(tab_MinKomp[Wymagania VDA 6.5 Product / Forderungen],MATCH($B135,tab_MinKomp[[Stanowisko / Position ]:[Stanowisko / Position ]],0))="n/a","n/a",AN135-INDEX(tab_MinKomp[Wymagania VDA 6.5 Product / Forderungen],MATCH($B135,tab_MinKomp[[Stanowisko / Position ]:[Stanowisko / Position ]],0)))</f>
        <v>n/a</v>
      </c>
      <c r="AO136" s="194">
        <f>IF(INDEX(tab_MinKomp[LEAN MANAGEMENT],MATCH($B135,tab_MinKomp[[Stanowisko / Position ]:[Stanowisko / Position ]],0))="n/a","n/a",AO135-INDEX(tab_MinKomp[LEAN MANAGEMENT],MATCH($B135,tab_MinKomp[[Stanowisko / Position ]:[Stanowisko / Position ]],0)))</f>
        <v>0</v>
      </c>
      <c r="AP136" s="194" t="str">
        <f>IF(INDEX(tab_MinKomp[Wymagania VDA 6.5 Product / Forderungen],MATCH($B135,tab_MinKomp[[Stanowisko / Position ]:[Stanowisko / Position ]],0))="n/a","n/a",AP135-INDEX(tab_MinKomp[Wymagania VDA 6.5 Product / Forderungen],MATCH($B135,tab_MinKomp[[Stanowisko / Position ]:[Stanowisko / Position ]],0)))</f>
        <v>n/a</v>
      </c>
      <c r="AQ136" s="194">
        <f>IF(INDEX(tab_MinKomp[LEAN MANAGEMENT],MATCH($B135,tab_MinKomp[[Stanowisko / Position ]:[Stanowisko / Position ]],0))="n/a","n/a",AQ135-INDEX(tab_MinKomp[LEAN MANAGEMENT],MATCH($B135,tab_MinKomp[[Stanowisko / Position ]:[Stanowisko / Position ]],0)))</f>
        <v>0</v>
      </c>
      <c r="AR136" s="194" t="str">
        <f>IF(INDEX(tab_MinKomp[Wymagania VDA 6.5 Product / Forderungen],MATCH($B135,tab_MinKomp[[Stanowisko / Position ]:[Stanowisko / Position ]],0))="n/a","n/a",AR135-INDEX(tab_MinKomp[Wymagania VDA 6.5 Product / Forderungen],MATCH($B135,tab_MinKomp[[Stanowisko / Position ]:[Stanowisko / Position ]],0)))</f>
        <v>n/a</v>
      </c>
      <c r="AS136" s="194" t="str">
        <f>IF(INDEX(tab_MinKomp[Wymagania VDA 6.5 Product / Forderungen],MATCH($B135,tab_MinKomp[[Stanowisko / Position ]:[Stanowisko / Position ]],0))="n/a","n/a",AS135-INDEX(tab_MinKomp[Wymagania VDA 6.5 Product / Forderungen],MATCH($B135,tab_MinKomp[[Stanowisko / Position ]:[Stanowisko / Position ]],0)))</f>
        <v>n/a</v>
      </c>
      <c r="AT136" s="194" t="str">
        <f>IF(INDEX(tab_MinKomp[Wymagania VDA 6.5 Product / Forderungen],MATCH($B135,tab_MinKomp[[Stanowisko / Position ]:[Stanowisko / Position ]],0))="n/a","n/a",AT135-INDEX(tab_MinKomp[Wymagania VDA 6.5 Product / Forderungen],MATCH($B135,tab_MinKomp[[Stanowisko / Position ]:[Stanowisko / Position ]],0)))</f>
        <v>n/a</v>
      </c>
      <c r="AU136" s="194">
        <f>IF(INDEX(tab_MinKomp[LEAN MANAGEMENT],MATCH($B135,tab_MinKomp[[Stanowisko / Position ]:[Stanowisko / Position ]],0))="n/a","n/a",AU135-INDEX(tab_MinKomp[LEAN MANAGEMENT],MATCH($B135,tab_MinKomp[[Stanowisko / Position ]:[Stanowisko / Position ]],0)))</f>
        <v>0</v>
      </c>
      <c r="AV136" s="194">
        <f>IF(INDEX(tab_MinKomp[LEAN MANAGEMENT],MATCH($B135,tab_MinKomp[[Stanowisko / Position ]:[Stanowisko / Position ]],0))="n/a","n/a",AV135-INDEX(tab_MinKomp[LEAN MANAGEMENT],MATCH($B135,tab_MinKomp[[Stanowisko / Position ]:[Stanowisko / Position ]],0)))</f>
        <v>0</v>
      </c>
      <c r="AW136" s="194">
        <f>IF(INDEX(tab_MinKomp[LEAN MANAGEMENT],MATCH($B135,tab_MinKomp[[Stanowisko / Position ]:[Stanowisko / Position ]],0))="n/a","n/a",AW135-INDEX(tab_MinKomp[LEAN MANAGEMENT],MATCH($B135,tab_MinKomp[[Stanowisko / Position ]:[Stanowisko / Position ]],0)))</f>
        <v>0</v>
      </c>
      <c r="AX136" s="194" t="str">
        <f>IF(INDEX(tab_MinKomp[Wymagania VDA 6.5 Product / Forderungen],MATCH($B135,tab_MinKomp[[Stanowisko / Position ]:[Stanowisko / Position ]],0))="n/a","n/a",AX135-INDEX(tab_MinKomp[Wymagania VDA 6.5 Product / Forderungen],MATCH($B135,tab_MinKomp[[Stanowisko / Position ]:[Stanowisko / Position ]],0)))</f>
        <v>n/a</v>
      </c>
      <c r="AY136" s="194" t="str">
        <f>IF(INDEX(tab_MinKomp[Wymagania VDA 6.5 Product / Forderungen],MATCH($B135,tab_MinKomp[[Stanowisko / Position ]:[Stanowisko / Position ]],0))="n/a","n/a",AY135-INDEX(tab_MinKomp[Wymagania VDA 6.5 Product / Forderungen],MATCH($B135,tab_MinKomp[[Stanowisko / Position ]:[Stanowisko / Position ]],0)))</f>
        <v>n/a</v>
      </c>
      <c r="AZ136" s="194" t="str">
        <f>IF(INDEX(tab_MinKomp[Wymagania VDA 6.5 Product / Forderungen],MATCH($B135,tab_MinKomp[[Stanowisko / Position ]:[Stanowisko / Position ]],0))="n/a","n/a",AZ135-INDEX(tab_MinKomp[Wymagania VDA 6.5 Product / Forderungen],MATCH($B135,tab_MinKomp[[Stanowisko / Position ]:[Stanowisko / Position ]],0)))</f>
        <v>n/a</v>
      </c>
      <c r="BA136" s="194">
        <f>IF(INDEX(tab_MinKomp[LEAN MANAGEMENT],MATCH($B135,tab_MinKomp[[Stanowisko / Position ]:[Stanowisko / Position ]],0))="n/a","n/a",BA135-INDEX(tab_MinKomp[LEAN MANAGEMENT],MATCH($B135,tab_MinKomp[[Stanowisko / Position ]:[Stanowisko / Position ]],0)))</f>
        <v>0</v>
      </c>
      <c r="BB136" s="194">
        <f>IF(INDEX(tab_MinKomp[LEAN MANAGEMENT],MATCH($B135,tab_MinKomp[[Stanowisko / Position ]:[Stanowisko / Position ]],0))="n/a","n/a",BB135-INDEX(tab_MinKomp[LEAN MANAGEMENT],MATCH($B135,tab_MinKomp[[Stanowisko / Position ]:[Stanowisko / Position ]],0)))</f>
        <v>0</v>
      </c>
      <c r="BC136" s="194" t="str">
        <f>IF(INDEX(tab_MinKomp[Wymagania VDA 6.5 Product / Forderungen],MATCH($B135,tab_MinKomp[[Stanowisko / Position ]:[Stanowisko / Position ]],0))="n/a","n/a",BC135-INDEX(tab_MinKomp[Wymagania VDA 6.5 Product / Forderungen],MATCH($B135,tab_MinKomp[[Stanowisko / Position ]:[Stanowisko / Position ]],0)))</f>
        <v>n/a</v>
      </c>
      <c r="BD136" s="194" t="str">
        <f>IF(INDEX(tab_MinKomp[Wymagania VDA 6.5 Product / Forderungen],MATCH($B135,tab_MinKomp[[Stanowisko / Position ]:[Stanowisko / Position ]],0))="n/a","n/a",BD135-INDEX(tab_MinKomp[Wymagania VDA 6.5 Product / Forderungen],MATCH($B135,tab_MinKomp[[Stanowisko / Position ]:[Stanowisko / Position ]],0)))</f>
        <v>n/a</v>
      </c>
      <c r="BE136" s="194" t="str">
        <f>IF(INDEX(tab_MinKomp[Wymagania VDA 6.5 Product / Forderungen],MATCH($B135,tab_MinKomp[[Stanowisko / Position ]:[Stanowisko / Position ]],0))="n/a","n/a",BE135-INDEX(tab_MinKomp[Wymagania VDA 6.5 Product / Forderungen],MATCH($B135,tab_MinKomp[[Stanowisko / Position ]:[Stanowisko / Position ]],0)))</f>
        <v>n/a</v>
      </c>
      <c r="BF136" s="194" t="str">
        <f>IF(INDEX(tab_MinKomp[Wymagania VDA 6.5 Product / Forderungen],MATCH($B135,tab_MinKomp[[Stanowisko / Position ]:[Stanowisko / Position ]],0))="n/a","n/a",BF135-INDEX(tab_MinKomp[Wymagania VDA 6.5 Product / Forderungen],MATCH($B135,tab_MinKomp[[Stanowisko / Position ]:[Stanowisko / Position ]],0)))</f>
        <v>n/a</v>
      </c>
      <c r="BG136" s="194" t="str">
        <f>IF(INDEX(tab_MinKomp[Wymagania VDA 6.5 Product / Forderungen],MATCH($B135,tab_MinKomp[[Stanowisko / Position ]:[Stanowisko / Position ]],0))="n/a","n/a",BG135-INDEX(tab_MinKomp[Wymagania VDA 6.5 Product / Forderungen],MATCH($B135,tab_MinKomp[[Stanowisko / Position ]:[Stanowisko / Position ]],0)))</f>
        <v>n/a</v>
      </c>
      <c r="BH136" s="194" t="str">
        <f>IF(INDEX(tab_MinKomp[Wymagania VDA 6.5 Product / Forderungen],MATCH($B135,tab_MinKomp[[Stanowisko / Position ]:[Stanowisko / Position ]],0))="n/a","n/a",BH135-INDEX(tab_MinKomp[Wymagania VDA 6.5 Product / Forderungen],MATCH($B135,tab_MinKomp[[Stanowisko / Position ]:[Stanowisko / Position ]],0)))</f>
        <v>n/a</v>
      </c>
      <c r="BI136" s="194" t="str">
        <f>IF(INDEX(tab_MinKomp[Wymagania VDA 6.5 Product / Forderungen],MATCH($B135,tab_MinKomp[[Stanowisko / Position ]:[Stanowisko / Position ]],0))="n/a","n/a",BI135-INDEX(tab_MinKomp[Wymagania VDA 6.5 Product / Forderungen],MATCH($B135,tab_MinKomp[[Stanowisko / Position ]:[Stanowisko / Position ]],0)))</f>
        <v>n/a</v>
      </c>
      <c r="BJ136" s="194" t="str">
        <f>IF(INDEX(tab_MinKomp[Wymagania VDA 6.5 Product / Forderungen],MATCH($B135,tab_MinKomp[[Stanowisko / Position ]:[Stanowisko / Position ]],0))="n/a","n/a",BJ135-INDEX(tab_MinKomp[Wymagania VDA 6.5 Product / Forderungen],MATCH($B135,tab_MinKomp[[Stanowisko / Position ]:[Stanowisko / Position ]],0)))</f>
        <v>n/a</v>
      </c>
      <c r="BK136" s="194" t="str">
        <f>IF(INDEX(tab_MinKomp[Wymagania VDA 6.5 Product / Forderungen],MATCH($B135,tab_MinKomp[[Stanowisko / Position ]:[Stanowisko / Position ]],0))="n/a","n/a",BK135-INDEX(tab_MinKomp[Wymagania VDA 6.5 Product / Forderungen],MATCH($B135,tab_MinKomp[[Stanowisko / Position ]:[Stanowisko / Position ]],0)))</f>
        <v>n/a</v>
      </c>
      <c r="BL136" s="194" t="str">
        <f>IF(INDEX(tab_MinKomp[Wymagania VDA 6.5 Product / Forderungen],MATCH($B135,tab_MinKomp[[Stanowisko / Position ]:[Stanowisko / Position ]],0))="n/a","n/a",BL135-INDEX(tab_MinKomp[Wymagania VDA 6.5 Product / Forderungen],MATCH($B135,tab_MinKomp[[Stanowisko / Position ]:[Stanowisko / Position ]],0)))</f>
        <v>n/a</v>
      </c>
      <c r="BM136" s="194" t="str">
        <f>IF(INDEX(tab_MinKomp[Wymagania VDA 6.5 Product / Forderungen],MATCH($B135,tab_MinKomp[[Stanowisko / Position ]:[Stanowisko / Position ]],0))="n/a","n/a",BM135-INDEX(tab_MinKomp[Wymagania VDA 6.5 Product / Forderungen],MATCH($B135,tab_MinKomp[[Stanowisko / Position ]:[Stanowisko / Position ]],0)))</f>
        <v>n/a</v>
      </c>
      <c r="BN136" s="194" t="str">
        <f>IF(INDEX(tab_MinKomp[Wymagania VDA 6.5 Product / Forderungen],MATCH($B135,tab_MinKomp[[Stanowisko / Position ]:[Stanowisko / Position ]],0))="n/a","n/a",BN135-INDEX(tab_MinKomp[Wymagania VDA 6.5 Product / Forderungen],MATCH($B135,tab_MinKomp[[Stanowisko / Position ]:[Stanowisko / Position ]],0)))</f>
        <v>n/a</v>
      </c>
      <c r="BO136" s="194">
        <f>IF(INDEX(tab_MinKomp[5S],MATCH($B135,tab_MinKomp[[Stanowisko / Position ]:[Stanowisko / Position ]],0))="n/a","n/a",BO135-INDEX(tab_MinKomp[5S],MATCH($B135,tab_MinKomp[[Stanowisko / Position ]:[Stanowisko / Position ]],0)))</f>
        <v>1</v>
      </c>
      <c r="BP136" s="194" t="str">
        <f>IF(INDEX(tab_MinKomp[Wymagania VDA 6.5 Product / Forderungen],MATCH($B135,tab_MinKomp[[Stanowisko / Position ]:[Stanowisko / Position ]],0))="n/a","n/a",BP135-INDEX(tab_MinKomp[Wymagania VDA 6.5 Product / Forderungen],MATCH($B135,tab_MinKomp[[Stanowisko / Position ]:[Stanowisko / Position ]],0)))</f>
        <v>n/a</v>
      </c>
      <c r="BQ136" s="194" t="str">
        <f>IF(INDEX(tab_MinKomp[Wymagania VDA 6.5 Product / Forderungen],MATCH($B135,tab_MinKomp[[Stanowisko / Position ]:[Stanowisko / Position ]],0))="n/a","n/a",BQ135-INDEX(tab_MinKomp[Wymagania VDA 6.5 Product / Forderungen],MATCH($B135,tab_MinKomp[[Stanowisko / Position ]:[Stanowisko / Position ]],0)))</f>
        <v>n/a</v>
      </c>
      <c r="BR136" s="194" t="str">
        <f>IF(INDEX(tab_MinKomp[Wymagania VDA 6.5 Product / Forderungen],MATCH($B135,tab_MinKomp[[Stanowisko / Position ]:[Stanowisko / Position ]],0))="n/a","n/a",BR135-INDEX(tab_MinKomp[Wymagania VDA 6.5 Product / Forderungen],MATCH($B135,tab_MinKomp[[Stanowisko / Position ]:[Stanowisko / Position ]],0)))</f>
        <v>n/a</v>
      </c>
      <c r="BS136" s="194">
        <f>IF(INDEX(tab_MinKomp[5S],MATCH($B135,tab_MinKomp[[Stanowisko / Position ]:[Stanowisko / Position ]],0))="n/a","n/a",BS135-INDEX(tab_MinKomp[5S],MATCH($B135,tab_MinKomp[[Stanowisko / Position ]:[Stanowisko / Position ]],0)))</f>
        <v>0</v>
      </c>
      <c r="BT136" s="194" t="str">
        <f>IF(INDEX(tab_MinKomp[Wymagania VDA 6.5 Product / Forderungen],MATCH($B135,tab_MinKomp[[Stanowisko / Position ]:[Stanowisko / Position ]],0))="n/a","n/a",BT135-INDEX(tab_MinKomp[Wymagania VDA 6.5 Product / Forderungen],MATCH($B135,tab_MinKomp[[Stanowisko / Position ]:[Stanowisko / Position ]],0)))</f>
        <v>n/a</v>
      </c>
      <c r="BU136" s="194">
        <f>IF(INDEX(tab_MinKomp[LEAN MANAGEMENT],MATCH($B135,tab_MinKomp[[Stanowisko / Position ]:[Stanowisko / Position ]],0))="n/a","n/a",BU135-INDEX(tab_MinKomp[LEAN MANAGEMENT],MATCH($B135,tab_MinKomp[[Stanowisko / Position ]:[Stanowisko / Position ]],0)))</f>
        <v>1</v>
      </c>
      <c r="BV136" s="194">
        <f>IF(INDEX(tab_MinKomp[5S],MATCH($B135,tab_MinKomp[[Stanowisko / Position ]:[Stanowisko / Position ]],0))="n/a","n/a",BV135-INDEX(tab_MinKomp[5S],MATCH($B135,tab_MinKomp[[Stanowisko / Position ]:[Stanowisko / Position ]],0)))</f>
        <v>0</v>
      </c>
      <c r="BW136" s="194">
        <f>IF(INDEX(tab_MinKomp[5S],MATCH($B135,tab_MinKomp[[Stanowisko / Position ]:[Stanowisko / Position ]],0))="n/a","n/a",BW135-INDEX(tab_MinKomp[5S],MATCH($B135,tab_MinKomp[[Stanowisko / Position ]:[Stanowisko / Position ]],0)))</f>
        <v>0</v>
      </c>
      <c r="BX136" s="194">
        <f>IF(INDEX(tab_MinKomp[5S],MATCH($B135,tab_MinKomp[[Stanowisko / Position ]:[Stanowisko / Position ]],0))="n/a","n/a",BX135-INDEX(tab_MinKomp[5S],MATCH($B135,tab_MinKomp[[Stanowisko / Position ]:[Stanowisko / Position ]],0)))</f>
        <v>-1</v>
      </c>
      <c r="BY136" s="194" t="str">
        <f>IF(INDEX(tab_MinKomp[Wymagania VDA 6.5 Product / Forderungen],MATCH($B135,tab_MinKomp[[Stanowisko / Position ]:[Stanowisko / Position ]],0))="n/a","n/a",BY135-INDEX(tab_MinKomp[Wymagania VDA 6.5 Product / Forderungen],MATCH($B135,tab_MinKomp[[Stanowisko / Position ]:[Stanowisko / Position ]],0)))</f>
        <v>n/a</v>
      </c>
      <c r="BZ136" s="194">
        <f>IF(INDEX(tab_MinKomp[5S],MATCH($B135,tab_MinKomp[[Stanowisko / Position ]:[Stanowisko / Position ]],0))="n/a","n/a",BZ135-INDEX(tab_MinKomp[5S],MATCH($B135,tab_MinKomp[[Stanowisko / Position ]:[Stanowisko / Position ]],0)))</f>
        <v>0</v>
      </c>
      <c r="CA136" s="194">
        <f>IF(INDEX(tab_MinKomp[LEAN MANAGEMENT],MATCH($B135,tab_MinKomp[[Stanowisko / Position ]:[Stanowisko / Position ]],0))="n/a","n/a",CA135-INDEX(tab_MinKomp[LEAN MANAGEMENT],MATCH($B135,tab_MinKomp[[Stanowisko / Position ]:[Stanowisko / Position ]],0)))</f>
        <v>0</v>
      </c>
      <c r="CB136" s="194">
        <f>IF(INDEX(tab_MinKomp[5S],MATCH($B135,tab_MinKomp[[Stanowisko / Position ]:[Stanowisko / Position ]],0))="n/a","n/a",CB135-INDEX(tab_MinKomp[5S],MATCH($B135,tab_MinKomp[[Stanowisko / Position ]:[Stanowisko / Position ]],0)))</f>
        <v>0</v>
      </c>
      <c r="CC136" s="194" t="str">
        <f>IF(INDEX(tab_MinKomp[Wymagania VDA 6.5 Product / Forderungen],MATCH($B135,tab_MinKomp[[Stanowisko / Position ]:[Stanowisko / Position ]],0))="n/a","n/a",CC135-INDEX(tab_MinKomp[Wymagania VDA 6.5 Product / Forderungen],MATCH($B135,tab_MinKomp[[Stanowisko / Position ]:[Stanowisko / Position ]],0)))</f>
        <v>n/a</v>
      </c>
      <c r="CD136" s="194">
        <f>IF(INDEX(tab_MinKomp[LEAN MANAGEMENT],MATCH($B135,tab_MinKomp[[Stanowisko / Position ]:[Stanowisko / Position ]],0))="n/a","n/a",CD135-INDEX(tab_MinKomp[LEAN MANAGEMENT],MATCH($B135,tab_MinKomp[[Stanowisko / Position ]:[Stanowisko / Position ]],0)))</f>
        <v>1</v>
      </c>
      <c r="CE136" s="194">
        <f>IF(INDEX(tab_MinKomp[5S],MATCH($B135,tab_MinKomp[[Stanowisko / Position ]:[Stanowisko / Position ]],0))="n/a","n/a",CE135-INDEX(tab_MinKomp[5S],MATCH($B135,tab_MinKomp[[Stanowisko / Position ]:[Stanowisko / Position ]],0)))</f>
        <v>0</v>
      </c>
      <c r="CF136" s="194">
        <f>IF(INDEX(tab_MinKomp[LEAN MANAGEMENT],MATCH($B135,tab_MinKomp[[Stanowisko / Position ]:[Stanowisko / Position ]],0))="n/a","n/a",CF135-INDEX(tab_MinKomp[LEAN MANAGEMENT],MATCH($B135,tab_MinKomp[[Stanowisko / Position ]:[Stanowisko / Position ]],0)))</f>
        <v>-1</v>
      </c>
      <c r="CG136" s="194">
        <f>IF(INDEX(tab_MinKomp[LEAN MANAGEMENT],MATCH($B135,tab_MinKomp[[Stanowisko / Position ]:[Stanowisko / Position ]],0))="n/a","n/a",CG135-INDEX(tab_MinKomp[LEAN MANAGEMENT],MATCH($B135,tab_MinKomp[[Stanowisko / Position ]:[Stanowisko / Position ]],0)))</f>
        <v>0</v>
      </c>
      <c r="CH136" s="194" t="str">
        <f>IF(INDEX(tab_MinKomp[Wymagania VDA 6.5 Product / Forderungen],MATCH($B135,tab_MinKomp[[Stanowisko / Position ]:[Stanowisko / Position ]],0))="n/a","n/a",CH135-INDEX(tab_MinKomp[Wymagania VDA 6.5 Product / Forderungen],MATCH($B135,tab_MinKomp[[Stanowisko / Position ]:[Stanowisko / Position ]],0)))</f>
        <v>n/a</v>
      </c>
      <c r="CI136" s="194" t="str">
        <f>IF(INDEX(tab_MinKomp[Wymagania VDA 6.5 Product / Forderungen],MATCH($B135,tab_MinKomp[[Stanowisko / Position ]:[Stanowisko / Position ]],0))="n/a","n/a",CI135-INDEX(tab_MinKomp[Wymagania VDA 6.5 Product / Forderungen],MATCH($B135,tab_MinKomp[[Stanowisko / Position ]:[Stanowisko / Position ]],0)))</f>
        <v>n/a</v>
      </c>
      <c r="CJ136" s="194" t="str">
        <f>IF(INDEX(tab_MinKomp[Wymagania VDA 6.5 Product / Forderungen],MATCH($B135,tab_MinKomp[[Stanowisko / Position ]:[Stanowisko / Position ]],0))="n/a","n/a",CJ135-INDEX(tab_MinKomp[Wymagania VDA 6.5 Product / Forderungen],MATCH($B135,tab_MinKomp[[Stanowisko / Position ]:[Stanowisko / Position ]],0)))</f>
        <v>n/a</v>
      </c>
      <c r="CK136" s="194" t="str">
        <f>IF(INDEX(tab_MinKomp[Wymagania VDA 6.5 Product / Forderungen],MATCH($B135,tab_MinKomp[[Stanowisko / Position ]:[Stanowisko / Position ]],0))="n/a","n/a",CK135-INDEX(tab_MinKomp[Wymagania VDA 6.5 Product / Forderungen],MATCH($B135,tab_MinKomp[[Stanowisko / Position ]:[Stanowisko / Position ]],0)))</f>
        <v>n/a</v>
      </c>
      <c r="CL136" s="194" t="str">
        <f>IF(INDEX(tab_MinKomp[Wymagania VDA 6.5 Product / Forderungen],MATCH($B135,tab_MinKomp[[Stanowisko / Position ]:[Stanowisko / Position ]],0))="n/a","n/a",CL135-INDEX(tab_MinKomp[Wymagania VDA 6.5 Product / Forderungen],MATCH($B135,tab_MinKomp[[Stanowisko / Position ]:[Stanowisko / Position ]],0)))</f>
        <v>n/a</v>
      </c>
      <c r="CM136" s="194" t="str">
        <f>IF(INDEX(tab_MinKomp[Wymagania VDA 6.5 Product / Forderungen],MATCH($B135,tab_MinKomp[[Stanowisko / Position ]:[Stanowisko / Position ]],0))="n/a","n/a",CM135-INDEX(tab_MinKomp[Wymagania VDA 6.5 Product / Forderungen],MATCH($B135,tab_MinKomp[[Stanowisko / Position ]:[Stanowisko / Position ]],0)))</f>
        <v>n/a</v>
      </c>
      <c r="CN136" s="194" t="str">
        <f>IF(INDEX(tab_MinKomp[Wymagania VDA 6.5 Product / Forderungen],MATCH($B135,tab_MinKomp[[Stanowisko / Position ]:[Stanowisko / Position ]],0))="n/a","n/a",CN135-INDEX(tab_MinKomp[Wymagania VDA 6.5 Product / Forderungen],MATCH($B135,tab_MinKomp[[Stanowisko / Position ]:[Stanowisko / Position ]],0)))</f>
        <v>n/a</v>
      </c>
      <c r="CO136" s="194" t="str">
        <f>IF(INDEX(tab_MinKomp[Wymagania VDA 6.5 Product / Forderungen],MATCH($B135,tab_MinKomp[[Stanowisko / Position ]:[Stanowisko / Position ]],0))="n/a","n/a",CO135-INDEX(tab_MinKomp[Wymagania VDA 6.5 Product / Forderungen],MATCH($B135,tab_MinKomp[[Stanowisko / Position ]:[Stanowisko / Position ]],0)))</f>
        <v>n/a</v>
      </c>
      <c r="CP136" s="194" t="str">
        <f>IF(INDEX(tab_MinKomp[Wymagania VDA 6.5 Product / Forderungen],MATCH($B135,tab_MinKomp[[Stanowisko / Position ]:[Stanowisko / Position ]],0))="n/a","n/a",CP135-INDEX(tab_MinKomp[Wymagania VDA 6.5 Product / Forderungen],MATCH($B135,tab_MinKomp[[Stanowisko / Position ]:[Stanowisko / Position ]],0)))</f>
        <v>n/a</v>
      </c>
      <c r="CQ136" s="194" t="str">
        <f>IF(INDEX(tab_MinKomp[Wymagania VDA 6.5 Product / Forderungen],MATCH($B135,tab_MinKomp[[Stanowisko / Position ]:[Stanowisko / Position ]],0))="n/a","n/a",CQ135-INDEX(tab_MinKomp[Wymagania VDA 6.5 Product / Forderungen],MATCH($B135,tab_MinKomp[[Stanowisko / Position ]:[Stanowisko / Position ]],0)))</f>
        <v>n/a</v>
      </c>
      <c r="CR136" s="194" t="str">
        <f>IF(INDEX(tab_MinKomp[Wymagania VDA 6.5 Product / Forderungen],MATCH($B135,tab_MinKomp[[Stanowisko / Position ]:[Stanowisko / Position ]],0))="n/a","n/a",CR135-INDEX(tab_MinKomp[Wymagania VDA 6.5 Product / Forderungen],MATCH($B135,tab_MinKomp[[Stanowisko / Position ]:[Stanowisko / Position ]],0)))</f>
        <v>n/a</v>
      </c>
      <c r="CS136" s="194" t="str">
        <f>IF(INDEX(tab_MinKomp[Wymagania VDA 6.5 Product / Forderungen],MATCH($B135,tab_MinKomp[[Stanowisko / Position ]:[Stanowisko / Position ]],0))="n/a","n/a",CS135-INDEX(tab_MinKomp[Wymagania VDA 6.5 Product / Forderungen],MATCH($B135,tab_MinKomp[[Stanowisko / Position ]:[Stanowisko / Position ]],0)))</f>
        <v>n/a</v>
      </c>
      <c r="CT136" s="194" t="str">
        <f>IF(INDEX(tab_MinKomp[Wymagania VDA 6.5 Product / Forderungen],MATCH($B135,tab_MinKomp[[Stanowisko / Position ]:[Stanowisko / Position ]],0))="n/a","n/a",CT135-INDEX(tab_MinKomp[Wymagania VDA 6.5 Product / Forderungen],MATCH($B135,tab_MinKomp[[Stanowisko / Position ]:[Stanowisko / Position ]],0)))</f>
        <v>n/a</v>
      </c>
      <c r="CU136" s="194" t="str">
        <f>IF(INDEX(tab_MinKomp[Wymagania VDA 6.5 Product / Forderungen],MATCH($B135,tab_MinKomp[[Stanowisko / Position ]:[Stanowisko / Position ]],0))="n/a","n/a",CU135-INDEX(tab_MinKomp[Wymagania VDA 6.5 Product / Forderungen],MATCH($B135,tab_MinKomp[[Stanowisko / Position ]:[Stanowisko / Position ]],0)))</f>
        <v>n/a</v>
      </c>
      <c r="CV136" s="194" t="str">
        <f>IF(INDEX(tab_MinKomp[Wymagania VDA 6.5 Product / Forderungen],MATCH($B135,tab_MinKomp[[Stanowisko / Position ]:[Stanowisko / Position ]],0))="n/a","n/a",CV135-INDEX(tab_MinKomp[Wymagania VDA 6.5 Product / Forderungen],MATCH($B135,tab_MinKomp[[Stanowisko / Position ]:[Stanowisko / Position ]],0)))</f>
        <v>n/a</v>
      </c>
      <c r="CW136" s="194">
        <f>IF(INDEX(tab_MinKomp[LEAN MANAGEMENT],MATCH($B135,tab_MinKomp[[Stanowisko / Position ]:[Stanowisko / Position ]],0))="n/a","n/a",CW135-INDEX(tab_MinKomp[LEAN MANAGEMENT],MATCH($B135,tab_MinKomp[[Stanowisko / Position ]:[Stanowisko / Position ]],0)))</f>
        <v>0</v>
      </c>
      <c r="CX136" s="194" t="str">
        <f>IF(INDEX(tab_MinKomp[Wymagania VDA 6.5 Product / Forderungen],MATCH($B135,tab_MinKomp[[Stanowisko / Position ]:[Stanowisko / Position ]],0))="n/a","n/a",CX135-INDEX(tab_MinKomp[Wymagania VDA 6.5 Product / Forderungen],MATCH($B135,tab_MinKomp[[Stanowisko / Position ]:[Stanowisko / Position ]],0)))</f>
        <v>n/a</v>
      </c>
      <c r="CY136" s="194" t="str">
        <f>IF(INDEX(tab_MinKomp[Wymagania VDA 6.5 Product / Forderungen],MATCH($B135,tab_MinKomp[[Stanowisko / Position ]:[Stanowisko / Position ]],0))="n/a","n/a",CY135-INDEX(tab_MinKomp[Wymagania VDA 6.5 Product / Forderungen],MATCH($B135,tab_MinKomp[[Stanowisko / Position ]:[Stanowisko / Position ]],0)))</f>
        <v>n/a</v>
      </c>
      <c r="CZ136" s="194" t="str">
        <f>IF(INDEX(tab_MinKomp[Wymagania VDA 6.5 Product / Forderungen],MATCH($B135,tab_MinKomp[[Stanowisko / Position ]:[Stanowisko / Position ]],0))="n/a","n/a",CZ135-INDEX(tab_MinKomp[Wymagania VDA 6.5 Product / Forderungen],MATCH($B135,tab_MinKomp[[Stanowisko / Position ]:[Stanowisko / Position ]],0)))</f>
        <v>n/a</v>
      </c>
      <c r="DA136" s="194" t="str">
        <f>IF(INDEX(tab_MinKomp[Wymagania VDA 6.5 Product / Forderungen],MATCH($B135,tab_MinKomp[[Stanowisko / Position ]:[Stanowisko / Position ]],0))="n/a","n/a",DA135-INDEX(tab_MinKomp[Wymagania VDA 6.5 Product / Forderungen],MATCH($B135,tab_MinKomp[[Stanowisko / Position ]:[Stanowisko / Position ]],0)))</f>
        <v>n/a</v>
      </c>
      <c r="DB136" s="194" t="str">
        <f>IF(INDEX(tab_MinKomp[Wymagania VDA 6.5 Product / Forderungen],MATCH($B135,tab_MinKomp[[Stanowisko / Position ]:[Stanowisko / Position ]],0))="n/a","n/a",DB135-INDEX(tab_MinKomp[Wymagania VDA 6.5 Product / Forderungen],MATCH($B135,tab_MinKomp[[Stanowisko / Position ]:[Stanowisko / Position ]],0)))</f>
        <v>n/a</v>
      </c>
      <c r="DC136" s="194" t="str">
        <f>IF(INDEX(tab_MinKomp[SUPPLIER MANAGEMENT],MATCH($B135,tab_MinKomp[[Stanowisko / Position ]:[Stanowisko / Position ]],0))="n/a","n/a",DC135-INDEX(tab_MinKomp[SUPPLIER MANAGEMENT],MATCH($B135,tab_MinKomp[[Stanowisko / Position ]:[Stanowisko / Position ]],0)))</f>
        <v>n/a</v>
      </c>
      <c r="DD136" s="194" t="str">
        <f>IF(INDEX(tab_MinKomp[SUPPLIER MANAGEMENT],MATCH($B135,tab_MinKomp[[Stanowisko / Position ]:[Stanowisko / Position ]],0))="n/a","n/a",DD135-INDEX(tab_MinKomp[SUPPLIER MANAGEMENT],MATCH($B135,tab_MinKomp[[Stanowisko / Position ]:[Stanowisko / Position ]],0)))</f>
        <v>n/a</v>
      </c>
      <c r="DE136" s="194" t="str">
        <f>IF(INDEX(tab_MinKomp[SUPPLIER MANAGEMENT],MATCH($B135,tab_MinKomp[[Stanowisko / Position ]:[Stanowisko / Position ]],0))="n/a","n/a",DE135-INDEX(tab_MinKomp[SUPPLIER MANAGEMENT],MATCH($B135,tab_MinKomp[[Stanowisko / Position ]:[Stanowisko / Position ]],0)))</f>
        <v>n/a</v>
      </c>
      <c r="DF136" s="194">
        <f>IF(INDEX(tab_MinKomp[LEAN MANAGEMENT],MATCH($B135,tab_MinKomp[[Stanowisko / Position ]:[Stanowisko / Position ]],0))="n/a","n/a",DF135-INDEX(tab_MinKomp[LEAN MANAGEMENT],MATCH($B135,tab_MinKomp[[Stanowisko / Position ]:[Stanowisko / Position ]],0)))</f>
        <v>0</v>
      </c>
      <c r="DG136" s="194" t="str">
        <f>IF(INDEX(tab_MinKomp[SUPPLIER MANAGEMENT],MATCH($B135,tab_MinKomp[[Stanowisko / Position ]:[Stanowisko / Position ]],0))="n/a","n/a",DG135-INDEX(tab_MinKomp[SUPPLIER MANAGEMENT],MATCH($B135,tab_MinKomp[[Stanowisko / Position ]:[Stanowisko / Position ]],0)))</f>
        <v>n/a</v>
      </c>
      <c r="DH136" s="194" t="str">
        <f>IF(INDEX(tab_MinKomp[SUPPLIER MANAGEMENT],MATCH($B135,tab_MinKomp[[Stanowisko / Position ]:[Stanowisko / Position ]],0))="n/a","n/a",DH135-INDEX(tab_MinKomp[SUPPLIER MANAGEMENT],MATCH($B135,tab_MinKomp[[Stanowisko / Position ]:[Stanowisko / Position ]],0)))</f>
        <v>n/a</v>
      </c>
      <c r="DI136" s="194" t="str">
        <f>IF(INDEX(tab_MinKomp[SUPPLIER MANAGEMENT],MATCH($B135,tab_MinKomp[[Stanowisko / Position ]:[Stanowisko / Position ]],0))="n/a","n/a",DI135-INDEX(tab_MinKomp[SUPPLIER MANAGEMENT],MATCH($B135,tab_MinKomp[[Stanowisko / Position ]:[Stanowisko / Position ]],0)))</f>
        <v>n/a</v>
      </c>
      <c r="DJ136" s="194" t="str">
        <f>IF(INDEX(tab_MinKomp[SUPPLIER MANAGEMENT],MATCH($B135,tab_MinKomp[[Stanowisko / Position ]:[Stanowisko / Position ]],0))="n/a","n/a",DJ135-INDEX(tab_MinKomp[SUPPLIER MANAGEMENT],MATCH($B135,tab_MinKomp[[Stanowisko / Position ]:[Stanowisko / Position ]],0)))</f>
        <v>n/a</v>
      </c>
      <c r="DK136" s="194" t="str">
        <f>IF(INDEX(tab_MinKomp[SUPPLIER MANAGEMENT],MATCH($B135,tab_MinKomp[[Stanowisko / Position ]:[Stanowisko / Position ]],0))="n/a","n/a",DK135-INDEX(tab_MinKomp[SUPPLIER MANAGEMENT],MATCH($B135,tab_MinKomp[[Stanowisko / Position ]:[Stanowisko / Position ]],0)))</f>
        <v>n/a</v>
      </c>
      <c r="DL136" s="194" t="str">
        <f>IF(INDEX(tab_MinKomp[SUPPLIER MANAGEMENT],MATCH($B135,tab_MinKomp[[Stanowisko / Position ]:[Stanowisko / Position ]],0))="n/a","n/a",DL135-INDEX(tab_MinKomp[SUPPLIER MANAGEMENT],MATCH($B135,tab_MinKomp[[Stanowisko / Position ]:[Stanowisko / Position ]],0)))</f>
        <v>n/a</v>
      </c>
      <c r="DM136" s="194" t="str">
        <f>IF(INDEX(tab_MinKomp[SUPPLIER MANAGEMENT],MATCH($B135,tab_MinKomp[[Stanowisko / Position ]:[Stanowisko / Position ]],0))="n/a","n/a",DM135-INDEX(tab_MinKomp[SUPPLIER MANAGEMENT],MATCH($B135,tab_MinKomp[[Stanowisko / Position ]:[Stanowisko / Position ]],0)))</f>
        <v>n/a</v>
      </c>
      <c r="DN136" s="194" t="str">
        <f>IF(INDEX(tab_MinKomp[SUPPLIER MANAGEMENT],MATCH($B135,tab_MinKomp[[Stanowisko / Position ]:[Stanowisko / Position ]],0))="n/a","n/a",DN135-INDEX(tab_MinKomp[SUPPLIER MANAGEMENT],MATCH($B135,tab_MinKomp[[Stanowisko / Position ]:[Stanowisko / Position ]],0)))</f>
        <v>n/a</v>
      </c>
      <c r="DO136" s="194" t="str">
        <f>IF(INDEX(tab_MinKomp[SUPPLIER MANAGEMENT],MATCH($B135,tab_MinKomp[[Stanowisko / Position ]:[Stanowisko / Position ]],0))="n/a","n/a",DO135-INDEX(tab_MinKomp[SUPPLIER MANAGEMENT],MATCH($B135,tab_MinKomp[[Stanowisko / Position ]:[Stanowisko / Position ]],0)))</f>
        <v>n/a</v>
      </c>
      <c r="DP136" s="194" t="str">
        <f>IF(INDEX(tab_MinKomp[SUPPLIER MANAGEMENT],MATCH($B135,tab_MinKomp[[Stanowisko / Position ]:[Stanowisko / Position ]],0))="n/a","n/a",DP135-INDEX(tab_MinKomp[SUPPLIER MANAGEMENT],MATCH($B135,tab_MinKomp[[Stanowisko / Position ]:[Stanowisko / Position ]],0)))</f>
        <v>n/a</v>
      </c>
      <c r="DQ136" s="194" t="str">
        <f>IF(INDEX(tab_MinKomp[SUPPLIER MANAGEMENT],MATCH($B135,tab_MinKomp[[Stanowisko / Position ]:[Stanowisko / Position ]],0))="n/a","n/a",DQ135-INDEX(tab_MinKomp[SUPPLIER MANAGEMENT],MATCH($B135,tab_MinKomp[[Stanowisko / Position ]:[Stanowisko / Position ]],0)))</f>
        <v>n/a</v>
      </c>
      <c r="DR136" s="194" t="str">
        <f>IF(INDEX(tab_MinKomp[SUPPLIER MANAGEMENT],MATCH($B135,tab_MinKomp[[Stanowisko / Position ]:[Stanowisko / Position ]],0))="n/a","n/a",DR135-INDEX(tab_MinKomp[SUPPLIER MANAGEMENT],MATCH($B135,tab_MinKomp[[Stanowisko / Position ]:[Stanowisko / Position ]],0)))</f>
        <v>n/a</v>
      </c>
      <c r="DS136" s="194" t="str">
        <f>IF(INDEX(tab_MinKomp[SUPPLIER MANAGEMENT],MATCH($B135,tab_MinKomp[[Stanowisko / Position ]:[Stanowisko / Position ]],0))="n/a","n/a",DS135-INDEX(tab_MinKomp[SUPPLIER MANAGEMENT],MATCH($B135,tab_MinKomp[[Stanowisko / Position ]:[Stanowisko / Position ]],0)))</f>
        <v>n/a</v>
      </c>
      <c r="DT136" s="194" t="str">
        <f>IF(INDEX(tab_MinKomp[SUPPLIER MANAGEMENT],MATCH($B135,tab_MinKomp[[Stanowisko / Position ]:[Stanowisko / Position ]],0))="n/a","n/a",DT135-INDEX(tab_MinKomp[SUPPLIER MANAGEMENT],MATCH($B135,tab_MinKomp[[Stanowisko / Position ]:[Stanowisko / Position ]],0)))</f>
        <v>n/a</v>
      </c>
      <c r="DU136" s="194" t="str">
        <f>IF(INDEX(tab_MinKomp[SUPPLIER MANAGEMENT],MATCH($B135,tab_MinKomp[[Stanowisko / Position ]:[Stanowisko / Position ]],0))="n/a","n/a",DU135-INDEX(tab_MinKomp[SUPPLIER MANAGEMENT],MATCH($B135,tab_MinKomp[[Stanowisko / Position ]:[Stanowisko / Position ]],0)))</f>
        <v>n/a</v>
      </c>
      <c r="DV136" s="194" t="str">
        <f>IF(INDEX(tab_MinKomp[SUPPLIER MANAGEMENT],MATCH($B135,tab_MinKomp[[Stanowisko / Position ]:[Stanowisko / Position ]],0))="n/a","n/a",DV135-INDEX(tab_MinKomp[SUPPLIER MANAGEMENT],MATCH($B135,tab_MinKomp[[Stanowisko / Position ]:[Stanowisko / Position ]],0)))</f>
        <v>n/a</v>
      </c>
      <c r="DW136" s="194" t="str">
        <f>IF(INDEX(tab_MinKomp[SUPPLIER MANAGEMENT],MATCH($B135,tab_MinKomp[[Stanowisko / Position ]:[Stanowisko / Position ]],0))="n/a","n/a",DW135-INDEX(tab_MinKomp[SUPPLIER MANAGEMENT],MATCH($B135,tab_MinKomp[[Stanowisko / Position ]:[Stanowisko / Position ]],0)))</f>
        <v>n/a</v>
      </c>
      <c r="DX136" s="194" t="str">
        <f>IF(INDEX(tab_MinKomp[SUPPLIER MANAGEMENT],MATCH($B135,tab_MinKomp[[Stanowisko / Position ]:[Stanowisko / Position ]],0))="n/a","n/a",DX135-INDEX(tab_MinKomp[SUPPLIER MANAGEMENT],MATCH($B135,tab_MinKomp[[Stanowisko / Position ]:[Stanowisko / Position ]],0)))</f>
        <v>n/a</v>
      </c>
      <c r="DY136" s="194" t="str">
        <f>IF(INDEX(tab_MinKomp[SUPPLIER MANAGEMENT],MATCH($B135,tab_MinKomp[[Stanowisko / Position ]:[Stanowisko / Position ]],0))="n/a","n/a",DY135-INDEX(tab_MinKomp[SUPPLIER MANAGEMENT],MATCH($B135,tab_MinKomp[[Stanowisko / Position ]:[Stanowisko / Position ]],0)))</f>
        <v>n/a</v>
      </c>
      <c r="DZ136" s="194" t="str">
        <f>IF(INDEX(tab_MinKomp[SUPPLIER MANAGEMENT],MATCH($B135,tab_MinKomp[[Stanowisko / Position ]:[Stanowisko / Position ]],0))="n/a","n/a",DZ135-INDEX(tab_MinKomp[SUPPLIER MANAGEMENT],MATCH($B135,tab_MinKomp[[Stanowisko / Position ]:[Stanowisko / Position ]],0)))</f>
        <v>n/a</v>
      </c>
      <c r="EA136" s="194" t="str">
        <f>IF(INDEX(tab_MinKomp[SUPPLIER MANAGEMENT],MATCH($B135,tab_MinKomp[[Stanowisko / Position ]:[Stanowisko / Position ]],0))="n/a","n/a",EA135-INDEX(tab_MinKomp[SUPPLIER MANAGEMENT],MATCH($B135,tab_MinKomp[[Stanowisko / Position ]:[Stanowisko / Position ]],0)))</f>
        <v>n/a</v>
      </c>
      <c r="EB136" s="194" t="str">
        <f>IF(INDEX(tab_MinKomp[SUPPLIER MANAGEMENT],MATCH($B135,tab_MinKomp[[Stanowisko / Position ]:[Stanowisko / Position ]],0))="n/a","n/a",EB135-INDEX(tab_MinKomp[SUPPLIER MANAGEMENT],MATCH($B135,tab_MinKomp[[Stanowisko / Position ]:[Stanowisko / Position ]],0)))</f>
        <v>n/a</v>
      </c>
      <c r="EC136" s="190" t="str">
        <f>IF(INDEX(tab_MinKomp[Testy czystości / Reinheitstests],MATCH($B135,tab_MinKomp[[Stanowisko / Position ]:[Stanowisko / Position ]],0))="n/a","n/a",EC135-INDEX(tab_MinKomp[Testy czystości / Reinheitstests],MATCH($B135,tab_MinKomp[[Stanowisko / Position ]:[Stanowisko / Position ]],0)))</f>
        <v>n/a</v>
      </c>
      <c r="ED136" s="190" t="str">
        <f>IF(INDEX(tab_MinKomp[Testy czystości / Reinheitstests],MATCH($B135,tab_MinKomp[[Stanowisko / Position ]:[Stanowisko / Position ]],0))="n/a","n/a",ED135-INDEX(tab_MinKomp[Testy czystości / Reinheitstests],MATCH($B135,tab_MinKomp[[Stanowisko / Position ]:[Stanowisko / Position ]],0)))</f>
        <v>n/a</v>
      </c>
      <c r="EE136" s="190" t="str">
        <f>IF(INDEX(tab_MinKomp[Testy czystości / Reinheitstests],MATCH($B135,tab_MinKomp[[Stanowisko / Position ]:[Stanowisko / Position ]],0))="n/a","n/a",EE135-INDEX(tab_MinKomp[Testy czystości / Reinheitstests],MATCH($B135,tab_MinKomp[[Stanowisko / Position ]:[Stanowisko / Position ]],0)))</f>
        <v>n/a</v>
      </c>
      <c r="EF136" s="190" t="str">
        <f>IF(INDEX(tab_MinKomp[Testy czystości / Reinheitstests],MATCH($B135,tab_MinKomp[[Stanowisko / Position ]:[Stanowisko / Position ]],0))="n/a","n/a",EF135-INDEX(tab_MinKomp[Testy czystości / Reinheitstests],MATCH($B135,tab_MinKomp[[Stanowisko / Position ]:[Stanowisko / Position ]],0)))</f>
        <v>n/a</v>
      </c>
      <c r="EG136" s="190" t="str">
        <f>IF(INDEX(tab_MinKomp[Testy czystości / Reinheitstests],MATCH($B135,tab_MinKomp[[Stanowisko / Position ]:[Stanowisko / Position ]],0))="n/a","n/a",EG135-INDEX(tab_MinKomp[Testy czystości / Reinheitstests],MATCH($B135,tab_MinKomp[[Stanowisko / Position ]:[Stanowisko / Position ]],0)))</f>
        <v>n/a</v>
      </c>
      <c r="EH136" s="190" t="str">
        <f>IF(INDEX(tab_MinKomp[Testy czystości / Reinheitstests],MATCH($B135,tab_MinKomp[[Stanowisko / Position ]:[Stanowisko / Position ]],0))="n/a","n/a",EH135-INDEX(tab_MinKomp[Testy czystości / Reinheitstests],MATCH($B135,tab_MinKomp[[Stanowisko / Position ]:[Stanowisko / Position ]],0)))</f>
        <v>n/a</v>
      </c>
      <c r="EI136" s="190" t="str">
        <f>IF(INDEX(tab_MinKomp[Testy czystości / Reinheitstests],MATCH($B135,tab_MinKomp[[Stanowisko / Position ]:[Stanowisko / Position ]],0))="n/a","n/a",EI135-INDEX(tab_MinKomp[Testy czystości / Reinheitstests],MATCH($B135,tab_MinKomp[[Stanowisko / Position ]:[Stanowisko / Position ]],0)))</f>
        <v>n/a</v>
      </c>
      <c r="EJ136" s="190" t="str">
        <f>IF(INDEX(tab_MinKomp[Testy czystości / Reinheitstests],MATCH($B135,tab_MinKomp[[Stanowisko / Position ]:[Stanowisko / Position ]],0))="n/a","n/a",EJ135-INDEX(tab_MinKomp[Testy czystości / Reinheitstests],MATCH($B135,tab_MinKomp[[Stanowisko / Position ]:[Stanowisko / Position ]],0)))</f>
        <v>n/a</v>
      </c>
      <c r="EK136" s="190" t="str">
        <f>IF(INDEX(tab_MinKomp[Testy czystości / Reinheitstests],MATCH($B135,tab_MinKomp[[Stanowisko / Position ]:[Stanowisko / Position ]],0))="n/a","n/a",EK135-INDEX(tab_MinKomp[Testy czystości / Reinheitstests],MATCH($B135,tab_MinKomp[[Stanowisko / Position ]:[Stanowisko / Position ]],0)))</f>
        <v>n/a</v>
      </c>
      <c r="EL136" s="190" t="str">
        <f>IF(INDEX(tab_MinKomp[Testy czystości / Reinheitstests],MATCH($B135,tab_MinKomp[[Stanowisko / Position ]:[Stanowisko / Position ]],0))="n/a","n/a",EL135-INDEX(tab_MinKomp[Testy czystości / Reinheitstests],MATCH($B135,tab_MinKomp[[Stanowisko / Position ]:[Stanowisko / Position ]],0)))</f>
        <v>n/a</v>
      </c>
      <c r="EM136" s="190" t="str">
        <f>IF(INDEX(tab_MinKomp[Testy czystości / Reinheitstests],MATCH($B135,tab_MinKomp[[Stanowisko / Position ]:[Stanowisko / Position ]],0))="n/a","n/a",EM135-INDEX(tab_MinKomp[Testy czystości / Reinheitstests],MATCH($B135,tab_MinKomp[[Stanowisko / Position ]:[Stanowisko / Position ]],0)))</f>
        <v>n/a</v>
      </c>
      <c r="EN136" s="190" t="str">
        <f>IF(INDEX(tab_MinKomp[Testy czystości / Reinheitstests],MATCH($B135,tab_MinKomp[[Stanowisko / Position ]:[Stanowisko / Position ]],0))="n/a","n/a",EN135-INDEX(tab_MinKomp[Testy czystości / Reinheitstests],MATCH($B135,tab_MinKomp[[Stanowisko / Position ]:[Stanowisko / Position ]],0)))</f>
        <v>n/a</v>
      </c>
      <c r="EO136" s="190" t="str">
        <f>IF(INDEX(tab_MinKomp[Testy czystości / Reinheitstests],MATCH($B135,tab_MinKomp[[Stanowisko / Position ]:[Stanowisko / Position ]],0))="n/a","n/a",EO135-INDEX(tab_MinKomp[Testy czystości / Reinheitstests],MATCH($B135,tab_MinKomp[[Stanowisko / Position ]:[Stanowisko / Position ]],0)))</f>
        <v>n/a</v>
      </c>
      <c r="EP136" s="190" t="str">
        <f>IF(INDEX(tab_MinKomp[Testy czystości / Reinheitstests],MATCH($B135,tab_MinKomp[[Stanowisko / Position ]:[Stanowisko / Position ]],0))="n/a","n/a",EP135-INDEX(tab_MinKomp[Testy czystości / Reinheitstests],MATCH($B135,tab_MinKomp[[Stanowisko / Position ]:[Stanowisko / Position ]],0)))</f>
        <v>n/a</v>
      </c>
      <c r="EQ136" s="190" t="str">
        <f>IF(INDEX(tab_MinKomp[Testy czystości / Reinheitstests],MATCH($B135,tab_MinKomp[[Stanowisko / Position ]:[Stanowisko / Position ]],0))="n/a","n/a",EQ135-INDEX(tab_MinKomp[Testy czystości / Reinheitstests],MATCH($B135,tab_MinKomp[[Stanowisko / Position ]:[Stanowisko / Position ]],0)))</f>
        <v>n/a</v>
      </c>
      <c r="ER136" s="190" t="str">
        <f>IF(INDEX(tab_MinKomp[Testy czystości / Reinheitstests],MATCH($B135,tab_MinKomp[[Stanowisko / Position ]:[Stanowisko / Position ]],0))="n/a","n/a",ER135-INDEX(tab_MinKomp[Testy czystości / Reinheitstests],MATCH($B135,tab_MinKomp[[Stanowisko / Position ]:[Stanowisko / Position ]],0)))</f>
        <v>n/a</v>
      </c>
      <c r="ES136" s="190" t="str">
        <f>IF(INDEX(tab_MinKomp[Testy czystości / Reinheitstests],MATCH($B135,tab_MinKomp[[Stanowisko / Position ]:[Stanowisko / Position ]],0))="n/a","n/a",ES135-INDEX(tab_MinKomp[Testy czystości / Reinheitstests],MATCH($B135,tab_MinKomp[[Stanowisko / Position ]:[Stanowisko / Position ]],0)))</f>
        <v>n/a</v>
      </c>
      <c r="ET136" s="190" t="str">
        <f>IF(INDEX(tab_MinKomp[Testy czystości / Reinheitstests],MATCH($B135,tab_MinKomp[[Stanowisko / Position ]:[Stanowisko / Position ]],0))="n/a","n/a",ET135-INDEX(tab_MinKomp[Testy czystości / Reinheitstests],MATCH($B135,tab_MinKomp[[Stanowisko / Position ]:[Stanowisko / Position ]],0)))</f>
        <v>n/a</v>
      </c>
      <c r="EU136" s="190" t="str">
        <f>IF(INDEX(tab_MinKomp[Testy czystości / Reinheitstests],MATCH($B135,tab_MinKomp[[Stanowisko / Position ]:[Stanowisko / Position ]],0))="n/a","n/a",EU135-INDEX(tab_MinKomp[Testy czystości / Reinheitstests],MATCH($B135,tab_MinKomp[[Stanowisko / Position ]:[Stanowisko / Position ]],0)))</f>
        <v>n/a</v>
      </c>
      <c r="EV136" s="190" t="str">
        <f>IF(INDEX(tab_MinKomp[Testy czystości / Reinheitstests],MATCH($B135,tab_MinKomp[[Stanowisko / Position ]:[Stanowisko / Position ]],0))="n/a","n/a",EV135-INDEX(tab_MinKomp[Testy czystości / Reinheitstests],MATCH($B135,tab_MinKomp[[Stanowisko / Position ]:[Stanowisko / Position ]],0)))</f>
        <v>n/a</v>
      </c>
      <c r="EW136" s="190" t="str">
        <f>IF(INDEX(tab_MinKomp[Testy czystości / Reinheitstests],MATCH($B135,tab_MinKomp[[Stanowisko / Position ]:[Stanowisko / Position ]],0))="n/a","n/a",EW135-INDEX(tab_MinKomp[Testy czystości / Reinheitstests],MATCH($B135,tab_MinKomp[[Stanowisko / Position ]:[Stanowisko / Position ]],0)))</f>
        <v>n/a</v>
      </c>
      <c r="EX136" s="190" t="str">
        <f>IF(INDEX(tab_MinKomp[Testy czystości / Reinheitstests],MATCH($B135,tab_MinKomp[[Stanowisko / Position ]:[Stanowisko / Position ]],0))="n/a","n/a",EX135-INDEX(tab_MinKomp[Testy czystości / Reinheitstests],MATCH($B135,tab_MinKomp[[Stanowisko / Position ]:[Stanowisko / Position ]],0)))</f>
        <v>n/a</v>
      </c>
      <c r="EY136" s="190" t="str">
        <f>IF(INDEX(tab_MinKomp[Testy czystości / Reinheitstests],MATCH($B135,tab_MinKomp[[Stanowisko / Position ]:[Stanowisko / Position ]],0))="n/a","n/a",EY135-INDEX(tab_MinKomp[Testy czystości / Reinheitstests],MATCH($B135,tab_MinKomp[[Stanowisko / Position ]:[Stanowisko / Position ]],0)))</f>
        <v>n/a</v>
      </c>
      <c r="EZ136" s="190" t="str">
        <f>IF(INDEX(tab_MinKomp[Testy czystości / Reinheitstests],MATCH($B135,tab_MinKomp[[Stanowisko / Position ]:[Stanowisko / Position ]],0))="n/a","n/a",EZ135-INDEX(tab_MinKomp[Testy czystości / Reinheitstests],MATCH($B135,tab_MinKomp[[Stanowisko / Position ]:[Stanowisko / Position ]],0)))</f>
        <v>n/a</v>
      </c>
      <c r="FA136" s="190" t="str">
        <f>IF(INDEX(tab_MinKomp[Testy czystości / Reinheitstests],MATCH($B135,tab_MinKomp[[Stanowisko / Position ]:[Stanowisko / Position ]],0))="n/a","n/a",FA135-INDEX(tab_MinKomp[Testy czystości / Reinheitstests],MATCH($B135,tab_MinKomp[[Stanowisko / Position ]:[Stanowisko / Position ]],0)))</f>
        <v>n/a</v>
      </c>
      <c r="FB136" s="190" t="str">
        <f>IF(INDEX(tab_MinKomp[Testy czystości / Reinheitstests],MATCH($B135,tab_MinKomp[[Stanowisko / Position ]:[Stanowisko / Position ]],0))="n/a","n/a",FB135-INDEX(tab_MinKomp[Testy czystości / Reinheitstests],MATCH($B135,tab_MinKomp[[Stanowisko / Position ]:[Stanowisko / Position ]],0)))</f>
        <v>n/a</v>
      </c>
      <c r="FC136" s="190" t="str">
        <f>IF(INDEX(tab_MinKomp[Testy czystości / Reinheitstests],MATCH($B135,tab_MinKomp[[Stanowisko / Position ]:[Stanowisko / Position ]],0))="n/a","n/a",FC135-INDEX(tab_MinKomp[Testy czystości / Reinheitstests],MATCH($B135,tab_MinKomp[[Stanowisko / Position ]:[Stanowisko / Position ]],0)))</f>
        <v>n/a</v>
      </c>
      <c r="FD136" s="190" t="str">
        <f>IF(INDEX(tab_MinKomp[Testy czystości / Reinheitstests],MATCH($B135,tab_MinKomp[[Stanowisko / Position ]:[Stanowisko / Position ]],0))="n/a","n/a",FD135-INDEX(tab_MinKomp[Testy czystości / Reinheitstests],MATCH($B135,tab_MinKomp[[Stanowisko / Position ]:[Stanowisko / Position ]],0)))</f>
        <v>n/a</v>
      </c>
      <c r="FE136" s="190" t="str">
        <f>IF(INDEX(tab_MinKomp[Testy czystości / Reinheitstests],MATCH($B135,tab_MinKomp[[Stanowisko / Position ]:[Stanowisko / Position ]],0))="n/a","n/a",FE135-INDEX(tab_MinKomp[Testy czystości / Reinheitstests],MATCH($B135,tab_MinKomp[[Stanowisko / Position ]:[Stanowisko / Position ]],0)))</f>
        <v>n/a</v>
      </c>
      <c r="FF136" s="190" t="str">
        <f>IF(INDEX(tab_MinKomp[Testy czystości / Reinheitstests],MATCH($B135,tab_MinKomp[[Stanowisko / Position ]:[Stanowisko / Position ]],0))="n/a","n/a",FF135-INDEX(tab_MinKomp[Testy czystości / Reinheitstests],MATCH($B135,tab_MinKomp[[Stanowisko / Position ]:[Stanowisko / Position ]],0)))</f>
        <v>n/a</v>
      </c>
      <c r="FG136" s="190" t="str">
        <f>IF(INDEX(tab_MinKomp[Testy czystości / Reinheitstests],MATCH($B135,tab_MinKomp[[Stanowisko / Position ]:[Stanowisko / Position ]],0))="n/a","n/a",FG135-INDEX(tab_MinKomp[Testy czystości / Reinheitstests],MATCH($B135,tab_MinKomp[[Stanowisko / Position ]:[Stanowisko / Position ]],0)))</f>
        <v>n/a</v>
      </c>
      <c r="FH136" s="190" t="str">
        <f>IF(INDEX(tab_MinKomp[Testy czystości / Reinheitstests],MATCH($B135,tab_MinKomp[[Stanowisko / Position ]:[Stanowisko / Position ]],0))="n/a","n/a",FH135-INDEX(tab_MinKomp[Testy czystości / Reinheitstests],MATCH($B135,tab_MinKomp[[Stanowisko / Position ]:[Stanowisko / Position ]],0)))</f>
        <v>n/a</v>
      </c>
      <c r="FI136" s="190" t="str">
        <f>IF(INDEX(tab_MinKomp[Testy czystości / Reinheitstests],MATCH($B135,tab_MinKomp[[Stanowisko / Position ]:[Stanowisko / Position ]],0))="n/a","n/a",FI135-INDEX(tab_MinKomp[Testy czystości / Reinheitstests],MATCH($B135,tab_MinKomp[[Stanowisko / Position ]:[Stanowisko / Position ]],0)))</f>
        <v>n/a</v>
      </c>
      <c r="FJ136" s="190" t="str">
        <f>IF(INDEX(tab_MinKomp[Testy czystości / Reinheitstests],MATCH($B135,tab_MinKomp[[Stanowisko / Position ]:[Stanowisko / Position ]],0))="n/a","n/a",FJ135-INDEX(tab_MinKomp[Testy czystości / Reinheitstests],MATCH($B135,tab_MinKomp[[Stanowisko / Position ]:[Stanowisko / Position ]],0)))</f>
        <v>n/a</v>
      </c>
      <c r="FK136" s="190" t="str">
        <f>IF(INDEX(tab_MinKomp[Testy czystości / Reinheitstests],MATCH($B135,tab_MinKomp[[Stanowisko / Position ]:[Stanowisko / Position ]],0))="n/a","n/a",FK135-INDEX(tab_MinKomp[Testy czystości / Reinheitstests],MATCH($B135,tab_MinKomp[[Stanowisko / Position ]:[Stanowisko / Position ]],0)))</f>
        <v>n/a</v>
      </c>
      <c r="FL136" s="190" t="str">
        <f>IF(INDEX(tab_MinKomp[Testy czystości / Reinheitstests],MATCH($B135,tab_MinKomp[[Stanowisko / Position ]:[Stanowisko / Position ]],0))="n/a","n/a",FL135-INDEX(tab_MinKomp[Testy czystości / Reinheitstests],MATCH($B135,tab_MinKomp[[Stanowisko / Position ]:[Stanowisko / Position ]],0)))</f>
        <v>n/a</v>
      </c>
      <c r="FM136" s="190" t="str">
        <f>IF(INDEX(tab_MinKomp[Testy czystości / Reinheitstests],MATCH($B135,tab_MinKomp[[Stanowisko / Position ]:[Stanowisko / Position ]],0))="n/a","n/a",FM135-INDEX(tab_MinKomp[Testy czystości / Reinheitstests],MATCH($B135,tab_MinKomp[[Stanowisko / Position ]:[Stanowisko / Position ]],0)))</f>
        <v>n/a</v>
      </c>
      <c r="FN136" s="194">
        <f>IF(INDEX(tab_MinKomp[LEAN MANAGEMENT],MATCH($B135,tab_MinKomp[[Stanowisko / Position ]:[Stanowisko / Position ]],0))="n/a","n/a",FN135-INDEX(tab_MinKomp[LEAN MANAGEMENT],MATCH($B135,tab_MinKomp[[Stanowisko / Position ]:[Stanowisko / Position ]],0)))</f>
        <v>-1</v>
      </c>
      <c r="FO136" s="194">
        <f>IF(INDEX(tab_MinKomp[LEAN MANAGEMENT],MATCH($B135,tab_MinKomp[[Stanowisko / Position ]:[Stanowisko / Position ]],0))="n/a","n/a",FO135-INDEX(tab_MinKomp[LEAN MANAGEMENT],MATCH($B135,tab_MinKomp[[Stanowisko / Position ]:[Stanowisko / Position ]],0)))</f>
        <v>-1</v>
      </c>
      <c r="FP136" s="194">
        <f>IF(INDEX(tab_MinKomp[LEAN MANAGEMENT],MATCH($B135,tab_MinKomp[[Stanowisko / Position ]:[Stanowisko / Position ]],0))="n/a","n/a",FP135-INDEX(tab_MinKomp[LEAN MANAGEMENT],MATCH($B135,tab_MinKomp[[Stanowisko / Position ]:[Stanowisko / Position ]],0)))</f>
        <v>-1</v>
      </c>
      <c r="FQ136" s="190" t="str">
        <f>IF(INDEX(tab_MinKomp[Testy czystości / Reinheitstests],MATCH($B135,tab_MinKomp[[Stanowisko / Position ]:[Stanowisko / Position ]],0))="n/a","n/a",FQ135-INDEX(tab_MinKomp[Testy czystości / Reinheitstests],MATCH($B135,tab_MinKomp[[Stanowisko / Position ]:[Stanowisko / Position ]],0)))</f>
        <v>n/a</v>
      </c>
      <c r="FR136" s="190" t="str">
        <f>IF(INDEX(tab_MinKomp[Testy czystości / Reinheitstests],MATCH($B135,tab_MinKomp[[Stanowisko / Position ]:[Stanowisko / Position ]],0))="n/a","n/a",FR135-INDEX(tab_MinKomp[Testy czystości / Reinheitstests],MATCH($B135,tab_MinKomp[[Stanowisko / Position ]:[Stanowisko / Position ]],0)))</f>
        <v>n/a</v>
      </c>
      <c r="FS136" s="194">
        <f>IF(INDEX(tab_MinKomp[LEAN MANAGEMENT],MATCH($B135,tab_MinKomp[[Stanowisko / Position ]:[Stanowisko / Position ]],0))="n/a","n/a",FS135-INDEX(tab_MinKomp[LEAN MANAGEMENT],MATCH($B135,tab_MinKomp[[Stanowisko / Position ]:[Stanowisko / Position ]],0)))</f>
        <v>0</v>
      </c>
      <c r="FT136" s="194">
        <f>IF(INDEX(tab_MinKomp[LEAN MANAGEMENT],MATCH($B135,tab_MinKomp[[Stanowisko / Position ]:[Stanowisko / Position ]],0))="n/a","n/a",FT135-INDEX(tab_MinKomp[LEAN MANAGEMENT],MATCH($B135,tab_MinKomp[[Stanowisko / Position ]:[Stanowisko / Position ]],0)))</f>
        <v>0</v>
      </c>
      <c r="FU136" s="194">
        <f>IF(INDEX(tab_MinKomp[LEAN MANAGEMENT],MATCH($B135,tab_MinKomp[[Stanowisko / Position ]:[Stanowisko / Position ]],0))="n/a","n/a",FU135-INDEX(tab_MinKomp[LEAN MANAGEMENT],MATCH($B135,tab_MinKomp[[Stanowisko / Position ]:[Stanowisko / Position ]],0)))</f>
        <v>0</v>
      </c>
      <c r="FV136" s="194">
        <f>IF(INDEX(tab_MinKomp[LEAN MANAGEMENT],MATCH($B135,tab_MinKomp[[Stanowisko / Position ]:[Stanowisko / Position ]],0))="n/a","n/a",FV135-INDEX(tab_MinKomp[LEAN MANAGEMENT],MATCH($B135,tab_MinKomp[[Stanowisko / Position ]:[Stanowisko / Position ]],0)))</f>
        <v>0</v>
      </c>
      <c r="FW136" s="194">
        <f>IF(INDEX(tab_MinKomp[LEAN MANAGEMENT],MATCH($B135,tab_MinKomp[[Stanowisko / Position ]:[Stanowisko / Position ]],0))="n/a","n/a",FW135-INDEX(tab_MinKomp[LEAN MANAGEMENT],MATCH($B135,tab_MinKomp[[Stanowisko / Position ]:[Stanowisko / Position ]],0)))</f>
        <v>0</v>
      </c>
      <c r="FX136" s="194">
        <f>IF(INDEX(tab_MinKomp[LEAN MANAGEMENT],MATCH($B135,tab_MinKomp[[Stanowisko / Position ]:[Stanowisko / Position ]],0))="n/a","n/a",FX135-INDEX(tab_MinKomp[LEAN MANAGEMENT],MATCH($B135,tab_MinKomp[[Stanowisko / Position ]:[Stanowisko / Position ]],0)))</f>
        <v>0</v>
      </c>
      <c r="FY136" s="194">
        <f>IF(INDEX(tab_MinKomp[LEAN MANAGEMENT],MATCH($B135,tab_MinKomp[[Stanowisko / Position ]:[Stanowisko / Position ]],0))="n/a","n/a",FY135-INDEX(tab_MinKomp[LEAN MANAGEMENT],MATCH($B135,tab_MinKomp[[Stanowisko / Position ]:[Stanowisko / Position ]],0)))</f>
        <v>0</v>
      </c>
      <c r="FZ136" s="194">
        <f>IF(INDEX(tab_MinKomp[LEAN MANAGEMENT],MATCH($B135,tab_MinKomp[[Stanowisko / Position ]:[Stanowisko / Position ]],0))="n/a","n/a",FZ135-INDEX(tab_MinKomp[LEAN MANAGEMENT],MATCH($B135,tab_MinKomp[[Stanowisko / Position ]:[Stanowisko / Position ]],0)))</f>
        <v>0</v>
      </c>
      <c r="GA136" s="194" t="str">
        <f>IF(INDEX(tab_MinKomp[Konserwacja form guma],MATCH($B135,tab_MinKomp[[Stanowisko / Position ]:[Stanowisko / Position ]],0))="n/a","n/a",GA135-INDEX(tab_MinKomp[Konserwacja form guma],MATCH($B135,tab_MinKomp[[Stanowisko / Position ]:[Stanowisko / Position ]],0)))</f>
        <v>n/a</v>
      </c>
      <c r="GB136" s="194" t="str">
        <f>IF(INDEX(tab_MinKomp[Konserwacja form plastiki],MATCH($B135,tab_MinKomp[[Stanowisko / Position ]:[Stanowisko / Position ]],0))="n/a","n/a",GB135-INDEX(tab_MinKomp[Konserwacja form plastiki],MATCH($B135,tab_MinKomp[[Stanowisko / Position ]:[Stanowisko / Position ]],0)))</f>
        <v>n/a</v>
      </c>
      <c r="GC136" s="194">
        <f>IF(INDEX(tab_MinKomp[LEAN MANAGEMENT],MATCH($B135,tab_MinKomp[[Stanowisko / Position ]:[Stanowisko / Position ]],0))="n/a","n/a",GC135-INDEX(tab_MinKomp[LEAN MANAGEMENT],MATCH($B135,tab_MinKomp[[Stanowisko / Position ]:[Stanowisko / Position ]],0)))</f>
        <v>0</v>
      </c>
      <c r="GD136" s="194">
        <f>IF(INDEX(tab_MinKomp[LEAN MANAGEMENT],MATCH($B135,tab_MinKomp[[Stanowisko / Position ]:[Stanowisko / Position ]],0))="n/a","n/a",GD135-INDEX(tab_MinKomp[LEAN MANAGEMENT],MATCH($B135,tab_MinKomp[[Stanowisko / Position ]:[Stanowisko / Position ]],0)))</f>
        <v>0</v>
      </c>
      <c r="GE136" s="193" t="str">
        <f>IF(INDEX(tab_MinKomp[Motywowanie i budowanie zaangażowania zespołu],MATCH($B135,tab_MinKomp[[Stanowisko / Position ]:[Stanowisko / Position ]],0))="n/a","n/a",GE135-INDEX(tab_MinKomp[Motywowanie i budowanie zaangażowania zespołu],MATCH($B135,tab_MinKomp[[Stanowisko / Position ]:[Stanowisko / Position ]],0)))</f>
        <v>n/a</v>
      </c>
      <c r="GF136" s="186" t="s">
        <v>248</v>
      </c>
      <c r="GG136" s="186" t="s">
        <v>248</v>
      </c>
      <c r="GH136" s="186" t="s">
        <v>248</v>
      </c>
      <c r="GI136" s="186" t="s">
        <v>248</v>
      </c>
      <c r="GJ136" s="186" t="s">
        <v>248</v>
      </c>
      <c r="GK136" s="186" t="s">
        <v>248</v>
      </c>
      <c r="GL136" s="186" t="s">
        <v>248</v>
      </c>
      <c r="GM136" s="186" t="s">
        <v>248</v>
      </c>
      <c r="GN136" s="186" t="s">
        <v>248</v>
      </c>
      <c r="GO136" s="186" t="s">
        <v>248</v>
      </c>
      <c r="GP136" s="186" t="s">
        <v>248</v>
      </c>
      <c r="GQ136" s="186" t="s">
        <v>248</v>
      </c>
      <c r="GR136" s="186" t="s">
        <v>248</v>
      </c>
      <c r="GS136" s="186" t="s">
        <v>248</v>
      </c>
      <c r="GT136" s="186" t="s">
        <v>248</v>
      </c>
      <c r="GU136" s="186" t="s">
        <v>248</v>
      </c>
      <c r="GV136" s="186" t="s">
        <v>248</v>
      </c>
      <c r="GW136" s="186" t="s">
        <v>248</v>
      </c>
      <c r="GX136" s="186" t="s">
        <v>248</v>
      </c>
      <c r="GY136" s="186" t="s">
        <v>248</v>
      </c>
      <c r="GZ136" s="261" t="s">
        <v>248</v>
      </c>
      <c r="HA136" s="261" t="s">
        <v>248</v>
      </c>
      <c r="HB136" s="191">
        <f>SUM(G136:GE136)/(HB135-(SUM(G136:GE136)))</f>
        <v>-3.7037037037037035E-2</v>
      </c>
      <c r="HC136" s="102"/>
    </row>
    <row r="137" spans="1:211" ht="24.9" customHeight="1" x14ac:dyDescent="0.3">
      <c r="A137" s="105" t="s">
        <v>307</v>
      </c>
      <c r="B137" s="105" t="s">
        <v>308</v>
      </c>
      <c r="C137" s="105" t="s">
        <v>309</v>
      </c>
      <c r="D137" s="105">
        <v>1150</v>
      </c>
      <c r="E137" s="394" t="s">
        <v>453</v>
      </c>
      <c r="F137" s="185" t="s">
        <v>374</v>
      </c>
      <c r="G137" s="186">
        <v>2</v>
      </c>
      <c r="H137" s="186">
        <v>2</v>
      </c>
      <c r="I137" s="186">
        <v>2</v>
      </c>
      <c r="J137" s="186">
        <v>3</v>
      </c>
      <c r="K137" s="186">
        <v>3</v>
      </c>
      <c r="L137" s="186">
        <v>1</v>
      </c>
      <c r="M137" s="186" t="s">
        <v>248</v>
      </c>
      <c r="N137" s="186" t="s">
        <v>248</v>
      </c>
      <c r="O137" s="186">
        <v>1</v>
      </c>
      <c r="P137" s="186">
        <v>1</v>
      </c>
      <c r="Q137" s="186" t="s">
        <v>248</v>
      </c>
      <c r="R137" s="186" t="s">
        <v>248</v>
      </c>
      <c r="S137" s="186" t="s">
        <v>248</v>
      </c>
      <c r="T137" s="186" t="s">
        <v>248</v>
      </c>
      <c r="U137" s="186" t="s">
        <v>248</v>
      </c>
      <c r="V137" s="186" t="s">
        <v>248</v>
      </c>
      <c r="W137" s="186" t="s">
        <v>248</v>
      </c>
      <c r="X137" s="186" t="s">
        <v>248</v>
      </c>
      <c r="Y137" s="186" t="s">
        <v>248</v>
      </c>
      <c r="Z137" s="186" t="s">
        <v>248</v>
      </c>
      <c r="AA137" s="186" t="s">
        <v>248</v>
      </c>
      <c r="AB137" s="186" t="s">
        <v>248</v>
      </c>
      <c r="AC137" s="186" t="s">
        <v>248</v>
      </c>
      <c r="AD137" s="186" t="s">
        <v>248</v>
      </c>
      <c r="AE137" s="186" t="s">
        <v>248</v>
      </c>
      <c r="AF137" s="186" t="s">
        <v>248</v>
      </c>
      <c r="AG137" s="186" t="s">
        <v>248</v>
      </c>
      <c r="AH137" s="186" t="s">
        <v>248</v>
      </c>
      <c r="AI137" s="186" t="s">
        <v>248</v>
      </c>
      <c r="AJ137" s="186" t="s">
        <v>248</v>
      </c>
      <c r="AK137" s="186" t="s">
        <v>248</v>
      </c>
      <c r="AL137" s="186">
        <v>1</v>
      </c>
      <c r="AM137" s="186" t="s">
        <v>248</v>
      </c>
      <c r="AN137" s="186" t="s">
        <v>248</v>
      </c>
      <c r="AO137" s="186" t="s">
        <v>248</v>
      </c>
      <c r="AP137" s="186" t="s">
        <v>248</v>
      </c>
      <c r="AQ137" s="186" t="s">
        <v>248</v>
      </c>
      <c r="AR137" s="186" t="s">
        <v>248</v>
      </c>
      <c r="AS137" s="186" t="s">
        <v>248</v>
      </c>
      <c r="AT137" s="186" t="s">
        <v>248</v>
      </c>
      <c r="AU137" s="186" t="s">
        <v>248</v>
      </c>
      <c r="AV137" s="186">
        <v>2</v>
      </c>
      <c r="AW137" s="186" t="s">
        <v>248</v>
      </c>
      <c r="AX137" s="186" t="s">
        <v>248</v>
      </c>
      <c r="AY137" s="186" t="s">
        <v>248</v>
      </c>
      <c r="AZ137" s="186" t="s">
        <v>248</v>
      </c>
      <c r="BA137" s="186" t="s">
        <v>248</v>
      </c>
      <c r="BB137" s="186" t="s">
        <v>248</v>
      </c>
      <c r="BC137" s="186">
        <v>3</v>
      </c>
      <c r="BD137" s="186">
        <v>3</v>
      </c>
      <c r="BE137" s="186" t="s">
        <v>248</v>
      </c>
      <c r="BF137" s="186" t="s">
        <v>248</v>
      </c>
      <c r="BG137" s="186" t="s">
        <v>248</v>
      </c>
      <c r="BH137" s="186" t="s">
        <v>248</v>
      </c>
      <c r="BI137" s="186" t="s">
        <v>248</v>
      </c>
      <c r="BJ137" s="186" t="s">
        <v>248</v>
      </c>
      <c r="BK137" s="186" t="s">
        <v>248</v>
      </c>
      <c r="BL137" s="186" t="s">
        <v>248</v>
      </c>
      <c r="BM137" s="186" t="s">
        <v>248</v>
      </c>
      <c r="BN137" s="186" t="s">
        <v>248</v>
      </c>
      <c r="BO137" s="186" t="s">
        <v>248</v>
      </c>
      <c r="BP137" s="186" t="s">
        <v>248</v>
      </c>
      <c r="BQ137" s="186" t="s">
        <v>248</v>
      </c>
      <c r="BR137" s="186" t="s">
        <v>248</v>
      </c>
      <c r="BS137" s="186" t="s">
        <v>248</v>
      </c>
      <c r="BT137" s="186" t="s">
        <v>248</v>
      </c>
      <c r="BU137" s="186" t="s">
        <v>248</v>
      </c>
      <c r="BV137" s="186" t="s">
        <v>248</v>
      </c>
      <c r="BW137" s="186" t="s">
        <v>248</v>
      </c>
      <c r="BX137" s="186" t="s">
        <v>248</v>
      </c>
      <c r="BY137" s="186" t="s">
        <v>248</v>
      </c>
      <c r="BZ137" s="186" t="s">
        <v>248</v>
      </c>
      <c r="CA137" s="186" t="s">
        <v>248</v>
      </c>
      <c r="CB137" s="186" t="s">
        <v>248</v>
      </c>
      <c r="CC137" s="186" t="s">
        <v>248</v>
      </c>
      <c r="CD137" s="186" t="s">
        <v>248</v>
      </c>
      <c r="CE137" s="186" t="s">
        <v>248</v>
      </c>
      <c r="CF137" s="186" t="s">
        <v>248</v>
      </c>
      <c r="CG137" s="186" t="s">
        <v>248</v>
      </c>
      <c r="CH137" s="186" t="s">
        <v>248</v>
      </c>
      <c r="CI137" s="186" t="s">
        <v>248</v>
      </c>
      <c r="CJ137" s="186" t="s">
        <v>248</v>
      </c>
      <c r="CK137" s="186" t="s">
        <v>248</v>
      </c>
      <c r="CL137" s="186" t="s">
        <v>248</v>
      </c>
      <c r="CM137" s="186" t="s">
        <v>248</v>
      </c>
      <c r="CN137" s="186" t="s">
        <v>248</v>
      </c>
      <c r="CO137" s="186" t="s">
        <v>248</v>
      </c>
      <c r="CP137" s="186" t="s">
        <v>248</v>
      </c>
      <c r="CQ137" s="186" t="s">
        <v>248</v>
      </c>
      <c r="CR137" s="186" t="s">
        <v>248</v>
      </c>
      <c r="CS137" s="186" t="s">
        <v>248</v>
      </c>
      <c r="CT137" s="186" t="s">
        <v>248</v>
      </c>
      <c r="CU137" s="186" t="s">
        <v>248</v>
      </c>
      <c r="CV137" s="186" t="s">
        <v>248</v>
      </c>
      <c r="CW137" s="186" t="s">
        <v>248</v>
      </c>
      <c r="CX137" s="186" t="s">
        <v>248</v>
      </c>
      <c r="CY137" s="186" t="s">
        <v>248</v>
      </c>
      <c r="CZ137" s="186" t="s">
        <v>248</v>
      </c>
      <c r="DA137" s="186" t="s">
        <v>248</v>
      </c>
      <c r="DB137" s="186" t="s">
        <v>248</v>
      </c>
      <c r="DC137" s="186" t="s">
        <v>248</v>
      </c>
      <c r="DD137" s="186" t="s">
        <v>248</v>
      </c>
      <c r="DE137" s="186" t="s">
        <v>248</v>
      </c>
      <c r="DF137" s="186" t="s">
        <v>248</v>
      </c>
      <c r="DG137" s="186" t="s">
        <v>248</v>
      </c>
      <c r="DH137" s="186" t="s">
        <v>248</v>
      </c>
      <c r="DI137" s="186" t="s">
        <v>248</v>
      </c>
      <c r="DJ137" s="186" t="s">
        <v>248</v>
      </c>
      <c r="DK137" s="186" t="s">
        <v>248</v>
      </c>
      <c r="DL137" s="186" t="s">
        <v>248</v>
      </c>
      <c r="DM137" s="186" t="s">
        <v>248</v>
      </c>
      <c r="DN137" s="186" t="s">
        <v>248</v>
      </c>
      <c r="DO137" s="186" t="s">
        <v>248</v>
      </c>
      <c r="DP137" s="186" t="s">
        <v>248</v>
      </c>
      <c r="DQ137" s="186" t="s">
        <v>248</v>
      </c>
      <c r="DR137" s="186" t="s">
        <v>248</v>
      </c>
      <c r="DS137" s="186" t="s">
        <v>248</v>
      </c>
      <c r="DT137" s="186" t="s">
        <v>248</v>
      </c>
      <c r="DU137" s="186" t="s">
        <v>248</v>
      </c>
      <c r="DV137" s="186" t="s">
        <v>248</v>
      </c>
      <c r="DW137" s="186" t="s">
        <v>248</v>
      </c>
      <c r="DX137" s="186" t="s">
        <v>248</v>
      </c>
      <c r="DY137" s="186" t="s">
        <v>248</v>
      </c>
      <c r="DZ137" s="186" t="s">
        <v>248</v>
      </c>
      <c r="EA137" s="186" t="s">
        <v>248</v>
      </c>
      <c r="EB137" s="186" t="s">
        <v>248</v>
      </c>
      <c r="EC137" s="186" t="s">
        <v>248</v>
      </c>
      <c r="ED137" s="186" t="s">
        <v>248</v>
      </c>
      <c r="EE137" s="186" t="s">
        <v>248</v>
      </c>
      <c r="EF137" s="186" t="s">
        <v>248</v>
      </c>
      <c r="EG137" s="186" t="s">
        <v>248</v>
      </c>
      <c r="EH137" s="186" t="s">
        <v>248</v>
      </c>
      <c r="EI137" s="186" t="s">
        <v>248</v>
      </c>
      <c r="EJ137" s="186" t="s">
        <v>248</v>
      </c>
      <c r="EK137" s="186" t="s">
        <v>248</v>
      </c>
      <c r="EL137" s="184" t="s">
        <v>248</v>
      </c>
      <c r="EM137" s="184" t="s">
        <v>248</v>
      </c>
      <c r="EN137" s="184" t="s">
        <v>248</v>
      </c>
      <c r="EO137" s="186" t="s">
        <v>248</v>
      </c>
      <c r="EP137" s="186" t="s">
        <v>248</v>
      </c>
      <c r="EQ137" s="186" t="s">
        <v>248</v>
      </c>
      <c r="ER137" s="186" t="s">
        <v>248</v>
      </c>
      <c r="ES137" s="186" t="s">
        <v>248</v>
      </c>
      <c r="ET137" s="186" t="s">
        <v>248</v>
      </c>
      <c r="EU137" s="186" t="s">
        <v>248</v>
      </c>
      <c r="EV137" s="186" t="s">
        <v>248</v>
      </c>
      <c r="EW137" s="186" t="s">
        <v>248</v>
      </c>
      <c r="EX137" s="186" t="s">
        <v>248</v>
      </c>
      <c r="EY137" s="186" t="s">
        <v>248</v>
      </c>
      <c r="EZ137" s="186" t="s">
        <v>248</v>
      </c>
      <c r="FA137" s="186" t="s">
        <v>248</v>
      </c>
      <c r="FB137" s="186" t="s">
        <v>248</v>
      </c>
      <c r="FC137" s="186" t="s">
        <v>248</v>
      </c>
      <c r="FD137" s="186" t="s">
        <v>248</v>
      </c>
      <c r="FE137" s="186" t="s">
        <v>248</v>
      </c>
      <c r="FF137" s="186" t="s">
        <v>248</v>
      </c>
      <c r="FG137" s="186" t="s">
        <v>248</v>
      </c>
      <c r="FH137" s="186" t="s">
        <v>248</v>
      </c>
      <c r="FI137" s="186" t="s">
        <v>248</v>
      </c>
      <c r="FJ137" s="186" t="s">
        <v>248</v>
      </c>
      <c r="FK137" s="186" t="s">
        <v>248</v>
      </c>
      <c r="FL137" s="186" t="s">
        <v>248</v>
      </c>
      <c r="FM137" s="186" t="s">
        <v>248</v>
      </c>
      <c r="FN137" s="187" t="s">
        <v>248</v>
      </c>
      <c r="FO137" s="187" t="s">
        <v>248</v>
      </c>
      <c r="FP137" s="187" t="s">
        <v>248</v>
      </c>
      <c r="FQ137" s="187" t="s">
        <v>248</v>
      </c>
      <c r="FR137" s="187" t="s">
        <v>248</v>
      </c>
      <c r="FS137" s="186">
        <v>2</v>
      </c>
      <c r="FT137" s="186">
        <v>2</v>
      </c>
      <c r="FU137" s="186">
        <v>2</v>
      </c>
      <c r="FV137" s="186">
        <v>2</v>
      </c>
      <c r="FW137" s="186">
        <v>2</v>
      </c>
      <c r="FX137" s="186">
        <v>2</v>
      </c>
      <c r="FY137" s="186">
        <v>2</v>
      </c>
      <c r="FZ137" s="186">
        <v>3</v>
      </c>
      <c r="GA137" s="186" t="s">
        <v>248</v>
      </c>
      <c r="GB137" s="186" t="s">
        <v>248</v>
      </c>
      <c r="GC137" s="186" t="s">
        <v>248</v>
      </c>
      <c r="GD137" s="186" t="s">
        <v>248</v>
      </c>
      <c r="GE137" s="186" t="s">
        <v>248</v>
      </c>
      <c r="GF137" s="186" t="s">
        <v>248</v>
      </c>
      <c r="GG137" s="186" t="s">
        <v>248</v>
      </c>
      <c r="GH137" s="186" t="s">
        <v>248</v>
      </c>
      <c r="GI137" s="186" t="s">
        <v>248</v>
      </c>
      <c r="GJ137" s="186" t="s">
        <v>248</v>
      </c>
      <c r="GK137" s="186" t="s">
        <v>248</v>
      </c>
      <c r="GL137" s="186" t="s">
        <v>248</v>
      </c>
      <c r="GM137" s="186" t="s">
        <v>248</v>
      </c>
      <c r="GN137" s="186" t="s">
        <v>248</v>
      </c>
      <c r="GO137" s="186" t="s">
        <v>248</v>
      </c>
      <c r="GP137" s="186" t="s">
        <v>248</v>
      </c>
      <c r="GQ137" s="186" t="s">
        <v>248</v>
      </c>
      <c r="GR137" s="186" t="s">
        <v>248</v>
      </c>
      <c r="GS137" s="186" t="s">
        <v>248</v>
      </c>
      <c r="GT137" s="186" t="s">
        <v>248</v>
      </c>
      <c r="GU137" s="186" t="s">
        <v>248</v>
      </c>
      <c r="GV137" s="186" t="s">
        <v>248</v>
      </c>
      <c r="GW137" s="186" t="s">
        <v>248</v>
      </c>
      <c r="GX137" s="186" t="s">
        <v>248</v>
      </c>
      <c r="GY137" s="186" t="s">
        <v>248</v>
      </c>
      <c r="GZ137" s="261" t="s">
        <v>248</v>
      </c>
      <c r="HA137" s="261" t="s">
        <v>248</v>
      </c>
      <c r="HB137" s="188">
        <f>SUM(G137:GE137)</f>
        <v>41</v>
      </c>
    </row>
    <row r="138" spans="1:211" ht="24.9" customHeight="1" thickBot="1" x14ac:dyDescent="0.35">
      <c r="A138" s="108" t="str">
        <f>A137</f>
        <v>Magazyn-Warehouse</v>
      </c>
      <c r="B138" s="108" t="str">
        <f>B137</f>
        <v>Logistyk Magazynowy</v>
      </c>
      <c r="C138" s="108" t="str">
        <f>C137</f>
        <v>JB</v>
      </c>
      <c r="D138" s="108">
        <f>D137</f>
        <v>1150</v>
      </c>
      <c r="E138" s="395"/>
      <c r="F138" s="189" t="s">
        <v>375</v>
      </c>
      <c r="G138" s="192">
        <f>IF(INDEX(tab_MinKomp[Przepisy BHP / BHP Vorschriften],MATCH($B137,tab_MinKomp[[Stanowisko / Position ]:[Stanowisko / Position ]],0))="n/a","n/a",G137-INDEX(tab_MinKomp[Przepisy BHP / BHP Vorschriften],MATCH($B137,tab_MinKomp[[Stanowisko / Position ]:[Stanowisko / Position ]],0)))</f>
        <v>0</v>
      </c>
      <c r="H138" s="193">
        <f>IF(INDEX(tab_MinKomp[Przepisy PPOŻ / Brandschutzbestimmungen],MATCH($B137,tab_MinKomp[[Stanowisko / Position ]:[Stanowisko / Position ]],0))="n/a","n/a",H137-INDEX(tab_MinKomp[Przepisy PPOŻ / Brandschutzbestimmungen],MATCH($B137,tab_MinKomp[[Stanowisko / Position ]:[Stanowisko / Position ]],0)))</f>
        <v>0</v>
      </c>
      <c r="I138" s="193">
        <f>IF(INDEX(tab_MinKomp[Ryzyko zawodowe na stanowiskach pracyv/ Berufliche Risiken an Arbeitsstellen],MATCH($B137,tab_MinKomp[[Stanowisko / Position ]:[Stanowisko / Position ]],0))="n/a","n/a",I137-INDEX(tab_MinKomp[Ryzyko zawodowe na stanowiskach pracyv/ Berufliche Risiken an Arbeitsstellen],MATCH($B137,tab_MinKomp[[Stanowisko / Position ]:[Stanowisko / Position ]],0)))</f>
        <v>0</v>
      </c>
      <c r="J138" s="193">
        <f>IF(INDEX(tab_MinKomp[Gospodarka substancjami niebezpiecznymi / Gefahrstoffmanagement],MATCH($B137,tab_MinKomp[[Stanowisko / Position ]:[Stanowisko / Position ]],0))="n/a","n/a",J137-INDEX(tab_MinKomp[Gospodarka substancjami niebezpiecznymi / Gefahrstoffmanagement],MATCH($B137,tab_MinKomp[[Stanowisko / Position ]:[Stanowisko / Position ]],0)))</f>
        <v>0</v>
      </c>
      <c r="K138" s="193">
        <f>IF(INDEX(tab_MinKomp[Gospodarka odpadami / Abfallwirtschaft],MATCH($B137,tab_MinKomp[[Stanowisko / Position ]:[Stanowisko / Position ]],0))="n/a","n/a",K137-INDEX(tab_MinKomp[Gospodarka odpadami / Abfallwirtschaft],MATCH($B137,tab_MinKomp[[Stanowisko / Position ]:[Stanowisko / Position ]],0)))</f>
        <v>0</v>
      </c>
      <c r="L138" s="194">
        <f>IF(INDEX(tab_MinKomp[Przepisy kodeksu pracy / Bestimmungen des Arbeitsgesetzes],MATCH($B137,tab_MinKomp[[Stanowisko / Position ]:[Stanowisko / Position ]],0))="n/a","n/a",L137-INDEX(tab_MinKomp[Przepisy kodeksu pracy / Bestimmungen des Arbeitsgesetzes],MATCH($B137,tab_MinKomp[[Stanowisko / Position ]:[Stanowisko / Position ]],0)))</f>
        <v>0</v>
      </c>
      <c r="M138" s="195" t="str">
        <f>IF(INDEX(tab_MinKomp[Przepisy o ub.społ. ZUS  / Sozialversicherungsvorschriften],MATCH($B137,tab_MinKomp[[Stanowisko / Position ]:[Stanowisko / Position ]],0))="n/a","n/a",M137-INDEX(tab_MinKomp[Przepisy o ub.społ. ZUS  / Sozialversicherungsvorschriften],MATCH($B137,tab_MinKomp[[Stanowisko / Position ]:[Stanowisko / Position ]],0)))</f>
        <v>n/a</v>
      </c>
      <c r="N138" s="194" t="str">
        <f>IF(INDEX(tab_MinKomp[PRZEPISY O PDOF /persönlich Einkommensteuergesetz ],MATCH($B137,tab_MinKomp[[Stanowisko / Position ]:[Stanowisko / Position ]],0))="n/a","n/a",N137-INDEX(tab_MinKomp[PRZEPISY O PDOF /persönlich Einkommensteuergesetz ],MATCH($B137,tab_MinKomp[[Stanowisko / Position ]:[Stanowisko / Position ]],0)))</f>
        <v>n/a</v>
      </c>
      <c r="O138" s="194">
        <f>IF(INDEX(tab_MinKomp[Regulamin pracy / Arbeitsordnung],MATCH($B137,tab_MinKomp[[Stanowisko / Position ]:[Stanowisko / Position ]],0))="n/a","n/a",O137-INDEX(tab_MinKomp[Regulamin pracy / Arbeitsordnung],MATCH($B137,tab_MinKomp[[Stanowisko / Position ]:[Stanowisko / Position ]],0)))</f>
        <v>0</v>
      </c>
      <c r="P138" s="194">
        <f>IF(INDEX(tab_MinKomp[Regulamin wynagradzania / Vergütungsordnung],MATCH($B137,tab_MinKomp[[Stanowisko / Position ]:[Stanowisko / Position ]],0))="n/a","n/a",P137-INDEX(tab_MinKomp[Regulamin wynagradzania / Vergütungsordnung],MATCH($B137,tab_MinKomp[[Stanowisko / Position ]:[Stanowisko / Position ]],0)))</f>
        <v>0</v>
      </c>
      <c r="Q138" s="194" t="str">
        <f>IF(INDEX(tab_MinKomp[System R2PŁATNIK PRO: Płace / Lohnabrechnung],MATCH($B137,tab_MinKomp[[Stanowisko / Position ]:[Stanowisko / Position ]],0))="n/a","n/a",Q137-INDEX(tab_MinKomp[System R2PŁATNIK PRO: Płace / Lohnabrechnung],MATCH($B137,tab_MinKomp[[Stanowisko / Position ]:[Stanowisko / Position ]],0)))</f>
        <v>n/a</v>
      </c>
      <c r="R138" s="194" t="str">
        <f>IF(INDEX(tab_MinKomp[SystemR2PŁATNIK PRO: KADRY / Personaldaten],MATCH($B137,tab_MinKomp[[Stanowisko / Position ]:[Stanowisko / Position ]],0))="n/a","n/a",R137-INDEX(tab_MinKomp[SystemR2PŁATNIK PRO: KADRY / Personaldaten],MATCH($B137,tab_MinKomp[[Stanowisko / Position ]:[Stanowisko / Position ]],0)))</f>
        <v>n/a</v>
      </c>
      <c r="S138" s="194" t="str">
        <f>IF(INDEX(tab_MinKomp[SYSTEM R2PŁATNIK PRO: zarządzanie pracownikami / Arbeitsverwaltung],MATCH($B137,tab_MinKomp[[Stanowisko / Position ]:[Stanowisko / Position ]],0))="n/a","n/a",S137-INDEX(tab_MinKomp[SYSTEM R2PŁATNIK PRO: zarządzanie pracownikami / Arbeitsverwaltung],MATCH($B137,tab_MinKomp[[Stanowisko / Position ]:[Stanowisko / Position ]],0)))</f>
        <v>n/a</v>
      </c>
      <c r="T138" s="194" t="str">
        <f>IF(INDEX(tab_MinKomp[Doradztwo, wsparcie personalne / Personalberatung und Unterstützung],MATCH($B137,tab_MinKomp[[Stanowisko / Position ]:[Stanowisko / Position ]],0))="n/a","n/a",T137-INDEX(tab_MinKomp[Doradztwo, wsparcie personalne / Personalberatung und Unterstützung],MATCH($B137,tab_MinKomp[[Stanowisko / Position ]:[Stanowisko / Position ]],0)))</f>
        <v>n/a</v>
      </c>
      <c r="U138" s="194" t="str">
        <f>IF(INDEX(tab_MinKomp[Przepisy o podatku VAT / MwSt.- Gesetz],MATCH($B137,tab_MinKomp[[Stanowisko / Position ]:[Stanowisko / Position ]],0))="n/a","n/a",U137-INDEX(tab_MinKomp[Przepisy o podatku VAT / MwSt.- Gesetz],MATCH($B137,tab_MinKomp[[Stanowisko / Position ]:[Stanowisko / Position ]],0)))</f>
        <v>n/a</v>
      </c>
      <c r="V138" s="194" t="str">
        <f>IF(INDEX(tab_MinKomp[PrzepisyPDOP / geschäftlich Einkommensteuergesetz],MATCH($B137,tab_MinKomp[[Stanowisko / Position ]:[Stanowisko / Position ]],0))="n/a","n/a",V137-INDEX(tab_MinKomp[PrzepisyPDOP / geschäftlich Einkommensteuergesetz],MATCH($B137,tab_MinKomp[[Stanowisko / Position ]:[Stanowisko / Position ]],0)))</f>
        <v>n/a</v>
      </c>
      <c r="W138" s="194" t="str">
        <f>IF(INDEX(tab_MinKomp[System BAAN / FINANSE (FIBU)],MATCH($B137,tab_MinKomp[[Stanowisko / Position ]:[Stanowisko / Position ]],0))="n/a","n/a",W137-INDEX(tab_MinKomp[System BAAN / FINANSE (FIBU)],MATCH($B137,tab_MinKomp[[Stanowisko / Position ]:[Stanowisko / Position ]],0)))</f>
        <v>n/a</v>
      </c>
      <c r="X138" s="194" t="str">
        <f>IF(INDEX(tab_MinKomp[Systemy pomocnicze / Hilfssysteme(STOCKPROGRAM, KALK2000 etc.)],MATCH($B137,tab_MinKomp[[Stanowisko / Position ]:[Stanowisko / Position ]],0))="n/a","n/a",X137-INDEX(tab_MinKomp[Systemy pomocnicze / Hilfssysteme(STOCKPROGRAM, KALK2000 etc.)],MATCH($B137,tab_MinKomp[[Stanowisko / Position ]:[Stanowisko / Position ]],0)))</f>
        <v>n/a</v>
      </c>
      <c r="Y138" s="194" t="str">
        <f>IF(INDEX(tab_MinKomp[Polityka rachunkowości / Buchführungspolitik],MATCH($B137,tab_MinKomp[[Stanowisko / Position ]:[Stanowisko / Position ]],0))="n/a","n/a",Y137-INDEX(tab_MinKomp[Polityka rachunkowości / Buchführungspolitik],MATCH($B137,tab_MinKomp[[Stanowisko / Position ]:[Stanowisko / Position ]],0)))</f>
        <v>n/a</v>
      </c>
      <c r="Z138" s="194" t="str">
        <f>IF(INDEX(tab_MinKomp[Ustawa o rachunkowości / Rechnungslegungsgesetz],MATCH($B137,tab_MinKomp[[Stanowisko / Position ]:[Stanowisko / Position ]],0))="n/a","n/a",Z137-INDEX(tab_MinKomp[Ustawa o rachunkowości / Rechnungslegungsgesetz],MATCH($B137,tab_MinKomp[[Stanowisko / Position ]:[Stanowisko / Position ]],0)))</f>
        <v>n/a</v>
      </c>
      <c r="AA138" s="194" t="str">
        <f>IF(INDEX(tab_MinKomp[WORKFLOW - TS-100],MATCH($B137,tab_MinKomp[[Stanowisko / Position ]:[Stanowisko / Position ]],0))="n/a","n/a",AA137-INDEX(tab_MinKomp[WORKFLOW - TS-100],MATCH($B137,tab_MinKomp[[Stanowisko / Position ]:[Stanowisko / Position ]],0)))</f>
        <v>n/a</v>
      </c>
      <c r="AB138" s="194" t="str">
        <f>IF(INDEX(tab_MinKomp[WORKFLOW - SFMS],MATCH($B137,tab_MinKomp[[Stanowisko / Position ]:[Stanowisko / Position ]],0))="n/a","n/a",AB137-INDEX(tab_MinKomp[WORKFLOW - SFMS],MATCH($B137,tab_MinKomp[[Stanowisko / Position ]:[Stanowisko / Position ]],0)))</f>
        <v>n/a</v>
      </c>
      <c r="AC138" s="194" t="str">
        <f>IF(INDEX(tab_MinKomp[System ISO 9001:2015],MATCH($B137,tab_MinKomp[[Stanowisko / Position ]:[Stanowisko / Position ]],0))="n/a","n/a",AC137-INDEX(tab_MinKomp[System ISO 9001:2015],MATCH($B137,tab_MinKomp[[Stanowisko / Position ]:[Stanowisko / Position ]],0)))</f>
        <v>n/a</v>
      </c>
      <c r="AD138" s="194" t="str">
        <f>IF(INDEX(tab_MinKomp[System ISO 9001:2015],MATCH($B137,tab_MinKomp[[Stanowisko / Position ]:[Stanowisko / Position ]],0))="n/a","n/a",AD137-INDEX(tab_MinKomp[System ISO 9001:2015],MATCH($B137,tab_MinKomp[[Stanowisko / Position ]:[Stanowisko / Position ]],0)))</f>
        <v>n/a</v>
      </c>
      <c r="AE138" s="194" t="str">
        <f>IF(INDEX(tab_MinKomp[System ISO 9001:2015],MATCH($B137,tab_MinKomp[[Stanowisko / Position ]:[Stanowisko / Position ]],0))="n/a","n/a",AE137-INDEX(tab_MinKomp[System ISO 9001:2015],MATCH($B137,tab_MinKomp[[Stanowisko / Position ]:[Stanowisko / Position ]],0)))</f>
        <v>n/a</v>
      </c>
      <c r="AF138" s="194" t="str">
        <f>IF(INDEX(tab_MinKomp[System ISO 9001:2015],MATCH($B137,tab_MinKomp[[Stanowisko / Position ]:[Stanowisko / Position ]],0))="n/a","n/a",AF137-INDEX(tab_MinKomp[System ISO 9001:2015],MATCH($B137,tab_MinKomp[[Stanowisko / Position ]:[Stanowisko / Position ]],0)))</f>
        <v>n/a</v>
      </c>
      <c r="AG138" s="194" t="str">
        <f>IF(INDEX(tab_MinKomp[Wymagania VDA 6.3 Process / Forderungen],MATCH($B137,tab_MinKomp[[Stanowisko / Position ]:[Stanowisko / Position ]],0))="n/a","n/a",AG137-INDEX(tab_MinKomp[Wymagania VDA 6.3 Process / Forderungen],MATCH($B137,tab_MinKomp[[Stanowisko / Position ]:[Stanowisko / Position ]],0)))</f>
        <v>n/a</v>
      </c>
      <c r="AH138" s="194" t="str">
        <f>IF(INDEX(tab_MinKomp[Wymagania VDA 6.5 Product / Forderungen],MATCH($B137,tab_MinKomp[[Stanowisko / Position ]:[Stanowisko / Position ]],0))="n/a","n/a",AH137-INDEX(tab_MinKomp[Wymagania VDA 6.5 Product / Forderungen],MATCH($B137,tab_MinKomp[[Stanowisko / Position ]:[Stanowisko / Position ]],0)))</f>
        <v>n/a</v>
      </c>
      <c r="AI138" s="194" t="str">
        <f>IF(INDEX(tab_MinKomp[System ISO 9001:2015],MATCH($B137,tab_MinKomp[[Stanowisko / Position ]:[Stanowisko / Position ]],0))="n/a","n/a",AI137-INDEX(tab_MinKomp[System ISO 9001:2015],MATCH($B137,tab_MinKomp[[Stanowisko / Position ]:[Stanowisko / Position ]],0)))</f>
        <v>n/a</v>
      </c>
      <c r="AJ138" s="194" t="str">
        <f>IF(INDEX(tab_MinKomp[Auditor systemu ISO 17021:2018],MATCH($B137,tab_MinKomp[[Stanowisko / Position ]:[Stanowisko / Position ]],0))="n/a","n/a",AJ137-INDEX(tab_MinKomp[Auditor systemu ISO 17021:2018],MATCH($B137,tab_MinKomp[[Stanowisko / Position ]:[Stanowisko / Position ]],0)))</f>
        <v>n/a</v>
      </c>
      <c r="AK138" s="194" t="str">
        <f>IF(INDEX(tab_MinKomp[Pełnomocnik systemu / Systemvertreter],MATCH($B137,tab_MinKomp[[Stanowisko / Position ]:[Stanowisko / Position ]],0))="n/a","n/a",AK137-INDEX(tab_MinKomp[Pełnomocnik systemu / Systemvertreter],MATCH($B137,tab_MinKomp[[Stanowisko / Position ]:[Stanowisko / Position ]],0)))</f>
        <v>n/a</v>
      </c>
      <c r="AL138" s="194">
        <f>IF(INDEX(tab_MinKomp[Polityka Etyczna - Compliance],MATCH($B137,tab_MinKomp[[Stanowisko / Position ]:[Stanowisko / Position ]],0))="n/a","n/a",AL137-INDEX(tab_MinKomp[Polityka Etyczna - Compliance],MATCH($B137,tab_MinKomp[[Stanowisko / Position ]:[Stanowisko / Position ]],0)))</f>
        <v>0</v>
      </c>
      <c r="AM138" s="194" t="str">
        <f>IF(INDEX(tab_MinKomp[WDRAŻANIE NOWYCH PROJEKTÓW/ PROCEDURA CTM],MATCH($B137,tab_MinKomp[[Stanowisko / Position ]:[Stanowisko / Position ]],0))="n/a","n/a",AM137-INDEX(tab_MinKomp[WDRAŻANIE NOWYCH PROJEKTÓW/ PROCEDURA CTM],MATCH($B137,tab_MinKomp[[Stanowisko / Position ]:[Stanowisko / Position ]],0)))</f>
        <v>n/a</v>
      </c>
      <c r="AN138" s="194" t="str">
        <f>IF(INDEX(tab_MinKomp[KAMIENIE MILOWE MSL/PIFF],MATCH($B137,tab_MinKomp[[Stanowisko / Position ]:[Stanowisko / Position ]],0))="n/a","n/a",AN137-INDEX(tab_MinKomp[KAMIENIE MILOWE MSL/PIFF],MATCH($B137,tab_MinKomp[[Stanowisko / Position ]:[Stanowisko / Position ]],0)))</f>
        <v>n/a</v>
      </c>
      <c r="AO138" s="194" t="str">
        <f>IF(INDEX(tab_MinKomp[FMEA],MATCH($B137,tab_MinKomp[[Stanowisko / Position ]:[Stanowisko / Position ]],0))="n/a","n/a",AO137-INDEX(tab_MinKomp[FMEA],MATCH($B137,tab_MinKomp[[Stanowisko / Position ]:[Stanowisko / Position ]],0)))</f>
        <v>n/a</v>
      </c>
      <c r="AP138" s="194" t="str">
        <f>IF(INDEX(tab_MinKomp[FMEA],MATCH($B137,tab_MinKomp[[Stanowisko / Position ]:[Stanowisko / Position ]],0))="n/a","n/a",AP137-INDEX(tab_MinKomp[FMEA],MATCH($B137,tab_MinKomp[[Stanowisko / Position ]:[Stanowisko / Position ]],0)))</f>
        <v>n/a</v>
      </c>
      <c r="AQ138" s="194" t="str">
        <f>IF(INDEX(tab_MinKomp[FMEA],MATCH($B137,tab_MinKomp[[Stanowisko / Position ]:[Stanowisko / Position ]],0))="n/a","n/a",AQ137-INDEX(tab_MinKomp[FMEA],MATCH($B137,tab_MinKomp[[Stanowisko / Position ]:[Stanowisko / Position ]],0)))</f>
        <v>n/a</v>
      </c>
      <c r="AR138" s="194" t="str">
        <f>IF(INDEX(tab_MinKomp[APQP],MATCH($B137,tab_MinKomp[[Stanowisko / Position ]:[Stanowisko / Position ]],0))="n/a","n/a",AR137-INDEX(tab_MinKomp[APQP],MATCH($B137,tab_MinKomp[[Stanowisko / Position ]:[Stanowisko / Position ]],0)))</f>
        <v>n/a</v>
      </c>
      <c r="AS138" s="194" t="str">
        <f>IF(INDEX(tab_MinKomp[MSA],MATCH($B137,tab_MinKomp[[Stanowisko / Position ]:[Stanowisko / Position ]],0))="n/a","n/a",AS137-INDEX(tab_MinKomp[MSA],MATCH($B137,tab_MinKomp[[Stanowisko / Position ]:[Stanowisko / Position ]],0)))</f>
        <v>n/a</v>
      </c>
      <c r="AT138" s="194" t="str">
        <f>IF(INDEX(tab_MinKomp[SPC],MATCH($B137,tab_MinKomp[[Stanowisko / Position ]:[Stanowisko / Position ]],0))="n/a","n/a",AT137-INDEX(tab_MinKomp[SPC],MATCH($B137,tab_MinKomp[[Stanowisko / Position ]:[Stanowisko / Position ]],0)))</f>
        <v>n/a</v>
      </c>
      <c r="AU138" s="194" t="str">
        <f>IF(INDEX(tab_MinKomp[CSR (SPECYFICZNE WYMAGANIA KLIENTA)],MATCH($B137,tab_MinKomp[[Stanowisko / Position ]:[Stanowisko / Position ]],0))="n/a","n/a",AU137-INDEX(tab_MinKomp[CSR (SPECYFICZNE WYMAGANIA KLIENTA)],MATCH($B137,tab_MinKomp[[Stanowisko / Position ]:[Stanowisko / Position ]],0)))</f>
        <v>n/a</v>
      </c>
      <c r="AV138" s="194">
        <f>IF(INDEX(tab_MinKomp[5S],MATCH($B137,tab_MinKomp[[Stanowisko / Position ]:[Stanowisko / Position ]],0))="n/a","n/a",AV137-INDEX(tab_MinKomp[5S],MATCH($B137,tab_MinKomp[[Stanowisko / Position ]:[Stanowisko / Position ]],0)))</f>
        <v>0</v>
      </c>
      <c r="AW138" s="194" t="str">
        <f>IF(INDEX(tab_MinKomp[FMEA],MATCH($B137,tab_MinKomp[[Stanowisko / Position ]:[Stanowisko / Position ]],0))="n/a","n/a",AW137-INDEX(tab_MinKomp[FMEA],MATCH($B137,tab_MinKomp[[Stanowisko / Position ]:[Stanowisko / Position ]],0)))</f>
        <v>n/a</v>
      </c>
      <c r="AX138" s="194" t="str">
        <f>IF(INDEX(tab_MinKomp[5R],MATCH($B137,tab_MinKomp[[Stanowisko / Position ]:[Stanowisko / Position ]],0))="n/a","n/a",AX137-INDEX(tab_MinKomp[5R],MATCH($B137,tab_MinKomp[[Stanowisko / Position ]:[Stanowisko / Position ]],0)))</f>
        <v>n/a</v>
      </c>
      <c r="AY138" s="194" t="str">
        <f>IF(INDEX(tab_MinKomp[Six Sigma],MATCH($B137,tab_MinKomp[[Stanowisko / Position ]:[Stanowisko / Position ]],0))="n/a","n/a",AY137-INDEX(tab_MinKomp[Six Sigma],MATCH($B137,tab_MinKomp[[Stanowisko / Position ]:[Stanowisko / Position ]],0)))</f>
        <v>n/a</v>
      </c>
      <c r="AZ138" s="194" t="str">
        <f>IF(INDEX(tab_MinKomp[System BAAN / Distribution &amp; Supply Chain],MATCH($B137,tab_MinKomp[[Stanowisko / Position ]:[Stanowisko / Position ]],0))="n/a","n/a",AZ137-INDEX(tab_MinKomp[System BAAN / Distribution &amp; Supply Chain],MATCH($B137,tab_MinKomp[[Stanowisko / Position ]:[Stanowisko / Position ]],0)))</f>
        <v>n/a</v>
      </c>
      <c r="BA138" s="194" t="str">
        <f>IF(INDEX(tab_MinKomp[FMEA],MATCH($B137,tab_MinKomp[[Stanowisko / Position ]:[Stanowisko / Position ]],0))="n/a","n/a",BA137-INDEX(tab_MinKomp[FMEA],MATCH($B137,tab_MinKomp[[Stanowisko / Position ]:[Stanowisko / Position ]],0)))</f>
        <v>n/a</v>
      </c>
      <c r="BB138" s="194" t="str">
        <f>IF(INDEX(tab_MinKomp[FMEA],MATCH($B137,tab_MinKomp[[Stanowisko / Position ]:[Stanowisko / Position ]],0))="n/a","n/a",BB137-INDEX(tab_MinKomp[FMEA],MATCH($B137,tab_MinKomp[[Stanowisko / Position ]:[Stanowisko / Position ]],0)))</f>
        <v>n/a</v>
      </c>
      <c r="BC138" s="194">
        <f>IF(INDEX(tab_MinKomp[Organizacja dostaw / Versorgungsorganisation],MATCH($B137,tab_MinKomp[[Stanowisko / Position ]:[Stanowisko / Position ]],0))="n/a","n/a",BC137-INDEX(tab_MinKomp[Organizacja dostaw / Versorgungsorganisation],MATCH($B137,tab_MinKomp[[Stanowisko / Position ]:[Stanowisko / Position ]],0)))</f>
        <v>2</v>
      </c>
      <c r="BD138" s="194">
        <f>IF(INDEX(tab_MinKomp[Organizacja wysyłek / Organisation von Lieferungen],MATCH($B137,tab_MinKomp[[Stanowisko / Position ]:[Stanowisko / Position ]],0))="n/a","n/a",BD137-INDEX(tab_MinKomp[Organizacja wysyłek / Organisation von Lieferungen],MATCH($B137,tab_MinKomp[[Stanowisko / Position ]:[Stanowisko / Position ]],0)))</f>
        <v>0</v>
      </c>
      <c r="BE138" s="194" t="str">
        <f>IF(INDEX(tab_MinKomp[Analiza magazynowa - Program Polen.mdb / Inventuranalyse],MATCH($B137,tab_MinKomp[[Stanowisko / Position ]:[Stanowisko / Position ]],0))="n/a","n/a",BE137-INDEX(tab_MinKomp[Analiza magazynowa - Program Polen.mdb / Inventuranalyse],MATCH($B137,tab_MinKomp[[Stanowisko / Position ]:[Stanowisko / Position ]],0)))</f>
        <v>n/a</v>
      </c>
      <c r="BF138" s="190" t="str">
        <f>IF(INDEX(tab_MinKomp[MMOG (Materials Management Operations Guidelines)],MATCH($B137,tab_MinKomp[[Stanowisko / Position ]:[Stanowisko / Position ]],0))="n/a","n/a",BF137-INDEX(tab_MinKomp[MMOG (Materials Management Operations Guidelines)],MATCH($B137,tab_MinKomp[[Stanowisko / Position ]:[Stanowisko / Position ]],0)))</f>
        <v>n/a</v>
      </c>
      <c r="BG138" s="190" t="str">
        <f>IF(INDEX(tab_MinKomp[GPP],MATCH($B137,tab_MinKomp[[Stanowisko / Position ]:[Stanowisko / Position ]],0))="n/a","n/a",BG137-INDEX(tab_MinKomp[GPP],MATCH($B137,tab_MinKomp[[Stanowisko / Position ]:[Stanowisko / Position ]],0)))</f>
        <v>n/a</v>
      </c>
      <c r="BH138" s="190" t="str">
        <f>IF(INDEX(tab_MinKomp[AIAG (Automotive Industry Action Group)],MATCH($B137,tab_MinKomp[[Stanowisko / Position ]:[Stanowisko / Position ]],0))="n/a","n/a",BH137-INDEX(tab_MinKomp[AIAG (Automotive Industry Action Group)],MATCH($B137,tab_MinKomp[[Stanowisko / Position ]:[Stanowisko / Position ]],0)))</f>
        <v>n/a</v>
      </c>
      <c r="BI138" s="190" t="str">
        <f>IF(INDEX(tab_MinKomp[Super-G disputes],MATCH($B137,tab_MinKomp[[Stanowisko / Position ]:[Stanowisko / Position ]],0))="n/a","n/a",BI137-INDEX(tab_MinKomp[Super-G disputes],MATCH($B137,tab_MinKomp[[Stanowisko / Position ]:[Stanowisko / Position ]],0)))</f>
        <v>n/a</v>
      </c>
      <c r="BJ138" s="190" t="str">
        <f>IF(INDEX(tab_MinKomp[CMMS3/eDDL (Direct Data Link)],MATCH($B137,tab_MinKomp[[Stanowisko / Position ]:[Stanowisko / Position ]],0))="n/a","n/a",BJ137-INDEX(tab_MinKomp[CMMS3/eDDL (Direct Data Link)],MATCH($B137,tab_MinKomp[[Stanowisko / Position ]:[Stanowisko / Position ]],0)))</f>
        <v>n/a</v>
      </c>
      <c r="BK138" s="190" t="str">
        <f>IF(INDEX(tab_MinKomp[MP&amp;L (Material Planning and Logistics)],MATCH($B137,tab_MinKomp[[Stanowisko / Position ]:[Stanowisko / Position ]],0))="n/a","n/a",BK137-INDEX(tab_MinKomp[MP&amp;L (Material Planning and Logistics)],MATCH($B137,tab_MinKomp[[Stanowisko / Position ]:[Stanowisko / Position ]],0)))</f>
        <v>n/a</v>
      </c>
      <c r="BL138" s="190" t="str">
        <f>IF(INDEX(tab_MinKomp[Supplier delivery rating],MATCH($B137,tab_MinKomp[[Stanowisko / Position ]:[Stanowisko / Position ]],0))="n/a","n/a",BL137-INDEX(tab_MinKomp[Supplier delivery rating],MATCH($B137,tab_MinKomp[[Stanowisko / Position ]:[Stanowisko / Position ]],0)))</f>
        <v>n/a</v>
      </c>
      <c r="BM138" s="190" t="str">
        <f>IF(INDEX(tab_MinKomp[Supplier delivery rating],MATCH($B137,tab_MinKomp[[Stanowisko / Position ]:[Stanowisko / Position ]],0))="n/a","n/a",BM137-INDEX(tab_MinKomp[Supplier delivery rating],MATCH($B137,tab_MinKomp[[Stanowisko / Position ]:[Stanowisko / Position ]],0)))</f>
        <v>n/a</v>
      </c>
      <c r="BN138" s="190" t="str">
        <f>IF(INDEX(tab_MinKomp[Supplier delivery rating],MATCH($B137,tab_MinKomp[[Stanowisko / Position ]:[Stanowisko / Position ]],0))="n/a","n/a",BN137-INDEX(tab_MinKomp[Supplier delivery rating],MATCH($B137,tab_MinKomp[[Stanowisko / Position ]:[Stanowisko / Position ]],0)))</f>
        <v>n/a</v>
      </c>
      <c r="BO138" s="190" t="str">
        <f>IF(INDEX(tab_MinKomp[Supplier delivery rating],MATCH($B137,tab_MinKomp[[Stanowisko / Position ]:[Stanowisko / Position ]],0))="n/a","n/a",BO137-INDEX(tab_MinKomp[Supplier delivery rating],MATCH($B137,tab_MinKomp[[Stanowisko / Position ]:[Stanowisko / Position ]],0)))</f>
        <v>n/a</v>
      </c>
      <c r="BP138" s="190" t="str">
        <f>IF(INDEX(tab_MinKomp[Supplier delivery rating],MATCH($B137,tab_MinKomp[[Stanowisko / Position ]:[Stanowisko / Position ]],0))="n/a","n/a",BP137-INDEX(tab_MinKomp[Supplier delivery rating],MATCH($B137,tab_MinKomp[[Stanowisko / Position ]:[Stanowisko / Position ]],0)))</f>
        <v>n/a</v>
      </c>
      <c r="BQ138" s="190" t="str">
        <f>IF(INDEX(tab_MinKomp[Supplier delivery rating],MATCH($B137,tab_MinKomp[[Stanowisko / Position ]:[Stanowisko / Position ]],0))="n/a","n/a",BQ137-INDEX(tab_MinKomp[Supplier delivery rating],MATCH($B137,tab_MinKomp[[Stanowisko / Position ]:[Stanowisko / Position ]],0)))</f>
        <v>n/a</v>
      </c>
      <c r="BR138" s="190" t="str">
        <f>IF(INDEX(tab_MinKomp[Supplier delivery rating],MATCH($B137,tab_MinKomp[[Stanowisko / Position ]:[Stanowisko / Position ]],0))="n/a","n/a",BR137-INDEX(tab_MinKomp[Supplier delivery rating],MATCH($B137,tab_MinKomp[[Stanowisko / Position ]:[Stanowisko / Position ]],0)))</f>
        <v>n/a</v>
      </c>
      <c r="BS138" s="190" t="str">
        <f>IF(INDEX(tab_MinKomp[Supplier delivery rating],MATCH($B137,tab_MinKomp[[Stanowisko / Position ]:[Stanowisko / Position ]],0))="n/a","n/a",BS137-INDEX(tab_MinKomp[Supplier delivery rating],MATCH($B137,tab_MinKomp[[Stanowisko / Position ]:[Stanowisko / Position ]],0)))</f>
        <v>n/a</v>
      </c>
      <c r="BT138" s="190" t="str">
        <f>IF(INDEX(tab_MinKomp[Supplier delivery rating],MATCH($B137,tab_MinKomp[[Stanowisko / Position ]:[Stanowisko / Position ]],0))="n/a","n/a",BT137-INDEX(tab_MinKomp[Supplier delivery rating],MATCH($B137,tab_MinKomp[[Stanowisko / Position ]:[Stanowisko / Position ]],0)))</f>
        <v>n/a</v>
      </c>
      <c r="BU138" s="190" t="str">
        <f>IF(INDEX(tab_MinKomp[Supplier delivery rating],MATCH($B137,tab_MinKomp[[Stanowisko / Position ]:[Stanowisko / Position ]],0))="n/a","n/a",BU137-INDEX(tab_MinKomp[Supplier delivery rating],MATCH($B137,tab_MinKomp[[Stanowisko / Position ]:[Stanowisko / Position ]],0)))</f>
        <v>n/a</v>
      </c>
      <c r="BV138" s="190" t="str">
        <f>IF(INDEX(tab_MinKomp[Supplier delivery rating],MATCH($B137,tab_MinKomp[[Stanowisko / Position ]:[Stanowisko / Position ]],0))="n/a","n/a",BV137-INDEX(tab_MinKomp[Supplier delivery rating],MATCH($B137,tab_MinKomp[[Stanowisko / Position ]:[Stanowisko / Position ]],0)))</f>
        <v>n/a</v>
      </c>
      <c r="BW138" s="190" t="str">
        <f>IF(INDEX(tab_MinKomp[Supplier delivery rating],MATCH($B137,tab_MinKomp[[Stanowisko / Position ]:[Stanowisko / Position ]],0))="n/a","n/a",BW137-INDEX(tab_MinKomp[Supplier delivery rating],MATCH($B137,tab_MinKomp[[Stanowisko / Position ]:[Stanowisko / Position ]],0)))</f>
        <v>n/a</v>
      </c>
      <c r="BX138" s="190" t="str">
        <f>IF(INDEX(tab_MinKomp[Supplier delivery rating],MATCH($B137,tab_MinKomp[[Stanowisko / Position ]:[Stanowisko / Position ]],0))="n/a","n/a",BX137-INDEX(tab_MinKomp[Supplier delivery rating],MATCH($B137,tab_MinKomp[[Stanowisko / Position ]:[Stanowisko / Position ]],0)))</f>
        <v>n/a</v>
      </c>
      <c r="BY138" s="194" t="str">
        <f>IF(INDEX(tab_MinKomp[Obsługa maszyn Engel / Engel Maschinenbedienung],MATCH($B137,tab_MinKomp[[Stanowisko / Position ]:[Stanowisko / Position ]],0))="n/a","n/a",BY137-INDEX(tab_MinKomp[Obsługa maszyn Engel / Engel Maschinenbedienung],MATCH($B137,tab_MinKomp[[Stanowisko / Position ]:[Stanowisko / Position ]],0)))</f>
        <v>n/a</v>
      </c>
      <c r="BZ138" s="190" t="str">
        <f>IF(INDEX(tab_MinKomp[Supplier delivery rating],MATCH($B137,tab_MinKomp[[Stanowisko / Position ]:[Stanowisko / Position ]],0))="n/a","n/a",BZ137-INDEX(tab_MinKomp[Supplier delivery rating],MATCH($B137,tab_MinKomp[[Stanowisko / Position ]:[Stanowisko / Position ]],0)))</f>
        <v>n/a</v>
      </c>
      <c r="CA138" s="194" t="str">
        <f>IF(INDEX(tab_MinKomp[Obsługa maszyn KVT / KVT Maschinenbedienung],MATCH($B137,tab_MinKomp[[Stanowisko / Position ]:[Stanowisko / Position ]],0))="n/a","n/a",CA137-INDEX(tab_MinKomp[Obsługa maszyn KVT / KVT Maschinenbedienung],MATCH($B137,tab_MinKomp[[Stanowisko / Position ]:[Stanowisko / Position ]],0)))</f>
        <v>n/a</v>
      </c>
      <c r="CB138" s="194" t="str">
        <f>IF(INDEX(tab_MinKomp[Obsługa maszyn ASL / ASL Maschinenbedienung],MATCH($B137,tab_MinKomp[[Stanowisko / Position ]:[Stanowisko / Position ]],0))="n/a","n/a",CB137-INDEX(tab_MinKomp[Obsługa maszyn ASL / ASL Maschinenbedienung],MATCH($B137,tab_MinKomp[[Stanowisko / Position ]:[Stanowisko / Position ]],0)))</f>
        <v>n/a</v>
      </c>
      <c r="CC138" s="194" t="str">
        <f>IF(INDEX(tab_MinKomp[Obsługa maszyn Branson / Branson Maschinenbedienung],MATCH($B137,tab_MinKomp[[Stanowisko / Position ]:[Stanowisko / Position ]],0))="n/a","n/a",CC137-INDEX(tab_MinKomp[Obsługa maszyn Branson / Branson Maschinenbedienung],MATCH($B137,tab_MinKomp[[Stanowisko / Position ]:[Stanowisko / Position ]],0)))</f>
        <v>n/a</v>
      </c>
      <c r="CD138" s="190" t="str">
        <f>IF(INDEX(tab_MinKomp[Supplier delivery rating],MATCH($B137,tab_MinKomp[[Stanowisko / Position ]:[Stanowisko / Position ]],0))="n/a","n/a",CD137-INDEX(tab_MinKomp[Supplier delivery rating],MATCH($B137,tab_MinKomp[[Stanowisko / Position ]:[Stanowisko / Position ]],0)))</f>
        <v>n/a</v>
      </c>
      <c r="CE138" s="194" t="str">
        <f>IF(INDEX(tab_MinKomp[Obsługa maszyn Piovan / Piovan Maschinenbedienung],MATCH($B137,tab_MinKomp[[Stanowisko / Position ]:[Stanowisko / Position ]],0))="n/a","n/a",CE137-INDEX(tab_MinKomp[Obsługa maszyn Piovan / Piovan Maschinenbedienung],MATCH($B137,tab_MinKomp[[Stanowisko / Position ]:[Stanowisko / Position ]],0)))</f>
        <v>n/a</v>
      </c>
      <c r="CF138" s="190" t="str">
        <f>IF(INDEX(tab_MinKomp[Supplier delivery rating],MATCH($B137,tab_MinKomp[[Stanowisko / Position ]:[Stanowisko / Position ]],0))="n/a","n/a",CF137-INDEX(tab_MinKomp[Supplier delivery rating],MATCH($B137,tab_MinKomp[[Stanowisko / Position ]:[Stanowisko / Position ]],0)))</f>
        <v>n/a</v>
      </c>
      <c r="CG138" s="190" t="str">
        <f>IF(INDEX(tab_MinKomp[Supplier delivery rating],MATCH($B137,tab_MinKomp[[Stanowisko / Position ]:[Stanowisko / Position ]],0))="n/a","n/a",CG137-INDEX(tab_MinKomp[Supplier delivery rating],MATCH($B137,tab_MinKomp[[Stanowisko / Position ]:[Stanowisko / Position ]],0)))</f>
        <v>n/a</v>
      </c>
      <c r="CH138" s="194" t="str">
        <f>IF(INDEX(tab_MinKomp[Wymagania VDA 6.5 Product / Forderungen],MATCH($B137,tab_MinKomp[[Stanowisko / Position ]:[Stanowisko / Position ]],0))="n/a","n/a",CH137-INDEX(tab_MinKomp[Wymagania VDA 6.5 Product / Forderungen],MATCH($B137,tab_MinKomp[[Stanowisko / Position ]:[Stanowisko / Position ]],0)))</f>
        <v>n/a</v>
      </c>
      <c r="CI138" s="194" t="str">
        <f>IF(INDEX(tab_MinKomp[Wymagania VDA 6.5 Product / Forderungen],MATCH($B137,tab_MinKomp[[Stanowisko / Position ]:[Stanowisko / Position ]],0))="n/a","n/a",CI137-INDEX(tab_MinKomp[Wymagania VDA 6.5 Product / Forderungen],MATCH($B137,tab_MinKomp[[Stanowisko / Position ]:[Stanowisko / Position ]],0)))</f>
        <v>n/a</v>
      </c>
      <c r="CJ138" s="194" t="str">
        <f>IF(INDEX(tab_MinKomp[Wymagania VDA 6.5 Product / Forderungen],MATCH($B137,tab_MinKomp[[Stanowisko / Position ]:[Stanowisko / Position ]],0))="n/a","n/a",CJ137-INDEX(tab_MinKomp[Wymagania VDA 6.5 Product / Forderungen],MATCH($B137,tab_MinKomp[[Stanowisko / Position ]:[Stanowisko / Position ]],0)))</f>
        <v>n/a</v>
      </c>
      <c r="CK138" s="194" t="str">
        <f>IF(INDEX(tab_MinKomp[Wymagania VDA 6.5 Product / Forderungen],MATCH($B137,tab_MinKomp[[Stanowisko / Position ]:[Stanowisko / Position ]],0))="n/a","n/a",CK137-INDEX(tab_MinKomp[Wymagania VDA 6.5 Product / Forderungen],MATCH($B137,tab_MinKomp[[Stanowisko / Position ]:[Stanowisko / Position ]],0)))</f>
        <v>n/a</v>
      </c>
      <c r="CL138" s="194" t="str">
        <f>IF(INDEX(tab_MinKomp[Wymagania VDA 6.5 Product / Forderungen],MATCH($B137,tab_MinKomp[[Stanowisko / Position ]:[Stanowisko / Position ]],0))="n/a","n/a",CL137-INDEX(tab_MinKomp[Wymagania VDA 6.5 Product / Forderungen],MATCH($B137,tab_MinKomp[[Stanowisko / Position ]:[Stanowisko / Position ]],0)))</f>
        <v>n/a</v>
      </c>
      <c r="CM138" s="194" t="str">
        <f>IF(INDEX(tab_MinKomp[Informatyka ogólna (techniczne i systemowe) / Allgemeine IT (Technik und System)],MATCH($B137,tab_MinKomp[[Stanowisko / Position ]:[Stanowisko / Position ]],0))="n/a","n/a",CM137-INDEX(tab_MinKomp[Informatyka ogólna (techniczne i systemowe) / Allgemeine IT (Technik und System)],MATCH($B137,tab_MinKomp[[Stanowisko / Position ]:[Stanowisko / Position ]],0)))</f>
        <v>n/a</v>
      </c>
      <c r="CN138" s="194" t="str">
        <f>IF(INDEX(tab_MinKomp[Sieci komputerowe / Computernetzwerke],MATCH($B137,tab_MinKomp[[Stanowisko / Position ]:[Stanowisko / Position ]],0))="n/a","n/a",CN137-INDEX(tab_MinKomp[Sieci komputerowe / Computernetzwerke],MATCH($B137,tab_MinKomp[[Stanowisko / Position ]:[Stanowisko / Position ]],0)))</f>
        <v>n/a</v>
      </c>
      <c r="CO138" s="194" t="str">
        <f>IF(INDEX(tab_MinKomp[Hardware (komputery PC, drukarki biurowe i etykietowe, telefonia stacjonarna i mobilna) (PC, Drucker, Telefpne, Handys)],MATCH($B137,tab_MinKomp[[Stanowisko / Position ]:[Stanowisko / Position ]],0))="n/a","n/a",CO137-INDEX(tab_MinKomp[Hardware (komputery PC, drukarki biurowe i etykietowe, telefonia stacjonarna i mobilna) (PC, Drucker, Telefpne, Handys)],MATCH($B137,tab_MinKomp[[Stanowisko / Position ]:[Stanowisko / Position ]],0)))</f>
        <v>n/a</v>
      </c>
      <c r="CP138" s="194" t="str">
        <f>IF(INDEX(tab_MinKomp[Software &amp; Systems (MS Office, MS Remote Desktop)],MATCH($B137,tab_MinKomp[[Stanowisko / Position ]:[Stanowisko / Position ]],0))="n/a","n/a",CP137-INDEX(tab_MinKomp[Software &amp; Systems (MS Office, MS Remote Desktop)],MATCH($B137,tab_MinKomp[[Stanowisko / Position ]:[Stanowisko / Position ]],0)))</f>
        <v>n/a</v>
      </c>
      <c r="CQ138" s="194" t="str">
        <f>IF(INDEX(tab_MinKomp[Programowanie obiektowe (PHP) / Objektprogrammierung],MATCH($B137,tab_MinKomp[[Stanowisko / Position ]:[Stanowisko / Position ]],0))="n/a","n/a",CQ137-INDEX(tab_MinKomp[Programowanie obiektowe (PHP) / Objektprogrammierung],MATCH($B137,tab_MinKomp[[Stanowisko / Position ]:[Stanowisko / Position ]],0)))</f>
        <v>n/a</v>
      </c>
      <c r="CR138" s="194" t="str">
        <f>IF(INDEX(tab_MinKomp[Scrum],MATCH($B137,tab_MinKomp[[Stanowisko / Position ]:[Stanowisko / Position ]],0))="n/a","n/a",CR137-INDEX(tab_MinKomp[Scrum],MATCH($B137,tab_MinKomp[[Stanowisko / Position ]:[Stanowisko / Position ]],0)))</f>
        <v>n/a</v>
      </c>
      <c r="CS138" s="194" t="str">
        <f>IF(INDEX(tab_MinKomp[SQL (MySQL)],MATCH($B137,tab_MinKomp[[Stanowisko / Position ]:[Stanowisko / Position ]],0))="n/a","n/a",CS137-INDEX(tab_MinKomp[SQL (MySQL)],MATCH($B137,tab_MinKomp[[Stanowisko / Position ]:[Stanowisko / Position ]],0)))</f>
        <v>n/a</v>
      </c>
      <c r="CT138" s="194" t="str">
        <f>IF(INDEX(tab_MinKomp[Javascript],MATCH($B137,tab_MinKomp[[Stanowisko / Position ]:[Stanowisko / Position ]],0))="n/a","n/a",CT137-INDEX(tab_MinKomp[Javascript],MATCH($B137,tab_MinKomp[[Stanowisko / Position ]:[Stanowisko / Position ]],0)))</f>
        <v>n/a</v>
      </c>
      <c r="CU138" s="194" t="str">
        <f>IF(INDEX(tab_MinKomp[Joomla],MATCH($B137,tab_MinKomp[[Stanowisko / Position ]:[Stanowisko / Position ]],0))="n/a","n/a",CU137-INDEX(tab_MinKomp[Joomla],MATCH($B137,tab_MinKomp[[Stanowisko / Position ]:[Stanowisko / Position ]],0)))</f>
        <v>n/a</v>
      </c>
      <c r="CV138" s="194" t="str">
        <f>IF(INDEX(tab_MinKomp[Bash],MATCH($B137,tab_MinKomp[[Stanowisko / Position ]:[Stanowisko / Position ]],0))="n/a","n/a",CV137-INDEX(tab_MinKomp[Bash],MATCH($B137,tab_MinKomp[[Stanowisko / Position ]:[Stanowisko / Position ]],0)))</f>
        <v>n/a</v>
      </c>
      <c r="CW138" s="194" t="str">
        <f>IF(INDEX(tab_MinKomp[Informatyka ogólna (techniczne i systemowe) / Allgemeine IT (Technik und System)],MATCH($B137,tab_MinKomp[[Stanowisko / Position ]:[Stanowisko / Position ]],0))="n/a","n/a",CW137-INDEX(tab_MinKomp[Informatyka ogólna (techniczne i systemowe) / Allgemeine IT (Technik und System)],MATCH($B137,tab_MinKomp[[Stanowisko / Position ]:[Stanowisko / Position ]],0)))</f>
        <v>n/a</v>
      </c>
      <c r="CX138" s="194" t="str">
        <f>IF(INDEX(tab_MinKomp[HTML / CSS],MATCH($B137,tab_MinKomp[[Stanowisko / Position ]:[Stanowisko / Position ]],0))="n/a","n/a",CX137-INDEX(tab_MinKomp[HTML / CSS],MATCH($B137,tab_MinKomp[[Stanowisko / Position ]:[Stanowisko / Position ]],0)))</f>
        <v>n/a</v>
      </c>
      <c r="CY138" s="194" t="str">
        <f>IF(INDEX(tab_MinKomp[SYSTEM PR],MATCH($B137,tab_MinKomp[[Stanowisko / Position ]:[Stanowisko / Position ]],0))="n/a","n/a",CY137-INDEX(tab_MinKomp[SYSTEM PR],MATCH($B137,tab_MinKomp[[Stanowisko / Position ]:[Stanowisko / Position ]],0)))</f>
        <v>n/a</v>
      </c>
      <c r="CZ138" s="194" t="str">
        <f>IF(INDEX(tab_MinKomp[System Einkauf XP / EBA],MATCH($B137,tab_MinKomp[[Stanowisko / Position ]:[Stanowisko / Position ]],0))="n/a","n/a",CZ137-INDEX(tab_MinKomp[System Einkauf XP / EBA],MATCH($B137,tab_MinKomp[[Stanowisko / Position ]:[Stanowisko / Position ]],0)))</f>
        <v>n/a</v>
      </c>
      <c r="DA138" s="194" t="str">
        <f>IF(INDEX(tab_MinKomp[Techniki negocjacyjne / Verhandlungstechniken],MATCH($B137,tab_MinKomp[[Stanowisko / Position ]:[Stanowisko / Position ]],0))="n/a","n/a",DA137-INDEX(tab_MinKomp[Techniki negocjacyjne / Verhandlungstechniken],MATCH($B137,tab_MinKomp[[Stanowisko / Position ]:[Stanowisko / Position ]],0)))</f>
        <v>n/a</v>
      </c>
      <c r="DB138" s="194" t="str">
        <f>IF(INDEX(tab_MinKomp[Znajomość rynku branżowego / Kenntnis des Industrie Marktes],MATCH($B137,tab_MinKomp[[Stanowisko / Position ]:[Stanowisko / Position ]],0))="n/a","n/a",DB137-INDEX(tab_MinKomp[Znajomość rynku branżowego / Kenntnis des Industrie Marktes],MATCH($B137,tab_MinKomp[[Stanowisko / Position ]:[Stanowisko / Position ]],0)))</f>
        <v>n/a</v>
      </c>
      <c r="DC138" s="194" t="str">
        <f>IF(INDEX(tab_MinKomp[SUPPLIER MANAGEMENT],MATCH($B137,tab_MinKomp[[Stanowisko / Position ]:[Stanowisko / Position ]],0))="n/a","n/a",DC137-INDEX(tab_MinKomp[SUPPLIER MANAGEMENT],MATCH($B137,tab_MinKomp[[Stanowisko / Position ]:[Stanowisko / Position ]],0)))</f>
        <v>n/a</v>
      </c>
      <c r="DD138" s="194" t="str">
        <f>IF(INDEX(tab_MinKomp[SUPPLIER MANAGEMENT],MATCH($B137,tab_MinKomp[[Stanowisko / Position ]:[Stanowisko / Position ]],0))="n/a","n/a",DD137-INDEX(tab_MinKomp[SUPPLIER MANAGEMENT],MATCH($B137,tab_MinKomp[[Stanowisko / Position ]:[Stanowisko / Position ]],0)))</f>
        <v>n/a</v>
      </c>
      <c r="DE138" s="194" t="str">
        <f>IF(INDEX(tab_MinKomp[SUPPLIER MANAGEMENT],MATCH($B137,tab_MinKomp[[Stanowisko / Position ]:[Stanowisko / Position ]],0))="n/a","n/a",DE137-INDEX(tab_MinKomp[SUPPLIER MANAGEMENT],MATCH($B137,tab_MinKomp[[Stanowisko / Position ]:[Stanowisko / Position ]],0)))</f>
        <v>n/a</v>
      </c>
      <c r="DF138" s="194" t="str">
        <f>IF(INDEX(tab_MinKomp[PPAP/PSW],MATCH($B137,tab_MinKomp[[Stanowisko / Position ]:[Stanowisko / Position ]],0))="n/a","n/a",DF137-INDEX(tab_MinKomp[PPAP/PSW],MATCH($B137,tab_MinKomp[[Stanowisko / Position ]:[Stanowisko / Position ]],0)))</f>
        <v>n/a</v>
      </c>
      <c r="DG138" s="194" t="str">
        <f>IF(INDEX(tab_MinKomp[PPAP/PSW],MATCH($B137,tab_MinKomp[[Stanowisko / Position ]:[Stanowisko / Position ]],0))="n/a","n/a",DG137-INDEX(tab_MinKomp[PPAP/PSW],MATCH($B137,tab_MinKomp[[Stanowisko / Position ]:[Stanowisko / Position ]],0)))</f>
        <v>n/a</v>
      </c>
      <c r="DH138" s="194" t="str">
        <f>IF(INDEX(tab_MinKomp[SUPPLIER MANAGEMENT],MATCH($B137,tab_MinKomp[[Stanowisko / Position ]:[Stanowisko / Position ]],0))="n/a","n/a",DH137-INDEX(tab_MinKomp[SUPPLIER MANAGEMENT],MATCH($B137,tab_MinKomp[[Stanowisko / Position ]:[Stanowisko / Position ]],0)))</f>
        <v>n/a</v>
      </c>
      <c r="DI138" s="194" t="str">
        <f>IF(INDEX(tab_MinKomp[OBSŁUGA PORTALI KLIENTA / Kundenportale],MATCH($B137,tab_MinKomp[[Stanowisko / Position ]:[Stanowisko / Position ]],0))="n/a","n/a",DI137-INDEX(tab_MinKomp[OBSŁUGA PORTALI KLIENTA / Kundenportale],MATCH($B137,tab_MinKomp[[Stanowisko / Position ]:[Stanowisko / Position ]],0)))</f>
        <v>n/a</v>
      </c>
      <c r="DJ138" s="194" t="str">
        <f>IF(INDEX(tab_MinKomp[Obsługa systemu BABTECQ / BABTECQ System],MATCH($B137,tab_MinKomp[[Stanowisko / Position ]:[Stanowisko / Position ]],0))="n/a","n/a",DJ137-INDEX(tab_MinKomp[Obsługa systemu BABTECQ / BABTECQ System],MATCH($B137,tab_MinKomp[[Stanowisko / Position ]:[Stanowisko / Position ]],0)))</f>
        <v>n/a</v>
      </c>
      <c r="DK138" s="194" t="str">
        <f>IF(INDEX(tab_MinKomp[Rysunek techniczny / technische Zeichnung],MATCH($B137,tab_MinKomp[[Stanowisko / Position ]:[Stanowisko / Position ]],0))="n/a","n/a",DK137-INDEX(tab_MinKomp[Rysunek techniczny / technische Zeichnung],MATCH($B137,tab_MinKomp[[Stanowisko / Position ]:[Stanowisko / Position ]],0)))</f>
        <v>n/a</v>
      </c>
      <c r="DL138" s="194" t="str">
        <f>IF(INDEX(tab_MinKomp[Kalibracja / Kalibrierung],MATCH($B137,tab_MinKomp[[Stanowisko / Position ]:[Stanowisko / Position ]],0))="n/a","n/a",DL137-INDEX(tab_MinKomp[Kalibracja / Kalibrierung],MATCH($B137,tab_MinKomp[[Stanowisko / Position ]:[Stanowisko / Position ]],0)))</f>
        <v>n/a</v>
      </c>
      <c r="DM138" s="194" t="str">
        <f>IF(INDEX(tab_MinKomp[Rekwalifikacja / Requalifizierung],MATCH($B137,tab_MinKomp[[Stanowisko / Position ]:[Stanowisko / Position ]],0))="n/a","n/a",DM137-INDEX(tab_MinKomp[Rekwalifikacja / Requalifizierung],MATCH($B137,tab_MinKomp[[Stanowisko / Position ]:[Stanowisko / Position ]],0)))</f>
        <v>n/a</v>
      </c>
      <c r="DN138" s="190" t="str">
        <f>IF(INDEX(tab_MinKomp[Testy czystości / Reinheitstests],MATCH($B137,tab_MinKomp[[Stanowisko / Position ]:[Stanowisko / Position ]],0))="n/a","n/a",DN137-INDEX(tab_MinKomp[Testy czystości / Reinheitstests],MATCH($B137,tab_MinKomp[[Stanowisko / Position ]:[Stanowisko / Position ]],0)))</f>
        <v>n/a</v>
      </c>
      <c r="DO138" s="190" t="str">
        <f>IF(INDEX(tab_MinKomp[Testy czystości / Reinheitstests],MATCH($B137,tab_MinKomp[[Stanowisko / Position ]:[Stanowisko / Position ]],0))="n/a","n/a",DO137-INDEX(tab_MinKomp[Testy czystości / Reinheitstests],MATCH($B137,tab_MinKomp[[Stanowisko / Position ]:[Stanowisko / Position ]],0)))</f>
        <v>n/a</v>
      </c>
      <c r="DP138" s="190" t="str">
        <f>IF(INDEX(tab_MinKomp[Testy czystości / Reinheitstests],MATCH($B137,tab_MinKomp[[Stanowisko / Position ]:[Stanowisko / Position ]],0))="n/a","n/a",DP137-INDEX(tab_MinKomp[Testy czystości / Reinheitstests],MATCH($B137,tab_MinKomp[[Stanowisko / Position ]:[Stanowisko / Position ]],0)))</f>
        <v>n/a</v>
      </c>
      <c r="DQ138" s="190" t="str">
        <f>IF(INDEX(tab_MinKomp[Testy czystości / Reinheitstests],MATCH($B137,tab_MinKomp[[Stanowisko / Position ]:[Stanowisko / Position ]],0))="n/a","n/a",DQ137-INDEX(tab_MinKomp[Testy czystości / Reinheitstests],MATCH($B137,tab_MinKomp[[Stanowisko / Position ]:[Stanowisko / Position ]],0)))</f>
        <v>n/a</v>
      </c>
      <c r="DR138" s="190" t="str">
        <f>IF(INDEX(tab_MinKomp[Testy czystości / Reinheitstests],MATCH($B137,tab_MinKomp[[Stanowisko / Position ]:[Stanowisko / Position ]],0))="n/a","n/a",DR137-INDEX(tab_MinKomp[Testy czystości / Reinheitstests],MATCH($B137,tab_MinKomp[[Stanowisko / Position ]:[Stanowisko / Position ]],0)))</f>
        <v>n/a</v>
      </c>
      <c r="DS138" s="190" t="str">
        <f>IF(INDEX(tab_MinKomp[Testy czystości / Reinheitstests],MATCH($B137,tab_MinKomp[[Stanowisko / Position ]:[Stanowisko / Position ]],0))="n/a","n/a",DS137-INDEX(tab_MinKomp[Testy czystości / Reinheitstests],MATCH($B137,tab_MinKomp[[Stanowisko / Position ]:[Stanowisko / Position ]],0)))</f>
        <v>n/a</v>
      </c>
      <c r="DT138" s="194" t="str">
        <f>IF(INDEX(tab_MinKomp[SUPPLIER MANAGEMENT],MATCH($B137,tab_MinKomp[[Stanowisko / Position ]:[Stanowisko / Position ]],0))="n/a","n/a",DT137-INDEX(tab_MinKomp[SUPPLIER MANAGEMENT],MATCH($B137,tab_MinKomp[[Stanowisko / Position ]:[Stanowisko / Position ]],0)))</f>
        <v>n/a</v>
      </c>
      <c r="DU138" s="190" t="str">
        <f>IF(INDEX(tab_MinKomp[Testy czystości / Reinheitstests],MATCH($B137,tab_MinKomp[[Stanowisko / Position ]:[Stanowisko / Position ]],0))="n/a","n/a",DU137-INDEX(tab_MinKomp[Testy czystości / Reinheitstests],MATCH($B137,tab_MinKomp[[Stanowisko / Position ]:[Stanowisko / Position ]],0)))</f>
        <v>n/a</v>
      </c>
      <c r="DV138" s="190" t="str">
        <f>IF(INDEX(tab_MinKomp[Testy czystości / Reinheitstests],MATCH($B137,tab_MinKomp[[Stanowisko / Position ]:[Stanowisko / Position ]],0))="n/a","n/a",DV137-INDEX(tab_MinKomp[Testy czystości / Reinheitstests],MATCH($B137,tab_MinKomp[[Stanowisko / Position ]:[Stanowisko / Position ]],0)))</f>
        <v>n/a</v>
      </c>
      <c r="DW138" s="190" t="str">
        <f>IF(INDEX(tab_MinKomp[Testy czystości / Reinheitstests],MATCH($B137,tab_MinKomp[[Stanowisko / Position ]:[Stanowisko / Position ]],0))="n/a","n/a",DW137-INDEX(tab_MinKomp[Testy czystości / Reinheitstests],MATCH($B137,tab_MinKomp[[Stanowisko / Position ]:[Stanowisko / Position ]],0)))</f>
        <v>n/a</v>
      </c>
      <c r="DX138" s="190" t="str">
        <f>IF(INDEX(tab_MinKomp[Testy czystości / Reinheitstests],MATCH($B137,tab_MinKomp[[Stanowisko / Position ]:[Stanowisko / Position ]],0))="n/a","n/a",DX137-INDEX(tab_MinKomp[Testy czystości / Reinheitstests],MATCH($B137,tab_MinKomp[[Stanowisko / Position ]:[Stanowisko / Position ]],0)))</f>
        <v>n/a</v>
      </c>
      <c r="DY138" s="190" t="str">
        <f>IF(INDEX(tab_MinKomp[Testy czystości / Reinheitstests],MATCH($B137,tab_MinKomp[[Stanowisko / Position ]:[Stanowisko / Position ]],0))="n/a","n/a",DY137-INDEX(tab_MinKomp[Testy czystości / Reinheitstests],MATCH($B137,tab_MinKomp[[Stanowisko / Position ]:[Stanowisko / Position ]],0)))</f>
        <v>n/a</v>
      </c>
      <c r="DZ138" s="190" t="str">
        <f>IF(INDEX(tab_MinKomp[Testy czystości / Reinheitstests],MATCH($B137,tab_MinKomp[[Stanowisko / Position ]:[Stanowisko / Position ]],0))="n/a","n/a",DZ137-INDEX(tab_MinKomp[Testy czystości / Reinheitstests],MATCH($B137,tab_MinKomp[[Stanowisko / Position ]:[Stanowisko / Position ]],0)))</f>
        <v>n/a</v>
      </c>
      <c r="EA138" s="190" t="str">
        <f>IF(INDEX(tab_MinKomp[Testy czystości / Reinheitstests],MATCH($B137,tab_MinKomp[[Stanowisko / Position ]:[Stanowisko / Position ]],0))="n/a","n/a",EA137-INDEX(tab_MinKomp[Testy czystości / Reinheitstests],MATCH($B137,tab_MinKomp[[Stanowisko / Position ]:[Stanowisko / Position ]],0)))</f>
        <v>n/a</v>
      </c>
      <c r="EB138" s="190" t="str">
        <f>IF(INDEX(tab_MinKomp[Testy czystości / Reinheitstests],MATCH($B137,tab_MinKomp[[Stanowisko / Position ]:[Stanowisko / Position ]],0))="n/a","n/a",EB137-INDEX(tab_MinKomp[Testy czystości / Reinheitstests],MATCH($B137,tab_MinKomp[[Stanowisko / Position ]:[Stanowisko / Position ]],0)))</f>
        <v>n/a</v>
      </c>
      <c r="EC138" s="190" t="str">
        <f>IF(INDEX(tab_MinKomp[Testy czystości / Reinheitstests],MATCH($B137,tab_MinKomp[[Stanowisko / Position ]:[Stanowisko / Position ]],0))="n/a","n/a",EC137-INDEX(tab_MinKomp[Testy czystości / Reinheitstests],MATCH($B137,tab_MinKomp[[Stanowisko / Position ]:[Stanowisko / Position ]],0)))</f>
        <v>n/a</v>
      </c>
      <c r="ED138" s="190" t="str">
        <f>IF(INDEX(tab_MinKomp[Testy czystości / Reinheitstests],MATCH($B137,tab_MinKomp[[Stanowisko / Position ]:[Stanowisko / Position ]],0))="n/a","n/a",ED137-INDEX(tab_MinKomp[Testy czystości / Reinheitstests],MATCH($B137,tab_MinKomp[[Stanowisko / Position ]:[Stanowisko / Position ]],0)))</f>
        <v>n/a</v>
      </c>
      <c r="EE138" s="190" t="str">
        <f>IF(INDEX(tab_MinKomp[Testy czystości / Reinheitstests],MATCH($B137,tab_MinKomp[[Stanowisko / Position ]:[Stanowisko / Position ]],0))="n/a","n/a",EE137-INDEX(tab_MinKomp[Testy czystości / Reinheitstests],MATCH($B137,tab_MinKomp[[Stanowisko / Position ]:[Stanowisko / Position ]],0)))</f>
        <v>n/a</v>
      </c>
      <c r="EF138" s="190" t="str">
        <f>IF(INDEX(tab_MinKomp[Testy czystości / Reinheitstests],MATCH($B137,tab_MinKomp[[Stanowisko / Position ]:[Stanowisko / Position ]],0))="n/a","n/a",EF137-INDEX(tab_MinKomp[Testy czystości / Reinheitstests],MATCH($B137,tab_MinKomp[[Stanowisko / Position ]:[Stanowisko / Position ]],0)))</f>
        <v>n/a</v>
      </c>
      <c r="EG138" s="190" t="str">
        <f>IF(INDEX(tab_MinKomp[Testy czystości / Reinheitstests],MATCH($B137,tab_MinKomp[[Stanowisko / Position ]:[Stanowisko / Position ]],0))="n/a","n/a",EG137-INDEX(tab_MinKomp[Testy czystości / Reinheitstests],MATCH($B137,tab_MinKomp[[Stanowisko / Position ]:[Stanowisko / Position ]],0)))</f>
        <v>n/a</v>
      </c>
      <c r="EH138" s="190" t="str">
        <f>IF(INDEX(tab_MinKomp[Testy czystości / Reinheitstests],MATCH($B137,tab_MinKomp[[Stanowisko / Position ]:[Stanowisko / Position ]],0))="n/a","n/a",EH137-INDEX(tab_MinKomp[Testy czystości / Reinheitstests],MATCH($B137,tab_MinKomp[[Stanowisko / Position ]:[Stanowisko / Position ]],0)))</f>
        <v>n/a</v>
      </c>
      <c r="EI138" s="190" t="str">
        <f>IF(INDEX(tab_MinKomp[Testy czystości / Reinheitstests],MATCH($B137,tab_MinKomp[[Stanowisko / Position ]:[Stanowisko / Position ]],0))="n/a","n/a",EI137-INDEX(tab_MinKomp[Testy czystości / Reinheitstests],MATCH($B137,tab_MinKomp[[Stanowisko / Position ]:[Stanowisko / Position ]],0)))</f>
        <v>n/a</v>
      </c>
      <c r="EJ138" s="190" t="str">
        <f>IF(INDEX(tab_MinKomp[Testy czystości / Reinheitstests],MATCH($B137,tab_MinKomp[[Stanowisko / Position ]:[Stanowisko / Position ]],0))="n/a","n/a",EJ137-INDEX(tab_MinKomp[Testy czystości / Reinheitstests],MATCH($B137,tab_MinKomp[[Stanowisko / Position ]:[Stanowisko / Position ]],0)))</f>
        <v>n/a</v>
      </c>
      <c r="EK138" s="190" t="str">
        <f>IF(INDEX(tab_MinKomp[Testy czystości / Reinheitstests],MATCH($B137,tab_MinKomp[[Stanowisko / Position ]:[Stanowisko / Position ]],0))="n/a","n/a",EK137-INDEX(tab_MinKomp[Testy czystości / Reinheitstests],MATCH($B137,tab_MinKomp[[Stanowisko / Position ]:[Stanowisko / Position ]],0)))</f>
        <v>n/a</v>
      </c>
      <c r="EL138" s="190" t="str">
        <f>IF(INDEX(tab_MinKomp[Testy czystości / Reinheitstests],MATCH($B137,tab_MinKomp[[Stanowisko / Position ]:[Stanowisko / Position ]],0))="n/a","n/a",EL137-INDEX(tab_MinKomp[Testy czystości / Reinheitstests],MATCH($B137,tab_MinKomp[[Stanowisko / Position ]:[Stanowisko / Position ]],0)))</f>
        <v>n/a</v>
      </c>
      <c r="EM138" s="190" t="str">
        <f>IF(INDEX(tab_MinKomp[Testy czystości / Reinheitstests],MATCH($B137,tab_MinKomp[[Stanowisko / Position ]:[Stanowisko / Position ]],0))="n/a","n/a",EM137-INDEX(tab_MinKomp[Testy czystości / Reinheitstests],MATCH($B137,tab_MinKomp[[Stanowisko / Position ]:[Stanowisko / Position ]],0)))</f>
        <v>n/a</v>
      </c>
      <c r="EN138" s="190" t="str">
        <f>IF(INDEX(tab_MinKomp[Testy czystości / Reinheitstests],MATCH($B137,tab_MinKomp[[Stanowisko / Position ]:[Stanowisko / Position ]],0))="n/a","n/a",EN137-INDEX(tab_MinKomp[Testy czystości / Reinheitstests],MATCH($B137,tab_MinKomp[[Stanowisko / Position ]:[Stanowisko / Position ]],0)))</f>
        <v>n/a</v>
      </c>
      <c r="EO138" s="194" t="str">
        <f>IF(INDEX(tab_MinKomp[Konserwacja Rep],MATCH($B137,tab_MinKomp[[Stanowisko / Position ]:[Stanowisko / Position ]],0))="n/a","n/a",EO137-INDEX(tab_MinKomp[Konserwacja Rep],MATCH($B137,tab_MinKomp[[Stanowisko / Position ]:[Stanowisko / Position ]],0)))</f>
        <v>n/a</v>
      </c>
      <c r="EP138" s="194" t="str">
        <f>IF(INDEX(tab_MinKomp[[Konserwacja Engel ]],MATCH($B137,tab_MinKomp[[Stanowisko / Position ]:[Stanowisko / Position ]],0))="n/a","n/a",EP137-INDEX(tab_MinKomp[[Konserwacja Engel ]],MATCH($B137,tab_MinKomp[[Stanowisko / Position ]:[Stanowisko / Position ]],0)))</f>
        <v>n/a</v>
      </c>
      <c r="EQ138" s="194" t="str">
        <f>IF(INDEX(tab_MinKomp[Konserwacja B 50],MATCH($B137,tab_MinKomp[[Stanowisko / Position ]:[Stanowisko / Position ]],0))="n/a","n/a",EQ137-INDEX(tab_MinKomp[Konserwacja B 50],MATCH($B137,tab_MinKomp[[Stanowisko / Position ]:[Stanowisko / Position ]],0)))</f>
        <v>n/a</v>
      </c>
      <c r="ER138" s="194" t="str">
        <f>IF(INDEX(tab_MinKomp[[Konserwacja EOL ]],MATCH($B137,tab_MinKomp[[Stanowisko / Position ]:[Stanowisko / Position ]],0))="n/a","n/a",ER137-INDEX(tab_MinKomp[[Konserwacja EOL ]],MATCH($B137,tab_MinKomp[[Stanowisko / Position ]:[Stanowisko / Position ]],0)))</f>
        <v>n/a</v>
      </c>
      <c r="ES138" s="194" t="str">
        <f>IF(INDEX(tab_MinKomp[Konserwacja Branson],MATCH($B137,tab_MinKomp[[Stanowisko / Position ]:[Stanowisko / Position ]],0))="n/a","n/a",ES137-INDEX(tab_MinKomp[Konserwacja Branson],MATCH($B137,tab_MinKomp[[Stanowisko / Position ]:[Stanowisko / Position ]],0)))</f>
        <v>n/a</v>
      </c>
      <c r="ET138" s="194" t="str">
        <f>IF(INDEX(tab_MinKomp[Konserwacja coolery],MATCH($B137,tab_MinKomp[[Stanowisko / Position ]:[Stanowisko / Position ]],0))="n/a","n/a",ET137-INDEX(tab_MinKomp[Konserwacja coolery],MATCH($B137,tab_MinKomp[[Stanowisko / Position ]:[Stanowisko / Position ]],0)))</f>
        <v>n/a</v>
      </c>
      <c r="EU138" s="194" t="str">
        <f>IF(INDEX(tab_MinKomp[Konserwacja piecy],MATCH($B137,tab_MinKomp[[Stanowisko / Position ]:[Stanowisko / Position ]],0))="n/a","n/a",EU137-INDEX(tab_MinKomp[Konserwacja piecy],MATCH($B137,tab_MinKomp[[Stanowisko / Position ]:[Stanowisko / Position ]],0)))</f>
        <v>n/a</v>
      </c>
      <c r="EV138" s="194" t="str">
        <f>IF(INDEX(tab_MinKomp[Rysunek techniczny- czytanie],MATCH($B137,tab_MinKomp[[Stanowisko / Position ]:[Stanowisko / Position ]],0))="n/a","n/a",EV137-INDEX(tab_MinKomp[Rysunek techniczny- czytanie],MATCH($B137,tab_MinKomp[[Stanowisko / Position ]:[Stanowisko / Position ]],0)))</f>
        <v>n/a</v>
      </c>
      <c r="EW138" s="194" t="str">
        <f>IF(INDEX(tab_MinKomp[Elektryka],MATCH($B137,tab_MinKomp[[Stanowisko / Position ]:[Stanowisko / Position ]],0))="n/a","n/a",EW137-INDEX(tab_MinKomp[Elektryka],MATCH($B137,tab_MinKomp[[Stanowisko / Position ]:[Stanowisko / Position ]],0)))</f>
        <v>n/a</v>
      </c>
      <c r="EX138" s="194" t="str">
        <f>IF(INDEX(tab_MinKomp[Pneumatyka],MATCH($B137,tab_MinKomp[[Stanowisko / Position ]:[Stanowisko / Position ]],0))="n/a","n/a",EX137-INDEX(tab_MinKomp[Pneumatyka],MATCH($B137,tab_MinKomp[[Stanowisko / Position ]:[Stanowisko / Position ]],0)))</f>
        <v>n/a</v>
      </c>
      <c r="EY138" s="194" t="str">
        <f>IF(INDEX(tab_MinKomp[[Hydraulika ]],MATCH($B137,tab_MinKomp[[Stanowisko / Position ]:[Stanowisko / Position ]],0))="n/a","n/a",EY137-INDEX(tab_MinKomp[[Hydraulika ]],MATCH($B137,tab_MinKomp[[Stanowisko / Position ]:[Stanowisko / Position ]],0)))</f>
        <v>n/a</v>
      </c>
      <c r="EZ138" s="194" t="str">
        <f>IF(INDEX(tab_MinKomp[Podciśnienie],MATCH($B137,tab_MinKomp[[Stanowisko / Position ]:[Stanowisko / Position ]],0))="n/a","n/a",EZ137-INDEX(tab_MinKomp[Podciśnienie],MATCH($B137,tab_MinKomp[[Stanowisko / Position ]:[Stanowisko / Position ]],0)))</f>
        <v>n/a</v>
      </c>
      <c r="FA138" s="194" t="str">
        <f>IF(INDEX(tab_MinKomp[Usuwanie awarii],MATCH($B137,tab_MinKomp[[Stanowisko / Position ]:[Stanowisko / Position ]],0))="n/a","n/a",FA137-INDEX(tab_MinKomp[Usuwanie awarii],MATCH($B137,tab_MinKomp[[Stanowisko / Position ]:[Stanowisko / Position ]],0)))</f>
        <v>n/a</v>
      </c>
      <c r="FB138" s="194" t="str">
        <f>IF(INDEX(tab_MinKomp[Obsługa robotów],MATCH($B137,tab_MinKomp[[Stanowisko / Position ]:[Stanowisko / Position ]],0))="n/a","n/a",FB137-INDEX(tab_MinKomp[Obsługa robotów],MATCH($B137,tab_MinKomp[[Stanowisko / Position ]:[Stanowisko / Position ]],0)))</f>
        <v>n/a</v>
      </c>
      <c r="FC138" s="194" t="str">
        <f>IF(INDEX(tab_MinKomp[Obsługa sterowania maszyny],MATCH($B137,tab_MinKomp[[Stanowisko / Position ]:[Stanowisko / Position ]],0))="n/a","n/a",FC137-INDEX(tab_MinKomp[Obsługa sterowania maszyny],MATCH($B137,tab_MinKomp[[Stanowisko / Position ]:[Stanowisko / Position ]],0)))</f>
        <v>n/a</v>
      </c>
      <c r="FD138" s="194" t="str">
        <f>IF(INDEX(tab_MinKomp[Usuwanie przyczyn żródłowych],MATCH($B137,tab_MinKomp[[Stanowisko / Position ]:[Stanowisko / Position ]],0))="n/a","n/a",FD137-INDEX(tab_MinKomp[Usuwanie przyczyn żródłowych],MATCH($B137,tab_MinKomp[[Stanowisko / Position ]:[Stanowisko / Position ]],0)))</f>
        <v>n/a</v>
      </c>
      <c r="FE138" s="194" t="str">
        <f>IF(INDEX(tab_MinKomp[Cmms stosowanie],MATCH($B137,tab_MinKomp[[Stanowisko / Position ]:[Stanowisko / Position ]],0))="n/a","n/a",FE137-INDEX(tab_MinKomp[Cmms stosowanie],MATCH($B137,tab_MinKomp[[Stanowisko / Position ]:[Stanowisko / Position ]],0)))</f>
        <v>n/a</v>
      </c>
      <c r="FF138" s="190" t="str">
        <f>IF(INDEX(tab_MinKomp[Testy czystości / Reinheitstests],MATCH($B137,tab_MinKomp[[Stanowisko / Position ]:[Stanowisko / Position ]],0))="n/a","n/a",FF137-INDEX(tab_MinKomp[Testy czystości / Reinheitstests],MATCH($B137,tab_MinKomp[[Stanowisko / Position ]:[Stanowisko / Position ]],0)))</f>
        <v>n/a</v>
      </c>
      <c r="FG138" s="194" t="str">
        <f>IF(INDEX(tab_MinKomp[Czyszczenie form plastikowych],MATCH($B137,tab_MinKomp[[Stanowisko / Position ]:[Stanowisko / Position ]],0))="n/a","n/a",FG137-INDEX(tab_MinKomp[Czyszczenie form plastikowych],MATCH($B137,tab_MinKomp[[Stanowisko / Position ]:[Stanowisko / Position ]],0)))</f>
        <v>n/a</v>
      </c>
      <c r="FH138" s="194" t="str">
        <f>IF(INDEX(tab_MinKomp[Wymiana form plastik],MATCH($B137,tab_MinKomp[[Stanowisko / Position ]:[Stanowisko / Position ]],0))="n/a","n/a",FH137-INDEX(tab_MinKomp[Wymiana form plastik],MATCH($B137,tab_MinKomp[[Stanowisko / Position ]:[Stanowisko / Position ]],0)))</f>
        <v>n/a</v>
      </c>
      <c r="FI138" s="194" t="str">
        <f>IF(INDEX(tab_MinKomp[Wymiana form guma],MATCH($B137,tab_MinKomp[[Stanowisko / Position ]:[Stanowisko / Position ]],0))="n/a","n/a",FI137-INDEX(tab_MinKomp[Wymiana form guma],MATCH($B137,tab_MinKomp[[Stanowisko / Position ]:[Stanowisko / Position ]],0)))</f>
        <v>n/a</v>
      </c>
      <c r="FJ138" s="194" t="str">
        <f>IF(INDEX(tab_MinKomp[Konserwacja KK],MATCH($B137,tab_MinKomp[[Stanowisko / Position ]:[Stanowisko / Position ]],0))="n/a","n/a",FJ137-INDEX(tab_MinKomp[Konserwacja KK],MATCH($B137,tab_MinKomp[[Stanowisko / Position ]:[Stanowisko / Position ]],0)))</f>
        <v>n/a</v>
      </c>
      <c r="FK138" s="194" t="str">
        <f>IF(INDEX(tab_MinKomp[Konserwacja form guma],MATCH($B137,tab_MinKomp[[Stanowisko / Position ]:[Stanowisko / Position ]],0))="n/a","n/a",FK137-INDEX(tab_MinKomp[Konserwacja form guma],MATCH($B137,tab_MinKomp[[Stanowisko / Position ]:[Stanowisko / Position ]],0)))</f>
        <v>n/a</v>
      </c>
      <c r="FL138" s="194" t="str">
        <f>IF(INDEX(tab_MinKomp[Konserwacja form plastiki],MATCH($B137,tab_MinKomp[[Stanowisko / Position ]:[Stanowisko / Position ]],0))="n/a","n/a",FL137-INDEX(tab_MinKomp[Konserwacja form plastiki],MATCH($B137,tab_MinKomp[[Stanowisko / Position ]:[Stanowisko / Position ]],0)))</f>
        <v>n/a</v>
      </c>
      <c r="FM138" s="194" t="str">
        <f>IF(INDEX(tab_MinKomp[Konserwacja Gorącego Kanału],MATCH($B137,tab_MinKomp[[Stanowisko / Position ]:[Stanowisko / Position ]],0))="n/a","n/a",FM137-INDEX(tab_MinKomp[Konserwacja Gorącego Kanału],MATCH($B137,tab_MinKomp[[Stanowisko / Position ]:[Stanowisko / Position ]],0)))</f>
        <v>n/a</v>
      </c>
      <c r="FN138" s="196" t="str">
        <f>IF(INDEX(tab_MinKomp[Język angielski / Englisch],MATCH($B137,tab_MinKomp[[Stanowisko / Position ]:[Stanowisko / Position ]],0))="n/a","n/a",FN137-INDEX(tab_MinKomp[Język angielski / Englisch],MATCH($B137,tab_MinKomp[[Stanowisko / Position ]:[Stanowisko / Position ]],0)))</f>
        <v>n/a</v>
      </c>
      <c r="FO138" s="196" t="str">
        <f>IF(INDEX(tab_MinKomp[Język angielski / Englisch],MATCH($B137,tab_MinKomp[[Stanowisko / Position ]:[Stanowisko / Position ]],0))="n/a","n/a",FO137-INDEX(tab_MinKomp[Język angielski / Englisch],MATCH($B137,tab_MinKomp[[Stanowisko / Position ]:[Stanowisko / Position ]],0)))</f>
        <v>n/a</v>
      </c>
      <c r="FP138" s="196" t="str">
        <f>IF(INDEX(tab_MinKomp[Język angielski / Englisch],MATCH($B137,tab_MinKomp[[Stanowisko / Position ]:[Stanowisko / Position ]],0))="n/a","n/a",FP137-INDEX(tab_MinKomp[Język angielski / Englisch],MATCH($B137,tab_MinKomp[[Stanowisko / Position ]:[Stanowisko / Position ]],0)))</f>
        <v>n/a</v>
      </c>
      <c r="FQ138" s="196" t="str">
        <f>IF(INDEX(tab_MinKomp[Język angielski / Englisch],MATCH($B137,tab_MinKomp[[Stanowisko / Position ]:[Stanowisko / Position ]],0))="n/a","n/a",FQ137-INDEX(tab_MinKomp[Język angielski / Englisch],MATCH($B137,tab_MinKomp[[Stanowisko / Position ]:[Stanowisko / Position ]],0)))</f>
        <v>n/a</v>
      </c>
      <c r="FR138" s="196" t="str">
        <f>IF(INDEX(tab_MinKomp[Język niemiecki / Deutsch],MATCH($B137,tab_MinKomp[[Stanowisko / Position ]:[Stanowisko / Position ]],0))="n/a","n/a",FR137-INDEX(tab_MinKomp[Język niemiecki / Deutsch],MATCH($B137,tab_MinKomp[[Stanowisko / Position ]:[Stanowisko / Position ]],0)))</f>
        <v>n/a</v>
      </c>
      <c r="FS138" s="194">
        <f>IF(INDEX(tab_MinKomp[Zarządzanie dokumentacją procesową / Process dokumentation management],MATCH($B137,tab_MinKomp[[Stanowisko / Position ]:[Stanowisko / Position ]],0))="n/a","n/a",FS137-INDEX(tab_MinKomp[Zarządzanie dokumentacją procesową / Process dokumentation management],MATCH($B137,tab_MinKomp[[Stanowisko / Position ]:[Stanowisko / Position ]],0)))</f>
        <v>1</v>
      </c>
      <c r="FT138" s="194">
        <f>IF(INDEX(tab_MinKomp[Znajomość procesów z obszaru / Kenntiss der prozesse in dem Bereich],MATCH($B137,tab_MinKomp[[Stanowisko / Position ]:[Stanowisko / Position ]],0))="n/a","n/a",FT137-INDEX(tab_MinKomp[Znajomość procesów z obszaru / Kenntiss der prozesse in dem Bereich],MATCH($B137,tab_MinKomp[[Stanowisko / Position ]:[Stanowisko / Position ]],0)))</f>
        <v>0</v>
      </c>
      <c r="FU138" s="194">
        <f>IF(INDEX(tab_MinKomp[optymalizacja procesów / Prozessoptymalisierung],MATCH($B137,tab_MinKomp[[Stanowisko / Position ]:[Stanowisko / Position ]],0))="n/a","n/a",FU137-INDEX(tab_MinKomp[optymalizacja procesów / Prozessoptymalisierung],MATCH($B137,tab_MinKomp[[Stanowisko / Position ]:[Stanowisko / Position ]],0)))</f>
        <v>0</v>
      </c>
      <c r="FV138" s="194">
        <f>IF(INDEX(tab_MinKomp[Umiejętności szkoleniowe / Trainingsfähigkeiten],MATCH($B137,tab_MinKomp[[Stanowisko / Position ]:[Stanowisko / Position ]],0))="n/a","n/a",FV137-INDEX(tab_MinKomp[Umiejętności szkoleniowe / Trainingsfähigkeiten],MATCH($B137,tab_MinKomp[[Stanowisko / Position ]:[Stanowisko / Position ]],0)))</f>
        <v>0</v>
      </c>
      <c r="FW138" s="194">
        <f>IF(INDEX(tab_MinKomp[Analityczne myślenie, podejście / Analitysches Denken, Einstellung],MATCH($B137,tab_MinKomp[[Stanowisko / Position ]:[Stanowisko / Position ]],0))="n/a","n/a",FW137-INDEX(tab_MinKomp[Analityczne myślenie, podejście / Analitysches Denken, Einstellung],MATCH($B137,tab_MinKomp[[Stanowisko / Position ]:[Stanowisko / Position ]],0)))</f>
        <v>0</v>
      </c>
      <c r="FX138" s="194">
        <f>IF(INDEX(tab_MinKomp[Dokładność, precyzja w dzialaniu / Genauigkeit, Präzision in die Arbeit],MATCH($B137,tab_MinKomp[[Stanowisko / Position ]:[Stanowisko / Position ]],0))="n/a","n/a",FX137-INDEX(tab_MinKomp[Dokładność, precyzja w dzialaniu / Genauigkeit, Präzision in die Arbeit],MATCH($B137,tab_MinKomp[[Stanowisko / Position ]:[Stanowisko / Position ]],0)))</f>
        <v>0</v>
      </c>
      <c r="FY138" s="194">
        <f>IF(INDEX(tab_MinKomp[Dyspozycyjność / Verfügbarkeit],MATCH($B137,tab_MinKomp[[Stanowisko / Position ]:[Stanowisko / Position ]],0))="n/a","n/a",FY137-INDEX(tab_MinKomp[Dyspozycyjność / Verfügbarkeit],MATCH($B137,tab_MinKomp[[Stanowisko / Position ]:[Stanowisko / Position ]],0)))</f>
        <v>0</v>
      </c>
      <c r="FZ138" s="194">
        <f>IF(INDEX(tab_MinKomp[Zaangażowanie / 
Engagement],MATCH($B137,tab_MinKomp[[Stanowisko / Position ]:[Stanowisko / Position ]],0))="n/a","n/a",FZ137-INDEX(tab_MinKomp[Zaangażowanie / 
Engagement],MATCH($B137,tab_MinKomp[[Stanowisko / Position ]:[Stanowisko / Position ]],0)))</f>
        <v>1</v>
      </c>
      <c r="GA138" s="194" t="str">
        <f>IF(INDEX(tab_MinKomp[Konserwacja form guma],MATCH($B137,tab_MinKomp[[Stanowisko / Position ]:[Stanowisko / Position ]],0))="n/a","n/a",GA137-INDEX(tab_MinKomp[Konserwacja form guma],MATCH($B137,tab_MinKomp[[Stanowisko / Position ]:[Stanowisko / Position ]],0)))</f>
        <v>n/a</v>
      </c>
      <c r="GB138" s="194" t="str">
        <f>IF(INDEX(tab_MinKomp[Konserwacja form plastiki],MATCH($B137,tab_MinKomp[[Stanowisko / Position ]:[Stanowisko / Position ]],0))="n/a","n/a",GB137-INDEX(tab_MinKomp[Konserwacja form plastiki],MATCH($B137,tab_MinKomp[[Stanowisko / Position ]:[Stanowisko / Position ]],0)))</f>
        <v>n/a</v>
      </c>
      <c r="GC138" s="193" t="str">
        <f>IF(INDEX(tab_MinKomp[Motywowanie i budowanie zaangażowania zespołu],MATCH($B137,tab_MinKomp[[Stanowisko / Position ]:[Stanowisko / Position ]],0))="n/a","n/a",GC137-INDEX(tab_MinKomp[Motywowanie i budowanie zaangażowania zespołu],MATCH($B137,tab_MinKomp[[Stanowisko / Position ]:[Stanowisko / Position ]],0)))</f>
        <v>n/a</v>
      </c>
      <c r="GD138" s="193" t="str">
        <f>IF(INDEX(tab_MinKomp[Motywowanie i budowanie zaangażowania zespołu],MATCH($B137,tab_MinKomp[[Stanowisko / Position ]:[Stanowisko / Position ]],0))="n/a","n/a",GD137-INDEX(tab_MinKomp[Motywowanie i budowanie zaangażowania zespołu],MATCH($B137,tab_MinKomp[[Stanowisko / Position ]:[Stanowisko / Position ]],0)))</f>
        <v>n/a</v>
      </c>
      <c r="GE138" s="193" t="str">
        <f>IF(INDEX(tab_MinKomp[Motywowanie i budowanie zaangażowania zespołu],MATCH($B137,tab_MinKomp[[Stanowisko / Position ]:[Stanowisko / Position ]],0))="n/a","n/a",GE137-INDEX(tab_MinKomp[Motywowanie i budowanie zaangażowania zespołu],MATCH($B137,tab_MinKomp[[Stanowisko / Position ]:[Stanowisko / Position ]],0)))</f>
        <v>n/a</v>
      </c>
      <c r="GF138" s="186" t="s">
        <v>248</v>
      </c>
      <c r="GG138" s="186" t="s">
        <v>248</v>
      </c>
      <c r="GH138" s="186" t="s">
        <v>248</v>
      </c>
      <c r="GI138" s="186" t="s">
        <v>248</v>
      </c>
      <c r="GJ138" s="186" t="s">
        <v>248</v>
      </c>
      <c r="GK138" s="186" t="s">
        <v>248</v>
      </c>
      <c r="GL138" s="186" t="s">
        <v>248</v>
      </c>
      <c r="GM138" s="186" t="s">
        <v>248</v>
      </c>
      <c r="GN138" s="186" t="s">
        <v>248</v>
      </c>
      <c r="GO138" s="186" t="s">
        <v>248</v>
      </c>
      <c r="GP138" s="186" t="s">
        <v>248</v>
      </c>
      <c r="GQ138" s="186" t="s">
        <v>248</v>
      </c>
      <c r="GR138" s="186" t="s">
        <v>248</v>
      </c>
      <c r="GS138" s="186" t="s">
        <v>248</v>
      </c>
      <c r="GT138" s="186" t="s">
        <v>248</v>
      </c>
      <c r="GU138" s="186" t="s">
        <v>248</v>
      </c>
      <c r="GV138" s="186" t="s">
        <v>248</v>
      </c>
      <c r="GW138" s="186" t="s">
        <v>248</v>
      </c>
      <c r="GX138" s="186" t="s">
        <v>248</v>
      </c>
      <c r="GY138" s="186" t="s">
        <v>248</v>
      </c>
      <c r="GZ138" s="261" t="s">
        <v>248</v>
      </c>
      <c r="HA138" s="261" t="s">
        <v>248</v>
      </c>
      <c r="HB138" s="191">
        <f>SUM(G138:GE138)/(HB137-(SUM(G138:GE138)))</f>
        <v>0.10810810810810811</v>
      </c>
    </row>
    <row r="139" spans="1:211" ht="24.9" customHeight="1" x14ac:dyDescent="0.3">
      <c r="A139" s="105" t="s">
        <v>321</v>
      </c>
      <c r="B139" s="105" t="s">
        <v>315</v>
      </c>
      <c r="C139" s="105" t="s">
        <v>398</v>
      </c>
      <c r="D139" s="105">
        <v>1296</v>
      </c>
      <c r="E139" s="394" t="s">
        <v>454</v>
      </c>
      <c r="F139" s="185" t="s">
        <v>374</v>
      </c>
      <c r="G139" s="186">
        <v>2</v>
      </c>
      <c r="H139" s="186">
        <v>1</v>
      </c>
      <c r="I139" s="186">
        <v>2</v>
      </c>
      <c r="J139" s="186">
        <v>1</v>
      </c>
      <c r="K139" s="186">
        <v>1</v>
      </c>
      <c r="L139" s="186" t="s">
        <v>248</v>
      </c>
      <c r="M139" s="186" t="s">
        <v>248</v>
      </c>
      <c r="N139" s="186" t="s">
        <v>248</v>
      </c>
      <c r="O139" s="186">
        <v>1</v>
      </c>
      <c r="P139" s="186">
        <v>1</v>
      </c>
      <c r="Q139" s="186" t="s">
        <v>248</v>
      </c>
      <c r="R139" s="186" t="s">
        <v>248</v>
      </c>
      <c r="S139" s="186" t="s">
        <v>248</v>
      </c>
      <c r="T139" s="186" t="s">
        <v>248</v>
      </c>
      <c r="U139" s="186" t="s">
        <v>248</v>
      </c>
      <c r="V139" s="186" t="s">
        <v>248</v>
      </c>
      <c r="W139" s="186" t="s">
        <v>248</v>
      </c>
      <c r="X139" s="186" t="s">
        <v>248</v>
      </c>
      <c r="Y139" s="186" t="s">
        <v>248</v>
      </c>
      <c r="Z139" s="186" t="s">
        <v>248</v>
      </c>
      <c r="AA139" s="186" t="s">
        <v>248</v>
      </c>
      <c r="AB139" s="186" t="s">
        <v>248</v>
      </c>
      <c r="AC139" s="186" t="s">
        <v>248</v>
      </c>
      <c r="AD139" s="186" t="s">
        <v>248</v>
      </c>
      <c r="AE139" s="186" t="s">
        <v>248</v>
      </c>
      <c r="AF139" s="186" t="s">
        <v>248</v>
      </c>
      <c r="AG139" s="186" t="s">
        <v>248</v>
      </c>
      <c r="AH139" s="186" t="s">
        <v>248</v>
      </c>
      <c r="AI139" s="186" t="s">
        <v>248</v>
      </c>
      <c r="AJ139" s="186" t="s">
        <v>248</v>
      </c>
      <c r="AK139" s="186" t="s">
        <v>248</v>
      </c>
      <c r="AL139" s="186">
        <v>1</v>
      </c>
      <c r="AM139" s="186" t="s">
        <v>248</v>
      </c>
      <c r="AN139" s="186" t="s">
        <v>248</v>
      </c>
      <c r="AO139" s="186">
        <v>2</v>
      </c>
      <c r="AP139" s="186" t="s">
        <v>248</v>
      </c>
      <c r="AQ139" s="186">
        <v>2</v>
      </c>
      <c r="AR139" s="186" t="s">
        <v>248</v>
      </c>
      <c r="AS139" s="186" t="s">
        <v>248</v>
      </c>
      <c r="AT139" s="186" t="s">
        <v>248</v>
      </c>
      <c r="AU139" s="186" t="s">
        <v>248</v>
      </c>
      <c r="AV139" s="186">
        <v>2</v>
      </c>
      <c r="AW139" s="186">
        <v>1</v>
      </c>
      <c r="AX139" s="186" t="s">
        <v>248</v>
      </c>
      <c r="AY139" s="186" t="s">
        <v>248</v>
      </c>
      <c r="AZ139" s="186" t="s">
        <v>248</v>
      </c>
      <c r="BA139" s="186" t="s">
        <v>248</v>
      </c>
      <c r="BB139" s="186" t="s">
        <v>248</v>
      </c>
      <c r="BC139" s="186" t="s">
        <v>248</v>
      </c>
      <c r="BD139" s="186" t="s">
        <v>248</v>
      </c>
      <c r="BE139" s="186" t="s">
        <v>248</v>
      </c>
      <c r="BF139" s="186" t="s">
        <v>248</v>
      </c>
      <c r="BG139" s="186" t="s">
        <v>248</v>
      </c>
      <c r="BH139" s="186" t="s">
        <v>248</v>
      </c>
      <c r="BI139" s="186" t="s">
        <v>248</v>
      </c>
      <c r="BJ139" s="186" t="s">
        <v>248</v>
      </c>
      <c r="BK139" s="186" t="s">
        <v>248</v>
      </c>
      <c r="BL139" s="186" t="s">
        <v>248</v>
      </c>
      <c r="BM139" s="186" t="s">
        <v>248</v>
      </c>
      <c r="BN139" s="186" t="s">
        <v>248</v>
      </c>
      <c r="BO139" s="186" t="s">
        <v>248</v>
      </c>
      <c r="BP139" s="186" t="s">
        <v>248</v>
      </c>
      <c r="BQ139" s="186" t="s">
        <v>248</v>
      </c>
      <c r="BR139" s="186" t="s">
        <v>248</v>
      </c>
      <c r="BS139" s="186">
        <v>2</v>
      </c>
      <c r="BT139" s="186" t="s">
        <v>248</v>
      </c>
      <c r="BU139" s="186">
        <v>3</v>
      </c>
      <c r="BV139" s="186" t="s">
        <v>248</v>
      </c>
      <c r="BW139" s="186">
        <v>2</v>
      </c>
      <c r="BX139" s="186">
        <v>3</v>
      </c>
      <c r="BY139" s="186" t="s">
        <v>248</v>
      </c>
      <c r="BZ139" s="186">
        <v>2</v>
      </c>
      <c r="CA139" s="186" t="s">
        <v>248</v>
      </c>
      <c r="CB139" s="186">
        <v>3</v>
      </c>
      <c r="CC139" s="186" t="s">
        <v>248</v>
      </c>
      <c r="CD139" s="186">
        <v>3</v>
      </c>
      <c r="CE139" s="186">
        <v>1</v>
      </c>
      <c r="CF139" s="186"/>
      <c r="CG139" s="186">
        <v>1</v>
      </c>
      <c r="CH139" s="186" t="s">
        <v>248</v>
      </c>
      <c r="CI139" s="186" t="s">
        <v>248</v>
      </c>
      <c r="CJ139" s="186" t="s">
        <v>248</v>
      </c>
      <c r="CK139" s="186" t="s">
        <v>248</v>
      </c>
      <c r="CL139" s="186" t="s">
        <v>248</v>
      </c>
      <c r="CM139" s="186" t="s">
        <v>248</v>
      </c>
      <c r="CN139" s="186" t="s">
        <v>248</v>
      </c>
      <c r="CO139" s="186" t="s">
        <v>248</v>
      </c>
      <c r="CP139" s="186" t="s">
        <v>248</v>
      </c>
      <c r="CQ139" s="186" t="s">
        <v>248</v>
      </c>
      <c r="CR139" s="186" t="s">
        <v>248</v>
      </c>
      <c r="CS139" s="186" t="s">
        <v>248</v>
      </c>
      <c r="CT139" s="186" t="s">
        <v>248</v>
      </c>
      <c r="CU139" s="186" t="s">
        <v>248</v>
      </c>
      <c r="CV139" s="186" t="s">
        <v>248</v>
      </c>
      <c r="CW139" s="186">
        <v>2</v>
      </c>
      <c r="CX139" s="186" t="s">
        <v>248</v>
      </c>
      <c r="CY139" s="186" t="s">
        <v>248</v>
      </c>
      <c r="CZ139" s="186" t="s">
        <v>248</v>
      </c>
      <c r="DA139" s="186" t="s">
        <v>248</v>
      </c>
      <c r="DB139" s="186" t="s">
        <v>248</v>
      </c>
      <c r="DC139" s="186" t="s">
        <v>248</v>
      </c>
      <c r="DD139" s="186" t="s">
        <v>248</v>
      </c>
      <c r="DE139" s="186" t="s">
        <v>248</v>
      </c>
      <c r="DF139" s="186">
        <v>1</v>
      </c>
      <c r="DG139" s="186" t="s">
        <v>248</v>
      </c>
      <c r="DH139" s="186" t="s">
        <v>248</v>
      </c>
      <c r="DI139" s="186" t="s">
        <v>248</v>
      </c>
      <c r="DJ139" s="186" t="s">
        <v>248</v>
      </c>
      <c r="DK139" s="186" t="s">
        <v>248</v>
      </c>
      <c r="DL139" s="186" t="s">
        <v>248</v>
      </c>
      <c r="DM139" s="186" t="s">
        <v>248</v>
      </c>
      <c r="DN139" s="186" t="s">
        <v>248</v>
      </c>
      <c r="DO139" s="186" t="s">
        <v>248</v>
      </c>
      <c r="DP139" s="186" t="s">
        <v>248</v>
      </c>
      <c r="DQ139" s="186" t="s">
        <v>248</v>
      </c>
      <c r="DR139" s="186" t="s">
        <v>248</v>
      </c>
      <c r="DS139" s="186" t="s">
        <v>248</v>
      </c>
      <c r="DT139" s="186" t="s">
        <v>248</v>
      </c>
      <c r="DU139" s="186" t="s">
        <v>248</v>
      </c>
      <c r="DV139" s="186" t="s">
        <v>248</v>
      </c>
      <c r="DW139" s="186" t="s">
        <v>248</v>
      </c>
      <c r="DX139" s="186" t="s">
        <v>248</v>
      </c>
      <c r="DY139" s="186" t="s">
        <v>248</v>
      </c>
      <c r="DZ139" s="186" t="s">
        <v>248</v>
      </c>
      <c r="EA139" s="186" t="s">
        <v>248</v>
      </c>
      <c r="EB139" s="186" t="s">
        <v>248</v>
      </c>
      <c r="EC139" s="186" t="s">
        <v>248</v>
      </c>
      <c r="ED139" s="186" t="s">
        <v>248</v>
      </c>
      <c r="EE139" s="186" t="s">
        <v>248</v>
      </c>
      <c r="EF139" s="186" t="s">
        <v>248</v>
      </c>
      <c r="EG139" s="186" t="s">
        <v>248</v>
      </c>
      <c r="EH139" s="186" t="s">
        <v>248</v>
      </c>
      <c r="EI139" s="186" t="s">
        <v>248</v>
      </c>
      <c r="EJ139" s="186" t="s">
        <v>248</v>
      </c>
      <c r="EK139" s="186" t="s">
        <v>248</v>
      </c>
      <c r="EL139" s="184" t="s">
        <v>248</v>
      </c>
      <c r="EM139" s="184" t="s">
        <v>248</v>
      </c>
      <c r="EN139" s="184" t="s">
        <v>248</v>
      </c>
      <c r="EO139" s="186" t="s">
        <v>248</v>
      </c>
      <c r="EP139" s="186" t="s">
        <v>248</v>
      </c>
      <c r="EQ139" s="186" t="s">
        <v>248</v>
      </c>
      <c r="ER139" s="186" t="s">
        <v>248</v>
      </c>
      <c r="ES139" s="186" t="s">
        <v>248</v>
      </c>
      <c r="ET139" s="186" t="s">
        <v>248</v>
      </c>
      <c r="EU139" s="186" t="s">
        <v>248</v>
      </c>
      <c r="EV139" s="186" t="s">
        <v>248</v>
      </c>
      <c r="EW139" s="186" t="s">
        <v>248</v>
      </c>
      <c r="EX139" s="186" t="s">
        <v>248</v>
      </c>
      <c r="EY139" s="186" t="s">
        <v>248</v>
      </c>
      <c r="EZ139" s="186" t="s">
        <v>248</v>
      </c>
      <c r="FA139" s="186" t="s">
        <v>248</v>
      </c>
      <c r="FB139" s="186" t="s">
        <v>248</v>
      </c>
      <c r="FC139" s="186" t="s">
        <v>248</v>
      </c>
      <c r="FD139" s="186" t="s">
        <v>248</v>
      </c>
      <c r="FE139" s="186" t="s">
        <v>248</v>
      </c>
      <c r="FF139" s="186" t="s">
        <v>248</v>
      </c>
      <c r="FG139" s="186" t="s">
        <v>248</v>
      </c>
      <c r="FH139" s="186" t="s">
        <v>248</v>
      </c>
      <c r="FI139" s="186" t="s">
        <v>248</v>
      </c>
      <c r="FJ139" s="186" t="s">
        <v>248</v>
      </c>
      <c r="FK139" s="186" t="s">
        <v>248</v>
      </c>
      <c r="FL139" s="186" t="s">
        <v>248</v>
      </c>
      <c r="FM139" s="186" t="s">
        <v>248</v>
      </c>
      <c r="FN139" s="186" t="s">
        <v>248</v>
      </c>
      <c r="FO139" s="186" t="s">
        <v>248</v>
      </c>
      <c r="FP139" s="186" t="s">
        <v>248</v>
      </c>
      <c r="FQ139" s="187" t="s">
        <v>248</v>
      </c>
      <c r="FR139" s="187" t="s">
        <v>248</v>
      </c>
      <c r="FS139" s="186">
        <v>2</v>
      </c>
      <c r="FT139" s="186">
        <v>2</v>
      </c>
      <c r="FU139" s="186">
        <v>1</v>
      </c>
      <c r="FV139" s="186">
        <v>2</v>
      </c>
      <c r="FW139" s="186">
        <v>2</v>
      </c>
      <c r="FX139" s="186">
        <v>2</v>
      </c>
      <c r="FY139" s="186">
        <v>2</v>
      </c>
      <c r="FZ139" s="186">
        <v>2</v>
      </c>
      <c r="GA139" s="186" t="s">
        <v>248</v>
      </c>
      <c r="GB139" s="186" t="s">
        <v>248</v>
      </c>
      <c r="GC139" s="186">
        <v>2</v>
      </c>
      <c r="GD139" s="186">
        <v>2</v>
      </c>
      <c r="GE139" s="186" t="s">
        <v>248</v>
      </c>
      <c r="GF139" s="186" t="s">
        <v>248</v>
      </c>
      <c r="GG139" s="186" t="s">
        <v>248</v>
      </c>
      <c r="GH139" s="186" t="s">
        <v>248</v>
      </c>
      <c r="GI139" s="186" t="s">
        <v>248</v>
      </c>
      <c r="GJ139" s="186" t="s">
        <v>248</v>
      </c>
      <c r="GK139" s="186" t="s">
        <v>248</v>
      </c>
      <c r="GL139" s="186" t="s">
        <v>248</v>
      </c>
      <c r="GM139" s="186" t="s">
        <v>248</v>
      </c>
      <c r="GN139" s="186" t="s">
        <v>248</v>
      </c>
      <c r="GO139" s="186" t="s">
        <v>248</v>
      </c>
      <c r="GP139" s="186" t="s">
        <v>248</v>
      </c>
      <c r="GQ139" s="186" t="s">
        <v>248</v>
      </c>
      <c r="GR139" s="186" t="s">
        <v>248</v>
      </c>
      <c r="GS139" s="186" t="s">
        <v>248</v>
      </c>
      <c r="GT139" s="186" t="s">
        <v>248</v>
      </c>
      <c r="GU139" s="186" t="s">
        <v>248</v>
      </c>
      <c r="GV139" s="186" t="s">
        <v>248</v>
      </c>
      <c r="GW139" s="186" t="s">
        <v>248</v>
      </c>
      <c r="GX139" s="186" t="s">
        <v>248</v>
      </c>
      <c r="GY139" s="186" t="s">
        <v>248</v>
      </c>
      <c r="GZ139" s="261" t="s">
        <v>248</v>
      </c>
      <c r="HA139" s="261" t="s">
        <v>248</v>
      </c>
      <c r="HB139" s="188">
        <f>SUM(G139:GE139)</f>
        <v>59</v>
      </c>
    </row>
    <row r="140" spans="1:211" ht="24.9" customHeight="1" thickBot="1" x14ac:dyDescent="0.35">
      <c r="A140" s="108" t="str">
        <f>A139</f>
        <v>Prod.-Q-5</v>
      </c>
      <c r="B140" s="108" t="str">
        <f>B139</f>
        <v>Pracownik Produkcji</v>
      </c>
      <c r="C140" s="108" t="str">
        <f>C139</f>
        <v>ŁB</v>
      </c>
      <c r="D140" s="108">
        <f>D139</f>
        <v>1296</v>
      </c>
      <c r="E140" s="395"/>
      <c r="F140" s="189" t="s">
        <v>375</v>
      </c>
      <c r="G140" s="192">
        <f>IF(INDEX(tab_MinKomp[Przepisy BHP / BHP Vorschriften],MATCH($B139,tab_MinKomp[[Stanowisko / Position ]:[Stanowisko / Position ]],0))="n/a","n/a",G139-INDEX(tab_MinKomp[Przepisy BHP / BHP Vorschriften],MATCH($B139,tab_MinKomp[[Stanowisko / Position ]:[Stanowisko / Position ]],0)))</f>
        <v>0</v>
      </c>
      <c r="H140" s="193">
        <f>IF(INDEX(tab_MinKomp[Przepisy PPOŻ / Brandschutzbestimmungen],MATCH($B139,tab_MinKomp[[Stanowisko / Position ]:[Stanowisko / Position ]],0))="n/a","n/a",H139-INDEX(tab_MinKomp[Przepisy PPOŻ / Brandschutzbestimmungen],MATCH($B139,tab_MinKomp[[Stanowisko / Position ]:[Stanowisko / Position ]],0)))</f>
        <v>0</v>
      </c>
      <c r="I140" s="193">
        <f>IF(INDEX(tab_MinKomp[Ryzyko zawodowe na stanowiskach pracyv/ Berufliche Risiken an Arbeitsstellen],MATCH($B139,tab_MinKomp[[Stanowisko / Position ]:[Stanowisko / Position ]],0))="n/a","n/a",I139-INDEX(tab_MinKomp[Ryzyko zawodowe na stanowiskach pracyv/ Berufliche Risiken an Arbeitsstellen],MATCH($B139,tab_MinKomp[[Stanowisko / Position ]:[Stanowisko / Position ]],0)))</f>
        <v>0</v>
      </c>
      <c r="J140" s="193">
        <f>IF(INDEX(tab_MinKomp[Gospodarka substancjami niebezpiecznymi / Gefahrstoffmanagement],MATCH($B139,tab_MinKomp[[Stanowisko / Position ]:[Stanowisko / Position ]],0))="n/a","n/a",J139-INDEX(tab_MinKomp[Gospodarka substancjami niebezpiecznymi / Gefahrstoffmanagement],MATCH($B139,tab_MinKomp[[Stanowisko / Position ]:[Stanowisko / Position ]],0)))</f>
        <v>0</v>
      </c>
      <c r="K140" s="193">
        <f>IF(INDEX(tab_MinKomp[Gospodarka odpadami / Abfallwirtschaft],MATCH($B139,tab_MinKomp[[Stanowisko / Position ]:[Stanowisko / Position ]],0))="n/a","n/a",K139-INDEX(tab_MinKomp[Gospodarka odpadami / Abfallwirtschaft],MATCH($B139,tab_MinKomp[[Stanowisko / Position ]:[Stanowisko / Position ]],0)))</f>
        <v>0</v>
      </c>
      <c r="L140" s="194" t="str">
        <f>IF(INDEX(tab_MinKomp[Przepisy kodeksu pracy / Bestimmungen des Arbeitsgesetzes],MATCH($B139,tab_MinKomp[[Stanowisko / Position ]:[Stanowisko / Position ]],0))="n/a","n/a",L139-INDEX(tab_MinKomp[Przepisy kodeksu pracy / Bestimmungen des Arbeitsgesetzes],MATCH($B139,tab_MinKomp[[Stanowisko / Position ]:[Stanowisko / Position ]],0)))</f>
        <v>n/a</v>
      </c>
      <c r="M140" s="195" t="str">
        <f>IF(INDEX(tab_MinKomp[Przepisy o ub.społ. ZUS  / Sozialversicherungsvorschriften],MATCH($B139,tab_MinKomp[[Stanowisko / Position ]:[Stanowisko / Position ]],0))="n/a","n/a",M139-INDEX(tab_MinKomp[Przepisy o ub.społ. ZUS  / Sozialversicherungsvorschriften],MATCH($B139,tab_MinKomp[[Stanowisko / Position ]:[Stanowisko / Position ]],0)))</f>
        <v>n/a</v>
      </c>
      <c r="N140" s="194" t="str">
        <f>IF(INDEX(tab_MinKomp[PRZEPISY O PDOF /persönlich Einkommensteuergesetz ],MATCH($B139,tab_MinKomp[[Stanowisko / Position ]:[Stanowisko / Position ]],0))="n/a","n/a",N139-INDEX(tab_MinKomp[PRZEPISY O PDOF /persönlich Einkommensteuergesetz ],MATCH($B139,tab_MinKomp[[Stanowisko / Position ]:[Stanowisko / Position ]],0)))</f>
        <v>n/a</v>
      </c>
      <c r="O140" s="194">
        <f>IF(INDEX(tab_MinKomp[Regulamin pracy / Arbeitsordnung],MATCH($B139,tab_MinKomp[[Stanowisko / Position ]:[Stanowisko / Position ]],0))="n/a","n/a",O139-INDEX(tab_MinKomp[Regulamin pracy / Arbeitsordnung],MATCH($B139,tab_MinKomp[[Stanowisko / Position ]:[Stanowisko / Position ]],0)))</f>
        <v>0</v>
      </c>
      <c r="P140" s="194">
        <f>IF(INDEX(tab_MinKomp[Regulamin wynagradzania / Vergütungsordnung],MATCH($B139,tab_MinKomp[[Stanowisko / Position ]:[Stanowisko / Position ]],0))="n/a","n/a",P139-INDEX(tab_MinKomp[Regulamin wynagradzania / Vergütungsordnung],MATCH($B139,tab_MinKomp[[Stanowisko / Position ]:[Stanowisko / Position ]],0)))</f>
        <v>0</v>
      </c>
      <c r="Q140" s="194" t="str">
        <f>IF(INDEX(tab_MinKomp[System R2PŁATNIK PRO: Płace / Lohnabrechnung],MATCH($B139,tab_MinKomp[[Stanowisko / Position ]:[Stanowisko / Position ]],0))="n/a","n/a",Q139-INDEX(tab_MinKomp[System R2PŁATNIK PRO: Płace / Lohnabrechnung],MATCH($B139,tab_MinKomp[[Stanowisko / Position ]:[Stanowisko / Position ]],0)))</f>
        <v>n/a</v>
      </c>
      <c r="R140" s="194" t="str">
        <f>IF(INDEX(tab_MinKomp[SystemR2PŁATNIK PRO: KADRY / Personaldaten],MATCH($B139,tab_MinKomp[[Stanowisko / Position ]:[Stanowisko / Position ]],0))="n/a","n/a",R139-INDEX(tab_MinKomp[SystemR2PŁATNIK PRO: KADRY / Personaldaten],MATCH($B139,tab_MinKomp[[Stanowisko / Position ]:[Stanowisko / Position ]],0)))</f>
        <v>n/a</v>
      </c>
      <c r="S140" s="194" t="str">
        <f>IF(INDEX(tab_MinKomp[SYSTEM R2PŁATNIK PRO: zarządzanie pracownikami / Arbeitsverwaltung],MATCH($B139,tab_MinKomp[[Stanowisko / Position ]:[Stanowisko / Position ]],0))="n/a","n/a",S139-INDEX(tab_MinKomp[SYSTEM R2PŁATNIK PRO: zarządzanie pracownikami / Arbeitsverwaltung],MATCH($B139,tab_MinKomp[[Stanowisko / Position ]:[Stanowisko / Position ]],0)))</f>
        <v>n/a</v>
      </c>
      <c r="T140" s="194" t="str">
        <f>IF(INDEX(tab_MinKomp[Doradztwo, wsparcie personalne / Personalberatung und Unterstützung],MATCH($B139,tab_MinKomp[[Stanowisko / Position ]:[Stanowisko / Position ]],0))="n/a","n/a",T139-INDEX(tab_MinKomp[Doradztwo, wsparcie personalne / Personalberatung und Unterstützung],MATCH($B139,tab_MinKomp[[Stanowisko / Position ]:[Stanowisko / Position ]],0)))</f>
        <v>n/a</v>
      </c>
      <c r="U140" s="194" t="str">
        <f>IF(INDEX(tab_MinKomp[Przepisy o podatku VAT / MwSt.- Gesetz],MATCH($B139,tab_MinKomp[[Stanowisko / Position ]:[Stanowisko / Position ]],0))="n/a","n/a",U139-INDEX(tab_MinKomp[Przepisy o podatku VAT / MwSt.- Gesetz],MATCH($B139,tab_MinKomp[[Stanowisko / Position ]:[Stanowisko / Position ]],0)))</f>
        <v>n/a</v>
      </c>
      <c r="V140" s="194" t="str">
        <f>IF(INDEX(tab_MinKomp[PrzepisyPDOP / geschäftlich Einkommensteuergesetz],MATCH($B139,tab_MinKomp[[Stanowisko / Position ]:[Stanowisko / Position ]],0))="n/a","n/a",V139-INDEX(tab_MinKomp[PrzepisyPDOP / geschäftlich Einkommensteuergesetz],MATCH($B139,tab_MinKomp[[Stanowisko / Position ]:[Stanowisko / Position ]],0)))</f>
        <v>n/a</v>
      </c>
      <c r="W140" s="194" t="str">
        <f>IF(INDEX(tab_MinKomp[System BAAN / FINANSE (FIBU)],MATCH($B139,tab_MinKomp[[Stanowisko / Position ]:[Stanowisko / Position ]],0))="n/a","n/a",W139-INDEX(tab_MinKomp[System BAAN / FINANSE (FIBU)],MATCH($B139,tab_MinKomp[[Stanowisko / Position ]:[Stanowisko / Position ]],0)))</f>
        <v>n/a</v>
      </c>
      <c r="X140" s="194" t="str">
        <f>IF(INDEX(tab_MinKomp[Systemy pomocnicze / Hilfssysteme(STOCKPROGRAM, KALK2000 etc.)],MATCH($B139,tab_MinKomp[[Stanowisko / Position ]:[Stanowisko / Position ]],0))="n/a","n/a",X139-INDEX(tab_MinKomp[Systemy pomocnicze / Hilfssysteme(STOCKPROGRAM, KALK2000 etc.)],MATCH($B139,tab_MinKomp[[Stanowisko / Position ]:[Stanowisko / Position ]],0)))</f>
        <v>n/a</v>
      </c>
      <c r="Y140" s="194" t="str">
        <f>IF(INDEX(tab_MinKomp[Polityka rachunkowości / Buchführungspolitik],MATCH($B139,tab_MinKomp[[Stanowisko / Position ]:[Stanowisko / Position ]],0))="n/a","n/a",Y139-INDEX(tab_MinKomp[Polityka rachunkowości / Buchführungspolitik],MATCH($B139,tab_MinKomp[[Stanowisko / Position ]:[Stanowisko / Position ]],0)))</f>
        <v>n/a</v>
      </c>
      <c r="Z140" s="194" t="str">
        <f>IF(INDEX(tab_MinKomp[Ustawa o rachunkowości / Rechnungslegungsgesetz],MATCH($B139,tab_MinKomp[[Stanowisko / Position ]:[Stanowisko / Position ]],0))="n/a","n/a",Z139-INDEX(tab_MinKomp[Ustawa o rachunkowości / Rechnungslegungsgesetz],MATCH($B139,tab_MinKomp[[Stanowisko / Position ]:[Stanowisko / Position ]],0)))</f>
        <v>n/a</v>
      </c>
      <c r="AA140" s="194" t="str">
        <f>IF(INDEX(tab_MinKomp[WORKFLOW - TS-100],MATCH($B139,tab_MinKomp[[Stanowisko / Position ]:[Stanowisko / Position ]],0))="n/a","n/a",AA139-INDEX(tab_MinKomp[WORKFLOW - TS-100],MATCH($B139,tab_MinKomp[[Stanowisko / Position ]:[Stanowisko / Position ]],0)))</f>
        <v>n/a</v>
      </c>
      <c r="AB140" s="194" t="str">
        <f>IF(INDEX(tab_MinKomp[WORKFLOW - SFMS],MATCH($B139,tab_MinKomp[[Stanowisko / Position ]:[Stanowisko / Position ]],0))="n/a","n/a",AB139-INDEX(tab_MinKomp[WORKFLOW - SFMS],MATCH($B139,tab_MinKomp[[Stanowisko / Position ]:[Stanowisko / Position ]],0)))</f>
        <v>n/a</v>
      </c>
      <c r="AC140" s="194" t="str">
        <f>IF(INDEX(tab_MinKomp[System ISO 9001:2015],MATCH($B139,tab_MinKomp[[Stanowisko / Position ]:[Stanowisko / Position ]],0))="n/a","n/a",AC139-INDEX(tab_MinKomp[System ISO 9001:2015],MATCH($B139,tab_MinKomp[[Stanowisko / Position ]:[Stanowisko / Position ]],0)))</f>
        <v>n/a</v>
      </c>
      <c r="AD140" s="194" t="str">
        <f>IF(INDEX(tab_MinKomp[System ISO 9001:2015],MATCH($B139,tab_MinKomp[[Stanowisko / Position ]:[Stanowisko / Position ]],0))="n/a","n/a",AD139-INDEX(tab_MinKomp[System ISO 9001:2015],MATCH($B139,tab_MinKomp[[Stanowisko / Position ]:[Stanowisko / Position ]],0)))</f>
        <v>n/a</v>
      </c>
      <c r="AE140" s="194" t="str">
        <f>IF(INDEX(tab_MinKomp[System ISO 9001:2015],MATCH($B139,tab_MinKomp[[Stanowisko / Position ]:[Stanowisko / Position ]],0))="n/a","n/a",AE139-INDEX(tab_MinKomp[System ISO 9001:2015],MATCH($B139,tab_MinKomp[[Stanowisko / Position ]:[Stanowisko / Position ]],0)))</f>
        <v>n/a</v>
      </c>
      <c r="AF140" s="194" t="str">
        <f>IF(INDEX(tab_MinKomp[System ISO 9001:2015],MATCH($B139,tab_MinKomp[[Stanowisko / Position ]:[Stanowisko / Position ]],0))="n/a","n/a",AF139-INDEX(tab_MinKomp[System ISO 9001:2015],MATCH($B139,tab_MinKomp[[Stanowisko / Position ]:[Stanowisko / Position ]],0)))</f>
        <v>n/a</v>
      </c>
      <c r="AG140" s="194" t="str">
        <f>IF(INDEX(tab_MinKomp[Wymagania VDA 6.3 Process / Forderungen],MATCH($B139,tab_MinKomp[[Stanowisko / Position ]:[Stanowisko / Position ]],0))="n/a","n/a",AG139-INDEX(tab_MinKomp[Wymagania VDA 6.3 Process / Forderungen],MATCH($B139,tab_MinKomp[[Stanowisko / Position ]:[Stanowisko / Position ]],0)))</f>
        <v>n/a</v>
      </c>
      <c r="AH140" s="194" t="str">
        <f>IF(INDEX(tab_MinKomp[Wymagania VDA 6.5 Product / Forderungen],MATCH($B139,tab_MinKomp[[Stanowisko / Position ]:[Stanowisko / Position ]],0))="n/a","n/a",AH139-INDEX(tab_MinKomp[Wymagania VDA 6.5 Product / Forderungen],MATCH($B139,tab_MinKomp[[Stanowisko / Position ]:[Stanowisko / Position ]],0)))</f>
        <v>n/a</v>
      </c>
      <c r="AI140" s="194" t="str">
        <f>IF(INDEX(tab_MinKomp[System ISO 9001:2015],MATCH($B139,tab_MinKomp[[Stanowisko / Position ]:[Stanowisko / Position ]],0))="n/a","n/a",AI139-INDEX(tab_MinKomp[System ISO 9001:2015],MATCH($B139,tab_MinKomp[[Stanowisko / Position ]:[Stanowisko / Position ]],0)))</f>
        <v>n/a</v>
      </c>
      <c r="AJ140" s="194" t="str">
        <f>IF(INDEX(tab_MinKomp[Auditor systemu ISO 17021:2018],MATCH($B139,tab_MinKomp[[Stanowisko / Position ]:[Stanowisko / Position ]],0))="n/a","n/a",AJ139-INDEX(tab_MinKomp[Auditor systemu ISO 17021:2018],MATCH($B139,tab_MinKomp[[Stanowisko / Position ]:[Stanowisko / Position ]],0)))</f>
        <v>n/a</v>
      </c>
      <c r="AK140" s="194" t="str">
        <f>IF(INDEX(tab_MinKomp[Pełnomocnik systemu / Systemvertreter],MATCH($B139,tab_MinKomp[[Stanowisko / Position ]:[Stanowisko / Position ]],0))="n/a","n/a",AK139-INDEX(tab_MinKomp[Pełnomocnik systemu / Systemvertreter],MATCH($B139,tab_MinKomp[[Stanowisko / Position ]:[Stanowisko / Position ]],0)))</f>
        <v>n/a</v>
      </c>
      <c r="AL140" s="194">
        <f>IF(INDEX(tab_MinKomp[Polityka Etyczna - Compliance],MATCH($B139,tab_MinKomp[[Stanowisko / Position ]:[Stanowisko / Position ]],0))="n/a","n/a",AL139-INDEX(tab_MinKomp[Polityka Etyczna - Compliance],MATCH($B139,tab_MinKomp[[Stanowisko / Position ]:[Stanowisko / Position ]],0)))</f>
        <v>0</v>
      </c>
      <c r="AM140" s="194" t="str">
        <f>IF(INDEX(tab_MinKomp[WDRAŻANIE NOWYCH PROJEKTÓW/ PROCEDURA CTM],MATCH($B139,tab_MinKomp[[Stanowisko / Position ]:[Stanowisko / Position ]],0))="n/a","n/a",AM139-INDEX(tab_MinKomp[WDRAŻANIE NOWYCH PROJEKTÓW/ PROCEDURA CTM],MATCH($B139,tab_MinKomp[[Stanowisko / Position ]:[Stanowisko / Position ]],0)))</f>
        <v>n/a</v>
      </c>
      <c r="AN140" s="194" t="str">
        <f>IF(INDEX(tab_MinKomp[KAMIENIE MILOWE MSL/PIFF],MATCH($B139,tab_MinKomp[[Stanowisko / Position ]:[Stanowisko / Position ]],0))="n/a","n/a",AN139-INDEX(tab_MinKomp[KAMIENIE MILOWE MSL/PIFF],MATCH($B139,tab_MinKomp[[Stanowisko / Position ]:[Stanowisko / Position ]],0)))</f>
        <v>n/a</v>
      </c>
      <c r="AO140" s="194">
        <f>IF(INDEX(tab_MinKomp[CP],MATCH($B139,tab_MinKomp[[Stanowisko / Position ]:[Stanowisko / Position ]],0))="n/a","n/a",AO139-INDEX(tab_MinKomp[CP],MATCH($B139,tab_MinKomp[[Stanowisko / Position ]:[Stanowisko / Position ]],0)))</f>
        <v>1</v>
      </c>
      <c r="AP140" s="194" t="str">
        <f>IF(INDEX(tab_MinKomp[FMEA],MATCH($B139,tab_MinKomp[[Stanowisko / Position ]:[Stanowisko / Position ]],0))="n/a","n/a",AP139-INDEX(tab_MinKomp[FMEA],MATCH($B139,tab_MinKomp[[Stanowisko / Position ]:[Stanowisko / Position ]],0)))</f>
        <v>n/a</v>
      </c>
      <c r="AQ140" s="194">
        <f>IF(INDEX(tab_MinKomp[FLOW CHART],MATCH($B139,tab_MinKomp[[Stanowisko / Position ]:[Stanowisko / Position ]],0))="n/a","n/a",AQ139-INDEX(tab_MinKomp[FLOW CHART],MATCH($B139,tab_MinKomp[[Stanowisko / Position ]:[Stanowisko / Position ]],0)))</f>
        <v>1</v>
      </c>
      <c r="AR140" s="194" t="str">
        <f>IF(INDEX(tab_MinKomp[APQP],MATCH($B139,tab_MinKomp[[Stanowisko / Position ]:[Stanowisko / Position ]],0))="n/a","n/a",AR139-INDEX(tab_MinKomp[APQP],MATCH($B139,tab_MinKomp[[Stanowisko / Position ]:[Stanowisko / Position ]],0)))</f>
        <v>n/a</v>
      </c>
      <c r="AS140" s="194" t="str">
        <f>IF(INDEX(tab_MinKomp[MSA],MATCH($B139,tab_MinKomp[[Stanowisko / Position ]:[Stanowisko / Position ]],0))="n/a","n/a",AS139-INDEX(tab_MinKomp[MSA],MATCH($B139,tab_MinKomp[[Stanowisko / Position ]:[Stanowisko / Position ]],0)))</f>
        <v>n/a</v>
      </c>
      <c r="AT140" s="194" t="str">
        <f>IF(INDEX(tab_MinKomp[SPC],MATCH($B139,tab_MinKomp[[Stanowisko / Position ]:[Stanowisko / Position ]],0))="n/a","n/a",AT139-INDEX(tab_MinKomp[SPC],MATCH($B139,tab_MinKomp[[Stanowisko / Position ]:[Stanowisko / Position ]],0)))</f>
        <v>n/a</v>
      </c>
      <c r="AU140" s="194" t="str">
        <f>IF(INDEX(tab_MinKomp[CSR (SPECYFICZNE WYMAGANIA KLIENTA)],MATCH($B139,tab_MinKomp[[Stanowisko / Position ]:[Stanowisko / Position ]],0))="n/a","n/a",AU139-INDEX(tab_MinKomp[CSR (SPECYFICZNE WYMAGANIA KLIENTA)],MATCH($B139,tab_MinKomp[[Stanowisko / Position ]:[Stanowisko / Position ]],0)))</f>
        <v>n/a</v>
      </c>
      <c r="AV140" s="194">
        <f>IF(INDEX(tab_MinKomp[5S],MATCH($B139,tab_MinKomp[[Stanowisko / Position ]:[Stanowisko / Position ]],0))="n/a","n/a",AV139-INDEX(tab_MinKomp[5S],MATCH($B139,tab_MinKomp[[Stanowisko / Position ]:[Stanowisko / Position ]],0)))</f>
        <v>0</v>
      </c>
      <c r="AW140" s="194">
        <f>IF(INDEX(tab_MinKomp[LEAN MANAGEMENT],MATCH($B139,tab_MinKomp[[Stanowisko / Position ]:[Stanowisko / Position ]],0))="n/a","n/a",AW139-INDEX(tab_MinKomp[LEAN MANAGEMENT],MATCH($B139,tab_MinKomp[[Stanowisko / Position ]:[Stanowisko / Position ]],0)))</f>
        <v>0</v>
      </c>
      <c r="AX140" s="194" t="str">
        <f>IF(INDEX(tab_MinKomp[5R],MATCH($B139,tab_MinKomp[[Stanowisko / Position ]:[Stanowisko / Position ]],0))="n/a","n/a",AX139-INDEX(tab_MinKomp[5R],MATCH($B139,tab_MinKomp[[Stanowisko / Position ]:[Stanowisko / Position ]],0)))</f>
        <v>n/a</v>
      </c>
      <c r="AY140" s="194" t="str">
        <f>IF(INDEX(tab_MinKomp[Six Sigma],MATCH($B139,tab_MinKomp[[Stanowisko / Position ]:[Stanowisko / Position ]],0))="n/a","n/a",AY139-INDEX(tab_MinKomp[Six Sigma],MATCH($B139,tab_MinKomp[[Stanowisko / Position ]:[Stanowisko / Position ]],0)))</f>
        <v>n/a</v>
      </c>
      <c r="AZ140" s="194" t="str">
        <f>IF(INDEX(tab_MinKomp[System BAAN / Distribution &amp; Supply Chain],MATCH($B139,tab_MinKomp[[Stanowisko / Position ]:[Stanowisko / Position ]],0))="n/a","n/a",AZ139-INDEX(tab_MinKomp[System BAAN / Distribution &amp; Supply Chain],MATCH($B139,tab_MinKomp[[Stanowisko / Position ]:[Stanowisko / Position ]],0)))</f>
        <v>n/a</v>
      </c>
      <c r="BA140" s="194" t="str">
        <f>IF(INDEX(tab_MinKomp[Gospodarka magazynowa / Lagerverwaltung],MATCH($B139,tab_MinKomp[[Stanowisko / Position ]:[Stanowisko / Position ]],0))="n/a","n/a",BA139-INDEX(tab_MinKomp[Gospodarka magazynowa / Lagerverwaltung],MATCH($B139,tab_MinKomp[[Stanowisko / Position ]:[Stanowisko / Position ]],0)))</f>
        <v>n/a</v>
      </c>
      <c r="BB140" s="194" t="str">
        <f>IF(INDEX(tab_MinKomp[Inwentaryzacja - organizacja i przebieg / Inventurprozess],MATCH($B139,tab_MinKomp[[Stanowisko / Position ]:[Stanowisko / Position ]],0))="n/a","n/a",BB139-INDEX(tab_MinKomp[Inwentaryzacja - organizacja i przebieg / Inventurprozess],MATCH($B139,tab_MinKomp[[Stanowisko / Position ]:[Stanowisko / Position ]],0)))</f>
        <v>n/a</v>
      </c>
      <c r="BC140" s="194" t="str">
        <f>IF(INDEX(tab_MinKomp[Organizacja dostaw / Versorgungsorganisation],MATCH($B139,tab_MinKomp[[Stanowisko / Position ]:[Stanowisko / Position ]],0))="n/a","n/a",BC139-INDEX(tab_MinKomp[Organizacja dostaw / Versorgungsorganisation],MATCH($B139,tab_MinKomp[[Stanowisko / Position ]:[Stanowisko / Position ]],0)))</f>
        <v>n/a</v>
      </c>
      <c r="BD140" s="194" t="str">
        <f>IF(INDEX(tab_MinKomp[Organizacja wysyłek / Organisation von Lieferungen],MATCH($B139,tab_MinKomp[[Stanowisko / Position ]:[Stanowisko / Position ]],0))="n/a","n/a",BD139-INDEX(tab_MinKomp[Organizacja wysyłek / Organisation von Lieferungen],MATCH($B139,tab_MinKomp[[Stanowisko / Position ]:[Stanowisko / Position ]],0)))</f>
        <v>n/a</v>
      </c>
      <c r="BE140" s="194" t="str">
        <f>IF(INDEX(tab_MinKomp[Analiza magazynowa - Program Polen.mdb / Inventuranalyse],MATCH($B139,tab_MinKomp[[Stanowisko / Position ]:[Stanowisko / Position ]],0))="n/a","n/a",BE139-INDEX(tab_MinKomp[Analiza magazynowa - Program Polen.mdb / Inventuranalyse],MATCH($B139,tab_MinKomp[[Stanowisko / Position ]:[Stanowisko / Position ]],0)))</f>
        <v>n/a</v>
      </c>
      <c r="BF140" s="190" t="str">
        <f>IF(INDEX(tab_MinKomp[MMOG (Materials Management Operations Guidelines)],MATCH($B139,tab_MinKomp[[Stanowisko / Position ]:[Stanowisko / Position ]],0))="n/a","n/a",BF139-INDEX(tab_MinKomp[MMOG (Materials Management Operations Guidelines)],MATCH($B139,tab_MinKomp[[Stanowisko / Position ]:[Stanowisko / Position ]],0)))</f>
        <v>n/a</v>
      </c>
      <c r="BG140" s="190" t="str">
        <f>IF(INDEX(tab_MinKomp[GPP],MATCH($B139,tab_MinKomp[[Stanowisko / Position ]:[Stanowisko / Position ]],0))="n/a","n/a",BG139-INDEX(tab_MinKomp[GPP],MATCH($B139,tab_MinKomp[[Stanowisko / Position ]:[Stanowisko / Position ]],0)))</f>
        <v>n/a</v>
      </c>
      <c r="BH140" s="190" t="str">
        <f>IF(INDEX(tab_MinKomp[AIAG (Automotive Industry Action Group)],MATCH($B139,tab_MinKomp[[Stanowisko / Position ]:[Stanowisko / Position ]],0))="n/a","n/a",BH139-INDEX(tab_MinKomp[AIAG (Automotive Industry Action Group)],MATCH($B139,tab_MinKomp[[Stanowisko / Position ]:[Stanowisko / Position ]],0)))</f>
        <v>n/a</v>
      </c>
      <c r="BI140" s="190" t="str">
        <f>IF(INDEX(tab_MinKomp[Super-G disputes],MATCH($B139,tab_MinKomp[[Stanowisko / Position ]:[Stanowisko / Position ]],0))="n/a","n/a",BI139-INDEX(tab_MinKomp[Super-G disputes],MATCH($B139,tab_MinKomp[[Stanowisko / Position ]:[Stanowisko / Position ]],0)))</f>
        <v>n/a</v>
      </c>
      <c r="BJ140" s="190" t="str">
        <f>IF(INDEX(tab_MinKomp[CMMS3/eDDL (Direct Data Link)],MATCH($B139,tab_MinKomp[[Stanowisko / Position ]:[Stanowisko / Position ]],0))="n/a","n/a",BJ139-INDEX(tab_MinKomp[CMMS3/eDDL (Direct Data Link)],MATCH($B139,tab_MinKomp[[Stanowisko / Position ]:[Stanowisko / Position ]],0)))</f>
        <v>n/a</v>
      </c>
      <c r="BK140" s="190" t="str">
        <f>IF(INDEX(tab_MinKomp[MP&amp;L (Material Planning and Logistics)],MATCH($B139,tab_MinKomp[[Stanowisko / Position ]:[Stanowisko / Position ]],0))="n/a","n/a",BK139-INDEX(tab_MinKomp[MP&amp;L (Material Planning and Logistics)],MATCH($B139,tab_MinKomp[[Stanowisko / Position ]:[Stanowisko / Position ]],0)))</f>
        <v>n/a</v>
      </c>
      <c r="BL140" s="190" t="str">
        <f>IF(INDEX(tab_MinKomp[Supplier delivery rating],MATCH($B139,tab_MinKomp[[Stanowisko / Position ]:[Stanowisko / Position ]],0))="n/a","n/a",BL139-INDEX(tab_MinKomp[Supplier delivery rating],MATCH($B139,tab_MinKomp[[Stanowisko / Position ]:[Stanowisko / Position ]],0)))</f>
        <v>n/a</v>
      </c>
      <c r="BM140" s="194" t="str">
        <f>IF(INDEX(tab_MinKomp[Planowanie produkcji / Produktionsplanung],MATCH($B139,tab_MinKomp[[Stanowisko / Position ]:[Stanowisko / Position ]],0))="n/a","n/a",BM139-INDEX(tab_MinKomp[Planowanie produkcji / Produktionsplanung],MATCH($B139,tab_MinKomp[[Stanowisko / Position ]:[Stanowisko / Position ]],0)))</f>
        <v>n/a</v>
      </c>
      <c r="BN140" s="194" t="str">
        <f>IF(INDEX(tab_MinKomp[Planowanie produkcji / Produktionsplanung],MATCH($B139,tab_MinKomp[[Stanowisko / Position ]:[Stanowisko / Position ]],0))="n/a","n/a",BN139-INDEX(tab_MinKomp[Planowanie produkcji / Produktionsplanung],MATCH($B139,tab_MinKomp[[Stanowisko / Position ]:[Stanowisko / Position ]],0)))</f>
        <v>n/a</v>
      </c>
      <c r="BO140" s="194" t="str">
        <f>IF(INDEX(tab_MinKomp[Planowanie produkcji / Produktionsplanung],MATCH($B139,tab_MinKomp[[Stanowisko / Position ]:[Stanowisko / Position ]],0))="n/a","n/a",BO139-INDEX(tab_MinKomp[Planowanie produkcji / Produktionsplanung],MATCH($B139,tab_MinKomp[[Stanowisko / Position ]:[Stanowisko / Position ]],0)))</f>
        <v>n/a</v>
      </c>
      <c r="BP140" s="194" t="str">
        <f>IF(INDEX(tab_MinKomp[Planowanie produkcji / Produktionsplanung],MATCH($B139,tab_MinKomp[[Stanowisko / Position ]:[Stanowisko / Position ]],0))="n/a","n/a",BP139-INDEX(tab_MinKomp[Planowanie produkcji / Produktionsplanung],MATCH($B139,tab_MinKomp[[Stanowisko / Position ]:[Stanowisko / Position ]],0)))</f>
        <v>n/a</v>
      </c>
      <c r="BQ140" s="194" t="s">
        <v>248</v>
      </c>
      <c r="BR140" s="194" t="str">
        <f>IF(INDEX(tab_MinKomp[Planowanie produkcji / Produktionsplanung],MATCH($B139,tab_MinKomp[[Stanowisko / Position ]:[Stanowisko / Position ]],0))="n/a","n/a",BR139-INDEX(tab_MinKomp[Planowanie produkcji / Produktionsplanung],MATCH($B139,tab_MinKomp[[Stanowisko / Position ]:[Stanowisko / Position ]],0)))</f>
        <v>n/a</v>
      </c>
      <c r="BS140" s="194">
        <f>IF(INDEX(tab_MinKomp[Obsługa maszyn Novapax / Novapax Maschinenbedienung],MATCH($B139,tab_MinKomp[[Stanowisko / Position ]:[Stanowisko / Position ]],0))="n/a","n/a",BS139-INDEX(tab_MinKomp[Obsługa maszyn Novapax / Novapax Maschinenbedienung],MATCH($B139,tab_MinKomp[[Stanowisko / Position ]:[Stanowisko / Position ]],0)))</f>
        <v>0</v>
      </c>
      <c r="BT140" s="194" t="str">
        <f>IF(INDEX(tab_MinKomp[Planowanie produkcji / Produktionsplanung],MATCH($B139,tab_MinKomp[[Stanowisko / Position ]:[Stanowisko / Position ]],0))="n/a","n/a",BT139-INDEX(tab_MinKomp[Planowanie produkcji / Produktionsplanung],MATCH($B139,tab_MinKomp[[Stanowisko / Position ]:[Stanowisko / Position ]],0)))</f>
        <v>n/a</v>
      </c>
      <c r="BU140" s="194">
        <f>IF(INDEX(tab_MinKomp[Obsługa maszyn Novapax / Novapax Maschinenbedienung],MATCH($B139,tab_MinKomp[[Stanowisko / Position ]:[Stanowisko / Position ]],0))="n/a","n/a",BU139-INDEX(tab_MinKomp[Obsługa maszyn Novapax / Novapax Maschinenbedienung],MATCH($B139,tab_MinKomp[[Stanowisko / Position ]:[Stanowisko / Position ]],0)))</f>
        <v>1</v>
      </c>
      <c r="BV140" s="194" t="str">
        <f>IF(INDEX(tab_MinKomp[Planowanie produkcji / Produktionsplanung],MATCH($B139,tab_MinKomp[[Stanowisko / Position ]:[Stanowisko / Position ]],0))="n/a","n/a",BV139-INDEX(tab_MinKomp[Planowanie produkcji / Produktionsplanung],MATCH($B139,tab_MinKomp[[Stanowisko / Position ]:[Stanowisko / Position ]],0)))</f>
        <v>n/a</v>
      </c>
      <c r="BW140" s="194">
        <f>IF(INDEX(tab_MinKomp[Obsługa maszyn Novapax / Novapax Maschinenbedienung],MATCH($B139,tab_MinKomp[[Stanowisko / Position ]:[Stanowisko / Position ]],0))="n/a","n/a",BW139-INDEX(tab_MinKomp[Obsługa maszyn Novapax / Novapax Maschinenbedienung],MATCH($B139,tab_MinKomp[[Stanowisko / Position ]:[Stanowisko / Position ]],0)))</f>
        <v>0</v>
      </c>
      <c r="BX140" s="194">
        <f>IF(INDEX(tab_MinKomp[Obsługa maszyn Novapax / Novapax Maschinenbedienung],MATCH($B139,tab_MinKomp[[Stanowisko / Position ]:[Stanowisko / Position ]],0))="n/a","n/a",BX139-INDEX(tab_MinKomp[Obsługa maszyn Novapax / Novapax Maschinenbedienung],MATCH($B139,tab_MinKomp[[Stanowisko / Position ]:[Stanowisko / Position ]],0)))</f>
        <v>1</v>
      </c>
      <c r="BY140" s="194" t="str">
        <f>IF(INDEX(tab_MinKomp[Obsługa maszyn Engel / Engel Maschinenbedienung],MATCH($B139,tab_MinKomp[[Stanowisko / Position ]:[Stanowisko / Position ]],0))="n/a","n/a",BY139-INDEX(tab_MinKomp[Obsługa maszyn Engel / Engel Maschinenbedienung],MATCH($B139,tab_MinKomp[[Stanowisko / Position ]:[Stanowisko / Position ]],0)))</f>
        <v>n/a</v>
      </c>
      <c r="BZ140" s="194">
        <f>IF(INDEX(tab_MinKomp[Obsługa maszyn Novapax / Novapax Maschinenbedienung],MATCH($B139,tab_MinKomp[[Stanowisko / Position ]:[Stanowisko / Position ]],0))="n/a","n/a",BZ139-INDEX(tab_MinKomp[Obsługa maszyn Novapax / Novapax Maschinenbedienung],MATCH($B139,tab_MinKomp[[Stanowisko / Position ]:[Stanowisko / Position ]],0)))</f>
        <v>0</v>
      </c>
      <c r="CA140" s="194" t="str">
        <f>IF(INDEX(tab_MinKomp[Obsługa maszyn KVT / KVT Maschinenbedienung],MATCH($B139,tab_MinKomp[[Stanowisko / Position ]:[Stanowisko / Position ]],0))="n/a","n/a",CA139-INDEX(tab_MinKomp[Obsługa maszyn KVT / KVT Maschinenbedienung],MATCH($B139,tab_MinKomp[[Stanowisko / Position ]:[Stanowisko / Position ]],0)))</f>
        <v>n/a</v>
      </c>
      <c r="CB140" s="194">
        <f>IF(INDEX(tab_MinKomp[Obsługa maszyn Novapax / Novapax Maschinenbedienung],MATCH($B139,tab_MinKomp[[Stanowisko / Position ]:[Stanowisko / Position ]],0))="n/a","n/a",CB139-INDEX(tab_MinKomp[Obsługa maszyn Novapax / Novapax Maschinenbedienung],MATCH($B139,tab_MinKomp[[Stanowisko / Position ]:[Stanowisko / Position ]],0)))</f>
        <v>1</v>
      </c>
      <c r="CC140" s="194" t="str">
        <f>IF(INDEX(tab_MinKomp[Obsługa maszyn Branson / Branson Maschinenbedienung],MATCH($B139,tab_MinKomp[[Stanowisko / Position ]:[Stanowisko / Position ]],0))="n/a","n/a",CC139-INDEX(tab_MinKomp[Obsługa maszyn Branson / Branson Maschinenbedienung],MATCH($B139,tab_MinKomp[[Stanowisko / Position ]:[Stanowisko / Position ]],0)))</f>
        <v>n/a</v>
      </c>
      <c r="CD140" s="194">
        <v>2</v>
      </c>
      <c r="CE140" s="194">
        <v>-1</v>
      </c>
      <c r="CF140" s="194">
        <v>-1</v>
      </c>
      <c r="CG140" s="194">
        <v>0</v>
      </c>
      <c r="CH140" s="194" t="str">
        <f>IF(INDEX(tab_MinKomp[Wymagania VDA 6.5 Product / Forderungen],MATCH($B139,tab_MinKomp[[Stanowisko / Position ]:[Stanowisko / Position ]],0))="n/a","n/a",CH139-INDEX(tab_MinKomp[Wymagania VDA 6.5 Product / Forderungen],MATCH($B139,tab_MinKomp[[Stanowisko / Position ]:[Stanowisko / Position ]],0)))</f>
        <v>n/a</v>
      </c>
      <c r="CI140" s="194" t="str">
        <f>IF(INDEX(tab_MinKomp[Wymagania VDA 6.5 Product / Forderungen],MATCH($B139,tab_MinKomp[[Stanowisko / Position ]:[Stanowisko / Position ]],0))="n/a","n/a",CI139-INDEX(tab_MinKomp[Wymagania VDA 6.5 Product / Forderungen],MATCH($B139,tab_MinKomp[[Stanowisko / Position ]:[Stanowisko / Position ]],0)))</f>
        <v>n/a</v>
      </c>
      <c r="CJ140" s="194" t="str">
        <f>IF(INDEX(tab_MinKomp[Wymagania VDA 6.5 Product / Forderungen],MATCH($B139,tab_MinKomp[[Stanowisko / Position ]:[Stanowisko / Position ]],0))="n/a","n/a",CJ139-INDEX(tab_MinKomp[Wymagania VDA 6.5 Product / Forderungen],MATCH($B139,tab_MinKomp[[Stanowisko / Position ]:[Stanowisko / Position ]],0)))</f>
        <v>n/a</v>
      </c>
      <c r="CK140" s="194" t="str">
        <f>IF(INDEX(tab_MinKomp[Wymagania VDA 6.5 Product / Forderungen],MATCH($B139,tab_MinKomp[[Stanowisko / Position ]:[Stanowisko / Position ]],0))="n/a","n/a",CK139-INDEX(tab_MinKomp[Wymagania VDA 6.5 Product / Forderungen],MATCH($B139,tab_MinKomp[[Stanowisko / Position ]:[Stanowisko / Position ]],0)))</f>
        <v>n/a</v>
      </c>
      <c r="CL140" s="194" t="str">
        <f>IF(INDEX(tab_MinKomp[Wymagania VDA 6.5 Product / Forderungen],MATCH($B139,tab_MinKomp[[Stanowisko / Position ]:[Stanowisko / Position ]],0))="n/a","n/a",CL139-INDEX(tab_MinKomp[Wymagania VDA 6.5 Product / Forderungen],MATCH($B139,tab_MinKomp[[Stanowisko / Position ]:[Stanowisko / Position ]],0)))</f>
        <v>n/a</v>
      </c>
      <c r="CM140" s="194" t="str">
        <f>IF(INDEX(tab_MinKomp[Informatyka ogólna (techniczne i systemowe) / Allgemeine IT (Technik und System)],MATCH($B139,tab_MinKomp[[Stanowisko / Position ]:[Stanowisko / Position ]],0))="n/a","n/a",CM139-INDEX(tab_MinKomp[Informatyka ogólna (techniczne i systemowe) / Allgemeine IT (Technik und System)],MATCH($B139,tab_MinKomp[[Stanowisko / Position ]:[Stanowisko / Position ]],0)))</f>
        <v>n/a</v>
      </c>
      <c r="CN140" s="194" t="str">
        <f>IF(INDEX(tab_MinKomp[Sieci komputerowe / Computernetzwerke],MATCH($B139,tab_MinKomp[[Stanowisko / Position ]:[Stanowisko / Position ]],0))="n/a","n/a",CN139-INDEX(tab_MinKomp[Sieci komputerowe / Computernetzwerke],MATCH($B139,tab_MinKomp[[Stanowisko / Position ]:[Stanowisko / Position ]],0)))</f>
        <v>n/a</v>
      </c>
      <c r="CO140" s="194" t="str">
        <f>IF(INDEX(tab_MinKomp[Hardware (komputery PC, drukarki biurowe i etykietowe, telefonia stacjonarna i mobilna) (PC, Drucker, Telefpne, Handys)],MATCH($B139,tab_MinKomp[[Stanowisko / Position ]:[Stanowisko / Position ]],0))="n/a","n/a",CO139-INDEX(tab_MinKomp[Hardware (komputery PC, drukarki biurowe i etykietowe, telefonia stacjonarna i mobilna) (PC, Drucker, Telefpne, Handys)],MATCH($B139,tab_MinKomp[[Stanowisko / Position ]:[Stanowisko / Position ]],0)))</f>
        <v>n/a</v>
      </c>
      <c r="CP140" s="194" t="str">
        <f>IF(INDEX(tab_MinKomp[Software &amp; Systems (MS Office, MS Remote Desktop)],MATCH($B139,tab_MinKomp[[Stanowisko / Position ]:[Stanowisko / Position ]],0))="n/a","n/a",CP139-INDEX(tab_MinKomp[Software &amp; Systems (MS Office, MS Remote Desktop)],MATCH($B139,tab_MinKomp[[Stanowisko / Position ]:[Stanowisko / Position ]],0)))</f>
        <v>n/a</v>
      </c>
      <c r="CQ140" s="194" t="str">
        <f>IF(INDEX(tab_MinKomp[Programowanie obiektowe (PHP) / Objektprogrammierung],MATCH($B139,tab_MinKomp[[Stanowisko / Position ]:[Stanowisko / Position ]],0))="n/a","n/a",CQ139-INDEX(tab_MinKomp[Programowanie obiektowe (PHP) / Objektprogrammierung],MATCH($B139,tab_MinKomp[[Stanowisko / Position ]:[Stanowisko / Position ]],0)))</f>
        <v>n/a</v>
      </c>
      <c r="CR140" s="194" t="str">
        <f>IF(INDEX(tab_MinKomp[Scrum],MATCH($B139,tab_MinKomp[[Stanowisko / Position ]:[Stanowisko / Position ]],0))="n/a","n/a",CR139-INDEX(tab_MinKomp[Scrum],MATCH($B139,tab_MinKomp[[Stanowisko / Position ]:[Stanowisko / Position ]],0)))</f>
        <v>n/a</v>
      </c>
      <c r="CS140" s="194" t="str">
        <f>IF(INDEX(tab_MinKomp[SQL (MySQL)],MATCH($B139,tab_MinKomp[[Stanowisko / Position ]:[Stanowisko / Position ]],0))="n/a","n/a",CS139-INDEX(tab_MinKomp[SQL (MySQL)],MATCH($B139,tab_MinKomp[[Stanowisko / Position ]:[Stanowisko / Position ]],0)))</f>
        <v>n/a</v>
      </c>
      <c r="CT140" s="194" t="str">
        <f>IF(INDEX(tab_MinKomp[Javascript],MATCH($B139,tab_MinKomp[[Stanowisko / Position ]:[Stanowisko / Position ]],0))="n/a","n/a",CT139-INDEX(tab_MinKomp[Javascript],MATCH($B139,tab_MinKomp[[Stanowisko / Position ]:[Stanowisko / Position ]],0)))</f>
        <v>n/a</v>
      </c>
      <c r="CU140" s="194" t="str">
        <f>IF(INDEX(tab_MinKomp[Joomla],MATCH($B139,tab_MinKomp[[Stanowisko / Position ]:[Stanowisko / Position ]],0))="n/a","n/a",CU139-INDEX(tab_MinKomp[Joomla],MATCH($B139,tab_MinKomp[[Stanowisko / Position ]:[Stanowisko / Position ]],0)))</f>
        <v>n/a</v>
      </c>
      <c r="CV140" s="194" t="str">
        <f>IF(INDEX(tab_MinKomp[Bash],MATCH($B139,tab_MinKomp[[Stanowisko / Position ]:[Stanowisko / Position ]],0))="n/a","n/a",CV139-INDEX(tab_MinKomp[Bash],MATCH($B139,tab_MinKomp[[Stanowisko / Position ]:[Stanowisko / Position ]],0)))</f>
        <v>n/a</v>
      </c>
      <c r="CW140" s="194">
        <v>0</v>
      </c>
      <c r="CX140" s="194" t="str">
        <f>IF(INDEX(tab_MinKomp[HTML / CSS],MATCH($B139,tab_MinKomp[[Stanowisko / Position ]:[Stanowisko / Position ]],0))="n/a","n/a",CX139-INDEX(tab_MinKomp[HTML / CSS],MATCH($B139,tab_MinKomp[[Stanowisko / Position ]:[Stanowisko / Position ]],0)))</f>
        <v>n/a</v>
      </c>
      <c r="CY140" s="194" t="str">
        <f>IF(INDEX(tab_MinKomp[SYSTEM PR],MATCH($B139,tab_MinKomp[[Stanowisko / Position ]:[Stanowisko / Position ]],0))="n/a","n/a",CY139-INDEX(tab_MinKomp[SYSTEM PR],MATCH($B139,tab_MinKomp[[Stanowisko / Position ]:[Stanowisko / Position ]],0)))</f>
        <v>n/a</v>
      </c>
      <c r="CZ140" s="194" t="str">
        <f>IF(INDEX(tab_MinKomp[System Einkauf XP / EBA],MATCH($B139,tab_MinKomp[[Stanowisko / Position ]:[Stanowisko / Position ]],0))="n/a","n/a",CZ139-INDEX(tab_MinKomp[System Einkauf XP / EBA],MATCH($B139,tab_MinKomp[[Stanowisko / Position ]:[Stanowisko / Position ]],0)))</f>
        <v>n/a</v>
      </c>
      <c r="DA140" s="194" t="str">
        <f>IF(INDEX(tab_MinKomp[Techniki negocjacyjne / Verhandlungstechniken],MATCH($B139,tab_MinKomp[[Stanowisko / Position ]:[Stanowisko / Position ]],0))="n/a","n/a",DA139-INDEX(tab_MinKomp[Techniki negocjacyjne / Verhandlungstechniken],MATCH($B139,tab_MinKomp[[Stanowisko / Position ]:[Stanowisko / Position ]],0)))</f>
        <v>n/a</v>
      </c>
      <c r="DB140" s="194" t="str">
        <f>IF(INDEX(tab_MinKomp[Znajomość rynku branżowego / Kenntnis des Industrie Marktes],MATCH($B139,tab_MinKomp[[Stanowisko / Position ]:[Stanowisko / Position ]],0))="n/a","n/a",DB139-INDEX(tab_MinKomp[Znajomość rynku branżowego / Kenntnis des Industrie Marktes],MATCH($B139,tab_MinKomp[[Stanowisko / Position ]:[Stanowisko / Position ]],0)))</f>
        <v>n/a</v>
      </c>
      <c r="DC140" s="194" t="str">
        <f>IF(INDEX(tab_MinKomp[SUPPLIER MANAGEMENT],MATCH($B139,tab_MinKomp[[Stanowisko / Position ]:[Stanowisko / Position ]],0))="n/a","n/a",DC139-INDEX(tab_MinKomp[SUPPLIER MANAGEMENT],MATCH($B139,tab_MinKomp[[Stanowisko / Position ]:[Stanowisko / Position ]],0)))</f>
        <v>n/a</v>
      </c>
      <c r="DD140" s="194" t="str">
        <f>IF(INDEX(tab_MinKomp[SUPPLIER MANAGEMENT],MATCH($B139,tab_MinKomp[[Stanowisko / Position ]:[Stanowisko / Position ]],0))="n/a","n/a",DD139-INDEX(tab_MinKomp[SUPPLIER MANAGEMENT],MATCH($B139,tab_MinKomp[[Stanowisko / Position ]:[Stanowisko / Position ]],0)))</f>
        <v>n/a</v>
      </c>
      <c r="DE140" s="194" t="str">
        <f>IF(INDEX(tab_MinKomp[SUPPLIER MANAGEMENT],MATCH($B139,tab_MinKomp[[Stanowisko / Position ]:[Stanowisko / Position ]],0))="n/a","n/a",DE139-INDEX(tab_MinKomp[SUPPLIER MANAGEMENT],MATCH($B139,tab_MinKomp[[Stanowisko / Position ]:[Stanowisko / Position ]],0)))</f>
        <v>n/a</v>
      </c>
      <c r="DF140" s="194">
        <f>IF(INDEX(tab_MinKomp[LEAN MANAGEMENT],MATCH($B139,tab_MinKomp[[Stanowisko / Position ]:[Stanowisko / Position ]],0))="n/a","n/a",DF139-INDEX(tab_MinKomp[LEAN MANAGEMENT],MATCH($B139,tab_MinKomp[[Stanowisko / Position ]:[Stanowisko / Position ]],0)))</f>
        <v>0</v>
      </c>
      <c r="DG140" s="194" t="str">
        <f>IF(INDEX(tab_MinKomp[PPAP/PSW],MATCH($B139,tab_MinKomp[[Stanowisko / Position ]:[Stanowisko / Position ]],0))="n/a","n/a",DG139-INDEX(tab_MinKomp[PPAP/PSW],MATCH($B139,tab_MinKomp[[Stanowisko / Position ]:[Stanowisko / Position ]],0)))</f>
        <v>n/a</v>
      </c>
      <c r="DH140" s="194" t="str">
        <f>IF(INDEX(tab_MinKomp[SUPPLIER MANAGEMENT],MATCH($B139,tab_MinKomp[[Stanowisko / Position ]:[Stanowisko / Position ]],0))="n/a","n/a",DH139-INDEX(tab_MinKomp[SUPPLIER MANAGEMENT],MATCH($B139,tab_MinKomp[[Stanowisko / Position ]:[Stanowisko / Position ]],0)))</f>
        <v>n/a</v>
      </c>
      <c r="DI140" s="194" t="str">
        <f>IF(INDEX(tab_MinKomp[OBSŁUGA PORTALI KLIENTA / Kundenportale],MATCH($B139,tab_MinKomp[[Stanowisko / Position ]:[Stanowisko / Position ]],0))="n/a","n/a",DI139-INDEX(tab_MinKomp[OBSŁUGA PORTALI KLIENTA / Kundenportale],MATCH($B139,tab_MinKomp[[Stanowisko / Position ]:[Stanowisko / Position ]],0)))</f>
        <v>n/a</v>
      </c>
      <c r="DJ140" s="194" t="str">
        <f>IF(INDEX(tab_MinKomp[Obsługa systemu BABTECQ / BABTECQ System],MATCH($B139,tab_MinKomp[[Stanowisko / Position ]:[Stanowisko / Position ]],0))="n/a","n/a",DJ139-INDEX(tab_MinKomp[Obsługa systemu BABTECQ / BABTECQ System],MATCH($B139,tab_MinKomp[[Stanowisko / Position ]:[Stanowisko / Position ]],0)))</f>
        <v>n/a</v>
      </c>
      <c r="DK140" s="194" t="str">
        <f>IF(INDEX(tab_MinKomp[Rysunek techniczny / technische Zeichnung],MATCH($B139,tab_MinKomp[[Stanowisko / Position ]:[Stanowisko / Position ]],0))="n/a","n/a",DK139-INDEX(tab_MinKomp[Rysunek techniczny / technische Zeichnung],MATCH($B139,tab_MinKomp[[Stanowisko / Position ]:[Stanowisko / Position ]],0)))</f>
        <v>n/a</v>
      </c>
      <c r="DL140" s="194" t="str">
        <f>IF(INDEX(tab_MinKomp[Kalibracja / Kalibrierung],MATCH($B139,tab_MinKomp[[Stanowisko / Position ]:[Stanowisko / Position ]],0))="n/a","n/a",DL139-INDEX(tab_MinKomp[Kalibracja / Kalibrierung],MATCH($B139,tab_MinKomp[[Stanowisko / Position ]:[Stanowisko / Position ]],0)))</f>
        <v>n/a</v>
      </c>
      <c r="DM140" s="194" t="str">
        <f>IF(INDEX(tab_MinKomp[Rekwalifikacja / Requalifizierung],MATCH($B139,tab_MinKomp[[Stanowisko / Position ]:[Stanowisko / Position ]],0))="n/a","n/a",DM139-INDEX(tab_MinKomp[Rekwalifikacja / Requalifizierung],MATCH($B139,tab_MinKomp[[Stanowisko / Position ]:[Stanowisko / Position ]],0)))</f>
        <v>n/a</v>
      </c>
      <c r="DN140" s="190" t="str">
        <f>IF(INDEX(tab_MinKomp[Testy czystości / Reinheitstests],MATCH($B139,tab_MinKomp[[Stanowisko / Position ]:[Stanowisko / Position ]],0))="n/a","n/a",DN139-INDEX(tab_MinKomp[Testy czystości / Reinheitstests],MATCH($B139,tab_MinKomp[[Stanowisko / Position ]:[Stanowisko / Position ]],0)))</f>
        <v>n/a</v>
      </c>
      <c r="DO140" s="190" t="str">
        <f>IF(INDEX(tab_MinKomp[Testy czystości / Reinheitstests],MATCH($B139,tab_MinKomp[[Stanowisko / Position ]:[Stanowisko / Position ]],0))="n/a","n/a",DO139-INDEX(tab_MinKomp[Testy czystości / Reinheitstests],MATCH($B139,tab_MinKomp[[Stanowisko / Position ]:[Stanowisko / Position ]],0)))</f>
        <v>n/a</v>
      </c>
      <c r="DP140" s="190" t="str">
        <f>IF(INDEX(tab_MinKomp[Testy czystości / Reinheitstests],MATCH($B139,tab_MinKomp[[Stanowisko / Position ]:[Stanowisko / Position ]],0))="n/a","n/a",DP139-INDEX(tab_MinKomp[Testy czystości / Reinheitstests],MATCH($B139,tab_MinKomp[[Stanowisko / Position ]:[Stanowisko / Position ]],0)))</f>
        <v>n/a</v>
      </c>
      <c r="DQ140" s="190" t="str">
        <f>IF(INDEX(tab_MinKomp[Testy czystości / Reinheitstests],MATCH($B139,tab_MinKomp[[Stanowisko / Position ]:[Stanowisko / Position ]],0))="n/a","n/a",DQ139-INDEX(tab_MinKomp[Testy czystości / Reinheitstests],MATCH($B139,tab_MinKomp[[Stanowisko / Position ]:[Stanowisko / Position ]],0)))</f>
        <v>n/a</v>
      </c>
      <c r="DR140" s="190" t="str">
        <f>IF(INDEX(tab_MinKomp[Testy czystości / Reinheitstests],MATCH($B139,tab_MinKomp[[Stanowisko / Position ]:[Stanowisko / Position ]],0))="n/a","n/a",DR139-INDEX(tab_MinKomp[Testy czystości / Reinheitstests],MATCH($B139,tab_MinKomp[[Stanowisko / Position ]:[Stanowisko / Position ]],0)))</f>
        <v>n/a</v>
      </c>
      <c r="DS140" s="190" t="str">
        <f>IF(INDEX(tab_MinKomp[Testy czystości / Reinheitstests],MATCH($B139,tab_MinKomp[[Stanowisko / Position ]:[Stanowisko / Position ]],0))="n/a","n/a",DS139-INDEX(tab_MinKomp[Testy czystości / Reinheitstests],MATCH($B139,tab_MinKomp[[Stanowisko / Position ]:[Stanowisko / Position ]],0)))</f>
        <v>n/a</v>
      </c>
      <c r="DT140" s="194" t="str">
        <f>IF(INDEX(tab_MinKomp[SUPPLIER MANAGEMENT],MATCH($B139,tab_MinKomp[[Stanowisko / Position ]:[Stanowisko / Position ]],0))="n/a","n/a",DT139-INDEX(tab_MinKomp[SUPPLIER MANAGEMENT],MATCH($B139,tab_MinKomp[[Stanowisko / Position ]:[Stanowisko / Position ]],0)))</f>
        <v>n/a</v>
      </c>
      <c r="DU140" s="190" t="str">
        <f>IF(INDEX(tab_MinKomp[Testy czystości / Reinheitstests],MATCH($B139,tab_MinKomp[[Stanowisko / Position ]:[Stanowisko / Position ]],0))="n/a","n/a",DU139-INDEX(tab_MinKomp[Testy czystości / Reinheitstests],MATCH($B139,tab_MinKomp[[Stanowisko / Position ]:[Stanowisko / Position ]],0)))</f>
        <v>n/a</v>
      </c>
      <c r="DV140" s="190" t="str">
        <f>IF(INDEX(tab_MinKomp[Testy czystości / Reinheitstests],MATCH($B139,tab_MinKomp[[Stanowisko / Position ]:[Stanowisko / Position ]],0))="n/a","n/a",DV139-INDEX(tab_MinKomp[Testy czystości / Reinheitstests],MATCH($B139,tab_MinKomp[[Stanowisko / Position ]:[Stanowisko / Position ]],0)))</f>
        <v>n/a</v>
      </c>
      <c r="DW140" s="190" t="str">
        <f>IF(INDEX(tab_MinKomp[Testy czystości / Reinheitstests],MATCH($B139,tab_MinKomp[[Stanowisko / Position ]:[Stanowisko / Position ]],0))="n/a","n/a",DW139-INDEX(tab_MinKomp[Testy czystości / Reinheitstests],MATCH($B139,tab_MinKomp[[Stanowisko / Position ]:[Stanowisko / Position ]],0)))</f>
        <v>n/a</v>
      </c>
      <c r="DX140" s="190" t="str">
        <f>IF(INDEX(tab_MinKomp[Testy czystości / Reinheitstests],MATCH($B139,tab_MinKomp[[Stanowisko / Position ]:[Stanowisko / Position ]],0))="n/a","n/a",DX139-INDEX(tab_MinKomp[Testy czystości / Reinheitstests],MATCH($B139,tab_MinKomp[[Stanowisko / Position ]:[Stanowisko / Position ]],0)))</f>
        <v>n/a</v>
      </c>
      <c r="DY140" s="190" t="str">
        <f>IF(INDEX(tab_MinKomp[Testy czystości / Reinheitstests],MATCH($B139,tab_MinKomp[[Stanowisko / Position ]:[Stanowisko / Position ]],0))="n/a","n/a",DY139-INDEX(tab_MinKomp[Testy czystości / Reinheitstests],MATCH($B139,tab_MinKomp[[Stanowisko / Position ]:[Stanowisko / Position ]],0)))</f>
        <v>n/a</v>
      </c>
      <c r="DZ140" s="190" t="str">
        <f>IF(INDEX(tab_MinKomp[Testy czystości / Reinheitstests],MATCH($B139,tab_MinKomp[[Stanowisko / Position ]:[Stanowisko / Position ]],0))="n/a","n/a",DZ139-INDEX(tab_MinKomp[Testy czystości / Reinheitstests],MATCH($B139,tab_MinKomp[[Stanowisko / Position ]:[Stanowisko / Position ]],0)))</f>
        <v>n/a</v>
      </c>
      <c r="EA140" s="194" t="str">
        <f>IF(INDEX(tab_MinKomp[SUPPLIER MANAGEMENT],MATCH($B139,tab_MinKomp[[Stanowisko / Position ]:[Stanowisko / Position ]],0))="n/a","n/a",EA139-INDEX(tab_MinKomp[SUPPLIER MANAGEMENT],MATCH($B139,tab_MinKomp[[Stanowisko / Position ]:[Stanowisko / Position ]],0)))</f>
        <v>n/a</v>
      </c>
      <c r="EB140" s="190" t="str">
        <f>IF(INDEX(tab_MinKomp[Testy czystości / Reinheitstests],MATCH($B139,tab_MinKomp[[Stanowisko / Position ]:[Stanowisko / Position ]],0))="n/a","n/a",EB139-INDEX(tab_MinKomp[Testy czystości / Reinheitstests],MATCH($B139,tab_MinKomp[[Stanowisko / Position ]:[Stanowisko / Position ]],0)))</f>
        <v>n/a</v>
      </c>
      <c r="EC140" s="190" t="str">
        <f>IF(INDEX(tab_MinKomp[Testy czystości / Reinheitstests],MATCH($B139,tab_MinKomp[[Stanowisko / Position ]:[Stanowisko / Position ]],0))="n/a","n/a",EC139-INDEX(tab_MinKomp[Testy czystości / Reinheitstests],MATCH($B139,tab_MinKomp[[Stanowisko / Position ]:[Stanowisko / Position ]],0)))</f>
        <v>n/a</v>
      </c>
      <c r="ED140" s="190" t="str">
        <f>IF(INDEX(tab_MinKomp[Testy czystości / Reinheitstests],MATCH($B139,tab_MinKomp[[Stanowisko / Position ]:[Stanowisko / Position ]],0))="n/a","n/a",ED139-INDEX(tab_MinKomp[Testy czystości / Reinheitstests],MATCH($B139,tab_MinKomp[[Stanowisko / Position ]:[Stanowisko / Position ]],0)))</f>
        <v>n/a</v>
      </c>
      <c r="EE140" s="190" t="str">
        <f>IF(INDEX(tab_MinKomp[Testy czystości / Reinheitstests],MATCH($B139,tab_MinKomp[[Stanowisko / Position ]:[Stanowisko / Position ]],0))="n/a","n/a",EE139-INDEX(tab_MinKomp[Testy czystości / Reinheitstests],MATCH($B139,tab_MinKomp[[Stanowisko / Position ]:[Stanowisko / Position ]],0)))</f>
        <v>n/a</v>
      </c>
      <c r="EF140" s="190" t="str">
        <f>IF(INDEX(tab_MinKomp[Testy czystości / Reinheitstests],MATCH($B139,tab_MinKomp[[Stanowisko / Position ]:[Stanowisko / Position ]],0))="n/a","n/a",EF139-INDEX(tab_MinKomp[Testy czystości / Reinheitstests],MATCH($B139,tab_MinKomp[[Stanowisko / Position ]:[Stanowisko / Position ]],0)))</f>
        <v>n/a</v>
      </c>
      <c r="EG140" s="190" t="str">
        <f>IF(INDEX(tab_MinKomp[Testy czystości / Reinheitstests],MATCH($B139,tab_MinKomp[[Stanowisko / Position ]:[Stanowisko / Position ]],0))="n/a","n/a",EG139-INDEX(tab_MinKomp[Testy czystości / Reinheitstests],MATCH($B139,tab_MinKomp[[Stanowisko / Position ]:[Stanowisko / Position ]],0)))</f>
        <v>n/a</v>
      </c>
      <c r="EH140" s="190" t="str">
        <f>IF(INDEX(tab_MinKomp[Testy czystości / Reinheitstests],MATCH($B139,tab_MinKomp[[Stanowisko / Position ]:[Stanowisko / Position ]],0))="n/a","n/a",EH139-INDEX(tab_MinKomp[Testy czystości / Reinheitstests],MATCH($B139,tab_MinKomp[[Stanowisko / Position ]:[Stanowisko / Position ]],0)))</f>
        <v>n/a</v>
      </c>
      <c r="EI140" s="190" t="str">
        <f>IF(INDEX(tab_MinKomp[Testy czystości / Reinheitstests],MATCH($B139,tab_MinKomp[[Stanowisko / Position ]:[Stanowisko / Position ]],0))="n/a","n/a",EI139-INDEX(tab_MinKomp[Testy czystości / Reinheitstests],MATCH($B139,tab_MinKomp[[Stanowisko / Position ]:[Stanowisko / Position ]],0)))</f>
        <v>n/a</v>
      </c>
      <c r="EJ140" s="190" t="str">
        <f>IF(INDEX(tab_MinKomp[Testy czystości / Reinheitstests],MATCH($B139,tab_MinKomp[[Stanowisko / Position ]:[Stanowisko / Position ]],0))="n/a","n/a",EJ139-INDEX(tab_MinKomp[Testy czystości / Reinheitstests],MATCH($B139,tab_MinKomp[[Stanowisko / Position ]:[Stanowisko / Position ]],0)))</f>
        <v>n/a</v>
      </c>
      <c r="EK140" s="190" t="str">
        <f>IF(INDEX(tab_MinKomp[Testy czystości / Reinheitstests],MATCH($B139,tab_MinKomp[[Stanowisko / Position ]:[Stanowisko / Position ]],0))="n/a","n/a",EK139-INDEX(tab_MinKomp[Testy czystości / Reinheitstests],MATCH($B139,tab_MinKomp[[Stanowisko / Position ]:[Stanowisko / Position ]],0)))</f>
        <v>n/a</v>
      </c>
      <c r="EL140" s="190" t="str">
        <f>IF(INDEX(tab_MinKomp[Testy czystości / Reinheitstests],MATCH($B139,tab_MinKomp[[Stanowisko / Position ]:[Stanowisko / Position ]],0))="n/a","n/a",EL139-INDEX(tab_MinKomp[Testy czystości / Reinheitstests],MATCH($B139,tab_MinKomp[[Stanowisko / Position ]:[Stanowisko / Position ]],0)))</f>
        <v>n/a</v>
      </c>
      <c r="EM140" s="190" t="str">
        <f>IF(INDEX(tab_MinKomp[Testy czystości / Reinheitstests],MATCH($B139,tab_MinKomp[[Stanowisko / Position ]:[Stanowisko / Position ]],0))="n/a","n/a",EM139-INDEX(tab_MinKomp[Testy czystości / Reinheitstests],MATCH($B139,tab_MinKomp[[Stanowisko / Position ]:[Stanowisko / Position ]],0)))</f>
        <v>n/a</v>
      </c>
      <c r="EN140" s="190" t="str">
        <f>IF(INDEX(tab_MinKomp[Testy czystości / Reinheitstests],MATCH($B139,tab_MinKomp[[Stanowisko / Position ]:[Stanowisko / Position ]],0))="n/a","n/a",EN139-INDEX(tab_MinKomp[Testy czystości / Reinheitstests],MATCH($B139,tab_MinKomp[[Stanowisko / Position ]:[Stanowisko / Position ]],0)))</f>
        <v>n/a</v>
      </c>
      <c r="EO140" s="194" t="str">
        <f>IF(INDEX(tab_MinKomp[Konserwacja Rep],MATCH($B139,tab_MinKomp[[Stanowisko / Position ]:[Stanowisko / Position ]],0))="n/a","n/a",EO139-INDEX(tab_MinKomp[Konserwacja Rep],MATCH($B139,tab_MinKomp[[Stanowisko / Position ]:[Stanowisko / Position ]],0)))</f>
        <v>n/a</v>
      </c>
      <c r="EP140" s="194" t="str">
        <f>IF(INDEX(tab_MinKomp[[Konserwacja Engel ]],MATCH($B139,tab_MinKomp[[Stanowisko / Position ]:[Stanowisko / Position ]],0))="n/a","n/a",EP139-INDEX(tab_MinKomp[[Konserwacja Engel ]],MATCH($B139,tab_MinKomp[[Stanowisko / Position ]:[Stanowisko / Position ]],0)))</f>
        <v>n/a</v>
      </c>
      <c r="EQ140" s="194" t="str">
        <f>IF(INDEX(tab_MinKomp[Konserwacja B 50],MATCH($B139,tab_MinKomp[[Stanowisko / Position ]:[Stanowisko / Position ]],0))="n/a","n/a",EQ139-INDEX(tab_MinKomp[Konserwacja B 50],MATCH($B139,tab_MinKomp[[Stanowisko / Position ]:[Stanowisko / Position ]],0)))</f>
        <v>n/a</v>
      </c>
      <c r="ER140" s="194" t="str">
        <f>IF(INDEX(tab_MinKomp[[Konserwacja EOL ]],MATCH($B139,tab_MinKomp[[Stanowisko / Position ]:[Stanowisko / Position ]],0))="n/a","n/a",ER139-INDEX(tab_MinKomp[[Konserwacja EOL ]],MATCH($B139,tab_MinKomp[[Stanowisko / Position ]:[Stanowisko / Position ]],0)))</f>
        <v>n/a</v>
      </c>
      <c r="ES140" s="194" t="str">
        <f>IF(INDEX(tab_MinKomp[Konserwacja Branson],MATCH($B139,tab_MinKomp[[Stanowisko / Position ]:[Stanowisko / Position ]],0))="n/a","n/a",ES139-INDEX(tab_MinKomp[Konserwacja Branson],MATCH($B139,tab_MinKomp[[Stanowisko / Position ]:[Stanowisko / Position ]],0)))</f>
        <v>n/a</v>
      </c>
      <c r="ET140" s="194" t="str">
        <f>IF(INDEX(tab_MinKomp[Konserwacja coolery],MATCH($B139,tab_MinKomp[[Stanowisko / Position ]:[Stanowisko / Position ]],0))="n/a","n/a",ET139-INDEX(tab_MinKomp[Konserwacja coolery],MATCH($B139,tab_MinKomp[[Stanowisko / Position ]:[Stanowisko / Position ]],0)))</f>
        <v>n/a</v>
      </c>
      <c r="EU140" s="194" t="str">
        <f>IF(INDEX(tab_MinKomp[Konserwacja piecy],MATCH($B139,tab_MinKomp[[Stanowisko / Position ]:[Stanowisko / Position ]],0))="n/a","n/a",EU139-INDEX(tab_MinKomp[Konserwacja piecy],MATCH($B139,tab_MinKomp[[Stanowisko / Position ]:[Stanowisko / Position ]],0)))</f>
        <v>n/a</v>
      </c>
      <c r="EV140" s="194" t="str">
        <f>IF(INDEX(tab_MinKomp[Rysunek techniczny- czytanie],MATCH($B139,tab_MinKomp[[Stanowisko / Position ]:[Stanowisko / Position ]],0))="n/a","n/a",EV139-INDEX(tab_MinKomp[Rysunek techniczny- czytanie],MATCH($B139,tab_MinKomp[[Stanowisko / Position ]:[Stanowisko / Position ]],0)))</f>
        <v>n/a</v>
      </c>
      <c r="EW140" s="194" t="str">
        <f>IF(INDEX(tab_MinKomp[Elektryka],MATCH($B139,tab_MinKomp[[Stanowisko / Position ]:[Stanowisko / Position ]],0))="n/a","n/a",EW139-INDEX(tab_MinKomp[Elektryka],MATCH($B139,tab_MinKomp[[Stanowisko / Position ]:[Stanowisko / Position ]],0)))</f>
        <v>n/a</v>
      </c>
      <c r="EX140" s="194" t="str">
        <f>IF(INDEX(tab_MinKomp[Pneumatyka],MATCH($B139,tab_MinKomp[[Stanowisko / Position ]:[Stanowisko / Position ]],0))="n/a","n/a",EX139-INDEX(tab_MinKomp[Pneumatyka],MATCH($B139,tab_MinKomp[[Stanowisko / Position ]:[Stanowisko / Position ]],0)))</f>
        <v>n/a</v>
      </c>
      <c r="EY140" s="194" t="str">
        <f>IF(INDEX(tab_MinKomp[[Hydraulika ]],MATCH($B139,tab_MinKomp[[Stanowisko / Position ]:[Stanowisko / Position ]],0))="n/a","n/a",EY139-INDEX(tab_MinKomp[[Hydraulika ]],MATCH($B139,tab_MinKomp[[Stanowisko / Position ]:[Stanowisko / Position ]],0)))</f>
        <v>n/a</v>
      </c>
      <c r="EZ140" s="194" t="str">
        <f>IF(INDEX(tab_MinKomp[Podciśnienie],MATCH($B139,tab_MinKomp[[Stanowisko / Position ]:[Stanowisko / Position ]],0))="n/a","n/a",EZ139-INDEX(tab_MinKomp[Podciśnienie],MATCH($B139,tab_MinKomp[[Stanowisko / Position ]:[Stanowisko / Position ]],0)))</f>
        <v>n/a</v>
      </c>
      <c r="FA140" s="194" t="str">
        <f>IF(INDEX(tab_MinKomp[Usuwanie awarii],MATCH($B139,tab_MinKomp[[Stanowisko / Position ]:[Stanowisko / Position ]],0))="n/a","n/a",FA139-INDEX(tab_MinKomp[Usuwanie awarii],MATCH($B139,tab_MinKomp[[Stanowisko / Position ]:[Stanowisko / Position ]],0)))</f>
        <v>n/a</v>
      </c>
      <c r="FB140" s="194" t="str">
        <f>IF(INDEX(tab_MinKomp[Obsługa robotów],MATCH($B139,tab_MinKomp[[Stanowisko / Position ]:[Stanowisko / Position ]],0))="n/a","n/a",FB139-INDEX(tab_MinKomp[Obsługa robotów],MATCH($B139,tab_MinKomp[[Stanowisko / Position ]:[Stanowisko / Position ]],0)))</f>
        <v>n/a</v>
      </c>
      <c r="FC140" s="194" t="str">
        <f>IF(INDEX(tab_MinKomp[Obsługa sterowania maszyny],MATCH($B139,tab_MinKomp[[Stanowisko / Position ]:[Stanowisko / Position ]],0))="n/a","n/a",FC139-INDEX(tab_MinKomp[Obsługa sterowania maszyny],MATCH($B139,tab_MinKomp[[Stanowisko / Position ]:[Stanowisko / Position ]],0)))</f>
        <v>n/a</v>
      </c>
      <c r="FD140" s="194" t="str">
        <f>IF(INDEX(tab_MinKomp[Usuwanie przyczyn żródłowych],MATCH($B139,tab_MinKomp[[Stanowisko / Position ]:[Stanowisko / Position ]],0))="n/a","n/a",FD139-INDEX(tab_MinKomp[Usuwanie przyczyn żródłowych],MATCH($B139,tab_MinKomp[[Stanowisko / Position ]:[Stanowisko / Position ]],0)))</f>
        <v>n/a</v>
      </c>
      <c r="FE140" s="194" t="str">
        <f>IF(INDEX(tab_MinKomp[Cmms stosowanie],MATCH($B139,tab_MinKomp[[Stanowisko / Position ]:[Stanowisko / Position ]],0))="n/a","n/a",FE139-INDEX(tab_MinKomp[Cmms stosowanie],MATCH($B139,tab_MinKomp[[Stanowisko / Position ]:[Stanowisko / Position ]],0)))</f>
        <v>n/a</v>
      </c>
      <c r="FF140" s="190" t="str">
        <f>IF(INDEX(tab_MinKomp[Testy czystości / Reinheitstests],MATCH($B139,tab_MinKomp[[Stanowisko / Position ]:[Stanowisko / Position ]],0))="n/a","n/a",FF139-INDEX(tab_MinKomp[Testy czystości / Reinheitstests],MATCH($B139,tab_MinKomp[[Stanowisko / Position ]:[Stanowisko / Position ]],0)))</f>
        <v>n/a</v>
      </c>
      <c r="FG140" s="194" t="str">
        <f>IF(INDEX(tab_MinKomp[Czyszczenie form plastikowych],MATCH($B139,tab_MinKomp[[Stanowisko / Position ]:[Stanowisko / Position ]],0))="n/a","n/a",FG139-INDEX(tab_MinKomp[Czyszczenie form plastikowych],MATCH($B139,tab_MinKomp[[Stanowisko / Position ]:[Stanowisko / Position ]],0)))</f>
        <v>n/a</v>
      </c>
      <c r="FH140" s="194" t="str">
        <f>IF(INDEX(tab_MinKomp[Wymiana form plastik],MATCH($B139,tab_MinKomp[[Stanowisko / Position ]:[Stanowisko / Position ]],0))="n/a","n/a",FH139-INDEX(tab_MinKomp[Wymiana form plastik],MATCH($B139,tab_MinKomp[[Stanowisko / Position ]:[Stanowisko / Position ]],0)))</f>
        <v>n/a</v>
      </c>
      <c r="FI140" s="194" t="str">
        <f>IF(INDEX(tab_MinKomp[Wymiana form guma],MATCH($B139,tab_MinKomp[[Stanowisko / Position ]:[Stanowisko / Position ]],0))="n/a","n/a",FI139-INDEX(tab_MinKomp[Wymiana form guma],MATCH($B139,tab_MinKomp[[Stanowisko / Position ]:[Stanowisko / Position ]],0)))</f>
        <v>n/a</v>
      </c>
      <c r="FJ140" s="194" t="str">
        <f>IF(INDEX(tab_MinKomp[Konserwacja KK],MATCH($B139,tab_MinKomp[[Stanowisko / Position ]:[Stanowisko / Position ]],0))="n/a","n/a",FJ139-INDEX(tab_MinKomp[Konserwacja KK],MATCH($B139,tab_MinKomp[[Stanowisko / Position ]:[Stanowisko / Position ]],0)))</f>
        <v>n/a</v>
      </c>
      <c r="FK140" s="194" t="str">
        <f>IF(INDEX(tab_MinKomp[Konserwacja form guma],MATCH($B139,tab_MinKomp[[Stanowisko / Position ]:[Stanowisko / Position ]],0))="n/a","n/a",FK139-INDEX(tab_MinKomp[Konserwacja form guma],MATCH($B139,tab_MinKomp[[Stanowisko / Position ]:[Stanowisko / Position ]],0)))</f>
        <v>n/a</v>
      </c>
      <c r="FL140" s="194" t="str">
        <f>IF(INDEX(tab_MinKomp[Konserwacja form plastiki],MATCH($B139,tab_MinKomp[[Stanowisko / Position ]:[Stanowisko / Position ]],0))="n/a","n/a",FL139-INDEX(tab_MinKomp[Konserwacja form plastiki],MATCH($B139,tab_MinKomp[[Stanowisko / Position ]:[Stanowisko / Position ]],0)))</f>
        <v>n/a</v>
      </c>
      <c r="FM140" s="194" t="str">
        <f>IF(INDEX(tab_MinKomp[Konserwacja Gorącego Kanału],MATCH($B139,tab_MinKomp[[Stanowisko / Position ]:[Stanowisko / Position ]],0))="n/a","n/a",FM139-INDEX(tab_MinKomp[Konserwacja Gorącego Kanału],MATCH($B139,tab_MinKomp[[Stanowisko / Position ]:[Stanowisko / Position ]],0)))</f>
        <v>n/a</v>
      </c>
      <c r="FN140" s="190" t="s">
        <v>248</v>
      </c>
      <c r="FO140" s="190" t="s">
        <v>248</v>
      </c>
      <c r="FP140" s="190" t="s">
        <v>248</v>
      </c>
      <c r="FQ140" s="196" t="str">
        <f>IF(INDEX(tab_MinKomp[Język angielski / Englisch],MATCH($B139,tab_MinKomp[[Stanowisko / Position ]:[Stanowisko / Position ]],0))="n/a","n/a",FQ139-INDEX(tab_MinKomp[Język angielski / Englisch],MATCH($B139,tab_MinKomp[[Stanowisko / Position ]:[Stanowisko / Position ]],0)))</f>
        <v>n/a</v>
      </c>
      <c r="FR140" s="196" t="str">
        <f>IF(INDEX(tab_MinKomp[Język niemiecki / Deutsch],MATCH($B139,tab_MinKomp[[Stanowisko / Position ]:[Stanowisko / Position ]],0))="n/a","n/a",FR139-INDEX(tab_MinKomp[Język niemiecki / Deutsch],MATCH($B139,tab_MinKomp[[Stanowisko / Position ]:[Stanowisko / Position ]],0)))</f>
        <v>n/a</v>
      </c>
      <c r="FS140" s="194">
        <v>0</v>
      </c>
      <c r="FT140" s="194">
        <v>0</v>
      </c>
      <c r="FU140" s="194">
        <f>IF(INDEX(tab_MinKomp[optymalizacja procesów / Prozessoptymalisierung],MATCH($B139,tab_MinKomp[[Stanowisko / Position ]:[Stanowisko / Position ]],0))="n/a","n/a",FU139-INDEX(tab_MinKomp[optymalizacja procesów / Prozessoptymalisierung],MATCH($B139,tab_MinKomp[[Stanowisko / Position ]:[Stanowisko / Position ]],0)))</f>
        <v>0</v>
      </c>
      <c r="FV140" s="194">
        <f>IF(INDEX(tab_MinKomp[Umiejętności szkoleniowe / Trainingsfähigkeiten],MATCH($B139,tab_MinKomp[[Stanowisko / Position ]:[Stanowisko / Position ]],0))="n/a","n/a",FV139-INDEX(tab_MinKomp[Umiejętności szkoleniowe / Trainingsfähigkeiten],MATCH($B139,tab_MinKomp[[Stanowisko / Position ]:[Stanowisko / Position ]],0)))</f>
        <v>1</v>
      </c>
      <c r="FW140" s="194">
        <f>IF(INDEX(tab_MinKomp[Analityczne myślenie, podejście / Analitysches Denken, Einstellung],MATCH($B139,tab_MinKomp[[Stanowisko / Position ]:[Stanowisko / Position ]],0))="n/a","n/a",FW139-INDEX(tab_MinKomp[Analityczne myślenie, podejście / Analitysches Denken, Einstellung],MATCH($B139,tab_MinKomp[[Stanowisko / Position ]:[Stanowisko / Position ]],0)))</f>
        <v>1</v>
      </c>
      <c r="FX140" s="194">
        <f>IF(INDEX(tab_MinKomp[Dokładność, precyzja w dzialaniu / Genauigkeit, Präzision in die Arbeit],MATCH($B139,tab_MinKomp[[Stanowisko / Position ]:[Stanowisko / Position ]],0))="n/a","n/a",FX139-INDEX(tab_MinKomp[Dokładność, precyzja w dzialaniu / Genauigkeit, Präzision in die Arbeit],MATCH($B139,tab_MinKomp[[Stanowisko / Position ]:[Stanowisko / Position ]],0)))</f>
        <v>0</v>
      </c>
      <c r="FY140" s="194">
        <f>IF(INDEX(tab_MinKomp[Dyspozycyjność / Verfügbarkeit],MATCH($B139,tab_MinKomp[[Stanowisko / Position ]:[Stanowisko / Position ]],0))="n/a","n/a",FY139-INDEX(tab_MinKomp[Dyspozycyjność / Verfügbarkeit],MATCH($B139,tab_MinKomp[[Stanowisko / Position ]:[Stanowisko / Position ]],0)))</f>
        <v>0</v>
      </c>
      <c r="FZ140" s="194">
        <f>IF(INDEX(tab_MinKomp[Zaangażowanie / 
Engagement],MATCH($B139,tab_MinKomp[[Stanowisko / Position ]:[Stanowisko / Position ]],0))="n/a","n/a",FZ139-INDEX(tab_MinKomp[Zaangażowanie / 
Engagement],MATCH($B139,tab_MinKomp[[Stanowisko / Position ]:[Stanowisko / Position ]],0)))</f>
        <v>0</v>
      </c>
      <c r="GA140" s="194" t="str">
        <f>IF(INDEX(tab_MinKomp[Konserwacja form guma],MATCH($B139,tab_MinKomp[[Stanowisko / Position ]:[Stanowisko / Position ]],0))="n/a","n/a",GA139-INDEX(tab_MinKomp[Konserwacja form guma],MATCH($B139,tab_MinKomp[[Stanowisko / Position ]:[Stanowisko / Position ]],0)))</f>
        <v>n/a</v>
      </c>
      <c r="GB140" s="194" t="str">
        <f>IF(INDEX(tab_MinKomp[Konserwacja form plastiki],MATCH($B139,tab_MinKomp[[Stanowisko / Position ]:[Stanowisko / Position ]],0))="n/a","n/a",GB139-INDEX(tab_MinKomp[Konserwacja form plastiki],MATCH($B139,tab_MinKomp[[Stanowisko / Position ]:[Stanowisko / Position ]],0)))</f>
        <v>n/a</v>
      </c>
      <c r="GC140" s="194">
        <f>IF(INDEX(tab_MinKomp[Elastyczność w działaniu],MATCH($B139,tab_MinKomp[[Stanowisko / Position ]:[Stanowisko / Position ]],0))="n/a","n/a",GC139-INDEX(tab_MinKomp[Elastyczność w działaniu],MATCH($B139,tab_MinKomp[[Stanowisko / Position ]:[Stanowisko / Position ]],0)))</f>
        <v>0</v>
      </c>
      <c r="GD140" s="194">
        <f>IF(INDEX(tab_MinKomp[Komunikatywność],MATCH($B139,tab_MinKomp[[Stanowisko / Position ]:[Stanowisko / Position ]],0))="n/a","n/a",GD139-INDEX(tab_MinKomp[Komunikatywność],MATCH($B139,tab_MinKomp[[Stanowisko / Position ]:[Stanowisko / Position ]],0)))</f>
        <v>1</v>
      </c>
      <c r="GE140" s="193" t="str">
        <f>IF(INDEX(tab_MinKomp[Motywowanie i budowanie zaangażowania zespołu],MATCH($B139,tab_MinKomp[[Stanowisko / Position ]:[Stanowisko / Position ]],0))="n/a","n/a",GE139-INDEX(tab_MinKomp[Motywowanie i budowanie zaangażowania zespołu],MATCH($B139,tab_MinKomp[[Stanowisko / Position ]:[Stanowisko / Position ]],0)))</f>
        <v>n/a</v>
      </c>
      <c r="GF140" s="186" t="s">
        <v>248</v>
      </c>
      <c r="GG140" s="186" t="s">
        <v>248</v>
      </c>
      <c r="GH140" s="186" t="s">
        <v>248</v>
      </c>
      <c r="GI140" s="186" t="s">
        <v>248</v>
      </c>
      <c r="GJ140" s="186" t="s">
        <v>248</v>
      </c>
      <c r="GK140" s="186" t="s">
        <v>248</v>
      </c>
      <c r="GL140" s="186" t="s">
        <v>248</v>
      </c>
      <c r="GM140" s="186" t="s">
        <v>248</v>
      </c>
      <c r="GN140" s="186" t="s">
        <v>248</v>
      </c>
      <c r="GO140" s="186" t="s">
        <v>248</v>
      </c>
      <c r="GP140" s="186" t="s">
        <v>248</v>
      </c>
      <c r="GQ140" s="186" t="s">
        <v>248</v>
      </c>
      <c r="GR140" s="186" t="s">
        <v>248</v>
      </c>
      <c r="GS140" s="186" t="s">
        <v>248</v>
      </c>
      <c r="GT140" s="186" t="s">
        <v>248</v>
      </c>
      <c r="GU140" s="186" t="s">
        <v>248</v>
      </c>
      <c r="GV140" s="186" t="s">
        <v>248</v>
      </c>
      <c r="GW140" s="186" t="s">
        <v>248</v>
      </c>
      <c r="GX140" s="186" t="s">
        <v>248</v>
      </c>
      <c r="GY140" s="186" t="s">
        <v>248</v>
      </c>
      <c r="GZ140" s="261" t="s">
        <v>248</v>
      </c>
      <c r="HA140" s="261" t="s">
        <v>248</v>
      </c>
      <c r="HB140" s="191">
        <f>SUM(G140:GE140)/(HB139-(SUM(G140:GE140)))</f>
        <v>0.15686274509803921</v>
      </c>
    </row>
    <row r="141" spans="1:211" ht="24.9" customHeight="1" x14ac:dyDescent="0.3">
      <c r="A141" s="105" t="s">
        <v>321</v>
      </c>
      <c r="B141" s="105" t="s">
        <v>315</v>
      </c>
      <c r="C141" s="105" t="s">
        <v>383</v>
      </c>
      <c r="D141" s="105">
        <v>1758</v>
      </c>
      <c r="E141" s="394" t="s">
        <v>456</v>
      </c>
      <c r="F141" s="185" t="s">
        <v>374</v>
      </c>
      <c r="G141" s="186">
        <v>2</v>
      </c>
      <c r="H141" s="186">
        <v>1</v>
      </c>
      <c r="I141" s="186">
        <v>2</v>
      </c>
      <c r="J141" s="186">
        <v>1</v>
      </c>
      <c r="K141" s="186">
        <v>1</v>
      </c>
      <c r="L141" s="186" t="s">
        <v>248</v>
      </c>
      <c r="M141" s="186" t="s">
        <v>248</v>
      </c>
      <c r="N141" s="186" t="s">
        <v>248</v>
      </c>
      <c r="O141" s="186">
        <v>1</v>
      </c>
      <c r="P141" s="186">
        <v>1</v>
      </c>
      <c r="Q141" s="186" t="s">
        <v>248</v>
      </c>
      <c r="R141" s="186" t="s">
        <v>248</v>
      </c>
      <c r="S141" s="186" t="s">
        <v>248</v>
      </c>
      <c r="T141" s="186" t="s">
        <v>248</v>
      </c>
      <c r="U141" s="186" t="s">
        <v>248</v>
      </c>
      <c r="V141" s="186" t="s">
        <v>248</v>
      </c>
      <c r="W141" s="186" t="s">
        <v>248</v>
      </c>
      <c r="X141" s="186" t="s">
        <v>248</v>
      </c>
      <c r="Y141" s="186" t="s">
        <v>248</v>
      </c>
      <c r="Z141" s="186" t="s">
        <v>248</v>
      </c>
      <c r="AA141" s="186" t="s">
        <v>248</v>
      </c>
      <c r="AB141" s="186" t="s">
        <v>248</v>
      </c>
      <c r="AC141" s="186" t="s">
        <v>248</v>
      </c>
      <c r="AD141" s="186" t="s">
        <v>248</v>
      </c>
      <c r="AE141" s="186" t="s">
        <v>248</v>
      </c>
      <c r="AF141" s="186" t="s">
        <v>248</v>
      </c>
      <c r="AG141" s="186" t="s">
        <v>248</v>
      </c>
      <c r="AH141" s="186" t="s">
        <v>248</v>
      </c>
      <c r="AI141" s="186" t="s">
        <v>248</v>
      </c>
      <c r="AJ141" s="186" t="s">
        <v>248</v>
      </c>
      <c r="AK141" s="186" t="s">
        <v>248</v>
      </c>
      <c r="AL141" s="186">
        <v>1</v>
      </c>
      <c r="AM141" s="186" t="s">
        <v>248</v>
      </c>
      <c r="AN141" s="186" t="s">
        <v>248</v>
      </c>
      <c r="AO141" s="186">
        <v>1</v>
      </c>
      <c r="AP141" s="186" t="s">
        <v>248</v>
      </c>
      <c r="AQ141" s="186">
        <v>1</v>
      </c>
      <c r="AR141" s="186" t="s">
        <v>248</v>
      </c>
      <c r="AS141" s="186" t="s">
        <v>248</v>
      </c>
      <c r="AT141" s="186" t="s">
        <v>248</v>
      </c>
      <c r="AU141" s="186" t="s">
        <v>248</v>
      </c>
      <c r="AV141" s="186">
        <v>2</v>
      </c>
      <c r="AW141" s="186">
        <v>1</v>
      </c>
      <c r="AX141" s="186" t="s">
        <v>248</v>
      </c>
      <c r="AY141" s="186" t="s">
        <v>248</v>
      </c>
      <c r="AZ141" s="186" t="s">
        <v>248</v>
      </c>
      <c r="BA141" s="186">
        <v>1</v>
      </c>
      <c r="BB141" s="186">
        <v>1</v>
      </c>
      <c r="BC141" s="186" t="s">
        <v>248</v>
      </c>
      <c r="BD141" s="186" t="s">
        <v>248</v>
      </c>
      <c r="BE141" s="186" t="s">
        <v>248</v>
      </c>
      <c r="BF141" s="186" t="s">
        <v>248</v>
      </c>
      <c r="BG141" s="186" t="s">
        <v>248</v>
      </c>
      <c r="BH141" s="186" t="s">
        <v>248</v>
      </c>
      <c r="BI141" s="186" t="s">
        <v>248</v>
      </c>
      <c r="BJ141" s="186" t="s">
        <v>248</v>
      </c>
      <c r="BK141" s="186" t="s">
        <v>248</v>
      </c>
      <c r="BL141" s="186" t="s">
        <v>248</v>
      </c>
      <c r="BM141" s="186" t="s">
        <v>248</v>
      </c>
      <c r="BN141" s="186" t="s">
        <v>248</v>
      </c>
      <c r="BO141" s="186" t="s">
        <v>248</v>
      </c>
      <c r="BP141" s="186" t="s">
        <v>248</v>
      </c>
      <c r="BQ141" s="186">
        <v>2</v>
      </c>
      <c r="BR141" s="186" t="s">
        <v>248</v>
      </c>
      <c r="BS141" s="186">
        <v>2</v>
      </c>
      <c r="BT141" s="186" t="s">
        <v>248</v>
      </c>
      <c r="BU141" s="186">
        <v>2</v>
      </c>
      <c r="BV141" s="186" t="s">
        <v>248</v>
      </c>
      <c r="BW141" s="186">
        <v>2</v>
      </c>
      <c r="BX141" s="186"/>
      <c r="BY141" s="186" t="s">
        <v>248</v>
      </c>
      <c r="BZ141" s="186">
        <v>2</v>
      </c>
      <c r="CA141" s="186" t="s">
        <v>248</v>
      </c>
      <c r="CB141" s="186">
        <v>2</v>
      </c>
      <c r="CC141" s="186" t="s">
        <v>248</v>
      </c>
      <c r="CD141" s="186">
        <v>1</v>
      </c>
      <c r="CE141" s="186">
        <v>1</v>
      </c>
      <c r="CF141" s="186"/>
      <c r="CG141" s="186">
        <v>1</v>
      </c>
      <c r="CH141" s="186" t="s">
        <v>248</v>
      </c>
      <c r="CI141" s="186" t="s">
        <v>248</v>
      </c>
      <c r="CJ141" s="186" t="s">
        <v>248</v>
      </c>
      <c r="CK141" s="186" t="s">
        <v>248</v>
      </c>
      <c r="CL141" s="186" t="s">
        <v>248</v>
      </c>
      <c r="CM141" s="186" t="s">
        <v>248</v>
      </c>
      <c r="CN141" s="186" t="s">
        <v>248</v>
      </c>
      <c r="CO141" s="186" t="s">
        <v>248</v>
      </c>
      <c r="CP141" s="186" t="s">
        <v>248</v>
      </c>
      <c r="CQ141" s="186" t="s">
        <v>248</v>
      </c>
      <c r="CR141" s="186" t="s">
        <v>248</v>
      </c>
      <c r="CS141" s="186" t="s">
        <v>248</v>
      </c>
      <c r="CT141" s="186" t="s">
        <v>248</v>
      </c>
      <c r="CU141" s="186" t="s">
        <v>248</v>
      </c>
      <c r="CV141" s="186" t="s">
        <v>248</v>
      </c>
      <c r="CW141" s="186">
        <v>2</v>
      </c>
      <c r="CX141" s="186" t="s">
        <v>248</v>
      </c>
      <c r="CY141" s="186" t="s">
        <v>248</v>
      </c>
      <c r="CZ141" s="186" t="s">
        <v>248</v>
      </c>
      <c r="DA141" s="186" t="s">
        <v>248</v>
      </c>
      <c r="DB141" s="186" t="s">
        <v>248</v>
      </c>
      <c r="DC141" s="186" t="s">
        <v>248</v>
      </c>
      <c r="DD141" s="186" t="s">
        <v>248</v>
      </c>
      <c r="DE141" s="186" t="s">
        <v>248</v>
      </c>
      <c r="DF141" s="186">
        <v>1</v>
      </c>
      <c r="DG141" s="186" t="s">
        <v>248</v>
      </c>
      <c r="DH141" s="186" t="s">
        <v>248</v>
      </c>
      <c r="DI141" s="186" t="s">
        <v>248</v>
      </c>
      <c r="DJ141" s="186" t="s">
        <v>248</v>
      </c>
      <c r="DK141" s="186" t="s">
        <v>248</v>
      </c>
      <c r="DL141" s="186" t="s">
        <v>248</v>
      </c>
      <c r="DM141" s="186" t="s">
        <v>248</v>
      </c>
      <c r="DN141" s="186" t="s">
        <v>248</v>
      </c>
      <c r="DO141" s="186" t="s">
        <v>248</v>
      </c>
      <c r="DP141" s="186" t="s">
        <v>248</v>
      </c>
      <c r="DQ141" s="186" t="s">
        <v>248</v>
      </c>
      <c r="DR141" s="186" t="s">
        <v>248</v>
      </c>
      <c r="DS141" s="186" t="s">
        <v>248</v>
      </c>
      <c r="DT141" s="186" t="s">
        <v>248</v>
      </c>
      <c r="DU141" s="186" t="s">
        <v>248</v>
      </c>
      <c r="DV141" s="186" t="s">
        <v>248</v>
      </c>
      <c r="DW141" s="186" t="s">
        <v>248</v>
      </c>
      <c r="DX141" s="186" t="s">
        <v>248</v>
      </c>
      <c r="DY141" s="186" t="s">
        <v>248</v>
      </c>
      <c r="DZ141" s="186" t="s">
        <v>248</v>
      </c>
      <c r="EA141" s="186" t="s">
        <v>248</v>
      </c>
      <c r="EB141" s="186" t="s">
        <v>248</v>
      </c>
      <c r="EC141" s="186" t="s">
        <v>248</v>
      </c>
      <c r="ED141" s="186" t="s">
        <v>248</v>
      </c>
      <c r="EE141" s="186" t="s">
        <v>248</v>
      </c>
      <c r="EF141" s="186" t="s">
        <v>248</v>
      </c>
      <c r="EG141" s="186" t="s">
        <v>248</v>
      </c>
      <c r="EH141" s="186" t="s">
        <v>248</v>
      </c>
      <c r="EI141" s="186" t="s">
        <v>248</v>
      </c>
      <c r="EJ141" s="186" t="s">
        <v>248</v>
      </c>
      <c r="EK141" s="186" t="s">
        <v>248</v>
      </c>
      <c r="EL141" s="184" t="s">
        <v>248</v>
      </c>
      <c r="EM141" s="184" t="s">
        <v>248</v>
      </c>
      <c r="EN141" s="184" t="s">
        <v>248</v>
      </c>
      <c r="EO141" s="186" t="s">
        <v>248</v>
      </c>
      <c r="EP141" s="186" t="s">
        <v>248</v>
      </c>
      <c r="EQ141" s="186" t="s">
        <v>248</v>
      </c>
      <c r="ER141" s="186" t="s">
        <v>248</v>
      </c>
      <c r="ES141" s="186" t="s">
        <v>248</v>
      </c>
      <c r="ET141" s="186" t="s">
        <v>248</v>
      </c>
      <c r="EU141" s="186" t="s">
        <v>248</v>
      </c>
      <c r="EV141" s="186" t="s">
        <v>248</v>
      </c>
      <c r="EW141" s="186" t="s">
        <v>248</v>
      </c>
      <c r="EX141" s="186" t="s">
        <v>248</v>
      </c>
      <c r="EY141" s="186" t="s">
        <v>248</v>
      </c>
      <c r="EZ141" s="186" t="s">
        <v>248</v>
      </c>
      <c r="FA141" s="186" t="s">
        <v>248</v>
      </c>
      <c r="FB141" s="186" t="s">
        <v>248</v>
      </c>
      <c r="FC141" s="186" t="s">
        <v>248</v>
      </c>
      <c r="FD141" s="186" t="s">
        <v>248</v>
      </c>
      <c r="FE141" s="186" t="s">
        <v>248</v>
      </c>
      <c r="FF141" s="186" t="s">
        <v>248</v>
      </c>
      <c r="FG141" s="186" t="s">
        <v>248</v>
      </c>
      <c r="FH141" s="186" t="s">
        <v>248</v>
      </c>
      <c r="FI141" s="186" t="s">
        <v>248</v>
      </c>
      <c r="FJ141" s="186" t="s">
        <v>248</v>
      </c>
      <c r="FK141" s="186" t="s">
        <v>248</v>
      </c>
      <c r="FL141" s="186" t="s">
        <v>248</v>
      </c>
      <c r="FM141" s="186" t="s">
        <v>248</v>
      </c>
      <c r="FN141" s="186" t="s">
        <v>248</v>
      </c>
      <c r="FO141" s="186" t="s">
        <v>248</v>
      </c>
      <c r="FP141" s="186" t="s">
        <v>248</v>
      </c>
      <c r="FQ141" s="187" t="s">
        <v>248</v>
      </c>
      <c r="FR141" s="187" t="s">
        <v>248</v>
      </c>
      <c r="FS141" s="186">
        <v>2</v>
      </c>
      <c r="FT141" s="186">
        <v>1</v>
      </c>
      <c r="FU141" s="186">
        <v>1</v>
      </c>
      <c r="FV141" s="186">
        <v>1</v>
      </c>
      <c r="FW141" s="186">
        <v>1</v>
      </c>
      <c r="FX141" s="186">
        <v>1</v>
      </c>
      <c r="FY141" s="186">
        <v>2</v>
      </c>
      <c r="FZ141" s="186">
        <v>2</v>
      </c>
      <c r="GA141" s="186" t="s">
        <v>248</v>
      </c>
      <c r="GB141" s="186" t="s">
        <v>248</v>
      </c>
      <c r="GC141" s="186">
        <v>1</v>
      </c>
      <c r="GD141" s="186">
        <v>1</v>
      </c>
      <c r="GE141" s="186" t="s">
        <v>248</v>
      </c>
      <c r="GF141" s="186" t="s">
        <v>248</v>
      </c>
      <c r="GG141" s="186" t="s">
        <v>248</v>
      </c>
      <c r="GH141" s="186" t="s">
        <v>248</v>
      </c>
      <c r="GI141" s="186" t="s">
        <v>248</v>
      </c>
      <c r="GJ141" s="186" t="s">
        <v>248</v>
      </c>
      <c r="GK141" s="186" t="s">
        <v>248</v>
      </c>
      <c r="GL141" s="186" t="s">
        <v>248</v>
      </c>
      <c r="GM141" s="186" t="s">
        <v>248</v>
      </c>
      <c r="GN141" s="186" t="s">
        <v>248</v>
      </c>
      <c r="GO141" s="186" t="s">
        <v>248</v>
      </c>
      <c r="GP141" s="186" t="s">
        <v>248</v>
      </c>
      <c r="GQ141" s="186" t="s">
        <v>248</v>
      </c>
      <c r="GR141" s="186" t="s">
        <v>248</v>
      </c>
      <c r="GS141" s="186" t="s">
        <v>248</v>
      </c>
      <c r="GT141" s="186" t="s">
        <v>248</v>
      </c>
      <c r="GU141" s="186" t="s">
        <v>248</v>
      </c>
      <c r="GV141" s="186" t="s">
        <v>248</v>
      </c>
      <c r="GW141" s="186" t="s">
        <v>248</v>
      </c>
      <c r="GX141" s="186" t="s">
        <v>248</v>
      </c>
      <c r="GY141" s="186" t="s">
        <v>248</v>
      </c>
      <c r="GZ141" s="261" t="s">
        <v>248</v>
      </c>
      <c r="HA141" s="261" t="s">
        <v>248</v>
      </c>
      <c r="HB141" s="188">
        <f>SUM(G141:GE141)</f>
        <v>48</v>
      </c>
    </row>
    <row r="142" spans="1:211" ht="24.9" customHeight="1" thickBot="1" x14ac:dyDescent="0.35">
      <c r="A142" s="108" t="str">
        <f>A141</f>
        <v>Prod.-Q-5</v>
      </c>
      <c r="B142" s="108" t="str">
        <f>B141</f>
        <v>Pracownik Produkcji</v>
      </c>
      <c r="C142" s="108" t="str">
        <f>C141</f>
        <v>RL</v>
      </c>
      <c r="D142" s="108">
        <f>D141</f>
        <v>1758</v>
      </c>
      <c r="E142" s="395"/>
      <c r="F142" s="189" t="s">
        <v>375</v>
      </c>
      <c r="G142" s="192">
        <f>IF(INDEX(tab_MinKomp[Przepisy BHP / BHP Vorschriften],MATCH($B141,tab_MinKomp[[Stanowisko / Position ]:[Stanowisko / Position ]],0))="n/a","n/a",G141-INDEX(tab_MinKomp[Przepisy BHP / BHP Vorschriften],MATCH($B141,tab_MinKomp[[Stanowisko / Position ]:[Stanowisko / Position ]],0)))</f>
        <v>0</v>
      </c>
      <c r="H142" s="193">
        <f>IF(INDEX(tab_MinKomp[Przepisy PPOŻ / Brandschutzbestimmungen],MATCH($B141,tab_MinKomp[[Stanowisko / Position ]:[Stanowisko / Position ]],0))="n/a","n/a",H141-INDEX(tab_MinKomp[Przepisy PPOŻ / Brandschutzbestimmungen],MATCH($B141,tab_MinKomp[[Stanowisko / Position ]:[Stanowisko / Position ]],0)))</f>
        <v>0</v>
      </c>
      <c r="I142" s="193">
        <f>IF(INDEX(tab_MinKomp[Ryzyko zawodowe na stanowiskach pracyv/ Berufliche Risiken an Arbeitsstellen],MATCH($B141,tab_MinKomp[[Stanowisko / Position ]:[Stanowisko / Position ]],0))="n/a","n/a",I141-INDEX(tab_MinKomp[Ryzyko zawodowe na stanowiskach pracyv/ Berufliche Risiken an Arbeitsstellen],MATCH($B141,tab_MinKomp[[Stanowisko / Position ]:[Stanowisko / Position ]],0)))</f>
        <v>0</v>
      </c>
      <c r="J142" s="193">
        <f>IF(INDEX(tab_MinKomp[Gospodarka substancjami niebezpiecznymi / Gefahrstoffmanagement],MATCH($B141,tab_MinKomp[[Stanowisko / Position ]:[Stanowisko / Position ]],0))="n/a","n/a",J141-INDEX(tab_MinKomp[Gospodarka substancjami niebezpiecznymi / Gefahrstoffmanagement],MATCH($B141,tab_MinKomp[[Stanowisko / Position ]:[Stanowisko / Position ]],0)))</f>
        <v>0</v>
      </c>
      <c r="K142" s="193">
        <f>IF(INDEX(tab_MinKomp[Gospodarka odpadami / Abfallwirtschaft],MATCH($B141,tab_MinKomp[[Stanowisko / Position ]:[Stanowisko / Position ]],0))="n/a","n/a",K141-INDEX(tab_MinKomp[Gospodarka odpadami / Abfallwirtschaft],MATCH($B141,tab_MinKomp[[Stanowisko / Position ]:[Stanowisko / Position ]],0)))</f>
        <v>0</v>
      </c>
      <c r="L142" s="194" t="str">
        <f>IF(INDEX(tab_MinKomp[Przepisy kodeksu pracy / Bestimmungen des Arbeitsgesetzes],MATCH($B141,tab_MinKomp[[Stanowisko / Position ]:[Stanowisko / Position ]],0))="n/a","n/a",L141-INDEX(tab_MinKomp[Przepisy kodeksu pracy / Bestimmungen des Arbeitsgesetzes],MATCH($B141,tab_MinKomp[[Stanowisko / Position ]:[Stanowisko / Position ]],0)))</f>
        <v>n/a</v>
      </c>
      <c r="M142" s="195" t="str">
        <f>IF(INDEX(tab_MinKomp[Przepisy o ub.społ. ZUS  / Sozialversicherungsvorschriften],MATCH($B141,tab_MinKomp[[Stanowisko / Position ]:[Stanowisko / Position ]],0))="n/a","n/a",M141-INDEX(tab_MinKomp[Przepisy o ub.społ. ZUS  / Sozialversicherungsvorschriften],MATCH($B141,tab_MinKomp[[Stanowisko / Position ]:[Stanowisko / Position ]],0)))</f>
        <v>n/a</v>
      </c>
      <c r="N142" s="194" t="str">
        <f>IF(INDEX(tab_MinKomp[PRZEPISY O PDOF /persönlich Einkommensteuergesetz ],MATCH($B141,tab_MinKomp[[Stanowisko / Position ]:[Stanowisko / Position ]],0))="n/a","n/a",N141-INDEX(tab_MinKomp[PRZEPISY O PDOF /persönlich Einkommensteuergesetz ],MATCH($B141,tab_MinKomp[[Stanowisko / Position ]:[Stanowisko / Position ]],0)))</f>
        <v>n/a</v>
      </c>
      <c r="O142" s="194">
        <f>IF(INDEX(tab_MinKomp[Regulamin pracy / Arbeitsordnung],MATCH($B141,tab_MinKomp[[Stanowisko / Position ]:[Stanowisko / Position ]],0))="n/a","n/a",O141-INDEX(tab_MinKomp[Regulamin pracy / Arbeitsordnung],MATCH($B141,tab_MinKomp[[Stanowisko / Position ]:[Stanowisko / Position ]],0)))</f>
        <v>0</v>
      </c>
      <c r="P142" s="194">
        <f>IF(INDEX(tab_MinKomp[Regulamin wynagradzania / Vergütungsordnung],MATCH($B141,tab_MinKomp[[Stanowisko / Position ]:[Stanowisko / Position ]],0))="n/a","n/a",P141-INDEX(tab_MinKomp[Regulamin wynagradzania / Vergütungsordnung],MATCH($B141,tab_MinKomp[[Stanowisko / Position ]:[Stanowisko / Position ]],0)))</f>
        <v>0</v>
      </c>
      <c r="Q142" s="194" t="str">
        <f>IF(INDEX(tab_MinKomp[System R2PŁATNIK PRO: Płace / Lohnabrechnung],MATCH($B141,tab_MinKomp[[Stanowisko / Position ]:[Stanowisko / Position ]],0))="n/a","n/a",Q141-INDEX(tab_MinKomp[System R2PŁATNIK PRO: Płace / Lohnabrechnung],MATCH($B141,tab_MinKomp[[Stanowisko / Position ]:[Stanowisko / Position ]],0)))</f>
        <v>n/a</v>
      </c>
      <c r="R142" s="194" t="str">
        <f>IF(INDEX(tab_MinKomp[SystemR2PŁATNIK PRO: KADRY / Personaldaten],MATCH($B141,tab_MinKomp[[Stanowisko / Position ]:[Stanowisko / Position ]],0))="n/a","n/a",R141-INDEX(tab_MinKomp[SystemR2PŁATNIK PRO: KADRY / Personaldaten],MATCH($B141,tab_MinKomp[[Stanowisko / Position ]:[Stanowisko / Position ]],0)))</f>
        <v>n/a</v>
      </c>
      <c r="S142" s="194" t="str">
        <f>IF(INDEX(tab_MinKomp[SYSTEM R2PŁATNIK PRO: zarządzanie pracownikami / Arbeitsverwaltung],MATCH($B141,tab_MinKomp[[Stanowisko / Position ]:[Stanowisko / Position ]],0))="n/a","n/a",S141-INDEX(tab_MinKomp[SYSTEM R2PŁATNIK PRO: zarządzanie pracownikami / Arbeitsverwaltung],MATCH($B141,tab_MinKomp[[Stanowisko / Position ]:[Stanowisko / Position ]],0)))</f>
        <v>n/a</v>
      </c>
      <c r="T142" s="194" t="str">
        <f>IF(INDEX(tab_MinKomp[Doradztwo, wsparcie personalne / Personalberatung und Unterstützung],MATCH($B141,tab_MinKomp[[Stanowisko / Position ]:[Stanowisko / Position ]],0))="n/a","n/a",T141-INDEX(tab_MinKomp[Doradztwo, wsparcie personalne / Personalberatung und Unterstützung],MATCH($B141,tab_MinKomp[[Stanowisko / Position ]:[Stanowisko / Position ]],0)))</f>
        <v>n/a</v>
      </c>
      <c r="U142" s="194" t="str">
        <f>IF(INDEX(tab_MinKomp[Przepisy o podatku VAT / MwSt.- Gesetz],MATCH($B141,tab_MinKomp[[Stanowisko / Position ]:[Stanowisko / Position ]],0))="n/a","n/a",U141-INDEX(tab_MinKomp[Przepisy o podatku VAT / MwSt.- Gesetz],MATCH($B141,tab_MinKomp[[Stanowisko / Position ]:[Stanowisko / Position ]],0)))</f>
        <v>n/a</v>
      </c>
      <c r="V142" s="194" t="str">
        <f>IF(INDEX(tab_MinKomp[PrzepisyPDOP / geschäftlich Einkommensteuergesetz],MATCH($B141,tab_MinKomp[[Stanowisko / Position ]:[Stanowisko / Position ]],0))="n/a","n/a",V141-INDEX(tab_MinKomp[PrzepisyPDOP / geschäftlich Einkommensteuergesetz],MATCH($B141,tab_MinKomp[[Stanowisko / Position ]:[Stanowisko / Position ]],0)))</f>
        <v>n/a</v>
      </c>
      <c r="W142" s="194" t="str">
        <f>IF(INDEX(tab_MinKomp[System BAAN / FINANSE (FIBU)],MATCH($B141,tab_MinKomp[[Stanowisko / Position ]:[Stanowisko / Position ]],0))="n/a","n/a",W141-INDEX(tab_MinKomp[System BAAN / FINANSE (FIBU)],MATCH($B141,tab_MinKomp[[Stanowisko / Position ]:[Stanowisko / Position ]],0)))</f>
        <v>n/a</v>
      </c>
      <c r="X142" s="194" t="str">
        <f>IF(INDEX(tab_MinKomp[Systemy pomocnicze / Hilfssysteme(STOCKPROGRAM, KALK2000 etc.)],MATCH($B141,tab_MinKomp[[Stanowisko / Position ]:[Stanowisko / Position ]],0))="n/a","n/a",X141-INDEX(tab_MinKomp[Systemy pomocnicze / Hilfssysteme(STOCKPROGRAM, KALK2000 etc.)],MATCH($B141,tab_MinKomp[[Stanowisko / Position ]:[Stanowisko / Position ]],0)))</f>
        <v>n/a</v>
      </c>
      <c r="Y142" s="194" t="str">
        <f>IF(INDEX(tab_MinKomp[Polityka rachunkowości / Buchführungspolitik],MATCH($B141,tab_MinKomp[[Stanowisko / Position ]:[Stanowisko / Position ]],0))="n/a","n/a",Y141-INDEX(tab_MinKomp[Polityka rachunkowości / Buchführungspolitik],MATCH($B141,tab_MinKomp[[Stanowisko / Position ]:[Stanowisko / Position ]],0)))</f>
        <v>n/a</v>
      </c>
      <c r="Z142" s="194" t="str">
        <f>IF(INDEX(tab_MinKomp[Ustawa o rachunkowości / Rechnungslegungsgesetz],MATCH($B141,tab_MinKomp[[Stanowisko / Position ]:[Stanowisko / Position ]],0))="n/a","n/a",Z141-INDEX(tab_MinKomp[Ustawa o rachunkowości / Rechnungslegungsgesetz],MATCH($B141,tab_MinKomp[[Stanowisko / Position ]:[Stanowisko / Position ]],0)))</f>
        <v>n/a</v>
      </c>
      <c r="AA142" s="194" t="str">
        <f>IF(INDEX(tab_MinKomp[WORKFLOW - TS-100],MATCH($B141,tab_MinKomp[[Stanowisko / Position ]:[Stanowisko / Position ]],0))="n/a","n/a",AA141-INDEX(tab_MinKomp[WORKFLOW - TS-100],MATCH($B141,tab_MinKomp[[Stanowisko / Position ]:[Stanowisko / Position ]],0)))</f>
        <v>n/a</v>
      </c>
      <c r="AB142" s="194" t="str">
        <f>IF(INDEX(tab_MinKomp[WORKFLOW - SFMS],MATCH($B141,tab_MinKomp[[Stanowisko / Position ]:[Stanowisko / Position ]],0))="n/a","n/a",AB141-INDEX(tab_MinKomp[WORKFLOW - SFMS],MATCH($B141,tab_MinKomp[[Stanowisko / Position ]:[Stanowisko / Position ]],0)))</f>
        <v>n/a</v>
      </c>
      <c r="AC142" s="194" t="str">
        <f>IF(INDEX(tab_MinKomp[System ISO 9001:2015],MATCH($B141,tab_MinKomp[[Stanowisko / Position ]:[Stanowisko / Position ]],0))="n/a","n/a",AC141-INDEX(tab_MinKomp[System ISO 9001:2015],MATCH($B141,tab_MinKomp[[Stanowisko / Position ]:[Stanowisko / Position ]],0)))</f>
        <v>n/a</v>
      </c>
      <c r="AD142" s="194" t="str">
        <f>IF(INDEX(tab_MinKomp[System ISO 9001:2015],MATCH($B141,tab_MinKomp[[Stanowisko / Position ]:[Stanowisko / Position ]],0))="n/a","n/a",AD141-INDEX(tab_MinKomp[System ISO 9001:2015],MATCH($B141,tab_MinKomp[[Stanowisko / Position ]:[Stanowisko / Position ]],0)))</f>
        <v>n/a</v>
      </c>
      <c r="AE142" s="194" t="str">
        <f>IF(INDEX(tab_MinKomp[System ISO 9001:2015],MATCH($B141,tab_MinKomp[[Stanowisko / Position ]:[Stanowisko / Position ]],0))="n/a","n/a",AE141-INDEX(tab_MinKomp[System ISO 9001:2015],MATCH($B141,tab_MinKomp[[Stanowisko / Position ]:[Stanowisko / Position ]],0)))</f>
        <v>n/a</v>
      </c>
      <c r="AF142" s="194" t="str">
        <f>IF(INDEX(tab_MinKomp[System ISO 9001:2015],MATCH($B141,tab_MinKomp[[Stanowisko / Position ]:[Stanowisko / Position ]],0))="n/a","n/a",AF141-INDEX(tab_MinKomp[System ISO 9001:2015],MATCH($B141,tab_MinKomp[[Stanowisko / Position ]:[Stanowisko / Position ]],0)))</f>
        <v>n/a</v>
      </c>
      <c r="AG142" s="194" t="str">
        <f>IF(INDEX(tab_MinKomp[Wymagania VDA 6.3 Process / Forderungen],MATCH($B141,tab_MinKomp[[Stanowisko / Position ]:[Stanowisko / Position ]],0))="n/a","n/a",AG141-INDEX(tab_MinKomp[Wymagania VDA 6.3 Process / Forderungen],MATCH($B141,tab_MinKomp[[Stanowisko / Position ]:[Stanowisko / Position ]],0)))</f>
        <v>n/a</v>
      </c>
      <c r="AH142" s="194" t="str">
        <f>IF(INDEX(tab_MinKomp[Wymagania VDA 6.5 Product / Forderungen],MATCH($B141,tab_MinKomp[[Stanowisko / Position ]:[Stanowisko / Position ]],0))="n/a","n/a",AH141-INDEX(tab_MinKomp[Wymagania VDA 6.5 Product / Forderungen],MATCH($B141,tab_MinKomp[[Stanowisko / Position ]:[Stanowisko / Position ]],0)))</f>
        <v>n/a</v>
      </c>
      <c r="AI142" s="194" t="str">
        <f>IF(INDEX(tab_MinKomp[System ISO 9001:2015],MATCH($B141,tab_MinKomp[[Stanowisko / Position ]:[Stanowisko / Position ]],0))="n/a","n/a",AI141-INDEX(tab_MinKomp[System ISO 9001:2015],MATCH($B141,tab_MinKomp[[Stanowisko / Position ]:[Stanowisko / Position ]],0)))</f>
        <v>n/a</v>
      </c>
      <c r="AJ142" s="194" t="str">
        <f>IF(INDEX(tab_MinKomp[Auditor systemu ISO 17021:2018],MATCH($B141,tab_MinKomp[[Stanowisko / Position ]:[Stanowisko / Position ]],0))="n/a","n/a",AJ141-INDEX(tab_MinKomp[Auditor systemu ISO 17021:2018],MATCH($B141,tab_MinKomp[[Stanowisko / Position ]:[Stanowisko / Position ]],0)))</f>
        <v>n/a</v>
      </c>
      <c r="AK142" s="194" t="str">
        <f>IF(INDEX(tab_MinKomp[Pełnomocnik systemu / Systemvertreter],MATCH($B141,tab_MinKomp[[Stanowisko / Position ]:[Stanowisko / Position ]],0))="n/a","n/a",AK141-INDEX(tab_MinKomp[Pełnomocnik systemu / Systemvertreter],MATCH($B141,tab_MinKomp[[Stanowisko / Position ]:[Stanowisko / Position ]],0)))</f>
        <v>n/a</v>
      </c>
      <c r="AL142" s="194">
        <f>IF(INDEX(tab_MinKomp[Polityka Etyczna - Compliance],MATCH($B141,tab_MinKomp[[Stanowisko / Position ]:[Stanowisko / Position ]],0))="n/a","n/a",AL141-INDEX(tab_MinKomp[Polityka Etyczna - Compliance],MATCH($B141,tab_MinKomp[[Stanowisko / Position ]:[Stanowisko / Position ]],0)))</f>
        <v>0</v>
      </c>
      <c r="AM142" s="194" t="str">
        <f>IF(INDEX(tab_MinKomp[WDRAŻANIE NOWYCH PROJEKTÓW/ PROCEDURA CTM],MATCH($B141,tab_MinKomp[[Stanowisko / Position ]:[Stanowisko / Position ]],0))="n/a","n/a",AM141-INDEX(tab_MinKomp[WDRAŻANIE NOWYCH PROJEKTÓW/ PROCEDURA CTM],MATCH($B141,tab_MinKomp[[Stanowisko / Position ]:[Stanowisko / Position ]],0)))</f>
        <v>n/a</v>
      </c>
      <c r="AN142" s="194" t="str">
        <f>IF(INDEX(tab_MinKomp[KAMIENIE MILOWE MSL/PIFF],MATCH($B141,tab_MinKomp[[Stanowisko / Position ]:[Stanowisko / Position ]],0))="n/a","n/a",AN141-INDEX(tab_MinKomp[KAMIENIE MILOWE MSL/PIFF],MATCH($B141,tab_MinKomp[[Stanowisko / Position ]:[Stanowisko / Position ]],0)))</f>
        <v>n/a</v>
      </c>
      <c r="AO142" s="194">
        <f>IF(INDEX(tab_MinKomp[CP],MATCH($B141,tab_MinKomp[[Stanowisko / Position ]:[Stanowisko / Position ]],0))="n/a","n/a",AO141-INDEX(tab_MinKomp[CP],MATCH($B141,tab_MinKomp[[Stanowisko / Position ]:[Stanowisko / Position ]],0)))</f>
        <v>0</v>
      </c>
      <c r="AP142" s="194" t="str">
        <f>IF(INDEX(tab_MinKomp[FMEA],MATCH($B141,tab_MinKomp[[Stanowisko / Position ]:[Stanowisko / Position ]],0))="n/a","n/a",AP141-INDEX(tab_MinKomp[FMEA],MATCH($B141,tab_MinKomp[[Stanowisko / Position ]:[Stanowisko / Position ]],0)))</f>
        <v>n/a</v>
      </c>
      <c r="AQ142" s="194">
        <f>IF(INDEX(tab_MinKomp[FLOW CHART],MATCH($B141,tab_MinKomp[[Stanowisko / Position ]:[Stanowisko / Position ]],0))="n/a","n/a",AQ141-INDEX(tab_MinKomp[FLOW CHART],MATCH($B141,tab_MinKomp[[Stanowisko / Position ]:[Stanowisko / Position ]],0)))</f>
        <v>0</v>
      </c>
      <c r="AR142" s="194" t="str">
        <f>IF(INDEX(tab_MinKomp[APQP],MATCH($B141,tab_MinKomp[[Stanowisko / Position ]:[Stanowisko / Position ]],0))="n/a","n/a",AR141-INDEX(tab_MinKomp[APQP],MATCH($B141,tab_MinKomp[[Stanowisko / Position ]:[Stanowisko / Position ]],0)))</f>
        <v>n/a</v>
      </c>
      <c r="AS142" s="194" t="str">
        <f>IF(INDEX(tab_MinKomp[MSA],MATCH($B141,tab_MinKomp[[Stanowisko / Position ]:[Stanowisko / Position ]],0))="n/a","n/a",AS141-INDEX(tab_MinKomp[MSA],MATCH($B141,tab_MinKomp[[Stanowisko / Position ]:[Stanowisko / Position ]],0)))</f>
        <v>n/a</v>
      </c>
      <c r="AT142" s="194" t="str">
        <f>IF(INDEX(tab_MinKomp[SPC],MATCH($B141,tab_MinKomp[[Stanowisko / Position ]:[Stanowisko / Position ]],0))="n/a","n/a",AT141-INDEX(tab_MinKomp[SPC],MATCH($B141,tab_MinKomp[[Stanowisko / Position ]:[Stanowisko / Position ]],0)))</f>
        <v>n/a</v>
      </c>
      <c r="AU142" s="194" t="str">
        <f>IF(INDEX(tab_MinKomp[CSR (SPECYFICZNE WYMAGANIA KLIENTA)],MATCH($B141,tab_MinKomp[[Stanowisko / Position ]:[Stanowisko / Position ]],0))="n/a","n/a",AU141-INDEX(tab_MinKomp[CSR (SPECYFICZNE WYMAGANIA KLIENTA)],MATCH($B141,tab_MinKomp[[Stanowisko / Position ]:[Stanowisko / Position ]],0)))</f>
        <v>n/a</v>
      </c>
      <c r="AV142" s="194">
        <f>IF(INDEX(tab_MinKomp[5S],MATCH($B141,tab_MinKomp[[Stanowisko / Position ]:[Stanowisko / Position ]],0))="n/a","n/a",AV141-INDEX(tab_MinKomp[5S],MATCH($B141,tab_MinKomp[[Stanowisko / Position ]:[Stanowisko / Position ]],0)))</f>
        <v>0</v>
      </c>
      <c r="AW142" s="194">
        <f>IF(INDEX(tab_MinKomp[LEAN MANAGEMENT],MATCH($B141,tab_MinKomp[[Stanowisko / Position ]:[Stanowisko / Position ]],0))="n/a","n/a",AW141-INDEX(tab_MinKomp[LEAN MANAGEMENT],MATCH($B141,tab_MinKomp[[Stanowisko / Position ]:[Stanowisko / Position ]],0)))</f>
        <v>0</v>
      </c>
      <c r="AX142" s="194" t="str">
        <f>IF(INDEX(tab_MinKomp[5R],MATCH($B141,tab_MinKomp[[Stanowisko / Position ]:[Stanowisko / Position ]],0))="n/a","n/a",AX141-INDEX(tab_MinKomp[5R],MATCH($B141,tab_MinKomp[[Stanowisko / Position ]:[Stanowisko / Position ]],0)))</f>
        <v>n/a</v>
      </c>
      <c r="AY142" s="194" t="str">
        <f>IF(INDEX(tab_MinKomp[Six Sigma],MATCH($B141,tab_MinKomp[[Stanowisko / Position ]:[Stanowisko / Position ]],0))="n/a","n/a",AY141-INDEX(tab_MinKomp[Six Sigma],MATCH($B141,tab_MinKomp[[Stanowisko / Position ]:[Stanowisko / Position ]],0)))</f>
        <v>n/a</v>
      </c>
      <c r="AZ142" s="194" t="str">
        <f>IF(INDEX(tab_MinKomp[System BAAN / Distribution &amp; Supply Chain],MATCH($B141,tab_MinKomp[[Stanowisko / Position ]:[Stanowisko / Position ]],0))="n/a","n/a",AZ141-INDEX(tab_MinKomp[System BAAN / Distribution &amp; Supply Chain],MATCH($B141,tab_MinKomp[[Stanowisko / Position ]:[Stanowisko / Position ]],0)))</f>
        <v>n/a</v>
      </c>
      <c r="BA142" s="194">
        <f>IF(INDEX(tab_MinKomp[LEAN MANAGEMENT],MATCH($B141,tab_MinKomp[[Stanowisko / Position ]:[Stanowisko / Position ]],0))="n/a","n/a",BA141-INDEX(tab_MinKomp[LEAN MANAGEMENT],MATCH($B141,tab_MinKomp[[Stanowisko / Position ]:[Stanowisko / Position ]],0)))</f>
        <v>0</v>
      </c>
      <c r="BB142" s="194">
        <f>IF(INDEX(tab_MinKomp[LEAN MANAGEMENT],MATCH($B141,tab_MinKomp[[Stanowisko / Position ]:[Stanowisko / Position ]],0))="n/a","n/a",BB141-INDEX(tab_MinKomp[LEAN MANAGEMENT],MATCH($B141,tab_MinKomp[[Stanowisko / Position ]:[Stanowisko / Position ]],0)))</f>
        <v>0</v>
      </c>
      <c r="BC142" s="194" t="str">
        <f>IF(INDEX(tab_MinKomp[Organizacja dostaw / Versorgungsorganisation],MATCH($B141,tab_MinKomp[[Stanowisko / Position ]:[Stanowisko / Position ]],0))="n/a","n/a",BC141-INDEX(tab_MinKomp[Organizacja dostaw / Versorgungsorganisation],MATCH($B141,tab_MinKomp[[Stanowisko / Position ]:[Stanowisko / Position ]],0)))</f>
        <v>n/a</v>
      </c>
      <c r="BD142" s="194" t="str">
        <f>IF(INDEX(tab_MinKomp[Organizacja wysyłek / Organisation von Lieferungen],MATCH($B141,tab_MinKomp[[Stanowisko / Position ]:[Stanowisko / Position ]],0))="n/a","n/a",BD141-INDEX(tab_MinKomp[Organizacja wysyłek / Organisation von Lieferungen],MATCH($B141,tab_MinKomp[[Stanowisko / Position ]:[Stanowisko / Position ]],0)))</f>
        <v>n/a</v>
      </c>
      <c r="BE142" s="194" t="str">
        <f>IF(INDEX(tab_MinKomp[Analiza magazynowa - Program Polen.mdb / Inventuranalyse],MATCH($B141,tab_MinKomp[[Stanowisko / Position ]:[Stanowisko / Position ]],0))="n/a","n/a",BE141-INDEX(tab_MinKomp[Analiza magazynowa - Program Polen.mdb / Inventuranalyse],MATCH($B141,tab_MinKomp[[Stanowisko / Position ]:[Stanowisko / Position ]],0)))</f>
        <v>n/a</v>
      </c>
      <c r="BF142" s="190" t="str">
        <f>IF(INDEX(tab_MinKomp[MMOG (Materials Management Operations Guidelines)],MATCH($B141,tab_MinKomp[[Stanowisko / Position ]:[Stanowisko / Position ]],0))="n/a","n/a",BF141-INDEX(tab_MinKomp[MMOG (Materials Management Operations Guidelines)],MATCH($B141,tab_MinKomp[[Stanowisko / Position ]:[Stanowisko / Position ]],0)))</f>
        <v>n/a</v>
      </c>
      <c r="BG142" s="190" t="str">
        <f>IF(INDEX(tab_MinKomp[GPP],MATCH($B141,tab_MinKomp[[Stanowisko / Position ]:[Stanowisko / Position ]],0))="n/a","n/a",BG141-INDEX(tab_MinKomp[GPP],MATCH($B141,tab_MinKomp[[Stanowisko / Position ]:[Stanowisko / Position ]],0)))</f>
        <v>n/a</v>
      </c>
      <c r="BH142" s="190" t="str">
        <f>IF(INDEX(tab_MinKomp[AIAG (Automotive Industry Action Group)],MATCH($B141,tab_MinKomp[[Stanowisko / Position ]:[Stanowisko / Position ]],0))="n/a","n/a",BH141-INDEX(tab_MinKomp[AIAG (Automotive Industry Action Group)],MATCH($B141,tab_MinKomp[[Stanowisko / Position ]:[Stanowisko / Position ]],0)))</f>
        <v>n/a</v>
      </c>
      <c r="BI142" s="190" t="str">
        <f>IF(INDEX(tab_MinKomp[Super-G disputes],MATCH($B141,tab_MinKomp[[Stanowisko / Position ]:[Stanowisko / Position ]],0))="n/a","n/a",BI141-INDEX(tab_MinKomp[Super-G disputes],MATCH($B141,tab_MinKomp[[Stanowisko / Position ]:[Stanowisko / Position ]],0)))</f>
        <v>n/a</v>
      </c>
      <c r="BJ142" s="190" t="str">
        <f>IF(INDEX(tab_MinKomp[CMMS3/eDDL (Direct Data Link)],MATCH($B141,tab_MinKomp[[Stanowisko / Position ]:[Stanowisko / Position ]],0))="n/a","n/a",BJ141-INDEX(tab_MinKomp[CMMS3/eDDL (Direct Data Link)],MATCH($B141,tab_MinKomp[[Stanowisko / Position ]:[Stanowisko / Position ]],0)))</f>
        <v>n/a</v>
      </c>
      <c r="BK142" s="190" t="str">
        <f>IF(INDEX(tab_MinKomp[MP&amp;L (Material Planning and Logistics)],MATCH($B141,tab_MinKomp[[Stanowisko / Position ]:[Stanowisko / Position ]],0))="n/a","n/a",BK141-INDEX(tab_MinKomp[MP&amp;L (Material Planning and Logistics)],MATCH($B141,tab_MinKomp[[Stanowisko / Position ]:[Stanowisko / Position ]],0)))</f>
        <v>n/a</v>
      </c>
      <c r="BL142" s="190" t="str">
        <f>IF(INDEX(tab_MinKomp[Supplier delivery rating],MATCH($B141,tab_MinKomp[[Stanowisko / Position ]:[Stanowisko / Position ]],0))="n/a","n/a",BL141-INDEX(tab_MinKomp[Supplier delivery rating],MATCH($B141,tab_MinKomp[[Stanowisko / Position ]:[Stanowisko / Position ]],0)))</f>
        <v>n/a</v>
      </c>
      <c r="BM142" s="194" t="str">
        <f>IF(INDEX(tab_MinKomp[Planowanie produkcji / Produktionsplanung],MATCH($B141,tab_MinKomp[[Stanowisko / Position ]:[Stanowisko / Position ]],0))="n/a","n/a",BM141-INDEX(tab_MinKomp[Planowanie produkcji / Produktionsplanung],MATCH($B141,tab_MinKomp[[Stanowisko / Position ]:[Stanowisko / Position ]],0)))</f>
        <v>n/a</v>
      </c>
      <c r="BN142" s="194" t="str">
        <f>IF(INDEX(tab_MinKomp[Planowanie produkcji / Produktionsplanung],MATCH($B141,tab_MinKomp[[Stanowisko / Position ]:[Stanowisko / Position ]],0))="n/a","n/a",BN141-INDEX(tab_MinKomp[Planowanie produkcji / Produktionsplanung],MATCH($B141,tab_MinKomp[[Stanowisko / Position ]:[Stanowisko / Position ]],0)))</f>
        <v>n/a</v>
      </c>
      <c r="BO142" s="194" t="str">
        <f>IF(INDEX(tab_MinKomp[Planowanie produkcji / Produktionsplanung],MATCH($B141,tab_MinKomp[[Stanowisko / Position ]:[Stanowisko / Position ]],0))="n/a","n/a",BO141-INDEX(tab_MinKomp[Planowanie produkcji / Produktionsplanung],MATCH($B141,tab_MinKomp[[Stanowisko / Position ]:[Stanowisko / Position ]],0)))</f>
        <v>n/a</v>
      </c>
      <c r="BP142" s="194" t="str">
        <f>IF(INDEX(tab_MinKomp[Planowanie produkcji / Produktionsplanung],MATCH($B141,tab_MinKomp[[Stanowisko / Position ]:[Stanowisko / Position ]],0))="n/a","n/a",BP141-INDEX(tab_MinKomp[Planowanie produkcji / Produktionsplanung],MATCH($B141,tab_MinKomp[[Stanowisko / Position ]:[Stanowisko / Position ]],0)))</f>
        <v>n/a</v>
      </c>
      <c r="BQ142" s="194" t="s">
        <v>248</v>
      </c>
      <c r="BR142" s="194" t="str">
        <f>IF(INDEX(tab_MinKomp[Planowanie produkcji / Produktionsplanung],MATCH($B141,tab_MinKomp[[Stanowisko / Position ]:[Stanowisko / Position ]],0))="n/a","n/a",BR141-INDEX(tab_MinKomp[Planowanie produkcji / Produktionsplanung],MATCH($B141,tab_MinKomp[[Stanowisko / Position ]:[Stanowisko / Position ]],0)))</f>
        <v>n/a</v>
      </c>
      <c r="BS142" s="194">
        <f>IF(INDEX(tab_MinKomp[Obsługa maszyn Novapax / Novapax Maschinenbedienung],MATCH($B141,tab_MinKomp[[Stanowisko / Position ]:[Stanowisko / Position ]],0))="n/a","n/a",BS141-INDEX(tab_MinKomp[Obsługa maszyn Novapax / Novapax Maschinenbedienung],MATCH($B141,tab_MinKomp[[Stanowisko / Position ]:[Stanowisko / Position ]],0)))</f>
        <v>0</v>
      </c>
      <c r="BT142" s="194" t="str">
        <f>IF(INDEX(tab_MinKomp[Planowanie produkcji / Produktionsplanung],MATCH($B141,tab_MinKomp[[Stanowisko / Position ]:[Stanowisko / Position ]],0))="n/a","n/a",BT141-INDEX(tab_MinKomp[Planowanie produkcji / Produktionsplanung],MATCH($B141,tab_MinKomp[[Stanowisko / Position ]:[Stanowisko / Position ]],0)))</f>
        <v>n/a</v>
      </c>
      <c r="BU142" s="194">
        <f>IF(INDEX(tab_MinKomp[Obsługa maszyn Novapax / Novapax Maschinenbedienung],MATCH($B141,tab_MinKomp[[Stanowisko / Position ]:[Stanowisko / Position ]],0))="n/a","n/a",BU141-INDEX(tab_MinKomp[Obsługa maszyn Novapax / Novapax Maschinenbedienung],MATCH($B141,tab_MinKomp[[Stanowisko / Position ]:[Stanowisko / Position ]],0)))</f>
        <v>0</v>
      </c>
      <c r="BV142" s="194" t="str">
        <f>IF(INDEX(tab_MinKomp[Planowanie produkcji / Produktionsplanung],MATCH($B141,tab_MinKomp[[Stanowisko / Position ]:[Stanowisko / Position ]],0))="n/a","n/a",BV141-INDEX(tab_MinKomp[Planowanie produkcji / Produktionsplanung],MATCH($B141,tab_MinKomp[[Stanowisko / Position ]:[Stanowisko / Position ]],0)))</f>
        <v>n/a</v>
      </c>
      <c r="BW142" s="194">
        <f>IF(INDEX(tab_MinKomp[Obsługa maszyn Novapax / Novapax Maschinenbedienung],MATCH($B141,tab_MinKomp[[Stanowisko / Position ]:[Stanowisko / Position ]],0))="n/a","n/a",BW141-INDEX(tab_MinKomp[Obsługa maszyn Novapax / Novapax Maschinenbedienung],MATCH($B141,tab_MinKomp[[Stanowisko / Position ]:[Stanowisko / Position ]],0)))</f>
        <v>0</v>
      </c>
      <c r="BX142" s="194">
        <f>IF(INDEX(tab_MinKomp[Obsługa maszyn Novapax / Novapax Maschinenbedienung],MATCH($B141,tab_MinKomp[[Stanowisko / Position ]:[Stanowisko / Position ]],0))="n/a","n/a",BX141-INDEX(tab_MinKomp[Obsługa maszyn Novapax / Novapax Maschinenbedienung],MATCH($B141,tab_MinKomp[[Stanowisko / Position ]:[Stanowisko / Position ]],0)))</f>
        <v>-2</v>
      </c>
      <c r="BY142" s="194" t="str">
        <f>IF(INDEX(tab_MinKomp[Obsługa maszyn Engel / Engel Maschinenbedienung],MATCH($B141,tab_MinKomp[[Stanowisko / Position ]:[Stanowisko / Position ]],0))="n/a","n/a",BY141-INDEX(tab_MinKomp[Obsługa maszyn Engel / Engel Maschinenbedienung],MATCH($B141,tab_MinKomp[[Stanowisko / Position ]:[Stanowisko / Position ]],0)))</f>
        <v>n/a</v>
      </c>
      <c r="BZ142" s="194">
        <f>IF(INDEX(tab_MinKomp[Obsługa maszyn Novapax / Novapax Maschinenbedienung],MATCH($B141,tab_MinKomp[[Stanowisko / Position ]:[Stanowisko / Position ]],0))="n/a","n/a",BZ141-INDEX(tab_MinKomp[Obsługa maszyn Novapax / Novapax Maschinenbedienung],MATCH($B141,tab_MinKomp[[Stanowisko / Position ]:[Stanowisko / Position ]],0)))</f>
        <v>0</v>
      </c>
      <c r="CA142" s="194" t="str">
        <f>IF(INDEX(tab_MinKomp[Obsługa maszyn KVT / KVT Maschinenbedienung],MATCH($B141,tab_MinKomp[[Stanowisko / Position ]:[Stanowisko / Position ]],0))="n/a","n/a",CA141-INDEX(tab_MinKomp[Obsługa maszyn KVT / KVT Maschinenbedienung],MATCH($B141,tab_MinKomp[[Stanowisko / Position ]:[Stanowisko / Position ]],0)))</f>
        <v>n/a</v>
      </c>
      <c r="CB142" s="194">
        <f>IF(INDEX(tab_MinKomp[Obsługa maszyn Novapax / Novapax Maschinenbedienung],MATCH($B141,tab_MinKomp[[Stanowisko / Position ]:[Stanowisko / Position ]],0))="n/a","n/a",CB141-INDEX(tab_MinKomp[Obsługa maszyn Novapax / Novapax Maschinenbedienung],MATCH($B141,tab_MinKomp[[Stanowisko / Position ]:[Stanowisko / Position ]],0)))</f>
        <v>0</v>
      </c>
      <c r="CC142" s="194" t="str">
        <f>IF(INDEX(tab_MinKomp[Obsługa maszyn Branson / Branson Maschinenbedienung],MATCH($B141,tab_MinKomp[[Stanowisko / Position ]:[Stanowisko / Position ]],0))="n/a","n/a",CC141-INDEX(tab_MinKomp[Obsługa maszyn Branson / Branson Maschinenbedienung],MATCH($B141,tab_MinKomp[[Stanowisko / Position ]:[Stanowisko / Position ]],0)))</f>
        <v>n/a</v>
      </c>
      <c r="CD142" s="194">
        <f>IF(INDEX(tab_MinKomp[Obsługa maszyn Novapax / Novapax Maschinenbedienung],MATCH($B141,tab_MinKomp[[Stanowisko / Position ]:[Stanowisko / Position ]],0))="n/a","n/a",CD141-INDEX(tab_MinKomp[Obsługa maszyn Novapax / Novapax Maschinenbedienung],MATCH($B141,tab_MinKomp[[Stanowisko / Position ]:[Stanowisko / Position ]],0)))</f>
        <v>-1</v>
      </c>
      <c r="CE142" s="194">
        <f>IF(INDEX(tab_MinKomp[Obsługa maszyn Novapax / Novapax Maschinenbedienung],MATCH($B141,tab_MinKomp[[Stanowisko / Position ]:[Stanowisko / Position ]],0))="n/a","n/a",CE141-INDEX(tab_MinKomp[Obsługa maszyn Novapax / Novapax Maschinenbedienung],MATCH($B141,tab_MinKomp[[Stanowisko / Position ]:[Stanowisko / Position ]],0)))</f>
        <v>-1</v>
      </c>
      <c r="CF142" s="194">
        <f>IF(INDEX(tab_MinKomp[Obsługa maszyn Novapax / Novapax Maschinenbedienung],MATCH($B141,tab_MinKomp[[Stanowisko / Position ]:[Stanowisko / Position ]],0))="n/a","n/a",CF141-INDEX(tab_MinKomp[Obsługa maszyn Novapax / Novapax Maschinenbedienung],MATCH($B141,tab_MinKomp[[Stanowisko / Position ]:[Stanowisko / Position ]],0)))</f>
        <v>-2</v>
      </c>
      <c r="CG142" s="194">
        <f>IF(INDEX(tab_MinKomp[Eliminacja awarii / Beseitigung von Ausfällen],MATCH($B141,tab_MinKomp[[Stanowisko / Position ]:[Stanowisko / Position ]],0))="n/a","n/a",CG141-INDEX(tab_MinKomp[Eliminacja awarii / Beseitigung von Ausfällen],MATCH($B141,tab_MinKomp[[Stanowisko / Position ]:[Stanowisko / Position ]],0)))</f>
        <v>0</v>
      </c>
      <c r="CH142" s="194" t="str">
        <f>IF(INDEX(tab_MinKomp[Wymagania VDA 6.5 Product / Forderungen],MATCH($B141,tab_MinKomp[[Stanowisko / Position ]:[Stanowisko / Position ]],0))="n/a","n/a",CH141-INDEX(tab_MinKomp[Wymagania VDA 6.5 Product / Forderungen],MATCH($B141,tab_MinKomp[[Stanowisko / Position ]:[Stanowisko / Position ]],0)))</f>
        <v>n/a</v>
      </c>
      <c r="CI142" s="194" t="str">
        <f>IF(INDEX(tab_MinKomp[Wymagania VDA 6.5 Product / Forderungen],MATCH($B141,tab_MinKomp[[Stanowisko / Position ]:[Stanowisko / Position ]],0))="n/a","n/a",CI141-INDEX(tab_MinKomp[Wymagania VDA 6.5 Product / Forderungen],MATCH($B141,tab_MinKomp[[Stanowisko / Position ]:[Stanowisko / Position ]],0)))</f>
        <v>n/a</v>
      </c>
      <c r="CJ142" s="194" t="str">
        <f>IF(INDEX(tab_MinKomp[Wymagania VDA 6.5 Product / Forderungen],MATCH($B141,tab_MinKomp[[Stanowisko / Position ]:[Stanowisko / Position ]],0))="n/a","n/a",CJ141-INDEX(tab_MinKomp[Wymagania VDA 6.5 Product / Forderungen],MATCH($B141,tab_MinKomp[[Stanowisko / Position ]:[Stanowisko / Position ]],0)))</f>
        <v>n/a</v>
      </c>
      <c r="CK142" s="194" t="str">
        <f>IF(INDEX(tab_MinKomp[Wymagania VDA 6.5 Product / Forderungen],MATCH($B141,tab_MinKomp[[Stanowisko / Position ]:[Stanowisko / Position ]],0))="n/a","n/a",CK141-INDEX(tab_MinKomp[Wymagania VDA 6.5 Product / Forderungen],MATCH($B141,tab_MinKomp[[Stanowisko / Position ]:[Stanowisko / Position ]],0)))</f>
        <v>n/a</v>
      </c>
      <c r="CL142" s="194" t="str">
        <f>IF(INDEX(tab_MinKomp[Wymagania VDA 6.5 Product / Forderungen],MATCH($B141,tab_MinKomp[[Stanowisko / Position ]:[Stanowisko / Position ]],0))="n/a","n/a",CL141-INDEX(tab_MinKomp[Wymagania VDA 6.5 Product / Forderungen],MATCH($B141,tab_MinKomp[[Stanowisko / Position ]:[Stanowisko / Position ]],0)))</f>
        <v>n/a</v>
      </c>
      <c r="CM142" s="194" t="str">
        <f>IF(INDEX(tab_MinKomp[Informatyka ogólna (techniczne i systemowe) / Allgemeine IT (Technik und System)],MATCH($B141,tab_MinKomp[[Stanowisko / Position ]:[Stanowisko / Position ]],0))="n/a","n/a",CM141-INDEX(tab_MinKomp[Informatyka ogólna (techniczne i systemowe) / Allgemeine IT (Technik und System)],MATCH($B141,tab_MinKomp[[Stanowisko / Position ]:[Stanowisko / Position ]],0)))</f>
        <v>n/a</v>
      </c>
      <c r="CN142" s="194" t="str">
        <f>IF(INDEX(tab_MinKomp[Sieci komputerowe / Computernetzwerke],MATCH($B141,tab_MinKomp[[Stanowisko / Position ]:[Stanowisko / Position ]],0))="n/a","n/a",CN141-INDEX(tab_MinKomp[Sieci komputerowe / Computernetzwerke],MATCH($B141,tab_MinKomp[[Stanowisko / Position ]:[Stanowisko / Position ]],0)))</f>
        <v>n/a</v>
      </c>
      <c r="CO142" s="194" t="str">
        <f>IF(INDEX(tab_MinKomp[Hardware (komputery PC, drukarki biurowe i etykietowe, telefonia stacjonarna i mobilna) (PC, Drucker, Telefpne, Handys)],MATCH($B141,tab_MinKomp[[Stanowisko / Position ]:[Stanowisko / Position ]],0))="n/a","n/a",CO141-INDEX(tab_MinKomp[Hardware (komputery PC, drukarki biurowe i etykietowe, telefonia stacjonarna i mobilna) (PC, Drucker, Telefpne, Handys)],MATCH($B141,tab_MinKomp[[Stanowisko / Position ]:[Stanowisko / Position ]],0)))</f>
        <v>n/a</v>
      </c>
      <c r="CP142" s="194" t="str">
        <f>IF(INDEX(tab_MinKomp[Software &amp; Systems (MS Office, MS Remote Desktop)],MATCH($B141,tab_MinKomp[[Stanowisko / Position ]:[Stanowisko / Position ]],0))="n/a","n/a",CP141-INDEX(tab_MinKomp[Software &amp; Systems (MS Office, MS Remote Desktop)],MATCH($B141,tab_MinKomp[[Stanowisko / Position ]:[Stanowisko / Position ]],0)))</f>
        <v>n/a</v>
      </c>
      <c r="CQ142" s="194" t="str">
        <f>IF(INDEX(tab_MinKomp[Programowanie obiektowe (PHP) / Objektprogrammierung],MATCH($B141,tab_MinKomp[[Stanowisko / Position ]:[Stanowisko / Position ]],0))="n/a","n/a",CQ141-INDEX(tab_MinKomp[Programowanie obiektowe (PHP) / Objektprogrammierung],MATCH($B141,tab_MinKomp[[Stanowisko / Position ]:[Stanowisko / Position ]],0)))</f>
        <v>n/a</v>
      </c>
      <c r="CR142" s="194" t="str">
        <f>IF(INDEX(tab_MinKomp[Scrum],MATCH($B141,tab_MinKomp[[Stanowisko / Position ]:[Stanowisko / Position ]],0))="n/a","n/a",CR141-INDEX(tab_MinKomp[Scrum],MATCH($B141,tab_MinKomp[[Stanowisko / Position ]:[Stanowisko / Position ]],0)))</f>
        <v>n/a</v>
      </c>
      <c r="CS142" s="194" t="str">
        <f>IF(INDEX(tab_MinKomp[SQL (MySQL)],MATCH($B141,tab_MinKomp[[Stanowisko / Position ]:[Stanowisko / Position ]],0))="n/a","n/a",CS141-INDEX(tab_MinKomp[SQL (MySQL)],MATCH($B141,tab_MinKomp[[Stanowisko / Position ]:[Stanowisko / Position ]],0)))</f>
        <v>n/a</v>
      </c>
      <c r="CT142" s="194" t="str">
        <f>IF(INDEX(tab_MinKomp[Javascript],MATCH($B141,tab_MinKomp[[Stanowisko / Position ]:[Stanowisko / Position ]],0))="n/a","n/a",CT141-INDEX(tab_MinKomp[Javascript],MATCH($B141,tab_MinKomp[[Stanowisko / Position ]:[Stanowisko / Position ]],0)))</f>
        <v>n/a</v>
      </c>
      <c r="CU142" s="194" t="str">
        <f>IF(INDEX(tab_MinKomp[Joomla],MATCH($B141,tab_MinKomp[[Stanowisko / Position ]:[Stanowisko / Position ]],0))="n/a","n/a",CU141-INDEX(tab_MinKomp[Joomla],MATCH($B141,tab_MinKomp[[Stanowisko / Position ]:[Stanowisko / Position ]],0)))</f>
        <v>n/a</v>
      </c>
      <c r="CV142" s="194" t="str">
        <f>IF(INDEX(tab_MinKomp[Bash],MATCH($B141,tab_MinKomp[[Stanowisko / Position ]:[Stanowisko / Position ]],0))="n/a","n/a",CV141-INDEX(tab_MinKomp[Bash],MATCH($B141,tab_MinKomp[[Stanowisko / Position ]:[Stanowisko / Position ]],0)))</f>
        <v>n/a</v>
      </c>
      <c r="CW142" s="194">
        <f>IF(INDEX(tab_MinKomp[Systemy MES (HYDRA / SFMS)],MATCH($B141,tab_MinKomp[[Stanowisko / Position ]:[Stanowisko / Position ]],0))="n/a","n/a",CW141-INDEX(tab_MinKomp[Systemy MES (HYDRA / SFMS)],MATCH($B141,tab_MinKomp[[Stanowisko / Position ]:[Stanowisko / Position ]],0)))</f>
        <v>0</v>
      </c>
      <c r="CX142" s="194" t="str">
        <f>IF(INDEX(tab_MinKomp[HTML / CSS],MATCH($B141,tab_MinKomp[[Stanowisko / Position ]:[Stanowisko / Position ]],0))="n/a","n/a",CX141-INDEX(tab_MinKomp[HTML / CSS],MATCH($B141,tab_MinKomp[[Stanowisko / Position ]:[Stanowisko / Position ]],0)))</f>
        <v>n/a</v>
      </c>
      <c r="CY142" s="194" t="str">
        <f>IF(INDEX(tab_MinKomp[SYSTEM PR],MATCH($B141,tab_MinKomp[[Stanowisko / Position ]:[Stanowisko / Position ]],0))="n/a","n/a",CY141-INDEX(tab_MinKomp[SYSTEM PR],MATCH($B141,tab_MinKomp[[Stanowisko / Position ]:[Stanowisko / Position ]],0)))</f>
        <v>n/a</v>
      </c>
      <c r="CZ142" s="194" t="str">
        <f>IF(INDEX(tab_MinKomp[System Einkauf XP / EBA],MATCH($B141,tab_MinKomp[[Stanowisko / Position ]:[Stanowisko / Position ]],0))="n/a","n/a",CZ141-INDEX(tab_MinKomp[System Einkauf XP / EBA],MATCH($B141,tab_MinKomp[[Stanowisko / Position ]:[Stanowisko / Position ]],0)))</f>
        <v>n/a</v>
      </c>
      <c r="DA142" s="194" t="str">
        <f>IF(INDEX(tab_MinKomp[Techniki negocjacyjne / Verhandlungstechniken],MATCH($B141,tab_MinKomp[[Stanowisko / Position ]:[Stanowisko / Position ]],0))="n/a","n/a",DA141-INDEX(tab_MinKomp[Techniki negocjacyjne / Verhandlungstechniken],MATCH($B141,tab_MinKomp[[Stanowisko / Position ]:[Stanowisko / Position ]],0)))</f>
        <v>n/a</v>
      </c>
      <c r="DB142" s="194" t="str">
        <f>IF(INDEX(tab_MinKomp[Znajomość rynku branżowego / Kenntnis des Industrie Marktes],MATCH($B141,tab_MinKomp[[Stanowisko / Position ]:[Stanowisko / Position ]],0))="n/a","n/a",DB141-INDEX(tab_MinKomp[Znajomość rynku branżowego / Kenntnis des Industrie Marktes],MATCH($B141,tab_MinKomp[[Stanowisko / Position ]:[Stanowisko / Position ]],0)))</f>
        <v>n/a</v>
      </c>
      <c r="DC142" s="194" t="str">
        <f>IF(INDEX(tab_MinKomp[SUPPLIER MANAGEMENT],MATCH($B141,tab_MinKomp[[Stanowisko / Position ]:[Stanowisko / Position ]],0))="n/a","n/a",DC141-INDEX(tab_MinKomp[SUPPLIER MANAGEMENT],MATCH($B141,tab_MinKomp[[Stanowisko / Position ]:[Stanowisko / Position ]],0)))</f>
        <v>n/a</v>
      </c>
      <c r="DD142" s="194" t="str">
        <f>IF(INDEX(tab_MinKomp[SUPPLIER MANAGEMENT],MATCH($B141,tab_MinKomp[[Stanowisko / Position ]:[Stanowisko / Position ]],0))="n/a","n/a",DD141-INDEX(tab_MinKomp[SUPPLIER MANAGEMENT],MATCH($B141,tab_MinKomp[[Stanowisko / Position ]:[Stanowisko / Position ]],0)))</f>
        <v>n/a</v>
      </c>
      <c r="DE142" s="194" t="str">
        <f>IF(INDEX(tab_MinKomp[SUPPLIER MANAGEMENT],MATCH($B141,tab_MinKomp[[Stanowisko / Position ]:[Stanowisko / Position ]],0))="n/a","n/a",DE141-INDEX(tab_MinKomp[SUPPLIER MANAGEMENT],MATCH($B141,tab_MinKomp[[Stanowisko / Position ]:[Stanowisko / Position ]],0)))</f>
        <v>n/a</v>
      </c>
      <c r="DF142" s="194">
        <f>IF(INDEX(tab_MinKomp[LEAN MANAGEMENT],MATCH($B141,tab_MinKomp[[Stanowisko / Position ]:[Stanowisko / Position ]],0))="n/a","n/a",DF141-INDEX(tab_MinKomp[LEAN MANAGEMENT],MATCH($B141,tab_MinKomp[[Stanowisko / Position ]:[Stanowisko / Position ]],0)))</f>
        <v>0</v>
      </c>
      <c r="DG142" s="194" t="str">
        <f>IF(INDEX(tab_MinKomp[PPAP/PSW],MATCH($B141,tab_MinKomp[[Stanowisko / Position ]:[Stanowisko / Position ]],0))="n/a","n/a",DG141-INDEX(tab_MinKomp[PPAP/PSW],MATCH($B141,tab_MinKomp[[Stanowisko / Position ]:[Stanowisko / Position ]],0)))</f>
        <v>n/a</v>
      </c>
      <c r="DH142" s="194" t="str">
        <f>IF(INDEX(tab_MinKomp[SUPPLIER MANAGEMENT],MATCH($B141,tab_MinKomp[[Stanowisko / Position ]:[Stanowisko / Position ]],0))="n/a","n/a",DH141-INDEX(tab_MinKomp[SUPPLIER MANAGEMENT],MATCH($B141,tab_MinKomp[[Stanowisko / Position ]:[Stanowisko / Position ]],0)))</f>
        <v>n/a</v>
      </c>
      <c r="DI142" s="194" t="str">
        <f>IF(INDEX(tab_MinKomp[OBSŁUGA PORTALI KLIENTA / Kundenportale],MATCH($B141,tab_MinKomp[[Stanowisko / Position ]:[Stanowisko / Position ]],0))="n/a","n/a",DI141-INDEX(tab_MinKomp[OBSŁUGA PORTALI KLIENTA / Kundenportale],MATCH($B141,tab_MinKomp[[Stanowisko / Position ]:[Stanowisko / Position ]],0)))</f>
        <v>n/a</v>
      </c>
      <c r="DJ142" s="194" t="str">
        <f>IF(INDEX(tab_MinKomp[Obsługa systemu BABTECQ / BABTECQ System],MATCH($B141,tab_MinKomp[[Stanowisko / Position ]:[Stanowisko / Position ]],0))="n/a","n/a",DJ141-INDEX(tab_MinKomp[Obsługa systemu BABTECQ / BABTECQ System],MATCH($B141,tab_MinKomp[[Stanowisko / Position ]:[Stanowisko / Position ]],0)))</f>
        <v>n/a</v>
      </c>
      <c r="DK142" s="194" t="str">
        <f>IF(INDEX(tab_MinKomp[Rysunek techniczny / technische Zeichnung],MATCH($B141,tab_MinKomp[[Stanowisko / Position ]:[Stanowisko / Position ]],0))="n/a","n/a",DK141-INDEX(tab_MinKomp[Rysunek techniczny / technische Zeichnung],MATCH($B141,tab_MinKomp[[Stanowisko / Position ]:[Stanowisko / Position ]],0)))</f>
        <v>n/a</v>
      </c>
      <c r="DL142" s="194" t="str">
        <f>IF(INDEX(tab_MinKomp[Kalibracja / Kalibrierung],MATCH($B141,tab_MinKomp[[Stanowisko / Position ]:[Stanowisko / Position ]],0))="n/a","n/a",DL141-INDEX(tab_MinKomp[Kalibracja / Kalibrierung],MATCH($B141,tab_MinKomp[[Stanowisko / Position ]:[Stanowisko / Position ]],0)))</f>
        <v>n/a</v>
      </c>
      <c r="DM142" s="194" t="str">
        <f>IF(INDEX(tab_MinKomp[Rekwalifikacja / Requalifizierung],MATCH($B141,tab_MinKomp[[Stanowisko / Position ]:[Stanowisko / Position ]],0))="n/a","n/a",DM141-INDEX(tab_MinKomp[Rekwalifikacja / Requalifizierung],MATCH($B141,tab_MinKomp[[Stanowisko / Position ]:[Stanowisko / Position ]],0)))</f>
        <v>n/a</v>
      </c>
      <c r="DN142" s="190" t="str">
        <f>IF(INDEX(tab_MinKomp[Testy czystości / Reinheitstests],MATCH($B141,tab_MinKomp[[Stanowisko / Position ]:[Stanowisko / Position ]],0))="n/a","n/a",DN141-INDEX(tab_MinKomp[Testy czystości / Reinheitstests],MATCH($B141,tab_MinKomp[[Stanowisko / Position ]:[Stanowisko / Position ]],0)))</f>
        <v>n/a</v>
      </c>
      <c r="DO142" s="190" t="str">
        <f>IF(INDEX(tab_MinKomp[Testy czystości / Reinheitstests],MATCH($B141,tab_MinKomp[[Stanowisko / Position ]:[Stanowisko / Position ]],0))="n/a","n/a",DO141-INDEX(tab_MinKomp[Testy czystości / Reinheitstests],MATCH($B141,tab_MinKomp[[Stanowisko / Position ]:[Stanowisko / Position ]],0)))</f>
        <v>n/a</v>
      </c>
      <c r="DP142" s="190" t="str">
        <f>IF(INDEX(tab_MinKomp[Testy czystości / Reinheitstests],MATCH($B141,tab_MinKomp[[Stanowisko / Position ]:[Stanowisko / Position ]],0))="n/a","n/a",DP141-INDEX(tab_MinKomp[Testy czystości / Reinheitstests],MATCH($B141,tab_MinKomp[[Stanowisko / Position ]:[Stanowisko / Position ]],0)))</f>
        <v>n/a</v>
      </c>
      <c r="DQ142" s="190" t="str">
        <f>IF(INDEX(tab_MinKomp[Testy czystości / Reinheitstests],MATCH($B141,tab_MinKomp[[Stanowisko / Position ]:[Stanowisko / Position ]],0))="n/a","n/a",DQ141-INDEX(tab_MinKomp[Testy czystości / Reinheitstests],MATCH($B141,tab_MinKomp[[Stanowisko / Position ]:[Stanowisko / Position ]],0)))</f>
        <v>n/a</v>
      </c>
      <c r="DR142" s="190" t="str">
        <f>IF(INDEX(tab_MinKomp[Testy czystości / Reinheitstests],MATCH($B141,tab_MinKomp[[Stanowisko / Position ]:[Stanowisko / Position ]],0))="n/a","n/a",DR141-INDEX(tab_MinKomp[Testy czystości / Reinheitstests],MATCH($B141,tab_MinKomp[[Stanowisko / Position ]:[Stanowisko / Position ]],0)))</f>
        <v>n/a</v>
      </c>
      <c r="DS142" s="190" t="str">
        <f>IF(INDEX(tab_MinKomp[Testy czystości / Reinheitstests],MATCH($B141,tab_MinKomp[[Stanowisko / Position ]:[Stanowisko / Position ]],0))="n/a","n/a",DS141-INDEX(tab_MinKomp[Testy czystości / Reinheitstests],MATCH($B141,tab_MinKomp[[Stanowisko / Position ]:[Stanowisko / Position ]],0)))</f>
        <v>n/a</v>
      </c>
      <c r="DT142" s="194" t="str">
        <f>IF(INDEX(tab_MinKomp[SUPPLIER MANAGEMENT],MATCH($B141,tab_MinKomp[[Stanowisko / Position ]:[Stanowisko / Position ]],0))="n/a","n/a",DT141-INDEX(tab_MinKomp[SUPPLIER MANAGEMENT],MATCH($B141,tab_MinKomp[[Stanowisko / Position ]:[Stanowisko / Position ]],0)))</f>
        <v>n/a</v>
      </c>
      <c r="DU142" s="190" t="str">
        <f>IF(INDEX(tab_MinKomp[Testy czystości / Reinheitstests],MATCH($B141,tab_MinKomp[[Stanowisko / Position ]:[Stanowisko / Position ]],0))="n/a","n/a",DU141-INDEX(tab_MinKomp[Testy czystości / Reinheitstests],MATCH($B141,tab_MinKomp[[Stanowisko / Position ]:[Stanowisko / Position ]],0)))</f>
        <v>n/a</v>
      </c>
      <c r="DV142" s="190" t="str">
        <f>IF(INDEX(tab_MinKomp[Testy czystości / Reinheitstests],MATCH($B141,tab_MinKomp[[Stanowisko / Position ]:[Stanowisko / Position ]],0))="n/a","n/a",DV141-INDEX(tab_MinKomp[Testy czystości / Reinheitstests],MATCH($B141,tab_MinKomp[[Stanowisko / Position ]:[Stanowisko / Position ]],0)))</f>
        <v>n/a</v>
      </c>
      <c r="DW142" s="190" t="str">
        <f>IF(INDEX(tab_MinKomp[Testy czystości / Reinheitstests],MATCH($B141,tab_MinKomp[[Stanowisko / Position ]:[Stanowisko / Position ]],0))="n/a","n/a",DW141-INDEX(tab_MinKomp[Testy czystości / Reinheitstests],MATCH($B141,tab_MinKomp[[Stanowisko / Position ]:[Stanowisko / Position ]],0)))</f>
        <v>n/a</v>
      </c>
      <c r="DX142" s="190" t="str">
        <f>IF(INDEX(tab_MinKomp[Testy czystości / Reinheitstests],MATCH($B141,tab_MinKomp[[Stanowisko / Position ]:[Stanowisko / Position ]],0))="n/a","n/a",DX141-INDEX(tab_MinKomp[Testy czystości / Reinheitstests],MATCH($B141,tab_MinKomp[[Stanowisko / Position ]:[Stanowisko / Position ]],0)))</f>
        <v>n/a</v>
      </c>
      <c r="DY142" s="190" t="str">
        <f>IF(INDEX(tab_MinKomp[Testy czystości / Reinheitstests],MATCH($B141,tab_MinKomp[[Stanowisko / Position ]:[Stanowisko / Position ]],0))="n/a","n/a",DY141-INDEX(tab_MinKomp[Testy czystości / Reinheitstests],MATCH($B141,tab_MinKomp[[Stanowisko / Position ]:[Stanowisko / Position ]],0)))</f>
        <v>n/a</v>
      </c>
      <c r="DZ142" s="190" t="str">
        <f>IF(INDEX(tab_MinKomp[Testy czystości / Reinheitstests],MATCH($B141,tab_MinKomp[[Stanowisko / Position ]:[Stanowisko / Position ]],0))="n/a","n/a",DZ141-INDEX(tab_MinKomp[Testy czystości / Reinheitstests],MATCH($B141,tab_MinKomp[[Stanowisko / Position ]:[Stanowisko / Position ]],0)))</f>
        <v>n/a</v>
      </c>
      <c r="EA142" s="190" t="str">
        <f>IF(INDEX(tab_MinKomp[Testy czystości / Reinheitstests],MATCH($B141,tab_MinKomp[[Stanowisko / Position ]:[Stanowisko / Position ]],0))="n/a","n/a",EA141-INDEX(tab_MinKomp[Testy czystości / Reinheitstests],MATCH($B141,tab_MinKomp[[Stanowisko / Position ]:[Stanowisko / Position ]],0)))</f>
        <v>n/a</v>
      </c>
      <c r="EB142" s="190" t="str">
        <f>IF(INDEX(tab_MinKomp[Testy czystości / Reinheitstests],MATCH($B141,tab_MinKomp[[Stanowisko / Position ]:[Stanowisko / Position ]],0))="n/a","n/a",EB141-INDEX(tab_MinKomp[Testy czystości / Reinheitstests],MATCH($B141,tab_MinKomp[[Stanowisko / Position ]:[Stanowisko / Position ]],0)))</f>
        <v>n/a</v>
      </c>
      <c r="EC142" s="190" t="str">
        <f>IF(INDEX(tab_MinKomp[Testy czystości / Reinheitstests],MATCH($B141,tab_MinKomp[[Stanowisko / Position ]:[Stanowisko / Position ]],0))="n/a","n/a",EC141-INDEX(tab_MinKomp[Testy czystości / Reinheitstests],MATCH($B141,tab_MinKomp[[Stanowisko / Position ]:[Stanowisko / Position ]],0)))</f>
        <v>n/a</v>
      </c>
      <c r="ED142" s="190" t="str">
        <f>IF(INDEX(tab_MinKomp[Testy czystości / Reinheitstests],MATCH($B141,tab_MinKomp[[Stanowisko / Position ]:[Stanowisko / Position ]],0))="n/a","n/a",ED141-INDEX(tab_MinKomp[Testy czystości / Reinheitstests],MATCH($B141,tab_MinKomp[[Stanowisko / Position ]:[Stanowisko / Position ]],0)))</f>
        <v>n/a</v>
      </c>
      <c r="EE142" s="190" t="str">
        <f>IF(INDEX(tab_MinKomp[Testy czystości / Reinheitstests],MATCH($B141,tab_MinKomp[[Stanowisko / Position ]:[Stanowisko / Position ]],0))="n/a","n/a",EE141-INDEX(tab_MinKomp[Testy czystości / Reinheitstests],MATCH($B141,tab_MinKomp[[Stanowisko / Position ]:[Stanowisko / Position ]],0)))</f>
        <v>n/a</v>
      </c>
      <c r="EF142" s="190" t="str">
        <f>IF(INDEX(tab_MinKomp[Testy czystości / Reinheitstests],MATCH($B141,tab_MinKomp[[Stanowisko / Position ]:[Stanowisko / Position ]],0))="n/a","n/a",EF141-INDEX(tab_MinKomp[Testy czystości / Reinheitstests],MATCH($B141,tab_MinKomp[[Stanowisko / Position ]:[Stanowisko / Position ]],0)))</f>
        <v>n/a</v>
      </c>
      <c r="EG142" s="190" t="str">
        <f>IF(INDEX(tab_MinKomp[Testy czystości / Reinheitstests],MATCH($B141,tab_MinKomp[[Stanowisko / Position ]:[Stanowisko / Position ]],0))="n/a","n/a",EG141-INDEX(tab_MinKomp[Testy czystości / Reinheitstests],MATCH($B141,tab_MinKomp[[Stanowisko / Position ]:[Stanowisko / Position ]],0)))</f>
        <v>n/a</v>
      </c>
      <c r="EH142" s="190" t="str">
        <f>IF(INDEX(tab_MinKomp[Testy czystości / Reinheitstests],MATCH($B141,tab_MinKomp[[Stanowisko / Position ]:[Stanowisko / Position ]],0))="n/a","n/a",EH141-INDEX(tab_MinKomp[Testy czystości / Reinheitstests],MATCH($B141,tab_MinKomp[[Stanowisko / Position ]:[Stanowisko / Position ]],0)))</f>
        <v>n/a</v>
      </c>
      <c r="EI142" s="190" t="str">
        <f>IF(INDEX(tab_MinKomp[Testy czystości / Reinheitstests],MATCH($B141,tab_MinKomp[[Stanowisko / Position ]:[Stanowisko / Position ]],0))="n/a","n/a",EI141-INDEX(tab_MinKomp[Testy czystości / Reinheitstests],MATCH($B141,tab_MinKomp[[Stanowisko / Position ]:[Stanowisko / Position ]],0)))</f>
        <v>n/a</v>
      </c>
      <c r="EJ142" s="190" t="str">
        <f>IF(INDEX(tab_MinKomp[Testy czystości / Reinheitstests],MATCH($B141,tab_MinKomp[[Stanowisko / Position ]:[Stanowisko / Position ]],0))="n/a","n/a",EJ141-INDEX(tab_MinKomp[Testy czystości / Reinheitstests],MATCH($B141,tab_MinKomp[[Stanowisko / Position ]:[Stanowisko / Position ]],0)))</f>
        <v>n/a</v>
      </c>
      <c r="EK142" s="190" t="str">
        <f>IF(INDEX(tab_MinKomp[Testy czystości / Reinheitstests],MATCH($B141,tab_MinKomp[[Stanowisko / Position ]:[Stanowisko / Position ]],0))="n/a","n/a",EK141-INDEX(tab_MinKomp[Testy czystości / Reinheitstests],MATCH($B141,tab_MinKomp[[Stanowisko / Position ]:[Stanowisko / Position ]],0)))</f>
        <v>n/a</v>
      </c>
      <c r="EL142" s="190" t="str">
        <f>IF(INDEX(tab_MinKomp[Testy czystości / Reinheitstests],MATCH($B141,tab_MinKomp[[Stanowisko / Position ]:[Stanowisko / Position ]],0))="n/a","n/a",EL141-INDEX(tab_MinKomp[Testy czystości / Reinheitstests],MATCH($B141,tab_MinKomp[[Stanowisko / Position ]:[Stanowisko / Position ]],0)))</f>
        <v>n/a</v>
      </c>
      <c r="EM142" s="190" t="str">
        <f>IF(INDEX(tab_MinKomp[Testy czystości / Reinheitstests],MATCH($B141,tab_MinKomp[[Stanowisko / Position ]:[Stanowisko / Position ]],0))="n/a","n/a",EM141-INDEX(tab_MinKomp[Testy czystości / Reinheitstests],MATCH($B141,tab_MinKomp[[Stanowisko / Position ]:[Stanowisko / Position ]],0)))</f>
        <v>n/a</v>
      </c>
      <c r="EN142" s="190" t="str">
        <f>IF(INDEX(tab_MinKomp[Testy czystości / Reinheitstests],MATCH($B141,tab_MinKomp[[Stanowisko / Position ]:[Stanowisko / Position ]],0))="n/a","n/a",EN141-INDEX(tab_MinKomp[Testy czystości / Reinheitstests],MATCH($B141,tab_MinKomp[[Stanowisko / Position ]:[Stanowisko / Position ]],0)))</f>
        <v>n/a</v>
      </c>
      <c r="EO142" s="194" t="str">
        <f>IF(INDEX(tab_MinKomp[Konserwacja Rep],MATCH($B141,tab_MinKomp[[Stanowisko / Position ]:[Stanowisko / Position ]],0))="n/a","n/a",EO141-INDEX(tab_MinKomp[Konserwacja Rep],MATCH($B141,tab_MinKomp[[Stanowisko / Position ]:[Stanowisko / Position ]],0)))</f>
        <v>n/a</v>
      </c>
      <c r="EP142" s="194" t="str">
        <f>IF(INDEX(tab_MinKomp[[Konserwacja Engel ]],MATCH($B141,tab_MinKomp[[Stanowisko / Position ]:[Stanowisko / Position ]],0))="n/a","n/a",EP141-INDEX(tab_MinKomp[[Konserwacja Engel ]],MATCH($B141,tab_MinKomp[[Stanowisko / Position ]:[Stanowisko / Position ]],0)))</f>
        <v>n/a</v>
      </c>
      <c r="EQ142" s="194" t="str">
        <f>IF(INDEX(tab_MinKomp[Konserwacja B 50],MATCH($B141,tab_MinKomp[[Stanowisko / Position ]:[Stanowisko / Position ]],0))="n/a","n/a",EQ141-INDEX(tab_MinKomp[Konserwacja B 50],MATCH($B141,tab_MinKomp[[Stanowisko / Position ]:[Stanowisko / Position ]],0)))</f>
        <v>n/a</v>
      </c>
      <c r="ER142" s="194" t="str">
        <f>IF(INDEX(tab_MinKomp[[Konserwacja EOL ]],MATCH($B141,tab_MinKomp[[Stanowisko / Position ]:[Stanowisko / Position ]],0))="n/a","n/a",ER141-INDEX(tab_MinKomp[[Konserwacja EOL ]],MATCH($B141,tab_MinKomp[[Stanowisko / Position ]:[Stanowisko / Position ]],0)))</f>
        <v>n/a</v>
      </c>
      <c r="ES142" s="194" t="str">
        <f>IF(INDEX(tab_MinKomp[Konserwacja Branson],MATCH($B141,tab_MinKomp[[Stanowisko / Position ]:[Stanowisko / Position ]],0))="n/a","n/a",ES141-INDEX(tab_MinKomp[Konserwacja Branson],MATCH($B141,tab_MinKomp[[Stanowisko / Position ]:[Stanowisko / Position ]],0)))</f>
        <v>n/a</v>
      </c>
      <c r="ET142" s="194" t="str">
        <f>IF(INDEX(tab_MinKomp[Konserwacja coolery],MATCH($B141,tab_MinKomp[[Stanowisko / Position ]:[Stanowisko / Position ]],0))="n/a","n/a",ET141-INDEX(tab_MinKomp[Konserwacja coolery],MATCH($B141,tab_MinKomp[[Stanowisko / Position ]:[Stanowisko / Position ]],0)))</f>
        <v>n/a</v>
      </c>
      <c r="EU142" s="194" t="str">
        <f>IF(INDEX(tab_MinKomp[Konserwacja piecy],MATCH($B141,tab_MinKomp[[Stanowisko / Position ]:[Stanowisko / Position ]],0))="n/a","n/a",EU141-INDEX(tab_MinKomp[Konserwacja piecy],MATCH($B141,tab_MinKomp[[Stanowisko / Position ]:[Stanowisko / Position ]],0)))</f>
        <v>n/a</v>
      </c>
      <c r="EV142" s="194" t="str">
        <f>IF(INDEX(tab_MinKomp[Rysunek techniczny- czytanie],MATCH($B141,tab_MinKomp[[Stanowisko / Position ]:[Stanowisko / Position ]],0))="n/a","n/a",EV141-INDEX(tab_MinKomp[Rysunek techniczny- czytanie],MATCH($B141,tab_MinKomp[[Stanowisko / Position ]:[Stanowisko / Position ]],0)))</f>
        <v>n/a</v>
      </c>
      <c r="EW142" s="194" t="str">
        <f>IF(INDEX(tab_MinKomp[Elektryka],MATCH($B141,tab_MinKomp[[Stanowisko / Position ]:[Stanowisko / Position ]],0))="n/a","n/a",EW141-INDEX(tab_MinKomp[Elektryka],MATCH($B141,tab_MinKomp[[Stanowisko / Position ]:[Stanowisko / Position ]],0)))</f>
        <v>n/a</v>
      </c>
      <c r="EX142" s="194" t="str">
        <f>IF(INDEX(tab_MinKomp[Pneumatyka],MATCH($B141,tab_MinKomp[[Stanowisko / Position ]:[Stanowisko / Position ]],0))="n/a","n/a",EX141-INDEX(tab_MinKomp[Pneumatyka],MATCH($B141,tab_MinKomp[[Stanowisko / Position ]:[Stanowisko / Position ]],0)))</f>
        <v>n/a</v>
      </c>
      <c r="EY142" s="194" t="str">
        <f>IF(INDEX(tab_MinKomp[[Hydraulika ]],MATCH($B141,tab_MinKomp[[Stanowisko / Position ]:[Stanowisko / Position ]],0))="n/a","n/a",EY141-INDEX(tab_MinKomp[[Hydraulika ]],MATCH($B141,tab_MinKomp[[Stanowisko / Position ]:[Stanowisko / Position ]],0)))</f>
        <v>n/a</v>
      </c>
      <c r="EZ142" s="194" t="str">
        <f>IF(INDEX(tab_MinKomp[Podciśnienie],MATCH($B141,tab_MinKomp[[Stanowisko / Position ]:[Stanowisko / Position ]],0))="n/a","n/a",EZ141-INDEX(tab_MinKomp[Podciśnienie],MATCH($B141,tab_MinKomp[[Stanowisko / Position ]:[Stanowisko / Position ]],0)))</f>
        <v>n/a</v>
      </c>
      <c r="FA142" s="194" t="str">
        <f>IF(INDEX(tab_MinKomp[Usuwanie awarii],MATCH($B141,tab_MinKomp[[Stanowisko / Position ]:[Stanowisko / Position ]],0))="n/a","n/a",FA141-INDEX(tab_MinKomp[Usuwanie awarii],MATCH($B141,tab_MinKomp[[Stanowisko / Position ]:[Stanowisko / Position ]],0)))</f>
        <v>n/a</v>
      </c>
      <c r="FB142" s="194" t="str">
        <f>IF(INDEX(tab_MinKomp[Obsługa robotów],MATCH($B141,tab_MinKomp[[Stanowisko / Position ]:[Stanowisko / Position ]],0))="n/a","n/a",FB141-INDEX(tab_MinKomp[Obsługa robotów],MATCH($B141,tab_MinKomp[[Stanowisko / Position ]:[Stanowisko / Position ]],0)))</f>
        <v>n/a</v>
      </c>
      <c r="FC142" s="194" t="str">
        <f>IF(INDEX(tab_MinKomp[Obsługa sterowania maszyny],MATCH($B141,tab_MinKomp[[Stanowisko / Position ]:[Stanowisko / Position ]],0))="n/a","n/a",FC141-INDEX(tab_MinKomp[Obsługa sterowania maszyny],MATCH($B141,tab_MinKomp[[Stanowisko / Position ]:[Stanowisko / Position ]],0)))</f>
        <v>n/a</v>
      </c>
      <c r="FD142" s="194" t="str">
        <f>IF(INDEX(tab_MinKomp[Usuwanie przyczyn żródłowych],MATCH($B141,tab_MinKomp[[Stanowisko / Position ]:[Stanowisko / Position ]],0))="n/a","n/a",FD141-INDEX(tab_MinKomp[Usuwanie przyczyn żródłowych],MATCH($B141,tab_MinKomp[[Stanowisko / Position ]:[Stanowisko / Position ]],0)))</f>
        <v>n/a</v>
      </c>
      <c r="FE142" s="194" t="str">
        <f>IF(INDEX(tab_MinKomp[Cmms stosowanie],MATCH($B141,tab_MinKomp[[Stanowisko / Position ]:[Stanowisko / Position ]],0))="n/a","n/a",FE141-INDEX(tab_MinKomp[Cmms stosowanie],MATCH($B141,tab_MinKomp[[Stanowisko / Position ]:[Stanowisko / Position ]],0)))</f>
        <v>n/a</v>
      </c>
      <c r="FF142" s="190" t="s">
        <v>248</v>
      </c>
      <c r="FG142" s="194" t="str">
        <f>IF(INDEX(tab_MinKomp[Czyszczenie form plastikowych],MATCH($B141,tab_MinKomp[[Stanowisko / Position ]:[Stanowisko / Position ]],0))="n/a","n/a",FG141-INDEX(tab_MinKomp[Czyszczenie form plastikowych],MATCH($B141,tab_MinKomp[[Stanowisko / Position ]:[Stanowisko / Position ]],0)))</f>
        <v>n/a</v>
      </c>
      <c r="FH142" s="194" t="str">
        <f>IF(INDEX(tab_MinKomp[Wymiana form plastik],MATCH($B141,tab_MinKomp[[Stanowisko / Position ]:[Stanowisko / Position ]],0))="n/a","n/a",FH141-INDEX(tab_MinKomp[Wymiana form plastik],MATCH($B141,tab_MinKomp[[Stanowisko / Position ]:[Stanowisko / Position ]],0)))</f>
        <v>n/a</v>
      </c>
      <c r="FI142" s="194" t="str">
        <f>IF(INDEX(tab_MinKomp[Wymiana form guma],MATCH($B141,tab_MinKomp[[Stanowisko / Position ]:[Stanowisko / Position ]],0))="n/a","n/a",FI141-INDEX(tab_MinKomp[Wymiana form guma],MATCH($B141,tab_MinKomp[[Stanowisko / Position ]:[Stanowisko / Position ]],0)))</f>
        <v>n/a</v>
      </c>
      <c r="FJ142" s="194" t="str">
        <f>IF(INDEX(tab_MinKomp[Konserwacja KK],MATCH($B141,tab_MinKomp[[Stanowisko / Position ]:[Stanowisko / Position ]],0))="n/a","n/a",FJ141-INDEX(tab_MinKomp[Konserwacja KK],MATCH($B141,tab_MinKomp[[Stanowisko / Position ]:[Stanowisko / Position ]],0)))</f>
        <v>n/a</v>
      </c>
      <c r="FK142" s="194" t="str">
        <f>IF(INDEX(tab_MinKomp[Konserwacja form guma],MATCH($B141,tab_MinKomp[[Stanowisko / Position ]:[Stanowisko / Position ]],0))="n/a","n/a",FK141-INDEX(tab_MinKomp[Konserwacja form guma],MATCH($B141,tab_MinKomp[[Stanowisko / Position ]:[Stanowisko / Position ]],0)))</f>
        <v>n/a</v>
      </c>
      <c r="FL142" s="194" t="str">
        <f>IF(INDEX(tab_MinKomp[Konserwacja form plastiki],MATCH($B141,tab_MinKomp[[Stanowisko / Position ]:[Stanowisko / Position ]],0))="n/a","n/a",FL141-INDEX(tab_MinKomp[Konserwacja form plastiki],MATCH($B141,tab_MinKomp[[Stanowisko / Position ]:[Stanowisko / Position ]],0)))</f>
        <v>n/a</v>
      </c>
      <c r="FM142" s="194" t="str">
        <f>IF(INDEX(tab_MinKomp[Konserwacja Gorącego Kanału],MATCH($B141,tab_MinKomp[[Stanowisko / Position ]:[Stanowisko / Position ]],0))="n/a","n/a",FM141-INDEX(tab_MinKomp[Konserwacja Gorącego Kanału],MATCH($B141,tab_MinKomp[[Stanowisko / Position ]:[Stanowisko / Position ]],0)))</f>
        <v>n/a</v>
      </c>
      <c r="FN142" s="194" t="str">
        <f>IF(INDEX(tab_MinKomp[MS Office (Excel)],MATCH($B141,tab_MinKomp[[Stanowisko / Position ]:[Stanowisko / Position ]],0))="n/a","n/a",FN141-INDEX(tab_MinKomp[MS Office (Excel)],MATCH($B141,tab_MinKomp[[Stanowisko / Position ]:[Stanowisko / Position ]],0)))</f>
        <v>n/a</v>
      </c>
      <c r="FO142" s="194" t="str">
        <f>IF(INDEX(tab_MinKomp[MS Office (Word)],MATCH($B141,tab_MinKomp[[Stanowisko / Position ]:[Stanowisko / Position ]],0))="n/a","n/a",FO141-INDEX(tab_MinKomp[MS Office (Word)],MATCH($B141,tab_MinKomp[[Stanowisko / Position ]:[Stanowisko / Position ]],0)))</f>
        <v>n/a</v>
      </c>
      <c r="FP142" s="194" t="str">
        <f>IF(INDEX(tab_MinKomp[MS Office (Power Point)],MATCH($B141,tab_MinKomp[[Stanowisko / Position ]:[Stanowisko / Position ]],0))="n/a","n/a",FP141-INDEX(tab_MinKomp[MS Office (Power Point)],MATCH($B141,tab_MinKomp[[Stanowisko / Position ]:[Stanowisko / Position ]],0)))</f>
        <v>n/a</v>
      </c>
      <c r="FQ142" s="196" t="str">
        <f>IF(INDEX(tab_MinKomp[Język angielski / Englisch],MATCH($B141,tab_MinKomp[[Stanowisko / Position ]:[Stanowisko / Position ]],0))="n/a","n/a",FQ141-INDEX(tab_MinKomp[Język angielski / Englisch],MATCH($B141,tab_MinKomp[[Stanowisko / Position ]:[Stanowisko / Position ]],0)))</f>
        <v>n/a</v>
      </c>
      <c r="FR142" s="196" t="str">
        <f>IF(INDEX(tab_MinKomp[Język niemiecki / Deutsch],MATCH($B141,tab_MinKomp[[Stanowisko / Position ]:[Stanowisko / Position ]],0))="n/a","n/a",FR141-INDEX(tab_MinKomp[Język niemiecki / Deutsch],MATCH($B141,tab_MinKomp[[Stanowisko / Position ]:[Stanowisko / Position ]],0)))</f>
        <v>n/a</v>
      </c>
      <c r="FS142" s="194">
        <f>IF(INDEX(tab_MinKomp[Zarządzanie dokumentacją procesową / Process dokumentation management],MATCH($B141,tab_MinKomp[[Stanowisko / Position ]:[Stanowisko / Position ]],0))="n/a","n/a",FS141-INDEX(tab_MinKomp[Zarządzanie dokumentacją procesową / Process dokumentation management],MATCH($B141,tab_MinKomp[[Stanowisko / Position ]:[Stanowisko / Position ]],0)))</f>
        <v>0</v>
      </c>
      <c r="FT142" s="194">
        <f>IF(INDEX(tab_MinKomp[Znajomość procesów z obszaru / Kenntiss der prozesse in dem Bereich],MATCH($B141,tab_MinKomp[[Stanowisko / Position ]:[Stanowisko / Position ]],0))="n/a","n/a",FT141-INDEX(tab_MinKomp[Znajomość procesów z obszaru / Kenntiss der prozesse in dem Bereich],MATCH($B141,tab_MinKomp[[Stanowisko / Position ]:[Stanowisko / Position ]],0)))</f>
        <v>-1</v>
      </c>
      <c r="FU142" s="194">
        <f>IF(INDEX(tab_MinKomp[optymalizacja procesów / Prozessoptymalisierung],MATCH($B141,tab_MinKomp[[Stanowisko / Position ]:[Stanowisko / Position ]],0))="n/a","n/a",FU141-INDEX(tab_MinKomp[optymalizacja procesów / Prozessoptymalisierung],MATCH($B141,tab_MinKomp[[Stanowisko / Position ]:[Stanowisko / Position ]],0)))</f>
        <v>0</v>
      </c>
      <c r="FV142" s="194">
        <f>IF(INDEX(tab_MinKomp[Umiejętności szkoleniowe / Trainingsfähigkeiten],MATCH($B141,tab_MinKomp[[Stanowisko / Position ]:[Stanowisko / Position ]],0))="n/a","n/a",FV141-INDEX(tab_MinKomp[Umiejętności szkoleniowe / Trainingsfähigkeiten],MATCH($B141,tab_MinKomp[[Stanowisko / Position ]:[Stanowisko / Position ]],0)))</f>
        <v>0</v>
      </c>
      <c r="FW142" s="194">
        <f>IF(INDEX(tab_MinKomp[Analityczne myślenie, podejście / Analitysches Denken, Einstellung],MATCH($B141,tab_MinKomp[[Stanowisko / Position ]:[Stanowisko / Position ]],0))="n/a","n/a",FW141-INDEX(tab_MinKomp[Analityczne myślenie, podejście / Analitysches Denken, Einstellung],MATCH($B141,tab_MinKomp[[Stanowisko / Position ]:[Stanowisko / Position ]],0)))</f>
        <v>0</v>
      </c>
      <c r="FX142" s="194">
        <f>IF(INDEX(tab_MinKomp[Dokładność, precyzja w dzialaniu / Genauigkeit, Präzision in die Arbeit],MATCH($B141,tab_MinKomp[[Stanowisko / Position ]:[Stanowisko / Position ]],0))="n/a","n/a",FX141-INDEX(tab_MinKomp[Dokładność, precyzja w dzialaniu / Genauigkeit, Präzision in die Arbeit],MATCH($B141,tab_MinKomp[[Stanowisko / Position ]:[Stanowisko / Position ]],0)))</f>
        <v>-1</v>
      </c>
      <c r="FY142" s="194">
        <f>IF(INDEX(tab_MinKomp[Dyspozycyjność / Verfügbarkeit],MATCH($B141,tab_MinKomp[[Stanowisko / Position ]:[Stanowisko / Position ]],0))="n/a","n/a",FY141-INDEX(tab_MinKomp[Dyspozycyjność / Verfügbarkeit],MATCH($B141,tab_MinKomp[[Stanowisko / Position ]:[Stanowisko / Position ]],0)))</f>
        <v>0</v>
      </c>
      <c r="FZ142" s="194">
        <f>IF(INDEX(tab_MinKomp[Zaangażowanie / 
Engagement],MATCH($B141,tab_MinKomp[[Stanowisko / Position ]:[Stanowisko / Position ]],0))="n/a","n/a",FZ141-INDEX(tab_MinKomp[Zaangażowanie / 
Engagement],MATCH($B141,tab_MinKomp[[Stanowisko / Position ]:[Stanowisko / Position ]],0)))</f>
        <v>0</v>
      </c>
      <c r="GA142" s="194" t="str">
        <f>IF(INDEX(tab_MinKomp[Konserwacja form guma],MATCH($B141,tab_MinKomp[[Stanowisko / Position ]:[Stanowisko / Position ]],0))="n/a","n/a",GA141-INDEX(tab_MinKomp[Konserwacja form guma],MATCH($B141,tab_MinKomp[[Stanowisko / Position ]:[Stanowisko / Position ]],0)))</f>
        <v>n/a</v>
      </c>
      <c r="GB142" s="194" t="str">
        <f>IF(INDEX(tab_MinKomp[Konserwacja form plastiki],MATCH($B141,tab_MinKomp[[Stanowisko / Position ]:[Stanowisko / Position ]],0))="n/a","n/a",GB141-INDEX(tab_MinKomp[Konserwacja form plastiki],MATCH($B141,tab_MinKomp[[Stanowisko / Position ]:[Stanowisko / Position ]],0)))</f>
        <v>n/a</v>
      </c>
      <c r="GC142" s="194">
        <f>IF(INDEX(tab_MinKomp[Elastyczność w działaniu],MATCH($B141,tab_MinKomp[[Stanowisko / Position ]:[Stanowisko / Position ]],0))="n/a","n/a",GC141-INDEX(tab_MinKomp[Elastyczność w działaniu],MATCH($B141,tab_MinKomp[[Stanowisko / Position ]:[Stanowisko / Position ]],0)))</f>
        <v>-1</v>
      </c>
      <c r="GD142" s="194">
        <f>IF(INDEX(tab_MinKomp[Komunikatywność],MATCH($B141,tab_MinKomp[[Stanowisko / Position ]:[Stanowisko / Position ]],0))="n/a","n/a",GD141-INDEX(tab_MinKomp[Komunikatywność],MATCH($B141,tab_MinKomp[[Stanowisko / Position ]:[Stanowisko / Position ]],0)))</f>
        <v>0</v>
      </c>
      <c r="GE142" s="193" t="str">
        <f>IF(INDEX(tab_MinKomp[Motywowanie i budowanie zaangażowania zespołu],MATCH($B141,tab_MinKomp[[Stanowisko / Position ]:[Stanowisko / Position ]],0))="n/a","n/a",GE141-INDEX(tab_MinKomp[Motywowanie i budowanie zaangażowania zespołu],MATCH($B141,tab_MinKomp[[Stanowisko / Position ]:[Stanowisko / Position ]],0)))</f>
        <v>n/a</v>
      </c>
      <c r="GF142" s="186" t="s">
        <v>248</v>
      </c>
      <c r="GG142" s="186" t="s">
        <v>248</v>
      </c>
      <c r="GH142" s="186" t="s">
        <v>248</v>
      </c>
      <c r="GI142" s="186" t="s">
        <v>248</v>
      </c>
      <c r="GJ142" s="186" t="s">
        <v>248</v>
      </c>
      <c r="GK142" s="186" t="s">
        <v>248</v>
      </c>
      <c r="GL142" s="186" t="s">
        <v>248</v>
      </c>
      <c r="GM142" s="186" t="s">
        <v>248</v>
      </c>
      <c r="GN142" s="186" t="s">
        <v>248</v>
      </c>
      <c r="GO142" s="186" t="s">
        <v>248</v>
      </c>
      <c r="GP142" s="186" t="s">
        <v>248</v>
      </c>
      <c r="GQ142" s="186" t="s">
        <v>248</v>
      </c>
      <c r="GR142" s="186" t="s">
        <v>248</v>
      </c>
      <c r="GS142" s="186" t="s">
        <v>248</v>
      </c>
      <c r="GT142" s="186" t="s">
        <v>248</v>
      </c>
      <c r="GU142" s="186" t="s">
        <v>248</v>
      </c>
      <c r="GV142" s="186" t="s">
        <v>248</v>
      </c>
      <c r="GW142" s="186" t="s">
        <v>248</v>
      </c>
      <c r="GX142" s="186" t="s">
        <v>248</v>
      </c>
      <c r="GY142" s="186" t="s">
        <v>248</v>
      </c>
      <c r="GZ142" s="261" t="s">
        <v>248</v>
      </c>
      <c r="HA142" s="261" t="s">
        <v>248</v>
      </c>
      <c r="HB142" s="191">
        <f>SUM(G142:GE142)/(HB141-(SUM(G142:GE142)))</f>
        <v>-0.15789473684210525</v>
      </c>
    </row>
    <row r="143" spans="1:211" ht="24.9" customHeight="1" x14ac:dyDescent="0.3">
      <c r="A143" s="105" t="s">
        <v>321</v>
      </c>
      <c r="B143" s="105" t="s">
        <v>315</v>
      </c>
      <c r="C143" s="105" t="s">
        <v>383</v>
      </c>
      <c r="D143" s="105">
        <v>887</v>
      </c>
      <c r="E143" s="394" t="s">
        <v>457</v>
      </c>
      <c r="F143" s="185" t="s">
        <v>374</v>
      </c>
      <c r="G143" s="186">
        <v>2</v>
      </c>
      <c r="H143" s="186">
        <v>1</v>
      </c>
      <c r="I143" s="186">
        <v>2</v>
      </c>
      <c r="J143" s="186">
        <v>1</v>
      </c>
      <c r="K143" s="186">
        <v>1</v>
      </c>
      <c r="L143" s="186" t="s">
        <v>248</v>
      </c>
      <c r="M143" s="186" t="s">
        <v>248</v>
      </c>
      <c r="N143" s="186" t="s">
        <v>248</v>
      </c>
      <c r="O143" s="186">
        <v>1</v>
      </c>
      <c r="P143" s="186">
        <v>1</v>
      </c>
      <c r="Q143" s="186" t="s">
        <v>248</v>
      </c>
      <c r="R143" s="186" t="s">
        <v>248</v>
      </c>
      <c r="S143" s="186" t="s">
        <v>248</v>
      </c>
      <c r="T143" s="186" t="s">
        <v>248</v>
      </c>
      <c r="U143" s="186" t="s">
        <v>248</v>
      </c>
      <c r="V143" s="186" t="s">
        <v>248</v>
      </c>
      <c r="W143" s="186" t="s">
        <v>248</v>
      </c>
      <c r="X143" s="186" t="s">
        <v>248</v>
      </c>
      <c r="Y143" s="186" t="s">
        <v>248</v>
      </c>
      <c r="Z143" s="186" t="s">
        <v>248</v>
      </c>
      <c r="AA143" s="186" t="s">
        <v>248</v>
      </c>
      <c r="AB143" s="186" t="s">
        <v>248</v>
      </c>
      <c r="AC143" s="186" t="s">
        <v>248</v>
      </c>
      <c r="AD143" s="186" t="s">
        <v>248</v>
      </c>
      <c r="AE143" s="186" t="s">
        <v>248</v>
      </c>
      <c r="AF143" s="186" t="s">
        <v>248</v>
      </c>
      <c r="AG143" s="186" t="s">
        <v>248</v>
      </c>
      <c r="AH143" s="186" t="s">
        <v>248</v>
      </c>
      <c r="AI143" s="186" t="s">
        <v>248</v>
      </c>
      <c r="AJ143" s="186" t="s">
        <v>248</v>
      </c>
      <c r="AK143" s="186" t="s">
        <v>248</v>
      </c>
      <c r="AL143" s="186">
        <v>1</v>
      </c>
      <c r="AM143" s="186" t="s">
        <v>248</v>
      </c>
      <c r="AN143" s="186" t="s">
        <v>248</v>
      </c>
      <c r="AO143" s="186">
        <v>1</v>
      </c>
      <c r="AP143" s="186" t="s">
        <v>248</v>
      </c>
      <c r="AQ143" s="186">
        <v>1</v>
      </c>
      <c r="AR143" s="186" t="s">
        <v>248</v>
      </c>
      <c r="AS143" s="186" t="s">
        <v>248</v>
      </c>
      <c r="AT143" s="186" t="s">
        <v>248</v>
      </c>
      <c r="AU143" s="186" t="s">
        <v>248</v>
      </c>
      <c r="AV143" s="186">
        <v>2</v>
      </c>
      <c r="AW143" s="186">
        <v>1</v>
      </c>
      <c r="AX143" s="186" t="s">
        <v>248</v>
      </c>
      <c r="AY143" s="186" t="s">
        <v>248</v>
      </c>
      <c r="AZ143" s="186" t="s">
        <v>248</v>
      </c>
      <c r="BA143" s="186">
        <v>1</v>
      </c>
      <c r="BB143" s="186">
        <v>1</v>
      </c>
      <c r="BC143" s="186" t="s">
        <v>248</v>
      </c>
      <c r="BD143" s="186" t="s">
        <v>248</v>
      </c>
      <c r="BE143" s="186" t="s">
        <v>248</v>
      </c>
      <c r="BF143" s="186" t="s">
        <v>248</v>
      </c>
      <c r="BG143" s="186" t="s">
        <v>248</v>
      </c>
      <c r="BH143" s="186" t="s">
        <v>248</v>
      </c>
      <c r="BI143" s="186" t="s">
        <v>248</v>
      </c>
      <c r="BJ143" s="186" t="s">
        <v>248</v>
      </c>
      <c r="BK143" s="186" t="s">
        <v>248</v>
      </c>
      <c r="BL143" s="186" t="s">
        <v>248</v>
      </c>
      <c r="BM143" s="186" t="s">
        <v>248</v>
      </c>
      <c r="BN143" s="186" t="s">
        <v>248</v>
      </c>
      <c r="BO143" s="186" t="s">
        <v>248</v>
      </c>
      <c r="BP143" s="186" t="s">
        <v>248</v>
      </c>
      <c r="BQ143" s="186">
        <v>3</v>
      </c>
      <c r="BR143" s="186" t="s">
        <v>248</v>
      </c>
      <c r="BS143" s="186">
        <v>3</v>
      </c>
      <c r="BT143" s="186" t="s">
        <v>248</v>
      </c>
      <c r="BU143" s="186">
        <v>3</v>
      </c>
      <c r="BV143" s="186" t="s">
        <v>248</v>
      </c>
      <c r="BW143" s="186">
        <v>3</v>
      </c>
      <c r="BX143" s="186">
        <v>2</v>
      </c>
      <c r="BY143" s="186" t="s">
        <v>248</v>
      </c>
      <c r="BZ143" s="186">
        <v>2</v>
      </c>
      <c r="CA143" s="186" t="s">
        <v>248</v>
      </c>
      <c r="CB143" s="186">
        <v>2</v>
      </c>
      <c r="CC143" s="186" t="s">
        <v>248</v>
      </c>
      <c r="CD143" s="186">
        <v>3</v>
      </c>
      <c r="CE143" s="186">
        <v>2</v>
      </c>
      <c r="CF143" s="186">
        <v>3</v>
      </c>
      <c r="CG143" s="186">
        <v>1</v>
      </c>
      <c r="CH143" s="186" t="s">
        <v>248</v>
      </c>
      <c r="CI143" s="186" t="s">
        <v>248</v>
      </c>
      <c r="CJ143" s="186" t="s">
        <v>248</v>
      </c>
      <c r="CK143" s="186" t="s">
        <v>248</v>
      </c>
      <c r="CL143" s="186" t="s">
        <v>248</v>
      </c>
      <c r="CM143" s="186" t="s">
        <v>248</v>
      </c>
      <c r="CN143" s="186" t="s">
        <v>248</v>
      </c>
      <c r="CO143" s="186" t="s">
        <v>248</v>
      </c>
      <c r="CP143" s="186" t="s">
        <v>248</v>
      </c>
      <c r="CQ143" s="186" t="s">
        <v>248</v>
      </c>
      <c r="CR143" s="186" t="s">
        <v>248</v>
      </c>
      <c r="CS143" s="186" t="s">
        <v>248</v>
      </c>
      <c r="CT143" s="186" t="s">
        <v>248</v>
      </c>
      <c r="CU143" s="186" t="s">
        <v>248</v>
      </c>
      <c r="CV143" s="186" t="s">
        <v>248</v>
      </c>
      <c r="CW143" s="186">
        <v>2</v>
      </c>
      <c r="CX143" s="186" t="s">
        <v>248</v>
      </c>
      <c r="CY143" s="186" t="s">
        <v>248</v>
      </c>
      <c r="CZ143" s="186" t="s">
        <v>248</v>
      </c>
      <c r="DA143" s="186" t="s">
        <v>248</v>
      </c>
      <c r="DB143" s="186" t="s">
        <v>248</v>
      </c>
      <c r="DC143" s="186" t="s">
        <v>248</v>
      </c>
      <c r="DD143" s="186" t="s">
        <v>248</v>
      </c>
      <c r="DE143" s="186" t="s">
        <v>248</v>
      </c>
      <c r="DF143" s="186">
        <v>1</v>
      </c>
      <c r="DG143" s="186" t="s">
        <v>248</v>
      </c>
      <c r="DH143" s="186" t="s">
        <v>248</v>
      </c>
      <c r="DI143" s="186" t="s">
        <v>248</v>
      </c>
      <c r="DJ143" s="186" t="s">
        <v>248</v>
      </c>
      <c r="DK143" s="186" t="s">
        <v>248</v>
      </c>
      <c r="DL143" s="186" t="s">
        <v>248</v>
      </c>
      <c r="DM143" s="186" t="s">
        <v>248</v>
      </c>
      <c r="DN143" s="186">
        <v>1</v>
      </c>
      <c r="DO143" s="186" t="s">
        <v>248</v>
      </c>
      <c r="DP143" s="186" t="s">
        <v>248</v>
      </c>
      <c r="DQ143" s="186" t="s">
        <v>248</v>
      </c>
      <c r="DR143" s="186" t="s">
        <v>248</v>
      </c>
      <c r="DS143" s="186" t="s">
        <v>248</v>
      </c>
      <c r="DT143" s="186" t="s">
        <v>248</v>
      </c>
      <c r="DU143" s="186" t="s">
        <v>248</v>
      </c>
      <c r="DV143" s="186" t="s">
        <v>248</v>
      </c>
      <c r="DW143" s="186" t="s">
        <v>248</v>
      </c>
      <c r="DX143" s="186" t="s">
        <v>248</v>
      </c>
      <c r="DY143" s="186" t="s">
        <v>248</v>
      </c>
      <c r="DZ143" s="186" t="s">
        <v>248</v>
      </c>
      <c r="EA143" s="186" t="s">
        <v>248</v>
      </c>
      <c r="EB143" s="186" t="s">
        <v>248</v>
      </c>
      <c r="EC143" s="186" t="s">
        <v>248</v>
      </c>
      <c r="ED143" s="186" t="s">
        <v>248</v>
      </c>
      <c r="EE143" s="186" t="s">
        <v>248</v>
      </c>
      <c r="EF143" s="186" t="s">
        <v>248</v>
      </c>
      <c r="EG143" s="186" t="s">
        <v>248</v>
      </c>
      <c r="EH143" s="186" t="s">
        <v>248</v>
      </c>
      <c r="EI143" s="186" t="s">
        <v>248</v>
      </c>
      <c r="EJ143" s="186" t="s">
        <v>248</v>
      </c>
      <c r="EK143" s="186" t="s">
        <v>248</v>
      </c>
      <c r="EL143" s="184" t="s">
        <v>248</v>
      </c>
      <c r="EM143" s="184" t="s">
        <v>248</v>
      </c>
      <c r="EN143" s="184" t="s">
        <v>248</v>
      </c>
      <c r="EO143" s="186" t="s">
        <v>248</v>
      </c>
      <c r="EP143" s="186" t="s">
        <v>248</v>
      </c>
      <c r="EQ143" s="186" t="s">
        <v>248</v>
      </c>
      <c r="ER143" s="186" t="s">
        <v>248</v>
      </c>
      <c r="ES143" s="186" t="s">
        <v>248</v>
      </c>
      <c r="ET143" s="186" t="s">
        <v>248</v>
      </c>
      <c r="EU143" s="186" t="s">
        <v>248</v>
      </c>
      <c r="EV143" s="186" t="s">
        <v>248</v>
      </c>
      <c r="EW143" s="186" t="s">
        <v>248</v>
      </c>
      <c r="EX143" s="186" t="s">
        <v>248</v>
      </c>
      <c r="EY143" s="186" t="s">
        <v>248</v>
      </c>
      <c r="EZ143" s="186" t="s">
        <v>248</v>
      </c>
      <c r="FA143" s="186" t="s">
        <v>248</v>
      </c>
      <c r="FB143" s="186" t="s">
        <v>248</v>
      </c>
      <c r="FC143" s="186" t="s">
        <v>248</v>
      </c>
      <c r="FD143" s="186" t="s">
        <v>248</v>
      </c>
      <c r="FE143" s="186" t="s">
        <v>248</v>
      </c>
      <c r="FF143" s="186" t="s">
        <v>248</v>
      </c>
      <c r="FG143" s="186" t="s">
        <v>248</v>
      </c>
      <c r="FH143" s="186" t="s">
        <v>248</v>
      </c>
      <c r="FI143" s="186" t="s">
        <v>248</v>
      </c>
      <c r="FJ143" s="186" t="s">
        <v>248</v>
      </c>
      <c r="FK143" s="186" t="s">
        <v>248</v>
      </c>
      <c r="FL143" s="186" t="s">
        <v>248</v>
      </c>
      <c r="FM143" s="186" t="s">
        <v>248</v>
      </c>
      <c r="FN143" s="186" t="s">
        <v>248</v>
      </c>
      <c r="FO143" s="186" t="s">
        <v>248</v>
      </c>
      <c r="FP143" s="186" t="s">
        <v>248</v>
      </c>
      <c r="FQ143" s="187" t="s">
        <v>248</v>
      </c>
      <c r="FR143" s="187" t="s">
        <v>248</v>
      </c>
      <c r="FS143" s="186">
        <v>2</v>
      </c>
      <c r="FT143" s="186">
        <v>2</v>
      </c>
      <c r="FU143" s="186">
        <v>2</v>
      </c>
      <c r="FV143" s="186">
        <v>2</v>
      </c>
      <c r="FW143" s="186">
        <v>2</v>
      </c>
      <c r="FX143" s="186">
        <v>2</v>
      </c>
      <c r="FY143" s="186">
        <v>2</v>
      </c>
      <c r="FZ143" s="186">
        <v>2</v>
      </c>
      <c r="GA143" s="186" t="s">
        <v>248</v>
      </c>
      <c r="GB143" s="186" t="s">
        <v>248</v>
      </c>
      <c r="GC143" s="186">
        <v>2</v>
      </c>
      <c r="GD143" s="186">
        <v>2</v>
      </c>
      <c r="GE143" s="186" t="s">
        <v>248</v>
      </c>
      <c r="GF143" s="186" t="s">
        <v>248</v>
      </c>
      <c r="GG143" s="186" t="s">
        <v>248</v>
      </c>
      <c r="GH143" s="186" t="s">
        <v>248</v>
      </c>
      <c r="GI143" s="186" t="s">
        <v>248</v>
      </c>
      <c r="GJ143" s="186" t="s">
        <v>248</v>
      </c>
      <c r="GK143" s="186" t="s">
        <v>248</v>
      </c>
      <c r="GL143" s="186" t="s">
        <v>248</v>
      </c>
      <c r="GM143" s="186" t="s">
        <v>248</v>
      </c>
      <c r="GN143" s="186" t="s">
        <v>248</v>
      </c>
      <c r="GO143" s="186" t="s">
        <v>248</v>
      </c>
      <c r="GP143" s="186" t="s">
        <v>248</v>
      </c>
      <c r="GQ143" s="186" t="s">
        <v>248</v>
      </c>
      <c r="GR143" s="186" t="s">
        <v>248</v>
      </c>
      <c r="GS143" s="186" t="s">
        <v>248</v>
      </c>
      <c r="GT143" s="186" t="s">
        <v>248</v>
      </c>
      <c r="GU143" s="186" t="s">
        <v>248</v>
      </c>
      <c r="GV143" s="186" t="s">
        <v>248</v>
      </c>
      <c r="GW143" s="186" t="s">
        <v>248</v>
      </c>
      <c r="GX143" s="186" t="s">
        <v>248</v>
      </c>
      <c r="GY143" s="186" t="s">
        <v>248</v>
      </c>
      <c r="GZ143" s="261" t="s">
        <v>248</v>
      </c>
      <c r="HA143" s="266">
        <v>3</v>
      </c>
      <c r="HB143" s="188">
        <f>SUM(G143:GE143)</f>
        <v>68</v>
      </c>
    </row>
    <row r="144" spans="1:211" ht="24.9" customHeight="1" thickBot="1" x14ac:dyDescent="0.35">
      <c r="A144" s="108" t="str">
        <f>A143</f>
        <v>Prod.-Q-5</v>
      </c>
      <c r="B144" s="108" t="str">
        <f>B143</f>
        <v>Pracownik Produkcji</v>
      </c>
      <c r="C144" s="108" t="str">
        <f>C143</f>
        <v>RL</v>
      </c>
      <c r="D144" s="108">
        <f>D143</f>
        <v>887</v>
      </c>
      <c r="E144" s="395"/>
      <c r="F144" s="189" t="s">
        <v>375</v>
      </c>
      <c r="G144" s="192">
        <f>IF(INDEX(tab_MinKomp[Przepisy BHP / BHP Vorschriften],MATCH($B143,tab_MinKomp[[Stanowisko / Position ]:[Stanowisko / Position ]],0))="n/a","n/a",G143-INDEX(tab_MinKomp[Przepisy BHP / BHP Vorschriften],MATCH($B143,tab_MinKomp[[Stanowisko / Position ]:[Stanowisko / Position ]],0)))</f>
        <v>0</v>
      </c>
      <c r="H144" s="193">
        <f>IF(INDEX(tab_MinKomp[Przepisy PPOŻ / Brandschutzbestimmungen],MATCH($B143,tab_MinKomp[[Stanowisko / Position ]:[Stanowisko / Position ]],0))="n/a","n/a",H143-INDEX(tab_MinKomp[Przepisy PPOŻ / Brandschutzbestimmungen],MATCH($B143,tab_MinKomp[[Stanowisko / Position ]:[Stanowisko / Position ]],0)))</f>
        <v>0</v>
      </c>
      <c r="I144" s="193">
        <f>IF(INDEX(tab_MinKomp[Ryzyko zawodowe na stanowiskach pracyv/ Berufliche Risiken an Arbeitsstellen],MATCH($B143,tab_MinKomp[[Stanowisko / Position ]:[Stanowisko / Position ]],0))="n/a","n/a",I143-INDEX(tab_MinKomp[Ryzyko zawodowe na stanowiskach pracyv/ Berufliche Risiken an Arbeitsstellen],MATCH($B143,tab_MinKomp[[Stanowisko / Position ]:[Stanowisko / Position ]],0)))</f>
        <v>0</v>
      </c>
      <c r="J144" s="193">
        <f>IF(INDEX(tab_MinKomp[Gospodarka substancjami niebezpiecznymi / Gefahrstoffmanagement],MATCH($B143,tab_MinKomp[[Stanowisko / Position ]:[Stanowisko / Position ]],0))="n/a","n/a",J143-INDEX(tab_MinKomp[Gospodarka substancjami niebezpiecznymi / Gefahrstoffmanagement],MATCH($B143,tab_MinKomp[[Stanowisko / Position ]:[Stanowisko / Position ]],0)))</f>
        <v>0</v>
      </c>
      <c r="K144" s="193">
        <f>IF(INDEX(tab_MinKomp[Gospodarka odpadami / Abfallwirtschaft],MATCH($B143,tab_MinKomp[[Stanowisko / Position ]:[Stanowisko / Position ]],0))="n/a","n/a",K143-INDEX(tab_MinKomp[Gospodarka odpadami / Abfallwirtschaft],MATCH($B143,tab_MinKomp[[Stanowisko / Position ]:[Stanowisko / Position ]],0)))</f>
        <v>0</v>
      </c>
      <c r="L144" s="194" t="str">
        <f>IF(INDEX(tab_MinKomp[Przepisy kodeksu pracy / Bestimmungen des Arbeitsgesetzes],MATCH($B143,tab_MinKomp[[Stanowisko / Position ]:[Stanowisko / Position ]],0))="n/a","n/a",L143-INDEX(tab_MinKomp[Przepisy kodeksu pracy / Bestimmungen des Arbeitsgesetzes],MATCH($B143,tab_MinKomp[[Stanowisko / Position ]:[Stanowisko / Position ]],0)))</f>
        <v>n/a</v>
      </c>
      <c r="M144" s="195" t="str">
        <f>IF(INDEX(tab_MinKomp[Przepisy o ub.społ. ZUS  / Sozialversicherungsvorschriften],MATCH($B143,tab_MinKomp[[Stanowisko / Position ]:[Stanowisko / Position ]],0))="n/a","n/a",M143-INDEX(tab_MinKomp[Przepisy o ub.społ. ZUS  / Sozialversicherungsvorschriften],MATCH($B143,tab_MinKomp[[Stanowisko / Position ]:[Stanowisko / Position ]],0)))</f>
        <v>n/a</v>
      </c>
      <c r="N144" s="194" t="str">
        <f>IF(INDEX(tab_MinKomp[PRZEPISY O PDOF /persönlich Einkommensteuergesetz ],MATCH($B143,tab_MinKomp[[Stanowisko / Position ]:[Stanowisko / Position ]],0))="n/a","n/a",N143-INDEX(tab_MinKomp[PRZEPISY O PDOF /persönlich Einkommensteuergesetz ],MATCH($B143,tab_MinKomp[[Stanowisko / Position ]:[Stanowisko / Position ]],0)))</f>
        <v>n/a</v>
      </c>
      <c r="O144" s="194">
        <f>IF(INDEX(tab_MinKomp[Regulamin pracy / Arbeitsordnung],MATCH($B143,tab_MinKomp[[Stanowisko / Position ]:[Stanowisko / Position ]],0))="n/a","n/a",O143-INDEX(tab_MinKomp[Regulamin pracy / Arbeitsordnung],MATCH($B143,tab_MinKomp[[Stanowisko / Position ]:[Stanowisko / Position ]],0)))</f>
        <v>0</v>
      </c>
      <c r="P144" s="194">
        <f>IF(INDEX(tab_MinKomp[Regulamin wynagradzania / Vergütungsordnung],MATCH($B143,tab_MinKomp[[Stanowisko / Position ]:[Stanowisko / Position ]],0))="n/a","n/a",P143-INDEX(tab_MinKomp[Regulamin wynagradzania / Vergütungsordnung],MATCH($B143,tab_MinKomp[[Stanowisko / Position ]:[Stanowisko / Position ]],0)))</f>
        <v>0</v>
      </c>
      <c r="Q144" s="194" t="str">
        <f>IF(INDEX(tab_MinKomp[System R2PŁATNIK PRO: Płace / Lohnabrechnung],MATCH($B143,tab_MinKomp[[Stanowisko / Position ]:[Stanowisko / Position ]],0))="n/a","n/a",Q143-INDEX(tab_MinKomp[System R2PŁATNIK PRO: Płace / Lohnabrechnung],MATCH($B143,tab_MinKomp[[Stanowisko / Position ]:[Stanowisko / Position ]],0)))</f>
        <v>n/a</v>
      </c>
      <c r="R144" s="194" t="str">
        <f>IF(INDEX(tab_MinKomp[SystemR2PŁATNIK PRO: KADRY / Personaldaten],MATCH($B143,tab_MinKomp[[Stanowisko / Position ]:[Stanowisko / Position ]],0))="n/a","n/a",R143-INDEX(tab_MinKomp[SystemR2PŁATNIK PRO: KADRY / Personaldaten],MATCH($B143,tab_MinKomp[[Stanowisko / Position ]:[Stanowisko / Position ]],0)))</f>
        <v>n/a</v>
      </c>
      <c r="S144" s="194" t="str">
        <f>IF(INDEX(tab_MinKomp[SYSTEM R2PŁATNIK PRO: zarządzanie pracownikami / Arbeitsverwaltung],MATCH($B143,tab_MinKomp[[Stanowisko / Position ]:[Stanowisko / Position ]],0))="n/a","n/a",S143-INDEX(tab_MinKomp[SYSTEM R2PŁATNIK PRO: zarządzanie pracownikami / Arbeitsverwaltung],MATCH($B143,tab_MinKomp[[Stanowisko / Position ]:[Stanowisko / Position ]],0)))</f>
        <v>n/a</v>
      </c>
      <c r="T144" s="194" t="str">
        <f>IF(INDEX(tab_MinKomp[Doradztwo, wsparcie personalne / Personalberatung und Unterstützung],MATCH($B143,tab_MinKomp[[Stanowisko / Position ]:[Stanowisko / Position ]],0))="n/a","n/a",T143-INDEX(tab_MinKomp[Doradztwo, wsparcie personalne / Personalberatung und Unterstützung],MATCH($B143,tab_MinKomp[[Stanowisko / Position ]:[Stanowisko / Position ]],0)))</f>
        <v>n/a</v>
      </c>
      <c r="U144" s="194" t="str">
        <f>IF(INDEX(tab_MinKomp[Przepisy o podatku VAT / MwSt.- Gesetz],MATCH($B143,tab_MinKomp[[Stanowisko / Position ]:[Stanowisko / Position ]],0))="n/a","n/a",U143-INDEX(tab_MinKomp[Przepisy o podatku VAT / MwSt.- Gesetz],MATCH($B143,tab_MinKomp[[Stanowisko / Position ]:[Stanowisko / Position ]],0)))</f>
        <v>n/a</v>
      </c>
      <c r="V144" s="194" t="str">
        <f>IF(INDEX(tab_MinKomp[PrzepisyPDOP / geschäftlich Einkommensteuergesetz],MATCH($B143,tab_MinKomp[[Stanowisko / Position ]:[Stanowisko / Position ]],0))="n/a","n/a",V143-INDEX(tab_MinKomp[PrzepisyPDOP / geschäftlich Einkommensteuergesetz],MATCH($B143,tab_MinKomp[[Stanowisko / Position ]:[Stanowisko / Position ]],0)))</f>
        <v>n/a</v>
      </c>
      <c r="W144" s="194" t="str">
        <f>IF(INDEX(tab_MinKomp[System BAAN / FINANSE (FIBU)],MATCH($B143,tab_MinKomp[[Stanowisko / Position ]:[Stanowisko / Position ]],0))="n/a","n/a",W143-INDEX(tab_MinKomp[System BAAN / FINANSE (FIBU)],MATCH($B143,tab_MinKomp[[Stanowisko / Position ]:[Stanowisko / Position ]],0)))</f>
        <v>n/a</v>
      </c>
      <c r="X144" s="194" t="str">
        <f>IF(INDEX(tab_MinKomp[Systemy pomocnicze / Hilfssysteme(STOCKPROGRAM, KALK2000 etc.)],MATCH($B143,tab_MinKomp[[Stanowisko / Position ]:[Stanowisko / Position ]],0))="n/a","n/a",X143-INDEX(tab_MinKomp[Systemy pomocnicze / Hilfssysteme(STOCKPROGRAM, KALK2000 etc.)],MATCH($B143,tab_MinKomp[[Stanowisko / Position ]:[Stanowisko / Position ]],0)))</f>
        <v>n/a</v>
      </c>
      <c r="Y144" s="194" t="str">
        <f>IF(INDEX(tab_MinKomp[Polityka rachunkowości / Buchführungspolitik],MATCH($B143,tab_MinKomp[[Stanowisko / Position ]:[Stanowisko / Position ]],0))="n/a","n/a",Y143-INDEX(tab_MinKomp[Polityka rachunkowości / Buchführungspolitik],MATCH($B143,tab_MinKomp[[Stanowisko / Position ]:[Stanowisko / Position ]],0)))</f>
        <v>n/a</v>
      </c>
      <c r="Z144" s="194" t="str">
        <f>IF(INDEX(tab_MinKomp[Ustawa o rachunkowości / Rechnungslegungsgesetz],MATCH($B143,tab_MinKomp[[Stanowisko / Position ]:[Stanowisko / Position ]],0))="n/a","n/a",Z143-INDEX(tab_MinKomp[Ustawa o rachunkowości / Rechnungslegungsgesetz],MATCH($B143,tab_MinKomp[[Stanowisko / Position ]:[Stanowisko / Position ]],0)))</f>
        <v>n/a</v>
      </c>
      <c r="AA144" s="194" t="str">
        <f>IF(INDEX(tab_MinKomp[WORKFLOW - TS-100],MATCH($B143,tab_MinKomp[[Stanowisko / Position ]:[Stanowisko / Position ]],0))="n/a","n/a",AA143-INDEX(tab_MinKomp[WORKFLOW - TS-100],MATCH($B143,tab_MinKomp[[Stanowisko / Position ]:[Stanowisko / Position ]],0)))</f>
        <v>n/a</v>
      </c>
      <c r="AB144" s="194" t="str">
        <f>IF(INDEX(tab_MinKomp[WORKFLOW - SFMS],MATCH($B143,tab_MinKomp[[Stanowisko / Position ]:[Stanowisko / Position ]],0))="n/a","n/a",AB143-INDEX(tab_MinKomp[WORKFLOW - SFMS],MATCH($B143,tab_MinKomp[[Stanowisko / Position ]:[Stanowisko / Position ]],0)))</f>
        <v>n/a</v>
      </c>
      <c r="AC144" s="194" t="str">
        <f>IF(INDEX(tab_MinKomp[System ISO 9001:2015],MATCH($B143,tab_MinKomp[[Stanowisko / Position ]:[Stanowisko / Position ]],0))="n/a","n/a",AC143-INDEX(tab_MinKomp[System ISO 9001:2015],MATCH($B143,tab_MinKomp[[Stanowisko / Position ]:[Stanowisko / Position ]],0)))</f>
        <v>n/a</v>
      </c>
      <c r="AD144" s="194" t="str">
        <f>IF(INDEX(tab_MinKomp[System ISO 9001:2015],MATCH($B143,tab_MinKomp[[Stanowisko / Position ]:[Stanowisko / Position ]],0))="n/a","n/a",AD143-INDEX(tab_MinKomp[System ISO 9001:2015],MATCH($B143,tab_MinKomp[[Stanowisko / Position ]:[Stanowisko / Position ]],0)))</f>
        <v>n/a</v>
      </c>
      <c r="AE144" s="194" t="str">
        <f>IF(INDEX(tab_MinKomp[System ISO 9001:2015],MATCH($B143,tab_MinKomp[[Stanowisko / Position ]:[Stanowisko / Position ]],0))="n/a","n/a",AE143-INDEX(tab_MinKomp[System ISO 9001:2015],MATCH($B143,tab_MinKomp[[Stanowisko / Position ]:[Stanowisko / Position ]],0)))</f>
        <v>n/a</v>
      </c>
      <c r="AF144" s="194" t="str">
        <f>IF(INDEX(tab_MinKomp[System ISO 9001:2015],MATCH($B143,tab_MinKomp[[Stanowisko / Position ]:[Stanowisko / Position ]],0))="n/a","n/a",AF143-INDEX(tab_MinKomp[System ISO 9001:2015],MATCH($B143,tab_MinKomp[[Stanowisko / Position ]:[Stanowisko / Position ]],0)))</f>
        <v>n/a</v>
      </c>
      <c r="AG144" s="194" t="str">
        <f>IF(INDEX(tab_MinKomp[Wymagania VDA 6.3 Process / Forderungen],MATCH($B143,tab_MinKomp[[Stanowisko / Position ]:[Stanowisko / Position ]],0))="n/a","n/a",AG143-INDEX(tab_MinKomp[Wymagania VDA 6.3 Process / Forderungen],MATCH($B143,tab_MinKomp[[Stanowisko / Position ]:[Stanowisko / Position ]],0)))</f>
        <v>n/a</v>
      </c>
      <c r="AH144" s="194" t="str">
        <f>IF(INDEX(tab_MinKomp[Wymagania VDA 6.5 Product / Forderungen],MATCH($B143,tab_MinKomp[[Stanowisko / Position ]:[Stanowisko / Position ]],0))="n/a","n/a",AH143-INDEX(tab_MinKomp[Wymagania VDA 6.5 Product / Forderungen],MATCH($B143,tab_MinKomp[[Stanowisko / Position ]:[Stanowisko / Position ]],0)))</f>
        <v>n/a</v>
      </c>
      <c r="AI144" s="194" t="str">
        <f>IF(INDEX(tab_MinKomp[System ISO 9001:2015],MATCH($B143,tab_MinKomp[[Stanowisko / Position ]:[Stanowisko / Position ]],0))="n/a","n/a",AI143-INDEX(tab_MinKomp[System ISO 9001:2015],MATCH($B143,tab_MinKomp[[Stanowisko / Position ]:[Stanowisko / Position ]],0)))</f>
        <v>n/a</v>
      </c>
      <c r="AJ144" s="194" t="str">
        <f>IF(INDEX(tab_MinKomp[Auditor systemu ISO 17021:2018],MATCH($B143,tab_MinKomp[[Stanowisko / Position ]:[Stanowisko / Position ]],0))="n/a","n/a",AJ143-INDEX(tab_MinKomp[Auditor systemu ISO 17021:2018],MATCH($B143,tab_MinKomp[[Stanowisko / Position ]:[Stanowisko / Position ]],0)))</f>
        <v>n/a</v>
      </c>
      <c r="AK144" s="194" t="str">
        <f>IF(INDEX(tab_MinKomp[Pełnomocnik systemu / Systemvertreter],MATCH($B143,tab_MinKomp[[Stanowisko / Position ]:[Stanowisko / Position ]],0))="n/a","n/a",AK143-INDEX(tab_MinKomp[Pełnomocnik systemu / Systemvertreter],MATCH($B143,tab_MinKomp[[Stanowisko / Position ]:[Stanowisko / Position ]],0)))</f>
        <v>n/a</v>
      </c>
      <c r="AL144" s="194">
        <f>IF(INDEX(tab_MinKomp[Polityka Etyczna - Compliance],MATCH($B143,tab_MinKomp[[Stanowisko / Position ]:[Stanowisko / Position ]],0))="n/a","n/a",AL143-INDEX(tab_MinKomp[Polityka Etyczna - Compliance],MATCH($B143,tab_MinKomp[[Stanowisko / Position ]:[Stanowisko / Position ]],0)))</f>
        <v>0</v>
      </c>
      <c r="AM144" s="194" t="str">
        <f>IF(INDEX(tab_MinKomp[WDRAŻANIE NOWYCH PROJEKTÓW/ PROCEDURA CTM],MATCH($B143,tab_MinKomp[[Stanowisko / Position ]:[Stanowisko / Position ]],0))="n/a","n/a",AM143-INDEX(tab_MinKomp[WDRAŻANIE NOWYCH PROJEKTÓW/ PROCEDURA CTM],MATCH($B143,tab_MinKomp[[Stanowisko / Position ]:[Stanowisko / Position ]],0)))</f>
        <v>n/a</v>
      </c>
      <c r="AN144" s="194" t="str">
        <f>IF(INDEX(tab_MinKomp[KAMIENIE MILOWE MSL/PIFF],MATCH($B143,tab_MinKomp[[Stanowisko / Position ]:[Stanowisko / Position ]],0))="n/a","n/a",AN143-INDEX(tab_MinKomp[KAMIENIE MILOWE MSL/PIFF],MATCH($B143,tab_MinKomp[[Stanowisko / Position ]:[Stanowisko / Position ]],0)))</f>
        <v>n/a</v>
      </c>
      <c r="AO144" s="194">
        <f>IF(INDEX(tab_MinKomp[CP],MATCH($B143,tab_MinKomp[[Stanowisko / Position ]:[Stanowisko / Position ]],0))="n/a","n/a",AO143-INDEX(tab_MinKomp[CP],MATCH($B143,tab_MinKomp[[Stanowisko / Position ]:[Stanowisko / Position ]],0)))</f>
        <v>0</v>
      </c>
      <c r="AP144" s="194" t="str">
        <f>IF(INDEX(tab_MinKomp[FMEA],MATCH($B143,tab_MinKomp[[Stanowisko / Position ]:[Stanowisko / Position ]],0))="n/a","n/a",AP143-INDEX(tab_MinKomp[FMEA],MATCH($B143,tab_MinKomp[[Stanowisko / Position ]:[Stanowisko / Position ]],0)))</f>
        <v>n/a</v>
      </c>
      <c r="AQ144" s="194">
        <f>IF(INDEX(tab_MinKomp[FLOW CHART],MATCH($B143,tab_MinKomp[[Stanowisko / Position ]:[Stanowisko / Position ]],0))="n/a","n/a",AQ143-INDEX(tab_MinKomp[FLOW CHART],MATCH($B143,tab_MinKomp[[Stanowisko / Position ]:[Stanowisko / Position ]],0)))</f>
        <v>0</v>
      </c>
      <c r="AR144" s="194" t="str">
        <f>IF(INDEX(tab_MinKomp[APQP],MATCH($B143,tab_MinKomp[[Stanowisko / Position ]:[Stanowisko / Position ]],0))="n/a","n/a",AR143-INDEX(tab_MinKomp[APQP],MATCH($B143,tab_MinKomp[[Stanowisko / Position ]:[Stanowisko / Position ]],0)))</f>
        <v>n/a</v>
      </c>
      <c r="AS144" s="194" t="str">
        <f>IF(INDEX(tab_MinKomp[MSA],MATCH($B143,tab_MinKomp[[Stanowisko / Position ]:[Stanowisko / Position ]],0))="n/a","n/a",AS143-INDEX(tab_MinKomp[MSA],MATCH($B143,tab_MinKomp[[Stanowisko / Position ]:[Stanowisko / Position ]],0)))</f>
        <v>n/a</v>
      </c>
      <c r="AT144" s="194" t="str">
        <f>IF(INDEX(tab_MinKomp[SPC],MATCH($B143,tab_MinKomp[[Stanowisko / Position ]:[Stanowisko / Position ]],0))="n/a","n/a",AT143-INDEX(tab_MinKomp[SPC],MATCH($B143,tab_MinKomp[[Stanowisko / Position ]:[Stanowisko / Position ]],0)))</f>
        <v>n/a</v>
      </c>
      <c r="AU144" s="194" t="str">
        <f>IF(INDEX(tab_MinKomp[CSR (SPECYFICZNE WYMAGANIA KLIENTA)],MATCH($B143,tab_MinKomp[[Stanowisko / Position ]:[Stanowisko / Position ]],0))="n/a","n/a",AU143-INDEX(tab_MinKomp[CSR (SPECYFICZNE WYMAGANIA KLIENTA)],MATCH($B143,tab_MinKomp[[Stanowisko / Position ]:[Stanowisko / Position ]],0)))</f>
        <v>n/a</v>
      </c>
      <c r="AV144" s="194">
        <f>IF(INDEX(tab_MinKomp[5S],MATCH($B143,tab_MinKomp[[Stanowisko / Position ]:[Stanowisko / Position ]],0))="n/a","n/a",AV143-INDEX(tab_MinKomp[5S],MATCH($B143,tab_MinKomp[[Stanowisko / Position ]:[Stanowisko / Position ]],0)))</f>
        <v>0</v>
      </c>
      <c r="AW144" s="194">
        <f>IF(INDEX(tab_MinKomp[LEAN MANAGEMENT],MATCH($B143,tab_MinKomp[[Stanowisko / Position ]:[Stanowisko / Position ]],0))="n/a","n/a",AW143-INDEX(tab_MinKomp[LEAN MANAGEMENT],MATCH($B143,tab_MinKomp[[Stanowisko / Position ]:[Stanowisko / Position ]],0)))</f>
        <v>0</v>
      </c>
      <c r="AX144" s="194" t="str">
        <f>IF(INDEX(tab_MinKomp[5R],MATCH($B143,tab_MinKomp[[Stanowisko / Position ]:[Stanowisko / Position ]],0))="n/a","n/a",AX143-INDEX(tab_MinKomp[5R],MATCH($B143,tab_MinKomp[[Stanowisko / Position ]:[Stanowisko / Position ]],0)))</f>
        <v>n/a</v>
      </c>
      <c r="AY144" s="194" t="str">
        <f>IF(INDEX(tab_MinKomp[Six Sigma],MATCH($B143,tab_MinKomp[[Stanowisko / Position ]:[Stanowisko / Position ]],0))="n/a","n/a",AY143-INDEX(tab_MinKomp[Six Sigma],MATCH($B143,tab_MinKomp[[Stanowisko / Position ]:[Stanowisko / Position ]],0)))</f>
        <v>n/a</v>
      </c>
      <c r="AZ144" s="194" t="str">
        <f>IF(INDEX(tab_MinKomp[System BAAN / Distribution &amp; Supply Chain],MATCH($B143,tab_MinKomp[[Stanowisko / Position ]:[Stanowisko / Position ]],0))="n/a","n/a",AZ143-INDEX(tab_MinKomp[System BAAN / Distribution &amp; Supply Chain],MATCH($B143,tab_MinKomp[[Stanowisko / Position ]:[Stanowisko / Position ]],0)))</f>
        <v>n/a</v>
      </c>
      <c r="BA144" s="194" t="str">
        <f>IF(INDEX(tab_MinKomp[Gospodarka magazynowa / Lagerverwaltung],MATCH($B143,tab_MinKomp[[Stanowisko / Position ]:[Stanowisko / Position ]],0))="n/a","n/a",BA143-INDEX(tab_MinKomp[Gospodarka magazynowa / Lagerverwaltung],MATCH($B143,tab_MinKomp[[Stanowisko / Position ]:[Stanowisko / Position ]],0)))</f>
        <v>n/a</v>
      </c>
      <c r="BB144" s="194" t="str">
        <f>IF(INDEX(tab_MinKomp[Inwentaryzacja - organizacja i przebieg / Inventurprozess],MATCH($B143,tab_MinKomp[[Stanowisko / Position ]:[Stanowisko / Position ]],0))="n/a","n/a",BB143-INDEX(tab_MinKomp[Inwentaryzacja - organizacja i przebieg / Inventurprozess],MATCH($B143,tab_MinKomp[[Stanowisko / Position ]:[Stanowisko / Position ]],0)))</f>
        <v>n/a</v>
      </c>
      <c r="BC144" s="194" t="str">
        <f>IF(INDEX(tab_MinKomp[Organizacja dostaw / Versorgungsorganisation],MATCH($B143,tab_MinKomp[[Stanowisko / Position ]:[Stanowisko / Position ]],0))="n/a","n/a",BC143-INDEX(tab_MinKomp[Organizacja dostaw / Versorgungsorganisation],MATCH($B143,tab_MinKomp[[Stanowisko / Position ]:[Stanowisko / Position ]],0)))</f>
        <v>n/a</v>
      </c>
      <c r="BD144" s="194" t="str">
        <f>IF(INDEX(tab_MinKomp[Organizacja wysyłek / Organisation von Lieferungen],MATCH($B143,tab_MinKomp[[Stanowisko / Position ]:[Stanowisko / Position ]],0))="n/a","n/a",BD143-INDEX(tab_MinKomp[Organizacja wysyłek / Organisation von Lieferungen],MATCH($B143,tab_MinKomp[[Stanowisko / Position ]:[Stanowisko / Position ]],0)))</f>
        <v>n/a</v>
      </c>
      <c r="BE144" s="194" t="str">
        <f>IF(INDEX(tab_MinKomp[Analiza magazynowa - Program Polen.mdb / Inventuranalyse],MATCH($B143,tab_MinKomp[[Stanowisko / Position ]:[Stanowisko / Position ]],0))="n/a","n/a",BE143-INDEX(tab_MinKomp[Analiza magazynowa - Program Polen.mdb / Inventuranalyse],MATCH($B143,tab_MinKomp[[Stanowisko / Position ]:[Stanowisko / Position ]],0)))</f>
        <v>n/a</v>
      </c>
      <c r="BF144" s="190" t="str">
        <f>IF(INDEX(tab_MinKomp[MMOG (Materials Management Operations Guidelines)],MATCH($B143,tab_MinKomp[[Stanowisko / Position ]:[Stanowisko / Position ]],0))="n/a","n/a",BF143-INDEX(tab_MinKomp[MMOG (Materials Management Operations Guidelines)],MATCH($B143,tab_MinKomp[[Stanowisko / Position ]:[Stanowisko / Position ]],0)))</f>
        <v>n/a</v>
      </c>
      <c r="BG144" s="190" t="str">
        <f>IF(INDEX(tab_MinKomp[GPP],MATCH($B143,tab_MinKomp[[Stanowisko / Position ]:[Stanowisko / Position ]],0))="n/a","n/a",BG143-INDEX(tab_MinKomp[GPP],MATCH($B143,tab_MinKomp[[Stanowisko / Position ]:[Stanowisko / Position ]],0)))</f>
        <v>n/a</v>
      </c>
      <c r="BH144" s="190" t="str">
        <f>IF(INDEX(tab_MinKomp[AIAG (Automotive Industry Action Group)],MATCH($B143,tab_MinKomp[[Stanowisko / Position ]:[Stanowisko / Position ]],0))="n/a","n/a",BH143-INDEX(tab_MinKomp[AIAG (Automotive Industry Action Group)],MATCH($B143,tab_MinKomp[[Stanowisko / Position ]:[Stanowisko / Position ]],0)))</f>
        <v>n/a</v>
      </c>
      <c r="BI144" s="190" t="str">
        <f>IF(INDEX(tab_MinKomp[Super-G disputes],MATCH($B143,tab_MinKomp[[Stanowisko / Position ]:[Stanowisko / Position ]],0))="n/a","n/a",BI143-INDEX(tab_MinKomp[Super-G disputes],MATCH($B143,tab_MinKomp[[Stanowisko / Position ]:[Stanowisko / Position ]],0)))</f>
        <v>n/a</v>
      </c>
      <c r="BJ144" s="190" t="str">
        <f>IF(INDEX(tab_MinKomp[CMMS3/eDDL (Direct Data Link)],MATCH($B143,tab_MinKomp[[Stanowisko / Position ]:[Stanowisko / Position ]],0))="n/a","n/a",BJ143-INDEX(tab_MinKomp[CMMS3/eDDL (Direct Data Link)],MATCH($B143,tab_MinKomp[[Stanowisko / Position ]:[Stanowisko / Position ]],0)))</f>
        <v>n/a</v>
      </c>
      <c r="BK144" s="190" t="str">
        <f>IF(INDEX(tab_MinKomp[MP&amp;L (Material Planning and Logistics)],MATCH($B143,tab_MinKomp[[Stanowisko / Position ]:[Stanowisko / Position ]],0))="n/a","n/a",BK143-INDEX(tab_MinKomp[MP&amp;L (Material Planning and Logistics)],MATCH($B143,tab_MinKomp[[Stanowisko / Position ]:[Stanowisko / Position ]],0)))</f>
        <v>n/a</v>
      </c>
      <c r="BL144" s="190" t="str">
        <f>IF(INDEX(tab_MinKomp[Supplier delivery rating],MATCH($B143,tab_MinKomp[[Stanowisko / Position ]:[Stanowisko / Position ]],0))="n/a","n/a",BL143-INDEX(tab_MinKomp[Supplier delivery rating],MATCH($B143,tab_MinKomp[[Stanowisko / Position ]:[Stanowisko / Position ]],0)))</f>
        <v>n/a</v>
      </c>
      <c r="BM144" s="194" t="str">
        <f>IF(INDEX(tab_MinKomp[Planowanie produkcji / Produktionsplanung],MATCH($B143,tab_MinKomp[[Stanowisko / Position ]:[Stanowisko / Position ]],0))="n/a","n/a",BM143-INDEX(tab_MinKomp[Planowanie produkcji / Produktionsplanung],MATCH($B143,tab_MinKomp[[Stanowisko / Position ]:[Stanowisko / Position ]],0)))</f>
        <v>n/a</v>
      </c>
      <c r="BN144" s="194" t="str">
        <f>IF(INDEX(tab_MinKomp[Planowanie produkcji / Produktionsplanung],MATCH($B143,tab_MinKomp[[Stanowisko / Position ]:[Stanowisko / Position ]],0))="n/a","n/a",BN143-INDEX(tab_MinKomp[Planowanie produkcji / Produktionsplanung],MATCH($B143,tab_MinKomp[[Stanowisko / Position ]:[Stanowisko / Position ]],0)))</f>
        <v>n/a</v>
      </c>
      <c r="BO144" s="194" t="str">
        <f>IF(INDEX(tab_MinKomp[Planowanie produkcji / Produktionsplanung],MATCH($B143,tab_MinKomp[[Stanowisko / Position ]:[Stanowisko / Position ]],0))="n/a","n/a",BO143-INDEX(tab_MinKomp[Planowanie produkcji / Produktionsplanung],MATCH($B143,tab_MinKomp[[Stanowisko / Position ]:[Stanowisko / Position ]],0)))</f>
        <v>n/a</v>
      </c>
      <c r="BP144" s="194" t="str">
        <f>IF(INDEX(tab_MinKomp[Planowanie produkcji / Produktionsplanung],MATCH($B143,tab_MinKomp[[Stanowisko / Position ]:[Stanowisko / Position ]],0))="n/a","n/a",BP143-INDEX(tab_MinKomp[Planowanie produkcji / Produktionsplanung],MATCH($B143,tab_MinKomp[[Stanowisko / Position ]:[Stanowisko / Position ]],0)))</f>
        <v>n/a</v>
      </c>
      <c r="BQ144" s="194" t="s">
        <v>248</v>
      </c>
      <c r="BR144" s="194" t="str">
        <f>IF(INDEX(tab_MinKomp[Planowanie produkcji / Produktionsplanung],MATCH($B143,tab_MinKomp[[Stanowisko / Position ]:[Stanowisko / Position ]],0))="n/a","n/a",BR143-INDEX(tab_MinKomp[Planowanie produkcji / Produktionsplanung],MATCH($B143,tab_MinKomp[[Stanowisko / Position ]:[Stanowisko / Position ]],0)))</f>
        <v>n/a</v>
      </c>
      <c r="BS144" s="194">
        <f>IF(INDEX(tab_MinKomp[Obsługa maszyn Novapax / Novapax Maschinenbedienung],MATCH($B143,tab_MinKomp[[Stanowisko / Position ]:[Stanowisko / Position ]],0))="n/a","n/a",BS143-INDEX(tab_MinKomp[Obsługa maszyn Novapax / Novapax Maschinenbedienung],MATCH($B143,tab_MinKomp[[Stanowisko / Position ]:[Stanowisko / Position ]],0)))</f>
        <v>1</v>
      </c>
      <c r="BT144" s="194" t="str">
        <f>IF(INDEX(tab_MinKomp[Planowanie produkcji / Produktionsplanung],MATCH($B143,tab_MinKomp[[Stanowisko / Position ]:[Stanowisko / Position ]],0))="n/a","n/a",BT143-INDEX(tab_MinKomp[Planowanie produkcji / Produktionsplanung],MATCH($B143,tab_MinKomp[[Stanowisko / Position ]:[Stanowisko / Position ]],0)))</f>
        <v>n/a</v>
      </c>
      <c r="BU144" s="194">
        <f>IF(INDEX(tab_MinKomp[Obsługa maszyn Novapax / Novapax Maschinenbedienung],MATCH($B143,tab_MinKomp[[Stanowisko / Position ]:[Stanowisko / Position ]],0))="n/a","n/a",BU143-INDEX(tab_MinKomp[Obsługa maszyn Novapax / Novapax Maschinenbedienung],MATCH($B143,tab_MinKomp[[Stanowisko / Position ]:[Stanowisko / Position ]],0)))</f>
        <v>1</v>
      </c>
      <c r="BV144" s="194" t="str">
        <f>IF(INDEX(tab_MinKomp[Planowanie produkcji / Produktionsplanung],MATCH($B143,tab_MinKomp[[Stanowisko / Position ]:[Stanowisko / Position ]],0))="n/a","n/a",BV143-INDEX(tab_MinKomp[Planowanie produkcji / Produktionsplanung],MATCH($B143,tab_MinKomp[[Stanowisko / Position ]:[Stanowisko / Position ]],0)))</f>
        <v>n/a</v>
      </c>
      <c r="BW144" s="194">
        <f>IF(INDEX(tab_MinKomp[Obsługa maszyn Novapax / Novapax Maschinenbedienung],MATCH($B143,tab_MinKomp[[Stanowisko / Position ]:[Stanowisko / Position ]],0))="n/a","n/a",BW143-INDEX(tab_MinKomp[Obsługa maszyn Novapax / Novapax Maschinenbedienung],MATCH($B143,tab_MinKomp[[Stanowisko / Position ]:[Stanowisko / Position ]],0)))</f>
        <v>1</v>
      </c>
      <c r="BX144" s="194">
        <f>IF(INDEX(tab_MinKomp[Obsługa maszyn Novapax / Novapax Maschinenbedienung],MATCH($B143,tab_MinKomp[[Stanowisko / Position ]:[Stanowisko / Position ]],0))="n/a","n/a",BX143-INDEX(tab_MinKomp[Obsługa maszyn Novapax / Novapax Maschinenbedienung],MATCH($B143,tab_MinKomp[[Stanowisko / Position ]:[Stanowisko / Position ]],0)))</f>
        <v>0</v>
      </c>
      <c r="BY144" s="194" t="str">
        <f>IF(INDEX(tab_MinKomp[Obsługa maszyn Engel / Engel Maschinenbedienung],MATCH($B143,tab_MinKomp[[Stanowisko / Position ]:[Stanowisko / Position ]],0))="n/a","n/a",BY143-INDEX(tab_MinKomp[Obsługa maszyn Engel / Engel Maschinenbedienung],MATCH($B143,tab_MinKomp[[Stanowisko / Position ]:[Stanowisko / Position ]],0)))</f>
        <v>n/a</v>
      </c>
      <c r="BZ144" s="194">
        <f>IF(INDEX(tab_MinKomp[Obsługa maszyn Novapax / Novapax Maschinenbedienung],MATCH($B143,tab_MinKomp[[Stanowisko / Position ]:[Stanowisko / Position ]],0))="n/a","n/a",BZ143-INDEX(tab_MinKomp[Obsługa maszyn Novapax / Novapax Maschinenbedienung],MATCH($B143,tab_MinKomp[[Stanowisko / Position ]:[Stanowisko / Position ]],0)))</f>
        <v>0</v>
      </c>
      <c r="CA144" s="194" t="str">
        <f>IF(INDEX(tab_MinKomp[Obsługa maszyn KVT / KVT Maschinenbedienung],MATCH($B143,tab_MinKomp[[Stanowisko / Position ]:[Stanowisko / Position ]],0))="n/a","n/a",CA143-INDEX(tab_MinKomp[Obsługa maszyn KVT / KVT Maschinenbedienung],MATCH($B143,tab_MinKomp[[Stanowisko / Position ]:[Stanowisko / Position ]],0)))</f>
        <v>n/a</v>
      </c>
      <c r="CB144" s="194">
        <f>IF(INDEX(tab_MinKomp[Obsługa maszyn Novapax / Novapax Maschinenbedienung],MATCH($B143,tab_MinKomp[[Stanowisko / Position ]:[Stanowisko / Position ]],0))="n/a","n/a",CB143-INDEX(tab_MinKomp[Obsługa maszyn Novapax / Novapax Maschinenbedienung],MATCH($B143,tab_MinKomp[[Stanowisko / Position ]:[Stanowisko / Position ]],0)))</f>
        <v>0</v>
      </c>
      <c r="CC144" s="194" t="str">
        <f>IF(INDEX(tab_MinKomp[Obsługa maszyn Branson / Branson Maschinenbedienung],MATCH($B143,tab_MinKomp[[Stanowisko / Position ]:[Stanowisko / Position ]],0))="n/a","n/a",CC143-INDEX(tab_MinKomp[Obsługa maszyn Branson / Branson Maschinenbedienung],MATCH($B143,tab_MinKomp[[Stanowisko / Position ]:[Stanowisko / Position ]],0)))</f>
        <v>n/a</v>
      </c>
      <c r="CD144" s="194">
        <f>IF(INDEX(tab_MinKomp[Obsługa maszyn Novapax / Novapax Maschinenbedienung],MATCH($B143,tab_MinKomp[[Stanowisko / Position ]:[Stanowisko / Position ]],0))="n/a","n/a",CD143-INDEX(tab_MinKomp[Obsługa maszyn Novapax / Novapax Maschinenbedienung],MATCH($B143,tab_MinKomp[[Stanowisko / Position ]:[Stanowisko / Position ]],0)))</f>
        <v>1</v>
      </c>
      <c r="CE144" s="194">
        <f>IF(INDEX(tab_MinKomp[Obsługa maszyn Novapax / Novapax Maschinenbedienung],MATCH($B143,tab_MinKomp[[Stanowisko / Position ]:[Stanowisko / Position ]],0))="n/a","n/a",CE143-INDEX(tab_MinKomp[Obsługa maszyn Novapax / Novapax Maschinenbedienung],MATCH($B143,tab_MinKomp[[Stanowisko / Position ]:[Stanowisko / Position ]],0)))</f>
        <v>0</v>
      </c>
      <c r="CF144" s="194">
        <f>IF(INDEX(tab_MinKomp[Obsługa maszyn Novapax / Novapax Maschinenbedienung],MATCH($B143,tab_MinKomp[[Stanowisko / Position ]:[Stanowisko / Position ]],0))="n/a","n/a",CF143-INDEX(tab_MinKomp[Obsługa maszyn Novapax / Novapax Maschinenbedienung],MATCH($B143,tab_MinKomp[[Stanowisko / Position ]:[Stanowisko / Position ]],0)))</f>
        <v>1</v>
      </c>
      <c r="CG144" s="194">
        <f>IF(INDEX(tab_MinKomp[Eliminacja awarii / Beseitigung von Ausfällen],MATCH($B143,tab_MinKomp[[Stanowisko / Position ]:[Stanowisko / Position ]],0))="n/a","n/a",CG143-INDEX(tab_MinKomp[Eliminacja awarii / Beseitigung von Ausfällen],MATCH($B143,tab_MinKomp[[Stanowisko / Position ]:[Stanowisko / Position ]],0)))</f>
        <v>0</v>
      </c>
      <c r="CH144" s="194" t="str">
        <f>IF(INDEX(tab_MinKomp[Wymagania VDA 6.5 Product / Forderungen],MATCH($B143,tab_MinKomp[[Stanowisko / Position ]:[Stanowisko / Position ]],0))="n/a","n/a",CH143-INDEX(tab_MinKomp[Wymagania VDA 6.5 Product / Forderungen],MATCH($B143,tab_MinKomp[[Stanowisko / Position ]:[Stanowisko / Position ]],0)))</f>
        <v>n/a</v>
      </c>
      <c r="CI144" s="194" t="str">
        <f>IF(INDEX(tab_MinKomp[Wymagania VDA 6.5 Product / Forderungen],MATCH($B143,tab_MinKomp[[Stanowisko / Position ]:[Stanowisko / Position ]],0))="n/a","n/a",CI143-INDEX(tab_MinKomp[Wymagania VDA 6.5 Product / Forderungen],MATCH($B143,tab_MinKomp[[Stanowisko / Position ]:[Stanowisko / Position ]],0)))</f>
        <v>n/a</v>
      </c>
      <c r="CJ144" s="194" t="str">
        <f>IF(INDEX(tab_MinKomp[Wymagania VDA 6.5 Product / Forderungen],MATCH($B143,tab_MinKomp[[Stanowisko / Position ]:[Stanowisko / Position ]],0))="n/a","n/a",CJ143-INDEX(tab_MinKomp[Wymagania VDA 6.5 Product / Forderungen],MATCH($B143,tab_MinKomp[[Stanowisko / Position ]:[Stanowisko / Position ]],0)))</f>
        <v>n/a</v>
      </c>
      <c r="CK144" s="194" t="str">
        <f>IF(INDEX(tab_MinKomp[Wymagania VDA 6.5 Product / Forderungen],MATCH($B143,tab_MinKomp[[Stanowisko / Position ]:[Stanowisko / Position ]],0))="n/a","n/a",CK143-INDEX(tab_MinKomp[Wymagania VDA 6.5 Product / Forderungen],MATCH($B143,tab_MinKomp[[Stanowisko / Position ]:[Stanowisko / Position ]],0)))</f>
        <v>n/a</v>
      </c>
      <c r="CL144" s="194" t="str">
        <f>IF(INDEX(tab_MinKomp[Wymagania VDA 6.5 Product / Forderungen],MATCH($B143,tab_MinKomp[[Stanowisko / Position ]:[Stanowisko / Position ]],0))="n/a","n/a",CL143-INDEX(tab_MinKomp[Wymagania VDA 6.5 Product / Forderungen],MATCH($B143,tab_MinKomp[[Stanowisko / Position ]:[Stanowisko / Position ]],0)))</f>
        <v>n/a</v>
      </c>
      <c r="CM144" s="194" t="str">
        <f>IF(INDEX(tab_MinKomp[Informatyka ogólna (techniczne i systemowe) / Allgemeine IT (Technik und System)],MATCH($B143,tab_MinKomp[[Stanowisko / Position ]:[Stanowisko / Position ]],0))="n/a","n/a",CM143-INDEX(tab_MinKomp[Informatyka ogólna (techniczne i systemowe) / Allgemeine IT (Technik und System)],MATCH($B143,tab_MinKomp[[Stanowisko / Position ]:[Stanowisko / Position ]],0)))</f>
        <v>n/a</v>
      </c>
      <c r="CN144" s="194" t="str">
        <f>IF(INDEX(tab_MinKomp[Sieci komputerowe / Computernetzwerke],MATCH($B143,tab_MinKomp[[Stanowisko / Position ]:[Stanowisko / Position ]],0))="n/a","n/a",CN143-INDEX(tab_MinKomp[Sieci komputerowe / Computernetzwerke],MATCH($B143,tab_MinKomp[[Stanowisko / Position ]:[Stanowisko / Position ]],0)))</f>
        <v>n/a</v>
      </c>
      <c r="CO144" s="194" t="str">
        <f>IF(INDEX(tab_MinKomp[Hardware (komputery PC, drukarki biurowe i etykietowe, telefonia stacjonarna i mobilna) (PC, Drucker, Telefpne, Handys)],MATCH($B143,tab_MinKomp[[Stanowisko / Position ]:[Stanowisko / Position ]],0))="n/a","n/a",CO143-INDEX(tab_MinKomp[Hardware (komputery PC, drukarki biurowe i etykietowe, telefonia stacjonarna i mobilna) (PC, Drucker, Telefpne, Handys)],MATCH($B143,tab_MinKomp[[Stanowisko / Position ]:[Stanowisko / Position ]],0)))</f>
        <v>n/a</v>
      </c>
      <c r="CP144" s="194" t="str">
        <f>IF(INDEX(tab_MinKomp[Software &amp; Systems (MS Office, MS Remote Desktop)],MATCH($B143,tab_MinKomp[[Stanowisko / Position ]:[Stanowisko / Position ]],0))="n/a","n/a",CP143-INDEX(tab_MinKomp[Software &amp; Systems (MS Office, MS Remote Desktop)],MATCH($B143,tab_MinKomp[[Stanowisko / Position ]:[Stanowisko / Position ]],0)))</f>
        <v>n/a</v>
      </c>
      <c r="CQ144" s="194" t="str">
        <f>IF(INDEX(tab_MinKomp[Programowanie obiektowe (PHP) / Objektprogrammierung],MATCH($B143,tab_MinKomp[[Stanowisko / Position ]:[Stanowisko / Position ]],0))="n/a","n/a",CQ143-INDEX(tab_MinKomp[Programowanie obiektowe (PHP) / Objektprogrammierung],MATCH($B143,tab_MinKomp[[Stanowisko / Position ]:[Stanowisko / Position ]],0)))</f>
        <v>n/a</v>
      </c>
      <c r="CR144" s="194" t="str">
        <f>IF(INDEX(tab_MinKomp[Scrum],MATCH($B143,tab_MinKomp[[Stanowisko / Position ]:[Stanowisko / Position ]],0))="n/a","n/a",CR143-INDEX(tab_MinKomp[Scrum],MATCH($B143,tab_MinKomp[[Stanowisko / Position ]:[Stanowisko / Position ]],0)))</f>
        <v>n/a</v>
      </c>
      <c r="CS144" s="194" t="str">
        <f>IF(INDEX(tab_MinKomp[SQL (MySQL)],MATCH($B143,tab_MinKomp[[Stanowisko / Position ]:[Stanowisko / Position ]],0))="n/a","n/a",CS143-INDEX(tab_MinKomp[SQL (MySQL)],MATCH($B143,tab_MinKomp[[Stanowisko / Position ]:[Stanowisko / Position ]],0)))</f>
        <v>n/a</v>
      </c>
      <c r="CT144" s="194" t="str">
        <f>IF(INDEX(tab_MinKomp[Javascript],MATCH($B143,tab_MinKomp[[Stanowisko / Position ]:[Stanowisko / Position ]],0))="n/a","n/a",CT143-INDEX(tab_MinKomp[Javascript],MATCH($B143,tab_MinKomp[[Stanowisko / Position ]:[Stanowisko / Position ]],0)))</f>
        <v>n/a</v>
      </c>
      <c r="CU144" s="194" t="str">
        <f>IF(INDEX(tab_MinKomp[Joomla],MATCH($B143,tab_MinKomp[[Stanowisko / Position ]:[Stanowisko / Position ]],0))="n/a","n/a",CU143-INDEX(tab_MinKomp[Joomla],MATCH($B143,tab_MinKomp[[Stanowisko / Position ]:[Stanowisko / Position ]],0)))</f>
        <v>n/a</v>
      </c>
      <c r="CV144" s="194" t="str">
        <f>IF(INDEX(tab_MinKomp[Bash],MATCH($B143,tab_MinKomp[[Stanowisko / Position ]:[Stanowisko / Position ]],0))="n/a","n/a",CV143-INDEX(tab_MinKomp[Bash],MATCH($B143,tab_MinKomp[[Stanowisko / Position ]:[Stanowisko / Position ]],0)))</f>
        <v>n/a</v>
      </c>
      <c r="CW144" s="194">
        <f>IF(INDEX(tab_MinKomp[Systemy MES (HYDRA / SFMS)],MATCH($B143,tab_MinKomp[[Stanowisko / Position ]:[Stanowisko / Position ]],0))="n/a","n/a",CW143-INDEX(tab_MinKomp[Systemy MES (HYDRA / SFMS)],MATCH($B143,tab_MinKomp[[Stanowisko / Position ]:[Stanowisko / Position ]],0)))</f>
        <v>0</v>
      </c>
      <c r="CX144" s="194" t="str">
        <f>IF(INDEX(tab_MinKomp[HTML / CSS],MATCH($B143,tab_MinKomp[[Stanowisko / Position ]:[Stanowisko / Position ]],0))="n/a","n/a",CX143-INDEX(tab_MinKomp[HTML / CSS],MATCH($B143,tab_MinKomp[[Stanowisko / Position ]:[Stanowisko / Position ]],0)))</f>
        <v>n/a</v>
      </c>
      <c r="CY144" s="194" t="str">
        <f>IF(INDEX(tab_MinKomp[SYSTEM PR],MATCH($B143,tab_MinKomp[[Stanowisko / Position ]:[Stanowisko / Position ]],0))="n/a","n/a",CY143-INDEX(tab_MinKomp[SYSTEM PR],MATCH($B143,tab_MinKomp[[Stanowisko / Position ]:[Stanowisko / Position ]],0)))</f>
        <v>n/a</v>
      </c>
      <c r="CZ144" s="194" t="str">
        <f>IF(INDEX(tab_MinKomp[System Einkauf XP / EBA],MATCH($B143,tab_MinKomp[[Stanowisko / Position ]:[Stanowisko / Position ]],0))="n/a","n/a",CZ143-INDEX(tab_MinKomp[System Einkauf XP / EBA],MATCH($B143,tab_MinKomp[[Stanowisko / Position ]:[Stanowisko / Position ]],0)))</f>
        <v>n/a</v>
      </c>
      <c r="DA144" s="194" t="str">
        <f>IF(INDEX(tab_MinKomp[Techniki negocjacyjne / Verhandlungstechniken],MATCH($B143,tab_MinKomp[[Stanowisko / Position ]:[Stanowisko / Position ]],0))="n/a","n/a",DA143-INDEX(tab_MinKomp[Techniki negocjacyjne / Verhandlungstechniken],MATCH($B143,tab_MinKomp[[Stanowisko / Position ]:[Stanowisko / Position ]],0)))</f>
        <v>n/a</v>
      </c>
      <c r="DB144" s="194" t="str">
        <f>IF(INDEX(tab_MinKomp[Znajomość rynku branżowego / Kenntnis des Industrie Marktes],MATCH($B143,tab_MinKomp[[Stanowisko / Position ]:[Stanowisko / Position ]],0))="n/a","n/a",DB143-INDEX(tab_MinKomp[Znajomość rynku branżowego / Kenntnis des Industrie Marktes],MATCH($B143,tab_MinKomp[[Stanowisko / Position ]:[Stanowisko / Position ]],0)))</f>
        <v>n/a</v>
      </c>
      <c r="DC144" s="194" t="str">
        <f>IF(INDEX(tab_MinKomp[SUPPLIER MANAGEMENT],MATCH($B143,tab_MinKomp[[Stanowisko / Position ]:[Stanowisko / Position ]],0))="n/a","n/a",DC143-INDEX(tab_MinKomp[SUPPLIER MANAGEMENT],MATCH($B143,tab_MinKomp[[Stanowisko / Position ]:[Stanowisko / Position ]],0)))</f>
        <v>n/a</v>
      </c>
      <c r="DD144" s="194" t="str">
        <f>IF(INDEX(tab_MinKomp[SUPPLIER MANAGEMENT],MATCH($B143,tab_MinKomp[[Stanowisko / Position ]:[Stanowisko / Position ]],0))="n/a","n/a",DD143-INDEX(tab_MinKomp[SUPPLIER MANAGEMENT],MATCH($B143,tab_MinKomp[[Stanowisko / Position ]:[Stanowisko / Position ]],0)))</f>
        <v>n/a</v>
      </c>
      <c r="DE144" s="194" t="str">
        <f>IF(INDEX(tab_MinKomp[SUPPLIER MANAGEMENT],MATCH($B143,tab_MinKomp[[Stanowisko / Position ]:[Stanowisko / Position ]],0))="n/a","n/a",DE143-INDEX(tab_MinKomp[SUPPLIER MANAGEMENT],MATCH($B143,tab_MinKomp[[Stanowisko / Position ]:[Stanowisko / Position ]],0)))</f>
        <v>n/a</v>
      </c>
      <c r="DF144" s="194">
        <f>IF(INDEX(tab_MinKomp[LEAN MANAGEMENT],MATCH($B143,tab_MinKomp[[Stanowisko / Position ]:[Stanowisko / Position ]],0))="n/a","n/a",DF143-INDEX(tab_MinKomp[LEAN MANAGEMENT],MATCH($B143,tab_MinKomp[[Stanowisko / Position ]:[Stanowisko / Position ]],0)))</f>
        <v>0</v>
      </c>
      <c r="DG144" s="194" t="str">
        <f>IF(INDEX(tab_MinKomp[PPAP/PSW],MATCH($B143,tab_MinKomp[[Stanowisko / Position ]:[Stanowisko / Position ]],0))="n/a","n/a",DG143-INDEX(tab_MinKomp[PPAP/PSW],MATCH($B143,tab_MinKomp[[Stanowisko / Position ]:[Stanowisko / Position ]],0)))</f>
        <v>n/a</v>
      </c>
      <c r="DH144" s="194" t="str">
        <f>IF(INDEX(tab_MinKomp[SUPPLIER MANAGEMENT],MATCH($B143,tab_MinKomp[[Stanowisko / Position ]:[Stanowisko / Position ]],0))="n/a","n/a",DH143-INDEX(tab_MinKomp[SUPPLIER MANAGEMENT],MATCH($B143,tab_MinKomp[[Stanowisko / Position ]:[Stanowisko / Position ]],0)))</f>
        <v>n/a</v>
      </c>
      <c r="DI144" s="194" t="str">
        <f>IF(INDEX(tab_MinKomp[OBSŁUGA PORTALI KLIENTA / Kundenportale],MATCH($B143,tab_MinKomp[[Stanowisko / Position ]:[Stanowisko / Position ]],0))="n/a","n/a",DI143-INDEX(tab_MinKomp[OBSŁUGA PORTALI KLIENTA / Kundenportale],MATCH($B143,tab_MinKomp[[Stanowisko / Position ]:[Stanowisko / Position ]],0)))</f>
        <v>n/a</v>
      </c>
      <c r="DJ144" s="194" t="str">
        <f>IF(INDEX(tab_MinKomp[Obsługa systemu BABTECQ / BABTECQ System],MATCH($B143,tab_MinKomp[[Stanowisko / Position ]:[Stanowisko / Position ]],0))="n/a","n/a",DJ143-INDEX(tab_MinKomp[Obsługa systemu BABTECQ / BABTECQ System],MATCH($B143,tab_MinKomp[[Stanowisko / Position ]:[Stanowisko / Position ]],0)))</f>
        <v>n/a</v>
      </c>
      <c r="DK144" s="194" t="str">
        <f>IF(INDEX(tab_MinKomp[Rysunek techniczny / technische Zeichnung],MATCH($B143,tab_MinKomp[[Stanowisko / Position ]:[Stanowisko / Position ]],0))="n/a","n/a",DK143-INDEX(tab_MinKomp[Rysunek techniczny / technische Zeichnung],MATCH($B143,tab_MinKomp[[Stanowisko / Position ]:[Stanowisko / Position ]],0)))</f>
        <v>n/a</v>
      </c>
      <c r="DL144" s="194" t="str">
        <f>IF(INDEX(tab_MinKomp[Kalibracja / Kalibrierung],MATCH($B143,tab_MinKomp[[Stanowisko / Position ]:[Stanowisko / Position ]],0))="n/a","n/a",DL143-INDEX(tab_MinKomp[Kalibracja / Kalibrierung],MATCH($B143,tab_MinKomp[[Stanowisko / Position ]:[Stanowisko / Position ]],0)))</f>
        <v>n/a</v>
      </c>
      <c r="DM144" s="194" t="str">
        <f>IF(INDEX(tab_MinKomp[Rekwalifikacja / Requalifizierung],MATCH($B143,tab_MinKomp[[Stanowisko / Position ]:[Stanowisko / Position ]],0))="n/a","n/a",DM143-INDEX(tab_MinKomp[Rekwalifikacja / Requalifizierung],MATCH($B143,tab_MinKomp[[Stanowisko / Position ]:[Stanowisko / Position ]],0)))</f>
        <v>n/a</v>
      </c>
      <c r="DN144" s="190" t="str">
        <f>IF(INDEX(tab_MinKomp[Testy czystości / Reinheitstests],MATCH($B143,tab_MinKomp[[Stanowisko / Position ]:[Stanowisko / Position ]],0))="n/a","n/a",DN143-INDEX(tab_MinKomp[Testy czystości / Reinheitstests],MATCH($B143,tab_MinKomp[[Stanowisko / Position ]:[Stanowisko / Position ]],0)))</f>
        <v>n/a</v>
      </c>
      <c r="DO144" s="190" t="str">
        <f>IF(INDEX(tab_MinKomp[Testy czystości / Reinheitstests],MATCH($B143,tab_MinKomp[[Stanowisko / Position ]:[Stanowisko / Position ]],0))="n/a","n/a",DO143-INDEX(tab_MinKomp[Testy czystości / Reinheitstests],MATCH($B143,tab_MinKomp[[Stanowisko / Position ]:[Stanowisko / Position ]],0)))</f>
        <v>n/a</v>
      </c>
      <c r="DP144" s="190" t="str">
        <f>IF(INDEX(tab_MinKomp[Testy czystości / Reinheitstests],MATCH($B143,tab_MinKomp[[Stanowisko / Position ]:[Stanowisko / Position ]],0))="n/a","n/a",DP143-INDEX(tab_MinKomp[Testy czystości / Reinheitstests],MATCH($B143,tab_MinKomp[[Stanowisko / Position ]:[Stanowisko / Position ]],0)))</f>
        <v>n/a</v>
      </c>
      <c r="DQ144" s="190" t="str">
        <f>IF(INDEX(tab_MinKomp[Testy czystości / Reinheitstests],MATCH($B143,tab_MinKomp[[Stanowisko / Position ]:[Stanowisko / Position ]],0))="n/a","n/a",DQ143-INDEX(tab_MinKomp[Testy czystości / Reinheitstests],MATCH($B143,tab_MinKomp[[Stanowisko / Position ]:[Stanowisko / Position ]],0)))</f>
        <v>n/a</v>
      </c>
      <c r="DR144" s="190" t="str">
        <f>IF(INDEX(tab_MinKomp[Testy czystości / Reinheitstests],MATCH($B143,tab_MinKomp[[Stanowisko / Position ]:[Stanowisko / Position ]],0))="n/a","n/a",DR143-INDEX(tab_MinKomp[Testy czystości / Reinheitstests],MATCH($B143,tab_MinKomp[[Stanowisko / Position ]:[Stanowisko / Position ]],0)))</f>
        <v>n/a</v>
      </c>
      <c r="DS144" s="190" t="str">
        <f>IF(INDEX(tab_MinKomp[Testy czystości / Reinheitstests],MATCH($B143,tab_MinKomp[[Stanowisko / Position ]:[Stanowisko / Position ]],0))="n/a","n/a",DS143-INDEX(tab_MinKomp[Testy czystości / Reinheitstests],MATCH($B143,tab_MinKomp[[Stanowisko / Position ]:[Stanowisko / Position ]],0)))</f>
        <v>n/a</v>
      </c>
      <c r="DT144" s="194" t="str">
        <f>IF(INDEX(tab_MinKomp[SUPPLIER MANAGEMENT],MATCH($B143,tab_MinKomp[[Stanowisko / Position ]:[Stanowisko / Position ]],0))="n/a","n/a",DT143-INDEX(tab_MinKomp[SUPPLIER MANAGEMENT],MATCH($B143,tab_MinKomp[[Stanowisko / Position ]:[Stanowisko / Position ]],0)))</f>
        <v>n/a</v>
      </c>
      <c r="DU144" s="190" t="str">
        <f>IF(INDEX(tab_MinKomp[Testy czystości / Reinheitstests],MATCH($B143,tab_MinKomp[[Stanowisko / Position ]:[Stanowisko / Position ]],0))="n/a","n/a",DU143-INDEX(tab_MinKomp[Testy czystości / Reinheitstests],MATCH($B143,tab_MinKomp[[Stanowisko / Position ]:[Stanowisko / Position ]],0)))</f>
        <v>n/a</v>
      </c>
      <c r="DV144" s="190" t="str">
        <f>IF(INDEX(tab_MinKomp[Testy czystości / Reinheitstests],MATCH($B143,tab_MinKomp[[Stanowisko / Position ]:[Stanowisko / Position ]],0))="n/a","n/a",DV143-INDEX(tab_MinKomp[Testy czystości / Reinheitstests],MATCH($B143,tab_MinKomp[[Stanowisko / Position ]:[Stanowisko / Position ]],0)))</f>
        <v>n/a</v>
      </c>
      <c r="DW144" s="190" t="str">
        <f>IF(INDEX(tab_MinKomp[Testy czystości / Reinheitstests],MATCH($B143,tab_MinKomp[[Stanowisko / Position ]:[Stanowisko / Position ]],0))="n/a","n/a",DW143-INDEX(tab_MinKomp[Testy czystości / Reinheitstests],MATCH($B143,tab_MinKomp[[Stanowisko / Position ]:[Stanowisko / Position ]],0)))</f>
        <v>n/a</v>
      </c>
      <c r="DX144" s="190" t="str">
        <f>IF(INDEX(tab_MinKomp[Testy czystości / Reinheitstests],MATCH($B143,tab_MinKomp[[Stanowisko / Position ]:[Stanowisko / Position ]],0))="n/a","n/a",DX143-INDEX(tab_MinKomp[Testy czystości / Reinheitstests],MATCH($B143,tab_MinKomp[[Stanowisko / Position ]:[Stanowisko / Position ]],0)))</f>
        <v>n/a</v>
      </c>
      <c r="DY144" s="190" t="str">
        <f>IF(INDEX(tab_MinKomp[Testy czystości / Reinheitstests],MATCH($B143,tab_MinKomp[[Stanowisko / Position ]:[Stanowisko / Position ]],0))="n/a","n/a",DY143-INDEX(tab_MinKomp[Testy czystości / Reinheitstests],MATCH($B143,tab_MinKomp[[Stanowisko / Position ]:[Stanowisko / Position ]],0)))</f>
        <v>n/a</v>
      </c>
      <c r="DZ144" s="190" t="str">
        <f>IF(INDEX(tab_MinKomp[Testy czystości / Reinheitstests],MATCH($B143,tab_MinKomp[[Stanowisko / Position ]:[Stanowisko / Position ]],0))="n/a","n/a",DZ143-INDEX(tab_MinKomp[Testy czystości / Reinheitstests],MATCH($B143,tab_MinKomp[[Stanowisko / Position ]:[Stanowisko / Position ]],0)))</f>
        <v>n/a</v>
      </c>
      <c r="EA144" s="194" t="str">
        <f>IF(INDEX(tab_MinKomp[SUPPLIER MANAGEMENT],MATCH($B143,tab_MinKomp[[Stanowisko / Position ]:[Stanowisko / Position ]],0))="n/a","n/a",EA143-INDEX(tab_MinKomp[SUPPLIER MANAGEMENT],MATCH($B143,tab_MinKomp[[Stanowisko / Position ]:[Stanowisko / Position ]],0)))</f>
        <v>n/a</v>
      </c>
      <c r="EB144" s="190" t="str">
        <f>IF(INDEX(tab_MinKomp[Testy czystości / Reinheitstests],MATCH($B143,tab_MinKomp[[Stanowisko / Position ]:[Stanowisko / Position ]],0))="n/a","n/a",EB143-INDEX(tab_MinKomp[Testy czystości / Reinheitstests],MATCH($B143,tab_MinKomp[[Stanowisko / Position ]:[Stanowisko / Position ]],0)))</f>
        <v>n/a</v>
      </c>
      <c r="EC144" s="190" t="str">
        <f>IF(INDEX(tab_MinKomp[Testy czystości / Reinheitstests],MATCH($B143,tab_MinKomp[[Stanowisko / Position ]:[Stanowisko / Position ]],0))="n/a","n/a",EC143-INDEX(tab_MinKomp[Testy czystości / Reinheitstests],MATCH($B143,tab_MinKomp[[Stanowisko / Position ]:[Stanowisko / Position ]],0)))</f>
        <v>n/a</v>
      </c>
      <c r="ED144" s="190" t="str">
        <f>IF(INDEX(tab_MinKomp[Testy czystości / Reinheitstests],MATCH($B143,tab_MinKomp[[Stanowisko / Position ]:[Stanowisko / Position ]],0))="n/a","n/a",ED143-INDEX(tab_MinKomp[Testy czystości / Reinheitstests],MATCH($B143,tab_MinKomp[[Stanowisko / Position ]:[Stanowisko / Position ]],0)))</f>
        <v>n/a</v>
      </c>
      <c r="EE144" s="190" t="str">
        <f>IF(INDEX(tab_MinKomp[Testy czystości / Reinheitstests],MATCH($B143,tab_MinKomp[[Stanowisko / Position ]:[Stanowisko / Position ]],0))="n/a","n/a",EE143-INDEX(tab_MinKomp[Testy czystości / Reinheitstests],MATCH($B143,tab_MinKomp[[Stanowisko / Position ]:[Stanowisko / Position ]],0)))</f>
        <v>n/a</v>
      </c>
      <c r="EF144" s="190" t="str">
        <f>IF(INDEX(tab_MinKomp[Testy czystości / Reinheitstests],MATCH($B143,tab_MinKomp[[Stanowisko / Position ]:[Stanowisko / Position ]],0))="n/a","n/a",EF143-INDEX(tab_MinKomp[Testy czystości / Reinheitstests],MATCH($B143,tab_MinKomp[[Stanowisko / Position ]:[Stanowisko / Position ]],0)))</f>
        <v>n/a</v>
      </c>
      <c r="EG144" s="190" t="str">
        <f>IF(INDEX(tab_MinKomp[Testy czystości / Reinheitstests],MATCH($B143,tab_MinKomp[[Stanowisko / Position ]:[Stanowisko / Position ]],0))="n/a","n/a",EG143-INDEX(tab_MinKomp[Testy czystości / Reinheitstests],MATCH($B143,tab_MinKomp[[Stanowisko / Position ]:[Stanowisko / Position ]],0)))</f>
        <v>n/a</v>
      </c>
      <c r="EH144" s="190" t="str">
        <f>IF(INDEX(tab_MinKomp[Testy czystości / Reinheitstests],MATCH($B143,tab_MinKomp[[Stanowisko / Position ]:[Stanowisko / Position ]],0))="n/a","n/a",EH143-INDEX(tab_MinKomp[Testy czystości / Reinheitstests],MATCH($B143,tab_MinKomp[[Stanowisko / Position ]:[Stanowisko / Position ]],0)))</f>
        <v>n/a</v>
      </c>
      <c r="EI144" s="190" t="str">
        <f>IF(INDEX(tab_MinKomp[Testy czystości / Reinheitstests],MATCH($B143,tab_MinKomp[[Stanowisko / Position ]:[Stanowisko / Position ]],0))="n/a","n/a",EI143-INDEX(tab_MinKomp[Testy czystości / Reinheitstests],MATCH($B143,tab_MinKomp[[Stanowisko / Position ]:[Stanowisko / Position ]],0)))</f>
        <v>n/a</v>
      </c>
      <c r="EJ144" s="190" t="str">
        <f>IF(INDEX(tab_MinKomp[Testy czystości / Reinheitstests],MATCH($B143,tab_MinKomp[[Stanowisko / Position ]:[Stanowisko / Position ]],0))="n/a","n/a",EJ143-INDEX(tab_MinKomp[Testy czystości / Reinheitstests],MATCH($B143,tab_MinKomp[[Stanowisko / Position ]:[Stanowisko / Position ]],0)))</f>
        <v>n/a</v>
      </c>
      <c r="EK144" s="190" t="str">
        <f>IF(INDEX(tab_MinKomp[Testy czystości / Reinheitstests],MATCH($B143,tab_MinKomp[[Stanowisko / Position ]:[Stanowisko / Position ]],0))="n/a","n/a",EK143-INDEX(tab_MinKomp[Testy czystości / Reinheitstests],MATCH($B143,tab_MinKomp[[Stanowisko / Position ]:[Stanowisko / Position ]],0)))</f>
        <v>n/a</v>
      </c>
      <c r="EL144" s="190" t="str">
        <f>IF(INDEX(tab_MinKomp[Testy czystości / Reinheitstests],MATCH($B143,tab_MinKomp[[Stanowisko / Position ]:[Stanowisko / Position ]],0))="n/a","n/a",EL143-INDEX(tab_MinKomp[Testy czystości / Reinheitstests],MATCH($B143,tab_MinKomp[[Stanowisko / Position ]:[Stanowisko / Position ]],0)))</f>
        <v>n/a</v>
      </c>
      <c r="EM144" s="190" t="str">
        <f>IF(INDEX(tab_MinKomp[Testy czystości / Reinheitstests],MATCH($B143,tab_MinKomp[[Stanowisko / Position ]:[Stanowisko / Position ]],0))="n/a","n/a",EM143-INDEX(tab_MinKomp[Testy czystości / Reinheitstests],MATCH($B143,tab_MinKomp[[Stanowisko / Position ]:[Stanowisko / Position ]],0)))</f>
        <v>n/a</v>
      </c>
      <c r="EN144" s="190" t="str">
        <f>IF(INDEX(tab_MinKomp[Testy czystości / Reinheitstests],MATCH($B143,tab_MinKomp[[Stanowisko / Position ]:[Stanowisko / Position ]],0))="n/a","n/a",EN143-INDEX(tab_MinKomp[Testy czystości / Reinheitstests],MATCH($B143,tab_MinKomp[[Stanowisko / Position ]:[Stanowisko / Position ]],0)))</f>
        <v>n/a</v>
      </c>
      <c r="EO144" s="194" t="str">
        <f>IF(INDEX(tab_MinKomp[Konserwacja Rep],MATCH($B143,tab_MinKomp[[Stanowisko / Position ]:[Stanowisko / Position ]],0))="n/a","n/a",EO143-INDEX(tab_MinKomp[Konserwacja Rep],MATCH($B143,tab_MinKomp[[Stanowisko / Position ]:[Stanowisko / Position ]],0)))</f>
        <v>n/a</v>
      </c>
      <c r="EP144" s="194" t="str">
        <f>IF(INDEX(tab_MinKomp[[Konserwacja Engel ]],MATCH($B143,tab_MinKomp[[Stanowisko / Position ]:[Stanowisko / Position ]],0))="n/a","n/a",EP143-INDEX(tab_MinKomp[[Konserwacja Engel ]],MATCH($B143,tab_MinKomp[[Stanowisko / Position ]:[Stanowisko / Position ]],0)))</f>
        <v>n/a</v>
      </c>
      <c r="EQ144" s="194" t="str">
        <f>IF(INDEX(tab_MinKomp[Konserwacja B 50],MATCH($B143,tab_MinKomp[[Stanowisko / Position ]:[Stanowisko / Position ]],0))="n/a","n/a",EQ143-INDEX(tab_MinKomp[Konserwacja B 50],MATCH($B143,tab_MinKomp[[Stanowisko / Position ]:[Stanowisko / Position ]],0)))</f>
        <v>n/a</v>
      </c>
      <c r="ER144" s="194" t="str">
        <f>IF(INDEX(tab_MinKomp[[Konserwacja EOL ]],MATCH($B143,tab_MinKomp[[Stanowisko / Position ]:[Stanowisko / Position ]],0))="n/a","n/a",ER143-INDEX(tab_MinKomp[[Konserwacja EOL ]],MATCH($B143,tab_MinKomp[[Stanowisko / Position ]:[Stanowisko / Position ]],0)))</f>
        <v>n/a</v>
      </c>
      <c r="ES144" s="194" t="str">
        <f>IF(INDEX(tab_MinKomp[Konserwacja Branson],MATCH($B143,tab_MinKomp[[Stanowisko / Position ]:[Stanowisko / Position ]],0))="n/a","n/a",ES143-INDEX(tab_MinKomp[Konserwacja Branson],MATCH($B143,tab_MinKomp[[Stanowisko / Position ]:[Stanowisko / Position ]],0)))</f>
        <v>n/a</v>
      </c>
      <c r="ET144" s="194" t="str">
        <f>IF(INDEX(tab_MinKomp[Konserwacja coolery],MATCH($B143,tab_MinKomp[[Stanowisko / Position ]:[Stanowisko / Position ]],0))="n/a","n/a",ET143-INDEX(tab_MinKomp[Konserwacja coolery],MATCH($B143,tab_MinKomp[[Stanowisko / Position ]:[Stanowisko / Position ]],0)))</f>
        <v>n/a</v>
      </c>
      <c r="EU144" s="194" t="str">
        <f>IF(INDEX(tab_MinKomp[Konserwacja piecy],MATCH($B143,tab_MinKomp[[Stanowisko / Position ]:[Stanowisko / Position ]],0))="n/a","n/a",EU143-INDEX(tab_MinKomp[Konserwacja piecy],MATCH($B143,tab_MinKomp[[Stanowisko / Position ]:[Stanowisko / Position ]],0)))</f>
        <v>n/a</v>
      </c>
      <c r="EV144" s="194" t="str">
        <f>IF(INDEX(tab_MinKomp[Rysunek techniczny- czytanie],MATCH($B143,tab_MinKomp[[Stanowisko / Position ]:[Stanowisko / Position ]],0))="n/a","n/a",EV143-INDEX(tab_MinKomp[Rysunek techniczny- czytanie],MATCH($B143,tab_MinKomp[[Stanowisko / Position ]:[Stanowisko / Position ]],0)))</f>
        <v>n/a</v>
      </c>
      <c r="EW144" s="194" t="str">
        <f>IF(INDEX(tab_MinKomp[Elektryka],MATCH($B143,tab_MinKomp[[Stanowisko / Position ]:[Stanowisko / Position ]],0))="n/a","n/a",EW143-INDEX(tab_MinKomp[Elektryka],MATCH($B143,tab_MinKomp[[Stanowisko / Position ]:[Stanowisko / Position ]],0)))</f>
        <v>n/a</v>
      </c>
      <c r="EX144" s="194" t="str">
        <f>IF(INDEX(tab_MinKomp[Pneumatyka],MATCH($B143,tab_MinKomp[[Stanowisko / Position ]:[Stanowisko / Position ]],0))="n/a","n/a",EX143-INDEX(tab_MinKomp[Pneumatyka],MATCH($B143,tab_MinKomp[[Stanowisko / Position ]:[Stanowisko / Position ]],0)))</f>
        <v>n/a</v>
      </c>
      <c r="EY144" s="194" t="str">
        <f>IF(INDEX(tab_MinKomp[[Hydraulika ]],MATCH($B143,tab_MinKomp[[Stanowisko / Position ]:[Stanowisko / Position ]],0))="n/a","n/a",EY143-INDEX(tab_MinKomp[[Hydraulika ]],MATCH($B143,tab_MinKomp[[Stanowisko / Position ]:[Stanowisko / Position ]],0)))</f>
        <v>n/a</v>
      </c>
      <c r="EZ144" s="194" t="str">
        <f>IF(INDEX(tab_MinKomp[Podciśnienie],MATCH($B143,tab_MinKomp[[Stanowisko / Position ]:[Stanowisko / Position ]],0))="n/a","n/a",EZ143-INDEX(tab_MinKomp[Podciśnienie],MATCH($B143,tab_MinKomp[[Stanowisko / Position ]:[Stanowisko / Position ]],0)))</f>
        <v>n/a</v>
      </c>
      <c r="FA144" s="194" t="str">
        <f>IF(INDEX(tab_MinKomp[Usuwanie awarii],MATCH($B143,tab_MinKomp[[Stanowisko / Position ]:[Stanowisko / Position ]],0))="n/a","n/a",FA143-INDEX(tab_MinKomp[Usuwanie awarii],MATCH($B143,tab_MinKomp[[Stanowisko / Position ]:[Stanowisko / Position ]],0)))</f>
        <v>n/a</v>
      </c>
      <c r="FB144" s="194" t="str">
        <f>IF(INDEX(tab_MinKomp[Obsługa robotów],MATCH($B143,tab_MinKomp[[Stanowisko / Position ]:[Stanowisko / Position ]],0))="n/a","n/a",FB143-INDEX(tab_MinKomp[Obsługa robotów],MATCH($B143,tab_MinKomp[[Stanowisko / Position ]:[Stanowisko / Position ]],0)))</f>
        <v>n/a</v>
      </c>
      <c r="FC144" s="194" t="str">
        <f>IF(INDEX(tab_MinKomp[Obsługa sterowania maszyny],MATCH($B143,tab_MinKomp[[Stanowisko / Position ]:[Stanowisko / Position ]],0))="n/a","n/a",FC143-INDEX(tab_MinKomp[Obsługa sterowania maszyny],MATCH($B143,tab_MinKomp[[Stanowisko / Position ]:[Stanowisko / Position ]],0)))</f>
        <v>n/a</v>
      </c>
      <c r="FD144" s="194" t="str">
        <f>IF(INDEX(tab_MinKomp[Usuwanie przyczyn żródłowych],MATCH($B143,tab_MinKomp[[Stanowisko / Position ]:[Stanowisko / Position ]],0))="n/a","n/a",FD143-INDEX(tab_MinKomp[Usuwanie przyczyn żródłowych],MATCH($B143,tab_MinKomp[[Stanowisko / Position ]:[Stanowisko / Position ]],0)))</f>
        <v>n/a</v>
      </c>
      <c r="FE144" s="194" t="str">
        <f>IF(INDEX(tab_MinKomp[Cmms stosowanie],MATCH($B143,tab_MinKomp[[Stanowisko / Position ]:[Stanowisko / Position ]],0))="n/a","n/a",FE143-INDEX(tab_MinKomp[Cmms stosowanie],MATCH($B143,tab_MinKomp[[Stanowisko / Position ]:[Stanowisko / Position ]],0)))</f>
        <v>n/a</v>
      </c>
      <c r="FF144" s="190" t="s">
        <v>248</v>
      </c>
      <c r="FG144" s="194" t="str">
        <f>IF(INDEX(tab_MinKomp[Czyszczenie form plastikowych],MATCH($B143,tab_MinKomp[[Stanowisko / Position ]:[Stanowisko / Position ]],0))="n/a","n/a",FG143-INDEX(tab_MinKomp[Czyszczenie form plastikowych],MATCH($B143,tab_MinKomp[[Stanowisko / Position ]:[Stanowisko / Position ]],0)))</f>
        <v>n/a</v>
      </c>
      <c r="FH144" s="194" t="str">
        <f>IF(INDEX(tab_MinKomp[Wymiana form plastik],MATCH($B143,tab_MinKomp[[Stanowisko / Position ]:[Stanowisko / Position ]],0))="n/a","n/a",FH143-INDEX(tab_MinKomp[Wymiana form plastik],MATCH($B143,tab_MinKomp[[Stanowisko / Position ]:[Stanowisko / Position ]],0)))</f>
        <v>n/a</v>
      </c>
      <c r="FI144" s="194" t="str">
        <f>IF(INDEX(tab_MinKomp[Wymiana form guma],MATCH($B143,tab_MinKomp[[Stanowisko / Position ]:[Stanowisko / Position ]],0))="n/a","n/a",FI143-INDEX(tab_MinKomp[Wymiana form guma],MATCH($B143,tab_MinKomp[[Stanowisko / Position ]:[Stanowisko / Position ]],0)))</f>
        <v>n/a</v>
      </c>
      <c r="FJ144" s="194" t="str">
        <f>IF(INDEX(tab_MinKomp[Konserwacja KK],MATCH($B143,tab_MinKomp[[Stanowisko / Position ]:[Stanowisko / Position ]],0))="n/a","n/a",FJ143-INDEX(tab_MinKomp[Konserwacja KK],MATCH($B143,tab_MinKomp[[Stanowisko / Position ]:[Stanowisko / Position ]],0)))</f>
        <v>n/a</v>
      </c>
      <c r="FK144" s="194" t="str">
        <f>IF(INDEX(tab_MinKomp[Konserwacja form guma],MATCH($B143,tab_MinKomp[[Stanowisko / Position ]:[Stanowisko / Position ]],0))="n/a","n/a",FK143-INDEX(tab_MinKomp[Konserwacja form guma],MATCH($B143,tab_MinKomp[[Stanowisko / Position ]:[Stanowisko / Position ]],0)))</f>
        <v>n/a</v>
      </c>
      <c r="FL144" s="194" t="str">
        <f>IF(INDEX(tab_MinKomp[Konserwacja form plastiki],MATCH($B143,tab_MinKomp[[Stanowisko / Position ]:[Stanowisko / Position ]],0))="n/a","n/a",FL143-INDEX(tab_MinKomp[Konserwacja form plastiki],MATCH($B143,tab_MinKomp[[Stanowisko / Position ]:[Stanowisko / Position ]],0)))</f>
        <v>n/a</v>
      </c>
      <c r="FM144" s="194" t="str">
        <f>IF(INDEX(tab_MinKomp[Konserwacja Gorącego Kanału],MATCH($B143,tab_MinKomp[[Stanowisko / Position ]:[Stanowisko / Position ]],0))="n/a","n/a",FM143-INDEX(tab_MinKomp[Konserwacja Gorącego Kanału],MATCH($B143,tab_MinKomp[[Stanowisko / Position ]:[Stanowisko / Position ]],0)))</f>
        <v>n/a</v>
      </c>
      <c r="FN144" s="194" t="str">
        <f>IF(INDEX(tab_MinKomp[MS Office (Excel)],MATCH($B143,tab_MinKomp[[Stanowisko / Position ]:[Stanowisko / Position ]],0))="n/a","n/a",FN143-INDEX(tab_MinKomp[MS Office (Excel)],MATCH($B143,tab_MinKomp[[Stanowisko / Position ]:[Stanowisko / Position ]],0)))</f>
        <v>n/a</v>
      </c>
      <c r="FO144" s="194" t="str">
        <f>IF(INDEX(tab_MinKomp[MS Office (Word)],MATCH($B143,tab_MinKomp[[Stanowisko / Position ]:[Stanowisko / Position ]],0))="n/a","n/a",FO143-INDEX(tab_MinKomp[MS Office (Word)],MATCH($B143,tab_MinKomp[[Stanowisko / Position ]:[Stanowisko / Position ]],0)))</f>
        <v>n/a</v>
      </c>
      <c r="FP144" s="194" t="str">
        <f>IF(INDEX(tab_MinKomp[MS Office (Power Point)],MATCH($B143,tab_MinKomp[[Stanowisko / Position ]:[Stanowisko / Position ]],0))="n/a","n/a",FP143-INDEX(tab_MinKomp[MS Office (Power Point)],MATCH($B143,tab_MinKomp[[Stanowisko / Position ]:[Stanowisko / Position ]],0)))</f>
        <v>n/a</v>
      </c>
      <c r="FQ144" s="196" t="str">
        <f>IF(INDEX(tab_MinKomp[Język angielski / Englisch],MATCH($B143,tab_MinKomp[[Stanowisko / Position ]:[Stanowisko / Position ]],0))="n/a","n/a",FQ143-INDEX(tab_MinKomp[Język angielski / Englisch],MATCH($B143,tab_MinKomp[[Stanowisko / Position ]:[Stanowisko / Position ]],0)))</f>
        <v>n/a</v>
      </c>
      <c r="FR144" s="196" t="str">
        <f>IF(INDEX(tab_MinKomp[Język niemiecki / Deutsch],MATCH($B143,tab_MinKomp[[Stanowisko / Position ]:[Stanowisko / Position ]],0))="n/a","n/a",FR143-INDEX(tab_MinKomp[Język niemiecki / Deutsch],MATCH($B143,tab_MinKomp[[Stanowisko / Position ]:[Stanowisko / Position ]],0)))</f>
        <v>n/a</v>
      </c>
      <c r="FS144" s="194">
        <f>IF(INDEX(tab_MinKomp[Zarządzanie dokumentacją procesową / Process dokumentation management],MATCH($B143,tab_MinKomp[[Stanowisko / Position ]:[Stanowisko / Position ]],0))="n/a","n/a",FS143-INDEX(tab_MinKomp[Zarządzanie dokumentacją procesową / Process dokumentation management],MATCH($B143,tab_MinKomp[[Stanowisko / Position ]:[Stanowisko / Position ]],0)))</f>
        <v>0</v>
      </c>
      <c r="FT144" s="194">
        <f>IF(INDEX(tab_MinKomp[Znajomość procesów z obszaru / Kenntiss der prozesse in dem Bereich],MATCH($B143,tab_MinKomp[[Stanowisko / Position ]:[Stanowisko / Position ]],0))="n/a","n/a",FT143-INDEX(tab_MinKomp[Znajomość procesów z obszaru / Kenntiss der prozesse in dem Bereich],MATCH($B143,tab_MinKomp[[Stanowisko / Position ]:[Stanowisko / Position ]],0)))</f>
        <v>0</v>
      </c>
      <c r="FU144" s="194">
        <f>IF(INDEX(tab_MinKomp[optymalizacja procesów / Prozessoptymalisierung],MATCH($B143,tab_MinKomp[[Stanowisko / Position ]:[Stanowisko / Position ]],0))="n/a","n/a",FU143-INDEX(tab_MinKomp[optymalizacja procesów / Prozessoptymalisierung],MATCH($B143,tab_MinKomp[[Stanowisko / Position ]:[Stanowisko / Position ]],0)))</f>
        <v>1</v>
      </c>
      <c r="FV144" s="194">
        <f>IF(INDEX(tab_MinKomp[Umiejętności szkoleniowe / Trainingsfähigkeiten],MATCH($B143,tab_MinKomp[[Stanowisko / Position ]:[Stanowisko / Position ]],0))="n/a","n/a",FV143-INDEX(tab_MinKomp[Umiejętności szkoleniowe / Trainingsfähigkeiten],MATCH($B143,tab_MinKomp[[Stanowisko / Position ]:[Stanowisko / Position ]],0)))</f>
        <v>1</v>
      </c>
      <c r="FW144" s="194">
        <f>IF(INDEX(tab_MinKomp[Analityczne myślenie, podejście / Analitysches Denken, Einstellung],MATCH($B143,tab_MinKomp[[Stanowisko / Position ]:[Stanowisko / Position ]],0))="n/a","n/a",FW143-INDEX(tab_MinKomp[Analityczne myślenie, podejście / Analitysches Denken, Einstellung],MATCH($B143,tab_MinKomp[[Stanowisko / Position ]:[Stanowisko / Position ]],0)))</f>
        <v>1</v>
      </c>
      <c r="FX144" s="194">
        <f>IF(INDEX(tab_MinKomp[Dokładność, precyzja w dzialaniu / Genauigkeit, Präzision in die Arbeit],MATCH($B143,tab_MinKomp[[Stanowisko / Position ]:[Stanowisko / Position ]],0))="n/a","n/a",FX143-INDEX(tab_MinKomp[Dokładność, precyzja w dzialaniu / Genauigkeit, Präzision in die Arbeit],MATCH($B143,tab_MinKomp[[Stanowisko / Position ]:[Stanowisko / Position ]],0)))</f>
        <v>0</v>
      </c>
      <c r="FY144" s="194">
        <f>IF(INDEX(tab_MinKomp[Dyspozycyjność / Verfügbarkeit],MATCH($B143,tab_MinKomp[[Stanowisko / Position ]:[Stanowisko / Position ]],0))="n/a","n/a",FY143-INDEX(tab_MinKomp[Dyspozycyjność / Verfügbarkeit],MATCH($B143,tab_MinKomp[[Stanowisko / Position ]:[Stanowisko / Position ]],0)))</f>
        <v>0</v>
      </c>
      <c r="FZ144" s="194">
        <f>IF(INDEX(tab_MinKomp[Zaangażowanie / 
Engagement],MATCH($B143,tab_MinKomp[[Stanowisko / Position ]:[Stanowisko / Position ]],0))="n/a","n/a",FZ143-INDEX(tab_MinKomp[Zaangażowanie / 
Engagement],MATCH($B143,tab_MinKomp[[Stanowisko / Position ]:[Stanowisko / Position ]],0)))</f>
        <v>0</v>
      </c>
      <c r="GA144" s="194" t="str">
        <f>IF(INDEX(tab_MinKomp[Konserwacja form guma],MATCH($B143,tab_MinKomp[[Stanowisko / Position ]:[Stanowisko / Position ]],0))="n/a","n/a",GA143-INDEX(tab_MinKomp[Konserwacja form guma],MATCH($B143,tab_MinKomp[[Stanowisko / Position ]:[Stanowisko / Position ]],0)))</f>
        <v>n/a</v>
      </c>
      <c r="GB144" s="194" t="str">
        <f>IF(INDEX(tab_MinKomp[Konserwacja form plastiki],MATCH($B143,tab_MinKomp[[Stanowisko / Position ]:[Stanowisko / Position ]],0))="n/a","n/a",GB143-INDEX(tab_MinKomp[Konserwacja form plastiki],MATCH($B143,tab_MinKomp[[Stanowisko / Position ]:[Stanowisko / Position ]],0)))</f>
        <v>n/a</v>
      </c>
      <c r="GC144" s="194">
        <f>IF(INDEX(tab_MinKomp[Elastyczność w działaniu],MATCH($B143,tab_MinKomp[[Stanowisko / Position ]:[Stanowisko / Position ]],0))="n/a","n/a",GC143-INDEX(tab_MinKomp[Elastyczność w działaniu],MATCH($B143,tab_MinKomp[[Stanowisko / Position ]:[Stanowisko / Position ]],0)))</f>
        <v>0</v>
      </c>
      <c r="GD144" s="194">
        <f>IF(INDEX(tab_MinKomp[Komunikatywność],MATCH($B143,tab_MinKomp[[Stanowisko / Position ]:[Stanowisko / Position ]],0))="n/a","n/a",GD143-INDEX(tab_MinKomp[Komunikatywność],MATCH($B143,tab_MinKomp[[Stanowisko / Position ]:[Stanowisko / Position ]],0)))</f>
        <v>1</v>
      </c>
      <c r="GE144" s="193" t="str">
        <f>IF(INDEX(tab_MinKomp[Motywowanie i budowanie zaangażowania zespołu],MATCH($B143,tab_MinKomp[[Stanowisko / Position ]:[Stanowisko / Position ]],0))="n/a","n/a",GE143-INDEX(tab_MinKomp[Motywowanie i budowanie zaangażowania zespołu],MATCH($B143,tab_MinKomp[[Stanowisko / Position ]:[Stanowisko / Position ]],0)))</f>
        <v>n/a</v>
      </c>
      <c r="GF144" s="186" t="s">
        <v>248</v>
      </c>
      <c r="GG144" s="186" t="s">
        <v>248</v>
      </c>
      <c r="GH144" s="186" t="s">
        <v>248</v>
      </c>
      <c r="GI144" s="186" t="s">
        <v>248</v>
      </c>
      <c r="GJ144" s="186" t="s">
        <v>248</v>
      </c>
      <c r="GK144" s="186" t="s">
        <v>248</v>
      </c>
      <c r="GL144" s="186" t="s">
        <v>248</v>
      </c>
      <c r="GM144" s="186" t="s">
        <v>248</v>
      </c>
      <c r="GN144" s="186" t="s">
        <v>248</v>
      </c>
      <c r="GO144" s="186" t="s">
        <v>248</v>
      </c>
      <c r="GP144" s="186" t="s">
        <v>248</v>
      </c>
      <c r="GQ144" s="186" t="s">
        <v>248</v>
      </c>
      <c r="GR144" s="186" t="s">
        <v>248</v>
      </c>
      <c r="GS144" s="186" t="s">
        <v>248</v>
      </c>
      <c r="GT144" s="186" t="s">
        <v>248</v>
      </c>
      <c r="GU144" s="186" t="s">
        <v>248</v>
      </c>
      <c r="GV144" s="186" t="s">
        <v>248</v>
      </c>
      <c r="GW144" s="186" t="s">
        <v>248</v>
      </c>
      <c r="GX144" s="186" t="s">
        <v>248</v>
      </c>
      <c r="GY144" s="186" t="s">
        <v>248</v>
      </c>
      <c r="GZ144" s="261" t="s">
        <v>248</v>
      </c>
      <c r="HA144" s="261" t="s">
        <v>248</v>
      </c>
      <c r="HB144" s="191">
        <f>SUM(G144:GE144)/(HB143-(SUM(G144:GE144)))</f>
        <v>0.15254237288135594</v>
      </c>
    </row>
    <row r="145" spans="1:211" s="218" customFormat="1" ht="24.9" customHeight="1" x14ac:dyDescent="0.3">
      <c r="A145" s="105" t="s">
        <v>319</v>
      </c>
      <c r="B145" s="105" t="s">
        <v>315</v>
      </c>
      <c r="C145" s="105" t="s">
        <v>394</v>
      </c>
      <c r="D145" s="105">
        <v>296</v>
      </c>
      <c r="E145" s="392" t="s">
        <v>458</v>
      </c>
      <c r="F145" s="185" t="s">
        <v>374</v>
      </c>
      <c r="G145" s="186">
        <v>2</v>
      </c>
      <c r="H145" s="186">
        <v>1</v>
      </c>
      <c r="I145" s="186">
        <v>2</v>
      </c>
      <c r="J145" s="186">
        <v>1</v>
      </c>
      <c r="K145" s="186">
        <v>1</v>
      </c>
      <c r="L145" s="186" t="s">
        <v>248</v>
      </c>
      <c r="M145" s="186" t="s">
        <v>248</v>
      </c>
      <c r="N145" s="186" t="s">
        <v>248</v>
      </c>
      <c r="O145" s="186">
        <v>1</v>
      </c>
      <c r="P145" s="186">
        <v>1</v>
      </c>
      <c r="Q145" s="186" t="s">
        <v>248</v>
      </c>
      <c r="R145" s="186" t="s">
        <v>248</v>
      </c>
      <c r="S145" s="186" t="s">
        <v>248</v>
      </c>
      <c r="T145" s="186" t="s">
        <v>248</v>
      </c>
      <c r="U145" s="186" t="s">
        <v>248</v>
      </c>
      <c r="V145" s="186" t="s">
        <v>248</v>
      </c>
      <c r="W145" s="186" t="s">
        <v>248</v>
      </c>
      <c r="X145" s="186" t="s">
        <v>248</v>
      </c>
      <c r="Y145" s="186" t="s">
        <v>248</v>
      </c>
      <c r="Z145" s="186" t="s">
        <v>248</v>
      </c>
      <c r="AA145" s="186" t="s">
        <v>248</v>
      </c>
      <c r="AB145" s="186" t="s">
        <v>248</v>
      </c>
      <c r="AC145" s="186" t="s">
        <v>248</v>
      </c>
      <c r="AD145" s="186" t="s">
        <v>248</v>
      </c>
      <c r="AE145" s="186" t="s">
        <v>248</v>
      </c>
      <c r="AF145" s="186" t="s">
        <v>248</v>
      </c>
      <c r="AG145" s="186" t="s">
        <v>248</v>
      </c>
      <c r="AH145" s="186" t="s">
        <v>248</v>
      </c>
      <c r="AI145" s="186" t="s">
        <v>248</v>
      </c>
      <c r="AJ145" s="186" t="s">
        <v>248</v>
      </c>
      <c r="AK145" s="186" t="s">
        <v>248</v>
      </c>
      <c r="AL145" s="186">
        <v>1</v>
      </c>
      <c r="AM145" s="186" t="s">
        <v>248</v>
      </c>
      <c r="AN145" s="186" t="s">
        <v>248</v>
      </c>
      <c r="AO145" s="186">
        <v>1</v>
      </c>
      <c r="AP145" s="186" t="s">
        <v>248</v>
      </c>
      <c r="AQ145" s="186">
        <v>1</v>
      </c>
      <c r="AR145" s="186" t="s">
        <v>248</v>
      </c>
      <c r="AS145" s="186" t="s">
        <v>248</v>
      </c>
      <c r="AT145" s="186" t="s">
        <v>248</v>
      </c>
      <c r="AU145" s="186">
        <v>1</v>
      </c>
      <c r="AV145" s="186">
        <v>1</v>
      </c>
      <c r="AW145" s="186">
        <v>1</v>
      </c>
      <c r="AX145" s="186" t="s">
        <v>248</v>
      </c>
      <c r="AY145" s="186" t="s">
        <v>248</v>
      </c>
      <c r="AZ145" s="186" t="s">
        <v>248</v>
      </c>
      <c r="BA145" s="186">
        <v>1</v>
      </c>
      <c r="BB145" s="186">
        <v>1</v>
      </c>
      <c r="BC145" s="186" t="s">
        <v>248</v>
      </c>
      <c r="BD145" s="186" t="s">
        <v>248</v>
      </c>
      <c r="BE145" s="186" t="s">
        <v>248</v>
      </c>
      <c r="BF145" s="186" t="s">
        <v>248</v>
      </c>
      <c r="BG145" s="186" t="s">
        <v>248</v>
      </c>
      <c r="BH145" s="186" t="s">
        <v>248</v>
      </c>
      <c r="BI145" s="186" t="s">
        <v>248</v>
      </c>
      <c r="BJ145" s="186" t="s">
        <v>248</v>
      </c>
      <c r="BK145" s="186" t="s">
        <v>248</v>
      </c>
      <c r="BL145" s="186" t="s">
        <v>248</v>
      </c>
      <c r="BM145" s="186" t="s">
        <v>248</v>
      </c>
      <c r="BN145" s="186" t="s">
        <v>248</v>
      </c>
      <c r="BO145" s="186" t="s">
        <v>248</v>
      </c>
      <c r="BP145" s="186">
        <v>2</v>
      </c>
      <c r="BQ145" s="186" t="s">
        <v>248</v>
      </c>
      <c r="BR145" s="186">
        <v>1</v>
      </c>
      <c r="BS145" s="186" t="s">
        <v>248</v>
      </c>
      <c r="BT145" s="186" t="s">
        <v>248</v>
      </c>
      <c r="BU145" s="186" t="s">
        <v>248</v>
      </c>
      <c r="BV145" s="186" t="s">
        <v>248</v>
      </c>
      <c r="BW145" s="186" t="s">
        <v>248</v>
      </c>
      <c r="BX145" s="186" t="s">
        <v>248</v>
      </c>
      <c r="BY145" s="186" t="s">
        <v>248</v>
      </c>
      <c r="BZ145" s="186" t="s">
        <v>248</v>
      </c>
      <c r="CA145" s="186">
        <v>1</v>
      </c>
      <c r="CB145" s="186" t="s">
        <v>248</v>
      </c>
      <c r="CC145" s="186">
        <v>2</v>
      </c>
      <c r="CD145" s="186">
        <v>2</v>
      </c>
      <c r="CE145" s="186" t="s">
        <v>248</v>
      </c>
      <c r="CF145" s="186" t="s">
        <v>248</v>
      </c>
      <c r="CG145" s="186">
        <v>1</v>
      </c>
      <c r="CH145" s="186" t="s">
        <v>248</v>
      </c>
      <c r="CI145" s="186" t="s">
        <v>248</v>
      </c>
      <c r="CJ145" s="186" t="s">
        <v>248</v>
      </c>
      <c r="CK145" s="186" t="s">
        <v>248</v>
      </c>
      <c r="CL145" s="186" t="s">
        <v>248</v>
      </c>
      <c r="CM145" s="186" t="s">
        <v>248</v>
      </c>
      <c r="CN145" s="186" t="s">
        <v>248</v>
      </c>
      <c r="CO145" s="186" t="s">
        <v>248</v>
      </c>
      <c r="CP145" s="186" t="s">
        <v>248</v>
      </c>
      <c r="CQ145" s="186" t="s">
        <v>248</v>
      </c>
      <c r="CR145" s="186" t="s">
        <v>248</v>
      </c>
      <c r="CS145" s="186" t="s">
        <v>248</v>
      </c>
      <c r="CT145" s="186" t="s">
        <v>248</v>
      </c>
      <c r="CU145" s="186" t="s">
        <v>248</v>
      </c>
      <c r="CV145" s="186" t="s">
        <v>248</v>
      </c>
      <c r="CW145" s="186">
        <v>2</v>
      </c>
      <c r="CX145" s="186" t="s">
        <v>248</v>
      </c>
      <c r="CY145" s="186" t="s">
        <v>248</v>
      </c>
      <c r="CZ145" s="186" t="s">
        <v>248</v>
      </c>
      <c r="DA145" s="186" t="s">
        <v>248</v>
      </c>
      <c r="DB145" s="186" t="s">
        <v>248</v>
      </c>
      <c r="DC145" s="186" t="s">
        <v>248</v>
      </c>
      <c r="DD145" s="186" t="s">
        <v>248</v>
      </c>
      <c r="DE145" s="186" t="s">
        <v>248</v>
      </c>
      <c r="DF145" s="186">
        <v>1</v>
      </c>
      <c r="DG145" s="186" t="s">
        <v>248</v>
      </c>
      <c r="DH145" s="186" t="s">
        <v>248</v>
      </c>
      <c r="DI145" s="186" t="s">
        <v>248</v>
      </c>
      <c r="DJ145" s="186" t="s">
        <v>248</v>
      </c>
      <c r="DK145" s="186" t="s">
        <v>248</v>
      </c>
      <c r="DL145" s="186" t="s">
        <v>248</v>
      </c>
      <c r="DM145" s="186" t="s">
        <v>248</v>
      </c>
      <c r="DN145" s="186" t="s">
        <v>248</v>
      </c>
      <c r="DO145" s="186" t="s">
        <v>248</v>
      </c>
      <c r="DP145" s="186" t="s">
        <v>248</v>
      </c>
      <c r="DQ145" s="186" t="s">
        <v>248</v>
      </c>
      <c r="DR145" s="186" t="s">
        <v>248</v>
      </c>
      <c r="DS145" s="186" t="s">
        <v>248</v>
      </c>
      <c r="DT145" s="186" t="s">
        <v>248</v>
      </c>
      <c r="DU145" s="186" t="s">
        <v>248</v>
      </c>
      <c r="DV145" s="186" t="s">
        <v>248</v>
      </c>
      <c r="DW145" s="186" t="s">
        <v>248</v>
      </c>
      <c r="DX145" s="186" t="s">
        <v>248</v>
      </c>
      <c r="DY145" s="186" t="s">
        <v>248</v>
      </c>
      <c r="DZ145" s="186" t="s">
        <v>248</v>
      </c>
      <c r="EA145" s="186" t="s">
        <v>248</v>
      </c>
      <c r="EB145" s="186" t="s">
        <v>248</v>
      </c>
      <c r="EC145" s="186" t="s">
        <v>248</v>
      </c>
      <c r="ED145" s="186" t="s">
        <v>248</v>
      </c>
      <c r="EE145" s="186" t="s">
        <v>248</v>
      </c>
      <c r="EF145" s="186" t="s">
        <v>248</v>
      </c>
      <c r="EG145" s="186" t="s">
        <v>248</v>
      </c>
      <c r="EH145" s="186" t="s">
        <v>248</v>
      </c>
      <c r="EI145" s="186" t="s">
        <v>248</v>
      </c>
      <c r="EJ145" s="186" t="s">
        <v>248</v>
      </c>
      <c r="EK145" s="186" t="s">
        <v>248</v>
      </c>
      <c r="EL145" s="186" t="s">
        <v>248</v>
      </c>
      <c r="EM145" s="186" t="s">
        <v>248</v>
      </c>
      <c r="EN145" s="186" t="s">
        <v>248</v>
      </c>
      <c r="EO145" s="186" t="s">
        <v>248</v>
      </c>
      <c r="EP145" s="186" t="s">
        <v>248</v>
      </c>
      <c r="EQ145" s="186" t="s">
        <v>248</v>
      </c>
      <c r="ER145" s="186" t="s">
        <v>248</v>
      </c>
      <c r="ES145" s="186" t="s">
        <v>248</v>
      </c>
      <c r="ET145" s="186" t="s">
        <v>248</v>
      </c>
      <c r="EU145" s="186" t="s">
        <v>248</v>
      </c>
      <c r="EV145" s="186" t="s">
        <v>248</v>
      </c>
      <c r="EW145" s="186" t="s">
        <v>248</v>
      </c>
      <c r="EX145" s="186" t="s">
        <v>248</v>
      </c>
      <c r="EY145" s="186" t="s">
        <v>248</v>
      </c>
      <c r="EZ145" s="186" t="s">
        <v>248</v>
      </c>
      <c r="FA145" s="186" t="s">
        <v>248</v>
      </c>
      <c r="FB145" s="186" t="s">
        <v>248</v>
      </c>
      <c r="FC145" s="186" t="s">
        <v>248</v>
      </c>
      <c r="FD145" s="186" t="s">
        <v>248</v>
      </c>
      <c r="FE145" s="186" t="s">
        <v>248</v>
      </c>
      <c r="FF145" s="186" t="s">
        <v>248</v>
      </c>
      <c r="FG145" s="186" t="s">
        <v>248</v>
      </c>
      <c r="FH145" s="186" t="s">
        <v>248</v>
      </c>
      <c r="FI145" s="186" t="s">
        <v>248</v>
      </c>
      <c r="FJ145" s="186" t="s">
        <v>248</v>
      </c>
      <c r="FK145" s="186" t="s">
        <v>248</v>
      </c>
      <c r="FL145" s="186" t="s">
        <v>248</v>
      </c>
      <c r="FM145" s="186" t="s">
        <v>248</v>
      </c>
      <c r="FN145" s="186">
        <v>1</v>
      </c>
      <c r="FO145" s="186">
        <v>1</v>
      </c>
      <c r="FP145" s="186">
        <v>1</v>
      </c>
      <c r="FQ145" s="187" t="s">
        <v>248</v>
      </c>
      <c r="FR145" s="187" t="s">
        <v>248</v>
      </c>
      <c r="FS145" s="186">
        <v>1</v>
      </c>
      <c r="FT145" s="186">
        <v>1</v>
      </c>
      <c r="FU145" s="186">
        <v>1</v>
      </c>
      <c r="FV145" s="186">
        <v>2</v>
      </c>
      <c r="FW145" s="186">
        <v>1</v>
      </c>
      <c r="FX145" s="186">
        <v>2</v>
      </c>
      <c r="FY145" s="186">
        <v>2</v>
      </c>
      <c r="FZ145" s="186">
        <v>1</v>
      </c>
      <c r="GA145" s="186" t="s">
        <v>248</v>
      </c>
      <c r="GB145" s="186" t="s">
        <v>248</v>
      </c>
      <c r="GC145" s="186">
        <v>2</v>
      </c>
      <c r="GD145" s="186">
        <v>1</v>
      </c>
      <c r="GE145" s="186" t="s">
        <v>248</v>
      </c>
      <c r="GF145" s="186" t="s">
        <v>248</v>
      </c>
      <c r="GG145" s="186" t="s">
        <v>248</v>
      </c>
      <c r="GH145" s="186" t="s">
        <v>248</v>
      </c>
      <c r="GI145" s="186" t="s">
        <v>248</v>
      </c>
      <c r="GJ145" s="186" t="s">
        <v>248</v>
      </c>
      <c r="GK145" s="186" t="s">
        <v>248</v>
      </c>
      <c r="GL145" s="186" t="s">
        <v>248</v>
      </c>
      <c r="GM145" s="186" t="s">
        <v>248</v>
      </c>
      <c r="GN145" s="186" t="s">
        <v>248</v>
      </c>
      <c r="GO145" s="186" t="s">
        <v>248</v>
      </c>
      <c r="GP145" s="186" t="s">
        <v>248</v>
      </c>
      <c r="GQ145" s="186" t="s">
        <v>248</v>
      </c>
      <c r="GR145" s="186" t="s">
        <v>248</v>
      </c>
      <c r="GS145" s="186" t="s">
        <v>248</v>
      </c>
      <c r="GT145" s="186" t="s">
        <v>248</v>
      </c>
      <c r="GU145" s="186" t="s">
        <v>248</v>
      </c>
      <c r="GV145" s="186" t="s">
        <v>248</v>
      </c>
      <c r="GW145" s="186" t="s">
        <v>248</v>
      </c>
      <c r="GX145" s="186" t="s">
        <v>248</v>
      </c>
      <c r="GY145" s="186" t="s">
        <v>248</v>
      </c>
      <c r="GZ145" s="261" t="s">
        <v>248</v>
      </c>
      <c r="HA145" s="261" t="s">
        <v>248</v>
      </c>
      <c r="HB145" s="188">
        <f>SUM(G145:GE145)</f>
        <v>46</v>
      </c>
      <c r="HC145" s="102"/>
    </row>
    <row r="146" spans="1:211" s="218" customFormat="1" ht="24.9" customHeight="1" thickBot="1" x14ac:dyDescent="0.35">
      <c r="A146" s="108" t="str">
        <f>A145</f>
        <v>Prod.-Q-3</v>
      </c>
      <c r="B146" s="108" t="str">
        <f>B145</f>
        <v>Pracownik Produkcji</v>
      </c>
      <c r="C146" s="108" t="str">
        <f>C145</f>
        <v>PB</v>
      </c>
      <c r="D146" s="108">
        <f>D145</f>
        <v>296</v>
      </c>
      <c r="E146" s="393" t="str">
        <f>E145</f>
        <v>Jaworska Małgorzata</v>
      </c>
      <c r="F146" s="189" t="s">
        <v>375</v>
      </c>
      <c r="G146" s="192">
        <f>IF(INDEX(tab_MinKomp[Przepisy BHP / BHP Vorschriften],MATCH($B145,tab_MinKomp[[Stanowisko / Position ]:[Stanowisko / Position ]],0))="n/a","n/a",G145-INDEX(tab_MinKomp[Przepisy BHP / BHP Vorschriften],MATCH($B145,tab_MinKomp[[Stanowisko / Position ]:[Stanowisko / Position ]],0)))</f>
        <v>0</v>
      </c>
      <c r="H146" s="193">
        <f>IF(INDEX(tab_MinKomp[Przepisy PPOŻ / Brandschutzbestimmungen],MATCH($B145,tab_MinKomp[[Stanowisko / Position ]:[Stanowisko / Position ]],0))="n/a","n/a",H145-INDEX(tab_MinKomp[Przepisy PPOŻ / Brandschutzbestimmungen],MATCH($B145,tab_MinKomp[[Stanowisko / Position ]:[Stanowisko / Position ]],0)))</f>
        <v>0</v>
      </c>
      <c r="I146" s="193">
        <f>IF(INDEX(tab_MinKomp[Ryzyko zawodowe na stanowiskach pracyv/ Berufliche Risiken an Arbeitsstellen],MATCH($B145,tab_MinKomp[[Stanowisko / Position ]:[Stanowisko / Position ]],0))="n/a","n/a",I145-INDEX(tab_MinKomp[Ryzyko zawodowe na stanowiskach pracyv/ Berufliche Risiken an Arbeitsstellen],MATCH($B145,tab_MinKomp[[Stanowisko / Position ]:[Stanowisko / Position ]],0)))</f>
        <v>0</v>
      </c>
      <c r="J146" s="193">
        <f>IF(INDEX(tab_MinKomp[Gospodarka substancjami niebezpiecznymi / Gefahrstoffmanagement],MATCH($B145,tab_MinKomp[[Stanowisko / Position ]:[Stanowisko / Position ]],0))="n/a","n/a",J145-INDEX(tab_MinKomp[Gospodarka substancjami niebezpiecznymi / Gefahrstoffmanagement],MATCH($B145,tab_MinKomp[[Stanowisko / Position ]:[Stanowisko / Position ]],0)))</f>
        <v>0</v>
      </c>
      <c r="K146" s="193">
        <f>IF(INDEX(tab_MinKomp[Gospodarka odpadami / Abfallwirtschaft],MATCH($B145,tab_MinKomp[[Stanowisko / Position ]:[Stanowisko / Position ]],0))="n/a","n/a",K145-INDEX(tab_MinKomp[Gospodarka odpadami / Abfallwirtschaft],MATCH($B145,tab_MinKomp[[Stanowisko / Position ]:[Stanowisko / Position ]],0)))</f>
        <v>0</v>
      </c>
      <c r="L146" s="194" t="str">
        <f>IF(INDEX(tab_MinKomp[Przepisy kodeksu pracy / Bestimmungen des Arbeitsgesetzes],MATCH($B145,tab_MinKomp[[Stanowisko / Position ]:[Stanowisko / Position ]],0))="n/a","n/a",L145-INDEX(tab_MinKomp[Przepisy kodeksu pracy / Bestimmungen des Arbeitsgesetzes],MATCH($B145,tab_MinKomp[[Stanowisko / Position ]:[Stanowisko / Position ]],0)))</f>
        <v>n/a</v>
      </c>
      <c r="M146" s="195" t="str">
        <f>IF(INDEX(tab_MinKomp[Przepisy o ub.społ. ZUS  / Sozialversicherungsvorschriften],MATCH($B145,tab_MinKomp[[Stanowisko / Position ]:[Stanowisko / Position ]],0))="n/a","n/a",M145-INDEX(tab_MinKomp[Przepisy o ub.społ. ZUS  / Sozialversicherungsvorschriften],MATCH($B145,tab_MinKomp[[Stanowisko / Position ]:[Stanowisko / Position ]],0)))</f>
        <v>n/a</v>
      </c>
      <c r="N146" s="194" t="str">
        <f>IF(INDEX(tab_MinKomp[PRZEPISY O PDOF /persönlich Einkommensteuergesetz ],MATCH($B145,tab_MinKomp[[Stanowisko / Position ]:[Stanowisko / Position ]],0))="n/a","n/a",N145-INDEX(tab_MinKomp[PRZEPISY O PDOF /persönlich Einkommensteuergesetz ],MATCH($B145,tab_MinKomp[[Stanowisko / Position ]:[Stanowisko / Position ]],0)))</f>
        <v>n/a</v>
      </c>
      <c r="O146" s="194">
        <f>IF(INDEX(tab_MinKomp[Regulamin pracy / Arbeitsordnung],MATCH($B145,tab_MinKomp[[Stanowisko / Position ]:[Stanowisko / Position ]],0))="n/a","n/a",O145-INDEX(tab_MinKomp[Regulamin pracy / Arbeitsordnung],MATCH($B145,tab_MinKomp[[Stanowisko / Position ]:[Stanowisko / Position ]],0)))</f>
        <v>0</v>
      </c>
      <c r="P146" s="194">
        <f>IF(INDEX(tab_MinKomp[Regulamin wynagradzania / Vergütungsordnung],MATCH($B145,tab_MinKomp[[Stanowisko / Position ]:[Stanowisko / Position ]],0))="n/a","n/a",P145-INDEX(tab_MinKomp[Regulamin wynagradzania / Vergütungsordnung],MATCH($B145,tab_MinKomp[[Stanowisko / Position ]:[Stanowisko / Position ]],0)))</f>
        <v>0</v>
      </c>
      <c r="Q146" s="194" t="str">
        <f>IF(INDEX(tab_MinKomp[System R2PŁATNIK PRO: Płace / Lohnabrechnung],MATCH($B145,tab_MinKomp[[Stanowisko / Position ]:[Stanowisko / Position ]],0))="n/a","n/a",Q145-INDEX(tab_MinKomp[System R2PŁATNIK PRO: Płace / Lohnabrechnung],MATCH($B145,tab_MinKomp[[Stanowisko / Position ]:[Stanowisko / Position ]],0)))</f>
        <v>n/a</v>
      </c>
      <c r="R146" s="194" t="str">
        <f>IF(INDEX(tab_MinKomp[SystemR2PŁATNIK PRO: KADRY / Personaldaten],MATCH($B145,tab_MinKomp[[Stanowisko / Position ]:[Stanowisko / Position ]],0))="n/a","n/a",R145-INDEX(tab_MinKomp[SystemR2PŁATNIK PRO: KADRY / Personaldaten],MATCH($B145,tab_MinKomp[[Stanowisko / Position ]:[Stanowisko / Position ]],0)))</f>
        <v>n/a</v>
      </c>
      <c r="S146" s="194" t="str">
        <f>IF(INDEX(tab_MinKomp[SYSTEM R2PŁATNIK PRO: zarządzanie pracownikami / Arbeitsverwaltung],MATCH($B145,tab_MinKomp[[Stanowisko / Position ]:[Stanowisko / Position ]],0))="n/a","n/a",S145-INDEX(tab_MinKomp[SYSTEM R2PŁATNIK PRO: zarządzanie pracownikami / Arbeitsverwaltung],MATCH($B145,tab_MinKomp[[Stanowisko / Position ]:[Stanowisko / Position ]],0)))</f>
        <v>n/a</v>
      </c>
      <c r="T146" s="194" t="str">
        <f>IF(INDEX(tab_MinKomp[Doradztwo, wsparcie personalne / Personalberatung und Unterstützung],MATCH($B145,tab_MinKomp[[Stanowisko / Position ]:[Stanowisko / Position ]],0))="n/a","n/a",T145-INDEX(tab_MinKomp[Doradztwo, wsparcie personalne / Personalberatung und Unterstützung],MATCH($B145,tab_MinKomp[[Stanowisko / Position ]:[Stanowisko / Position ]],0)))</f>
        <v>n/a</v>
      </c>
      <c r="U146" s="194" t="str">
        <f>IF(INDEX(tab_MinKomp[Przepisy o podatku VAT / MwSt.- Gesetz],MATCH($B145,tab_MinKomp[[Stanowisko / Position ]:[Stanowisko / Position ]],0))="n/a","n/a",U145-INDEX(tab_MinKomp[Przepisy o podatku VAT / MwSt.- Gesetz],MATCH($B145,tab_MinKomp[[Stanowisko / Position ]:[Stanowisko / Position ]],0)))</f>
        <v>n/a</v>
      </c>
      <c r="V146" s="194" t="str">
        <f>IF(INDEX(tab_MinKomp[PrzepisyPDOP / geschäftlich Einkommensteuergesetz],MATCH($B145,tab_MinKomp[[Stanowisko / Position ]:[Stanowisko / Position ]],0))="n/a","n/a",V145-INDEX(tab_MinKomp[PrzepisyPDOP / geschäftlich Einkommensteuergesetz],MATCH($B145,tab_MinKomp[[Stanowisko / Position ]:[Stanowisko / Position ]],0)))</f>
        <v>n/a</v>
      </c>
      <c r="W146" s="194" t="str">
        <f>IF(INDEX(tab_MinKomp[System BAAN / FINANSE (FIBU)],MATCH($B145,tab_MinKomp[[Stanowisko / Position ]:[Stanowisko / Position ]],0))="n/a","n/a",W145-INDEX(tab_MinKomp[System BAAN / FINANSE (FIBU)],MATCH($B145,tab_MinKomp[[Stanowisko / Position ]:[Stanowisko / Position ]],0)))</f>
        <v>n/a</v>
      </c>
      <c r="X146" s="194" t="str">
        <f>IF(INDEX(tab_MinKomp[Systemy pomocnicze / Hilfssysteme(STOCKPROGRAM, KALK2000 etc.)],MATCH($B145,tab_MinKomp[[Stanowisko / Position ]:[Stanowisko / Position ]],0))="n/a","n/a",X145-INDEX(tab_MinKomp[Systemy pomocnicze / Hilfssysteme(STOCKPROGRAM, KALK2000 etc.)],MATCH($B145,tab_MinKomp[[Stanowisko / Position ]:[Stanowisko / Position ]],0)))</f>
        <v>n/a</v>
      </c>
      <c r="Y146" s="194" t="str">
        <f>IF(INDEX(tab_MinKomp[Polityka rachunkowości / Buchführungspolitik],MATCH($B145,tab_MinKomp[[Stanowisko / Position ]:[Stanowisko / Position ]],0))="n/a","n/a",Y145-INDEX(tab_MinKomp[Polityka rachunkowości / Buchführungspolitik],MATCH($B145,tab_MinKomp[[Stanowisko / Position ]:[Stanowisko / Position ]],0)))</f>
        <v>n/a</v>
      </c>
      <c r="Z146" s="194" t="str">
        <f>IF(INDEX(tab_MinKomp[Ustawa o rachunkowości / Rechnungslegungsgesetz],MATCH($B145,tab_MinKomp[[Stanowisko / Position ]:[Stanowisko / Position ]],0))="n/a","n/a",Z145-INDEX(tab_MinKomp[Ustawa o rachunkowości / Rechnungslegungsgesetz],MATCH($B145,tab_MinKomp[[Stanowisko / Position ]:[Stanowisko / Position ]],0)))</f>
        <v>n/a</v>
      </c>
      <c r="AA146" s="194" t="str">
        <f>IF(INDEX(tab_MinKomp[WORKFLOW - TS-100],MATCH($B145,tab_MinKomp[[Stanowisko / Position ]:[Stanowisko / Position ]],0))="n/a","n/a",AA145-INDEX(tab_MinKomp[WORKFLOW - TS-100],MATCH($B145,tab_MinKomp[[Stanowisko / Position ]:[Stanowisko / Position ]],0)))</f>
        <v>n/a</v>
      </c>
      <c r="AB146" s="194" t="str">
        <f>IF(INDEX(tab_MinKomp[WORKFLOW - SFMS],MATCH($B145,tab_MinKomp[[Stanowisko / Position ]:[Stanowisko / Position ]],0))="n/a","n/a",AB145-INDEX(tab_MinKomp[WORKFLOW - SFMS],MATCH($B145,tab_MinKomp[[Stanowisko / Position ]:[Stanowisko / Position ]],0)))</f>
        <v>n/a</v>
      </c>
      <c r="AC146" s="194" t="str">
        <f>IF(INDEX(tab_MinKomp[System ISO 9001:2015],MATCH($B145,tab_MinKomp[[Stanowisko / Position ]:[Stanowisko / Position ]],0))="n/a","n/a",AC145-INDEX(tab_MinKomp[System ISO 9001:2015],MATCH($B145,tab_MinKomp[[Stanowisko / Position ]:[Stanowisko / Position ]],0)))</f>
        <v>n/a</v>
      </c>
      <c r="AD146" s="194" t="str">
        <f>IF(INDEX(tab_MinKomp[System ISO 9001:2015],MATCH($B145,tab_MinKomp[[Stanowisko / Position ]:[Stanowisko / Position ]],0))="n/a","n/a",AD145-INDEX(tab_MinKomp[System ISO 9001:2015],MATCH($B145,tab_MinKomp[[Stanowisko / Position ]:[Stanowisko / Position ]],0)))</f>
        <v>n/a</v>
      </c>
      <c r="AE146" s="194" t="str">
        <f>IF(INDEX(tab_MinKomp[System ISO 9001:2015],MATCH($B145,tab_MinKomp[[Stanowisko / Position ]:[Stanowisko / Position ]],0))="n/a","n/a",AE145-INDEX(tab_MinKomp[System ISO 9001:2015],MATCH($B145,tab_MinKomp[[Stanowisko / Position ]:[Stanowisko / Position ]],0)))</f>
        <v>n/a</v>
      </c>
      <c r="AF146" s="194" t="str">
        <f>IF(INDEX(tab_MinKomp[System ISO 9001:2015],MATCH($B145,tab_MinKomp[[Stanowisko / Position ]:[Stanowisko / Position ]],0))="n/a","n/a",AF145-INDEX(tab_MinKomp[System ISO 9001:2015],MATCH($B145,tab_MinKomp[[Stanowisko / Position ]:[Stanowisko / Position ]],0)))</f>
        <v>n/a</v>
      </c>
      <c r="AG146" s="194" t="str">
        <f>IF(INDEX(tab_MinKomp[Wymagania VDA 6.3 Process / Forderungen],MATCH($B145,tab_MinKomp[[Stanowisko / Position ]:[Stanowisko / Position ]],0))="n/a","n/a",AG145-INDEX(tab_MinKomp[Wymagania VDA 6.3 Process / Forderungen],MATCH($B145,tab_MinKomp[[Stanowisko / Position ]:[Stanowisko / Position ]],0)))</f>
        <v>n/a</v>
      </c>
      <c r="AH146" s="194" t="str">
        <f>IF(INDEX(tab_MinKomp[Wymagania VDA 6.5 Product / Forderungen],MATCH($B145,tab_MinKomp[[Stanowisko / Position ]:[Stanowisko / Position ]],0))="n/a","n/a",AH145-INDEX(tab_MinKomp[Wymagania VDA 6.5 Product / Forderungen],MATCH($B145,tab_MinKomp[[Stanowisko / Position ]:[Stanowisko / Position ]],0)))</f>
        <v>n/a</v>
      </c>
      <c r="AI146" s="194" t="str">
        <f>IF(INDEX(tab_MinKomp[Wymagania VDA 6.5 Product / Forderungen],MATCH($B145,tab_MinKomp[[Stanowisko / Position ]:[Stanowisko / Position ]],0))="n/a","n/a",AI145-INDEX(tab_MinKomp[Wymagania VDA 6.5 Product / Forderungen],MATCH($B145,tab_MinKomp[[Stanowisko / Position ]:[Stanowisko / Position ]],0)))</f>
        <v>n/a</v>
      </c>
      <c r="AJ146" s="194" t="str">
        <f>IF(INDEX(tab_MinKomp[Wymagania VDA 6.5 Product / Forderungen],MATCH($B145,tab_MinKomp[[Stanowisko / Position ]:[Stanowisko / Position ]],0))="n/a","n/a",AJ145-INDEX(tab_MinKomp[Wymagania VDA 6.5 Product / Forderungen],MATCH($B145,tab_MinKomp[[Stanowisko / Position ]:[Stanowisko / Position ]],0)))</f>
        <v>n/a</v>
      </c>
      <c r="AK146" s="194" t="str">
        <f>IF(INDEX(tab_MinKomp[Wymagania VDA 6.5 Product / Forderungen],MATCH($B145,tab_MinKomp[[Stanowisko / Position ]:[Stanowisko / Position ]],0))="n/a","n/a",AK145-INDEX(tab_MinKomp[Wymagania VDA 6.5 Product / Forderungen],MATCH($B145,tab_MinKomp[[Stanowisko / Position ]:[Stanowisko / Position ]],0)))</f>
        <v>n/a</v>
      </c>
      <c r="AL146" s="194">
        <f>IF(INDEX(tab_MinKomp[LEAN MANAGEMENT],MATCH($B145,tab_MinKomp[[Stanowisko / Position ]:[Stanowisko / Position ]],0))="n/a","n/a",AL145-INDEX(tab_MinKomp[LEAN MANAGEMENT],MATCH($B145,tab_MinKomp[[Stanowisko / Position ]:[Stanowisko / Position ]],0)))</f>
        <v>0</v>
      </c>
      <c r="AM146" s="194" t="str">
        <f>IF(INDEX(tab_MinKomp[Wymagania VDA 6.5 Product / Forderungen],MATCH($B145,tab_MinKomp[[Stanowisko / Position ]:[Stanowisko / Position ]],0))="n/a","n/a",AM145-INDEX(tab_MinKomp[Wymagania VDA 6.5 Product / Forderungen],MATCH($B145,tab_MinKomp[[Stanowisko / Position ]:[Stanowisko / Position ]],0)))</f>
        <v>n/a</v>
      </c>
      <c r="AN146" s="194" t="str">
        <f>IF(INDEX(tab_MinKomp[Wymagania VDA 6.5 Product / Forderungen],MATCH($B145,tab_MinKomp[[Stanowisko / Position ]:[Stanowisko / Position ]],0))="n/a","n/a",AN145-INDEX(tab_MinKomp[Wymagania VDA 6.5 Product / Forderungen],MATCH($B145,tab_MinKomp[[Stanowisko / Position ]:[Stanowisko / Position ]],0)))</f>
        <v>n/a</v>
      </c>
      <c r="AO146" s="194">
        <f>IF(INDEX(tab_MinKomp[LEAN MANAGEMENT],MATCH($B145,tab_MinKomp[[Stanowisko / Position ]:[Stanowisko / Position ]],0))="n/a","n/a",AO145-INDEX(tab_MinKomp[LEAN MANAGEMENT],MATCH($B145,tab_MinKomp[[Stanowisko / Position ]:[Stanowisko / Position ]],0)))</f>
        <v>0</v>
      </c>
      <c r="AP146" s="194" t="str">
        <f>IF(INDEX(tab_MinKomp[Wymagania VDA 6.5 Product / Forderungen],MATCH($B145,tab_MinKomp[[Stanowisko / Position ]:[Stanowisko / Position ]],0))="n/a","n/a",AP145-INDEX(tab_MinKomp[Wymagania VDA 6.5 Product / Forderungen],MATCH($B145,tab_MinKomp[[Stanowisko / Position ]:[Stanowisko / Position ]],0)))</f>
        <v>n/a</v>
      </c>
      <c r="AQ146" s="194">
        <f>IF(INDEX(tab_MinKomp[LEAN MANAGEMENT],MATCH($B145,tab_MinKomp[[Stanowisko / Position ]:[Stanowisko / Position ]],0))="n/a","n/a",AQ145-INDEX(tab_MinKomp[LEAN MANAGEMENT],MATCH($B145,tab_MinKomp[[Stanowisko / Position ]:[Stanowisko / Position ]],0)))</f>
        <v>0</v>
      </c>
      <c r="AR146" s="194" t="str">
        <f>IF(INDEX(tab_MinKomp[Wymagania VDA 6.5 Product / Forderungen],MATCH($B145,tab_MinKomp[[Stanowisko / Position ]:[Stanowisko / Position ]],0))="n/a","n/a",AR145-INDEX(tab_MinKomp[Wymagania VDA 6.5 Product / Forderungen],MATCH($B145,tab_MinKomp[[Stanowisko / Position ]:[Stanowisko / Position ]],0)))</f>
        <v>n/a</v>
      </c>
      <c r="AS146" s="194" t="str">
        <f>IF(INDEX(tab_MinKomp[Wymagania VDA 6.5 Product / Forderungen],MATCH($B145,tab_MinKomp[[Stanowisko / Position ]:[Stanowisko / Position ]],0))="n/a","n/a",AS145-INDEX(tab_MinKomp[Wymagania VDA 6.5 Product / Forderungen],MATCH($B145,tab_MinKomp[[Stanowisko / Position ]:[Stanowisko / Position ]],0)))</f>
        <v>n/a</v>
      </c>
      <c r="AT146" s="194" t="str">
        <f>IF(INDEX(tab_MinKomp[Wymagania VDA 6.5 Product / Forderungen],MATCH($B145,tab_MinKomp[[Stanowisko / Position ]:[Stanowisko / Position ]],0))="n/a","n/a",AT145-INDEX(tab_MinKomp[Wymagania VDA 6.5 Product / Forderungen],MATCH($B145,tab_MinKomp[[Stanowisko / Position ]:[Stanowisko / Position ]],0)))</f>
        <v>n/a</v>
      </c>
      <c r="AU146" s="194">
        <f>IF(INDEX(tab_MinKomp[LEAN MANAGEMENT],MATCH($B145,tab_MinKomp[[Stanowisko / Position ]:[Stanowisko / Position ]],0))="n/a","n/a",AU145-INDEX(tab_MinKomp[LEAN MANAGEMENT],MATCH($B145,tab_MinKomp[[Stanowisko / Position ]:[Stanowisko / Position ]],0)))</f>
        <v>0</v>
      </c>
      <c r="AV146" s="194">
        <f>IF(INDEX(tab_MinKomp[LEAN MANAGEMENT],MATCH($B145,tab_MinKomp[[Stanowisko / Position ]:[Stanowisko / Position ]],0))="n/a","n/a",AV145-INDEX(tab_MinKomp[LEAN MANAGEMENT],MATCH($B145,tab_MinKomp[[Stanowisko / Position ]:[Stanowisko / Position ]],0)))</f>
        <v>0</v>
      </c>
      <c r="AW146" s="194">
        <f>IF(INDEX(tab_MinKomp[LEAN MANAGEMENT],MATCH($B145,tab_MinKomp[[Stanowisko / Position ]:[Stanowisko / Position ]],0))="n/a","n/a",AW145-INDEX(tab_MinKomp[LEAN MANAGEMENT],MATCH($B145,tab_MinKomp[[Stanowisko / Position ]:[Stanowisko / Position ]],0)))</f>
        <v>0</v>
      </c>
      <c r="AX146" s="194" t="str">
        <f>IF(INDEX(tab_MinKomp[Wymagania VDA 6.5 Product / Forderungen],MATCH($B145,tab_MinKomp[[Stanowisko / Position ]:[Stanowisko / Position ]],0))="n/a","n/a",AX145-INDEX(tab_MinKomp[Wymagania VDA 6.5 Product / Forderungen],MATCH($B145,tab_MinKomp[[Stanowisko / Position ]:[Stanowisko / Position ]],0)))</f>
        <v>n/a</v>
      </c>
      <c r="AY146" s="194" t="str">
        <f>IF(INDEX(tab_MinKomp[Wymagania VDA 6.5 Product / Forderungen],MATCH($B145,tab_MinKomp[[Stanowisko / Position ]:[Stanowisko / Position ]],0))="n/a","n/a",AY145-INDEX(tab_MinKomp[Wymagania VDA 6.5 Product / Forderungen],MATCH($B145,tab_MinKomp[[Stanowisko / Position ]:[Stanowisko / Position ]],0)))</f>
        <v>n/a</v>
      </c>
      <c r="AZ146" s="194" t="str">
        <f>IF(INDEX(tab_MinKomp[Wymagania VDA 6.5 Product / Forderungen],MATCH($B145,tab_MinKomp[[Stanowisko / Position ]:[Stanowisko / Position ]],0))="n/a","n/a",AZ145-INDEX(tab_MinKomp[Wymagania VDA 6.5 Product / Forderungen],MATCH($B145,tab_MinKomp[[Stanowisko / Position ]:[Stanowisko / Position ]],0)))</f>
        <v>n/a</v>
      </c>
      <c r="BA146" s="194">
        <f>IF(INDEX(tab_MinKomp[LEAN MANAGEMENT],MATCH($B145,tab_MinKomp[[Stanowisko / Position ]:[Stanowisko / Position ]],0))="n/a","n/a",BA145-INDEX(tab_MinKomp[LEAN MANAGEMENT],MATCH($B145,tab_MinKomp[[Stanowisko / Position ]:[Stanowisko / Position ]],0)))</f>
        <v>0</v>
      </c>
      <c r="BB146" s="194">
        <f>IF(INDEX(tab_MinKomp[LEAN MANAGEMENT],MATCH($B145,tab_MinKomp[[Stanowisko / Position ]:[Stanowisko / Position ]],0))="n/a","n/a",BB145-INDEX(tab_MinKomp[LEAN MANAGEMENT],MATCH($B145,tab_MinKomp[[Stanowisko / Position ]:[Stanowisko / Position ]],0)))</f>
        <v>0</v>
      </c>
      <c r="BC146" s="194" t="str">
        <f>IF(INDEX(tab_MinKomp[Wymagania VDA 6.5 Product / Forderungen],MATCH($B145,tab_MinKomp[[Stanowisko / Position ]:[Stanowisko / Position ]],0))="n/a","n/a",BC145-INDEX(tab_MinKomp[Wymagania VDA 6.5 Product / Forderungen],MATCH($B145,tab_MinKomp[[Stanowisko / Position ]:[Stanowisko / Position ]],0)))</f>
        <v>n/a</v>
      </c>
      <c r="BD146" s="194" t="str">
        <f>IF(INDEX(tab_MinKomp[Wymagania VDA 6.5 Product / Forderungen],MATCH($B145,tab_MinKomp[[Stanowisko / Position ]:[Stanowisko / Position ]],0))="n/a","n/a",BD145-INDEX(tab_MinKomp[Wymagania VDA 6.5 Product / Forderungen],MATCH($B145,tab_MinKomp[[Stanowisko / Position ]:[Stanowisko / Position ]],0)))</f>
        <v>n/a</v>
      </c>
      <c r="BE146" s="194" t="str">
        <f>IF(INDEX(tab_MinKomp[Wymagania VDA 6.5 Product / Forderungen],MATCH($B145,tab_MinKomp[[Stanowisko / Position ]:[Stanowisko / Position ]],0))="n/a","n/a",BE145-INDEX(tab_MinKomp[Wymagania VDA 6.5 Product / Forderungen],MATCH($B145,tab_MinKomp[[Stanowisko / Position ]:[Stanowisko / Position ]],0)))</f>
        <v>n/a</v>
      </c>
      <c r="BF146" s="194" t="str">
        <f>IF(INDEX(tab_MinKomp[Wymagania VDA 6.5 Product / Forderungen],MATCH($B145,tab_MinKomp[[Stanowisko / Position ]:[Stanowisko / Position ]],0))="n/a","n/a",BF145-INDEX(tab_MinKomp[Wymagania VDA 6.5 Product / Forderungen],MATCH($B145,tab_MinKomp[[Stanowisko / Position ]:[Stanowisko / Position ]],0)))</f>
        <v>n/a</v>
      </c>
      <c r="BG146" s="194" t="str">
        <f>IF(INDEX(tab_MinKomp[Wymagania VDA 6.5 Product / Forderungen],MATCH($B145,tab_MinKomp[[Stanowisko / Position ]:[Stanowisko / Position ]],0))="n/a","n/a",BG145-INDEX(tab_MinKomp[Wymagania VDA 6.5 Product / Forderungen],MATCH($B145,tab_MinKomp[[Stanowisko / Position ]:[Stanowisko / Position ]],0)))</f>
        <v>n/a</v>
      </c>
      <c r="BH146" s="194" t="str">
        <f>IF(INDEX(tab_MinKomp[Wymagania VDA 6.5 Product / Forderungen],MATCH($B145,tab_MinKomp[[Stanowisko / Position ]:[Stanowisko / Position ]],0))="n/a","n/a",BH145-INDEX(tab_MinKomp[Wymagania VDA 6.5 Product / Forderungen],MATCH($B145,tab_MinKomp[[Stanowisko / Position ]:[Stanowisko / Position ]],0)))</f>
        <v>n/a</v>
      </c>
      <c r="BI146" s="194" t="str">
        <f>IF(INDEX(tab_MinKomp[Wymagania VDA 6.5 Product / Forderungen],MATCH($B145,tab_MinKomp[[Stanowisko / Position ]:[Stanowisko / Position ]],0))="n/a","n/a",BI145-INDEX(tab_MinKomp[Wymagania VDA 6.5 Product / Forderungen],MATCH($B145,tab_MinKomp[[Stanowisko / Position ]:[Stanowisko / Position ]],0)))</f>
        <v>n/a</v>
      </c>
      <c r="BJ146" s="194" t="str">
        <f>IF(INDEX(tab_MinKomp[Wymagania VDA 6.5 Product / Forderungen],MATCH($B145,tab_MinKomp[[Stanowisko / Position ]:[Stanowisko / Position ]],0))="n/a","n/a",BJ145-INDEX(tab_MinKomp[Wymagania VDA 6.5 Product / Forderungen],MATCH($B145,tab_MinKomp[[Stanowisko / Position ]:[Stanowisko / Position ]],0)))</f>
        <v>n/a</v>
      </c>
      <c r="BK146" s="194" t="str">
        <f>IF(INDEX(tab_MinKomp[Wymagania VDA 6.5 Product / Forderungen],MATCH($B145,tab_MinKomp[[Stanowisko / Position ]:[Stanowisko / Position ]],0))="n/a","n/a",BK145-INDEX(tab_MinKomp[Wymagania VDA 6.5 Product / Forderungen],MATCH($B145,tab_MinKomp[[Stanowisko / Position ]:[Stanowisko / Position ]],0)))</f>
        <v>n/a</v>
      </c>
      <c r="BL146" s="194" t="str">
        <f>IF(INDEX(tab_MinKomp[Wymagania VDA 6.5 Product / Forderungen],MATCH($B145,tab_MinKomp[[Stanowisko / Position ]:[Stanowisko / Position ]],0))="n/a","n/a",BL145-INDEX(tab_MinKomp[Wymagania VDA 6.5 Product / Forderungen],MATCH($B145,tab_MinKomp[[Stanowisko / Position ]:[Stanowisko / Position ]],0)))</f>
        <v>n/a</v>
      </c>
      <c r="BM146" s="194" t="str">
        <f>IF(INDEX(tab_MinKomp[Obsługa maszyn KVT / KVT Maschinenbedienung],MATCH($B145,tab_MinKomp[[Stanowisko / Position ]:[Stanowisko / Position ]],0))="n/a","n/a",BM145-INDEX(tab_MinKomp[Obsługa maszyn KVT / KVT Maschinenbedienung],MATCH($B145,tab_MinKomp[[Stanowisko / Position ]:[Stanowisko / Position ]],0)))</f>
        <v>n/a</v>
      </c>
      <c r="BN146" s="194" t="str">
        <f>IF(INDEX(tab_MinKomp[Obsługa maszyn KVT / KVT Maschinenbedienung],MATCH($B145,tab_MinKomp[[Stanowisko / Position ]:[Stanowisko / Position ]],0))="n/a","n/a",BN145-INDEX(tab_MinKomp[Obsługa maszyn KVT / KVT Maschinenbedienung],MATCH($B145,tab_MinKomp[[Stanowisko / Position ]:[Stanowisko / Position ]],0)))</f>
        <v>n/a</v>
      </c>
      <c r="BO146" s="194" t="str">
        <f>IF(INDEX(tab_MinKomp[Obsługa maszyn KVT / KVT Maschinenbedienung],MATCH($B145,tab_MinKomp[[Stanowisko / Position ]:[Stanowisko / Position ]],0))="n/a","n/a",BO145-INDEX(tab_MinKomp[Obsługa maszyn KVT / KVT Maschinenbedienung],MATCH($B145,tab_MinKomp[[Stanowisko / Position ]:[Stanowisko / Position ]],0)))</f>
        <v>n/a</v>
      </c>
      <c r="BP146" s="194">
        <f>IF(INDEX(tab_MinKomp[Obsługa maszyn Novapax / Novapax Maschinenbedienung],MATCH($B145,tab_MinKomp[[Stanowisko / Position ]:[Stanowisko / Position ]],0))="n/a","n/a",BP145-INDEX(tab_MinKomp[Obsługa maszyn Novapax / Novapax Maschinenbedienung],MATCH($B145,tab_MinKomp[[Stanowisko / Position ]:[Stanowisko / Position ]],0)))</f>
        <v>0</v>
      </c>
      <c r="BQ146" s="194" t="str">
        <f>IF(INDEX(tab_MinKomp[Obsługa maszyn Piovan / Piovan Maschinenbedienung],MATCH($B145,tab_MinKomp[[Stanowisko / Position ]:[Stanowisko / Position ]],0))="n/a","n/a",BQ145-INDEX(tab_MinKomp[Obsługa maszyn Piovan / Piovan Maschinenbedienung],MATCH($B145,tab_MinKomp[[Stanowisko / Position ]:[Stanowisko / Position ]],0)))</f>
        <v>n/a</v>
      </c>
      <c r="BR146" s="194">
        <f>IF(INDEX(tab_MinKomp[Eliminacja awarii / Beseitigung von Ausfällen],MATCH($B145,tab_MinKomp[[Stanowisko / Position ]:[Stanowisko / Position ]],0))="n/a","n/a",BR145-INDEX(tab_MinKomp[Eliminacja awarii / Beseitigung von Ausfällen],MATCH($B145,tab_MinKomp[[Stanowisko / Position ]:[Stanowisko / Position ]],0)))</f>
        <v>0</v>
      </c>
      <c r="BS146" s="194" t="str">
        <f>IF(INDEX(tab_MinKomp[Obsługa maszyn Piovan / Piovan Maschinenbedienung],MATCH($B145,tab_MinKomp[[Stanowisko / Position ]:[Stanowisko / Position ]],0))="n/a","n/a",BS145-INDEX(tab_MinKomp[Obsługa maszyn Piovan / Piovan Maschinenbedienung],MATCH($B145,tab_MinKomp[[Stanowisko / Position ]:[Stanowisko / Position ]],0)))</f>
        <v>n/a</v>
      </c>
      <c r="BT146" s="194" t="str">
        <f>IF(INDEX(tab_MinKomp[Obsługa maszyn Piovan / Piovan Maschinenbedienung],MATCH($B145,tab_MinKomp[[Stanowisko / Position ]:[Stanowisko / Position ]],0))="n/a","n/a",BT145-INDEX(tab_MinKomp[Obsługa maszyn Piovan / Piovan Maschinenbedienung],MATCH($B145,tab_MinKomp[[Stanowisko / Position ]:[Stanowisko / Position ]],0)))</f>
        <v>n/a</v>
      </c>
      <c r="BU146" s="194" t="str">
        <f>IF(INDEX(tab_MinKomp[Obsługa maszyn Piovan / Piovan Maschinenbedienung],MATCH($B145,tab_MinKomp[[Stanowisko / Position ]:[Stanowisko / Position ]],0))="n/a","n/a",BU145-INDEX(tab_MinKomp[Obsługa maszyn Piovan / Piovan Maschinenbedienung],MATCH($B145,tab_MinKomp[[Stanowisko / Position ]:[Stanowisko / Position ]],0)))</f>
        <v>n/a</v>
      </c>
      <c r="BV146" s="194" t="str">
        <f>IF(INDEX(tab_MinKomp[Obsługa maszyn Piovan / Piovan Maschinenbedienung],MATCH($B145,tab_MinKomp[[Stanowisko / Position ]:[Stanowisko / Position ]],0))="n/a","n/a",BV145-INDEX(tab_MinKomp[Obsługa maszyn Piovan / Piovan Maschinenbedienung],MATCH($B145,tab_MinKomp[[Stanowisko / Position ]:[Stanowisko / Position ]],0)))</f>
        <v>n/a</v>
      </c>
      <c r="BW146" s="194" t="str">
        <f>IF(INDEX(tab_MinKomp[Obsługa maszyn Piovan / Piovan Maschinenbedienung],MATCH($B145,tab_MinKomp[[Stanowisko / Position ]:[Stanowisko / Position ]],0))="n/a","n/a",BW145-INDEX(tab_MinKomp[Obsługa maszyn Piovan / Piovan Maschinenbedienung],MATCH($B145,tab_MinKomp[[Stanowisko / Position ]:[Stanowisko / Position ]],0)))</f>
        <v>n/a</v>
      </c>
      <c r="BX146" s="194" t="str">
        <f>IF(INDEX(tab_MinKomp[Obsługa maszyn Piovan / Piovan Maschinenbedienung],MATCH($B145,tab_MinKomp[[Stanowisko / Position ]:[Stanowisko / Position ]],0))="n/a","n/a",BX145-INDEX(tab_MinKomp[Obsługa maszyn Piovan / Piovan Maschinenbedienung],MATCH($B145,tab_MinKomp[[Stanowisko / Position ]:[Stanowisko / Position ]],0)))</f>
        <v>n/a</v>
      </c>
      <c r="BY146" s="194" t="str">
        <f>IF(INDEX(tab_MinKomp[Wymagania VDA 6.5 Product / Forderungen],MATCH($B145,tab_MinKomp[[Stanowisko / Position ]:[Stanowisko / Position ]],0))="n/a","n/a",BY145-INDEX(tab_MinKomp[Wymagania VDA 6.5 Product / Forderungen],MATCH($B145,tab_MinKomp[[Stanowisko / Position ]:[Stanowisko / Position ]],0)))</f>
        <v>n/a</v>
      </c>
      <c r="BZ146" s="194" t="str">
        <f>IF(INDEX(tab_MinKomp[Obsługa maszyn Engel / Engel Maschinenbedienung],MATCH($B145,tab_MinKomp[[Stanowisko / Position ]:[Stanowisko / Position ]],0))="n/a","n/a",BZ145-INDEX(tab_MinKomp[Obsługa maszyn Engel / Engel Maschinenbedienung],MATCH($B145,tab_MinKomp[[Stanowisko / Position ]:[Stanowisko / Position ]],0)))</f>
        <v>n/a</v>
      </c>
      <c r="CA146" s="194">
        <f>IF(INDEX(tab_MinKomp[Eliminacja awarii / Beseitigung von Ausfällen],MATCH($B145,tab_MinKomp[[Stanowisko / Position ]:[Stanowisko / Position ]],0))="n/a","n/a",CA145-INDEX(tab_MinKomp[Eliminacja awarii / Beseitigung von Ausfällen],MATCH($B145,tab_MinKomp[[Stanowisko / Position ]:[Stanowisko / Position ]],0)))</f>
        <v>0</v>
      </c>
      <c r="CB146" s="194" t="str">
        <f>IF(INDEX(tab_MinKomp[Obsługa maszyn ASL / ASL Maschinenbedienung],MATCH($B145,tab_MinKomp[[Stanowisko / Position ]:[Stanowisko / Position ]],0))="n/a","n/a",CB145-INDEX(tab_MinKomp[Obsługa maszyn ASL / ASL Maschinenbedienung],MATCH($B145,tab_MinKomp[[Stanowisko / Position ]:[Stanowisko / Position ]],0)))</f>
        <v>n/a</v>
      </c>
      <c r="CC146" s="194">
        <f>IF(INDEX(tab_MinKomp[Obsługa maszyn Novapax / Novapax Maschinenbedienung],MATCH($B145,tab_MinKomp[[Stanowisko / Position ]:[Stanowisko / Position ]],0))="n/a","n/a",CC145-INDEX(tab_MinKomp[Obsługa maszyn Novapax / Novapax Maschinenbedienung],MATCH($B145,tab_MinKomp[[Stanowisko / Position ]:[Stanowisko / Position ]],0)))</f>
        <v>0</v>
      </c>
      <c r="CD146" s="194">
        <f>IF(INDEX(tab_MinKomp[LEAN MANAGEMENT],MATCH($B145,tab_MinKomp[[Stanowisko / Position ]:[Stanowisko / Position ]],0))="n/a","n/a",CD145-INDEX(tab_MinKomp[LEAN MANAGEMENT],MATCH($B145,tab_MinKomp[[Stanowisko / Position ]:[Stanowisko / Position ]],0)))</f>
        <v>1</v>
      </c>
      <c r="CE146" s="194" t="str">
        <f>IF(INDEX(tab_MinKomp[Wymagania VDA 6.5 Product / Forderungen],MATCH($B145,tab_MinKomp[[Stanowisko / Position ]:[Stanowisko / Position ]],0))="n/a","n/a",CE145-INDEX(tab_MinKomp[Wymagania VDA 6.5 Product / Forderungen],MATCH($B145,tab_MinKomp[[Stanowisko / Position ]:[Stanowisko / Position ]],0)))</f>
        <v>n/a</v>
      </c>
      <c r="CF146" s="194" t="str">
        <f>IF(INDEX(tab_MinKomp[Obsługa maszyn Piovan / Piovan Maschinenbedienung],MATCH($B145,tab_MinKomp[[Stanowisko / Position ]:[Stanowisko / Position ]],0))="n/a","n/a",CF145-INDEX(tab_MinKomp[Obsługa maszyn Piovan / Piovan Maschinenbedienung],MATCH($B145,tab_MinKomp[[Stanowisko / Position ]:[Stanowisko / Position ]],0)))</f>
        <v>n/a</v>
      </c>
      <c r="CG146" s="194">
        <f>IF(INDEX(tab_MinKomp[LEAN MANAGEMENT],MATCH($B145,tab_MinKomp[[Stanowisko / Position ]:[Stanowisko / Position ]],0))="n/a","n/a",CG145-INDEX(tab_MinKomp[LEAN MANAGEMENT],MATCH($B145,tab_MinKomp[[Stanowisko / Position ]:[Stanowisko / Position ]],0)))</f>
        <v>0</v>
      </c>
      <c r="CH146" s="194" t="str">
        <f>IF(INDEX(tab_MinKomp[Wymagania VDA 6.5 Product / Forderungen],MATCH($B145,tab_MinKomp[[Stanowisko / Position ]:[Stanowisko / Position ]],0))="n/a","n/a",CH145-INDEX(tab_MinKomp[Wymagania VDA 6.5 Product / Forderungen],MATCH($B145,tab_MinKomp[[Stanowisko / Position ]:[Stanowisko / Position ]],0)))</f>
        <v>n/a</v>
      </c>
      <c r="CI146" s="194" t="str">
        <f>IF(INDEX(tab_MinKomp[Wymagania VDA 6.5 Product / Forderungen],MATCH($B145,tab_MinKomp[[Stanowisko / Position ]:[Stanowisko / Position ]],0))="n/a","n/a",CI145-INDEX(tab_MinKomp[Wymagania VDA 6.5 Product / Forderungen],MATCH($B145,tab_MinKomp[[Stanowisko / Position ]:[Stanowisko / Position ]],0)))</f>
        <v>n/a</v>
      </c>
      <c r="CJ146" s="194" t="str">
        <f>IF(INDEX(tab_MinKomp[Wymagania VDA 6.5 Product / Forderungen],MATCH($B145,tab_MinKomp[[Stanowisko / Position ]:[Stanowisko / Position ]],0))="n/a","n/a",CJ145-INDEX(tab_MinKomp[Wymagania VDA 6.5 Product / Forderungen],MATCH($B145,tab_MinKomp[[Stanowisko / Position ]:[Stanowisko / Position ]],0)))</f>
        <v>n/a</v>
      </c>
      <c r="CK146" s="194" t="str">
        <f>IF(INDEX(tab_MinKomp[Wymagania VDA 6.5 Product / Forderungen],MATCH($B145,tab_MinKomp[[Stanowisko / Position ]:[Stanowisko / Position ]],0))="n/a","n/a",CK145-INDEX(tab_MinKomp[Wymagania VDA 6.5 Product / Forderungen],MATCH($B145,tab_MinKomp[[Stanowisko / Position ]:[Stanowisko / Position ]],0)))</f>
        <v>n/a</v>
      </c>
      <c r="CL146" s="194" t="str">
        <f>IF(INDEX(tab_MinKomp[Wymagania VDA 6.5 Product / Forderungen],MATCH($B145,tab_MinKomp[[Stanowisko / Position ]:[Stanowisko / Position ]],0))="n/a","n/a",CL145-INDEX(tab_MinKomp[Wymagania VDA 6.5 Product / Forderungen],MATCH($B145,tab_MinKomp[[Stanowisko / Position ]:[Stanowisko / Position ]],0)))</f>
        <v>n/a</v>
      </c>
      <c r="CM146" s="194" t="str">
        <f>IF(INDEX(tab_MinKomp[Wymagania VDA 6.5 Product / Forderungen],MATCH($B145,tab_MinKomp[[Stanowisko / Position ]:[Stanowisko / Position ]],0))="n/a","n/a",CM145-INDEX(tab_MinKomp[Wymagania VDA 6.5 Product / Forderungen],MATCH($B145,tab_MinKomp[[Stanowisko / Position ]:[Stanowisko / Position ]],0)))</f>
        <v>n/a</v>
      </c>
      <c r="CN146" s="194" t="str">
        <f>IF(INDEX(tab_MinKomp[Wymagania VDA 6.5 Product / Forderungen],MATCH($B145,tab_MinKomp[[Stanowisko / Position ]:[Stanowisko / Position ]],0))="n/a","n/a",CN145-INDEX(tab_MinKomp[Wymagania VDA 6.5 Product / Forderungen],MATCH($B145,tab_MinKomp[[Stanowisko / Position ]:[Stanowisko / Position ]],0)))</f>
        <v>n/a</v>
      </c>
      <c r="CO146" s="194" t="str">
        <f>IF(INDEX(tab_MinKomp[Wymagania VDA 6.5 Product / Forderungen],MATCH($B145,tab_MinKomp[[Stanowisko / Position ]:[Stanowisko / Position ]],0))="n/a","n/a",CO145-INDEX(tab_MinKomp[Wymagania VDA 6.5 Product / Forderungen],MATCH($B145,tab_MinKomp[[Stanowisko / Position ]:[Stanowisko / Position ]],0)))</f>
        <v>n/a</v>
      </c>
      <c r="CP146" s="194" t="str">
        <f>IF(INDEX(tab_MinKomp[Wymagania VDA 6.5 Product / Forderungen],MATCH($B145,tab_MinKomp[[Stanowisko / Position ]:[Stanowisko / Position ]],0))="n/a","n/a",CP145-INDEX(tab_MinKomp[Wymagania VDA 6.5 Product / Forderungen],MATCH($B145,tab_MinKomp[[Stanowisko / Position ]:[Stanowisko / Position ]],0)))</f>
        <v>n/a</v>
      </c>
      <c r="CQ146" s="194" t="str">
        <f>IF(INDEX(tab_MinKomp[Wymagania VDA 6.5 Product / Forderungen],MATCH($B145,tab_MinKomp[[Stanowisko / Position ]:[Stanowisko / Position ]],0))="n/a","n/a",CQ145-INDEX(tab_MinKomp[Wymagania VDA 6.5 Product / Forderungen],MATCH($B145,tab_MinKomp[[Stanowisko / Position ]:[Stanowisko / Position ]],0)))</f>
        <v>n/a</v>
      </c>
      <c r="CR146" s="194" t="str">
        <f>IF(INDEX(tab_MinKomp[Wymagania VDA 6.5 Product / Forderungen],MATCH($B145,tab_MinKomp[[Stanowisko / Position ]:[Stanowisko / Position ]],0))="n/a","n/a",CR145-INDEX(tab_MinKomp[Wymagania VDA 6.5 Product / Forderungen],MATCH($B145,tab_MinKomp[[Stanowisko / Position ]:[Stanowisko / Position ]],0)))</f>
        <v>n/a</v>
      </c>
      <c r="CS146" s="194" t="str">
        <f>IF(INDEX(tab_MinKomp[Wymagania VDA 6.5 Product / Forderungen],MATCH($B145,tab_MinKomp[[Stanowisko / Position ]:[Stanowisko / Position ]],0))="n/a","n/a",CS145-INDEX(tab_MinKomp[Wymagania VDA 6.5 Product / Forderungen],MATCH($B145,tab_MinKomp[[Stanowisko / Position ]:[Stanowisko / Position ]],0)))</f>
        <v>n/a</v>
      </c>
      <c r="CT146" s="194" t="str">
        <f>IF(INDEX(tab_MinKomp[Wymagania VDA 6.5 Product / Forderungen],MATCH($B145,tab_MinKomp[[Stanowisko / Position ]:[Stanowisko / Position ]],0))="n/a","n/a",CT145-INDEX(tab_MinKomp[Wymagania VDA 6.5 Product / Forderungen],MATCH($B145,tab_MinKomp[[Stanowisko / Position ]:[Stanowisko / Position ]],0)))</f>
        <v>n/a</v>
      </c>
      <c r="CU146" s="194" t="str">
        <f>IF(INDEX(tab_MinKomp[Wymagania VDA 6.5 Product / Forderungen],MATCH($B145,tab_MinKomp[[Stanowisko / Position ]:[Stanowisko / Position ]],0))="n/a","n/a",CU145-INDEX(tab_MinKomp[Wymagania VDA 6.5 Product / Forderungen],MATCH($B145,tab_MinKomp[[Stanowisko / Position ]:[Stanowisko / Position ]],0)))</f>
        <v>n/a</v>
      </c>
      <c r="CV146" s="194" t="str">
        <f>IF(INDEX(tab_MinKomp[Wymagania VDA 6.5 Product / Forderungen],MATCH($B145,tab_MinKomp[[Stanowisko / Position ]:[Stanowisko / Position ]],0))="n/a","n/a",CV145-INDEX(tab_MinKomp[Wymagania VDA 6.5 Product / Forderungen],MATCH($B145,tab_MinKomp[[Stanowisko / Position ]:[Stanowisko / Position ]],0)))</f>
        <v>n/a</v>
      </c>
      <c r="CW146" s="194">
        <f>IF(INDEX(tab_MinKomp[LEAN MANAGEMENT],MATCH($B145,tab_MinKomp[[Stanowisko / Position ]:[Stanowisko / Position ]],0))="n/a","n/a",CW145-INDEX(tab_MinKomp[LEAN MANAGEMENT],MATCH($B145,tab_MinKomp[[Stanowisko / Position ]:[Stanowisko / Position ]],0)))</f>
        <v>1</v>
      </c>
      <c r="CX146" s="194" t="str">
        <f>IF(INDEX(tab_MinKomp[Wymagania VDA 6.5 Product / Forderungen],MATCH($B145,tab_MinKomp[[Stanowisko / Position ]:[Stanowisko / Position ]],0))="n/a","n/a",CX145-INDEX(tab_MinKomp[Wymagania VDA 6.5 Product / Forderungen],MATCH($B145,tab_MinKomp[[Stanowisko / Position ]:[Stanowisko / Position ]],0)))</f>
        <v>n/a</v>
      </c>
      <c r="CY146" s="194" t="str">
        <f>IF(INDEX(tab_MinKomp[Wymagania VDA 6.5 Product / Forderungen],MATCH($B145,tab_MinKomp[[Stanowisko / Position ]:[Stanowisko / Position ]],0))="n/a","n/a",CY145-INDEX(tab_MinKomp[Wymagania VDA 6.5 Product / Forderungen],MATCH($B145,tab_MinKomp[[Stanowisko / Position ]:[Stanowisko / Position ]],0)))</f>
        <v>n/a</v>
      </c>
      <c r="CZ146" s="194" t="str">
        <f>IF(INDEX(tab_MinKomp[Wymagania VDA 6.5 Product / Forderungen],MATCH($B145,tab_MinKomp[[Stanowisko / Position ]:[Stanowisko / Position ]],0))="n/a","n/a",CZ145-INDEX(tab_MinKomp[Wymagania VDA 6.5 Product / Forderungen],MATCH($B145,tab_MinKomp[[Stanowisko / Position ]:[Stanowisko / Position ]],0)))</f>
        <v>n/a</v>
      </c>
      <c r="DA146" s="194" t="str">
        <f>IF(INDEX(tab_MinKomp[Wymagania VDA 6.5 Product / Forderungen],MATCH($B145,tab_MinKomp[[Stanowisko / Position ]:[Stanowisko / Position ]],0))="n/a","n/a",DA145-INDEX(tab_MinKomp[Wymagania VDA 6.5 Product / Forderungen],MATCH($B145,tab_MinKomp[[Stanowisko / Position ]:[Stanowisko / Position ]],0)))</f>
        <v>n/a</v>
      </c>
      <c r="DB146" s="194" t="str">
        <f>IF(INDEX(tab_MinKomp[Wymagania VDA 6.5 Product / Forderungen],MATCH($B145,tab_MinKomp[[Stanowisko / Position ]:[Stanowisko / Position ]],0))="n/a","n/a",DB145-INDEX(tab_MinKomp[Wymagania VDA 6.5 Product / Forderungen],MATCH($B145,tab_MinKomp[[Stanowisko / Position ]:[Stanowisko / Position ]],0)))</f>
        <v>n/a</v>
      </c>
      <c r="DC146" s="194" t="str">
        <f>IF(INDEX(tab_MinKomp[SUPPLIER MANAGEMENT],MATCH($B145,tab_MinKomp[[Stanowisko / Position ]:[Stanowisko / Position ]],0))="n/a","n/a",DC145-INDEX(tab_MinKomp[SUPPLIER MANAGEMENT],MATCH($B145,tab_MinKomp[[Stanowisko / Position ]:[Stanowisko / Position ]],0)))</f>
        <v>n/a</v>
      </c>
      <c r="DD146" s="194" t="str">
        <f>IF(INDEX(tab_MinKomp[SUPPLIER MANAGEMENT],MATCH($B145,tab_MinKomp[[Stanowisko / Position ]:[Stanowisko / Position ]],0))="n/a","n/a",DD145-INDEX(tab_MinKomp[SUPPLIER MANAGEMENT],MATCH($B145,tab_MinKomp[[Stanowisko / Position ]:[Stanowisko / Position ]],0)))</f>
        <v>n/a</v>
      </c>
      <c r="DE146" s="194" t="str">
        <f>IF(INDEX(tab_MinKomp[SUPPLIER MANAGEMENT],MATCH($B145,tab_MinKomp[[Stanowisko / Position ]:[Stanowisko / Position ]],0))="n/a","n/a",DE145-INDEX(tab_MinKomp[SUPPLIER MANAGEMENT],MATCH($B145,tab_MinKomp[[Stanowisko / Position ]:[Stanowisko / Position ]],0)))</f>
        <v>n/a</v>
      </c>
      <c r="DF146" s="194">
        <f>IF(INDEX(tab_MinKomp[LEAN MANAGEMENT],MATCH($B145,tab_MinKomp[[Stanowisko / Position ]:[Stanowisko / Position ]],0))="n/a","n/a",DF145-INDEX(tab_MinKomp[LEAN MANAGEMENT],MATCH($B145,tab_MinKomp[[Stanowisko / Position ]:[Stanowisko / Position ]],0)))</f>
        <v>0</v>
      </c>
      <c r="DG146" s="194" t="str">
        <f>IF(INDEX(tab_MinKomp[SUPPLIER MANAGEMENT],MATCH($B145,tab_MinKomp[[Stanowisko / Position ]:[Stanowisko / Position ]],0))="n/a","n/a",DG145-INDEX(tab_MinKomp[SUPPLIER MANAGEMENT],MATCH($B145,tab_MinKomp[[Stanowisko / Position ]:[Stanowisko / Position ]],0)))</f>
        <v>n/a</v>
      </c>
      <c r="DH146" s="194" t="str">
        <f>IF(INDEX(tab_MinKomp[SUPPLIER MANAGEMENT],MATCH($B145,tab_MinKomp[[Stanowisko / Position ]:[Stanowisko / Position ]],0))="n/a","n/a",DH145-INDEX(tab_MinKomp[SUPPLIER MANAGEMENT],MATCH($B145,tab_MinKomp[[Stanowisko / Position ]:[Stanowisko / Position ]],0)))</f>
        <v>n/a</v>
      </c>
      <c r="DI146" s="194" t="str">
        <f>IF(INDEX(tab_MinKomp[SUPPLIER MANAGEMENT],MATCH($B145,tab_MinKomp[[Stanowisko / Position ]:[Stanowisko / Position ]],0))="n/a","n/a",DI145-INDEX(tab_MinKomp[SUPPLIER MANAGEMENT],MATCH($B145,tab_MinKomp[[Stanowisko / Position ]:[Stanowisko / Position ]],0)))</f>
        <v>n/a</v>
      </c>
      <c r="DJ146" s="194" t="str">
        <f>IF(INDEX(tab_MinKomp[SUPPLIER MANAGEMENT],MATCH($B145,tab_MinKomp[[Stanowisko / Position ]:[Stanowisko / Position ]],0))="n/a","n/a",DJ145-INDEX(tab_MinKomp[SUPPLIER MANAGEMENT],MATCH($B145,tab_MinKomp[[Stanowisko / Position ]:[Stanowisko / Position ]],0)))</f>
        <v>n/a</v>
      </c>
      <c r="DK146" s="194" t="str">
        <f>IF(INDEX(tab_MinKomp[SUPPLIER MANAGEMENT],MATCH($B145,tab_MinKomp[[Stanowisko / Position ]:[Stanowisko / Position ]],0))="n/a","n/a",DK145-INDEX(tab_MinKomp[SUPPLIER MANAGEMENT],MATCH($B145,tab_MinKomp[[Stanowisko / Position ]:[Stanowisko / Position ]],0)))</f>
        <v>n/a</v>
      </c>
      <c r="DL146" s="194" t="str">
        <f>IF(INDEX(tab_MinKomp[SUPPLIER MANAGEMENT],MATCH($B145,tab_MinKomp[[Stanowisko / Position ]:[Stanowisko / Position ]],0))="n/a","n/a",DL145-INDEX(tab_MinKomp[SUPPLIER MANAGEMENT],MATCH($B145,tab_MinKomp[[Stanowisko / Position ]:[Stanowisko / Position ]],0)))</f>
        <v>n/a</v>
      </c>
      <c r="DM146" s="194" t="str">
        <f>IF(INDEX(tab_MinKomp[SUPPLIER MANAGEMENT],MATCH($B145,tab_MinKomp[[Stanowisko / Position ]:[Stanowisko / Position ]],0))="n/a","n/a",DM145-INDEX(tab_MinKomp[SUPPLIER MANAGEMENT],MATCH($B145,tab_MinKomp[[Stanowisko / Position ]:[Stanowisko / Position ]],0)))</f>
        <v>n/a</v>
      </c>
      <c r="DN146" s="194" t="str">
        <f>IF(INDEX(tab_MinKomp[SUPPLIER MANAGEMENT],MATCH($B145,tab_MinKomp[[Stanowisko / Position ]:[Stanowisko / Position ]],0))="n/a","n/a",DN145-INDEX(tab_MinKomp[SUPPLIER MANAGEMENT],MATCH($B145,tab_MinKomp[[Stanowisko / Position ]:[Stanowisko / Position ]],0)))</f>
        <v>n/a</v>
      </c>
      <c r="DO146" s="194" t="str">
        <f>IF(INDEX(tab_MinKomp[SUPPLIER MANAGEMENT],MATCH($B145,tab_MinKomp[[Stanowisko / Position ]:[Stanowisko / Position ]],0))="n/a","n/a",DO145-INDEX(tab_MinKomp[SUPPLIER MANAGEMENT],MATCH($B145,tab_MinKomp[[Stanowisko / Position ]:[Stanowisko / Position ]],0)))</f>
        <v>n/a</v>
      </c>
      <c r="DP146" s="194" t="str">
        <f>IF(INDEX(tab_MinKomp[SUPPLIER MANAGEMENT],MATCH($B145,tab_MinKomp[[Stanowisko / Position ]:[Stanowisko / Position ]],0))="n/a","n/a",DP145-INDEX(tab_MinKomp[SUPPLIER MANAGEMENT],MATCH($B145,tab_MinKomp[[Stanowisko / Position ]:[Stanowisko / Position ]],0)))</f>
        <v>n/a</v>
      </c>
      <c r="DQ146" s="194" t="str">
        <f>IF(INDEX(tab_MinKomp[SUPPLIER MANAGEMENT],MATCH($B145,tab_MinKomp[[Stanowisko / Position ]:[Stanowisko / Position ]],0))="n/a","n/a",DQ145-INDEX(tab_MinKomp[SUPPLIER MANAGEMENT],MATCH($B145,tab_MinKomp[[Stanowisko / Position ]:[Stanowisko / Position ]],0)))</f>
        <v>n/a</v>
      </c>
      <c r="DR146" s="194" t="str">
        <f>IF(INDEX(tab_MinKomp[SUPPLIER MANAGEMENT],MATCH($B145,tab_MinKomp[[Stanowisko / Position ]:[Stanowisko / Position ]],0))="n/a","n/a",DR145-INDEX(tab_MinKomp[SUPPLIER MANAGEMENT],MATCH($B145,tab_MinKomp[[Stanowisko / Position ]:[Stanowisko / Position ]],0)))</f>
        <v>n/a</v>
      </c>
      <c r="DS146" s="194" t="str">
        <f>IF(INDEX(tab_MinKomp[SUPPLIER MANAGEMENT],MATCH($B145,tab_MinKomp[[Stanowisko / Position ]:[Stanowisko / Position ]],0))="n/a","n/a",DS145-INDEX(tab_MinKomp[SUPPLIER MANAGEMENT],MATCH($B145,tab_MinKomp[[Stanowisko / Position ]:[Stanowisko / Position ]],0)))</f>
        <v>n/a</v>
      </c>
      <c r="DT146" s="194" t="str">
        <f>IF(INDEX(tab_MinKomp[SUPPLIER MANAGEMENT],MATCH($B145,tab_MinKomp[[Stanowisko / Position ]:[Stanowisko / Position ]],0))="n/a","n/a",DT145-INDEX(tab_MinKomp[SUPPLIER MANAGEMENT],MATCH($B145,tab_MinKomp[[Stanowisko / Position ]:[Stanowisko / Position ]],0)))</f>
        <v>n/a</v>
      </c>
      <c r="DU146" s="194" t="str">
        <f>IF(INDEX(tab_MinKomp[SUPPLIER MANAGEMENT],MATCH($B145,tab_MinKomp[[Stanowisko / Position ]:[Stanowisko / Position ]],0))="n/a","n/a",DU145-INDEX(tab_MinKomp[SUPPLIER MANAGEMENT],MATCH($B145,tab_MinKomp[[Stanowisko / Position ]:[Stanowisko / Position ]],0)))</f>
        <v>n/a</v>
      </c>
      <c r="DV146" s="194" t="str">
        <f>IF(INDEX(tab_MinKomp[SUPPLIER MANAGEMENT],MATCH($B145,tab_MinKomp[[Stanowisko / Position ]:[Stanowisko / Position ]],0))="n/a","n/a",DV145-INDEX(tab_MinKomp[SUPPLIER MANAGEMENT],MATCH($B145,tab_MinKomp[[Stanowisko / Position ]:[Stanowisko / Position ]],0)))</f>
        <v>n/a</v>
      </c>
      <c r="DW146" s="194" t="str">
        <f>IF(INDEX(tab_MinKomp[SUPPLIER MANAGEMENT],MATCH($B145,tab_MinKomp[[Stanowisko / Position ]:[Stanowisko / Position ]],0))="n/a","n/a",DW145-INDEX(tab_MinKomp[SUPPLIER MANAGEMENT],MATCH($B145,tab_MinKomp[[Stanowisko / Position ]:[Stanowisko / Position ]],0)))</f>
        <v>n/a</v>
      </c>
      <c r="DX146" s="194" t="str">
        <f>IF(INDEX(tab_MinKomp[SUPPLIER MANAGEMENT],MATCH($B145,tab_MinKomp[[Stanowisko / Position ]:[Stanowisko / Position ]],0))="n/a","n/a",DX145-INDEX(tab_MinKomp[SUPPLIER MANAGEMENT],MATCH($B145,tab_MinKomp[[Stanowisko / Position ]:[Stanowisko / Position ]],0)))</f>
        <v>n/a</v>
      </c>
      <c r="DY146" s="194" t="str">
        <f>IF(INDEX(tab_MinKomp[SUPPLIER MANAGEMENT],MATCH($B145,tab_MinKomp[[Stanowisko / Position ]:[Stanowisko / Position ]],0))="n/a","n/a",DY145-INDEX(tab_MinKomp[SUPPLIER MANAGEMENT],MATCH($B145,tab_MinKomp[[Stanowisko / Position ]:[Stanowisko / Position ]],0)))</f>
        <v>n/a</v>
      </c>
      <c r="DZ146" s="194" t="str">
        <f>IF(INDEX(tab_MinKomp[SUPPLIER MANAGEMENT],MATCH($B145,tab_MinKomp[[Stanowisko / Position ]:[Stanowisko / Position ]],0))="n/a","n/a",DZ145-INDEX(tab_MinKomp[SUPPLIER MANAGEMENT],MATCH($B145,tab_MinKomp[[Stanowisko / Position ]:[Stanowisko / Position ]],0)))</f>
        <v>n/a</v>
      </c>
      <c r="EA146" s="194" t="str">
        <f>IF(INDEX(tab_MinKomp[SUPPLIER MANAGEMENT],MATCH($B145,tab_MinKomp[[Stanowisko / Position ]:[Stanowisko / Position ]],0))="n/a","n/a",EA145-INDEX(tab_MinKomp[SUPPLIER MANAGEMENT],MATCH($B145,tab_MinKomp[[Stanowisko / Position ]:[Stanowisko / Position ]],0)))</f>
        <v>n/a</v>
      </c>
      <c r="EB146" s="194" t="str">
        <f>IF(INDEX(tab_MinKomp[SUPPLIER MANAGEMENT],MATCH($B145,tab_MinKomp[[Stanowisko / Position ]:[Stanowisko / Position ]],0))="n/a","n/a",EB145-INDEX(tab_MinKomp[SUPPLIER MANAGEMENT],MATCH($B145,tab_MinKomp[[Stanowisko / Position ]:[Stanowisko / Position ]],0)))</f>
        <v>n/a</v>
      </c>
      <c r="EC146" s="190" t="str">
        <f>IF(INDEX(tab_MinKomp[Testy czystości / Reinheitstests],MATCH($B145,tab_MinKomp[[Stanowisko / Position ]:[Stanowisko / Position ]],0))="n/a","n/a",EC145-INDEX(tab_MinKomp[Testy czystości / Reinheitstests],MATCH($B145,tab_MinKomp[[Stanowisko / Position ]:[Stanowisko / Position ]],0)))</f>
        <v>n/a</v>
      </c>
      <c r="ED146" s="190" t="str">
        <f>IF(INDEX(tab_MinKomp[Testy czystości / Reinheitstests],MATCH($B145,tab_MinKomp[[Stanowisko / Position ]:[Stanowisko / Position ]],0))="n/a","n/a",ED145-INDEX(tab_MinKomp[Testy czystości / Reinheitstests],MATCH($B145,tab_MinKomp[[Stanowisko / Position ]:[Stanowisko / Position ]],0)))</f>
        <v>n/a</v>
      </c>
      <c r="EE146" s="190" t="str">
        <f>IF(INDEX(tab_MinKomp[Testy czystości / Reinheitstests],MATCH($B145,tab_MinKomp[[Stanowisko / Position ]:[Stanowisko / Position ]],0))="n/a","n/a",EE145-INDEX(tab_MinKomp[Testy czystości / Reinheitstests],MATCH($B145,tab_MinKomp[[Stanowisko / Position ]:[Stanowisko / Position ]],0)))</f>
        <v>n/a</v>
      </c>
      <c r="EF146" s="190" t="str">
        <f>IF(INDEX(tab_MinKomp[Testy czystości / Reinheitstests],MATCH($B145,tab_MinKomp[[Stanowisko / Position ]:[Stanowisko / Position ]],0))="n/a","n/a",EF145-INDEX(tab_MinKomp[Testy czystości / Reinheitstests],MATCH($B145,tab_MinKomp[[Stanowisko / Position ]:[Stanowisko / Position ]],0)))</f>
        <v>n/a</v>
      </c>
      <c r="EG146" s="190" t="str">
        <f>IF(INDEX(tab_MinKomp[Testy czystości / Reinheitstests],MATCH($B145,tab_MinKomp[[Stanowisko / Position ]:[Stanowisko / Position ]],0))="n/a","n/a",EG145-INDEX(tab_MinKomp[Testy czystości / Reinheitstests],MATCH($B145,tab_MinKomp[[Stanowisko / Position ]:[Stanowisko / Position ]],0)))</f>
        <v>n/a</v>
      </c>
      <c r="EH146" s="190" t="str">
        <f>IF(INDEX(tab_MinKomp[Testy czystości / Reinheitstests],MATCH($B145,tab_MinKomp[[Stanowisko / Position ]:[Stanowisko / Position ]],0))="n/a","n/a",EH145-INDEX(tab_MinKomp[Testy czystości / Reinheitstests],MATCH($B145,tab_MinKomp[[Stanowisko / Position ]:[Stanowisko / Position ]],0)))</f>
        <v>n/a</v>
      </c>
      <c r="EI146" s="190" t="str">
        <f>IF(INDEX(tab_MinKomp[Testy czystości / Reinheitstests],MATCH($B145,tab_MinKomp[[Stanowisko / Position ]:[Stanowisko / Position ]],0))="n/a","n/a",EI145-INDEX(tab_MinKomp[Testy czystości / Reinheitstests],MATCH($B145,tab_MinKomp[[Stanowisko / Position ]:[Stanowisko / Position ]],0)))</f>
        <v>n/a</v>
      </c>
      <c r="EJ146" s="190" t="str">
        <f>IF(INDEX(tab_MinKomp[Testy czystości / Reinheitstests],MATCH($B145,tab_MinKomp[[Stanowisko / Position ]:[Stanowisko / Position ]],0))="n/a","n/a",EJ145-INDEX(tab_MinKomp[Testy czystości / Reinheitstests],MATCH($B145,tab_MinKomp[[Stanowisko / Position ]:[Stanowisko / Position ]],0)))</f>
        <v>n/a</v>
      </c>
      <c r="EK146" s="190" t="str">
        <f>IF(INDEX(tab_MinKomp[Testy czystości / Reinheitstests],MATCH($B145,tab_MinKomp[[Stanowisko / Position ]:[Stanowisko / Position ]],0))="n/a","n/a",EK145-INDEX(tab_MinKomp[Testy czystości / Reinheitstests],MATCH($B145,tab_MinKomp[[Stanowisko / Position ]:[Stanowisko / Position ]],0)))</f>
        <v>n/a</v>
      </c>
      <c r="EL146" s="190" t="str">
        <f>IF(INDEX(tab_MinKomp[Testy czystości / Reinheitstests],MATCH($B145,tab_MinKomp[[Stanowisko / Position ]:[Stanowisko / Position ]],0))="n/a","n/a",EL145-INDEX(tab_MinKomp[Testy czystości / Reinheitstests],MATCH($B145,tab_MinKomp[[Stanowisko / Position ]:[Stanowisko / Position ]],0)))</f>
        <v>n/a</v>
      </c>
      <c r="EM146" s="190" t="str">
        <f>IF(INDEX(tab_MinKomp[Testy czystości / Reinheitstests],MATCH($B145,tab_MinKomp[[Stanowisko / Position ]:[Stanowisko / Position ]],0))="n/a","n/a",EM145-INDEX(tab_MinKomp[Testy czystości / Reinheitstests],MATCH($B145,tab_MinKomp[[Stanowisko / Position ]:[Stanowisko / Position ]],0)))</f>
        <v>n/a</v>
      </c>
      <c r="EN146" s="190" t="str">
        <f>IF(INDEX(tab_MinKomp[Testy czystości / Reinheitstests],MATCH($B145,tab_MinKomp[[Stanowisko / Position ]:[Stanowisko / Position ]],0))="n/a","n/a",EN145-INDEX(tab_MinKomp[Testy czystości / Reinheitstests],MATCH($B145,tab_MinKomp[[Stanowisko / Position ]:[Stanowisko / Position ]],0)))</f>
        <v>n/a</v>
      </c>
      <c r="EO146" s="190" t="str">
        <f>IF(INDEX(tab_MinKomp[Testy czystości / Reinheitstests],MATCH($B145,tab_MinKomp[[Stanowisko / Position ]:[Stanowisko / Position ]],0))="n/a","n/a",EO145-INDEX(tab_MinKomp[Testy czystości / Reinheitstests],MATCH($B145,tab_MinKomp[[Stanowisko / Position ]:[Stanowisko / Position ]],0)))</f>
        <v>n/a</v>
      </c>
      <c r="EP146" s="190" t="str">
        <f>IF(INDEX(tab_MinKomp[Testy czystości / Reinheitstests],MATCH($B145,tab_MinKomp[[Stanowisko / Position ]:[Stanowisko / Position ]],0))="n/a","n/a",EP145-INDEX(tab_MinKomp[Testy czystości / Reinheitstests],MATCH($B145,tab_MinKomp[[Stanowisko / Position ]:[Stanowisko / Position ]],0)))</f>
        <v>n/a</v>
      </c>
      <c r="EQ146" s="190" t="str">
        <f>IF(INDEX(tab_MinKomp[Testy czystości / Reinheitstests],MATCH($B145,tab_MinKomp[[Stanowisko / Position ]:[Stanowisko / Position ]],0))="n/a","n/a",EQ145-INDEX(tab_MinKomp[Testy czystości / Reinheitstests],MATCH($B145,tab_MinKomp[[Stanowisko / Position ]:[Stanowisko / Position ]],0)))</f>
        <v>n/a</v>
      </c>
      <c r="ER146" s="190" t="str">
        <f>IF(INDEX(tab_MinKomp[Testy czystości / Reinheitstests],MATCH($B145,tab_MinKomp[[Stanowisko / Position ]:[Stanowisko / Position ]],0))="n/a","n/a",ER145-INDEX(tab_MinKomp[Testy czystości / Reinheitstests],MATCH($B145,tab_MinKomp[[Stanowisko / Position ]:[Stanowisko / Position ]],0)))</f>
        <v>n/a</v>
      </c>
      <c r="ES146" s="190" t="str">
        <f>IF(INDEX(tab_MinKomp[Testy czystości / Reinheitstests],MATCH($B145,tab_MinKomp[[Stanowisko / Position ]:[Stanowisko / Position ]],0))="n/a","n/a",ES145-INDEX(tab_MinKomp[Testy czystości / Reinheitstests],MATCH($B145,tab_MinKomp[[Stanowisko / Position ]:[Stanowisko / Position ]],0)))</f>
        <v>n/a</v>
      </c>
      <c r="ET146" s="190" t="str">
        <f>IF(INDEX(tab_MinKomp[Testy czystości / Reinheitstests],MATCH($B145,tab_MinKomp[[Stanowisko / Position ]:[Stanowisko / Position ]],0))="n/a","n/a",ET145-INDEX(tab_MinKomp[Testy czystości / Reinheitstests],MATCH($B145,tab_MinKomp[[Stanowisko / Position ]:[Stanowisko / Position ]],0)))</f>
        <v>n/a</v>
      </c>
      <c r="EU146" s="190" t="str">
        <f>IF(INDEX(tab_MinKomp[Testy czystości / Reinheitstests],MATCH($B145,tab_MinKomp[[Stanowisko / Position ]:[Stanowisko / Position ]],0))="n/a","n/a",EU145-INDEX(tab_MinKomp[Testy czystości / Reinheitstests],MATCH($B145,tab_MinKomp[[Stanowisko / Position ]:[Stanowisko / Position ]],0)))</f>
        <v>n/a</v>
      </c>
      <c r="EV146" s="190" t="str">
        <f>IF(INDEX(tab_MinKomp[Testy czystości / Reinheitstests],MATCH($B145,tab_MinKomp[[Stanowisko / Position ]:[Stanowisko / Position ]],0))="n/a","n/a",EV145-INDEX(tab_MinKomp[Testy czystości / Reinheitstests],MATCH($B145,tab_MinKomp[[Stanowisko / Position ]:[Stanowisko / Position ]],0)))</f>
        <v>n/a</v>
      </c>
      <c r="EW146" s="190" t="str">
        <f>IF(INDEX(tab_MinKomp[Testy czystości / Reinheitstests],MATCH($B145,tab_MinKomp[[Stanowisko / Position ]:[Stanowisko / Position ]],0))="n/a","n/a",EW145-INDEX(tab_MinKomp[Testy czystości / Reinheitstests],MATCH($B145,tab_MinKomp[[Stanowisko / Position ]:[Stanowisko / Position ]],0)))</f>
        <v>n/a</v>
      </c>
      <c r="EX146" s="190" t="str">
        <f>IF(INDEX(tab_MinKomp[Testy czystości / Reinheitstests],MATCH($B145,tab_MinKomp[[Stanowisko / Position ]:[Stanowisko / Position ]],0))="n/a","n/a",EX145-INDEX(tab_MinKomp[Testy czystości / Reinheitstests],MATCH($B145,tab_MinKomp[[Stanowisko / Position ]:[Stanowisko / Position ]],0)))</f>
        <v>n/a</v>
      </c>
      <c r="EY146" s="190" t="str">
        <f>IF(INDEX(tab_MinKomp[Testy czystości / Reinheitstests],MATCH($B145,tab_MinKomp[[Stanowisko / Position ]:[Stanowisko / Position ]],0))="n/a","n/a",EY145-INDEX(tab_MinKomp[Testy czystości / Reinheitstests],MATCH($B145,tab_MinKomp[[Stanowisko / Position ]:[Stanowisko / Position ]],0)))</f>
        <v>n/a</v>
      </c>
      <c r="EZ146" s="190" t="str">
        <f>IF(INDEX(tab_MinKomp[Testy czystości / Reinheitstests],MATCH($B145,tab_MinKomp[[Stanowisko / Position ]:[Stanowisko / Position ]],0))="n/a","n/a",EZ145-INDEX(tab_MinKomp[Testy czystości / Reinheitstests],MATCH($B145,tab_MinKomp[[Stanowisko / Position ]:[Stanowisko / Position ]],0)))</f>
        <v>n/a</v>
      </c>
      <c r="FA146" s="190" t="str">
        <f>IF(INDEX(tab_MinKomp[Testy czystości / Reinheitstests],MATCH($B145,tab_MinKomp[[Stanowisko / Position ]:[Stanowisko / Position ]],0))="n/a","n/a",FA145-INDEX(tab_MinKomp[Testy czystości / Reinheitstests],MATCH($B145,tab_MinKomp[[Stanowisko / Position ]:[Stanowisko / Position ]],0)))</f>
        <v>n/a</v>
      </c>
      <c r="FB146" s="190" t="str">
        <f>IF(INDEX(tab_MinKomp[Testy czystości / Reinheitstests],MATCH($B145,tab_MinKomp[[Stanowisko / Position ]:[Stanowisko / Position ]],0))="n/a","n/a",FB145-INDEX(tab_MinKomp[Testy czystości / Reinheitstests],MATCH($B145,tab_MinKomp[[Stanowisko / Position ]:[Stanowisko / Position ]],0)))</f>
        <v>n/a</v>
      </c>
      <c r="FC146" s="190" t="str">
        <f>IF(INDEX(tab_MinKomp[Testy czystości / Reinheitstests],MATCH($B145,tab_MinKomp[[Stanowisko / Position ]:[Stanowisko / Position ]],0))="n/a","n/a",FC145-INDEX(tab_MinKomp[Testy czystości / Reinheitstests],MATCH($B145,tab_MinKomp[[Stanowisko / Position ]:[Stanowisko / Position ]],0)))</f>
        <v>n/a</v>
      </c>
      <c r="FD146" s="190" t="str">
        <f>IF(INDEX(tab_MinKomp[Testy czystości / Reinheitstests],MATCH($B145,tab_MinKomp[[Stanowisko / Position ]:[Stanowisko / Position ]],0))="n/a","n/a",FD145-INDEX(tab_MinKomp[Testy czystości / Reinheitstests],MATCH($B145,tab_MinKomp[[Stanowisko / Position ]:[Stanowisko / Position ]],0)))</f>
        <v>n/a</v>
      </c>
      <c r="FE146" s="190" t="str">
        <f>IF(INDEX(tab_MinKomp[Testy czystości / Reinheitstests],MATCH($B145,tab_MinKomp[[Stanowisko / Position ]:[Stanowisko / Position ]],0))="n/a","n/a",FE145-INDEX(tab_MinKomp[Testy czystości / Reinheitstests],MATCH($B145,tab_MinKomp[[Stanowisko / Position ]:[Stanowisko / Position ]],0)))</f>
        <v>n/a</v>
      </c>
      <c r="FF146" s="190" t="str">
        <f>IF(INDEX(tab_MinKomp[Testy czystości / Reinheitstests],MATCH($B145,tab_MinKomp[[Stanowisko / Position ]:[Stanowisko / Position ]],0))="n/a","n/a",FF145-INDEX(tab_MinKomp[Testy czystości / Reinheitstests],MATCH($B145,tab_MinKomp[[Stanowisko / Position ]:[Stanowisko / Position ]],0)))</f>
        <v>n/a</v>
      </c>
      <c r="FG146" s="190" t="str">
        <f>IF(INDEX(tab_MinKomp[Testy czystości / Reinheitstests],MATCH($B145,tab_MinKomp[[Stanowisko / Position ]:[Stanowisko / Position ]],0))="n/a","n/a",FG145-INDEX(tab_MinKomp[Testy czystości / Reinheitstests],MATCH($B145,tab_MinKomp[[Stanowisko / Position ]:[Stanowisko / Position ]],0)))</f>
        <v>n/a</v>
      </c>
      <c r="FH146" s="190" t="str">
        <f>IF(INDEX(tab_MinKomp[Testy czystości / Reinheitstests],MATCH($B145,tab_MinKomp[[Stanowisko / Position ]:[Stanowisko / Position ]],0))="n/a","n/a",FH145-INDEX(tab_MinKomp[Testy czystości / Reinheitstests],MATCH($B145,tab_MinKomp[[Stanowisko / Position ]:[Stanowisko / Position ]],0)))</f>
        <v>n/a</v>
      </c>
      <c r="FI146" s="190" t="str">
        <f>IF(INDEX(tab_MinKomp[Testy czystości / Reinheitstests],MATCH($B145,tab_MinKomp[[Stanowisko / Position ]:[Stanowisko / Position ]],0))="n/a","n/a",FI145-INDEX(tab_MinKomp[Testy czystości / Reinheitstests],MATCH($B145,tab_MinKomp[[Stanowisko / Position ]:[Stanowisko / Position ]],0)))</f>
        <v>n/a</v>
      </c>
      <c r="FJ146" s="190" t="str">
        <f>IF(INDEX(tab_MinKomp[Testy czystości / Reinheitstests],MATCH($B145,tab_MinKomp[[Stanowisko / Position ]:[Stanowisko / Position ]],0))="n/a","n/a",FJ145-INDEX(tab_MinKomp[Testy czystości / Reinheitstests],MATCH($B145,tab_MinKomp[[Stanowisko / Position ]:[Stanowisko / Position ]],0)))</f>
        <v>n/a</v>
      </c>
      <c r="FK146" s="190" t="str">
        <f>IF(INDEX(tab_MinKomp[Testy czystości / Reinheitstests],MATCH($B145,tab_MinKomp[[Stanowisko / Position ]:[Stanowisko / Position ]],0))="n/a","n/a",FK145-INDEX(tab_MinKomp[Testy czystości / Reinheitstests],MATCH($B145,tab_MinKomp[[Stanowisko / Position ]:[Stanowisko / Position ]],0)))</f>
        <v>n/a</v>
      </c>
      <c r="FL146" s="190" t="str">
        <f>IF(INDEX(tab_MinKomp[Testy czystości / Reinheitstests],MATCH($B145,tab_MinKomp[[Stanowisko / Position ]:[Stanowisko / Position ]],0))="n/a","n/a",FL145-INDEX(tab_MinKomp[Testy czystości / Reinheitstests],MATCH($B145,tab_MinKomp[[Stanowisko / Position ]:[Stanowisko / Position ]],0)))</f>
        <v>n/a</v>
      </c>
      <c r="FM146" s="190" t="str">
        <f>IF(INDEX(tab_MinKomp[Testy czystości / Reinheitstests],MATCH($B145,tab_MinKomp[[Stanowisko / Position ]:[Stanowisko / Position ]],0))="n/a","n/a",FM145-INDEX(tab_MinKomp[Testy czystości / Reinheitstests],MATCH($B145,tab_MinKomp[[Stanowisko / Position ]:[Stanowisko / Position ]],0)))</f>
        <v>n/a</v>
      </c>
      <c r="FN146" s="194">
        <f>IF(INDEX(tab_MinKomp[LEAN MANAGEMENT],MATCH($B145,tab_MinKomp[[Stanowisko / Position ]:[Stanowisko / Position ]],0))="n/a","n/a",FN145-INDEX(tab_MinKomp[LEAN MANAGEMENT],MATCH($B145,tab_MinKomp[[Stanowisko / Position ]:[Stanowisko / Position ]],0)))</f>
        <v>0</v>
      </c>
      <c r="FO146" s="194">
        <f>IF(INDEX(tab_MinKomp[LEAN MANAGEMENT],MATCH($B145,tab_MinKomp[[Stanowisko / Position ]:[Stanowisko / Position ]],0))="n/a","n/a",FO145-INDEX(tab_MinKomp[LEAN MANAGEMENT],MATCH($B145,tab_MinKomp[[Stanowisko / Position ]:[Stanowisko / Position ]],0)))</f>
        <v>0</v>
      </c>
      <c r="FP146" s="194">
        <f>IF(INDEX(tab_MinKomp[LEAN MANAGEMENT],MATCH($B145,tab_MinKomp[[Stanowisko / Position ]:[Stanowisko / Position ]],0))="n/a","n/a",FP145-INDEX(tab_MinKomp[LEAN MANAGEMENT],MATCH($B145,tab_MinKomp[[Stanowisko / Position ]:[Stanowisko / Position ]],0)))</f>
        <v>0</v>
      </c>
      <c r="FQ146" s="190" t="str">
        <f>IF(INDEX(tab_MinKomp[Testy czystości / Reinheitstests],MATCH($B145,tab_MinKomp[[Stanowisko / Position ]:[Stanowisko / Position ]],0))="n/a","n/a",FQ145-INDEX(tab_MinKomp[Testy czystości / Reinheitstests],MATCH($B145,tab_MinKomp[[Stanowisko / Position ]:[Stanowisko / Position ]],0)))</f>
        <v>n/a</v>
      </c>
      <c r="FR146" s="190" t="str">
        <f>IF(INDEX(tab_MinKomp[Testy czystości / Reinheitstests],MATCH($B145,tab_MinKomp[[Stanowisko / Position ]:[Stanowisko / Position ]],0))="n/a","n/a",FR145-INDEX(tab_MinKomp[Testy czystości / Reinheitstests],MATCH($B145,tab_MinKomp[[Stanowisko / Position ]:[Stanowisko / Position ]],0)))</f>
        <v>n/a</v>
      </c>
      <c r="FS146" s="194">
        <f>IF(INDEX(tab_MinKomp[LEAN MANAGEMENT],MATCH($B145,tab_MinKomp[[Stanowisko / Position ]:[Stanowisko / Position ]],0))="n/a","n/a",FS145-INDEX(tab_MinKomp[LEAN MANAGEMENT],MATCH($B145,tab_MinKomp[[Stanowisko / Position ]:[Stanowisko / Position ]],0)))</f>
        <v>0</v>
      </c>
      <c r="FT146" s="194">
        <f>IF(INDEX(tab_MinKomp[LEAN MANAGEMENT],MATCH($B145,tab_MinKomp[[Stanowisko / Position ]:[Stanowisko / Position ]],0))="n/a","n/a",FT145-INDEX(tab_MinKomp[LEAN MANAGEMENT],MATCH($B145,tab_MinKomp[[Stanowisko / Position ]:[Stanowisko / Position ]],0)))</f>
        <v>0</v>
      </c>
      <c r="FU146" s="194">
        <f>IF(INDEX(tab_MinKomp[LEAN MANAGEMENT],MATCH($B145,tab_MinKomp[[Stanowisko / Position ]:[Stanowisko / Position ]],0))="n/a","n/a",FU145-INDEX(tab_MinKomp[LEAN MANAGEMENT],MATCH($B145,tab_MinKomp[[Stanowisko / Position ]:[Stanowisko / Position ]],0)))</f>
        <v>0</v>
      </c>
      <c r="FV146" s="194">
        <f>IF(INDEX(tab_MinKomp[LEAN MANAGEMENT],MATCH($B145,tab_MinKomp[[Stanowisko / Position ]:[Stanowisko / Position ]],0))="n/a","n/a",FV145-INDEX(tab_MinKomp[LEAN MANAGEMENT],MATCH($B145,tab_MinKomp[[Stanowisko / Position ]:[Stanowisko / Position ]],0)))</f>
        <v>1</v>
      </c>
      <c r="FW146" s="194">
        <f>IF(INDEX(tab_MinKomp[LEAN MANAGEMENT],MATCH($B145,tab_MinKomp[[Stanowisko / Position ]:[Stanowisko / Position ]],0))="n/a","n/a",FW145-INDEX(tab_MinKomp[LEAN MANAGEMENT],MATCH($B145,tab_MinKomp[[Stanowisko / Position ]:[Stanowisko / Position ]],0)))</f>
        <v>0</v>
      </c>
      <c r="FX146" s="194">
        <f>IF(INDEX(tab_MinKomp[LEAN MANAGEMENT],MATCH($B145,tab_MinKomp[[Stanowisko / Position ]:[Stanowisko / Position ]],0))="n/a","n/a",FX145-INDEX(tab_MinKomp[LEAN MANAGEMENT],MATCH($B145,tab_MinKomp[[Stanowisko / Position ]:[Stanowisko / Position ]],0)))</f>
        <v>1</v>
      </c>
      <c r="FY146" s="194">
        <f>IF(INDEX(tab_MinKomp[LEAN MANAGEMENT],MATCH($B145,tab_MinKomp[[Stanowisko / Position ]:[Stanowisko / Position ]],0))="n/a","n/a",FY145-INDEX(tab_MinKomp[LEAN MANAGEMENT],MATCH($B145,tab_MinKomp[[Stanowisko / Position ]:[Stanowisko / Position ]],0)))</f>
        <v>1</v>
      </c>
      <c r="FZ146" s="194">
        <f>IF(INDEX(tab_MinKomp[LEAN MANAGEMENT],MATCH($B145,tab_MinKomp[[Stanowisko / Position ]:[Stanowisko / Position ]],0))="n/a","n/a",FZ145-INDEX(tab_MinKomp[LEAN MANAGEMENT],MATCH($B145,tab_MinKomp[[Stanowisko / Position ]:[Stanowisko / Position ]],0)))</f>
        <v>0</v>
      </c>
      <c r="GA146" s="194" t="str">
        <f>IF(INDEX(tab_MinKomp[Konserwacja form guma],MATCH($B145,tab_MinKomp[[Stanowisko / Position ]:[Stanowisko / Position ]],0))="n/a","n/a",GA145-INDEX(tab_MinKomp[Konserwacja form guma],MATCH($B145,tab_MinKomp[[Stanowisko / Position ]:[Stanowisko / Position ]],0)))</f>
        <v>n/a</v>
      </c>
      <c r="GB146" s="194" t="str">
        <f>IF(INDEX(tab_MinKomp[Konserwacja form plastiki],MATCH($B145,tab_MinKomp[[Stanowisko / Position ]:[Stanowisko / Position ]],0))="n/a","n/a",GB145-INDEX(tab_MinKomp[Konserwacja form plastiki],MATCH($B145,tab_MinKomp[[Stanowisko / Position ]:[Stanowisko / Position ]],0)))</f>
        <v>n/a</v>
      </c>
      <c r="GC146" s="194">
        <f>IF(INDEX(tab_MinKomp[LEAN MANAGEMENT],MATCH($B145,tab_MinKomp[[Stanowisko / Position ]:[Stanowisko / Position ]],0))="n/a","n/a",GC145-INDEX(tab_MinKomp[LEAN MANAGEMENT],MATCH($B145,tab_MinKomp[[Stanowisko / Position ]:[Stanowisko / Position ]],0)))</f>
        <v>1</v>
      </c>
      <c r="GD146" s="194">
        <f>IF(INDEX(tab_MinKomp[LEAN MANAGEMENT],MATCH($B145,tab_MinKomp[[Stanowisko / Position ]:[Stanowisko / Position ]],0))="n/a","n/a",GD145-INDEX(tab_MinKomp[LEAN MANAGEMENT],MATCH($B145,tab_MinKomp[[Stanowisko / Position ]:[Stanowisko / Position ]],0)))</f>
        <v>0</v>
      </c>
      <c r="GE146" s="193" t="str">
        <f>IF(INDEX(tab_MinKomp[Motywowanie i budowanie zaangażowania zespołu],MATCH($B145,tab_MinKomp[[Stanowisko / Position ]:[Stanowisko / Position ]],0))="n/a","n/a",GE145-INDEX(tab_MinKomp[Motywowanie i budowanie zaangażowania zespołu],MATCH($B145,tab_MinKomp[[Stanowisko / Position ]:[Stanowisko / Position ]],0)))</f>
        <v>n/a</v>
      </c>
      <c r="GF146" s="186" t="s">
        <v>248</v>
      </c>
      <c r="GG146" s="186" t="s">
        <v>248</v>
      </c>
      <c r="GH146" s="186" t="s">
        <v>248</v>
      </c>
      <c r="GI146" s="186" t="s">
        <v>248</v>
      </c>
      <c r="GJ146" s="186" t="s">
        <v>248</v>
      </c>
      <c r="GK146" s="186" t="s">
        <v>248</v>
      </c>
      <c r="GL146" s="186" t="s">
        <v>248</v>
      </c>
      <c r="GM146" s="186" t="s">
        <v>248</v>
      </c>
      <c r="GN146" s="186" t="s">
        <v>248</v>
      </c>
      <c r="GO146" s="186" t="s">
        <v>248</v>
      </c>
      <c r="GP146" s="186" t="s">
        <v>248</v>
      </c>
      <c r="GQ146" s="186" t="s">
        <v>248</v>
      </c>
      <c r="GR146" s="186" t="s">
        <v>248</v>
      </c>
      <c r="GS146" s="186" t="s">
        <v>248</v>
      </c>
      <c r="GT146" s="186" t="s">
        <v>248</v>
      </c>
      <c r="GU146" s="186" t="s">
        <v>248</v>
      </c>
      <c r="GV146" s="186" t="s">
        <v>248</v>
      </c>
      <c r="GW146" s="186" t="s">
        <v>248</v>
      </c>
      <c r="GX146" s="186" t="s">
        <v>248</v>
      </c>
      <c r="GY146" s="186" t="s">
        <v>248</v>
      </c>
      <c r="GZ146" s="261" t="s">
        <v>248</v>
      </c>
      <c r="HA146" s="261" t="s">
        <v>248</v>
      </c>
      <c r="HB146" s="191">
        <f>SUM(G146:GE146)/(HB145-(SUM(G146:GE146)))</f>
        <v>0.15</v>
      </c>
      <c r="HC146" s="102"/>
    </row>
    <row r="147" spans="1:211" ht="24.9" customHeight="1" x14ac:dyDescent="0.3">
      <c r="A147" s="105" t="s">
        <v>322</v>
      </c>
      <c r="B147" s="105" t="s">
        <v>315</v>
      </c>
      <c r="C147" s="105" t="s">
        <v>419</v>
      </c>
      <c r="D147" s="105">
        <v>1131</v>
      </c>
      <c r="E147" s="394" t="s">
        <v>459</v>
      </c>
      <c r="F147" s="185" t="s">
        <v>374</v>
      </c>
      <c r="G147" s="186">
        <v>2</v>
      </c>
      <c r="H147" s="186">
        <v>1</v>
      </c>
      <c r="I147" s="186">
        <v>2</v>
      </c>
      <c r="J147" s="186">
        <v>1</v>
      </c>
      <c r="K147" s="186">
        <v>1</v>
      </c>
      <c r="L147" s="186" t="s">
        <v>248</v>
      </c>
      <c r="M147" s="186" t="s">
        <v>248</v>
      </c>
      <c r="N147" s="186" t="s">
        <v>248</v>
      </c>
      <c r="O147" s="186">
        <v>1</v>
      </c>
      <c r="P147" s="186">
        <v>1</v>
      </c>
      <c r="Q147" s="186" t="s">
        <v>248</v>
      </c>
      <c r="R147" s="186" t="s">
        <v>248</v>
      </c>
      <c r="S147" s="186" t="s">
        <v>248</v>
      </c>
      <c r="T147" s="186" t="s">
        <v>248</v>
      </c>
      <c r="U147" s="186" t="s">
        <v>248</v>
      </c>
      <c r="V147" s="186" t="s">
        <v>248</v>
      </c>
      <c r="W147" s="186" t="s">
        <v>248</v>
      </c>
      <c r="X147" s="186" t="s">
        <v>248</v>
      </c>
      <c r="Y147" s="186" t="s">
        <v>248</v>
      </c>
      <c r="Z147" s="186" t="s">
        <v>248</v>
      </c>
      <c r="AA147" s="186" t="s">
        <v>248</v>
      </c>
      <c r="AB147" s="186" t="s">
        <v>248</v>
      </c>
      <c r="AC147" s="186" t="s">
        <v>248</v>
      </c>
      <c r="AD147" s="186" t="s">
        <v>248</v>
      </c>
      <c r="AE147" s="186" t="s">
        <v>248</v>
      </c>
      <c r="AF147" s="186" t="s">
        <v>248</v>
      </c>
      <c r="AG147" s="186" t="s">
        <v>248</v>
      </c>
      <c r="AH147" s="186" t="s">
        <v>248</v>
      </c>
      <c r="AI147" s="186" t="s">
        <v>248</v>
      </c>
      <c r="AJ147" s="186" t="s">
        <v>248</v>
      </c>
      <c r="AK147" s="186" t="s">
        <v>248</v>
      </c>
      <c r="AL147" s="186">
        <v>1</v>
      </c>
      <c r="AM147" s="186" t="s">
        <v>248</v>
      </c>
      <c r="AN147" s="186" t="s">
        <v>248</v>
      </c>
      <c r="AO147" s="186">
        <v>1</v>
      </c>
      <c r="AP147" s="186" t="s">
        <v>248</v>
      </c>
      <c r="AQ147" s="186">
        <v>1</v>
      </c>
      <c r="AR147" s="186" t="s">
        <v>248</v>
      </c>
      <c r="AS147" s="186" t="s">
        <v>248</v>
      </c>
      <c r="AT147" s="186" t="s">
        <v>248</v>
      </c>
      <c r="AU147" s="186" t="s">
        <v>248</v>
      </c>
      <c r="AV147" s="186">
        <v>2</v>
      </c>
      <c r="AW147" s="186">
        <v>1</v>
      </c>
      <c r="AX147" s="186" t="s">
        <v>248</v>
      </c>
      <c r="AY147" s="186" t="s">
        <v>248</v>
      </c>
      <c r="AZ147" s="186" t="s">
        <v>248</v>
      </c>
      <c r="BA147" s="186" t="s">
        <v>248</v>
      </c>
      <c r="BB147" s="186" t="s">
        <v>248</v>
      </c>
      <c r="BC147" s="186" t="s">
        <v>248</v>
      </c>
      <c r="BD147" s="186" t="s">
        <v>248</v>
      </c>
      <c r="BE147" s="186" t="s">
        <v>248</v>
      </c>
      <c r="BF147" s="186" t="s">
        <v>248</v>
      </c>
      <c r="BG147" s="186" t="s">
        <v>248</v>
      </c>
      <c r="BH147" s="186" t="s">
        <v>248</v>
      </c>
      <c r="BI147" s="186" t="s">
        <v>248</v>
      </c>
      <c r="BJ147" s="186" t="s">
        <v>248</v>
      </c>
      <c r="BK147" s="186" t="s">
        <v>248</v>
      </c>
      <c r="BL147" s="186" t="s">
        <v>248</v>
      </c>
      <c r="BM147" s="186" t="s">
        <v>248</v>
      </c>
      <c r="BN147" s="186" t="s">
        <v>248</v>
      </c>
      <c r="BO147" s="186" t="s">
        <v>248</v>
      </c>
      <c r="BP147" s="186">
        <v>2</v>
      </c>
      <c r="BQ147" s="186">
        <v>2</v>
      </c>
      <c r="BR147" s="186">
        <v>1</v>
      </c>
      <c r="BS147" s="186" t="s">
        <v>248</v>
      </c>
      <c r="BT147" s="186" t="s">
        <v>248</v>
      </c>
      <c r="BU147" s="186" t="s">
        <v>248</v>
      </c>
      <c r="BV147" s="186" t="s">
        <v>248</v>
      </c>
      <c r="BW147" s="186" t="s">
        <v>248</v>
      </c>
      <c r="BX147" s="186" t="s">
        <v>248</v>
      </c>
      <c r="BY147" s="186" t="s">
        <v>248</v>
      </c>
      <c r="BZ147" s="186" t="s">
        <v>248</v>
      </c>
      <c r="CA147" s="186">
        <v>2</v>
      </c>
      <c r="CB147" s="186" t="s">
        <v>248</v>
      </c>
      <c r="CC147" s="186">
        <v>3</v>
      </c>
      <c r="CD147" s="186">
        <v>3</v>
      </c>
      <c r="CE147" s="186" t="s">
        <v>248</v>
      </c>
      <c r="CF147" s="186" t="s">
        <v>248</v>
      </c>
      <c r="CG147" s="186">
        <v>1</v>
      </c>
      <c r="CH147" s="186" t="s">
        <v>248</v>
      </c>
      <c r="CI147" s="186" t="s">
        <v>248</v>
      </c>
      <c r="CJ147" s="186" t="s">
        <v>248</v>
      </c>
      <c r="CK147" s="186" t="s">
        <v>248</v>
      </c>
      <c r="CL147" s="186" t="s">
        <v>248</v>
      </c>
      <c r="CM147" s="186" t="s">
        <v>248</v>
      </c>
      <c r="CN147" s="186" t="s">
        <v>248</v>
      </c>
      <c r="CO147" s="186" t="s">
        <v>248</v>
      </c>
      <c r="CP147" s="186" t="s">
        <v>248</v>
      </c>
      <c r="CQ147" s="186" t="s">
        <v>248</v>
      </c>
      <c r="CR147" s="186" t="s">
        <v>248</v>
      </c>
      <c r="CS147" s="186" t="s">
        <v>248</v>
      </c>
      <c r="CT147" s="186" t="s">
        <v>248</v>
      </c>
      <c r="CU147" s="186" t="s">
        <v>248</v>
      </c>
      <c r="CV147" s="186" t="s">
        <v>248</v>
      </c>
      <c r="CW147" s="186">
        <v>2</v>
      </c>
      <c r="CX147" s="186" t="s">
        <v>248</v>
      </c>
      <c r="CY147" s="186" t="s">
        <v>248</v>
      </c>
      <c r="CZ147" s="186" t="s">
        <v>248</v>
      </c>
      <c r="DA147" s="186" t="s">
        <v>248</v>
      </c>
      <c r="DB147" s="186" t="s">
        <v>248</v>
      </c>
      <c r="DC147" s="186" t="s">
        <v>248</v>
      </c>
      <c r="DD147" s="186" t="s">
        <v>248</v>
      </c>
      <c r="DE147" s="186" t="s">
        <v>248</v>
      </c>
      <c r="DF147" s="186">
        <v>1</v>
      </c>
      <c r="DG147" s="186" t="s">
        <v>248</v>
      </c>
      <c r="DH147" s="186" t="s">
        <v>248</v>
      </c>
      <c r="DI147" s="186" t="s">
        <v>248</v>
      </c>
      <c r="DJ147" s="186" t="s">
        <v>248</v>
      </c>
      <c r="DK147" s="186" t="s">
        <v>248</v>
      </c>
      <c r="DL147" s="186" t="s">
        <v>248</v>
      </c>
      <c r="DM147" s="186" t="s">
        <v>248</v>
      </c>
      <c r="DN147" s="186" t="s">
        <v>248</v>
      </c>
      <c r="DO147" s="186" t="s">
        <v>248</v>
      </c>
      <c r="DP147" s="186" t="s">
        <v>248</v>
      </c>
      <c r="DQ147" s="186" t="s">
        <v>248</v>
      </c>
      <c r="DR147" s="186" t="s">
        <v>248</v>
      </c>
      <c r="DS147" s="186" t="s">
        <v>248</v>
      </c>
      <c r="DT147" s="186" t="s">
        <v>248</v>
      </c>
      <c r="DU147" s="186" t="s">
        <v>248</v>
      </c>
      <c r="DV147" s="186" t="s">
        <v>248</v>
      </c>
      <c r="DW147" s="186" t="s">
        <v>248</v>
      </c>
      <c r="DX147" s="186" t="s">
        <v>248</v>
      </c>
      <c r="DY147" s="186" t="s">
        <v>248</v>
      </c>
      <c r="DZ147" s="186" t="s">
        <v>248</v>
      </c>
      <c r="EA147" s="186" t="s">
        <v>248</v>
      </c>
      <c r="EB147" s="186" t="s">
        <v>248</v>
      </c>
      <c r="EC147" s="186" t="s">
        <v>248</v>
      </c>
      <c r="ED147" s="186" t="s">
        <v>248</v>
      </c>
      <c r="EE147" s="186" t="s">
        <v>248</v>
      </c>
      <c r="EF147" s="186" t="s">
        <v>248</v>
      </c>
      <c r="EG147" s="186" t="s">
        <v>248</v>
      </c>
      <c r="EH147" s="186" t="s">
        <v>248</v>
      </c>
      <c r="EI147" s="186" t="s">
        <v>248</v>
      </c>
      <c r="EJ147" s="186" t="s">
        <v>248</v>
      </c>
      <c r="EK147" s="186" t="s">
        <v>248</v>
      </c>
      <c r="EL147" s="184" t="s">
        <v>248</v>
      </c>
      <c r="EM147" s="184" t="s">
        <v>248</v>
      </c>
      <c r="EN147" s="184" t="s">
        <v>248</v>
      </c>
      <c r="EO147" s="186" t="s">
        <v>248</v>
      </c>
      <c r="EP147" s="186" t="s">
        <v>248</v>
      </c>
      <c r="EQ147" s="186" t="s">
        <v>248</v>
      </c>
      <c r="ER147" s="186" t="s">
        <v>248</v>
      </c>
      <c r="ES147" s="186" t="s">
        <v>248</v>
      </c>
      <c r="ET147" s="186" t="s">
        <v>248</v>
      </c>
      <c r="EU147" s="186" t="s">
        <v>248</v>
      </c>
      <c r="EV147" s="186" t="s">
        <v>248</v>
      </c>
      <c r="EW147" s="186" t="s">
        <v>248</v>
      </c>
      <c r="EX147" s="186" t="s">
        <v>248</v>
      </c>
      <c r="EY147" s="186" t="s">
        <v>248</v>
      </c>
      <c r="EZ147" s="186" t="s">
        <v>248</v>
      </c>
      <c r="FA147" s="186" t="s">
        <v>248</v>
      </c>
      <c r="FB147" s="186" t="s">
        <v>248</v>
      </c>
      <c r="FC147" s="186" t="s">
        <v>248</v>
      </c>
      <c r="FD147" s="186" t="s">
        <v>248</v>
      </c>
      <c r="FE147" s="186" t="s">
        <v>248</v>
      </c>
      <c r="FF147" s="186" t="s">
        <v>248</v>
      </c>
      <c r="FG147" s="186" t="s">
        <v>248</v>
      </c>
      <c r="FH147" s="186" t="s">
        <v>248</v>
      </c>
      <c r="FI147" s="186" t="s">
        <v>248</v>
      </c>
      <c r="FJ147" s="186" t="s">
        <v>248</v>
      </c>
      <c r="FK147" s="186" t="s">
        <v>248</v>
      </c>
      <c r="FL147" s="186" t="s">
        <v>248</v>
      </c>
      <c r="FM147" s="186" t="s">
        <v>248</v>
      </c>
      <c r="FN147" s="186" t="s">
        <v>248</v>
      </c>
      <c r="FO147" s="186" t="s">
        <v>248</v>
      </c>
      <c r="FP147" s="186" t="s">
        <v>248</v>
      </c>
      <c r="FQ147" s="187" t="s">
        <v>248</v>
      </c>
      <c r="FR147" s="187" t="s">
        <v>248</v>
      </c>
      <c r="FS147" s="186">
        <v>3</v>
      </c>
      <c r="FT147" s="186">
        <v>3</v>
      </c>
      <c r="FU147" s="186">
        <v>2</v>
      </c>
      <c r="FV147" s="186">
        <v>3</v>
      </c>
      <c r="FW147" s="186">
        <v>3</v>
      </c>
      <c r="FX147" s="186">
        <v>3</v>
      </c>
      <c r="FY147" s="186">
        <v>2</v>
      </c>
      <c r="FZ147" s="186">
        <v>3</v>
      </c>
      <c r="GA147" s="186" t="s">
        <v>248</v>
      </c>
      <c r="GB147" s="186" t="s">
        <v>248</v>
      </c>
      <c r="GC147" s="186">
        <v>3</v>
      </c>
      <c r="GD147" s="186">
        <v>3</v>
      </c>
      <c r="GE147" s="186" t="s">
        <v>248</v>
      </c>
      <c r="GF147" s="186" t="s">
        <v>248</v>
      </c>
      <c r="GG147" s="186" t="s">
        <v>248</v>
      </c>
      <c r="GH147" s="186" t="s">
        <v>248</v>
      </c>
      <c r="GI147" s="186" t="s">
        <v>248</v>
      </c>
      <c r="GJ147" s="186" t="s">
        <v>248</v>
      </c>
      <c r="GK147" s="186" t="s">
        <v>248</v>
      </c>
      <c r="GL147" s="186" t="s">
        <v>248</v>
      </c>
      <c r="GM147" s="186" t="s">
        <v>248</v>
      </c>
      <c r="GN147" s="186" t="s">
        <v>248</v>
      </c>
      <c r="GO147" s="186" t="s">
        <v>248</v>
      </c>
      <c r="GP147" s="186" t="s">
        <v>248</v>
      </c>
      <c r="GQ147" s="186" t="s">
        <v>248</v>
      </c>
      <c r="GR147" s="186" t="s">
        <v>248</v>
      </c>
      <c r="GS147" s="186" t="s">
        <v>248</v>
      </c>
      <c r="GT147" s="186" t="s">
        <v>248</v>
      </c>
      <c r="GU147" s="186" t="s">
        <v>248</v>
      </c>
      <c r="GV147" s="186" t="s">
        <v>248</v>
      </c>
      <c r="GW147" s="186" t="s">
        <v>248</v>
      </c>
      <c r="GX147" s="186" t="s">
        <v>248</v>
      </c>
      <c r="GY147" s="186" t="s">
        <v>248</v>
      </c>
      <c r="GZ147" s="261" t="s">
        <v>248</v>
      </c>
      <c r="HA147" s="261" t="s">
        <v>248</v>
      </c>
      <c r="HB147" s="188">
        <f>SUM(G147:GE147)</f>
        <v>60</v>
      </c>
    </row>
    <row r="148" spans="1:211" ht="24.9" customHeight="1" thickBot="1" x14ac:dyDescent="0.35">
      <c r="A148" s="108" t="str">
        <f>A147</f>
        <v>Prod.-Q-6</v>
      </c>
      <c r="B148" s="108" t="str">
        <f>B147</f>
        <v>Pracownik Produkcji</v>
      </c>
      <c r="C148" s="108" t="str">
        <f>C147</f>
        <v>CA</v>
      </c>
      <c r="D148" s="108">
        <f>D147</f>
        <v>1131</v>
      </c>
      <c r="E148" s="395"/>
      <c r="F148" s="189" t="s">
        <v>375</v>
      </c>
      <c r="G148" s="192">
        <f>IF(INDEX(tab_MinKomp[Przepisy BHP / BHP Vorschriften],MATCH($B147,tab_MinKomp[[Stanowisko / Position ]:[Stanowisko / Position ]],0))="n/a","n/a",G147-INDEX(tab_MinKomp[Przepisy BHP / BHP Vorschriften],MATCH($B147,tab_MinKomp[[Stanowisko / Position ]:[Stanowisko / Position ]],0)))</f>
        <v>0</v>
      </c>
      <c r="H148" s="193">
        <f>IF(INDEX(tab_MinKomp[Przepisy PPOŻ / Brandschutzbestimmungen],MATCH($B147,tab_MinKomp[[Stanowisko / Position ]:[Stanowisko / Position ]],0))="n/a","n/a",H147-INDEX(tab_MinKomp[Przepisy PPOŻ / Brandschutzbestimmungen],MATCH($B147,tab_MinKomp[[Stanowisko / Position ]:[Stanowisko / Position ]],0)))</f>
        <v>0</v>
      </c>
      <c r="I148" s="193">
        <f>IF(INDEX(tab_MinKomp[Ryzyko zawodowe na stanowiskach pracyv/ Berufliche Risiken an Arbeitsstellen],MATCH($B147,tab_MinKomp[[Stanowisko / Position ]:[Stanowisko / Position ]],0))="n/a","n/a",I147-INDEX(tab_MinKomp[Ryzyko zawodowe na stanowiskach pracyv/ Berufliche Risiken an Arbeitsstellen],MATCH($B147,tab_MinKomp[[Stanowisko / Position ]:[Stanowisko / Position ]],0)))</f>
        <v>0</v>
      </c>
      <c r="J148" s="193">
        <f>IF(INDEX(tab_MinKomp[Gospodarka substancjami niebezpiecznymi / Gefahrstoffmanagement],MATCH($B147,tab_MinKomp[[Stanowisko / Position ]:[Stanowisko / Position ]],0))="n/a","n/a",J147-INDEX(tab_MinKomp[Gospodarka substancjami niebezpiecznymi / Gefahrstoffmanagement],MATCH($B147,tab_MinKomp[[Stanowisko / Position ]:[Stanowisko / Position ]],0)))</f>
        <v>0</v>
      </c>
      <c r="K148" s="193">
        <f>IF(INDEX(tab_MinKomp[Gospodarka odpadami / Abfallwirtschaft],MATCH($B147,tab_MinKomp[[Stanowisko / Position ]:[Stanowisko / Position ]],0))="n/a","n/a",K147-INDEX(tab_MinKomp[Gospodarka odpadami / Abfallwirtschaft],MATCH($B147,tab_MinKomp[[Stanowisko / Position ]:[Stanowisko / Position ]],0)))</f>
        <v>0</v>
      </c>
      <c r="L148" s="194" t="str">
        <f>IF(INDEX(tab_MinKomp[Przepisy kodeksu pracy / Bestimmungen des Arbeitsgesetzes],MATCH($B147,tab_MinKomp[[Stanowisko / Position ]:[Stanowisko / Position ]],0))="n/a","n/a",L147-INDEX(tab_MinKomp[Przepisy kodeksu pracy / Bestimmungen des Arbeitsgesetzes],MATCH($B147,tab_MinKomp[[Stanowisko / Position ]:[Stanowisko / Position ]],0)))</f>
        <v>n/a</v>
      </c>
      <c r="M148" s="195" t="str">
        <f>IF(INDEX(tab_MinKomp[Przepisy o ub.społ. ZUS  / Sozialversicherungsvorschriften],MATCH($B147,tab_MinKomp[[Stanowisko / Position ]:[Stanowisko / Position ]],0))="n/a","n/a",M147-INDEX(tab_MinKomp[Przepisy o ub.społ. ZUS  / Sozialversicherungsvorschriften],MATCH($B147,tab_MinKomp[[Stanowisko / Position ]:[Stanowisko / Position ]],0)))</f>
        <v>n/a</v>
      </c>
      <c r="N148" s="194" t="str">
        <f>IF(INDEX(tab_MinKomp[PRZEPISY O PDOF /persönlich Einkommensteuergesetz ],MATCH($B147,tab_MinKomp[[Stanowisko / Position ]:[Stanowisko / Position ]],0))="n/a","n/a",N147-INDEX(tab_MinKomp[PRZEPISY O PDOF /persönlich Einkommensteuergesetz ],MATCH($B147,tab_MinKomp[[Stanowisko / Position ]:[Stanowisko / Position ]],0)))</f>
        <v>n/a</v>
      </c>
      <c r="O148" s="194">
        <f>IF(INDEX(tab_MinKomp[Regulamin pracy / Arbeitsordnung],MATCH($B147,tab_MinKomp[[Stanowisko / Position ]:[Stanowisko / Position ]],0))="n/a","n/a",O147-INDEX(tab_MinKomp[Regulamin pracy / Arbeitsordnung],MATCH($B147,tab_MinKomp[[Stanowisko / Position ]:[Stanowisko / Position ]],0)))</f>
        <v>0</v>
      </c>
      <c r="P148" s="194">
        <f>IF(INDEX(tab_MinKomp[Regulamin wynagradzania / Vergütungsordnung],MATCH($B147,tab_MinKomp[[Stanowisko / Position ]:[Stanowisko / Position ]],0))="n/a","n/a",P147-INDEX(tab_MinKomp[Regulamin wynagradzania / Vergütungsordnung],MATCH($B147,tab_MinKomp[[Stanowisko / Position ]:[Stanowisko / Position ]],0)))</f>
        <v>0</v>
      </c>
      <c r="Q148" s="194" t="str">
        <f>IF(INDEX(tab_MinKomp[System R2PŁATNIK PRO: Płace / Lohnabrechnung],MATCH($B147,tab_MinKomp[[Stanowisko / Position ]:[Stanowisko / Position ]],0))="n/a","n/a",Q147-INDEX(tab_MinKomp[System R2PŁATNIK PRO: Płace / Lohnabrechnung],MATCH($B147,tab_MinKomp[[Stanowisko / Position ]:[Stanowisko / Position ]],0)))</f>
        <v>n/a</v>
      </c>
      <c r="R148" s="194" t="str">
        <f>IF(INDEX(tab_MinKomp[SystemR2PŁATNIK PRO: KADRY / Personaldaten],MATCH($B147,tab_MinKomp[[Stanowisko / Position ]:[Stanowisko / Position ]],0))="n/a","n/a",R147-INDEX(tab_MinKomp[SystemR2PŁATNIK PRO: KADRY / Personaldaten],MATCH($B147,tab_MinKomp[[Stanowisko / Position ]:[Stanowisko / Position ]],0)))</f>
        <v>n/a</v>
      </c>
      <c r="S148" s="194" t="str">
        <f>IF(INDEX(tab_MinKomp[SYSTEM R2PŁATNIK PRO: zarządzanie pracownikami / Arbeitsverwaltung],MATCH($B147,tab_MinKomp[[Stanowisko / Position ]:[Stanowisko / Position ]],0))="n/a","n/a",S147-INDEX(tab_MinKomp[SYSTEM R2PŁATNIK PRO: zarządzanie pracownikami / Arbeitsverwaltung],MATCH($B147,tab_MinKomp[[Stanowisko / Position ]:[Stanowisko / Position ]],0)))</f>
        <v>n/a</v>
      </c>
      <c r="T148" s="194" t="str">
        <f>IF(INDEX(tab_MinKomp[Doradztwo, wsparcie personalne / Personalberatung und Unterstützung],MATCH($B147,tab_MinKomp[[Stanowisko / Position ]:[Stanowisko / Position ]],0))="n/a","n/a",T147-INDEX(tab_MinKomp[Doradztwo, wsparcie personalne / Personalberatung und Unterstützung],MATCH($B147,tab_MinKomp[[Stanowisko / Position ]:[Stanowisko / Position ]],0)))</f>
        <v>n/a</v>
      </c>
      <c r="U148" s="194" t="str">
        <f>IF(INDEX(tab_MinKomp[Przepisy o podatku VAT / MwSt.- Gesetz],MATCH($B147,tab_MinKomp[[Stanowisko / Position ]:[Stanowisko / Position ]],0))="n/a","n/a",U147-INDEX(tab_MinKomp[Przepisy o podatku VAT / MwSt.- Gesetz],MATCH($B147,tab_MinKomp[[Stanowisko / Position ]:[Stanowisko / Position ]],0)))</f>
        <v>n/a</v>
      </c>
      <c r="V148" s="194" t="str">
        <f>IF(INDEX(tab_MinKomp[PrzepisyPDOP / geschäftlich Einkommensteuergesetz],MATCH($B147,tab_MinKomp[[Stanowisko / Position ]:[Stanowisko / Position ]],0))="n/a","n/a",V147-INDEX(tab_MinKomp[PrzepisyPDOP / geschäftlich Einkommensteuergesetz],MATCH($B147,tab_MinKomp[[Stanowisko / Position ]:[Stanowisko / Position ]],0)))</f>
        <v>n/a</v>
      </c>
      <c r="W148" s="194" t="str">
        <f>IF(INDEX(tab_MinKomp[System BAAN / FINANSE (FIBU)],MATCH($B147,tab_MinKomp[[Stanowisko / Position ]:[Stanowisko / Position ]],0))="n/a","n/a",W147-INDEX(tab_MinKomp[System BAAN / FINANSE (FIBU)],MATCH($B147,tab_MinKomp[[Stanowisko / Position ]:[Stanowisko / Position ]],0)))</f>
        <v>n/a</v>
      </c>
      <c r="X148" s="194" t="str">
        <f>IF(INDEX(tab_MinKomp[Systemy pomocnicze / Hilfssysteme(STOCKPROGRAM, KALK2000 etc.)],MATCH($B147,tab_MinKomp[[Stanowisko / Position ]:[Stanowisko / Position ]],0))="n/a","n/a",X147-INDEX(tab_MinKomp[Systemy pomocnicze / Hilfssysteme(STOCKPROGRAM, KALK2000 etc.)],MATCH($B147,tab_MinKomp[[Stanowisko / Position ]:[Stanowisko / Position ]],0)))</f>
        <v>n/a</v>
      </c>
      <c r="Y148" s="194" t="str">
        <f>IF(INDEX(tab_MinKomp[Polityka rachunkowości / Buchführungspolitik],MATCH($B147,tab_MinKomp[[Stanowisko / Position ]:[Stanowisko / Position ]],0))="n/a","n/a",Y147-INDEX(tab_MinKomp[Polityka rachunkowości / Buchführungspolitik],MATCH($B147,tab_MinKomp[[Stanowisko / Position ]:[Stanowisko / Position ]],0)))</f>
        <v>n/a</v>
      </c>
      <c r="Z148" s="194" t="str">
        <f>IF(INDEX(tab_MinKomp[Ustawa o rachunkowości / Rechnungslegungsgesetz],MATCH($B147,tab_MinKomp[[Stanowisko / Position ]:[Stanowisko / Position ]],0))="n/a","n/a",Z147-INDEX(tab_MinKomp[Ustawa o rachunkowości / Rechnungslegungsgesetz],MATCH($B147,tab_MinKomp[[Stanowisko / Position ]:[Stanowisko / Position ]],0)))</f>
        <v>n/a</v>
      </c>
      <c r="AA148" s="194" t="str">
        <f>IF(INDEX(tab_MinKomp[WORKFLOW - TS-100],MATCH($B147,tab_MinKomp[[Stanowisko / Position ]:[Stanowisko / Position ]],0))="n/a","n/a",AA147-INDEX(tab_MinKomp[WORKFLOW - TS-100],MATCH($B147,tab_MinKomp[[Stanowisko / Position ]:[Stanowisko / Position ]],0)))</f>
        <v>n/a</v>
      </c>
      <c r="AB148" s="194" t="str">
        <f>IF(INDEX(tab_MinKomp[WORKFLOW - SFMS],MATCH($B147,tab_MinKomp[[Stanowisko / Position ]:[Stanowisko / Position ]],0))="n/a","n/a",AB147-INDEX(tab_MinKomp[WORKFLOW - SFMS],MATCH($B147,tab_MinKomp[[Stanowisko / Position ]:[Stanowisko / Position ]],0)))</f>
        <v>n/a</v>
      </c>
      <c r="AC148" s="194" t="str">
        <f>IF(INDEX(tab_MinKomp[System ISO 9001:2015],MATCH($B147,tab_MinKomp[[Stanowisko / Position ]:[Stanowisko / Position ]],0))="n/a","n/a",AC147-INDEX(tab_MinKomp[System ISO 9001:2015],MATCH($B147,tab_MinKomp[[Stanowisko / Position ]:[Stanowisko / Position ]],0)))</f>
        <v>n/a</v>
      </c>
      <c r="AD148" s="194" t="str">
        <f>IF(INDEX(tab_MinKomp[System ISO 9001:2015],MATCH($B147,tab_MinKomp[[Stanowisko / Position ]:[Stanowisko / Position ]],0))="n/a","n/a",AD147-INDEX(tab_MinKomp[System ISO 9001:2015],MATCH($B147,tab_MinKomp[[Stanowisko / Position ]:[Stanowisko / Position ]],0)))</f>
        <v>n/a</v>
      </c>
      <c r="AE148" s="194" t="str">
        <f>IF(INDEX(tab_MinKomp[System ISO 9001:2015],MATCH($B147,tab_MinKomp[[Stanowisko / Position ]:[Stanowisko / Position ]],0))="n/a","n/a",AE147-INDEX(tab_MinKomp[System ISO 9001:2015],MATCH($B147,tab_MinKomp[[Stanowisko / Position ]:[Stanowisko / Position ]],0)))</f>
        <v>n/a</v>
      </c>
      <c r="AF148" s="194" t="str">
        <f>IF(INDEX(tab_MinKomp[System ISO 9001:2015],MATCH($B147,tab_MinKomp[[Stanowisko / Position ]:[Stanowisko / Position ]],0))="n/a","n/a",AF147-INDEX(tab_MinKomp[System ISO 9001:2015],MATCH($B147,tab_MinKomp[[Stanowisko / Position ]:[Stanowisko / Position ]],0)))</f>
        <v>n/a</v>
      </c>
      <c r="AG148" s="194" t="str">
        <f>IF(INDEX(tab_MinKomp[Wymagania VDA 6.3 Process / Forderungen],MATCH($B147,tab_MinKomp[[Stanowisko / Position ]:[Stanowisko / Position ]],0))="n/a","n/a",AG147-INDEX(tab_MinKomp[Wymagania VDA 6.3 Process / Forderungen],MATCH($B147,tab_MinKomp[[Stanowisko / Position ]:[Stanowisko / Position ]],0)))</f>
        <v>n/a</v>
      </c>
      <c r="AH148" s="194" t="str">
        <f>IF(INDEX(tab_MinKomp[Wymagania VDA 6.5 Product / Forderungen],MATCH($B147,tab_MinKomp[[Stanowisko / Position ]:[Stanowisko / Position ]],0))="n/a","n/a",AH147-INDEX(tab_MinKomp[Wymagania VDA 6.5 Product / Forderungen],MATCH($B147,tab_MinKomp[[Stanowisko / Position ]:[Stanowisko / Position ]],0)))</f>
        <v>n/a</v>
      </c>
      <c r="AI148" s="194" t="str">
        <f>IF(INDEX(tab_MinKomp[System ISO 9001:2015],MATCH($B147,tab_MinKomp[[Stanowisko / Position ]:[Stanowisko / Position ]],0))="n/a","n/a",AI147-INDEX(tab_MinKomp[System ISO 9001:2015],MATCH($B147,tab_MinKomp[[Stanowisko / Position ]:[Stanowisko / Position ]],0)))</f>
        <v>n/a</v>
      </c>
      <c r="AJ148" s="194" t="str">
        <f>IF(INDEX(tab_MinKomp[Auditor systemu ISO 17021:2018],MATCH($B147,tab_MinKomp[[Stanowisko / Position ]:[Stanowisko / Position ]],0))="n/a","n/a",AJ147-INDEX(tab_MinKomp[Auditor systemu ISO 17021:2018],MATCH($B147,tab_MinKomp[[Stanowisko / Position ]:[Stanowisko / Position ]],0)))</f>
        <v>n/a</v>
      </c>
      <c r="AK148" s="194" t="str">
        <f>IF(INDEX(tab_MinKomp[Pełnomocnik systemu / Systemvertreter],MATCH($B147,tab_MinKomp[[Stanowisko / Position ]:[Stanowisko / Position ]],0))="n/a","n/a",AK147-INDEX(tab_MinKomp[Pełnomocnik systemu / Systemvertreter],MATCH($B147,tab_MinKomp[[Stanowisko / Position ]:[Stanowisko / Position ]],0)))</f>
        <v>n/a</v>
      </c>
      <c r="AL148" s="194">
        <f>IF(INDEX(tab_MinKomp[Polityka Etyczna - Compliance],MATCH($B147,tab_MinKomp[[Stanowisko / Position ]:[Stanowisko / Position ]],0))="n/a","n/a",AL147-INDEX(tab_MinKomp[Polityka Etyczna - Compliance],MATCH($B147,tab_MinKomp[[Stanowisko / Position ]:[Stanowisko / Position ]],0)))</f>
        <v>0</v>
      </c>
      <c r="AM148" s="194" t="str">
        <f>IF(INDEX(tab_MinKomp[WDRAŻANIE NOWYCH PROJEKTÓW/ PROCEDURA CTM],MATCH($B147,tab_MinKomp[[Stanowisko / Position ]:[Stanowisko / Position ]],0))="n/a","n/a",AM147-INDEX(tab_MinKomp[WDRAŻANIE NOWYCH PROJEKTÓW/ PROCEDURA CTM],MATCH($B147,tab_MinKomp[[Stanowisko / Position ]:[Stanowisko / Position ]],0)))</f>
        <v>n/a</v>
      </c>
      <c r="AN148" s="194" t="str">
        <f>IF(INDEX(tab_MinKomp[KAMIENIE MILOWE MSL/PIFF],MATCH($B147,tab_MinKomp[[Stanowisko / Position ]:[Stanowisko / Position ]],0))="n/a","n/a",AN147-INDEX(tab_MinKomp[KAMIENIE MILOWE MSL/PIFF],MATCH($B147,tab_MinKomp[[Stanowisko / Position ]:[Stanowisko / Position ]],0)))</f>
        <v>n/a</v>
      </c>
      <c r="AO148" s="194">
        <f>IF(INDEX(tab_MinKomp[CP],MATCH($B147,tab_MinKomp[[Stanowisko / Position ]:[Stanowisko / Position ]],0))="n/a","n/a",AO147-INDEX(tab_MinKomp[CP],MATCH($B147,tab_MinKomp[[Stanowisko / Position ]:[Stanowisko / Position ]],0)))</f>
        <v>0</v>
      </c>
      <c r="AP148" s="194" t="str">
        <f>IF(INDEX(tab_MinKomp[FMEA],MATCH($B147,tab_MinKomp[[Stanowisko / Position ]:[Stanowisko / Position ]],0))="n/a","n/a",AP147-INDEX(tab_MinKomp[FMEA],MATCH($B147,tab_MinKomp[[Stanowisko / Position ]:[Stanowisko / Position ]],0)))</f>
        <v>n/a</v>
      </c>
      <c r="AQ148" s="194">
        <f>IF(INDEX(tab_MinKomp[FLOW CHART],MATCH($B147,tab_MinKomp[[Stanowisko / Position ]:[Stanowisko / Position ]],0))="n/a","n/a",AQ147-INDEX(tab_MinKomp[FLOW CHART],MATCH($B147,tab_MinKomp[[Stanowisko / Position ]:[Stanowisko / Position ]],0)))</f>
        <v>0</v>
      </c>
      <c r="AR148" s="194" t="str">
        <f>IF(INDEX(tab_MinKomp[APQP],MATCH($B147,tab_MinKomp[[Stanowisko / Position ]:[Stanowisko / Position ]],0))="n/a","n/a",AR147-INDEX(tab_MinKomp[APQP],MATCH($B147,tab_MinKomp[[Stanowisko / Position ]:[Stanowisko / Position ]],0)))</f>
        <v>n/a</v>
      </c>
      <c r="AS148" s="194" t="str">
        <f>IF(INDEX(tab_MinKomp[MSA],MATCH($B147,tab_MinKomp[[Stanowisko / Position ]:[Stanowisko / Position ]],0))="n/a","n/a",AS147-INDEX(tab_MinKomp[MSA],MATCH($B147,tab_MinKomp[[Stanowisko / Position ]:[Stanowisko / Position ]],0)))</f>
        <v>n/a</v>
      </c>
      <c r="AT148" s="194" t="str">
        <f>IF(INDEX(tab_MinKomp[SPC],MATCH($B147,tab_MinKomp[[Stanowisko / Position ]:[Stanowisko / Position ]],0))="n/a","n/a",AT147-INDEX(tab_MinKomp[SPC],MATCH($B147,tab_MinKomp[[Stanowisko / Position ]:[Stanowisko / Position ]],0)))</f>
        <v>n/a</v>
      </c>
      <c r="AU148" s="194" t="str">
        <f>IF(INDEX(tab_MinKomp[CSR (SPECYFICZNE WYMAGANIA KLIENTA)],MATCH($B147,tab_MinKomp[[Stanowisko / Position ]:[Stanowisko / Position ]],0))="n/a","n/a",AU147-INDEX(tab_MinKomp[CSR (SPECYFICZNE WYMAGANIA KLIENTA)],MATCH($B147,tab_MinKomp[[Stanowisko / Position ]:[Stanowisko / Position ]],0)))</f>
        <v>n/a</v>
      </c>
      <c r="AV148" s="194">
        <f>IF(INDEX(tab_MinKomp[5S],MATCH($B147,tab_MinKomp[[Stanowisko / Position ]:[Stanowisko / Position ]],0))="n/a","n/a",AV147-INDEX(tab_MinKomp[5S],MATCH($B147,tab_MinKomp[[Stanowisko / Position ]:[Stanowisko / Position ]],0)))</f>
        <v>0</v>
      </c>
      <c r="AW148" s="194">
        <f>IF(INDEX(tab_MinKomp[LEAN MANAGEMENT],MATCH($B147,tab_MinKomp[[Stanowisko / Position ]:[Stanowisko / Position ]],0))="n/a","n/a",AW147-INDEX(tab_MinKomp[LEAN MANAGEMENT],MATCH($B147,tab_MinKomp[[Stanowisko / Position ]:[Stanowisko / Position ]],0)))</f>
        <v>0</v>
      </c>
      <c r="AX148" s="194" t="str">
        <f>IF(INDEX(tab_MinKomp[5R],MATCH($B147,tab_MinKomp[[Stanowisko / Position ]:[Stanowisko / Position ]],0))="n/a","n/a",AX147-INDEX(tab_MinKomp[5R],MATCH($B147,tab_MinKomp[[Stanowisko / Position ]:[Stanowisko / Position ]],0)))</f>
        <v>n/a</v>
      </c>
      <c r="AY148" s="194" t="str">
        <f>IF(INDEX(tab_MinKomp[Six Sigma],MATCH($B147,tab_MinKomp[[Stanowisko / Position ]:[Stanowisko / Position ]],0))="n/a","n/a",AY147-INDEX(tab_MinKomp[Six Sigma],MATCH($B147,tab_MinKomp[[Stanowisko / Position ]:[Stanowisko / Position ]],0)))</f>
        <v>n/a</v>
      </c>
      <c r="AZ148" s="194" t="str">
        <f>IF(INDEX(tab_MinKomp[System BAAN / Distribution &amp; Supply Chain],MATCH($B147,tab_MinKomp[[Stanowisko / Position ]:[Stanowisko / Position ]],0))="n/a","n/a",AZ147-INDEX(tab_MinKomp[System BAAN / Distribution &amp; Supply Chain],MATCH($B147,tab_MinKomp[[Stanowisko / Position ]:[Stanowisko / Position ]],0)))</f>
        <v>n/a</v>
      </c>
      <c r="BA148" s="194" t="str">
        <f>IF(INDEX(tab_MinKomp[Wymagania VDA 6.5 Product / Forderungen],MATCH($B147,tab_MinKomp[[Stanowisko / Position ]:[Stanowisko / Position ]],0))="n/a","n/a",BA147-INDEX(tab_MinKomp[Wymagania VDA 6.5 Product / Forderungen],MATCH($B147,tab_MinKomp[[Stanowisko / Position ]:[Stanowisko / Position ]],0)))</f>
        <v>n/a</v>
      </c>
      <c r="BB148" s="194" t="str">
        <f>IF(INDEX(tab_MinKomp[Wymagania VDA 6.5 Product / Forderungen],MATCH($B147,tab_MinKomp[[Stanowisko / Position ]:[Stanowisko / Position ]],0))="n/a","n/a",BB147-INDEX(tab_MinKomp[Wymagania VDA 6.5 Product / Forderungen],MATCH($B147,tab_MinKomp[[Stanowisko / Position ]:[Stanowisko / Position ]],0)))</f>
        <v>n/a</v>
      </c>
      <c r="BC148" s="194" t="str">
        <f>IF(INDEX(tab_MinKomp[Organizacja dostaw / Versorgungsorganisation],MATCH($B147,tab_MinKomp[[Stanowisko / Position ]:[Stanowisko / Position ]],0))="n/a","n/a",BC147-INDEX(tab_MinKomp[Organizacja dostaw / Versorgungsorganisation],MATCH($B147,tab_MinKomp[[Stanowisko / Position ]:[Stanowisko / Position ]],0)))</f>
        <v>n/a</v>
      </c>
      <c r="BD148" s="194" t="str">
        <f>IF(INDEX(tab_MinKomp[Organizacja wysyłek / Organisation von Lieferungen],MATCH($B147,tab_MinKomp[[Stanowisko / Position ]:[Stanowisko / Position ]],0))="n/a","n/a",BD147-INDEX(tab_MinKomp[Organizacja wysyłek / Organisation von Lieferungen],MATCH($B147,tab_MinKomp[[Stanowisko / Position ]:[Stanowisko / Position ]],0)))</f>
        <v>n/a</v>
      </c>
      <c r="BE148" s="194" t="str">
        <f>IF(INDEX(tab_MinKomp[Analiza magazynowa - Program Polen.mdb / Inventuranalyse],MATCH($B147,tab_MinKomp[[Stanowisko / Position ]:[Stanowisko / Position ]],0))="n/a","n/a",BE147-INDEX(tab_MinKomp[Analiza magazynowa - Program Polen.mdb / Inventuranalyse],MATCH($B147,tab_MinKomp[[Stanowisko / Position ]:[Stanowisko / Position ]],0)))</f>
        <v>n/a</v>
      </c>
      <c r="BF148" s="190" t="str">
        <f>IF(INDEX(tab_MinKomp[MMOG (Materials Management Operations Guidelines)],MATCH($B147,tab_MinKomp[[Stanowisko / Position ]:[Stanowisko / Position ]],0))="n/a","n/a",BF147-INDEX(tab_MinKomp[MMOG (Materials Management Operations Guidelines)],MATCH($B147,tab_MinKomp[[Stanowisko / Position ]:[Stanowisko / Position ]],0)))</f>
        <v>n/a</v>
      </c>
      <c r="BG148" s="190" t="str">
        <f>IF(INDEX(tab_MinKomp[GPP],MATCH($B147,tab_MinKomp[[Stanowisko / Position ]:[Stanowisko / Position ]],0))="n/a","n/a",BG147-INDEX(tab_MinKomp[GPP],MATCH($B147,tab_MinKomp[[Stanowisko / Position ]:[Stanowisko / Position ]],0)))</f>
        <v>n/a</v>
      </c>
      <c r="BH148" s="190" t="str">
        <f>IF(INDEX(tab_MinKomp[AIAG (Automotive Industry Action Group)],MATCH($B147,tab_MinKomp[[Stanowisko / Position ]:[Stanowisko / Position ]],0))="n/a","n/a",BH147-INDEX(tab_MinKomp[AIAG (Automotive Industry Action Group)],MATCH($B147,tab_MinKomp[[Stanowisko / Position ]:[Stanowisko / Position ]],0)))</f>
        <v>n/a</v>
      </c>
      <c r="BI148" s="190" t="str">
        <f>IF(INDEX(tab_MinKomp[Super-G disputes],MATCH($B147,tab_MinKomp[[Stanowisko / Position ]:[Stanowisko / Position ]],0))="n/a","n/a",BI147-INDEX(tab_MinKomp[Super-G disputes],MATCH($B147,tab_MinKomp[[Stanowisko / Position ]:[Stanowisko / Position ]],0)))</f>
        <v>n/a</v>
      </c>
      <c r="BJ148" s="190" t="str">
        <f>IF(INDEX(tab_MinKomp[CMMS3/eDDL (Direct Data Link)],MATCH($B147,tab_MinKomp[[Stanowisko / Position ]:[Stanowisko / Position ]],0))="n/a","n/a",BJ147-INDEX(tab_MinKomp[CMMS3/eDDL (Direct Data Link)],MATCH($B147,tab_MinKomp[[Stanowisko / Position ]:[Stanowisko / Position ]],0)))</f>
        <v>n/a</v>
      </c>
      <c r="BK148" s="190" t="str">
        <f>IF(INDEX(tab_MinKomp[MP&amp;L (Material Planning and Logistics)],MATCH($B147,tab_MinKomp[[Stanowisko / Position ]:[Stanowisko / Position ]],0))="n/a","n/a",BK147-INDEX(tab_MinKomp[MP&amp;L (Material Planning and Logistics)],MATCH($B147,tab_MinKomp[[Stanowisko / Position ]:[Stanowisko / Position ]],0)))</f>
        <v>n/a</v>
      </c>
      <c r="BL148" s="190" t="str">
        <f>IF(INDEX(tab_MinKomp[Supplier delivery rating],MATCH($B147,tab_MinKomp[[Stanowisko / Position ]:[Stanowisko / Position ]],0))="n/a","n/a",BL147-INDEX(tab_MinKomp[Supplier delivery rating],MATCH($B147,tab_MinKomp[[Stanowisko / Position ]:[Stanowisko / Position ]],0)))</f>
        <v>n/a</v>
      </c>
      <c r="BM148" s="194" t="str">
        <f>IF(INDEX(tab_MinKomp[Planowanie produkcji / Produktionsplanung],MATCH($B147,tab_MinKomp[[Stanowisko / Position ]:[Stanowisko / Position ]],0))="n/a","n/a",BM147-INDEX(tab_MinKomp[Planowanie produkcji / Produktionsplanung],MATCH($B147,tab_MinKomp[[Stanowisko / Position ]:[Stanowisko / Position ]],0)))</f>
        <v>n/a</v>
      </c>
      <c r="BN148" s="194" t="str">
        <f>IF(INDEX(tab_MinKomp[Obsługa maszyn KVT / KVT Maschinenbedienung],MATCH($B147,tab_MinKomp[[Stanowisko / Position ]:[Stanowisko / Position ]],0))="n/a","n/a",BN147-INDEX(tab_MinKomp[Obsługa maszyn KVT / KVT Maschinenbedienung],MATCH($B147,tab_MinKomp[[Stanowisko / Position ]:[Stanowisko / Position ]],0)))</f>
        <v>n/a</v>
      </c>
      <c r="BO148" s="194" t="str">
        <f>IF(INDEX(tab_MinKomp[Obsługa maszyn KVT / KVT Maschinenbedienung],MATCH($B147,tab_MinKomp[[Stanowisko / Position ]:[Stanowisko / Position ]],0))="n/a","n/a",BO147-INDEX(tab_MinKomp[Obsługa maszyn KVT / KVT Maschinenbedienung],MATCH($B147,tab_MinKomp[[Stanowisko / Position ]:[Stanowisko / Position ]],0)))</f>
        <v>n/a</v>
      </c>
      <c r="BP148" s="194">
        <f>IF(INDEX(tab_MinKomp[Obsługa maszyn Novapax / Novapax Maschinenbedienung],MATCH($B147,tab_MinKomp[[Stanowisko / Position ]:[Stanowisko / Position ]],0))="n/a","n/a",BP147-INDEX(tab_MinKomp[Obsługa maszyn Novapax / Novapax Maschinenbedienung],MATCH($B147,tab_MinKomp[[Stanowisko / Position ]:[Stanowisko / Position ]],0)))</f>
        <v>0</v>
      </c>
      <c r="BQ148" s="194">
        <v>0</v>
      </c>
      <c r="BR148" s="194">
        <f>IF(INDEX(tab_MinKomp[Eliminacja awarii / Beseitigung von Ausfällen],MATCH($B147,tab_MinKomp[[Stanowisko / Position ]:[Stanowisko / Position ]],0))="n/a","n/a",BR147-INDEX(tab_MinKomp[Eliminacja awarii / Beseitigung von Ausfällen],MATCH($B147,tab_MinKomp[[Stanowisko / Position ]:[Stanowisko / Position ]],0)))</f>
        <v>0</v>
      </c>
      <c r="BS148" s="194" t="str">
        <f>IF(INDEX(tab_MinKomp[Obsługa maszyn Piovan / Piovan Maschinenbedienung],MATCH($B147,tab_MinKomp[[Stanowisko / Position ]:[Stanowisko / Position ]],0))="n/a","n/a",BS147-INDEX(tab_MinKomp[Obsługa maszyn Piovan / Piovan Maschinenbedienung],MATCH($B147,tab_MinKomp[[Stanowisko / Position ]:[Stanowisko / Position ]],0)))</f>
        <v>n/a</v>
      </c>
      <c r="BT148" s="194" t="str">
        <f>IF(INDEX(tab_MinKomp[Obsługa maszyn Piovan / Piovan Maschinenbedienung],MATCH($B147,tab_MinKomp[[Stanowisko / Position ]:[Stanowisko / Position ]],0))="n/a","n/a",BT147-INDEX(tab_MinKomp[Obsługa maszyn Piovan / Piovan Maschinenbedienung],MATCH($B147,tab_MinKomp[[Stanowisko / Position ]:[Stanowisko / Position ]],0)))</f>
        <v>n/a</v>
      </c>
      <c r="BU148" s="194" t="str">
        <f>IF(INDEX(tab_MinKomp[Obsługa maszyn Piovan / Piovan Maschinenbedienung],MATCH($B147,tab_MinKomp[[Stanowisko / Position ]:[Stanowisko / Position ]],0))="n/a","n/a",BU147-INDEX(tab_MinKomp[Obsługa maszyn Piovan / Piovan Maschinenbedienung],MATCH($B147,tab_MinKomp[[Stanowisko / Position ]:[Stanowisko / Position ]],0)))</f>
        <v>n/a</v>
      </c>
      <c r="BV148" s="194" t="str">
        <f>IF(INDEX(tab_MinKomp[Obsługa maszyn Piovan / Piovan Maschinenbedienung],MATCH($B147,tab_MinKomp[[Stanowisko / Position ]:[Stanowisko / Position ]],0))="n/a","n/a",BV147-INDEX(tab_MinKomp[Obsługa maszyn Piovan / Piovan Maschinenbedienung],MATCH($B147,tab_MinKomp[[Stanowisko / Position ]:[Stanowisko / Position ]],0)))</f>
        <v>n/a</v>
      </c>
      <c r="BW148" s="194" t="str">
        <f>IF(INDEX(tab_MinKomp[Obsługa maszyn Piovan / Piovan Maschinenbedienung],MATCH($B147,tab_MinKomp[[Stanowisko / Position ]:[Stanowisko / Position ]],0))="n/a","n/a",BW147-INDEX(tab_MinKomp[Obsługa maszyn Piovan / Piovan Maschinenbedienung],MATCH($B147,tab_MinKomp[[Stanowisko / Position ]:[Stanowisko / Position ]],0)))</f>
        <v>n/a</v>
      </c>
      <c r="BX148" s="194" t="str">
        <f>IF(INDEX(tab_MinKomp[Obsługa maszyn Piovan / Piovan Maschinenbedienung],MATCH($B147,tab_MinKomp[[Stanowisko / Position ]:[Stanowisko / Position ]],0))="n/a","n/a",BX147-INDEX(tab_MinKomp[Obsługa maszyn Piovan / Piovan Maschinenbedienung],MATCH($B147,tab_MinKomp[[Stanowisko / Position ]:[Stanowisko / Position ]],0)))</f>
        <v>n/a</v>
      </c>
      <c r="BY148" s="194" t="str">
        <f>IF(INDEX(tab_MinKomp[Wymagania VDA 6.5 Product / Forderungen],MATCH($B147,tab_MinKomp[[Stanowisko / Position ]:[Stanowisko / Position ]],0))="n/a","n/a",BY147-INDEX(tab_MinKomp[Wymagania VDA 6.5 Product / Forderungen],MATCH($B147,tab_MinKomp[[Stanowisko / Position ]:[Stanowisko / Position ]],0)))</f>
        <v>n/a</v>
      </c>
      <c r="BZ148" s="194" t="str">
        <f>IF(INDEX(tab_MinKomp[Obsługa maszyn Engel / Engel Maschinenbedienung],MATCH($B147,tab_MinKomp[[Stanowisko / Position ]:[Stanowisko / Position ]],0))="n/a","n/a",BZ147-INDEX(tab_MinKomp[Obsługa maszyn Engel / Engel Maschinenbedienung],MATCH($B147,tab_MinKomp[[Stanowisko / Position ]:[Stanowisko / Position ]],0)))</f>
        <v>n/a</v>
      </c>
      <c r="CA148" s="194">
        <v>1</v>
      </c>
      <c r="CB148" s="194" t="str">
        <f>IF(INDEX(tab_MinKomp[Obsługa maszyn ASL / ASL Maschinenbedienung],MATCH($B147,tab_MinKomp[[Stanowisko / Position ]:[Stanowisko / Position ]],0))="n/a","n/a",CB147-INDEX(tab_MinKomp[Obsługa maszyn ASL / ASL Maschinenbedienung],MATCH($B147,tab_MinKomp[[Stanowisko / Position ]:[Stanowisko / Position ]],0)))</f>
        <v>n/a</v>
      </c>
      <c r="CC148" s="194">
        <f>IF(INDEX(tab_MinKomp[Obsługa maszyn Novapax / Novapax Maschinenbedienung],MATCH($B147,tab_MinKomp[[Stanowisko / Position ]:[Stanowisko / Position ]],0))="n/a","n/a",CC147-INDEX(tab_MinKomp[Obsługa maszyn Novapax / Novapax Maschinenbedienung],MATCH($B147,tab_MinKomp[[Stanowisko / Position ]:[Stanowisko / Position ]],0)))</f>
        <v>1</v>
      </c>
      <c r="CD148" s="194">
        <v>1</v>
      </c>
      <c r="CE148" s="194" t="s">
        <v>248</v>
      </c>
      <c r="CF148" s="194"/>
      <c r="CG148" s="194">
        <f>IF(INDEX(tab_MinKomp[Eliminacja awarii / Beseitigung von Ausfällen],MATCH($B147,tab_MinKomp[[Stanowisko / Position ]:[Stanowisko / Position ]],0))="n/a","n/a",CG147-INDEX(tab_MinKomp[Eliminacja awarii / Beseitigung von Ausfällen],MATCH($B147,tab_MinKomp[[Stanowisko / Position ]:[Stanowisko / Position ]],0)))</f>
        <v>0</v>
      </c>
      <c r="CH148" s="194" t="str">
        <f>IF(INDEX(tab_MinKomp[Wymagania VDA 6.5 Product / Forderungen],MATCH($B147,tab_MinKomp[[Stanowisko / Position ]:[Stanowisko / Position ]],0))="n/a","n/a",CH147-INDEX(tab_MinKomp[Wymagania VDA 6.5 Product / Forderungen],MATCH($B147,tab_MinKomp[[Stanowisko / Position ]:[Stanowisko / Position ]],0)))</f>
        <v>n/a</v>
      </c>
      <c r="CI148" s="194" t="str">
        <f>IF(INDEX(tab_MinKomp[Wymagania VDA 6.5 Product / Forderungen],MATCH($B147,tab_MinKomp[[Stanowisko / Position ]:[Stanowisko / Position ]],0))="n/a","n/a",CI147-INDEX(tab_MinKomp[Wymagania VDA 6.5 Product / Forderungen],MATCH($B147,tab_MinKomp[[Stanowisko / Position ]:[Stanowisko / Position ]],0)))</f>
        <v>n/a</v>
      </c>
      <c r="CJ148" s="194" t="str">
        <f>IF(INDEX(tab_MinKomp[Wymagania VDA 6.5 Product / Forderungen],MATCH($B147,tab_MinKomp[[Stanowisko / Position ]:[Stanowisko / Position ]],0))="n/a","n/a",CJ147-INDEX(tab_MinKomp[Wymagania VDA 6.5 Product / Forderungen],MATCH($B147,tab_MinKomp[[Stanowisko / Position ]:[Stanowisko / Position ]],0)))</f>
        <v>n/a</v>
      </c>
      <c r="CK148" s="194" t="str">
        <f>IF(INDEX(tab_MinKomp[Wymagania VDA 6.5 Product / Forderungen],MATCH($B147,tab_MinKomp[[Stanowisko / Position ]:[Stanowisko / Position ]],0))="n/a","n/a",CK147-INDEX(tab_MinKomp[Wymagania VDA 6.5 Product / Forderungen],MATCH($B147,tab_MinKomp[[Stanowisko / Position ]:[Stanowisko / Position ]],0)))</f>
        <v>n/a</v>
      </c>
      <c r="CL148" s="194" t="str">
        <f>IF(INDEX(tab_MinKomp[Wymagania VDA 6.5 Product / Forderungen],MATCH($B147,tab_MinKomp[[Stanowisko / Position ]:[Stanowisko / Position ]],0))="n/a","n/a",CL147-INDEX(tab_MinKomp[Wymagania VDA 6.5 Product / Forderungen],MATCH($B147,tab_MinKomp[[Stanowisko / Position ]:[Stanowisko / Position ]],0)))</f>
        <v>n/a</v>
      </c>
      <c r="CM148" s="194" t="str">
        <f>IF(INDEX(tab_MinKomp[Informatyka ogólna (techniczne i systemowe) / Allgemeine IT (Technik und System)],MATCH($B147,tab_MinKomp[[Stanowisko / Position ]:[Stanowisko / Position ]],0))="n/a","n/a",CM147-INDEX(tab_MinKomp[Informatyka ogólna (techniczne i systemowe) / Allgemeine IT (Technik und System)],MATCH($B147,tab_MinKomp[[Stanowisko / Position ]:[Stanowisko / Position ]],0)))</f>
        <v>n/a</v>
      </c>
      <c r="CN148" s="194" t="str">
        <f>IF(INDEX(tab_MinKomp[Sieci komputerowe / Computernetzwerke],MATCH($B147,tab_MinKomp[[Stanowisko / Position ]:[Stanowisko / Position ]],0))="n/a","n/a",CN147-INDEX(tab_MinKomp[Sieci komputerowe / Computernetzwerke],MATCH($B147,tab_MinKomp[[Stanowisko / Position ]:[Stanowisko / Position ]],0)))</f>
        <v>n/a</v>
      </c>
      <c r="CO148" s="194" t="str">
        <f>IF(INDEX(tab_MinKomp[Hardware (komputery PC, drukarki biurowe i etykietowe, telefonia stacjonarna i mobilna) (PC, Drucker, Telefpne, Handys)],MATCH($B147,tab_MinKomp[[Stanowisko / Position ]:[Stanowisko / Position ]],0))="n/a","n/a",CO147-INDEX(tab_MinKomp[Hardware (komputery PC, drukarki biurowe i etykietowe, telefonia stacjonarna i mobilna) (PC, Drucker, Telefpne, Handys)],MATCH($B147,tab_MinKomp[[Stanowisko / Position ]:[Stanowisko / Position ]],0)))</f>
        <v>n/a</v>
      </c>
      <c r="CP148" s="194" t="str">
        <f>IF(INDEX(tab_MinKomp[Software &amp; Systems (MS Office, MS Remote Desktop)],MATCH($B147,tab_MinKomp[[Stanowisko / Position ]:[Stanowisko / Position ]],0))="n/a","n/a",CP147-INDEX(tab_MinKomp[Software &amp; Systems (MS Office, MS Remote Desktop)],MATCH($B147,tab_MinKomp[[Stanowisko / Position ]:[Stanowisko / Position ]],0)))</f>
        <v>n/a</v>
      </c>
      <c r="CQ148" s="194" t="str">
        <f>IF(INDEX(tab_MinKomp[Programowanie obiektowe (PHP) / Objektprogrammierung],MATCH($B147,tab_MinKomp[[Stanowisko / Position ]:[Stanowisko / Position ]],0))="n/a","n/a",CQ147-INDEX(tab_MinKomp[Programowanie obiektowe (PHP) / Objektprogrammierung],MATCH($B147,tab_MinKomp[[Stanowisko / Position ]:[Stanowisko / Position ]],0)))</f>
        <v>n/a</v>
      </c>
      <c r="CR148" s="194" t="str">
        <f>IF(INDEX(tab_MinKomp[Scrum],MATCH($B147,tab_MinKomp[[Stanowisko / Position ]:[Stanowisko / Position ]],0))="n/a","n/a",CR147-INDEX(tab_MinKomp[Scrum],MATCH($B147,tab_MinKomp[[Stanowisko / Position ]:[Stanowisko / Position ]],0)))</f>
        <v>n/a</v>
      </c>
      <c r="CS148" s="194" t="str">
        <f>IF(INDEX(tab_MinKomp[SQL (MySQL)],MATCH($B147,tab_MinKomp[[Stanowisko / Position ]:[Stanowisko / Position ]],0))="n/a","n/a",CS147-INDEX(tab_MinKomp[SQL (MySQL)],MATCH($B147,tab_MinKomp[[Stanowisko / Position ]:[Stanowisko / Position ]],0)))</f>
        <v>n/a</v>
      </c>
      <c r="CT148" s="194" t="str">
        <f>IF(INDEX(tab_MinKomp[Javascript],MATCH($B147,tab_MinKomp[[Stanowisko / Position ]:[Stanowisko / Position ]],0))="n/a","n/a",CT147-INDEX(tab_MinKomp[Javascript],MATCH($B147,tab_MinKomp[[Stanowisko / Position ]:[Stanowisko / Position ]],0)))</f>
        <v>n/a</v>
      </c>
      <c r="CU148" s="194" t="str">
        <f>IF(INDEX(tab_MinKomp[Joomla],MATCH($B147,tab_MinKomp[[Stanowisko / Position ]:[Stanowisko / Position ]],0))="n/a","n/a",CU147-INDEX(tab_MinKomp[Joomla],MATCH($B147,tab_MinKomp[[Stanowisko / Position ]:[Stanowisko / Position ]],0)))</f>
        <v>n/a</v>
      </c>
      <c r="CV148" s="194" t="str">
        <f>IF(INDEX(tab_MinKomp[Bash],MATCH($B147,tab_MinKomp[[Stanowisko / Position ]:[Stanowisko / Position ]],0))="n/a","n/a",CV147-INDEX(tab_MinKomp[Bash],MATCH($B147,tab_MinKomp[[Stanowisko / Position ]:[Stanowisko / Position ]],0)))</f>
        <v>n/a</v>
      </c>
      <c r="CW148" s="194">
        <f>IF(INDEX(tab_MinKomp[Systemy MES (HYDRA / SFMS)],MATCH($B147,tab_MinKomp[[Stanowisko / Position ]:[Stanowisko / Position ]],0))="n/a","n/a",CW147-INDEX(tab_MinKomp[Systemy MES (HYDRA / SFMS)],MATCH($B147,tab_MinKomp[[Stanowisko / Position ]:[Stanowisko / Position ]],0)))</f>
        <v>0</v>
      </c>
      <c r="CX148" s="194" t="str">
        <f>IF(INDEX(tab_MinKomp[HTML / CSS],MATCH($B147,tab_MinKomp[[Stanowisko / Position ]:[Stanowisko / Position ]],0))="n/a","n/a",CX147-INDEX(tab_MinKomp[HTML / CSS],MATCH($B147,tab_MinKomp[[Stanowisko / Position ]:[Stanowisko / Position ]],0)))</f>
        <v>n/a</v>
      </c>
      <c r="CY148" s="194" t="str">
        <f>IF(INDEX(tab_MinKomp[SYSTEM PR],MATCH($B147,tab_MinKomp[[Stanowisko / Position ]:[Stanowisko / Position ]],0))="n/a","n/a",CY147-INDEX(tab_MinKomp[SYSTEM PR],MATCH($B147,tab_MinKomp[[Stanowisko / Position ]:[Stanowisko / Position ]],0)))</f>
        <v>n/a</v>
      </c>
      <c r="CZ148" s="194" t="str">
        <f>IF(INDEX(tab_MinKomp[System Einkauf XP / EBA],MATCH($B147,tab_MinKomp[[Stanowisko / Position ]:[Stanowisko / Position ]],0))="n/a","n/a",CZ147-INDEX(tab_MinKomp[System Einkauf XP / EBA],MATCH($B147,tab_MinKomp[[Stanowisko / Position ]:[Stanowisko / Position ]],0)))</f>
        <v>n/a</v>
      </c>
      <c r="DA148" s="194" t="str">
        <f>IF(INDEX(tab_MinKomp[Techniki negocjacyjne / Verhandlungstechniken],MATCH($B147,tab_MinKomp[[Stanowisko / Position ]:[Stanowisko / Position ]],0))="n/a","n/a",DA147-INDEX(tab_MinKomp[Techniki negocjacyjne / Verhandlungstechniken],MATCH($B147,tab_MinKomp[[Stanowisko / Position ]:[Stanowisko / Position ]],0)))</f>
        <v>n/a</v>
      </c>
      <c r="DB148" s="194" t="str">
        <f>IF(INDEX(tab_MinKomp[Znajomość rynku branżowego / Kenntnis des Industrie Marktes],MATCH($B147,tab_MinKomp[[Stanowisko / Position ]:[Stanowisko / Position ]],0))="n/a","n/a",DB147-INDEX(tab_MinKomp[Znajomość rynku branżowego / Kenntnis des Industrie Marktes],MATCH($B147,tab_MinKomp[[Stanowisko / Position ]:[Stanowisko / Position ]],0)))</f>
        <v>n/a</v>
      </c>
      <c r="DC148" s="194" t="str">
        <f>IF(INDEX(tab_MinKomp[SUPPLIER MANAGEMENT],MATCH($B147,tab_MinKomp[[Stanowisko / Position ]:[Stanowisko / Position ]],0))="n/a","n/a",DC147-INDEX(tab_MinKomp[SUPPLIER MANAGEMENT],MATCH($B147,tab_MinKomp[[Stanowisko / Position ]:[Stanowisko / Position ]],0)))</f>
        <v>n/a</v>
      </c>
      <c r="DD148" s="194" t="str">
        <f>IF(INDEX(tab_MinKomp[SUPPLIER MANAGEMENT],MATCH($B147,tab_MinKomp[[Stanowisko / Position ]:[Stanowisko / Position ]],0))="n/a","n/a",DD147-INDEX(tab_MinKomp[SUPPLIER MANAGEMENT],MATCH($B147,tab_MinKomp[[Stanowisko / Position ]:[Stanowisko / Position ]],0)))</f>
        <v>n/a</v>
      </c>
      <c r="DE148" s="194" t="str">
        <f>IF(INDEX(tab_MinKomp[SUPPLIER MANAGEMENT],MATCH($B147,tab_MinKomp[[Stanowisko / Position ]:[Stanowisko / Position ]],0))="n/a","n/a",DE147-INDEX(tab_MinKomp[SUPPLIER MANAGEMENT],MATCH($B147,tab_MinKomp[[Stanowisko / Position ]:[Stanowisko / Position ]],0)))</f>
        <v>n/a</v>
      </c>
      <c r="DF148" s="194">
        <f>IF(INDEX(tab_MinKomp[LEAN MANAGEMENT],MATCH($B147,tab_MinKomp[[Stanowisko / Position ]:[Stanowisko / Position ]],0))="n/a","n/a",DF147-INDEX(tab_MinKomp[LEAN MANAGEMENT],MATCH($B147,tab_MinKomp[[Stanowisko / Position ]:[Stanowisko / Position ]],0)))</f>
        <v>0</v>
      </c>
      <c r="DG148" s="194" t="str">
        <f>IF(INDEX(tab_MinKomp[PPAP/PSW],MATCH($B147,tab_MinKomp[[Stanowisko / Position ]:[Stanowisko / Position ]],0))="n/a","n/a",DG147-INDEX(tab_MinKomp[PPAP/PSW],MATCH($B147,tab_MinKomp[[Stanowisko / Position ]:[Stanowisko / Position ]],0)))</f>
        <v>n/a</v>
      </c>
      <c r="DH148" s="194" t="str">
        <f>IF(INDEX(tab_MinKomp[SUPPLIER MANAGEMENT],MATCH($B147,tab_MinKomp[[Stanowisko / Position ]:[Stanowisko / Position ]],0))="n/a","n/a",DH147-INDEX(tab_MinKomp[SUPPLIER MANAGEMENT],MATCH($B147,tab_MinKomp[[Stanowisko / Position ]:[Stanowisko / Position ]],0)))</f>
        <v>n/a</v>
      </c>
      <c r="DI148" s="194" t="str">
        <f>IF(INDEX(tab_MinKomp[OBSŁUGA PORTALI KLIENTA / Kundenportale],MATCH($B147,tab_MinKomp[[Stanowisko / Position ]:[Stanowisko / Position ]],0))="n/a","n/a",DI147-INDEX(tab_MinKomp[OBSŁUGA PORTALI KLIENTA / Kundenportale],MATCH($B147,tab_MinKomp[[Stanowisko / Position ]:[Stanowisko / Position ]],0)))</f>
        <v>n/a</v>
      </c>
      <c r="DJ148" s="194" t="str">
        <f>IF(INDEX(tab_MinKomp[Obsługa systemu BABTECQ / BABTECQ System],MATCH($B147,tab_MinKomp[[Stanowisko / Position ]:[Stanowisko / Position ]],0))="n/a","n/a",DJ147-INDEX(tab_MinKomp[Obsługa systemu BABTECQ / BABTECQ System],MATCH($B147,tab_MinKomp[[Stanowisko / Position ]:[Stanowisko / Position ]],0)))</f>
        <v>n/a</v>
      </c>
      <c r="DK148" s="194" t="str">
        <f>IF(INDEX(tab_MinKomp[Rysunek techniczny / technische Zeichnung],MATCH($B147,tab_MinKomp[[Stanowisko / Position ]:[Stanowisko / Position ]],0))="n/a","n/a",DK147-INDEX(tab_MinKomp[Rysunek techniczny / technische Zeichnung],MATCH($B147,tab_MinKomp[[Stanowisko / Position ]:[Stanowisko / Position ]],0)))</f>
        <v>n/a</v>
      </c>
      <c r="DL148" s="194" t="str">
        <f>IF(INDEX(tab_MinKomp[Kalibracja / Kalibrierung],MATCH($B147,tab_MinKomp[[Stanowisko / Position ]:[Stanowisko / Position ]],0))="n/a","n/a",DL147-INDEX(tab_MinKomp[Kalibracja / Kalibrierung],MATCH($B147,tab_MinKomp[[Stanowisko / Position ]:[Stanowisko / Position ]],0)))</f>
        <v>n/a</v>
      </c>
      <c r="DM148" s="194" t="str">
        <f>IF(INDEX(tab_MinKomp[Rekwalifikacja / Requalifizierung],MATCH($B147,tab_MinKomp[[Stanowisko / Position ]:[Stanowisko / Position ]],0))="n/a","n/a",DM147-INDEX(tab_MinKomp[Rekwalifikacja / Requalifizierung],MATCH($B147,tab_MinKomp[[Stanowisko / Position ]:[Stanowisko / Position ]],0)))</f>
        <v>n/a</v>
      </c>
      <c r="DN148" s="190" t="str">
        <f>IF(INDEX(tab_MinKomp[Testy czystości / Reinheitstests],MATCH($B147,tab_MinKomp[[Stanowisko / Position ]:[Stanowisko / Position ]],0))="n/a","n/a",DN147-INDEX(tab_MinKomp[Testy czystości / Reinheitstests],MATCH($B147,tab_MinKomp[[Stanowisko / Position ]:[Stanowisko / Position ]],0)))</f>
        <v>n/a</v>
      </c>
      <c r="DO148" s="190" t="str">
        <f>IF(INDEX(tab_MinKomp[Testy czystości / Reinheitstests],MATCH($B147,tab_MinKomp[[Stanowisko / Position ]:[Stanowisko / Position ]],0))="n/a","n/a",DO147-INDEX(tab_MinKomp[Testy czystości / Reinheitstests],MATCH($B147,tab_MinKomp[[Stanowisko / Position ]:[Stanowisko / Position ]],0)))</f>
        <v>n/a</v>
      </c>
      <c r="DP148" s="190" t="str">
        <f>IF(INDEX(tab_MinKomp[Testy czystości / Reinheitstests],MATCH($B147,tab_MinKomp[[Stanowisko / Position ]:[Stanowisko / Position ]],0))="n/a","n/a",DP147-INDEX(tab_MinKomp[Testy czystości / Reinheitstests],MATCH($B147,tab_MinKomp[[Stanowisko / Position ]:[Stanowisko / Position ]],0)))</f>
        <v>n/a</v>
      </c>
      <c r="DQ148" s="190" t="str">
        <f>IF(INDEX(tab_MinKomp[Testy czystości / Reinheitstests],MATCH($B147,tab_MinKomp[[Stanowisko / Position ]:[Stanowisko / Position ]],0))="n/a","n/a",DQ147-INDEX(tab_MinKomp[Testy czystości / Reinheitstests],MATCH($B147,tab_MinKomp[[Stanowisko / Position ]:[Stanowisko / Position ]],0)))</f>
        <v>n/a</v>
      </c>
      <c r="DR148" s="190" t="str">
        <f>IF(INDEX(tab_MinKomp[Testy czystości / Reinheitstests],MATCH($B147,tab_MinKomp[[Stanowisko / Position ]:[Stanowisko / Position ]],0))="n/a","n/a",DR147-INDEX(tab_MinKomp[Testy czystości / Reinheitstests],MATCH($B147,tab_MinKomp[[Stanowisko / Position ]:[Stanowisko / Position ]],0)))</f>
        <v>n/a</v>
      </c>
      <c r="DS148" s="190" t="str">
        <f>IF(INDEX(tab_MinKomp[Testy czystości / Reinheitstests],MATCH($B147,tab_MinKomp[[Stanowisko / Position ]:[Stanowisko / Position ]],0))="n/a","n/a",DS147-INDEX(tab_MinKomp[Testy czystości / Reinheitstests],MATCH($B147,tab_MinKomp[[Stanowisko / Position ]:[Stanowisko / Position ]],0)))</f>
        <v>n/a</v>
      </c>
      <c r="DT148" s="194" t="str">
        <f>IF(INDEX(tab_MinKomp[SUPPLIER MANAGEMENT],MATCH($B147,tab_MinKomp[[Stanowisko / Position ]:[Stanowisko / Position ]],0))="n/a","n/a",DT147-INDEX(tab_MinKomp[SUPPLIER MANAGEMENT],MATCH($B147,tab_MinKomp[[Stanowisko / Position ]:[Stanowisko / Position ]],0)))</f>
        <v>n/a</v>
      </c>
      <c r="DU148" s="190" t="str">
        <f>IF(INDEX(tab_MinKomp[Testy czystości / Reinheitstests],MATCH($B147,tab_MinKomp[[Stanowisko / Position ]:[Stanowisko / Position ]],0))="n/a","n/a",DU147-INDEX(tab_MinKomp[Testy czystości / Reinheitstests],MATCH($B147,tab_MinKomp[[Stanowisko / Position ]:[Stanowisko / Position ]],0)))</f>
        <v>n/a</v>
      </c>
      <c r="DV148" s="190" t="str">
        <f>IF(INDEX(tab_MinKomp[Testy czystości / Reinheitstests],MATCH($B147,tab_MinKomp[[Stanowisko / Position ]:[Stanowisko / Position ]],0))="n/a","n/a",DV147-INDEX(tab_MinKomp[Testy czystości / Reinheitstests],MATCH($B147,tab_MinKomp[[Stanowisko / Position ]:[Stanowisko / Position ]],0)))</f>
        <v>n/a</v>
      </c>
      <c r="DW148" s="190" t="str">
        <f>IF(INDEX(tab_MinKomp[Testy czystości / Reinheitstests],MATCH($B147,tab_MinKomp[[Stanowisko / Position ]:[Stanowisko / Position ]],0))="n/a","n/a",DW147-INDEX(tab_MinKomp[Testy czystości / Reinheitstests],MATCH($B147,tab_MinKomp[[Stanowisko / Position ]:[Stanowisko / Position ]],0)))</f>
        <v>n/a</v>
      </c>
      <c r="DX148" s="190" t="str">
        <f>IF(INDEX(tab_MinKomp[Testy czystości / Reinheitstests],MATCH($B147,tab_MinKomp[[Stanowisko / Position ]:[Stanowisko / Position ]],0))="n/a","n/a",DX147-INDEX(tab_MinKomp[Testy czystości / Reinheitstests],MATCH($B147,tab_MinKomp[[Stanowisko / Position ]:[Stanowisko / Position ]],0)))</f>
        <v>n/a</v>
      </c>
      <c r="DY148" s="190" t="str">
        <f>IF(INDEX(tab_MinKomp[Testy czystości / Reinheitstests],MATCH($B147,tab_MinKomp[[Stanowisko / Position ]:[Stanowisko / Position ]],0))="n/a","n/a",DY147-INDEX(tab_MinKomp[Testy czystości / Reinheitstests],MATCH($B147,tab_MinKomp[[Stanowisko / Position ]:[Stanowisko / Position ]],0)))</f>
        <v>n/a</v>
      </c>
      <c r="DZ148" s="190" t="str">
        <f>IF(INDEX(tab_MinKomp[Testy czystości / Reinheitstests],MATCH($B147,tab_MinKomp[[Stanowisko / Position ]:[Stanowisko / Position ]],0))="n/a","n/a",DZ147-INDEX(tab_MinKomp[Testy czystości / Reinheitstests],MATCH($B147,tab_MinKomp[[Stanowisko / Position ]:[Stanowisko / Position ]],0)))</f>
        <v>n/a</v>
      </c>
      <c r="EA148" s="190" t="str">
        <f>IF(INDEX(tab_MinKomp[Testy czystości / Reinheitstests],MATCH($B147,tab_MinKomp[[Stanowisko / Position ]:[Stanowisko / Position ]],0))="n/a","n/a",EA147-INDEX(tab_MinKomp[Testy czystości / Reinheitstests],MATCH($B147,tab_MinKomp[[Stanowisko / Position ]:[Stanowisko / Position ]],0)))</f>
        <v>n/a</v>
      </c>
      <c r="EB148" s="190" t="str">
        <f>IF(INDEX(tab_MinKomp[Testy czystości / Reinheitstests],MATCH($B147,tab_MinKomp[[Stanowisko / Position ]:[Stanowisko / Position ]],0))="n/a","n/a",EB147-INDEX(tab_MinKomp[Testy czystości / Reinheitstests],MATCH($B147,tab_MinKomp[[Stanowisko / Position ]:[Stanowisko / Position ]],0)))</f>
        <v>n/a</v>
      </c>
      <c r="EC148" s="190" t="str">
        <f>IF(INDEX(tab_MinKomp[Testy czystości / Reinheitstests],MATCH($B147,tab_MinKomp[[Stanowisko / Position ]:[Stanowisko / Position ]],0))="n/a","n/a",EC147-INDEX(tab_MinKomp[Testy czystości / Reinheitstests],MATCH($B147,tab_MinKomp[[Stanowisko / Position ]:[Stanowisko / Position ]],0)))</f>
        <v>n/a</v>
      </c>
      <c r="ED148" s="190" t="str">
        <f>IF(INDEX(tab_MinKomp[Testy czystości / Reinheitstests],MATCH($B147,tab_MinKomp[[Stanowisko / Position ]:[Stanowisko / Position ]],0))="n/a","n/a",ED147-INDEX(tab_MinKomp[Testy czystości / Reinheitstests],MATCH($B147,tab_MinKomp[[Stanowisko / Position ]:[Stanowisko / Position ]],0)))</f>
        <v>n/a</v>
      </c>
      <c r="EE148" s="190" t="str">
        <f>IF(INDEX(tab_MinKomp[Testy czystości / Reinheitstests],MATCH($B147,tab_MinKomp[[Stanowisko / Position ]:[Stanowisko / Position ]],0))="n/a","n/a",EE147-INDEX(tab_MinKomp[Testy czystości / Reinheitstests],MATCH($B147,tab_MinKomp[[Stanowisko / Position ]:[Stanowisko / Position ]],0)))</f>
        <v>n/a</v>
      </c>
      <c r="EF148" s="190" t="str">
        <f>IF(INDEX(tab_MinKomp[Testy czystości / Reinheitstests],MATCH($B147,tab_MinKomp[[Stanowisko / Position ]:[Stanowisko / Position ]],0))="n/a","n/a",EF147-INDEX(tab_MinKomp[Testy czystości / Reinheitstests],MATCH($B147,tab_MinKomp[[Stanowisko / Position ]:[Stanowisko / Position ]],0)))</f>
        <v>n/a</v>
      </c>
      <c r="EG148" s="190" t="str">
        <f>IF(INDEX(tab_MinKomp[Testy czystości / Reinheitstests],MATCH($B147,tab_MinKomp[[Stanowisko / Position ]:[Stanowisko / Position ]],0))="n/a","n/a",EG147-INDEX(tab_MinKomp[Testy czystości / Reinheitstests],MATCH($B147,tab_MinKomp[[Stanowisko / Position ]:[Stanowisko / Position ]],0)))</f>
        <v>n/a</v>
      </c>
      <c r="EH148" s="190" t="str">
        <f>IF(INDEX(tab_MinKomp[Testy czystości / Reinheitstests],MATCH($B147,tab_MinKomp[[Stanowisko / Position ]:[Stanowisko / Position ]],0))="n/a","n/a",EH147-INDEX(tab_MinKomp[Testy czystości / Reinheitstests],MATCH($B147,tab_MinKomp[[Stanowisko / Position ]:[Stanowisko / Position ]],0)))</f>
        <v>n/a</v>
      </c>
      <c r="EI148" s="190" t="str">
        <f>IF(INDEX(tab_MinKomp[Testy czystości / Reinheitstests],MATCH($B147,tab_MinKomp[[Stanowisko / Position ]:[Stanowisko / Position ]],0))="n/a","n/a",EI147-INDEX(tab_MinKomp[Testy czystości / Reinheitstests],MATCH($B147,tab_MinKomp[[Stanowisko / Position ]:[Stanowisko / Position ]],0)))</f>
        <v>n/a</v>
      </c>
      <c r="EJ148" s="190" t="str">
        <f>IF(INDEX(tab_MinKomp[Testy czystości / Reinheitstests],MATCH($B147,tab_MinKomp[[Stanowisko / Position ]:[Stanowisko / Position ]],0))="n/a","n/a",EJ147-INDEX(tab_MinKomp[Testy czystości / Reinheitstests],MATCH($B147,tab_MinKomp[[Stanowisko / Position ]:[Stanowisko / Position ]],0)))</f>
        <v>n/a</v>
      </c>
      <c r="EK148" s="190" t="str">
        <f>IF(INDEX(tab_MinKomp[Testy czystości / Reinheitstests],MATCH($B147,tab_MinKomp[[Stanowisko / Position ]:[Stanowisko / Position ]],0))="n/a","n/a",EK147-INDEX(tab_MinKomp[Testy czystości / Reinheitstests],MATCH($B147,tab_MinKomp[[Stanowisko / Position ]:[Stanowisko / Position ]],0)))</f>
        <v>n/a</v>
      </c>
      <c r="EL148" s="190" t="str">
        <f>IF(INDEX(tab_MinKomp[Testy czystości / Reinheitstests],MATCH($B147,tab_MinKomp[[Stanowisko / Position ]:[Stanowisko / Position ]],0))="n/a","n/a",EL147-INDEX(tab_MinKomp[Testy czystości / Reinheitstests],MATCH($B147,tab_MinKomp[[Stanowisko / Position ]:[Stanowisko / Position ]],0)))</f>
        <v>n/a</v>
      </c>
      <c r="EM148" s="190" t="str">
        <f>IF(INDEX(tab_MinKomp[Testy czystości / Reinheitstests],MATCH($B147,tab_MinKomp[[Stanowisko / Position ]:[Stanowisko / Position ]],0))="n/a","n/a",EM147-INDEX(tab_MinKomp[Testy czystości / Reinheitstests],MATCH($B147,tab_MinKomp[[Stanowisko / Position ]:[Stanowisko / Position ]],0)))</f>
        <v>n/a</v>
      </c>
      <c r="EN148" s="190" t="str">
        <f>IF(INDEX(tab_MinKomp[Testy czystości / Reinheitstests],MATCH($B147,tab_MinKomp[[Stanowisko / Position ]:[Stanowisko / Position ]],0))="n/a","n/a",EN147-INDEX(tab_MinKomp[Testy czystości / Reinheitstests],MATCH($B147,tab_MinKomp[[Stanowisko / Position ]:[Stanowisko / Position ]],0)))</f>
        <v>n/a</v>
      </c>
      <c r="EO148" s="194" t="str">
        <f>IF(INDEX(tab_MinKomp[Konserwacja Rep],MATCH($B147,tab_MinKomp[[Stanowisko / Position ]:[Stanowisko / Position ]],0))="n/a","n/a",EO147-INDEX(tab_MinKomp[Konserwacja Rep],MATCH($B147,tab_MinKomp[[Stanowisko / Position ]:[Stanowisko / Position ]],0)))</f>
        <v>n/a</v>
      </c>
      <c r="EP148" s="194" t="str">
        <f>IF(INDEX(tab_MinKomp[[Konserwacja Engel ]],MATCH($B147,tab_MinKomp[[Stanowisko / Position ]:[Stanowisko / Position ]],0))="n/a","n/a",EP147-INDEX(tab_MinKomp[[Konserwacja Engel ]],MATCH($B147,tab_MinKomp[[Stanowisko / Position ]:[Stanowisko / Position ]],0)))</f>
        <v>n/a</v>
      </c>
      <c r="EQ148" s="194" t="str">
        <f>IF(INDEX(tab_MinKomp[Konserwacja B 50],MATCH($B147,tab_MinKomp[[Stanowisko / Position ]:[Stanowisko / Position ]],0))="n/a","n/a",EQ147-INDEX(tab_MinKomp[Konserwacja B 50],MATCH($B147,tab_MinKomp[[Stanowisko / Position ]:[Stanowisko / Position ]],0)))</f>
        <v>n/a</v>
      </c>
      <c r="ER148" s="194" t="str">
        <f>IF(INDEX(tab_MinKomp[[Konserwacja EOL ]],MATCH($B147,tab_MinKomp[[Stanowisko / Position ]:[Stanowisko / Position ]],0))="n/a","n/a",ER147-INDEX(tab_MinKomp[[Konserwacja EOL ]],MATCH($B147,tab_MinKomp[[Stanowisko / Position ]:[Stanowisko / Position ]],0)))</f>
        <v>n/a</v>
      </c>
      <c r="ES148" s="194" t="str">
        <f>IF(INDEX(tab_MinKomp[Konserwacja Branson],MATCH($B147,tab_MinKomp[[Stanowisko / Position ]:[Stanowisko / Position ]],0))="n/a","n/a",ES147-INDEX(tab_MinKomp[Konserwacja Branson],MATCH($B147,tab_MinKomp[[Stanowisko / Position ]:[Stanowisko / Position ]],0)))</f>
        <v>n/a</v>
      </c>
      <c r="ET148" s="194" t="str">
        <f>IF(INDEX(tab_MinKomp[Konserwacja coolery],MATCH($B147,tab_MinKomp[[Stanowisko / Position ]:[Stanowisko / Position ]],0))="n/a","n/a",ET147-INDEX(tab_MinKomp[Konserwacja coolery],MATCH($B147,tab_MinKomp[[Stanowisko / Position ]:[Stanowisko / Position ]],0)))</f>
        <v>n/a</v>
      </c>
      <c r="EU148" s="194" t="str">
        <f>IF(INDEX(tab_MinKomp[Konserwacja piecy],MATCH($B147,tab_MinKomp[[Stanowisko / Position ]:[Stanowisko / Position ]],0))="n/a","n/a",EU147-INDEX(tab_MinKomp[Konserwacja piecy],MATCH($B147,tab_MinKomp[[Stanowisko / Position ]:[Stanowisko / Position ]],0)))</f>
        <v>n/a</v>
      </c>
      <c r="EV148" s="194" t="str">
        <f>IF(INDEX(tab_MinKomp[Rysunek techniczny- czytanie],MATCH($B147,tab_MinKomp[[Stanowisko / Position ]:[Stanowisko / Position ]],0))="n/a","n/a",EV147-INDEX(tab_MinKomp[Rysunek techniczny- czytanie],MATCH($B147,tab_MinKomp[[Stanowisko / Position ]:[Stanowisko / Position ]],0)))</f>
        <v>n/a</v>
      </c>
      <c r="EW148" s="194" t="str">
        <f>IF(INDEX(tab_MinKomp[Elektryka],MATCH($B147,tab_MinKomp[[Stanowisko / Position ]:[Stanowisko / Position ]],0))="n/a","n/a",EW147-INDEX(tab_MinKomp[Elektryka],MATCH($B147,tab_MinKomp[[Stanowisko / Position ]:[Stanowisko / Position ]],0)))</f>
        <v>n/a</v>
      </c>
      <c r="EX148" s="194" t="str">
        <f>IF(INDEX(tab_MinKomp[Pneumatyka],MATCH($B147,tab_MinKomp[[Stanowisko / Position ]:[Stanowisko / Position ]],0))="n/a","n/a",EX147-INDEX(tab_MinKomp[Pneumatyka],MATCH($B147,tab_MinKomp[[Stanowisko / Position ]:[Stanowisko / Position ]],0)))</f>
        <v>n/a</v>
      </c>
      <c r="EY148" s="194" t="str">
        <f>IF(INDEX(tab_MinKomp[[Hydraulika ]],MATCH($B147,tab_MinKomp[[Stanowisko / Position ]:[Stanowisko / Position ]],0))="n/a","n/a",EY147-INDEX(tab_MinKomp[[Hydraulika ]],MATCH($B147,tab_MinKomp[[Stanowisko / Position ]:[Stanowisko / Position ]],0)))</f>
        <v>n/a</v>
      </c>
      <c r="EZ148" s="194" t="str">
        <f>IF(INDEX(tab_MinKomp[Podciśnienie],MATCH($B147,tab_MinKomp[[Stanowisko / Position ]:[Stanowisko / Position ]],0))="n/a","n/a",EZ147-INDEX(tab_MinKomp[Podciśnienie],MATCH($B147,tab_MinKomp[[Stanowisko / Position ]:[Stanowisko / Position ]],0)))</f>
        <v>n/a</v>
      </c>
      <c r="FA148" s="194" t="str">
        <f>IF(INDEX(tab_MinKomp[Usuwanie awarii],MATCH($B147,tab_MinKomp[[Stanowisko / Position ]:[Stanowisko / Position ]],0))="n/a","n/a",FA147-INDEX(tab_MinKomp[Usuwanie awarii],MATCH($B147,tab_MinKomp[[Stanowisko / Position ]:[Stanowisko / Position ]],0)))</f>
        <v>n/a</v>
      </c>
      <c r="FB148" s="194" t="str">
        <f>IF(INDEX(tab_MinKomp[Obsługa robotów],MATCH($B147,tab_MinKomp[[Stanowisko / Position ]:[Stanowisko / Position ]],0))="n/a","n/a",FB147-INDEX(tab_MinKomp[Obsługa robotów],MATCH($B147,tab_MinKomp[[Stanowisko / Position ]:[Stanowisko / Position ]],0)))</f>
        <v>n/a</v>
      </c>
      <c r="FC148" s="194" t="str">
        <f>IF(INDEX(tab_MinKomp[Obsługa sterowania maszyny],MATCH($B147,tab_MinKomp[[Stanowisko / Position ]:[Stanowisko / Position ]],0))="n/a","n/a",FC147-INDEX(tab_MinKomp[Obsługa sterowania maszyny],MATCH($B147,tab_MinKomp[[Stanowisko / Position ]:[Stanowisko / Position ]],0)))</f>
        <v>n/a</v>
      </c>
      <c r="FD148" s="194" t="str">
        <f>IF(INDEX(tab_MinKomp[Usuwanie przyczyn żródłowych],MATCH($B147,tab_MinKomp[[Stanowisko / Position ]:[Stanowisko / Position ]],0))="n/a","n/a",FD147-INDEX(tab_MinKomp[Usuwanie przyczyn żródłowych],MATCH($B147,tab_MinKomp[[Stanowisko / Position ]:[Stanowisko / Position ]],0)))</f>
        <v>n/a</v>
      </c>
      <c r="FE148" s="194" t="str">
        <f>IF(INDEX(tab_MinKomp[Cmms stosowanie],MATCH($B147,tab_MinKomp[[Stanowisko / Position ]:[Stanowisko / Position ]],0))="n/a","n/a",FE147-INDEX(tab_MinKomp[Cmms stosowanie],MATCH($B147,tab_MinKomp[[Stanowisko / Position ]:[Stanowisko / Position ]],0)))</f>
        <v>n/a</v>
      </c>
      <c r="FF148" s="190" t="str">
        <f>IF(INDEX(tab_MinKomp[Testy czystości / Reinheitstests],MATCH($B147,tab_MinKomp[[Stanowisko / Position ]:[Stanowisko / Position ]],0))="n/a","n/a",FF147-INDEX(tab_MinKomp[Testy czystości / Reinheitstests],MATCH($B147,tab_MinKomp[[Stanowisko / Position ]:[Stanowisko / Position ]],0)))</f>
        <v>n/a</v>
      </c>
      <c r="FG148" s="194" t="str">
        <f>IF(INDEX(tab_MinKomp[Czyszczenie form plastikowych],MATCH($B147,tab_MinKomp[[Stanowisko / Position ]:[Stanowisko / Position ]],0))="n/a","n/a",FG147-INDEX(tab_MinKomp[Czyszczenie form plastikowych],MATCH($B147,tab_MinKomp[[Stanowisko / Position ]:[Stanowisko / Position ]],0)))</f>
        <v>n/a</v>
      </c>
      <c r="FH148" s="194" t="str">
        <f>IF(INDEX(tab_MinKomp[Wymiana form plastik],MATCH($B147,tab_MinKomp[[Stanowisko / Position ]:[Stanowisko / Position ]],0))="n/a","n/a",FH147-INDEX(tab_MinKomp[Wymiana form plastik],MATCH($B147,tab_MinKomp[[Stanowisko / Position ]:[Stanowisko / Position ]],0)))</f>
        <v>n/a</v>
      </c>
      <c r="FI148" s="194" t="str">
        <f>IF(INDEX(tab_MinKomp[Wymiana form guma],MATCH($B147,tab_MinKomp[[Stanowisko / Position ]:[Stanowisko / Position ]],0))="n/a","n/a",FI147-INDEX(tab_MinKomp[Wymiana form guma],MATCH($B147,tab_MinKomp[[Stanowisko / Position ]:[Stanowisko / Position ]],0)))</f>
        <v>n/a</v>
      </c>
      <c r="FJ148" s="194" t="str">
        <f>IF(INDEX(tab_MinKomp[Konserwacja KK],MATCH($B147,tab_MinKomp[[Stanowisko / Position ]:[Stanowisko / Position ]],0))="n/a","n/a",FJ147-INDEX(tab_MinKomp[Konserwacja KK],MATCH($B147,tab_MinKomp[[Stanowisko / Position ]:[Stanowisko / Position ]],0)))</f>
        <v>n/a</v>
      </c>
      <c r="FK148" s="194" t="str">
        <f>IF(INDEX(tab_MinKomp[Konserwacja form guma],MATCH($B147,tab_MinKomp[[Stanowisko / Position ]:[Stanowisko / Position ]],0))="n/a","n/a",FK147-INDEX(tab_MinKomp[Konserwacja form guma],MATCH($B147,tab_MinKomp[[Stanowisko / Position ]:[Stanowisko / Position ]],0)))</f>
        <v>n/a</v>
      </c>
      <c r="FL148" s="194" t="str">
        <f>IF(INDEX(tab_MinKomp[Konserwacja form plastiki],MATCH($B147,tab_MinKomp[[Stanowisko / Position ]:[Stanowisko / Position ]],0))="n/a","n/a",FL147-INDEX(tab_MinKomp[Konserwacja form plastiki],MATCH($B147,tab_MinKomp[[Stanowisko / Position ]:[Stanowisko / Position ]],0)))</f>
        <v>n/a</v>
      </c>
      <c r="FM148" s="194" t="str">
        <f>IF(INDEX(tab_MinKomp[Konserwacja Gorącego Kanału],MATCH($B147,tab_MinKomp[[Stanowisko / Position ]:[Stanowisko / Position ]],0))="n/a","n/a",FM147-INDEX(tab_MinKomp[Konserwacja Gorącego Kanału],MATCH($B147,tab_MinKomp[[Stanowisko / Position ]:[Stanowisko / Position ]],0)))</f>
        <v>n/a</v>
      </c>
      <c r="FN148" s="194" t="str">
        <f>IF(INDEX(tab_MinKomp[MS Office (Excel)],MATCH($B147,tab_MinKomp[[Stanowisko / Position ]:[Stanowisko / Position ]],0))="n/a","n/a",FN147-INDEX(tab_MinKomp[MS Office (Excel)],MATCH($B147,tab_MinKomp[[Stanowisko / Position ]:[Stanowisko / Position ]],0)))</f>
        <v>n/a</v>
      </c>
      <c r="FO148" s="194" t="str">
        <f>IF(INDEX(tab_MinKomp[MS Office (Word)],MATCH($B147,tab_MinKomp[[Stanowisko / Position ]:[Stanowisko / Position ]],0))="n/a","n/a",FO147-INDEX(tab_MinKomp[MS Office (Word)],MATCH($B147,tab_MinKomp[[Stanowisko / Position ]:[Stanowisko / Position ]],0)))</f>
        <v>n/a</v>
      </c>
      <c r="FP148" s="194" t="str">
        <f>IF(INDEX(tab_MinKomp[MS Office (Power Point)],MATCH($B147,tab_MinKomp[[Stanowisko / Position ]:[Stanowisko / Position ]],0))="n/a","n/a",FP147-INDEX(tab_MinKomp[MS Office (Power Point)],MATCH($B147,tab_MinKomp[[Stanowisko / Position ]:[Stanowisko / Position ]],0)))</f>
        <v>n/a</v>
      </c>
      <c r="FQ148" s="196" t="str">
        <f>IF(INDEX(tab_MinKomp[Język angielski / Englisch],MATCH($B147,tab_MinKomp[[Stanowisko / Position ]:[Stanowisko / Position ]],0))="n/a","n/a",FQ147-INDEX(tab_MinKomp[Język angielski / Englisch],MATCH($B147,tab_MinKomp[[Stanowisko / Position ]:[Stanowisko / Position ]],0)))</f>
        <v>n/a</v>
      </c>
      <c r="FR148" s="196" t="str">
        <f>IF(INDEX(tab_MinKomp[Język niemiecki / Deutsch],MATCH($B147,tab_MinKomp[[Stanowisko / Position ]:[Stanowisko / Position ]],0))="n/a","n/a",FR147-INDEX(tab_MinKomp[Język niemiecki / Deutsch],MATCH($B147,tab_MinKomp[[Stanowisko / Position ]:[Stanowisko / Position ]],0)))</f>
        <v>n/a</v>
      </c>
      <c r="FS148" s="194">
        <f>IF(INDEX(tab_MinKomp[Zarządzanie dokumentacją procesową / Process dokumentation management],MATCH($B147,tab_MinKomp[[Stanowisko / Position ]:[Stanowisko / Position ]],0))="n/a","n/a",FS147-INDEX(tab_MinKomp[Zarządzanie dokumentacją procesową / Process dokumentation management],MATCH($B147,tab_MinKomp[[Stanowisko / Position ]:[Stanowisko / Position ]],0)))</f>
        <v>1</v>
      </c>
      <c r="FT148" s="194">
        <f>IF(INDEX(tab_MinKomp[Znajomość procesów z obszaru / Kenntiss der prozesse in dem Bereich],MATCH($B147,tab_MinKomp[[Stanowisko / Position ]:[Stanowisko / Position ]],0))="n/a","n/a",FT147-INDEX(tab_MinKomp[Znajomość procesów z obszaru / Kenntiss der prozesse in dem Bereich],MATCH($B147,tab_MinKomp[[Stanowisko / Position ]:[Stanowisko / Position ]],0)))</f>
        <v>1</v>
      </c>
      <c r="FU148" s="194">
        <f>IF(INDEX(tab_MinKomp[optymalizacja procesów / Prozessoptymalisierung],MATCH($B147,tab_MinKomp[[Stanowisko / Position ]:[Stanowisko / Position ]],0))="n/a","n/a",FU147-INDEX(tab_MinKomp[optymalizacja procesów / Prozessoptymalisierung],MATCH($B147,tab_MinKomp[[Stanowisko / Position ]:[Stanowisko / Position ]],0)))</f>
        <v>1</v>
      </c>
      <c r="FV148" s="194">
        <f>IF(INDEX(tab_MinKomp[Umiejętności szkoleniowe / Trainingsfähigkeiten],MATCH($B147,tab_MinKomp[[Stanowisko / Position ]:[Stanowisko / Position ]],0))="n/a","n/a",FV147-INDEX(tab_MinKomp[Umiejętności szkoleniowe / Trainingsfähigkeiten],MATCH($B147,tab_MinKomp[[Stanowisko / Position ]:[Stanowisko / Position ]],0)))</f>
        <v>2</v>
      </c>
      <c r="FW148" s="194">
        <f>IF(INDEX(tab_MinKomp[Analityczne myślenie, podejście / Analitysches Denken, Einstellung],MATCH($B147,tab_MinKomp[[Stanowisko / Position ]:[Stanowisko / Position ]],0))="n/a","n/a",FW147-INDEX(tab_MinKomp[Analityczne myślenie, podejście / Analitysches Denken, Einstellung],MATCH($B147,tab_MinKomp[[Stanowisko / Position ]:[Stanowisko / Position ]],0)))</f>
        <v>2</v>
      </c>
      <c r="FX148" s="194">
        <f>IF(INDEX(tab_MinKomp[Dokładność, precyzja w dzialaniu / Genauigkeit, Präzision in die Arbeit],MATCH($B147,tab_MinKomp[[Stanowisko / Position ]:[Stanowisko / Position ]],0))="n/a","n/a",FX147-INDEX(tab_MinKomp[Dokładność, precyzja w dzialaniu / Genauigkeit, Präzision in die Arbeit],MATCH($B147,tab_MinKomp[[Stanowisko / Position ]:[Stanowisko / Position ]],0)))</f>
        <v>1</v>
      </c>
      <c r="FY148" s="194">
        <f>IF(INDEX(tab_MinKomp[Dyspozycyjność / Verfügbarkeit],MATCH($B147,tab_MinKomp[[Stanowisko / Position ]:[Stanowisko / Position ]],0))="n/a","n/a",FY147-INDEX(tab_MinKomp[Dyspozycyjność / Verfügbarkeit],MATCH($B147,tab_MinKomp[[Stanowisko / Position ]:[Stanowisko / Position ]],0)))</f>
        <v>0</v>
      </c>
      <c r="FZ148" s="194">
        <f>IF(INDEX(tab_MinKomp[Zaangażowanie / 
Engagement],MATCH($B147,tab_MinKomp[[Stanowisko / Position ]:[Stanowisko / Position ]],0))="n/a","n/a",FZ147-INDEX(tab_MinKomp[Zaangażowanie / 
Engagement],MATCH($B147,tab_MinKomp[[Stanowisko / Position ]:[Stanowisko / Position ]],0)))</f>
        <v>1</v>
      </c>
      <c r="GA148" s="194" t="str">
        <f>IF(INDEX(tab_MinKomp[Konserwacja form guma],MATCH($B147,tab_MinKomp[[Stanowisko / Position ]:[Stanowisko / Position ]],0))="n/a","n/a",GA147-INDEX(tab_MinKomp[Konserwacja form guma],MATCH($B147,tab_MinKomp[[Stanowisko / Position ]:[Stanowisko / Position ]],0)))</f>
        <v>n/a</v>
      </c>
      <c r="GB148" s="194" t="str">
        <f>IF(INDEX(tab_MinKomp[Konserwacja form plastiki],MATCH($B147,tab_MinKomp[[Stanowisko / Position ]:[Stanowisko / Position ]],0))="n/a","n/a",GB147-INDEX(tab_MinKomp[Konserwacja form plastiki],MATCH($B147,tab_MinKomp[[Stanowisko / Position ]:[Stanowisko / Position ]],0)))</f>
        <v>n/a</v>
      </c>
      <c r="GC148" s="194">
        <f>IF(INDEX(tab_MinKomp[Elastyczność w działaniu],MATCH($B147,tab_MinKomp[[Stanowisko / Position ]:[Stanowisko / Position ]],0))="n/a","n/a",GC147-INDEX(tab_MinKomp[Elastyczność w działaniu],MATCH($B147,tab_MinKomp[[Stanowisko / Position ]:[Stanowisko / Position ]],0)))</f>
        <v>1</v>
      </c>
      <c r="GD148" s="194">
        <f>IF(INDEX(tab_MinKomp[Komunikatywność],MATCH($B147,tab_MinKomp[[Stanowisko / Position ]:[Stanowisko / Position ]],0))="n/a","n/a",GD147-INDEX(tab_MinKomp[Komunikatywność],MATCH($B147,tab_MinKomp[[Stanowisko / Position ]:[Stanowisko / Position ]],0)))</f>
        <v>2</v>
      </c>
      <c r="GE148" s="193" t="str">
        <f>IF(INDEX(tab_MinKomp[Motywowanie i budowanie zaangażowania zespołu],MATCH($B147,tab_MinKomp[[Stanowisko / Position ]:[Stanowisko / Position ]],0))="n/a","n/a",GE147-INDEX(tab_MinKomp[Motywowanie i budowanie zaangażowania zespołu],MATCH($B147,tab_MinKomp[[Stanowisko / Position ]:[Stanowisko / Position ]],0)))</f>
        <v>n/a</v>
      </c>
      <c r="GF148" s="186" t="s">
        <v>248</v>
      </c>
      <c r="GG148" s="186" t="s">
        <v>248</v>
      </c>
      <c r="GH148" s="186" t="s">
        <v>248</v>
      </c>
      <c r="GI148" s="186" t="s">
        <v>248</v>
      </c>
      <c r="GJ148" s="186" t="s">
        <v>248</v>
      </c>
      <c r="GK148" s="186" t="s">
        <v>248</v>
      </c>
      <c r="GL148" s="186" t="s">
        <v>248</v>
      </c>
      <c r="GM148" s="186" t="s">
        <v>248</v>
      </c>
      <c r="GN148" s="186" t="s">
        <v>248</v>
      </c>
      <c r="GO148" s="186" t="s">
        <v>248</v>
      </c>
      <c r="GP148" s="186" t="s">
        <v>248</v>
      </c>
      <c r="GQ148" s="186" t="s">
        <v>248</v>
      </c>
      <c r="GR148" s="186" t="s">
        <v>248</v>
      </c>
      <c r="GS148" s="186" t="s">
        <v>248</v>
      </c>
      <c r="GT148" s="186" t="s">
        <v>248</v>
      </c>
      <c r="GU148" s="186" t="s">
        <v>248</v>
      </c>
      <c r="GV148" s="186" t="s">
        <v>248</v>
      </c>
      <c r="GW148" s="186" t="s">
        <v>248</v>
      </c>
      <c r="GX148" s="186" t="s">
        <v>248</v>
      </c>
      <c r="GY148" s="186" t="s">
        <v>248</v>
      </c>
      <c r="GZ148" s="261" t="s">
        <v>248</v>
      </c>
      <c r="HA148" s="261" t="s">
        <v>248</v>
      </c>
      <c r="HB148" s="191">
        <f>SUM(G148:GE148)/(HB147-(SUM(G148:GE148)))</f>
        <v>0.33333333333333331</v>
      </c>
    </row>
    <row r="149" spans="1:211" ht="24.9" customHeight="1" x14ac:dyDescent="0.3">
      <c r="A149" s="105" t="s">
        <v>321</v>
      </c>
      <c r="B149" s="105" t="s">
        <v>315</v>
      </c>
      <c r="C149" s="105" t="s">
        <v>381</v>
      </c>
      <c r="D149" s="105">
        <v>485</v>
      </c>
      <c r="E149" s="394" t="s">
        <v>460</v>
      </c>
      <c r="F149" s="185" t="s">
        <v>374</v>
      </c>
      <c r="G149" s="186">
        <v>2</v>
      </c>
      <c r="H149" s="186">
        <v>1</v>
      </c>
      <c r="I149" s="186">
        <v>2</v>
      </c>
      <c r="J149" s="186">
        <v>1</v>
      </c>
      <c r="K149" s="186">
        <v>1</v>
      </c>
      <c r="L149" s="186" t="s">
        <v>248</v>
      </c>
      <c r="M149" s="186" t="s">
        <v>248</v>
      </c>
      <c r="N149" s="186" t="s">
        <v>248</v>
      </c>
      <c r="O149" s="186">
        <v>1</v>
      </c>
      <c r="P149" s="186">
        <v>1</v>
      </c>
      <c r="Q149" s="186" t="s">
        <v>248</v>
      </c>
      <c r="R149" s="186" t="s">
        <v>248</v>
      </c>
      <c r="S149" s="186" t="s">
        <v>248</v>
      </c>
      <c r="T149" s="186" t="s">
        <v>248</v>
      </c>
      <c r="U149" s="186" t="s">
        <v>248</v>
      </c>
      <c r="V149" s="186" t="s">
        <v>248</v>
      </c>
      <c r="W149" s="186" t="s">
        <v>248</v>
      </c>
      <c r="X149" s="186" t="s">
        <v>248</v>
      </c>
      <c r="Y149" s="186" t="s">
        <v>248</v>
      </c>
      <c r="Z149" s="186" t="s">
        <v>248</v>
      </c>
      <c r="AA149" s="186" t="s">
        <v>248</v>
      </c>
      <c r="AB149" s="186" t="s">
        <v>248</v>
      </c>
      <c r="AC149" s="186" t="s">
        <v>248</v>
      </c>
      <c r="AD149" s="186" t="s">
        <v>248</v>
      </c>
      <c r="AE149" s="186" t="s">
        <v>248</v>
      </c>
      <c r="AF149" s="186" t="s">
        <v>248</v>
      </c>
      <c r="AG149" s="186" t="s">
        <v>248</v>
      </c>
      <c r="AH149" s="186" t="s">
        <v>248</v>
      </c>
      <c r="AI149" s="186" t="s">
        <v>248</v>
      </c>
      <c r="AJ149" s="186" t="s">
        <v>248</v>
      </c>
      <c r="AK149" s="186" t="s">
        <v>248</v>
      </c>
      <c r="AL149" s="186">
        <v>1</v>
      </c>
      <c r="AM149" s="186" t="s">
        <v>248</v>
      </c>
      <c r="AN149" s="186" t="s">
        <v>248</v>
      </c>
      <c r="AO149" s="186">
        <v>1</v>
      </c>
      <c r="AP149" s="186" t="s">
        <v>248</v>
      </c>
      <c r="AQ149" s="186">
        <v>1</v>
      </c>
      <c r="AR149" s="186" t="s">
        <v>248</v>
      </c>
      <c r="AS149" s="186" t="s">
        <v>248</v>
      </c>
      <c r="AT149" s="186" t="s">
        <v>248</v>
      </c>
      <c r="AU149" s="186" t="s">
        <v>248</v>
      </c>
      <c r="AV149" s="186">
        <v>2</v>
      </c>
      <c r="AW149" s="186">
        <v>1</v>
      </c>
      <c r="AX149" s="186" t="s">
        <v>248</v>
      </c>
      <c r="AY149" s="186" t="s">
        <v>248</v>
      </c>
      <c r="AZ149" s="186" t="s">
        <v>248</v>
      </c>
      <c r="BA149" s="186" t="s">
        <v>248</v>
      </c>
      <c r="BB149" s="186" t="s">
        <v>248</v>
      </c>
      <c r="BC149" s="186" t="s">
        <v>248</v>
      </c>
      <c r="BD149" s="186" t="s">
        <v>248</v>
      </c>
      <c r="BE149" s="186" t="s">
        <v>248</v>
      </c>
      <c r="BF149" s="186" t="s">
        <v>248</v>
      </c>
      <c r="BG149" s="186" t="s">
        <v>248</v>
      </c>
      <c r="BH149" s="186" t="s">
        <v>248</v>
      </c>
      <c r="BI149" s="186" t="s">
        <v>248</v>
      </c>
      <c r="BJ149" s="186" t="s">
        <v>248</v>
      </c>
      <c r="BK149" s="186" t="s">
        <v>248</v>
      </c>
      <c r="BL149" s="186" t="s">
        <v>248</v>
      </c>
      <c r="BM149" s="186" t="s">
        <v>248</v>
      </c>
      <c r="BN149" s="186" t="s">
        <v>248</v>
      </c>
      <c r="BO149" s="186" t="s">
        <v>248</v>
      </c>
      <c r="BP149" s="186" t="s">
        <v>248</v>
      </c>
      <c r="BQ149" s="186">
        <v>2</v>
      </c>
      <c r="BR149" s="186" t="s">
        <v>248</v>
      </c>
      <c r="BS149" s="186">
        <v>2</v>
      </c>
      <c r="BT149" s="186" t="s">
        <v>248</v>
      </c>
      <c r="BU149" s="186">
        <v>2</v>
      </c>
      <c r="BV149" s="186" t="s">
        <v>248</v>
      </c>
      <c r="BW149" s="186">
        <v>2</v>
      </c>
      <c r="BX149" s="186">
        <v>2</v>
      </c>
      <c r="BY149" s="186">
        <v>2</v>
      </c>
      <c r="BZ149" s="186">
        <v>2</v>
      </c>
      <c r="CA149" s="186" t="s">
        <v>248</v>
      </c>
      <c r="CB149" s="186">
        <v>1</v>
      </c>
      <c r="CC149" s="186" t="s">
        <v>248</v>
      </c>
      <c r="CD149" s="186">
        <v>2</v>
      </c>
      <c r="CE149" s="186">
        <v>1</v>
      </c>
      <c r="CF149" s="186" t="s">
        <v>248</v>
      </c>
      <c r="CG149" s="186">
        <v>1</v>
      </c>
      <c r="CH149" s="186" t="s">
        <v>248</v>
      </c>
      <c r="CI149" s="186" t="s">
        <v>248</v>
      </c>
      <c r="CJ149" s="186" t="s">
        <v>248</v>
      </c>
      <c r="CK149" s="186" t="s">
        <v>248</v>
      </c>
      <c r="CL149" s="186" t="s">
        <v>248</v>
      </c>
      <c r="CM149" s="186" t="s">
        <v>248</v>
      </c>
      <c r="CN149" s="186" t="s">
        <v>248</v>
      </c>
      <c r="CO149" s="186" t="s">
        <v>248</v>
      </c>
      <c r="CP149" s="186" t="s">
        <v>248</v>
      </c>
      <c r="CQ149" s="186" t="s">
        <v>248</v>
      </c>
      <c r="CR149" s="186" t="s">
        <v>248</v>
      </c>
      <c r="CS149" s="186" t="s">
        <v>248</v>
      </c>
      <c r="CT149" s="186" t="s">
        <v>248</v>
      </c>
      <c r="CU149" s="186" t="s">
        <v>248</v>
      </c>
      <c r="CV149" s="186" t="s">
        <v>248</v>
      </c>
      <c r="CW149" s="186">
        <v>2</v>
      </c>
      <c r="CX149" s="186" t="s">
        <v>248</v>
      </c>
      <c r="CY149" s="186" t="s">
        <v>248</v>
      </c>
      <c r="CZ149" s="186" t="s">
        <v>248</v>
      </c>
      <c r="DA149" s="186" t="s">
        <v>248</v>
      </c>
      <c r="DB149" s="186" t="s">
        <v>248</v>
      </c>
      <c r="DC149" s="186" t="s">
        <v>248</v>
      </c>
      <c r="DD149" s="186" t="s">
        <v>248</v>
      </c>
      <c r="DE149" s="186" t="s">
        <v>248</v>
      </c>
      <c r="DF149" s="186">
        <v>1</v>
      </c>
      <c r="DG149" s="186" t="s">
        <v>248</v>
      </c>
      <c r="DH149" s="186" t="s">
        <v>248</v>
      </c>
      <c r="DI149" s="186" t="s">
        <v>248</v>
      </c>
      <c r="DJ149" s="186" t="s">
        <v>248</v>
      </c>
      <c r="DK149" s="186" t="s">
        <v>248</v>
      </c>
      <c r="DL149" s="186" t="s">
        <v>248</v>
      </c>
      <c r="DM149" s="186" t="s">
        <v>248</v>
      </c>
      <c r="DN149" s="186" t="s">
        <v>248</v>
      </c>
      <c r="DO149" s="186" t="s">
        <v>248</v>
      </c>
      <c r="DP149" s="186" t="s">
        <v>248</v>
      </c>
      <c r="DQ149" s="186" t="s">
        <v>248</v>
      </c>
      <c r="DR149" s="186" t="s">
        <v>248</v>
      </c>
      <c r="DS149" s="186" t="s">
        <v>248</v>
      </c>
      <c r="DT149" s="186" t="s">
        <v>248</v>
      </c>
      <c r="DU149" s="186" t="s">
        <v>248</v>
      </c>
      <c r="DV149" s="186" t="s">
        <v>248</v>
      </c>
      <c r="DW149" s="186" t="s">
        <v>248</v>
      </c>
      <c r="DX149" s="186" t="s">
        <v>248</v>
      </c>
      <c r="DY149" s="186" t="s">
        <v>248</v>
      </c>
      <c r="DZ149" s="186" t="s">
        <v>248</v>
      </c>
      <c r="EA149" s="186" t="s">
        <v>248</v>
      </c>
      <c r="EB149" s="186" t="s">
        <v>248</v>
      </c>
      <c r="EC149" s="186" t="s">
        <v>248</v>
      </c>
      <c r="ED149" s="186" t="s">
        <v>248</v>
      </c>
      <c r="EE149" s="186" t="s">
        <v>248</v>
      </c>
      <c r="EF149" s="186" t="s">
        <v>248</v>
      </c>
      <c r="EG149" s="186" t="s">
        <v>248</v>
      </c>
      <c r="EH149" s="186" t="s">
        <v>248</v>
      </c>
      <c r="EI149" s="186" t="s">
        <v>248</v>
      </c>
      <c r="EJ149" s="186" t="s">
        <v>248</v>
      </c>
      <c r="EK149" s="186" t="s">
        <v>248</v>
      </c>
      <c r="EL149" s="184" t="s">
        <v>248</v>
      </c>
      <c r="EM149" s="184" t="s">
        <v>248</v>
      </c>
      <c r="EN149" s="184" t="s">
        <v>248</v>
      </c>
      <c r="EO149" s="186" t="s">
        <v>248</v>
      </c>
      <c r="EP149" s="186" t="s">
        <v>248</v>
      </c>
      <c r="EQ149" s="186" t="s">
        <v>248</v>
      </c>
      <c r="ER149" s="186" t="s">
        <v>248</v>
      </c>
      <c r="ES149" s="186" t="s">
        <v>248</v>
      </c>
      <c r="ET149" s="186" t="s">
        <v>248</v>
      </c>
      <c r="EU149" s="186" t="s">
        <v>248</v>
      </c>
      <c r="EV149" s="186" t="s">
        <v>248</v>
      </c>
      <c r="EW149" s="186" t="s">
        <v>248</v>
      </c>
      <c r="EX149" s="186" t="s">
        <v>248</v>
      </c>
      <c r="EY149" s="186" t="s">
        <v>248</v>
      </c>
      <c r="EZ149" s="186" t="s">
        <v>248</v>
      </c>
      <c r="FA149" s="186" t="s">
        <v>248</v>
      </c>
      <c r="FB149" s="186" t="s">
        <v>248</v>
      </c>
      <c r="FC149" s="186" t="s">
        <v>248</v>
      </c>
      <c r="FD149" s="186" t="s">
        <v>248</v>
      </c>
      <c r="FE149" s="186" t="s">
        <v>248</v>
      </c>
      <c r="FF149" s="186" t="s">
        <v>248</v>
      </c>
      <c r="FG149" s="186" t="s">
        <v>248</v>
      </c>
      <c r="FH149" s="186" t="s">
        <v>248</v>
      </c>
      <c r="FI149" s="186" t="s">
        <v>248</v>
      </c>
      <c r="FJ149" s="186" t="s">
        <v>248</v>
      </c>
      <c r="FK149" s="186" t="s">
        <v>248</v>
      </c>
      <c r="FL149" s="186" t="s">
        <v>248</v>
      </c>
      <c r="FM149" s="186" t="s">
        <v>248</v>
      </c>
      <c r="FN149" s="186" t="s">
        <v>248</v>
      </c>
      <c r="FO149" s="186" t="s">
        <v>248</v>
      </c>
      <c r="FP149" s="186" t="s">
        <v>248</v>
      </c>
      <c r="FQ149" s="187" t="s">
        <v>248</v>
      </c>
      <c r="FR149" s="187" t="s">
        <v>248</v>
      </c>
      <c r="FS149" s="186">
        <v>1</v>
      </c>
      <c r="FT149" s="186">
        <v>2</v>
      </c>
      <c r="FU149" s="186">
        <v>1</v>
      </c>
      <c r="FV149" s="186">
        <v>1</v>
      </c>
      <c r="FW149" s="186">
        <v>1</v>
      </c>
      <c r="FX149" s="186">
        <v>2</v>
      </c>
      <c r="FY149" s="186">
        <v>2</v>
      </c>
      <c r="FZ149" s="186">
        <v>2</v>
      </c>
      <c r="GA149" s="186" t="s">
        <v>248</v>
      </c>
      <c r="GB149" s="186" t="s">
        <v>248</v>
      </c>
      <c r="GC149" s="186">
        <v>1</v>
      </c>
      <c r="GD149" s="186">
        <v>1</v>
      </c>
      <c r="GE149" s="186" t="s">
        <v>248</v>
      </c>
      <c r="GF149" s="186" t="s">
        <v>248</v>
      </c>
      <c r="GG149" s="186" t="s">
        <v>248</v>
      </c>
      <c r="GH149" s="186" t="s">
        <v>248</v>
      </c>
      <c r="GI149" s="186" t="s">
        <v>248</v>
      </c>
      <c r="GJ149" s="186" t="s">
        <v>248</v>
      </c>
      <c r="GK149" s="186" t="s">
        <v>248</v>
      </c>
      <c r="GL149" s="186" t="s">
        <v>248</v>
      </c>
      <c r="GM149" s="186" t="s">
        <v>248</v>
      </c>
      <c r="GN149" s="186" t="s">
        <v>248</v>
      </c>
      <c r="GO149" s="186" t="s">
        <v>248</v>
      </c>
      <c r="GP149" s="186" t="s">
        <v>248</v>
      </c>
      <c r="GQ149" s="186" t="s">
        <v>248</v>
      </c>
      <c r="GR149" s="186" t="s">
        <v>248</v>
      </c>
      <c r="GS149" s="186" t="s">
        <v>248</v>
      </c>
      <c r="GT149" s="186" t="s">
        <v>248</v>
      </c>
      <c r="GU149" s="186" t="s">
        <v>248</v>
      </c>
      <c r="GV149" s="186" t="s">
        <v>248</v>
      </c>
      <c r="GW149" s="186" t="s">
        <v>248</v>
      </c>
      <c r="GX149" s="186" t="s">
        <v>248</v>
      </c>
      <c r="GY149" s="186" t="s">
        <v>248</v>
      </c>
      <c r="GZ149" s="261" t="s">
        <v>248</v>
      </c>
      <c r="HA149" s="261" t="s">
        <v>248</v>
      </c>
      <c r="HB149" s="188">
        <f>SUM(G149:GE149)</f>
        <v>51</v>
      </c>
    </row>
    <row r="150" spans="1:211" ht="24.9" customHeight="1" thickBot="1" x14ac:dyDescent="0.35">
      <c r="A150" s="108" t="str">
        <f>A149</f>
        <v>Prod.-Q-5</v>
      </c>
      <c r="B150" s="108" t="str">
        <f>B149</f>
        <v>Pracownik Produkcji</v>
      </c>
      <c r="C150" s="108" t="str">
        <f>C149</f>
        <v>MJ</v>
      </c>
      <c r="D150" s="108">
        <f>D149</f>
        <v>485</v>
      </c>
      <c r="E150" s="395"/>
      <c r="F150" s="189" t="s">
        <v>375</v>
      </c>
      <c r="G150" s="192">
        <f>IF(INDEX(tab_MinKomp[Przepisy BHP / BHP Vorschriften],MATCH($B149,tab_MinKomp[[Stanowisko / Position ]:[Stanowisko / Position ]],0))="n/a","n/a",G149-INDEX(tab_MinKomp[Przepisy BHP / BHP Vorschriften],MATCH($B149,tab_MinKomp[[Stanowisko / Position ]:[Stanowisko / Position ]],0)))</f>
        <v>0</v>
      </c>
      <c r="H150" s="193">
        <f>IF(INDEX(tab_MinKomp[Przepisy PPOŻ / Brandschutzbestimmungen],MATCH($B149,tab_MinKomp[[Stanowisko / Position ]:[Stanowisko / Position ]],0))="n/a","n/a",H149-INDEX(tab_MinKomp[Przepisy PPOŻ / Brandschutzbestimmungen],MATCH($B149,tab_MinKomp[[Stanowisko / Position ]:[Stanowisko / Position ]],0)))</f>
        <v>0</v>
      </c>
      <c r="I150" s="193">
        <f>IF(INDEX(tab_MinKomp[Ryzyko zawodowe na stanowiskach pracyv/ Berufliche Risiken an Arbeitsstellen],MATCH($B149,tab_MinKomp[[Stanowisko / Position ]:[Stanowisko / Position ]],0))="n/a","n/a",I149-INDEX(tab_MinKomp[Ryzyko zawodowe na stanowiskach pracyv/ Berufliche Risiken an Arbeitsstellen],MATCH($B149,tab_MinKomp[[Stanowisko / Position ]:[Stanowisko / Position ]],0)))</f>
        <v>0</v>
      </c>
      <c r="J150" s="193">
        <f>IF(INDEX(tab_MinKomp[Gospodarka substancjami niebezpiecznymi / Gefahrstoffmanagement],MATCH($B149,tab_MinKomp[[Stanowisko / Position ]:[Stanowisko / Position ]],0))="n/a","n/a",J149-INDEX(tab_MinKomp[Gospodarka substancjami niebezpiecznymi / Gefahrstoffmanagement],MATCH($B149,tab_MinKomp[[Stanowisko / Position ]:[Stanowisko / Position ]],0)))</f>
        <v>0</v>
      </c>
      <c r="K150" s="193">
        <f>IF(INDEX(tab_MinKomp[Gospodarka odpadami / Abfallwirtschaft],MATCH($B149,tab_MinKomp[[Stanowisko / Position ]:[Stanowisko / Position ]],0))="n/a","n/a",K149-INDEX(tab_MinKomp[Gospodarka odpadami / Abfallwirtschaft],MATCH($B149,tab_MinKomp[[Stanowisko / Position ]:[Stanowisko / Position ]],0)))</f>
        <v>0</v>
      </c>
      <c r="L150" s="194" t="str">
        <f>IF(INDEX(tab_MinKomp[Przepisy kodeksu pracy / Bestimmungen des Arbeitsgesetzes],MATCH($B149,tab_MinKomp[[Stanowisko / Position ]:[Stanowisko / Position ]],0))="n/a","n/a",L149-INDEX(tab_MinKomp[Przepisy kodeksu pracy / Bestimmungen des Arbeitsgesetzes],MATCH($B149,tab_MinKomp[[Stanowisko / Position ]:[Stanowisko / Position ]],0)))</f>
        <v>n/a</v>
      </c>
      <c r="M150" s="195" t="str">
        <f>IF(INDEX(tab_MinKomp[Przepisy o ub.społ. ZUS  / Sozialversicherungsvorschriften],MATCH($B149,tab_MinKomp[[Stanowisko / Position ]:[Stanowisko / Position ]],0))="n/a","n/a",M149-INDEX(tab_MinKomp[Przepisy o ub.społ. ZUS  / Sozialversicherungsvorschriften],MATCH($B149,tab_MinKomp[[Stanowisko / Position ]:[Stanowisko / Position ]],0)))</f>
        <v>n/a</v>
      </c>
      <c r="N150" s="194" t="str">
        <f>IF(INDEX(tab_MinKomp[PRZEPISY O PDOF /persönlich Einkommensteuergesetz ],MATCH($B149,tab_MinKomp[[Stanowisko / Position ]:[Stanowisko / Position ]],0))="n/a","n/a",N149-INDEX(tab_MinKomp[PRZEPISY O PDOF /persönlich Einkommensteuergesetz ],MATCH($B149,tab_MinKomp[[Stanowisko / Position ]:[Stanowisko / Position ]],0)))</f>
        <v>n/a</v>
      </c>
      <c r="O150" s="194">
        <f>IF(INDEX(tab_MinKomp[Regulamin pracy / Arbeitsordnung],MATCH($B149,tab_MinKomp[[Stanowisko / Position ]:[Stanowisko / Position ]],0))="n/a","n/a",O149-INDEX(tab_MinKomp[Regulamin pracy / Arbeitsordnung],MATCH($B149,tab_MinKomp[[Stanowisko / Position ]:[Stanowisko / Position ]],0)))</f>
        <v>0</v>
      </c>
      <c r="P150" s="194">
        <f>IF(INDEX(tab_MinKomp[Regulamin wynagradzania / Vergütungsordnung],MATCH($B149,tab_MinKomp[[Stanowisko / Position ]:[Stanowisko / Position ]],0))="n/a","n/a",P149-INDEX(tab_MinKomp[Regulamin wynagradzania / Vergütungsordnung],MATCH($B149,tab_MinKomp[[Stanowisko / Position ]:[Stanowisko / Position ]],0)))</f>
        <v>0</v>
      </c>
      <c r="Q150" s="194" t="str">
        <f>IF(INDEX(tab_MinKomp[System R2PŁATNIK PRO: Płace / Lohnabrechnung],MATCH($B149,tab_MinKomp[[Stanowisko / Position ]:[Stanowisko / Position ]],0))="n/a","n/a",Q149-INDEX(tab_MinKomp[System R2PŁATNIK PRO: Płace / Lohnabrechnung],MATCH($B149,tab_MinKomp[[Stanowisko / Position ]:[Stanowisko / Position ]],0)))</f>
        <v>n/a</v>
      </c>
      <c r="R150" s="194" t="str">
        <f>IF(INDEX(tab_MinKomp[SystemR2PŁATNIK PRO: KADRY / Personaldaten],MATCH($B149,tab_MinKomp[[Stanowisko / Position ]:[Stanowisko / Position ]],0))="n/a","n/a",R149-INDEX(tab_MinKomp[SystemR2PŁATNIK PRO: KADRY / Personaldaten],MATCH($B149,tab_MinKomp[[Stanowisko / Position ]:[Stanowisko / Position ]],0)))</f>
        <v>n/a</v>
      </c>
      <c r="S150" s="194" t="str">
        <f>IF(INDEX(tab_MinKomp[SYSTEM R2PŁATNIK PRO: zarządzanie pracownikami / Arbeitsverwaltung],MATCH($B149,tab_MinKomp[[Stanowisko / Position ]:[Stanowisko / Position ]],0))="n/a","n/a",S149-INDEX(tab_MinKomp[SYSTEM R2PŁATNIK PRO: zarządzanie pracownikami / Arbeitsverwaltung],MATCH($B149,tab_MinKomp[[Stanowisko / Position ]:[Stanowisko / Position ]],0)))</f>
        <v>n/a</v>
      </c>
      <c r="T150" s="194" t="str">
        <f>IF(INDEX(tab_MinKomp[Doradztwo, wsparcie personalne / Personalberatung und Unterstützung],MATCH($B149,tab_MinKomp[[Stanowisko / Position ]:[Stanowisko / Position ]],0))="n/a","n/a",T149-INDEX(tab_MinKomp[Doradztwo, wsparcie personalne / Personalberatung und Unterstützung],MATCH($B149,tab_MinKomp[[Stanowisko / Position ]:[Stanowisko / Position ]],0)))</f>
        <v>n/a</v>
      </c>
      <c r="U150" s="194" t="str">
        <f>IF(INDEX(tab_MinKomp[Przepisy o podatku VAT / MwSt.- Gesetz],MATCH($B149,tab_MinKomp[[Stanowisko / Position ]:[Stanowisko / Position ]],0))="n/a","n/a",U149-INDEX(tab_MinKomp[Przepisy o podatku VAT / MwSt.- Gesetz],MATCH($B149,tab_MinKomp[[Stanowisko / Position ]:[Stanowisko / Position ]],0)))</f>
        <v>n/a</v>
      </c>
      <c r="V150" s="194" t="str">
        <f>IF(INDEX(tab_MinKomp[PrzepisyPDOP / geschäftlich Einkommensteuergesetz],MATCH($B149,tab_MinKomp[[Stanowisko / Position ]:[Stanowisko / Position ]],0))="n/a","n/a",V149-INDEX(tab_MinKomp[PrzepisyPDOP / geschäftlich Einkommensteuergesetz],MATCH($B149,tab_MinKomp[[Stanowisko / Position ]:[Stanowisko / Position ]],0)))</f>
        <v>n/a</v>
      </c>
      <c r="W150" s="194" t="str">
        <f>IF(INDEX(tab_MinKomp[System BAAN / FINANSE (FIBU)],MATCH($B149,tab_MinKomp[[Stanowisko / Position ]:[Stanowisko / Position ]],0))="n/a","n/a",W149-INDEX(tab_MinKomp[System BAAN / FINANSE (FIBU)],MATCH($B149,tab_MinKomp[[Stanowisko / Position ]:[Stanowisko / Position ]],0)))</f>
        <v>n/a</v>
      </c>
      <c r="X150" s="194" t="str">
        <f>IF(INDEX(tab_MinKomp[Systemy pomocnicze / Hilfssysteme(STOCKPROGRAM, KALK2000 etc.)],MATCH($B149,tab_MinKomp[[Stanowisko / Position ]:[Stanowisko / Position ]],0))="n/a","n/a",X149-INDEX(tab_MinKomp[Systemy pomocnicze / Hilfssysteme(STOCKPROGRAM, KALK2000 etc.)],MATCH($B149,tab_MinKomp[[Stanowisko / Position ]:[Stanowisko / Position ]],0)))</f>
        <v>n/a</v>
      </c>
      <c r="Y150" s="194" t="str">
        <f>IF(INDEX(tab_MinKomp[Polityka rachunkowości / Buchführungspolitik],MATCH($B149,tab_MinKomp[[Stanowisko / Position ]:[Stanowisko / Position ]],0))="n/a","n/a",Y149-INDEX(tab_MinKomp[Polityka rachunkowości / Buchführungspolitik],MATCH($B149,tab_MinKomp[[Stanowisko / Position ]:[Stanowisko / Position ]],0)))</f>
        <v>n/a</v>
      </c>
      <c r="Z150" s="194" t="str">
        <f>IF(INDEX(tab_MinKomp[Ustawa o rachunkowości / Rechnungslegungsgesetz],MATCH($B149,tab_MinKomp[[Stanowisko / Position ]:[Stanowisko / Position ]],0))="n/a","n/a",Z149-INDEX(tab_MinKomp[Ustawa o rachunkowości / Rechnungslegungsgesetz],MATCH($B149,tab_MinKomp[[Stanowisko / Position ]:[Stanowisko / Position ]],0)))</f>
        <v>n/a</v>
      </c>
      <c r="AA150" s="194" t="str">
        <f>IF(INDEX(tab_MinKomp[WORKFLOW - TS-100],MATCH($B149,tab_MinKomp[[Stanowisko / Position ]:[Stanowisko / Position ]],0))="n/a","n/a",AA149-INDEX(tab_MinKomp[WORKFLOW - TS-100],MATCH($B149,tab_MinKomp[[Stanowisko / Position ]:[Stanowisko / Position ]],0)))</f>
        <v>n/a</v>
      </c>
      <c r="AB150" s="194" t="str">
        <f>IF(INDEX(tab_MinKomp[WORKFLOW - SFMS],MATCH($B149,tab_MinKomp[[Stanowisko / Position ]:[Stanowisko / Position ]],0))="n/a","n/a",AB149-INDEX(tab_MinKomp[WORKFLOW - SFMS],MATCH($B149,tab_MinKomp[[Stanowisko / Position ]:[Stanowisko / Position ]],0)))</f>
        <v>n/a</v>
      </c>
      <c r="AC150" s="194" t="str">
        <f>IF(INDEX(tab_MinKomp[System ISO 9001:2015],MATCH($B149,tab_MinKomp[[Stanowisko / Position ]:[Stanowisko / Position ]],0))="n/a","n/a",AC149-INDEX(tab_MinKomp[System ISO 9001:2015],MATCH($B149,tab_MinKomp[[Stanowisko / Position ]:[Stanowisko / Position ]],0)))</f>
        <v>n/a</v>
      </c>
      <c r="AD150" s="194" t="str">
        <f>IF(INDEX(tab_MinKomp[System ISO 9001:2015],MATCH($B149,tab_MinKomp[[Stanowisko / Position ]:[Stanowisko / Position ]],0))="n/a","n/a",AD149-INDEX(tab_MinKomp[System ISO 9001:2015],MATCH($B149,tab_MinKomp[[Stanowisko / Position ]:[Stanowisko / Position ]],0)))</f>
        <v>n/a</v>
      </c>
      <c r="AE150" s="194" t="str">
        <f>IF(INDEX(tab_MinKomp[System ISO 9001:2015],MATCH($B149,tab_MinKomp[[Stanowisko / Position ]:[Stanowisko / Position ]],0))="n/a","n/a",AE149-INDEX(tab_MinKomp[System ISO 9001:2015],MATCH($B149,tab_MinKomp[[Stanowisko / Position ]:[Stanowisko / Position ]],0)))</f>
        <v>n/a</v>
      </c>
      <c r="AF150" s="194" t="str">
        <f>IF(INDEX(tab_MinKomp[System ISO 9001:2015],MATCH($B149,tab_MinKomp[[Stanowisko / Position ]:[Stanowisko / Position ]],0))="n/a","n/a",AF149-INDEX(tab_MinKomp[System ISO 9001:2015],MATCH($B149,tab_MinKomp[[Stanowisko / Position ]:[Stanowisko / Position ]],0)))</f>
        <v>n/a</v>
      </c>
      <c r="AG150" s="194" t="str">
        <f>IF(INDEX(tab_MinKomp[Wymagania VDA 6.3 Process / Forderungen],MATCH($B149,tab_MinKomp[[Stanowisko / Position ]:[Stanowisko / Position ]],0))="n/a","n/a",AG149-INDEX(tab_MinKomp[Wymagania VDA 6.3 Process / Forderungen],MATCH($B149,tab_MinKomp[[Stanowisko / Position ]:[Stanowisko / Position ]],0)))</f>
        <v>n/a</v>
      </c>
      <c r="AH150" s="194" t="str">
        <f>IF(INDEX(tab_MinKomp[Wymagania VDA 6.5 Product / Forderungen],MATCH($B149,tab_MinKomp[[Stanowisko / Position ]:[Stanowisko / Position ]],0))="n/a","n/a",AH149-INDEX(tab_MinKomp[Wymagania VDA 6.5 Product / Forderungen],MATCH($B149,tab_MinKomp[[Stanowisko / Position ]:[Stanowisko / Position ]],0)))</f>
        <v>n/a</v>
      </c>
      <c r="AI150" s="194" t="str">
        <f>IF(INDEX(tab_MinKomp[System ISO 9001:2015],MATCH($B149,tab_MinKomp[[Stanowisko / Position ]:[Stanowisko / Position ]],0))="n/a","n/a",AI149-INDEX(tab_MinKomp[System ISO 9001:2015],MATCH($B149,tab_MinKomp[[Stanowisko / Position ]:[Stanowisko / Position ]],0)))</f>
        <v>n/a</v>
      </c>
      <c r="AJ150" s="194" t="str">
        <f>IF(INDEX(tab_MinKomp[Auditor systemu ISO 17021:2018],MATCH($B149,tab_MinKomp[[Stanowisko / Position ]:[Stanowisko / Position ]],0))="n/a","n/a",AJ149-INDEX(tab_MinKomp[Auditor systemu ISO 17021:2018],MATCH($B149,tab_MinKomp[[Stanowisko / Position ]:[Stanowisko / Position ]],0)))</f>
        <v>n/a</v>
      </c>
      <c r="AK150" s="194" t="str">
        <f>IF(INDEX(tab_MinKomp[Pełnomocnik systemu / Systemvertreter],MATCH($B149,tab_MinKomp[[Stanowisko / Position ]:[Stanowisko / Position ]],0))="n/a","n/a",AK149-INDEX(tab_MinKomp[Pełnomocnik systemu / Systemvertreter],MATCH($B149,tab_MinKomp[[Stanowisko / Position ]:[Stanowisko / Position ]],0)))</f>
        <v>n/a</v>
      </c>
      <c r="AL150" s="194">
        <f>IF(INDEX(tab_MinKomp[Polityka Etyczna - Compliance],MATCH($B149,tab_MinKomp[[Stanowisko / Position ]:[Stanowisko / Position ]],0))="n/a","n/a",AL149-INDEX(tab_MinKomp[Polityka Etyczna - Compliance],MATCH($B149,tab_MinKomp[[Stanowisko / Position ]:[Stanowisko / Position ]],0)))</f>
        <v>0</v>
      </c>
      <c r="AM150" s="194" t="str">
        <f>IF(INDEX(tab_MinKomp[WDRAŻANIE NOWYCH PROJEKTÓW/ PROCEDURA CTM],MATCH($B149,tab_MinKomp[[Stanowisko / Position ]:[Stanowisko / Position ]],0))="n/a","n/a",AM149-INDEX(tab_MinKomp[WDRAŻANIE NOWYCH PROJEKTÓW/ PROCEDURA CTM],MATCH($B149,tab_MinKomp[[Stanowisko / Position ]:[Stanowisko / Position ]],0)))</f>
        <v>n/a</v>
      </c>
      <c r="AN150" s="194" t="str">
        <f>IF(INDEX(tab_MinKomp[KAMIENIE MILOWE MSL/PIFF],MATCH($B149,tab_MinKomp[[Stanowisko / Position ]:[Stanowisko / Position ]],0))="n/a","n/a",AN149-INDEX(tab_MinKomp[KAMIENIE MILOWE MSL/PIFF],MATCH($B149,tab_MinKomp[[Stanowisko / Position ]:[Stanowisko / Position ]],0)))</f>
        <v>n/a</v>
      </c>
      <c r="AO150" s="194">
        <f>IF(INDEX(tab_MinKomp[CP],MATCH($B149,tab_MinKomp[[Stanowisko / Position ]:[Stanowisko / Position ]],0))="n/a","n/a",AO149-INDEX(tab_MinKomp[CP],MATCH($B149,tab_MinKomp[[Stanowisko / Position ]:[Stanowisko / Position ]],0)))</f>
        <v>0</v>
      </c>
      <c r="AP150" s="194" t="str">
        <f>IF(INDEX(tab_MinKomp[FMEA],MATCH($B149,tab_MinKomp[[Stanowisko / Position ]:[Stanowisko / Position ]],0))="n/a","n/a",AP149-INDEX(tab_MinKomp[FMEA],MATCH($B149,tab_MinKomp[[Stanowisko / Position ]:[Stanowisko / Position ]],0)))</f>
        <v>n/a</v>
      </c>
      <c r="AQ150" s="194">
        <f>IF(INDEX(tab_MinKomp[FLOW CHART],MATCH($B149,tab_MinKomp[[Stanowisko / Position ]:[Stanowisko / Position ]],0))="n/a","n/a",AQ149-INDEX(tab_MinKomp[FLOW CHART],MATCH($B149,tab_MinKomp[[Stanowisko / Position ]:[Stanowisko / Position ]],0)))</f>
        <v>0</v>
      </c>
      <c r="AR150" s="194" t="str">
        <f>IF(INDEX(tab_MinKomp[APQP],MATCH($B149,tab_MinKomp[[Stanowisko / Position ]:[Stanowisko / Position ]],0))="n/a","n/a",AR149-INDEX(tab_MinKomp[APQP],MATCH($B149,tab_MinKomp[[Stanowisko / Position ]:[Stanowisko / Position ]],0)))</f>
        <v>n/a</v>
      </c>
      <c r="AS150" s="194" t="str">
        <f>IF(INDEX(tab_MinKomp[MSA],MATCH($B149,tab_MinKomp[[Stanowisko / Position ]:[Stanowisko / Position ]],0))="n/a","n/a",AS149-INDEX(tab_MinKomp[MSA],MATCH($B149,tab_MinKomp[[Stanowisko / Position ]:[Stanowisko / Position ]],0)))</f>
        <v>n/a</v>
      </c>
      <c r="AT150" s="194" t="str">
        <f>IF(INDEX(tab_MinKomp[SPC],MATCH($B149,tab_MinKomp[[Stanowisko / Position ]:[Stanowisko / Position ]],0))="n/a","n/a",AT149-INDEX(tab_MinKomp[SPC],MATCH($B149,tab_MinKomp[[Stanowisko / Position ]:[Stanowisko / Position ]],0)))</f>
        <v>n/a</v>
      </c>
      <c r="AU150" s="194" t="str">
        <f>IF(INDEX(tab_MinKomp[CSR (SPECYFICZNE WYMAGANIA KLIENTA)],MATCH($B149,tab_MinKomp[[Stanowisko / Position ]:[Stanowisko / Position ]],0))="n/a","n/a",AU149-INDEX(tab_MinKomp[CSR (SPECYFICZNE WYMAGANIA KLIENTA)],MATCH($B149,tab_MinKomp[[Stanowisko / Position ]:[Stanowisko / Position ]],0)))</f>
        <v>n/a</v>
      </c>
      <c r="AV150" s="194">
        <f>IF(INDEX(tab_MinKomp[5S],MATCH($B149,tab_MinKomp[[Stanowisko / Position ]:[Stanowisko / Position ]],0))="n/a","n/a",AV149-INDEX(tab_MinKomp[5S],MATCH($B149,tab_MinKomp[[Stanowisko / Position ]:[Stanowisko / Position ]],0)))</f>
        <v>0</v>
      </c>
      <c r="AW150" s="194">
        <f>IF(INDEX(tab_MinKomp[LEAN MANAGEMENT],MATCH($B149,tab_MinKomp[[Stanowisko / Position ]:[Stanowisko / Position ]],0))="n/a","n/a",AW149-INDEX(tab_MinKomp[LEAN MANAGEMENT],MATCH($B149,tab_MinKomp[[Stanowisko / Position ]:[Stanowisko / Position ]],0)))</f>
        <v>0</v>
      </c>
      <c r="AX150" s="194" t="str">
        <f>IF(INDEX(tab_MinKomp[5R],MATCH($B149,tab_MinKomp[[Stanowisko / Position ]:[Stanowisko / Position ]],0))="n/a","n/a",AX149-INDEX(tab_MinKomp[5R],MATCH($B149,tab_MinKomp[[Stanowisko / Position ]:[Stanowisko / Position ]],0)))</f>
        <v>n/a</v>
      </c>
      <c r="AY150" s="194" t="str">
        <f>IF(INDEX(tab_MinKomp[Six Sigma],MATCH($B149,tab_MinKomp[[Stanowisko / Position ]:[Stanowisko / Position ]],0))="n/a","n/a",AY149-INDEX(tab_MinKomp[Six Sigma],MATCH($B149,tab_MinKomp[[Stanowisko / Position ]:[Stanowisko / Position ]],0)))</f>
        <v>n/a</v>
      </c>
      <c r="AZ150" s="194" t="str">
        <f>IF(INDEX(tab_MinKomp[System BAAN / Distribution &amp; Supply Chain],MATCH($B149,tab_MinKomp[[Stanowisko / Position ]:[Stanowisko / Position ]],0))="n/a","n/a",AZ149-INDEX(tab_MinKomp[System BAAN / Distribution &amp; Supply Chain],MATCH($B149,tab_MinKomp[[Stanowisko / Position ]:[Stanowisko / Position ]],0)))</f>
        <v>n/a</v>
      </c>
      <c r="BA150" s="194" t="str">
        <f>IF(INDEX(tab_MinKomp[Gospodarka magazynowa / Lagerverwaltung],MATCH($B149,tab_MinKomp[[Stanowisko / Position ]:[Stanowisko / Position ]],0))="n/a","n/a",BA149-INDEX(tab_MinKomp[Gospodarka magazynowa / Lagerverwaltung],MATCH($B149,tab_MinKomp[[Stanowisko / Position ]:[Stanowisko / Position ]],0)))</f>
        <v>n/a</v>
      </c>
      <c r="BB150" s="194" t="str">
        <f>IF(INDEX(tab_MinKomp[Inwentaryzacja - organizacja i przebieg / Inventurprozess],MATCH($B149,tab_MinKomp[[Stanowisko / Position ]:[Stanowisko / Position ]],0))="n/a","n/a",BB149-INDEX(tab_MinKomp[Inwentaryzacja - organizacja i przebieg / Inventurprozess],MATCH($B149,tab_MinKomp[[Stanowisko / Position ]:[Stanowisko / Position ]],0)))</f>
        <v>n/a</v>
      </c>
      <c r="BC150" s="194" t="str">
        <f>IF(INDEX(tab_MinKomp[Organizacja dostaw / Versorgungsorganisation],MATCH($B149,tab_MinKomp[[Stanowisko / Position ]:[Stanowisko / Position ]],0))="n/a","n/a",BC149-INDEX(tab_MinKomp[Organizacja dostaw / Versorgungsorganisation],MATCH($B149,tab_MinKomp[[Stanowisko / Position ]:[Stanowisko / Position ]],0)))</f>
        <v>n/a</v>
      </c>
      <c r="BD150" s="194" t="str">
        <f>IF(INDEX(tab_MinKomp[Organizacja wysyłek / Organisation von Lieferungen],MATCH($B149,tab_MinKomp[[Stanowisko / Position ]:[Stanowisko / Position ]],0))="n/a","n/a",BD149-INDEX(tab_MinKomp[Organizacja wysyłek / Organisation von Lieferungen],MATCH($B149,tab_MinKomp[[Stanowisko / Position ]:[Stanowisko / Position ]],0)))</f>
        <v>n/a</v>
      </c>
      <c r="BE150" s="194" t="str">
        <f>IF(INDEX(tab_MinKomp[Analiza magazynowa - Program Polen.mdb / Inventuranalyse],MATCH($B149,tab_MinKomp[[Stanowisko / Position ]:[Stanowisko / Position ]],0))="n/a","n/a",BE149-INDEX(tab_MinKomp[Analiza magazynowa - Program Polen.mdb / Inventuranalyse],MATCH($B149,tab_MinKomp[[Stanowisko / Position ]:[Stanowisko / Position ]],0)))</f>
        <v>n/a</v>
      </c>
      <c r="BF150" s="190" t="str">
        <f>IF(INDEX(tab_MinKomp[MMOG (Materials Management Operations Guidelines)],MATCH($B149,tab_MinKomp[[Stanowisko / Position ]:[Stanowisko / Position ]],0))="n/a","n/a",BF149-INDEX(tab_MinKomp[MMOG (Materials Management Operations Guidelines)],MATCH($B149,tab_MinKomp[[Stanowisko / Position ]:[Stanowisko / Position ]],0)))</f>
        <v>n/a</v>
      </c>
      <c r="BG150" s="190" t="str">
        <f>IF(INDEX(tab_MinKomp[GPP],MATCH($B149,tab_MinKomp[[Stanowisko / Position ]:[Stanowisko / Position ]],0))="n/a","n/a",BG149-INDEX(tab_MinKomp[GPP],MATCH($B149,tab_MinKomp[[Stanowisko / Position ]:[Stanowisko / Position ]],0)))</f>
        <v>n/a</v>
      </c>
      <c r="BH150" s="190" t="str">
        <f>IF(INDEX(tab_MinKomp[AIAG (Automotive Industry Action Group)],MATCH($B149,tab_MinKomp[[Stanowisko / Position ]:[Stanowisko / Position ]],0))="n/a","n/a",BH149-INDEX(tab_MinKomp[AIAG (Automotive Industry Action Group)],MATCH($B149,tab_MinKomp[[Stanowisko / Position ]:[Stanowisko / Position ]],0)))</f>
        <v>n/a</v>
      </c>
      <c r="BI150" s="190" t="str">
        <f>IF(INDEX(tab_MinKomp[Super-G disputes],MATCH($B149,tab_MinKomp[[Stanowisko / Position ]:[Stanowisko / Position ]],0))="n/a","n/a",BI149-INDEX(tab_MinKomp[Super-G disputes],MATCH($B149,tab_MinKomp[[Stanowisko / Position ]:[Stanowisko / Position ]],0)))</f>
        <v>n/a</v>
      </c>
      <c r="BJ150" s="190" t="str">
        <f>IF(INDEX(tab_MinKomp[CMMS3/eDDL (Direct Data Link)],MATCH($B149,tab_MinKomp[[Stanowisko / Position ]:[Stanowisko / Position ]],0))="n/a","n/a",BJ149-INDEX(tab_MinKomp[CMMS3/eDDL (Direct Data Link)],MATCH($B149,tab_MinKomp[[Stanowisko / Position ]:[Stanowisko / Position ]],0)))</f>
        <v>n/a</v>
      </c>
      <c r="BK150" s="190" t="str">
        <f>IF(INDEX(tab_MinKomp[MP&amp;L (Material Planning and Logistics)],MATCH($B149,tab_MinKomp[[Stanowisko / Position ]:[Stanowisko / Position ]],0))="n/a","n/a",BK149-INDEX(tab_MinKomp[MP&amp;L (Material Planning and Logistics)],MATCH($B149,tab_MinKomp[[Stanowisko / Position ]:[Stanowisko / Position ]],0)))</f>
        <v>n/a</v>
      </c>
      <c r="BL150" s="190" t="str">
        <f>IF(INDEX(tab_MinKomp[Supplier delivery rating],MATCH($B149,tab_MinKomp[[Stanowisko / Position ]:[Stanowisko / Position ]],0))="n/a","n/a",BL149-INDEX(tab_MinKomp[Supplier delivery rating],MATCH($B149,tab_MinKomp[[Stanowisko / Position ]:[Stanowisko / Position ]],0)))</f>
        <v>n/a</v>
      </c>
      <c r="BM150" s="194" t="str">
        <f>IF(INDEX(tab_MinKomp[Planowanie produkcji / Produktionsplanung],MATCH($B149,tab_MinKomp[[Stanowisko / Position ]:[Stanowisko / Position ]],0))="n/a","n/a",BM149-INDEX(tab_MinKomp[Planowanie produkcji / Produktionsplanung],MATCH($B149,tab_MinKomp[[Stanowisko / Position ]:[Stanowisko / Position ]],0)))</f>
        <v>n/a</v>
      </c>
      <c r="BN150" s="194" t="str">
        <f>IF(INDEX(tab_MinKomp[Planowanie produkcji / Produktionsplanung],MATCH($B149,tab_MinKomp[[Stanowisko / Position ]:[Stanowisko / Position ]],0))="n/a","n/a",BN149-INDEX(tab_MinKomp[Planowanie produkcji / Produktionsplanung],MATCH($B149,tab_MinKomp[[Stanowisko / Position ]:[Stanowisko / Position ]],0)))</f>
        <v>n/a</v>
      </c>
      <c r="BO150" s="194" t="str">
        <f>IF(INDEX(tab_MinKomp[Planowanie produkcji / Produktionsplanung],MATCH($B149,tab_MinKomp[[Stanowisko / Position ]:[Stanowisko / Position ]],0))="n/a","n/a",BO149-INDEX(tab_MinKomp[Planowanie produkcji / Produktionsplanung],MATCH($B149,tab_MinKomp[[Stanowisko / Position ]:[Stanowisko / Position ]],0)))</f>
        <v>n/a</v>
      </c>
      <c r="BP150" s="194" t="str">
        <f>IF(INDEX(tab_MinKomp[Planowanie produkcji / Produktionsplanung],MATCH($B149,tab_MinKomp[[Stanowisko / Position ]:[Stanowisko / Position ]],0))="n/a","n/a",BP149-INDEX(tab_MinKomp[Planowanie produkcji / Produktionsplanung],MATCH($B149,tab_MinKomp[[Stanowisko / Position ]:[Stanowisko / Position ]],0)))</f>
        <v>n/a</v>
      </c>
      <c r="BQ150" s="194">
        <f>IF(INDEX(tab_MinKomp[Obsługa maszyn Novapax / Novapax Maschinenbedienung],MATCH($B149,tab_MinKomp[[Stanowisko / Position ]:[Stanowisko / Position ]],0))="n/a","n/a",BQ149-INDEX(tab_MinKomp[Obsługa maszyn Novapax / Novapax Maschinenbedienung],MATCH($B149,tab_MinKomp[[Stanowisko / Position ]:[Stanowisko / Position ]],0)))</f>
        <v>0</v>
      </c>
      <c r="BR150" s="194" t="str">
        <f>IF(INDEX(tab_MinKomp[Planowanie produkcji / Produktionsplanung],MATCH($B149,tab_MinKomp[[Stanowisko / Position ]:[Stanowisko / Position ]],0))="n/a","n/a",BR149-INDEX(tab_MinKomp[Planowanie produkcji / Produktionsplanung],MATCH($B149,tab_MinKomp[[Stanowisko / Position ]:[Stanowisko / Position ]],0)))</f>
        <v>n/a</v>
      </c>
      <c r="BS150" s="194">
        <f>IF(INDEX(tab_MinKomp[Obsługa maszyn Novapax / Novapax Maschinenbedienung],MATCH($B149,tab_MinKomp[[Stanowisko / Position ]:[Stanowisko / Position ]],0))="n/a","n/a",BS149-INDEX(tab_MinKomp[Obsługa maszyn Novapax / Novapax Maschinenbedienung],MATCH($B149,tab_MinKomp[[Stanowisko / Position ]:[Stanowisko / Position ]],0)))</f>
        <v>0</v>
      </c>
      <c r="BT150" s="194" t="str">
        <f>IF(INDEX(tab_MinKomp[Planowanie produkcji / Produktionsplanung],MATCH($B149,tab_MinKomp[[Stanowisko / Position ]:[Stanowisko / Position ]],0))="n/a","n/a",BT149-INDEX(tab_MinKomp[Planowanie produkcji / Produktionsplanung],MATCH($B149,tab_MinKomp[[Stanowisko / Position ]:[Stanowisko / Position ]],0)))</f>
        <v>n/a</v>
      </c>
      <c r="BU150" s="194">
        <f>IF(INDEX(tab_MinKomp[Obsługa maszyn Novapax / Novapax Maschinenbedienung],MATCH($B149,tab_MinKomp[[Stanowisko / Position ]:[Stanowisko / Position ]],0))="n/a","n/a",BU149-INDEX(tab_MinKomp[Obsługa maszyn Novapax / Novapax Maschinenbedienung],MATCH($B149,tab_MinKomp[[Stanowisko / Position ]:[Stanowisko / Position ]],0)))</f>
        <v>0</v>
      </c>
      <c r="BV150" s="194" t="str">
        <f>IF(INDEX(tab_MinKomp[Planowanie produkcji / Produktionsplanung],MATCH($B149,tab_MinKomp[[Stanowisko / Position ]:[Stanowisko / Position ]],0))="n/a","n/a",BV149-INDEX(tab_MinKomp[Planowanie produkcji / Produktionsplanung],MATCH($B149,tab_MinKomp[[Stanowisko / Position ]:[Stanowisko / Position ]],0)))</f>
        <v>n/a</v>
      </c>
      <c r="BW150" s="194">
        <f>IF(INDEX(tab_MinKomp[Obsługa maszyn Novapax / Novapax Maschinenbedienung],MATCH($B149,tab_MinKomp[[Stanowisko / Position ]:[Stanowisko / Position ]],0))="n/a","n/a",BW149-INDEX(tab_MinKomp[Obsługa maszyn Novapax / Novapax Maschinenbedienung],MATCH($B149,tab_MinKomp[[Stanowisko / Position ]:[Stanowisko / Position ]],0)))</f>
        <v>0</v>
      </c>
      <c r="BX150" s="194">
        <f>IF(INDEX(tab_MinKomp[Obsługa maszyn Novapax / Novapax Maschinenbedienung],MATCH($B149,tab_MinKomp[[Stanowisko / Position ]:[Stanowisko / Position ]],0))="n/a","n/a",BX149-INDEX(tab_MinKomp[Obsługa maszyn Novapax / Novapax Maschinenbedienung],MATCH($B149,tab_MinKomp[[Stanowisko / Position ]:[Stanowisko / Position ]],0)))</f>
        <v>0</v>
      </c>
      <c r="BY150" s="194" t="str">
        <f>IF(INDEX(tab_MinKomp[Obsługa maszyn Engel / Engel Maschinenbedienung],MATCH($B149,tab_MinKomp[[Stanowisko / Position ]:[Stanowisko / Position ]],0))="n/a","n/a",BY149-INDEX(tab_MinKomp[Obsługa maszyn Engel / Engel Maschinenbedienung],MATCH($B149,tab_MinKomp[[Stanowisko / Position ]:[Stanowisko / Position ]],0)))</f>
        <v>n/a</v>
      </c>
      <c r="BZ150" s="194">
        <f>IF(INDEX(tab_MinKomp[Obsługa maszyn Novapax / Novapax Maschinenbedienung],MATCH($B149,tab_MinKomp[[Stanowisko / Position ]:[Stanowisko / Position ]],0))="n/a","n/a",BZ149-INDEX(tab_MinKomp[Obsługa maszyn Novapax / Novapax Maschinenbedienung],MATCH($B149,tab_MinKomp[[Stanowisko / Position ]:[Stanowisko / Position ]],0)))</f>
        <v>0</v>
      </c>
      <c r="CA150" s="194" t="str">
        <f>IF(INDEX(tab_MinKomp[Obsługa maszyn KVT / KVT Maschinenbedienung],MATCH($B149,tab_MinKomp[[Stanowisko / Position ]:[Stanowisko / Position ]],0))="n/a","n/a",CA149-INDEX(tab_MinKomp[Obsługa maszyn KVT / KVT Maschinenbedienung],MATCH($B149,tab_MinKomp[[Stanowisko / Position ]:[Stanowisko / Position ]],0)))</f>
        <v>n/a</v>
      </c>
      <c r="CB150" s="194">
        <f>IF(INDEX(tab_MinKomp[Obsługa maszyn Novapax / Novapax Maschinenbedienung],MATCH($B149,tab_MinKomp[[Stanowisko / Position ]:[Stanowisko / Position ]],0))="n/a","n/a",CB149-INDEX(tab_MinKomp[Obsługa maszyn Novapax / Novapax Maschinenbedienung],MATCH($B149,tab_MinKomp[[Stanowisko / Position ]:[Stanowisko / Position ]],0)))</f>
        <v>-1</v>
      </c>
      <c r="CC150" s="194" t="str">
        <f>IF(INDEX(tab_MinKomp[Obsługa maszyn Branson / Branson Maschinenbedienung],MATCH($B149,tab_MinKomp[[Stanowisko / Position ]:[Stanowisko / Position ]],0))="n/a","n/a",CC149-INDEX(tab_MinKomp[Obsługa maszyn Branson / Branson Maschinenbedienung],MATCH($B149,tab_MinKomp[[Stanowisko / Position ]:[Stanowisko / Position ]],0)))</f>
        <v>n/a</v>
      </c>
      <c r="CD150" s="194">
        <f>IF(INDEX(tab_MinKomp[Obsługa maszyn Novapax / Novapax Maschinenbedienung],MATCH($B149,tab_MinKomp[[Stanowisko / Position ]:[Stanowisko / Position ]],0))="n/a","n/a",CD149-INDEX(tab_MinKomp[Obsługa maszyn Novapax / Novapax Maschinenbedienung],MATCH($B149,tab_MinKomp[[Stanowisko / Position ]:[Stanowisko / Position ]],0)))</f>
        <v>0</v>
      </c>
      <c r="CE150" s="194">
        <f>IF(INDEX(tab_MinKomp[Obsługa maszyn Novapax / Novapax Maschinenbedienung],MATCH($B149,tab_MinKomp[[Stanowisko / Position ]:[Stanowisko / Position ]],0))="n/a","n/a",CE149-INDEX(tab_MinKomp[Obsługa maszyn Novapax / Novapax Maschinenbedienung],MATCH($B149,tab_MinKomp[[Stanowisko / Position ]:[Stanowisko / Position ]],0)))</f>
        <v>-1</v>
      </c>
      <c r="CF150" s="194" t="s">
        <v>248</v>
      </c>
      <c r="CG150" s="194">
        <f>IF(INDEX(tab_MinKomp[Eliminacja awarii / Beseitigung von Ausfällen],MATCH($B149,tab_MinKomp[[Stanowisko / Position ]:[Stanowisko / Position ]],0))="n/a","n/a",CG149-INDEX(tab_MinKomp[Eliminacja awarii / Beseitigung von Ausfällen],MATCH($B149,tab_MinKomp[[Stanowisko / Position ]:[Stanowisko / Position ]],0)))</f>
        <v>0</v>
      </c>
      <c r="CH150" s="194" t="str">
        <f>IF(INDEX(tab_MinKomp[Wymagania VDA 6.5 Product / Forderungen],MATCH($B149,tab_MinKomp[[Stanowisko / Position ]:[Stanowisko / Position ]],0))="n/a","n/a",CH149-INDEX(tab_MinKomp[Wymagania VDA 6.5 Product / Forderungen],MATCH($B149,tab_MinKomp[[Stanowisko / Position ]:[Stanowisko / Position ]],0)))</f>
        <v>n/a</v>
      </c>
      <c r="CI150" s="194" t="str">
        <f>IF(INDEX(tab_MinKomp[Wymagania VDA 6.5 Product / Forderungen],MATCH($B149,tab_MinKomp[[Stanowisko / Position ]:[Stanowisko / Position ]],0))="n/a","n/a",CI149-INDEX(tab_MinKomp[Wymagania VDA 6.5 Product / Forderungen],MATCH($B149,tab_MinKomp[[Stanowisko / Position ]:[Stanowisko / Position ]],0)))</f>
        <v>n/a</v>
      </c>
      <c r="CJ150" s="194" t="str">
        <f>IF(INDEX(tab_MinKomp[Wymagania VDA 6.5 Product / Forderungen],MATCH($B149,tab_MinKomp[[Stanowisko / Position ]:[Stanowisko / Position ]],0))="n/a","n/a",CJ149-INDEX(tab_MinKomp[Wymagania VDA 6.5 Product / Forderungen],MATCH($B149,tab_MinKomp[[Stanowisko / Position ]:[Stanowisko / Position ]],0)))</f>
        <v>n/a</v>
      </c>
      <c r="CK150" s="194" t="str">
        <f>IF(INDEX(tab_MinKomp[Wymagania VDA 6.5 Product / Forderungen],MATCH($B149,tab_MinKomp[[Stanowisko / Position ]:[Stanowisko / Position ]],0))="n/a","n/a",CK149-INDEX(tab_MinKomp[Wymagania VDA 6.5 Product / Forderungen],MATCH($B149,tab_MinKomp[[Stanowisko / Position ]:[Stanowisko / Position ]],0)))</f>
        <v>n/a</v>
      </c>
      <c r="CL150" s="194" t="str">
        <f>IF(INDEX(tab_MinKomp[Wymagania VDA 6.5 Product / Forderungen],MATCH($B149,tab_MinKomp[[Stanowisko / Position ]:[Stanowisko / Position ]],0))="n/a","n/a",CL149-INDEX(tab_MinKomp[Wymagania VDA 6.5 Product / Forderungen],MATCH($B149,tab_MinKomp[[Stanowisko / Position ]:[Stanowisko / Position ]],0)))</f>
        <v>n/a</v>
      </c>
      <c r="CM150" s="194" t="str">
        <f>IF(INDEX(tab_MinKomp[Informatyka ogólna (techniczne i systemowe) / Allgemeine IT (Technik und System)],MATCH($B149,tab_MinKomp[[Stanowisko / Position ]:[Stanowisko / Position ]],0))="n/a","n/a",CM149-INDEX(tab_MinKomp[Informatyka ogólna (techniczne i systemowe) / Allgemeine IT (Technik und System)],MATCH($B149,tab_MinKomp[[Stanowisko / Position ]:[Stanowisko / Position ]],0)))</f>
        <v>n/a</v>
      </c>
      <c r="CN150" s="194" t="str">
        <f>IF(INDEX(tab_MinKomp[Sieci komputerowe / Computernetzwerke],MATCH($B149,tab_MinKomp[[Stanowisko / Position ]:[Stanowisko / Position ]],0))="n/a","n/a",CN149-INDEX(tab_MinKomp[Sieci komputerowe / Computernetzwerke],MATCH($B149,tab_MinKomp[[Stanowisko / Position ]:[Stanowisko / Position ]],0)))</f>
        <v>n/a</v>
      </c>
      <c r="CO150" s="194" t="str">
        <f>IF(INDEX(tab_MinKomp[Hardware (komputery PC, drukarki biurowe i etykietowe, telefonia stacjonarna i mobilna) (PC, Drucker, Telefpne, Handys)],MATCH($B149,tab_MinKomp[[Stanowisko / Position ]:[Stanowisko / Position ]],0))="n/a","n/a",CO149-INDEX(tab_MinKomp[Hardware (komputery PC, drukarki biurowe i etykietowe, telefonia stacjonarna i mobilna) (PC, Drucker, Telefpne, Handys)],MATCH($B149,tab_MinKomp[[Stanowisko / Position ]:[Stanowisko / Position ]],0)))</f>
        <v>n/a</v>
      </c>
      <c r="CP150" s="194" t="str">
        <f>IF(INDEX(tab_MinKomp[Software &amp; Systems (MS Office, MS Remote Desktop)],MATCH($B149,tab_MinKomp[[Stanowisko / Position ]:[Stanowisko / Position ]],0))="n/a","n/a",CP149-INDEX(tab_MinKomp[Software &amp; Systems (MS Office, MS Remote Desktop)],MATCH($B149,tab_MinKomp[[Stanowisko / Position ]:[Stanowisko / Position ]],0)))</f>
        <v>n/a</v>
      </c>
      <c r="CQ150" s="194" t="str">
        <f>IF(INDEX(tab_MinKomp[Programowanie obiektowe (PHP) / Objektprogrammierung],MATCH($B149,tab_MinKomp[[Stanowisko / Position ]:[Stanowisko / Position ]],0))="n/a","n/a",CQ149-INDEX(tab_MinKomp[Programowanie obiektowe (PHP) / Objektprogrammierung],MATCH($B149,tab_MinKomp[[Stanowisko / Position ]:[Stanowisko / Position ]],0)))</f>
        <v>n/a</v>
      </c>
      <c r="CR150" s="194" t="str">
        <f>IF(INDEX(tab_MinKomp[Scrum],MATCH($B149,tab_MinKomp[[Stanowisko / Position ]:[Stanowisko / Position ]],0))="n/a","n/a",CR149-INDEX(tab_MinKomp[Scrum],MATCH($B149,tab_MinKomp[[Stanowisko / Position ]:[Stanowisko / Position ]],0)))</f>
        <v>n/a</v>
      </c>
      <c r="CS150" s="194" t="str">
        <f>IF(INDEX(tab_MinKomp[SQL (MySQL)],MATCH($B149,tab_MinKomp[[Stanowisko / Position ]:[Stanowisko / Position ]],0))="n/a","n/a",CS149-INDEX(tab_MinKomp[SQL (MySQL)],MATCH($B149,tab_MinKomp[[Stanowisko / Position ]:[Stanowisko / Position ]],0)))</f>
        <v>n/a</v>
      </c>
      <c r="CT150" s="194" t="str">
        <f>IF(INDEX(tab_MinKomp[Javascript],MATCH($B149,tab_MinKomp[[Stanowisko / Position ]:[Stanowisko / Position ]],0))="n/a","n/a",CT149-INDEX(tab_MinKomp[Javascript],MATCH($B149,tab_MinKomp[[Stanowisko / Position ]:[Stanowisko / Position ]],0)))</f>
        <v>n/a</v>
      </c>
      <c r="CU150" s="194" t="str">
        <f>IF(INDEX(tab_MinKomp[Joomla],MATCH($B149,tab_MinKomp[[Stanowisko / Position ]:[Stanowisko / Position ]],0))="n/a","n/a",CU149-INDEX(tab_MinKomp[Joomla],MATCH($B149,tab_MinKomp[[Stanowisko / Position ]:[Stanowisko / Position ]],0)))</f>
        <v>n/a</v>
      </c>
      <c r="CV150" s="194" t="str">
        <f>IF(INDEX(tab_MinKomp[Bash],MATCH($B149,tab_MinKomp[[Stanowisko / Position ]:[Stanowisko / Position ]],0))="n/a","n/a",CV149-INDEX(tab_MinKomp[Bash],MATCH($B149,tab_MinKomp[[Stanowisko / Position ]:[Stanowisko / Position ]],0)))</f>
        <v>n/a</v>
      </c>
      <c r="CW150" s="194">
        <f>IF(INDEX(tab_MinKomp[Systemy MES (HYDRA / SFMS)],MATCH($B149,tab_MinKomp[[Stanowisko / Position ]:[Stanowisko / Position ]],0))="n/a","n/a",CW149-INDEX(tab_MinKomp[Systemy MES (HYDRA / SFMS)],MATCH($B149,tab_MinKomp[[Stanowisko / Position ]:[Stanowisko / Position ]],0)))</f>
        <v>0</v>
      </c>
      <c r="CX150" s="194" t="str">
        <f>IF(INDEX(tab_MinKomp[HTML / CSS],MATCH($B149,tab_MinKomp[[Stanowisko / Position ]:[Stanowisko / Position ]],0))="n/a","n/a",CX149-INDEX(tab_MinKomp[HTML / CSS],MATCH($B149,tab_MinKomp[[Stanowisko / Position ]:[Stanowisko / Position ]],0)))</f>
        <v>n/a</v>
      </c>
      <c r="CY150" s="194" t="str">
        <f>IF(INDEX(tab_MinKomp[SYSTEM PR],MATCH($B149,tab_MinKomp[[Stanowisko / Position ]:[Stanowisko / Position ]],0))="n/a","n/a",CY149-INDEX(tab_MinKomp[SYSTEM PR],MATCH($B149,tab_MinKomp[[Stanowisko / Position ]:[Stanowisko / Position ]],0)))</f>
        <v>n/a</v>
      </c>
      <c r="CZ150" s="194" t="str">
        <f>IF(INDEX(tab_MinKomp[System Einkauf XP / EBA],MATCH($B149,tab_MinKomp[[Stanowisko / Position ]:[Stanowisko / Position ]],0))="n/a","n/a",CZ149-INDEX(tab_MinKomp[System Einkauf XP / EBA],MATCH($B149,tab_MinKomp[[Stanowisko / Position ]:[Stanowisko / Position ]],0)))</f>
        <v>n/a</v>
      </c>
      <c r="DA150" s="194" t="str">
        <f>IF(INDEX(tab_MinKomp[Techniki negocjacyjne / Verhandlungstechniken],MATCH($B149,tab_MinKomp[[Stanowisko / Position ]:[Stanowisko / Position ]],0))="n/a","n/a",DA149-INDEX(tab_MinKomp[Techniki negocjacyjne / Verhandlungstechniken],MATCH($B149,tab_MinKomp[[Stanowisko / Position ]:[Stanowisko / Position ]],0)))</f>
        <v>n/a</v>
      </c>
      <c r="DB150" s="194" t="str">
        <f>IF(INDEX(tab_MinKomp[Znajomość rynku branżowego / Kenntnis des Industrie Marktes],MATCH($B149,tab_MinKomp[[Stanowisko / Position ]:[Stanowisko / Position ]],0))="n/a","n/a",DB149-INDEX(tab_MinKomp[Znajomość rynku branżowego / Kenntnis des Industrie Marktes],MATCH($B149,tab_MinKomp[[Stanowisko / Position ]:[Stanowisko / Position ]],0)))</f>
        <v>n/a</v>
      </c>
      <c r="DC150" s="194" t="str">
        <f>IF(INDEX(tab_MinKomp[SUPPLIER MANAGEMENT],MATCH($B149,tab_MinKomp[[Stanowisko / Position ]:[Stanowisko / Position ]],0))="n/a","n/a",DC149-INDEX(tab_MinKomp[SUPPLIER MANAGEMENT],MATCH($B149,tab_MinKomp[[Stanowisko / Position ]:[Stanowisko / Position ]],0)))</f>
        <v>n/a</v>
      </c>
      <c r="DD150" s="194" t="str">
        <f>IF(INDEX(tab_MinKomp[SUPPLIER MANAGEMENT],MATCH($B149,tab_MinKomp[[Stanowisko / Position ]:[Stanowisko / Position ]],0))="n/a","n/a",DD149-INDEX(tab_MinKomp[SUPPLIER MANAGEMENT],MATCH($B149,tab_MinKomp[[Stanowisko / Position ]:[Stanowisko / Position ]],0)))</f>
        <v>n/a</v>
      </c>
      <c r="DE150" s="194" t="str">
        <f>IF(INDEX(tab_MinKomp[SUPPLIER MANAGEMENT],MATCH($B149,tab_MinKomp[[Stanowisko / Position ]:[Stanowisko / Position ]],0))="n/a","n/a",DE149-INDEX(tab_MinKomp[SUPPLIER MANAGEMENT],MATCH($B149,tab_MinKomp[[Stanowisko / Position ]:[Stanowisko / Position ]],0)))</f>
        <v>n/a</v>
      </c>
      <c r="DF150" s="194">
        <f>IF(INDEX(tab_MinKomp[LEAN MANAGEMENT],MATCH($B149,tab_MinKomp[[Stanowisko / Position ]:[Stanowisko / Position ]],0))="n/a","n/a",DF149-INDEX(tab_MinKomp[LEAN MANAGEMENT],MATCH($B149,tab_MinKomp[[Stanowisko / Position ]:[Stanowisko / Position ]],0)))</f>
        <v>0</v>
      </c>
      <c r="DG150" s="194" t="str">
        <f>IF(INDEX(tab_MinKomp[PPAP/PSW],MATCH($B149,tab_MinKomp[[Stanowisko / Position ]:[Stanowisko / Position ]],0))="n/a","n/a",DG149-INDEX(tab_MinKomp[PPAP/PSW],MATCH($B149,tab_MinKomp[[Stanowisko / Position ]:[Stanowisko / Position ]],0)))</f>
        <v>n/a</v>
      </c>
      <c r="DH150" s="194" t="str">
        <f>IF(INDEX(tab_MinKomp[SUPPLIER MANAGEMENT],MATCH($B149,tab_MinKomp[[Stanowisko / Position ]:[Stanowisko / Position ]],0))="n/a","n/a",DH149-INDEX(tab_MinKomp[SUPPLIER MANAGEMENT],MATCH($B149,tab_MinKomp[[Stanowisko / Position ]:[Stanowisko / Position ]],0)))</f>
        <v>n/a</v>
      </c>
      <c r="DI150" s="194" t="str">
        <f>IF(INDEX(tab_MinKomp[OBSŁUGA PORTALI KLIENTA / Kundenportale],MATCH($B149,tab_MinKomp[[Stanowisko / Position ]:[Stanowisko / Position ]],0))="n/a","n/a",DI149-INDEX(tab_MinKomp[OBSŁUGA PORTALI KLIENTA / Kundenportale],MATCH($B149,tab_MinKomp[[Stanowisko / Position ]:[Stanowisko / Position ]],0)))</f>
        <v>n/a</v>
      </c>
      <c r="DJ150" s="194" t="str">
        <f>IF(INDEX(tab_MinKomp[Obsługa systemu BABTECQ / BABTECQ System],MATCH($B149,tab_MinKomp[[Stanowisko / Position ]:[Stanowisko / Position ]],0))="n/a","n/a",DJ149-INDEX(tab_MinKomp[Obsługa systemu BABTECQ / BABTECQ System],MATCH($B149,tab_MinKomp[[Stanowisko / Position ]:[Stanowisko / Position ]],0)))</f>
        <v>n/a</v>
      </c>
      <c r="DK150" s="194" t="str">
        <f>IF(INDEX(tab_MinKomp[Rysunek techniczny / technische Zeichnung],MATCH($B149,tab_MinKomp[[Stanowisko / Position ]:[Stanowisko / Position ]],0))="n/a","n/a",DK149-INDEX(tab_MinKomp[Rysunek techniczny / technische Zeichnung],MATCH($B149,tab_MinKomp[[Stanowisko / Position ]:[Stanowisko / Position ]],0)))</f>
        <v>n/a</v>
      </c>
      <c r="DL150" s="194" t="str">
        <f>IF(INDEX(tab_MinKomp[Kalibracja / Kalibrierung],MATCH($B149,tab_MinKomp[[Stanowisko / Position ]:[Stanowisko / Position ]],0))="n/a","n/a",DL149-INDEX(tab_MinKomp[Kalibracja / Kalibrierung],MATCH($B149,tab_MinKomp[[Stanowisko / Position ]:[Stanowisko / Position ]],0)))</f>
        <v>n/a</v>
      </c>
      <c r="DM150" s="194" t="str">
        <f>IF(INDEX(tab_MinKomp[Rekwalifikacja / Requalifizierung],MATCH($B149,tab_MinKomp[[Stanowisko / Position ]:[Stanowisko / Position ]],0))="n/a","n/a",DM149-INDEX(tab_MinKomp[Rekwalifikacja / Requalifizierung],MATCH($B149,tab_MinKomp[[Stanowisko / Position ]:[Stanowisko / Position ]],0)))</f>
        <v>n/a</v>
      </c>
      <c r="DN150" s="190" t="str">
        <f>IF(INDEX(tab_MinKomp[Testy czystości / Reinheitstests],MATCH($B149,tab_MinKomp[[Stanowisko / Position ]:[Stanowisko / Position ]],0))="n/a","n/a",DN149-INDEX(tab_MinKomp[Testy czystości / Reinheitstests],MATCH($B149,tab_MinKomp[[Stanowisko / Position ]:[Stanowisko / Position ]],0)))</f>
        <v>n/a</v>
      </c>
      <c r="DO150" s="190" t="str">
        <f>IF(INDEX(tab_MinKomp[Testy czystości / Reinheitstests],MATCH($B149,tab_MinKomp[[Stanowisko / Position ]:[Stanowisko / Position ]],0))="n/a","n/a",DO149-INDEX(tab_MinKomp[Testy czystości / Reinheitstests],MATCH($B149,tab_MinKomp[[Stanowisko / Position ]:[Stanowisko / Position ]],0)))</f>
        <v>n/a</v>
      </c>
      <c r="DP150" s="190" t="str">
        <f>IF(INDEX(tab_MinKomp[Testy czystości / Reinheitstests],MATCH($B149,tab_MinKomp[[Stanowisko / Position ]:[Stanowisko / Position ]],0))="n/a","n/a",DP149-INDEX(tab_MinKomp[Testy czystości / Reinheitstests],MATCH($B149,tab_MinKomp[[Stanowisko / Position ]:[Stanowisko / Position ]],0)))</f>
        <v>n/a</v>
      </c>
      <c r="DQ150" s="190" t="str">
        <f>IF(INDEX(tab_MinKomp[Testy czystości / Reinheitstests],MATCH($B149,tab_MinKomp[[Stanowisko / Position ]:[Stanowisko / Position ]],0))="n/a","n/a",DQ149-INDEX(tab_MinKomp[Testy czystości / Reinheitstests],MATCH($B149,tab_MinKomp[[Stanowisko / Position ]:[Stanowisko / Position ]],0)))</f>
        <v>n/a</v>
      </c>
      <c r="DR150" s="190" t="str">
        <f>IF(INDEX(tab_MinKomp[Testy czystości / Reinheitstests],MATCH($B149,tab_MinKomp[[Stanowisko / Position ]:[Stanowisko / Position ]],0))="n/a","n/a",DR149-INDEX(tab_MinKomp[Testy czystości / Reinheitstests],MATCH($B149,tab_MinKomp[[Stanowisko / Position ]:[Stanowisko / Position ]],0)))</f>
        <v>n/a</v>
      </c>
      <c r="DS150" s="190" t="str">
        <f>IF(INDEX(tab_MinKomp[Testy czystości / Reinheitstests],MATCH($B149,tab_MinKomp[[Stanowisko / Position ]:[Stanowisko / Position ]],0))="n/a","n/a",DS149-INDEX(tab_MinKomp[Testy czystości / Reinheitstests],MATCH($B149,tab_MinKomp[[Stanowisko / Position ]:[Stanowisko / Position ]],0)))</f>
        <v>n/a</v>
      </c>
      <c r="DT150" s="194" t="str">
        <f>IF(INDEX(tab_MinKomp[SUPPLIER MANAGEMENT],MATCH($B149,tab_MinKomp[[Stanowisko / Position ]:[Stanowisko / Position ]],0))="n/a","n/a",DT149-INDEX(tab_MinKomp[SUPPLIER MANAGEMENT],MATCH($B149,tab_MinKomp[[Stanowisko / Position ]:[Stanowisko / Position ]],0)))</f>
        <v>n/a</v>
      </c>
      <c r="DU150" s="190" t="str">
        <f>IF(INDEX(tab_MinKomp[Testy czystości / Reinheitstests],MATCH($B149,tab_MinKomp[[Stanowisko / Position ]:[Stanowisko / Position ]],0))="n/a","n/a",DU149-INDEX(tab_MinKomp[Testy czystości / Reinheitstests],MATCH($B149,tab_MinKomp[[Stanowisko / Position ]:[Stanowisko / Position ]],0)))</f>
        <v>n/a</v>
      </c>
      <c r="DV150" s="190" t="str">
        <f>IF(INDEX(tab_MinKomp[Testy czystości / Reinheitstests],MATCH($B149,tab_MinKomp[[Stanowisko / Position ]:[Stanowisko / Position ]],0))="n/a","n/a",DV149-INDEX(tab_MinKomp[Testy czystości / Reinheitstests],MATCH($B149,tab_MinKomp[[Stanowisko / Position ]:[Stanowisko / Position ]],0)))</f>
        <v>n/a</v>
      </c>
      <c r="DW150" s="190" t="str">
        <f>IF(INDEX(tab_MinKomp[Testy czystości / Reinheitstests],MATCH($B149,tab_MinKomp[[Stanowisko / Position ]:[Stanowisko / Position ]],0))="n/a","n/a",DW149-INDEX(tab_MinKomp[Testy czystości / Reinheitstests],MATCH($B149,tab_MinKomp[[Stanowisko / Position ]:[Stanowisko / Position ]],0)))</f>
        <v>n/a</v>
      </c>
      <c r="DX150" s="190" t="str">
        <f>IF(INDEX(tab_MinKomp[Testy czystości / Reinheitstests],MATCH($B149,tab_MinKomp[[Stanowisko / Position ]:[Stanowisko / Position ]],0))="n/a","n/a",DX149-INDEX(tab_MinKomp[Testy czystości / Reinheitstests],MATCH($B149,tab_MinKomp[[Stanowisko / Position ]:[Stanowisko / Position ]],0)))</f>
        <v>n/a</v>
      </c>
      <c r="DY150" s="190" t="str">
        <f>IF(INDEX(tab_MinKomp[Testy czystości / Reinheitstests],MATCH($B149,tab_MinKomp[[Stanowisko / Position ]:[Stanowisko / Position ]],0))="n/a","n/a",DY149-INDEX(tab_MinKomp[Testy czystości / Reinheitstests],MATCH($B149,tab_MinKomp[[Stanowisko / Position ]:[Stanowisko / Position ]],0)))</f>
        <v>n/a</v>
      </c>
      <c r="DZ150" s="190" t="str">
        <f>IF(INDEX(tab_MinKomp[Testy czystości / Reinheitstests],MATCH($B149,tab_MinKomp[[Stanowisko / Position ]:[Stanowisko / Position ]],0))="n/a","n/a",DZ149-INDEX(tab_MinKomp[Testy czystości / Reinheitstests],MATCH($B149,tab_MinKomp[[Stanowisko / Position ]:[Stanowisko / Position ]],0)))</f>
        <v>n/a</v>
      </c>
      <c r="EA150" s="194" t="str">
        <f>IF(INDEX(tab_MinKomp[SUPPLIER MANAGEMENT],MATCH($B149,tab_MinKomp[[Stanowisko / Position ]:[Stanowisko / Position ]],0))="n/a","n/a",EA149-INDEX(tab_MinKomp[SUPPLIER MANAGEMENT],MATCH($B149,tab_MinKomp[[Stanowisko / Position ]:[Stanowisko / Position ]],0)))</f>
        <v>n/a</v>
      </c>
      <c r="EB150" s="190" t="str">
        <f>IF(INDEX(tab_MinKomp[Testy czystości / Reinheitstests],MATCH($B149,tab_MinKomp[[Stanowisko / Position ]:[Stanowisko / Position ]],0))="n/a","n/a",EB149-INDEX(tab_MinKomp[Testy czystości / Reinheitstests],MATCH($B149,tab_MinKomp[[Stanowisko / Position ]:[Stanowisko / Position ]],0)))</f>
        <v>n/a</v>
      </c>
      <c r="EC150" s="190" t="str">
        <f>IF(INDEX(tab_MinKomp[Testy czystości / Reinheitstests],MATCH($B149,tab_MinKomp[[Stanowisko / Position ]:[Stanowisko / Position ]],0))="n/a","n/a",EC149-INDEX(tab_MinKomp[Testy czystości / Reinheitstests],MATCH($B149,tab_MinKomp[[Stanowisko / Position ]:[Stanowisko / Position ]],0)))</f>
        <v>n/a</v>
      </c>
      <c r="ED150" s="190" t="str">
        <f>IF(INDEX(tab_MinKomp[Testy czystości / Reinheitstests],MATCH($B149,tab_MinKomp[[Stanowisko / Position ]:[Stanowisko / Position ]],0))="n/a","n/a",ED149-INDEX(tab_MinKomp[Testy czystości / Reinheitstests],MATCH($B149,tab_MinKomp[[Stanowisko / Position ]:[Stanowisko / Position ]],0)))</f>
        <v>n/a</v>
      </c>
      <c r="EE150" s="190" t="str">
        <f>IF(INDEX(tab_MinKomp[Testy czystości / Reinheitstests],MATCH($B149,tab_MinKomp[[Stanowisko / Position ]:[Stanowisko / Position ]],0))="n/a","n/a",EE149-INDEX(tab_MinKomp[Testy czystości / Reinheitstests],MATCH($B149,tab_MinKomp[[Stanowisko / Position ]:[Stanowisko / Position ]],0)))</f>
        <v>n/a</v>
      </c>
      <c r="EF150" s="190" t="str">
        <f>IF(INDEX(tab_MinKomp[Testy czystości / Reinheitstests],MATCH($B149,tab_MinKomp[[Stanowisko / Position ]:[Stanowisko / Position ]],0))="n/a","n/a",EF149-INDEX(tab_MinKomp[Testy czystości / Reinheitstests],MATCH($B149,tab_MinKomp[[Stanowisko / Position ]:[Stanowisko / Position ]],0)))</f>
        <v>n/a</v>
      </c>
      <c r="EG150" s="190" t="str">
        <f>IF(INDEX(tab_MinKomp[Testy czystości / Reinheitstests],MATCH($B149,tab_MinKomp[[Stanowisko / Position ]:[Stanowisko / Position ]],0))="n/a","n/a",EG149-INDEX(tab_MinKomp[Testy czystości / Reinheitstests],MATCH($B149,tab_MinKomp[[Stanowisko / Position ]:[Stanowisko / Position ]],0)))</f>
        <v>n/a</v>
      </c>
      <c r="EH150" s="190" t="str">
        <f>IF(INDEX(tab_MinKomp[Testy czystości / Reinheitstests],MATCH($B149,tab_MinKomp[[Stanowisko / Position ]:[Stanowisko / Position ]],0))="n/a","n/a",EH149-INDEX(tab_MinKomp[Testy czystości / Reinheitstests],MATCH($B149,tab_MinKomp[[Stanowisko / Position ]:[Stanowisko / Position ]],0)))</f>
        <v>n/a</v>
      </c>
      <c r="EI150" s="190" t="str">
        <f>IF(INDEX(tab_MinKomp[Testy czystości / Reinheitstests],MATCH($B149,tab_MinKomp[[Stanowisko / Position ]:[Stanowisko / Position ]],0))="n/a","n/a",EI149-INDEX(tab_MinKomp[Testy czystości / Reinheitstests],MATCH($B149,tab_MinKomp[[Stanowisko / Position ]:[Stanowisko / Position ]],0)))</f>
        <v>n/a</v>
      </c>
      <c r="EJ150" s="190" t="str">
        <f>IF(INDEX(tab_MinKomp[Testy czystości / Reinheitstests],MATCH($B149,tab_MinKomp[[Stanowisko / Position ]:[Stanowisko / Position ]],0))="n/a","n/a",EJ149-INDEX(tab_MinKomp[Testy czystości / Reinheitstests],MATCH($B149,tab_MinKomp[[Stanowisko / Position ]:[Stanowisko / Position ]],0)))</f>
        <v>n/a</v>
      </c>
      <c r="EK150" s="190" t="str">
        <f>IF(INDEX(tab_MinKomp[Testy czystości / Reinheitstests],MATCH($B149,tab_MinKomp[[Stanowisko / Position ]:[Stanowisko / Position ]],0))="n/a","n/a",EK149-INDEX(tab_MinKomp[Testy czystości / Reinheitstests],MATCH($B149,tab_MinKomp[[Stanowisko / Position ]:[Stanowisko / Position ]],0)))</f>
        <v>n/a</v>
      </c>
      <c r="EL150" s="190" t="str">
        <f>IF(INDEX(tab_MinKomp[Testy czystości / Reinheitstests],MATCH($B149,tab_MinKomp[[Stanowisko / Position ]:[Stanowisko / Position ]],0))="n/a","n/a",EL149-INDEX(tab_MinKomp[Testy czystości / Reinheitstests],MATCH($B149,tab_MinKomp[[Stanowisko / Position ]:[Stanowisko / Position ]],0)))</f>
        <v>n/a</v>
      </c>
      <c r="EM150" s="190" t="str">
        <f>IF(INDEX(tab_MinKomp[Testy czystości / Reinheitstests],MATCH($B149,tab_MinKomp[[Stanowisko / Position ]:[Stanowisko / Position ]],0))="n/a","n/a",EM149-INDEX(tab_MinKomp[Testy czystości / Reinheitstests],MATCH($B149,tab_MinKomp[[Stanowisko / Position ]:[Stanowisko / Position ]],0)))</f>
        <v>n/a</v>
      </c>
      <c r="EN150" s="190" t="str">
        <f>IF(INDEX(tab_MinKomp[Testy czystości / Reinheitstests],MATCH($B149,tab_MinKomp[[Stanowisko / Position ]:[Stanowisko / Position ]],0))="n/a","n/a",EN149-INDEX(tab_MinKomp[Testy czystości / Reinheitstests],MATCH($B149,tab_MinKomp[[Stanowisko / Position ]:[Stanowisko / Position ]],0)))</f>
        <v>n/a</v>
      </c>
      <c r="EO150" s="194" t="str">
        <f>IF(INDEX(tab_MinKomp[Konserwacja Rep],MATCH($B149,tab_MinKomp[[Stanowisko / Position ]:[Stanowisko / Position ]],0))="n/a","n/a",EO149-INDEX(tab_MinKomp[Konserwacja Rep],MATCH($B149,tab_MinKomp[[Stanowisko / Position ]:[Stanowisko / Position ]],0)))</f>
        <v>n/a</v>
      </c>
      <c r="EP150" s="194" t="str">
        <f>IF(INDEX(tab_MinKomp[[Konserwacja Engel ]],MATCH($B149,tab_MinKomp[[Stanowisko / Position ]:[Stanowisko / Position ]],0))="n/a","n/a",EP149-INDEX(tab_MinKomp[[Konserwacja Engel ]],MATCH($B149,tab_MinKomp[[Stanowisko / Position ]:[Stanowisko / Position ]],0)))</f>
        <v>n/a</v>
      </c>
      <c r="EQ150" s="194" t="str">
        <f>IF(INDEX(tab_MinKomp[Konserwacja B 50],MATCH($B149,tab_MinKomp[[Stanowisko / Position ]:[Stanowisko / Position ]],0))="n/a","n/a",EQ149-INDEX(tab_MinKomp[Konserwacja B 50],MATCH($B149,tab_MinKomp[[Stanowisko / Position ]:[Stanowisko / Position ]],0)))</f>
        <v>n/a</v>
      </c>
      <c r="ER150" s="194" t="str">
        <f>IF(INDEX(tab_MinKomp[[Konserwacja EOL ]],MATCH($B149,tab_MinKomp[[Stanowisko / Position ]:[Stanowisko / Position ]],0))="n/a","n/a",ER149-INDEX(tab_MinKomp[[Konserwacja EOL ]],MATCH($B149,tab_MinKomp[[Stanowisko / Position ]:[Stanowisko / Position ]],0)))</f>
        <v>n/a</v>
      </c>
      <c r="ES150" s="194" t="str">
        <f>IF(INDEX(tab_MinKomp[Konserwacja Branson],MATCH($B149,tab_MinKomp[[Stanowisko / Position ]:[Stanowisko / Position ]],0))="n/a","n/a",ES149-INDEX(tab_MinKomp[Konserwacja Branson],MATCH($B149,tab_MinKomp[[Stanowisko / Position ]:[Stanowisko / Position ]],0)))</f>
        <v>n/a</v>
      </c>
      <c r="ET150" s="194" t="str">
        <f>IF(INDEX(tab_MinKomp[Konserwacja coolery],MATCH($B149,tab_MinKomp[[Stanowisko / Position ]:[Stanowisko / Position ]],0))="n/a","n/a",ET149-INDEX(tab_MinKomp[Konserwacja coolery],MATCH($B149,tab_MinKomp[[Stanowisko / Position ]:[Stanowisko / Position ]],0)))</f>
        <v>n/a</v>
      </c>
      <c r="EU150" s="194" t="str">
        <f>IF(INDEX(tab_MinKomp[Konserwacja piecy],MATCH($B149,tab_MinKomp[[Stanowisko / Position ]:[Stanowisko / Position ]],0))="n/a","n/a",EU149-INDEX(tab_MinKomp[Konserwacja piecy],MATCH($B149,tab_MinKomp[[Stanowisko / Position ]:[Stanowisko / Position ]],0)))</f>
        <v>n/a</v>
      </c>
      <c r="EV150" s="194" t="str">
        <f>IF(INDEX(tab_MinKomp[Rysunek techniczny- czytanie],MATCH($B149,tab_MinKomp[[Stanowisko / Position ]:[Stanowisko / Position ]],0))="n/a","n/a",EV149-INDEX(tab_MinKomp[Rysunek techniczny- czytanie],MATCH($B149,tab_MinKomp[[Stanowisko / Position ]:[Stanowisko / Position ]],0)))</f>
        <v>n/a</v>
      </c>
      <c r="EW150" s="194" t="str">
        <f>IF(INDEX(tab_MinKomp[Elektryka],MATCH($B149,tab_MinKomp[[Stanowisko / Position ]:[Stanowisko / Position ]],0))="n/a","n/a",EW149-INDEX(tab_MinKomp[Elektryka],MATCH($B149,tab_MinKomp[[Stanowisko / Position ]:[Stanowisko / Position ]],0)))</f>
        <v>n/a</v>
      </c>
      <c r="EX150" s="194" t="str">
        <f>IF(INDEX(tab_MinKomp[Pneumatyka],MATCH($B149,tab_MinKomp[[Stanowisko / Position ]:[Stanowisko / Position ]],0))="n/a","n/a",EX149-INDEX(tab_MinKomp[Pneumatyka],MATCH($B149,tab_MinKomp[[Stanowisko / Position ]:[Stanowisko / Position ]],0)))</f>
        <v>n/a</v>
      </c>
      <c r="EY150" s="194" t="str">
        <f>IF(INDEX(tab_MinKomp[[Hydraulika ]],MATCH($B149,tab_MinKomp[[Stanowisko / Position ]:[Stanowisko / Position ]],0))="n/a","n/a",EY149-INDEX(tab_MinKomp[[Hydraulika ]],MATCH($B149,tab_MinKomp[[Stanowisko / Position ]:[Stanowisko / Position ]],0)))</f>
        <v>n/a</v>
      </c>
      <c r="EZ150" s="194" t="str">
        <f>IF(INDEX(tab_MinKomp[Podciśnienie],MATCH($B149,tab_MinKomp[[Stanowisko / Position ]:[Stanowisko / Position ]],0))="n/a","n/a",EZ149-INDEX(tab_MinKomp[Podciśnienie],MATCH($B149,tab_MinKomp[[Stanowisko / Position ]:[Stanowisko / Position ]],0)))</f>
        <v>n/a</v>
      </c>
      <c r="FA150" s="194" t="str">
        <f>IF(INDEX(tab_MinKomp[Usuwanie awarii],MATCH($B149,tab_MinKomp[[Stanowisko / Position ]:[Stanowisko / Position ]],0))="n/a","n/a",FA149-INDEX(tab_MinKomp[Usuwanie awarii],MATCH($B149,tab_MinKomp[[Stanowisko / Position ]:[Stanowisko / Position ]],0)))</f>
        <v>n/a</v>
      </c>
      <c r="FB150" s="194" t="str">
        <f>IF(INDEX(tab_MinKomp[Obsługa robotów],MATCH($B149,tab_MinKomp[[Stanowisko / Position ]:[Stanowisko / Position ]],0))="n/a","n/a",FB149-INDEX(tab_MinKomp[Obsługa robotów],MATCH($B149,tab_MinKomp[[Stanowisko / Position ]:[Stanowisko / Position ]],0)))</f>
        <v>n/a</v>
      </c>
      <c r="FC150" s="194" t="str">
        <f>IF(INDEX(tab_MinKomp[Obsługa sterowania maszyny],MATCH($B149,tab_MinKomp[[Stanowisko / Position ]:[Stanowisko / Position ]],0))="n/a","n/a",FC149-INDEX(tab_MinKomp[Obsługa sterowania maszyny],MATCH($B149,tab_MinKomp[[Stanowisko / Position ]:[Stanowisko / Position ]],0)))</f>
        <v>n/a</v>
      </c>
      <c r="FD150" s="194" t="str">
        <f>IF(INDEX(tab_MinKomp[Usuwanie przyczyn żródłowych],MATCH($B149,tab_MinKomp[[Stanowisko / Position ]:[Stanowisko / Position ]],0))="n/a","n/a",FD149-INDEX(tab_MinKomp[Usuwanie przyczyn żródłowych],MATCH($B149,tab_MinKomp[[Stanowisko / Position ]:[Stanowisko / Position ]],0)))</f>
        <v>n/a</v>
      </c>
      <c r="FE150" s="194" t="str">
        <f>IF(INDEX(tab_MinKomp[Cmms stosowanie],MATCH($B149,tab_MinKomp[[Stanowisko / Position ]:[Stanowisko / Position ]],0))="n/a","n/a",FE149-INDEX(tab_MinKomp[Cmms stosowanie],MATCH($B149,tab_MinKomp[[Stanowisko / Position ]:[Stanowisko / Position ]],0)))</f>
        <v>n/a</v>
      </c>
      <c r="FF150" s="190" t="str">
        <f>IF(INDEX(tab_MinKomp[Testy czystości / Reinheitstests],MATCH($B149,tab_MinKomp[[Stanowisko / Position ]:[Stanowisko / Position ]],0))="n/a","n/a",FF149-INDEX(tab_MinKomp[Testy czystości / Reinheitstests],MATCH($B149,tab_MinKomp[[Stanowisko / Position ]:[Stanowisko / Position ]],0)))</f>
        <v>n/a</v>
      </c>
      <c r="FG150" s="194" t="str">
        <f>IF(INDEX(tab_MinKomp[Czyszczenie form plastikowych],MATCH($B149,tab_MinKomp[[Stanowisko / Position ]:[Stanowisko / Position ]],0))="n/a","n/a",FG149-INDEX(tab_MinKomp[Czyszczenie form plastikowych],MATCH($B149,tab_MinKomp[[Stanowisko / Position ]:[Stanowisko / Position ]],0)))</f>
        <v>n/a</v>
      </c>
      <c r="FH150" s="194" t="str">
        <f>IF(INDEX(tab_MinKomp[Wymiana form plastik],MATCH($B149,tab_MinKomp[[Stanowisko / Position ]:[Stanowisko / Position ]],0))="n/a","n/a",FH149-INDEX(tab_MinKomp[Wymiana form plastik],MATCH($B149,tab_MinKomp[[Stanowisko / Position ]:[Stanowisko / Position ]],0)))</f>
        <v>n/a</v>
      </c>
      <c r="FI150" s="194" t="str">
        <f>IF(INDEX(tab_MinKomp[Wymiana form guma],MATCH($B149,tab_MinKomp[[Stanowisko / Position ]:[Stanowisko / Position ]],0))="n/a","n/a",FI149-INDEX(tab_MinKomp[Wymiana form guma],MATCH($B149,tab_MinKomp[[Stanowisko / Position ]:[Stanowisko / Position ]],0)))</f>
        <v>n/a</v>
      </c>
      <c r="FJ150" s="194" t="str">
        <f>IF(INDEX(tab_MinKomp[Konserwacja KK],MATCH($B149,tab_MinKomp[[Stanowisko / Position ]:[Stanowisko / Position ]],0))="n/a","n/a",FJ149-INDEX(tab_MinKomp[Konserwacja KK],MATCH($B149,tab_MinKomp[[Stanowisko / Position ]:[Stanowisko / Position ]],0)))</f>
        <v>n/a</v>
      </c>
      <c r="FK150" s="194" t="str">
        <f>IF(INDEX(tab_MinKomp[Konserwacja form guma],MATCH($B149,tab_MinKomp[[Stanowisko / Position ]:[Stanowisko / Position ]],0))="n/a","n/a",FK149-INDEX(tab_MinKomp[Konserwacja form guma],MATCH($B149,tab_MinKomp[[Stanowisko / Position ]:[Stanowisko / Position ]],0)))</f>
        <v>n/a</v>
      </c>
      <c r="FL150" s="194" t="str">
        <f>IF(INDEX(tab_MinKomp[Konserwacja form plastiki],MATCH($B149,tab_MinKomp[[Stanowisko / Position ]:[Stanowisko / Position ]],0))="n/a","n/a",FL149-INDEX(tab_MinKomp[Konserwacja form plastiki],MATCH($B149,tab_MinKomp[[Stanowisko / Position ]:[Stanowisko / Position ]],0)))</f>
        <v>n/a</v>
      </c>
      <c r="FM150" s="194" t="str">
        <f>IF(INDEX(tab_MinKomp[Konserwacja Gorącego Kanału],MATCH($B149,tab_MinKomp[[Stanowisko / Position ]:[Stanowisko / Position ]],0))="n/a","n/a",FM149-INDEX(tab_MinKomp[Konserwacja Gorącego Kanału],MATCH($B149,tab_MinKomp[[Stanowisko / Position ]:[Stanowisko / Position ]],0)))</f>
        <v>n/a</v>
      </c>
      <c r="FN150" s="194" t="s">
        <v>248</v>
      </c>
      <c r="FO150" s="194" t="s">
        <v>248</v>
      </c>
      <c r="FP150" s="194" t="s">
        <v>248</v>
      </c>
      <c r="FQ150" s="196" t="str">
        <f>IF(INDEX(tab_MinKomp[Język angielski / Englisch],MATCH($B149,tab_MinKomp[[Stanowisko / Position ]:[Stanowisko / Position ]],0))="n/a","n/a",FQ149-INDEX(tab_MinKomp[Język angielski / Englisch],MATCH($B149,tab_MinKomp[[Stanowisko / Position ]:[Stanowisko / Position ]],0)))</f>
        <v>n/a</v>
      </c>
      <c r="FR150" s="196" t="str">
        <f>IF(INDEX(tab_MinKomp[Język niemiecki / Deutsch],MATCH($B149,tab_MinKomp[[Stanowisko / Position ]:[Stanowisko / Position ]],0))="n/a","n/a",FR149-INDEX(tab_MinKomp[Język niemiecki / Deutsch],MATCH($B149,tab_MinKomp[[Stanowisko / Position ]:[Stanowisko / Position ]],0)))</f>
        <v>n/a</v>
      </c>
      <c r="FS150" s="194">
        <f>IF(INDEX(tab_MinKomp[Zarządzanie dokumentacją procesową / Process dokumentation management],MATCH($B149,tab_MinKomp[[Stanowisko / Position ]:[Stanowisko / Position ]],0))="n/a","n/a",FS149-INDEX(tab_MinKomp[Zarządzanie dokumentacją procesową / Process dokumentation management],MATCH($B149,tab_MinKomp[[Stanowisko / Position ]:[Stanowisko / Position ]],0)))</f>
        <v>-1</v>
      </c>
      <c r="FT150" s="194">
        <f>IF(INDEX(tab_MinKomp[Znajomość procesów z obszaru / Kenntiss der prozesse in dem Bereich],MATCH($B149,tab_MinKomp[[Stanowisko / Position ]:[Stanowisko / Position ]],0))="n/a","n/a",FT149-INDEX(tab_MinKomp[Znajomość procesów z obszaru / Kenntiss der prozesse in dem Bereich],MATCH($B149,tab_MinKomp[[Stanowisko / Position ]:[Stanowisko / Position ]],0)))</f>
        <v>0</v>
      </c>
      <c r="FU150" s="194">
        <f>IF(INDEX(tab_MinKomp[optymalizacja procesów / Prozessoptymalisierung],MATCH($B149,tab_MinKomp[[Stanowisko / Position ]:[Stanowisko / Position ]],0))="n/a","n/a",FU149-INDEX(tab_MinKomp[optymalizacja procesów / Prozessoptymalisierung],MATCH($B149,tab_MinKomp[[Stanowisko / Position ]:[Stanowisko / Position ]],0)))</f>
        <v>0</v>
      </c>
      <c r="FV150" s="194">
        <f>IF(INDEX(tab_MinKomp[Umiejętności szkoleniowe / Trainingsfähigkeiten],MATCH($B149,tab_MinKomp[[Stanowisko / Position ]:[Stanowisko / Position ]],0))="n/a","n/a",FV149-INDEX(tab_MinKomp[Umiejętności szkoleniowe / Trainingsfähigkeiten],MATCH($B149,tab_MinKomp[[Stanowisko / Position ]:[Stanowisko / Position ]],0)))</f>
        <v>0</v>
      </c>
      <c r="FW150" s="194">
        <f>IF(INDEX(tab_MinKomp[Analityczne myślenie, podejście / Analitysches Denken, Einstellung],MATCH($B149,tab_MinKomp[[Stanowisko / Position ]:[Stanowisko / Position ]],0))="n/a","n/a",FW149-INDEX(tab_MinKomp[Analityczne myślenie, podejście / Analitysches Denken, Einstellung],MATCH($B149,tab_MinKomp[[Stanowisko / Position ]:[Stanowisko / Position ]],0)))</f>
        <v>0</v>
      </c>
      <c r="FX150" s="194">
        <f>IF(INDEX(tab_MinKomp[Dokładność, precyzja w dzialaniu / Genauigkeit, Präzision in die Arbeit],MATCH($B149,tab_MinKomp[[Stanowisko / Position ]:[Stanowisko / Position ]],0))="n/a","n/a",FX149-INDEX(tab_MinKomp[Dokładność, precyzja w dzialaniu / Genauigkeit, Präzision in die Arbeit],MATCH($B149,tab_MinKomp[[Stanowisko / Position ]:[Stanowisko / Position ]],0)))</f>
        <v>0</v>
      </c>
      <c r="FY150" s="194">
        <f>IF(INDEX(tab_MinKomp[Dyspozycyjność / Verfügbarkeit],MATCH($B149,tab_MinKomp[[Stanowisko / Position ]:[Stanowisko / Position ]],0))="n/a","n/a",FY149-INDEX(tab_MinKomp[Dyspozycyjność / Verfügbarkeit],MATCH($B149,tab_MinKomp[[Stanowisko / Position ]:[Stanowisko / Position ]],0)))</f>
        <v>0</v>
      </c>
      <c r="FZ150" s="194">
        <f>IF(INDEX(tab_MinKomp[Zaangażowanie / 
Engagement],MATCH($B149,tab_MinKomp[[Stanowisko / Position ]:[Stanowisko / Position ]],0))="n/a","n/a",FZ149-INDEX(tab_MinKomp[Zaangażowanie / 
Engagement],MATCH($B149,tab_MinKomp[[Stanowisko / Position ]:[Stanowisko / Position ]],0)))</f>
        <v>0</v>
      </c>
      <c r="GA150" s="194" t="str">
        <f>IF(INDEX(tab_MinKomp[Konserwacja form guma],MATCH($B149,tab_MinKomp[[Stanowisko / Position ]:[Stanowisko / Position ]],0))="n/a","n/a",GA149-INDEX(tab_MinKomp[Konserwacja form guma],MATCH($B149,tab_MinKomp[[Stanowisko / Position ]:[Stanowisko / Position ]],0)))</f>
        <v>n/a</v>
      </c>
      <c r="GB150" s="194" t="str">
        <f>IF(INDEX(tab_MinKomp[Konserwacja form plastiki],MATCH($B149,tab_MinKomp[[Stanowisko / Position ]:[Stanowisko / Position ]],0))="n/a","n/a",GB149-INDEX(tab_MinKomp[Konserwacja form plastiki],MATCH($B149,tab_MinKomp[[Stanowisko / Position ]:[Stanowisko / Position ]],0)))</f>
        <v>n/a</v>
      </c>
      <c r="GC150" s="194">
        <f>IF(INDEX(tab_MinKomp[Elastyczność w działaniu],MATCH($B149,tab_MinKomp[[Stanowisko / Position ]:[Stanowisko / Position ]],0))="n/a","n/a",GC149-INDEX(tab_MinKomp[Elastyczność w działaniu],MATCH($B149,tab_MinKomp[[Stanowisko / Position ]:[Stanowisko / Position ]],0)))</f>
        <v>-1</v>
      </c>
      <c r="GD150" s="194">
        <f>IF(INDEX(tab_MinKomp[Komunikatywność],MATCH($B149,tab_MinKomp[[Stanowisko / Position ]:[Stanowisko / Position ]],0))="n/a","n/a",GD149-INDEX(tab_MinKomp[Komunikatywność],MATCH($B149,tab_MinKomp[[Stanowisko / Position ]:[Stanowisko / Position ]],0)))</f>
        <v>0</v>
      </c>
      <c r="GE150" s="193" t="str">
        <f>IF(INDEX(tab_MinKomp[Motywowanie i budowanie zaangażowania zespołu],MATCH($B149,tab_MinKomp[[Stanowisko / Position ]:[Stanowisko / Position ]],0))="n/a","n/a",GE149-INDEX(tab_MinKomp[Motywowanie i budowanie zaangażowania zespołu],MATCH($B149,tab_MinKomp[[Stanowisko / Position ]:[Stanowisko / Position ]],0)))</f>
        <v>n/a</v>
      </c>
      <c r="GF150" s="186" t="s">
        <v>248</v>
      </c>
      <c r="GG150" s="186" t="s">
        <v>248</v>
      </c>
      <c r="GH150" s="186" t="s">
        <v>248</v>
      </c>
      <c r="GI150" s="186" t="s">
        <v>248</v>
      </c>
      <c r="GJ150" s="186" t="s">
        <v>248</v>
      </c>
      <c r="GK150" s="186" t="s">
        <v>248</v>
      </c>
      <c r="GL150" s="186" t="s">
        <v>248</v>
      </c>
      <c r="GM150" s="186" t="s">
        <v>248</v>
      </c>
      <c r="GN150" s="186" t="s">
        <v>248</v>
      </c>
      <c r="GO150" s="186" t="s">
        <v>248</v>
      </c>
      <c r="GP150" s="186" t="s">
        <v>248</v>
      </c>
      <c r="GQ150" s="186" t="s">
        <v>248</v>
      </c>
      <c r="GR150" s="186" t="s">
        <v>248</v>
      </c>
      <c r="GS150" s="186" t="s">
        <v>248</v>
      </c>
      <c r="GT150" s="186" t="s">
        <v>248</v>
      </c>
      <c r="GU150" s="186" t="s">
        <v>248</v>
      </c>
      <c r="GV150" s="186" t="s">
        <v>248</v>
      </c>
      <c r="GW150" s="186" t="s">
        <v>248</v>
      </c>
      <c r="GX150" s="186" t="s">
        <v>248</v>
      </c>
      <c r="GY150" s="186" t="s">
        <v>248</v>
      </c>
      <c r="GZ150" s="261" t="s">
        <v>248</v>
      </c>
      <c r="HA150" s="261" t="s">
        <v>248</v>
      </c>
      <c r="HB150" s="191">
        <f>SUM(G150:GE150)/(HB149-(SUM(G150:GE150)))</f>
        <v>-7.2727272727272724E-2</v>
      </c>
    </row>
    <row r="151" spans="1:211" s="218" customFormat="1" ht="24.9" customHeight="1" x14ac:dyDescent="0.3">
      <c r="A151" s="105" t="s">
        <v>317</v>
      </c>
      <c r="B151" s="105" t="s">
        <v>315</v>
      </c>
      <c r="C151" s="105" t="s">
        <v>386</v>
      </c>
      <c r="D151" s="105">
        <v>1419</v>
      </c>
      <c r="E151" s="392" t="s">
        <v>461</v>
      </c>
      <c r="F151" s="185" t="s">
        <v>374</v>
      </c>
      <c r="G151" s="186">
        <v>1</v>
      </c>
      <c r="H151" s="186">
        <v>1</v>
      </c>
      <c r="I151" s="186">
        <v>1</v>
      </c>
      <c r="J151" s="186">
        <v>1</v>
      </c>
      <c r="K151" s="186">
        <v>1</v>
      </c>
      <c r="L151" s="186" t="s">
        <v>248</v>
      </c>
      <c r="M151" s="186" t="s">
        <v>248</v>
      </c>
      <c r="N151" s="186" t="s">
        <v>248</v>
      </c>
      <c r="O151" s="186">
        <v>1</v>
      </c>
      <c r="P151" s="186">
        <v>1</v>
      </c>
      <c r="Q151" s="186" t="s">
        <v>248</v>
      </c>
      <c r="R151" s="186" t="s">
        <v>248</v>
      </c>
      <c r="S151" s="186" t="s">
        <v>248</v>
      </c>
      <c r="T151" s="186" t="s">
        <v>248</v>
      </c>
      <c r="U151" s="186" t="s">
        <v>248</v>
      </c>
      <c r="V151" s="186" t="s">
        <v>248</v>
      </c>
      <c r="W151" s="186" t="s">
        <v>248</v>
      </c>
      <c r="X151" s="186" t="s">
        <v>248</v>
      </c>
      <c r="Y151" s="186" t="s">
        <v>248</v>
      </c>
      <c r="Z151" s="186" t="s">
        <v>248</v>
      </c>
      <c r="AA151" s="186" t="s">
        <v>248</v>
      </c>
      <c r="AB151" s="186" t="s">
        <v>248</v>
      </c>
      <c r="AC151" s="186" t="s">
        <v>248</v>
      </c>
      <c r="AD151" s="186" t="s">
        <v>248</v>
      </c>
      <c r="AE151" s="186" t="s">
        <v>248</v>
      </c>
      <c r="AF151" s="186" t="s">
        <v>248</v>
      </c>
      <c r="AG151" s="186" t="s">
        <v>248</v>
      </c>
      <c r="AH151" s="186" t="s">
        <v>248</v>
      </c>
      <c r="AI151" s="186" t="s">
        <v>248</v>
      </c>
      <c r="AJ151" s="186" t="s">
        <v>248</v>
      </c>
      <c r="AK151" s="186" t="s">
        <v>248</v>
      </c>
      <c r="AL151" s="186">
        <v>2</v>
      </c>
      <c r="AM151" s="186" t="s">
        <v>248</v>
      </c>
      <c r="AN151" s="186" t="s">
        <v>248</v>
      </c>
      <c r="AO151" s="186">
        <v>1</v>
      </c>
      <c r="AP151" s="186" t="s">
        <v>248</v>
      </c>
      <c r="AQ151" s="186">
        <v>1</v>
      </c>
      <c r="AR151" s="186" t="s">
        <v>248</v>
      </c>
      <c r="AS151" s="186" t="s">
        <v>248</v>
      </c>
      <c r="AT151" s="186" t="s">
        <v>248</v>
      </c>
      <c r="AU151" s="186">
        <v>1</v>
      </c>
      <c r="AV151" s="186">
        <v>1</v>
      </c>
      <c r="AW151" s="186">
        <v>1</v>
      </c>
      <c r="AX151" s="186" t="s">
        <v>248</v>
      </c>
      <c r="AY151" s="186" t="s">
        <v>248</v>
      </c>
      <c r="AZ151" s="186" t="s">
        <v>248</v>
      </c>
      <c r="BA151" s="186">
        <v>1</v>
      </c>
      <c r="BB151" s="186">
        <v>1</v>
      </c>
      <c r="BC151" s="186" t="s">
        <v>248</v>
      </c>
      <c r="BD151" s="186" t="s">
        <v>248</v>
      </c>
      <c r="BE151" s="186" t="s">
        <v>248</v>
      </c>
      <c r="BF151" s="186" t="s">
        <v>248</v>
      </c>
      <c r="BG151" s="186" t="s">
        <v>248</v>
      </c>
      <c r="BH151" s="186" t="s">
        <v>248</v>
      </c>
      <c r="BI151" s="186" t="s">
        <v>248</v>
      </c>
      <c r="BJ151" s="186" t="s">
        <v>248</v>
      </c>
      <c r="BK151" s="186" t="s">
        <v>248</v>
      </c>
      <c r="BL151" s="186" t="s">
        <v>248</v>
      </c>
      <c r="BM151" s="186" t="s">
        <v>248</v>
      </c>
      <c r="BN151" s="186" t="s">
        <v>248</v>
      </c>
      <c r="BO151" s="186" t="s">
        <v>248</v>
      </c>
      <c r="BP151" s="186" t="s">
        <v>248</v>
      </c>
      <c r="BQ151" s="186" t="s">
        <v>248</v>
      </c>
      <c r="BR151" s="186" t="s">
        <v>248</v>
      </c>
      <c r="BS151" s="186" t="s">
        <v>248</v>
      </c>
      <c r="BT151" s="186" t="s">
        <v>248</v>
      </c>
      <c r="BU151" s="186">
        <v>2</v>
      </c>
      <c r="BV151" s="186" t="s">
        <v>248</v>
      </c>
      <c r="BW151" s="186" t="s">
        <v>248</v>
      </c>
      <c r="BX151" s="186" t="s">
        <v>248</v>
      </c>
      <c r="BY151" s="186" t="s">
        <v>248</v>
      </c>
      <c r="BZ151" s="186" t="s">
        <v>248</v>
      </c>
      <c r="CA151" s="186" t="s">
        <v>248</v>
      </c>
      <c r="CB151" s="186" t="s">
        <v>248</v>
      </c>
      <c r="CC151" s="186" t="s">
        <v>248</v>
      </c>
      <c r="CD151" s="186">
        <v>1</v>
      </c>
      <c r="CE151" s="186" t="s">
        <v>248</v>
      </c>
      <c r="CF151" s="186" t="s">
        <v>248</v>
      </c>
      <c r="CG151" s="186">
        <v>1</v>
      </c>
      <c r="CH151" s="186" t="s">
        <v>248</v>
      </c>
      <c r="CI151" s="186" t="s">
        <v>248</v>
      </c>
      <c r="CJ151" s="186" t="s">
        <v>248</v>
      </c>
      <c r="CK151" s="186" t="s">
        <v>248</v>
      </c>
      <c r="CL151" s="186" t="s">
        <v>248</v>
      </c>
      <c r="CM151" s="186" t="s">
        <v>248</v>
      </c>
      <c r="CN151" s="186" t="s">
        <v>248</v>
      </c>
      <c r="CO151" s="186" t="s">
        <v>248</v>
      </c>
      <c r="CP151" s="186" t="s">
        <v>248</v>
      </c>
      <c r="CQ151" s="186" t="s">
        <v>248</v>
      </c>
      <c r="CR151" s="186" t="s">
        <v>248</v>
      </c>
      <c r="CS151" s="186" t="s">
        <v>248</v>
      </c>
      <c r="CT151" s="186" t="s">
        <v>248</v>
      </c>
      <c r="CU151" s="186" t="s">
        <v>248</v>
      </c>
      <c r="CV151" s="186" t="s">
        <v>248</v>
      </c>
      <c r="CW151" s="186">
        <v>1</v>
      </c>
      <c r="CX151" s="186" t="s">
        <v>248</v>
      </c>
      <c r="CY151" s="186" t="s">
        <v>248</v>
      </c>
      <c r="CZ151" s="186" t="s">
        <v>248</v>
      </c>
      <c r="DA151" s="186" t="s">
        <v>248</v>
      </c>
      <c r="DB151" s="186" t="s">
        <v>248</v>
      </c>
      <c r="DC151" s="186" t="s">
        <v>248</v>
      </c>
      <c r="DD151" s="186" t="s">
        <v>248</v>
      </c>
      <c r="DE151" s="186" t="s">
        <v>248</v>
      </c>
      <c r="DF151" s="186">
        <v>1</v>
      </c>
      <c r="DG151" s="186" t="s">
        <v>248</v>
      </c>
      <c r="DH151" s="186" t="s">
        <v>248</v>
      </c>
      <c r="DI151" s="186" t="s">
        <v>248</v>
      </c>
      <c r="DJ151" s="186" t="s">
        <v>248</v>
      </c>
      <c r="DK151" s="186" t="s">
        <v>248</v>
      </c>
      <c r="DL151" s="186" t="s">
        <v>248</v>
      </c>
      <c r="DM151" s="186" t="s">
        <v>248</v>
      </c>
      <c r="DN151" s="186" t="s">
        <v>248</v>
      </c>
      <c r="DO151" s="186" t="s">
        <v>248</v>
      </c>
      <c r="DP151" s="186" t="s">
        <v>248</v>
      </c>
      <c r="DQ151" s="186" t="s">
        <v>248</v>
      </c>
      <c r="DR151" s="186" t="s">
        <v>248</v>
      </c>
      <c r="DS151" s="186" t="s">
        <v>248</v>
      </c>
      <c r="DT151" s="186" t="s">
        <v>248</v>
      </c>
      <c r="DU151" s="186" t="s">
        <v>248</v>
      </c>
      <c r="DV151" s="186" t="s">
        <v>248</v>
      </c>
      <c r="DW151" s="186" t="s">
        <v>248</v>
      </c>
      <c r="DX151" s="186" t="s">
        <v>248</v>
      </c>
      <c r="DY151" s="186" t="s">
        <v>248</v>
      </c>
      <c r="DZ151" s="186" t="s">
        <v>248</v>
      </c>
      <c r="EA151" s="186" t="s">
        <v>248</v>
      </c>
      <c r="EB151" s="186" t="s">
        <v>248</v>
      </c>
      <c r="EC151" s="186" t="s">
        <v>248</v>
      </c>
      <c r="ED151" s="186" t="s">
        <v>248</v>
      </c>
      <c r="EE151" s="186" t="s">
        <v>248</v>
      </c>
      <c r="EF151" s="186" t="s">
        <v>248</v>
      </c>
      <c r="EG151" s="186" t="s">
        <v>248</v>
      </c>
      <c r="EH151" s="186" t="s">
        <v>248</v>
      </c>
      <c r="EI151" s="186" t="s">
        <v>248</v>
      </c>
      <c r="EJ151" s="186" t="s">
        <v>248</v>
      </c>
      <c r="EK151" s="186" t="s">
        <v>248</v>
      </c>
      <c r="EL151" s="186" t="s">
        <v>248</v>
      </c>
      <c r="EM151" s="186" t="s">
        <v>248</v>
      </c>
      <c r="EN151" s="186" t="s">
        <v>248</v>
      </c>
      <c r="EO151" s="186" t="s">
        <v>248</v>
      </c>
      <c r="EP151" s="186" t="s">
        <v>248</v>
      </c>
      <c r="EQ151" s="186" t="s">
        <v>248</v>
      </c>
      <c r="ER151" s="186" t="s">
        <v>248</v>
      </c>
      <c r="ES151" s="186" t="s">
        <v>248</v>
      </c>
      <c r="ET151" s="186" t="s">
        <v>248</v>
      </c>
      <c r="EU151" s="186" t="s">
        <v>248</v>
      </c>
      <c r="EV151" s="186" t="s">
        <v>248</v>
      </c>
      <c r="EW151" s="186" t="s">
        <v>248</v>
      </c>
      <c r="EX151" s="186" t="s">
        <v>248</v>
      </c>
      <c r="EY151" s="186" t="s">
        <v>248</v>
      </c>
      <c r="EZ151" s="186" t="s">
        <v>248</v>
      </c>
      <c r="FA151" s="186" t="s">
        <v>248</v>
      </c>
      <c r="FB151" s="186" t="s">
        <v>248</v>
      </c>
      <c r="FC151" s="186" t="s">
        <v>248</v>
      </c>
      <c r="FD151" s="186" t="s">
        <v>248</v>
      </c>
      <c r="FE151" s="186" t="s">
        <v>248</v>
      </c>
      <c r="FF151" s="186" t="s">
        <v>248</v>
      </c>
      <c r="FG151" s="186" t="s">
        <v>248</v>
      </c>
      <c r="FH151" s="186" t="s">
        <v>248</v>
      </c>
      <c r="FI151" s="186" t="s">
        <v>248</v>
      </c>
      <c r="FJ151" s="186" t="s">
        <v>248</v>
      </c>
      <c r="FK151" s="186" t="s">
        <v>248</v>
      </c>
      <c r="FL151" s="186" t="s">
        <v>248</v>
      </c>
      <c r="FM151" s="186" t="s">
        <v>248</v>
      </c>
      <c r="FN151" s="186">
        <v>1</v>
      </c>
      <c r="FO151" s="186">
        <v>1</v>
      </c>
      <c r="FP151" s="186">
        <v>1</v>
      </c>
      <c r="FQ151" s="187" t="s">
        <v>248</v>
      </c>
      <c r="FR151" s="187" t="s">
        <v>248</v>
      </c>
      <c r="FS151" s="186">
        <v>1</v>
      </c>
      <c r="FT151" s="186">
        <v>1</v>
      </c>
      <c r="FU151" s="186">
        <v>1</v>
      </c>
      <c r="FV151" s="186">
        <v>1</v>
      </c>
      <c r="FW151" s="186">
        <v>1</v>
      </c>
      <c r="FX151" s="186">
        <v>1</v>
      </c>
      <c r="FY151" s="186">
        <v>1</v>
      </c>
      <c r="FZ151" s="186">
        <v>1</v>
      </c>
      <c r="GA151" s="186" t="s">
        <v>248</v>
      </c>
      <c r="GB151" s="186" t="s">
        <v>248</v>
      </c>
      <c r="GC151" s="186">
        <v>1</v>
      </c>
      <c r="GD151" s="186">
        <v>1</v>
      </c>
      <c r="GE151" s="186" t="s">
        <v>248</v>
      </c>
      <c r="GF151" s="186" t="s">
        <v>248</v>
      </c>
      <c r="GG151" s="186" t="s">
        <v>248</v>
      </c>
      <c r="GH151" s="186" t="s">
        <v>248</v>
      </c>
      <c r="GI151" s="186" t="s">
        <v>248</v>
      </c>
      <c r="GJ151" s="186" t="s">
        <v>248</v>
      </c>
      <c r="GK151" s="186" t="s">
        <v>248</v>
      </c>
      <c r="GL151" s="186" t="s">
        <v>248</v>
      </c>
      <c r="GM151" s="186" t="s">
        <v>248</v>
      </c>
      <c r="GN151" s="186" t="s">
        <v>248</v>
      </c>
      <c r="GO151" s="186" t="s">
        <v>248</v>
      </c>
      <c r="GP151" s="186" t="s">
        <v>248</v>
      </c>
      <c r="GQ151" s="186" t="s">
        <v>248</v>
      </c>
      <c r="GR151" s="186" t="s">
        <v>248</v>
      </c>
      <c r="GS151" s="186" t="s">
        <v>248</v>
      </c>
      <c r="GT151" s="186" t="s">
        <v>248</v>
      </c>
      <c r="GU151" s="186" t="s">
        <v>248</v>
      </c>
      <c r="GV151" s="186" t="s">
        <v>248</v>
      </c>
      <c r="GW151" s="186" t="s">
        <v>248</v>
      </c>
      <c r="GX151" s="186" t="s">
        <v>248</v>
      </c>
      <c r="GY151" s="186" t="s">
        <v>248</v>
      </c>
      <c r="GZ151" s="261" t="s">
        <v>248</v>
      </c>
      <c r="HA151" s="261" t="s">
        <v>248</v>
      </c>
      <c r="HB151" s="188">
        <f>SUM(G151:GE151)</f>
        <v>35</v>
      </c>
      <c r="HC151" s="102"/>
    </row>
    <row r="152" spans="1:211" s="218" customFormat="1" ht="24.9" customHeight="1" thickBot="1" x14ac:dyDescent="0.35">
      <c r="A152" s="108" t="str">
        <f>A151</f>
        <v>Prod.-Q-2</v>
      </c>
      <c r="B152" s="108" t="str">
        <f>B151</f>
        <v>Pracownik Produkcji</v>
      </c>
      <c r="C152" s="108" t="str">
        <f>C151</f>
        <v>MS</v>
      </c>
      <c r="D152" s="108">
        <f>D151</f>
        <v>1419</v>
      </c>
      <c r="E152" s="393" t="str">
        <f>E151</f>
        <v>Kopczuk Marcin</v>
      </c>
      <c r="F152" s="189" t="s">
        <v>375</v>
      </c>
      <c r="G152" s="192">
        <f>IF(INDEX(tab_MinKomp[Przepisy BHP / BHP Vorschriften],MATCH($B151,tab_MinKomp[[Stanowisko / Position ]:[Stanowisko / Position ]],0))="n/a","n/a",G151-INDEX(tab_MinKomp[Przepisy BHP / BHP Vorschriften],MATCH($B151,tab_MinKomp[[Stanowisko / Position ]:[Stanowisko / Position ]],0)))</f>
        <v>-1</v>
      </c>
      <c r="H152" s="193">
        <f>IF(INDEX(tab_MinKomp[Przepisy PPOŻ / Brandschutzbestimmungen],MATCH($B151,tab_MinKomp[[Stanowisko / Position ]:[Stanowisko / Position ]],0))="n/a","n/a",H151-INDEX(tab_MinKomp[Przepisy PPOŻ / Brandschutzbestimmungen],MATCH($B151,tab_MinKomp[[Stanowisko / Position ]:[Stanowisko / Position ]],0)))</f>
        <v>0</v>
      </c>
      <c r="I152" s="193">
        <f>IF(INDEX(tab_MinKomp[Ryzyko zawodowe na stanowiskach pracyv/ Berufliche Risiken an Arbeitsstellen],MATCH($B151,tab_MinKomp[[Stanowisko / Position ]:[Stanowisko / Position ]],0))="n/a","n/a",I151-INDEX(tab_MinKomp[Ryzyko zawodowe na stanowiskach pracyv/ Berufliche Risiken an Arbeitsstellen],MATCH($B151,tab_MinKomp[[Stanowisko / Position ]:[Stanowisko / Position ]],0)))</f>
        <v>-1</v>
      </c>
      <c r="J152" s="193">
        <f>IF(INDEX(tab_MinKomp[Gospodarka substancjami niebezpiecznymi / Gefahrstoffmanagement],MATCH($B151,tab_MinKomp[[Stanowisko / Position ]:[Stanowisko / Position ]],0))="n/a","n/a",J151-INDEX(tab_MinKomp[Gospodarka substancjami niebezpiecznymi / Gefahrstoffmanagement],MATCH($B151,tab_MinKomp[[Stanowisko / Position ]:[Stanowisko / Position ]],0)))</f>
        <v>0</v>
      </c>
      <c r="K152" s="193">
        <f>IF(INDEX(tab_MinKomp[Gospodarka odpadami / Abfallwirtschaft],MATCH($B151,tab_MinKomp[[Stanowisko / Position ]:[Stanowisko / Position ]],0))="n/a","n/a",K151-INDEX(tab_MinKomp[Gospodarka odpadami / Abfallwirtschaft],MATCH($B151,tab_MinKomp[[Stanowisko / Position ]:[Stanowisko / Position ]],0)))</f>
        <v>0</v>
      </c>
      <c r="L152" s="194" t="str">
        <f>IF(INDEX(tab_MinKomp[Przepisy kodeksu pracy / Bestimmungen des Arbeitsgesetzes],MATCH($B151,tab_MinKomp[[Stanowisko / Position ]:[Stanowisko / Position ]],0))="n/a","n/a",L151-INDEX(tab_MinKomp[Przepisy kodeksu pracy / Bestimmungen des Arbeitsgesetzes],MATCH($B151,tab_MinKomp[[Stanowisko / Position ]:[Stanowisko / Position ]],0)))</f>
        <v>n/a</v>
      </c>
      <c r="M152" s="195" t="str">
        <f>IF(INDEX(tab_MinKomp[Przepisy o ub.społ. ZUS  / Sozialversicherungsvorschriften],MATCH($B151,tab_MinKomp[[Stanowisko / Position ]:[Stanowisko / Position ]],0))="n/a","n/a",M151-INDEX(tab_MinKomp[Przepisy o ub.społ. ZUS  / Sozialversicherungsvorschriften],MATCH($B151,tab_MinKomp[[Stanowisko / Position ]:[Stanowisko / Position ]],0)))</f>
        <v>n/a</v>
      </c>
      <c r="N152" s="194" t="str">
        <f>IF(INDEX(tab_MinKomp[PRZEPISY O PDOF /persönlich Einkommensteuergesetz ],MATCH($B151,tab_MinKomp[[Stanowisko / Position ]:[Stanowisko / Position ]],0))="n/a","n/a",N151-INDEX(tab_MinKomp[PRZEPISY O PDOF /persönlich Einkommensteuergesetz ],MATCH($B151,tab_MinKomp[[Stanowisko / Position ]:[Stanowisko / Position ]],0)))</f>
        <v>n/a</v>
      </c>
      <c r="O152" s="194">
        <v>2</v>
      </c>
      <c r="P152" s="194">
        <v>2</v>
      </c>
      <c r="Q152" s="194" t="str">
        <f>IF(INDEX(tab_MinKomp[System R2PŁATNIK PRO: Płace / Lohnabrechnung],MATCH($B151,tab_MinKomp[[Stanowisko / Position ]:[Stanowisko / Position ]],0))="n/a","n/a",Q151-INDEX(tab_MinKomp[System R2PŁATNIK PRO: Płace / Lohnabrechnung],MATCH($B151,tab_MinKomp[[Stanowisko / Position ]:[Stanowisko / Position ]],0)))</f>
        <v>n/a</v>
      </c>
      <c r="R152" s="194" t="str">
        <f>IF(INDEX(tab_MinKomp[SystemR2PŁATNIK PRO: KADRY / Personaldaten],MATCH($B151,tab_MinKomp[[Stanowisko / Position ]:[Stanowisko / Position ]],0))="n/a","n/a",R151-INDEX(tab_MinKomp[SystemR2PŁATNIK PRO: KADRY / Personaldaten],MATCH($B151,tab_MinKomp[[Stanowisko / Position ]:[Stanowisko / Position ]],0)))</f>
        <v>n/a</v>
      </c>
      <c r="S152" s="194" t="str">
        <f>IF(INDEX(tab_MinKomp[SYSTEM R2PŁATNIK PRO: zarządzanie pracownikami / Arbeitsverwaltung],MATCH($B151,tab_MinKomp[[Stanowisko / Position ]:[Stanowisko / Position ]],0))="n/a","n/a",S151-INDEX(tab_MinKomp[SYSTEM R2PŁATNIK PRO: zarządzanie pracownikami / Arbeitsverwaltung],MATCH($B151,tab_MinKomp[[Stanowisko / Position ]:[Stanowisko / Position ]],0)))</f>
        <v>n/a</v>
      </c>
      <c r="T152" s="194" t="str">
        <f>IF(INDEX(tab_MinKomp[Doradztwo, wsparcie personalne / Personalberatung und Unterstützung],MATCH($B151,tab_MinKomp[[Stanowisko / Position ]:[Stanowisko / Position ]],0))="n/a","n/a",T151-INDEX(tab_MinKomp[Doradztwo, wsparcie personalne / Personalberatung und Unterstützung],MATCH($B151,tab_MinKomp[[Stanowisko / Position ]:[Stanowisko / Position ]],0)))</f>
        <v>n/a</v>
      </c>
      <c r="U152" s="194" t="str">
        <f>IF(INDEX(tab_MinKomp[Przepisy o podatku VAT / MwSt.- Gesetz],MATCH($B151,tab_MinKomp[[Stanowisko / Position ]:[Stanowisko / Position ]],0))="n/a","n/a",U151-INDEX(tab_MinKomp[Przepisy o podatku VAT / MwSt.- Gesetz],MATCH($B151,tab_MinKomp[[Stanowisko / Position ]:[Stanowisko / Position ]],0)))</f>
        <v>n/a</v>
      </c>
      <c r="V152" s="194" t="str">
        <f>IF(INDEX(tab_MinKomp[PrzepisyPDOP / geschäftlich Einkommensteuergesetz],MATCH($B151,tab_MinKomp[[Stanowisko / Position ]:[Stanowisko / Position ]],0))="n/a","n/a",V151-INDEX(tab_MinKomp[PrzepisyPDOP / geschäftlich Einkommensteuergesetz],MATCH($B151,tab_MinKomp[[Stanowisko / Position ]:[Stanowisko / Position ]],0)))</f>
        <v>n/a</v>
      </c>
      <c r="W152" s="194" t="str">
        <f>IF(INDEX(tab_MinKomp[System BAAN / FINANSE (FIBU)],MATCH($B151,tab_MinKomp[[Stanowisko / Position ]:[Stanowisko / Position ]],0))="n/a","n/a",W151-INDEX(tab_MinKomp[System BAAN / FINANSE (FIBU)],MATCH($B151,tab_MinKomp[[Stanowisko / Position ]:[Stanowisko / Position ]],0)))</f>
        <v>n/a</v>
      </c>
      <c r="X152" s="194" t="str">
        <f>IF(INDEX(tab_MinKomp[Systemy pomocnicze / Hilfssysteme(STOCKPROGRAM, KALK2000 etc.)],MATCH($B151,tab_MinKomp[[Stanowisko / Position ]:[Stanowisko / Position ]],0))="n/a","n/a",X151-INDEX(tab_MinKomp[Systemy pomocnicze / Hilfssysteme(STOCKPROGRAM, KALK2000 etc.)],MATCH($B151,tab_MinKomp[[Stanowisko / Position ]:[Stanowisko / Position ]],0)))</f>
        <v>n/a</v>
      </c>
      <c r="Y152" s="194" t="str">
        <f>IF(INDEX(tab_MinKomp[Polityka rachunkowości / Buchführungspolitik],MATCH($B151,tab_MinKomp[[Stanowisko / Position ]:[Stanowisko / Position ]],0))="n/a","n/a",Y151-INDEX(tab_MinKomp[Polityka rachunkowości / Buchführungspolitik],MATCH($B151,tab_MinKomp[[Stanowisko / Position ]:[Stanowisko / Position ]],0)))</f>
        <v>n/a</v>
      </c>
      <c r="Z152" s="194" t="str">
        <f>IF(INDEX(tab_MinKomp[Ustawa o rachunkowości / Rechnungslegungsgesetz],MATCH($B151,tab_MinKomp[[Stanowisko / Position ]:[Stanowisko / Position ]],0))="n/a","n/a",Z151-INDEX(tab_MinKomp[Ustawa o rachunkowości / Rechnungslegungsgesetz],MATCH($B151,tab_MinKomp[[Stanowisko / Position ]:[Stanowisko / Position ]],0)))</f>
        <v>n/a</v>
      </c>
      <c r="AA152" s="194" t="str">
        <f>IF(INDEX(tab_MinKomp[WORKFLOW - TS-100],MATCH($B151,tab_MinKomp[[Stanowisko / Position ]:[Stanowisko / Position ]],0))="n/a","n/a",AA151-INDEX(tab_MinKomp[WORKFLOW - TS-100],MATCH($B151,tab_MinKomp[[Stanowisko / Position ]:[Stanowisko / Position ]],0)))</f>
        <v>n/a</v>
      </c>
      <c r="AB152" s="194" t="str">
        <f>IF(INDEX(tab_MinKomp[WORKFLOW - SFMS],MATCH($B151,tab_MinKomp[[Stanowisko / Position ]:[Stanowisko / Position ]],0))="n/a","n/a",AB151-INDEX(tab_MinKomp[WORKFLOW - SFMS],MATCH($B151,tab_MinKomp[[Stanowisko / Position ]:[Stanowisko / Position ]],0)))</f>
        <v>n/a</v>
      </c>
      <c r="AC152" s="194" t="str">
        <f>IF(INDEX(tab_MinKomp[System ISO 9001:2015],MATCH($B151,tab_MinKomp[[Stanowisko / Position ]:[Stanowisko / Position ]],0))="n/a","n/a",AC151-INDEX(tab_MinKomp[System ISO 9001:2015],MATCH($B151,tab_MinKomp[[Stanowisko / Position ]:[Stanowisko / Position ]],0)))</f>
        <v>n/a</v>
      </c>
      <c r="AD152" s="194" t="str">
        <f>IF(INDEX(tab_MinKomp[System ISO 9001:2015],MATCH($B151,tab_MinKomp[[Stanowisko / Position ]:[Stanowisko / Position ]],0))="n/a","n/a",AD151-INDEX(tab_MinKomp[System ISO 9001:2015],MATCH($B151,tab_MinKomp[[Stanowisko / Position ]:[Stanowisko / Position ]],0)))</f>
        <v>n/a</v>
      </c>
      <c r="AE152" s="194" t="str">
        <f>IF(INDEX(tab_MinKomp[System ISO 9001:2015],MATCH($B151,tab_MinKomp[[Stanowisko / Position ]:[Stanowisko / Position ]],0))="n/a","n/a",AE151-INDEX(tab_MinKomp[System ISO 9001:2015],MATCH($B151,tab_MinKomp[[Stanowisko / Position ]:[Stanowisko / Position ]],0)))</f>
        <v>n/a</v>
      </c>
      <c r="AF152" s="194" t="str">
        <f>IF(INDEX(tab_MinKomp[System ISO 9001:2015],MATCH($B151,tab_MinKomp[[Stanowisko / Position ]:[Stanowisko / Position ]],0))="n/a","n/a",AF151-INDEX(tab_MinKomp[System ISO 9001:2015],MATCH($B151,tab_MinKomp[[Stanowisko / Position ]:[Stanowisko / Position ]],0)))</f>
        <v>n/a</v>
      </c>
      <c r="AG152" s="194" t="str">
        <f>IF(INDEX(tab_MinKomp[Wymagania VDA 6.3 Process / Forderungen],MATCH($B151,tab_MinKomp[[Stanowisko / Position ]:[Stanowisko / Position ]],0))="n/a","n/a",AG151-INDEX(tab_MinKomp[Wymagania VDA 6.3 Process / Forderungen],MATCH($B151,tab_MinKomp[[Stanowisko / Position ]:[Stanowisko / Position ]],0)))</f>
        <v>n/a</v>
      </c>
      <c r="AH152" s="194" t="str">
        <f>IF(INDEX(tab_MinKomp[Wymagania VDA 6.5 Product / Forderungen],MATCH($B151,tab_MinKomp[[Stanowisko / Position ]:[Stanowisko / Position ]],0))="n/a","n/a",AH151-INDEX(tab_MinKomp[Wymagania VDA 6.5 Product / Forderungen],MATCH($B151,tab_MinKomp[[Stanowisko / Position ]:[Stanowisko / Position ]],0)))</f>
        <v>n/a</v>
      </c>
      <c r="AI152" s="194" t="str">
        <f>IF(INDEX(tab_MinKomp[Wymagania VDA 6.5 Product / Forderungen],MATCH($B151,tab_MinKomp[[Stanowisko / Position ]:[Stanowisko / Position ]],0))="n/a","n/a",AI151-INDEX(tab_MinKomp[Wymagania VDA 6.5 Product / Forderungen],MATCH($B151,tab_MinKomp[[Stanowisko / Position ]:[Stanowisko / Position ]],0)))</f>
        <v>n/a</v>
      </c>
      <c r="AJ152" s="194" t="str">
        <f>IF(INDEX(tab_MinKomp[Wymagania VDA 6.5 Product / Forderungen],MATCH($B151,tab_MinKomp[[Stanowisko / Position ]:[Stanowisko / Position ]],0))="n/a","n/a",AJ151-INDEX(tab_MinKomp[Wymagania VDA 6.5 Product / Forderungen],MATCH($B151,tab_MinKomp[[Stanowisko / Position ]:[Stanowisko / Position ]],0)))</f>
        <v>n/a</v>
      </c>
      <c r="AK152" s="194" t="str">
        <f>IF(INDEX(tab_MinKomp[Wymagania VDA 6.5 Product / Forderungen],MATCH($B151,tab_MinKomp[[Stanowisko / Position ]:[Stanowisko / Position ]],0))="n/a","n/a",AK151-INDEX(tab_MinKomp[Wymagania VDA 6.5 Product / Forderungen],MATCH($B151,tab_MinKomp[[Stanowisko / Position ]:[Stanowisko / Position ]],0)))</f>
        <v>n/a</v>
      </c>
      <c r="AL152" s="194">
        <f>IF(INDEX(tab_MinKomp[LEAN MANAGEMENT],MATCH($B151,tab_MinKomp[[Stanowisko / Position ]:[Stanowisko / Position ]],0))="n/a","n/a",AL151-INDEX(tab_MinKomp[LEAN MANAGEMENT],MATCH($B151,tab_MinKomp[[Stanowisko / Position ]:[Stanowisko / Position ]],0)))</f>
        <v>1</v>
      </c>
      <c r="AM152" s="194" t="str">
        <f>IF(INDEX(tab_MinKomp[Wymagania VDA 6.5 Product / Forderungen],MATCH($B151,tab_MinKomp[[Stanowisko / Position ]:[Stanowisko / Position ]],0))="n/a","n/a",AM151-INDEX(tab_MinKomp[Wymagania VDA 6.5 Product / Forderungen],MATCH($B151,tab_MinKomp[[Stanowisko / Position ]:[Stanowisko / Position ]],0)))</f>
        <v>n/a</v>
      </c>
      <c r="AN152" s="194" t="str">
        <f>IF(INDEX(tab_MinKomp[Wymagania VDA 6.5 Product / Forderungen],MATCH($B151,tab_MinKomp[[Stanowisko / Position ]:[Stanowisko / Position ]],0))="n/a","n/a",AN151-INDEX(tab_MinKomp[Wymagania VDA 6.5 Product / Forderungen],MATCH($B151,tab_MinKomp[[Stanowisko / Position ]:[Stanowisko / Position ]],0)))</f>
        <v>n/a</v>
      </c>
      <c r="AO152" s="194">
        <f>IF(INDEX(tab_MinKomp[LEAN MANAGEMENT],MATCH($B151,tab_MinKomp[[Stanowisko / Position ]:[Stanowisko / Position ]],0))="n/a","n/a",AO151-INDEX(tab_MinKomp[LEAN MANAGEMENT],MATCH($B151,tab_MinKomp[[Stanowisko / Position ]:[Stanowisko / Position ]],0)))</f>
        <v>0</v>
      </c>
      <c r="AP152" s="194" t="str">
        <f>IF(INDEX(tab_MinKomp[Wymagania VDA 6.5 Product / Forderungen],MATCH($B151,tab_MinKomp[[Stanowisko / Position ]:[Stanowisko / Position ]],0))="n/a","n/a",AP151-INDEX(tab_MinKomp[Wymagania VDA 6.5 Product / Forderungen],MATCH($B151,tab_MinKomp[[Stanowisko / Position ]:[Stanowisko / Position ]],0)))</f>
        <v>n/a</v>
      </c>
      <c r="AQ152" s="194">
        <v>1</v>
      </c>
      <c r="AR152" s="194" t="str">
        <f>IF(INDEX(tab_MinKomp[Wymagania VDA 6.5 Product / Forderungen],MATCH($B151,tab_MinKomp[[Stanowisko / Position ]:[Stanowisko / Position ]],0))="n/a","n/a",AR151-INDEX(tab_MinKomp[Wymagania VDA 6.5 Product / Forderungen],MATCH($B151,tab_MinKomp[[Stanowisko / Position ]:[Stanowisko / Position ]],0)))</f>
        <v>n/a</v>
      </c>
      <c r="AS152" s="194" t="s">
        <v>248</v>
      </c>
      <c r="AT152" s="194" t="str">
        <f>IF(INDEX(tab_MinKomp[Wymagania VDA 6.5 Product / Forderungen],MATCH($B151,tab_MinKomp[[Stanowisko / Position ]:[Stanowisko / Position ]],0))="n/a","n/a",AT151-INDEX(tab_MinKomp[Wymagania VDA 6.5 Product / Forderungen],MATCH($B151,tab_MinKomp[[Stanowisko / Position ]:[Stanowisko / Position ]],0)))</f>
        <v>n/a</v>
      </c>
      <c r="AU152" s="194">
        <f>IF(INDEX(tab_MinKomp[LEAN MANAGEMENT],MATCH($B151,tab_MinKomp[[Stanowisko / Position ]:[Stanowisko / Position ]],0))="n/a","n/a",AU151-INDEX(tab_MinKomp[LEAN MANAGEMENT],MATCH($B151,tab_MinKomp[[Stanowisko / Position ]:[Stanowisko / Position ]],0)))</f>
        <v>0</v>
      </c>
      <c r="AV152" s="194">
        <v>2</v>
      </c>
      <c r="AW152" s="194">
        <f>IF(INDEX(tab_MinKomp[LEAN MANAGEMENT],MATCH($B151,tab_MinKomp[[Stanowisko / Position ]:[Stanowisko / Position ]],0))="n/a","n/a",AW151-INDEX(tab_MinKomp[LEAN MANAGEMENT],MATCH($B151,tab_MinKomp[[Stanowisko / Position ]:[Stanowisko / Position ]],0)))</f>
        <v>0</v>
      </c>
      <c r="AX152" s="194" t="str">
        <f>IF(INDEX(tab_MinKomp[Wymagania VDA 6.5 Product / Forderungen],MATCH($B151,tab_MinKomp[[Stanowisko / Position ]:[Stanowisko / Position ]],0))="n/a","n/a",AX151-INDEX(tab_MinKomp[Wymagania VDA 6.5 Product / Forderungen],MATCH($B151,tab_MinKomp[[Stanowisko / Position ]:[Stanowisko / Position ]],0)))</f>
        <v>n/a</v>
      </c>
      <c r="AY152" s="194" t="str">
        <f>IF(INDEX(tab_MinKomp[Wymagania VDA 6.5 Product / Forderungen],MATCH($B151,tab_MinKomp[[Stanowisko / Position ]:[Stanowisko / Position ]],0))="n/a","n/a",AY151-INDEX(tab_MinKomp[Wymagania VDA 6.5 Product / Forderungen],MATCH($B151,tab_MinKomp[[Stanowisko / Position ]:[Stanowisko / Position ]],0)))</f>
        <v>n/a</v>
      </c>
      <c r="AZ152" s="194" t="str">
        <f>IF(INDEX(tab_MinKomp[Wymagania VDA 6.5 Product / Forderungen],MATCH($B151,tab_MinKomp[[Stanowisko / Position ]:[Stanowisko / Position ]],0))="n/a","n/a",AZ151-INDEX(tab_MinKomp[Wymagania VDA 6.5 Product / Forderungen],MATCH($B151,tab_MinKomp[[Stanowisko / Position ]:[Stanowisko / Position ]],0)))</f>
        <v>n/a</v>
      </c>
      <c r="BA152" s="194">
        <v>0</v>
      </c>
      <c r="BB152" s="194">
        <v>0</v>
      </c>
      <c r="BC152" s="194" t="str">
        <f>IF(INDEX(tab_MinKomp[Wymagania VDA 6.5 Product / Forderungen],MATCH($B151,tab_MinKomp[[Stanowisko / Position ]:[Stanowisko / Position ]],0))="n/a","n/a",BC151-INDEX(tab_MinKomp[Wymagania VDA 6.5 Product / Forderungen],MATCH($B151,tab_MinKomp[[Stanowisko / Position ]:[Stanowisko / Position ]],0)))</f>
        <v>n/a</v>
      </c>
      <c r="BD152" s="194" t="str">
        <f>IF(INDEX(tab_MinKomp[Wymagania VDA 6.5 Product / Forderungen],MATCH($B151,tab_MinKomp[[Stanowisko / Position ]:[Stanowisko / Position ]],0))="n/a","n/a",BD151-INDEX(tab_MinKomp[Wymagania VDA 6.5 Product / Forderungen],MATCH($B151,tab_MinKomp[[Stanowisko / Position ]:[Stanowisko / Position ]],0)))</f>
        <v>n/a</v>
      </c>
      <c r="BE152" s="194" t="str">
        <f>IF(INDEX(tab_MinKomp[Wymagania VDA 6.5 Product / Forderungen],MATCH($B151,tab_MinKomp[[Stanowisko / Position ]:[Stanowisko / Position ]],0))="n/a","n/a",BE151-INDEX(tab_MinKomp[Wymagania VDA 6.5 Product / Forderungen],MATCH($B151,tab_MinKomp[[Stanowisko / Position ]:[Stanowisko / Position ]],0)))</f>
        <v>n/a</v>
      </c>
      <c r="BF152" s="194" t="str">
        <f>IF(INDEX(tab_MinKomp[Wymagania VDA 6.5 Product / Forderungen],MATCH($B151,tab_MinKomp[[Stanowisko / Position ]:[Stanowisko / Position ]],0))="n/a","n/a",BF151-INDEX(tab_MinKomp[Wymagania VDA 6.5 Product / Forderungen],MATCH($B151,tab_MinKomp[[Stanowisko / Position ]:[Stanowisko / Position ]],0)))</f>
        <v>n/a</v>
      </c>
      <c r="BG152" s="194" t="str">
        <f>IF(INDEX(tab_MinKomp[Wymagania VDA 6.5 Product / Forderungen],MATCH($B151,tab_MinKomp[[Stanowisko / Position ]:[Stanowisko / Position ]],0))="n/a","n/a",BG151-INDEX(tab_MinKomp[Wymagania VDA 6.5 Product / Forderungen],MATCH($B151,tab_MinKomp[[Stanowisko / Position ]:[Stanowisko / Position ]],0)))</f>
        <v>n/a</v>
      </c>
      <c r="BH152" s="194" t="str">
        <f>IF(INDEX(tab_MinKomp[Wymagania VDA 6.5 Product / Forderungen],MATCH($B151,tab_MinKomp[[Stanowisko / Position ]:[Stanowisko / Position ]],0))="n/a","n/a",BH151-INDEX(tab_MinKomp[Wymagania VDA 6.5 Product / Forderungen],MATCH($B151,tab_MinKomp[[Stanowisko / Position ]:[Stanowisko / Position ]],0)))</f>
        <v>n/a</v>
      </c>
      <c r="BI152" s="194" t="str">
        <f>IF(INDEX(tab_MinKomp[Wymagania VDA 6.5 Product / Forderungen],MATCH($B151,tab_MinKomp[[Stanowisko / Position ]:[Stanowisko / Position ]],0))="n/a","n/a",BI151-INDEX(tab_MinKomp[Wymagania VDA 6.5 Product / Forderungen],MATCH($B151,tab_MinKomp[[Stanowisko / Position ]:[Stanowisko / Position ]],0)))</f>
        <v>n/a</v>
      </c>
      <c r="BJ152" s="194" t="str">
        <f>IF(INDEX(tab_MinKomp[Wymagania VDA 6.5 Product / Forderungen],MATCH($B151,tab_MinKomp[[Stanowisko / Position ]:[Stanowisko / Position ]],0))="n/a","n/a",BJ151-INDEX(tab_MinKomp[Wymagania VDA 6.5 Product / Forderungen],MATCH($B151,tab_MinKomp[[Stanowisko / Position ]:[Stanowisko / Position ]],0)))</f>
        <v>n/a</v>
      </c>
      <c r="BK152" s="194" t="str">
        <f>IF(INDEX(tab_MinKomp[Wymagania VDA 6.5 Product / Forderungen],MATCH($B151,tab_MinKomp[[Stanowisko / Position ]:[Stanowisko / Position ]],0))="n/a","n/a",BK151-INDEX(tab_MinKomp[Wymagania VDA 6.5 Product / Forderungen],MATCH($B151,tab_MinKomp[[Stanowisko / Position ]:[Stanowisko / Position ]],0)))</f>
        <v>n/a</v>
      </c>
      <c r="BL152" s="194" t="str">
        <f>IF(INDEX(tab_MinKomp[Wymagania VDA 6.5 Product / Forderungen],MATCH($B151,tab_MinKomp[[Stanowisko / Position ]:[Stanowisko / Position ]],0))="n/a","n/a",BL151-INDEX(tab_MinKomp[Wymagania VDA 6.5 Product / Forderungen],MATCH($B151,tab_MinKomp[[Stanowisko / Position ]:[Stanowisko / Position ]],0)))</f>
        <v>n/a</v>
      </c>
      <c r="BM152" s="194" t="str">
        <f>IF(INDEX(tab_MinKomp[Planowanie produkcji / Produktionsplanung],MATCH($B151,tab_MinKomp[[Stanowisko / Position ]:[Stanowisko / Position ]],0))="n/a","n/a",BM151-INDEX(tab_MinKomp[Planowanie produkcji / Produktionsplanung],MATCH($B151,tab_MinKomp[[Stanowisko / Position ]:[Stanowisko / Position ]],0)))</f>
        <v>n/a</v>
      </c>
      <c r="BN152" s="194" t="str">
        <f>IF(INDEX(tab_MinKomp[Planowanie produkcji / Produktionsplanung],MATCH($B151,tab_MinKomp[[Stanowisko / Position ]:[Stanowisko / Position ]],0))="n/a","n/a",BN151-INDEX(tab_MinKomp[Planowanie produkcji / Produktionsplanung],MATCH($B151,tab_MinKomp[[Stanowisko / Position ]:[Stanowisko / Position ]],0)))</f>
        <v>n/a</v>
      </c>
      <c r="BO152" s="194" t="str">
        <f>IF(INDEX(tab_MinKomp[Planowanie produkcji / Produktionsplanung],MATCH($B151,tab_MinKomp[[Stanowisko / Position ]:[Stanowisko / Position ]],0))="n/a","n/a",BO151-INDEX(tab_MinKomp[Planowanie produkcji / Produktionsplanung],MATCH($B151,tab_MinKomp[[Stanowisko / Position ]:[Stanowisko / Position ]],0)))</f>
        <v>n/a</v>
      </c>
      <c r="BP152" s="194" t="str">
        <f>IF(INDEX(tab_MinKomp[Planowanie produkcji / Produktionsplanung],MATCH($B151,tab_MinKomp[[Stanowisko / Position ]:[Stanowisko / Position ]],0))="n/a","n/a",BP151-INDEX(tab_MinKomp[Planowanie produkcji / Produktionsplanung],MATCH($B151,tab_MinKomp[[Stanowisko / Position ]:[Stanowisko / Position ]],0)))</f>
        <v>n/a</v>
      </c>
      <c r="BQ152" s="194" t="str">
        <f>IF(INDEX(tab_MinKomp[Planowanie produkcji / Produktionsplanung],MATCH($B151,tab_MinKomp[[Stanowisko / Position ]:[Stanowisko / Position ]],0))="n/a","n/a",BQ151-INDEX(tab_MinKomp[Planowanie produkcji / Produktionsplanung],MATCH($B151,tab_MinKomp[[Stanowisko / Position ]:[Stanowisko / Position ]],0)))</f>
        <v>n/a</v>
      </c>
      <c r="BR152" s="194" t="str">
        <f>IF(INDEX(tab_MinKomp[Planowanie produkcji / Produktionsplanung],MATCH($B151,tab_MinKomp[[Stanowisko / Position ]:[Stanowisko / Position ]],0))="n/a","n/a",BR151-INDEX(tab_MinKomp[Planowanie produkcji / Produktionsplanung],MATCH($B151,tab_MinKomp[[Stanowisko / Position ]:[Stanowisko / Position ]],0)))</f>
        <v>n/a</v>
      </c>
      <c r="BS152" s="194" t="str">
        <f>IF(INDEX(tab_MinKomp[Planowanie produkcji / Produktionsplanung],MATCH($B151,tab_MinKomp[[Stanowisko / Position ]:[Stanowisko / Position ]],0))="n/a","n/a",BS151-INDEX(tab_MinKomp[Planowanie produkcji / Produktionsplanung],MATCH($B151,tab_MinKomp[[Stanowisko / Position ]:[Stanowisko / Position ]],0)))</f>
        <v>n/a</v>
      </c>
      <c r="BT152" s="194" t="str">
        <f>IF(INDEX(tab_MinKomp[Planowanie produkcji / Produktionsplanung],MATCH($B151,tab_MinKomp[[Stanowisko / Position ]:[Stanowisko / Position ]],0))="n/a","n/a",BT151-INDEX(tab_MinKomp[Planowanie produkcji / Produktionsplanung],MATCH($B151,tab_MinKomp[[Stanowisko / Position ]:[Stanowisko / Position ]],0)))</f>
        <v>n/a</v>
      </c>
      <c r="BU152" s="194">
        <v>2</v>
      </c>
      <c r="BV152" s="194" t="str">
        <f>IF(INDEX(tab_MinKomp[Planowanie produkcji / Produktionsplanung],MATCH($B151,tab_MinKomp[[Stanowisko / Position ]:[Stanowisko / Position ]],0))="n/a","n/a",BV151-INDEX(tab_MinKomp[Planowanie produkcji / Produktionsplanung],MATCH($B151,tab_MinKomp[[Stanowisko / Position ]:[Stanowisko / Position ]],0)))</f>
        <v>n/a</v>
      </c>
      <c r="BW152" s="194" t="str">
        <f>IF(INDEX(tab_MinKomp[Planowanie produkcji / Produktionsplanung],MATCH($B151,tab_MinKomp[[Stanowisko / Position ]:[Stanowisko / Position ]],0))="n/a","n/a",BW151-INDEX(tab_MinKomp[Planowanie produkcji / Produktionsplanung],MATCH($B151,tab_MinKomp[[Stanowisko / Position ]:[Stanowisko / Position ]],0)))</f>
        <v>n/a</v>
      </c>
      <c r="BX152" s="194" t="str">
        <f>IF(INDEX(tab_MinKomp[Planowanie produkcji / Produktionsplanung],MATCH($B151,tab_MinKomp[[Stanowisko / Position ]:[Stanowisko / Position ]],0))="n/a","n/a",BX151-INDEX(tab_MinKomp[Planowanie produkcji / Produktionsplanung],MATCH($B151,tab_MinKomp[[Stanowisko / Position ]:[Stanowisko / Position ]],0)))</f>
        <v>n/a</v>
      </c>
      <c r="BY152" s="194" t="str">
        <f>IF(INDEX(tab_MinKomp[Planowanie produkcji / Produktionsplanung],MATCH($B151,tab_MinKomp[[Stanowisko / Position ]:[Stanowisko / Position ]],0))="n/a","n/a",BY151-INDEX(tab_MinKomp[Planowanie produkcji / Produktionsplanung],MATCH($B151,tab_MinKomp[[Stanowisko / Position ]:[Stanowisko / Position ]],0)))</f>
        <v>n/a</v>
      </c>
      <c r="BZ152" s="194" t="str">
        <f>IF(INDEX(tab_MinKomp[Planowanie produkcji / Produktionsplanung],MATCH($B151,tab_MinKomp[[Stanowisko / Position ]:[Stanowisko / Position ]],0))="n/a","n/a",BZ151-INDEX(tab_MinKomp[Planowanie produkcji / Produktionsplanung],MATCH($B151,tab_MinKomp[[Stanowisko / Position ]:[Stanowisko / Position ]],0)))</f>
        <v>n/a</v>
      </c>
      <c r="CA152" s="194" t="str">
        <f>IF(INDEX(tab_MinKomp[Planowanie produkcji / Produktionsplanung],MATCH($B151,tab_MinKomp[[Stanowisko / Position ]:[Stanowisko / Position ]],0))="n/a","n/a",CA151-INDEX(tab_MinKomp[Planowanie produkcji / Produktionsplanung],MATCH($B151,tab_MinKomp[[Stanowisko / Position ]:[Stanowisko / Position ]],0)))</f>
        <v>n/a</v>
      </c>
      <c r="CB152" s="194" t="str">
        <f>IF(INDEX(tab_MinKomp[Wymagania VDA 6.5 Product / Forderungen],MATCH($B151,tab_MinKomp[[Stanowisko / Position ]:[Stanowisko / Position ]],0))="n/a","n/a",CB151-INDEX(tab_MinKomp[Wymagania VDA 6.5 Product / Forderungen],MATCH($B151,tab_MinKomp[[Stanowisko / Position ]:[Stanowisko / Position ]],0)))</f>
        <v>n/a</v>
      </c>
      <c r="CC152" s="194" t="str">
        <f>IF(INDEX(tab_MinKomp[Wymagania VDA 6.5 Product / Forderungen],MATCH($B151,tab_MinKomp[[Stanowisko / Position ]:[Stanowisko / Position ]],0))="n/a","n/a",CC151-INDEX(tab_MinKomp[Wymagania VDA 6.5 Product / Forderungen],MATCH($B151,tab_MinKomp[[Stanowisko / Position ]:[Stanowisko / Position ]],0)))</f>
        <v>n/a</v>
      </c>
      <c r="CD152" s="194">
        <f>IF(INDEX(tab_MinKomp[Obsługa maszyn Novapax / Novapax Maschinenbedienung],MATCH($B151,tab_MinKomp[[Stanowisko / Position ]:[Stanowisko / Position ]],0))="n/a","n/a",CD151-INDEX(tab_MinKomp[Obsługa maszyn Novapax / Novapax Maschinenbedienung],MATCH($B151,tab_MinKomp[[Stanowisko / Position ]:[Stanowisko / Position ]],0)))</f>
        <v>-1</v>
      </c>
      <c r="CE152" s="194" t="str">
        <f>IF(INDEX(tab_MinKomp[Wymagania VDA 6.5 Product / Forderungen],MATCH($B151,tab_MinKomp[[Stanowisko / Position ]:[Stanowisko / Position ]],0))="n/a","n/a",CE151-INDEX(tab_MinKomp[Wymagania VDA 6.5 Product / Forderungen],MATCH($B151,tab_MinKomp[[Stanowisko / Position ]:[Stanowisko / Position ]],0)))</f>
        <v>n/a</v>
      </c>
      <c r="CF152" s="194" t="str">
        <f>IF(INDEX(tab_MinKomp[Wymagania VDA 6.5 Product / Forderungen],MATCH($B151,tab_MinKomp[[Stanowisko / Position ]:[Stanowisko / Position ]],0))="n/a","n/a",CF151-INDEX(tab_MinKomp[Wymagania VDA 6.5 Product / Forderungen],MATCH($B151,tab_MinKomp[[Stanowisko / Position ]:[Stanowisko / Position ]],0)))</f>
        <v>n/a</v>
      </c>
      <c r="CG152" s="194">
        <f>IF(INDEX(tab_MinKomp[Obsługa maszyn Novapax / Novapax Maschinenbedienung],MATCH($B151,tab_MinKomp[[Stanowisko / Position ]:[Stanowisko / Position ]],0))="n/a","n/a",CG151-INDEX(tab_MinKomp[Obsługa maszyn Novapax / Novapax Maschinenbedienung],MATCH($B151,tab_MinKomp[[Stanowisko / Position ]:[Stanowisko / Position ]],0)))</f>
        <v>-1</v>
      </c>
      <c r="CH152" s="194" t="str">
        <f>IF(INDEX(tab_MinKomp[Wymagania VDA 6.5 Product / Forderungen],MATCH($B151,tab_MinKomp[[Stanowisko / Position ]:[Stanowisko / Position ]],0))="n/a","n/a",CH151-INDEX(tab_MinKomp[Wymagania VDA 6.5 Product / Forderungen],MATCH($B151,tab_MinKomp[[Stanowisko / Position ]:[Stanowisko / Position ]],0)))</f>
        <v>n/a</v>
      </c>
      <c r="CI152" s="194" t="str">
        <f>IF(INDEX(tab_MinKomp[Wymagania VDA 6.5 Product / Forderungen],MATCH($B151,tab_MinKomp[[Stanowisko / Position ]:[Stanowisko / Position ]],0))="n/a","n/a",CI151-INDEX(tab_MinKomp[Wymagania VDA 6.5 Product / Forderungen],MATCH($B151,tab_MinKomp[[Stanowisko / Position ]:[Stanowisko / Position ]],0)))</f>
        <v>n/a</v>
      </c>
      <c r="CJ152" s="194" t="str">
        <f>IF(INDEX(tab_MinKomp[Wymagania VDA 6.5 Product / Forderungen],MATCH($B151,tab_MinKomp[[Stanowisko / Position ]:[Stanowisko / Position ]],0))="n/a","n/a",CJ151-INDEX(tab_MinKomp[Wymagania VDA 6.5 Product / Forderungen],MATCH($B151,tab_MinKomp[[Stanowisko / Position ]:[Stanowisko / Position ]],0)))</f>
        <v>n/a</v>
      </c>
      <c r="CK152" s="194" t="str">
        <f>IF(INDEX(tab_MinKomp[Wymagania VDA 6.5 Product / Forderungen],MATCH($B151,tab_MinKomp[[Stanowisko / Position ]:[Stanowisko / Position ]],0))="n/a","n/a",CK151-INDEX(tab_MinKomp[Wymagania VDA 6.5 Product / Forderungen],MATCH($B151,tab_MinKomp[[Stanowisko / Position ]:[Stanowisko / Position ]],0)))</f>
        <v>n/a</v>
      </c>
      <c r="CL152" s="194" t="str">
        <f>IF(INDEX(tab_MinKomp[Wymagania VDA 6.5 Product / Forderungen],MATCH($B151,tab_MinKomp[[Stanowisko / Position ]:[Stanowisko / Position ]],0))="n/a","n/a",CL151-INDEX(tab_MinKomp[Wymagania VDA 6.5 Product / Forderungen],MATCH($B151,tab_MinKomp[[Stanowisko / Position ]:[Stanowisko / Position ]],0)))</f>
        <v>n/a</v>
      </c>
      <c r="CM152" s="194" t="str">
        <f>IF(INDEX(tab_MinKomp[Wymagania VDA 6.5 Product / Forderungen],MATCH($B151,tab_MinKomp[[Stanowisko / Position ]:[Stanowisko / Position ]],0))="n/a","n/a",CM151-INDEX(tab_MinKomp[Wymagania VDA 6.5 Product / Forderungen],MATCH($B151,tab_MinKomp[[Stanowisko / Position ]:[Stanowisko / Position ]],0)))</f>
        <v>n/a</v>
      </c>
      <c r="CN152" s="194" t="str">
        <f>IF(INDEX(tab_MinKomp[Wymagania VDA 6.5 Product / Forderungen],MATCH($B151,tab_MinKomp[[Stanowisko / Position ]:[Stanowisko / Position ]],0))="n/a","n/a",CN151-INDEX(tab_MinKomp[Wymagania VDA 6.5 Product / Forderungen],MATCH($B151,tab_MinKomp[[Stanowisko / Position ]:[Stanowisko / Position ]],0)))</f>
        <v>n/a</v>
      </c>
      <c r="CO152" s="194" t="str">
        <f>IF(INDEX(tab_MinKomp[Wymagania VDA 6.5 Product / Forderungen],MATCH($B151,tab_MinKomp[[Stanowisko / Position ]:[Stanowisko / Position ]],0))="n/a","n/a",CO151-INDEX(tab_MinKomp[Wymagania VDA 6.5 Product / Forderungen],MATCH($B151,tab_MinKomp[[Stanowisko / Position ]:[Stanowisko / Position ]],0)))</f>
        <v>n/a</v>
      </c>
      <c r="CP152" s="194" t="str">
        <f>IF(INDEX(tab_MinKomp[Wymagania VDA 6.5 Product / Forderungen],MATCH($B151,tab_MinKomp[[Stanowisko / Position ]:[Stanowisko / Position ]],0))="n/a","n/a",CP151-INDEX(tab_MinKomp[Wymagania VDA 6.5 Product / Forderungen],MATCH($B151,tab_MinKomp[[Stanowisko / Position ]:[Stanowisko / Position ]],0)))</f>
        <v>n/a</v>
      </c>
      <c r="CQ152" s="194" t="str">
        <f>IF(INDEX(tab_MinKomp[Wymagania VDA 6.5 Product / Forderungen],MATCH($B151,tab_MinKomp[[Stanowisko / Position ]:[Stanowisko / Position ]],0))="n/a","n/a",CQ151-INDEX(tab_MinKomp[Wymagania VDA 6.5 Product / Forderungen],MATCH($B151,tab_MinKomp[[Stanowisko / Position ]:[Stanowisko / Position ]],0)))</f>
        <v>n/a</v>
      </c>
      <c r="CR152" s="194" t="str">
        <f>IF(INDEX(tab_MinKomp[Wymagania VDA 6.5 Product / Forderungen],MATCH($B151,tab_MinKomp[[Stanowisko / Position ]:[Stanowisko / Position ]],0))="n/a","n/a",CR151-INDEX(tab_MinKomp[Wymagania VDA 6.5 Product / Forderungen],MATCH($B151,tab_MinKomp[[Stanowisko / Position ]:[Stanowisko / Position ]],0)))</f>
        <v>n/a</v>
      </c>
      <c r="CS152" s="194" t="str">
        <f>IF(INDEX(tab_MinKomp[Wymagania VDA 6.5 Product / Forderungen],MATCH($B151,tab_MinKomp[[Stanowisko / Position ]:[Stanowisko / Position ]],0))="n/a","n/a",CS151-INDEX(tab_MinKomp[Wymagania VDA 6.5 Product / Forderungen],MATCH($B151,tab_MinKomp[[Stanowisko / Position ]:[Stanowisko / Position ]],0)))</f>
        <v>n/a</v>
      </c>
      <c r="CT152" s="194" t="str">
        <f>IF(INDEX(tab_MinKomp[Wymagania VDA 6.5 Product / Forderungen],MATCH($B151,tab_MinKomp[[Stanowisko / Position ]:[Stanowisko / Position ]],0))="n/a","n/a",CT151-INDEX(tab_MinKomp[Wymagania VDA 6.5 Product / Forderungen],MATCH($B151,tab_MinKomp[[Stanowisko / Position ]:[Stanowisko / Position ]],0)))</f>
        <v>n/a</v>
      </c>
      <c r="CU152" s="194" t="str">
        <f>IF(INDEX(tab_MinKomp[Wymagania VDA 6.5 Product / Forderungen],MATCH($B151,tab_MinKomp[[Stanowisko / Position ]:[Stanowisko / Position ]],0))="n/a","n/a",CU151-INDEX(tab_MinKomp[Wymagania VDA 6.5 Product / Forderungen],MATCH($B151,tab_MinKomp[[Stanowisko / Position ]:[Stanowisko / Position ]],0)))</f>
        <v>n/a</v>
      </c>
      <c r="CV152" s="194" t="str">
        <f>IF(INDEX(tab_MinKomp[Wymagania VDA 6.5 Product / Forderungen],MATCH($B151,tab_MinKomp[[Stanowisko / Position ]:[Stanowisko / Position ]],0))="n/a","n/a",CV151-INDEX(tab_MinKomp[Wymagania VDA 6.5 Product / Forderungen],MATCH($B151,tab_MinKomp[[Stanowisko / Position ]:[Stanowisko / Position ]],0)))</f>
        <v>n/a</v>
      </c>
      <c r="CW152" s="194">
        <v>1</v>
      </c>
      <c r="CX152" s="194" t="str">
        <f>IF(INDEX(tab_MinKomp[Wymagania VDA 6.5 Product / Forderungen],MATCH($B151,tab_MinKomp[[Stanowisko / Position ]:[Stanowisko / Position ]],0))="n/a","n/a",CX151-INDEX(tab_MinKomp[Wymagania VDA 6.5 Product / Forderungen],MATCH($B151,tab_MinKomp[[Stanowisko / Position ]:[Stanowisko / Position ]],0)))</f>
        <v>n/a</v>
      </c>
      <c r="CY152" s="194" t="str">
        <f>IF(INDEX(tab_MinKomp[Wymagania VDA 6.5 Product / Forderungen],MATCH($B151,tab_MinKomp[[Stanowisko / Position ]:[Stanowisko / Position ]],0))="n/a","n/a",CY151-INDEX(tab_MinKomp[Wymagania VDA 6.5 Product / Forderungen],MATCH($B151,tab_MinKomp[[Stanowisko / Position ]:[Stanowisko / Position ]],0)))</f>
        <v>n/a</v>
      </c>
      <c r="CZ152" s="194" t="str">
        <f>IF(INDEX(tab_MinKomp[Wymagania VDA 6.5 Product / Forderungen],MATCH($B151,tab_MinKomp[[Stanowisko / Position ]:[Stanowisko / Position ]],0))="n/a","n/a",CZ151-INDEX(tab_MinKomp[Wymagania VDA 6.5 Product / Forderungen],MATCH($B151,tab_MinKomp[[Stanowisko / Position ]:[Stanowisko / Position ]],0)))</f>
        <v>n/a</v>
      </c>
      <c r="DA152" s="194" t="str">
        <f>IF(INDEX(tab_MinKomp[Wymagania VDA 6.5 Product / Forderungen],MATCH($B151,tab_MinKomp[[Stanowisko / Position ]:[Stanowisko / Position ]],0))="n/a","n/a",DA151-INDEX(tab_MinKomp[Wymagania VDA 6.5 Product / Forderungen],MATCH($B151,tab_MinKomp[[Stanowisko / Position ]:[Stanowisko / Position ]],0)))</f>
        <v>n/a</v>
      </c>
      <c r="DB152" s="194" t="str">
        <f>IF(INDEX(tab_MinKomp[Wymagania VDA 6.5 Product / Forderungen],MATCH($B151,tab_MinKomp[[Stanowisko / Position ]:[Stanowisko / Position ]],0))="n/a","n/a",DB151-INDEX(tab_MinKomp[Wymagania VDA 6.5 Product / Forderungen],MATCH($B151,tab_MinKomp[[Stanowisko / Position ]:[Stanowisko / Position ]],0)))</f>
        <v>n/a</v>
      </c>
      <c r="DC152" s="194" t="str">
        <f>IF(INDEX(tab_MinKomp[SUPPLIER MANAGEMENT],MATCH($B151,tab_MinKomp[[Stanowisko / Position ]:[Stanowisko / Position ]],0))="n/a","n/a",DC151-INDEX(tab_MinKomp[SUPPLIER MANAGEMENT],MATCH($B151,tab_MinKomp[[Stanowisko / Position ]:[Stanowisko / Position ]],0)))</f>
        <v>n/a</v>
      </c>
      <c r="DD152" s="194" t="str">
        <f>IF(INDEX(tab_MinKomp[SUPPLIER MANAGEMENT],MATCH($B151,tab_MinKomp[[Stanowisko / Position ]:[Stanowisko / Position ]],0))="n/a","n/a",DD151-INDEX(tab_MinKomp[SUPPLIER MANAGEMENT],MATCH($B151,tab_MinKomp[[Stanowisko / Position ]:[Stanowisko / Position ]],0)))</f>
        <v>n/a</v>
      </c>
      <c r="DE152" s="194" t="str">
        <f>IF(INDEX(tab_MinKomp[SUPPLIER MANAGEMENT],MATCH($B151,tab_MinKomp[[Stanowisko / Position ]:[Stanowisko / Position ]],0))="n/a","n/a",DE151-INDEX(tab_MinKomp[SUPPLIER MANAGEMENT],MATCH($B151,tab_MinKomp[[Stanowisko / Position ]:[Stanowisko / Position ]],0)))</f>
        <v>n/a</v>
      </c>
      <c r="DF152" s="194">
        <f>IF(INDEX(tab_MinKomp[LEAN MANAGEMENT],MATCH($B151,tab_MinKomp[[Stanowisko / Position ]:[Stanowisko / Position ]],0))="n/a","n/a",DF151-INDEX(tab_MinKomp[LEAN MANAGEMENT],MATCH($B151,tab_MinKomp[[Stanowisko / Position ]:[Stanowisko / Position ]],0)))</f>
        <v>0</v>
      </c>
      <c r="DG152" s="194" t="str">
        <f>IF(INDEX(tab_MinKomp[SUPPLIER MANAGEMENT],MATCH($B151,tab_MinKomp[[Stanowisko / Position ]:[Stanowisko / Position ]],0))="n/a","n/a",DG151-INDEX(tab_MinKomp[SUPPLIER MANAGEMENT],MATCH($B151,tab_MinKomp[[Stanowisko / Position ]:[Stanowisko / Position ]],0)))</f>
        <v>n/a</v>
      </c>
      <c r="DH152" s="194" t="str">
        <f>IF(INDEX(tab_MinKomp[SUPPLIER MANAGEMENT],MATCH($B151,tab_MinKomp[[Stanowisko / Position ]:[Stanowisko / Position ]],0))="n/a","n/a",DH151-INDEX(tab_MinKomp[SUPPLIER MANAGEMENT],MATCH($B151,tab_MinKomp[[Stanowisko / Position ]:[Stanowisko / Position ]],0)))</f>
        <v>n/a</v>
      </c>
      <c r="DI152" s="194" t="str">
        <f>IF(INDEX(tab_MinKomp[SUPPLIER MANAGEMENT],MATCH($B151,tab_MinKomp[[Stanowisko / Position ]:[Stanowisko / Position ]],0))="n/a","n/a",DI151-INDEX(tab_MinKomp[SUPPLIER MANAGEMENT],MATCH($B151,tab_MinKomp[[Stanowisko / Position ]:[Stanowisko / Position ]],0)))</f>
        <v>n/a</v>
      </c>
      <c r="DJ152" s="194" t="str">
        <f>IF(INDEX(tab_MinKomp[SUPPLIER MANAGEMENT],MATCH($B151,tab_MinKomp[[Stanowisko / Position ]:[Stanowisko / Position ]],0))="n/a","n/a",DJ151-INDEX(tab_MinKomp[SUPPLIER MANAGEMENT],MATCH($B151,tab_MinKomp[[Stanowisko / Position ]:[Stanowisko / Position ]],0)))</f>
        <v>n/a</v>
      </c>
      <c r="DK152" s="194" t="str">
        <f>IF(INDEX(tab_MinKomp[SUPPLIER MANAGEMENT],MATCH($B151,tab_MinKomp[[Stanowisko / Position ]:[Stanowisko / Position ]],0))="n/a","n/a",DK151-INDEX(tab_MinKomp[SUPPLIER MANAGEMENT],MATCH($B151,tab_MinKomp[[Stanowisko / Position ]:[Stanowisko / Position ]],0)))</f>
        <v>n/a</v>
      </c>
      <c r="DL152" s="194" t="str">
        <f>IF(INDEX(tab_MinKomp[SUPPLIER MANAGEMENT],MATCH($B151,tab_MinKomp[[Stanowisko / Position ]:[Stanowisko / Position ]],0))="n/a","n/a",DL151-INDEX(tab_MinKomp[SUPPLIER MANAGEMENT],MATCH($B151,tab_MinKomp[[Stanowisko / Position ]:[Stanowisko / Position ]],0)))</f>
        <v>n/a</v>
      </c>
      <c r="DM152" s="194" t="str">
        <f>IF(INDEX(tab_MinKomp[SUPPLIER MANAGEMENT],MATCH($B151,tab_MinKomp[[Stanowisko / Position ]:[Stanowisko / Position ]],0))="n/a","n/a",DM151-INDEX(tab_MinKomp[SUPPLIER MANAGEMENT],MATCH($B151,tab_MinKomp[[Stanowisko / Position ]:[Stanowisko / Position ]],0)))</f>
        <v>n/a</v>
      </c>
      <c r="DN152" s="194" t="str">
        <f>IF(INDEX(tab_MinKomp[SUPPLIER MANAGEMENT],MATCH($B151,tab_MinKomp[[Stanowisko / Position ]:[Stanowisko / Position ]],0))="n/a","n/a",DN151-INDEX(tab_MinKomp[SUPPLIER MANAGEMENT],MATCH($B151,tab_MinKomp[[Stanowisko / Position ]:[Stanowisko / Position ]],0)))</f>
        <v>n/a</v>
      </c>
      <c r="DO152" s="194" t="str">
        <f>IF(INDEX(tab_MinKomp[SUPPLIER MANAGEMENT],MATCH($B151,tab_MinKomp[[Stanowisko / Position ]:[Stanowisko / Position ]],0))="n/a","n/a",DO151-INDEX(tab_MinKomp[SUPPLIER MANAGEMENT],MATCH($B151,tab_MinKomp[[Stanowisko / Position ]:[Stanowisko / Position ]],0)))</f>
        <v>n/a</v>
      </c>
      <c r="DP152" s="194" t="str">
        <f>IF(INDEX(tab_MinKomp[SUPPLIER MANAGEMENT],MATCH($B151,tab_MinKomp[[Stanowisko / Position ]:[Stanowisko / Position ]],0))="n/a","n/a",DP151-INDEX(tab_MinKomp[SUPPLIER MANAGEMENT],MATCH($B151,tab_MinKomp[[Stanowisko / Position ]:[Stanowisko / Position ]],0)))</f>
        <v>n/a</v>
      </c>
      <c r="DQ152" s="194" t="str">
        <f>IF(INDEX(tab_MinKomp[SUPPLIER MANAGEMENT],MATCH($B151,tab_MinKomp[[Stanowisko / Position ]:[Stanowisko / Position ]],0))="n/a","n/a",DQ151-INDEX(tab_MinKomp[SUPPLIER MANAGEMENT],MATCH($B151,tab_MinKomp[[Stanowisko / Position ]:[Stanowisko / Position ]],0)))</f>
        <v>n/a</v>
      </c>
      <c r="DR152" s="194" t="str">
        <f>IF(INDEX(tab_MinKomp[SUPPLIER MANAGEMENT],MATCH($B151,tab_MinKomp[[Stanowisko / Position ]:[Stanowisko / Position ]],0))="n/a","n/a",DR151-INDEX(tab_MinKomp[SUPPLIER MANAGEMENT],MATCH($B151,tab_MinKomp[[Stanowisko / Position ]:[Stanowisko / Position ]],0)))</f>
        <v>n/a</v>
      </c>
      <c r="DS152" s="194" t="str">
        <f>IF(INDEX(tab_MinKomp[SUPPLIER MANAGEMENT],MATCH($B151,tab_MinKomp[[Stanowisko / Position ]:[Stanowisko / Position ]],0))="n/a","n/a",DS151-INDEX(tab_MinKomp[SUPPLIER MANAGEMENT],MATCH($B151,tab_MinKomp[[Stanowisko / Position ]:[Stanowisko / Position ]],0)))</f>
        <v>n/a</v>
      </c>
      <c r="DT152" s="194" t="str">
        <f>IF(INDEX(tab_MinKomp[SUPPLIER MANAGEMENT],MATCH($B151,tab_MinKomp[[Stanowisko / Position ]:[Stanowisko / Position ]],0))="n/a","n/a",DT151-INDEX(tab_MinKomp[SUPPLIER MANAGEMENT],MATCH($B151,tab_MinKomp[[Stanowisko / Position ]:[Stanowisko / Position ]],0)))</f>
        <v>n/a</v>
      </c>
      <c r="DU152" s="194" t="str">
        <f>IF(INDEX(tab_MinKomp[SUPPLIER MANAGEMENT],MATCH($B151,tab_MinKomp[[Stanowisko / Position ]:[Stanowisko / Position ]],0))="n/a","n/a",DU151-INDEX(tab_MinKomp[SUPPLIER MANAGEMENT],MATCH($B151,tab_MinKomp[[Stanowisko / Position ]:[Stanowisko / Position ]],0)))</f>
        <v>n/a</v>
      </c>
      <c r="DV152" s="194" t="str">
        <f>IF(INDEX(tab_MinKomp[SUPPLIER MANAGEMENT],MATCH($B151,tab_MinKomp[[Stanowisko / Position ]:[Stanowisko / Position ]],0))="n/a","n/a",DV151-INDEX(tab_MinKomp[SUPPLIER MANAGEMENT],MATCH($B151,tab_MinKomp[[Stanowisko / Position ]:[Stanowisko / Position ]],0)))</f>
        <v>n/a</v>
      </c>
      <c r="DW152" s="194" t="str">
        <f>IF(INDEX(tab_MinKomp[SUPPLIER MANAGEMENT],MATCH($B151,tab_MinKomp[[Stanowisko / Position ]:[Stanowisko / Position ]],0))="n/a","n/a",DW151-INDEX(tab_MinKomp[SUPPLIER MANAGEMENT],MATCH($B151,tab_MinKomp[[Stanowisko / Position ]:[Stanowisko / Position ]],0)))</f>
        <v>n/a</v>
      </c>
      <c r="DX152" s="194" t="str">
        <f>IF(INDEX(tab_MinKomp[SUPPLIER MANAGEMENT],MATCH($B151,tab_MinKomp[[Stanowisko / Position ]:[Stanowisko / Position ]],0))="n/a","n/a",DX151-INDEX(tab_MinKomp[SUPPLIER MANAGEMENT],MATCH($B151,tab_MinKomp[[Stanowisko / Position ]:[Stanowisko / Position ]],0)))</f>
        <v>n/a</v>
      </c>
      <c r="DY152" s="194" t="str">
        <f>IF(INDEX(tab_MinKomp[SUPPLIER MANAGEMENT],MATCH($B151,tab_MinKomp[[Stanowisko / Position ]:[Stanowisko / Position ]],0))="n/a","n/a",DY151-INDEX(tab_MinKomp[SUPPLIER MANAGEMENT],MATCH($B151,tab_MinKomp[[Stanowisko / Position ]:[Stanowisko / Position ]],0)))</f>
        <v>n/a</v>
      </c>
      <c r="DZ152" s="194" t="str">
        <f>IF(INDEX(tab_MinKomp[SUPPLIER MANAGEMENT],MATCH($B151,tab_MinKomp[[Stanowisko / Position ]:[Stanowisko / Position ]],0))="n/a","n/a",DZ151-INDEX(tab_MinKomp[SUPPLIER MANAGEMENT],MATCH($B151,tab_MinKomp[[Stanowisko / Position ]:[Stanowisko / Position ]],0)))</f>
        <v>n/a</v>
      </c>
      <c r="EA152" s="194" t="str">
        <f>IF(INDEX(tab_MinKomp[SUPPLIER MANAGEMENT],MATCH($B151,tab_MinKomp[[Stanowisko / Position ]:[Stanowisko / Position ]],0))="n/a","n/a",EA151-INDEX(tab_MinKomp[SUPPLIER MANAGEMENT],MATCH($B151,tab_MinKomp[[Stanowisko / Position ]:[Stanowisko / Position ]],0)))</f>
        <v>n/a</v>
      </c>
      <c r="EB152" s="194" t="str">
        <f>IF(INDEX(tab_MinKomp[SUPPLIER MANAGEMENT],MATCH($B151,tab_MinKomp[[Stanowisko / Position ]:[Stanowisko / Position ]],0))="n/a","n/a",EB151-INDEX(tab_MinKomp[SUPPLIER MANAGEMENT],MATCH($B151,tab_MinKomp[[Stanowisko / Position ]:[Stanowisko / Position ]],0)))</f>
        <v>n/a</v>
      </c>
      <c r="EC152" s="190" t="str">
        <f>IF(INDEX(tab_MinKomp[Testy czystości / Reinheitstests],MATCH($B151,tab_MinKomp[[Stanowisko / Position ]:[Stanowisko / Position ]],0))="n/a","n/a",EC151-INDEX(tab_MinKomp[Testy czystości / Reinheitstests],MATCH($B151,tab_MinKomp[[Stanowisko / Position ]:[Stanowisko / Position ]],0)))</f>
        <v>n/a</v>
      </c>
      <c r="ED152" s="190" t="str">
        <f>IF(INDEX(tab_MinKomp[Testy czystości / Reinheitstests],MATCH($B151,tab_MinKomp[[Stanowisko / Position ]:[Stanowisko / Position ]],0))="n/a","n/a",ED151-INDEX(tab_MinKomp[Testy czystości / Reinheitstests],MATCH($B151,tab_MinKomp[[Stanowisko / Position ]:[Stanowisko / Position ]],0)))</f>
        <v>n/a</v>
      </c>
      <c r="EE152" s="190" t="str">
        <f>IF(INDEX(tab_MinKomp[Testy czystości / Reinheitstests],MATCH($B151,tab_MinKomp[[Stanowisko / Position ]:[Stanowisko / Position ]],0))="n/a","n/a",EE151-INDEX(tab_MinKomp[Testy czystości / Reinheitstests],MATCH($B151,tab_MinKomp[[Stanowisko / Position ]:[Stanowisko / Position ]],0)))</f>
        <v>n/a</v>
      </c>
      <c r="EF152" s="190" t="str">
        <f>IF(INDEX(tab_MinKomp[Testy czystości / Reinheitstests],MATCH($B151,tab_MinKomp[[Stanowisko / Position ]:[Stanowisko / Position ]],0))="n/a","n/a",EF151-INDEX(tab_MinKomp[Testy czystości / Reinheitstests],MATCH($B151,tab_MinKomp[[Stanowisko / Position ]:[Stanowisko / Position ]],0)))</f>
        <v>n/a</v>
      </c>
      <c r="EG152" s="190" t="str">
        <f>IF(INDEX(tab_MinKomp[Testy czystości / Reinheitstests],MATCH($B151,tab_MinKomp[[Stanowisko / Position ]:[Stanowisko / Position ]],0))="n/a","n/a",EG151-INDEX(tab_MinKomp[Testy czystości / Reinheitstests],MATCH($B151,tab_MinKomp[[Stanowisko / Position ]:[Stanowisko / Position ]],0)))</f>
        <v>n/a</v>
      </c>
      <c r="EH152" s="190" t="str">
        <f>IF(INDEX(tab_MinKomp[Testy czystości / Reinheitstests],MATCH($B151,tab_MinKomp[[Stanowisko / Position ]:[Stanowisko / Position ]],0))="n/a","n/a",EH151-INDEX(tab_MinKomp[Testy czystości / Reinheitstests],MATCH($B151,tab_MinKomp[[Stanowisko / Position ]:[Stanowisko / Position ]],0)))</f>
        <v>n/a</v>
      </c>
      <c r="EI152" s="190" t="str">
        <f>IF(INDEX(tab_MinKomp[Testy czystości / Reinheitstests],MATCH($B151,tab_MinKomp[[Stanowisko / Position ]:[Stanowisko / Position ]],0))="n/a","n/a",EI151-INDEX(tab_MinKomp[Testy czystości / Reinheitstests],MATCH($B151,tab_MinKomp[[Stanowisko / Position ]:[Stanowisko / Position ]],0)))</f>
        <v>n/a</v>
      </c>
      <c r="EJ152" s="190" t="str">
        <f>IF(INDEX(tab_MinKomp[Testy czystości / Reinheitstests],MATCH($B151,tab_MinKomp[[Stanowisko / Position ]:[Stanowisko / Position ]],0))="n/a","n/a",EJ151-INDEX(tab_MinKomp[Testy czystości / Reinheitstests],MATCH($B151,tab_MinKomp[[Stanowisko / Position ]:[Stanowisko / Position ]],0)))</f>
        <v>n/a</v>
      </c>
      <c r="EK152" s="190" t="str">
        <f>IF(INDEX(tab_MinKomp[Testy czystości / Reinheitstests],MATCH($B151,tab_MinKomp[[Stanowisko / Position ]:[Stanowisko / Position ]],0))="n/a","n/a",EK151-INDEX(tab_MinKomp[Testy czystości / Reinheitstests],MATCH($B151,tab_MinKomp[[Stanowisko / Position ]:[Stanowisko / Position ]],0)))</f>
        <v>n/a</v>
      </c>
      <c r="EL152" s="190" t="str">
        <f>IF(INDEX(tab_MinKomp[Testy czystości / Reinheitstests],MATCH($B151,tab_MinKomp[[Stanowisko / Position ]:[Stanowisko / Position ]],0))="n/a","n/a",EL151-INDEX(tab_MinKomp[Testy czystości / Reinheitstests],MATCH($B151,tab_MinKomp[[Stanowisko / Position ]:[Stanowisko / Position ]],0)))</f>
        <v>n/a</v>
      </c>
      <c r="EM152" s="190" t="str">
        <f>IF(INDEX(tab_MinKomp[Testy czystości / Reinheitstests],MATCH($B151,tab_MinKomp[[Stanowisko / Position ]:[Stanowisko / Position ]],0))="n/a","n/a",EM151-INDEX(tab_MinKomp[Testy czystości / Reinheitstests],MATCH($B151,tab_MinKomp[[Stanowisko / Position ]:[Stanowisko / Position ]],0)))</f>
        <v>n/a</v>
      </c>
      <c r="EN152" s="190" t="str">
        <f>IF(INDEX(tab_MinKomp[Testy czystości / Reinheitstests],MATCH($B151,tab_MinKomp[[Stanowisko / Position ]:[Stanowisko / Position ]],0))="n/a","n/a",EN151-INDEX(tab_MinKomp[Testy czystości / Reinheitstests],MATCH($B151,tab_MinKomp[[Stanowisko / Position ]:[Stanowisko / Position ]],0)))</f>
        <v>n/a</v>
      </c>
      <c r="EO152" s="190" t="str">
        <f>IF(INDEX(tab_MinKomp[Testy czystości / Reinheitstests],MATCH($B151,tab_MinKomp[[Stanowisko / Position ]:[Stanowisko / Position ]],0))="n/a","n/a",EO151-INDEX(tab_MinKomp[Testy czystości / Reinheitstests],MATCH($B151,tab_MinKomp[[Stanowisko / Position ]:[Stanowisko / Position ]],0)))</f>
        <v>n/a</v>
      </c>
      <c r="EP152" s="190" t="str">
        <f>IF(INDEX(tab_MinKomp[Testy czystości / Reinheitstests],MATCH($B151,tab_MinKomp[[Stanowisko / Position ]:[Stanowisko / Position ]],0))="n/a","n/a",EP151-INDEX(tab_MinKomp[Testy czystości / Reinheitstests],MATCH($B151,tab_MinKomp[[Stanowisko / Position ]:[Stanowisko / Position ]],0)))</f>
        <v>n/a</v>
      </c>
      <c r="EQ152" s="190" t="str">
        <f>IF(INDEX(tab_MinKomp[Testy czystości / Reinheitstests],MATCH($B151,tab_MinKomp[[Stanowisko / Position ]:[Stanowisko / Position ]],0))="n/a","n/a",EQ151-INDEX(tab_MinKomp[Testy czystości / Reinheitstests],MATCH($B151,tab_MinKomp[[Stanowisko / Position ]:[Stanowisko / Position ]],0)))</f>
        <v>n/a</v>
      </c>
      <c r="ER152" s="190" t="str">
        <f>IF(INDEX(tab_MinKomp[Testy czystości / Reinheitstests],MATCH($B151,tab_MinKomp[[Stanowisko / Position ]:[Stanowisko / Position ]],0))="n/a","n/a",ER151-INDEX(tab_MinKomp[Testy czystości / Reinheitstests],MATCH($B151,tab_MinKomp[[Stanowisko / Position ]:[Stanowisko / Position ]],0)))</f>
        <v>n/a</v>
      </c>
      <c r="ES152" s="190" t="str">
        <f>IF(INDEX(tab_MinKomp[Testy czystości / Reinheitstests],MATCH($B151,tab_MinKomp[[Stanowisko / Position ]:[Stanowisko / Position ]],0))="n/a","n/a",ES151-INDEX(tab_MinKomp[Testy czystości / Reinheitstests],MATCH($B151,tab_MinKomp[[Stanowisko / Position ]:[Stanowisko / Position ]],0)))</f>
        <v>n/a</v>
      </c>
      <c r="ET152" s="190" t="str">
        <f>IF(INDEX(tab_MinKomp[Testy czystości / Reinheitstests],MATCH($B151,tab_MinKomp[[Stanowisko / Position ]:[Stanowisko / Position ]],0))="n/a","n/a",ET151-INDEX(tab_MinKomp[Testy czystości / Reinheitstests],MATCH($B151,tab_MinKomp[[Stanowisko / Position ]:[Stanowisko / Position ]],0)))</f>
        <v>n/a</v>
      </c>
      <c r="EU152" s="190" t="str">
        <f>IF(INDEX(tab_MinKomp[Testy czystości / Reinheitstests],MATCH($B151,tab_MinKomp[[Stanowisko / Position ]:[Stanowisko / Position ]],0))="n/a","n/a",EU151-INDEX(tab_MinKomp[Testy czystości / Reinheitstests],MATCH($B151,tab_MinKomp[[Stanowisko / Position ]:[Stanowisko / Position ]],0)))</f>
        <v>n/a</v>
      </c>
      <c r="EV152" s="190" t="str">
        <f>IF(INDEX(tab_MinKomp[Testy czystości / Reinheitstests],MATCH($B151,tab_MinKomp[[Stanowisko / Position ]:[Stanowisko / Position ]],0))="n/a","n/a",EV151-INDEX(tab_MinKomp[Testy czystości / Reinheitstests],MATCH($B151,tab_MinKomp[[Stanowisko / Position ]:[Stanowisko / Position ]],0)))</f>
        <v>n/a</v>
      </c>
      <c r="EW152" s="190" t="str">
        <f>IF(INDEX(tab_MinKomp[Testy czystości / Reinheitstests],MATCH($B151,tab_MinKomp[[Stanowisko / Position ]:[Stanowisko / Position ]],0))="n/a","n/a",EW151-INDEX(tab_MinKomp[Testy czystości / Reinheitstests],MATCH($B151,tab_MinKomp[[Stanowisko / Position ]:[Stanowisko / Position ]],0)))</f>
        <v>n/a</v>
      </c>
      <c r="EX152" s="190" t="str">
        <f>IF(INDEX(tab_MinKomp[Testy czystości / Reinheitstests],MATCH($B151,tab_MinKomp[[Stanowisko / Position ]:[Stanowisko / Position ]],0))="n/a","n/a",EX151-INDEX(tab_MinKomp[Testy czystości / Reinheitstests],MATCH($B151,tab_MinKomp[[Stanowisko / Position ]:[Stanowisko / Position ]],0)))</f>
        <v>n/a</v>
      </c>
      <c r="EY152" s="190" t="str">
        <f>IF(INDEX(tab_MinKomp[Testy czystości / Reinheitstests],MATCH($B151,tab_MinKomp[[Stanowisko / Position ]:[Stanowisko / Position ]],0))="n/a","n/a",EY151-INDEX(tab_MinKomp[Testy czystości / Reinheitstests],MATCH($B151,tab_MinKomp[[Stanowisko / Position ]:[Stanowisko / Position ]],0)))</f>
        <v>n/a</v>
      </c>
      <c r="EZ152" s="190" t="str">
        <f>IF(INDEX(tab_MinKomp[Testy czystości / Reinheitstests],MATCH($B151,tab_MinKomp[[Stanowisko / Position ]:[Stanowisko / Position ]],0))="n/a","n/a",EZ151-INDEX(tab_MinKomp[Testy czystości / Reinheitstests],MATCH($B151,tab_MinKomp[[Stanowisko / Position ]:[Stanowisko / Position ]],0)))</f>
        <v>n/a</v>
      </c>
      <c r="FA152" s="190" t="str">
        <f>IF(INDEX(tab_MinKomp[Testy czystości / Reinheitstests],MATCH($B151,tab_MinKomp[[Stanowisko / Position ]:[Stanowisko / Position ]],0))="n/a","n/a",FA151-INDEX(tab_MinKomp[Testy czystości / Reinheitstests],MATCH($B151,tab_MinKomp[[Stanowisko / Position ]:[Stanowisko / Position ]],0)))</f>
        <v>n/a</v>
      </c>
      <c r="FB152" s="190" t="str">
        <f>IF(INDEX(tab_MinKomp[Testy czystości / Reinheitstests],MATCH($B151,tab_MinKomp[[Stanowisko / Position ]:[Stanowisko / Position ]],0))="n/a","n/a",FB151-INDEX(tab_MinKomp[Testy czystości / Reinheitstests],MATCH($B151,tab_MinKomp[[Stanowisko / Position ]:[Stanowisko / Position ]],0)))</f>
        <v>n/a</v>
      </c>
      <c r="FC152" s="190" t="str">
        <f>IF(INDEX(tab_MinKomp[Testy czystości / Reinheitstests],MATCH($B151,tab_MinKomp[[Stanowisko / Position ]:[Stanowisko / Position ]],0))="n/a","n/a",FC151-INDEX(tab_MinKomp[Testy czystości / Reinheitstests],MATCH($B151,tab_MinKomp[[Stanowisko / Position ]:[Stanowisko / Position ]],0)))</f>
        <v>n/a</v>
      </c>
      <c r="FD152" s="190" t="str">
        <f>IF(INDEX(tab_MinKomp[Testy czystości / Reinheitstests],MATCH($B151,tab_MinKomp[[Stanowisko / Position ]:[Stanowisko / Position ]],0))="n/a","n/a",FD151-INDEX(tab_MinKomp[Testy czystości / Reinheitstests],MATCH($B151,tab_MinKomp[[Stanowisko / Position ]:[Stanowisko / Position ]],0)))</f>
        <v>n/a</v>
      </c>
      <c r="FE152" s="190" t="str">
        <f>IF(INDEX(tab_MinKomp[Testy czystości / Reinheitstests],MATCH($B151,tab_MinKomp[[Stanowisko / Position ]:[Stanowisko / Position ]],0))="n/a","n/a",FE151-INDEX(tab_MinKomp[Testy czystości / Reinheitstests],MATCH($B151,tab_MinKomp[[Stanowisko / Position ]:[Stanowisko / Position ]],0)))</f>
        <v>n/a</v>
      </c>
      <c r="FF152" s="190" t="str">
        <f>IF(INDEX(tab_MinKomp[Testy czystości / Reinheitstests],MATCH($B151,tab_MinKomp[[Stanowisko / Position ]:[Stanowisko / Position ]],0))="n/a","n/a",FF151-INDEX(tab_MinKomp[Testy czystości / Reinheitstests],MATCH($B151,tab_MinKomp[[Stanowisko / Position ]:[Stanowisko / Position ]],0)))</f>
        <v>n/a</v>
      </c>
      <c r="FG152" s="190" t="str">
        <f>IF(INDEX(tab_MinKomp[Testy czystości / Reinheitstests],MATCH($B151,tab_MinKomp[[Stanowisko / Position ]:[Stanowisko / Position ]],0))="n/a","n/a",FG151-INDEX(tab_MinKomp[Testy czystości / Reinheitstests],MATCH($B151,tab_MinKomp[[Stanowisko / Position ]:[Stanowisko / Position ]],0)))</f>
        <v>n/a</v>
      </c>
      <c r="FH152" s="190" t="str">
        <f>IF(INDEX(tab_MinKomp[Testy czystości / Reinheitstests],MATCH($B151,tab_MinKomp[[Stanowisko / Position ]:[Stanowisko / Position ]],0))="n/a","n/a",FH151-INDEX(tab_MinKomp[Testy czystości / Reinheitstests],MATCH($B151,tab_MinKomp[[Stanowisko / Position ]:[Stanowisko / Position ]],0)))</f>
        <v>n/a</v>
      </c>
      <c r="FI152" s="190" t="str">
        <f>IF(INDEX(tab_MinKomp[Testy czystości / Reinheitstests],MATCH($B151,tab_MinKomp[[Stanowisko / Position ]:[Stanowisko / Position ]],0))="n/a","n/a",FI151-INDEX(tab_MinKomp[Testy czystości / Reinheitstests],MATCH($B151,tab_MinKomp[[Stanowisko / Position ]:[Stanowisko / Position ]],0)))</f>
        <v>n/a</v>
      </c>
      <c r="FJ152" s="190" t="str">
        <f>IF(INDEX(tab_MinKomp[Testy czystości / Reinheitstests],MATCH($B151,tab_MinKomp[[Stanowisko / Position ]:[Stanowisko / Position ]],0))="n/a","n/a",FJ151-INDEX(tab_MinKomp[Testy czystości / Reinheitstests],MATCH($B151,tab_MinKomp[[Stanowisko / Position ]:[Stanowisko / Position ]],0)))</f>
        <v>n/a</v>
      </c>
      <c r="FK152" s="190" t="str">
        <f>IF(INDEX(tab_MinKomp[Testy czystości / Reinheitstests],MATCH($B151,tab_MinKomp[[Stanowisko / Position ]:[Stanowisko / Position ]],0))="n/a","n/a",FK151-INDEX(tab_MinKomp[Testy czystości / Reinheitstests],MATCH($B151,tab_MinKomp[[Stanowisko / Position ]:[Stanowisko / Position ]],0)))</f>
        <v>n/a</v>
      </c>
      <c r="FL152" s="190" t="str">
        <f>IF(INDEX(tab_MinKomp[Testy czystości / Reinheitstests],MATCH($B151,tab_MinKomp[[Stanowisko / Position ]:[Stanowisko / Position ]],0))="n/a","n/a",FL151-INDEX(tab_MinKomp[Testy czystości / Reinheitstests],MATCH($B151,tab_MinKomp[[Stanowisko / Position ]:[Stanowisko / Position ]],0)))</f>
        <v>n/a</v>
      </c>
      <c r="FM152" s="190" t="str">
        <f>IF(INDEX(tab_MinKomp[Testy czystości / Reinheitstests],MATCH($B151,tab_MinKomp[[Stanowisko / Position ]:[Stanowisko / Position ]],0))="n/a","n/a",FM151-INDEX(tab_MinKomp[Testy czystości / Reinheitstests],MATCH($B151,tab_MinKomp[[Stanowisko / Position ]:[Stanowisko / Position ]],0)))</f>
        <v>n/a</v>
      </c>
      <c r="FN152" s="194">
        <f>IF(INDEX(tab_MinKomp[LEAN MANAGEMENT],MATCH($B151,tab_MinKomp[[Stanowisko / Position ]:[Stanowisko / Position ]],0))="n/a","n/a",FN151-INDEX(tab_MinKomp[LEAN MANAGEMENT],MATCH($B151,tab_MinKomp[[Stanowisko / Position ]:[Stanowisko / Position ]],0)))</f>
        <v>0</v>
      </c>
      <c r="FO152" s="194">
        <f>IF(INDEX(tab_MinKomp[LEAN MANAGEMENT],MATCH($B151,tab_MinKomp[[Stanowisko / Position ]:[Stanowisko / Position ]],0))="n/a","n/a",FO151-INDEX(tab_MinKomp[LEAN MANAGEMENT],MATCH($B151,tab_MinKomp[[Stanowisko / Position ]:[Stanowisko / Position ]],0)))</f>
        <v>0</v>
      </c>
      <c r="FP152" s="194">
        <f>IF(INDEX(tab_MinKomp[LEAN MANAGEMENT],MATCH($B151,tab_MinKomp[[Stanowisko / Position ]:[Stanowisko / Position ]],0))="n/a","n/a",FP151-INDEX(tab_MinKomp[LEAN MANAGEMENT],MATCH($B151,tab_MinKomp[[Stanowisko / Position ]:[Stanowisko / Position ]],0)))</f>
        <v>0</v>
      </c>
      <c r="FQ152" s="190" t="str">
        <f>IF(INDEX(tab_MinKomp[Testy czystości / Reinheitstests],MATCH($B151,tab_MinKomp[[Stanowisko / Position ]:[Stanowisko / Position ]],0))="n/a","n/a",FQ151-INDEX(tab_MinKomp[Testy czystości / Reinheitstests],MATCH($B151,tab_MinKomp[[Stanowisko / Position ]:[Stanowisko / Position ]],0)))</f>
        <v>n/a</v>
      </c>
      <c r="FR152" s="190" t="str">
        <f>IF(INDEX(tab_MinKomp[Testy czystości / Reinheitstests],MATCH($B151,tab_MinKomp[[Stanowisko / Position ]:[Stanowisko / Position ]],0))="n/a","n/a",FR151-INDEX(tab_MinKomp[Testy czystości / Reinheitstests],MATCH($B151,tab_MinKomp[[Stanowisko / Position ]:[Stanowisko / Position ]],0)))</f>
        <v>n/a</v>
      </c>
      <c r="FS152" s="194">
        <v>1</v>
      </c>
      <c r="FT152" s="194">
        <v>1</v>
      </c>
      <c r="FU152" s="194">
        <f>IF(INDEX(tab_MinKomp[LEAN MANAGEMENT],MATCH($B151,tab_MinKomp[[Stanowisko / Position ]:[Stanowisko / Position ]],0))="n/a","n/a",FU151-INDEX(tab_MinKomp[LEAN MANAGEMENT],MATCH($B151,tab_MinKomp[[Stanowisko / Position ]:[Stanowisko / Position ]],0)))</f>
        <v>0</v>
      </c>
      <c r="FV152" s="194">
        <f>IF(INDEX(tab_MinKomp[LEAN MANAGEMENT],MATCH($B151,tab_MinKomp[[Stanowisko / Position ]:[Stanowisko / Position ]],0))="n/a","n/a",FV151-INDEX(tab_MinKomp[LEAN MANAGEMENT],MATCH($B151,tab_MinKomp[[Stanowisko / Position ]:[Stanowisko / Position ]],0)))</f>
        <v>0</v>
      </c>
      <c r="FW152" s="194">
        <f>IF(INDEX(tab_MinKomp[LEAN MANAGEMENT],MATCH($B151,tab_MinKomp[[Stanowisko / Position ]:[Stanowisko / Position ]],0))="n/a","n/a",FW151-INDEX(tab_MinKomp[LEAN MANAGEMENT],MATCH($B151,tab_MinKomp[[Stanowisko / Position ]:[Stanowisko / Position ]],0)))</f>
        <v>0</v>
      </c>
      <c r="FX152" s="194">
        <v>1</v>
      </c>
      <c r="FY152" s="194">
        <v>1</v>
      </c>
      <c r="FZ152" s="194">
        <v>1</v>
      </c>
      <c r="GA152" s="194" t="str">
        <f>IF(INDEX(tab_MinKomp[Konserwacja form guma],MATCH($B151,tab_MinKomp[[Stanowisko / Position ]:[Stanowisko / Position ]],0))="n/a","n/a",GA151-INDEX(tab_MinKomp[Konserwacja form guma],MATCH($B151,tab_MinKomp[[Stanowisko / Position ]:[Stanowisko / Position ]],0)))</f>
        <v>n/a</v>
      </c>
      <c r="GB152" s="194" t="str">
        <f>IF(INDEX(tab_MinKomp[Konserwacja form plastiki],MATCH($B151,tab_MinKomp[[Stanowisko / Position ]:[Stanowisko / Position ]],0))="n/a","n/a",GB151-INDEX(tab_MinKomp[Konserwacja form plastiki],MATCH($B151,tab_MinKomp[[Stanowisko / Position ]:[Stanowisko / Position ]],0)))</f>
        <v>n/a</v>
      </c>
      <c r="GC152" s="194">
        <v>1</v>
      </c>
      <c r="GD152" s="194">
        <v>1</v>
      </c>
      <c r="GE152" s="193" t="str">
        <f>IF(INDEX(tab_MinKomp[Motywowanie i budowanie zaangażowania zespołu],MATCH($B151,tab_MinKomp[[Stanowisko / Position ]:[Stanowisko / Position ]],0))="n/a","n/a",GE151-INDEX(tab_MinKomp[Motywowanie i budowanie zaangażowania zespołu],MATCH($B151,tab_MinKomp[[Stanowisko / Position ]:[Stanowisko / Position ]],0)))</f>
        <v>n/a</v>
      </c>
      <c r="GF152" s="186" t="s">
        <v>248</v>
      </c>
      <c r="GG152" s="186" t="s">
        <v>248</v>
      </c>
      <c r="GH152" s="186" t="s">
        <v>248</v>
      </c>
      <c r="GI152" s="186" t="s">
        <v>248</v>
      </c>
      <c r="GJ152" s="186" t="s">
        <v>248</v>
      </c>
      <c r="GK152" s="186" t="s">
        <v>248</v>
      </c>
      <c r="GL152" s="186" t="s">
        <v>248</v>
      </c>
      <c r="GM152" s="186" t="s">
        <v>248</v>
      </c>
      <c r="GN152" s="186" t="s">
        <v>248</v>
      </c>
      <c r="GO152" s="186" t="s">
        <v>248</v>
      </c>
      <c r="GP152" s="186" t="s">
        <v>248</v>
      </c>
      <c r="GQ152" s="186" t="s">
        <v>248</v>
      </c>
      <c r="GR152" s="186" t="s">
        <v>248</v>
      </c>
      <c r="GS152" s="186" t="s">
        <v>248</v>
      </c>
      <c r="GT152" s="186" t="s">
        <v>248</v>
      </c>
      <c r="GU152" s="186" t="s">
        <v>248</v>
      </c>
      <c r="GV152" s="186" t="s">
        <v>248</v>
      </c>
      <c r="GW152" s="186" t="s">
        <v>248</v>
      </c>
      <c r="GX152" s="186" t="s">
        <v>248</v>
      </c>
      <c r="GY152" s="186" t="s">
        <v>248</v>
      </c>
      <c r="GZ152" s="261" t="s">
        <v>248</v>
      </c>
      <c r="HA152" s="261" t="s">
        <v>248</v>
      </c>
      <c r="HB152" s="191">
        <f>SUM(G152:GE152)/(HB151-(SUM(G152:GE152)))</f>
        <v>0.66666666666666663</v>
      </c>
      <c r="HC152" s="102"/>
    </row>
    <row r="153" spans="1:211" ht="24.9" customHeight="1" x14ac:dyDescent="0.3">
      <c r="A153" s="105" t="s">
        <v>321</v>
      </c>
      <c r="B153" s="105" t="s">
        <v>315</v>
      </c>
      <c r="C153" s="105" t="s">
        <v>383</v>
      </c>
      <c r="D153" s="105">
        <v>1580</v>
      </c>
      <c r="E153" s="394" t="s">
        <v>462</v>
      </c>
      <c r="F153" s="185" t="s">
        <v>374</v>
      </c>
      <c r="G153" s="186">
        <v>2</v>
      </c>
      <c r="H153" s="186">
        <v>1</v>
      </c>
      <c r="I153" s="186">
        <v>2</v>
      </c>
      <c r="J153" s="186">
        <v>1</v>
      </c>
      <c r="K153" s="186">
        <v>1</v>
      </c>
      <c r="L153" s="186" t="s">
        <v>248</v>
      </c>
      <c r="M153" s="186" t="s">
        <v>248</v>
      </c>
      <c r="N153" s="186" t="s">
        <v>248</v>
      </c>
      <c r="O153" s="186">
        <v>1</v>
      </c>
      <c r="P153" s="186">
        <v>1</v>
      </c>
      <c r="Q153" s="186" t="s">
        <v>248</v>
      </c>
      <c r="R153" s="186" t="s">
        <v>248</v>
      </c>
      <c r="S153" s="186" t="s">
        <v>248</v>
      </c>
      <c r="T153" s="186" t="s">
        <v>248</v>
      </c>
      <c r="U153" s="186" t="s">
        <v>248</v>
      </c>
      <c r="V153" s="186" t="s">
        <v>248</v>
      </c>
      <c r="W153" s="186" t="s">
        <v>248</v>
      </c>
      <c r="X153" s="186" t="s">
        <v>248</v>
      </c>
      <c r="Y153" s="186" t="s">
        <v>248</v>
      </c>
      <c r="Z153" s="186" t="s">
        <v>248</v>
      </c>
      <c r="AA153" s="186" t="s">
        <v>248</v>
      </c>
      <c r="AB153" s="186" t="s">
        <v>248</v>
      </c>
      <c r="AC153" s="186" t="s">
        <v>248</v>
      </c>
      <c r="AD153" s="186" t="s">
        <v>248</v>
      </c>
      <c r="AE153" s="186" t="s">
        <v>248</v>
      </c>
      <c r="AF153" s="186" t="s">
        <v>248</v>
      </c>
      <c r="AG153" s="186" t="s">
        <v>248</v>
      </c>
      <c r="AH153" s="186" t="s">
        <v>248</v>
      </c>
      <c r="AI153" s="186" t="s">
        <v>248</v>
      </c>
      <c r="AJ153" s="186" t="s">
        <v>248</v>
      </c>
      <c r="AK153" s="186" t="s">
        <v>248</v>
      </c>
      <c r="AL153" s="186">
        <v>1</v>
      </c>
      <c r="AM153" s="186" t="s">
        <v>248</v>
      </c>
      <c r="AN153" s="186" t="s">
        <v>248</v>
      </c>
      <c r="AO153" s="186">
        <v>1</v>
      </c>
      <c r="AP153" s="186" t="s">
        <v>248</v>
      </c>
      <c r="AQ153" s="186">
        <v>1</v>
      </c>
      <c r="AR153" s="186" t="s">
        <v>248</v>
      </c>
      <c r="AS153" s="186" t="s">
        <v>248</v>
      </c>
      <c r="AT153" s="186" t="s">
        <v>248</v>
      </c>
      <c r="AU153" s="186" t="s">
        <v>248</v>
      </c>
      <c r="AV153" s="186">
        <v>2</v>
      </c>
      <c r="AW153" s="186">
        <v>1</v>
      </c>
      <c r="AX153" s="186" t="s">
        <v>248</v>
      </c>
      <c r="AY153" s="186" t="s">
        <v>248</v>
      </c>
      <c r="AZ153" s="186" t="s">
        <v>248</v>
      </c>
      <c r="BA153" s="186">
        <v>1</v>
      </c>
      <c r="BB153" s="186">
        <v>1</v>
      </c>
      <c r="BC153" s="186" t="s">
        <v>248</v>
      </c>
      <c r="BD153" s="186" t="s">
        <v>248</v>
      </c>
      <c r="BE153" s="186" t="s">
        <v>248</v>
      </c>
      <c r="BF153" s="186" t="s">
        <v>248</v>
      </c>
      <c r="BG153" s="186" t="s">
        <v>248</v>
      </c>
      <c r="BH153" s="186" t="s">
        <v>248</v>
      </c>
      <c r="BI153" s="186" t="s">
        <v>248</v>
      </c>
      <c r="BJ153" s="186" t="s">
        <v>248</v>
      </c>
      <c r="BK153" s="186" t="s">
        <v>248</v>
      </c>
      <c r="BL153" s="186" t="s">
        <v>248</v>
      </c>
      <c r="BM153" s="186" t="s">
        <v>248</v>
      </c>
      <c r="BN153" s="186" t="s">
        <v>248</v>
      </c>
      <c r="BO153" s="186" t="s">
        <v>248</v>
      </c>
      <c r="BP153" s="186" t="s">
        <v>248</v>
      </c>
      <c r="BQ153" s="186">
        <v>2</v>
      </c>
      <c r="BR153" s="186" t="s">
        <v>248</v>
      </c>
      <c r="BS153" s="186">
        <v>2</v>
      </c>
      <c r="BT153" s="186" t="s">
        <v>248</v>
      </c>
      <c r="BU153" s="186">
        <v>2</v>
      </c>
      <c r="BV153" s="186" t="s">
        <v>248</v>
      </c>
      <c r="BW153" s="186">
        <v>2</v>
      </c>
      <c r="BX153" s="186">
        <v>1</v>
      </c>
      <c r="BY153" s="186" t="s">
        <v>248</v>
      </c>
      <c r="BZ153" s="186">
        <v>2</v>
      </c>
      <c r="CA153" s="186" t="s">
        <v>248</v>
      </c>
      <c r="CB153" s="186">
        <v>2</v>
      </c>
      <c r="CC153" s="186" t="s">
        <v>248</v>
      </c>
      <c r="CD153" s="186">
        <v>3</v>
      </c>
      <c r="CE153" s="186">
        <v>2</v>
      </c>
      <c r="CF153" s="186">
        <v>3</v>
      </c>
      <c r="CG153" s="186">
        <v>1</v>
      </c>
      <c r="CH153" s="186" t="s">
        <v>248</v>
      </c>
      <c r="CI153" s="186" t="s">
        <v>248</v>
      </c>
      <c r="CJ153" s="186" t="s">
        <v>248</v>
      </c>
      <c r="CK153" s="186" t="s">
        <v>248</v>
      </c>
      <c r="CL153" s="186" t="s">
        <v>248</v>
      </c>
      <c r="CM153" s="186" t="s">
        <v>248</v>
      </c>
      <c r="CN153" s="186" t="s">
        <v>248</v>
      </c>
      <c r="CO153" s="186" t="s">
        <v>248</v>
      </c>
      <c r="CP153" s="186" t="s">
        <v>248</v>
      </c>
      <c r="CQ153" s="186" t="s">
        <v>248</v>
      </c>
      <c r="CR153" s="186" t="s">
        <v>248</v>
      </c>
      <c r="CS153" s="186" t="s">
        <v>248</v>
      </c>
      <c r="CT153" s="186" t="s">
        <v>248</v>
      </c>
      <c r="CU153" s="186" t="s">
        <v>248</v>
      </c>
      <c r="CV153" s="186" t="s">
        <v>248</v>
      </c>
      <c r="CW153" s="186">
        <v>2</v>
      </c>
      <c r="CX153" s="186" t="s">
        <v>248</v>
      </c>
      <c r="CY153" s="186" t="s">
        <v>248</v>
      </c>
      <c r="CZ153" s="186" t="s">
        <v>248</v>
      </c>
      <c r="DA153" s="186" t="s">
        <v>248</v>
      </c>
      <c r="DB153" s="186" t="s">
        <v>248</v>
      </c>
      <c r="DC153" s="186" t="s">
        <v>248</v>
      </c>
      <c r="DD153" s="186" t="s">
        <v>248</v>
      </c>
      <c r="DE153" s="186" t="s">
        <v>248</v>
      </c>
      <c r="DF153" s="186">
        <v>1</v>
      </c>
      <c r="DG153" s="186" t="s">
        <v>248</v>
      </c>
      <c r="DH153" s="186" t="s">
        <v>248</v>
      </c>
      <c r="DI153" s="186" t="s">
        <v>248</v>
      </c>
      <c r="DJ153" s="186" t="s">
        <v>248</v>
      </c>
      <c r="DK153" s="186" t="s">
        <v>248</v>
      </c>
      <c r="DL153" s="186" t="s">
        <v>248</v>
      </c>
      <c r="DM153" s="186" t="s">
        <v>248</v>
      </c>
      <c r="DN153" s="186" t="s">
        <v>248</v>
      </c>
      <c r="DO153" s="186" t="s">
        <v>248</v>
      </c>
      <c r="DP153" s="186" t="s">
        <v>248</v>
      </c>
      <c r="DQ153" s="186" t="s">
        <v>248</v>
      </c>
      <c r="DR153" s="186" t="s">
        <v>248</v>
      </c>
      <c r="DS153" s="186" t="s">
        <v>248</v>
      </c>
      <c r="DT153" s="186" t="s">
        <v>248</v>
      </c>
      <c r="DU153" s="186" t="s">
        <v>248</v>
      </c>
      <c r="DV153" s="186" t="s">
        <v>248</v>
      </c>
      <c r="DW153" s="186" t="s">
        <v>248</v>
      </c>
      <c r="DX153" s="186" t="s">
        <v>248</v>
      </c>
      <c r="DY153" s="186" t="s">
        <v>248</v>
      </c>
      <c r="DZ153" s="186" t="s">
        <v>248</v>
      </c>
      <c r="EA153" s="186" t="s">
        <v>248</v>
      </c>
      <c r="EB153" s="186" t="s">
        <v>248</v>
      </c>
      <c r="EC153" s="186" t="s">
        <v>248</v>
      </c>
      <c r="ED153" s="186" t="s">
        <v>248</v>
      </c>
      <c r="EE153" s="186" t="s">
        <v>248</v>
      </c>
      <c r="EF153" s="186" t="s">
        <v>248</v>
      </c>
      <c r="EG153" s="186" t="s">
        <v>248</v>
      </c>
      <c r="EH153" s="186" t="s">
        <v>248</v>
      </c>
      <c r="EI153" s="186" t="s">
        <v>248</v>
      </c>
      <c r="EJ153" s="186" t="s">
        <v>248</v>
      </c>
      <c r="EK153" s="186" t="s">
        <v>248</v>
      </c>
      <c r="EL153" s="184" t="s">
        <v>248</v>
      </c>
      <c r="EM153" s="184" t="s">
        <v>248</v>
      </c>
      <c r="EN153" s="184" t="s">
        <v>248</v>
      </c>
      <c r="EO153" s="186" t="s">
        <v>248</v>
      </c>
      <c r="EP153" s="186" t="s">
        <v>248</v>
      </c>
      <c r="EQ153" s="186" t="s">
        <v>248</v>
      </c>
      <c r="ER153" s="186" t="s">
        <v>248</v>
      </c>
      <c r="ES153" s="186" t="s">
        <v>248</v>
      </c>
      <c r="ET153" s="186" t="s">
        <v>248</v>
      </c>
      <c r="EU153" s="186" t="s">
        <v>248</v>
      </c>
      <c r="EV153" s="186" t="s">
        <v>248</v>
      </c>
      <c r="EW153" s="186" t="s">
        <v>248</v>
      </c>
      <c r="EX153" s="186" t="s">
        <v>248</v>
      </c>
      <c r="EY153" s="186" t="s">
        <v>248</v>
      </c>
      <c r="EZ153" s="186" t="s">
        <v>248</v>
      </c>
      <c r="FA153" s="186" t="s">
        <v>248</v>
      </c>
      <c r="FB153" s="186" t="s">
        <v>248</v>
      </c>
      <c r="FC153" s="186" t="s">
        <v>248</v>
      </c>
      <c r="FD153" s="186" t="s">
        <v>248</v>
      </c>
      <c r="FE153" s="186" t="s">
        <v>248</v>
      </c>
      <c r="FF153" s="186" t="s">
        <v>248</v>
      </c>
      <c r="FG153" s="186" t="s">
        <v>248</v>
      </c>
      <c r="FH153" s="186" t="s">
        <v>248</v>
      </c>
      <c r="FI153" s="186" t="s">
        <v>248</v>
      </c>
      <c r="FJ153" s="186" t="s">
        <v>248</v>
      </c>
      <c r="FK153" s="186" t="s">
        <v>248</v>
      </c>
      <c r="FL153" s="186" t="s">
        <v>248</v>
      </c>
      <c r="FM153" s="186" t="s">
        <v>248</v>
      </c>
      <c r="FN153" s="186" t="s">
        <v>248</v>
      </c>
      <c r="FO153" s="186" t="s">
        <v>248</v>
      </c>
      <c r="FP153" s="186" t="s">
        <v>248</v>
      </c>
      <c r="FQ153" s="187" t="s">
        <v>248</v>
      </c>
      <c r="FR153" s="187" t="s">
        <v>248</v>
      </c>
      <c r="FS153" s="186">
        <v>2</v>
      </c>
      <c r="FT153" s="186">
        <v>2</v>
      </c>
      <c r="FU153" s="186">
        <v>1</v>
      </c>
      <c r="FV153" s="186">
        <v>2</v>
      </c>
      <c r="FW153" s="186">
        <v>1</v>
      </c>
      <c r="FX153" s="186">
        <v>2</v>
      </c>
      <c r="FY153" s="186">
        <v>2</v>
      </c>
      <c r="FZ153" s="186">
        <v>2</v>
      </c>
      <c r="GA153" s="186" t="s">
        <v>248</v>
      </c>
      <c r="GB153" s="186" t="s">
        <v>248</v>
      </c>
      <c r="GC153" s="186">
        <v>2</v>
      </c>
      <c r="GD153" s="186">
        <v>1</v>
      </c>
      <c r="GE153" s="186" t="s">
        <v>248</v>
      </c>
      <c r="GF153" s="186" t="s">
        <v>248</v>
      </c>
      <c r="GG153" s="186" t="s">
        <v>248</v>
      </c>
      <c r="GH153" s="186" t="s">
        <v>248</v>
      </c>
      <c r="GI153" s="186" t="s">
        <v>248</v>
      </c>
      <c r="GJ153" s="186" t="s">
        <v>248</v>
      </c>
      <c r="GK153" s="186" t="s">
        <v>248</v>
      </c>
      <c r="GL153" s="186" t="s">
        <v>248</v>
      </c>
      <c r="GM153" s="186" t="s">
        <v>248</v>
      </c>
      <c r="GN153" s="186" t="s">
        <v>248</v>
      </c>
      <c r="GO153" s="186" t="s">
        <v>248</v>
      </c>
      <c r="GP153" s="186" t="s">
        <v>248</v>
      </c>
      <c r="GQ153" s="186" t="s">
        <v>248</v>
      </c>
      <c r="GR153" s="186" t="s">
        <v>248</v>
      </c>
      <c r="GS153" s="186" t="s">
        <v>248</v>
      </c>
      <c r="GT153" s="186" t="s">
        <v>248</v>
      </c>
      <c r="GU153" s="186" t="s">
        <v>248</v>
      </c>
      <c r="GV153" s="186" t="s">
        <v>248</v>
      </c>
      <c r="GW153" s="186" t="s">
        <v>248</v>
      </c>
      <c r="GX153" s="186" t="s">
        <v>248</v>
      </c>
      <c r="GY153" s="186" t="s">
        <v>248</v>
      </c>
      <c r="GZ153" s="261" t="s">
        <v>248</v>
      </c>
      <c r="HA153" s="261" t="s">
        <v>248</v>
      </c>
      <c r="HB153" s="188">
        <f>SUM(G153:GE153)</f>
        <v>59</v>
      </c>
    </row>
    <row r="154" spans="1:211" ht="24.9" customHeight="1" thickBot="1" x14ac:dyDescent="0.35">
      <c r="A154" s="108" t="str">
        <f>A153</f>
        <v>Prod.-Q-5</v>
      </c>
      <c r="B154" s="108" t="str">
        <f>B153</f>
        <v>Pracownik Produkcji</v>
      </c>
      <c r="C154" s="108" t="str">
        <f>C153</f>
        <v>RL</v>
      </c>
      <c r="D154" s="108">
        <f>D153</f>
        <v>1580</v>
      </c>
      <c r="E154" s="395"/>
      <c r="F154" s="189" t="s">
        <v>375</v>
      </c>
      <c r="G154" s="192">
        <f>IF(INDEX(tab_MinKomp[Przepisy BHP / BHP Vorschriften],MATCH($B153,tab_MinKomp[[Stanowisko / Position ]:[Stanowisko / Position ]],0))="n/a","n/a",G153-INDEX(tab_MinKomp[Przepisy BHP / BHP Vorschriften],MATCH($B153,tab_MinKomp[[Stanowisko / Position ]:[Stanowisko / Position ]],0)))</f>
        <v>0</v>
      </c>
      <c r="H154" s="193">
        <f>IF(INDEX(tab_MinKomp[Przepisy PPOŻ / Brandschutzbestimmungen],MATCH($B153,tab_MinKomp[[Stanowisko / Position ]:[Stanowisko / Position ]],0))="n/a","n/a",H153-INDEX(tab_MinKomp[Przepisy PPOŻ / Brandschutzbestimmungen],MATCH($B153,tab_MinKomp[[Stanowisko / Position ]:[Stanowisko / Position ]],0)))</f>
        <v>0</v>
      </c>
      <c r="I154" s="193">
        <f>IF(INDEX(tab_MinKomp[Ryzyko zawodowe na stanowiskach pracyv/ Berufliche Risiken an Arbeitsstellen],MATCH($B153,tab_MinKomp[[Stanowisko / Position ]:[Stanowisko / Position ]],0))="n/a","n/a",I153-INDEX(tab_MinKomp[Ryzyko zawodowe na stanowiskach pracyv/ Berufliche Risiken an Arbeitsstellen],MATCH($B153,tab_MinKomp[[Stanowisko / Position ]:[Stanowisko / Position ]],0)))</f>
        <v>0</v>
      </c>
      <c r="J154" s="193">
        <f>IF(INDEX(tab_MinKomp[Gospodarka substancjami niebezpiecznymi / Gefahrstoffmanagement],MATCH($B153,tab_MinKomp[[Stanowisko / Position ]:[Stanowisko / Position ]],0))="n/a","n/a",J153-INDEX(tab_MinKomp[Gospodarka substancjami niebezpiecznymi / Gefahrstoffmanagement],MATCH($B153,tab_MinKomp[[Stanowisko / Position ]:[Stanowisko / Position ]],0)))</f>
        <v>0</v>
      </c>
      <c r="K154" s="193">
        <f>IF(INDEX(tab_MinKomp[Gospodarka odpadami / Abfallwirtschaft],MATCH($B153,tab_MinKomp[[Stanowisko / Position ]:[Stanowisko / Position ]],0))="n/a","n/a",K153-INDEX(tab_MinKomp[Gospodarka odpadami / Abfallwirtschaft],MATCH($B153,tab_MinKomp[[Stanowisko / Position ]:[Stanowisko / Position ]],0)))</f>
        <v>0</v>
      </c>
      <c r="L154" s="194" t="str">
        <f>IF(INDEX(tab_MinKomp[Przepisy kodeksu pracy / Bestimmungen des Arbeitsgesetzes],MATCH($B153,tab_MinKomp[[Stanowisko / Position ]:[Stanowisko / Position ]],0))="n/a","n/a",L153-INDEX(tab_MinKomp[Przepisy kodeksu pracy / Bestimmungen des Arbeitsgesetzes],MATCH($B153,tab_MinKomp[[Stanowisko / Position ]:[Stanowisko / Position ]],0)))</f>
        <v>n/a</v>
      </c>
      <c r="M154" s="195" t="str">
        <f>IF(INDEX(tab_MinKomp[Przepisy o ub.społ. ZUS  / Sozialversicherungsvorschriften],MATCH($B153,tab_MinKomp[[Stanowisko / Position ]:[Stanowisko / Position ]],0))="n/a","n/a",M153-INDEX(tab_MinKomp[Przepisy o ub.społ. ZUS  / Sozialversicherungsvorschriften],MATCH($B153,tab_MinKomp[[Stanowisko / Position ]:[Stanowisko / Position ]],0)))</f>
        <v>n/a</v>
      </c>
      <c r="N154" s="194" t="str">
        <f>IF(INDEX(tab_MinKomp[PRZEPISY O PDOF /persönlich Einkommensteuergesetz ],MATCH($B153,tab_MinKomp[[Stanowisko / Position ]:[Stanowisko / Position ]],0))="n/a","n/a",N153-INDEX(tab_MinKomp[PRZEPISY O PDOF /persönlich Einkommensteuergesetz ],MATCH($B153,tab_MinKomp[[Stanowisko / Position ]:[Stanowisko / Position ]],0)))</f>
        <v>n/a</v>
      </c>
      <c r="O154" s="194">
        <f>IF(INDEX(tab_MinKomp[Regulamin pracy / Arbeitsordnung],MATCH($B153,tab_MinKomp[[Stanowisko / Position ]:[Stanowisko / Position ]],0))="n/a","n/a",O153-INDEX(tab_MinKomp[Regulamin pracy / Arbeitsordnung],MATCH($B153,tab_MinKomp[[Stanowisko / Position ]:[Stanowisko / Position ]],0)))</f>
        <v>0</v>
      </c>
      <c r="P154" s="194">
        <f>IF(INDEX(tab_MinKomp[Regulamin wynagradzania / Vergütungsordnung],MATCH($B153,tab_MinKomp[[Stanowisko / Position ]:[Stanowisko / Position ]],0))="n/a","n/a",P153-INDEX(tab_MinKomp[Regulamin wynagradzania / Vergütungsordnung],MATCH($B153,tab_MinKomp[[Stanowisko / Position ]:[Stanowisko / Position ]],0)))</f>
        <v>0</v>
      </c>
      <c r="Q154" s="194" t="str">
        <f>IF(INDEX(tab_MinKomp[System R2PŁATNIK PRO: Płace / Lohnabrechnung],MATCH($B153,tab_MinKomp[[Stanowisko / Position ]:[Stanowisko / Position ]],0))="n/a","n/a",Q153-INDEX(tab_MinKomp[System R2PŁATNIK PRO: Płace / Lohnabrechnung],MATCH($B153,tab_MinKomp[[Stanowisko / Position ]:[Stanowisko / Position ]],0)))</f>
        <v>n/a</v>
      </c>
      <c r="R154" s="194" t="str">
        <f>IF(INDEX(tab_MinKomp[SystemR2PŁATNIK PRO: KADRY / Personaldaten],MATCH($B153,tab_MinKomp[[Stanowisko / Position ]:[Stanowisko / Position ]],0))="n/a","n/a",R153-INDEX(tab_MinKomp[SystemR2PŁATNIK PRO: KADRY / Personaldaten],MATCH($B153,tab_MinKomp[[Stanowisko / Position ]:[Stanowisko / Position ]],0)))</f>
        <v>n/a</v>
      </c>
      <c r="S154" s="194" t="str">
        <f>IF(INDEX(tab_MinKomp[SYSTEM R2PŁATNIK PRO: zarządzanie pracownikami / Arbeitsverwaltung],MATCH($B153,tab_MinKomp[[Stanowisko / Position ]:[Stanowisko / Position ]],0))="n/a","n/a",S153-INDEX(tab_MinKomp[SYSTEM R2PŁATNIK PRO: zarządzanie pracownikami / Arbeitsverwaltung],MATCH($B153,tab_MinKomp[[Stanowisko / Position ]:[Stanowisko / Position ]],0)))</f>
        <v>n/a</v>
      </c>
      <c r="T154" s="194" t="str">
        <f>IF(INDEX(tab_MinKomp[Doradztwo, wsparcie personalne / Personalberatung und Unterstützung],MATCH($B153,tab_MinKomp[[Stanowisko / Position ]:[Stanowisko / Position ]],0))="n/a","n/a",T153-INDEX(tab_MinKomp[Doradztwo, wsparcie personalne / Personalberatung und Unterstützung],MATCH($B153,tab_MinKomp[[Stanowisko / Position ]:[Stanowisko / Position ]],0)))</f>
        <v>n/a</v>
      </c>
      <c r="U154" s="194" t="str">
        <f>IF(INDEX(tab_MinKomp[Przepisy o podatku VAT / MwSt.- Gesetz],MATCH($B153,tab_MinKomp[[Stanowisko / Position ]:[Stanowisko / Position ]],0))="n/a","n/a",U153-INDEX(tab_MinKomp[Przepisy o podatku VAT / MwSt.- Gesetz],MATCH($B153,tab_MinKomp[[Stanowisko / Position ]:[Stanowisko / Position ]],0)))</f>
        <v>n/a</v>
      </c>
      <c r="V154" s="194" t="str">
        <f>IF(INDEX(tab_MinKomp[PrzepisyPDOP / geschäftlich Einkommensteuergesetz],MATCH($B153,tab_MinKomp[[Stanowisko / Position ]:[Stanowisko / Position ]],0))="n/a","n/a",V153-INDEX(tab_MinKomp[PrzepisyPDOP / geschäftlich Einkommensteuergesetz],MATCH($B153,tab_MinKomp[[Stanowisko / Position ]:[Stanowisko / Position ]],0)))</f>
        <v>n/a</v>
      </c>
      <c r="W154" s="194" t="str">
        <f>IF(INDEX(tab_MinKomp[System BAAN / FINANSE (FIBU)],MATCH($B153,tab_MinKomp[[Stanowisko / Position ]:[Stanowisko / Position ]],0))="n/a","n/a",W153-INDEX(tab_MinKomp[System BAAN / FINANSE (FIBU)],MATCH($B153,tab_MinKomp[[Stanowisko / Position ]:[Stanowisko / Position ]],0)))</f>
        <v>n/a</v>
      </c>
      <c r="X154" s="194" t="str">
        <f>IF(INDEX(tab_MinKomp[Systemy pomocnicze / Hilfssysteme(STOCKPROGRAM, KALK2000 etc.)],MATCH($B153,tab_MinKomp[[Stanowisko / Position ]:[Stanowisko / Position ]],0))="n/a","n/a",X153-INDEX(tab_MinKomp[Systemy pomocnicze / Hilfssysteme(STOCKPROGRAM, KALK2000 etc.)],MATCH($B153,tab_MinKomp[[Stanowisko / Position ]:[Stanowisko / Position ]],0)))</f>
        <v>n/a</v>
      </c>
      <c r="Y154" s="194" t="str">
        <f>IF(INDEX(tab_MinKomp[Polityka rachunkowości / Buchführungspolitik],MATCH($B153,tab_MinKomp[[Stanowisko / Position ]:[Stanowisko / Position ]],0))="n/a","n/a",Y153-INDEX(tab_MinKomp[Polityka rachunkowości / Buchführungspolitik],MATCH($B153,tab_MinKomp[[Stanowisko / Position ]:[Stanowisko / Position ]],0)))</f>
        <v>n/a</v>
      </c>
      <c r="Z154" s="194" t="str">
        <f>IF(INDEX(tab_MinKomp[Ustawa o rachunkowości / Rechnungslegungsgesetz],MATCH($B153,tab_MinKomp[[Stanowisko / Position ]:[Stanowisko / Position ]],0))="n/a","n/a",Z153-INDEX(tab_MinKomp[Ustawa o rachunkowości / Rechnungslegungsgesetz],MATCH($B153,tab_MinKomp[[Stanowisko / Position ]:[Stanowisko / Position ]],0)))</f>
        <v>n/a</v>
      </c>
      <c r="AA154" s="194" t="str">
        <f>IF(INDEX(tab_MinKomp[WORKFLOW - TS-100],MATCH($B153,tab_MinKomp[[Stanowisko / Position ]:[Stanowisko / Position ]],0))="n/a","n/a",AA153-INDEX(tab_MinKomp[WORKFLOW - TS-100],MATCH($B153,tab_MinKomp[[Stanowisko / Position ]:[Stanowisko / Position ]],0)))</f>
        <v>n/a</v>
      </c>
      <c r="AB154" s="194" t="str">
        <f>IF(INDEX(tab_MinKomp[WORKFLOW - SFMS],MATCH($B153,tab_MinKomp[[Stanowisko / Position ]:[Stanowisko / Position ]],0))="n/a","n/a",AB153-INDEX(tab_MinKomp[WORKFLOW - SFMS],MATCH($B153,tab_MinKomp[[Stanowisko / Position ]:[Stanowisko / Position ]],0)))</f>
        <v>n/a</v>
      </c>
      <c r="AC154" s="194" t="str">
        <f>IF(INDEX(tab_MinKomp[System ISO 9001:2015],MATCH($B153,tab_MinKomp[[Stanowisko / Position ]:[Stanowisko / Position ]],0))="n/a","n/a",AC153-INDEX(tab_MinKomp[System ISO 9001:2015],MATCH($B153,tab_MinKomp[[Stanowisko / Position ]:[Stanowisko / Position ]],0)))</f>
        <v>n/a</v>
      </c>
      <c r="AD154" s="194" t="str">
        <f>IF(INDEX(tab_MinKomp[System ISO 9001:2015],MATCH($B153,tab_MinKomp[[Stanowisko / Position ]:[Stanowisko / Position ]],0))="n/a","n/a",AD153-INDEX(tab_MinKomp[System ISO 9001:2015],MATCH($B153,tab_MinKomp[[Stanowisko / Position ]:[Stanowisko / Position ]],0)))</f>
        <v>n/a</v>
      </c>
      <c r="AE154" s="194" t="str">
        <f>IF(INDEX(tab_MinKomp[System ISO 9001:2015],MATCH($B153,tab_MinKomp[[Stanowisko / Position ]:[Stanowisko / Position ]],0))="n/a","n/a",AE153-INDEX(tab_MinKomp[System ISO 9001:2015],MATCH($B153,tab_MinKomp[[Stanowisko / Position ]:[Stanowisko / Position ]],0)))</f>
        <v>n/a</v>
      </c>
      <c r="AF154" s="194" t="str">
        <f>IF(INDEX(tab_MinKomp[System ISO 9001:2015],MATCH($B153,tab_MinKomp[[Stanowisko / Position ]:[Stanowisko / Position ]],0))="n/a","n/a",AF153-INDEX(tab_MinKomp[System ISO 9001:2015],MATCH($B153,tab_MinKomp[[Stanowisko / Position ]:[Stanowisko / Position ]],0)))</f>
        <v>n/a</v>
      </c>
      <c r="AG154" s="194" t="str">
        <f>IF(INDEX(tab_MinKomp[Wymagania VDA 6.3 Process / Forderungen],MATCH($B153,tab_MinKomp[[Stanowisko / Position ]:[Stanowisko / Position ]],0))="n/a","n/a",AG153-INDEX(tab_MinKomp[Wymagania VDA 6.3 Process / Forderungen],MATCH($B153,tab_MinKomp[[Stanowisko / Position ]:[Stanowisko / Position ]],0)))</f>
        <v>n/a</v>
      </c>
      <c r="AH154" s="194" t="str">
        <f>IF(INDEX(tab_MinKomp[Wymagania VDA 6.5 Product / Forderungen],MATCH($B153,tab_MinKomp[[Stanowisko / Position ]:[Stanowisko / Position ]],0))="n/a","n/a",AH153-INDEX(tab_MinKomp[Wymagania VDA 6.5 Product / Forderungen],MATCH($B153,tab_MinKomp[[Stanowisko / Position ]:[Stanowisko / Position ]],0)))</f>
        <v>n/a</v>
      </c>
      <c r="AI154" s="194" t="str">
        <f>IF(INDEX(tab_MinKomp[System ISO 9001:2015],MATCH($B153,tab_MinKomp[[Stanowisko / Position ]:[Stanowisko / Position ]],0))="n/a","n/a",AI153-INDEX(tab_MinKomp[System ISO 9001:2015],MATCH($B153,tab_MinKomp[[Stanowisko / Position ]:[Stanowisko / Position ]],0)))</f>
        <v>n/a</v>
      </c>
      <c r="AJ154" s="194" t="str">
        <f>IF(INDEX(tab_MinKomp[Auditor systemu ISO 17021:2018],MATCH($B153,tab_MinKomp[[Stanowisko / Position ]:[Stanowisko / Position ]],0))="n/a","n/a",AJ153-INDEX(tab_MinKomp[Auditor systemu ISO 17021:2018],MATCH($B153,tab_MinKomp[[Stanowisko / Position ]:[Stanowisko / Position ]],0)))</f>
        <v>n/a</v>
      </c>
      <c r="AK154" s="194" t="str">
        <f>IF(INDEX(tab_MinKomp[Pełnomocnik systemu / Systemvertreter],MATCH($B153,tab_MinKomp[[Stanowisko / Position ]:[Stanowisko / Position ]],0))="n/a","n/a",AK153-INDEX(tab_MinKomp[Pełnomocnik systemu / Systemvertreter],MATCH($B153,tab_MinKomp[[Stanowisko / Position ]:[Stanowisko / Position ]],0)))</f>
        <v>n/a</v>
      </c>
      <c r="AL154" s="194">
        <f>IF(INDEX(tab_MinKomp[Polityka Etyczna - Compliance],MATCH($B153,tab_MinKomp[[Stanowisko / Position ]:[Stanowisko / Position ]],0))="n/a","n/a",AL153-INDEX(tab_MinKomp[Polityka Etyczna - Compliance],MATCH($B153,tab_MinKomp[[Stanowisko / Position ]:[Stanowisko / Position ]],0)))</f>
        <v>0</v>
      </c>
      <c r="AM154" s="194" t="str">
        <f>IF(INDEX(tab_MinKomp[WDRAŻANIE NOWYCH PROJEKTÓW/ PROCEDURA CTM],MATCH($B153,tab_MinKomp[[Stanowisko / Position ]:[Stanowisko / Position ]],0))="n/a","n/a",AM153-INDEX(tab_MinKomp[WDRAŻANIE NOWYCH PROJEKTÓW/ PROCEDURA CTM],MATCH($B153,tab_MinKomp[[Stanowisko / Position ]:[Stanowisko / Position ]],0)))</f>
        <v>n/a</v>
      </c>
      <c r="AN154" s="194" t="str">
        <f>IF(INDEX(tab_MinKomp[KAMIENIE MILOWE MSL/PIFF],MATCH($B153,tab_MinKomp[[Stanowisko / Position ]:[Stanowisko / Position ]],0))="n/a","n/a",AN153-INDEX(tab_MinKomp[KAMIENIE MILOWE MSL/PIFF],MATCH($B153,tab_MinKomp[[Stanowisko / Position ]:[Stanowisko / Position ]],0)))</f>
        <v>n/a</v>
      </c>
      <c r="AO154" s="194">
        <f>IF(INDEX(tab_MinKomp[CP],MATCH($B153,tab_MinKomp[[Stanowisko / Position ]:[Stanowisko / Position ]],0))="n/a","n/a",AO153-INDEX(tab_MinKomp[CP],MATCH($B153,tab_MinKomp[[Stanowisko / Position ]:[Stanowisko / Position ]],0)))</f>
        <v>0</v>
      </c>
      <c r="AP154" s="194" t="str">
        <f>IF(INDEX(tab_MinKomp[FMEA],MATCH($B153,tab_MinKomp[[Stanowisko / Position ]:[Stanowisko / Position ]],0))="n/a","n/a",AP153-INDEX(tab_MinKomp[FMEA],MATCH($B153,tab_MinKomp[[Stanowisko / Position ]:[Stanowisko / Position ]],0)))</f>
        <v>n/a</v>
      </c>
      <c r="AQ154" s="194">
        <f>IF(INDEX(tab_MinKomp[FLOW CHART],MATCH($B153,tab_MinKomp[[Stanowisko / Position ]:[Stanowisko / Position ]],0))="n/a","n/a",AQ153-INDEX(tab_MinKomp[FLOW CHART],MATCH($B153,tab_MinKomp[[Stanowisko / Position ]:[Stanowisko / Position ]],0)))</f>
        <v>0</v>
      </c>
      <c r="AR154" s="194" t="str">
        <f>IF(INDEX(tab_MinKomp[APQP],MATCH($B153,tab_MinKomp[[Stanowisko / Position ]:[Stanowisko / Position ]],0))="n/a","n/a",AR153-INDEX(tab_MinKomp[APQP],MATCH($B153,tab_MinKomp[[Stanowisko / Position ]:[Stanowisko / Position ]],0)))</f>
        <v>n/a</v>
      </c>
      <c r="AS154" s="194" t="str">
        <f>IF(INDEX(tab_MinKomp[MSA],MATCH($B153,tab_MinKomp[[Stanowisko / Position ]:[Stanowisko / Position ]],0))="n/a","n/a",AS153-INDEX(tab_MinKomp[MSA],MATCH($B153,tab_MinKomp[[Stanowisko / Position ]:[Stanowisko / Position ]],0)))</f>
        <v>n/a</v>
      </c>
      <c r="AT154" s="194" t="str">
        <f>IF(INDEX(tab_MinKomp[SPC],MATCH($B153,tab_MinKomp[[Stanowisko / Position ]:[Stanowisko / Position ]],0))="n/a","n/a",AT153-INDEX(tab_MinKomp[SPC],MATCH($B153,tab_MinKomp[[Stanowisko / Position ]:[Stanowisko / Position ]],0)))</f>
        <v>n/a</v>
      </c>
      <c r="AU154" s="194" t="str">
        <f>IF(INDEX(tab_MinKomp[CSR (SPECYFICZNE WYMAGANIA KLIENTA)],MATCH($B153,tab_MinKomp[[Stanowisko / Position ]:[Stanowisko / Position ]],0))="n/a","n/a",AU153-INDEX(tab_MinKomp[CSR (SPECYFICZNE WYMAGANIA KLIENTA)],MATCH($B153,tab_MinKomp[[Stanowisko / Position ]:[Stanowisko / Position ]],0)))</f>
        <v>n/a</v>
      </c>
      <c r="AV154" s="194">
        <f>IF(INDEX(tab_MinKomp[5S],MATCH($B153,tab_MinKomp[[Stanowisko / Position ]:[Stanowisko / Position ]],0))="n/a","n/a",AV153-INDEX(tab_MinKomp[5S],MATCH($B153,tab_MinKomp[[Stanowisko / Position ]:[Stanowisko / Position ]],0)))</f>
        <v>0</v>
      </c>
      <c r="AW154" s="194">
        <f>IF(INDEX(tab_MinKomp[LEAN MANAGEMENT],MATCH($B153,tab_MinKomp[[Stanowisko / Position ]:[Stanowisko / Position ]],0))="n/a","n/a",AW153-INDEX(tab_MinKomp[LEAN MANAGEMENT],MATCH($B153,tab_MinKomp[[Stanowisko / Position ]:[Stanowisko / Position ]],0)))</f>
        <v>0</v>
      </c>
      <c r="AX154" s="194" t="str">
        <f>IF(INDEX(tab_MinKomp[5R],MATCH($B153,tab_MinKomp[[Stanowisko / Position ]:[Stanowisko / Position ]],0))="n/a","n/a",AX153-INDEX(tab_MinKomp[5R],MATCH($B153,tab_MinKomp[[Stanowisko / Position ]:[Stanowisko / Position ]],0)))</f>
        <v>n/a</v>
      </c>
      <c r="AY154" s="194" t="str">
        <f>IF(INDEX(tab_MinKomp[Six Sigma],MATCH($B153,tab_MinKomp[[Stanowisko / Position ]:[Stanowisko / Position ]],0))="n/a","n/a",AY153-INDEX(tab_MinKomp[Six Sigma],MATCH($B153,tab_MinKomp[[Stanowisko / Position ]:[Stanowisko / Position ]],0)))</f>
        <v>n/a</v>
      </c>
      <c r="AZ154" s="194" t="str">
        <f>IF(INDEX(tab_MinKomp[System BAAN / Distribution &amp; Supply Chain],MATCH($B153,tab_MinKomp[[Stanowisko / Position ]:[Stanowisko / Position ]],0))="n/a","n/a",AZ153-INDEX(tab_MinKomp[System BAAN / Distribution &amp; Supply Chain],MATCH($B153,tab_MinKomp[[Stanowisko / Position ]:[Stanowisko / Position ]],0)))</f>
        <v>n/a</v>
      </c>
      <c r="BA154" s="194">
        <f>IF(INDEX(tab_MinKomp[LEAN MANAGEMENT],MATCH($B153,tab_MinKomp[[Stanowisko / Position ]:[Stanowisko / Position ]],0))="n/a","n/a",BA153-INDEX(tab_MinKomp[LEAN MANAGEMENT],MATCH($B153,tab_MinKomp[[Stanowisko / Position ]:[Stanowisko / Position ]],0)))</f>
        <v>0</v>
      </c>
      <c r="BB154" s="194">
        <f>IF(INDEX(tab_MinKomp[LEAN MANAGEMENT],MATCH($B153,tab_MinKomp[[Stanowisko / Position ]:[Stanowisko / Position ]],0))="n/a","n/a",BB153-INDEX(tab_MinKomp[LEAN MANAGEMENT],MATCH($B153,tab_MinKomp[[Stanowisko / Position ]:[Stanowisko / Position ]],0)))</f>
        <v>0</v>
      </c>
      <c r="BC154" s="194" t="str">
        <f>IF(INDEX(tab_MinKomp[Organizacja dostaw / Versorgungsorganisation],MATCH($B153,tab_MinKomp[[Stanowisko / Position ]:[Stanowisko / Position ]],0))="n/a","n/a",BC153-INDEX(tab_MinKomp[Organizacja dostaw / Versorgungsorganisation],MATCH($B153,tab_MinKomp[[Stanowisko / Position ]:[Stanowisko / Position ]],0)))</f>
        <v>n/a</v>
      </c>
      <c r="BD154" s="194" t="str">
        <f>IF(INDEX(tab_MinKomp[Organizacja wysyłek / Organisation von Lieferungen],MATCH($B153,tab_MinKomp[[Stanowisko / Position ]:[Stanowisko / Position ]],0))="n/a","n/a",BD153-INDEX(tab_MinKomp[Organizacja wysyłek / Organisation von Lieferungen],MATCH($B153,tab_MinKomp[[Stanowisko / Position ]:[Stanowisko / Position ]],0)))</f>
        <v>n/a</v>
      </c>
      <c r="BE154" s="194" t="str">
        <f>IF(INDEX(tab_MinKomp[Analiza magazynowa - Program Polen.mdb / Inventuranalyse],MATCH($B153,tab_MinKomp[[Stanowisko / Position ]:[Stanowisko / Position ]],0))="n/a","n/a",BE153-INDEX(tab_MinKomp[Analiza magazynowa - Program Polen.mdb / Inventuranalyse],MATCH($B153,tab_MinKomp[[Stanowisko / Position ]:[Stanowisko / Position ]],0)))</f>
        <v>n/a</v>
      </c>
      <c r="BF154" s="190" t="str">
        <f>IF(INDEX(tab_MinKomp[MMOG (Materials Management Operations Guidelines)],MATCH($B153,tab_MinKomp[[Stanowisko / Position ]:[Stanowisko / Position ]],0))="n/a","n/a",BF153-INDEX(tab_MinKomp[MMOG (Materials Management Operations Guidelines)],MATCH($B153,tab_MinKomp[[Stanowisko / Position ]:[Stanowisko / Position ]],0)))</f>
        <v>n/a</v>
      </c>
      <c r="BG154" s="190" t="str">
        <f>IF(INDEX(tab_MinKomp[GPP],MATCH($B153,tab_MinKomp[[Stanowisko / Position ]:[Stanowisko / Position ]],0))="n/a","n/a",BG153-INDEX(tab_MinKomp[GPP],MATCH($B153,tab_MinKomp[[Stanowisko / Position ]:[Stanowisko / Position ]],0)))</f>
        <v>n/a</v>
      </c>
      <c r="BH154" s="190" t="str">
        <f>IF(INDEX(tab_MinKomp[AIAG (Automotive Industry Action Group)],MATCH($B153,tab_MinKomp[[Stanowisko / Position ]:[Stanowisko / Position ]],0))="n/a","n/a",BH153-INDEX(tab_MinKomp[AIAG (Automotive Industry Action Group)],MATCH($B153,tab_MinKomp[[Stanowisko / Position ]:[Stanowisko / Position ]],0)))</f>
        <v>n/a</v>
      </c>
      <c r="BI154" s="190" t="str">
        <f>IF(INDEX(tab_MinKomp[Super-G disputes],MATCH($B153,tab_MinKomp[[Stanowisko / Position ]:[Stanowisko / Position ]],0))="n/a","n/a",BI153-INDEX(tab_MinKomp[Super-G disputes],MATCH($B153,tab_MinKomp[[Stanowisko / Position ]:[Stanowisko / Position ]],0)))</f>
        <v>n/a</v>
      </c>
      <c r="BJ154" s="190" t="str">
        <f>IF(INDEX(tab_MinKomp[CMMS3/eDDL (Direct Data Link)],MATCH($B153,tab_MinKomp[[Stanowisko / Position ]:[Stanowisko / Position ]],0))="n/a","n/a",BJ153-INDEX(tab_MinKomp[CMMS3/eDDL (Direct Data Link)],MATCH($B153,tab_MinKomp[[Stanowisko / Position ]:[Stanowisko / Position ]],0)))</f>
        <v>n/a</v>
      </c>
      <c r="BK154" s="190" t="str">
        <f>IF(INDEX(tab_MinKomp[MP&amp;L (Material Planning and Logistics)],MATCH($B153,tab_MinKomp[[Stanowisko / Position ]:[Stanowisko / Position ]],0))="n/a","n/a",BK153-INDEX(tab_MinKomp[MP&amp;L (Material Planning and Logistics)],MATCH($B153,tab_MinKomp[[Stanowisko / Position ]:[Stanowisko / Position ]],0)))</f>
        <v>n/a</v>
      </c>
      <c r="BL154" s="190" t="str">
        <f>IF(INDEX(tab_MinKomp[Supplier delivery rating],MATCH($B153,tab_MinKomp[[Stanowisko / Position ]:[Stanowisko / Position ]],0))="n/a","n/a",BL153-INDEX(tab_MinKomp[Supplier delivery rating],MATCH($B153,tab_MinKomp[[Stanowisko / Position ]:[Stanowisko / Position ]],0)))</f>
        <v>n/a</v>
      </c>
      <c r="BM154" s="194" t="str">
        <f>IF(INDEX(tab_MinKomp[Planowanie produkcji / Produktionsplanung],MATCH($B153,tab_MinKomp[[Stanowisko / Position ]:[Stanowisko / Position ]],0))="n/a","n/a",BM153-INDEX(tab_MinKomp[Planowanie produkcji / Produktionsplanung],MATCH($B153,tab_MinKomp[[Stanowisko / Position ]:[Stanowisko / Position ]],0)))</f>
        <v>n/a</v>
      </c>
      <c r="BN154" s="194" t="str">
        <f>IF(INDEX(tab_MinKomp[Planowanie produkcji / Produktionsplanung],MATCH($B153,tab_MinKomp[[Stanowisko / Position ]:[Stanowisko / Position ]],0))="n/a","n/a",BN153-INDEX(tab_MinKomp[Planowanie produkcji / Produktionsplanung],MATCH($B153,tab_MinKomp[[Stanowisko / Position ]:[Stanowisko / Position ]],0)))</f>
        <v>n/a</v>
      </c>
      <c r="BO154" s="194" t="str">
        <f>IF(INDEX(tab_MinKomp[Planowanie produkcji / Produktionsplanung],MATCH($B153,tab_MinKomp[[Stanowisko / Position ]:[Stanowisko / Position ]],0))="n/a","n/a",BO153-INDEX(tab_MinKomp[Planowanie produkcji / Produktionsplanung],MATCH($B153,tab_MinKomp[[Stanowisko / Position ]:[Stanowisko / Position ]],0)))</f>
        <v>n/a</v>
      </c>
      <c r="BP154" s="194" t="str">
        <f>IF(INDEX(tab_MinKomp[Planowanie produkcji / Produktionsplanung],MATCH($B153,tab_MinKomp[[Stanowisko / Position ]:[Stanowisko / Position ]],0))="n/a","n/a",BP153-INDEX(tab_MinKomp[Planowanie produkcji / Produktionsplanung],MATCH($B153,tab_MinKomp[[Stanowisko / Position ]:[Stanowisko / Position ]],0)))</f>
        <v>n/a</v>
      </c>
      <c r="BQ154" s="194" t="s">
        <v>248</v>
      </c>
      <c r="BR154" s="194" t="str">
        <f>IF(INDEX(tab_MinKomp[Planowanie produkcji / Produktionsplanung],MATCH($B153,tab_MinKomp[[Stanowisko / Position ]:[Stanowisko / Position ]],0))="n/a","n/a",BR153-INDEX(tab_MinKomp[Planowanie produkcji / Produktionsplanung],MATCH($B153,tab_MinKomp[[Stanowisko / Position ]:[Stanowisko / Position ]],0)))</f>
        <v>n/a</v>
      </c>
      <c r="BS154" s="194">
        <f>IF(INDEX(tab_MinKomp[Obsługa maszyn Novapax / Novapax Maschinenbedienung],MATCH($B153,tab_MinKomp[[Stanowisko / Position ]:[Stanowisko / Position ]],0))="n/a","n/a",BS153-INDEX(tab_MinKomp[Obsługa maszyn Novapax / Novapax Maschinenbedienung],MATCH($B153,tab_MinKomp[[Stanowisko / Position ]:[Stanowisko / Position ]],0)))</f>
        <v>0</v>
      </c>
      <c r="BT154" s="194" t="str">
        <f>IF(INDEX(tab_MinKomp[Planowanie produkcji / Produktionsplanung],MATCH($B153,tab_MinKomp[[Stanowisko / Position ]:[Stanowisko / Position ]],0))="n/a","n/a",BT153-INDEX(tab_MinKomp[Planowanie produkcji / Produktionsplanung],MATCH($B153,tab_MinKomp[[Stanowisko / Position ]:[Stanowisko / Position ]],0)))</f>
        <v>n/a</v>
      </c>
      <c r="BU154" s="194">
        <f>IF(INDEX(tab_MinKomp[Obsługa maszyn Novapax / Novapax Maschinenbedienung],MATCH($B153,tab_MinKomp[[Stanowisko / Position ]:[Stanowisko / Position ]],0))="n/a","n/a",BU153-INDEX(tab_MinKomp[Obsługa maszyn Novapax / Novapax Maschinenbedienung],MATCH($B153,tab_MinKomp[[Stanowisko / Position ]:[Stanowisko / Position ]],0)))</f>
        <v>0</v>
      </c>
      <c r="BV154" s="194" t="str">
        <f>IF(INDEX(tab_MinKomp[Planowanie produkcji / Produktionsplanung],MATCH($B153,tab_MinKomp[[Stanowisko / Position ]:[Stanowisko / Position ]],0))="n/a","n/a",BV153-INDEX(tab_MinKomp[Planowanie produkcji / Produktionsplanung],MATCH($B153,tab_MinKomp[[Stanowisko / Position ]:[Stanowisko / Position ]],0)))</f>
        <v>n/a</v>
      </c>
      <c r="BW154" s="194">
        <f>IF(INDEX(tab_MinKomp[Obsługa maszyn Novapax / Novapax Maschinenbedienung],MATCH($B153,tab_MinKomp[[Stanowisko / Position ]:[Stanowisko / Position ]],0))="n/a","n/a",BW153-INDEX(tab_MinKomp[Obsługa maszyn Novapax / Novapax Maschinenbedienung],MATCH($B153,tab_MinKomp[[Stanowisko / Position ]:[Stanowisko / Position ]],0)))</f>
        <v>0</v>
      </c>
      <c r="BX154" s="194">
        <f>IF(INDEX(tab_MinKomp[Obsługa maszyn Novapax / Novapax Maschinenbedienung],MATCH($B153,tab_MinKomp[[Stanowisko / Position ]:[Stanowisko / Position ]],0))="n/a","n/a",BX153-INDEX(tab_MinKomp[Obsługa maszyn Novapax / Novapax Maschinenbedienung],MATCH($B153,tab_MinKomp[[Stanowisko / Position ]:[Stanowisko / Position ]],0)))</f>
        <v>-1</v>
      </c>
      <c r="BY154" s="194" t="str">
        <f>IF(INDEX(tab_MinKomp[Obsługa maszyn Engel / Engel Maschinenbedienung],MATCH($B153,tab_MinKomp[[Stanowisko / Position ]:[Stanowisko / Position ]],0))="n/a","n/a",BY153-INDEX(tab_MinKomp[Obsługa maszyn Engel / Engel Maschinenbedienung],MATCH($B153,tab_MinKomp[[Stanowisko / Position ]:[Stanowisko / Position ]],0)))</f>
        <v>n/a</v>
      </c>
      <c r="BZ154" s="194">
        <f>IF(INDEX(tab_MinKomp[Obsługa maszyn Novapax / Novapax Maschinenbedienung],MATCH($B153,tab_MinKomp[[Stanowisko / Position ]:[Stanowisko / Position ]],0))="n/a","n/a",BZ153-INDEX(tab_MinKomp[Obsługa maszyn Novapax / Novapax Maschinenbedienung],MATCH($B153,tab_MinKomp[[Stanowisko / Position ]:[Stanowisko / Position ]],0)))</f>
        <v>0</v>
      </c>
      <c r="CA154" s="194" t="str">
        <f>IF(INDEX(tab_MinKomp[Obsługa maszyn KVT / KVT Maschinenbedienung],MATCH($B153,tab_MinKomp[[Stanowisko / Position ]:[Stanowisko / Position ]],0))="n/a","n/a",CA153-INDEX(tab_MinKomp[Obsługa maszyn KVT / KVT Maschinenbedienung],MATCH($B153,tab_MinKomp[[Stanowisko / Position ]:[Stanowisko / Position ]],0)))</f>
        <v>n/a</v>
      </c>
      <c r="CB154" s="194">
        <f>IF(INDEX(tab_MinKomp[Obsługa maszyn Novapax / Novapax Maschinenbedienung],MATCH($B153,tab_MinKomp[[Stanowisko / Position ]:[Stanowisko / Position ]],0))="n/a","n/a",CB153-INDEX(tab_MinKomp[Obsługa maszyn Novapax / Novapax Maschinenbedienung],MATCH($B153,tab_MinKomp[[Stanowisko / Position ]:[Stanowisko / Position ]],0)))</f>
        <v>0</v>
      </c>
      <c r="CC154" s="194" t="str">
        <f>IF(INDEX(tab_MinKomp[Obsługa maszyn Branson / Branson Maschinenbedienung],MATCH($B153,tab_MinKomp[[Stanowisko / Position ]:[Stanowisko / Position ]],0))="n/a","n/a",CC153-INDEX(tab_MinKomp[Obsługa maszyn Branson / Branson Maschinenbedienung],MATCH($B153,tab_MinKomp[[Stanowisko / Position ]:[Stanowisko / Position ]],0)))</f>
        <v>n/a</v>
      </c>
      <c r="CD154" s="194">
        <f>IF(INDEX(tab_MinKomp[Obsługa maszyn Novapax / Novapax Maschinenbedienung],MATCH($B153,tab_MinKomp[[Stanowisko / Position ]:[Stanowisko / Position ]],0))="n/a","n/a",CD153-INDEX(tab_MinKomp[Obsługa maszyn Novapax / Novapax Maschinenbedienung],MATCH($B153,tab_MinKomp[[Stanowisko / Position ]:[Stanowisko / Position ]],0)))</f>
        <v>1</v>
      </c>
      <c r="CE154" s="194">
        <f>IF(INDEX(tab_MinKomp[Obsługa maszyn Novapax / Novapax Maschinenbedienung],MATCH($B153,tab_MinKomp[[Stanowisko / Position ]:[Stanowisko / Position ]],0))="n/a","n/a",CE153-INDEX(tab_MinKomp[Obsługa maszyn Novapax / Novapax Maschinenbedienung],MATCH($B153,tab_MinKomp[[Stanowisko / Position ]:[Stanowisko / Position ]],0)))</f>
        <v>0</v>
      </c>
      <c r="CF154" s="194">
        <f>IF(INDEX(tab_MinKomp[Obsługa maszyn Novapax / Novapax Maschinenbedienung],MATCH($B153,tab_MinKomp[[Stanowisko / Position ]:[Stanowisko / Position ]],0))="n/a","n/a",CF153-INDEX(tab_MinKomp[Obsługa maszyn Novapax / Novapax Maschinenbedienung],MATCH($B153,tab_MinKomp[[Stanowisko / Position ]:[Stanowisko / Position ]],0)))</f>
        <v>1</v>
      </c>
      <c r="CG154" s="194">
        <f>IF(INDEX(tab_MinKomp[Eliminacja awarii / Beseitigung von Ausfällen],MATCH($B153,tab_MinKomp[[Stanowisko / Position ]:[Stanowisko / Position ]],0))="n/a","n/a",CG153-INDEX(tab_MinKomp[Eliminacja awarii / Beseitigung von Ausfällen],MATCH($B153,tab_MinKomp[[Stanowisko / Position ]:[Stanowisko / Position ]],0)))</f>
        <v>0</v>
      </c>
      <c r="CH154" s="194" t="str">
        <f>IF(INDEX(tab_MinKomp[Wymagania VDA 6.5 Product / Forderungen],MATCH($B153,tab_MinKomp[[Stanowisko / Position ]:[Stanowisko / Position ]],0))="n/a","n/a",CH153-INDEX(tab_MinKomp[Wymagania VDA 6.5 Product / Forderungen],MATCH($B153,tab_MinKomp[[Stanowisko / Position ]:[Stanowisko / Position ]],0)))</f>
        <v>n/a</v>
      </c>
      <c r="CI154" s="194" t="str">
        <f>IF(INDEX(tab_MinKomp[Wymagania VDA 6.5 Product / Forderungen],MATCH($B153,tab_MinKomp[[Stanowisko / Position ]:[Stanowisko / Position ]],0))="n/a","n/a",CI153-INDEX(tab_MinKomp[Wymagania VDA 6.5 Product / Forderungen],MATCH($B153,tab_MinKomp[[Stanowisko / Position ]:[Stanowisko / Position ]],0)))</f>
        <v>n/a</v>
      </c>
      <c r="CJ154" s="194" t="str">
        <f>IF(INDEX(tab_MinKomp[Wymagania VDA 6.5 Product / Forderungen],MATCH($B153,tab_MinKomp[[Stanowisko / Position ]:[Stanowisko / Position ]],0))="n/a","n/a",CJ153-INDEX(tab_MinKomp[Wymagania VDA 6.5 Product / Forderungen],MATCH($B153,tab_MinKomp[[Stanowisko / Position ]:[Stanowisko / Position ]],0)))</f>
        <v>n/a</v>
      </c>
      <c r="CK154" s="194" t="str">
        <f>IF(INDEX(tab_MinKomp[Wymagania VDA 6.5 Product / Forderungen],MATCH($B153,tab_MinKomp[[Stanowisko / Position ]:[Stanowisko / Position ]],0))="n/a","n/a",CK153-INDEX(tab_MinKomp[Wymagania VDA 6.5 Product / Forderungen],MATCH($B153,tab_MinKomp[[Stanowisko / Position ]:[Stanowisko / Position ]],0)))</f>
        <v>n/a</v>
      </c>
      <c r="CL154" s="194" t="str">
        <f>IF(INDEX(tab_MinKomp[Wymagania VDA 6.5 Product / Forderungen],MATCH($B153,tab_MinKomp[[Stanowisko / Position ]:[Stanowisko / Position ]],0))="n/a","n/a",CL153-INDEX(tab_MinKomp[Wymagania VDA 6.5 Product / Forderungen],MATCH($B153,tab_MinKomp[[Stanowisko / Position ]:[Stanowisko / Position ]],0)))</f>
        <v>n/a</v>
      </c>
      <c r="CM154" s="194" t="str">
        <f>IF(INDEX(tab_MinKomp[Informatyka ogólna (techniczne i systemowe) / Allgemeine IT (Technik und System)],MATCH($B153,tab_MinKomp[[Stanowisko / Position ]:[Stanowisko / Position ]],0))="n/a","n/a",CM153-INDEX(tab_MinKomp[Informatyka ogólna (techniczne i systemowe) / Allgemeine IT (Technik und System)],MATCH($B153,tab_MinKomp[[Stanowisko / Position ]:[Stanowisko / Position ]],0)))</f>
        <v>n/a</v>
      </c>
      <c r="CN154" s="194" t="str">
        <f>IF(INDEX(tab_MinKomp[Sieci komputerowe / Computernetzwerke],MATCH($B153,tab_MinKomp[[Stanowisko / Position ]:[Stanowisko / Position ]],0))="n/a","n/a",CN153-INDEX(tab_MinKomp[Sieci komputerowe / Computernetzwerke],MATCH($B153,tab_MinKomp[[Stanowisko / Position ]:[Stanowisko / Position ]],0)))</f>
        <v>n/a</v>
      </c>
      <c r="CO154" s="194" t="str">
        <f>IF(INDEX(tab_MinKomp[Hardware (komputery PC, drukarki biurowe i etykietowe, telefonia stacjonarna i mobilna) (PC, Drucker, Telefpne, Handys)],MATCH($B153,tab_MinKomp[[Stanowisko / Position ]:[Stanowisko / Position ]],0))="n/a","n/a",CO153-INDEX(tab_MinKomp[Hardware (komputery PC, drukarki biurowe i etykietowe, telefonia stacjonarna i mobilna) (PC, Drucker, Telefpne, Handys)],MATCH($B153,tab_MinKomp[[Stanowisko / Position ]:[Stanowisko / Position ]],0)))</f>
        <v>n/a</v>
      </c>
      <c r="CP154" s="194" t="str">
        <f>IF(INDEX(tab_MinKomp[Software &amp; Systems (MS Office, MS Remote Desktop)],MATCH($B153,tab_MinKomp[[Stanowisko / Position ]:[Stanowisko / Position ]],0))="n/a","n/a",CP153-INDEX(tab_MinKomp[Software &amp; Systems (MS Office, MS Remote Desktop)],MATCH($B153,tab_MinKomp[[Stanowisko / Position ]:[Stanowisko / Position ]],0)))</f>
        <v>n/a</v>
      </c>
      <c r="CQ154" s="194" t="str">
        <f>IF(INDEX(tab_MinKomp[Programowanie obiektowe (PHP) / Objektprogrammierung],MATCH($B153,tab_MinKomp[[Stanowisko / Position ]:[Stanowisko / Position ]],0))="n/a","n/a",CQ153-INDEX(tab_MinKomp[Programowanie obiektowe (PHP) / Objektprogrammierung],MATCH($B153,tab_MinKomp[[Stanowisko / Position ]:[Stanowisko / Position ]],0)))</f>
        <v>n/a</v>
      </c>
      <c r="CR154" s="194" t="str">
        <f>IF(INDEX(tab_MinKomp[Scrum],MATCH($B153,tab_MinKomp[[Stanowisko / Position ]:[Stanowisko / Position ]],0))="n/a","n/a",CR153-INDEX(tab_MinKomp[Scrum],MATCH($B153,tab_MinKomp[[Stanowisko / Position ]:[Stanowisko / Position ]],0)))</f>
        <v>n/a</v>
      </c>
      <c r="CS154" s="194" t="str">
        <f>IF(INDEX(tab_MinKomp[SQL (MySQL)],MATCH($B153,tab_MinKomp[[Stanowisko / Position ]:[Stanowisko / Position ]],0))="n/a","n/a",CS153-INDEX(tab_MinKomp[SQL (MySQL)],MATCH($B153,tab_MinKomp[[Stanowisko / Position ]:[Stanowisko / Position ]],0)))</f>
        <v>n/a</v>
      </c>
      <c r="CT154" s="194" t="str">
        <f>IF(INDEX(tab_MinKomp[Javascript],MATCH($B153,tab_MinKomp[[Stanowisko / Position ]:[Stanowisko / Position ]],0))="n/a","n/a",CT153-INDEX(tab_MinKomp[Javascript],MATCH($B153,tab_MinKomp[[Stanowisko / Position ]:[Stanowisko / Position ]],0)))</f>
        <v>n/a</v>
      </c>
      <c r="CU154" s="194" t="str">
        <f>IF(INDEX(tab_MinKomp[Joomla],MATCH($B153,tab_MinKomp[[Stanowisko / Position ]:[Stanowisko / Position ]],0))="n/a","n/a",CU153-INDEX(tab_MinKomp[Joomla],MATCH($B153,tab_MinKomp[[Stanowisko / Position ]:[Stanowisko / Position ]],0)))</f>
        <v>n/a</v>
      </c>
      <c r="CV154" s="194" t="str">
        <f>IF(INDEX(tab_MinKomp[Bash],MATCH($B153,tab_MinKomp[[Stanowisko / Position ]:[Stanowisko / Position ]],0))="n/a","n/a",CV153-INDEX(tab_MinKomp[Bash],MATCH($B153,tab_MinKomp[[Stanowisko / Position ]:[Stanowisko / Position ]],0)))</f>
        <v>n/a</v>
      </c>
      <c r="CW154" s="194">
        <f>IF(INDEX(tab_MinKomp[Systemy MES (HYDRA / SFMS)],MATCH($B153,tab_MinKomp[[Stanowisko / Position ]:[Stanowisko / Position ]],0))="n/a","n/a",CW153-INDEX(tab_MinKomp[Systemy MES (HYDRA / SFMS)],MATCH($B153,tab_MinKomp[[Stanowisko / Position ]:[Stanowisko / Position ]],0)))</f>
        <v>0</v>
      </c>
      <c r="CX154" s="194" t="str">
        <f>IF(INDEX(tab_MinKomp[HTML / CSS],MATCH($B153,tab_MinKomp[[Stanowisko / Position ]:[Stanowisko / Position ]],0))="n/a","n/a",CX153-INDEX(tab_MinKomp[HTML / CSS],MATCH($B153,tab_MinKomp[[Stanowisko / Position ]:[Stanowisko / Position ]],0)))</f>
        <v>n/a</v>
      </c>
      <c r="CY154" s="194" t="str">
        <f>IF(INDEX(tab_MinKomp[SYSTEM PR],MATCH($B153,tab_MinKomp[[Stanowisko / Position ]:[Stanowisko / Position ]],0))="n/a","n/a",CY153-INDEX(tab_MinKomp[SYSTEM PR],MATCH($B153,tab_MinKomp[[Stanowisko / Position ]:[Stanowisko / Position ]],0)))</f>
        <v>n/a</v>
      </c>
      <c r="CZ154" s="194" t="str">
        <f>IF(INDEX(tab_MinKomp[System Einkauf XP / EBA],MATCH($B153,tab_MinKomp[[Stanowisko / Position ]:[Stanowisko / Position ]],0))="n/a","n/a",CZ153-INDEX(tab_MinKomp[System Einkauf XP / EBA],MATCH($B153,tab_MinKomp[[Stanowisko / Position ]:[Stanowisko / Position ]],0)))</f>
        <v>n/a</v>
      </c>
      <c r="DA154" s="194" t="str">
        <f>IF(INDEX(tab_MinKomp[Techniki negocjacyjne / Verhandlungstechniken],MATCH($B153,tab_MinKomp[[Stanowisko / Position ]:[Stanowisko / Position ]],0))="n/a","n/a",DA153-INDEX(tab_MinKomp[Techniki negocjacyjne / Verhandlungstechniken],MATCH($B153,tab_MinKomp[[Stanowisko / Position ]:[Stanowisko / Position ]],0)))</f>
        <v>n/a</v>
      </c>
      <c r="DB154" s="194" t="str">
        <f>IF(INDEX(tab_MinKomp[Znajomość rynku branżowego / Kenntnis des Industrie Marktes],MATCH($B153,tab_MinKomp[[Stanowisko / Position ]:[Stanowisko / Position ]],0))="n/a","n/a",DB153-INDEX(tab_MinKomp[Znajomość rynku branżowego / Kenntnis des Industrie Marktes],MATCH($B153,tab_MinKomp[[Stanowisko / Position ]:[Stanowisko / Position ]],0)))</f>
        <v>n/a</v>
      </c>
      <c r="DC154" s="194" t="str">
        <f>IF(INDEX(tab_MinKomp[SUPPLIER MANAGEMENT],MATCH($B153,tab_MinKomp[[Stanowisko / Position ]:[Stanowisko / Position ]],0))="n/a","n/a",DC153-INDEX(tab_MinKomp[SUPPLIER MANAGEMENT],MATCH($B153,tab_MinKomp[[Stanowisko / Position ]:[Stanowisko / Position ]],0)))</f>
        <v>n/a</v>
      </c>
      <c r="DD154" s="194" t="str">
        <f>IF(INDEX(tab_MinKomp[SUPPLIER MANAGEMENT],MATCH($B153,tab_MinKomp[[Stanowisko / Position ]:[Stanowisko / Position ]],0))="n/a","n/a",DD153-INDEX(tab_MinKomp[SUPPLIER MANAGEMENT],MATCH($B153,tab_MinKomp[[Stanowisko / Position ]:[Stanowisko / Position ]],0)))</f>
        <v>n/a</v>
      </c>
      <c r="DE154" s="194" t="str">
        <f>IF(INDEX(tab_MinKomp[SUPPLIER MANAGEMENT],MATCH($B153,tab_MinKomp[[Stanowisko / Position ]:[Stanowisko / Position ]],0))="n/a","n/a",DE153-INDEX(tab_MinKomp[SUPPLIER MANAGEMENT],MATCH($B153,tab_MinKomp[[Stanowisko / Position ]:[Stanowisko / Position ]],0)))</f>
        <v>n/a</v>
      </c>
      <c r="DF154" s="194">
        <f>IF(INDEX(tab_MinKomp[LEAN MANAGEMENT],MATCH($B153,tab_MinKomp[[Stanowisko / Position ]:[Stanowisko / Position ]],0))="n/a","n/a",DF153-INDEX(tab_MinKomp[LEAN MANAGEMENT],MATCH($B153,tab_MinKomp[[Stanowisko / Position ]:[Stanowisko / Position ]],0)))</f>
        <v>0</v>
      </c>
      <c r="DG154" s="194" t="str">
        <f>IF(INDEX(tab_MinKomp[PPAP/PSW],MATCH($B153,tab_MinKomp[[Stanowisko / Position ]:[Stanowisko / Position ]],0))="n/a","n/a",DG153-INDEX(tab_MinKomp[PPAP/PSW],MATCH($B153,tab_MinKomp[[Stanowisko / Position ]:[Stanowisko / Position ]],0)))</f>
        <v>n/a</v>
      </c>
      <c r="DH154" s="194" t="str">
        <f>IF(INDEX(tab_MinKomp[SUPPLIER MANAGEMENT],MATCH($B153,tab_MinKomp[[Stanowisko / Position ]:[Stanowisko / Position ]],0))="n/a","n/a",DH153-INDEX(tab_MinKomp[SUPPLIER MANAGEMENT],MATCH($B153,tab_MinKomp[[Stanowisko / Position ]:[Stanowisko / Position ]],0)))</f>
        <v>n/a</v>
      </c>
      <c r="DI154" s="194" t="str">
        <f>IF(INDEX(tab_MinKomp[OBSŁUGA PORTALI KLIENTA / Kundenportale],MATCH($B153,tab_MinKomp[[Stanowisko / Position ]:[Stanowisko / Position ]],0))="n/a","n/a",DI153-INDEX(tab_MinKomp[OBSŁUGA PORTALI KLIENTA / Kundenportale],MATCH($B153,tab_MinKomp[[Stanowisko / Position ]:[Stanowisko / Position ]],0)))</f>
        <v>n/a</v>
      </c>
      <c r="DJ154" s="194" t="str">
        <f>IF(INDEX(tab_MinKomp[Obsługa systemu BABTECQ / BABTECQ System],MATCH($B153,tab_MinKomp[[Stanowisko / Position ]:[Stanowisko / Position ]],0))="n/a","n/a",DJ153-INDEX(tab_MinKomp[Obsługa systemu BABTECQ / BABTECQ System],MATCH($B153,tab_MinKomp[[Stanowisko / Position ]:[Stanowisko / Position ]],0)))</f>
        <v>n/a</v>
      </c>
      <c r="DK154" s="194" t="str">
        <f>IF(INDEX(tab_MinKomp[Rysunek techniczny / technische Zeichnung],MATCH($B153,tab_MinKomp[[Stanowisko / Position ]:[Stanowisko / Position ]],0))="n/a","n/a",DK153-INDEX(tab_MinKomp[Rysunek techniczny / technische Zeichnung],MATCH($B153,tab_MinKomp[[Stanowisko / Position ]:[Stanowisko / Position ]],0)))</f>
        <v>n/a</v>
      </c>
      <c r="DL154" s="194" t="str">
        <f>IF(INDEX(tab_MinKomp[Kalibracja / Kalibrierung],MATCH($B153,tab_MinKomp[[Stanowisko / Position ]:[Stanowisko / Position ]],0))="n/a","n/a",DL153-INDEX(tab_MinKomp[Kalibracja / Kalibrierung],MATCH($B153,tab_MinKomp[[Stanowisko / Position ]:[Stanowisko / Position ]],0)))</f>
        <v>n/a</v>
      </c>
      <c r="DM154" s="194" t="str">
        <f>IF(INDEX(tab_MinKomp[Rekwalifikacja / Requalifizierung],MATCH($B153,tab_MinKomp[[Stanowisko / Position ]:[Stanowisko / Position ]],0))="n/a","n/a",DM153-INDEX(tab_MinKomp[Rekwalifikacja / Requalifizierung],MATCH($B153,tab_MinKomp[[Stanowisko / Position ]:[Stanowisko / Position ]],0)))</f>
        <v>n/a</v>
      </c>
      <c r="DN154" s="190" t="str">
        <f>IF(INDEX(tab_MinKomp[Testy czystości / Reinheitstests],MATCH($B153,tab_MinKomp[[Stanowisko / Position ]:[Stanowisko / Position ]],0))="n/a","n/a",DN153-INDEX(tab_MinKomp[Testy czystości / Reinheitstests],MATCH($B153,tab_MinKomp[[Stanowisko / Position ]:[Stanowisko / Position ]],0)))</f>
        <v>n/a</v>
      </c>
      <c r="DO154" s="190" t="str">
        <f>IF(INDEX(tab_MinKomp[Testy czystości / Reinheitstests],MATCH($B153,tab_MinKomp[[Stanowisko / Position ]:[Stanowisko / Position ]],0))="n/a","n/a",DO153-INDEX(tab_MinKomp[Testy czystości / Reinheitstests],MATCH($B153,tab_MinKomp[[Stanowisko / Position ]:[Stanowisko / Position ]],0)))</f>
        <v>n/a</v>
      </c>
      <c r="DP154" s="190" t="str">
        <f>IF(INDEX(tab_MinKomp[Testy czystości / Reinheitstests],MATCH($B153,tab_MinKomp[[Stanowisko / Position ]:[Stanowisko / Position ]],0))="n/a","n/a",DP153-INDEX(tab_MinKomp[Testy czystości / Reinheitstests],MATCH($B153,tab_MinKomp[[Stanowisko / Position ]:[Stanowisko / Position ]],0)))</f>
        <v>n/a</v>
      </c>
      <c r="DQ154" s="190" t="str">
        <f>IF(INDEX(tab_MinKomp[Testy czystości / Reinheitstests],MATCH($B153,tab_MinKomp[[Stanowisko / Position ]:[Stanowisko / Position ]],0))="n/a","n/a",DQ153-INDEX(tab_MinKomp[Testy czystości / Reinheitstests],MATCH($B153,tab_MinKomp[[Stanowisko / Position ]:[Stanowisko / Position ]],0)))</f>
        <v>n/a</v>
      </c>
      <c r="DR154" s="190" t="str">
        <f>IF(INDEX(tab_MinKomp[Testy czystości / Reinheitstests],MATCH($B153,tab_MinKomp[[Stanowisko / Position ]:[Stanowisko / Position ]],0))="n/a","n/a",DR153-INDEX(tab_MinKomp[Testy czystości / Reinheitstests],MATCH($B153,tab_MinKomp[[Stanowisko / Position ]:[Stanowisko / Position ]],0)))</f>
        <v>n/a</v>
      </c>
      <c r="DS154" s="190" t="str">
        <f>IF(INDEX(tab_MinKomp[Testy czystości / Reinheitstests],MATCH($B153,tab_MinKomp[[Stanowisko / Position ]:[Stanowisko / Position ]],0))="n/a","n/a",DS153-INDEX(tab_MinKomp[Testy czystości / Reinheitstests],MATCH($B153,tab_MinKomp[[Stanowisko / Position ]:[Stanowisko / Position ]],0)))</f>
        <v>n/a</v>
      </c>
      <c r="DT154" s="194" t="str">
        <f>IF(INDEX(tab_MinKomp[SUPPLIER MANAGEMENT],MATCH($B153,tab_MinKomp[[Stanowisko / Position ]:[Stanowisko / Position ]],0))="n/a","n/a",DT153-INDEX(tab_MinKomp[SUPPLIER MANAGEMENT],MATCH($B153,tab_MinKomp[[Stanowisko / Position ]:[Stanowisko / Position ]],0)))</f>
        <v>n/a</v>
      </c>
      <c r="DU154" s="190" t="str">
        <f>IF(INDEX(tab_MinKomp[Testy czystości / Reinheitstests],MATCH($B153,tab_MinKomp[[Stanowisko / Position ]:[Stanowisko / Position ]],0))="n/a","n/a",DU153-INDEX(tab_MinKomp[Testy czystości / Reinheitstests],MATCH($B153,tab_MinKomp[[Stanowisko / Position ]:[Stanowisko / Position ]],0)))</f>
        <v>n/a</v>
      </c>
      <c r="DV154" s="190" t="str">
        <f>IF(INDEX(tab_MinKomp[Testy czystości / Reinheitstests],MATCH($B153,tab_MinKomp[[Stanowisko / Position ]:[Stanowisko / Position ]],0))="n/a","n/a",DV153-INDEX(tab_MinKomp[Testy czystości / Reinheitstests],MATCH($B153,tab_MinKomp[[Stanowisko / Position ]:[Stanowisko / Position ]],0)))</f>
        <v>n/a</v>
      </c>
      <c r="DW154" s="190" t="str">
        <f>IF(INDEX(tab_MinKomp[Testy czystości / Reinheitstests],MATCH($B153,tab_MinKomp[[Stanowisko / Position ]:[Stanowisko / Position ]],0))="n/a","n/a",DW153-INDEX(tab_MinKomp[Testy czystości / Reinheitstests],MATCH($B153,tab_MinKomp[[Stanowisko / Position ]:[Stanowisko / Position ]],0)))</f>
        <v>n/a</v>
      </c>
      <c r="DX154" s="190" t="str">
        <f>IF(INDEX(tab_MinKomp[Testy czystości / Reinheitstests],MATCH($B153,tab_MinKomp[[Stanowisko / Position ]:[Stanowisko / Position ]],0))="n/a","n/a",DX153-INDEX(tab_MinKomp[Testy czystości / Reinheitstests],MATCH($B153,tab_MinKomp[[Stanowisko / Position ]:[Stanowisko / Position ]],0)))</f>
        <v>n/a</v>
      </c>
      <c r="DY154" s="190" t="str">
        <f>IF(INDEX(tab_MinKomp[Testy czystości / Reinheitstests],MATCH($B153,tab_MinKomp[[Stanowisko / Position ]:[Stanowisko / Position ]],0))="n/a","n/a",DY153-INDEX(tab_MinKomp[Testy czystości / Reinheitstests],MATCH($B153,tab_MinKomp[[Stanowisko / Position ]:[Stanowisko / Position ]],0)))</f>
        <v>n/a</v>
      </c>
      <c r="DZ154" s="190" t="str">
        <f>IF(INDEX(tab_MinKomp[Testy czystości / Reinheitstests],MATCH($B153,tab_MinKomp[[Stanowisko / Position ]:[Stanowisko / Position ]],0))="n/a","n/a",DZ153-INDEX(tab_MinKomp[Testy czystości / Reinheitstests],MATCH($B153,tab_MinKomp[[Stanowisko / Position ]:[Stanowisko / Position ]],0)))</f>
        <v>n/a</v>
      </c>
      <c r="EA154" s="190" t="str">
        <f>IF(INDEX(tab_MinKomp[Testy czystości / Reinheitstests],MATCH($B153,tab_MinKomp[[Stanowisko / Position ]:[Stanowisko / Position ]],0))="n/a","n/a",EA153-INDEX(tab_MinKomp[Testy czystości / Reinheitstests],MATCH($B153,tab_MinKomp[[Stanowisko / Position ]:[Stanowisko / Position ]],0)))</f>
        <v>n/a</v>
      </c>
      <c r="EB154" s="190" t="str">
        <f>IF(INDEX(tab_MinKomp[Testy czystości / Reinheitstests],MATCH($B153,tab_MinKomp[[Stanowisko / Position ]:[Stanowisko / Position ]],0))="n/a","n/a",EB153-INDEX(tab_MinKomp[Testy czystości / Reinheitstests],MATCH($B153,tab_MinKomp[[Stanowisko / Position ]:[Stanowisko / Position ]],0)))</f>
        <v>n/a</v>
      </c>
      <c r="EC154" s="190" t="str">
        <f>IF(INDEX(tab_MinKomp[Testy czystości / Reinheitstests],MATCH($B153,tab_MinKomp[[Stanowisko / Position ]:[Stanowisko / Position ]],0))="n/a","n/a",EC153-INDEX(tab_MinKomp[Testy czystości / Reinheitstests],MATCH($B153,tab_MinKomp[[Stanowisko / Position ]:[Stanowisko / Position ]],0)))</f>
        <v>n/a</v>
      </c>
      <c r="ED154" s="190" t="str">
        <f>IF(INDEX(tab_MinKomp[Testy czystości / Reinheitstests],MATCH($B153,tab_MinKomp[[Stanowisko / Position ]:[Stanowisko / Position ]],0))="n/a","n/a",ED153-INDEX(tab_MinKomp[Testy czystości / Reinheitstests],MATCH($B153,tab_MinKomp[[Stanowisko / Position ]:[Stanowisko / Position ]],0)))</f>
        <v>n/a</v>
      </c>
      <c r="EE154" s="190" t="str">
        <f>IF(INDEX(tab_MinKomp[Testy czystości / Reinheitstests],MATCH($B153,tab_MinKomp[[Stanowisko / Position ]:[Stanowisko / Position ]],0))="n/a","n/a",EE153-INDEX(tab_MinKomp[Testy czystości / Reinheitstests],MATCH($B153,tab_MinKomp[[Stanowisko / Position ]:[Stanowisko / Position ]],0)))</f>
        <v>n/a</v>
      </c>
      <c r="EF154" s="190" t="str">
        <f>IF(INDEX(tab_MinKomp[Testy czystości / Reinheitstests],MATCH($B153,tab_MinKomp[[Stanowisko / Position ]:[Stanowisko / Position ]],0))="n/a","n/a",EF153-INDEX(tab_MinKomp[Testy czystości / Reinheitstests],MATCH($B153,tab_MinKomp[[Stanowisko / Position ]:[Stanowisko / Position ]],0)))</f>
        <v>n/a</v>
      </c>
      <c r="EG154" s="190" t="str">
        <f>IF(INDEX(tab_MinKomp[Testy czystości / Reinheitstests],MATCH($B153,tab_MinKomp[[Stanowisko / Position ]:[Stanowisko / Position ]],0))="n/a","n/a",EG153-INDEX(tab_MinKomp[Testy czystości / Reinheitstests],MATCH($B153,tab_MinKomp[[Stanowisko / Position ]:[Stanowisko / Position ]],0)))</f>
        <v>n/a</v>
      </c>
      <c r="EH154" s="190" t="str">
        <f>IF(INDEX(tab_MinKomp[Testy czystości / Reinheitstests],MATCH($B153,tab_MinKomp[[Stanowisko / Position ]:[Stanowisko / Position ]],0))="n/a","n/a",EH153-INDEX(tab_MinKomp[Testy czystości / Reinheitstests],MATCH($B153,tab_MinKomp[[Stanowisko / Position ]:[Stanowisko / Position ]],0)))</f>
        <v>n/a</v>
      </c>
      <c r="EI154" s="190" t="str">
        <f>IF(INDEX(tab_MinKomp[Testy czystości / Reinheitstests],MATCH($B153,tab_MinKomp[[Stanowisko / Position ]:[Stanowisko / Position ]],0))="n/a","n/a",EI153-INDEX(tab_MinKomp[Testy czystości / Reinheitstests],MATCH($B153,tab_MinKomp[[Stanowisko / Position ]:[Stanowisko / Position ]],0)))</f>
        <v>n/a</v>
      </c>
      <c r="EJ154" s="190" t="str">
        <f>IF(INDEX(tab_MinKomp[Testy czystości / Reinheitstests],MATCH($B153,tab_MinKomp[[Stanowisko / Position ]:[Stanowisko / Position ]],0))="n/a","n/a",EJ153-INDEX(tab_MinKomp[Testy czystości / Reinheitstests],MATCH($B153,tab_MinKomp[[Stanowisko / Position ]:[Stanowisko / Position ]],0)))</f>
        <v>n/a</v>
      </c>
      <c r="EK154" s="190" t="str">
        <f>IF(INDEX(tab_MinKomp[Testy czystości / Reinheitstests],MATCH($B153,tab_MinKomp[[Stanowisko / Position ]:[Stanowisko / Position ]],0))="n/a","n/a",EK153-INDEX(tab_MinKomp[Testy czystości / Reinheitstests],MATCH($B153,tab_MinKomp[[Stanowisko / Position ]:[Stanowisko / Position ]],0)))</f>
        <v>n/a</v>
      </c>
      <c r="EL154" s="190" t="str">
        <f>IF(INDEX(tab_MinKomp[Testy czystości / Reinheitstests],MATCH($B153,tab_MinKomp[[Stanowisko / Position ]:[Stanowisko / Position ]],0))="n/a","n/a",EL153-INDEX(tab_MinKomp[Testy czystości / Reinheitstests],MATCH($B153,tab_MinKomp[[Stanowisko / Position ]:[Stanowisko / Position ]],0)))</f>
        <v>n/a</v>
      </c>
      <c r="EM154" s="190" t="str">
        <f>IF(INDEX(tab_MinKomp[Testy czystości / Reinheitstests],MATCH($B153,tab_MinKomp[[Stanowisko / Position ]:[Stanowisko / Position ]],0))="n/a","n/a",EM153-INDEX(tab_MinKomp[Testy czystości / Reinheitstests],MATCH($B153,tab_MinKomp[[Stanowisko / Position ]:[Stanowisko / Position ]],0)))</f>
        <v>n/a</v>
      </c>
      <c r="EN154" s="190" t="str">
        <f>IF(INDEX(tab_MinKomp[Testy czystości / Reinheitstests],MATCH($B153,tab_MinKomp[[Stanowisko / Position ]:[Stanowisko / Position ]],0))="n/a","n/a",EN153-INDEX(tab_MinKomp[Testy czystości / Reinheitstests],MATCH($B153,tab_MinKomp[[Stanowisko / Position ]:[Stanowisko / Position ]],0)))</f>
        <v>n/a</v>
      </c>
      <c r="EO154" s="194" t="str">
        <f>IF(INDEX(tab_MinKomp[Konserwacja Rep],MATCH($B153,tab_MinKomp[[Stanowisko / Position ]:[Stanowisko / Position ]],0))="n/a","n/a",EO153-INDEX(tab_MinKomp[Konserwacja Rep],MATCH($B153,tab_MinKomp[[Stanowisko / Position ]:[Stanowisko / Position ]],0)))</f>
        <v>n/a</v>
      </c>
      <c r="EP154" s="194" t="str">
        <f>IF(INDEX(tab_MinKomp[[Konserwacja Engel ]],MATCH($B153,tab_MinKomp[[Stanowisko / Position ]:[Stanowisko / Position ]],0))="n/a","n/a",EP153-INDEX(tab_MinKomp[[Konserwacja Engel ]],MATCH($B153,tab_MinKomp[[Stanowisko / Position ]:[Stanowisko / Position ]],0)))</f>
        <v>n/a</v>
      </c>
      <c r="EQ154" s="194" t="str">
        <f>IF(INDEX(tab_MinKomp[Konserwacja B 50],MATCH($B153,tab_MinKomp[[Stanowisko / Position ]:[Stanowisko / Position ]],0))="n/a","n/a",EQ153-INDEX(tab_MinKomp[Konserwacja B 50],MATCH($B153,tab_MinKomp[[Stanowisko / Position ]:[Stanowisko / Position ]],0)))</f>
        <v>n/a</v>
      </c>
      <c r="ER154" s="194" t="str">
        <f>IF(INDEX(tab_MinKomp[[Konserwacja EOL ]],MATCH($B153,tab_MinKomp[[Stanowisko / Position ]:[Stanowisko / Position ]],0))="n/a","n/a",ER153-INDEX(tab_MinKomp[[Konserwacja EOL ]],MATCH($B153,tab_MinKomp[[Stanowisko / Position ]:[Stanowisko / Position ]],0)))</f>
        <v>n/a</v>
      </c>
      <c r="ES154" s="194" t="str">
        <f>IF(INDEX(tab_MinKomp[Konserwacja Branson],MATCH($B153,tab_MinKomp[[Stanowisko / Position ]:[Stanowisko / Position ]],0))="n/a","n/a",ES153-INDEX(tab_MinKomp[Konserwacja Branson],MATCH($B153,tab_MinKomp[[Stanowisko / Position ]:[Stanowisko / Position ]],0)))</f>
        <v>n/a</v>
      </c>
      <c r="ET154" s="194" t="str">
        <f>IF(INDEX(tab_MinKomp[Konserwacja coolery],MATCH($B153,tab_MinKomp[[Stanowisko / Position ]:[Stanowisko / Position ]],0))="n/a","n/a",ET153-INDEX(tab_MinKomp[Konserwacja coolery],MATCH($B153,tab_MinKomp[[Stanowisko / Position ]:[Stanowisko / Position ]],0)))</f>
        <v>n/a</v>
      </c>
      <c r="EU154" s="194" t="str">
        <f>IF(INDEX(tab_MinKomp[Konserwacja piecy],MATCH($B153,tab_MinKomp[[Stanowisko / Position ]:[Stanowisko / Position ]],0))="n/a","n/a",EU153-INDEX(tab_MinKomp[Konserwacja piecy],MATCH($B153,tab_MinKomp[[Stanowisko / Position ]:[Stanowisko / Position ]],0)))</f>
        <v>n/a</v>
      </c>
      <c r="EV154" s="194" t="str">
        <f>IF(INDEX(tab_MinKomp[Rysunek techniczny- czytanie],MATCH($B153,tab_MinKomp[[Stanowisko / Position ]:[Stanowisko / Position ]],0))="n/a","n/a",EV153-INDEX(tab_MinKomp[Rysunek techniczny- czytanie],MATCH($B153,tab_MinKomp[[Stanowisko / Position ]:[Stanowisko / Position ]],0)))</f>
        <v>n/a</v>
      </c>
      <c r="EW154" s="194" t="str">
        <f>IF(INDEX(tab_MinKomp[Elektryka],MATCH($B153,tab_MinKomp[[Stanowisko / Position ]:[Stanowisko / Position ]],0))="n/a","n/a",EW153-INDEX(tab_MinKomp[Elektryka],MATCH($B153,tab_MinKomp[[Stanowisko / Position ]:[Stanowisko / Position ]],0)))</f>
        <v>n/a</v>
      </c>
      <c r="EX154" s="194" t="str">
        <f>IF(INDEX(tab_MinKomp[Pneumatyka],MATCH($B153,tab_MinKomp[[Stanowisko / Position ]:[Stanowisko / Position ]],0))="n/a","n/a",EX153-INDEX(tab_MinKomp[Pneumatyka],MATCH($B153,tab_MinKomp[[Stanowisko / Position ]:[Stanowisko / Position ]],0)))</f>
        <v>n/a</v>
      </c>
      <c r="EY154" s="194" t="str">
        <f>IF(INDEX(tab_MinKomp[[Hydraulika ]],MATCH($B153,tab_MinKomp[[Stanowisko / Position ]:[Stanowisko / Position ]],0))="n/a","n/a",EY153-INDEX(tab_MinKomp[[Hydraulika ]],MATCH($B153,tab_MinKomp[[Stanowisko / Position ]:[Stanowisko / Position ]],0)))</f>
        <v>n/a</v>
      </c>
      <c r="EZ154" s="194" t="str">
        <f>IF(INDEX(tab_MinKomp[Podciśnienie],MATCH($B153,tab_MinKomp[[Stanowisko / Position ]:[Stanowisko / Position ]],0))="n/a","n/a",EZ153-INDEX(tab_MinKomp[Podciśnienie],MATCH($B153,tab_MinKomp[[Stanowisko / Position ]:[Stanowisko / Position ]],0)))</f>
        <v>n/a</v>
      </c>
      <c r="FA154" s="194" t="str">
        <f>IF(INDEX(tab_MinKomp[Usuwanie awarii],MATCH($B153,tab_MinKomp[[Stanowisko / Position ]:[Stanowisko / Position ]],0))="n/a","n/a",FA153-INDEX(tab_MinKomp[Usuwanie awarii],MATCH($B153,tab_MinKomp[[Stanowisko / Position ]:[Stanowisko / Position ]],0)))</f>
        <v>n/a</v>
      </c>
      <c r="FB154" s="194" t="str">
        <f>IF(INDEX(tab_MinKomp[Obsługa robotów],MATCH($B153,tab_MinKomp[[Stanowisko / Position ]:[Stanowisko / Position ]],0))="n/a","n/a",FB153-INDEX(tab_MinKomp[Obsługa robotów],MATCH($B153,tab_MinKomp[[Stanowisko / Position ]:[Stanowisko / Position ]],0)))</f>
        <v>n/a</v>
      </c>
      <c r="FC154" s="194" t="str">
        <f>IF(INDEX(tab_MinKomp[Obsługa sterowania maszyny],MATCH($B153,tab_MinKomp[[Stanowisko / Position ]:[Stanowisko / Position ]],0))="n/a","n/a",FC153-INDEX(tab_MinKomp[Obsługa sterowania maszyny],MATCH($B153,tab_MinKomp[[Stanowisko / Position ]:[Stanowisko / Position ]],0)))</f>
        <v>n/a</v>
      </c>
      <c r="FD154" s="194" t="str">
        <f>IF(INDEX(tab_MinKomp[Usuwanie przyczyn żródłowych],MATCH($B153,tab_MinKomp[[Stanowisko / Position ]:[Stanowisko / Position ]],0))="n/a","n/a",FD153-INDEX(tab_MinKomp[Usuwanie przyczyn żródłowych],MATCH($B153,tab_MinKomp[[Stanowisko / Position ]:[Stanowisko / Position ]],0)))</f>
        <v>n/a</v>
      </c>
      <c r="FE154" s="194" t="str">
        <f>IF(INDEX(tab_MinKomp[Cmms stosowanie],MATCH($B153,tab_MinKomp[[Stanowisko / Position ]:[Stanowisko / Position ]],0))="n/a","n/a",FE153-INDEX(tab_MinKomp[Cmms stosowanie],MATCH($B153,tab_MinKomp[[Stanowisko / Position ]:[Stanowisko / Position ]],0)))</f>
        <v>n/a</v>
      </c>
      <c r="FF154" s="190" t="s">
        <v>248</v>
      </c>
      <c r="FG154" s="194" t="str">
        <f>IF(INDEX(tab_MinKomp[Czyszczenie form plastikowych],MATCH($B153,tab_MinKomp[[Stanowisko / Position ]:[Stanowisko / Position ]],0))="n/a","n/a",FG153-INDEX(tab_MinKomp[Czyszczenie form plastikowych],MATCH($B153,tab_MinKomp[[Stanowisko / Position ]:[Stanowisko / Position ]],0)))</f>
        <v>n/a</v>
      </c>
      <c r="FH154" s="194" t="str">
        <f>IF(INDEX(tab_MinKomp[Wymiana form plastik],MATCH($B153,tab_MinKomp[[Stanowisko / Position ]:[Stanowisko / Position ]],0))="n/a","n/a",FH153-INDEX(tab_MinKomp[Wymiana form plastik],MATCH($B153,tab_MinKomp[[Stanowisko / Position ]:[Stanowisko / Position ]],0)))</f>
        <v>n/a</v>
      </c>
      <c r="FI154" s="194" t="str">
        <f>IF(INDEX(tab_MinKomp[Wymiana form guma],MATCH($B153,tab_MinKomp[[Stanowisko / Position ]:[Stanowisko / Position ]],0))="n/a","n/a",FI153-INDEX(tab_MinKomp[Wymiana form guma],MATCH($B153,tab_MinKomp[[Stanowisko / Position ]:[Stanowisko / Position ]],0)))</f>
        <v>n/a</v>
      </c>
      <c r="FJ154" s="194" t="str">
        <f>IF(INDEX(tab_MinKomp[Konserwacja KK],MATCH($B153,tab_MinKomp[[Stanowisko / Position ]:[Stanowisko / Position ]],0))="n/a","n/a",FJ153-INDEX(tab_MinKomp[Konserwacja KK],MATCH($B153,tab_MinKomp[[Stanowisko / Position ]:[Stanowisko / Position ]],0)))</f>
        <v>n/a</v>
      </c>
      <c r="FK154" s="194" t="str">
        <f>IF(INDEX(tab_MinKomp[Konserwacja form guma],MATCH($B153,tab_MinKomp[[Stanowisko / Position ]:[Stanowisko / Position ]],0))="n/a","n/a",FK153-INDEX(tab_MinKomp[Konserwacja form guma],MATCH($B153,tab_MinKomp[[Stanowisko / Position ]:[Stanowisko / Position ]],0)))</f>
        <v>n/a</v>
      </c>
      <c r="FL154" s="194" t="str">
        <f>IF(INDEX(tab_MinKomp[Konserwacja form plastiki],MATCH($B153,tab_MinKomp[[Stanowisko / Position ]:[Stanowisko / Position ]],0))="n/a","n/a",FL153-INDEX(tab_MinKomp[Konserwacja form plastiki],MATCH($B153,tab_MinKomp[[Stanowisko / Position ]:[Stanowisko / Position ]],0)))</f>
        <v>n/a</v>
      </c>
      <c r="FM154" s="194" t="str">
        <f>IF(INDEX(tab_MinKomp[Konserwacja Gorącego Kanału],MATCH($B153,tab_MinKomp[[Stanowisko / Position ]:[Stanowisko / Position ]],0))="n/a","n/a",FM153-INDEX(tab_MinKomp[Konserwacja Gorącego Kanału],MATCH($B153,tab_MinKomp[[Stanowisko / Position ]:[Stanowisko / Position ]],0)))</f>
        <v>n/a</v>
      </c>
      <c r="FN154" s="194" t="str">
        <f>IF(INDEX(tab_MinKomp[MS Office (Excel)],MATCH($B153,tab_MinKomp[[Stanowisko / Position ]:[Stanowisko / Position ]],0))="n/a","n/a",FN153-INDEX(tab_MinKomp[MS Office (Excel)],MATCH($B153,tab_MinKomp[[Stanowisko / Position ]:[Stanowisko / Position ]],0)))</f>
        <v>n/a</v>
      </c>
      <c r="FO154" s="194" t="str">
        <f>IF(INDEX(tab_MinKomp[MS Office (Word)],MATCH($B153,tab_MinKomp[[Stanowisko / Position ]:[Stanowisko / Position ]],0))="n/a","n/a",FO153-INDEX(tab_MinKomp[MS Office (Word)],MATCH($B153,tab_MinKomp[[Stanowisko / Position ]:[Stanowisko / Position ]],0)))</f>
        <v>n/a</v>
      </c>
      <c r="FP154" s="194" t="str">
        <f>IF(INDEX(tab_MinKomp[MS Office (Power Point)],MATCH($B153,tab_MinKomp[[Stanowisko / Position ]:[Stanowisko / Position ]],0))="n/a","n/a",FP153-INDEX(tab_MinKomp[MS Office (Power Point)],MATCH($B153,tab_MinKomp[[Stanowisko / Position ]:[Stanowisko / Position ]],0)))</f>
        <v>n/a</v>
      </c>
      <c r="FQ154" s="196" t="str">
        <f>IF(INDEX(tab_MinKomp[Język angielski / Englisch],MATCH($B153,tab_MinKomp[[Stanowisko / Position ]:[Stanowisko / Position ]],0))="n/a","n/a",FQ153-INDEX(tab_MinKomp[Język angielski / Englisch],MATCH($B153,tab_MinKomp[[Stanowisko / Position ]:[Stanowisko / Position ]],0)))</f>
        <v>n/a</v>
      </c>
      <c r="FR154" s="196" t="str">
        <f>IF(INDEX(tab_MinKomp[Język niemiecki / Deutsch],MATCH($B153,tab_MinKomp[[Stanowisko / Position ]:[Stanowisko / Position ]],0))="n/a","n/a",FR153-INDEX(tab_MinKomp[Język niemiecki / Deutsch],MATCH($B153,tab_MinKomp[[Stanowisko / Position ]:[Stanowisko / Position ]],0)))</f>
        <v>n/a</v>
      </c>
      <c r="FS154" s="194">
        <f>IF(INDEX(tab_MinKomp[Zarządzanie dokumentacją procesową / Process dokumentation management],MATCH($B153,tab_MinKomp[[Stanowisko / Position ]:[Stanowisko / Position ]],0))="n/a","n/a",FS153-INDEX(tab_MinKomp[Zarządzanie dokumentacją procesową / Process dokumentation management],MATCH($B153,tab_MinKomp[[Stanowisko / Position ]:[Stanowisko / Position ]],0)))</f>
        <v>0</v>
      </c>
      <c r="FT154" s="194">
        <f>IF(INDEX(tab_MinKomp[Znajomość procesów z obszaru / Kenntiss der prozesse in dem Bereich],MATCH($B153,tab_MinKomp[[Stanowisko / Position ]:[Stanowisko / Position ]],0))="n/a","n/a",FT153-INDEX(tab_MinKomp[Znajomość procesów z obszaru / Kenntiss der prozesse in dem Bereich],MATCH($B153,tab_MinKomp[[Stanowisko / Position ]:[Stanowisko / Position ]],0)))</f>
        <v>0</v>
      </c>
      <c r="FU154" s="194">
        <f>IF(INDEX(tab_MinKomp[optymalizacja procesów / Prozessoptymalisierung],MATCH($B153,tab_MinKomp[[Stanowisko / Position ]:[Stanowisko / Position ]],0))="n/a","n/a",FU153-INDEX(tab_MinKomp[optymalizacja procesów / Prozessoptymalisierung],MATCH($B153,tab_MinKomp[[Stanowisko / Position ]:[Stanowisko / Position ]],0)))</f>
        <v>0</v>
      </c>
      <c r="FV154" s="194">
        <f>IF(INDEX(tab_MinKomp[Umiejętności szkoleniowe / Trainingsfähigkeiten],MATCH($B153,tab_MinKomp[[Stanowisko / Position ]:[Stanowisko / Position ]],0))="n/a","n/a",FV153-INDEX(tab_MinKomp[Umiejętności szkoleniowe / Trainingsfähigkeiten],MATCH($B153,tab_MinKomp[[Stanowisko / Position ]:[Stanowisko / Position ]],0)))</f>
        <v>1</v>
      </c>
      <c r="FW154" s="194">
        <f>IF(INDEX(tab_MinKomp[Analityczne myślenie, podejście / Analitysches Denken, Einstellung],MATCH($B153,tab_MinKomp[[Stanowisko / Position ]:[Stanowisko / Position ]],0))="n/a","n/a",FW153-INDEX(tab_MinKomp[Analityczne myślenie, podejście / Analitysches Denken, Einstellung],MATCH($B153,tab_MinKomp[[Stanowisko / Position ]:[Stanowisko / Position ]],0)))</f>
        <v>0</v>
      </c>
      <c r="FX154" s="194">
        <f>IF(INDEX(tab_MinKomp[Dokładność, precyzja w dzialaniu / Genauigkeit, Präzision in die Arbeit],MATCH($B153,tab_MinKomp[[Stanowisko / Position ]:[Stanowisko / Position ]],0))="n/a","n/a",FX153-INDEX(tab_MinKomp[Dokładność, precyzja w dzialaniu / Genauigkeit, Präzision in die Arbeit],MATCH($B153,tab_MinKomp[[Stanowisko / Position ]:[Stanowisko / Position ]],0)))</f>
        <v>0</v>
      </c>
      <c r="FY154" s="194">
        <f>IF(INDEX(tab_MinKomp[Dyspozycyjność / Verfügbarkeit],MATCH($B153,tab_MinKomp[[Stanowisko / Position ]:[Stanowisko / Position ]],0))="n/a","n/a",FY153-INDEX(tab_MinKomp[Dyspozycyjność / Verfügbarkeit],MATCH($B153,tab_MinKomp[[Stanowisko / Position ]:[Stanowisko / Position ]],0)))</f>
        <v>0</v>
      </c>
      <c r="FZ154" s="194">
        <f>IF(INDEX(tab_MinKomp[Zaangażowanie / 
Engagement],MATCH($B153,tab_MinKomp[[Stanowisko / Position ]:[Stanowisko / Position ]],0))="n/a","n/a",FZ153-INDEX(tab_MinKomp[Zaangażowanie / 
Engagement],MATCH($B153,tab_MinKomp[[Stanowisko / Position ]:[Stanowisko / Position ]],0)))</f>
        <v>0</v>
      </c>
      <c r="GA154" s="194" t="str">
        <f>IF(INDEX(tab_MinKomp[Konserwacja form guma],MATCH($B153,tab_MinKomp[[Stanowisko / Position ]:[Stanowisko / Position ]],0))="n/a","n/a",GA153-INDEX(tab_MinKomp[Konserwacja form guma],MATCH($B153,tab_MinKomp[[Stanowisko / Position ]:[Stanowisko / Position ]],0)))</f>
        <v>n/a</v>
      </c>
      <c r="GB154" s="194" t="str">
        <f>IF(INDEX(tab_MinKomp[Konserwacja form plastiki],MATCH($B153,tab_MinKomp[[Stanowisko / Position ]:[Stanowisko / Position ]],0))="n/a","n/a",GB153-INDEX(tab_MinKomp[Konserwacja form plastiki],MATCH($B153,tab_MinKomp[[Stanowisko / Position ]:[Stanowisko / Position ]],0)))</f>
        <v>n/a</v>
      </c>
      <c r="GC154" s="194">
        <f>IF(INDEX(tab_MinKomp[Elastyczność w działaniu],MATCH($B153,tab_MinKomp[[Stanowisko / Position ]:[Stanowisko / Position ]],0))="n/a","n/a",GC153-INDEX(tab_MinKomp[Elastyczność w działaniu],MATCH($B153,tab_MinKomp[[Stanowisko / Position ]:[Stanowisko / Position ]],0)))</f>
        <v>0</v>
      </c>
      <c r="GD154" s="194">
        <f>IF(INDEX(tab_MinKomp[Komunikatywność],MATCH($B153,tab_MinKomp[[Stanowisko / Position ]:[Stanowisko / Position ]],0))="n/a","n/a",GD153-INDEX(tab_MinKomp[Komunikatywność],MATCH($B153,tab_MinKomp[[Stanowisko / Position ]:[Stanowisko / Position ]],0)))</f>
        <v>0</v>
      </c>
      <c r="GE154" s="193" t="str">
        <f>IF(INDEX(tab_MinKomp[Motywowanie i budowanie zaangażowania zespołu],MATCH($B153,tab_MinKomp[[Stanowisko / Position ]:[Stanowisko / Position ]],0))="n/a","n/a",GE153-INDEX(tab_MinKomp[Motywowanie i budowanie zaangażowania zespołu],MATCH($B153,tab_MinKomp[[Stanowisko / Position ]:[Stanowisko / Position ]],0)))</f>
        <v>n/a</v>
      </c>
      <c r="GF154" s="186" t="s">
        <v>248</v>
      </c>
      <c r="GG154" s="186" t="s">
        <v>248</v>
      </c>
      <c r="GH154" s="186" t="s">
        <v>248</v>
      </c>
      <c r="GI154" s="186" t="s">
        <v>248</v>
      </c>
      <c r="GJ154" s="186" t="s">
        <v>248</v>
      </c>
      <c r="GK154" s="186" t="s">
        <v>248</v>
      </c>
      <c r="GL154" s="186" t="s">
        <v>248</v>
      </c>
      <c r="GM154" s="186" t="s">
        <v>248</v>
      </c>
      <c r="GN154" s="186" t="s">
        <v>248</v>
      </c>
      <c r="GO154" s="186" t="s">
        <v>248</v>
      </c>
      <c r="GP154" s="186" t="s">
        <v>248</v>
      </c>
      <c r="GQ154" s="186" t="s">
        <v>248</v>
      </c>
      <c r="GR154" s="186" t="s">
        <v>248</v>
      </c>
      <c r="GS154" s="186" t="s">
        <v>248</v>
      </c>
      <c r="GT154" s="186" t="s">
        <v>248</v>
      </c>
      <c r="GU154" s="186" t="s">
        <v>248</v>
      </c>
      <c r="GV154" s="186" t="s">
        <v>248</v>
      </c>
      <c r="GW154" s="186" t="s">
        <v>248</v>
      </c>
      <c r="GX154" s="186" t="s">
        <v>248</v>
      </c>
      <c r="GY154" s="186" t="s">
        <v>248</v>
      </c>
      <c r="GZ154" s="261" t="s">
        <v>248</v>
      </c>
      <c r="HA154" s="261" t="s">
        <v>248</v>
      </c>
      <c r="HB154" s="191">
        <f>SUM(G154:GE154)/(HB153-(SUM(G154:GE154)))</f>
        <v>3.5087719298245612E-2</v>
      </c>
    </row>
    <row r="155" spans="1:211" ht="24.9" customHeight="1" x14ac:dyDescent="0.3">
      <c r="A155" s="105" t="s">
        <v>320</v>
      </c>
      <c r="B155" s="105" t="s">
        <v>315</v>
      </c>
      <c r="C155" s="105" t="s">
        <v>394</v>
      </c>
      <c r="D155" s="105">
        <v>1534</v>
      </c>
      <c r="E155" s="394" t="s">
        <v>463</v>
      </c>
      <c r="F155" s="185" t="s">
        <v>374</v>
      </c>
      <c r="G155" s="186">
        <v>2</v>
      </c>
      <c r="H155" s="186">
        <v>2</v>
      </c>
      <c r="I155" s="186">
        <v>2</v>
      </c>
      <c r="J155" s="186">
        <v>2</v>
      </c>
      <c r="K155" s="186">
        <v>2</v>
      </c>
      <c r="L155" s="186" t="s">
        <v>248</v>
      </c>
      <c r="M155" s="186" t="s">
        <v>248</v>
      </c>
      <c r="N155" s="186" t="s">
        <v>248</v>
      </c>
      <c r="O155" s="186">
        <v>1</v>
      </c>
      <c r="P155" s="186">
        <v>1</v>
      </c>
      <c r="Q155" s="186" t="s">
        <v>248</v>
      </c>
      <c r="R155" s="186" t="s">
        <v>248</v>
      </c>
      <c r="S155" s="186" t="s">
        <v>248</v>
      </c>
      <c r="T155" s="186" t="s">
        <v>248</v>
      </c>
      <c r="U155" s="186" t="s">
        <v>248</v>
      </c>
      <c r="V155" s="186" t="s">
        <v>248</v>
      </c>
      <c r="W155" s="186" t="s">
        <v>248</v>
      </c>
      <c r="X155" s="186" t="s">
        <v>248</v>
      </c>
      <c r="Y155" s="186" t="s">
        <v>248</v>
      </c>
      <c r="Z155" s="186" t="s">
        <v>248</v>
      </c>
      <c r="AA155" s="186" t="s">
        <v>248</v>
      </c>
      <c r="AB155" s="186" t="s">
        <v>248</v>
      </c>
      <c r="AC155" s="186" t="s">
        <v>248</v>
      </c>
      <c r="AD155" s="186" t="s">
        <v>248</v>
      </c>
      <c r="AE155" s="186" t="s">
        <v>248</v>
      </c>
      <c r="AF155" s="186" t="s">
        <v>248</v>
      </c>
      <c r="AG155" s="186" t="s">
        <v>248</v>
      </c>
      <c r="AH155" s="186" t="s">
        <v>248</v>
      </c>
      <c r="AI155" s="186" t="s">
        <v>248</v>
      </c>
      <c r="AJ155" s="186" t="s">
        <v>248</v>
      </c>
      <c r="AK155" s="186" t="s">
        <v>248</v>
      </c>
      <c r="AL155" s="186">
        <v>2</v>
      </c>
      <c r="AM155" s="186" t="s">
        <v>248</v>
      </c>
      <c r="AN155" s="186" t="s">
        <v>248</v>
      </c>
      <c r="AO155" s="186">
        <v>1</v>
      </c>
      <c r="AP155" s="186" t="s">
        <v>248</v>
      </c>
      <c r="AQ155" s="186">
        <v>1</v>
      </c>
      <c r="AR155" s="186" t="s">
        <v>248</v>
      </c>
      <c r="AS155" s="186" t="s">
        <v>248</v>
      </c>
      <c r="AT155" s="186" t="s">
        <v>248</v>
      </c>
      <c r="AU155" s="186" t="s">
        <v>248</v>
      </c>
      <c r="AV155" s="186">
        <v>2</v>
      </c>
      <c r="AW155" s="186">
        <v>1</v>
      </c>
      <c r="AX155" s="186" t="s">
        <v>248</v>
      </c>
      <c r="AY155" s="186" t="s">
        <v>248</v>
      </c>
      <c r="AZ155" s="186" t="s">
        <v>248</v>
      </c>
      <c r="BA155" s="186">
        <v>1</v>
      </c>
      <c r="BB155" s="186">
        <v>1</v>
      </c>
      <c r="BC155" s="186" t="s">
        <v>248</v>
      </c>
      <c r="BD155" s="186" t="s">
        <v>248</v>
      </c>
      <c r="BE155" s="186" t="s">
        <v>248</v>
      </c>
      <c r="BF155" s="186" t="s">
        <v>248</v>
      </c>
      <c r="BG155" s="186" t="s">
        <v>248</v>
      </c>
      <c r="BH155" s="186" t="s">
        <v>248</v>
      </c>
      <c r="BI155" s="186" t="s">
        <v>248</v>
      </c>
      <c r="BJ155" s="186" t="s">
        <v>248</v>
      </c>
      <c r="BK155" s="186" t="s">
        <v>248</v>
      </c>
      <c r="BL155" s="186" t="s">
        <v>248</v>
      </c>
      <c r="BM155" s="186" t="s">
        <v>248</v>
      </c>
      <c r="BN155" s="186" t="s">
        <v>248</v>
      </c>
      <c r="BO155" s="186" t="s">
        <v>248</v>
      </c>
      <c r="BP155" s="186" t="s">
        <v>248</v>
      </c>
      <c r="BQ155" s="186">
        <v>2</v>
      </c>
      <c r="BR155" s="186" t="s">
        <v>248</v>
      </c>
      <c r="BS155" s="186">
        <v>2</v>
      </c>
      <c r="BT155" s="186" t="s">
        <v>248</v>
      </c>
      <c r="BU155" s="186">
        <v>2</v>
      </c>
      <c r="BV155" s="186" t="s">
        <v>248</v>
      </c>
      <c r="BW155" s="186">
        <v>2</v>
      </c>
      <c r="BX155" s="186">
        <v>2</v>
      </c>
      <c r="BY155" s="186" t="s">
        <v>248</v>
      </c>
      <c r="BZ155" s="186">
        <v>2</v>
      </c>
      <c r="CA155" s="186" t="s">
        <v>248</v>
      </c>
      <c r="CB155" s="186">
        <v>2</v>
      </c>
      <c r="CC155" s="186" t="s">
        <v>248</v>
      </c>
      <c r="CD155" s="186">
        <v>1</v>
      </c>
      <c r="CE155" s="186">
        <v>1</v>
      </c>
      <c r="CF155" s="186">
        <v>1</v>
      </c>
      <c r="CG155" s="186">
        <v>1</v>
      </c>
      <c r="CH155" s="186" t="s">
        <v>248</v>
      </c>
      <c r="CI155" s="186" t="s">
        <v>248</v>
      </c>
      <c r="CJ155" s="186" t="s">
        <v>248</v>
      </c>
      <c r="CK155" s="186" t="s">
        <v>248</v>
      </c>
      <c r="CL155" s="186" t="s">
        <v>248</v>
      </c>
      <c r="CM155" s="186" t="s">
        <v>248</v>
      </c>
      <c r="CN155" s="186" t="s">
        <v>248</v>
      </c>
      <c r="CO155" s="186" t="s">
        <v>248</v>
      </c>
      <c r="CP155" s="186" t="s">
        <v>248</v>
      </c>
      <c r="CQ155" s="186" t="s">
        <v>248</v>
      </c>
      <c r="CR155" s="186" t="s">
        <v>248</v>
      </c>
      <c r="CS155" s="186" t="s">
        <v>248</v>
      </c>
      <c r="CT155" s="186" t="s">
        <v>248</v>
      </c>
      <c r="CU155" s="186" t="s">
        <v>248</v>
      </c>
      <c r="CV155" s="186" t="s">
        <v>248</v>
      </c>
      <c r="CW155" s="186">
        <v>2</v>
      </c>
      <c r="CX155" s="186" t="s">
        <v>248</v>
      </c>
      <c r="CY155" s="186" t="s">
        <v>248</v>
      </c>
      <c r="CZ155" s="186" t="s">
        <v>248</v>
      </c>
      <c r="DA155" s="186" t="s">
        <v>248</v>
      </c>
      <c r="DB155" s="186" t="s">
        <v>248</v>
      </c>
      <c r="DC155" s="186" t="s">
        <v>248</v>
      </c>
      <c r="DD155" s="186" t="s">
        <v>248</v>
      </c>
      <c r="DE155" s="186" t="s">
        <v>248</v>
      </c>
      <c r="DF155" s="186">
        <v>1</v>
      </c>
      <c r="DG155" s="186" t="s">
        <v>248</v>
      </c>
      <c r="DH155" s="186" t="s">
        <v>248</v>
      </c>
      <c r="DI155" s="186" t="s">
        <v>248</v>
      </c>
      <c r="DJ155" s="186" t="s">
        <v>248</v>
      </c>
      <c r="DK155" s="186" t="s">
        <v>248</v>
      </c>
      <c r="DL155" s="186" t="s">
        <v>248</v>
      </c>
      <c r="DM155" s="186" t="s">
        <v>248</v>
      </c>
      <c r="DN155" s="186" t="s">
        <v>248</v>
      </c>
      <c r="DO155" s="186" t="s">
        <v>248</v>
      </c>
      <c r="DP155" s="186" t="s">
        <v>248</v>
      </c>
      <c r="DQ155" s="186" t="s">
        <v>248</v>
      </c>
      <c r="DR155" s="186" t="s">
        <v>248</v>
      </c>
      <c r="DS155" s="186" t="s">
        <v>248</v>
      </c>
      <c r="DT155" s="186" t="s">
        <v>248</v>
      </c>
      <c r="DU155" s="186" t="s">
        <v>248</v>
      </c>
      <c r="DV155" s="186" t="s">
        <v>248</v>
      </c>
      <c r="DW155" s="186" t="s">
        <v>248</v>
      </c>
      <c r="DX155" s="186" t="s">
        <v>248</v>
      </c>
      <c r="DY155" s="186" t="s">
        <v>248</v>
      </c>
      <c r="DZ155" s="186" t="s">
        <v>248</v>
      </c>
      <c r="EA155" s="186" t="s">
        <v>248</v>
      </c>
      <c r="EB155" s="186" t="s">
        <v>248</v>
      </c>
      <c r="EC155" s="186" t="s">
        <v>248</v>
      </c>
      <c r="ED155" s="186" t="s">
        <v>248</v>
      </c>
      <c r="EE155" s="186" t="s">
        <v>248</v>
      </c>
      <c r="EF155" s="186" t="s">
        <v>248</v>
      </c>
      <c r="EG155" s="186" t="s">
        <v>248</v>
      </c>
      <c r="EH155" s="186" t="s">
        <v>248</v>
      </c>
      <c r="EI155" s="186" t="s">
        <v>248</v>
      </c>
      <c r="EJ155" s="186" t="s">
        <v>248</v>
      </c>
      <c r="EK155" s="186" t="s">
        <v>248</v>
      </c>
      <c r="EL155" s="184" t="s">
        <v>248</v>
      </c>
      <c r="EM155" s="184" t="s">
        <v>248</v>
      </c>
      <c r="EN155" s="184" t="s">
        <v>248</v>
      </c>
      <c r="EO155" s="186" t="s">
        <v>248</v>
      </c>
      <c r="EP155" s="186" t="s">
        <v>248</v>
      </c>
      <c r="EQ155" s="186" t="s">
        <v>248</v>
      </c>
      <c r="ER155" s="186" t="s">
        <v>248</v>
      </c>
      <c r="ES155" s="186" t="s">
        <v>248</v>
      </c>
      <c r="ET155" s="186" t="s">
        <v>248</v>
      </c>
      <c r="EU155" s="186" t="s">
        <v>248</v>
      </c>
      <c r="EV155" s="186" t="s">
        <v>248</v>
      </c>
      <c r="EW155" s="186" t="s">
        <v>248</v>
      </c>
      <c r="EX155" s="186" t="s">
        <v>248</v>
      </c>
      <c r="EY155" s="186" t="s">
        <v>248</v>
      </c>
      <c r="EZ155" s="186" t="s">
        <v>248</v>
      </c>
      <c r="FA155" s="186" t="s">
        <v>248</v>
      </c>
      <c r="FB155" s="186" t="s">
        <v>248</v>
      </c>
      <c r="FC155" s="186" t="s">
        <v>248</v>
      </c>
      <c r="FD155" s="186" t="s">
        <v>248</v>
      </c>
      <c r="FE155" s="186" t="s">
        <v>248</v>
      </c>
      <c r="FF155" s="186" t="s">
        <v>248</v>
      </c>
      <c r="FG155" s="186" t="s">
        <v>248</v>
      </c>
      <c r="FH155" s="186" t="s">
        <v>248</v>
      </c>
      <c r="FI155" s="186" t="s">
        <v>248</v>
      </c>
      <c r="FJ155" s="186" t="s">
        <v>248</v>
      </c>
      <c r="FK155" s="186" t="s">
        <v>248</v>
      </c>
      <c r="FL155" s="186" t="s">
        <v>248</v>
      </c>
      <c r="FM155" s="186" t="s">
        <v>248</v>
      </c>
      <c r="FN155" s="187" t="s">
        <v>248</v>
      </c>
      <c r="FO155" s="187" t="s">
        <v>248</v>
      </c>
      <c r="FP155" s="187" t="s">
        <v>248</v>
      </c>
      <c r="FQ155" s="187" t="s">
        <v>248</v>
      </c>
      <c r="FR155" s="187" t="s">
        <v>248</v>
      </c>
      <c r="FS155" s="186">
        <v>2</v>
      </c>
      <c r="FT155" s="186">
        <v>2</v>
      </c>
      <c r="FU155" s="186">
        <v>1</v>
      </c>
      <c r="FV155" s="186">
        <v>1</v>
      </c>
      <c r="FW155" s="186">
        <v>1</v>
      </c>
      <c r="FX155" s="186">
        <v>1</v>
      </c>
      <c r="FY155" s="186">
        <v>1</v>
      </c>
      <c r="FZ155" s="186">
        <v>1</v>
      </c>
      <c r="GA155" s="186" t="s">
        <v>248</v>
      </c>
      <c r="GB155" s="186" t="s">
        <v>248</v>
      </c>
      <c r="GC155" s="186">
        <v>2</v>
      </c>
      <c r="GD155" s="186">
        <v>1</v>
      </c>
      <c r="GE155" s="186" t="s">
        <v>248</v>
      </c>
      <c r="GF155" s="186" t="s">
        <v>248</v>
      </c>
      <c r="GG155" s="186" t="s">
        <v>248</v>
      </c>
      <c r="GH155" s="186" t="s">
        <v>248</v>
      </c>
      <c r="GI155" s="186" t="s">
        <v>248</v>
      </c>
      <c r="GJ155" s="186" t="s">
        <v>248</v>
      </c>
      <c r="GK155" s="186" t="s">
        <v>248</v>
      </c>
      <c r="GL155" s="186" t="s">
        <v>248</v>
      </c>
      <c r="GM155" s="186" t="s">
        <v>248</v>
      </c>
      <c r="GN155" s="186" t="s">
        <v>248</v>
      </c>
      <c r="GO155" s="186" t="s">
        <v>248</v>
      </c>
      <c r="GP155" s="186" t="s">
        <v>248</v>
      </c>
      <c r="GQ155" s="186" t="s">
        <v>248</v>
      </c>
      <c r="GR155" s="186" t="s">
        <v>248</v>
      </c>
      <c r="GS155" s="186" t="s">
        <v>248</v>
      </c>
      <c r="GT155" s="186" t="s">
        <v>248</v>
      </c>
      <c r="GU155" s="186" t="s">
        <v>248</v>
      </c>
      <c r="GV155" s="186" t="s">
        <v>248</v>
      </c>
      <c r="GW155" s="186" t="s">
        <v>248</v>
      </c>
      <c r="GX155" s="186" t="s">
        <v>248</v>
      </c>
      <c r="GY155" s="186" t="s">
        <v>248</v>
      </c>
      <c r="GZ155" s="261" t="s">
        <v>248</v>
      </c>
      <c r="HA155" s="261" t="s">
        <v>248</v>
      </c>
      <c r="HB155" s="188">
        <f>SUM(G155:GE155)</f>
        <v>55</v>
      </c>
    </row>
    <row r="156" spans="1:211" ht="24.9" customHeight="1" thickBot="1" x14ac:dyDescent="0.35">
      <c r="A156" s="108" t="str">
        <f>A155</f>
        <v>Prod.-Q-4</v>
      </c>
      <c r="B156" s="108" t="str">
        <f>B155</f>
        <v>Pracownik Produkcji</v>
      </c>
      <c r="C156" s="108" t="str">
        <f>C155</f>
        <v>PB</v>
      </c>
      <c r="D156" s="108">
        <f>D155</f>
        <v>1534</v>
      </c>
      <c r="E156" s="395"/>
      <c r="F156" s="189" t="s">
        <v>375</v>
      </c>
      <c r="G156" s="192">
        <f>IF(INDEX(tab_MinKomp[Przepisy BHP / BHP Vorschriften],MATCH($B155,tab_MinKomp[[Stanowisko / Position ]:[Stanowisko / Position ]],0))="n/a","n/a",G155-INDEX(tab_MinKomp[Przepisy BHP / BHP Vorschriften],MATCH($B155,tab_MinKomp[[Stanowisko / Position ]:[Stanowisko / Position ]],0)))</f>
        <v>0</v>
      </c>
      <c r="H156" s="193">
        <f>IF(INDEX(tab_MinKomp[Przepisy PPOŻ / Brandschutzbestimmungen],MATCH($B155,tab_MinKomp[[Stanowisko / Position ]:[Stanowisko / Position ]],0))="n/a","n/a",H155-INDEX(tab_MinKomp[Przepisy PPOŻ / Brandschutzbestimmungen],MATCH($B155,tab_MinKomp[[Stanowisko / Position ]:[Stanowisko / Position ]],0)))</f>
        <v>1</v>
      </c>
      <c r="I156" s="193">
        <f>IF(INDEX(tab_MinKomp[Ryzyko zawodowe na stanowiskach pracyv/ Berufliche Risiken an Arbeitsstellen],MATCH($B155,tab_MinKomp[[Stanowisko / Position ]:[Stanowisko / Position ]],0))="n/a","n/a",I155-INDEX(tab_MinKomp[Ryzyko zawodowe na stanowiskach pracyv/ Berufliche Risiken an Arbeitsstellen],MATCH($B155,tab_MinKomp[[Stanowisko / Position ]:[Stanowisko / Position ]],0)))</f>
        <v>0</v>
      </c>
      <c r="J156" s="193">
        <f>IF(INDEX(tab_MinKomp[Gospodarka substancjami niebezpiecznymi / Gefahrstoffmanagement],MATCH($B155,tab_MinKomp[[Stanowisko / Position ]:[Stanowisko / Position ]],0))="n/a","n/a",J155-INDEX(tab_MinKomp[Gospodarka substancjami niebezpiecznymi / Gefahrstoffmanagement],MATCH($B155,tab_MinKomp[[Stanowisko / Position ]:[Stanowisko / Position ]],0)))</f>
        <v>1</v>
      </c>
      <c r="K156" s="193">
        <f>IF(INDEX(tab_MinKomp[Gospodarka odpadami / Abfallwirtschaft],MATCH($B155,tab_MinKomp[[Stanowisko / Position ]:[Stanowisko / Position ]],0))="n/a","n/a",K155-INDEX(tab_MinKomp[Gospodarka odpadami / Abfallwirtschaft],MATCH($B155,tab_MinKomp[[Stanowisko / Position ]:[Stanowisko / Position ]],0)))</f>
        <v>1</v>
      </c>
      <c r="L156" s="194" t="str">
        <f>IF(INDEX(tab_MinKomp[Przepisy kodeksu pracy / Bestimmungen des Arbeitsgesetzes],MATCH($B155,tab_MinKomp[[Stanowisko / Position ]:[Stanowisko / Position ]],0))="n/a","n/a",L155-INDEX(tab_MinKomp[Przepisy kodeksu pracy / Bestimmungen des Arbeitsgesetzes],MATCH($B155,tab_MinKomp[[Stanowisko / Position ]:[Stanowisko / Position ]],0)))</f>
        <v>n/a</v>
      </c>
      <c r="M156" s="195" t="str">
        <f>IF(INDEX(tab_MinKomp[Przepisy o ub.społ. ZUS  / Sozialversicherungsvorschriften],MATCH($B155,tab_MinKomp[[Stanowisko / Position ]:[Stanowisko / Position ]],0))="n/a","n/a",M155-INDEX(tab_MinKomp[Przepisy o ub.społ. ZUS  / Sozialversicherungsvorschriften],MATCH($B155,tab_MinKomp[[Stanowisko / Position ]:[Stanowisko / Position ]],0)))</f>
        <v>n/a</v>
      </c>
      <c r="N156" s="194" t="str">
        <f>IF(INDEX(tab_MinKomp[PRZEPISY O PDOF /persönlich Einkommensteuergesetz ],MATCH($B155,tab_MinKomp[[Stanowisko / Position ]:[Stanowisko / Position ]],0))="n/a","n/a",N155-INDEX(tab_MinKomp[PRZEPISY O PDOF /persönlich Einkommensteuergesetz ],MATCH($B155,tab_MinKomp[[Stanowisko / Position ]:[Stanowisko / Position ]],0)))</f>
        <v>n/a</v>
      </c>
      <c r="O156" s="194">
        <f>IF(INDEX(tab_MinKomp[Regulamin pracy / Arbeitsordnung],MATCH($B155,tab_MinKomp[[Stanowisko / Position ]:[Stanowisko / Position ]],0))="n/a","n/a",O155-INDEX(tab_MinKomp[Regulamin pracy / Arbeitsordnung],MATCH($B155,tab_MinKomp[[Stanowisko / Position ]:[Stanowisko / Position ]],0)))</f>
        <v>0</v>
      </c>
      <c r="P156" s="194">
        <f>IF(INDEX(tab_MinKomp[Regulamin wynagradzania / Vergütungsordnung],MATCH($B155,tab_MinKomp[[Stanowisko / Position ]:[Stanowisko / Position ]],0))="n/a","n/a",P155-INDEX(tab_MinKomp[Regulamin wynagradzania / Vergütungsordnung],MATCH($B155,tab_MinKomp[[Stanowisko / Position ]:[Stanowisko / Position ]],0)))</f>
        <v>0</v>
      </c>
      <c r="Q156" s="194" t="str">
        <f>IF(INDEX(tab_MinKomp[System R2PŁATNIK PRO: Płace / Lohnabrechnung],MATCH($B155,tab_MinKomp[[Stanowisko / Position ]:[Stanowisko / Position ]],0))="n/a","n/a",Q155-INDEX(tab_MinKomp[System R2PŁATNIK PRO: Płace / Lohnabrechnung],MATCH($B155,tab_MinKomp[[Stanowisko / Position ]:[Stanowisko / Position ]],0)))</f>
        <v>n/a</v>
      </c>
      <c r="R156" s="194" t="str">
        <f>IF(INDEX(tab_MinKomp[SystemR2PŁATNIK PRO: KADRY / Personaldaten],MATCH($B155,tab_MinKomp[[Stanowisko / Position ]:[Stanowisko / Position ]],0))="n/a","n/a",R155-INDEX(tab_MinKomp[SystemR2PŁATNIK PRO: KADRY / Personaldaten],MATCH($B155,tab_MinKomp[[Stanowisko / Position ]:[Stanowisko / Position ]],0)))</f>
        <v>n/a</v>
      </c>
      <c r="S156" s="194" t="str">
        <f>IF(INDEX(tab_MinKomp[SYSTEM R2PŁATNIK PRO: zarządzanie pracownikami / Arbeitsverwaltung],MATCH($B155,tab_MinKomp[[Stanowisko / Position ]:[Stanowisko / Position ]],0))="n/a","n/a",S155-INDEX(tab_MinKomp[SYSTEM R2PŁATNIK PRO: zarządzanie pracownikami / Arbeitsverwaltung],MATCH($B155,tab_MinKomp[[Stanowisko / Position ]:[Stanowisko / Position ]],0)))</f>
        <v>n/a</v>
      </c>
      <c r="T156" s="194" t="str">
        <f>IF(INDEX(tab_MinKomp[Doradztwo, wsparcie personalne / Personalberatung und Unterstützung],MATCH($B155,tab_MinKomp[[Stanowisko / Position ]:[Stanowisko / Position ]],0))="n/a","n/a",T155-INDEX(tab_MinKomp[Doradztwo, wsparcie personalne / Personalberatung und Unterstützung],MATCH($B155,tab_MinKomp[[Stanowisko / Position ]:[Stanowisko / Position ]],0)))</f>
        <v>n/a</v>
      </c>
      <c r="U156" s="194" t="str">
        <f>IF(INDEX(tab_MinKomp[Przepisy o podatku VAT / MwSt.- Gesetz],MATCH($B155,tab_MinKomp[[Stanowisko / Position ]:[Stanowisko / Position ]],0))="n/a","n/a",U155-INDEX(tab_MinKomp[Przepisy o podatku VAT / MwSt.- Gesetz],MATCH($B155,tab_MinKomp[[Stanowisko / Position ]:[Stanowisko / Position ]],0)))</f>
        <v>n/a</v>
      </c>
      <c r="V156" s="194" t="str">
        <f>IF(INDEX(tab_MinKomp[PrzepisyPDOP / geschäftlich Einkommensteuergesetz],MATCH($B155,tab_MinKomp[[Stanowisko / Position ]:[Stanowisko / Position ]],0))="n/a","n/a",V155-INDEX(tab_MinKomp[PrzepisyPDOP / geschäftlich Einkommensteuergesetz],MATCH($B155,tab_MinKomp[[Stanowisko / Position ]:[Stanowisko / Position ]],0)))</f>
        <v>n/a</v>
      </c>
      <c r="W156" s="194" t="str">
        <f>IF(INDEX(tab_MinKomp[System BAAN / FINANSE (FIBU)],MATCH($B155,tab_MinKomp[[Stanowisko / Position ]:[Stanowisko / Position ]],0))="n/a","n/a",W155-INDEX(tab_MinKomp[System BAAN / FINANSE (FIBU)],MATCH($B155,tab_MinKomp[[Stanowisko / Position ]:[Stanowisko / Position ]],0)))</f>
        <v>n/a</v>
      </c>
      <c r="X156" s="194" t="str">
        <f>IF(INDEX(tab_MinKomp[Systemy pomocnicze / Hilfssysteme(STOCKPROGRAM, KALK2000 etc.)],MATCH($B155,tab_MinKomp[[Stanowisko / Position ]:[Stanowisko / Position ]],0))="n/a","n/a",X155-INDEX(tab_MinKomp[Systemy pomocnicze / Hilfssysteme(STOCKPROGRAM, KALK2000 etc.)],MATCH($B155,tab_MinKomp[[Stanowisko / Position ]:[Stanowisko / Position ]],0)))</f>
        <v>n/a</v>
      </c>
      <c r="Y156" s="194" t="str">
        <f>IF(INDEX(tab_MinKomp[Polityka rachunkowości / Buchführungspolitik],MATCH($B155,tab_MinKomp[[Stanowisko / Position ]:[Stanowisko / Position ]],0))="n/a","n/a",Y155-INDEX(tab_MinKomp[Polityka rachunkowości / Buchführungspolitik],MATCH($B155,tab_MinKomp[[Stanowisko / Position ]:[Stanowisko / Position ]],0)))</f>
        <v>n/a</v>
      </c>
      <c r="Z156" s="194" t="str">
        <f>IF(INDEX(tab_MinKomp[Ustawa o rachunkowości / Rechnungslegungsgesetz],MATCH($B155,tab_MinKomp[[Stanowisko / Position ]:[Stanowisko / Position ]],0))="n/a","n/a",Z155-INDEX(tab_MinKomp[Ustawa o rachunkowości / Rechnungslegungsgesetz],MATCH($B155,tab_MinKomp[[Stanowisko / Position ]:[Stanowisko / Position ]],0)))</f>
        <v>n/a</v>
      </c>
      <c r="AA156" s="194" t="str">
        <f>IF(INDEX(tab_MinKomp[WORKFLOW - TS-100],MATCH($B155,tab_MinKomp[[Stanowisko / Position ]:[Stanowisko / Position ]],0))="n/a","n/a",AA155-INDEX(tab_MinKomp[WORKFLOW - TS-100],MATCH($B155,tab_MinKomp[[Stanowisko / Position ]:[Stanowisko / Position ]],0)))</f>
        <v>n/a</v>
      </c>
      <c r="AB156" s="194" t="str">
        <f>IF(INDEX(tab_MinKomp[WORKFLOW - SFMS],MATCH($B155,tab_MinKomp[[Stanowisko / Position ]:[Stanowisko / Position ]],0))="n/a","n/a",AB155-INDEX(tab_MinKomp[WORKFLOW - SFMS],MATCH($B155,tab_MinKomp[[Stanowisko / Position ]:[Stanowisko / Position ]],0)))</f>
        <v>n/a</v>
      </c>
      <c r="AC156" s="194" t="str">
        <f>IF(INDEX(tab_MinKomp[System ISO 9001:2015],MATCH($B155,tab_MinKomp[[Stanowisko / Position ]:[Stanowisko / Position ]],0))="n/a","n/a",AC155-INDEX(tab_MinKomp[System ISO 9001:2015],MATCH($B155,tab_MinKomp[[Stanowisko / Position ]:[Stanowisko / Position ]],0)))</f>
        <v>n/a</v>
      </c>
      <c r="AD156" s="194" t="str">
        <f>IF(INDEX(tab_MinKomp[System ISO 9001:2015],MATCH($B155,tab_MinKomp[[Stanowisko / Position ]:[Stanowisko / Position ]],0))="n/a","n/a",AD155-INDEX(tab_MinKomp[System ISO 9001:2015],MATCH($B155,tab_MinKomp[[Stanowisko / Position ]:[Stanowisko / Position ]],0)))</f>
        <v>n/a</v>
      </c>
      <c r="AE156" s="194" t="str">
        <f>IF(INDEX(tab_MinKomp[System ISO 9001:2015],MATCH($B155,tab_MinKomp[[Stanowisko / Position ]:[Stanowisko / Position ]],0))="n/a","n/a",AE155-INDEX(tab_MinKomp[System ISO 9001:2015],MATCH($B155,tab_MinKomp[[Stanowisko / Position ]:[Stanowisko / Position ]],0)))</f>
        <v>n/a</v>
      </c>
      <c r="AF156" s="194" t="str">
        <f>IF(INDEX(tab_MinKomp[System ISO 9001:2015],MATCH($B155,tab_MinKomp[[Stanowisko / Position ]:[Stanowisko / Position ]],0))="n/a","n/a",AF155-INDEX(tab_MinKomp[System ISO 9001:2015],MATCH($B155,tab_MinKomp[[Stanowisko / Position ]:[Stanowisko / Position ]],0)))</f>
        <v>n/a</v>
      </c>
      <c r="AG156" s="194" t="str">
        <f>IF(INDEX(tab_MinKomp[Wymagania VDA 6.3 Process / Forderungen],MATCH($B155,tab_MinKomp[[Stanowisko / Position ]:[Stanowisko / Position ]],0))="n/a","n/a",AG155-INDEX(tab_MinKomp[Wymagania VDA 6.3 Process / Forderungen],MATCH($B155,tab_MinKomp[[Stanowisko / Position ]:[Stanowisko / Position ]],0)))</f>
        <v>n/a</v>
      </c>
      <c r="AH156" s="194" t="str">
        <f>IF(INDEX(tab_MinKomp[Wymagania VDA 6.5 Product / Forderungen],MATCH($B155,tab_MinKomp[[Stanowisko / Position ]:[Stanowisko / Position ]],0))="n/a","n/a",AH155-INDEX(tab_MinKomp[Wymagania VDA 6.5 Product / Forderungen],MATCH($B155,tab_MinKomp[[Stanowisko / Position ]:[Stanowisko / Position ]],0)))</f>
        <v>n/a</v>
      </c>
      <c r="AI156" s="194" t="str">
        <f>IF(INDEX(tab_MinKomp[System ISO 9001:2015],MATCH($B155,tab_MinKomp[[Stanowisko / Position ]:[Stanowisko / Position ]],0))="n/a","n/a",AI155-INDEX(tab_MinKomp[System ISO 9001:2015],MATCH($B155,tab_MinKomp[[Stanowisko / Position ]:[Stanowisko / Position ]],0)))</f>
        <v>n/a</v>
      </c>
      <c r="AJ156" s="194" t="str">
        <f>IF(INDEX(tab_MinKomp[Auditor systemu ISO 17021:2018],MATCH($B155,tab_MinKomp[[Stanowisko / Position ]:[Stanowisko / Position ]],0))="n/a","n/a",AJ155-INDEX(tab_MinKomp[Auditor systemu ISO 17021:2018],MATCH($B155,tab_MinKomp[[Stanowisko / Position ]:[Stanowisko / Position ]],0)))</f>
        <v>n/a</v>
      </c>
      <c r="AK156" s="194" t="str">
        <f>IF(INDEX(tab_MinKomp[Pełnomocnik systemu / Systemvertreter],MATCH($B155,tab_MinKomp[[Stanowisko / Position ]:[Stanowisko / Position ]],0))="n/a","n/a",AK155-INDEX(tab_MinKomp[Pełnomocnik systemu / Systemvertreter],MATCH($B155,tab_MinKomp[[Stanowisko / Position ]:[Stanowisko / Position ]],0)))</f>
        <v>n/a</v>
      </c>
      <c r="AL156" s="194">
        <f>IF(INDEX(tab_MinKomp[Polityka Etyczna - Compliance],MATCH($B155,tab_MinKomp[[Stanowisko / Position ]:[Stanowisko / Position ]],0))="n/a","n/a",AL155-INDEX(tab_MinKomp[Polityka Etyczna - Compliance],MATCH($B155,tab_MinKomp[[Stanowisko / Position ]:[Stanowisko / Position ]],0)))</f>
        <v>1</v>
      </c>
      <c r="AM156" s="194" t="str">
        <f>IF(INDEX(tab_MinKomp[WDRAŻANIE NOWYCH PROJEKTÓW/ PROCEDURA CTM],MATCH($B155,tab_MinKomp[[Stanowisko / Position ]:[Stanowisko / Position ]],0))="n/a","n/a",AM155-INDEX(tab_MinKomp[WDRAŻANIE NOWYCH PROJEKTÓW/ PROCEDURA CTM],MATCH($B155,tab_MinKomp[[Stanowisko / Position ]:[Stanowisko / Position ]],0)))</f>
        <v>n/a</v>
      </c>
      <c r="AN156" s="194" t="str">
        <f>IF(INDEX(tab_MinKomp[KAMIENIE MILOWE MSL/PIFF],MATCH($B155,tab_MinKomp[[Stanowisko / Position ]:[Stanowisko / Position ]],0))="n/a","n/a",AN155-INDEX(tab_MinKomp[KAMIENIE MILOWE MSL/PIFF],MATCH($B155,tab_MinKomp[[Stanowisko / Position ]:[Stanowisko / Position ]],0)))</f>
        <v>n/a</v>
      </c>
      <c r="AO156" s="194">
        <f>IF(INDEX(tab_MinKomp[CP],MATCH($B155,tab_MinKomp[[Stanowisko / Position ]:[Stanowisko / Position ]],0))="n/a","n/a",AO155-INDEX(tab_MinKomp[CP],MATCH($B155,tab_MinKomp[[Stanowisko / Position ]:[Stanowisko / Position ]],0)))</f>
        <v>0</v>
      </c>
      <c r="AP156" s="194" t="str">
        <f>IF(INDEX(tab_MinKomp[FMEA],MATCH($B155,tab_MinKomp[[Stanowisko / Position ]:[Stanowisko / Position ]],0))="n/a","n/a",AP155-INDEX(tab_MinKomp[FMEA],MATCH($B155,tab_MinKomp[[Stanowisko / Position ]:[Stanowisko / Position ]],0)))</f>
        <v>n/a</v>
      </c>
      <c r="AQ156" s="194">
        <f>IF(INDEX(tab_MinKomp[FLOW CHART],MATCH($B155,tab_MinKomp[[Stanowisko / Position ]:[Stanowisko / Position ]],0))="n/a","n/a",AQ155-INDEX(tab_MinKomp[FLOW CHART],MATCH($B155,tab_MinKomp[[Stanowisko / Position ]:[Stanowisko / Position ]],0)))</f>
        <v>0</v>
      </c>
      <c r="AR156" s="194" t="str">
        <f>IF(INDEX(tab_MinKomp[APQP],MATCH($B155,tab_MinKomp[[Stanowisko / Position ]:[Stanowisko / Position ]],0))="n/a","n/a",AR155-INDEX(tab_MinKomp[APQP],MATCH($B155,tab_MinKomp[[Stanowisko / Position ]:[Stanowisko / Position ]],0)))</f>
        <v>n/a</v>
      </c>
      <c r="AS156" s="194" t="str">
        <f>IF(INDEX(tab_MinKomp[MSA],MATCH($B155,tab_MinKomp[[Stanowisko / Position ]:[Stanowisko / Position ]],0))="n/a","n/a",AS155-INDEX(tab_MinKomp[MSA],MATCH($B155,tab_MinKomp[[Stanowisko / Position ]:[Stanowisko / Position ]],0)))</f>
        <v>n/a</v>
      </c>
      <c r="AT156" s="194" t="str">
        <f>IF(INDEX(tab_MinKomp[SPC],MATCH($B155,tab_MinKomp[[Stanowisko / Position ]:[Stanowisko / Position ]],0))="n/a","n/a",AT155-INDEX(tab_MinKomp[SPC],MATCH($B155,tab_MinKomp[[Stanowisko / Position ]:[Stanowisko / Position ]],0)))</f>
        <v>n/a</v>
      </c>
      <c r="AU156" s="194" t="str">
        <f>IF(INDEX(tab_MinKomp[CSR (SPECYFICZNE WYMAGANIA KLIENTA)],MATCH($B155,tab_MinKomp[[Stanowisko / Position ]:[Stanowisko / Position ]],0))="n/a","n/a",AU155-INDEX(tab_MinKomp[CSR (SPECYFICZNE WYMAGANIA KLIENTA)],MATCH($B155,tab_MinKomp[[Stanowisko / Position ]:[Stanowisko / Position ]],0)))</f>
        <v>n/a</v>
      </c>
      <c r="AV156" s="194">
        <f>IF(INDEX(tab_MinKomp[5S],MATCH($B155,tab_MinKomp[[Stanowisko / Position ]:[Stanowisko / Position ]],0))="n/a","n/a",AV155-INDEX(tab_MinKomp[5S],MATCH($B155,tab_MinKomp[[Stanowisko / Position ]:[Stanowisko / Position ]],0)))</f>
        <v>0</v>
      </c>
      <c r="AW156" s="194">
        <f>IF(INDEX(tab_MinKomp[LEAN MANAGEMENT],MATCH($B155,tab_MinKomp[[Stanowisko / Position ]:[Stanowisko / Position ]],0))="n/a","n/a",AW155-INDEX(tab_MinKomp[LEAN MANAGEMENT],MATCH($B155,tab_MinKomp[[Stanowisko / Position ]:[Stanowisko / Position ]],0)))</f>
        <v>0</v>
      </c>
      <c r="AX156" s="194" t="str">
        <f>IF(INDEX(tab_MinKomp[5R],MATCH($B155,tab_MinKomp[[Stanowisko / Position ]:[Stanowisko / Position ]],0))="n/a","n/a",AX155-INDEX(tab_MinKomp[5R],MATCH($B155,tab_MinKomp[[Stanowisko / Position ]:[Stanowisko / Position ]],0)))</f>
        <v>n/a</v>
      </c>
      <c r="AY156" s="194" t="str">
        <f>IF(INDEX(tab_MinKomp[Six Sigma],MATCH($B155,tab_MinKomp[[Stanowisko / Position ]:[Stanowisko / Position ]],0))="n/a","n/a",AY155-INDEX(tab_MinKomp[Six Sigma],MATCH($B155,tab_MinKomp[[Stanowisko / Position ]:[Stanowisko / Position ]],0)))</f>
        <v>n/a</v>
      </c>
      <c r="AZ156" s="194" t="str">
        <f>IF(INDEX(tab_MinKomp[System BAAN / Distribution &amp; Supply Chain],MATCH($B155,tab_MinKomp[[Stanowisko / Position ]:[Stanowisko / Position ]],0))="n/a","n/a",AZ155-INDEX(tab_MinKomp[System BAAN / Distribution &amp; Supply Chain],MATCH($B155,tab_MinKomp[[Stanowisko / Position ]:[Stanowisko / Position ]],0)))</f>
        <v>n/a</v>
      </c>
      <c r="BA156" s="194">
        <f>IF(INDEX(tab_MinKomp[LEAN MANAGEMENT],MATCH($B155,tab_MinKomp[[Stanowisko / Position ]:[Stanowisko / Position ]],0))="n/a","n/a",BA155-INDEX(tab_MinKomp[LEAN MANAGEMENT],MATCH($B155,tab_MinKomp[[Stanowisko / Position ]:[Stanowisko / Position ]],0)))</f>
        <v>0</v>
      </c>
      <c r="BB156" s="194">
        <f>IF(INDEX(tab_MinKomp[LEAN MANAGEMENT],MATCH($B155,tab_MinKomp[[Stanowisko / Position ]:[Stanowisko / Position ]],0))="n/a","n/a",BB155-INDEX(tab_MinKomp[LEAN MANAGEMENT],MATCH($B155,tab_MinKomp[[Stanowisko / Position ]:[Stanowisko / Position ]],0)))</f>
        <v>0</v>
      </c>
      <c r="BC156" s="194" t="str">
        <f>IF(INDEX(tab_MinKomp[Organizacja dostaw / Versorgungsorganisation],MATCH($B155,tab_MinKomp[[Stanowisko / Position ]:[Stanowisko / Position ]],0))="n/a","n/a",BC155-INDEX(tab_MinKomp[Organizacja dostaw / Versorgungsorganisation],MATCH($B155,tab_MinKomp[[Stanowisko / Position ]:[Stanowisko / Position ]],0)))</f>
        <v>n/a</v>
      </c>
      <c r="BD156" s="194" t="str">
        <f>IF(INDEX(tab_MinKomp[Organizacja wysyłek / Organisation von Lieferungen],MATCH($B155,tab_MinKomp[[Stanowisko / Position ]:[Stanowisko / Position ]],0))="n/a","n/a",BD155-INDEX(tab_MinKomp[Organizacja wysyłek / Organisation von Lieferungen],MATCH($B155,tab_MinKomp[[Stanowisko / Position ]:[Stanowisko / Position ]],0)))</f>
        <v>n/a</v>
      </c>
      <c r="BE156" s="194" t="str">
        <f>IF(INDEX(tab_MinKomp[Analiza magazynowa - Program Polen.mdb / Inventuranalyse],MATCH($B155,tab_MinKomp[[Stanowisko / Position ]:[Stanowisko / Position ]],0))="n/a","n/a",BE155-INDEX(tab_MinKomp[Analiza magazynowa - Program Polen.mdb / Inventuranalyse],MATCH($B155,tab_MinKomp[[Stanowisko / Position ]:[Stanowisko / Position ]],0)))</f>
        <v>n/a</v>
      </c>
      <c r="BF156" s="190" t="str">
        <f>IF(INDEX(tab_MinKomp[MMOG (Materials Management Operations Guidelines)],MATCH($B155,tab_MinKomp[[Stanowisko / Position ]:[Stanowisko / Position ]],0))="n/a","n/a",BF155-INDEX(tab_MinKomp[MMOG (Materials Management Operations Guidelines)],MATCH($B155,tab_MinKomp[[Stanowisko / Position ]:[Stanowisko / Position ]],0)))</f>
        <v>n/a</v>
      </c>
      <c r="BG156" s="190" t="str">
        <f>IF(INDEX(tab_MinKomp[GPP],MATCH($B155,tab_MinKomp[[Stanowisko / Position ]:[Stanowisko / Position ]],0))="n/a","n/a",BG155-INDEX(tab_MinKomp[GPP],MATCH($B155,tab_MinKomp[[Stanowisko / Position ]:[Stanowisko / Position ]],0)))</f>
        <v>n/a</v>
      </c>
      <c r="BH156" s="190" t="str">
        <f>IF(INDEX(tab_MinKomp[AIAG (Automotive Industry Action Group)],MATCH($B155,tab_MinKomp[[Stanowisko / Position ]:[Stanowisko / Position ]],0))="n/a","n/a",BH155-INDEX(tab_MinKomp[AIAG (Automotive Industry Action Group)],MATCH($B155,tab_MinKomp[[Stanowisko / Position ]:[Stanowisko / Position ]],0)))</f>
        <v>n/a</v>
      </c>
      <c r="BI156" s="190" t="str">
        <f>IF(INDEX(tab_MinKomp[Super-G disputes],MATCH($B155,tab_MinKomp[[Stanowisko / Position ]:[Stanowisko / Position ]],0))="n/a","n/a",BI155-INDEX(tab_MinKomp[Super-G disputes],MATCH($B155,tab_MinKomp[[Stanowisko / Position ]:[Stanowisko / Position ]],0)))</f>
        <v>n/a</v>
      </c>
      <c r="BJ156" s="190" t="str">
        <f>IF(INDEX(tab_MinKomp[CMMS3/eDDL (Direct Data Link)],MATCH($B155,tab_MinKomp[[Stanowisko / Position ]:[Stanowisko / Position ]],0))="n/a","n/a",BJ155-INDEX(tab_MinKomp[CMMS3/eDDL (Direct Data Link)],MATCH($B155,tab_MinKomp[[Stanowisko / Position ]:[Stanowisko / Position ]],0)))</f>
        <v>n/a</v>
      </c>
      <c r="BK156" s="190" t="str">
        <f>IF(INDEX(tab_MinKomp[MP&amp;L (Material Planning and Logistics)],MATCH($B155,tab_MinKomp[[Stanowisko / Position ]:[Stanowisko / Position ]],0))="n/a","n/a",BK155-INDEX(tab_MinKomp[MP&amp;L (Material Planning and Logistics)],MATCH($B155,tab_MinKomp[[Stanowisko / Position ]:[Stanowisko / Position ]],0)))</f>
        <v>n/a</v>
      </c>
      <c r="BL156" s="190" t="str">
        <f>IF(INDEX(tab_MinKomp[Supplier delivery rating],MATCH($B155,tab_MinKomp[[Stanowisko / Position ]:[Stanowisko / Position ]],0))="n/a","n/a",BL155-INDEX(tab_MinKomp[Supplier delivery rating],MATCH($B155,tab_MinKomp[[Stanowisko / Position ]:[Stanowisko / Position ]],0)))</f>
        <v>n/a</v>
      </c>
      <c r="BM156" s="194" t="str">
        <f>IF(INDEX(tab_MinKomp[Planowanie produkcji / Produktionsplanung],MATCH($B155,tab_MinKomp[[Stanowisko / Position ]:[Stanowisko / Position ]],0))="n/a","n/a",BM155-INDEX(tab_MinKomp[Planowanie produkcji / Produktionsplanung],MATCH($B155,tab_MinKomp[[Stanowisko / Position ]:[Stanowisko / Position ]],0)))</f>
        <v>n/a</v>
      </c>
      <c r="BN156" s="194" t="str">
        <f>IF(INDEX(tab_MinKomp[Planowanie produkcji / Produktionsplanung],MATCH($B155,tab_MinKomp[[Stanowisko / Position ]:[Stanowisko / Position ]],0))="n/a","n/a",BN155-INDEX(tab_MinKomp[Planowanie produkcji / Produktionsplanung],MATCH($B155,tab_MinKomp[[Stanowisko / Position ]:[Stanowisko / Position ]],0)))</f>
        <v>n/a</v>
      </c>
      <c r="BO156" s="194" t="str">
        <f>IF(INDEX(tab_MinKomp[Planowanie produkcji / Produktionsplanung],MATCH($B155,tab_MinKomp[[Stanowisko / Position ]:[Stanowisko / Position ]],0))="n/a","n/a",BO155-INDEX(tab_MinKomp[Planowanie produkcji / Produktionsplanung],MATCH($B155,tab_MinKomp[[Stanowisko / Position ]:[Stanowisko / Position ]],0)))</f>
        <v>n/a</v>
      </c>
      <c r="BP156" s="194" t="str">
        <f>IF(INDEX(tab_MinKomp[Planowanie produkcji / Produktionsplanung],MATCH($B155,tab_MinKomp[[Stanowisko / Position ]:[Stanowisko / Position ]],0))="n/a","n/a",BP155-INDEX(tab_MinKomp[Planowanie produkcji / Produktionsplanung],MATCH($B155,tab_MinKomp[[Stanowisko / Position ]:[Stanowisko / Position ]],0)))</f>
        <v>n/a</v>
      </c>
      <c r="BQ156" s="194">
        <f>IF(INDEX(tab_MinKomp[Obsługa maszyn Novapax / Novapax Maschinenbedienung],MATCH($B155,tab_MinKomp[[Stanowisko / Position ]:[Stanowisko / Position ]],0))="n/a","n/a",BQ155-INDEX(tab_MinKomp[Obsługa maszyn Novapax / Novapax Maschinenbedienung],MATCH($B155,tab_MinKomp[[Stanowisko / Position ]:[Stanowisko / Position ]],0)))</f>
        <v>0</v>
      </c>
      <c r="BR156" s="194" t="str">
        <f>IF(INDEX(tab_MinKomp[Planowanie produkcji / Produktionsplanung],MATCH($B155,tab_MinKomp[[Stanowisko / Position ]:[Stanowisko / Position ]],0))="n/a","n/a",BR155-INDEX(tab_MinKomp[Planowanie produkcji / Produktionsplanung],MATCH($B155,tab_MinKomp[[Stanowisko / Position ]:[Stanowisko / Position ]],0)))</f>
        <v>n/a</v>
      </c>
      <c r="BS156" s="194">
        <f>IF(INDEX(tab_MinKomp[Obsługa maszyn Novapax / Novapax Maschinenbedienung],MATCH($B155,tab_MinKomp[[Stanowisko / Position ]:[Stanowisko / Position ]],0))="n/a","n/a",BS155-INDEX(tab_MinKomp[Obsługa maszyn Novapax / Novapax Maschinenbedienung],MATCH($B155,tab_MinKomp[[Stanowisko / Position ]:[Stanowisko / Position ]],0)))</f>
        <v>0</v>
      </c>
      <c r="BT156" s="194" t="str">
        <f>IF(INDEX(tab_MinKomp[Planowanie produkcji / Produktionsplanung],MATCH($B155,tab_MinKomp[[Stanowisko / Position ]:[Stanowisko / Position ]],0))="n/a","n/a",BT155-INDEX(tab_MinKomp[Planowanie produkcji / Produktionsplanung],MATCH($B155,tab_MinKomp[[Stanowisko / Position ]:[Stanowisko / Position ]],0)))</f>
        <v>n/a</v>
      </c>
      <c r="BU156" s="194">
        <f>IF(INDEX(tab_MinKomp[Obsługa maszyn Novapax / Novapax Maschinenbedienung],MATCH($B155,tab_MinKomp[[Stanowisko / Position ]:[Stanowisko / Position ]],0))="n/a","n/a",BU155-INDEX(tab_MinKomp[Obsługa maszyn Novapax / Novapax Maschinenbedienung],MATCH($B155,tab_MinKomp[[Stanowisko / Position ]:[Stanowisko / Position ]],0)))</f>
        <v>0</v>
      </c>
      <c r="BV156" s="194" t="str">
        <f>IF(INDEX(tab_MinKomp[Planowanie produkcji / Produktionsplanung],MATCH($B155,tab_MinKomp[[Stanowisko / Position ]:[Stanowisko / Position ]],0))="n/a","n/a",BV155-INDEX(tab_MinKomp[Planowanie produkcji / Produktionsplanung],MATCH($B155,tab_MinKomp[[Stanowisko / Position ]:[Stanowisko / Position ]],0)))</f>
        <v>n/a</v>
      </c>
      <c r="BW156" s="194">
        <f>IF(INDEX(tab_MinKomp[Obsługa maszyn Novapax / Novapax Maschinenbedienung],MATCH($B155,tab_MinKomp[[Stanowisko / Position ]:[Stanowisko / Position ]],0))="n/a","n/a",BW155-INDEX(tab_MinKomp[Obsługa maszyn Novapax / Novapax Maschinenbedienung],MATCH($B155,tab_MinKomp[[Stanowisko / Position ]:[Stanowisko / Position ]],0)))</f>
        <v>0</v>
      </c>
      <c r="BX156" s="194">
        <f>IF(INDEX(tab_MinKomp[Obsługa maszyn Novapax / Novapax Maschinenbedienung],MATCH($B155,tab_MinKomp[[Stanowisko / Position ]:[Stanowisko / Position ]],0))="n/a","n/a",BX155-INDEX(tab_MinKomp[Obsługa maszyn Novapax / Novapax Maschinenbedienung],MATCH($B155,tab_MinKomp[[Stanowisko / Position ]:[Stanowisko / Position ]],0)))</f>
        <v>0</v>
      </c>
      <c r="BY156" s="194" t="str">
        <f>IF(INDEX(tab_MinKomp[Obsługa maszyn Engel / Engel Maschinenbedienung],MATCH($B155,tab_MinKomp[[Stanowisko / Position ]:[Stanowisko / Position ]],0))="n/a","n/a",BY155-INDEX(tab_MinKomp[Obsługa maszyn Engel / Engel Maschinenbedienung],MATCH($B155,tab_MinKomp[[Stanowisko / Position ]:[Stanowisko / Position ]],0)))</f>
        <v>n/a</v>
      </c>
      <c r="BZ156" s="194">
        <f>IF(INDEX(tab_MinKomp[Obsługa maszyn Novapax / Novapax Maschinenbedienung],MATCH($B155,tab_MinKomp[[Stanowisko / Position ]:[Stanowisko / Position ]],0))="n/a","n/a",BZ155-INDEX(tab_MinKomp[Obsługa maszyn Novapax / Novapax Maschinenbedienung],MATCH($B155,tab_MinKomp[[Stanowisko / Position ]:[Stanowisko / Position ]],0)))</f>
        <v>0</v>
      </c>
      <c r="CA156" s="194" t="str">
        <f>IF(INDEX(tab_MinKomp[Obsługa maszyn KVT / KVT Maschinenbedienung],MATCH($B155,tab_MinKomp[[Stanowisko / Position ]:[Stanowisko / Position ]],0))="n/a","n/a",CA155-INDEX(tab_MinKomp[Obsługa maszyn KVT / KVT Maschinenbedienung],MATCH($B155,tab_MinKomp[[Stanowisko / Position ]:[Stanowisko / Position ]],0)))</f>
        <v>n/a</v>
      </c>
      <c r="CB156" s="194">
        <f>IF(INDEX(tab_MinKomp[Obsługa maszyn Novapax / Novapax Maschinenbedienung],MATCH($B155,tab_MinKomp[[Stanowisko / Position ]:[Stanowisko / Position ]],0))="n/a","n/a",CB155-INDEX(tab_MinKomp[Obsługa maszyn Novapax / Novapax Maschinenbedienung],MATCH($B155,tab_MinKomp[[Stanowisko / Position ]:[Stanowisko / Position ]],0)))</f>
        <v>0</v>
      </c>
      <c r="CC156" s="194" t="str">
        <f>IF(INDEX(tab_MinKomp[Obsługa maszyn Branson / Branson Maschinenbedienung],MATCH($B155,tab_MinKomp[[Stanowisko / Position ]:[Stanowisko / Position ]],0))="n/a","n/a",CC155-INDEX(tab_MinKomp[Obsługa maszyn Branson / Branson Maschinenbedienung],MATCH($B155,tab_MinKomp[[Stanowisko / Position ]:[Stanowisko / Position ]],0)))</f>
        <v>n/a</v>
      </c>
      <c r="CD156" s="194">
        <f>IF(INDEX(tab_MinKomp[Obsługa maszyn Novapax / Novapax Maschinenbedienung],MATCH($B155,tab_MinKomp[[Stanowisko / Position ]:[Stanowisko / Position ]],0))="n/a","n/a",CD155-INDEX(tab_MinKomp[Obsługa maszyn Novapax / Novapax Maschinenbedienung],MATCH($B155,tab_MinKomp[[Stanowisko / Position ]:[Stanowisko / Position ]],0)))</f>
        <v>-1</v>
      </c>
      <c r="CE156" s="194">
        <f>IF(INDEX(tab_MinKomp[Obsługa maszyn Novapax / Novapax Maschinenbedienung],MATCH($B155,tab_MinKomp[[Stanowisko / Position ]:[Stanowisko / Position ]],0))="n/a","n/a",CE155-INDEX(tab_MinKomp[Obsługa maszyn Novapax / Novapax Maschinenbedienung],MATCH($B155,tab_MinKomp[[Stanowisko / Position ]:[Stanowisko / Position ]],0)))</f>
        <v>-1</v>
      </c>
      <c r="CF156" s="194">
        <f>IF(INDEX(tab_MinKomp[Obsługa maszyn Novapax / Novapax Maschinenbedienung],MATCH($B155,tab_MinKomp[[Stanowisko / Position ]:[Stanowisko / Position ]],0))="n/a","n/a",CF155-INDEX(tab_MinKomp[Obsługa maszyn Novapax / Novapax Maschinenbedienung],MATCH($B155,tab_MinKomp[[Stanowisko / Position ]:[Stanowisko / Position ]],0)))</f>
        <v>-1</v>
      </c>
      <c r="CG156" s="194">
        <f>IF(INDEX(tab_MinKomp[Eliminacja awarii / Beseitigung von Ausfällen],MATCH($B155,tab_MinKomp[[Stanowisko / Position ]:[Stanowisko / Position ]],0))="n/a","n/a",CG155-INDEX(tab_MinKomp[Eliminacja awarii / Beseitigung von Ausfällen],MATCH($B155,tab_MinKomp[[Stanowisko / Position ]:[Stanowisko / Position ]],0)))</f>
        <v>0</v>
      </c>
      <c r="CH156" s="194" t="str">
        <f>IF(INDEX(tab_MinKomp[Wymagania VDA 6.5 Product / Forderungen],MATCH($B155,tab_MinKomp[[Stanowisko / Position ]:[Stanowisko / Position ]],0))="n/a","n/a",CH155-INDEX(tab_MinKomp[Wymagania VDA 6.5 Product / Forderungen],MATCH($B155,tab_MinKomp[[Stanowisko / Position ]:[Stanowisko / Position ]],0)))</f>
        <v>n/a</v>
      </c>
      <c r="CI156" s="194" t="str">
        <f>IF(INDEX(tab_MinKomp[Wymagania VDA 6.5 Product / Forderungen],MATCH($B155,tab_MinKomp[[Stanowisko / Position ]:[Stanowisko / Position ]],0))="n/a","n/a",CI155-INDEX(tab_MinKomp[Wymagania VDA 6.5 Product / Forderungen],MATCH($B155,tab_MinKomp[[Stanowisko / Position ]:[Stanowisko / Position ]],0)))</f>
        <v>n/a</v>
      </c>
      <c r="CJ156" s="194" t="str">
        <f>IF(INDEX(tab_MinKomp[Wymagania VDA 6.5 Product / Forderungen],MATCH($B155,tab_MinKomp[[Stanowisko / Position ]:[Stanowisko / Position ]],0))="n/a","n/a",CJ155-INDEX(tab_MinKomp[Wymagania VDA 6.5 Product / Forderungen],MATCH($B155,tab_MinKomp[[Stanowisko / Position ]:[Stanowisko / Position ]],0)))</f>
        <v>n/a</v>
      </c>
      <c r="CK156" s="194" t="str">
        <f>IF(INDEX(tab_MinKomp[Wymagania VDA 6.5 Product / Forderungen],MATCH($B155,tab_MinKomp[[Stanowisko / Position ]:[Stanowisko / Position ]],0))="n/a","n/a",CK155-INDEX(tab_MinKomp[Wymagania VDA 6.5 Product / Forderungen],MATCH($B155,tab_MinKomp[[Stanowisko / Position ]:[Stanowisko / Position ]],0)))</f>
        <v>n/a</v>
      </c>
      <c r="CL156" s="194" t="str">
        <f>IF(INDEX(tab_MinKomp[Wymagania VDA 6.5 Product / Forderungen],MATCH($B155,tab_MinKomp[[Stanowisko / Position ]:[Stanowisko / Position ]],0))="n/a","n/a",CL155-INDEX(tab_MinKomp[Wymagania VDA 6.5 Product / Forderungen],MATCH($B155,tab_MinKomp[[Stanowisko / Position ]:[Stanowisko / Position ]],0)))</f>
        <v>n/a</v>
      </c>
      <c r="CM156" s="194" t="str">
        <f>IF(INDEX(tab_MinKomp[Informatyka ogólna (techniczne i systemowe) / Allgemeine IT (Technik und System)],MATCH($B155,tab_MinKomp[[Stanowisko / Position ]:[Stanowisko / Position ]],0))="n/a","n/a",CM155-INDEX(tab_MinKomp[Informatyka ogólna (techniczne i systemowe) / Allgemeine IT (Technik und System)],MATCH($B155,tab_MinKomp[[Stanowisko / Position ]:[Stanowisko / Position ]],0)))</f>
        <v>n/a</v>
      </c>
      <c r="CN156" s="194" t="str">
        <f>IF(INDEX(tab_MinKomp[Sieci komputerowe / Computernetzwerke],MATCH($B155,tab_MinKomp[[Stanowisko / Position ]:[Stanowisko / Position ]],0))="n/a","n/a",CN155-INDEX(tab_MinKomp[Sieci komputerowe / Computernetzwerke],MATCH($B155,tab_MinKomp[[Stanowisko / Position ]:[Stanowisko / Position ]],0)))</f>
        <v>n/a</v>
      </c>
      <c r="CO156" s="194" t="str">
        <f>IF(INDEX(tab_MinKomp[Hardware (komputery PC, drukarki biurowe i etykietowe, telefonia stacjonarna i mobilna) (PC, Drucker, Telefpne, Handys)],MATCH($B155,tab_MinKomp[[Stanowisko / Position ]:[Stanowisko / Position ]],0))="n/a","n/a",CO155-INDEX(tab_MinKomp[Hardware (komputery PC, drukarki biurowe i etykietowe, telefonia stacjonarna i mobilna) (PC, Drucker, Telefpne, Handys)],MATCH($B155,tab_MinKomp[[Stanowisko / Position ]:[Stanowisko / Position ]],0)))</f>
        <v>n/a</v>
      </c>
      <c r="CP156" s="194" t="str">
        <f>IF(INDEX(tab_MinKomp[Software &amp; Systems (MS Office, MS Remote Desktop)],MATCH($B155,tab_MinKomp[[Stanowisko / Position ]:[Stanowisko / Position ]],0))="n/a","n/a",CP155-INDEX(tab_MinKomp[Software &amp; Systems (MS Office, MS Remote Desktop)],MATCH($B155,tab_MinKomp[[Stanowisko / Position ]:[Stanowisko / Position ]],0)))</f>
        <v>n/a</v>
      </c>
      <c r="CQ156" s="194" t="str">
        <f>IF(INDEX(tab_MinKomp[Programowanie obiektowe (PHP) / Objektprogrammierung],MATCH($B155,tab_MinKomp[[Stanowisko / Position ]:[Stanowisko / Position ]],0))="n/a","n/a",CQ155-INDEX(tab_MinKomp[Programowanie obiektowe (PHP) / Objektprogrammierung],MATCH($B155,tab_MinKomp[[Stanowisko / Position ]:[Stanowisko / Position ]],0)))</f>
        <v>n/a</v>
      </c>
      <c r="CR156" s="194" t="str">
        <f>IF(INDEX(tab_MinKomp[Scrum],MATCH($B155,tab_MinKomp[[Stanowisko / Position ]:[Stanowisko / Position ]],0))="n/a","n/a",CR155-INDEX(tab_MinKomp[Scrum],MATCH($B155,tab_MinKomp[[Stanowisko / Position ]:[Stanowisko / Position ]],0)))</f>
        <v>n/a</v>
      </c>
      <c r="CS156" s="194" t="str">
        <f>IF(INDEX(tab_MinKomp[SQL (MySQL)],MATCH($B155,tab_MinKomp[[Stanowisko / Position ]:[Stanowisko / Position ]],0))="n/a","n/a",CS155-INDEX(tab_MinKomp[SQL (MySQL)],MATCH($B155,tab_MinKomp[[Stanowisko / Position ]:[Stanowisko / Position ]],0)))</f>
        <v>n/a</v>
      </c>
      <c r="CT156" s="194" t="str">
        <f>IF(INDEX(tab_MinKomp[Javascript],MATCH($B155,tab_MinKomp[[Stanowisko / Position ]:[Stanowisko / Position ]],0))="n/a","n/a",CT155-INDEX(tab_MinKomp[Javascript],MATCH($B155,tab_MinKomp[[Stanowisko / Position ]:[Stanowisko / Position ]],0)))</f>
        <v>n/a</v>
      </c>
      <c r="CU156" s="194" t="str">
        <f>IF(INDEX(tab_MinKomp[Joomla],MATCH($B155,tab_MinKomp[[Stanowisko / Position ]:[Stanowisko / Position ]],0))="n/a","n/a",CU155-INDEX(tab_MinKomp[Joomla],MATCH($B155,tab_MinKomp[[Stanowisko / Position ]:[Stanowisko / Position ]],0)))</f>
        <v>n/a</v>
      </c>
      <c r="CV156" s="194" t="str">
        <f>IF(INDEX(tab_MinKomp[Bash],MATCH($B155,tab_MinKomp[[Stanowisko / Position ]:[Stanowisko / Position ]],0))="n/a","n/a",CV155-INDEX(tab_MinKomp[Bash],MATCH($B155,tab_MinKomp[[Stanowisko / Position ]:[Stanowisko / Position ]],0)))</f>
        <v>n/a</v>
      </c>
      <c r="CW156" s="194">
        <f>IF(INDEX(tab_MinKomp[Systemy MES (HYDRA / SFMS)],MATCH($B155,tab_MinKomp[[Stanowisko / Position ]:[Stanowisko / Position ]],0))="n/a","n/a",CW155-INDEX(tab_MinKomp[Systemy MES (HYDRA / SFMS)],MATCH($B155,tab_MinKomp[[Stanowisko / Position ]:[Stanowisko / Position ]],0)))</f>
        <v>0</v>
      </c>
      <c r="CX156" s="194" t="str">
        <f>IF(INDEX(tab_MinKomp[HTML / CSS],MATCH($B155,tab_MinKomp[[Stanowisko / Position ]:[Stanowisko / Position ]],0))="n/a","n/a",CX155-INDEX(tab_MinKomp[HTML / CSS],MATCH($B155,tab_MinKomp[[Stanowisko / Position ]:[Stanowisko / Position ]],0)))</f>
        <v>n/a</v>
      </c>
      <c r="CY156" s="194" t="str">
        <f>IF(INDEX(tab_MinKomp[SYSTEM PR],MATCH($B155,tab_MinKomp[[Stanowisko / Position ]:[Stanowisko / Position ]],0))="n/a","n/a",CY155-INDEX(tab_MinKomp[SYSTEM PR],MATCH($B155,tab_MinKomp[[Stanowisko / Position ]:[Stanowisko / Position ]],0)))</f>
        <v>n/a</v>
      </c>
      <c r="CZ156" s="194" t="str">
        <f>IF(INDEX(tab_MinKomp[System Einkauf XP / EBA],MATCH($B155,tab_MinKomp[[Stanowisko / Position ]:[Stanowisko / Position ]],0))="n/a","n/a",CZ155-INDEX(tab_MinKomp[System Einkauf XP / EBA],MATCH($B155,tab_MinKomp[[Stanowisko / Position ]:[Stanowisko / Position ]],0)))</f>
        <v>n/a</v>
      </c>
      <c r="DA156" s="194" t="str">
        <f>IF(INDEX(tab_MinKomp[Techniki negocjacyjne / Verhandlungstechniken],MATCH($B155,tab_MinKomp[[Stanowisko / Position ]:[Stanowisko / Position ]],0))="n/a","n/a",DA155-INDEX(tab_MinKomp[Techniki negocjacyjne / Verhandlungstechniken],MATCH($B155,tab_MinKomp[[Stanowisko / Position ]:[Stanowisko / Position ]],0)))</f>
        <v>n/a</v>
      </c>
      <c r="DB156" s="194" t="str">
        <f>IF(INDEX(tab_MinKomp[Znajomość rynku branżowego / Kenntnis des Industrie Marktes],MATCH($B155,tab_MinKomp[[Stanowisko / Position ]:[Stanowisko / Position ]],0))="n/a","n/a",DB155-INDEX(tab_MinKomp[Znajomość rynku branżowego / Kenntnis des Industrie Marktes],MATCH($B155,tab_MinKomp[[Stanowisko / Position ]:[Stanowisko / Position ]],0)))</f>
        <v>n/a</v>
      </c>
      <c r="DC156" s="194" t="str">
        <f>IF(INDEX(tab_MinKomp[SUPPLIER MANAGEMENT],MATCH($B155,tab_MinKomp[[Stanowisko / Position ]:[Stanowisko / Position ]],0))="n/a","n/a",DC155-INDEX(tab_MinKomp[SUPPLIER MANAGEMENT],MATCH($B155,tab_MinKomp[[Stanowisko / Position ]:[Stanowisko / Position ]],0)))</f>
        <v>n/a</v>
      </c>
      <c r="DD156" s="194" t="str">
        <f>IF(INDEX(tab_MinKomp[SUPPLIER MANAGEMENT],MATCH($B155,tab_MinKomp[[Stanowisko / Position ]:[Stanowisko / Position ]],0))="n/a","n/a",DD155-INDEX(tab_MinKomp[SUPPLIER MANAGEMENT],MATCH($B155,tab_MinKomp[[Stanowisko / Position ]:[Stanowisko / Position ]],0)))</f>
        <v>n/a</v>
      </c>
      <c r="DE156" s="194" t="str">
        <f>IF(INDEX(tab_MinKomp[SUPPLIER MANAGEMENT],MATCH($B155,tab_MinKomp[[Stanowisko / Position ]:[Stanowisko / Position ]],0))="n/a","n/a",DE155-INDEX(tab_MinKomp[SUPPLIER MANAGEMENT],MATCH($B155,tab_MinKomp[[Stanowisko / Position ]:[Stanowisko / Position ]],0)))</f>
        <v>n/a</v>
      </c>
      <c r="DF156" s="194">
        <f>IF(INDEX(tab_MinKomp[LEAN MANAGEMENT],MATCH($B155,tab_MinKomp[[Stanowisko / Position ]:[Stanowisko / Position ]],0))="n/a","n/a",DF155-INDEX(tab_MinKomp[LEAN MANAGEMENT],MATCH($B155,tab_MinKomp[[Stanowisko / Position ]:[Stanowisko / Position ]],0)))</f>
        <v>0</v>
      </c>
      <c r="DG156" s="194" t="str">
        <f>IF(INDEX(tab_MinKomp[PPAP/PSW],MATCH($B155,tab_MinKomp[[Stanowisko / Position ]:[Stanowisko / Position ]],0))="n/a","n/a",DG155-INDEX(tab_MinKomp[PPAP/PSW],MATCH($B155,tab_MinKomp[[Stanowisko / Position ]:[Stanowisko / Position ]],0)))</f>
        <v>n/a</v>
      </c>
      <c r="DH156" s="194" t="str">
        <f>IF(INDEX(tab_MinKomp[SUPPLIER MANAGEMENT],MATCH($B155,tab_MinKomp[[Stanowisko / Position ]:[Stanowisko / Position ]],0))="n/a","n/a",DH155-INDEX(tab_MinKomp[SUPPLIER MANAGEMENT],MATCH($B155,tab_MinKomp[[Stanowisko / Position ]:[Stanowisko / Position ]],0)))</f>
        <v>n/a</v>
      </c>
      <c r="DI156" s="194" t="str">
        <f>IF(INDEX(tab_MinKomp[OBSŁUGA PORTALI KLIENTA / Kundenportale],MATCH($B155,tab_MinKomp[[Stanowisko / Position ]:[Stanowisko / Position ]],0))="n/a","n/a",DI155-INDEX(tab_MinKomp[OBSŁUGA PORTALI KLIENTA / Kundenportale],MATCH($B155,tab_MinKomp[[Stanowisko / Position ]:[Stanowisko / Position ]],0)))</f>
        <v>n/a</v>
      </c>
      <c r="DJ156" s="194" t="str">
        <f>IF(INDEX(tab_MinKomp[Obsługa systemu BABTECQ / BABTECQ System],MATCH($B155,tab_MinKomp[[Stanowisko / Position ]:[Stanowisko / Position ]],0))="n/a","n/a",DJ155-INDEX(tab_MinKomp[Obsługa systemu BABTECQ / BABTECQ System],MATCH($B155,tab_MinKomp[[Stanowisko / Position ]:[Stanowisko / Position ]],0)))</f>
        <v>n/a</v>
      </c>
      <c r="DK156" s="194" t="str">
        <f>IF(INDEX(tab_MinKomp[Rysunek techniczny / technische Zeichnung],MATCH($B155,tab_MinKomp[[Stanowisko / Position ]:[Stanowisko / Position ]],0))="n/a","n/a",DK155-INDEX(tab_MinKomp[Rysunek techniczny / technische Zeichnung],MATCH($B155,tab_MinKomp[[Stanowisko / Position ]:[Stanowisko / Position ]],0)))</f>
        <v>n/a</v>
      </c>
      <c r="DL156" s="194" t="str">
        <f>IF(INDEX(tab_MinKomp[Kalibracja / Kalibrierung],MATCH($B155,tab_MinKomp[[Stanowisko / Position ]:[Stanowisko / Position ]],0))="n/a","n/a",DL155-INDEX(tab_MinKomp[Kalibracja / Kalibrierung],MATCH($B155,tab_MinKomp[[Stanowisko / Position ]:[Stanowisko / Position ]],0)))</f>
        <v>n/a</v>
      </c>
      <c r="DM156" s="194" t="str">
        <f>IF(INDEX(tab_MinKomp[Rekwalifikacja / Requalifizierung],MATCH($B155,tab_MinKomp[[Stanowisko / Position ]:[Stanowisko / Position ]],0))="n/a","n/a",DM155-INDEX(tab_MinKomp[Rekwalifikacja / Requalifizierung],MATCH($B155,tab_MinKomp[[Stanowisko / Position ]:[Stanowisko / Position ]],0)))</f>
        <v>n/a</v>
      </c>
      <c r="DN156" s="190" t="str">
        <f>IF(INDEX(tab_MinKomp[Testy czystości / Reinheitstests],MATCH($B155,tab_MinKomp[[Stanowisko / Position ]:[Stanowisko / Position ]],0))="n/a","n/a",DN155-INDEX(tab_MinKomp[Testy czystości / Reinheitstests],MATCH($B155,tab_MinKomp[[Stanowisko / Position ]:[Stanowisko / Position ]],0)))</f>
        <v>n/a</v>
      </c>
      <c r="DO156" s="190" t="str">
        <f>IF(INDEX(tab_MinKomp[Testy czystości / Reinheitstests],MATCH($B155,tab_MinKomp[[Stanowisko / Position ]:[Stanowisko / Position ]],0))="n/a","n/a",DO155-INDEX(tab_MinKomp[Testy czystości / Reinheitstests],MATCH($B155,tab_MinKomp[[Stanowisko / Position ]:[Stanowisko / Position ]],0)))</f>
        <v>n/a</v>
      </c>
      <c r="DP156" s="190" t="str">
        <f>IF(INDEX(tab_MinKomp[Testy czystości / Reinheitstests],MATCH($B155,tab_MinKomp[[Stanowisko / Position ]:[Stanowisko / Position ]],0))="n/a","n/a",DP155-INDEX(tab_MinKomp[Testy czystości / Reinheitstests],MATCH($B155,tab_MinKomp[[Stanowisko / Position ]:[Stanowisko / Position ]],0)))</f>
        <v>n/a</v>
      </c>
      <c r="DQ156" s="190" t="str">
        <f>IF(INDEX(tab_MinKomp[Testy czystości / Reinheitstests],MATCH($B155,tab_MinKomp[[Stanowisko / Position ]:[Stanowisko / Position ]],0))="n/a","n/a",DQ155-INDEX(tab_MinKomp[Testy czystości / Reinheitstests],MATCH($B155,tab_MinKomp[[Stanowisko / Position ]:[Stanowisko / Position ]],0)))</f>
        <v>n/a</v>
      </c>
      <c r="DR156" s="190" t="str">
        <f>IF(INDEX(tab_MinKomp[Testy czystości / Reinheitstests],MATCH($B155,tab_MinKomp[[Stanowisko / Position ]:[Stanowisko / Position ]],0))="n/a","n/a",DR155-INDEX(tab_MinKomp[Testy czystości / Reinheitstests],MATCH($B155,tab_MinKomp[[Stanowisko / Position ]:[Stanowisko / Position ]],0)))</f>
        <v>n/a</v>
      </c>
      <c r="DS156" s="190" t="str">
        <f>IF(INDEX(tab_MinKomp[Testy czystości / Reinheitstests],MATCH($B155,tab_MinKomp[[Stanowisko / Position ]:[Stanowisko / Position ]],0))="n/a","n/a",DS155-INDEX(tab_MinKomp[Testy czystości / Reinheitstests],MATCH($B155,tab_MinKomp[[Stanowisko / Position ]:[Stanowisko / Position ]],0)))</f>
        <v>n/a</v>
      </c>
      <c r="DT156" s="194" t="str">
        <f>IF(INDEX(tab_MinKomp[SUPPLIER MANAGEMENT],MATCH($B155,tab_MinKomp[[Stanowisko / Position ]:[Stanowisko / Position ]],0))="n/a","n/a",DT155-INDEX(tab_MinKomp[SUPPLIER MANAGEMENT],MATCH($B155,tab_MinKomp[[Stanowisko / Position ]:[Stanowisko / Position ]],0)))</f>
        <v>n/a</v>
      </c>
      <c r="DU156" s="190" t="str">
        <f>IF(INDEX(tab_MinKomp[Testy czystości / Reinheitstests],MATCH($B155,tab_MinKomp[[Stanowisko / Position ]:[Stanowisko / Position ]],0))="n/a","n/a",DU155-INDEX(tab_MinKomp[Testy czystości / Reinheitstests],MATCH($B155,tab_MinKomp[[Stanowisko / Position ]:[Stanowisko / Position ]],0)))</f>
        <v>n/a</v>
      </c>
      <c r="DV156" s="190" t="str">
        <f>IF(INDEX(tab_MinKomp[Testy czystości / Reinheitstests],MATCH($B155,tab_MinKomp[[Stanowisko / Position ]:[Stanowisko / Position ]],0))="n/a","n/a",DV155-INDEX(tab_MinKomp[Testy czystości / Reinheitstests],MATCH($B155,tab_MinKomp[[Stanowisko / Position ]:[Stanowisko / Position ]],0)))</f>
        <v>n/a</v>
      </c>
      <c r="DW156" s="190" t="str">
        <f>IF(INDEX(tab_MinKomp[Testy czystości / Reinheitstests],MATCH($B155,tab_MinKomp[[Stanowisko / Position ]:[Stanowisko / Position ]],0))="n/a","n/a",DW155-INDEX(tab_MinKomp[Testy czystości / Reinheitstests],MATCH($B155,tab_MinKomp[[Stanowisko / Position ]:[Stanowisko / Position ]],0)))</f>
        <v>n/a</v>
      </c>
      <c r="DX156" s="190" t="str">
        <f>IF(INDEX(tab_MinKomp[Testy czystości / Reinheitstests],MATCH($B155,tab_MinKomp[[Stanowisko / Position ]:[Stanowisko / Position ]],0))="n/a","n/a",DX155-INDEX(tab_MinKomp[Testy czystości / Reinheitstests],MATCH($B155,tab_MinKomp[[Stanowisko / Position ]:[Stanowisko / Position ]],0)))</f>
        <v>n/a</v>
      </c>
      <c r="DY156" s="190" t="str">
        <f>IF(INDEX(tab_MinKomp[Testy czystości / Reinheitstests],MATCH($B155,tab_MinKomp[[Stanowisko / Position ]:[Stanowisko / Position ]],0))="n/a","n/a",DY155-INDEX(tab_MinKomp[Testy czystości / Reinheitstests],MATCH($B155,tab_MinKomp[[Stanowisko / Position ]:[Stanowisko / Position ]],0)))</f>
        <v>n/a</v>
      </c>
      <c r="DZ156" s="190" t="str">
        <f>IF(INDEX(tab_MinKomp[Testy czystości / Reinheitstests],MATCH($B155,tab_MinKomp[[Stanowisko / Position ]:[Stanowisko / Position ]],0))="n/a","n/a",DZ155-INDEX(tab_MinKomp[Testy czystości / Reinheitstests],MATCH($B155,tab_MinKomp[[Stanowisko / Position ]:[Stanowisko / Position ]],0)))</f>
        <v>n/a</v>
      </c>
      <c r="EA156" s="194" t="str">
        <f>IF(INDEX(tab_MinKomp[SUPPLIER MANAGEMENT],MATCH($B155,tab_MinKomp[[Stanowisko / Position ]:[Stanowisko / Position ]],0))="n/a","n/a",EA155-INDEX(tab_MinKomp[SUPPLIER MANAGEMENT],MATCH($B155,tab_MinKomp[[Stanowisko / Position ]:[Stanowisko / Position ]],0)))</f>
        <v>n/a</v>
      </c>
      <c r="EB156" s="190" t="str">
        <f>IF(INDEX(tab_MinKomp[Testy czystości / Reinheitstests],MATCH($B155,tab_MinKomp[[Stanowisko / Position ]:[Stanowisko / Position ]],0))="n/a","n/a",EB155-INDEX(tab_MinKomp[Testy czystości / Reinheitstests],MATCH($B155,tab_MinKomp[[Stanowisko / Position ]:[Stanowisko / Position ]],0)))</f>
        <v>n/a</v>
      </c>
      <c r="EC156" s="190" t="str">
        <f>IF(INDEX(tab_MinKomp[Testy czystości / Reinheitstests],MATCH($B155,tab_MinKomp[[Stanowisko / Position ]:[Stanowisko / Position ]],0))="n/a","n/a",EC155-INDEX(tab_MinKomp[Testy czystości / Reinheitstests],MATCH($B155,tab_MinKomp[[Stanowisko / Position ]:[Stanowisko / Position ]],0)))</f>
        <v>n/a</v>
      </c>
      <c r="ED156" s="190" t="str">
        <f>IF(INDEX(tab_MinKomp[Testy czystości / Reinheitstests],MATCH($B155,tab_MinKomp[[Stanowisko / Position ]:[Stanowisko / Position ]],0))="n/a","n/a",ED155-INDEX(tab_MinKomp[Testy czystości / Reinheitstests],MATCH($B155,tab_MinKomp[[Stanowisko / Position ]:[Stanowisko / Position ]],0)))</f>
        <v>n/a</v>
      </c>
      <c r="EE156" s="190" t="str">
        <f>IF(INDEX(tab_MinKomp[Testy czystości / Reinheitstests],MATCH($B155,tab_MinKomp[[Stanowisko / Position ]:[Stanowisko / Position ]],0))="n/a","n/a",EE155-INDEX(tab_MinKomp[Testy czystości / Reinheitstests],MATCH($B155,tab_MinKomp[[Stanowisko / Position ]:[Stanowisko / Position ]],0)))</f>
        <v>n/a</v>
      </c>
      <c r="EF156" s="190" t="str">
        <f>IF(INDEX(tab_MinKomp[Testy czystości / Reinheitstests],MATCH($B155,tab_MinKomp[[Stanowisko / Position ]:[Stanowisko / Position ]],0))="n/a","n/a",EF155-INDEX(tab_MinKomp[Testy czystości / Reinheitstests],MATCH($B155,tab_MinKomp[[Stanowisko / Position ]:[Stanowisko / Position ]],0)))</f>
        <v>n/a</v>
      </c>
      <c r="EG156" s="190" t="str">
        <f>IF(INDEX(tab_MinKomp[Testy czystości / Reinheitstests],MATCH($B155,tab_MinKomp[[Stanowisko / Position ]:[Stanowisko / Position ]],0))="n/a","n/a",EG155-INDEX(tab_MinKomp[Testy czystości / Reinheitstests],MATCH($B155,tab_MinKomp[[Stanowisko / Position ]:[Stanowisko / Position ]],0)))</f>
        <v>n/a</v>
      </c>
      <c r="EH156" s="190" t="str">
        <f>IF(INDEX(tab_MinKomp[Testy czystości / Reinheitstests],MATCH($B155,tab_MinKomp[[Stanowisko / Position ]:[Stanowisko / Position ]],0))="n/a","n/a",EH155-INDEX(tab_MinKomp[Testy czystości / Reinheitstests],MATCH($B155,tab_MinKomp[[Stanowisko / Position ]:[Stanowisko / Position ]],0)))</f>
        <v>n/a</v>
      </c>
      <c r="EI156" s="190" t="str">
        <f>IF(INDEX(tab_MinKomp[Testy czystości / Reinheitstests],MATCH($B155,tab_MinKomp[[Stanowisko / Position ]:[Stanowisko / Position ]],0))="n/a","n/a",EI155-INDEX(tab_MinKomp[Testy czystości / Reinheitstests],MATCH($B155,tab_MinKomp[[Stanowisko / Position ]:[Stanowisko / Position ]],0)))</f>
        <v>n/a</v>
      </c>
      <c r="EJ156" s="190" t="str">
        <f>IF(INDEX(tab_MinKomp[Testy czystości / Reinheitstests],MATCH($B155,tab_MinKomp[[Stanowisko / Position ]:[Stanowisko / Position ]],0))="n/a","n/a",EJ155-INDEX(tab_MinKomp[Testy czystości / Reinheitstests],MATCH($B155,tab_MinKomp[[Stanowisko / Position ]:[Stanowisko / Position ]],0)))</f>
        <v>n/a</v>
      </c>
      <c r="EK156" s="190" t="str">
        <f>IF(INDEX(tab_MinKomp[Testy czystości / Reinheitstests],MATCH($B155,tab_MinKomp[[Stanowisko / Position ]:[Stanowisko / Position ]],0))="n/a","n/a",EK155-INDEX(tab_MinKomp[Testy czystości / Reinheitstests],MATCH($B155,tab_MinKomp[[Stanowisko / Position ]:[Stanowisko / Position ]],0)))</f>
        <v>n/a</v>
      </c>
      <c r="EL156" s="190" t="str">
        <f>IF(INDEX(tab_MinKomp[Testy czystości / Reinheitstests],MATCH($B155,tab_MinKomp[[Stanowisko / Position ]:[Stanowisko / Position ]],0))="n/a","n/a",EL155-INDEX(tab_MinKomp[Testy czystości / Reinheitstests],MATCH($B155,tab_MinKomp[[Stanowisko / Position ]:[Stanowisko / Position ]],0)))</f>
        <v>n/a</v>
      </c>
      <c r="EM156" s="190" t="str">
        <f>IF(INDEX(tab_MinKomp[Testy czystości / Reinheitstests],MATCH($B155,tab_MinKomp[[Stanowisko / Position ]:[Stanowisko / Position ]],0))="n/a","n/a",EM155-INDEX(tab_MinKomp[Testy czystości / Reinheitstests],MATCH($B155,tab_MinKomp[[Stanowisko / Position ]:[Stanowisko / Position ]],0)))</f>
        <v>n/a</v>
      </c>
      <c r="EN156" s="190" t="str">
        <f>IF(INDEX(tab_MinKomp[Testy czystości / Reinheitstests],MATCH($B155,tab_MinKomp[[Stanowisko / Position ]:[Stanowisko / Position ]],0))="n/a","n/a",EN155-INDEX(tab_MinKomp[Testy czystości / Reinheitstests],MATCH($B155,tab_MinKomp[[Stanowisko / Position ]:[Stanowisko / Position ]],0)))</f>
        <v>n/a</v>
      </c>
      <c r="EO156" s="194" t="str">
        <f>IF(INDEX(tab_MinKomp[Konserwacja Rep],MATCH($B155,tab_MinKomp[[Stanowisko / Position ]:[Stanowisko / Position ]],0))="n/a","n/a",EO155-INDEX(tab_MinKomp[Konserwacja Rep],MATCH($B155,tab_MinKomp[[Stanowisko / Position ]:[Stanowisko / Position ]],0)))</f>
        <v>n/a</v>
      </c>
      <c r="EP156" s="194" t="str">
        <f>IF(INDEX(tab_MinKomp[[Konserwacja Engel ]],MATCH($B155,tab_MinKomp[[Stanowisko / Position ]:[Stanowisko / Position ]],0))="n/a","n/a",EP155-INDEX(tab_MinKomp[[Konserwacja Engel ]],MATCH($B155,tab_MinKomp[[Stanowisko / Position ]:[Stanowisko / Position ]],0)))</f>
        <v>n/a</v>
      </c>
      <c r="EQ156" s="194" t="str">
        <f>IF(INDEX(tab_MinKomp[Konserwacja B 50],MATCH($B155,tab_MinKomp[[Stanowisko / Position ]:[Stanowisko / Position ]],0))="n/a","n/a",EQ155-INDEX(tab_MinKomp[Konserwacja B 50],MATCH($B155,tab_MinKomp[[Stanowisko / Position ]:[Stanowisko / Position ]],0)))</f>
        <v>n/a</v>
      </c>
      <c r="ER156" s="194" t="str">
        <f>IF(INDEX(tab_MinKomp[[Konserwacja EOL ]],MATCH($B155,tab_MinKomp[[Stanowisko / Position ]:[Stanowisko / Position ]],0))="n/a","n/a",ER155-INDEX(tab_MinKomp[[Konserwacja EOL ]],MATCH($B155,tab_MinKomp[[Stanowisko / Position ]:[Stanowisko / Position ]],0)))</f>
        <v>n/a</v>
      </c>
      <c r="ES156" s="194" t="str">
        <f>IF(INDEX(tab_MinKomp[Konserwacja Branson],MATCH($B155,tab_MinKomp[[Stanowisko / Position ]:[Stanowisko / Position ]],0))="n/a","n/a",ES155-INDEX(tab_MinKomp[Konserwacja Branson],MATCH($B155,tab_MinKomp[[Stanowisko / Position ]:[Stanowisko / Position ]],0)))</f>
        <v>n/a</v>
      </c>
      <c r="ET156" s="194" t="str">
        <f>IF(INDEX(tab_MinKomp[Konserwacja coolery],MATCH($B155,tab_MinKomp[[Stanowisko / Position ]:[Stanowisko / Position ]],0))="n/a","n/a",ET155-INDEX(tab_MinKomp[Konserwacja coolery],MATCH($B155,tab_MinKomp[[Stanowisko / Position ]:[Stanowisko / Position ]],0)))</f>
        <v>n/a</v>
      </c>
      <c r="EU156" s="194" t="str">
        <f>IF(INDEX(tab_MinKomp[Konserwacja piecy],MATCH($B155,tab_MinKomp[[Stanowisko / Position ]:[Stanowisko / Position ]],0))="n/a","n/a",EU155-INDEX(tab_MinKomp[Konserwacja piecy],MATCH($B155,tab_MinKomp[[Stanowisko / Position ]:[Stanowisko / Position ]],0)))</f>
        <v>n/a</v>
      </c>
      <c r="EV156" s="194" t="str">
        <f>IF(INDEX(tab_MinKomp[Rysunek techniczny- czytanie],MATCH($B155,tab_MinKomp[[Stanowisko / Position ]:[Stanowisko / Position ]],0))="n/a","n/a",EV155-INDEX(tab_MinKomp[Rysunek techniczny- czytanie],MATCH($B155,tab_MinKomp[[Stanowisko / Position ]:[Stanowisko / Position ]],0)))</f>
        <v>n/a</v>
      </c>
      <c r="EW156" s="194" t="str">
        <f>IF(INDEX(tab_MinKomp[Elektryka],MATCH($B155,tab_MinKomp[[Stanowisko / Position ]:[Stanowisko / Position ]],0))="n/a","n/a",EW155-INDEX(tab_MinKomp[Elektryka],MATCH($B155,tab_MinKomp[[Stanowisko / Position ]:[Stanowisko / Position ]],0)))</f>
        <v>n/a</v>
      </c>
      <c r="EX156" s="194" t="str">
        <f>IF(INDEX(tab_MinKomp[Pneumatyka],MATCH($B155,tab_MinKomp[[Stanowisko / Position ]:[Stanowisko / Position ]],0))="n/a","n/a",EX155-INDEX(tab_MinKomp[Pneumatyka],MATCH($B155,tab_MinKomp[[Stanowisko / Position ]:[Stanowisko / Position ]],0)))</f>
        <v>n/a</v>
      </c>
      <c r="EY156" s="194" t="str">
        <f>IF(INDEX(tab_MinKomp[[Hydraulika ]],MATCH($B155,tab_MinKomp[[Stanowisko / Position ]:[Stanowisko / Position ]],0))="n/a","n/a",EY155-INDEX(tab_MinKomp[[Hydraulika ]],MATCH($B155,tab_MinKomp[[Stanowisko / Position ]:[Stanowisko / Position ]],0)))</f>
        <v>n/a</v>
      </c>
      <c r="EZ156" s="194" t="str">
        <f>IF(INDEX(tab_MinKomp[Podciśnienie],MATCH($B155,tab_MinKomp[[Stanowisko / Position ]:[Stanowisko / Position ]],0))="n/a","n/a",EZ155-INDEX(tab_MinKomp[Podciśnienie],MATCH($B155,tab_MinKomp[[Stanowisko / Position ]:[Stanowisko / Position ]],0)))</f>
        <v>n/a</v>
      </c>
      <c r="FA156" s="194" t="str">
        <f>IF(INDEX(tab_MinKomp[Usuwanie awarii],MATCH($B155,tab_MinKomp[[Stanowisko / Position ]:[Stanowisko / Position ]],0))="n/a","n/a",FA155-INDEX(tab_MinKomp[Usuwanie awarii],MATCH($B155,tab_MinKomp[[Stanowisko / Position ]:[Stanowisko / Position ]],0)))</f>
        <v>n/a</v>
      </c>
      <c r="FB156" s="194" t="str">
        <f>IF(INDEX(tab_MinKomp[Obsługa robotów],MATCH($B155,tab_MinKomp[[Stanowisko / Position ]:[Stanowisko / Position ]],0))="n/a","n/a",FB155-INDEX(tab_MinKomp[Obsługa robotów],MATCH($B155,tab_MinKomp[[Stanowisko / Position ]:[Stanowisko / Position ]],0)))</f>
        <v>n/a</v>
      </c>
      <c r="FC156" s="194" t="str">
        <f>IF(INDEX(tab_MinKomp[Obsługa sterowania maszyny],MATCH($B155,tab_MinKomp[[Stanowisko / Position ]:[Stanowisko / Position ]],0))="n/a","n/a",FC155-INDEX(tab_MinKomp[Obsługa sterowania maszyny],MATCH($B155,tab_MinKomp[[Stanowisko / Position ]:[Stanowisko / Position ]],0)))</f>
        <v>n/a</v>
      </c>
      <c r="FD156" s="194" t="str">
        <f>IF(INDEX(tab_MinKomp[Usuwanie przyczyn żródłowych],MATCH($B155,tab_MinKomp[[Stanowisko / Position ]:[Stanowisko / Position ]],0))="n/a","n/a",FD155-INDEX(tab_MinKomp[Usuwanie przyczyn żródłowych],MATCH($B155,tab_MinKomp[[Stanowisko / Position ]:[Stanowisko / Position ]],0)))</f>
        <v>n/a</v>
      </c>
      <c r="FE156" s="194" t="str">
        <f>IF(INDEX(tab_MinKomp[Cmms stosowanie],MATCH($B155,tab_MinKomp[[Stanowisko / Position ]:[Stanowisko / Position ]],0))="n/a","n/a",FE155-INDEX(tab_MinKomp[Cmms stosowanie],MATCH($B155,tab_MinKomp[[Stanowisko / Position ]:[Stanowisko / Position ]],0)))</f>
        <v>n/a</v>
      </c>
      <c r="FF156" s="190" t="str">
        <f>IF(INDEX(tab_MinKomp[Testy czystości / Reinheitstests],MATCH($B155,tab_MinKomp[[Stanowisko / Position ]:[Stanowisko / Position ]],0))="n/a","n/a",FF155-INDEX(tab_MinKomp[Testy czystości / Reinheitstests],MATCH($B155,tab_MinKomp[[Stanowisko / Position ]:[Stanowisko / Position ]],0)))</f>
        <v>n/a</v>
      </c>
      <c r="FG156" s="194" t="str">
        <f>IF(INDEX(tab_MinKomp[Czyszczenie form plastikowych],MATCH($B155,tab_MinKomp[[Stanowisko / Position ]:[Stanowisko / Position ]],0))="n/a","n/a",FG155-INDEX(tab_MinKomp[Czyszczenie form plastikowych],MATCH($B155,tab_MinKomp[[Stanowisko / Position ]:[Stanowisko / Position ]],0)))</f>
        <v>n/a</v>
      </c>
      <c r="FH156" s="194" t="str">
        <f>IF(INDEX(tab_MinKomp[Wymiana form plastik],MATCH($B155,tab_MinKomp[[Stanowisko / Position ]:[Stanowisko / Position ]],0))="n/a","n/a",FH155-INDEX(tab_MinKomp[Wymiana form plastik],MATCH($B155,tab_MinKomp[[Stanowisko / Position ]:[Stanowisko / Position ]],0)))</f>
        <v>n/a</v>
      </c>
      <c r="FI156" s="194" t="str">
        <f>IF(INDEX(tab_MinKomp[Wymiana form guma],MATCH($B155,tab_MinKomp[[Stanowisko / Position ]:[Stanowisko / Position ]],0))="n/a","n/a",FI155-INDEX(tab_MinKomp[Wymiana form guma],MATCH($B155,tab_MinKomp[[Stanowisko / Position ]:[Stanowisko / Position ]],0)))</f>
        <v>n/a</v>
      </c>
      <c r="FJ156" s="194" t="str">
        <f>IF(INDEX(tab_MinKomp[Konserwacja KK],MATCH($B155,tab_MinKomp[[Stanowisko / Position ]:[Stanowisko / Position ]],0))="n/a","n/a",FJ155-INDEX(tab_MinKomp[Konserwacja KK],MATCH($B155,tab_MinKomp[[Stanowisko / Position ]:[Stanowisko / Position ]],0)))</f>
        <v>n/a</v>
      </c>
      <c r="FK156" s="194" t="str">
        <f>IF(INDEX(tab_MinKomp[Konserwacja form guma],MATCH($B155,tab_MinKomp[[Stanowisko / Position ]:[Stanowisko / Position ]],0))="n/a","n/a",FK155-INDEX(tab_MinKomp[Konserwacja form guma],MATCH($B155,tab_MinKomp[[Stanowisko / Position ]:[Stanowisko / Position ]],0)))</f>
        <v>n/a</v>
      </c>
      <c r="FL156" s="194" t="str">
        <f>IF(INDEX(tab_MinKomp[Konserwacja form plastiki],MATCH($B155,tab_MinKomp[[Stanowisko / Position ]:[Stanowisko / Position ]],0))="n/a","n/a",FL155-INDEX(tab_MinKomp[Konserwacja form plastiki],MATCH($B155,tab_MinKomp[[Stanowisko / Position ]:[Stanowisko / Position ]],0)))</f>
        <v>n/a</v>
      </c>
      <c r="FM156" s="194" t="str">
        <f>IF(INDEX(tab_MinKomp[Konserwacja Gorącego Kanału],MATCH($B155,tab_MinKomp[[Stanowisko / Position ]:[Stanowisko / Position ]],0))="n/a","n/a",FM155-INDEX(tab_MinKomp[Konserwacja Gorącego Kanału],MATCH($B155,tab_MinKomp[[Stanowisko / Position ]:[Stanowisko / Position ]],0)))</f>
        <v>n/a</v>
      </c>
      <c r="FN156" s="196" t="str">
        <f>IF(INDEX(tab_MinKomp[Język angielski / Englisch],MATCH($B155,tab_MinKomp[[Stanowisko / Position ]:[Stanowisko / Position ]],0))="n/a","n/a",FN155-INDEX(tab_MinKomp[Język angielski / Englisch],MATCH($B155,tab_MinKomp[[Stanowisko / Position ]:[Stanowisko / Position ]],0)))</f>
        <v>n/a</v>
      </c>
      <c r="FO156" s="196" t="str">
        <f>IF(INDEX(tab_MinKomp[Język angielski / Englisch],MATCH($B155,tab_MinKomp[[Stanowisko / Position ]:[Stanowisko / Position ]],0))="n/a","n/a",FO155-INDEX(tab_MinKomp[Język angielski / Englisch],MATCH($B155,tab_MinKomp[[Stanowisko / Position ]:[Stanowisko / Position ]],0)))</f>
        <v>n/a</v>
      </c>
      <c r="FP156" s="196" t="str">
        <f>IF(INDEX(tab_MinKomp[Język angielski / Englisch],MATCH($B155,tab_MinKomp[[Stanowisko / Position ]:[Stanowisko / Position ]],0))="n/a","n/a",FP155-INDEX(tab_MinKomp[Język angielski / Englisch],MATCH($B155,tab_MinKomp[[Stanowisko / Position ]:[Stanowisko / Position ]],0)))</f>
        <v>n/a</v>
      </c>
      <c r="FQ156" s="196" t="str">
        <f>IF(INDEX(tab_MinKomp[Język angielski / Englisch],MATCH($B155,tab_MinKomp[[Stanowisko / Position ]:[Stanowisko / Position ]],0))="n/a","n/a",FQ155-INDEX(tab_MinKomp[Język angielski / Englisch],MATCH($B155,tab_MinKomp[[Stanowisko / Position ]:[Stanowisko / Position ]],0)))</f>
        <v>n/a</v>
      </c>
      <c r="FR156" s="196" t="str">
        <f>IF(INDEX(tab_MinKomp[Język niemiecki / Deutsch],MATCH($B155,tab_MinKomp[[Stanowisko / Position ]:[Stanowisko / Position ]],0))="n/a","n/a",FR155-INDEX(tab_MinKomp[Język niemiecki / Deutsch],MATCH($B155,tab_MinKomp[[Stanowisko / Position ]:[Stanowisko / Position ]],0)))</f>
        <v>n/a</v>
      </c>
      <c r="FS156" s="194">
        <f>IF(INDEX(tab_MinKomp[Zarządzanie dokumentacją procesową / Process dokumentation management],MATCH($B155,tab_MinKomp[[Stanowisko / Position ]:[Stanowisko / Position ]],0))="n/a","n/a",FS155-INDEX(tab_MinKomp[Zarządzanie dokumentacją procesową / Process dokumentation management],MATCH($B155,tab_MinKomp[[Stanowisko / Position ]:[Stanowisko / Position ]],0)))</f>
        <v>0</v>
      </c>
      <c r="FT156" s="194">
        <f>IF(INDEX(tab_MinKomp[Znajomość procesów z obszaru / Kenntiss der prozesse in dem Bereich],MATCH($B155,tab_MinKomp[[Stanowisko / Position ]:[Stanowisko / Position ]],0))="n/a","n/a",FT155-INDEX(tab_MinKomp[Znajomość procesów z obszaru / Kenntiss der prozesse in dem Bereich],MATCH($B155,tab_MinKomp[[Stanowisko / Position ]:[Stanowisko / Position ]],0)))</f>
        <v>0</v>
      </c>
      <c r="FU156" s="194">
        <f>IF(INDEX(tab_MinKomp[optymalizacja procesów / Prozessoptymalisierung],MATCH($B155,tab_MinKomp[[Stanowisko / Position ]:[Stanowisko / Position ]],0))="n/a","n/a",FU155-INDEX(tab_MinKomp[optymalizacja procesów / Prozessoptymalisierung],MATCH($B155,tab_MinKomp[[Stanowisko / Position ]:[Stanowisko / Position ]],0)))</f>
        <v>0</v>
      </c>
      <c r="FV156" s="194">
        <f>IF(INDEX(tab_MinKomp[Umiejętności szkoleniowe / Trainingsfähigkeiten],MATCH($B155,tab_MinKomp[[Stanowisko / Position ]:[Stanowisko / Position ]],0))="n/a","n/a",FV155-INDEX(tab_MinKomp[Umiejętności szkoleniowe / Trainingsfähigkeiten],MATCH($B155,tab_MinKomp[[Stanowisko / Position ]:[Stanowisko / Position ]],0)))</f>
        <v>0</v>
      </c>
      <c r="FW156" s="194">
        <f>IF(INDEX(tab_MinKomp[Analityczne myślenie, podejście / Analitysches Denken, Einstellung],MATCH($B155,tab_MinKomp[[Stanowisko / Position ]:[Stanowisko / Position ]],0))="n/a","n/a",FW155-INDEX(tab_MinKomp[Analityczne myślenie, podejście / Analitysches Denken, Einstellung],MATCH($B155,tab_MinKomp[[Stanowisko / Position ]:[Stanowisko / Position ]],0)))</f>
        <v>0</v>
      </c>
      <c r="FX156" s="194">
        <f>IF(INDEX(tab_MinKomp[Dokładność, precyzja w dzialaniu / Genauigkeit, Präzision in die Arbeit],MATCH($B155,tab_MinKomp[[Stanowisko / Position ]:[Stanowisko / Position ]],0))="n/a","n/a",FX155-INDEX(tab_MinKomp[Dokładność, precyzja w dzialaniu / Genauigkeit, Präzision in die Arbeit],MATCH($B155,tab_MinKomp[[Stanowisko / Position ]:[Stanowisko / Position ]],0)))</f>
        <v>-1</v>
      </c>
      <c r="FY156" s="194">
        <f>IF(INDEX(tab_MinKomp[Dyspozycyjność / Verfügbarkeit],MATCH($B155,tab_MinKomp[[Stanowisko / Position ]:[Stanowisko / Position ]],0))="n/a","n/a",FY155-INDEX(tab_MinKomp[Dyspozycyjność / Verfügbarkeit],MATCH($B155,tab_MinKomp[[Stanowisko / Position ]:[Stanowisko / Position ]],0)))</f>
        <v>-1</v>
      </c>
      <c r="FZ156" s="194">
        <f>IF(INDEX(tab_MinKomp[Zaangażowanie / 
Engagement],MATCH($B155,tab_MinKomp[[Stanowisko / Position ]:[Stanowisko / Position ]],0))="n/a","n/a",FZ155-INDEX(tab_MinKomp[Zaangażowanie / 
Engagement],MATCH($B155,tab_MinKomp[[Stanowisko / Position ]:[Stanowisko / Position ]],0)))</f>
        <v>-1</v>
      </c>
      <c r="GA156" s="194" t="str">
        <f>IF(INDEX(tab_MinKomp[Konserwacja form guma],MATCH($B155,tab_MinKomp[[Stanowisko / Position ]:[Stanowisko / Position ]],0))="n/a","n/a",GA155-INDEX(tab_MinKomp[Konserwacja form guma],MATCH($B155,tab_MinKomp[[Stanowisko / Position ]:[Stanowisko / Position ]],0)))</f>
        <v>n/a</v>
      </c>
      <c r="GB156" s="194" t="str">
        <f>IF(INDEX(tab_MinKomp[Konserwacja form plastiki],MATCH($B155,tab_MinKomp[[Stanowisko / Position ]:[Stanowisko / Position ]],0))="n/a","n/a",GB155-INDEX(tab_MinKomp[Konserwacja form plastiki],MATCH($B155,tab_MinKomp[[Stanowisko / Position ]:[Stanowisko / Position ]],0)))</f>
        <v>n/a</v>
      </c>
      <c r="GC156" s="194">
        <f>IF(INDEX(tab_MinKomp[Elastyczność w działaniu],MATCH($B155,tab_MinKomp[[Stanowisko / Position ]:[Stanowisko / Position ]],0))="n/a","n/a",GC155-INDEX(tab_MinKomp[Elastyczność w działaniu],MATCH($B155,tab_MinKomp[[Stanowisko / Position ]:[Stanowisko / Position ]],0)))</f>
        <v>0</v>
      </c>
      <c r="GD156" s="194">
        <f>IF(INDEX(tab_MinKomp[Komunikatywność],MATCH($B155,tab_MinKomp[[Stanowisko / Position ]:[Stanowisko / Position ]],0))="n/a","n/a",GD155-INDEX(tab_MinKomp[Komunikatywność],MATCH($B155,tab_MinKomp[[Stanowisko / Position ]:[Stanowisko / Position ]],0)))</f>
        <v>0</v>
      </c>
      <c r="GE156" s="193" t="str">
        <f>IF(INDEX(tab_MinKomp[Motywowanie i budowanie zaangażowania zespołu],MATCH($B155,tab_MinKomp[[Stanowisko / Position ]:[Stanowisko / Position ]],0))="n/a","n/a",GE155-INDEX(tab_MinKomp[Motywowanie i budowanie zaangażowania zespołu],MATCH($B155,tab_MinKomp[[Stanowisko / Position ]:[Stanowisko / Position ]],0)))</f>
        <v>n/a</v>
      </c>
      <c r="GF156" s="186" t="s">
        <v>248</v>
      </c>
      <c r="GG156" s="186" t="s">
        <v>248</v>
      </c>
      <c r="GH156" s="186" t="s">
        <v>248</v>
      </c>
      <c r="GI156" s="186" t="s">
        <v>248</v>
      </c>
      <c r="GJ156" s="186" t="s">
        <v>248</v>
      </c>
      <c r="GK156" s="186" t="s">
        <v>248</v>
      </c>
      <c r="GL156" s="186" t="s">
        <v>248</v>
      </c>
      <c r="GM156" s="186" t="s">
        <v>248</v>
      </c>
      <c r="GN156" s="186" t="s">
        <v>248</v>
      </c>
      <c r="GO156" s="186" t="s">
        <v>248</v>
      </c>
      <c r="GP156" s="186" t="s">
        <v>248</v>
      </c>
      <c r="GQ156" s="186" t="s">
        <v>248</v>
      </c>
      <c r="GR156" s="186" t="s">
        <v>248</v>
      </c>
      <c r="GS156" s="186" t="s">
        <v>248</v>
      </c>
      <c r="GT156" s="186" t="s">
        <v>248</v>
      </c>
      <c r="GU156" s="186" t="s">
        <v>248</v>
      </c>
      <c r="GV156" s="186" t="s">
        <v>248</v>
      </c>
      <c r="GW156" s="186" t="s">
        <v>248</v>
      </c>
      <c r="GX156" s="186" t="s">
        <v>248</v>
      </c>
      <c r="GY156" s="186" t="s">
        <v>248</v>
      </c>
      <c r="GZ156" s="261" t="s">
        <v>248</v>
      </c>
      <c r="HA156" s="261" t="s">
        <v>248</v>
      </c>
      <c r="HB156" s="191">
        <f>SUM(G156:GE156)/(HB155-(SUM(G156:GE156)))</f>
        <v>-3.5087719298245612E-2</v>
      </c>
    </row>
    <row r="157" spans="1:211" s="218" customFormat="1" ht="24.9" customHeight="1" x14ac:dyDescent="0.3">
      <c r="A157" s="105" t="s">
        <v>319</v>
      </c>
      <c r="B157" s="105" t="s">
        <v>315</v>
      </c>
      <c r="C157" s="105" t="s">
        <v>401</v>
      </c>
      <c r="D157" s="105">
        <v>1073</v>
      </c>
      <c r="E157" s="392" t="s">
        <v>464</v>
      </c>
      <c r="F157" s="185" t="s">
        <v>374</v>
      </c>
      <c r="G157" s="186">
        <v>2</v>
      </c>
      <c r="H157" s="186">
        <v>1</v>
      </c>
      <c r="I157" s="186">
        <v>2</v>
      </c>
      <c r="J157" s="186">
        <v>1</v>
      </c>
      <c r="K157" s="186">
        <v>1</v>
      </c>
      <c r="L157" s="186" t="s">
        <v>248</v>
      </c>
      <c r="M157" s="186" t="s">
        <v>248</v>
      </c>
      <c r="N157" s="186" t="s">
        <v>248</v>
      </c>
      <c r="O157" s="186">
        <v>1</v>
      </c>
      <c r="P157" s="186">
        <v>1</v>
      </c>
      <c r="Q157" s="186" t="s">
        <v>248</v>
      </c>
      <c r="R157" s="186" t="s">
        <v>248</v>
      </c>
      <c r="S157" s="186" t="s">
        <v>248</v>
      </c>
      <c r="T157" s="186" t="s">
        <v>248</v>
      </c>
      <c r="U157" s="186" t="s">
        <v>248</v>
      </c>
      <c r="V157" s="186" t="s">
        <v>248</v>
      </c>
      <c r="W157" s="186" t="s">
        <v>248</v>
      </c>
      <c r="X157" s="186" t="s">
        <v>248</v>
      </c>
      <c r="Y157" s="186" t="s">
        <v>248</v>
      </c>
      <c r="Z157" s="186" t="s">
        <v>248</v>
      </c>
      <c r="AA157" s="186" t="s">
        <v>248</v>
      </c>
      <c r="AB157" s="186" t="s">
        <v>248</v>
      </c>
      <c r="AC157" s="186" t="s">
        <v>248</v>
      </c>
      <c r="AD157" s="186" t="s">
        <v>248</v>
      </c>
      <c r="AE157" s="186" t="s">
        <v>248</v>
      </c>
      <c r="AF157" s="186" t="s">
        <v>248</v>
      </c>
      <c r="AG157" s="186" t="s">
        <v>248</v>
      </c>
      <c r="AH157" s="186" t="s">
        <v>248</v>
      </c>
      <c r="AI157" s="186" t="s">
        <v>248</v>
      </c>
      <c r="AJ157" s="186" t="s">
        <v>248</v>
      </c>
      <c r="AK157" s="186" t="s">
        <v>248</v>
      </c>
      <c r="AL157" s="186">
        <v>1</v>
      </c>
      <c r="AM157" s="186" t="s">
        <v>248</v>
      </c>
      <c r="AN157" s="186" t="s">
        <v>248</v>
      </c>
      <c r="AO157" s="186">
        <v>1</v>
      </c>
      <c r="AP157" s="186" t="s">
        <v>248</v>
      </c>
      <c r="AQ157" s="186">
        <v>1</v>
      </c>
      <c r="AR157" s="186" t="s">
        <v>248</v>
      </c>
      <c r="AS157" s="186" t="s">
        <v>248</v>
      </c>
      <c r="AT157" s="186" t="s">
        <v>248</v>
      </c>
      <c r="AU157" s="186">
        <v>1</v>
      </c>
      <c r="AV157" s="186">
        <v>1</v>
      </c>
      <c r="AW157" s="186">
        <v>1</v>
      </c>
      <c r="AX157" s="186" t="s">
        <v>248</v>
      </c>
      <c r="AY157" s="186" t="s">
        <v>248</v>
      </c>
      <c r="AZ157" s="186" t="s">
        <v>248</v>
      </c>
      <c r="BA157" s="186">
        <v>1</v>
      </c>
      <c r="BB157" s="186">
        <v>1</v>
      </c>
      <c r="BC157" s="186" t="s">
        <v>248</v>
      </c>
      <c r="BD157" s="186" t="s">
        <v>248</v>
      </c>
      <c r="BE157" s="186" t="s">
        <v>248</v>
      </c>
      <c r="BF157" s="186" t="s">
        <v>248</v>
      </c>
      <c r="BG157" s="186" t="s">
        <v>248</v>
      </c>
      <c r="BH157" s="186" t="s">
        <v>248</v>
      </c>
      <c r="BI157" s="186" t="s">
        <v>248</v>
      </c>
      <c r="BJ157" s="186" t="s">
        <v>248</v>
      </c>
      <c r="BK157" s="186" t="s">
        <v>248</v>
      </c>
      <c r="BL157" s="186" t="s">
        <v>248</v>
      </c>
      <c r="BM157" s="186" t="s">
        <v>248</v>
      </c>
      <c r="BN157" s="186" t="s">
        <v>248</v>
      </c>
      <c r="BO157" s="186" t="s">
        <v>248</v>
      </c>
      <c r="BP157" s="186">
        <v>2</v>
      </c>
      <c r="BQ157" s="186" t="s">
        <v>248</v>
      </c>
      <c r="BR157" s="186">
        <v>1</v>
      </c>
      <c r="BS157" s="186" t="s">
        <v>248</v>
      </c>
      <c r="BT157" s="186" t="s">
        <v>248</v>
      </c>
      <c r="BU157" s="186" t="s">
        <v>248</v>
      </c>
      <c r="BV157" s="186" t="s">
        <v>248</v>
      </c>
      <c r="BW157" s="186" t="s">
        <v>248</v>
      </c>
      <c r="BX157" s="186" t="s">
        <v>248</v>
      </c>
      <c r="BY157" s="186" t="s">
        <v>248</v>
      </c>
      <c r="BZ157" s="186" t="s">
        <v>248</v>
      </c>
      <c r="CA157" s="186">
        <v>1</v>
      </c>
      <c r="CB157" s="186" t="s">
        <v>248</v>
      </c>
      <c r="CC157" s="186" t="s">
        <v>248</v>
      </c>
      <c r="CD157" s="186">
        <v>1</v>
      </c>
      <c r="CE157" s="186" t="s">
        <v>248</v>
      </c>
      <c r="CF157" s="186" t="s">
        <v>248</v>
      </c>
      <c r="CG157" s="186">
        <v>1</v>
      </c>
      <c r="CH157" s="186" t="s">
        <v>248</v>
      </c>
      <c r="CI157" s="186" t="s">
        <v>248</v>
      </c>
      <c r="CJ157" s="186" t="s">
        <v>248</v>
      </c>
      <c r="CK157" s="186" t="s">
        <v>248</v>
      </c>
      <c r="CL157" s="186" t="s">
        <v>248</v>
      </c>
      <c r="CM157" s="186" t="s">
        <v>248</v>
      </c>
      <c r="CN157" s="186" t="s">
        <v>248</v>
      </c>
      <c r="CO157" s="186" t="s">
        <v>248</v>
      </c>
      <c r="CP157" s="186" t="s">
        <v>248</v>
      </c>
      <c r="CQ157" s="186" t="s">
        <v>248</v>
      </c>
      <c r="CR157" s="186" t="s">
        <v>248</v>
      </c>
      <c r="CS157" s="186" t="s">
        <v>248</v>
      </c>
      <c r="CT157" s="186" t="s">
        <v>248</v>
      </c>
      <c r="CU157" s="186" t="s">
        <v>248</v>
      </c>
      <c r="CV157" s="186" t="s">
        <v>248</v>
      </c>
      <c r="CW157" s="186">
        <v>1</v>
      </c>
      <c r="CX157" s="186" t="s">
        <v>248</v>
      </c>
      <c r="CY157" s="186" t="s">
        <v>248</v>
      </c>
      <c r="CZ157" s="186" t="s">
        <v>248</v>
      </c>
      <c r="DA157" s="186" t="s">
        <v>248</v>
      </c>
      <c r="DB157" s="186" t="s">
        <v>248</v>
      </c>
      <c r="DC157" s="186" t="s">
        <v>248</v>
      </c>
      <c r="DD157" s="186" t="s">
        <v>248</v>
      </c>
      <c r="DE157" s="186" t="s">
        <v>248</v>
      </c>
      <c r="DF157" s="186">
        <v>1</v>
      </c>
      <c r="DG157" s="186" t="s">
        <v>248</v>
      </c>
      <c r="DH157" s="186" t="s">
        <v>248</v>
      </c>
      <c r="DI157" s="186" t="s">
        <v>248</v>
      </c>
      <c r="DJ157" s="186" t="s">
        <v>248</v>
      </c>
      <c r="DK157" s="186" t="s">
        <v>248</v>
      </c>
      <c r="DL157" s="186" t="s">
        <v>248</v>
      </c>
      <c r="DM157" s="186" t="s">
        <v>248</v>
      </c>
      <c r="DN157" s="186" t="s">
        <v>248</v>
      </c>
      <c r="DO157" s="186" t="s">
        <v>248</v>
      </c>
      <c r="DP157" s="186" t="s">
        <v>248</v>
      </c>
      <c r="DQ157" s="186" t="s">
        <v>248</v>
      </c>
      <c r="DR157" s="186" t="s">
        <v>248</v>
      </c>
      <c r="DS157" s="186" t="s">
        <v>248</v>
      </c>
      <c r="DT157" s="186" t="s">
        <v>248</v>
      </c>
      <c r="DU157" s="186" t="s">
        <v>248</v>
      </c>
      <c r="DV157" s="186" t="s">
        <v>248</v>
      </c>
      <c r="DW157" s="186" t="s">
        <v>248</v>
      </c>
      <c r="DX157" s="186" t="s">
        <v>248</v>
      </c>
      <c r="DY157" s="186" t="s">
        <v>248</v>
      </c>
      <c r="DZ157" s="186" t="s">
        <v>248</v>
      </c>
      <c r="EA157" s="186" t="s">
        <v>248</v>
      </c>
      <c r="EB157" s="186" t="s">
        <v>248</v>
      </c>
      <c r="EC157" s="186" t="s">
        <v>248</v>
      </c>
      <c r="ED157" s="186" t="s">
        <v>248</v>
      </c>
      <c r="EE157" s="186" t="s">
        <v>248</v>
      </c>
      <c r="EF157" s="186" t="s">
        <v>248</v>
      </c>
      <c r="EG157" s="186" t="s">
        <v>248</v>
      </c>
      <c r="EH157" s="186" t="s">
        <v>248</v>
      </c>
      <c r="EI157" s="186" t="s">
        <v>248</v>
      </c>
      <c r="EJ157" s="186" t="s">
        <v>248</v>
      </c>
      <c r="EK157" s="186" t="s">
        <v>248</v>
      </c>
      <c r="EL157" s="186" t="s">
        <v>248</v>
      </c>
      <c r="EM157" s="186" t="s">
        <v>248</v>
      </c>
      <c r="EN157" s="186" t="s">
        <v>248</v>
      </c>
      <c r="EO157" s="186" t="s">
        <v>248</v>
      </c>
      <c r="EP157" s="186" t="s">
        <v>248</v>
      </c>
      <c r="EQ157" s="186" t="s">
        <v>248</v>
      </c>
      <c r="ER157" s="186" t="s">
        <v>248</v>
      </c>
      <c r="ES157" s="186" t="s">
        <v>248</v>
      </c>
      <c r="ET157" s="186" t="s">
        <v>248</v>
      </c>
      <c r="EU157" s="186" t="s">
        <v>248</v>
      </c>
      <c r="EV157" s="186" t="s">
        <v>248</v>
      </c>
      <c r="EW157" s="186" t="s">
        <v>248</v>
      </c>
      <c r="EX157" s="186" t="s">
        <v>248</v>
      </c>
      <c r="EY157" s="186" t="s">
        <v>248</v>
      </c>
      <c r="EZ157" s="186" t="s">
        <v>248</v>
      </c>
      <c r="FA157" s="186" t="s">
        <v>248</v>
      </c>
      <c r="FB157" s="186" t="s">
        <v>248</v>
      </c>
      <c r="FC157" s="186" t="s">
        <v>248</v>
      </c>
      <c r="FD157" s="186" t="s">
        <v>248</v>
      </c>
      <c r="FE157" s="186" t="s">
        <v>248</v>
      </c>
      <c r="FF157" s="186" t="s">
        <v>248</v>
      </c>
      <c r="FG157" s="186" t="s">
        <v>248</v>
      </c>
      <c r="FH157" s="186" t="s">
        <v>248</v>
      </c>
      <c r="FI157" s="186" t="s">
        <v>248</v>
      </c>
      <c r="FJ157" s="186" t="s">
        <v>248</v>
      </c>
      <c r="FK157" s="186" t="s">
        <v>248</v>
      </c>
      <c r="FL157" s="186" t="s">
        <v>248</v>
      </c>
      <c r="FM157" s="186" t="s">
        <v>248</v>
      </c>
      <c r="FN157" s="186">
        <v>1</v>
      </c>
      <c r="FO157" s="186">
        <v>1</v>
      </c>
      <c r="FP157" s="186">
        <v>1</v>
      </c>
      <c r="FQ157" s="187" t="s">
        <v>248</v>
      </c>
      <c r="FR157" s="187" t="s">
        <v>248</v>
      </c>
      <c r="FS157" s="186">
        <v>1</v>
      </c>
      <c r="FT157" s="186">
        <v>1</v>
      </c>
      <c r="FU157" s="186">
        <v>1</v>
      </c>
      <c r="FV157" s="186">
        <v>1</v>
      </c>
      <c r="FW157" s="186">
        <v>1</v>
      </c>
      <c r="FX157" s="186">
        <v>1</v>
      </c>
      <c r="FY157" s="186">
        <v>1</v>
      </c>
      <c r="FZ157" s="186">
        <v>1</v>
      </c>
      <c r="GA157" s="186" t="s">
        <v>248</v>
      </c>
      <c r="GB157" s="186" t="s">
        <v>248</v>
      </c>
      <c r="GC157" s="186">
        <v>1</v>
      </c>
      <c r="GD157" s="186">
        <v>1</v>
      </c>
      <c r="GE157" s="186" t="s">
        <v>248</v>
      </c>
      <c r="GF157" s="186" t="s">
        <v>248</v>
      </c>
      <c r="GG157" s="186" t="s">
        <v>248</v>
      </c>
      <c r="GH157" s="186" t="s">
        <v>248</v>
      </c>
      <c r="GI157" s="186" t="s">
        <v>248</v>
      </c>
      <c r="GJ157" s="186" t="s">
        <v>248</v>
      </c>
      <c r="GK157" s="186" t="s">
        <v>248</v>
      </c>
      <c r="GL157" s="186" t="s">
        <v>248</v>
      </c>
      <c r="GM157" s="186" t="s">
        <v>248</v>
      </c>
      <c r="GN157" s="186" t="s">
        <v>248</v>
      </c>
      <c r="GO157" s="186" t="s">
        <v>248</v>
      </c>
      <c r="GP157" s="186" t="s">
        <v>248</v>
      </c>
      <c r="GQ157" s="186" t="s">
        <v>248</v>
      </c>
      <c r="GR157" s="186" t="s">
        <v>248</v>
      </c>
      <c r="GS157" s="186" t="s">
        <v>248</v>
      </c>
      <c r="GT157" s="186" t="s">
        <v>248</v>
      </c>
      <c r="GU157" s="186" t="s">
        <v>248</v>
      </c>
      <c r="GV157" s="186" t="s">
        <v>248</v>
      </c>
      <c r="GW157" s="186" t="s">
        <v>248</v>
      </c>
      <c r="GX157" s="186" t="s">
        <v>248</v>
      </c>
      <c r="GY157" s="186" t="s">
        <v>248</v>
      </c>
      <c r="GZ157" s="261" t="s">
        <v>248</v>
      </c>
      <c r="HA157" s="261" t="s">
        <v>248</v>
      </c>
      <c r="HB157" s="188">
        <f>SUM(G157:GE157)</f>
        <v>38</v>
      </c>
      <c r="HC157" s="102"/>
    </row>
    <row r="158" spans="1:211" s="218" customFormat="1" ht="24.9" customHeight="1" thickBot="1" x14ac:dyDescent="0.35">
      <c r="A158" s="108" t="str">
        <f>A157</f>
        <v>Prod.-Q-3</v>
      </c>
      <c r="B158" s="108" t="str">
        <f>B157</f>
        <v>Pracownik Produkcji</v>
      </c>
      <c r="C158" s="108" t="str">
        <f>C157</f>
        <v>BH</v>
      </c>
      <c r="D158" s="108">
        <f>D157</f>
        <v>1073</v>
      </c>
      <c r="E158" s="393" t="str">
        <f>E157</f>
        <v>Kotulski Robert</v>
      </c>
      <c r="F158" s="189" t="s">
        <v>375</v>
      </c>
      <c r="G158" s="192">
        <f>IF(INDEX(tab_MinKomp[Przepisy BHP / BHP Vorschriften],MATCH($B157,tab_MinKomp[[Stanowisko / Position ]:[Stanowisko / Position ]],0))="n/a","n/a",G157-INDEX(tab_MinKomp[Przepisy BHP / BHP Vorschriften],MATCH($B157,tab_MinKomp[[Stanowisko / Position ]:[Stanowisko / Position ]],0)))</f>
        <v>0</v>
      </c>
      <c r="H158" s="193">
        <f>IF(INDEX(tab_MinKomp[Przepisy PPOŻ / Brandschutzbestimmungen],MATCH($B157,tab_MinKomp[[Stanowisko / Position ]:[Stanowisko / Position ]],0))="n/a","n/a",H157-INDEX(tab_MinKomp[Przepisy PPOŻ / Brandschutzbestimmungen],MATCH($B157,tab_MinKomp[[Stanowisko / Position ]:[Stanowisko / Position ]],0)))</f>
        <v>0</v>
      </c>
      <c r="I158" s="193">
        <f>IF(INDEX(tab_MinKomp[Ryzyko zawodowe na stanowiskach pracyv/ Berufliche Risiken an Arbeitsstellen],MATCH($B157,tab_MinKomp[[Stanowisko / Position ]:[Stanowisko / Position ]],0))="n/a","n/a",I157-INDEX(tab_MinKomp[Ryzyko zawodowe na stanowiskach pracyv/ Berufliche Risiken an Arbeitsstellen],MATCH($B157,tab_MinKomp[[Stanowisko / Position ]:[Stanowisko / Position ]],0)))</f>
        <v>0</v>
      </c>
      <c r="J158" s="193">
        <f>IF(INDEX(tab_MinKomp[Gospodarka substancjami niebezpiecznymi / Gefahrstoffmanagement],MATCH($B157,tab_MinKomp[[Stanowisko / Position ]:[Stanowisko / Position ]],0))="n/a","n/a",J157-INDEX(tab_MinKomp[Gospodarka substancjami niebezpiecznymi / Gefahrstoffmanagement],MATCH($B157,tab_MinKomp[[Stanowisko / Position ]:[Stanowisko / Position ]],0)))</f>
        <v>0</v>
      </c>
      <c r="K158" s="193">
        <f>IF(INDEX(tab_MinKomp[Gospodarka odpadami / Abfallwirtschaft],MATCH($B157,tab_MinKomp[[Stanowisko / Position ]:[Stanowisko / Position ]],0))="n/a","n/a",K157-INDEX(tab_MinKomp[Gospodarka odpadami / Abfallwirtschaft],MATCH($B157,tab_MinKomp[[Stanowisko / Position ]:[Stanowisko / Position ]],0)))</f>
        <v>0</v>
      </c>
      <c r="L158" s="194" t="str">
        <f>IF(INDEX(tab_MinKomp[Przepisy kodeksu pracy / Bestimmungen des Arbeitsgesetzes],MATCH($B157,tab_MinKomp[[Stanowisko / Position ]:[Stanowisko / Position ]],0))="n/a","n/a",L157-INDEX(tab_MinKomp[Przepisy kodeksu pracy / Bestimmungen des Arbeitsgesetzes],MATCH($B157,tab_MinKomp[[Stanowisko / Position ]:[Stanowisko / Position ]],0)))</f>
        <v>n/a</v>
      </c>
      <c r="M158" s="195" t="str">
        <f>IF(INDEX(tab_MinKomp[Przepisy o ub.społ. ZUS  / Sozialversicherungsvorschriften],MATCH($B157,tab_MinKomp[[Stanowisko / Position ]:[Stanowisko / Position ]],0))="n/a","n/a",M157-INDEX(tab_MinKomp[Przepisy o ub.społ. ZUS  / Sozialversicherungsvorschriften],MATCH($B157,tab_MinKomp[[Stanowisko / Position ]:[Stanowisko / Position ]],0)))</f>
        <v>n/a</v>
      </c>
      <c r="N158" s="194" t="str">
        <f>IF(INDEX(tab_MinKomp[PRZEPISY O PDOF /persönlich Einkommensteuergesetz ],MATCH($B157,tab_MinKomp[[Stanowisko / Position ]:[Stanowisko / Position ]],0))="n/a","n/a",N157-INDEX(tab_MinKomp[PRZEPISY O PDOF /persönlich Einkommensteuergesetz ],MATCH($B157,tab_MinKomp[[Stanowisko / Position ]:[Stanowisko / Position ]],0)))</f>
        <v>n/a</v>
      </c>
      <c r="O158" s="194">
        <f>IF(INDEX(tab_MinKomp[Regulamin pracy / Arbeitsordnung],MATCH($B157,tab_MinKomp[[Stanowisko / Position ]:[Stanowisko / Position ]],0))="n/a","n/a",O157-INDEX(tab_MinKomp[Regulamin pracy / Arbeitsordnung],MATCH($B157,tab_MinKomp[[Stanowisko / Position ]:[Stanowisko / Position ]],0)))</f>
        <v>0</v>
      </c>
      <c r="P158" s="194">
        <f>IF(INDEX(tab_MinKomp[Regulamin wynagradzania / Vergütungsordnung],MATCH($B157,tab_MinKomp[[Stanowisko / Position ]:[Stanowisko / Position ]],0))="n/a","n/a",P157-INDEX(tab_MinKomp[Regulamin wynagradzania / Vergütungsordnung],MATCH($B157,tab_MinKomp[[Stanowisko / Position ]:[Stanowisko / Position ]],0)))</f>
        <v>0</v>
      </c>
      <c r="Q158" s="194" t="str">
        <f>IF(INDEX(tab_MinKomp[System R2PŁATNIK PRO: Płace / Lohnabrechnung],MATCH($B157,tab_MinKomp[[Stanowisko / Position ]:[Stanowisko / Position ]],0))="n/a","n/a",Q157-INDEX(tab_MinKomp[System R2PŁATNIK PRO: Płace / Lohnabrechnung],MATCH($B157,tab_MinKomp[[Stanowisko / Position ]:[Stanowisko / Position ]],0)))</f>
        <v>n/a</v>
      </c>
      <c r="R158" s="194" t="str">
        <f>IF(INDEX(tab_MinKomp[SystemR2PŁATNIK PRO: KADRY / Personaldaten],MATCH($B157,tab_MinKomp[[Stanowisko / Position ]:[Stanowisko / Position ]],0))="n/a","n/a",R157-INDEX(tab_MinKomp[SystemR2PŁATNIK PRO: KADRY / Personaldaten],MATCH($B157,tab_MinKomp[[Stanowisko / Position ]:[Stanowisko / Position ]],0)))</f>
        <v>n/a</v>
      </c>
      <c r="S158" s="194" t="str">
        <f>IF(INDEX(tab_MinKomp[SYSTEM R2PŁATNIK PRO: zarządzanie pracownikami / Arbeitsverwaltung],MATCH($B157,tab_MinKomp[[Stanowisko / Position ]:[Stanowisko / Position ]],0))="n/a","n/a",S157-INDEX(tab_MinKomp[SYSTEM R2PŁATNIK PRO: zarządzanie pracownikami / Arbeitsverwaltung],MATCH($B157,tab_MinKomp[[Stanowisko / Position ]:[Stanowisko / Position ]],0)))</f>
        <v>n/a</v>
      </c>
      <c r="T158" s="194" t="str">
        <f>IF(INDEX(tab_MinKomp[Doradztwo, wsparcie personalne / Personalberatung und Unterstützung],MATCH($B157,tab_MinKomp[[Stanowisko / Position ]:[Stanowisko / Position ]],0))="n/a","n/a",T157-INDEX(tab_MinKomp[Doradztwo, wsparcie personalne / Personalberatung und Unterstützung],MATCH($B157,tab_MinKomp[[Stanowisko / Position ]:[Stanowisko / Position ]],0)))</f>
        <v>n/a</v>
      </c>
      <c r="U158" s="194" t="str">
        <f>IF(INDEX(tab_MinKomp[Przepisy o podatku VAT / MwSt.- Gesetz],MATCH($B157,tab_MinKomp[[Stanowisko / Position ]:[Stanowisko / Position ]],0))="n/a","n/a",U157-INDEX(tab_MinKomp[Przepisy o podatku VAT / MwSt.- Gesetz],MATCH($B157,tab_MinKomp[[Stanowisko / Position ]:[Stanowisko / Position ]],0)))</f>
        <v>n/a</v>
      </c>
      <c r="V158" s="194" t="str">
        <f>IF(INDEX(tab_MinKomp[PrzepisyPDOP / geschäftlich Einkommensteuergesetz],MATCH($B157,tab_MinKomp[[Stanowisko / Position ]:[Stanowisko / Position ]],0))="n/a","n/a",V157-INDEX(tab_MinKomp[PrzepisyPDOP / geschäftlich Einkommensteuergesetz],MATCH($B157,tab_MinKomp[[Stanowisko / Position ]:[Stanowisko / Position ]],0)))</f>
        <v>n/a</v>
      </c>
      <c r="W158" s="194" t="str">
        <f>IF(INDEX(tab_MinKomp[System BAAN / FINANSE (FIBU)],MATCH($B157,tab_MinKomp[[Stanowisko / Position ]:[Stanowisko / Position ]],0))="n/a","n/a",W157-INDEX(tab_MinKomp[System BAAN / FINANSE (FIBU)],MATCH($B157,tab_MinKomp[[Stanowisko / Position ]:[Stanowisko / Position ]],0)))</f>
        <v>n/a</v>
      </c>
      <c r="X158" s="194" t="str">
        <f>IF(INDEX(tab_MinKomp[Systemy pomocnicze / Hilfssysteme(STOCKPROGRAM, KALK2000 etc.)],MATCH($B157,tab_MinKomp[[Stanowisko / Position ]:[Stanowisko / Position ]],0))="n/a","n/a",X157-INDEX(tab_MinKomp[Systemy pomocnicze / Hilfssysteme(STOCKPROGRAM, KALK2000 etc.)],MATCH($B157,tab_MinKomp[[Stanowisko / Position ]:[Stanowisko / Position ]],0)))</f>
        <v>n/a</v>
      </c>
      <c r="Y158" s="194" t="str">
        <f>IF(INDEX(tab_MinKomp[Polityka rachunkowości / Buchführungspolitik],MATCH($B157,tab_MinKomp[[Stanowisko / Position ]:[Stanowisko / Position ]],0))="n/a","n/a",Y157-INDEX(tab_MinKomp[Polityka rachunkowości / Buchführungspolitik],MATCH($B157,tab_MinKomp[[Stanowisko / Position ]:[Stanowisko / Position ]],0)))</f>
        <v>n/a</v>
      </c>
      <c r="Z158" s="194" t="str">
        <f>IF(INDEX(tab_MinKomp[Ustawa o rachunkowości / Rechnungslegungsgesetz],MATCH($B157,tab_MinKomp[[Stanowisko / Position ]:[Stanowisko / Position ]],0))="n/a","n/a",Z157-INDEX(tab_MinKomp[Ustawa o rachunkowości / Rechnungslegungsgesetz],MATCH($B157,tab_MinKomp[[Stanowisko / Position ]:[Stanowisko / Position ]],0)))</f>
        <v>n/a</v>
      </c>
      <c r="AA158" s="194" t="str">
        <f>IF(INDEX(tab_MinKomp[WORKFLOW - TS-100],MATCH($B157,tab_MinKomp[[Stanowisko / Position ]:[Stanowisko / Position ]],0))="n/a","n/a",AA157-INDEX(tab_MinKomp[WORKFLOW - TS-100],MATCH($B157,tab_MinKomp[[Stanowisko / Position ]:[Stanowisko / Position ]],0)))</f>
        <v>n/a</v>
      </c>
      <c r="AB158" s="194" t="str">
        <f>IF(INDEX(tab_MinKomp[WORKFLOW - SFMS],MATCH($B157,tab_MinKomp[[Stanowisko / Position ]:[Stanowisko / Position ]],0))="n/a","n/a",AB157-INDEX(tab_MinKomp[WORKFLOW - SFMS],MATCH($B157,tab_MinKomp[[Stanowisko / Position ]:[Stanowisko / Position ]],0)))</f>
        <v>n/a</v>
      </c>
      <c r="AC158" s="194" t="str">
        <f>IF(INDEX(tab_MinKomp[System ISO 9001:2015],MATCH($B157,tab_MinKomp[[Stanowisko / Position ]:[Stanowisko / Position ]],0))="n/a","n/a",AC157-INDEX(tab_MinKomp[System ISO 9001:2015],MATCH($B157,tab_MinKomp[[Stanowisko / Position ]:[Stanowisko / Position ]],0)))</f>
        <v>n/a</v>
      </c>
      <c r="AD158" s="194" t="str">
        <f>IF(INDEX(tab_MinKomp[System ISO 9001:2015],MATCH($B157,tab_MinKomp[[Stanowisko / Position ]:[Stanowisko / Position ]],0))="n/a","n/a",AD157-INDEX(tab_MinKomp[System ISO 9001:2015],MATCH($B157,tab_MinKomp[[Stanowisko / Position ]:[Stanowisko / Position ]],0)))</f>
        <v>n/a</v>
      </c>
      <c r="AE158" s="194" t="str">
        <f>IF(INDEX(tab_MinKomp[System ISO 9001:2015],MATCH($B157,tab_MinKomp[[Stanowisko / Position ]:[Stanowisko / Position ]],0))="n/a","n/a",AE157-INDEX(tab_MinKomp[System ISO 9001:2015],MATCH($B157,tab_MinKomp[[Stanowisko / Position ]:[Stanowisko / Position ]],0)))</f>
        <v>n/a</v>
      </c>
      <c r="AF158" s="194" t="str">
        <f>IF(INDEX(tab_MinKomp[System ISO 9001:2015],MATCH($B157,tab_MinKomp[[Stanowisko / Position ]:[Stanowisko / Position ]],0))="n/a","n/a",AF157-INDEX(tab_MinKomp[System ISO 9001:2015],MATCH($B157,tab_MinKomp[[Stanowisko / Position ]:[Stanowisko / Position ]],0)))</f>
        <v>n/a</v>
      </c>
      <c r="AG158" s="194" t="str">
        <f>IF(INDEX(tab_MinKomp[Wymagania VDA 6.3 Process / Forderungen],MATCH($B157,tab_MinKomp[[Stanowisko / Position ]:[Stanowisko / Position ]],0))="n/a","n/a",AG157-INDEX(tab_MinKomp[Wymagania VDA 6.3 Process / Forderungen],MATCH($B157,tab_MinKomp[[Stanowisko / Position ]:[Stanowisko / Position ]],0)))</f>
        <v>n/a</v>
      </c>
      <c r="AH158" s="194" t="str">
        <f>IF(INDEX(tab_MinKomp[Wymagania VDA 6.5 Product / Forderungen],MATCH($B157,tab_MinKomp[[Stanowisko / Position ]:[Stanowisko / Position ]],0))="n/a","n/a",AH157-INDEX(tab_MinKomp[Wymagania VDA 6.5 Product / Forderungen],MATCH($B157,tab_MinKomp[[Stanowisko / Position ]:[Stanowisko / Position ]],0)))</f>
        <v>n/a</v>
      </c>
      <c r="AI158" s="194" t="str">
        <f>IF(INDEX(tab_MinKomp[Wymagania VDA 6.5 Product / Forderungen],MATCH($B157,tab_MinKomp[[Stanowisko / Position ]:[Stanowisko / Position ]],0))="n/a","n/a",AI157-INDEX(tab_MinKomp[Wymagania VDA 6.5 Product / Forderungen],MATCH($B157,tab_MinKomp[[Stanowisko / Position ]:[Stanowisko / Position ]],0)))</f>
        <v>n/a</v>
      </c>
      <c r="AJ158" s="194" t="str">
        <f>IF(INDEX(tab_MinKomp[Wymagania VDA 6.5 Product / Forderungen],MATCH($B157,tab_MinKomp[[Stanowisko / Position ]:[Stanowisko / Position ]],0))="n/a","n/a",AJ157-INDEX(tab_MinKomp[Wymagania VDA 6.5 Product / Forderungen],MATCH($B157,tab_MinKomp[[Stanowisko / Position ]:[Stanowisko / Position ]],0)))</f>
        <v>n/a</v>
      </c>
      <c r="AK158" s="194" t="str">
        <f>IF(INDEX(tab_MinKomp[Wymagania VDA 6.5 Product / Forderungen],MATCH($B157,tab_MinKomp[[Stanowisko / Position ]:[Stanowisko / Position ]],0))="n/a","n/a",AK157-INDEX(tab_MinKomp[Wymagania VDA 6.5 Product / Forderungen],MATCH($B157,tab_MinKomp[[Stanowisko / Position ]:[Stanowisko / Position ]],0)))</f>
        <v>n/a</v>
      </c>
      <c r="AL158" s="194">
        <f>IF(INDEX(tab_MinKomp[LEAN MANAGEMENT],MATCH($B157,tab_MinKomp[[Stanowisko / Position ]:[Stanowisko / Position ]],0))="n/a","n/a",AL157-INDEX(tab_MinKomp[LEAN MANAGEMENT],MATCH($B157,tab_MinKomp[[Stanowisko / Position ]:[Stanowisko / Position ]],0)))</f>
        <v>0</v>
      </c>
      <c r="AM158" s="194" t="str">
        <f>IF(INDEX(tab_MinKomp[Wymagania VDA 6.5 Product / Forderungen],MATCH($B157,tab_MinKomp[[Stanowisko / Position ]:[Stanowisko / Position ]],0))="n/a","n/a",AM157-INDEX(tab_MinKomp[Wymagania VDA 6.5 Product / Forderungen],MATCH($B157,tab_MinKomp[[Stanowisko / Position ]:[Stanowisko / Position ]],0)))</f>
        <v>n/a</v>
      </c>
      <c r="AN158" s="194" t="str">
        <f>IF(INDEX(tab_MinKomp[Wymagania VDA 6.5 Product / Forderungen],MATCH($B157,tab_MinKomp[[Stanowisko / Position ]:[Stanowisko / Position ]],0))="n/a","n/a",AN157-INDEX(tab_MinKomp[Wymagania VDA 6.5 Product / Forderungen],MATCH($B157,tab_MinKomp[[Stanowisko / Position ]:[Stanowisko / Position ]],0)))</f>
        <v>n/a</v>
      </c>
      <c r="AO158" s="194">
        <f>IF(INDEX(tab_MinKomp[LEAN MANAGEMENT],MATCH($B157,tab_MinKomp[[Stanowisko / Position ]:[Stanowisko / Position ]],0))="n/a","n/a",AO157-INDEX(tab_MinKomp[LEAN MANAGEMENT],MATCH($B157,tab_MinKomp[[Stanowisko / Position ]:[Stanowisko / Position ]],0)))</f>
        <v>0</v>
      </c>
      <c r="AP158" s="194" t="str">
        <f>IF(INDEX(tab_MinKomp[Wymagania VDA 6.5 Product / Forderungen],MATCH($B157,tab_MinKomp[[Stanowisko / Position ]:[Stanowisko / Position ]],0))="n/a","n/a",AP157-INDEX(tab_MinKomp[Wymagania VDA 6.5 Product / Forderungen],MATCH($B157,tab_MinKomp[[Stanowisko / Position ]:[Stanowisko / Position ]],0)))</f>
        <v>n/a</v>
      </c>
      <c r="AQ158" s="194">
        <f>IF(INDEX(tab_MinKomp[LEAN MANAGEMENT],MATCH($B157,tab_MinKomp[[Stanowisko / Position ]:[Stanowisko / Position ]],0))="n/a","n/a",AQ157-INDEX(tab_MinKomp[LEAN MANAGEMENT],MATCH($B157,tab_MinKomp[[Stanowisko / Position ]:[Stanowisko / Position ]],0)))</f>
        <v>0</v>
      </c>
      <c r="AR158" s="194" t="str">
        <f>IF(INDEX(tab_MinKomp[Wymagania VDA 6.5 Product / Forderungen],MATCH($B157,tab_MinKomp[[Stanowisko / Position ]:[Stanowisko / Position ]],0))="n/a","n/a",AR157-INDEX(tab_MinKomp[Wymagania VDA 6.5 Product / Forderungen],MATCH($B157,tab_MinKomp[[Stanowisko / Position ]:[Stanowisko / Position ]],0)))</f>
        <v>n/a</v>
      </c>
      <c r="AS158" s="194" t="str">
        <f>IF(INDEX(tab_MinKomp[Wymagania VDA 6.5 Product / Forderungen],MATCH($B157,tab_MinKomp[[Stanowisko / Position ]:[Stanowisko / Position ]],0))="n/a","n/a",AS157-INDEX(tab_MinKomp[Wymagania VDA 6.5 Product / Forderungen],MATCH($B157,tab_MinKomp[[Stanowisko / Position ]:[Stanowisko / Position ]],0)))</f>
        <v>n/a</v>
      </c>
      <c r="AT158" s="194" t="str">
        <f>IF(INDEX(tab_MinKomp[Wymagania VDA 6.5 Product / Forderungen],MATCH($B157,tab_MinKomp[[Stanowisko / Position ]:[Stanowisko / Position ]],0))="n/a","n/a",AT157-INDEX(tab_MinKomp[Wymagania VDA 6.5 Product / Forderungen],MATCH($B157,tab_MinKomp[[Stanowisko / Position ]:[Stanowisko / Position ]],0)))</f>
        <v>n/a</v>
      </c>
      <c r="AU158" s="194">
        <f>IF(INDEX(tab_MinKomp[LEAN MANAGEMENT],MATCH($B157,tab_MinKomp[[Stanowisko / Position ]:[Stanowisko / Position ]],0))="n/a","n/a",AU157-INDEX(tab_MinKomp[LEAN MANAGEMENT],MATCH($B157,tab_MinKomp[[Stanowisko / Position ]:[Stanowisko / Position ]],0)))</f>
        <v>0</v>
      </c>
      <c r="AV158" s="194">
        <f>IF(INDEX(tab_MinKomp[LEAN MANAGEMENT],MATCH($B157,tab_MinKomp[[Stanowisko / Position ]:[Stanowisko / Position ]],0))="n/a","n/a",AV157-INDEX(tab_MinKomp[LEAN MANAGEMENT],MATCH($B157,tab_MinKomp[[Stanowisko / Position ]:[Stanowisko / Position ]],0)))</f>
        <v>0</v>
      </c>
      <c r="AW158" s="194">
        <f>IF(INDEX(tab_MinKomp[LEAN MANAGEMENT],MATCH($B157,tab_MinKomp[[Stanowisko / Position ]:[Stanowisko / Position ]],0))="n/a","n/a",AW157-INDEX(tab_MinKomp[LEAN MANAGEMENT],MATCH($B157,tab_MinKomp[[Stanowisko / Position ]:[Stanowisko / Position ]],0)))</f>
        <v>0</v>
      </c>
      <c r="AX158" s="194" t="str">
        <f>IF(INDEX(tab_MinKomp[Wymagania VDA 6.5 Product / Forderungen],MATCH($B157,tab_MinKomp[[Stanowisko / Position ]:[Stanowisko / Position ]],0))="n/a","n/a",AX157-INDEX(tab_MinKomp[Wymagania VDA 6.5 Product / Forderungen],MATCH($B157,tab_MinKomp[[Stanowisko / Position ]:[Stanowisko / Position ]],0)))</f>
        <v>n/a</v>
      </c>
      <c r="AY158" s="194" t="str">
        <f>IF(INDEX(tab_MinKomp[Wymagania VDA 6.5 Product / Forderungen],MATCH($B157,tab_MinKomp[[Stanowisko / Position ]:[Stanowisko / Position ]],0))="n/a","n/a",AY157-INDEX(tab_MinKomp[Wymagania VDA 6.5 Product / Forderungen],MATCH($B157,tab_MinKomp[[Stanowisko / Position ]:[Stanowisko / Position ]],0)))</f>
        <v>n/a</v>
      </c>
      <c r="AZ158" s="194" t="str">
        <f>IF(INDEX(tab_MinKomp[Wymagania VDA 6.5 Product / Forderungen],MATCH($B157,tab_MinKomp[[Stanowisko / Position ]:[Stanowisko / Position ]],0))="n/a","n/a",AZ157-INDEX(tab_MinKomp[Wymagania VDA 6.5 Product / Forderungen],MATCH($B157,tab_MinKomp[[Stanowisko / Position ]:[Stanowisko / Position ]],0)))</f>
        <v>n/a</v>
      </c>
      <c r="BA158" s="194">
        <f>IF(INDEX(tab_MinKomp[LEAN MANAGEMENT],MATCH($B157,tab_MinKomp[[Stanowisko / Position ]:[Stanowisko / Position ]],0))="n/a","n/a",BA157-INDEX(tab_MinKomp[LEAN MANAGEMENT],MATCH($B157,tab_MinKomp[[Stanowisko / Position ]:[Stanowisko / Position ]],0)))</f>
        <v>0</v>
      </c>
      <c r="BB158" s="194">
        <f>IF(INDEX(tab_MinKomp[LEAN MANAGEMENT],MATCH($B157,tab_MinKomp[[Stanowisko / Position ]:[Stanowisko / Position ]],0))="n/a","n/a",BB157-INDEX(tab_MinKomp[LEAN MANAGEMENT],MATCH($B157,tab_MinKomp[[Stanowisko / Position ]:[Stanowisko / Position ]],0)))</f>
        <v>0</v>
      </c>
      <c r="BC158" s="194" t="str">
        <f>IF(INDEX(tab_MinKomp[Wymagania VDA 6.5 Product / Forderungen],MATCH($B157,tab_MinKomp[[Stanowisko / Position ]:[Stanowisko / Position ]],0))="n/a","n/a",BC157-INDEX(tab_MinKomp[Wymagania VDA 6.5 Product / Forderungen],MATCH($B157,tab_MinKomp[[Stanowisko / Position ]:[Stanowisko / Position ]],0)))</f>
        <v>n/a</v>
      </c>
      <c r="BD158" s="194" t="str">
        <f>IF(INDEX(tab_MinKomp[Wymagania VDA 6.5 Product / Forderungen],MATCH($B157,tab_MinKomp[[Stanowisko / Position ]:[Stanowisko / Position ]],0))="n/a","n/a",BD157-INDEX(tab_MinKomp[Wymagania VDA 6.5 Product / Forderungen],MATCH($B157,tab_MinKomp[[Stanowisko / Position ]:[Stanowisko / Position ]],0)))</f>
        <v>n/a</v>
      </c>
      <c r="BE158" s="194" t="str">
        <f>IF(INDEX(tab_MinKomp[Wymagania VDA 6.5 Product / Forderungen],MATCH($B157,tab_MinKomp[[Stanowisko / Position ]:[Stanowisko / Position ]],0))="n/a","n/a",BE157-INDEX(tab_MinKomp[Wymagania VDA 6.5 Product / Forderungen],MATCH($B157,tab_MinKomp[[Stanowisko / Position ]:[Stanowisko / Position ]],0)))</f>
        <v>n/a</v>
      </c>
      <c r="BF158" s="194" t="str">
        <f>IF(INDEX(tab_MinKomp[Wymagania VDA 6.5 Product / Forderungen],MATCH($B157,tab_MinKomp[[Stanowisko / Position ]:[Stanowisko / Position ]],0))="n/a","n/a",BF157-INDEX(tab_MinKomp[Wymagania VDA 6.5 Product / Forderungen],MATCH($B157,tab_MinKomp[[Stanowisko / Position ]:[Stanowisko / Position ]],0)))</f>
        <v>n/a</v>
      </c>
      <c r="BG158" s="194" t="str">
        <f>IF(INDEX(tab_MinKomp[Wymagania VDA 6.5 Product / Forderungen],MATCH($B157,tab_MinKomp[[Stanowisko / Position ]:[Stanowisko / Position ]],0))="n/a","n/a",BG157-INDEX(tab_MinKomp[Wymagania VDA 6.5 Product / Forderungen],MATCH($B157,tab_MinKomp[[Stanowisko / Position ]:[Stanowisko / Position ]],0)))</f>
        <v>n/a</v>
      </c>
      <c r="BH158" s="194" t="str">
        <f>IF(INDEX(tab_MinKomp[Wymagania VDA 6.5 Product / Forderungen],MATCH($B157,tab_MinKomp[[Stanowisko / Position ]:[Stanowisko / Position ]],0))="n/a","n/a",BH157-INDEX(tab_MinKomp[Wymagania VDA 6.5 Product / Forderungen],MATCH($B157,tab_MinKomp[[Stanowisko / Position ]:[Stanowisko / Position ]],0)))</f>
        <v>n/a</v>
      </c>
      <c r="BI158" s="194" t="str">
        <f>IF(INDEX(tab_MinKomp[Wymagania VDA 6.5 Product / Forderungen],MATCH($B157,tab_MinKomp[[Stanowisko / Position ]:[Stanowisko / Position ]],0))="n/a","n/a",BI157-INDEX(tab_MinKomp[Wymagania VDA 6.5 Product / Forderungen],MATCH($B157,tab_MinKomp[[Stanowisko / Position ]:[Stanowisko / Position ]],0)))</f>
        <v>n/a</v>
      </c>
      <c r="BJ158" s="194" t="str">
        <f>IF(INDEX(tab_MinKomp[Wymagania VDA 6.5 Product / Forderungen],MATCH($B157,tab_MinKomp[[Stanowisko / Position ]:[Stanowisko / Position ]],0))="n/a","n/a",BJ157-INDEX(tab_MinKomp[Wymagania VDA 6.5 Product / Forderungen],MATCH($B157,tab_MinKomp[[Stanowisko / Position ]:[Stanowisko / Position ]],0)))</f>
        <v>n/a</v>
      </c>
      <c r="BK158" s="194" t="str">
        <f>IF(INDEX(tab_MinKomp[Wymagania VDA 6.5 Product / Forderungen],MATCH($B157,tab_MinKomp[[Stanowisko / Position ]:[Stanowisko / Position ]],0))="n/a","n/a",BK157-INDEX(tab_MinKomp[Wymagania VDA 6.5 Product / Forderungen],MATCH($B157,tab_MinKomp[[Stanowisko / Position ]:[Stanowisko / Position ]],0)))</f>
        <v>n/a</v>
      </c>
      <c r="BL158" s="194" t="str">
        <f>IF(INDEX(tab_MinKomp[Wymagania VDA 6.5 Product / Forderungen],MATCH($B157,tab_MinKomp[[Stanowisko / Position ]:[Stanowisko / Position ]],0))="n/a","n/a",BL157-INDEX(tab_MinKomp[Wymagania VDA 6.5 Product / Forderungen],MATCH($B157,tab_MinKomp[[Stanowisko / Position ]:[Stanowisko / Position ]],0)))</f>
        <v>n/a</v>
      </c>
      <c r="BM158" s="194" t="str">
        <f>IF(INDEX(tab_MinKomp[Obsługa maszyn KVT / KVT Maschinenbedienung],MATCH($B157,tab_MinKomp[[Stanowisko / Position ]:[Stanowisko / Position ]],0))="n/a","n/a",BM157-INDEX(tab_MinKomp[Obsługa maszyn KVT / KVT Maschinenbedienung],MATCH($B157,tab_MinKomp[[Stanowisko / Position ]:[Stanowisko / Position ]],0)))</f>
        <v>n/a</v>
      </c>
      <c r="BN158" s="194" t="str">
        <f>IF(INDEX(tab_MinKomp[Obsługa maszyn KVT / KVT Maschinenbedienung],MATCH($B157,tab_MinKomp[[Stanowisko / Position ]:[Stanowisko / Position ]],0))="n/a","n/a",BN157-INDEX(tab_MinKomp[Obsługa maszyn KVT / KVT Maschinenbedienung],MATCH($B157,tab_MinKomp[[Stanowisko / Position ]:[Stanowisko / Position ]],0)))</f>
        <v>n/a</v>
      </c>
      <c r="BO158" s="194" t="str">
        <f>IF(INDEX(tab_MinKomp[Obsługa maszyn KVT / KVT Maschinenbedienung],MATCH($B157,tab_MinKomp[[Stanowisko / Position ]:[Stanowisko / Position ]],0))="n/a","n/a",BO157-INDEX(tab_MinKomp[Obsługa maszyn KVT / KVT Maschinenbedienung],MATCH($B157,tab_MinKomp[[Stanowisko / Position ]:[Stanowisko / Position ]],0)))</f>
        <v>n/a</v>
      </c>
      <c r="BP158" s="194">
        <f>IF(INDEX(tab_MinKomp[Obsługa maszyn Novapax / Novapax Maschinenbedienung],MATCH($B157,tab_MinKomp[[Stanowisko / Position ]:[Stanowisko / Position ]],0))="n/a","n/a",BP157-INDEX(tab_MinKomp[Obsługa maszyn Novapax / Novapax Maschinenbedienung],MATCH($B157,tab_MinKomp[[Stanowisko / Position ]:[Stanowisko / Position ]],0)))</f>
        <v>0</v>
      </c>
      <c r="BQ158" s="194" t="str">
        <f>IF(INDEX(tab_MinKomp[Obsługa maszyn Piovan / Piovan Maschinenbedienung],MATCH($B157,tab_MinKomp[[Stanowisko / Position ]:[Stanowisko / Position ]],0))="n/a","n/a",BQ157-INDEX(tab_MinKomp[Obsługa maszyn Piovan / Piovan Maschinenbedienung],MATCH($B157,tab_MinKomp[[Stanowisko / Position ]:[Stanowisko / Position ]],0)))</f>
        <v>n/a</v>
      </c>
      <c r="BR158" s="194">
        <f>IF(INDEX(tab_MinKomp[Eliminacja awarii / Beseitigung von Ausfällen],MATCH($B157,tab_MinKomp[[Stanowisko / Position ]:[Stanowisko / Position ]],0))="n/a","n/a",BR157-INDEX(tab_MinKomp[Eliminacja awarii / Beseitigung von Ausfällen],MATCH($B157,tab_MinKomp[[Stanowisko / Position ]:[Stanowisko / Position ]],0)))</f>
        <v>0</v>
      </c>
      <c r="BS158" s="194" t="str">
        <f>IF(INDEX(tab_MinKomp[Obsługa maszyn Piovan / Piovan Maschinenbedienung],MATCH($B157,tab_MinKomp[[Stanowisko / Position ]:[Stanowisko / Position ]],0))="n/a","n/a",BS157-INDEX(tab_MinKomp[Obsługa maszyn Piovan / Piovan Maschinenbedienung],MATCH($B157,tab_MinKomp[[Stanowisko / Position ]:[Stanowisko / Position ]],0)))</f>
        <v>n/a</v>
      </c>
      <c r="BT158" s="194" t="str">
        <f>IF(INDEX(tab_MinKomp[Obsługa maszyn Piovan / Piovan Maschinenbedienung],MATCH($B157,tab_MinKomp[[Stanowisko / Position ]:[Stanowisko / Position ]],0))="n/a","n/a",BT157-INDEX(tab_MinKomp[Obsługa maszyn Piovan / Piovan Maschinenbedienung],MATCH($B157,tab_MinKomp[[Stanowisko / Position ]:[Stanowisko / Position ]],0)))</f>
        <v>n/a</v>
      </c>
      <c r="BU158" s="194" t="str">
        <f>IF(INDEX(tab_MinKomp[Obsługa maszyn Piovan / Piovan Maschinenbedienung],MATCH($B157,tab_MinKomp[[Stanowisko / Position ]:[Stanowisko / Position ]],0))="n/a","n/a",BU157-INDEX(tab_MinKomp[Obsługa maszyn Piovan / Piovan Maschinenbedienung],MATCH($B157,tab_MinKomp[[Stanowisko / Position ]:[Stanowisko / Position ]],0)))</f>
        <v>n/a</v>
      </c>
      <c r="BV158" s="194" t="str">
        <f>IF(INDEX(tab_MinKomp[Obsługa maszyn Piovan / Piovan Maschinenbedienung],MATCH($B157,tab_MinKomp[[Stanowisko / Position ]:[Stanowisko / Position ]],0))="n/a","n/a",BV157-INDEX(tab_MinKomp[Obsługa maszyn Piovan / Piovan Maschinenbedienung],MATCH($B157,tab_MinKomp[[Stanowisko / Position ]:[Stanowisko / Position ]],0)))</f>
        <v>n/a</v>
      </c>
      <c r="BW158" s="194" t="str">
        <f>IF(INDEX(tab_MinKomp[Obsługa maszyn Piovan / Piovan Maschinenbedienung],MATCH($B157,tab_MinKomp[[Stanowisko / Position ]:[Stanowisko / Position ]],0))="n/a","n/a",BW157-INDEX(tab_MinKomp[Obsługa maszyn Piovan / Piovan Maschinenbedienung],MATCH($B157,tab_MinKomp[[Stanowisko / Position ]:[Stanowisko / Position ]],0)))</f>
        <v>n/a</v>
      </c>
      <c r="BX158" s="194" t="str">
        <f>IF(INDEX(tab_MinKomp[Obsługa maszyn Piovan / Piovan Maschinenbedienung],MATCH($B157,tab_MinKomp[[Stanowisko / Position ]:[Stanowisko / Position ]],0))="n/a","n/a",BX157-INDEX(tab_MinKomp[Obsługa maszyn Piovan / Piovan Maschinenbedienung],MATCH($B157,tab_MinKomp[[Stanowisko / Position ]:[Stanowisko / Position ]],0)))</f>
        <v>n/a</v>
      </c>
      <c r="BY158" s="194" t="str">
        <f>IF(INDEX(tab_MinKomp[Wymagania VDA 6.5 Product / Forderungen],MATCH($B157,tab_MinKomp[[Stanowisko / Position ]:[Stanowisko / Position ]],0))="n/a","n/a",BY157-INDEX(tab_MinKomp[Wymagania VDA 6.5 Product / Forderungen],MATCH($B157,tab_MinKomp[[Stanowisko / Position ]:[Stanowisko / Position ]],0)))</f>
        <v>n/a</v>
      </c>
      <c r="BZ158" s="194" t="str">
        <f>IF(INDEX(tab_MinKomp[Obsługa maszyn Engel / Engel Maschinenbedienung],MATCH($B157,tab_MinKomp[[Stanowisko / Position ]:[Stanowisko / Position ]],0))="n/a","n/a",BZ157-INDEX(tab_MinKomp[Obsługa maszyn Engel / Engel Maschinenbedienung],MATCH($B157,tab_MinKomp[[Stanowisko / Position ]:[Stanowisko / Position ]],0)))</f>
        <v>n/a</v>
      </c>
      <c r="CA158" s="194">
        <f>IF(INDEX(tab_MinKomp[Eliminacja awarii / Beseitigung von Ausfällen],MATCH($B157,tab_MinKomp[[Stanowisko / Position ]:[Stanowisko / Position ]],0))="n/a","n/a",CA157-INDEX(tab_MinKomp[Eliminacja awarii / Beseitigung von Ausfällen],MATCH($B157,tab_MinKomp[[Stanowisko / Position ]:[Stanowisko / Position ]],0)))</f>
        <v>0</v>
      </c>
      <c r="CB158" s="194" t="str">
        <f>IF(INDEX(tab_MinKomp[Obsługa maszyn ASL / ASL Maschinenbedienung],MATCH($B157,tab_MinKomp[[Stanowisko / Position ]:[Stanowisko / Position ]],0))="n/a","n/a",CB157-INDEX(tab_MinKomp[Obsługa maszyn ASL / ASL Maschinenbedienung],MATCH($B157,tab_MinKomp[[Stanowisko / Position ]:[Stanowisko / Position ]],0)))</f>
        <v>n/a</v>
      </c>
      <c r="CC158" s="194" t="str">
        <f>IF(INDEX(tab_MinKomp[Wymagania VDA 6.5 Product / Forderungen],MATCH($B157,tab_MinKomp[[Stanowisko / Position ]:[Stanowisko / Position ]],0))="n/a","n/a",CC157-INDEX(tab_MinKomp[Wymagania VDA 6.5 Product / Forderungen],MATCH($B157,tab_MinKomp[[Stanowisko / Position ]:[Stanowisko / Position ]],0)))</f>
        <v>n/a</v>
      </c>
      <c r="CD158" s="194">
        <f>IF(INDEX(tab_MinKomp[LEAN MANAGEMENT],MATCH($B157,tab_MinKomp[[Stanowisko / Position ]:[Stanowisko / Position ]],0))="n/a","n/a",CD157-INDEX(tab_MinKomp[LEAN MANAGEMENT],MATCH($B157,tab_MinKomp[[Stanowisko / Position ]:[Stanowisko / Position ]],0)))</f>
        <v>0</v>
      </c>
      <c r="CE158" s="194" t="str">
        <f>IF(INDEX(tab_MinKomp[Wymagania VDA 6.5 Product / Forderungen],MATCH($B157,tab_MinKomp[[Stanowisko / Position ]:[Stanowisko / Position ]],0))="n/a","n/a",CE157-INDEX(tab_MinKomp[Wymagania VDA 6.5 Product / Forderungen],MATCH($B157,tab_MinKomp[[Stanowisko / Position ]:[Stanowisko / Position ]],0)))</f>
        <v>n/a</v>
      </c>
      <c r="CF158" s="194" t="str">
        <f>IF(INDEX(tab_MinKomp[Obsługa maszyn Piovan / Piovan Maschinenbedienung],MATCH($B157,tab_MinKomp[[Stanowisko / Position ]:[Stanowisko / Position ]],0))="n/a","n/a",CF157-INDEX(tab_MinKomp[Obsługa maszyn Piovan / Piovan Maschinenbedienung],MATCH($B157,tab_MinKomp[[Stanowisko / Position ]:[Stanowisko / Position ]],0)))</f>
        <v>n/a</v>
      </c>
      <c r="CG158" s="194">
        <f>IF(INDEX(tab_MinKomp[LEAN MANAGEMENT],MATCH($B157,tab_MinKomp[[Stanowisko / Position ]:[Stanowisko / Position ]],0))="n/a","n/a",CG157-INDEX(tab_MinKomp[LEAN MANAGEMENT],MATCH($B157,tab_MinKomp[[Stanowisko / Position ]:[Stanowisko / Position ]],0)))</f>
        <v>0</v>
      </c>
      <c r="CH158" s="194" t="str">
        <f>IF(INDEX(tab_MinKomp[Wymagania VDA 6.5 Product / Forderungen],MATCH($B157,tab_MinKomp[[Stanowisko / Position ]:[Stanowisko / Position ]],0))="n/a","n/a",CH157-INDEX(tab_MinKomp[Wymagania VDA 6.5 Product / Forderungen],MATCH($B157,tab_MinKomp[[Stanowisko / Position ]:[Stanowisko / Position ]],0)))</f>
        <v>n/a</v>
      </c>
      <c r="CI158" s="194" t="str">
        <f>IF(INDEX(tab_MinKomp[Wymagania VDA 6.5 Product / Forderungen],MATCH($B157,tab_MinKomp[[Stanowisko / Position ]:[Stanowisko / Position ]],0))="n/a","n/a",CI157-INDEX(tab_MinKomp[Wymagania VDA 6.5 Product / Forderungen],MATCH($B157,tab_MinKomp[[Stanowisko / Position ]:[Stanowisko / Position ]],0)))</f>
        <v>n/a</v>
      </c>
      <c r="CJ158" s="194" t="str">
        <f>IF(INDEX(tab_MinKomp[Wymagania VDA 6.5 Product / Forderungen],MATCH($B157,tab_MinKomp[[Stanowisko / Position ]:[Stanowisko / Position ]],0))="n/a","n/a",CJ157-INDEX(tab_MinKomp[Wymagania VDA 6.5 Product / Forderungen],MATCH($B157,tab_MinKomp[[Stanowisko / Position ]:[Stanowisko / Position ]],0)))</f>
        <v>n/a</v>
      </c>
      <c r="CK158" s="194" t="str">
        <f>IF(INDEX(tab_MinKomp[Wymagania VDA 6.5 Product / Forderungen],MATCH($B157,tab_MinKomp[[Stanowisko / Position ]:[Stanowisko / Position ]],0))="n/a","n/a",CK157-INDEX(tab_MinKomp[Wymagania VDA 6.5 Product / Forderungen],MATCH($B157,tab_MinKomp[[Stanowisko / Position ]:[Stanowisko / Position ]],0)))</f>
        <v>n/a</v>
      </c>
      <c r="CL158" s="194" t="str">
        <f>IF(INDEX(tab_MinKomp[Wymagania VDA 6.5 Product / Forderungen],MATCH($B157,tab_MinKomp[[Stanowisko / Position ]:[Stanowisko / Position ]],0))="n/a","n/a",CL157-INDEX(tab_MinKomp[Wymagania VDA 6.5 Product / Forderungen],MATCH($B157,tab_MinKomp[[Stanowisko / Position ]:[Stanowisko / Position ]],0)))</f>
        <v>n/a</v>
      </c>
      <c r="CM158" s="194" t="str">
        <f>IF(INDEX(tab_MinKomp[Wymagania VDA 6.5 Product / Forderungen],MATCH($B157,tab_MinKomp[[Stanowisko / Position ]:[Stanowisko / Position ]],0))="n/a","n/a",CM157-INDEX(tab_MinKomp[Wymagania VDA 6.5 Product / Forderungen],MATCH($B157,tab_MinKomp[[Stanowisko / Position ]:[Stanowisko / Position ]],0)))</f>
        <v>n/a</v>
      </c>
      <c r="CN158" s="194" t="str">
        <f>IF(INDEX(tab_MinKomp[Wymagania VDA 6.5 Product / Forderungen],MATCH($B157,tab_MinKomp[[Stanowisko / Position ]:[Stanowisko / Position ]],0))="n/a","n/a",CN157-INDEX(tab_MinKomp[Wymagania VDA 6.5 Product / Forderungen],MATCH($B157,tab_MinKomp[[Stanowisko / Position ]:[Stanowisko / Position ]],0)))</f>
        <v>n/a</v>
      </c>
      <c r="CO158" s="194" t="str">
        <f>IF(INDEX(tab_MinKomp[Wymagania VDA 6.5 Product / Forderungen],MATCH($B157,tab_MinKomp[[Stanowisko / Position ]:[Stanowisko / Position ]],0))="n/a","n/a",CO157-INDEX(tab_MinKomp[Wymagania VDA 6.5 Product / Forderungen],MATCH($B157,tab_MinKomp[[Stanowisko / Position ]:[Stanowisko / Position ]],0)))</f>
        <v>n/a</v>
      </c>
      <c r="CP158" s="194" t="str">
        <f>IF(INDEX(tab_MinKomp[Wymagania VDA 6.5 Product / Forderungen],MATCH($B157,tab_MinKomp[[Stanowisko / Position ]:[Stanowisko / Position ]],0))="n/a","n/a",CP157-INDEX(tab_MinKomp[Wymagania VDA 6.5 Product / Forderungen],MATCH($B157,tab_MinKomp[[Stanowisko / Position ]:[Stanowisko / Position ]],0)))</f>
        <v>n/a</v>
      </c>
      <c r="CQ158" s="194" t="str">
        <f>IF(INDEX(tab_MinKomp[Wymagania VDA 6.5 Product / Forderungen],MATCH($B157,tab_MinKomp[[Stanowisko / Position ]:[Stanowisko / Position ]],0))="n/a","n/a",CQ157-INDEX(tab_MinKomp[Wymagania VDA 6.5 Product / Forderungen],MATCH($B157,tab_MinKomp[[Stanowisko / Position ]:[Stanowisko / Position ]],0)))</f>
        <v>n/a</v>
      </c>
      <c r="CR158" s="194" t="str">
        <f>IF(INDEX(tab_MinKomp[Wymagania VDA 6.5 Product / Forderungen],MATCH($B157,tab_MinKomp[[Stanowisko / Position ]:[Stanowisko / Position ]],0))="n/a","n/a",CR157-INDEX(tab_MinKomp[Wymagania VDA 6.5 Product / Forderungen],MATCH($B157,tab_MinKomp[[Stanowisko / Position ]:[Stanowisko / Position ]],0)))</f>
        <v>n/a</v>
      </c>
      <c r="CS158" s="194" t="str">
        <f>IF(INDEX(tab_MinKomp[Wymagania VDA 6.5 Product / Forderungen],MATCH($B157,tab_MinKomp[[Stanowisko / Position ]:[Stanowisko / Position ]],0))="n/a","n/a",CS157-INDEX(tab_MinKomp[Wymagania VDA 6.5 Product / Forderungen],MATCH($B157,tab_MinKomp[[Stanowisko / Position ]:[Stanowisko / Position ]],0)))</f>
        <v>n/a</v>
      </c>
      <c r="CT158" s="194" t="str">
        <f>IF(INDEX(tab_MinKomp[Wymagania VDA 6.5 Product / Forderungen],MATCH($B157,tab_MinKomp[[Stanowisko / Position ]:[Stanowisko / Position ]],0))="n/a","n/a",CT157-INDEX(tab_MinKomp[Wymagania VDA 6.5 Product / Forderungen],MATCH($B157,tab_MinKomp[[Stanowisko / Position ]:[Stanowisko / Position ]],0)))</f>
        <v>n/a</v>
      </c>
      <c r="CU158" s="194" t="str">
        <f>IF(INDEX(tab_MinKomp[Wymagania VDA 6.5 Product / Forderungen],MATCH($B157,tab_MinKomp[[Stanowisko / Position ]:[Stanowisko / Position ]],0))="n/a","n/a",CU157-INDEX(tab_MinKomp[Wymagania VDA 6.5 Product / Forderungen],MATCH($B157,tab_MinKomp[[Stanowisko / Position ]:[Stanowisko / Position ]],0)))</f>
        <v>n/a</v>
      </c>
      <c r="CV158" s="194" t="str">
        <f>IF(INDEX(tab_MinKomp[Wymagania VDA 6.5 Product / Forderungen],MATCH($B157,tab_MinKomp[[Stanowisko / Position ]:[Stanowisko / Position ]],0))="n/a","n/a",CV157-INDEX(tab_MinKomp[Wymagania VDA 6.5 Product / Forderungen],MATCH($B157,tab_MinKomp[[Stanowisko / Position ]:[Stanowisko / Position ]],0)))</f>
        <v>n/a</v>
      </c>
      <c r="CW158" s="194">
        <f>IF(INDEX(tab_MinKomp[LEAN MANAGEMENT],MATCH($B157,tab_MinKomp[[Stanowisko / Position ]:[Stanowisko / Position ]],0))="n/a","n/a",CW157-INDEX(tab_MinKomp[LEAN MANAGEMENT],MATCH($B157,tab_MinKomp[[Stanowisko / Position ]:[Stanowisko / Position ]],0)))</f>
        <v>0</v>
      </c>
      <c r="CX158" s="194" t="str">
        <f>IF(INDEX(tab_MinKomp[Wymagania VDA 6.5 Product / Forderungen],MATCH($B157,tab_MinKomp[[Stanowisko / Position ]:[Stanowisko / Position ]],0))="n/a","n/a",CX157-INDEX(tab_MinKomp[Wymagania VDA 6.5 Product / Forderungen],MATCH($B157,tab_MinKomp[[Stanowisko / Position ]:[Stanowisko / Position ]],0)))</f>
        <v>n/a</v>
      </c>
      <c r="CY158" s="194" t="str">
        <f>IF(INDEX(tab_MinKomp[Wymagania VDA 6.5 Product / Forderungen],MATCH($B157,tab_MinKomp[[Stanowisko / Position ]:[Stanowisko / Position ]],0))="n/a","n/a",CY157-INDEX(tab_MinKomp[Wymagania VDA 6.5 Product / Forderungen],MATCH($B157,tab_MinKomp[[Stanowisko / Position ]:[Stanowisko / Position ]],0)))</f>
        <v>n/a</v>
      </c>
      <c r="CZ158" s="194" t="str">
        <f>IF(INDEX(tab_MinKomp[Wymagania VDA 6.5 Product / Forderungen],MATCH($B157,tab_MinKomp[[Stanowisko / Position ]:[Stanowisko / Position ]],0))="n/a","n/a",CZ157-INDEX(tab_MinKomp[Wymagania VDA 6.5 Product / Forderungen],MATCH($B157,tab_MinKomp[[Stanowisko / Position ]:[Stanowisko / Position ]],0)))</f>
        <v>n/a</v>
      </c>
      <c r="DA158" s="194" t="str">
        <f>IF(INDEX(tab_MinKomp[Wymagania VDA 6.5 Product / Forderungen],MATCH($B157,tab_MinKomp[[Stanowisko / Position ]:[Stanowisko / Position ]],0))="n/a","n/a",DA157-INDEX(tab_MinKomp[Wymagania VDA 6.5 Product / Forderungen],MATCH($B157,tab_MinKomp[[Stanowisko / Position ]:[Stanowisko / Position ]],0)))</f>
        <v>n/a</v>
      </c>
      <c r="DB158" s="194" t="str">
        <f>IF(INDEX(tab_MinKomp[Wymagania VDA 6.5 Product / Forderungen],MATCH($B157,tab_MinKomp[[Stanowisko / Position ]:[Stanowisko / Position ]],0))="n/a","n/a",DB157-INDEX(tab_MinKomp[Wymagania VDA 6.5 Product / Forderungen],MATCH($B157,tab_MinKomp[[Stanowisko / Position ]:[Stanowisko / Position ]],0)))</f>
        <v>n/a</v>
      </c>
      <c r="DC158" s="194" t="str">
        <f>IF(INDEX(tab_MinKomp[SUPPLIER MANAGEMENT],MATCH($B157,tab_MinKomp[[Stanowisko / Position ]:[Stanowisko / Position ]],0))="n/a","n/a",DC157-INDEX(tab_MinKomp[SUPPLIER MANAGEMENT],MATCH($B157,tab_MinKomp[[Stanowisko / Position ]:[Stanowisko / Position ]],0)))</f>
        <v>n/a</v>
      </c>
      <c r="DD158" s="194" t="str">
        <f>IF(INDEX(tab_MinKomp[SUPPLIER MANAGEMENT],MATCH($B157,tab_MinKomp[[Stanowisko / Position ]:[Stanowisko / Position ]],0))="n/a","n/a",DD157-INDEX(tab_MinKomp[SUPPLIER MANAGEMENT],MATCH($B157,tab_MinKomp[[Stanowisko / Position ]:[Stanowisko / Position ]],0)))</f>
        <v>n/a</v>
      </c>
      <c r="DE158" s="194" t="str">
        <f>IF(INDEX(tab_MinKomp[SUPPLIER MANAGEMENT],MATCH($B157,tab_MinKomp[[Stanowisko / Position ]:[Stanowisko / Position ]],0))="n/a","n/a",DE157-INDEX(tab_MinKomp[SUPPLIER MANAGEMENT],MATCH($B157,tab_MinKomp[[Stanowisko / Position ]:[Stanowisko / Position ]],0)))</f>
        <v>n/a</v>
      </c>
      <c r="DF158" s="194">
        <f>IF(INDEX(tab_MinKomp[LEAN MANAGEMENT],MATCH($B157,tab_MinKomp[[Stanowisko / Position ]:[Stanowisko / Position ]],0))="n/a","n/a",DF157-INDEX(tab_MinKomp[LEAN MANAGEMENT],MATCH($B157,tab_MinKomp[[Stanowisko / Position ]:[Stanowisko / Position ]],0)))</f>
        <v>0</v>
      </c>
      <c r="DG158" s="194" t="str">
        <f>IF(INDEX(tab_MinKomp[SUPPLIER MANAGEMENT],MATCH($B157,tab_MinKomp[[Stanowisko / Position ]:[Stanowisko / Position ]],0))="n/a","n/a",DG157-INDEX(tab_MinKomp[SUPPLIER MANAGEMENT],MATCH($B157,tab_MinKomp[[Stanowisko / Position ]:[Stanowisko / Position ]],0)))</f>
        <v>n/a</v>
      </c>
      <c r="DH158" s="194" t="str">
        <f>IF(INDEX(tab_MinKomp[SUPPLIER MANAGEMENT],MATCH($B157,tab_MinKomp[[Stanowisko / Position ]:[Stanowisko / Position ]],0))="n/a","n/a",DH157-INDEX(tab_MinKomp[SUPPLIER MANAGEMENT],MATCH($B157,tab_MinKomp[[Stanowisko / Position ]:[Stanowisko / Position ]],0)))</f>
        <v>n/a</v>
      </c>
      <c r="DI158" s="194" t="str">
        <f>IF(INDEX(tab_MinKomp[SUPPLIER MANAGEMENT],MATCH($B157,tab_MinKomp[[Stanowisko / Position ]:[Stanowisko / Position ]],0))="n/a","n/a",DI157-INDEX(tab_MinKomp[SUPPLIER MANAGEMENT],MATCH($B157,tab_MinKomp[[Stanowisko / Position ]:[Stanowisko / Position ]],0)))</f>
        <v>n/a</v>
      </c>
      <c r="DJ158" s="194" t="str">
        <f>IF(INDEX(tab_MinKomp[SUPPLIER MANAGEMENT],MATCH($B157,tab_MinKomp[[Stanowisko / Position ]:[Stanowisko / Position ]],0))="n/a","n/a",DJ157-INDEX(tab_MinKomp[SUPPLIER MANAGEMENT],MATCH($B157,tab_MinKomp[[Stanowisko / Position ]:[Stanowisko / Position ]],0)))</f>
        <v>n/a</v>
      </c>
      <c r="DK158" s="194" t="str">
        <f>IF(INDEX(tab_MinKomp[SUPPLIER MANAGEMENT],MATCH($B157,tab_MinKomp[[Stanowisko / Position ]:[Stanowisko / Position ]],0))="n/a","n/a",DK157-INDEX(tab_MinKomp[SUPPLIER MANAGEMENT],MATCH($B157,tab_MinKomp[[Stanowisko / Position ]:[Stanowisko / Position ]],0)))</f>
        <v>n/a</v>
      </c>
      <c r="DL158" s="194" t="str">
        <f>IF(INDEX(tab_MinKomp[SUPPLIER MANAGEMENT],MATCH($B157,tab_MinKomp[[Stanowisko / Position ]:[Stanowisko / Position ]],0))="n/a","n/a",DL157-INDEX(tab_MinKomp[SUPPLIER MANAGEMENT],MATCH($B157,tab_MinKomp[[Stanowisko / Position ]:[Stanowisko / Position ]],0)))</f>
        <v>n/a</v>
      </c>
      <c r="DM158" s="194" t="str">
        <f>IF(INDEX(tab_MinKomp[SUPPLIER MANAGEMENT],MATCH($B157,tab_MinKomp[[Stanowisko / Position ]:[Stanowisko / Position ]],0))="n/a","n/a",DM157-INDEX(tab_MinKomp[SUPPLIER MANAGEMENT],MATCH($B157,tab_MinKomp[[Stanowisko / Position ]:[Stanowisko / Position ]],0)))</f>
        <v>n/a</v>
      </c>
      <c r="DN158" s="194" t="str">
        <f>IF(INDEX(tab_MinKomp[SUPPLIER MANAGEMENT],MATCH($B157,tab_MinKomp[[Stanowisko / Position ]:[Stanowisko / Position ]],0))="n/a","n/a",DN157-INDEX(tab_MinKomp[SUPPLIER MANAGEMENT],MATCH($B157,tab_MinKomp[[Stanowisko / Position ]:[Stanowisko / Position ]],0)))</f>
        <v>n/a</v>
      </c>
      <c r="DO158" s="194" t="str">
        <f>IF(INDEX(tab_MinKomp[SUPPLIER MANAGEMENT],MATCH($B157,tab_MinKomp[[Stanowisko / Position ]:[Stanowisko / Position ]],0))="n/a","n/a",DO157-INDEX(tab_MinKomp[SUPPLIER MANAGEMENT],MATCH($B157,tab_MinKomp[[Stanowisko / Position ]:[Stanowisko / Position ]],0)))</f>
        <v>n/a</v>
      </c>
      <c r="DP158" s="194" t="str">
        <f>IF(INDEX(tab_MinKomp[SUPPLIER MANAGEMENT],MATCH($B157,tab_MinKomp[[Stanowisko / Position ]:[Stanowisko / Position ]],0))="n/a","n/a",DP157-INDEX(tab_MinKomp[SUPPLIER MANAGEMENT],MATCH($B157,tab_MinKomp[[Stanowisko / Position ]:[Stanowisko / Position ]],0)))</f>
        <v>n/a</v>
      </c>
      <c r="DQ158" s="194" t="str">
        <f>IF(INDEX(tab_MinKomp[SUPPLIER MANAGEMENT],MATCH($B157,tab_MinKomp[[Stanowisko / Position ]:[Stanowisko / Position ]],0))="n/a","n/a",DQ157-INDEX(tab_MinKomp[SUPPLIER MANAGEMENT],MATCH($B157,tab_MinKomp[[Stanowisko / Position ]:[Stanowisko / Position ]],0)))</f>
        <v>n/a</v>
      </c>
      <c r="DR158" s="194" t="str">
        <f>IF(INDEX(tab_MinKomp[SUPPLIER MANAGEMENT],MATCH($B157,tab_MinKomp[[Stanowisko / Position ]:[Stanowisko / Position ]],0))="n/a","n/a",DR157-INDEX(tab_MinKomp[SUPPLIER MANAGEMENT],MATCH($B157,tab_MinKomp[[Stanowisko / Position ]:[Stanowisko / Position ]],0)))</f>
        <v>n/a</v>
      </c>
      <c r="DS158" s="194" t="str">
        <f>IF(INDEX(tab_MinKomp[SUPPLIER MANAGEMENT],MATCH($B157,tab_MinKomp[[Stanowisko / Position ]:[Stanowisko / Position ]],0))="n/a","n/a",DS157-INDEX(tab_MinKomp[SUPPLIER MANAGEMENT],MATCH($B157,tab_MinKomp[[Stanowisko / Position ]:[Stanowisko / Position ]],0)))</f>
        <v>n/a</v>
      </c>
      <c r="DT158" s="194" t="str">
        <f>IF(INDEX(tab_MinKomp[SUPPLIER MANAGEMENT],MATCH($B157,tab_MinKomp[[Stanowisko / Position ]:[Stanowisko / Position ]],0))="n/a","n/a",DT157-INDEX(tab_MinKomp[SUPPLIER MANAGEMENT],MATCH($B157,tab_MinKomp[[Stanowisko / Position ]:[Stanowisko / Position ]],0)))</f>
        <v>n/a</v>
      </c>
      <c r="DU158" s="194" t="str">
        <f>IF(INDEX(tab_MinKomp[SUPPLIER MANAGEMENT],MATCH($B157,tab_MinKomp[[Stanowisko / Position ]:[Stanowisko / Position ]],0))="n/a","n/a",DU157-INDEX(tab_MinKomp[SUPPLIER MANAGEMENT],MATCH($B157,tab_MinKomp[[Stanowisko / Position ]:[Stanowisko / Position ]],0)))</f>
        <v>n/a</v>
      </c>
      <c r="DV158" s="194" t="str">
        <f>IF(INDEX(tab_MinKomp[SUPPLIER MANAGEMENT],MATCH($B157,tab_MinKomp[[Stanowisko / Position ]:[Stanowisko / Position ]],0))="n/a","n/a",DV157-INDEX(tab_MinKomp[SUPPLIER MANAGEMENT],MATCH($B157,tab_MinKomp[[Stanowisko / Position ]:[Stanowisko / Position ]],0)))</f>
        <v>n/a</v>
      </c>
      <c r="DW158" s="194" t="str">
        <f>IF(INDEX(tab_MinKomp[SUPPLIER MANAGEMENT],MATCH($B157,tab_MinKomp[[Stanowisko / Position ]:[Stanowisko / Position ]],0))="n/a","n/a",DW157-INDEX(tab_MinKomp[SUPPLIER MANAGEMENT],MATCH($B157,tab_MinKomp[[Stanowisko / Position ]:[Stanowisko / Position ]],0)))</f>
        <v>n/a</v>
      </c>
      <c r="DX158" s="194" t="str">
        <f>IF(INDEX(tab_MinKomp[SUPPLIER MANAGEMENT],MATCH($B157,tab_MinKomp[[Stanowisko / Position ]:[Stanowisko / Position ]],0))="n/a","n/a",DX157-INDEX(tab_MinKomp[SUPPLIER MANAGEMENT],MATCH($B157,tab_MinKomp[[Stanowisko / Position ]:[Stanowisko / Position ]],0)))</f>
        <v>n/a</v>
      </c>
      <c r="DY158" s="194" t="str">
        <f>IF(INDEX(tab_MinKomp[SUPPLIER MANAGEMENT],MATCH($B157,tab_MinKomp[[Stanowisko / Position ]:[Stanowisko / Position ]],0))="n/a","n/a",DY157-INDEX(tab_MinKomp[SUPPLIER MANAGEMENT],MATCH($B157,tab_MinKomp[[Stanowisko / Position ]:[Stanowisko / Position ]],0)))</f>
        <v>n/a</v>
      </c>
      <c r="DZ158" s="194" t="str">
        <f>IF(INDEX(tab_MinKomp[SUPPLIER MANAGEMENT],MATCH($B157,tab_MinKomp[[Stanowisko / Position ]:[Stanowisko / Position ]],0))="n/a","n/a",DZ157-INDEX(tab_MinKomp[SUPPLIER MANAGEMENT],MATCH($B157,tab_MinKomp[[Stanowisko / Position ]:[Stanowisko / Position ]],0)))</f>
        <v>n/a</v>
      </c>
      <c r="EA158" s="194" t="str">
        <f>IF(INDEX(tab_MinKomp[SUPPLIER MANAGEMENT],MATCH($B157,tab_MinKomp[[Stanowisko / Position ]:[Stanowisko / Position ]],0))="n/a","n/a",EA157-INDEX(tab_MinKomp[SUPPLIER MANAGEMENT],MATCH($B157,tab_MinKomp[[Stanowisko / Position ]:[Stanowisko / Position ]],0)))</f>
        <v>n/a</v>
      </c>
      <c r="EB158" s="194" t="str">
        <f>IF(INDEX(tab_MinKomp[SUPPLIER MANAGEMENT],MATCH($B157,tab_MinKomp[[Stanowisko / Position ]:[Stanowisko / Position ]],0))="n/a","n/a",EB157-INDEX(tab_MinKomp[SUPPLIER MANAGEMENT],MATCH($B157,tab_MinKomp[[Stanowisko / Position ]:[Stanowisko / Position ]],0)))</f>
        <v>n/a</v>
      </c>
      <c r="EC158" s="190" t="str">
        <f>IF(INDEX(tab_MinKomp[Testy czystości / Reinheitstests],MATCH($B157,tab_MinKomp[[Stanowisko / Position ]:[Stanowisko / Position ]],0))="n/a","n/a",EC157-INDEX(tab_MinKomp[Testy czystości / Reinheitstests],MATCH($B157,tab_MinKomp[[Stanowisko / Position ]:[Stanowisko / Position ]],0)))</f>
        <v>n/a</v>
      </c>
      <c r="ED158" s="190" t="str">
        <f>IF(INDEX(tab_MinKomp[Testy czystości / Reinheitstests],MATCH($B157,tab_MinKomp[[Stanowisko / Position ]:[Stanowisko / Position ]],0))="n/a","n/a",ED157-INDEX(tab_MinKomp[Testy czystości / Reinheitstests],MATCH($B157,tab_MinKomp[[Stanowisko / Position ]:[Stanowisko / Position ]],0)))</f>
        <v>n/a</v>
      </c>
      <c r="EE158" s="190" t="str">
        <f>IF(INDEX(tab_MinKomp[Testy czystości / Reinheitstests],MATCH($B157,tab_MinKomp[[Stanowisko / Position ]:[Stanowisko / Position ]],0))="n/a","n/a",EE157-INDEX(tab_MinKomp[Testy czystości / Reinheitstests],MATCH($B157,tab_MinKomp[[Stanowisko / Position ]:[Stanowisko / Position ]],0)))</f>
        <v>n/a</v>
      </c>
      <c r="EF158" s="190" t="str">
        <f>IF(INDEX(tab_MinKomp[Testy czystości / Reinheitstests],MATCH($B157,tab_MinKomp[[Stanowisko / Position ]:[Stanowisko / Position ]],0))="n/a","n/a",EF157-INDEX(tab_MinKomp[Testy czystości / Reinheitstests],MATCH($B157,tab_MinKomp[[Stanowisko / Position ]:[Stanowisko / Position ]],0)))</f>
        <v>n/a</v>
      </c>
      <c r="EG158" s="190" t="str">
        <f>IF(INDEX(tab_MinKomp[Testy czystości / Reinheitstests],MATCH($B157,tab_MinKomp[[Stanowisko / Position ]:[Stanowisko / Position ]],0))="n/a","n/a",EG157-INDEX(tab_MinKomp[Testy czystości / Reinheitstests],MATCH($B157,tab_MinKomp[[Stanowisko / Position ]:[Stanowisko / Position ]],0)))</f>
        <v>n/a</v>
      </c>
      <c r="EH158" s="190" t="str">
        <f>IF(INDEX(tab_MinKomp[Testy czystości / Reinheitstests],MATCH($B157,tab_MinKomp[[Stanowisko / Position ]:[Stanowisko / Position ]],0))="n/a","n/a",EH157-INDEX(tab_MinKomp[Testy czystości / Reinheitstests],MATCH($B157,tab_MinKomp[[Stanowisko / Position ]:[Stanowisko / Position ]],0)))</f>
        <v>n/a</v>
      </c>
      <c r="EI158" s="190" t="str">
        <f>IF(INDEX(tab_MinKomp[Testy czystości / Reinheitstests],MATCH($B157,tab_MinKomp[[Stanowisko / Position ]:[Stanowisko / Position ]],0))="n/a","n/a",EI157-INDEX(tab_MinKomp[Testy czystości / Reinheitstests],MATCH($B157,tab_MinKomp[[Stanowisko / Position ]:[Stanowisko / Position ]],0)))</f>
        <v>n/a</v>
      </c>
      <c r="EJ158" s="190" t="str">
        <f>IF(INDEX(tab_MinKomp[Testy czystości / Reinheitstests],MATCH($B157,tab_MinKomp[[Stanowisko / Position ]:[Stanowisko / Position ]],0))="n/a","n/a",EJ157-INDEX(tab_MinKomp[Testy czystości / Reinheitstests],MATCH($B157,tab_MinKomp[[Stanowisko / Position ]:[Stanowisko / Position ]],0)))</f>
        <v>n/a</v>
      </c>
      <c r="EK158" s="190" t="str">
        <f>IF(INDEX(tab_MinKomp[Testy czystości / Reinheitstests],MATCH($B157,tab_MinKomp[[Stanowisko / Position ]:[Stanowisko / Position ]],0))="n/a","n/a",EK157-INDEX(tab_MinKomp[Testy czystości / Reinheitstests],MATCH($B157,tab_MinKomp[[Stanowisko / Position ]:[Stanowisko / Position ]],0)))</f>
        <v>n/a</v>
      </c>
      <c r="EL158" s="190" t="str">
        <f>IF(INDEX(tab_MinKomp[Testy czystości / Reinheitstests],MATCH($B157,tab_MinKomp[[Stanowisko / Position ]:[Stanowisko / Position ]],0))="n/a","n/a",EL157-INDEX(tab_MinKomp[Testy czystości / Reinheitstests],MATCH($B157,tab_MinKomp[[Stanowisko / Position ]:[Stanowisko / Position ]],0)))</f>
        <v>n/a</v>
      </c>
      <c r="EM158" s="190" t="str">
        <f>IF(INDEX(tab_MinKomp[Testy czystości / Reinheitstests],MATCH($B157,tab_MinKomp[[Stanowisko / Position ]:[Stanowisko / Position ]],0))="n/a","n/a",EM157-INDEX(tab_MinKomp[Testy czystości / Reinheitstests],MATCH($B157,tab_MinKomp[[Stanowisko / Position ]:[Stanowisko / Position ]],0)))</f>
        <v>n/a</v>
      </c>
      <c r="EN158" s="190" t="str">
        <f>IF(INDEX(tab_MinKomp[Testy czystości / Reinheitstests],MATCH($B157,tab_MinKomp[[Stanowisko / Position ]:[Stanowisko / Position ]],0))="n/a","n/a",EN157-INDEX(tab_MinKomp[Testy czystości / Reinheitstests],MATCH($B157,tab_MinKomp[[Stanowisko / Position ]:[Stanowisko / Position ]],0)))</f>
        <v>n/a</v>
      </c>
      <c r="EO158" s="190" t="str">
        <f>IF(INDEX(tab_MinKomp[Testy czystości / Reinheitstests],MATCH($B157,tab_MinKomp[[Stanowisko / Position ]:[Stanowisko / Position ]],0))="n/a","n/a",EO157-INDEX(tab_MinKomp[Testy czystości / Reinheitstests],MATCH($B157,tab_MinKomp[[Stanowisko / Position ]:[Stanowisko / Position ]],0)))</f>
        <v>n/a</v>
      </c>
      <c r="EP158" s="190" t="str">
        <f>IF(INDEX(tab_MinKomp[Testy czystości / Reinheitstests],MATCH($B157,tab_MinKomp[[Stanowisko / Position ]:[Stanowisko / Position ]],0))="n/a","n/a",EP157-INDEX(tab_MinKomp[Testy czystości / Reinheitstests],MATCH($B157,tab_MinKomp[[Stanowisko / Position ]:[Stanowisko / Position ]],0)))</f>
        <v>n/a</v>
      </c>
      <c r="EQ158" s="190" t="str">
        <f>IF(INDEX(tab_MinKomp[Testy czystości / Reinheitstests],MATCH($B157,tab_MinKomp[[Stanowisko / Position ]:[Stanowisko / Position ]],0))="n/a","n/a",EQ157-INDEX(tab_MinKomp[Testy czystości / Reinheitstests],MATCH($B157,tab_MinKomp[[Stanowisko / Position ]:[Stanowisko / Position ]],0)))</f>
        <v>n/a</v>
      </c>
      <c r="ER158" s="190" t="str">
        <f>IF(INDEX(tab_MinKomp[Testy czystości / Reinheitstests],MATCH($B157,tab_MinKomp[[Stanowisko / Position ]:[Stanowisko / Position ]],0))="n/a","n/a",ER157-INDEX(tab_MinKomp[Testy czystości / Reinheitstests],MATCH($B157,tab_MinKomp[[Stanowisko / Position ]:[Stanowisko / Position ]],0)))</f>
        <v>n/a</v>
      </c>
      <c r="ES158" s="190" t="str">
        <f>IF(INDEX(tab_MinKomp[Testy czystości / Reinheitstests],MATCH($B157,tab_MinKomp[[Stanowisko / Position ]:[Stanowisko / Position ]],0))="n/a","n/a",ES157-INDEX(tab_MinKomp[Testy czystości / Reinheitstests],MATCH($B157,tab_MinKomp[[Stanowisko / Position ]:[Stanowisko / Position ]],0)))</f>
        <v>n/a</v>
      </c>
      <c r="ET158" s="190" t="str">
        <f>IF(INDEX(tab_MinKomp[Testy czystości / Reinheitstests],MATCH($B157,tab_MinKomp[[Stanowisko / Position ]:[Stanowisko / Position ]],0))="n/a","n/a",ET157-INDEX(tab_MinKomp[Testy czystości / Reinheitstests],MATCH($B157,tab_MinKomp[[Stanowisko / Position ]:[Stanowisko / Position ]],0)))</f>
        <v>n/a</v>
      </c>
      <c r="EU158" s="190" t="str">
        <f>IF(INDEX(tab_MinKomp[Testy czystości / Reinheitstests],MATCH($B157,tab_MinKomp[[Stanowisko / Position ]:[Stanowisko / Position ]],0))="n/a","n/a",EU157-INDEX(tab_MinKomp[Testy czystości / Reinheitstests],MATCH($B157,tab_MinKomp[[Stanowisko / Position ]:[Stanowisko / Position ]],0)))</f>
        <v>n/a</v>
      </c>
      <c r="EV158" s="190" t="str">
        <f>IF(INDEX(tab_MinKomp[Testy czystości / Reinheitstests],MATCH($B157,tab_MinKomp[[Stanowisko / Position ]:[Stanowisko / Position ]],0))="n/a","n/a",EV157-INDEX(tab_MinKomp[Testy czystości / Reinheitstests],MATCH($B157,tab_MinKomp[[Stanowisko / Position ]:[Stanowisko / Position ]],0)))</f>
        <v>n/a</v>
      </c>
      <c r="EW158" s="190" t="str">
        <f>IF(INDEX(tab_MinKomp[Testy czystości / Reinheitstests],MATCH($B157,tab_MinKomp[[Stanowisko / Position ]:[Stanowisko / Position ]],0))="n/a","n/a",EW157-INDEX(tab_MinKomp[Testy czystości / Reinheitstests],MATCH($B157,tab_MinKomp[[Stanowisko / Position ]:[Stanowisko / Position ]],0)))</f>
        <v>n/a</v>
      </c>
      <c r="EX158" s="190" t="str">
        <f>IF(INDEX(tab_MinKomp[Testy czystości / Reinheitstests],MATCH($B157,tab_MinKomp[[Stanowisko / Position ]:[Stanowisko / Position ]],0))="n/a","n/a",EX157-INDEX(tab_MinKomp[Testy czystości / Reinheitstests],MATCH($B157,tab_MinKomp[[Stanowisko / Position ]:[Stanowisko / Position ]],0)))</f>
        <v>n/a</v>
      </c>
      <c r="EY158" s="190" t="str">
        <f>IF(INDEX(tab_MinKomp[Testy czystości / Reinheitstests],MATCH($B157,tab_MinKomp[[Stanowisko / Position ]:[Stanowisko / Position ]],0))="n/a","n/a",EY157-INDEX(tab_MinKomp[Testy czystości / Reinheitstests],MATCH($B157,tab_MinKomp[[Stanowisko / Position ]:[Stanowisko / Position ]],0)))</f>
        <v>n/a</v>
      </c>
      <c r="EZ158" s="190" t="str">
        <f>IF(INDEX(tab_MinKomp[Testy czystości / Reinheitstests],MATCH($B157,tab_MinKomp[[Stanowisko / Position ]:[Stanowisko / Position ]],0))="n/a","n/a",EZ157-INDEX(tab_MinKomp[Testy czystości / Reinheitstests],MATCH($B157,tab_MinKomp[[Stanowisko / Position ]:[Stanowisko / Position ]],0)))</f>
        <v>n/a</v>
      </c>
      <c r="FA158" s="190" t="str">
        <f>IF(INDEX(tab_MinKomp[Testy czystości / Reinheitstests],MATCH($B157,tab_MinKomp[[Stanowisko / Position ]:[Stanowisko / Position ]],0))="n/a","n/a",FA157-INDEX(tab_MinKomp[Testy czystości / Reinheitstests],MATCH($B157,tab_MinKomp[[Stanowisko / Position ]:[Stanowisko / Position ]],0)))</f>
        <v>n/a</v>
      </c>
      <c r="FB158" s="190" t="str">
        <f>IF(INDEX(tab_MinKomp[Testy czystości / Reinheitstests],MATCH($B157,tab_MinKomp[[Stanowisko / Position ]:[Stanowisko / Position ]],0))="n/a","n/a",FB157-INDEX(tab_MinKomp[Testy czystości / Reinheitstests],MATCH($B157,tab_MinKomp[[Stanowisko / Position ]:[Stanowisko / Position ]],0)))</f>
        <v>n/a</v>
      </c>
      <c r="FC158" s="190" t="str">
        <f>IF(INDEX(tab_MinKomp[Testy czystości / Reinheitstests],MATCH($B157,tab_MinKomp[[Stanowisko / Position ]:[Stanowisko / Position ]],0))="n/a","n/a",FC157-INDEX(tab_MinKomp[Testy czystości / Reinheitstests],MATCH($B157,tab_MinKomp[[Stanowisko / Position ]:[Stanowisko / Position ]],0)))</f>
        <v>n/a</v>
      </c>
      <c r="FD158" s="190" t="str">
        <f>IF(INDEX(tab_MinKomp[Testy czystości / Reinheitstests],MATCH($B157,tab_MinKomp[[Stanowisko / Position ]:[Stanowisko / Position ]],0))="n/a","n/a",FD157-INDEX(tab_MinKomp[Testy czystości / Reinheitstests],MATCH($B157,tab_MinKomp[[Stanowisko / Position ]:[Stanowisko / Position ]],0)))</f>
        <v>n/a</v>
      </c>
      <c r="FE158" s="190" t="str">
        <f>IF(INDEX(tab_MinKomp[Testy czystości / Reinheitstests],MATCH($B157,tab_MinKomp[[Stanowisko / Position ]:[Stanowisko / Position ]],0))="n/a","n/a",FE157-INDEX(tab_MinKomp[Testy czystości / Reinheitstests],MATCH($B157,tab_MinKomp[[Stanowisko / Position ]:[Stanowisko / Position ]],0)))</f>
        <v>n/a</v>
      </c>
      <c r="FF158" s="190" t="str">
        <f>IF(INDEX(tab_MinKomp[Testy czystości / Reinheitstests],MATCH($B157,tab_MinKomp[[Stanowisko / Position ]:[Stanowisko / Position ]],0))="n/a","n/a",FF157-INDEX(tab_MinKomp[Testy czystości / Reinheitstests],MATCH($B157,tab_MinKomp[[Stanowisko / Position ]:[Stanowisko / Position ]],0)))</f>
        <v>n/a</v>
      </c>
      <c r="FG158" s="190" t="str">
        <f>IF(INDEX(tab_MinKomp[Testy czystości / Reinheitstests],MATCH($B157,tab_MinKomp[[Stanowisko / Position ]:[Stanowisko / Position ]],0))="n/a","n/a",FG157-INDEX(tab_MinKomp[Testy czystości / Reinheitstests],MATCH($B157,tab_MinKomp[[Stanowisko / Position ]:[Stanowisko / Position ]],0)))</f>
        <v>n/a</v>
      </c>
      <c r="FH158" s="190" t="str">
        <f>IF(INDEX(tab_MinKomp[Testy czystości / Reinheitstests],MATCH($B157,tab_MinKomp[[Stanowisko / Position ]:[Stanowisko / Position ]],0))="n/a","n/a",FH157-INDEX(tab_MinKomp[Testy czystości / Reinheitstests],MATCH($B157,tab_MinKomp[[Stanowisko / Position ]:[Stanowisko / Position ]],0)))</f>
        <v>n/a</v>
      </c>
      <c r="FI158" s="190" t="str">
        <f>IF(INDEX(tab_MinKomp[Testy czystości / Reinheitstests],MATCH($B157,tab_MinKomp[[Stanowisko / Position ]:[Stanowisko / Position ]],0))="n/a","n/a",FI157-INDEX(tab_MinKomp[Testy czystości / Reinheitstests],MATCH($B157,tab_MinKomp[[Stanowisko / Position ]:[Stanowisko / Position ]],0)))</f>
        <v>n/a</v>
      </c>
      <c r="FJ158" s="190" t="str">
        <f>IF(INDEX(tab_MinKomp[Testy czystości / Reinheitstests],MATCH($B157,tab_MinKomp[[Stanowisko / Position ]:[Stanowisko / Position ]],0))="n/a","n/a",FJ157-INDEX(tab_MinKomp[Testy czystości / Reinheitstests],MATCH($B157,tab_MinKomp[[Stanowisko / Position ]:[Stanowisko / Position ]],0)))</f>
        <v>n/a</v>
      </c>
      <c r="FK158" s="190" t="str">
        <f>IF(INDEX(tab_MinKomp[Testy czystości / Reinheitstests],MATCH($B157,tab_MinKomp[[Stanowisko / Position ]:[Stanowisko / Position ]],0))="n/a","n/a",FK157-INDEX(tab_MinKomp[Testy czystości / Reinheitstests],MATCH($B157,tab_MinKomp[[Stanowisko / Position ]:[Stanowisko / Position ]],0)))</f>
        <v>n/a</v>
      </c>
      <c r="FL158" s="190" t="str">
        <f>IF(INDEX(tab_MinKomp[Testy czystości / Reinheitstests],MATCH($B157,tab_MinKomp[[Stanowisko / Position ]:[Stanowisko / Position ]],0))="n/a","n/a",FL157-INDEX(tab_MinKomp[Testy czystości / Reinheitstests],MATCH($B157,tab_MinKomp[[Stanowisko / Position ]:[Stanowisko / Position ]],0)))</f>
        <v>n/a</v>
      </c>
      <c r="FM158" s="190" t="str">
        <f>IF(INDEX(tab_MinKomp[Testy czystości / Reinheitstests],MATCH($B157,tab_MinKomp[[Stanowisko / Position ]:[Stanowisko / Position ]],0))="n/a","n/a",FM157-INDEX(tab_MinKomp[Testy czystości / Reinheitstests],MATCH($B157,tab_MinKomp[[Stanowisko / Position ]:[Stanowisko / Position ]],0)))</f>
        <v>n/a</v>
      </c>
      <c r="FN158" s="194">
        <f>IF(INDEX(tab_MinKomp[LEAN MANAGEMENT],MATCH($B157,tab_MinKomp[[Stanowisko / Position ]:[Stanowisko / Position ]],0))="n/a","n/a",FN157-INDEX(tab_MinKomp[LEAN MANAGEMENT],MATCH($B157,tab_MinKomp[[Stanowisko / Position ]:[Stanowisko / Position ]],0)))</f>
        <v>0</v>
      </c>
      <c r="FO158" s="194">
        <f>IF(INDEX(tab_MinKomp[LEAN MANAGEMENT],MATCH($B157,tab_MinKomp[[Stanowisko / Position ]:[Stanowisko / Position ]],0))="n/a","n/a",FO157-INDEX(tab_MinKomp[LEAN MANAGEMENT],MATCH($B157,tab_MinKomp[[Stanowisko / Position ]:[Stanowisko / Position ]],0)))</f>
        <v>0</v>
      </c>
      <c r="FP158" s="194">
        <f>IF(INDEX(tab_MinKomp[LEAN MANAGEMENT],MATCH($B157,tab_MinKomp[[Stanowisko / Position ]:[Stanowisko / Position ]],0))="n/a","n/a",FP157-INDEX(tab_MinKomp[LEAN MANAGEMENT],MATCH($B157,tab_MinKomp[[Stanowisko / Position ]:[Stanowisko / Position ]],0)))</f>
        <v>0</v>
      </c>
      <c r="FQ158" s="190" t="str">
        <f>IF(INDEX(tab_MinKomp[Testy czystości / Reinheitstests],MATCH($B157,tab_MinKomp[[Stanowisko / Position ]:[Stanowisko / Position ]],0))="n/a","n/a",FQ157-INDEX(tab_MinKomp[Testy czystości / Reinheitstests],MATCH($B157,tab_MinKomp[[Stanowisko / Position ]:[Stanowisko / Position ]],0)))</f>
        <v>n/a</v>
      </c>
      <c r="FR158" s="190" t="str">
        <f>IF(INDEX(tab_MinKomp[Testy czystości / Reinheitstests],MATCH($B157,tab_MinKomp[[Stanowisko / Position ]:[Stanowisko / Position ]],0))="n/a","n/a",FR157-INDEX(tab_MinKomp[Testy czystości / Reinheitstests],MATCH($B157,tab_MinKomp[[Stanowisko / Position ]:[Stanowisko / Position ]],0)))</f>
        <v>n/a</v>
      </c>
      <c r="FS158" s="194">
        <f>IF(INDEX(tab_MinKomp[LEAN MANAGEMENT],MATCH($B157,tab_MinKomp[[Stanowisko / Position ]:[Stanowisko / Position ]],0))="n/a","n/a",FS157-INDEX(tab_MinKomp[LEAN MANAGEMENT],MATCH($B157,tab_MinKomp[[Stanowisko / Position ]:[Stanowisko / Position ]],0)))</f>
        <v>0</v>
      </c>
      <c r="FT158" s="194">
        <f>IF(INDEX(tab_MinKomp[LEAN MANAGEMENT],MATCH($B157,tab_MinKomp[[Stanowisko / Position ]:[Stanowisko / Position ]],0))="n/a","n/a",FT157-INDEX(tab_MinKomp[LEAN MANAGEMENT],MATCH($B157,tab_MinKomp[[Stanowisko / Position ]:[Stanowisko / Position ]],0)))</f>
        <v>0</v>
      </c>
      <c r="FU158" s="194">
        <f>IF(INDEX(tab_MinKomp[LEAN MANAGEMENT],MATCH($B157,tab_MinKomp[[Stanowisko / Position ]:[Stanowisko / Position ]],0))="n/a","n/a",FU157-INDEX(tab_MinKomp[LEAN MANAGEMENT],MATCH($B157,tab_MinKomp[[Stanowisko / Position ]:[Stanowisko / Position ]],0)))</f>
        <v>0</v>
      </c>
      <c r="FV158" s="194">
        <f>IF(INDEX(tab_MinKomp[LEAN MANAGEMENT],MATCH($B157,tab_MinKomp[[Stanowisko / Position ]:[Stanowisko / Position ]],0))="n/a","n/a",FV157-INDEX(tab_MinKomp[LEAN MANAGEMENT],MATCH($B157,tab_MinKomp[[Stanowisko / Position ]:[Stanowisko / Position ]],0)))</f>
        <v>0</v>
      </c>
      <c r="FW158" s="194">
        <f>IF(INDEX(tab_MinKomp[LEAN MANAGEMENT],MATCH($B157,tab_MinKomp[[Stanowisko / Position ]:[Stanowisko / Position ]],0))="n/a","n/a",FW157-INDEX(tab_MinKomp[LEAN MANAGEMENT],MATCH($B157,tab_MinKomp[[Stanowisko / Position ]:[Stanowisko / Position ]],0)))</f>
        <v>0</v>
      </c>
      <c r="FX158" s="194">
        <f>IF(INDEX(tab_MinKomp[LEAN MANAGEMENT],MATCH($B157,tab_MinKomp[[Stanowisko / Position ]:[Stanowisko / Position ]],0))="n/a","n/a",FX157-INDEX(tab_MinKomp[LEAN MANAGEMENT],MATCH($B157,tab_MinKomp[[Stanowisko / Position ]:[Stanowisko / Position ]],0)))</f>
        <v>0</v>
      </c>
      <c r="FY158" s="194">
        <f>IF(INDEX(tab_MinKomp[LEAN MANAGEMENT],MATCH($B157,tab_MinKomp[[Stanowisko / Position ]:[Stanowisko / Position ]],0))="n/a","n/a",FY157-INDEX(tab_MinKomp[LEAN MANAGEMENT],MATCH($B157,tab_MinKomp[[Stanowisko / Position ]:[Stanowisko / Position ]],0)))</f>
        <v>0</v>
      </c>
      <c r="FZ158" s="194">
        <f>IF(INDEX(tab_MinKomp[LEAN MANAGEMENT],MATCH($B157,tab_MinKomp[[Stanowisko / Position ]:[Stanowisko / Position ]],0))="n/a","n/a",FZ157-INDEX(tab_MinKomp[LEAN MANAGEMENT],MATCH($B157,tab_MinKomp[[Stanowisko / Position ]:[Stanowisko / Position ]],0)))</f>
        <v>0</v>
      </c>
      <c r="GA158" s="194" t="str">
        <f>IF(INDEX(tab_MinKomp[Konserwacja form guma],MATCH($B157,tab_MinKomp[[Stanowisko / Position ]:[Stanowisko / Position ]],0))="n/a","n/a",GA157-INDEX(tab_MinKomp[Konserwacja form guma],MATCH($B157,tab_MinKomp[[Stanowisko / Position ]:[Stanowisko / Position ]],0)))</f>
        <v>n/a</v>
      </c>
      <c r="GB158" s="194" t="str">
        <f>IF(INDEX(tab_MinKomp[Konserwacja form plastiki],MATCH($B157,tab_MinKomp[[Stanowisko / Position ]:[Stanowisko / Position ]],0))="n/a","n/a",GB157-INDEX(tab_MinKomp[Konserwacja form plastiki],MATCH($B157,tab_MinKomp[[Stanowisko / Position ]:[Stanowisko / Position ]],0)))</f>
        <v>n/a</v>
      </c>
      <c r="GC158" s="194">
        <f>IF(INDEX(tab_MinKomp[LEAN MANAGEMENT],MATCH($B157,tab_MinKomp[[Stanowisko / Position ]:[Stanowisko / Position ]],0))="n/a","n/a",GC157-INDEX(tab_MinKomp[LEAN MANAGEMENT],MATCH($B157,tab_MinKomp[[Stanowisko / Position ]:[Stanowisko / Position ]],0)))</f>
        <v>0</v>
      </c>
      <c r="GD158" s="194">
        <f>IF(INDEX(tab_MinKomp[LEAN MANAGEMENT],MATCH($B157,tab_MinKomp[[Stanowisko / Position ]:[Stanowisko / Position ]],0))="n/a","n/a",GD157-INDEX(tab_MinKomp[LEAN MANAGEMENT],MATCH($B157,tab_MinKomp[[Stanowisko / Position ]:[Stanowisko / Position ]],0)))</f>
        <v>0</v>
      </c>
      <c r="GE158" s="193" t="str">
        <f>IF(INDEX(tab_MinKomp[Motywowanie i budowanie zaangażowania zespołu],MATCH($B157,tab_MinKomp[[Stanowisko / Position ]:[Stanowisko / Position ]],0))="n/a","n/a",GE157-INDEX(tab_MinKomp[Motywowanie i budowanie zaangażowania zespołu],MATCH($B157,tab_MinKomp[[Stanowisko / Position ]:[Stanowisko / Position ]],0)))</f>
        <v>n/a</v>
      </c>
      <c r="GF158" s="186" t="s">
        <v>248</v>
      </c>
      <c r="GG158" s="186" t="s">
        <v>248</v>
      </c>
      <c r="GH158" s="186" t="s">
        <v>248</v>
      </c>
      <c r="GI158" s="186" t="s">
        <v>248</v>
      </c>
      <c r="GJ158" s="186" t="s">
        <v>248</v>
      </c>
      <c r="GK158" s="186" t="s">
        <v>248</v>
      </c>
      <c r="GL158" s="186" t="s">
        <v>248</v>
      </c>
      <c r="GM158" s="186" t="s">
        <v>248</v>
      </c>
      <c r="GN158" s="186" t="s">
        <v>248</v>
      </c>
      <c r="GO158" s="186" t="s">
        <v>248</v>
      </c>
      <c r="GP158" s="186" t="s">
        <v>248</v>
      </c>
      <c r="GQ158" s="186" t="s">
        <v>248</v>
      </c>
      <c r="GR158" s="186" t="s">
        <v>248</v>
      </c>
      <c r="GS158" s="186" t="s">
        <v>248</v>
      </c>
      <c r="GT158" s="186" t="s">
        <v>248</v>
      </c>
      <c r="GU158" s="186" t="s">
        <v>248</v>
      </c>
      <c r="GV158" s="186" t="s">
        <v>248</v>
      </c>
      <c r="GW158" s="186" t="s">
        <v>248</v>
      </c>
      <c r="GX158" s="186" t="s">
        <v>248</v>
      </c>
      <c r="GY158" s="186" t="s">
        <v>248</v>
      </c>
      <c r="GZ158" s="261" t="s">
        <v>248</v>
      </c>
      <c r="HA158" s="261" t="s">
        <v>248</v>
      </c>
      <c r="HB158" s="191">
        <f>SUM(G158:GE158)/(HB157-(SUM(G158:GE158)))</f>
        <v>0</v>
      </c>
      <c r="HC158" s="102"/>
    </row>
    <row r="159" spans="1:211" ht="24.9" customHeight="1" x14ac:dyDescent="0.3">
      <c r="A159" s="105" t="s">
        <v>319</v>
      </c>
      <c r="B159" s="105" t="s">
        <v>315</v>
      </c>
      <c r="C159" s="105" t="s">
        <v>394</v>
      </c>
      <c r="D159" s="105">
        <v>493</v>
      </c>
      <c r="E159" s="394" t="s">
        <v>862</v>
      </c>
      <c r="F159" s="185" t="s">
        <v>374</v>
      </c>
      <c r="G159" s="186">
        <v>2</v>
      </c>
      <c r="H159" s="186">
        <v>1</v>
      </c>
      <c r="I159" s="186">
        <v>2</v>
      </c>
      <c r="J159" s="186">
        <v>1</v>
      </c>
      <c r="K159" s="186">
        <v>1</v>
      </c>
      <c r="L159" s="186" t="s">
        <v>248</v>
      </c>
      <c r="M159" s="186" t="s">
        <v>248</v>
      </c>
      <c r="N159" s="186" t="s">
        <v>248</v>
      </c>
      <c r="O159" s="186">
        <v>1</v>
      </c>
      <c r="P159" s="186">
        <v>1</v>
      </c>
      <c r="Q159" s="186" t="s">
        <v>248</v>
      </c>
      <c r="R159" s="186" t="s">
        <v>248</v>
      </c>
      <c r="S159" s="186" t="s">
        <v>248</v>
      </c>
      <c r="T159" s="186" t="s">
        <v>248</v>
      </c>
      <c r="U159" s="186" t="s">
        <v>248</v>
      </c>
      <c r="V159" s="186" t="s">
        <v>248</v>
      </c>
      <c r="W159" s="186" t="s">
        <v>248</v>
      </c>
      <c r="X159" s="186" t="s">
        <v>248</v>
      </c>
      <c r="Y159" s="186" t="s">
        <v>248</v>
      </c>
      <c r="Z159" s="186" t="s">
        <v>248</v>
      </c>
      <c r="AA159" s="186" t="s">
        <v>248</v>
      </c>
      <c r="AB159" s="186" t="s">
        <v>248</v>
      </c>
      <c r="AC159" s="186" t="s">
        <v>248</v>
      </c>
      <c r="AD159" s="186" t="s">
        <v>248</v>
      </c>
      <c r="AE159" s="186" t="s">
        <v>248</v>
      </c>
      <c r="AF159" s="186" t="s">
        <v>248</v>
      </c>
      <c r="AG159" s="186" t="s">
        <v>248</v>
      </c>
      <c r="AH159" s="186" t="s">
        <v>248</v>
      </c>
      <c r="AI159" s="186" t="s">
        <v>248</v>
      </c>
      <c r="AJ159" s="186" t="s">
        <v>248</v>
      </c>
      <c r="AK159" s="186" t="s">
        <v>248</v>
      </c>
      <c r="AL159" s="186">
        <v>1</v>
      </c>
      <c r="AM159" s="186" t="s">
        <v>248</v>
      </c>
      <c r="AN159" s="186" t="s">
        <v>248</v>
      </c>
      <c r="AO159" s="186">
        <v>1</v>
      </c>
      <c r="AP159" s="186" t="s">
        <v>248</v>
      </c>
      <c r="AQ159" s="186">
        <v>1</v>
      </c>
      <c r="AR159" s="186" t="s">
        <v>248</v>
      </c>
      <c r="AS159" s="186" t="s">
        <v>248</v>
      </c>
      <c r="AT159" s="186" t="s">
        <v>248</v>
      </c>
      <c r="AU159" s="186" t="s">
        <v>248</v>
      </c>
      <c r="AV159" s="186">
        <v>2</v>
      </c>
      <c r="AW159" s="186">
        <v>1</v>
      </c>
      <c r="AX159" s="186" t="s">
        <v>248</v>
      </c>
      <c r="AY159" s="186" t="s">
        <v>248</v>
      </c>
      <c r="AZ159" s="186" t="s">
        <v>248</v>
      </c>
      <c r="BA159" s="186" t="s">
        <v>248</v>
      </c>
      <c r="BB159" s="186" t="s">
        <v>248</v>
      </c>
      <c r="BC159" s="186" t="s">
        <v>248</v>
      </c>
      <c r="BD159" s="186" t="s">
        <v>248</v>
      </c>
      <c r="BE159" s="186" t="s">
        <v>248</v>
      </c>
      <c r="BF159" s="186" t="s">
        <v>248</v>
      </c>
      <c r="BG159" s="186" t="s">
        <v>248</v>
      </c>
      <c r="BH159" s="186" t="s">
        <v>248</v>
      </c>
      <c r="BI159" s="186" t="s">
        <v>248</v>
      </c>
      <c r="BJ159" s="186" t="s">
        <v>248</v>
      </c>
      <c r="BK159" s="186" t="s">
        <v>248</v>
      </c>
      <c r="BL159" s="186" t="s">
        <v>248</v>
      </c>
      <c r="BM159" s="186" t="s">
        <v>248</v>
      </c>
      <c r="BN159" s="186" t="s">
        <v>248</v>
      </c>
      <c r="BO159" s="186" t="s">
        <v>248</v>
      </c>
      <c r="BP159" s="186">
        <v>2</v>
      </c>
      <c r="BQ159" s="186" t="s">
        <v>248</v>
      </c>
      <c r="BR159" s="186">
        <v>1</v>
      </c>
      <c r="BS159" s="186" t="s">
        <v>248</v>
      </c>
      <c r="BT159" s="186" t="s">
        <v>248</v>
      </c>
      <c r="BU159" s="186" t="s">
        <v>248</v>
      </c>
      <c r="BV159" s="186" t="s">
        <v>248</v>
      </c>
      <c r="BW159" s="186" t="s">
        <v>248</v>
      </c>
      <c r="BX159" s="186" t="s">
        <v>248</v>
      </c>
      <c r="BY159" s="186" t="s">
        <v>248</v>
      </c>
      <c r="BZ159" s="186" t="s">
        <v>248</v>
      </c>
      <c r="CA159" s="186">
        <v>1</v>
      </c>
      <c r="CB159" s="186" t="s">
        <v>248</v>
      </c>
      <c r="CC159" s="186">
        <v>2</v>
      </c>
      <c r="CD159" s="186">
        <v>2</v>
      </c>
      <c r="CE159" s="186" t="s">
        <v>248</v>
      </c>
      <c r="CF159" s="186" t="s">
        <v>248</v>
      </c>
      <c r="CG159" s="186">
        <v>1</v>
      </c>
      <c r="CH159" s="186" t="s">
        <v>248</v>
      </c>
      <c r="CI159" s="186" t="s">
        <v>248</v>
      </c>
      <c r="CJ159" s="186" t="s">
        <v>248</v>
      </c>
      <c r="CK159" s="186" t="s">
        <v>248</v>
      </c>
      <c r="CL159" s="186" t="s">
        <v>248</v>
      </c>
      <c r="CM159" s="186" t="s">
        <v>248</v>
      </c>
      <c r="CN159" s="186" t="s">
        <v>248</v>
      </c>
      <c r="CO159" s="186" t="s">
        <v>248</v>
      </c>
      <c r="CP159" s="186" t="s">
        <v>248</v>
      </c>
      <c r="CQ159" s="186" t="s">
        <v>248</v>
      </c>
      <c r="CR159" s="186" t="s">
        <v>248</v>
      </c>
      <c r="CS159" s="186" t="s">
        <v>248</v>
      </c>
      <c r="CT159" s="186" t="s">
        <v>248</v>
      </c>
      <c r="CU159" s="186" t="s">
        <v>248</v>
      </c>
      <c r="CV159" s="186" t="s">
        <v>248</v>
      </c>
      <c r="CW159" s="186">
        <v>2</v>
      </c>
      <c r="CX159" s="186" t="s">
        <v>248</v>
      </c>
      <c r="CY159" s="186" t="s">
        <v>248</v>
      </c>
      <c r="CZ159" s="186" t="s">
        <v>248</v>
      </c>
      <c r="DA159" s="186" t="s">
        <v>248</v>
      </c>
      <c r="DB159" s="186" t="s">
        <v>248</v>
      </c>
      <c r="DC159" s="186" t="s">
        <v>248</v>
      </c>
      <c r="DD159" s="186" t="s">
        <v>248</v>
      </c>
      <c r="DE159" s="186" t="s">
        <v>248</v>
      </c>
      <c r="DF159" s="186">
        <v>1</v>
      </c>
      <c r="DG159" s="186" t="s">
        <v>248</v>
      </c>
      <c r="DH159" s="186" t="s">
        <v>248</v>
      </c>
      <c r="DI159" s="186" t="s">
        <v>248</v>
      </c>
      <c r="DJ159" s="186" t="s">
        <v>248</v>
      </c>
      <c r="DK159" s="186" t="s">
        <v>248</v>
      </c>
      <c r="DL159" s="186" t="s">
        <v>248</v>
      </c>
      <c r="DM159" s="186" t="s">
        <v>248</v>
      </c>
      <c r="DN159" s="186" t="s">
        <v>248</v>
      </c>
      <c r="DO159" s="186" t="s">
        <v>248</v>
      </c>
      <c r="DP159" s="186" t="s">
        <v>248</v>
      </c>
      <c r="DQ159" s="186" t="s">
        <v>248</v>
      </c>
      <c r="DR159" s="186" t="s">
        <v>248</v>
      </c>
      <c r="DS159" s="186" t="s">
        <v>248</v>
      </c>
      <c r="DT159" s="186" t="s">
        <v>248</v>
      </c>
      <c r="DU159" s="186" t="s">
        <v>248</v>
      </c>
      <c r="DV159" s="186" t="s">
        <v>248</v>
      </c>
      <c r="DW159" s="186" t="s">
        <v>248</v>
      </c>
      <c r="DX159" s="186" t="s">
        <v>248</v>
      </c>
      <c r="DY159" s="186" t="s">
        <v>248</v>
      </c>
      <c r="DZ159" s="186" t="s">
        <v>248</v>
      </c>
      <c r="EA159" s="186" t="s">
        <v>248</v>
      </c>
      <c r="EB159" s="186" t="s">
        <v>248</v>
      </c>
      <c r="EC159" s="186" t="s">
        <v>248</v>
      </c>
      <c r="ED159" s="186" t="s">
        <v>248</v>
      </c>
      <c r="EE159" s="186" t="s">
        <v>248</v>
      </c>
      <c r="EF159" s="186" t="s">
        <v>248</v>
      </c>
      <c r="EG159" s="186" t="s">
        <v>248</v>
      </c>
      <c r="EH159" s="186" t="s">
        <v>248</v>
      </c>
      <c r="EI159" s="186" t="s">
        <v>248</v>
      </c>
      <c r="EJ159" s="186" t="s">
        <v>248</v>
      </c>
      <c r="EK159" s="186" t="s">
        <v>248</v>
      </c>
      <c r="EL159" s="184" t="s">
        <v>248</v>
      </c>
      <c r="EM159" s="184" t="s">
        <v>248</v>
      </c>
      <c r="EN159" s="184" t="s">
        <v>248</v>
      </c>
      <c r="EO159" s="186" t="s">
        <v>248</v>
      </c>
      <c r="EP159" s="186" t="s">
        <v>248</v>
      </c>
      <c r="EQ159" s="186" t="s">
        <v>248</v>
      </c>
      <c r="ER159" s="186" t="s">
        <v>248</v>
      </c>
      <c r="ES159" s="186" t="s">
        <v>248</v>
      </c>
      <c r="ET159" s="186" t="s">
        <v>248</v>
      </c>
      <c r="EU159" s="186" t="s">
        <v>248</v>
      </c>
      <c r="EV159" s="186" t="s">
        <v>248</v>
      </c>
      <c r="EW159" s="186" t="s">
        <v>248</v>
      </c>
      <c r="EX159" s="186" t="s">
        <v>248</v>
      </c>
      <c r="EY159" s="186" t="s">
        <v>248</v>
      </c>
      <c r="EZ159" s="186" t="s">
        <v>248</v>
      </c>
      <c r="FA159" s="186" t="s">
        <v>248</v>
      </c>
      <c r="FB159" s="186" t="s">
        <v>248</v>
      </c>
      <c r="FC159" s="186" t="s">
        <v>248</v>
      </c>
      <c r="FD159" s="186" t="s">
        <v>248</v>
      </c>
      <c r="FE159" s="186" t="s">
        <v>248</v>
      </c>
      <c r="FF159" s="186" t="s">
        <v>248</v>
      </c>
      <c r="FG159" s="186" t="s">
        <v>248</v>
      </c>
      <c r="FH159" s="186" t="s">
        <v>248</v>
      </c>
      <c r="FI159" s="186" t="s">
        <v>248</v>
      </c>
      <c r="FJ159" s="186" t="s">
        <v>248</v>
      </c>
      <c r="FK159" s="186" t="s">
        <v>248</v>
      </c>
      <c r="FL159" s="186" t="s">
        <v>248</v>
      </c>
      <c r="FM159" s="186" t="s">
        <v>248</v>
      </c>
      <c r="FN159" s="186"/>
      <c r="FO159" s="186"/>
      <c r="FP159" s="186"/>
      <c r="FQ159" s="187" t="s">
        <v>248</v>
      </c>
      <c r="FR159" s="187" t="s">
        <v>248</v>
      </c>
      <c r="FS159" s="186">
        <v>2</v>
      </c>
      <c r="FT159" s="186">
        <v>2</v>
      </c>
      <c r="FU159" s="186">
        <v>1</v>
      </c>
      <c r="FV159" s="186">
        <v>1</v>
      </c>
      <c r="FW159" s="186">
        <v>1</v>
      </c>
      <c r="FX159" s="186">
        <v>2</v>
      </c>
      <c r="FY159" s="186">
        <v>2</v>
      </c>
      <c r="FZ159" s="186">
        <v>2</v>
      </c>
      <c r="GA159" s="186" t="s">
        <v>248</v>
      </c>
      <c r="GB159" s="186" t="s">
        <v>248</v>
      </c>
      <c r="GC159" s="186">
        <v>2</v>
      </c>
      <c r="GD159" s="186">
        <v>1</v>
      </c>
      <c r="GE159" s="186" t="s">
        <v>248</v>
      </c>
      <c r="GF159" s="186" t="s">
        <v>248</v>
      </c>
      <c r="GG159" s="186" t="s">
        <v>248</v>
      </c>
      <c r="GH159" s="186" t="s">
        <v>248</v>
      </c>
      <c r="GI159" s="186" t="s">
        <v>248</v>
      </c>
      <c r="GJ159" s="186" t="s">
        <v>248</v>
      </c>
      <c r="GK159" s="186" t="s">
        <v>248</v>
      </c>
      <c r="GL159" s="186" t="s">
        <v>248</v>
      </c>
      <c r="GM159" s="186" t="s">
        <v>248</v>
      </c>
      <c r="GN159" s="186" t="s">
        <v>248</v>
      </c>
      <c r="GO159" s="186" t="s">
        <v>248</v>
      </c>
      <c r="GP159" s="186" t="s">
        <v>248</v>
      </c>
      <c r="GQ159" s="186" t="s">
        <v>248</v>
      </c>
      <c r="GR159" s="186" t="s">
        <v>248</v>
      </c>
      <c r="GS159" s="186" t="s">
        <v>248</v>
      </c>
      <c r="GT159" s="186" t="s">
        <v>248</v>
      </c>
      <c r="GU159" s="186" t="s">
        <v>248</v>
      </c>
      <c r="GV159" s="186" t="s">
        <v>248</v>
      </c>
      <c r="GW159" s="186" t="s">
        <v>248</v>
      </c>
      <c r="GX159" s="186" t="s">
        <v>248</v>
      </c>
      <c r="GY159" s="186" t="s">
        <v>248</v>
      </c>
      <c r="GZ159" s="261" t="s">
        <v>248</v>
      </c>
      <c r="HA159" s="261" t="s">
        <v>248</v>
      </c>
      <c r="HB159" s="188">
        <f>SUM(G159:GE159)</f>
        <v>43</v>
      </c>
    </row>
    <row r="160" spans="1:211" ht="24.9" customHeight="1" thickBot="1" x14ac:dyDescent="0.35">
      <c r="A160" s="108" t="str">
        <f>A159</f>
        <v>Prod.-Q-3</v>
      </c>
      <c r="B160" s="108" t="str">
        <f>B159</f>
        <v>Pracownik Produkcji</v>
      </c>
      <c r="C160" s="108" t="str">
        <f>C159</f>
        <v>PB</v>
      </c>
      <c r="D160" s="108">
        <f>D159</f>
        <v>493</v>
      </c>
      <c r="E160" s="395"/>
      <c r="F160" s="189" t="s">
        <v>375</v>
      </c>
      <c r="G160" s="192">
        <f>IF(INDEX(tab_MinKomp[Przepisy BHP / BHP Vorschriften],MATCH($B159,tab_MinKomp[[Stanowisko / Position ]:[Stanowisko / Position ]],0))="n/a","n/a",G159-INDEX(tab_MinKomp[Przepisy BHP / BHP Vorschriften],MATCH($B159,tab_MinKomp[[Stanowisko / Position ]:[Stanowisko / Position ]],0)))</f>
        <v>0</v>
      </c>
      <c r="H160" s="193">
        <f>IF(INDEX(tab_MinKomp[Przepisy PPOŻ / Brandschutzbestimmungen],MATCH($B159,tab_MinKomp[[Stanowisko / Position ]:[Stanowisko / Position ]],0))="n/a","n/a",H159-INDEX(tab_MinKomp[Przepisy PPOŻ / Brandschutzbestimmungen],MATCH($B159,tab_MinKomp[[Stanowisko / Position ]:[Stanowisko / Position ]],0)))</f>
        <v>0</v>
      </c>
      <c r="I160" s="193">
        <f>IF(INDEX(tab_MinKomp[Ryzyko zawodowe na stanowiskach pracyv/ Berufliche Risiken an Arbeitsstellen],MATCH($B159,tab_MinKomp[[Stanowisko / Position ]:[Stanowisko / Position ]],0))="n/a","n/a",I159-INDEX(tab_MinKomp[Ryzyko zawodowe na stanowiskach pracyv/ Berufliche Risiken an Arbeitsstellen],MATCH($B159,tab_MinKomp[[Stanowisko / Position ]:[Stanowisko / Position ]],0)))</f>
        <v>0</v>
      </c>
      <c r="J160" s="193">
        <f>IF(INDEX(tab_MinKomp[Gospodarka substancjami niebezpiecznymi / Gefahrstoffmanagement],MATCH($B159,tab_MinKomp[[Stanowisko / Position ]:[Stanowisko / Position ]],0))="n/a","n/a",J159-INDEX(tab_MinKomp[Gospodarka substancjami niebezpiecznymi / Gefahrstoffmanagement],MATCH($B159,tab_MinKomp[[Stanowisko / Position ]:[Stanowisko / Position ]],0)))</f>
        <v>0</v>
      </c>
      <c r="K160" s="193">
        <f>IF(INDEX(tab_MinKomp[Gospodarka odpadami / Abfallwirtschaft],MATCH($B159,tab_MinKomp[[Stanowisko / Position ]:[Stanowisko / Position ]],0))="n/a","n/a",K159-INDEX(tab_MinKomp[Gospodarka odpadami / Abfallwirtschaft],MATCH($B159,tab_MinKomp[[Stanowisko / Position ]:[Stanowisko / Position ]],0)))</f>
        <v>0</v>
      </c>
      <c r="L160" s="194" t="str">
        <f>IF(INDEX(tab_MinKomp[Przepisy kodeksu pracy / Bestimmungen des Arbeitsgesetzes],MATCH($B159,tab_MinKomp[[Stanowisko / Position ]:[Stanowisko / Position ]],0))="n/a","n/a",L159-INDEX(tab_MinKomp[Przepisy kodeksu pracy / Bestimmungen des Arbeitsgesetzes],MATCH($B159,tab_MinKomp[[Stanowisko / Position ]:[Stanowisko / Position ]],0)))</f>
        <v>n/a</v>
      </c>
      <c r="M160" s="195" t="str">
        <f>IF(INDEX(tab_MinKomp[Przepisy o ub.społ. ZUS  / Sozialversicherungsvorschriften],MATCH($B159,tab_MinKomp[[Stanowisko / Position ]:[Stanowisko / Position ]],0))="n/a","n/a",M159-INDEX(tab_MinKomp[Przepisy o ub.społ. ZUS  / Sozialversicherungsvorschriften],MATCH($B159,tab_MinKomp[[Stanowisko / Position ]:[Stanowisko / Position ]],0)))</f>
        <v>n/a</v>
      </c>
      <c r="N160" s="194" t="str">
        <f>IF(INDEX(tab_MinKomp[PRZEPISY O PDOF /persönlich Einkommensteuergesetz ],MATCH($B159,tab_MinKomp[[Stanowisko / Position ]:[Stanowisko / Position ]],0))="n/a","n/a",N159-INDEX(tab_MinKomp[PRZEPISY O PDOF /persönlich Einkommensteuergesetz ],MATCH($B159,tab_MinKomp[[Stanowisko / Position ]:[Stanowisko / Position ]],0)))</f>
        <v>n/a</v>
      </c>
      <c r="O160" s="194">
        <f>IF(INDEX(tab_MinKomp[Regulamin pracy / Arbeitsordnung],MATCH($B159,tab_MinKomp[[Stanowisko / Position ]:[Stanowisko / Position ]],0))="n/a","n/a",O159-INDEX(tab_MinKomp[Regulamin pracy / Arbeitsordnung],MATCH($B159,tab_MinKomp[[Stanowisko / Position ]:[Stanowisko / Position ]],0)))</f>
        <v>0</v>
      </c>
      <c r="P160" s="194">
        <f>IF(INDEX(tab_MinKomp[Regulamin wynagradzania / Vergütungsordnung],MATCH($B159,tab_MinKomp[[Stanowisko / Position ]:[Stanowisko / Position ]],0))="n/a","n/a",P159-INDEX(tab_MinKomp[Regulamin wynagradzania / Vergütungsordnung],MATCH($B159,tab_MinKomp[[Stanowisko / Position ]:[Stanowisko / Position ]],0)))</f>
        <v>0</v>
      </c>
      <c r="Q160" s="194" t="str">
        <f>IF(INDEX(tab_MinKomp[System R2PŁATNIK PRO: Płace / Lohnabrechnung],MATCH($B159,tab_MinKomp[[Stanowisko / Position ]:[Stanowisko / Position ]],0))="n/a","n/a",Q159-INDEX(tab_MinKomp[System R2PŁATNIK PRO: Płace / Lohnabrechnung],MATCH($B159,tab_MinKomp[[Stanowisko / Position ]:[Stanowisko / Position ]],0)))</f>
        <v>n/a</v>
      </c>
      <c r="R160" s="194" t="str">
        <f>IF(INDEX(tab_MinKomp[SystemR2PŁATNIK PRO: KADRY / Personaldaten],MATCH($B159,tab_MinKomp[[Stanowisko / Position ]:[Stanowisko / Position ]],0))="n/a","n/a",R159-INDEX(tab_MinKomp[SystemR2PŁATNIK PRO: KADRY / Personaldaten],MATCH($B159,tab_MinKomp[[Stanowisko / Position ]:[Stanowisko / Position ]],0)))</f>
        <v>n/a</v>
      </c>
      <c r="S160" s="194" t="str">
        <f>IF(INDEX(tab_MinKomp[SYSTEM R2PŁATNIK PRO: zarządzanie pracownikami / Arbeitsverwaltung],MATCH($B159,tab_MinKomp[[Stanowisko / Position ]:[Stanowisko / Position ]],0))="n/a","n/a",S159-INDEX(tab_MinKomp[SYSTEM R2PŁATNIK PRO: zarządzanie pracownikami / Arbeitsverwaltung],MATCH($B159,tab_MinKomp[[Stanowisko / Position ]:[Stanowisko / Position ]],0)))</f>
        <v>n/a</v>
      </c>
      <c r="T160" s="194" t="str">
        <f>IF(INDEX(tab_MinKomp[Doradztwo, wsparcie personalne / Personalberatung und Unterstützung],MATCH($B159,tab_MinKomp[[Stanowisko / Position ]:[Stanowisko / Position ]],0))="n/a","n/a",T159-INDEX(tab_MinKomp[Doradztwo, wsparcie personalne / Personalberatung und Unterstützung],MATCH($B159,tab_MinKomp[[Stanowisko / Position ]:[Stanowisko / Position ]],0)))</f>
        <v>n/a</v>
      </c>
      <c r="U160" s="194" t="str">
        <f>IF(INDEX(tab_MinKomp[Przepisy o podatku VAT / MwSt.- Gesetz],MATCH($B159,tab_MinKomp[[Stanowisko / Position ]:[Stanowisko / Position ]],0))="n/a","n/a",U159-INDEX(tab_MinKomp[Przepisy o podatku VAT / MwSt.- Gesetz],MATCH($B159,tab_MinKomp[[Stanowisko / Position ]:[Stanowisko / Position ]],0)))</f>
        <v>n/a</v>
      </c>
      <c r="V160" s="194" t="str">
        <f>IF(INDEX(tab_MinKomp[PrzepisyPDOP / geschäftlich Einkommensteuergesetz],MATCH($B159,tab_MinKomp[[Stanowisko / Position ]:[Stanowisko / Position ]],0))="n/a","n/a",V159-INDEX(tab_MinKomp[PrzepisyPDOP / geschäftlich Einkommensteuergesetz],MATCH($B159,tab_MinKomp[[Stanowisko / Position ]:[Stanowisko / Position ]],0)))</f>
        <v>n/a</v>
      </c>
      <c r="W160" s="194" t="str">
        <f>IF(INDEX(tab_MinKomp[System BAAN / FINANSE (FIBU)],MATCH($B159,tab_MinKomp[[Stanowisko / Position ]:[Stanowisko / Position ]],0))="n/a","n/a",W159-INDEX(tab_MinKomp[System BAAN / FINANSE (FIBU)],MATCH($B159,tab_MinKomp[[Stanowisko / Position ]:[Stanowisko / Position ]],0)))</f>
        <v>n/a</v>
      </c>
      <c r="X160" s="194" t="str">
        <f>IF(INDEX(tab_MinKomp[Systemy pomocnicze / Hilfssysteme(STOCKPROGRAM, KALK2000 etc.)],MATCH($B159,tab_MinKomp[[Stanowisko / Position ]:[Stanowisko / Position ]],0))="n/a","n/a",X159-INDEX(tab_MinKomp[Systemy pomocnicze / Hilfssysteme(STOCKPROGRAM, KALK2000 etc.)],MATCH($B159,tab_MinKomp[[Stanowisko / Position ]:[Stanowisko / Position ]],0)))</f>
        <v>n/a</v>
      </c>
      <c r="Y160" s="194" t="str">
        <f>IF(INDEX(tab_MinKomp[Polityka rachunkowości / Buchführungspolitik],MATCH($B159,tab_MinKomp[[Stanowisko / Position ]:[Stanowisko / Position ]],0))="n/a","n/a",Y159-INDEX(tab_MinKomp[Polityka rachunkowości / Buchführungspolitik],MATCH($B159,tab_MinKomp[[Stanowisko / Position ]:[Stanowisko / Position ]],0)))</f>
        <v>n/a</v>
      </c>
      <c r="Z160" s="194" t="str">
        <f>IF(INDEX(tab_MinKomp[Ustawa o rachunkowości / Rechnungslegungsgesetz],MATCH($B159,tab_MinKomp[[Stanowisko / Position ]:[Stanowisko / Position ]],0))="n/a","n/a",Z159-INDEX(tab_MinKomp[Ustawa o rachunkowości / Rechnungslegungsgesetz],MATCH($B159,tab_MinKomp[[Stanowisko / Position ]:[Stanowisko / Position ]],0)))</f>
        <v>n/a</v>
      </c>
      <c r="AA160" s="194" t="str">
        <f>IF(INDEX(tab_MinKomp[WORKFLOW - TS-100],MATCH($B159,tab_MinKomp[[Stanowisko / Position ]:[Stanowisko / Position ]],0))="n/a","n/a",AA159-INDEX(tab_MinKomp[WORKFLOW - TS-100],MATCH($B159,tab_MinKomp[[Stanowisko / Position ]:[Stanowisko / Position ]],0)))</f>
        <v>n/a</v>
      </c>
      <c r="AB160" s="194" t="str">
        <f>IF(INDEX(tab_MinKomp[WORKFLOW - SFMS],MATCH($B159,tab_MinKomp[[Stanowisko / Position ]:[Stanowisko / Position ]],0))="n/a","n/a",AB159-INDEX(tab_MinKomp[WORKFLOW - SFMS],MATCH($B159,tab_MinKomp[[Stanowisko / Position ]:[Stanowisko / Position ]],0)))</f>
        <v>n/a</v>
      </c>
      <c r="AC160" s="194" t="str">
        <f>IF(INDEX(tab_MinKomp[System ISO 9001:2015],MATCH($B159,tab_MinKomp[[Stanowisko / Position ]:[Stanowisko / Position ]],0))="n/a","n/a",AC159-INDEX(tab_MinKomp[System ISO 9001:2015],MATCH($B159,tab_MinKomp[[Stanowisko / Position ]:[Stanowisko / Position ]],0)))</f>
        <v>n/a</v>
      </c>
      <c r="AD160" s="194" t="str">
        <f>IF(INDEX(tab_MinKomp[System ISO 9001:2015],MATCH($B159,tab_MinKomp[[Stanowisko / Position ]:[Stanowisko / Position ]],0))="n/a","n/a",AD159-INDEX(tab_MinKomp[System ISO 9001:2015],MATCH($B159,tab_MinKomp[[Stanowisko / Position ]:[Stanowisko / Position ]],0)))</f>
        <v>n/a</v>
      </c>
      <c r="AE160" s="194" t="str">
        <f>IF(INDEX(tab_MinKomp[System ISO 9001:2015],MATCH($B159,tab_MinKomp[[Stanowisko / Position ]:[Stanowisko / Position ]],0))="n/a","n/a",AE159-INDEX(tab_MinKomp[System ISO 9001:2015],MATCH($B159,tab_MinKomp[[Stanowisko / Position ]:[Stanowisko / Position ]],0)))</f>
        <v>n/a</v>
      </c>
      <c r="AF160" s="194" t="str">
        <f>IF(INDEX(tab_MinKomp[System ISO 9001:2015],MATCH($B159,tab_MinKomp[[Stanowisko / Position ]:[Stanowisko / Position ]],0))="n/a","n/a",AF159-INDEX(tab_MinKomp[System ISO 9001:2015],MATCH($B159,tab_MinKomp[[Stanowisko / Position ]:[Stanowisko / Position ]],0)))</f>
        <v>n/a</v>
      </c>
      <c r="AG160" s="194" t="str">
        <f>IF(INDEX(tab_MinKomp[Wymagania VDA 6.3 Process / Forderungen],MATCH($B159,tab_MinKomp[[Stanowisko / Position ]:[Stanowisko / Position ]],0))="n/a","n/a",AG159-INDEX(tab_MinKomp[Wymagania VDA 6.3 Process / Forderungen],MATCH($B159,tab_MinKomp[[Stanowisko / Position ]:[Stanowisko / Position ]],0)))</f>
        <v>n/a</v>
      </c>
      <c r="AH160" s="194" t="str">
        <f>IF(INDEX(tab_MinKomp[Wymagania VDA 6.5 Product / Forderungen],MATCH($B159,tab_MinKomp[[Stanowisko / Position ]:[Stanowisko / Position ]],0))="n/a","n/a",AH159-INDEX(tab_MinKomp[Wymagania VDA 6.5 Product / Forderungen],MATCH($B159,tab_MinKomp[[Stanowisko / Position ]:[Stanowisko / Position ]],0)))</f>
        <v>n/a</v>
      </c>
      <c r="AI160" s="194" t="str">
        <f>IF(INDEX(tab_MinKomp[System ISO 9001:2015],MATCH($B159,tab_MinKomp[[Stanowisko / Position ]:[Stanowisko / Position ]],0))="n/a","n/a",AI159-INDEX(tab_MinKomp[System ISO 9001:2015],MATCH($B159,tab_MinKomp[[Stanowisko / Position ]:[Stanowisko / Position ]],0)))</f>
        <v>n/a</v>
      </c>
      <c r="AJ160" s="194" t="str">
        <f>IF(INDEX(tab_MinKomp[Auditor systemu ISO 17021:2018],MATCH($B159,tab_MinKomp[[Stanowisko / Position ]:[Stanowisko / Position ]],0))="n/a","n/a",AJ159-INDEX(tab_MinKomp[Auditor systemu ISO 17021:2018],MATCH($B159,tab_MinKomp[[Stanowisko / Position ]:[Stanowisko / Position ]],0)))</f>
        <v>n/a</v>
      </c>
      <c r="AK160" s="194" t="str">
        <f>IF(INDEX(tab_MinKomp[Pełnomocnik systemu / Systemvertreter],MATCH($B159,tab_MinKomp[[Stanowisko / Position ]:[Stanowisko / Position ]],0))="n/a","n/a",AK159-INDEX(tab_MinKomp[Pełnomocnik systemu / Systemvertreter],MATCH($B159,tab_MinKomp[[Stanowisko / Position ]:[Stanowisko / Position ]],0)))</f>
        <v>n/a</v>
      </c>
      <c r="AL160" s="194">
        <f>IF(INDEX(tab_MinKomp[Polityka Etyczna - Compliance],MATCH($B159,tab_MinKomp[[Stanowisko / Position ]:[Stanowisko / Position ]],0))="n/a","n/a",AL159-INDEX(tab_MinKomp[Polityka Etyczna - Compliance],MATCH($B159,tab_MinKomp[[Stanowisko / Position ]:[Stanowisko / Position ]],0)))</f>
        <v>0</v>
      </c>
      <c r="AM160" s="194" t="str">
        <f>IF(INDEX(tab_MinKomp[WDRAŻANIE NOWYCH PROJEKTÓW/ PROCEDURA CTM],MATCH($B159,tab_MinKomp[[Stanowisko / Position ]:[Stanowisko / Position ]],0))="n/a","n/a",AM159-INDEX(tab_MinKomp[WDRAŻANIE NOWYCH PROJEKTÓW/ PROCEDURA CTM],MATCH($B159,tab_MinKomp[[Stanowisko / Position ]:[Stanowisko / Position ]],0)))</f>
        <v>n/a</v>
      </c>
      <c r="AN160" s="194" t="str">
        <f>IF(INDEX(tab_MinKomp[KAMIENIE MILOWE MSL/PIFF],MATCH($B159,tab_MinKomp[[Stanowisko / Position ]:[Stanowisko / Position ]],0))="n/a","n/a",AN159-INDEX(tab_MinKomp[KAMIENIE MILOWE MSL/PIFF],MATCH($B159,tab_MinKomp[[Stanowisko / Position ]:[Stanowisko / Position ]],0)))</f>
        <v>n/a</v>
      </c>
      <c r="AO160" s="194">
        <f>IF(INDEX(tab_MinKomp[CP],MATCH($B159,tab_MinKomp[[Stanowisko / Position ]:[Stanowisko / Position ]],0))="n/a","n/a",AO159-INDEX(tab_MinKomp[CP],MATCH($B159,tab_MinKomp[[Stanowisko / Position ]:[Stanowisko / Position ]],0)))</f>
        <v>0</v>
      </c>
      <c r="AP160" s="194" t="str">
        <f>IF(INDEX(tab_MinKomp[FMEA],MATCH($B159,tab_MinKomp[[Stanowisko / Position ]:[Stanowisko / Position ]],0))="n/a","n/a",AP159-INDEX(tab_MinKomp[FMEA],MATCH($B159,tab_MinKomp[[Stanowisko / Position ]:[Stanowisko / Position ]],0)))</f>
        <v>n/a</v>
      </c>
      <c r="AQ160" s="194">
        <f>IF(INDEX(tab_MinKomp[FLOW CHART],MATCH($B159,tab_MinKomp[[Stanowisko / Position ]:[Stanowisko / Position ]],0))="n/a","n/a",AQ159-INDEX(tab_MinKomp[FLOW CHART],MATCH($B159,tab_MinKomp[[Stanowisko / Position ]:[Stanowisko / Position ]],0)))</f>
        <v>0</v>
      </c>
      <c r="AR160" s="194" t="str">
        <f>IF(INDEX(tab_MinKomp[APQP],MATCH($B159,tab_MinKomp[[Stanowisko / Position ]:[Stanowisko / Position ]],0))="n/a","n/a",AR159-INDEX(tab_MinKomp[APQP],MATCH($B159,tab_MinKomp[[Stanowisko / Position ]:[Stanowisko / Position ]],0)))</f>
        <v>n/a</v>
      </c>
      <c r="AS160" s="194" t="str">
        <f>IF(INDEX(tab_MinKomp[MSA],MATCH($B159,tab_MinKomp[[Stanowisko / Position ]:[Stanowisko / Position ]],0))="n/a","n/a",AS159-INDEX(tab_MinKomp[MSA],MATCH($B159,tab_MinKomp[[Stanowisko / Position ]:[Stanowisko / Position ]],0)))</f>
        <v>n/a</v>
      </c>
      <c r="AT160" s="194" t="str">
        <f>IF(INDEX(tab_MinKomp[SPC],MATCH($B159,tab_MinKomp[[Stanowisko / Position ]:[Stanowisko / Position ]],0))="n/a","n/a",AT159-INDEX(tab_MinKomp[SPC],MATCH($B159,tab_MinKomp[[Stanowisko / Position ]:[Stanowisko / Position ]],0)))</f>
        <v>n/a</v>
      </c>
      <c r="AU160" s="194" t="str">
        <f>IF(INDEX(tab_MinKomp[CSR (SPECYFICZNE WYMAGANIA KLIENTA)],MATCH($B159,tab_MinKomp[[Stanowisko / Position ]:[Stanowisko / Position ]],0))="n/a","n/a",AU159-INDEX(tab_MinKomp[CSR (SPECYFICZNE WYMAGANIA KLIENTA)],MATCH($B159,tab_MinKomp[[Stanowisko / Position ]:[Stanowisko / Position ]],0)))</f>
        <v>n/a</v>
      </c>
      <c r="AV160" s="194">
        <f>IF(INDEX(tab_MinKomp[5S],MATCH($B159,tab_MinKomp[[Stanowisko / Position ]:[Stanowisko / Position ]],0))="n/a","n/a",AV159-INDEX(tab_MinKomp[5S],MATCH($B159,tab_MinKomp[[Stanowisko / Position ]:[Stanowisko / Position ]],0)))</f>
        <v>0</v>
      </c>
      <c r="AW160" s="194">
        <f>IF(INDEX(tab_MinKomp[LEAN MANAGEMENT],MATCH($B159,tab_MinKomp[[Stanowisko / Position ]:[Stanowisko / Position ]],0))="n/a","n/a",AW159-INDEX(tab_MinKomp[LEAN MANAGEMENT],MATCH($B159,tab_MinKomp[[Stanowisko / Position ]:[Stanowisko / Position ]],0)))</f>
        <v>0</v>
      </c>
      <c r="AX160" s="194" t="str">
        <f>IF(INDEX(tab_MinKomp[5R],MATCH($B159,tab_MinKomp[[Stanowisko / Position ]:[Stanowisko / Position ]],0))="n/a","n/a",AX159-INDEX(tab_MinKomp[5R],MATCH($B159,tab_MinKomp[[Stanowisko / Position ]:[Stanowisko / Position ]],0)))</f>
        <v>n/a</v>
      </c>
      <c r="AY160" s="194" t="str">
        <f>IF(INDEX(tab_MinKomp[Six Sigma],MATCH($B159,tab_MinKomp[[Stanowisko / Position ]:[Stanowisko / Position ]],0))="n/a","n/a",AY159-INDEX(tab_MinKomp[Six Sigma],MATCH($B159,tab_MinKomp[[Stanowisko / Position ]:[Stanowisko / Position ]],0)))</f>
        <v>n/a</v>
      </c>
      <c r="AZ160" s="194" t="str">
        <f>IF(INDEX(tab_MinKomp[System BAAN / Distribution &amp; Supply Chain],MATCH($B159,tab_MinKomp[[Stanowisko / Position ]:[Stanowisko / Position ]],0))="n/a","n/a",AZ159-INDEX(tab_MinKomp[System BAAN / Distribution &amp; Supply Chain],MATCH($B159,tab_MinKomp[[Stanowisko / Position ]:[Stanowisko / Position ]],0)))</f>
        <v>n/a</v>
      </c>
      <c r="BA160" s="194" t="str">
        <f>IF(INDEX(tab_MinKomp[Gospodarka magazynowa / Lagerverwaltung],MATCH($B159,tab_MinKomp[[Stanowisko / Position ]:[Stanowisko / Position ]],0))="n/a","n/a",BA159-INDEX(tab_MinKomp[Gospodarka magazynowa / Lagerverwaltung],MATCH($B159,tab_MinKomp[[Stanowisko / Position ]:[Stanowisko / Position ]],0)))</f>
        <v>n/a</v>
      </c>
      <c r="BB160" s="194" t="str">
        <f>IF(INDEX(tab_MinKomp[Inwentaryzacja - organizacja i przebieg / Inventurprozess],MATCH($B159,tab_MinKomp[[Stanowisko / Position ]:[Stanowisko / Position ]],0))="n/a","n/a",BB159-INDEX(tab_MinKomp[Inwentaryzacja - organizacja i przebieg / Inventurprozess],MATCH($B159,tab_MinKomp[[Stanowisko / Position ]:[Stanowisko / Position ]],0)))</f>
        <v>n/a</v>
      </c>
      <c r="BC160" s="194" t="str">
        <f>IF(INDEX(tab_MinKomp[Organizacja dostaw / Versorgungsorganisation],MATCH($B159,tab_MinKomp[[Stanowisko / Position ]:[Stanowisko / Position ]],0))="n/a","n/a",BC159-INDEX(tab_MinKomp[Organizacja dostaw / Versorgungsorganisation],MATCH($B159,tab_MinKomp[[Stanowisko / Position ]:[Stanowisko / Position ]],0)))</f>
        <v>n/a</v>
      </c>
      <c r="BD160" s="194" t="str">
        <f>IF(INDEX(tab_MinKomp[Organizacja wysyłek / Organisation von Lieferungen],MATCH($B159,tab_MinKomp[[Stanowisko / Position ]:[Stanowisko / Position ]],0))="n/a","n/a",BD159-INDEX(tab_MinKomp[Organizacja wysyłek / Organisation von Lieferungen],MATCH($B159,tab_MinKomp[[Stanowisko / Position ]:[Stanowisko / Position ]],0)))</f>
        <v>n/a</v>
      </c>
      <c r="BE160" s="194" t="str">
        <f>IF(INDEX(tab_MinKomp[Analiza magazynowa - Program Polen.mdb / Inventuranalyse],MATCH($B159,tab_MinKomp[[Stanowisko / Position ]:[Stanowisko / Position ]],0))="n/a","n/a",BE159-INDEX(tab_MinKomp[Analiza magazynowa - Program Polen.mdb / Inventuranalyse],MATCH($B159,tab_MinKomp[[Stanowisko / Position ]:[Stanowisko / Position ]],0)))</f>
        <v>n/a</v>
      </c>
      <c r="BF160" s="190" t="str">
        <f>IF(INDEX(tab_MinKomp[MMOG (Materials Management Operations Guidelines)],MATCH($B159,tab_MinKomp[[Stanowisko / Position ]:[Stanowisko / Position ]],0))="n/a","n/a",BF159-INDEX(tab_MinKomp[MMOG (Materials Management Operations Guidelines)],MATCH($B159,tab_MinKomp[[Stanowisko / Position ]:[Stanowisko / Position ]],0)))</f>
        <v>n/a</v>
      </c>
      <c r="BG160" s="190" t="str">
        <f>IF(INDEX(tab_MinKomp[GPP],MATCH($B159,tab_MinKomp[[Stanowisko / Position ]:[Stanowisko / Position ]],0))="n/a","n/a",BG159-INDEX(tab_MinKomp[GPP],MATCH($B159,tab_MinKomp[[Stanowisko / Position ]:[Stanowisko / Position ]],0)))</f>
        <v>n/a</v>
      </c>
      <c r="BH160" s="190" t="str">
        <f>IF(INDEX(tab_MinKomp[AIAG (Automotive Industry Action Group)],MATCH($B159,tab_MinKomp[[Stanowisko / Position ]:[Stanowisko / Position ]],0))="n/a","n/a",BH159-INDEX(tab_MinKomp[AIAG (Automotive Industry Action Group)],MATCH($B159,tab_MinKomp[[Stanowisko / Position ]:[Stanowisko / Position ]],0)))</f>
        <v>n/a</v>
      </c>
      <c r="BI160" s="190" t="str">
        <f>IF(INDEX(tab_MinKomp[Super-G disputes],MATCH($B159,tab_MinKomp[[Stanowisko / Position ]:[Stanowisko / Position ]],0))="n/a","n/a",BI159-INDEX(tab_MinKomp[Super-G disputes],MATCH($B159,tab_MinKomp[[Stanowisko / Position ]:[Stanowisko / Position ]],0)))</f>
        <v>n/a</v>
      </c>
      <c r="BJ160" s="190" t="str">
        <f>IF(INDEX(tab_MinKomp[CMMS3/eDDL (Direct Data Link)],MATCH($B159,tab_MinKomp[[Stanowisko / Position ]:[Stanowisko / Position ]],0))="n/a","n/a",BJ159-INDEX(tab_MinKomp[CMMS3/eDDL (Direct Data Link)],MATCH($B159,tab_MinKomp[[Stanowisko / Position ]:[Stanowisko / Position ]],0)))</f>
        <v>n/a</v>
      </c>
      <c r="BK160" s="190" t="str">
        <f>IF(INDEX(tab_MinKomp[MP&amp;L (Material Planning and Logistics)],MATCH($B159,tab_MinKomp[[Stanowisko / Position ]:[Stanowisko / Position ]],0))="n/a","n/a",BK159-INDEX(tab_MinKomp[MP&amp;L (Material Planning and Logistics)],MATCH($B159,tab_MinKomp[[Stanowisko / Position ]:[Stanowisko / Position ]],0)))</f>
        <v>n/a</v>
      </c>
      <c r="BL160" s="190" t="str">
        <f>IF(INDEX(tab_MinKomp[Supplier delivery rating],MATCH($B159,tab_MinKomp[[Stanowisko / Position ]:[Stanowisko / Position ]],0))="n/a","n/a",BL159-INDEX(tab_MinKomp[Supplier delivery rating],MATCH($B159,tab_MinKomp[[Stanowisko / Position ]:[Stanowisko / Position ]],0)))</f>
        <v>n/a</v>
      </c>
      <c r="BM160" s="194" t="str">
        <f>IF(INDEX(tab_MinKomp[Obsługa maszyn KVT / KVT Maschinenbedienung],MATCH($B159,tab_MinKomp[[Stanowisko / Position ]:[Stanowisko / Position ]],0))="n/a","n/a",BM159-INDEX(tab_MinKomp[Obsługa maszyn KVT / KVT Maschinenbedienung],MATCH($B159,tab_MinKomp[[Stanowisko / Position ]:[Stanowisko / Position ]],0)))</f>
        <v>n/a</v>
      </c>
      <c r="BN160" s="194" t="str">
        <f>IF(INDEX(tab_MinKomp[Obsługa maszyn KVT / KVT Maschinenbedienung],MATCH($B159,tab_MinKomp[[Stanowisko / Position ]:[Stanowisko / Position ]],0))="n/a","n/a",BN159-INDEX(tab_MinKomp[Obsługa maszyn KVT / KVT Maschinenbedienung],MATCH($B159,tab_MinKomp[[Stanowisko / Position ]:[Stanowisko / Position ]],0)))</f>
        <v>n/a</v>
      </c>
      <c r="BO160" s="194" t="str">
        <f>IF(INDEX(tab_MinKomp[Obsługa maszyn KVT / KVT Maschinenbedienung],MATCH($B159,tab_MinKomp[[Stanowisko / Position ]:[Stanowisko / Position ]],0))="n/a","n/a",BO159-INDEX(tab_MinKomp[Obsługa maszyn KVT / KVT Maschinenbedienung],MATCH($B159,tab_MinKomp[[Stanowisko / Position ]:[Stanowisko / Position ]],0)))</f>
        <v>n/a</v>
      </c>
      <c r="BP160" s="194">
        <f>IF(INDEX(tab_MinKomp[Obsługa maszyn Novapax / Novapax Maschinenbedienung],MATCH($B159,tab_MinKomp[[Stanowisko / Position ]:[Stanowisko / Position ]],0))="n/a","n/a",BP159-INDEX(tab_MinKomp[Obsługa maszyn Novapax / Novapax Maschinenbedienung],MATCH($B159,tab_MinKomp[[Stanowisko / Position ]:[Stanowisko / Position ]],0)))</f>
        <v>0</v>
      </c>
      <c r="BQ160" s="194" t="str">
        <f>IF(INDEX(tab_MinKomp[Obsługa maszyn Piovan / Piovan Maschinenbedienung],MATCH($B159,tab_MinKomp[[Stanowisko / Position ]:[Stanowisko / Position ]],0))="n/a","n/a",BQ159-INDEX(tab_MinKomp[Obsługa maszyn Piovan / Piovan Maschinenbedienung],MATCH($B159,tab_MinKomp[[Stanowisko / Position ]:[Stanowisko / Position ]],0)))</f>
        <v>n/a</v>
      </c>
      <c r="BR160" s="194">
        <f>IF(INDEX(tab_MinKomp[Eliminacja awarii / Beseitigung von Ausfällen],MATCH($B159,tab_MinKomp[[Stanowisko / Position ]:[Stanowisko / Position ]],0))="n/a","n/a",BR159-INDEX(tab_MinKomp[Eliminacja awarii / Beseitigung von Ausfällen],MATCH($B159,tab_MinKomp[[Stanowisko / Position ]:[Stanowisko / Position ]],0)))</f>
        <v>0</v>
      </c>
      <c r="BS160" s="194" t="str">
        <f>IF(INDEX(tab_MinKomp[Obsługa maszyn Piovan / Piovan Maschinenbedienung],MATCH($B159,tab_MinKomp[[Stanowisko / Position ]:[Stanowisko / Position ]],0))="n/a","n/a",BS159-INDEX(tab_MinKomp[Obsługa maszyn Piovan / Piovan Maschinenbedienung],MATCH($B159,tab_MinKomp[[Stanowisko / Position ]:[Stanowisko / Position ]],0)))</f>
        <v>n/a</v>
      </c>
      <c r="BT160" s="194" t="str">
        <f>IF(INDEX(tab_MinKomp[Obsługa maszyn Piovan / Piovan Maschinenbedienung],MATCH($B159,tab_MinKomp[[Stanowisko / Position ]:[Stanowisko / Position ]],0))="n/a","n/a",BT159-INDEX(tab_MinKomp[Obsługa maszyn Piovan / Piovan Maschinenbedienung],MATCH($B159,tab_MinKomp[[Stanowisko / Position ]:[Stanowisko / Position ]],0)))</f>
        <v>n/a</v>
      </c>
      <c r="BU160" s="194" t="str">
        <f>IF(INDEX(tab_MinKomp[Obsługa maszyn Piovan / Piovan Maschinenbedienung],MATCH($B159,tab_MinKomp[[Stanowisko / Position ]:[Stanowisko / Position ]],0))="n/a","n/a",BU159-INDEX(tab_MinKomp[Obsługa maszyn Piovan / Piovan Maschinenbedienung],MATCH($B159,tab_MinKomp[[Stanowisko / Position ]:[Stanowisko / Position ]],0)))</f>
        <v>n/a</v>
      </c>
      <c r="BV160" s="194" t="str">
        <f>IF(INDEX(tab_MinKomp[Obsługa maszyn Piovan / Piovan Maschinenbedienung],MATCH($B159,tab_MinKomp[[Stanowisko / Position ]:[Stanowisko / Position ]],0))="n/a","n/a",BV159-INDEX(tab_MinKomp[Obsługa maszyn Piovan / Piovan Maschinenbedienung],MATCH($B159,tab_MinKomp[[Stanowisko / Position ]:[Stanowisko / Position ]],0)))</f>
        <v>n/a</v>
      </c>
      <c r="BW160" s="194" t="str">
        <f>IF(INDEX(tab_MinKomp[Obsługa maszyn Piovan / Piovan Maschinenbedienung],MATCH($B159,tab_MinKomp[[Stanowisko / Position ]:[Stanowisko / Position ]],0))="n/a","n/a",BW159-INDEX(tab_MinKomp[Obsługa maszyn Piovan / Piovan Maschinenbedienung],MATCH($B159,tab_MinKomp[[Stanowisko / Position ]:[Stanowisko / Position ]],0)))</f>
        <v>n/a</v>
      </c>
      <c r="BX160" s="194" t="str">
        <f>IF(INDEX(tab_MinKomp[Obsługa maszyn Piovan / Piovan Maschinenbedienung],MATCH($B159,tab_MinKomp[[Stanowisko / Position ]:[Stanowisko / Position ]],0))="n/a","n/a",BX159-INDEX(tab_MinKomp[Obsługa maszyn Piovan / Piovan Maschinenbedienung],MATCH($B159,tab_MinKomp[[Stanowisko / Position ]:[Stanowisko / Position ]],0)))</f>
        <v>n/a</v>
      </c>
      <c r="BY160" s="194" t="str">
        <f>IF(INDEX(tab_MinKomp[Obsługa maszyn Engel / Engel Maschinenbedienung],MATCH($B159,tab_MinKomp[[Stanowisko / Position ]:[Stanowisko / Position ]],0))="n/a","n/a",BY159-INDEX(tab_MinKomp[Obsługa maszyn Engel / Engel Maschinenbedienung],MATCH($B159,tab_MinKomp[[Stanowisko / Position ]:[Stanowisko / Position ]],0)))</f>
        <v>n/a</v>
      </c>
      <c r="BZ160" s="194" t="str">
        <f>IF(INDEX(tab_MinKomp[Obsługa maszyn Engel / Engel Maschinenbedienung],MATCH($B159,tab_MinKomp[[Stanowisko / Position ]:[Stanowisko / Position ]],0))="n/a","n/a",BZ159-INDEX(tab_MinKomp[Obsługa maszyn Engel / Engel Maschinenbedienung],MATCH($B159,tab_MinKomp[[Stanowisko / Position ]:[Stanowisko / Position ]],0)))</f>
        <v>n/a</v>
      </c>
      <c r="CA160" s="194">
        <f>IF(INDEX(tab_MinKomp[Eliminacja awarii / Beseitigung von Ausfällen],MATCH($B159,tab_MinKomp[[Stanowisko / Position ]:[Stanowisko / Position ]],0))="n/a","n/a",CA159-INDEX(tab_MinKomp[Eliminacja awarii / Beseitigung von Ausfällen],MATCH($B159,tab_MinKomp[[Stanowisko / Position ]:[Stanowisko / Position ]],0)))</f>
        <v>0</v>
      </c>
      <c r="CB160" s="194" t="str">
        <f>IF(INDEX(tab_MinKomp[Obsługa maszyn ASL / ASL Maschinenbedienung],MATCH($B159,tab_MinKomp[[Stanowisko / Position ]:[Stanowisko / Position ]],0))="n/a","n/a",CB159-INDEX(tab_MinKomp[Obsługa maszyn ASL / ASL Maschinenbedienung],MATCH($B159,tab_MinKomp[[Stanowisko / Position ]:[Stanowisko / Position ]],0)))</f>
        <v>n/a</v>
      </c>
      <c r="CC160" s="194">
        <f>IF(INDEX(tab_MinKomp[Obsługa maszyn Novapax / Novapax Maschinenbedienung],MATCH($B159,tab_MinKomp[[Stanowisko / Position ]:[Stanowisko / Position ]],0))="n/a","n/a",CC159-INDEX(tab_MinKomp[Obsługa maszyn Novapax / Novapax Maschinenbedienung],MATCH($B159,tab_MinKomp[[Stanowisko / Position ]:[Stanowisko / Position ]],0)))</f>
        <v>0</v>
      </c>
      <c r="CD160" s="194">
        <f>IF(INDEX(tab_MinKomp[Obsługa maszyn Novapax / Novapax Maschinenbedienung],MATCH($B159,tab_MinKomp[[Stanowisko / Position ]:[Stanowisko / Position ]],0))="n/a","n/a",CD159-INDEX(tab_MinKomp[Obsługa maszyn Novapax / Novapax Maschinenbedienung],MATCH($B159,tab_MinKomp[[Stanowisko / Position ]:[Stanowisko / Position ]],0)))</f>
        <v>0</v>
      </c>
      <c r="CE160" s="194" t="str">
        <f>IF(INDEX(tab_MinKomp[Obsługa maszyn Piovan / Piovan Maschinenbedienung],MATCH($B159,tab_MinKomp[[Stanowisko / Position ]:[Stanowisko / Position ]],0))="n/a","n/a",CE159-INDEX(tab_MinKomp[Obsługa maszyn Piovan / Piovan Maschinenbedienung],MATCH($B159,tab_MinKomp[[Stanowisko / Position ]:[Stanowisko / Position ]],0)))</f>
        <v>n/a</v>
      </c>
      <c r="CF160" s="194" t="str">
        <f>IF(INDEX(tab_MinKomp[Obsługa maszyn Piovan / Piovan Maschinenbedienung],MATCH($B159,tab_MinKomp[[Stanowisko / Position ]:[Stanowisko / Position ]],0))="n/a","n/a",CF159-INDEX(tab_MinKomp[Obsługa maszyn Piovan / Piovan Maschinenbedienung],MATCH($B159,tab_MinKomp[[Stanowisko / Position ]:[Stanowisko / Position ]],0)))</f>
        <v>n/a</v>
      </c>
      <c r="CG160" s="194">
        <f>IF(INDEX(tab_MinKomp[Eliminacja awarii / Beseitigung von Ausfällen],MATCH($B159,tab_MinKomp[[Stanowisko / Position ]:[Stanowisko / Position ]],0))="n/a","n/a",CG159-INDEX(tab_MinKomp[Eliminacja awarii / Beseitigung von Ausfällen],MATCH($B159,tab_MinKomp[[Stanowisko / Position ]:[Stanowisko / Position ]],0)))</f>
        <v>0</v>
      </c>
      <c r="CH160" s="194" t="str">
        <f>IF(INDEX(tab_MinKomp[Wymagania VDA 6.5 Product / Forderungen],MATCH($B159,tab_MinKomp[[Stanowisko / Position ]:[Stanowisko / Position ]],0))="n/a","n/a",CH159-INDEX(tab_MinKomp[Wymagania VDA 6.5 Product / Forderungen],MATCH($B159,tab_MinKomp[[Stanowisko / Position ]:[Stanowisko / Position ]],0)))</f>
        <v>n/a</v>
      </c>
      <c r="CI160" s="194" t="str">
        <f>IF(INDEX(tab_MinKomp[Wymagania VDA 6.5 Product / Forderungen],MATCH($B159,tab_MinKomp[[Stanowisko / Position ]:[Stanowisko / Position ]],0))="n/a","n/a",CI159-INDEX(tab_MinKomp[Wymagania VDA 6.5 Product / Forderungen],MATCH($B159,tab_MinKomp[[Stanowisko / Position ]:[Stanowisko / Position ]],0)))</f>
        <v>n/a</v>
      </c>
      <c r="CJ160" s="194" t="str">
        <f>IF(INDEX(tab_MinKomp[Wymagania VDA 6.5 Product / Forderungen],MATCH($B159,tab_MinKomp[[Stanowisko / Position ]:[Stanowisko / Position ]],0))="n/a","n/a",CJ159-INDEX(tab_MinKomp[Wymagania VDA 6.5 Product / Forderungen],MATCH($B159,tab_MinKomp[[Stanowisko / Position ]:[Stanowisko / Position ]],0)))</f>
        <v>n/a</v>
      </c>
      <c r="CK160" s="194" t="str">
        <f>IF(INDEX(tab_MinKomp[Wymagania VDA 6.5 Product / Forderungen],MATCH($B159,tab_MinKomp[[Stanowisko / Position ]:[Stanowisko / Position ]],0))="n/a","n/a",CK159-INDEX(tab_MinKomp[Wymagania VDA 6.5 Product / Forderungen],MATCH($B159,tab_MinKomp[[Stanowisko / Position ]:[Stanowisko / Position ]],0)))</f>
        <v>n/a</v>
      </c>
      <c r="CL160" s="194" t="str">
        <f>IF(INDEX(tab_MinKomp[Wymagania VDA 6.5 Product / Forderungen],MATCH($B159,tab_MinKomp[[Stanowisko / Position ]:[Stanowisko / Position ]],0))="n/a","n/a",CL159-INDEX(tab_MinKomp[Wymagania VDA 6.5 Product / Forderungen],MATCH($B159,tab_MinKomp[[Stanowisko / Position ]:[Stanowisko / Position ]],0)))</f>
        <v>n/a</v>
      </c>
      <c r="CM160" s="194" t="str">
        <f>IF(INDEX(tab_MinKomp[Informatyka ogólna (techniczne i systemowe) / Allgemeine IT (Technik und System)],MATCH($B159,tab_MinKomp[[Stanowisko / Position ]:[Stanowisko / Position ]],0))="n/a","n/a",CM159-INDEX(tab_MinKomp[Informatyka ogólna (techniczne i systemowe) / Allgemeine IT (Technik und System)],MATCH($B159,tab_MinKomp[[Stanowisko / Position ]:[Stanowisko / Position ]],0)))</f>
        <v>n/a</v>
      </c>
      <c r="CN160" s="194" t="str">
        <f>IF(INDEX(tab_MinKomp[Sieci komputerowe / Computernetzwerke],MATCH($B159,tab_MinKomp[[Stanowisko / Position ]:[Stanowisko / Position ]],0))="n/a","n/a",CN159-INDEX(tab_MinKomp[Sieci komputerowe / Computernetzwerke],MATCH($B159,tab_MinKomp[[Stanowisko / Position ]:[Stanowisko / Position ]],0)))</f>
        <v>n/a</v>
      </c>
      <c r="CO160" s="194" t="str">
        <f>IF(INDEX(tab_MinKomp[Hardware (komputery PC, drukarki biurowe i etykietowe, telefonia stacjonarna i mobilna) (PC, Drucker, Telefpne, Handys)],MATCH($B159,tab_MinKomp[[Stanowisko / Position ]:[Stanowisko / Position ]],0))="n/a","n/a",CO159-INDEX(tab_MinKomp[Hardware (komputery PC, drukarki biurowe i etykietowe, telefonia stacjonarna i mobilna) (PC, Drucker, Telefpne, Handys)],MATCH($B159,tab_MinKomp[[Stanowisko / Position ]:[Stanowisko / Position ]],0)))</f>
        <v>n/a</v>
      </c>
      <c r="CP160" s="194" t="str">
        <f>IF(INDEX(tab_MinKomp[Software &amp; Systems (MS Office, MS Remote Desktop)],MATCH($B159,tab_MinKomp[[Stanowisko / Position ]:[Stanowisko / Position ]],0))="n/a","n/a",CP159-INDEX(tab_MinKomp[Software &amp; Systems (MS Office, MS Remote Desktop)],MATCH($B159,tab_MinKomp[[Stanowisko / Position ]:[Stanowisko / Position ]],0)))</f>
        <v>n/a</v>
      </c>
      <c r="CQ160" s="194" t="str">
        <f>IF(INDEX(tab_MinKomp[Programowanie obiektowe (PHP) / Objektprogrammierung],MATCH($B159,tab_MinKomp[[Stanowisko / Position ]:[Stanowisko / Position ]],0))="n/a","n/a",CQ159-INDEX(tab_MinKomp[Programowanie obiektowe (PHP) / Objektprogrammierung],MATCH($B159,tab_MinKomp[[Stanowisko / Position ]:[Stanowisko / Position ]],0)))</f>
        <v>n/a</v>
      </c>
      <c r="CR160" s="194" t="str">
        <f>IF(INDEX(tab_MinKomp[Scrum],MATCH($B159,tab_MinKomp[[Stanowisko / Position ]:[Stanowisko / Position ]],0))="n/a","n/a",CR159-INDEX(tab_MinKomp[Scrum],MATCH($B159,tab_MinKomp[[Stanowisko / Position ]:[Stanowisko / Position ]],0)))</f>
        <v>n/a</v>
      </c>
      <c r="CS160" s="194" t="str">
        <f>IF(INDEX(tab_MinKomp[SQL (MySQL)],MATCH($B159,tab_MinKomp[[Stanowisko / Position ]:[Stanowisko / Position ]],0))="n/a","n/a",CS159-INDEX(tab_MinKomp[SQL (MySQL)],MATCH($B159,tab_MinKomp[[Stanowisko / Position ]:[Stanowisko / Position ]],0)))</f>
        <v>n/a</v>
      </c>
      <c r="CT160" s="194" t="str">
        <f>IF(INDEX(tab_MinKomp[Javascript],MATCH($B159,tab_MinKomp[[Stanowisko / Position ]:[Stanowisko / Position ]],0))="n/a","n/a",CT159-INDEX(tab_MinKomp[Javascript],MATCH($B159,tab_MinKomp[[Stanowisko / Position ]:[Stanowisko / Position ]],0)))</f>
        <v>n/a</v>
      </c>
      <c r="CU160" s="194" t="str">
        <f>IF(INDEX(tab_MinKomp[Joomla],MATCH($B159,tab_MinKomp[[Stanowisko / Position ]:[Stanowisko / Position ]],0))="n/a","n/a",CU159-INDEX(tab_MinKomp[Joomla],MATCH($B159,tab_MinKomp[[Stanowisko / Position ]:[Stanowisko / Position ]],0)))</f>
        <v>n/a</v>
      </c>
      <c r="CV160" s="194" t="str">
        <f>IF(INDEX(tab_MinKomp[Bash],MATCH($B159,tab_MinKomp[[Stanowisko / Position ]:[Stanowisko / Position ]],0))="n/a","n/a",CV159-INDEX(tab_MinKomp[Bash],MATCH($B159,tab_MinKomp[[Stanowisko / Position ]:[Stanowisko / Position ]],0)))</f>
        <v>n/a</v>
      </c>
      <c r="CW160" s="194">
        <f>IF(INDEX(tab_MinKomp[Systemy MES (HYDRA / SFMS)],MATCH($B159,tab_MinKomp[[Stanowisko / Position ]:[Stanowisko / Position ]],0))="n/a","n/a",CW159-INDEX(tab_MinKomp[Systemy MES (HYDRA / SFMS)],MATCH($B159,tab_MinKomp[[Stanowisko / Position ]:[Stanowisko / Position ]],0)))</f>
        <v>0</v>
      </c>
      <c r="CX160" s="194" t="str">
        <f>IF(INDEX(tab_MinKomp[HTML / CSS],MATCH($B159,tab_MinKomp[[Stanowisko / Position ]:[Stanowisko / Position ]],0))="n/a","n/a",CX159-INDEX(tab_MinKomp[HTML / CSS],MATCH($B159,tab_MinKomp[[Stanowisko / Position ]:[Stanowisko / Position ]],0)))</f>
        <v>n/a</v>
      </c>
      <c r="CY160" s="194" t="str">
        <f>IF(INDEX(tab_MinKomp[SYSTEM PR],MATCH($B159,tab_MinKomp[[Stanowisko / Position ]:[Stanowisko / Position ]],0))="n/a","n/a",CY159-INDEX(tab_MinKomp[SYSTEM PR],MATCH($B159,tab_MinKomp[[Stanowisko / Position ]:[Stanowisko / Position ]],0)))</f>
        <v>n/a</v>
      </c>
      <c r="CZ160" s="194" t="str">
        <f>IF(INDEX(tab_MinKomp[System Einkauf XP / EBA],MATCH($B159,tab_MinKomp[[Stanowisko / Position ]:[Stanowisko / Position ]],0))="n/a","n/a",CZ159-INDEX(tab_MinKomp[System Einkauf XP / EBA],MATCH($B159,tab_MinKomp[[Stanowisko / Position ]:[Stanowisko / Position ]],0)))</f>
        <v>n/a</v>
      </c>
      <c r="DA160" s="194" t="str">
        <f>IF(INDEX(tab_MinKomp[Techniki negocjacyjne / Verhandlungstechniken],MATCH($B159,tab_MinKomp[[Stanowisko / Position ]:[Stanowisko / Position ]],0))="n/a","n/a",DA159-INDEX(tab_MinKomp[Techniki negocjacyjne / Verhandlungstechniken],MATCH($B159,tab_MinKomp[[Stanowisko / Position ]:[Stanowisko / Position ]],0)))</f>
        <v>n/a</v>
      </c>
      <c r="DB160" s="194" t="str">
        <f>IF(INDEX(tab_MinKomp[Znajomość rynku branżowego / Kenntnis des Industrie Marktes],MATCH($B159,tab_MinKomp[[Stanowisko / Position ]:[Stanowisko / Position ]],0))="n/a","n/a",DB159-INDEX(tab_MinKomp[Znajomość rynku branżowego / Kenntnis des Industrie Marktes],MATCH($B159,tab_MinKomp[[Stanowisko / Position ]:[Stanowisko / Position ]],0)))</f>
        <v>n/a</v>
      </c>
      <c r="DC160" s="194" t="str">
        <f>IF(INDEX(tab_MinKomp[SUPPLIER MANAGEMENT],MATCH($B159,tab_MinKomp[[Stanowisko / Position ]:[Stanowisko / Position ]],0))="n/a","n/a",DC159-INDEX(tab_MinKomp[SUPPLIER MANAGEMENT],MATCH($B159,tab_MinKomp[[Stanowisko / Position ]:[Stanowisko / Position ]],0)))</f>
        <v>n/a</v>
      </c>
      <c r="DD160" s="194" t="str">
        <f>IF(INDEX(tab_MinKomp[SUPPLIER MANAGEMENT],MATCH($B159,tab_MinKomp[[Stanowisko / Position ]:[Stanowisko / Position ]],0))="n/a","n/a",DD159-INDEX(tab_MinKomp[SUPPLIER MANAGEMENT],MATCH($B159,tab_MinKomp[[Stanowisko / Position ]:[Stanowisko / Position ]],0)))</f>
        <v>n/a</v>
      </c>
      <c r="DE160" s="194" t="str">
        <f>IF(INDEX(tab_MinKomp[SUPPLIER MANAGEMENT],MATCH($B159,tab_MinKomp[[Stanowisko / Position ]:[Stanowisko / Position ]],0))="n/a","n/a",DE159-INDEX(tab_MinKomp[SUPPLIER MANAGEMENT],MATCH($B159,tab_MinKomp[[Stanowisko / Position ]:[Stanowisko / Position ]],0)))</f>
        <v>n/a</v>
      </c>
      <c r="DF160" s="194">
        <f>IF(INDEX(tab_MinKomp[LEAN MANAGEMENT],MATCH($B159,tab_MinKomp[[Stanowisko / Position ]:[Stanowisko / Position ]],0))="n/a","n/a",DF159-INDEX(tab_MinKomp[LEAN MANAGEMENT],MATCH($B159,tab_MinKomp[[Stanowisko / Position ]:[Stanowisko / Position ]],0)))</f>
        <v>0</v>
      </c>
      <c r="DG160" s="194" t="str">
        <f>IF(INDEX(tab_MinKomp[PPAP/PSW],MATCH($B159,tab_MinKomp[[Stanowisko / Position ]:[Stanowisko / Position ]],0))="n/a","n/a",DG159-INDEX(tab_MinKomp[PPAP/PSW],MATCH($B159,tab_MinKomp[[Stanowisko / Position ]:[Stanowisko / Position ]],0)))</f>
        <v>n/a</v>
      </c>
      <c r="DH160" s="194" t="str">
        <f>IF(INDEX(tab_MinKomp[SUPPLIER MANAGEMENT],MATCH($B159,tab_MinKomp[[Stanowisko / Position ]:[Stanowisko / Position ]],0))="n/a","n/a",DH159-INDEX(tab_MinKomp[SUPPLIER MANAGEMENT],MATCH($B159,tab_MinKomp[[Stanowisko / Position ]:[Stanowisko / Position ]],0)))</f>
        <v>n/a</v>
      </c>
      <c r="DI160" s="194" t="str">
        <f>IF(INDEX(tab_MinKomp[OBSŁUGA PORTALI KLIENTA / Kundenportale],MATCH($B159,tab_MinKomp[[Stanowisko / Position ]:[Stanowisko / Position ]],0))="n/a","n/a",DI159-INDEX(tab_MinKomp[OBSŁUGA PORTALI KLIENTA / Kundenportale],MATCH($B159,tab_MinKomp[[Stanowisko / Position ]:[Stanowisko / Position ]],0)))</f>
        <v>n/a</v>
      </c>
      <c r="DJ160" s="194" t="str">
        <f>IF(INDEX(tab_MinKomp[Obsługa systemu BABTECQ / BABTECQ System],MATCH($B159,tab_MinKomp[[Stanowisko / Position ]:[Stanowisko / Position ]],0))="n/a","n/a",DJ159-INDEX(tab_MinKomp[Obsługa systemu BABTECQ / BABTECQ System],MATCH($B159,tab_MinKomp[[Stanowisko / Position ]:[Stanowisko / Position ]],0)))</f>
        <v>n/a</v>
      </c>
      <c r="DK160" s="194" t="str">
        <f>IF(INDEX(tab_MinKomp[Rysunek techniczny / technische Zeichnung],MATCH($B159,tab_MinKomp[[Stanowisko / Position ]:[Stanowisko / Position ]],0))="n/a","n/a",DK159-INDEX(tab_MinKomp[Rysunek techniczny / technische Zeichnung],MATCH($B159,tab_MinKomp[[Stanowisko / Position ]:[Stanowisko / Position ]],0)))</f>
        <v>n/a</v>
      </c>
      <c r="DL160" s="194" t="str">
        <f>IF(INDEX(tab_MinKomp[Kalibracja / Kalibrierung],MATCH($B159,tab_MinKomp[[Stanowisko / Position ]:[Stanowisko / Position ]],0))="n/a","n/a",DL159-INDEX(tab_MinKomp[Kalibracja / Kalibrierung],MATCH($B159,tab_MinKomp[[Stanowisko / Position ]:[Stanowisko / Position ]],0)))</f>
        <v>n/a</v>
      </c>
      <c r="DM160" s="194" t="str">
        <f>IF(INDEX(tab_MinKomp[Rekwalifikacja / Requalifizierung],MATCH($B159,tab_MinKomp[[Stanowisko / Position ]:[Stanowisko / Position ]],0))="n/a","n/a",DM159-INDEX(tab_MinKomp[Rekwalifikacja / Requalifizierung],MATCH($B159,tab_MinKomp[[Stanowisko / Position ]:[Stanowisko / Position ]],0)))</f>
        <v>n/a</v>
      </c>
      <c r="DN160" s="190" t="str">
        <f>IF(INDEX(tab_MinKomp[Testy czystości / Reinheitstests],MATCH($B159,tab_MinKomp[[Stanowisko / Position ]:[Stanowisko / Position ]],0))="n/a","n/a",DN159-INDEX(tab_MinKomp[Testy czystości / Reinheitstests],MATCH($B159,tab_MinKomp[[Stanowisko / Position ]:[Stanowisko / Position ]],0)))</f>
        <v>n/a</v>
      </c>
      <c r="DO160" s="190" t="str">
        <f>IF(INDEX(tab_MinKomp[Testy czystości / Reinheitstests],MATCH($B159,tab_MinKomp[[Stanowisko / Position ]:[Stanowisko / Position ]],0))="n/a","n/a",DO159-INDEX(tab_MinKomp[Testy czystości / Reinheitstests],MATCH($B159,tab_MinKomp[[Stanowisko / Position ]:[Stanowisko / Position ]],0)))</f>
        <v>n/a</v>
      </c>
      <c r="DP160" s="190" t="str">
        <f>IF(INDEX(tab_MinKomp[Testy czystości / Reinheitstests],MATCH($B159,tab_MinKomp[[Stanowisko / Position ]:[Stanowisko / Position ]],0))="n/a","n/a",DP159-INDEX(tab_MinKomp[Testy czystości / Reinheitstests],MATCH($B159,tab_MinKomp[[Stanowisko / Position ]:[Stanowisko / Position ]],0)))</f>
        <v>n/a</v>
      </c>
      <c r="DQ160" s="190" t="str">
        <f>IF(INDEX(tab_MinKomp[Testy czystości / Reinheitstests],MATCH($B159,tab_MinKomp[[Stanowisko / Position ]:[Stanowisko / Position ]],0))="n/a","n/a",DQ159-INDEX(tab_MinKomp[Testy czystości / Reinheitstests],MATCH($B159,tab_MinKomp[[Stanowisko / Position ]:[Stanowisko / Position ]],0)))</f>
        <v>n/a</v>
      </c>
      <c r="DR160" s="190" t="str">
        <f>IF(INDEX(tab_MinKomp[Testy czystości / Reinheitstests],MATCH($B159,tab_MinKomp[[Stanowisko / Position ]:[Stanowisko / Position ]],0))="n/a","n/a",DR159-INDEX(tab_MinKomp[Testy czystości / Reinheitstests],MATCH($B159,tab_MinKomp[[Stanowisko / Position ]:[Stanowisko / Position ]],0)))</f>
        <v>n/a</v>
      </c>
      <c r="DS160" s="190" t="str">
        <f>IF(INDEX(tab_MinKomp[Testy czystości / Reinheitstests],MATCH($B159,tab_MinKomp[[Stanowisko / Position ]:[Stanowisko / Position ]],0))="n/a","n/a",DS159-INDEX(tab_MinKomp[Testy czystości / Reinheitstests],MATCH($B159,tab_MinKomp[[Stanowisko / Position ]:[Stanowisko / Position ]],0)))</f>
        <v>n/a</v>
      </c>
      <c r="DT160" s="194" t="str">
        <f>IF(INDEX(tab_MinKomp[SUPPLIER MANAGEMENT],MATCH($B159,tab_MinKomp[[Stanowisko / Position ]:[Stanowisko / Position ]],0))="n/a","n/a",DT159-INDEX(tab_MinKomp[SUPPLIER MANAGEMENT],MATCH($B159,tab_MinKomp[[Stanowisko / Position ]:[Stanowisko / Position ]],0)))</f>
        <v>n/a</v>
      </c>
      <c r="DU160" s="190" t="str">
        <f>IF(INDEX(tab_MinKomp[Testy czystości / Reinheitstests],MATCH($B159,tab_MinKomp[[Stanowisko / Position ]:[Stanowisko / Position ]],0))="n/a","n/a",DU159-INDEX(tab_MinKomp[Testy czystości / Reinheitstests],MATCH($B159,tab_MinKomp[[Stanowisko / Position ]:[Stanowisko / Position ]],0)))</f>
        <v>n/a</v>
      </c>
      <c r="DV160" s="190" t="str">
        <f>IF(INDEX(tab_MinKomp[Testy czystości / Reinheitstests],MATCH($B159,tab_MinKomp[[Stanowisko / Position ]:[Stanowisko / Position ]],0))="n/a","n/a",DV159-INDEX(tab_MinKomp[Testy czystości / Reinheitstests],MATCH($B159,tab_MinKomp[[Stanowisko / Position ]:[Stanowisko / Position ]],0)))</f>
        <v>n/a</v>
      </c>
      <c r="DW160" s="190" t="str">
        <f>IF(INDEX(tab_MinKomp[Testy czystości / Reinheitstests],MATCH($B159,tab_MinKomp[[Stanowisko / Position ]:[Stanowisko / Position ]],0))="n/a","n/a",DW159-INDEX(tab_MinKomp[Testy czystości / Reinheitstests],MATCH($B159,tab_MinKomp[[Stanowisko / Position ]:[Stanowisko / Position ]],0)))</f>
        <v>n/a</v>
      </c>
      <c r="DX160" s="190" t="str">
        <f>IF(INDEX(tab_MinKomp[Testy czystości / Reinheitstests],MATCH($B159,tab_MinKomp[[Stanowisko / Position ]:[Stanowisko / Position ]],0))="n/a","n/a",DX159-INDEX(tab_MinKomp[Testy czystości / Reinheitstests],MATCH($B159,tab_MinKomp[[Stanowisko / Position ]:[Stanowisko / Position ]],0)))</f>
        <v>n/a</v>
      </c>
      <c r="DY160" s="190" t="str">
        <f>IF(INDEX(tab_MinKomp[Testy czystości / Reinheitstests],MATCH($B159,tab_MinKomp[[Stanowisko / Position ]:[Stanowisko / Position ]],0))="n/a","n/a",DY159-INDEX(tab_MinKomp[Testy czystości / Reinheitstests],MATCH($B159,tab_MinKomp[[Stanowisko / Position ]:[Stanowisko / Position ]],0)))</f>
        <v>n/a</v>
      </c>
      <c r="DZ160" s="190" t="str">
        <f>IF(INDEX(tab_MinKomp[Testy czystości / Reinheitstests],MATCH($B159,tab_MinKomp[[Stanowisko / Position ]:[Stanowisko / Position ]],0))="n/a","n/a",DZ159-INDEX(tab_MinKomp[Testy czystości / Reinheitstests],MATCH($B159,tab_MinKomp[[Stanowisko / Position ]:[Stanowisko / Position ]],0)))</f>
        <v>n/a</v>
      </c>
      <c r="EA160" s="194" t="str">
        <f>IF(INDEX(tab_MinKomp[SUPPLIER MANAGEMENT],MATCH($B159,tab_MinKomp[[Stanowisko / Position ]:[Stanowisko / Position ]],0))="n/a","n/a",EA159-INDEX(tab_MinKomp[SUPPLIER MANAGEMENT],MATCH($B159,tab_MinKomp[[Stanowisko / Position ]:[Stanowisko / Position ]],0)))</f>
        <v>n/a</v>
      </c>
      <c r="EB160" s="190" t="str">
        <f>IF(INDEX(tab_MinKomp[Testy czystości / Reinheitstests],MATCH($B159,tab_MinKomp[[Stanowisko / Position ]:[Stanowisko / Position ]],0))="n/a","n/a",EB159-INDEX(tab_MinKomp[Testy czystości / Reinheitstests],MATCH($B159,tab_MinKomp[[Stanowisko / Position ]:[Stanowisko / Position ]],0)))</f>
        <v>n/a</v>
      </c>
      <c r="EC160" s="190" t="str">
        <f>IF(INDEX(tab_MinKomp[Testy czystości / Reinheitstests],MATCH($B159,tab_MinKomp[[Stanowisko / Position ]:[Stanowisko / Position ]],0))="n/a","n/a",EC159-INDEX(tab_MinKomp[Testy czystości / Reinheitstests],MATCH($B159,tab_MinKomp[[Stanowisko / Position ]:[Stanowisko / Position ]],0)))</f>
        <v>n/a</v>
      </c>
      <c r="ED160" s="190" t="str">
        <f>IF(INDEX(tab_MinKomp[Testy czystości / Reinheitstests],MATCH($B159,tab_MinKomp[[Stanowisko / Position ]:[Stanowisko / Position ]],0))="n/a","n/a",ED159-INDEX(tab_MinKomp[Testy czystości / Reinheitstests],MATCH($B159,tab_MinKomp[[Stanowisko / Position ]:[Stanowisko / Position ]],0)))</f>
        <v>n/a</v>
      </c>
      <c r="EE160" s="190" t="str">
        <f>IF(INDEX(tab_MinKomp[Testy czystości / Reinheitstests],MATCH($B159,tab_MinKomp[[Stanowisko / Position ]:[Stanowisko / Position ]],0))="n/a","n/a",EE159-INDEX(tab_MinKomp[Testy czystości / Reinheitstests],MATCH($B159,tab_MinKomp[[Stanowisko / Position ]:[Stanowisko / Position ]],0)))</f>
        <v>n/a</v>
      </c>
      <c r="EF160" s="190" t="str">
        <f>IF(INDEX(tab_MinKomp[Testy czystości / Reinheitstests],MATCH($B159,tab_MinKomp[[Stanowisko / Position ]:[Stanowisko / Position ]],0))="n/a","n/a",EF159-INDEX(tab_MinKomp[Testy czystości / Reinheitstests],MATCH($B159,tab_MinKomp[[Stanowisko / Position ]:[Stanowisko / Position ]],0)))</f>
        <v>n/a</v>
      </c>
      <c r="EG160" s="190" t="str">
        <f>IF(INDEX(tab_MinKomp[Testy czystości / Reinheitstests],MATCH($B159,tab_MinKomp[[Stanowisko / Position ]:[Stanowisko / Position ]],0))="n/a","n/a",EG159-INDEX(tab_MinKomp[Testy czystości / Reinheitstests],MATCH($B159,tab_MinKomp[[Stanowisko / Position ]:[Stanowisko / Position ]],0)))</f>
        <v>n/a</v>
      </c>
      <c r="EH160" s="190" t="str">
        <f>IF(INDEX(tab_MinKomp[Testy czystości / Reinheitstests],MATCH($B159,tab_MinKomp[[Stanowisko / Position ]:[Stanowisko / Position ]],0))="n/a","n/a",EH159-INDEX(tab_MinKomp[Testy czystości / Reinheitstests],MATCH($B159,tab_MinKomp[[Stanowisko / Position ]:[Stanowisko / Position ]],0)))</f>
        <v>n/a</v>
      </c>
      <c r="EI160" s="190" t="str">
        <f>IF(INDEX(tab_MinKomp[Testy czystości / Reinheitstests],MATCH($B159,tab_MinKomp[[Stanowisko / Position ]:[Stanowisko / Position ]],0))="n/a","n/a",EI159-INDEX(tab_MinKomp[Testy czystości / Reinheitstests],MATCH($B159,tab_MinKomp[[Stanowisko / Position ]:[Stanowisko / Position ]],0)))</f>
        <v>n/a</v>
      </c>
      <c r="EJ160" s="190" t="str">
        <f>IF(INDEX(tab_MinKomp[Testy czystości / Reinheitstests],MATCH($B159,tab_MinKomp[[Stanowisko / Position ]:[Stanowisko / Position ]],0))="n/a","n/a",EJ159-INDEX(tab_MinKomp[Testy czystości / Reinheitstests],MATCH($B159,tab_MinKomp[[Stanowisko / Position ]:[Stanowisko / Position ]],0)))</f>
        <v>n/a</v>
      </c>
      <c r="EK160" s="190" t="str">
        <f>IF(INDEX(tab_MinKomp[Testy czystości / Reinheitstests],MATCH($B159,tab_MinKomp[[Stanowisko / Position ]:[Stanowisko / Position ]],0))="n/a","n/a",EK159-INDEX(tab_MinKomp[Testy czystości / Reinheitstests],MATCH($B159,tab_MinKomp[[Stanowisko / Position ]:[Stanowisko / Position ]],0)))</f>
        <v>n/a</v>
      </c>
      <c r="EL160" s="190" t="str">
        <f>IF(INDEX(tab_MinKomp[Testy czystości / Reinheitstests],MATCH($B159,tab_MinKomp[[Stanowisko / Position ]:[Stanowisko / Position ]],0))="n/a","n/a",EL159-INDEX(tab_MinKomp[Testy czystości / Reinheitstests],MATCH($B159,tab_MinKomp[[Stanowisko / Position ]:[Stanowisko / Position ]],0)))</f>
        <v>n/a</v>
      </c>
      <c r="EM160" s="190" t="str">
        <f>IF(INDEX(tab_MinKomp[Testy czystości / Reinheitstests],MATCH($B159,tab_MinKomp[[Stanowisko / Position ]:[Stanowisko / Position ]],0))="n/a","n/a",EM159-INDEX(tab_MinKomp[Testy czystości / Reinheitstests],MATCH($B159,tab_MinKomp[[Stanowisko / Position ]:[Stanowisko / Position ]],0)))</f>
        <v>n/a</v>
      </c>
      <c r="EN160" s="190" t="str">
        <f>IF(INDEX(tab_MinKomp[Testy czystości / Reinheitstests],MATCH($B159,tab_MinKomp[[Stanowisko / Position ]:[Stanowisko / Position ]],0))="n/a","n/a",EN159-INDEX(tab_MinKomp[Testy czystości / Reinheitstests],MATCH($B159,tab_MinKomp[[Stanowisko / Position ]:[Stanowisko / Position ]],0)))</f>
        <v>n/a</v>
      </c>
      <c r="EO160" s="194" t="str">
        <f>IF(INDEX(tab_MinKomp[Konserwacja Rep],MATCH($B159,tab_MinKomp[[Stanowisko / Position ]:[Stanowisko / Position ]],0))="n/a","n/a",EO159-INDEX(tab_MinKomp[Konserwacja Rep],MATCH($B159,tab_MinKomp[[Stanowisko / Position ]:[Stanowisko / Position ]],0)))</f>
        <v>n/a</v>
      </c>
      <c r="EP160" s="194" t="str">
        <f>IF(INDEX(tab_MinKomp[[Konserwacja Engel ]],MATCH($B159,tab_MinKomp[[Stanowisko / Position ]:[Stanowisko / Position ]],0))="n/a","n/a",EP159-INDEX(tab_MinKomp[[Konserwacja Engel ]],MATCH($B159,tab_MinKomp[[Stanowisko / Position ]:[Stanowisko / Position ]],0)))</f>
        <v>n/a</v>
      </c>
      <c r="EQ160" s="194" t="str">
        <f>IF(INDEX(tab_MinKomp[Konserwacja B 50],MATCH($B159,tab_MinKomp[[Stanowisko / Position ]:[Stanowisko / Position ]],0))="n/a","n/a",EQ159-INDEX(tab_MinKomp[Konserwacja B 50],MATCH($B159,tab_MinKomp[[Stanowisko / Position ]:[Stanowisko / Position ]],0)))</f>
        <v>n/a</v>
      </c>
      <c r="ER160" s="194" t="str">
        <f>IF(INDEX(tab_MinKomp[[Konserwacja EOL ]],MATCH($B159,tab_MinKomp[[Stanowisko / Position ]:[Stanowisko / Position ]],0))="n/a","n/a",ER159-INDEX(tab_MinKomp[[Konserwacja EOL ]],MATCH($B159,tab_MinKomp[[Stanowisko / Position ]:[Stanowisko / Position ]],0)))</f>
        <v>n/a</v>
      </c>
      <c r="ES160" s="194" t="str">
        <f>IF(INDEX(tab_MinKomp[Konserwacja Branson],MATCH($B159,tab_MinKomp[[Stanowisko / Position ]:[Stanowisko / Position ]],0))="n/a","n/a",ES159-INDEX(tab_MinKomp[Konserwacja Branson],MATCH($B159,tab_MinKomp[[Stanowisko / Position ]:[Stanowisko / Position ]],0)))</f>
        <v>n/a</v>
      </c>
      <c r="ET160" s="194" t="str">
        <f>IF(INDEX(tab_MinKomp[Konserwacja coolery],MATCH($B159,tab_MinKomp[[Stanowisko / Position ]:[Stanowisko / Position ]],0))="n/a","n/a",ET159-INDEX(tab_MinKomp[Konserwacja coolery],MATCH($B159,tab_MinKomp[[Stanowisko / Position ]:[Stanowisko / Position ]],0)))</f>
        <v>n/a</v>
      </c>
      <c r="EU160" s="194" t="str">
        <f>IF(INDEX(tab_MinKomp[Konserwacja piecy],MATCH($B159,tab_MinKomp[[Stanowisko / Position ]:[Stanowisko / Position ]],0))="n/a","n/a",EU159-INDEX(tab_MinKomp[Konserwacja piecy],MATCH($B159,tab_MinKomp[[Stanowisko / Position ]:[Stanowisko / Position ]],0)))</f>
        <v>n/a</v>
      </c>
      <c r="EV160" s="194" t="str">
        <f>IF(INDEX(tab_MinKomp[Rysunek techniczny- czytanie],MATCH($B159,tab_MinKomp[[Stanowisko / Position ]:[Stanowisko / Position ]],0))="n/a","n/a",EV159-INDEX(tab_MinKomp[Rysunek techniczny- czytanie],MATCH($B159,tab_MinKomp[[Stanowisko / Position ]:[Stanowisko / Position ]],0)))</f>
        <v>n/a</v>
      </c>
      <c r="EW160" s="194" t="str">
        <f>IF(INDEX(tab_MinKomp[Elektryka],MATCH($B159,tab_MinKomp[[Stanowisko / Position ]:[Stanowisko / Position ]],0))="n/a","n/a",EW159-INDEX(tab_MinKomp[Elektryka],MATCH($B159,tab_MinKomp[[Stanowisko / Position ]:[Stanowisko / Position ]],0)))</f>
        <v>n/a</v>
      </c>
      <c r="EX160" s="194" t="str">
        <f>IF(INDEX(tab_MinKomp[Pneumatyka],MATCH($B159,tab_MinKomp[[Stanowisko / Position ]:[Stanowisko / Position ]],0))="n/a","n/a",EX159-INDEX(tab_MinKomp[Pneumatyka],MATCH($B159,tab_MinKomp[[Stanowisko / Position ]:[Stanowisko / Position ]],0)))</f>
        <v>n/a</v>
      </c>
      <c r="EY160" s="194" t="str">
        <f>IF(INDEX(tab_MinKomp[[Hydraulika ]],MATCH($B159,tab_MinKomp[[Stanowisko / Position ]:[Stanowisko / Position ]],0))="n/a","n/a",EY159-INDEX(tab_MinKomp[[Hydraulika ]],MATCH($B159,tab_MinKomp[[Stanowisko / Position ]:[Stanowisko / Position ]],0)))</f>
        <v>n/a</v>
      </c>
      <c r="EZ160" s="194" t="str">
        <f>IF(INDEX(tab_MinKomp[Podciśnienie],MATCH($B159,tab_MinKomp[[Stanowisko / Position ]:[Stanowisko / Position ]],0))="n/a","n/a",EZ159-INDEX(tab_MinKomp[Podciśnienie],MATCH($B159,tab_MinKomp[[Stanowisko / Position ]:[Stanowisko / Position ]],0)))</f>
        <v>n/a</v>
      </c>
      <c r="FA160" s="194" t="str">
        <f>IF(INDEX(tab_MinKomp[Usuwanie awarii],MATCH($B159,tab_MinKomp[[Stanowisko / Position ]:[Stanowisko / Position ]],0))="n/a","n/a",FA159-INDEX(tab_MinKomp[Usuwanie awarii],MATCH($B159,tab_MinKomp[[Stanowisko / Position ]:[Stanowisko / Position ]],0)))</f>
        <v>n/a</v>
      </c>
      <c r="FB160" s="194" t="str">
        <f>IF(INDEX(tab_MinKomp[Obsługa robotów],MATCH($B159,tab_MinKomp[[Stanowisko / Position ]:[Stanowisko / Position ]],0))="n/a","n/a",FB159-INDEX(tab_MinKomp[Obsługa robotów],MATCH($B159,tab_MinKomp[[Stanowisko / Position ]:[Stanowisko / Position ]],0)))</f>
        <v>n/a</v>
      </c>
      <c r="FC160" s="194" t="str">
        <f>IF(INDEX(tab_MinKomp[Obsługa sterowania maszyny],MATCH($B159,tab_MinKomp[[Stanowisko / Position ]:[Stanowisko / Position ]],0))="n/a","n/a",FC159-INDEX(tab_MinKomp[Obsługa sterowania maszyny],MATCH($B159,tab_MinKomp[[Stanowisko / Position ]:[Stanowisko / Position ]],0)))</f>
        <v>n/a</v>
      </c>
      <c r="FD160" s="194" t="str">
        <f>IF(INDEX(tab_MinKomp[Usuwanie przyczyn żródłowych],MATCH($B159,tab_MinKomp[[Stanowisko / Position ]:[Stanowisko / Position ]],0))="n/a","n/a",FD159-INDEX(tab_MinKomp[Usuwanie przyczyn żródłowych],MATCH($B159,tab_MinKomp[[Stanowisko / Position ]:[Stanowisko / Position ]],0)))</f>
        <v>n/a</v>
      </c>
      <c r="FE160" s="194" t="str">
        <f>IF(INDEX(tab_MinKomp[Cmms stosowanie],MATCH($B159,tab_MinKomp[[Stanowisko / Position ]:[Stanowisko / Position ]],0))="n/a","n/a",FE159-INDEX(tab_MinKomp[Cmms stosowanie],MATCH($B159,tab_MinKomp[[Stanowisko / Position ]:[Stanowisko / Position ]],0)))</f>
        <v>n/a</v>
      </c>
      <c r="FF160" s="190" t="str">
        <f>IF(INDEX(tab_MinKomp[Testy czystości / Reinheitstests],MATCH($B159,tab_MinKomp[[Stanowisko / Position ]:[Stanowisko / Position ]],0))="n/a","n/a",FF159-INDEX(tab_MinKomp[Testy czystości / Reinheitstests],MATCH($B159,tab_MinKomp[[Stanowisko / Position ]:[Stanowisko / Position ]],0)))</f>
        <v>n/a</v>
      </c>
      <c r="FG160" s="194" t="str">
        <f>IF(INDEX(tab_MinKomp[Czyszczenie form plastikowych],MATCH($B159,tab_MinKomp[[Stanowisko / Position ]:[Stanowisko / Position ]],0))="n/a","n/a",FG159-INDEX(tab_MinKomp[Czyszczenie form plastikowych],MATCH($B159,tab_MinKomp[[Stanowisko / Position ]:[Stanowisko / Position ]],0)))</f>
        <v>n/a</v>
      </c>
      <c r="FH160" s="194" t="str">
        <f>IF(INDEX(tab_MinKomp[Wymiana form plastik],MATCH($B159,tab_MinKomp[[Stanowisko / Position ]:[Stanowisko / Position ]],0))="n/a","n/a",FH159-INDEX(tab_MinKomp[Wymiana form plastik],MATCH($B159,tab_MinKomp[[Stanowisko / Position ]:[Stanowisko / Position ]],0)))</f>
        <v>n/a</v>
      </c>
      <c r="FI160" s="194" t="str">
        <f>IF(INDEX(tab_MinKomp[Wymiana form guma],MATCH($B159,tab_MinKomp[[Stanowisko / Position ]:[Stanowisko / Position ]],0))="n/a","n/a",FI159-INDEX(tab_MinKomp[Wymiana form guma],MATCH($B159,tab_MinKomp[[Stanowisko / Position ]:[Stanowisko / Position ]],0)))</f>
        <v>n/a</v>
      </c>
      <c r="FJ160" s="194" t="str">
        <f>IF(INDEX(tab_MinKomp[Konserwacja KK],MATCH($B159,tab_MinKomp[[Stanowisko / Position ]:[Stanowisko / Position ]],0))="n/a","n/a",FJ159-INDEX(tab_MinKomp[Konserwacja KK],MATCH($B159,tab_MinKomp[[Stanowisko / Position ]:[Stanowisko / Position ]],0)))</f>
        <v>n/a</v>
      </c>
      <c r="FK160" s="194" t="str">
        <f>IF(INDEX(tab_MinKomp[Konserwacja form guma],MATCH($B159,tab_MinKomp[[Stanowisko / Position ]:[Stanowisko / Position ]],0))="n/a","n/a",FK159-INDEX(tab_MinKomp[Konserwacja form guma],MATCH($B159,tab_MinKomp[[Stanowisko / Position ]:[Stanowisko / Position ]],0)))</f>
        <v>n/a</v>
      </c>
      <c r="FL160" s="194" t="str">
        <f>IF(INDEX(tab_MinKomp[Konserwacja form plastiki],MATCH($B159,tab_MinKomp[[Stanowisko / Position ]:[Stanowisko / Position ]],0))="n/a","n/a",FL159-INDEX(tab_MinKomp[Konserwacja form plastiki],MATCH($B159,tab_MinKomp[[Stanowisko / Position ]:[Stanowisko / Position ]],0)))</f>
        <v>n/a</v>
      </c>
      <c r="FM160" s="194" t="str">
        <f>IF(INDEX(tab_MinKomp[Konserwacja Gorącego Kanału],MATCH($B159,tab_MinKomp[[Stanowisko / Position ]:[Stanowisko / Position ]],0))="n/a","n/a",FM159-INDEX(tab_MinKomp[Konserwacja Gorącego Kanału],MATCH($B159,tab_MinKomp[[Stanowisko / Position ]:[Stanowisko / Position ]],0)))</f>
        <v>n/a</v>
      </c>
      <c r="FN160" s="194" t="str">
        <f>IF(INDEX(tab_MinKomp[MS Office (Excel)],MATCH($B159,tab_MinKomp[[Stanowisko / Position ]:[Stanowisko / Position ]],0))="n/a","n/a",FN159-INDEX(tab_MinKomp[MS Office (Excel)],MATCH($B159,tab_MinKomp[[Stanowisko / Position ]:[Stanowisko / Position ]],0)))</f>
        <v>n/a</v>
      </c>
      <c r="FO160" s="194" t="str">
        <f>IF(INDEX(tab_MinKomp[MS Office (Word)],MATCH($B159,tab_MinKomp[[Stanowisko / Position ]:[Stanowisko / Position ]],0))="n/a","n/a",FO159-INDEX(tab_MinKomp[MS Office (Word)],MATCH($B159,tab_MinKomp[[Stanowisko / Position ]:[Stanowisko / Position ]],0)))</f>
        <v>n/a</v>
      </c>
      <c r="FP160" s="194" t="str">
        <f>IF(INDEX(tab_MinKomp[MS Office (Power Point)],MATCH($B159,tab_MinKomp[[Stanowisko / Position ]:[Stanowisko / Position ]],0))="n/a","n/a",FP159-INDEX(tab_MinKomp[MS Office (Power Point)],MATCH($B159,tab_MinKomp[[Stanowisko / Position ]:[Stanowisko / Position ]],0)))</f>
        <v>n/a</v>
      </c>
      <c r="FQ160" s="196" t="str">
        <f>IF(INDEX(tab_MinKomp[Język angielski / Englisch],MATCH($B159,tab_MinKomp[[Stanowisko / Position ]:[Stanowisko / Position ]],0))="n/a","n/a",FQ159-INDEX(tab_MinKomp[Język angielski / Englisch],MATCH($B159,tab_MinKomp[[Stanowisko / Position ]:[Stanowisko / Position ]],0)))</f>
        <v>n/a</v>
      </c>
      <c r="FR160" s="196" t="str">
        <f>IF(INDEX(tab_MinKomp[Język niemiecki / Deutsch],MATCH($B159,tab_MinKomp[[Stanowisko / Position ]:[Stanowisko / Position ]],0))="n/a","n/a",FR159-INDEX(tab_MinKomp[Język niemiecki / Deutsch],MATCH($B159,tab_MinKomp[[Stanowisko / Position ]:[Stanowisko / Position ]],0)))</f>
        <v>n/a</v>
      </c>
      <c r="FS160" s="194">
        <f>IF(INDEX(tab_MinKomp[Zarządzanie dokumentacją procesową / Process dokumentation management],MATCH($B159,tab_MinKomp[[Stanowisko / Position ]:[Stanowisko / Position ]],0))="n/a","n/a",FS159-INDEX(tab_MinKomp[Zarządzanie dokumentacją procesową / Process dokumentation management],MATCH($B159,tab_MinKomp[[Stanowisko / Position ]:[Stanowisko / Position ]],0)))</f>
        <v>0</v>
      </c>
      <c r="FT160" s="194">
        <f>IF(INDEX(tab_MinKomp[Znajomość procesów z obszaru / Kenntiss der prozesse in dem Bereich],MATCH($B159,tab_MinKomp[[Stanowisko / Position ]:[Stanowisko / Position ]],0))="n/a","n/a",FT159-INDEX(tab_MinKomp[Znajomość procesów z obszaru / Kenntiss der prozesse in dem Bereich],MATCH($B159,tab_MinKomp[[Stanowisko / Position ]:[Stanowisko / Position ]],0)))</f>
        <v>0</v>
      </c>
      <c r="FU160" s="194">
        <f>IF(INDEX(tab_MinKomp[optymalizacja procesów / Prozessoptymalisierung],MATCH($B159,tab_MinKomp[[Stanowisko / Position ]:[Stanowisko / Position ]],0))="n/a","n/a",FU159-INDEX(tab_MinKomp[optymalizacja procesów / Prozessoptymalisierung],MATCH($B159,tab_MinKomp[[Stanowisko / Position ]:[Stanowisko / Position ]],0)))</f>
        <v>0</v>
      </c>
      <c r="FV160" s="194">
        <f>IF(INDEX(tab_MinKomp[Umiejętności szkoleniowe / Trainingsfähigkeiten],MATCH($B159,tab_MinKomp[[Stanowisko / Position ]:[Stanowisko / Position ]],0))="n/a","n/a",FV159-INDEX(tab_MinKomp[Umiejętności szkoleniowe / Trainingsfähigkeiten],MATCH($B159,tab_MinKomp[[Stanowisko / Position ]:[Stanowisko / Position ]],0)))</f>
        <v>0</v>
      </c>
      <c r="FW160" s="194">
        <f>IF(INDEX(tab_MinKomp[Analityczne myślenie, podejście / Analitysches Denken, Einstellung],MATCH($B159,tab_MinKomp[[Stanowisko / Position ]:[Stanowisko / Position ]],0))="n/a","n/a",FW159-INDEX(tab_MinKomp[Analityczne myślenie, podejście / Analitysches Denken, Einstellung],MATCH($B159,tab_MinKomp[[Stanowisko / Position ]:[Stanowisko / Position ]],0)))</f>
        <v>0</v>
      </c>
      <c r="FX160" s="194">
        <f>IF(INDEX(tab_MinKomp[Dokładność, precyzja w dzialaniu / Genauigkeit, Präzision in die Arbeit],MATCH($B159,tab_MinKomp[[Stanowisko / Position ]:[Stanowisko / Position ]],0))="n/a","n/a",FX159-INDEX(tab_MinKomp[Dokładność, precyzja w dzialaniu / Genauigkeit, Präzision in die Arbeit],MATCH($B159,tab_MinKomp[[Stanowisko / Position ]:[Stanowisko / Position ]],0)))</f>
        <v>0</v>
      </c>
      <c r="FY160" s="194">
        <f>IF(INDEX(tab_MinKomp[Dyspozycyjność / Verfügbarkeit],MATCH($B159,tab_MinKomp[[Stanowisko / Position ]:[Stanowisko / Position ]],0))="n/a","n/a",FY159-INDEX(tab_MinKomp[Dyspozycyjność / Verfügbarkeit],MATCH($B159,tab_MinKomp[[Stanowisko / Position ]:[Stanowisko / Position ]],0)))</f>
        <v>0</v>
      </c>
      <c r="FZ160" s="194">
        <f>IF(INDEX(tab_MinKomp[Zaangażowanie / 
Engagement],MATCH($B159,tab_MinKomp[[Stanowisko / Position ]:[Stanowisko / Position ]],0))="n/a","n/a",FZ159-INDEX(tab_MinKomp[Zaangażowanie / 
Engagement],MATCH($B159,tab_MinKomp[[Stanowisko / Position ]:[Stanowisko / Position ]],0)))</f>
        <v>0</v>
      </c>
      <c r="GA160" s="194" t="str">
        <f>IF(INDEX(tab_MinKomp[Konserwacja form guma],MATCH($B159,tab_MinKomp[[Stanowisko / Position ]:[Stanowisko / Position ]],0))="n/a","n/a",GA159-INDEX(tab_MinKomp[Konserwacja form guma],MATCH($B159,tab_MinKomp[[Stanowisko / Position ]:[Stanowisko / Position ]],0)))</f>
        <v>n/a</v>
      </c>
      <c r="GB160" s="194" t="str">
        <f>IF(INDEX(tab_MinKomp[Konserwacja form plastiki],MATCH($B159,tab_MinKomp[[Stanowisko / Position ]:[Stanowisko / Position ]],0))="n/a","n/a",GB159-INDEX(tab_MinKomp[Konserwacja form plastiki],MATCH($B159,tab_MinKomp[[Stanowisko / Position ]:[Stanowisko / Position ]],0)))</f>
        <v>n/a</v>
      </c>
      <c r="GC160" s="194">
        <f>IF(INDEX(tab_MinKomp[Elastyczność w działaniu],MATCH($B159,tab_MinKomp[[Stanowisko / Position ]:[Stanowisko / Position ]],0))="n/a","n/a",GC159-INDEX(tab_MinKomp[Elastyczność w działaniu],MATCH($B159,tab_MinKomp[[Stanowisko / Position ]:[Stanowisko / Position ]],0)))</f>
        <v>0</v>
      </c>
      <c r="GD160" s="194">
        <f>IF(INDEX(tab_MinKomp[Komunikatywność],MATCH($B159,tab_MinKomp[[Stanowisko / Position ]:[Stanowisko / Position ]],0))="n/a","n/a",GD159-INDEX(tab_MinKomp[Komunikatywność],MATCH($B159,tab_MinKomp[[Stanowisko / Position ]:[Stanowisko / Position ]],0)))</f>
        <v>0</v>
      </c>
      <c r="GE160" s="193" t="str">
        <f>IF(INDEX(tab_MinKomp[Motywowanie i budowanie zaangażowania zespołu],MATCH($B159,tab_MinKomp[[Stanowisko / Position ]:[Stanowisko / Position ]],0))="n/a","n/a",GE159-INDEX(tab_MinKomp[Motywowanie i budowanie zaangażowania zespołu],MATCH($B159,tab_MinKomp[[Stanowisko / Position ]:[Stanowisko / Position ]],0)))</f>
        <v>n/a</v>
      </c>
      <c r="GF160" s="186" t="s">
        <v>248</v>
      </c>
      <c r="GG160" s="186" t="s">
        <v>248</v>
      </c>
      <c r="GH160" s="186" t="s">
        <v>248</v>
      </c>
      <c r="GI160" s="186" t="s">
        <v>248</v>
      </c>
      <c r="GJ160" s="186" t="s">
        <v>248</v>
      </c>
      <c r="GK160" s="186" t="s">
        <v>248</v>
      </c>
      <c r="GL160" s="186" t="s">
        <v>248</v>
      </c>
      <c r="GM160" s="186" t="s">
        <v>248</v>
      </c>
      <c r="GN160" s="186" t="s">
        <v>248</v>
      </c>
      <c r="GO160" s="186" t="s">
        <v>248</v>
      </c>
      <c r="GP160" s="186" t="s">
        <v>248</v>
      </c>
      <c r="GQ160" s="186" t="s">
        <v>248</v>
      </c>
      <c r="GR160" s="186" t="s">
        <v>248</v>
      </c>
      <c r="GS160" s="186" t="s">
        <v>248</v>
      </c>
      <c r="GT160" s="186" t="s">
        <v>248</v>
      </c>
      <c r="GU160" s="186" t="s">
        <v>248</v>
      </c>
      <c r="GV160" s="186" t="s">
        <v>248</v>
      </c>
      <c r="GW160" s="186" t="s">
        <v>248</v>
      </c>
      <c r="GX160" s="186" t="s">
        <v>248</v>
      </c>
      <c r="GY160" s="186" t="s">
        <v>248</v>
      </c>
      <c r="GZ160" s="261" t="s">
        <v>248</v>
      </c>
      <c r="HA160" s="261" t="s">
        <v>248</v>
      </c>
      <c r="HB160" s="191">
        <f>SUM(G160:GE160)/(HB159-(SUM(G160:GE160)))</f>
        <v>0</v>
      </c>
    </row>
    <row r="161" spans="1:210" ht="24.9" customHeight="1" x14ac:dyDescent="0.3">
      <c r="A161" s="105" t="s">
        <v>319</v>
      </c>
      <c r="B161" s="105" t="s">
        <v>315</v>
      </c>
      <c r="C161" s="105" t="s">
        <v>394</v>
      </c>
      <c r="D161" s="105">
        <v>498</v>
      </c>
      <c r="E161" s="394" t="s">
        <v>880</v>
      </c>
      <c r="F161" s="185" t="s">
        <v>374</v>
      </c>
      <c r="G161" s="186">
        <v>2</v>
      </c>
      <c r="H161" s="186">
        <v>1</v>
      </c>
      <c r="I161" s="186">
        <v>2</v>
      </c>
      <c r="J161" s="186">
        <v>1</v>
      </c>
      <c r="K161" s="186">
        <v>1</v>
      </c>
      <c r="L161" s="186" t="s">
        <v>248</v>
      </c>
      <c r="M161" s="186" t="s">
        <v>248</v>
      </c>
      <c r="N161" s="186" t="s">
        <v>248</v>
      </c>
      <c r="O161" s="186">
        <v>1</v>
      </c>
      <c r="P161" s="186">
        <v>1</v>
      </c>
      <c r="Q161" s="186" t="s">
        <v>248</v>
      </c>
      <c r="R161" s="186" t="s">
        <v>248</v>
      </c>
      <c r="S161" s="186" t="s">
        <v>248</v>
      </c>
      <c r="T161" s="186" t="s">
        <v>248</v>
      </c>
      <c r="U161" s="186" t="s">
        <v>248</v>
      </c>
      <c r="V161" s="186" t="s">
        <v>248</v>
      </c>
      <c r="W161" s="186" t="s">
        <v>248</v>
      </c>
      <c r="X161" s="186" t="s">
        <v>248</v>
      </c>
      <c r="Y161" s="186" t="s">
        <v>248</v>
      </c>
      <c r="Z161" s="186" t="s">
        <v>248</v>
      </c>
      <c r="AA161" s="186" t="s">
        <v>248</v>
      </c>
      <c r="AB161" s="186" t="s">
        <v>248</v>
      </c>
      <c r="AC161" s="186" t="s">
        <v>248</v>
      </c>
      <c r="AD161" s="186" t="s">
        <v>248</v>
      </c>
      <c r="AE161" s="186" t="s">
        <v>248</v>
      </c>
      <c r="AF161" s="186" t="s">
        <v>248</v>
      </c>
      <c r="AG161" s="186" t="s">
        <v>248</v>
      </c>
      <c r="AH161" s="186" t="s">
        <v>248</v>
      </c>
      <c r="AI161" s="186" t="s">
        <v>248</v>
      </c>
      <c r="AJ161" s="186" t="s">
        <v>248</v>
      </c>
      <c r="AK161" s="186" t="s">
        <v>248</v>
      </c>
      <c r="AL161" s="186">
        <v>1</v>
      </c>
      <c r="AM161" s="186" t="s">
        <v>248</v>
      </c>
      <c r="AN161" s="186" t="s">
        <v>248</v>
      </c>
      <c r="AO161" s="186">
        <v>1</v>
      </c>
      <c r="AP161" s="186" t="s">
        <v>248</v>
      </c>
      <c r="AQ161" s="186">
        <v>1</v>
      </c>
      <c r="AR161" s="186" t="s">
        <v>248</v>
      </c>
      <c r="AS161" s="186" t="s">
        <v>248</v>
      </c>
      <c r="AT161" s="186" t="s">
        <v>248</v>
      </c>
      <c r="AU161" s="186" t="s">
        <v>248</v>
      </c>
      <c r="AV161" s="186">
        <v>2</v>
      </c>
      <c r="AW161" s="186">
        <v>1</v>
      </c>
      <c r="AX161" s="186" t="s">
        <v>248</v>
      </c>
      <c r="AY161" s="186" t="s">
        <v>248</v>
      </c>
      <c r="AZ161" s="186" t="s">
        <v>248</v>
      </c>
      <c r="BA161" s="186" t="s">
        <v>248</v>
      </c>
      <c r="BB161" s="186" t="s">
        <v>248</v>
      </c>
      <c r="BC161" s="186" t="s">
        <v>248</v>
      </c>
      <c r="BD161" s="186" t="s">
        <v>248</v>
      </c>
      <c r="BE161" s="186" t="s">
        <v>248</v>
      </c>
      <c r="BF161" s="186" t="s">
        <v>248</v>
      </c>
      <c r="BG161" s="186" t="s">
        <v>248</v>
      </c>
      <c r="BH161" s="186" t="s">
        <v>248</v>
      </c>
      <c r="BI161" s="186" t="s">
        <v>248</v>
      </c>
      <c r="BJ161" s="186" t="s">
        <v>248</v>
      </c>
      <c r="BK161" s="186" t="s">
        <v>248</v>
      </c>
      <c r="BL161" s="186" t="s">
        <v>248</v>
      </c>
      <c r="BM161" s="186" t="s">
        <v>248</v>
      </c>
      <c r="BN161" s="186" t="s">
        <v>248</v>
      </c>
      <c r="BO161" s="186" t="s">
        <v>248</v>
      </c>
      <c r="BP161" s="186">
        <v>2</v>
      </c>
      <c r="BQ161" s="186" t="s">
        <v>248</v>
      </c>
      <c r="BR161" s="186">
        <v>1</v>
      </c>
      <c r="BS161" s="186" t="s">
        <v>248</v>
      </c>
      <c r="BT161" s="186" t="s">
        <v>248</v>
      </c>
      <c r="BU161" s="186" t="s">
        <v>248</v>
      </c>
      <c r="BV161" s="186" t="s">
        <v>248</v>
      </c>
      <c r="BW161" s="186" t="s">
        <v>248</v>
      </c>
      <c r="BX161" s="186" t="s">
        <v>248</v>
      </c>
      <c r="BY161" s="186" t="s">
        <v>248</v>
      </c>
      <c r="BZ161" s="186" t="s">
        <v>248</v>
      </c>
      <c r="CA161" s="186">
        <v>1</v>
      </c>
      <c r="CB161" s="186" t="s">
        <v>248</v>
      </c>
      <c r="CC161" s="186">
        <v>2</v>
      </c>
      <c r="CD161" s="186">
        <v>2</v>
      </c>
      <c r="CE161" s="186" t="s">
        <v>248</v>
      </c>
      <c r="CF161" s="186" t="s">
        <v>248</v>
      </c>
      <c r="CG161" s="186">
        <v>1</v>
      </c>
      <c r="CH161" s="186" t="s">
        <v>248</v>
      </c>
      <c r="CI161" s="186" t="s">
        <v>248</v>
      </c>
      <c r="CJ161" s="186" t="s">
        <v>248</v>
      </c>
      <c r="CK161" s="186" t="s">
        <v>248</v>
      </c>
      <c r="CL161" s="186" t="s">
        <v>248</v>
      </c>
      <c r="CM161" s="186" t="s">
        <v>248</v>
      </c>
      <c r="CN161" s="186" t="s">
        <v>248</v>
      </c>
      <c r="CO161" s="186" t="s">
        <v>248</v>
      </c>
      <c r="CP161" s="186" t="s">
        <v>248</v>
      </c>
      <c r="CQ161" s="186" t="s">
        <v>248</v>
      </c>
      <c r="CR161" s="186" t="s">
        <v>248</v>
      </c>
      <c r="CS161" s="186" t="s">
        <v>248</v>
      </c>
      <c r="CT161" s="186" t="s">
        <v>248</v>
      </c>
      <c r="CU161" s="186" t="s">
        <v>248</v>
      </c>
      <c r="CV161" s="186" t="s">
        <v>248</v>
      </c>
      <c r="CW161" s="186">
        <v>2</v>
      </c>
      <c r="CX161" s="186" t="s">
        <v>248</v>
      </c>
      <c r="CY161" s="186" t="s">
        <v>248</v>
      </c>
      <c r="CZ161" s="186" t="s">
        <v>248</v>
      </c>
      <c r="DA161" s="186" t="s">
        <v>248</v>
      </c>
      <c r="DB161" s="186" t="s">
        <v>248</v>
      </c>
      <c r="DC161" s="186" t="s">
        <v>248</v>
      </c>
      <c r="DD161" s="186" t="s">
        <v>248</v>
      </c>
      <c r="DE161" s="186" t="s">
        <v>248</v>
      </c>
      <c r="DF161" s="186">
        <v>1</v>
      </c>
      <c r="DG161" s="186" t="s">
        <v>248</v>
      </c>
      <c r="DH161" s="186" t="s">
        <v>248</v>
      </c>
      <c r="DI161" s="186" t="s">
        <v>248</v>
      </c>
      <c r="DJ161" s="186" t="s">
        <v>248</v>
      </c>
      <c r="DK161" s="186" t="s">
        <v>248</v>
      </c>
      <c r="DL161" s="186" t="s">
        <v>248</v>
      </c>
      <c r="DM161" s="186" t="s">
        <v>248</v>
      </c>
      <c r="DN161" s="186" t="s">
        <v>248</v>
      </c>
      <c r="DO161" s="186" t="s">
        <v>248</v>
      </c>
      <c r="DP161" s="186" t="s">
        <v>248</v>
      </c>
      <c r="DQ161" s="186" t="s">
        <v>248</v>
      </c>
      <c r="DR161" s="186" t="s">
        <v>248</v>
      </c>
      <c r="DS161" s="186" t="s">
        <v>248</v>
      </c>
      <c r="DT161" s="186" t="s">
        <v>248</v>
      </c>
      <c r="DU161" s="186" t="s">
        <v>248</v>
      </c>
      <c r="DV161" s="186" t="s">
        <v>248</v>
      </c>
      <c r="DW161" s="186" t="s">
        <v>248</v>
      </c>
      <c r="DX161" s="186" t="s">
        <v>248</v>
      </c>
      <c r="DY161" s="186" t="s">
        <v>248</v>
      </c>
      <c r="DZ161" s="186" t="s">
        <v>248</v>
      </c>
      <c r="EA161" s="186" t="s">
        <v>248</v>
      </c>
      <c r="EB161" s="186" t="s">
        <v>248</v>
      </c>
      <c r="EC161" s="186" t="s">
        <v>248</v>
      </c>
      <c r="ED161" s="186" t="s">
        <v>248</v>
      </c>
      <c r="EE161" s="186" t="s">
        <v>248</v>
      </c>
      <c r="EF161" s="186" t="s">
        <v>248</v>
      </c>
      <c r="EG161" s="186" t="s">
        <v>248</v>
      </c>
      <c r="EH161" s="186" t="s">
        <v>248</v>
      </c>
      <c r="EI161" s="186" t="s">
        <v>248</v>
      </c>
      <c r="EJ161" s="186" t="s">
        <v>248</v>
      </c>
      <c r="EK161" s="186" t="s">
        <v>248</v>
      </c>
      <c r="EL161" s="184" t="s">
        <v>248</v>
      </c>
      <c r="EM161" s="184" t="s">
        <v>248</v>
      </c>
      <c r="EN161" s="184" t="s">
        <v>248</v>
      </c>
      <c r="EO161" s="186" t="s">
        <v>248</v>
      </c>
      <c r="EP161" s="186" t="s">
        <v>248</v>
      </c>
      <c r="EQ161" s="186" t="s">
        <v>248</v>
      </c>
      <c r="ER161" s="186" t="s">
        <v>248</v>
      </c>
      <c r="ES161" s="186" t="s">
        <v>248</v>
      </c>
      <c r="ET161" s="186" t="s">
        <v>248</v>
      </c>
      <c r="EU161" s="186" t="s">
        <v>248</v>
      </c>
      <c r="EV161" s="186" t="s">
        <v>248</v>
      </c>
      <c r="EW161" s="186" t="s">
        <v>248</v>
      </c>
      <c r="EX161" s="186" t="s">
        <v>248</v>
      </c>
      <c r="EY161" s="186" t="s">
        <v>248</v>
      </c>
      <c r="EZ161" s="186" t="s">
        <v>248</v>
      </c>
      <c r="FA161" s="186" t="s">
        <v>248</v>
      </c>
      <c r="FB161" s="186" t="s">
        <v>248</v>
      </c>
      <c r="FC161" s="186" t="s">
        <v>248</v>
      </c>
      <c r="FD161" s="186" t="s">
        <v>248</v>
      </c>
      <c r="FE161" s="186" t="s">
        <v>248</v>
      </c>
      <c r="FF161" s="186" t="s">
        <v>248</v>
      </c>
      <c r="FG161" s="186" t="s">
        <v>248</v>
      </c>
      <c r="FH161" s="186" t="s">
        <v>248</v>
      </c>
      <c r="FI161" s="186" t="s">
        <v>248</v>
      </c>
      <c r="FJ161" s="186" t="s">
        <v>248</v>
      </c>
      <c r="FK161" s="186" t="s">
        <v>248</v>
      </c>
      <c r="FL161" s="186" t="s">
        <v>248</v>
      </c>
      <c r="FM161" s="186" t="s">
        <v>248</v>
      </c>
      <c r="FN161" s="186"/>
      <c r="FO161" s="186"/>
      <c r="FP161" s="186"/>
      <c r="FQ161" s="187" t="s">
        <v>248</v>
      </c>
      <c r="FR161" s="187" t="s">
        <v>248</v>
      </c>
      <c r="FS161" s="186">
        <v>2</v>
      </c>
      <c r="FT161" s="186">
        <v>2</v>
      </c>
      <c r="FU161" s="186">
        <v>1</v>
      </c>
      <c r="FV161" s="186">
        <v>1</v>
      </c>
      <c r="FW161" s="186">
        <v>1</v>
      </c>
      <c r="FX161" s="186">
        <v>2</v>
      </c>
      <c r="FY161" s="186">
        <v>2</v>
      </c>
      <c r="FZ161" s="186">
        <v>2</v>
      </c>
      <c r="GA161" s="186" t="s">
        <v>248</v>
      </c>
      <c r="GB161" s="186" t="s">
        <v>248</v>
      </c>
      <c r="GC161" s="186">
        <v>2</v>
      </c>
      <c r="GD161" s="186">
        <v>1</v>
      </c>
      <c r="GE161" s="186" t="s">
        <v>248</v>
      </c>
      <c r="GF161" s="186" t="s">
        <v>248</v>
      </c>
      <c r="GG161" s="186" t="s">
        <v>248</v>
      </c>
      <c r="GH161" s="186" t="s">
        <v>248</v>
      </c>
      <c r="GI161" s="186" t="s">
        <v>248</v>
      </c>
      <c r="GJ161" s="186" t="s">
        <v>248</v>
      </c>
      <c r="GK161" s="186" t="s">
        <v>248</v>
      </c>
      <c r="GL161" s="186" t="s">
        <v>248</v>
      </c>
      <c r="GM161" s="186" t="s">
        <v>248</v>
      </c>
      <c r="GN161" s="186" t="s">
        <v>248</v>
      </c>
      <c r="GO161" s="186" t="s">
        <v>248</v>
      </c>
      <c r="GP161" s="186" t="s">
        <v>248</v>
      </c>
      <c r="GQ161" s="186" t="s">
        <v>248</v>
      </c>
      <c r="GR161" s="186" t="s">
        <v>248</v>
      </c>
      <c r="GS161" s="186" t="s">
        <v>248</v>
      </c>
      <c r="GT161" s="186" t="s">
        <v>248</v>
      </c>
      <c r="GU161" s="186" t="s">
        <v>248</v>
      </c>
      <c r="GV161" s="186" t="s">
        <v>248</v>
      </c>
      <c r="GW161" s="186" t="s">
        <v>248</v>
      </c>
      <c r="GX161" s="186" t="s">
        <v>248</v>
      </c>
      <c r="GY161" s="186" t="s">
        <v>248</v>
      </c>
      <c r="GZ161" s="261" t="s">
        <v>248</v>
      </c>
      <c r="HA161" s="261" t="s">
        <v>248</v>
      </c>
      <c r="HB161" s="188">
        <f>SUM(G161:GE161)</f>
        <v>43</v>
      </c>
    </row>
    <row r="162" spans="1:210" ht="24.9" customHeight="1" thickBot="1" x14ac:dyDescent="0.35">
      <c r="A162" s="108" t="str">
        <f>A161</f>
        <v>Prod.-Q-3</v>
      </c>
      <c r="B162" s="108" t="str">
        <f>B161</f>
        <v>Pracownik Produkcji</v>
      </c>
      <c r="C162" s="108" t="str">
        <f>C161</f>
        <v>PB</v>
      </c>
      <c r="D162" s="108">
        <f>D161</f>
        <v>498</v>
      </c>
      <c r="E162" s="395"/>
      <c r="F162" s="189" t="s">
        <v>375</v>
      </c>
      <c r="G162" s="192">
        <f>IF(INDEX(tab_MinKomp[Przepisy BHP / BHP Vorschriften],MATCH($B161,tab_MinKomp[[Stanowisko / Position ]:[Stanowisko / Position ]],0))="n/a","n/a",G161-INDEX(tab_MinKomp[Przepisy BHP / BHP Vorschriften],MATCH($B161,tab_MinKomp[[Stanowisko / Position ]:[Stanowisko / Position ]],0)))</f>
        <v>0</v>
      </c>
      <c r="H162" s="193">
        <f>IF(INDEX(tab_MinKomp[Przepisy PPOŻ / Brandschutzbestimmungen],MATCH($B161,tab_MinKomp[[Stanowisko / Position ]:[Stanowisko / Position ]],0))="n/a","n/a",H161-INDEX(tab_MinKomp[Przepisy PPOŻ / Brandschutzbestimmungen],MATCH($B161,tab_MinKomp[[Stanowisko / Position ]:[Stanowisko / Position ]],0)))</f>
        <v>0</v>
      </c>
      <c r="I162" s="193">
        <f>IF(INDEX(tab_MinKomp[Ryzyko zawodowe na stanowiskach pracyv/ Berufliche Risiken an Arbeitsstellen],MATCH($B161,tab_MinKomp[[Stanowisko / Position ]:[Stanowisko / Position ]],0))="n/a","n/a",I161-INDEX(tab_MinKomp[Ryzyko zawodowe na stanowiskach pracyv/ Berufliche Risiken an Arbeitsstellen],MATCH($B161,tab_MinKomp[[Stanowisko / Position ]:[Stanowisko / Position ]],0)))</f>
        <v>0</v>
      </c>
      <c r="J162" s="193">
        <f>IF(INDEX(tab_MinKomp[Gospodarka substancjami niebezpiecznymi / Gefahrstoffmanagement],MATCH($B161,tab_MinKomp[[Stanowisko / Position ]:[Stanowisko / Position ]],0))="n/a","n/a",J161-INDEX(tab_MinKomp[Gospodarka substancjami niebezpiecznymi / Gefahrstoffmanagement],MATCH($B161,tab_MinKomp[[Stanowisko / Position ]:[Stanowisko / Position ]],0)))</f>
        <v>0</v>
      </c>
      <c r="K162" s="193">
        <f>IF(INDEX(tab_MinKomp[Gospodarka odpadami / Abfallwirtschaft],MATCH($B161,tab_MinKomp[[Stanowisko / Position ]:[Stanowisko / Position ]],0))="n/a","n/a",K161-INDEX(tab_MinKomp[Gospodarka odpadami / Abfallwirtschaft],MATCH($B161,tab_MinKomp[[Stanowisko / Position ]:[Stanowisko / Position ]],0)))</f>
        <v>0</v>
      </c>
      <c r="L162" s="194" t="str">
        <f>IF(INDEX(tab_MinKomp[Przepisy kodeksu pracy / Bestimmungen des Arbeitsgesetzes],MATCH($B161,tab_MinKomp[[Stanowisko / Position ]:[Stanowisko / Position ]],0))="n/a","n/a",L161-INDEX(tab_MinKomp[Przepisy kodeksu pracy / Bestimmungen des Arbeitsgesetzes],MATCH($B161,tab_MinKomp[[Stanowisko / Position ]:[Stanowisko / Position ]],0)))</f>
        <v>n/a</v>
      </c>
      <c r="M162" s="195" t="str">
        <f>IF(INDEX(tab_MinKomp[Przepisy o ub.społ. ZUS  / Sozialversicherungsvorschriften],MATCH($B161,tab_MinKomp[[Stanowisko / Position ]:[Stanowisko / Position ]],0))="n/a","n/a",M161-INDEX(tab_MinKomp[Przepisy o ub.społ. ZUS  / Sozialversicherungsvorschriften],MATCH($B161,tab_MinKomp[[Stanowisko / Position ]:[Stanowisko / Position ]],0)))</f>
        <v>n/a</v>
      </c>
      <c r="N162" s="194" t="str">
        <f>IF(INDEX(tab_MinKomp[PRZEPISY O PDOF /persönlich Einkommensteuergesetz ],MATCH($B161,tab_MinKomp[[Stanowisko / Position ]:[Stanowisko / Position ]],0))="n/a","n/a",N161-INDEX(tab_MinKomp[PRZEPISY O PDOF /persönlich Einkommensteuergesetz ],MATCH($B161,tab_MinKomp[[Stanowisko / Position ]:[Stanowisko / Position ]],0)))</f>
        <v>n/a</v>
      </c>
      <c r="O162" s="194">
        <f>IF(INDEX(tab_MinKomp[Regulamin pracy / Arbeitsordnung],MATCH($B161,tab_MinKomp[[Stanowisko / Position ]:[Stanowisko / Position ]],0))="n/a","n/a",O161-INDEX(tab_MinKomp[Regulamin pracy / Arbeitsordnung],MATCH($B161,tab_MinKomp[[Stanowisko / Position ]:[Stanowisko / Position ]],0)))</f>
        <v>0</v>
      </c>
      <c r="P162" s="194">
        <f>IF(INDEX(tab_MinKomp[Regulamin wynagradzania / Vergütungsordnung],MATCH($B161,tab_MinKomp[[Stanowisko / Position ]:[Stanowisko / Position ]],0))="n/a","n/a",P161-INDEX(tab_MinKomp[Regulamin wynagradzania / Vergütungsordnung],MATCH($B161,tab_MinKomp[[Stanowisko / Position ]:[Stanowisko / Position ]],0)))</f>
        <v>0</v>
      </c>
      <c r="Q162" s="194" t="str">
        <f>IF(INDEX(tab_MinKomp[System R2PŁATNIK PRO: Płace / Lohnabrechnung],MATCH($B161,tab_MinKomp[[Stanowisko / Position ]:[Stanowisko / Position ]],0))="n/a","n/a",Q161-INDEX(tab_MinKomp[System R2PŁATNIK PRO: Płace / Lohnabrechnung],MATCH($B161,tab_MinKomp[[Stanowisko / Position ]:[Stanowisko / Position ]],0)))</f>
        <v>n/a</v>
      </c>
      <c r="R162" s="194" t="str">
        <f>IF(INDEX(tab_MinKomp[SystemR2PŁATNIK PRO: KADRY / Personaldaten],MATCH($B161,tab_MinKomp[[Stanowisko / Position ]:[Stanowisko / Position ]],0))="n/a","n/a",R161-INDEX(tab_MinKomp[SystemR2PŁATNIK PRO: KADRY / Personaldaten],MATCH($B161,tab_MinKomp[[Stanowisko / Position ]:[Stanowisko / Position ]],0)))</f>
        <v>n/a</v>
      </c>
      <c r="S162" s="194" t="str">
        <f>IF(INDEX(tab_MinKomp[SYSTEM R2PŁATNIK PRO: zarządzanie pracownikami / Arbeitsverwaltung],MATCH($B161,tab_MinKomp[[Stanowisko / Position ]:[Stanowisko / Position ]],0))="n/a","n/a",S161-INDEX(tab_MinKomp[SYSTEM R2PŁATNIK PRO: zarządzanie pracownikami / Arbeitsverwaltung],MATCH($B161,tab_MinKomp[[Stanowisko / Position ]:[Stanowisko / Position ]],0)))</f>
        <v>n/a</v>
      </c>
      <c r="T162" s="194" t="str">
        <f>IF(INDEX(tab_MinKomp[Doradztwo, wsparcie personalne / Personalberatung und Unterstützung],MATCH($B161,tab_MinKomp[[Stanowisko / Position ]:[Stanowisko / Position ]],0))="n/a","n/a",T161-INDEX(tab_MinKomp[Doradztwo, wsparcie personalne / Personalberatung und Unterstützung],MATCH($B161,tab_MinKomp[[Stanowisko / Position ]:[Stanowisko / Position ]],0)))</f>
        <v>n/a</v>
      </c>
      <c r="U162" s="194" t="str">
        <f>IF(INDEX(tab_MinKomp[Przepisy o podatku VAT / MwSt.- Gesetz],MATCH($B161,tab_MinKomp[[Stanowisko / Position ]:[Stanowisko / Position ]],0))="n/a","n/a",U161-INDEX(tab_MinKomp[Przepisy o podatku VAT / MwSt.- Gesetz],MATCH($B161,tab_MinKomp[[Stanowisko / Position ]:[Stanowisko / Position ]],0)))</f>
        <v>n/a</v>
      </c>
      <c r="V162" s="194" t="str">
        <f>IF(INDEX(tab_MinKomp[PrzepisyPDOP / geschäftlich Einkommensteuergesetz],MATCH($B161,tab_MinKomp[[Stanowisko / Position ]:[Stanowisko / Position ]],0))="n/a","n/a",V161-INDEX(tab_MinKomp[PrzepisyPDOP / geschäftlich Einkommensteuergesetz],MATCH($B161,tab_MinKomp[[Stanowisko / Position ]:[Stanowisko / Position ]],0)))</f>
        <v>n/a</v>
      </c>
      <c r="W162" s="194" t="str">
        <f>IF(INDEX(tab_MinKomp[System BAAN / FINANSE (FIBU)],MATCH($B161,tab_MinKomp[[Stanowisko / Position ]:[Stanowisko / Position ]],0))="n/a","n/a",W161-INDEX(tab_MinKomp[System BAAN / FINANSE (FIBU)],MATCH($B161,tab_MinKomp[[Stanowisko / Position ]:[Stanowisko / Position ]],0)))</f>
        <v>n/a</v>
      </c>
      <c r="X162" s="194" t="str">
        <f>IF(INDEX(tab_MinKomp[Systemy pomocnicze / Hilfssysteme(STOCKPROGRAM, KALK2000 etc.)],MATCH($B161,tab_MinKomp[[Stanowisko / Position ]:[Stanowisko / Position ]],0))="n/a","n/a",X161-INDEX(tab_MinKomp[Systemy pomocnicze / Hilfssysteme(STOCKPROGRAM, KALK2000 etc.)],MATCH($B161,tab_MinKomp[[Stanowisko / Position ]:[Stanowisko / Position ]],0)))</f>
        <v>n/a</v>
      </c>
      <c r="Y162" s="194" t="str">
        <f>IF(INDEX(tab_MinKomp[Polityka rachunkowości / Buchführungspolitik],MATCH($B161,tab_MinKomp[[Stanowisko / Position ]:[Stanowisko / Position ]],0))="n/a","n/a",Y161-INDEX(tab_MinKomp[Polityka rachunkowości / Buchführungspolitik],MATCH($B161,tab_MinKomp[[Stanowisko / Position ]:[Stanowisko / Position ]],0)))</f>
        <v>n/a</v>
      </c>
      <c r="Z162" s="194" t="str">
        <f>IF(INDEX(tab_MinKomp[Ustawa o rachunkowości / Rechnungslegungsgesetz],MATCH($B161,tab_MinKomp[[Stanowisko / Position ]:[Stanowisko / Position ]],0))="n/a","n/a",Z161-INDEX(tab_MinKomp[Ustawa o rachunkowości / Rechnungslegungsgesetz],MATCH($B161,tab_MinKomp[[Stanowisko / Position ]:[Stanowisko / Position ]],0)))</f>
        <v>n/a</v>
      </c>
      <c r="AA162" s="194" t="str">
        <f>IF(INDEX(tab_MinKomp[WORKFLOW - TS-100],MATCH($B161,tab_MinKomp[[Stanowisko / Position ]:[Stanowisko / Position ]],0))="n/a","n/a",AA161-INDEX(tab_MinKomp[WORKFLOW - TS-100],MATCH($B161,tab_MinKomp[[Stanowisko / Position ]:[Stanowisko / Position ]],0)))</f>
        <v>n/a</v>
      </c>
      <c r="AB162" s="194" t="str">
        <f>IF(INDEX(tab_MinKomp[WORKFLOW - SFMS],MATCH($B161,tab_MinKomp[[Stanowisko / Position ]:[Stanowisko / Position ]],0))="n/a","n/a",AB161-INDEX(tab_MinKomp[WORKFLOW - SFMS],MATCH($B161,tab_MinKomp[[Stanowisko / Position ]:[Stanowisko / Position ]],0)))</f>
        <v>n/a</v>
      </c>
      <c r="AC162" s="194" t="str">
        <f>IF(INDEX(tab_MinKomp[System ISO 9001:2015],MATCH($B161,tab_MinKomp[[Stanowisko / Position ]:[Stanowisko / Position ]],0))="n/a","n/a",AC161-INDEX(tab_MinKomp[System ISO 9001:2015],MATCH($B161,tab_MinKomp[[Stanowisko / Position ]:[Stanowisko / Position ]],0)))</f>
        <v>n/a</v>
      </c>
      <c r="AD162" s="194" t="str">
        <f>IF(INDEX(tab_MinKomp[System ISO 9001:2015],MATCH($B161,tab_MinKomp[[Stanowisko / Position ]:[Stanowisko / Position ]],0))="n/a","n/a",AD161-INDEX(tab_MinKomp[System ISO 9001:2015],MATCH($B161,tab_MinKomp[[Stanowisko / Position ]:[Stanowisko / Position ]],0)))</f>
        <v>n/a</v>
      </c>
      <c r="AE162" s="194" t="str">
        <f>IF(INDEX(tab_MinKomp[System ISO 9001:2015],MATCH($B161,tab_MinKomp[[Stanowisko / Position ]:[Stanowisko / Position ]],0))="n/a","n/a",AE161-INDEX(tab_MinKomp[System ISO 9001:2015],MATCH($B161,tab_MinKomp[[Stanowisko / Position ]:[Stanowisko / Position ]],0)))</f>
        <v>n/a</v>
      </c>
      <c r="AF162" s="194" t="str">
        <f>IF(INDEX(tab_MinKomp[System ISO 9001:2015],MATCH($B161,tab_MinKomp[[Stanowisko / Position ]:[Stanowisko / Position ]],0))="n/a","n/a",AF161-INDEX(tab_MinKomp[System ISO 9001:2015],MATCH($B161,tab_MinKomp[[Stanowisko / Position ]:[Stanowisko / Position ]],0)))</f>
        <v>n/a</v>
      </c>
      <c r="AG162" s="194" t="str">
        <f>IF(INDEX(tab_MinKomp[Wymagania VDA 6.3 Process / Forderungen],MATCH($B161,tab_MinKomp[[Stanowisko / Position ]:[Stanowisko / Position ]],0))="n/a","n/a",AG161-INDEX(tab_MinKomp[Wymagania VDA 6.3 Process / Forderungen],MATCH($B161,tab_MinKomp[[Stanowisko / Position ]:[Stanowisko / Position ]],0)))</f>
        <v>n/a</v>
      </c>
      <c r="AH162" s="194" t="str">
        <f>IF(INDEX(tab_MinKomp[Wymagania VDA 6.5 Product / Forderungen],MATCH($B161,tab_MinKomp[[Stanowisko / Position ]:[Stanowisko / Position ]],0))="n/a","n/a",AH161-INDEX(tab_MinKomp[Wymagania VDA 6.5 Product / Forderungen],MATCH($B161,tab_MinKomp[[Stanowisko / Position ]:[Stanowisko / Position ]],0)))</f>
        <v>n/a</v>
      </c>
      <c r="AI162" s="194" t="str">
        <f>IF(INDEX(tab_MinKomp[System ISO 9001:2015],MATCH($B161,tab_MinKomp[[Stanowisko / Position ]:[Stanowisko / Position ]],0))="n/a","n/a",AI161-INDEX(tab_MinKomp[System ISO 9001:2015],MATCH($B161,tab_MinKomp[[Stanowisko / Position ]:[Stanowisko / Position ]],0)))</f>
        <v>n/a</v>
      </c>
      <c r="AJ162" s="194" t="str">
        <f>IF(INDEX(tab_MinKomp[Auditor systemu ISO 17021:2018],MATCH($B161,tab_MinKomp[[Stanowisko / Position ]:[Stanowisko / Position ]],0))="n/a","n/a",AJ161-INDEX(tab_MinKomp[Auditor systemu ISO 17021:2018],MATCH($B161,tab_MinKomp[[Stanowisko / Position ]:[Stanowisko / Position ]],0)))</f>
        <v>n/a</v>
      </c>
      <c r="AK162" s="194" t="str">
        <f>IF(INDEX(tab_MinKomp[Pełnomocnik systemu / Systemvertreter],MATCH($B161,tab_MinKomp[[Stanowisko / Position ]:[Stanowisko / Position ]],0))="n/a","n/a",AK161-INDEX(tab_MinKomp[Pełnomocnik systemu / Systemvertreter],MATCH($B161,tab_MinKomp[[Stanowisko / Position ]:[Stanowisko / Position ]],0)))</f>
        <v>n/a</v>
      </c>
      <c r="AL162" s="194">
        <f>IF(INDEX(tab_MinKomp[Polityka Etyczna - Compliance],MATCH($B161,tab_MinKomp[[Stanowisko / Position ]:[Stanowisko / Position ]],0))="n/a","n/a",AL161-INDEX(tab_MinKomp[Polityka Etyczna - Compliance],MATCH($B161,tab_MinKomp[[Stanowisko / Position ]:[Stanowisko / Position ]],0)))</f>
        <v>0</v>
      </c>
      <c r="AM162" s="194" t="str">
        <f>IF(INDEX(tab_MinKomp[WDRAŻANIE NOWYCH PROJEKTÓW/ PROCEDURA CTM],MATCH($B161,tab_MinKomp[[Stanowisko / Position ]:[Stanowisko / Position ]],0))="n/a","n/a",AM161-INDEX(tab_MinKomp[WDRAŻANIE NOWYCH PROJEKTÓW/ PROCEDURA CTM],MATCH($B161,tab_MinKomp[[Stanowisko / Position ]:[Stanowisko / Position ]],0)))</f>
        <v>n/a</v>
      </c>
      <c r="AN162" s="194" t="str">
        <f>IF(INDEX(tab_MinKomp[KAMIENIE MILOWE MSL/PIFF],MATCH($B161,tab_MinKomp[[Stanowisko / Position ]:[Stanowisko / Position ]],0))="n/a","n/a",AN161-INDEX(tab_MinKomp[KAMIENIE MILOWE MSL/PIFF],MATCH($B161,tab_MinKomp[[Stanowisko / Position ]:[Stanowisko / Position ]],0)))</f>
        <v>n/a</v>
      </c>
      <c r="AO162" s="194">
        <f>IF(INDEX(tab_MinKomp[CP],MATCH($B161,tab_MinKomp[[Stanowisko / Position ]:[Stanowisko / Position ]],0))="n/a","n/a",AO161-INDEX(tab_MinKomp[CP],MATCH($B161,tab_MinKomp[[Stanowisko / Position ]:[Stanowisko / Position ]],0)))</f>
        <v>0</v>
      </c>
      <c r="AP162" s="194" t="str">
        <f>IF(INDEX(tab_MinKomp[FMEA],MATCH($B161,tab_MinKomp[[Stanowisko / Position ]:[Stanowisko / Position ]],0))="n/a","n/a",AP161-INDEX(tab_MinKomp[FMEA],MATCH($B161,tab_MinKomp[[Stanowisko / Position ]:[Stanowisko / Position ]],0)))</f>
        <v>n/a</v>
      </c>
      <c r="AQ162" s="194">
        <f>IF(INDEX(tab_MinKomp[FLOW CHART],MATCH($B161,tab_MinKomp[[Stanowisko / Position ]:[Stanowisko / Position ]],0))="n/a","n/a",AQ161-INDEX(tab_MinKomp[FLOW CHART],MATCH($B161,tab_MinKomp[[Stanowisko / Position ]:[Stanowisko / Position ]],0)))</f>
        <v>0</v>
      </c>
      <c r="AR162" s="194" t="str">
        <f>IF(INDEX(tab_MinKomp[APQP],MATCH($B161,tab_MinKomp[[Stanowisko / Position ]:[Stanowisko / Position ]],0))="n/a","n/a",AR161-INDEX(tab_MinKomp[APQP],MATCH($B161,tab_MinKomp[[Stanowisko / Position ]:[Stanowisko / Position ]],0)))</f>
        <v>n/a</v>
      </c>
      <c r="AS162" s="194" t="str">
        <f>IF(INDEX(tab_MinKomp[MSA],MATCH($B161,tab_MinKomp[[Stanowisko / Position ]:[Stanowisko / Position ]],0))="n/a","n/a",AS161-INDEX(tab_MinKomp[MSA],MATCH($B161,tab_MinKomp[[Stanowisko / Position ]:[Stanowisko / Position ]],0)))</f>
        <v>n/a</v>
      </c>
      <c r="AT162" s="194" t="str">
        <f>IF(INDEX(tab_MinKomp[SPC],MATCH($B161,tab_MinKomp[[Stanowisko / Position ]:[Stanowisko / Position ]],0))="n/a","n/a",AT161-INDEX(tab_MinKomp[SPC],MATCH($B161,tab_MinKomp[[Stanowisko / Position ]:[Stanowisko / Position ]],0)))</f>
        <v>n/a</v>
      </c>
      <c r="AU162" s="194" t="str">
        <f>IF(INDEX(tab_MinKomp[CSR (SPECYFICZNE WYMAGANIA KLIENTA)],MATCH($B161,tab_MinKomp[[Stanowisko / Position ]:[Stanowisko / Position ]],0))="n/a","n/a",AU161-INDEX(tab_MinKomp[CSR (SPECYFICZNE WYMAGANIA KLIENTA)],MATCH($B161,tab_MinKomp[[Stanowisko / Position ]:[Stanowisko / Position ]],0)))</f>
        <v>n/a</v>
      </c>
      <c r="AV162" s="194">
        <f>IF(INDEX(tab_MinKomp[5S],MATCH($B161,tab_MinKomp[[Stanowisko / Position ]:[Stanowisko / Position ]],0))="n/a","n/a",AV161-INDEX(tab_MinKomp[5S],MATCH($B161,tab_MinKomp[[Stanowisko / Position ]:[Stanowisko / Position ]],0)))</f>
        <v>0</v>
      </c>
      <c r="AW162" s="194">
        <f>IF(INDEX(tab_MinKomp[LEAN MANAGEMENT],MATCH($B161,tab_MinKomp[[Stanowisko / Position ]:[Stanowisko / Position ]],0))="n/a","n/a",AW161-INDEX(tab_MinKomp[LEAN MANAGEMENT],MATCH($B161,tab_MinKomp[[Stanowisko / Position ]:[Stanowisko / Position ]],0)))</f>
        <v>0</v>
      </c>
      <c r="AX162" s="194" t="str">
        <f>IF(INDEX(tab_MinKomp[5R],MATCH($B161,tab_MinKomp[[Stanowisko / Position ]:[Stanowisko / Position ]],0))="n/a","n/a",AX161-INDEX(tab_MinKomp[5R],MATCH($B161,tab_MinKomp[[Stanowisko / Position ]:[Stanowisko / Position ]],0)))</f>
        <v>n/a</v>
      </c>
      <c r="AY162" s="194" t="str">
        <f>IF(INDEX(tab_MinKomp[Six Sigma],MATCH($B161,tab_MinKomp[[Stanowisko / Position ]:[Stanowisko / Position ]],0))="n/a","n/a",AY161-INDEX(tab_MinKomp[Six Sigma],MATCH($B161,tab_MinKomp[[Stanowisko / Position ]:[Stanowisko / Position ]],0)))</f>
        <v>n/a</v>
      </c>
      <c r="AZ162" s="194" t="str">
        <f>IF(INDEX(tab_MinKomp[System BAAN / Distribution &amp; Supply Chain],MATCH($B161,tab_MinKomp[[Stanowisko / Position ]:[Stanowisko / Position ]],0))="n/a","n/a",AZ161-INDEX(tab_MinKomp[System BAAN / Distribution &amp; Supply Chain],MATCH($B161,tab_MinKomp[[Stanowisko / Position ]:[Stanowisko / Position ]],0)))</f>
        <v>n/a</v>
      </c>
      <c r="BA162" s="194" t="str">
        <f>IF(INDEX(tab_MinKomp[Gospodarka magazynowa / Lagerverwaltung],MATCH($B161,tab_MinKomp[[Stanowisko / Position ]:[Stanowisko / Position ]],0))="n/a","n/a",BA161-INDEX(tab_MinKomp[Gospodarka magazynowa / Lagerverwaltung],MATCH($B161,tab_MinKomp[[Stanowisko / Position ]:[Stanowisko / Position ]],0)))</f>
        <v>n/a</v>
      </c>
      <c r="BB162" s="194" t="str">
        <f>IF(INDEX(tab_MinKomp[Inwentaryzacja - organizacja i przebieg / Inventurprozess],MATCH($B161,tab_MinKomp[[Stanowisko / Position ]:[Stanowisko / Position ]],0))="n/a","n/a",BB161-INDEX(tab_MinKomp[Inwentaryzacja - organizacja i przebieg / Inventurprozess],MATCH($B161,tab_MinKomp[[Stanowisko / Position ]:[Stanowisko / Position ]],0)))</f>
        <v>n/a</v>
      </c>
      <c r="BC162" s="194" t="str">
        <f>IF(INDEX(tab_MinKomp[Organizacja dostaw / Versorgungsorganisation],MATCH($B161,tab_MinKomp[[Stanowisko / Position ]:[Stanowisko / Position ]],0))="n/a","n/a",BC161-INDEX(tab_MinKomp[Organizacja dostaw / Versorgungsorganisation],MATCH($B161,tab_MinKomp[[Stanowisko / Position ]:[Stanowisko / Position ]],0)))</f>
        <v>n/a</v>
      </c>
      <c r="BD162" s="194" t="str">
        <f>IF(INDEX(tab_MinKomp[Organizacja wysyłek / Organisation von Lieferungen],MATCH($B161,tab_MinKomp[[Stanowisko / Position ]:[Stanowisko / Position ]],0))="n/a","n/a",BD161-INDEX(tab_MinKomp[Organizacja wysyłek / Organisation von Lieferungen],MATCH($B161,tab_MinKomp[[Stanowisko / Position ]:[Stanowisko / Position ]],0)))</f>
        <v>n/a</v>
      </c>
      <c r="BE162" s="194" t="str">
        <f>IF(INDEX(tab_MinKomp[Analiza magazynowa - Program Polen.mdb / Inventuranalyse],MATCH($B161,tab_MinKomp[[Stanowisko / Position ]:[Stanowisko / Position ]],0))="n/a","n/a",BE161-INDEX(tab_MinKomp[Analiza magazynowa - Program Polen.mdb / Inventuranalyse],MATCH($B161,tab_MinKomp[[Stanowisko / Position ]:[Stanowisko / Position ]],0)))</f>
        <v>n/a</v>
      </c>
      <c r="BF162" s="190" t="str">
        <f>IF(INDEX(tab_MinKomp[MMOG (Materials Management Operations Guidelines)],MATCH($B161,tab_MinKomp[[Stanowisko / Position ]:[Stanowisko / Position ]],0))="n/a","n/a",BF161-INDEX(tab_MinKomp[MMOG (Materials Management Operations Guidelines)],MATCH($B161,tab_MinKomp[[Stanowisko / Position ]:[Stanowisko / Position ]],0)))</f>
        <v>n/a</v>
      </c>
      <c r="BG162" s="190" t="str">
        <f>IF(INDEX(tab_MinKomp[GPP],MATCH($B161,tab_MinKomp[[Stanowisko / Position ]:[Stanowisko / Position ]],0))="n/a","n/a",BG161-INDEX(tab_MinKomp[GPP],MATCH($B161,tab_MinKomp[[Stanowisko / Position ]:[Stanowisko / Position ]],0)))</f>
        <v>n/a</v>
      </c>
      <c r="BH162" s="190" t="str">
        <f>IF(INDEX(tab_MinKomp[AIAG (Automotive Industry Action Group)],MATCH($B161,tab_MinKomp[[Stanowisko / Position ]:[Stanowisko / Position ]],0))="n/a","n/a",BH161-INDEX(tab_MinKomp[AIAG (Automotive Industry Action Group)],MATCH($B161,tab_MinKomp[[Stanowisko / Position ]:[Stanowisko / Position ]],0)))</f>
        <v>n/a</v>
      </c>
      <c r="BI162" s="190" t="str">
        <f>IF(INDEX(tab_MinKomp[Super-G disputes],MATCH($B161,tab_MinKomp[[Stanowisko / Position ]:[Stanowisko / Position ]],0))="n/a","n/a",BI161-INDEX(tab_MinKomp[Super-G disputes],MATCH($B161,tab_MinKomp[[Stanowisko / Position ]:[Stanowisko / Position ]],0)))</f>
        <v>n/a</v>
      </c>
      <c r="BJ162" s="190" t="str">
        <f>IF(INDEX(tab_MinKomp[CMMS3/eDDL (Direct Data Link)],MATCH($B161,tab_MinKomp[[Stanowisko / Position ]:[Stanowisko / Position ]],0))="n/a","n/a",BJ161-INDEX(tab_MinKomp[CMMS3/eDDL (Direct Data Link)],MATCH($B161,tab_MinKomp[[Stanowisko / Position ]:[Stanowisko / Position ]],0)))</f>
        <v>n/a</v>
      </c>
      <c r="BK162" s="190" t="str">
        <f>IF(INDEX(tab_MinKomp[MP&amp;L (Material Planning and Logistics)],MATCH($B161,tab_MinKomp[[Stanowisko / Position ]:[Stanowisko / Position ]],0))="n/a","n/a",BK161-INDEX(tab_MinKomp[MP&amp;L (Material Planning and Logistics)],MATCH($B161,tab_MinKomp[[Stanowisko / Position ]:[Stanowisko / Position ]],0)))</f>
        <v>n/a</v>
      </c>
      <c r="BL162" s="190" t="str">
        <f>IF(INDEX(tab_MinKomp[Supplier delivery rating],MATCH($B161,tab_MinKomp[[Stanowisko / Position ]:[Stanowisko / Position ]],0))="n/a","n/a",BL161-INDEX(tab_MinKomp[Supplier delivery rating],MATCH($B161,tab_MinKomp[[Stanowisko / Position ]:[Stanowisko / Position ]],0)))</f>
        <v>n/a</v>
      </c>
      <c r="BM162" s="194" t="str">
        <f>IF(INDEX(tab_MinKomp[Obsługa maszyn KVT / KVT Maschinenbedienung],MATCH($B161,tab_MinKomp[[Stanowisko / Position ]:[Stanowisko / Position ]],0))="n/a","n/a",BM161-INDEX(tab_MinKomp[Obsługa maszyn KVT / KVT Maschinenbedienung],MATCH($B161,tab_MinKomp[[Stanowisko / Position ]:[Stanowisko / Position ]],0)))</f>
        <v>n/a</v>
      </c>
      <c r="BN162" s="194" t="str">
        <f>IF(INDEX(tab_MinKomp[Obsługa maszyn KVT / KVT Maschinenbedienung],MATCH($B161,tab_MinKomp[[Stanowisko / Position ]:[Stanowisko / Position ]],0))="n/a","n/a",BN161-INDEX(tab_MinKomp[Obsługa maszyn KVT / KVT Maschinenbedienung],MATCH($B161,tab_MinKomp[[Stanowisko / Position ]:[Stanowisko / Position ]],0)))</f>
        <v>n/a</v>
      </c>
      <c r="BO162" s="194" t="str">
        <f>IF(INDEX(tab_MinKomp[Obsługa maszyn KVT / KVT Maschinenbedienung],MATCH($B161,tab_MinKomp[[Stanowisko / Position ]:[Stanowisko / Position ]],0))="n/a","n/a",BO161-INDEX(tab_MinKomp[Obsługa maszyn KVT / KVT Maschinenbedienung],MATCH($B161,tab_MinKomp[[Stanowisko / Position ]:[Stanowisko / Position ]],0)))</f>
        <v>n/a</v>
      </c>
      <c r="BP162" s="194">
        <f>IF(INDEX(tab_MinKomp[Obsługa maszyn Novapax / Novapax Maschinenbedienung],MATCH($B161,tab_MinKomp[[Stanowisko / Position ]:[Stanowisko / Position ]],0))="n/a","n/a",BP161-INDEX(tab_MinKomp[Obsługa maszyn Novapax / Novapax Maschinenbedienung],MATCH($B161,tab_MinKomp[[Stanowisko / Position ]:[Stanowisko / Position ]],0)))</f>
        <v>0</v>
      </c>
      <c r="BQ162" s="194" t="str">
        <f>IF(INDEX(tab_MinKomp[Obsługa maszyn Piovan / Piovan Maschinenbedienung],MATCH($B161,tab_MinKomp[[Stanowisko / Position ]:[Stanowisko / Position ]],0))="n/a","n/a",BQ161-INDEX(tab_MinKomp[Obsługa maszyn Piovan / Piovan Maschinenbedienung],MATCH($B161,tab_MinKomp[[Stanowisko / Position ]:[Stanowisko / Position ]],0)))</f>
        <v>n/a</v>
      </c>
      <c r="BR162" s="194">
        <f>IF(INDEX(tab_MinKomp[Eliminacja awarii / Beseitigung von Ausfällen],MATCH($B161,tab_MinKomp[[Stanowisko / Position ]:[Stanowisko / Position ]],0))="n/a","n/a",BR161-INDEX(tab_MinKomp[Eliminacja awarii / Beseitigung von Ausfällen],MATCH($B161,tab_MinKomp[[Stanowisko / Position ]:[Stanowisko / Position ]],0)))</f>
        <v>0</v>
      </c>
      <c r="BS162" s="194" t="str">
        <f>IF(INDEX(tab_MinKomp[Obsługa maszyn Piovan / Piovan Maschinenbedienung],MATCH($B161,tab_MinKomp[[Stanowisko / Position ]:[Stanowisko / Position ]],0))="n/a","n/a",BS161-INDEX(tab_MinKomp[Obsługa maszyn Piovan / Piovan Maschinenbedienung],MATCH($B161,tab_MinKomp[[Stanowisko / Position ]:[Stanowisko / Position ]],0)))</f>
        <v>n/a</v>
      </c>
      <c r="BT162" s="194" t="str">
        <f>IF(INDEX(tab_MinKomp[Obsługa maszyn Piovan / Piovan Maschinenbedienung],MATCH($B161,tab_MinKomp[[Stanowisko / Position ]:[Stanowisko / Position ]],0))="n/a","n/a",BT161-INDEX(tab_MinKomp[Obsługa maszyn Piovan / Piovan Maschinenbedienung],MATCH($B161,tab_MinKomp[[Stanowisko / Position ]:[Stanowisko / Position ]],0)))</f>
        <v>n/a</v>
      </c>
      <c r="BU162" s="194" t="str">
        <f>IF(INDEX(tab_MinKomp[Obsługa maszyn Piovan / Piovan Maschinenbedienung],MATCH($B161,tab_MinKomp[[Stanowisko / Position ]:[Stanowisko / Position ]],0))="n/a","n/a",BU161-INDEX(tab_MinKomp[Obsługa maszyn Piovan / Piovan Maschinenbedienung],MATCH($B161,tab_MinKomp[[Stanowisko / Position ]:[Stanowisko / Position ]],0)))</f>
        <v>n/a</v>
      </c>
      <c r="BV162" s="194" t="str">
        <f>IF(INDEX(tab_MinKomp[Obsługa maszyn Piovan / Piovan Maschinenbedienung],MATCH($B161,tab_MinKomp[[Stanowisko / Position ]:[Stanowisko / Position ]],0))="n/a","n/a",BV161-INDEX(tab_MinKomp[Obsługa maszyn Piovan / Piovan Maschinenbedienung],MATCH($B161,tab_MinKomp[[Stanowisko / Position ]:[Stanowisko / Position ]],0)))</f>
        <v>n/a</v>
      </c>
      <c r="BW162" s="194" t="str">
        <f>IF(INDEX(tab_MinKomp[Obsługa maszyn Piovan / Piovan Maschinenbedienung],MATCH($B161,tab_MinKomp[[Stanowisko / Position ]:[Stanowisko / Position ]],0))="n/a","n/a",BW161-INDEX(tab_MinKomp[Obsługa maszyn Piovan / Piovan Maschinenbedienung],MATCH($B161,tab_MinKomp[[Stanowisko / Position ]:[Stanowisko / Position ]],0)))</f>
        <v>n/a</v>
      </c>
      <c r="BX162" s="194" t="str">
        <f>IF(INDEX(tab_MinKomp[Obsługa maszyn Piovan / Piovan Maschinenbedienung],MATCH($B161,tab_MinKomp[[Stanowisko / Position ]:[Stanowisko / Position ]],0))="n/a","n/a",BX161-INDEX(tab_MinKomp[Obsługa maszyn Piovan / Piovan Maschinenbedienung],MATCH($B161,tab_MinKomp[[Stanowisko / Position ]:[Stanowisko / Position ]],0)))</f>
        <v>n/a</v>
      </c>
      <c r="BY162" s="194" t="str">
        <f>IF(INDEX(tab_MinKomp[Obsługa maszyn Engel / Engel Maschinenbedienung],MATCH($B161,tab_MinKomp[[Stanowisko / Position ]:[Stanowisko / Position ]],0))="n/a","n/a",BY161-INDEX(tab_MinKomp[Obsługa maszyn Engel / Engel Maschinenbedienung],MATCH($B161,tab_MinKomp[[Stanowisko / Position ]:[Stanowisko / Position ]],0)))</f>
        <v>n/a</v>
      </c>
      <c r="BZ162" s="194" t="str">
        <f>IF(INDEX(tab_MinKomp[Obsługa maszyn Engel / Engel Maschinenbedienung],MATCH($B161,tab_MinKomp[[Stanowisko / Position ]:[Stanowisko / Position ]],0))="n/a","n/a",BZ161-INDEX(tab_MinKomp[Obsługa maszyn Engel / Engel Maschinenbedienung],MATCH($B161,tab_MinKomp[[Stanowisko / Position ]:[Stanowisko / Position ]],0)))</f>
        <v>n/a</v>
      </c>
      <c r="CA162" s="194">
        <f>IF(INDEX(tab_MinKomp[Eliminacja awarii / Beseitigung von Ausfällen],MATCH($B161,tab_MinKomp[[Stanowisko / Position ]:[Stanowisko / Position ]],0))="n/a","n/a",CA161-INDEX(tab_MinKomp[Eliminacja awarii / Beseitigung von Ausfällen],MATCH($B161,tab_MinKomp[[Stanowisko / Position ]:[Stanowisko / Position ]],0)))</f>
        <v>0</v>
      </c>
      <c r="CB162" s="194" t="str">
        <f>IF(INDEX(tab_MinKomp[Obsługa maszyn ASL / ASL Maschinenbedienung],MATCH($B161,tab_MinKomp[[Stanowisko / Position ]:[Stanowisko / Position ]],0))="n/a","n/a",CB161-INDEX(tab_MinKomp[Obsługa maszyn ASL / ASL Maschinenbedienung],MATCH($B161,tab_MinKomp[[Stanowisko / Position ]:[Stanowisko / Position ]],0)))</f>
        <v>n/a</v>
      </c>
      <c r="CC162" s="194">
        <f>IF(INDEX(tab_MinKomp[Obsługa maszyn Novapax / Novapax Maschinenbedienung],MATCH($B161,tab_MinKomp[[Stanowisko / Position ]:[Stanowisko / Position ]],0))="n/a","n/a",CC161-INDEX(tab_MinKomp[Obsługa maszyn Novapax / Novapax Maschinenbedienung],MATCH($B161,tab_MinKomp[[Stanowisko / Position ]:[Stanowisko / Position ]],0)))</f>
        <v>0</v>
      </c>
      <c r="CD162" s="194">
        <f>IF(INDEX(tab_MinKomp[Obsługa maszyn Novapax / Novapax Maschinenbedienung],MATCH($B161,tab_MinKomp[[Stanowisko / Position ]:[Stanowisko / Position ]],0))="n/a","n/a",CD161-INDEX(tab_MinKomp[Obsługa maszyn Novapax / Novapax Maschinenbedienung],MATCH($B161,tab_MinKomp[[Stanowisko / Position ]:[Stanowisko / Position ]],0)))</f>
        <v>0</v>
      </c>
      <c r="CE162" s="194" t="str">
        <f>IF(INDEX(tab_MinKomp[Obsługa maszyn Piovan / Piovan Maschinenbedienung],MATCH($B161,tab_MinKomp[[Stanowisko / Position ]:[Stanowisko / Position ]],0))="n/a","n/a",CE161-INDEX(tab_MinKomp[Obsługa maszyn Piovan / Piovan Maschinenbedienung],MATCH($B161,tab_MinKomp[[Stanowisko / Position ]:[Stanowisko / Position ]],0)))</f>
        <v>n/a</v>
      </c>
      <c r="CF162" s="194" t="str">
        <f>IF(INDEX(tab_MinKomp[Obsługa maszyn Piovan / Piovan Maschinenbedienung],MATCH($B161,tab_MinKomp[[Stanowisko / Position ]:[Stanowisko / Position ]],0))="n/a","n/a",CF161-INDEX(tab_MinKomp[Obsługa maszyn Piovan / Piovan Maschinenbedienung],MATCH($B161,tab_MinKomp[[Stanowisko / Position ]:[Stanowisko / Position ]],0)))</f>
        <v>n/a</v>
      </c>
      <c r="CG162" s="194">
        <f>IF(INDEX(tab_MinKomp[Eliminacja awarii / Beseitigung von Ausfällen],MATCH($B161,tab_MinKomp[[Stanowisko / Position ]:[Stanowisko / Position ]],0))="n/a","n/a",CG161-INDEX(tab_MinKomp[Eliminacja awarii / Beseitigung von Ausfällen],MATCH($B161,tab_MinKomp[[Stanowisko / Position ]:[Stanowisko / Position ]],0)))</f>
        <v>0</v>
      </c>
      <c r="CH162" s="194" t="str">
        <f>IF(INDEX(tab_MinKomp[Wymagania VDA 6.5 Product / Forderungen],MATCH($B161,tab_MinKomp[[Stanowisko / Position ]:[Stanowisko / Position ]],0))="n/a","n/a",CH161-INDEX(tab_MinKomp[Wymagania VDA 6.5 Product / Forderungen],MATCH($B161,tab_MinKomp[[Stanowisko / Position ]:[Stanowisko / Position ]],0)))</f>
        <v>n/a</v>
      </c>
      <c r="CI162" s="194" t="str">
        <f>IF(INDEX(tab_MinKomp[Wymagania VDA 6.5 Product / Forderungen],MATCH($B161,tab_MinKomp[[Stanowisko / Position ]:[Stanowisko / Position ]],0))="n/a","n/a",CI161-INDEX(tab_MinKomp[Wymagania VDA 6.5 Product / Forderungen],MATCH($B161,tab_MinKomp[[Stanowisko / Position ]:[Stanowisko / Position ]],0)))</f>
        <v>n/a</v>
      </c>
      <c r="CJ162" s="194" t="str">
        <f>IF(INDEX(tab_MinKomp[Wymagania VDA 6.5 Product / Forderungen],MATCH($B161,tab_MinKomp[[Stanowisko / Position ]:[Stanowisko / Position ]],0))="n/a","n/a",CJ161-INDEX(tab_MinKomp[Wymagania VDA 6.5 Product / Forderungen],MATCH($B161,tab_MinKomp[[Stanowisko / Position ]:[Stanowisko / Position ]],0)))</f>
        <v>n/a</v>
      </c>
      <c r="CK162" s="194" t="str">
        <f>IF(INDEX(tab_MinKomp[Wymagania VDA 6.5 Product / Forderungen],MATCH($B161,tab_MinKomp[[Stanowisko / Position ]:[Stanowisko / Position ]],0))="n/a","n/a",CK161-INDEX(tab_MinKomp[Wymagania VDA 6.5 Product / Forderungen],MATCH($B161,tab_MinKomp[[Stanowisko / Position ]:[Stanowisko / Position ]],0)))</f>
        <v>n/a</v>
      </c>
      <c r="CL162" s="194" t="str">
        <f>IF(INDEX(tab_MinKomp[Wymagania VDA 6.5 Product / Forderungen],MATCH($B161,tab_MinKomp[[Stanowisko / Position ]:[Stanowisko / Position ]],0))="n/a","n/a",CL161-INDEX(tab_MinKomp[Wymagania VDA 6.5 Product / Forderungen],MATCH($B161,tab_MinKomp[[Stanowisko / Position ]:[Stanowisko / Position ]],0)))</f>
        <v>n/a</v>
      </c>
      <c r="CM162" s="194" t="str">
        <f>IF(INDEX(tab_MinKomp[Informatyka ogólna (techniczne i systemowe) / Allgemeine IT (Technik und System)],MATCH($B161,tab_MinKomp[[Stanowisko / Position ]:[Stanowisko / Position ]],0))="n/a","n/a",CM161-INDEX(tab_MinKomp[Informatyka ogólna (techniczne i systemowe) / Allgemeine IT (Technik und System)],MATCH($B161,tab_MinKomp[[Stanowisko / Position ]:[Stanowisko / Position ]],0)))</f>
        <v>n/a</v>
      </c>
      <c r="CN162" s="194" t="str">
        <f>IF(INDEX(tab_MinKomp[Sieci komputerowe / Computernetzwerke],MATCH($B161,tab_MinKomp[[Stanowisko / Position ]:[Stanowisko / Position ]],0))="n/a","n/a",CN161-INDEX(tab_MinKomp[Sieci komputerowe / Computernetzwerke],MATCH($B161,tab_MinKomp[[Stanowisko / Position ]:[Stanowisko / Position ]],0)))</f>
        <v>n/a</v>
      </c>
      <c r="CO162" s="194" t="str">
        <f>IF(INDEX(tab_MinKomp[Hardware (komputery PC, drukarki biurowe i etykietowe, telefonia stacjonarna i mobilna) (PC, Drucker, Telefpne, Handys)],MATCH($B161,tab_MinKomp[[Stanowisko / Position ]:[Stanowisko / Position ]],0))="n/a","n/a",CO161-INDEX(tab_MinKomp[Hardware (komputery PC, drukarki biurowe i etykietowe, telefonia stacjonarna i mobilna) (PC, Drucker, Telefpne, Handys)],MATCH($B161,tab_MinKomp[[Stanowisko / Position ]:[Stanowisko / Position ]],0)))</f>
        <v>n/a</v>
      </c>
      <c r="CP162" s="194" t="str">
        <f>IF(INDEX(tab_MinKomp[Software &amp; Systems (MS Office, MS Remote Desktop)],MATCH($B161,tab_MinKomp[[Stanowisko / Position ]:[Stanowisko / Position ]],0))="n/a","n/a",CP161-INDEX(tab_MinKomp[Software &amp; Systems (MS Office, MS Remote Desktop)],MATCH($B161,tab_MinKomp[[Stanowisko / Position ]:[Stanowisko / Position ]],0)))</f>
        <v>n/a</v>
      </c>
      <c r="CQ162" s="194" t="str">
        <f>IF(INDEX(tab_MinKomp[Programowanie obiektowe (PHP) / Objektprogrammierung],MATCH($B161,tab_MinKomp[[Stanowisko / Position ]:[Stanowisko / Position ]],0))="n/a","n/a",CQ161-INDEX(tab_MinKomp[Programowanie obiektowe (PHP) / Objektprogrammierung],MATCH($B161,tab_MinKomp[[Stanowisko / Position ]:[Stanowisko / Position ]],0)))</f>
        <v>n/a</v>
      </c>
      <c r="CR162" s="194" t="str">
        <f>IF(INDEX(tab_MinKomp[Scrum],MATCH($B161,tab_MinKomp[[Stanowisko / Position ]:[Stanowisko / Position ]],0))="n/a","n/a",CR161-INDEX(tab_MinKomp[Scrum],MATCH($B161,tab_MinKomp[[Stanowisko / Position ]:[Stanowisko / Position ]],0)))</f>
        <v>n/a</v>
      </c>
      <c r="CS162" s="194" t="str">
        <f>IF(INDEX(tab_MinKomp[SQL (MySQL)],MATCH($B161,tab_MinKomp[[Stanowisko / Position ]:[Stanowisko / Position ]],0))="n/a","n/a",CS161-INDEX(tab_MinKomp[SQL (MySQL)],MATCH($B161,tab_MinKomp[[Stanowisko / Position ]:[Stanowisko / Position ]],0)))</f>
        <v>n/a</v>
      </c>
      <c r="CT162" s="194" t="str">
        <f>IF(INDEX(tab_MinKomp[Javascript],MATCH($B161,tab_MinKomp[[Stanowisko / Position ]:[Stanowisko / Position ]],0))="n/a","n/a",CT161-INDEX(tab_MinKomp[Javascript],MATCH($B161,tab_MinKomp[[Stanowisko / Position ]:[Stanowisko / Position ]],0)))</f>
        <v>n/a</v>
      </c>
      <c r="CU162" s="194" t="str">
        <f>IF(INDEX(tab_MinKomp[Joomla],MATCH($B161,tab_MinKomp[[Stanowisko / Position ]:[Stanowisko / Position ]],0))="n/a","n/a",CU161-INDEX(tab_MinKomp[Joomla],MATCH($B161,tab_MinKomp[[Stanowisko / Position ]:[Stanowisko / Position ]],0)))</f>
        <v>n/a</v>
      </c>
      <c r="CV162" s="194" t="str">
        <f>IF(INDEX(tab_MinKomp[Bash],MATCH($B161,tab_MinKomp[[Stanowisko / Position ]:[Stanowisko / Position ]],0))="n/a","n/a",CV161-INDEX(tab_MinKomp[Bash],MATCH($B161,tab_MinKomp[[Stanowisko / Position ]:[Stanowisko / Position ]],0)))</f>
        <v>n/a</v>
      </c>
      <c r="CW162" s="194">
        <f>IF(INDEX(tab_MinKomp[Systemy MES (HYDRA / SFMS)],MATCH($B161,tab_MinKomp[[Stanowisko / Position ]:[Stanowisko / Position ]],0))="n/a","n/a",CW161-INDEX(tab_MinKomp[Systemy MES (HYDRA / SFMS)],MATCH($B161,tab_MinKomp[[Stanowisko / Position ]:[Stanowisko / Position ]],0)))</f>
        <v>0</v>
      </c>
      <c r="CX162" s="194" t="str">
        <f>IF(INDEX(tab_MinKomp[HTML / CSS],MATCH($B161,tab_MinKomp[[Stanowisko / Position ]:[Stanowisko / Position ]],0))="n/a","n/a",CX161-INDEX(tab_MinKomp[HTML / CSS],MATCH($B161,tab_MinKomp[[Stanowisko / Position ]:[Stanowisko / Position ]],0)))</f>
        <v>n/a</v>
      </c>
      <c r="CY162" s="194" t="str">
        <f>IF(INDEX(tab_MinKomp[SYSTEM PR],MATCH($B161,tab_MinKomp[[Stanowisko / Position ]:[Stanowisko / Position ]],0))="n/a","n/a",CY161-INDEX(tab_MinKomp[SYSTEM PR],MATCH($B161,tab_MinKomp[[Stanowisko / Position ]:[Stanowisko / Position ]],0)))</f>
        <v>n/a</v>
      </c>
      <c r="CZ162" s="194" t="str">
        <f>IF(INDEX(tab_MinKomp[System Einkauf XP / EBA],MATCH($B161,tab_MinKomp[[Stanowisko / Position ]:[Stanowisko / Position ]],0))="n/a","n/a",CZ161-INDEX(tab_MinKomp[System Einkauf XP / EBA],MATCH($B161,tab_MinKomp[[Stanowisko / Position ]:[Stanowisko / Position ]],0)))</f>
        <v>n/a</v>
      </c>
      <c r="DA162" s="194" t="str">
        <f>IF(INDEX(tab_MinKomp[Techniki negocjacyjne / Verhandlungstechniken],MATCH($B161,tab_MinKomp[[Stanowisko / Position ]:[Stanowisko / Position ]],0))="n/a","n/a",DA161-INDEX(tab_MinKomp[Techniki negocjacyjne / Verhandlungstechniken],MATCH($B161,tab_MinKomp[[Stanowisko / Position ]:[Stanowisko / Position ]],0)))</f>
        <v>n/a</v>
      </c>
      <c r="DB162" s="194" t="str">
        <f>IF(INDEX(tab_MinKomp[Znajomość rynku branżowego / Kenntnis des Industrie Marktes],MATCH($B161,tab_MinKomp[[Stanowisko / Position ]:[Stanowisko / Position ]],0))="n/a","n/a",DB161-INDEX(tab_MinKomp[Znajomość rynku branżowego / Kenntnis des Industrie Marktes],MATCH($B161,tab_MinKomp[[Stanowisko / Position ]:[Stanowisko / Position ]],0)))</f>
        <v>n/a</v>
      </c>
      <c r="DC162" s="194" t="str">
        <f>IF(INDEX(tab_MinKomp[SUPPLIER MANAGEMENT],MATCH($B161,tab_MinKomp[[Stanowisko / Position ]:[Stanowisko / Position ]],0))="n/a","n/a",DC161-INDEX(tab_MinKomp[SUPPLIER MANAGEMENT],MATCH($B161,tab_MinKomp[[Stanowisko / Position ]:[Stanowisko / Position ]],0)))</f>
        <v>n/a</v>
      </c>
      <c r="DD162" s="194" t="str">
        <f>IF(INDEX(tab_MinKomp[SUPPLIER MANAGEMENT],MATCH($B161,tab_MinKomp[[Stanowisko / Position ]:[Stanowisko / Position ]],0))="n/a","n/a",DD161-INDEX(tab_MinKomp[SUPPLIER MANAGEMENT],MATCH($B161,tab_MinKomp[[Stanowisko / Position ]:[Stanowisko / Position ]],0)))</f>
        <v>n/a</v>
      </c>
      <c r="DE162" s="194" t="str">
        <f>IF(INDEX(tab_MinKomp[SUPPLIER MANAGEMENT],MATCH($B161,tab_MinKomp[[Stanowisko / Position ]:[Stanowisko / Position ]],0))="n/a","n/a",DE161-INDEX(tab_MinKomp[SUPPLIER MANAGEMENT],MATCH($B161,tab_MinKomp[[Stanowisko / Position ]:[Stanowisko / Position ]],0)))</f>
        <v>n/a</v>
      </c>
      <c r="DF162" s="194">
        <f>IF(INDEX(tab_MinKomp[LEAN MANAGEMENT],MATCH($B161,tab_MinKomp[[Stanowisko / Position ]:[Stanowisko / Position ]],0))="n/a","n/a",DF161-INDEX(tab_MinKomp[LEAN MANAGEMENT],MATCH($B161,tab_MinKomp[[Stanowisko / Position ]:[Stanowisko / Position ]],0)))</f>
        <v>0</v>
      </c>
      <c r="DG162" s="194" t="str">
        <f>IF(INDEX(tab_MinKomp[PPAP/PSW],MATCH($B161,tab_MinKomp[[Stanowisko / Position ]:[Stanowisko / Position ]],0))="n/a","n/a",DG161-INDEX(tab_MinKomp[PPAP/PSW],MATCH($B161,tab_MinKomp[[Stanowisko / Position ]:[Stanowisko / Position ]],0)))</f>
        <v>n/a</v>
      </c>
      <c r="DH162" s="194" t="str">
        <f>IF(INDEX(tab_MinKomp[SUPPLIER MANAGEMENT],MATCH($B161,tab_MinKomp[[Stanowisko / Position ]:[Stanowisko / Position ]],0))="n/a","n/a",DH161-INDEX(tab_MinKomp[SUPPLIER MANAGEMENT],MATCH($B161,tab_MinKomp[[Stanowisko / Position ]:[Stanowisko / Position ]],0)))</f>
        <v>n/a</v>
      </c>
      <c r="DI162" s="194" t="str">
        <f>IF(INDEX(tab_MinKomp[OBSŁUGA PORTALI KLIENTA / Kundenportale],MATCH($B161,tab_MinKomp[[Stanowisko / Position ]:[Stanowisko / Position ]],0))="n/a","n/a",DI161-INDEX(tab_MinKomp[OBSŁUGA PORTALI KLIENTA / Kundenportale],MATCH($B161,tab_MinKomp[[Stanowisko / Position ]:[Stanowisko / Position ]],0)))</f>
        <v>n/a</v>
      </c>
      <c r="DJ162" s="194" t="str">
        <f>IF(INDEX(tab_MinKomp[Obsługa systemu BABTECQ / BABTECQ System],MATCH($B161,tab_MinKomp[[Stanowisko / Position ]:[Stanowisko / Position ]],0))="n/a","n/a",DJ161-INDEX(tab_MinKomp[Obsługa systemu BABTECQ / BABTECQ System],MATCH($B161,tab_MinKomp[[Stanowisko / Position ]:[Stanowisko / Position ]],0)))</f>
        <v>n/a</v>
      </c>
      <c r="DK162" s="194" t="str">
        <f>IF(INDEX(tab_MinKomp[Rysunek techniczny / technische Zeichnung],MATCH($B161,tab_MinKomp[[Stanowisko / Position ]:[Stanowisko / Position ]],0))="n/a","n/a",DK161-INDEX(tab_MinKomp[Rysunek techniczny / technische Zeichnung],MATCH($B161,tab_MinKomp[[Stanowisko / Position ]:[Stanowisko / Position ]],0)))</f>
        <v>n/a</v>
      </c>
      <c r="DL162" s="194" t="str">
        <f>IF(INDEX(tab_MinKomp[Kalibracja / Kalibrierung],MATCH($B161,tab_MinKomp[[Stanowisko / Position ]:[Stanowisko / Position ]],0))="n/a","n/a",DL161-INDEX(tab_MinKomp[Kalibracja / Kalibrierung],MATCH($B161,tab_MinKomp[[Stanowisko / Position ]:[Stanowisko / Position ]],0)))</f>
        <v>n/a</v>
      </c>
      <c r="DM162" s="194" t="str">
        <f>IF(INDEX(tab_MinKomp[Rekwalifikacja / Requalifizierung],MATCH($B161,tab_MinKomp[[Stanowisko / Position ]:[Stanowisko / Position ]],0))="n/a","n/a",DM161-INDEX(tab_MinKomp[Rekwalifikacja / Requalifizierung],MATCH($B161,tab_MinKomp[[Stanowisko / Position ]:[Stanowisko / Position ]],0)))</f>
        <v>n/a</v>
      </c>
      <c r="DN162" s="190" t="str">
        <f>IF(INDEX(tab_MinKomp[Testy czystości / Reinheitstests],MATCH($B161,tab_MinKomp[[Stanowisko / Position ]:[Stanowisko / Position ]],0))="n/a","n/a",DN161-INDEX(tab_MinKomp[Testy czystości / Reinheitstests],MATCH($B161,tab_MinKomp[[Stanowisko / Position ]:[Stanowisko / Position ]],0)))</f>
        <v>n/a</v>
      </c>
      <c r="DO162" s="190" t="str">
        <f>IF(INDEX(tab_MinKomp[Testy czystości / Reinheitstests],MATCH($B161,tab_MinKomp[[Stanowisko / Position ]:[Stanowisko / Position ]],0))="n/a","n/a",DO161-INDEX(tab_MinKomp[Testy czystości / Reinheitstests],MATCH($B161,tab_MinKomp[[Stanowisko / Position ]:[Stanowisko / Position ]],0)))</f>
        <v>n/a</v>
      </c>
      <c r="DP162" s="190" t="str">
        <f>IF(INDEX(tab_MinKomp[Testy czystości / Reinheitstests],MATCH($B161,tab_MinKomp[[Stanowisko / Position ]:[Stanowisko / Position ]],0))="n/a","n/a",DP161-INDEX(tab_MinKomp[Testy czystości / Reinheitstests],MATCH($B161,tab_MinKomp[[Stanowisko / Position ]:[Stanowisko / Position ]],0)))</f>
        <v>n/a</v>
      </c>
      <c r="DQ162" s="190" t="str">
        <f>IF(INDEX(tab_MinKomp[Testy czystości / Reinheitstests],MATCH($B161,tab_MinKomp[[Stanowisko / Position ]:[Stanowisko / Position ]],0))="n/a","n/a",DQ161-INDEX(tab_MinKomp[Testy czystości / Reinheitstests],MATCH($B161,tab_MinKomp[[Stanowisko / Position ]:[Stanowisko / Position ]],0)))</f>
        <v>n/a</v>
      </c>
      <c r="DR162" s="190" t="str">
        <f>IF(INDEX(tab_MinKomp[Testy czystości / Reinheitstests],MATCH($B161,tab_MinKomp[[Stanowisko / Position ]:[Stanowisko / Position ]],0))="n/a","n/a",DR161-INDEX(tab_MinKomp[Testy czystości / Reinheitstests],MATCH($B161,tab_MinKomp[[Stanowisko / Position ]:[Stanowisko / Position ]],0)))</f>
        <v>n/a</v>
      </c>
      <c r="DS162" s="190" t="str">
        <f>IF(INDEX(tab_MinKomp[Testy czystości / Reinheitstests],MATCH($B161,tab_MinKomp[[Stanowisko / Position ]:[Stanowisko / Position ]],0))="n/a","n/a",DS161-INDEX(tab_MinKomp[Testy czystości / Reinheitstests],MATCH($B161,tab_MinKomp[[Stanowisko / Position ]:[Stanowisko / Position ]],0)))</f>
        <v>n/a</v>
      </c>
      <c r="DT162" s="194" t="str">
        <f>IF(INDEX(tab_MinKomp[SUPPLIER MANAGEMENT],MATCH($B161,tab_MinKomp[[Stanowisko / Position ]:[Stanowisko / Position ]],0))="n/a","n/a",DT161-INDEX(tab_MinKomp[SUPPLIER MANAGEMENT],MATCH($B161,tab_MinKomp[[Stanowisko / Position ]:[Stanowisko / Position ]],0)))</f>
        <v>n/a</v>
      </c>
      <c r="DU162" s="190" t="str">
        <f>IF(INDEX(tab_MinKomp[Testy czystości / Reinheitstests],MATCH($B161,tab_MinKomp[[Stanowisko / Position ]:[Stanowisko / Position ]],0))="n/a","n/a",DU161-INDEX(tab_MinKomp[Testy czystości / Reinheitstests],MATCH($B161,tab_MinKomp[[Stanowisko / Position ]:[Stanowisko / Position ]],0)))</f>
        <v>n/a</v>
      </c>
      <c r="DV162" s="190" t="str">
        <f>IF(INDEX(tab_MinKomp[Testy czystości / Reinheitstests],MATCH($B161,tab_MinKomp[[Stanowisko / Position ]:[Stanowisko / Position ]],0))="n/a","n/a",DV161-INDEX(tab_MinKomp[Testy czystości / Reinheitstests],MATCH($B161,tab_MinKomp[[Stanowisko / Position ]:[Stanowisko / Position ]],0)))</f>
        <v>n/a</v>
      </c>
      <c r="DW162" s="190" t="str">
        <f>IF(INDEX(tab_MinKomp[Testy czystości / Reinheitstests],MATCH($B161,tab_MinKomp[[Stanowisko / Position ]:[Stanowisko / Position ]],0))="n/a","n/a",DW161-INDEX(tab_MinKomp[Testy czystości / Reinheitstests],MATCH($B161,tab_MinKomp[[Stanowisko / Position ]:[Stanowisko / Position ]],0)))</f>
        <v>n/a</v>
      </c>
      <c r="DX162" s="190" t="str">
        <f>IF(INDEX(tab_MinKomp[Testy czystości / Reinheitstests],MATCH($B161,tab_MinKomp[[Stanowisko / Position ]:[Stanowisko / Position ]],0))="n/a","n/a",DX161-INDEX(tab_MinKomp[Testy czystości / Reinheitstests],MATCH($B161,tab_MinKomp[[Stanowisko / Position ]:[Stanowisko / Position ]],0)))</f>
        <v>n/a</v>
      </c>
      <c r="DY162" s="190" t="str">
        <f>IF(INDEX(tab_MinKomp[Testy czystości / Reinheitstests],MATCH($B161,tab_MinKomp[[Stanowisko / Position ]:[Stanowisko / Position ]],0))="n/a","n/a",DY161-INDEX(tab_MinKomp[Testy czystości / Reinheitstests],MATCH($B161,tab_MinKomp[[Stanowisko / Position ]:[Stanowisko / Position ]],0)))</f>
        <v>n/a</v>
      </c>
      <c r="DZ162" s="190" t="str">
        <f>IF(INDEX(tab_MinKomp[Testy czystości / Reinheitstests],MATCH($B161,tab_MinKomp[[Stanowisko / Position ]:[Stanowisko / Position ]],0))="n/a","n/a",DZ161-INDEX(tab_MinKomp[Testy czystości / Reinheitstests],MATCH($B161,tab_MinKomp[[Stanowisko / Position ]:[Stanowisko / Position ]],0)))</f>
        <v>n/a</v>
      </c>
      <c r="EA162" s="194" t="str">
        <f>IF(INDEX(tab_MinKomp[SUPPLIER MANAGEMENT],MATCH($B161,tab_MinKomp[[Stanowisko / Position ]:[Stanowisko / Position ]],0))="n/a","n/a",EA161-INDEX(tab_MinKomp[SUPPLIER MANAGEMENT],MATCH($B161,tab_MinKomp[[Stanowisko / Position ]:[Stanowisko / Position ]],0)))</f>
        <v>n/a</v>
      </c>
      <c r="EB162" s="190" t="str">
        <f>IF(INDEX(tab_MinKomp[Testy czystości / Reinheitstests],MATCH($B161,tab_MinKomp[[Stanowisko / Position ]:[Stanowisko / Position ]],0))="n/a","n/a",EB161-INDEX(tab_MinKomp[Testy czystości / Reinheitstests],MATCH($B161,tab_MinKomp[[Stanowisko / Position ]:[Stanowisko / Position ]],0)))</f>
        <v>n/a</v>
      </c>
      <c r="EC162" s="190" t="str">
        <f>IF(INDEX(tab_MinKomp[Testy czystości / Reinheitstests],MATCH($B161,tab_MinKomp[[Stanowisko / Position ]:[Stanowisko / Position ]],0))="n/a","n/a",EC161-INDEX(tab_MinKomp[Testy czystości / Reinheitstests],MATCH($B161,tab_MinKomp[[Stanowisko / Position ]:[Stanowisko / Position ]],0)))</f>
        <v>n/a</v>
      </c>
      <c r="ED162" s="190" t="str">
        <f>IF(INDEX(tab_MinKomp[Testy czystości / Reinheitstests],MATCH($B161,tab_MinKomp[[Stanowisko / Position ]:[Stanowisko / Position ]],0))="n/a","n/a",ED161-INDEX(tab_MinKomp[Testy czystości / Reinheitstests],MATCH($B161,tab_MinKomp[[Stanowisko / Position ]:[Stanowisko / Position ]],0)))</f>
        <v>n/a</v>
      </c>
      <c r="EE162" s="190" t="str">
        <f>IF(INDEX(tab_MinKomp[Testy czystości / Reinheitstests],MATCH($B161,tab_MinKomp[[Stanowisko / Position ]:[Stanowisko / Position ]],0))="n/a","n/a",EE161-INDEX(tab_MinKomp[Testy czystości / Reinheitstests],MATCH($B161,tab_MinKomp[[Stanowisko / Position ]:[Stanowisko / Position ]],0)))</f>
        <v>n/a</v>
      </c>
      <c r="EF162" s="190" t="str">
        <f>IF(INDEX(tab_MinKomp[Testy czystości / Reinheitstests],MATCH($B161,tab_MinKomp[[Stanowisko / Position ]:[Stanowisko / Position ]],0))="n/a","n/a",EF161-INDEX(tab_MinKomp[Testy czystości / Reinheitstests],MATCH($B161,tab_MinKomp[[Stanowisko / Position ]:[Stanowisko / Position ]],0)))</f>
        <v>n/a</v>
      </c>
      <c r="EG162" s="190" t="str">
        <f>IF(INDEX(tab_MinKomp[Testy czystości / Reinheitstests],MATCH($B161,tab_MinKomp[[Stanowisko / Position ]:[Stanowisko / Position ]],0))="n/a","n/a",EG161-INDEX(tab_MinKomp[Testy czystości / Reinheitstests],MATCH($B161,tab_MinKomp[[Stanowisko / Position ]:[Stanowisko / Position ]],0)))</f>
        <v>n/a</v>
      </c>
      <c r="EH162" s="190" t="str">
        <f>IF(INDEX(tab_MinKomp[Testy czystości / Reinheitstests],MATCH($B161,tab_MinKomp[[Stanowisko / Position ]:[Stanowisko / Position ]],0))="n/a","n/a",EH161-INDEX(tab_MinKomp[Testy czystości / Reinheitstests],MATCH($B161,tab_MinKomp[[Stanowisko / Position ]:[Stanowisko / Position ]],0)))</f>
        <v>n/a</v>
      </c>
      <c r="EI162" s="190" t="str">
        <f>IF(INDEX(tab_MinKomp[Testy czystości / Reinheitstests],MATCH($B161,tab_MinKomp[[Stanowisko / Position ]:[Stanowisko / Position ]],0))="n/a","n/a",EI161-INDEX(tab_MinKomp[Testy czystości / Reinheitstests],MATCH($B161,tab_MinKomp[[Stanowisko / Position ]:[Stanowisko / Position ]],0)))</f>
        <v>n/a</v>
      </c>
      <c r="EJ162" s="190" t="str">
        <f>IF(INDEX(tab_MinKomp[Testy czystości / Reinheitstests],MATCH($B161,tab_MinKomp[[Stanowisko / Position ]:[Stanowisko / Position ]],0))="n/a","n/a",EJ161-INDEX(tab_MinKomp[Testy czystości / Reinheitstests],MATCH($B161,tab_MinKomp[[Stanowisko / Position ]:[Stanowisko / Position ]],0)))</f>
        <v>n/a</v>
      </c>
      <c r="EK162" s="190" t="str">
        <f>IF(INDEX(tab_MinKomp[Testy czystości / Reinheitstests],MATCH($B161,tab_MinKomp[[Stanowisko / Position ]:[Stanowisko / Position ]],0))="n/a","n/a",EK161-INDEX(tab_MinKomp[Testy czystości / Reinheitstests],MATCH($B161,tab_MinKomp[[Stanowisko / Position ]:[Stanowisko / Position ]],0)))</f>
        <v>n/a</v>
      </c>
      <c r="EL162" s="190" t="str">
        <f>IF(INDEX(tab_MinKomp[Testy czystości / Reinheitstests],MATCH($B161,tab_MinKomp[[Stanowisko / Position ]:[Stanowisko / Position ]],0))="n/a","n/a",EL161-INDEX(tab_MinKomp[Testy czystości / Reinheitstests],MATCH($B161,tab_MinKomp[[Stanowisko / Position ]:[Stanowisko / Position ]],0)))</f>
        <v>n/a</v>
      </c>
      <c r="EM162" s="190" t="str">
        <f>IF(INDEX(tab_MinKomp[Testy czystości / Reinheitstests],MATCH($B161,tab_MinKomp[[Stanowisko / Position ]:[Stanowisko / Position ]],0))="n/a","n/a",EM161-INDEX(tab_MinKomp[Testy czystości / Reinheitstests],MATCH($B161,tab_MinKomp[[Stanowisko / Position ]:[Stanowisko / Position ]],0)))</f>
        <v>n/a</v>
      </c>
      <c r="EN162" s="190" t="str">
        <f>IF(INDEX(tab_MinKomp[Testy czystości / Reinheitstests],MATCH($B161,tab_MinKomp[[Stanowisko / Position ]:[Stanowisko / Position ]],0))="n/a","n/a",EN161-INDEX(tab_MinKomp[Testy czystości / Reinheitstests],MATCH($B161,tab_MinKomp[[Stanowisko / Position ]:[Stanowisko / Position ]],0)))</f>
        <v>n/a</v>
      </c>
      <c r="EO162" s="194" t="str">
        <f>IF(INDEX(tab_MinKomp[Konserwacja Rep],MATCH($B161,tab_MinKomp[[Stanowisko / Position ]:[Stanowisko / Position ]],0))="n/a","n/a",EO161-INDEX(tab_MinKomp[Konserwacja Rep],MATCH($B161,tab_MinKomp[[Stanowisko / Position ]:[Stanowisko / Position ]],0)))</f>
        <v>n/a</v>
      </c>
      <c r="EP162" s="194" t="str">
        <f>IF(INDEX(tab_MinKomp[[Konserwacja Engel ]],MATCH($B161,tab_MinKomp[[Stanowisko / Position ]:[Stanowisko / Position ]],0))="n/a","n/a",EP161-INDEX(tab_MinKomp[[Konserwacja Engel ]],MATCH($B161,tab_MinKomp[[Stanowisko / Position ]:[Stanowisko / Position ]],0)))</f>
        <v>n/a</v>
      </c>
      <c r="EQ162" s="194" t="str">
        <f>IF(INDEX(tab_MinKomp[Konserwacja B 50],MATCH($B161,tab_MinKomp[[Stanowisko / Position ]:[Stanowisko / Position ]],0))="n/a","n/a",EQ161-INDEX(tab_MinKomp[Konserwacja B 50],MATCH($B161,tab_MinKomp[[Stanowisko / Position ]:[Stanowisko / Position ]],0)))</f>
        <v>n/a</v>
      </c>
      <c r="ER162" s="194" t="str">
        <f>IF(INDEX(tab_MinKomp[[Konserwacja EOL ]],MATCH($B161,tab_MinKomp[[Stanowisko / Position ]:[Stanowisko / Position ]],0))="n/a","n/a",ER161-INDEX(tab_MinKomp[[Konserwacja EOL ]],MATCH($B161,tab_MinKomp[[Stanowisko / Position ]:[Stanowisko / Position ]],0)))</f>
        <v>n/a</v>
      </c>
      <c r="ES162" s="194" t="str">
        <f>IF(INDEX(tab_MinKomp[Konserwacja Branson],MATCH($B161,tab_MinKomp[[Stanowisko / Position ]:[Stanowisko / Position ]],0))="n/a","n/a",ES161-INDEX(tab_MinKomp[Konserwacja Branson],MATCH($B161,tab_MinKomp[[Stanowisko / Position ]:[Stanowisko / Position ]],0)))</f>
        <v>n/a</v>
      </c>
      <c r="ET162" s="194" t="str">
        <f>IF(INDEX(tab_MinKomp[Konserwacja coolery],MATCH($B161,tab_MinKomp[[Stanowisko / Position ]:[Stanowisko / Position ]],0))="n/a","n/a",ET161-INDEX(tab_MinKomp[Konserwacja coolery],MATCH($B161,tab_MinKomp[[Stanowisko / Position ]:[Stanowisko / Position ]],0)))</f>
        <v>n/a</v>
      </c>
      <c r="EU162" s="194" t="str">
        <f>IF(INDEX(tab_MinKomp[Konserwacja piecy],MATCH($B161,tab_MinKomp[[Stanowisko / Position ]:[Stanowisko / Position ]],0))="n/a","n/a",EU161-INDEX(tab_MinKomp[Konserwacja piecy],MATCH($B161,tab_MinKomp[[Stanowisko / Position ]:[Stanowisko / Position ]],0)))</f>
        <v>n/a</v>
      </c>
      <c r="EV162" s="194" t="str">
        <f>IF(INDEX(tab_MinKomp[Rysunek techniczny- czytanie],MATCH($B161,tab_MinKomp[[Stanowisko / Position ]:[Stanowisko / Position ]],0))="n/a","n/a",EV161-INDEX(tab_MinKomp[Rysunek techniczny- czytanie],MATCH($B161,tab_MinKomp[[Stanowisko / Position ]:[Stanowisko / Position ]],0)))</f>
        <v>n/a</v>
      </c>
      <c r="EW162" s="194" t="str">
        <f>IF(INDEX(tab_MinKomp[Elektryka],MATCH($B161,tab_MinKomp[[Stanowisko / Position ]:[Stanowisko / Position ]],0))="n/a","n/a",EW161-INDEX(tab_MinKomp[Elektryka],MATCH($B161,tab_MinKomp[[Stanowisko / Position ]:[Stanowisko / Position ]],0)))</f>
        <v>n/a</v>
      </c>
      <c r="EX162" s="194" t="str">
        <f>IF(INDEX(tab_MinKomp[Pneumatyka],MATCH($B161,tab_MinKomp[[Stanowisko / Position ]:[Stanowisko / Position ]],0))="n/a","n/a",EX161-INDEX(tab_MinKomp[Pneumatyka],MATCH($B161,tab_MinKomp[[Stanowisko / Position ]:[Stanowisko / Position ]],0)))</f>
        <v>n/a</v>
      </c>
      <c r="EY162" s="194" t="str">
        <f>IF(INDEX(tab_MinKomp[[Hydraulika ]],MATCH($B161,tab_MinKomp[[Stanowisko / Position ]:[Stanowisko / Position ]],0))="n/a","n/a",EY161-INDEX(tab_MinKomp[[Hydraulika ]],MATCH($B161,tab_MinKomp[[Stanowisko / Position ]:[Stanowisko / Position ]],0)))</f>
        <v>n/a</v>
      </c>
      <c r="EZ162" s="194" t="str">
        <f>IF(INDEX(tab_MinKomp[Podciśnienie],MATCH($B161,tab_MinKomp[[Stanowisko / Position ]:[Stanowisko / Position ]],0))="n/a","n/a",EZ161-INDEX(tab_MinKomp[Podciśnienie],MATCH($B161,tab_MinKomp[[Stanowisko / Position ]:[Stanowisko / Position ]],0)))</f>
        <v>n/a</v>
      </c>
      <c r="FA162" s="194" t="str">
        <f>IF(INDEX(tab_MinKomp[Usuwanie awarii],MATCH($B161,tab_MinKomp[[Stanowisko / Position ]:[Stanowisko / Position ]],0))="n/a","n/a",FA161-INDEX(tab_MinKomp[Usuwanie awarii],MATCH($B161,tab_MinKomp[[Stanowisko / Position ]:[Stanowisko / Position ]],0)))</f>
        <v>n/a</v>
      </c>
      <c r="FB162" s="194" t="str">
        <f>IF(INDEX(tab_MinKomp[Obsługa robotów],MATCH($B161,tab_MinKomp[[Stanowisko / Position ]:[Stanowisko / Position ]],0))="n/a","n/a",FB161-INDEX(tab_MinKomp[Obsługa robotów],MATCH($B161,tab_MinKomp[[Stanowisko / Position ]:[Stanowisko / Position ]],0)))</f>
        <v>n/a</v>
      </c>
      <c r="FC162" s="194" t="str">
        <f>IF(INDEX(tab_MinKomp[Obsługa sterowania maszyny],MATCH($B161,tab_MinKomp[[Stanowisko / Position ]:[Stanowisko / Position ]],0))="n/a","n/a",FC161-INDEX(tab_MinKomp[Obsługa sterowania maszyny],MATCH($B161,tab_MinKomp[[Stanowisko / Position ]:[Stanowisko / Position ]],0)))</f>
        <v>n/a</v>
      </c>
      <c r="FD162" s="194" t="str">
        <f>IF(INDEX(tab_MinKomp[Usuwanie przyczyn żródłowych],MATCH($B161,tab_MinKomp[[Stanowisko / Position ]:[Stanowisko / Position ]],0))="n/a","n/a",FD161-INDEX(tab_MinKomp[Usuwanie przyczyn żródłowych],MATCH($B161,tab_MinKomp[[Stanowisko / Position ]:[Stanowisko / Position ]],0)))</f>
        <v>n/a</v>
      </c>
      <c r="FE162" s="194" t="str">
        <f>IF(INDEX(tab_MinKomp[Cmms stosowanie],MATCH($B161,tab_MinKomp[[Stanowisko / Position ]:[Stanowisko / Position ]],0))="n/a","n/a",FE161-INDEX(tab_MinKomp[Cmms stosowanie],MATCH($B161,tab_MinKomp[[Stanowisko / Position ]:[Stanowisko / Position ]],0)))</f>
        <v>n/a</v>
      </c>
      <c r="FF162" s="190" t="str">
        <f>IF(INDEX(tab_MinKomp[Testy czystości / Reinheitstests],MATCH($B161,tab_MinKomp[[Stanowisko / Position ]:[Stanowisko / Position ]],0))="n/a","n/a",FF161-INDEX(tab_MinKomp[Testy czystości / Reinheitstests],MATCH($B161,tab_MinKomp[[Stanowisko / Position ]:[Stanowisko / Position ]],0)))</f>
        <v>n/a</v>
      </c>
      <c r="FG162" s="194" t="str">
        <f>IF(INDEX(tab_MinKomp[Czyszczenie form plastikowych],MATCH($B161,tab_MinKomp[[Stanowisko / Position ]:[Stanowisko / Position ]],0))="n/a","n/a",FG161-INDEX(tab_MinKomp[Czyszczenie form plastikowych],MATCH($B161,tab_MinKomp[[Stanowisko / Position ]:[Stanowisko / Position ]],0)))</f>
        <v>n/a</v>
      </c>
      <c r="FH162" s="194" t="str">
        <f>IF(INDEX(tab_MinKomp[Wymiana form plastik],MATCH($B161,tab_MinKomp[[Stanowisko / Position ]:[Stanowisko / Position ]],0))="n/a","n/a",FH161-INDEX(tab_MinKomp[Wymiana form plastik],MATCH($B161,tab_MinKomp[[Stanowisko / Position ]:[Stanowisko / Position ]],0)))</f>
        <v>n/a</v>
      </c>
      <c r="FI162" s="194" t="str">
        <f>IF(INDEX(tab_MinKomp[Wymiana form guma],MATCH($B161,tab_MinKomp[[Stanowisko / Position ]:[Stanowisko / Position ]],0))="n/a","n/a",FI161-INDEX(tab_MinKomp[Wymiana form guma],MATCH($B161,tab_MinKomp[[Stanowisko / Position ]:[Stanowisko / Position ]],0)))</f>
        <v>n/a</v>
      </c>
      <c r="FJ162" s="194" t="str">
        <f>IF(INDEX(tab_MinKomp[Konserwacja KK],MATCH($B161,tab_MinKomp[[Stanowisko / Position ]:[Stanowisko / Position ]],0))="n/a","n/a",FJ161-INDEX(tab_MinKomp[Konserwacja KK],MATCH($B161,tab_MinKomp[[Stanowisko / Position ]:[Stanowisko / Position ]],0)))</f>
        <v>n/a</v>
      </c>
      <c r="FK162" s="194" t="str">
        <f>IF(INDEX(tab_MinKomp[Konserwacja form guma],MATCH($B161,tab_MinKomp[[Stanowisko / Position ]:[Stanowisko / Position ]],0))="n/a","n/a",FK161-INDEX(tab_MinKomp[Konserwacja form guma],MATCH($B161,tab_MinKomp[[Stanowisko / Position ]:[Stanowisko / Position ]],0)))</f>
        <v>n/a</v>
      </c>
      <c r="FL162" s="194" t="str">
        <f>IF(INDEX(tab_MinKomp[Konserwacja form plastiki],MATCH($B161,tab_MinKomp[[Stanowisko / Position ]:[Stanowisko / Position ]],0))="n/a","n/a",FL161-INDEX(tab_MinKomp[Konserwacja form plastiki],MATCH($B161,tab_MinKomp[[Stanowisko / Position ]:[Stanowisko / Position ]],0)))</f>
        <v>n/a</v>
      </c>
      <c r="FM162" s="194" t="str">
        <f>IF(INDEX(tab_MinKomp[Konserwacja Gorącego Kanału],MATCH($B161,tab_MinKomp[[Stanowisko / Position ]:[Stanowisko / Position ]],0))="n/a","n/a",FM161-INDEX(tab_MinKomp[Konserwacja Gorącego Kanału],MATCH($B161,tab_MinKomp[[Stanowisko / Position ]:[Stanowisko / Position ]],0)))</f>
        <v>n/a</v>
      </c>
      <c r="FN162" s="194" t="str">
        <f>IF(INDEX(tab_MinKomp[MS Office (Excel)],MATCH($B161,tab_MinKomp[[Stanowisko / Position ]:[Stanowisko / Position ]],0))="n/a","n/a",FN161-INDEX(tab_MinKomp[MS Office (Excel)],MATCH($B161,tab_MinKomp[[Stanowisko / Position ]:[Stanowisko / Position ]],0)))</f>
        <v>n/a</v>
      </c>
      <c r="FO162" s="194" t="str">
        <f>IF(INDEX(tab_MinKomp[MS Office (Word)],MATCH($B161,tab_MinKomp[[Stanowisko / Position ]:[Stanowisko / Position ]],0))="n/a","n/a",FO161-INDEX(tab_MinKomp[MS Office (Word)],MATCH($B161,tab_MinKomp[[Stanowisko / Position ]:[Stanowisko / Position ]],0)))</f>
        <v>n/a</v>
      </c>
      <c r="FP162" s="194" t="str">
        <f>IF(INDEX(tab_MinKomp[MS Office (Power Point)],MATCH($B161,tab_MinKomp[[Stanowisko / Position ]:[Stanowisko / Position ]],0))="n/a","n/a",FP161-INDEX(tab_MinKomp[MS Office (Power Point)],MATCH($B161,tab_MinKomp[[Stanowisko / Position ]:[Stanowisko / Position ]],0)))</f>
        <v>n/a</v>
      </c>
      <c r="FQ162" s="196" t="str">
        <f>IF(INDEX(tab_MinKomp[Język angielski / Englisch],MATCH($B161,tab_MinKomp[[Stanowisko / Position ]:[Stanowisko / Position ]],0))="n/a","n/a",FQ161-INDEX(tab_MinKomp[Język angielski / Englisch],MATCH($B161,tab_MinKomp[[Stanowisko / Position ]:[Stanowisko / Position ]],0)))</f>
        <v>n/a</v>
      </c>
      <c r="FR162" s="196" t="str">
        <f>IF(INDEX(tab_MinKomp[Język niemiecki / Deutsch],MATCH($B161,tab_MinKomp[[Stanowisko / Position ]:[Stanowisko / Position ]],0))="n/a","n/a",FR161-INDEX(tab_MinKomp[Język niemiecki / Deutsch],MATCH($B161,tab_MinKomp[[Stanowisko / Position ]:[Stanowisko / Position ]],0)))</f>
        <v>n/a</v>
      </c>
      <c r="FS162" s="194">
        <f>IF(INDEX(tab_MinKomp[Zarządzanie dokumentacją procesową / Process dokumentation management],MATCH($B161,tab_MinKomp[[Stanowisko / Position ]:[Stanowisko / Position ]],0))="n/a","n/a",FS161-INDEX(tab_MinKomp[Zarządzanie dokumentacją procesową / Process dokumentation management],MATCH($B161,tab_MinKomp[[Stanowisko / Position ]:[Stanowisko / Position ]],0)))</f>
        <v>0</v>
      </c>
      <c r="FT162" s="194">
        <f>IF(INDEX(tab_MinKomp[Znajomość procesów z obszaru / Kenntiss der prozesse in dem Bereich],MATCH($B161,tab_MinKomp[[Stanowisko / Position ]:[Stanowisko / Position ]],0))="n/a","n/a",FT161-INDEX(tab_MinKomp[Znajomość procesów z obszaru / Kenntiss der prozesse in dem Bereich],MATCH($B161,tab_MinKomp[[Stanowisko / Position ]:[Stanowisko / Position ]],0)))</f>
        <v>0</v>
      </c>
      <c r="FU162" s="194">
        <f>IF(INDEX(tab_MinKomp[optymalizacja procesów / Prozessoptymalisierung],MATCH($B161,tab_MinKomp[[Stanowisko / Position ]:[Stanowisko / Position ]],0))="n/a","n/a",FU161-INDEX(tab_MinKomp[optymalizacja procesów / Prozessoptymalisierung],MATCH($B161,tab_MinKomp[[Stanowisko / Position ]:[Stanowisko / Position ]],0)))</f>
        <v>0</v>
      </c>
      <c r="FV162" s="194">
        <f>IF(INDEX(tab_MinKomp[Umiejętności szkoleniowe / Trainingsfähigkeiten],MATCH($B161,tab_MinKomp[[Stanowisko / Position ]:[Stanowisko / Position ]],0))="n/a","n/a",FV161-INDEX(tab_MinKomp[Umiejętności szkoleniowe / Trainingsfähigkeiten],MATCH($B161,tab_MinKomp[[Stanowisko / Position ]:[Stanowisko / Position ]],0)))</f>
        <v>0</v>
      </c>
      <c r="FW162" s="194">
        <f>IF(INDEX(tab_MinKomp[Analityczne myślenie, podejście / Analitysches Denken, Einstellung],MATCH($B161,tab_MinKomp[[Stanowisko / Position ]:[Stanowisko / Position ]],0))="n/a","n/a",FW161-INDEX(tab_MinKomp[Analityczne myślenie, podejście / Analitysches Denken, Einstellung],MATCH($B161,tab_MinKomp[[Stanowisko / Position ]:[Stanowisko / Position ]],0)))</f>
        <v>0</v>
      </c>
      <c r="FX162" s="194">
        <f>IF(INDEX(tab_MinKomp[Dokładność, precyzja w dzialaniu / Genauigkeit, Präzision in die Arbeit],MATCH($B161,tab_MinKomp[[Stanowisko / Position ]:[Stanowisko / Position ]],0))="n/a","n/a",FX161-INDEX(tab_MinKomp[Dokładność, precyzja w dzialaniu / Genauigkeit, Präzision in die Arbeit],MATCH($B161,tab_MinKomp[[Stanowisko / Position ]:[Stanowisko / Position ]],0)))</f>
        <v>0</v>
      </c>
      <c r="FY162" s="194">
        <f>IF(INDEX(tab_MinKomp[Dyspozycyjność / Verfügbarkeit],MATCH($B161,tab_MinKomp[[Stanowisko / Position ]:[Stanowisko / Position ]],0))="n/a","n/a",FY161-INDEX(tab_MinKomp[Dyspozycyjność / Verfügbarkeit],MATCH($B161,tab_MinKomp[[Stanowisko / Position ]:[Stanowisko / Position ]],0)))</f>
        <v>0</v>
      </c>
      <c r="FZ162" s="194">
        <f>IF(INDEX(tab_MinKomp[Zaangażowanie / 
Engagement],MATCH($B161,tab_MinKomp[[Stanowisko / Position ]:[Stanowisko / Position ]],0))="n/a","n/a",FZ161-INDEX(tab_MinKomp[Zaangażowanie / 
Engagement],MATCH($B161,tab_MinKomp[[Stanowisko / Position ]:[Stanowisko / Position ]],0)))</f>
        <v>0</v>
      </c>
      <c r="GA162" s="194" t="str">
        <f>IF(INDEX(tab_MinKomp[Konserwacja form guma],MATCH($B161,tab_MinKomp[[Stanowisko / Position ]:[Stanowisko / Position ]],0))="n/a","n/a",GA161-INDEX(tab_MinKomp[Konserwacja form guma],MATCH($B161,tab_MinKomp[[Stanowisko / Position ]:[Stanowisko / Position ]],0)))</f>
        <v>n/a</v>
      </c>
      <c r="GB162" s="194" t="str">
        <f>IF(INDEX(tab_MinKomp[Konserwacja form plastiki],MATCH($B161,tab_MinKomp[[Stanowisko / Position ]:[Stanowisko / Position ]],0))="n/a","n/a",GB161-INDEX(tab_MinKomp[Konserwacja form plastiki],MATCH($B161,tab_MinKomp[[Stanowisko / Position ]:[Stanowisko / Position ]],0)))</f>
        <v>n/a</v>
      </c>
      <c r="GC162" s="194">
        <f>IF(INDEX(tab_MinKomp[Elastyczność w działaniu],MATCH($B161,tab_MinKomp[[Stanowisko / Position ]:[Stanowisko / Position ]],0))="n/a","n/a",GC161-INDEX(tab_MinKomp[Elastyczność w działaniu],MATCH($B161,tab_MinKomp[[Stanowisko / Position ]:[Stanowisko / Position ]],0)))</f>
        <v>0</v>
      </c>
      <c r="GD162" s="194">
        <f>IF(INDEX(tab_MinKomp[Komunikatywność],MATCH($B161,tab_MinKomp[[Stanowisko / Position ]:[Stanowisko / Position ]],0))="n/a","n/a",GD161-INDEX(tab_MinKomp[Komunikatywność],MATCH($B161,tab_MinKomp[[Stanowisko / Position ]:[Stanowisko / Position ]],0)))</f>
        <v>0</v>
      </c>
      <c r="GE162" s="193" t="str">
        <f>IF(INDEX(tab_MinKomp[Motywowanie i budowanie zaangażowania zespołu],MATCH($B161,tab_MinKomp[[Stanowisko / Position ]:[Stanowisko / Position ]],0))="n/a","n/a",GE161-INDEX(tab_MinKomp[Motywowanie i budowanie zaangażowania zespołu],MATCH($B161,tab_MinKomp[[Stanowisko / Position ]:[Stanowisko / Position ]],0)))</f>
        <v>n/a</v>
      </c>
      <c r="GF162" s="186" t="s">
        <v>248</v>
      </c>
      <c r="GG162" s="186" t="s">
        <v>248</v>
      </c>
      <c r="GH162" s="186" t="s">
        <v>248</v>
      </c>
      <c r="GI162" s="186" t="s">
        <v>248</v>
      </c>
      <c r="GJ162" s="186" t="s">
        <v>248</v>
      </c>
      <c r="GK162" s="186" t="s">
        <v>248</v>
      </c>
      <c r="GL162" s="186" t="s">
        <v>248</v>
      </c>
      <c r="GM162" s="186" t="s">
        <v>248</v>
      </c>
      <c r="GN162" s="186" t="s">
        <v>248</v>
      </c>
      <c r="GO162" s="186" t="s">
        <v>248</v>
      </c>
      <c r="GP162" s="186" t="s">
        <v>248</v>
      </c>
      <c r="GQ162" s="186" t="s">
        <v>248</v>
      </c>
      <c r="GR162" s="186" t="s">
        <v>248</v>
      </c>
      <c r="GS162" s="186" t="s">
        <v>248</v>
      </c>
      <c r="GT162" s="186" t="s">
        <v>248</v>
      </c>
      <c r="GU162" s="186" t="s">
        <v>248</v>
      </c>
      <c r="GV162" s="186" t="s">
        <v>248</v>
      </c>
      <c r="GW162" s="186" t="s">
        <v>248</v>
      </c>
      <c r="GX162" s="186" t="s">
        <v>248</v>
      </c>
      <c r="GY162" s="186" t="s">
        <v>248</v>
      </c>
      <c r="GZ162" s="261" t="s">
        <v>248</v>
      </c>
      <c r="HA162" s="261" t="s">
        <v>248</v>
      </c>
      <c r="HB162" s="191">
        <f>SUM(G162:GE162)/(HB161-(SUM(G162:GE162)))</f>
        <v>0</v>
      </c>
    </row>
    <row r="163" spans="1:210" ht="24.9" customHeight="1" x14ac:dyDescent="0.3">
      <c r="A163" s="105" t="s">
        <v>319</v>
      </c>
      <c r="B163" s="105" t="s">
        <v>315</v>
      </c>
      <c r="C163" s="105" t="s">
        <v>394</v>
      </c>
      <c r="D163" s="105">
        <v>717</v>
      </c>
      <c r="E163" s="394" t="s">
        <v>884</v>
      </c>
      <c r="F163" s="185" t="s">
        <v>374</v>
      </c>
      <c r="G163" s="186">
        <v>2</v>
      </c>
      <c r="H163" s="186">
        <v>1</v>
      </c>
      <c r="I163" s="186">
        <v>2</v>
      </c>
      <c r="J163" s="186">
        <v>1</v>
      </c>
      <c r="K163" s="186">
        <v>1</v>
      </c>
      <c r="L163" s="186" t="s">
        <v>248</v>
      </c>
      <c r="M163" s="186" t="s">
        <v>248</v>
      </c>
      <c r="N163" s="186" t="s">
        <v>248</v>
      </c>
      <c r="O163" s="186">
        <v>1</v>
      </c>
      <c r="P163" s="186">
        <v>1</v>
      </c>
      <c r="Q163" s="186" t="s">
        <v>248</v>
      </c>
      <c r="R163" s="186" t="s">
        <v>248</v>
      </c>
      <c r="S163" s="186" t="s">
        <v>248</v>
      </c>
      <c r="T163" s="186" t="s">
        <v>248</v>
      </c>
      <c r="U163" s="186" t="s">
        <v>248</v>
      </c>
      <c r="V163" s="186" t="s">
        <v>248</v>
      </c>
      <c r="W163" s="186" t="s">
        <v>248</v>
      </c>
      <c r="X163" s="186" t="s">
        <v>248</v>
      </c>
      <c r="Y163" s="186" t="s">
        <v>248</v>
      </c>
      <c r="Z163" s="186" t="s">
        <v>248</v>
      </c>
      <c r="AA163" s="186" t="s">
        <v>248</v>
      </c>
      <c r="AB163" s="186" t="s">
        <v>248</v>
      </c>
      <c r="AC163" s="186" t="s">
        <v>248</v>
      </c>
      <c r="AD163" s="186" t="s">
        <v>248</v>
      </c>
      <c r="AE163" s="186" t="s">
        <v>248</v>
      </c>
      <c r="AF163" s="186" t="s">
        <v>248</v>
      </c>
      <c r="AG163" s="186" t="s">
        <v>248</v>
      </c>
      <c r="AH163" s="186" t="s">
        <v>248</v>
      </c>
      <c r="AI163" s="186" t="s">
        <v>248</v>
      </c>
      <c r="AJ163" s="186" t="s">
        <v>248</v>
      </c>
      <c r="AK163" s="186" t="s">
        <v>248</v>
      </c>
      <c r="AL163" s="186">
        <v>1</v>
      </c>
      <c r="AM163" s="186" t="s">
        <v>248</v>
      </c>
      <c r="AN163" s="186" t="s">
        <v>248</v>
      </c>
      <c r="AO163" s="186">
        <v>1</v>
      </c>
      <c r="AP163" s="186" t="s">
        <v>248</v>
      </c>
      <c r="AQ163" s="186">
        <v>1</v>
      </c>
      <c r="AR163" s="186" t="s">
        <v>248</v>
      </c>
      <c r="AS163" s="186" t="s">
        <v>248</v>
      </c>
      <c r="AT163" s="186" t="s">
        <v>248</v>
      </c>
      <c r="AU163" s="186" t="s">
        <v>248</v>
      </c>
      <c r="AV163" s="186">
        <v>2</v>
      </c>
      <c r="AW163" s="186">
        <v>1</v>
      </c>
      <c r="AX163" s="186" t="s">
        <v>248</v>
      </c>
      <c r="AY163" s="186" t="s">
        <v>248</v>
      </c>
      <c r="AZ163" s="186" t="s">
        <v>248</v>
      </c>
      <c r="BA163" s="186" t="s">
        <v>248</v>
      </c>
      <c r="BB163" s="186" t="s">
        <v>248</v>
      </c>
      <c r="BC163" s="186" t="s">
        <v>248</v>
      </c>
      <c r="BD163" s="186" t="s">
        <v>248</v>
      </c>
      <c r="BE163" s="186" t="s">
        <v>248</v>
      </c>
      <c r="BF163" s="186" t="s">
        <v>248</v>
      </c>
      <c r="BG163" s="186" t="s">
        <v>248</v>
      </c>
      <c r="BH163" s="186" t="s">
        <v>248</v>
      </c>
      <c r="BI163" s="186" t="s">
        <v>248</v>
      </c>
      <c r="BJ163" s="186" t="s">
        <v>248</v>
      </c>
      <c r="BK163" s="186" t="s">
        <v>248</v>
      </c>
      <c r="BL163" s="186" t="s">
        <v>248</v>
      </c>
      <c r="BM163" s="186" t="s">
        <v>248</v>
      </c>
      <c r="BN163" s="186" t="s">
        <v>248</v>
      </c>
      <c r="BO163" s="186" t="s">
        <v>248</v>
      </c>
      <c r="BP163" s="186">
        <v>2</v>
      </c>
      <c r="BQ163" s="186" t="s">
        <v>248</v>
      </c>
      <c r="BR163" s="186">
        <v>1</v>
      </c>
      <c r="BS163" s="186" t="s">
        <v>248</v>
      </c>
      <c r="BT163" s="186" t="s">
        <v>248</v>
      </c>
      <c r="BU163" s="186" t="s">
        <v>248</v>
      </c>
      <c r="BV163" s="186" t="s">
        <v>248</v>
      </c>
      <c r="BW163" s="186" t="s">
        <v>248</v>
      </c>
      <c r="BX163" s="186" t="s">
        <v>248</v>
      </c>
      <c r="BY163" s="186" t="s">
        <v>248</v>
      </c>
      <c r="BZ163" s="186" t="s">
        <v>248</v>
      </c>
      <c r="CA163" s="186">
        <v>1</v>
      </c>
      <c r="CB163" s="186" t="s">
        <v>248</v>
      </c>
      <c r="CC163" s="186">
        <v>2</v>
      </c>
      <c r="CD163" s="186">
        <v>2</v>
      </c>
      <c r="CE163" s="186" t="s">
        <v>248</v>
      </c>
      <c r="CF163" s="186" t="s">
        <v>248</v>
      </c>
      <c r="CG163" s="186">
        <v>1</v>
      </c>
      <c r="CH163" s="186" t="s">
        <v>248</v>
      </c>
      <c r="CI163" s="186" t="s">
        <v>248</v>
      </c>
      <c r="CJ163" s="186" t="s">
        <v>248</v>
      </c>
      <c r="CK163" s="186" t="s">
        <v>248</v>
      </c>
      <c r="CL163" s="186" t="s">
        <v>248</v>
      </c>
      <c r="CM163" s="186" t="s">
        <v>248</v>
      </c>
      <c r="CN163" s="186" t="s">
        <v>248</v>
      </c>
      <c r="CO163" s="186" t="s">
        <v>248</v>
      </c>
      <c r="CP163" s="186" t="s">
        <v>248</v>
      </c>
      <c r="CQ163" s="186" t="s">
        <v>248</v>
      </c>
      <c r="CR163" s="186" t="s">
        <v>248</v>
      </c>
      <c r="CS163" s="186" t="s">
        <v>248</v>
      </c>
      <c r="CT163" s="186" t="s">
        <v>248</v>
      </c>
      <c r="CU163" s="186" t="s">
        <v>248</v>
      </c>
      <c r="CV163" s="186" t="s">
        <v>248</v>
      </c>
      <c r="CW163" s="186">
        <v>2</v>
      </c>
      <c r="CX163" s="186" t="s">
        <v>248</v>
      </c>
      <c r="CY163" s="186" t="s">
        <v>248</v>
      </c>
      <c r="CZ163" s="186" t="s">
        <v>248</v>
      </c>
      <c r="DA163" s="186" t="s">
        <v>248</v>
      </c>
      <c r="DB163" s="186" t="s">
        <v>248</v>
      </c>
      <c r="DC163" s="186" t="s">
        <v>248</v>
      </c>
      <c r="DD163" s="186" t="s">
        <v>248</v>
      </c>
      <c r="DE163" s="186" t="s">
        <v>248</v>
      </c>
      <c r="DF163" s="186">
        <v>1</v>
      </c>
      <c r="DG163" s="186" t="s">
        <v>248</v>
      </c>
      <c r="DH163" s="186" t="s">
        <v>248</v>
      </c>
      <c r="DI163" s="186" t="s">
        <v>248</v>
      </c>
      <c r="DJ163" s="186" t="s">
        <v>248</v>
      </c>
      <c r="DK163" s="186" t="s">
        <v>248</v>
      </c>
      <c r="DL163" s="186" t="s">
        <v>248</v>
      </c>
      <c r="DM163" s="186" t="s">
        <v>248</v>
      </c>
      <c r="DN163" s="186" t="s">
        <v>248</v>
      </c>
      <c r="DO163" s="186" t="s">
        <v>248</v>
      </c>
      <c r="DP163" s="186" t="s">
        <v>248</v>
      </c>
      <c r="DQ163" s="186" t="s">
        <v>248</v>
      </c>
      <c r="DR163" s="186" t="s">
        <v>248</v>
      </c>
      <c r="DS163" s="186" t="s">
        <v>248</v>
      </c>
      <c r="DT163" s="186" t="s">
        <v>248</v>
      </c>
      <c r="DU163" s="186" t="s">
        <v>248</v>
      </c>
      <c r="DV163" s="186" t="s">
        <v>248</v>
      </c>
      <c r="DW163" s="186" t="s">
        <v>248</v>
      </c>
      <c r="DX163" s="186" t="s">
        <v>248</v>
      </c>
      <c r="DY163" s="186" t="s">
        <v>248</v>
      </c>
      <c r="DZ163" s="186" t="s">
        <v>248</v>
      </c>
      <c r="EA163" s="186" t="s">
        <v>248</v>
      </c>
      <c r="EB163" s="186" t="s">
        <v>248</v>
      </c>
      <c r="EC163" s="186" t="s">
        <v>248</v>
      </c>
      <c r="ED163" s="186" t="s">
        <v>248</v>
      </c>
      <c r="EE163" s="186" t="s">
        <v>248</v>
      </c>
      <c r="EF163" s="186" t="s">
        <v>248</v>
      </c>
      <c r="EG163" s="186" t="s">
        <v>248</v>
      </c>
      <c r="EH163" s="186" t="s">
        <v>248</v>
      </c>
      <c r="EI163" s="186" t="s">
        <v>248</v>
      </c>
      <c r="EJ163" s="186" t="s">
        <v>248</v>
      </c>
      <c r="EK163" s="186" t="s">
        <v>248</v>
      </c>
      <c r="EL163" s="184" t="s">
        <v>248</v>
      </c>
      <c r="EM163" s="184" t="s">
        <v>248</v>
      </c>
      <c r="EN163" s="184" t="s">
        <v>248</v>
      </c>
      <c r="EO163" s="186" t="s">
        <v>248</v>
      </c>
      <c r="EP163" s="186" t="s">
        <v>248</v>
      </c>
      <c r="EQ163" s="186" t="s">
        <v>248</v>
      </c>
      <c r="ER163" s="186" t="s">
        <v>248</v>
      </c>
      <c r="ES163" s="186" t="s">
        <v>248</v>
      </c>
      <c r="ET163" s="186" t="s">
        <v>248</v>
      </c>
      <c r="EU163" s="186" t="s">
        <v>248</v>
      </c>
      <c r="EV163" s="186" t="s">
        <v>248</v>
      </c>
      <c r="EW163" s="186" t="s">
        <v>248</v>
      </c>
      <c r="EX163" s="186" t="s">
        <v>248</v>
      </c>
      <c r="EY163" s="186" t="s">
        <v>248</v>
      </c>
      <c r="EZ163" s="186" t="s">
        <v>248</v>
      </c>
      <c r="FA163" s="186" t="s">
        <v>248</v>
      </c>
      <c r="FB163" s="186" t="s">
        <v>248</v>
      </c>
      <c r="FC163" s="186" t="s">
        <v>248</v>
      </c>
      <c r="FD163" s="186" t="s">
        <v>248</v>
      </c>
      <c r="FE163" s="186" t="s">
        <v>248</v>
      </c>
      <c r="FF163" s="186" t="s">
        <v>248</v>
      </c>
      <c r="FG163" s="186" t="s">
        <v>248</v>
      </c>
      <c r="FH163" s="186" t="s">
        <v>248</v>
      </c>
      <c r="FI163" s="186" t="s">
        <v>248</v>
      </c>
      <c r="FJ163" s="186" t="s">
        <v>248</v>
      </c>
      <c r="FK163" s="186" t="s">
        <v>248</v>
      </c>
      <c r="FL163" s="186" t="s">
        <v>248</v>
      </c>
      <c r="FM163" s="186" t="s">
        <v>248</v>
      </c>
      <c r="FN163" s="186"/>
      <c r="FO163" s="186"/>
      <c r="FP163" s="186"/>
      <c r="FQ163" s="187" t="s">
        <v>248</v>
      </c>
      <c r="FR163" s="187" t="s">
        <v>248</v>
      </c>
      <c r="FS163" s="186">
        <v>2</v>
      </c>
      <c r="FT163" s="186">
        <v>2</v>
      </c>
      <c r="FU163" s="186">
        <v>1</v>
      </c>
      <c r="FV163" s="186">
        <v>1</v>
      </c>
      <c r="FW163" s="186">
        <v>1</v>
      </c>
      <c r="FX163" s="186">
        <v>2</v>
      </c>
      <c r="FY163" s="186">
        <v>2</v>
      </c>
      <c r="FZ163" s="186">
        <v>2</v>
      </c>
      <c r="GA163" s="186" t="s">
        <v>248</v>
      </c>
      <c r="GB163" s="186" t="s">
        <v>248</v>
      </c>
      <c r="GC163" s="186">
        <v>2</v>
      </c>
      <c r="GD163" s="186">
        <v>1</v>
      </c>
      <c r="GE163" s="186" t="s">
        <v>248</v>
      </c>
      <c r="GF163" s="186" t="s">
        <v>248</v>
      </c>
      <c r="GG163" s="186" t="s">
        <v>248</v>
      </c>
      <c r="GH163" s="186" t="s">
        <v>248</v>
      </c>
      <c r="GI163" s="186" t="s">
        <v>248</v>
      </c>
      <c r="GJ163" s="186" t="s">
        <v>248</v>
      </c>
      <c r="GK163" s="186" t="s">
        <v>248</v>
      </c>
      <c r="GL163" s="186" t="s">
        <v>248</v>
      </c>
      <c r="GM163" s="186" t="s">
        <v>248</v>
      </c>
      <c r="GN163" s="186" t="s">
        <v>248</v>
      </c>
      <c r="GO163" s="186" t="s">
        <v>248</v>
      </c>
      <c r="GP163" s="186" t="s">
        <v>248</v>
      </c>
      <c r="GQ163" s="186" t="s">
        <v>248</v>
      </c>
      <c r="GR163" s="186" t="s">
        <v>248</v>
      </c>
      <c r="GS163" s="186" t="s">
        <v>248</v>
      </c>
      <c r="GT163" s="186" t="s">
        <v>248</v>
      </c>
      <c r="GU163" s="186" t="s">
        <v>248</v>
      </c>
      <c r="GV163" s="186" t="s">
        <v>248</v>
      </c>
      <c r="GW163" s="186" t="s">
        <v>248</v>
      </c>
      <c r="GX163" s="186" t="s">
        <v>248</v>
      </c>
      <c r="GY163" s="186" t="s">
        <v>248</v>
      </c>
      <c r="GZ163" s="261" t="s">
        <v>248</v>
      </c>
      <c r="HA163" s="261" t="s">
        <v>248</v>
      </c>
      <c r="HB163" s="188">
        <f>SUM(G163:GE163)</f>
        <v>43</v>
      </c>
    </row>
    <row r="164" spans="1:210" ht="24.9" customHeight="1" thickBot="1" x14ac:dyDescent="0.35">
      <c r="A164" s="108" t="str">
        <f>A163</f>
        <v>Prod.-Q-3</v>
      </c>
      <c r="B164" s="108" t="str">
        <f>B163</f>
        <v>Pracownik Produkcji</v>
      </c>
      <c r="C164" s="108" t="str">
        <f>C163</f>
        <v>PB</v>
      </c>
      <c r="D164" s="108">
        <f>D163</f>
        <v>717</v>
      </c>
      <c r="E164" s="395"/>
      <c r="F164" s="189" t="s">
        <v>375</v>
      </c>
      <c r="G164" s="192">
        <f>IF(INDEX(tab_MinKomp[Przepisy BHP / BHP Vorschriften],MATCH($B163,tab_MinKomp[[Stanowisko / Position ]:[Stanowisko / Position ]],0))="n/a","n/a",G163-INDEX(tab_MinKomp[Przepisy BHP / BHP Vorschriften],MATCH($B163,tab_MinKomp[[Stanowisko / Position ]:[Stanowisko / Position ]],0)))</f>
        <v>0</v>
      </c>
      <c r="H164" s="193">
        <f>IF(INDEX(tab_MinKomp[Przepisy PPOŻ / Brandschutzbestimmungen],MATCH($B163,tab_MinKomp[[Stanowisko / Position ]:[Stanowisko / Position ]],0))="n/a","n/a",H163-INDEX(tab_MinKomp[Przepisy PPOŻ / Brandschutzbestimmungen],MATCH($B163,tab_MinKomp[[Stanowisko / Position ]:[Stanowisko / Position ]],0)))</f>
        <v>0</v>
      </c>
      <c r="I164" s="193">
        <f>IF(INDEX(tab_MinKomp[Ryzyko zawodowe na stanowiskach pracyv/ Berufliche Risiken an Arbeitsstellen],MATCH($B163,tab_MinKomp[[Stanowisko / Position ]:[Stanowisko / Position ]],0))="n/a","n/a",I163-INDEX(tab_MinKomp[Ryzyko zawodowe na stanowiskach pracyv/ Berufliche Risiken an Arbeitsstellen],MATCH($B163,tab_MinKomp[[Stanowisko / Position ]:[Stanowisko / Position ]],0)))</f>
        <v>0</v>
      </c>
      <c r="J164" s="193">
        <f>IF(INDEX(tab_MinKomp[Gospodarka substancjami niebezpiecznymi / Gefahrstoffmanagement],MATCH($B163,tab_MinKomp[[Stanowisko / Position ]:[Stanowisko / Position ]],0))="n/a","n/a",J163-INDEX(tab_MinKomp[Gospodarka substancjami niebezpiecznymi / Gefahrstoffmanagement],MATCH($B163,tab_MinKomp[[Stanowisko / Position ]:[Stanowisko / Position ]],0)))</f>
        <v>0</v>
      </c>
      <c r="K164" s="193">
        <f>IF(INDEX(tab_MinKomp[Gospodarka odpadami / Abfallwirtschaft],MATCH($B163,tab_MinKomp[[Stanowisko / Position ]:[Stanowisko / Position ]],0))="n/a","n/a",K163-INDEX(tab_MinKomp[Gospodarka odpadami / Abfallwirtschaft],MATCH($B163,tab_MinKomp[[Stanowisko / Position ]:[Stanowisko / Position ]],0)))</f>
        <v>0</v>
      </c>
      <c r="L164" s="194" t="str">
        <f>IF(INDEX(tab_MinKomp[Przepisy kodeksu pracy / Bestimmungen des Arbeitsgesetzes],MATCH($B163,tab_MinKomp[[Stanowisko / Position ]:[Stanowisko / Position ]],0))="n/a","n/a",L163-INDEX(tab_MinKomp[Przepisy kodeksu pracy / Bestimmungen des Arbeitsgesetzes],MATCH($B163,tab_MinKomp[[Stanowisko / Position ]:[Stanowisko / Position ]],0)))</f>
        <v>n/a</v>
      </c>
      <c r="M164" s="195" t="str">
        <f>IF(INDEX(tab_MinKomp[Przepisy o ub.społ. ZUS  / Sozialversicherungsvorschriften],MATCH($B163,tab_MinKomp[[Stanowisko / Position ]:[Stanowisko / Position ]],0))="n/a","n/a",M163-INDEX(tab_MinKomp[Przepisy o ub.społ. ZUS  / Sozialversicherungsvorschriften],MATCH($B163,tab_MinKomp[[Stanowisko / Position ]:[Stanowisko / Position ]],0)))</f>
        <v>n/a</v>
      </c>
      <c r="N164" s="194" t="str">
        <f>IF(INDEX(tab_MinKomp[PRZEPISY O PDOF /persönlich Einkommensteuergesetz ],MATCH($B163,tab_MinKomp[[Stanowisko / Position ]:[Stanowisko / Position ]],0))="n/a","n/a",N163-INDEX(tab_MinKomp[PRZEPISY O PDOF /persönlich Einkommensteuergesetz ],MATCH($B163,tab_MinKomp[[Stanowisko / Position ]:[Stanowisko / Position ]],0)))</f>
        <v>n/a</v>
      </c>
      <c r="O164" s="194">
        <f>IF(INDEX(tab_MinKomp[Regulamin pracy / Arbeitsordnung],MATCH($B163,tab_MinKomp[[Stanowisko / Position ]:[Stanowisko / Position ]],0))="n/a","n/a",O163-INDEX(tab_MinKomp[Regulamin pracy / Arbeitsordnung],MATCH($B163,tab_MinKomp[[Stanowisko / Position ]:[Stanowisko / Position ]],0)))</f>
        <v>0</v>
      </c>
      <c r="P164" s="194">
        <f>IF(INDEX(tab_MinKomp[Regulamin wynagradzania / Vergütungsordnung],MATCH($B163,tab_MinKomp[[Stanowisko / Position ]:[Stanowisko / Position ]],0))="n/a","n/a",P163-INDEX(tab_MinKomp[Regulamin wynagradzania / Vergütungsordnung],MATCH($B163,tab_MinKomp[[Stanowisko / Position ]:[Stanowisko / Position ]],0)))</f>
        <v>0</v>
      </c>
      <c r="Q164" s="194" t="str">
        <f>IF(INDEX(tab_MinKomp[System R2PŁATNIK PRO: Płace / Lohnabrechnung],MATCH($B163,tab_MinKomp[[Stanowisko / Position ]:[Stanowisko / Position ]],0))="n/a","n/a",Q163-INDEX(tab_MinKomp[System R2PŁATNIK PRO: Płace / Lohnabrechnung],MATCH($B163,tab_MinKomp[[Stanowisko / Position ]:[Stanowisko / Position ]],0)))</f>
        <v>n/a</v>
      </c>
      <c r="R164" s="194" t="str">
        <f>IF(INDEX(tab_MinKomp[SystemR2PŁATNIK PRO: KADRY / Personaldaten],MATCH($B163,tab_MinKomp[[Stanowisko / Position ]:[Stanowisko / Position ]],0))="n/a","n/a",R163-INDEX(tab_MinKomp[SystemR2PŁATNIK PRO: KADRY / Personaldaten],MATCH($B163,tab_MinKomp[[Stanowisko / Position ]:[Stanowisko / Position ]],0)))</f>
        <v>n/a</v>
      </c>
      <c r="S164" s="194" t="str">
        <f>IF(INDEX(tab_MinKomp[SYSTEM R2PŁATNIK PRO: zarządzanie pracownikami / Arbeitsverwaltung],MATCH($B163,tab_MinKomp[[Stanowisko / Position ]:[Stanowisko / Position ]],0))="n/a","n/a",S163-INDEX(tab_MinKomp[SYSTEM R2PŁATNIK PRO: zarządzanie pracownikami / Arbeitsverwaltung],MATCH($B163,tab_MinKomp[[Stanowisko / Position ]:[Stanowisko / Position ]],0)))</f>
        <v>n/a</v>
      </c>
      <c r="T164" s="194" t="str">
        <f>IF(INDEX(tab_MinKomp[Doradztwo, wsparcie personalne / Personalberatung und Unterstützung],MATCH($B163,tab_MinKomp[[Stanowisko / Position ]:[Stanowisko / Position ]],0))="n/a","n/a",T163-INDEX(tab_MinKomp[Doradztwo, wsparcie personalne / Personalberatung und Unterstützung],MATCH($B163,tab_MinKomp[[Stanowisko / Position ]:[Stanowisko / Position ]],0)))</f>
        <v>n/a</v>
      </c>
      <c r="U164" s="194" t="str">
        <f>IF(INDEX(tab_MinKomp[Przepisy o podatku VAT / MwSt.- Gesetz],MATCH($B163,tab_MinKomp[[Stanowisko / Position ]:[Stanowisko / Position ]],0))="n/a","n/a",U163-INDEX(tab_MinKomp[Przepisy o podatku VAT / MwSt.- Gesetz],MATCH($B163,tab_MinKomp[[Stanowisko / Position ]:[Stanowisko / Position ]],0)))</f>
        <v>n/a</v>
      </c>
      <c r="V164" s="194" t="str">
        <f>IF(INDEX(tab_MinKomp[PrzepisyPDOP / geschäftlich Einkommensteuergesetz],MATCH($B163,tab_MinKomp[[Stanowisko / Position ]:[Stanowisko / Position ]],0))="n/a","n/a",V163-INDEX(tab_MinKomp[PrzepisyPDOP / geschäftlich Einkommensteuergesetz],MATCH($B163,tab_MinKomp[[Stanowisko / Position ]:[Stanowisko / Position ]],0)))</f>
        <v>n/a</v>
      </c>
      <c r="W164" s="194" t="str">
        <f>IF(INDEX(tab_MinKomp[System BAAN / FINANSE (FIBU)],MATCH($B163,tab_MinKomp[[Stanowisko / Position ]:[Stanowisko / Position ]],0))="n/a","n/a",W163-INDEX(tab_MinKomp[System BAAN / FINANSE (FIBU)],MATCH($B163,tab_MinKomp[[Stanowisko / Position ]:[Stanowisko / Position ]],0)))</f>
        <v>n/a</v>
      </c>
      <c r="X164" s="194" t="str">
        <f>IF(INDEX(tab_MinKomp[Systemy pomocnicze / Hilfssysteme(STOCKPROGRAM, KALK2000 etc.)],MATCH($B163,tab_MinKomp[[Stanowisko / Position ]:[Stanowisko / Position ]],0))="n/a","n/a",X163-INDEX(tab_MinKomp[Systemy pomocnicze / Hilfssysteme(STOCKPROGRAM, KALK2000 etc.)],MATCH($B163,tab_MinKomp[[Stanowisko / Position ]:[Stanowisko / Position ]],0)))</f>
        <v>n/a</v>
      </c>
      <c r="Y164" s="194" t="str">
        <f>IF(INDEX(tab_MinKomp[Polityka rachunkowości / Buchführungspolitik],MATCH($B163,tab_MinKomp[[Stanowisko / Position ]:[Stanowisko / Position ]],0))="n/a","n/a",Y163-INDEX(tab_MinKomp[Polityka rachunkowości / Buchführungspolitik],MATCH($B163,tab_MinKomp[[Stanowisko / Position ]:[Stanowisko / Position ]],0)))</f>
        <v>n/a</v>
      </c>
      <c r="Z164" s="194" t="str">
        <f>IF(INDEX(tab_MinKomp[Ustawa o rachunkowości / Rechnungslegungsgesetz],MATCH($B163,tab_MinKomp[[Stanowisko / Position ]:[Stanowisko / Position ]],0))="n/a","n/a",Z163-INDEX(tab_MinKomp[Ustawa o rachunkowości / Rechnungslegungsgesetz],MATCH($B163,tab_MinKomp[[Stanowisko / Position ]:[Stanowisko / Position ]],0)))</f>
        <v>n/a</v>
      </c>
      <c r="AA164" s="194" t="str">
        <f>IF(INDEX(tab_MinKomp[WORKFLOW - TS-100],MATCH($B163,tab_MinKomp[[Stanowisko / Position ]:[Stanowisko / Position ]],0))="n/a","n/a",AA163-INDEX(tab_MinKomp[WORKFLOW - TS-100],MATCH($B163,tab_MinKomp[[Stanowisko / Position ]:[Stanowisko / Position ]],0)))</f>
        <v>n/a</v>
      </c>
      <c r="AB164" s="194" t="str">
        <f>IF(INDEX(tab_MinKomp[WORKFLOW - SFMS],MATCH($B163,tab_MinKomp[[Stanowisko / Position ]:[Stanowisko / Position ]],0))="n/a","n/a",AB163-INDEX(tab_MinKomp[WORKFLOW - SFMS],MATCH($B163,tab_MinKomp[[Stanowisko / Position ]:[Stanowisko / Position ]],0)))</f>
        <v>n/a</v>
      </c>
      <c r="AC164" s="194" t="str">
        <f>IF(INDEX(tab_MinKomp[System ISO 9001:2015],MATCH($B163,tab_MinKomp[[Stanowisko / Position ]:[Stanowisko / Position ]],0))="n/a","n/a",AC163-INDEX(tab_MinKomp[System ISO 9001:2015],MATCH($B163,tab_MinKomp[[Stanowisko / Position ]:[Stanowisko / Position ]],0)))</f>
        <v>n/a</v>
      </c>
      <c r="AD164" s="194" t="str">
        <f>IF(INDEX(tab_MinKomp[System ISO 9001:2015],MATCH($B163,tab_MinKomp[[Stanowisko / Position ]:[Stanowisko / Position ]],0))="n/a","n/a",AD163-INDEX(tab_MinKomp[System ISO 9001:2015],MATCH($B163,tab_MinKomp[[Stanowisko / Position ]:[Stanowisko / Position ]],0)))</f>
        <v>n/a</v>
      </c>
      <c r="AE164" s="194" t="str">
        <f>IF(INDEX(tab_MinKomp[System ISO 9001:2015],MATCH($B163,tab_MinKomp[[Stanowisko / Position ]:[Stanowisko / Position ]],0))="n/a","n/a",AE163-INDEX(tab_MinKomp[System ISO 9001:2015],MATCH($B163,tab_MinKomp[[Stanowisko / Position ]:[Stanowisko / Position ]],0)))</f>
        <v>n/a</v>
      </c>
      <c r="AF164" s="194" t="str">
        <f>IF(INDEX(tab_MinKomp[System ISO 9001:2015],MATCH($B163,tab_MinKomp[[Stanowisko / Position ]:[Stanowisko / Position ]],0))="n/a","n/a",AF163-INDEX(tab_MinKomp[System ISO 9001:2015],MATCH($B163,tab_MinKomp[[Stanowisko / Position ]:[Stanowisko / Position ]],0)))</f>
        <v>n/a</v>
      </c>
      <c r="AG164" s="194" t="str">
        <f>IF(INDEX(tab_MinKomp[Wymagania VDA 6.3 Process / Forderungen],MATCH($B163,tab_MinKomp[[Stanowisko / Position ]:[Stanowisko / Position ]],0))="n/a","n/a",AG163-INDEX(tab_MinKomp[Wymagania VDA 6.3 Process / Forderungen],MATCH($B163,tab_MinKomp[[Stanowisko / Position ]:[Stanowisko / Position ]],0)))</f>
        <v>n/a</v>
      </c>
      <c r="AH164" s="194" t="str">
        <f>IF(INDEX(tab_MinKomp[Wymagania VDA 6.5 Product / Forderungen],MATCH($B163,tab_MinKomp[[Stanowisko / Position ]:[Stanowisko / Position ]],0))="n/a","n/a",AH163-INDEX(tab_MinKomp[Wymagania VDA 6.5 Product / Forderungen],MATCH($B163,tab_MinKomp[[Stanowisko / Position ]:[Stanowisko / Position ]],0)))</f>
        <v>n/a</v>
      </c>
      <c r="AI164" s="194" t="str">
        <f>IF(INDEX(tab_MinKomp[System ISO 9001:2015],MATCH($B163,tab_MinKomp[[Stanowisko / Position ]:[Stanowisko / Position ]],0))="n/a","n/a",AI163-INDEX(tab_MinKomp[System ISO 9001:2015],MATCH($B163,tab_MinKomp[[Stanowisko / Position ]:[Stanowisko / Position ]],0)))</f>
        <v>n/a</v>
      </c>
      <c r="AJ164" s="194" t="str">
        <f>IF(INDEX(tab_MinKomp[Auditor systemu ISO 17021:2018],MATCH($B163,tab_MinKomp[[Stanowisko / Position ]:[Stanowisko / Position ]],0))="n/a","n/a",AJ163-INDEX(tab_MinKomp[Auditor systemu ISO 17021:2018],MATCH($B163,tab_MinKomp[[Stanowisko / Position ]:[Stanowisko / Position ]],0)))</f>
        <v>n/a</v>
      </c>
      <c r="AK164" s="194" t="str">
        <f>IF(INDEX(tab_MinKomp[Pełnomocnik systemu / Systemvertreter],MATCH($B163,tab_MinKomp[[Stanowisko / Position ]:[Stanowisko / Position ]],0))="n/a","n/a",AK163-INDEX(tab_MinKomp[Pełnomocnik systemu / Systemvertreter],MATCH($B163,tab_MinKomp[[Stanowisko / Position ]:[Stanowisko / Position ]],0)))</f>
        <v>n/a</v>
      </c>
      <c r="AL164" s="194">
        <f>IF(INDEX(tab_MinKomp[Polityka Etyczna - Compliance],MATCH($B163,tab_MinKomp[[Stanowisko / Position ]:[Stanowisko / Position ]],0))="n/a","n/a",AL163-INDEX(tab_MinKomp[Polityka Etyczna - Compliance],MATCH($B163,tab_MinKomp[[Stanowisko / Position ]:[Stanowisko / Position ]],0)))</f>
        <v>0</v>
      </c>
      <c r="AM164" s="194" t="str">
        <f>IF(INDEX(tab_MinKomp[WDRAŻANIE NOWYCH PROJEKTÓW/ PROCEDURA CTM],MATCH($B163,tab_MinKomp[[Stanowisko / Position ]:[Stanowisko / Position ]],0))="n/a","n/a",AM163-INDEX(tab_MinKomp[WDRAŻANIE NOWYCH PROJEKTÓW/ PROCEDURA CTM],MATCH($B163,tab_MinKomp[[Stanowisko / Position ]:[Stanowisko / Position ]],0)))</f>
        <v>n/a</v>
      </c>
      <c r="AN164" s="194" t="str">
        <f>IF(INDEX(tab_MinKomp[KAMIENIE MILOWE MSL/PIFF],MATCH($B163,tab_MinKomp[[Stanowisko / Position ]:[Stanowisko / Position ]],0))="n/a","n/a",AN163-INDEX(tab_MinKomp[KAMIENIE MILOWE MSL/PIFF],MATCH($B163,tab_MinKomp[[Stanowisko / Position ]:[Stanowisko / Position ]],0)))</f>
        <v>n/a</v>
      </c>
      <c r="AO164" s="194">
        <f>IF(INDEX(tab_MinKomp[CP],MATCH($B163,tab_MinKomp[[Stanowisko / Position ]:[Stanowisko / Position ]],0))="n/a","n/a",AO163-INDEX(tab_MinKomp[CP],MATCH($B163,tab_MinKomp[[Stanowisko / Position ]:[Stanowisko / Position ]],0)))</f>
        <v>0</v>
      </c>
      <c r="AP164" s="194" t="str">
        <f>IF(INDEX(tab_MinKomp[FMEA],MATCH($B163,tab_MinKomp[[Stanowisko / Position ]:[Stanowisko / Position ]],0))="n/a","n/a",AP163-INDEX(tab_MinKomp[FMEA],MATCH($B163,tab_MinKomp[[Stanowisko / Position ]:[Stanowisko / Position ]],0)))</f>
        <v>n/a</v>
      </c>
      <c r="AQ164" s="194">
        <f>IF(INDEX(tab_MinKomp[FLOW CHART],MATCH($B163,tab_MinKomp[[Stanowisko / Position ]:[Stanowisko / Position ]],0))="n/a","n/a",AQ163-INDEX(tab_MinKomp[FLOW CHART],MATCH($B163,tab_MinKomp[[Stanowisko / Position ]:[Stanowisko / Position ]],0)))</f>
        <v>0</v>
      </c>
      <c r="AR164" s="194" t="str">
        <f>IF(INDEX(tab_MinKomp[APQP],MATCH($B163,tab_MinKomp[[Stanowisko / Position ]:[Stanowisko / Position ]],0))="n/a","n/a",AR163-INDEX(tab_MinKomp[APQP],MATCH($B163,tab_MinKomp[[Stanowisko / Position ]:[Stanowisko / Position ]],0)))</f>
        <v>n/a</v>
      </c>
      <c r="AS164" s="194" t="str">
        <f>IF(INDEX(tab_MinKomp[MSA],MATCH($B163,tab_MinKomp[[Stanowisko / Position ]:[Stanowisko / Position ]],0))="n/a","n/a",AS163-INDEX(tab_MinKomp[MSA],MATCH($B163,tab_MinKomp[[Stanowisko / Position ]:[Stanowisko / Position ]],0)))</f>
        <v>n/a</v>
      </c>
      <c r="AT164" s="194" t="str">
        <f>IF(INDEX(tab_MinKomp[SPC],MATCH($B163,tab_MinKomp[[Stanowisko / Position ]:[Stanowisko / Position ]],0))="n/a","n/a",AT163-INDEX(tab_MinKomp[SPC],MATCH($B163,tab_MinKomp[[Stanowisko / Position ]:[Stanowisko / Position ]],0)))</f>
        <v>n/a</v>
      </c>
      <c r="AU164" s="194" t="str">
        <f>IF(INDEX(tab_MinKomp[CSR (SPECYFICZNE WYMAGANIA KLIENTA)],MATCH($B163,tab_MinKomp[[Stanowisko / Position ]:[Stanowisko / Position ]],0))="n/a","n/a",AU163-INDEX(tab_MinKomp[CSR (SPECYFICZNE WYMAGANIA KLIENTA)],MATCH($B163,tab_MinKomp[[Stanowisko / Position ]:[Stanowisko / Position ]],0)))</f>
        <v>n/a</v>
      </c>
      <c r="AV164" s="194">
        <f>IF(INDEX(tab_MinKomp[5S],MATCH($B163,tab_MinKomp[[Stanowisko / Position ]:[Stanowisko / Position ]],0))="n/a","n/a",AV163-INDEX(tab_MinKomp[5S],MATCH($B163,tab_MinKomp[[Stanowisko / Position ]:[Stanowisko / Position ]],0)))</f>
        <v>0</v>
      </c>
      <c r="AW164" s="194">
        <f>IF(INDEX(tab_MinKomp[LEAN MANAGEMENT],MATCH($B163,tab_MinKomp[[Stanowisko / Position ]:[Stanowisko / Position ]],0))="n/a","n/a",AW163-INDEX(tab_MinKomp[LEAN MANAGEMENT],MATCH($B163,tab_MinKomp[[Stanowisko / Position ]:[Stanowisko / Position ]],0)))</f>
        <v>0</v>
      </c>
      <c r="AX164" s="194" t="str">
        <f>IF(INDEX(tab_MinKomp[5R],MATCH($B163,tab_MinKomp[[Stanowisko / Position ]:[Stanowisko / Position ]],0))="n/a","n/a",AX163-INDEX(tab_MinKomp[5R],MATCH($B163,tab_MinKomp[[Stanowisko / Position ]:[Stanowisko / Position ]],0)))</f>
        <v>n/a</v>
      </c>
      <c r="AY164" s="194" t="str">
        <f>IF(INDEX(tab_MinKomp[Six Sigma],MATCH($B163,tab_MinKomp[[Stanowisko / Position ]:[Stanowisko / Position ]],0))="n/a","n/a",AY163-INDEX(tab_MinKomp[Six Sigma],MATCH($B163,tab_MinKomp[[Stanowisko / Position ]:[Stanowisko / Position ]],0)))</f>
        <v>n/a</v>
      </c>
      <c r="AZ164" s="194" t="str">
        <f>IF(INDEX(tab_MinKomp[System BAAN / Distribution &amp; Supply Chain],MATCH($B163,tab_MinKomp[[Stanowisko / Position ]:[Stanowisko / Position ]],0))="n/a","n/a",AZ163-INDEX(tab_MinKomp[System BAAN / Distribution &amp; Supply Chain],MATCH($B163,tab_MinKomp[[Stanowisko / Position ]:[Stanowisko / Position ]],0)))</f>
        <v>n/a</v>
      </c>
      <c r="BA164" s="194" t="str">
        <f>IF(INDEX(tab_MinKomp[Gospodarka magazynowa / Lagerverwaltung],MATCH($B163,tab_MinKomp[[Stanowisko / Position ]:[Stanowisko / Position ]],0))="n/a","n/a",BA163-INDEX(tab_MinKomp[Gospodarka magazynowa / Lagerverwaltung],MATCH($B163,tab_MinKomp[[Stanowisko / Position ]:[Stanowisko / Position ]],0)))</f>
        <v>n/a</v>
      </c>
      <c r="BB164" s="194" t="str">
        <f>IF(INDEX(tab_MinKomp[Inwentaryzacja - organizacja i przebieg / Inventurprozess],MATCH($B163,tab_MinKomp[[Stanowisko / Position ]:[Stanowisko / Position ]],0))="n/a","n/a",BB163-INDEX(tab_MinKomp[Inwentaryzacja - organizacja i przebieg / Inventurprozess],MATCH($B163,tab_MinKomp[[Stanowisko / Position ]:[Stanowisko / Position ]],0)))</f>
        <v>n/a</v>
      </c>
      <c r="BC164" s="194" t="str">
        <f>IF(INDEX(tab_MinKomp[Organizacja dostaw / Versorgungsorganisation],MATCH($B163,tab_MinKomp[[Stanowisko / Position ]:[Stanowisko / Position ]],0))="n/a","n/a",BC163-INDEX(tab_MinKomp[Organizacja dostaw / Versorgungsorganisation],MATCH($B163,tab_MinKomp[[Stanowisko / Position ]:[Stanowisko / Position ]],0)))</f>
        <v>n/a</v>
      </c>
      <c r="BD164" s="194" t="str">
        <f>IF(INDEX(tab_MinKomp[Organizacja wysyłek / Organisation von Lieferungen],MATCH($B163,tab_MinKomp[[Stanowisko / Position ]:[Stanowisko / Position ]],0))="n/a","n/a",BD163-INDEX(tab_MinKomp[Organizacja wysyłek / Organisation von Lieferungen],MATCH($B163,tab_MinKomp[[Stanowisko / Position ]:[Stanowisko / Position ]],0)))</f>
        <v>n/a</v>
      </c>
      <c r="BE164" s="194" t="str">
        <f>IF(INDEX(tab_MinKomp[Analiza magazynowa - Program Polen.mdb / Inventuranalyse],MATCH($B163,tab_MinKomp[[Stanowisko / Position ]:[Stanowisko / Position ]],0))="n/a","n/a",BE163-INDEX(tab_MinKomp[Analiza magazynowa - Program Polen.mdb / Inventuranalyse],MATCH($B163,tab_MinKomp[[Stanowisko / Position ]:[Stanowisko / Position ]],0)))</f>
        <v>n/a</v>
      </c>
      <c r="BF164" s="190" t="str">
        <f>IF(INDEX(tab_MinKomp[MMOG (Materials Management Operations Guidelines)],MATCH($B163,tab_MinKomp[[Stanowisko / Position ]:[Stanowisko / Position ]],0))="n/a","n/a",BF163-INDEX(tab_MinKomp[MMOG (Materials Management Operations Guidelines)],MATCH($B163,tab_MinKomp[[Stanowisko / Position ]:[Stanowisko / Position ]],0)))</f>
        <v>n/a</v>
      </c>
      <c r="BG164" s="190" t="str">
        <f>IF(INDEX(tab_MinKomp[GPP],MATCH($B163,tab_MinKomp[[Stanowisko / Position ]:[Stanowisko / Position ]],0))="n/a","n/a",BG163-INDEX(tab_MinKomp[GPP],MATCH($B163,tab_MinKomp[[Stanowisko / Position ]:[Stanowisko / Position ]],0)))</f>
        <v>n/a</v>
      </c>
      <c r="BH164" s="190" t="str">
        <f>IF(INDEX(tab_MinKomp[AIAG (Automotive Industry Action Group)],MATCH($B163,tab_MinKomp[[Stanowisko / Position ]:[Stanowisko / Position ]],0))="n/a","n/a",BH163-INDEX(tab_MinKomp[AIAG (Automotive Industry Action Group)],MATCH($B163,tab_MinKomp[[Stanowisko / Position ]:[Stanowisko / Position ]],0)))</f>
        <v>n/a</v>
      </c>
      <c r="BI164" s="190" t="str">
        <f>IF(INDEX(tab_MinKomp[Super-G disputes],MATCH($B163,tab_MinKomp[[Stanowisko / Position ]:[Stanowisko / Position ]],0))="n/a","n/a",BI163-INDEX(tab_MinKomp[Super-G disputes],MATCH($B163,tab_MinKomp[[Stanowisko / Position ]:[Stanowisko / Position ]],0)))</f>
        <v>n/a</v>
      </c>
      <c r="BJ164" s="190" t="str">
        <f>IF(INDEX(tab_MinKomp[CMMS3/eDDL (Direct Data Link)],MATCH($B163,tab_MinKomp[[Stanowisko / Position ]:[Stanowisko / Position ]],0))="n/a","n/a",BJ163-INDEX(tab_MinKomp[CMMS3/eDDL (Direct Data Link)],MATCH($B163,tab_MinKomp[[Stanowisko / Position ]:[Stanowisko / Position ]],0)))</f>
        <v>n/a</v>
      </c>
      <c r="BK164" s="190" t="str">
        <f>IF(INDEX(tab_MinKomp[MP&amp;L (Material Planning and Logistics)],MATCH($B163,tab_MinKomp[[Stanowisko / Position ]:[Stanowisko / Position ]],0))="n/a","n/a",BK163-INDEX(tab_MinKomp[MP&amp;L (Material Planning and Logistics)],MATCH($B163,tab_MinKomp[[Stanowisko / Position ]:[Stanowisko / Position ]],0)))</f>
        <v>n/a</v>
      </c>
      <c r="BL164" s="190" t="str">
        <f>IF(INDEX(tab_MinKomp[Supplier delivery rating],MATCH($B163,tab_MinKomp[[Stanowisko / Position ]:[Stanowisko / Position ]],0))="n/a","n/a",BL163-INDEX(tab_MinKomp[Supplier delivery rating],MATCH($B163,tab_MinKomp[[Stanowisko / Position ]:[Stanowisko / Position ]],0)))</f>
        <v>n/a</v>
      </c>
      <c r="BM164" s="194" t="str">
        <f>IF(INDEX(tab_MinKomp[Obsługa maszyn KVT / KVT Maschinenbedienung],MATCH($B163,tab_MinKomp[[Stanowisko / Position ]:[Stanowisko / Position ]],0))="n/a","n/a",BM163-INDEX(tab_MinKomp[Obsługa maszyn KVT / KVT Maschinenbedienung],MATCH($B163,tab_MinKomp[[Stanowisko / Position ]:[Stanowisko / Position ]],0)))</f>
        <v>n/a</v>
      </c>
      <c r="BN164" s="194" t="str">
        <f>IF(INDEX(tab_MinKomp[Obsługa maszyn KVT / KVT Maschinenbedienung],MATCH($B163,tab_MinKomp[[Stanowisko / Position ]:[Stanowisko / Position ]],0))="n/a","n/a",BN163-INDEX(tab_MinKomp[Obsługa maszyn KVT / KVT Maschinenbedienung],MATCH($B163,tab_MinKomp[[Stanowisko / Position ]:[Stanowisko / Position ]],0)))</f>
        <v>n/a</v>
      </c>
      <c r="BO164" s="194" t="str">
        <f>IF(INDEX(tab_MinKomp[Obsługa maszyn KVT / KVT Maschinenbedienung],MATCH($B163,tab_MinKomp[[Stanowisko / Position ]:[Stanowisko / Position ]],0))="n/a","n/a",BO163-INDEX(tab_MinKomp[Obsługa maszyn KVT / KVT Maschinenbedienung],MATCH($B163,tab_MinKomp[[Stanowisko / Position ]:[Stanowisko / Position ]],0)))</f>
        <v>n/a</v>
      </c>
      <c r="BP164" s="194">
        <f>IF(INDEX(tab_MinKomp[Obsługa maszyn Novapax / Novapax Maschinenbedienung],MATCH($B163,tab_MinKomp[[Stanowisko / Position ]:[Stanowisko / Position ]],0))="n/a","n/a",BP163-INDEX(tab_MinKomp[Obsługa maszyn Novapax / Novapax Maschinenbedienung],MATCH($B163,tab_MinKomp[[Stanowisko / Position ]:[Stanowisko / Position ]],0)))</f>
        <v>0</v>
      </c>
      <c r="BQ164" s="194" t="str">
        <f>IF(INDEX(tab_MinKomp[Obsługa maszyn Piovan / Piovan Maschinenbedienung],MATCH($B163,tab_MinKomp[[Stanowisko / Position ]:[Stanowisko / Position ]],0))="n/a","n/a",BQ163-INDEX(tab_MinKomp[Obsługa maszyn Piovan / Piovan Maschinenbedienung],MATCH($B163,tab_MinKomp[[Stanowisko / Position ]:[Stanowisko / Position ]],0)))</f>
        <v>n/a</v>
      </c>
      <c r="BR164" s="194">
        <f>IF(INDEX(tab_MinKomp[Eliminacja awarii / Beseitigung von Ausfällen],MATCH($B163,tab_MinKomp[[Stanowisko / Position ]:[Stanowisko / Position ]],0))="n/a","n/a",BR163-INDEX(tab_MinKomp[Eliminacja awarii / Beseitigung von Ausfällen],MATCH($B163,tab_MinKomp[[Stanowisko / Position ]:[Stanowisko / Position ]],0)))</f>
        <v>0</v>
      </c>
      <c r="BS164" s="194" t="str">
        <f>IF(INDEX(tab_MinKomp[Obsługa maszyn Piovan / Piovan Maschinenbedienung],MATCH($B163,tab_MinKomp[[Stanowisko / Position ]:[Stanowisko / Position ]],0))="n/a","n/a",BS163-INDEX(tab_MinKomp[Obsługa maszyn Piovan / Piovan Maschinenbedienung],MATCH($B163,tab_MinKomp[[Stanowisko / Position ]:[Stanowisko / Position ]],0)))</f>
        <v>n/a</v>
      </c>
      <c r="BT164" s="194" t="str">
        <f>IF(INDEX(tab_MinKomp[Obsługa maszyn Piovan / Piovan Maschinenbedienung],MATCH($B163,tab_MinKomp[[Stanowisko / Position ]:[Stanowisko / Position ]],0))="n/a","n/a",BT163-INDEX(tab_MinKomp[Obsługa maszyn Piovan / Piovan Maschinenbedienung],MATCH($B163,tab_MinKomp[[Stanowisko / Position ]:[Stanowisko / Position ]],0)))</f>
        <v>n/a</v>
      </c>
      <c r="BU164" s="194" t="str">
        <f>IF(INDEX(tab_MinKomp[Obsługa maszyn Piovan / Piovan Maschinenbedienung],MATCH($B163,tab_MinKomp[[Stanowisko / Position ]:[Stanowisko / Position ]],0))="n/a","n/a",BU163-INDEX(tab_MinKomp[Obsługa maszyn Piovan / Piovan Maschinenbedienung],MATCH($B163,tab_MinKomp[[Stanowisko / Position ]:[Stanowisko / Position ]],0)))</f>
        <v>n/a</v>
      </c>
      <c r="BV164" s="194" t="str">
        <f>IF(INDEX(tab_MinKomp[Obsługa maszyn Piovan / Piovan Maschinenbedienung],MATCH($B163,tab_MinKomp[[Stanowisko / Position ]:[Stanowisko / Position ]],0))="n/a","n/a",BV163-INDEX(tab_MinKomp[Obsługa maszyn Piovan / Piovan Maschinenbedienung],MATCH($B163,tab_MinKomp[[Stanowisko / Position ]:[Stanowisko / Position ]],0)))</f>
        <v>n/a</v>
      </c>
      <c r="BW164" s="194" t="str">
        <f>IF(INDEX(tab_MinKomp[Obsługa maszyn Piovan / Piovan Maschinenbedienung],MATCH($B163,tab_MinKomp[[Stanowisko / Position ]:[Stanowisko / Position ]],0))="n/a","n/a",BW163-INDEX(tab_MinKomp[Obsługa maszyn Piovan / Piovan Maschinenbedienung],MATCH($B163,tab_MinKomp[[Stanowisko / Position ]:[Stanowisko / Position ]],0)))</f>
        <v>n/a</v>
      </c>
      <c r="BX164" s="194" t="str">
        <f>IF(INDEX(tab_MinKomp[Obsługa maszyn Piovan / Piovan Maschinenbedienung],MATCH($B163,tab_MinKomp[[Stanowisko / Position ]:[Stanowisko / Position ]],0))="n/a","n/a",BX163-INDEX(tab_MinKomp[Obsługa maszyn Piovan / Piovan Maschinenbedienung],MATCH($B163,tab_MinKomp[[Stanowisko / Position ]:[Stanowisko / Position ]],0)))</f>
        <v>n/a</v>
      </c>
      <c r="BY164" s="194" t="str">
        <f>IF(INDEX(tab_MinKomp[Obsługa maszyn Engel / Engel Maschinenbedienung],MATCH($B163,tab_MinKomp[[Stanowisko / Position ]:[Stanowisko / Position ]],0))="n/a","n/a",BY163-INDEX(tab_MinKomp[Obsługa maszyn Engel / Engel Maschinenbedienung],MATCH($B163,tab_MinKomp[[Stanowisko / Position ]:[Stanowisko / Position ]],0)))</f>
        <v>n/a</v>
      </c>
      <c r="BZ164" s="194" t="str">
        <f>IF(INDEX(tab_MinKomp[Obsługa maszyn Engel / Engel Maschinenbedienung],MATCH($B163,tab_MinKomp[[Stanowisko / Position ]:[Stanowisko / Position ]],0))="n/a","n/a",BZ163-INDEX(tab_MinKomp[Obsługa maszyn Engel / Engel Maschinenbedienung],MATCH($B163,tab_MinKomp[[Stanowisko / Position ]:[Stanowisko / Position ]],0)))</f>
        <v>n/a</v>
      </c>
      <c r="CA164" s="194">
        <f>IF(INDEX(tab_MinKomp[Eliminacja awarii / Beseitigung von Ausfällen],MATCH($B163,tab_MinKomp[[Stanowisko / Position ]:[Stanowisko / Position ]],0))="n/a","n/a",CA163-INDEX(tab_MinKomp[Eliminacja awarii / Beseitigung von Ausfällen],MATCH($B163,tab_MinKomp[[Stanowisko / Position ]:[Stanowisko / Position ]],0)))</f>
        <v>0</v>
      </c>
      <c r="CB164" s="194" t="str">
        <f>IF(INDEX(tab_MinKomp[Obsługa maszyn ASL / ASL Maschinenbedienung],MATCH($B163,tab_MinKomp[[Stanowisko / Position ]:[Stanowisko / Position ]],0))="n/a","n/a",CB163-INDEX(tab_MinKomp[Obsługa maszyn ASL / ASL Maschinenbedienung],MATCH($B163,tab_MinKomp[[Stanowisko / Position ]:[Stanowisko / Position ]],0)))</f>
        <v>n/a</v>
      </c>
      <c r="CC164" s="194">
        <f>IF(INDEX(tab_MinKomp[Obsługa maszyn Novapax / Novapax Maschinenbedienung],MATCH($B163,tab_MinKomp[[Stanowisko / Position ]:[Stanowisko / Position ]],0))="n/a","n/a",CC163-INDEX(tab_MinKomp[Obsługa maszyn Novapax / Novapax Maschinenbedienung],MATCH($B163,tab_MinKomp[[Stanowisko / Position ]:[Stanowisko / Position ]],0)))</f>
        <v>0</v>
      </c>
      <c r="CD164" s="194">
        <f>IF(INDEX(tab_MinKomp[Obsługa maszyn Novapax / Novapax Maschinenbedienung],MATCH($B163,tab_MinKomp[[Stanowisko / Position ]:[Stanowisko / Position ]],0))="n/a","n/a",CD163-INDEX(tab_MinKomp[Obsługa maszyn Novapax / Novapax Maschinenbedienung],MATCH($B163,tab_MinKomp[[Stanowisko / Position ]:[Stanowisko / Position ]],0)))</f>
        <v>0</v>
      </c>
      <c r="CE164" s="194" t="str">
        <f>IF(INDEX(tab_MinKomp[Obsługa maszyn Piovan / Piovan Maschinenbedienung],MATCH($B163,tab_MinKomp[[Stanowisko / Position ]:[Stanowisko / Position ]],0))="n/a","n/a",CE163-INDEX(tab_MinKomp[Obsługa maszyn Piovan / Piovan Maschinenbedienung],MATCH($B163,tab_MinKomp[[Stanowisko / Position ]:[Stanowisko / Position ]],0)))</f>
        <v>n/a</v>
      </c>
      <c r="CF164" s="194" t="str">
        <f>IF(INDEX(tab_MinKomp[Obsługa maszyn Piovan / Piovan Maschinenbedienung],MATCH($B163,tab_MinKomp[[Stanowisko / Position ]:[Stanowisko / Position ]],0))="n/a","n/a",CF163-INDEX(tab_MinKomp[Obsługa maszyn Piovan / Piovan Maschinenbedienung],MATCH($B163,tab_MinKomp[[Stanowisko / Position ]:[Stanowisko / Position ]],0)))</f>
        <v>n/a</v>
      </c>
      <c r="CG164" s="194">
        <f>IF(INDEX(tab_MinKomp[Eliminacja awarii / Beseitigung von Ausfällen],MATCH($B163,tab_MinKomp[[Stanowisko / Position ]:[Stanowisko / Position ]],0))="n/a","n/a",CG163-INDEX(tab_MinKomp[Eliminacja awarii / Beseitigung von Ausfällen],MATCH($B163,tab_MinKomp[[Stanowisko / Position ]:[Stanowisko / Position ]],0)))</f>
        <v>0</v>
      </c>
      <c r="CH164" s="194" t="str">
        <f>IF(INDEX(tab_MinKomp[Wymagania VDA 6.5 Product / Forderungen],MATCH($B163,tab_MinKomp[[Stanowisko / Position ]:[Stanowisko / Position ]],0))="n/a","n/a",CH163-INDEX(tab_MinKomp[Wymagania VDA 6.5 Product / Forderungen],MATCH($B163,tab_MinKomp[[Stanowisko / Position ]:[Stanowisko / Position ]],0)))</f>
        <v>n/a</v>
      </c>
      <c r="CI164" s="194" t="str">
        <f>IF(INDEX(tab_MinKomp[Wymagania VDA 6.5 Product / Forderungen],MATCH($B163,tab_MinKomp[[Stanowisko / Position ]:[Stanowisko / Position ]],0))="n/a","n/a",CI163-INDEX(tab_MinKomp[Wymagania VDA 6.5 Product / Forderungen],MATCH($B163,tab_MinKomp[[Stanowisko / Position ]:[Stanowisko / Position ]],0)))</f>
        <v>n/a</v>
      </c>
      <c r="CJ164" s="194" t="str">
        <f>IF(INDEX(tab_MinKomp[Wymagania VDA 6.5 Product / Forderungen],MATCH($B163,tab_MinKomp[[Stanowisko / Position ]:[Stanowisko / Position ]],0))="n/a","n/a",CJ163-INDEX(tab_MinKomp[Wymagania VDA 6.5 Product / Forderungen],MATCH($B163,tab_MinKomp[[Stanowisko / Position ]:[Stanowisko / Position ]],0)))</f>
        <v>n/a</v>
      </c>
      <c r="CK164" s="194" t="str">
        <f>IF(INDEX(tab_MinKomp[Wymagania VDA 6.5 Product / Forderungen],MATCH($B163,tab_MinKomp[[Stanowisko / Position ]:[Stanowisko / Position ]],0))="n/a","n/a",CK163-INDEX(tab_MinKomp[Wymagania VDA 6.5 Product / Forderungen],MATCH($B163,tab_MinKomp[[Stanowisko / Position ]:[Stanowisko / Position ]],0)))</f>
        <v>n/a</v>
      </c>
      <c r="CL164" s="194" t="str">
        <f>IF(INDEX(tab_MinKomp[Wymagania VDA 6.5 Product / Forderungen],MATCH($B163,tab_MinKomp[[Stanowisko / Position ]:[Stanowisko / Position ]],0))="n/a","n/a",CL163-INDEX(tab_MinKomp[Wymagania VDA 6.5 Product / Forderungen],MATCH($B163,tab_MinKomp[[Stanowisko / Position ]:[Stanowisko / Position ]],0)))</f>
        <v>n/a</v>
      </c>
      <c r="CM164" s="194" t="str">
        <f>IF(INDEX(tab_MinKomp[Informatyka ogólna (techniczne i systemowe) / Allgemeine IT (Technik und System)],MATCH($B163,tab_MinKomp[[Stanowisko / Position ]:[Stanowisko / Position ]],0))="n/a","n/a",CM163-INDEX(tab_MinKomp[Informatyka ogólna (techniczne i systemowe) / Allgemeine IT (Technik und System)],MATCH($B163,tab_MinKomp[[Stanowisko / Position ]:[Stanowisko / Position ]],0)))</f>
        <v>n/a</v>
      </c>
      <c r="CN164" s="194" t="str">
        <f>IF(INDEX(tab_MinKomp[Sieci komputerowe / Computernetzwerke],MATCH($B163,tab_MinKomp[[Stanowisko / Position ]:[Stanowisko / Position ]],0))="n/a","n/a",CN163-INDEX(tab_MinKomp[Sieci komputerowe / Computernetzwerke],MATCH($B163,tab_MinKomp[[Stanowisko / Position ]:[Stanowisko / Position ]],0)))</f>
        <v>n/a</v>
      </c>
      <c r="CO164" s="194" t="str">
        <f>IF(INDEX(tab_MinKomp[Hardware (komputery PC, drukarki biurowe i etykietowe, telefonia stacjonarna i mobilna) (PC, Drucker, Telefpne, Handys)],MATCH($B163,tab_MinKomp[[Stanowisko / Position ]:[Stanowisko / Position ]],0))="n/a","n/a",CO163-INDEX(tab_MinKomp[Hardware (komputery PC, drukarki biurowe i etykietowe, telefonia stacjonarna i mobilna) (PC, Drucker, Telefpne, Handys)],MATCH($B163,tab_MinKomp[[Stanowisko / Position ]:[Stanowisko / Position ]],0)))</f>
        <v>n/a</v>
      </c>
      <c r="CP164" s="194" t="str">
        <f>IF(INDEX(tab_MinKomp[Software &amp; Systems (MS Office, MS Remote Desktop)],MATCH($B163,tab_MinKomp[[Stanowisko / Position ]:[Stanowisko / Position ]],0))="n/a","n/a",CP163-INDEX(tab_MinKomp[Software &amp; Systems (MS Office, MS Remote Desktop)],MATCH($B163,tab_MinKomp[[Stanowisko / Position ]:[Stanowisko / Position ]],0)))</f>
        <v>n/a</v>
      </c>
      <c r="CQ164" s="194" t="str">
        <f>IF(INDEX(tab_MinKomp[Programowanie obiektowe (PHP) / Objektprogrammierung],MATCH($B163,tab_MinKomp[[Stanowisko / Position ]:[Stanowisko / Position ]],0))="n/a","n/a",CQ163-INDEX(tab_MinKomp[Programowanie obiektowe (PHP) / Objektprogrammierung],MATCH($B163,tab_MinKomp[[Stanowisko / Position ]:[Stanowisko / Position ]],0)))</f>
        <v>n/a</v>
      </c>
      <c r="CR164" s="194" t="str">
        <f>IF(INDEX(tab_MinKomp[Scrum],MATCH($B163,tab_MinKomp[[Stanowisko / Position ]:[Stanowisko / Position ]],0))="n/a","n/a",CR163-INDEX(tab_MinKomp[Scrum],MATCH($B163,tab_MinKomp[[Stanowisko / Position ]:[Stanowisko / Position ]],0)))</f>
        <v>n/a</v>
      </c>
      <c r="CS164" s="194" t="str">
        <f>IF(INDEX(tab_MinKomp[SQL (MySQL)],MATCH($B163,tab_MinKomp[[Stanowisko / Position ]:[Stanowisko / Position ]],0))="n/a","n/a",CS163-INDEX(tab_MinKomp[SQL (MySQL)],MATCH($B163,tab_MinKomp[[Stanowisko / Position ]:[Stanowisko / Position ]],0)))</f>
        <v>n/a</v>
      </c>
      <c r="CT164" s="194" t="str">
        <f>IF(INDEX(tab_MinKomp[Javascript],MATCH($B163,tab_MinKomp[[Stanowisko / Position ]:[Stanowisko / Position ]],0))="n/a","n/a",CT163-INDEX(tab_MinKomp[Javascript],MATCH($B163,tab_MinKomp[[Stanowisko / Position ]:[Stanowisko / Position ]],0)))</f>
        <v>n/a</v>
      </c>
      <c r="CU164" s="194" t="str">
        <f>IF(INDEX(tab_MinKomp[Joomla],MATCH($B163,tab_MinKomp[[Stanowisko / Position ]:[Stanowisko / Position ]],0))="n/a","n/a",CU163-INDEX(tab_MinKomp[Joomla],MATCH($B163,tab_MinKomp[[Stanowisko / Position ]:[Stanowisko / Position ]],0)))</f>
        <v>n/a</v>
      </c>
      <c r="CV164" s="194" t="str">
        <f>IF(INDEX(tab_MinKomp[Bash],MATCH($B163,tab_MinKomp[[Stanowisko / Position ]:[Stanowisko / Position ]],0))="n/a","n/a",CV163-INDEX(tab_MinKomp[Bash],MATCH($B163,tab_MinKomp[[Stanowisko / Position ]:[Stanowisko / Position ]],0)))</f>
        <v>n/a</v>
      </c>
      <c r="CW164" s="194">
        <f>IF(INDEX(tab_MinKomp[Systemy MES (HYDRA / SFMS)],MATCH($B163,tab_MinKomp[[Stanowisko / Position ]:[Stanowisko / Position ]],0))="n/a","n/a",CW163-INDEX(tab_MinKomp[Systemy MES (HYDRA / SFMS)],MATCH($B163,tab_MinKomp[[Stanowisko / Position ]:[Stanowisko / Position ]],0)))</f>
        <v>0</v>
      </c>
      <c r="CX164" s="194" t="str">
        <f>IF(INDEX(tab_MinKomp[HTML / CSS],MATCH($B163,tab_MinKomp[[Stanowisko / Position ]:[Stanowisko / Position ]],0))="n/a","n/a",CX163-INDEX(tab_MinKomp[HTML / CSS],MATCH($B163,tab_MinKomp[[Stanowisko / Position ]:[Stanowisko / Position ]],0)))</f>
        <v>n/a</v>
      </c>
      <c r="CY164" s="194" t="str">
        <f>IF(INDEX(tab_MinKomp[SYSTEM PR],MATCH($B163,tab_MinKomp[[Stanowisko / Position ]:[Stanowisko / Position ]],0))="n/a","n/a",CY163-INDEX(tab_MinKomp[SYSTEM PR],MATCH($B163,tab_MinKomp[[Stanowisko / Position ]:[Stanowisko / Position ]],0)))</f>
        <v>n/a</v>
      </c>
      <c r="CZ164" s="194" t="str">
        <f>IF(INDEX(tab_MinKomp[System Einkauf XP / EBA],MATCH($B163,tab_MinKomp[[Stanowisko / Position ]:[Stanowisko / Position ]],0))="n/a","n/a",CZ163-INDEX(tab_MinKomp[System Einkauf XP / EBA],MATCH($B163,tab_MinKomp[[Stanowisko / Position ]:[Stanowisko / Position ]],0)))</f>
        <v>n/a</v>
      </c>
      <c r="DA164" s="194" t="str">
        <f>IF(INDEX(tab_MinKomp[Techniki negocjacyjne / Verhandlungstechniken],MATCH($B163,tab_MinKomp[[Stanowisko / Position ]:[Stanowisko / Position ]],0))="n/a","n/a",DA163-INDEX(tab_MinKomp[Techniki negocjacyjne / Verhandlungstechniken],MATCH($B163,tab_MinKomp[[Stanowisko / Position ]:[Stanowisko / Position ]],0)))</f>
        <v>n/a</v>
      </c>
      <c r="DB164" s="194" t="str">
        <f>IF(INDEX(tab_MinKomp[Znajomość rynku branżowego / Kenntnis des Industrie Marktes],MATCH($B163,tab_MinKomp[[Stanowisko / Position ]:[Stanowisko / Position ]],0))="n/a","n/a",DB163-INDEX(tab_MinKomp[Znajomość rynku branżowego / Kenntnis des Industrie Marktes],MATCH($B163,tab_MinKomp[[Stanowisko / Position ]:[Stanowisko / Position ]],0)))</f>
        <v>n/a</v>
      </c>
      <c r="DC164" s="194" t="str">
        <f>IF(INDEX(tab_MinKomp[SUPPLIER MANAGEMENT],MATCH($B163,tab_MinKomp[[Stanowisko / Position ]:[Stanowisko / Position ]],0))="n/a","n/a",DC163-INDEX(tab_MinKomp[SUPPLIER MANAGEMENT],MATCH($B163,tab_MinKomp[[Stanowisko / Position ]:[Stanowisko / Position ]],0)))</f>
        <v>n/a</v>
      </c>
      <c r="DD164" s="194" t="str">
        <f>IF(INDEX(tab_MinKomp[SUPPLIER MANAGEMENT],MATCH($B163,tab_MinKomp[[Stanowisko / Position ]:[Stanowisko / Position ]],0))="n/a","n/a",DD163-INDEX(tab_MinKomp[SUPPLIER MANAGEMENT],MATCH($B163,tab_MinKomp[[Stanowisko / Position ]:[Stanowisko / Position ]],0)))</f>
        <v>n/a</v>
      </c>
      <c r="DE164" s="194" t="str">
        <f>IF(INDEX(tab_MinKomp[SUPPLIER MANAGEMENT],MATCH($B163,tab_MinKomp[[Stanowisko / Position ]:[Stanowisko / Position ]],0))="n/a","n/a",DE163-INDEX(tab_MinKomp[SUPPLIER MANAGEMENT],MATCH($B163,tab_MinKomp[[Stanowisko / Position ]:[Stanowisko / Position ]],0)))</f>
        <v>n/a</v>
      </c>
      <c r="DF164" s="194">
        <f>IF(INDEX(tab_MinKomp[LEAN MANAGEMENT],MATCH($B163,tab_MinKomp[[Stanowisko / Position ]:[Stanowisko / Position ]],0))="n/a","n/a",DF163-INDEX(tab_MinKomp[LEAN MANAGEMENT],MATCH($B163,tab_MinKomp[[Stanowisko / Position ]:[Stanowisko / Position ]],0)))</f>
        <v>0</v>
      </c>
      <c r="DG164" s="194" t="str">
        <f>IF(INDEX(tab_MinKomp[PPAP/PSW],MATCH($B163,tab_MinKomp[[Stanowisko / Position ]:[Stanowisko / Position ]],0))="n/a","n/a",DG163-INDEX(tab_MinKomp[PPAP/PSW],MATCH($B163,tab_MinKomp[[Stanowisko / Position ]:[Stanowisko / Position ]],0)))</f>
        <v>n/a</v>
      </c>
      <c r="DH164" s="194" t="str">
        <f>IF(INDEX(tab_MinKomp[SUPPLIER MANAGEMENT],MATCH($B163,tab_MinKomp[[Stanowisko / Position ]:[Stanowisko / Position ]],0))="n/a","n/a",DH163-INDEX(tab_MinKomp[SUPPLIER MANAGEMENT],MATCH($B163,tab_MinKomp[[Stanowisko / Position ]:[Stanowisko / Position ]],0)))</f>
        <v>n/a</v>
      </c>
      <c r="DI164" s="194" t="str">
        <f>IF(INDEX(tab_MinKomp[OBSŁUGA PORTALI KLIENTA / Kundenportale],MATCH($B163,tab_MinKomp[[Stanowisko / Position ]:[Stanowisko / Position ]],0))="n/a","n/a",DI163-INDEX(tab_MinKomp[OBSŁUGA PORTALI KLIENTA / Kundenportale],MATCH($B163,tab_MinKomp[[Stanowisko / Position ]:[Stanowisko / Position ]],0)))</f>
        <v>n/a</v>
      </c>
      <c r="DJ164" s="194" t="str">
        <f>IF(INDEX(tab_MinKomp[Obsługa systemu BABTECQ / BABTECQ System],MATCH($B163,tab_MinKomp[[Stanowisko / Position ]:[Stanowisko / Position ]],0))="n/a","n/a",DJ163-INDEX(tab_MinKomp[Obsługa systemu BABTECQ / BABTECQ System],MATCH($B163,tab_MinKomp[[Stanowisko / Position ]:[Stanowisko / Position ]],0)))</f>
        <v>n/a</v>
      </c>
      <c r="DK164" s="194" t="str">
        <f>IF(INDEX(tab_MinKomp[Rysunek techniczny / technische Zeichnung],MATCH($B163,tab_MinKomp[[Stanowisko / Position ]:[Stanowisko / Position ]],0))="n/a","n/a",DK163-INDEX(tab_MinKomp[Rysunek techniczny / technische Zeichnung],MATCH($B163,tab_MinKomp[[Stanowisko / Position ]:[Stanowisko / Position ]],0)))</f>
        <v>n/a</v>
      </c>
      <c r="DL164" s="194" t="str">
        <f>IF(INDEX(tab_MinKomp[Kalibracja / Kalibrierung],MATCH($B163,tab_MinKomp[[Stanowisko / Position ]:[Stanowisko / Position ]],0))="n/a","n/a",DL163-INDEX(tab_MinKomp[Kalibracja / Kalibrierung],MATCH($B163,tab_MinKomp[[Stanowisko / Position ]:[Stanowisko / Position ]],0)))</f>
        <v>n/a</v>
      </c>
      <c r="DM164" s="194" t="str">
        <f>IF(INDEX(tab_MinKomp[Rekwalifikacja / Requalifizierung],MATCH($B163,tab_MinKomp[[Stanowisko / Position ]:[Stanowisko / Position ]],0))="n/a","n/a",DM163-INDEX(tab_MinKomp[Rekwalifikacja / Requalifizierung],MATCH($B163,tab_MinKomp[[Stanowisko / Position ]:[Stanowisko / Position ]],0)))</f>
        <v>n/a</v>
      </c>
      <c r="DN164" s="190" t="str">
        <f>IF(INDEX(tab_MinKomp[Testy czystości / Reinheitstests],MATCH($B163,tab_MinKomp[[Stanowisko / Position ]:[Stanowisko / Position ]],0))="n/a","n/a",DN163-INDEX(tab_MinKomp[Testy czystości / Reinheitstests],MATCH($B163,tab_MinKomp[[Stanowisko / Position ]:[Stanowisko / Position ]],0)))</f>
        <v>n/a</v>
      </c>
      <c r="DO164" s="190" t="str">
        <f>IF(INDEX(tab_MinKomp[Testy czystości / Reinheitstests],MATCH($B163,tab_MinKomp[[Stanowisko / Position ]:[Stanowisko / Position ]],0))="n/a","n/a",DO163-INDEX(tab_MinKomp[Testy czystości / Reinheitstests],MATCH($B163,tab_MinKomp[[Stanowisko / Position ]:[Stanowisko / Position ]],0)))</f>
        <v>n/a</v>
      </c>
      <c r="DP164" s="190" t="str">
        <f>IF(INDEX(tab_MinKomp[Testy czystości / Reinheitstests],MATCH($B163,tab_MinKomp[[Stanowisko / Position ]:[Stanowisko / Position ]],0))="n/a","n/a",DP163-INDEX(tab_MinKomp[Testy czystości / Reinheitstests],MATCH($B163,tab_MinKomp[[Stanowisko / Position ]:[Stanowisko / Position ]],0)))</f>
        <v>n/a</v>
      </c>
      <c r="DQ164" s="190" t="str">
        <f>IF(INDEX(tab_MinKomp[Testy czystości / Reinheitstests],MATCH($B163,tab_MinKomp[[Stanowisko / Position ]:[Stanowisko / Position ]],0))="n/a","n/a",DQ163-INDEX(tab_MinKomp[Testy czystości / Reinheitstests],MATCH($B163,tab_MinKomp[[Stanowisko / Position ]:[Stanowisko / Position ]],0)))</f>
        <v>n/a</v>
      </c>
      <c r="DR164" s="190" t="str">
        <f>IF(INDEX(tab_MinKomp[Testy czystości / Reinheitstests],MATCH($B163,tab_MinKomp[[Stanowisko / Position ]:[Stanowisko / Position ]],0))="n/a","n/a",DR163-INDEX(tab_MinKomp[Testy czystości / Reinheitstests],MATCH($B163,tab_MinKomp[[Stanowisko / Position ]:[Stanowisko / Position ]],0)))</f>
        <v>n/a</v>
      </c>
      <c r="DS164" s="190" t="str">
        <f>IF(INDEX(tab_MinKomp[Testy czystości / Reinheitstests],MATCH($B163,tab_MinKomp[[Stanowisko / Position ]:[Stanowisko / Position ]],0))="n/a","n/a",DS163-INDEX(tab_MinKomp[Testy czystości / Reinheitstests],MATCH($B163,tab_MinKomp[[Stanowisko / Position ]:[Stanowisko / Position ]],0)))</f>
        <v>n/a</v>
      </c>
      <c r="DT164" s="194" t="str">
        <f>IF(INDEX(tab_MinKomp[SUPPLIER MANAGEMENT],MATCH($B163,tab_MinKomp[[Stanowisko / Position ]:[Stanowisko / Position ]],0))="n/a","n/a",DT163-INDEX(tab_MinKomp[SUPPLIER MANAGEMENT],MATCH($B163,tab_MinKomp[[Stanowisko / Position ]:[Stanowisko / Position ]],0)))</f>
        <v>n/a</v>
      </c>
      <c r="DU164" s="190" t="str">
        <f>IF(INDEX(tab_MinKomp[Testy czystości / Reinheitstests],MATCH($B163,tab_MinKomp[[Stanowisko / Position ]:[Stanowisko / Position ]],0))="n/a","n/a",DU163-INDEX(tab_MinKomp[Testy czystości / Reinheitstests],MATCH($B163,tab_MinKomp[[Stanowisko / Position ]:[Stanowisko / Position ]],0)))</f>
        <v>n/a</v>
      </c>
      <c r="DV164" s="190" t="str">
        <f>IF(INDEX(tab_MinKomp[Testy czystości / Reinheitstests],MATCH($B163,tab_MinKomp[[Stanowisko / Position ]:[Stanowisko / Position ]],0))="n/a","n/a",DV163-INDEX(tab_MinKomp[Testy czystości / Reinheitstests],MATCH($B163,tab_MinKomp[[Stanowisko / Position ]:[Stanowisko / Position ]],0)))</f>
        <v>n/a</v>
      </c>
      <c r="DW164" s="190" t="str">
        <f>IF(INDEX(tab_MinKomp[Testy czystości / Reinheitstests],MATCH($B163,tab_MinKomp[[Stanowisko / Position ]:[Stanowisko / Position ]],0))="n/a","n/a",DW163-INDEX(tab_MinKomp[Testy czystości / Reinheitstests],MATCH($B163,tab_MinKomp[[Stanowisko / Position ]:[Stanowisko / Position ]],0)))</f>
        <v>n/a</v>
      </c>
      <c r="DX164" s="190" t="str">
        <f>IF(INDEX(tab_MinKomp[Testy czystości / Reinheitstests],MATCH($B163,tab_MinKomp[[Stanowisko / Position ]:[Stanowisko / Position ]],0))="n/a","n/a",DX163-INDEX(tab_MinKomp[Testy czystości / Reinheitstests],MATCH($B163,tab_MinKomp[[Stanowisko / Position ]:[Stanowisko / Position ]],0)))</f>
        <v>n/a</v>
      </c>
      <c r="DY164" s="190" t="str">
        <f>IF(INDEX(tab_MinKomp[Testy czystości / Reinheitstests],MATCH($B163,tab_MinKomp[[Stanowisko / Position ]:[Stanowisko / Position ]],0))="n/a","n/a",DY163-INDEX(tab_MinKomp[Testy czystości / Reinheitstests],MATCH($B163,tab_MinKomp[[Stanowisko / Position ]:[Stanowisko / Position ]],0)))</f>
        <v>n/a</v>
      </c>
      <c r="DZ164" s="190" t="str">
        <f>IF(INDEX(tab_MinKomp[Testy czystości / Reinheitstests],MATCH($B163,tab_MinKomp[[Stanowisko / Position ]:[Stanowisko / Position ]],0))="n/a","n/a",DZ163-INDEX(tab_MinKomp[Testy czystości / Reinheitstests],MATCH($B163,tab_MinKomp[[Stanowisko / Position ]:[Stanowisko / Position ]],0)))</f>
        <v>n/a</v>
      </c>
      <c r="EA164" s="194" t="str">
        <f>IF(INDEX(tab_MinKomp[SUPPLIER MANAGEMENT],MATCH($B163,tab_MinKomp[[Stanowisko / Position ]:[Stanowisko / Position ]],0))="n/a","n/a",EA163-INDEX(tab_MinKomp[SUPPLIER MANAGEMENT],MATCH($B163,tab_MinKomp[[Stanowisko / Position ]:[Stanowisko / Position ]],0)))</f>
        <v>n/a</v>
      </c>
      <c r="EB164" s="190" t="str">
        <f>IF(INDEX(tab_MinKomp[Testy czystości / Reinheitstests],MATCH($B163,tab_MinKomp[[Stanowisko / Position ]:[Stanowisko / Position ]],0))="n/a","n/a",EB163-INDEX(tab_MinKomp[Testy czystości / Reinheitstests],MATCH($B163,tab_MinKomp[[Stanowisko / Position ]:[Stanowisko / Position ]],0)))</f>
        <v>n/a</v>
      </c>
      <c r="EC164" s="190" t="str">
        <f>IF(INDEX(tab_MinKomp[Testy czystości / Reinheitstests],MATCH($B163,tab_MinKomp[[Stanowisko / Position ]:[Stanowisko / Position ]],0))="n/a","n/a",EC163-INDEX(tab_MinKomp[Testy czystości / Reinheitstests],MATCH($B163,tab_MinKomp[[Stanowisko / Position ]:[Stanowisko / Position ]],0)))</f>
        <v>n/a</v>
      </c>
      <c r="ED164" s="190" t="str">
        <f>IF(INDEX(tab_MinKomp[Testy czystości / Reinheitstests],MATCH($B163,tab_MinKomp[[Stanowisko / Position ]:[Stanowisko / Position ]],0))="n/a","n/a",ED163-INDEX(tab_MinKomp[Testy czystości / Reinheitstests],MATCH($B163,tab_MinKomp[[Stanowisko / Position ]:[Stanowisko / Position ]],0)))</f>
        <v>n/a</v>
      </c>
      <c r="EE164" s="190" t="str">
        <f>IF(INDEX(tab_MinKomp[Testy czystości / Reinheitstests],MATCH($B163,tab_MinKomp[[Stanowisko / Position ]:[Stanowisko / Position ]],0))="n/a","n/a",EE163-INDEX(tab_MinKomp[Testy czystości / Reinheitstests],MATCH($B163,tab_MinKomp[[Stanowisko / Position ]:[Stanowisko / Position ]],0)))</f>
        <v>n/a</v>
      </c>
      <c r="EF164" s="190" t="str">
        <f>IF(INDEX(tab_MinKomp[Testy czystości / Reinheitstests],MATCH($B163,tab_MinKomp[[Stanowisko / Position ]:[Stanowisko / Position ]],0))="n/a","n/a",EF163-INDEX(tab_MinKomp[Testy czystości / Reinheitstests],MATCH($B163,tab_MinKomp[[Stanowisko / Position ]:[Stanowisko / Position ]],0)))</f>
        <v>n/a</v>
      </c>
      <c r="EG164" s="190" t="str">
        <f>IF(INDEX(tab_MinKomp[Testy czystości / Reinheitstests],MATCH($B163,tab_MinKomp[[Stanowisko / Position ]:[Stanowisko / Position ]],0))="n/a","n/a",EG163-INDEX(tab_MinKomp[Testy czystości / Reinheitstests],MATCH($B163,tab_MinKomp[[Stanowisko / Position ]:[Stanowisko / Position ]],0)))</f>
        <v>n/a</v>
      </c>
      <c r="EH164" s="190" t="str">
        <f>IF(INDEX(tab_MinKomp[Testy czystości / Reinheitstests],MATCH($B163,tab_MinKomp[[Stanowisko / Position ]:[Stanowisko / Position ]],0))="n/a","n/a",EH163-INDEX(tab_MinKomp[Testy czystości / Reinheitstests],MATCH($B163,tab_MinKomp[[Stanowisko / Position ]:[Stanowisko / Position ]],0)))</f>
        <v>n/a</v>
      </c>
      <c r="EI164" s="190" t="str">
        <f>IF(INDEX(tab_MinKomp[Testy czystości / Reinheitstests],MATCH($B163,tab_MinKomp[[Stanowisko / Position ]:[Stanowisko / Position ]],0))="n/a","n/a",EI163-INDEX(tab_MinKomp[Testy czystości / Reinheitstests],MATCH($B163,tab_MinKomp[[Stanowisko / Position ]:[Stanowisko / Position ]],0)))</f>
        <v>n/a</v>
      </c>
      <c r="EJ164" s="190" t="str">
        <f>IF(INDEX(tab_MinKomp[Testy czystości / Reinheitstests],MATCH($B163,tab_MinKomp[[Stanowisko / Position ]:[Stanowisko / Position ]],0))="n/a","n/a",EJ163-INDEX(tab_MinKomp[Testy czystości / Reinheitstests],MATCH($B163,tab_MinKomp[[Stanowisko / Position ]:[Stanowisko / Position ]],0)))</f>
        <v>n/a</v>
      </c>
      <c r="EK164" s="190" t="str">
        <f>IF(INDEX(tab_MinKomp[Testy czystości / Reinheitstests],MATCH($B163,tab_MinKomp[[Stanowisko / Position ]:[Stanowisko / Position ]],0))="n/a","n/a",EK163-INDEX(tab_MinKomp[Testy czystości / Reinheitstests],MATCH($B163,tab_MinKomp[[Stanowisko / Position ]:[Stanowisko / Position ]],0)))</f>
        <v>n/a</v>
      </c>
      <c r="EL164" s="190" t="str">
        <f>IF(INDEX(tab_MinKomp[Testy czystości / Reinheitstests],MATCH($B163,tab_MinKomp[[Stanowisko / Position ]:[Stanowisko / Position ]],0))="n/a","n/a",EL163-INDEX(tab_MinKomp[Testy czystości / Reinheitstests],MATCH($B163,tab_MinKomp[[Stanowisko / Position ]:[Stanowisko / Position ]],0)))</f>
        <v>n/a</v>
      </c>
      <c r="EM164" s="190" t="str">
        <f>IF(INDEX(tab_MinKomp[Testy czystości / Reinheitstests],MATCH($B163,tab_MinKomp[[Stanowisko / Position ]:[Stanowisko / Position ]],0))="n/a","n/a",EM163-INDEX(tab_MinKomp[Testy czystości / Reinheitstests],MATCH($B163,tab_MinKomp[[Stanowisko / Position ]:[Stanowisko / Position ]],0)))</f>
        <v>n/a</v>
      </c>
      <c r="EN164" s="190" t="str">
        <f>IF(INDEX(tab_MinKomp[Testy czystości / Reinheitstests],MATCH($B163,tab_MinKomp[[Stanowisko / Position ]:[Stanowisko / Position ]],0))="n/a","n/a",EN163-INDEX(tab_MinKomp[Testy czystości / Reinheitstests],MATCH($B163,tab_MinKomp[[Stanowisko / Position ]:[Stanowisko / Position ]],0)))</f>
        <v>n/a</v>
      </c>
      <c r="EO164" s="194" t="str">
        <f>IF(INDEX(tab_MinKomp[Konserwacja Rep],MATCH($B163,tab_MinKomp[[Stanowisko / Position ]:[Stanowisko / Position ]],0))="n/a","n/a",EO163-INDEX(tab_MinKomp[Konserwacja Rep],MATCH($B163,tab_MinKomp[[Stanowisko / Position ]:[Stanowisko / Position ]],0)))</f>
        <v>n/a</v>
      </c>
      <c r="EP164" s="194" t="str">
        <f>IF(INDEX(tab_MinKomp[[Konserwacja Engel ]],MATCH($B163,tab_MinKomp[[Stanowisko / Position ]:[Stanowisko / Position ]],0))="n/a","n/a",EP163-INDEX(tab_MinKomp[[Konserwacja Engel ]],MATCH($B163,tab_MinKomp[[Stanowisko / Position ]:[Stanowisko / Position ]],0)))</f>
        <v>n/a</v>
      </c>
      <c r="EQ164" s="194" t="str">
        <f>IF(INDEX(tab_MinKomp[Konserwacja B 50],MATCH($B163,tab_MinKomp[[Stanowisko / Position ]:[Stanowisko / Position ]],0))="n/a","n/a",EQ163-INDEX(tab_MinKomp[Konserwacja B 50],MATCH($B163,tab_MinKomp[[Stanowisko / Position ]:[Stanowisko / Position ]],0)))</f>
        <v>n/a</v>
      </c>
      <c r="ER164" s="194" t="str">
        <f>IF(INDEX(tab_MinKomp[[Konserwacja EOL ]],MATCH($B163,tab_MinKomp[[Stanowisko / Position ]:[Stanowisko / Position ]],0))="n/a","n/a",ER163-INDEX(tab_MinKomp[[Konserwacja EOL ]],MATCH($B163,tab_MinKomp[[Stanowisko / Position ]:[Stanowisko / Position ]],0)))</f>
        <v>n/a</v>
      </c>
      <c r="ES164" s="194" t="str">
        <f>IF(INDEX(tab_MinKomp[Konserwacja Branson],MATCH($B163,tab_MinKomp[[Stanowisko / Position ]:[Stanowisko / Position ]],0))="n/a","n/a",ES163-INDEX(tab_MinKomp[Konserwacja Branson],MATCH($B163,tab_MinKomp[[Stanowisko / Position ]:[Stanowisko / Position ]],0)))</f>
        <v>n/a</v>
      </c>
      <c r="ET164" s="194" t="str">
        <f>IF(INDEX(tab_MinKomp[Konserwacja coolery],MATCH($B163,tab_MinKomp[[Stanowisko / Position ]:[Stanowisko / Position ]],0))="n/a","n/a",ET163-INDEX(tab_MinKomp[Konserwacja coolery],MATCH($B163,tab_MinKomp[[Stanowisko / Position ]:[Stanowisko / Position ]],0)))</f>
        <v>n/a</v>
      </c>
      <c r="EU164" s="194" t="str">
        <f>IF(INDEX(tab_MinKomp[Konserwacja piecy],MATCH($B163,tab_MinKomp[[Stanowisko / Position ]:[Stanowisko / Position ]],0))="n/a","n/a",EU163-INDEX(tab_MinKomp[Konserwacja piecy],MATCH($B163,tab_MinKomp[[Stanowisko / Position ]:[Stanowisko / Position ]],0)))</f>
        <v>n/a</v>
      </c>
      <c r="EV164" s="194" t="str">
        <f>IF(INDEX(tab_MinKomp[Rysunek techniczny- czytanie],MATCH($B163,tab_MinKomp[[Stanowisko / Position ]:[Stanowisko / Position ]],0))="n/a","n/a",EV163-INDEX(tab_MinKomp[Rysunek techniczny- czytanie],MATCH($B163,tab_MinKomp[[Stanowisko / Position ]:[Stanowisko / Position ]],0)))</f>
        <v>n/a</v>
      </c>
      <c r="EW164" s="194" t="str">
        <f>IF(INDEX(tab_MinKomp[Elektryka],MATCH($B163,tab_MinKomp[[Stanowisko / Position ]:[Stanowisko / Position ]],0))="n/a","n/a",EW163-INDEX(tab_MinKomp[Elektryka],MATCH($B163,tab_MinKomp[[Stanowisko / Position ]:[Stanowisko / Position ]],0)))</f>
        <v>n/a</v>
      </c>
      <c r="EX164" s="194" t="str">
        <f>IF(INDEX(tab_MinKomp[Pneumatyka],MATCH($B163,tab_MinKomp[[Stanowisko / Position ]:[Stanowisko / Position ]],0))="n/a","n/a",EX163-INDEX(tab_MinKomp[Pneumatyka],MATCH($B163,tab_MinKomp[[Stanowisko / Position ]:[Stanowisko / Position ]],0)))</f>
        <v>n/a</v>
      </c>
      <c r="EY164" s="194" t="str">
        <f>IF(INDEX(tab_MinKomp[[Hydraulika ]],MATCH($B163,tab_MinKomp[[Stanowisko / Position ]:[Stanowisko / Position ]],0))="n/a","n/a",EY163-INDEX(tab_MinKomp[[Hydraulika ]],MATCH($B163,tab_MinKomp[[Stanowisko / Position ]:[Stanowisko / Position ]],0)))</f>
        <v>n/a</v>
      </c>
      <c r="EZ164" s="194" t="str">
        <f>IF(INDEX(tab_MinKomp[Podciśnienie],MATCH($B163,tab_MinKomp[[Stanowisko / Position ]:[Stanowisko / Position ]],0))="n/a","n/a",EZ163-INDEX(tab_MinKomp[Podciśnienie],MATCH($B163,tab_MinKomp[[Stanowisko / Position ]:[Stanowisko / Position ]],0)))</f>
        <v>n/a</v>
      </c>
      <c r="FA164" s="194" t="str">
        <f>IF(INDEX(tab_MinKomp[Usuwanie awarii],MATCH($B163,tab_MinKomp[[Stanowisko / Position ]:[Stanowisko / Position ]],0))="n/a","n/a",FA163-INDEX(tab_MinKomp[Usuwanie awarii],MATCH($B163,tab_MinKomp[[Stanowisko / Position ]:[Stanowisko / Position ]],0)))</f>
        <v>n/a</v>
      </c>
      <c r="FB164" s="194" t="str">
        <f>IF(INDEX(tab_MinKomp[Obsługa robotów],MATCH($B163,tab_MinKomp[[Stanowisko / Position ]:[Stanowisko / Position ]],0))="n/a","n/a",FB163-INDEX(tab_MinKomp[Obsługa robotów],MATCH($B163,tab_MinKomp[[Stanowisko / Position ]:[Stanowisko / Position ]],0)))</f>
        <v>n/a</v>
      </c>
      <c r="FC164" s="194" t="str">
        <f>IF(INDEX(tab_MinKomp[Obsługa sterowania maszyny],MATCH($B163,tab_MinKomp[[Stanowisko / Position ]:[Stanowisko / Position ]],0))="n/a","n/a",FC163-INDEX(tab_MinKomp[Obsługa sterowania maszyny],MATCH($B163,tab_MinKomp[[Stanowisko / Position ]:[Stanowisko / Position ]],0)))</f>
        <v>n/a</v>
      </c>
      <c r="FD164" s="194" t="str">
        <f>IF(INDEX(tab_MinKomp[Usuwanie przyczyn żródłowych],MATCH($B163,tab_MinKomp[[Stanowisko / Position ]:[Stanowisko / Position ]],0))="n/a","n/a",FD163-INDEX(tab_MinKomp[Usuwanie przyczyn żródłowych],MATCH($B163,tab_MinKomp[[Stanowisko / Position ]:[Stanowisko / Position ]],0)))</f>
        <v>n/a</v>
      </c>
      <c r="FE164" s="194" t="str">
        <f>IF(INDEX(tab_MinKomp[Cmms stosowanie],MATCH($B163,tab_MinKomp[[Stanowisko / Position ]:[Stanowisko / Position ]],0))="n/a","n/a",FE163-INDEX(tab_MinKomp[Cmms stosowanie],MATCH($B163,tab_MinKomp[[Stanowisko / Position ]:[Stanowisko / Position ]],0)))</f>
        <v>n/a</v>
      </c>
      <c r="FF164" s="190" t="str">
        <f>IF(INDEX(tab_MinKomp[Testy czystości / Reinheitstests],MATCH($B163,tab_MinKomp[[Stanowisko / Position ]:[Stanowisko / Position ]],0))="n/a","n/a",FF163-INDEX(tab_MinKomp[Testy czystości / Reinheitstests],MATCH($B163,tab_MinKomp[[Stanowisko / Position ]:[Stanowisko / Position ]],0)))</f>
        <v>n/a</v>
      </c>
      <c r="FG164" s="194" t="str">
        <f>IF(INDEX(tab_MinKomp[Czyszczenie form plastikowych],MATCH($B163,tab_MinKomp[[Stanowisko / Position ]:[Stanowisko / Position ]],0))="n/a","n/a",FG163-INDEX(tab_MinKomp[Czyszczenie form plastikowych],MATCH($B163,tab_MinKomp[[Stanowisko / Position ]:[Stanowisko / Position ]],0)))</f>
        <v>n/a</v>
      </c>
      <c r="FH164" s="194" t="str">
        <f>IF(INDEX(tab_MinKomp[Wymiana form plastik],MATCH($B163,tab_MinKomp[[Stanowisko / Position ]:[Stanowisko / Position ]],0))="n/a","n/a",FH163-INDEX(tab_MinKomp[Wymiana form plastik],MATCH($B163,tab_MinKomp[[Stanowisko / Position ]:[Stanowisko / Position ]],0)))</f>
        <v>n/a</v>
      </c>
      <c r="FI164" s="194" t="str">
        <f>IF(INDEX(tab_MinKomp[Wymiana form guma],MATCH($B163,tab_MinKomp[[Stanowisko / Position ]:[Stanowisko / Position ]],0))="n/a","n/a",FI163-INDEX(tab_MinKomp[Wymiana form guma],MATCH($B163,tab_MinKomp[[Stanowisko / Position ]:[Stanowisko / Position ]],0)))</f>
        <v>n/a</v>
      </c>
      <c r="FJ164" s="194" t="str">
        <f>IF(INDEX(tab_MinKomp[Konserwacja KK],MATCH($B163,tab_MinKomp[[Stanowisko / Position ]:[Stanowisko / Position ]],0))="n/a","n/a",FJ163-INDEX(tab_MinKomp[Konserwacja KK],MATCH($B163,tab_MinKomp[[Stanowisko / Position ]:[Stanowisko / Position ]],0)))</f>
        <v>n/a</v>
      </c>
      <c r="FK164" s="194" t="str">
        <f>IF(INDEX(tab_MinKomp[Konserwacja form guma],MATCH($B163,tab_MinKomp[[Stanowisko / Position ]:[Stanowisko / Position ]],0))="n/a","n/a",FK163-INDEX(tab_MinKomp[Konserwacja form guma],MATCH($B163,tab_MinKomp[[Stanowisko / Position ]:[Stanowisko / Position ]],0)))</f>
        <v>n/a</v>
      </c>
      <c r="FL164" s="194" t="str">
        <f>IF(INDEX(tab_MinKomp[Konserwacja form plastiki],MATCH($B163,tab_MinKomp[[Stanowisko / Position ]:[Stanowisko / Position ]],0))="n/a","n/a",FL163-INDEX(tab_MinKomp[Konserwacja form plastiki],MATCH($B163,tab_MinKomp[[Stanowisko / Position ]:[Stanowisko / Position ]],0)))</f>
        <v>n/a</v>
      </c>
      <c r="FM164" s="194" t="str">
        <f>IF(INDEX(tab_MinKomp[Konserwacja Gorącego Kanału],MATCH($B163,tab_MinKomp[[Stanowisko / Position ]:[Stanowisko / Position ]],0))="n/a","n/a",FM163-INDEX(tab_MinKomp[Konserwacja Gorącego Kanału],MATCH($B163,tab_MinKomp[[Stanowisko / Position ]:[Stanowisko / Position ]],0)))</f>
        <v>n/a</v>
      </c>
      <c r="FN164" s="194" t="str">
        <f>IF(INDEX(tab_MinKomp[MS Office (Excel)],MATCH($B163,tab_MinKomp[[Stanowisko / Position ]:[Stanowisko / Position ]],0))="n/a","n/a",FN163-INDEX(tab_MinKomp[MS Office (Excel)],MATCH($B163,tab_MinKomp[[Stanowisko / Position ]:[Stanowisko / Position ]],0)))</f>
        <v>n/a</v>
      </c>
      <c r="FO164" s="194" t="str">
        <f>IF(INDEX(tab_MinKomp[MS Office (Word)],MATCH($B163,tab_MinKomp[[Stanowisko / Position ]:[Stanowisko / Position ]],0))="n/a","n/a",FO163-INDEX(tab_MinKomp[MS Office (Word)],MATCH($B163,tab_MinKomp[[Stanowisko / Position ]:[Stanowisko / Position ]],0)))</f>
        <v>n/a</v>
      </c>
      <c r="FP164" s="194" t="str">
        <f>IF(INDEX(tab_MinKomp[MS Office (Power Point)],MATCH($B163,tab_MinKomp[[Stanowisko / Position ]:[Stanowisko / Position ]],0))="n/a","n/a",FP163-INDEX(tab_MinKomp[MS Office (Power Point)],MATCH($B163,tab_MinKomp[[Stanowisko / Position ]:[Stanowisko / Position ]],0)))</f>
        <v>n/a</v>
      </c>
      <c r="FQ164" s="196" t="str">
        <f>IF(INDEX(tab_MinKomp[Język angielski / Englisch],MATCH($B163,tab_MinKomp[[Stanowisko / Position ]:[Stanowisko / Position ]],0))="n/a","n/a",FQ163-INDEX(tab_MinKomp[Język angielski / Englisch],MATCH($B163,tab_MinKomp[[Stanowisko / Position ]:[Stanowisko / Position ]],0)))</f>
        <v>n/a</v>
      </c>
      <c r="FR164" s="196" t="str">
        <f>IF(INDEX(tab_MinKomp[Język niemiecki / Deutsch],MATCH($B163,tab_MinKomp[[Stanowisko / Position ]:[Stanowisko / Position ]],0))="n/a","n/a",FR163-INDEX(tab_MinKomp[Język niemiecki / Deutsch],MATCH($B163,tab_MinKomp[[Stanowisko / Position ]:[Stanowisko / Position ]],0)))</f>
        <v>n/a</v>
      </c>
      <c r="FS164" s="194">
        <f>IF(INDEX(tab_MinKomp[Zarządzanie dokumentacją procesową / Process dokumentation management],MATCH($B163,tab_MinKomp[[Stanowisko / Position ]:[Stanowisko / Position ]],0))="n/a","n/a",FS163-INDEX(tab_MinKomp[Zarządzanie dokumentacją procesową / Process dokumentation management],MATCH($B163,tab_MinKomp[[Stanowisko / Position ]:[Stanowisko / Position ]],0)))</f>
        <v>0</v>
      </c>
      <c r="FT164" s="194">
        <f>IF(INDEX(tab_MinKomp[Znajomość procesów z obszaru / Kenntiss der prozesse in dem Bereich],MATCH($B163,tab_MinKomp[[Stanowisko / Position ]:[Stanowisko / Position ]],0))="n/a","n/a",FT163-INDEX(tab_MinKomp[Znajomość procesów z obszaru / Kenntiss der prozesse in dem Bereich],MATCH($B163,tab_MinKomp[[Stanowisko / Position ]:[Stanowisko / Position ]],0)))</f>
        <v>0</v>
      </c>
      <c r="FU164" s="194">
        <f>IF(INDEX(tab_MinKomp[optymalizacja procesów / Prozessoptymalisierung],MATCH($B163,tab_MinKomp[[Stanowisko / Position ]:[Stanowisko / Position ]],0))="n/a","n/a",FU163-INDEX(tab_MinKomp[optymalizacja procesów / Prozessoptymalisierung],MATCH($B163,tab_MinKomp[[Stanowisko / Position ]:[Stanowisko / Position ]],0)))</f>
        <v>0</v>
      </c>
      <c r="FV164" s="194">
        <f>IF(INDEX(tab_MinKomp[Umiejętności szkoleniowe / Trainingsfähigkeiten],MATCH($B163,tab_MinKomp[[Stanowisko / Position ]:[Stanowisko / Position ]],0))="n/a","n/a",FV163-INDEX(tab_MinKomp[Umiejętności szkoleniowe / Trainingsfähigkeiten],MATCH($B163,tab_MinKomp[[Stanowisko / Position ]:[Stanowisko / Position ]],0)))</f>
        <v>0</v>
      </c>
      <c r="FW164" s="194">
        <f>IF(INDEX(tab_MinKomp[Analityczne myślenie, podejście / Analitysches Denken, Einstellung],MATCH($B163,tab_MinKomp[[Stanowisko / Position ]:[Stanowisko / Position ]],0))="n/a","n/a",FW163-INDEX(tab_MinKomp[Analityczne myślenie, podejście / Analitysches Denken, Einstellung],MATCH($B163,tab_MinKomp[[Stanowisko / Position ]:[Stanowisko / Position ]],0)))</f>
        <v>0</v>
      </c>
      <c r="FX164" s="194">
        <f>IF(INDEX(tab_MinKomp[Dokładność, precyzja w dzialaniu / Genauigkeit, Präzision in die Arbeit],MATCH($B163,tab_MinKomp[[Stanowisko / Position ]:[Stanowisko / Position ]],0))="n/a","n/a",FX163-INDEX(tab_MinKomp[Dokładność, precyzja w dzialaniu / Genauigkeit, Präzision in die Arbeit],MATCH($B163,tab_MinKomp[[Stanowisko / Position ]:[Stanowisko / Position ]],0)))</f>
        <v>0</v>
      </c>
      <c r="FY164" s="194">
        <f>IF(INDEX(tab_MinKomp[Dyspozycyjność / Verfügbarkeit],MATCH($B163,tab_MinKomp[[Stanowisko / Position ]:[Stanowisko / Position ]],0))="n/a","n/a",FY163-INDEX(tab_MinKomp[Dyspozycyjność / Verfügbarkeit],MATCH($B163,tab_MinKomp[[Stanowisko / Position ]:[Stanowisko / Position ]],0)))</f>
        <v>0</v>
      </c>
      <c r="FZ164" s="194">
        <f>IF(INDEX(tab_MinKomp[Zaangażowanie / 
Engagement],MATCH($B163,tab_MinKomp[[Stanowisko / Position ]:[Stanowisko / Position ]],0))="n/a","n/a",FZ163-INDEX(tab_MinKomp[Zaangażowanie / 
Engagement],MATCH($B163,tab_MinKomp[[Stanowisko / Position ]:[Stanowisko / Position ]],0)))</f>
        <v>0</v>
      </c>
      <c r="GA164" s="194" t="str">
        <f>IF(INDEX(tab_MinKomp[Konserwacja form guma],MATCH($B163,tab_MinKomp[[Stanowisko / Position ]:[Stanowisko / Position ]],0))="n/a","n/a",GA163-INDEX(tab_MinKomp[Konserwacja form guma],MATCH($B163,tab_MinKomp[[Stanowisko / Position ]:[Stanowisko / Position ]],0)))</f>
        <v>n/a</v>
      </c>
      <c r="GB164" s="194" t="str">
        <f>IF(INDEX(tab_MinKomp[Konserwacja form plastiki],MATCH($B163,tab_MinKomp[[Stanowisko / Position ]:[Stanowisko / Position ]],0))="n/a","n/a",GB163-INDEX(tab_MinKomp[Konserwacja form plastiki],MATCH($B163,tab_MinKomp[[Stanowisko / Position ]:[Stanowisko / Position ]],0)))</f>
        <v>n/a</v>
      </c>
      <c r="GC164" s="194">
        <f>IF(INDEX(tab_MinKomp[Elastyczność w działaniu],MATCH($B163,tab_MinKomp[[Stanowisko / Position ]:[Stanowisko / Position ]],0))="n/a","n/a",GC163-INDEX(tab_MinKomp[Elastyczność w działaniu],MATCH($B163,tab_MinKomp[[Stanowisko / Position ]:[Stanowisko / Position ]],0)))</f>
        <v>0</v>
      </c>
      <c r="GD164" s="194">
        <f>IF(INDEX(tab_MinKomp[Komunikatywność],MATCH($B163,tab_MinKomp[[Stanowisko / Position ]:[Stanowisko / Position ]],0))="n/a","n/a",GD163-INDEX(tab_MinKomp[Komunikatywność],MATCH($B163,tab_MinKomp[[Stanowisko / Position ]:[Stanowisko / Position ]],0)))</f>
        <v>0</v>
      </c>
      <c r="GE164" s="193" t="str">
        <f>IF(INDEX(tab_MinKomp[Motywowanie i budowanie zaangażowania zespołu],MATCH($B163,tab_MinKomp[[Stanowisko / Position ]:[Stanowisko / Position ]],0))="n/a","n/a",GE163-INDEX(tab_MinKomp[Motywowanie i budowanie zaangażowania zespołu],MATCH($B163,tab_MinKomp[[Stanowisko / Position ]:[Stanowisko / Position ]],0)))</f>
        <v>n/a</v>
      </c>
      <c r="GF164" s="186" t="s">
        <v>248</v>
      </c>
      <c r="GG164" s="186" t="s">
        <v>248</v>
      </c>
      <c r="GH164" s="186" t="s">
        <v>248</v>
      </c>
      <c r="GI164" s="186" t="s">
        <v>248</v>
      </c>
      <c r="GJ164" s="186" t="s">
        <v>248</v>
      </c>
      <c r="GK164" s="186" t="s">
        <v>248</v>
      </c>
      <c r="GL164" s="186" t="s">
        <v>248</v>
      </c>
      <c r="GM164" s="186" t="s">
        <v>248</v>
      </c>
      <c r="GN164" s="186" t="s">
        <v>248</v>
      </c>
      <c r="GO164" s="186" t="s">
        <v>248</v>
      </c>
      <c r="GP164" s="186" t="s">
        <v>248</v>
      </c>
      <c r="GQ164" s="186" t="s">
        <v>248</v>
      </c>
      <c r="GR164" s="186" t="s">
        <v>248</v>
      </c>
      <c r="GS164" s="186" t="s">
        <v>248</v>
      </c>
      <c r="GT164" s="186" t="s">
        <v>248</v>
      </c>
      <c r="GU164" s="186" t="s">
        <v>248</v>
      </c>
      <c r="GV164" s="186" t="s">
        <v>248</v>
      </c>
      <c r="GW164" s="186" t="s">
        <v>248</v>
      </c>
      <c r="GX164" s="186" t="s">
        <v>248</v>
      </c>
      <c r="GY164" s="186" t="s">
        <v>248</v>
      </c>
      <c r="GZ164" s="261" t="s">
        <v>248</v>
      </c>
      <c r="HA164" s="261" t="s">
        <v>248</v>
      </c>
      <c r="HB164" s="191">
        <f>SUM(G164:GE164)/(HB163-(SUM(G164:GE164)))</f>
        <v>0</v>
      </c>
    </row>
    <row r="165" spans="1:210" ht="24.9" customHeight="1" x14ac:dyDescent="0.3">
      <c r="A165" s="105" t="s">
        <v>319</v>
      </c>
      <c r="B165" s="105" t="s">
        <v>315</v>
      </c>
      <c r="C165" s="105" t="s">
        <v>394</v>
      </c>
      <c r="D165" s="105">
        <v>1281</v>
      </c>
      <c r="E165" s="394" t="s">
        <v>886</v>
      </c>
      <c r="F165" s="185" t="s">
        <v>374</v>
      </c>
      <c r="G165" s="186">
        <v>2</v>
      </c>
      <c r="H165" s="186">
        <v>1</v>
      </c>
      <c r="I165" s="186">
        <v>2</v>
      </c>
      <c r="J165" s="186">
        <v>1</v>
      </c>
      <c r="K165" s="186">
        <v>1</v>
      </c>
      <c r="L165" s="186" t="s">
        <v>248</v>
      </c>
      <c r="M165" s="186" t="s">
        <v>248</v>
      </c>
      <c r="N165" s="186" t="s">
        <v>248</v>
      </c>
      <c r="O165" s="186">
        <v>1</v>
      </c>
      <c r="P165" s="186">
        <v>1</v>
      </c>
      <c r="Q165" s="186" t="s">
        <v>248</v>
      </c>
      <c r="R165" s="186" t="s">
        <v>248</v>
      </c>
      <c r="S165" s="186" t="s">
        <v>248</v>
      </c>
      <c r="T165" s="186" t="s">
        <v>248</v>
      </c>
      <c r="U165" s="186" t="s">
        <v>248</v>
      </c>
      <c r="V165" s="186" t="s">
        <v>248</v>
      </c>
      <c r="W165" s="186" t="s">
        <v>248</v>
      </c>
      <c r="X165" s="186" t="s">
        <v>248</v>
      </c>
      <c r="Y165" s="186" t="s">
        <v>248</v>
      </c>
      <c r="Z165" s="186" t="s">
        <v>248</v>
      </c>
      <c r="AA165" s="186" t="s">
        <v>248</v>
      </c>
      <c r="AB165" s="186" t="s">
        <v>248</v>
      </c>
      <c r="AC165" s="186" t="s">
        <v>248</v>
      </c>
      <c r="AD165" s="186" t="s">
        <v>248</v>
      </c>
      <c r="AE165" s="186" t="s">
        <v>248</v>
      </c>
      <c r="AF165" s="186" t="s">
        <v>248</v>
      </c>
      <c r="AG165" s="186" t="s">
        <v>248</v>
      </c>
      <c r="AH165" s="186" t="s">
        <v>248</v>
      </c>
      <c r="AI165" s="186" t="s">
        <v>248</v>
      </c>
      <c r="AJ165" s="186" t="s">
        <v>248</v>
      </c>
      <c r="AK165" s="186" t="s">
        <v>248</v>
      </c>
      <c r="AL165" s="186">
        <v>1</v>
      </c>
      <c r="AM165" s="186" t="s">
        <v>248</v>
      </c>
      <c r="AN165" s="186" t="s">
        <v>248</v>
      </c>
      <c r="AO165" s="186">
        <v>1</v>
      </c>
      <c r="AP165" s="186" t="s">
        <v>248</v>
      </c>
      <c r="AQ165" s="186">
        <v>1</v>
      </c>
      <c r="AR165" s="186" t="s">
        <v>248</v>
      </c>
      <c r="AS165" s="186" t="s">
        <v>248</v>
      </c>
      <c r="AT165" s="186" t="s">
        <v>248</v>
      </c>
      <c r="AU165" s="186" t="s">
        <v>248</v>
      </c>
      <c r="AV165" s="186">
        <v>2</v>
      </c>
      <c r="AW165" s="186">
        <v>1</v>
      </c>
      <c r="AX165" s="186" t="s">
        <v>248</v>
      </c>
      <c r="AY165" s="186" t="s">
        <v>248</v>
      </c>
      <c r="AZ165" s="186" t="s">
        <v>248</v>
      </c>
      <c r="BA165" s="186" t="s">
        <v>248</v>
      </c>
      <c r="BB165" s="186" t="s">
        <v>248</v>
      </c>
      <c r="BC165" s="186" t="s">
        <v>248</v>
      </c>
      <c r="BD165" s="186" t="s">
        <v>248</v>
      </c>
      <c r="BE165" s="186" t="s">
        <v>248</v>
      </c>
      <c r="BF165" s="186" t="s">
        <v>248</v>
      </c>
      <c r="BG165" s="186" t="s">
        <v>248</v>
      </c>
      <c r="BH165" s="186" t="s">
        <v>248</v>
      </c>
      <c r="BI165" s="186" t="s">
        <v>248</v>
      </c>
      <c r="BJ165" s="186" t="s">
        <v>248</v>
      </c>
      <c r="BK165" s="186" t="s">
        <v>248</v>
      </c>
      <c r="BL165" s="186" t="s">
        <v>248</v>
      </c>
      <c r="BM165" s="186" t="s">
        <v>248</v>
      </c>
      <c r="BN165" s="186" t="s">
        <v>248</v>
      </c>
      <c r="BO165" s="186" t="s">
        <v>248</v>
      </c>
      <c r="BP165" s="186">
        <v>2</v>
      </c>
      <c r="BQ165" s="186" t="s">
        <v>248</v>
      </c>
      <c r="BR165" s="186">
        <v>1</v>
      </c>
      <c r="BS165" s="186" t="s">
        <v>248</v>
      </c>
      <c r="BT165" s="186" t="s">
        <v>248</v>
      </c>
      <c r="BU165" s="186" t="s">
        <v>248</v>
      </c>
      <c r="BV165" s="186" t="s">
        <v>248</v>
      </c>
      <c r="BW165" s="186" t="s">
        <v>248</v>
      </c>
      <c r="BX165" s="186" t="s">
        <v>248</v>
      </c>
      <c r="BY165" s="186" t="s">
        <v>248</v>
      </c>
      <c r="BZ165" s="186" t="s">
        <v>248</v>
      </c>
      <c r="CA165" s="186">
        <v>1</v>
      </c>
      <c r="CB165" s="186" t="s">
        <v>248</v>
      </c>
      <c r="CC165" s="186">
        <v>2</v>
      </c>
      <c r="CD165" s="186">
        <v>2</v>
      </c>
      <c r="CE165" s="186" t="s">
        <v>248</v>
      </c>
      <c r="CF165" s="186" t="s">
        <v>248</v>
      </c>
      <c r="CG165" s="186">
        <v>1</v>
      </c>
      <c r="CH165" s="186" t="s">
        <v>248</v>
      </c>
      <c r="CI165" s="186" t="s">
        <v>248</v>
      </c>
      <c r="CJ165" s="186" t="s">
        <v>248</v>
      </c>
      <c r="CK165" s="186" t="s">
        <v>248</v>
      </c>
      <c r="CL165" s="186" t="s">
        <v>248</v>
      </c>
      <c r="CM165" s="186" t="s">
        <v>248</v>
      </c>
      <c r="CN165" s="186" t="s">
        <v>248</v>
      </c>
      <c r="CO165" s="186" t="s">
        <v>248</v>
      </c>
      <c r="CP165" s="186" t="s">
        <v>248</v>
      </c>
      <c r="CQ165" s="186" t="s">
        <v>248</v>
      </c>
      <c r="CR165" s="186" t="s">
        <v>248</v>
      </c>
      <c r="CS165" s="186" t="s">
        <v>248</v>
      </c>
      <c r="CT165" s="186" t="s">
        <v>248</v>
      </c>
      <c r="CU165" s="186" t="s">
        <v>248</v>
      </c>
      <c r="CV165" s="186" t="s">
        <v>248</v>
      </c>
      <c r="CW165" s="186">
        <v>2</v>
      </c>
      <c r="CX165" s="186" t="s">
        <v>248</v>
      </c>
      <c r="CY165" s="186" t="s">
        <v>248</v>
      </c>
      <c r="CZ165" s="186" t="s">
        <v>248</v>
      </c>
      <c r="DA165" s="186" t="s">
        <v>248</v>
      </c>
      <c r="DB165" s="186" t="s">
        <v>248</v>
      </c>
      <c r="DC165" s="186" t="s">
        <v>248</v>
      </c>
      <c r="DD165" s="186" t="s">
        <v>248</v>
      </c>
      <c r="DE165" s="186" t="s">
        <v>248</v>
      </c>
      <c r="DF165" s="186">
        <v>1</v>
      </c>
      <c r="DG165" s="186" t="s">
        <v>248</v>
      </c>
      <c r="DH165" s="186" t="s">
        <v>248</v>
      </c>
      <c r="DI165" s="186" t="s">
        <v>248</v>
      </c>
      <c r="DJ165" s="186" t="s">
        <v>248</v>
      </c>
      <c r="DK165" s="186" t="s">
        <v>248</v>
      </c>
      <c r="DL165" s="186" t="s">
        <v>248</v>
      </c>
      <c r="DM165" s="186" t="s">
        <v>248</v>
      </c>
      <c r="DN165" s="186" t="s">
        <v>248</v>
      </c>
      <c r="DO165" s="186" t="s">
        <v>248</v>
      </c>
      <c r="DP165" s="186" t="s">
        <v>248</v>
      </c>
      <c r="DQ165" s="186" t="s">
        <v>248</v>
      </c>
      <c r="DR165" s="186" t="s">
        <v>248</v>
      </c>
      <c r="DS165" s="186" t="s">
        <v>248</v>
      </c>
      <c r="DT165" s="186" t="s">
        <v>248</v>
      </c>
      <c r="DU165" s="186" t="s">
        <v>248</v>
      </c>
      <c r="DV165" s="186" t="s">
        <v>248</v>
      </c>
      <c r="DW165" s="186" t="s">
        <v>248</v>
      </c>
      <c r="DX165" s="186" t="s">
        <v>248</v>
      </c>
      <c r="DY165" s="186" t="s">
        <v>248</v>
      </c>
      <c r="DZ165" s="186" t="s">
        <v>248</v>
      </c>
      <c r="EA165" s="186" t="s">
        <v>248</v>
      </c>
      <c r="EB165" s="186" t="s">
        <v>248</v>
      </c>
      <c r="EC165" s="186" t="s">
        <v>248</v>
      </c>
      <c r="ED165" s="186" t="s">
        <v>248</v>
      </c>
      <c r="EE165" s="186" t="s">
        <v>248</v>
      </c>
      <c r="EF165" s="186" t="s">
        <v>248</v>
      </c>
      <c r="EG165" s="186" t="s">
        <v>248</v>
      </c>
      <c r="EH165" s="186" t="s">
        <v>248</v>
      </c>
      <c r="EI165" s="186" t="s">
        <v>248</v>
      </c>
      <c r="EJ165" s="186" t="s">
        <v>248</v>
      </c>
      <c r="EK165" s="186" t="s">
        <v>248</v>
      </c>
      <c r="EL165" s="184" t="s">
        <v>248</v>
      </c>
      <c r="EM165" s="184" t="s">
        <v>248</v>
      </c>
      <c r="EN165" s="184" t="s">
        <v>248</v>
      </c>
      <c r="EO165" s="186" t="s">
        <v>248</v>
      </c>
      <c r="EP165" s="186" t="s">
        <v>248</v>
      </c>
      <c r="EQ165" s="186" t="s">
        <v>248</v>
      </c>
      <c r="ER165" s="186" t="s">
        <v>248</v>
      </c>
      <c r="ES165" s="186" t="s">
        <v>248</v>
      </c>
      <c r="ET165" s="186" t="s">
        <v>248</v>
      </c>
      <c r="EU165" s="186" t="s">
        <v>248</v>
      </c>
      <c r="EV165" s="186" t="s">
        <v>248</v>
      </c>
      <c r="EW165" s="186" t="s">
        <v>248</v>
      </c>
      <c r="EX165" s="186" t="s">
        <v>248</v>
      </c>
      <c r="EY165" s="186" t="s">
        <v>248</v>
      </c>
      <c r="EZ165" s="186" t="s">
        <v>248</v>
      </c>
      <c r="FA165" s="186" t="s">
        <v>248</v>
      </c>
      <c r="FB165" s="186" t="s">
        <v>248</v>
      </c>
      <c r="FC165" s="186" t="s">
        <v>248</v>
      </c>
      <c r="FD165" s="186" t="s">
        <v>248</v>
      </c>
      <c r="FE165" s="186" t="s">
        <v>248</v>
      </c>
      <c r="FF165" s="186" t="s">
        <v>248</v>
      </c>
      <c r="FG165" s="186" t="s">
        <v>248</v>
      </c>
      <c r="FH165" s="186" t="s">
        <v>248</v>
      </c>
      <c r="FI165" s="186" t="s">
        <v>248</v>
      </c>
      <c r="FJ165" s="186" t="s">
        <v>248</v>
      </c>
      <c r="FK165" s="186" t="s">
        <v>248</v>
      </c>
      <c r="FL165" s="186" t="s">
        <v>248</v>
      </c>
      <c r="FM165" s="186" t="s">
        <v>248</v>
      </c>
      <c r="FN165" s="186"/>
      <c r="FO165" s="186"/>
      <c r="FP165" s="186"/>
      <c r="FQ165" s="187" t="s">
        <v>248</v>
      </c>
      <c r="FR165" s="187" t="s">
        <v>248</v>
      </c>
      <c r="FS165" s="186">
        <v>2</v>
      </c>
      <c r="FT165" s="186">
        <v>2</v>
      </c>
      <c r="FU165" s="186">
        <v>1</v>
      </c>
      <c r="FV165" s="186">
        <v>1</v>
      </c>
      <c r="FW165" s="186">
        <v>1</v>
      </c>
      <c r="FX165" s="186">
        <v>2</v>
      </c>
      <c r="FY165" s="186">
        <v>2</v>
      </c>
      <c r="FZ165" s="186">
        <v>2</v>
      </c>
      <c r="GA165" s="186" t="s">
        <v>248</v>
      </c>
      <c r="GB165" s="186" t="s">
        <v>248</v>
      </c>
      <c r="GC165" s="186">
        <v>2</v>
      </c>
      <c r="GD165" s="186">
        <v>1</v>
      </c>
      <c r="GE165" s="186" t="s">
        <v>248</v>
      </c>
      <c r="GF165" s="186" t="s">
        <v>248</v>
      </c>
      <c r="GG165" s="186" t="s">
        <v>248</v>
      </c>
      <c r="GH165" s="186" t="s">
        <v>248</v>
      </c>
      <c r="GI165" s="186" t="s">
        <v>248</v>
      </c>
      <c r="GJ165" s="186" t="s">
        <v>248</v>
      </c>
      <c r="GK165" s="186" t="s">
        <v>248</v>
      </c>
      <c r="GL165" s="186" t="s">
        <v>248</v>
      </c>
      <c r="GM165" s="186" t="s">
        <v>248</v>
      </c>
      <c r="GN165" s="186" t="s">
        <v>248</v>
      </c>
      <c r="GO165" s="186" t="s">
        <v>248</v>
      </c>
      <c r="GP165" s="186" t="s">
        <v>248</v>
      </c>
      <c r="GQ165" s="186" t="s">
        <v>248</v>
      </c>
      <c r="GR165" s="186" t="s">
        <v>248</v>
      </c>
      <c r="GS165" s="186" t="s">
        <v>248</v>
      </c>
      <c r="GT165" s="186" t="s">
        <v>248</v>
      </c>
      <c r="GU165" s="186" t="s">
        <v>248</v>
      </c>
      <c r="GV165" s="186" t="s">
        <v>248</v>
      </c>
      <c r="GW165" s="186" t="s">
        <v>248</v>
      </c>
      <c r="GX165" s="186" t="s">
        <v>248</v>
      </c>
      <c r="GY165" s="186" t="s">
        <v>248</v>
      </c>
      <c r="GZ165" s="261" t="s">
        <v>248</v>
      </c>
      <c r="HA165" s="261" t="s">
        <v>248</v>
      </c>
      <c r="HB165" s="188">
        <f>SUM(G165:GE165)</f>
        <v>43</v>
      </c>
    </row>
    <row r="166" spans="1:210" ht="24.9" customHeight="1" thickBot="1" x14ac:dyDescent="0.35">
      <c r="A166" s="108" t="str">
        <f>A165</f>
        <v>Prod.-Q-3</v>
      </c>
      <c r="B166" s="108" t="str">
        <f>B165</f>
        <v>Pracownik Produkcji</v>
      </c>
      <c r="C166" s="108" t="str">
        <f>C165</f>
        <v>PB</v>
      </c>
      <c r="D166" s="108">
        <f>D165</f>
        <v>1281</v>
      </c>
      <c r="E166" s="395"/>
      <c r="F166" s="189" t="s">
        <v>375</v>
      </c>
      <c r="G166" s="192">
        <f>IF(INDEX(tab_MinKomp[Przepisy BHP / BHP Vorschriften],MATCH($B165,tab_MinKomp[[Stanowisko / Position ]:[Stanowisko / Position ]],0))="n/a","n/a",G165-INDEX(tab_MinKomp[Przepisy BHP / BHP Vorschriften],MATCH($B165,tab_MinKomp[[Stanowisko / Position ]:[Stanowisko / Position ]],0)))</f>
        <v>0</v>
      </c>
      <c r="H166" s="193">
        <f>IF(INDEX(tab_MinKomp[Przepisy PPOŻ / Brandschutzbestimmungen],MATCH($B165,tab_MinKomp[[Stanowisko / Position ]:[Stanowisko / Position ]],0))="n/a","n/a",H165-INDEX(tab_MinKomp[Przepisy PPOŻ / Brandschutzbestimmungen],MATCH($B165,tab_MinKomp[[Stanowisko / Position ]:[Stanowisko / Position ]],0)))</f>
        <v>0</v>
      </c>
      <c r="I166" s="193">
        <f>IF(INDEX(tab_MinKomp[Ryzyko zawodowe na stanowiskach pracyv/ Berufliche Risiken an Arbeitsstellen],MATCH($B165,tab_MinKomp[[Stanowisko / Position ]:[Stanowisko / Position ]],0))="n/a","n/a",I165-INDEX(tab_MinKomp[Ryzyko zawodowe na stanowiskach pracyv/ Berufliche Risiken an Arbeitsstellen],MATCH($B165,tab_MinKomp[[Stanowisko / Position ]:[Stanowisko / Position ]],0)))</f>
        <v>0</v>
      </c>
      <c r="J166" s="193">
        <f>IF(INDEX(tab_MinKomp[Gospodarka substancjami niebezpiecznymi / Gefahrstoffmanagement],MATCH($B165,tab_MinKomp[[Stanowisko / Position ]:[Stanowisko / Position ]],0))="n/a","n/a",J165-INDEX(tab_MinKomp[Gospodarka substancjami niebezpiecznymi / Gefahrstoffmanagement],MATCH($B165,tab_MinKomp[[Stanowisko / Position ]:[Stanowisko / Position ]],0)))</f>
        <v>0</v>
      </c>
      <c r="K166" s="193">
        <f>IF(INDEX(tab_MinKomp[Gospodarka odpadami / Abfallwirtschaft],MATCH($B165,tab_MinKomp[[Stanowisko / Position ]:[Stanowisko / Position ]],0))="n/a","n/a",K165-INDEX(tab_MinKomp[Gospodarka odpadami / Abfallwirtschaft],MATCH($B165,tab_MinKomp[[Stanowisko / Position ]:[Stanowisko / Position ]],0)))</f>
        <v>0</v>
      </c>
      <c r="L166" s="194" t="str">
        <f>IF(INDEX(tab_MinKomp[Przepisy kodeksu pracy / Bestimmungen des Arbeitsgesetzes],MATCH($B165,tab_MinKomp[[Stanowisko / Position ]:[Stanowisko / Position ]],0))="n/a","n/a",L165-INDEX(tab_MinKomp[Przepisy kodeksu pracy / Bestimmungen des Arbeitsgesetzes],MATCH($B165,tab_MinKomp[[Stanowisko / Position ]:[Stanowisko / Position ]],0)))</f>
        <v>n/a</v>
      </c>
      <c r="M166" s="195" t="str">
        <f>IF(INDEX(tab_MinKomp[Przepisy o ub.społ. ZUS  / Sozialversicherungsvorschriften],MATCH($B165,tab_MinKomp[[Stanowisko / Position ]:[Stanowisko / Position ]],0))="n/a","n/a",M165-INDEX(tab_MinKomp[Przepisy o ub.społ. ZUS  / Sozialversicherungsvorschriften],MATCH($B165,tab_MinKomp[[Stanowisko / Position ]:[Stanowisko / Position ]],0)))</f>
        <v>n/a</v>
      </c>
      <c r="N166" s="194" t="str">
        <f>IF(INDEX(tab_MinKomp[PRZEPISY O PDOF /persönlich Einkommensteuergesetz ],MATCH($B165,tab_MinKomp[[Stanowisko / Position ]:[Stanowisko / Position ]],0))="n/a","n/a",N165-INDEX(tab_MinKomp[PRZEPISY O PDOF /persönlich Einkommensteuergesetz ],MATCH($B165,tab_MinKomp[[Stanowisko / Position ]:[Stanowisko / Position ]],0)))</f>
        <v>n/a</v>
      </c>
      <c r="O166" s="194">
        <f>IF(INDEX(tab_MinKomp[Regulamin pracy / Arbeitsordnung],MATCH($B165,tab_MinKomp[[Stanowisko / Position ]:[Stanowisko / Position ]],0))="n/a","n/a",O165-INDEX(tab_MinKomp[Regulamin pracy / Arbeitsordnung],MATCH($B165,tab_MinKomp[[Stanowisko / Position ]:[Stanowisko / Position ]],0)))</f>
        <v>0</v>
      </c>
      <c r="P166" s="194">
        <f>IF(INDEX(tab_MinKomp[Regulamin wynagradzania / Vergütungsordnung],MATCH($B165,tab_MinKomp[[Stanowisko / Position ]:[Stanowisko / Position ]],0))="n/a","n/a",P165-INDEX(tab_MinKomp[Regulamin wynagradzania / Vergütungsordnung],MATCH($B165,tab_MinKomp[[Stanowisko / Position ]:[Stanowisko / Position ]],0)))</f>
        <v>0</v>
      </c>
      <c r="Q166" s="194" t="str">
        <f>IF(INDEX(tab_MinKomp[System R2PŁATNIK PRO: Płace / Lohnabrechnung],MATCH($B165,tab_MinKomp[[Stanowisko / Position ]:[Stanowisko / Position ]],0))="n/a","n/a",Q165-INDEX(tab_MinKomp[System R2PŁATNIK PRO: Płace / Lohnabrechnung],MATCH($B165,tab_MinKomp[[Stanowisko / Position ]:[Stanowisko / Position ]],0)))</f>
        <v>n/a</v>
      </c>
      <c r="R166" s="194" t="str">
        <f>IF(INDEX(tab_MinKomp[SystemR2PŁATNIK PRO: KADRY / Personaldaten],MATCH($B165,tab_MinKomp[[Stanowisko / Position ]:[Stanowisko / Position ]],0))="n/a","n/a",R165-INDEX(tab_MinKomp[SystemR2PŁATNIK PRO: KADRY / Personaldaten],MATCH($B165,tab_MinKomp[[Stanowisko / Position ]:[Stanowisko / Position ]],0)))</f>
        <v>n/a</v>
      </c>
      <c r="S166" s="194" t="str">
        <f>IF(INDEX(tab_MinKomp[SYSTEM R2PŁATNIK PRO: zarządzanie pracownikami / Arbeitsverwaltung],MATCH($B165,tab_MinKomp[[Stanowisko / Position ]:[Stanowisko / Position ]],0))="n/a","n/a",S165-INDEX(tab_MinKomp[SYSTEM R2PŁATNIK PRO: zarządzanie pracownikami / Arbeitsverwaltung],MATCH($B165,tab_MinKomp[[Stanowisko / Position ]:[Stanowisko / Position ]],0)))</f>
        <v>n/a</v>
      </c>
      <c r="T166" s="194" t="str">
        <f>IF(INDEX(tab_MinKomp[Doradztwo, wsparcie personalne / Personalberatung und Unterstützung],MATCH($B165,tab_MinKomp[[Stanowisko / Position ]:[Stanowisko / Position ]],0))="n/a","n/a",T165-INDEX(tab_MinKomp[Doradztwo, wsparcie personalne / Personalberatung und Unterstützung],MATCH($B165,tab_MinKomp[[Stanowisko / Position ]:[Stanowisko / Position ]],0)))</f>
        <v>n/a</v>
      </c>
      <c r="U166" s="194" t="str">
        <f>IF(INDEX(tab_MinKomp[Przepisy o podatku VAT / MwSt.- Gesetz],MATCH($B165,tab_MinKomp[[Stanowisko / Position ]:[Stanowisko / Position ]],0))="n/a","n/a",U165-INDEX(tab_MinKomp[Przepisy o podatku VAT / MwSt.- Gesetz],MATCH($B165,tab_MinKomp[[Stanowisko / Position ]:[Stanowisko / Position ]],0)))</f>
        <v>n/a</v>
      </c>
      <c r="V166" s="194" t="str">
        <f>IF(INDEX(tab_MinKomp[PrzepisyPDOP / geschäftlich Einkommensteuergesetz],MATCH($B165,tab_MinKomp[[Stanowisko / Position ]:[Stanowisko / Position ]],0))="n/a","n/a",V165-INDEX(tab_MinKomp[PrzepisyPDOP / geschäftlich Einkommensteuergesetz],MATCH($B165,tab_MinKomp[[Stanowisko / Position ]:[Stanowisko / Position ]],0)))</f>
        <v>n/a</v>
      </c>
      <c r="W166" s="194" t="str">
        <f>IF(INDEX(tab_MinKomp[System BAAN / FINANSE (FIBU)],MATCH($B165,tab_MinKomp[[Stanowisko / Position ]:[Stanowisko / Position ]],0))="n/a","n/a",W165-INDEX(tab_MinKomp[System BAAN / FINANSE (FIBU)],MATCH($B165,tab_MinKomp[[Stanowisko / Position ]:[Stanowisko / Position ]],0)))</f>
        <v>n/a</v>
      </c>
      <c r="X166" s="194" t="str">
        <f>IF(INDEX(tab_MinKomp[Systemy pomocnicze / Hilfssysteme(STOCKPROGRAM, KALK2000 etc.)],MATCH($B165,tab_MinKomp[[Stanowisko / Position ]:[Stanowisko / Position ]],0))="n/a","n/a",X165-INDEX(tab_MinKomp[Systemy pomocnicze / Hilfssysteme(STOCKPROGRAM, KALK2000 etc.)],MATCH($B165,tab_MinKomp[[Stanowisko / Position ]:[Stanowisko / Position ]],0)))</f>
        <v>n/a</v>
      </c>
      <c r="Y166" s="194" t="str">
        <f>IF(INDEX(tab_MinKomp[Polityka rachunkowości / Buchführungspolitik],MATCH($B165,tab_MinKomp[[Stanowisko / Position ]:[Stanowisko / Position ]],0))="n/a","n/a",Y165-INDEX(tab_MinKomp[Polityka rachunkowości / Buchführungspolitik],MATCH($B165,tab_MinKomp[[Stanowisko / Position ]:[Stanowisko / Position ]],0)))</f>
        <v>n/a</v>
      </c>
      <c r="Z166" s="194" t="str">
        <f>IF(INDEX(tab_MinKomp[Ustawa o rachunkowości / Rechnungslegungsgesetz],MATCH($B165,tab_MinKomp[[Stanowisko / Position ]:[Stanowisko / Position ]],0))="n/a","n/a",Z165-INDEX(tab_MinKomp[Ustawa o rachunkowości / Rechnungslegungsgesetz],MATCH($B165,tab_MinKomp[[Stanowisko / Position ]:[Stanowisko / Position ]],0)))</f>
        <v>n/a</v>
      </c>
      <c r="AA166" s="194" t="str">
        <f>IF(INDEX(tab_MinKomp[WORKFLOW - TS-100],MATCH($B165,tab_MinKomp[[Stanowisko / Position ]:[Stanowisko / Position ]],0))="n/a","n/a",AA165-INDEX(tab_MinKomp[WORKFLOW - TS-100],MATCH($B165,tab_MinKomp[[Stanowisko / Position ]:[Stanowisko / Position ]],0)))</f>
        <v>n/a</v>
      </c>
      <c r="AB166" s="194" t="str">
        <f>IF(INDEX(tab_MinKomp[WORKFLOW - SFMS],MATCH($B165,tab_MinKomp[[Stanowisko / Position ]:[Stanowisko / Position ]],0))="n/a","n/a",AB165-INDEX(tab_MinKomp[WORKFLOW - SFMS],MATCH($B165,tab_MinKomp[[Stanowisko / Position ]:[Stanowisko / Position ]],0)))</f>
        <v>n/a</v>
      </c>
      <c r="AC166" s="194" t="str">
        <f>IF(INDEX(tab_MinKomp[System ISO 9001:2015],MATCH($B165,tab_MinKomp[[Stanowisko / Position ]:[Stanowisko / Position ]],0))="n/a","n/a",AC165-INDEX(tab_MinKomp[System ISO 9001:2015],MATCH($B165,tab_MinKomp[[Stanowisko / Position ]:[Stanowisko / Position ]],0)))</f>
        <v>n/a</v>
      </c>
      <c r="AD166" s="194" t="str">
        <f>IF(INDEX(tab_MinKomp[System ISO 9001:2015],MATCH($B165,tab_MinKomp[[Stanowisko / Position ]:[Stanowisko / Position ]],0))="n/a","n/a",AD165-INDEX(tab_MinKomp[System ISO 9001:2015],MATCH($B165,tab_MinKomp[[Stanowisko / Position ]:[Stanowisko / Position ]],0)))</f>
        <v>n/a</v>
      </c>
      <c r="AE166" s="194" t="str">
        <f>IF(INDEX(tab_MinKomp[System ISO 9001:2015],MATCH($B165,tab_MinKomp[[Stanowisko / Position ]:[Stanowisko / Position ]],0))="n/a","n/a",AE165-INDEX(tab_MinKomp[System ISO 9001:2015],MATCH($B165,tab_MinKomp[[Stanowisko / Position ]:[Stanowisko / Position ]],0)))</f>
        <v>n/a</v>
      </c>
      <c r="AF166" s="194" t="str">
        <f>IF(INDEX(tab_MinKomp[System ISO 9001:2015],MATCH($B165,tab_MinKomp[[Stanowisko / Position ]:[Stanowisko / Position ]],0))="n/a","n/a",AF165-INDEX(tab_MinKomp[System ISO 9001:2015],MATCH($B165,tab_MinKomp[[Stanowisko / Position ]:[Stanowisko / Position ]],0)))</f>
        <v>n/a</v>
      </c>
      <c r="AG166" s="194" t="str">
        <f>IF(INDEX(tab_MinKomp[Wymagania VDA 6.3 Process / Forderungen],MATCH($B165,tab_MinKomp[[Stanowisko / Position ]:[Stanowisko / Position ]],0))="n/a","n/a",AG165-INDEX(tab_MinKomp[Wymagania VDA 6.3 Process / Forderungen],MATCH($B165,tab_MinKomp[[Stanowisko / Position ]:[Stanowisko / Position ]],0)))</f>
        <v>n/a</v>
      </c>
      <c r="AH166" s="194" t="str">
        <f>IF(INDEX(tab_MinKomp[Wymagania VDA 6.5 Product / Forderungen],MATCH($B165,tab_MinKomp[[Stanowisko / Position ]:[Stanowisko / Position ]],0))="n/a","n/a",AH165-INDEX(tab_MinKomp[Wymagania VDA 6.5 Product / Forderungen],MATCH($B165,tab_MinKomp[[Stanowisko / Position ]:[Stanowisko / Position ]],0)))</f>
        <v>n/a</v>
      </c>
      <c r="AI166" s="194" t="str">
        <f>IF(INDEX(tab_MinKomp[System ISO 9001:2015],MATCH($B165,tab_MinKomp[[Stanowisko / Position ]:[Stanowisko / Position ]],0))="n/a","n/a",AI165-INDEX(tab_MinKomp[System ISO 9001:2015],MATCH($B165,tab_MinKomp[[Stanowisko / Position ]:[Stanowisko / Position ]],0)))</f>
        <v>n/a</v>
      </c>
      <c r="AJ166" s="194" t="str">
        <f>IF(INDEX(tab_MinKomp[Auditor systemu ISO 17021:2018],MATCH($B165,tab_MinKomp[[Stanowisko / Position ]:[Stanowisko / Position ]],0))="n/a","n/a",AJ165-INDEX(tab_MinKomp[Auditor systemu ISO 17021:2018],MATCH($B165,tab_MinKomp[[Stanowisko / Position ]:[Stanowisko / Position ]],0)))</f>
        <v>n/a</v>
      </c>
      <c r="AK166" s="194" t="str">
        <f>IF(INDEX(tab_MinKomp[Pełnomocnik systemu / Systemvertreter],MATCH($B165,tab_MinKomp[[Stanowisko / Position ]:[Stanowisko / Position ]],0))="n/a","n/a",AK165-INDEX(tab_MinKomp[Pełnomocnik systemu / Systemvertreter],MATCH($B165,tab_MinKomp[[Stanowisko / Position ]:[Stanowisko / Position ]],0)))</f>
        <v>n/a</v>
      </c>
      <c r="AL166" s="194">
        <f>IF(INDEX(tab_MinKomp[Polityka Etyczna - Compliance],MATCH($B165,tab_MinKomp[[Stanowisko / Position ]:[Stanowisko / Position ]],0))="n/a","n/a",AL165-INDEX(tab_MinKomp[Polityka Etyczna - Compliance],MATCH($B165,tab_MinKomp[[Stanowisko / Position ]:[Stanowisko / Position ]],0)))</f>
        <v>0</v>
      </c>
      <c r="AM166" s="194" t="str">
        <f>IF(INDEX(tab_MinKomp[WDRAŻANIE NOWYCH PROJEKTÓW/ PROCEDURA CTM],MATCH($B165,tab_MinKomp[[Stanowisko / Position ]:[Stanowisko / Position ]],0))="n/a","n/a",AM165-INDEX(tab_MinKomp[WDRAŻANIE NOWYCH PROJEKTÓW/ PROCEDURA CTM],MATCH($B165,tab_MinKomp[[Stanowisko / Position ]:[Stanowisko / Position ]],0)))</f>
        <v>n/a</v>
      </c>
      <c r="AN166" s="194" t="str">
        <f>IF(INDEX(tab_MinKomp[KAMIENIE MILOWE MSL/PIFF],MATCH($B165,tab_MinKomp[[Stanowisko / Position ]:[Stanowisko / Position ]],0))="n/a","n/a",AN165-INDEX(tab_MinKomp[KAMIENIE MILOWE MSL/PIFF],MATCH($B165,tab_MinKomp[[Stanowisko / Position ]:[Stanowisko / Position ]],0)))</f>
        <v>n/a</v>
      </c>
      <c r="AO166" s="194">
        <f>IF(INDEX(tab_MinKomp[CP],MATCH($B165,tab_MinKomp[[Stanowisko / Position ]:[Stanowisko / Position ]],0))="n/a","n/a",AO165-INDEX(tab_MinKomp[CP],MATCH($B165,tab_MinKomp[[Stanowisko / Position ]:[Stanowisko / Position ]],0)))</f>
        <v>0</v>
      </c>
      <c r="AP166" s="194" t="str">
        <f>IF(INDEX(tab_MinKomp[FMEA],MATCH($B165,tab_MinKomp[[Stanowisko / Position ]:[Stanowisko / Position ]],0))="n/a","n/a",AP165-INDEX(tab_MinKomp[FMEA],MATCH($B165,tab_MinKomp[[Stanowisko / Position ]:[Stanowisko / Position ]],0)))</f>
        <v>n/a</v>
      </c>
      <c r="AQ166" s="194">
        <f>IF(INDEX(tab_MinKomp[FLOW CHART],MATCH($B165,tab_MinKomp[[Stanowisko / Position ]:[Stanowisko / Position ]],0))="n/a","n/a",AQ165-INDEX(tab_MinKomp[FLOW CHART],MATCH($B165,tab_MinKomp[[Stanowisko / Position ]:[Stanowisko / Position ]],0)))</f>
        <v>0</v>
      </c>
      <c r="AR166" s="194" t="str">
        <f>IF(INDEX(tab_MinKomp[APQP],MATCH($B165,tab_MinKomp[[Stanowisko / Position ]:[Stanowisko / Position ]],0))="n/a","n/a",AR165-INDEX(tab_MinKomp[APQP],MATCH($B165,tab_MinKomp[[Stanowisko / Position ]:[Stanowisko / Position ]],0)))</f>
        <v>n/a</v>
      </c>
      <c r="AS166" s="194" t="str">
        <f>IF(INDEX(tab_MinKomp[MSA],MATCH($B165,tab_MinKomp[[Stanowisko / Position ]:[Stanowisko / Position ]],0))="n/a","n/a",AS165-INDEX(tab_MinKomp[MSA],MATCH($B165,tab_MinKomp[[Stanowisko / Position ]:[Stanowisko / Position ]],0)))</f>
        <v>n/a</v>
      </c>
      <c r="AT166" s="194" t="str">
        <f>IF(INDEX(tab_MinKomp[SPC],MATCH($B165,tab_MinKomp[[Stanowisko / Position ]:[Stanowisko / Position ]],0))="n/a","n/a",AT165-INDEX(tab_MinKomp[SPC],MATCH($B165,tab_MinKomp[[Stanowisko / Position ]:[Stanowisko / Position ]],0)))</f>
        <v>n/a</v>
      </c>
      <c r="AU166" s="194" t="str">
        <f>IF(INDEX(tab_MinKomp[CSR (SPECYFICZNE WYMAGANIA KLIENTA)],MATCH($B165,tab_MinKomp[[Stanowisko / Position ]:[Stanowisko / Position ]],0))="n/a","n/a",AU165-INDEX(tab_MinKomp[CSR (SPECYFICZNE WYMAGANIA KLIENTA)],MATCH($B165,tab_MinKomp[[Stanowisko / Position ]:[Stanowisko / Position ]],0)))</f>
        <v>n/a</v>
      </c>
      <c r="AV166" s="194">
        <f>IF(INDEX(tab_MinKomp[5S],MATCH($B165,tab_MinKomp[[Stanowisko / Position ]:[Stanowisko / Position ]],0))="n/a","n/a",AV165-INDEX(tab_MinKomp[5S],MATCH($B165,tab_MinKomp[[Stanowisko / Position ]:[Stanowisko / Position ]],0)))</f>
        <v>0</v>
      </c>
      <c r="AW166" s="194">
        <f>IF(INDEX(tab_MinKomp[LEAN MANAGEMENT],MATCH($B165,tab_MinKomp[[Stanowisko / Position ]:[Stanowisko / Position ]],0))="n/a","n/a",AW165-INDEX(tab_MinKomp[LEAN MANAGEMENT],MATCH($B165,tab_MinKomp[[Stanowisko / Position ]:[Stanowisko / Position ]],0)))</f>
        <v>0</v>
      </c>
      <c r="AX166" s="194" t="str">
        <f>IF(INDEX(tab_MinKomp[5R],MATCH($B165,tab_MinKomp[[Stanowisko / Position ]:[Stanowisko / Position ]],0))="n/a","n/a",AX165-INDEX(tab_MinKomp[5R],MATCH($B165,tab_MinKomp[[Stanowisko / Position ]:[Stanowisko / Position ]],0)))</f>
        <v>n/a</v>
      </c>
      <c r="AY166" s="194" t="str">
        <f>IF(INDEX(tab_MinKomp[Six Sigma],MATCH($B165,tab_MinKomp[[Stanowisko / Position ]:[Stanowisko / Position ]],0))="n/a","n/a",AY165-INDEX(tab_MinKomp[Six Sigma],MATCH($B165,tab_MinKomp[[Stanowisko / Position ]:[Stanowisko / Position ]],0)))</f>
        <v>n/a</v>
      </c>
      <c r="AZ166" s="194" t="str">
        <f>IF(INDEX(tab_MinKomp[System BAAN / Distribution &amp; Supply Chain],MATCH($B165,tab_MinKomp[[Stanowisko / Position ]:[Stanowisko / Position ]],0))="n/a","n/a",AZ165-INDEX(tab_MinKomp[System BAAN / Distribution &amp; Supply Chain],MATCH($B165,tab_MinKomp[[Stanowisko / Position ]:[Stanowisko / Position ]],0)))</f>
        <v>n/a</v>
      </c>
      <c r="BA166" s="194" t="str">
        <f>IF(INDEX(tab_MinKomp[Gospodarka magazynowa / Lagerverwaltung],MATCH($B165,tab_MinKomp[[Stanowisko / Position ]:[Stanowisko / Position ]],0))="n/a","n/a",BA165-INDEX(tab_MinKomp[Gospodarka magazynowa / Lagerverwaltung],MATCH($B165,tab_MinKomp[[Stanowisko / Position ]:[Stanowisko / Position ]],0)))</f>
        <v>n/a</v>
      </c>
      <c r="BB166" s="194" t="str">
        <f>IF(INDEX(tab_MinKomp[Inwentaryzacja - organizacja i przebieg / Inventurprozess],MATCH($B165,tab_MinKomp[[Stanowisko / Position ]:[Stanowisko / Position ]],0))="n/a","n/a",BB165-INDEX(tab_MinKomp[Inwentaryzacja - organizacja i przebieg / Inventurprozess],MATCH($B165,tab_MinKomp[[Stanowisko / Position ]:[Stanowisko / Position ]],0)))</f>
        <v>n/a</v>
      </c>
      <c r="BC166" s="194" t="str">
        <f>IF(INDEX(tab_MinKomp[Organizacja dostaw / Versorgungsorganisation],MATCH($B165,tab_MinKomp[[Stanowisko / Position ]:[Stanowisko / Position ]],0))="n/a","n/a",BC165-INDEX(tab_MinKomp[Organizacja dostaw / Versorgungsorganisation],MATCH($B165,tab_MinKomp[[Stanowisko / Position ]:[Stanowisko / Position ]],0)))</f>
        <v>n/a</v>
      </c>
      <c r="BD166" s="194" t="str">
        <f>IF(INDEX(tab_MinKomp[Organizacja wysyłek / Organisation von Lieferungen],MATCH($B165,tab_MinKomp[[Stanowisko / Position ]:[Stanowisko / Position ]],0))="n/a","n/a",BD165-INDEX(tab_MinKomp[Organizacja wysyłek / Organisation von Lieferungen],MATCH($B165,tab_MinKomp[[Stanowisko / Position ]:[Stanowisko / Position ]],0)))</f>
        <v>n/a</v>
      </c>
      <c r="BE166" s="194" t="str">
        <f>IF(INDEX(tab_MinKomp[Analiza magazynowa - Program Polen.mdb / Inventuranalyse],MATCH($B165,tab_MinKomp[[Stanowisko / Position ]:[Stanowisko / Position ]],0))="n/a","n/a",BE165-INDEX(tab_MinKomp[Analiza magazynowa - Program Polen.mdb / Inventuranalyse],MATCH($B165,tab_MinKomp[[Stanowisko / Position ]:[Stanowisko / Position ]],0)))</f>
        <v>n/a</v>
      </c>
      <c r="BF166" s="190" t="str">
        <f>IF(INDEX(tab_MinKomp[MMOG (Materials Management Operations Guidelines)],MATCH($B165,tab_MinKomp[[Stanowisko / Position ]:[Stanowisko / Position ]],0))="n/a","n/a",BF165-INDEX(tab_MinKomp[MMOG (Materials Management Operations Guidelines)],MATCH($B165,tab_MinKomp[[Stanowisko / Position ]:[Stanowisko / Position ]],0)))</f>
        <v>n/a</v>
      </c>
      <c r="BG166" s="190" t="str">
        <f>IF(INDEX(tab_MinKomp[GPP],MATCH($B165,tab_MinKomp[[Stanowisko / Position ]:[Stanowisko / Position ]],0))="n/a","n/a",BG165-INDEX(tab_MinKomp[GPP],MATCH($B165,tab_MinKomp[[Stanowisko / Position ]:[Stanowisko / Position ]],0)))</f>
        <v>n/a</v>
      </c>
      <c r="BH166" s="190" t="str">
        <f>IF(INDEX(tab_MinKomp[AIAG (Automotive Industry Action Group)],MATCH($B165,tab_MinKomp[[Stanowisko / Position ]:[Stanowisko / Position ]],0))="n/a","n/a",BH165-INDEX(tab_MinKomp[AIAG (Automotive Industry Action Group)],MATCH($B165,tab_MinKomp[[Stanowisko / Position ]:[Stanowisko / Position ]],0)))</f>
        <v>n/a</v>
      </c>
      <c r="BI166" s="190" t="str">
        <f>IF(INDEX(tab_MinKomp[Super-G disputes],MATCH($B165,tab_MinKomp[[Stanowisko / Position ]:[Stanowisko / Position ]],0))="n/a","n/a",BI165-INDEX(tab_MinKomp[Super-G disputes],MATCH($B165,tab_MinKomp[[Stanowisko / Position ]:[Stanowisko / Position ]],0)))</f>
        <v>n/a</v>
      </c>
      <c r="BJ166" s="190" t="str">
        <f>IF(INDEX(tab_MinKomp[CMMS3/eDDL (Direct Data Link)],MATCH($B165,tab_MinKomp[[Stanowisko / Position ]:[Stanowisko / Position ]],0))="n/a","n/a",BJ165-INDEX(tab_MinKomp[CMMS3/eDDL (Direct Data Link)],MATCH($B165,tab_MinKomp[[Stanowisko / Position ]:[Stanowisko / Position ]],0)))</f>
        <v>n/a</v>
      </c>
      <c r="BK166" s="190" t="str">
        <f>IF(INDEX(tab_MinKomp[MP&amp;L (Material Planning and Logistics)],MATCH($B165,tab_MinKomp[[Stanowisko / Position ]:[Stanowisko / Position ]],0))="n/a","n/a",BK165-INDEX(tab_MinKomp[MP&amp;L (Material Planning and Logistics)],MATCH($B165,tab_MinKomp[[Stanowisko / Position ]:[Stanowisko / Position ]],0)))</f>
        <v>n/a</v>
      </c>
      <c r="BL166" s="190" t="str">
        <f>IF(INDEX(tab_MinKomp[Supplier delivery rating],MATCH($B165,tab_MinKomp[[Stanowisko / Position ]:[Stanowisko / Position ]],0))="n/a","n/a",BL165-INDEX(tab_MinKomp[Supplier delivery rating],MATCH($B165,tab_MinKomp[[Stanowisko / Position ]:[Stanowisko / Position ]],0)))</f>
        <v>n/a</v>
      </c>
      <c r="BM166" s="194" t="str">
        <f>IF(INDEX(tab_MinKomp[Obsługa maszyn KVT / KVT Maschinenbedienung],MATCH($B165,tab_MinKomp[[Stanowisko / Position ]:[Stanowisko / Position ]],0))="n/a","n/a",BM165-INDEX(tab_MinKomp[Obsługa maszyn KVT / KVT Maschinenbedienung],MATCH($B165,tab_MinKomp[[Stanowisko / Position ]:[Stanowisko / Position ]],0)))</f>
        <v>n/a</v>
      </c>
      <c r="BN166" s="194" t="str">
        <f>IF(INDEX(tab_MinKomp[Obsługa maszyn KVT / KVT Maschinenbedienung],MATCH($B165,tab_MinKomp[[Stanowisko / Position ]:[Stanowisko / Position ]],0))="n/a","n/a",BN165-INDEX(tab_MinKomp[Obsługa maszyn KVT / KVT Maschinenbedienung],MATCH($B165,tab_MinKomp[[Stanowisko / Position ]:[Stanowisko / Position ]],0)))</f>
        <v>n/a</v>
      </c>
      <c r="BO166" s="194" t="str">
        <f>IF(INDEX(tab_MinKomp[Obsługa maszyn KVT / KVT Maschinenbedienung],MATCH($B165,tab_MinKomp[[Stanowisko / Position ]:[Stanowisko / Position ]],0))="n/a","n/a",BO165-INDEX(tab_MinKomp[Obsługa maszyn KVT / KVT Maschinenbedienung],MATCH($B165,tab_MinKomp[[Stanowisko / Position ]:[Stanowisko / Position ]],0)))</f>
        <v>n/a</v>
      </c>
      <c r="BP166" s="194">
        <f>IF(INDEX(tab_MinKomp[Obsługa maszyn Novapax / Novapax Maschinenbedienung],MATCH($B165,tab_MinKomp[[Stanowisko / Position ]:[Stanowisko / Position ]],0))="n/a","n/a",BP165-INDEX(tab_MinKomp[Obsługa maszyn Novapax / Novapax Maschinenbedienung],MATCH($B165,tab_MinKomp[[Stanowisko / Position ]:[Stanowisko / Position ]],0)))</f>
        <v>0</v>
      </c>
      <c r="BQ166" s="194" t="str">
        <f>IF(INDEX(tab_MinKomp[Obsługa maszyn Piovan / Piovan Maschinenbedienung],MATCH($B165,tab_MinKomp[[Stanowisko / Position ]:[Stanowisko / Position ]],0))="n/a","n/a",BQ165-INDEX(tab_MinKomp[Obsługa maszyn Piovan / Piovan Maschinenbedienung],MATCH($B165,tab_MinKomp[[Stanowisko / Position ]:[Stanowisko / Position ]],0)))</f>
        <v>n/a</v>
      </c>
      <c r="BR166" s="194">
        <f>IF(INDEX(tab_MinKomp[Eliminacja awarii / Beseitigung von Ausfällen],MATCH($B165,tab_MinKomp[[Stanowisko / Position ]:[Stanowisko / Position ]],0))="n/a","n/a",BR165-INDEX(tab_MinKomp[Eliminacja awarii / Beseitigung von Ausfällen],MATCH($B165,tab_MinKomp[[Stanowisko / Position ]:[Stanowisko / Position ]],0)))</f>
        <v>0</v>
      </c>
      <c r="BS166" s="194" t="str">
        <f>IF(INDEX(tab_MinKomp[Obsługa maszyn Piovan / Piovan Maschinenbedienung],MATCH($B165,tab_MinKomp[[Stanowisko / Position ]:[Stanowisko / Position ]],0))="n/a","n/a",BS165-INDEX(tab_MinKomp[Obsługa maszyn Piovan / Piovan Maschinenbedienung],MATCH($B165,tab_MinKomp[[Stanowisko / Position ]:[Stanowisko / Position ]],0)))</f>
        <v>n/a</v>
      </c>
      <c r="BT166" s="194" t="str">
        <f>IF(INDEX(tab_MinKomp[Obsługa maszyn Piovan / Piovan Maschinenbedienung],MATCH($B165,tab_MinKomp[[Stanowisko / Position ]:[Stanowisko / Position ]],0))="n/a","n/a",BT165-INDEX(tab_MinKomp[Obsługa maszyn Piovan / Piovan Maschinenbedienung],MATCH($B165,tab_MinKomp[[Stanowisko / Position ]:[Stanowisko / Position ]],0)))</f>
        <v>n/a</v>
      </c>
      <c r="BU166" s="194" t="str">
        <f>IF(INDEX(tab_MinKomp[Obsługa maszyn Piovan / Piovan Maschinenbedienung],MATCH($B165,tab_MinKomp[[Stanowisko / Position ]:[Stanowisko / Position ]],0))="n/a","n/a",BU165-INDEX(tab_MinKomp[Obsługa maszyn Piovan / Piovan Maschinenbedienung],MATCH($B165,tab_MinKomp[[Stanowisko / Position ]:[Stanowisko / Position ]],0)))</f>
        <v>n/a</v>
      </c>
      <c r="BV166" s="194" t="str">
        <f>IF(INDEX(tab_MinKomp[Obsługa maszyn Piovan / Piovan Maschinenbedienung],MATCH($B165,tab_MinKomp[[Stanowisko / Position ]:[Stanowisko / Position ]],0))="n/a","n/a",BV165-INDEX(tab_MinKomp[Obsługa maszyn Piovan / Piovan Maschinenbedienung],MATCH($B165,tab_MinKomp[[Stanowisko / Position ]:[Stanowisko / Position ]],0)))</f>
        <v>n/a</v>
      </c>
      <c r="BW166" s="194" t="str">
        <f>IF(INDEX(tab_MinKomp[Obsługa maszyn Piovan / Piovan Maschinenbedienung],MATCH($B165,tab_MinKomp[[Stanowisko / Position ]:[Stanowisko / Position ]],0))="n/a","n/a",BW165-INDEX(tab_MinKomp[Obsługa maszyn Piovan / Piovan Maschinenbedienung],MATCH($B165,tab_MinKomp[[Stanowisko / Position ]:[Stanowisko / Position ]],0)))</f>
        <v>n/a</v>
      </c>
      <c r="BX166" s="194" t="str">
        <f>IF(INDEX(tab_MinKomp[Obsługa maszyn Piovan / Piovan Maschinenbedienung],MATCH($B165,tab_MinKomp[[Stanowisko / Position ]:[Stanowisko / Position ]],0))="n/a","n/a",BX165-INDEX(tab_MinKomp[Obsługa maszyn Piovan / Piovan Maschinenbedienung],MATCH($B165,tab_MinKomp[[Stanowisko / Position ]:[Stanowisko / Position ]],0)))</f>
        <v>n/a</v>
      </c>
      <c r="BY166" s="194" t="str">
        <f>IF(INDEX(tab_MinKomp[Obsługa maszyn Engel / Engel Maschinenbedienung],MATCH($B165,tab_MinKomp[[Stanowisko / Position ]:[Stanowisko / Position ]],0))="n/a","n/a",BY165-INDEX(tab_MinKomp[Obsługa maszyn Engel / Engel Maschinenbedienung],MATCH($B165,tab_MinKomp[[Stanowisko / Position ]:[Stanowisko / Position ]],0)))</f>
        <v>n/a</v>
      </c>
      <c r="BZ166" s="194" t="str">
        <f>IF(INDEX(tab_MinKomp[Obsługa maszyn Engel / Engel Maschinenbedienung],MATCH($B165,tab_MinKomp[[Stanowisko / Position ]:[Stanowisko / Position ]],0))="n/a","n/a",BZ165-INDEX(tab_MinKomp[Obsługa maszyn Engel / Engel Maschinenbedienung],MATCH($B165,tab_MinKomp[[Stanowisko / Position ]:[Stanowisko / Position ]],0)))</f>
        <v>n/a</v>
      </c>
      <c r="CA166" s="194">
        <f>IF(INDEX(tab_MinKomp[Eliminacja awarii / Beseitigung von Ausfällen],MATCH($B165,tab_MinKomp[[Stanowisko / Position ]:[Stanowisko / Position ]],0))="n/a","n/a",CA165-INDEX(tab_MinKomp[Eliminacja awarii / Beseitigung von Ausfällen],MATCH($B165,tab_MinKomp[[Stanowisko / Position ]:[Stanowisko / Position ]],0)))</f>
        <v>0</v>
      </c>
      <c r="CB166" s="194" t="str">
        <f>IF(INDEX(tab_MinKomp[Obsługa maszyn ASL / ASL Maschinenbedienung],MATCH($B165,tab_MinKomp[[Stanowisko / Position ]:[Stanowisko / Position ]],0))="n/a","n/a",CB165-INDEX(tab_MinKomp[Obsługa maszyn ASL / ASL Maschinenbedienung],MATCH($B165,tab_MinKomp[[Stanowisko / Position ]:[Stanowisko / Position ]],0)))</f>
        <v>n/a</v>
      </c>
      <c r="CC166" s="194">
        <f>IF(INDEX(tab_MinKomp[Obsługa maszyn Novapax / Novapax Maschinenbedienung],MATCH($B165,tab_MinKomp[[Stanowisko / Position ]:[Stanowisko / Position ]],0))="n/a","n/a",CC165-INDEX(tab_MinKomp[Obsługa maszyn Novapax / Novapax Maschinenbedienung],MATCH($B165,tab_MinKomp[[Stanowisko / Position ]:[Stanowisko / Position ]],0)))</f>
        <v>0</v>
      </c>
      <c r="CD166" s="194">
        <f>IF(INDEX(tab_MinKomp[Obsługa maszyn Novapax / Novapax Maschinenbedienung],MATCH($B165,tab_MinKomp[[Stanowisko / Position ]:[Stanowisko / Position ]],0))="n/a","n/a",CD165-INDEX(tab_MinKomp[Obsługa maszyn Novapax / Novapax Maschinenbedienung],MATCH($B165,tab_MinKomp[[Stanowisko / Position ]:[Stanowisko / Position ]],0)))</f>
        <v>0</v>
      </c>
      <c r="CE166" s="194" t="str">
        <f>IF(INDEX(tab_MinKomp[Obsługa maszyn Piovan / Piovan Maschinenbedienung],MATCH($B165,tab_MinKomp[[Stanowisko / Position ]:[Stanowisko / Position ]],0))="n/a","n/a",CE165-INDEX(tab_MinKomp[Obsługa maszyn Piovan / Piovan Maschinenbedienung],MATCH($B165,tab_MinKomp[[Stanowisko / Position ]:[Stanowisko / Position ]],0)))</f>
        <v>n/a</v>
      </c>
      <c r="CF166" s="194" t="str">
        <f>IF(INDEX(tab_MinKomp[Obsługa maszyn Piovan / Piovan Maschinenbedienung],MATCH($B165,tab_MinKomp[[Stanowisko / Position ]:[Stanowisko / Position ]],0))="n/a","n/a",CF165-INDEX(tab_MinKomp[Obsługa maszyn Piovan / Piovan Maschinenbedienung],MATCH($B165,tab_MinKomp[[Stanowisko / Position ]:[Stanowisko / Position ]],0)))</f>
        <v>n/a</v>
      </c>
      <c r="CG166" s="194">
        <f>IF(INDEX(tab_MinKomp[Eliminacja awarii / Beseitigung von Ausfällen],MATCH($B165,tab_MinKomp[[Stanowisko / Position ]:[Stanowisko / Position ]],0))="n/a","n/a",CG165-INDEX(tab_MinKomp[Eliminacja awarii / Beseitigung von Ausfällen],MATCH($B165,tab_MinKomp[[Stanowisko / Position ]:[Stanowisko / Position ]],0)))</f>
        <v>0</v>
      </c>
      <c r="CH166" s="194" t="str">
        <f>IF(INDEX(tab_MinKomp[Wymagania VDA 6.5 Product / Forderungen],MATCH($B165,tab_MinKomp[[Stanowisko / Position ]:[Stanowisko / Position ]],0))="n/a","n/a",CH165-INDEX(tab_MinKomp[Wymagania VDA 6.5 Product / Forderungen],MATCH($B165,tab_MinKomp[[Stanowisko / Position ]:[Stanowisko / Position ]],0)))</f>
        <v>n/a</v>
      </c>
      <c r="CI166" s="194" t="str">
        <f>IF(INDEX(tab_MinKomp[Wymagania VDA 6.5 Product / Forderungen],MATCH($B165,tab_MinKomp[[Stanowisko / Position ]:[Stanowisko / Position ]],0))="n/a","n/a",CI165-INDEX(tab_MinKomp[Wymagania VDA 6.5 Product / Forderungen],MATCH($B165,tab_MinKomp[[Stanowisko / Position ]:[Stanowisko / Position ]],0)))</f>
        <v>n/a</v>
      </c>
      <c r="CJ166" s="194" t="str">
        <f>IF(INDEX(tab_MinKomp[Wymagania VDA 6.5 Product / Forderungen],MATCH($B165,tab_MinKomp[[Stanowisko / Position ]:[Stanowisko / Position ]],0))="n/a","n/a",CJ165-INDEX(tab_MinKomp[Wymagania VDA 6.5 Product / Forderungen],MATCH($B165,tab_MinKomp[[Stanowisko / Position ]:[Stanowisko / Position ]],0)))</f>
        <v>n/a</v>
      </c>
      <c r="CK166" s="194" t="str">
        <f>IF(INDEX(tab_MinKomp[Wymagania VDA 6.5 Product / Forderungen],MATCH($B165,tab_MinKomp[[Stanowisko / Position ]:[Stanowisko / Position ]],0))="n/a","n/a",CK165-INDEX(tab_MinKomp[Wymagania VDA 6.5 Product / Forderungen],MATCH($B165,tab_MinKomp[[Stanowisko / Position ]:[Stanowisko / Position ]],0)))</f>
        <v>n/a</v>
      </c>
      <c r="CL166" s="194" t="str">
        <f>IF(INDEX(tab_MinKomp[Wymagania VDA 6.5 Product / Forderungen],MATCH($B165,tab_MinKomp[[Stanowisko / Position ]:[Stanowisko / Position ]],0))="n/a","n/a",CL165-INDEX(tab_MinKomp[Wymagania VDA 6.5 Product / Forderungen],MATCH($B165,tab_MinKomp[[Stanowisko / Position ]:[Stanowisko / Position ]],0)))</f>
        <v>n/a</v>
      </c>
      <c r="CM166" s="194" t="str">
        <f>IF(INDEX(tab_MinKomp[Informatyka ogólna (techniczne i systemowe) / Allgemeine IT (Technik und System)],MATCH($B165,tab_MinKomp[[Stanowisko / Position ]:[Stanowisko / Position ]],0))="n/a","n/a",CM165-INDEX(tab_MinKomp[Informatyka ogólna (techniczne i systemowe) / Allgemeine IT (Technik und System)],MATCH($B165,tab_MinKomp[[Stanowisko / Position ]:[Stanowisko / Position ]],0)))</f>
        <v>n/a</v>
      </c>
      <c r="CN166" s="194" t="str">
        <f>IF(INDEX(tab_MinKomp[Sieci komputerowe / Computernetzwerke],MATCH($B165,tab_MinKomp[[Stanowisko / Position ]:[Stanowisko / Position ]],0))="n/a","n/a",CN165-INDEX(tab_MinKomp[Sieci komputerowe / Computernetzwerke],MATCH($B165,tab_MinKomp[[Stanowisko / Position ]:[Stanowisko / Position ]],0)))</f>
        <v>n/a</v>
      </c>
      <c r="CO166" s="194" t="str">
        <f>IF(INDEX(tab_MinKomp[Hardware (komputery PC, drukarki biurowe i etykietowe, telefonia stacjonarna i mobilna) (PC, Drucker, Telefpne, Handys)],MATCH($B165,tab_MinKomp[[Stanowisko / Position ]:[Stanowisko / Position ]],0))="n/a","n/a",CO165-INDEX(tab_MinKomp[Hardware (komputery PC, drukarki biurowe i etykietowe, telefonia stacjonarna i mobilna) (PC, Drucker, Telefpne, Handys)],MATCH($B165,tab_MinKomp[[Stanowisko / Position ]:[Stanowisko / Position ]],0)))</f>
        <v>n/a</v>
      </c>
      <c r="CP166" s="194" t="str">
        <f>IF(INDEX(tab_MinKomp[Software &amp; Systems (MS Office, MS Remote Desktop)],MATCH($B165,tab_MinKomp[[Stanowisko / Position ]:[Stanowisko / Position ]],0))="n/a","n/a",CP165-INDEX(tab_MinKomp[Software &amp; Systems (MS Office, MS Remote Desktop)],MATCH($B165,tab_MinKomp[[Stanowisko / Position ]:[Stanowisko / Position ]],0)))</f>
        <v>n/a</v>
      </c>
      <c r="CQ166" s="194" t="str">
        <f>IF(INDEX(tab_MinKomp[Programowanie obiektowe (PHP) / Objektprogrammierung],MATCH($B165,tab_MinKomp[[Stanowisko / Position ]:[Stanowisko / Position ]],0))="n/a","n/a",CQ165-INDEX(tab_MinKomp[Programowanie obiektowe (PHP) / Objektprogrammierung],MATCH($B165,tab_MinKomp[[Stanowisko / Position ]:[Stanowisko / Position ]],0)))</f>
        <v>n/a</v>
      </c>
      <c r="CR166" s="194" t="str">
        <f>IF(INDEX(tab_MinKomp[Scrum],MATCH($B165,tab_MinKomp[[Stanowisko / Position ]:[Stanowisko / Position ]],0))="n/a","n/a",CR165-INDEX(tab_MinKomp[Scrum],MATCH($B165,tab_MinKomp[[Stanowisko / Position ]:[Stanowisko / Position ]],0)))</f>
        <v>n/a</v>
      </c>
      <c r="CS166" s="194" t="str">
        <f>IF(INDEX(tab_MinKomp[SQL (MySQL)],MATCH($B165,tab_MinKomp[[Stanowisko / Position ]:[Stanowisko / Position ]],0))="n/a","n/a",CS165-INDEX(tab_MinKomp[SQL (MySQL)],MATCH($B165,tab_MinKomp[[Stanowisko / Position ]:[Stanowisko / Position ]],0)))</f>
        <v>n/a</v>
      </c>
      <c r="CT166" s="194" t="str">
        <f>IF(INDEX(tab_MinKomp[Javascript],MATCH($B165,tab_MinKomp[[Stanowisko / Position ]:[Stanowisko / Position ]],0))="n/a","n/a",CT165-INDEX(tab_MinKomp[Javascript],MATCH($B165,tab_MinKomp[[Stanowisko / Position ]:[Stanowisko / Position ]],0)))</f>
        <v>n/a</v>
      </c>
      <c r="CU166" s="194" t="str">
        <f>IF(INDEX(tab_MinKomp[Joomla],MATCH($B165,tab_MinKomp[[Stanowisko / Position ]:[Stanowisko / Position ]],0))="n/a","n/a",CU165-INDEX(tab_MinKomp[Joomla],MATCH($B165,tab_MinKomp[[Stanowisko / Position ]:[Stanowisko / Position ]],0)))</f>
        <v>n/a</v>
      </c>
      <c r="CV166" s="194" t="str">
        <f>IF(INDEX(tab_MinKomp[Bash],MATCH($B165,tab_MinKomp[[Stanowisko / Position ]:[Stanowisko / Position ]],0))="n/a","n/a",CV165-INDEX(tab_MinKomp[Bash],MATCH($B165,tab_MinKomp[[Stanowisko / Position ]:[Stanowisko / Position ]],0)))</f>
        <v>n/a</v>
      </c>
      <c r="CW166" s="194">
        <f>IF(INDEX(tab_MinKomp[Systemy MES (HYDRA / SFMS)],MATCH($B165,tab_MinKomp[[Stanowisko / Position ]:[Stanowisko / Position ]],0))="n/a","n/a",CW165-INDEX(tab_MinKomp[Systemy MES (HYDRA / SFMS)],MATCH($B165,tab_MinKomp[[Stanowisko / Position ]:[Stanowisko / Position ]],0)))</f>
        <v>0</v>
      </c>
      <c r="CX166" s="194" t="str">
        <f>IF(INDEX(tab_MinKomp[HTML / CSS],MATCH($B165,tab_MinKomp[[Stanowisko / Position ]:[Stanowisko / Position ]],0))="n/a","n/a",CX165-INDEX(tab_MinKomp[HTML / CSS],MATCH($B165,tab_MinKomp[[Stanowisko / Position ]:[Stanowisko / Position ]],0)))</f>
        <v>n/a</v>
      </c>
      <c r="CY166" s="194" t="str">
        <f>IF(INDEX(tab_MinKomp[SYSTEM PR],MATCH($B165,tab_MinKomp[[Stanowisko / Position ]:[Stanowisko / Position ]],0))="n/a","n/a",CY165-INDEX(tab_MinKomp[SYSTEM PR],MATCH($B165,tab_MinKomp[[Stanowisko / Position ]:[Stanowisko / Position ]],0)))</f>
        <v>n/a</v>
      </c>
      <c r="CZ166" s="194" t="str">
        <f>IF(INDEX(tab_MinKomp[System Einkauf XP / EBA],MATCH($B165,tab_MinKomp[[Stanowisko / Position ]:[Stanowisko / Position ]],0))="n/a","n/a",CZ165-INDEX(tab_MinKomp[System Einkauf XP / EBA],MATCH($B165,tab_MinKomp[[Stanowisko / Position ]:[Stanowisko / Position ]],0)))</f>
        <v>n/a</v>
      </c>
      <c r="DA166" s="194" t="str">
        <f>IF(INDEX(tab_MinKomp[Techniki negocjacyjne / Verhandlungstechniken],MATCH($B165,tab_MinKomp[[Stanowisko / Position ]:[Stanowisko / Position ]],0))="n/a","n/a",DA165-INDEX(tab_MinKomp[Techniki negocjacyjne / Verhandlungstechniken],MATCH($B165,tab_MinKomp[[Stanowisko / Position ]:[Stanowisko / Position ]],0)))</f>
        <v>n/a</v>
      </c>
      <c r="DB166" s="194" t="str">
        <f>IF(INDEX(tab_MinKomp[Znajomość rynku branżowego / Kenntnis des Industrie Marktes],MATCH($B165,tab_MinKomp[[Stanowisko / Position ]:[Stanowisko / Position ]],0))="n/a","n/a",DB165-INDEX(tab_MinKomp[Znajomość rynku branżowego / Kenntnis des Industrie Marktes],MATCH($B165,tab_MinKomp[[Stanowisko / Position ]:[Stanowisko / Position ]],0)))</f>
        <v>n/a</v>
      </c>
      <c r="DC166" s="194" t="str">
        <f>IF(INDEX(tab_MinKomp[SUPPLIER MANAGEMENT],MATCH($B165,tab_MinKomp[[Stanowisko / Position ]:[Stanowisko / Position ]],0))="n/a","n/a",DC165-INDEX(tab_MinKomp[SUPPLIER MANAGEMENT],MATCH($B165,tab_MinKomp[[Stanowisko / Position ]:[Stanowisko / Position ]],0)))</f>
        <v>n/a</v>
      </c>
      <c r="DD166" s="194" t="str">
        <f>IF(INDEX(tab_MinKomp[SUPPLIER MANAGEMENT],MATCH($B165,tab_MinKomp[[Stanowisko / Position ]:[Stanowisko / Position ]],0))="n/a","n/a",DD165-INDEX(tab_MinKomp[SUPPLIER MANAGEMENT],MATCH($B165,tab_MinKomp[[Stanowisko / Position ]:[Stanowisko / Position ]],0)))</f>
        <v>n/a</v>
      </c>
      <c r="DE166" s="194" t="str">
        <f>IF(INDEX(tab_MinKomp[SUPPLIER MANAGEMENT],MATCH($B165,tab_MinKomp[[Stanowisko / Position ]:[Stanowisko / Position ]],0))="n/a","n/a",DE165-INDEX(tab_MinKomp[SUPPLIER MANAGEMENT],MATCH($B165,tab_MinKomp[[Stanowisko / Position ]:[Stanowisko / Position ]],0)))</f>
        <v>n/a</v>
      </c>
      <c r="DF166" s="194">
        <f>IF(INDEX(tab_MinKomp[LEAN MANAGEMENT],MATCH($B165,tab_MinKomp[[Stanowisko / Position ]:[Stanowisko / Position ]],0))="n/a","n/a",DF165-INDEX(tab_MinKomp[LEAN MANAGEMENT],MATCH($B165,tab_MinKomp[[Stanowisko / Position ]:[Stanowisko / Position ]],0)))</f>
        <v>0</v>
      </c>
      <c r="DG166" s="194" t="str">
        <f>IF(INDEX(tab_MinKomp[PPAP/PSW],MATCH($B165,tab_MinKomp[[Stanowisko / Position ]:[Stanowisko / Position ]],0))="n/a","n/a",DG165-INDEX(tab_MinKomp[PPAP/PSW],MATCH($B165,tab_MinKomp[[Stanowisko / Position ]:[Stanowisko / Position ]],0)))</f>
        <v>n/a</v>
      </c>
      <c r="DH166" s="194" t="str">
        <f>IF(INDEX(tab_MinKomp[SUPPLIER MANAGEMENT],MATCH($B165,tab_MinKomp[[Stanowisko / Position ]:[Stanowisko / Position ]],0))="n/a","n/a",DH165-INDEX(tab_MinKomp[SUPPLIER MANAGEMENT],MATCH($B165,tab_MinKomp[[Stanowisko / Position ]:[Stanowisko / Position ]],0)))</f>
        <v>n/a</v>
      </c>
      <c r="DI166" s="194" t="str">
        <f>IF(INDEX(tab_MinKomp[OBSŁUGA PORTALI KLIENTA / Kundenportale],MATCH($B165,tab_MinKomp[[Stanowisko / Position ]:[Stanowisko / Position ]],0))="n/a","n/a",DI165-INDEX(tab_MinKomp[OBSŁUGA PORTALI KLIENTA / Kundenportale],MATCH($B165,tab_MinKomp[[Stanowisko / Position ]:[Stanowisko / Position ]],0)))</f>
        <v>n/a</v>
      </c>
      <c r="DJ166" s="194" t="str">
        <f>IF(INDEX(tab_MinKomp[Obsługa systemu BABTECQ / BABTECQ System],MATCH($B165,tab_MinKomp[[Stanowisko / Position ]:[Stanowisko / Position ]],0))="n/a","n/a",DJ165-INDEX(tab_MinKomp[Obsługa systemu BABTECQ / BABTECQ System],MATCH($B165,tab_MinKomp[[Stanowisko / Position ]:[Stanowisko / Position ]],0)))</f>
        <v>n/a</v>
      </c>
      <c r="DK166" s="194" t="str">
        <f>IF(INDEX(tab_MinKomp[Rysunek techniczny / technische Zeichnung],MATCH($B165,tab_MinKomp[[Stanowisko / Position ]:[Stanowisko / Position ]],0))="n/a","n/a",DK165-INDEX(tab_MinKomp[Rysunek techniczny / technische Zeichnung],MATCH($B165,tab_MinKomp[[Stanowisko / Position ]:[Stanowisko / Position ]],0)))</f>
        <v>n/a</v>
      </c>
      <c r="DL166" s="194" t="str">
        <f>IF(INDEX(tab_MinKomp[Kalibracja / Kalibrierung],MATCH($B165,tab_MinKomp[[Stanowisko / Position ]:[Stanowisko / Position ]],0))="n/a","n/a",DL165-INDEX(tab_MinKomp[Kalibracja / Kalibrierung],MATCH($B165,tab_MinKomp[[Stanowisko / Position ]:[Stanowisko / Position ]],0)))</f>
        <v>n/a</v>
      </c>
      <c r="DM166" s="194" t="str">
        <f>IF(INDEX(tab_MinKomp[Rekwalifikacja / Requalifizierung],MATCH($B165,tab_MinKomp[[Stanowisko / Position ]:[Stanowisko / Position ]],0))="n/a","n/a",DM165-INDEX(tab_MinKomp[Rekwalifikacja / Requalifizierung],MATCH($B165,tab_MinKomp[[Stanowisko / Position ]:[Stanowisko / Position ]],0)))</f>
        <v>n/a</v>
      </c>
      <c r="DN166" s="190" t="str">
        <f>IF(INDEX(tab_MinKomp[Testy czystości / Reinheitstests],MATCH($B165,tab_MinKomp[[Stanowisko / Position ]:[Stanowisko / Position ]],0))="n/a","n/a",DN165-INDEX(tab_MinKomp[Testy czystości / Reinheitstests],MATCH($B165,tab_MinKomp[[Stanowisko / Position ]:[Stanowisko / Position ]],0)))</f>
        <v>n/a</v>
      </c>
      <c r="DO166" s="190" t="str">
        <f>IF(INDEX(tab_MinKomp[Testy czystości / Reinheitstests],MATCH($B165,tab_MinKomp[[Stanowisko / Position ]:[Stanowisko / Position ]],0))="n/a","n/a",DO165-INDEX(tab_MinKomp[Testy czystości / Reinheitstests],MATCH($B165,tab_MinKomp[[Stanowisko / Position ]:[Stanowisko / Position ]],0)))</f>
        <v>n/a</v>
      </c>
      <c r="DP166" s="190" t="str">
        <f>IF(INDEX(tab_MinKomp[Testy czystości / Reinheitstests],MATCH($B165,tab_MinKomp[[Stanowisko / Position ]:[Stanowisko / Position ]],0))="n/a","n/a",DP165-INDEX(tab_MinKomp[Testy czystości / Reinheitstests],MATCH($B165,tab_MinKomp[[Stanowisko / Position ]:[Stanowisko / Position ]],0)))</f>
        <v>n/a</v>
      </c>
      <c r="DQ166" s="190" t="str">
        <f>IF(INDEX(tab_MinKomp[Testy czystości / Reinheitstests],MATCH($B165,tab_MinKomp[[Stanowisko / Position ]:[Stanowisko / Position ]],0))="n/a","n/a",DQ165-INDEX(tab_MinKomp[Testy czystości / Reinheitstests],MATCH($B165,tab_MinKomp[[Stanowisko / Position ]:[Stanowisko / Position ]],0)))</f>
        <v>n/a</v>
      </c>
      <c r="DR166" s="190" t="str">
        <f>IF(INDEX(tab_MinKomp[Testy czystości / Reinheitstests],MATCH($B165,tab_MinKomp[[Stanowisko / Position ]:[Stanowisko / Position ]],0))="n/a","n/a",DR165-INDEX(tab_MinKomp[Testy czystości / Reinheitstests],MATCH($B165,tab_MinKomp[[Stanowisko / Position ]:[Stanowisko / Position ]],0)))</f>
        <v>n/a</v>
      </c>
      <c r="DS166" s="190" t="str">
        <f>IF(INDEX(tab_MinKomp[Testy czystości / Reinheitstests],MATCH($B165,tab_MinKomp[[Stanowisko / Position ]:[Stanowisko / Position ]],0))="n/a","n/a",DS165-INDEX(tab_MinKomp[Testy czystości / Reinheitstests],MATCH($B165,tab_MinKomp[[Stanowisko / Position ]:[Stanowisko / Position ]],0)))</f>
        <v>n/a</v>
      </c>
      <c r="DT166" s="194" t="str">
        <f>IF(INDEX(tab_MinKomp[SUPPLIER MANAGEMENT],MATCH($B165,tab_MinKomp[[Stanowisko / Position ]:[Stanowisko / Position ]],0))="n/a","n/a",DT165-INDEX(tab_MinKomp[SUPPLIER MANAGEMENT],MATCH($B165,tab_MinKomp[[Stanowisko / Position ]:[Stanowisko / Position ]],0)))</f>
        <v>n/a</v>
      </c>
      <c r="DU166" s="190" t="str">
        <f>IF(INDEX(tab_MinKomp[Testy czystości / Reinheitstests],MATCH($B165,tab_MinKomp[[Stanowisko / Position ]:[Stanowisko / Position ]],0))="n/a","n/a",DU165-INDEX(tab_MinKomp[Testy czystości / Reinheitstests],MATCH($B165,tab_MinKomp[[Stanowisko / Position ]:[Stanowisko / Position ]],0)))</f>
        <v>n/a</v>
      </c>
      <c r="DV166" s="190" t="str">
        <f>IF(INDEX(tab_MinKomp[Testy czystości / Reinheitstests],MATCH($B165,tab_MinKomp[[Stanowisko / Position ]:[Stanowisko / Position ]],0))="n/a","n/a",DV165-INDEX(tab_MinKomp[Testy czystości / Reinheitstests],MATCH($B165,tab_MinKomp[[Stanowisko / Position ]:[Stanowisko / Position ]],0)))</f>
        <v>n/a</v>
      </c>
      <c r="DW166" s="190" t="str">
        <f>IF(INDEX(tab_MinKomp[Testy czystości / Reinheitstests],MATCH($B165,tab_MinKomp[[Stanowisko / Position ]:[Stanowisko / Position ]],0))="n/a","n/a",DW165-INDEX(tab_MinKomp[Testy czystości / Reinheitstests],MATCH($B165,tab_MinKomp[[Stanowisko / Position ]:[Stanowisko / Position ]],0)))</f>
        <v>n/a</v>
      </c>
      <c r="DX166" s="190" t="str">
        <f>IF(INDEX(tab_MinKomp[Testy czystości / Reinheitstests],MATCH($B165,tab_MinKomp[[Stanowisko / Position ]:[Stanowisko / Position ]],0))="n/a","n/a",DX165-INDEX(tab_MinKomp[Testy czystości / Reinheitstests],MATCH($B165,tab_MinKomp[[Stanowisko / Position ]:[Stanowisko / Position ]],0)))</f>
        <v>n/a</v>
      </c>
      <c r="DY166" s="190" t="str">
        <f>IF(INDEX(tab_MinKomp[Testy czystości / Reinheitstests],MATCH($B165,tab_MinKomp[[Stanowisko / Position ]:[Stanowisko / Position ]],0))="n/a","n/a",DY165-INDEX(tab_MinKomp[Testy czystości / Reinheitstests],MATCH($B165,tab_MinKomp[[Stanowisko / Position ]:[Stanowisko / Position ]],0)))</f>
        <v>n/a</v>
      </c>
      <c r="DZ166" s="190" t="str">
        <f>IF(INDEX(tab_MinKomp[Testy czystości / Reinheitstests],MATCH($B165,tab_MinKomp[[Stanowisko / Position ]:[Stanowisko / Position ]],0))="n/a","n/a",DZ165-INDEX(tab_MinKomp[Testy czystości / Reinheitstests],MATCH($B165,tab_MinKomp[[Stanowisko / Position ]:[Stanowisko / Position ]],0)))</f>
        <v>n/a</v>
      </c>
      <c r="EA166" s="194" t="str">
        <f>IF(INDEX(tab_MinKomp[SUPPLIER MANAGEMENT],MATCH($B165,tab_MinKomp[[Stanowisko / Position ]:[Stanowisko / Position ]],0))="n/a","n/a",EA165-INDEX(tab_MinKomp[SUPPLIER MANAGEMENT],MATCH($B165,tab_MinKomp[[Stanowisko / Position ]:[Stanowisko / Position ]],0)))</f>
        <v>n/a</v>
      </c>
      <c r="EB166" s="190" t="str">
        <f>IF(INDEX(tab_MinKomp[Testy czystości / Reinheitstests],MATCH($B165,tab_MinKomp[[Stanowisko / Position ]:[Stanowisko / Position ]],0))="n/a","n/a",EB165-INDEX(tab_MinKomp[Testy czystości / Reinheitstests],MATCH($B165,tab_MinKomp[[Stanowisko / Position ]:[Stanowisko / Position ]],0)))</f>
        <v>n/a</v>
      </c>
      <c r="EC166" s="190" t="str">
        <f>IF(INDEX(tab_MinKomp[Testy czystości / Reinheitstests],MATCH($B165,tab_MinKomp[[Stanowisko / Position ]:[Stanowisko / Position ]],0))="n/a","n/a",EC165-INDEX(tab_MinKomp[Testy czystości / Reinheitstests],MATCH($B165,tab_MinKomp[[Stanowisko / Position ]:[Stanowisko / Position ]],0)))</f>
        <v>n/a</v>
      </c>
      <c r="ED166" s="190" t="str">
        <f>IF(INDEX(tab_MinKomp[Testy czystości / Reinheitstests],MATCH($B165,tab_MinKomp[[Stanowisko / Position ]:[Stanowisko / Position ]],0))="n/a","n/a",ED165-INDEX(tab_MinKomp[Testy czystości / Reinheitstests],MATCH($B165,tab_MinKomp[[Stanowisko / Position ]:[Stanowisko / Position ]],0)))</f>
        <v>n/a</v>
      </c>
      <c r="EE166" s="190" t="str">
        <f>IF(INDEX(tab_MinKomp[Testy czystości / Reinheitstests],MATCH($B165,tab_MinKomp[[Stanowisko / Position ]:[Stanowisko / Position ]],0))="n/a","n/a",EE165-INDEX(tab_MinKomp[Testy czystości / Reinheitstests],MATCH($B165,tab_MinKomp[[Stanowisko / Position ]:[Stanowisko / Position ]],0)))</f>
        <v>n/a</v>
      </c>
      <c r="EF166" s="190" t="str">
        <f>IF(INDEX(tab_MinKomp[Testy czystości / Reinheitstests],MATCH($B165,tab_MinKomp[[Stanowisko / Position ]:[Stanowisko / Position ]],0))="n/a","n/a",EF165-INDEX(tab_MinKomp[Testy czystości / Reinheitstests],MATCH($B165,tab_MinKomp[[Stanowisko / Position ]:[Stanowisko / Position ]],0)))</f>
        <v>n/a</v>
      </c>
      <c r="EG166" s="190" t="str">
        <f>IF(INDEX(tab_MinKomp[Testy czystości / Reinheitstests],MATCH($B165,tab_MinKomp[[Stanowisko / Position ]:[Stanowisko / Position ]],0))="n/a","n/a",EG165-INDEX(tab_MinKomp[Testy czystości / Reinheitstests],MATCH($B165,tab_MinKomp[[Stanowisko / Position ]:[Stanowisko / Position ]],0)))</f>
        <v>n/a</v>
      </c>
      <c r="EH166" s="190" t="str">
        <f>IF(INDEX(tab_MinKomp[Testy czystości / Reinheitstests],MATCH($B165,tab_MinKomp[[Stanowisko / Position ]:[Stanowisko / Position ]],0))="n/a","n/a",EH165-INDEX(tab_MinKomp[Testy czystości / Reinheitstests],MATCH($B165,tab_MinKomp[[Stanowisko / Position ]:[Stanowisko / Position ]],0)))</f>
        <v>n/a</v>
      </c>
      <c r="EI166" s="190" t="str">
        <f>IF(INDEX(tab_MinKomp[Testy czystości / Reinheitstests],MATCH($B165,tab_MinKomp[[Stanowisko / Position ]:[Stanowisko / Position ]],0))="n/a","n/a",EI165-INDEX(tab_MinKomp[Testy czystości / Reinheitstests],MATCH($B165,tab_MinKomp[[Stanowisko / Position ]:[Stanowisko / Position ]],0)))</f>
        <v>n/a</v>
      </c>
      <c r="EJ166" s="190" t="str">
        <f>IF(INDEX(tab_MinKomp[Testy czystości / Reinheitstests],MATCH($B165,tab_MinKomp[[Stanowisko / Position ]:[Stanowisko / Position ]],0))="n/a","n/a",EJ165-INDEX(tab_MinKomp[Testy czystości / Reinheitstests],MATCH($B165,tab_MinKomp[[Stanowisko / Position ]:[Stanowisko / Position ]],0)))</f>
        <v>n/a</v>
      </c>
      <c r="EK166" s="190" t="str">
        <f>IF(INDEX(tab_MinKomp[Testy czystości / Reinheitstests],MATCH($B165,tab_MinKomp[[Stanowisko / Position ]:[Stanowisko / Position ]],0))="n/a","n/a",EK165-INDEX(tab_MinKomp[Testy czystości / Reinheitstests],MATCH($B165,tab_MinKomp[[Stanowisko / Position ]:[Stanowisko / Position ]],0)))</f>
        <v>n/a</v>
      </c>
      <c r="EL166" s="190" t="str">
        <f>IF(INDEX(tab_MinKomp[Testy czystości / Reinheitstests],MATCH($B165,tab_MinKomp[[Stanowisko / Position ]:[Stanowisko / Position ]],0))="n/a","n/a",EL165-INDEX(tab_MinKomp[Testy czystości / Reinheitstests],MATCH($B165,tab_MinKomp[[Stanowisko / Position ]:[Stanowisko / Position ]],0)))</f>
        <v>n/a</v>
      </c>
      <c r="EM166" s="190" t="str">
        <f>IF(INDEX(tab_MinKomp[Testy czystości / Reinheitstests],MATCH($B165,tab_MinKomp[[Stanowisko / Position ]:[Stanowisko / Position ]],0))="n/a","n/a",EM165-INDEX(tab_MinKomp[Testy czystości / Reinheitstests],MATCH($B165,tab_MinKomp[[Stanowisko / Position ]:[Stanowisko / Position ]],0)))</f>
        <v>n/a</v>
      </c>
      <c r="EN166" s="190" t="str">
        <f>IF(INDEX(tab_MinKomp[Testy czystości / Reinheitstests],MATCH($B165,tab_MinKomp[[Stanowisko / Position ]:[Stanowisko / Position ]],0))="n/a","n/a",EN165-INDEX(tab_MinKomp[Testy czystości / Reinheitstests],MATCH($B165,tab_MinKomp[[Stanowisko / Position ]:[Stanowisko / Position ]],0)))</f>
        <v>n/a</v>
      </c>
      <c r="EO166" s="194" t="str">
        <f>IF(INDEX(tab_MinKomp[Konserwacja Rep],MATCH($B165,tab_MinKomp[[Stanowisko / Position ]:[Stanowisko / Position ]],0))="n/a","n/a",EO165-INDEX(tab_MinKomp[Konserwacja Rep],MATCH($B165,tab_MinKomp[[Stanowisko / Position ]:[Stanowisko / Position ]],0)))</f>
        <v>n/a</v>
      </c>
      <c r="EP166" s="194" t="str">
        <f>IF(INDEX(tab_MinKomp[[Konserwacja Engel ]],MATCH($B165,tab_MinKomp[[Stanowisko / Position ]:[Stanowisko / Position ]],0))="n/a","n/a",EP165-INDEX(tab_MinKomp[[Konserwacja Engel ]],MATCH($B165,tab_MinKomp[[Stanowisko / Position ]:[Stanowisko / Position ]],0)))</f>
        <v>n/a</v>
      </c>
      <c r="EQ166" s="194" t="str">
        <f>IF(INDEX(tab_MinKomp[Konserwacja B 50],MATCH($B165,tab_MinKomp[[Stanowisko / Position ]:[Stanowisko / Position ]],0))="n/a","n/a",EQ165-INDEX(tab_MinKomp[Konserwacja B 50],MATCH($B165,tab_MinKomp[[Stanowisko / Position ]:[Stanowisko / Position ]],0)))</f>
        <v>n/a</v>
      </c>
      <c r="ER166" s="194" t="str">
        <f>IF(INDEX(tab_MinKomp[[Konserwacja EOL ]],MATCH($B165,tab_MinKomp[[Stanowisko / Position ]:[Stanowisko / Position ]],0))="n/a","n/a",ER165-INDEX(tab_MinKomp[[Konserwacja EOL ]],MATCH($B165,tab_MinKomp[[Stanowisko / Position ]:[Stanowisko / Position ]],0)))</f>
        <v>n/a</v>
      </c>
      <c r="ES166" s="194" t="str">
        <f>IF(INDEX(tab_MinKomp[Konserwacja Branson],MATCH($B165,tab_MinKomp[[Stanowisko / Position ]:[Stanowisko / Position ]],0))="n/a","n/a",ES165-INDEX(tab_MinKomp[Konserwacja Branson],MATCH($B165,tab_MinKomp[[Stanowisko / Position ]:[Stanowisko / Position ]],0)))</f>
        <v>n/a</v>
      </c>
      <c r="ET166" s="194" t="str">
        <f>IF(INDEX(tab_MinKomp[Konserwacja coolery],MATCH($B165,tab_MinKomp[[Stanowisko / Position ]:[Stanowisko / Position ]],0))="n/a","n/a",ET165-INDEX(tab_MinKomp[Konserwacja coolery],MATCH($B165,tab_MinKomp[[Stanowisko / Position ]:[Stanowisko / Position ]],0)))</f>
        <v>n/a</v>
      </c>
      <c r="EU166" s="194" t="str">
        <f>IF(INDEX(tab_MinKomp[Konserwacja piecy],MATCH($B165,tab_MinKomp[[Stanowisko / Position ]:[Stanowisko / Position ]],0))="n/a","n/a",EU165-INDEX(tab_MinKomp[Konserwacja piecy],MATCH($B165,tab_MinKomp[[Stanowisko / Position ]:[Stanowisko / Position ]],0)))</f>
        <v>n/a</v>
      </c>
      <c r="EV166" s="194" t="str">
        <f>IF(INDEX(tab_MinKomp[Rysunek techniczny- czytanie],MATCH($B165,tab_MinKomp[[Stanowisko / Position ]:[Stanowisko / Position ]],0))="n/a","n/a",EV165-INDEX(tab_MinKomp[Rysunek techniczny- czytanie],MATCH($B165,tab_MinKomp[[Stanowisko / Position ]:[Stanowisko / Position ]],0)))</f>
        <v>n/a</v>
      </c>
      <c r="EW166" s="194" t="str">
        <f>IF(INDEX(tab_MinKomp[Elektryka],MATCH($B165,tab_MinKomp[[Stanowisko / Position ]:[Stanowisko / Position ]],0))="n/a","n/a",EW165-INDEX(tab_MinKomp[Elektryka],MATCH($B165,tab_MinKomp[[Stanowisko / Position ]:[Stanowisko / Position ]],0)))</f>
        <v>n/a</v>
      </c>
      <c r="EX166" s="194" t="str">
        <f>IF(INDEX(tab_MinKomp[Pneumatyka],MATCH($B165,tab_MinKomp[[Stanowisko / Position ]:[Stanowisko / Position ]],0))="n/a","n/a",EX165-INDEX(tab_MinKomp[Pneumatyka],MATCH($B165,tab_MinKomp[[Stanowisko / Position ]:[Stanowisko / Position ]],0)))</f>
        <v>n/a</v>
      </c>
      <c r="EY166" s="194" t="str">
        <f>IF(INDEX(tab_MinKomp[[Hydraulika ]],MATCH($B165,tab_MinKomp[[Stanowisko / Position ]:[Stanowisko / Position ]],0))="n/a","n/a",EY165-INDEX(tab_MinKomp[[Hydraulika ]],MATCH($B165,tab_MinKomp[[Stanowisko / Position ]:[Stanowisko / Position ]],0)))</f>
        <v>n/a</v>
      </c>
      <c r="EZ166" s="194" t="str">
        <f>IF(INDEX(tab_MinKomp[Podciśnienie],MATCH($B165,tab_MinKomp[[Stanowisko / Position ]:[Stanowisko / Position ]],0))="n/a","n/a",EZ165-INDEX(tab_MinKomp[Podciśnienie],MATCH($B165,tab_MinKomp[[Stanowisko / Position ]:[Stanowisko / Position ]],0)))</f>
        <v>n/a</v>
      </c>
      <c r="FA166" s="194" t="str">
        <f>IF(INDEX(tab_MinKomp[Usuwanie awarii],MATCH($B165,tab_MinKomp[[Stanowisko / Position ]:[Stanowisko / Position ]],0))="n/a","n/a",FA165-INDEX(tab_MinKomp[Usuwanie awarii],MATCH($B165,tab_MinKomp[[Stanowisko / Position ]:[Stanowisko / Position ]],0)))</f>
        <v>n/a</v>
      </c>
      <c r="FB166" s="194" t="str">
        <f>IF(INDEX(tab_MinKomp[Obsługa robotów],MATCH($B165,tab_MinKomp[[Stanowisko / Position ]:[Stanowisko / Position ]],0))="n/a","n/a",FB165-INDEX(tab_MinKomp[Obsługa robotów],MATCH($B165,tab_MinKomp[[Stanowisko / Position ]:[Stanowisko / Position ]],0)))</f>
        <v>n/a</v>
      </c>
      <c r="FC166" s="194" t="str">
        <f>IF(INDEX(tab_MinKomp[Obsługa sterowania maszyny],MATCH($B165,tab_MinKomp[[Stanowisko / Position ]:[Stanowisko / Position ]],0))="n/a","n/a",FC165-INDEX(tab_MinKomp[Obsługa sterowania maszyny],MATCH($B165,tab_MinKomp[[Stanowisko / Position ]:[Stanowisko / Position ]],0)))</f>
        <v>n/a</v>
      </c>
      <c r="FD166" s="194" t="str">
        <f>IF(INDEX(tab_MinKomp[Usuwanie przyczyn żródłowych],MATCH($B165,tab_MinKomp[[Stanowisko / Position ]:[Stanowisko / Position ]],0))="n/a","n/a",FD165-INDEX(tab_MinKomp[Usuwanie przyczyn żródłowych],MATCH($B165,tab_MinKomp[[Stanowisko / Position ]:[Stanowisko / Position ]],0)))</f>
        <v>n/a</v>
      </c>
      <c r="FE166" s="194" t="str">
        <f>IF(INDEX(tab_MinKomp[Cmms stosowanie],MATCH($B165,tab_MinKomp[[Stanowisko / Position ]:[Stanowisko / Position ]],0))="n/a","n/a",FE165-INDEX(tab_MinKomp[Cmms stosowanie],MATCH($B165,tab_MinKomp[[Stanowisko / Position ]:[Stanowisko / Position ]],0)))</f>
        <v>n/a</v>
      </c>
      <c r="FF166" s="190" t="str">
        <f>IF(INDEX(tab_MinKomp[Testy czystości / Reinheitstests],MATCH($B165,tab_MinKomp[[Stanowisko / Position ]:[Stanowisko / Position ]],0))="n/a","n/a",FF165-INDEX(tab_MinKomp[Testy czystości / Reinheitstests],MATCH($B165,tab_MinKomp[[Stanowisko / Position ]:[Stanowisko / Position ]],0)))</f>
        <v>n/a</v>
      </c>
      <c r="FG166" s="194" t="str">
        <f>IF(INDEX(tab_MinKomp[Czyszczenie form plastikowych],MATCH($B165,tab_MinKomp[[Stanowisko / Position ]:[Stanowisko / Position ]],0))="n/a","n/a",FG165-INDEX(tab_MinKomp[Czyszczenie form plastikowych],MATCH($B165,tab_MinKomp[[Stanowisko / Position ]:[Stanowisko / Position ]],0)))</f>
        <v>n/a</v>
      </c>
      <c r="FH166" s="194" t="str">
        <f>IF(INDEX(tab_MinKomp[Wymiana form plastik],MATCH($B165,tab_MinKomp[[Stanowisko / Position ]:[Stanowisko / Position ]],0))="n/a","n/a",FH165-INDEX(tab_MinKomp[Wymiana form plastik],MATCH($B165,tab_MinKomp[[Stanowisko / Position ]:[Stanowisko / Position ]],0)))</f>
        <v>n/a</v>
      </c>
      <c r="FI166" s="194" t="str">
        <f>IF(INDEX(tab_MinKomp[Wymiana form guma],MATCH($B165,tab_MinKomp[[Stanowisko / Position ]:[Stanowisko / Position ]],0))="n/a","n/a",FI165-INDEX(tab_MinKomp[Wymiana form guma],MATCH($B165,tab_MinKomp[[Stanowisko / Position ]:[Stanowisko / Position ]],0)))</f>
        <v>n/a</v>
      </c>
      <c r="FJ166" s="194" t="str">
        <f>IF(INDEX(tab_MinKomp[Konserwacja KK],MATCH($B165,tab_MinKomp[[Stanowisko / Position ]:[Stanowisko / Position ]],0))="n/a","n/a",FJ165-INDEX(tab_MinKomp[Konserwacja KK],MATCH($B165,tab_MinKomp[[Stanowisko / Position ]:[Stanowisko / Position ]],0)))</f>
        <v>n/a</v>
      </c>
      <c r="FK166" s="194" t="str">
        <f>IF(INDEX(tab_MinKomp[Konserwacja form guma],MATCH($B165,tab_MinKomp[[Stanowisko / Position ]:[Stanowisko / Position ]],0))="n/a","n/a",FK165-INDEX(tab_MinKomp[Konserwacja form guma],MATCH($B165,tab_MinKomp[[Stanowisko / Position ]:[Stanowisko / Position ]],0)))</f>
        <v>n/a</v>
      </c>
      <c r="FL166" s="194" t="str">
        <f>IF(INDEX(tab_MinKomp[Konserwacja form plastiki],MATCH($B165,tab_MinKomp[[Stanowisko / Position ]:[Stanowisko / Position ]],0))="n/a","n/a",FL165-INDEX(tab_MinKomp[Konserwacja form plastiki],MATCH($B165,tab_MinKomp[[Stanowisko / Position ]:[Stanowisko / Position ]],0)))</f>
        <v>n/a</v>
      </c>
      <c r="FM166" s="194" t="str">
        <f>IF(INDEX(tab_MinKomp[Konserwacja Gorącego Kanału],MATCH($B165,tab_MinKomp[[Stanowisko / Position ]:[Stanowisko / Position ]],0))="n/a","n/a",FM165-INDEX(tab_MinKomp[Konserwacja Gorącego Kanału],MATCH($B165,tab_MinKomp[[Stanowisko / Position ]:[Stanowisko / Position ]],0)))</f>
        <v>n/a</v>
      </c>
      <c r="FN166" s="194" t="str">
        <f>IF(INDEX(tab_MinKomp[MS Office (Excel)],MATCH($B165,tab_MinKomp[[Stanowisko / Position ]:[Stanowisko / Position ]],0))="n/a","n/a",FN165-INDEX(tab_MinKomp[MS Office (Excel)],MATCH($B165,tab_MinKomp[[Stanowisko / Position ]:[Stanowisko / Position ]],0)))</f>
        <v>n/a</v>
      </c>
      <c r="FO166" s="194" t="str">
        <f>IF(INDEX(tab_MinKomp[MS Office (Word)],MATCH($B165,tab_MinKomp[[Stanowisko / Position ]:[Stanowisko / Position ]],0))="n/a","n/a",FO165-INDEX(tab_MinKomp[MS Office (Word)],MATCH($B165,tab_MinKomp[[Stanowisko / Position ]:[Stanowisko / Position ]],0)))</f>
        <v>n/a</v>
      </c>
      <c r="FP166" s="194" t="str">
        <f>IF(INDEX(tab_MinKomp[MS Office (Power Point)],MATCH($B165,tab_MinKomp[[Stanowisko / Position ]:[Stanowisko / Position ]],0))="n/a","n/a",FP165-INDEX(tab_MinKomp[MS Office (Power Point)],MATCH($B165,tab_MinKomp[[Stanowisko / Position ]:[Stanowisko / Position ]],0)))</f>
        <v>n/a</v>
      </c>
      <c r="FQ166" s="196" t="str">
        <f>IF(INDEX(tab_MinKomp[Język angielski / Englisch],MATCH($B165,tab_MinKomp[[Stanowisko / Position ]:[Stanowisko / Position ]],0))="n/a","n/a",FQ165-INDEX(tab_MinKomp[Język angielski / Englisch],MATCH($B165,tab_MinKomp[[Stanowisko / Position ]:[Stanowisko / Position ]],0)))</f>
        <v>n/a</v>
      </c>
      <c r="FR166" s="196" t="str">
        <f>IF(INDEX(tab_MinKomp[Język niemiecki / Deutsch],MATCH($B165,tab_MinKomp[[Stanowisko / Position ]:[Stanowisko / Position ]],0))="n/a","n/a",FR165-INDEX(tab_MinKomp[Język niemiecki / Deutsch],MATCH($B165,tab_MinKomp[[Stanowisko / Position ]:[Stanowisko / Position ]],0)))</f>
        <v>n/a</v>
      </c>
      <c r="FS166" s="194">
        <f>IF(INDEX(tab_MinKomp[Zarządzanie dokumentacją procesową / Process dokumentation management],MATCH($B165,tab_MinKomp[[Stanowisko / Position ]:[Stanowisko / Position ]],0))="n/a","n/a",FS165-INDEX(tab_MinKomp[Zarządzanie dokumentacją procesową / Process dokumentation management],MATCH($B165,tab_MinKomp[[Stanowisko / Position ]:[Stanowisko / Position ]],0)))</f>
        <v>0</v>
      </c>
      <c r="FT166" s="194">
        <f>IF(INDEX(tab_MinKomp[Znajomość procesów z obszaru / Kenntiss der prozesse in dem Bereich],MATCH($B165,tab_MinKomp[[Stanowisko / Position ]:[Stanowisko / Position ]],0))="n/a","n/a",FT165-INDEX(tab_MinKomp[Znajomość procesów z obszaru / Kenntiss der prozesse in dem Bereich],MATCH($B165,tab_MinKomp[[Stanowisko / Position ]:[Stanowisko / Position ]],0)))</f>
        <v>0</v>
      </c>
      <c r="FU166" s="194">
        <f>IF(INDEX(tab_MinKomp[optymalizacja procesów / Prozessoptymalisierung],MATCH($B165,tab_MinKomp[[Stanowisko / Position ]:[Stanowisko / Position ]],0))="n/a","n/a",FU165-INDEX(tab_MinKomp[optymalizacja procesów / Prozessoptymalisierung],MATCH($B165,tab_MinKomp[[Stanowisko / Position ]:[Stanowisko / Position ]],0)))</f>
        <v>0</v>
      </c>
      <c r="FV166" s="194">
        <f>IF(INDEX(tab_MinKomp[Umiejętności szkoleniowe / Trainingsfähigkeiten],MATCH($B165,tab_MinKomp[[Stanowisko / Position ]:[Stanowisko / Position ]],0))="n/a","n/a",FV165-INDEX(tab_MinKomp[Umiejętności szkoleniowe / Trainingsfähigkeiten],MATCH($B165,tab_MinKomp[[Stanowisko / Position ]:[Stanowisko / Position ]],0)))</f>
        <v>0</v>
      </c>
      <c r="FW166" s="194">
        <f>IF(INDEX(tab_MinKomp[Analityczne myślenie, podejście / Analitysches Denken, Einstellung],MATCH($B165,tab_MinKomp[[Stanowisko / Position ]:[Stanowisko / Position ]],0))="n/a","n/a",FW165-INDEX(tab_MinKomp[Analityczne myślenie, podejście / Analitysches Denken, Einstellung],MATCH($B165,tab_MinKomp[[Stanowisko / Position ]:[Stanowisko / Position ]],0)))</f>
        <v>0</v>
      </c>
      <c r="FX166" s="194">
        <f>IF(INDEX(tab_MinKomp[Dokładność, precyzja w dzialaniu / Genauigkeit, Präzision in die Arbeit],MATCH($B165,tab_MinKomp[[Stanowisko / Position ]:[Stanowisko / Position ]],0))="n/a","n/a",FX165-INDEX(tab_MinKomp[Dokładność, precyzja w dzialaniu / Genauigkeit, Präzision in die Arbeit],MATCH($B165,tab_MinKomp[[Stanowisko / Position ]:[Stanowisko / Position ]],0)))</f>
        <v>0</v>
      </c>
      <c r="FY166" s="194">
        <f>IF(INDEX(tab_MinKomp[Dyspozycyjność / Verfügbarkeit],MATCH($B165,tab_MinKomp[[Stanowisko / Position ]:[Stanowisko / Position ]],0))="n/a","n/a",FY165-INDEX(tab_MinKomp[Dyspozycyjność / Verfügbarkeit],MATCH($B165,tab_MinKomp[[Stanowisko / Position ]:[Stanowisko / Position ]],0)))</f>
        <v>0</v>
      </c>
      <c r="FZ166" s="194">
        <f>IF(INDEX(tab_MinKomp[Zaangażowanie / 
Engagement],MATCH($B165,tab_MinKomp[[Stanowisko / Position ]:[Stanowisko / Position ]],0))="n/a","n/a",FZ165-INDEX(tab_MinKomp[Zaangażowanie / 
Engagement],MATCH($B165,tab_MinKomp[[Stanowisko / Position ]:[Stanowisko / Position ]],0)))</f>
        <v>0</v>
      </c>
      <c r="GA166" s="194" t="str">
        <f>IF(INDEX(tab_MinKomp[Konserwacja form guma],MATCH($B165,tab_MinKomp[[Stanowisko / Position ]:[Stanowisko / Position ]],0))="n/a","n/a",GA165-INDEX(tab_MinKomp[Konserwacja form guma],MATCH($B165,tab_MinKomp[[Stanowisko / Position ]:[Stanowisko / Position ]],0)))</f>
        <v>n/a</v>
      </c>
      <c r="GB166" s="194" t="str">
        <f>IF(INDEX(tab_MinKomp[Konserwacja form plastiki],MATCH($B165,tab_MinKomp[[Stanowisko / Position ]:[Stanowisko / Position ]],0))="n/a","n/a",GB165-INDEX(tab_MinKomp[Konserwacja form plastiki],MATCH($B165,tab_MinKomp[[Stanowisko / Position ]:[Stanowisko / Position ]],0)))</f>
        <v>n/a</v>
      </c>
      <c r="GC166" s="194">
        <f>IF(INDEX(tab_MinKomp[Elastyczność w działaniu],MATCH($B165,tab_MinKomp[[Stanowisko / Position ]:[Stanowisko / Position ]],0))="n/a","n/a",GC165-INDEX(tab_MinKomp[Elastyczność w działaniu],MATCH($B165,tab_MinKomp[[Stanowisko / Position ]:[Stanowisko / Position ]],0)))</f>
        <v>0</v>
      </c>
      <c r="GD166" s="194">
        <f>IF(INDEX(tab_MinKomp[Komunikatywność],MATCH($B165,tab_MinKomp[[Stanowisko / Position ]:[Stanowisko / Position ]],0))="n/a","n/a",GD165-INDEX(tab_MinKomp[Komunikatywność],MATCH($B165,tab_MinKomp[[Stanowisko / Position ]:[Stanowisko / Position ]],0)))</f>
        <v>0</v>
      </c>
      <c r="GE166" s="193" t="str">
        <f>IF(INDEX(tab_MinKomp[Motywowanie i budowanie zaangażowania zespołu],MATCH($B165,tab_MinKomp[[Stanowisko / Position ]:[Stanowisko / Position ]],0))="n/a","n/a",GE165-INDEX(tab_MinKomp[Motywowanie i budowanie zaangażowania zespołu],MATCH($B165,tab_MinKomp[[Stanowisko / Position ]:[Stanowisko / Position ]],0)))</f>
        <v>n/a</v>
      </c>
      <c r="GF166" s="186" t="s">
        <v>248</v>
      </c>
      <c r="GG166" s="186" t="s">
        <v>248</v>
      </c>
      <c r="GH166" s="186" t="s">
        <v>248</v>
      </c>
      <c r="GI166" s="186" t="s">
        <v>248</v>
      </c>
      <c r="GJ166" s="186" t="s">
        <v>248</v>
      </c>
      <c r="GK166" s="186" t="s">
        <v>248</v>
      </c>
      <c r="GL166" s="186" t="s">
        <v>248</v>
      </c>
      <c r="GM166" s="186" t="s">
        <v>248</v>
      </c>
      <c r="GN166" s="186" t="s">
        <v>248</v>
      </c>
      <c r="GO166" s="186" t="s">
        <v>248</v>
      </c>
      <c r="GP166" s="186" t="s">
        <v>248</v>
      </c>
      <c r="GQ166" s="186" t="s">
        <v>248</v>
      </c>
      <c r="GR166" s="186" t="s">
        <v>248</v>
      </c>
      <c r="GS166" s="186" t="s">
        <v>248</v>
      </c>
      <c r="GT166" s="186" t="s">
        <v>248</v>
      </c>
      <c r="GU166" s="186" t="s">
        <v>248</v>
      </c>
      <c r="GV166" s="186" t="s">
        <v>248</v>
      </c>
      <c r="GW166" s="186" t="s">
        <v>248</v>
      </c>
      <c r="GX166" s="186" t="s">
        <v>248</v>
      </c>
      <c r="GY166" s="186" t="s">
        <v>248</v>
      </c>
      <c r="GZ166" s="261" t="s">
        <v>248</v>
      </c>
      <c r="HA166" s="261" t="s">
        <v>248</v>
      </c>
      <c r="HB166" s="191">
        <f>SUM(G166:GE166)/(HB165-(SUM(G166:GE166)))</f>
        <v>0</v>
      </c>
    </row>
    <row r="167" spans="1:210" ht="24.9" customHeight="1" x14ac:dyDescent="0.3">
      <c r="A167" s="105" t="s">
        <v>319</v>
      </c>
      <c r="B167" s="105" t="s">
        <v>315</v>
      </c>
      <c r="C167" s="105" t="s">
        <v>394</v>
      </c>
      <c r="D167" s="105">
        <v>1186</v>
      </c>
      <c r="E167" s="394" t="s">
        <v>891</v>
      </c>
      <c r="F167" s="185" t="s">
        <v>374</v>
      </c>
      <c r="G167" s="186">
        <v>2</v>
      </c>
      <c r="H167" s="186">
        <v>1</v>
      </c>
      <c r="I167" s="186">
        <v>2</v>
      </c>
      <c r="J167" s="186">
        <v>1</v>
      </c>
      <c r="K167" s="186">
        <v>1</v>
      </c>
      <c r="L167" s="186" t="s">
        <v>248</v>
      </c>
      <c r="M167" s="186" t="s">
        <v>248</v>
      </c>
      <c r="N167" s="186" t="s">
        <v>248</v>
      </c>
      <c r="O167" s="186">
        <v>1</v>
      </c>
      <c r="P167" s="186">
        <v>1</v>
      </c>
      <c r="Q167" s="186" t="s">
        <v>248</v>
      </c>
      <c r="R167" s="186" t="s">
        <v>248</v>
      </c>
      <c r="S167" s="186" t="s">
        <v>248</v>
      </c>
      <c r="T167" s="186" t="s">
        <v>248</v>
      </c>
      <c r="U167" s="186" t="s">
        <v>248</v>
      </c>
      <c r="V167" s="186" t="s">
        <v>248</v>
      </c>
      <c r="W167" s="186" t="s">
        <v>248</v>
      </c>
      <c r="X167" s="186" t="s">
        <v>248</v>
      </c>
      <c r="Y167" s="186" t="s">
        <v>248</v>
      </c>
      <c r="Z167" s="186" t="s">
        <v>248</v>
      </c>
      <c r="AA167" s="186" t="s">
        <v>248</v>
      </c>
      <c r="AB167" s="186" t="s">
        <v>248</v>
      </c>
      <c r="AC167" s="186" t="s">
        <v>248</v>
      </c>
      <c r="AD167" s="186" t="s">
        <v>248</v>
      </c>
      <c r="AE167" s="186" t="s">
        <v>248</v>
      </c>
      <c r="AF167" s="186" t="s">
        <v>248</v>
      </c>
      <c r="AG167" s="186" t="s">
        <v>248</v>
      </c>
      <c r="AH167" s="186" t="s">
        <v>248</v>
      </c>
      <c r="AI167" s="186" t="s">
        <v>248</v>
      </c>
      <c r="AJ167" s="186" t="s">
        <v>248</v>
      </c>
      <c r="AK167" s="186" t="s">
        <v>248</v>
      </c>
      <c r="AL167" s="186">
        <v>1</v>
      </c>
      <c r="AM167" s="186" t="s">
        <v>248</v>
      </c>
      <c r="AN167" s="186" t="s">
        <v>248</v>
      </c>
      <c r="AO167" s="186">
        <v>1</v>
      </c>
      <c r="AP167" s="186" t="s">
        <v>248</v>
      </c>
      <c r="AQ167" s="186">
        <v>1</v>
      </c>
      <c r="AR167" s="186" t="s">
        <v>248</v>
      </c>
      <c r="AS167" s="186" t="s">
        <v>248</v>
      </c>
      <c r="AT167" s="186" t="s">
        <v>248</v>
      </c>
      <c r="AU167" s="186" t="s">
        <v>248</v>
      </c>
      <c r="AV167" s="186">
        <v>2</v>
      </c>
      <c r="AW167" s="186">
        <v>1</v>
      </c>
      <c r="AX167" s="186" t="s">
        <v>248</v>
      </c>
      <c r="AY167" s="186" t="s">
        <v>248</v>
      </c>
      <c r="AZ167" s="186" t="s">
        <v>248</v>
      </c>
      <c r="BA167" s="186" t="s">
        <v>248</v>
      </c>
      <c r="BB167" s="186" t="s">
        <v>248</v>
      </c>
      <c r="BC167" s="186" t="s">
        <v>248</v>
      </c>
      <c r="BD167" s="186" t="s">
        <v>248</v>
      </c>
      <c r="BE167" s="186" t="s">
        <v>248</v>
      </c>
      <c r="BF167" s="186" t="s">
        <v>248</v>
      </c>
      <c r="BG167" s="186" t="s">
        <v>248</v>
      </c>
      <c r="BH167" s="186" t="s">
        <v>248</v>
      </c>
      <c r="BI167" s="186" t="s">
        <v>248</v>
      </c>
      <c r="BJ167" s="186" t="s">
        <v>248</v>
      </c>
      <c r="BK167" s="186" t="s">
        <v>248</v>
      </c>
      <c r="BL167" s="186" t="s">
        <v>248</v>
      </c>
      <c r="BM167" s="186" t="s">
        <v>248</v>
      </c>
      <c r="BN167" s="186" t="s">
        <v>248</v>
      </c>
      <c r="BO167" s="186" t="s">
        <v>248</v>
      </c>
      <c r="BP167" s="186">
        <v>2</v>
      </c>
      <c r="BQ167" s="186" t="s">
        <v>248</v>
      </c>
      <c r="BR167" s="186">
        <v>1</v>
      </c>
      <c r="BS167" s="186" t="s">
        <v>248</v>
      </c>
      <c r="BT167" s="186" t="s">
        <v>248</v>
      </c>
      <c r="BU167" s="186" t="s">
        <v>248</v>
      </c>
      <c r="BV167" s="186" t="s">
        <v>248</v>
      </c>
      <c r="BW167" s="186" t="s">
        <v>248</v>
      </c>
      <c r="BX167" s="186" t="s">
        <v>248</v>
      </c>
      <c r="BY167" s="186" t="s">
        <v>248</v>
      </c>
      <c r="BZ167" s="186" t="s">
        <v>248</v>
      </c>
      <c r="CA167" s="186">
        <v>1</v>
      </c>
      <c r="CB167" s="186" t="s">
        <v>248</v>
      </c>
      <c r="CC167" s="186">
        <v>2</v>
      </c>
      <c r="CD167" s="186">
        <v>2</v>
      </c>
      <c r="CE167" s="186" t="s">
        <v>248</v>
      </c>
      <c r="CF167" s="186" t="s">
        <v>248</v>
      </c>
      <c r="CG167" s="186">
        <v>1</v>
      </c>
      <c r="CH167" s="186" t="s">
        <v>248</v>
      </c>
      <c r="CI167" s="186" t="s">
        <v>248</v>
      </c>
      <c r="CJ167" s="186" t="s">
        <v>248</v>
      </c>
      <c r="CK167" s="186" t="s">
        <v>248</v>
      </c>
      <c r="CL167" s="186" t="s">
        <v>248</v>
      </c>
      <c r="CM167" s="186" t="s">
        <v>248</v>
      </c>
      <c r="CN167" s="186" t="s">
        <v>248</v>
      </c>
      <c r="CO167" s="186" t="s">
        <v>248</v>
      </c>
      <c r="CP167" s="186" t="s">
        <v>248</v>
      </c>
      <c r="CQ167" s="186" t="s">
        <v>248</v>
      </c>
      <c r="CR167" s="186" t="s">
        <v>248</v>
      </c>
      <c r="CS167" s="186" t="s">
        <v>248</v>
      </c>
      <c r="CT167" s="186" t="s">
        <v>248</v>
      </c>
      <c r="CU167" s="186" t="s">
        <v>248</v>
      </c>
      <c r="CV167" s="186" t="s">
        <v>248</v>
      </c>
      <c r="CW167" s="186">
        <v>2</v>
      </c>
      <c r="CX167" s="186" t="s">
        <v>248</v>
      </c>
      <c r="CY167" s="186" t="s">
        <v>248</v>
      </c>
      <c r="CZ167" s="186" t="s">
        <v>248</v>
      </c>
      <c r="DA167" s="186" t="s">
        <v>248</v>
      </c>
      <c r="DB167" s="186" t="s">
        <v>248</v>
      </c>
      <c r="DC167" s="186" t="s">
        <v>248</v>
      </c>
      <c r="DD167" s="186" t="s">
        <v>248</v>
      </c>
      <c r="DE167" s="186" t="s">
        <v>248</v>
      </c>
      <c r="DF167" s="186">
        <v>1</v>
      </c>
      <c r="DG167" s="186" t="s">
        <v>248</v>
      </c>
      <c r="DH167" s="186" t="s">
        <v>248</v>
      </c>
      <c r="DI167" s="186" t="s">
        <v>248</v>
      </c>
      <c r="DJ167" s="186" t="s">
        <v>248</v>
      </c>
      <c r="DK167" s="186" t="s">
        <v>248</v>
      </c>
      <c r="DL167" s="186" t="s">
        <v>248</v>
      </c>
      <c r="DM167" s="186" t="s">
        <v>248</v>
      </c>
      <c r="DN167" s="186" t="s">
        <v>248</v>
      </c>
      <c r="DO167" s="186" t="s">
        <v>248</v>
      </c>
      <c r="DP167" s="186" t="s">
        <v>248</v>
      </c>
      <c r="DQ167" s="186" t="s">
        <v>248</v>
      </c>
      <c r="DR167" s="186" t="s">
        <v>248</v>
      </c>
      <c r="DS167" s="186" t="s">
        <v>248</v>
      </c>
      <c r="DT167" s="186" t="s">
        <v>248</v>
      </c>
      <c r="DU167" s="186" t="s">
        <v>248</v>
      </c>
      <c r="DV167" s="186" t="s">
        <v>248</v>
      </c>
      <c r="DW167" s="186" t="s">
        <v>248</v>
      </c>
      <c r="DX167" s="186" t="s">
        <v>248</v>
      </c>
      <c r="DY167" s="186" t="s">
        <v>248</v>
      </c>
      <c r="DZ167" s="186" t="s">
        <v>248</v>
      </c>
      <c r="EA167" s="186" t="s">
        <v>248</v>
      </c>
      <c r="EB167" s="186" t="s">
        <v>248</v>
      </c>
      <c r="EC167" s="186" t="s">
        <v>248</v>
      </c>
      <c r="ED167" s="186" t="s">
        <v>248</v>
      </c>
      <c r="EE167" s="186" t="s">
        <v>248</v>
      </c>
      <c r="EF167" s="186" t="s">
        <v>248</v>
      </c>
      <c r="EG167" s="186" t="s">
        <v>248</v>
      </c>
      <c r="EH167" s="186" t="s">
        <v>248</v>
      </c>
      <c r="EI167" s="186" t="s">
        <v>248</v>
      </c>
      <c r="EJ167" s="186" t="s">
        <v>248</v>
      </c>
      <c r="EK167" s="186" t="s">
        <v>248</v>
      </c>
      <c r="EL167" s="184" t="s">
        <v>248</v>
      </c>
      <c r="EM167" s="184" t="s">
        <v>248</v>
      </c>
      <c r="EN167" s="184" t="s">
        <v>248</v>
      </c>
      <c r="EO167" s="186" t="s">
        <v>248</v>
      </c>
      <c r="EP167" s="186" t="s">
        <v>248</v>
      </c>
      <c r="EQ167" s="186" t="s">
        <v>248</v>
      </c>
      <c r="ER167" s="186" t="s">
        <v>248</v>
      </c>
      <c r="ES167" s="186" t="s">
        <v>248</v>
      </c>
      <c r="ET167" s="186" t="s">
        <v>248</v>
      </c>
      <c r="EU167" s="186" t="s">
        <v>248</v>
      </c>
      <c r="EV167" s="186" t="s">
        <v>248</v>
      </c>
      <c r="EW167" s="186" t="s">
        <v>248</v>
      </c>
      <c r="EX167" s="186" t="s">
        <v>248</v>
      </c>
      <c r="EY167" s="186" t="s">
        <v>248</v>
      </c>
      <c r="EZ167" s="186" t="s">
        <v>248</v>
      </c>
      <c r="FA167" s="186" t="s">
        <v>248</v>
      </c>
      <c r="FB167" s="186" t="s">
        <v>248</v>
      </c>
      <c r="FC167" s="186" t="s">
        <v>248</v>
      </c>
      <c r="FD167" s="186" t="s">
        <v>248</v>
      </c>
      <c r="FE167" s="186" t="s">
        <v>248</v>
      </c>
      <c r="FF167" s="186" t="s">
        <v>248</v>
      </c>
      <c r="FG167" s="186" t="s">
        <v>248</v>
      </c>
      <c r="FH167" s="186" t="s">
        <v>248</v>
      </c>
      <c r="FI167" s="186" t="s">
        <v>248</v>
      </c>
      <c r="FJ167" s="186" t="s">
        <v>248</v>
      </c>
      <c r="FK167" s="186" t="s">
        <v>248</v>
      </c>
      <c r="FL167" s="186" t="s">
        <v>248</v>
      </c>
      <c r="FM167" s="186" t="s">
        <v>248</v>
      </c>
      <c r="FN167" s="186"/>
      <c r="FO167" s="186"/>
      <c r="FP167" s="186"/>
      <c r="FQ167" s="187" t="s">
        <v>248</v>
      </c>
      <c r="FR167" s="187" t="s">
        <v>248</v>
      </c>
      <c r="FS167" s="186">
        <v>2</v>
      </c>
      <c r="FT167" s="186">
        <v>2</v>
      </c>
      <c r="FU167" s="186">
        <v>1</v>
      </c>
      <c r="FV167" s="186">
        <v>1</v>
      </c>
      <c r="FW167" s="186">
        <v>1</v>
      </c>
      <c r="FX167" s="186">
        <v>2</v>
      </c>
      <c r="FY167" s="186">
        <v>2</v>
      </c>
      <c r="FZ167" s="186">
        <v>2</v>
      </c>
      <c r="GA167" s="186" t="s">
        <v>248</v>
      </c>
      <c r="GB167" s="186" t="s">
        <v>248</v>
      </c>
      <c r="GC167" s="186">
        <v>2</v>
      </c>
      <c r="GD167" s="186">
        <v>1</v>
      </c>
      <c r="GE167" s="186" t="s">
        <v>248</v>
      </c>
      <c r="GF167" s="186" t="s">
        <v>248</v>
      </c>
      <c r="GG167" s="186" t="s">
        <v>248</v>
      </c>
      <c r="GH167" s="186" t="s">
        <v>248</v>
      </c>
      <c r="GI167" s="186" t="s">
        <v>248</v>
      </c>
      <c r="GJ167" s="186" t="s">
        <v>248</v>
      </c>
      <c r="GK167" s="186" t="s">
        <v>248</v>
      </c>
      <c r="GL167" s="186" t="s">
        <v>248</v>
      </c>
      <c r="GM167" s="186" t="s">
        <v>248</v>
      </c>
      <c r="GN167" s="186" t="s">
        <v>248</v>
      </c>
      <c r="GO167" s="186" t="s">
        <v>248</v>
      </c>
      <c r="GP167" s="186" t="s">
        <v>248</v>
      </c>
      <c r="GQ167" s="186" t="s">
        <v>248</v>
      </c>
      <c r="GR167" s="186" t="s">
        <v>248</v>
      </c>
      <c r="GS167" s="186" t="s">
        <v>248</v>
      </c>
      <c r="GT167" s="186" t="s">
        <v>248</v>
      </c>
      <c r="GU167" s="186" t="s">
        <v>248</v>
      </c>
      <c r="GV167" s="186" t="s">
        <v>248</v>
      </c>
      <c r="GW167" s="186" t="s">
        <v>248</v>
      </c>
      <c r="GX167" s="186" t="s">
        <v>248</v>
      </c>
      <c r="GY167" s="186" t="s">
        <v>248</v>
      </c>
      <c r="GZ167" s="261" t="s">
        <v>248</v>
      </c>
      <c r="HA167" s="261" t="s">
        <v>248</v>
      </c>
      <c r="HB167" s="188">
        <f>SUM(G167:GE167)</f>
        <v>43</v>
      </c>
    </row>
    <row r="168" spans="1:210" ht="24.9" customHeight="1" thickBot="1" x14ac:dyDescent="0.35">
      <c r="A168" s="108" t="str">
        <f>A167</f>
        <v>Prod.-Q-3</v>
      </c>
      <c r="B168" s="108" t="str">
        <f>B167</f>
        <v>Pracownik Produkcji</v>
      </c>
      <c r="C168" s="108" t="str">
        <f>C167</f>
        <v>PB</v>
      </c>
      <c r="D168" s="108">
        <f>D167</f>
        <v>1186</v>
      </c>
      <c r="E168" s="395"/>
      <c r="F168" s="189" t="s">
        <v>375</v>
      </c>
      <c r="G168" s="192">
        <f>IF(INDEX(tab_MinKomp[Przepisy BHP / BHP Vorschriften],MATCH($B167,tab_MinKomp[[Stanowisko / Position ]:[Stanowisko / Position ]],0))="n/a","n/a",G167-INDEX(tab_MinKomp[Przepisy BHP / BHP Vorschriften],MATCH($B167,tab_MinKomp[[Stanowisko / Position ]:[Stanowisko / Position ]],0)))</f>
        <v>0</v>
      </c>
      <c r="H168" s="193">
        <f>IF(INDEX(tab_MinKomp[Przepisy PPOŻ / Brandschutzbestimmungen],MATCH($B167,tab_MinKomp[[Stanowisko / Position ]:[Stanowisko / Position ]],0))="n/a","n/a",H167-INDEX(tab_MinKomp[Przepisy PPOŻ / Brandschutzbestimmungen],MATCH($B167,tab_MinKomp[[Stanowisko / Position ]:[Stanowisko / Position ]],0)))</f>
        <v>0</v>
      </c>
      <c r="I168" s="193">
        <f>IF(INDEX(tab_MinKomp[Ryzyko zawodowe na stanowiskach pracyv/ Berufliche Risiken an Arbeitsstellen],MATCH($B167,tab_MinKomp[[Stanowisko / Position ]:[Stanowisko / Position ]],0))="n/a","n/a",I167-INDEX(tab_MinKomp[Ryzyko zawodowe na stanowiskach pracyv/ Berufliche Risiken an Arbeitsstellen],MATCH($B167,tab_MinKomp[[Stanowisko / Position ]:[Stanowisko / Position ]],0)))</f>
        <v>0</v>
      </c>
      <c r="J168" s="193">
        <f>IF(INDEX(tab_MinKomp[Gospodarka substancjami niebezpiecznymi / Gefahrstoffmanagement],MATCH($B167,tab_MinKomp[[Stanowisko / Position ]:[Stanowisko / Position ]],0))="n/a","n/a",J167-INDEX(tab_MinKomp[Gospodarka substancjami niebezpiecznymi / Gefahrstoffmanagement],MATCH($B167,tab_MinKomp[[Stanowisko / Position ]:[Stanowisko / Position ]],0)))</f>
        <v>0</v>
      </c>
      <c r="K168" s="193">
        <f>IF(INDEX(tab_MinKomp[Gospodarka odpadami / Abfallwirtschaft],MATCH($B167,tab_MinKomp[[Stanowisko / Position ]:[Stanowisko / Position ]],0))="n/a","n/a",K167-INDEX(tab_MinKomp[Gospodarka odpadami / Abfallwirtschaft],MATCH($B167,tab_MinKomp[[Stanowisko / Position ]:[Stanowisko / Position ]],0)))</f>
        <v>0</v>
      </c>
      <c r="L168" s="194" t="str">
        <f>IF(INDEX(tab_MinKomp[Przepisy kodeksu pracy / Bestimmungen des Arbeitsgesetzes],MATCH($B167,tab_MinKomp[[Stanowisko / Position ]:[Stanowisko / Position ]],0))="n/a","n/a",L167-INDEX(tab_MinKomp[Przepisy kodeksu pracy / Bestimmungen des Arbeitsgesetzes],MATCH($B167,tab_MinKomp[[Stanowisko / Position ]:[Stanowisko / Position ]],0)))</f>
        <v>n/a</v>
      </c>
      <c r="M168" s="195" t="str">
        <f>IF(INDEX(tab_MinKomp[Przepisy o ub.społ. ZUS  / Sozialversicherungsvorschriften],MATCH($B167,tab_MinKomp[[Stanowisko / Position ]:[Stanowisko / Position ]],0))="n/a","n/a",M167-INDEX(tab_MinKomp[Przepisy o ub.społ. ZUS  / Sozialversicherungsvorschriften],MATCH($B167,tab_MinKomp[[Stanowisko / Position ]:[Stanowisko / Position ]],0)))</f>
        <v>n/a</v>
      </c>
      <c r="N168" s="194" t="str">
        <f>IF(INDEX(tab_MinKomp[PRZEPISY O PDOF /persönlich Einkommensteuergesetz ],MATCH($B167,tab_MinKomp[[Stanowisko / Position ]:[Stanowisko / Position ]],0))="n/a","n/a",N167-INDEX(tab_MinKomp[PRZEPISY O PDOF /persönlich Einkommensteuergesetz ],MATCH($B167,tab_MinKomp[[Stanowisko / Position ]:[Stanowisko / Position ]],0)))</f>
        <v>n/a</v>
      </c>
      <c r="O168" s="194">
        <f>IF(INDEX(tab_MinKomp[Regulamin pracy / Arbeitsordnung],MATCH($B167,tab_MinKomp[[Stanowisko / Position ]:[Stanowisko / Position ]],0))="n/a","n/a",O167-INDEX(tab_MinKomp[Regulamin pracy / Arbeitsordnung],MATCH($B167,tab_MinKomp[[Stanowisko / Position ]:[Stanowisko / Position ]],0)))</f>
        <v>0</v>
      </c>
      <c r="P168" s="194">
        <f>IF(INDEX(tab_MinKomp[Regulamin wynagradzania / Vergütungsordnung],MATCH($B167,tab_MinKomp[[Stanowisko / Position ]:[Stanowisko / Position ]],0))="n/a","n/a",P167-INDEX(tab_MinKomp[Regulamin wynagradzania / Vergütungsordnung],MATCH($B167,tab_MinKomp[[Stanowisko / Position ]:[Stanowisko / Position ]],0)))</f>
        <v>0</v>
      </c>
      <c r="Q168" s="194" t="str">
        <f>IF(INDEX(tab_MinKomp[System R2PŁATNIK PRO: Płace / Lohnabrechnung],MATCH($B167,tab_MinKomp[[Stanowisko / Position ]:[Stanowisko / Position ]],0))="n/a","n/a",Q167-INDEX(tab_MinKomp[System R2PŁATNIK PRO: Płace / Lohnabrechnung],MATCH($B167,tab_MinKomp[[Stanowisko / Position ]:[Stanowisko / Position ]],0)))</f>
        <v>n/a</v>
      </c>
      <c r="R168" s="194" t="str">
        <f>IF(INDEX(tab_MinKomp[SystemR2PŁATNIK PRO: KADRY / Personaldaten],MATCH($B167,tab_MinKomp[[Stanowisko / Position ]:[Stanowisko / Position ]],0))="n/a","n/a",R167-INDEX(tab_MinKomp[SystemR2PŁATNIK PRO: KADRY / Personaldaten],MATCH($B167,tab_MinKomp[[Stanowisko / Position ]:[Stanowisko / Position ]],0)))</f>
        <v>n/a</v>
      </c>
      <c r="S168" s="194" t="str">
        <f>IF(INDEX(tab_MinKomp[SYSTEM R2PŁATNIK PRO: zarządzanie pracownikami / Arbeitsverwaltung],MATCH($B167,tab_MinKomp[[Stanowisko / Position ]:[Stanowisko / Position ]],0))="n/a","n/a",S167-INDEX(tab_MinKomp[SYSTEM R2PŁATNIK PRO: zarządzanie pracownikami / Arbeitsverwaltung],MATCH($B167,tab_MinKomp[[Stanowisko / Position ]:[Stanowisko / Position ]],0)))</f>
        <v>n/a</v>
      </c>
      <c r="T168" s="194" t="str">
        <f>IF(INDEX(tab_MinKomp[Doradztwo, wsparcie personalne / Personalberatung und Unterstützung],MATCH($B167,tab_MinKomp[[Stanowisko / Position ]:[Stanowisko / Position ]],0))="n/a","n/a",T167-INDEX(tab_MinKomp[Doradztwo, wsparcie personalne / Personalberatung und Unterstützung],MATCH($B167,tab_MinKomp[[Stanowisko / Position ]:[Stanowisko / Position ]],0)))</f>
        <v>n/a</v>
      </c>
      <c r="U168" s="194" t="str">
        <f>IF(INDEX(tab_MinKomp[Przepisy o podatku VAT / MwSt.- Gesetz],MATCH($B167,tab_MinKomp[[Stanowisko / Position ]:[Stanowisko / Position ]],0))="n/a","n/a",U167-INDEX(tab_MinKomp[Przepisy o podatku VAT / MwSt.- Gesetz],MATCH($B167,tab_MinKomp[[Stanowisko / Position ]:[Stanowisko / Position ]],0)))</f>
        <v>n/a</v>
      </c>
      <c r="V168" s="194" t="str">
        <f>IF(INDEX(tab_MinKomp[PrzepisyPDOP / geschäftlich Einkommensteuergesetz],MATCH($B167,tab_MinKomp[[Stanowisko / Position ]:[Stanowisko / Position ]],0))="n/a","n/a",V167-INDEX(tab_MinKomp[PrzepisyPDOP / geschäftlich Einkommensteuergesetz],MATCH($B167,tab_MinKomp[[Stanowisko / Position ]:[Stanowisko / Position ]],0)))</f>
        <v>n/a</v>
      </c>
      <c r="W168" s="194" t="str">
        <f>IF(INDEX(tab_MinKomp[System BAAN / FINANSE (FIBU)],MATCH($B167,tab_MinKomp[[Stanowisko / Position ]:[Stanowisko / Position ]],0))="n/a","n/a",W167-INDEX(tab_MinKomp[System BAAN / FINANSE (FIBU)],MATCH($B167,tab_MinKomp[[Stanowisko / Position ]:[Stanowisko / Position ]],0)))</f>
        <v>n/a</v>
      </c>
      <c r="X168" s="194" t="str">
        <f>IF(INDEX(tab_MinKomp[Systemy pomocnicze / Hilfssysteme(STOCKPROGRAM, KALK2000 etc.)],MATCH($B167,tab_MinKomp[[Stanowisko / Position ]:[Stanowisko / Position ]],0))="n/a","n/a",X167-INDEX(tab_MinKomp[Systemy pomocnicze / Hilfssysteme(STOCKPROGRAM, KALK2000 etc.)],MATCH($B167,tab_MinKomp[[Stanowisko / Position ]:[Stanowisko / Position ]],0)))</f>
        <v>n/a</v>
      </c>
      <c r="Y168" s="194" t="str">
        <f>IF(INDEX(tab_MinKomp[Polityka rachunkowości / Buchführungspolitik],MATCH($B167,tab_MinKomp[[Stanowisko / Position ]:[Stanowisko / Position ]],0))="n/a","n/a",Y167-INDEX(tab_MinKomp[Polityka rachunkowości / Buchführungspolitik],MATCH($B167,tab_MinKomp[[Stanowisko / Position ]:[Stanowisko / Position ]],0)))</f>
        <v>n/a</v>
      </c>
      <c r="Z168" s="194" t="str">
        <f>IF(INDEX(tab_MinKomp[Ustawa o rachunkowości / Rechnungslegungsgesetz],MATCH($B167,tab_MinKomp[[Stanowisko / Position ]:[Stanowisko / Position ]],0))="n/a","n/a",Z167-INDEX(tab_MinKomp[Ustawa o rachunkowości / Rechnungslegungsgesetz],MATCH($B167,tab_MinKomp[[Stanowisko / Position ]:[Stanowisko / Position ]],0)))</f>
        <v>n/a</v>
      </c>
      <c r="AA168" s="194" t="str">
        <f>IF(INDEX(tab_MinKomp[WORKFLOW - TS-100],MATCH($B167,tab_MinKomp[[Stanowisko / Position ]:[Stanowisko / Position ]],0))="n/a","n/a",AA167-INDEX(tab_MinKomp[WORKFLOW - TS-100],MATCH($B167,tab_MinKomp[[Stanowisko / Position ]:[Stanowisko / Position ]],0)))</f>
        <v>n/a</v>
      </c>
      <c r="AB168" s="194" t="str">
        <f>IF(INDEX(tab_MinKomp[WORKFLOW - SFMS],MATCH($B167,tab_MinKomp[[Stanowisko / Position ]:[Stanowisko / Position ]],0))="n/a","n/a",AB167-INDEX(tab_MinKomp[WORKFLOW - SFMS],MATCH($B167,tab_MinKomp[[Stanowisko / Position ]:[Stanowisko / Position ]],0)))</f>
        <v>n/a</v>
      </c>
      <c r="AC168" s="194" t="str">
        <f>IF(INDEX(tab_MinKomp[System ISO 9001:2015],MATCH($B167,tab_MinKomp[[Stanowisko / Position ]:[Stanowisko / Position ]],0))="n/a","n/a",AC167-INDEX(tab_MinKomp[System ISO 9001:2015],MATCH($B167,tab_MinKomp[[Stanowisko / Position ]:[Stanowisko / Position ]],0)))</f>
        <v>n/a</v>
      </c>
      <c r="AD168" s="194" t="str">
        <f>IF(INDEX(tab_MinKomp[System ISO 9001:2015],MATCH($B167,tab_MinKomp[[Stanowisko / Position ]:[Stanowisko / Position ]],0))="n/a","n/a",AD167-INDEX(tab_MinKomp[System ISO 9001:2015],MATCH($B167,tab_MinKomp[[Stanowisko / Position ]:[Stanowisko / Position ]],0)))</f>
        <v>n/a</v>
      </c>
      <c r="AE168" s="194" t="str">
        <f>IF(INDEX(tab_MinKomp[System ISO 9001:2015],MATCH($B167,tab_MinKomp[[Stanowisko / Position ]:[Stanowisko / Position ]],0))="n/a","n/a",AE167-INDEX(tab_MinKomp[System ISO 9001:2015],MATCH($B167,tab_MinKomp[[Stanowisko / Position ]:[Stanowisko / Position ]],0)))</f>
        <v>n/a</v>
      </c>
      <c r="AF168" s="194" t="str">
        <f>IF(INDEX(tab_MinKomp[System ISO 9001:2015],MATCH($B167,tab_MinKomp[[Stanowisko / Position ]:[Stanowisko / Position ]],0))="n/a","n/a",AF167-INDEX(tab_MinKomp[System ISO 9001:2015],MATCH($B167,tab_MinKomp[[Stanowisko / Position ]:[Stanowisko / Position ]],0)))</f>
        <v>n/a</v>
      </c>
      <c r="AG168" s="194" t="str">
        <f>IF(INDEX(tab_MinKomp[Wymagania VDA 6.3 Process / Forderungen],MATCH($B167,tab_MinKomp[[Stanowisko / Position ]:[Stanowisko / Position ]],0))="n/a","n/a",AG167-INDEX(tab_MinKomp[Wymagania VDA 6.3 Process / Forderungen],MATCH($B167,tab_MinKomp[[Stanowisko / Position ]:[Stanowisko / Position ]],0)))</f>
        <v>n/a</v>
      </c>
      <c r="AH168" s="194" t="str">
        <f>IF(INDEX(tab_MinKomp[Wymagania VDA 6.5 Product / Forderungen],MATCH($B167,tab_MinKomp[[Stanowisko / Position ]:[Stanowisko / Position ]],0))="n/a","n/a",AH167-INDEX(tab_MinKomp[Wymagania VDA 6.5 Product / Forderungen],MATCH($B167,tab_MinKomp[[Stanowisko / Position ]:[Stanowisko / Position ]],0)))</f>
        <v>n/a</v>
      </c>
      <c r="AI168" s="194" t="str">
        <f>IF(INDEX(tab_MinKomp[System ISO 9001:2015],MATCH($B167,tab_MinKomp[[Stanowisko / Position ]:[Stanowisko / Position ]],0))="n/a","n/a",AI167-INDEX(tab_MinKomp[System ISO 9001:2015],MATCH($B167,tab_MinKomp[[Stanowisko / Position ]:[Stanowisko / Position ]],0)))</f>
        <v>n/a</v>
      </c>
      <c r="AJ168" s="194" t="str">
        <f>IF(INDEX(tab_MinKomp[Auditor systemu ISO 17021:2018],MATCH($B167,tab_MinKomp[[Stanowisko / Position ]:[Stanowisko / Position ]],0))="n/a","n/a",AJ167-INDEX(tab_MinKomp[Auditor systemu ISO 17021:2018],MATCH($B167,tab_MinKomp[[Stanowisko / Position ]:[Stanowisko / Position ]],0)))</f>
        <v>n/a</v>
      </c>
      <c r="AK168" s="194" t="str">
        <f>IF(INDEX(tab_MinKomp[Pełnomocnik systemu / Systemvertreter],MATCH($B167,tab_MinKomp[[Stanowisko / Position ]:[Stanowisko / Position ]],0))="n/a","n/a",AK167-INDEX(tab_MinKomp[Pełnomocnik systemu / Systemvertreter],MATCH($B167,tab_MinKomp[[Stanowisko / Position ]:[Stanowisko / Position ]],0)))</f>
        <v>n/a</v>
      </c>
      <c r="AL168" s="194">
        <f>IF(INDEX(tab_MinKomp[Polityka Etyczna - Compliance],MATCH($B167,tab_MinKomp[[Stanowisko / Position ]:[Stanowisko / Position ]],0))="n/a","n/a",AL167-INDEX(tab_MinKomp[Polityka Etyczna - Compliance],MATCH($B167,tab_MinKomp[[Stanowisko / Position ]:[Stanowisko / Position ]],0)))</f>
        <v>0</v>
      </c>
      <c r="AM168" s="194" t="str">
        <f>IF(INDEX(tab_MinKomp[WDRAŻANIE NOWYCH PROJEKTÓW/ PROCEDURA CTM],MATCH($B167,tab_MinKomp[[Stanowisko / Position ]:[Stanowisko / Position ]],0))="n/a","n/a",AM167-INDEX(tab_MinKomp[WDRAŻANIE NOWYCH PROJEKTÓW/ PROCEDURA CTM],MATCH($B167,tab_MinKomp[[Stanowisko / Position ]:[Stanowisko / Position ]],0)))</f>
        <v>n/a</v>
      </c>
      <c r="AN168" s="194" t="str">
        <f>IF(INDEX(tab_MinKomp[KAMIENIE MILOWE MSL/PIFF],MATCH($B167,tab_MinKomp[[Stanowisko / Position ]:[Stanowisko / Position ]],0))="n/a","n/a",AN167-INDEX(tab_MinKomp[KAMIENIE MILOWE MSL/PIFF],MATCH($B167,tab_MinKomp[[Stanowisko / Position ]:[Stanowisko / Position ]],0)))</f>
        <v>n/a</v>
      </c>
      <c r="AO168" s="194">
        <f>IF(INDEX(tab_MinKomp[CP],MATCH($B167,tab_MinKomp[[Stanowisko / Position ]:[Stanowisko / Position ]],0))="n/a","n/a",AO167-INDEX(tab_MinKomp[CP],MATCH($B167,tab_MinKomp[[Stanowisko / Position ]:[Stanowisko / Position ]],0)))</f>
        <v>0</v>
      </c>
      <c r="AP168" s="194" t="str">
        <f>IF(INDEX(tab_MinKomp[FMEA],MATCH($B167,tab_MinKomp[[Stanowisko / Position ]:[Stanowisko / Position ]],0))="n/a","n/a",AP167-INDEX(tab_MinKomp[FMEA],MATCH($B167,tab_MinKomp[[Stanowisko / Position ]:[Stanowisko / Position ]],0)))</f>
        <v>n/a</v>
      </c>
      <c r="AQ168" s="194">
        <f>IF(INDEX(tab_MinKomp[FLOW CHART],MATCH($B167,tab_MinKomp[[Stanowisko / Position ]:[Stanowisko / Position ]],0))="n/a","n/a",AQ167-INDEX(tab_MinKomp[FLOW CHART],MATCH($B167,tab_MinKomp[[Stanowisko / Position ]:[Stanowisko / Position ]],0)))</f>
        <v>0</v>
      </c>
      <c r="AR168" s="194" t="str">
        <f>IF(INDEX(tab_MinKomp[APQP],MATCH($B167,tab_MinKomp[[Stanowisko / Position ]:[Stanowisko / Position ]],0))="n/a","n/a",AR167-INDEX(tab_MinKomp[APQP],MATCH($B167,tab_MinKomp[[Stanowisko / Position ]:[Stanowisko / Position ]],0)))</f>
        <v>n/a</v>
      </c>
      <c r="AS168" s="194" t="str">
        <f>IF(INDEX(tab_MinKomp[MSA],MATCH($B167,tab_MinKomp[[Stanowisko / Position ]:[Stanowisko / Position ]],0))="n/a","n/a",AS167-INDEX(tab_MinKomp[MSA],MATCH($B167,tab_MinKomp[[Stanowisko / Position ]:[Stanowisko / Position ]],0)))</f>
        <v>n/a</v>
      </c>
      <c r="AT168" s="194" t="str">
        <f>IF(INDEX(tab_MinKomp[SPC],MATCH($B167,tab_MinKomp[[Stanowisko / Position ]:[Stanowisko / Position ]],0))="n/a","n/a",AT167-INDEX(tab_MinKomp[SPC],MATCH($B167,tab_MinKomp[[Stanowisko / Position ]:[Stanowisko / Position ]],0)))</f>
        <v>n/a</v>
      </c>
      <c r="AU168" s="194" t="str">
        <f>IF(INDEX(tab_MinKomp[CSR (SPECYFICZNE WYMAGANIA KLIENTA)],MATCH($B167,tab_MinKomp[[Stanowisko / Position ]:[Stanowisko / Position ]],0))="n/a","n/a",AU167-INDEX(tab_MinKomp[CSR (SPECYFICZNE WYMAGANIA KLIENTA)],MATCH($B167,tab_MinKomp[[Stanowisko / Position ]:[Stanowisko / Position ]],0)))</f>
        <v>n/a</v>
      </c>
      <c r="AV168" s="194">
        <f>IF(INDEX(tab_MinKomp[5S],MATCH($B167,tab_MinKomp[[Stanowisko / Position ]:[Stanowisko / Position ]],0))="n/a","n/a",AV167-INDEX(tab_MinKomp[5S],MATCH($B167,tab_MinKomp[[Stanowisko / Position ]:[Stanowisko / Position ]],0)))</f>
        <v>0</v>
      </c>
      <c r="AW168" s="194">
        <f>IF(INDEX(tab_MinKomp[LEAN MANAGEMENT],MATCH($B167,tab_MinKomp[[Stanowisko / Position ]:[Stanowisko / Position ]],0))="n/a","n/a",AW167-INDEX(tab_MinKomp[LEAN MANAGEMENT],MATCH($B167,tab_MinKomp[[Stanowisko / Position ]:[Stanowisko / Position ]],0)))</f>
        <v>0</v>
      </c>
      <c r="AX168" s="194" t="str">
        <f>IF(INDEX(tab_MinKomp[5R],MATCH($B167,tab_MinKomp[[Stanowisko / Position ]:[Stanowisko / Position ]],0))="n/a","n/a",AX167-INDEX(tab_MinKomp[5R],MATCH($B167,tab_MinKomp[[Stanowisko / Position ]:[Stanowisko / Position ]],0)))</f>
        <v>n/a</v>
      </c>
      <c r="AY168" s="194" t="str">
        <f>IF(INDEX(tab_MinKomp[Six Sigma],MATCH($B167,tab_MinKomp[[Stanowisko / Position ]:[Stanowisko / Position ]],0))="n/a","n/a",AY167-INDEX(tab_MinKomp[Six Sigma],MATCH($B167,tab_MinKomp[[Stanowisko / Position ]:[Stanowisko / Position ]],0)))</f>
        <v>n/a</v>
      </c>
      <c r="AZ168" s="194" t="str">
        <f>IF(INDEX(tab_MinKomp[System BAAN / Distribution &amp; Supply Chain],MATCH($B167,tab_MinKomp[[Stanowisko / Position ]:[Stanowisko / Position ]],0))="n/a","n/a",AZ167-INDEX(tab_MinKomp[System BAAN / Distribution &amp; Supply Chain],MATCH($B167,tab_MinKomp[[Stanowisko / Position ]:[Stanowisko / Position ]],0)))</f>
        <v>n/a</v>
      </c>
      <c r="BA168" s="194" t="str">
        <f>IF(INDEX(tab_MinKomp[Gospodarka magazynowa / Lagerverwaltung],MATCH($B167,tab_MinKomp[[Stanowisko / Position ]:[Stanowisko / Position ]],0))="n/a","n/a",BA167-INDEX(tab_MinKomp[Gospodarka magazynowa / Lagerverwaltung],MATCH($B167,tab_MinKomp[[Stanowisko / Position ]:[Stanowisko / Position ]],0)))</f>
        <v>n/a</v>
      </c>
      <c r="BB168" s="194" t="str">
        <f>IF(INDEX(tab_MinKomp[Inwentaryzacja - organizacja i przebieg / Inventurprozess],MATCH($B167,tab_MinKomp[[Stanowisko / Position ]:[Stanowisko / Position ]],0))="n/a","n/a",BB167-INDEX(tab_MinKomp[Inwentaryzacja - organizacja i przebieg / Inventurprozess],MATCH($B167,tab_MinKomp[[Stanowisko / Position ]:[Stanowisko / Position ]],0)))</f>
        <v>n/a</v>
      </c>
      <c r="BC168" s="194" t="str">
        <f>IF(INDEX(tab_MinKomp[Organizacja dostaw / Versorgungsorganisation],MATCH($B167,tab_MinKomp[[Stanowisko / Position ]:[Stanowisko / Position ]],0))="n/a","n/a",BC167-INDEX(tab_MinKomp[Organizacja dostaw / Versorgungsorganisation],MATCH($B167,tab_MinKomp[[Stanowisko / Position ]:[Stanowisko / Position ]],0)))</f>
        <v>n/a</v>
      </c>
      <c r="BD168" s="194" t="str">
        <f>IF(INDEX(tab_MinKomp[Organizacja wysyłek / Organisation von Lieferungen],MATCH($B167,tab_MinKomp[[Stanowisko / Position ]:[Stanowisko / Position ]],0))="n/a","n/a",BD167-INDEX(tab_MinKomp[Organizacja wysyłek / Organisation von Lieferungen],MATCH($B167,tab_MinKomp[[Stanowisko / Position ]:[Stanowisko / Position ]],0)))</f>
        <v>n/a</v>
      </c>
      <c r="BE168" s="194" t="str">
        <f>IF(INDEX(tab_MinKomp[Analiza magazynowa - Program Polen.mdb / Inventuranalyse],MATCH($B167,tab_MinKomp[[Stanowisko / Position ]:[Stanowisko / Position ]],0))="n/a","n/a",BE167-INDEX(tab_MinKomp[Analiza magazynowa - Program Polen.mdb / Inventuranalyse],MATCH($B167,tab_MinKomp[[Stanowisko / Position ]:[Stanowisko / Position ]],0)))</f>
        <v>n/a</v>
      </c>
      <c r="BF168" s="190" t="str">
        <f>IF(INDEX(tab_MinKomp[MMOG (Materials Management Operations Guidelines)],MATCH($B167,tab_MinKomp[[Stanowisko / Position ]:[Stanowisko / Position ]],0))="n/a","n/a",BF167-INDEX(tab_MinKomp[MMOG (Materials Management Operations Guidelines)],MATCH($B167,tab_MinKomp[[Stanowisko / Position ]:[Stanowisko / Position ]],0)))</f>
        <v>n/a</v>
      </c>
      <c r="BG168" s="190" t="str">
        <f>IF(INDEX(tab_MinKomp[GPP],MATCH($B167,tab_MinKomp[[Stanowisko / Position ]:[Stanowisko / Position ]],0))="n/a","n/a",BG167-INDEX(tab_MinKomp[GPP],MATCH($B167,tab_MinKomp[[Stanowisko / Position ]:[Stanowisko / Position ]],0)))</f>
        <v>n/a</v>
      </c>
      <c r="BH168" s="190" t="str">
        <f>IF(INDEX(tab_MinKomp[AIAG (Automotive Industry Action Group)],MATCH($B167,tab_MinKomp[[Stanowisko / Position ]:[Stanowisko / Position ]],0))="n/a","n/a",BH167-INDEX(tab_MinKomp[AIAG (Automotive Industry Action Group)],MATCH($B167,tab_MinKomp[[Stanowisko / Position ]:[Stanowisko / Position ]],0)))</f>
        <v>n/a</v>
      </c>
      <c r="BI168" s="190" t="str">
        <f>IF(INDEX(tab_MinKomp[Super-G disputes],MATCH($B167,tab_MinKomp[[Stanowisko / Position ]:[Stanowisko / Position ]],0))="n/a","n/a",BI167-INDEX(tab_MinKomp[Super-G disputes],MATCH($B167,tab_MinKomp[[Stanowisko / Position ]:[Stanowisko / Position ]],0)))</f>
        <v>n/a</v>
      </c>
      <c r="BJ168" s="190" t="str">
        <f>IF(INDEX(tab_MinKomp[CMMS3/eDDL (Direct Data Link)],MATCH($B167,tab_MinKomp[[Stanowisko / Position ]:[Stanowisko / Position ]],0))="n/a","n/a",BJ167-INDEX(tab_MinKomp[CMMS3/eDDL (Direct Data Link)],MATCH($B167,tab_MinKomp[[Stanowisko / Position ]:[Stanowisko / Position ]],0)))</f>
        <v>n/a</v>
      </c>
      <c r="BK168" s="190" t="str">
        <f>IF(INDEX(tab_MinKomp[MP&amp;L (Material Planning and Logistics)],MATCH($B167,tab_MinKomp[[Stanowisko / Position ]:[Stanowisko / Position ]],0))="n/a","n/a",BK167-INDEX(tab_MinKomp[MP&amp;L (Material Planning and Logistics)],MATCH($B167,tab_MinKomp[[Stanowisko / Position ]:[Stanowisko / Position ]],0)))</f>
        <v>n/a</v>
      </c>
      <c r="BL168" s="190" t="str">
        <f>IF(INDEX(tab_MinKomp[Supplier delivery rating],MATCH($B167,tab_MinKomp[[Stanowisko / Position ]:[Stanowisko / Position ]],0))="n/a","n/a",BL167-INDEX(tab_MinKomp[Supplier delivery rating],MATCH($B167,tab_MinKomp[[Stanowisko / Position ]:[Stanowisko / Position ]],0)))</f>
        <v>n/a</v>
      </c>
      <c r="BM168" s="194" t="str">
        <f>IF(INDEX(tab_MinKomp[Obsługa maszyn KVT / KVT Maschinenbedienung],MATCH($B167,tab_MinKomp[[Stanowisko / Position ]:[Stanowisko / Position ]],0))="n/a","n/a",BM167-INDEX(tab_MinKomp[Obsługa maszyn KVT / KVT Maschinenbedienung],MATCH($B167,tab_MinKomp[[Stanowisko / Position ]:[Stanowisko / Position ]],0)))</f>
        <v>n/a</v>
      </c>
      <c r="BN168" s="194" t="str">
        <f>IF(INDEX(tab_MinKomp[Obsługa maszyn KVT / KVT Maschinenbedienung],MATCH($B167,tab_MinKomp[[Stanowisko / Position ]:[Stanowisko / Position ]],0))="n/a","n/a",BN167-INDEX(tab_MinKomp[Obsługa maszyn KVT / KVT Maschinenbedienung],MATCH($B167,tab_MinKomp[[Stanowisko / Position ]:[Stanowisko / Position ]],0)))</f>
        <v>n/a</v>
      </c>
      <c r="BO168" s="194" t="str">
        <f>IF(INDEX(tab_MinKomp[Obsługa maszyn KVT / KVT Maschinenbedienung],MATCH($B167,tab_MinKomp[[Stanowisko / Position ]:[Stanowisko / Position ]],0))="n/a","n/a",BO167-INDEX(tab_MinKomp[Obsługa maszyn KVT / KVT Maschinenbedienung],MATCH($B167,tab_MinKomp[[Stanowisko / Position ]:[Stanowisko / Position ]],0)))</f>
        <v>n/a</v>
      </c>
      <c r="BP168" s="194">
        <f>IF(INDEX(tab_MinKomp[Obsługa maszyn Novapax / Novapax Maschinenbedienung],MATCH($B167,tab_MinKomp[[Stanowisko / Position ]:[Stanowisko / Position ]],0))="n/a","n/a",BP167-INDEX(tab_MinKomp[Obsługa maszyn Novapax / Novapax Maschinenbedienung],MATCH($B167,tab_MinKomp[[Stanowisko / Position ]:[Stanowisko / Position ]],0)))</f>
        <v>0</v>
      </c>
      <c r="BQ168" s="194" t="str">
        <f>IF(INDEX(tab_MinKomp[Obsługa maszyn Piovan / Piovan Maschinenbedienung],MATCH($B167,tab_MinKomp[[Stanowisko / Position ]:[Stanowisko / Position ]],0))="n/a","n/a",BQ167-INDEX(tab_MinKomp[Obsługa maszyn Piovan / Piovan Maschinenbedienung],MATCH($B167,tab_MinKomp[[Stanowisko / Position ]:[Stanowisko / Position ]],0)))</f>
        <v>n/a</v>
      </c>
      <c r="BR168" s="194">
        <f>IF(INDEX(tab_MinKomp[Eliminacja awarii / Beseitigung von Ausfällen],MATCH($B167,tab_MinKomp[[Stanowisko / Position ]:[Stanowisko / Position ]],0))="n/a","n/a",BR167-INDEX(tab_MinKomp[Eliminacja awarii / Beseitigung von Ausfällen],MATCH($B167,tab_MinKomp[[Stanowisko / Position ]:[Stanowisko / Position ]],0)))</f>
        <v>0</v>
      </c>
      <c r="BS168" s="194" t="str">
        <f>IF(INDEX(tab_MinKomp[Obsługa maszyn Piovan / Piovan Maschinenbedienung],MATCH($B167,tab_MinKomp[[Stanowisko / Position ]:[Stanowisko / Position ]],0))="n/a","n/a",BS167-INDEX(tab_MinKomp[Obsługa maszyn Piovan / Piovan Maschinenbedienung],MATCH($B167,tab_MinKomp[[Stanowisko / Position ]:[Stanowisko / Position ]],0)))</f>
        <v>n/a</v>
      </c>
      <c r="BT168" s="194" t="str">
        <f>IF(INDEX(tab_MinKomp[Obsługa maszyn Piovan / Piovan Maschinenbedienung],MATCH($B167,tab_MinKomp[[Stanowisko / Position ]:[Stanowisko / Position ]],0))="n/a","n/a",BT167-INDEX(tab_MinKomp[Obsługa maszyn Piovan / Piovan Maschinenbedienung],MATCH($B167,tab_MinKomp[[Stanowisko / Position ]:[Stanowisko / Position ]],0)))</f>
        <v>n/a</v>
      </c>
      <c r="BU168" s="194" t="str">
        <f>IF(INDEX(tab_MinKomp[Obsługa maszyn Piovan / Piovan Maschinenbedienung],MATCH($B167,tab_MinKomp[[Stanowisko / Position ]:[Stanowisko / Position ]],0))="n/a","n/a",BU167-INDEX(tab_MinKomp[Obsługa maszyn Piovan / Piovan Maschinenbedienung],MATCH($B167,tab_MinKomp[[Stanowisko / Position ]:[Stanowisko / Position ]],0)))</f>
        <v>n/a</v>
      </c>
      <c r="BV168" s="194" t="str">
        <f>IF(INDEX(tab_MinKomp[Obsługa maszyn Piovan / Piovan Maschinenbedienung],MATCH($B167,tab_MinKomp[[Stanowisko / Position ]:[Stanowisko / Position ]],0))="n/a","n/a",BV167-INDEX(tab_MinKomp[Obsługa maszyn Piovan / Piovan Maschinenbedienung],MATCH($B167,tab_MinKomp[[Stanowisko / Position ]:[Stanowisko / Position ]],0)))</f>
        <v>n/a</v>
      </c>
      <c r="BW168" s="194" t="str">
        <f>IF(INDEX(tab_MinKomp[Obsługa maszyn Piovan / Piovan Maschinenbedienung],MATCH($B167,tab_MinKomp[[Stanowisko / Position ]:[Stanowisko / Position ]],0))="n/a","n/a",BW167-INDEX(tab_MinKomp[Obsługa maszyn Piovan / Piovan Maschinenbedienung],MATCH($B167,tab_MinKomp[[Stanowisko / Position ]:[Stanowisko / Position ]],0)))</f>
        <v>n/a</v>
      </c>
      <c r="BX168" s="194" t="str">
        <f>IF(INDEX(tab_MinKomp[Obsługa maszyn Piovan / Piovan Maschinenbedienung],MATCH($B167,tab_MinKomp[[Stanowisko / Position ]:[Stanowisko / Position ]],0))="n/a","n/a",BX167-INDEX(tab_MinKomp[Obsługa maszyn Piovan / Piovan Maschinenbedienung],MATCH($B167,tab_MinKomp[[Stanowisko / Position ]:[Stanowisko / Position ]],0)))</f>
        <v>n/a</v>
      </c>
      <c r="BY168" s="194" t="str">
        <f>IF(INDEX(tab_MinKomp[Obsługa maszyn Engel / Engel Maschinenbedienung],MATCH($B167,tab_MinKomp[[Stanowisko / Position ]:[Stanowisko / Position ]],0))="n/a","n/a",BY167-INDEX(tab_MinKomp[Obsługa maszyn Engel / Engel Maschinenbedienung],MATCH($B167,tab_MinKomp[[Stanowisko / Position ]:[Stanowisko / Position ]],0)))</f>
        <v>n/a</v>
      </c>
      <c r="BZ168" s="194" t="str">
        <f>IF(INDEX(tab_MinKomp[Obsługa maszyn Engel / Engel Maschinenbedienung],MATCH($B167,tab_MinKomp[[Stanowisko / Position ]:[Stanowisko / Position ]],0))="n/a","n/a",BZ167-INDEX(tab_MinKomp[Obsługa maszyn Engel / Engel Maschinenbedienung],MATCH($B167,tab_MinKomp[[Stanowisko / Position ]:[Stanowisko / Position ]],0)))</f>
        <v>n/a</v>
      </c>
      <c r="CA168" s="194">
        <f>IF(INDEX(tab_MinKomp[Eliminacja awarii / Beseitigung von Ausfällen],MATCH($B167,tab_MinKomp[[Stanowisko / Position ]:[Stanowisko / Position ]],0))="n/a","n/a",CA167-INDEX(tab_MinKomp[Eliminacja awarii / Beseitigung von Ausfällen],MATCH($B167,tab_MinKomp[[Stanowisko / Position ]:[Stanowisko / Position ]],0)))</f>
        <v>0</v>
      </c>
      <c r="CB168" s="194" t="str">
        <f>IF(INDEX(tab_MinKomp[Obsługa maszyn ASL / ASL Maschinenbedienung],MATCH($B167,tab_MinKomp[[Stanowisko / Position ]:[Stanowisko / Position ]],0))="n/a","n/a",CB167-INDEX(tab_MinKomp[Obsługa maszyn ASL / ASL Maschinenbedienung],MATCH($B167,tab_MinKomp[[Stanowisko / Position ]:[Stanowisko / Position ]],0)))</f>
        <v>n/a</v>
      </c>
      <c r="CC168" s="194">
        <f>IF(INDEX(tab_MinKomp[Obsługa maszyn Novapax / Novapax Maschinenbedienung],MATCH($B167,tab_MinKomp[[Stanowisko / Position ]:[Stanowisko / Position ]],0))="n/a","n/a",CC167-INDEX(tab_MinKomp[Obsługa maszyn Novapax / Novapax Maschinenbedienung],MATCH($B167,tab_MinKomp[[Stanowisko / Position ]:[Stanowisko / Position ]],0)))</f>
        <v>0</v>
      </c>
      <c r="CD168" s="194">
        <f>IF(INDEX(tab_MinKomp[Obsługa maszyn Novapax / Novapax Maschinenbedienung],MATCH($B167,tab_MinKomp[[Stanowisko / Position ]:[Stanowisko / Position ]],0))="n/a","n/a",CD167-INDEX(tab_MinKomp[Obsługa maszyn Novapax / Novapax Maschinenbedienung],MATCH($B167,tab_MinKomp[[Stanowisko / Position ]:[Stanowisko / Position ]],0)))</f>
        <v>0</v>
      </c>
      <c r="CE168" s="194" t="str">
        <f>IF(INDEX(tab_MinKomp[Obsługa maszyn Piovan / Piovan Maschinenbedienung],MATCH($B167,tab_MinKomp[[Stanowisko / Position ]:[Stanowisko / Position ]],0))="n/a","n/a",CE167-INDEX(tab_MinKomp[Obsługa maszyn Piovan / Piovan Maschinenbedienung],MATCH($B167,tab_MinKomp[[Stanowisko / Position ]:[Stanowisko / Position ]],0)))</f>
        <v>n/a</v>
      </c>
      <c r="CF168" s="194" t="str">
        <f>IF(INDEX(tab_MinKomp[Obsługa maszyn Piovan / Piovan Maschinenbedienung],MATCH($B167,tab_MinKomp[[Stanowisko / Position ]:[Stanowisko / Position ]],0))="n/a","n/a",CF167-INDEX(tab_MinKomp[Obsługa maszyn Piovan / Piovan Maschinenbedienung],MATCH($B167,tab_MinKomp[[Stanowisko / Position ]:[Stanowisko / Position ]],0)))</f>
        <v>n/a</v>
      </c>
      <c r="CG168" s="194">
        <f>IF(INDEX(tab_MinKomp[Eliminacja awarii / Beseitigung von Ausfällen],MATCH($B167,tab_MinKomp[[Stanowisko / Position ]:[Stanowisko / Position ]],0))="n/a","n/a",CG167-INDEX(tab_MinKomp[Eliminacja awarii / Beseitigung von Ausfällen],MATCH($B167,tab_MinKomp[[Stanowisko / Position ]:[Stanowisko / Position ]],0)))</f>
        <v>0</v>
      </c>
      <c r="CH168" s="194" t="str">
        <f>IF(INDEX(tab_MinKomp[Wymagania VDA 6.5 Product / Forderungen],MATCH($B167,tab_MinKomp[[Stanowisko / Position ]:[Stanowisko / Position ]],0))="n/a","n/a",CH167-INDEX(tab_MinKomp[Wymagania VDA 6.5 Product / Forderungen],MATCH($B167,tab_MinKomp[[Stanowisko / Position ]:[Stanowisko / Position ]],0)))</f>
        <v>n/a</v>
      </c>
      <c r="CI168" s="194" t="str">
        <f>IF(INDEX(tab_MinKomp[Wymagania VDA 6.5 Product / Forderungen],MATCH($B167,tab_MinKomp[[Stanowisko / Position ]:[Stanowisko / Position ]],0))="n/a","n/a",CI167-INDEX(tab_MinKomp[Wymagania VDA 6.5 Product / Forderungen],MATCH($B167,tab_MinKomp[[Stanowisko / Position ]:[Stanowisko / Position ]],0)))</f>
        <v>n/a</v>
      </c>
      <c r="CJ168" s="194" t="str">
        <f>IF(INDEX(tab_MinKomp[Wymagania VDA 6.5 Product / Forderungen],MATCH($B167,tab_MinKomp[[Stanowisko / Position ]:[Stanowisko / Position ]],0))="n/a","n/a",CJ167-INDEX(tab_MinKomp[Wymagania VDA 6.5 Product / Forderungen],MATCH($B167,tab_MinKomp[[Stanowisko / Position ]:[Stanowisko / Position ]],0)))</f>
        <v>n/a</v>
      </c>
      <c r="CK168" s="194" t="str">
        <f>IF(INDEX(tab_MinKomp[Wymagania VDA 6.5 Product / Forderungen],MATCH($B167,tab_MinKomp[[Stanowisko / Position ]:[Stanowisko / Position ]],0))="n/a","n/a",CK167-INDEX(tab_MinKomp[Wymagania VDA 6.5 Product / Forderungen],MATCH($B167,tab_MinKomp[[Stanowisko / Position ]:[Stanowisko / Position ]],0)))</f>
        <v>n/a</v>
      </c>
      <c r="CL168" s="194" t="str">
        <f>IF(INDEX(tab_MinKomp[Wymagania VDA 6.5 Product / Forderungen],MATCH($B167,tab_MinKomp[[Stanowisko / Position ]:[Stanowisko / Position ]],0))="n/a","n/a",CL167-INDEX(tab_MinKomp[Wymagania VDA 6.5 Product / Forderungen],MATCH($B167,tab_MinKomp[[Stanowisko / Position ]:[Stanowisko / Position ]],0)))</f>
        <v>n/a</v>
      </c>
      <c r="CM168" s="194" t="str">
        <f>IF(INDEX(tab_MinKomp[Informatyka ogólna (techniczne i systemowe) / Allgemeine IT (Technik und System)],MATCH($B167,tab_MinKomp[[Stanowisko / Position ]:[Stanowisko / Position ]],0))="n/a","n/a",CM167-INDEX(tab_MinKomp[Informatyka ogólna (techniczne i systemowe) / Allgemeine IT (Technik und System)],MATCH($B167,tab_MinKomp[[Stanowisko / Position ]:[Stanowisko / Position ]],0)))</f>
        <v>n/a</v>
      </c>
      <c r="CN168" s="194" t="str">
        <f>IF(INDEX(tab_MinKomp[Sieci komputerowe / Computernetzwerke],MATCH($B167,tab_MinKomp[[Stanowisko / Position ]:[Stanowisko / Position ]],0))="n/a","n/a",CN167-INDEX(tab_MinKomp[Sieci komputerowe / Computernetzwerke],MATCH($B167,tab_MinKomp[[Stanowisko / Position ]:[Stanowisko / Position ]],0)))</f>
        <v>n/a</v>
      </c>
      <c r="CO168" s="194" t="str">
        <f>IF(INDEX(tab_MinKomp[Hardware (komputery PC, drukarki biurowe i etykietowe, telefonia stacjonarna i mobilna) (PC, Drucker, Telefpne, Handys)],MATCH($B167,tab_MinKomp[[Stanowisko / Position ]:[Stanowisko / Position ]],0))="n/a","n/a",CO167-INDEX(tab_MinKomp[Hardware (komputery PC, drukarki biurowe i etykietowe, telefonia stacjonarna i mobilna) (PC, Drucker, Telefpne, Handys)],MATCH($B167,tab_MinKomp[[Stanowisko / Position ]:[Stanowisko / Position ]],0)))</f>
        <v>n/a</v>
      </c>
      <c r="CP168" s="194" t="str">
        <f>IF(INDEX(tab_MinKomp[Software &amp; Systems (MS Office, MS Remote Desktop)],MATCH($B167,tab_MinKomp[[Stanowisko / Position ]:[Stanowisko / Position ]],0))="n/a","n/a",CP167-INDEX(tab_MinKomp[Software &amp; Systems (MS Office, MS Remote Desktop)],MATCH($B167,tab_MinKomp[[Stanowisko / Position ]:[Stanowisko / Position ]],0)))</f>
        <v>n/a</v>
      </c>
      <c r="CQ168" s="194" t="str">
        <f>IF(INDEX(tab_MinKomp[Programowanie obiektowe (PHP) / Objektprogrammierung],MATCH($B167,tab_MinKomp[[Stanowisko / Position ]:[Stanowisko / Position ]],0))="n/a","n/a",CQ167-INDEX(tab_MinKomp[Programowanie obiektowe (PHP) / Objektprogrammierung],MATCH($B167,tab_MinKomp[[Stanowisko / Position ]:[Stanowisko / Position ]],0)))</f>
        <v>n/a</v>
      </c>
      <c r="CR168" s="194" t="str">
        <f>IF(INDEX(tab_MinKomp[Scrum],MATCH($B167,tab_MinKomp[[Stanowisko / Position ]:[Stanowisko / Position ]],0))="n/a","n/a",CR167-INDEX(tab_MinKomp[Scrum],MATCH($B167,tab_MinKomp[[Stanowisko / Position ]:[Stanowisko / Position ]],0)))</f>
        <v>n/a</v>
      </c>
      <c r="CS168" s="194" t="str">
        <f>IF(INDEX(tab_MinKomp[SQL (MySQL)],MATCH($B167,tab_MinKomp[[Stanowisko / Position ]:[Stanowisko / Position ]],0))="n/a","n/a",CS167-INDEX(tab_MinKomp[SQL (MySQL)],MATCH($B167,tab_MinKomp[[Stanowisko / Position ]:[Stanowisko / Position ]],0)))</f>
        <v>n/a</v>
      </c>
      <c r="CT168" s="194" t="str">
        <f>IF(INDEX(tab_MinKomp[Javascript],MATCH($B167,tab_MinKomp[[Stanowisko / Position ]:[Stanowisko / Position ]],0))="n/a","n/a",CT167-INDEX(tab_MinKomp[Javascript],MATCH($B167,tab_MinKomp[[Stanowisko / Position ]:[Stanowisko / Position ]],0)))</f>
        <v>n/a</v>
      </c>
      <c r="CU168" s="194" t="str">
        <f>IF(INDEX(tab_MinKomp[Joomla],MATCH($B167,tab_MinKomp[[Stanowisko / Position ]:[Stanowisko / Position ]],0))="n/a","n/a",CU167-INDEX(tab_MinKomp[Joomla],MATCH($B167,tab_MinKomp[[Stanowisko / Position ]:[Stanowisko / Position ]],0)))</f>
        <v>n/a</v>
      </c>
      <c r="CV168" s="194" t="str">
        <f>IF(INDEX(tab_MinKomp[Bash],MATCH($B167,tab_MinKomp[[Stanowisko / Position ]:[Stanowisko / Position ]],0))="n/a","n/a",CV167-INDEX(tab_MinKomp[Bash],MATCH($B167,tab_MinKomp[[Stanowisko / Position ]:[Stanowisko / Position ]],0)))</f>
        <v>n/a</v>
      </c>
      <c r="CW168" s="194">
        <f>IF(INDEX(tab_MinKomp[Systemy MES (HYDRA / SFMS)],MATCH($B167,tab_MinKomp[[Stanowisko / Position ]:[Stanowisko / Position ]],0))="n/a","n/a",CW167-INDEX(tab_MinKomp[Systemy MES (HYDRA / SFMS)],MATCH($B167,tab_MinKomp[[Stanowisko / Position ]:[Stanowisko / Position ]],0)))</f>
        <v>0</v>
      </c>
      <c r="CX168" s="194" t="str">
        <f>IF(INDEX(tab_MinKomp[HTML / CSS],MATCH($B167,tab_MinKomp[[Stanowisko / Position ]:[Stanowisko / Position ]],0))="n/a","n/a",CX167-INDEX(tab_MinKomp[HTML / CSS],MATCH($B167,tab_MinKomp[[Stanowisko / Position ]:[Stanowisko / Position ]],0)))</f>
        <v>n/a</v>
      </c>
      <c r="CY168" s="194" t="str">
        <f>IF(INDEX(tab_MinKomp[SYSTEM PR],MATCH($B167,tab_MinKomp[[Stanowisko / Position ]:[Stanowisko / Position ]],0))="n/a","n/a",CY167-INDEX(tab_MinKomp[SYSTEM PR],MATCH($B167,tab_MinKomp[[Stanowisko / Position ]:[Stanowisko / Position ]],0)))</f>
        <v>n/a</v>
      </c>
      <c r="CZ168" s="194" t="str">
        <f>IF(INDEX(tab_MinKomp[System Einkauf XP / EBA],MATCH($B167,tab_MinKomp[[Stanowisko / Position ]:[Stanowisko / Position ]],0))="n/a","n/a",CZ167-INDEX(tab_MinKomp[System Einkauf XP / EBA],MATCH($B167,tab_MinKomp[[Stanowisko / Position ]:[Stanowisko / Position ]],0)))</f>
        <v>n/a</v>
      </c>
      <c r="DA168" s="194" t="str">
        <f>IF(INDEX(tab_MinKomp[Techniki negocjacyjne / Verhandlungstechniken],MATCH($B167,tab_MinKomp[[Stanowisko / Position ]:[Stanowisko / Position ]],0))="n/a","n/a",DA167-INDEX(tab_MinKomp[Techniki negocjacyjne / Verhandlungstechniken],MATCH($B167,tab_MinKomp[[Stanowisko / Position ]:[Stanowisko / Position ]],0)))</f>
        <v>n/a</v>
      </c>
      <c r="DB168" s="194" t="str">
        <f>IF(INDEX(tab_MinKomp[Znajomość rynku branżowego / Kenntnis des Industrie Marktes],MATCH($B167,tab_MinKomp[[Stanowisko / Position ]:[Stanowisko / Position ]],0))="n/a","n/a",DB167-INDEX(tab_MinKomp[Znajomość rynku branżowego / Kenntnis des Industrie Marktes],MATCH($B167,tab_MinKomp[[Stanowisko / Position ]:[Stanowisko / Position ]],0)))</f>
        <v>n/a</v>
      </c>
      <c r="DC168" s="194" t="str">
        <f>IF(INDEX(tab_MinKomp[SUPPLIER MANAGEMENT],MATCH($B167,tab_MinKomp[[Stanowisko / Position ]:[Stanowisko / Position ]],0))="n/a","n/a",DC167-INDEX(tab_MinKomp[SUPPLIER MANAGEMENT],MATCH($B167,tab_MinKomp[[Stanowisko / Position ]:[Stanowisko / Position ]],0)))</f>
        <v>n/a</v>
      </c>
      <c r="DD168" s="194" t="str">
        <f>IF(INDEX(tab_MinKomp[SUPPLIER MANAGEMENT],MATCH($B167,tab_MinKomp[[Stanowisko / Position ]:[Stanowisko / Position ]],0))="n/a","n/a",DD167-INDEX(tab_MinKomp[SUPPLIER MANAGEMENT],MATCH($B167,tab_MinKomp[[Stanowisko / Position ]:[Stanowisko / Position ]],0)))</f>
        <v>n/a</v>
      </c>
      <c r="DE168" s="194" t="str">
        <f>IF(INDEX(tab_MinKomp[SUPPLIER MANAGEMENT],MATCH($B167,tab_MinKomp[[Stanowisko / Position ]:[Stanowisko / Position ]],0))="n/a","n/a",DE167-INDEX(tab_MinKomp[SUPPLIER MANAGEMENT],MATCH($B167,tab_MinKomp[[Stanowisko / Position ]:[Stanowisko / Position ]],0)))</f>
        <v>n/a</v>
      </c>
      <c r="DF168" s="194">
        <f>IF(INDEX(tab_MinKomp[LEAN MANAGEMENT],MATCH($B167,tab_MinKomp[[Stanowisko / Position ]:[Stanowisko / Position ]],0))="n/a","n/a",DF167-INDEX(tab_MinKomp[LEAN MANAGEMENT],MATCH($B167,tab_MinKomp[[Stanowisko / Position ]:[Stanowisko / Position ]],0)))</f>
        <v>0</v>
      </c>
      <c r="DG168" s="194" t="str">
        <f>IF(INDEX(tab_MinKomp[PPAP/PSW],MATCH($B167,tab_MinKomp[[Stanowisko / Position ]:[Stanowisko / Position ]],0))="n/a","n/a",DG167-INDEX(tab_MinKomp[PPAP/PSW],MATCH($B167,tab_MinKomp[[Stanowisko / Position ]:[Stanowisko / Position ]],0)))</f>
        <v>n/a</v>
      </c>
      <c r="DH168" s="194" t="str">
        <f>IF(INDEX(tab_MinKomp[SUPPLIER MANAGEMENT],MATCH($B167,tab_MinKomp[[Stanowisko / Position ]:[Stanowisko / Position ]],0))="n/a","n/a",DH167-INDEX(tab_MinKomp[SUPPLIER MANAGEMENT],MATCH($B167,tab_MinKomp[[Stanowisko / Position ]:[Stanowisko / Position ]],0)))</f>
        <v>n/a</v>
      </c>
      <c r="DI168" s="194" t="str">
        <f>IF(INDEX(tab_MinKomp[OBSŁUGA PORTALI KLIENTA / Kundenportale],MATCH($B167,tab_MinKomp[[Stanowisko / Position ]:[Stanowisko / Position ]],0))="n/a","n/a",DI167-INDEX(tab_MinKomp[OBSŁUGA PORTALI KLIENTA / Kundenportale],MATCH($B167,tab_MinKomp[[Stanowisko / Position ]:[Stanowisko / Position ]],0)))</f>
        <v>n/a</v>
      </c>
      <c r="DJ168" s="194" t="str">
        <f>IF(INDEX(tab_MinKomp[Obsługa systemu BABTECQ / BABTECQ System],MATCH($B167,tab_MinKomp[[Stanowisko / Position ]:[Stanowisko / Position ]],0))="n/a","n/a",DJ167-INDEX(tab_MinKomp[Obsługa systemu BABTECQ / BABTECQ System],MATCH($B167,tab_MinKomp[[Stanowisko / Position ]:[Stanowisko / Position ]],0)))</f>
        <v>n/a</v>
      </c>
      <c r="DK168" s="194" t="str">
        <f>IF(INDEX(tab_MinKomp[Rysunek techniczny / technische Zeichnung],MATCH($B167,tab_MinKomp[[Stanowisko / Position ]:[Stanowisko / Position ]],0))="n/a","n/a",DK167-INDEX(tab_MinKomp[Rysunek techniczny / technische Zeichnung],MATCH($B167,tab_MinKomp[[Stanowisko / Position ]:[Stanowisko / Position ]],0)))</f>
        <v>n/a</v>
      </c>
      <c r="DL168" s="194" t="str">
        <f>IF(INDEX(tab_MinKomp[Kalibracja / Kalibrierung],MATCH($B167,tab_MinKomp[[Stanowisko / Position ]:[Stanowisko / Position ]],0))="n/a","n/a",DL167-INDEX(tab_MinKomp[Kalibracja / Kalibrierung],MATCH($B167,tab_MinKomp[[Stanowisko / Position ]:[Stanowisko / Position ]],0)))</f>
        <v>n/a</v>
      </c>
      <c r="DM168" s="194" t="str">
        <f>IF(INDEX(tab_MinKomp[Rekwalifikacja / Requalifizierung],MATCH($B167,tab_MinKomp[[Stanowisko / Position ]:[Stanowisko / Position ]],0))="n/a","n/a",DM167-INDEX(tab_MinKomp[Rekwalifikacja / Requalifizierung],MATCH($B167,tab_MinKomp[[Stanowisko / Position ]:[Stanowisko / Position ]],0)))</f>
        <v>n/a</v>
      </c>
      <c r="DN168" s="190" t="str">
        <f>IF(INDEX(tab_MinKomp[Testy czystości / Reinheitstests],MATCH($B167,tab_MinKomp[[Stanowisko / Position ]:[Stanowisko / Position ]],0))="n/a","n/a",DN167-INDEX(tab_MinKomp[Testy czystości / Reinheitstests],MATCH($B167,tab_MinKomp[[Stanowisko / Position ]:[Stanowisko / Position ]],0)))</f>
        <v>n/a</v>
      </c>
      <c r="DO168" s="190" t="str">
        <f>IF(INDEX(tab_MinKomp[Testy czystości / Reinheitstests],MATCH($B167,tab_MinKomp[[Stanowisko / Position ]:[Stanowisko / Position ]],0))="n/a","n/a",DO167-INDEX(tab_MinKomp[Testy czystości / Reinheitstests],MATCH($B167,tab_MinKomp[[Stanowisko / Position ]:[Stanowisko / Position ]],0)))</f>
        <v>n/a</v>
      </c>
      <c r="DP168" s="190" t="str">
        <f>IF(INDEX(tab_MinKomp[Testy czystości / Reinheitstests],MATCH($B167,tab_MinKomp[[Stanowisko / Position ]:[Stanowisko / Position ]],0))="n/a","n/a",DP167-INDEX(tab_MinKomp[Testy czystości / Reinheitstests],MATCH($B167,tab_MinKomp[[Stanowisko / Position ]:[Stanowisko / Position ]],0)))</f>
        <v>n/a</v>
      </c>
      <c r="DQ168" s="190" t="str">
        <f>IF(INDEX(tab_MinKomp[Testy czystości / Reinheitstests],MATCH($B167,tab_MinKomp[[Stanowisko / Position ]:[Stanowisko / Position ]],0))="n/a","n/a",DQ167-INDEX(tab_MinKomp[Testy czystości / Reinheitstests],MATCH($B167,tab_MinKomp[[Stanowisko / Position ]:[Stanowisko / Position ]],0)))</f>
        <v>n/a</v>
      </c>
      <c r="DR168" s="190" t="str">
        <f>IF(INDEX(tab_MinKomp[Testy czystości / Reinheitstests],MATCH($B167,tab_MinKomp[[Stanowisko / Position ]:[Stanowisko / Position ]],0))="n/a","n/a",DR167-INDEX(tab_MinKomp[Testy czystości / Reinheitstests],MATCH($B167,tab_MinKomp[[Stanowisko / Position ]:[Stanowisko / Position ]],0)))</f>
        <v>n/a</v>
      </c>
      <c r="DS168" s="190" t="str">
        <f>IF(INDEX(tab_MinKomp[Testy czystości / Reinheitstests],MATCH($B167,tab_MinKomp[[Stanowisko / Position ]:[Stanowisko / Position ]],0))="n/a","n/a",DS167-INDEX(tab_MinKomp[Testy czystości / Reinheitstests],MATCH($B167,tab_MinKomp[[Stanowisko / Position ]:[Stanowisko / Position ]],0)))</f>
        <v>n/a</v>
      </c>
      <c r="DT168" s="194" t="str">
        <f>IF(INDEX(tab_MinKomp[SUPPLIER MANAGEMENT],MATCH($B167,tab_MinKomp[[Stanowisko / Position ]:[Stanowisko / Position ]],0))="n/a","n/a",DT167-INDEX(tab_MinKomp[SUPPLIER MANAGEMENT],MATCH($B167,tab_MinKomp[[Stanowisko / Position ]:[Stanowisko / Position ]],0)))</f>
        <v>n/a</v>
      </c>
      <c r="DU168" s="190" t="str">
        <f>IF(INDEX(tab_MinKomp[Testy czystości / Reinheitstests],MATCH($B167,tab_MinKomp[[Stanowisko / Position ]:[Stanowisko / Position ]],0))="n/a","n/a",DU167-INDEX(tab_MinKomp[Testy czystości / Reinheitstests],MATCH($B167,tab_MinKomp[[Stanowisko / Position ]:[Stanowisko / Position ]],0)))</f>
        <v>n/a</v>
      </c>
      <c r="DV168" s="190" t="str">
        <f>IF(INDEX(tab_MinKomp[Testy czystości / Reinheitstests],MATCH($B167,tab_MinKomp[[Stanowisko / Position ]:[Stanowisko / Position ]],0))="n/a","n/a",DV167-INDEX(tab_MinKomp[Testy czystości / Reinheitstests],MATCH($B167,tab_MinKomp[[Stanowisko / Position ]:[Stanowisko / Position ]],0)))</f>
        <v>n/a</v>
      </c>
      <c r="DW168" s="190" t="str">
        <f>IF(INDEX(tab_MinKomp[Testy czystości / Reinheitstests],MATCH($B167,tab_MinKomp[[Stanowisko / Position ]:[Stanowisko / Position ]],0))="n/a","n/a",DW167-INDEX(tab_MinKomp[Testy czystości / Reinheitstests],MATCH($B167,tab_MinKomp[[Stanowisko / Position ]:[Stanowisko / Position ]],0)))</f>
        <v>n/a</v>
      </c>
      <c r="DX168" s="190" t="str">
        <f>IF(INDEX(tab_MinKomp[Testy czystości / Reinheitstests],MATCH($B167,tab_MinKomp[[Stanowisko / Position ]:[Stanowisko / Position ]],0))="n/a","n/a",DX167-INDEX(tab_MinKomp[Testy czystości / Reinheitstests],MATCH($B167,tab_MinKomp[[Stanowisko / Position ]:[Stanowisko / Position ]],0)))</f>
        <v>n/a</v>
      </c>
      <c r="DY168" s="190" t="str">
        <f>IF(INDEX(tab_MinKomp[Testy czystości / Reinheitstests],MATCH($B167,tab_MinKomp[[Stanowisko / Position ]:[Stanowisko / Position ]],0))="n/a","n/a",DY167-INDEX(tab_MinKomp[Testy czystości / Reinheitstests],MATCH($B167,tab_MinKomp[[Stanowisko / Position ]:[Stanowisko / Position ]],0)))</f>
        <v>n/a</v>
      </c>
      <c r="DZ168" s="190" t="str">
        <f>IF(INDEX(tab_MinKomp[Testy czystości / Reinheitstests],MATCH($B167,tab_MinKomp[[Stanowisko / Position ]:[Stanowisko / Position ]],0))="n/a","n/a",DZ167-INDEX(tab_MinKomp[Testy czystości / Reinheitstests],MATCH($B167,tab_MinKomp[[Stanowisko / Position ]:[Stanowisko / Position ]],0)))</f>
        <v>n/a</v>
      </c>
      <c r="EA168" s="194" t="str">
        <f>IF(INDEX(tab_MinKomp[SUPPLIER MANAGEMENT],MATCH($B167,tab_MinKomp[[Stanowisko / Position ]:[Stanowisko / Position ]],0))="n/a","n/a",EA167-INDEX(tab_MinKomp[SUPPLIER MANAGEMENT],MATCH($B167,tab_MinKomp[[Stanowisko / Position ]:[Stanowisko / Position ]],0)))</f>
        <v>n/a</v>
      </c>
      <c r="EB168" s="190" t="str">
        <f>IF(INDEX(tab_MinKomp[Testy czystości / Reinheitstests],MATCH($B167,tab_MinKomp[[Stanowisko / Position ]:[Stanowisko / Position ]],0))="n/a","n/a",EB167-INDEX(tab_MinKomp[Testy czystości / Reinheitstests],MATCH($B167,tab_MinKomp[[Stanowisko / Position ]:[Stanowisko / Position ]],0)))</f>
        <v>n/a</v>
      </c>
      <c r="EC168" s="190" t="str">
        <f>IF(INDEX(tab_MinKomp[Testy czystości / Reinheitstests],MATCH($B167,tab_MinKomp[[Stanowisko / Position ]:[Stanowisko / Position ]],0))="n/a","n/a",EC167-INDEX(tab_MinKomp[Testy czystości / Reinheitstests],MATCH($B167,tab_MinKomp[[Stanowisko / Position ]:[Stanowisko / Position ]],0)))</f>
        <v>n/a</v>
      </c>
      <c r="ED168" s="190" t="str">
        <f>IF(INDEX(tab_MinKomp[Testy czystości / Reinheitstests],MATCH($B167,tab_MinKomp[[Stanowisko / Position ]:[Stanowisko / Position ]],0))="n/a","n/a",ED167-INDEX(tab_MinKomp[Testy czystości / Reinheitstests],MATCH($B167,tab_MinKomp[[Stanowisko / Position ]:[Stanowisko / Position ]],0)))</f>
        <v>n/a</v>
      </c>
      <c r="EE168" s="190" t="str">
        <f>IF(INDEX(tab_MinKomp[Testy czystości / Reinheitstests],MATCH($B167,tab_MinKomp[[Stanowisko / Position ]:[Stanowisko / Position ]],0))="n/a","n/a",EE167-INDEX(tab_MinKomp[Testy czystości / Reinheitstests],MATCH($B167,tab_MinKomp[[Stanowisko / Position ]:[Stanowisko / Position ]],0)))</f>
        <v>n/a</v>
      </c>
      <c r="EF168" s="190" t="str">
        <f>IF(INDEX(tab_MinKomp[Testy czystości / Reinheitstests],MATCH($B167,tab_MinKomp[[Stanowisko / Position ]:[Stanowisko / Position ]],0))="n/a","n/a",EF167-INDEX(tab_MinKomp[Testy czystości / Reinheitstests],MATCH($B167,tab_MinKomp[[Stanowisko / Position ]:[Stanowisko / Position ]],0)))</f>
        <v>n/a</v>
      </c>
      <c r="EG168" s="190" t="str">
        <f>IF(INDEX(tab_MinKomp[Testy czystości / Reinheitstests],MATCH($B167,tab_MinKomp[[Stanowisko / Position ]:[Stanowisko / Position ]],0))="n/a","n/a",EG167-INDEX(tab_MinKomp[Testy czystości / Reinheitstests],MATCH($B167,tab_MinKomp[[Stanowisko / Position ]:[Stanowisko / Position ]],0)))</f>
        <v>n/a</v>
      </c>
      <c r="EH168" s="190" t="str">
        <f>IF(INDEX(tab_MinKomp[Testy czystości / Reinheitstests],MATCH($B167,tab_MinKomp[[Stanowisko / Position ]:[Stanowisko / Position ]],0))="n/a","n/a",EH167-INDEX(tab_MinKomp[Testy czystości / Reinheitstests],MATCH($B167,tab_MinKomp[[Stanowisko / Position ]:[Stanowisko / Position ]],0)))</f>
        <v>n/a</v>
      </c>
      <c r="EI168" s="190" t="str">
        <f>IF(INDEX(tab_MinKomp[Testy czystości / Reinheitstests],MATCH($B167,tab_MinKomp[[Stanowisko / Position ]:[Stanowisko / Position ]],0))="n/a","n/a",EI167-INDEX(tab_MinKomp[Testy czystości / Reinheitstests],MATCH($B167,tab_MinKomp[[Stanowisko / Position ]:[Stanowisko / Position ]],0)))</f>
        <v>n/a</v>
      </c>
      <c r="EJ168" s="190" t="str">
        <f>IF(INDEX(tab_MinKomp[Testy czystości / Reinheitstests],MATCH($B167,tab_MinKomp[[Stanowisko / Position ]:[Stanowisko / Position ]],0))="n/a","n/a",EJ167-INDEX(tab_MinKomp[Testy czystości / Reinheitstests],MATCH($B167,tab_MinKomp[[Stanowisko / Position ]:[Stanowisko / Position ]],0)))</f>
        <v>n/a</v>
      </c>
      <c r="EK168" s="190" t="str">
        <f>IF(INDEX(tab_MinKomp[Testy czystości / Reinheitstests],MATCH($B167,tab_MinKomp[[Stanowisko / Position ]:[Stanowisko / Position ]],0))="n/a","n/a",EK167-INDEX(tab_MinKomp[Testy czystości / Reinheitstests],MATCH($B167,tab_MinKomp[[Stanowisko / Position ]:[Stanowisko / Position ]],0)))</f>
        <v>n/a</v>
      </c>
      <c r="EL168" s="190" t="str">
        <f>IF(INDEX(tab_MinKomp[Testy czystości / Reinheitstests],MATCH($B167,tab_MinKomp[[Stanowisko / Position ]:[Stanowisko / Position ]],0))="n/a","n/a",EL167-INDEX(tab_MinKomp[Testy czystości / Reinheitstests],MATCH($B167,tab_MinKomp[[Stanowisko / Position ]:[Stanowisko / Position ]],0)))</f>
        <v>n/a</v>
      </c>
      <c r="EM168" s="190" t="str">
        <f>IF(INDEX(tab_MinKomp[Testy czystości / Reinheitstests],MATCH($B167,tab_MinKomp[[Stanowisko / Position ]:[Stanowisko / Position ]],0))="n/a","n/a",EM167-INDEX(tab_MinKomp[Testy czystości / Reinheitstests],MATCH($B167,tab_MinKomp[[Stanowisko / Position ]:[Stanowisko / Position ]],0)))</f>
        <v>n/a</v>
      </c>
      <c r="EN168" s="190" t="str">
        <f>IF(INDEX(tab_MinKomp[Testy czystości / Reinheitstests],MATCH($B167,tab_MinKomp[[Stanowisko / Position ]:[Stanowisko / Position ]],0))="n/a","n/a",EN167-INDEX(tab_MinKomp[Testy czystości / Reinheitstests],MATCH($B167,tab_MinKomp[[Stanowisko / Position ]:[Stanowisko / Position ]],0)))</f>
        <v>n/a</v>
      </c>
      <c r="EO168" s="194" t="str">
        <f>IF(INDEX(tab_MinKomp[Konserwacja Rep],MATCH($B167,tab_MinKomp[[Stanowisko / Position ]:[Stanowisko / Position ]],0))="n/a","n/a",EO167-INDEX(tab_MinKomp[Konserwacja Rep],MATCH($B167,tab_MinKomp[[Stanowisko / Position ]:[Stanowisko / Position ]],0)))</f>
        <v>n/a</v>
      </c>
      <c r="EP168" s="194" t="str">
        <f>IF(INDEX(tab_MinKomp[[Konserwacja Engel ]],MATCH($B167,tab_MinKomp[[Stanowisko / Position ]:[Stanowisko / Position ]],0))="n/a","n/a",EP167-INDEX(tab_MinKomp[[Konserwacja Engel ]],MATCH($B167,tab_MinKomp[[Stanowisko / Position ]:[Stanowisko / Position ]],0)))</f>
        <v>n/a</v>
      </c>
      <c r="EQ168" s="194" t="str">
        <f>IF(INDEX(tab_MinKomp[Konserwacja B 50],MATCH($B167,tab_MinKomp[[Stanowisko / Position ]:[Stanowisko / Position ]],0))="n/a","n/a",EQ167-INDEX(tab_MinKomp[Konserwacja B 50],MATCH($B167,tab_MinKomp[[Stanowisko / Position ]:[Stanowisko / Position ]],0)))</f>
        <v>n/a</v>
      </c>
      <c r="ER168" s="194" t="str">
        <f>IF(INDEX(tab_MinKomp[[Konserwacja EOL ]],MATCH($B167,tab_MinKomp[[Stanowisko / Position ]:[Stanowisko / Position ]],0))="n/a","n/a",ER167-INDEX(tab_MinKomp[[Konserwacja EOL ]],MATCH($B167,tab_MinKomp[[Stanowisko / Position ]:[Stanowisko / Position ]],0)))</f>
        <v>n/a</v>
      </c>
      <c r="ES168" s="194" t="str">
        <f>IF(INDEX(tab_MinKomp[Konserwacja Branson],MATCH($B167,tab_MinKomp[[Stanowisko / Position ]:[Stanowisko / Position ]],0))="n/a","n/a",ES167-INDEX(tab_MinKomp[Konserwacja Branson],MATCH($B167,tab_MinKomp[[Stanowisko / Position ]:[Stanowisko / Position ]],0)))</f>
        <v>n/a</v>
      </c>
      <c r="ET168" s="194" t="str">
        <f>IF(INDEX(tab_MinKomp[Konserwacja coolery],MATCH($B167,tab_MinKomp[[Stanowisko / Position ]:[Stanowisko / Position ]],0))="n/a","n/a",ET167-INDEX(tab_MinKomp[Konserwacja coolery],MATCH($B167,tab_MinKomp[[Stanowisko / Position ]:[Stanowisko / Position ]],0)))</f>
        <v>n/a</v>
      </c>
      <c r="EU168" s="194" t="str">
        <f>IF(INDEX(tab_MinKomp[Konserwacja piecy],MATCH($B167,tab_MinKomp[[Stanowisko / Position ]:[Stanowisko / Position ]],0))="n/a","n/a",EU167-INDEX(tab_MinKomp[Konserwacja piecy],MATCH($B167,tab_MinKomp[[Stanowisko / Position ]:[Stanowisko / Position ]],0)))</f>
        <v>n/a</v>
      </c>
      <c r="EV168" s="194" t="str">
        <f>IF(INDEX(tab_MinKomp[Rysunek techniczny- czytanie],MATCH($B167,tab_MinKomp[[Stanowisko / Position ]:[Stanowisko / Position ]],0))="n/a","n/a",EV167-INDEX(tab_MinKomp[Rysunek techniczny- czytanie],MATCH($B167,tab_MinKomp[[Stanowisko / Position ]:[Stanowisko / Position ]],0)))</f>
        <v>n/a</v>
      </c>
      <c r="EW168" s="194" t="str">
        <f>IF(INDEX(tab_MinKomp[Elektryka],MATCH($B167,tab_MinKomp[[Stanowisko / Position ]:[Stanowisko / Position ]],0))="n/a","n/a",EW167-INDEX(tab_MinKomp[Elektryka],MATCH($B167,tab_MinKomp[[Stanowisko / Position ]:[Stanowisko / Position ]],0)))</f>
        <v>n/a</v>
      </c>
      <c r="EX168" s="194" t="str">
        <f>IF(INDEX(tab_MinKomp[Pneumatyka],MATCH($B167,tab_MinKomp[[Stanowisko / Position ]:[Stanowisko / Position ]],0))="n/a","n/a",EX167-INDEX(tab_MinKomp[Pneumatyka],MATCH($B167,tab_MinKomp[[Stanowisko / Position ]:[Stanowisko / Position ]],0)))</f>
        <v>n/a</v>
      </c>
      <c r="EY168" s="194" t="str">
        <f>IF(INDEX(tab_MinKomp[[Hydraulika ]],MATCH($B167,tab_MinKomp[[Stanowisko / Position ]:[Stanowisko / Position ]],0))="n/a","n/a",EY167-INDEX(tab_MinKomp[[Hydraulika ]],MATCH($B167,tab_MinKomp[[Stanowisko / Position ]:[Stanowisko / Position ]],0)))</f>
        <v>n/a</v>
      </c>
      <c r="EZ168" s="194" t="str">
        <f>IF(INDEX(tab_MinKomp[Podciśnienie],MATCH($B167,tab_MinKomp[[Stanowisko / Position ]:[Stanowisko / Position ]],0))="n/a","n/a",EZ167-INDEX(tab_MinKomp[Podciśnienie],MATCH($B167,tab_MinKomp[[Stanowisko / Position ]:[Stanowisko / Position ]],0)))</f>
        <v>n/a</v>
      </c>
      <c r="FA168" s="194" t="str">
        <f>IF(INDEX(tab_MinKomp[Usuwanie awarii],MATCH($B167,tab_MinKomp[[Stanowisko / Position ]:[Stanowisko / Position ]],0))="n/a","n/a",FA167-INDEX(tab_MinKomp[Usuwanie awarii],MATCH($B167,tab_MinKomp[[Stanowisko / Position ]:[Stanowisko / Position ]],0)))</f>
        <v>n/a</v>
      </c>
      <c r="FB168" s="194" t="str">
        <f>IF(INDEX(tab_MinKomp[Obsługa robotów],MATCH($B167,tab_MinKomp[[Stanowisko / Position ]:[Stanowisko / Position ]],0))="n/a","n/a",FB167-INDEX(tab_MinKomp[Obsługa robotów],MATCH($B167,tab_MinKomp[[Stanowisko / Position ]:[Stanowisko / Position ]],0)))</f>
        <v>n/a</v>
      </c>
      <c r="FC168" s="194" t="str">
        <f>IF(INDEX(tab_MinKomp[Obsługa sterowania maszyny],MATCH($B167,tab_MinKomp[[Stanowisko / Position ]:[Stanowisko / Position ]],0))="n/a","n/a",FC167-INDEX(tab_MinKomp[Obsługa sterowania maszyny],MATCH($B167,tab_MinKomp[[Stanowisko / Position ]:[Stanowisko / Position ]],0)))</f>
        <v>n/a</v>
      </c>
      <c r="FD168" s="194" t="str">
        <f>IF(INDEX(tab_MinKomp[Usuwanie przyczyn żródłowych],MATCH($B167,tab_MinKomp[[Stanowisko / Position ]:[Stanowisko / Position ]],0))="n/a","n/a",FD167-INDEX(tab_MinKomp[Usuwanie przyczyn żródłowych],MATCH($B167,tab_MinKomp[[Stanowisko / Position ]:[Stanowisko / Position ]],0)))</f>
        <v>n/a</v>
      </c>
      <c r="FE168" s="194" t="str">
        <f>IF(INDEX(tab_MinKomp[Cmms stosowanie],MATCH($B167,tab_MinKomp[[Stanowisko / Position ]:[Stanowisko / Position ]],0))="n/a","n/a",FE167-INDEX(tab_MinKomp[Cmms stosowanie],MATCH($B167,tab_MinKomp[[Stanowisko / Position ]:[Stanowisko / Position ]],0)))</f>
        <v>n/a</v>
      </c>
      <c r="FF168" s="190" t="str">
        <f>IF(INDEX(tab_MinKomp[Testy czystości / Reinheitstests],MATCH($B167,tab_MinKomp[[Stanowisko / Position ]:[Stanowisko / Position ]],0))="n/a","n/a",FF167-INDEX(tab_MinKomp[Testy czystości / Reinheitstests],MATCH($B167,tab_MinKomp[[Stanowisko / Position ]:[Stanowisko / Position ]],0)))</f>
        <v>n/a</v>
      </c>
      <c r="FG168" s="194" t="str">
        <f>IF(INDEX(tab_MinKomp[Czyszczenie form plastikowych],MATCH($B167,tab_MinKomp[[Stanowisko / Position ]:[Stanowisko / Position ]],0))="n/a","n/a",FG167-INDEX(tab_MinKomp[Czyszczenie form plastikowych],MATCH($B167,tab_MinKomp[[Stanowisko / Position ]:[Stanowisko / Position ]],0)))</f>
        <v>n/a</v>
      </c>
      <c r="FH168" s="194" t="str">
        <f>IF(INDEX(tab_MinKomp[Wymiana form plastik],MATCH($B167,tab_MinKomp[[Stanowisko / Position ]:[Stanowisko / Position ]],0))="n/a","n/a",FH167-INDEX(tab_MinKomp[Wymiana form plastik],MATCH($B167,tab_MinKomp[[Stanowisko / Position ]:[Stanowisko / Position ]],0)))</f>
        <v>n/a</v>
      </c>
      <c r="FI168" s="194" t="str">
        <f>IF(INDEX(tab_MinKomp[Wymiana form guma],MATCH($B167,tab_MinKomp[[Stanowisko / Position ]:[Stanowisko / Position ]],0))="n/a","n/a",FI167-INDEX(tab_MinKomp[Wymiana form guma],MATCH($B167,tab_MinKomp[[Stanowisko / Position ]:[Stanowisko / Position ]],0)))</f>
        <v>n/a</v>
      </c>
      <c r="FJ168" s="194" t="str">
        <f>IF(INDEX(tab_MinKomp[Konserwacja KK],MATCH($B167,tab_MinKomp[[Stanowisko / Position ]:[Stanowisko / Position ]],0))="n/a","n/a",FJ167-INDEX(tab_MinKomp[Konserwacja KK],MATCH($B167,tab_MinKomp[[Stanowisko / Position ]:[Stanowisko / Position ]],0)))</f>
        <v>n/a</v>
      </c>
      <c r="FK168" s="194" t="str">
        <f>IF(INDEX(tab_MinKomp[Konserwacja form guma],MATCH($B167,tab_MinKomp[[Stanowisko / Position ]:[Stanowisko / Position ]],0))="n/a","n/a",FK167-INDEX(tab_MinKomp[Konserwacja form guma],MATCH($B167,tab_MinKomp[[Stanowisko / Position ]:[Stanowisko / Position ]],0)))</f>
        <v>n/a</v>
      </c>
      <c r="FL168" s="194" t="str">
        <f>IF(INDEX(tab_MinKomp[Konserwacja form plastiki],MATCH($B167,tab_MinKomp[[Stanowisko / Position ]:[Stanowisko / Position ]],0))="n/a","n/a",FL167-INDEX(tab_MinKomp[Konserwacja form plastiki],MATCH($B167,tab_MinKomp[[Stanowisko / Position ]:[Stanowisko / Position ]],0)))</f>
        <v>n/a</v>
      </c>
      <c r="FM168" s="194" t="str">
        <f>IF(INDEX(tab_MinKomp[Konserwacja Gorącego Kanału],MATCH($B167,tab_MinKomp[[Stanowisko / Position ]:[Stanowisko / Position ]],0))="n/a","n/a",FM167-INDEX(tab_MinKomp[Konserwacja Gorącego Kanału],MATCH($B167,tab_MinKomp[[Stanowisko / Position ]:[Stanowisko / Position ]],0)))</f>
        <v>n/a</v>
      </c>
      <c r="FN168" s="194" t="str">
        <f>IF(INDEX(tab_MinKomp[MS Office (Excel)],MATCH($B167,tab_MinKomp[[Stanowisko / Position ]:[Stanowisko / Position ]],0))="n/a","n/a",FN167-INDEX(tab_MinKomp[MS Office (Excel)],MATCH($B167,tab_MinKomp[[Stanowisko / Position ]:[Stanowisko / Position ]],0)))</f>
        <v>n/a</v>
      </c>
      <c r="FO168" s="194" t="str">
        <f>IF(INDEX(tab_MinKomp[MS Office (Word)],MATCH($B167,tab_MinKomp[[Stanowisko / Position ]:[Stanowisko / Position ]],0))="n/a","n/a",FO167-INDEX(tab_MinKomp[MS Office (Word)],MATCH($B167,tab_MinKomp[[Stanowisko / Position ]:[Stanowisko / Position ]],0)))</f>
        <v>n/a</v>
      </c>
      <c r="FP168" s="194" t="str">
        <f>IF(INDEX(tab_MinKomp[MS Office (Power Point)],MATCH($B167,tab_MinKomp[[Stanowisko / Position ]:[Stanowisko / Position ]],0))="n/a","n/a",FP167-INDEX(tab_MinKomp[MS Office (Power Point)],MATCH($B167,tab_MinKomp[[Stanowisko / Position ]:[Stanowisko / Position ]],0)))</f>
        <v>n/a</v>
      </c>
      <c r="FQ168" s="196" t="str">
        <f>IF(INDEX(tab_MinKomp[Język angielski / Englisch],MATCH($B167,tab_MinKomp[[Stanowisko / Position ]:[Stanowisko / Position ]],0))="n/a","n/a",FQ167-INDEX(tab_MinKomp[Język angielski / Englisch],MATCH($B167,tab_MinKomp[[Stanowisko / Position ]:[Stanowisko / Position ]],0)))</f>
        <v>n/a</v>
      </c>
      <c r="FR168" s="196" t="str">
        <f>IF(INDEX(tab_MinKomp[Język niemiecki / Deutsch],MATCH($B167,tab_MinKomp[[Stanowisko / Position ]:[Stanowisko / Position ]],0))="n/a","n/a",FR167-INDEX(tab_MinKomp[Język niemiecki / Deutsch],MATCH($B167,tab_MinKomp[[Stanowisko / Position ]:[Stanowisko / Position ]],0)))</f>
        <v>n/a</v>
      </c>
      <c r="FS168" s="194">
        <f>IF(INDEX(tab_MinKomp[Zarządzanie dokumentacją procesową / Process dokumentation management],MATCH($B167,tab_MinKomp[[Stanowisko / Position ]:[Stanowisko / Position ]],0))="n/a","n/a",FS167-INDEX(tab_MinKomp[Zarządzanie dokumentacją procesową / Process dokumentation management],MATCH($B167,tab_MinKomp[[Stanowisko / Position ]:[Stanowisko / Position ]],0)))</f>
        <v>0</v>
      </c>
      <c r="FT168" s="194">
        <f>IF(INDEX(tab_MinKomp[Znajomość procesów z obszaru / Kenntiss der prozesse in dem Bereich],MATCH($B167,tab_MinKomp[[Stanowisko / Position ]:[Stanowisko / Position ]],0))="n/a","n/a",FT167-INDEX(tab_MinKomp[Znajomość procesów z obszaru / Kenntiss der prozesse in dem Bereich],MATCH($B167,tab_MinKomp[[Stanowisko / Position ]:[Stanowisko / Position ]],0)))</f>
        <v>0</v>
      </c>
      <c r="FU168" s="194">
        <f>IF(INDEX(tab_MinKomp[optymalizacja procesów / Prozessoptymalisierung],MATCH($B167,tab_MinKomp[[Stanowisko / Position ]:[Stanowisko / Position ]],0))="n/a","n/a",FU167-INDEX(tab_MinKomp[optymalizacja procesów / Prozessoptymalisierung],MATCH($B167,tab_MinKomp[[Stanowisko / Position ]:[Stanowisko / Position ]],0)))</f>
        <v>0</v>
      </c>
      <c r="FV168" s="194">
        <f>IF(INDEX(tab_MinKomp[Umiejętności szkoleniowe / Trainingsfähigkeiten],MATCH($B167,tab_MinKomp[[Stanowisko / Position ]:[Stanowisko / Position ]],0))="n/a","n/a",FV167-INDEX(tab_MinKomp[Umiejętności szkoleniowe / Trainingsfähigkeiten],MATCH($B167,tab_MinKomp[[Stanowisko / Position ]:[Stanowisko / Position ]],0)))</f>
        <v>0</v>
      </c>
      <c r="FW168" s="194">
        <f>IF(INDEX(tab_MinKomp[Analityczne myślenie, podejście / Analitysches Denken, Einstellung],MATCH($B167,tab_MinKomp[[Stanowisko / Position ]:[Stanowisko / Position ]],0))="n/a","n/a",FW167-INDEX(tab_MinKomp[Analityczne myślenie, podejście / Analitysches Denken, Einstellung],MATCH($B167,tab_MinKomp[[Stanowisko / Position ]:[Stanowisko / Position ]],0)))</f>
        <v>0</v>
      </c>
      <c r="FX168" s="194">
        <f>IF(INDEX(tab_MinKomp[Dokładność, precyzja w dzialaniu / Genauigkeit, Präzision in die Arbeit],MATCH($B167,tab_MinKomp[[Stanowisko / Position ]:[Stanowisko / Position ]],0))="n/a","n/a",FX167-INDEX(tab_MinKomp[Dokładność, precyzja w dzialaniu / Genauigkeit, Präzision in die Arbeit],MATCH($B167,tab_MinKomp[[Stanowisko / Position ]:[Stanowisko / Position ]],0)))</f>
        <v>0</v>
      </c>
      <c r="FY168" s="194">
        <f>IF(INDEX(tab_MinKomp[Dyspozycyjność / Verfügbarkeit],MATCH($B167,tab_MinKomp[[Stanowisko / Position ]:[Stanowisko / Position ]],0))="n/a","n/a",FY167-INDEX(tab_MinKomp[Dyspozycyjność / Verfügbarkeit],MATCH($B167,tab_MinKomp[[Stanowisko / Position ]:[Stanowisko / Position ]],0)))</f>
        <v>0</v>
      </c>
      <c r="FZ168" s="194">
        <f>IF(INDEX(tab_MinKomp[Zaangażowanie / 
Engagement],MATCH($B167,tab_MinKomp[[Stanowisko / Position ]:[Stanowisko / Position ]],0))="n/a","n/a",FZ167-INDEX(tab_MinKomp[Zaangażowanie / 
Engagement],MATCH($B167,tab_MinKomp[[Stanowisko / Position ]:[Stanowisko / Position ]],0)))</f>
        <v>0</v>
      </c>
      <c r="GA168" s="194" t="str">
        <f>IF(INDEX(tab_MinKomp[Konserwacja form guma],MATCH($B167,tab_MinKomp[[Stanowisko / Position ]:[Stanowisko / Position ]],0))="n/a","n/a",GA167-INDEX(tab_MinKomp[Konserwacja form guma],MATCH($B167,tab_MinKomp[[Stanowisko / Position ]:[Stanowisko / Position ]],0)))</f>
        <v>n/a</v>
      </c>
      <c r="GB168" s="194" t="str">
        <f>IF(INDEX(tab_MinKomp[Konserwacja form plastiki],MATCH($B167,tab_MinKomp[[Stanowisko / Position ]:[Stanowisko / Position ]],0))="n/a","n/a",GB167-INDEX(tab_MinKomp[Konserwacja form plastiki],MATCH($B167,tab_MinKomp[[Stanowisko / Position ]:[Stanowisko / Position ]],0)))</f>
        <v>n/a</v>
      </c>
      <c r="GC168" s="194">
        <f>IF(INDEX(tab_MinKomp[Elastyczność w działaniu],MATCH($B167,tab_MinKomp[[Stanowisko / Position ]:[Stanowisko / Position ]],0))="n/a","n/a",GC167-INDEX(tab_MinKomp[Elastyczność w działaniu],MATCH($B167,tab_MinKomp[[Stanowisko / Position ]:[Stanowisko / Position ]],0)))</f>
        <v>0</v>
      </c>
      <c r="GD168" s="194">
        <f>IF(INDEX(tab_MinKomp[Komunikatywność],MATCH($B167,tab_MinKomp[[Stanowisko / Position ]:[Stanowisko / Position ]],0))="n/a","n/a",GD167-INDEX(tab_MinKomp[Komunikatywność],MATCH($B167,tab_MinKomp[[Stanowisko / Position ]:[Stanowisko / Position ]],0)))</f>
        <v>0</v>
      </c>
      <c r="GE168" s="193" t="str">
        <f>IF(INDEX(tab_MinKomp[Motywowanie i budowanie zaangażowania zespołu],MATCH($B167,tab_MinKomp[[Stanowisko / Position ]:[Stanowisko / Position ]],0))="n/a","n/a",GE167-INDEX(tab_MinKomp[Motywowanie i budowanie zaangażowania zespołu],MATCH($B167,tab_MinKomp[[Stanowisko / Position ]:[Stanowisko / Position ]],0)))</f>
        <v>n/a</v>
      </c>
      <c r="GF168" s="186" t="s">
        <v>248</v>
      </c>
      <c r="GG168" s="186" t="s">
        <v>248</v>
      </c>
      <c r="GH168" s="186" t="s">
        <v>248</v>
      </c>
      <c r="GI168" s="186" t="s">
        <v>248</v>
      </c>
      <c r="GJ168" s="186" t="s">
        <v>248</v>
      </c>
      <c r="GK168" s="186" t="s">
        <v>248</v>
      </c>
      <c r="GL168" s="186" t="s">
        <v>248</v>
      </c>
      <c r="GM168" s="186" t="s">
        <v>248</v>
      </c>
      <c r="GN168" s="186" t="s">
        <v>248</v>
      </c>
      <c r="GO168" s="186" t="s">
        <v>248</v>
      </c>
      <c r="GP168" s="186" t="s">
        <v>248</v>
      </c>
      <c r="GQ168" s="186" t="s">
        <v>248</v>
      </c>
      <c r="GR168" s="186" t="s">
        <v>248</v>
      </c>
      <c r="GS168" s="186" t="s">
        <v>248</v>
      </c>
      <c r="GT168" s="186" t="s">
        <v>248</v>
      </c>
      <c r="GU168" s="186" t="s">
        <v>248</v>
      </c>
      <c r="GV168" s="186" t="s">
        <v>248</v>
      </c>
      <c r="GW168" s="186" t="s">
        <v>248</v>
      </c>
      <c r="GX168" s="186" t="s">
        <v>248</v>
      </c>
      <c r="GY168" s="186" t="s">
        <v>248</v>
      </c>
      <c r="GZ168" s="261" t="s">
        <v>248</v>
      </c>
      <c r="HA168" s="261" t="s">
        <v>248</v>
      </c>
      <c r="HB168" s="191">
        <f>SUM(G168:GE168)/(HB167-(SUM(G168:GE168)))</f>
        <v>0</v>
      </c>
    </row>
    <row r="169" spans="1:210" ht="24.9" customHeight="1" x14ac:dyDescent="0.3">
      <c r="A169" s="105" t="s">
        <v>319</v>
      </c>
      <c r="B169" s="105" t="s">
        <v>315</v>
      </c>
      <c r="C169" s="105" t="s">
        <v>394</v>
      </c>
      <c r="D169" s="105">
        <v>996</v>
      </c>
      <c r="E169" s="394" t="s">
        <v>466</v>
      </c>
      <c r="F169" s="185" t="s">
        <v>374</v>
      </c>
      <c r="G169" s="186">
        <v>2</v>
      </c>
      <c r="H169" s="186">
        <v>1</v>
      </c>
      <c r="I169" s="186">
        <v>2</v>
      </c>
      <c r="J169" s="186">
        <v>1</v>
      </c>
      <c r="K169" s="186">
        <v>1</v>
      </c>
      <c r="L169" s="186" t="s">
        <v>248</v>
      </c>
      <c r="M169" s="186" t="s">
        <v>248</v>
      </c>
      <c r="N169" s="186" t="s">
        <v>248</v>
      </c>
      <c r="O169" s="186">
        <v>1</v>
      </c>
      <c r="P169" s="186">
        <v>1</v>
      </c>
      <c r="Q169" s="186" t="s">
        <v>248</v>
      </c>
      <c r="R169" s="186" t="s">
        <v>248</v>
      </c>
      <c r="S169" s="186" t="s">
        <v>248</v>
      </c>
      <c r="T169" s="186" t="s">
        <v>248</v>
      </c>
      <c r="U169" s="186" t="s">
        <v>248</v>
      </c>
      <c r="V169" s="186" t="s">
        <v>248</v>
      </c>
      <c r="W169" s="186" t="s">
        <v>248</v>
      </c>
      <c r="X169" s="186" t="s">
        <v>248</v>
      </c>
      <c r="Y169" s="186" t="s">
        <v>248</v>
      </c>
      <c r="Z169" s="186" t="s">
        <v>248</v>
      </c>
      <c r="AA169" s="186" t="s">
        <v>248</v>
      </c>
      <c r="AB169" s="186" t="s">
        <v>248</v>
      </c>
      <c r="AC169" s="186" t="s">
        <v>248</v>
      </c>
      <c r="AD169" s="186" t="s">
        <v>248</v>
      </c>
      <c r="AE169" s="186" t="s">
        <v>248</v>
      </c>
      <c r="AF169" s="186" t="s">
        <v>248</v>
      </c>
      <c r="AG169" s="186" t="s">
        <v>248</v>
      </c>
      <c r="AH169" s="186" t="s">
        <v>248</v>
      </c>
      <c r="AI169" s="186" t="s">
        <v>248</v>
      </c>
      <c r="AJ169" s="186" t="s">
        <v>248</v>
      </c>
      <c r="AK169" s="186" t="s">
        <v>248</v>
      </c>
      <c r="AL169" s="186">
        <v>1</v>
      </c>
      <c r="AM169" s="186" t="s">
        <v>248</v>
      </c>
      <c r="AN169" s="186" t="s">
        <v>248</v>
      </c>
      <c r="AO169" s="186">
        <v>1</v>
      </c>
      <c r="AP169" s="186" t="s">
        <v>248</v>
      </c>
      <c r="AQ169" s="186">
        <v>1</v>
      </c>
      <c r="AR169" s="186" t="s">
        <v>248</v>
      </c>
      <c r="AS169" s="186" t="s">
        <v>248</v>
      </c>
      <c r="AT169" s="186" t="s">
        <v>248</v>
      </c>
      <c r="AU169" s="186" t="s">
        <v>248</v>
      </c>
      <c r="AV169" s="186">
        <v>2</v>
      </c>
      <c r="AW169" s="186">
        <v>1</v>
      </c>
      <c r="AX169" s="186" t="s">
        <v>248</v>
      </c>
      <c r="AY169" s="186" t="s">
        <v>248</v>
      </c>
      <c r="AZ169" s="186" t="s">
        <v>248</v>
      </c>
      <c r="BA169" s="186" t="s">
        <v>248</v>
      </c>
      <c r="BB169" s="186" t="s">
        <v>248</v>
      </c>
      <c r="BC169" s="186" t="s">
        <v>248</v>
      </c>
      <c r="BD169" s="186" t="s">
        <v>248</v>
      </c>
      <c r="BE169" s="186" t="s">
        <v>248</v>
      </c>
      <c r="BF169" s="186" t="s">
        <v>248</v>
      </c>
      <c r="BG169" s="186" t="s">
        <v>248</v>
      </c>
      <c r="BH169" s="186" t="s">
        <v>248</v>
      </c>
      <c r="BI169" s="186" t="s">
        <v>248</v>
      </c>
      <c r="BJ169" s="186" t="s">
        <v>248</v>
      </c>
      <c r="BK169" s="186" t="s">
        <v>248</v>
      </c>
      <c r="BL169" s="186" t="s">
        <v>248</v>
      </c>
      <c r="BM169" s="186" t="s">
        <v>248</v>
      </c>
      <c r="BN169" s="186" t="s">
        <v>248</v>
      </c>
      <c r="BO169" s="186" t="s">
        <v>248</v>
      </c>
      <c r="BP169" s="186">
        <v>2</v>
      </c>
      <c r="BQ169" s="186" t="s">
        <v>248</v>
      </c>
      <c r="BR169" s="186">
        <v>1</v>
      </c>
      <c r="BS169" s="186" t="s">
        <v>248</v>
      </c>
      <c r="BT169" s="186" t="s">
        <v>248</v>
      </c>
      <c r="BU169" s="186" t="s">
        <v>248</v>
      </c>
      <c r="BV169" s="186" t="s">
        <v>248</v>
      </c>
      <c r="BW169" s="186" t="s">
        <v>248</v>
      </c>
      <c r="BX169" s="186" t="s">
        <v>248</v>
      </c>
      <c r="BY169" s="186" t="s">
        <v>248</v>
      </c>
      <c r="BZ169" s="186" t="s">
        <v>248</v>
      </c>
      <c r="CA169" s="186">
        <v>1</v>
      </c>
      <c r="CB169" s="186" t="s">
        <v>248</v>
      </c>
      <c r="CC169" s="186">
        <v>2</v>
      </c>
      <c r="CD169" s="186">
        <v>2</v>
      </c>
      <c r="CE169" s="186" t="s">
        <v>248</v>
      </c>
      <c r="CF169" s="186" t="s">
        <v>248</v>
      </c>
      <c r="CG169" s="186">
        <v>1</v>
      </c>
      <c r="CH169" s="186" t="s">
        <v>248</v>
      </c>
      <c r="CI169" s="186" t="s">
        <v>248</v>
      </c>
      <c r="CJ169" s="186" t="s">
        <v>248</v>
      </c>
      <c r="CK169" s="186" t="s">
        <v>248</v>
      </c>
      <c r="CL169" s="186" t="s">
        <v>248</v>
      </c>
      <c r="CM169" s="186" t="s">
        <v>248</v>
      </c>
      <c r="CN169" s="186" t="s">
        <v>248</v>
      </c>
      <c r="CO169" s="186" t="s">
        <v>248</v>
      </c>
      <c r="CP169" s="186" t="s">
        <v>248</v>
      </c>
      <c r="CQ169" s="186" t="s">
        <v>248</v>
      </c>
      <c r="CR169" s="186" t="s">
        <v>248</v>
      </c>
      <c r="CS169" s="186" t="s">
        <v>248</v>
      </c>
      <c r="CT169" s="186" t="s">
        <v>248</v>
      </c>
      <c r="CU169" s="186" t="s">
        <v>248</v>
      </c>
      <c r="CV169" s="186" t="s">
        <v>248</v>
      </c>
      <c r="CW169" s="186">
        <v>2</v>
      </c>
      <c r="CX169" s="186" t="s">
        <v>248</v>
      </c>
      <c r="CY169" s="186" t="s">
        <v>248</v>
      </c>
      <c r="CZ169" s="186" t="s">
        <v>248</v>
      </c>
      <c r="DA169" s="186" t="s">
        <v>248</v>
      </c>
      <c r="DB169" s="186" t="s">
        <v>248</v>
      </c>
      <c r="DC169" s="186" t="s">
        <v>248</v>
      </c>
      <c r="DD169" s="186" t="s">
        <v>248</v>
      </c>
      <c r="DE169" s="186" t="s">
        <v>248</v>
      </c>
      <c r="DF169" s="186">
        <v>1</v>
      </c>
      <c r="DG169" s="186" t="s">
        <v>248</v>
      </c>
      <c r="DH169" s="186" t="s">
        <v>248</v>
      </c>
      <c r="DI169" s="186" t="s">
        <v>248</v>
      </c>
      <c r="DJ169" s="186" t="s">
        <v>248</v>
      </c>
      <c r="DK169" s="186" t="s">
        <v>248</v>
      </c>
      <c r="DL169" s="186" t="s">
        <v>248</v>
      </c>
      <c r="DM169" s="186" t="s">
        <v>248</v>
      </c>
      <c r="DN169" s="186" t="s">
        <v>248</v>
      </c>
      <c r="DO169" s="186" t="s">
        <v>248</v>
      </c>
      <c r="DP169" s="186" t="s">
        <v>248</v>
      </c>
      <c r="DQ169" s="186" t="s">
        <v>248</v>
      </c>
      <c r="DR169" s="186" t="s">
        <v>248</v>
      </c>
      <c r="DS169" s="186" t="s">
        <v>248</v>
      </c>
      <c r="DT169" s="186" t="s">
        <v>248</v>
      </c>
      <c r="DU169" s="186" t="s">
        <v>248</v>
      </c>
      <c r="DV169" s="186" t="s">
        <v>248</v>
      </c>
      <c r="DW169" s="186" t="s">
        <v>248</v>
      </c>
      <c r="DX169" s="186" t="s">
        <v>248</v>
      </c>
      <c r="DY169" s="186" t="s">
        <v>248</v>
      </c>
      <c r="DZ169" s="186" t="s">
        <v>248</v>
      </c>
      <c r="EA169" s="186" t="s">
        <v>248</v>
      </c>
      <c r="EB169" s="186" t="s">
        <v>248</v>
      </c>
      <c r="EC169" s="186" t="s">
        <v>248</v>
      </c>
      <c r="ED169" s="186" t="s">
        <v>248</v>
      </c>
      <c r="EE169" s="186" t="s">
        <v>248</v>
      </c>
      <c r="EF169" s="186" t="s">
        <v>248</v>
      </c>
      <c r="EG169" s="186" t="s">
        <v>248</v>
      </c>
      <c r="EH169" s="186" t="s">
        <v>248</v>
      </c>
      <c r="EI169" s="186" t="s">
        <v>248</v>
      </c>
      <c r="EJ169" s="186" t="s">
        <v>248</v>
      </c>
      <c r="EK169" s="186" t="s">
        <v>248</v>
      </c>
      <c r="EL169" s="184" t="s">
        <v>248</v>
      </c>
      <c r="EM169" s="184" t="s">
        <v>248</v>
      </c>
      <c r="EN169" s="184" t="s">
        <v>248</v>
      </c>
      <c r="EO169" s="186" t="s">
        <v>248</v>
      </c>
      <c r="EP169" s="186" t="s">
        <v>248</v>
      </c>
      <c r="EQ169" s="186" t="s">
        <v>248</v>
      </c>
      <c r="ER169" s="186" t="s">
        <v>248</v>
      </c>
      <c r="ES169" s="186" t="s">
        <v>248</v>
      </c>
      <c r="ET169" s="186" t="s">
        <v>248</v>
      </c>
      <c r="EU169" s="186" t="s">
        <v>248</v>
      </c>
      <c r="EV169" s="186" t="s">
        <v>248</v>
      </c>
      <c r="EW169" s="186" t="s">
        <v>248</v>
      </c>
      <c r="EX169" s="186" t="s">
        <v>248</v>
      </c>
      <c r="EY169" s="186" t="s">
        <v>248</v>
      </c>
      <c r="EZ169" s="186" t="s">
        <v>248</v>
      </c>
      <c r="FA169" s="186" t="s">
        <v>248</v>
      </c>
      <c r="FB169" s="186" t="s">
        <v>248</v>
      </c>
      <c r="FC169" s="186" t="s">
        <v>248</v>
      </c>
      <c r="FD169" s="186" t="s">
        <v>248</v>
      </c>
      <c r="FE169" s="186" t="s">
        <v>248</v>
      </c>
      <c r="FF169" s="186" t="s">
        <v>248</v>
      </c>
      <c r="FG169" s="186" t="s">
        <v>248</v>
      </c>
      <c r="FH169" s="186" t="s">
        <v>248</v>
      </c>
      <c r="FI169" s="186" t="s">
        <v>248</v>
      </c>
      <c r="FJ169" s="186" t="s">
        <v>248</v>
      </c>
      <c r="FK169" s="186" t="s">
        <v>248</v>
      </c>
      <c r="FL169" s="186" t="s">
        <v>248</v>
      </c>
      <c r="FM169" s="186" t="s">
        <v>248</v>
      </c>
      <c r="FN169" s="186" t="s">
        <v>248</v>
      </c>
      <c r="FO169" s="186" t="s">
        <v>248</v>
      </c>
      <c r="FP169" s="186" t="s">
        <v>248</v>
      </c>
      <c r="FQ169" s="187" t="s">
        <v>248</v>
      </c>
      <c r="FR169" s="187" t="s">
        <v>248</v>
      </c>
      <c r="FS169" s="186">
        <v>2</v>
      </c>
      <c r="FT169" s="186">
        <v>2</v>
      </c>
      <c r="FU169" s="186">
        <v>1</v>
      </c>
      <c r="FV169" s="186">
        <v>1</v>
      </c>
      <c r="FW169" s="186">
        <v>1</v>
      </c>
      <c r="FX169" s="186">
        <v>2</v>
      </c>
      <c r="FY169" s="186">
        <v>2</v>
      </c>
      <c r="FZ169" s="186">
        <v>2</v>
      </c>
      <c r="GA169" s="186" t="s">
        <v>248</v>
      </c>
      <c r="GB169" s="186" t="s">
        <v>248</v>
      </c>
      <c r="GC169" s="186">
        <v>2</v>
      </c>
      <c r="GD169" s="186">
        <v>1</v>
      </c>
      <c r="GE169" s="186" t="s">
        <v>248</v>
      </c>
      <c r="GF169" s="186" t="s">
        <v>248</v>
      </c>
      <c r="GG169" s="186" t="s">
        <v>248</v>
      </c>
      <c r="GH169" s="186" t="s">
        <v>248</v>
      </c>
      <c r="GI169" s="186" t="s">
        <v>248</v>
      </c>
      <c r="GJ169" s="186" t="s">
        <v>248</v>
      </c>
      <c r="GK169" s="186" t="s">
        <v>248</v>
      </c>
      <c r="GL169" s="186" t="s">
        <v>248</v>
      </c>
      <c r="GM169" s="186" t="s">
        <v>248</v>
      </c>
      <c r="GN169" s="186" t="s">
        <v>248</v>
      </c>
      <c r="GO169" s="186" t="s">
        <v>248</v>
      </c>
      <c r="GP169" s="186" t="s">
        <v>248</v>
      </c>
      <c r="GQ169" s="186" t="s">
        <v>248</v>
      </c>
      <c r="GR169" s="186" t="s">
        <v>248</v>
      </c>
      <c r="GS169" s="186" t="s">
        <v>248</v>
      </c>
      <c r="GT169" s="186" t="s">
        <v>248</v>
      </c>
      <c r="GU169" s="186" t="s">
        <v>248</v>
      </c>
      <c r="GV169" s="186" t="s">
        <v>248</v>
      </c>
      <c r="GW169" s="186" t="s">
        <v>248</v>
      </c>
      <c r="GX169" s="186" t="s">
        <v>248</v>
      </c>
      <c r="GY169" s="186" t="s">
        <v>248</v>
      </c>
      <c r="GZ169" s="261" t="s">
        <v>248</v>
      </c>
      <c r="HA169" s="261" t="s">
        <v>248</v>
      </c>
      <c r="HB169" s="188">
        <f>SUM(G169:GE169)</f>
        <v>43</v>
      </c>
    </row>
    <row r="170" spans="1:210" ht="24.9" customHeight="1" thickBot="1" x14ac:dyDescent="0.35">
      <c r="A170" s="108" t="str">
        <f>A169</f>
        <v>Prod.-Q-3</v>
      </c>
      <c r="B170" s="108" t="str">
        <f>B169</f>
        <v>Pracownik Produkcji</v>
      </c>
      <c r="C170" s="108" t="str">
        <f>C169</f>
        <v>PB</v>
      </c>
      <c r="D170" s="108">
        <f>D169</f>
        <v>996</v>
      </c>
      <c r="E170" s="395"/>
      <c r="F170" s="189" t="s">
        <v>375</v>
      </c>
      <c r="G170" s="192">
        <f>IF(INDEX(tab_MinKomp[Przepisy BHP / BHP Vorschriften],MATCH($B169,tab_MinKomp[[Stanowisko / Position ]:[Stanowisko / Position ]],0))="n/a","n/a",G169-INDEX(tab_MinKomp[Przepisy BHP / BHP Vorschriften],MATCH($B169,tab_MinKomp[[Stanowisko / Position ]:[Stanowisko / Position ]],0)))</f>
        <v>0</v>
      </c>
      <c r="H170" s="193">
        <f>IF(INDEX(tab_MinKomp[Przepisy PPOŻ / Brandschutzbestimmungen],MATCH($B169,tab_MinKomp[[Stanowisko / Position ]:[Stanowisko / Position ]],0))="n/a","n/a",H169-INDEX(tab_MinKomp[Przepisy PPOŻ / Brandschutzbestimmungen],MATCH($B169,tab_MinKomp[[Stanowisko / Position ]:[Stanowisko / Position ]],0)))</f>
        <v>0</v>
      </c>
      <c r="I170" s="193">
        <f>IF(INDEX(tab_MinKomp[Ryzyko zawodowe na stanowiskach pracyv/ Berufliche Risiken an Arbeitsstellen],MATCH($B169,tab_MinKomp[[Stanowisko / Position ]:[Stanowisko / Position ]],0))="n/a","n/a",I169-INDEX(tab_MinKomp[Ryzyko zawodowe na stanowiskach pracyv/ Berufliche Risiken an Arbeitsstellen],MATCH($B169,tab_MinKomp[[Stanowisko / Position ]:[Stanowisko / Position ]],0)))</f>
        <v>0</v>
      </c>
      <c r="J170" s="193">
        <f>IF(INDEX(tab_MinKomp[Gospodarka substancjami niebezpiecznymi / Gefahrstoffmanagement],MATCH($B169,tab_MinKomp[[Stanowisko / Position ]:[Stanowisko / Position ]],0))="n/a","n/a",J169-INDEX(tab_MinKomp[Gospodarka substancjami niebezpiecznymi / Gefahrstoffmanagement],MATCH($B169,tab_MinKomp[[Stanowisko / Position ]:[Stanowisko / Position ]],0)))</f>
        <v>0</v>
      </c>
      <c r="K170" s="193">
        <f>IF(INDEX(tab_MinKomp[Gospodarka odpadami / Abfallwirtschaft],MATCH($B169,tab_MinKomp[[Stanowisko / Position ]:[Stanowisko / Position ]],0))="n/a","n/a",K169-INDEX(tab_MinKomp[Gospodarka odpadami / Abfallwirtschaft],MATCH($B169,tab_MinKomp[[Stanowisko / Position ]:[Stanowisko / Position ]],0)))</f>
        <v>0</v>
      </c>
      <c r="L170" s="194" t="str">
        <f>IF(INDEX(tab_MinKomp[Przepisy kodeksu pracy / Bestimmungen des Arbeitsgesetzes],MATCH($B169,tab_MinKomp[[Stanowisko / Position ]:[Stanowisko / Position ]],0))="n/a","n/a",L169-INDEX(tab_MinKomp[Przepisy kodeksu pracy / Bestimmungen des Arbeitsgesetzes],MATCH($B169,tab_MinKomp[[Stanowisko / Position ]:[Stanowisko / Position ]],0)))</f>
        <v>n/a</v>
      </c>
      <c r="M170" s="195" t="str">
        <f>IF(INDEX(tab_MinKomp[Przepisy o ub.społ. ZUS  / Sozialversicherungsvorschriften],MATCH($B169,tab_MinKomp[[Stanowisko / Position ]:[Stanowisko / Position ]],0))="n/a","n/a",M169-INDEX(tab_MinKomp[Przepisy o ub.społ. ZUS  / Sozialversicherungsvorschriften],MATCH($B169,tab_MinKomp[[Stanowisko / Position ]:[Stanowisko / Position ]],0)))</f>
        <v>n/a</v>
      </c>
      <c r="N170" s="194" t="str">
        <f>IF(INDEX(tab_MinKomp[PRZEPISY O PDOF /persönlich Einkommensteuergesetz ],MATCH($B169,tab_MinKomp[[Stanowisko / Position ]:[Stanowisko / Position ]],0))="n/a","n/a",N169-INDEX(tab_MinKomp[PRZEPISY O PDOF /persönlich Einkommensteuergesetz ],MATCH($B169,tab_MinKomp[[Stanowisko / Position ]:[Stanowisko / Position ]],0)))</f>
        <v>n/a</v>
      </c>
      <c r="O170" s="194">
        <f>IF(INDEX(tab_MinKomp[Regulamin pracy / Arbeitsordnung],MATCH($B169,tab_MinKomp[[Stanowisko / Position ]:[Stanowisko / Position ]],0))="n/a","n/a",O169-INDEX(tab_MinKomp[Regulamin pracy / Arbeitsordnung],MATCH($B169,tab_MinKomp[[Stanowisko / Position ]:[Stanowisko / Position ]],0)))</f>
        <v>0</v>
      </c>
      <c r="P170" s="194">
        <f>IF(INDEX(tab_MinKomp[Regulamin wynagradzania / Vergütungsordnung],MATCH($B169,tab_MinKomp[[Stanowisko / Position ]:[Stanowisko / Position ]],0))="n/a","n/a",P169-INDEX(tab_MinKomp[Regulamin wynagradzania / Vergütungsordnung],MATCH($B169,tab_MinKomp[[Stanowisko / Position ]:[Stanowisko / Position ]],0)))</f>
        <v>0</v>
      </c>
      <c r="Q170" s="194" t="str">
        <f>IF(INDEX(tab_MinKomp[System R2PŁATNIK PRO: Płace / Lohnabrechnung],MATCH($B169,tab_MinKomp[[Stanowisko / Position ]:[Stanowisko / Position ]],0))="n/a","n/a",Q169-INDEX(tab_MinKomp[System R2PŁATNIK PRO: Płace / Lohnabrechnung],MATCH($B169,tab_MinKomp[[Stanowisko / Position ]:[Stanowisko / Position ]],0)))</f>
        <v>n/a</v>
      </c>
      <c r="R170" s="194" t="str">
        <f>IF(INDEX(tab_MinKomp[SystemR2PŁATNIK PRO: KADRY / Personaldaten],MATCH($B169,tab_MinKomp[[Stanowisko / Position ]:[Stanowisko / Position ]],0))="n/a","n/a",R169-INDEX(tab_MinKomp[SystemR2PŁATNIK PRO: KADRY / Personaldaten],MATCH($B169,tab_MinKomp[[Stanowisko / Position ]:[Stanowisko / Position ]],0)))</f>
        <v>n/a</v>
      </c>
      <c r="S170" s="194" t="str">
        <f>IF(INDEX(tab_MinKomp[SYSTEM R2PŁATNIK PRO: zarządzanie pracownikami / Arbeitsverwaltung],MATCH($B169,tab_MinKomp[[Stanowisko / Position ]:[Stanowisko / Position ]],0))="n/a","n/a",S169-INDEX(tab_MinKomp[SYSTEM R2PŁATNIK PRO: zarządzanie pracownikami / Arbeitsverwaltung],MATCH($B169,tab_MinKomp[[Stanowisko / Position ]:[Stanowisko / Position ]],0)))</f>
        <v>n/a</v>
      </c>
      <c r="T170" s="194" t="str">
        <f>IF(INDEX(tab_MinKomp[Doradztwo, wsparcie personalne / Personalberatung und Unterstützung],MATCH($B169,tab_MinKomp[[Stanowisko / Position ]:[Stanowisko / Position ]],0))="n/a","n/a",T169-INDEX(tab_MinKomp[Doradztwo, wsparcie personalne / Personalberatung und Unterstützung],MATCH($B169,tab_MinKomp[[Stanowisko / Position ]:[Stanowisko / Position ]],0)))</f>
        <v>n/a</v>
      </c>
      <c r="U170" s="194" t="str">
        <f>IF(INDEX(tab_MinKomp[Przepisy o podatku VAT / MwSt.- Gesetz],MATCH($B169,tab_MinKomp[[Stanowisko / Position ]:[Stanowisko / Position ]],0))="n/a","n/a",U169-INDEX(tab_MinKomp[Przepisy o podatku VAT / MwSt.- Gesetz],MATCH($B169,tab_MinKomp[[Stanowisko / Position ]:[Stanowisko / Position ]],0)))</f>
        <v>n/a</v>
      </c>
      <c r="V170" s="194" t="str">
        <f>IF(INDEX(tab_MinKomp[PrzepisyPDOP / geschäftlich Einkommensteuergesetz],MATCH($B169,tab_MinKomp[[Stanowisko / Position ]:[Stanowisko / Position ]],0))="n/a","n/a",V169-INDEX(tab_MinKomp[PrzepisyPDOP / geschäftlich Einkommensteuergesetz],MATCH($B169,tab_MinKomp[[Stanowisko / Position ]:[Stanowisko / Position ]],0)))</f>
        <v>n/a</v>
      </c>
      <c r="W170" s="194" t="str">
        <f>IF(INDEX(tab_MinKomp[System BAAN / FINANSE (FIBU)],MATCH($B169,tab_MinKomp[[Stanowisko / Position ]:[Stanowisko / Position ]],0))="n/a","n/a",W169-INDEX(tab_MinKomp[System BAAN / FINANSE (FIBU)],MATCH($B169,tab_MinKomp[[Stanowisko / Position ]:[Stanowisko / Position ]],0)))</f>
        <v>n/a</v>
      </c>
      <c r="X170" s="194" t="str">
        <f>IF(INDEX(tab_MinKomp[Systemy pomocnicze / Hilfssysteme(STOCKPROGRAM, KALK2000 etc.)],MATCH($B169,tab_MinKomp[[Stanowisko / Position ]:[Stanowisko / Position ]],0))="n/a","n/a",X169-INDEX(tab_MinKomp[Systemy pomocnicze / Hilfssysteme(STOCKPROGRAM, KALK2000 etc.)],MATCH($B169,tab_MinKomp[[Stanowisko / Position ]:[Stanowisko / Position ]],0)))</f>
        <v>n/a</v>
      </c>
      <c r="Y170" s="194" t="str">
        <f>IF(INDEX(tab_MinKomp[Polityka rachunkowości / Buchführungspolitik],MATCH($B169,tab_MinKomp[[Stanowisko / Position ]:[Stanowisko / Position ]],0))="n/a","n/a",Y169-INDEX(tab_MinKomp[Polityka rachunkowości / Buchführungspolitik],MATCH($B169,tab_MinKomp[[Stanowisko / Position ]:[Stanowisko / Position ]],0)))</f>
        <v>n/a</v>
      </c>
      <c r="Z170" s="194" t="str">
        <f>IF(INDEX(tab_MinKomp[Ustawa o rachunkowości / Rechnungslegungsgesetz],MATCH($B169,tab_MinKomp[[Stanowisko / Position ]:[Stanowisko / Position ]],0))="n/a","n/a",Z169-INDEX(tab_MinKomp[Ustawa o rachunkowości / Rechnungslegungsgesetz],MATCH($B169,tab_MinKomp[[Stanowisko / Position ]:[Stanowisko / Position ]],0)))</f>
        <v>n/a</v>
      </c>
      <c r="AA170" s="194" t="str">
        <f>IF(INDEX(tab_MinKomp[WORKFLOW - TS-100],MATCH($B169,tab_MinKomp[[Stanowisko / Position ]:[Stanowisko / Position ]],0))="n/a","n/a",AA169-INDEX(tab_MinKomp[WORKFLOW - TS-100],MATCH($B169,tab_MinKomp[[Stanowisko / Position ]:[Stanowisko / Position ]],0)))</f>
        <v>n/a</v>
      </c>
      <c r="AB170" s="194" t="str">
        <f>IF(INDEX(tab_MinKomp[WORKFLOW - SFMS],MATCH($B169,tab_MinKomp[[Stanowisko / Position ]:[Stanowisko / Position ]],0))="n/a","n/a",AB169-INDEX(tab_MinKomp[WORKFLOW - SFMS],MATCH($B169,tab_MinKomp[[Stanowisko / Position ]:[Stanowisko / Position ]],0)))</f>
        <v>n/a</v>
      </c>
      <c r="AC170" s="194" t="str">
        <f>IF(INDEX(tab_MinKomp[System ISO 9001:2015],MATCH($B169,tab_MinKomp[[Stanowisko / Position ]:[Stanowisko / Position ]],0))="n/a","n/a",AC169-INDEX(tab_MinKomp[System ISO 9001:2015],MATCH($B169,tab_MinKomp[[Stanowisko / Position ]:[Stanowisko / Position ]],0)))</f>
        <v>n/a</v>
      </c>
      <c r="AD170" s="194" t="str">
        <f>IF(INDEX(tab_MinKomp[System ISO 9001:2015],MATCH($B169,tab_MinKomp[[Stanowisko / Position ]:[Stanowisko / Position ]],0))="n/a","n/a",AD169-INDEX(tab_MinKomp[System ISO 9001:2015],MATCH($B169,tab_MinKomp[[Stanowisko / Position ]:[Stanowisko / Position ]],0)))</f>
        <v>n/a</v>
      </c>
      <c r="AE170" s="194" t="str">
        <f>IF(INDEX(tab_MinKomp[System ISO 9001:2015],MATCH($B169,tab_MinKomp[[Stanowisko / Position ]:[Stanowisko / Position ]],0))="n/a","n/a",AE169-INDEX(tab_MinKomp[System ISO 9001:2015],MATCH($B169,tab_MinKomp[[Stanowisko / Position ]:[Stanowisko / Position ]],0)))</f>
        <v>n/a</v>
      </c>
      <c r="AF170" s="194" t="str">
        <f>IF(INDEX(tab_MinKomp[System ISO 9001:2015],MATCH($B169,tab_MinKomp[[Stanowisko / Position ]:[Stanowisko / Position ]],0))="n/a","n/a",AF169-INDEX(tab_MinKomp[System ISO 9001:2015],MATCH($B169,tab_MinKomp[[Stanowisko / Position ]:[Stanowisko / Position ]],0)))</f>
        <v>n/a</v>
      </c>
      <c r="AG170" s="194" t="str">
        <f>IF(INDEX(tab_MinKomp[Wymagania VDA 6.3 Process / Forderungen],MATCH($B169,tab_MinKomp[[Stanowisko / Position ]:[Stanowisko / Position ]],0))="n/a","n/a",AG169-INDEX(tab_MinKomp[Wymagania VDA 6.3 Process / Forderungen],MATCH($B169,tab_MinKomp[[Stanowisko / Position ]:[Stanowisko / Position ]],0)))</f>
        <v>n/a</v>
      </c>
      <c r="AH170" s="194" t="str">
        <f>IF(INDEX(tab_MinKomp[Wymagania VDA 6.5 Product / Forderungen],MATCH($B169,tab_MinKomp[[Stanowisko / Position ]:[Stanowisko / Position ]],0))="n/a","n/a",AH169-INDEX(tab_MinKomp[Wymagania VDA 6.5 Product / Forderungen],MATCH($B169,tab_MinKomp[[Stanowisko / Position ]:[Stanowisko / Position ]],0)))</f>
        <v>n/a</v>
      </c>
      <c r="AI170" s="194" t="str">
        <f>IF(INDEX(tab_MinKomp[System ISO 9001:2015],MATCH($B169,tab_MinKomp[[Stanowisko / Position ]:[Stanowisko / Position ]],0))="n/a","n/a",AI169-INDEX(tab_MinKomp[System ISO 9001:2015],MATCH($B169,tab_MinKomp[[Stanowisko / Position ]:[Stanowisko / Position ]],0)))</f>
        <v>n/a</v>
      </c>
      <c r="AJ170" s="194" t="str">
        <f>IF(INDEX(tab_MinKomp[Auditor systemu ISO 17021:2018],MATCH($B169,tab_MinKomp[[Stanowisko / Position ]:[Stanowisko / Position ]],0))="n/a","n/a",AJ169-INDEX(tab_MinKomp[Auditor systemu ISO 17021:2018],MATCH($B169,tab_MinKomp[[Stanowisko / Position ]:[Stanowisko / Position ]],0)))</f>
        <v>n/a</v>
      </c>
      <c r="AK170" s="194" t="str">
        <f>IF(INDEX(tab_MinKomp[Pełnomocnik systemu / Systemvertreter],MATCH($B169,tab_MinKomp[[Stanowisko / Position ]:[Stanowisko / Position ]],0))="n/a","n/a",AK169-INDEX(tab_MinKomp[Pełnomocnik systemu / Systemvertreter],MATCH($B169,tab_MinKomp[[Stanowisko / Position ]:[Stanowisko / Position ]],0)))</f>
        <v>n/a</v>
      </c>
      <c r="AL170" s="194">
        <f>IF(INDEX(tab_MinKomp[Polityka Etyczna - Compliance],MATCH($B169,tab_MinKomp[[Stanowisko / Position ]:[Stanowisko / Position ]],0))="n/a","n/a",AL169-INDEX(tab_MinKomp[Polityka Etyczna - Compliance],MATCH($B169,tab_MinKomp[[Stanowisko / Position ]:[Stanowisko / Position ]],0)))</f>
        <v>0</v>
      </c>
      <c r="AM170" s="194" t="str">
        <f>IF(INDEX(tab_MinKomp[WDRAŻANIE NOWYCH PROJEKTÓW/ PROCEDURA CTM],MATCH($B169,tab_MinKomp[[Stanowisko / Position ]:[Stanowisko / Position ]],0))="n/a","n/a",AM169-INDEX(tab_MinKomp[WDRAŻANIE NOWYCH PROJEKTÓW/ PROCEDURA CTM],MATCH($B169,tab_MinKomp[[Stanowisko / Position ]:[Stanowisko / Position ]],0)))</f>
        <v>n/a</v>
      </c>
      <c r="AN170" s="194" t="str">
        <f>IF(INDEX(tab_MinKomp[KAMIENIE MILOWE MSL/PIFF],MATCH($B169,tab_MinKomp[[Stanowisko / Position ]:[Stanowisko / Position ]],0))="n/a","n/a",AN169-INDEX(tab_MinKomp[KAMIENIE MILOWE MSL/PIFF],MATCH($B169,tab_MinKomp[[Stanowisko / Position ]:[Stanowisko / Position ]],0)))</f>
        <v>n/a</v>
      </c>
      <c r="AO170" s="194">
        <f>IF(INDEX(tab_MinKomp[CP],MATCH($B169,tab_MinKomp[[Stanowisko / Position ]:[Stanowisko / Position ]],0))="n/a","n/a",AO169-INDEX(tab_MinKomp[CP],MATCH($B169,tab_MinKomp[[Stanowisko / Position ]:[Stanowisko / Position ]],0)))</f>
        <v>0</v>
      </c>
      <c r="AP170" s="194" t="str">
        <f>IF(INDEX(tab_MinKomp[FMEA],MATCH($B169,tab_MinKomp[[Stanowisko / Position ]:[Stanowisko / Position ]],0))="n/a","n/a",AP169-INDEX(tab_MinKomp[FMEA],MATCH($B169,tab_MinKomp[[Stanowisko / Position ]:[Stanowisko / Position ]],0)))</f>
        <v>n/a</v>
      </c>
      <c r="AQ170" s="194">
        <f>IF(INDEX(tab_MinKomp[FLOW CHART],MATCH($B169,tab_MinKomp[[Stanowisko / Position ]:[Stanowisko / Position ]],0))="n/a","n/a",AQ169-INDEX(tab_MinKomp[FLOW CHART],MATCH($B169,tab_MinKomp[[Stanowisko / Position ]:[Stanowisko / Position ]],0)))</f>
        <v>0</v>
      </c>
      <c r="AR170" s="194" t="str">
        <f>IF(INDEX(tab_MinKomp[APQP],MATCH($B169,tab_MinKomp[[Stanowisko / Position ]:[Stanowisko / Position ]],0))="n/a","n/a",AR169-INDEX(tab_MinKomp[APQP],MATCH($B169,tab_MinKomp[[Stanowisko / Position ]:[Stanowisko / Position ]],0)))</f>
        <v>n/a</v>
      </c>
      <c r="AS170" s="194" t="str">
        <f>IF(INDEX(tab_MinKomp[MSA],MATCH($B169,tab_MinKomp[[Stanowisko / Position ]:[Stanowisko / Position ]],0))="n/a","n/a",AS169-INDEX(tab_MinKomp[MSA],MATCH($B169,tab_MinKomp[[Stanowisko / Position ]:[Stanowisko / Position ]],0)))</f>
        <v>n/a</v>
      </c>
      <c r="AT170" s="194" t="str">
        <f>IF(INDEX(tab_MinKomp[SPC],MATCH($B169,tab_MinKomp[[Stanowisko / Position ]:[Stanowisko / Position ]],0))="n/a","n/a",AT169-INDEX(tab_MinKomp[SPC],MATCH($B169,tab_MinKomp[[Stanowisko / Position ]:[Stanowisko / Position ]],0)))</f>
        <v>n/a</v>
      </c>
      <c r="AU170" s="194" t="str">
        <f>IF(INDEX(tab_MinKomp[CSR (SPECYFICZNE WYMAGANIA KLIENTA)],MATCH($B169,tab_MinKomp[[Stanowisko / Position ]:[Stanowisko / Position ]],0))="n/a","n/a",AU169-INDEX(tab_MinKomp[CSR (SPECYFICZNE WYMAGANIA KLIENTA)],MATCH($B169,tab_MinKomp[[Stanowisko / Position ]:[Stanowisko / Position ]],0)))</f>
        <v>n/a</v>
      </c>
      <c r="AV170" s="194">
        <f>IF(INDEX(tab_MinKomp[5S],MATCH($B169,tab_MinKomp[[Stanowisko / Position ]:[Stanowisko / Position ]],0))="n/a","n/a",AV169-INDEX(tab_MinKomp[5S],MATCH($B169,tab_MinKomp[[Stanowisko / Position ]:[Stanowisko / Position ]],0)))</f>
        <v>0</v>
      </c>
      <c r="AW170" s="194">
        <f>IF(INDEX(tab_MinKomp[LEAN MANAGEMENT],MATCH($B169,tab_MinKomp[[Stanowisko / Position ]:[Stanowisko / Position ]],0))="n/a","n/a",AW169-INDEX(tab_MinKomp[LEAN MANAGEMENT],MATCH($B169,tab_MinKomp[[Stanowisko / Position ]:[Stanowisko / Position ]],0)))</f>
        <v>0</v>
      </c>
      <c r="AX170" s="194" t="str">
        <f>IF(INDEX(tab_MinKomp[5R],MATCH($B169,tab_MinKomp[[Stanowisko / Position ]:[Stanowisko / Position ]],0))="n/a","n/a",AX169-INDEX(tab_MinKomp[5R],MATCH($B169,tab_MinKomp[[Stanowisko / Position ]:[Stanowisko / Position ]],0)))</f>
        <v>n/a</v>
      </c>
      <c r="AY170" s="194" t="str">
        <f>IF(INDEX(tab_MinKomp[Six Sigma],MATCH($B169,tab_MinKomp[[Stanowisko / Position ]:[Stanowisko / Position ]],0))="n/a","n/a",AY169-INDEX(tab_MinKomp[Six Sigma],MATCH($B169,tab_MinKomp[[Stanowisko / Position ]:[Stanowisko / Position ]],0)))</f>
        <v>n/a</v>
      </c>
      <c r="AZ170" s="194" t="str">
        <f>IF(INDEX(tab_MinKomp[System BAAN / Distribution &amp; Supply Chain],MATCH($B169,tab_MinKomp[[Stanowisko / Position ]:[Stanowisko / Position ]],0))="n/a","n/a",AZ169-INDEX(tab_MinKomp[System BAAN / Distribution &amp; Supply Chain],MATCH($B169,tab_MinKomp[[Stanowisko / Position ]:[Stanowisko / Position ]],0)))</f>
        <v>n/a</v>
      </c>
      <c r="BA170" s="194" t="str">
        <f>IF(INDEX(tab_MinKomp[Gospodarka magazynowa / Lagerverwaltung],MATCH($B169,tab_MinKomp[[Stanowisko / Position ]:[Stanowisko / Position ]],0))="n/a","n/a",BA169-INDEX(tab_MinKomp[Gospodarka magazynowa / Lagerverwaltung],MATCH($B169,tab_MinKomp[[Stanowisko / Position ]:[Stanowisko / Position ]],0)))</f>
        <v>n/a</v>
      </c>
      <c r="BB170" s="194" t="str">
        <f>IF(INDEX(tab_MinKomp[Inwentaryzacja - organizacja i przebieg / Inventurprozess],MATCH($B169,tab_MinKomp[[Stanowisko / Position ]:[Stanowisko / Position ]],0))="n/a","n/a",BB169-INDEX(tab_MinKomp[Inwentaryzacja - organizacja i przebieg / Inventurprozess],MATCH($B169,tab_MinKomp[[Stanowisko / Position ]:[Stanowisko / Position ]],0)))</f>
        <v>n/a</v>
      </c>
      <c r="BC170" s="194" t="str">
        <f>IF(INDEX(tab_MinKomp[Organizacja dostaw / Versorgungsorganisation],MATCH($B169,tab_MinKomp[[Stanowisko / Position ]:[Stanowisko / Position ]],0))="n/a","n/a",BC169-INDEX(tab_MinKomp[Organizacja dostaw / Versorgungsorganisation],MATCH($B169,tab_MinKomp[[Stanowisko / Position ]:[Stanowisko / Position ]],0)))</f>
        <v>n/a</v>
      </c>
      <c r="BD170" s="194" t="str">
        <f>IF(INDEX(tab_MinKomp[Organizacja wysyłek / Organisation von Lieferungen],MATCH($B169,tab_MinKomp[[Stanowisko / Position ]:[Stanowisko / Position ]],0))="n/a","n/a",BD169-INDEX(tab_MinKomp[Organizacja wysyłek / Organisation von Lieferungen],MATCH($B169,tab_MinKomp[[Stanowisko / Position ]:[Stanowisko / Position ]],0)))</f>
        <v>n/a</v>
      </c>
      <c r="BE170" s="194" t="str">
        <f>IF(INDEX(tab_MinKomp[Analiza magazynowa - Program Polen.mdb / Inventuranalyse],MATCH($B169,tab_MinKomp[[Stanowisko / Position ]:[Stanowisko / Position ]],0))="n/a","n/a",BE169-INDEX(tab_MinKomp[Analiza magazynowa - Program Polen.mdb / Inventuranalyse],MATCH($B169,tab_MinKomp[[Stanowisko / Position ]:[Stanowisko / Position ]],0)))</f>
        <v>n/a</v>
      </c>
      <c r="BF170" s="190" t="str">
        <f>IF(INDEX(tab_MinKomp[MMOG (Materials Management Operations Guidelines)],MATCH($B169,tab_MinKomp[[Stanowisko / Position ]:[Stanowisko / Position ]],0))="n/a","n/a",BF169-INDEX(tab_MinKomp[MMOG (Materials Management Operations Guidelines)],MATCH($B169,tab_MinKomp[[Stanowisko / Position ]:[Stanowisko / Position ]],0)))</f>
        <v>n/a</v>
      </c>
      <c r="BG170" s="190" t="str">
        <f>IF(INDEX(tab_MinKomp[GPP],MATCH($B169,tab_MinKomp[[Stanowisko / Position ]:[Stanowisko / Position ]],0))="n/a","n/a",BG169-INDEX(tab_MinKomp[GPP],MATCH($B169,tab_MinKomp[[Stanowisko / Position ]:[Stanowisko / Position ]],0)))</f>
        <v>n/a</v>
      </c>
      <c r="BH170" s="190" t="str">
        <f>IF(INDEX(tab_MinKomp[AIAG (Automotive Industry Action Group)],MATCH($B169,tab_MinKomp[[Stanowisko / Position ]:[Stanowisko / Position ]],0))="n/a","n/a",BH169-INDEX(tab_MinKomp[AIAG (Automotive Industry Action Group)],MATCH($B169,tab_MinKomp[[Stanowisko / Position ]:[Stanowisko / Position ]],0)))</f>
        <v>n/a</v>
      </c>
      <c r="BI170" s="190" t="str">
        <f>IF(INDEX(tab_MinKomp[Super-G disputes],MATCH($B169,tab_MinKomp[[Stanowisko / Position ]:[Stanowisko / Position ]],0))="n/a","n/a",BI169-INDEX(tab_MinKomp[Super-G disputes],MATCH($B169,tab_MinKomp[[Stanowisko / Position ]:[Stanowisko / Position ]],0)))</f>
        <v>n/a</v>
      </c>
      <c r="BJ170" s="190" t="str">
        <f>IF(INDEX(tab_MinKomp[CMMS3/eDDL (Direct Data Link)],MATCH($B169,tab_MinKomp[[Stanowisko / Position ]:[Stanowisko / Position ]],0))="n/a","n/a",BJ169-INDEX(tab_MinKomp[CMMS3/eDDL (Direct Data Link)],MATCH($B169,tab_MinKomp[[Stanowisko / Position ]:[Stanowisko / Position ]],0)))</f>
        <v>n/a</v>
      </c>
      <c r="BK170" s="190" t="str">
        <f>IF(INDEX(tab_MinKomp[MP&amp;L (Material Planning and Logistics)],MATCH($B169,tab_MinKomp[[Stanowisko / Position ]:[Stanowisko / Position ]],0))="n/a","n/a",BK169-INDEX(tab_MinKomp[MP&amp;L (Material Planning and Logistics)],MATCH($B169,tab_MinKomp[[Stanowisko / Position ]:[Stanowisko / Position ]],0)))</f>
        <v>n/a</v>
      </c>
      <c r="BL170" s="190" t="str">
        <f>IF(INDEX(tab_MinKomp[Supplier delivery rating],MATCH($B169,tab_MinKomp[[Stanowisko / Position ]:[Stanowisko / Position ]],0))="n/a","n/a",BL169-INDEX(tab_MinKomp[Supplier delivery rating],MATCH($B169,tab_MinKomp[[Stanowisko / Position ]:[Stanowisko / Position ]],0)))</f>
        <v>n/a</v>
      </c>
      <c r="BM170" s="194" t="str">
        <f>IF(INDEX(tab_MinKomp[Obsługa maszyn KVT / KVT Maschinenbedienung],MATCH($B169,tab_MinKomp[[Stanowisko / Position ]:[Stanowisko / Position ]],0))="n/a","n/a",BM169-INDEX(tab_MinKomp[Obsługa maszyn KVT / KVT Maschinenbedienung],MATCH($B169,tab_MinKomp[[Stanowisko / Position ]:[Stanowisko / Position ]],0)))</f>
        <v>n/a</v>
      </c>
      <c r="BN170" s="194" t="str">
        <f>IF(INDEX(tab_MinKomp[Obsługa maszyn KVT / KVT Maschinenbedienung],MATCH($B169,tab_MinKomp[[Stanowisko / Position ]:[Stanowisko / Position ]],0))="n/a","n/a",BN169-INDEX(tab_MinKomp[Obsługa maszyn KVT / KVT Maschinenbedienung],MATCH($B169,tab_MinKomp[[Stanowisko / Position ]:[Stanowisko / Position ]],0)))</f>
        <v>n/a</v>
      </c>
      <c r="BO170" s="194" t="str">
        <f>IF(INDEX(tab_MinKomp[Obsługa maszyn KVT / KVT Maschinenbedienung],MATCH($B169,tab_MinKomp[[Stanowisko / Position ]:[Stanowisko / Position ]],0))="n/a","n/a",BO169-INDEX(tab_MinKomp[Obsługa maszyn KVT / KVT Maschinenbedienung],MATCH($B169,tab_MinKomp[[Stanowisko / Position ]:[Stanowisko / Position ]],0)))</f>
        <v>n/a</v>
      </c>
      <c r="BP170" s="194">
        <f>IF(INDEX(tab_MinKomp[Obsługa maszyn Novapax / Novapax Maschinenbedienung],MATCH($B169,tab_MinKomp[[Stanowisko / Position ]:[Stanowisko / Position ]],0))="n/a","n/a",BP169-INDEX(tab_MinKomp[Obsługa maszyn Novapax / Novapax Maschinenbedienung],MATCH($B169,tab_MinKomp[[Stanowisko / Position ]:[Stanowisko / Position ]],0)))</f>
        <v>0</v>
      </c>
      <c r="BQ170" s="194" t="str">
        <f>IF(INDEX(tab_MinKomp[Obsługa maszyn Piovan / Piovan Maschinenbedienung],MATCH($B169,tab_MinKomp[[Stanowisko / Position ]:[Stanowisko / Position ]],0))="n/a","n/a",BQ169-INDEX(tab_MinKomp[Obsługa maszyn Piovan / Piovan Maschinenbedienung],MATCH($B169,tab_MinKomp[[Stanowisko / Position ]:[Stanowisko / Position ]],0)))</f>
        <v>n/a</v>
      </c>
      <c r="BR170" s="194">
        <f>IF(INDEX(tab_MinKomp[Eliminacja awarii / Beseitigung von Ausfällen],MATCH($B169,tab_MinKomp[[Stanowisko / Position ]:[Stanowisko / Position ]],0))="n/a","n/a",BR169-INDEX(tab_MinKomp[Eliminacja awarii / Beseitigung von Ausfällen],MATCH($B169,tab_MinKomp[[Stanowisko / Position ]:[Stanowisko / Position ]],0)))</f>
        <v>0</v>
      </c>
      <c r="BS170" s="194" t="str">
        <f>IF(INDEX(tab_MinKomp[Obsługa maszyn Piovan / Piovan Maschinenbedienung],MATCH($B169,tab_MinKomp[[Stanowisko / Position ]:[Stanowisko / Position ]],0))="n/a","n/a",BS169-INDEX(tab_MinKomp[Obsługa maszyn Piovan / Piovan Maschinenbedienung],MATCH($B169,tab_MinKomp[[Stanowisko / Position ]:[Stanowisko / Position ]],0)))</f>
        <v>n/a</v>
      </c>
      <c r="BT170" s="194" t="str">
        <f>IF(INDEX(tab_MinKomp[Obsługa maszyn Piovan / Piovan Maschinenbedienung],MATCH($B169,tab_MinKomp[[Stanowisko / Position ]:[Stanowisko / Position ]],0))="n/a","n/a",BT169-INDEX(tab_MinKomp[Obsługa maszyn Piovan / Piovan Maschinenbedienung],MATCH($B169,tab_MinKomp[[Stanowisko / Position ]:[Stanowisko / Position ]],0)))</f>
        <v>n/a</v>
      </c>
      <c r="BU170" s="194" t="str">
        <f>IF(INDEX(tab_MinKomp[Obsługa maszyn Piovan / Piovan Maschinenbedienung],MATCH($B169,tab_MinKomp[[Stanowisko / Position ]:[Stanowisko / Position ]],0))="n/a","n/a",BU169-INDEX(tab_MinKomp[Obsługa maszyn Piovan / Piovan Maschinenbedienung],MATCH($B169,tab_MinKomp[[Stanowisko / Position ]:[Stanowisko / Position ]],0)))</f>
        <v>n/a</v>
      </c>
      <c r="BV170" s="194" t="str">
        <f>IF(INDEX(tab_MinKomp[Obsługa maszyn Piovan / Piovan Maschinenbedienung],MATCH($B169,tab_MinKomp[[Stanowisko / Position ]:[Stanowisko / Position ]],0))="n/a","n/a",BV169-INDEX(tab_MinKomp[Obsługa maszyn Piovan / Piovan Maschinenbedienung],MATCH($B169,tab_MinKomp[[Stanowisko / Position ]:[Stanowisko / Position ]],0)))</f>
        <v>n/a</v>
      </c>
      <c r="BW170" s="194" t="str">
        <f>IF(INDEX(tab_MinKomp[Obsługa maszyn Piovan / Piovan Maschinenbedienung],MATCH($B169,tab_MinKomp[[Stanowisko / Position ]:[Stanowisko / Position ]],0))="n/a","n/a",BW169-INDEX(tab_MinKomp[Obsługa maszyn Piovan / Piovan Maschinenbedienung],MATCH($B169,tab_MinKomp[[Stanowisko / Position ]:[Stanowisko / Position ]],0)))</f>
        <v>n/a</v>
      </c>
      <c r="BX170" s="194" t="str">
        <f>IF(INDEX(tab_MinKomp[Obsługa maszyn Piovan / Piovan Maschinenbedienung],MATCH($B169,tab_MinKomp[[Stanowisko / Position ]:[Stanowisko / Position ]],0))="n/a","n/a",BX169-INDEX(tab_MinKomp[Obsługa maszyn Piovan / Piovan Maschinenbedienung],MATCH($B169,tab_MinKomp[[Stanowisko / Position ]:[Stanowisko / Position ]],0)))</f>
        <v>n/a</v>
      </c>
      <c r="BY170" s="194" t="str">
        <f>IF(INDEX(tab_MinKomp[Obsługa maszyn Engel / Engel Maschinenbedienung],MATCH($B169,tab_MinKomp[[Stanowisko / Position ]:[Stanowisko / Position ]],0))="n/a","n/a",BY169-INDEX(tab_MinKomp[Obsługa maszyn Engel / Engel Maschinenbedienung],MATCH($B169,tab_MinKomp[[Stanowisko / Position ]:[Stanowisko / Position ]],0)))</f>
        <v>n/a</v>
      </c>
      <c r="BZ170" s="194" t="str">
        <f>IF(INDEX(tab_MinKomp[Obsługa maszyn Engel / Engel Maschinenbedienung],MATCH($B169,tab_MinKomp[[Stanowisko / Position ]:[Stanowisko / Position ]],0))="n/a","n/a",BZ169-INDEX(tab_MinKomp[Obsługa maszyn Engel / Engel Maschinenbedienung],MATCH($B169,tab_MinKomp[[Stanowisko / Position ]:[Stanowisko / Position ]],0)))</f>
        <v>n/a</v>
      </c>
      <c r="CA170" s="194">
        <f>IF(INDEX(tab_MinKomp[Eliminacja awarii / Beseitigung von Ausfällen],MATCH($B169,tab_MinKomp[[Stanowisko / Position ]:[Stanowisko / Position ]],0))="n/a","n/a",CA169-INDEX(tab_MinKomp[Eliminacja awarii / Beseitigung von Ausfällen],MATCH($B169,tab_MinKomp[[Stanowisko / Position ]:[Stanowisko / Position ]],0)))</f>
        <v>0</v>
      </c>
      <c r="CB170" s="194" t="str">
        <f>IF(INDEX(tab_MinKomp[Obsługa maszyn ASL / ASL Maschinenbedienung],MATCH($B169,tab_MinKomp[[Stanowisko / Position ]:[Stanowisko / Position ]],0))="n/a","n/a",CB169-INDEX(tab_MinKomp[Obsługa maszyn ASL / ASL Maschinenbedienung],MATCH($B169,tab_MinKomp[[Stanowisko / Position ]:[Stanowisko / Position ]],0)))</f>
        <v>n/a</v>
      </c>
      <c r="CC170" s="194">
        <f>IF(INDEX(tab_MinKomp[Obsługa maszyn Novapax / Novapax Maschinenbedienung],MATCH($B169,tab_MinKomp[[Stanowisko / Position ]:[Stanowisko / Position ]],0))="n/a","n/a",CC169-INDEX(tab_MinKomp[Obsługa maszyn Novapax / Novapax Maschinenbedienung],MATCH($B169,tab_MinKomp[[Stanowisko / Position ]:[Stanowisko / Position ]],0)))</f>
        <v>0</v>
      </c>
      <c r="CD170" s="194">
        <f>IF(INDEX(tab_MinKomp[Obsługa maszyn Novapax / Novapax Maschinenbedienung],MATCH($B169,tab_MinKomp[[Stanowisko / Position ]:[Stanowisko / Position ]],0))="n/a","n/a",CD169-INDEX(tab_MinKomp[Obsługa maszyn Novapax / Novapax Maschinenbedienung],MATCH($B169,tab_MinKomp[[Stanowisko / Position ]:[Stanowisko / Position ]],0)))</f>
        <v>0</v>
      </c>
      <c r="CE170" s="194" t="str">
        <f>IF(INDEX(tab_MinKomp[Obsługa maszyn Piovan / Piovan Maschinenbedienung],MATCH($B169,tab_MinKomp[[Stanowisko / Position ]:[Stanowisko / Position ]],0))="n/a","n/a",CE169-INDEX(tab_MinKomp[Obsługa maszyn Piovan / Piovan Maschinenbedienung],MATCH($B169,tab_MinKomp[[Stanowisko / Position ]:[Stanowisko / Position ]],0)))</f>
        <v>n/a</v>
      </c>
      <c r="CF170" s="194" t="str">
        <f>IF(INDEX(tab_MinKomp[Obsługa maszyn Piovan / Piovan Maschinenbedienung],MATCH($B169,tab_MinKomp[[Stanowisko / Position ]:[Stanowisko / Position ]],0))="n/a","n/a",CF169-INDEX(tab_MinKomp[Obsługa maszyn Piovan / Piovan Maschinenbedienung],MATCH($B169,tab_MinKomp[[Stanowisko / Position ]:[Stanowisko / Position ]],0)))</f>
        <v>n/a</v>
      </c>
      <c r="CG170" s="194">
        <f>IF(INDEX(tab_MinKomp[Eliminacja awarii / Beseitigung von Ausfällen],MATCH($B169,tab_MinKomp[[Stanowisko / Position ]:[Stanowisko / Position ]],0))="n/a","n/a",CG169-INDEX(tab_MinKomp[Eliminacja awarii / Beseitigung von Ausfällen],MATCH($B169,tab_MinKomp[[Stanowisko / Position ]:[Stanowisko / Position ]],0)))</f>
        <v>0</v>
      </c>
      <c r="CH170" s="194" t="str">
        <f>IF(INDEX(tab_MinKomp[Wymagania VDA 6.5 Product / Forderungen],MATCH($B169,tab_MinKomp[[Stanowisko / Position ]:[Stanowisko / Position ]],0))="n/a","n/a",CH169-INDEX(tab_MinKomp[Wymagania VDA 6.5 Product / Forderungen],MATCH($B169,tab_MinKomp[[Stanowisko / Position ]:[Stanowisko / Position ]],0)))</f>
        <v>n/a</v>
      </c>
      <c r="CI170" s="194" t="str">
        <f>IF(INDEX(tab_MinKomp[Wymagania VDA 6.5 Product / Forderungen],MATCH($B169,tab_MinKomp[[Stanowisko / Position ]:[Stanowisko / Position ]],0))="n/a","n/a",CI169-INDEX(tab_MinKomp[Wymagania VDA 6.5 Product / Forderungen],MATCH($B169,tab_MinKomp[[Stanowisko / Position ]:[Stanowisko / Position ]],0)))</f>
        <v>n/a</v>
      </c>
      <c r="CJ170" s="194" t="str">
        <f>IF(INDEX(tab_MinKomp[Wymagania VDA 6.5 Product / Forderungen],MATCH($B169,tab_MinKomp[[Stanowisko / Position ]:[Stanowisko / Position ]],0))="n/a","n/a",CJ169-INDEX(tab_MinKomp[Wymagania VDA 6.5 Product / Forderungen],MATCH($B169,tab_MinKomp[[Stanowisko / Position ]:[Stanowisko / Position ]],0)))</f>
        <v>n/a</v>
      </c>
      <c r="CK170" s="194" t="str">
        <f>IF(INDEX(tab_MinKomp[Wymagania VDA 6.5 Product / Forderungen],MATCH($B169,tab_MinKomp[[Stanowisko / Position ]:[Stanowisko / Position ]],0))="n/a","n/a",CK169-INDEX(tab_MinKomp[Wymagania VDA 6.5 Product / Forderungen],MATCH($B169,tab_MinKomp[[Stanowisko / Position ]:[Stanowisko / Position ]],0)))</f>
        <v>n/a</v>
      </c>
      <c r="CL170" s="194" t="str">
        <f>IF(INDEX(tab_MinKomp[Wymagania VDA 6.5 Product / Forderungen],MATCH($B169,tab_MinKomp[[Stanowisko / Position ]:[Stanowisko / Position ]],0))="n/a","n/a",CL169-INDEX(tab_MinKomp[Wymagania VDA 6.5 Product / Forderungen],MATCH($B169,tab_MinKomp[[Stanowisko / Position ]:[Stanowisko / Position ]],0)))</f>
        <v>n/a</v>
      </c>
      <c r="CM170" s="194" t="str">
        <f>IF(INDEX(tab_MinKomp[Informatyka ogólna (techniczne i systemowe) / Allgemeine IT (Technik und System)],MATCH($B169,tab_MinKomp[[Stanowisko / Position ]:[Stanowisko / Position ]],0))="n/a","n/a",CM169-INDEX(tab_MinKomp[Informatyka ogólna (techniczne i systemowe) / Allgemeine IT (Technik und System)],MATCH($B169,tab_MinKomp[[Stanowisko / Position ]:[Stanowisko / Position ]],0)))</f>
        <v>n/a</v>
      </c>
      <c r="CN170" s="194" t="str">
        <f>IF(INDEX(tab_MinKomp[Sieci komputerowe / Computernetzwerke],MATCH($B169,tab_MinKomp[[Stanowisko / Position ]:[Stanowisko / Position ]],0))="n/a","n/a",CN169-INDEX(tab_MinKomp[Sieci komputerowe / Computernetzwerke],MATCH($B169,tab_MinKomp[[Stanowisko / Position ]:[Stanowisko / Position ]],0)))</f>
        <v>n/a</v>
      </c>
      <c r="CO170" s="194" t="str">
        <f>IF(INDEX(tab_MinKomp[Hardware (komputery PC, drukarki biurowe i etykietowe, telefonia stacjonarna i mobilna) (PC, Drucker, Telefpne, Handys)],MATCH($B169,tab_MinKomp[[Stanowisko / Position ]:[Stanowisko / Position ]],0))="n/a","n/a",CO169-INDEX(tab_MinKomp[Hardware (komputery PC, drukarki biurowe i etykietowe, telefonia stacjonarna i mobilna) (PC, Drucker, Telefpne, Handys)],MATCH($B169,tab_MinKomp[[Stanowisko / Position ]:[Stanowisko / Position ]],0)))</f>
        <v>n/a</v>
      </c>
      <c r="CP170" s="194" t="str">
        <f>IF(INDEX(tab_MinKomp[Software &amp; Systems (MS Office, MS Remote Desktop)],MATCH($B169,tab_MinKomp[[Stanowisko / Position ]:[Stanowisko / Position ]],0))="n/a","n/a",CP169-INDEX(tab_MinKomp[Software &amp; Systems (MS Office, MS Remote Desktop)],MATCH($B169,tab_MinKomp[[Stanowisko / Position ]:[Stanowisko / Position ]],0)))</f>
        <v>n/a</v>
      </c>
      <c r="CQ170" s="194" t="str">
        <f>IF(INDEX(tab_MinKomp[Programowanie obiektowe (PHP) / Objektprogrammierung],MATCH($B169,tab_MinKomp[[Stanowisko / Position ]:[Stanowisko / Position ]],0))="n/a","n/a",CQ169-INDEX(tab_MinKomp[Programowanie obiektowe (PHP) / Objektprogrammierung],MATCH($B169,tab_MinKomp[[Stanowisko / Position ]:[Stanowisko / Position ]],0)))</f>
        <v>n/a</v>
      </c>
      <c r="CR170" s="194" t="str">
        <f>IF(INDEX(tab_MinKomp[Scrum],MATCH($B169,tab_MinKomp[[Stanowisko / Position ]:[Stanowisko / Position ]],0))="n/a","n/a",CR169-INDEX(tab_MinKomp[Scrum],MATCH($B169,tab_MinKomp[[Stanowisko / Position ]:[Stanowisko / Position ]],0)))</f>
        <v>n/a</v>
      </c>
      <c r="CS170" s="194" t="str">
        <f>IF(INDEX(tab_MinKomp[SQL (MySQL)],MATCH($B169,tab_MinKomp[[Stanowisko / Position ]:[Stanowisko / Position ]],0))="n/a","n/a",CS169-INDEX(tab_MinKomp[SQL (MySQL)],MATCH($B169,tab_MinKomp[[Stanowisko / Position ]:[Stanowisko / Position ]],0)))</f>
        <v>n/a</v>
      </c>
      <c r="CT170" s="194" t="str">
        <f>IF(INDEX(tab_MinKomp[Javascript],MATCH($B169,tab_MinKomp[[Stanowisko / Position ]:[Stanowisko / Position ]],0))="n/a","n/a",CT169-INDEX(tab_MinKomp[Javascript],MATCH($B169,tab_MinKomp[[Stanowisko / Position ]:[Stanowisko / Position ]],0)))</f>
        <v>n/a</v>
      </c>
      <c r="CU170" s="194" t="str">
        <f>IF(INDEX(tab_MinKomp[Joomla],MATCH($B169,tab_MinKomp[[Stanowisko / Position ]:[Stanowisko / Position ]],0))="n/a","n/a",CU169-INDEX(tab_MinKomp[Joomla],MATCH($B169,tab_MinKomp[[Stanowisko / Position ]:[Stanowisko / Position ]],0)))</f>
        <v>n/a</v>
      </c>
      <c r="CV170" s="194" t="str">
        <f>IF(INDEX(tab_MinKomp[Bash],MATCH($B169,tab_MinKomp[[Stanowisko / Position ]:[Stanowisko / Position ]],0))="n/a","n/a",CV169-INDEX(tab_MinKomp[Bash],MATCH($B169,tab_MinKomp[[Stanowisko / Position ]:[Stanowisko / Position ]],0)))</f>
        <v>n/a</v>
      </c>
      <c r="CW170" s="194">
        <f>IF(INDEX(tab_MinKomp[Systemy MES (HYDRA / SFMS)],MATCH($B169,tab_MinKomp[[Stanowisko / Position ]:[Stanowisko / Position ]],0))="n/a","n/a",CW169-INDEX(tab_MinKomp[Systemy MES (HYDRA / SFMS)],MATCH($B169,tab_MinKomp[[Stanowisko / Position ]:[Stanowisko / Position ]],0)))</f>
        <v>0</v>
      </c>
      <c r="CX170" s="194" t="str">
        <f>IF(INDEX(tab_MinKomp[HTML / CSS],MATCH($B169,tab_MinKomp[[Stanowisko / Position ]:[Stanowisko / Position ]],0))="n/a","n/a",CX169-INDEX(tab_MinKomp[HTML / CSS],MATCH($B169,tab_MinKomp[[Stanowisko / Position ]:[Stanowisko / Position ]],0)))</f>
        <v>n/a</v>
      </c>
      <c r="CY170" s="194" t="str">
        <f>IF(INDEX(tab_MinKomp[SYSTEM PR],MATCH($B169,tab_MinKomp[[Stanowisko / Position ]:[Stanowisko / Position ]],0))="n/a","n/a",CY169-INDEX(tab_MinKomp[SYSTEM PR],MATCH($B169,tab_MinKomp[[Stanowisko / Position ]:[Stanowisko / Position ]],0)))</f>
        <v>n/a</v>
      </c>
      <c r="CZ170" s="194" t="str">
        <f>IF(INDEX(tab_MinKomp[System Einkauf XP / EBA],MATCH($B169,tab_MinKomp[[Stanowisko / Position ]:[Stanowisko / Position ]],0))="n/a","n/a",CZ169-INDEX(tab_MinKomp[System Einkauf XP / EBA],MATCH($B169,tab_MinKomp[[Stanowisko / Position ]:[Stanowisko / Position ]],0)))</f>
        <v>n/a</v>
      </c>
      <c r="DA170" s="194" t="str">
        <f>IF(INDEX(tab_MinKomp[Techniki negocjacyjne / Verhandlungstechniken],MATCH($B169,tab_MinKomp[[Stanowisko / Position ]:[Stanowisko / Position ]],0))="n/a","n/a",DA169-INDEX(tab_MinKomp[Techniki negocjacyjne / Verhandlungstechniken],MATCH($B169,tab_MinKomp[[Stanowisko / Position ]:[Stanowisko / Position ]],0)))</f>
        <v>n/a</v>
      </c>
      <c r="DB170" s="194" t="str">
        <f>IF(INDEX(tab_MinKomp[Znajomość rynku branżowego / Kenntnis des Industrie Marktes],MATCH($B169,tab_MinKomp[[Stanowisko / Position ]:[Stanowisko / Position ]],0))="n/a","n/a",DB169-INDEX(tab_MinKomp[Znajomość rynku branżowego / Kenntnis des Industrie Marktes],MATCH($B169,tab_MinKomp[[Stanowisko / Position ]:[Stanowisko / Position ]],0)))</f>
        <v>n/a</v>
      </c>
      <c r="DC170" s="194" t="str">
        <f>IF(INDEX(tab_MinKomp[SUPPLIER MANAGEMENT],MATCH($B169,tab_MinKomp[[Stanowisko / Position ]:[Stanowisko / Position ]],0))="n/a","n/a",DC169-INDEX(tab_MinKomp[SUPPLIER MANAGEMENT],MATCH($B169,tab_MinKomp[[Stanowisko / Position ]:[Stanowisko / Position ]],0)))</f>
        <v>n/a</v>
      </c>
      <c r="DD170" s="194" t="str">
        <f>IF(INDEX(tab_MinKomp[SUPPLIER MANAGEMENT],MATCH($B169,tab_MinKomp[[Stanowisko / Position ]:[Stanowisko / Position ]],0))="n/a","n/a",DD169-INDEX(tab_MinKomp[SUPPLIER MANAGEMENT],MATCH($B169,tab_MinKomp[[Stanowisko / Position ]:[Stanowisko / Position ]],0)))</f>
        <v>n/a</v>
      </c>
      <c r="DE170" s="194" t="str">
        <f>IF(INDEX(tab_MinKomp[SUPPLIER MANAGEMENT],MATCH($B169,tab_MinKomp[[Stanowisko / Position ]:[Stanowisko / Position ]],0))="n/a","n/a",DE169-INDEX(tab_MinKomp[SUPPLIER MANAGEMENT],MATCH($B169,tab_MinKomp[[Stanowisko / Position ]:[Stanowisko / Position ]],0)))</f>
        <v>n/a</v>
      </c>
      <c r="DF170" s="194">
        <f>IF(INDEX(tab_MinKomp[LEAN MANAGEMENT],MATCH($B169,tab_MinKomp[[Stanowisko / Position ]:[Stanowisko / Position ]],0))="n/a","n/a",DF169-INDEX(tab_MinKomp[LEAN MANAGEMENT],MATCH($B169,tab_MinKomp[[Stanowisko / Position ]:[Stanowisko / Position ]],0)))</f>
        <v>0</v>
      </c>
      <c r="DG170" s="194" t="str">
        <f>IF(INDEX(tab_MinKomp[PPAP/PSW],MATCH($B169,tab_MinKomp[[Stanowisko / Position ]:[Stanowisko / Position ]],0))="n/a","n/a",DG169-INDEX(tab_MinKomp[PPAP/PSW],MATCH($B169,tab_MinKomp[[Stanowisko / Position ]:[Stanowisko / Position ]],0)))</f>
        <v>n/a</v>
      </c>
      <c r="DH170" s="194" t="str">
        <f>IF(INDEX(tab_MinKomp[SUPPLIER MANAGEMENT],MATCH($B169,tab_MinKomp[[Stanowisko / Position ]:[Stanowisko / Position ]],0))="n/a","n/a",DH169-INDEX(tab_MinKomp[SUPPLIER MANAGEMENT],MATCH($B169,tab_MinKomp[[Stanowisko / Position ]:[Stanowisko / Position ]],0)))</f>
        <v>n/a</v>
      </c>
      <c r="DI170" s="194" t="str">
        <f>IF(INDEX(tab_MinKomp[OBSŁUGA PORTALI KLIENTA / Kundenportale],MATCH($B169,tab_MinKomp[[Stanowisko / Position ]:[Stanowisko / Position ]],0))="n/a","n/a",DI169-INDEX(tab_MinKomp[OBSŁUGA PORTALI KLIENTA / Kundenportale],MATCH($B169,tab_MinKomp[[Stanowisko / Position ]:[Stanowisko / Position ]],0)))</f>
        <v>n/a</v>
      </c>
      <c r="DJ170" s="194" t="str">
        <f>IF(INDEX(tab_MinKomp[Obsługa systemu BABTECQ / BABTECQ System],MATCH($B169,tab_MinKomp[[Stanowisko / Position ]:[Stanowisko / Position ]],0))="n/a","n/a",DJ169-INDEX(tab_MinKomp[Obsługa systemu BABTECQ / BABTECQ System],MATCH($B169,tab_MinKomp[[Stanowisko / Position ]:[Stanowisko / Position ]],0)))</f>
        <v>n/a</v>
      </c>
      <c r="DK170" s="194" t="str">
        <f>IF(INDEX(tab_MinKomp[Rysunek techniczny / technische Zeichnung],MATCH($B169,tab_MinKomp[[Stanowisko / Position ]:[Stanowisko / Position ]],0))="n/a","n/a",DK169-INDEX(tab_MinKomp[Rysunek techniczny / technische Zeichnung],MATCH($B169,tab_MinKomp[[Stanowisko / Position ]:[Stanowisko / Position ]],0)))</f>
        <v>n/a</v>
      </c>
      <c r="DL170" s="194" t="str">
        <f>IF(INDEX(tab_MinKomp[Kalibracja / Kalibrierung],MATCH($B169,tab_MinKomp[[Stanowisko / Position ]:[Stanowisko / Position ]],0))="n/a","n/a",DL169-INDEX(tab_MinKomp[Kalibracja / Kalibrierung],MATCH($B169,tab_MinKomp[[Stanowisko / Position ]:[Stanowisko / Position ]],0)))</f>
        <v>n/a</v>
      </c>
      <c r="DM170" s="194" t="str">
        <f>IF(INDEX(tab_MinKomp[Rekwalifikacja / Requalifizierung],MATCH($B169,tab_MinKomp[[Stanowisko / Position ]:[Stanowisko / Position ]],0))="n/a","n/a",DM169-INDEX(tab_MinKomp[Rekwalifikacja / Requalifizierung],MATCH($B169,tab_MinKomp[[Stanowisko / Position ]:[Stanowisko / Position ]],0)))</f>
        <v>n/a</v>
      </c>
      <c r="DN170" s="190" t="str">
        <f>IF(INDEX(tab_MinKomp[Testy czystości / Reinheitstests],MATCH($B169,tab_MinKomp[[Stanowisko / Position ]:[Stanowisko / Position ]],0))="n/a","n/a",DN169-INDEX(tab_MinKomp[Testy czystości / Reinheitstests],MATCH($B169,tab_MinKomp[[Stanowisko / Position ]:[Stanowisko / Position ]],0)))</f>
        <v>n/a</v>
      </c>
      <c r="DO170" s="190" t="str">
        <f>IF(INDEX(tab_MinKomp[Testy czystości / Reinheitstests],MATCH($B169,tab_MinKomp[[Stanowisko / Position ]:[Stanowisko / Position ]],0))="n/a","n/a",DO169-INDEX(tab_MinKomp[Testy czystości / Reinheitstests],MATCH($B169,tab_MinKomp[[Stanowisko / Position ]:[Stanowisko / Position ]],0)))</f>
        <v>n/a</v>
      </c>
      <c r="DP170" s="190" t="str">
        <f>IF(INDEX(tab_MinKomp[Testy czystości / Reinheitstests],MATCH($B169,tab_MinKomp[[Stanowisko / Position ]:[Stanowisko / Position ]],0))="n/a","n/a",DP169-INDEX(tab_MinKomp[Testy czystości / Reinheitstests],MATCH($B169,tab_MinKomp[[Stanowisko / Position ]:[Stanowisko / Position ]],0)))</f>
        <v>n/a</v>
      </c>
      <c r="DQ170" s="190" t="str">
        <f>IF(INDEX(tab_MinKomp[Testy czystości / Reinheitstests],MATCH($B169,tab_MinKomp[[Stanowisko / Position ]:[Stanowisko / Position ]],0))="n/a","n/a",DQ169-INDEX(tab_MinKomp[Testy czystości / Reinheitstests],MATCH($B169,tab_MinKomp[[Stanowisko / Position ]:[Stanowisko / Position ]],0)))</f>
        <v>n/a</v>
      </c>
      <c r="DR170" s="190" t="str">
        <f>IF(INDEX(tab_MinKomp[Testy czystości / Reinheitstests],MATCH($B169,tab_MinKomp[[Stanowisko / Position ]:[Stanowisko / Position ]],0))="n/a","n/a",DR169-INDEX(tab_MinKomp[Testy czystości / Reinheitstests],MATCH($B169,tab_MinKomp[[Stanowisko / Position ]:[Stanowisko / Position ]],0)))</f>
        <v>n/a</v>
      </c>
      <c r="DS170" s="190" t="str">
        <f>IF(INDEX(tab_MinKomp[Testy czystości / Reinheitstests],MATCH($B169,tab_MinKomp[[Stanowisko / Position ]:[Stanowisko / Position ]],0))="n/a","n/a",DS169-INDEX(tab_MinKomp[Testy czystości / Reinheitstests],MATCH($B169,tab_MinKomp[[Stanowisko / Position ]:[Stanowisko / Position ]],0)))</f>
        <v>n/a</v>
      </c>
      <c r="DT170" s="194" t="str">
        <f>IF(INDEX(tab_MinKomp[SUPPLIER MANAGEMENT],MATCH($B169,tab_MinKomp[[Stanowisko / Position ]:[Stanowisko / Position ]],0))="n/a","n/a",DT169-INDEX(tab_MinKomp[SUPPLIER MANAGEMENT],MATCH($B169,tab_MinKomp[[Stanowisko / Position ]:[Stanowisko / Position ]],0)))</f>
        <v>n/a</v>
      </c>
      <c r="DU170" s="190" t="str">
        <f>IF(INDEX(tab_MinKomp[Testy czystości / Reinheitstests],MATCH($B169,tab_MinKomp[[Stanowisko / Position ]:[Stanowisko / Position ]],0))="n/a","n/a",DU169-INDEX(tab_MinKomp[Testy czystości / Reinheitstests],MATCH($B169,tab_MinKomp[[Stanowisko / Position ]:[Stanowisko / Position ]],0)))</f>
        <v>n/a</v>
      </c>
      <c r="DV170" s="190" t="str">
        <f>IF(INDEX(tab_MinKomp[Testy czystości / Reinheitstests],MATCH($B169,tab_MinKomp[[Stanowisko / Position ]:[Stanowisko / Position ]],0))="n/a","n/a",DV169-INDEX(tab_MinKomp[Testy czystości / Reinheitstests],MATCH($B169,tab_MinKomp[[Stanowisko / Position ]:[Stanowisko / Position ]],0)))</f>
        <v>n/a</v>
      </c>
      <c r="DW170" s="190" t="str">
        <f>IF(INDEX(tab_MinKomp[Testy czystości / Reinheitstests],MATCH($B169,tab_MinKomp[[Stanowisko / Position ]:[Stanowisko / Position ]],0))="n/a","n/a",DW169-INDEX(tab_MinKomp[Testy czystości / Reinheitstests],MATCH($B169,tab_MinKomp[[Stanowisko / Position ]:[Stanowisko / Position ]],0)))</f>
        <v>n/a</v>
      </c>
      <c r="DX170" s="190" t="str">
        <f>IF(INDEX(tab_MinKomp[Testy czystości / Reinheitstests],MATCH($B169,tab_MinKomp[[Stanowisko / Position ]:[Stanowisko / Position ]],0))="n/a","n/a",DX169-INDEX(tab_MinKomp[Testy czystości / Reinheitstests],MATCH($B169,tab_MinKomp[[Stanowisko / Position ]:[Stanowisko / Position ]],0)))</f>
        <v>n/a</v>
      </c>
      <c r="DY170" s="190" t="str">
        <f>IF(INDEX(tab_MinKomp[Testy czystości / Reinheitstests],MATCH($B169,tab_MinKomp[[Stanowisko / Position ]:[Stanowisko / Position ]],0))="n/a","n/a",DY169-INDEX(tab_MinKomp[Testy czystości / Reinheitstests],MATCH($B169,tab_MinKomp[[Stanowisko / Position ]:[Stanowisko / Position ]],0)))</f>
        <v>n/a</v>
      </c>
      <c r="DZ170" s="190" t="str">
        <f>IF(INDEX(tab_MinKomp[Testy czystości / Reinheitstests],MATCH($B169,tab_MinKomp[[Stanowisko / Position ]:[Stanowisko / Position ]],0))="n/a","n/a",DZ169-INDEX(tab_MinKomp[Testy czystości / Reinheitstests],MATCH($B169,tab_MinKomp[[Stanowisko / Position ]:[Stanowisko / Position ]],0)))</f>
        <v>n/a</v>
      </c>
      <c r="EA170" s="194" t="str">
        <f>IF(INDEX(tab_MinKomp[SUPPLIER MANAGEMENT],MATCH($B169,tab_MinKomp[[Stanowisko / Position ]:[Stanowisko / Position ]],0))="n/a","n/a",EA169-INDEX(tab_MinKomp[SUPPLIER MANAGEMENT],MATCH($B169,tab_MinKomp[[Stanowisko / Position ]:[Stanowisko / Position ]],0)))</f>
        <v>n/a</v>
      </c>
      <c r="EB170" s="190" t="str">
        <f>IF(INDEX(tab_MinKomp[Testy czystości / Reinheitstests],MATCH($B169,tab_MinKomp[[Stanowisko / Position ]:[Stanowisko / Position ]],0))="n/a","n/a",EB169-INDEX(tab_MinKomp[Testy czystości / Reinheitstests],MATCH($B169,tab_MinKomp[[Stanowisko / Position ]:[Stanowisko / Position ]],0)))</f>
        <v>n/a</v>
      </c>
      <c r="EC170" s="190" t="str">
        <f>IF(INDEX(tab_MinKomp[Testy czystości / Reinheitstests],MATCH($B169,tab_MinKomp[[Stanowisko / Position ]:[Stanowisko / Position ]],0))="n/a","n/a",EC169-INDEX(tab_MinKomp[Testy czystości / Reinheitstests],MATCH($B169,tab_MinKomp[[Stanowisko / Position ]:[Stanowisko / Position ]],0)))</f>
        <v>n/a</v>
      </c>
      <c r="ED170" s="190" t="str">
        <f>IF(INDEX(tab_MinKomp[Testy czystości / Reinheitstests],MATCH($B169,tab_MinKomp[[Stanowisko / Position ]:[Stanowisko / Position ]],0))="n/a","n/a",ED169-INDEX(tab_MinKomp[Testy czystości / Reinheitstests],MATCH($B169,tab_MinKomp[[Stanowisko / Position ]:[Stanowisko / Position ]],0)))</f>
        <v>n/a</v>
      </c>
      <c r="EE170" s="190" t="str">
        <f>IF(INDEX(tab_MinKomp[Testy czystości / Reinheitstests],MATCH($B169,tab_MinKomp[[Stanowisko / Position ]:[Stanowisko / Position ]],0))="n/a","n/a",EE169-INDEX(tab_MinKomp[Testy czystości / Reinheitstests],MATCH($B169,tab_MinKomp[[Stanowisko / Position ]:[Stanowisko / Position ]],0)))</f>
        <v>n/a</v>
      </c>
      <c r="EF170" s="190" t="str">
        <f>IF(INDEX(tab_MinKomp[Testy czystości / Reinheitstests],MATCH($B169,tab_MinKomp[[Stanowisko / Position ]:[Stanowisko / Position ]],0))="n/a","n/a",EF169-INDEX(tab_MinKomp[Testy czystości / Reinheitstests],MATCH($B169,tab_MinKomp[[Stanowisko / Position ]:[Stanowisko / Position ]],0)))</f>
        <v>n/a</v>
      </c>
      <c r="EG170" s="190" t="str">
        <f>IF(INDEX(tab_MinKomp[Testy czystości / Reinheitstests],MATCH($B169,tab_MinKomp[[Stanowisko / Position ]:[Stanowisko / Position ]],0))="n/a","n/a",EG169-INDEX(tab_MinKomp[Testy czystości / Reinheitstests],MATCH($B169,tab_MinKomp[[Stanowisko / Position ]:[Stanowisko / Position ]],0)))</f>
        <v>n/a</v>
      </c>
      <c r="EH170" s="190" t="str">
        <f>IF(INDEX(tab_MinKomp[Testy czystości / Reinheitstests],MATCH($B169,tab_MinKomp[[Stanowisko / Position ]:[Stanowisko / Position ]],0))="n/a","n/a",EH169-INDEX(tab_MinKomp[Testy czystości / Reinheitstests],MATCH($B169,tab_MinKomp[[Stanowisko / Position ]:[Stanowisko / Position ]],0)))</f>
        <v>n/a</v>
      </c>
      <c r="EI170" s="190" t="str">
        <f>IF(INDEX(tab_MinKomp[Testy czystości / Reinheitstests],MATCH($B169,tab_MinKomp[[Stanowisko / Position ]:[Stanowisko / Position ]],0))="n/a","n/a",EI169-INDEX(tab_MinKomp[Testy czystości / Reinheitstests],MATCH($B169,tab_MinKomp[[Stanowisko / Position ]:[Stanowisko / Position ]],0)))</f>
        <v>n/a</v>
      </c>
      <c r="EJ170" s="190" t="str">
        <f>IF(INDEX(tab_MinKomp[Testy czystości / Reinheitstests],MATCH($B169,tab_MinKomp[[Stanowisko / Position ]:[Stanowisko / Position ]],0))="n/a","n/a",EJ169-INDEX(tab_MinKomp[Testy czystości / Reinheitstests],MATCH($B169,tab_MinKomp[[Stanowisko / Position ]:[Stanowisko / Position ]],0)))</f>
        <v>n/a</v>
      </c>
      <c r="EK170" s="190" t="str">
        <f>IF(INDEX(tab_MinKomp[Testy czystości / Reinheitstests],MATCH($B169,tab_MinKomp[[Stanowisko / Position ]:[Stanowisko / Position ]],0))="n/a","n/a",EK169-INDEX(tab_MinKomp[Testy czystości / Reinheitstests],MATCH($B169,tab_MinKomp[[Stanowisko / Position ]:[Stanowisko / Position ]],0)))</f>
        <v>n/a</v>
      </c>
      <c r="EL170" s="190" t="str">
        <f>IF(INDEX(tab_MinKomp[Testy czystości / Reinheitstests],MATCH($B169,tab_MinKomp[[Stanowisko / Position ]:[Stanowisko / Position ]],0))="n/a","n/a",EL169-INDEX(tab_MinKomp[Testy czystości / Reinheitstests],MATCH($B169,tab_MinKomp[[Stanowisko / Position ]:[Stanowisko / Position ]],0)))</f>
        <v>n/a</v>
      </c>
      <c r="EM170" s="190" t="str">
        <f>IF(INDEX(tab_MinKomp[Testy czystości / Reinheitstests],MATCH($B169,tab_MinKomp[[Stanowisko / Position ]:[Stanowisko / Position ]],0))="n/a","n/a",EM169-INDEX(tab_MinKomp[Testy czystości / Reinheitstests],MATCH($B169,tab_MinKomp[[Stanowisko / Position ]:[Stanowisko / Position ]],0)))</f>
        <v>n/a</v>
      </c>
      <c r="EN170" s="190" t="str">
        <f>IF(INDEX(tab_MinKomp[Testy czystości / Reinheitstests],MATCH($B169,tab_MinKomp[[Stanowisko / Position ]:[Stanowisko / Position ]],0))="n/a","n/a",EN169-INDEX(tab_MinKomp[Testy czystości / Reinheitstests],MATCH($B169,tab_MinKomp[[Stanowisko / Position ]:[Stanowisko / Position ]],0)))</f>
        <v>n/a</v>
      </c>
      <c r="EO170" s="194" t="str">
        <f>IF(INDEX(tab_MinKomp[Konserwacja Rep],MATCH($B169,tab_MinKomp[[Stanowisko / Position ]:[Stanowisko / Position ]],0))="n/a","n/a",EO169-INDEX(tab_MinKomp[Konserwacja Rep],MATCH($B169,tab_MinKomp[[Stanowisko / Position ]:[Stanowisko / Position ]],0)))</f>
        <v>n/a</v>
      </c>
      <c r="EP170" s="194" t="str">
        <f>IF(INDEX(tab_MinKomp[[Konserwacja Engel ]],MATCH($B169,tab_MinKomp[[Stanowisko / Position ]:[Stanowisko / Position ]],0))="n/a","n/a",EP169-INDEX(tab_MinKomp[[Konserwacja Engel ]],MATCH($B169,tab_MinKomp[[Stanowisko / Position ]:[Stanowisko / Position ]],0)))</f>
        <v>n/a</v>
      </c>
      <c r="EQ170" s="194" t="str">
        <f>IF(INDEX(tab_MinKomp[Konserwacja B 50],MATCH($B169,tab_MinKomp[[Stanowisko / Position ]:[Stanowisko / Position ]],0))="n/a","n/a",EQ169-INDEX(tab_MinKomp[Konserwacja B 50],MATCH($B169,tab_MinKomp[[Stanowisko / Position ]:[Stanowisko / Position ]],0)))</f>
        <v>n/a</v>
      </c>
      <c r="ER170" s="194" t="str">
        <f>IF(INDEX(tab_MinKomp[[Konserwacja EOL ]],MATCH($B169,tab_MinKomp[[Stanowisko / Position ]:[Stanowisko / Position ]],0))="n/a","n/a",ER169-INDEX(tab_MinKomp[[Konserwacja EOL ]],MATCH($B169,tab_MinKomp[[Stanowisko / Position ]:[Stanowisko / Position ]],0)))</f>
        <v>n/a</v>
      </c>
      <c r="ES170" s="194" t="str">
        <f>IF(INDEX(tab_MinKomp[Konserwacja Branson],MATCH($B169,tab_MinKomp[[Stanowisko / Position ]:[Stanowisko / Position ]],0))="n/a","n/a",ES169-INDEX(tab_MinKomp[Konserwacja Branson],MATCH($B169,tab_MinKomp[[Stanowisko / Position ]:[Stanowisko / Position ]],0)))</f>
        <v>n/a</v>
      </c>
      <c r="ET170" s="194" t="str">
        <f>IF(INDEX(tab_MinKomp[Konserwacja coolery],MATCH($B169,tab_MinKomp[[Stanowisko / Position ]:[Stanowisko / Position ]],0))="n/a","n/a",ET169-INDEX(tab_MinKomp[Konserwacja coolery],MATCH($B169,tab_MinKomp[[Stanowisko / Position ]:[Stanowisko / Position ]],0)))</f>
        <v>n/a</v>
      </c>
      <c r="EU170" s="194" t="str">
        <f>IF(INDEX(tab_MinKomp[Konserwacja piecy],MATCH($B169,tab_MinKomp[[Stanowisko / Position ]:[Stanowisko / Position ]],0))="n/a","n/a",EU169-INDEX(tab_MinKomp[Konserwacja piecy],MATCH($B169,tab_MinKomp[[Stanowisko / Position ]:[Stanowisko / Position ]],0)))</f>
        <v>n/a</v>
      </c>
      <c r="EV170" s="194" t="str">
        <f>IF(INDEX(tab_MinKomp[Rysunek techniczny- czytanie],MATCH($B169,tab_MinKomp[[Stanowisko / Position ]:[Stanowisko / Position ]],0))="n/a","n/a",EV169-INDEX(tab_MinKomp[Rysunek techniczny- czytanie],MATCH($B169,tab_MinKomp[[Stanowisko / Position ]:[Stanowisko / Position ]],0)))</f>
        <v>n/a</v>
      </c>
      <c r="EW170" s="194" t="str">
        <f>IF(INDEX(tab_MinKomp[Elektryka],MATCH($B169,tab_MinKomp[[Stanowisko / Position ]:[Stanowisko / Position ]],0))="n/a","n/a",EW169-INDEX(tab_MinKomp[Elektryka],MATCH($B169,tab_MinKomp[[Stanowisko / Position ]:[Stanowisko / Position ]],0)))</f>
        <v>n/a</v>
      </c>
      <c r="EX170" s="194" t="str">
        <f>IF(INDEX(tab_MinKomp[Pneumatyka],MATCH($B169,tab_MinKomp[[Stanowisko / Position ]:[Stanowisko / Position ]],0))="n/a","n/a",EX169-INDEX(tab_MinKomp[Pneumatyka],MATCH($B169,tab_MinKomp[[Stanowisko / Position ]:[Stanowisko / Position ]],0)))</f>
        <v>n/a</v>
      </c>
      <c r="EY170" s="194" t="str">
        <f>IF(INDEX(tab_MinKomp[[Hydraulika ]],MATCH($B169,tab_MinKomp[[Stanowisko / Position ]:[Stanowisko / Position ]],0))="n/a","n/a",EY169-INDEX(tab_MinKomp[[Hydraulika ]],MATCH($B169,tab_MinKomp[[Stanowisko / Position ]:[Stanowisko / Position ]],0)))</f>
        <v>n/a</v>
      </c>
      <c r="EZ170" s="194" t="str">
        <f>IF(INDEX(tab_MinKomp[Podciśnienie],MATCH($B169,tab_MinKomp[[Stanowisko / Position ]:[Stanowisko / Position ]],0))="n/a","n/a",EZ169-INDEX(tab_MinKomp[Podciśnienie],MATCH($B169,tab_MinKomp[[Stanowisko / Position ]:[Stanowisko / Position ]],0)))</f>
        <v>n/a</v>
      </c>
      <c r="FA170" s="194" t="str">
        <f>IF(INDEX(tab_MinKomp[Usuwanie awarii],MATCH($B169,tab_MinKomp[[Stanowisko / Position ]:[Stanowisko / Position ]],0))="n/a","n/a",FA169-INDEX(tab_MinKomp[Usuwanie awarii],MATCH($B169,tab_MinKomp[[Stanowisko / Position ]:[Stanowisko / Position ]],0)))</f>
        <v>n/a</v>
      </c>
      <c r="FB170" s="194" t="str">
        <f>IF(INDEX(tab_MinKomp[Obsługa robotów],MATCH($B169,tab_MinKomp[[Stanowisko / Position ]:[Stanowisko / Position ]],0))="n/a","n/a",FB169-INDEX(tab_MinKomp[Obsługa robotów],MATCH($B169,tab_MinKomp[[Stanowisko / Position ]:[Stanowisko / Position ]],0)))</f>
        <v>n/a</v>
      </c>
      <c r="FC170" s="194" t="str">
        <f>IF(INDEX(tab_MinKomp[Obsługa sterowania maszyny],MATCH($B169,tab_MinKomp[[Stanowisko / Position ]:[Stanowisko / Position ]],0))="n/a","n/a",FC169-INDEX(tab_MinKomp[Obsługa sterowania maszyny],MATCH($B169,tab_MinKomp[[Stanowisko / Position ]:[Stanowisko / Position ]],0)))</f>
        <v>n/a</v>
      </c>
      <c r="FD170" s="194" t="str">
        <f>IF(INDEX(tab_MinKomp[Usuwanie przyczyn żródłowych],MATCH($B169,tab_MinKomp[[Stanowisko / Position ]:[Stanowisko / Position ]],0))="n/a","n/a",FD169-INDEX(tab_MinKomp[Usuwanie przyczyn żródłowych],MATCH($B169,tab_MinKomp[[Stanowisko / Position ]:[Stanowisko / Position ]],0)))</f>
        <v>n/a</v>
      </c>
      <c r="FE170" s="194" t="str">
        <f>IF(INDEX(tab_MinKomp[Cmms stosowanie],MATCH($B169,tab_MinKomp[[Stanowisko / Position ]:[Stanowisko / Position ]],0))="n/a","n/a",FE169-INDEX(tab_MinKomp[Cmms stosowanie],MATCH($B169,tab_MinKomp[[Stanowisko / Position ]:[Stanowisko / Position ]],0)))</f>
        <v>n/a</v>
      </c>
      <c r="FF170" s="190" t="str">
        <f>IF(INDEX(tab_MinKomp[Testy czystości / Reinheitstests],MATCH($B169,tab_MinKomp[[Stanowisko / Position ]:[Stanowisko / Position ]],0))="n/a","n/a",FF169-INDEX(tab_MinKomp[Testy czystości / Reinheitstests],MATCH($B169,tab_MinKomp[[Stanowisko / Position ]:[Stanowisko / Position ]],0)))</f>
        <v>n/a</v>
      </c>
      <c r="FG170" s="194" t="str">
        <f>IF(INDEX(tab_MinKomp[Czyszczenie form plastikowych],MATCH($B169,tab_MinKomp[[Stanowisko / Position ]:[Stanowisko / Position ]],0))="n/a","n/a",FG169-INDEX(tab_MinKomp[Czyszczenie form plastikowych],MATCH($B169,tab_MinKomp[[Stanowisko / Position ]:[Stanowisko / Position ]],0)))</f>
        <v>n/a</v>
      </c>
      <c r="FH170" s="194" t="str">
        <f>IF(INDEX(tab_MinKomp[Wymiana form plastik],MATCH($B169,tab_MinKomp[[Stanowisko / Position ]:[Stanowisko / Position ]],0))="n/a","n/a",FH169-INDEX(tab_MinKomp[Wymiana form plastik],MATCH($B169,tab_MinKomp[[Stanowisko / Position ]:[Stanowisko / Position ]],0)))</f>
        <v>n/a</v>
      </c>
      <c r="FI170" s="194" t="str">
        <f>IF(INDEX(tab_MinKomp[Wymiana form guma],MATCH($B169,tab_MinKomp[[Stanowisko / Position ]:[Stanowisko / Position ]],0))="n/a","n/a",FI169-INDEX(tab_MinKomp[Wymiana form guma],MATCH($B169,tab_MinKomp[[Stanowisko / Position ]:[Stanowisko / Position ]],0)))</f>
        <v>n/a</v>
      </c>
      <c r="FJ170" s="194" t="str">
        <f>IF(INDEX(tab_MinKomp[Konserwacja KK],MATCH($B169,tab_MinKomp[[Stanowisko / Position ]:[Stanowisko / Position ]],0))="n/a","n/a",FJ169-INDEX(tab_MinKomp[Konserwacja KK],MATCH($B169,tab_MinKomp[[Stanowisko / Position ]:[Stanowisko / Position ]],0)))</f>
        <v>n/a</v>
      </c>
      <c r="FK170" s="194" t="str">
        <f>IF(INDEX(tab_MinKomp[Konserwacja form guma],MATCH($B169,tab_MinKomp[[Stanowisko / Position ]:[Stanowisko / Position ]],0))="n/a","n/a",FK169-INDEX(tab_MinKomp[Konserwacja form guma],MATCH($B169,tab_MinKomp[[Stanowisko / Position ]:[Stanowisko / Position ]],0)))</f>
        <v>n/a</v>
      </c>
      <c r="FL170" s="194" t="str">
        <f>IF(INDEX(tab_MinKomp[Konserwacja form plastiki],MATCH($B169,tab_MinKomp[[Stanowisko / Position ]:[Stanowisko / Position ]],0))="n/a","n/a",FL169-INDEX(tab_MinKomp[Konserwacja form plastiki],MATCH($B169,tab_MinKomp[[Stanowisko / Position ]:[Stanowisko / Position ]],0)))</f>
        <v>n/a</v>
      </c>
      <c r="FM170" s="194" t="str">
        <f>IF(INDEX(tab_MinKomp[Konserwacja Gorącego Kanału],MATCH($B169,tab_MinKomp[[Stanowisko / Position ]:[Stanowisko / Position ]],0))="n/a","n/a",FM169-INDEX(tab_MinKomp[Konserwacja Gorącego Kanału],MATCH($B169,tab_MinKomp[[Stanowisko / Position ]:[Stanowisko / Position ]],0)))</f>
        <v>n/a</v>
      </c>
      <c r="FN170" s="194" t="str">
        <f>IF(INDEX(tab_MinKomp[MS Office (Excel)],MATCH($B169,tab_MinKomp[[Stanowisko / Position ]:[Stanowisko / Position ]],0))="n/a","n/a",FN169-INDEX(tab_MinKomp[MS Office (Excel)],MATCH($B169,tab_MinKomp[[Stanowisko / Position ]:[Stanowisko / Position ]],0)))</f>
        <v>n/a</v>
      </c>
      <c r="FO170" s="194" t="str">
        <f>IF(INDEX(tab_MinKomp[MS Office (Word)],MATCH($B169,tab_MinKomp[[Stanowisko / Position ]:[Stanowisko / Position ]],0))="n/a","n/a",FO169-INDEX(tab_MinKomp[MS Office (Word)],MATCH($B169,tab_MinKomp[[Stanowisko / Position ]:[Stanowisko / Position ]],0)))</f>
        <v>n/a</v>
      </c>
      <c r="FP170" s="194" t="str">
        <f>IF(INDEX(tab_MinKomp[MS Office (Power Point)],MATCH($B169,tab_MinKomp[[Stanowisko / Position ]:[Stanowisko / Position ]],0))="n/a","n/a",FP169-INDEX(tab_MinKomp[MS Office (Power Point)],MATCH($B169,tab_MinKomp[[Stanowisko / Position ]:[Stanowisko / Position ]],0)))</f>
        <v>n/a</v>
      </c>
      <c r="FQ170" s="196" t="str">
        <f>IF(INDEX(tab_MinKomp[Język angielski / Englisch],MATCH($B169,tab_MinKomp[[Stanowisko / Position ]:[Stanowisko / Position ]],0))="n/a","n/a",FQ169-INDEX(tab_MinKomp[Język angielski / Englisch],MATCH($B169,tab_MinKomp[[Stanowisko / Position ]:[Stanowisko / Position ]],0)))</f>
        <v>n/a</v>
      </c>
      <c r="FR170" s="196" t="str">
        <f>IF(INDEX(tab_MinKomp[Język niemiecki / Deutsch],MATCH($B169,tab_MinKomp[[Stanowisko / Position ]:[Stanowisko / Position ]],0))="n/a","n/a",FR169-INDEX(tab_MinKomp[Język niemiecki / Deutsch],MATCH($B169,tab_MinKomp[[Stanowisko / Position ]:[Stanowisko / Position ]],0)))</f>
        <v>n/a</v>
      </c>
      <c r="FS170" s="194">
        <f>IF(INDEX(tab_MinKomp[Zarządzanie dokumentacją procesową / Process dokumentation management],MATCH($B169,tab_MinKomp[[Stanowisko / Position ]:[Stanowisko / Position ]],0))="n/a","n/a",FS169-INDEX(tab_MinKomp[Zarządzanie dokumentacją procesową / Process dokumentation management],MATCH($B169,tab_MinKomp[[Stanowisko / Position ]:[Stanowisko / Position ]],0)))</f>
        <v>0</v>
      </c>
      <c r="FT170" s="194">
        <f>IF(INDEX(tab_MinKomp[Znajomość procesów z obszaru / Kenntiss der prozesse in dem Bereich],MATCH($B169,tab_MinKomp[[Stanowisko / Position ]:[Stanowisko / Position ]],0))="n/a","n/a",FT169-INDEX(tab_MinKomp[Znajomość procesów z obszaru / Kenntiss der prozesse in dem Bereich],MATCH($B169,tab_MinKomp[[Stanowisko / Position ]:[Stanowisko / Position ]],0)))</f>
        <v>0</v>
      </c>
      <c r="FU170" s="194">
        <f>IF(INDEX(tab_MinKomp[optymalizacja procesów / Prozessoptymalisierung],MATCH($B169,tab_MinKomp[[Stanowisko / Position ]:[Stanowisko / Position ]],0))="n/a","n/a",FU169-INDEX(tab_MinKomp[optymalizacja procesów / Prozessoptymalisierung],MATCH($B169,tab_MinKomp[[Stanowisko / Position ]:[Stanowisko / Position ]],0)))</f>
        <v>0</v>
      </c>
      <c r="FV170" s="194">
        <f>IF(INDEX(tab_MinKomp[Umiejętności szkoleniowe / Trainingsfähigkeiten],MATCH($B169,tab_MinKomp[[Stanowisko / Position ]:[Stanowisko / Position ]],0))="n/a","n/a",FV169-INDEX(tab_MinKomp[Umiejętności szkoleniowe / Trainingsfähigkeiten],MATCH($B169,tab_MinKomp[[Stanowisko / Position ]:[Stanowisko / Position ]],0)))</f>
        <v>0</v>
      </c>
      <c r="FW170" s="194">
        <f>IF(INDEX(tab_MinKomp[Analityczne myślenie, podejście / Analitysches Denken, Einstellung],MATCH($B169,tab_MinKomp[[Stanowisko / Position ]:[Stanowisko / Position ]],0))="n/a","n/a",FW169-INDEX(tab_MinKomp[Analityczne myślenie, podejście / Analitysches Denken, Einstellung],MATCH($B169,tab_MinKomp[[Stanowisko / Position ]:[Stanowisko / Position ]],0)))</f>
        <v>0</v>
      </c>
      <c r="FX170" s="194">
        <f>IF(INDEX(tab_MinKomp[Dokładność, precyzja w dzialaniu / Genauigkeit, Präzision in die Arbeit],MATCH($B169,tab_MinKomp[[Stanowisko / Position ]:[Stanowisko / Position ]],0))="n/a","n/a",FX169-INDEX(tab_MinKomp[Dokładność, precyzja w dzialaniu / Genauigkeit, Präzision in die Arbeit],MATCH($B169,tab_MinKomp[[Stanowisko / Position ]:[Stanowisko / Position ]],0)))</f>
        <v>0</v>
      </c>
      <c r="FY170" s="194">
        <f>IF(INDEX(tab_MinKomp[Dyspozycyjność / Verfügbarkeit],MATCH($B169,tab_MinKomp[[Stanowisko / Position ]:[Stanowisko / Position ]],0))="n/a","n/a",FY169-INDEX(tab_MinKomp[Dyspozycyjność / Verfügbarkeit],MATCH($B169,tab_MinKomp[[Stanowisko / Position ]:[Stanowisko / Position ]],0)))</f>
        <v>0</v>
      </c>
      <c r="FZ170" s="194">
        <f>IF(INDEX(tab_MinKomp[Zaangażowanie / 
Engagement],MATCH($B169,tab_MinKomp[[Stanowisko / Position ]:[Stanowisko / Position ]],0))="n/a","n/a",FZ169-INDEX(tab_MinKomp[Zaangażowanie / 
Engagement],MATCH($B169,tab_MinKomp[[Stanowisko / Position ]:[Stanowisko / Position ]],0)))</f>
        <v>0</v>
      </c>
      <c r="GA170" s="194" t="str">
        <f>IF(INDEX(tab_MinKomp[Konserwacja form guma],MATCH($B169,tab_MinKomp[[Stanowisko / Position ]:[Stanowisko / Position ]],0))="n/a","n/a",GA169-INDEX(tab_MinKomp[Konserwacja form guma],MATCH($B169,tab_MinKomp[[Stanowisko / Position ]:[Stanowisko / Position ]],0)))</f>
        <v>n/a</v>
      </c>
      <c r="GB170" s="194" t="str">
        <f>IF(INDEX(tab_MinKomp[Konserwacja form plastiki],MATCH($B169,tab_MinKomp[[Stanowisko / Position ]:[Stanowisko / Position ]],0))="n/a","n/a",GB169-INDEX(tab_MinKomp[Konserwacja form plastiki],MATCH($B169,tab_MinKomp[[Stanowisko / Position ]:[Stanowisko / Position ]],0)))</f>
        <v>n/a</v>
      </c>
      <c r="GC170" s="194">
        <f>IF(INDEX(tab_MinKomp[Elastyczność w działaniu],MATCH($B169,tab_MinKomp[[Stanowisko / Position ]:[Stanowisko / Position ]],0))="n/a","n/a",GC169-INDEX(tab_MinKomp[Elastyczność w działaniu],MATCH($B169,tab_MinKomp[[Stanowisko / Position ]:[Stanowisko / Position ]],0)))</f>
        <v>0</v>
      </c>
      <c r="GD170" s="194">
        <f>IF(INDEX(tab_MinKomp[Komunikatywność],MATCH($B169,tab_MinKomp[[Stanowisko / Position ]:[Stanowisko / Position ]],0))="n/a","n/a",GD169-INDEX(tab_MinKomp[Komunikatywność],MATCH($B169,tab_MinKomp[[Stanowisko / Position ]:[Stanowisko / Position ]],0)))</f>
        <v>0</v>
      </c>
      <c r="GE170" s="193" t="str">
        <f>IF(INDEX(tab_MinKomp[Motywowanie i budowanie zaangażowania zespołu],MATCH($B169,tab_MinKomp[[Stanowisko / Position ]:[Stanowisko / Position ]],0))="n/a","n/a",GE169-INDEX(tab_MinKomp[Motywowanie i budowanie zaangażowania zespołu],MATCH($B169,tab_MinKomp[[Stanowisko / Position ]:[Stanowisko / Position ]],0)))</f>
        <v>n/a</v>
      </c>
      <c r="GF170" s="186" t="s">
        <v>248</v>
      </c>
      <c r="GG170" s="186" t="s">
        <v>248</v>
      </c>
      <c r="GH170" s="186" t="s">
        <v>248</v>
      </c>
      <c r="GI170" s="186" t="s">
        <v>248</v>
      </c>
      <c r="GJ170" s="186" t="s">
        <v>248</v>
      </c>
      <c r="GK170" s="186" t="s">
        <v>248</v>
      </c>
      <c r="GL170" s="186" t="s">
        <v>248</v>
      </c>
      <c r="GM170" s="186" t="s">
        <v>248</v>
      </c>
      <c r="GN170" s="186" t="s">
        <v>248</v>
      </c>
      <c r="GO170" s="186" t="s">
        <v>248</v>
      </c>
      <c r="GP170" s="186" t="s">
        <v>248</v>
      </c>
      <c r="GQ170" s="186" t="s">
        <v>248</v>
      </c>
      <c r="GR170" s="186" t="s">
        <v>248</v>
      </c>
      <c r="GS170" s="186" t="s">
        <v>248</v>
      </c>
      <c r="GT170" s="186" t="s">
        <v>248</v>
      </c>
      <c r="GU170" s="186" t="s">
        <v>248</v>
      </c>
      <c r="GV170" s="186" t="s">
        <v>248</v>
      </c>
      <c r="GW170" s="186" t="s">
        <v>248</v>
      </c>
      <c r="GX170" s="186" t="s">
        <v>248</v>
      </c>
      <c r="GY170" s="186" t="s">
        <v>248</v>
      </c>
      <c r="GZ170" s="261" t="s">
        <v>248</v>
      </c>
      <c r="HA170" s="261" t="s">
        <v>248</v>
      </c>
      <c r="HB170" s="191">
        <f>SUM(G170:GE170)/(HB169-(SUM(G170:GE170)))</f>
        <v>0</v>
      </c>
    </row>
    <row r="171" spans="1:210" ht="24.9" customHeight="1" x14ac:dyDescent="0.3">
      <c r="A171" s="105" t="s">
        <v>319</v>
      </c>
      <c r="B171" s="105" t="s">
        <v>315</v>
      </c>
      <c r="C171" s="105" t="s">
        <v>401</v>
      </c>
      <c r="D171" s="105">
        <v>781</v>
      </c>
      <c r="E171" s="394" t="s">
        <v>467</v>
      </c>
      <c r="F171" s="185" t="s">
        <v>374</v>
      </c>
      <c r="G171" s="186">
        <v>2</v>
      </c>
      <c r="H171" s="186">
        <v>1</v>
      </c>
      <c r="I171" s="186">
        <v>2</v>
      </c>
      <c r="J171" s="186">
        <v>1</v>
      </c>
      <c r="K171" s="186">
        <v>1</v>
      </c>
      <c r="L171" s="186" t="s">
        <v>248</v>
      </c>
      <c r="M171" s="186" t="s">
        <v>248</v>
      </c>
      <c r="N171" s="186" t="s">
        <v>248</v>
      </c>
      <c r="O171" s="186">
        <v>1</v>
      </c>
      <c r="P171" s="186">
        <v>1</v>
      </c>
      <c r="Q171" s="186" t="s">
        <v>248</v>
      </c>
      <c r="R171" s="186" t="s">
        <v>248</v>
      </c>
      <c r="S171" s="186" t="s">
        <v>248</v>
      </c>
      <c r="T171" s="186" t="s">
        <v>248</v>
      </c>
      <c r="U171" s="186" t="s">
        <v>248</v>
      </c>
      <c r="V171" s="186" t="s">
        <v>248</v>
      </c>
      <c r="W171" s="186" t="s">
        <v>248</v>
      </c>
      <c r="X171" s="186" t="s">
        <v>248</v>
      </c>
      <c r="Y171" s="186" t="s">
        <v>248</v>
      </c>
      <c r="Z171" s="186" t="s">
        <v>248</v>
      </c>
      <c r="AA171" s="186" t="s">
        <v>248</v>
      </c>
      <c r="AB171" s="186" t="s">
        <v>248</v>
      </c>
      <c r="AC171" s="186" t="s">
        <v>248</v>
      </c>
      <c r="AD171" s="186" t="s">
        <v>248</v>
      </c>
      <c r="AE171" s="186" t="s">
        <v>248</v>
      </c>
      <c r="AF171" s="186" t="s">
        <v>248</v>
      </c>
      <c r="AG171" s="186" t="s">
        <v>248</v>
      </c>
      <c r="AH171" s="186" t="s">
        <v>248</v>
      </c>
      <c r="AI171" s="186" t="s">
        <v>248</v>
      </c>
      <c r="AJ171" s="186" t="s">
        <v>248</v>
      </c>
      <c r="AK171" s="186" t="s">
        <v>248</v>
      </c>
      <c r="AL171" s="186">
        <v>1</v>
      </c>
      <c r="AM171" s="186" t="s">
        <v>248</v>
      </c>
      <c r="AN171" s="186" t="s">
        <v>248</v>
      </c>
      <c r="AO171" s="186">
        <v>1</v>
      </c>
      <c r="AP171" s="186" t="s">
        <v>248</v>
      </c>
      <c r="AQ171" s="186">
        <v>1</v>
      </c>
      <c r="AR171" s="186" t="s">
        <v>248</v>
      </c>
      <c r="AS171" s="186" t="s">
        <v>248</v>
      </c>
      <c r="AT171" s="186" t="s">
        <v>248</v>
      </c>
      <c r="AU171" s="186" t="s">
        <v>248</v>
      </c>
      <c r="AV171" s="186">
        <v>2</v>
      </c>
      <c r="AW171" s="186">
        <v>1</v>
      </c>
      <c r="AX171" s="186" t="s">
        <v>248</v>
      </c>
      <c r="AY171" s="186" t="s">
        <v>248</v>
      </c>
      <c r="AZ171" s="186" t="s">
        <v>248</v>
      </c>
      <c r="BA171" s="186">
        <v>1</v>
      </c>
      <c r="BB171" s="186">
        <v>1</v>
      </c>
      <c r="BC171" s="186" t="s">
        <v>248</v>
      </c>
      <c r="BD171" s="186" t="s">
        <v>248</v>
      </c>
      <c r="BE171" s="186" t="s">
        <v>248</v>
      </c>
      <c r="BF171" s="186" t="s">
        <v>248</v>
      </c>
      <c r="BG171" s="186" t="s">
        <v>248</v>
      </c>
      <c r="BH171" s="186" t="s">
        <v>248</v>
      </c>
      <c r="BI171" s="186" t="s">
        <v>248</v>
      </c>
      <c r="BJ171" s="186" t="s">
        <v>248</v>
      </c>
      <c r="BK171" s="186" t="s">
        <v>248</v>
      </c>
      <c r="BL171" s="186" t="s">
        <v>248</v>
      </c>
      <c r="BM171" s="186" t="s">
        <v>248</v>
      </c>
      <c r="BN171" s="186" t="s">
        <v>248</v>
      </c>
      <c r="BO171" s="186" t="s">
        <v>248</v>
      </c>
      <c r="BP171" s="186">
        <v>2</v>
      </c>
      <c r="BQ171" s="186" t="s">
        <v>248</v>
      </c>
      <c r="BR171" s="186">
        <v>1</v>
      </c>
      <c r="BS171" s="186" t="s">
        <v>248</v>
      </c>
      <c r="BT171" s="186" t="s">
        <v>248</v>
      </c>
      <c r="BU171" s="186" t="s">
        <v>248</v>
      </c>
      <c r="BV171" s="186" t="s">
        <v>248</v>
      </c>
      <c r="BW171" s="186" t="s">
        <v>248</v>
      </c>
      <c r="BX171" s="186" t="s">
        <v>248</v>
      </c>
      <c r="BY171" s="186" t="s">
        <v>248</v>
      </c>
      <c r="BZ171" s="186" t="s">
        <v>248</v>
      </c>
      <c r="CA171" s="186">
        <v>1</v>
      </c>
      <c r="CB171" s="186" t="s">
        <v>248</v>
      </c>
      <c r="CC171" s="186">
        <v>2</v>
      </c>
      <c r="CD171" s="186">
        <v>2</v>
      </c>
      <c r="CE171" s="186" t="s">
        <v>248</v>
      </c>
      <c r="CF171" s="186" t="s">
        <v>248</v>
      </c>
      <c r="CG171" s="186">
        <v>1</v>
      </c>
      <c r="CH171" s="186" t="s">
        <v>248</v>
      </c>
      <c r="CI171" s="186" t="s">
        <v>248</v>
      </c>
      <c r="CJ171" s="186" t="s">
        <v>248</v>
      </c>
      <c r="CK171" s="186" t="s">
        <v>248</v>
      </c>
      <c r="CL171" s="186" t="s">
        <v>248</v>
      </c>
      <c r="CM171" s="186" t="s">
        <v>248</v>
      </c>
      <c r="CN171" s="186" t="s">
        <v>248</v>
      </c>
      <c r="CO171" s="186" t="s">
        <v>248</v>
      </c>
      <c r="CP171" s="186" t="s">
        <v>248</v>
      </c>
      <c r="CQ171" s="186" t="s">
        <v>248</v>
      </c>
      <c r="CR171" s="186" t="s">
        <v>248</v>
      </c>
      <c r="CS171" s="186" t="s">
        <v>248</v>
      </c>
      <c r="CT171" s="186" t="s">
        <v>248</v>
      </c>
      <c r="CU171" s="186" t="s">
        <v>248</v>
      </c>
      <c r="CV171" s="186" t="s">
        <v>248</v>
      </c>
      <c r="CW171" s="186">
        <v>2</v>
      </c>
      <c r="CX171" s="186" t="s">
        <v>248</v>
      </c>
      <c r="CY171" s="186" t="s">
        <v>248</v>
      </c>
      <c r="CZ171" s="186" t="s">
        <v>248</v>
      </c>
      <c r="DA171" s="186" t="s">
        <v>248</v>
      </c>
      <c r="DB171" s="186" t="s">
        <v>248</v>
      </c>
      <c r="DC171" s="186" t="s">
        <v>248</v>
      </c>
      <c r="DD171" s="186" t="s">
        <v>248</v>
      </c>
      <c r="DE171" s="186" t="s">
        <v>248</v>
      </c>
      <c r="DF171" s="186">
        <v>1</v>
      </c>
      <c r="DG171" s="186" t="s">
        <v>248</v>
      </c>
      <c r="DH171" s="186" t="s">
        <v>248</v>
      </c>
      <c r="DI171" s="186" t="s">
        <v>248</v>
      </c>
      <c r="DJ171" s="186" t="s">
        <v>248</v>
      </c>
      <c r="DK171" s="186" t="s">
        <v>248</v>
      </c>
      <c r="DL171" s="186" t="s">
        <v>248</v>
      </c>
      <c r="DM171" s="186" t="s">
        <v>248</v>
      </c>
      <c r="DN171" s="186" t="s">
        <v>248</v>
      </c>
      <c r="DO171" s="186" t="s">
        <v>248</v>
      </c>
      <c r="DP171" s="186" t="s">
        <v>248</v>
      </c>
      <c r="DQ171" s="186" t="s">
        <v>248</v>
      </c>
      <c r="DR171" s="186" t="s">
        <v>248</v>
      </c>
      <c r="DS171" s="186" t="s">
        <v>248</v>
      </c>
      <c r="DT171" s="186" t="s">
        <v>248</v>
      </c>
      <c r="DU171" s="186" t="s">
        <v>248</v>
      </c>
      <c r="DV171" s="186" t="s">
        <v>248</v>
      </c>
      <c r="DW171" s="186" t="s">
        <v>248</v>
      </c>
      <c r="DX171" s="186" t="s">
        <v>248</v>
      </c>
      <c r="DY171" s="186" t="s">
        <v>248</v>
      </c>
      <c r="DZ171" s="186" t="s">
        <v>248</v>
      </c>
      <c r="EA171" s="186" t="s">
        <v>248</v>
      </c>
      <c r="EB171" s="186" t="s">
        <v>248</v>
      </c>
      <c r="EC171" s="186" t="s">
        <v>248</v>
      </c>
      <c r="ED171" s="186" t="s">
        <v>248</v>
      </c>
      <c r="EE171" s="186" t="s">
        <v>248</v>
      </c>
      <c r="EF171" s="186" t="s">
        <v>248</v>
      </c>
      <c r="EG171" s="186" t="s">
        <v>248</v>
      </c>
      <c r="EH171" s="186" t="s">
        <v>248</v>
      </c>
      <c r="EI171" s="186" t="s">
        <v>248</v>
      </c>
      <c r="EJ171" s="186" t="s">
        <v>248</v>
      </c>
      <c r="EK171" s="186" t="s">
        <v>248</v>
      </c>
      <c r="EL171" s="184" t="s">
        <v>248</v>
      </c>
      <c r="EM171" s="184" t="s">
        <v>248</v>
      </c>
      <c r="EN171" s="184" t="s">
        <v>248</v>
      </c>
      <c r="EO171" s="186" t="s">
        <v>248</v>
      </c>
      <c r="EP171" s="186" t="s">
        <v>248</v>
      </c>
      <c r="EQ171" s="186" t="s">
        <v>248</v>
      </c>
      <c r="ER171" s="186" t="s">
        <v>248</v>
      </c>
      <c r="ES171" s="186" t="s">
        <v>248</v>
      </c>
      <c r="ET171" s="186" t="s">
        <v>248</v>
      </c>
      <c r="EU171" s="186" t="s">
        <v>248</v>
      </c>
      <c r="EV171" s="186" t="s">
        <v>248</v>
      </c>
      <c r="EW171" s="186" t="s">
        <v>248</v>
      </c>
      <c r="EX171" s="186" t="s">
        <v>248</v>
      </c>
      <c r="EY171" s="186" t="s">
        <v>248</v>
      </c>
      <c r="EZ171" s="186" t="s">
        <v>248</v>
      </c>
      <c r="FA171" s="186" t="s">
        <v>248</v>
      </c>
      <c r="FB171" s="186" t="s">
        <v>248</v>
      </c>
      <c r="FC171" s="186" t="s">
        <v>248</v>
      </c>
      <c r="FD171" s="186" t="s">
        <v>248</v>
      </c>
      <c r="FE171" s="186" t="s">
        <v>248</v>
      </c>
      <c r="FF171" s="186" t="s">
        <v>248</v>
      </c>
      <c r="FG171" s="186" t="s">
        <v>248</v>
      </c>
      <c r="FH171" s="186" t="s">
        <v>248</v>
      </c>
      <c r="FI171" s="186" t="s">
        <v>248</v>
      </c>
      <c r="FJ171" s="186" t="s">
        <v>248</v>
      </c>
      <c r="FK171" s="186" t="s">
        <v>248</v>
      </c>
      <c r="FL171" s="186" t="s">
        <v>248</v>
      </c>
      <c r="FM171" s="186" t="s">
        <v>248</v>
      </c>
      <c r="FN171" s="186" t="s">
        <v>248</v>
      </c>
      <c r="FO171" s="186" t="s">
        <v>248</v>
      </c>
      <c r="FP171" s="186" t="s">
        <v>248</v>
      </c>
      <c r="FQ171" s="187" t="s">
        <v>248</v>
      </c>
      <c r="FR171" s="187" t="s">
        <v>248</v>
      </c>
      <c r="FS171" s="186">
        <v>2</v>
      </c>
      <c r="FT171" s="186">
        <v>2</v>
      </c>
      <c r="FU171" s="186">
        <v>1</v>
      </c>
      <c r="FV171" s="186">
        <v>1</v>
      </c>
      <c r="FW171" s="186">
        <v>1</v>
      </c>
      <c r="FX171" s="186">
        <v>2</v>
      </c>
      <c r="FY171" s="186">
        <v>2</v>
      </c>
      <c r="FZ171" s="186">
        <v>2</v>
      </c>
      <c r="GA171" s="186" t="s">
        <v>248</v>
      </c>
      <c r="GB171" s="186" t="s">
        <v>248</v>
      </c>
      <c r="GC171" s="186">
        <v>2</v>
      </c>
      <c r="GD171" s="186">
        <v>1</v>
      </c>
      <c r="GE171" s="186" t="s">
        <v>248</v>
      </c>
      <c r="GF171" s="186" t="s">
        <v>248</v>
      </c>
      <c r="GG171" s="186" t="s">
        <v>248</v>
      </c>
      <c r="GH171" s="186" t="s">
        <v>248</v>
      </c>
      <c r="GI171" s="186" t="s">
        <v>248</v>
      </c>
      <c r="GJ171" s="186" t="s">
        <v>248</v>
      </c>
      <c r="GK171" s="186" t="s">
        <v>248</v>
      </c>
      <c r="GL171" s="186" t="s">
        <v>248</v>
      </c>
      <c r="GM171" s="186" t="s">
        <v>248</v>
      </c>
      <c r="GN171" s="186" t="s">
        <v>248</v>
      </c>
      <c r="GO171" s="186" t="s">
        <v>248</v>
      </c>
      <c r="GP171" s="186" t="s">
        <v>248</v>
      </c>
      <c r="GQ171" s="186" t="s">
        <v>248</v>
      </c>
      <c r="GR171" s="186" t="s">
        <v>248</v>
      </c>
      <c r="GS171" s="186" t="s">
        <v>248</v>
      </c>
      <c r="GT171" s="186" t="s">
        <v>248</v>
      </c>
      <c r="GU171" s="186" t="s">
        <v>248</v>
      </c>
      <c r="GV171" s="186" t="s">
        <v>248</v>
      </c>
      <c r="GW171" s="186" t="s">
        <v>248</v>
      </c>
      <c r="GX171" s="186" t="s">
        <v>248</v>
      </c>
      <c r="GY171" s="186" t="s">
        <v>248</v>
      </c>
      <c r="GZ171" s="261" t="s">
        <v>248</v>
      </c>
      <c r="HA171" s="261" t="s">
        <v>248</v>
      </c>
      <c r="HB171" s="188">
        <f>SUM(G171:GE171)</f>
        <v>45</v>
      </c>
    </row>
    <row r="172" spans="1:210" ht="24.9" customHeight="1" thickBot="1" x14ac:dyDescent="0.35">
      <c r="A172" s="108" t="str">
        <f>A171</f>
        <v>Prod.-Q-3</v>
      </c>
      <c r="B172" s="108" t="str">
        <f>B171</f>
        <v>Pracownik Produkcji</v>
      </c>
      <c r="C172" s="108" t="str">
        <f>C171</f>
        <v>BH</v>
      </c>
      <c r="D172" s="108">
        <f>D171</f>
        <v>781</v>
      </c>
      <c r="E172" s="395"/>
      <c r="F172" s="189" t="s">
        <v>375</v>
      </c>
      <c r="G172" s="192">
        <f>IF(INDEX(tab_MinKomp[Przepisy BHP / BHP Vorschriften],MATCH($B171,tab_MinKomp[[Stanowisko / Position ]:[Stanowisko / Position ]],0))="n/a","n/a",G171-INDEX(tab_MinKomp[Przepisy BHP / BHP Vorschriften],MATCH($B171,tab_MinKomp[[Stanowisko / Position ]:[Stanowisko / Position ]],0)))</f>
        <v>0</v>
      </c>
      <c r="H172" s="193">
        <f>IF(INDEX(tab_MinKomp[Przepisy PPOŻ / Brandschutzbestimmungen],MATCH($B171,tab_MinKomp[[Stanowisko / Position ]:[Stanowisko / Position ]],0))="n/a","n/a",H171-INDEX(tab_MinKomp[Przepisy PPOŻ / Brandschutzbestimmungen],MATCH($B171,tab_MinKomp[[Stanowisko / Position ]:[Stanowisko / Position ]],0)))</f>
        <v>0</v>
      </c>
      <c r="I172" s="193">
        <f>IF(INDEX(tab_MinKomp[Ryzyko zawodowe na stanowiskach pracyv/ Berufliche Risiken an Arbeitsstellen],MATCH($B171,tab_MinKomp[[Stanowisko / Position ]:[Stanowisko / Position ]],0))="n/a","n/a",I171-INDEX(tab_MinKomp[Ryzyko zawodowe na stanowiskach pracyv/ Berufliche Risiken an Arbeitsstellen],MATCH($B171,tab_MinKomp[[Stanowisko / Position ]:[Stanowisko / Position ]],0)))</f>
        <v>0</v>
      </c>
      <c r="J172" s="193">
        <f>IF(INDEX(tab_MinKomp[Gospodarka substancjami niebezpiecznymi / Gefahrstoffmanagement],MATCH($B171,tab_MinKomp[[Stanowisko / Position ]:[Stanowisko / Position ]],0))="n/a","n/a",J171-INDEX(tab_MinKomp[Gospodarka substancjami niebezpiecznymi / Gefahrstoffmanagement],MATCH($B171,tab_MinKomp[[Stanowisko / Position ]:[Stanowisko / Position ]],0)))</f>
        <v>0</v>
      </c>
      <c r="K172" s="193">
        <f>IF(INDEX(tab_MinKomp[Gospodarka odpadami / Abfallwirtschaft],MATCH($B171,tab_MinKomp[[Stanowisko / Position ]:[Stanowisko / Position ]],0))="n/a","n/a",K171-INDEX(tab_MinKomp[Gospodarka odpadami / Abfallwirtschaft],MATCH($B171,tab_MinKomp[[Stanowisko / Position ]:[Stanowisko / Position ]],0)))</f>
        <v>0</v>
      </c>
      <c r="L172" s="194" t="str">
        <f>IF(INDEX(tab_MinKomp[Przepisy kodeksu pracy / Bestimmungen des Arbeitsgesetzes],MATCH($B171,tab_MinKomp[[Stanowisko / Position ]:[Stanowisko / Position ]],0))="n/a","n/a",L171-INDEX(tab_MinKomp[Przepisy kodeksu pracy / Bestimmungen des Arbeitsgesetzes],MATCH($B171,tab_MinKomp[[Stanowisko / Position ]:[Stanowisko / Position ]],0)))</f>
        <v>n/a</v>
      </c>
      <c r="M172" s="195" t="str">
        <f>IF(INDEX(tab_MinKomp[Przepisy o ub.społ. ZUS  / Sozialversicherungsvorschriften],MATCH($B171,tab_MinKomp[[Stanowisko / Position ]:[Stanowisko / Position ]],0))="n/a","n/a",M171-INDEX(tab_MinKomp[Przepisy o ub.społ. ZUS  / Sozialversicherungsvorschriften],MATCH($B171,tab_MinKomp[[Stanowisko / Position ]:[Stanowisko / Position ]],0)))</f>
        <v>n/a</v>
      </c>
      <c r="N172" s="194" t="str">
        <f>IF(INDEX(tab_MinKomp[PRZEPISY O PDOF /persönlich Einkommensteuergesetz ],MATCH($B171,tab_MinKomp[[Stanowisko / Position ]:[Stanowisko / Position ]],0))="n/a","n/a",N171-INDEX(tab_MinKomp[PRZEPISY O PDOF /persönlich Einkommensteuergesetz ],MATCH($B171,tab_MinKomp[[Stanowisko / Position ]:[Stanowisko / Position ]],0)))</f>
        <v>n/a</v>
      </c>
      <c r="O172" s="194">
        <f>IF(INDEX(tab_MinKomp[Regulamin pracy / Arbeitsordnung],MATCH($B171,tab_MinKomp[[Stanowisko / Position ]:[Stanowisko / Position ]],0))="n/a","n/a",O171-INDEX(tab_MinKomp[Regulamin pracy / Arbeitsordnung],MATCH($B171,tab_MinKomp[[Stanowisko / Position ]:[Stanowisko / Position ]],0)))</f>
        <v>0</v>
      </c>
      <c r="P172" s="194">
        <f>IF(INDEX(tab_MinKomp[Regulamin wynagradzania / Vergütungsordnung],MATCH($B171,tab_MinKomp[[Stanowisko / Position ]:[Stanowisko / Position ]],0))="n/a","n/a",P171-INDEX(tab_MinKomp[Regulamin wynagradzania / Vergütungsordnung],MATCH($B171,tab_MinKomp[[Stanowisko / Position ]:[Stanowisko / Position ]],0)))</f>
        <v>0</v>
      </c>
      <c r="Q172" s="194" t="str">
        <f>IF(INDEX(tab_MinKomp[System R2PŁATNIK PRO: Płace / Lohnabrechnung],MATCH($B171,tab_MinKomp[[Stanowisko / Position ]:[Stanowisko / Position ]],0))="n/a","n/a",Q171-INDEX(tab_MinKomp[System R2PŁATNIK PRO: Płace / Lohnabrechnung],MATCH($B171,tab_MinKomp[[Stanowisko / Position ]:[Stanowisko / Position ]],0)))</f>
        <v>n/a</v>
      </c>
      <c r="R172" s="194" t="str">
        <f>IF(INDEX(tab_MinKomp[SystemR2PŁATNIK PRO: KADRY / Personaldaten],MATCH($B171,tab_MinKomp[[Stanowisko / Position ]:[Stanowisko / Position ]],0))="n/a","n/a",R171-INDEX(tab_MinKomp[SystemR2PŁATNIK PRO: KADRY / Personaldaten],MATCH($B171,tab_MinKomp[[Stanowisko / Position ]:[Stanowisko / Position ]],0)))</f>
        <v>n/a</v>
      </c>
      <c r="S172" s="194" t="str">
        <f>IF(INDEX(tab_MinKomp[SYSTEM R2PŁATNIK PRO: zarządzanie pracownikami / Arbeitsverwaltung],MATCH($B171,tab_MinKomp[[Stanowisko / Position ]:[Stanowisko / Position ]],0))="n/a","n/a",S171-INDEX(tab_MinKomp[SYSTEM R2PŁATNIK PRO: zarządzanie pracownikami / Arbeitsverwaltung],MATCH($B171,tab_MinKomp[[Stanowisko / Position ]:[Stanowisko / Position ]],0)))</f>
        <v>n/a</v>
      </c>
      <c r="T172" s="194" t="str">
        <f>IF(INDEX(tab_MinKomp[Doradztwo, wsparcie personalne / Personalberatung und Unterstützung],MATCH($B171,tab_MinKomp[[Stanowisko / Position ]:[Stanowisko / Position ]],0))="n/a","n/a",T171-INDEX(tab_MinKomp[Doradztwo, wsparcie personalne / Personalberatung und Unterstützung],MATCH($B171,tab_MinKomp[[Stanowisko / Position ]:[Stanowisko / Position ]],0)))</f>
        <v>n/a</v>
      </c>
      <c r="U172" s="194" t="str">
        <f>IF(INDEX(tab_MinKomp[Przepisy o podatku VAT / MwSt.- Gesetz],MATCH($B171,tab_MinKomp[[Stanowisko / Position ]:[Stanowisko / Position ]],0))="n/a","n/a",U171-INDEX(tab_MinKomp[Przepisy o podatku VAT / MwSt.- Gesetz],MATCH($B171,tab_MinKomp[[Stanowisko / Position ]:[Stanowisko / Position ]],0)))</f>
        <v>n/a</v>
      </c>
      <c r="V172" s="194" t="str">
        <f>IF(INDEX(tab_MinKomp[PrzepisyPDOP / geschäftlich Einkommensteuergesetz],MATCH($B171,tab_MinKomp[[Stanowisko / Position ]:[Stanowisko / Position ]],0))="n/a","n/a",V171-INDEX(tab_MinKomp[PrzepisyPDOP / geschäftlich Einkommensteuergesetz],MATCH($B171,tab_MinKomp[[Stanowisko / Position ]:[Stanowisko / Position ]],0)))</f>
        <v>n/a</v>
      </c>
      <c r="W172" s="194" t="str">
        <f>IF(INDEX(tab_MinKomp[System BAAN / FINANSE (FIBU)],MATCH($B171,tab_MinKomp[[Stanowisko / Position ]:[Stanowisko / Position ]],0))="n/a","n/a",W171-INDEX(tab_MinKomp[System BAAN / FINANSE (FIBU)],MATCH($B171,tab_MinKomp[[Stanowisko / Position ]:[Stanowisko / Position ]],0)))</f>
        <v>n/a</v>
      </c>
      <c r="X172" s="194" t="str">
        <f>IF(INDEX(tab_MinKomp[Systemy pomocnicze / Hilfssysteme(STOCKPROGRAM, KALK2000 etc.)],MATCH($B171,tab_MinKomp[[Stanowisko / Position ]:[Stanowisko / Position ]],0))="n/a","n/a",X171-INDEX(tab_MinKomp[Systemy pomocnicze / Hilfssysteme(STOCKPROGRAM, KALK2000 etc.)],MATCH($B171,tab_MinKomp[[Stanowisko / Position ]:[Stanowisko / Position ]],0)))</f>
        <v>n/a</v>
      </c>
      <c r="Y172" s="194" t="str">
        <f>IF(INDEX(tab_MinKomp[Polityka rachunkowości / Buchführungspolitik],MATCH($B171,tab_MinKomp[[Stanowisko / Position ]:[Stanowisko / Position ]],0))="n/a","n/a",Y171-INDEX(tab_MinKomp[Polityka rachunkowości / Buchführungspolitik],MATCH($B171,tab_MinKomp[[Stanowisko / Position ]:[Stanowisko / Position ]],0)))</f>
        <v>n/a</v>
      </c>
      <c r="Z172" s="194" t="str">
        <f>IF(INDEX(tab_MinKomp[Ustawa o rachunkowości / Rechnungslegungsgesetz],MATCH($B171,tab_MinKomp[[Stanowisko / Position ]:[Stanowisko / Position ]],0))="n/a","n/a",Z171-INDEX(tab_MinKomp[Ustawa o rachunkowości / Rechnungslegungsgesetz],MATCH($B171,tab_MinKomp[[Stanowisko / Position ]:[Stanowisko / Position ]],0)))</f>
        <v>n/a</v>
      </c>
      <c r="AA172" s="194" t="str">
        <f>IF(INDEX(tab_MinKomp[WORKFLOW - TS-100],MATCH($B171,tab_MinKomp[[Stanowisko / Position ]:[Stanowisko / Position ]],0))="n/a","n/a",AA171-INDEX(tab_MinKomp[WORKFLOW - TS-100],MATCH($B171,tab_MinKomp[[Stanowisko / Position ]:[Stanowisko / Position ]],0)))</f>
        <v>n/a</v>
      </c>
      <c r="AB172" s="194" t="str">
        <f>IF(INDEX(tab_MinKomp[WORKFLOW - SFMS],MATCH($B171,tab_MinKomp[[Stanowisko / Position ]:[Stanowisko / Position ]],0))="n/a","n/a",AB171-INDEX(tab_MinKomp[WORKFLOW - SFMS],MATCH($B171,tab_MinKomp[[Stanowisko / Position ]:[Stanowisko / Position ]],0)))</f>
        <v>n/a</v>
      </c>
      <c r="AC172" s="194" t="str">
        <f>IF(INDEX(tab_MinKomp[System ISO 9001:2015],MATCH($B171,tab_MinKomp[[Stanowisko / Position ]:[Stanowisko / Position ]],0))="n/a","n/a",AC171-INDEX(tab_MinKomp[System ISO 9001:2015],MATCH($B171,tab_MinKomp[[Stanowisko / Position ]:[Stanowisko / Position ]],0)))</f>
        <v>n/a</v>
      </c>
      <c r="AD172" s="194" t="str">
        <f>IF(INDEX(tab_MinKomp[System ISO 9001:2015],MATCH($B171,tab_MinKomp[[Stanowisko / Position ]:[Stanowisko / Position ]],0))="n/a","n/a",AD171-INDEX(tab_MinKomp[System ISO 9001:2015],MATCH($B171,tab_MinKomp[[Stanowisko / Position ]:[Stanowisko / Position ]],0)))</f>
        <v>n/a</v>
      </c>
      <c r="AE172" s="194" t="str">
        <f>IF(INDEX(tab_MinKomp[System ISO 9001:2015],MATCH($B171,tab_MinKomp[[Stanowisko / Position ]:[Stanowisko / Position ]],0))="n/a","n/a",AE171-INDEX(tab_MinKomp[System ISO 9001:2015],MATCH($B171,tab_MinKomp[[Stanowisko / Position ]:[Stanowisko / Position ]],0)))</f>
        <v>n/a</v>
      </c>
      <c r="AF172" s="194" t="str">
        <f>IF(INDEX(tab_MinKomp[System ISO 9001:2015],MATCH($B171,tab_MinKomp[[Stanowisko / Position ]:[Stanowisko / Position ]],0))="n/a","n/a",AF171-INDEX(tab_MinKomp[System ISO 9001:2015],MATCH($B171,tab_MinKomp[[Stanowisko / Position ]:[Stanowisko / Position ]],0)))</f>
        <v>n/a</v>
      </c>
      <c r="AG172" s="194" t="str">
        <f>IF(INDEX(tab_MinKomp[Wymagania VDA 6.3 Process / Forderungen],MATCH($B171,tab_MinKomp[[Stanowisko / Position ]:[Stanowisko / Position ]],0))="n/a","n/a",AG171-INDEX(tab_MinKomp[Wymagania VDA 6.3 Process / Forderungen],MATCH($B171,tab_MinKomp[[Stanowisko / Position ]:[Stanowisko / Position ]],0)))</f>
        <v>n/a</v>
      </c>
      <c r="AH172" s="194" t="str">
        <f>IF(INDEX(tab_MinKomp[Wymagania VDA 6.5 Product / Forderungen],MATCH($B171,tab_MinKomp[[Stanowisko / Position ]:[Stanowisko / Position ]],0))="n/a","n/a",AH171-INDEX(tab_MinKomp[Wymagania VDA 6.5 Product / Forderungen],MATCH($B171,tab_MinKomp[[Stanowisko / Position ]:[Stanowisko / Position ]],0)))</f>
        <v>n/a</v>
      </c>
      <c r="AI172" s="194" t="str">
        <f>IF(INDEX(tab_MinKomp[System ISO 9001:2015],MATCH($B171,tab_MinKomp[[Stanowisko / Position ]:[Stanowisko / Position ]],0))="n/a","n/a",AI171-INDEX(tab_MinKomp[System ISO 9001:2015],MATCH($B171,tab_MinKomp[[Stanowisko / Position ]:[Stanowisko / Position ]],0)))</f>
        <v>n/a</v>
      </c>
      <c r="AJ172" s="194" t="str">
        <f>IF(INDEX(tab_MinKomp[Auditor systemu ISO 17021:2018],MATCH($B171,tab_MinKomp[[Stanowisko / Position ]:[Stanowisko / Position ]],0))="n/a","n/a",AJ171-INDEX(tab_MinKomp[Auditor systemu ISO 17021:2018],MATCH($B171,tab_MinKomp[[Stanowisko / Position ]:[Stanowisko / Position ]],0)))</f>
        <v>n/a</v>
      </c>
      <c r="AK172" s="194" t="str">
        <f>IF(INDEX(tab_MinKomp[Pełnomocnik systemu / Systemvertreter],MATCH($B171,tab_MinKomp[[Stanowisko / Position ]:[Stanowisko / Position ]],0))="n/a","n/a",AK171-INDEX(tab_MinKomp[Pełnomocnik systemu / Systemvertreter],MATCH($B171,tab_MinKomp[[Stanowisko / Position ]:[Stanowisko / Position ]],0)))</f>
        <v>n/a</v>
      </c>
      <c r="AL172" s="194">
        <f>IF(INDEX(tab_MinKomp[Polityka Etyczna - Compliance],MATCH($B171,tab_MinKomp[[Stanowisko / Position ]:[Stanowisko / Position ]],0))="n/a","n/a",AL171-INDEX(tab_MinKomp[Polityka Etyczna - Compliance],MATCH($B171,tab_MinKomp[[Stanowisko / Position ]:[Stanowisko / Position ]],0)))</f>
        <v>0</v>
      </c>
      <c r="AM172" s="194" t="str">
        <f>IF(INDEX(tab_MinKomp[WDRAŻANIE NOWYCH PROJEKTÓW/ PROCEDURA CTM],MATCH($B171,tab_MinKomp[[Stanowisko / Position ]:[Stanowisko / Position ]],0))="n/a","n/a",AM171-INDEX(tab_MinKomp[WDRAŻANIE NOWYCH PROJEKTÓW/ PROCEDURA CTM],MATCH($B171,tab_MinKomp[[Stanowisko / Position ]:[Stanowisko / Position ]],0)))</f>
        <v>n/a</v>
      </c>
      <c r="AN172" s="194" t="str">
        <f>IF(INDEX(tab_MinKomp[KAMIENIE MILOWE MSL/PIFF],MATCH($B171,tab_MinKomp[[Stanowisko / Position ]:[Stanowisko / Position ]],0))="n/a","n/a",AN171-INDEX(tab_MinKomp[KAMIENIE MILOWE MSL/PIFF],MATCH($B171,tab_MinKomp[[Stanowisko / Position ]:[Stanowisko / Position ]],0)))</f>
        <v>n/a</v>
      </c>
      <c r="AO172" s="194">
        <f>IF(INDEX(tab_MinKomp[CP],MATCH($B171,tab_MinKomp[[Stanowisko / Position ]:[Stanowisko / Position ]],0))="n/a","n/a",AO171-INDEX(tab_MinKomp[CP],MATCH($B171,tab_MinKomp[[Stanowisko / Position ]:[Stanowisko / Position ]],0)))</f>
        <v>0</v>
      </c>
      <c r="AP172" s="194" t="str">
        <f>IF(INDEX(tab_MinKomp[FMEA],MATCH($B171,tab_MinKomp[[Stanowisko / Position ]:[Stanowisko / Position ]],0))="n/a","n/a",AP171-INDEX(tab_MinKomp[FMEA],MATCH($B171,tab_MinKomp[[Stanowisko / Position ]:[Stanowisko / Position ]],0)))</f>
        <v>n/a</v>
      </c>
      <c r="AQ172" s="194">
        <f>IF(INDEX(tab_MinKomp[FLOW CHART],MATCH($B171,tab_MinKomp[[Stanowisko / Position ]:[Stanowisko / Position ]],0))="n/a","n/a",AQ171-INDEX(tab_MinKomp[FLOW CHART],MATCH($B171,tab_MinKomp[[Stanowisko / Position ]:[Stanowisko / Position ]],0)))</f>
        <v>0</v>
      </c>
      <c r="AR172" s="194" t="str">
        <f>IF(INDEX(tab_MinKomp[APQP],MATCH($B171,tab_MinKomp[[Stanowisko / Position ]:[Stanowisko / Position ]],0))="n/a","n/a",AR171-INDEX(tab_MinKomp[APQP],MATCH($B171,tab_MinKomp[[Stanowisko / Position ]:[Stanowisko / Position ]],0)))</f>
        <v>n/a</v>
      </c>
      <c r="AS172" s="194" t="str">
        <f>IF(INDEX(tab_MinKomp[MSA],MATCH($B171,tab_MinKomp[[Stanowisko / Position ]:[Stanowisko / Position ]],0))="n/a","n/a",AS171-INDEX(tab_MinKomp[MSA],MATCH($B171,tab_MinKomp[[Stanowisko / Position ]:[Stanowisko / Position ]],0)))</f>
        <v>n/a</v>
      </c>
      <c r="AT172" s="194" t="str">
        <f>IF(INDEX(tab_MinKomp[SPC],MATCH($B171,tab_MinKomp[[Stanowisko / Position ]:[Stanowisko / Position ]],0))="n/a","n/a",AT171-INDEX(tab_MinKomp[SPC],MATCH($B171,tab_MinKomp[[Stanowisko / Position ]:[Stanowisko / Position ]],0)))</f>
        <v>n/a</v>
      </c>
      <c r="AU172" s="194" t="str">
        <f>IF(INDEX(tab_MinKomp[CSR (SPECYFICZNE WYMAGANIA KLIENTA)],MATCH($B171,tab_MinKomp[[Stanowisko / Position ]:[Stanowisko / Position ]],0))="n/a","n/a",AU171-INDEX(tab_MinKomp[CSR (SPECYFICZNE WYMAGANIA KLIENTA)],MATCH($B171,tab_MinKomp[[Stanowisko / Position ]:[Stanowisko / Position ]],0)))</f>
        <v>n/a</v>
      </c>
      <c r="AV172" s="194">
        <f>IF(INDEX(tab_MinKomp[5S],MATCH($B171,tab_MinKomp[[Stanowisko / Position ]:[Stanowisko / Position ]],0))="n/a","n/a",AV171-INDEX(tab_MinKomp[5S],MATCH($B171,tab_MinKomp[[Stanowisko / Position ]:[Stanowisko / Position ]],0)))</f>
        <v>0</v>
      </c>
      <c r="AW172" s="194">
        <f>IF(INDEX(tab_MinKomp[LEAN MANAGEMENT],MATCH($B171,tab_MinKomp[[Stanowisko / Position ]:[Stanowisko / Position ]],0))="n/a","n/a",AW171-INDEX(tab_MinKomp[LEAN MANAGEMENT],MATCH($B171,tab_MinKomp[[Stanowisko / Position ]:[Stanowisko / Position ]],0)))</f>
        <v>0</v>
      </c>
      <c r="AX172" s="194" t="str">
        <f>IF(INDEX(tab_MinKomp[5R],MATCH($B171,tab_MinKomp[[Stanowisko / Position ]:[Stanowisko / Position ]],0))="n/a","n/a",AX171-INDEX(tab_MinKomp[5R],MATCH($B171,tab_MinKomp[[Stanowisko / Position ]:[Stanowisko / Position ]],0)))</f>
        <v>n/a</v>
      </c>
      <c r="AY172" s="194" t="str">
        <f>IF(INDEX(tab_MinKomp[Six Sigma],MATCH($B171,tab_MinKomp[[Stanowisko / Position ]:[Stanowisko / Position ]],0))="n/a","n/a",AY171-INDEX(tab_MinKomp[Six Sigma],MATCH($B171,tab_MinKomp[[Stanowisko / Position ]:[Stanowisko / Position ]],0)))</f>
        <v>n/a</v>
      </c>
      <c r="AZ172" s="194" t="str">
        <f>IF(INDEX(tab_MinKomp[System BAAN / Distribution &amp; Supply Chain],MATCH($B171,tab_MinKomp[[Stanowisko / Position ]:[Stanowisko / Position ]],0))="n/a","n/a",AZ171-INDEX(tab_MinKomp[System BAAN / Distribution &amp; Supply Chain],MATCH($B171,tab_MinKomp[[Stanowisko / Position ]:[Stanowisko / Position ]],0)))</f>
        <v>n/a</v>
      </c>
      <c r="BA172" s="194">
        <f>IF(INDEX(tab_MinKomp[LEAN MANAGEMENT],MATCH($B171,tab_MinKomp[[Stanowisko / Position ]:[Stanowisko / Position ]],0))="n/a","n/a",BA171-INDEX(tab_MinKomp[LEAN MANAGEMENT],MATCH($B171,tab_MinKomp[[Stanowisko / Position ]:[Stanowisko / Position ]],0)))</f>
        <v>0</v>
      </c>
      <c r="BB172" s="194">
        <f>IF(INDEX(tab_MinKomp[LEAN MANAGEMENT],MATCH($B171,tab_MinKomp[[Stanowisko / Position ]:[Stanowisko / Position ]],0))="n/a","n/a",BB171-INDEX(tab_MinKomp[LEAN MANAGEMENT],MATCH($B171,tab_MinKomp[[Stanowisko / Position ]:[Stanowisko / Position ]],0)))</f>
        <v>0</v>
      </c>
      <c r="BC172" s="194" t="str">
        <f>IF(INDEX(tab_MinKomp[Organizacja dostaw / Versorgungsorganisation],MATCH($B171,tab_MinKomp[[Stanowisko / Position ]:[Stanowisko / Position ]],0))="n/a","n/a",BC171-INDEX(tab_MinKomp[Organizacja dostaw / Versorgungsorganisation],MATCH($B171,tab_MinKomp[[Stanowisko / Position ]:[Stanowisko / Position ]],0)))</f>
        <v>n/a</v>
      </c>
      <c r="BD172" s="194" t="str">
        <f>IF(INDEX(tab_MinKomp[Organizacja wysyłek / Organisation von Lieferungen],MATCH($B171,tab_MinKomp[[Stanowisko / Position ]:[Stanowisko / Position ]],0))="n/a","n/a",BD171-INDEX(tab_MinKomp[Organizacja wysyłek / Organisation von Lieferungen],MATCH($B171,tab_MinKomp[[Stanowisko / Position ]:[Stanowisko / Position ]],0)))</f>
        <v>n/a</v>
      </c>
      <c r="BE172" s="194" t="str">
        <f>IF(INDEX(tab_MinKomp[Analiza magazynowa - Program Polen.mdb / Inventuranalyse],MATCH($B171,tab_MinKomp[[Stanowisko / Position ]:[Stanowisko / Position ]],0))="n/a","n/a",BE171-INDEX(tab_MinKomp[Analiza magazynowa - Program Polen.mdb / Inventuranalyse],MATCH($B171,tab_MinKomp[[Stanowisko / Position ]:[Stanowisko / Position ]],0)))</f>
        <v>n/a</v>
      </c>
      <c r="BF172" s="190" t="str">
        <f>IF(INDEX(tab_MinKomp[MMOG (Materials Management Operations Guidelines)],MATCH($B171,tab_MinKomp[[Stanowisko / Position ]:[Stanowisko / Position ]],0))="n/a","n/a",BF171-INDEX(tab_MinKomp[MMOG (Materials Management Operations Guidelines)],MATCH($B171,tab_MinKomp[[Stanowisko / Position ]:[Stanowisko / Position ]],0)))</f>
        <v>n/a</v>
      </c>
      <c r="BG172" s="190" t="str">
        <f>IF(INDEX(tab_MinKomp[GPP],MATCH($B171,tab_MinKomp[[Stanowisko / Position ]:[Stanowisko / Position ]],0))="n/a","n/a",BG171-INDEX(tab_MinKomp[GPP],MATCH($B171,tab_MinKomp[[Stanowisko / Position ]:[Stanowisko / Position ]],0)))</f>
        <v>n/a</v>
      </c>
      <c r="BH172" s="190" t="str">
        <f>IF(INDEX(tab_MinKomp[AIAG (Automotive Industry Action Group)],MATCH($B171,tab_MinKomp[[Stanowisko / Position ]:[Stanowisko / Position ]],0))="n/a","n/a",BH171-INDEX(tab_MinKomp[AIAG (Automotive Industry Action Group)],MATCH($B171,tab_MinKomp[[Stanowisko / Position ]:[Stanowisko / Position ]],0)))</f>
        <v>n/a</v>
      </c>
      <c r="BI172" s="190" t="str">
        <f>IF(INDEX(tab_MinKomp[Super-G disputes],MATCH($B171,tab_MinKomp[[Stanowisko / Position ]:[Stanowisko / Position ]],0))="n/a","n/a",BI171-INDEX(tab_MinKomp[Super-G disputes],MATCH($B171,tab_MinKomp[[Stanowisko / Position ]:[Stanowisko / Position ]],0)))</f>
        <v>n/a</v>
      </c>
      <c r="BJ172" s="190" t="str">
        <f>IF(INDEX(tab_MinKomp[CMMS3/eDDL (Direct Data Link)],MATCH($B171,tab_MinKomp[[Stanowisko / Position ]:[Stanowisko / Position ]],0))="n/a","n/a",BJ171-INDEX(tab_MinKomp[CMMS3/eDDL (Direct Data Link)],MATCH($B171,tab_MinKomp[[Stanowisko / Position ]:[Stanowisko / Position ]],0)))</f>
        <v>n/a</v>
      </c>
      <c r="BK172" s="190" t="str">
        <f>IF(INDEX(tab_MinKomp[MP&amp;L (Material Planning and Logistics)],MATCH($B171,tab_MinKomp[[Stanowisko / Position ]:[Stanowisko / Position ]],0))="n/a","n/a",BK171-INDEX(tab_MinKomp[MP&amp;L (Material Planning and Logistics)],MATCH($B171,tab_MinKomp[[Stanowisko / Position ]:[Stanowisko / Position ]],0)))</f>
        <v>n/a</v>
      </c>
      <c r="BL172" s="190" t="str">
        <f>IF(INDEX(tab_MinKomp[Supplier delivery rating],MATCH($B171,tab_MinKomp[[Stanowisko / Position ]:[Stanowisko / Position ]],0))="n/a","n/a",BL171-INDEX(tab_MinKomp[Supplier delivery rating],MATCH($B171,tab_MinKomp[[Stanowisko / Position ]:[Stanowisko / Position ]],0)))</f>
        <v>n/a</v>
      </c>
      <c r="BM172" s="194" t="str">
        <f>IF(INDEX(tab_MinKomp[Obsługa maszyn KVT / KVT Maschinenbedienung],MATCH($B171,tab_MinKomp[[Stanowisko / Position ]:[Stanowisko / Position ]],0))="n/a","n/a",BM171-INDEX(tab_MinKomp[Obsługa maszyn KVT / KVT Maschinenbedienung],MATCH($B171,tab_MinKomp[[Stanowisko / Position ]:[Stanowisko / Position ]],0)))</f>
        <v>n/a</v>
      </c>
      <c r="BN172" s="194" t="str">
        <f>IF(INDEX(tab_MinKomp[Obsługa maszyn KVT / KVT Maschinenbedienung],MATCH($B171,tab_MinKomp[[Stanowisko / Position ]:[Stanowisko / Position ]],0))="n/a","n/a",BN171-INDEX(tab_MinKomp[Obsługa maszyn KVT / KVT Maschinenbedienung],MATCH($B171,tab_MinKomp[[Stanowisko / Position ]:[Stanowisko / Position ]],0)))</f>
        <v>n/a</v>
      </c>
      <c r="BO172" s="194" t="str">
        <f>IF(INDEX(tab_MinKomp[Obsługa maszyn KVT / KVT Maschinenbedienung],MATCH($B171,tab_MinKomp[[Stanowisko / Position ]:[Stanowisko / Position ]],0))="n/a","n/a",BO171-INDEX(tab_MinKomp[Obsługa maszyn KVT / KVT Maschinenbedienung],MATCH($B171,tab_MinKomp[[Stanowisko / Position ]:[Stanowisko / Position ]],0)))</f>
        <v>n/a</v>
      </c>
      <c r="BP172" s="194">
        <f>IF(INDEX(tab_MinKomp[Obsługa maszyn Novapax / Novapax Maschinenbedienung],MATCH($B171,tab_MinKomp[[Stanowisko / Position ]:[Stanowisko / Position ]],0))="n/a","n/a",BP171-INDEX(tab_MinKomp[Obsługa maszyn Novapax / Novapax Maschinenbedienung],MATCH($B171,tab_MinKomp[[Stanowisko / Position ]:[Stanowisko / Position ]],0)))</f>
        <v>0</v>
      </c>
      <c r="BQ172" s="194" t="str">
        <f>IF(INDEX(tab_MinKomp[Obsługa maszyn Piovan / Piovan Maschinenbedienung],MATCH($B171,tab_MinKomp[[Stanowisko / Position ]:[Stanowisko / Position ]],0))="n/a","n/a",BQ171-INDEX(tab_MinKomp[Obsługa maszyn Piovan / Piovan Maschinenbedienung],MATCH($B171,tab_MinKomp[[Stanowisko / Position ]:[Stanowisko / Position ]],0)))</f>
        <v>n/a</v>
      </c>
      <c r="BR172" s="194">
        <f>IF(INDEX(tab_MinKomp[Eliminacja awarii / Beseitigung von Ausfällen],MATCH($B171,tab_MinKomp[[Stanowisko / Position ]:[Stanowisko / Position ]],0))="n/a","n/a",BR171-INDEX(tab_MinKomp[Eliminacja awarii / Beseitigung von Ausfällen],MATCH($B171,tab_MinKomp[[Stanowisko / Position ]:[Stanowisko / Position ]],0)))</f>
        <v>0</v>
      </c>
      <c r="BS172" s="194" t="str">
        <f>IF(INDEX(tab_MinKomp[Obsługa maszyn Piovan / Piovan Maschinenbedienung],MATCH($B171,tab_MinKomp[[Stanowisko / Position ]:[Stanowisko / Position ]],0))="n/a","n/a",BS171-INDEX(tab_MinKomp[Obsługa maszyn Piovan / Piovan Maschinenbedienung],MATCH($B171,tab_MinKomp[[Stanowisko / Position ]:[Stanowisko / Position ]],0)))</f>
        <v>n/a</v>
      </c>
      <c r="BT172" s="194" t="str">
        <f>IF(INDEX(tab_MinKomp[Obsługa maszyn Piovan / Piovan Maschinenbedienung],MATCH($B171,tab_MinKomp[[Stanowisko / Position ]:[Stanowisko / Position ]],0))="n/a","n/a",BT171-INDEX(tab_MinKomp[Obsługa maszyn Piovan / Piovan Maschinenbedienung],MATCH($B171,tab_MinKomp[[Stanowisko / Position ]:[Stanowisko / Position ]],0)))</f>
        <v>n/a</v>
      </c>
      <c r="BU172" s="194" t="str">
        <f>IF(INDEX(tab_MinKomp[Obsługa maszyn Piovan / Piovan Maschinenbedienung],MATCH($B171,tab_MinKomp[[Stanowisko / Position ]:[Stanowisko / Position ]],0))="n/a","n/a",BU171-INDEX(tab_MinKomp[Obsługa maszyn Piovan / Piovan Maschinenbedienung],MATCH($B171,tab_MinKomp[[Stanowisko / Position ]:[Stanowisko / Position ]],0)))</f>
        <v>n/a</v>
      </c>
      <c r="BV172" s="194" t="str">
        <f>IF(INDEX(tab_MinKomp[Obsługa maszyn Piovan / Piovan Maschinenbedienung],MATCH($B171,tab_MinKomp[[Stanowisko / Position ]:[Stanowisko / Position ]],0))="n/a","n/a",BV171-INDEX(tab_MinKomp[Obsługa maszyn Piovan / Piovan Maschinenbedienung],MATCH($B171,tab_MinKomp[[Stanowisko / Position ]:[Stanowisko / Position ]],0)))</f>
        <v>n/a</v>
      </c>
      <c r="BW172" s="194" t="str">
        <f>IF(INDEX(tab_MinKomp[Obsługa maszyn Piovan / Piovan Maschinenbedienung],MATCH($B171,tab_MinKomp[[Stanowisko / Position ]:[Stanowisko / Position ]],0))="n/a","n/a",BW171-INDEX(tab_MinKomp[Obsługa maszyn Piovan / Piovan Maschinenbedienung],MATCH($B171,tab_MinKomp[[Stanowisko / Position ]:[Stanowisko / Position ]],0)))</f>
        <v>n/a</v>
      </c>
      <c r="BX172" s="194" t="str">
        <f>IF(INDEX(tab_MinKomp[Obsługa maszyn Piovan / Piovan Maschinenbedienung],MATCH($B171,tab_MinKomp[[Stanowisko / Position ]:[Stanowisko / Position ]],0))="n/a","n/a",BX171-INDEX(tab_MinKomp[Obsługa maszyn Piovan / Piovan Maschinenbedienung],MATCH($B171,tab_MinKomp[[Stanowisko / Position ]:[Stanowisko / Position ]],0)))</f>
        <v>n/a</v>
      </c>
      <c r="BY172" s="194" t="str">
        <f>IF(INDEX(tab_MinKomp[Obsługa maszyn Engel / Engel Maschinenbedienung],MATCH($B171,tab_MinKomp[[Stanowisko / Position ]:[Stanowisko / Position ]],0))="n/a","n/a",BY171-INDEX(tab_MinKomp[Obsługa maszyn Engel / Engel Maschinenbedienung],MATCH($B171,tab_MinKomp[[Stanowisko / Position ]:[Stanowisko / Position ]],0)))</f>
        <v>n/a</v>
      </c>
      <c r="BZ172" s="194" t="str">
        <f>IF(INDEX(tab_MinKomp[Obsługa maszyn Engel / Engel Maschinenbedienung],MATCH($B171,tab_MinKomp[[Stanowisko / Position ]:[Stanowisko / Position ]],0))="n/a","n/a",BZ171-INDEX(tab_MinKomp[Obsługa maszyn Engel / Engel Maschinenbedienung],MATCH($B171,tab_MinKomp[[Stanowisko / Position ]:[Stanowisko / Position ]],0)))</f>
        <v>n/a</v>
      </c>
      <c r="CA172" s="194">
        <f>IF(INDEX(tab_MinKomp[Eliminacja awarii / Beseitigung von Ausfällen],MATCH($B171,tab_MinKomp[[Stanowisko / Position ]:[Stanowisko / Position ]],0))="n/a","n/a",CA171-INDEX(tab_MinKomp[Eliminacja awarii / Beseitigung von Ausfällen],MATCH($B171,tab_MinKomp[[Stanowisko / Position ]:[Stanowisko / Position ]],0)))</f>
        <v>0</v>
      </c>
      <c r="CB172" s="194" t="str">
        <f>IF(INDEX(tab_MinKomp[Obsługa maszyn ASL / ASL Maschinenbedienung],MATCH($B171,tab_MinKomp[[Stanowisko / Position ]:[Stanowisko / Position ]],0))="n/a","n/a",CB171-INDEX(tab_MinKomp[Obsługa maszyn ASL / ASL Maschinenbedienung],MATCH($B171,tab_MinKomp[[Stanowisko / Position ]:[Stanowisko / Position ]],0)))</f>
        <v>n/a</v>
      </c>
      <c r="CC172" s="194">
        <f>IF(INDEX(tab_MinKomp[Obsługa maszyn Novapax / Novapax Maschinenbedienung],MATCH($B171,tab_MinKomp[[Stanowisko / Position ]:[Stanowisko / Position ]],0))="n/a","n/a",CC171-INDEX(tab_MinKomp[Obsługa maszyn Novapax / Novapax Maschinenbedienung],MATCH($B171,tab_MinKomp[[Stanowisko / Position ]:[Stanowisko / Position ]],0)))</f>
        <v>0</v>
      </c>
      <c r="CD172" s="194">
        <f>IF(INDEX(tab_MinKomp[Obsługa maszyn Novapax / Novapax Maschinenbedienung],MATCH($B171,tab_MinKomp[[Stanowisko / Position ]:[Stanowisko / Position ]],0))="n/a","n/a",CD171-INDEX(tab_MinKomp[Obsługa maszyn Novapax / Novapax Maschinenbedienung],MATCH($B171,tab_MinKomp[[Stanowisko / Position ]:[Stanowisko / Position ]],0)))</f>
        <v>0</v>
      </c>
      <c r="CE172" s="194" t="str">
        <f>IF(INDEX(tab_MinKomp[Obsługa maszyn Piovan / Piovan Maschinenbedienung],MATCH($B171,tab_MinKomp[[Stanowisko / Position ]:[Stanowisko / Position ]],0))="n/a","n/a",CE171-INDEX(tab_MinKomp[Obsługa maszyn Piovan / Piovan Maschinenbedienung],MATCH($B171,tab_MinKomp[[Stanowisko / Position ]:[Stanowisko / Position ]],0)))</f>
        <v>n/a</v>
      </c>
      <c r="CF172" s="194" t="str">
        <f>IF(INDEX(tab_MinKomp[Obsługa maszyn Piovan / Piovan Maschinenbedienung],MATCH($B171,tab_MinKomp[[Stanowisko / Position ]:[Stanowisko / Position ]],0))="n/a","n/a",CF171-INDEX(tab_MinKomp[Obsługa maszyn Piovan / Piovan Maschinenbedienung],MATCH($B171,tab_MinKomp[[Stanowisko / Position ]:[Stanowisko / Position ]],0)))</f>
        <v>n/a</v>
      </c>
      <c r="CG172" s="194">
        <f>IF(INDEX(tab_MinKomp[Eliminacja awarii / Beseitigung von Ausfällen],MATCH($B171,tab_MinKomp[[Stanowisko / Position ]:[Stanowisko / Position ]],0))="n/a","n/a",CG171-INDEX(tab_MinKomp[Eliminacja awarii / Beseitigung von Ausfällen],MATCH($B171,tab_MinKomp[[Stanowisko / Position ]:[Stanowisko / Position ]],0)))</f>
        <v>0</v>
      </c>
      <c r="CH172" s="194" t="str">
        <f>IF(INDEX(tab_MinKomp[Wymagania VDA 6.5 Product / Forderungen],MATCH($B171,tab_MinKomp[[Stanowisko / Position ]:[Stanowisko / Position ]],0))="n/a","n/a",CH171-INDEX(tab_MinKomp[Wymagania VDA 6.5 Product / Forderungen],MATCH($B171,tab_MinKomp[[Stanowisko / Position ]:[Stanowisko / Position ]],0)))</f>
        <v>n/a</v>
      </c>
      <c r="CI172" s="194" t="str">
        <f>IF(INDEX(tab_MinKomp[Wymagania VDA 6.5 Product / Forderungen],MATCH($B171,tab_MinKomp[[Stanowisko / Position ]:[Stanowisko / Position ]],0))="n/a","n/a",CI171-INDEX(tab_MinKomp[Wymagania VDA 6.5 Product / Forderungen],MATCH($B171,tab_MinKomp[[Stanowisko / Position ]:[Stanowisko / Position ]],0)))</f>
        <v>n/a</v>
      </c>
      <c r="CJ172" s="194" t="str">
        <f>IF(INDEX(tab_MinKomp[Wymagania VDA 6.5 Product / Forderungen],MATCH($B171,tab_MinKomp[[Stanowisko / Position ]:[Stanowisko / Position ]],0))="n/a","n/a",CJ171-INDEX(tab_MinKomp[Wymagania VDA 6.5 Product / Forderungen],MATCH($B171,tab_MinKomp[[Stanowisko / Position ]:[Stanowisko / Position ]],0)))</f>
        <v>n/a</v>
      </c>
      <c r="CK172" s="194" t="str">
        <f>IF(INDEX(tab_MinKomp[Wymagania VDA 6.5 Product / Forderungen],MATCH($B171,tab_MinKomp[[Stanowisko / Position ]:[Stanowisko / Position ]],0))="n/a","n/a",CK171-INDEX(tab_MinKomp[Wymagania VDA 6.5 Product / Forderungen],MATCH($B171,tab_MinKomp[[Stanowisko / Position ]:[Stanowisko / Position ]],0)))</f>
        <v>n/a</v>
      </c>
      <c r="CL172" s="194" t="str">
        <f>IF(INDEX(tab_MinKomp[Wymagania VDA 6.5 Product / Forderungen],MATCH($B171,tab_MinKomp[[Stanowisko / Position ]:[Stanowisko / Position ]],0))="n/a","n/a",CL171-INDEX(tab_MinKomp[Wymagania VDA 6.5 Product / Forderungen],MATCH($B171,tab_MinKomp[[Stanowisko / Position ]:[Stanowisko / Position ]],0)))</f>
        <v>n/a</v>
      </c>
      <c r="CM172" s="194" t="str">
        <f>IF(INDEX(tab_MinKomp[Informatyka ogólna (techniczne i systemowe) / Allgemeine IT (Technik und System)],MATCH($B171,tab_MinKomp[[Stanowisko / Position ]:[Stanowisko / Position ]],0))="n/a","n/a",CM171-INDEX(tab_MinKomp[Informatyka ogólna (techniczne i systemowe) / Allgemeine IT (Technik und System)],MATCH($B171,tab_MinKomp[[Stanowisko / Position ]:[Stanowisko / Position ]],0)))</f>
        <v>n/a</v>
      </c>
      <c r="CN172" s="194" t="str">
        <f>IF(INDEX(tab_MinKomp[Sieci komputerowe / Computernetzwerke],MATCH($B171,tab_MinKomp[[Stanowisko / Position ]:[Stanowisko / Position ]],0))="n/a","n/a",CN171-INDEX(tab_MinKomp[Sieci komputerowe / Computernetzwerke],MATCH($B171,tab_MinKomp[[Stanowisko / Position ]:[Stanowisko / Position ]],0)))</f>
        <v>n/a</v>
      </c>
      <c r="CO172" s="194" t="str">
        <f>IF(INDEX(tab_MinKomp[Hardware (komputery PC, drukarki biurowe i etykietowe, telefonia stacjonarna i mobilna) (PC, Drucker, Telefpne, Handys)],MATCH($B171,tab_MinKomp[[Stanowisko / Position ]:[Stanowisko / Position ]],0))="n/a","n/a",CO171-INDEX(tab_MinKomp[Hardware (komputery PC, drukarki biurowe i etykietowe, telefonia stacjonarna i mobilna) (PC, Drucker, Telefpne, Handys)],MATCH($B171,tab_MinKomp[[Stanowisko / Position ]:[Stanowisko / Position ]],0)))</f>
        <v>n/a</v>
      </c>
      <c r="CP172" s="194" t="str">
        <f>IF(INDEX(tab_MinKomp[Software &amp; Systems (MS Office, MS Remote Desktop)],MATCH($B171,tab_MinKomp[[Stanowisko / Position ]:[Stanowisko / Position ]],0))="n/a","n/a",CP171-INDEX(tab_MinKomp[Software &amp; Systems (MS Office, MS Remote Desktop)],MATCH($B171,tab_MinKomp[[Stanowisko / Position ]:[Stanowisko / Position ]],0)))</f>
        <v>n/a</v>
      </c>
      <c r="CQ172" s="194" t="str">
        <f>IF(INDEX(tab_MinKomp[Programowanie obiektowe (PHP) / Objektprogrammierung],MATCH($B171,tab_MinKomp[[Stanowisko / Position ]:[Stanowisko / Position ]],0))="n/a","n/a",CQ171-INDEX(tab_MinKomp[Programowanie obiektowe (PHP) / Objektprogrammierung],MATCH($B171,tab_MinKomp[[Stanowisko / Position ]:[Stanowisko / Position ]],0)))</f>
        <v>n/a</v>
      </c>
      <c r="CR172" s="194" t="str">
        <f>IF(INDEX(tab_MinKomp[Scrum],MATCH($B171,tab_MinKomp[[Stanowisko / Position ]:[Stanowisko / Position ]],0))="n/a","n/a",CR171-INDEX(tab_MinKomp[Scrum],MATCH($B171,tab_MinKomp[[Stanowisko / Position ]:[Stanowisko / Position ]],0)))</f>
        <v>n/a</v>
      </c>
      <c r="CS172" s="194" t="str">
        <f>IF(INDEX(tab_MinKomp[SQL (MySQL)],MATCH($B171,tab_MinKomp[[Stanowisko / Position ]:[Stanowisko / Position ]],0))="n/a","n/a",CS171-INDEX(tab_MinKomp[SQL (MySQL)],MATCH($B171,tab_MinKomp[[Stanowisko / Position ]:[Stanowisko / Position ]],0)))</f>
        <v>n/a</v>
      </c>
      <c r="CT172" s="194" t="str">
        <f>IF(INDEX(tab_MinKomp[Javascript],MATCH($B171,tab_MinKomp[[Stanowisko / Position ]:[Stanowisko / Position ]],0))="n/a","n/a",CT171-INDEX(tab_MinKomp[Javascript],MATCH($B171,tab_MinKomp[[Stanowisko / Position ]:[Stanowisko / Position ]],0)))</f>
        <v>n/a</v>
      </c>
      <c r="CU172" s="194" t="str">
        <f>IF(INDEX(tab_MinKomp[Joomla],MATCH($B171,tab_MinKomp[[Stanowisko / Position ]:[Stanowisko / Position ]],0))="n/a","n/a",CU171-INDEX(tab_MinKomp[Joomla],MATCH($B171,tab_MinKomp[[Stanowisko / Position ]:[Stanowisko / Position ]],0)))</f>
        <v>n/a</v>
      </c>
      <c r="CV172" s="194" t="str">
        <f>IF(INDEX(tab_MinKomp[Bash],MATCH($B171,tab_MinKomp[[Stanowisko / Position ]:[Stanowisko / Position ]],0))="n/a","n/a",CV171-INDEX(tab_MinKomp[Bash],MATCH($B171,tab_MinKomp[[Stanowisko / Position ]:[Stanowisko / Position ]],0)))</f>
        <v>n/a</v>
      </c>
      <c r="CW172" s="194">
        <f>IF(INDEX(tab_MinKomp[Systemy MES (HYDRA / SFMS)],MATCH($B171,tab_MinKomp[[Stanowisko / Position ]:[Stanowisko / Position ]],0))="n/a","n/a",CW171-INDEX(tab_MinKomp[Systemy MES (HYDRA / SFMS)],MATCH($B171,tab_MinKomp[[Stanowisko / Position ]:[Stanowisko / Position ]],0)))</f>
        <v>0</v>
      </c>
      <c r="CX172" s="194" t="str">
        <f>IF(INDEX(tab_MinKomp[HTML / CSS],MATCH($B171,tab_MinKomp[[Stanowisko / Position ]:[Stanowisko / Position ]],0))="n/a","n/a",CX171-INDEX(tab_MinKomp[HTML / CSS],MATCH($B171,tab_MinKomp[[Stanowisko / Position ]:[Stanowisko / Position ]],0)))</f>
        <v>n/a</v>
      </c>
      <c r="CY172" s="194" t="str">
        <f>IF(INDEX(tab_MinKomp[SYSTEM PR],MATCH($B171,tab_MinKomp[[Stanowisko / Position ]:[Stanowisko / Position ]],0))="n/a","n/a",CY171-INDEX(tab_MinKomp[SYSTEM PR],MATCH($B171,tab_MinKomp[[Stanowisko / Position ]:[Stanowisko / Position ]],0)))</f>
        <v>n/a</v>
      </c>
      <c r="CZ172" s="194" t="str">
        <f>IF(INDEX(tab_MinKomp[System Einkauf XP / EBA],MATCH($B171,tab_MinKomp[[Stanowisko / Position ]:[Stanowisko / Position ]],0))="n/a","n/a",CZ171-INDEX(tab_MinKomp[System Einkauf XP / EBA],MATCH($B171,tab_MinKomp[[Stanowisko / Position ]:[Stanowisko / Position ]],0)))</f>
        <v>n/a</v>
      </c>
      <c r="DA172" s="194" t="str">
        <f>IF(INDEX(tab_MinKomp[Techniki negocjacyjne / Verhandlungstechniken],MATCH($B171,tab_MinKomp[[Stanowisko / Position ]:[Stanowisko / Position ]],0))="n/a","n/a",DA171-INDEX(tab_MinKomp[Techniki negocjacyjne / Verhandlungstechniken],MATCH($B171,tab_MinKomp[[Stanowisko / Position ]:[Stanowisko / Position ]],0)))</f>
        <v>n/a</v>
      </c>
      <c r="DB172" s="194" t="str">
        <f>IF(INDEX(tab_MinKomp[Znajomość rynku branżowego / Kenntnis des Industrie Marktes],MATCH($B171,tab_MinKomp[[Stanowisko / Position ]:[Stanowisko / Position ]],0))="n/a","n/a",DB171-INDEX(tab_MinKomp[Znajomość rynku branżowego / Kenntnis des Industrie Marktes],MATCH($B171,tab_MinKomp[[Stanowisko / Position ]:[Stanowisko / Position ]],0)))</f>
        <v>n/a</v>
      </c>
      <c r="DC172" s="194" t="str">
        <f>IF(INDEX(tab_MinKomp[SUPPLIER MANAGEMENT],MATCH($B171,tab_MinKomp[[Stanowisko / Position ]:[Stanowisko / Position ]],0))="n/a","n/a",DC171-INDEX(tab_MinKomp[SUPPLIER MANAGEMENT],MATCH($B171,tab_MinKomp[[Stanowisko / Position ]:[Stanowisko / Position ]],0)))</f>
        <v>n/a</v>
      </c>
      <c r="DD172" s="194" t="str">
        <f>IF(INDEX(tab_MinKomp[SUPPLIER MANAGEMENT],MATCH($B171,tab_MinKomp[[Stanowisko / Position ]:[Stanowisko / Position ]],0))="n/a","n/a",DD171-INDEX(tab_MinKomp[SUPPLIER MANAGEMENT],MATCH($B171,tab_MinKomp[[Stanowisko / Position ]:[Stanowisko / Position ]],0)))</f>
        <v>n/a</v>
      </c>
      <c r="DE172" s="194" t="str">
        <f>IF(INDEX(tab_MinKomp[SUPPLIER MANAGEMENT],MATCH($B171,tab_MinKomp[[Stanowisko / Position ]:[Stanowisko / Position ]],0))="n/a","n/a",DE171-INDEX(tab_MinKomp[SUPPLIER MANAGEMENT],MATCH($B171,tab_MinKomp[[Stanowisko / Position ]:[Stanowisko / Position ]],0)))</f>
        <v>n/a</v>
      </c>
      <c r="DF172" s="194">
        <f>IF(INDEX(tab_MinKomp[LEAN MANAGEMENT],MATCH($B171,tab_MinKomp[[Stanowisko / Position ]:[Stanowisko / Position ]],0))="n/a","n/a",DF171-INDEX(tab_MinKomp[LEAN MANAGEMENT],MATCH($B171,tab_MinKomp[[Stanowisko / Position ]:[Stanowisko / Position ]],0)))</f>
        <v>0</v>
      </c>
      <c r="DG172" s="194" t="str">
        <f>IF(INDEX(tab_MinKomp[PPAP/PSW],MATCH($B171,tab_MinKomp[[Stanowisko / Position ]:[Stanowisko / Position ]],0))="n/a","n/a",DG171-INDEX(tab_MinKomp[PPAP/PSW],MATCH($B171,tab_MinKomp[[Stanowisko / Position ]:[Stanowisko / Position ]],0)))</f>
        <v>n/a</v>
      </c>
      <c r="DH172" s="194" t="str">
        <f>IF(INDEX(tab_MinKomp[SUPPLIER MANAGEMENT],MATCH($B171,tab_MinKomp[[Stanowisko / Position ]:[Stanowisko / Position ]],0))="n/a","n/a",DH171-INDEX(tab_MinKomp[SUPPLIER MANAGEMENT],MATCH($B171,tab_MinKomp[[Stanowisko / Position ]:[Stanowisko / Position ]],0)))</f>
        <v>n/a</v>
      </c>
      <c r="DI172" s="194" t="str">
        <f>IF(INDEX(tab_MinKomp[OBSŁUGA PORTALI KLIENTA / Kundenportale],MATCH($B171,tab_MinKomp[[Stanowisko / Position ]:[Stanowisko / Position ]],0))="n/a","n/a",DI171-INDEX(tab_MinKomp[OBSŁUGA PORTALI KLIENTA / Kundenportale],MATCH($B171,tab_MinKomp[[Stanowisko / Position ]:[Stanowisko / Position ]],0)))</f>
        <v>n/a</v>
      </c>
      <c r="DJ172" s="194" t="str">
        <f>IF(INDEX(tab_MinKomp[Obsługa systemu BABTECQ / BABTECQ System],MATCH($B171,tab_MinKomp[[Stanowisko / Position ]:[Stanowisko / Position ]],0))="n/a","n/a",DJ171-INDEX(tab_MinKomp[Obsługa systemu BABTECQ / BABTECQ System],MATCH($B171,tab_MinKomp[[Stanowisko / Position ]:[Stanowisko / Position ]],0)))</f>
        <v>n/a</v>
      </c>
      <c r="DK172" s="194" t="str">
        <f>IF(INDEX(tab_MinKomp[Rysunek techniczny / technische Zeichnung],MATCH($B171,tab_MinKomp[[Stanowisko / Position ]:[Stanowisko / Position ]],0))="n/a","n/a",DK171-INDEX(tab_MinKomp[Rysunek techniczny / technische Zeichnung],MATCH($B171,tab_MinKomp[[Stanowisko / Position ]:[Stanowisko / Position ]],0)))</f>
        <v>n/a</v>
      </c>
      <c r="DL172" s="194" t="str">
        <f>IF(INDEX(tab_MinKomp[Kalibracja / Kalibrierung],MATCH($B171,tab_MinKomp[[Stanowisko / Position ]:[Stanowisko / Position ]],0))="n/a","n/a",DL171-INDEX(tab_MinKomp[Kalibracja / Kalibrierung],MATCH($B171,tab_MinKomp[[Stanowisko / Position ]:[Stanowisko / Position ]],0)))</f>
        <v>n/a</v>
      </c>
      <c r="DM172" s="194" t="str">
        <f>IF(INDEX(tab_MinKomp[Rekwalifikacja / Requalifizierung],MATCH($B171,tab_MinKomp[[Stanowisko / Position ]:[Stanowisko / Position ]],0))="n/a","n/a",DM171-INDEX(tab_MinKomp[Rekwalifikacja / Requalifizierung],MATCH($B171,tab_MinKomp[[Stanowisko / Position ]:[Stanowisko / Position ]],0)))</f>
        <v>n/a</v>
      </c>
      <c r="DN172" s="190" t="str">
        <f>IF(INDEX(tab_MinKomp[Testy czystości / Reinheitstests],MATCH($B171,tab_MinKomp[[Stanowisko / Position ]:[Stanowisko / Position ]],0))="n/a","n/a",DN171-INDEX(tab_MinKomp[Testy czystości / Reinheitstests],MATCH($B171,tab_MinKomp[[Stanowisko / Position ]:[Stanowisko / Position ]],0)))</f>
        <v>n/a</v>
      </c>
      <c r="DO172" s="190" t="str">
        <f>IF(INDEX(tab_MinKomp[Testy czystości / Reinheitstests],MATCH($B171,tab_MinKomp[[Stanowisko / Position ]:[Stanowisko / Position ]],0))="n/a","n/a",DO171-INDEX(tab_MinKomp[Testy czystości / Reinheitstests],MATCH($B171,tab_MinKomp[[Stanowisko / Position ]:[Stanowisko / Position ]],0)))</f>
        <v>n/a</v>
      </c>
      <c r="DP172" s="190" t="str">
        <f>IF(INDEX(tab_MinKomp[Testy czystości / Reinheitstests],MATCH($B171,tab_MinKomp[[Stanowisko / Position ]:[Stanowisko / Position ]],0))="n/a","n/a",DP171-INDEX(tab_MinKomp[Testy czystości / Reinheitstests],MATCH($B171,tab_MinKomp[[Stanowisko / Position ]:[Stanowisko / Position ]],0)))</f>
        <v>n/a</v>
      </c>
      <c r="DQ172" s="190" t="str">
        <f>IF(INDEX(tab_MinKomp[Testy czystości / Reinheitstests],MATCH($B171,tab_MinKomp[[Stanowisko / Position ]:[Stanowisko / Position ]],0))="n/a","n/a",DQ171-INDEX(tab_MinKomp[Testy czystości / Reinheitstests],MATCH($B171,tab_MinKomp[[Stanowisko / Position ]:[Stanowisko / Position ]],0)))</f>
        <v>n/a</v>
      </c>
      <c r="DR172" s="190" t="str">
        <f>IF(INDEX(tab_MinKomp[Testy czystości / Reinheitstests],MATCH($B171,tab_MinKomp[[Stanowisko / Position ]:[Stanowisko / Position ]],0))="n/a","n/a",DR171-INDEX(tab_MinKomp[Testy czystości / Reinheitstests],MATCH($B171,tab_MinKomp[[Stanowisko / Position ]:[Stanowisko / Position ]],0)))</f>
        <v>n/a</v>
      </c>
      <c r="DS172" s="190" t="str">
        <f>IF(INDEX(tab_MinKomp[Testy czystości / Reinheitstests],MATCH($B171,tab_MinKomp[[Stanowisko / Position ]:[Stanowisko / Position ]],0))="n/a","n/a",DS171-INDEX(tab_MinKomp[Testy czystości / Reinheitstests],MATCH($B171,tab_MinKomp[[Stanowisko / Position ]:[Stanowisko / Position ]],0)))</f>
        <v>n/a</v>
      </c>
      <c r="DT172" s="194" t="str">
        <f>IF(INDEX(tab_MinKomp[SUPPLIER MANAGEMENT],MATCH($B171,tab_MinKomp[[Stanowisko / Position ]:[Stanowisko / Position ]],0))="n/a","n/a",DT171-INDEX(tab_MinKomp[SUPPLIER MANAGEMENT],MATCH($B171,tab_MinKomp[[Stanowisko / Position ]:[Stanowisko / Position ]],0)))</f>
        <v>n/a</v>
      </c>
      <c r="DU172" s="190" t="str">
        <f>IF(INDEX(tab_MinKomp[Testy czystości / Reinheitstests],MATCH($B171,tab_MinKomp[[Stanowisko / Position ]:[Stanowisko / Position ]],0))="n/a","n/a",DU171-INDEX(tab_MinKomp[Testy czystości / Reinheitstests],MATCH($B171,tab_MinKomp[[Stanowisko / Position ]:[Stanowisko / Position ]],0)))</f>
        <v>n/a</v>
      </c>
      <c r="DV172" s="190" t="str">
        <f>IF(INDEX(tab_MinKomp[Testy czystości / Reinheitstests],MATCH($B171,tab_MinKomp[[Stanowisko / Position ]:[Stanowisko / Position ]],0))="n/a","n/a",DV171-INDEX(tab_MinKomp[Testy czystości / Reinheitstests],MATCH($B171,tab_MinKomp[[Stanowisko / Position ]:[Stanowisko / Position ]],0)))</f>
        <v>n/a</v>
      </c>
      <c r="DW172" s="190" t="str">
        <f>IF(INDEX(tab_MinKomp[Testy czystości / Reinheitstests],MATCH($B171,tab_MinKomp[[Stanowisko / Position ]:[Stanowisko / Position ]],0))="n/a","n/a",DW171-INDEX(tab_MinKomp[Testy czystości / Reinheitstests],MATCH($B171,tab_MinKomp[[Stanowisko / Position ]:[Stanowisko / Position ]],0)))</f>
        <v>n/a</v>
      </c>
      <c r="DX172" s="190" t="str">
        <f>IF(INDEX(tab_MinKomp[Testy czystości / Reinheitstests],MATCH($B171,tab_MinKomp[[Stanowisko / Position ]:[Stanowisko / Position ]],0))="n/a","n/a",DX171-INDEX(tab_MinKomp[Testy czystości / Reinheitstests],MATCH($B171,tab_MinKomp[[Stanowisko / Position ]:[Stanowisko / Position ]],0)))</f>
        <v>n/a</v>
      </c>
      <c r="DY172" s="190" t="str">
        <f>IF(INDEX(tab_MinKomp[Testy czystości / Reinheitstests],MATCH($B171,tab_MinKomp[[Stanowisko / Position ]:[Stanowisko / Position ]],0))="n/a","n/a",DY171-INDEX(tab_MinKomp[Testy czystości / Reinheitstests],MATCH($B171,tab_MinKomp[[Stanowisko / Position ]:[Stanowisko / Position ]],0)))</f>
        <v>n/a</v>
      </c>
      <c r="DZ172" s="190" t="str">
        <f>IF(INDEX(tab_MinKomp[Testy czystości / Reinheitstests],MATCH($B171,tab_MinKomp[[Stanowisko / Position ]:[Stanowisko / Position ]],0))="n/a","n/a",DZ171-INDEX(tab_MinKomp[Testy czystości / Reinheitstests],MATCH($B171,tab_MinKomp[[Stanowisko / Position ]:[Stanowisko / Position ]],0)))</f>
        <v>n/a</v>
      </c>
      <c r="EA172" s="190" t="str">
        <f>IF(INDEX(tab_MinKomp[Testy czystości / Reinheitstests],MATCH($B171,tab_MinKomp[[Stanowisko / Position ]:[Stanowisko / Position ]],0))="n/a","n/a",EA171-INDEX(tab_MinKomp[Testy czystości / Reinheitstests],MATCH($B171,tab_MinKomp[[Stanowisko / Position ]:[Stanowisko / Position ]],0)))</f>
        <v>n/a</v>
      </c>
      <c r="EB172" s="190" t="str">
        <f>IF(INDEX(tab_MinKomp[Testy czystości / Reinheitstests],MATCH($B171,tab_MinKomp[[Stanowisko / Position ]:[Stanowisko / Position ]],0))="n/a","n/a",EB171-INDEX(tab_MinKomp[Testy czystości / Reinheitstests],MATCH($B171,tab_MinKomp[[Stanowisko / Position ]:[Stanowisko / Position ]],0)))</f>
        <v>n/a</v>
      </c>
      <c r="EC172" s="190" t="str">
        <f>IF(INDEX(tab_MinKomp[Testy czystości / Reinheitstests],MATCH($B171,tab_MinKomp[[Stanowisko / Position ]:[Stanowisko / Position ]],0))="n/a","n/a",EC171-INDEX(tab_MinKomp[Testy czystości / Reinheitstests],MATCH($B171,tab_MinKomp[[Stanowisko / Position ]:[Stanowisko / Position ]],0)))</f>
        <v>n/a</v>
      </c>
      <c r="ED172" s="190" t="str">
        <f>IF(INDEX(tab_MinKomp[Testy czystości / Reinheitstests],MATCH($B171,tab_MinKomp[[Stanowisko / Position ]:[Stanowisko / Position ]],0))="n/a","n/a",ED171-INDEX(tab_MinKomp[Testy czystości / Reinheitstests],MATCH($B171,tab_MinKomp[[Stanowisko / Position ]:[Stanowisko / Position ]],0)))</f>
        <v>n/a</v>
      </c>
      <c r="EE172" s="190" t="str">
        <f>IF(INDEX(tab_MinKomp[Testy czystości / Reinheitstests],MATCH($B171,tab_MinKomp[[Stanowisko / Position ]:[Stanowisko / Position ]],0))="n/a","n/a",EE171-INDEX(tab_MinKomp[Testy czystości / Reinheitstests],MATCH($B171,tab_MinKomp[[Stanowisko / Position ]:[Stanowisko / Position ]],0)))</f>
        <v>n/a</v>
      </c>
      <c r="EF172" s="190" t="str">
        <f>IF(INDEX(tab_MinKomp[Testy czystości / Reinheitstests],MATCH($B171,tab_MinKomp[[Stanowisko / Position ]:[Stanowisko / Position ]],0))="n/a","n/a",EF171-INDEX(tab_MinKomp[Testy czystości / Reinheitstests],MATCH($B171,tab_MinKomp[[Stanowisko / Position ]:[Stanowisko / Position ]],0)))</f>
        <v>n/a</v>
      </c>
      <c r="EG172" s="190" t="str">
        <f>IF(INDEX(tab_MinKomp[Testy czystości / Reinheitstests],MATCH($B171,tab_MinKomp[[Stanowisko / Position ]:[Stanowisko / Position ]],0))="n/a","n/a",EG171-INDEX(tab_MinKomp[Testy czystości / Reinheitstests],MATCH($B171,tab_MinKomp[[Stanowisko / Position ]:[Stanowisko / Position ]],0)))</f>
        <v>n/a</v>
      </c>
      <c r="EH172" s="190" t="str">
        <f>IF(INDEX(tab_MinKomp[Testy czystości / Reinheitstests],MATCH($B171,tab_MinKomp[[Stanowisko / Position ]:[Stanowisko / Position ]],0))="n/a","n/a",EH171-INDEX(tab_MinKomp[Testy czystości / Reinheitstests],MATCH($B171,tab_MinKomp[[Stanowisko / Position ]:[Stanowisko / Position ]],0)))</f>
        <v>n/a</v>
      </c>
      <c r="EI172" s="190" t="str">
        <f>IF(INDEX(tab_MinKomp[Testy czystości / Reinheitstests],MATCH($B171,tab_MinKomp[[Stanowisko / Position ]:[Stanowisko / Position ]],0))="n/a","n/a",EI171-INDEX(tab_MinKomp[Testy czystości / Reinheitstests],MATCH($B171,tab_MinKomp[[Stanowisko / Position ]:[Stanowisko / Position ]],0)))</f>
        <v>n/a</v>
      </c>
      <c r="EJ172" s="190" t="str">
        <f>IF(INDEX(tab_MinKomp[Testy czystości / Reinheitstests],MATCH($B171,tab_MinKomp[[Stanowisko / Position ]:[Stanowisko / Position ]],0))="n/a","n/a",EJ171-INDEX(tab_MinKomp[Testy czystości / Reinheitstests],MATCH($B171,tab_MinKomp[[Stanowisko / Position ]:[Stanowisko / Position ]],0)))</f>
        <v>n/a</v>
      </c>
      <c r="EK172" s="190" t="str">
        <f>IF(INDEX(tab_MinKomp[Testy czystości / Reinheitstests],MATCH($B171,tab_MinKomp[[Stanowisko / Position ]:[Stanowisko / Position ]],0))="n/a","n/a",EK171-INDEX(tab_MinKomp[Testy czystości / Reinheitstests],MATCH($B171,tab_MinKomp[[Stanowisko / Position ]:[Stanowisko / Position ]],0)))</f>
        <v>n/a</v>
      </c>
      <c r="EL172" s="190" t="str">
        <f>IF(INDEX(tab_MinKomp[Testy czystości / Reinheitstests],MATCH($B171,tab_MinKomp[[Stanowisko / Position ]:[Stanowisko / Position ]],0))="n/a","n/a",EL171-INDEX(tab_MinKomp[Testy czystości / Reinheitstests],MATCH($B171,tab_MinKomp[[Stanowisko / Position ]:[Stanowisko / Position ]],0)))</f>
        <v>n/a</v>
      </c>
      <c r="EM172" s="190" t="str">
        <f>IF(INDEX(tab_MinKomp[Testy czystości / Reinheitstests],MATCH($B171,tab_MinKomp[[Stanowisko / Position ]:[Stanowisko / Position ]],0))="n/a","n/a",EM171-INDEX(tab_MinKomp[Testy czystości / Reinheitstests],MATCH($B171,tab_MinKomp[[Stanowisko / Position ]:[Stanowisko / Position ]],0)))</f>
        <v>n/a</v>
      </c>
      <c r="EN172" s="190" t="str">
        <f>IF(INDEX(tab_MinKomp[Testy czystości / Reinheitstests],MATCH($B171,tab_MinKomp[[Stanowisko / Position ]:[Stanowisko / Position ]],0))="n/a","n/a",EN171-INDEX(tab_MinKomp[Testy czystości / Reinheitstests],MATCH($B171,tab_MinKomp[[Stanowisko / Position ]:[Stanowisko / Position ]],0)))</f>
        <v>n/a</v>
      </c>
      <c r="EO172" s="194" t="str">
        <f>IF(INDEX(tab_MinKomp[Konserwacja Rep],MATCH($B171,tab_MinKomp[[Stanowisko / Position ]:[Stanowisko / Position ]],0))="n/a","n/a",EO171-INDEX(tab_MinKomp[Konserwacja Rep],MATCH($B171,tab_MinKomp[[Stanowisko / Position ]:[Stanowisko / Position ]],0)))</f>
        <v>n/a</v>
      </c>
      <c r="EP172" s="194" t="str">
        <f>IF(INDEX(tab_MinKomp[[Konserwacja Engel ]],MATCH($B171,tab_MinKomp[[Stanowisko / Position ]:[Stanowisko / Position ]],0))="n/a","n/a",EP171-INDEX(tab_MinKomp[[Konserwacja Engel ]],MATCH($B171,tab_MinKomp[[Stanowisko / Position ]:[Stanowisko / Position ]],0)))</f>
        <v>n/a</v>
      </c>
      <c r="EQ172" s="194" t="str">
        <f>IF(INDEX(tab_MinKomp[Konserwacja B 50],MATCH($B171,tab_MinKomp[[Stanowisko / Position ]:[Stanowisko / Position ]],0))="n/a","n/a",EQ171-INDEX(tab_MinKomp[Konserwacja B 50],MATCH($B171,tab_MinKomp[[Stanowisko / Position ]:[Stanowisko / Position ]],0)))</f>
        <v>n/a</v>
      </c>
      <c r="ER172" s="194" t="str">
        <f>IF(INDEX(tab_MinKomp[[Konserwacja EOL ]],MATCH($B171,tab_MinKomp[[Stanowisko / Position ]:[Stanowisko / Position ]],0))="n/a","n/a",ER171-INDEX(tab_MinKomp[[Konserwacja EOL ]],MATCH($B171,tab_MinKomp[[Stanowisko / Position ]:[Stanowisko / Position ]],0)))</f>
        <v>n/a</v>
      </c>
      <c r="ES172" s="194" t="str">
        <f>IF(INDEX(tab_MinKomp[Konserwacja Branson],MATCH($B171,tab_MinKomp[[Stanowisko / Position ]:[Stanowisko / Position ]],0))="n/a","n/a",ES171-INDEX(tab_MinKomp[Konserwacja Branson],MATCH($B171,tab_MinKomp[[Stanowisko / Position ]:[Stanowisko / Position ]],0)))</f>
        <v>n/a</v>
      </c>
      <c r="ET172" s="194" t="str">
        <f>IF(INDEX(tab_MinKomp[Konserwacja coolery],MATCH($B171,tab_MinKomp[[Stanowisko / Position ]:[Stanowisko / Position ]],0))="n/a","n/a",ET171-INDEX(tab_MinKomp[Konserwacja coolery],MATCH($B171,tab_MinKomp[[Stanowisko / Position ]:[Stanowisko / Position ]],0)))</f>
        <v>n/a</v>
      </c>
      <c r="EU172" s="194" t="str">
        <f>IF(INDEX(tab_MinKomp[Konserwacja piecy],MATCH($B171,tab_MinKomp[[Stanowisko / Position ]:[Stanowisko / Position ]],0))="n/a","n/a",EU171-INDEX(tab_MinKomp[Konserwacja piecy],MATCH($B171,tab_MinKomp[[Stanowisko / Position ]:[Stanowisko / Position ]],0)))</f>
        <v>n/a</v>
      </c>
      <c r="EV172" s="194" t="str">
        <f>IF(INDEX(tab_MinKomp[Rysunek techniczny- czytanie],MATCH($B171,tab_MinKomp[[Stanowisko / Position ]:[Stanowisko / Position ]],0))="n/a","n/a",EV171-INDEX(tab_MinKomp[Rysunek techniczny- czytanie],MATCH($B171,tab_MinKomp[[Stanowisko / Position ]:[Stanowisko / Position ]],0)))</f>
        <v>n/a</v>
      </c>
      <c r="EW172" s="194" t="str">
        <f>IF(INDEX(tab_MinKomp[Elektryka],MATCH($B171,tab_MinKomp[[Stanowisko / Position ]:[Stanowisko / Position ]],0))="n/a","n/a",EW171-INDEX(tab_MinKomp[Elektryka],MATCH($B171,tab_MinKomp[[Stanowisko / Position ]:[Stanowisko / Position ]],0)))</f>
        <v>n/a</v>
      </c>
      <c r="EX172" s="194" t="str">
        <f>IF(INDEX(tab_MinKomp[Pneumatyka],MATCH($B171,tab_MinKomp[[Stanowisko / Position ]:[Stanowisko / Position ]],0))="n/a","n/a",EX171-INDEX(tab_MinKomp[Pneumatyka],MATCH($B171,tab_MinKomp[[Stanowisko / Position ]:[Stanowisko / Position ]],0)))</f>
        <v>n/a</v>
      </c>
      <c r="EY172" s="194" t="str">
        <f>IF(INDEX(tab_MinKomp[[Hydraulika ]],MATCH($B171,tab_MinKomp[[Stanowisko / Position ]:[Stanowisko / Position ]],0))="n/a","n/a",EY171-INDEX(tab_MinKomp[[Hydraulika ]],MATCH($B171,tab_MinKomp[[Stanowisko / Position ]:[Stanowisko / Position ]],0)))</f>
        <v>n/a</v>
      </c>
      <c r="EZ172" s="194" t="str">
        <f>IF(INDEX(tab_MinKomp[Podciśnienie],MATCH($B171,tab_MinKomp[[Stanowisko / Position ]:[Stanowisko / Position ]],0))="n/a","n/a",EZ171-INDEX(tab_MinKomp[Podciśnienie],MATCH($B171,tab_MinKomp[[Stanowisko / Position ]:[Stanowisko / Position ]],0)))</f>
        <v>n/a</v>
      </c>
      <c r="FA172" s="194" t="str">
        <f>IF(INDEX(tab_MinKomp[Usuwanie awarii],MATCH($B171,tab_MinKomp[[Stanowisko / Position ]:[Stanowisko / Position ]],0))="n/a","n/a",FA171-INDEX(tab_MinKomp[Usuwanie awarii],MATCH($B171,tab_MinKomp[[Stanowisko / Position ]:[Stanowisko / Position ]],0)))</f>
        <v>n/a</v>
      </c>
      <c r="FB172" s="194" t="str">
        <f>IF(INDEX(tab_MinKomp[Obsługa robotów],MATCH($B171,tab_MinKomp[[Stanowisko / Position ]:[Stanowisko / Position ]],0))="n/a","n/a",FB171-INDEX(tab_MinKomp[Obsługa robotów],MATCH($B171,tab_MinKomp[[Stanowisko / Position ]:[Stanowisko / Position ]],0)))</f>
        <v>n/a</v>
      </c>
      <c r="FC172" s="194" t="str">
        <f>IF(INDEX(tab_MinKomp[Obsługa sterowania maszyny],MATCH($B171,tab_MinKomp[[Stanowisko / Position ]:[Stanowisko / Position ]],0))="n/a","n/a",FC171-INDEX(tab_MinKomp[Obsługa sterowania maszyny],MATCH($B171,tab_MinKomp[[Stanowisko / Position ]:[Stanowisko / Position ]],0)))</f>
        <v>n/a</v>
      </c>
      <c r="FD172" s="194" t="str">
        <f>IF(INDEX(tab_MinKomp[Usuwanie przyczyn żródłowych],MATCH($B171,tab_MinKomp[[Stanowisko / Position ]:[Stanowisko / Position ]],0))="n/a","n/a",FD171-INDEX(tab_MinKomp[Usuwanie przyczyn żródłowych],MATCH($B171,tab_MinKomp[[Stanowisko / Position ]:[Stanowisko / Position ]],0)))</f>
        <v>n/a</v>
      </c>
      <c r="FE172" s="194" t="str">
        <f>IF(INDEX(tab_MinKomp[Cmms stosowanie],MATCH($B171,tab_MinKomp[[Stanowisko / Position ]:[Stanowisko / Position ]],0))="n/a","n/a",FE171-INDEX(tab_MinKomp[Cmms stosowanie],MATCH($B171,tab_MinKomp[[Stanowisko / Position ]:[Stanowisko / Position ]],0)))</f>
        <v>n/a</v>
      </c>
      <c r="FF172" s="190" t="str">
        <f>IF(INDEX(tab_MinKomp[Testy czystości / Reinheitstests],MATCH($B171,tab_MinKomp[[Stanowisko / Position ]:[Stanowisko / Position ]],0))="n/a","n/a",FF171-INDEX(tab_MinKomp[Testy czystości / Reinheitstests],MATCH($B171,tab_MinKomp[[Stanowisko / Position ]:[Stanowisko / Position ]],0)))</f>
        <v>n/a</v>
      </c>
      <c r="FG172" s="194" t="str">
        <f>IF(INDEX(tab_MinKomp[Czyszczenie form plastikowych],MATCH($B171,tab_MinKomp[[Stanowisko / Position ]:[Stanowisko / Position ]],0))="n/a","n/a",FG171-INDEX(tab_MinKomp[Czyszczenie form plastikowych],MATCH($B171,tab_MinKomp[[Stanowisko / Position ]:[Stanowisko / Position ]],0)))</f>
        <v>n/a</v>
      </c>
      <c r="FH172" s="194" t="str">
        <f>IF(INDEX(tab_MinKomp[Wymiana form plastik],MATCH($B171,tab_MinKomp[[Stanowisko / Position ]:[Stanowisko / Position ]],0))="n/a","n/a",FH171-INDEX(tab_MinKomp[Wymiana form plastik],MATCH($B171,tab_MinKomp[[Stanowisko / Position ]:[Stanowisko / Position ]],0)))</f>
        <v>n/a</v>
      </c>
      <c r="FI172" s="194" t="str">
        <f>IF(INDEX(tab_MinKomp[Wymiana form guma],MATCH($B171,tab_MinKomp[[Stanowisko / Position ]:[Stanowisko / Position ]],0))="n/a","n/a",FI171-INDEX(tab_MinKomp[Wymiana form guma],MATCH($B171,tab_MinKomp[[Stanowisko / Position ]:[Stanowisko / Position ]],0)))</f>
        <v>n/a</v>
      </c>
      <c r="FJ172" s="194" t="str">
        <f>IF(INDEX(tab_MinKomp[Konserwacja KK],MATCH($B171,tab_MinKomp[[Stanowisko / Position ]:[Stanowisko / Position ]],0))="n/a","n/a",FJ171-INDEX(tab_MinKomp[Konserwacja KK],MATCH($B171,tab_MinKomp[[Stanowisko / Position ]:[Stanowisko / Position ]],0)))</f>
        <v>n/a</v>
      </c>
      <c r="FK172" s="194" t="str">
        <f>IF(INDEX(tab_MinKomp[Konserwacja form guma],MATCH($B171,tab_MinKomp[[Stanowisko / Position ]:[Stanowisko / Position ]],0))="n/a","n/a",FK171-INDEX(tab_MinKomp[Konserwacja form guma],MATCH($B171,tab_MinKomp[[Stanowisko / Position ]:[Stanowisko / Position ]],0)))</f>
        <v>n/a</v>
      </c>
      <c r="FL172" s="194" t="str">
        <f>IF(INDEX(tab_MinKomp[Konserwacja form plastiki],MATCH($B171,tab_MinKomp[[Stanowisko / Position ]:[Stanowisko / Position ]],0))="n/a","n/a",FL171-INDEX(tab_MinKomp[Konserwacja form plastiki],MATCH($B171,tab_MinKomp[[Stanowisko / Position ]:[Stanowisko / Position ]],0)))</f>
        <v>n/a</v>
      </c>
      <c r="FM172" s="194" t="str">
        <f>IF(INDEX(tab_MinKomp[Konserwacja Gorącego Kanału],MATCH($B171,tab_MinKomp[[Stanowisko / Position ]:[Stanowisko / Position ]],0))="n/a","n/a",FM171-INDEX(tab_MinKomp[Konserwacja Gorącego Kanału],MATCH($B171,tab_MinKomp[[Stanowisko / Position ]:[Stanowisko / Position ]],0)))</f>
        <v>n/a</v>
      </c>
      <c r="FN172" s="194" t="str">
        <f>IF(INDEX(tab_MinKomp[MS Office (Excel)],MATCH($B171,tab_MinKomp[[Stanowisko / Position ]:[Stanowisko / Position ]],0))="n/a","n/a",FN171-INDEX(tab_MinKomp[MS Office (Excel)],MATCH($B171,tab_MinKomp[[Stanowisko / Position ]:[Stanowisko / Position ]],0)))</f>
        <v>n/a</v>
      </c>
      <c r="FO172" s="194" t="str">
        <f>IF(INDEX(tab_MinKomp[MS Office (Word)],MATCH($B171,tab_MinKomp[[Stanowisko / Position ]:[Stanowisko / Position ]],0))="n/a","n/a",FO171-INDEX(tab_MinKomp[MS Office (Word)],MATCH($B171,tab_MinKomp[[Stanowisko / Position ]:[Stanowisko / Position ]],0)))</f>
        <v>n/a</v>
      </c>
      <c r="FP172" s="194" t="str">
        <f>IF(INDEX(tab_MinKomp[MS Office (Power Point)],MATCH($B171,tab_MinKomp[[Stanowisko / Position ]:[Stanowisko / Position ]],0))="n/a","n/a",FP171-INDEX(tab_MinKomp[MS Office (Power Point)],MATCH($B171,tab_MinKomp[[Stanowisko / Position ]:[Stanowisko / Position ]],0)))</f>
        <v>n/a</v>
      </c>
      <c r="FQ172" s="196" t="str">
        <f>IF(INDEX(tab_MinKomp[Język angielski / Englisch],MATCH($B171,tab_MinKomp[[Stanowisko / Position ]:[Stanowisko / Position ]],0))="n/a","n/a",FQ171-INDEX(tab_MinKomp[Język angielski / Englisch],MATCH($B171,tab_MinKomp[[Stanowisko / Position ]:[Stanowisko / Position ]],0)))</f>
        <v>n/a</v>
      </c>
      <c r="FR172" s="196" t="str">
        <f>IF(INDEX(tab_MinKomp[Język niemiecki / Deutsch],MATCH($B171,tab_MinKomp[[Stanowisko / Position ]:[Stanowisko / Position ]],0))="n/a","n/a",FR171-INDEX(tab_MinKomp[Język niemiecki / Deutsch],MATCH($B171,tab_MinKomp[[Stanowisko / Position ]:[Stanowisko / Position ]],0)))</f>
        <v>n/a</v>
      </c>
      <c r="FS172" s="194">
        <f>IF(INDEX(tab_MinKomp[Zarządzanie dokumentacją procesową / Process dokumentation management],MATCH($B171,tab_MinKomp[[Stanowisko / Position ]:[Stanowisko / Position ]],0))="n/a","n/a",FS171-INDEX(tab_MinKomp[Zarządzanie dokumentacją procesową / Process dokumentation management],MATCH($B171,tab_MinKomp[[Stanowisko / Position ]:[Stanowisko / Position ]],0)))</f>
        <v>0</v>
      </c>
      <c r="FT172" s="194">
        <f>IF(INDEX(tab_MinKomp[Znajomość procesów z obszaru / Kenntiss der prozesse in dem Bereich],MATCH($B171,tab_MinKomp[[Stanowisko / Position ]:[Stanowisko / Position ]],0))="n/a","n/a",FT171-INDEX(tab_MinKomp[Znajomość procesów z obszaru / Kenntiss der prozesse in dem Bereich],MATCH($B171,tab_MinKomp[[Stanowisko / Position ]:[Stanowisko / Position ]],0)))</f>
        <v>0</v>
      </c>
      <c r="FU172" s="194">
        <f>IF(INDEX(tab_MinKomp[optymalizacja procesów / Prozessoptymalisierung],MATCH($B171,tab_MinKomp[[Stanowisko / Position ]:[Stanowisko / Position ]],0))="n/a","n/a",FU171-INDEX(tab_MinKomp[optymalizacja procesów / Prozessoptymalisierung],MATCH($B171,tab_MinKomp[[Stanowisko / Position ]:[Stanowisko / Position ]],0)))</f>
        <v>0</v>
      </c>
      <c r="FV172" s="194">
        <f>IF(INDEX(tab_MinKomp[Umiejętności szkoleniowe / Trainingsfähigkeiten],MATCH($B171,tab_MinKomp[[Stanowisko / Position ]:[Stanowisko / Position ]],0))="n/a","n/a",FV171-INDEX(tab_MinKomp[Umiejętności szkoleniowe / Trainingsfähigkeiten],MATCH($B171,tab_MinKomp[[Stanowisko / Position ]:[Stanowisko / Position ]],0)))</f>
        <v>0</v>
      </c>
      <c r="FW172" s="194">
        <f>IF(INDEX(tab_MinKomp[Analityczne myślenie, podejście / Analitysches Denken, Einstellung],MATCH($B171,tab_MinKomp[[Stanowisko / Position ]:[Stanowisko / Position ]],0))="n/a","n/a",FW171-INDEX(tab_MinKomp[Analityczne myślenie, podejście / Analitysches Denken, Einstellung],MATCH($B171,tab_MinKomp[[Stanowisko / Position ]:[Stanowisko / Position ]],0)))</f>
        <v>0</v>
      </c>
      <c r="FX172" s="194">
        <f>IF(INDEX(tab_MinKomp[Dokładność, precyzja w dzialaniu / Genauigkeit, Präzision in die Arbeit],MATCH($B171,tab_MinKomp[[Stanowisko / Position ]:[Stanowisko / Position ]],0))="n/a","n/a",FX171-INDEX(tab_MinKomp[Dokładność, precyzja w dzialaniu / Genauigkeit, Präzision in die Arbeit],MATCH($B171,tab_MinKomp[[Stanowisko / Position ]:[Stanowisko / Position ]],0)))</f>
        <v>0</v>
      </c>
      <c r="FY172" s="194">
        <f>IF(INDEX(tab_MinKomp[Dyspozycyjność / Verfügbarkeit],MATCH($B171,tab_MinKomp[[Stanowisko / Position ]:[Stanowisko / Position ]],0))="n/a","n/a",FY171-INDEX(tab_MinKomp[Dyspozycyjność / Verfügbarkeit],MATCH($B171,tab_MinKomp[[Stanowisko / Position ]:[Stanowisko / Position ]],0)))</f>
        <v>0</v>
      </c>
      <c r="FZ172" s="194">
        <f>IF(INDEX(tab_MinKomp[Zaangażowanie / 
Engagement],MATCH($B171,tab_MinKomp[[Stanowisko / Position ]:[Stanowisko / Position ]],0))="n/a","n/a",FZ171-INDEX(tab_MinKomp[Zaangażowanie / 
Engagement],MATCH($B171,tab_MinKomp[[Stanowisko / Position ]:[Stanowisko / Position ]],0)))</f>
        <v>0</v>
      </c>
      <c r="GA172" s="194" t="str">
        <f>IF(INDEX(tab_MinKomp[Konserwacja form guma],MATCH($B171,tab_MinKomp[[Stanowisko / Position ]:[Stanowisko / Position ]],0))="n/a","n/a",GA171-INDEX(tab_MinKomp[Konserwacja form guma],MATCH($B171,tab_MinKomp[[Stanowisko / Position ]:[Stanowisko / Position ]],0)))</f>
        <v>n/a</v>
      </c>
      <c r="GB172" s="194" t="str">
        <f>IF(INDEX(tab_MinKomp[Konserwacja form plastiki],MATCH($B171,tab_MinKomp[[Stanowisko / Position ]:[Stanowisko / Position ]],0))="n/a","n/a",GB171-INDEX(tab_MinKomp[Konserwacja form plastiki],MATCH($B171,tab_MinKomp[[Stanowisko / Position ]:[Stanowisko / Position ]],0)))</f>
        <v>n/a</v>
      </c>
      <c r="GC172" s="194">
        <f>IF(INDEX(tab_MinKomp[Elastyczność w działaniu],MATCH($B171,tab_MinKomp[[Stanowisko / Position ]:[Stanowisko / Position ]],0))="n/a","n/a",GC171-INDEX(tab_MinKomp[Elastyczność w działaniu],MATCH($B171,tab_MinKomp[[Stanowisko / Position ]:[Stanowisko / Position ]],0)))</f>
        <v>0</v>
      </c>
      <c r="GD172" s="194">
        <f>IF(INDEX(tab_MinKomp[Komunikatywność],MATCH($B171,tab_MinKomp[[Stanowisko / Position ]:[Stanowisko / Position ]],0))="n/a","n/a",GD171-INDEX(tab_MinKomp[Komunikatywność],MATCH($B171,tab_MinKomp[[Stanowisko / Position ]:[Stanowisko / Position ]],0)))</f>
        <v>0</v>
      </c>
      <c r="GE172" s="193" t="str">
        <f>IF(INDEX(tab_MinKomp[Motywowanie i budowanie zaangażowania zespołu],MATCH($B171,tab_MinKomp[[Stanowisko / Position ]:[Stanowisko / Position ]],0))="n/a","n/a",GE171-INDEX(tab_MinKomp[Motywowanie i budowanie zaangażowania zespołu],MATCH($B171,tab_MinKomp[[Stanowisko / Position ]:[Stanowisko / Position ]],0)))</f>
        <v>n/a</v>
      </c>
      <c r="GF172" s="186" t="s">
        <v>248</v>
      </c>
      <c r="GG172" s="186" t="s">
        <v>248</v>
      </c>
      <c r="GH172" s="186" t="s">
        <v>248</v>
      </c>
      <c r="GI172" s="186" t="s">
        <v>248</v>
      </c>
      <c r="GJ172" s="186" t="s">
        <v>248</v>
      </c>
      <c r="GK172" s="186" t="s">
        <v>248</v>
      </c>
      <c r="GL172" s="186" t="s">
        <v>248</v>
      </c>
      <c r="GM172" s="186" t="s">
        <v>248</v>
      </c>
      <c r="GN172" s="186" t="s">
        <v>248</v>
      </c>
      <c r="GO172" s="186" t="s">
        <v>248</v>
      </c>
      <c r="GP172" s="186" t="s">
        <v>248</v>
      </c>
      <c r="GQ172" s="186" t="s">
        <v>248</v>
      </c>
      <c r="GR172" s="186" t="s">
        <v>248</v>
      </c>
      <c r="GS172" s="186" t="s">
        <v>248</v>
      </c>
      <c r="GT172" s="186" t="s">
        <v>248</v>
      </c>
      <c r="GU172" s="186" t="s">
        <v>248</v>
      </c>
      <c r="GV172" s="186" t="s">
        <v>248</v>
      </c>
      <c r="GW172" s="186" t="s">
        <v>248</v>
      </c>
      <c r="GX172" s="186" t="s">
        <v>248</v>
      </c>
      <c r="GY172" s="186" t="s">
        <v>248</v>
      </c>
      <c r="GZ172" s="261" t="s">
        <v>248</v>
      </c>
      <c r="HA172" s="261" t="s">
        <v>248</v>
      </c>
      <c r="HB172" s="191">
        <f>SUM(G172:GE172)/(HB171-(SUM(G172:GE172)))</f>
        <v>0</v>
      </c>
    </row>
    <row r="173" spans="1:210" ht="24.9" customHeight="1" x14ac:dyDescent="0.3">
      <c r="A173" s="105" t="s">
        <v>322</v>
      </c>
      <c r="B173" s="105" t="s">
        <v>315</v>
      </c>
      <c r="C173" s="105" t="s">
        <v>419</v>
      </c>
      <c r="D173" s="105">
        <v>1361</v>
      </c>
      <c r="E173" s="394" t="s">
        <v>468</v>
      </c>
      <c r="F173" s="185" t="s">
        <v>374</v>
      </c>
      <c r="G173" s="186">
        <v>2</v>
      </c>
      <c r="H173" s="186">
        <v>2</v>
      </c>
      <c r="I173" s="186">
        <v>2</v>
      </c>
      <c r="J173" s="186">
        <v>1</v>
      </c>
      <c r="K173" s="186">
        <v>1</v>
      </c>
      <c r="L173" s="186" t="s">
        <v>248</v>
      </c>
      <c r="M173" s="186" t="s">
        <v>248</v>
      </c>
      <c r="N173" s="186" t="s">
        <v>248</v>
      </c>
      <c r="O173" s="186">
        <v>1</v>
      </c>
      <c r="P173" s="186">
        <v>1</v>
      </c>
      <c r="Q173" s="186" t="s">
        <v>248</v>
      </c>
      <c r="R173" s="186" t="s">
        <v>248</v>
      </c>
      <c r="S173" s="186" t="s">
        <v>248</v>
      </c>
      <c r="T173" s="186" t="s">
        <v>248</v>
      </c>
      <c r="U173" s="186" t="s">
        <v>248</v>
      </c>
      <c r="V173" s="186" t="s">
        <v>248</v>
      </c>
      <c r="W173" s="186" t="s">
        <v>248</v>
      </c>
      <c r="X173" s="186" t="s">
        <v>248</v>
      </c>
      <c r="Y173" s="186" t="s">
        <v>248</v>
      </c>
      <c r="Z173" s="186" t="s">
        <v>248</v>
      </c>
      <c r="AA173" s="186" t="s">
        <v>248</v>
      </c>
      <c r="AB173" s="186" t="s">
        <v>248</v>
      </c>
      <c r="AC173" s="186" t="s">
        <v>248</v>
      </c>
      <c r="AD173" s="186" t="s">
        <v>248</v>
      </c>
      <c r="AE173" s="186" t="s">
        <v>248</v>
      </c>
      <c r="AF173" s="186" t="s">
        <v>248</v>
      </c>
      <c r="AG173" s="186" t="s">
        <v>248</v>
      </c>
      <c r="AH173" s="186" t="s">
        <v>248</v>
      </c>
      <c r="AI173" s="186" t="s">
        <v>248</v>
      </c>
      <c r="AJ173" s="186" t="s">
        <v>248</v>
      </c>
      <c r="AK173" s="186" t="s">
        <v>248</v>
      </c>
      <c r="AL173" s="186">
        <v>1</v>
      </c>
      <c r="AM173" s="186" t="s">
        <v>248</v>
      </c>
      <c r="AN173" s="186" t="s">
        <v>248</v>
      </c>
      <c r="AO173" s="186">
        <v>1</v>
      </c>
      <c r="AP173" s="186" t="s">
        <v>248</v>
      </c>
      <c r="AQ173" s="186">
        <v>1</v>
      </c>
      <c r="AR173" s="186" t="s">
        <v>248</v>
      </c>
      <c r="AS173" s="186" t="s">
        <v>248</v>
      </c>
      <c r="AT173" s="186" t="s">
        <v>248</v>
      </c>
      <c r="AU173" s="186" t="s">
        <v>248</v>
      </c>
      <c r="AV173" s="186">
        <v>2</v>
      </c>
      <c r="AW173" s="186">
        <v>1</v>
      </c>
      <c r="AX173" s="186" t="s">
        <v>248</v>
      </c>
      <c r="AY173" s="186" t="s">
        <v>248</v>
      </c>
      <c r="AZ173" s="186" t="s">
        <v>248</v>
      </c>
      <c r="BA173" s="186" t="s">
        <v>248</v>
      </c>
      <c r="BB173" s="186" t="s">
        <v>248</v>
      </c>
      <c r="BC173" s="186" t="s">
        <v>248</v>
      </c>
      <c r="BD173" s="186" t="s">
        <v>248</v>
      </c>
      <c r="BE173" s="186" t="s">
        <v>248</v>
      </c>
      <c r="BF173" s="186" t="s">
        <v>248</v>
      </c>
      <c r="BG173" s="186" t="s">
        <v>248</v>
      </c>
      <c r="BH173" s="186" t="s">
        <v>248</v>
      </c>
      <c r="BI173" s="186" t="s">
        <v>248</v>
      </c>
      <c r="BJ173" s="186" t="s">
        <v>248</v>
      </c>
      <c r="BK173" s="186" t="s">
        <v>248</v>
      </c>
      <c r="BL173" s="186" t="s">
        <v>248</v>
      </c>
      <c r="BM173" s="186" t="s">
        <v>248</v>
      </c>
      <c r="BN173" s="186">
        <v>1</v>
      </c>
      <c r="BO173" s="186" t="s">
        <v>248</v>
      </c>
      <c r="BP173" s="186">
        <v>2</v>
      </c>
      <c r="BQ173" s="186">
        <v>2</v>
      </c>
      <c r="BR173" s="186">
        <v>1</v>
      </c>
      <c r="BS173" s="186" t="s">
        <v>248</v>
      </c>
      <c r="BT173" s="186" t="s">
        <v>248</v>
      </c>
      <c r="BU173" s="186" t="s">
        <v>248</v>
      </c>
      <c r="BV173" s="186" t="s">
        <v>248</v>
      </c>
      <c r="BW173" s="186" t="s">
        <v>248</v>
      </c>
      <c r="BX173" s="186" t="s">
        <v>248</v>
      </c>
      <c r="BY173" s="186" t="s">
        <v>248</v>
      </c>
      <c r="BZ173" s="186" t="s">
        <v>248</v>
      </c>
      <c r="CA173" s="186">
        <v>1</v>
      </c>
      <c r="CB173" s="186" t="s">
        <v>248</v>
      </c>
      <c r="CC173" s="186">
        <v>2</v>
      </c>
      <c r="CD173" s="186">
        <v>2</v>
      </c>
      <c r="CE173" s="186" t="s">
        <v>248</v>
      </c>
      <c r="CF173" s="186" t="s">
        <v>248</v>
      </c>
      <c r="CG173" s="186">
        <v>2</v>
      </c>
      <c r="CH173" s="186" t="s">
        <v>248</v>
      </c>
      <c r="CI173" s="186" t="s">
        <v>248</v>
      </c>
      <c r="CJ173" s="186" t="s">
        <v>248</v>
      </c>
      <c r="CK173" s="186" t="s">
        <v>248</v>
      </c>
      <c r="CL173" s="186" t="s">
        <v>248</v>
      </c>
      <c r="CM173" s="186" t="s">
        <v>248</v>
      </c>
      <c r="CN173" s="186" t="s">
        <v>248</v>
      </c>
      <c r="CO173" s="186" t="s">
        <v>248</v>
      </c>
      <c r="CP173" s="186" t="s">
        <v>248</v>
      </c>
      <c r="CQ173" s="186" t="s">
        <v>248</v>
      </c>
      <c r="CR173" s="186" t="s">
        <v>248</v>
      </c>
      <c r="CS173" s="186" t="s">
        <v>248</v>
      </c>
      <c r="CT173" s="186" t="s">
        <v>248</v>
      </c>
      <c r="CU173" s="186" t="s">
        <v>248</v>
      </c>
      <c r="CV173" s="186" t="s">
        <v>248</v>
      </c>
      <c r="CW173" s="186">
        <v>2</v>
      </c>
      <c r="CX173" s="186" t="s">
        <v>248</v>
      </c>
      <c r="CY173" s="186" t="s">
        <v>248</v>
      </c>
      <c r="CZ173" s="186" t="s">
        <v>248</v>
      </c>
      <c r="DA173" s="186" t="s">
        <v>248</v>
      </c>
      <c r="DB173" s="186" t="s">
        <v>248</v>
      </c>
      <c r="DC173" s="186" t="s">
        <v>248</v>
      </c>
      <c r="DD173" s="186" t="s">
        <v>248</v>
      </c>
      <c r="DE173" s="186" t="s">
        <v>248</v>
      </c>
      <c r="DF173" s="186">
        <v>1</v>
      </c>
      <c r="DG173" s="186" t="s">
        <v>248</v>
      </c>
      <c r="DH173" s="186" t="s">
        <v>248</v>
      </c>
      <c r="DI173" s="186" t="s">
        <v>248</v>
      </c>
      <c r="DJ173" s="186" t="s">
        <v>248</v>
      </c>
      <c r="DK173" s="186" t="s">
        <v>248</v>
      </c>
      <c r="DL173" s="186" t="s">
        <v>248</v>
      </c>
      <c r="DM173" s="186" t="s">
        <v>248</v>
      </c>
      <c r="DN173" s="186" t="s">
        <v>248</v>
      </c>
      <c r="DO173" s="186" t="s">
        <v>248</v>
      </c>
      <c r="DP173" s="186" t="s">
        <v>248</v>
      </c>
      <c r="DQ173" s="186" t="s">
        <v>248</v>
      </c>
      <c r="DR173" s="186" t="s">
        <v>248</v>
      </c>
      <c r="DS173" s="186" t="s">
        <v>248</v>
      </c>
      <c r="DT173" s="186" t="s">
        <v>248</v>
      </c>
      <c r="DU173" s="186" t="s">
        <v>248</v>
      </c>
      <c r="DV173" s="186" t="s">
        <v>248</v>
      </c>
      <c r="DW173" s="186" t="s">
        <v>248</v>
      </c>
      <c r="DX173" s="186" t="s">
        <v>248</v>
      </c>
      <c r="DY173" s="186" t="s">
        <v>248</v>
      </c>
      <c r="DZ173" s="186" t="s">
        <v>248</v>
      </c>
      <c r="EA173" s="186" t="s">
        <v>248</v>
      </c>
      <c r="EB173" s="186" t="s">
        <v>248</v>
      </c>
      <c r="EC173" s="186" t="s">
        <v>248</v>
      </c>
      <c r="ED173" s="186" t="s">
        <v>248</v>
      </c>
      <c r="EE173" s="186" t="s">
        <v>248</v>
      </c>
      <c r="EF173" s="186" t="s">
        <v>248</v>
      </c>
      <c r="EG173" s="186" t="s">
        <v>248</v>
      </c>
      <c r="EH173" s="186" t="s">
        <v>248</v>
      </c>
      <c r="EI173" s="186" t="s">
        <v>248</v>
      </c>
      <c r="EJ173" s="186" t="s">
        <v>248</v>
      </c>
      <c r="EK173" s="186" t="s">
        <v>248</v>
      </c>
      <c r="EL173" s="184" t="s">
        <v>248</v>
      </c>
      <c r="EM173" s="184" t="s">
        <v>248</v>
      </c>
      <c r="EN173" s="184" t="s">
        <v>248</v>
      </c>
      <c r="EO173" s="186" t="s">
        <v>248</v>
      </c>
      <c r="EP173" s="186" t="s">
        <v>248</v>
      </c>
      <c r="EQ173" s="186" t="s">
        <v>248</v>
      </c>
      <c r="ER173" s="186" t="s">
        <v>248</v>
      </c>
      <c r="ES173" s="186" t="s">
        <v>248</v>
      </c>
      <c r="ET173" s="186" t="s">
        <v>248</v>
      </c>
      <c r="EU173" s="186" t="s">
        <v>248</v>
      </c>
      <c r="EV173" s="186" t="s">
        <v>248</v>
      </c>
      <c r="EW173" s="186" t="s">
        <v>248</v>
      </c>
      <c r="EX173" s="186" t="s">
        <v>248</v>
      </c>
      <c r="EY173" s="186" t="s">
        <v>248</v>
      </c>
      <c r="EZ173" s="186" t="s">
        <v>248</v>
      </c>
      <c r="FA173" s="186" t="s">
        <v>248</v>
      </c>
      <c r="FB173" s="186" t="s">
        <v>248</v>
      </c>
      <c r="FC173" s="186" t="s">
        <v>248</v>
      </c>
      <c r="FD173" s="186" t="s">
        <v>248</v>
      </c>
      <c r="FE173" s="186" t="s">
        <v>248</v>
      </c>
      <c r="FF173" s="186" t="s">
        <v>248</v>
      </c>
      <c r="FG173" s="186" t="s">
        <v>248</v>
      </c>
      <c r="FH173" s="186" t="s">
        <v>248</v>
      </c>
      <c r="FI173" s="186" t="s">
        <v>248</v>
      </c>
      <c r="FJ173" s="186" t="s">
        <v>248</v>
      </c>
      <c r="FK173" s="186" t="s">
        <v>248</v>
      </c>
      <c r="FL173" s="186" t="s">
        <v>248</v>
      </c>
      <c r="FM173" s="186" t="s">
        <v>248</v>
      </c>
      <c r="FN173" s="186" t="s">
        <v>248</v>
      </c>
      <c r="FO173" s="186" t="s">
        <v>248</v>
      </c>
      <c r="FP173" s="186" t="s">
        <v>248</v>
      </c>
      <c r="FQ173" s="187" t="s">
        <v>248</v>
      </c>
      <c r="FR173" s="187" t="s">
        <v>248</v>
      </c>
      <c r="FS173" s="186">
        <v>2</v>
      </c>
      <c r="FT173" s="186">
        <v>3</v>
      </c>
      <c r="FU173" s="186">
        <v>2</v>
      </c>
      <c r="FV173" s="186">
        <v>3</v>
      </c>
      <c r="FW173" s="186">
        <v>3</v>
      </c>
      <c r="FX173" s="186">
        <v>3</v>
      </c>
      <c r="FY173" s="186">
        <v>1</v>
      </c>
      <c r="FZ173" s="186">
        <v>3</v>
      </c>
      <c r="GA173" s="186" t="s">
        <v>248</v>
      </c>
      <c r="GB173" s="186" t="s">
        <v>248</v>
      </c>
      <c r="GC173" s="186">
        <v>3</v>
      </c>
      <c r="GD173" s="186">
        <v>3</v>
      </c>
      <c r="GE173" s="186" t="s">
        <v>248</v>
      </c>
      <c r="GF173" s="186" t="s">
        <v>248</v>
      </c>
      <c r="GG173" s="186" t="s">
        <v>248</v>
      </c>
      <c r="GH173" s="186" t="s">
        <v>248</v>
      </c>
      <c r="GI173" s="186" t="s">
        <v>248</v>
      </c>
      <c r="GJ173" s="186" t="s">
        <v>248</v>
      </c>
      <c r="GK173" s="186" t="s">
        <v>248</v>
      </c>
      <c r="GL173" s="186" t="s">
        <v>248</v>
      </c>
      <c r="GM173" s="186" t="s">
        <v>248</v>
      </c>
      <c r="GN173" s="186" t="s">
        <v>248</v>
      </c>
      <c r="GO173" s="186" t="s">
        <v>248</v>
      </c>
      <c r="GP173" s="186" t="s">
        <v>248</v>
      </c>
      <c r="GQ173" s="186" t="s">
        <v>248</v>
      </c>
      <c r="GR173" s="186" t="s">
        <v>248</v>
      </c>
      <c r="GS173" s="186" t="s">
        <v>248</v>
      </c>
      <c r="GT173" s="186" t="s">
        <v>248</v>
      </c>
      <c r="GU173" s="186" t="s">
        <v>248</v>
      </c>
      <c r="GV173" s="186" t="s">
        <v>248</v>
      </c>
      <c r="GW173" s="186" t="s">
        <v>248</v>
      </c>
      <c r="GX173" s="186" t="s">
        <v>248</v>
      </c>
      <c r="GY173" s="186" t="s">
        <v>248</v>
      </c>
      <c r="GZ173" s="261" t="s">
        <v>248</v>
      </c>
      <c r="HA173" s="261" t="s">
        <v>248</v>
      </c>
      <c r="HB173" s="188">
        <f>SUM(G173:GE173)</f>
        <v>58</v>
      </c>
    </row>
    <row r="174" spans="1:210" ht="24.9" customHeight="1" thickBot="1" x14ac:dyDescent="0.35">
      <c r="A174" s="108" t="str">
        <f>A173</f>
        <v>Prod.-Q-6</v>
      </c>
      <c r="B174" s="108" t="str">
        <f>B173</f>
        <v>Pracownik Produkcji</v>
      </c>
      <c r="C174" s="108" t="str">
        <f>C173</f>
        <v>CA</v>
      </c>
      <c r="D174" s="108">
        <f>D173</f>
        <v>1361</v>
      </c>
      <c r="E174" s="395"/>
      <c r="F174" s="189" t="s">
        <v>375</v>
      </c>
      <c r="G174" s="192">
        <f>IF(INDEX(tab_MinKomp[Przepisy BHP / BHP Vorschriften],MATCH($B173,tab_MinKomp[[Stanowisko / Position ]:[Stanowisko / Position ]],0))="n/a","n/a",G173-INDEX(tab_MinKomp[Przepisy BHP / BHP Vorschriften],MATCH($B173,tab_MinKomp[[Stanowisko / Position ]:[Stanowisko / Position ]],0)))</f>
        <v>0</v>
      </c>
      <c r="H174" s="193">
        <f>IF(INDEX(tab_MinKomp[Przepisy PPOŻ / Brandschutzbestimmungen],MATCH($B173,tab_MinKomp[[Stanowisko / Position ]:[Stanowisko / Position ]],0))="n/a","n/a",H173-INDEX(tab_MinKomp[Przepisy PPOŻ / Brandschutzbestimmungen],MATCH($B173,tab_MinKomp[[Stanowisko / Position ]:[Stanowisko / Position ]],0)))</f>
        <v>1</v>
      </c>
      <c r="I174" s="193">
        <f>IF(INDEX(tab_MinKomp[Ryzyko zawodowe na stanowiskach pracyv/ Berufliche Risiken an Arbeitsstellen],MATCH($B173,tab_MinKomp[[Stanowisko / Position ]:[Stanowisko / Position ]],0))="n/a","n/a",I173-INDEX(tab_MinKomp[Ryzyko zawodowe na stanowiskach pracyv/ Berufliche Risiken an Arbeitsstellen],MATCH($B173,tab_MinKomp[[Stanowisko / Position ]:[Stanowisko / Position ]],0)))</f>
        <v>0</v>
      </c>
      <c r="J174" s="193">
        <f>IF(INDEX(tab_MinKomp[Gospodarka substancjami niebezpiecznymi / Gefahrstoffmanagement],MATCH($B173,tab_MinKomp[[Stanowisko / Position ]:[Stanowisko / Position ]],0))="n/a","n/a",J173-INDEX(tab_MinKomp[Gospodarka substancjami niebezpiecznymi / Gefahrstoffmanagement],MATCH($B173,tab_MinKomp[[Stanowisko / Position ]:[Stanowisko / Position ]],0)))</f>
        <v>0</v>
      </c>
      <c r="K174" s="193">
        <f>IF(INDEX(tab_MinKomp[Gospodarka odpadami / Abfallwirtschaft],MATCH($B173,tab_MinKomp[[Stanowisko / Position ]:[Stanowisko / Position ]],0))="n/a","n/a",K173-INDEX(tab_MinKomp[Gospodarka odpadami / Abfallwirtschaft],MATCH($B173,tab_MinKomp[[Stanowisko / Position ]:[Stanowisko / Position ]],0)))</f>
        <v>0</v>
      </c>
      <c r="L174" s="194" t="str">
        <f>IF(INDEX(tab_MinKomp[Przepisy kodeksu pracy / Bestimmungen des Arbeitsgesetzes],MATCH($B173,tab_MinKomp[[Stanowisko / Position ]:[Stanowisko / Position ]],0))="n/a","n/a",L173-INDEX(tab_MinKomp[Przepisy kodeksu pracy / Bestimmungen des Arbeitsgesetzes],MATCH($B173,tab_MinKomp[[Stanowisko / Position ]:[Stanowisko / Position ]],0)))</f>
        <v>n/a</v>
      </c>
      <c r="M174" s="195" t="str">
        <f>IF(INDEX(tab_MinKomp[Przepisy o ub.społ. ZUS  / Sozialversicherungsvorschriften],MATCH($B173,tab_MinKomp[[Stanowisko / Position ]:[Stanowisko / Position ]],0))="n/a","n/a",M173-INDEX(tab_MinKomp[Przepisy o ub.społ. ZUS  / Sozialversicherungsvorschriften],MATCH($B173,tab_MinKomp[[Stanowisko / Position ]:[Stanowisko / Position ]],0)))</f>
        <v>n/a</v>
      </c>
      <c r="N174" s="194" t="str">
        <f>IF(INDEX(tab_MinKomp[PRZEPISY O PDOF /persönlich Einkommensteuergesetz ],MATCH($B173,tab_MinKomp[[Stanowisko / Position ]:[Stanowisko / Position ]],0))="n/a","n/a",N173-INDEX(tab_MinKomp[PRZEPISY O PDOF /persönlich Einkommensteuergesetz ],MATCH($B173,tab_MinKomp[[Stanowisko / Position ]:[Stanowisko / Position ]],0)))</f>
        <v>n/a</v>
      </c>
      <c r="O174" s="194">
        <f>IF(INDEX(tab_MinKomp[Regulamin pracy / Arbeitsordnung],MATCH($B173,tab_MinKomp[[Stanowisko / Position ]:[Stanowisko / Position ]],0))="n/a","n/a",O173-INDEX(tab_MinKomp[Regulamin pracy / Arbeitsordnung],MATCH($B173,tab_MinKomp[[Stanowisko / Position ]:[Stanowisko / Position ]],0)))</f>
        <v>0</v>
      </c>
      <c r="P174" s="194">
        <f>IF(INDEX(tab_MinKomp[Regulamin wynagradzania / Vergütungsordnung],MATCH($B173,tab_MinKomp[[Stanowisko / Position ]:[Stanowisko / Position ]],0))="n/a","n/a",P173-INDEX(tab_MinKomp[Regulamin wynagradzania / Vergütungsordnung],MATCH($B173,tab_MinKomp[[Stanowisko / Position ]:[Stanowisko / Position ]],0)))</f>
        <v>0</v>
      </c>
      <c r="Q174" s="194" t="str">
        <f>IF(INDEX(tab_MinKomp[System R2PŁATNIK PRO: Płace / Lohnabrechnung],MATCH($B173,tab_MinKomp[[Stanowisko / Position ]:[Stanowisko / Position ]],0))="n/a","n/a",Q173-INDEX(tab_MinKomp[System R2PŁATNIK PRO: Płace / Lohnabrechnung],MATCH($B173,tab_MinKomp[[Stanowisko / Position ]:[Stanowisko / Position ]],0)))</f>
        <v>n/a</v>
      </c>
      <c r="R174" s="194" t="str">
        <f>IF(INDEX(tab_MinKomp[SystemR2PŁATNIK PRO: KADRY / Personaldaten],MATCH($B173,tab_MinKomp[[Stanowisko / Position ]:[Stanowisko / Position ]],0))="n/a","n/a",R173-INDEX(tab_MinKomp[SystemR2PŁATNIK PRO: KADRY / Personaldaten],MATCH($B173,tab_MinKomp[[Stanowisko / Position ]:[Stanowisko / Position ]],0)))</f>
        <v>n/a</v>
      </c>
      <c r="S174" s="194" t="str">
        <f>IF(INDEX(tab_MinKomp[SYSTEM R2PŁATNIK PRO: zarządzanie pracownikami / Arbeitsverwaltung],MATCH($B173,tab_MinKomp[[Stanowisko / Position ]:[Stanowisko / Position ]],0))="n/a","n/a",S173-INDEX(tab_MinKomp[SYSTEM R2PŁATNIK PRO: zarządzanie pracownikami / Arbeitsverwaltung],MATCH($B173,tab_MinKomp[[Stanowisko / Position ]:[Stanowisko / Position ]],0)))</f>
        <v>n/a</v>
      </c>
      <c r="T174" s="194" t="str">
        <f>IF(INDEX(tab_MinKomp[Doradztwo, wsparcie personalne / Personalberatung und Unterstützung],MATCH($B173,tab_MinKomp[[Stanowisko / Position ]:[Stanowisko / Position ]],0))="n/a","n/a",T173-INDEX(tab_MinKomp[Doradztwo, wsparcie personalne / Personalberatung und Unterstützung],MATCH($B173,tab_MinKomp[[Stanowisko / Position ]:[Stanowisko / Position ]],0)))</f>
        <v>n/a</v>
      </c>
      <c r="U174" s="194" t="str">
        <f>IF(INDEX(tab_MinKomp[Przepisy o podatku VAT / MwSt.- Gesetz],MATCH($B173,tab_MinKomp[[Stanowisko / Position ]:[Stanowisko / Position ]],0))="n/a","n/a",U173-INDEX(tab_MinKomp[Przepisy o podatku VAT / MwSt.- Gesetz],MATCH($B173,tab_MinKomp[[Stanowisko / Position ]:[Stanowisko / Position ]],0)))</f>
        <v>n/a</v>
      </c>
      <c r="V174" s="194" t="str">
        <f>IF(INDEX(tab_MinKomp[PrzepisyPDOP / geschäftlich Einkommensteuergesetz],MATCH($B173,tab_MinKomp[[Stanowisko / Position ]:[Stanowisko / Position ]],0))="n/a","n/a",V173-INDEX(tab_MinKomp[PrzepisyPDOP / geschäftlich Einkommensteuergesetz],MATCH($B173,tab_MinKomp[[Stanowisko / Position ]:[Stanowisko / Position ]],0)))</f>
        <v>n/a</v>
      </c>
      <c r="W174" s="194" t="str">
        <f>IF(INDEX(tab_MinKomp[System BAAN / FINANSE (FIBU)],MATCH($B173,tab_MinKomp[[Stanowisko / Position ]:[Stanowisko / Position ]],0))="n/a","n/a",W173-INDEX(tab_MinKomp[System BAAN / FINANSE (FIBU)],MATCH($B173,tab_MinKomp[[Stanowisko / Position ]:[Stanowisko / Position ]],0)))</f>
        <v>n/a</v>
      </c>
      <c r="X174" s="194" t="str">
        <f>IF(INDEX(tab_MinKomp[Systemy pomocnicze / Hilfssysteme(STOCKPROGRAM, KALK2000 etc.)],MATCH($B173,tab_MinKomp[[Stanowisko / Position ]:[Stanowisko / Position ]],0))="n/a","n/a",X173-INDEX(tab_MinKomp[Systemy pomocnicze / Hilfssysteme(STOCKPROGRAM, KALK2000 etc.)],MATCH($B173,tab_MinKomp[[Stanowisko / Position ]:[Stanowisko / Position ]],0)))</f>
        <v>n/a</v>
      </c>
      <c r="Y174" s="194" t="str">
        <f>IF(INDEX(tab_MinKomp[Polityka rachunkowości / Buchführungspolitik],MATCH($B173,tab_MinKomp[[Stanowisko / Position ]:[Stanowisko / Position ]],0))="n/a","n/a",Y173-INDEX(tab_MinKomp[Polityka rachunkowości / Buchführungspolitik],MATCH($B173,tab_MinKomp[[Stanowisko / Position ]:[Stanowisko / Position ]],0)))</f>
        <v>n/a</v>
      </c>
      <c r="Z174" s="194" t="str">
        <f>IF(INDEX(tab_MinKomp[Ustawa o rachunkowości / Rechnungslegungsgesetz],MATCH($B173,tab_MinKomp[[Stanowisko / Position ]:[Stanowisko / Position ]],0))="n/a","n/a",Z173-INDEX(tab_MinKomp[Ustawa o rachunkowości / Rechnungslegungsgesetz],MATCH($B173,tab_MinKomp[[Stanowisko / Position ]:[Stanowisko / Position ]],0)))</f>
        <v>n/a</v>
      </c>
      <c r="AA174" s="194" t="str">
        <f>IF(INDEX(tab_MinKomp[WORKFLOW - TS-100],MATCH($B173,tab_MinKomp[[Stanowisko / Position ]:[Stanowisko / Position ]],0))="n/a","n/a",AA173-INDEX(tab_MinKomp[WORKFLOW - TS-100],MATCH($B173,tab_MinKomp[[Stanowisko / Position ]:[Stanowisko / Position ]],0)))</f>
        <v>n/a</v>
      </c>
      <c r="AB174" s="194" t="str">
        <f>IF(INDEX(tab_MinKomp[WORKFLOW - SFMS],MATCH($B173,tab_MinKomp[[Stanowisko / Position ]:[Stanowisko / Position ]],0))="n/a","n/a",AB173-INDEX(tab_MinKomp[WORKFLOW - SFMS],MATCH($B173,tab_MinKomp[[Stanowisko / Position ]:[Stanowisko / Position ]],0)))</f>
        <v>n/a</v>
      </c>
      <c r="AC174" s="194" t="str">
        <f>IF(INDEX(tab_MinKomp[System ISO 9001:2015],MATCH($B173,tab_MinKomp[[Stanowisko / Position ]:[Stanowisko / Position ]],0))="n/a","n/a",AC173-INDEX(tab_MinKomp[System ISO 9001:2015],MATCH($B173,tab_MinKomp[[Stanowisko / Position ]:[Stanowisko / Position ]],0)))</f>
        <v>n/a</v>
      </c>
      <c r="AD174" s="194" t="str">
        <f>IF(INDEX(tab_MinKomp[System ISO 9001:2015],MATCH($B173,tab_MinKomp[[Stanowisko / Position ]:[Stanowisko / Position ]],0))="n/a","n/a",AD173-INDEX(tab_MinKomp[System ISO 9001:2015],MATCH($B173,tab_MinKomp[[Stanowisko / Position ]:[Stanowisko / Position ]],0)))</f>
        <v>n/a</v>
      </c>
      <c r="AE174" s="194" t="str">
        <f>IF(INDEX(tab_MinKomp[System ISO 9001:2015],MATCH($B173,tab_MinKomp[[Stanowisko / Position ]:[Stanowisko / Position ]],0))="n/a","n/a",AE173-INDEX(tab_MinKomp[System ISO 9001:2015],MATCH($B173,tab_MinKomp[[Stanowisko / Position ]:[Stanowisko / Position ]],0)))</f>
        <v>n/a</v>
      </c>
      <c r="AF174" s="194" t="str">
        <f>IF(INDEX(tab_MinKomp[System ISO 9001:2015],MATCH($B173,tab_MinKomp[[Stanowisko / Position ]:[Stanowisko / Position ]],0))="n/a","n/a",AF173-INDEX(tab_MinKomp[System ISO 9001:2015],MATCH($B173,tab_MinKomp[[Stanowisko / Position ]:[Stanowisko / Position ]],0)))</f>
        <v>n/a</v>
      </c>
      <c r="AG174" s="194" t="str">
        <f>IF(INDEX(tab_MinKomp[Wymagania VDA 6.3 Process / Forderungen],MATCH($B173,tab_MinKomp[[Stanowisko / Position ]:[Stanowisko / Position ]],0))="n/a","n/a",AG173-INDEX(tab_MinKomp[Wymagania VDA 6.3 Process / Forderungen],MATCH($B173,tab_MinKomp[[Stanowisko / Position ]:[Stanowisko / Position ]],0)))</f>
        <v>n/a</v>
      </c>
      <c r="AH174" s="194" t="str">
        <f>IF(INDEX(tab_MinKomp[Wymagania VDA 6.5 Product / Forderungen],MATCH($B173,tab_MinKomp[[Stanowisko / Position ]:[Stanowisko / Position ]],0))="n/a","n/a",AH173-INDEX(tab_MinKomp[Wymagania VDA 6.5 Product / Forderungen],MATCH($B173,tab_MinKomp[[Stanowisko / Position ]:[Stanowisko / Position ]],0)))</f>
        <v>n/a</v>
      </c>
      <c r="AI174" s="194" t="str">
        <f>IF(INDEX(tab_MinKomp[System ISO 9001:2015],MATCH($B173,tab_MinKomp[[Stanowisko / Position ]:[Stanowisko / Position ]],0))="n/a","n/a",AI173-INDEX(tab_MinKomp[System ISO 9001:2015],MATCH($B173,tab_MinKomp[[Stanowisko / Position ]:[Stanowisko / Position ]],0)))</f>
        <v>n/a</v>
      </c>
      <c r="AJ174" s="194" t="str">
        <f>IF(INDEX(tab_MinKomp[Auditor systemu ISO 17021:2018],MATCH($B173,tab_MinKomp[[Stanowisko / Position ]:[Stanowisko / Position ]],0))="n/a","n/a",AJ173-INDEX(tab_MinKomp[Auditor systemu ISO 17021:2018],MATCH($B173,tab_MinKomp[[Stanowisko / Position ]:[Stanowisko / Position ]],0)))</f>
        <v>n/a</v>
      </c>
      <c r="AK174" s="194" t="str">
        <f>IF(INDEX(tab_MinKomp[Pełnomocnik systemu / Systemvertreter],MATCH($B173,tab_MinKomp[[Stanowisko / Position ]:[Stanowisko / Position ]],0))="n/a","n/a",AK173-INDEX(tab_MinKomp[Pełnomocnik systemu / Systemvertreter],MATCH($B173,tab_MinKomp[[Stanowisko / Position ]:[Stanowisko / Position ]],0)))</f>
        <v>n/a</v>
      </c>
      <c r="AL174" s="194">
        <f>IF(INDEX(tab_MinKomp[Polityka Etyczna - Compliance],MATCH($B173,tab_MinKomp[[Stanowisko / Position ]:[Stanowisko / Position ]],0))="n/a","n/a",AL173-INDEX(tab_MinKomp[Polityka Etyczna - Compliance],MATCH($B173,tab_MinKomp[[Stanowisko / Position ]:[Stanowisko / Position ]],0)))</f>
        <v>0</v>
      </c>
      <c r="AM174" s="194" t="str">
        <f>IF(INDEX(tab_MinKomp[WDRAŻANIE NOWYCH PROJEKTÓW/ PROCEDURA CTM],MATCH($B173,tab_MinKomp[[Stanowisko / Position ]:[Stanowisko / Position ]],0))="n/a","n/a",AM173-INDEX(tab_MinKomp[WDRAŻANIE NOWYCH PROJEKTÓW/ PROCEDURA CTM],MATCH($B173,tab_MinKomp[[Stanowisko / Position ]:[Stanowisko / Position ]],0)))</f>
        <v>n/a</v>
      </c>
      <c r="AN174" s="194" t="str">
        <f>IF(INDEX(tab_MinKomp[KAMIENIE MILOWE MSL/PIFF],MATCH($B173,tab_MinKomp[[Stanowisko / Position ]:[Stanowisko / Position ]],0))="n/a","n/a",AN173-INDEX(tab_MinKomp[KAMIENIE MILOWE MSL/PIFF],MATCH($B173,tab_MinKomp[[Stanowisko / Position ]:[Stanowisko / Position ]],0)))</f>
        <v>n/a</v>
      </c>
      <c r="AO174" s="194">
        <f>IF(INDEX(tab_MinKomp[CP],MATCH($B173,tab_MinKomp[[Stanowisko / Position ]:[Stanowisko / Position ]],0))="n/a","n/a",AO173-INDEX(tab_MinKomp[CP],MATCH($B173,tab_MinKomp[[Stanowisko / Position ]:[Stanowisko / Position ]],0)))</f>
        <v>0</v>
      </c>
      <c r="AP174" s="194" t="str">
        <f>IF(INDEX(tab_MinKomp[FMEA],MATCH($B173,tab_MinKomp[[Stanowisko / Position ]:[Stanowisko / Position ]],0))="n/a","n/a",AP173-INDEX(tab_MinKomp[FMEA],MATCH($B173,tab_MinKomp[[Stanowisko / Position ]:[Stanowisko / Position ]],0)))</f>
        <v>n/a</v>
      </c>
      <c r="AQ174" s="194">
        <f>IF(INDEX(tab_MinKomp[FLOW CHART],MATCH($B173,tab_MinKomp[[Stanowisko / Position ]:[Stanowisko / Position ]],0))="n/a","n/a",AQ173-INDEX(tab_MinKomp[FLOW CHART],MATCH($B173,tab_MinKomp[[Stanowisko / Position ]:[Stanowisko / Position ]],0)))</f>
        <v>0</v>
      </c>
      <c r="AR174" s="194" t="str">
        <f>IF(INDEX(tab_MinKomp[APQP],MATCH($B173,tab_MinKomp[[Stanowisko / Position ]:[Stanowisko / Position ]],0))="n/a","n/a",AR173-INDEX(tab_MinKomp[APQP],MATCH($B173,tab_MinKomp[[Stanowisko / Position ]:[Stanowisko / Position ]],0)))</f>
        <v>n/a</v>
      </c>
      <c r="AS174" s="194" t="str">
        <f>IF(INDEX(tab_MinKomp[MSA],MATCH($B173,tab_MinKomp[[Stanowisko / Position ]:[Stanowisko / Position ]],0))="n/a","n/a",AS173-INDEX(tab_MinKomp[MSA],MATCH($B173,tab_MinKomp[[Stanowisko / Position ]:[Stanowisko / Position ]],0)))</f>
        <v>n/a</v>
      </c>
      <c r="AT174" s="194" t="str">
        <f>IF(INDEX(tab_MinKomp[SPC],MATCH($B173,tab_MinKomp[[Stanowisko / Position ]:[Stanowisko / Position ]],0))="n/a","n/a",AT173-INDEX(tab_MinKomp[SPC],MATCH($B173,tab_MinKomp[[Stanowisko / Position ]:[Stanowisko / Position ]],0)))</f>
        <v>n/a</v>
      </c>
      <c r="AU174" s="194" t="str">
        <f>IF(INDEX(tab_MinKomp[CSR (SPECYFICZNE WYMAGANIA KLIENTA)],MATCH($B173,tab_MinKomp[[Stanowisko / Position ]:[Stanowisko / Position ]],0))="n/a","n/a",AU173-INDEX(tab_MinKomp[CSR (SPECYFICZNE WYMAGANIA KLIENTA)],MATCH($B173,tab_MinKomp[[Stanowisko / Position ]:[Stanowisko / Position ]],0)))</f>
        <v>n/a</v>
      </c>
      <c r="AV174" s="194">
        <f>IF(INDEX(tab_MinKomp[5S],MATCH($B173,tab_MinKomp[[Stanowisko / Position ]:[Stanowisko / Position ]],0))="n/a","n/a",AV173-INDEX(tab_MinKomp[5S],MATCH($B173,tab_MinKomp[[Stanowisko / Position ]:[Stanowisko / Position ]],0)))</f>
        <v>0</v>
      </c>
      <c r="AW174" s="194">
        <f>IF(INDEX(tab_MinKomp[LEAN MANAGEMENT],MATCH($B173,tab_MinKomp[[Stanowisko / Position ]:[Stanowisko / Position ]],0))="n/a","n/a",AW173-INDEX(tab_MinKomp[LEAN MANAGEMENT],MATCH($B173,tab_MinKomp[[Stanowisko / Position ]:[Stanowisko / Position ]],0)))</f>
        <v>0</v>
      </c>
      <c r="AX174" s="194" t="str">
        <f>IF(INDEX(tab_MinKomp[5R],MATCH($B173,tab_MinKomp[[Stanowisko / Position ]:[Stanowisko / Position ]],0))="n/a","n/a",AX173-INDEX(tab_MinKomp[5R],MATCH($B173,tab_MinKomp[[Stanowisko / Position ]:[Stanowisko / Position ]],0)))</f>
        <v>n/a</v>
      </c>
      <c r="AY174" s="194" t="str">
        <f>IF(INDEX(tab_MinKomp[Six Sigma],MATCH($B173,tab_MinKomp[[Stanowisko / Position ]:[Stanowisko / Position ]],0))="n/a","n/a",AY173-INDEX(tab_MinKomp[Six Sigma],MATCH($B173,tab_MinKomp[[Stanowisko / Position ]:[Stanowisko / Position ]],0)))</f>
        <v>n/a</v>
      </c>
      <c r="AZ174" s="194" t="str">
        <f>IF(INDEX(tab_MinKomp[System BAAN / Distribution &amp; Supply Chain],MATCH($B173,tab_MinKomp[[Stanowisko / Position ]:[Stanowisko / Position ]],0))="n/a","n/a",AZ173-INDEX(tab_MinKomp[System BAAN / Distribution &amp; Supply Chain],MATCH($B173,tab_MinKomp[[Stanowisko / Position ]:[Stanowisko / Position ]],0)))</f>
        <v>n/a</v>
      </c>
      <c r="BA174" s="194" t="str">
        <f>IF(INDEX(tab_MinKomp[Gospodarka magazynowa / Lagerverwaltung],MATCH($B173,tab_MinKomp[[Stanowisko / Position ]:[Stanowisko / Position ]],0))="n/a","n/a",BA173-INDEX(tab_MinKomp[Gospodarka magazynowa / Lagerverwaltung],MATCH($B173,tab_MinKomp[[Stanowisko / Position ]:[Stanowisko / Position ]],0)))</f>
        <v>n/a</v>
      </c>
      <c r="BB174" s="194" t="str">
        <f>IF(INDEX(tab_MinKomp[Inwentaryzacja - organizacja i przebieg / Inventurprozess],MATCH($B173,tab_MinKomp[[Stanowisko / Position ]:[Stanowisko / Position ]],0))="n/a","n/a",BB173-INDEX(tab_MinKomp[Inwentaryzacja - organizacja i przebieg / Inventurprozess],MATCH($B173,tab_MinKomp[[Stanowisko / Position ]:[Stanowisko / Position ]],0)))</f>
        <v>n/a</v>
      </c>
      <c r="BC174" s="194" t="str">
        <f>IF(INDEX(tab_MinKomp[Organizacja dostaw / Versorgungsorganisation],MATCH($B173,tab_MinKomp[[Stanowisko / Position ]:[Stanowisko / Position ]],0))="n/a","n/a",BC173-INDEX(tab_MinKomp[Organizacja dostaw / Versorgungsorganisation],MATCH($B173,tab_MinKomp[[Stanowisko / Position ]:[Stanowisko / Position ]],0)))</f>
        <v>n/a</v>
      </c>
      <c r="BD174" s="194" t="str">
        <f>IF(INDEX(tab_MinKomp[Organizacja wysyłek / Organisation von Lieferungen],MATCH($B173,tab_MinKomp[[Stanowisko / Position ]:[Stanowisko / Position ]],0))="n/a","n/a",BD173-INDEX(tab_MinKomp[Organizacja wysyłek / Organisation von Lieferungen],MATCH($B173,tab_MinKomp[[Stanowisko / Position ]:[Stanowisko / Position ]],0)))</f>
        <v>n/a</v>
      </c>
      <c r="BE174" s="194" t="str">
        <f>IF(INDEX(tab_MinKomp[Analiza magazynowa - Program Polen.mdb / Inventuranalyse],MATCH($B173,tab_MinKomp[[Stanowisko / Position ]:[Stanowisko / Position ]],0))="n/a","n/a",BE173-INDEX(tab_MinKomp[Analiza magazynowa - Program Polen.mdb / Inventuranalyse],MATCH($B173,tab_MinKomp[[Stanowisko / Position ]:[Stanowisko / Position ]],0)))</f>
        <v>n/a</v>
      </c>
      <c r="BF174" s="190" t="str">
        <f>IF(INDEX(tab_MinKomp[MMOG (Materials Management Operations Guidelines)],MATCH($B173,tab_MinKomp[[Stanowisko / Position ]:[Stanowisko / Position ]],0))="n/a","n/a",BF173-INDEX(tab_MinKomp[MMOG (Materials Management Operations Guidelines)],MATCH($B173,tab_MinKomp[[Stanowisko / Position ]:[Stanowisko / Position ]],0)))</f>
        <v>n/a</v>
      </c>
      <c r="BG174" s="190" t="str">
        <f>IF(INDEX(tab_MinKomp[GPP],MATCH($B173,tab_MinKomp[[Stanowisko / Position ]:[Stanowisko / Position ]],0))="n/a","n/a",BG173-INDEX(tab_MinKomp[GPP],MATCH($B173,tab_MinKomp[[Stanowisko / Position ]:[Stanowisko / Position ]],0)))</f>
        <v>n/a</v>
      </c>
      <c r="BH174" s="190" t="str">
        <f>IF(INDEX(tab_MinKomp[AIAG (Automotive Industry Action Group)],MATCH($B173,tab_MinKomp[[Stanowisko / Position ]:[Stanowisko / Position ]],0))="n/a","n/a",BH173-INDEX(tab_MinKomp[AIAG (Automotive Industry Action Group)],MATCH($B173,tab_MinKomp[[Stanowisko / Position ]:[Stanowisko / Position ]],0)))</f>
        <v>n/a</v>
      </c>
      <c r="BI174" s="190" t="str">
        <f>IF(INDEX(tab_MinKomp[Super-G disputes],MATCH($B173,tab_MinKomp[[Stanowisko / Position ]:[Stanowisko / Position ]],0))="n/a","n/a",BI173-INDEX(tab_MinKomp[Super-G disputes],MATCH($B173,tab_MinKomp[[Stanowisko / Position ]:[Stanowisko / Position ]],0)))</f>
        <v>n/a</v>
      </c>
      <c r="BJ174" s="190" t="str">
        <f>IF(INDEX(tab_MinKomp[CMMS3/eDDL (Direct Data Link)],MATCH($B173,tab_MinKomp[[Stanowisko / Position ]:[Stanowisko / Position ]],0))="n/a","n/a",BJ173-INDEX(tab_MinKomp[CMMS3/eDDL (Direct Data Link)],MATCH($B173,tab_MinKomp[[Stanowisko / Position ]:[Stanowisko / Position ]],0)))</f>
        <v>n/a</v>
      </c>
      <c r="BK174" s="190" t="str">
        <f>IF(INDEX(tab_MinKomp[MP&amp;L (Material Planning and Logistics)],MATCH($B173,tab_MinKomp[[Stanowisko / Position ]:[Stanowisko / Position ]],0))="n/a","n/a",BK173-INDEX(tab_MinKomp[MP&amp;L (Material Planning and Logistics)],MATCH($B173,tab_MinKomp[[Stanowisko / Position ]:[Stanowisko / Position ]],0)))</f>
        <v>n/a</v>
      </c>
      <c r="BL174" s="190" t="str">
        <f>IF(INDEX(tab_MinKomp[Supplier delivery rating],MATCH($B173,tab_MinKomp[[Stanowisko / Position ]:[Stanowisko / Position ]],0))="n/a","n/a",BL173-INDEX(tab_MinKomp[Supplier delivery rating],MATCH($B173,tab_MinKomp[[Stanowisko / Position ]:[Stanowisko / Position ]],0)))</f>
        <v>n/a</v>
      </c>
      <c r="BM174" s="194" t="str">
        <f>IF(INDEX(tab_MinKomp[Planowanie produkcji / Produktionsplanung],MATCH($B173,tab_MinKomp[[Stanowisko / Position ]:[Stanowisko / Position ]],0))="n/a","n/a",BM173-INDEX(tab_MinKomp[Planowanie produkcji / Produktionsplanung],MATCH($B173,tab_MinKomp[[Stanowisko / Position ]:[Stanowisko / Position ]],0)))</f>
        <v>n/a</v>
      </c>
      <c r="BN174" s="194">
        <v>1</v>
      </c>
      <c r="BO174" s="194" t="str">
        <f>IF(INDEX(tab_MinKomp[Obsługa maszyn KVT / KVT Maschinenbedienung],MATCH($B173,tab_MinKomp[[Stanowisko / Position ]:[Stanowisko / Position ]],0))="n/a","n/a",BO173-INDEX(tab_MinKomp[Obsługa maszyn KVT / KVT Maschinenbedienung],MATCH($B173,tab_MinKomp[[Stanowisko / Position ]:[Stanowisko / Position ]],0)))</f>
        <v>n/a</v>
      </c>
      <c r="BP174" s="194">
        <f>IF(INDEX(tab_MinKomp[Obsługa maszyn Novapax / Novapax Maschinenbedienung],MATCH($B173,tab_MinKomp[[Stanowisko / Position ]:[Stanowisko / Position ]],0))="n/a","n/a",BP173-INDEX(tab_MinKomp[Obsługa maszyn Novapax / Novapax Maschinenbedienung],MATCH($B173,tab_MinKomp[[Stanowisko / Position ]:[Stanowisko / Position ]],0)))</f>
        <v>0</v>
      </c>
      <c r="BQ174" s="194">
        <v>0</v>
      </c>
      <c r="BR174" s="194">
        <f>IF(INDEX(tab_MinKomp[Eliminacja awarii / Beseitigung von Ausfällen],MATCH($B173,tab_MinKomp[[Stanowisko / Position ]:[Stanowisko / Position ]],0))="n/a","n/a",BR173-INDEX(tab_MinKomp[Eliminacja awarii / Beseitigung von Ausfällen],MATCH($B173,tab_MinKomp[[Stanowisko / Position ]:[Stanowisko / Position ]],0)))</f>
        <v>0</v>
      </c>
      <c r="BS174" s="194" t="str">
        <f>IF(INDEX(tab_MinKomp[Obsługa maszyn Piovan / Piovan Maschinenbedienung],MATCH($B173,tab_MinKomp[[Stanowisko / Position ]:[Stanowisko / Position ]],0))="n/a","n/a",BS173-INDEX(tab_MinKomp[Obsługa maszyn Piovan / Piovan Maschinenbedienung],MATCH($B173,tab_MinKomp[[Stanowisko / Position ]:[Stanowisko / Position ]],0)))</f>
        <v>n/a</v>
      </c>
      <c r="BT174" s="194" t="str">
        <f>IF(INDEX(tab_MinKomp[Obsługa maszyn Piovan / Piovan Maschinenbedienung],MATCH($B173,tab_MinKomp[[Stanowisko / Position ]:[Stanowisko / Position ]],0))="n/a","n/a",BT173-INDEX(tab_MinKomp[Obsługa maszyn Piovan / Piovan Maschinenbedienung],MATCH($B173,tab_MinKomp[[Stanowisko / Position ]:[Stanowisko / Position ]],0)))</f>
        <v>n/a</v>
      </c>
      <c r="BU174" s="194" t="str">
        <f>IF(INDEX(tab_MinKomp[Obsługa maszyn Piovan / Piovan Maschinenbedienung],MATCH($B173,tab_MinKomp[[Stanowisko / Position ]:[Stanowisko / Position ]],0))="n/a","n/a",BU173-INDEX(tab_MinKomp[Obsługa maszyn Piovan / Piovan Maschinenbedienung],MATCH($B173,tab_MinKomp[[Stanowisko / Position ]:[Stanowisko / Position ]],0)))</f>
        <v>n/a</v>
      </c>
      <c r="BV174" s="194" t="str">
        <f>IF(INDEX(tab_MinKomp[Obsługa maszyn Piovan / Piovan Maschinenbedienung],MATCH($B173,tab_MinKomp[[Stanowisko / Position ]:[Stanowisko / Position ]],0))="n/a","n/a",BV173-INDEX(tab_MinKomp[Obsługa maszyn Piovan / Piovan Maschinenbedienung],MATCH($B173,tab_MinKomp[[Stanowisko / Position ]:[Stanowisko / Position ]],0)))</f>
        <v>n/a</v>
      </c>
      <c r="BW174" s="194" t="str">
        <f>IF(INDEX(tab_MinKomp[Obsługa maszyn Piovan / Piovan Maschinenbedienung],MATCH($B173,tab_MinKomp[[Stanowisko / Position ]:[Stanowisko / Position ]],0))="n/a","n/a",BW173-INDEX(tab_MinKomp[Obsługa maszyn Piovan / Piovan Maschinenbedienung],MATCH($B173,tab_MinKomp[[Stanowisko / Position ]:[Stanowisko / Position ]],0)))</f>
        <v>n/a</v>
      </c>
      <c r="BX174" s="194" t="str">
        <f>IF(INDEX(tab_MinKomp[Obsługa maszyn Piovan / Piovan Maschinenbedienung],MATCH($B173,tab_MinKomp[[Stanowisko / Position ]:[Stanowisko / Position ]],0))="n/a","n/a",BX173-INDEX(tab_MinKomp[Obsługa maszyn Piovan / Piovan Maschinenbedienung],MATCH($B173,tab_MinKomp[[Stanowisko / Position ]:[Stanowisko / Position ]],0)))</f>
        <v>n/a</v>
      </c>
      <c r="BY174" s="194" t="str">
        <f>IF(INDEX(tab_MinKomp[Obsługa maszyn Engel / Engel Maschinenbedienung],MATCH($B173,tab_MinKomp[[Stanowisko / Position ]:[Stanowisko / Position ]],0))="n/a","n/a",BY173-INDEX(tab_MinKomp[Obsługa maszyn Engel / Engel Maschinenbedienung],MATCH($B173,tab_MinKomp[[Stanowisko / Position ]:[Stanowisko / Position ]],0)))</f>
        <v>n/a</v>
      </c>
      <c r="BZ174" s="194" t="str">
        <f>IF(INDEX(tab_MinKomp[Obsługa maszyn KVT / KVT Maschinenbedienung],MATCH($B173,tab_MinKomp[[Stanowisko / Position ]:[Stanowisko / Position ]],0))="n/a","n/a",BZ173-INDEX(tab_MinKomp[Obsługa maszyn KVT / KVT Maschinenbedienung],MATCH($B173,tab_MinKomp[[Stanowisko / Position ]:[Stanowisko / Position ]],0)))</f>
        <v>n/a</v>
      </c>
      <c r="CA174" s="194">
        <v>0</v>
      </c>
      <c r="CB174" s="194" t="str">
        <f>IF(INDEX(tab_MinKomp[Obsługa maszyn ASL / ASL Maschinenbedienung],MATCH($B173,tab_MinKomp[[Stanowisko / Position ]:[Stanowisko / Position ]],0))="n/a","n/a",CB173-INDEX(tab_MinKomp[Obsługa maszyn ASL / ASL Maschinenbedienung],MATCH($B173,tab_MinKomp[[Stanowisko / Position ]:[Stanowisko / Position ]],0)))</f>
        <v>n/a</v>
      </c>
      <c r="CC174" s="194">
        <f>IF(INDEX(tab_MinKomp[Obsługa maszyn Novapax / Novapax Maschinenbedienung],MATCH($B173,tab_MinKomp[[Stanowisko / Position ]:[Stanowisko / Position ]],0))="n/a","n/a",CC173-INDEX(tab_MinKomp[Obsługa maszyn Novapax / Novapax Maschinenbedienung],MATCH($B173,tab_MinKomp[[Stanowisko / Position ]:[Stanowisko / Position ]],0)))</f>
        <v>0</v>
      </c>
      <c r="CD174" s="194">
        <f>IF(INDEX(tab_MinKomp[Obsługa maszyn Novapax / Novapax Maschinenbedienung],MATCH($B173,tab_MinKomp[[Stanowisko / Position ]:[Stanowisko / Position ]],0))="n/a","n/a",CD173-INDEX(tab_MinKomp[Obsługa maszyn Novapax / Novapax Maschinenbedienung],MATCH($B173,tab_MinKomp[[Stanowisko / Position ]:[Stanowisko / Position ]],0)))</f>
        <v>0</v>
      </c>
      <c r="CE174" s="194" t="str">
        <f>IF(INDEX(tab_MinKomp[Obsługa maszyn Piovan / Piovan Maschinenbedienung],MATCH($B173,tab_MinKomp[[Stanowisko / Position ]:[Stanowisko / Position ]],0))="n/a","n/a",CE173-INDEX(tab_MinKomp[Obsługa maszyn Piovan / Piovan Maschinenbedienung],MATCH($B173,tab_MinKomp[[Stanowisko / Position ]:[Stanowisko / Position ]],0)))</f>
        <v>n/a</v>
      </c>
      <c r="CF174" s="194" t="str">
        <f>IF(INDEX(tab_MinKomp[Obsługa maszyn Piovan / Piovan Maschinenbedienung],MATCH($B173,tab_MinKomp[[Stanowisko / Position ]:[Stanowisko / Position ]],0))="n/a","n/a",CF173-INDEX(tab_MinKomp[Obsługa maszyn Piovan / Piovan Maschinenbedienung],MATCH($B173,tab_MinKomp[[Stanowisko / Position ]:[Stanowisko / Position ]],0)))</f>
        <v>n/a</v>
      </c>
      <c r="CG174" s="194">
        <f>IF(INDEX(tab_MinKomp[Eliminacja awarii / Beseitigung von Ausfällen],MATCH($B173,tab_MinKomp[[Stanowisko / Position ]:[Stanowisko / Position ]],0))="n/a","n/a",CG173-INDEX(tab_MinKomp[Eliminacja awarii / Beseitigung von Ausfällen],MATCH($B173,tab_MinKomp[[Stanowisko / Position ]:[Stanowisko / Position ]],0)))</f>
        <v>1</v>
      </c>
      <c r="CH174" s="194" t="str">
        <f>IF(INDEX(tab_MinKomp[Wymagania VDA 6.5 Product / Forderungen],MATCH($B173,tab_MinKomp[[Stanowisko / Position ]:[Stanowisko / Position ]],0))="n/a","n/a",CH173-INDEX(tab_MinKomp[Wymagania VDA 6.5 Product / Forderungen],MATCH($B173,tab_MinKomp[[Stanowisko / Position ]:[Stanowisko / Position ]],0)))</f>
        <v>n/a</v>
      </c>
      <c r="CI174" s="194" t="str">
        <f>IF(INDEX(tab_MinKomp[Wymagania VDA 6.5 Product / Forderungen],MATCH($B173,tab_MinKomp[[Stanowisko / Position ]:[Stanowisko / Position ]],0))="n/a","n/a",CI173-INDEX(tab_MinKomp[Wymagania VDA 6.5 Product / Forderungen],MATCH($B173,tab_MinKomp[[Stanowisko / Position ]:[Stanowisko / Position ]],0)))</f>
        <v>n/a</v>
      </c>
      <c r="CJ174" s="194" t="str">
        <f>IF(INDEX(tab_MinKomp[Wymagania VDA 6.5 Product / Forderungen],MATCH($B173,tab_MinKomp[[Stanowisko / Position ]:[Stanowisko / Position ]],0))="n/a","n/a",CJ173-INDEX(tab_MinKomp[Wymagania VDA 6.5 Product / Forderungen],MATCH($B173,tab_MinKomp[[Stanowisko / Position ]:[Stanowisko / Position ]],0)))</f>
        <v>n/a</v>
      </c>
      <c r="CK174" s="194" t="str">
        <f>IF(INDEX(tab_MinKomp[Wymagania VDA 6.5 Product / Forderungen],MATCH($B173,tab_MinKomp[[Stanowisko / Position ]:[Stanowisko / Position ]],0))="n/a","n/a",CK173-INDEX(tab_MinKomp[Wymagania VDA 6.5 Product / Forderungen],MATCH($B173,tab_MinKomp[[Stanowisko / Position ]:[Stanowisko / Position ]],0)))</f>
        <v>n/a</v>
      </c>
      <c r="CL174" s="194" t="str">
        <f>IF(INDEX(tab_MinKomp[Wymagania VDA 6.5 Product / Forderungen],MATCH($B173,tab_MinKomp[[Stanowisko / Position ]:[Stanowisko / Position ]],0))="n/a","n/a",CL173-INDEX(tab_MinKomp[Wymagania VDA 6.5 Product / Forderungen],MATCH($B173,tab_MinKomp[[Stanowisko / Position ]:[Stanowisko / Position ]],0)))</f>
        <v>n/a</v>
      </c>
      <c r="CM174" s="194" t="str">
        <f>IF(INDEX(tab_MinKomp[Informatyka ogólna (techniczne i systemowe) / Allgemeine IT (Technik und System)],MATCH($B173,tab_MinKomp[[Stanowisko / Position ]:[Stanowisko / Position ]],0))="n/a","n/a",CM173-INDEX(tab_MinKomp[Informatyka ogólna (techniczne i systemowe) / Allgemeine IT (Technik und System)],MATCH($B173,tab_MinKomp[[Stanowisko / Position ]:[Stanowisko / Position ]],0)))</f>
        <v>n/a</v>
      </c>
      <c r="CN174" s="194" t="str">
        <f>IF(INDEX(tab_MinKomp[Sieci komputerowe / Computernetzwerke],MATCH($B173,tab_MinKomp[[Stanowisko / Position ]:[Stanowisko / Position ]],0))="n/a","n/a",CN173-INDEX(tab_MinKomp[Sieci komputerowe / Computernetzwerke],MATCH($B173,tab_MinKomp[[Stanowisko / Position ]:[Stanowisko / Position ]],0)))</f>
        <v>n/a</v>
      </c>
      <c r="CO174" s="194" t="str">
        <f>IF(INDEX(tab_MinKomp[Hardware (komputery PC, drukarki biurowe i etykietowe, telefonia stacjonarna i mobilna) (PC, Drucker, Telefpne, Handys)],MATCH($B173,tab_MinKomp[[Stanowisko / Position ]:[Stanowisko / Position ]],0))="n/a","n/a",CO173-INDEX(tab_MinKomp[Hardware (komputery PC, drukarki biurowe i etykietowe, telefonia stacjonarna i mobilna) (PC, Drucker, Telefpne, Handys)],MATCH($B173,tab_MinKomp[[Stanowisko / Position ]:[Stanowisko / Position ]],0)))</f>
        <v>n/a</v>
      </c>
      <c r="CP174" s="194" t="str">
        <f>IF(INDEX(tab_MinKomp[Software &amp; Systems (MS Office, MS Remote Desktop)],MATCH($B173,tab_MinKomp[[Stanowisko / Position ]:[Stanowisko / Position ]],0))="n/a","n/a",CP173-INDEX(tab_MinKomp[Software &amp; Systems (MS Office, MS Remote Desktop)],MATCH($B173,tab_MinKomp[[Stanowisko / Position ]:[Stanowisko / Position ]],0)))</f>
        <v>n/a</v>
      </c>
      <c r="CQ174" s="194" t="str">
        <f>IF(INDEX(tab_MinKomp[Programowanie obiektowe (PHP) / Objektprogrammierung],MATCH($B173,tab_MinKomp[[Stanowisko / Position ]:[Stanowisko / Position ]],0))="n/a","n/a",CQ173-INDEX(tab_MinKomp[Programowanie obiektowe (PHP) / Objektprogrammierung],MATCH($B173,tab_MinKomp[[Stanowisko / Position ]:[Stanowisko / Position ]],0)))</f>
        <v>n/a</v>
      </c>
      <c r="CR174" s="194" t="str">
        <f>IF(INDEX(tab_MinKomp[Scrum],MATCH($B173,tab_MinKomp[[Stanowisko / Position ]:[Stanowisko / Position ]],0))="n/a","n/a",CR173-INDEX(tab_MinKomp[Scrum],MATCH($B173,tab_MinKomp[[Stanowisko / Position ]:[Stanowisko / Position ]],0)))</f>
        <v>n/a</v>
      </c>
      <c r="CS174" s="194" t="str">
        <f>IF(INDEX(tab_MinKomp[SQL (MySQL)],MATCH($B173,tab_MinKomp[[Stanowisko / Position ]:[Stanowisko / Position ]],0))="n/a","n/a",CS173-INDEX(tab_MinKomp[SQL (MySQL)],MATCH($B173,tab_MinKomp[[Stanowisko / Position ]:[Stanowisko / Position ]],0)))</f>
        <v>n/a</v>
      </c>
      <c r="CT174" s="194" t="str">
        <f>IF(INDEX(tab_MinKomp[Javascript],MATCH($B173,tab_MinKomp[[Stanowisko / Position ]:[Stanowisko / Position ]],0))="n/a","n/a",CT173-INDEX(tab_MinKomp[Javascript],MATCH($B173,tab_MinKomp[[Stanowisko / Position ]:[Stanowisko / Position ]],0)))</f>
        <v>n/a</v>
      </c>
      <c r="CU174" s="194" t="str">
        <f>IF(INDEX(tab_MinKomp[Joomla],MATCH($B173,tab_MinKomp[[Stanowisko / Position ]:[Stanowisko / Position ]],0))="n/a","n/a",CU173-INDEX(tab_MinKomp[Joomla],MATCH($B173,tab_MinKomp[[Stanowisko / Position ]:[Stanowisko / Position ]],0)))</f>
        <v>n/a</v>
      </c>
      <c r="CV174" s="194" t="str">
        <f>IF(INDEX(tab_MinKomp[Bash],MATCH($B173,tab_MinKomp[[Stanowisko / Position ]:[Stanowisko / Position ]],0))="n/a","n/a",CV173-INDEX(tab_MinKomp[Bash],MATCH($B173,tab_MinKomp[[Stanowisko / Position ]:[Stanowisko / Position ]],0)))</f>
        <v>n/a</v>
      </c>
      <c r="CW174" s="194">
        <f>IF(INDEX(tab_MinKomp[Systemy MES (HYDRA / SFMS)],MATCH($B173,tab_MinKomp[[Stanowisko / Position ]:[Stanowisko / Position ]],0))="n/a","n/a",CW173-INDEX(tab_MinKomp[Systemy MES (HYDRA / SFMS)],MATCH($B173,tab_MinKomp[[Stanowisko / Position ]:[Stanowisko / Position ]],0)))</f>
        <v>0</v>
      </c>
      <c r="CX174" s="194" t="str">
        <f>IF(INDEX(tab_MinKomp[HTML / CSS],MATCH($B173,tab_MinKomp[[Stanowisko / Position ]:[Stanowisko / Position ]],0))="n/a","n/a",CX173-INDEX(tab_MinKomp[HTML / CSS],MATCH($B173,tab_MinKomp[[Stanowisko / Position ]:[Stanowisko / Position ]],0)))</f>
        <v>n/a</v>
      </c>
      <c r="CY174" s="194" t="str">
        <f>IF(INDEX(tab_MinKomp[SYSTEM PR],MATCH($B173,tab_MinKomp[[Stanowisko / Position ]:[Stanowisko / Position ]],0))="n/a","n/a",CY173-INDEX(tab_MinKomp[SYSTEM PR],MATCH($B173,tab_MinKomp[[Stanowisko / Position ]:[Stanowisko / Position ]],0)))</f>
        <v>n/a</v>
      </c>
      <c r="CZ174" s="194" t="str">
        <f>IF(INDEX(tab_MinKomp[System Einkauf XP / EBA],MATCH($B173,tab_MinKomp[[Stanowisko / Position ]:[Stanowisko / Position ]],0))="n/a","n/a",CZ173-INDEX(tab_MinKomp[System Einkauf XP / EBA],MATCH($B173,tab_MinKomp[[Stanowisko / Position ]:[Stanowisko / Position ]],0)))</f>
        <v>n/a</v>
      </c>
      <c r="DA174" s="194" t="str">
        <f>IF(INDEX(tab_MinKomp[Techniki negocjacyjne / Verhandlungstechniken],MATCH($B173,tab_MinKomp[[Stanowisko / Position ]:[Stanowisko / Position ]],0))="n/a","n/a",DA173-INDEX(tab_MinKomp[Techniki negocjacyjne / Verhandlungstechniken],MATCH($B173,tab_MinKomp[[Stanowisko / Position ]:[Stanowisko / Position ]],0)))</f>
        <v>n/a</v>
      </c>
      <c r="DB174" s="194" t="str">
        <f>IF(INDEX(tab_MinKomp[Znajomość rynku branżowego / Kenntnis des Industrie Marktes],MATCH($B173,tab_MinKomp[[Stanowisko / Position ]:[Stanowisko / Position ]],0))="n/a","n/a",DB173-INDEX(tab_MinKomp[Znajomość rynku branżowego / Kenntnis des Industrie Marktes],MATCH($B173,tab_MinKomp[[Stanowisko / Position ]:[Stanowisko / Position ]],0)))</f>
        <v>n/a</v>
      </c>
      <c r="DC174" s="194" t="str">
        <f>IF(INDEX(tab_MinKomp[SUPPLIER MANAGEMENT],MATCH($B173,tab_MinKomp[[Stanowisko / Position ]:[Stanowisko / Position ]],0))="n/a","n/a",DC173-INDEX(tab_MinKomp[SUPPLIER MANAGEMENT],MATCH($B173,tab_MinKomp[[Stanowisko / Position ]:[Stanowisko / Position ]],0)))</f>
        <v>n/a</v>
      </c>
      <c r="DD174" s="194" t="str">
        <f>IF(INDEX(tab_MinKomp[SUPPLIER MANAGEMENT],MATCH($B173,tab_MinKomp[[Stanowisko / Position ]:[Stanowisko / Position ]],0))="n/a","n/a",DD173-INDEX(tab_MinKomp[SUPPLIER MANAGEMENT],MATCH($B173,tab_MinKomp[[Stanowisko / Position ]:[Stanowisko / Position ]],0)))</f>
        <v>n/a</v>
      </c>
      <c r="DE174" s="194" t="str">
        <f>IF(INDEX(tab_MinKomp[SUPPLIER MANAGEMENT],MATCH($B173,tab_MinKomp[[Stanowisko / Position ]:[Stanowisko / Position ]],0))="n/a","n/a",DE173-INDEX(tab_MinKomp[SUPPLIER MANAGEMENT],MATCH($B173,tab_MinKomp[[Stanowisko / Position ]:[Stanowisko / Position ]],0)))</f>
        <v>n/a</v>
      </c>
      <c r="DF174" s="194">
        <f>IF(INDEX(tab_MinKomp[LEAN MANAGEMENT],MATCH($B173,tab_MinKomp[[Stanowisko / Position ]:[Stanowisko / Position ]],0))="n/a","n/a",DF173-INDEX(tab_MinKomp[LEAN MANAGEMENT],MATCH($B173,tab_MinKomp[[Stanowisko / Position ]:[Stanowisko / Position ]],0)))</f>
        <v>0</v>
      </c>
      <c r="DG174" s="194" t="str">
        <f>IF(INDEX(tab_MinKomp[PPAP/PSW],MATCH($B173,tab_MinKomp[[Stanowisko / Position ]:[Stanowisko / Position ]],0))="n/a","n/a",DG173-INDEX(tab_MinKomp[PPAP/PSW],MATCH($B173,tab_MinKomp[[Stanowisko / Position ]:[Stanowisko / Position ]],0)))</f>
        <v>n/a</v>
      </c>
      <c r="DH174" s="194" t="str">
        <f>IF(INDEX(tab_MinKomp[SUPPLIER MANAGEMENT],MATCH($B173,tab_MinKomp[[Stanowisko / Position ]:[Stanowisko / Position ]],0))="n/a","n/a",DH173-INDEX(tab_MinKomp[SUPPLIER MANAGEMENT],MATCH($B173,tab_MinKomp[[Stanowisko / Position ]:[Stanowisko / Position ]],0)))</f>
        <v>n/a</v>
      </c>
      <c r="DI174" s="194" t="str">
        <f>IF(INDEX(tab_MinKomp[OBSŁUGA PORTALI KLIENTA / Kundenportale],MATCH($B173,tab_MinKomp[[Stanowisko / Position ]:[Stanowisko / Position ]],0))="n/a","n/a",DI173-INDEX(tab_MinKomp[OBSŁUGA PORTALI KLIENTA / Kundenportale],MATCH($B173,tab_MinKomp[[Stanowisko / Position ]:[Stanowisko / Position ]],0)))</f>
        <v>n/a</v>
      </c>
      <c r="DJ174" s="194" t="str">
        <f>IF(INDEX(tab_MinKomp[Obsługa systemu BABTECQ / BABTECQ System],MATCH($B173,tab_MinKomp[[Stanowisko / Position ]:[Stanowisko / Position ]],0))="n/a","n/a",DJ173-INDEX(tab_MinKomp[Obsługa systemu BABTECQ / BABTECQ System],MATCH($B173,tab_MinKomp[[Stanowisko / Position ]:[Stanowisko / Position ]],0)))</f>
        <v>n/a</v>
      </c>
      <c r="DK174" s="194" t="str">
        <f>IF(INDEX(tab_MinKomp[Rysunek techniczny / technische Zeichnung],MATCH($B173,tab_MinKomp[[Stanowisko / Position ]:[Stanowisko / Position ]],0))="n/a","n/a",DK173-INDEX(tab_MinKomp[Rysunek techniczny / technische Zeichnung],MATCH($B173,tab_MinKomp[[Stanowisko / Position ]:[Stanowisko / Position ]],0)))</f>
        <v>n/a</v>
      </c>
      <c r="DL174" s="194" t="str">
        <f>IF(INDEX(tab_MinKomp[Kalibracja / Kalibrierung],MATCH($B173,tab_MinKomp[[Stanowisko / Position ]:[Stanowisko / Position ]],0))="n/a","n/a",DL173-INDEX(tab_MinKomp[Kalibracja / Kalibrierung],MATCH($B173,tab_MinKomp[[Stanowisko / Position ]:[Stanowisko / Position ]],0)))</f>
        <v>n/a</v>
      </c>
      <c r="DM174" s="194" t="str">
        <f>IF(INDEX(tab_MinKomp[Rekwalifikacja / Requalifizierung],MATCH($B173,tab_MinKomp[[Stanowisko / Position ]:[Stanowisko / Position ]],0))="n/a","n/a",DM173-INDEX(tab_MinKomp[Rekwalifikacja / Requalifizierung],MATCH($B173,tab_MinKomp[[Stanowisko / Position ]:[Stanowisko / Position ]],0)))</f>
        <v>n/a</v>
      </c>
      <c r="DN174" s="190" t="str">
        <f>IF(INDEX(tab_MinKomp[Testy czystości / Reinheitstests],MATCH($B173,tab_MinKomp[[Stanowisko / Position ]:[Stanowisko / Position ]],0))="n/a","n/a",DN173-INDEX(tab_MinKomp[Testy czystości / Reinheitstests],MATCH($B173,tab_MinKomp[[Stanowisko / Position ]:[Stanowisko / Position ]],0)))</f>
        <v>n/a</v>
      </c>
      <c r="DO174" s="190" t="str">
        <f>IF(INDEX(tab_MinKomp[Testy czystości / Reinheitstests],MATCH($B173,tab_MinKomp[[Stanowisko / Position ]:[Stanowisko / Position ]],0))="n/a","n/a",DO173-INDEX(tab_MinKomp[Testy czystości / Reinheitstests],MATCH($B173,tab_MinKomp[[Stanowisko / Position ]:[Stanowisko / Position ]],0)))</f>
        <v>n/a</v>
      </c>
      <c r="DP174" s="190" t="str">
        <f>IF(INDEX(tab_MinKomp[Testy czystości / Reinheitstests],MATCH($B173,tab_MinKomp[[Stanowisko / Position ]:[Stanowisko / Position ]],0))="n/a","n/a",DP173-INDEX(tab_MinKomp[Testy czystości / Reinheitstests],MATCH($B173,tab_MinKomp[[Stanowisko / Position ]:[Stanowisko / Position ]],0)))</f>
        <v>n/a</v>
      </c>
      <c r="DQ174" s="190" t="str">
        <f>IF(INDEX(tab_MinKomp[Testy czystości / Reinheitstests],MATCH($B173,tab_MinKomp[[Stanowisko / Position ]:[Stanowisko / Position ]],0))="n/a","n/a",DQ173-INDEX(tab_MinKomp[Testy czystości / Reinheitstests],MATCH($B173,tab_MinKomp[[Stanowisko / Position ]:[Stanowisko / Position ]],0)))</f>
        <v>n/a</v>
      </c>
      <c r="DR174" s="190" t="str">
        <f>IF(INDEX(tab_MinKomp[Testy czystości / Reinheitstests],MATCH($B173,tab_MinKomp[[Stanowisko / Position ]:[Stanowisko / Position ]],0))="n/a","n/a",DR173-INDEX(tab_MinKomp[Testy czystości / Reinheitstests],MATCH($B173,tab_MinKomp[[Stanowisko / Position ]:[Stanowisko / Position ]],0)))</f>
        <v>n/a</v>
      </c>
      <c r="DS174" s="190" t="str">
        <f>IF(INDEX(tab_MinKomp[Testy czystości / Reinheitstests],MATCH($B173,tab_MinKomp[[Stanowisko / Position ]:[Stanowisko / Position ]],0))="n/a","n/a",DS173-INDEX(tab_MinKomp[Testy czystości / Reinheitstests],MATCH($B173,tab_MinKomp[[Stanowisko / Position ]:[Stanowisko / Position ]],0)))</f>
        <v>n/a</v>
      </c>
      <c r="DT174" s="194" t="str">
        <f>IF(INDEX(tab_MinKomp[SUPPLIER MANAGEMENT],MATCH($B173,tab_MinKomp[[Stanowisko / Position ]:[Stanowisko / Position ]],0))="n/a","n/a",DT173-INDEX(tab_MinKomp[SUPPLIER MANAGEMENT],MATCH($B173,tab_MinKomp[[Stanowisko / Position ]:[Stanowisko / Position ]],0)))</f>
        <v>n/a</v>
      </c>
      <c r="DU174" s="190" t="str">
        <f>IF(INDEX(tab_MinKomp[Testy czystości / Reinheitstests],MATCH($B173,tab_MinKomp[[Stanowisko / Position ]:[Stanowisko / Position ]],0))="n/a","n/a",DU173-INDEX(tab_MinKomp[Testy czystości / Reinheitstests],MATCH($B173,tab_MinKomp[[Stanowisko / Position ]:[Stanowisko / Position ]],0)))</f>
        <v>n/a</v>
      </c>
      <c r="DV174" s="190" t="str">
        <f>IF(INDEX(tab_MinKomp[Testy czystości / Reinheitstests],MATCH($B173,tab_MinKomp[[Stanowisko / Position ]:[Stanowisko / Position ]],0))="n/a","n/a",DV173-INDEX(tab_MinKomp[Testy czystości / Reinheitstests],MATCH($B173,tab_MinKomp[[Stanowisko / Position ]:[Stanowisko / Position ]],0)))</f>
        <v>n/a</v>
      </c>
      <c r="DW174" s="190" t="str">
        <f>IF(INDEX(tab_MinKomp[Testy czystości / Reinheitstests],MATCH($B173,tab_MinKomp[[Stanowisko / Position ]:[Stanowisko / Position ]],0))="n/a","n/a",DW173-INDEX(tab_MinKomp[Testy czystości / Reinheitstests],MATCH($B173,tab_MinKomp[[Stanowisko / Position ]:[Stanowisko / Position ]],0)))</f>
        <v>n/a</v>
      </c>
      <c r="DX174" s="190" t="str">
        <f>IF(INDEX(tab_MinKomp[Testy czystości / Reinheitstests],MATCH($B173,tab_MinKomp[[Stanowisko / Position ]:[Stanowisko / Position ]],0))="n/a","n/a",DX173-INDEX(tab_MinKomp[Testy czystości / Reinheitstests],MATCH($B173,tab_MinKomp[[Stanowisko / Position ]:[Stanowisko / Position ]],0)))</f>
        <v>n/a</v>
      </c>
      <c r="DY174" s="190" t="str">
        <f>IF(INDEX(tab_MinKomp[Testy czystości / Reinheitstests],MATCH($B173,tab_MinKomp[[Stanowisko / Position ]:[Stanowisko / Position ]],0))="n/a","n/a",DY173-INDEX(tab_MinKomp[Testy czystości / Reinheitstests],MATCH($B173,tab_MinKomp[[Stanowisko / Position ]:[Stanowisko / Position ]],0)))</f>
        <v>n/a</v>
      </c>
      <c r="DZ174" s="190" t="str">
        <f>IF(INDEX(tab_MinKomp[Testy czystości / Reinheitstests],MATCH($B173,tab_MinKomp[[Stanowisko / Position ]:[Stanowisko / Position ]],0))="n/a","n/a",DZ173-INDEX(tab_MinKomp[Testy czystości / Reinheitstests],MATCH($B173,tab_MinKomp[[Stanowisko / Position ]:[Stanowisko / Position ]],0)))</f>
        <v>n/a</v>
      </c>
      <c r="EA174" s="194" t="str">
        <f>IF(INDEX(tab_MinKomp[SUPPLIER MANAGEMENT],MATCH($B173,tab_MinKomp[[Stanowisko / Position ]:[Stanowisko / Position ]],0))="n/a","n/a",EA173-INDEX(tab_MinKomp[SUPPLIER MANAGEMENT],MATCH($B173,tab_MinKomp[[Stanowisko / Position ]:[Stanowisko / Position ]],0)))</f>
        <v>n/a</v>
      </c>
      <c r="EB174" s="190" t="str">
        <f>IF(INDEX(tab_MinKomp[Testy czystości / Reinheitstests],MATCH($B173,tab_MinKomp[[Stanowisko / Position ]:[Stanowisko / Position ]],0))="n/a","n/a",EB173-INDEX(tab_MinKomp[Testy czystości / Reinheitstests],MATCH($B173,tab_MinKomp[[Stanowisko / Position ]:[Stanowisko / Position ]],0)))</f>
        <v>n/a</v>
      </c>
      <c r="EC174" s="190" t="str">
        <f>IF(INDEX(tab_MinKomp[Testy czystości / Reinheitstests],MATCH($B173,tab_MinKomp[[Stanowisko / Position ]:[Stanowisko / Position ]],0))="n/a","n/a",EC173-INDEX(tab_MinKomp[Testy czystości / Reinheitstests],MATCH($B173,tab_MinKomp[[Stanowisko / Position ]:[Stanowisko / Position ]],0)))</f>
        <v>n/a</v>
      </c>
      <c r="ED174" s="190" t="str">
        <f>IF(INDEX(tab_MinKomp[Testy czystości / Reinheitstests],MATCH($B173,tab_MinKomp[[Stanowisko / Position ]:[Stanowisko / Position ]],0))="n/a","n/a",ED173-INDEX(tab_MinKomp[Testy czystości / Reinheitstests],MATCH($B173,tab_MinKomp[[Stanowisko / Position ]:[Stanowisko / Position ]],0)))</f>
        <v>n/a</v>
      </c>
      <c r="EE174" s="190" t="str">
        <f>IF(INDEX(tab_MinKomp[Testy czystości / Reinheitstests],MATCH($B173,tab_MinKomp[[Stanowisko / Position ]:[Stanowisko / Position ]],0))="n/a","n/a",EE173-INDEX(tab_MinKomp[Testy czystości / Reinheitstests],MATCH($B173,tab_MinKomp[[Stanowisko / Position ]:[Stanowisko / Position ]],0)))</f>
        <v>n/a</v>
      </c>
      <c r="EF174" s="190" t="str">
        <f>IF(INDEX(tab_MinKomp[Testy czystości / Reinheitstests],MATCH($B173,tab_MinKomp[[Stanowisko / Position ]:[Stanowisko / Position ]],0))="n/a","n/a",EF173-INDEX(tab_MinKomp[Testy czystości / Reinheitstests],MATCH($B173,tab_MinKomp[[Stanowisko / Position ]:[Stanowisko / Position ]],0)))</f>
        <v>n/a</v>
      </c>
      <c r="EG174" s="190" t="str">
        <f>IF(INDEX(tab_MinKomp[Testy czystości / Reinheitstests],MATCH($B173,tab_MinKomp[[Stanowisko / Position ]:[Stanowisko / Position ]],0))="n/a","n/a",EG173-INDEX(tab_MinKomp[Testy czystości / Reinheitstests],MATCH($B173,tab_MinKomp[[Stanowisko / Position ]:[Stanowisko / Position ]],0)))</f>
        <v>n/a</v>
      </c>
      <c r="EH174" s="190" t="str">
        <f>IF(INDEX(tab_MinKomp[Testy czystości / Reinheitstests],MATCH($B173,tab_MinKomp[[Stanowisko / Position ]:[Stanowisko / Position ]],0))="n/a","n/a",EH173-INDEX(tab_MinKomp[Testy czystości / Reinheitstests],MATCH($B173,tab_MinKomp[[Stanowisko / Position ]:[Stanowisko / Position ]],0)))</f>
        <v>n/a</v>
      </c>
      <c r="EI174" s="190" t="str">
        <f>IF(INDEX(tab_MinKomp[Testy czystości / Reinheitstests],MATCH($B173,tab_MinKomp[[Stanowisko / Position ]:[Stanowisko / Position ]],0))="n/a","n/a",EI173-INDEX(tab_MinKomp[Testy czystości / Reinheitstests],MATCH($B173,tab_MinKomp[[Stanowisko / Position ]:[Stanowisko / Position ]],0)))</f>
        <v>n/a</v>
      </c>
      <c r="EJ174" s="190" t="str">
        <f>IF(INDEX(tab_MinKomp[Testy czystości / Reinheitstests],MATCH($B173,tab_MinKomp[[Stanowisko / Position ]:[Stanowisko / Position ]],0))="n/a","n/a",EJ173-INDEX(tab_MinKomp[Testy czystości / Reinheitstests],MATCH($B173,tab_MinKomp[[Stanowisko / Position ]:[Stanowisko / Position ]],0)))</f>
        <v>n/a</v>
      </c>
      <c r="EK174" s="190" t="str">
        <f>IF(INDEX(tab_MinKomp[Testy czystości / Reinheitstests],MATCH($B173,tab_MinKomp[[Stanowisko / Position ]:[Stanowisko / Position ]],0))="n/a","n/a",EK173-INDEX(tab_MinKomp[Testy czystości / Reinheitstests],MATCH($B173,tab_MinKomp[[Stanowisko / Position ]:[Stanowisko / Position ]],0)))</f>
        <v>n/a</v>
      </c>
      <c r="EL174" s="190" t="str">
        <f>IF(INDEX(tab_MinKomp[Testy czystości / Reinheitstests],MATCH($B173,tab_MinKomp[[Stanowisko / Position ]:[Stanowisko / Position ]],0))="n/a","n/a",EL173-INDEX(tab_MinKomp[Testy czystości / Reinheitstests],MATCH($B173,tab_MinKomp[[Stanowisko / Position ]:[Stanowisko / Position ]],0)))</f>
        <v>n/a</v>
      </c>
      <c r="EM174" s="190" t="str">
        <f>IF(INDEX(tab_MinKomp[Testy czystości / Reinheitstests],MATCH($B173,tab_MinKomp[[Stanowisko / Position ]:[Stanowisko / Position ]],0))="n/a","n/a",EM173-INDEX(tab_MinKomp[Testy czystości / Reinheitstests],MATCH($B173,tab_MinKomp[[Stanowisko / Position ]:[Stanowisko / Position ]],0)))</f>
        <v>n/a</v>
      </c>
      <c r="EN174" s="190" t="str">
        <f>IF(INDEX(tab_MinKomp[Testy czystości / Reinheitstests],MATCH($B173,tab_MinKomp[[Stanowisko / Position ]:[Stanowisko / Position ]],0))="n/a","n/a",EN173-INDEX(tab_MinKomp[Testy czystości / Reinheitstests],MATCH($B173,tab_MinKomp[[Stanowisko / Position ]:[Stanowisko / Position ]],0)))</f>
        <v>n/a</v>
      </c>
      <c r="EO174" s="194" t="str">
        <f>IF(INDEX(tab_MinKomp[Konserwacja Rep],MATCH($B173,tab_MinKomp[[Stanowisko / Position ]:[Stanowisko / Position ]],0))="n/a","n/a",EO173-INDEX(tab_MinKomp[Konserwacja Rep],MATCH($B173,tab_MinKomp[[Stanowisko / Position ]:[Stanowisko / Position ]],0)))</f>
        <v>n/a</v>
      </c>
      <c r="EP174" s="194" t="str">
        <f>IF(INDEX(tab_MinKomp[[Konserwacja Engel ]],MATCH($B173,tab_MinKomp[[Stanowisko / Position ]:[Stanowisko / Position ]],0))="n/a","n/a",EP173-INDEX(tab_MinKomp[[Konserwacja Engel ]],MATCH($B173,tab_MinKomp[[Stanowisko / Position ]:[Stanowisko / Position ]],0)))</f>
        <v>n/a</v>
      </c>
      <c r="EQ174" s="194" t="str">
        <f>IF(INDEX(tab_MinKomp[Konserwacja B 50],MATCH($B173,tab_MinKomp[[Stanowisko / Position ]:[Stanowisko / Position ]],0))="n/a","n/a",EQ173-INDEX(tab_MinKomp[Konserwacja B 50],MATCH($B173,tab_MinKomp[[Stanowisko / Position ]:[Stanowisko / Position ]],0)))</f>
        <v>n/a</v>
      </c>
      <c r="ER174" s="194" t="str">
        <f>IF(INDEX(tab_MinKomp[[Konserwacja EOL ]],MATCH($B173,tab_MinKomp[[Stanowisko / Position ]:[Stanowisko / Position ]],0))="n/a","n/a",ER173-INDEX(tab_MinKomp[[Konserwacja EOL ]],MATCH($B173,tab_MinKomp[[Stanowisko / Position ]:[Stanowisko / Position ]],0)))</f>
        <v>n/a</v>
      </c>
      <c r="ES174" s="194" t="str">
        <f>IF(INDEX(tab_MinKomp[Konserwacja Branson],MATCH($B173,tab_MinKomp[[Stanowisko / Position ]:[Stanowisko / Position ]],0))="n/a","n/a",ES173-INDEX(tab_MinKomp[Konserwacja Branson],MATCH($B173,tab_MinKomp[[Stanowisko / Position ]:[Stanowisko / Position ]],0)))</f>
        <v>n/a</v>
      </c>
      <c r="ET174" s="194" t="str">
        <f>IF(INDEX(tab_MinKomp[Konserwacja coolery],MATCH($B173,tab_MinKomp[[Stanowisko / Position ]:[Stanowisko / Position ]],0))="n/a","n/a",ET173-INDEX(tab_MinKomp[Konserwacja coolery],MATCH($B173,tab_MinKomp[[Stanowisko / Position ]:[Stanowisko / Position ]],0)))</f>
        <v>n/a</v>
      </c>
      <c r="EU174" s="194" t="str">
        <f>IF(INDEX(tab_MinKomp[Konserwacja piecy],MATCH($B173,tab_MinKomp[[Stanowisko / Position ]:[Stanowisko / Position ]],0))="n/a","n/a",EU173-INDEX(tab_MinKomp[Konserwacja piecy],MATCH($B173,tab_MinKomp[[Stanowisko / Position ]:[Stanowisko / Position ]],0)))</f>
        <v>n/a</v>
      </c>
      <c r="EV174" s="194" t="str">
        <f>IF(INDEX(tab_MinKomp[Rysunek techniczny- czytanie],MATCH($B173,tab_MinKomp[[Stanowisko / Position ]:[Stanowisko / Position ]],0))="n/a","n/a",EV173-INDEX(tab_MinKomp[Rysunek techniczny- czytanie],MATCH($B173,tab_MinKomp[[Stanowisko / Position ]:[Stanowisko / Position ]],0)))</f>
        <v>n/a</v>
      </c>
      <c r="EW174" s="194" t="str">
        <f>IF(INDEX(tab_MinKomp[Elektryka],MATCH($B173,tab_MinKomp[[Stanowisko / Position ]:[Stanowisko / Position ]],0))="n/a","n/a",EW173-INDEX(tab_MinKomp[Elektryka],MATCH($B173,tab_MinKomp[[Stanowisko / Position ]:[Stanowisko / Position ]],0)))</f>
        <v>n/a</v>
      </c>
      <c r="EX174" s="194" t="str">
        <f>IF(INDEX(tab_MinKomp[Pneumatyka],MATCH($B173,tab_MinKomp[[Stanowisko / Position ]:[Stanowisko / Position ]],0))="n/a","n/a",EX173-INDEX(tab_MinKomp[Pneumatyka],MATCH($B173,tab_MinKomp[[Stanowisko / Position ]:[Stanowisko / Position ]],0)))</f>
        <v>n/a</v>
      </c>
      <c r="EY174" s="194" t="str">
        <f>IF(INDEX(tab_MinKomp[[Hydraulika ]],MATCH($B173,tab_MinKomp[[Stanowisko / Position ]:[Stanowisko / Position ]],0))="n/a","n/a",EY173-INDEX(tab_MinKomp[[Hydraulika ]],MATCH($B173,tab_MinKomp[[Stanowisko / Position ]:[Stanowisko / Position ]],0)))</f>
        <v>n/a</v>
      </c>
      <c r="EZ174" s="194" t="str">
        <f>IF(INDEX(tab_MinKomp[Podciśnienie],MATCH($B173,tab_MinKomp[[Stanowisko / Position ]:[Stanowisko / Position ]],0))="n/a","n/a",EZ173-INDEX(tab_MinKomp[Podciśnienie],MATCH($B173,tab_MinKomp[[Stanowisko / Position ]:[Stanowisko / Position ]],0)))</f>
        <v>n/a</v>
      </c>
      <c r="FA174" s="194" t="str">
        <f>IF(INDEX(tab_MinKomp[Usuwanie awarii],MATCH($B173,tab_MinKomp[[Stanowisko / Position ]:[Stanowisko / Position ]],0))="n/a","n/a",FA173-INDEX(tab_MinKomp[Usuwanie awarii],MATCH($B173,tab_MinKomp[[Stanowisko / Position ]:[Stanowisko / Position ]],0)))</f>
        <v>n/a</v>
      </c>
      <c r="FB174" s="194" t="str">
        <f>IF(INDEX(tab_MinKomp[Obsługa robotów],MATCH($B173,tab_MinKomp[[Stanowisko / Position ]:[Stanowisko / Position ]],0))="n/a","n/a",FB173-INDEX(tab_MinKomp[Obsługa robotów],MATCH($B173,tab_MinKomp[[Stanowisko / Position ]:[Stanowisko / Position ]],0)))</f>
        <v>n/a</v>
      </c>
      <c r="FC174" s="194" t="str">
        <f>IF(INDEX(tab_MinKomp[Obsługa sterowania maszyny],MATCH($B173,tab_MinKomp[[Stanowisko / Position ]:[Stanowisko / Position ]],0))="n/a","n/a",FC173-INDEX(tab_MinKomp[Obsługa sterowania maszyny],MATCH($B173,tab_MinKomp[[Stanowisko / Position ]:[Stanowisko / Position ]],0)))</f>
        <v>n/a</v>
      </c>
      <c r="FD174" s="194" t="str">
        <f>IF(INDEX(tab_MinKomp[Usuwanie przyczyn żródłowych],MATCH($B173,tab_MinKomp[[Stanowisko / Position ]:[Stanowisko / Position ]],0))="n/a","n/a",FD173-INDEX(tab_MinKomp[Usuwanie przyczyn żródłowych],MATCH($B173,tab_MinKomp[[Stanowisko / Position ]:[Stanowisko / Position ]],0)))</f>
        <v>n/a</v>
      </c>
      <c r="FE174" s="194" t="str">
        <f>IF(INDEX(tab_MinKomp[Cmms stosowanie],MATCH($B173,tab_MinKomp[[Stanowisko / Position ]:[Stanowisko / Position ]],0))="n/a","n/a",FE173-INDEX(tab_MinKomp[Cmms stosowanie],MATCH($B173,tab_MinKomp[[Stanowisko / Position ]:[Stanowisko / Position ]],0)))</f>
        <v>n/a</v>
      </c>
      <c r="FF174" s="190" t="str">
        <f>IF(INDEX(tab_MinKomp[Testy czystości / Reinheitstests],MATCH($B173,tab_MinKomp[[Stanowisko / Position ]:[Stanowisko / Position ]],0))="n/a","n/a",FF173-INDEX(tab_MinKomp[Testy czystości / Reinheitstests],MATCH($B173,tab_MinKomp[[Stanowisko / Position ]:[Stanowisko / Position ]],0)))</f>
        <v>n/a</v>
      </c>
      <c r="FG174" s="194" t="str">
        <f>IF(INDEX(tab_MinKomp[Czyszczenie form plastikowych],MATCH($B173,tab_MinKomp[[Stanowisko / Position ]:[Stanowisko / Position ]],0))="n/a","n/a",FG173-INDEX(tab_MinKomp[Czyszczenie form plastikowych],MATCH($B173,tab_MinKomp[[Stanowisko / Position ]:[Stanowisko / Position ]],0)))</f>
        <v>n/a</v>
      </c>
      <c r="FH174" s="194" t="str">
        <f>IF(INDEX(tab_MinKomp[Wymiana form plastik],MATCH($B173,tab_MinKomp[[Stanowisko / Position ]:[Stanowisko / Position ]],0))="n/a","n/a",FH173-INDEX(tab_MinKomp[Wymiana form plastik],MATCH($B173,tab_MinKomp[[Stanowisko / Position ]:[Stanowisko / Position ]],0)))</f>
        <v>n/a</v>
      </c>
      <c r="FI174" s="194" t="str">
        <f>IF(INDEX(tab_MinKomp[Wymiana form guma],MATCH($B173,tab_MinKomp[[Stanowisko / Position ]:[Stanowisko / Position ]],0))="n/a","n/a",FI173-INDEX(tab_MinKomp[Wymiana form guma],MATCH($B173,tab_MinKomp[[Stanowisko / Position ]:[Stanowisko / Position ]],0)))</f>
        <v>n/a</v>
      </c>
      <c r="FJ174" s="194" t="str">
        <f>IF(INDEX(tab_MinKomp[Konserwacja KK],MATCH($B173,tab_MinKomp[[Stanowisko / Position ]:[Stanowisko / Position ]],0))="n/a","n/a",FJ173-INDEX(tab_MinKomp[Konserwacja KK],MATCH($B173,tab_MinKomp[[Stanowisko / Position ]:[Stanowisko / Position ]],0)))</f>
        <v>n/a</v>
      </c>
      <c r="FK174" s="194" t="str">
        <f>IF(INDEX(tab_MinKomp[Konserwacja form guma],MATCH($B173,tab_MinKomp[[Stanowisko / Position ]:[Stanowisko / Position ]],0))="n/a","n/a",FK173-INDEX(tab_MinKomp[Konserwacja form guma],MATCH($B173,tab_MinKomp[[Stanowisko / Position ]:[Stanowisko / Position ]],0)))</f>
        <v>n/a</v>
      </c>
      <c r="FL174" s="194" t="str">
        <f>IF(INDEX(tab_MinKomp[Konserwacja form plastiki],MATCH($B173,tab_MinKomp[[Stanowisko / Position ]:[Stanowisko / Position ]],0))="n/a","n/a",FL173-INDEX(tab_MinKomp[Konserwacja form plastiki],MATCH($B173,tab_MinKomp[[Stanowisko / Position ]:[Stanowisko / Position ]],0)))</f>
        <v>n/a</v>
      </c>
      <c r="FM174" s="194" t="str">
        <f>IF(INDEX(tab_MinKomp[Konserwacja Gorącego Kanału],MATCH($B173,tab_MinKomp[[Stanowisko / Position ]:[Stanowisko / Position ]],0))="n/a","n/a",FM173-INDEX(tab_MinKomp[Konserwacja Gorącego Kanału],MATCH($B173,tab_MinKomp[[Stanowisko / Position ]:[Stanowisko / Position ]],0)))</f>
        <v>n/a</v>
      </c>
      <c r="FN174" s="194" t="str">
        <f>IF(INDEX(tab_MinKomp[MS Office (Excel)],MATCH($B173,tab_MinKomp[[Stanowisko / Position ]:[Stanowisko / Position ]],0))="n/a","n/a",FN173-INDEX(tab_MinKomp[MS Office (Excel)],MATCH($B173,tab_MinKomp[[Stanowisko / Position ]:[Stanowisko / Position ]],0)))</f>
        <v>n/a</v>
      </c>
      <c r="FO174" s="194" t="str">
        <f>IF(INDEX(tab_MinKomp[MS Office (Word)],MATCH($B173,tab_MinKomp[[Stanowisko / Position ]:[Stanowisko / Position ]],0))="n/a","n/a",FO173-INDEX(tab_MinKomp[MS Office (Word)],MATCH($B173,tab_MinKomp[[Stanowisko / Position ]:[Stanowisko / Position ]],0)))</f>
        <v>n/a</v>
      </c>
      <c r="FP174" s="194" t="str">
        <f>IF(INDEX(tab_MinKomp[MS Office (Power Point)],MATCH($B173,tab_MinKomp[[Stanowisko / Position ]:[Stanowisko / Position ]],0))="n/a","n/a",FP173-INDEX(tab_MinKomp[MS Office (Power Point)],MATCH($B173,tab_MinKomp[[Stanowisko / Position ]:[Stanowisko / Position ]],0)))</f>
        <v>n/a</v>
      </c>
      <c r="FQ174" s="196" t="str">
        <f>IF(INDEX(tab_MinKomp[Język angielski / Englisch],MATCH($B173,tab_MinKomp[[Stanowisko / Position ]:[Stanowisko / Position ]],0))="n/a","n/a",FQ173-INDEX(tab_MinKomp[Język angielski / Englisch],MATCH($B173,tab_MinKomp[[Stanowisko / Position ]:[Stanowisko / Position ]],0)))</f>
        <v>n/a</v>
      </c>
      <c r="FR174" s="196" t="str">
        <f>IF(INDEX(tab_MinKomp[Język niemiecki / Deutsch],MATCH($B173,tab_MinKomp[[Stanowisko / Position ]:[Stanowisko / Position ]],0))="n/a","n/a",FR173-INDEX(tab_MinKomp[Język niemiecki / Deutsch],MATCH($B173,tab_MinKomp[[Stanowisko / Position ]:[Stanowisko / Position ]],0)))</f>
        <v>n/a</v>
      </c>
      <c r="FS174" s="194">
        <f>IF(INDEX(tab_MinKomp[Zarządzanie dokumentacją procesową / Process dokumentation management],MATCH($B173,tab_MinKomp[[Stanowisko / Position ]:[Stanowisko / Position ]],0))="n/a","n/a",FS173-INDEX(tab_MinKomp[Zarządzanie dokumentacją procesową / Process dokumentation management],MATCH($B173,tab_MinKomp[[Stanowisko / Position ]:[Stanowisko / Position ]],0)))</f>
        <v>0</v>
      </c>
      <c r="FT174" s="194">
        <f>IF(INDEX(tab_MinKomp[Znajomość procesów z obszaru / Kenntiss der prozesse in dem Bereich],MATCH($B173,tab_MinKomp[[Stanowisko / Position ]:[Stanowisko / Position ]],0))="n/a","n/a",FT173-INDEX(tab_MinKomp[Znajomość procesów z obszaru / Kenntiss der prozesse in dem Bereich],MATCH($B173,tab_MinKomp[[Stanowisko / Position ]:[Stanowisko / Position ]],0)))</f>
        <v>1</v>
      </c>
      <c r="FU174" s="194">
        <f>IF(INDEX(tab_MinKomp[optymalizacja procesów / Prozessoptymalisierung],MATCH($B173,tab_MinKomp[[Stanowisko / Position ]:[Stanowisko / Position ]],0))="n/a","n/a",FU173-INDEX(tab_MinKomp[optymalizacja procesów / Prozessoptymalisierung],MATCH($B173,tab_MinKomp[[Stanowisko / Position ]:[Stanowisko / Position ]],0)))</f>
        <v>1</v>
      </c>
      <c r="FV174" s="194">
        <f>IF(INDEX(tab_MinKomp[Umiejętności szkoleniowe / Trainingsfähigkeiten],MATCH($B173,tab_MinKomp[[Stanowisko / Position ]:[Stanowisko / Position ]],0))="n/a","n/a",FV173-INDEX(tab_MinKomp[Umiejętności szkoleniowe / Trainingsfähigkeiten],MATCH($B173,tab_MinKomp[[Stanowisko / Position ]:[Stanowisko / Position ]],0)))</f>
        <v>2</v>
      </c>
      <c r="FW174" s="194">
        <f>IF(INDEX(tab_MinKomp[Analityczne myślenie, podejście / Analitysches Denken, Einstellung],MATCH($B173,tab_MinKomp[[Stanowisko / Position ]:[Stanowisko / Position ]],0))="n/a","n/a",FW173-INDEX(tab_MinKomp[Analityczne myślenie, podejście / Analitysches Denken, Einstellung],MATCH($B173,tab_MinKomp[[Stanowisko / Position ]:[Stanowisko / Position ]],0)))</f>
        <v>2</v>
      </c>
      <c r="FX174" s="194">
        <f>IF(INDEX(tab_MinKomp[Dokładność, precyzja w dzialaniu / Genauigkeit, Präzision in die Arbeit],MATCH($B173,tab_MinKomp[[Stanowisko / Position ]:[Stanowisko / Position ]],0))="n/a","n/a",FX173-INDEX(tab_MinKomp[Dokładność, precyzja w dzialaniu / Genauigkeit, Präzision in die Arbeit],MATCH($B173,tab_MinKomp[[Stanowisko / Position ]:[Stanowisko / Position ]],0)))</f>
        <v>1</v>
      </c>
      <c r="FY174" s="194">
        <f>IF(INDEX(tab_MinKomp[Dyspozycyjność / Verfügbarkeit],MATCH($B173,tab_MinKomp[[Stanowisko / Position ]:[Stanowisko / Position ]],0))="n/a","n/a",FY173-INDEX(tab_MinKomp[Dyspozycyjność / Verfügbarkeit],MATCH($B173,tab_MinKomp[[Stanowisko / Position ]:[Stanowisko / Position ]],0)))</f>
        <v>-1</v>
      </c>
      <c r="FZ174" s="194">
        <f>IF(INDEX(tab_MinKomp[Zaangażowanie / 
Engagement],MATCH($B173,tab_MinKomp[[Stanowisko / Position ]:[Stanowisko / Position ]],0))="n/a","n/a",FZ173-INDEX(tab_MinKomp[Zaangażowanie / 
Engagement],MATCH($B173,tab_MinKomp[[Stanowisko / Position ]:[Stanowisko / Position ]],0)))</f>
        <v>1</v>
      </c>
      <c r="GA174" s="194" t="str">
        <f>IF(INDEX(tab_MinKomp[Konserwacja form guma],MATCH($B173,tab_MinKomp[[Stanowisko / Position ]:[Stanowisko / Position ]],0))="n/a","n/a",GA173-INDEX(tab_MinKomp[Konserwacja form guma],MATCH($B173,tab_MinKomp[[Stanowisko / Position ]:[Stanowisko / Position ]],0)))</f>
        <v>n/a</v>
      </c>
      <c r="GB174" s="194" t="str">
        <f>IF(INDEX(tab_MinKomp[Konserwacja form plastiki],MATCH($B173,tab_MinKomp[[Stanowisko / Position ]:[Stanowisko / Position ]],0))="n/a","n/a",GB173-INDEX(tab_MinKomp[Konserwacja form plastiki],MATCH($B173,tab_MinKomp[[Stanowisko / Position ]:[Stanowisko / Position ]],0)))</f>
        <v>n/a</v>
      </c>
      <c r="GC174" s="194">
        <f>IF(INDEX(tab_MinKomp[Elastyczność w działaniu],MATCH($B173,tab_MinKomp[[Stanowisko / Position ]:[Stanowisko / Position ]],0))="n/a","n/a",GC173-INDEX(tab_MinKomp[Elastyczność w działaniu],MATCH($B173,tab_MinKomp[[Stanowisko / Position ]:[Stanowisko / Position ]],0)))</f>
        <v>1</v>
      </c>
      <c r="GD174" s="194">
        <f>IF(INDEX(tab_MinKomp[Komunikatywność],MATCH($B173,tab_MinKomp[[Stanowisko / Position ]:[Stanowisko / Position ]],0))="n/a","n/a",GD173-INDEX(tab_MinKomp[Komunikatywność],MATCH($B173,tab_MinKomp[[Stanowisko / Position ]:[Stanowisko / Position ]],0)))</f>
        <v>2</v>
      </c>
      <c r="GE174" s="193" t="str">
        <f>IF(INDEX(tab_MinKomp[Motywowanie i budowanie zaangażowania zespołu],MATCH($B173,tab_MinKomp[[Stanowisko / Position ]:[Stanowisko / Position ]],0))="n/a","n/a",GE173-INDEX(tab_MinKomp[Motywowanie i budowanie zaangażowania zespołu],MATCH($B173,tab_MinKomp[[Stanowisko / Position ]:[Stanowisko / Position ]],0)))</f>
        <v>n/a</v>
      </c>
      <c r="GF174" s="186" t="s">
        <v>248</v>
      </c>
      <c r="GG174" s="186" t="s">
        <v>248</v>
      </c>
      <c r="GH174" s="186" t="s">
        <v>248</v>
      </c>
      <c r="GI174" s="186" t="s">
        <v>248</v>
      </c>
      <c r="GJ174" s="186" t="s">
        <v>248</v>
      </c>
      <c r="GK174" s="186" t="s">
        <v>248</v>
      </c>
      <c r="GL174" s="186" t="s">
        <v>248</v>
      </c>
      <c r="GM174" s="186" t="s">
        <v>248</v>
      </c>
      <c r="GN174" s="186" t="s">
        <v>248</v>
      </c>
      <c r="GO174" s="186" t="s">
        <v>248</v>
      </c>
      <c r="GP174" s="186" t="s">
        <v>248</v>
      </c>
      <c r="GQ174" s="186" t="s">
        <v>248</v>
      </c>
      <c r="GR174" s="186" t="s">
        <v>248</v>
      </c>
      <c r="GS174" s="186" t="s">
        <v>248</v>
      </c>
      <c r="GT174" s="186" t="s">
        <v>248</v>
      </c>
      <c r="GU174" s="186" t="s">
        <v>248</v>
      </c>
      <c r="GV174" s="186" t="s">
        <v>248</v>
      </c>
      <c r="GW174" s="186" t="s">
        <v>248</v>
      </c>
      <c r="GX174" s="186" t="s">
        <v>248</v>
      </c>
      <c r="GY174" s="186" t="s">
        <v>248</v>
      </c>
      <c r="GZ174" s="261" t="s">
        <v>248</v>
      </c>
      <c r="HA174" s="261" t="s">
        <v>248</v>
      </c>
      <c r="HB174" s="191">
        <f>SUM(G174:GE174)/(HB173-(SUM(G174:GE174)))</f>
        <v>0.28888888888888886</v>
      </c>
    </row>
    <row r="175" spans="1:210" ht="24.9" customHeight="1" x14ac:dyDescent="0.3">
      <c r="A175" s="105" t="s">
        <v>322</v>
      </c>
      <c r="B175" s="105" t="s">
        <v>315</v>
      </c>
      <c r="C175" s="105" t="s">
        <v>396</v>
      </c>
      <c r="D175" s="105">
        <v>737</v>
      </c>
      <c r="E175" s="394" t="s">
        <v>469</v>
      </c>
      <c r="F175" s="185" t="s">
        <v>374</v>
      </c>
      <c r="G175" s="186">
        <v>2</v>
      </c>
      <c r="H175" s="186">
        <v>1</v>
      </c>
      <c r="I175" s="186">
        <v>2</v>
      </c>
      <c r="J175" s="186">
        <v>1</v>
      </c>
      <c r="K175" s="186">
        <v>1</v>
      </c>
      <c r="L175" s="186" t="s">
        <v>248</v>
      </c>
      <c r="M175" s="186" t="s">
        <v>248</v>
      </c>
      <c r="N175" s="186" t="s">
        <v>248</v>
      </c>
      <c r="O175" s="186">
        <v>1</v>
      </c>
      <c r="P175" s="186">
        <v>1</v>
      </c>
      <c r="Q175" s="186" t="s">
        <v>248</v>
      </c>
      <c r="R175" s="186" t="s">
        <v>248</v>
      </c>
      <c r="S175" s="186" t="s">
        <v>248</v>
      </c>
      <c r="T175" s="186" t="s">
        <v>248</v>
      </c>
      <c r="U175" s="186" t="s">
        <v>248</v>
      </c>
      <c r="V175" s="186" t="s">
        <v>248</v>
      </c>
      <c r="W175" s="186" t="s">
        <v>248</v>
      </c>
      <c r="X175" s="186" t="s">
        <v>248</v>
      </c>
      <c r="Y175" s="186" t="s">
        <v>248</v>
      </c>
      <c r="Z175" s="186" t="s">
        <v>248</v>
      </c>
      <c r="AA175" s="186" t="s">
        <v>248</v>
      </c>
      <c r="AB175" s="186" t="s">
        <v>248</v>
      </c>
      <c r="AC175" s="186" t="s">
        <v>248</v>
      </c>
      <c r="AD175" s="186" t="s">
        <v>248</v>
      </c>
      <c r="AE175" s="186" t="s">
        <v>248</v>
      </c>
      <c r="AF175" s="186" t="s">
        <v>248</v>
      </c>
      <c r="AG175" s="186" t="s">
        <v>248</v>
      </c>
      <c r="AH175" s="186" t="s">
        <v>248</v>
      </c>
      <c r="AI175" s="186" t="s">
        <v>248</v>
      </c>
      <c r="AJ175" s="186" t="s">
        <v>248</v>
      </c>
      <c r="AK175" s="186" t="s">
        <v>248</v>
      </c>
      <c r="AL175" s="186">
        <v>1</v>
      </c>
      <c r="AM175" s="186" t="s">
        <v>248</v>
      </c>
      <c r="AN175" s="186" t="s">
        <v>248</v>
      </c>
      <c r="AO175" s="186">
        <v>1</v>
      </c>
      <c r="AP175" s="186" t="s">
        <v>248</v>
      </c>
      <c r="AQ175" s="186">
        <v>1</v>
      </c>
      <c r="AR175" s="186" t="s">
        <v>248</v>
      </c>
      <c r="AS175" s="186" t="s">
        <v>248</v>
      </c>
      <c r="AT175" s="186" t="s">
        <v>248</v>
      </c>
      <c r="AU175" s="186" t="s">
        <v>248</v>
      </c>
      <c r="AV175" s="186">
        <v>2</v>
      </c>
      <c r="AW175" s="186">
        <v>1</v>
      </c>
      <c r="AX175" s="186" t="s">
        <v>248</v>
      </c>
      <c r="AY175" s="186" t="s">
        <v>248</v>
      </c>
      <c r="AZ175" s="186" t="s">
        <v>248</v>
      </c>
      <c r="BA175" s="186" t="s">
        <v>248</v>
      </c>
      <c r="BB175" s="186" t="s">
        <v>248</v>
      </c>
      <c r="BC175" s="186" t="s">
        <v>248</v>
      </c>
      <c r="BD175" s="186" t="s">
        <v>248</v>
      </c>
      <c r="BE175" s="186" t="s">
        <v>248</v>
      </c>
      <c r="BF175" s="186" t="s">
        <v>248</v>
      </c>
      <c r="BG175" s="186" t="s">
        <v>248</v>
      </c>
      <c r="BH175" s="186" t="s">
        <v>248</v>
      </c>
      <c r="BI175" s="186" t="s">
        <v>248</v>
      </c>
      <c r="BJ175" s="186" t="s">
        <v>248</v>
      </c>
      <c r="BK175" s="186" t="s">
        <v>248</v>
      </c>
      <c r="BL175" s="186" t="s">
        <v>248</v>
      </c>
      <c r="BM175" s="186" t="s">
        <v>248</v>
      </c>
      <c r="BN175" s="186" t="s">
        <v>248</v>
      </c>
      <c r="BO175" s="186" t="s">
        <v>248</v>
      </c>
      <c r="BP175" s="186">
        <v>2</v>
      </c>
      <c r="BQ175" s="186" t="s">
        <v>248</v>
      </c>
      <c r="BR175" s="186">
        <v>2</v>
      </c>
      <c r="BS175" s="186" t="s">
        <v>248</v>
      </c>
      <c r="BT175" s="186" t="s">
        <v>248</v>
      </c>
      <c r="BU175" s="186" t="s">
        <v>248</v>
      </c>
      <c r="BV175" s="186" t="s">
        <v>248</v>
      </c>
      <c r="BW175" s="186" t="s">
        <v>248</v>
      </c>
      <c r="BX175" s="186" t="s">
        <v>248</v>
      </c>
      <c r="BY175" s="186" t="s">
        <v>248</v>
      </c>
      <c r="BZ175" s="186" t="s">
        <v>248</v>
      </c>
      <c r="CA175" s="186">
        <v>2</v>
      </c>
      <c r="CB175" s="186" t="s">
        <v>248</v>
      </c>
      <c r="CC175" s="186">
        <v>2</v>
      </c>
      <c r="CD175" s="186">
        <v>2</v>
      </c>
      <c r="CE175" s="186" t="s">
        <v>248</v>
      </c>
      <c r="CF175" s="186" t="s">
        <v>248</v>
      </c>
      <c r="CG175" s="186">
        <v>1</v>
      </c>
      <c r="CH175" s="186" t="s">
        <v>248</v>
      </c>
      <c r="CI175" s="186" t="s">
        <v>248</v>
      </c>
      <c r="CJ175" s="186" t="s">
        <v>248</v>
      </c>
      <c r="CK175" s="186" t="s">
        <v>248</v>
      </c>
      <c r="CL175" s="186" t="s">
        <v>248</v>
      </c>
      <c r="CM175" s="186" t="s">
        <v>248</v>
      </c>
      <c r="CN175" s="186" t="s">
        <v>248</v>
      </c>
      <c r="CO175" s="186" t="s">
        <v>248</v>
      </c>
      <c r="CP175" s="186" t="s">
        <v>248</v>
      </c>
      <c r="CQ175" s="186" t="s">
        <v>248</v>
      </c>
      <c r="CR175" s="186" t="s">
        <v>248</v>
      </c>
      <c r="CS175" s="186" t="s">
        <v>248</v>
      </c>
      <c r="CT175" s="186" t="s">
        <v>248</v>
      </c>
      <c r="CU175" s="186" t="s">
        <v>248</v>
      </c>
      <c r="CV175" s="186" t="s">
        <v>248</v>
      </c>
      <c r="CW175" s="186">
        <v>2</v>
      </c>
      <c r="CX175" s="186" t="s">
        <v>248</v>
      </c>
      <c r="CY175" s="186" t="s">
        <v>248</v>
      </c>
      <c r="CZ175" s="186" t="s">
        <v>248</v>
      </c>
      <c r="DA175" s="186" t="s">
        <v>248</v>
      </c>
      <c r="DB175" s="186" t="s">
        <v>248</v>
      </c>
      <c r="DC175" s="186" t="s">
        <v>248</v>
      </c>
      <c r="DD175" s="186" t="s">
        <v>248</v>
      </c>
      <c r="DE175" s="186" t="s">
        <v>248</v>
      </c>
      <c r="DF175" s="186" t="s">
        <v>248</v>
      </c>
      <c r="DG175" s="186" t="s">
        <v>248</v>
      </c>
      <c r="DH175" s="186" t="s">
        <v>248</v>
      </c>
      <c r="DI175" s="186" t="s">
        <v>248</v>
      </c>
      <c r="DJ175" s="186" t="s">
        <v>248</v>
      </c>
      <c r="DK175" s="186" t="s">
        <v>248</v>
      </c>
      <c r="DL175" s="186" t="s">
        <v>248</v>
      </c>
      <c r="DM175" s="186" t="s">
        <v>248</v>
      </c>
      <c r="DN175" s="186" t="s">
        <v>248</v>
      </c>
      <c r="DO175" s="186" t="s">
        <v>248</v>
      </c>
      <c r="DP175" s="186" t="s">
        <v>248</v>
      </c>
      <c r="DQ175" s="186" t="s">
        <v>248</v>
      </c>
      <c r="DR175" s="186" t="s">
        <v>248</v>
      </c>
      <c r="DS175" s="186" t="s">
        <v>248</v>
      </c>
      <c r="DT175" s="186" t="s">
        <v>248</v>
      </c>
      <c r="DU175" s="186" t="s">
        <v>248</v>
      </c>
      <c r="DV175" s="186" t="s">
        <v>248</v>
      </c>
      <c r="DW175" s="186" t="s">
        <v>248</v>
      </c>
      <c r="DX175" s="186" t="s">
        <v>248</v>
      </c>
      <c r="DY175" s="186" t="s">
        <v>248</v>
      </c>
      <c r="DZ175" s="186" t="s">
        <v>248</v>
      </c>
      <c r="EA175" s="186" t="s">
        <v>248</v>
      </c>
      <c r="EB175" s="186" t="s">
        <v>248</v>
      </c>
      <c r="EC175" s="186" t="s">
        <v>248</v>
      </c>
      <c r="ED175" s="186" t="s">
        <v>248</v>
      </c>
      <c r="EE175" s="186" t="s">
        <v>248</v>
      </c>
      <c r="EF175" s="186" t="s">
        <v>248</v>
      </c>
      <c r="EG175" s="186" t="s">
        <v>248</v>
      </c>
      <c r="EH175" s="186" t="s">
        <v>248</v>
      </c>
      <c r="EI175" s="186" t="s">
        <v>248</v>
      </c>
      <c r="EJ175" s="186" t="s">
        <v>248</v>
      </c>
      <c r="EK175" s="186" t="s">
        <v>248</v>
      </c>
      <c r="EL175" s="184" t="s">
        <v>248</v>
      </c>
      <c r="EM175" s="184" t="s">
        <v>248</v>
      </c>
      <c r="EN175" s="184" t="s">
        <v>248</v>
      </c>
      <c r="EO175" s="186" t="s">
        <v>248</v>
      </c>
      <c r="EP175" s="186" t="s">
        <v>248</v>
      </c>
      <c r="EQ175" s="186" t="s">
        <v>248</v>
      </c>
      <c r="ER175" s="186" t="s">
        <v>248</v>
      </c>
      <c r="ES175" s="186" t="s">
        <v>248</v>
      </c>
      <c r="ET175" s="186" t="s">
        <v>248</v>
      </c>
      <c r="EU175" s="186" t="s">
        <v>248</v>
      </c>
      <c r="EV175" s="186" t="s">
        <v>248</v>
      </c>
      <c r="EW175" s="186" t="s">
        <v>248</v>
      </c>
      <c r="EX175" s="186" t="s">
        <v>248</v>
      </c>
      <c r="EY175" s="186" t="s">
        <v>248</v>
      </c>
      <c r="EZ175" s="186" t="s">
        <v>248</v>
      </c>
      <c r="FA175" s="186" t="s">
        <v>248</v>
      </c>
      <c r="FB175" s="186" t="s">
        <v>248</v>
      </c>
      <c r="FC175" s="186" t="s">
        <v>248</v>
      </c>
      <c r="FD175" s="186" t="s">
        <v>248</v>
      </c>
      <c r="FE175" s="186" t="s">
        <v>248</v>
      </c>
      <c r="FF175" s="186" t="s">
        <v>248</v>
      </c>
      <c r="FG175" s="186" t="s">
        <v>248</v>
      </c>
      <c r="FH175" s="186" t="s">
        <v>248</v>
      </c>
      <c r="FI175" s="186" t="s">
        <v>248</v>
      </c>
      <c r="FJ175" s="186" t="s">
        <v>248</v>
      </c>
      <c r="FK175" s="186" t="s">
        <v>248</v>
      </c>
      <c r="FL175" s="186" t="s">
        <v>248</v>
      </c>
      <c r="FM175" s="186" t="s">
        <v>248</v>
      </c>
      <c r="FN175" s="186">
        <v>1</v>
      </c>
      <c r="FO175" s="186">
        <v>1</v>
      </c>
      <c r="FP175" s="186">
        <v>1</v>
      </c>
      <c r="FQ175" s="187" t="s">
        <v>248</v>
      </c>
      <c r="FR175" s="187" t="s">
        <v>248</v>
      </c>
      <c r="FS175" s="186">
        <v>2</v>
      </c>
      <c r="FT175" s="186">
        <v>2</v>
      </c>
      <c r="FU175" s="186">
        <v>2</v>
      </c>
      <c r="FV175" s="186">
        <v>3</v>
      </c>
      <c r="FW175" s="186">
        <v>2</v>
      </c>
      <c r="FX175" s="186">
        <v>3</v>
      </c>
      <c r="FY175" s="186">
        <v>2</v>
      </c>
      <c r="FZ175" s="186">
        <v>2</v>
      </c>
      <c r="GA175" s="186" t="s">
        <v>248</v>
      </c>
      <c r="GB175" s="186" t="s">
        <v>248</v>
      </c>
      <c r="GC175" s="186">
        <v>2</v>
      </c>
      <c r="GD175" s="186">
        <v>1</v>
      </c>
      <c r="GE175" s="186" t="s">
        <v>248</v>
      </c>
      <c r="GF175" s="186" t="s">
        <v>248</v>
      </c>
      <c r="GG175" s="186" t="s">
        <v>248</v>
      </c>
      <c r="GH175" s="186" t="s">
        <v>248</v>
      </c>
      <c r="GI175" s="186" t="s">
        <v>248</v>
      </c>
      <c r="GJ175" s="186" t="s">
        <v>248</v>
      </c>
      <c r="GK175" s="186" t="s">
        <v>248</v>
      </c>
      <c r="GL175" s="186" t="s">
        <v>248</v>
      </c>
      <c r="GM175" s="186" t="s">
        <v>248</v>
      </c>
      <c r="GN175" s="186" t="s">
        <v>248</v>
      </c>
      <c r="GO175" s="186" t="s">
        <v>248</v>
      </c>
      <c r="GP175" s="186" t="s">
        <v>248</v>
      </c>
      <c r="GQ175" s="186" t="s">
        <v>248</v>
      </c>
      <c r="GR175" s="186" t="s">
        <v>248</v>
      </c>
      <c r="GS175" s="186" t="s">
        <v>248</v>
      </c>
      <c r="GT175" s="186" t="s">
        <v>248</v>
      </c>
      <c r="GU175" s="186" t="s">
        <v>248</v>
      </c>
      <c r="GV175" s="186" t="s">
        <v>248</v>
      </c>
      <c r="GW175" s="186" t="s">
        <v>248</v>
      </c>
      <c r="GX175" s="186" t="s">
        <v>248</v>
      </c>
      <c r="GY175" s="186" t="s">
        <v>248</v>
      </c>
      <c r="GZ175" s="261" t="s">
        <v>248</v>
      </c>
      <c r="HA175" s="261" t="s">
        <v>248</v>
      </c>
      <c r="HB175" s="188">
        <f>SUM(G175:GE175)</f>
        <v>52</v>
      </c>
    </row>
    <row r="176" spans="1:210" ht="24.9" customHeight="1" thickBot="1" x14ac:dyDescent="0.35">
      <c r="A176" s="108" t="str">
        <f>A175</f>
        <v>Prod.-Q-6</v>
      </c>
      <c r="B176" s="108" t="str">
        <f>B175</f>
        <v>Pracownik Produkcji</v>
      </c>
      <c r="C176" s="108" t="str">
        <f>C175</f>
        <v>KB</v>
      </c>
      <c r="D176" s="108">
        <f>D175</f>
        <v>737</v>
      </c>
      <c r="E176" s="395"/>
      <c r="F176" s="189" t="s">
        <v>375</v>
      </c>
      <c r="G176" s="192">
        <f>IF(INDEX(tab_MinKomp[Przepisy BHP / BHP Vorschriften],MATCH($B175,tab_MinKomp[[Stanowisko / Position ]:[Stanowisko / Position ]],0))="n/a","n/a",G175-INDEX(tab_MinKomp[Przepisy BHP / BHP Vorschriften],MATCH($B175,tab_MinKomp[[Stanowisko / Position ]:[Stanowisko / Position ]],0)))</f>
        <v>0</v>
      </c>
      <c r="H176" s="193">
        <f>IF(INDEX(tab_MinKomp[Przepisy PPOŻ / Brandschutzbestimmungen],MATCH($B175,tab_MinKomp[[Stanowisko / Position ]:[Stanowisko / Position ]],0))="n/a","n/a",H175-INDEX(tab_MinKomp[Przepisy PPOŻ / Brandschutzbestimmungen],MATCH($B175,tab_MinKomp[[Stanowisko / Position ]:[Stanowisko / Position ]],0)))</f>
        <v>0</v>
      </c>
      <c r="I176" s="193">
        <f>IF(INDEX(tab_MinKomp[Ryzyko zawodowe na stanowiskach pracyv/ Berufliche Risiken an Arbeitsstellen],MATCH($B175,tab_MinKomp[[Stanowisko / Position ]:[Stanowisko / Position ]],0))="n/a","n/a",I175-INDEX(tab_MinKomp[Ryzyko zawodowe na stanowiskach pracyv/ Berufliche Risiken an Arbeitsstellen],MATCH($B175,tab_MinKomp[[Stanowisko / Position ]:[Stanowisko / Position ]],0)))</f>
        <v>0</v>
      </c>
      <c r="J176" s="193">
        <f>IF(INDEX(tab_MinKomp[Gospodarka substancjami niebezpiecznymi / Gefahrstoffmanagement],MATCH($B175,tab_MinKomp[[Stanowisko / Position ]:[Stanowisko / Position ]],0))="n/a","n/a",J175-INDEX(tab_MinKomp[Gospodarka substancjami niebezpiecznymi / Gefahrstoffmanagement],MATCH($B175,tab_MinKomp[[Stanowisko / Position ]:[Stanowisko / Position ]],0)))</f>
        <v>0</v>
      </c>
      <c r="K176" s="193">
        <f>IF(INDEX(tab_MinKomp[Gospodarka odpadami / Abfallwirtschaft],MATCH($B175,tab_MinKomp[[Stanowisko / Position ]:[Stanowisko / Position ]],0))="n/a","n/a",K175-INDEX(tab_MinKomp[Gospodarka odpadami / Abfallwirtschaft],MATCH($B175,tab_MinKomp[[Stanowisko / Position ]:[Stanowisko / Position ]],0)))</f>
        <v>0</v>
      </c>
      <c r="L176" s="194" t="str">
        <f>IF(INDEX(tab_MinKomp[Przepisy kodeksu pracy / Bestimmungen des Arbeitsgesetzes],MATCH($B175,tab_MinKomp[[Stanowisko / Position ]:[Stanowisko / Position ]],0))="n/a","n/a",L175-INDEX(tab_MinKomp[Przepisy kodeksu pracy / Bestimmungen des Arbeitsgesetzes],MATCH($B175,tab_MinKomp[[Stanowisko / Position ]:[Stanowisko / Position ]],0)))</f>
        <v>n/a</v>
      </c>
      <c r="M176" s="195" t="str">
        <f>IF(INDEX(tab_MinKomp[Przepisy o ub.społ. ZUS  / Sozialversicherungsvorschriften],MATCH($B175,tab_MinKomp[[Stanowisko / Position ]:[Stanowisko / Position ]],0))="n/a","n/a",M175-INDEX(tab_MinKomp[Przepisy o ub.społ. ZUS  / Sozialversicherungsvorschriften],MATCH($B175,tab_MinKomp[[Stanowisko / Position ]:[Stanowisko / Position ]],0)))</f>
        <v>n/a</v>
      </c>
      <c r="N176" s="194" t="str">
        <f>IF(INDEX(tab_MinKomp[PRZEPISY O PDOF /persönlich Einkommensteuergesetz ],MATCH($B175,tab_MinKomp[[Stanowisko / Position ]:[Stanowisko / Position ]],0))="n/a","n/a",N175-INDEX(tab_MinKomp[PRZEPISY O PDOF /persönlich Einkommensteuergesetz ],MATCH($B175,tab_MinKomp[[Stanowisko / Position ]:[Stanowisko / Position ]],0)))</f>
        <v>n/a</v>
      </c>
      <c r="O176" s="194">
        <f>IF(INDEX(tab_MinKomp[Regulamin pracy / Arbeitsordnung],MATCH($B175,tab_MinKomp[[Stanowisko / Position ]:[Stanowisko / Position ]],0))="n/a","n/a",O175-INDEX(tab_MinKomp[Regulamin pracy / Arbeitsordnung],MATCH($B175,tab_MinKomp[[Stanowisko / Position ]:[Stanowisko / Position ]],0)))</f>
        <v>0</v>
      </c>
      <c r="P176" s="194">
        <f>IF(INDEX(tab_MinKomp[Regulamin wynagradzania / Vergütungsordnung],MATCH($B175,tab_MinKomp[[Stanowisko / Position ]:[Stanowisko / Position ]],0))="n/a","n/a",P175-INDEX(tab_MinKomp[Regulamin wynagradzania / Vergütungsordnung],MATCH($B175,tab_MinKomp[[Stanowisko / Position ]:[Stanowisko / Position ]],0)))</f>
        <v>0</v>
      </c>
      <c r="Q176" s="194" t="str">
        <f>IF(INDEX(tab_MinKomp[System R2PŁATNIK PRO: Płace / Lohnabrechnung],MATCH($B175,tab_MinKomp[[Stanowisko / Position ]:[Stanowisko / Position ]],0))="n/a","n/a",Q175-INDEX(tab_MinKomp[System R2PŁATNIK PRO: Płace / Lohnabrechnung],MATCH($B175,tab_MinKomp[[Stanowisko / Position ]:[Stanowisko / Position ]],0)))</f>
        <v>n/a</v>
      </c>
      <c r="R176" s="194" t="str">
        <f>IF(INDEX(tab_MinKomp[SystemR2PŁATNIK PRO: KADRY / Personaldaten],MATCH($B175,tab_MinKomp[[Stanowisko / Position ]:[Stanowisko / Position ]],0))="n/a","n/a",R175-INDEX(tab_MinKomp[SystemR2PŁATNIK PRO: KADRY / Personaldaten],MATCH($B175,tab_MinKomp[[Stanowisko / Position ]:[Stanowisko / Position ]],0)))</f>
        <v>n/a</v>
      </c>
      <c r="S176" s="194" t="str">
        <f>IF(INDEX(tab_MinKomp[SYSTEM R2PŁATNIK PRO: zarządzanie pracownikami / Arbeitsverwaltung],MATCH($B175,tab_MinKomp[[Stanowisko / Position ]:[Stanowisko / Position ]],0))="n/a","n/a",S175-INDEX(tab_MinKomp[SYSTEM R2PŁATNIK PRO: zarządzanie pracownikami / Arbeitsverwaltung],MATCH($B175,tab_MinKomp[[Stanowisko / Position ]:[Stanowisko / Position ]],0)))</f>
        <v>n/a</v>
      </c>
      <c r="T176" s="194" t="str">
        <f>IF(INDEX(tab_MinKomp[Doradztwo, wsparcie personalne / Personalberatung und Unterstützung],MATCH($B175,tab_MinKomp[[Stanowisko / Position ]:[Stanowisko / Position ]],0))="n/a","n/a",T175-INDEX(tab_MinKomp[Doradztwo, wsparcie personalne / Personalberatung und Unterstützung],MATCH($B175,tab_MinKomp[[Stanowisko / Position ]:[Stanowisko / Position ]],0)))</f>
        <v>n/a</v>
      </c>
      <c r="U176" s="194" t="str">
        <f>IF(INDEX(tab_MinKomp[Przepisy o podatku VAT / MwSt.- Gesetz],MATCH($B175,tab_MinKomp[[Stanowisko / Position ]:[Stanowisko / Position ]],0))="n/a","n/a",U175-INDEX(tab_MinKomp[Przepisy o podatku VAT / MwSt.- Gesetz],MATCH($B175,tab_MinKomp[[Stanowisko / Position ]:[Stanowisko / Position ]],0)))</f>
        <v>n/a</v>
      </c>
      <c r="V176" s="194" t="str">
        <f>IF(INDEX(tab_MinKomp[PrzepisyPDOP / geschäftlich Einkommensteuergesetz],MATCH($B175,tab_MinKomp[[Stanowisko / Position ]:[Stanowisko / Position ]],0))="n/a","n/a",V175-INDEX(tab_MinKomp[PrzepisyPDOP / geschäftlich Einkommensteuergesetz],MATCH($B175,tab_MinKomp[[Stanowisko / Position ]:[Stanowisko / Position ]],0)))</f>
        <v>n/a</v>
      </c>
      <c r="W176" s="194" t="str">
        <f>IF(INDEX(tab_MinKomp[System BAAN / FINANSE (FIBU)],MATCH($B175,tab_MinKomp[[Stanowisko / Position ]:[Stanowisko / Position ]],0))="n/a","n/a",W175-INDEX(tab_MinKomp[System BAAN / FINANSE (FIBU)],MATCH($B175,tab_MinKomp[[Stanowisko / Position ]:[Stanowisko / Position ]],0)))</f>
        <v>n/a</v>
      </c>
      <c r="X176" s="194" t="str">
        <f>IF(INDEX(tab_MinKomp[Systemy pomocnicze / Hilfssysteme(STOCKPROGRAM, KALK2000 etc.)],MATCH($B175,tab_MinKomp[[Stanowisko / Position ]:[Stanowisko / Position ]],0))="n/a","n/a",X175-INDEX(tab_MinKomp[Systemy pomocnicze / Hilfssysteme(STOCKPROGRAM, KALK2000 etc.)],MATCH($B175,tab_MinKomp[[Stanowisko / Position ]:[Stanowisko / Position ]],0)))</f>
        <v>n/a</v>
      </c>
      <c r="Y176" s="194" t="str">
        <f>IF(INDEX(tab_MinKomp[Polityka rachunkowości / Buchführungspolitik],MATCH($B175,tab_MinKomp[[Stanowisko / Position ]:[Stanowisko / Position ]],0))="n/a","n/a",Y175-INDEX(tab_MinKomp[Polityka rachunkowości / Buchführungspolitik],MATCH($B175,tab_MinKomp[[Stanowisko / Position ]:[Stanowisko / Position ]],0)))</f>
        <v>n/a</v>
      </c>
      <c r="Z176" s="194" t="str">
        <f>IF(INDEX(tab_MinKomp[Ustawa o rachunkowości / Rechnungslegungsgesetz],MATCH($B175,tab_MinKomp[[Stanowisko / Position ]:[Stanowisko / Position ]],0))="n/a","n/a",Z175-INDEX(tab_MinKomp[Ustawa o rachunkowości / Rechnungslegungsgesetz],MATCH($B175,tab_MinKomp[[Stanowisko / Position ]:[Stanowisko / Position ]],0)))</f>
        <v>n/a</v>
      </c>
      <c r="AA176" s="194" t="str">
        <f>IF(INDEX(tab_MinKomp[WORKFLOW - TS-100],MATCH($B175,tab_MinKomp[[Stanowisko / Position ]:[Stanowisko / Position ]],0))="n/a","n/a",AA175-INDEX(tab_MinKomp[WORKFLOW - TS-100],MATCH($B175,tab_MinKomp[[Stanowisko / Position ]:[Stanowisko / Position ]],0)))</f>
        <v>n/a</v>
      </c>
      <c r="AB176" s="194" t="str">
        <f>IF(INDEX(tab_MinKomp[WORKFLOW - SFMS],MATCH($B175,tab_MinKomp[[Stanowisko / Position ]:[Stanowisko / Position ]],0))="n/a","n/a",AB175-INDEX(tab_MinKomp[WORKFLOW - SFMS],MATCH($B175,tab_MinKomp[[Stanowisko / Position ]:[Stanowisko / Position ]],0)))</f>
        <v>n/a</v>
      </c>
      <c r="AC176" s="194" t="str">
        <f>IF(INDEX(tab_MinKomp[System ISO 9001:2015],MATCH($B175,tab_MinKomp[[Stanowisko / Position ]:[Stanowisko / Position ]],0))="n/a","n/a",AC175-INDEX(tab_MinKomp[System ISO 9001:2015],MATCH($B175,tab_MinKomp[[Stanowisko / Position ]:[Stanowisko / Position ]],0)))</f>
        <v>n/a</v>
      </c>
      <c r="AD176" s="194" t="str">
        <f>IF(INDEX(tab_MinKomp[System ISO 9001:2015],MATCH($B175,tab_MinKomp[[Stanowisko / Position ]:[Stanowisko / Position ]],0))="n/a","n/a",AD175-INDEX(tab_MinKomp[System ISO 9001:2015],MATCH($B175,tab_MinKomp[[Stanowisko / Position ]:[Stanowisko / Position ]],0)))</f>
        <v>n/a</v>
      </c>
      <c r="AE176" s="194" t="str">
        <f>IF(INDEX(tab_MinKomp[System ISO 9001:2015],MATCH($B175,tab_MinKomp[[Stanowisko / Position ]:[Stanowisko / Position ]],0))="n/a","n/a",AE175-INDEX(tab_MinKomp[System ISO 9001:2015],MATCH($B175,tab_MinKomp[[Stanowisko / Position ]:[Stanowisko / Position ]],0)))</f>
        <v>n/a</v>
      </c>
      <c r="AF176" s="194" t="str">
        <f>IF(INDEX(tab_MinKomp[System ISO 9001:2015],MATCH($B175,tab_MinKomp[[Stanowisko / Position ]:[Stanowisko / Position ]],0))="n/a","n/a",AF175-INDEX(tab_MinKomp[System ISO 9001:2015],MATCH($B175,tab_MinKomp[[Stanowisko / Position ]:[Stanowisko / Position ]],0)))</f>
        <v>n/a</v>
      </c>
      <c r="AG176" s="194" t="str">
        <f>IF(INDEX(tab_MinKomp[Wymagania VDA 6.3 Process / Forderungen],MATCH($B175,tab_MinKomp[[Stanowisko / Position ]:[Stanowisko / Position ]],0))="n/a","n/a",AG175-INDEX(tab_MinKomp[Wymagania VDA 6.3 Process / Forderungen],MATCH($B175,tab_MinKomp[[Stanowisko / Position ]:[Stanowisko / Position ]],0)))</f>
        <v>n/a</v>
      </c>
      <c r="AH176" s="194" t="str">
        <f>IF(INDEX(tab_MinKomp[Wymagania VDA 6.5 Product / Forderungen],MATCH($B175,tab_MinKomp[[Stanowisko / Position ]:[Stanowisko / Position ]],0))="n/a","n/a",AH175-INDEX(tab_MinKomp[Wymagania VDA 6.5 Product / Forderungen],MATCH($B175,tab_MinKomp[[Stanowisko / Position ]:[Stanowisko / Position ]],0)))</f>
        <v>n/a</v>
      </c>
      <c r="AI176" s="194" t="str">
        <f>IF(INDEX(tab_MinKomp[System ISO 9001:2015],MATCH($B175,tab_MinKomp[[Stanowisko / Position ]:[Stanowisko / Position ]],0))="n/a","n/a",AI175-INDEX(tab_MinKomp[System ISO 9001:2015],MATCH($B175,tab_MinKomp[[Stanowisko / Position ]:[Stanowisko / Position ]],0)))</f>
        <v>n/a</v>
      </c>
      <c r="AJ176" s="194" t="str">
        <f>IF(INDEX(tab_MinKomp[Auditor systemu ISO 17021:2018],MATCH($B175,tab_MinKomp[[Stanowisko / Position ]:[Stanowisko / Position ]],0))="n/a","n/a",AJ175-INDEX(tab_MinKomp[Auditor systemu ISO 17021:2018],MATCH($B175,tab_MinKomp[[Stanowisko / Position ]:[Stanowisko / Position ]],0)))</f>
        <v>n/a</v>
      </c>
      <c r="AK176" s="194" t="str">
        <f>IF(INDEX(tab_MinKomp[Pełnomocnik systemu / Systemvertreter],MATCH($B175,tab_MinKomp[[Stanowisko / Position ]:[Stanowisko / Position ]],0))="n/a","n/a",AK175-INDEX(tab_MinKomp[Pełnomocnik systemu / Systemvertreter],MATCH($B175,tab_MinKomp[[Stanowisko / Position ]:[Stanowisko / Position ]],0)))</f>
        <v>n/a</v>
      </c>
      <c r="AL176" s="194">
        <f>IF(INDEX(tab_MinKomp[Polityka Etyczna - Compliance],MATCH($B175,tab_MinKomp[[Stanowisko / Position ]:[Stanowisko / Position ]],0))="n/a","n/a",AL175-INDEX(tab_MinKomp[Polityka Etyczna - Compliance],MATCH($B175,tab_MinKomp[[Stanowisko / Position ]:[Stanowisko / Position ]],0)))</f>
        <v>0</v>
      </c>
      <c r="AM176" s="194" t="str">
        <f>IF(INDEX(tab_MinKomp[WDRAŻANIE NOWYCH PROJEKTÓW/ PROCEDURA CTM],MATCH($B175,tab_MinKomp[[Stanowisko / Position ]:[Stanowisko / Position ]],0))="n/a","n/a",AM175-INDEX(tab_MinKomp[WDRAŻANIE NOWYCH PROJEKTÓW/ PROCEDURA CTM],MATCH($B175,tab_MinKomp[[Stanowisko / Position ]:[Stanowisko / Position ]],0)))</f>
        <v>n/a</v>
      </c>
      <c r="AN176" s="194" t="str">
        <f>IF(INDEX(tab_MinKomp[KAMIENIE MILOWE MSL/PIFF],MATCH($B175,tab_MinKomp[[Stanowisko / Position ]:[Stanowisko / Position ]],0))="n/a","n/a",AN175-INDEX(tab_MinKomp[KAMIENIE MILOWE MSL/PIFF],MATCH($B175,tab_MinKomp[[Stanowisko / Position ]:[Stanowisko / Position ]],0)))</f>
        <v>n/a</v>
      </c>
      <c r="AO176" s="194">
        <f>IF(INDEX(tab_MinKomp[CP],MATCH($B175,tab_MinKomp[[Stanowisko / Position ]:[Stanowisko / Position ]],0))="n/a","n/a",AO175-INDEX(tab_MinKomp[CP],MATCH($B175,tab_MinKomp[[Stanowisko / Position ]:[Stanowisko / Position ]],0)))</f>
        <v>0</v>
      </c>
      <c r="AP176" s="194" t="str">
        <f>IF(INDEX(tab_MinKomp[FMEA],MATCH($B175,tab_MinKomp[[Stanowisko / Position ]:[Stanowisko / Position ]],0))="n/a","n/a",AP175-INDEX(tab_MinKomp[FMEA],MATCH($B175,tab_MinKomp[[Stanowisko / Position ]:[Stanowisko / Position ]],0)))</f>
        <v>n/a</v>
      </c>
      <c r="AQ176" s="194">
        <v>-1</v>
      </c>
      <c r="AR176" s="194" t="str">
        <f>IF(INDEX(tab_MinKomp[APQP],MATCH($B175,tab_MinKomp[[Stanowisko / Position ]:[Stanowisko / Position ]],0))="n/a","n/a",AR175-INDEX(tab_MinKomp[APQP],MATCH($B175,tab_MinKomp[[Stanowisko / Position ]:[Stanowisko / Position ]],0)))</f>
        <v>n/a</v>
      </c>
      <c r="AS176" s="194" t="str">
        <f>IF(INDEX(tab_MinKomp[MSA],MATCH($B175,tab_MinKomp[[Stanowisko / Position ]:[Stanowisko / Position ]],0))="n/a","n/a",AS175-INDEX(tab_MinKomp[MSA],MATCH($B175,tab_MinKomp[[Stanowisko / Position ]:[Stanowisko / Position ]],0)))</f>
        <v>n/a</v>
      </c>
      <c r="AT176" s="194" t="str">
        <f>IF(INDEX(tab_MinKomp[SPC],MATCH($B175,tab_MinKomp[[Stanowisko / Position ]:[Stanowisko / Position ]],0))="n/a","n/a",AT175-INDEX(tab_MinKomp[SPC],MATCH($B175,tab_MinKomp[[Stanowisko / Position ]:[Stanowisko / Position ]],0)))</f>
        <v>n/a</v>
      </c>
      <c r="AU176" s="194" t="str">
        <f>IF(INDEX(tab_MinKomp[CSR (SPECYFICZNE WYMAGANIA KLIENTA)],MATCH($B175,tab_MinKomp[[Stanowisko / Position ]:[Stanowisko / Position ]],0))="n/a","n/a",AU175-INDEX(tab_MinKomp[CSR (SPECYFICZNE WYMAGANIA KLIENTA)],MATCH($B175,tab_MinKomp[[Stanowisko / Position ]:[Stanowisko / Position ]],0)))</f>
        <v>n/a</v>
      </c>
      <c r="AV176" s="194">
        <f>IF(INDEX(tab_MinKomp[5S],MATCH($B175,tab_MinKomp[[Stanowisko / Position ]:[Stanowisko / Position ]],0))="n/a","n/a",AV175-INDEX(tab_MinKomp[5S],MATCH($B175,tab_MinKomp[[Stanowisko / Position ]:[Stanowisko / Position ]],0)))</f>
        <v>0</v>
      </c>
      <c r="AW176" s="194">
        <f>IF(INDEX(tab_MinKomp[LEAN MANAGEMENT],MATCH($B175,tab_MinKomp[[Stanowisko / Position ]:[Stanowisko / Position ]],0))="n/a","n/a",AW175-INDEX(tab_MinKomp[LEAN MANAGEMENT],MATCH($B175,tab_MinKomp[[Stanowisko / Position ]:[Stanowisko / Position ]],0)))</f>
        <v>0</v>
      </c>
      <c r="AX176" s="194" t="str">
        <f>IF(INDEX(tab_MinKomp[5R],MATCH($B175,tab_MinKomp[[Stanowisko / Position ]:[Stanowisko / Position ]],0))="n/a","n/a",AX175-INDEX(tab_MinKomp[5R],MATCH($B175,tab_MinKomp[[Stanowisko / Position ]:[Stanowisko / Position ]],0)))</f>
        <v>n/a</v>
      </c>
      <c r="AY176" s="194" t="str">
        <f>IF(INDEX(tab_MinKomp[Six Sigma],MATCH($B175,tab_MinKomp[[Stanowisko / Position ]:[Stanowisko / Position ]],0))="n/a","n/a",AY175-INDEX(tab_MinKomp[Six Sigma],MATCH($B175,tab_MinKomp[[Stanowisko / Position ]:[Stanowisko / Position ]],0)))</f>
        <v>n/a</v>
      </c>
      <c r="AZ176" s="194" t="str">
        <f>IF(INDEX(tab_MinKomp[System BAAN / Distribution &amp; Supply Chain],MATCH($B175,tab_MinKomp[[Stanowisko / Position ]:[Stanowisko / Position ]],0))="n/a","n/a",AZ175-INDEX(tab_MinKomp[System BAAN / Distribution &amp; Supply Chain],MATCH($B175,tab_MinKomp[[Stanowisko / Position ]:[Stanowisko / Position ]],0)))</f>
        <v>n/a</v>
      </c>
      <c r="BA176" s="194" t="str">
        <f>IF(INDEX(tab_MinKomp[Wymagania VDA 6.5 Product / Forderungen],MATCH($B175,tab_MinKomp[[Stanowisko / Position ]:[Stanowisko / Position ]],0))="n/a","n/a",BA175-INDEX(tab_MinKomp[Wymagania VDA 6.5 Product / Forderungen],MATCH($B175,tab_MinKomp[[Stanowisko / Position ]:[Stanowisko / Position ]],0)))</f>
        <v>n/a</v>
      </c>
      <c r="BB176" s="194" t="str">
        <f>IF(INDEX(tab_MinKomp[Wymagania VDA 6.5 Product / Forderungen],MATCH($B175,tab_MinKomp[[Stanowisko / Position ]:[Stanowisko / Position ]],0))="n/a","n/a",BB175-INDEX(tab_MinKomp[Wymagania VDA 6.5 Product / Forderungen],MATCH($B175,tab_MinKomp[[Stanowisko / Position ]:[Stanowisko / Position ]],0)))</f>
        <v>n/a</v>
      </c>
      <c r="BC176" s="194" t="str">
        <f>IF(INDEX(tab_MinKomp[Organizacja dostaw / Versorgungsorganisation],MATCH($B175,tab_MinKomp[[Stanowisko / Position ]:[Stanowisko / Position ]],0))="n/a","n/a",BC175-INDEX(tab_MinKomp[Organizacja dostaw / Versorgungsorganisation],MATCH($B175,tab_MinKomp[[Stanowisko / Position ]:[Stanowisko / Position ]],0)))</f>
        <v>n/a</v>
      </c>
      <c r="BD176" s="194" t="str">
        <f>IF(INDEX(tab_MinKomp[Organizacja wysyłek / Organisation von Lieferungen],MATCH($B175,tab_MinKomp[[Stanowisko / Position ]:[Stanowisko / Position ]],0))="n/a","n/a",BD175-INDEX(tab_MinKomp[Organizacja wysyłek / Organisation von Lieferungen],MATCH($B175,tab_MinKomp[[Stanowisko / Position ]:[Stanowisko / Position ]],0)))</f>
        <v>n/a</v>
      </c>
      <c r="BE176" s="194" t="str">
        <f>IF(INDEX(tab_MinKomp[Analiza magazynowa - Program Polen.mdb / Inventuranalyse],MATCH($B175,tab_MinKomp[[Stanowisko / Position ]:[Stanowisko / Position ]],0))="n/a","n/a",BE175-INDEX(tab_MinKomp[Analiza magazynowa - Program Polen.mdb / Inventuranalyse],MATCH($B175,tab_MinKomp[[Stanowisko / Position ]:[Stanowisko / Position ]],0)))</f>
        <v>n/a</v>
      </c>
      <c r="BF176" s="190" t="str">
        <f>IF(INDEX(tab_MinKomp[MMOG (Materials Management Operations Guidelines)],MATCH($B175,tab_MinKomp[[Stanowisko / Position ]:[Stanowisko / Position ]],0))="n/a","n/a",BF175-INDEX(tab_MinKomp[MMOG (Materials Management Operations Guidelines)],MATCH($B175,tab_MinKomp[[Stanowisko / Position ]:[Stanowisko / Position ]],0)))</f>
        <v>n/a</v>
      </c>
      <c r="BG176" s="190" t="str">
        <f>IF(INDEX(tab_MinKomp[GPP],MATCH($B175,tab_MinKomp[[Stanowisko / Position ]:[Stanowisko / Position ]],0))="n/a","n/a",BG175-INDEX(tab_MinKomp[GPP],MATCH($B175,tab_MinKomp[[Stanowisko / Position ]:[Stanowisko / Position ]],0)))</f>
        <v>n/a</v>
      </c>
      <c r="BH176" s="190" t="str">
        <f>IF(INDEX(tab_MinKomp[AIAG (Automotive Industry Action Group)],MATCH($B175,tab_MinKomp[[Stanowisko / Position ]:[Stanowisko / Position ]],0))="n/a","n/a",BH175-INDEX(tab_MinKomp[AIAG (Automotive Industry Action Group)],MATCH($B175,tab_MinKomp[[Stanowisko / Position ]:[Stanowisko / Position ]],0)))</f>
        <v>n/a</v>
      </c>
      <c r="BI176" s="190" t="str">
        <f>IF(INDEX(tab_MinKomp[Super-G disputes],MATCH($B175,tab_MinKomp[[Stanowisko / Position ]:[Stanowisko / Position ]],0))="n/a","n/a",BI175-INDEX(tab_MinKomp[Super-G disputes],MATCH($B175,tab_MinKomp[[Stanowisko / Position ]:[Stanowisko / Position ]],0)))</f>
        <v>n/a</v>
      </c>
      <c r="BJ176" s="190" t="str">
        <f>IF(INDEX(tab_MinKomp[CMMS3/eDDL (Direct Data Link)],MATCH($B175,tab_MinKomp[[Stanowisko / Position ]:[Stanowisko / Position ]],0))="n/a","n/a",BJ175-INDEX(tab_MinKomp[CMMS3/eDDL (Direct Data Link)],MATCH($B175,tab_MinKomp[[Stanowisko / Position ]:[Stanowisko / Position ]],0)))</f>
        <v>n/a</v>
      </c>
      <c r="BK176" s="190" t="str">
        <f>IF(INDEX(tab_MinKomp[MP&amp;L (Material Planning and Logistics)],MATCH($B175,tab_MinKomp[[Stanowisko / Position ]:[Stanowisko / Position ]],0))="n/a","n/a",BK175-INDEX(tab_MinKomp[MP&amp;L (Material Planning and Logistics)],MATCH($B175,tab_MinKomp[[Stanowisko / Position ]:[Stanowisko / Position ]],0)))</f>
        <v>n/a</v>
      </c>
      <c r="BL176" s="190" t="str">
        <f>IF(INDEX(tab_MinKomp[Supplier delivery rating],MATCH($B175,tab_MinKomp[[Stanowisko / Position ]:[Stanowisko / Position ]],0))="n/a","n/a",BL175-INDEX(tab_MinKomp[Supplier delivery rating],MATCH($B175,tab_MinKomp[[Stanowisko / Position ]:[Stanowisko / Position ]],0)))</f>
        <v>n/a</v>
      </c>
      <c r="BM176" s="194" t="str">
        <f>IF(INDEX(tab_MinKomp[Planowanie produkcji / Produktionsplanung],MATCH($B175,tab_MinKomp[[Stanowisko / Position ]:[Stanowisko / Position ]],0))="n/a","n/a",BM175-INDEX(tab_MinKomp[Planowanie produkcji / Produktionsplanung],MATCH($B175,tab_MinKomp[[Stanowisko / Position ]:[Stanowisko / Position ]],0)))</f>
        <v>n/a</v>
      </c>
      <c r="BN176" s="194" t="str">
        <f>IF(INDEX(tab_MinKomp[Obsługa maszyn KVT / KVT Maschinenbedienung],MATCH($B175,tab_MinKomp[[Stanowisko / Position ]:[Stanowisko / Position ]],0))="n/a","n/a",BN175-INDEX(tab_MinKomp[Obsługa maszyn KVT / KVT Maschinenbedienung],MATCH($B175,tab_MinKomp[[Stanowisko / Position ]:[Stanowisko / Position ]],0)))</f>
        <v>n/a</v>
      </c>
      <c r="BO176" s="194" t="str">
        <f>IF(INDEX(tab_MinKomp[Obsługa maszyn KVT / KVT Maschinenbedienung],MATCH($B175,tab_MinKomp[[Stanowisko / Position ]:[Stanowisko / Position ]],0))="n/a","n/a",BO175-INDEX(tab_MinKomp[Obsługa maszyn KVT / KVT Maschinenbedienung],MATCH($B175,tab_MinKomp[[Stanowisko / Position ]:[Stanowisko / Position ]],0)))</f>
        <v>n/a</v>
      </c>
      <c r="BP176" s="194">
        <f>IF(INDEX(tab_MinKomp[Obsługa maszyn Novapax / Novapax Maschinenbedienung],MATCH($B175,tab_MinKomp[[Stanowisko / Position ]:[Stanowisko / Position ]],0))="n/a","n/a",BP175-INDEX(tab_MinKomp[Obsługa maszyn Novapax / Novapax Maschinenbedienung],MATCH($B175,tab_MinKomp[[Stanowisko / Position ]:[Stanowisko / Position ]],0)))</f>
        <v>0</v>
      </c>
      <c r="BQ176" s="194" t="str">
        <f>IF(INDEX(tab_MinKomp[Obsługa maszyn Piovan / Piovan Maschinenbedienung],MATCH($B175,tab_MinKomp[[Stanowisko / Position ]:[Stanowisko / Position ]],0))="n/a","n/a",BQ175-INDEX(tab_MinKomp[Obsługa maszyn Piovan / Piovan Maschinenbedienung],MATCH($B175,tab_MinKomp[[Stanowisko / Position ]:[Stanowisko / Position ]],0)))</f>
        <v>n/a</v>
      </c>
      <c r="BR176" s="194">
        <f>IF(INDEX(tab_MinKomp[Eliminacja awarii / Beseitigung von Ausfällen],MATCH($B175,tab_MinKomp[[Stanowisko / Position ]:[Stanowisko / Position ]],0))="n/a","n/a",BR175-INDEX(tab_MinKomp[Eliminacja awarii / Beseitigung von Ausfällen],MATCH($B175,tab_MinKomp[[Stanowisko / Position ]:[Stanowisko / Position ]],0)))</f>
        <v>1</v>
      </c>
      <c r="BS176" s="194" t="str">
        <f>IF(INDEX(tab_MinKomp[Obsługa maszyn Piovan / Piovan Maschinenbedienung],MATCH($B175,tab_MinKomp[[Stanowisko / Position ]:[Stanowisko / Position ]],0))="n/a","n/a",BS175-INDEX(tab_MinKomp[Obsługa maszyn Piovan / Piovan Maschinenbedienung],MATCH($B175,tab_MinKomp[[Stanowisko / Position ]:[Stanowisko / Position ]],0)))</f>
        <v>n/a</v>
      </c>
      <c r="BT176" s="194" t="str">
        <f>IF(INDEX(tab_MinKomp[Obsługa maszyn Piovan / Piovan Maschinenbedienung],MATCH($B175,tab_MinKomp[[Stanowisko / Position ]:[Stanowisko / Position ]],0))="n/a","n/a",BT175-INDEX(tab_MinKomp[Obsługa maszyn Piovan / Piovan Maschinenbedienung],MATCH($B175,tab_MinKomp[[Stanowisko / Position ]:[Stanowisko / Position ]],0)))</f>
        <v>n/a</v>
      </c>
      <c r="BU176" s="194" t="str">
        <f>IF(INDEX(tab_MinKomp[Obsługa maszyn Piovan / Piovan Maschinenbedienung],MATCH($B175,tab_MinKomp[[Stanowisko / Position ]:[Stanowisko / Position ]],0))="n/a","n/a",BU175-INDEX(tab_MinKomp[Obsługa maszyn Piovan / Piovan Maschinenbedienung],MATCH($B175,tab_MinKomp[[Stanowisko / Position ]:[Stanowisko / Position ]],0)))</f>
        <v>n/a</v>
      </c>
      <c r="BV176" s="194" t="str">
        <f>IF(INDEX(tab_MinKomp[Obsługa maszyn Piovan / Piovan Maschinenbedienung],MATCH($B175,tab_MinKomp[[Stanowisko / Position ]:[Stanowisko / Position ]],0))="n/a","n/a",BV175-INDEX(tab_MinKomp[Obsługa maszyn Piovan / Piovan Maschinenbedienung],MATCH($B175,tab_MinKomp[[Stanowisko / Position ]:[Stanowisko / Position ]],0)))</f>
        <v>n/a</v>
      </c>
      <c r="BW176" s="194" t="str">
        <f>IF(INDEX(tab_MinKomp[Obsługa maszyn Piovan / Piovan Maschinenbedienung],MATCH($B175,tab_MinKomp[[Stanowisko / Position ]:[Stanowisko / Position ]],0))="n/a","n/a",BW175-INDEX(tab_MinKomp[Obsługa maszyn Piovan / Piovan Maschinenbedienung],MATCH($B175,tab_MinKomp[[Stanowisko / Position ]:[Stanowisko / Position ]],0)))</f>
        <v>n/a</v>
      </c>
      <c r="BX176" s="194" t="str">
        <f>IF(INDEX(tab_MinKomp[Obsługa maszyn Piovan / Piovan Maschinenbedienung],MATCH($B175,tab_MinKomp[[Stanowisko / Position ]:[Stanowisko / Position ]],0))="n/a","n/a",BX175-INDEX(tab_MinKomp[Obsługa maszyn Piovan / Piovan Maschinenbedienung],MATCH($B175,tab_MinKomp[[Stanowisko / Position ]:[Stanowisko / Position ]],0)))</f>
        <v>n/a</v>
      </c>
      <c r="BY176" s="194" t="str">
        <f>IF(INDEX(tab_MinKomp[Obsługa maszyn Engel / Engel Maschinenbedienung],MATCH($B175,tab_MinKomp[[Stanowisko / Position ]:[Stanowisko / Position ]],0))="n/a","n/a",BY175-INDEX(tab_MinKomp[Obsługa maszyn Engel / Engel Maschinenbedienung],MATCH($B175,tab_MinKomp[[Stanowisko / Position ]:[Stanowisko / Position ]],0)))</f>
        <v>n/a</v>
      </c>
      <c r="BZ176" s="194" t="str">
        <f>IF(INDEX(tab_MinKomp[Obsługa maszyn Engel / Engel Maschinenbedienung],MATCH($B175,tab_MinKomp[[Stanowisko / Position ]:[Stanowisko / Position ]],0))="n/a","n/a",BZ175-INDEX(tab_MinKomp[Obsługa maszyn Engel / Engel Maschinenbedienung],MATCH($B175,tab_MinKomp[[Stanowisko / Position ]:[Stanowisko / Position ]],0)))</f>
        <v>n/a</v>
      </c>
      <c r="CA176" s="194">
        <f>IF(INDEX(tab_MinKomp[Eliminacja awarii / Beseitigung von Ausfällen],MATCH($B175,tab_MinKomp[[Stanowisko / Position ]:[Stanowisko / Position ]],0))="n/a","n/a",CA175-INDEX(tab_MinKomp[Eliminacja awarii / Beseitigung von Ausfällen],MATCH($B175,tab_MinKomp[[Stanowisko / Position ]:[Stanowisko / Position ]],0)))</f>
        <v>1</v>
      </c>
      <c r="CB176" s="194" t="str">
        <f>IF(INDEX(tab_MinKomp[Obsługa maszyn ASL / ASL Maschinenbedienung],MATCH($B175,tab_MinKomp[[Stanowisko / Position ]:[Stanowisko / Position ]],0))="n/a","n/a",CB175-INDEX(tab_MinKomp[Obsługa maszyn ASL / ASL Maschinenbedienung],MATCH($B175,tab_MinKomp[[Stanowisko / Position ]:[Stanowisko / Position ]],0)))</f>
        <v>n/a</v>
      </c>
      <c r="CC176" s="194">
        <f>IF(INDEX(tab_MinKomp[Obsługa maszyn Novapax / Novapax Maschinenbedienung],MATCH($B175,tab_MinKomp[[Stanowisko / Position ]:[Stanowisko / Position ]],0))="n/a","n/a",CC175-INDEX(tab_MinKomp[Obsługa maszyn Novapax / Novapax Maschinenbedienung],MATCH($B175,tab_MinKomp[[Stanowisko / Position ]:[Stanowisko / Position ]],0)))</f>
        <v>0</v>
      </c>
      <c r="CD176" s="194">
        <f>IF(INDEX(tab_MinKomp[Obsługa maszyn Novapax / Novapax Maschinenbedienung],MATCH($B175,tab_MinKomp[[Stanowisko / Position ]:[Stanowisko / Position ]],0))="n/a","n/a",CD175-INDEX(tab_MinKomp[Obsługa maszyn Novapax / Novapax Maschinenbedienung],MATCH($B175,tab_MinKomp[[Stanowisko / Position ]:[Stanowisko / Position ]],0)))</f>
        <v>0</v>
      </c>
      <c r="CE176" s="194" t="str">
        <f>IF(INDEX(tab_MinKomp[Obsługa maszyn Piovan / Piovan Maschinenbedienung],MATCH($B175,tab_MinKomp[[Stanowisko / Position ]:[Stanowisko / Position ]],0))="n/a","n/a",CE175-INDEX(tab_MinKomp[Obsługa maszyn Piovan / Piovan Maschinenbedienung],MATCH($B175,tab_MinKomp[[Stanowisko / Position ]:[Stanowisko / Position ]],0)))</f>
        <v>n/a</v>
      </c>
      <c r="CF176" s="194" t="str">
        <f>IF(INDEX(tab_MinKomp[Obsługa maszyn Piovan / Piovan Maschinenbedienung],MATCH($B175,tab_MinKomp[[Stanowisko / Position ]:[Stanowisko / Position ]],0))="n/a","n/a",CF175-INDEX(tab_MinKomp[Obsługa maszyn Piovan / Piovan Maschinenbedienung],MATCH($B175,tab_MinKomp[[Stanowisko / Position ]:[Stanowisko / Position ]],0)))</f>
        <v>n/a</v>
      </c>
      <c r="CG176" s="194">
        <f>IF(INDEX(tab_MinKomp[Eliminacja awarii / Beseitigung von Ausfällen],MATCH($B175,tab_MinKomp[[Stanowisko / Position ]:[Stanowisko / Position ]],0))="n/a","n/a",CG175-INDEX(tab_MinKomp[Eliminacja awarii / Beseitigung von Ausfällen],MATCH($B175,tab_MinKomp[[Stanowisko / Position ]:[Stanowisko / Position ]],0)))</f>
        <v>0</v>
      </c>
      <c r="CH176" s="194" t="str">
        <f>IF(INDEX(tab_MinKomp[Wymagania VDA 6.5 Product / Forderungen],MATCH($B175,tab_MinKomp[[Stanowisko / Position ]:[Stanowisko / Position ]],0))="n/a","n/a",CH175-INDEX(tab_MinKomp[Wymagania VDA 6.5 Product / Forderungen],MATCH($B175,tab_MinKomp[[Stanowisko / Position ]:[Stanowisko / Position ]],0)))</f>
        <v>n/a</v>
      </c>
      <c r="CI176" s="194" t="str">
        <f>IF(INDEX(tab_MinKomp[Wymagania VDA 6.5 Product / Forderungen],MATCH($B175,tab_MinKomp[[Stanowisko / Position ]:[Stanowisko / Position ]],0))="n/a","n/a",CI175-INDEX(tab_MinKomp[Wymagania VDA 6.5 Product / Forderungen],MATCH($B175,tab_MinKomp[[Stanowisko / Position ]:[Stanowisko / Position ]],0)))</f>
        <v>n/a</v>
      </c>
      <c r="CJ176" s="194" t="str">
        <f>IF(INDEX(tab_MinKomp[Wymagania VDA 6.5 Product / Forderungen],MATCH($B175,tab_MinKomp[[Stanowisko / Position ]:[Stanowisko / Position ]],0))="n/a","n/a",CJ175-INDEX(tab_MinKomp[Wymagania VDA 6.5 Product / Forderungen],MATCH($B175,tab_MinKomp[[Stanowisko / Position ]:[Stanowisko / Position ]],0)))</f>
        <v>n/a</v>
      </c>
      <c r="CK176" s="194" t="str">
        <f>IF(INDEX(tab_MinKomp[Wymagania VDA 6.5 Product / Forderungen],MATCH($B175,tab_MinKomp[[Stanowisko / Position ]:[Stanowisko / Position ]],0))="n/a","n/a",CK175-INDEX(tab_MinKomp[Wymagania VDA 6.5 Product / Forderungen],MATCH($B175,tab_MinKomp[[Stanowisko / Position ]:[Stanowisko / Position ]],0)))</f>
        <v>n/a</v>
      </c>
      <c r="CL176" s="194" t="str">
        <f>IF(INDEX(tab_MinKomp[Wymagania VDA 6.5 Product / Forderungen],MATCH($B175,tab_MinKomp[[Stanowisko / Position ]:[Stanowisko / Position ]],0))="n/a","n/a",CL175-INDEX(tab_MinKomp[Wymagania VDA 6.5 Product / Forderungen],MATCH($B175,tab_MinKomp[[Stanowisko / Position ]:[Stanowisko / Position ]],0)))</f>
        <v>n/a</v>
      </c>
      <c r="CM176" s="194" t="str">
        <f>IF(INDEX(tab_MinKomp[Informatyka ogólna (techniczne i systemowe) / Allgemeine IT (Technik und System)],MATCH($B175,tab_MinKomp[[Stanowisko / Position ]:[Stanowisko / Position ]],0))="n/a","n/a",CM175-INDEX(tab_MinKomp[Informatyka ogólna (techniczne i systemowe) / Allgemeine IT (Technik und System)],MATCH($B175,tab_MinKomp[[Stanowisko / Position ]:[Stanowisko / Position ]],0)))</f>
        <v>n/a</v>
      </c>
      <c r="CN176" s="194" t="str">
        <f>IF(INDEX(tab_MinKomp[Sieci komputerowe / Computernetzwerke],MATCH($B175,tab_MinKomp[[Stanowisko / Position ]:[Stanowisko / Position ]],0))="n/a","n/a",CN175-INDEX(tab_MinKomp[Sieci komputerowe / Computernetzwerke],MATCH($B175,tab_MinKomp[[Stanowisko / Position ]:[Stanowisko / Position ]],0)))</f>
        <v>n/a</v>
      </c>
      <c r="CO176" s="194" t="str">
        <f>IF(INDEX(tab_MinKomp[Hardware (komputery PC, drukarki biurowe i etykietowe, telefonia stacjonarna i mobilna) (PC, Drucker, Telefpne, Handys)],MATCH($B175,tab_MinKomp[[Stanowisko / Position ]:[Stanowisko / Position ]],0))="n/a","n/a",CO175-INDEX(tab_MinKomp[Hardware (komputery PC, drukarki biurowe i etykietowe, telefonia stacjonarna i mobilna) (PC, Drucker, Telefpne, Handys)],MATCH($B175,tab_MinKomp[[Stanowisko / Position ]:[Stanowisko / Position ]],0)))</f>
        <v>n/a</v>
      </c>
      <c r="CP176" s="194" t="str">
        <f>IF(INDEX(tab_MinKomp[Software &amp; Systems (MS Office, MS Remote Desktop)],MATCH($B175,tab_MinKomp[[Stanowisko / Position ]:[Stanowisko / Position ]],0))="n/a","n/a",CP175-INDEX(tab_MinKomp[Software &amp; Systems (MS Office, MS Remote Desktop)],MATCH($B175,tab_MinKomp[[Stanowisko / Position ]:[Stanowisko / Position ]],0)))</f>
        <v>n/a</v>
      </c>
      <c r="CQ176" s="194" t="str">
        <f>IF(INDEX(tab_MinKomp[Programowanie obiektowe (PHP) / Objektprogrammierung],MATCH($B175,tab_MinKomp[[Stanowisko / Position ]:[Stanowisko / Position ]],0))="n/a","n/a",CQ175-INDEX(tab_MinKomp[Programowanie obiektowe (PHP) / Objektprogrammierung],MATCH($B175,tab_MinKomp[[Stanowisko / Position ]:[Stanowisko / Position ]],0)))</f>
        <v>n/a</v>
      </c>
      <c r="CR176" s="194" t="str">
        <f>IF(INDEX(tab_MinKomp[Scrum],MATCH($B175,tab_MinKomp[[Stanowisko / Position ]:[Stanowisko / Position ]],0))="n/a","n/a",CR175-INDEX(tab_MinKomp[Scrum],MATCH($B175,tab_MinKomp[[Stanowisko / Position ]:[Stanowisko / Position ]],0)))</f>
        <v>n/a</v>
      </c>
      <c r="CS176" s="194" t="str">
        <f>IF(INDEX(tab_MinKomp[SQL (MySQL)],MATCH($B175,tab_MinKomp[[Stanowisko / Position ]:[Stanowisko / Position ]],0))="n/a","n/a",CS175-INDEX(tab_MinKomp[SQL (MySQL)],MATCH($B175,tab_MinKomp[[Stanowisko / Position ]:[Stanowisko / Position ]],0)))</f>
        <v>n/a</v>
      </c>
      <c r="CT176" s="194" t="str">
        <f>IF(INDEX(tab_MinKomp[Javascript],MATCH($B175,tab_MinKomp[[Stanowisko / Position ]:[Stanowisko / Position ]],0))="n/a","n/a",CT175-INDEX(tab_MinKomp[Javascript],MATCH($B175,tab_MinKomp[[Stanowisko / Position ]:[Stanowisko / Position ]],0)))</f>
        <v>n/a</v>
      </c>
      <c r="CU176" s="194" t="str">
        <f>IF(INDEX(tab_MinKomp[Joomla],MATCH($B175,tab_MinKomp[[Stanowisko / Position ]:[Stanowisko / Position ]],0))="n/a","n/a",CU175-INDEX(tab_MinKomp[Joomla],MATCH($B175,tab_MinKomp[[Stanowisko / Position ]:[Stanowisko / Position ]],0)))</f>
        <v>n/a</v>
      </c>
      <c r="CV176" s="194" t="str">
        <f>IF(INDEX(tab_MinKomp[Bash],MATCH($B175,tab_MinKomp[[Stanowisko / Position ]:[Stanowisko / Position ]],0))="n/a","n/a",CV175-INDEX(tab_MinKomp[Bash],MATCH($B175,tab_MinKomp[[Stanowisko / Position ]:[Stanowisko / Position ]],0)))</f>
        <v>n/a</v>
      </c>
      <c r="CW176" s="194">
        <f>IF(INDEX(tab_MinKomp[Systemy MES (HYDRA / SFMS)],MATCH($B175,tab_MinKomp[[Stanowisko / Position ]:[Stanowisko / Position ]],0))="n/a","n/a",CW175-INDEX(tab_MinKomp[Systemy MES (HYDRA / SFMS)],MATCH($B175,tab_MinKomp[[Stanowisko / Position ]:[Stanowisko / Position ]],0)))</f>
        <v>0</v>
      </c>
      <c r="CX176" s="194" t="str">
        <f>IF(INDEX(tab_MinKomp[HTML / CSS],MATCH($B175,tab_MinKomp[[Stanowisko / Position ]:[Stanowisko / Position ]],0))="n/a","n/a",CX175-INDEX(tab_MinKomp[HTML / CSS],MATCH($B175,tab_MinKomp[[Stanowisko / Position ]:[Stanowisko / Position ]],0)))</f>
        <v>n/a</v>
      </c>
      <c r="CY176" s="194" t="str">
        <f>IF(INDEX(tab_MinKomp[SYSTEM PR],MATCH($B175,tab_MinKomp[[Stanowisko / Position ]:[Stanowisko / Position ]],0))="n/a","n/a",CY175-INDEX(tab_MinKomp[SYSTEM PR],MATCH($B175,tab_MinKomp[[Stanowisko / Position ]:[Stanowisko / Position ]],0)))</f>
        <v>n/a</v>
      </c>
      <c r="CZ176" s="194" t="str">
        <f>IF(INDEX(tab_MinKomp[System Einkauf XP / EBA],MATCH($B175,tab_MinKomp[[Stanowisko / Position ]:[Stanowisko / Position ]],0))="n/a","n/a",CZ175-INDEX(tab_MinKomp[System Einkauf XP / EBA],MATCH($B175,tab_MinKomp[[Stanowisko / Position ]:[Stanowisko / Position ]],0)))</f>
        <v>n/a</v>
      </c>
      <c r="DA176" s="194" t="str">
        <f>IF(INDEX(tab_MinKomp[Techniki negocjacyjne / Verhandlungstechniken],MATCH($B175,tab_MinKomp[[Stanowisko / Position ]:[Stanowisko / Position ]],0))="n/a","n/a",DA175-INDEX(tab_MinKomp[Techniki negocjacyjne / Verhandlungstechniken],MATCH($B175,tab_MinKomp[[Stanowisko / Position ]:[Stanowisko / Position ]],0)))</f>
        <v>n/a</v>
      </c>
      <c r="DB176" s="194" t="str">
        <f>IF(INDEX(tab_MinKomp[Znajomość rynku branżowego / Kenntnis des Industrie Marktes],MATCH($B175,tab_MinKomp[[Stanowisko / Position ]:[Stanowisko / Position ]],0))="n/a","n/a",DB175-INDEX(tab_MinKomp[Znajomość rynku branżowego / Kenntnis des Industrie Marktes],MATCH($B175,tab_MinKomp[[Stanowisko / Position ]:[Stanowisko / Position ]],0)))</f>
        <v>n/a</v>
      </c>
      <c r="DC176" s="194" t="str">
        <f>IF(INDEX(tab_MinKomp[SUPPLIER MANAGEMENT],MATCH($B175,tab_MinKomp[[Stanowisko / Position ]:[Stanowisko / Position ]],0))="n/a","n/a",DC175-INDEX(tab_MinKomp[SUPPLIER MANAGEMENT],MATCH($B175,tab_MinKomp[[Stanowisko / Position ]:[Stanowisko / Position ]],0)))</f>
        <v>n/a</v>
      </c>
      <c r="DD176" s="194" t="str">
        <f>IF(INDEX(tab_MinKomp[SUPPLIER MANAGEMENT],MATCH($B175,tab_MinKomp[[Stanowisko / Position ]:[Stanowisko / Position ]],0))="n/a","n/a",DD175-INDEX(tab_MinKomp[SUPPLIER MANAGEMENT],MATCH($B175,tab_MinKomp[[Stanowisko / Position ]:[Stanowisko / Position ]],0)))</f>
        <v>n/a</v>
      </c>
      <c r="DE176" s="194" t="str">
        <f>IF(INDEX(tab_MinKomp[SUPPLIER MANAGEMENT],MATCH($B175,tab_MinKomp[[Stanowisko / Position ]:[Stanowisko / Position ]],0))="n/a","n/a",DE175-INDEX(tab_MinKomp[SUPPLIER MANAGEMENT],MATCH($B175,tab_MinKomp[[Stanowisko / Position ]:[Stanowisko / Position ]],0)))</f>
        <v>n/a</v>
      </c>
      <c r="DF176" s="194" t="str">
        <f>IF(INDEX(tab_MinKomp[Znajomość rynku branżowego / Kenntnis des Industrie Marktes],MATCH($B175,tab_MinKomp[[Stanowisko / Position ]:[Stanowisko / Position ]],0))="n/a","n/a",DF175-INDEX(tab_MinKomp[Znajomość rynku branżowego / Kenntnis des Industrie Marktes],MATCH($B175,tab_MinKomp[[Stanowisko / Position ]:[Stanowisko / Position ]],0)))</f>
        <v>n/a</v>
      </c>
      <c r="DG176" s="194" t="str">
        <f>IF(INDEX(tab_MinKomp[PPAP/PSW],MATCH($B175,tab_MinKomp[[Stanowisko / Position ]:[Stanowisko / Position ]],0))="n/a","n/a",DG175-INDEX(tab_MinKomp[PPAP/PSW],MATCH($B175,tab_MinKomp[[Stanowisko / Position ]:[Stanowisko / Position ]],0)))</f>
        <v>n/a</v>
      </c>
      <c r="DH176" s="194" t="str">
        <f>IF(INDEX(tab_MinKomp[SUPPLIER MANAGEMENT],MATCH($B175,tab_MinKomp[[Stanowisko / Position ]:[Stanowisko / Position ]],0))="n/a","n/a",DH175-INDEX(tab_MinKomp[SUPPLIER MANAGEMENT],MATCH($B175,tab_MinKomp[[Stanowisko / Position ]:[Stanowisko / Position ]],0)))</f>
        <v>n/a</v>
      </c>
      <c r="DI176" s="194" t="str">
        <f>IF(INDEX(tab_MinKomp[OBSŁUGA PORTALI KLIENTA / Kundenportale],MATCH($B175,tab_MinKomp[[Stanowisko / Position ]:[Stanowisko / Position ]],0))="n/a","n/a",DI175-INDEX(tab_MinKomp[OBSŁUGA PORTALI KLIENTA / Kundenportale],MATCH($B175,tab_MinKomp[[Stanowisko / Position ]:[Stanowisko / Position ]],0)))</f>
        <v>n/a</v>
      </c>
      <c r="DJ176" s="194" t="str">
        <f>IF(INDEX(tab_MinKomp[Obsługa systemu BABTECQ / BABTECQ System],MATCH($B175,tab_MinKomp[[Stanowisko / Position ]:[Stanowisko / Position ]],0))="n/a","n/a",DJ175-INDEX(tab_MinKomp[Obsługa systemu BABTECQ / BABTECQ System],MATCH($B175,tab_MinKomp[[Stanowisko / Position ]:[Stanowisko / Position ]],0)))</f>
        <v>n/a</v>
      </c>
      <c r="DK176" s="194" t="str">
        <f>IF(INDEX(tab_MinKomp[Rysunek techniczny / technische Zeichnung],MATCH($B175,tab_MinKomp[[Stanowisko / Position ]:[Stanowisko / Position ]],0))="n/a","n/a",DK175-INDEX(tab_MinKomp[Rysunek techniczny / technische Zeichnung],MATCH($B175,tab_MinKomp[[Stanowisko / Position ]:[Stanowisko / Position ]],0)))</f>
        <v>n/a</v>
      </c>
      <c r="DL176" s="194" t="str">
        <f>IF(INDEX(tab_MinKomp[Kalibracja / Kalibrierung],MATCH($B175,tab_MinKomp[[Stanowisko / Position ]:[Stanowisko / Position ]],0))="n/a","n/a",DL175-INDEX(tab_MinKomp[Kalibracja / Kalibrierung],MATCH($B175,tab_MinKomp[[Stanowisko / Position ]:[Stanowisko / Position ]],0)))</f>
        <v>n/a</v>
      </c>
      <c r="DM176" s="194" t="str">
        <f>IF(INDEX(tab_MinKomp[Rekwalifikacja / Requalifizierung],MATCH($B175,tab_MinKomp[[Stanowisko / Position ]:[Stanowisko / Position ]],0))="n/a","n/a",DM175-INDEX(tab_MinKomp[Rekwalifikacja / Requalifizierung],MATCH($B175,tab_MinKomp[[Stanowisko / Position ]:[Stanowisko / Position ]],0)))</f>
        <v>n/a</v>
      </c>
      <c r="DN176" s="190" t="str">
        <f>IF(INDEX(tab_MinKomp[Testy czystości / Reinheitstests],MATCH($B175,tab_MinKomp[[Stanowisko / Position ]:[Stanowisko / Position ]],0))="n/a","n/a",DN175-INDEX(tab_MinKomp[Testy czystości / Reinheitstests],MATCH($B175,tab_MinKomp[[Stanowisko / Position ]:[Stanowisko / Position ]],0)))</f>
        <v>n/a</v>
      </c>
      <c r="DO176" s="190" t="str">
        <f>IF(INDEX(tab_MinKomp[Testy czystości / Reinheitstests],MATCH($B175,tab_MinKomp[[Stanowisko / Position ]:[Stanowisko / Position ]],0))="n/a","n/a",DO175-INDEX(tab_MinKomp[Testy czystości / Reinheitstests],MATCH($B175,tab_MinKomp[[Stanowisko / Position ]:[Stanowisko / Position ]],0)))</f>
        <v>n/a</v>
      </c>
      <c r="DP176" s="190" t="str">
        <f>IF(INDEX(tab_MinKomp[Testy czystości / Reinheitstests],MATCH($B175,tab_MinKomp[[Stanowisko / Position ]:[Stanowisko / Position ]],0))="n/a","n/a",DP175-INDEX(tab_MinKomp[Testy czystości / Reinheitstests],MATCH($B175,tab_MinKomp[[Stanowisko / Position ]:[Stanowisko / Position ]],0)))</f>
        <v>n/a</v>
      </c>
      <c r="DQ176" s="190" t="str">
        <f>IF(INDEX(tab_MinKomp[Testy czystości / Reinheitstests],MATCH($B175,tab_MinKomp[[Stanowisko / Position ]:[Stanowisko / Position ]],0))="n/a","n/a",DQ175-INDEX(tab_MinKomp[Testy czystości / Reinheitstests],MATCH($B175,tab_MinKomp[[Stanowisko / Position ]:[Stanowisko / Position ]],0)))</f>
        <v>n/a</v>
      </c>
      <c r="DR176" s="190" t="str">
        <f>IF(INDEX(tab_MinKomp[Testy czystości / Reinheitstests],MATCH($B175,tab_MinKomp[[Stanowisko / Position ]:[Stanowisko / Position ]],0))="n/a","n/a",DR175-INDEX(tab_MinKomp[Testy czystości / Reinheitstests],MATCH($B175,tab_MinKomp[[Stanowisko / Position ]:[Stanowisko / Position ]],0)))</f>
        <v>n/a</v>
      </c>
      <c r="DS176" s="190" t="str">
        <f>IF(INDEX(tab_MinKomp[Testy czystości / Reinheitstests],MATCH($B175,tab_MinKomp[[Stanowisko / Position ]:[Stanowisko / Position ]],0))="n/a","n/a",DS175-INDEX(tab_MinKomp[Testy czystości / Reinheitstests],MATCH($B175,tab_MinKomp[[Stanowisko / Position ]:[Stanowisko / Position ]],0)))</f>
        <v>n/a</v>
      </c>
      <c r="DT176" s="194" t="str">
        <f>IF(INDEX(tab_MinKomp[SUPPLIER MANAGEMENT],MATCH($B175,tab_MinKomp[[Stanowisko / Position ]:[Stanowisko / Position ]],0))="n/a","n/a",DT175-INDEX(tab_MinKomp[SUPPLIER MANAGEMENT],MATCH($B175,tab_MinKomp[[Stanowisko / Position ]:[Stanowisko / Position ]],0)))</f>
        <v>n/a</v>
      </c>
      <c r="DU176" s="190" t="str">
        <f>IF(INDEX(tab_MinKomp[Testy czystości / Reinheitstests],MATCH($B175,tab_MinKomp[[Stanowisko / Position ]:[Stanowisko / Position ]],0))="n/a","n/a",DU175-INDEX(tab_MinKomp[Testy czystości / Reinheitstests],MATCH($B175,tab_MinKomp[[Stanowisko / Position ]:[Stanowisko / Position ]],0)))</f>
        <v>n/a</v>
      </c>
      <c r="DV176" s="190" t="str">
        <f>IF(INDEX(tab_MinKomp[Testy czystości / Reinheitstests],MATCH($B175,tab_MinKomp[[Stanowisko / Position ]:[Stanowisko / Position ]],0))="n/a","n/a",DV175-INDEX(tab_MinKomp[Testy czystości / Reinheitstests],MATCH($B175,tab_MinKomp[[Stanowisko / Position ]:[Stanowisko / Position ]],0)))</f>
        <v>n/a</v>
      </c>
      <c r="DW176" s="190" t="str">
        <f>IF(INDEX(tab_MinKomp[Testy czystości / Reinheitstests],MATCH($B175,tab_MinKomp[[Stanowisko / Position ]:[Stanowisko / Position ]],0))="n/a","n/a",DW175-INDEX(tab_MinKomp[Testy czystości / Reinheitstests],MATCH($B175,tab_MinKomp[[Stanowisko / Position ]:[Stanowisko / Position ]],0)))</f>
        <v>n/a</v>
      </c>
      <c r="DX176" s="190" t="str">
        <f>IF(INDEX(tab_MinKomp[Testy czystości / Reinheitstests],MATCH($B175,tab_MinKomp[[Stanowisko / Position ]:[Stanowisko / Position ]],0))="n/a","n/a",DX175-INDEX(tab_MinKomp[Testy czystości / Reinheitstests],MATCH($B175,tab_MinKomp[[Stanowisko / Position ]:[Stanowisko / Position ]],0)))</f>
        <v>n/a</v>
      </c>
      <c r="DY176" s="190" t="str">
        <f>IF(INDEX(tab_MinKomp[Testy czystości / Reinheitstests],MATCH($B175,tab_MinKomp[[Stanowisko / Position ]:[Stanowisko / Position ]],0))="n/a","n/a",DY175-INDEX(tab_MinKomp[Testy czystości / Reinheitstests],MATCH($B175,tab_MinKomp[[Stanowisko / Position ]:[Stanowisko / Position ]],0)))</f>
        <v>n/a</v>
      </c>
      <c r="DZ176" s="190" t="str">
        <f>IF(INDEX(tab_MinKomp[Testy czystości / Reinheitstests],MATCH($B175,tab_MinKomp[[Stanowisko / Position ]:[Stanowisko / Position ]],0))="n/a","n/a",DZ175-INDEX(tab_MinKomp[Testy czystości / Reinheitstests],MATCH($B175,tab_MinKomp[[Stanowisko / Position ]:[Stanowisko / Position ]],0)))</f>
        <v>n/a</v>
      </c>
      <c r="EA176" s="190" t="str">
        <f>IF(INDEX(tab_MinKomp[Testy czystości / Reinheitstests],MATCH($B175,tab_MinKomp[[Stanowisko / Position ]:[Stanowisko / Position ]],0))="n/a","n/a",EA175-INDEX(tab_MinKomp[Testy czystości / Reinheitstests],MATCH($B175,tab_MinKomp[[Stanowisko / Position ]:[Stanowisko / Position ]],0)))</f>
        <v>n/a</v>
      </c>
      <c r="EB176" s="190" t="str">
        <f>IF(INDEX(tab_MinKomp[Testy czystości / Reinheitstests],MATCH($B175,tab_MinKomp[[Stanowisko / Position ]:[Stanowisko / Position ]],0))="n/a","n/a",EB175-INDEX(tab_MinKomp[Testy czystości / Reinheitstests],MATCH($B175,tab_MinKomp[[Stanowisko / Position ]:[Stanowisko / Position ]],0)))</f>
        <v>n/a</v>
      </c>
      <c r="EC176" s="190" t="str">
        <f>IF(INDEX(tab_MinKomp[Testy czystości / Reinheitstests],MATCH($B175,tab_MinKomp[[Stanowisko / Position ]:[Stanowisko / Position ]],0))="n/a","n/a",EC175-INDEX(tab_MinKomp[Testy czystości / Reinheitstests],MATCH($B175,tab_MinKomp[[Stanowisko / Position ]:[Stanowisko / Position ]],0)))</f>
        <v>n/a</v>
      </c>
      <c r="ED176" s="190" t="str">
        <f>IF(INDEX(tab_MinKomp[Testy czystości / Reinheitstests],MATCH($B175,tab_MinKomp[[Stanowisko / Position ]:[Stanowisko / Position ]],0))="n/a","n/a",ED175-INDEX(tab_MinKomp[Testy czystości / Reinheitstests],MATCH($B175,tab_MinKomp[[Stanowisko / Position ]:[Stanowisko / Position ]],0)))</f>
        <v>n/a</v>
      </c>
      <c r="EE176" s="190" t="str">
        <f>IF(INDEX(tab_MinKomp[Testy czystości / Reinheitstests],MATCH($B175,tab_MinKomp[[Stanowisko / Position ]:[Stanowisko / Position ]],0))="n/a","n/a",EE175-INDEX(tab_MinKomp[Testy czystości / Reinheitstests],MATCH($B175,tab_MinKomp[[Stanowisko / Position ]:[Stanowisko / Position ]],0)))</f>
        <v>n/a</v>
      </c>
      <c r="EF176" s="190" t="str">
        <f>IF(INDEX(tab_MinKomp[Testy czystości / Reinheitstests],MATCH($B175,tab_MinKomp[[Stanowisko / Position ]:[Stanowisko / Position ]],0))="n/a","n/a",EF175-INDEX(tab_MinKomp[Testy czystości / Reinheitstests],MATCH($B175,tab_MinKomp[[Stanowisko / Position ]:[Stanowisko / Position ]],0)))</f>
        <v>n/a</v>
      </c>
      <c r="EG176" s="190" t="str">
        <f>IF(INDEX(tab_MinKomp[Testy czystości / Reinheitstests],MATCH($B175,tab_MinKomp[[Stanowisko / Position ]:[Stanowisko / Position ]],0))="n/a","n/a",EG175-INDEX(tab_MinKomp[Testy czystości / Reinheitstests],MATCH($B175,tab_MinKomp[[Stanowisko / Position ]:[Stanowisko / Position ]],0)))</f>
        <v>n/a</v>
      </c>
      <c r="EH176" s="190" t="str">
        <f>IF(INDEX(tab_MinKomp[Testy czystości / Reinheitstests],MATCH($B175,tab_MinKomp[[Stanowisko / Position ]:[Stanowisko / Position ]],0))="n/a","n/a",EH175-INDEX(tab_MinKomp[Testy czystości / Reinheitstests],MATCH($B175,tab_MinKomp[[Stanowisko / Position ]:[Stanowisko / Position ]],0)))</f>
        <v>n/a</v>
      </c>
      <c r="EI176" s="190" t="str">
        <f>IF(INDEX(tab_MinKomp[Testy czystości / Reinheitstests],MATCH($B175,tab_MinKomp[[Stanowisko / Position ]:[Stanowisko / Position ]],0))="n/a","n/a",EI175-INDEX(tab_MinKomp[Testy czystości / Reinheitstests],MATCH($B175,tab_MinKomp[[Stanowisko / Position ]:[Stanowisko / Position ]],0)))</f>
        <v>n/a</v>
      </c>
      <c r="EJ176" s="190" t="str">
        <f>IF(INDEX(tab_MinKomp[Testy czystości / Reinheitstests],MATCH($B175,tab_MinKomp[[Stanowisko / Position ]:[Stanowisko / Position ]],0))="n/a","n/a",EJ175-INDEX(tab_MinKomp[Testy czystości / Reinheitstests],MATCH($B175,tab_MinKomp[[Stanowisko / Position ]:[Stanowisko / Position ]],0)))</f>
        <v>n/a</v>
      </c>
      <c r="EK176" s="190" t="str">
        <f>IF(INDEX(tab_MinKomp[Testy czystości / Reinheitstests],MATCH($B175,tab_MinKomp[[Stanowisko / Position ]:[Stanowisko / Position ]],0))="n/a","n/a",EK175-INDEX(tab_MinKomp[Testy czystości / Reinheitstests],MATCH($B175,tab_MinKomp[[Stanowisko / Position ]:[Stanowisko / Position ]],0)))</f>
        <v>n/a</v>
      </c>
      <c r="EL176" s="190" t="str">
        <f>IF(INDEX(tab_MinKomp[Testy czystości / Reinheitstests],MATCH($B175,tab_MinKomp[[Stanowisko / Position ]:[Stanowisko / Position ]],0))="n/a","n/a",EL175-INDEX(tab_MinKomp[Testy czystości / Reinheitstests],MATCH($B175,tab_MinKomp[[Stanowisko / Position ]:[Stanowisko / Position ]],0)))</f>
        <v>n/a</v>
      </c>
      <c r="EM176" s="190" t="str">
        <f>IF(INDEX(tab_MinKomp[Testy czystości / Reinheitstests],MATCH($B175,tab_MinKomp[[Stanowisko / Position ]:[Stanowisko / Position ]],0))="n/a","n/a",EM175-INDEX(tab_MinKomp[Testy czystości / Reinheitstests],MATCH($B175,tab_MinKomp[[Stanowisko / Position ]:[Stanowisko / Position ]],0)))</f>
        <v>n/a</v>
      </c>
      <c r="EN176" s="190" t="str">
        <f>IF(INDEX(tab_MinKomp[Testy czystości / Reinheitstests],MATCH($B175,tab_MinKomp[[Stanowisko / Position ]:[Stanowisko / Position ]],0))="n/a","n/a",EN175-INDEX(tab_MinKomp[Testy czystości / Reinheitstests],MATCH($B175,tab_MinKomp[[Stanowisko / Position ]:[Stanowisko / Position ]],0)))</f>
        <v>n/a</v>
      </c>
      <c r="EO176" s="194" t="str">
        <f>IF(INDEX(tab_MinKomp[Konserwacja Rep],MATCH($B175,tab_MinKomp[[Stanowisko / Position ]:[Stanowisko / Position ]],0))="n/a","n/a",EO175-INDEX(tab_MinKomp[Konserwacja Rep],MATCH($B175,tab_MinKomp[[Stanowisko / Position ]:[Stanowisko / Position ]],0)))</f>
        <v>n/a</v>
      </c>
      <c r="EP176" s="194" t="str">
        <f>IF(INDEX(tab_MinKomp[[Konserwacja Engel ]],MATCH($B175,tab_MinKomp[[Stanowisko / Position ]:[Stanowisko / Position ]],0))="n/a","n/a",EP175-INDEX(tab_MinKomp[[Konserwacja Engel ]],MATCH($B175,tab_MinKomp[[Stanowisko / Position ]:[Stanowisko / Position ]],0)))</f>
        <v>n/a</v>
      </c>
      <c r="EQ176" s="194" t="str">
        <f>IF(INDEX(tab_MinKomp[Konserwacja B 50],MATCH($B175,tab_MinKomp[[Stanowisko / Position ]:[Stanowisko / Position ]],0))="n/a","n/a",EQ175-INDEX(tab_MinKomp[Konserwacja B 50],MATCH($B175,tab_MinKomp[[Stanowisko / Position ]:[Stanowisko / Position ]],0)))</f>
        <v>n/a</v>
      </c>
      <c r="ER176" s="194" t="str">
        <f>IF(INDEX(tab_MinKomp[[Konserwacja EOL ]],MATCH($B175,tab_MinKomp[[Stanowisko / Position ]:[Stanowisko / Position ]],0))="n/a","n/a",ER175-INDEX(tab_MinKomp[[Konserwacja EOL ]],MATCH($B175,tab_MinKomp[[Stanowisko / Position ]:[Stanowisko / Position ]],0)))</f>
        <v>n/a</v>
      </c>
      <c r="ES176" s="194" t="str">
        <f>IF(INDEX(tab_MinKomp[Konserwacja Branson],MATCH($B175,tab_MinKomp[[Stanowisko / Position ]:[Stanowisko / Position ]],0))="n/a","n/a",ES175-INDEX(tab_MinKomp[Konserwacja Branson],MATCH($B175,tab_MinKomp[[Stanowisko / Position ]:[Stanowisko / Position ]],0)))</f>
        <v>n/a</v>
      </c>
      <c r="ET176" s="194" t="str">
        <f>IF(INDEX(tab_MinKomp[Konserwacja coolery],MATCH($B175,tab_MinKomp[[Stanowisko / Position ]:[Stanowisko / Position ]],0))="n/a","n/a",ET175-INDEX(tab_MinKomp[Konserwacja coolery],MATCH($B175,tab_MinKomp[[Stanowisko / Position ]:[Stanowisko / Position ]],0)))</f>
        <v>n/a</v>
      </c>
      <c r="EU176" s="194" t="str">
        <f>IF(INDEX(tab_MinKomp[Konserwacja piecy],MATCH($B175,tab_MinKomp[[Stanowisko / Position ]:[Stanowisko / Position ]],0))="n/a","n/a",EU175-INDEX(tab_MinKomp[Konserwacja piecy],MATCH($B175,tab_MinKomp[[Stanowisko / Position ]:[Stanowisko / Position ]],0)))</f>
        <v>n/a</v>
      </c>
      <c r="EV176" s="194" t="str">
        <f>IF(INDEX(tab_MinKomp[Rysunek techniczny- czytanie],MATCH($B175,tab_MinKomp[[Stanowisko / Position ]:[Stanowisko / Position ]],0))="n/a","n/a",EV175-INDEX(tab_MinKomp[Rysunek techniczny- czytanie],MATCH($B175,tab_MinKomp[[Stanowisko / Position ]:[Stanowisko / Position ]],0)))</f>
        <v>n/a</v>
      </c>
      <c r="EW176" s="194" t="str">
        <f>IF(INDEX(tab_MinKomp[Elektryka],MATCH($B175,tab_MinKomp[[Stanowisko / Position ]:[Stanowisko / Position ]],0))="n/a","n/a",EW175-INDEX(tab_MinKomp[Elektryka],MATCH($B175,tab_MinKomp[[Stanowisko / Position ]:[Stanowisko / Position ]],0)))</f>
        <v>n/a</v>
      </c>
      <c r="EX176" s="194" t="str">
        <f>IF(INDEX(tab_MinKomp[Pneumatyka],MATCH($B175,tab_MinKomp[[Stanowisko / Position ]:[Stanowisko / Position ]],0))="n/a","n/a",EX175-INDEX(tab_MinKomp[Pneumatyka],MATCH($B175,tab_MinKomp[[Stanowisko / Position ]:[Stanowisko / Position ]],0)))</f>
        <v>n/a</v>
      </c>
      <c r="EY176" s="194" t="str">
        <f>IF(INDEX(tab_MinKomp[[Hydraulika ]],MATCH($B175,tab_MinKomp[[Stanowisko / Position ]:[Stanowisko / Position ]],0))="n/a","n/a",EY175-INDEX(tab_MinKomp[[Hydraulika ]],MATCH($B175,tab_MinKomp[[Stanowisko / Position ]:[Stanowisko / Position ]],0)))</f>
        <v>n/a</v>
      </c>
      <c r="EZ176" s="194" t="str">
        <f>IF(INDEX(tab_MinKomp[Podciśnienie],MATCH($B175,tab_MinKomp[[Stanowisko / Position ]:[Stanowisko / Position ]],0))="n/a","n/a",EZ175-INDEX(tab_MinKomp[Podciśnienie],MATCH($B175,tab_MinKomp[[Stanowisko / Position ]:[Stanowisko / Position ]],0)))</f>
        <v>n/a</v>
      </c>
      <c r="FA176" s="194" t="str">
        <f>IF(INDEX(tab_MinKomp[Usuwanie awarii],MATCH($B175,tab_MinKomp[[Stanowisko / Position ]:[Stanowisko / Position ]],0))="n/a","n/a",FA175-INDEX(tab_MinKomp[Usuwanie awarii],MATCH($B175,tab_MinKomp[[Stanowisko / Position ]:[Stanowisko / Position ]],0)))</f>
        <v>n/a</v>
      </c>
      <c r="FB176" s="194" t="str">
        <f>IF(INDEX(tab_MinKomp[Obsługa robotów],MATCH($B175,tab_MinKomp[[Stanowisko / Position ]:[Stanowisko / Position ]],0))="n/a","n/a",FB175-INDEX(tab_MinKomp[Obsługa robotów],MATCH($B175,tab_MinKomp[[Stanowisko / Position ]:[Stanowisko / Position ]],0)))</f>
        <v>n/a</v>
      </c>
      <c r="FC176" s="194" t="str">
        <f>IF(INDEX(tab_MinKomp[Obsługa sterowania maszyny],MATCH($B175,tab_MinKomp[[Stanowisko / Position ]:[Stanowisko / Position ]],0))="n/a","n/a",FC175-INDEX(tab_MinKomp[Obsługa sterowania maszyny],MATCH($B175,tab_MinKomp[[Stanowisko / Position ]:[Stanowisko / Position ]],0)))</f>
        <v>n/a</v>
      </c>
      <c r="FD176" s="194" t="str">
        <f>IF(INDEX(tab_MinKomp[Usuwanie przyczyn żródłowych],MATCH($B175,tab_MinKomp[[Stanowisko / Position ]:[Stanowisko / Position ]],0))="n/a","n/a",FD175-INDEX(tab_MinKomp[Usuwanie przyczyn żródłowych],MATCH($B175,tab_MinKomp[[Stanowisko / Position ]:[Stanowisko / Position ]],0)))</f>
        <v>n/a</v>
      </c>
      <c r="FE176" s="194" t="str">
        <f>IF(INDEX(tab_MinKomp[Cmms stosowanie],MATCH($B175,tab_MinKomp[[Stanowisko / Position ]:[Stanowisko / Position ]],0))="n/a","n/a",FE175-INDEX(tab_MinKomp[Cmms stosowanie],MATCH($B175,tab_MinKomp[[Stanowisko / Position ]:[Stanowisko / Position ]],0)))</f>
        <v>n/a</v>
      </c>
      <c r="FF176" s="190" t="str">
        <f>IF(INDEX(tab_MinKomp[Testy czystości / Reinheitstests],MATCH($B175,tab_MinKomp[[Stanowisko / Position ]:[Stanowisko / Position ]],0))="n/a","n/a",FF175-INDEX(tab_MinKomp[Testy czystości / Reinheitstests],MATCH($B175,tab_MinKomp[[Stanowisko / Position ]:[Stanowisko / Position ]],0)))</f>
        <v>n/a</v>
      </c>
      <c r="FG176" s="194" t="str">
        <f>IF(INDEX(tab_MinKomp[Czyszczenie form plastikowych],MATCH($B175,tab_MinKomp[[Stanowisko / Position ]:[Stanowisko / Position ]],0))="n/a","n/a",FG175-INDEX(tab_MinKomp[Czyszczenie form plastikowych],MATCH($B175,tab_MinKomp[[Stanowisko / Position ]:[Stanowisko / Position ]],0)))</f>
        <v>n/a</v>
      </c>
      <c r="FH176" s="194" t="str">
        <f>IF(INDEX(tab_MinKomp[Wymiana form plastik],MATCH($B175,tab_MinKomp[[Stanowisko / Position ]:[Stanowisko / Position ]],0))="n/a","n/a",FH175-INDEX(tab_MinKomp[Wymiana form plastik],MATCH($B175,tab_MinKomp[[Stanowisko / Position ]:[Stanowisko / Position ]],0)))</f>
        <v>n/a</v>
      </c>
      <c r="FI176" s="194" t="str">
        <f>IF(INDEX(tab_MinKomp[Wymiana form guma],MATCH($B175,tab_MinKomp[[Stanowisko / Position ]:[Stanowisko / Position ]],0))="n/a","n/a",FI175-INDEX(tab_MinKomp[Wymiana form guma],MATCH($B175,tab_MinKomp[[Stanowisko / Position ]:[Stanowisko / Position ]],0)))</f>
        <v>n/a</v>
      </c>
      <c r="FJ176" s="194" t="str">
        <f>IF(INDEX(tab_MinKomp[Konserwacja KK],MATCH($B175,tab_MinKomp[[Stanowisko / Position ]:[Stanowisko / Position ]],0))="n/a","n/a",FJ175-INDEX(tab_MinKomp[Konserwacja KK],MATCH($B175,tab_MinKomp[[Stanowisko / Position ]:[Stanowisko / Position ]],0)))</f>
        <v>n/a</v>
      </c>
      <c r="FK176" s="194" t="str">
        <f>IF(INDEX(tab_MinKomp[Konserwacja form guma],MATCH($B175,tab_MinKomp[[Stanowisko / Position ]:[Stanowisko / Position ]],0))="n/a","n/a",FK175-INDEX(tab_MinKomp[Konserwacja form guma],MATCH($B175,tab_MinKomp[[Stanowisko / Position ]:[Stanowisko / Position ]],0)))</f>
        <v>n/a</v>
      </c>
      <c r="FL176" s="194" t="str">
        <f>IF(INDEX(tab_MinKomp[Konserwacja form plastiki],MATCH($B175,tab_MinKomp[[Stanowisko / Position ]:[Stanowisko / Position ]],0))="n/a","n/a",FL175-INDEX(tab_MinKomp[Konserwacja form plastiki],MATCH($B175,tab_MinKomp[[Stanowisko / Position ]:[Stanowisko / Position ]],0)))</f>
        <v>n/a</v>
      </c>
      <c r="FM176" s="194" t="str">
        <f>IF(INDEX(tab_MinKomp[Konserwacja Gorącego Kanału],MATCH($B175,tab_MinKomp[[Stanowisko / Position ]:[Stanowisko / Position ]],0))="n/a","n/a",FM175-INDEX(tab_MinKomp[Konserwacja Gorącego Kanału],MATCH($B175,tab_MinKomp[[Stanowisko / Position ]:[Stanowisko / Position ]],0)))</f>
        <v>n/a</v>
      </c>
      <c r="FN176" s="194" t="str">
        <f>IF(INDEX(tab_MinKomp[MS Office (Excel)],MATCH($B175,tab_MinKomp[[Stanowisko / Position ]:[Stanowisko / Position ]],0))="n/a","n/a",FN175-INDEX(tab_MinKomp[MS Office (Excel)],MATCH($B175,tab_MinKomp[[Stanowisko / Position ]:[Stanowisko / Position ]],0)))</f>
        <v>n/a</v>
      </c>
      <c r="FO176" s="194" t="str">
        <f>IF(INDEX(tab_MinKomp[MS Office (Word)],MATCH($B175,tab_MinKomp[[Stanowisko / Position ]:[Stanowisko / Position ]],0))="n/a","n/a",FO175-INDEX(tab_MinKomp[MS Office (Word)],MATCH($B175,tab_MinKomp[[Stanowisko / Position ]:[Stanowisko / Position ]],0)))</f>
        <v>n/a</v>
      </c>
      <c r="FP176" s="194" t="str">
        <f>IF(INDEX(tab_MinKomp[MS Office (Power Point)],MATCH($B175,tab_MinKomp[[Stanowisko / Position ]:[Stanowisko / Position ]],0))="n/a","n/a",FP175-INDEX(tab_MinKomp[MS Office (Power Point)],MATCH($B175,tab_MinKomp[[Stanowisko / Position ]:[Stanowisko / Position ]],0)))</f>
        <v>n/a</v>
      </c>
      <c r="FQ176" s="196" t="str">
        <f>IF(INDEX(tab_MinKomp[Język angielski / Englisch],MATCH($B175,tab_MinKomp[[Stanowisko / Position ]:[Stanowisko / Position ]],0))="n/a","n/a",FQ175-INDEX(tab_MinKomp[Język angielski / Englisch],MATCH($B175,tab_MinKomp[[Stanowisko / Position ]:[Stanowisko / Position ]],0)))</f>
        <v>n/a</v>
      </c>
      <c r="FR176" s="196" t="str">
        <f>IF(INDEX(tab_MinKomp[Język niemiecki / Deutsch],MATCH($B175,tab_MinKomp[[Stanowisko / Position ]:[Stanowisko / Position ]],0))="n/a","n/a",FR175-INDEX(tab_MinKomp[Język niemiecki / Deutsch],MATCH($B175,tab_MinKomp[[Stanowisko / Position ]:[Stanowisko / Position ]],0)))</f>
        <v>n/a</v>
      </c>
      <c r="FS176" s="194">
        <f>IF(INDEX(tab_MinKomp[Zarządzanie dokumentacją procesową / Process dokumentation management],MATCH($B175,tab_MinKomp[[Stanowisko / Position ]:[Stanowisko / Position ]],0))="n/a","n/a",FS175-INDEX(tab_MinKomp[Zarządzanie dokumentacją procesową / Process dokumentation management],MATCH($B175,tab_MinKomp[[Stanowisko / Position ]:[Stanowisko / Position ]],0)))</f>
        <v>0</v>
      </c>
      <c r="FT176" s="194">
        <f>IF(INDEX(tab_MinKomp[Znajomość procesów z obszaru / Kenntiss der prozesse in dem Bereich],MATCH($B175,tab_MinKomp[[Stanowisko / Position ]:[Stanowisko / Position ]],0))="n/a","n/a",FT175-INDEX(tab_MinKomp[Znajomość procesów z obszaru / Kenntiss der prozesse in dem Bereich],MATCH($B175,tab_MinKomp[[Stanowisko / Position ]:[Stanowisko / Position ]],0)))</f>
        <v>0</v>
      </c>
      <c r="FU176" s="194">
        <f>IF(INDEX(tab_MinKomp[optymalizacja procesów / Prozessoptymalisierung],MATCH($B175,tab_MinKomp[[Stanowisko / Position ]:[Stanowisko / Position ]],0))="n/a","n/a",FU175-INDEX(tab_MinKomp[optymalizacja procesów / Prozessoptymalisierung],MATCH($B175,tab_MinKomp[[Stanowisko / Position ]:[Stanowisko / Position ]],0)))</f>
        <v>1</v>
      </c>
      <c r="FV176" s="194">
        <f>IF(INDEX(tab_MinKomp[Umiejętności szkoleniowe / Trainingsfähigkeiten],MATCH($B175,tab_MinKomp[[Stanowisko / Position ]:[Stanowisko / Position ]],0))="n/a","n/a",FV175-INDEX(tab_MinKomp[Umiejętności szkoleniowe / Trainingsfähigkeiten],MATCH($B175,tab_MinKomp[[Stanowisko / Position ]:[Stanowisko / Position ]],0)))</f>
        <v>2</v>
      </c>
      <c r="FW176" s="194">
        <f>IF(INDEX(tab_MinKomp[Analityczne myślenie, podejście / Analitysches Denken, Einstellung],MATCH($B175,tab_MinKomp[[Stanowisko / Position ]:[Stanowisko / Position ]],0))="n/a","n/a",FW175-INDEX(tab_MinKomp[Analityczne myślenie, podejście / Analitysches Denken, Einstellung],MATCH($B175,tab_MinKomp[[Stanowisko / Position ]:[Stanowisko / Position ]],0)))</f>
        <v>1</v>
      </c>
      <c r="FX176" s="194">
        <f>IF(INDEX(tab_MinKomp[Dokładność, precyzja w dzialaniu / Genauigkeit, Präzision in die Arbeit],MATCH($B175,tab_MinKomp[[Stanowisko / Position ]:[Stanowisko / Position ]],0))="n/a","n/a",FX175-INDEX(tab_MinKomp[Dokładność, precyzja w dzialaniu / Genauigkeit, Präzision in die Arbeit],MATCH($B175,tab_MinKomp[[Stanowisko / Position ]:[Stanowisko / Position ]],0)))</f>
        <v>1</v>
      </c>
      <c r="FY176" s="194">
        <f>IF(INDEX(tab_MinKomp[Dyspozycyjność / Verfügbarkeit],MATCH($B175,tab_MinKomp[[Stanowisko / Position ]:[Stanowisko / Position ]],0))="n/a","n/a",FY175-INDEX(tab_MinKomp[Dyspozycyjność / Verfügbarkeit],MATCH($B175,tab_MinKomp[[Stanowisko / Position ]:[Stanowisko / Position ]],0)))</f>
        <v>0</v>
      </c>
      <c r="FZ176" s="194">
        <f>IF(INDEX(tab_MinKomp[Zaangażowanie / 
Engagement],MATCH($B175,tab_MinKomp[[Stanowisko / Position ]:[Stanowisko / Position ]],0))="n/a","n/a",FZ175-INDEX(tab_MinKomp[Zaangażowanie / 
Engagement],MATCH($B175,tab_MinKomp[[Stanowisko / Position ]:[Stanowisko / Position ]],0)))</f>
        <v>0</v>
      </c>
      <c r="GA176" s="194" t="str">
        <f>IF(INDEX(tab_MinKomp[Konserwacja form guma],MATCH($B175,tab_MinKomp[[Stanowisko / Position ]:[Stanowisko / Position ]],0))="n/a","n/a",GA175-INDEX(tab_MinKomp[Konserwacja form guma],MATCH($B175,tab_MinKomp[[Stanowisko / Position ]:[Stanowisko / Position ]],0)))</f>
        <v>n/a</v>
      </c>
      <c r="GB176" s="194" t="str">
        <f>IF(INDEX(tab_MinKomp[Konserwacja form plastiki],MATCH($B175,tab_MinKomp[[Stanowisko / Position ]:[Stanowisko / Position ]],0))="n/a","n/a",GB175-INDEX(tab_MinKomp[Konserwacja form plastiki],MATCH($B175,tab_MinKomp[[Stanowisko / Position ]:[Stanowisko / Position ]],0)))</f>
        <v>n/a</v>
      </c>
      <c r="GC176" s="194">
        <f>IF(INDEX(tab_MinKomp[Elastyczność w działaniu],MATCH($B175,tab_MinKomp[[Stanowisko / Position ]:[Stanowisko / Position ]],0))="n/a","n/a",GC175-INDEX(tab_MinKomp[Elastyczność w działaniu],MATCH($B175,tab_MinKomp[[Stanowisko / Position ]:[Stanowisko / Position ]],0)))</f>
        <v>0</v>
      </c>
      <c r="GD176" s="194">
        <f>IF(INDEX(tab_MinKomp[Komunikatywność],MATCH($B175,tab_MinKomp[[Stanowisko / Position ]:[Stanowisko / Position ]],0))="n/a","n/a",GD175-INDEX(tab_MinKomp[Komunikatywność],MATCH($B175,tab_MinKomp[[Stanowisko / Position ]:[Stanowisko / Position ]],0)))</f>
        <v>0</v>
      </c>
      <c r="GE176" s="193" t="str">
        <f>IF(INDEX(tab_MinKomp[Motywowanie i budowanie zaangażowania zespołu],MATCH($B175,tab_MinKomp[[Stanowisko / Position ]:[Stanowisko / Position ]],0))="n/a","n/a",GE175-INDEX(tab_MinKomp[Motywowanie i budowanie zaangażowania zespołu],MATCH($B175,tab_MinKomp[[Stanowisko / Position ]:[Stanowisko / Position ]],0)))</f>
        <v>n/a</v>
      </c>
      <c r="GF176" s="186" t="s">
        <v>248</v>
      </c>
      <c r="GG176" s="186" t="s">
        <v>248</v>
      </c>
      <c r="GH176" s="186" t="s">
        <v>248</v>
      </c>
      <c r="GI176" s="186" t="s">
        <v>248</v>
      </c>
      <c r="GJ176" s="186" t="s">
        <v>248</v>
      </c>
      <c r="GK176" s="186" t="s">
        <v>248</v>
      </c>
      <c r="GL176" s="186" t="s">
        <v>248</v>
      </c>
      <c r="GM176" s="186" t="s">
        <v>248</v>
      </c>
      <c r="GN176" s="186" t="s">
        <v>248</v>
      </c>
      <c r="GO176" s="186" t="s">
        <v>248</v>
      </c>
      <c r="GP176" s="186" t="s">
        <v>248</v>
      </c>
      <c r="GQ176" s="186" t="s">
        <v>248</v>
      </c>
      <c r="GR176" s="186" t="s">
        <v>248</v>
      </c>
      <c r="GS176" s="186" t="s">
        <v>248</v>
      </c>
      <c r="GT176" s="186" t="s">
        <v>248</v>
      </c>
      <c r="GU176" s="186" t="s">
        <v>248</v>
      </c>
      <c r="GV176" s="186" t="s">
        <v>248</v>
      </c>
      <c r="GW176" s="186" t="s">
        <v>248</v>
      </c>
      <c r="GX176" s="186" t="s">
        <v>248</v>
      </c>
      <c r="GY176" s="186" t="s">
        <v>248</v>
      </c>
      <c r="GZ176" s="261" t="s">
        <v>248</v>
      </c>
      <c r="HA176" s="261" t="s">
        <v>248</v>
      </c>
      <c r="HB176" s="191">
        <f>SUM(G176:GE176)/(HB175-(SUM(G176:GE176)))</f>
        <v>0.13043478260869565</v>
      </c>
    </row>
    <row r="177" spans="1:210" ht="24.9" customHeight="1" x14ac:dyDescent="0.3">
      <c r="A177" s="105" t="s">
        <v>320</v>
      </c>
      <c r="B177" s="105" t="s">
        <v>315</v>
      </c>
      <c r="C177" s="105" t="s">
        <v>396</v>
      </c>
      <c r="D177" s="105">
        <v>1510</v>
      </c>
      <c r="E177" s="394" t="s">
        <v>471</v>
      </c>
      <c r="F177" s="185" t="s">
        <v>374</v>
      </c>
      <c r="G177" s="186">
        <v>2</v>
      </c>
      <c r="H177" s="186">
        <v>1</v>
      </c>
      <c r="I177" s="186">
        <v>2</v>
      </c>
      <c r="J177" s="186">
        <v>1</v>
      </c>
      <c r="K177" s="186">
        <v>1</v>
      </c>
      <c r="L177" s="186" t="s">
        <v>248</v>
      </c>
      <c r="M177" s="186" t="s">
        <v>248</v>
      </c>
      <c r="N177" s="186" t="s">
        <v>248</v>
      </c>
      <c r="O177" s="186">
        <v>1</v>
      </c>
      <c r="P177" s="186">
        <v>1</v>
      </c>
      <c r="Q177" s="186" t="s">
        <v>248</v>
      </c>
      <c r="R177" s="186" t="s">
        <v>248</v>
      </c>
      <c r="S177" s="186" t="s">
        <v>248</v>
      </c>
      <c r="T177" s="186" t="s">
        <v>248</v>
      </c>
      <c r="U177" s="186" t="s">
        <v>248</v>
      </c>
      <c r="V177" s="186" t="s">
        <v>248</v>
      </c>
      <c r="W177" s="186" t="s">
        <v>248</v>
      </c>
      <c r="X177" s="186" t="s">
        <v>248</v>
      </c>
      <c r="Y177" s="186" t="s">
        <v>248</v>
      </c>
      <c r="Z177" s="186" t="s">
        <v>248</v>
      </c>
      <c r="AA177" s="186" t="s">
        <v>248</v>
      </c>
      <c r="AB177" s="186" t="s">
        <v>248</v>
      </c>
      <c r="AC177" s="186" t="s">
        <v>248</v>
      </c>
      <c r="AD177" s="186" t="s">
        <v>248</v>
      </c>
      <c r="AE177" s="186" t="s">
        <v>248</v>
      </c>
      <c r="AF177" s="186" t="s">
        <v>248</v>
      </c>
      <c r="AG177" s="186" t="s">
        <v>248</v>
      </c>
      <c r="AH177" s="186" t="s">
        <v>248</v>
      </c>
      <c r="AI177" s="186" t="s">
        <v>248</v>
      </c>
      <c r="AJ177" s="186" t="s">
        <v>248</v>
      </c>
      <c r="AK177" s="186" t="s">
        <v>248</v>
      </c>
      <c r="AL177" s="186">
        <v>1</v>
      </c>
      <c r="AM177" s="186" t="s">
        <v>248</v>
      </c>
      <c r="AN177" s="186" t="s">
        <v>248</v>
      </c>
      <c r="AO177" s="186">
        <v>1</v>
      </c>
      <c r="AP177" s="186" t="s">
        <v>248</v>
      </c>
      <c r="AQ177" s="186">
        <v>1</v>
      </c>
      <c r="AR177" s="186" t="s">
        <v>248</v>
      </c>
      <c r="AS177" s="186" t="s">
        <v>248</v>
      </c>
      <c r="AT177" s="186" t="s">
        <v>248</v>
      </c>
      <c r="AU177" s="186" t="s">
        <v>248</v>
      </c>
      <c r="AV177" s="186">
        <v>2</v>
      </c>
      <c r="AW177" s="186">
        <v>1</v>
      </c>
      <c r="AX177" s="186" t="s">
        <v>248</v>
      </c>
      <c r="AY177" s="186" t="s">
        <v>248</v>
      </c>
      <c r="AZ177" s="186" t="s">
        <v>248</v>
      </c>
      <c r="BA177" s="186">
        <v>1</v>
      </c>
      <c r="BB177" s="186">
        <v>1</v>
      </c>
      <c r="BC177" s="186" t="s">
        <v>248</v>
      </c>
      <c r="BD177" s="186" t="s">
        <v>248</v>
      </c>
      <c r="BE177" s="186" t="s">
        <v>248</v>
      </c>
      <c r="BF177" s="186" t="s">
        <v>248</v>
      </c>
      <c r="BG177" s="186" t="s">
        <v>248</v>
      </c>
      <c r="BH177" s="186" t="s">
        <v>248</v>
      </c>
      <c r="BI177" s="186" t="s">
        <v>248</v>
      </c>
      <c r="BJ177" s="186" t="s">
        <v>248</v>
      </c>
      <c r="BK177" s="186" t="s">
        <v>248</v>
      </c>
      <c r="BL177" s="186" t="s">
        <v>248</v>
      </c>
      <c r="BM177" s="186" t="s">
        <v>248</v>
      </c>
      <c r="BN177" s="186" t="s">
        <v>248</v>
      </c>
      <c r="BO177" s="186" t="s">
        <v>248</v>
      </c>
      <c r="BP177" s="186" t="s">
        <v>248</v>
      </c>
      <c r="BQ177" s="186" t="s">
        <v>248</v>
      </c>
      <c r="BR177" s="186" t="s">
        <v>248</v>
      </c>
      <c r="BS177" s="186" t="s">
        <v>248</v>
      </c>
      <c r="BT177" s="186" t="s">
        <v>248</v>
      </c>
      <c r="BU177" s="186" t="s">
        <v>248</v>
      </c>
      <c r="BV177" s="186" t="s">
        <v>248</v>
      </c>
      <c r="BW177" s="186" t="s">
        <v>248</v>
      </c>
      <c r="BX177" s="186" t="s">
        <v>248</v>
      </c>
      <c r="BY177" s="186" t="s">
        <v>248</v>
      </c>
      <c r="BZ177" s="186">
        <v>2</v>
      </c>
      <c r="CA177" s="186" t="s">
        <v>248</v>
      </c>
      <c r="CB177" s="186">
        <v>2</v>
      </c>
      <c r="CC177" s="186" t="s">
        <v>248</v>
      </c>
      <c r="CD177" s="186">
        <v>2</v>
      </c>
      <c r="CE177" s="186">
        <v>2</v>
      </c>
      <c r="CF177" s="186">
        <v>3</v>
      </c>
      <c r="CG177" s="186">
        <v>1</v>
      </c>
      <c r="CH177" s="186" t="s">
        <v>248</v>
      </c>
      <c r="CI177" s="186" t="s">
        <v>248</v>
      </c>
      <c r="CJ177" s="186" t="s">
        <v>248</v>
      </c>
      <c r="CK177" s="186" t="s">
        <v>248</v>
      </c>
      <c r="CL177" s="186" t="s">
        <v>248</v>
      </c>
      <c r="CM177" s="186" t="s">
        <v>248</v>
      </c>
      <c r="CN177" s="186" t="s">
        <v>248</v>
      </c>
      <c r="CO177" s="186" t="s">
        <v>248</v>
      </c>
      <c r="CP177" s="186" t="s">
        <v>248</v>
      </c>
      <c r="CQ177" s="186" t="s">
        <v>248</v>
      </c>
      <c r="CR177" s="186" t="s">
        <v>248</v>
      </c>
      <c r="CS177" s="186" t="s">
        <v>248</v>
      </c>
      <c r="CT177" s="186" t="s">
        <v>248</v>
      </c>
      <c r="CU177" s="186" t="s">
        <v>248</v>
      </c>
      <c r="CV177" s="186" t="s">
        <v>248</v>
      </c>
      <c r="CW177" s="186">
        <v>2</v>
      </c>
      <c r="CX177" s="186" t="s">
        <v>248</v>
      </c>
      <c r="CY177" s="186" t="s">
        <v>248</v>
      </c>
      <c r="CZ177" s="186" t="s">
        <v>248</v>
      </c>
      <c r="DA177" s="186" t="s">
        <v>248</v>
      </c>
      <c r="DB177" s="186" t="s">
        <v>248</v>
      </c>
      <c r="DC177" s="186" t="s">
        <v>248</v>
      </c>
      <c r="DD177" s="186" t="s">
        <v>248</v>
      </c>
      <c r="DE177" s="186" t="s">
        <v>248</v>
      </c>
      <c r="DF177" s="186">
        <v>1</v>
      </c>
      <c r="DG177" s="186" t="s">
        <v>248</v>
      </c>
      <c r="DH177" s="186" t="s">
        <v>248</v>
      </c>
      <c r="DI177" s="186" t="s">
        <v>248</v>
      </c>
      <c r="DJ177" s="186" t="s">
        <v>248</v>
      </c>
      <c r="DK177" s="186" t="s">
        <v>248</v>
      </c>
      <c r="DL177" s="186" t="s">
        <v>248</v>
      </c>
      <c r="DM177" s="186" t="s">
        <v>248</v>
      </c>
      <c r="DN177" s="186" t="s">
        <v>248</v>
      </c>
      <c r="DO177" s="186" t="s">
        <v>248</v>
      </c>
      <c r="DP177" s="186" t="s">
        <v>248</v>
      </c>
      <c r="DQ177" s="186" t="s">
        <v>248</v>
      </c>
      <c r="DR177" s="186" t="s">
        <v>248</v>
      </c>
      <c r="DS177" s="186" t="s">
        <v>248</v>
      </c>
      <c r="DT177" s="186" t="s">
        <v>248</v>
      </c>
      <c r="DU177" s="186" t="s">
        <v>248</v>
      </c>
      <c r="DV177" s="186" t="s">
        <v>248</v>
      </c>
      <c r="DW177" s="186" t="s">
        <v>248</v>
      </c>
      <c r="DX177" s="186" t="s">
        <v>248</v>
      </c>
      <c r="DY177" s="186" t="s">
        <v>248</v>
      </c>
      <c r="DZ177" s="186" t="s">
        <v>248</v>
      </c>
      <c r="EA177" s="186" t="s">
        <v>248</v>
      </c>
      <c r="EB177" s="186" t="s">
        <v>248</v>
      </c>
      <c r="EC177" s="186" t="s">
        <v>248</v>
      </c>
      <c r="ED177" s="186" t="s">
        <v>248</v>
      </c>
      <c r="EE177" s="186" t="s">
        <v>248</v>
      </c>
      <c r="EF177" s="186" t="s">
        <v>248</v>
      </c>
      <c r="EG177" s="186" t="s">
        <v>248</v>
      </c>
      <c r="EH177" s="186" t="s">
        <v>248</v>
      </c>
      <c r="EI177" s="186" t="s">
        <v>248</v>
      </c>
      <c r="EJ177" s="186" t="s">
        <v>248</v>
      </c>
      <c r="EK177" s="186" t="s">
        <v>248</v>
      </c>
      <c r="EL177" s="184" t="s">
        <v>248</v>
      </c>
      <c r="EM177" s="184" t="s">
        <v>248</v>
      </c>
      <c r="EN177" s="184" t="s">
        <v>248</v>
      </c>
      <c r="EO177" s="186" t="s">
        <v>248</v>
      </c>
      <c r="EP177" s="186" t="s">
        <v>248</v>
      </c>
      <c r="EQ177" s="186" t="s">
        <v>248</v>
      </c>
      <c r="ER177" s="186" t="s">
        <v>248</v>
      </c>
      <c r="ES177" s="186" t="s">
        <v>248</v>
      </c>
      <c r="ET177" s="186" t="s">
        <v>248</v>
      </c>
      <c r="EU177" s="186" t="s">
        <v>248</v>
      </c>
      <c r="EV177" s="186" t="s">
        <v>248</v>
      </c>
      <c r="EW177" s="186" t="s">
        <v>248</v>
      </c>
      <c r="EX177" s="186" t="s">
        <v>248</v>
      </c>
      <c r="EY177" s="186" t="s">
        <v>248</v>
      </c>
      <c r="EZ177" s="186" t="s">
        <v>248</v>
      </c>
      <c r="FA177" s="186" t="s">
        <v>248</v>
      </c>
      <c r="FB177" s="186" t="s">
        <v>248</v>
      </c>
      <c r="FC177" s="186" t="s">
        <v>248</v>
      </c>
      <c r="FD177" s="186" t="s">
        <v>248</v>
      </c>
      <c r="FE177" s="186" t="s">
        <v>248</v>
      </c>
      <c r="FF177" s="186" t="s">
        <v>248</v>
      </c>
      <c r="FG177" s="186" t="s">
        <v>248</v>
      </c>
      <c r="FH177" s="186" t="s">
        <v>248</v>
      </c>
      <c r="FI177" s="186" t="s">
        <v>248</v>
      </c>
      <c r="FJ177" s="186" t="s">
        <v>248</v>
      </c>
      <c r="FK177" s="186" t="s">
        <v>248</v>
      </c>
      <c r="FL177" s="186" t="s">
        <v>248</v>
      </c>
      <c r="FM177" s="186" t="s">
        <v>248</v>
      </c>
      <c r="FN177" s="186" t="s">
        <v>248</v>
      </c>
      <c r="FO177" s="186" t="s">
        <v>248</v>
      </c>
      <c r="FP177" s="186" t="s">
        <v>248</v>
      </c>
      <c r="FQ177" s="187" t="s">
        <v>248</v>
      </c>
      <c r="FR177" s="187" t="s">
        <v>248</v>
      </c>
      <c r="FS177" s="186">
        <v>2</v>
      </c>
      <c r="FT177" s="186">
        <v>2</v>
      </c>
      <c r="FU177" s="186">
        <v>1</v>
      </c>
      <c r="FV177" s="186">
        <v>1</v>
      </c>
      <c r="FW177" s="186">
        <v>1</v>
      </c>
      <c r="FX177" s="186">
        <v>2</v>
      </c>
      <c r="FY177" s="186">
        <v>2</v>
      </c>
      <c r="FZ177" s="186">
        <v>2</v>
      </c>
      <c r="GA177" s="186" t="s">
        <v>248</v>
      </c>
      <c r="GB177" s="186" t="s">
        <v>248</v>
      </c>
      <c r="GC177" s="186">
        <v>2</v>
      </c>
      <c r="GD177" s="186">
        <v>1</v>
      </c>
      <c r="GE177" s="186" t="s">
        <v>248</v>
      </c>
      <c r="GF177" s="186" t="s">
        <v>248</v>
      </c>
      <c r="GG177" s="186" t="s">
        <v>248</v>
      </c>
      <c r="GH177" s="186" t="s">
        <v>248</v>
      </c>
      <c r="GI177" s="186" t="s">
        <v>248</v>
      </c>
      <c r="GJ177" s="186" t="s">
        <v>248</v>
      </c>
      <c r="GK177" s="186" t="s">
        <v>248</v>
      </c>
      <c r="GL177" s="186" t="s">
        <v>248</v>
      </c>
      <c r="GM177" s="186" t="s">
        <v>248</v>
      </c>
      <c r="GN177" s="186" t="s">
        <v>248</v>
      </c>
      <c r="GO177" s="186" t="s">
        <v>248</v>
      </c>
      <c r="GP177" s="186" t="s">
        <v>248</v>
      </c>
      <c r="GQ177" s="186" t="s">
        <v>248</v>
      </c>
      <c r="GR177" s="186" t="s">
        <v>248</v>
      </c>
      <c r="GS177" s="186" t="s">
        <v>248</v>
      </c>
      <c r="GT177" s="186" t="s">
        <v>248</v>
      </c>
      <c r="GU177" s="186" t="s">
        <v>248</v>
      </c>
      <c r="GV177" s="186" t="s">
        <v>248</v>
      </c>
      <c r="GW177" s="186" t="s">
        <v>248</v>
      </c>
      <c r="GX177" s="186" t="s">
        <v>248</v>
      </c>
      <c r="GY177" s="186" t="s">
        <v>248</v>
      </c>
      <c r="GZ177" s="261" t="s">
        <v>248</v>
      </c>
      <c r="HA177" s="261" t="s">
        <v>248</v>
      </c>
      <c r="HB177" s="188">
        <f>SUM(G177:GE177)</f>
        <v>48</v>
      </c>
    </row>
    <row r="178" spans="1:210" ht="24.9" customHeight="1" thickBot="1" x14ac:dyDescent="0.35">
      <c r="A178" s="108" t="str">
        <f>A177</f>
        <v>Prod.-Q-4</v>
      </c>
      <c r="B178" s="108" t="str">
        <f>B177</f>
        <v>Pracownik Produkcji</v>
      </c>
      <c r="C178" s="108" t="str">
        <f>C177</f>
        <v>KB</v>
      </c>
      <c r="D178" s="108">
        <f>D177</f>
        <v>1510</v>
      </c>
      <c r="E178" s="395"/>
      <c r="F178" s="189" t="s">
        <v>375</v>
      </c>
      <c r="G178" s="192">
        <f>IF(INDEX(tab_MinKomp[Przepisy BHP / BHP Vorschriften],MATCH($B177,tab_MinKomp[[Stanowisko / Position ]:[Stanowisko / Position ]],0))="n/a","n/a",G177-INDEX(tab_MinKomp[Przepisy BHP / BHP Vorschriften],MATCH($B177,tab_MinKomp[[Stanowisko / Position ]:[Stanowisko / Position ]],0)))</f>
        <v>0</v>
      </c>
      <c r="H178" s="193">
        <f>IF(INDEX(tab_MinKomp[Przepisy PPOŻ / Brandschutzbestimmungen],MATCH($B177,tab_MinKomp[[Stanowisko / Position ]:[Stanowisko / Position ]],0))="n/a","n/a",H177-INDEX(tab_MinKomp[Przepisy PPOŻ / Brandschutzbestimmungen],MATCH($B177,tab_MinKomp[[Stanowisko / Position ]:[Stanowisko / Position ]],0)))</f>
        <v>0</v>
      </c>
      <c r="I178" s="193">
        <f>IF(INDEX(tab_MinKomp[Ryzyko zawodowe na stanowiskach pracyv/ Berufliche Risiken an Arbeitsstellen],MATCH($B177,tab_MinKomp[[Stanowisko / Position ]:[Stanowisko / Position ]],0))="n/a","n/a",I177-INDEX(tab_MinKomp[Ryzyko zawodowe na stanowiskach pracyv/ Berufliche Risiken an Arbeitsstellen],MATCH($B177,tab_MinKomp[[Stanowisko / Position ]:[Stanowisko / Position ]],0)))</f>
        <v>0</v>
      </c>
      <c r="J178" s="193">
        <f>IF(INDEX(tab_MinKomp[Gospodarka substancjami niebezpiecznymi / Gefahrstoffmanagement],MATCH($B177,tab_MinKomp[[Stanowisko / Position ]:[Stanowisko / Position ]],0))="n/a","n/a",J177-INDEX(tab_MinKomp[Gospodarka substancjami niebezpiecznymi / Gefahrstoffmanagement],MATCH($B177,tab_MinKomp[[Stanowisko / Position ]:[Stanowisko / Position ]],0)))</f>
        <v>0</v>
      </c>
      <c r="K178" s="193">
        <f>IF(INDEX(tab_MinKomp[Gospodarka odpadami / Abfallwirtschaft],MATCH($B177,tab_MinKomp[[Stanowisko / Position ]:[Stanowisko / Position ]],0))="n/a","n/a",K177-INDEX(tab_MinKomp[Gospodarka odpadami / Abfallwirtschaft],MATCH($B177,tab_MinKomp[[Stanowisko / Position ]:[Stanowisko / Position ]],0)))</f>
        <v>0</v>
      </c>
      <c r="L178" s="194" t="str">
        <f>IF(INDEX(tab_MinKomp[Przepisy kodeksu pracy / Bestimmungen des Arbeitsgesetzes],MATCH($B177,tab_MinKomp[[Stanowisko / Position ]:[Stanowisko / Position ]],0))="n/a","n/a",L177-INDEX(tab_MinKomp[Przepisy kodeksu pracy / Bestimmungen des Arbeitsgesetzes],MATCH($B177,tab_MinKomp[[Stanowisko / Position ]:[Stanowisko / Position ]],0)))</f>
        <v>n/a</v>
      </c>
      <c r="M178" s="195" t="str">
        <f>IF(INDEX(tab_MinKomp[Przepisy o ub.społ. ZUS  / Sozialversicherungsvorschriften],MATCH($B177,tab_MinKomp[[Stanowisko / Position ]:[Stanowisko / Position ]],0))="n/a","n/a",M177-INDEX(tab_MinKomp[Przepisy o ub.społ. ZUS  / Sozialversicherungsvorschriften],MATCH($B177,tab_MinKomp[[Stanowisko / Position ]:[Stanowisko / Position ]],0)))</f>
        <v>n/a</v>
      </c>
      <c r="N178" s="194" t="str">
        <f>IF(INDEX(tab_MinKomp[PRZEPISY O PDOF /persönlich Einkommensteuergesetz ],MATCH($B177,tab_MinKomp[[Stanowisko / Position ]:[Stanowisko / Position ]],0))="n/a","n/a",N177-INDEX(tab_MinKomp[PRZEPISY O PDOF /persönlich Einkommensteuergesetz ],MATCH($B177,tab_MinKomp[[Stanowisko / Position ]:[Stanowisko / Position ]],0)))</f>
        <v>n/a</v>
      </c>
      <c r="O178" s="194">
        <f>IF(INDEX(tab_MinKomp[Regulamin pracy / Arbeitsordnung],MATCH($B177,tab_MinKomp[[Stanowisko / Position ]:[Stanowisko / Position ]],0))="n/a","n/a",O177-INDEX(tab_MinKomp[Regulamin pracy / Arbeitsordnung],MATCH($B177,tab_MinKomp[[Stanowisko / Position ]:[Stanowisko / Position ]],0)))</f>
        <v>0</v>
      </c>
      <c r="P178" s="194">
        <f>IF(INDEX(tab_MinKomp[Regulamin wynagradzania / Vergütungsordnung],MATCH($B177,tab_MinKomp[[Stanowisko / Position ]:[Stanowisko / Position ]],0))="n/a","n/a",P177-INDEX(tab_MinKomp[Regulamin wynagradzania / Vergütungsordnung],MATCH($B177,tab_MinKomp[[Stanowisko / Position ]:[Stanowisko / Position ]],0)))</f>
        <v>0</v>
      </c>
      <c r="Q178" s="194" t="str">
        <f>IF(INDEX(tab_MinKomp[System R2PŁATNIK PRO: Płace / Lohnabrechnung],MATCH($B177,tab_MinKomp[[Stanowisko / Position ]:[Stanowisko / Position ]],0))="n/a","n/a",Q177-INDEX(tab_MinKomp[System R2PŁATNIK PRO: Płace / Lohnabrechnung],MATCH($B177,tab_MinKomp[[Stanowisko / Position ]:[Stanowisko / Position ]],0)))</f>
        <v>n/a</v>
      </c>
      <c r="R178" s="194" t="str">
        <f>IF(INDEX(tab_MinKomp[SystemR2PŁATNIK PRO: KADRY / Personaldaten],MATCH($B177,tab_MinKomp[[Stanowisko / Position ]:[Stanowisko / Position ]],0))="n/a","n/a",R177-INDEX(tab_MinKomp[SystemR2PŁATNIK PRO: KADRY / Personaldaten],MATCH($B177,tab_MinKomp[[Stanowisko / Position ]:[Stanowisko / Position ]],0)))</f>
        <v>n/a</v>
      </c>
      <c r="S178" s="194" t="str">
        <f>IF(INDEX(tab_MinKomp[SYSTEM R2PŁATNIK PRO: zarządzanie pracownikami / Arbeitsverwaltung],MATCH($B177,tab_MinKomp[[Stanowisko / Position ]:[Stanowisko / Position ]],0))="n/a","n/a",S177-INDEX(tab_MinKomp[SYSTEM R2PŁATNIK PRO: zarządzanie pracownikami / Arbeitsverwaltung],MATCH($B177,tab_MinKomp[[Stanowisko / Position ]:[Stanowisko / Position ]],0)))</f>
        <v>n/a</v>
      </c>
      <c r="T178" s="194" t="str">
        <f>IF(INDEX(tab_MinKomp[Doradztwo, wsparcie personalne / Personalberatung und Unterstützung],MATCH($B177,tab_MinKomp[[Stanowisko / Position ]:[Stanowisko / Position ]],0))="n/a","n/a",T177-INDEX(tab_MinKomp[Doradztwo, wsparcie personalne / Personalberatung und Unterstützung],MATCH($B177,tab_MinKomp[[Stanowisko / Position ]:[Stanowisko / Position ]],0)))</f>
        <v>n/a</v>
      </c>
      <c r="U178" s="194" t="str">
        <f>IF(INDEX(tab_MinKomp[Przepisy o podatku VAT / MwSt.- Gesetz],MATCH($B177,tab_MinKomp[[Stanowisko / Position ]:[Stanowisko / Position ]],0))="n/a","n/a",U177-INDEX(tab_MinKomp[Przepisy o podatku VAT / MwSt.- Gesetz],MATCH($B177,tab_MinKomp[[Stanowisko / Position ]:[Stanowisko / Position ]],0)))</f>
        <v>n/a</v>
      </c>
      <c r="V178" s="194" t="str">
        <f>IF(INDEX(tab_MinKomp[PrzepisyPDOP / geschäftlich Einkommensteuergesetz],MATCH($B177,tab_MinKomp[[Stanowisko / Position ]:[Stanowisko / Position ]],0))="n/a","n/a",V177-INDEX(tab_MinKomp[PrzepisyPDOP / geschäftlich Einkommensteuergesetz],MATCH($B177,tab_MinKomp[[Stanowisko / Position ]:[Stanowisko / Position ]],0)))</f>
        <v>n/a</v>
      </c>
      <c r="W178" s="194" t="str">
        <f>IF(INDEX(tab_MinKomp[System BAAN / FINANSE (FIBU)],MATCH($B177,tab_MinKomp[[Stanowisko / Position ]:[Stanowisko / Position ]],0))="n/a","n/a",W177-INDEX(tab_MinKomp[System BAAN / FINANSE (FIBU)],MATCH($B177,tab_MinKomp[[Stanowisko / Position ]:[Stanowisko / Position ]],0)))</f>
        <v>n/a</v>
      </c>
      <c r="X178" s="194" t="str">
        <f>IF(INDEX(tab_MinKomp[Systemy pomocnicze / Hilfssysteme(STOCKPROGRAM, KALK2000 etc.)],MATCH($B177,tab_MinKomp[[Stanowisko / Position ]:[Stanowisko / Position ]],0))="n/a","n/a",X177-INDEX(tab_MinKomp[Systemy pomocnicze / Hilfssysteme(STOCKPROGRAM, KALK2000 etc.)],MATCH($B177,tab_MinKomp[[Stanowisko / Position ]:[Stanowisko / Position ]],0)))</f>
        <v>n/a</v>
      </c>
      <c r="Y178" s="194" t="str">
        <f>IF(INDEX(tab_MinKomp[Polityka rachunkowości / Buchführungspolitik],MATCH($B177,tab_MinKomp[[Stanowisko / Position ]:[Stanowisko / Position ]],0))="n/a","n/a",Y177-INDEX(tab_MinKomp[Polityka rachunkowości / Buchführungspolitik],MATCH($B177,tab_MinKomp[[Stanowisko / Position ]:[Stanowisko / Position ]],0)))</f>
        <v>n/a</v>
      </c>
      <c r="Z178" s="194" t="str">
        <f>IF(INDEX(tab_MinKomp[Ustawa o rachunkowości / Rechnungslegungsgesetz],MATCH($B177,tab_MinKomp[[Stanowisko / Position ]:[Stanowisko / Position ]],0))="n/a","n/a",Z177-INDEX(tab_MinKomp[Ustawa o rachunkowości / Rechnungslegungsgesetz],MATCH($B177,tab_MinKomp[[Stanowisko / Position ]:[Stanowisko / Position ]],0)))</f>
        <v>n/a</v>
      </c>
      <c r="AA178" s="194" t="str">
        <f>IF(INDEX(tab_MinKomp[WORKFLOW - TS-100],MATCH($B177,tab_MinKomp[[Stanowisko / Position ]:[Stanowisko / Position ]],0))="n/a","n/a",AA177-INDEX(tab_MinKomp[WORKFLOW - TS-100],MATCH($B177,tab_MinKomp[[Stanowisko / Position ]:[Stanowisko / Position ]],0)))</f>
        <v>n/a</v>
      </c>
      <c r="AB178" s="194" t="str">
        <f>IF(INDEX(tab_MinKomp[WORKFLOW - SFMS],MATCH($B177,tab_MinKomp[[Stanowisko / Position ]:[Stanowisko / Position ]],0))="n/a","n/a",AB177-INDEX(tab_MinKomp[WORKFLOW - SFMS],MATCH($B177,tab_MinKomp[[Stanowisko / Position ]:[Stanowisko / Position ]],0)))</f>
        <v>n/a</v>
      </c>
      <c r="AC178" s="194" t="str">
        <f>IF(INDEX(tab_MinKomp[System ISO 9001:2015],MATCH($B177,tab_MinKomp[[Stanowisko / Position ]:[Stanowisko / Position ]],0))="n/a","n/a",AC177-INDEX(tab_MinKomp[System ISO 9001:2015],MATCH($B177,tab_MinKomp[[Stanowisko / Position ]:[Stanowisko / Position ]],0)))</f>
        <v>n/a</v>
      </c>
      <c r="AD178" s="194" t="str">
        <f>IF(INDEX(tab_MinKomp[System ISO 9001:2015],MATCH($B177,tab_MinKomp[[Stanowisko / Position ]:[Stanowisko / Position ]],0))="n/a","n/a",AD177-INDEX(tab_MinKomp[System ISO 9001:2015],MATCH($B177,tab_MinKomp[[Stanowisko / Position ]:[Stanowisko / Position ]],0)))</f>
        <v>n/a</v>
      </c>
      <c r="AE178" s="194" t="str">
        <f>IF(INDEX(tab_MinKomp[System ISO 9001:2015],MATCH($B177,tab_MinKomp[[Stanowisko / Position ]:[Stanowisko / Position ]],0))="n/a","n/a",AE177-INDEX(tab_MinKomp[System ISO 9001:2015],MATCH($B177,tab_MinKomp[[Stanowisko / Position ]:[Stanowisko / Position ]],0)))</f>
        <v>n/a</v>
      </c>
      <c r="AF178" s="194" t="str">
        <f>IF(INDEX(tab_MinKomp[System ISO 9001:2015],MATCH($B177,tab_MinKomp[[Stanowisko / Position ]:[Stanowisko / Position ]],0))="n/a","n/a",AF177-INDEX(tab_MinKomp[System ISO 9001:2015],MATCH($B177,tab_MinKomp[[Stanowisko / Position ]:[Stanowisko / Position ]],0)))</f>
        <v>n/a</v>
      </c>
      <c r="AG178" s="194" t="str">
        <f>IF(INDEX(tab_MinKomp[Wymagania VDA 6.3 Process / Forderungen],MATCH($B177,tab_MinKomp[[Stanowisko / Position ]:[Stanowisko / Position ]],0))="n/a","n/a",AG177-INDEX(tab_MinKomp[Wymagania VDA 6.3 Process / Forderungen],MATCH($B177,tab_MinKomp[[Stanowisko / Position ]:[Stanowisko / Position ]],0)))</f>
        <v>n/a</v>
      </c>
      <c r="AH178" s="194" t="str">
        <f>IF(INDEX(tab_MinKomp[Wymagania VDA 6.5 Product / Forderungen],MATCH($B177,tab_MinKomp[[Stanowisko / Position ]:[Stanowisko / Position ]],0))="n/a","n/a",AH177-INDEX(tab_MinKomp[Wymagania VDA 6.5 Product / Forderungen],MATCH($B177,tab_MinKomp[[Stanowisko / Position ]:[Stanowisko / Position ]],0)))</f>
        <v>n/a</v>
      </c>
      <c r="AI178" s="194" t="str">
        <f>IF(INDEX(tab_MinKomp[System ISO 9001:2015],MATCH($B177,tab_MinKomp[[Stanowisko / Position ]:[Stanowisko / Position ]],0))="n/a","n/a",AI177-INDEX(tab_MinKomp[System ISO 9001:2015],MATCH($B177,tab_MinKomp[[Stanowisko / Position ]:[Stanowisko / Position ]],0)))</f>
        <v>n/a</v>
      </c>
      <c r="AJ178" s="194" t="str">
        <f>IF(INDEX(tab_MinKomp[Auditor systemu ISO 17021:2018],MATCH($B177,tab_MinKomp[[Stanowisko / Position ]:[Stanowisko / Position ]],0))="n/a","n/a",AJ177-INDEX(tab_MinKomp[Auditor systemu ISO 17021:2018],MATCH($B177,tab_MinKomp[[Stanowisko / Position ]:[Stanowisko / Position ]],0)))</f>
        <v>n/a</v>
      </c>
      <c r="AK178" s="194" t="str">
        <f>IF(INDEX(tab_MinKomp[Pełnomocnik systemu / Systemvertreter],MATCH($B177,tab_MinKomp[[Stanowisko / Position ]:[Stanowisko / Position ]],0))="n/a","n/a",AK177-INDEX(tab_MinKomp[Pełnomocnik systemu / Systemvertreter],MATCH($B177,tab_MinKomp[[Stanowisko / Position ]:[Stanowisko / Position ]],0)))</f>
        <v>n/a</v>
      </c>
      <c r="AL178" s="194">
        <f>IF(INDEX(tab_MinKomp[Polityka Etyczna - Compliance],MATCH($B177,tab_MinKomp[[Stanowisko / Position ]:[Stanowisko / Position ]],0))="n/a","n/a",AL177-INDEX(tab_MinKomp[Polityka Etyczna - Compliance],MATCH($B177,tab_MinKomp[[Stanowisko / Position ]:[Stanowisko / Position ]],0)))</f>
        <v>0</v>
      </c>
      <c r="AM178" s="194" t="str">
        <f>IF(INDEX(tab_MinKomp[WDRAŻANIE NOWYCH PROJEKTÓW/ PROCEDURA CTM],MATCH($B177,tab_MinKomp[[Stanowisko / Position ]:[Stanowisko / Position ]],0))="n/a","n/a",AM177-INDEX(tab_MinKomp[WDRAŻANIE NOWYCH PROJEKTÓW/ PROCEDURA CTM],MATCH($B177,tab_MinKomp[[Stanowisko / Position ]:[Stanowisko / Position ]],0)))</f>
        <v>n/a</v>
      </c>
      <c r="AN178" s="194" t="str">
        <f>IF(INDEX(tab_MinKomp[KAMIENIE MILOWE MSL/PIFF],MATCH($B177,tab_MinKomp[[Stanowisko / Position ]:[Stanowisko / Position ]],0))="n/a","n/a",AN177-INDEX(tab_MinKomp[KAMIENIE MILOWE MSL/PIFF],MATCH($B177,tab_MinKomp[[Stanowisko / Position ]:[Stanowisko / Position ]],0)))</f>
        <v>n/a</v>
      </c>
      <c r="AO178" s="194">
        <f>IF(INDEX(tab_MinKomp[CP],MATCH($B177,tab_MinKomp[[Stanowisko / Position ]:[Stanowisko / Position ]],0))="n/a","n/a",AO177-INDEX(tab_MinKomp[CP],MATCH($B177,tab_MinKomp[[Stanowisko / Position ]:[Stanowisko / Position ]],0)))</f>
        <v>0</v>
      </c>
      <c r="AP178" s="194" t="str">
        <f>IF(INDEX(tab_MinKomp[FMEA],MATCH($B177,tab_MinKomp[[Stanowisko / Position ]:[Stanowisko / Position ]],0))="n/a","n/a",AP177-INDEX(tab_MinKomp[FMEA],MATCH($B177,tab_MinKomp[[Stanowisko / Position ]:[Stanowisko / Position ]],0)))</f>
        <v>n/a</v>
      </c>
      <c r="AQ178" s="194">
        <f>IF(INDEX(tab_MinKomp[FLOW CHART],MATCH($B177,tab_MinKomp[[Stanowisko / Position ]:[Stanowisko / Position ]],0))="n/a","n/a",AQ177-INDEX(tab_MinKomp[FLOW CHART],MATCH($B177,tab_MinKomp[[Stanowisko / Position ]:[Stanowisko / Position ]],0)))</f>
        <v>0</v>
      </c>
      <c r="AR178" s="194" t="str">
        <f>IF(INDEX(tab_MinKomp[APQP],MATCH($B177,tab_MinKomp[[Stanowisko / Position ]:[Stanowisko / Position ]],0))="n/a","n/a",AR177-INDEX(tab_MinKomp[APQP],MATCH($B177,tab_MinKomp[[Stanowisko / Position ]:[Stanowisko / Position ]],0)))</f>
        <v>n/a</v>
      </c>
      <c r="AS178" s="194" t="str">
        <f>IF(INDEX(tab_MinKomp[MSA],MATCH($B177,tab_MinKomp[[Stanowisko / Position ]:[Stanowisko / Position ]],0))="n/a","n/a",AS177-INDEX(tab_MinKomp[MSA],MATCH($B177,tab_MinKomp[[Stanowisko / Position ]:[Stanowisko / Position ]],0)))</f>
        <v>n/a</v>
      </c>
      <c r="AT178" s="194" t="str">
        <f>IF(INDEX(tab_MinKomp[SPC],MATCH($B177,tab_MinKomp[[Stanowisko / Position ]:[Stanowisko / Position ]],0))="n/a","n/a",AT177-INDEX(tab_MinKomp[SPC],MATCH($B177,tab_MinKomp[[Stanowisko / Position ]:[Stanowisko / Position ]],0)))</f>
        <v>n/a</v>
      </c>
      <c r="AU178" s="194" t="str">
        <f>IF(INDEX(tab_MinKomp[CSR (SPECYFICZNE WYMAGANIA KLIENTA)],MATCH($B177,tab_MinKomp[[Stanowisko / Position ]:[Stanowisko / Position ]],0))="n/a","n/a",AU177-INDEX(tab_MinKomp[CSR (SPECYFICZNE WYMAGANIA KLIENTA)],MATCH($B177,tab_MinKomp[[Stanowisko / Position ]:[Stanowisko / Position ]],0)))</f>
        <v>n/a</v>
      </c>
      <c r="AV178" s="194">
        <f>IF(INDEX(tab_MinKomp[5S],MATCH($B177,tab_MinKomp[[Stanowisko / Position ]:[Stanowisko / Position ]],0))="n/a","n/a",AV177-INDEX(tab_MinKomp[5S],MATCH($B177,tab_MinKomp[[Stanowisko / Position ]:[Stanowisko / Position ]],0)))</f>
        <v>0</v>
      </c>
      <c r="AW178" s="194">
        <f>IF(INDEX(tab_MinKomp[LEAN MANAGEMENT],MATCH($B177,tab_MinKomp[[Stanowisko / Position ]:[Stanowisko / Position ]],0))="n/a","n/a",AW177-INDEX(tab_MinKomp[LEAN MANAGEMENT],MATCH($B177,tab_MinKomp[[Stanowisko / Position ]:[Stanowisko / Position ]],0)))</f>
        <v>0</v>
      </c>
      <c r="AX178" s="194" t="str">
        <f>IF(INDEX(tab_MinKomp[5R],MATCH($B177,tab_MinKomp[[Stanowisko / Position ]:[Stanowisko / Position ]],0))="n/a","n/a",AX177-INDEX(tab_MinKomp[5R],MATCH($B177,tab_MinKomp[[Stanowisko / Position ]:[Stanowisko / Position ]],0)))</f>
        <v>n/a</v>
      </c>
      <c r="AY178" s="194" t="str">
        <f>IF(INDEX(tab_MinKomp[Six Sigma],MATCH($B177,tab_MinKomp[[Stanowisko / Position ]:[Stanowisko / Position ]],0))="n/a","n/a",AY177-INDEX(tab_MinKomp[Six Sigma],MATCH($B177,tab_MinKomp[[Stanowisko / Position ]:[Stanowisko / Position ]],0)))</f>
        <v>n/a</v>
      </c>
      <c r="AZ178" s="194" t="str">
        <f>IF(INDEX(tab_MinKomp[System BAAN / Distribution &amp; Supply Chain],MATCH($B177,tab_MinKomp[[Stanowisko / Position ]:[Stanowisko / Position ]],0))="n/a","n/a",AZ177-INDEX(tab_MinKomp[System BAAN / Distribution &amp; Supply Chain],MATCH($B177,tab_MinKomp[[Stanowisko / Position ]:[Stanowisko / Position ]],0)))</f>
        <v>n/a</v>
      </c>
      <c r="BA178" s="194">
        <f>IF(INDEX(tab_MinKomp[LEAN MANAGEMENT],MATCH($B177,tab_MinKomp[[Stanowisko / Position ]:[Stanowisko / Position ]],0))="n/a","n/a",BA177-INDEX(tab_MinKomp[LEAN MANAGEMENT],MATCH($B177,tab_MinKomp[[Stanowisko / Position ]:[Stanowisko / Position ]],0)))</f>
        <v>0</v>
      </c>
      <c r="BB178" s="194">
        <f>IF(INDEX(tab_MinKomp[LEAN MANAGEMENT],MATCH($B177,tab_MinKomp[[Stanowisko / Position ]:[Stanowisko / Position ]],0))="n/a","n/a",BB177-INDEX(tab_MinKomp[LEAN MANAGEMENT],MATCH($B177,tab_MinKomp[[Stanowisko / Position ]:[Stanowisko / Position ]],0)))</f>
        <v>0</v>
      </c>
      <c r="BC178" s="194" t="str">
        <f>IF(INDEX(tab_MinKomp[Organizacja dostaw / Versorgungsorganisation],MATCH($B177,tab_MinKomp[[Stanowisko / Position ]:[Stanowisko / Position ]],0))="n/a","n/a",BC177-INDEX(tab_MinKomp[Organizacja dostaw / Versorgungsorganisation],MATCH($B177,tab_MinKomp[[Stanowisko / Position ]:[Stanowisko / Position ]],0)))</f>
        <v>n/a</v>
      </c>
      <c r="BD178" s="194" t="str">
        <f>IF(INDEX(tab_MinKomp[Organizacja wysyłek / Organisation von Lieferungen],MATCH($B177,tab_MinKomp[[Stanowisko / Position ]:[Stanowisko / Position ]],0))="n/a","n/a",BD177-INDEX(tab_MinKomp[Organizacja wysyłek / Organisation von Lieferungen],MATCH($B177,tab_MinKomp[[Stanowisko / Position ]:[Stanowisko / Position ]],0)))</f>
        <v>n/a</v>
      </c>
      <c r="BE178" s="194" t="str">
        <f>IF(INDEX(tab_MinKomp[Analiza magazynowa - Program Polen.mdb / Inventuranalyse],MATCH($B177,tab_MinKomp[[Stanowisko / Position ]:[Stanowisko / Position ]],0))="n/a","n/a",BE177-INDEX(tab_MinKomp[Analiza magazynowa - Program Polen.mdb / Inventuranalyse],MATCH($B177,tab_MinKomp[[Stanowisko / Position ]:[Stanowisko / Position ]],0)))</f>
        <v>n/a</v>
      </c>
      <c r="BF178" s="190" t="str">
        <f>IF(INDEX(tab_MinKomp[MMOG (Materials Management Operations Guidelines)],MATCH($B177,tab_MinKomp[[Stanowisko / Position ]:[Stanowisko / Position ]],0))="n/a","n/a",BF177-INDEX(tab_MinKomp[MMOG (Materials Management Operations Guidelines)],MATCH($B177,tab_MinKomp[[Stanowisko / Position ]:[Stanowisko / Position ]],0)))</f>
        <v>n/a</v>
      </c>
      <c r="BG178" s="190" t="str">
        <f>IF(INDEX(tab_MinKomp[GPP],MATCH($B177,tab_MinKomp[[Stanowisko / Position ]:[Stanowisko / Position ]],0))="n/a","n/a",BG177-INDEX(tab_MinKomp[GPP],MATCH($B177,tab_MinKomp[[Stanowisko / Position ]:[Stanowisko / Position ]],0)))</f>
        <v>n/a</v>
      </c>
      <c r="BH178" s="190" t="str">
        <f>IF(INDEX(tab_MinKomp[AIAG (Automotive Industry Action Group)],MATCH($B177,tab_MinKomp[[Stanowisko / Position ]:[Stanowisko / Position ]],0))="n/a","n/a",BH177-INDEX(tab_MinKomp[AIAG (Automotive Industry Action Group)],MATCH($B177,tab_MinKomp[[Stanowisko / Position ]:[Stanowisko / Position ]],0)))</f>
        <v>n/a</v>
      </c>
      <c r="BI178" s="190" t="str">
        <f>IF(INDEX(tab_MinKomp[Super-G disputes],MATCH($B177,tab_MinKomp[[Stanowisko / Position ]:[Stanowisko / Position ]],0))="n/a","n/a",BI177-INDEX(tab_MinKomp[Super-G disputes],MATCH($B177,tab_MinKomp[[Stanowisko / Position ]:[Stanowisko / Position ]],0)))</f>
        <v>n/a</v>
      </c>
      <c r="BJ178" s="190" t="str">
        <f>IF(INDEX(tab_MinKomp[CMMS3/eDDL (Direct Data Link)],MATCH($B177,tab_MinKomp[[Stanowisko / Position ]:[Stanowisko / Position ]],0))="n/a","n/a",BJ177-INDEX(tab_MinKomp[CMMS3/eDDL (Direct Data Link)],MATCH($B177,tab_MinKomp[[Stanowisko / Position ]:[Stanowisko / Position ]],0)))</f>
        <v>n/a</v>
      </c>
      <c r="BK178" s="190" t="str">
        <f>IF(INDEX(tab_MinKomp[MP&amp;L (Material Planning and Logistics)],MATCH($B177,tab_MinKomp[[Stanowisko / Position ]:[Stanowisko / Position ]],0))="n/a","n/a",BK177-INDEX(tab_MinKomp[MP&amp;L (Material Planning and Logistics)],MATCH($B177,tab_MinKomp[[Stanowisko / Position ]:[Stanowisko / Position ]],0)))</f>
        <v>n/a</v>
      </c>
      <c r="BL178" s="190" t="str">
        <f>IF(INDEX(tab_MinKomp[Supplier delivery rating],MATCH($B177,tab_MinKomp[[Stanowisko / Position ]:[Stanowisko / Position ]],0))="n/a","n/a",BL177-INDEX(tab_MinKomp[Supplier delivery rating],MATCH($B177,tab_MinKomp[[Stanowisko / Position ]:[Stanowisko / Position ]],0)))</f>
        <v>n/a</v>
      </c>
      <c r="BM178" s="194" t="str">
        <f>IF(INDEX(tab_MinKomp[Planowanie produkcji / Produktionsplanung],MATCH($B177,tab_MinKomp[[Stanowisko / Position ]:[Stanowisko / Position ]],0))="n/a","n/a",BM177-INDEX(tab_MinKomp[Planowanie produkcji / Produktionsplanung],MATCH($B177,tab_MinKomp[[Stanowisko / Position ]:[Stanowisko / Position ]],0)))</f>
        <v>n/a</v>
      </c>
      <c r="BN178" s="194" t="str">
        <f>IF(INDEX(tab_MinKomp[Planowanie produkcji / Produktionsplanung],MATCH($B177,tab_MinKomp[[Stanowisko / Position ]:[Stanowisko / Position ]],0))="n/a","n/a",BN177-INDEX(tab_MinKomp[Planowanie produkcji / Produktionsplanung],MATCH($B177,tab_MinKomp[[Stanowisko / Position ]:[Stanowisko / Position ]],0)))</f>
        <v>n/a</v>
      </c>
      <c r="BO178" s="194" t="str">
        <f>IF(INDEX(tab_MinKomp[Planowanie produkcji / Produktionsplanung],MATCH($B177,tab_MinKomp[[Stanowisko / Position ]:[Stanowisko / Position ]],0))="n/a","n/a",BO177-INDEX(tab_MinKomp[Planowanie produkcji / Produktionsplanung],MATCH($B177,tab_MinKomp[[Stanowisko / Position ]:[Stanowisko / Position ]],0)))</f>
        <v>n/a</v>
      </c>
      <c r="BP178" s="194" t="str">
        <f>IF(INDEX(tab_MinKomp[Planowanie produkcji / Produktionsplanung],MATCH($B177,tab_MinKomp[[Stanowisko / Position ]:[Stanowisko / Position ]],0))="n/a","n/a",BP177-INDEX(tab_MinKomp[Planowanie produkcji / Produktionsplanung],MATCH($B177,tab_MinKomp[[Stanowisko / Position ]:[Stanowisko / Position ]],0)))</f>
        <v>n/a</v>
      </c>
      <c r="BQ178" s="194" t="str">
        <f>IF(INDEX(tab_MinKomp[Obsługa maszyn Engel / Engel Maschinenbedienung],MATCH($B177,tab_MinKomp[[Stanowisko / Position ]:[Stanowisko / Position ]],0))="n/a","n/a",BQ177-INDEX(tab_MinKomp[Obsługa maszyn Engel / Engel Maschinenbedienung],MATCH($B177,tab_MinKomp[[Stanowisko / Position ]:[Stanowisko / Position ]],0)))</f>
        <v>n/a</v>
      </c>
      <c r="BR178" s="194" t="str">
        <f>IF(INDEX(tab_MinKomp[Obsługa maszyn Engel / Engel Maschinenbedienung],MATCH($B177,tab_MinKomp[[Stanowisko / Position ]:[Stanowisko / Position ]],0))="n/a","n/a",BR177-INDEX(tab_MinKomp[Obsługa maszyn Engel / Engel Maschinenbedienung],MATCH($B177,tab_MinKomp[[Stanowisko / Position ]:[Stanowisko / Position ]],0)))</f>
        <v>n/a</v>
      </c>
      <c r="BS178" s="194" t="str">
        <f>IF(INDEX(tab_MinKomp[Obsługa maszyn Engel / Engel Maschinenbedienung],MATCH($B177,tab_MinKomp[[Stanowisko / Position ]:[Stanowisko / Position ]],0))="n/a","n/a",BS177-INDEX(tab_MinKomp[Obsługa maszyn Engel / Engel Maschinenbedienung],MATCH($B177,tab_MinKomp[[Stanowisko / Position ]:[Stanowisko / Position ]],0)))</f>
        <v>n/a</v>
      </c>
      <c r="BT178" s="194" t="str">
        <f>IF(INDEX(tab_MinKomp[Obsługa maszyn Engel / Engel Maschinenbedienung],MATCH($B177,tab_MinKomp[[Stanowisko / Position ]:[Stanowisko / Position ]],0))="n/a","n/a",BT177-INDEX(tab_MinKomp[Obsługa maszyn Engel / Engel Maschinenbedienung],MATCH($B177,tab_MinKomp[[Stanowisko / Position ]:[Stanowisko / Position ]],0)))</f>
        <v>n/a</v>
      </c>
      <c r="BU178" s="194" t="str">
        <f>IF(INDEX(tab_MinKomp[Obsługa maszyn Engel / Engel Maschinenbedienung],MATCH($B177,tab_MinKomp[[Stanowisko / Position ]:[Stanowisko / Position ]],0))="n/a","n/a",BU177-INDEX(tab_MinKomp[Obsługa maszyn Engel / Engel Maschinenbedienung],MATCH($B177,tab_MinKomp[[Stanowisko / Position ]:[Stanowisko / Position ]],0)))</f>
        <v>n/a</v>
      </c>
      <c r="BV178" s="194" t="str">
        <f>IF(INDEX(tab_MinKomp[Obsługa maszyn Engel / Engel Maschinenbedienung],MATCH($B177,tab_MinKomp[[Stanowisko / Position ]:[Stanowisko / Position ]],0))="n/a","n/a",BV177-INDEX(tab_MinKomp[Obsługa maszyn Engel / Engel Maschinenbedienung],MATCH($B177,tab_MinKomp[[Stanowisko / Position ]:[Stanowisko / Position ]],0)))</f>
        <v>n/a</v>
      </c>
      <c r="BW178" s="194" t="str">
        <f>IF(INDEX(tab_MinKomp[Obsługa maszyn Engel / Engel Maschinenbedienung],MATCH($B177,tab_MinKomp[[Stanowisko / Position ]:[Stanowisko / Position ]],0))="n/a","n/a",BW177-INDEX(tab_MinKomp[Obsługa maszyn Engel / Engel Maschinenbedienung],MATCH($B177,tab_MinKomp[[Stanowisko / Position ]:[Stanowisko / Position ]],0)))</f>
        <v>n/a</v>
      </c>
      <c r="BX178" s="194" t="str">
        <f>IF(INDEX(tab_MinKomp[Obsługa maszyn Engel / Engel Maschinenbedienung],MATCH($B177,tab_MinKomp[[Stanowisko / Position ]:[Stanowisko / Position ]],0))="n/a","n/a",BX177-INDEX(tab_MinKomp[Obsługa maszyn Engel / Engel Maschinenbedienung],MATCH($B177,tab_MinKomp[[Stanowisko / Position ]:[Stanowisko / Position ]],0)))</f>
        <v>n/a</v>
      </c>
      <c r="BY178" s="194" t="str">
        <f>IF(INDEX(tab_MinKomp[Obsługa maszyn Engel / Engel Maschinenbedienung],MATCH($B177,tab_MinKomp[[Stanowisko / Position ]:[Stanowisko / Position ]],0))="n/a","n/a",BY177-INDEX(tab_MinKomp[Obsługa maszyn Engel / Engel Maschinenbedienung],MATCH($B177,tab_MinKomp[[Stanowisko / Position ]:[Stanowisko / Position ]],0)))</f>
        <v>n/a</v>
      </c>
      <c r="BZ178" s="194">
        <f>IF(INDEX(tab_MinKomp[Obsługa maszyn Novapax / Novapax Maschinenbedienung],MATCH($B177,tab_MinKomp[[Stanowisko / Position ]:[Stanowisko / Position ]],0))="n/a","n/a",BZ177-INDEX(tab_MinKomp[Obsługa maszyn Novapax / Novapax Maschinenbedienung],MATCH($B177,tab_MinKomp[[Stanowisko / Position ]:[Stanowisko / Position ]],0)))</f>
        <v>0</v>
      </c>
      <c r="CA178" s="194" t="str">
        <f>IF(INDEX(tab_MinKomp[Obsługa maszyn KVT / KVT Maschinenbedienung],MATCH($B177,tab_MinKomp[[Stanowisko / Position ]:[Stanowisko / Position ]],0))="n/a","n/a",CA177-INDEX(tab_MinKomp[Obsługa maszyn KVT / KVT Maschinenbedienung],MATCH($B177,tab_MinKomp[[Stanowisko / Position ]:[Stanowisko / Position ]],0)))</f>
        <v>n/a</v>
      </c>
      <c r="CB178" s="194">
        <f>IF(INDEX(tab_MinKomp[Obsługa maszyn Novapax / Novapax Maschinenbedienung],MATCH($B177,tab_MinKomp[[Stanowisko / Position ]:[Stanowisko / Position ]],0))="n/a","n/a",CB177-INDEX(tab_MinKomp[Obsługa maszyn Novapax / Novapax Maschinenbedienung],MATCH($B177,tab_MinKomp[[Stanowisko / Position ]:[Stanowisko / Position ]],0)))</f>
        <v>0</v>
      </c>
      <c r="CC178" s="194" t="str">
        <f>IF(INDEX(tab_MinKomp[Obsługa maszyn Branson / Branson Maschinenbedienung],MATCH($B177,tab_MinKomp[[Stanowisko / Position ]:[Stanowisko / Position ]],0))="n/a","n/a",CC177-INDEX(tab_MinKomp[Obsługa maszyn Branson / Branson Maschinenbedienung],MATCH($B177,tab_MinKomp[[Stanowisko / Position ]:[Stanowisko / Position ]],0)))</f>
        <v>n/a</v>
      </c>
      <c r="CD178" s="194">
        <f>IF(INDEX(tab_MinKomp[Obsługa maszyn Novapax / Novapax Maschinenbedienung],MATCH($B177,tab_MinKomp[[Stanowisko / Position ]:[Stanowisko / Position ]],0))="n/a","n/a",CD177-INDEX(tab_MinKomp[Obsługa maszyn Novapax / Novapax Maschinenbedienung],MATCH($B177,tab_MinKomp[[Stanowisko / Position ]:[Stanowisko / Position ]],0)))</f>
        <v>0</v>
      </c>
      <c r="CE178" s="194">
        <f>IF(INDEX(tab_MinKomp[Obsługa maszyn Novapax / Novapax Maschinenbedienung],MATCH($B177,tab_MinKomp[[Stanowisko / Position ]:[Stanowisko / Position ]],0))="n/a","n/a",CE177-INDEX(tab_MinKomp[Obsługa maszyn Novapax / Novapax Maschinenbedienung],MATCH($B177,tab_MinKomp[[Stanowisko / Position ]:[Stanowisko / Position ]],0)))</f>
        <v>0</v>
      </c>
      <c r="CF178" s="194">
        <f>IF(INDEX(tab_MinKomp[Obsługa maszyn Novapax / Novapax Maschinenbedienung],MATCH($B177,tab_MinKomp[[Stanowisko / Position ]:[Stanowisko / Position ]],0))="n/a","n/a",CF177-INDEX(tab_MinKomp[Obsługa maszyn Novapax / Novapax Maschinenbedienung],MATCH($B177,tab_MinKomp[[Stanowisko / Position ]:[Stanowisko / Position ]],0)))</f>
        <v>1</v>
      </c>
      <c r="CG178" s="194">
        <f>IF(INDEX(tab_MinKomp[Eliminacja awarii / Beseitigung von Ausfällen],MATCH($B177,tab_MinKomp[[Stanowisko / Position ]:[Stanowisko / Position ]],0))="n/a","n/a",CG177-INDEX(tab_MinKomp[Eliminacja awarii / Beseitigung von Ausfällen],MATCH($B177,tab_MinKomp[[Stanowisko / Position ]:[Stanowisko / Position ]],0)))</f>
        <v>0</v>
      </c>
      <c r="CH178" s="194" t="str">
        <f>IF(INDEX(tab_MinKomp[Wymagania VDA 6.5 Product / Forderungen],MATCH($B177,tab_MinKomp[[Stanowisko / Position ]:[Stanowisko / Position ]],0))="n/a","n/a",CH177-INDEX(tab_MinKomp[Wymagania VDA 6.5 Product / Forderungen],MATCH($B177,tab_MinKomp[[Stanowisko / Position ]:[Stanowisko / Position ]],0)))</f>
        <v>n/a</v>
      </c>
      <c r="CI178" s="194" t="str">
        <f>IF(INDEX(tab_MinKomp[Wymagania VDA 6.5 Product / Forderungen],MATCH($B177,tab_MinKomp[[Stanowisko / Position ]:[Stanowisko / Position ]],0))="n/a","n/a",CI177-INDEX(tab_MinKomp[Wymagania VDA 6.5 Product / Forderungen],MATCH($B177,tab_MinKomp[[Stanowisko / Position ]:[Stanowisko / Position ]],0)))</f>
        <v>n/a</v>
      </c>
      <c r="CJ178" s="194" t="str">
        <f>IF(INDEX(tab_MinKomp[Wymagania VDA 6.5 Product / Forderungen],MATCH($B177,tab_MinKomp[[Stanowisko / Position ]:[Stanowisko / Position ]],0))="n/a","n/a",CJ177-INDEX(tab_MinKomp[Wymagania VDA 6.5 Product / Forderungen],MATCH($B177,tab_MinKomp[[Stanowisko / Position ]:[Stanowisko / Position ]],0)))</f>
        <v>n/a</v>
      </c>
      <c r="CK178" s="194" t="str">
        <f>IF(INDEX(tab_MinKomp[Wymagania VDA 6.5 Product / Forderungen],MATCH($B177,tab_MinKomp[[Stanowisko / Position ]:[Stanowisko / Position ]],0))="n/a","n/a",CK177-INDEX(tab_MinKomp[Wymagania VDA 6.5 Product / Forderungen],MATCH($B177,tab_MinKomp[[Stanowisko / Position ]:[Stanowisko / Position ]],0)))</f>
        <v>n/a</v>
      </c>
      <c r="CL178" s="194" t="str">
        <f>IF(INDEX(tab_MinKomp[Wymagania VDA 6.5 Product / Forderungen],MATCH($B177,tab_MinKomp[[Stanowisko / Position ]:[Stanowisko / Position ]],0))="n/a","n/a",CL177-INDEX(tab_MinKomp[Wymagania VDA 6.5 Product / Forderungen],MATCH($B177,tab_MinKomp[[Stanowisko / Position ]:[Stanowisko / Position ]],0)))</f>
        <v>n/a</v>
      </c>
      <c r="CM178" s="194" t="str">
        <f>IF(INDEX(tab_MinKomp[Informatyka ogólna (techniczne i systemowe) / Allgemeine IT (Technik und System)],MATCH($B177,tab_MinKomp[[Stanowisko / Position ]:[Stanowisko / Position ]],0))="n/a","n/a",CM177-INDEX(tab_MinKomp[Informatyka ogólna (techniczne i systemowe) / Allgemeine IT (Technik und System)],MATCH($B177,tab_MinKomp[[Stanowisko / Position ]:[Stanowisko / Position ]],0)))</f>
        <v>n/a</v>
      </c>
      <c r="CN178" s="194" t="str">
        <f>IF(INDEX(tab_MinKomp[Sieci komputerowe / Computernetzwerke],MATCH($B177,tab_MinKomp[[Stanowisko / Position ]:[Stanowisko / Position ]],0))="n/a","n/a",CN177-INDEX(tab_MinKomp[Sieci komputerowe / Computernetzwerke],MATCH($B177,tab_MinKomp[[Stanowisko / Position ]:[Stanowisko / Position ]],0)))</f>
        <v>n/a</v>
      </c>
      <c r="CO178" s="194" t="str">
        <f>IF(INDEX(tab_MinKomp[Hardware (komputery PC, drukarki biurowe i etykietowe, telefonia stacjonarna i mobilna) (PC, Drucker, Telefpne, Handys)],MATCH($B177,tab_MinKomp[[Stanowisko / Position ]:[Stanowisko / Position ]],0))="n/a","n/a",CO177-INDEX(tab_MinKomp[Hardware (komputery PC, drukarki biurowe i etykietowe, telefonia stacjonarna i mobilna) (PC, Drucker, Telefpne, Handys)],MATCH($B177,tab_MinKomp[[Stanowisko / Position ]:[Stanowisko / Position ]],0)))</f>
        <v>n/a</v>
      </c>
      <c r="CP178" s="194" t="str">
        <f>IF(INDEX(tab_MinKomp[Software &amp; Systems (MS Office, MS Remote Desktop)],MATCH($B177,tab_MinKomp[[Stanowisko / Position ]:[Stanowisko / Position ]],0))="n/a","n/a",CP177-INDEX(tab_MinKomp[Software &amp; Systems (MS Office, MS Remote Desktop)],MATCH($B177,tab_MinKomp[[Stanowisko / Position ]:[Stanowisko / Position ]],0)))</f>
        <v>n/a</v>
      </c>
      <c r="CQ178" s="194" t="str">
        <f>IF(INDEX(tab_MinKomp[Programowanie obiektowe (PHP) / Objektprogrammierung],MATCH($B177,tab_MinKomp[[Stanowisko / Position ]:[Stanowisko / Position ]],0))="n/a","n/a",CQ177-INDEX(tab_MinKomp[Programowanie obiektowe (PHP) / Objektprogrammierung],MATCH($B177,tab_MinKomp[[Stanowisko / Position ]:[Stanowisko / Position ]],0)))</f>
        <v>n/a</v>
      </c>
      <c r="CR178" s="194" t="str">
        <f>IF(INDEX(tab_MinKomp[Scrum],MATCH($B177,tab_MinKomp[[Stanowisko / Position ]:[Stanowisko / Position ]],0))="n/a","n/a",CR177-INDEX(tab_MinKomp[Scrum],MATCH($B177,tab_MinKomp[[Stanowisko / Position ]:[Stanowisko / Position ]],0)))</f>
        <v>n/a</v>
      </c>
      <c r="CS178" s="194" t="str">
        <f>IF(INDEX(tab_MinKomp[SQL (MySQL)],MATCH($B177,tab_MinKomp[[Stanowisko / Position ]:[Stanowisko / Position ]],0))="n/a","n/a",CS177-INDEX(tab_MinKomp[SQL (MySQL)],MATCH($B177,tab_MinKomp[[Stanowisko / Position ]:[Stanowisko / Position ]],0)))</f>
        <v>n/a</v>
      </c>
      <c r="CT178" s="194" t="str">
        <f>IF(INDEX(tab_MinKomp[Javascript],MATCH($B177,tab_MinKomp[[Stanowisko / Position ]:[Stanowisko / Position ]],0))="n/a","n/a",CT177-INDEX(tab_MinKomp[Javascript],MATCH($B177,tab_MinKomp[[Stanowisko / Position ]:[Stanowisko / Position ]],0)))</f>
        <v>n/a</v>
      </c>
      <c r="CU178" s="194" t="str">
        <f>IF(INDEX(tab_MinKomp[Joomla],MATCH($B177,tab_MinKomp[[Stanowisko / Position ]:[Stanowisko / Position ]],0))="n/a","n/a",CU177-INDEX(tab_MinKomp[Joomla],MATCH($B177,tab_MinKomp[[Stanowisko / Position ]:[Stanowisko / Position ]],0)))</f>
        <v>n/a</v>
      </c>
      <c r="CV178" s="194" t="str">
        <f>IF(INDEX(tab_MinKomp[Bash],MATCH($B177,tab_MinKomp[[Stanowisko / Position ]:[Stanowisko / Position ]],0))="n/a","n/a",CV177-INDEX(tab_MinKomp[Bash],MATCH($B177,tab_MinKomp[[Stanowisko / Position ]:[Stanowisko / Position ]],0)))</f>
        <v>n/a</v>
      </c>
      <c r="CW178" s="194">
        <f>IF(INDEX(tab_MinKomp[Systemy MES (HYDRA / SFMS)],MATCH($B177,tab_MinKomp[[Stanowisko / Position ]:[Stanowisko / Position ]],0))="n/a","n/a",CW177-INDEX(tab_MinKomp[Systemy MES (HYDRA / SFMS)],MATCH($B177,tab_MinKomp[[Stanowisko / Position ]:[Stanowisko / Position ]],0)))</f>
        <v>0</v>
      </c>
      <c r="CX178" s="194" t="str">
        <f>IF(INDEX(tab_MinKomp[HTML / CSS],MATCH($B177,tab_MinKomp[[Stanowisko / Position ]:[Stanowisko / Position ]],0))="n/a","n/a",CX177-INDEX(tab_MinKomp[HTML / CSS],MATCH($B177,tab_MinKomp[[Stanowisko / Position ]:[Stanowisko / Position ]],0)))</f>
        <v>n/a</v>
      </c>
      <c r="CY178" s="194" t="str">
        <f>IF(INDEX(tab_MinKomp[SYSTEM PR],MATCH($B177,tab_MinKomp[[Stanowisko / Position ]:[Stanowisko / Position ]],0))="n/a","n/a",CY177-INDEX(tab_MinKomp[SYSTEM PR],MATCH($B177,tab_MinKomp[[Stanowisko / Position ]:[Stanowisko / Position ]],0)))</f>
        <v>n/a</v>
      </c>
      <c r="CZ178" s="194" t="str">
        <f>IF(INDEX(tab_MinKomp[System Einkauf XP / EBA],MATCH($B177,tab_MinKomp[[Stanowisko / Position ]:[Stanowisko / Position ]],0))="n/a","n/a",CZ177-INDEX(tab_MinKomp[System Einkauf XP / EBA],MATCH($B177,tab_MinKomp[[Stanowisko / Position ]:[Stanowisko / Position ]],0)))</f>
        <v>n/a</v>
      </c>
      <c r="DA178" s="194" t="str">
        <f>IF(INDEX(tab_MinKomp[Techniki negocjacyjne / Verhandlungstechniken],MATCH($B177,tab_MinKomp[[Stanowisko / Position ]:[Stanowisko / Position ]],0))="n/a","n/a",DA177-INDEX(tab_MinKomp[Techniki negocjacyjne / Verhandlungstechniken],MATCH($B177,tab_MinKomp[[Stanowisko / Position ]:[Stanowisko / Position ]],0)))</f>
        <v>n/a</v>
      </c>
      <c r="DB178" s="194" t="str">
        <f>IF(INDEX(tab_MinKomp[Znajomość rynku branżowego / Kenntnis des Industrie Marktes],MATCH($B177,tab_MinKomp[[Stanowisko / Position ]:[Stanowisko / Position ]],0))="n/a","n/a",DB177-INDEX(tab_MinKomp[Znajomość rynku branżowego / Kenntnis des Industrie Marktes],MATCH($B177,tab_MinKomp[[Stanowisko / Position ]:[Stanowisko / Position ]],0)))</f>
        <v>n/a</v>
      </c>
      <c r="DC178" s="194" t="str">
        <f>IF(INDEX(tab_MinKomp[SUPPLIER MANAGEMENT],MATCH($B177,tab_MinKomp[[Stanowisko / Position ]:[Stanowisko / Position ]],0))="n/a","n/a",DC177-INDEX(tab_MinKomp[SUPPLIER MANAGEMENT],MATCH($B177,tab_MinKomp[[Stanowisko / Position ]:[Stanowisko / Position ]],0)))</f>
        <v>n/a</v>
      </c>
      <c r="DD178" s="194" t="str">
        <f>IF(INDEX(tab_MinKomp[SUPPLIER MANAGEMENT],MATCH($B177,tab_MinKomp[[Stanowisko / Position ]:[Stanowisko / Position ]],0))="n/a","n/a",DD177-INDEX(tab_MinKomp[SUPPLIER MANAGEMENT],MATCH($B177,tab_MinKomp[[Stanowisko / Position ]:[Stanowisko / Position ]],0)))</f>
        <v>n/a</v>
      </c>
      <c r="DE178" s="194" t="str">
        <f>IF(INDEX(tab_MinKomp[SUPPLIER MANAGEMENT],MATCH($B177,tab_MinKomp[[Stanowisko / Position ]:[Stanowisko / Position ]],0))="n/a","n/a",DE177-INDEX(tab_MinKomp[SUPPLIER MANAGEMENT],MATCH($B177,tab_MinKomp[[Stanowisko / Position ]:[Stanowisko / Position ]],0)))</f>
        <v>n/a</v>
      </c>
      <c r="DF178" s="194">
        <f>IF(INDEX(tab_MinKomp[LEAN MANAGEMENT],MATCH($B177,tab_MinKomp[[Stanowisko / Position ]:[Stanowisko / Position ]],0))="n/a","n/a",DF177-INDEX(tab_MinKomp[LEAN MANAGEMENT],MATCH($B177,tab_MinKomp[[Stanowisko / Position ]:[Stanowisko / Position ]],0)))</f>
        <v>0</v>
      </c>
      <c r="DG178" s="194" t="str">
        <f>IF(INDEX(tab_MinKomp[PPAP/PSW],MATCH($B177,tab_MinKomp[[Stanowisko / Position ]:[Stanowisko / Position ]],0))="n/a","n/a",DG177-INDEX(tab_MinKomp[PPAP/PSW],MATCH($B177,tab_MinKomp[[Stanowisko / Position ]:[Stanowisko / Position ]],0)))</f>
        <v>n/a</v>
      </c>
      <c r="DH178" s="194" t="str">
        <f>IF(INDEX(tab_MinKomp[SUPPLIER MANAGEMENT],MATCH($B177,tab_MinKomp[[Stanowisko / Position ]:[Stanowisko / Position ]],0))="n/a","n/a",DH177-INDEX(tab_MinKomp[SUPPLIER MANAGEMENT],MATCH($B177,tab_MinKomp[[Stanowisko / Position ]:[Stanowisko / Position ]],0)))</f>
        <v>n/a</v>
      </c>
      <c r="DI178" s="194" t="str">
        <f>IF(INDEX(tab_MinKomp[OBSŁUGA PORTALI KLIENTA / Kundenportale],MATCH($B177,tab_MinKomp[[Stanowisko / Position ]:[Stanowisko / Position ]],0))="n/a","n/a",DI177-INDEX(tab_MinKomp[OBSŁUGA PORTALI KLIENTA / Kundenportale],MATCH($B177,tab_MinKomp[[Stanowisko / Position ]:[Stanowisko / Position ]],0)))</f>
        <v>n/a</v>
      </c>
      <c r="DJ178" s="194" t="str">
        <f>IF(INDEX(tab_MinKomp[Obsługa systemu BABTECQ / BABTECQ System],MATCH($B177,tab_MinKomp[[Stanowisko / Position ]:[Stanowisko / Position ]],0))="n/a","n/a",DJ177-INDEX(tab_MinKomp[Obsługa systemu BABTECQ / BABTECQ System],MATCH($B177,tab_MinKomp[[Stanowisko / Position ]:[Stanowisko / Position ]],0)))</f>
        <v>n/a</v>
      </c>
      <c r="DK178" s="194" t="str">
        <f>IF(INDEX(tab_MinKomp[Rysunek techniczny / technische Zeichnung],MATCH($B177,tab_MinKomp[[Stanowisko / Position ]:[Stanowisko / Position ]],0))="n/a","n/a",DK177-INDEX(tab_MinKomp[Rysunek techniczny / technische Zeichnung],MATCH($B177,tab_MinKomp[[Stanowisko / Position ]:[Stanowisko / Position ]],0)))</f>
        <v>n/a</v>
      </c>
      <c r="DL178" s="194" t="str">
        <f>IF(INDEX(tab_MinKomp[Kalibracja / Kalibrierung],MATCH($B177,tab_MinKomp[[Stanowisko / Position ]:[Stanowisko / Position ]],0))="n/a","n/a",DL177-INDEX(tab_MinKomp[Kalibracja / Kalibrierung],MATCH($B177,tab_MinKomp[[Stanowisko / Position ]:[Stanowisko / Position ]],0)))</f>
        <v>n/a</v>
      </c>
      <c r="DM178" s="194" t="str">
        <f>IF(INDEX(tab_MinKomp[Rekwalifikacja / Requalifizierung],MATCH($B177,tab_MinKomp[[Stanowisko / Position ]:[Stanowisko / Position ]],0))="n/a","n/a",DM177-INDEX(tab_MinKomp[Rekwalifikacja / Requalifizierung],MATCH($B177,tab_MinKomp[[Stanowisko / Position ]:[Stanowisko / Position ]],0)))</f>
        <v>n/a</v>
      </c>
      <c r="DN178" s="190" t="str">
        <f>IF(INDEX(tab_MinKomp[Testy czystości / Reinheitstests],MATCH($B177,tab_MinKomp[[Stanowisko / Position ]:[Stanowisko / Position ]],0))="n/a","n/a",DN177-INDEX(tab_MinKomp[Testy czystości / Reinheitstests],MATCH($B177,tab_MinKomp[[Stanowisko / Position ]:[Stanowisko / Position ]],0)))</f>
        <v>n/a</v>
      </c>
      <c r="DO178" s="190" t="str">
        <f>IF(INDEX(tab_MinKomp[Testy czystości / Reinheitstests],MATCH($B177,tab_MinKomp[[Stanowisko / Position ]:[Stanowisko / Position ]],0))="n/a","n/a",DO177-INDEX(tab_MinKomp[Testy czystości / Reinheitstests],MATCH($B177,tab_MinKomp[[Stanowisko / Position ]:[Stanowisko / Position ]],0)))</f>
        <v>n/a</v>
      </c>
      <c r="DP178" s="190" t="str">
        <f>IF(INDEX(tab_MinKomp[Testy czystości / Reinheitstests],MATCH($B177,tab_MinKomp[[Stanowisko / Position ]:[Stanowisko / Position ]],0))="n/a","n/a",DP177-INDEX(tab_MinKomp[Testy czystości / Reinheitstests],MATCH($B177,tab_MinKomp[[Stanowisko / Position ]:[Stanowisko / Position ]],0)))</f>
        <v>n/a</v>
      </c>
      <c r="DQ178" s="190" t="str">
        <f>IF(INDEX(tab_MinKomp[Testy czystości / Reinheitstests],MATCH($B177,tab_MinKomp[[Stanowisko / Position ]:[Stanowisko / Position ]],0))="n/a","n/a",DQ177-INDEX(tab_MinKomp[Testy czystości / Reinheitstests],MATCH($B177,tab_MinKomp[[Stanowisko / Position ]:[Stanowisko / Position ]],0)))</f>
        <v>n/a</v>
      </c>
      <c r="DR178" s="190" t="str">
        <f>IF(INDEX(tab_MinKomp[Testy czystości / Reinheitstests],MATCH($B177,tab_MinKomp[[Stanowisko / Position ]:[Stanowisko / Position ]],0))="n/a","n/a",DR177-INDEX(tab_MinKomp[Testy czystości / Reinheitstests],MATCH($B177,tab_MinKomp[[Stanowisko / Position ]:[Stanowisko / Position ]],0)))</f>
        <v>n/a</v>
      </c>
      <c r="DS178" s="190" t="str">
        <f>IF(INDEX(tab_MinKomp[Testy czystości / Reinheitstests],MATCH($B177,tab_MinKomp[[Stanowisko / Position ]:[Stanowisko / Position ]],0))="n/a","n/a",DS177-INDEX(tab_MinKomp[Testy czystości / Reinheitstests],MATCH($B177,tab_MinKomp[[Stanowisko / Position ]:[Stanowisko / Position ]],0)))</f>
        <v>n/a</v>
      </c>
      <c r="DT178" s="194" t="str">
        <f>IF(INDEX(tab_MinKomp[SUPPLIER MANAGEMENT],MATCH($B177,tab_MinKomp[[Stanowisko / Position ]:[Stanowisko / Position ]],0))="n/a","n/a",DT177-INDEX(tab_MinKomp[SUPPLIER MANAGEMENT],MATCH($B177,tab_MinKomp[[Stanowisko / Position ]:[Stanowisko / Position ]],0)))</f>
        <v>n/a</v>
      </c>
      <c r="DU178" s="190" t="str">
        <f>IF(INDEX(tab_MinKomp[Testy czystości / Reinheitstests],MATCH($B177,tab_MinKomp[[Stanowisko / Position ]:[Stanowisko / Position ]],0))="n/a","n/a",DU177-INDEX(tab_MinKomp[Testy czystości / Reinheitstests],MATCH($B177,tab_MinKomp[[Stanowisko / Position ]:[Stanowisko / Position ]],0)))</f>
        <v>n/a</v>
      </c>
      <c r="DV178" s="190" t="str">
        <f>IF(INDEX(tab_MinKomp[Testy czystości / Reinheitstests],MATCH($B177,tab_MinKomp[[Stanowisko / Position ]:[Stanowisko / Position ]],0))="n/a","n/a",DV177-INDEX(tab_MinKomp[Testy czystości / Reinheitstests],MATCH($B177,tab_MinKomp[[Stanowisko / Position ]:[Stanowisko / Position ]],0)))</f>
        <v>n/a</v>
      </c>
      <c r="DW178" s="190" t="str">
        <f>IF(INDEX(tab_MinKomp[Testy czystości / Reinheitstests],MATCH($B177,tab_MinKomp[[Stanowisko / Position ]:[Stanowisko / Position ]],0))="n/a","n/a",DW177-INDEX(tab_MinKomp[Testy czystości / Reinheitstests],MATCH($B177,tab_MinKomp[[Stanowisko / Position ]:[Stanowisko / Position ]],0)))</f>
        <v>n/a</v>
      </c>
      <c r="DX178" s="190" t="str">
        <f>IF(INDEX(tab_MinKomp[Testy czystości / Reinheitstests],MATCH($B177,tab_MinKomp[[Stanowisko / Position ]:[Stanowisko / Position ]],0))="n/a","n/a",DX177-INDEX(tab_MinKomp[Testy czystości / Reinheitstests],MATCH($B177,tab_MinKomp[[Stanowisko / Position ]:[Stanowisko / Position ]],0)))</f>
        <v>n/a</v>
      </c>
      <c r="DY178" s="190" t="str">
        <f>IF(INDEX(tab_MinKomp[Testy czystości / Reinheitstests],MATCH($B177,tab_MinKomp[[Stanowisko / Position ]:[Stanowisko / Position ]],0))="n/a","n/a",DY177-INDEX(tab_MinKomp[Testy czystości / Reinheitstests],MATCH($B177,tab_MinKomp[[Stanowisko / Position ]:[Stanowisko / Position ]],0)))</f>
        <v>n/a</v>
      </c>
      <c r="DZ178" s="190" t="str">
        <f>IF(INDEX(tab_MinKomp[Testy czystości / Reinheitstests],MATCH($B177,tab_MinKomp[[Stanowisko / Position ]:[Stanowisko / Position ]],0))="n/a","n/a",DZ177-INDEX(tab_MinKomp[Testy czystości / Reinheitstests],MATCH($B177,tab_MinKomp[[Stanowisko / Position ]:[Stanowisko / Position ]],0)))</f>
        <v>n/a</v>
      </c>
      <c r="EA178" s="190" t="str">
        <f>IF(INDEX(tab_MinKomp[Testy czystości / Reinheitstests],MATCH($B177,tab_MinKomp[[Stanowisko / Position ]:[Stanowisko / Position ]],0))="n/a","n/a",EA177-INDEX(tab_MinKomp[Testy czystości / Reinheitstests],MATCH($B177,tab_MinKomp[[Stanowisko / Position ]:[Stanowisko / Position ]],0)))</f>
        <v>n/a</v>
      </c>
      <c r="EB178" s="190" t="str">
        <f>IF(INDEX(tab_MinKomp[Testy czystości / Reinheitstests],MATCH($B177,tab_MinKomp[[Stanowisko / Position ]:[Stanowisko / Position ]],0))="n/a","n/a",EB177-INDEX(tab_MinKomp[Testy czystości / Reinheitstests],MATCH($B177,tab_MinKomp[[Stanowisko / Position ]:[Stanowisko / Position ]],0)))</f>
        <v>n/a</v>
      </c>
      <c r="EC178" s="190" t="str">
        <f>IF(INDEX(tab_MinKomp[Testy czystości / Reinheitstests],MATCH($B177,tab_MinKomp[[Stanowisko / Position ]:[Stanowisko / Position ]],0))="n/a","n/a",EC177-INDEX(tab_MinKomp[Testy czystości / Reinheitstests],MATCH($B177,tab_MinKomp[[Stanowisko / Position ]:[Stanowisko / Position ]],0)))</f>
        <v>n/a</v>
      </c>
      <c r="ED178" s="190" t="str">
        <f>IF(INDEX(tab_MinKomp[Testy czystości / Reinheitstests],MATCH($B177,tab_MinKomp[[Stanowisko / Position ]:[Stanowisko / Position ]],0))="n/a","n/a",ED177-INDEX(tab_MinKomp[Testy czystości / Reinheitstests],MATCH($B177,tab_MinKomp[[Stanowisko / Position ]:[Stanowisko / Position ]],0)))</f>
        <v>n/a</v>
      </c>
      <c r="EE178" s="190" t="str">
        <f>IF(INDEX(tab_MinKomp[Testy czystości / Reinheitstests],MATCH($B177,tab_MinKomp[[Stanowisko / Position ]:[Stanowisko / Position ]],0))="n/a","n/a",EE177-INDEX(tab_MinKomp[Testy czystości / Reinheitstests],MATCH($B177,tab_MinKomp[[Stanowisko / Position ]:[Stanowisko / Position ]],0)))</f>
        <v>n/a</v>
      </c>
      <c r="EF178" s="190" t="str">
        <f>IF(INDEX(tab_MinKomp[Testy czystości / Reinheitstests],MATCH($B177,tab_MinKomp[[Stanowisko / Position ]:[Stanowisko / Position ]],0))="n/a","n/a",EF177-INDEX(tab_MinKomp[Testy czystości / Reinheitstests],MATCH($B177,tab_MinKomp[[Stanowisko / Position ]:[Stanowisko / Position ]],0)))</f>
        <v>n/a</v>
      </c>
      <c r="EG178" s="190" t="str">
        <f>IF(INDEX(tab_MinKomp[Testy czystości / Reinheitstests],MATCH($B177,tab_MinKomp[[Stanowisko / Position ]:[Stanowisko / Position ]],0))="n/a","n/a",EG177-INDEX(tab_MinKomp[Testy czystości / Reinheitstests],MATCH($B177,tab_MinKomp[[Stanowisko / Position ]:[Stanowisko / Position ]],0)))</f>
        <v>n/a</v>
      </c>
      <c r="EH178" s="190" t="str">
        <f>IF(INDEX(tab_MinKomp[Testy czystości / Reinheitstests],MATCH($B177,tab_MinKomp[[Stanowisko / Position ]:[Stanowisko / Position ]],0))="n/a","n/a",EH177-INDEX(tab_MinKomp[Testy czystości / Reinheitstests],MATCH($B177,tab_MinKomp[[Stanowisko / Position ]:[Stanowisko / Position ]],0)))</f>
        <v>n/a</v>
      </c>
      <c r="EI178" s="190" t="str">
        <f>IF(INDEX(tab_MinKomp[Testy czystości / Reinheitstests],MATCH($B177,tab_MinKomp[[Stanowisko / Position ]:[Stanowisko / Position ]],0))="n/a","n/a",EI177-INDEX(tab_MinKomp[Testy czystości / Reinheitstests],MATCH($B177,tab_MinKomp[[Stanowisko / Position ]:[Stanowisko / Position ]],0)))</f>
        <v>n/a</v>
      </c>
      <c r="EJ178" s="190" t="str">
        <f>IF(INDEX(tab_MinKomp[Testy czystości / Reinheitstests],MATCH($B177,tab_MinKomp[[Stanowisko / Position ]:[Stanowisko / Position ]],0))="n/a","n/a",EJ177-INDEX(tab_MinKomp[Testy czystości / Reinheitstests],MATCH($B177,tab_MinKomp[[Stanowisko / Position ]:[Stanowisko / Position ]],0)))</f>
        <v>n/a</v>
      </c>
      <c r="EK178" s="190" t="str">
        <f>IF(INDEX(tab_MinKomp[Testy czystości / Reinheitstests],MATCH($B177,tab_MinKomp[[Stanowisko / Position ]:[Stanowisko / Position ]],0))="n/a","n/a",EK177-INDEX(tab_MinKomp[Testy czystości / Reinheitstests],MATCH($B177,tab_MinKomp[[Stanowisko / Position ]:[Stanowisko / Position ]],0)))</f>
        <v>n/a</v>
      </c>
      <c r="EL178" s="190" t="str">
        <f>IF(INDEX(tab_MinKomp[Testy czystości / Reinheitstests],MATCH($B177,tab_MinKomp[[Stanowisko / Position ]:[Stanowisko / Position ]],0))="n/a","n/a",EL177-INDEX(tab_MinKomp[Testy czystości / Reinheitstests],MATCH($B177,tab_MinKomp[[Stanowisko / Position ]:[Stanowisko / Position ]],0)))</f>
        <v>n/a</v>
      </c>
      <c r="EM178" s="190" t="str">
        <f>IF(INDEX(tab_MinKomp[Testy czystości / Reinheitstests],MATCH($B177,tab_MinKomp[[Stanowisko / Position ]:[Stanowisko / Position ]],0))="n/a","n/a",EM177-INDEX(tab_MinKomp[Testy czystości / Reinheitstests],MATCH($B177,tab_MinKomp[[Stanowisko / Position ]:[Stanowisko / Position ]],0)))</f>
        <v>n/a</v>
      </c>
      <c r="EN178" s="190" t="str">
        <f>IF(INDEX(tab_MinKomp[Testy czystości / Reinheitstests],MATCH($B177,tab_MinKomp[[Stanowisko / Position ]:[Stanowisko / Position ]],0))="n/a","n/a",EN177-INDEX(tab_MinKomp[Testy czystości / Reinheitstests],MATCH($B177,tab_MinKomp[[Stanowisko / Position ]:[Stanowisko / Position ]],0)))</f>
        <v>n/a</v>
      </c>
      <c r="EO178" s="194" t="str">
        <f>IF(INDEX(tab_MinKomp[Konserwacja Rep],MATCH($B177,tab_MinKomp[[Stanowisko / Position ]:[Stanowisko / Position ]],0))="n/a","n/a",EO177-INDEX(tab_MinKomp[Konserwacja Rep],MATCH($B177,tab_MinKomp[[Stanowisko / Position ]:[Stanowisko / Position ]],0)))</f>
        <v>n/a</v>
      </c>
      <c r="EP178" s="194" t="str">
        <f>IF(INDEX(tab_MinKomp[[Konserwacja Engel ]],MATCH($B177,tab_MinKomp[[Stanowisko / Position ]:[Stanowisko / Position ]],0))="n/a","n/a",EP177-INDEX(tab_MinKomp[[Konserwacja Engel ]],MATCH($B177,tab_MinKomp[[Stanowisko / Position ]:[Stanowisko / Position ]],0)))</f>
        <v>n/a</v>
      </c>
      <c r="EQ178" s="194" t="str">
        <f>IF(INDEX(tab_MinKomp[Konserwacja B 50],MATCH($B177,tab_MinKomp[[Stanowisko / Position ]:[Stanowisko / Position ]],0))="n/a","n/a",EQ177-INDEX(tab_MinKomp[Konserwacja B 50],MATCH($B177,tab_MinKomp[[Stanowisko / Position ]:[Stanowisko / Position ]],0)))</f>
        <v>n/a</v>
      </c>
      <c r="ER178" s="194" t="str">
        <f>IF(INDEX(tab_MinKomp[[Konserwacja EOL ]],MATCH($B177,tab_MinKomp[[Stanowisko / Position ]:[Stanowisko / Position ]],0))="n/a","n/a",ER177-INDEX(tab_MinKomp[[Konserwacja EOL ]],MATCH($B177,tab_MinKomp[[Stanowisko / Position ]:[Stanowisko / Position ]],0)))</f>
        <v>n/a</v>
      </c>
      <c r="ES178" s="194" t="str">
        <f>IF(INDEX(tab_MinKomp[Konserwacja Branson],MATCH($B177,tab_MinKomp[[Stanowisko / Position ]:[Stanowisko / Position ]],0))="n/a","n/a",ES177-INDEX(tab_MinKomp[Konserwacja Branson],MATCH($B177,tab_MinKomp[[Stanowisko / Position ]:[Stanowisko / Position ]],0)))</f>
        <v>n/a</v>
      </c>
      <c r="ET178" s="194" t="str">
        <f>IF(INDEX(tab_MinKomp[Konserwacja coolery],MATCH($B177,tab_MinKomp[[Stanowisko / Position ]:[Stanowisko / Position ]],0))="n/a","n/a",ET177-INDEX(tab_MinKomp[Konserwacja coolery],MATCH($B177,tab_MinKomp[[Stanowisko / Position ]:[Stanowisko / Position ]],0)))</f>
        <v>n/a</v>
      </c>
      <c r="EU178" s="194" t="str">
        <f>IF(INDEX(tab_MinKomp[Konserwacja piecy],MATCH($B177,tab_MinKomp[[Stanowisko / Position ]:[Stanowisko / Position ]],0))="n/a","n/a",EU177-INDEX(tab_MinKomp[Konserwacja piecy],MATCH($B177,tab_MinKomp[[Stanowisko / Position ]:[Stanowisko / Position ]],0)))</f>
        <v>n/a</v>
      </c>
      <c r="EV178" s="194" t="str">
        <f>IF(INDEX(tab_MinKomp[Rysunek techniczny- czytanie],MATCH($B177,tab_MinKomp[[Stanowisko / Position ]:[Stanowisko / Position ]],0))="n/a","n/a",EV177-INDEX(tab_MinKomp[Rysunek techniczny- czytanie],MATCH($B177,tab_MinKomp[[Stanowisko / Position ]:[Stanowisko / Position ]],0)))</f>
        <v>n/a</v>
      </c>
      <c r="EW178" s="194" t="str">
        <f>IF(INDEX(tab_MinKomp[Elektryka],MATCH($B177,tab_MinKomp[[Stanowisko / Position ]:[Stanowisko / Position ]],0))="n/a","n/a",EW177-INDEX(tab_MinKomp[Elektryka],MATCH($B177,tab_MinKomp[[Stanowisko / Position ]:[Stanowisko / Position ]],0)))</f>
        <v>n/a</v>
      </c>
      <c r="EX178" s="194" t="str">
        <f>IF(INDEX(tab_MinKomp[Pneumatyka],MATCH($B177,tab_MinKomp[[Stanowisko / Position ]:[Stanowisko / Position ]],0))="n/a","n/a",EX177-INDEX(tab_MinKomp[Pneumatyka],MATCH($B177,tab_MinKomp[[Stanowisko / Position ]:[Stanowisko / Position ]],0)))</f>
        <v>n/a</v>
      </c>
      <c r="EY178" s="194" t="str">
        <f>IF(INDEX(tab_MinKomp[[Hydraulika ]],MATCH($B177,tab_MinKomp[[Stanowisko / Position ]:[Stanowisko / Position ]],0))="n/a","n/a",EY177-INDEX(tab_MinKomp[[Hydraulika ]],MATCH($B177,tab_MinKomp[[Stanowisko / Position ]:[Stanowisko / Position ]],0)))</f>
        <v>n/a</v>
      </c>
      <c r="EZ178" s="194" t="str">
        <f>IF(INDEX(tab_MinKomp[Podciśnienie],MATCH($B177,tab_MinKomp[[Stanowisko / Position ]:[Stanowisko / Position ]],0))="n/a","n/a",EZ177-INDEX(tab_MinKomp[Podciśnienie],MATCH($B177,tab_MinKomp[[Stanowisko / Position ]:[Stanowisko / Position ]],0)))</f>
        <v>n/a</v>
      </c>
      <c r="FA178" s="194" t="str">
        <f>IF(INDEX(tab_MinKomp[Usuwanie awarii],MATCH($B177,tab_MinKomp[[Stanowisko / Position ]:[Stanowisko / Position ]],0))="n/a","n/a",FA177-INDEX(tab_MinKomp[Usuwanie awarii],MATCH($B177,tab_MinKomp[[Stanowisko / Position ]:[Stanowisko / Position ]],0)))</f>
        <v>n/a</v>
      </c>
      <c r="FB178" s="194" t="str">
        <f>IF(INDEX(tab_MinKomp[Obsługa robotów],MATCH($B177,tab_MinKomp[[Stanowisko / Position ]:[Stanowisko / Position ]],0))="n/a","n/a",FB177-INDEX(tab_MinKomp[Obsługa robotów],MATCH($B177,tab_MinKomp[[Stanowisko / Position ]:[Stanowisko / Position ]],0)))</f>
        <v>n/a</v>
      </c>
      <c r="FC178" s="194" t="str">
        <f>IF(INDEX(tab_MinKomp[Obsługa sterowania maszyny],MATCH($B177,tab_MinKomp[[Stanowisko / Position ]:[Stanowisko / Position ]],0))="n/a","n/a",FC177-INDEX(tab_MinKomp[Obsługa sterowania maszyny],MATCH($B177,tab_MinKomp[[Stanowisko / Position ]:[Stanowisko / Position ]],0)))</f>
        <v>n/a</v>
      </c>
      <c r="FD178" s="194" t="str">
        <f>IF(INDEX(tab_MinKomp[Usuwanie przyczyn żródłowych],MATCH($B177,tab_MinKomp[[Stanowisko / Position ]:[Stanowisko / Position ]],0))="n/a","n/a",FD177-INDEX(tab_MinKomp[Usuwanie przyczyn żródłowych],MATCH($B177,tab_MinKomp[[Stanowisko / Position ]:[Stanowisko / Position ]],0)))</f>
        <v>n/a</v>
      </c>
      <c r="FE178" s="194" t="str">
        <f>IF(INDEX(tab_MinKomp[Cmms stosowanie],MATCH($B177,tab_MinKomp[[Stanowisko / Position ]:[Stanowisko / Position ]],0))="n/a","n/a",FE177-INDEX(tab_MinKomp[Cmms stosowanie],MATCH($B177,tab_MinKomp[[Stanowisko / Position ]:[Stanowisko / Position ]],0)))</f>
        <v>n/a</v>
      </c>
      <c r="FF178" s="190" t="str">
        <f>IF(INDEX(tab_MinKomp[Testy czystości / Reinheitstests],MATCH($B177,tab_MinKomp[[Stanowisko / Position ]:[Stanowisko / Position ]],0))="n/a","n/a",FF177-INDEX(tab_MinKomp[Testy czystości / Reinheitstests],MATCH($B177,tab_MinKomp[[Stanowisko / Position ]:[Stanowisko / Position ]],0)))</f>
        <v>n/a</v>
      </c>
      <c r="FG178" s="194" t="str">
        <f>IF(INDEX(tab_MinKomp[Czyszczenie form plastikowych],MATCH($B177,tab_MinKomp[[Stanowisko / Position ]:[Stanowisko / Position ]],0))="n/a","n/a",FG177-INDEX(tab_MinKomp[Czyszczenie form plastikowych],MATCH($B177,tab_MinKomp[[Stanowisko / Position ]:[Stanowisko / Position ]],0)))</f>
        <v>n/a</v>
      </c>
      <c r="FH178" s="194" t="str">
        <f>IF(INDEX(tab_MinKomp[Wymiana form plastik],MATCH($B177,tab_MinKomp[[Stanowisko / Position ]:[Stanowisko / Position ]],0))="n/a","n/a",FH177-INDEX(tab_MinKomp[Wymiana form plastik],MATCH($B177,tab_MinKomp[[Stanowisko / Position ]:[Stanowisko / Position ]],0)))</f>
        <v>n/a</v>
      </c>
      <c r="FI178" s="194" t="str">
        <f>IF(INDEX(tab_MinKomp[Wymiana form guma],MATCH($B177,tab_MinKomp[[Stanowisko / Position ]:[Stanowisko / Position ]],0))="n/a","n/a",FI177-INDEX(tab_MinKomp[Wymiana form guma],MATCH($B177,tab_MinKomp[[Stanowisko / Position ]:[Stanowisko / Position ]],0)))</f>
        <v>n/a</v>
      </c>
      <c r="FJ178" s="194" t="str">
        <f>IF(INDEX(tab_MinKomp[Konserwacja KK],MATCH($B177,tab_MinKomp[[Stanowisko / Position ]:[Stanowisko / Position ]],0))="n/a","n/a",FJ177-INDEX(tab_MinKomp[Konserwacja KK],MATCH($B177,tab_MinKomp[[Stanowisko / Position ]:[Stanowisko / Position ]],0)))</f>
        <v>n/a</v>
      </c>
      <c r="FK178" s="194" t="str">
        <f>IF(INDEX(tab_MinKomp[Konserwacja form guma],MATCH($B177,tab_MinKomp[[Stanowisko / Position ]:[Stanowisko / Position ]],0))="n/a","n/a",FK177-INDEX(tab_MinKomp[Konserwacja form guma],MATCH($B177,tab_MinKomp[[Stanowisko / Position ]:[Stanowisko / Position ]],0)))</f>
        <v>n/a</v>
      </c>
      <c r="FL178" s="194" t="str">
        <f>IF(INDEX(tab_MinKomp[Konserwacja form plastiki],MATCH($B177,tab_MinKomp[[Stanowisko / Position ]:[Stanowisko / Position ]],0))="n/a","n/a",FL177-INDEX(tab_MinKomp[Konserwacja form plastiki],MATCH($B177,tab_MinKomp[[Stanowisko / Position ]:[Stanowisko / Position ]],0)))</f>
        <v>n/a</v>
      </c>
      <c r="FM178" s="194" t="str">
        <f>IF(INDEX(tab_MinKomp[Konserwacja Gorącego Kanału],MATCH($B177,tab_MinKomp[[Stanowisko / Position ]:[Stanowisko / Position ]],0))="n/a","n/a",FM177-INDEX(tab_MinKomp[Konserwacja Gorącego Kanału],MATCH($B177,tab_MinKomp[[Stanowisko / Position ]:[Stanowisko / Position ]],0)))</f>
        <v>n/a</v>
      </c>
      <c r="FN178" s="194" t="str">
        <f>IF(INDEX(tab_MinKomp[Konserwacja Gorącego Kanału],MATCH($B177,tab_MinKomp[[Stanowisko / Position ]:[Stanowisko / Position ]],0))="n/a","n/a",FN177-INDEX(tab_MinKomp[Konserwacja Gorącego Kanału],MATCH($B177,tab_MinKomp[[Stanowisko / Position ]:[Stanowisko / Position ]],0)))</f>
        <v>n/a</v>
      </c>
      <c r="FO178" s="194" t="str">
        <f>IF(INDEX(tab_MinKomp[Konserwacja Gorącego Kanału],MATCH($B177,tab_MinKomp[[Stanowisko / Position ]:[Stanowisko / Position ]],0))="n/a","n/a",FO177-INDEX(tab_MinKomp[Konserwacja Gorącego Kanału],MATCH($B177,tab_MinKomp[[Stanowisko / Position ]:[Stanowisko / Position ]],0)))</f>
        <v>n/a</v>
      </c>
      <c r="FP178" s="194" t="str">
        <f>IF(INDEX(tab_MinKomp[Konserwacja Gorącego Kanału],MATCH($B177,tab_MinKomp[[Stanowisko / Position ]:[Stanowisko / Position ]],0))="n/a","n/a",FP177-INDEX(tab_MinKomp[Konserwacja Gorącego Kanału],MATCH($B177,tab_MinKomp[[Stanowisko / Position ]:[Stanowisko / Position ]],0)))</f>
        <v>n/a</v>
      </c>
      <c r="FQ178" s="196" t="str">
        <f>IF(INDEX(tab_MinKomp[Język angielski / Englisch],MATCH($B177,tab_MinKomp[[Stanowisko / Position ]:[Stanowisko / Position ]],0))="n/a","n/a",FQ177-INDEX(tab_MinKomp[Język angielski / Englisch],MATCH($B177,tab_MinKomp[[Stanowisko / Position ]:[Stanowisko / Position ]],0)))</f>
        <v>n/a</v>
      </c>
      <c r="FR178" s="196" t="str">
        <f>IF(INDEX(tab_MinKomp[Język niemiecki / Deutsch],MATCH($B177,tab_MinKomp[[Stanowisko / Position ]:[Stanowisko / Position ]],0))="n/a","n/a",FR177-INDEX(tab_MinKomp[Język niemiecki / Deutsch],MATCH($B177,tab_MinKomp[[Stanowisko / Position ]:[Stanowisko / Position ]],0)))</f>
        <v>n/a</v>
      </c>
      <c r="FS178" s="194">
        <f>IF(INDEX(tab_MinKomp[Zarządzanie dokumentacją procesową / Process dokumentation management],MATCH($B177,tab_MinKomp[[Stanowisko / Position ]:[Stanowisko / Position ]],0))="n/a","n/a",FS177-INDEX(tab_MinKomp[Zarządzanie dokumentacją procesową / Process dokumentation management],MATCH($B177,tab_MinKomp[[Stanowisko / Position ]:[Stanowisko / Position ]],0)))</f>
        <v>0</v>
      </c>
      <c r="FT178" s="194">
        <f>IF(INDEX(tab_MinKomp[Znajomość procesów z obszaru / Kenntiss der prozesse in dem Bereich],MATCH($B177,tab_MinKomp[[Stanowisko / Position ]:[Stanowisko / Position ]],0))="n/a","n/a",FT177-INDEX(tab_MinKomp[Znajomość procesów z obszaru / Kenntiss der prozesse in dem Bereich],MATCH($B177,tab_MinKomp[[Stanowisko / Position ]:[Stanowisko / Position ]],0)))</f>
        <v>0</v>
      </c>
      <c r="FU178" s="194">
        <f>IF(INDEX(tab_MinKomp[optymalizacja procesów / Prozessoptymalisierung],MATCH($B177,tab_MinKomp[[Stanowisko / Position ]:[Stanowisko / Position ]],0))="n/a","n/a",FU177-INDEX(tab_MinKomp[optymalizacja procesów / Prozessoptymalisierung],MATCH($B177,tab_MinKomp[[Stanowisko / Position ]:[Stanowisko / Position ]],0)))</f>
        <v>0</v>
      </c>
      <c r="FV178" s="194">
        <f>IF(INDEX(tab_MinKomp[Umiejętności szkoleniowe / Trainingsfähigkeiten],MATCH($B177,tab_MinKomp[[Stanowisko / Position ]:[Stanowisko / Position ]],0))="n/a","n/a",FV177-INDEX(tab_MinKomp[Umiejętności szkoleniowe / Trainingsfähigkeiten],MATCH($B177,tab_MinKomp[[Stanowisko / Position ]:[Stanowisko / Position ]],0)))</f>
        <v>0</v>
      </c>
      <c r="FW178" s="194">
        <f>IF(INDEX(tab_MinKomp[Analityczne myślenie, podejście / Analitysches Denken, Einstellung],MATCH($B177,tab_MinKomp[[Stanowisko / Position ]:[Stanowisko / Position ]],0))="n/a","n/a",FW177-INDEX(tab_MinKomp[Analityczne myślenie, podejście / Analitysches Denken, Einstellung],MATCH($B177,tab_MinKomp[[Stanowisko / Position ]:[Stanowisko / Position ]],0)))</f>
        <v>0</v>
      </c>
      <c r="FX178" s="194">
        <f>IF(INDEX(tab_MinKomp[Dokładność, precyzja w dzialaniu / Genauigkeit, Präzision in die Arbeit],MATCH($B177,tab_MinKomp[[Stanowisko / Position ]:[Stanowisko / Position ]],0))="n/a","n/a",FX177-INDEX(tab_MinKomp[Dokładność, precyzja w dzialaniu / Genauigkeit, Präzision in die Arbeit],MATCH($B177,tab_MinKomp[[Stanowisko / Position ]:[Stanowisko / Position ]],0)))</f>
        <v>0</v>
      </c>
      <c r="FY178" s="194">
        <f>IF(INDEX(tab_MinKomp[Dyspozycyjność / Verfügbarkeit],MATCH($B177,tab_MinKomp[[Stanowisko / Position ]:[Stanowisko / Position ]],0))="n/a","n/a",FY177-INDEX(tab_MinKomp[Dyspozycyjność / Verfügbarkeit],MATCH($B177,tab_MinKomp[[Stanowisko / Position ]:[Stanowisko / Position ]],0)))</f>
        <v>0</v>
      </c>
      <c r="FZ178" s="194">
        <f>IF(INDEX(tab_MinKomp[Zaangażowanie / 
Engagement],MATCH($B177,tab_MinKomp[[Stanowisko / Position ]:[Stanowisko / Position ]],0))="n/a","n/a",FZ177-INDEX(tab_MinKomp[Zaangażowanie / 
Engagement],MATCH($B177,tab_MinKomp[[Stanowisko / Position ]:[Stanowisko / Position ]],0)))</f>
        <v>0</v>
      </c>
      <c r="GA178" s="194" t="str">
        <f>IF(INDEX(tab_MinKomp[Konserwacja form guma],MATCH($B177,tab_MinKomp[[Stanowisko / Position ]:[Stanowisko / Position ]],0))="n/a","n/a",GA177-INDEX(tab_MinKomp[Konserwacja form guma],MATCH($B177,tab_MinKomp[[Stanowisko / Position ]:[Stanowisko / Position ]],0)))</f>
        <v>n/a</v>
      </c>
      <c r="GB178" s="194" t="str">
        <f>IF(INDEX(tab_MinKomp[Konserwacja form plastiki],MATCH($B177,tab_MinKomp[[Stanowisko / Position ]:[Stanowisko / Position ]],0))="n/a","n/a",GB177-INDEX(tab_MinKomp[Konserwacja form plastiki],MATCH($B177,tab_MinKomp[[Stanowisko / Position ]:[Stanowisko / Position ]],0)))</f>
        <v>n/a</v>
      </c>
      <c r="GC178" s="194">
        <f>IF(INDEX(tab_MinKomp[Elastyczność w działaniu],MATCH($B177,tab_MinKomp[[Stanowisko / Position ]:[Stanowisko / Position ]],0))="n/a","n/a",GC177-INDEX(tab_MinKomp[Elastyczność w działaniu],MATCH($B177,tab_MinKomp[[Stanowisko / Position ]:[Stanowisko / Position ]],0)))</f>
        <v>0</v>
      </c>
      <c r="GD178" s="194">
        <f>IF(INDEX(tab_MinKomp[Komunikatywność],MATCH($B177,tab_MinKomp[[Stanowisko / Position ]:[Stanowisko / Position ]],0))="n/a","n/a",GD177-INDEX(tab_MinKomp[Komunikatywność],MATCH($B177,tab_MinKomp[[Stanowisko / Position ]:[Stanowisko / Position ]],0)))</f>
        <v>0</v>
      </c>
      <c r="GE178" s="193" t="str">
        <f>IF(INDEX(tab_MinKomp[Motywowanie i budowanie zaangażowania zespołu],MATCH($B177,tab_MinKomp[[Stanowisko / Position ]:[Stanowisko / Position ]],0))="n/a","n/a",GE177-INDEX(tab_MinKomp[Motywowanie i budowanie zaangażowania zespołu],MATCH($B177,tab_MinKomp[[Stanowisko / Position ]:[Stanowisko / Position ]],0)))</f>
        <v>n/a</v>
      </c>
      <c r="GF178" s="186" t="s">
        <v>248</v>
      </c>
      <c r="GG178" s="186" t="s">
        <v>248</v>
      </c>
      <c r="GH178" s="186" t="s">
        <v>248</v>
      </c>
      <c r="GI178" s="186" t="s">
        <v>248</v>
      </c>
      <c r="GJ178" s="186" t="s">
        <v>248</v>
      </c>
      <c r="GK178" s="186" t="s">
        <v>248</v>
      </c>
      <c r="GL178" s="186" t="s">
        <v>248</v>
      </c>
      <c r="GM178" s="186" t="s">
        <v>248</v>
      </c>
      <c r="GN178" s="186" t="s">
        <v>248</v>
      </c>
      <c r="GO178" s="186" t="s">
        <v>248</v>
      </c>
      <c r="GP178" s="186" t="s">
        <v>248</v>
      </c>
      <c r="GQ178" s="186" t="s">
        <v>248</v>
      </c>
      <c r="GR178" s="186" t="s">
        <v>248</v>
      </c>
      <c r="GS178" s="186" t="s">
        <v>248</v>
      </c>
      <c r="GT178" s="186" t="s">
        <v>248</v>
      </c>
      <c r="GU178" s="186" t="s">
        <v>248</v>
      </c>
      <c r="GV178" s="186" t="s">
        <v>248</v>
      </c>
      <c r="GW178" s="186" t="s">
        <v>248</v>
      </c>
      <c r="GX178" s="186" t="s">
        <v>248</v>
      </c>
      <c r="GY178" s="186" t="s">
        <v>248</v>
      </c>
      <c r="GZ178" s="261" t="s">
        <v>248</v>
      </c>
      <c r="HA178" s="261" t="s">
        <v>248</v>
      </c>
      <c r="HB178" s="191">
        <f>SUM(G178:GE178)/(HB177-(SUM(G178:GE178)))</f>
        <v>2.1276595744680851E-2</v>
      </c>
    </row>
    <row r="179" spans="1:210" ht="24.9" customHeight="1" x14ac:dyDescent="0.3">
      <c r="A179" s="105" t="s">
        <v>314</v>
      </c>
      <c r="B179" s="105" t="s">
        <v>315</v>
      </c>
      <c r="C179" s="105" t="s">
        <v>433</v>
      </c>
      <c r="D179" s="105">
        <v>217</v>
      </c>
      <c r="E179" s="394" t="s">
        <v>892</v>
      </c>
      <c r="F179" s="185" t="s">
        <v>374</v>
      </c>
      <c r="G179" s="186">
        <v>1</v>
      </c>
      <c r="H179" s="186">
        <v>1</v>
      </c>
      <c r="I179" s="186">
        <v>1</v>
      </c>
      <c r="J179" s="186">
        <v>1</v>
      </c>
      <c r="K179" s="186">
        <v>1</v>
      </c>
      <c r="L179" s="186" t="s">
        <v>248</v>
      </c>
      <c r="M179" s="186" t="s">
        <v>248</v>
      </c>
      <c r="N179" s="186" t="s">
        <v>248</v>
      </c>
      <c r="O179" s="186">
        <v>1</v>
      </c>
      <c r="P179" s="186">
        <v>1</v>
      </c>
      <c r="Q179" s="186" t="s">
        <v>248</v>
      </c>
      <c r="R179" s="186" t="s">
        <v>248</v>
      </c>
      <c r="S179" s="186" t="s">
        <v>248</v>
      </c>
      <c r="T179" s="186" t="s">
        <v>248</v>
      </c>
      <c r="U179" s="186" t="s">
        <v>248</v>
      </c>
      <c r="V179" s="186" t="s">
        <v>248</v>
      </c>
      <c r="W179" s="186" t="s">
        <v>248</v>
      </c>
      <c r="X179" s="186" t="s">
        <v>248</v>
      </c>
      <c r="Y179" s="186" t="s">
        <v>248</v>
      </c>
      <c r="Z179" s="186" t="s">
        <v>248</v>
      </c>
      <c r="AA179" s="186" t="s">
        <v>248</v>
      </c>
      <c r="AB179" s="186" t="s">
        <v>248</v>
      </c>
      <c r="AC179" s="186" t="s">
        <v>248</v>
      </c>
      <c r="AD179" s="186" t="s">
        <v>248</v>
      </c>
      <c r="AE179" s="186" t="s">
        <v>248</v>
      </c>
      <c r="AF179" s="186" t="s">
        <v>248</v>
      </c>
      <c r="AG179" s="186" t="s">
        <v>248</v>
      </c>
      <c r="AH179" s="186" t="s">
        <v>248</v>
      </c>
      <c r="AI179" s="186" t="s">
        <v>248</v>
      </c>
      <c r="AJ179" s="186" t="s">
        <v>248</v>
      </c>
      <c r="AK179" s="186" t="s">
        <v>248</v>
      </c>
      <c r="AL179" s="186">
        <v>1</v>
      </c>
      <c r="AM179" s="186" t="s">
        <v>248</v>
      </c>
      <c r="AN179" s="186" t="s">
        <v>248</v>
      </c>
      <c r="AO179" s="186">
        <v>1</v>
      </c>
      <c r="AP179" s="186" t="s">
        <v>248</v>
      </c>
      <c r="AQ179" s="186"/>
      <c r="AR179" s="186" t="s">
        <v>248</v>
      </c>
      <c r="AS179" s="186" t="s">
        <v>248</v>
      </c>
      <c r="AT179" s="186" t="s">
        <v>248</v>
      </c>
      <c r="AU179" s="186" t="s">
        <v>248</v>
      </c>
      <c r="AV179" s="186">
        <v>1</v>
      </c>
      <c r="AW179" s="186">
        <v>1</v>
      </c>
      <c r="AX179" s="186" t="s">
        <v>248</v>
      </c>
      <c r="AY179" s="186" t="s">
        <v>248</v>
      </c>
      <c r="AZ179" s="186" t="s">
        <v>248</v>
      </c>
      <c r="BA179" s="186">
        <v>1</v>
      </c>
      <c r="BB179" s="186">
        <v>1</v>
      </c>
      <c r="BC179" s="186" t="s">
        <v>248</v>
      </c>
      <c r="BD179" s="186" t="s">
        <v>248</v>
      </c>
      <c r="BE179" s="186" t="s">
        <v>248</v>
      </c>
      <c r="BF179" s="186" t="s">
        <v>248</v>
      </c>
      <c r="BG179" s="186" t="s">
        <v>248</v>
      </c>
      <c r="BH179" s="186" t="s">
        <v>248</v>
      </c>
      <c r="BI179" s="186" t="s">
        <v>248</v>
      </c>
      <c r="BJ179" s="186" t="s">
        <v>248</v>
      </c>
      <c r="BK179" s="186" t="s">
        <v>248</v>
      </c>
      <c r="BL179" s="186" t="s">
        <v>248</v>
      </c>
      <c r="BM179" s="186" t="s">
        <v>248</v>
      </c>
      <c r="BN179" s="186" t="s">
        <v>248</v>
      </c>
      <c r="BO179" s="186">
        <v>1</v>
      </c>
      <c r="BP179" s="186" t="s">
        <v>248</v>
      </c>
      <c r="BQ179" s="186" t="s">
        <v>248</v>
      </c>
      <c r="BR179" s="186" t="s">
        <v>248</v>
      </c>
      <c r="BS179" s="186">
        <v>2</v>
      </c>
      <c r="BT179" s="186" t="s">
        <v>248</v>
      </c>
      <c r="BU179" s="186">
        <v>1</v>
      </c>
      <c r="BV179" s="186">
        <v>2</v>
      </c>
      <c r="BW179" s="186">
        <v>2</v>
      </c>
      <c r="BX179" s="186">
        <v>2</v>
      </c>
      <c r="BY179" s="186" t="s">
        <v>248</v>
      </c>
      <c r="BZ179" s="186">
        <v>1</v>
      </c>
      <c r="CA179" s="186">
        <v>1</v>
      </c>
      <c r="CB179" s="186">
        <v>2</v>
      </c>
      <c r="CC179" s="186" t="s">
        <v>248</v>
      </c>
      <c r="CD179" s="186">
        <v>1</v>
      </c>
      <c r="CE179" s="186">
        <v>1</v>
      </c>
      <c r="CF179" s="186">
        <v>1</v>
      </c>
      <c r="CG179" s="186">
        <v>1</v>
      </c>
      <c r="CH179" s="186" t="s">
        <v>248</v>
      </c>
      <c r="CI179" s="186" t="s">
        <v>248</v>
      </c>
      <c r="CJ179" s="186" t="s">
        <v>248</v>
      </c>
      <c r="CK179" s="186" t="s">
        <v>248</v>
      </c>
      <c r="CL179" s="186" t="s">
        <v>248</v>
      </c>
      <c r="CM179" s="186" t="s">
        <v>248</v>
      </c>
      <c r="CN179" s="186" t="s">
        <v>248</v>
      </c>
      <c r="CO179" s="186" t="s">
        <v>248</v>
      </c>
      <c r="CP179" s="186" t="s">
        <v>248</v>
      </c>
      <c r="CQ179" s="186" t="s">
        <v>248</v>
      </c>
      <c r="CR179" s="186" t="s">
        <v>248</v>
      </c>
      <c r="CS179" s="186" t="s">
        <v>248</v>
      </c>
      <c r="CT179" s="186" t="s">
        <v>248</v>
      </c>
      <c r="CU179" s="186" t="s">
        <v>248</v>
      </c>
      <c r="CV179" s="186" t="s">
        <v>248</v>
      </c>
      <c r="CW179" s="186">
        <v>1</v>
      </c>
      <c r="CX179" s="186" t="s">
        <v>248</v>
      </c>
      <c r="CY179" s="186" t="s">
        <v>248</v>
      </c>
      <c r="CZ179" s="186" t="s">
        <v>248</v>
      </c>
      <c r="DA179" s="186" t="s">
        <v>248</v>
      </c>
      <c r="DB179" s="186" t="s">
        <v>248</v>
      </c>
      <c r="DC179" s="186" t="s">
        <v>248</v>
      </c>
      <c r="DD179" s="186" t="s">
        <v>248</v>
      </c>
      <c r="DE179" s="186" t="s">
        <v>248</v>
      </c>
      <c r="DF179" s="186">
        <v>1</v>
      </c>
      <c r="DG179" s="186" t="s">
        <v>248</v>
      </c>
      <c r="DH179" s="186" t="s">
        <v>248</v>
      </c>
      <c r="DI179" s="186" t="s">
        <v>248</v>
      </c>
      <c r="DJ179" s="186" t="s">
        <v>248</v>
      </c>
      <c r="DK179" s="186" t="s">
        <v>248</v>
      </c>
      <c r="DL179" s="186" t="s">
        <v>248</v>
      </c>
      <c r="DM179" s="186" t="s">
        <v>248</v>
      </c>
      <c r="DN179" s="186" t="s">
        <v>248</v>
      </c>
      <c r="DO179" s="186" t="s">
        <v>248</v>
      </c>
      <c r="DP179" s="186" t="s">
        <v>248</v>
      </c>
      <c r="DQ179" s="186" t="s">
        <v>248</v>
      </c>
      <c r="DR179" s="186" t="s">
        <v>248</v>
      </c>
      <c r="DS179" s="186" t="s">
        <v>248</v>
      </c>
      <c r="DT179" s="186" t="s">
        <v>248</v>
      </c>
      <c r="DU179" s="186" t="s">
        <v>248</v>
      </c>
      <c r="DV179" s="186" t="s">
        <v>248</v>
      </c>
      <c r="DW179" s="186" t="s">
        <v>248</v>
      </c>
      <c r="DX179" s="186" t="s">
        <v>248</v>
      </c>
      <c r="DY179" s="186" t="s">
        <v>248</v>
      </c>
      <c r="DZ179" s="186" t="s">
        <v>248</v>
      </c>
      <c r="EA179" s="186" t="s">
        <v>248</v>
      </c>
      <c r="EB179" s="186" t="s">
        <v>248</v>
      </c>
      <c r="EC179" s="186" t="s">
        <v>248</v>
      </c>
      <c r="ED179" s="186" t="s">
        <v>248</v>
      </c>
      <c r="EE179" s="186" t="s">
        <v>248</v>
      </c>
      <c r="EF179" s="186" t="s">
        <v>248</v>
      </c>
      <c r="EG179" s="186" t="s">
        <v>248</v>
      </c>
      <c r="EH179" s="186" t="s">
        <v>248</v>
      </c>
      <c r="EI179" s="186" t="s">
        <v>248</v>
      </c>
      <c r="EJ179" s="186" t="s">
        <v>248</v>
      </c>
      <c r="EK179" s="186" t="s">
        <v>248</v>
      </c>
      <c r="EL179" s="184" t="s">
        <v>248</v>
      </c>
      <c r="EM179" s="184" t="s">
        <v>248</v>
      </c>
      <c r="EN179" s="184" t="s">
        <v>248</v>
      </c>
      <c r="EO179" s="186" t="s">
        <v>248</v>
      </c>
      <c r="EP179" s="186" t="s">
        <v>248</v>
      </c>
      <c r="EQ179" s="186" t="s">
        <v>248</v>
      </c>
      <c r="ER179" s="186" t="s">
        <v>248</v>
      </c>
      <c r="ES179" s="186" t="s">
        <v>248</v>
      </c>
      <c r="ET179" s="186" t="s">
        <v>248</v>
      </c>
      <c r="EU179" s="186" t="s">
        <v>248</v>
      </c>
      <c r="EV179" s="186" t="s">
        <v>248</v>
      </c>
      <c r="EW179" s="186" t="s">
        <v>248</v>
      </c>
      <c r="EX179" s="186" t="s">
        <v>248</v>
      </c>
      <c r="EY179" s="186" t="s">
        <v>248</v>
      </c>
      <c r="EZ179" s="186" t="s">
        <v>248</v>
      </c>
      <c r="FA179" s="186" t="s">
        <v>248</v>
      </c>
      <c r="FB179" s="186" t="s">
        <v>248</v>
      </c>
      <c r="FC179" s="186" t="s">
        <v>248</v>
      </c>
      <c r="FD179" s="186" t="s">
        <v>248</v>
      </c>
      <c r="FE179" s="186" t="s">
        <v>248</v>
      </c>
      <c r="FF179" s="186" t="s">
        <v>248</v>
      </c>
      <c r="FG179" s="186" t="s">
        <v>248</v>
      </c>
      <c r="FH179" s="186" t="s">
        <v>248</v>
      </c>
      <c r="FI179" s="186" t="s">
        <v>248</v>
      </c>
      <c r="FJ179" s="186" t="s">
        <v>248</v>
      </c>
      <c r="FK179" s="186" t="s">
        <v>248</v>
      </c>
      <c r="FL179" s="186" t="s">
        <v>248</v>
      </c>
      <c r="FM179" s="186" t="s">
        <v>248</v>
      </c>
      <c r="FN179" s="186">
        <v>1</v>
      </c>
      <c r="FO179" s="186">
        <v>1</v>
      </c>
      <c r="FP179" s="186">
        <v>1</v>
      </c>
      <c r="FQ179" s="187" t="s">
        <v>248</v>
      </c>
      <c r="FR179" s="187" t="s">
        <v>248</v>
      </c>
      <c r="FS179" s="186">
        <v>1</v>
      </c>
      <c r="FT179" s="186">
        <v>1</v>
      </c>
      <c r="FU179" s="186">
        <v>1</v>
      </c>
      <c r="FV179" s="186">
        <v>1</v>
      </c>
      <c r="FW179" s="186">
        <v>1</v>
      </c>
      <c r="FX179" s="186">
        <v>1</v>
      </c>
      <c r="FY179" s="186">
        <v>1</v>
      </c>
      <c r="FZ179" s="186">
        <v>1</v>
      </c>
      <c r="GA179" s="186" t="s">
        <v>248</v>
      </c>
      <c r="GB179" s="186" t="s">
        <v>248</v>
      </c>
      <c r="GC179" s="186">
        <v>1</v>
      </c>
      <c r="GD179" s="186">
        <v>1</v>
      </c>
      <c r="GE179" s="186" t="s">
        <v>248</v>
      </c>
      <c r="GF179" s="186" t="s">
        <v>248</v>
      </c>
      <c r="GG179" s="186" t="s">
        <v>248</v>
      </c>
      <c r="GH179" s="186" t="s">
        <v>248</v>
      </c>
      <c r="GI179" s="186" t="s">
        <v>248</v>
      </c>
      <c r="GJ179" s="186" t="s">
        <v>248</v>
      </c>
      <c r="GK179" s="186" t="s">
        <v>248</v>
      </c>
      <c r="GL179" s="186" t="s">
        <v>248</v>
      </c>
      <c r="GM179" s="186" t="s">
        <v>248</v>
      </c>
      <c r="GN179" s="186" t="s">
        <v>248</v>
      </c>
      <c r="GO179" s="186" t="s">
        <v>248</v>
      </c>
      <c r="GP179" s="186" t="s">
        <v>248</v>
      </c>
      <c r="GQ179" s="186" t="s">
        <v>248</v>
      </c>
      <c r="GR179" s="186" t="s">
        <v>248</v>
      </c>
      <c r="GS179" s="186" t="s">
        <v>248</v>
      </c>
      <c r="GT179" s="186" t="s">
        <v>248</v>
      </c>
      <c r="GU179" s="186" t="s">
        <v>248</v>
      </c>
      <c r="GV179" s="186" t="s">
        <v>248</v>
      </c>
      <c r="GW179" s="186" t="s">
        <v>248</v>
      </c>
      <c r="GX179" s="186" t="s">
        <v>248</v>
      </c>
      <c r="GY179" s="186" t="s">
        <v>248</v>
      </c>
      <c r="GZ179" s="261" t="s">
        <v>248</v>
      </c>
      <c r="HA179" s="261" t="s">
        <v>248</v>
      </c>
      <c r="HB179" s="188">
        <f t="shared" ref="HB179" si="37">SUM(G179:GE179)</f>
        <v>46</v>
      </c>
    </row>
    <row r="180" spans="1:210" ht="24.9" customHeight="1" thickBot="1" x14ac:dyDescent="0.35">
      <c r="A180" s="108" t="str">
        <f t="shared" ref="A180:D180" si="38">A179</f>
        <v>Prod.-Q-1</v>
      </c>
      <c r="B180" s="108" t="str">
        <f t="shared" si="38"/>
        <v>Pracownik Produkcji</v>
      </c>
      <c r="C180" s="108" t="str">
        <f t="shared" si="38"/>
        <v>RS</v>
      </c>
      <c r="D180" s="108">
        <f t="shared" si="38"/>
        <v>217</v>
      </c>
      <c r="E180" s="395"/>
      <c r="F180" s="189" t="s">
        <v>375</v>
      </c>
      <c r="G180" s="192">
        <f>IF(INDEX(tab_MinKomp[Przepisy BHP / BHP Vorschriften],MATCH($B179,tab_MinKomp[[Stanowisko / Position ]:[Stanowisko / Position ]],0))="n/a","n/a",G179-INDEX(tab_MinKomp[Przepisy BHP / BHP Vorschriften],MATCH($B179,tab_MinKomp[[Stanowisko / Position ]:[Stanowisko / Position ]],0)))</f>
        <v>-1</v>
      </c>
      <c r="H180" s="193">
        <f>IF(INDEX(tab_MinKomp[Przepisy PPOŻ / Brandschutzbestimmungen],MATCH($B179,tab_MinKomp[[Stanowisko / Position ]:[Stanowisko / Position ]],0))="n/a","n/a",H179-INDEX(tab_MinKomp[Przepisy PPOŻ / Brandschutzbestimmungen],MATCH($B179,tab_MinKomp[[Stanowisko / Position ]:[Stanowisko / Position ]],0)))</f>
        <v>0</v>
      </c>
      <c r="I180" s="193">
        <f>IF(INDEX(tab_MinKomp[Ryzyko zawodowe na stanowiskach pracyv/ Berufliche Risiken an Arbeitsstellen],MATCH($B179,tab_MinKomp[[Stanowisko / Position ]:[Stanowisko / Position ]],0))="n/a","n/a",I179-INDEX(tab_MinKomp[Ryzyko zawodowe na stanowiskach pracyv/ Berufliche Risiken an Arbeitsstellen],MATCH($B179,tab_MinKomp[[Stanowisko / Position ]:[Stanowisko / Position ]],0)))</f>
        <v>-1</v>
      </c>
      <c r="J180" s="193">
        <f>IF(INDEX(tab_MinKomp[Gospodarka substancjami niebezpiecznymi / Gefahrstoffmanagement],MATCH($B179,tab_MinKomp[[Stanowisko / Position ]:[Stanowisko / Position ]],0))="n/a","n/a",J179-INDEX(tab_MinKomp[Gospodarka substancjami niebezpiecznymi / Gefahrstoffmanagement],MATCH($B179,tab_MinKomp[[Stanowisko / Position ]:[Stanowisko / Position ]],0)))</f>
        <v>0</v>
      </c>
      <c r="K180" s="193">
        <f>IF(INDEX(tab_MinKomp[Gospodarka odpadami / Abfallwirtschaft],MATCH($B179,tab_MinKomp[[Stanowisko / Position ]:[Stanowisko / Position ]],0))="n/a","n/a",K179-INDEX(tab_MinKomp[Gospodarka odpadami / Abfallwirtschaft],MATCH($B179,tab_MinKomp[[Stanowisko / Position ]:[Stanowisko / Position ]],0)))</f>
        <v>0</v>
      </c>
      <c r="L180" s="194" t="str">
        <f>IF(INDEX(tab_MinKomp[Przepisy kodeksu pracy / Bestimmungen des Arbeitsgesetzes],MATCH($B179,tab_MinKomp[[Stanowisko / Position ]:[Stanowisko / Position ]],0))="n/a","n/a",L179-INDEX(tab_MinKomp[Przepisy kodeksu pracy / Bestimmungen des Arbeitsgesetzes],MATCH($B179,tab_MinKomp[[Stanowisko / Position ]:[Stanowisko / Position ]],0)))</f>
        <v>n/a</v>
      </c>
      <c r="M180" s="195" t="str">
        <f>IF(INDEX(tab_MinKomp[Przepisy o ub.społ. ZUS  / Sozialversicherungsvorschriften],MATCH($B179,tab_MinKomp[[Stanowisko / Position ]:[Stanowisko / Position ]],0))="n/a","n/a",M179-INDEX(tab_MinKomp[Przepisy o ub.społ. ZUS  / Sozialversicherungsvorschriften],MATCH($B179,tab_MinKomp[[Stanowisko / Position ]:[Stanowisko / Position ]],0)))</f>
        <v>n/a</v>
      </c>
      <c r="N180" s="194" t="str">
        <f>IF(INDEX(tab_MinKomp[PRZEPISY O PDOF /persönlich Einkommensteuergesetz ],MATCH($B179,tab_MinKomp[[Stanowisko / Position ]:[Stanowisko / Position ]],0))="n/a","n/a",N179-INDEX(tab_MinKomp[PRZEPISY O PDOF /persönlich Einkommensteuergesetz ],MATCH($B179,tab_MinKomp[[Stanowisko / Position ]:[Stanowisko / Position ]],0)))</f>
        <v>n/a</v>
      </c>
      <c r="O180" s="194">
        <f>IF(INDEX(tab_MinKomp[Regulamin pracy / Arbeitsordnung],MATCH($B179,tab_MinKomp[[Stanowisko / Position ]:[Stanowisko / Position ]],0))="n/a","n/a",O179-INDEX(tab_MinKomp[Regulamin pracy / Arbeitsordnung],MATCH($B179,tab_MinKomp[[Stanowisko / Position ]:[Stanowisko / Position ]],0)))</f>
        <v>0</v>
      </c>
      <c r="P180" s="194">
        <f>IF(INDEX(tab_MinKomp[Regulamin wynagradzania / Vergütungsordnung],MATCH($B179,tab_MinKomp[[Stanowisko / Position ]:[Stanowisko / Position ]],0))="n/a","n/a",P179-INDEX(tab_MinKomp[Regulamin wynagradzania / Vergütungsordnung],MATCH($B179,tab_MinKomp[[Stanowisko / Position ]:[Stanowisko / Position ]],0)))</f>
        <v>0</v>
      </c>
      <c r="Q180" s="194" t="str">
        <f>IF(INDEX(tab_MinKomp[System R2PŁATNIK PRO: Płace / Lohnabrechnung],MATCH($B179,tab_MinKomp[[Stanowisko / Position ]:[Stanowisko / Position ]],0))="n/a","n/a",Q179-INDEX(tab_MinKomp[System R2PŁATNIK PRO: Płace / Lohnabrechnung],MATCH($B179,tab_MinKomp[[Stanowisko / Position ]:[Stanowisko / Position ]],0)))</f>
        <v>n/a</v>
      </c>
      <c r="R180" s="194" t="str">
        <f>IF(INDEX(tab_MinKomp[SystemR2PŁATNIK PRO: KADRY / Personaldaten],MATCH($B179,tab_MinKomp[[Stanowisko / Position ]:[Stanowisko / Position ]],0))="n/a","n/a",R179-INDEX(tab_MinKomp[SystemR2PŁATNIK PRO: KADRY / Personaldaten],MATCH($B179,tab_MinKomp[[Stanowisko / Position ]:[Stanowisko / Position ]],0)))</f>
        <v>n/a</v>
      </c>
      <c r="S180" s="194" t="str">
        <f>IF(INDEX(tab_MinKomp[SYSTEM R2PŁATNIK PRO: zarządzanie pracownikami / Arbeitsverwaltung],MATCH($B179,tab_MinKomp[[Stanowisko / Position ]:[Stanowisko / Position ]],0))="n/a","n/a",S179-INDEX(tab_MinKomp[SYSTEM R2PŁATNIK PRO: zarządzanie pracownikami / Arbeitsverwaltung],MATCH($B179,tab_MinKomp[[Stanowisko / Position ]:[Stanowisko / Position ]],0)))</f>
        <v>n/a</v>
      </c>
      <c r="T180" s="194" t="str">
        <f>IF(INDEX(tab_MinKomp[Doradztwo, wsparcie personalne / Personalberatung und Unterstützung],MATCH($B179,tab_MinKomp[[Stanowisko / Position ]:[Stanowisko / Position ]],0))="n/a","n/a",T179-INDEX(tab_MinKomp[Doradztwo, wsparcie personalne / Personalberatung und Unterstützung],MATCH($B179,tab_MinKomp[[Stanowisko / Position ]:[Stanowisko / Position ]],0)))</f>
        <v>n/a</v>
      </c>
      <c r="U180" s="194" t="str">
        <f>IF(INDEX(tab_MinKomp[Przepisy o podatku VAT / MwSt.- Gesetz],MATCH($B179,tab_MinKomp[[Stanowisko / Position ]:[Stanowisko / Position ]],0))="n/a","n/a",U179-INDEX(tab_MinKomp[Przepisy o podatku VAT / MwSt.- Gesetz],MATCH($B179,tab_MinKomp[[Stanowisko / Position ]:[Stanowisko / Position ]],0)))</f>
        <v>n/a</v>
      </c>
      <c r="V180" s="194" t="str">
        <f>IF(INDEX(tab_MinKomp[PrzepisyPDOP / geschäftlich Einkommensteuergesetz],MATCH($B179,tab_MinKomp[[Stanowisko / Position ]:[Stanowisko / Position ]],0))="n/a","n/a",V179-INDEX(tab_MinKomp[PrzepisyPDOP / geschäftlich Einkommensteuergesetz],MATCH($B179,tab_MinKomp[[Stanowisko / Position ]:[Stanowisko / Position ]],0)))</f>
        <v>n/a</v>
      </c>
      <c r="W180" s="194" t="str">
        <f>IF(INDEX(tab_MinKomp[System BAAN / FINANSE (FIBU)],MATCH($B179,tab_MinKomp[[Stanowisko / Position ]:[Stanowisko / Position ]],0))="n/a","n/a",W179-INDEX(tab_MinKomp[System BAAN / FINANSE (FIBU)],MATCH($B179,tab_MinKomp[[Stanowisko / Position ]:[Stanowisko / Position ]],0)))</f>
        <v>n/a</v>
      </c>
      <c r="X180" s="194" t="str">
        <f>IF(INDEX(tab_MinKomp[Systemy pomocnicze / Hilfssysteme(STOCKPROGRAM, KALK2000 etc.)],MATCH($B179,tab_MinKomp[[Stanowisko / Position ]:[Stanowisko / Position ]],0))="n/a","n/a",X179-INDEX(tab_MinKomp[Systemy pomocnicze / Hilfssysteme(STOCKPROGRAM, KALK2000 etc.)],MATCH($B179,tab_MinKomp[[Stanowisko / Position ]:[Stanowisko / Position ]],0)))</f>
        <v>n/a</v>
      </c>
      <c r="Y180" s="194" t="str">
        <f>IF(INDEX(tab_MinKomp[Polityka rachunkowości / Buchführungspolitik],MATCH($B179,tab_MinKomp[[Stanowisko / Position ]:[Stanowisko / Position ]],0))="n/a","n/a",Y179-INDEX(tab_MinKomp[Polityka rachunkowości / Buchführungspolitik],MATCH($B179,tab_MinKomp[[Stanowisko / Position ]:[Stanowisko / Position ]],0)))</f>
        <v>n/a</v>
      </c>
      <c r="Z180" s="194" t="str">
        <f>IF(INDEX(tab_MinKomp[Ustawa o rachunkowości / Rechnungslegungsgesetz],MATCH($B179,tab_MinKomp[[Stanowisko / Position ]:[Stanowisko / Position ]],0))="n/a","n/a",Z179-INDEX(tab_MinKomp[Ustawa o rachunkowości / Rechnungslegungsgesetz],MATCH($B179,tab_MinKomp[[Stanowisko / Position ]:[Stanowisko / Position ]],0)))</f>
        <v>n/a</v>
      </c>
      <c r="AA180" s="194" t="str">
        <f>IF(INDEX(tab_MinKomp[WORKFLOW - TS-100],MATCH($B179,tab_MinKomp[[Stanowisko / Position ]:[Stanowisko / Position ]],0))="n/a","n/a",AA179-INDEX(tab_MinKomp[WORKFLOW - TS-100],MATCH($B179,tab_MinKomp[[Stanowisko / Position ]:[Stanowisko / Position ]],0)))</f>
        <v>n/a</v>
      </c>
      <c r="AB180" s="194" t="str">
        <f>IF(INDEX(tab_MinKomp[WORKFLOW - SFMS],MATCH($B179,tab_MinKomp[[Stanowisko / Position ]:[Stanowisko / Position ]],0))="n/a","n/a",AB179-INDEX(tab_MinKomp[WORKFLOW - SFMS],MATCH($B179,tab_MinKomp[[Stanowisko / Position ]:[Stanowisko / Position ]],0)))</f>
        <v>n/a</v>
      </c>
      <c r="AC180" s="194" t="str">
        <f>IF(INDEX(tab_MinKomp[System ISO 9001:2015],MATCH($B179,tab_MinKomp[[Stanowisko / Position ]:[Stanowisko / Position ]],0))="n/a","n/a",AC179-INDEX(tab_MinKomp[System ISO 9001:2015],MATCH($B179,tab_MinKomp[[Stanowisko / Position ]:[Stanowisko / Position ]],0)))</f>
        <v>n/a</v>
      </c>
      <c r="AD180" s="194" t="str">
        <f>IF(INDEX(tab_MinKomp[System ISO 9001:2015],MATCH($B179,tab_MinKomp[[Stanowisko / Position ]:[Stanowisko / Position ]],0))="n/a","n/a",AD179-INDEX(tab_MinKomp[System ISO 9001:2015],MATCH($B179,tab_MinKomp[[Stanowisko / Position ]:[Stanowisko / Position ]],0)))</f>
        <v>n/a</v>
      </c>
      <c r="AE180" s="194" t="str">
        <f>IF(INDEX(tab_MinKomp[System ISO 9001:2015],MATCH($B179,tab_MinKomp[[Stanowisko / Position ]:[Stanowisko / Position ]],0))="n/a","n/a",AE179-INDEX(tab_MinKomp[System ISO 9001:2015],MATCH($B179,tab_MinKomp[[Stanowisko / Position ]:[Stanowisko / Position ]],0)))</f>
        <v>n/a</v>
      </c>
      <c r="AF180" s="194" t="str">
        <f>IF(INDEX(tab_MinKomp[System ISO 9001:2015],MATCH($B179,tab_MinKomp[[Stanowisko / Position ]:[Stanowisko / Position ]],0))="n/a","n/a",AF179-INDEX(tab_MinKomp[System ISO 9001:2015],MATCH($B179,tab_MinKomp[[Stanowisko / Position ]:[Stanowisko / Position ]],0)))</f>
        <v>n/a</v>
      </c>
      <c r="AG180" s="194" t="str">
        <f>IF(INDEX(tab_MinKomp[Wymagania VDA 6.3 Process / Forderungen],MATCH($B179,tab_MinKomp[[Stanowisko / Position ]:[Stanowisko / Position ]],0))="n/a","n/a",AG179-INDEX(tab_MinKomp[Wymagania VDA 6.3 Process / Forderungen],MATCH($B179,tab_MinKomp[[Stanowisko / Position ]:[Stanowisko / Position ]],0)))</f>
        <v>n/a</v>
      </c>
      <c r="AH180" s="194" t="str">
        <f>IF(INDEX(tab_MinKomp[Wymagania VDA 6.5 Product / Forderungen],MATCH($B179,tab_MinKomp[[Stanowisko / Position ]:[Stanowisko / Position ]],0))="n/a","n/a",AH179-INDEX(tab_MinKomp[Wymagania VDA 6.5 Product / Forderungen],MATCH($B179,tab_MinKomp[[Stanowisko / Position ]:[Stanowisko / Position ]],0)))</f>
        <v>n/a</v>
      </c>
      <c r="AI180" s="194" t="str">
        <f>IF(INDEX(tab_MinKomp[System ISO 9001:2015],MATCH($B179,tab_MinKomp[[Stanowisko / Position ]:[Stanowisko / Position ]],0))="n/a","n/a",AI179-INDEX(tab_MinKomp[System ISO 9001:2015],MATCH($B179,tab_MinKomp[[Stanowisko / Position ]:[Stanowisko / Position ]],0)))</f>
        <v>n/a</v>
      </c>
      <c r="AJ180" s="194" t="str">
        <f>IF(INDEX(tab_MinKomp[Auditor systemu ISO 17021:2018],MATCH($B179,tab_MinKomp[[Stanowisko / Position ]:[Stanowisko / Position ]],0))="n/a","n/a",AJ179-INDEX(tab_MinKomp[Auditor systemu ISO 17021:2018],MATCH($B179,tab_MinKomp[[Stanowisko / Position ]:[Stanowisko / Position ]],0)))</f>
        <v>n/a</v>
      </c>
      <c r="AK180" s="194" t="str">
        <f>IF(INDEX(tab_MinKomp[Pełnomocnik systemu / Systemvertreter],MATCH($B179,tab_MinKomp[[Stanowisko / Position ]:[Stanowisko / Position ]],0))="n/a","n/a",AK179-INDEX(tab_MinKomp[Pełnomocnik systemu / Systemvertreter],MATCH($B179,tab_MinKomp[[Stanowisko / Position ]:[Stanowisko / Position ]],0)))</f>
        <v>n/a</v>
      </c>
      <c r="AL180" s="194">
        <f>IF(INDEX(tab_MinKomp[Polityka Etyczna - Compliance],MATCH($B179,tab_MinKomp[[Stanowisko / Position ]:[Stanowisko / Position ]],0))="n/a","n/a",AL179-INDEX(tab_MinKomp[Polityka Etyczna - Compliance],MATCH($B179,tab_MinKomp[[Stanowisko / Position ]:[Stanowisko / Position ]],0)))</f>
        <v>0</v>
      </c>
      <c r="AM180" s="194" t="str">
        <f>IF(INDEX(tab_MinKomp[WDRAŻANIE NOWYCH PROJEKTÓW/ PROCEDURA CTM],MATCH($B179,tab_MinKomp[[Stanowisko / Position ]:[Stanowisko / Position ]],0))="n/a","n/a",AM179-INDEX(tab_MinKomp[WDRAŻANIE NOWYCH PROJEKTÓW/ PROCEDURA CTM],MATCH($B179,tab_MinKomp[[Stanowisko / Position ]:[Stanowisko / Position ]],0)))</f>
        <v>n/a</v>
      </c>
      <c r="AN180" s="194" t="str">
        <f>IF(INDEX(tab_MinKomp[KAMIENIE MILOWE MSL/PIFF],MATCH($B179,tab_MinKomp[[Stanowisko / Position ]:[Stanowisko / Position ]],0))="n/a","n/a",AN179-INDEX(tab_MinKomp[KAMIENIE MILOWE MSL/PIFF],MATCH($B179,tab_MinKomp[[Stanowisko / Position ]:[Stanowisko / Position ]],0)))</f>
        <v>n/a</v>
      </c>
      <c r="AO180" s="194">
        <f>IF(INDEX(tab_MinKomp[CP],MATCH($B179,tab_MinKomp[[Stanowisko / Position ]:[Stanowisko / Position ]],0))="n/a","n/a",AO179-INDEX(tab_MinKomp[CP],MATCH($B179,tab_MinKomp[[Stanowisko / Position ]:[Stanowisko / Position ]],0)))</f>
        <v>0</v>
      </c>
      <c r="AP180" s="194" t="str">
        <f>IF(INDEX(tab_MinKomp[FMEA],MATCH($B179,tab_MinKomp[[Stanowisko / Position ]:[Stanowisko / Position ]],0))="n/a","n/a",AP179-INDEX(tab_MinKomp[FMEA],MATCH($B179,tab_MinKomp[[Stanowisko / Position ]:[Stanowisko / Position ]],0)))</f>
        <v>n/a</v>
      </c>
      <c r="AQ180" s="194">
        <f>IF(INDEX(tab_MinKomp[FLOW CHART],MATCH($B179,tab_MinKomp[[Stanowisko / Position ]:[Stanowisko / Position ]],0))="n/a","n/a",AQ179-INDEX(tab_MinKomp[FLOW CHART],MATCH($B179,tab_MinKomp[[Stanowisko / Position ]:[Stanowisko / Position ]],0)))</f>
        <v>-1</v>
      </c>
      <c r="AR180" s="194" t="str">
        <f>IF(INDEX(tab_MinKomp[APQP],MATCH($B179,tab_MinKomp[[Stanowisko / Position ]:[Stanowisko / Position ]],0))="n/a","n/a",AR179-INDEX(tab_MinKomp[APQP],MATCH($B179,tab_MinKomp[[Stanowisko / Position ]:[Stanowisko / Position ]],0)))</f>
        <v>n/a</v>
      </c>
      <c r="AS180" s="194" t="str">
        <f>IF(INDEX(tab_MinKomp[MSA],MATCH($B179,tab_MinKomp[[Stanowisko / Position ]:[Stanowisko / Position ]],0))="n/a","n/a",AS179-INDEX(tab_MinKomp[MSA],MATCH($B179,tab_MinKomp[[Stanowisko / Position ]:[Stanowisko / Position ]],0)))</f>
        <v>n/a</v>
      </c>
      <c r="AT180" s="194" t="str">
        <f>IF(INDEX(tab_MinKomp[SPC],MATCH($B179,tab_MinKomp[[Stanowisko / Position ]:[Stanowisko / Position ]],0))="n/a","n/a",AT179-INDEX(tab_MinKomp[SPC],MATCH($B179,tab_MinKomp[[Stanowisko / Position ]:[Stanowisko / Position ]],0)))</f>
        <v>n/a</v>
      </c>
      <c r="AU180" s="194" t="str">
        <f>IF(INDEX(tab_MinKomp[CSR (SPECYFICZNE WYMAGANIA KLIENTA)],MATCH($B179,tab_MinKomp[[Stanowisko / Position ]:[Stanowisko / Position ]],0))="n/a","n/a",AU179-INDEX(tab_MinKomp[CSR (SPECYFICZNE WYMAGANIA KLIENTA)],MATCH($B179,tab_MinKomp[[Stanowisko / Position ]:[Stanowisko / Position ]],0)))</f>
        <v>n/a</v>
      </c>
      <c r="AV180" s="194">
        <f>IF(INDEX(tab_MinKomp[5S],MATCH($B179,tab_MinKomp[[Stanowisko / Position ]:[Stanowisko / Position ]],0))="n/a","n/a",AV179-INDEX(tab_MinKomp[5S],MATCH($B179,tab_MinKomp[[Stanowisko / Position ]:[Stanowisko / Position ]],0)))</f>
        <v>-1</v>
      </c>
      <c r="AW180" s="194">
        <f>IF(INDEX(tab_MinKomp[LEAN MANAGEMENT],MATCH($B179,tab_MinKomp[[Stanowisko / Position ]:[Stanowisko / Position ]],0))="n/a","n/a",AW179-INDEX(tab_MinKomp[LEAN MANAGEMENT],MATCH($B179,tab_MinKomp[[Stanowisko / Position ]:[Stanowisko / Position ]],0)))</f>
        <v>0</v>
      </c>
      <c r="AX180" s="194" t="str">
        <f>IF(INDEX(tab_MinKomp[5R],MATCH($B179,tab_MinKomp[[Stanowisko / Position ]:[Stanowisko / Position ]],0))="n/a","n/a",AX179-INDEX(tab_MinKomp[5R],MATCH($B179,tab_MinKomp[[Stanowisko / Position ]:[Stanowisko / Position ]],0)))</f>
        <v>n/a</v>
      </c>
      <c r="AY180" s="194" t="str">
        <f>IF(INDEX(tab_MinKomp[Six Sigma],MATCH($B179,tab_MinKomp[[Stanowisko / Position ]:[Stanowisko / Position ]],0))="n/a","n/a",AY179-INDEX(tab_MinKomp[Six Sigma],MATCH($B179,tab_MinKomp[[Stanowisko / Position ]:[Stanowisko / Position ]],0)))</f>
        <v>n/a</v>
      </c>
      <c r="AZ180" s="194" t="str">
        <f>IF(INDEX(tab_MinKomp[System BAAN / Distribution &amp; Supply Chain],MATCH($B179,tab_MinKomp[[Stanowisko / Position ]:[Stanowisko / Position ]],0))="n/a","n/a",AZ179-INDEX(tab_MinKomp[System BAAN / Distribution &amp; Supply Chain],MATCH($B179,tab_MinKomp[[Stanowisko / Position ]:[Stanowisko / Position ]],0)))</f>
        <v>n/a</v>
      </c>
      <c r="BA180" s="194">
        <f>IF(INDEX(tab_MinKomp[LEAN MANAGEMENT],MATCH($B179,tab_MinKomp[[Stanowisko / Position ]:[Stanowisko / Position ]],0))="n/a","n/a",BA179-INDEX(tab_MinKomp[LEAN MANAGEMENT],MATCH($B179,tab_MinKomp[[Stanowisko / Position ]:[Stanowisko / Position ]],0)))</f>
        <v>0</v>
      </c>
      <c r="BB180" s="194">
        <f>IF(INDEX(tab_MinKomp[LEAN MANAGEMENT],MATCH($B179,tab_MinKomp[[Stanowisko / Position ]:[Stanowisko / Position ]],0))="n/a","n/a",BB179-INDEX(tab_MinKomp[LEAN MANAGEMENT],MATCH($B179,tab_MinKomp[[Stanowisko / Position ]:[Stanowisko / Position ]],0)))</f>
        <v>0</v>
      </c>
      <c r="BC180" s="194" t="str">
        <f>IF(INDEX(tab_MinKomp[Organizacja dostaw / Versorgungsorganisation],MATCH($B179,tab_MinKomp[[Stanowisko / Position ]:[Stanowisko / Position ]],0))="n/a","n/a",BC179-INDEX(tab_MinKomp[Organizacja dostaw / Versorgungsorganisation],MATCH($B179,tab_MinKomp[[Stanowisko / Position ]:[Stanowisko / Position ]],0)))</f>
        <v>n/a</v>
      </c>
      <c r="BD180" s="194" t="str">
        <f>IF(INDEX(tab_MinKomp[Organizacja wysyłek / Organisation von Lieferungen],MATCH($B179,tab_MinKomp[[Stanowisko / Position ]:[Stanowisko / Position ]],0))="n/a","n/a",BD179-INDEX(tab_MinKomp[Organizacja wysyłek / Organisation von Lieferungen],MATCH($B179,tab_MinKomp[[Stanowisko / Position ]:[Stanowisko / Position ]],0)))</f>
        <v>n/a</v>
      </c>
      <c r="BE180" s="194" t="str">
        <f>IF(INDEX(tab_MinKomp[Analiza magazynowa - Program Polen.mdb / Inventuranalyse],MATCH($B179,tab_MinKomp[[Stanowisko / Position ]:[Stanowisko / Position ]],0))="n/a","n/a",BE179-INDEX(tab_MinKomp[Analiza magazynowa - Program Polen.mdb / Inventuranalyse],MATCH($B179,tab_MinKomp[[Stanowisko / Position ]:[Stanowisko / Position ]],0)))</f>
        <v>n/a</v>
      </c>
      <c r="BF180" s="190" t="str">
        <f>IF(INDEX(tab_MinKomp[MMOG (Materials Management Operations Guidelines)],MATCH($B179,tab_MinKomp[[Stanowisko / Position ]:[Stanowisko / Position ]],0))="n/a","n/a",BF179-INDEX(tab_MinKomp[MMOG (Materials Management Operations Guidelines)],MATCH($B179,tab_MinKomp[[Stanowisko / Position ]:[Stanowisko / Position ]],0)))</f>
        <v>n/a</v>
      </c>
      <c r="BG180" s="190" t="str">
        <f>IF(INDEX(tab_MinKomp[GPP],MATCH($B179,tab_MinKomp[[Stanowisko / Position ]:[Stanowisko / Position ]],0))="n/a","n/a",BG179-INDEX(tab_MinKomp[GPP],MATCH($B179,tab_MinKomp[[Stanowisko / Position ]:[Stanowisko / Position ]],0)))</f>
        <v>n/a</v>
      </c>
      <c r="BH180" s="190" t="str">
        <f>IF(INDEX(tab_MinKomp[AIAG (Automotive Industry Action Group)],MATCH($B179,tab_MinKomp[[Stanowisko / Position ]:[Stanowisko / Position ]],0))="n/a","n/a",BH179-INDEX(tab_MinKomp[AIAG (Automotive Industry Action Group)],MATCH($B179,tab_MinKomp[[Stanowisko / Position ]:[Stanowisko / Position ]],0)))</f>
        <v>n/a</v>
      </c>
      <c r="BI180" s="190" t="str">
        <f>IF(INDEX(tab_MinKomp[Super-G disputes],MATCH($B179,tab_MinKomp[[Stanowisko / Position ]:[Stanowisko / Position ]],0))="n/a","n/a",BI179-INDEX(tab_MinKomp[Super-G disputes],MATCH($B179,tab_MinKomp[[Stanowisko / Position ]:[Stanowisko / Position ]],0)))</f>
        <v>n/a</v>
      </c>
      <c r="BJ180" s="190" t="str">
        <f>IF(INDEX(tab_MinKomp[CMMS3/eDDL (Direct Data Link)],MATCH($B179,tab_MinKomp[[Stanowisko / Position ]:[Stanowisko / Position ]],0))="n/a","n/a",BJ179-INDEX(tab_MinKomp[CMMS3/eDDL (Direct Data Link)],MATCH($B179,tab_MinKomp[[Stanowisko / Position ]:[Stanowisko / Position ]],0)))</f>
        <v>n/a</v>
      </c>
      <c r="BK180" s="190" t="str">
        <f>IF(INDEX(tab_MinKomp[MP&amp;L (Material Planning and Logistics)],MATCH($B179,tab_MinKomp[[Stanowisko / Position ]:[Stanowisko / Position ]],0))="n/a","n/a",BK179-INDEX(tab_MinKomp[MP&amp;L (Material Planning and Logistics)],MATCH($B179,tab_MinKomp[[Stanowisko / Position ]:[Stanowisko / Position ]],0)))</f>
        <v>n/a</v>
      </c>
      <c r="BL180" s="190" t="str">
        <f>IF(INDEX(tab_MinKomp[Supplier delivery rating],MATCH($B179,tab_MinKomp[[Stanowisko / Position ]:[Stanowisko / Position ]],0))="n/a","n/a",BL179-INDEX(tab_MinKomp[Supplier delivery rating],MATCH($B179,tab_MinKomp[[Stanowisko / Position ]:[Stanowisko / Position ]],0)))</f>
        <v>n/a</v>
      </c>
      <c r="BM180" s="194" t="str">
        <f>IF(INDEX(tab_MinKomp[Wymagania VDA 6.5 Product / Forderungen],MATCH($B179,tab_MinKomp[[Stanowisko / Position ]:[Stanowisko / Position ]],0))="n/a","n/a",BM179-INDEX(tab_MinKomp[Wymagania VDA 6.5 Product / Forderungen],MATCH($B179,tab_MinKomp[[Stanowisko / Position ]:[Stanowisko / Position ]],0)))</f>
        <v>n/a</v>
      </c>
      <c r="BN180" s="194" t="str">
        <f>IF(INDEX(tab_MinKomp[Wymagania VDA 6.5 Product / Forderungen],MATCH($B179,tab_MinKomp[[Stanowisko / Position ]:[Stanowisko / Position ]],0))="n/a","n/a",BN179-INDEX(tab_MinKomp[Wymagania VDA 6.5 Product / Forderungen],MATCH($B179,tab_MinKomp[[Stanowisko / Position ]:[Stanowisko / Position ]],0)))</f>
        <v>n/a</v>
      </c>
      <c r="BO180" s="194">
        <f>IF(INDEX(tab_MinKomp[5S],MATCH($B179,tab_MinKomp[[Stanowisko / Position ]:[Stanowisko / Position ]],0))="n/a","n/a",BO179-INDEX(tab_MinKomp[5S],MATCH($B179,tab_MinKomp[[Stanowisko / Position ]:[Stanowisko / Position ]],0)))</f>
        <v>-1</v>
      </c>
      <c r="BP180" s="194" t="str">
        <f>IF(INDEX(tab_MinKomp[Wymagania VDA 6.5 Product / Forderungen],MATCH($B179,tab_MinKomp[[Stanowisko / Position ]:[Stanowisko / Position ]],0))="n/a","n/a",BP179-INDEX(tab_MinKomp[Wymagania VDA 6.5 Product / Forderungen],MATCH($B179,tab_MinKomp[[Stanowisko / Position ]:[Stanowisko / Position ]],0)))</f>
        <v>n/a</v>
      </c>
      <c r="BQ180" s="194" t="str">
        <f>IF(INDEX(tab_MinKomp[Wymagania VDA 6.5 Product / Forderungen],MATCH($B179,tab_MinKomp[[Stanowisko / Position ]:[Stanowisko / Position ]],0))="n/a","n/a",BQ179-INDEX(tab_MinKomp[Wymagania VDA 6.5 Product / Forderungen],MATCH($B179,tab_MinKomp[[Stanowisko / Position ]:[Stanowisko / Position ]],0)))</f>
        <v>n/a</v>
      </c>
      <c r="BR180" s="194" t="str">
        <f>IF(INDEX(tab_MinKomp[Wymagania VDA 6.5 Product / Forderungen],MATCH($B179,tab_MinKomp[[Stanowisko / Position ]:[Stanowisko / Position ]],0))="n/a","n/a",BR179-INDEX(tab_MinKomp[Wymagania VDA 6.5 Product / Forderungen],MATCH($B179,tab_MinKomp[[Stanowisko / Position ]:[Stanowisko / Position ]],0)))</f>
        <v>n/a</v>
      </c>
      <c r="BS180" s="194">
        <f>IF(INDEX(tab_MinKomp[5S],MATCH($B179,tab_MinKomp[[Stanowisko / Position ]:[Stanowisko / Position ]],0))="n/a","n/a",BS179-INDEX(tab_MinKomp[5S],MATCH($B179,tab_MinKomp[[Stanowisko / Position ]:[Stanowisko / Position ]],0)))</f>
        <v>0</v>
      </c>
      <c r="BT180" s="194" t="str">
        <f>IF(INDEX(tab_MinKomp[Wymagania VDA 6.5 Product / Forderungen],MATCH($B179,tab_MinKomp[[Stanowisko / Position ]:[Stanowisko / Position ]],0))="n/a","n/a",BT179-INDEX(tab_MinKomp[Wymagania VDA 6.5 Product / Forderungen],MATCH($B179,tab_MinKomp[[Stanowisko / Position ]:[Stanowisko / Position ]],0)))</f>
        <v>n/a</v>
      </c>
      <c r="BU180" s="194">
        <f>IF(INDEX(tab_MinKomp[LEAN MANAGEMENT],MATCH($B179,tab_MinKomp[[Stanowisko / Position ]:[Stanowisko / Position ]],0))="n/a","n/a",BU179-INDEX(tab_MinKomp[LEAN MANAGEMENT],MATCH($B179,tab_MinKomp[[Stanowisko / Position ]:[Stanowisko / Position ]],0)))</f>
        <v>0</v>
      </c>
      <c r="BV180" s="194">
        <f>IF(INDEX(tab_MinKomp[5S],MATCH($B179,tab_MinKomp[[Stanowisko / Position ]:[Stanowisko / Position ]],0))="n/a","n/a",BV179-INDEX(tab_MinKomp[5S],MATCH($B179,tab_MinKomp[[Stanowisko / Position ]:[Stanowisko / Position ]],0)))</f>
        <v>0</v>
      </c>
      <c r="BW180" s="194">
        <f>IF(INDEX(tab_MinKomp[5S],MATCH($B179,tab_MinKomp[[Stanowisko / Position ]:[Stanowisko / Position ]],0))="n/a","n/a",BW179-INDEX(tab_MinKomp[5S],MATCH($B179,tab_MinKomp[[Stanowisko / Position ]:[Stanowisko / Position ]],0)))</f>
        <v>0</v>
      </c>
      <c r="BX180" s="194">
        <f>IF(INDEX(tab_MinKomp[5S],MATCH($B179,tab_MinKomp[[Stanowisko / Position ]:[Stanowisko / Position ]],0))="n/a","n/a",BX179-INDEX(tab_MinKomp[5S],MATCH($B179,tab_MinKomp[[Stanowisko / Position ]:[Stanowisko / Position ]],0)))</f>
        <v>0</v>
      </c>
      <c r="BY180" s="194" t="str">
        <f>IF(INDEX(tab_MinKomp[Wymagania VDA 6.5 Product / Forderungen],MATCH($B179,tab_MinKomp[[Stanowisko / Position ]:[Stanowisko / Position ]],0))="n/a","n/a",BY179-INDEX(tab_MinKomp[Wymagania VDA 6.5 Product / Forderungen],MATCH($B179,tab_MinKomp[[Stanowisko / Position ]:[Stanowisko / Position ]],0)))</f>
        <v>n/a</v>
      </c>
      <c r="BZ180" s="194">
        <f>IF(INDEX(tab_MinKomp[5S],MATCH($B179,tab_MinKomp[[Stanowisko / Position ]:[Stanowisko / Position ]],0))="n/a","n/a",BZ179-INDEX(tab_MinKomp[5S],MATCH($B179,tab_MinKomp[[Stanowisko / Position ]:[Stanowisko / Position ]],0)))</f>
        <v>-1</v>
      </c>
      <c r="CA180" s="194">
        <f>IF(INDEX(tab_MinKomp[LEAN MANAGEMENT],MATCH($B179,tab_MinKomp[[Stanowisko / Position ]:[Stanowisko / Position ]],0))="n/a","n/a",CA179-INDEX(tab_MinKomp[LEAN MANAGEMENT],MATCH($B179,tab_MinKomp[[Stanowisko / Position ]:[Stanowisko / Position ]],0)))</f>
        <v>0</v>
      </c>
      <c r="CB180" s="194">
        <f>IF(INDEX(tab_MinKomp[5S],MATCH($B179,tab_MinKomp[[Stanowisko / Position ]:[Stanowisko / Position ]],0))="n/a","n/a",CB179-INDEX(tab_MinKomp[5S],MATCH($B179,tab_MinKomp[[Stanowisko / Position ]:[Stanowisko / Position ]],0)))</f>
        <v>0</v>
      </c>
      <c r="CC180" s="194" t="str">
        <f>IF(INDEX(tab_MinKomp[Wymagania VDA 6.5 Product / Forderungen],MATCH($B179,tab_MinKomp[[Stanowisko / Position ]:[Stanowisko / Position ]],0))="n/a","n/a",CC179-INDEX(tab_MinKomp[Wymagania VDA 6.5 Product / Forderungen],MATCH($B179,tab_MinKomp[[Stanowisko / Position ]:[Stanowisko / Position ]],0)))</f>
        <v>n/a</v>
      </c>
      <c r="CD180" s="194">
        <f>IF(INDEX(tab_MinKomp[Obsługa maszyn Novapax / Novapax Maschinenbedienung],MATCH($B179,tab_MinKomp[[Stanowisko / Position ]:[Stanowisko / Position ]],0))="n/a","n/a",CD179-INDEX(tab_MinKomp[Obsługa maszyn Novapax / Novapax Maschinenbedienung],MATCH($B179,tab_MinKomp[[Stanowisko / Position ]:[Stanowisko / Position ]],0)))</f>
        <v>-1</v>
      </c>
      <c r="CE180" s="194">
        <f>IF(INDEX(tab_MinKomp[5S],MATCH($B179,tab_MinKomp[[Stanowisko / Position ]:[Stanowisko / Position ]],0))="n/a","n/a",CE179-INDEX(tab_MinKomp[5S],MATCH($B179,tab_MinKomp[[Stanowisko / Position ]:[Stanowisko / Position ]],0)))</f>
        <v>-1</v>
      </c>
      <c r="CF180" s="194">
        <f>IF(INDEX(tab_MinKomp[Obsługa maszyn Novapax / Novapax Maschinenbedienung],MATCH($B179,tab_MinKomp[[Stanowisko / Position ]:[Stanowisko / Position ]],0))="n/a","n/a",CF179-INDEX(tab_MinKomp[Obsługa maszyn Novapax / Novapax Maschinenbedienung],MATCH($B179,tab_MinKomp[[Stanowisko / Position ]:[Stanowisko / Position ]],0)))</f>
        <v>-1</v>
      </c>
      <c r="CG180" s="194">
        <f>IF(INDEX(tab_MinKomp[Eliminacja awarii / Beseitigung von Ausfällen],MATCH($B179,tab_MinKomp[[Stanowisko / Position ]:[Stanowisko / Position ]],0))="n/a","n/a",CG179-INDEX(tab_MinKomp[Eliminacja awarii / Beseitigung von Ausfällen],MATCH($B179,tab_MinKomp[[Stanowisko / Position ]:[Stanowisko / Position ]],0)))</f>
        <v>0</v>
      </c>
      <c r="CH180" s="194" t="str">
        <f>IF(INDEX(tab_MinKomp[Wymagania VDA 6.5 Product / Forderungen],MATCH($B179,tab_MinKomp[[Stanowisko / Position ]:[Stanowisko / Position ]],0))="n/a","n/a",CH179-INDEX(tab_MinKomp[Wymagania VDA 6.5 Product / Forderungen],MATCH($B179,tab_MinKomp[[Stanowisko / Position ]:[Stanowisko / Position ]],0)))</f>
        <v>n/a</v>
      </c>
      <c r="CI180" s="194" t="str">
        <f>IF(INDEX(tab_MinKomp[Wymagania VDA 6.5 Product / Forderungen],MATCH($B179,tab_MinKomp[[Stanowisko / Position ]:[Stanowisko / Position ]],0))="n/a","n/a",CI179-INDEX(tab_MinKomp[Wymagania VDA 6.5 Product / Forderungen],MATCH($B179,tab_MinKomp[[Stanowisko / Position ]:[Stanowisko / Position ]],0)))</f>
        <v>n/a</v>
      </c>
      <c r="CJ180" s="194" t="str">
        <f>IF(INDEX(tab_MinKomp[Wymagania VDA 6.5 Product / Forderungen],MATCH($B179,tab_MinKomp[[Stanowisko / Position ]:[Stanowisko / Position ]],0))="n/a","n/a",CJ179-INDEX(tab_MinKomp[Wymagania VDA 6.5 Product / Forderungen],MATCH($B179,tab_MinKomp[[Stanowisko / Position ]:[Stanowisko / Position ]],0)))</f>
        <v>n/a</v>
      </c>
      <c r="CK180" s="194" t="str">
        <f>IF(INDEX(tab_MinKomp[Wymagania VDA 6.5 Product / Forderungen],MATCH($B179,tab_MinKomp[[Stanowisko / Position ]:[Stanowisko / Position ]],0))="n/a","n/a",CK179-INDEX(tab_MinKomp[Wymagania VDA 6.5 Product / Forderungen],MATCH($B179,tab_MinKomp[[Stanowisko / Position ]:[Stanowisko / Position ]],0)))</f>
        <v>n/a</v>
      </c>
      <c r="CL180" s="194" t="str">
        <f>IF(INDEX(tab_MinKomp[Wymagania VDA 6.5 Product / Forderungen],MATCH($B179,tab_MinKomp[[Stanowisko / Position ]:[Stanowisko / Position ]],0))="n/a","n/a",CL179-INDEX(tab_MinKomp[Wymagania VDA 6.5 Product / Forderungen],MATCH($B179,tab_MinKomp[[Stanowisko / Position ]:[Stanowisko / Position ]],0)))</f>
        <v>n/a</v>
      </c>
      <c r="CM180" s="194" t="str">
        <f>IF(INDEX(tab_MinKomp[Informatyka ogólna (techniczne i systemowe) / Allgemeine IT (Technik und System)],MATCH($B179,tab_MinKomp[[Stanowisko / Position ]:[Stanowisko / Position ]],0))="n/a","n/a",CM179-INDEX(tab_MinKomp[Informatyka ogólna (techniczne i systemowe) / Allgemeine IT (Technik und System)],MATCH($B179,tab_MinKomp[[Stanowisko / Position ]:[Stanowisko / Position ]],0)))</f>
        <v>n/a</v>
      </c>
      <c r="CN180" s="194" t="str">
        <f>IF(INDEX(tab_MinKomp[Sieci komputerowe / Computernetzwerke],MATCH($B179,tab_MinKomp[[Stanowisko / Position ]:[Stanowisko / Position ]],0))="n/a","n/a",CN179-INDEX(tab_MinKomp[Sieci komputerowe / Computernetzwerke],MATCH($B179,tab_MinKomp[[Stanowisko / Position ]:[Stanowisko / Position ]],0)))</f>
        <v>n/a</v>
      </c>
      <c r="CO180" s="194" t="str">
        <f>IF(INDEX(tab_MinKomp[Hardware (komputery PC, drukarki biurowe i etykietowe, telefonia stacjonarna i mobilna) (PC, Drucker, Telefpne, Handys)],MATCH($B179,tab_MinKomp[[Stanowisko / Position ]:[Stanowisko / Position ]],0))="n/a","n/a",CO179-INDEX(tab_MinKomp[Hardware (komputery PC, drukarki biurowe i etykietowe, telefonia stacjonarna i mobilna) (PC, Drucker, Telefpne, Handys)],MATCH($B179,tab_MinKomp[[Stanowisko / Position ]:[Stanowisko / Position ]],0)))</f>
        <v>n/a</v>
      </c>
      <c r="CP180" s="194" t="str">
        <f>IF(INDEX(tab_MinKomp[Software &amp; Systems (MS Office, MS Remote Desktop)],MATCH($B179,tab_MinKomp[[Stanowisko / Position ]:[Stanowisko / Position ]],0))="n/a","n/a",CP179-INDEX(tab_MinKomp[Software &amp; Systems (MS Office, MS Remote Desktop)],MATCH($B179,tab_MinKomp[[Stanowisko / Position ]:[Stanowisko / Position ]],0)))</f>
        <v>n/a</v>
      </c>
      <c r="CQ180" s="194" t="str">
        <f>IF(INDEX(tab_MinKomp[Programowanie obiektowe (PHP) / Objektprogrammierung],MATCH($B179,tab_MinKomp[[Stanowisko / Position ]:[Stanowisko / Position ]],0))="n/a","n/a",CQ179-INDEX(tab_MinKomp[Programowanie obiektowe (PHP) / Objektprogrammierung],MATCH($B179,tab_MinKomp[[Stanowisko / Position ]:[Stanowisko / Position ]],0)))</f>
        <v>n/a</v>
      </c>
      <c r="CR180" s="194" t="str">
        <f>IF(INDEX(tab_MinKomp[Scrum],MATCH($B179,tab_MinKomp[[Stanowisko / Position ]:[Stanowisko / Position ]],0))="n/a","n/a",CR179-INDEX(tab_MinKomp[Scrum],MATCH($B179,tab_MinKomp[[Stanowisko / Position ]:[Stanowisko / Position ]],0)))</f>
        <v>n/a</v>
      </c>
      <c r="CS180" s="194" t="str">
        <f>IF(INDEX(tab_MinKomp[SQL (MySQL)],MATCH($B179,tab_MinKomp[[Stanowisko / Position ]:[Stanowisko / Position ]],0))="n/a","n/a",CS179-INDEX(tab_MinKomp[SQL (MySQL)],MATCH($B179,tab_MinKomp[[Stanowisko / Position ]:[Stanowisko / Position ]],0)))</f>
        <v>n/a</v>
      </c>
      <c r="CT180" s="194" t="str">
        <f>IF(INDEX(tab_MinKomp[Javascript],MATCH($B179,tab_MinKomp[[Stanowisko / Position ]:[Stanowisko / Position ]],0))="n/a","n/a",CT179-INDEX(tab_MinKomp[Javascript],MATCH($B179,tab_MinKomp[[Stanowisko / Position ]:[Stanowisko / Position ]],0)))</f>
        <v>n/a</v>
      </c>
      <c r="CU180" s="194" t="str">
        <f>IF(INDEX(tab_MinKomp[Joomla],MATCH($B179,tab_MinKomp[[Stanowisko / Position ]:[Stanowisko / Position ]],0))="n/a","n/a",CU179-INDEX(tab_MinKomp[Joomla],MATCH($B179,tab_MinKomp[[Stanowisko / Position ]:[Stanowisko / Position ]],0)))</f>
        <v>n/a</v>
      </c>
      <c r="CV180" s="194" t="str">
        <f>IF(INDEX(tab_MinKomp[Bash],MATCH($B179,tab_MinKomp[[Stanowisko / Position ]:[Stanowisko / Position ]],0))="n/a","n/a",CV179-INDEX(tab_MinKomp[Bash],MATCH($B179,tab_MinKomp[[Stanowisko / Position ]:[Stanowisko / Position ]],0)))</f>
        <v>n/a</v>
      </c>
      <c r="CW180" s="194">
        <f>IF(INDEX(tab_MinKomp[Systemy MES (HYDRA / SFMS)],MATCH($B179,tab_MinKomp[[Stanowisko / Position ]:[Stanowisko / Position ]],0))="n/a","n/a",CW179-INDEX(tab_MinKomp[Systemy MES (HYDRA / SFMS)],MATCH($B179,tab_MinKomp[[Stanowisko / Position ]:[Stanowisko / Position ]],0)))</f>
        <v>-1</v>
      </c>
      <c r="CX180" s="194" t="str">
        <f>IF(INDEX(tab_MinKomp[HTML / CSS],MATCH($B179,tab_MinKomp[[Stanowisko / Position ]:[Stanowisko / Position ]],0))="n/a","n/a",CX179-INDEX(tab_MinKomp[HTML / CSS],MATCH($B179,tab_MinKomp[[Stanowisko / Position ]:[Stanowisko / Position ]],0)))</f>
        <v>n/a</v>
      </c>
      <c r="CY180" s="194" t="str">
        <f>IF(INDEX(tab_MinKomp[SYSTEM PR],MATCH($B179,tab_MinKomp[[Stanowisko / Position ]:[Stanowisko / Position ]],0))="n/a","n/a",CY179-INDEX(tab_MinKomp[SYSTEM PR],MATCH($B179,tab_MinKomp[[Stanowisko / Position ]:[Stanowisko / Position ]],0)))</f>
        <v>n/a</v>
      </c>
      <c r="CZ180" s="194" t="str">
        <f>IF(INDEX(tab_MinKomp[System Einkauf XP / EBA],MATCH($B179,tab_MinKomp[[Stanowisko / Position ]:[Stanowisko / Position ]],0))="n/a","n/a",CZ179-INDEX(tab_MinKomp[System Einkauf XP / EBA],MATCH($B179,tab_MinKomp[[Stanowisko / Position ]:[Stanowisko / Position ]],0)))</f>
        <v>n/a</v>
      </c>
      <c r="DA180" s="194" t="str">
        <f>IF(INDEX(tab_MinKomp[Techniki negocjacyjne / Verhandlungstechniken],MATCH($B179,tab_MinKomp[[Stanowisko / Position ]:[Stanowisko / Position ]],0))="n/a","n/a",DA179-INDEX(tab_MinKomp[Techniki negocjacyjne / Verhandlungstechniken],MATCH($B179,tab_MinKomp[[Stanowisko / Position ]:[Stanowisko / Position ]],0)))</f>
        <v>n/a</v>
      </c>
      <c r="DB180" s="194" t="str">
        <f>IF(INDEX(tab_MinKomp[Znajomość rynku branżowego / Kenntnis des Industrie Marktes],MATCH($B179,tab_MinKomp[[Stanowisko / Position ]:[Stanowisko / Position ]],0))="n/a","n/a",DB179-INDEX(tab_MinKomp[Znajomość rynku branżowego / Kenntnis des Industrie Marktes],MATCH($B179,tab_MinKomp[[Stanowisko / Position ]:[Stanowisko / Position ]],0)))</f>
        <v>n/a</v>
      </c>
      <c r="DC180" s="194" t="str">
        <f>IF(INDEX(tab_MinKomp[SUPPLIER MANAGEMENT],MATCH($B179,tab_MinKomp[[Stanowisko / Position ]:[Stanowisko / Position ]],0))="n/a","n/a",DC179-INDEX(tab_MinKomp[SUPPLIER MANAGEMENT],MATCH($B179,tab_MinKomp[[Stanowisko / Position ]:[Stanowisko / Position ]],0)))</f>
        <v>n/a</v>
      </c>
      <c r="DD180" s="194" t="str">
        <f>IF(INDEX(tab_MinKomp[SUPPLIER MANAGEMENT],MATCH($B179,tab_MinKomp[[Stanowisko / Position ]:[Stanowisko / Position ]],0))="n/a","n/a",DD179-INDEX(tab_MinKomp[SUPPLIER MANAGEMENT],MATCH($B179,tab_MinKomp[[Stanowisko / Position ]:[Stanowisko / Position ]],0)))</f>
        <v>n/a</v>
      </c>
      <c r="DE180" s="194" t="str">
        <f>IF(INDEX(tab_MinKomp[SUPPLIER MANAGEMENT],MATCH($B179,tab_MinKomp[[Stanowisko / Position ]:[Stanowisko / Position ]],0))="n/a","n/a",DE179-INDEX(tab_MinKomp[SUPPLIER MANAGEMENT],MATCH($B179,tab_MinKomp[[Stanowisko / Position ]:[Stanowisko / Position ]],0)))</f>
        <v>n/a</v>
      </c>
      <c r="DF180" s="194">
        <f>IF(INDEX(tab_MinKomp[LEAN MANAGEMENT],MATCH($B179,tab_MinKomp[[Stanowisko / Position ]:[Stanowisko / Position ]],0))="n/a","n/a",DF179-INDEX(tab_MinKomp[LEAN MANAGEMENT],MATCH($B179,tab_MinKomp[[Stanowisko / Position ]:[Stanowisko / Position ]],0)))</f>
        <v>0</v>
      </c>
      <c r="DG180" s="194" t="str">
        <f>IF(INDEX(tab_MinKomp[PPAP/PSW],MATCH($B179,tab_MinKomp[[Stanowisko / Position ]:[Stanowisko / Position ]],0))="n/a","n/a",DG179-INDEX(tab_MinKomp[PPAP/PSW],MATCH($B179,tab_MinKomp[[Stanowisko / Position ]:[Stanowisko / Position ]],0)))</f>
        <v>n/a</v>
      </c>
      <c r="DH180" s="194" t="str">
        <f>IF(INDEX(tab_MinKomp[SUPPLIER MANAGEMENT],MATCH($B179,tab_MinKomp[[Stanowisko / Position ]:[Stanowisko / Position ]],0))="n/a","n/a",DH179-INDEX(tab_MinKomp[SUPPLIER MANAGEMENT],MATCH($B179,tab_MinKomp[[Stanowisko / Position ]:[Stanowisko / Position ]],0)))</f>
        <v>n/a</v>
      </c>
      <c r="DI180" s="194" t="str">
        <f>IF(INDEX(tab_MinKomp[OBSŁUGA PORTALI KLIENTA / Kundenportale],MATCH($B179,tab_MinKomp[[Stanowisko / Position ]:[Stanowisko / Position ]],0))="n/a","n/a",DI179-INDEX(tab_MinKomp[OBSŁUGA PORTALI KLIENTA / Kundenportale],MATCH($B179,tab_MinKomp[[Stanowisko / Position ]:[Stanowisko / Position ]],0)))</f>
        <v>n/a</v>
      </c>
      <c r="DJ180" s="194" t="str">
        <f>IF(INDEX(tab_MinKomp[Obsługa systemu BABTECQ / BABTECQ System],MATCH($B179,tab_MinKomp[[Stanowisko / Position ]:[Stanowisko / Position ]],0))="n/a","n/a",DJ179-INDEX(tab_MinKomp[Obsługa systemu BABTECQ / BABTECQ System],MATCH($B179,tab_MinKomp[[Stanowisko / Position ]:[Stanowisko / Position ]],0)))</f>
        <v>n/a</v>
      </c>
      <c r="DK180" s="194" t="str">
        <f>IF(INDEX(tab_MinKomp[Rysunek techniczny / technische Zeichnung],MATCH($B179,tab_MinKomp[[Stanowisko / Position ]:[Stanowisko / Position ]],0))="n/a","n/a",DK179-INDEX(tab_MinKomp[Rysunek techniczny / technische Zeichnung],MATCH($B179,tab_MinKomp[[Stanowisko / Position ]:[Stanowisko / Position ]],0)))</f>
        <v>n/a</v>
      </c>
      <c r="DL180" s="194" t="str">
        <f>IF(INDEX(tab_MinKomp[Kalibracja / Kalibrierung],MATCH($B179,tab_MinKomp[[Stanowisko / Position ]:[Stanowisko / Position ]],0))="n/a","n/a",DL179-INDEX(tab_MinKomp[Kalibracja / Kalibrierung],MATCH($B179,tab_MinKomp[[Stanowisko / Position ]:[Stanowisko / Position ]],0)))</f>
        <v>n/a</v>
      </c>
      <c r="DM180" s="194" t="str">
        <f>IF(INDEX(tab_MinKomp[Rekwalifikacja / Requalifizierung],MATCH($B179,tab_MinKomp[[Stanowisko / Position ]:[Stanowisko / Position ]],0))="n/a","n/a",DM179-INDEX(tab_MinKomp[Rekwalifikacja / Requalifizierung],MATCH($B179,tab_MinKomp[[Stanowisko / Position ]:[Stanowisko / Position ]],0)))</f>
        <v>n/a</v>
      </c>
      <c r="DN180" s="190" t="str">
        <f>IF(INDEX(tab_MinKomp[Testy czystości / Reinheitstests],MATCH($B179,tab_MinKomp[[Stanowisko / Position ]:[Stanowisko / Position ]],0))="n/a","n/a",DN179-INDEX(tab_MinKomp[Testy czystości / Reinheitstests],MATCH($B179,tab_MinKomp[[Stanowisko / Position ]:[Stanowisko / Position ]],0)))</f>
        <v>n/a</v>
      </c>
      <c r="DO180" s="190" t="str">
        <f>IF(INDEX(tab_MinKomp[Testy czystości / Reinheitstests],MATCH($B179,tab_MinKomp[[Stanowisko / Position ]:[Stanowisko / Position ]],0))="n/a","n/a",DO179-INDEX(tab_MinKomp[Testy czystości / Reinheitstests],MATCH($B179,tab_MinKomp[[Stanowisko / Position ]:[Stanowisko / Position ]],0)))</f>
        <v>n/a</v>
      </c>
      <c r="DP180" s="190" t="str">
        <f>IF(INDEX(tab_MinKomp[Testy czystości / Reinheitstests],MATCH($B179,tab_MinKomp[[Stanowisko / Position ]:[Stanowisko / Position ]],0))="n/a","n/a",DP179-INDEX(tab_MinKomp[Testy czystości / Reinheitstests],MATCH($B179,tab_MinKomp[[Stanowisko / Position ]:[Stanowisko / Position ]],0)))</f>
        <v>n/a</v>
      </c>
      <c r="DQ180" s="190" t="str">
        <f>IF(INDEX(tab_MinKomp[Testy czystości / Reinheitstests],MATCH($B179,tab_MinKomp[[Stanowisko / Position ]:[Stanowisko / Position ]],0))="n/a","n/a",DQ179-INDEX(tab_MinKomp[Testy czystości / Reinheitstests],MATCH($B179,tab_MinKomp[[Stanowisko / Position ]:[Stanowisko / Position ]],0)))</f>
        <v>n/a</v>
      </c>
      <c r="DR180" s="190" t="str">
        <f>IF(INDEX(tab_MinKomp[Testy czystości / Reinheitstests],MATCH($B179,tab_MinKomp[[Stanowisko / Position ]:[Stanowisko / Position ]],0))="n/a","n/a",DR179-INDEX(tab_MinKomp[Testy czystości / Reinheitstests],MATCH($B179,tab_MinKomp[[Stanowisko / Position ]:[Stanowisko / Position ]],0)))</f>
        <v>n/a</v>
      </c>
      <c r="DS180" s="190" t="str">
        <f>IF(INDEX(tab_MinKomp[Testy czystości / Reinheitstests],MATCH($B179,tab_MinKomp[[Stanowisko / Position ]:[Stanowisko / Position ]],0))="n/a","n/a",DS179-INDEX(tab_MinKomp[Testy czystości / Reinheitstests],MATCH($B179,tab_MinKomp[[Stanowisko / Position ]:[Stanowisko / Position ]],0)))</f>
        <v>n/a</v>
      </c>
      <c r="DT180" s="194" t="str">
        <f>IF(INDEX(tab_MinKomp[SUPPLIER MANAGEMENT],MATCH($B179,tab_MinKomp[[Stanowisko / Position ]:[Stanowisko / Position ]],0))="n/a","n/a",DT179-INDEX(tab_MinKomp[SUPPLIER MANAGEMENT],MATCH($B179,tab_MinKomp[[Stanowisko / Position ]:[Stanowisko / Position ]],0)))</f>
        <v>n/a</v>
      </c>
      <c r="DU180" s="190" t="str">
        <f>IF(INDEX(tab_MinKomp[Testy czystości / Reinheitstests],MATCH($B179,tab_MinKomp[[Stanowisko / Position ]:[Stanowisko / Position ]],0))="n/a","n/a",DU179-INDEX(tab_MinKomp[Testy czystości / Reinheitstests],MATCH($B179,tab_MinKomp[[Stanowisko / Position ]:[Stanowisko / Position ]],0)))</f>
        <v>n/a</v>
      </c>
      <c r="DV180" s="190" t="str">
        <f>IF(INDEX(tab_MinKomp[Testy czystości / Reinheitstests],MATCH($B179,tab_MinKomp[[Stanowisko / Position ]:[Stanowisko / Position ]],0))="n/a","n/a",DV179-INDEX(tab_MinKomp[Testy czystości / Reinheitstests],MATCH($B179,tab_MinKomp[[Stanowisko / Position ]:[Stanowisko / Position ]],0)))</f>
        <v>n/a</v>
      </c>
      <c r="DW180" s="190" t="str">
        <f>IF(INDEX(tab_MinKomp[Testy czystości / Reinheitstests],MATCH($B179,tab_MinKomp[[Stanowisko / Position ]:[Stanowisko / Position ]],0))="n/a","n/a",DW179-INDEX(tab_MinKomp[Testy czystości / Reinheitstests],MATCH($B179,tab_MinKomp[[Stanowisko / Position ]:[Stanowisko / Position ]],0)))</f>
        <v>n/a</v>
      </c>
      <c r="DX180" s="190" t="str">
        <f>IF(INDEX(tab_MinKomp[Testy czystości / Reinheitstests],MATCH($B179,tab_MinKomp[[Stanowisko / Position ]:[Stanowisko / Position ]],0))="n/a","n/a",DX179-INDEX(tab_MinKomp[Testy czystości / Reinheitstests],MATCH($B179,tab_MinKomp[[Stanowisko / Position ]:[Stanowisko / Position ]],0)))</f>
        <v>n/a</v>
      </c>
      <c r="DY180" s="190" t="str">
        <f>IF(INDEX(tab_MinKomp[Testy czystości / Reinheitstests],MATCH($B179,tab_MinKomp[[Stanowisko / Position ]:[Stanowisko / Position ]],0))="n/a","n/a",DY179-INDEX(tab_MinKomp[Testy czystości / Reinheitstests],MATCH($B179,tab_MinKomp[[Stanowisko / Position ]:[Stanowisko / Position ]],0)))</f>
        <v>n/a</v>
      </c>
      <c r="DZ180" s="190" t="str">
        <f>IF(INDEX(tab_MinKomp[Testy czystości / Reinheitstests],MATCH($B179,tab_MinKomp[[Stanowisko / Position ]:[Stanowisko / Position ]],0))="n/a","n/a",DZ179-INDEX(tab_MinKomp[Testy czystości / Reinheitstests],MATCH($B179,tab_MinKomp[[Stanowisko / Position ]:[Stanowisko / Position ]],0)))</f>
        <v>n/a</v>
      </c>
      <c r="EA180" s="190" t="str">
        <f>IF(INDEX(tab_MinKomp[Testy czystości / Reinheitstests],MATCH($B179,tab_MinKomp[[Stanowisko / Position ]:[Stanowisko / Position ]],0))="n/a","n/a",EA179-INDEX(tab_MinKomp[Testy czystości / Reinheitstests],MATCH($B179,tab_MinKomp[[Stanowisko / Position ]:[Stanowisko / Position ]],0)))</f>
        <v>n/a</v>
      </c>
      <c r="EB180" s="190" t="str">
        <f>IF(INDEX(tab_MinKomp[Testy czystości / Reinheitstests],MATCH($B179,tab_MinKomp[[Stanowisko / Position ]:[Stanowisko / Position ]],0))="n/a","n/a",EB179-INDEX(tab_MinKomp[Testy czystości / Reinheitstests],MATCH($B179,tab_MinKomp[[Stanowisko / Position ]:[Stanowisko / Position ]],0)))</f>
        <v>n/a</v>
      </c>
      <c r="EC180" s="190" t="str">
        <f>IF(INDEX(tab_MinKomp[Testy czystości / Reinheitstests],MATCH($B179,tab_MinKomp[[Stanowisko / Position ]:[Stanowisko / Position ]],0))="n/a","n/a",EC179-INDEX(tab_MinKomp[Testy czystości / Reinheitstests],MATCH($B179,tab_MinKomp[[Stanowisko / Position ]:[Stanowisko / Position ]],0)))</f>
        <v>n/a</v>
      </c>
      <c r="ED180" s="190" t="str">
        <f>IF(INDEX(tab_MinKomp[Testy czystości / Reinheitstests],MATCH($B179,tab_MinKomp[[Stanowisko / Position ]:[Stanowisko / Position ]],0))="n/a","n/a",ED179-INDEX(tab_MinKomp[Testy czystości / Reinheitstests],MATCH($B179,tab_MinKomp[[Stanowisko / Position ]:[Stanowisko / Position ]],0)))</f>
        <v>n/a</v>
      </c>
      <c r="EE180" s="190" t="str">
        <f>IF(INDEX(tab_MinKomp[Testy czystości / Reinheitstests],MATCH($B179,tab_MinKomp[[Stanowisko / Position ]:[Stanowisko / Position ]],0))="n/a","n/a",EE179-INDEX(tab_MinKomp[Testy czystości / Reinheitstests],MATCH($B179,tab_MinKomp[[Stanowisko / Position ]:[Stanowisko / Position ]],0)))</f>
        <v>n/a</v>
      </c>
      <c r="EF180" s="190" t="str">
        <f>IF(INDEX(tab_MinKomp[Testy czystości / Reinheitstests],MATCH($B179,tab_MinKomp[[Stanowisko / Position ]:[Stanowisko / Position ]],0))="n/a","n/a",EF179-INDEX(tab_MinKomp[Testy czystości / Reinheitstests],MATCH($B179,tab_MinKomp[[Stanowisko / Position ]:[Stanowisko / Position ]],0)))</f>
        <v>n/a</v>
      </c>
      <c r="EG180" s="190" t="str">
        <f>IF(INDEX(tab_MinKomp[Testy czystości / Reinheitstests],MATCH($B179,tab_MinKomp[[Stanowisko / Position ]:[Stanowisko / Position ]],0))="n/a","n/a",EG179-INDEX(tab_MinKomp[Testy czystości / Reinheitstests],MATCH($B179,tab_MinKomp[[Stanowisko / Position ]:[Stanowisko / Position ]],0)))</f>
        <v>n/a</v>
      </c>
      <c r="EH180" s="190" t="str">
        <f>IF(INDEX(tab_MinKomp[Testy czystości / Reinheitstests],MATCH($B179,tab_MinKomp[[Stanowisko / Position ]:[Stanowisko / Position ]],0))="n/a","n/a",EH179-INDEX(tab_MinKomp[Testy czystości / Reinheitstests],MATCH($B179,tab_MinKomp[[Stanowisko / Position ]:[Stanowisko / Position ]],0)))</f>
        <v>n/a</v>
      </c>
      <c r="EI180" s="190" t="str">
        <f>IF(INDEX(tab_MinKomp[Testy czystości / Reinheitstests],MATCH($B179,tab_MinKomp[[Stanowisko / Position ]:[Stanowisko / Position ]],0))="n/a","n/a",EI179-INDEX(tab_MinKomp[Testy czystości / Reinheitstests],MATCH($B179,tab_MinKomp[[Stanowisko / Position ]:[Stanowisko / Position ]],0)))</f>
        <v>n/a</v>
      </c>
      <c r="EJ180" s="190" t="str">
        <f>IF(INDEX(tab_MinKomp[Testy czystości / Reinheitstests],MATCH($B179,tab_MinKomp[[Stanowisko / Position ]:[Stanowisko / Position ]],0))="n/a","n/a",EJ179-INDEX(tab_MinKomp[Testy czystości / Reinheitstests],MATCH($B179,tab_MinKomp[[Stanowisko / Position ]:[Stanowisko / Position ]],0)))</f>
        <v>n/a</v>
      </c>
      <c r="EK180" s="190" t="str">
        <f>IF(INDEX(tab_MinKomp[Testy czystości / Reinheitstests],MATCH($B179,tab_MinKomp[[Stanowisko / Position ]:[Stanowisko / Position ]],0))="n/a","n/a",EK179-INDEX(tab_MinKomp[Testy czystości / Reinheitstests],MATCH($B179,tab_MinKomp[[Stanowisko / Position ]:[Stanowisko / Position ]],0)))</f>
        <v>n/a</v>
      </c>
      <c r="EL180" s="190" t="str">
        <f>IF(INDEX(tab_MinKomp[Testy czystości / Reinheitstests],MATCH($B179,tab_MinKomp[[Stanowisko / Position ]:[Stanowisko / Position ]],0))="n/a","n/a",EL179-INDEX(tab_MinKomp[Testy czystości / Reinheitstests],MATCH($B179,tab_MinKomp[[Stanowisko / Position ]:[Stanowisko / Position ]],0)))</f>
        <v>n/a</v>
      </c>
      <c r="EM180" s="190" t="str">
        <f>IF(INDEX(tab_MinKomp[Testy czystości / Reinheitstests],MATCH($B179,tab_MinKomp[[Stanowisko / Position ]:[Stanowisko / Position ]],0))="n/a","n/a",EM179-INDEX(tab_MinKomp[Testy czystości / Reinheitstests],MATCH($B179,tab_MinKomp[[Stanowisko / Position ]:[Stanowisko / Position ]],0)))</f>
        <v>n/a</v>
      </c>
      <c r="EN180" s="190" t="str">
        <f>IF(INDEX(tab_MinKomp[Testy czystości / Reinheitstests],MATCH($B179,tab_MinKomp[[Stanowisko / Position ]:[Stanowisko / Position ]],0))="n/a","n/a",EN179-INDEX(tab_MinKomp[Testy czystości / Reinheitstests],MATCH($B179,tab_MinKomp[[Stanowisko / Position ]:[Stanowisko / Position ]],0)))</f>
        <v>n/a</v>
      </c>
      <c r="EO180" s="194" t="str">
        <f>IF(INDEX(tab_MinKomp[Konserwacja Rep],MATCH($B179,tab_MinKomp[[Stanowisko / Position ]:[Stanowisko / Position ]],0))="n/a","n/a",EO179-INDEX(tab_MinKomp[Konserwacja Rep],MATCH($B179,tab_MinKomp[[Stanowisko / Position ]:[Stanowisko / Position ]],0)))</f>
        <v>n/a</v>
      </c>
      <c r="EP180" s="194" t="str">
        <f>IF(INDEX(tab_MinKomp[[Konserwacja Engel ]],MATCH($B179,tab_MinKomp[[Stanowisko / Position ]:[Stanowisko / Position ]],0))="n/a","n/a",EP179-INDEX(tab_MinKomp[[Konserwacja Engel ]],MATCH($B179,tab_MinKomp[[Stanowisko / Position ]:[Stanowisko / Position ]],0)))</f>
        <v>n/a</v>
      </c>
      <c r="EQ180" s="194" t="str">
        <f>IF(INDEX(tab_MinKomp[Konserwacja B 50],MATCH($B179,tab_MinKomp[[Stanowisko / Position ]:[Stanowisko / Position ]],0))="n/a","n/a",EQ179-INDEX(tab_MinKomp[Konserwacja B 50],MATCH($B179,tab_MinKomp[[Stanowisko / Position ]:[Stanowisko / Position ]],0)))</f>
        <v>n/a</v>
      </c>
      <c r="ER180" s="194" t="str">
        <f>IF(INDEX(tab_MinKomp[[Konserwacja EOL ]],MATCH($B179,tab_MinKomp[[Stanowisko / Position ]:[Stanowisko / Position ]],0))="n/a","n/a",ER179-INDEX(tab_MinKomp[[Konserwacja EOL ]],MATCH($B179,tab_MinKomp[[Stanowisko / Position ]:[Stanowisko / Position ]],0)))</f>
        <v>n/a</v>
      </c>
      <c r="ES180" s="194" t="str">
        <f>IF(INDEX(tab_MinKomp[Konserwacja Branson],MATCH($B179,tab_MinKomp[[Stanowisko / Position ]:[Stanowisko / Position ]],0))="n/a","n/a",ES179-INDEX(tab_MinKomp[Konserwacja Branson],MATCH($B179,tab_MinKomp[[Stanowisko / Position ]:[Stanowisko / Position ]],0)))</f>
        <v>n/a</v>
      </c>
      <c r="ET180" s="194" t="str">
        <f>IF(INDEX(tab_MinKomp[Konserwacja coolery],MATCH($B179,tab_MinKomp[[Stanowisko / Position ]:[Stanowisko / Position ]],0))="n/a","n/a",ET179-INDEX(tab_MinKomp[Konserwacja coolery],MATCH($B179,tab_MinKomp[[Stanowisko / Position ]:[Stanowisko / Position ]],0)))</f>
        <v>n/a</v>
      </c>
      <c r="EU180" s="194" t="str">
        <f>IF(INDEX(tab_MinKomp[Konserwacja piecy],MATCH($B179,tab_MinKomp[[Stanowisko / Position ]:[Stanowisko / Position ]],0))="n/a","n/a",EU179-INDEX(tab_MinKomp[Konserwacja piecy],MATCH($B179,tab_MinKomp[[Stanowisko / Position ]:[Stanowisko / Position ]],0)))</f>
        <v>n/a</v>
      </c>
      <c r="EV180" s="194" t="str">
        <f>IF(INDEX(tab_MinKomp[Rysunek techniczny- czytanie],MATCH($B179,tab_MinKomp[[Stanowisko / Position ]:[Stanowisko / Position ]],0))="n/a","n/a",EV179-INDEX(tab_MinKomp[Rysunek techniczny- czytanie],MATCH($B179,tab_MinKomp[[Stanowisko / Position ]:[Stanowisko / Position ]],0)))</f>
        <v>n/a</v>
      </c>
      <c r="EW180" s="194" t="str">
        <f>IF(INDEX(tab_MinKomp[Elektryka],MATCH($B179,tab_MinKomp[[Stanowisko / Position ]:[Stanowisko / Position ]],0))="n/a","n/a",EW179-INDEX(tab_MinKomp[Elektryka],MATCH($B179,tab_MinKomp[[Stanowisko / Position ]:[Stanowisko / Position ]],0)))</f>
        <v>n/a</v>
      </c>
      <c r="EX180" s="194" t="str">
        <f>IF(INDEX(tab_MinKomp[Pneumatyka],MATCH($B179,tab_MinKomp[[Stanowisko / Position ]:[Stanowisko / Position ]],0))="n/a","n/a",EX179-INDEX(tab_MinKomp[Pneumatyka],MATCH($B179,tab_MinKomp[[Stanowisko / Position ]:[Stanowisko / Position ]],0)))</f>
        <v>n/a</v>
      </c>
      <c r="EY180" s="194" t="str">
        <f>IF(INDEX(tab_MinKomp[[Hydraulika ]],MATCH($B179,tab_MinKomp[[Stanowisko / Position ]:[Stanowisko / Position ]],0))="n/a","n/a",EY179-INDEX(tab_MinKomp[[Hydraulika ]],MATCH($B179,tab_MinKomp[[Stanowisko / Position ]:[Stanowisko / Position ]],0)))</f>
        <v>n/a</v>
      </c>
      <c r="EZ180" s="194" t="str">
        <f>IF(INDEX(tab_MinKomp[Podciśnienie],MATCH($B179,tab_MinKomp[[Stanowisko / Position ]:[Stanowisko / Position ]],0))="n/a","n/a",EZ179-INDEX(tab_MinKomp[Podciśnienie],MATCH($B179,tab_MinKomp[[Stanowisko / Position ]:[Stanowisko / Position ]],0)))</f>
        <v>n/a</v>
      </c>
      <c r="FA180" s="194" t="str">
        <f>IF(INDEX(tab_MinKomp[Usuwanie awarii],MATCH($B179,tab_MinKomp[[Stanowisko / Position ]:[Stanowisko / Position ]],0))="n/a","n/a",FA179-INDEX(tab_MinKomp[Usuwanie awarii],MATCH($B179,tab_MinKomp[[Stanowisko / Position ]:[Stanowisko / Position ]],0)))</f>
        <v>n/a</v>
      </c>
      <c r="FB180" s="194" t="str">
        <f>IF(INDEX(tab_MinKomp[Obsługa robotów],MATCH($B179,tab_MinKomp[[Stanowisko / Position ]:[Stanowisko / Position ]],0))="n/a","n/a",FB179-INDEX(tab_MinKomp[Obsługa robotów],MATCH($B179,tab_MinKomp[[Stanowisko / Position ]:[Stanowisko / Position ]],0)))</f>
        <v>n/a</v>
      </c>
      <c r="FC180" s="194" t="str">
        <f>IF(INDEX(tab_MinKomp[Obsługa sterowania maszyny],MATCH($B179,tab_MinKomp[[Stanowisko / Position ]:[Stanowisko / Position ]],0))="n/a","n/a",FC179-INDEX(tab_MinKomp[Obsługa sterowania maszyny],MATCH($B179,tab_MinKomp[[Stanowisko / Position ]:[Stanowisko / Position ]],0)))</f>
        <v>n/a</v>
      </c>
      <c r="FD180" s="194" t="str">
        <f>IF(INDEX(tab_MinKomp[Usuwanie przyczyn żródłowych],MATCH($B179,tab_MinKomp[[Stanowisko / Position ]:[Stanowisko / Position ]],0))="n/a","n/a",FD179-INDEX(tab_MinKomp[Usuwanie przyczyn żródłowych],MATCH($B179,tab_MinKomp[[Stanowisko / Position ]:[Stanowisko / Position ]],0)))</f>
        <v>n/a</v>
      </c>
      <c r="FE180" s="194" t="str">
        <f>IF(INDEX(tab_MinKomp[Cmms stosowanie],MATCH($B179,tab_MinKomp[[Stanowisko / Position ]:[Stanowisko / Position ]],0))="n/a","n/a",FE179-INDEX(tab_MinKomp[Cmms stosowanie],MATCH($B179,tab_MinKomp[[Stanowisko / Position ]:[Stanowisko / Position ]],0)))</f>
        <v>n/a</v>
      </c>
      <c r="FF180" s="190" t="str">
        <f>IF(INDEX(tab_MinKomp[Testy czystości / Reinheitstests],MATCH($B179,tab_MinKomp[[Stanowisko / Position ]:[Stanowisko / Position ]],0))="n/a","n/a",FF179-INDEX(tab_MinKomp[Testy czystości / Reinheitstests],MATCH($B179,tab_MinKomp[[Stanowisko / Position ]:[Stanowisko / Position ]],0)))</f>
        <v>n/a</v>
      </c>
      <c r="FG180" s="194" t="str">
        <f>IF(INDEX(tab_MinKomp[Czyszczenie form plastikowych],MATCH($B179,tab_MinKomp[[Stanowisko / Position ]:[Stanowisko / Position ]],0))="n/a","n/a",FG179-INDEX(tab_MinKomp[Czyszczenie form plastikowych],MATCH($B179,tab_MinKomp[[Stanowisko / Position ]:[Stanowisko / Position ]],0)))</f>
        <v>n/a</v>
      </c>
      <c r="FH180" s="194" t="str">
        <f>IF(INDEX(tab_MinKomp[Wymiana form plastik],MATCH($B179,tab_MinKomp[[Stanowisko / Position ]:[Stanowisko / Position ]],0))="n/a","n/a",FH179-INDEX(tab_MinKomp[Wymiana form plastik],MATCH($B179,tab_MinKomp[[Stanowisko / Position ]:[Stanowisko / Position ]],0)))</f>
        <v>n/a</v>
      </c>
      <c r="FI180" s="194" t="str">
        <f>IF(INDEX(tab_MinKomp[Wymiana form guma],MATCH($B179,tab_MinKomp[[Stanowisko / Position ]:[Stanowisko / Position ]],0))="n/a","n/a",FI179-INDEX(tab_MinKomp[Wymiana form guma],MATCH($B179,tab_MinKomp[[Stanowisko / Position ]:[Stanowisko / Position ]],0)))</f>
        <v>n/a</v>
      </c>
      <c r="FJ180" s="194" t="str">
        <f>IF(INDEX(tab_MinKomp[Konserwacja KK],MATCH($B179,tab_MinKomp[[Stanowisko / Position ]:[Stanowisko / Position ]],0))="n/a","n/a",FJ179-INDEX(tab_MinKomp[Konserwacja KK],MATCH($B179,tab_MinKomp[[Stanowisko / Position ]:[Stanowisko / Position ]],0)))</f>
        <v>n/a</v>
      </c>
      <c r="FK180" s="194" t="str">
        <f>IF(INDEX(tab_MinKomp[Konserwacja form guma],MATCH($B179,tab_MinKomp[[Stanowisko / Position ]:[Stanowisko / Position ]],0))="n/a","n/a",FK179-INDEX(tab_MinKomp[Konserwacja form guma],MATCH($B179,tab_MinKomp[[Stanowisko / Position ]:[Stanowisko / Position ]],0)))</f>
        <v>n/a</v>
      </c>
      <c r="FL180" s="194" t="str">
        <f>IF(INDEX(tab_MinKomp[Konserwacja form plastiki],MATCH($B179,tab_MinKomp[[Stanowisko / Position ]:[Stanowisko / Position ]],0))="n/a","n/a",FL179-INDEX(tab_MinKomp[Konserwacja form plastiki],MATCH($B179,tab_MinKomp[[Stanowisko / Position ]:[Stanowisko / Position ]],0)))</f>
        <v>n/a</v>
      </c>
      <c r="FM180" s="194" t="str">
        <f>IF(INDEX(tab_MinKomp[Konserwacja Gorącego Kanału],MATCH($B179,tab_MinKomp[[Stanowisko / Position ]:[Stanowisko / Position ]],0))="n/a","n/a",FM179-INDEX(tab_MinKomp[Konserwacja Gorącego Kanału],MATCH($B179,tab_MinKomp[[Stanowisko / Position ]:[Stanowisko / Position ]],0)))</f>
        <v>n/a</v>
      </c>
      <c r="FN180" s="194" t="str">
        <f>IF(INDEX(tab_MinKomp[MS Office (Excel)],MATCH($B179,tab_MinKomp[[Stanowisko / Position ]:[Stanowisko / Position ]],0))="n/a","n/a",FN179-INDEX(tab_MinKomp[MS Office (Excel)],MATCH($B179,tab_MinKomp[[Stanowisko / Position ]:[Stanowisko / Position ]],0)))</f>
        <v>n/a</v>
      </c>
      <c r="FO180" s="194" t="str">
        <f>IF(INDEX(tab_MinKomp[MS Office (Word)],MATCH($B179,tab_MinKomp[[Stanowisko / Position ]:[Stanowisko / Position ]],0))="n/a","n/a",FO179-INDEX(tab_MinKomp[MS Office (Word)],MATCH($B179,tab_MinKomp[[Stanowisko / Position ]:[Stanowisko / Position ]],0)))</f>
        <v>n/a</v>
      </c>
      <c r="FP180" s="194" t="str">
        <f>IF(INDEX(tab_MinKomp[MS Office (Power Point)],MATCH($B179,tab_MinKomp[[Stanowisko / Position ]:[Stanowisko / Position ]],0))="n/a","n/a",FP179-INDEX(tab_MinKomp[MS Office (Power Point)],MATCH($B179,tab_MinKomp[[Stanowisko / Position ]:[Stanowisko / Position ]],0)))</f>
        <v>n/a</v>
      </c>
      <c r="FQ180" s="196" t="str">
        <f>IF(INDEX(tab_MinKomp[Język angielski / Englisch],MATCH($B179,tab_MinKomp[[Stanowisko / Position ]:[Stanowisko / Position ]],0))="n/a","n/a",FQ179-INDEX(tab_MinKomp[Język angielski / Englisch],MATCH($B179,tab_MinKomp[[Stanowisko / Position ]:[Stanowisko / Position ]],0)))</f>
        <v>n/a</v>
      </c>
      <c r="FR180" s="196" t="str">
        <f>IF(INDEX(tab_MinKomp[Język niemiecki / Deutsch],MATCH($B179,tab_MinKomp[[Stanowisko / Position ]:[Stanowisko / Position ]],0))="n/a","n/a",FR179-INDEX(tab_MinKomp[Język niemiecki / Deutsch],MATCH($B179,tab_MinKomp[[Stanowisko / Position ]:[Stanowisko / Position ]],0)))</f>
        <v>n/a</v>
      </c>
      <c r="FS180" s="194">
        <f>IF(INDEX(tab_MinKomp[Zarządzanie dokumentacją procesową / Process dokumentation management],MATCH($B179,tab_MinKomp[[Stanowisko / Position ]:[Stanowisko / Position ]],0))="n/a","n/a",FS179-INDEX(tab_MinKomp[Zarządzanie dokumentacją procesową / Process dokumentation management],MATCH($B179,tab_MinKomp[[Stanowisko / Position ]:[Stanowisko / Position ]],0)))</f>
        <v>-1</v>
      </c>
      <c r="FT180" s="194">
        <f>IF(INDEX(tab_MinKomp[Znajomość procesów z obszaru / Kenntiss der prozesse in dem Bereich],MATCH($B179,tab_MinKomp[[Stanowisko / Position ]:[Stanowisko / Position ]],0))="n/a","n/a",FT179-INDEX(tab_MinKomp[Znajomość procesów z obszaru / Kenntiss der prozesse in dem Bereich],MATCH($B179,tab_MinKomp[[Stanowisko / Position ]:[Stanowisko / Position ]],0)))</f>
        <v>-1</v>
      </c>
      <c r="FU180" s="194">
        <f>IF(INDEX(tab_MinKomp[optymalizacja procesów / Prozessoptymalisierung],MATCH($B179,tab_MinKomp[[Stanowisko / Position ]:[Stanowisko / Position ]],0))="n/a","n/a",FU179-INDEX(tab_MinKomp[optymalizacja procesów / Prozessoptymalisierung],MATCH($B179,tab_MinKomp[[Stanowisko / Position ]:[Stanowisko / Position ]],0)))</f>
        <v>0</v>
      </c>
      <c r="FV180" s="194">
        <f>IF(INDEX(tab_MinKomp[Umiejętności szkoleniowe / Trainingsfähigkeiten],MATCH($B179,tab_MinKomp[[Stanowisko / Position ]:[Stanowisko / Position ]],0))="n/a","n/a",FV179-INDEX(tab_MinKomp[Umiejętności szkoleniowe / Trainingsfähigkeiten],MATCH($B179,tab_MinKomp[[Stanowisko / Position ]:[Stanowisko / Position ]],0)))</f>
        <v>0</v>
      </c>
      <c r="FW180" s="194">
        <f>IF(INDEX(tab_MinKomp[Analityczne myślenie, podejście / Analitysches Denken, Einstellung],MATCH($B179,tab_MinKomp[[Stanowisko / Position ]:[Stanowisko / Position ]],0))="n/a","n/a",FW179-INDEX(tab_MinKomp[Analityczne myślenie, podejście / Analitysches Denken, Einstellung],MATCH($B179,tab_MinKomp[[Stanowisko / Position ]:[Stanowisko / Position ]],0)))</f>
        <v>0</v>
      </c>
      <c r="FX180" s="194">
        <f>IF(INDEX(tab_MinKomp[Dokładność, precyzja w dzialaniu / Genauigkeit, Präzision in die Arbeit],MATCH($B179,tab_MinKomp[[Stanowisko / Position ]:[Stanowisko / Position ]],0))="n/a","n/a",FX179-INDEX(tab_MinKomp[Dokładność, precyzja w dzialaniu / Genauigkeit, Präzision in die Arbeit],MATCH($B179,tab_MinKomp[[Stanowisko / Position ]:[Stanowisko / Position ]],0)))</f>
        <v>-1</v>
      </c>
      <c r="FY180" s="194">
        <f>IF(INDEX(tab_MinKomp[Dyspozycyjność / Verfügbarkeit],MATCH($B179,tab_MinKomp[[Stanowisko / Position ]:[Stanowisko / Position ]],0))="n/a","n/a",FY179-INDEX(tab_MinKomp[Dyspozycyjność / Verfügbarkeit],MATCH($B179,tab_MinKomp[[Stanowisko / Position ]:[Stanowisko / Position ]],0)))</f>
        <v>-1</v>
      </c>
      <c r="FZ180" s="194">
        <f>IF(INDEX(tab_MinKomp[Zaangażowanie / 
Engagement],MATCH($B179,tab_MinKomp[[Stanowisko / Position ]:[Stanowisko / Position ]],0))="n/a","n/a",FZ179-INDEX(tab_MinKomp[Zaangażowanie / 
Engagement],MATCH($B179,tab_MinKomp[[Stanowisko / Position ]:[Stanowisko / Position ]],0)))</f>
        <v>-1</v>
      </c>
      <c r="GA180" s="194" t="str">
        <f>IF(INDEX(tab_MinKomp[Konserwacja form guma],MATCH($B179,tab_MinKomp[[Stanowisko / Position ]:[Stanowisko / Position ]],0))="n/a","n/a",GA179-INDEX(tab_MinKomp[Konserwacja form guma],MATCH($B179,tab_MinKomp[[Stanowisko / Position ]:[Stanowisko / Position ]],0)))</f>
        <v>n/a</v>
      </c>
      <c r="GB180" s="194" t="str">
        <f>IF(INDEX(tab_MinKomp[Konserwacja form plastiki],MATCH($B179,tab_MinKomp[[Stanowisko / Position ]:[Stanowisko / Position ]],0))="n/a","n/a",GB179-INDEX(tab_MinKomp[Konserwacja form plastiki],MATCH($B179,tab_MinKomp[[Stanowisko / Position ]:[Stanowisko / Position ]],0)))</f>
        <v>n/a</v>
      </c>
      <c r="GC180" s="194">
        <f>IF(INDEX(tab_MinKomp[Elastyczność w działaniu],MATCH($B179,tab_MinKomp[[Stanowisko / Position ]:[Stanowisko / Position ]],0))="n/a","n/a",GC179-INDEX(tab_MinKomp[Elastyczność w działaniu],MATCH($B179,tab_MinKomp[[Stanowisko / Position ]:[Stanowisko / Position ]],0)))</f>
        <v>-1</v>
      </c>
      <c r="GD180" s="194">
        <f>IF(INDEX(tab_MinKomp[Komunikatywność],MATCH($B179,tab_MinKomp[[Stanowisko / Position ]:[Stanowisko / Position ]],0))="n/a","n/a",GD179-INDEX(tab_MinKomp[Komunikatywność],MATCH($B179,tab_MinKomp[[Stanowisko / Position ]:[Stanowisko / Position ]],0)))</f>
        <v>0</v>
      </c>
      <c r="GE180" s="193" t="str">
        <f>IF(INDEX(tab_MinKomp[Motywowanie i budowanie zaangażowania zespołu],MATCH($B179,tab_MinKomp[[Stanowisko / Position ]:[Stanowisko / Position ]],0))="n/a","n/a",GE179-INDEX(tab_MinKomp[Motywowanie i budowanie zaangażowania zespołu],MATCH($B179,tab_MinKomp[[Stanowisko / Position ]:[Stanowisko / Position ]],0)))</f>
        <v>n/a</v>
      </c>
      <c r="GF180" s="186" t="s">
        <v>248</v>
      </c>
      <c r="GG180" s="186" t="s">
        <v>248</v>
      </c>
      <c r="GH180" s="186" t="s">
        <v>248</v>
      </c>
      <c r="GI180" s="186" t="s">
        <v>248</v>
      </c>
      <c r="GJ180" s="186" t="s">
        <v>248</v>
      </c>
      <c r="GK180" s="186" t="s">
        <v>248</v>
      </c>
      <c r="GL180" s="186" t="s">
        <v>248</v>
      </c>
      <c r="GM180" s="186" t="s">
        <v>248</v>
      </c>
      <c r="GN180" s="186" t="s">
        <v>248</v>
      </c>
      <c r="GO180" s="186" t="s">
        <v>248</v>
      </c>
      <c r="GP180" s="186" t="s">
        <v>248</v>
      </c>
      <c r="GQ180" s="186" t="s">
        <v>248</v>
      </c>
      <c r="GR180" s="186" t="s">
        <v>248</v>
      </c>
      <c r="GS180" s="186" t="s">
        <v>248</v>
      </c>
      <c r="GT180" s="186" t="s">
        <v>248</v>
      </c>
      <c r="GU180" s="186" t="s">
        <v>248</v>
      </c>
      <c r="GV180" s="186" t="s">
        <v>248</v>
      </c>
      <c r="GW180" s="186" t="s">
        <v>248</v>
      </c>
      <c r="GX180" s="186" t="s">
        <v>248</v>
      </c>
      <c r="GY180" s="186" t="s">
        <v>248</v>
      </c>
      <c r="GZ180" s="261" t="s">
        <v>248</v>
      </c>
      <c r="HA180" s="261" t="s">
        <v>248</v>
      </c>
      <c r="HB180" s="191">
        <f>SUM(G180:GE180)/(HB179-(SUM(G180:GE180)))</f>
        <v>-0.25806451612903225</v>
      </c>
    </row>
    <row r="181" spans="1:210" ht="24.9" customHeight="1" x14ac:dyDescent="0.3">
      <c r="A181" s="105" t="s">
        <v>314</v>
      </c>
      <c r="B181" s="105" t="s">
        <v>315</v>
      </c>
      <c r="C181" s="105" t="s">
        <v>433</v>
      </c>
      <c r="D181" s="105">
        <v>195</v>
      </c>
      <c r="E181" s="394" t="s">
        <v>472</v>
      </c>
      <c r="F181" s="185" t="s">
        <v>374</v>
      </c>
      <c r="G181" s="186">
        <v>2</v>
      </c>
      <c r="H181" s="186">
        <v>1</v>
      </c>
      <c r="I181" s="186">
        <v>2</v>
      </c>
      <c r="J181" s="186">
        <v>1</v>
      </c>
      <c r="K181" s="186">
        <v>1</v>
      </c>
      <c r="L181" s="186" t="s">
        <v>248</v>
      </c>
      <c r="M181" s="186" t="s">
        <v>248</v>
      </c>
      <c r="N181" s="186" t="s">
        <v>248</v>
      </c>
      <c r="O181" s="186">
        <v>1</v>
      </c>
      <c r="P181" s="186">
        <v>2</v>
      </c>
      <c r="Q181" s="186" t="s">
        <v>248</v>
      </c>
      <c r="R181" s="186" t="s">
        <v>248</v>
      </c>
      <c r="S181" s="186" t="s">
        <v>248</v>
      </c>
      <c r="T181" s="186" t="s">
        <v>248</v>
      </c>
      <c r="U181" s="186" t="s">
        <v>248</v>
      </c>
      <c r="V181" s="186" t="s">
        <v>248</v>
      </c>
      <c r="W181" s="186" t="s">
        <v>248</v>
      </c>
      <c r="X181" s="186" t="s">
        <v>248</v>
      </c>
      <c r="Y181" s="186" t="s">
        <v>248</v>
      </c>
      <c r="Z181" s="186" t="s">
        <v>248</v>
      </c>
      <c r="AA181" s="186" t="s">
        <v>248</v>
      </c>
      <c r="AB181" s="186" t="s">
        <v>248</v>
      </c>
      <c r="AC181" s="186" t="s">
        <v>248</v>
      </c>
      <c r="AD181" s="186" t="s">
        <v>248</v>
      </c>
      <c r="AE181" s="186" t="s">
        <v>248</v>
      </c>
      <c r="AF181" s="186" t="s">
        <v>248</v>
      </c>
      <c r="AG181" s="186" t="s">
        <v>248</v>
      </c>
      <c r="AH181" s="186" t="s">
        <v>248</v>
      </c>
      <c r="AI181" s="186" t="s">
        <v>248</v>
      </c>
      <c r="AJ181" s="186" t="s">
        <v>248</v>
      </c>
      <c r="AK181" s="186" t="s">
        <v>248</v>
      </c>
      <c r="AL181" s="186">
        <v>2</v>
      </c>
      <c r="AM181" s="186" t="s">
        <v>248</v>
      </c>
      <c r="AN181" s="186" t="s">
        <v>248</v>
      </c>
      <c r="AO181" s="186">
        <v>1</v>
      </c>
      <c r="AP181" s="186" t="s">
        <v>248</v>
      </c>
      <c r="AQ181" s="186">
        <v>1</v>
      </c>
      <c r="AR181" s="186" t="s">
        <v>248</v>
      </c>
      <c r="AS181" s="186" t="s">
        <v>248</v>
      </c>
      <c r="AT181" s="186" t="s">
        <v>248</v>
      </c>
      <c r="AU181" s="186" t="s">
        <v>248</v>
      </c>
      <c r="AV181" s="186">
        <v>2</v>
      </c>
      <c r="AW181" s="186">
        <v>1</v>
      </c>
      <c r="AX181" s="186" t="s">
        <v>248</v>
      </c>
      <c r="AY181" s="186" t="s">
        <v>248</v>
      </c>
      <c r="AZ181" s="186" t="s">
        <v>248</v>
      </c>
      <c r="BA181" s="186" t="s">
        <v>248</v>
      </c>
      <c r="BB181" s="186" t="s">
        <v>248</v>
      </c>
      <c r="BC181" s="186" t="s">
        <v>248</v>
      </c>
      <c r="BD181" s="186" t="s">
        <v>248</v>
      </c>
      <c r="BE181" s="186" t="s">
        <v>248</v>
      </c>
      <c r="BF181" s="186" t="s">
        <v>248</v>
      </c>
      <c r="BG181" s="186" t="s">
        <v>248</v>
      </c>
      <c r="BH181" s="186" t="s">
        <v>248</v>
      </c>
      <c r="BI181" s="186" t="s">
        <v>248</v>
      </c>
      <c r="BJ181" s="186" t="s">
        <v>248</v>
      </c>
      <c r="BK181" s="186" t="s">
        <v>248</v>
      </c>
      <c r="BL181" s="186" t="s">
        <v>248</v>
      </c>
      <c r="BM181" s="186" t="s">
        <v>248</v>
      </c>
      <c r="BN181" s="186" t="s">
        <v>248</v>
      </c>
      <c r="BO181" s="186">
        <v>2</v>
      </c>
      <c r="BP181" s="186" t="s">
        <v>248</v>
      </c>
      <c r="BQ181" s="186" t="s">
        <v>248</v>
      </c>
      <c r="BR181" s="186" t="s">
        <v>248</v>
      </c>
      <c r="BS181" s="186">
        <v>2</v>
      </c>
      <c r="BT181" s="186" t="s">
        <v>248</v>
      </c>
      <c r="BU181" s="186">
        <v>2</v>
      </c>
      <c r="BV181" s="186">
        <v>2</v>
      </c>
      <c r="BW181" s="186">
        <v>2</v>
      </c>
      <c r="BX181" s="186">
        <v>2</v>
      </c>
      <c r="BY181" s="186" t="s">
        <v>248</v>
      </c>
      <c r="BZ181" s="186">
        <v>2</v>
      </c>
      <c r="CA181" s="186">
        <v>2</v>
      </c>
      <c r="CB181" s="186">
        <v>2</v>
      </c>
      <c r="CC181" s="186" t="s">
        <v>248</v>
      </c>
      <c r="CD181" s="186">
        <v>2</v>
      </c>
      <c r="CE181" s="186">
        <v>2</v>
      </c>
      <c r="CF181" s="186">
        <v>2</v>
      </c>
      <c r="CG181" s="186">
        <v>1</v>
      </c>
      <c r="CH181" s="186" t="s">
        <v>248</v>
      </c>
      <c r="CI181" s="186" t="s">
        <v>248</v>
      </c>
      <c r="CJ181" s="186" t="s">
        <v>248</v>
      </c>
      <c r="CK181" s="186" t="s">
        <v>248</v>
      </c>
      <c r="CL181" s="186" t="s">
        <v>248</v>
      </c>
      <c r="CM181" s="186" t="s">
        <v>248</v>
      </c>
      <c r="CN181" s="186" t="s">
        <v>248</v>
      </c>
      <c r="CO181" s="186" t="s">
        <v>248</v>
      </c>
      <c r="CP181" s="186" t="s">
        <v>248</v>
      </c>
      <c r="CQ181" s="186" t="s">
        <v>248</v>
      </c>
      <c r="CR181" s="186" t="s">
        <v>248</v>
      </c>
      <c r="CS181" s="186" t="s">
        <v>248</v>
      </c>
      <c r="CT181" s="186" t="s">
        <v>248</v>
      </c>
      <c r="CU181" s="186" t="s">
        <v>248</v>
      </c>
      <c r="CV181" s="186" t="s">
        <v>248</v>
      </c>
      <c r="CW181" s="186">
        <v>2</v>
      </c>
      <c r="CX181" s="186" t="s">
        <v>248</v>
      </c>
      <c r="CY181" s="186" t="s">
        <v>248</v>
      </c>
      <c r="CZ181" s="186" t="s">
        <v>248</v>
      </c>
      <c r="DA181" s="186" t="s">
        <v>248</v>
      </c>
      <c r="DB181" s="186" t="s">
        <v>248</v>
      </c>
      <c r="DC181" s="186" t="s">
        <v>248</v>
      </c>
      <c r="DD181" s="186" t="s">
        <v>248</v>
      </c>
      <c r="DE181" s="186" t="s">
        <v>248</v>
      </c>
      <c r="DF181" s="186">
        <v>1</v>
      </c>
      <c r="DG181" s="186" t="s">
        <v>248</v>
      </c>
      <c r="DH181" s="186" t="s">
        <v>248</v>
      </c>
      <c r="DI181" s="186" t="s">
        <v>248</v>
      </c>
      <c r="DJ181" s="186" t="s">
        <v>248</v>
      </c>
      <c r="DK181" s="186" t="s">
        <v>248</v>
      </c>
      <c r="DL181" s="186" t="s">
        <v>248</v>
      </c>
      <c r="DM181" s="186" t="s">
        <v>248</v>
      </c>
      <c r="DN181" s="186" t="s">
        <v>248</v>
      </c>
      <c r="DO181" s="186" t="s">
        <v>248</v>
      </c>
      <c r="DP181" s="186" t="s">
        <v>248</v>
      </c>
      <c r="DQ181" s="186" t="s">
        <v>248</v>
      </c>
      <c r="DR181" s="186" t="s">
        <v>248</v>
      </c>
      <c r="DS181" s="186" t="s">
        <v>248</v>
      </c>
      <c r="DT181" s="186" t="s">
        <v>248</v>
      </c>
      <c r="DU181" s="186" t="s">
        <v>248</v>
      </c>
      <c r="DV181" s="186" t="s">
        <v>248</v>
      </c>
      <c r="DW181" s="186" t="s">
        <v>248</v>
      </c>
      <c r="DX181" s="186" t="s">
        <v>248</v>
      </c>
      <c r="DY181" s="186" t="s">
        <v>248</v>
      </c>
      <c r="DZ181" s="186" t="s">
        <v>248</v>
      </c>
      <c r="EA181" s="186" t="s">
        <v>248</v>
      </c>
      <c r="EB181" s="186" t="s">
        <v>248</v>
      </c>
      <c r="EC181" s="186" t="s">
        <v>248</v>
      </c>
      <c r="ED181" s="186" t="s">
        <v>248</v>
      </c>
      <c r="EE181" s="186" t="s">
        <v>248</v>
      </c>
      <c r="EF181" s="186" t="s">
        <v>248</v>
      </c>
      <c r="EG181" s="186" t="s">
        <v>248</v>
      </c>
      <c r="EH181" s="186" t="s">
        <v>248</v>
      </c>
      <c r="EI181" s="186" t="s">
        <v>248</v>
      </c>
      <c r="EJ181" s="186" t="s">
        <v>248</v>
      </c>
      <c r="EK181" s="186" t="s">
        <v>248</v>
      </c>
      <c r="EL181" s="184" t="s">
        <v>248</v>
      </c>
      <c r="EM181" s="184" t="s">
        <v>248</v>
      </c>
      <c r="EN181" s="184" t="s">
        <v>248</v>
      </c>
      <c r="EO181" s="186" t="s">
        <v>248</v>
      </c>
      <c r="EP181" s="186" t="s">
        <v>248</v>
      </c>
      <c r="EQ181" s="186" t="s">
        <v>248</v>
      </c>
      <c r="ER181" s="186" t="s">
        <v>248</v>
      </c>
      <c r="ES181" s="186" t="s">
        <v>248</v>
      </c>
      <c r="ET181" s="186" t="s">
        <v>248</v>
      </c>
      <c r="EU181" s="186" t="s">
        <v>248</v>
      </c>
      <c r="EV181" s="186" t="s">
        <v>248</v>
      </c>
      <c r="EW181" s="186" t="s">
        <v>248</v>
      </c>
      <c r="EX181" s="186" t="s">
        <v>248</v>
      </c>
      <c r="EY181" s="186" t="s">
        <v>248</v>
      </c>
      <c r="EZ181" s="186" t="s">
        <v>248</v>
      </c>
      <c r="FA181" s="186" t="s">
        <v>248</v>
      </c>
      <c r="FB181" s="186" t="s">
        <v>248</v>
      </c>
      <c r="FC181" s="186" t="s">
        <v>248</v>
      </c>
      <c r="FD181" s="186" t="s">
        <v>248</v>
      </c>
      <c r="FE181" s="186" t="s">
        <v>248</v>
      </c>
      <c r="FF181" s="186" t="s">
        <v>248</v>
      </c>
      <c r="FG181" s="186" t="s">
        <v>248</v>
      </c>
      <c r="FH181" s="186" t="s">
        <v>248</v>
      </c>
      <c r="FI181" s="186" t="s">
        <v>248</v>
      </c>
      <c r="FJ181" s="186" t="s">
        <v>248</v>
      </c>
      <c r="FK181" s="186" t="s">
        <v>248</v>
      </c>
      <c r="FL181" s="186" t="s">
        <v>248</v>
      </c>
      <c r="FM181" s="186" t="s">
        <v>248</v>
      </c>
      <c r="FN181" s="186" t="s">
        <v>248</v>
      </c>
      <c r="FO181" s="186" t="s">
        <v>248</v>
      </c>
      <c r="FP181" s="186" t="s">
        <v>248</v>
      </c>
      <c r="FQ181" s="187" t="s">
        <v>248</v>
      </c>
      <c r="FR181" s="187" t="s">
        <v>248</v>
      </c>
      <c r="FS181" s="186">
        <v>2</v>
      </c>
      <c r="FT181" s="186">
        <v>2</v>
      </c>
      <c r="FU181" s="186">
        <v>1</v>
      </c>
      <c r="FV181" s="186">
        <v>1</v>
      </c>
      <c r="FW181" s="186">
        <v>1</v>
      </c>
      <c r="FX181" s="186">
        <v>2</v>
      </c>
      <c r="FY181" s="186">
        <v>2</v>
      </c>
      <c r="FZ181" s="186">
        <v>2</v>
      </c>
      <c r="GA181" s="186" t="s">
        <v>248</v>
      </c>
      <c r="GB181" s="186" t="s">
        <v>248</v>
      </c>
      <c r="GC181" s="186">
        <v>2</v>
      </c>
      <c r="GD181" s="186">
        <v>1</v>
      </c>
      <c r="GE181" s="186" t="s">
        <v>248</v>
      </c>
      <c r="GF181" s="186" t="s">
        <v>248</v>
      </c>
      <c r="GG181" s="186" t="s">
        <v>248</v>
      </c>
      <c r="GH181" s="186" t="s">
        <v>248</v>
      </c>
      <c r="GI181" s="186" t="s">
        <v>248</v>
      </c>
      <c r="GJ181" s="186" t="s">
        <v>248</v>
      </c>
      <c r="GK181" s="186" t="s">
        <v>248</v>
      </c>
      <c r="GL181" s="186" t="s">
        <v>248</v>
      </c>
      <c r="GM181" s="186" t="s">
        <v>248</v>
      </c>
      <c r="GN181" s="186" t="s">
        <v>248</v>
      </c>
      <c r="GO181" s="186" t="s">
        <v>248</v>
      </c>
      <c r="GP181" s="186" t="s">
        <v>248</v>
      </c>
      <c r="GQ181" s="186" t="s">
        <v>248</v>
      </c>
      <c r="GR181" s="186" t="s">
        <v>248</v>
      </c>
      <c r="GS181" s="186" t="s">
        <v>248</v>
      </c>
      <c r="GT181" s="186" t="s">
        <v>248</v>
      </c>
      <c r="GU181" s="186" t="s">
        <v>248</v>
      </c>
      <c r="GV181" s="186" t="s">
        <v>248</v>
      </c>
      <c r="GW181" s="186" t="s">
        <v>248</v>
      </c>
      <c r="GX181" s="186" t="s">
        <v>248</v>
      </c>
      <c r="GY181" s="186" t="s">
        <v>248</v>
      </c>
      <c r="GZ181" s="261" t="s">
        <v>248</v>
      </c>
      <c r="HA181" s="261" t="s">
        <v>248</v>
      </c>
      <c r="HB181" s="188">
        <f>SUM(G181:GE181)</f>
        <v>61</v>
      </c>
    </row>
    <row r="182" spans="1:210" ht="24.9" customHeight="1" thickBot="1" x14ac:dyDescent="0.35">
      <c r="A182" s="108" t="str">
        <f>A181</f>
        <v>Prod.-Q-1</v>
      </c>
      <c r="B182" s="108" t="str">
        <f>B181</f>
        <v>Pracownik Produkcji</v>
      </c>
      <c r="C182" s="108" t="str">
        <f>C181</f>
        <v>RS</v>
      </c>
      <c r="D182" s="108">
        <f>D181</f>
        <v>195</v>
      </c>
      <c r="E182" s="395"/>
      <c r="F182" s="189" t="s">
        <v>375</v>
      </c>
      <c r="G182" s="192">
        <f>IF(INDEX(tab_MinKomp[Przepisy BHP / BHP Vorschriften],MATCH($B181,tab_MinKomp[[Stanowisko / Position ]:[Stanowisko / Position ]],0))="n/a","n/a",G181-INDEX(tab_MinKomp[Przepisy BHP / BHP Vorschriften],MATCH($B181,tab_MinKomp[[Stanowisko / Position ]:[Stanowisko / Position ]],0)))</f>
        <v>0</v>
      </c>
      <c r="H182" s="193">
        <f>IF(INDEX(tab_MinKomp[Przepisy PPOŻ / Brandschutzbestimmungen],MATCH($B181,tab_MinKomp[[Stanowisko / Position ]:[Stanowisko / Position ]],0))="n/a","n/a",H181-INDEX(tab_MinKomp[Przepisy PPOŻ / Brandschutzbestimmungen],MATCH($B181,tab_MinKomp[[Stanowisko / Position ]:[Stanowisko / Position ]],0)))</f>
        <v>0</v>
      </c>
      <c r="I182" s="193">
        <f>IF(INDEX(tab_MinKomp[Ryzyko zawodowe na stanowiskach pracyv/ Berufliche Risiken an Arbeitsstellen],MATCH($B181,tab_MinKomp[[Stanowisko / Position ]:[Stanowisko / Position ]],0))="n/a","n/a",I181-INDEX(tab_MinKomp[Ryzyko zawodowe na stanowiskach pracyv/ Berufliche Risiken an Arbeitsstellen],MATCH($B181,tab_MinKomp[[Stanowisko / Position ]:[Stanowisko / Position ]],0)))</f>
        <v>0</v>
      </c>
      <c r="J182" s="193">
        <f>IF(INDEX(tab_MinKomp[Gospodarka substancjami niebezpiecznymi / Gefahrstoffmanagement],MATCH($B181,tab_MinKomp[[Stanowisko / Position ]:[Stanowisko / Position ]],0))="n/a","n/a",J181-INDEX(tab_MinKomp[Gospodarka substancjami niebezpiecznymi / Gefahrstoffmanagement],MATCH($B181,tab_MinKomp[[Stanowisko / Position ]:[Stanowisko / Position ]],0)))</f>
        <v>0</v>
      </c>
      <c r="K182" s="193">
        <f>IF(INDEX(tab_MinKomp[Gospodarka odpadami / Abfallwirtschaft],MATCH($B181,tab_MinKomp[[Stanowisko / Position ]:[Stanowisko / Position ]],0))="n/a","n/a",K181-INDEX(tab_MinKomp[Gospodarka odpadami / Abfallwirtschaft],MATCH($B181,tab_MinKomp[[Stanowisko / Position ]:[Stanowisko / Position ]],0)))</f>
        <v>0</v>
      </c>
      <c r="L182" s="194" t="str">
        <f>IF(INDEX(tab_MinKomp[Przepisy kodeksu pracy / Bestimmungen des Arbeitsgesetzes],MATCH($B181,tab_MinKomp[[Stanowisko / Position ]:[Stanowisko / Position ]],0))="n/a","n/a",L181-INDEX(tab_MinKomp[Przepisy kodeksu pracy / Bestimmungen des Arbeitsgesetzes],MATCH($B181,tab_MinKomp[[Stanowisko / Position ]:[Stanowisko / Position ]],0)))</f>
        <v>n/a</v>
      </c>
      <c r="M182" s="195" t="str">
        <f>IF(INDEX(tab_MinKomp[Przepisy o ub.społ. ZUS  / Sozialversicherungsvorschriften],MATCH($B181,tab_MinKomp[[Stanowisko / Position ]:[Stanowisko / Position ]],0))="n/a","n/a",M181-INDEX(tab_MinKomp[Przepisy o ub.społ. ZUS  / Sozialversicherungsvorschriften],MATCH($B181,tab_MinKomp[[Stanowisko / Position ]:[Stanowisko / Position ]],0)))</f>
        <v>n/a</v>
      </c>
      <c r="N182" s="194" t="str">
        <f>IF(INDEX(tab_MinKomp[PRZEPISY O PDOF /persönlich Einkommensteuergesetz ],MATCH($B181,tab_MinKomp[[Stanowisko / Position ]:[Stanowisko / Position ]],0))="n/a","n/a",N181-INDEX(tab_MinKomp[PRZEPISY O PDOF /persönlich Einkommensteuergesetz ],MATCH($B181,tab_MinKomp[[Stanowisko / Position ]:[Stanowisko / Position ]],0)))</f>
        <v>n/a</v>
      </c>
      <c r="O182" s="194">
        <f>IF(INDEX(tab_MinKomp[Regulamin pracy / Arbeitsordnung],MATCH($B181,tab_MinKomp[[Stanowisko / Position ]:[Stanowisko / Position ]],0))="n/a","n/a",O181-INDEX(tab_MinKomp[Regulamin pracy / Arbeitsordnung],MATCH($B181,tab_MinKomp[[Stanowisko / Position ]:[Stanowisko / Position ]],0)))</f>
        <v>0</v>
      </c>
      <c r="P182" s="194">
        <f>IF(INDEX(tab_MinKomp[Regulamin wynagradzania / Vergütungsordnung],MATCH($B181,tab_MinKomp[[Stanowisko / Position ]:[Stanowisko / Position ]],0))="n/a","n/a",P181-INDEX(tab_MinKomp[Regulamin wynagradzania / Vergütungsordnung],MATCH($B181,tab_MinKomp[[Stanowisko / Position ]:[Stanowisko / Position ]],0)))</f>
        <v>1</v>
      </c>
      <c r="Q182" s="194" t="str">
        <f>IF(INDEX(tab_MinKomp[System R2PŁATNIK PRO: Płace / Lohnabrechnung],MATCH($B181,tab_MinKomp[[Stanowisko / Position ]:[Stanowisko / Position ]],0))="n/a","n/a",Q181-INDEX(tab_MinKomp[System R2PŁATNIK PRO: Płace / Lohnabrechnung],MATCH($B181,tab_MinKomp[[Stanowisko / Position ]:[Stanowisko / Position ]],0)))</f>
        <v>n/a</v>
      </c>
      <c r="R182" s="194" t="str">
        <f>IF(INDEX(tab_MinKomp[SystemR2PŁATNIK PRO: KADRY / Personaldaten],MATCH($B181,tab_MinKomp[[Stanowisko / Position ]:[Stanowisko / Position ]],0))="n/a","n/a",R181-INDEX(tab_MinKomp[SystemR2PŁATNIK PRO: KADRY / Personaldaten],MATCH($B181,tab_MinKomp[[Stanowisko / Position ]:[Stanowisko / Position ]],0)))</f>
        <v>n/a</v>
      </c>
      <c r="S182" s="194" t="str">
        <f>IF(INDEX(tab_MinKomp[SYSTEM R2PŁATNIK PRO: zarządzanie pracownikami / Arbeitsverwaltung],MATCH($B181,tab_MinKomp[[Stanowisko / Position ]:[Stanowisko / Position ]],0))="n/a","n/a",S181-INDEX(tab_MinKomp[SYSTEM R2PŁATNIK PRO: zarządzanie pracownikami / Arbeitsverwaltung],MATCH($B181,tab_MinKomp[[Stanowisko / Position ]:[Stanowisko / Position ]],0)))</f>
        <v>n/a</v>
      </c>
      <c r="T182" s="194" t="str">
        <f>IF(INDEX(tab_MinKomp[Doradztwo, wsparcie personalne / Personalberatung und Unterstützung],MATCH($B181,tab_MinKomp[[Stanowisko / Position ]:[Stanowisko / Position ]],0))="n/a","n/a",T181-INDEX(tab_MinKomp[Doradztwo, wsparcie personalne / Personalberatung und Unterstützung],MATCH($B181,tab_MinKomp[[Stanowisko / Position ]:[Stanowisko / Position ]],0)))</f>
        <v>n/a</v>
      </c>
      <c r="U182" s="194" t="str">
        <f>IF(INDEX(tab_MinKomp[Przepisy o podatku VAT / MwSt.- Gesetz],MATCH($B181,tab_MinKomp[[Stanowisko / Position ]:[Stanowisko / Position ]],0))="n/a","n/a",U181-INDEX(tab_MinKomp[Przepisy o podatku VAT / MwSt.- Gesetz],MATCH($B181,tab_MinKomp[[Stanowisko / Position ]:[Stanowisko / Position ]],0)))</f>
        <v>n/a</v>
      </c>
      <c r="V182" s="194" t="str">
        <f>IF(INDEX(tab_MinKomp[PrzepisyPDOP / geschäftlich Einkommensteuergesetz],MATCH($B181,tab_MinKomp[[Stanowisko / Position ]:[Stanowisko / Position ]],0))="n/a","n/a",V181-INDEX(tab_MinKomp[PrzepisyPDOP / geschäftlich Einkommensteuergesetz],MATCH($B181,tab_MinKomp[[Stanowisko / Position ]:[Stanowisko / Position ]],0)))</f>
        <v>n/a</v>
      </c>
      <c r="W182" s="194" t="str">
        <f>IF(INDEX(tab_MinKomp[System BAAN / FINANSE (FIBU)],MATCH($B181,tab_MinKomp[[Stanowisko / Position ]:[Stanowisko / Position ]],0))="n/a","n/a",W181-INDEX(tab_MinKomp[System BAAN / FINANSE (FIBU)],MATCH($B181,tab_MinKomp[[Stanowisko / Position ]:[Stanowisko / Position ]],0)))</f>
        <v>n/a</v>
      </c>
      <c r="X182" s="194" t="str">
        <f>IF(INDEX(tab_MinKomp[Systemy pomocnicze / Hilfssysteme(STOCKPROGRAM, KALK2000 etc.)],MATCH($B181,tab_MinKomp[[Stanowisko / Position ]:[Stanowisko / Position ]],0))="n/a","n/a",X181-INDEX(tab_MinKomp[Systemy pomocnicze / Hilfssysteme(STOCKPROGRAM, KALK2000 etc.)],MATCH($B181,tab_MinKomp[[Stanowisko / Position ]:[Stanowisko / Position ]],0)))</f>
        <v>n/a</v>
      </c>
      <c r="Y182" s="194" t="str">
        <f>IF(INDEX(tab_MinKomp[Polityka rachunkowości / Buchführungspolitik],MATCH($B181,tab_MinKomp[[Stanowisko / Position ]:[Stanowisko / Position ]],0))="n/a","n/a",Y181-INDEX(tab_MinKomp[Polityka rachunkowości / Buchführungspolitik],MATCH($B181,tab_MinKomp[[Stanowisko / Position ]:[Stanowisko / Position ]],0)))</f>
        <v>n/a</v>
      </c>
      <c r="Z182" s="194" t="str">
        <f>IF(INDEX(tab_MinKomp[Ustawa o rachunkowości / Rechnungslegungsgesetz],MATCH($B181,tab_MinKomp[[Stanowisko / Position ]:[Stanowisko / Position ]],0))="n/a","n/a",Z181-INDEX(tab_MinKomp[Ustawa o rachunkowości / Rechnungslegungsgesetz],MATCH($B181,tab_MinKomp[[Stanowisko / Position ]:[Stanowisko / Position ]],0)))</f>
        <v>n/a</v>
      </c>
      <c r="AA182" s="194" t="str">
        <f>IF(INDEX(tab_MinKomp[WORKFLOW - TS-100],MATCH($B181,tab_MinKomp[[Stanowisko / Position ]:[Stanowisko / Position ]],0))="n/a","n/a",AA181-INDEX(tab_MinKomp[WORKFLOW - TS-100],MATCH($B181,tab_MinKomp[[Stanowisko / Position ]:[Stanowisko / Position ]],0)))</f>
        <v>n/a</v>
      </c>
      <c r="AB182" s="194" t="str">
        <f>IF(INDEX(tab_MinKomp[WORKFLOW - SFMS],MATCH($B181,tab_MinKomp[[Stanowisko / Position ]:[Stanowisko / Position ]],0))="n/a","n/a",AB181-INDEX(tab_MinKomp[WORKFLOW - SFMS],MATCH($B181,tab_MinKomp[[Stanowisko / Position ]:[Stanowisko / Position ]],0)))</f>
        <v>n/a</v>
      </c>
      <c r="AC182" s="194" t="str">
        <f>IF(INDEX(tab_MinKomp[System ISO 9001:2015],MATCH($B181,tab_MinKomp[[Stanowisko / Position ]:[Stanowisko / Position ]],0))="n/a","n/a",AC181-INDEX(tab_MinKomp[System ISO 9001:2015],MATCH($B181,tab_MinKomp[[Stanowisko / Position ]:[Stanowisko / Position ]],0)))</f>
        <v>n/a</v>
      </c>
      <c r="AD182" s="194" t="str">
        <f>IF(INDEX(tab_MinKomp[System ISO 9001:2015],MATCH($B181,tab_MinKomp[[Stanowisko / Position ]:[Stanowisko / Position ]],0))="n/a","n/a",AD181-INDEX(tab_MinKomp[System ISO 9001:2015],MATCH($B181,tab_MinKomp[[Stanowisko / Position ]:[Stanowisko / Position ]],0)))</f>
        <v>n/a</v>
      </c>
      <c r="AE182" s="194" t="str">
        <f>IF(INDEX(tab_MinKomp[System ISO 9001:2015],MATCH($B181,tab_MinKomp[[Stanowisko / Position ]:[Stanowisko / Position ]],0))="n/a","n/a",AE181-INDEX(tab_MinKomp[System ISO 9001:2015],MATCH($B181,tab_MinKomp[[Stanowisko / Position ]:[Stanowisko / Position ]],0)))</f>
        <v>n/a</v>
      </c>
      <c r="AF182" s="194" t="str">
        <f>IF(INDEX(tab_MinKomp[System ISO 9001:2015],MATCH($B181,tab_MinKomp[[Stanowisko / Position ]:[Stanowisko / Position ]],0))="n/a","n/a",AF181-INDEX(tab_MinKomp[System ISO 9001:2015],MATCH($B181,tab_MinKomp[[Stanowisko / Position ]:[Stanowisko / Position ]],0)))</f>
        <v>n/a</v>
      </c>
      <c r="AG182" s="194" t="str">
        <f>IF(INDEX(tab_MinKomp[Wymagania VDA 6.3 Process / Forderungen],MATCH($B181,tab_MinKomp[[Stanowisko / Position ]:[Stanowisko / Position ]],0))="n/a","n/a",AG181-INDEX(tab_MinKomp[Wymagania VDA 6.3 Process / Forderungen],MATCH($B181,tab_MinKomp[[Stanowisko / Position ]:[Stanowisko / Position ]],0)))</f>
        <v>n/a</v>
      </c>
      <c r="AH182" s="194" t="str">
        <f>IF(INDEX(tab_MinKomp[Wymagania VDA 6.5 Product / Forderungen],MATCH($B181,tab_MinKomp[[Stanowisko / Position ]:[Stanowisko / Position ]],0))="n/a","n/a",AH181-INDEX(tab_MinKomp[Wymagania VDA 6.5 Product / Forderungen],MATCH($B181,tab_MinKomp[[Stanowisko / Position ]:[Stanowisko / Position ]],0)))</f>
        <v>n/a</v>
      </c>
      <c r="AI182" s="194" t="str">
        <f>IF(INDEX(tab_MinKomp[System ISO 9001:2015],MATCH($B181,tab_MinKomp[[Stanowisko / Position ]:[Stanowisko / Position ]],0))="n/a","n/a",AI181-INDEX(tab_MinKomp[System ISO 9001:2015],MATCH($B181,tab_MinKomp[[Stanowisko / Position ]:[Stanowisko / Position ]],0)))</f>
        <v>n/a</v>
      </c>
      <c r="AJ182" s="194" t="str">
        <f>IF(INDEX(tab_MinKomp[Auditor systemu ISO 17021:2018],MATCH($B181,tab_MinKomp[[Stanowisko / Position ]:[Stanowisko / Position ]],0))="n/a","n/a",AJ181-INDEX(tab_MinKomp[Auditor systemu ISO 17021:2018],MATCH($B181,tab_MinKomp[[Stanowisko / Position ]:[Stanowisko / Position ]],0)))</f>
        <v>n/a</v>
      </c>
      <c r="AK182" s="194" t="str">
        <f>IF(INDEX(tab_MinKomp[Pełnomocnik systemu / Systemvertreter],MATCH($B181,tab_MinKomp[[Stanowisko / Position ]:[Stanowisko / Position ]],0))="n/a","n/a",AK181-INDEX(tab_MinKomp[Pełnomocnik systemu / Systemvertreter],MATCH($B181,tab_MinKomp[[Stanowisko / Position ]:[Stanowisko / Position ]],0)))</f>
        <v>n/a</v>
      </c>
      <c r="AL182" s="194">
        <f>IF(INDEX(tab_MinKomp[Polityka Etyczna - Compliance],MATCH($B181,tab_MinKomp[[Stanowisko / Position ]:[Stanowisko / Position ]],0))="n/a","n/a",AL181-INDEX(tab_MinKomp[Polityka Etyczna - Compliance],MATCH($B181,tab_MinKomp[[Stanowisko / Position ]:[Stanowisko / Position ]],0)))</f>
        <v>1</v>
      </c>
      <c r="AM182" s="194" t="str">
        <f>IF(INDEX(tab_MinKomp[WDRAŻANIE NOWYCH PROJEKTÓW/ PROCEDURA CTM],MATCH($B181,tab_MinKomp[[Stanowisko / Position ]:[Stanowisko / Position ]],0))="n/a","n/a",AM181-INDEX(tab_MinKomp[WDRAŻANIE NOWYCH PROJEKTÓW/ PROCEDURA CTM],MATCH($B181,tab_MinKomp[[Stanowisko / Position ]:[Stanowisko / Position ]],0)))</f>
        <v>n/a</v>
      </c>
      <c r="AN182" s="194" t="str">
        <f>IF(INDEX(tab_MinKomp[KAMIENIE MILOWE MSL/PIFF],MATCH($B181,tab_MinKomp[[Stanowisko / Position ]:[Stanowisko / Position ]],0))="n/a","n/a",AN181-INDEX(tab_MinKomp[KAMIENIE MILOWE MSL/PIFF],MATCH($B181,tab_MinKomp[[Stanowisko / Position ]:[Stanowisko / Position ]],0)))</f>
        <v>n/a</v>
      </c>
      <c r="AO182" s="194">
        <f>IF(INDEX(tab_MinKomp[CP],MATCH($B181,tab_MinKomp[[Stanowisko / Position ]:[Stanowisko / Position ]],0))="n/a","n/a",AO181-INDEX(tab_MinKomp[CP],MATCH($B181,tab_MinKomp[[Stanowisko / Position ]:[Stanowisko / Position ]],0)))</f>
        <v>0</v>
      </c>
      <c r="AP182" s="194" t="str">
        <f>IF(INDEX(tab_MinKomp[FMEA],MATCH($B181,tab_MinKomp[[Stanowisko / Position ]:[Stanowisko / Position ]],0))="n/a","n/a",AP181-INDEX(tab_MinKomp[FMEA],MATCH($B181,tab_MinKomp[[Stanowisko / Position ]:[Stanowisko / Position ]],0)))</f>
        <v>n/a</v>
      </c>
      <c r="AQ182" s="194">
        <f>IF(INDEX(tab_MinKomp[FLOW CHART],MATCH($B181,tab_MinKomp[[Stanowisko / Position ]:[Stanowisko / Position ]],0))="n/a","n/a",AQ181-INDEX(tab_MinKomp[FLOW CHART],MATCH($B181,tab_MinKomp[[Stanowisko / Position ]:[Stanowisko / Position ]],0)))</f>
        <v>0</v>
      </c>
      <c r="AR182" s="194" t="str">
        <f>IF(INDEX(tab_MinKomp[APQP],MATCH($B181,tab_MinKomp[[Stanowisko / Position ]:[Stanowisko / Position ]],0))="n/a","n/a",AR181-INDEX(tab_MinKomp[APQP],MATCH($B181,tab_MinKomp[[Stanowisko / Position ]:[Stanowisko / Position ]],0)))</f>
        <v>n/a</v>
      </c>
      <c r="AS182" s="194" t="str">
        <f>IF(INDEX(tab_MinKomp[MSA],MATCH($B181,tab_MinKomp[[Stanowisko / Position ]:[Stanowisko / Position ]],0))="n/a","n/a",AS181-INDEX(tab_MinKomp[MSA],MATCH($B181,tab_MinKomp[[Stanowisko / Position ]:[Stanowisko / Position ]],0)))</f>
        <v>n/a</v>
      </c>
      <c r="AT182" s="194" t="str">
        <f>IF(INDEX(tab_MinKomp[SPC],MATCH($B181,tab_MinKomp[[Stanowisko / Position ]:[Stanowisko / Position ]],0))="n/a","n/a",AT181-INDEX(tab_MinKomp[SPC],MATCH($B181,tab_MinKomp[[Stanowisko / Position ]:[Stanowisko / Position ]],0)))</f>
        <v>n/a</v>
      </c>
      <c r="AU182" s="194" t="str">
        <f>IF(INDEX(tab_MinKomp[CSR (SPECYFICZNE WYMAGANIA KLIENTA)],MATCH($B181,tab_MinKomp[[Stanowisko / Position ]:[Stanowisko / Position ]],0))="n/a","n/a",AU181-INDEX(tab_MinKomp[CSR (SPECYFICZNE WYMAGANIA KLIENTA)],MATCH($B181,tab_MinKomp[[Stanowisko / Position ]:[Stanowisko / Position ]],0)))</f>
        <v>n/a</v>
      </c>
      <c r="AV182" s="194">
        <f>IF(INDEX(tab_MinKomp[5S],MATCH($B181,tab_MinKomp[[Stanowisko / Position ]:[Stanowisko / Position ]],0))="n/a","n/a",AV181-INDEX(tab_MinKomp[5S],MATCH($B181,tab_MinKomp[[Stanowisko / Position ]:[Stanowisko / Position ]],0)))</f>
        <v>0</v>
      </c>
      <c r="AW182" s="194">
        <f>IF(INDEX(tab_MinKomp[LEAN MANAGEMENT],MATCH($B181,tab_MinKomp[[Stanowisko / Position ]:[Stanowisko / Position ]],0))="n/a","n/a",AW181-INDEX(tab_MinKomp[LEAN MANAGEMENT],MATCH($B181,tab_MinKomp[[Stanowisko / Position ]:[Stanowisko / Position ]],0)))</f>
        <v>0</v>
      </c>
      <c r="AX182" s="194" t="str">
        <f>IF(INDEX(tab_MinKomp[5R],MATCH($B181,tab_MinKomp[[Stanowisko / Position ]:[Stanowisko / Position ]],0))="n/a","n/a",AX181-INDEX(tab_MinKomp[5R],MATCH($B181,tab_MinKomp[[Stanowisko / Position ]:[Stanowisko / Position ]],0)))</f>
        <v>n/a</v>
      </c>
      <c r="AY182" s="194" t="str">
        <f>IF(INDEX(tab_MinKomp[Six Sigma],MATCH($B181,tab_MinKomp[[Stanowisko / Position ]:[Stanowisko / Position ]],0))="n/a","n/a",AY181-INDEX(tab_MinKomp[Six Sigma],MATCH($B181,tab_MinKomp[[Stanowisko / Position ]:[Stanowisko / Position ]],0)))</f>
        <v>n/a</v>
      </c>
      <c r="AZ182" s="194" t="str">
        <f>IF(INDEX(tab_MinKomp[System BAAN / Distribution &amp; Supply Chain],MATCH($B181,tab_MinKomp[[Stanowisko / Position ]:[Stanowisko / Position ]],0))="n/a","n/a",AZ181-INDEX(tab_MinKomp[System BAAN / Distribution &amp; Supply Chain],MATCH($B181,tab_MinKomp[[Stanowisko / Position ]:[Stanowisko / Position ]],0)))</f>
        <v>n/a</v>
      </c>
      <c r="BA182" s="194" t="str">
        <f>IF(INDEX(tab_MinKomp[Gospodarka magazynowa / Lagerverwaltung],MATCH($B181,tab_MinKomp[[Stanowisko / Position ]:[Stanowisko / Position ]],0))="n/a","n/a",BA181-INDEX(tab_MinKomp[Gospodarka magazynowa / Lagerverwaltung],MATCH($B181,tab_MinKomp[[Stanowisko / Position ]:[Stanowisko / Position ]],0)))</f>
        <v>n/a</v>
      </c>
      <c r="BB182" s="194" t="str">
        <f>IF(INDEX(tab_MinKomp[Inwentaryzacja - organizacja i przebieg / Inventurprozess],MATCH($B181,tab_MinKomp[[Stanowisko / Position ]:[Stanowisko / Position ]],0))="n/a","n/a",BB181-INDEX(tab_MinKomp[Inwentaryzacja - organizacja i przebieg / Inventurprozess],MATCH($B181,tab_MinKomp[[Stanowisko / Position ]:[Stanowisko / Position ]],0)))</f>
        <v>n/a</v>
      </c>
      <c r="BC182" s="194" t="str">
        <f>IF(INDEX(tab_MinKomp[Organizacja dostaw / Versorgungsorganisation],MATCH($B181,tab_MinKomp[[Stanowisko / Position ]:[Stanowisko / Position ]],0))="n/a","n/a",BC181-INDEX(tab_MinKomp[Organizacja dostaw / Versorgungsorganisation],MATCH($B181,tab_MinKomp[[Stanowisko / Position ]:[Stanowisko / Position ]],0)))</f>
        <v>n/a</v>
      </c>
      <c r="BD182" s="194" t="str">
        <f>IF(INDEX(tab_MinKomp[Organizacja wysyłek / Organisation von Lieferungen],MATCH($B181,tab_MinKomp[[Stanowisko / Position ]:[Stanowisko / Position ]],0))="n/a","n/a",BD181-INDEX(tab_MinKomp[Organizacja wysyłek / Organisation von Lieferungen],MATCH($B181,tab_MinKomp[[Stanowisko / Position ]:[Stanowisko / Position ]],0)))</f>
        <v>n/a</v>
      </c>
      <c r="BE182" s="194" t="str">
        <f>IF(INDEX(tab_MinKomp[Analiza magazynowa - Program Polen.mdb / Inventuranalyse],MATCH($B181,tab_MinKomp[[Stanowisko / Position ]:[Stanowisko / Position ]],0))="n/a","n/a",BE181-INDEX(tab_MinKomp[Analiza magazynowa - Program Polen.mdb / Inventuranalyse],MATCH($B181,tab_MinKomp[[Stanowisko / Position ]:[Stanowisko / Position ]],0)))</f>
        <v>n/a</v>
      </c>
      <c r="BF182" s="190" t="str">
        <f>IF(INDEX(tab_MinKomp[MMOG (Materials Management Operations Guidelines)],MATCH($B181,tab_MinKomp[[Stanowisko / Position ]:[Stanowisko / Position ]],0))="n/a","n/a",BF181-INDEX(tab_MinKomp[MMOG (Materials Management Operations Guidelines)],MATCH($B181,tab_MinKomp[[Stanowisko / Position ]:[Stanowisko / Position ]],0)))</f>
        <v>n/a</v>
      </c>
      <c r="BG182" s="190" t="str">
        <f>IF(INDEX(tab_MinKomp[GPP],MATCH($B181,tab_MinKomp[[Stanowisko / Position ]:[Stanowisko / Position ]],0))="n/a","n/a",BG181-INDEX(tab_MinKomp[GPP],MATCH($B181,tab_MinKomp[[Stanowisko / Position ]:[Stanowisko / Position ]],0)))</f>
        <v>n/a</v>
      </c>
      <c r="BH182" s="190" t="str">
        <f>IF(INDEX(tab_MinKomp[AIAG (Automotive Industry Action Group)],MATCH($B181,tab_MinKomp[[Stanowisko / Position ]:[Stanowisko / Position ]],0))="n/a","n/a",BH181-INDEX(tab_MinKomp[AIAG (Automotive Industry Action Group)],MATCH($B181,tab_MinKomp[[Stanowisko / Position ]:[Stanowisko / Position ]],0)))</f>
        <v>n/a</v>
      </c>
      <c r="BI182" s="190" t="str">
        <f>IF(INDEX(tab_MinKomp[Super-G disputes],MATCH($B181,tab_MinKomp[[Stanowisko / Position ]:[Stanowisko / Position ]],0))="n/a","n/a",BI181-INDEX(tab_MinKomp[Super-G disputes],MATCH($B181,tab_MinKomp[[Stanowisko / Position ]:[Stanowisko / Position ]],0)))</f>
        <v>n/a</v>
      </c>
      <c r="BJ182" s="190" t="str">
        <f>IF(INDEX(tab_MinKomp[CMMS3/eDDL (Direct Data Link)],MATCH($B181,tab_MinKomp[[Stanowisko / Position ]:[Stanowisko / Position ]],0))="n/a","n/a",BJ181-INDEX(tab_MinKomp[CMMS3/eDDL (Direct Data Link)],MATCH($B181,tab_MinKomp[[Stanowisko / Position ]:[Stanowisko / Position ]],0)))</f>
        <v>n/a</v>
      </c>
      <c r="BK182" s="190" t="str">
        <f>IF(INDEX(tab_MinKomp[MP&amp;L (Material Planning and Logistics)],MATCH($B181,tab_MinKomp[[Stanowisko / Position ]:[Stanowisko / Position ]],0))="n/a","n/a",BK181-INDEX(tab_MinKomp[MP&amp;L (Material Planning and Logistics)],MATCH($B181,tab_MinKomp[[Stanowisko / Position ]:[Stanowisko / Position ]],0)))</f>
        <v>n/a</v>
      </c>
      <c r="BL182" s="190" t="str">
        <f>IF(INDEX(tab_MinKomp[Supplier delivery rating],MATCH($B181,tab_MinKomp[[Stanowisko / Position ]:[Stanowisko / Position ]],0))="n/a","n/a",BL181-INDEX(tab_MinKomp[Supplier delivery rating],MATCH($B181,tab_MinKomp[[Stanowisko / Position ]:[Stanowisko / Position ]],0)))</f>
        <v>n/a</v>
      </c>
      <c r="BM182" s="194" t="str">
        <f>IF(INDEX(tab_MinKomp[Wymagania VDA 6.5 Product / Forderungen],MATCH($B181,tab_MinKomp[[Stanowisko / Position ]:[Stanowisko / Position ]],0))="n/a","n/a",BM181-INDEX(tab_MinKomp[Wymagania VDA 6.5 Product / Forderungen],MATCH($B181,tab_MinKomp[[Stanowisko / Position ]:[Stanowisko / Position ]],0)))</f>
        <v>n/a</v>
      </c>
      <c r="BN182" s="194" t="str">
        <f>IF(INDEX(tab_MinKomp[Wymagania VDA 6.5 Product / Forderungen],MATCH($B181,tab_MinKomp[[Stanowisko / Position ]:[Stanowisko / Position ]],0))="n/a","n/a",BN181-INDEX(tab_MinKomp[Wymagania VDA 6.5 Product / Forderungen],MATCH($B181,tab_MinKomp[[Stanowisko / Position ]:[Stanowisko / Position ]],0)))</f>
        <v>n/a</v>
      </c>
      <c r="BO182" s="194">
        <f>IF(INDEX(tab_MinKomp[5S],MATCH($B181,tab_MinKomp[[Stanowisko / Position ]:[Stanowisko / Position ]],0))="n/a","n/a",BO181-INDEX(tab_MinKomp[5S],MATCH($B181,tab_MinKomp[[Stanowisko / Position ]:[Stanowisko / Position ]],0)))</f>
        <v>0</v>
      </c>
      <c r="BP182" s="194" t="str">
        <f>IF(INDEX(tab_MinKomp[Wymagania VDA 6.5 Product / Forderungen],MATCH($B181,tab_MinKomp[[Stanowisko / Position ]:[Stanowisko / Position ]],0))="n/a","n/a",BP181-INDEX(tab_MinKomp[Wymagania VDA 6.5 Product / Forderungen],MATCH($B181,tab_MinKomp[[Stanowisko / Position ]:[Stanowisko / Position ]],0)))</f>
        <v>n/a</v>
      </c>
      <c r="BQ182" s="194" t="str">
        <f>IF(INDEX(tab_MinKomp[Wymagania VDA 6.5 Product / Forderungen],MATCH($B181,tab_MinKomp[[Stanowisko / Position ]:[Stanowisko / Position ]],0))="n/a","n/a",BQ181-INDEX(tab_MinKomp[Wymagania VDA 6.5 Product / Forderungen],MATCH($B181,tab_MinKomp[[Stanowisko / Position ]:[Stanowisko / Position ]],0)))</f>
        <v>n/a</v>
      </c>
      <c r="BR182" s="194" t="str">
        <f>IF(INDEX(tab_MinKomp[Wymagania VDA 6.5 Product / Forderungen],MATCH($B181,tab_MinKomp[[Stanowisko / Position ]:[Stanowisko / Position ]],0))="n/a","n/a",BR181-INDEX(tab_MinKomp[Wymagania VDA 6.5 Product / Forderungen],MATCH($B181,tab_MinKomp[[Stanowisko / Position ]:[Stanowisko / Position ]],0)))</f>
        <v>n/a</v>
      </c>
      <c r="BS182" s="194">
        <f>IF(INDEX(tab_MinKomp[5S],MATCH($B181,tab_MinKomp[[Stanowisko / Position ]:[Stanowisko / Position ]],0))="n/a","n/a",BS181-INDEX(tab_MinKomp[5S],MATCH($B181,tab_MinKomp[[Stanowisko / Position ]:[Stanowisko / Position ]],0)))</f>
        <v>0</v>
      </c>
      <c r="BT182" s="194" t="str">
        <f>IF(INDEX(tab_MinKomp[Wymagania VDA 6.5 Product / Forderungen],MATCH($B181,tab_MinKomp[[Stanowisko / Position ]:[Stanowisko / Position ]],0))="n/a","n/a",BT181-INDEX(tab_MinKomp[Wymagania VDA 6.5 Product / Forderungen],MATCH($B181,tab_MinKomp[[Stanowisko / Position ]:[Stanowisko / Position ]],0)))</f>
        <v>n/a</v>
      </c>
      <c r="BU182" s="194">
        <f>IF(INDEX(tab_MinKomp[LEAN MANAGEMENT],MATCH($B181,tab_MinKomp[[Stanowisko / Position ]:[Stanowisko / Position ]],0))="n/a","n/a",BU181-INDEX(tab_MinKomp[LEAN MANAGEMENT],MATCH($B181,tab_MinKomp[[Stanowisko / Position ]:[Stanowisko / Position ]],0)))</f>
        <v>1</v>
      </c>
      <c r="BV182" s="194">
        <f>IF(INDEX(tab_MinKomp[5S],MATCH($B181,tab_MinKomp[[Stanowisko / Position ]:[Stanowisko / Position ]],0))="n/a","n/a",BV181-INDEX(tab_MinKomp[5S],MATCH($B181,tab_MinKomp[[Stanowisko / Position ]:[Stanowisko / Position ]],0)))</f>
        <v>0</v>
      </c>
      <c r="BW182" s="194">
        <f>IF(INDEX(tab_MinKomp[5S],MATCH($B181,tab_MinKomp[[Stanowisko / Position ]:[Stanowisko / Position ]],0))="n/a","n/a",BW181-INDEX(tab_MinKomp[5S],MATCH($B181,tab_MinKomp[[Stanowisko / Position ]:[Stanowisko / Position ]],0)))</f>
        <v>0</v>
      </c>
      <c r="BX182" s="194">
        <f>IF(INDEX(tab_MinKomp[5S],MATCH($B181,tab_MinKomp[[Stanowisko / Position ]:[Stanowisko / Position ]],0))="n/a","n/a",BX181-INDEX(tab_MinKomp[5S],MATCH($B181,tab_MinKomp[[Stanowisko / Position ]:[Stanowisko / Position ]],0)))</f>
        <v>0</v>
      </c>
      <c r="BY182" s="194" t="str">
        <f>IF(INDEX(tab_MinKomp[Obsługa maszyn Engel / Engel Maschinenbedienung],MATCH($B181,tab_MinKomp[[Stanowisko / Position ]:[Stanowisko / Position ]],0))="n/a","n/a",BY181-INDEX(tab_MinKomp[Obsługa maszyn Engel / Engel Maschinenbedienung],MATCH($B181,tab_MinKomp[[Stanowisko / Position ]:[Stanowisko / Position ]],0)))</f>
        <v>n/a</v>
      </c>
      <c r="BZ182" s="194">
        <f>IF(INDEX(tab_MinKomp[5S],MATCH($B181,tab_MinKomp[Stanowisko / Position ],0))="n/a","n/a",BZ181-INDEX(tab_MinKomp[5S],MATCH($B181,tab_MinKomp[Stanowisko / Position ],0)))</f>
        <v>0</v>
      </c>
      <c r="CA182" s="194">
        <f>IF(INDEX(tab_MinKomp[LEAN MANAGEMENT],MATCH($B181,tab_MinKomp[[Stanowisko / Position ]:[Stanowisko / Position ]],0))="n/a","n/a",CA181-INDEX(tab_MinKomp[LEAN MANAGEMENT],MATCH($B181,tab_MinKomp[[Stanowisko / Position ]:[Stanowisko / Position ]],0)))</f>
        <v>1</v>
      </c>
      <c r="CB182" s="194">
        <f>IF(INDEX(tab_MinKomp[5S],MATCH($B181,tab_MinKomp[[Stanowisko / Position ]:[Stanowisko / Position ]],0))="n/a","n/a",CB181-INDEX(tab_MinKomp[5S],MATCH($B181,tab_MinKomp[[Stanowisko / Position ]:[Stanowisko / Position ]],0)))</f>
        <v>0</v>
      </c>
      <c r="CC182" s="194" t="str">
        <f>IF(INDEX(tab_MinKomp[Obsługa maszyn Branson / Branson Maschinenbedienung],MATCH($B181,tab_MinKomp[[Stanowisko / Position ]:[Stanowisko / Position ]],0))="n/a","n/a",CC181-INDEX(tab_MinKomp[Obsługa maszyn Branson / Branson Maschinenbedienung],MATCH($B181,tab_MinKomp[[Stanowisko / Position ]:[Stanowisko / Position ]],0)))</f>
        <v>n/a</v>
      </c>
      <c r="CD182" s="194">
        <f>IF(INDEX(tab_MinKomp[Obsługa maszyn Novapax / Novapax Maschinenbedienung],MATCH($B181,tab_MinKomp[[Stanowisko / Position ]:[Stanowisko / Position ]],0))="n/a","n/a",CD181-INDEX(tab_MinKomp[Obsługa maszyn Novapax / Novapax Maschinenbedienung],MATCH($B181,tab_MinKomp[[Stanowisko / Position ]:[Stanowisko / Position ]],0)))</f>
        <v>0</v>
      </c>
      <c r="CE182" s="194">
        <f>IF(INDEX(tab_MinKomp[5S],MATCH($B181,tab_MinKomp[[Stanowisko / Position ]:[Stanowisko / Position ]],0))="n/a","n/a",CE181-INDEX(tab_MinKomp[5S],MATCH($B181,tab_MinKomp[[Stanowisko / Position ]:[Stanowisko / Position ]],0)))</f>
        <v>0</v>
      </c>
      <c r="CF182" s="194">
        <f>IF(INDEX(tab_MinKomp[Obsługa maszyn Novapax / Novapax Maschinenbedienung],MATCH($B181,tab_MinKomp[[Stanowisko / Position ]:[Stanowisko / Position ]],0))="n/a","n/a",CF181-INDEX(tab_MinKomp[Obsługa maszyn Novapax / Novapax Maschinenbedienung],MATCH($B181,tab_MinKomp[[Stanowisko / Position ]:[Stanowisko / Position ]],0)))</f>
        <v>0</v>
      </c>
      <c r="CG182" s="194">
        <f>IF(INDEX(tab_MinKomp[Eliminacja awarii / Beseitigung von Ausfällen],MATCH($B181,tab_MinKomp[[Stanowisko / Position ]:[Stanowisko / Position ]],0))="n/a","n/a",CG181-INDEX(tab_MinKomp[Eliminacja awarii / Beseitigung von Ausfällen],MATCH($B181,tab_MinKomp[[Stanowisko / Position ]:[Stanowisko / Position ]],0)))</f>
        <v>0</v>
      </c>
      <c r="CH182" s="194" t="str">
        <f>IF(INDEX(tab_MinKomp[Wymagania VDA 6.5 Product / Forderungen],MATCH($B181,tab_MinKomp[[Stanowisko / Position ]:[Stanowisko / Position ]],0))="n/a","n/a",CH181-INDEX(tab_MinKomp[Wymagania VDA 6.5 Product / Forderungen],MATCH($B181,tab_MinKomp[[Stanowisko / Position ]:[Stanowisko / Position ]],0)))</f>
        <v>n/a</v>
      </c>
      <c r="CI182" s="194" t="str">
        <f>IF(INDEX(tab_MinKomp[Wymagania VDA 6.5 Product / Forderungen],MATCH($B181,tab_MinKomp[[Stanowisko / Position ]:[Stanowisko / Position ]],0))="n/a","n/a",CI181-INDEX(tab_MinKomp[Wymagania VDA 6.5 Product / Forderungen],MATCH($B181,tab_MinKomp[[Stanowisko / Position ]:[Stanowisko / Position ]],0)))</f>
        <v>n/a</v>
      </c>
      <c r="CJ182" s="194" t="str">
        <f>IF(INDEX(tab_MinKomp[Wymagania VDA 6.5 Product / Forderungen],MATCH($B181,tab_MinKomp[[Stanowisko / Position ]:[Stanowisko / Position ]],0))="n/a","n/a",CJ181-INDEX(tab_MinKomp[Wymagania VDA 6.5 Product / Forderungen],MATCH($B181,tab_MinKomp[[Stanowisko / Position ]:[Stanowisko / Position ]],0)))</f>
        <v>n/a</v>
      </c>
      <c r="CK182" s="194" t="str">
        <f>IF(INDEX(tab_MinKomp[Wymagania VDA 6.5 Product / Forderungen],MATCH($B181,tab_MinKomp[[Stanowisko / Position ]:[Stanowisko / Position ]],0))="n/a","n/a",CK181-INDEX(tab_MinKomp[Wymagania VDA 6.5 Product / Forderungen],MATCH($B181,tab_MinKomp[[Stanowisko / Position ]:[Stanowisko / Position ]],0)))</f>
        <v>n/a</v>
      </c>
      <c r="CL182" s="194" t="str">
        <f>IF(INDEX(tab_MinKomp[Wymagania VDA 6.5 Product / Forderungen],MATCH($B181,tab_MinKomp[[Stanowisko / Position ]:[Stanowisko / Position ]],0))="n/a","n/a",CL181-INDEX(tab_MinKomp[Wymagania VDA 6.5 Product / Forderungen],MATCH($B181,tab_MinKomp[[Stanowisko / Position ]:[Stanowisko / Position ]],0)))</f>
        <v>n/a</v>
      </c>
      <c r="CM182" s="194" t="str">
        <f>IF(INDEX(tab_MinKomp[Informatyka ogólna (techniczne i systemowe) / Allgemeine IT (Technik und System)],MATCH($B181,tab_MinKomp[[Stanowisko / Position ]:[Stanowisko / Position ]],0))="n/a","n/a",CM181-INDEX(tab_MinKomp[Informatyka ogólna (techniczne i systemowe) / Allgemeine IT (Technik und System)],MATCH($B181,tab_MinKomp[[Stanowisko / Position ]:[Stanowisko / Position ]],0)))</f>
        <v>n/a</v>
      </c>
      <c r="CN182" s="194" t="str">
        <f>IF(INDEX(tab_MinKomp[Sieci komputerowe / Computernetzwerke],MATCH($B181,tab_MinKomp[[Stanowisko / Position ]:[Stanowisko / Position ]],0))="n/a","n/a",CN181-INDEX(tab_MinKomp[Sieci komputerowe / Computernetzwerke],MATCH($B181,tab_MinKomp[[Stanowisko / Position ]:[Stanowisko / Position ]],0)))</f>
        <v>n/a</v>
      </c>
      <c r="CO182" s="194" t="str">
        <f>IF(INDEX(tab_MinKomp[Hardware (komputery PC, drukarki biurowe i etykietowe, telefonia stacjonarna i mobilna) (PC, Drucker, Telefpne, Handys)],MATCH($B181,tab_MinKomp[[Stanowisko / Position ]:[Stanowisko / Position ]],0))="n/a","n/a",CO181-INDEX(tab_MinKomp[Hardware (komputery PC, drukarki biurowe i etykietowe, telefonia stacjonarna i mobilna) (PC, Drucker, Telefpne, Handys)],MATCH($B181,tab_MinKomp[[Stanowisko / Position ]:[Stanowisko / Position ]],0)))</f>
        <v>n/a</v>
      </c>
      <c r="CP182" s="194" t="str">
        <f>IF(INDEX(tab_MinKomp[Software &amp; Systems (MS Office, MS Remote Desktop)],MATCH($B181,tab_MinKomp[[Stanowisko / Position ]:[Stanowisko / Position ]],0))="n/a","n/a",CP181-INDEX(tab_MinKomp[Software &amp; Systems (MS Office, MS Remote Desktop)],MATCH($B181,tab_MinKomp[[Stanowisko / Position ]:[Stanowisko / Position ]],0)))</f>
        <v>n/a</v>
      </c>
      <c r="CQ182" s="194" t="str">
        <f>IF(INDEX(tab_MinKomp[Programowanie obiektowe (PHP) / Objektprogrammierung],MATCH($B181,tab_MinKomp[[Stanowisko / Position ]:[Stanowisko / Position ]],0))="n/a","n/a",CQ181-INDEX(tab_MinKomp[Programowanie obiektowe (PHP) / Objektprogrammierung],MATCH($B181,tab_MinKomp[[Stanowisko / Position ]:[Stanowisko / Position ]],0)))</f>
        <v>n/a</v>
      </c>
      <c r="CR182" s="194" t="str">
        <f>IF(INDEX(tab_MinKomp[Scrum],MATCH($B181,tab_MinKomp[[Stanowisko / Position ]:[Stanowisko / Position ]],0))="n/a","n/a",CR181-INDEX(tab_MinKomp[Scrum],MATCH($B181,tab_MinKomp[[Stanowisko / Position ]:[Stanowisko / Position ]],0)))</f>
        <v>n/a</v>
      </c>
      <c r="CS182" s="194" t="str">
        <f>IF(INDEX(tab_MinKomp[SQL (MySQL)],MATCH($B181,tab_MinKomp[[Stanowisko / Position ]:[Stanowisko / Position ]],0))="n/a","n/a",CS181-INDEX(tab_MinKomp[SQL (MySQL)],MATCH($B181,tab_MinKomp[[Stanowisko / Position ]:[Stanowisko / Position ]],0)))</f>
        <v>n/a</v>
      </c>
      <c r="CT182" s="194" t="str">
        <f>IF(INDEX(tab_MinKomp[Javascript],MATCH($B181,tab_MinKomp[[Stanowisko / Position ]:[Stanowisko / Position ]],0))="n/a","n/a",CT181-INDEX(tab_MinKomp[Javascript],MATCH($B181,tab_MinKomp[[Stanowisko / Position ]:[Stanowisko / Position ]],0)))</f>
        <v>n/a</v>
      </c>
      <c r="CU182" s="194" t="str">
        <f>IF(INDEX(tab_MinKomp[Joomla],MATCH($B181,tab_MinKomp[[Stanowisko / Position ]:[Stanowisko / Position ]],0))="n/a","n/a",CU181-INDEX(tab_MinKomp[Joomla],MATCH($B181,tab_MinKomp[[Stanowisko / Position ]:[Stanowisko / Position ]],0)))</f>
        <v>n/a</v>
      </c>
      <c r="CV182" s="194" t="str">
        <f>IF(INDEX(tab_MinKomp[Bash],MATCH($B181,tab_MinKomp[[Stanowisko / Position ]:[Stanowisko / Position ]],0))="n/a","n/a",CV181-INDEX(tab_MinKomp[Bash],MATCH($B181,tab_MinKomp[[Stanowisko / Position ]:[Stanowisko / Position ]],0)))</f>
        <v>n/a</v>
      </c>
      <c r="CW182" s="194">
        <f>IF(INDEX(tab_MinKomp[Systemy MES (HYDRA / SFMS)],MATCH($B181,tab_MinKomp[[Stanowisko / Position ]:[Stanowisko / Position ]],0))="n/a","n/a",CW181-INDEX(tab_MinKomp[Systemy MES (HYDRA / SFMS)],MATCH($B181,tab_MinKomp[[Stanowisko / Position ]:[Stanowisko / Position ]],0)))</f>
        <v>0</v>
      </c>
      <c r="CX182" s="194" t="str">
        <f>IF(INDEX(tab_MinKomp[HTML / CSS],MATCH($B181,tab_MinKomp[[Stanowisko / Position ]:[Stanowisko / Position ]],0))="n/a","n/a",CX181-INDEX(tab_MinKomp[HTML / CSS],MATCH($B181,tab_MinKomp[[Stanowisko / Position ]:[Stanowisko / Position ]],0)))</f>
        <v>n/a</v>
      </c>
      <c r="CY182" s="194" t="str">
        <f>IF(INDEX(tab_MinKomp[SYSTEM PR],MATCH($B181,tab_MinKomp[[Stanowisko / Position ]:[Stanowisko / Position ]],0))="n/a","n/a",CY181-INDEX(tab_MinKomp[SYSTEM PR],MATCH($B181,tab_MinKomp[[Stanowisko / Position ]:[Stanowisko / Position ]],0)))</f>
        <v>n/a</v>
      </c>
      <c r="CZ182" s="194" t="str">
        <f>IF(INDEX(tab_MinKomp[System Einkauf XP / EBA],MATCH($B181,tab_MinKomp[[Stanowisko / Position ]:[Stanowisko / Position ]],0))="n/a","n/a",CZ181-INDEX(tab_MinKomp[System Einkauf XP / EBA],MATCH($B181,tab_MinKomp[[Stanowisko / Position ]:[Stanowisko / Position ]],0)))</f>
        <v>n/a</v>
      </c>
      <c r="DA182" s="194" t="str">
        <f>IF(INDEX(tab_MinKomp[Techniki negocjacyjne / Verhandlungstechniken],MATCH($B181,tab_MinKomp[[Stanowisko / Position ]:[Stanowisko / Position ]],0))="n/a","n/a",DA181-INDEX(tab_MinKomp[Techniki negocjacyjne / Verhandlungstechniken],MATCH($B181,tab_MinKomp[[Stanowisko / Position ]:[Stanowisko / Position ]],0)))</f>
        <v>n/a</v>
      </c>
      <c r="DB182" s="194" t="str">
        <f>IF(INDEX(tab_MinKomp[Znajomość rynku branżowego / Kenntnis des Industrie Marktes],MATCH($B181,tab_MinKomp[[Stanowisko / Position ]:[Stanowisko / Position ]],0))="n/a","n/a",DB181-INDEX(tab_MinKomp[Znajomość rynku branżowego / Kenntnis des Industrie Marktes],MATCH($B181,tab_MinKomp[[Stanowisko / Position ]:[Stanowisko / Position ]],0)))</f>
        <v>n/a</v>
      </c>
      <c r="DC182" s="194" t="str">
        <f>IF(INDEX(tab_MinKomp[SUPPLIER MANAGEMENT],MATCH($B181,tab_MinKomp[[Stanowisko / Position ]:[Stanowisko / Position ]],0))="n/a","n/a",DC181-INDEX(tab_MinKomp[SUPPLIER MANAGEMENT],MATCH($B181,tab_MinKomp[[Stanowisko / Position ]:[Stanowisko / Position ]],0)))</f>
        <v>n/a</v>
      </c>
      <c r="DD182" s="194" t="str">
        <f>IF(INDEX(tab_MinKomp[SUPPLIER MANAGEMENT],MATCH($B181,tab_MinKomp[[Stanowisko / Position ]:[Stanowisko / Position ]],0))="n/a","n/a",DD181-INDEX(tab_MinKomp[SUPPLIER MANAGEMENT],MATCH($B181,tab_MinKomp[[Stanowisko / Position ]:[Stanowisko / Position ]],0)))</f>
        <v>n/a</v>
      </c>
      <c r="DE182" s="194" t="str">
        <f>IF(INDEX(tab_MinKomp[SUPPLIER MANAGEMENT],MATCH($B181,tab_MinKomp[[Stanowisko / Position ]:[Stanowisko / Position ]],0))="n/a","n/a",DE181-INDEX(tab_MinKomp[SUPPLIER MANAGEMENT],MATCH($B181,tab_MinKomp[[Stanowisko / Position ]:[Stanowisko / Position ]],0)))</f>
        <v>n/a</v>
      </c>
      <c r="DF182" s="194">
        <f>IF(INDEX(tab_MinKomp[LEAN MANAGEMENT],MATCH($B181,tab_MinKomp[[Stanowisko / Position ]:[Stanowisko / Position ]],0))="n/a","n/a",DF181-INDEX(tab_MinKomp[LEAN MANAGEMENT],MATCH($B181,tab_MinKomp[[Stanowisko / Position ]:[Stanowisko / Position ]],0)))</f>
        <v>0</v>
      </c>
      <c r="DG182" s="194" t="str">
        <f>IF(INDEX(tab_MinKomp[PPAP/PSW],MATCH($B181,tab_MinKomp[[Stanowisko / Position ]:[Stanowisko / Position ]],0))="n/a","n/a",DG181-INDEX(tab_MinKomp[PPAP/PSW],MATCH($B181,tab_MinKomp[[Stanowisko / Position ]:[Stanowisko / Position ]],0)))</f>
        <v>n/a</v>
      </c>
      <c r="DH182" s="194" t="str">
        <f>IF(INDEX(tab_MinKomp[SUPPLIER MANAGEMENT],MATCH($B181,tab_MinKomp[[Stanowisko / Position ]:[Stanowisko / Position ]],0))="n/a","n/a",DH181-INDEX(tab_MinKomp[SUPPLIER MANAGEMENT],MATCH($B181,tab_MinKomp[[Stanowisko / Position ]:[Stanowisko / Position ]],0)))</f>
        <v>n/a</v>
      </c>
      <c r="DI182" s="194" t="str">
        <f>IF(INDEX(tab_MinKomp[OBSŁUGA PORTALI KLIENTA / Kundenportale],MATCH($B181,tab_MinKomp[[Stanowisko / Position ]:[Stanowisko / Position ]],0))="n/a","n/a",DI181-INDEX(tab_MinKomp[OBSŁUGA PORTALI KLIENTA / Kundenportale],MATCH($B181,tab_MinKomp[[Stanowisko / Position ]:[Stanowisko / Position ]],0)))</f>
        <v>n/a</v>
      </c>
      <c r="DJ182" s="194" t="str">
        <f>IF(INDEX(tab_MinKomp[Obsługa systemu BABTECQ / BABTECQ System],MATCH($B181,tab_MinKomp[[Stanowisko / Position ]:[Stanowisko / Position ]],0))="n/a","n/a",DJ181-INDEX(tab_MinKomp[Obsługa systemu BABTECQ / BABTECQ System],MATCH($B181,tab_MinKomp[[Stanowisko / Position ]:[Stanowisko / Position ]],0)))</f>
        <v>n/a</v>
      </c>
      <c r="DK182" s="194" t="str">
        <f>IF(INDEX(tab_MinKomp[Rysunek techniczny / technische Zeichnung],MATCH($B181,tab_MinKomp[[Stanowisko / Position ]:[Stanowisko / Position ]],0))="n/a","n/a",DK181-INDEX(tab_MinKomp[Rysunek techniczny / technische Zeichnung],MATCH($B181,tab_MinKomp[[Stanowisko / Position ]:[Stanowisko / Position ]],0)))</f>
        <v>n/a</v>
      </c>
      <c r="DL182" s="194" t="str">
        <f>IF(INDEX(tab_MinKomp[Kalibracja / Kalibrierung],MATCH($B181,tab_MinKomp[[Stanowisko / Position ]:[Stanowisko / Position ]],0))="n/a","n/a",DL181-INDEX(tab_MinKomp[Kalibracja / Kalibrierung],MATCH($B181,tab_MinKomp[[Stanowisko / Position ]:[Stanowisko / Position ]],0)))</f>
        <v>n/a</v>
      </c>
      <c r="DM182" s="194" t="str">
        <f>IF(INDEX(tab_MinKomp[Rekwalifikacja / Requalifizierung],MATCH($B181,tab_MinKomp[[Stanowisko / Position ]:[Stanowisko / Position ]],0))="n/a","n/a",DM181-INDEX(tab_MinKomp[Rekwalifikacja / Requalifizierung],MATCH($B181,tab_MinKomp[[Stanowisko / Position ]:[Stanowisko / Position ]],0)))</f>
        <v>n/a</v>
      </c>
      <c r="DN182" s="190" t="str">
        <f>IF(INDEX(tab_MinKomp[Testy czystości / Reinheitstests],MATCH($B181,tab_MinKomp[[Stanowisko / Position ]:[Stanowisko / Position ]],0))="n/a","n/a",DN181-INDEX(tab_MinKomp[Testy czystości / Reinheitstests],MATCH($B181,tab_MinKomp[[Stanowisko / Position ]:[Stanowisko / Position ]],0)))</f>
        <v>n/a</v>
      </c>
      <c r="DO182" s="190" t="str">
        <f>IF(INDEX(tab_MinKomp[Testy czystości / Reinheitstests],MATCH($B181,tab_MinKomp[[Stanowisko / Position ]:[Stanowisko / Position ]],0))="n/a","n/a",DO181-INDEX(tab_MinKomp[Testy czystości / Reinheitstests],MATCH($B181,tab_MinKomp[[Stanowisko / Position ]:[Stanowisko / Position ]],0)))</f>
        <v>n/a</v>
      </c>
      <c r="DP182" s="190" t="str">
        <f>IF(INDEX(tab_MinKomp[Testy czystości / Reinheitstests],MATCH($B181,tab_MinKomp[[Stanowisko / Position ]:[Stanowisko / Position ]],0))="n/a","n/a",DP181-INDEX(tab_MinKomp[Testy czystości / Reinheitstests],MATCH($B181,tab_MinKomp[[Stanowisko / Position ]:[Stanowisko / Position ]],0)))</f>
        <v>n/a</v>
      </c>
      <c r="DQ182" s="190" t="str">
        <f>IF(INDEX(tab_MinKomp[Testy czystości / Reinheitstests],MATCH($B181,tab_MinKomp[[Stanowisko / Position ]:[Stanowisko / Position ]],0))="n/a","n/a",DQ181-INDEX(tab_MinKomp[Testy czystości / Reinheitstests],MATCH($B181,tab_MinKomp[[Stanowisko / Position ]:[Stanowisko / Position ]],0)))</f>
        <v>n/a</v>
      </c>
      <c r="DR182" s="190" t="str">
        <f>IF(INDEX(tab_MinKomp[Testy czystości / Reinheitstests],MATCH($B181,tab_MinKomp[[Stanowisko / Position ]:[Stanowisko / Position ]],0))="n/a","n/a",DR181-INDEX(tab_MinKomp[Testy czystości / Reinheitstests],MATCH($B181,tab_MinKomp[[Stanowisko / Position ]:[Stanowisko / Position ]],0)))</f>
        <v>n/a</v>
      </c>
      <c r="DS182" s="190" t="str">
        <f>IF(INDEX(tab_MinKomp[Testy czystości / Reinheitstests],MATCH($B181,tab_MinKomp[[Stanowisko / Position ]:[Stanowisko / Position ]],0))="n/a","n/a",DS181-INDEX(tab_MinKomp[Testy czystości / Reinheitstests],MATCH($B181,tab_MinKomp[[Stanowisko / Position ]:[Stanowisko / Position ]],0)))</f>
        <v>n/a</v>
      </c>
      <c r="DT182" s="194" t="str">
        <f>IF(INDEX(tab_MinKomp[SUPPLIER MANAGEMENT],MATCH($B181,tab_MinKomp[[Stanowisko / Position ]:[Stanowisko / Position ]],0))="n/a","n/a",DT181-INDEX(tab_MinKomp[SUPPLIER MANAGEMENT],MATCH($B181,tab_MinKomp[[Stanowisko / Position ]:[Stanowisko / Position ]],0)))</f>
        <v>n/a</v>
      </c>
      <c r="DU182" s="190" t="str">
        <f>IF(INDEX(tab_MinKomp[Testy czystości / Reinheitstests],MATCH($B181,tab_MinKomp[[Stanowisko / Position ]:[Stanowisko / Position ]],0))="n/a","n/a",DU181-INDEX(tab_MinKomp[Testy czystości / Reinheitstests],MATCH($B181,tab_MinKomp[[Stanowisko / Position ]:[Stanowisko / Position ]],0)))</f>
        <v>n/a</v>
      </c>
      <c r="DV182" s="190" t="str">
        <f>IF(INDEX(tab_MinKomp[Testy czystości / Reinheitstests],MATCH($B181,tab_MinKomp[[Stanowisko / Position ]:[Stanowisko / Position ]],0))="n/a","n/a",DV181-INDEX(tab_MinKomp[Testy czystości / Reinheitstests],MATCH($B181,tab_MinKomp[[Stanowisko / Position ]:[Stanowisko / Position ]],0)))</f>
        <v>n/a</v>
      </c>
      <c r="DW182" s="190" t="str">
        <f>IF(INDEX(tab_MinKomp[Testy czystości / Reinheitstests],MATCH($B181,tab_MinKomp[[Stanowisko / Position ]:[Stanowisko / Position ]],0))="n/a","n/a",DW181-INDEX(tab_MinKomp[Testy czystości / Reinheitstests],MATCH($B181,tab_MinKomp[[Stanowisko / Position ]:[Stanowisko / Position ]],0)))</f>
        <v>n/a</v>
      </c>
      <c r="DX182" s="190" t="str">
        <f>IF(INDEX(tab_MinKomp[Testy czystości / Reinheitstests],MATCH($B181,tab_MinKomp[[Stanowisko / Position ]:[Stanowisko / Position ]],0))="n/a","n/a",DX181-INDEX(tab_MinKomp[Testy czystości / Reinheitstests],MATCH($B181,tab_MinKomp[[Stanowisko / Position ]:[Stanowisko / Position ]],0)))</f>
        <v>n/a</v>
      </c>
      <c r="DY182" s="190" t="str">
        <f>IF(INDEX(tab_MinKomp[Testy czystości / Reinheitstests],MATCH($B181,tab_MinKomp[[Stanowisko / Position ]:[Stanowisko / Position ]],0))="n/a","n/a",DY181-INDEX(tab_MinKomp[Testy czystości / Reinheitstests],MATCH($B181,tab_MinKomp[[Stanowisko / Position ]:[Stanowisko / Position ]],0)))</f>
        <v>n/a</v>
      </c>
      <c r="DZ182" s="190" t="str">
        <f>IF(INDEX(tab_MinKomp[Testy czystości / Reinheitstests],MATCH($B181,tab_MinKomp[[Stanowisko / Position ]:[Stanowisko / Position ]],0))="n/a","n/a",DZ181-INDEX(tab_MinKomp[Testy czystości / Reinheitstests],MATCH($B181,tab_MinKomp[[Stanowisko / Position ]:[Stanowisko / Position ]],0)))</f>
        <v>n/a</v>
      </c>
      <c r="EA182" s="194" t="str">
        <f>IF(INDEX(tab_MinKomp[SUPPLIER MANAGEMENT],MATCH($B181,tab_MinKomp[[Stanowisko / Position ]:[Stanowisko / Position ]],0))="n/a","n/a",EA181-INDEX(tab_MinKomp[SUPPLIER MANAGEMENT],MATCH($B181,tab_MinKomp[[Stanowisko / Position ]:[Stanowisko / Position ]],0)))</f>
        <v>n/a</v>
      </c>
      <c r="EB182" s="190" t="str">
        <f>IF(INDEX(tab_MinKomp[Testy czystości / Reinheitstests],MATCH($B181,tab_MinKomp[[Stanowisko / Position ]:[Stanowisko / Position ]],0))="n/a","n/a",EB181-INDEX(tab_MinKomp[Testy czystości / Reinheitstests],MATCH($B181,tab_MinKomp[[Stanowisko / Position ]:[Stanowisko / Position ]],0)))</f>
        <v>n/a</v>
      </c>
      <c r="EC182" s="190" t="str">
        <f>IF(INDEX(tab_MinKomp[Testy czystości / Reinheitstests],MATCH($B181,tab_MinKomp[[Stanowisko / Position ]:[Stanowisko / Position ]],0))="n/a","n/a",EC181-INDEX(tab_MinKomp[Testy czystości / Reinheitstests],MATCH($B181,tab_MinKomp[[Stanowisko / Position ]:[Stanowisko / Position ]],0)))</f>
        <v>n/a</v>
      </c>
      <c r="ED182" s="190" t="str">
        <f>IF(INDEX(tab_MinKomp[Testy czystości / Reinheitstests],MATCH($B181,tab_MinKomp[[Stanowisko / Position ]:[Stanowisko / Position ]],0))="n/a","n/a",ED181-INDEX(tab_MinKomp[Testy czystości / Reinheitstests],MATCH($B181,tab_MinKomp[[Stanowisko / Position ]:[Stanowisko / Position ]],0)))</f>
        <v>n/a</v>
      </c>
      <c r="EE182" s="190" t="str">
        <f>IF(INDEX(tab_MinKomp[Testy czystości / Reinheitstests],MATCH($B181,tab_MinKomp[[Stanowisko / Position ]:[Stanowisko / Position ]],0))="n/a","n/a",EE181-INDEX(tab_MinKomp[Testy czystości / Reinheitstests],MATCH($B181,tab_MinKomp[[Stanowisko / Position ]:[Stanowisko / Position ]],0)))</f>
        <v>n/a</v>
      </c>
      <c r="EF182" s="190" t="str">
        <f>IF(INDEX(tab_MinKomp[Testy czystości / Reinheitstests],MATCH($B181,tab_MinKomp[[Stanowisko / Position ]:[Stanowisko / Position ]],0))="n/a","n/a",EF181-INDEX(tab_MinKomp[Testy czystości / Reinheitstests],MATCH($B181,tab_MinKomp[[Stanowisko / Position ]:[Stanowisko / Position ]],0)))</f>
        <v>n/a</v>
      </c>
      <c r="EG182" s="190" t="str">
        <f>IF(INDEX(tab_MinKomp[Testy czystości / Reinheitstests],MATCH($B181,tab_MinKomp[[Stanowisko / Position ]:[Stanowisko / Position ]],0))="n/a","n/a",EG181-INDEX(tab_MinKomp[Testy czystości / Reinheitstests],MATCH($B181,tab_MinKomp[[Stanowisko / Position ]:[Stanowisko / Position ]],0)))</f>
        <v>n/a</v>
      </c>
      <c r="EH182" s="190" t="str">
        <f>IF(INDEX(tab_MinKomp[Testy czystości / Reinheitstests],MATCH($B181,tab_MinKomp[[Stanowisko / Position ]:[Stanowisko / Position ]],0))="n/a","n/a",EH181-INDEX(tab_MinKomp[Testy czystości / Reinheitstests],MATCH($B181,tab_MinKomp[[Stanowisko / Position ]:[Stanowisko / Position ]],0)))</f>
        <v>n/a</v>
      </c>
      <c r="EI182" s="190" t="str">
        <f>IF(INDEX(tab_MinKomp[Testy czystości / Reinheitstests],MATCH($B181,tab_MinKomp[[Stanowisko / Position ]:[Stanowisko / Position ]],0))="n/a","n/a",EI181-INDEX(tab_MinKomp[Testy czystości / Reinheitstests],MATCH($B181,tab_MinKomp[[Stanowisko / Position ]:[Stanowisko / Position ]],0)))</f>
        <v>n/a</v>
      </c>
      <c r="EJ182" s="190" t="str">
        <f>IF(INDEX(tab_MinKomp[Testy czystości / Reinheitstests],MATCH($B181,tab_MinKomp[[Stanowisko / Position ]:[Stanowisko / Position ]],0))="n/a","n/a",EJ181-INDEX(tab_MinKomp[Testy czystości / Reinheitstests],MATCH($B181,tab_MinKomp[[Stanowisko / Position ]:[Stanowisko / Position ]],0)))</f>
        <v>n/a</v>
      </c>
      <c r="EK182" s="190" t="str">
        <f>IF(INDEX(tab_MinKomp[Testy czystości / Reinheitstests],MATCH($B181,tab_MinKomp[[Stanowisko / Position ]:[Stanowisko / Position ]],0))="n/a","n/a",EK181-INDEX(tab_MinKomp[Testy czystości / Reinheitstests],MATCH($B181,tab_MinKomp[[Stanowisko / Position ]:[Stanowisko / Position ]],0)))</f>
        <v>n/a</v>
      </c>
      <c r="EL182" s="190" t="str">
        <f>IF(INDEX(tab_MinKomp[Testy czystości / Reinheitstests],MATCH($B181,tab_MinKomp[[Stanowisko / Position ]:[Stanowisko / Position ]],0))="n/a","n/a",EL181-INDEX(tab_MinKomp[Testy czystości / Reinheitstests],MATCH($B181,tab_MinKomp[[Stanowisko / Position ]:[Stanowisko / Position ]],0)))</f>
        <v>n/a</v>
      </c>
      <c r="EM182" s="190" t="str">
        <f>IF(INDEX(tab_MinKomp[Testy czystości / Reinheitstests],MATCH($B181,tab_MinKomp[[Stanowisko / Position ]:[Stanowisko / Position ]],0))="n/a","n/a",EM181-INDEX(tab_MinKomp[Testy czystości / Reinheitstests],MATCH($B181,tab_MinKomp[[Stanowisko / Position ]:[Stanowisko / Position ]],0)))</f>
        <v>n/a</v>
      </c>
      <c r="EN182" s="190" t="str">
        <f>IF(INDEX(tab_MinKomp[Testy czystości / Reinheitstests],MATCH($B181,tab_MinKomp[[Stanowisko / Position ]:[Stanowisko / Position ]],0))="n/a","n/a",EN181-INDEX(tab_MinKomp[Testy czystości / Reinheitstests],MATCH($B181,tab_MinKomp[[Stanowisko / Position ]:[Stanowisko / Position ]],0)))</f>
        <v>n/a</v>
      </c>
      <c r="EO182" s="194" t="str">
        <f>IF(INDEX(tab_MinKomp[Konserwacja Rep],MATCH($B181,tab_MinKomp[[Stanowisko / Position ]:[Stanowisko / Position ]],0))="n/a","n/a",EO181-INDEX(tab_MinKomp[Konserwacja Rep],MATCH($B181,tab_MinKomp[[Stanowisko / Position ]:[Stanowisko / Position ]],0)))</f>
        <v>n/a</v>
      </c>
      <c r="EP182" s="194" t="str">
        <f>IF(INDEX(tab_MinKomp[[Konserwacja Engel ]],MATCH($B181,tab_MinKomp[[Stanowisko / Position ]:[Stanowisko / Position ]],0))="n/a","n/a",EP181-INDEX(tab_MinKomp[[Konserwacja Engel ]],MATCH($B181,tab_MinKomp[[Stanowisko / Position ]:[Stanowisko / Position ]],0)))</f>
        <v>n/a</v>
      </c>
      <c r="EQ182" s="194" t="str">
        <f>IF(INDEX(tab_MinKomp[Konserwacja B 50],MATCH($B181,tab_MinKomp[[Stanowisko / Position ]:[Stanowisko / Position ]],0))="n/a","n/a",EQ181-INDEX(tab_MinKomp[Konserwacja B 50],MATCH($B181,tab_MinKomp[[Stanowisko / Position ]:[Stanowisko / Position ]],0)))</f>
        <v>n/a</v>
      </c>
      <c r="ER182" s="194" t="str">
        <f>IF(INDEX(tab_MinKomp[[Konserwacja EOL ]],MATCH($B181,tab_MinKomp[[Stanowisko / Position ]:[Stanowisko / Position ]],0))="n/a","n/a",ER181-INDEX(tab_MinKomp[[Konserwacja EOL ]],MATCH($B181,tab_MinKomp[[Stanowisko / Position ]:[Stanowisko / Position ]],0)))</f>
        <v>n/a</v>
      </c>
      <c r="ES182" s="194" t="str">
        <f>IF(INDEX(tab_MinKomp[Konserwacja Branson],MATCH($B181,tab_MinKomp[[Stanowisko / Position ]:[Stanowisko / Position ]],0))="n/a","n/a",ES181-INDEX(tab_MinKomp[Konserwacja Branson],MATCH($B181,tab_MinKomp[[Stanowisko / Position ]:[Stanowisko / Position ]],0)))</f>
        <v>n/a</v>
      </c>
      <c r="ET182" s="194" t="str">
        <f>IF(INDEX(tab_MinKomp[Konserwacja coolery],MATCH($B181,tab_MinKomp[[Stanowisko / Position ]:[Stanowisko / Position ]],0))="n/a","n/a",ET181-INDEX(tab_MinKomp[Konserwacja coolery],MATCH($B181,tab_MinKomp[[Stanowisko / Position ]:[Stanowisko / Position ]],0)))</f>
        <v>n/a</v>
      </c>
      <c r="EU182" s="194" t="str">
        <f>IF(INDEX(tab_MinKomp[Konserwacja piecy],MATCH($B181,tab_MinKomp[[Stanowisko / Position ]:[Stanowisko / Position ]],0))="n/a","n/a",EU181-INDEX(tab_MinKomp[Konserwacja piecy],MATCH($B181,tab_MinKomp[[Stanowisko / Position ]:[Stanowisko / Position ]],0)))</f>
        <v>n/a</v>
      </c>
      <c r="EV182" s="194" t="str">
        <f>IF(INDEX(tab_MinKomp[Rysunek techniczny- czytanie],MATCH($B181,tab_MinKomp[[Stanowisko / Position ]:[Stanowisko / Position ]],0))="n/a","n/a",EV181-INDEX(tab_MinKomp[Rysunek techniczny- czytanie],MATCH($B181,tab_MinKomp[[Stanowisko / Position ]:[Stanowisko / Position ]],0)))</f>
        <v>n/a</v>
      </c>
      <c r="EW182" s="194" t="str">
        <f>IF(INDEX(tab_MinKomp[Elektryka],MATCH($B181,tab_MinKomp[[Stanowisko / Position ]:[Stanowisko / Position ]],0))="n/a","n/a",EW181-INDEX(tab_MinKomp[Elektryka],MATCH($B181,tab_MinKomp[[Stanowisko / Position ]:[Stanowisko / Position ]],0)))</f>
        <v>n/a</v>
      </c>
      <c r="EX182" s="194" t="str">
        <f>IF(INDEX(tab_MinKomp[Pneumatyka],MATCH($B181,tab_MinKomp[[Stanowisko / Position ]:[Stanowisko / Position ]],0))="n/a","n/a",EX181-INDEX(tab_MinKomp[Pneumatyka],MATCH($B181,tab_MinKomp[[Stanowisko / Position ]:[Stanowisko / Position ]],0)))</f>
        <v>n/a</v>
      </c>
      <c r="EY182" s="194" t="str">
        <f>IF(INDEX(tab_MinKomp[[Hydraulika ]],MATCH($B181,tab_MinKomp[[Stanowisko / Position ]:[Stanowisko / Position ]],0))="n/a","n/a",EY181-INDEX(tab_MinKomp[[Hydraulika ]],MATCH($B181,tab_MinKomp[[Stanowisko / Position ]:[Stanowisko / Position ]],0)))</f>
        <v>n/a</v>
      </c>
      <c r="EZ182" s="194" t="str">
        <f>IF(INDEX(tab_MinKomp[Podciśnienie],MATCH($B181,tab_MinKomp[[Stanowisko / Position ]:[Stanowisko / Position ]],0))="n/a","n/a",EZ181-INDEX(tab_MinKomp[Podciśnienie],MATCH($B181,tab_MinKomp[[Stanowisko / Position ]:[Stanowisko / Position ]],0)))</f>
        <v>n/a</v>
      </c>
      <c r="FA182" s="194" t="str">
        <f>IF(INDEX(tab_MinKomp[Usuwanie awarii],MATCH($B181,tab_MinKomp[[Stanowisko / Position ]:[Stanowisko / Position ]],0))="n/a","n/a",FA181-INDEX(tab_MinKomp[Usuwanie awarii],MATCH($B181,tab_MinKomp[[Stanowisko / Position ]:[Stanowisko / Position ]],0)))</f>
        <v>n/a</v>
      </c>
      <c r="FB182" s="194" t="str">
        <f>IF(INDEX(tab_MinKomp[Obsługa robotów],MATCH($B181,tab_MinKomp[[Stanowisko / Position ]:[Stanowisko / Position ]],0))="n/a","n/a",FB181-INDEX(tab_MinKomp[Obsługa robotów],MATCH($B181,tab_MinKomp[[Stanowisko / Position ]:[Stanowisko / Position ]],0)))</f>
        <v>n/a</v>
      </c>
      <c r="FC182" s="194" t="str">
        <f>IF(INDEX(tab_MinKomp[Obsługa sterowania maszyny],MATCH($B181,tab_MinKomp[[Stanowisko / Position ]:[Stanowisko / Position ]],0))="n/a","n/a",FC181-INDEX(tab_MinKomp[Obsługa sterowania maszyny],MATCH($B181,tab_MinKomp[[Stanowisko / Position ]:[Stanowisko / Position ]],0)))</f>
        <v>n/a</v>
      </c>
      <c r="FD182" s="194" t="str">
        <f>IF(INDEX(tab_MinKomp[Usuwanie przyczyn żródłowych],MATCH($B181,tab_MinKomp[[Stanowisko / Position ]:[Stanowisko / Position ]],0))="n/a","n/a",FD181-INDEX(tab_MinKomp[Usuwanie przyczyn żródłowych],MATCH($B181,tab_MinKomp[[Stanowisko / Position ]:[Stanowisko / Position ]],0)))</f>
        <v>n/a</v>
      </c>
      <c r="FE182" s="194" t="str">
        <f>IF(INDEX(tab_MinKomp[Cmms stosowanie],MATCH($B181,tab_MinKomp[[Stanowisko / Position ]:[Stanowisko / Position ]],0))="n/a","n/a",FE181-INDEX(tab_MinKomp[Cmms stosowanie],MATCH($B181,tab_MinKomp[[Stanowisko / Position ]:[Stanowisko / Position ]],0)))</f>
        <v>n/a</v>
      </c>
      <c r="FF182" s="190" t="str">
        <f>IF(INDEX(tab_MinKomp[Testy czystości / Reinheitstests],MATCH($B181,tab_MinKomp[[Stanowisko / Position ]:[Stanowisko / Position ]],0))="n/a","n/a",FF181-INDEX(tab_MinKomp[Testy czystości / Reinheitstests],MATCH($B181,tab_MinKomp[[Stanowisko / Position ]:[Stanowisko / Position ]],0)))</f>
        <v>n/a</v>
      </c>
      <c r="FG182" s="194" t="str">
        <f>IF(INDEX(tab_MinKomp[Czyszczenie form plastikowych],MATCH($B181,tab_MinKomp[[Stanowisko / Position ]:[Stanowisko / Position ]],0))="n/a","n/a",FG181-INDEX(tab_MinKomp[Czyszczenie form plastikowych],MATCH($B181,tab_MinKomp[[Stanowisko / Position ]:[Stanowisko / Position ]],0)))</f>
        <v>n/a</v>
      </c>
      <c r="FH182" s="194" t="str">
        <f>IF(INDEX(tab_MinKomp[Wymiana form plastik],MATCH($B181,tab_MinKomp[[Stanowisko / Position ]:[Stanowisko / Position ]],0))="n/a","n/a",FH181-INDEX(tab_MinKomp[Wymiana form plastik],MATCH($B181,tab_MinKomp[[Stanowisko / Position ]:[Stanowisko / Position ]],0)))</f>
        <v>n/a</v>
      </c>
      <c r="FI182" s="194" t="str">
        <f>IF(INDEX(tab_MinKomp[Wymiana form guma],MATCH($B181,tab_MinKomp[[Stanowisko / Position ]:[Stanowisko / Position ]],0))="n/a","n/a",FI181-INDEX(tab_MinKomp[Wymiana form guma],MATCH($B181,tab_MinKomp[[Stanowisko / Position ]:[Stanowisko / Position ]],0)))</f>
        <v>n/a</v>
      </c>
      <c r="FJ182" s="194" t="str">
        <f>IF(INDEX(tab_MinKomp[Konserwacja KK],MATCH($B181,tab_MinKomp[[Stanowisko / Position ]:[Stanowisko / Position ]],0))="n/a","n/a",FJ181-INDEX(tab_MinKomp[Konserwacja KK],MATCH($B181,tab_MinKomp[[Stanowisko / Position ]:[Stanowisko / Position ]],0)))</f>
        <v>n/a</v>
      </c>
      <c r="FK182" s="194" t="str">
        <f>IF(INDEX(tab_MinKomp[Konserwacja form guma],MATCH($B181,tab_MinKomp[[Stanowisko / Position ]:[Stanowisko / Position ]],0))="n/a","n/a",FK181-INDEX(tab_MinKomp[Konserwacja form guma],MATCH($B181,tab_MinKomp[[Stanowisko / Position ]:[Stanowisko / Position ]],0)))</f>
        <v>n/a</v>
      </c>
      <c r="FL182" s="194" t="str">
        <f>IF(INDEX(tab_MinKomp[Konserwacja form plastiki],MATCH($B181,tab_MinKomp[[Stanowisko / Position ]:[Stanowisko / Position ]],0))="n/a","n/a",FL181-INDEX(tab_MinKomp[Konserwacja form plastiki],MATCH($B181,tab_MinKomp[[Stanowisko / Position ]:[Stanowisko / Position ]],0)))</f>
        <v>n/a</v>
      </c>
      <c r="FM182" s="194" t="str">
        <f>IF(INDEX(tab_MinKomp[Konserwacja Gorącego Kanału],MATCH($B181,tab_MinKomp[[Stanowisko / Position ]:[Stanowisko / Position ]],0))="n/a","n/a",FM181-INDEX(tab_MinKomp[Konserwacja Gorącego Kanału],MATCH($B181,tab_MinKomp[[Stanowisko / Position ]:[Stanowisko / Position ]],0)))</f>
        <v>n/a</v>
      </c>
      <c r="FN182" s="194" t="str">
        <f>IF(INDEX(tab_MinKomp[MS Office (Excel)],MATCH($B181,tab_MinKomp[[Stanowisko / Position ]:[Stanowisko / Position ]],0))="n/a","n/a",FN181-INDEX(tab_MinKomp[MS Office (Excel)],MATCH($B181,tab_MinKomp[[Stanowisko / Position ]:[Stanowisko / Position ]],0)))</f>
        <v>n/a</v>
      </c>
      <c r="FO182" s="194" t="str">
        <f>IF(INDEX(tab_MinKomp[MS Office (Word)],MATCH($B181,tab_MinKomp[[Stanowisko / Position ]:[Stanowisko / Position ]],0))="n/a","n/a",FO181-INDEX(tab_MinKomp[MS Office (Word)],MATCH($B181,tab_MinKomp[[Stanowisko / Position ]:[Stanowisko / Position ]],0)))</f>
        <v>n/a</v>
      </c>
      <c r="FP182" s="194" t="str">
        <f>IF(INDEX(tab_MinKomp[MS Office (Power Point)],MATCH($B181,tab_MinKomp[[Stanowisko / Position ]:[Stanowisko / Position ]],0))="n/a","n/a",FP181-INDEX(tab_MinKomp[MS Office (Power Point)],MATCH($B181,tab_MinKomp[[Stanowisko / Position ]:[Stanowisko / Position ]],0)))</f>
        <v>n/a</v>
      </c>
      <c r="FQ182" s="196" t="str">
        <f>IF(INDEX(tab_MinKomp[Język angielski / Englisch],MATCH($B181,tab_MinKomp[[Stanowisko / Position ]:[Stanowisko / Position ]],0))="n/a","n/a",FQ181-INDEX(tab_MinKomp[Język angielski / Englisch],MATCH($B181,tab_MinKomp[[Stanowisko / Position ]:[Stanowisko / Position ]],0)))</f>
        <v>n/a</v>
      </c>
      <c r="FR182" s="196" t="str">
        <f>IF(INDEX(tab_MinKomp[Język niemiecki / Deutsch],MATCH($B181,tab_MinKomp[[Stanowisko / Position ]:[Stanowisko / Position ]],0))="n/a","n/a",FR181-INDEX(tab_MinKomp[Język niemiecki / Deutsch],MATCH($B181,tab_MinKomp[[Stanowisko / Position ]:[Stanowisko / Position ]],0)))</f>
        <v>n/a</v>
      </c>
      <c r="FS182" s="194">
        <f>IF(INDEX(tab_MinKomp[Zarządzanie dokumentacją procesową / Process dokumentation management],MATCH($B181,tab_MinKomp[[Stanowisko / Position ]:[Stanowisko / Position ]],0))="n/a","n/a",FS181-INDEX(tab_MinKomp[Zarządzanie dokumentacją procesową / Process dokumentation management],MATCH($B181,tab_MinKomp[[Stanowisko / Position ]:[Stanowisko / Position ]],0)))</f>
        <v>0</v>
      </c>
      <c r="FT182" s="194">
        <f>IF(INDEX(tab_MinKomp[Znajomość procesów z obszaru / Kenntiss der prozesse in dem Bereich],MATCH($B181,tab_MinKomp[[Stanowisko / Position ]:[Stanowisko / Position ]],0))="n/a","n/a",FT181-INDEX(tab_MinKomp[Znajomość procesów z obszaru / Kenntiss der prozesse in dem Bereich],MATCH($B181,tab_MinKomp[[Stanowisko / Position ]:[Stanowisko / Position ]],0)))</f>
        <v>0</v>
      </c>
      <c r="FU182" s="194">
        <f>IF(INDEX(tab_MinKomp[optymalizacja procesów / Prozessoptymalisierung],MATCH($B181,tab_MinKomp[[Stanowisko / Position ]:[Stanowisko / Position ]],0))="n/a","n/a",FU181-INDEX(tab_MinKomp[optymalizacja procesów / Prozessoptymalisierung],MATCH($B181,tab_MinKomp[[Stanowisko / Position ]:[Stanowisko / Position ]],0)))</f>
        <v>0</v>
      </c>
      <c r="FV182" s="194">
        <f>IF(INDEX(tab_MinKomp[Umiejętności szkoleniowe / Trainingsfähigkeiten],MATCH($B181,tab_MinKomp[[Stanowisko / Position ]:[Stanowisko / Position ]],0))="n/a","n/a",FV181-INDEX(tab_MinKomp[Umiejętności szkoleniowe / Trainingsfähigkeiten],MATCH($B181,tab_MinKomp[[Stanowisko / Position ]:[Stanowisko / Position ]],0)))</f>
        <v>0</v>
      </c>
      <c r="FW182" s="194">
        <f>IF(INDEX(tab_MinKomp[Analityczne myślenie, podejście / Analitysches Denken, Einstellung],MATCH($B181,tab_MinKomp[[Stanowisko / Position ]:[Stanowisko / Position ]],0))="n/a","n/a",FW181-INDEX(tab_MinKomp[Analityczne myślenie, podejście / Analitysches Denken, Einstellung],MATCH($B181,tab_MinKomp[[Stanowisko / Position ]:[Stanowisko / Position ]],0)))</f>
        <v>0</v>
      </c>
      <c r="FX182" s="194">
        <f>IF(INDEX(tab_MinKomp[Dokładność, precyzja w dzialaniu / Genauigkeit, Präzision in die Arbeit],MATCH($B181,tab_MinKomp[[Stanowisko / Position ]:[Stanowisko / Position ]],0))="n/a","n/a",FX181-INDEX(tab_MinKomp[Dokładność, precyzja w dzialaniu / Genauigkeit, Präzision in die Arbeit],MATCH($B181,tab_MinKomp[[Stanowisko / Position ]:[Stanowisko / Position ]],0)))</f>
        <v>0</v>
      </c>
      <c r="FY182" s="194">
        <f>IF(INDEX(tab_MinKomp[Dyspozycyjność / Verfügbarkeit],MATCH($B181,tab_MinKomp[[Stanowisko / Position ]:[Stanowisko / Position ]],0))="n/a","n/a",FY181-INDEX(tab_MinKomp[Dyspozycyjność / Verfügbarkeit],MATCH($B181,tab_MinKomp[[Stanowisko / Position ]:[Stanowisko / Position ]],0)))</f>
        <v>0</v>
      </c>
      <c r="FZ182" s="194">
        <f>IF(INDEX(tab_MinKomp[Zaangażowanie / 
Engagement],MATCH($B181,tab_MinKomp[[Stanowisko / Position ]:[Stanowisko / Position ]],0))="n/a","n/a",FZ181-INDEX(tab_MinKomp[Zaangażowanie / 
Engagement],MATCH($B181,tab_MinKomp[[Stanowisko / Position ]:[Stanowisko / Position ]],0)))</f>
        <v>0</v>
      </c>
      <c r="GA182" s="194" t="str">
        <f>IF(INDEX(tab_MinKomp[Konserwacja form guma],MATCH($B181,tab_MinKomp[[Stanowisko / Position ]:[Stanowisko / Position ]],0))="n/a","n/a",GA181-INDEX(tab_MinKomp[Konserwacja form guma],MATCH($B181,tab_MinKomp[[Stanowisko / Position ]:[Stanowisko / Position ]],0)))</f>
        <v>n/a</v>
      </c>
      <c r="GB182" s="194" t="str">
        <f>IF(INDEX(tab_MinKomp[Konserwacja form plastiki],MATCH($B181,tab_MinKomp[[Stanowisko / Position ]:[Stanowisko / Position ]],0))="n/a","n/a",GB181-INDEX(tab_MinKomp[Konserwacja form plastiki],MATCH($B181,tab_MinKomp[[Stanowisko / Position ]:[Stanowisko / Position ]],0)))</f>
        <v>n/a</v>
      </c>
      <c r="GC182" s="194">
        <f>IF(INDEX(tab_MinKomp[Elastyczność w działaniu],MATCH($B181,tab_MinKomp[[Stanowisko / Position ]:[Stanowisko / Position ]],0))="n/a","n/a",GC181-INDEX(tab_MinKomp[Elastyczność w działaniu],MATCH($B181,tab_MinKomp[[Stanowisko / Position ]:[Stanowisko / Position ]],0)))</f>
        <v>0</v>
      </c>
      <c r="GD182" s="194">
        <f>IF(INDEX(tab_MinKomp[Komunikatywność],MATCH($B181,tab_MinKomp[[Stanowisko / Position ]:[Stanowisko / Position ]],0))="n/a","n/a",GD181-INDEX(tab_MinKomp[Komunikatywność],MATCH($B181,tab_MinKomp[[Stanowisko / Position ]:[Stanowisko / Position ]],0)))</f>
        <v>0</v>
      </c>
      <c r="GE182" s="193" t="str">
        <f>IF(INDEX(tab_MinKomp[Motywowanie i budowanie zaangażowania zespołu],MATCH($B181,tab_MinKomp[[Stanowisko / Position ]:[Stanowisko / Position ]],0))="n/a","n/a",GE181-INDEX(tab_MinKomp[Motywowanie i budowanie zaangażowania zespołu],MATCH($B181,tab_MinKomp[[Stanowisko / Position ]:[Stanowisko / Position ]],0)))</f>
        <v>n/a</v>
      </c>
      <c r="GF182" s="186" t="s">
        <v>248</v>
      </c>
      <c r="GG182" s="186" t="s">
        <v>248</v>
      </c>
      <c r="GH182" s="186" t="s">
        <v>248</v>
      </c>
      <c r="GI182" s="186" t="s">
        <v>248</v>
      </c>
      <c r="GJ182" s="186" t="s">
        <v>248</v>
      </c>
      <c r="GK182" s="186" t="s">
        <v>248</v>
      </c>
      <c r="GL182" s="186" t="s">
        <v>248</v>
      </c>
      <c r="GM182" s="186" t="s">
        <v>248</v>
      </c>
      <c r="GN182" s="186" t="s">
        <v>248</v>
      </c>
      <c r="GO182" s="186" t="s">
        <v>248</v>
      </c>
      <c r="GP182" s="186" t="s">
        <v>248</v>
      </c>
      <c r="GQ182" s="186" t="s">
        <v>248</v>
      </c>
      <c r="GR182" s="186" t="s">
        <v>248</v>
      </c>
      <c r="GS182" s="186" t="s">
        <v>248</v>
      </c>
      <c r="GT182" s="186" t="s">
        <v>248</v>
      </c>
      <c r="GU182" s="186" t="s">
        <v>248</v>
      </c>
      <c r="GV182" s="186" t="s">
        <v>248</v>
      </c>
      <c r="GW182" s="186" t="s">
        <v>248</v>
      </c>
      <c r="GX182" s="186" t="s">
        <v>248</v>
      </c>
      <c r="GY182" s="186" t="s">
        <v>248</v>
      </c>
      <c r="GZ182" s="261" t="s">
        <v>248</v>
      </c>
      <c r="HA182" s="261" t="s">
        <v>248</v>
      </c>
      <c r="HB182" s="191">
        <f>SUM(G182:GE182)/(HB181-(SUM(G182:GE182)))</f>
        <v>7.0175438596491224E-2</v>
      </c>
    </row>
    <row r="183" spans="1:210" ht="24.9" customHeight="1" x14ac:dyDescent="0.3">
      <c r="A183" s="105" t="s">
        <v>314</v>
      </c>
      <c r="B183" s="105" t="s">
        <v>315</v>
      </c>
      <c r="C183" s="105" t="s">
        <v>433</v>
      </c>
      <c r="D183" s="105">
        <v>1435</v>
      </c>
      <c r="E183" s="394" t="s">
        <v>474</v>
      </c>
      <c r="F183" s="185" t="s">
        <v>374</v>
      </c>
      <c r="G183" s="186">
        <v>2</v>
      </c>
      <c r="H183" s="186">
        <v>1</v>
      </c>
      <c r="I183" s="186">
        <v>2</v>
      </c>
      <c r="J183" s="186">
        <v>1</v>
      </c>
      <c r="K183" s="186">
        <v>1</v>
      </c>
      <c r="L183" s="186" t="s">
        <v>248</v>
      </c>
      <c r="M183" s="186" t="s">
        <v>248</v>
      </c>
      <c r="N183" s="186" t="s">
        <v>248</v>
      </c>
      <c r="O183" s="186">
        <v>1</v>
      </c>
      <c r="P183" s="186">
        <v>2</v>
      </c>
      <c r="Q183" s="186" t="s">
        <v>248</v>
      </c>
      <c r="R183" s="186" t="s">
        <v>248</v>
      </c>
      <c r="S183" s="186" t="s">
        <v>248</v>
      </c>
      <c r="T183" s="186" t="s">
        <v>248</v>
      </c>
      <c r="U183" s="186" t="s">
        <v>248</v>
      </c>
      <c r="V183" s="186" t="s">
        <v>248</v>
      </c>
      <c r="W183" s="186" t="s">
        <v>248</v>
      </c>
      <c r="X183" s="186" t="s">
        <v>248</v>
      </c>
      <c r="Y183" s="186" t="s">
        <v>248</v>
      </c>
      <c r="Z183" s="186" t="s">
        <v>248</v>
      </c>
      <c r="AA183" s="186" t="s">
        <v>248</v>
      </c>
      <c r="AB183" s="186" t="s">
        <v>248</v>
      </c>
      <c r="AC183" s="186" t="s">
        <v>248</v>
      </c>
      <c r="AD183" s="186" t="s">
        <v>248</v>
      </c>
      <c r="AE183" s="186" t="s">
        <v>248</v>
      </c>
      <c r="AF183" s="186" t="s">
        <v>248</v>
      </c>
      <c r="AG183" s="186" t="s">
        <v>248</v>
      </c>
      <c r="AH183" s="186" t="s">
        <v>248</v>
      </c>
      <c r="AI183" s="186" t="s">
        <v>248</v>
      </c>
      <c r="AJ183" s="186" t="s">
        <v>248</v>
      </c>
      <c r="AK183" s="186" t="s">
        <v>248</v>
      </c>
      <c r="AL183" s="186">
        <v>2</v>
      </c>
      <c r="AM183" s="186" t="s">
        <v>248</v>
      </c>
      <c r="AN183" s="186" t="s">
        <v>248</v>
      </c>
      <c r="AO183" s="186">
        <v>1</v>
      </c>
      <c r="AP183" s="186" t="s">
        <v>248</v>
      </c>
      <c r="AQ183" s="186">
        <v>1</v>
      </c>
      <c r="AR183" s="186" t="s">
        <v>248</v>
      </c>
      <c r="AS183" s="186" t="s">
        <v>248</v>
      </c>
      <c r="AT183" s="186" t="s">
        <v>248</v>
      </c>
      <c r="AU183" s="186" t="s">
        <v>248</v>
      </c>
      <c r="AV183" s="186">
        <v>2</v>
      </c>
      <c r="AW183" s="186">
        <v>1</v>
      </c>
      <c r="AX183" s="186" t="s">
        <v>248</v>
      </c>
      <c r="AY183" s="186" t="s">
        <v>248</v>
      </c>
      <c r="AZ183" s="186" t="s">
        <v>248</v>
      </c>
      <c r="BA183" s="186" t="s">
        <v>248</v>
      </c>
      <c r="BB183" s="186" t="s">
        <v>248</v>
      </c>
      <c r="BC183" s="186" t="s">
        <v>248</v>
      </c>
      <c r="BD183" s="186" t="s">
        <v>248</v>
      </c>
      <c r="BE183" s="186" t="s">
        <v>248</v>
      </c>
      <c r="BF183" s="186" t="s">
        <v>248</v>
      </c>
      <c r="BG183" s="186" t="s">
        <v>248</v>
      </c>
      <c r="BH183" s="186" t="s">
        <v>248</v>
      </c>
      <c r="BI183" s="186" t="s">
        <v>248</v>
      </c>
      <c r="BJ183" s="186" t="s">
        <v>248</v>
      </c>
      <c r="BK183" s="186" t="s">
        <v>248</v>
      </c>
      <c r="BL183" s="186" t="s">
        <v>248</v>
      </c>
      <c r="BM183" s="186" t="s">
        <v>248</v>
      </c>
      <c r="BN183" s="186" t="s">
        <v>248</v>
      </c>
      <c r="BO183" s="186">
        <v>2</v>
      </c>
      <c r="BP183" s="186" t="s">
        <v>248</v>
      </c>
      <c r="BQ183" s="186" t="s">
        <v>248</v>
      </c>
      <c r="BR183" s="186" t="s">
        <v>248</v>
      </c>
      <c r="BS183" s="186">
        <v>2</v>
      </c>
      <c r="BT183" s="186" t="s">
        <v>248</v>
      </c>
      <c r="BU183" s="186">
        <v>2</v>
      </c>
      <c r="BV183" s="186">
        <v>2</v>
      </c>
      <c r="BW183" s="186">
        <v>2</v>
      </c>
      <c r="BX183" s="186">
        <v>2</v>
      </c>
      <c r="BY183" s="186" t="s">
        <v>248</v>
      </c>
      <c r="BZ183" s="186">
        <v>2</v>
      </c>
      <c r="CA183" s="186">
        <v>2</v>
      </c>
      <c r="CB183" s="186">
        <v>2</v>
      </c>
      <c r="CC183" s="186" t="s">
        <v>248</v>
      </c>
      <c r="CD183" s="186">
        <v>2</v>
      </c>
      <c r="CE183" s="186">
        <v>2</v>
      </c>
      <c r="CF183" s="186">
        <v>2</v>
      </c>
      <c r="CG183" s="186">
        <v>1</v>
      </c>
      <c r="CH183" s="186" t="s">
        <v>248</v>
      </c>
      <c r="CI183" s="186" t="s">
        <v>248</v>
      </c>
      <c r="CJ183" s="186" t="s">
        <v>248</v>
      </c>
      <c r="CK183" s="186" t="s">
        <v>248</v>
      </c>
      <c r="CL183" s="186" t="s">
        <v>248</v>
      </c>
      <c r="CM183" s="186" t="s">
        <v>248</v>
      </c>
      <c r="CN183" s="186" t="s">
        <v>248</v>
      </c>
      <c r="CO183" s="186" t="s">
        <v>248</v>
      </c>
      <c r="CP183" s="186" t="s">
        <v>248</v>
      </c>
      <c r="CQ183" s="186" t="s">
        <v>248</v>
      </c>
      <c r="CR183" s="186" t="s">
        <v>248</v>
      </c>
      <c r="CS183" s="186" t="s">
        <v>248</v>
      </c>
      <c r="CT183" s="186" t="s">
        <v>248</v>
      </c>
      <c r="CU183" s="186" t="s">
        <v>248</v>
      </c>
      <c r="CV183" s="186" t="s">
        <v>248</v>
      </c>
      <c r="CW183" s="186">
        <v>2</v>
      </c>
      <c r="CX183" s="186" t="s">
        <v>248</v>
      </c>
      <c r="CY183" s="186" t="s">
        <v>248</v>
      </c>
      <c r="CZ183" s="186" t="s">
        <v>248</v>
      </c>
      <c r="DA183" s="186" t="s">
        <v>248</v>
      </c>
      <c r="DB183" s="186" t="s">
        <v>248</v>
      </c>
      <c r="DC183" s="186" t="s">
        <v>248</v>
      </c>
      <c r="DD183" s="186" t="s">
        <v>248</v>
      </c>
      <c r="DE183" s="186" t="s">
        <v>248</v>
      </c>
      <c r="DF183" s="186">
        <v>1</v>
      </c>
      <c r="DG183" s="186" t="s">
        <v>248</v>
      </c>
      <c r="DH183" s="186" t="s">
        <v>248</v>
      </c>
      <c r="DI183" s="186" t="s">
        <v>248</v>
      </c>
      <c r="DJ183" s="186" t="s">
        <v>248</v>
      </c>
      <c r="DK183" s="186" t="s">
        <v>248</v>
      </c>
      <c r="DL183" s="186" t="s">
        <v>248</v>
      </c>
      <c r="DM183" s="186" t="s">
        <v>248</v>
      </c>
      <c r="DN183" s="186" t="s">
        <v>248</v>
      </c>
      <c r="DO183" s="186" t="s">
        <v>248</v>
      </c>
      <c r="DP183" s="186" t="s">
        <v>248</v>
      </c>
      <c r="DQ183" s="186" t="s">
        <v>248</v>
      </c>
      <c r="DR183" s="186" t="s">
        <v>248</v>
      </c>
      <c r="DS183" s="186" t="s">
        <v>248</v>
      </c>
      <c r="DT183" s="186" t="s">
        <v>248</v>
      </c>
      <c r="DU183" s="186" t="s">
        <v>248</v>
      </c>
      <c r="DV183" s="186" t="s">
        <v>248</v>
      </c>
      <c r="DW183" s="186" t="s">
        <v>248</v>
      </c>
      <c r="DX183" s="186" t="s">
        <v>248</v>
      </c>
      <c r="DY183" s="186" t="s">
        <v>248</v>
      </c>
      <c r="DZ183" s="186" t="s">
        <v>248</v>
      </c>
      <c r="EA183" s="186" t="s">
        <v>248</v>
      </c>
      <c r="EB183" s="186" t="s">
        <v>248</v>
      </c>
      <c r="EC183" s="186" t="s">
        <v>248</v>
      </c>
      <c r="ED183" s="186" t="s">
        <v>248</v>
      </c>
      <c r="EE183" s="186" t="s">
        <v>248</v>
      </c>
      <c r="EF183" s="186" t="s">
        <v>248</v>
      </c>
      <c r="EG183" s="186" t="s">
        <v>248</v>
      </c>
      <c r="EH183" s="186" t="s">
        <v>248</v>
      </c>
      <c r="EI183" s="186" t="s">
        <v>248</v>
      </c>
      <c r="EJ183" s="186" t="s">
        <v>248</v>
      </c>
      <c r="EK183" s="186" t="s">
        <v>248</v>
      </c>
      <c r="EL183" s="184" t="s">
        <v>248</v>
      </c>
      <c r="EM183" s="184" t="s">
        <v>248</v>
      </c>
      <c r="EN183" s="184" t="s">
        <v>248</v>
      </c>
      <c r="EO183" s="186" t="s">
        <v>248</v>
      </c>
      <c r="EP183" s="186" t="s">
        <v>248</v>
      </c>
      <c r="EQ183" s="186" t="s">
        <v>248</v>
      </c>
      <c r="ER183" s="186" t="s">
        <v>248</v>
      </c>
      <c r="ES183" s="186" t="s">
        <v>248</v>
      </c>
      <c r="ET183" s="186" t="s">
        <v>248</v>
      </c>
      <c r="EU183" s="186" t="s">
        <v>248</v>
      </c>
      <c r="EV183" s="186" t="s">
        <v>248</v>
      </c>
      <c r="EW183" s="186" t="s">
        <v>248</v>
      </c>
      <c r="EX183" s="186" t="s">
        <v>248</v>
      </c>
      <c r="EY183" s="186" t="s">
        <v>248</v>
      </c>
      <c r="EZ183" s="186" t="s">
        <v>248</v>
      </c>
      <c r="FA183" s="186" t="s">
        <v>248</v>
      </c>
      <c r="FB183" s="186" t="s">
        <v>248</v>
      </c>
      <c r="FC183" s="186" t="s">
        <v>248</v>
      </c>
      <c r="FD183" s="186" t="s">
        <v>248</v>
      </c>
      <c r="FE183" s="186" t="s">
        <v>248</v>
      </c>
      <c r="FF183" s="186" t="s">
        <v>248</v>
      </c>
      <c r="FG183" s="186" t="s">
        <v>248</v>
      </c>
      <c r="FH183" s="186" t="s">
        <v>248</v>
      </c>
      <c r="FI183" s="186" t="s">
        <v>248</v>
      </c>
      <c r="FJ183" s="186" t="s">
        <v>248</v>
      </c>
      <c r="FK183" s="186" t="s">
        <v>248</v>
      </c>
      <c r="FL183" s="186" t="s">
        <v>248</v>
      </c>
      <c r="FM183" s="186" t="s">
        <v>248</v>
      </c>
      <c r="FN183" s="186" t="s">
        <v>248</v>
      </c>
      <c r="FO183" s="186" t="s">
        <v>248</v>
      </c>
      <c r="FP183" s="186" t="s">
        <v>248</v>
      </c>
      <c r="FQ183" s="187" t="s">
        <v>248</v>
      </c>
      <c r="FR183" s="187" t="s">
        <v>248</v>
      </c>
      <c r="FS183" s="186">
        <v>2</v>
      </c>
      <c r="FT183" s="186">
        <v>2</v>
      </c>
      <c r="FU183" s="186">
        <v>1</v>
      </c>
      <c r="FV183" s="186">
        <v>1</v>
      </c>
      <c r="FW183" s="186">
        <v>1</v>
      </c>
      <c r="FX183" s="186">
        <v>2</v>
      </c>
      <c r="FY183" s="186">
        <v>2</v>
      </c>
      <c r="FZ183" s="186">
        <v>2</v>
      </c>
      <c r="GA183" s="186" t="s">
        <v>248</v>
      </c>
      <c r="GB183" s="186" t="s">
        <v>248</v>
      </c>
      <c r="GC183" s="186">
        <v>2</v>
      </c>
      <c r="GD183" s="186">
        <v>1</v>
      </c>
      <c r="GE183" s="186" t="s">
        <v>248</v>
      </c>
      <c r="GF183" s="186" t="s">
        <v>248</v>
      </c>
      <c r="GG183" s="186" t="s">
        <v>248</v>
      </c>
      <c r="GH183" s="186" t="s">
        <v>248</v>
      </c>
      <c r="GI183" s="186" t="s">
        <v>248</v>
      </c>
      <c r="GJ183" s="186" t="s">
        <v>248</v>
      </c>
      <c r="GK183" s="186" t="s">
        <v>248</v>
      </c>
      <c r="GL183" s="186" t="s">
        <v>248</v>
      </c>
      <c r="GM183" s="186" t="s">
        <v>248</v>
      </c>
      <c r="GN183" s="186" t="s">
        <v>248</v>
      </c>
      <c r="GO183" s="186" t="s">
        <v>248</v>
      </c>
      <c r="GP183" s="186" t="s">
        <v>248</v>
      </c>
      <c r="GQ183" s="186" t="s">
        <v>248</v>
      </c>
      <c r="GR183" s="186" t="s">
        <v>248</v>
      </c>
      <c r="GS183" s="186" t="s">
        <v>248</v>
      </c>
      <c r="GT183" s="186" t="s">
        <v>248</v>
      </c>
      <c r="GU183" s="186" t="s">
        <v>248</v>
      </c>
      <c r="GV183" s="186" t="s">
        <v>248</v>
      </c>
      <c r="GW183" s="186" t="s">
        <v>248</v>
      </c>
      <c r="GX183" s="186" t="s">
        <v>248</v>
      </c>
      <c r="GY183" s="186" t="s">
        <v>248</v>
      </c>
      <c r="GZ183" s="261" t="s">
        <v>248</v>
      </c>
      <c r="HA183" s="261" t="s">
        <v>248</v>
      </c>
      <c r="HB183" s="188">
        <f>SUM(G183:GE183)</f>
        <v>61</v>
      </c>
    </row>
    <row r="184" spans="1:210" ht="24.9" customHeight="1" thickBot="1" x14ac:dyDescent="0.35">
      <c r="A184" s="108" t="str">
        <f>A183</f>
        <v>Prod.-Q-1</v>
      </c>
      <c r="B184" s="108" t="str">
        <f>B183</f>
        <v>Pracownik Produkcji</v>
      </c>
      <c r="C184" s="108" t="str">
        <f>C183</f>
        <v>RS</v>
      </c>
      <c r="D184" s="108">
        <f>D183</f>
        <v>1435</v>
      </c>
      <c r="E184" s="395"/>
      <c r="F184" s="189" t="s">
        <v>375</v>
      </c>
      <c r="G184" s="192">
        <f>IF(INDEX(tab_MinKomp[Przepisy BHP / BHP Vorschriften],MATCH($B183,tab_MinKomp[[Stanowisko / Position ]:[Stanowisko / Position ]],0))="n/a","n/a",G183-INDEX(tab_MinKomp[Przepisy BHP / BHP Vorschriften],MATCH($B183,tab_MinKomp[[Stanowisko / Position ]:[Stanowisko / Position ]],0)))</f>
        <v>0</v>
      </c>
      <c r="H184" s="193">
        <f>IF(INDEX(tab_MinKomp[Przepisy PPOŻ / Brandschutzbestimmungen],MATCH($B183,tab_MinKomp[[Stanowisko / Position ]:[Stanowisko / Position ]],0))="n/a","n/a",H183-INDEX(tab_MinKomp[Przepisy PPOŻ / Brandschutzbestimmungen],MATCH($B183,tab_MinKomp[[Stanowisko / Position ]:[Stanowisko / Position ]],0)))</f>
        <v>0</v>
      </c>
      <c r="I184" s="193">
        <f>IF(INDEX(tab_MinKomp[Ryzyko zawodowe na stanowiskach pracyv/ Berufliche Risiken an Arbeitsstellen],MATCH($B183,tab_MinKomp[[Stanowisko / Position ]:[Stanowisko / Position ]],0))="n/a","n/a",I183-INDEX(tab_MinKomp[Ryzyko zawodowe na stanowiskach pracyv/ Berufliche Risiken an Arbeitsstellen],MATCH($B183,tab_MinKomp[[Stanowisko / Position ]:[Stanowisko / Position ]],0)))</f>
        <v>0</v>
      </c>
      <c r="J184" s="193">
        <f>IF(INDEX(tab_MinKomp[Gospodarka substancjami niebezpiecznymi / Gefahrstoffmanagement],MATCH($B183,tab_MinKomp[[Stanowisko / Position ]:[Stanowisko / Position ]],0))="n/a","n/a",J183-INDEX(tab_MinKomp[Gospodarka substancjami niebezpiecznymi / Gefahrstoffmanagement],MATCH($B183,tab_MinKomp[[Stanowisko / Position ]:[Stanowisko / Position ]],0)))</f>
        <v>0</v>
      </c>
      <c r="K184" s="193">
        <f>IF(INDEX(tab_MinKomp[Gospodarka odpadami / Abfallwirtschaft],MATCH($B183,tab_MinKomp[[Stanowisko / Position ]:[Stanowisko / Position ]],0))="n/a","n/a",K183-INDEX(tab_MinKomp[Gospodarka odpadami / Abfallwirtschaft],MATCH($B183,tab_MinKomp[[Stanowisko / Position ]:[Stanowisko / Position ]],0)))</f>
        <v>0</v>
      </c>
      <c r="L184" s="194" t="str">
        <f>IF(INDEX(tab_MinKomp[Przepisy kodeksu pracy / Bestimmungen des Arbeitsgesetzes],MATCH($B183,tab_MinKomp[[Stanowisko / Position ]:[Stanowisko / Position ]],0))="n/a","n/a",L183-INDEX(tab_MinKomp[Przepisy kodeksu pracy / Bestimmungen des Arbeitsgesetzes],MATCH($B183,tab_MinKomp[[Stanowisko / Position ]:[Stanowisko / Position ]],0)))</f>
        <v>n/a</v>
      </c>
      <c r="M184" s="195" t="str">
        <f>IF(INDEX(tab_MinKomp[Przepisy o ub.społ. ZUS  / Sozialversicherungsvorschriften],MATCH($B183,tab_MinKomp[[Stanowisko / Position ]:[Stanowisko / Position ]],0))="n/a","n/a",M183-INDEX(tab_MinKomp[Przepisy o ub.społ. ZUS  / Sozialversicherungsvorschriften],MATCH($B183,tab_MinKomp[[Stanowisko / Position ]:[Stanowisko / Position ]],0)))</f>
        <v>n/a</v>
      </c>
      <c r="N184" s="194" t="str">
        <f>IF(INDEX(tab_MinKomp[PRZEPISY O PDOF /persönlich Einkommensteuergesetz ],MATCH($B183,tab_MinKomp[[Stanowisko / Position ]:[Stanowisko / Position ]],0))="n/a","n/a",N183-INDEX(tab_MinKomp[PRZEPISY O PDOF /persönlich Einkommensteuergesetz ],MATCH($B183,tab_MinKomp[[Stanowisko / Position ]:[Stanowisko / Position ]],0)))</f>
        <v>n/a</v>
      </c>
      <c r="O184" s="194">
        <f>IF(INDEX(tab_MinKomp[Regulamin pracy / Arbeitsordnung],MATCH($B183,tab_MinKomp[[Stanowisko / Position ]:[Stanowisko / Position ]],0))="n/a","n/a",O183-INDEX(tab_MinKomp[Regulamin pracy / Arbeitsordnung],MATCH($B183,tab_MinKomp[[Stanowisko / Position ]:[Stanowisko / Position ]],0)))</f>
        <v>0</v>
      </c>
      <c r="P184" s="194">
        <f>IF(INDEX(tab_MinKomp[Regulamin wynagradzania / Vergütungsordnung],MATCH($B183,tab_MinKomp[[Stanowisko / Position ]:[Stanowisko / Position ]],0))="n/a","n/a",P183-INDEX(tab_MinKomp[Regulamin wynagradzania / Vergütungsordnung],MATCH($B183,tab_MinKomp[[Stanowisko / Position ]:[Stanowisko / Position ]],0)))</f>
        <v>1</v>
      </c>
      <c r="Q184" s="194" t="str">
        <f>IF(INDEX(tab_MinKomp[System R2PŁATNIK PRO: Płace / Lohnabrechnung],MATCH($B183,tab_MinKomp[[Stanowisko / Position ]:[Stanowisko / Position ]],0))="n/a","n/a",Q183-INDEX(tab_MinKomp[System R2PŁATNIK PRO: Płace / Lohnabrechnung],MATCH($B183,tab_MinKomp[[Stanowisko / Position ]:[Stanowisko / Position ]],0)))</f>
        <v>n/a</v>
      </c>
      <c r="R184" s="194" t="str">
        <f>IF(INDEX(tab_MinKomp[SystemR2PŁATNIK PRO: KADRY / Personaldaten],MATCH($B183,tab_MinKomp[[Stanowisko / Position ]:[Stanowisko / Position ]],0))="n/a","n/a",R183-INDEX(tab_MinKomp[SystemR2PŁATNIK PRO: KADRY / Personaldaten],MATCH($B183,tab_MinKomp[[Stanowisko / Position ]:[Stanowisko / Position ]],0)))</f>
        <v>n/a</v>
      </c>
      <c r="S184" s="194" t="str">
        <f>IF(INDEX(tab_MinKomp[SYSTEM R2PŁATNIK PRO: zarządzanie pracownikami / Arbeitsverwaltung],MATCH($B183,tab_MinKomp[[Stanowisko / Position ]:[Stanowisko / Position ]],0))="n/a","n/a",S183-INDEX(tab_MinKomp[SYSTEM R2PŁATNIK PRO: zarządzanie pracownikami / Arbeitsverwaltung],MATCH($B183,tab_MinKomp[[Stanowisko / Position ]:[Stanowisko / Position ]],0)))</f>
        <v>n/a</v>
      </c>
      <c r="T184" s="194" t="str">
        <f>IF(INDEX(tab_MinKomp[Doradztwo, wsparcie personalne / Personalberatung und Unterstützung],MATCH($B183,tab_MinKomp[[Stanowisko / Position ]:[Stanowisko / Position ]],0))="n/a","n/a",T183-INDEX(tab_MinKomp[Doradztwo, wsparcie personalne / Personalberatung und Unterstützung],MATCH($B183,tab_MinKomp[[Stanowisko / Position ]:[Stanowisko / Position ]],0)))</f>
        <v>n/a</v>
      </c>
      <c r="U184" s="194" t="str">
        <f>IF(INDEX(tab_MinKomp[Przepisy o podatku VAT / MwSt.- Gesetz],MATCH($B183,tab_MinKomp[[Stanowisko / Position ]:[Stanowisko / Position ]],0))="n/a","n/a",U183-INDEX(tab_MinKomp[Przepisy o podatku VAT / MwSt.- Gesetz],MATCH($B183,tab_MinKomp[[Stanowisko / Position ]:[Stanowisko / Position ]],0)))</f>
        <v>n/a</v>
      </c>
      <c r="V184" s="194" t="str">
        <f>IF(INDEX(tab_MinKomp[PrzepisyPDOP / geschäftlich Einkommensteuergesetz],MATCH($B183,tab_MinKomp[[Stanowisko / Position ]:[Stanowisko / Position ]],0))="n/a","n/a",V183-INDEX(tab_MinKomp[PrzepisyPDOP / geschäftlich Einkommensteuergesetz],MATCH($B183,tab_MinKomp[[Stanowisko / Position ]:[Stanowisko / Position ]],0)))</f>
        <v>n/a</v>
      </c>
      <c r="W184" s="194" t="str">
        <f>IF(INDEX(tab_MinKomp[System BAAN / FINANSE (FIBU)],MATCH($B183,tab_MinKomp[[Stanowisko / Position ]:[Stanowisko / Position ]],0))="n/a","n/a",W183-INDEX(tab_MinKomp[System BAAN / FINANSE (FIBU)],MATCH($B183,tab_MinKomp[[Stanowisko / Position ]:[Stanowisko / Position ]],0)))</f>
        <v>n/a</v>
      </c>
      <c r="X184" s="194" t="str">
        <f>IF(INDEX(tab_MinKomp[Systemy pomocnicze / Hilfssysteme(STOCKPROGRAM, KALK2000 etc.)],MATCH($B183,tab_MinKomp[[Stanowisko / Position ]:[Stanowisko / Position ]],0))="n/a","n/a",X183-INDEX(tab_MinKomp[Systemy pomocnicze / Hilfssysteme(STOCKPROGRAM, KALK2000 etc.)],MATCH($B183,tab_MinKomp[[Stanowisko / Position ]:[Stanowisko / Position ]],0)))</f>
        <v>n/a</v>
      </c>
      <c r="Y184" s="194" t="str">
        <f>IF(INDEX(tab_MinKomp[Polityka rachunkowości / Buchführungspolitik],MATCH($B183,tab_MinKomp[[Stanowisko / Position ]:[Stanowisko / Position ]],0))="n/a","n/a",Y183-INDEX(tab_MinKomp[Polityka rachunkowości / Buchführungspolitik],MATCH($B183,tab_MinKomp[[Stanowisko / Position ]:[Stanowisko / Position ]],0)))</f>
        <v>n/a</v>
      </c>
      <c r="Z184" s="194" t="str">
        <f>IF(INDEX(tab_MinKomp[Ustawa o rachunkowości / Rechnungslegungsgesetz],MATCH($B183,tab_MinKomp[[Stanowisko / Position ]:[Stanowisko / Position ]],0))="n/a","n/a",Z183-INDEX(tab_MinKomp[Ustawa o rachunkowości / Rechnungslegungsgesetz],MATCH($B183,tab_MinKomp[[Stanowisko / Position ]:[Stanowisko / Position ]],0)))</f>
        <v>n/a</v>
      </c>
      <c r="AA184" s="194" t="str">
        <f>IF(INDEX(tab_MinKomp[WORKFLOW - TS-100],MATCH($B183,tab_MinKomp[[Stanowisko / Position ]:[Stanowisko / Position ]],0))="n/a","n/a",AA183-INDEX(tab_MinKomp[WORKFLOW - TS-100],MATCH($B183,tab_MinKomp[[Stanowisko / Position ]:[Stanowisko / Position ]],0)))</f>
        <v>n/a</v>
      </c>
      <c r="AB184" s="194" t="str">
        <f>IF(INDEX(tab_MinKomp[WORKFLOW - SFMS],MATCH($B183,tab_MinKomp[[Stanowisko / Position ]:[Stanowisko / Position ]],0))="n/a","n/a",AB183-INDEX(tab_MinKomp[WORKFLOW - SFMS],MATCH($B183,tab_MinKomp[[Stanowisko / Position ]:[Stanowisko / Position ]],0)))</f>
        <v>n/a</v>
      </c>
      <c r="AC184" s="194" t="str">
        <f>IF(INDEX(tab_MinKomp[System ISO 9001:2015],MATCH($B183,tab_MinKomp[[Stanowisko / Position ]:[Stanowisko / Position ]],0))="n/a","n/a",AC183-INDEX(tab_MinKomp[System ISO 9001:2015],MATCH($B183,tab_MinKomp[[Stanowisko / Position ]:[Stanowisko / Position ]],0)))</f>
        <v>n/a</v>
      </c>
      <c r="AD184" s="194" t="str">
        <f>IF(INDEX(tab_MinKomp[System ISO 9001:2015],MATCH($B183,tab_MinKomp[[Stanowisko / Position ]:[Stanowisko / Position ]],0))="n/a","n/a",AD183-INDEX(tab_MinKomp[System ISO 9001:2015],MATCH($B183,tab_MinKomp[[Stanowisko / Position ]:[Stanowisko / Position ]],0)))</f>
        <v>n/a</v>
      </c>
      <c r="AE184" s="194" t="str">
        <f>IF(INDEX(tab_MinKomp[System ISO 9001:2015],MATCH($B183,tab_MinKomp[[Stanowisko / Position ]:[Stanowisko / Position ]],0))="n/a","n/a",AE183-INDEX(tab_MinKomp[System ISO 9001:2015],MATCH($B183,tab_MinKomp[[Stanowisko / Position ]:[Stanowisko / Position ]],0)))</f>
        <v>n/a</v>
      </c>
      <c r="AF184" s="194" t="str">
        <f>IF(INDEX(tab_MinKomp[System ISO 9001:2015],MATCH($B183,tab_MinKomp[[Stanowisko / Position ]:[Stanowisko / Position ]],0))="n/a","n/a",AF183-INDEX(tab_MinKomp[System ISO 9001:2015],MATCH($B183,tab_MinKomp[[Stanowisko / Position ]:[Stanowisko / Position ]],0)))</f>
        <v>n/a</v>
      </c>
      <c r="AG184" s="194" t="str">
        <f>IF(INDEX(tab_MinKomp[Wymagania VDA 6.3 Process / Forderungen],MATCH($B183,tab_MinKomp[[Stanowisko / Position ]:[Stanowisko / Position ]],0))="n/a","n/a",AG183-INDEX(tab_MinKomp[Wymagania VDA 6.3 Process / Forderungen],MATCH($B183,tab_MinKomp[[Stanowisko / Position ]:[Stanowisko / Position ]],0)))</f>
        <v>n/a</v>
      </c>
      <c r="AH184" s="194" t="str">
        <f>IF(INDEX(tab_MinKomp[Wymagania VDA 6.5 Product / Forderungen],MATCH($B183,tab_MinKomp[[Stanowisko / Position ]:[Stanowisko / Position ]],0))="n/a","n/a",AH183-INDEX(tab_MinKomp[Wymagania VDA 6.5 Product / Forderungen],MATCH($B183,tab_MinKomp[[Stanowisko / Position ]:[Stanowisko / Position ]],0)))</f>
        <v>n/a</v>
      </c>
      <c r="AI184" s="194" t="str">
        <f>IF(INDEX(tab_MinKomp[System ISO 9001:2015],MATCH($B183,tab_MinKomp[[Stanowisko / Position ]:[Stanowisko / Position ]],0))="n/a","n/a",AI183-INDEX(tab_MinKomp[System ISO 9001:2015],MATCH($B183,tab_MinKomp[[Stanowisko / Position ]:[Stanowisko / Position ]],0)))</f>
        <v>n/a</v>
      </c>
      <c r="AJ184" s="194" t="str">
        <f>IF(INDEX(tab_MinKomp[Auditor systemu ISO 17021:2018],MATCH($B183,tab_MinKomp[[Stanowisko / Position ]:[Stanowisko / Position ]],0))="n/a","n/a",AJ183-INDEX(tab_MinKomp[Auditor systemu ISO 17021:2018],MATCH($B183,tab_MinKomp[[Stanowisko / Position ]:[Stanowisko / Position ]],0)))</f>
        <v>n/a</v>
      </c>
      <c r="AK184" s="194" t="str">
        <f>IF(INDEX(tab_MinKomp[Pełnomocnik systemu / Systemvertreter],MATCH($B183,tab_MinKomp[[Stanowisko / Position ]:[Stanowisko / Position ]],0))="n/a","n/a",AK183-INDEX(tab_MinKomp[Pełnomocnik systemu / Systemvertreter],MATCH($B183,tab_MinKomp[[Stanowisko / Position ]:[Stanowisko / Position ]],0)))</f>
        <v>n/a</v>
      </c>
      <c r="AL184" s="194">
        <f>IF(INDEX(tab_MinKomp[Polityka Etyczna - Compliance],MATCH($B183,tab_MinKomp[[Stanowisko / Position ]:[Stanowisko / Position ]],0))="n/a","n/a",AL183-INDEX(tab_MinKomp[Polityka Etyczna - Compliance],MATCH($B183,tab_MinKomp[[Stanowisko / Position ]:[Stanowisko / Position ]],0)))</f>
        <v>1</v>
      </c>
      <c r="AM184" s="194" t="str">
        <f>IF(INDEX(tab_MinKomp[WDRAŻANIE NOWYCH PROJEKTÓW/ PROCEDURA CTM],MATCH($B183,tab_MinKomp[[Stanowisko / Position ]:[Stanowisko / Position ]],0))="n/a","n/a",AM183-INDEX(tab_MinKomp[WDRAŻANIE NOWYCH PROJEKTÓW/ PROCEDURA CTM],MATCH($B183,tab_MinKomp[[Stanowisko / Position ]:[Stanowisko / Position ]],0)))</f>
        <v>n/a</v>
      </c>
      <c r="AN184" s="194" t="str">
        <f>IF(INDEX(tab_MinKomp[KAMIENIE MILOWE MSL/PIFF],MATCH($B183,tab_MinKomp[[Stanowisko / Position ]:[Stanowisko / Position ]],0))="n/a","n/a",AN183-INDEX(tab_MinKomp[KAMIENIE MILOWE MSL/PIFF],MATCH($B183,tab_MinKomp[[Stanowisko / Position ]:[Stanowisko / Position ]],0)))</f>
        <v>n/a</v>
      </c>
      <c r="AO184" s="194">
        <f>IF(INDEX(tab_MinKomp[CP],MATCH($B183,tab_MinKomp[[Stanowisko / Position ]:[Stanowisko / Position ]],0))="n/a","n/a",AO183-INDEX(tab_MinKomp[CP],MATCH($B183,tab_MinKomp[[Stanowisko / Position ]:[Stanowisko / Position ]],0)))</f>
        <v>0</v>
      </c>
      <c r="AP184" s="194" t="str">
        <f>IF(INDEX(tab_MinKomp[FMEA],MATCH($B183,tab_MinKomp[[Stanowisko / Position ]:[Stanowisko / Position ]],0))="n/a","n/a",AP183-INDEX(tab_MinKomp[FMEA],MATCH($B183,tab_MinKomp[[Stanowisko / Position ]:[Stanowisko / Position ]],0)))</f>
        <v>n/a</v>
      </c>
      <c r="AQ184" s="194">
        <f>IF(INDEX(tab_MinKomp[FLOW CHART],MATCH($B183,tab_MinKomp[[Stanowisko / Position ]:[Stanowisko / Position ]],0))="n/a","n/a",AQ183-INDEX(tab_MinKomp[FLOW CHART],MATCH($B183,tab_MinKomp[[Stanowisko / Position ]:[Stanowisko / Position ]],0)))</f>
        <v>0</v>
      </c>
      <c r="AR184" s="194" t="str">
        <f>IF(INDEX(tab_MinKomp[APQP],MATCH($B183,tab_MinKomp[[Stanowisko / Position ]:[Stanowisko / Position ]],0))="n/a","n/a",AR183-INDEX(tab_MinKomp[APQP],MATCH($B183,tab_MinKomp[[Stanowisko / Position ]:[Stanowisko / Position ]],0)))</f>
        <v>n/a</v>
      </c>
      <c r="AS184" s="194" t="str">
        <f>IF(INDEX(tab_MinKomp[MSA],MATCH($B183,tab_MinKomp[[Stanowisko / Position ]:[Stanowisko / Position ]],0))="n/a","n/a",AS183-INDEX(tab_MinKomp[MSA],MATCH($B183,tab_MinKomp[[Stanowisko / Position ]:[Stanowisko / Position ]],0)))</f>
        <v>n/a</v>
      </c>
      <c r="AT184" s="194" t="str">
        <f>IF(INDEX(tab_MinKomp[SPC],MATCH($B183,tab_MinKomp[[Stanowisko / Position ]:[Stanowisko / Position ]],0))="n/a","n/a",AT183-INDEX(tab_MinKomp[SPC],MATCH($B183,tab_MinKomp[[Stanowisko / Position ]:[Stanowisko / Position ]],0)))</f>
        <v>n/a</v>
      </c>
      <c r="AU184" s="194" t="str">
        <f>IF(INDEX(tab_MinKomp[CSR (SPECYFICZNE WYMAGANIA KLIENTA)],MATCH($B183,tab_MinKomp[[Stanowisko / Position ]:[Stanowisko / Position ]],0))="n/a","n/a",AU183-INDEX(tab_MinKomp[CSR (SPECYFICZNE WYMAGANIA KLIENTA)],MATCH($B183,tab_MinKomp[[Stanowisko / Position ]:[Stanowisko / Position ]],0)))</f>
        <v>n/a</v>
      </c>
      <c r="AV184" s="194">
        <f>IF(INDEX(tab_MinKomp[5S],MATCH($B183,tab_MinKomp[[Stanowisko / Position ]:[Stanowisko / Position ]],0))="n/a","n/a",AV183-INDEX(tab_MinKomp[5S],MATCH($B183,tab_MinKomp[[Stanowisko / Position ]:[Stanowisko / Position ]],0)))</f>
        <v>0</v>
      </c>
      <c r="AW184" s="194">
        <f>IF(INDEX(tab_MinKomp[LEAN MANAGEMENT],MATCH($B183,tab_MinKomp[[Stanowisko / Position ]:[Stanowisko / Position ]],0))="n/a","n/a",AW183-INDEX(tab_MinKomp[LEAN MANAGEMENT],MATCH($B183,tab_MinKomp[[Stanowisko / Position ]:[Stanowisko / Position ]],0)))</f>
        <v>0</v>
      </c>
      <c r="AX184" s="194" t="str">
        <f>IF(INDEX(tab_MinKomp[5R],MATCH($B183,tab_MinKomp[[Stanowisko / Position ]:[Stanowisko / Position ]],0))="n/a","n/a",AX183-INDEX(tab_MinKomp[5R],MATCH($B183,tab_MinKomp[[Stanowisko / Position ]:[Stanowisko / Position ]],0)))</f>
        <v>n/a</v>
      </c>
      <c r="AY184" s="194" t="str">
        <f>IF(INDEX(tab_MinKomp[Six Sigma],MATCH($B183,tab_MinKomp[[Stanowisko / Position ]:[Stanowisko / Position ]],0))="n/a","n/a",AY183-INDEX(tab_MinKomp[Six Sigma],MATCH($B183,tab_MinKomp[[Stanowisko / Position ]:[Stanowisko / Position ]],0)))</f>
        <v>n/a</v>
      </c>
      <c r="AZ184" s="194" t="str">
        <f>IF(INDEX(tab_MinKomp[System BAAN / Distribution &amp; Supply Chain],MATCH($B183,tab_MinKomp[[Stanowisko / Position ]:[Stanowisko / Position ]],0))="n/a","n/a",AZ183-INDEX(tab_MinKomp[System BAAN / Distribution &amp; Supply Chain],MATCH($B183,tab_MinKomp[[Stanowisko / Position ]:[Stanowisko / Position ]],0)))</f>
        <v>n/a</v>
      </c>
      <c r="BA184" s="194" t="str">
        <f>IF(INDEX(tab_MinKomp[Gospodarka magazynowa / Lagerverwaltung],MATCH($B183,tab_MinKomp[[Stanowisko / Position ]:[Stanowisko / Position ]],0))="n/a","n/a",BA183-INDEX(tab_MinKomp[Gospodarka magazynowa / Lagerverwaltung],MATCH($B183,tab_MinKomp[[Stanowisko / Position ]:[Stanowisko / Position ]],0)))</f>
        <v>n/a</v>
      </c>
      <c r="BB184" s="194" t="str">
        <f>IF(INDEX(tab_MinKomp[Inwentaryzacja - organizacja i przebieg / Inventurprozess],MATCH($B183,tab_MinKomp[[Stanowisko / Position ]:[Stanowisko / Position ]],0))="n/a","n/a",BB183-INDEX(tab_MinKomp[Inwentaryzacja - organizacja i przebieg / Inventurprozess],MATCH($B183,tab_MinKomp[[Stanowisko / Position ]:[Stanowisko / Position ]],0)))</f>
        <v>n/a</v>
      </c>
      <c r="BC184" s="194" t="str">
        <f>IF(INDEX(tab_MinKomp[Organizacja dostaw / Versorgungsorganisation],MATCH($B183,tab_MinKomp[[Stanowisko / Position ]:[Stanowisko / Position ]],0))="n/a","n/a",BC183-INDEX(tab_MinKomp[Organizacja dostaw / Versorgungsorganisation],MATCH($B183,tab_MinKomp[[Stanowisko / Position ]:[Stanowisko / Position ]],0)))</f>
        <v>n/a</v>
      </c>
      <c r="BD184" s="194" t="str">
        <f>IF(INDEX(tab_MinKomp[Organizacja wysyłek / Organisation von Lieferungen],MATCH($B183,tab_MinKomp[[Stanowisko / Position ]:[Stanowisko / Position ]],0))="n/a","n/a",BD183-INDEX(tab_MinKomp[Organizacja wysyłek / Organisation von Lieferungen],MATCH($B183,tab_MinKomp[[Stanowisko / Position ]:[Stanowisko / Position ]],0)))</f>
        <v>n/a</v>
      </c>
      <c r="BE184" s="194" t="str">
        <f>IF(INDEX(tab_MinKomp[Analiza magazynowa - Program Polen.mdb / Inventuranalyse],MATCH($B183,tab_MinKomp[[Stanowisko / Position ]:[Stanowisko / Position ]],0))="n/a","n/a",BE183-INDEX(tab_MinKomp[Analiza magazynowa - Program Polen.mdb / Inventuranalyse],MATCH($B183,tab_MinKomp[[Stanowisko / Position ]:[Stanowisko / Position ]],0)))</f>
        <v>n/a</v>
      </c>
      <c r="BF184" s="190" t="str">
        <f>IF(INDEX(tab_MinKomp[MMOG (Materials Management Operations Guidelines)],MATCH($B183,tab_MinKomp[[Stanowisko / Position ]:[Stanowisko / Position ]],0))="n/a","n/a",BF183-INDEX(tab_MinKomp[MMOG (Materials Management Operations Guidelines)],MATCH($B183,tab_MinKomp[[Stanowisko / Position ]:[Stanowisko / Position ]],0)))</f>
        <v>n/a</v>
      </c>
      <c r="BG184" s="190" t="str">
        <f>IF(INDEX(tab_MinKomp[GPP],MATCH($B183,tab_MinKomp[[Stanowisko / Position ]:[Stanowisko / Position ]],0))="n/a","n/a",BG183-INDEX(tab_MinKomp[GPP],MATCH($B183,tab_MinKomp[[Stanowisko / Position ]:[Stanowisko / Position ]],0)))</f>
        <v>n/a</v>
      </c>
      <c r="BH184" s="190" t="str">
        <f>IF(INDEX(tab_MinKomp[AIAG (Automotive Industry Action Group)],MATCH($B183,tab_MinKomp[[Stanowisko / Position ]:[Stanowisko / Position ]],0))="n/a","n/a",BH183-INDEX(tab_MinKomp[AIAG (Automotive Industry Action Group)],MATCH($B183,tab_MinKomp[[Stanowisko / Position ]:[Stanowisko / Position ]],0)))</f>
        <v>n/a</v>
      </c>
      <c r="BI184" s="190" t="str">
        <f>IF(INDEX(tab_MinKomp[Super-G disputes],MATCH($B183,tab_MinKomp[[Stanowisko / Position ]:[Stanowisko / Position ]],0))="n/a","n/a",BI183-INDEX(tab_MinKomp[Super-G disputes],MATCH($B183,tab_MinKomp[[Stanowisko / Position ]:[Stanowisko / Position ]],0)))</f>
        <v>n/a</v>
      </c>
      <c r="BJ184" s="190" t="str">
        <f>IF(INDEX(tab_MinKomp[CMMS3/eDDL (Direct Data Link)],MATCH($B183,tab_MinKomp[[Stanowisko / Position ]:[Stanowisko / Position ]],0))="n/a","n/a",BJ183-INDEX(tab_MinKomp[CMMS3/eDDL (Direct Data Link)],MATCH($B183,tab_MinKomp[[Stanowisko / Position ]:[Stanowisko / Position ]],0)))</f>
        <v>n/a</v>
      </c>
      <c r="BK184" s="190" t="str">
        <f>IF(INDEX(tab_MinKomp[MP&amp;L (Material Planning and Logistics)],MATCH($B183,tab_MinKomp[[Stanowisko / Position ]:[Stanowisko / Position ]],0))="n/a","n/a",BK183-INDEX(tab_MinKomp[MP&amp;L (Material Planning and Logistics)],MATCH($B183,tab_MinKomp[[Stanowisko / Position ]:[Stanowisko / Position ]],0)))</f>
        <v>n/a</v>
      </c>
      <c r="BL184" s="190" t="str">
        <f>IF(INDEX(tab_MinKomp[Supplier delivery rating],MATCH($B183,tab_MinKomp[[Stanowisko / Position ]:[Stanowisko / Position ]],0))="n/a","n/a",BL183-INDEX(tab_MinKomp[Supplier delivery rating],MATCH($B183,tab_MinKomp[[Stanowisko / Position ]:[Stanowisko / Position ]],0)))</f>
        <v>n/a</v>
      </c>
      <c r="BM184" s="194" t="str">
        <f>IF(INDEX(tab_MinKomp[Wymagania VDA 6.5 Product / Forderungen],MATCH($B183,tab_MinKomp[[Stanowisko / Position ]:[Stanowisko / Position ]],0))="n/a","n/a",BM183-INDEX(tab_MinKomp[Wymagania VDA 6.5 Product / Forderungen],MATCH($B183,tab_MinKomp[[Stanowisko / Position ]:[Stanowisko / Position ]],0)))</f>
        <v>n/a</v>
      </c>
      <c r="BN184" s="194" t="str">
        <f>IF(INDEX(tab_MinKomp[Wymagania VDA 6.5 Product / Forderungen],MATCH($B183,tab_MinKomp[[Stanowisko / Position ]:[Stanowisko / Position ]],0))="n/a","n/a",BN183-INDEX(tab_MinKomp[Wymagania VDA 6.5 Product / Forderungen],MATCH($B183,tab_MinKomp[[Stanowisko / Position ]:[Stanowisko / Position ]],0)))</f>
        <v>n/a</v>
      </c>
      <c r="BO184" s="194">
        <f>IF(INDEX(tab_MinKomp[5S],MATCH($B183,tab_MinKomp[[Stanowisko / Position ]:[Stanowisko / Position ]],0))="n/a","n/a",BO183-INDEX(tab_MinKomp[5S],MATCH($B183,tab_MinKomp[[Stanowisko / Position ]:[Stanowisko / Position ]],0)))</f>
        <v>0</v>
      </c>
      <c r="BP184" s="194" t="str">
        <f>IF(INDEX(tab_MinKomp[Wymagania VDA 6.5 Product / Forderungen],MATCH($B183,tab_MinKomp[[Stanowisko / Position ]:[Stanowisko / Position ]],0))="n/a","n/a",BP183-INDEX(tab_MinKomp[Wymagania VDA 6.5 Product / Forderungen],MATCH($B183,tab_MinKomp[[Stanowisko / Position ]:[Stanowisko / Position ]],0)))</f>
        <v>n/a</v>
      </c>
      <c r="BQ184" s="194" t="str">
        <f>IF(INDEX(tab_MinKomp[Wymagania VDA 6.5 Product / Forderungen],MATCH($B183,tab_MinKomp[[Stanowisko / Position ]:[Stanowisko / Position ]],0))="n/a","n/a",BQ183-INDEX(tab_MinKomp[Wymagania VDA 6.5 Product / Forderungen],MATCH($B183,tab_MinKomp[[Stanowisko / Position ]:[Stanowisko / Position ]],0)))</f>
        <v>n/a</v>
      </c>
      <c r="BR184" s="194" t="str">
        <f>IF(INDEX(tab_MinKomp[Wymagania VDA 6.5 Product / Forderungen],MATCH($B183,tab_MinKomp[[Stanowisko / Position ]:[Stanowisko / Position ]],0))="n/a","n/a",BR183-INDEX(tab_MinKomp[Wymagania VDA 6.5 Product / Forderungen],MATCH($B183,tab_MinKomp[[Stanowisko / Position ]:[Stanowisko / Position ]],0)))</f>
        <v>n/a</v>
      </c>
      <c r="BS184" s="194">
        <f>IF(INDEX(tab_MinKomp[5S],MATCH($B183,tab_MinKomp[[Stanowisko / Position ]:[Stanowisko / Position ]],0))="n/a","n/a",BS183-INDEX(tab_MinKomp[5S],MATCH($B183,tab_MinKomp[[Stanowisko / Position ]:[Stanowisko / Position ]],0)))</f>
        <v>0</v>
      </c>
      <c r="BT184" s="194" t="str">
        <f>IF(INDEX(tab_MinKomp[Wymagania VDA 6.5 Product / Forderungen],MATCH($B183,tab_MinKomp[[Stanowisko / Position ]:[Stanowisko / Position ]],0))="n/a","n/a",BT183-INDEX(tab_MinKomp[Wymagania VDA 6.5 Product / Forderungen],MATCH($B183,tab_MinKomp[[Stanowisko / Position ]:[Stanowisko / Position ]],0)))</f>
        <v>n/a</v>
      </c>
      <c r="BU184" s="194">
        <f>IF(INDEX(tab_MinKomp[LEAN MANAGEMENT],MATCH($B183,tab_MinKomp[[Stanowisko / Position ]:[Stanowisko / Position ]],0))="n/a","n/a",BU183-INDEX(tab_MinKomp[LEAN MANAGEMENT],MATCH($B183,tab_MinKomp[[Stanowisko / Position ]:[Stanowisko / Position ]],0)))</f>
        <v>1</v>
      </c>
      <c r="BV184" s="194">
        <f>IF(INDEX(tab_MinKomp[5S],MATCH($B183,tab_MinKomp[[Stanowisko / Position ]:[Stanowisko / Position ]],0))="n/a","n/a",BV183-INDEX(tab_MinKomp[5S],MATCH($B183,tab_MinKomp[[Stanowisko / Position ]:[Stanowisko / Position ]],0)))</f>
        <v>0</v>
      </c>
      <c r="BW184" s="194">
        <f>IF(INDEX(tab_MinKomp[5S],MATCH($B183,tab_MinKomp[[Stanowisko / Position ]:[Stanowisko / Position ]],0))="n/a","n/a",BW183-INDEX(tab_MinKomp[5S],MATCH($B183,tab_MinKomp[[Stanowisko / Position ]:[Stanowisko / Position ]],0)))</f>
        <v>0</v>
      </c>
      <c r="BX184" s="194">
        <f>IF(INDEX(tab_MinKomp[5S],MATCH($B183,tab_MinKomp[[Stanowisko / Position ]:[Stanowisko / Position ]],0))="n/a","n/a",BX183-INDEX(tab_MinKomp[5S],MATCH($B183,tab_MinKomp[[Stanowisko / Position ]:[Stanowisko / Position ]],0)))</f>
        <v>0</v>
      </c>
      <c r="BY184" s="194" t="str">
        <f>IF(INDEX(tab_MinKomp[Obsługa maszyn Engel / Engel Maschinenbedienung],MATCH($B183,tab_MinKomp[[Stanowisko / Position ]:[Stanowisko / Position ]],0))="n/a","n/a",BY183-INDEX(tab_MinKomp[Obsługa maszyn Engel / Engel Maschinenbedienung],MATCH($B183,tab_MinKomp[[Stanowisko / Position ]:[Stanowisko / Position ]],0)))</f>
        <v>n/a</v>
      </c>
      <c r="BZ184" s="194">
        <f>IF(INDEX(tab_MinKomp[5S],MATCH($B183,tab_MinKomp[[Stanowisko / Position ]:[Stanowisko / Position ]],0))="n/a","n/a",BZ183-INDEX(tab_MinKomp[5S],MATCH($B183,tab_MinKomp[[Stanowisko / Position ]:[Stanowisko / Position ]],0)))</f>
        <v>0</v>
      </c>
      <c r="CA184" s="194">
        <f>IF(INDEX(tab_MinKomp[LEAN MANAGEMENT],MATCH($B183,tab_MinKomp[[Stanowisko / Position ]:[Stanowisko / Position ]],0))="n/a","n/a",CA183-INDEX(tab_MinKomp[LEAN MANAGEMENT],MATCH($B183,tab_MinKomp[[Stanowisko / Position ]:[Stanowisko / Position ]],0)))</f>
        <v>1</v>
      </c>
      <c r="CB184" s="194">
        <f>IF(INDEX(tab_MinKomp[5S],MATCH($B183,tab_MinKomp[[Stanowisko / Position ]:[Stanowisko / Position ]],0))="n/a","n/a",CB183-INDEX(tab_MinKomp[5S],MATCH($B183,tab_MinKomp[[Stanowisko / Position ]:[Stanowisko / Position ]],0)))</f>
        <v>0</v>
      </c>
      <c r="CC184" s="194" t="str">
        <f>IF(INDEX(tab_MinKomp[Obsługa maszyn Branson / Branson Maschinenbedienung],MATCH($B183,tab_MinKomp[[Stanowisko / Position ]:[Stanowisko / Position ]],0))="n/a","n/a",CC183-INDEX(tab_MinKomp[Obsługa maszyn Branson / Branson Maschinenbedienung],MATCH($B183,tab_MinKomp[[Stanowisko / Position ]:[Stanowisko / Position ]],0)))</f>
        <v>n/a</v>
      </c>
      <c r="CD184" s="194">
        <f>IF(INDEX(tab_MinKomp[Obsługa maszyn Novapax / Novapax Maschinenbedienung],MATCH($B183,tab_MinKomp[[Stanowisko / Position ]:[Stanowisko / Position ]],0))="n/a","n/a",CD183-INDEX(tab_MinKomp[Obsługa maszyn Novapax / Novapax Maschinenbedienung],MATCH($B183,tab_MinKomp[[Stanowisko / Position ]:[Stanowisko / Position ]],0)))</f>
        <v>0</v>
      </c>
      <c r="CE184" s="194">
        <f>IF(INDEX(tab_MinKomp[5S],MATCH($B183,tab_MinKomp[[Stanowisko / Position ]:[Stanowisko / Position ]],0))="n/a","n/a",CE183-INDEX(tab_MinKomp[5S],MATCH($B183,tab_MinKomp[[Stanowisko / Position ]:[Stanowisko / Position ]],0)))</f>
        <v>0</v>
      </c>
      <c r="CF184" s="194">
        <f>IF(INDEX(tab_MinKomp[Obsługa maszyn Novapax / Novapax Maschinenbedienung],MATCH($B183,tab_MinKomp[[Stanowisko / Position ]:[Stanowisko / Position ]],0))="n/a","n/a",CF183-INDEX(tab_MinKomp[Obsługa maszyn Novapax / Novapax Maschinenbedienung],MATCH($B183,tab_MinKomp[[Stanowisko / Position ]:[Stanowisko / Position ]],0)))</f>
        <v>0</v>
      </c>
      <c r="CG184" s="194">
        <f>IF(INDEX(tab_MinKomp[Eliminacja awarii / Beseitigung von Ausfällen],MATCH($B183,tab_MinKomp[[Stanowisko / Position ]:[Stanowisko / Position ]],0))="n/a","n/a",CG183-INDEX(tab_MinKomp[Eliminacja awarii / Beseitigung von Ausfällen],MATCH($B183,tab_MinKomp[[Stanowisko / Position ]:[Stanowisko / Position ]],0)))</f>
        <v>0</v>
      </c>
      <c r="CH184" s="194" t="str">
        <f>IF(INDEX(tab_MinKomp[Wymagania VDA 6.5 Product / Forderungen],MATCH($B183,tab_MinKomp[[Stanowisko / Position ]:[Stanowisko / Position ]],0))="n/a","n/a",CH183-INDEX(tab_MinKomp[Wymagania VDA 6.5 Product / Forderungen],MATCH($B183,tab_MinKomp[[Stanowisko / Position ]:[Stanowisko / Position ]],0)))</f>
        <v>n/a</v>
      </c>
      <c r="CI184" s="194" t="str">
        <f>IF(INDEX(tab_MinKomp[Wymagania VDA 6.5 Product / Forderungen],MATCH($B183,tab_MinKomp[[Stanowisko / Position ]:[Stanowisko / Position ]],0))="n/a","n/a",CI183-INDEX(tab_MinKomp[Wymagania VDA 6.5 Product / Forderungen],MATCH($B183,tab_MinKomp[[Stanowisko / Position ]:[Stanowisko / Position ]],0)))</f>
        <v>n/a</v>
      </c>
      <c r="CJ184" s="194" t="str">
        <f>IF(INDEX(tab_MinKomp[Wymagania VDA 6.5 Product / Forderungen],MATCH($B183,tab_MinKomp[[Stanowisko / Position ]:[Stanowisko / Position ]],0))="n/a","n/a",CJ183-INDEX(tab_MinKomp[Wymagania VDA 6.5 Product / Forderungen],MATCH($B183,tab_MinKomp[[Stanowisko / Position ]:[Stanowisko / Position ]],0)))</f>
        <v>n/a</v>
      </c>
      <c r="CK184" s="194" t="str">
        <f>IF(INDEX(tab_MinKomp[Wymagania VDA 6.5 Product / Forderungen],MATCH($B183,tab_MinKomp[[Stanowisko / Position ]:[Stanowisko / Position ]],0))="n/a","n/a",CK183-INDEX(tab_MinKomp[Wymagania VDA 6.5 Product / Forderungen],MATCH($B183,tab_MinKomp[[Stanowisko / Position ]:[Stanowisko / Position ]],0)))</f>
        <v>n/a</v>
      </c>
      <c r="CL184" s="194" t="str">
        <f>IF(INDEX(tab_MinKomp[Wymagania VDA 6.5 Product / Forderungen],MATCH($B183,tab_MinKomp[[Stanowisko / Position ]:[Stanowisko / Position ]],0))="n/a","n/a",CL183-INDEX(tab_MinKomp[Wymagania VDA 6.5 Product / Forderungen],MATCH($B183,tab_MinKomp[[Stanowisko / Position ]:[Stanowisko / Position ]],0)))</f>
        <v>n/a</v>
      </c>
      <c r="CM184" s="194" t="str">
        <f>IF(INDEX(tab_MinKomp[Informatyka ogólna (techniczne i systemowe) / Allgemeine IT (Technik und System)],MATCH($B183,tab_MinKomp[[Stanowisko / Position ]:[Stanowisko / Position ]],0))="n/a","n/a",CM183-INDEX(tab_MinKomp[Informatyka ogólna (techniczne i systemowe) / Allgemeine IT (Technik und System)],MATCH($B183,tab_MinKomp[[Stanowisko / Position ]:[Stanowisko / Position ]],0)))</f>
        <v>n/a</v>
      </c>
      <c r="CN184" s="194" t="str">
        <f>IF(INDEX(tab_MinKomp[Sieci komputerowe / Computernetzwerke],MATCH($B183,tab_MinKomp[[Stanowisko / Position ]:[Stanowisko / Position ]],0))="n/a","n/a",CN183-INDEX(tab_MinKomp[Sieci komputerowe / Computernetzwerke],MATCH($B183,tab_MinKomp[[Stanowisko / Position ]:[Stanowisko / Position ]],0)))</f>
        <v>n/a</v>
      </c>
      <c r="CO184" s="194" t="str">
        <f>IF(INDEX(tab_MinKomp[Hardware (komputery PC, drukarki biurowe i etykietowe, telefonia stacjonarna i mobilna) (PC, Drucker, Telefpne, Handys)],MATCH($B183,tab_MinKomp[[Stanowisko / Position ]:[Stanowisko / Position ]],0))="n/a","n/a",CO183-INDEX(tab_MinKomp[Hardware (komputery PC, drukarki biurowe i etykietowe, telefonia stacjonarna i mobilna) (PC, Drucker, Telefpne, Handys)],MATCH($B183,tab_MinKomp[[Stanowisko / Position ]:[Stanowisko / Position ]],0)))</f>
        <v>n/a</v>
      </c>
      <c r="CP184" s="194" t="str">
        <f>IF(INDEX(tab_MinKomp[Software &amp; Systems (MS Office, MS Remote Desktop)],MATCH($B183,tab_MinKomp[[Stanowisko / Position ]:[Stanowisko / Position ]],0))="n/a","n/a",CP183-INDEX(tab_MinKomp[Software &amp; Systems (MS Office, MS Remote Desktop)],MATCH($B183,tab_MinKomp[[Stanowisko / Position ]:[Stanowisko / Position ]],0)))</f>
        <v>n/a</v>
      </c>
      <c r="CQ184" s="194" t="str">
        <f>IF(INDEX(tab_MinKomp[Programowanie obiektowe (PHP) / Objektprogrammierung],MATCH($B183,tab_MinKomp[[Stanowisko / Position ]:[Stanowisko / Position ]],0))="n/a","n/a",CQ183-INDEX(tab_MinKomp[Programowanie obiektowe (PHP) / Objektprogrammierung],MATCH($B183,tab_MinKomp[[Stanowisko / Position ]:[Stanowisko / Position ]],0)))</f>
        <v>n/a</v>
      </c>
      <c r="CR184" s="194" t="str">
        <f>IF(INDEX(tab_MinKomp[Scrum],MATCH($B183,tab_MinKomp[[Stanowisko / Position ]:[Stanowisko / Position ]],0))="n/a","n/a",CR183-INDEX(tab_MinKomp[Scrum],MATCH($B183,tab_MinKomp[[Stanowisko / Position ]:[Stanowisko / Position ]],0)))</f>
        <v>n/a</v>
      </c>
      <c r="CS184" s="194" t="str">
        <f>IF(INDEX(tab_MinKomp[SQL (MySQL)],MATCH($B183,tab_MinKomp[[Stanowisko / Position ]:[Stanowisko / Position ]],0))="n/a","n/a",CS183-INDEX(tab_MinKomp[SQL (MySQL)],MATCH($B183,tab_MinKomp[[Stanowisko / Position ]:[Stanowisko / Position ]],0)))</f>
        <v>n/a</v>
      </c>
      <c r="CT184" s="194" t="str">
        <f>IF(INDEX(tab_MinKomp[Javascript],MATCH($B183,tab_MinKomp[[Stanowisko / Position ]:[Stanowisko / Position ]],0))="n/a","n/a",CT183-INDEX(tab_MinKomp[Javascript],MATCH($B183,tab_MinKomp[[Stanowisko / Position ]:[Stanowisko / Position ]],0)))</f>
        <v>n/a</v>
      </c>
      <c r="CU184" s="194" t="str">
        <f>IF(INDEX(tab_MinKomp[Joomla],MATCH($B183,tab_MinKomp[[Stanowisko / Position ]:[Stanowisko / Position ]],0))="n/a","n/a",CU183-INDEX(tab_MinKomp[Joomla],MATCH($B183,tab_MinKomp[[Stanowisko / Position ]:[Stanowisko / Position ]],0)))</f>
        <v>n/a</v>
      </c>
      <c r="CV184" s="194" t="str">
        <f>IF(INDEX(tab_MinKomp[Bash],MATCH($B183,tab_MinKomp[[Stanowisko / Position ]:[Stanowisko / Position ]],0))="n/a","n/a",CV183-INDEX(tab_MinKomp[Bash],MATCH($B183,tab_MinKomp[[Stanowisko / Position ]:[Stanowisko / Position ]],0)))</f>
        <v>n/a</v>
      </c>
      <c r="CW184" s="194">
        <f>IF(INDEX(tab_MinKomp[Systemy MES (HYDRA / SFMS)],MATCH($B183,tab_MinKomp[[Stanowisko / Position ]:[Stanowisko / Position ]],0))="n/a","n/a",CW183-INDEX(tab_MinKomp[Systemy MES (HYDRA / SFMS)],MATCH($B183,tab_MinKomp[[Stanowisko / Position ]:[Stanowisko / Position ]],0)))</f>
        <v>0</v>
      </c>
      <c r="CX184" s="194" t="str">
        <f>IF(INDEX(tab_MinKomp[HTML / CSS],MATCH($B183,tab_MinKomp[[Stanowisko / Position ]:[Stanowisko / Position ]],0))="n/a","n/a",CX183-INDEX(tab_MinKomp[HTML / CSS],MATCH($B183,tab_MinKomp[[Stanowisko / Position ]:[Stanowisko / Position ]],0)))</f>
        <v>n/a</v>
      </c>
      <c r="CY184" s="194" t="str">
        <f>IF(INDEX(tab_MinKomp[SYSTEM PR],MATCH($B183,tab_MinKomp[[Stanowisko / Position ]:[Stanowisko / Position ]],0))="n/a","n/a",CY183-INDEX(tab_MinKomp[SYSTEM PR],MATCH($B183,tab_MinKomp[[Stanowisko / Position ]:[Stanowisko / Position ]],0)))</f>
        <v>n/a</v>
      </c>
      <c r="CZ184" s="194" t="str">
        <f>IF(INDEX(tab_MinKomp[System Einkauf XP / EBA],MATCH($B183,tab_MinKomp[[Stanowisko / Position ]:[Stanowisko / Position ]],0))="n/a","n/a",CZ183-INDEX(tab_MinKomp[System Einkauf XP / EBA],MATCH($B183,tab_MinKomp[[Stanowisko / Position ]:[Stanowisko / Position ]],0)))</f>
        <v>n/a</v>
      </c>
      <c r="DA184" s="194" t="str">
        <f>IF(INDEX(tab_MinKomp[Techniki negocjacyjne / Verhandlungstechniken],MATCH($B183,tab_MinKomp[[Stanowisko / Position ]:[Stanowisko / Position ]],0))="n/a","n/a",DA183-INDEX(tab_MinKomp[Techniki negocjacyjne / Verhandlungstechniken],MATCH($B183,tab_MinKomp[[Stanowisko / Position ]:[Stanowisko / Position ]],0)))</f>
        <v>n/a</v>
      </c>
      <c r="DB184" s="194" t="str">
        <f>IF(INDEX(tab_MinKomp[Znajomość rynku branżowego / Kenntnis des Industrie Marktes],MATCH($B183,tab_MinKomp[[Stanowisko / Position ]:[Stanowisko / Position ]],0))="n/a","n/a",DB183-INDEX(tab_MinKomp[Znajomość rynku branżowego / Kenntnis des Industrie Marktes],MATCH($B183,tab_MinKomp[[Stanowisko / Position ]:[Stanowisko / Position ]],0)))</f>
        <v>n/a</v>
      </c>
      <c r="DC184" s="194" t="str">
        <f>IF(INDEX(tab_MinKomp[SUPPLIER MANAGEMENT],MATCH($B183,tab_MinKomp[[Stanowisko / Position ]:[Stanowisko / Position ]],0))="n/a","n/a",DC183-INDEX(tab_MinKomp[SUPPLIER MANAGEMENT],MATCH($B183,tab_MinKomp[[Stanowisko / Position ]:[Stanowisko / Position ]],0)))</f>
        <v>n/a</v>
      </c>
      <c r="DD184" s="194" t="str">
        <f>IF(INDEX(tab_MinKomp[SUPPLIER MANAGEMENT],MATCH($B183,tab_MinKomp[[Stanowisko / Position ]:[Stanowisko / Position ]],0))="n/a","n/a",DD183-INDEX(tab_MinKomp[SUPPLIER MANAGEMENT],MATCH($B183,tab_MinKomp[[Stanowisko / Position ]:[Stanowisko / Position ]],0)))</f>
        <v>n/a</v>
      </c>
      <c r="DE184" s="194" t="str">
        <f>IF(INDEX(tab_MinKomp[SUPPLIER MANAGEMENT],MATCH($B183,tab_MinKomp[[Stanowisko / Position ]:[Stanowisko / Position ]],0))="n/a","n/a",DE183-INDEX(tab_MinKomp[SUPPLIER MANAGEMENT],MATCH($B183,tab_MinKomp[[Stanowisko / Position ]:[Stanowisko / Position ]],0)))</f>
        <v>n/a</v>
      </c>
      <c r="DF184" s="194">
        <f>IF(INDEX(tab_MinKomp[LEAN MANAGEMENT],MATCH($B183,tab_MinKomp[[Stanowisko / Position ]:[Stanowisko / Position ]],0))="n/a","n/a",DF183-INDEX(tab_MinKomp[LEAN MANAGEMENT],MATCH($B183,tab_MinKomp[[Stanowisko / Position ]:[Stanowisko / Position ]],0)))</f>
        <v>0</v>
      </c>
      <c r="DG184" s="194" t="str">
        <f>IF(INDEX(tab_MinKomp[PPAP/PSW],MATCH($B183,tab_MinKomp[[Stanowisko / Position ]:[Stanowisko / Position ]],0))="n/a","n/a",DG183-INDEX(tab_MinKomp[PPAP/PSW],MATCH($B183,tab_MinKomp[[Stanowisko / Position ]:[Stanowisko / Position ]],0)))</f>
        <v>n/a</v>
      </c>
      <c r="DH184" s="194" t="str">
        <f>IF(INDEX(tab_MinKomp[SUPPLIER MANAGEMENT],MATCH($B183,tab_MinKomp[[Stanowisko / Position ]:[Stanowisko / Position ]],0))="n/a","n/a",DH183-INDEX(tab_MinKomp[SUPPLIER MANAGEMENT],MATCH($B183,tab_MinKomp[[Stanowisko / Position ]:[Stanowisko / Position ]],0)))</f>
        <v>n/a</v>
      </c>
      <c r="DI184" s="194" t="str">
        <f>IF(INDEX(tab_MinKomp[OBSŁUGA PORTALI KLIENTA / Kundenportale],MATCH($B183,tab_MinKomp[[Stanowisko / Position ]:[Stanowisko / Position ]],0))="n/a","n/a",DI183-INDEX(tab_MinKomp[OBSŁUGA PORTALI KLIENTA / Kundenportale],MATCH($B183,tab_MinKomp[[Stanowisko / Position ]:[Stanowisko / Position ]],0)))</f>
        <v>n/a</v>
      </c>
      <c r="DJ184" s="194" t="str">
        <f>IF(INDEX(tab_MinKomp[Obsługa systemu BABTECQ / BABTECQ System],MATCH($B183,tab_MinKomp[[Stanowisko / Position ]:[Stanowisko / Position ]],0))="n/a","n/a",DJ183-INDEX(tab_MinKomp[Obsługa systemu BABTECQ / BABTECQ System],MATCH($B183,tab_MinKomp[[Stanowisko / Position ]:[Stanowisko / Position ]],0)))</f>
        <v>n/a</v>
      </c>
      <c r="DK184" s="194" t="str">
        <f>IF(INDEX(tab_MinKomp[Rysunek techniczny / technische Zeichnung],MATCH($B183,tab_MinKomp[[Stanowisko / Position ]:[Stanowisko / Position ]],0))="n/a","n/a",DK183-INDEX(tab_MinKomp[Rysunek techniczny / technische Zeichnung],MATCH($B183,tab_MinKomp[[Stanowisko / Position ]:[Stanowisko / Position ]],0)))</f>
        <v>n/a</v>
      </c>
      <c r="DL184" s="194" t="str">
        <f>IF(INDEX(tab_MinKomp[Kalibracja / Kalibrierung],MATCH($B183,tab_MinKomp[[Stanowisko / Position ]:[Stanowisko / Position ]],0))="n/a","n/a",DL183-INDEX(tab_MinKomp[Kalibracja / Kalibrierung],MATCH($B183,tab_MinKomp[[Stanowisko / Position ]:[Stanowisko / Position ]],0)))</f>
        <v>n/a</v>
      </c>
      <c r="DM184" s="194" t="str">
        <f>IF(INDEX(tab_MinKomp[Rekwalifikacja / Requalifizierung],MATCH($B183,tab_MinKomp[[Stanowisko / Position ]:[Stanowisko / Position ]],0))="n/a","n/a",DM183-INDEX(tab_MinKomp[Rekwalifikacja / Requalifizierung],MATCH($B183,tab_MinKomp[[Stanowisko / Position ]:[Stanowisko / Position ]],0)))</f>
        <v>n/a</v>
      </c>
      <c r="DN184" s="190" t="str">
        <f>IF(INDEX(tab_MinKomp[Testy czystości / Reinheitstests],MATCH($B183,tab_MinKomp[[Stanowisko / Position ]:[Stanowisko / Position ]],0))="n/a","n/a",DN183-INDEX(tab_MinKomp[Testy czystości / Reinheitstests],MATCH($B183,tab_MinKomp[[Stanowisko / Position ]:[Stanowisko / Position ]],0)))</f>
        <v>n/a</v>
      </c>
      <c r="DO184" s="190" t="str">
        <f>IF(INDEX(tab_MinKomp[Testy czystości / Reinheitstests],MATCH($B183,tab_MinKomp[[Stanowisko / Position ]:[Stanowisko / Position ]],0))="n/a","n/a",DO183-INDEX(tab_MinKomp[Testy czystości / Reinheitstests],MATCH($B183,tab_MinKomp[[Stanowisko / Position ]:[Stanowisko / Position ]],0)))</f>
        <v>n/a</v>
      </c>
      <c r="DP184" s="190" t="str">
        <f>IF(INDEX(tab_MinKomp[Testy czystości / Reinheitstests],MATCH($B183,tab_MinKomp[[Stanowisko / Position ]:[Stanowisko / Position ]],0))="n/a","n/a",DP183-INDEX(tab_MinKomp[Testy czystości / Reinheitstests],MATCH($B183,tab_MinKomp[[Stanowisko / Position ]:[Stanowisko / Position ]],0)))</f>
        <v>n/a</v>
      </c>
      <c r="DQ184" s="190" t="str">
        <f>IF(INDEX(tab_MinKomp[Testy czystości / Reinheitstests],MATCH($B183,tab_MinKomp[[Stanowisko / Position ]:[Stanowisko / Position ]],0))="n/a","n/a",DQ183-INDEX(tab_MinKomp[Testy czystości / Reinheitstests],MATCH($B183,tab_MinKomp[[Stanowisko / Position ]:[Stanowisko / Position ]],0)))</f>
        <v>n/a</v>
      </c>
      <c r="DR184" s="190" t="str">
        <f>IF(INDEX(tab_MinKomp[Testy czystości / Reinheitstests],MATCH($B183,tab_MinKomp[[Stanowisko / Position ]:[Stanowisko / Position ]],0))="n/a","n/a",DR183-INDEX(tab_MinKomp[Testy czystości / Reinheitstests],MATCH($B183,tab_MinKomp[[Stanowisko / Position ]:[Stanowisko / Position ]],0)))</f>
        <v>n/a</v>
      </c>
      <c r="DS184" s="190" t="str">
        <f>IF(INDEX(tab_MinKomp[Testy czystości / Reinheitstests],MATCH($B183,tab_MinKomp[[Stanowisko / Position ]:[Stanowisko / Position ]],0))="n/a","n/a",DS183-INDEX(tab_MinKomp[Testy czystości / Reinheitstests],MATCH($B183,tab_MinKomp[[Stanowisko / Position ]:[Stanowisko / Position ]],0)))</f>
        <v>n/a</v>
      </c>
      <c r="DT184" s="194" t="str">
        <f>IF(INDEX(tab_MinKomp[SUPPLIER MANAGEMENT],MATCH($B183,tab_MinKomp[[Stanowisko / Position ]:[Stanowisko / Position ]],0))="n/a","n/a",DT183-INDEX(tab_MinKomp[SUPPLIER MANAGEMENT],MATCH($B183,tab_MinKomp[[Stanowisko / Position ]:[Stanowisko / Position ]],0)))</f>
        <v>n/a</v>
      </c>
      <c r="DU184" s="190" t="str">
        <f>IF(INDEX(tab_MinKomp[Testy czystości / Reinheitstests],MATCH($B183,tab_MinKomp[[Stanowisko / Position ]:[Stanowisko / Position ]],0))="n/a","n/a",DU183-INDEX(tab_MinKomp[Testy czystości / Reinheitstests],MATCH($B183,tab_MinKomp[[Stanowisko / Position ]:[Stanowisko / Position ]],0)))</f>
        <v>n/a</v>
      </c>
      <c r="DV184" s="190" t="str">
        <f>IF(INDEX(tab_MinKomp[Testy czystości / Reinheitstests],MATCH($B183,tab_MinKomp[[Stanowisko / Position ]:[Stanowisko / Position ]],0))="n/a","n/a",DV183-INDEX(tab_MinKomp[Testy czystości / Reinheitstests],MATCH($B183,tab_MinKomp[[Stanowisko / Position ]:[Stanowisko / Position ]],0)))</f>
        <v>n/a</v>
      </c>
      <c r="DW184" s="190" t="str">
        <f>IF(INDEX(tab_MinKomp[Testy czystości / Reinheitstests],MATCH($B183,tab_MinKomp[[Stanowisko / Position ]:[Stanowisko / Position ]],0))="n/a","n/a",DW183-INDEX(tab_MinKomp[Testy czystości / Reinheitstests],MATCH($B183,tab_MinKomp[[Stanowisko / Position ]:[Stanowisko / Position ]],0)))</f>
        <v>n/a</v>
      </c>
      <c r="DX184" s="190" t="str">
        <f>IF(INDEX(tab_MinKomp[Testy czystości / Reinheitstests],MATCH($B183,tab_MinKomp[[Stanowisko / Position ]:[Stanowisko / Position ]],0))="n/a","n/a",DX183-INDEX(tab_MinKomp[Testy czystości / Reinheitstests],MATCH($B183,tab_MinKomp[[Stanowisko / Position ]:[Stanowisko / Position ]],0)))</f>
        <v>n/a</v>
      </c>
      <c r="DY184" s="190" t="str">
        <f>IF(INDEX(tab_MinKomp[Testy czystości / Reinheitstests],MATCH($B183,tab_MinKomp[[Stanowisko / Position ]:[Stanowisko / Position ]],0))="n/a","n/a",DY183-INDEX(tab_MinKomp[Testy czystości / Reinheitstests],MATCH($B183,tab_MinKomp[[Stanowisko / Position ]:[Stanowisko / Position ]],0)))</f>
        <v>n/a</v>
      </c>
      <c r="DZ184" s="190" t="str">
        <f>IF(INDEX(tab_MinKomp[Testy czystości / Reinheitstests],MATCH($B183,tab_MinKomp[[Stanowisko / Position ]:[Stanowisko / Position ]],0))="n/a","n/a",DZ183-INDEX(tab_MinKomp[Testy czystości / Reinheitstests],MATCH($B183,tab_MinKomp[[Stanowisko / Position ]:[Stanowisko / Position ]],0)))</f>
        <v>n/a</v>
      </c>
      <c r="EA184" s="194" t="str">
        <f>IF(INDEX(tab_MinKomp[SUPPLIER MANAGEMENT],MATCH($B183,tab_MinKomp[[Stanowisko / Position ]:[Stanowisko / Position ]],0))="n/a","n/a",EA183-INDEX(tab_MinKomp[SUPPLIER MANAGEMENT],MATCH($B183,tab_MinKomp[[Stanowisko / Position ]:[Stanowisko / Position ]],0)))</f>
        <v>n/a</v>
      </c>
      <c r="EB184" s="190" t="str">
        <f>IF(INDEX(tab_MinKomp[Testy czystości / Reinheitstests],MATCH($B183,tab_MinKomp[[Stanowisko / Position ]:[Stanowisko / Position ]],0))="n/a","n/a",EB183-INDEX(tab_MinKomp[Testy czystości / Reinheitstests],MATCH($B183,tab_MinKomp[[Stanowisko / Position ]:[Stanowisko / Position ]],0)))</f>
        <v>n/a</v>
      </c>
      <c r="EC184" s="190" t="str">
        <f>IF(INDEX(tab_MinKomp[Testy czystości / Reinheitstests],MATCH($B183,tab_MinKomp[[Stanowisko / Position ]:[Stanowisko / Position ]],0))="n/a","n/a",EC183-INDEX(tab_MinKomp[Testy czystości / Reinheitstests],MATCH($B183,tab_MinKomp[[Stanowisko / Position ]:[Stanowisko / Position ]],0)))</f>
        <v>n/a</v>
      </c>
      <c r="ED184" s="190" t="str">
        <f>IF(INDEX(tab_MinKomp[Testy czystości / Reinheitstests],MATCH($B183,tab_MinKomp[[Stanowisko / Position ]:[Stanowisko / Position ]],0))="n/a","n/a",ED183-INDEX(tab_MinKomp[Testy czystości / Reinheitstests],MATCH($B183,tab_MinKomp[[Stanowisko / Position ]:[Stanowisko / Position ]],0)))</f>
        <v>n/a</v>
      </c>
      <c r="EE184" s="190" t="str">
        <f>IF(INDEX(tab_MinKomp[Testy czystości / Reinheitstests],MATCH($B183,tab_MinKomp[[Stanowisko / Position ]:[Stanowisko / Position ]],0))="n/a","n/a",EE183-INDEX(tab_MinKomp[Testy czystości / Reinheitstests],MATCH($B183,tab_MinKomp[[Stanowisko / Position ]:[Stanowisko / Position ]],0)))</f>
        <v>n/a</v>
      </c>
      <c r="EF184" s="190" t="str">
        <f>IF(INDEX(tab_MinKomp[Testy czystości / Reinheitstests],MATCH($B183,tab_MinKomp[[Stanowisko / Position ]:[Stanowisko / Position ]],0))="n/a","n/a",EF183-INDEX(tab_MinKomp[Testy czystości / Reinheitstests],MATCH($B183,tab_MinKomp[[Stanowisko / Position ]:[Stanowisko / Position ]],0)))</f>
        <v>n/a</v>
      </c>
      <c r="EG184" s="190" t="str">
        <f>IF(INDEX(tab_MinKomp[Testy czystości / Reinheitstests],MATCH($B183,tab_MinKomp[[Stanowisko / Position ]:[Stanowisko / Position ]],0))="n/a","n/a",EG183-INDEX(tab_MinKomp[Testy czystości / Reinheitstests],MATCH($B183,tab_MinKomp[[Stanowisko / Position ]:[Stanowisko / Position ]],0)))</f>
        <v>n/a</v>
      </c>
      <c r="EH184" s="190" t="str">
        <f>IF(INDEX(tab_MinKomp[Testy czystości / Reinheitstests],MATCH($B183,tab_MinKomp[[Stanowisko / Position ]:[Stanowisko / Position ]],0))="n/a","n/a",EH183-INDEX(tab_MinKomp[Testy czystości / Reinheitstests],MATCH($B183,tab_MinKomp[[Stanowisko / Position ]:[Stanowisko / Position ]],0)))</f>
        <v>n/a</v>
      </c>
      <c r="EI184" s="190" t="str">
        <f>IF(INDEX(tab_MinKomp[Testy czystości / Reinheitstests],MATCH($B183,tab_MinKomp[[Stanowisko / Position ]:[Stanowisko / Position ]],0))="n/a","n/a",EI183-INDEX(tab_MinKomp[Testy czystości / Reinheitstests],MATCH($B183,tab_MinKomp[[Stanowisko / Position ]:[Stanowisko / Position ]],0)))</f>
        <v>n/a</v>
      </c>
      <c r="EJ184" s="190" t="str">
        <f>IF(INDEX(tab_MinKomp[Testy czystości / Reinheitstests],MATCH($B183,tab_MinKomp[[Stanowisko / Position ]:[Stanowisko / Position ]],0))="n/a","n/a",EJ183-INDEX(tab_MinKomp[Testy czystości / Reinheitstests],MATCH($B183,tab_MinKomp[[Stanowisko / Position ]:[Stanowisko / Position ]],0)))</f>
        <v>n/a</v>
      </c>
      <c r="EK184" s="190" t="str">
        <f>IF(INDEX(tab_MinKomp[Testy czystości / Reinheitstests],MATCH($B183,tab_MinKomp[[Stanowisko / Position ]:[Stanowisko / Position ]],0))="n/a","n/a",EK183-INDEX(tab_MinKomp[Testy czystości / Reinheitstests],MATCH($B183,tab_MinKomp[[Stanowisko / Position ]:[Stanowisko / Position ]],0)))</f>
        <v>n/a</v>
      </c>
      <c r="EL184" s="190" t="str">
        <f>IF(INDEX(tab_MinKomp[Testy czystości / Reinheitstests],MATCH($B183,tab_MinKomp[[Stanowisko / Position ]:[Stanowisko / Position ]],0))="n/a","n/a",EL183-INDEX(tab_MinKomp[Testy czystości / Reinheitstests],MATCH($B183,tab_MinKomp[[Stanowisko / Position ]:[Stanowisko / Position ]],0)))</f>
        <v>n/a</v>
      </c>
      <c r="EM184" s="190" t="str">
        <f>IF(INDEX(tab_MinKomp[Testy czystości / Reinheitstests],MATCH($B183,tab_MinKomp[[Stanowisko / Position ]:[Stanowisko / Position ]],0))="n/a","n/a",EM183-INDEX(tab_MinKomp[Testy czystości / Reinheitstests],MATCH($B183,tab_MinKomp[[Stanowisko / Position ]:[Stanowisko / Position ]],0)))</f>
        <v>n/a</v>
      </c>
      <c r="EN184" s="190" t="str">
        <f>IF(INDEX(tab_MinKomp[Testy czystości / Reinheitstests],MATCH($B183,tab_MinKomp[[Stanowisko / Position ]:[Stanowisko / Position ]],0))="n/a","n/a",EN183-INDEX(tab_MinKomp[Testy czystości / Reinheitstests],MATCH($B183,tab_MinKomp[[Stanowisko / Position ]:[Stanowisko / Position ]],0)))</f>
        <v>n/a</v>
      </c>
      <c r="EO184" s="194" t="str">
        <f>IF(INDEX(tab_MinKomp[Konserwacja Rep],MATCH($B183,tab_MinKomp[[Stanowisko / Position ]:[Stanowisko / Position ]],0))="n/a","n/a",EO183-INDEX(tab_MinKomp[Konserwacja Rep],MATCH($B183,tab_MinKomp[[Stanowisko / Position ]:[Stanowisko / Position ]],0)))</f>
        <v>n/a</v>
      </c>
      <c r="EP184" s="194" t="str">
        <f>IF(INDEX(tab_MinKomp[[Konserwacja Engel ]],MATCH($B183,tab_MinKomp[[Stanowisko / Position ]:[Stanowisko / Position ]],0))="n/a","n/a",EP183-INDEX(tab_MinKomp[[Konserwacja Engel ]],MATCH($B183,tab_MinKomp[[Stanowisko / Position ]:[Stanowisko / Position ]],0)))</f>
        <v>n/a</v>
      </c>
      <c r="EQ184" s="194" t="str">
        <f>IF(INDEX(tab_MinKomp[Konserwacja B 50],MATCH($B183,tab_MinKomp[[Stanowisko / Position ]:[Stanowisko / Position ]],0))="n/a","n/a",EQ183-INDEX(tab_MinKomp[Konserwacja B 50],MATCH($B183,tab_MinKomp[[Stanowisko / Position ]:[Stanowisko / Position ]],0)))</f>
        <v>n/a</v>
      </c>
      <c r="ER184" s="194" t="str">
        <f>IF(INDEX(tab_MinKomp[[Konserwacja EOL ]],MATCH($B183,tab_MinKomp[[Stanowisko / Position ]:[Stanowisko / Position ]],0))="n/a","n/a",ER183-INDEX(tab_MinKomp[[Konserwacja EOL ]],MATCH($B183,tab_MinKomp[[Stanowisko / Position ]:[Stanowisko / Position ]],0)))</f>
        <v>n/a</v>
      </c>
      <c r="ES184" s="194" t="str">
        <f>IF(INDEX(tab_MinKomp[Konserwacja Branson],MATCH($B183,tab_MinKomp[[Stanowisko / Position ]:[Stanowisko / Position ]],0))="n/a","n/a",ES183-INDEX(tab_MinKomp[Konserwacja Branson],MATCH($B183,tab_MinKomp[[Stanowisko / Position ]:[Stanowisko / Position ]],0)))</f>
        <v>n/a</v>
      </c>
      <c r="ET184" s="194" t="str">
        <f>IF(INDEX(tab_MinKomp[Konserwacja coolery],MATCH($B183,tab_MinKomp[[Stanowisko / Position ]:[Stanowisko / Position ]],0))="n/a","n/a",ET183-INDEX(tab_MinKomp[Konserwacja coolery],MATCH($B183,tab_MinKomp[[Stanowisko / Position ]:[Stanowisko / Position ]],0)))</f>
        <v>n/a</v>
      </c>
      <c r="EU184" s="194" t="str">
        <f>IF(INDEX(tab_MinKomp[Konserwacja piecy],MATCH($B183,tab_MinKomp[[Stanowisko / Position ]:[Stanowisko / Position ]],0))="n/a","n/a",EU183-INDEX(tab_MinKomp[Konserwacja piecy],MATCH($B183,tab_MinKomp[[Stanowisko / Position ]:[Stanowisko / Position ]],0)))</f>
        <v>n/a</v>
      </c>
      <c r="EV184" s="194" t="str">
        <f>IF(INDEX(tab_MinKomp[Rysunek techniczny- czytanie],MATCH($B183,tab_MinKomp[[Stanowisko / Position ]:[Stanowisko / Position ]],0))="n/a","n/a",EV183-INDEX(tab_MinKomp[Rysunek techniczny- czytanie],MATCH($B183,tab_MinKomp[[Stanowisko / Position ]:[Stanowisko / Position ]],0)))</f>
        <v>n/a</v>
      </c>
      <c r="EW184" s="194" t="str">
        <f>IF(INDEX(tab_MinKomp[Elektryka],MATCH($B183,tab_MinKomp[[Stanowisko / Position ]:[Stanowisko / Position ]],0))="n/a","n/a",EW183-INDEX(tab_MinKomp[Elektryka],MATCH($B183,tab_MinKomp[[Stanowisko / Position ]:[Stanowisko / Position ]],0)))</f>
        <v>n/a</v>
      </c>
      <c r="EX184" s="194" t="str">
        <f>IF(INDEX(tab_MinKomp[Pneumatyka],MATCH($B183,tab_MinKomp[[Stanowisko / Position ]:[Stanowisko / Position ]],0))="n/a","n/a",EX183-INDEX(tab_MinKomp[Pneumatyka],MATCH($B183,tab_MinKomp[[Stanowisko / Position ]:[Stanowisko / Position ]],0)))</f>
        <v>n/a</v>
      </c>
      <c r="EY184" s="194" t="str">
        <f>IF(INDEX(tab_MinKomp[[Hydraulika ]],MATCH($B183,tab_MinKomp[[Stanowisko / Position ]:[Stanowisko / Position ]],0))="n/a","n/a",EY183-INDEX(tab_MinKomp[[Hydraulika ]],MATCH($B183,tab_MinKomp[[Stanowisko / Position ]:[Stanowisko / Position ]],0)))</f>
        <v>n/a</v>
      </c>
      <c r="EZ184" s="194" t="str">
        <f>IF(INDEX(tab_MinKomp[Podciśnienie],MATCH($B183,tab_MinKomp[[Stanowisko / Position ]:[Stanowisko / Position ]],0))="n/a","n/a",EZ183-INDEX(tab_MinKomp[Podciśnienie],MATCH($B183,tab_MinKomp[[Stanowisko / Position ]:[Stanowisko / Position ]],0)))</f>
        <v>n/a</v>
      </c>
      <c r="FA184" s="194" t="str">
        <f>IF(INDEX(tab_MinKomp[Usuwanie awarii],MATCH($B183,tab_MinKomp[[Stanowisko / Position ]:[Stanowisko / Position ]],0))="n/a","n/a",FA183-INDEX(tab_MinKomp[Usuwanie awarii],MATCH($B183,tab_MinKomp[[Stanowisko / Position ]:[Stanowisko / Position ]],0)))</f>
        <v>n/a</v>
      </c>
      <c r="FB184" s="194" t="str">
        <f>IF(INDEX(tab_MinKomp[Obsługa robotów],MATCH($B183,tab_MinKomp[[Stanowisko / Position ]:[Stanowisko / Position ]],0))="n/a","n/a",FB183-INDEX(tab_MinKomp[Obsługa robotów],MATCH($B183,tab_MinKomp[[Stanowisko / Position ]:[Stanowisko / Position ]],0)))</f>
        <v>n/a</v>
      </c>
      <c r="FC184" s="194" t="str">
        <f>IF(INDEX(tab_MinKomp[Obsługa sterowania maszyny],MATCH($B183,tab_MinKomp[[Stanowisko / Position ]:[Stanowisko / Position ]],0))="n/a","n/a",FC183-INDEX(tab_MinKomp[Obsługa sterowania maszyny],MATCH($B183,tab_MinKomp[[Stanowisko / Position ]:[Stanowisko / Position ]],0)))</f>
        <v>n/a</v>
      </c>
      <c r="FD184" s="194" t="str">
        <f>IF(INDEX(tab_MinKomp[Usuwanie przyczyn żródłowych],MATCH($B183,tab_MinKomp[[Stanowisko / Position ]:[Stanowisko / Position ]],0))="n/a","n/a",FD183-INDEX(tab_MinKomp[Usuwanie przyczyn żródłowych],MATCH($B183,tab_MinKomp[[Stanowisko / Position ]:[Stanowisko / Position ]],0)))</f>
        <v>n/a</v>
      </c>
      <c r="FE184" s="194" t="str">
        <f>IF(INDEX(tab_MinKomp[Cmms stosowanie],MATCH($B183,tab_MinKomp[[Stanowisko / Position ]:[Stanowisko / Position ]],0))="n/a","n/a",FE183-INDEX(tab_MinKomp[Cmms stosowanie],MATCH($B183,tab_MinKomp[[Stanowisko / Position ]:[Stanowisko / Position ]],0)))</f>
        <v>n/a</v>
      </c>
      <c r="FF184" s="190" t="str">
        <f>IF(INDEX(tab_MinKomp[Testy czystości / Reinheitstests],MATCH($B183,tab_MinKomp[[Stanowisko / Position ]:[Stanowisko / Position ]],0))="n/a","n/a",FF183-INDEX(tab_MinKomp[Testy czystości / Reinheitstests],MATCH($B183,tab_MinKomp[[Stanowisko / Position ]:[Stanowisko / Position ]],0)))</f>
        <v>n/a</v>
      </c>
      <c r="FG184" s="194" t="str">
        <f>IF(INDEX(tab_MinKomp[Czyszczenie form plastikowych],MATCH($B183,tab_MinKomp[[Stanowisko / Position ]:[Stanowisko / Position ]],0))="n/a","n/a",FG183-INDEX(tab_MinKomp[Czyszczenie form plastikowych],MATCH($B183,tab_MinKomp[[Stanowisko / Position ]:[Stanowisko / Position ]],0)))</f>
        <v>n/a</v>
      </c>
      <c r="FH184" s="194" t="str">
        <f>IF(INDEX(tab_MinKomp[Wymiana form plastik],MATCH($B183,tab_MinKomp[[Stanowisko / Position ]:[Stanowisko / Position ]],0))="n/a","n/a",FH183-INDEX(tab_MinKomp[Wymiana form plastik],MATCH($B183,tab_MinKomp[[Stanowisko / Position ]:[Stanowisko / Position ]],0)))</f>
        <v>n/a</v>
      </c>
      <c r="FI184" s="194" t="str">
        <f>IF(INDEX(tab_MinKomp[Wymiana form guma],MATCH($B183,tab_MinKomp[[Stanowisko / Position ]:[Stanowisko / Position ]],0))="n/a","n/a",FI183-INDEX(tab_MinKomp[Wymiana form guma],MATCH($B183,tab_MinKomp[[Stanowisko / Position ]:[Stanowisko / Position ]],0)))</f>
        <v>n/a</v>
      </c>
      <c r="FJ184" s="194" t="str">
        <f>IF(INDEX(tab_MinKomp[Konserwacja KK],MATCH($B183,tab_MinKomp[[Stanowisko / Position ]:[Stanowisko / Position ]],0))="n/a","n/a",FJ183-INDEX(tab_MinKomp[Konserwacja KK],MATCH($B183,tab_MinKomp[[Stanowisko / Position ]:[Stanowisko / Position ]],0)))</f>
        <v>n/a</v>
      </c>
      <c r="FK184" s="194" t="str">
        <f>IF(INDEX(tab_MinKomp[Konserwacja form guma],MATCH($B183,tab_MinKomp[[Stanowisko / Position ]:[Stanowisko / Position ]],0))="n/a","n/a",FK183-INDEX(tab_MinKomp[Konserwacja form guma],MATCH($B183,tab_MinKomp[[Stanowisko / Position ]:[Stanowisko / Position ]],0)))</f>
        <v>n/a</v>
      </c>
      <c r="FL184" s="194" t="str">
        <f>IF(INDEX(tab_MinKomp[Konserwacja form plastiki],MATCH($B183,tab_MinKomp[[Stanowisko / Position ]:[Stanowisko / Position ]],0))="n/a","n/a",FL183-INDEX(tab_MinKomp[Konserwacja form plastiki],MATCH($B183,tab_MinKomp[[Stanowisko / Position ]:[Stanowisko / Position ]],0)))</f>
        <v>n/a</v>
      </c>
      <c r="FM184" s="194" t="str">
        <f>IF(INDEX(tab_MinKomp[Konserwacja Gorącego Kanału],MATCH($B183,tab_MinKomp[[Stanowisko / Position ]:[Stanowisko / Position ]],0))="n/a","n/a",FM183-INDEX(tab_MinKomp[Konserwacja Gorącego Kanału],MATCH($B183,tab_MinKomp[[Stanowisko / Position ]:[Stanowisko / Position ]],0)))</f>
        <v>n/a</v>
      </c>
      <c r="FN184" s="194" t="str">
        <f>IF(INDEX(tab_MinKomp[MS Office (Excel)],MATCH($B183,tab_MinKomp[[Stanowisko / Position ]:[Stanowisko / Position ]],0))="n/a","n/a",FN183-INDEX(tab_MinKomp[MS Office (Excel)],MATCH($B183,tab_MinKomp[[Stanowisko / Position ]:[Stanowisko / Position ]],0)))</f>
        <v>n/a</v>
      </c>
      <c r="FO184" s="194" t="str">
        <f>IF(INDEX(tab_MinKomp[MS Office (Word)],MATCH($B183,tab_MinKomp[[Stanowisko / Position ]:[Stanowisko / Position ]],0))="n/a","n/a",FO183-INDEX(tab_MinKomp[MS Office (Word)],MATCH($B183,tab_MinKomp[[Stanowisko / Position ]:[Stanowisko / Position ]],0)))</f>
        <v>n/a</v>
      </c>
      <c r="FP184" s="194" t="str">
        <f>IF(INDEX(tab_MinKomp[MS Office (Power Point)],MATCH($B183,tab_MinKomp[[Stanowisko / Position ]:[Stanowisko / Position ]],0))="n/a","n/a",FP183-INDEX(tab_MinKomp[MS Office (Power Point)],MATCH($B183,tab_MinKomp[[Stanowisko / Position ]:[Stanowisko / Position ]],0)))</f>
        <v>n/a</v>
      </c>
      <c r="FQ184" s="196" t="str">
        <f>IF(INDEX(tab_MinKomp[Język angielski / Englisch],MATCH($B183,tab_MinKomp[[Stanowisko / Position ]:[Stanowisko / Position ]],0))="n/a","n/a",FQ183-INDEX(tab_MinKomp[Język angielski / Englisch],MATCH($B183,tab_MinKomp[[Stanowisko / Position ]:[Stanowisko / Position ]],0)))</f>
        <v>n/a</v>
      </c>
      <c r="FR184" s="196" t="str">
        <f>IF(INDEX(tab_MinKomp[Język niemiecki / Deutsch],MATCH($B183,tab_MinKomp[[Stanowisko / Position ]:[Stanowisko / Position ]],0))="n/a","n/a",FR183-INDEX(tab_MinKomp[Język niemiecki / Deutsch],MATCH($B183,tab_MinKomp[[Stanowisko / Position ]:[Stanowisko / Position ]],0)))</f>
        <v>n/a</v>
      </c>
      <c r="FS184" s="194">
        <f>IF(INDEX(tab_MinKomp[Zarządzanie dokumentacją procesową / Process dokumentation management],MATCH($B183,tab_MinKomp[[Stanowisko / Position ]:[Stanowisko / Position ]],0))="n/a","n/a",FS183-INDEX(tab_MinKomp[Zarządzanie dokumentacją procesową / Process dokumentation management],MATCH($B183,tab_MinKomp[[Stanowisko / Position ]:[Stanowisko / Position ]],0)))</f>
        <v>0</v>
      </c>
      <c r="FT184" s="194">
        <f>IF(INDEX(tab_MinKomp[Znajomość procesów z obszaru / Kenntiss der prozesse in dem Bereich],MATCH($B183,tab_MinKomp[[Stanowisko / Position ]:[Stanowisko / Position ]],0))="n/a","n/a",FT183-INDEX(tab_MinKomp[Znajomość procesów z obszaru / Kenntiss der prozesse in dem Bereich],MATCH($B183,tab_MinKomp[[Stanowisko / Position ]:[Stanowisko / Position ]],0)))</f>
        <v>0</v>
      </c>
      <c r="FU184" s="194">
        <f>IF(INDEX(tab_MinKomp[optymalizacja procesów / Prozessoptymalisierung],MATCH($B183,tab_MinKomp[[Stanowisko / Position ]:[Stanowisko / Position ]],0))="n/a","n/a",FU183-INDEX(tab_MinKomp[optymalizacja procesów / Prozessoptymalisierung],MATCH($B183,tab_MinKomp[[Stanowisko / Position ]:[Stanowisko / Position ]],0)))</f>
        <v>0</v>
      </c>
      <c r="FV184" s="194">
        <f>IF(INDEX(tab_MinKomp[Umiejętności szkoleniowe / Trainingsfähigkeiten],MATCH($B183,tab_MinKomp[[Stanowisko / Position ]:[Stanowisko / Position ]],0))="n/a","n/a",FV183-INDEX(tab_MinKomp[Umiejętności szkoleniowe / Trainingsfähigkeiten],MATCH($B183,tab_MinKomp[[Stanowisko / Position ]:[Stanowisko / Position ]],0)))</f>
        <v>0</v>
      </c>
      <c r="FW184" s="194">
        <f>IF(INDEX(tab_MinKomp[Analityczne myślenie, podejście / Analitysches Denken, Einstellung],MATCH($B183,tab_MinKomp[[Stanowisko / Position ]:[Stanowisko / Position ]],0))="n/a","n/a",FW183-INDEX(tab_MinKomp[Analityczne myślenie, podejście / Analitysches Denken, Einstellung],MATCH($B183,tab_MinKomp[[Stanowisko / Position ]:[Stanowisko / Position ]],0)))</f>
        <v>0</v>
      </c>
      <c r="FX184" s="194">
        <f>IF(INDEX(tab_MinKomp[Dokładność, precyzja w dzialaniu / Genauigkeit, Präzision in die Arbeit],MATCH($B183,tab_MinKomp[[Stanowisko / Position ]:[Stanowisko / Position ]],0))="n/a","n/a",FX183-INDEX(tab_MinKomp[Dokładność, precyzja w dzialaniu / Genauigkeit, Präzision in die Arbeit],MATCH($B183,tab_MinKomp[[Stanowisko / Position ]:[Stanowisko / Position ]],0)))</f>
        <v>0</v>
      </c>
      <c r="FY184" s="194">
        <f>IF(INDEX(tab_MinKomp[Dyspozycyjność / Verfügbarkeit],MATCH($B183,tab_MinKomp[[Stanowisko / Position ]:[Stanowisko / Position ]],0))="n/a","n/a",FY183-INDEX(tab_MinKomp[Dyspozycyjność / Verfügbarkeit],MATCH($B183,tab_MinKomp[[Stanowisko / Position ]:[Stanowisko / Position ]],0)))</f>
        <v>0</v>
      </c>
      <c r="FZ184" s="194">
        <f>IF(INDEX(tab_MinKomp[Zaangażowanie / 
Engagement],MATCH($B183,tab_MinKomp[[Stanowisko / Position ]:[Stanowisko / Position ]],0))="n/a","n/a",FZ183-INDEX(tab_MinKomp[Zaangażowanie / 
Engagement],MATCH($B183,tab_MinKomp[[Stanowisko / Position ]:[Stanowisko / Position ]],0)))</f>
        <v>0</v>
      </c>
      <c r="GA184" s="194" t="str">
        <f>IF(INDEX(tab_MinKomp[Konserwacja form guma],MATCH($B183,tab_MinKomp[[Stanowisko / Position ]:[Stanowisko / Position ]],0))="n/a","n/a",GA183-INDEX(tab_MinKomp[Konserwacja form guma],MATCH($B183,tab_MinKomp[[Stanowisko / Position ]:[Stanowisko / Position ]],0)))</f>
        <v>n/a</v>
      </c>
      <c r="GB184" s="194" t="str">
        <f>IF(INDEX(tab_MinKomp[Konserwacja form plastiki],MATCH($B183,tab_MinKomp[[Stanowisko / Position ]:[Stanowisko / Position ]],0))="n/a","n/a",GB183-INDEX(tab_MinKomp[Konserwacja form plastiki],MATCH($B183,tab_MinKomp[[Stanowisko / Position ]:[Stanowisko / Position ]],0)))</f>
        <v>n/a</v>
      </c>
      <c r="GC184" s="194">
        <f>IF(INDEX(tab_MinKomp[Elastyczność w działaniu],MATCH($B183,tab_MinKomp[[Stanowisko / Position ]:[Stanowisko / Position ]],0))="n/a","n/a",GC183-INDEX(tab_MinKomp[Elastyczność w działaniu],MATCH($B183,tab_MinKomp[[Stanowisko / Position ]:[Stanowisko / Position ]],0)))</f>
        <v>0</v>
      </c>
      <c r="GD184" s="194">
        <f>IF(INDEX(tab_MinKomp[Komunikatywność],MATCH($B183,tab_MinKomp[[Stanowisko / Position ]:[Stanowisko / Position ]],0))="n/a","n/a",GD183-INDEX(tab_MinKomp[Komunikatywność],MATCH($B183,tab_MinKomp[[Stanowisko / Position ]:[Stanowisko / Position ]],0)))</f>
        <v>0</v>
      </c>
      <c r="GE184" s="193" t="str">
        <f>IF(INDEX(tab_MinKomp[Motywowanie i budowanie zaangażowania zespołu],MATCH($B183,tab_MinKomp[[Stanowisko / Position ]:[Stanowisko / Position ]],0))="n/a","n/a",GE183-INDEX(tab_MinKomp[Motywowanie i budowanie zaangażowania zespołu],MATCH($B183,tab_MinKomp[[Stanowisko / Position ]:[Stanowisko / Position ]],0)))</f>
        <v>n/a</v>
      </c>
      <c r="GF184" s="186" t="s">
        <v>248</v>
      </c>
      <c r="GG184" s="186" t="s">
        <v>248</v>
      </c>
      <c r="GH184" s="186" t="s">
        <v>248</v>
      </c>
      <c r="GI184" s="186" t="s">
        <v>248</v>
      </c>
      <c r="GJ184" s="186" t="s">
        <v>248</v>
      </c>
      <c r="GK184" s="186" t="s">
        <v>248</v>
      </c>
      <c r="GL184" s="186" t="s">
        <v>248</v>
      </c>
      <c r="GM184" s="186" t="s">
        <v>248</v>
      </c>
      <c r="GN184" s="186" t="s">
        <v>248</v>
      </c>
      <c r="GO184" s="186" t="s">
        <v>248</v>
      </c>
      <c r="GP184" s="186" t="s">
        <v>248</v>
      </c>
      <c r="GQ184" s="186" t="s">
        <v>248</v>
      </c>
      <c r="GR184" s="186" t="s">
        <v>248</v>
      </c>
      <c r="GS184" s="186" t="s">
        <v>248</v>
      </c>
      <c r="GT184" s="186" t="s">
        <v>248</v>
      </c>
      <c r="GU184" s="186" t="s">
        <v>248</v>
      </c>
      <c r="GV184" s="186" t="s">
        <v>248</v>
      </c>
      <c r="GW184" s="186" t="s">
        <v>248</v>
      </c>
      <c r="GX184" s="186" t="s">
        <v>248</v>
      </c>
      <c r="GY184" s="186" t="s">
        <v>248</v>
      </c>
      <c r="GZ184" s="261" t="s">
        <v>248</v>
      </c>
      <c r="HA184" s="261" t="s">
        <v>248</v>
      </c>
      <c r="HB184" s="191">
        <f>SUM(G184:GE184)/(HB183-(SUM(G184:GE184)))</f>
        <v>7.0175438596491224E-2</v>
      </c>
    </row>
    <row r="185" spans="1:210" ht="24.9" customHeight="1" x14ac:dyDescent="0.3">
      <c r="A185" s="105" t="s">
        <v>319</v>
      </c>
      <c r="B185" s="105" t="s">
        <v>315</v>
      </c>
      <c r="C185" s="105" t="s">
        <v>401</v>
      </c>
      <c r="D185" s="105">
        <v>739</v>
      </c>
      <c r="E185" s="394" t="s">
        <v>476</v>
      </c>
      <c r="F185" s="185" t="s">
        <v>374</v>
      </c>
      <c r="G185" s="186">
        <v>2</v>
      </c>
      <c r="H185" s="186">
        <v>1</v>
      </c>
      <c r="I185" s="186">
        <v>2</v>
      </c>
      <c r="J185" s="186">
        <v>1</v>
      </c>
      <c r="K185" s="186">
        <v>1</v>
      </c>
      <c r="L185" s="186" t="s">
        <v>248</v>
      </c>
      <c r="M185" s="186" t="s">
        <v>248</v>
      </c>
      <c r="N185" s="186" t="s">
        <v>248</v>
      </c>
      <c r="O185" s="186">
        <v>1</v>
      </c>
      <c r="P185" s="186">
        <v>1</v>
      </c>
      <c r="Q185" s="186" t="s">
        <v>248</v>
      </c>
      <c r="R185" s="186" t="s">
        <v>248</v>
      </c>
      <c r="S185" s="186" t="s">
        <v>248</v>
      </c>
      <c r="T185" s="186" t="s">
        <v>248</v>
      </c>
      <c r="U185" s="186" t="s">
        <v>248</v>
      </c>
      <c r="V185" s="186" t="s">
        <v>248</v>
      </c>
      <c r="W185" s="186" t="s">
        <v>248</v>
      </c>
      <c r="X185" s="186" t="s">
        <v>248</v>
      </c>
      <c r="Y185" s="186" t="s">
        <v>248</v>
      </c>
      <c r="Z185" s="186" t="s">
        <v>248</v>
      </c>
      <c r="AA185" s="186" t="s">
        <v>248</v>
      </c>
      <c r="AB185" s="186" t="s">
        <v>248</v>
      </c>
      <c r="AC185" s="186" t="s">
        <v>248</v>
      </c>
      <c r="AD185" s="186" t="s">
        <v>248</v>
      </c>
      <c r="AE185" s="186" t="s">
        <v>248</v>
      </c>
      <c r="AF185" s="186" t="s">
        <v>248</v>
      </c>
      <c r="AG185" s="186" t="s">
        <v>248</v>
      </c>
      <c r="AH185" s="186" t="s">
        <v>248</v>
      </c>
      <c r="AI185" s="186" t="s">
        <v>248</v>
      </c>
      <c r="AJ185" s="186" t="s">
        <v>248</v>
      </c>
      <c r="AK185" s="186" t="s">
        <v>248</v>
      </c>
      <c r="AL185" s="186">
        <v>1</v>
      </c>
      <c r="AM185" s="186" t="s">
        <v>248</v>
      </c>
      <c r="AN185" s="186" t="s">
        <v>248</v>
      </c>
      <c r="AO185" s="186">
        <v>1</v>
      </c>
      <c r="AP185" s="186" t="s">
        <v>248</v>
      </c>
      <c r="AQ185" s="186">
        <v>1</v>
      </c>
      <c r="AR185" s="186" t="s">
        <v>248</v>
      </c>
      <c r="AS185" s="186" t="s">
        <v>248</v>
      </c>
      <c r="AT185" s="186" t="s">
        <v>248</v>
      </c>
      <c r="AU185" s="186" t="s">
        <v>248</v>
      </c>
      <c r="AV185" s="186">
        <v>2</v>
      </c>
      <c r="AW185" s="186">
        <v>1</v>
      </c>
      <c r="AX185" s="186" t="s">
        <v>248</v>
      </c>
      <c r="AY185" s="186" t="s">
        <v>248</v>
      </c>
      <c r="AZ185" s="186" t="s">
        <v>248</v>
      </c>
      <c r="BA185" s="186" t="s">
        <v>248</v>
      </c>
      <c r="BB185" s="186" t="s">
        <v>248</v>
      </c>
      <c r="BC185" s="186" t="s">
        <v>248</v>
      </c>
      <c r="BD185" s="186" t="s">
        <v>248</v>
      </c>
      <c r="BE185" s="186" t="s">
        <v>248</v>
      </c>
      <c r="BF185" s="186" t="s">
        <v>248</v>
      </c>
      <c r="BG185" s="186" t="s">
        <v>248</v>
      </c>
      <c r="BH185" s="186" t="s">
        <v>248</v>
      </c>
      <c r="BI185" s="186" t="s">
        <v>248</v>
      </c>
      <c r="BJ185" s="186" t="s">
        <v>248</v>
      </c>
      <c r="BK185" s="186" t="s">
        <v>248</v>
      </c>
      <c r="BL185" s="186" t="s">
        <v>248</v>
      </c>
      <c r="BM185" s="186" t="s">
        <v>248</v>
      </c>
      <c r="BN185" s="186" t="s">
        <v>248</v>
      </c>
      <c r="BO185" s="186" t="s">
        <v>248</v>
      </c>
      <c r="BP185" s="186">
        <v>2</v>
      </c>
      <c r="BQ185" s="186" t="s">
        <v>248</v>
      </c>
      <c r="BR185" s="186">
        <v>1</v>
      </c>
      <c r="BS185" s="186" t="s">
        <v>248</v>
      </c>
      <c r="BT185" s="186" t="s">
        <v>248</v>
      </c>
      <c r="BU185" s="186" t="s">
        <v>248</v>
      </c>
      <c r="BV185" s="186" t="s">
        <v>248</v>
      </c>
      <c r="BW185" s="186" t="s">
        <v>248</v>
      </c>
      <c r="BX185" s="186" t="s">
        <v>248</v>
      </c>
      <c r="BY185" s="186" t="s">
        <v>248</v>
      </c>
      <c r="BZ185" s="186" t="s">
        <v>248</v>
      </c>
      <c r="CA185" s="186">
        <v>1</v>
      </c>
      <c r="CB185" s="186" t="s">
        <v>248</v>
      </c>
      <c r="CC185" s="186">
        <v>2</v>
      </c>
      <c r="CD185" s="186">
        <v>2</v>
      </c>
      <c r="CE185" s="186" t="s">
        <v>248</v>
      </c>
      <c r="CF185" s="186" t="s">
        <v>248</v>
      </c>
      <c r="CG185" s="186">
        <v>1</v>
      </c>
      <c r="CH185" s="186" t="s">
        <v>248</v>
      </c>
      <c r="CI185" s="186" t="s">
        <v>248</v>
      </c>
      <c r="CJ185" s="186" t="s">
        <v>248</v>
      </c>
      <c r="CK185" s="186" t="s">
        <v>248</v>
      </c>
      <c r="CL185" s="186" t="s">
        <v>248</v>
      </c>
      <c r="CM185" s="186" t="s">
        <v>248</v>
      </c>
      <c r="CN185" s="186" t="s">
        <v>248</v>
      </c>
      <c r="CO185" s="186" t="s">
        <v>248</v>
      </c>
      <c r="CP185" s="186" t="s">
        <v>248</v>
      </c>
      <c r="CQ185" s="186" t="s">
        <v>248</v>
      </c>
      <c r="CR185" s="186" t="s">
        <v>248</v>
      </c>
      <c r="CS185" s="186" t="s">
        <v>248</v>
      </c>
      <c r="CT185" s="186" t="s">
        <v>248</v>
      </c>
      <c r="CU185" s="186" t="s">
        <v>248</v>
      </c>
      <c r="CV185" s="186" t="s">
        <v>248</v>
      </c>
      <c r="CW185" s="186">
        <v>2</v>
      </c>
      <c r="CX185" s="186" t="s">
        <v>248</v>
      </c>
      <c r="CY185" s="186" t="s">
        <v>248</v>
      </c>
      <c r="CZ185" s="186" t="s">
        <v>248</v>
      </c>
      <c r="DA185" s="186" t="s">
        <v>248</v>
      </c>
      <c r="DB185" s="186" t="s">
        <v>248</v>
      </c>
      <c r="DC185" s="186" t="s">
        <v>248</v>
      </c>
      <c r="DD185" s="186" t="s">
        <v>248</v>
      </c>
      <c r="DE185" s="186" t="s">
        <v>248</v>
      </c>
      <c r="DF185" s="186">
        <v>1</v>
      </c>
      <c r="DG185" s="186" t="s">
        <v>248</v>
      </c>
      <c r="DH185" s="186" t="s">
        <v>248</v>
      </c>
      <c r="DI185" s="186" t="s">
        <v>248</v>
      </c>
      <c r="DJ185" s="186" t="s">
        <v>248</v>
      </c>
      <c r="DK185" s="186" t="s">
        <v>248</v>
      </c>
      <c r="DL185" s="186" t="s">
        <v>248</v>
      </c>
      <c r="DM185" s="186" t="s">
        <v>248</v>
      </c>
      <c r="DN185" s="186" t="s">
        <v>248</v>
      </c>
      <c r="DO185" s="186" t="s">
        <v>248</v>
      </c>
      <c r="DP185" s="186" t="s">
        <v>248</v>
      </c>
      <c r="DQ185" s="186" t="s">
        <v>248</v>
      </c>
      <c r="DR185" s="186" t="s">
        <v>248</v>
      </c>
      <c r="DS185" s="186" t="s">
        <v>248</v>
      </c>
      <c r="DT185" s="186" t="s">
        <v>248</v>
      </c>
      <c r="DU185" s="186" t="s">
        <v>248</v>
      </c>
      <c r="DV185" s="186" t="s">
        <v>248</v>
      </c>
      <c r="DW185" s="186" t="s">
        <v>248</v>
      </c>
      <c r="DX185" s="186" t="s">
        <v>248</v>
      </c>
      <c r="DY185" s="186" t="s">
        <v>248</v>
      </c>
      <c r="DZ185" s="186" t="s">
        <v>248</v>
      </c>
      <c r="EA185" s="186" t="s">
        <v>248</v>
      </c>
      <c r="EB185" s="186" t="s">
        <v>248</v>
      </c>
      <c r="EC185" s="186" t="s">
        <v>248</v>
      </c>
      <c r="ED185" s="186" t="s">
        <v>248</v>
      </c>
      <c r="EE185" s="186" t="s">
        <v>248</v>
      </c>
      <c r="EF185" s="186" t="s">
        <v>248</v>
      </c>
      <c r="EG185" s="186" t="s">
        <v>248</v>
      </c>
      <c r="EH185" s="186" t="s">
        <v>248</v>
      </c>
      <c r="EI185" s="186" t="s">
        <v>248</v>
      </c>
      <c r="EJ185" s="186" t="s">
        <v>248</v>
      </c>
      <c r="EK185" s="186" t="s">
        <v>248</v>
      </c>
      <c r="EL185" s="184" t="s">
        <v>248</v>
      </c>
      <c r="EM185" s="184" t="s">
        <v>248</v>
      </c>
      <c r="EN185" s="184" t="s">
        <v>248</v>
      </c>
      <c r="EO185" s="186" t="s">
        <v>248</v>
      </c>
      <c r="EP185" s="186" t="s">
        <v>248</v>
      </c>
      <c r="EQ185" s="186" t="s">
        <v>248</v>
      </c>
      <c r="ER185" s="186" t="s">
        <v>248</v>
      </c>
      <c r="ES185" s="186" t="s">
        <v>248</v>
      </c>
      <c r="ET185" s="186" t="s">
        <v>248</v>
      </c>
      <c r="EU185" s="186" t="s">
        <v>248</v>
      </c>
      <c r="EV185" s="186" t="s">
        <v>248</v>
      </c>
      <c r="EW185" s="186" t="s">
        <v>248</v>
      </c>
      <c r="EX185" s="186" t="s">
        <v>248</v>
      </c>
      <c r="EY185" s="186" t="s">
        <v>248</v>
      </c>
      <c r="EZ185" s="186" t="s">
        <v>248</v>
      </c>
      <c r="FA185" s="186" t="s">
        <v>248</v>
      </c>
      <c r="FB185" s="186" t="s">
        <v>248</v>
      </c>
      <c r="FC185" s="186" t="s">
        <v>248</v>
      </c>
      <c r="FD185" s="186" t="s">
        <v>248</v>
      </c>
      <c r="FE185" s="186" t="s">
        <v>248</v>
      </c>
      <c r="FF185" s="186" t="s">
        <v>248</v>
      </c>
      <c r="FG185" s="186" t="s">
        <v>248</v>
      </c>
      <c r="FH185" s="186" t="s">
        <v>248</v>
      </c>
      <c r="FI185" s="186" t="s">
        <v>248</v>
      </c>
      <c r="FJ185" s="186" t="s">
        <v>248</v>
      </c>
      <c r="FK185" s="186" t="s">
        <v>248</v>
      </c>
      <c r="FL185" s="186" t="s">
        <v>248</v>
      </c>
      <c r="FM185" s="186" t="s">
        <v>248</v>
      </c>
      <c r="FN185" s="186"/>
      <c r="FO185" s="186"/>
      <c r="FP185" s="186"/>
      <c r="FQ185" s="187" t="s">
        <v>248</v>
      </c>
      <c r="FR185" s="187" t="s">
        <v>248</v>
      </c>
      <c r="FS185" s="186">
        <v>2</v>
      </c>
      <c r="FT185" s="186">
        <v>2</v>
      </c>
      <c r="FU185" s="186">
        <v>1</v>
      </c>
      <c r="FV185" s="186">
        <v>1</v>
      </c>
      <c r="FW185" s="186">
        <v>1</v>
      </c>
      <c r="FX185" s="186">
        <v>2</v>
      </c>
      <c r="FY185" s="186">
        <v>2</v>
      </c>
      <c r="FZ185" s="186">
        <v>2</v>
      </c>
      <c r="GA185" s="186" t="s">
        <v>248</v>
      </c>
      <c r="GB185" s="186" t="s">
        <v>248</v>
      </c>
      <c r="GC185" s="186">
        <v>2</v>
      </c>
      <c r="GD185" s="186">
        <v>1</v>
      </c>
      <c r="GE185" s="186" t="s">
        <v>248</v>
      </c>
      <c r="GF185" s="186" t="s">
        <v>248</v>
      </c>
      <c r="GG185" s="186" t="s">
        <v>248</v>
      </c>
      <c r="GH185" s="186" t="s">
        <v>248</v>
      </c>
      <c r="GI185" s="186" t="s">
        <v>248</v>
      </c>
      <c r="GJ185" s="186" t="s">
        <v>248</v>
      </c>
      <c r="GK185" s="186" t="s">
        <v>248</v>
      </c>
      <c r="GL185" s="186" t="s">
        <v>248</v>
      </c>
      <c r="GM185" s="186" t="s">
        <v>248</v>
      </c>
      <c r="GN185" s="186" t="s">
        <v>248</v>
      </c>
      <c r="GO185" s="186" t="s">
        <v>248</v>
      </c>
      <c r="GP185" s="186" t="s">
        <v>248</v>
      </c>
      <c r="GQ185" s="186" t="s">
        <v>248</v>
      </c>
      <c r="GR185" s="186" t="s">
        <v>248</v>
      </c>
      <c r="GS185" s="186" t="s">
        <v>248</v>
      </c>
      <c r="GT185" s="186" t="s">
        <v>248</v>
      </c>
      <c r="GU185" s="186" t="s">
        <v>248</v>
      </c>
      <c r="GV185" s="186" t="s">
        <v>248</v>
      </c>
      <c r="GW185" s="186" t="s">
        <v>248</v>
      </c>
      <c r="GX185" s="186" t="s">
        <v>248</v>
      </c>
      <c r="GY185" s="186" t="s">
        <v>248</v>
      </c>
      <c r="GZ185" s="261" t="s">
        <v>248</v>
      </c>
      <c r="HA185" s="261" t="s">
        <v>248</v>
      </c>
      <c r="HB185" s="188">
        <f>SUM(G185:GE185)</f>
        <v>43</v>
      </c>
    </row>
    <row r="186" spans="1:210" ht="24.9" customHeight="1" thickBot="1" x14ac:dyDescent="0.35">
      <c r="A186" s="108" t="str">
        <f>A185</f>
        <v>Prod.-Q-3</v>
      </c>
      <c r="B186" s="108" t="str">
        <f>B185</f>
        <v>Pracownik Produkcji</v>
      </c>
      <c r="C186" s="108" t="str">
        <f>C185</f>
        <v>BH</v>
      </c>
      <c r="D186" s="108">
        <f>D185</f>
        <v>739</v>
      </c>
      <c r="E186" s="395"/>
      <c r="F186" s="189" t="s">
        <v>375</v>
      </c>
      <c r="G186" s="192">
        <f>IF(INDEX(tab_MinKomp[Przepisy BHP / BHP Vorschriften],MATCH($B185,tab_MinKomp[[Stanowisko / Position ]:[Stanowisko / Position ]],0))="n/a","n/a",G185-INDEX(tab_MinKomp[Przepisy BHP / BHP Vorschriften],MATCH($B185,tab_MinKomp[[Stanowisko / Position ]:[Stanowisko / Position ]],0)))</f>
        <v>0</v>
      </c>
      <c r="H186" s="193">
        <f>IF(INDEX(tab_MinKomp[Przepisy PPOŻ / Brandschutzbestimmungen],MATCH($B185,tab_MinKomp[[Stanowisko / Position ]:[Stanowisko / Position ]],0))="n/a","n/a",H185-INDEX(tab_MinKomp[Przepisy PPOŻ / Brandschutzbestimmungen],MATCH($B185,tab_MinKomp[[Stanowisko / Position ]:[Stanowisko / Position ]],0)))</f>
        <v>0</v>
      </c>
      <c r="I186" s="193">
        <f>IF(INDEX(tab_MinKomp[Ryzyko zawodowe na stanowiskach pracyv/ Berufliche Risiken an Arbeitsstellen],MATCH($B185,tab_MinKomp[[Stanowisko / Position ]:[Stanowisko / Position ]],0))="n/a","n/a",I185-INDEX(tab_MinKomp[Ryzyko zawodowe na stanowiskach pracyv/ Berufliche Risiken an Arbeitsstellen],MATCH($B185,tab_MinKomp[[Stanowisko / Position ]:[Stanowisko / Position ]],0)))</f>
        <v>0</v>
      </c>
      <c r="J186" s="193">
        <f>IF(INDEX(tab_MinKomp[Gospodarka substancjami niebezpiecznymi / Gefahrstoffmanagement],MATCH($B185,tab_MinKomp[[Stanowisko / Position ]:[Stanowisko / Position ]],0))="n/a","n/a",J185-INDEX(tab_MinKomp[Gospodarka substancjami niebezpiecznymi / Gefahrstoffmanagement],MATCH($B185,tab_MinKomp[[Stanowisko / Position ]:[Stanowisko / Position ]],0)))</f>
        <v>0</v>
      </c>
      <c r="K186" s="193">
        <f>IF(INDEX(tab_MinKomp[Gospodarka odpadami / Abfallwirtschaft],MATCH($B185,tab_MinKomp[[Stanowisko / Position ]:[Stanowisko / Position ]],0))="n/a","n/a",K185-INDEX(tab_MinKomp[Gospodarka odpadami / Abfallwirtschaft],MATCH($B185,tab_MinKomp[[Stanowisko / Position ]:[Stanowisko / Position ]],0)))</f>
        <v>0</v>
      </c>
      <c r="L186" s="194" t="str">
        <f>IF(INDEX(tab_MinKomp[Przepisy kodeksu pracy / Bestimmungen des Arbeitsgesetzes],MATCH($B185,tab_MinKomp[[Stanowisko / Position ]:[Stanowisko / Position ]],0))="n/a","n/a",L185-INDEX(tab_MinKomp[Przepisy kodeksu pracy / Bestimmungen des Arbeitsgesetzes],MATCH($B185,tab_MinKomp[[Stanowisko / Position ]:[Stanowisko / Position ]],0)))</f>
        <v>n/a</v>
      </c>
      <c r="M186" s="195" t="str">
        <f>IF(INDEX(tab_MinKomp[Przepisy o ub.społ. ZUS  / Sozialversicherungsvorschriften],MATCH($B185,tab_MinKomp[[Stanowisko / Position ]:[Stanowisko / Position ]],0))="n/a","n/a",M185-INDEX(tab_MinKomp[Przepisy o ub.społ. ZUS  / Sozialversicherungsvorschriften],MATCH($B185,tab_MinKomp[[Stanowisko / Position ]:[Stanowisko / Position ]],0)))</f>
        <v>n/a</v>
      </c>
      <c r="N186" s="194" t="str">
        <f>IF(INDEX(tab_MinKomp[PRZEPISY O PDOF /persönlich Einkommensteuergesetz ],MATCH($B185,tab_MinKomp[[Stanowisko / Position ]:[Stanowisko / Position ]],0))="n/a","n/a",N185-INDEX(tab_MinKomp[PRZEPISY O PDOF /persönlich Einkommensteuergesetz ],MATCH($B185,tab_MinKomp[[Stanowisko / Position ]:[Stanowisko / Position ]],0)))</f>
        <v>n/a</v>
      </c>
      <c r="O186" s="194">
        <f>IF(INDEX(tab_MinKomp[Regulamin pracy / Arbeitsordnung],MATCH($B185,tab_MinKomp[[Stanowisko / Position ]:[Stanowisko / Position ]],0))="n/a","n/a",O185-INDEX(tab_MinKomp[Regulamin pracy / Arbeitsordnung],MATCH($B185,tab_MinKomp[[Stanowisko / Position ]:[Stanowisko / Position ]],0)))</f>
        <v>0</v>
      </c>
      <c r="P186" s="194">
        <f>IF(INDEX(tab_MinKomp[Regulamin wynagradzania / Vergütungsordnung],MATCH($B185,tab_MinKomp[[Stanowisko / Position ]:[Stanowisko / Position ]],0))="n/a","n/a",P185-INDEX(tab_MinKomp[Regulamin wynagradzania / Vergütungsordnung],MATCH($B185,tab_MinKomp[[Stanowisko / Position ]:[Stanowisko / Position ]],0)))</f>
        <v>0</v>
      </c>
      <c r="Q186" s="194" t="str">
        <f>IF(INDEX(tab_MinKomp[System R2PŁATNIK PRO: Płace / Lohnabrechnung],MATCH($B185,tab_MinKomp[[Stanowisko / Position ]:[Stanowisko / Position ]],0))="n/a","n/a",Q185-INDEX(tab_MinKomp[System R2PŁATNIK PRO: Płace / Lohnabrechnung],MATCH($B185,tab_MinKomp[[Stanowisko / Position ]:[Stanowisko / Position ]],0)))</f>
        <v>n/a</v>
      </c>
      <c r="R186" s="194" t="str">
        <f>IF(INDEX(tab_MinKomp[SystemR2PŁATNIK PRO: KADRY / Personaldaten],MATCH($B185,tab_MinKomp[[Stanowisko / Position ]:[Stanowisko / Position ]],0))="n/a","n/a",R185-INDEX(tab_MinKomp[SystemR2PŁATNIK PRO: KADRY / Personaldaten],MATCH($B185,tab_MinKomp[[Stanowisko / Position ]:[Stanowisko / Position ]],0)))</f>
        <v>n/a</v>
      </c>
      <c r="S186" s="194" t="str">
        <f>IF(INDEX(tab_MinKomp[SYSTEM R2PŁATNIK PRO: zarządzanie pracownikami / Arbeitsverwaltung],MATCH($B185,tab_MinKomp[[Stanowisko / Position ]:[Stanowisko / Position ]],0))="n/a","n/a",S185-INDEX(tab_MinKomp[SYSTEM R2PŁATNIK PRO: zarządzanie pracownikami / Arbeitsverwaltung],MATCH($B185,tab_MinKomp[[Stanowisko / Position ]:[Stanowisko / Position ]],0)))</f>
        <v>n/a</v>
      </c>
      <c r="T186" s="194" t="str">
        <f>IF(INDEX(tab_MinKomp[Doradztwo, wsparcie personalne / Personalberatung und Unterstützung],MATCH($B185,tab_MinKomp[[Stanowisko / Position ]:[Stanowisko / Position ]],0))="n/a","n/a",T185-INDEX(tab_MinKomp[Doradztwo, wsparcie personalne / Personalberatung und Unterstützung],MATCH($B185,tab_MinKomp[[Stanowisko / Position ]:[Stanowisko / Position ]],0)))</f>
        <v>n/a</v>
      </c>
      <c r="U186" s="194" t="str">
        <f>IF(INDEX(tab_MinKomp[Przepisy o podatku VAT / MwSt.- Gesetz],MATCH($B185,tab_MinKomp[[Stanowisko / Position ]:[Stanowisko / Position ]],0))="n/a","n/a",U185-INDEX(tab_MinKomp[Przepisy o podatku VAT / MwSt.- Gesetz],MATCH($B185,tab_MinKomp[[Stanowisko / Position ]:[Stanowisko / Position ]],0)))</f>
        <v>n/a</v>
      </c>
      <c r="V186" s="194" t="str">
        <f>IF(INDEX(tab_MinKomp[PrzepisyPDOP / geschäftlich Einkommensteuergesetz],MATCH($B185,tab_MinKomp[[Stanowisko / Position ]:[Stanowisko / Position ]],0))="n/a","n/a",V185-INDEX(tab_MinKomp[PrzepisyPDOP / geschäftlich Einkommensteuergesetz],MATCH($B185,tab_MinKomp[[Stanowisko / Position ]:[Stanowisko / Position ]],0)))</f>
        <v>n/a</v>
      </c>
      <c r="W186" s="194" t="str">
        <f>IF(INDEX(tab_MinKomp[System BAAN / FINANSE (FIBU)],MATCH($B185,tab_MinKomp[[Stanowisko / Position ]:[Stanowisko / Position ]],0))="n/a","n/a",W185-INDEX(tab_MinKomp[System BAAN / FINANSE (FIBU)],MATCH($B185,tab_MinKomp[[Stanowisko / Position ]:[Stanowisko / Position ]],0)))</f>
        <v>n/a</v>
      </c>
      <c r="X186" s="194" t="str">
        <f>IF(INDEX(tab_MinKomp[Systemy pomocnicze / Hilfssysteme(STOCKPROGRAM, KALK2000 etc.)],MATCH($B185,tab_MinKomp[[Stanowisko / Position ]:[Stanowisko / Position ]],0))="n/a","n/a",X185-INDEX(tab_MinKomp[Systemy pomocnicze / Hilfssysteme(STOCKPROGRAM, KALK2000 etc.)],MATCH($B185,tab_MinKomp[[Stanowisko / Position ]:[Stanowisko / Position ]],0)))</f>
        <v>n/a</v>
      </c>
      <c r="Y186" s="194" t="str">
        <f>IF(INDEX(tab_MinKomp[Polityka rachunkowości / Buchführungspolitik],MATCH($B185,tab_MinKomp[[Stanowisko / Position ]:[Stanowisko / Position ]],0))="n/a","n/a",Y185-INDEX(tab_MinKomp[Polityka rachunkowości / Buchführungspolitik],MATCH($B185,tab_MinKomp[[Stanowisko / Position ]:[Stanowisko / Position ]],0)))</f>
        <v>n/a</v>
      </c>
      <c r="Z186" s="194" t="str">
        <f>IF(INDEX(tab_MinKomp[Ustawa o rachunkowości / Rechnungslegungsgesetz],MATCH($B185,tab_MinKomp[[Stanowisko / Position ]:[Stanowisko / Position ]],0))="n/a","n/a",Z185-INDEX(tab_MinKomp[Ustawa o rachunkowości / Rechnungslegungsgesetz],MATCH($B185,tab_MinKomp[[Stanowisko / Position ]:[Stanowisko / Position ]],0)))</f>
        <v>n/a</v>
      </c>
      <c r="AA186" s="194" t="str">
        <f>IF(INDEX(tab_MinKomp[WORKFLOW - TS-100],MATCH($B185,tab_MinKomp[[Stanowisko / Position ]:[Stanowisko / Position ]],0))="n/a","n/a",AA185-INDEX(tab_MinKomp[WORKFLOW - TS-100],MATCH($B185,tab_MinKomp[[Stanowisko / Position ]:[Stanowisko / Position ]],0)))</f>
        <v>n/a</v>
      </c>
      <c r="AB186" s="194" t="str">
        <f>IF(INDEX(tab_MinKomp[WORKFLOW - SFMS],MATCH($B185,tab_MinKomp[[Stanowisko / Position ]:[Stanowisko / Position ]],0))="n/a","n/a",AB185-INDEX(tab_MinKomp[WORKFLOW - SFMS],MATCH($B185,tab_MinKomp[[Stanowisko / Position ]:[Stanowisko / Position ]],0)))</f>
        <v>n/a</v>
      </c>
      <c r="AC186" s="194" t="str">
        <f>IF(INDEX(tab_MinKomp[System ISO 9001:2015],MATCH($B185,tab_MinKomp[[Stanowisko / Position ]:[Stanowisko / Position ]],0))="n/a","n/a",AC185-INDEX(tab_MinKomp[System ISO 9001:2015],MATCH($B185,tab_MinKomp[[Stanowisko / Position ]:[Stanowisko / Position ]],0)))</f>
        <v>n/a</v>
      </c>
      <c r="AD186" s="194" t="str">
        <f>IF(INDEX(tab_MinKomp[System ISO 9001:2015],MATCH($B185,tab_MinKomp[[Stanowisko / Position ]:[Stanowisko / Position ]],0))="n/a","n/a",AD185-INDEX(tab_MinKomp[System ISO 9001:2015],MATCH($B185,tab_MinKomp[[Stanowisko / Position ]:[Stanowisko / Position ]],0)))</f>
        <v>n/a</v>
      </c>
      <c r="AE186" s="194" t="str">
        <f>IF(INDEX(tab_MinKomp[System ISO 9001:2015],MATCH($B185,tab_MinKomp[[Stanowisko / Position ]:[Stanowisko / Position ]],0))="n/a","n/a",AE185-INDEX(tab_MinKomp[System ISO 9001:2015],MATCH($B185,tab_MinKomp[[Stanowisko / Position ]:[Stanowisko / Position ]],0)))</f>
        <v>n/a</v>
      </c>
      <c r="AF186" s="194" t="str">
        <f>IF(INDEX(tab_MinKomp[System ISO 9001:2015],MATCH($B185,tab_MinKomp[[Stanowisko / Position ]:[Stanowisko / Position ]],0))="n/a","n/a",AF185-INDEX(tab_MinKomp[System ISO 9001:2015],MATCH($B185,tab_MinKomp[[Stanowisko / Position ]:[Stanowisko / Position ]],0)))</f>
        <v>n/a</v>
      </c>
      <c r="AG186" s="194" t="str">
        <f>IF(INDEX(tab_MinKomp[Wymagania VDA 6.3 Process / Forderungen],MATCH($B185,tab_MinKomp[[Stanowisko / Position ]:[Stanowisko / Position ]],0))="n/a","n/a",AG185-INDEX(tab_MinKomp[Wymagania VDA 6.3 Process / Forderungen],MATCH($B185,tab_MinKomp[[Stanowisko / Position ]:[Stanowisko / Position ]],0)))</f>
        <v>n/a</v>
      </c>
      <c r="AH186" s="194" t="str">
        <f>IF(INDEX(tab_MinKomp[Wymagania VDA 6.5 Product / Forderungen],MATCH($B185,tab_MinKomp[[Stanowisko / Position ]:[Stanowisko / Position ]],0))="n/a","n/a",AH185-INDEX(tab_MinKomp[Wymagania VDA 6.5 Product / Forderungen],MATCH($B185,tab_MinKomp[[Stanowisko / Position ]:[Stanowisko / Position ]],0)))</f>
        <v>n/a</v>
      </c>
      <c r="AI186" s="194" t="str">
        <f>IF(INDEX(tab_MinKomp[System ISO 9001:2015],MATCH($B185,tab_MinKomp[[Stanowisko / Position ]:[Stanowisko / Position ]],0))="n/a","n/a",AI185-INDEX(tab_MinKomp[System ISO 9001:2015],MATCH($B185,tab_MinKomp[[Stanowisko / Position ]:[Stanowisko / Position ]],0)))</f>
        <v>n/a</v>
      </c>
      <c r="AJ186" s="194" t="str">
        <f>IF(INDEX(tab_MinKomp[Auditor systemu ISO 17021:2018],MATCH($B185,tab_MinKomp[[Stanowisko / Position ]:[Stanowisko / Position ]],0))="n/a","n/a",AJ185-INDEX(tab_MinKomp[Auditor systemu ISO 17021:2018],MATCH($B185,tab_MinKomp[[Stanowisko / Position ]:[Stanowisko / Position ]],0)))</f>
        <v>n/a</v>
      </c>
      <c r="AK186" s="194" t="str">
        <f>IF(INDEX(tab_MinKomp[Pełnomocnik systemu / Systemvertreter],MATCH($B185,tab_MinKomp[[Stanowisko / Position ]:[Stanowisko / Position ]],0))="n/a","n/a",AK185-INDEX(tab_MinKomp[Pełnomocnik systemu / Systemvertreter],MATCH($B185,tab_MinKomp[[Stanowisko / Position ]:[Stanowisko / Position ]],0)))</f>
        <v>n/a</v>
      </c>
      <c r="AL186" s="194">
        <f>IF(INDEX(tab_MinKomp[Polityka Etyczna - Compliance],MATCH($B185,tab_MinKomp[[Stanowisko / Position ]:[Stanowisko / Position ]],0))="n/a","n/a",AL185-INDEX(tab_MinKomp[Polityka Etyczna - Compliance],MATCH($B185,tab_MinKomp[[Stanowisko / Position ]:[Stanowisko / Position ]],0)))</f>
        <v>0</v>
      </c>
      <c r="AM186" s="194" t="str">
        <f>IF(INDEX(tab_MinKomp[WDRAŻANIE NOWYCH PROJEKTÓW/ PROCEDURA CTM],MATCH($B185,tab_MinKomp[[Stanowisko / Position ]:[Stanowisko / Position ]],0))="n/a","n/a",AM185-INDEX(tab_MinKomp[WDRAŻANIE NOWYCH PROJEKTÓW/ PROCEDURA CTM],MATCH($B185,tab_MinKomp[[Stanowisko / Position ]:[Stanowisko / Position ]],0)))</f>
        <v>n/a</v>
      </c>
      <c r="AN186" s="194" t="str">
        <f>IF(INDEX(tab_MinKomp[KAMIENIE MILOWE MSL/PIFF],MATCH($B185,tab_MinKomp[[Stanowisko / Position ]:[Stanowisko / Position ]],0))="n/a","n/a",AN185-INDEX(tab_MinKomp[KAMIENIE MILOWE MSL/PIFF],MATCH($B185,tab_MinKomp[[Stanowisko / Position ]:[Stanowisko / Position ]],0)))</f>
        <v>n/a</v>
      </c>
      <c r="AO186" s="194">
        <f>IF(INDEX(tab_MinKomp[CP],MATCH($B185,tab_MinKomp[[Stanowisko / Position ]:[Stanowisko / Position ]],0))="n/a","n/a",AO185-INDEX(tab_MinKomp[CP],MATCH($B185,tab_MinKomp[[Stanowisko / Position ]:[Stanowisko / Position ]],0)))</f>
        <v>0</v>
      </c>
      <c r="AP186" s="194" t="str">
        <f>IF(INDEX(tab_MinKomp[FMEA],MATCH($B185,tab_MinKomp[[Stanowisko / Position ]:[Stanowisko / Position ]],0))="n/a","n/a",AP185-INDEX(tab_MinKomp[FMEA],MATCH($B185,tab_MinKomp[[Stanowisko / Position ]:[Stanowisko / Position ]],0)))</f>
        <v>n/a</v>
      </c>
      <c r="AQ186" s="194">
        <f>IF(INDEX(tab_MinKomp[FLOW CHART],MATCH($B185,tab_MinKomp[[Stanowisko / Position ]:[Stanowisko / Position ]],0))="n/a","n/a",AQ185-INDEX(tab_MinKomp[FLOW CHART],MATCH($B185,tab_MinKomp[[Stanowisko / Position ]:[Stanowisko / Position ]],0)))</f>
        <v>0</v>
      </c>
      <c r="AR186" s="194" t="str">
        <f>IF(INDEX(tab_MinKomp[APQP],MATCH($B185,tab_MinKomp[[Stanowisko / Position ]:[Stanowisko / Position ]],0))="n/a","n/a",AR185-INDEX(tab_MinKomp[APQP],MATCH($B185,tab_MinKomp[[Stanowisko / Position ]:[Stanowisko / Position ]],0)))</f>
        <v>n/a</v>
      </c>
      <c r="AS186" s="194" t="str">
        <f>IF(INDEX(tab_MinKomp[MSA],MATCH($B185,tab_MinKomp[[Stanowisko / Position ]:[Stanowisko / Position ]],0))="n/a","n/a",AS185-INDEX(tab_MinKomp[MSA],MATCH($B185,tab_MinKomp[[Stanowisko / Position ]:[Stanowisko / Position ]],0)))</f>
        <v>n/a</v>
      </c>
      <c r="AT186" s="194" t="str">
        <f>IF(INDEX(tab_MinKomp[SPC],MATCH($B185,tab_MinKomp[[Stanowisko / Position ]:[Stanowisko / Position ]],0))="n/a","n/a",AT185-INDEX(tab_MinKomp[SPC],MATCH($B185,tab_MinKomp[[Stanowisko / Position ]:[Stanowisko / Position ]],0)))</f>
        <v>n/a</v>
      </c>
      <c r="AU186" s="194" t="str">
        <f>IF(INDEX(tab_MinKomp[CSR (SPECYFICZNE WYMAGANIA KLIENTA)],MATCH($B185,tab_MinKomp[[Stanowisko / Position ]:[Stanowisko / Position ]],0))="n/a","n/a",AU185-INDEX(tab_MinKomp[CSR (SPECYFICZNE WYMAGANIA KLIENTA)],MATCH($B185,tab_MinKomp[[Stanowisko / Position ]:[Stanowisko / Position ]],0)))</f>
        <v>n/a</v>
      </c>
      <c r="AV186" s="194">
        <f>IF(INDEX(tab_MinKomp[5S],MATCH($B185,tab_MinKomp[[Stanowisko / Position ]:[Stanowisko / Position ]],0))="n/a","n/a",AV185-INDEX(tab_MinKomp[5S],MATCH($B185,tab_MinKomp[[Stanowisko / Position ]:[Stanowisko / Position ]],0)))</f>
        <v>0</v>
      </c>
      <c r="AW186" s="194">
        <f>IF(INDEX(tab_MinKomp[LEAN MANAGEMENT],MATCH($B185,tab_MinKomp[[Stanowisko / Position ]:[Stanowisko / Position ]],0))="n/a","n/a",AW185-INDEX(tab_MinKomp[LEAN MANAGEMENT],MATCH($B185,tab_MinKomp[[Stanowisko / Position ]:[Stanowisko / Position ]],0)))</f>
        <v>0</v>
      </c>
      <c r="AX186" s="194" t="str">
        <f>IF(INDEX(tab_MinKomp[5R],MATCH($B185,tab_MinKomp[[Stanowisko / Position ]:[Stanowisko / Position ]],0))="n/a","n/a",AX185-INDEX(tab_MinKomp[5R],MATCH($B185,tab_MinKomp[[Stanowisko / Position ]:[Stanowisko / Position ]],0)))</f>
        <v>n/a</v>
      </c>
      <c r="AY186" s="194" t="str">
        <f>IF(INDEX(tab_MinKomp[Six Sigma],MATCH($B185,tab_MinKomp[[Stanowisko / Position ]:[Stanowisko / Position ]],0))="n/a","n/a",AY185-INDEX(tab_MinKomp[Six Sigma],MATCH($B185,tab_MinKomp[[Stanowisko / Position ]:[Stanowisko / Position ]],0)))</f>
        <v>n/a</v>
      </c>
      <c r="AZ186" s="194" t="str">
        <f>IF(INDEX(tab_MinKomp[System BAAN / Distribution &amp; Supply Chain],MATCH($B185,tab_MinKomp[[Stanowisko / Position ]:[Stanowisko / Position ]],0))="n/a","n/a",AZ185-INDEX(tab_MinKomp[System BAAN / Distribution &amp; Supply Chain],MATCH($B185,tab_MinKomp[[Stanowisko / Position ]:[Stanowisko / Position ]],0)))</f>
        <v>n/a</v>
      </c>
      <c r="BA186" s="194" t="str">
        <f>IF(INDEX(tab_MinKomp[Gospodarka magazynowa / Lagerverwaltung],MATCH($B185,tab_MinKomp[[Stanowisko / Position ]:[Stanowisko / Position ]],0))="n/a","n/a",BA185-INDEX(tab_MinKomp[Gospodarka magazynowa / Lagerverwaltung],MATCH($B185,tab_MinKomp[[Stanowisko / Position ]:[Stanowisko / Position ]],0)))</f>
        <v>n/a</v>
      </c>
      <c r="BB186" s="194" t="str">
        <f>IF(INDEX(tab_MinKomp[Inwentaryzacja - organizacja i przebieg / Inventurprozess],MATCH($B185,tab_MinKomp[[Stanowisko / Position ]:[Stanowisko / Position ]],0))="n/a","n/a",BB185-INDEX(tab_MinKomp[Inwentaryzacja - organizacja i przebieg / Inventurprozess],MATCH($B185,tab_MinKomp[[Stanowisko / Position ]:[Stanowisko / Position ]],0)))</f>
        <v>n/a</v>
      </c>
      <c r="BC186" s="194" t="str">
        <f>IF(INDEX(tab_MinKomp[Organizacja dostaw / Versorgungsorganisation],MATCH($B185,tab_MinKomp[[Stanowisko / Position ]:[Stanowisko / Position ]],0))="n/a","n/a",BC185-INDEX(tab_MinKomp[Organizacja dostaw / Versorgungsorganisation],MATCH($B185,tab_MinKomp[[Stanowisko / Position ]:[Stanowisko / Position ]],0)))</f>
        <v>n/a</v>
      </c>
      <c r="BD186" s="194" t="str">
        <f>IF(INDEX(tab_MinKomp[Organizacja wysyłek / Organisation von Lieferungen],MATCH($B185,tab_MinKomp[[Stanowisko / Position ]:[Stanowisko / Position ]],0))="n/a","n/a",BD185-INDEX(tab_MinKomp[Organizacja wysyłek / Organisation von Lieferungen],MATCH($B185,tab_MinKomp[[Stanowisko / Position ]:[Stanowisko / Position ]],0)))</f>
        <v>n/a</v>
      </c>
      <c r="BE186" s="194" t="str">
        <f>IF(INDEX(tab_MinKomp[Analiza magazynowa - Program Polen.mdb / Inventuranalyse],MATCH($B185,tab_MinKomp[[Stanowisko / Position ]:[Stanowisko / Position ]],0))="n/a","n/a",BE185-INDEX(tab_MinKomp[Analiza magazynowa - Program Polen.mdb / Inventuranalyse],MATCH($B185,tab_MinKomp[[Stanowisko / Position ]:[Stanowisko / Position ]],0)))</f>
        <v>n/a</v>
      </c>
      <c r="BF186" s="190" t="str">
        <f>IF(INDEX(tab_MinKomp[MMOG (Materials Management Operations Guidelines)],MATCH($B185,tab_MinKomp[[Stanowisko / Position ]:[Stanowisko / Position ]],0))="n/a","n/a",BF185-INDEX(tab_MinKomp[MMOG (Materials Management Operations Guidelines)],MATCH($B185,tab_MinKomp[[Stanowisko / Position ]:[Stanowisko / Position ]],0)))</f>
        <v>n/a</v>
      </c>
      <c r="BG186" s="190" t="str">
        <f>IF(INDEX(tab_MinKomp[GPP],MATCH($B185,tab_MinKomp[[Stanowisko / Position ]:[Stanowisko / Position ]],0))="n/a","n/a",BG185-INDEX(tab_MinKomp[GPP],MATCH($B185,tab_MinKomp[[Stanowisko / Position ]:[Stanowisko / Position ]],0)))</f>
        <v>n/a</v>
      </c>
      <c r="BH186" s="190" t="str">
        <f>IF(INDEX(tab_MinKomp[AIAG (Automotive Industry Action Group)],MATCH($B185,tab_MinKomp[[Stanowisko / Position ]:[Stanowisko / Position ]],0))="n/a","n/a",BH185-INDEX(tab_MinKomp[AIAG (Automotive Industry Action Group)],MATCH($B185,tab_MinKomp[[Stanowisko / Position ]:[Stanowisko / Position ]],0)))</f>
        <v>n/a</v>
      </c>
      <c r="BI186" s="190" t="str">
        <f>IF(INDEX(tab_MinKomp[Super-G disputes],MATCH($B185,tab_MinKomp[[Stanowisko / Position ]:[Stanowisko / Position ]],0))="n/a","n/a",BI185-INDEX(tab_MinKomp[Super-G disputes],MATCH($B185,tab_MinKomp[[Stanowisko / Position ]:[Stanowisko / Position ]],0)))</f>
        <v>n/a</v>
      </c>
      <c r="BJ186" s="190" t="str">
        <f>IF(INDEX(tab_MinKomp[CMMS3/eDDL (Direct Data Link)],MATCH($B185,tab_MinKomp[[Stanowisko / Position ]:[Stanowisko / Position ]],0))="n/a","n/a",BJ185-INDEX(tab_MinKomp[CMMS3/eDDL (Direct Data Link)],MATCH($B185,tab_MinKomp[[Stanowisko / Position ]:[Stanowisko / Position ]],0)))</f>
        <v>n/a</v>
      </c>
      <c r="BK186" s="190" t="str">
        <f>IF(INDEX(tab_MinKomp[MP&amp;L (Material Planning and Logistics)],MATCH($B185,tab_MinKomp[[Stanowisko / Position ]:[Stanowisko / Position ]],0))="n/a","n/a",BK185-INDEX(tab_MinKomp[MP&amp;L (Material Planning and Logistics)],MATCH($B185,tab_MinKomp[[Stanowisko / Position ]:[Stanowisko / Position ]],0)))</f>
        <v>n/a</v>
      </c>
      <c r="BL186" s="190" t="str">
        <f>IF(INDEX(tab_MinKomp[Supplier delivery rating],MATCH($B185,tab_MinKomp[[Stanowisko / Position ]:[Stanowisko / Position ]],0))="n/a","n/a",BL185-INDEX(tab_MinKomp[Supplier delivery rating],MATCH($B185,tab_MinKomp[[Stanowisko / Position ]:[Stanowisko / Position ]],0)))</f>
        <v>n/a</v>
      </c>
      <c r="BM186" s="194" t="str">
        <f>IF(INDEX(tab_MinKomp[Obsługa maszyn KVT / KVT Maschinenbedienung],MATCH($B185,tab_MinKomp[[Stanowisko / Position ]:[Stanowisko / Position ]],0))="n/a","n/a",BM185-INDEX(tab_MinKomp[Obsługa maszyn KVT / KVT Maschinenbedienung],MATCH($B185,tab_MinKomp[[Stanowisko / Position ]:[Stanowisko / Position ]],0)))</f>
        <v>n/a</v>
      </c>
      <c r="BN186" s="194" t="str">
        <f>IF(INDEX(tab_MinKomp[Obsługa maszyn KVT / KVT Maschinenbedienung],MATCH($B185,tab_MinKomp[[Stanowisko / Position ]:[Stanowisko / Position ]],0))="n/a","n/a",BN185-INDEX(tab_MinKomp[Obsługa maszyn KVT / KVT Maschinenbedienung],MATCH($B185,tab_MinKomp[[Stanowisko / Position ]:[Stanowisko / Position ]],0)))</f>
        <v>n/a</v>
      </c>
      <c r="BO186" s="194" t="str">
        <f>IF(INDEX(tab_MinKomp[Obsługa maszyn KVT / KVT Maschinenbedienung],MATCH($B185,tab_MinKomp[[Stanowisko / Position ]:[Stanowisko / Position ]],0))="n/a","n/a",BO185-INDEX(tab_MinKomp[Obsługa maszyn KVT / KVT Maschinenbedienung],MATCH($B185,tab_MinKomp[[Stanowisko / Position ]:[Stanowisko / Position ]],0)))</f>
        <v>n/a</v>
      </c>
      <c r="BP186" s="194">
        <f>IF(INDEX(tab_MinKomp[Obsługa maszyn Novapax / Novapax Maschinenbedienung],MATCH($B185,tab_MinKomp[[Stanowisko / Position ]:[Stanowisko / Position ]],0))="n/a","n/a",BP185-INDEX(tab_MinKomp[Obsługa maszyn Novapax / Novapax Maschinenbedienung],MATCH($B185,tab_MinKomp[[Stanowisko / Position ]:[Stanowisko / Position ]],0)))</f>
        <v>0</v>
      </c>
      <c r="BQ186" s="194" t="str">
        <f>IF(INDEX(tab_MinKomp[Obsługa maszyn Piovan / Piovan Maschinenbedienung],MATCH($B185,tab_MinKomp[[Stanowisko / Position ]:[Stanowisko / Position ]],0))="n/a","n/a",BQ185-INDEX(tab_MinKomp[Obsługa maszyn Piovan / Piovan Maschinenbedienung],MATCH($B185,tab_MinKomp[[Stanowisko / Position ]:[Stanowisko / Position ]],0)))</f>
        <v>n/a</v>
      </c>
      <c r="BR186" s="194">
        <f>IF(INDEX(tab_MinKomp[Eliminacja awarii / Beseitigung von Ausfällen],MATCH($B185,tab_MinKomp[[Stanowisko / Position ]:[Stanowisko / Position ]],0))="n/a","n/a",BR185-INDEX(tab_MinKomp[Eliminacja awarii / Beseitigung von Ausfällen],MATCH($B185,tab_MinKomp[[Stanowisko / Position ]:[Stanowisko / Position ]],0)))</f>
        <v>0</v>
      </c>
      <c r="BS186" s="194" t="str">
        <f>IF(INDEX(tab_MinKomp[Obsługa maszyn Piovan / Piovan Maschinenbedienung],MATCH($B185,tab_MinKomp[[Stanowisko / Position ]:[Stanowisko / Position ]],0))="n/a","n/a",BS185-INDEX(tab_MinKomp[Obsługa maszyn Piovan / Piovan Maschinenbedienung],MATCH($B185,tab_MinKomp[[Stanowisko / Position ]:[Stanowisko / Position ]],0)))</f>
        <v>n/a</v>
      </c>
      <c r="BT186" s="194" t="str">
        <f>IF(INDEX(tab_MinKomp[Obsługa maszyn Piovan / Piovan Maschinenbedienung],MATCH($B185,tab_MinKomp[[Stanowisko / Position ]:[Stanowisko / Position ]],0))="n/a","n/a",BT185-INDEX(tab_MinKomp[Obsługa maszyn Piovan / Piovan Maschinenbedienung],MATCH($B185,tab_MinKomp[[Stanowisko / Position ]:[Stanowisko / Position ]],0)))</f>
        <v>n/a</v>
      </c>
      <c r="BU186" s="194" t="str">
        <f>IF(INDEX(tab_MinKomp[Obsługa maszyn Piovan / Piovan Maschinenbedienung],MATCH($B185,tab_MinKomp[[Stanowisko / Position ]:[Stanowisko / Position ]],0))="n/a","n/a",BU185-INDEX(tab_MinKomp[Obsługa maszyn Piovan / Piovan Maschinenbedienung],MATCH($B185,tab_MinKomp[[Stanowisko / Position ]:[Stanowisko / Position ]],0)))</f>
        <v>n/a</v>
      </c>
      <c r="BV186" s="194" t="str">
        <f>IF(INDEX(tab_MinKomp[Obsługa maszyn Piovan / Piovan Maschinenbedienung],MATCH($B185,tab_MinKomp[[Stanowisko / Position ]:[Stanowisko / Position ]],0))="n/a","n/a",BV185-INDEX(tab_MinKomp[Obsługa maszyn Piovan / Piovan Maschinenbedienung],MATCH($B185,tab_MinKomp[[Stanowisko / Position ]:[Stanowisko / Position ]],0)))</f>
        <v>n/a</v>
      </c>
      <c r="BW186" s="194" t="str">
        <f>IF(INDEX(tab_MinKomp[Obsługa maszyn Piovan / Piovan Maschinenbedienung],MATCH($B185,tab_MinKomp[[Stanowisko / Position ]:[Stanowisko / Position ]],0))="n/a","n/a",BW185-INDEX(tab_MinKomp[Obsługa maszyn Piovan / Piovan Maschinenbedienung],MATCH($B185,tab_MinKomp[[Stanowisko / Position ]:[Stanowisko / Position ]],0)))</f>
        <v>n/a</v>
      </c>
      <c r="BX186" s="194" t="str">
        <f>IF(INDEX(tab_MinKomp[Obsługa maszyn Piovan / Piovan Maschinenbedienung],MATCH($B185,tab_MinKomp[[Stanowisko / Position ]:[Stanowisko / Position ]],0))="n/a","n/a",BX185-INDEX(tab_MinKomp[Obsługa maszyn Piovan / Piovan Maschinenbedienung],MATCH($B185,tab_MinKomp[[Stanowisko / Position ]:[Stanowisko / Position ]],0)))</f>
        <v>n/a</v>
      </c>
      <c r="BY186" s="194" t="str">
        <f>IF(INDEX(tab_MinKomp[Obsługa maszyn Engel / Engel Maschinenbedienung],MATCH($B185,tab_MinKomp[[Stanowisko / Position ]:[Stanowisko / Position ]],0))="n/a","n/a",BY185-INDEX(tab_MinKomp[Obsługa maszyn Engel / Engel Maschinenbedienung],MATCH($B185,tab_MinKomp[[Stanowisko / Position ]:[Stanowisko / Position ]],0)))</f>
        <v>n/a</v>
      </c>
      <c r="BZ186" s="194" t="str">
        <f>IF(INDEX(tab_MinKomp[Obsługa maszyn Engel / Engel Maschinenbedienung],MATCH($B185,tab_MinKomp[[Stanowisko / Position ]:[Stanowisko / Position ]],0))="n/a","n/a",BZ185-INDEX(tab_MinKomp[Obsługa maszyn Engel / Engel Maschinenbedienung],MATCH($B185,tab_MinKomp[[Stanowisko / Position ]:[Stanowisko / Position ]],0)))</f>
        <v>n/a</v>
      </c>
      <c r="CA186" s="194">
        <f>IF(INDEX(tab_MinKomp[Eliminacja awarii / Beseitigung von Ausfällen],MATCH($B185,tab_MinKomp[[Stanowisko / Position ]:[Stanowisko / Position ]],0))="n/a","n/a",CA185-INDEX(tab_MinKomp[Eliminacja awarii / Beseitigung von Ausfällen],MATCH($B185,tab_MinKomp[[Stanowisko / Position ]:[Stanowisko / Position ]],0)))</f>
        <v>0</v>
      </c>
      <c r="CB186" s="194" t="str">
        <f>IF(INDEX(tab_MinKomp[Obsługa maszyn ASL / ASL Maschinenbedienung],MATCH($B185,tab_MinKomp[[Stanowisko / Position ]:[Stanowisko / Position ]],0))="n/a","n/a",CB185-INDEX(tab_MinKomp[Obsługa maszyn ASL / ASL Maschinenbedienung],MATCH($B185,tab_MinKomp[[Stanowisko / Position ]:[Stanowisko / Position ]],0)))</f>
        <v>n/a</v>
      </c>
      <c r="CC186" s="194">
        <f>IF(INDEX(tab_MinKomp[Obsługa maszyn Novapax / Novapax Maschinenbedienung],MATCH($B185,tab_MinKomp[[Stanowisko / Position ]:[Stanowisko / Position ]],0))="n/a","n/a",CC185-INDEX(tab_MinKomp[Obsługa maszyn Novapax / Novapax Maschinenbedienung],MATCH($B185,tab_MinKomp[[Stanowisko / Position ]:[Stanowisko / Position ]],0)))</f>
        <v>0</v>
      </c>
      <c r="CD186" s="194">
        <f>IF(INDEX(tab_MinKomp[Obsługa maszyn Novapax / Novapax Maschinenbedienung],MATCH($B185,tab_MinKomp[[Stanowisko / Position ]:[Stanowisko / Position ]],0))="n/a","n/a",CD185-INDEX(tab_MinKomp[Obsługa maszyn Novapax / Novapax Maschinenbedienung],MATCH($B185,tab_MinKomp[[Stanowisko / Position ]:[Stanowisko / Position ]],0)))</f>
        <v>0</v>
      </c>
      <c r="CE186" s="194" t="str">
        <f>IF(INDEX(tab_MinKomp[Obsługa maszyn Piovan / Piovan Maschinenbedienung],MATCH($B185,tab_MinKomp[[Stanowisko / Position ]:[Stanowisko / Position ]],0))="n/a","n/a",CE185-INDEX(tab_MinKomp[Obsługa maszyn Piovan / Piovan Maschinenbedienung],MATCH($B185,tab_MinKomp[[Stanowisko / Position ]:[Stanowisko / Position ]],0)))</f>
        <v>n/a</v>
      </c>
      <c r="CF186" s="194" t="str">
        <f>IF(INDEX(tab_MinKomp[Obsługa maszyn Piovan / Piovan Maschinenbedienung],MATCH($B185,tab_MinKomp[[Stanowisko / Position ]:[Stanowisko / Position ]],0))="n/a","n/a",CF185-INDEX(tab_MinKomp[Obsługa maszyn Piovan / Piovan Maschinenbedienung],MATCH($B185,tab_MinKomp[[Stanowisko / Position ]:[Stanowisko / Position ]],0)))</f>
        <v>n/a</v>
      </c>
      <c r="CG186" s="194">
        <f>IF(INDEX(tab_MinKomp[Eliminacja awarii / Beseitigung von Ausfällen],MATCH($B185,tab_MinKomp[[Stanowisko / Position ]:[Stanowisko / Position ]],0))="n/a","n/a",CG185-INDEX(tab_MinKomp[Eliminacja awarii / Beseitigung von Ausfällen],MATCH($B185,tab_MinKomp[[Stanowisko / Position ]:[Stanowisko / Position ]],0)))</f>
        <v>0</v>
      </c>
      <c r="CH186" s="194" t="str">
        <f>IF(INDEX(tab_MinKomp[Wymagania VDA 6.5 Product / Forderungen],MATCH($B185,tab_MinKomp[[Stanowisko / Position ]:[Stanowisko / Position ]],0))="n/a","n/a",CH185-INDEX(tab_MinKomp[Wymagania VDA 6.5 Product / Forderungen],MATCH($B185,tab_MinKomp[[Stanowisko / Position ]:[Stanowisko / Position ]],0)))</f>
        <v>n/a</v>
      </c>
      <c r="CI186" s="194" t="str">
        <f>IF(INDEX(tab_MinKomp[Wymagania VDA 6.5 Product / Forderungen],MATCH($B185,tab_MinKomp[[Stanowisko / Position ]:[Stanowisko / Position ]],0))="n/a","n/a",CI185-INDEX(tab_MinKomp[Wymagania VDA 6.5 Product / Forderungen],MATCH($B185,tab_MinKomp[[Stanowisko / Position ]:[Stanowisko / Position ]],0)))</f>
        <v>n/a</v>
      </c>
      <c r="CJ186" s="194" t="str">
        <f>IF(INDEX(tab_MinKomp[Wymagania VDA 6.5 Product / Forderungen],MATCH($B185,tab_MinKomp[[Stanowisko / Position ]:[Stanowisko / Position ]],0))="n/a","n/a",CJ185-INDEX(tab_MinKomp[Wymagania VDA 6.5 Product / Forderungen],MATCH($B185,tab_MinKomp[[Stanowisko / Position ]:[Stanowisko / Position ]],0)))</f>
        <v>n/a</v>
      </c>
      <c r="CK186" s="194" t="str">
        <f>IF(INDEX(tab_MinKomp[Wymagania VDA 6.5 Product / Forderungen],MATCH($B185,tab_MinKomp[[Stanowisko / Position ]:[Stanowisko / Position ]],0))="n/a","n/a",CK185-INDEX(tab_MinKomp[Wymagania VDA 6.5 Product / Forderungen],MATCH($B185,tab_MinKomp[[Stanowisko / Position ]:[Stanowisko / Position ]],0)))</f>
        <v>n/a</v>
      </c>
      <c r="CL186" s="194" t="str">
        <f>IF(INDEX(tab_MinKomp[Wymagania VDA 6.5 Product / Forderungen],MATCH($B185,tab_MinKomp[[Stanowisko / Position ]:[Stanowisko / Position ]],0))="n/a","n/a",CL185-INDEX(tab_MinKomp[Wymagania VDA 6.5 Product / Forderungen],MATCH($B185,tab_MinKomp[[Stanowisko / Position ]:[Stanowisko / Position ]],0)))</f>
        <v>n/a</v>
      </c>
      <c r="CM186" s="194" t="str">
        <f>IF(INDEX(tab_MinKomp[Informatyka ogólna (techniczne i systemowe) / Allgemeine IT (Technik und System)],MATCH($B185,tab_MinKomp[[Stanowisko / Position ]:[Stanowisko / Position ]],0))="n/a","n/a",CM185-INDEX(tab_MinKomp[Informatyka ogólna (techniczne i systemowe) / Allgemeine IT (Technik und System)],MATCH($B185,tab_MinKomp[[Stanowisko / Position ]:[Stanowisko / Position ]],0)))</f>
        <v>n/a</v>
      </c>
      <c r="CN186" s="194" t="str">
        <f>IF(INDEX(tab_MinKomp[Sieci komputerowe / Computernetzwerke],MATCH($B185,tab_MinKomp[[Stanowisko / Position ]:[Stanowisko / Position ]],0))="n/a","n/a",CN185-INDEX(tab_MinKomp[Sieci komputerowe / Computernetzwerke],MATCH($B185,tab_MinKomp[[Stanowisko / Position ]:[Stanowisko / Position ]],0)))</f>
        <v>n/a</v>
      </c>
      <c r="CO186" s="194" t="str">
        <f>IF(INDEX(tab_MinKomp[Hardware (komputery PC, drukarki biurowe i etykietowe, telefonia stacjonarna i mobilna) (PC, Drucker, Telefpne, Handys)],MATCH($B185,tab_MinKomp[[Stanowisko / Position ]:[Stanowisko / Position ]],0))="n/a","n/a",CO185-INDEX(tab_MinKomp[Hardware (komputery PC, drukarki biurowe i etykietowe, telefonia stacjonarna i mobilna) (PC, Drucker, Telefpne, Handys)],MATCH($B185,tab_MinKomp[[Stanowisko / Position ]:[Stanowisko / Position ]],0)))</f>
        <v>n/a</v>
      </c>
      <c r="CP186" s="194" t="str">
        <f>IF(INDEX(tab_MinKomp[Software &amp; Systems (MS Office, MS Remote Desktop)],MATCH($B185,tab_MinKomp[[Stanowisko / Position ]:[Stanowisko / Position ]],0))="n/a","n/a",CP185-INDEX(tab_MinKomp[Software &amp; Systems (MS Office, MS Remote Desktop)],MATCH($B185,tab_MinKomp[[Stanowisko / Position ]:[Stanowisko / Position ]],0)))</f>
        <v>n/a</v>
      </c>
      <c r="CQ186" s="194" t="str">
        <f>IF(INDEX(tab_MinKomp[Programowanie obiektowe (PHP) / Objektprogrammierung],MATCH($B185,tab_MinKomp[[Stanowisko / Position ]:[Stanowisko / Position ]],0))="n/a","n/a",CQ185-INDEX(tab_MinKomp[Programowanie obiektowe (PHP) / Objektprogrammierung],MATCH($B185,tab_MinKomp[[Stanowisko / Position ]:[Stanowisko / Position ]],0)))</f>
        <v>n/a</v>
      </c>
      <c r="CR186" s="194" t="str">
        <f>IF(INDEX(tab_MinKomp[Scrum],MATCH($B185,tab_MinKomp[[Stanowisko / Position ]:[Stanowisko / Position ]],0))="n/a","n/a",CR185-INDEX(tab_MinKomp[Scrum],MATCH($B185,tab_MinKomp[[Stanowisko / Position ]:[Stanowisko / Position ]],0)))</f>
        <v>n/a</v>
      </c>
      <c r="CS186" s="194" t="str">
        <f>IF(INDEX(tab_MinKomp[SQL (MySQL)],MATCH($B185,tab_MinKomp[[Stanowisko / Position ]:[Stanowisko / Position ]],0))="n/a","n/a",CS185-INDEX(tab_MinKomp[SQL (MySQL)],MATCH($B185,tab_MinKomp[[Stanowisko / Position ]:[Stanowisko / Position ]],0)))</f>
        <v>n/a</v>
      </c>
      <c r="CT186" s="194" t="str">
        <f>IF(INDEX(tab_MinKomp[Javascript],MATCH($B185,tab_MinKomp[[Stanowisko / Position ]:[Stanowisko / Position ]],0))="n/a","n/a",CT185-INDEX(tab_MinKomp[Javascript],MATCH($B185,tab_MinKomp[[Stanowisko / Position ]:[Stanowisko / Position ]],0)))</f>
        <v>n/a</v>
      </c>
      <c r="CU186" s="194" t="str">
        <f>IF(INDEX(tab_MinKomp[Joomla],MATCH($B185,tab_MinKomp[[Stanowisko / Position ]:[Stanowisko / Position ]],0))="n/a","n/a",CU185-INDEX(tab_MinKomp[Joomla],MATCH($B185,tab_MinKomp[[Stanowisko / Position ]:[Stanowisko / Position ]],0)))</f>
        <v>n/a</v>
      </c>
      <c r="CV186" s="194" t="str">
        <f>IF(INDEX(tab_MinKomp[Bash],MATCH($B185,tab_MinKomp[[Stanowisko / Position ]:[Stanowisko / Position ]],0))="n/a","n/a",CV185-INDEX(tab_MinKomp[Bash],MATCH($B185,tab_MinKomp[[Stanowisko / Position ]:[Stanowisko / Position ]],0)))</f>
        <v>n/a</v>
      </c>
      <c r="CW186" s="194">
        <f>IF(INDEX(tab_MinKomp[Systemy MES (HYDRA / SFMS)],MATCH($B185,tab_MinKomp[[Stanowisko / Position ]:[Stanowisko / Position ]],0))="n/a","n/a",CW185-INDEX(tab_MinKomp[Systemy MES (HYDRA / SFMS)],MATCH($B185,tab_MinKomp[[Stanowisko / Position ]:[Stanowisko / Position ]],0)))</f>
        <v>0</v>
      </c>
      <c r="CX186" s="194" t="str">
        <f>IF(INDEX(tab_MinKomp[HTML / CSS],MATCH($B185,tab_MinKomp[[Stanowisko / Position ]:[Stanowisko / Position ]],0))="n/a","n/a",CX185-INDEX(tab_MinKomp[HTML / CSS],MATCH($B185,tab_MinKomp[[Stanowisko / Position ]:[Stanowisko / Position ]],0)))</f>
        <v>n/a</v>
      </c>
      <c r="CY186" s="194" t="str">
        <f>IF(INDEX(tab_MinKomp[SYSTEM PR],MATCH($B185,tab_MinKomp[[Stanowisko / Position ]:[Stanowisko / Position ]],0))="n/a","n/a",CY185-INDEX(tab_MinKomp[SYSTEM PR],MATCH($B185,tab_MinKomp[[Stanowisko / Position ]:[Stanowisko / Position ]],0)))</f>
        <v>n/a</v>
      </c>
      <c r="CZ186" s="194" t="str">
        <f>IF(INDEX(tab_MinKomp[System Einkauf XP / EBA],MATCH($B185,tab_MinKomp[[Stanowisko / Position ]:[Stanowisko / Position ]],0))="n/a","n/a",CZ185-INDEX(tab_MinKomp[System Einkauf XP / EBA],MATCH($B185,tab_MinKomp[[Stanowisko / Position ]:[Stanowisko / Position ]],0)))</f>
        <v>n/a</v>
      </c>
      <c r="DA186" s="194" t="str">
        <f>IF(INDEX(tab_MinKomp[Techniki negocjacyjne / Verhandlungstechniken],MATCH($B185,tab_MinKomp[[Stanowisko / Position ]:[Stanowisko / Position ]],0))="n/a","n/a",DA185-INDEX(tab_MinKomp[Techniki negocjacyjne / Verhandlungstechniken],MATCH($B185,tab_MinKomp[[Stanowisko / Position ]:[Stanowisko / Position ]],0)))</f>
        <v>n/a</v>
      </c>
      <c r="DB186" s="194" t="str">
        <f>IF(INDEX(tab_MinKomp[Znajomość rynku branżowego / Kenntnis des Industrie Marktes],MATCH($B185,tab_MinKomp[[Stanowisko / Position ]:[Stanowisko / Position ]],0))="n/a","n/a",DB185-INDEX(tab_MinKomp[Znajomość rynku branżowego / Kenntnis des Industrie Marktes],MATCH($B185,tab_MinKomp[[Stanowisko / Position ]:[Stanowisko / Position ]],0)))</f>
        <v>n/a</v>
      </c>
      <c r="DC186" s="194" t="str">
        <f>IF(INDEX(tab_MinKomp[SUPPLIER MANAGEMENT],MATCH($B185,tab_MinKomp[[Stanowisko / Position ]:[Stanowisko / Position ]],0))="n/a","n/a",DC185-INDEX(tab_MinKomp[SUPPLIER MANAGEMENT],MATCH($B185,tab_MinKomp[[Stanowisko / Position ]:[Stanowisko / Position ]],0)))</f>
        <v>n/a</v>
      </c>
      <c r="DD186" s="194" t="str">
        <f>IF(INDEX(tab_MinKomp[SUPPLIER MANAGEMENT],MATCH($B185,tab_MinKomp[[Stanowisko / Position ]:[Stanowisko / Position ]],0))="n/a","n/a",DD185-INDEX(tab_MinKomp[SUPPLIER MANAGEMENT],MATCH($B185,tab_MinKomp[[Stanowisko / Position ]:[Stanowisko / Position ]],0)))</f>
        <v>n/a</v>
      </c>
      <c r="DE186" s="194" t="str">
        <f>IF(INDEX(tab_MinKomp[SUPPLIER MANAGEMENT],MATCH($B185,tab_MinKomp[[Stanowisko / Position ]:[Stanowisko / Position ]],0))="n/a","n/a",DE185-INDEX(tab_MinKomp[SUPPLIER MANAGEMENT],MATCH($B185,tab_MinKomp[[Stanowisko / Position ]:[Stanowisko / Position ]],0)))</f>
        <v>n/a</v>
      </c>
      <c r="DF186" s="194">
        <f>IF(INDEX(tab_MinKomp[LEAN MANAGEMENT],MATCH($B185,tab_MinKomp[[Stanowisko / Position ]:[Stanowisko / Position ]],0))="n/a","n/a",DF185-INDEX(tab_MinKomp[LEAN MANAGEMENT],MATCH($B185,tab_MinKomp[[Stanowisko / Position ]:[Stanowisko / Position ]],0)))</f>
        <v>0</v>
      </c>
      <c r="DG186" s="194" t="str">
        <f>IF(INDEX(tab_MinKomp[PPAP/PSW],MATCH($B185,tab_MinKomp[[Stanowisko / Position ]:[Stanowisko / Position ]],0))="n/a","n/a",DG185-INDEX(tab_MinKomp[PPAP/PSW],MATCH($B185,tab_MinKomp[[Stanowisko / Position ]:[Stanowisko / Position ]],0)))</f>
        <v>n/a</v>
      </c>
      <c r="DH186" s="194" t="str">
        <f>IF(INDEX(tab_MinKomp[SUPPLIER MANAGEMENT],MATCH($B185,tab_MinKomp[[Stanowisko / Position ]:[Stanowisko / Position ]],0))="n/a","n/a",DH185-INDEX(tab_MinKomp[SUPPLIER MANAGEMENT],MATCH($B185,tab_MinKomp[[Stanowisko / Position ]:[Stanowisko / Position ]],0)))</f>
        <v>n/a</v>
      </c>
      <c r="DI186" s="194" t="str">
        <f>IF(INDEX(tab_MinKomp[OBSŁUGA PORTALI KLIENTA / Kundenportale],MATCH($B185,tab_MinKomp[[Stanowisko / Position ]:[Stanowisko / Position ]],0))="n/a","n/a",DI185-INDEX(tab_MinKomp[OBSŁUGA PORTALI KLIENTA / Kundenportale],MATCH($B185,tab_MinKomp[[Stanowisko / Position ]:[Stanowisko / Position ]],0)))</f>
        <v>n/a</v>
      </c>
      <c r="DJ186" s="194" t="str">
        <f>IF(INDEX(tab_MinKomp[Obsługa systemu BABTECQ / BABTECQ System],MATCH($B185,tab_MinKomp[[Stanowisko / Position ]:[Stanowisko / Position ]],0))="n/a","n/a",DJ185-INDEX(tab_MinKomp[Obsługa systemu BABTECQ / BABTECQ System],MATCH($B185,tab_MinKomp[[Stanowisko / Position ]:[Stanowisko / Position ]],0)))</f>
        <v>n/a</v>
      </c>
      <c r="DK186" s="194" t="str">
        <f>IF(INDEX(tab_MinKomp[Rysunek techniczny / technische Zeichnung],MATCH($B185,tab_MinKomp[[Stanowisko / Position ]:[Stanowisko / Position ]],0))="n/a","n/a",DK185-INDEX(tab_MinKomp[Rysunek techniczny / technische Zeichnung],MATCH($B185,tab_MinKomp[[Stanowisko / Position ]:[Stanowisko / Position ]],0)))</f>
        <v>n/a</v>
      </c>
      <c r="DL186" s="194" t="str">
        <f>IF(INDEX(tab_MinKomp[Kalibracja / Kalibrierung],MATCH($B185,tab_MinKomp[[Stanowisko / Position ]:[Stanowisko / Position ]],0))="n/a","n/a",DL185-INDEX(tab_MinKomp[Kalibracja / Kalibrierung],MATCH($B185,tab_MinKomp[[Stanowisko / Position ]:[Stanowisko / Position ]],0)))</f>
        <v>n/a</v>
      </c>
      <c r="DM186" s="194" t="str">
        <f>IF(INDEX(tab_MinKomp[Rekwalifikacja / Requalifizierung],MATCH($B185,tab_MinKomp[[Stanowisko / Position ]:[Stanowisko / Position ]],0))="n/a","n/a",DM185-INDEX(tab_MinKomp[Rekwalifikacja / Requalifizierung],MATCH($B185,tab_MinKomp[[Stanowisko / Position ]:[Stanowisko / Position ]],0)))</f>
        <v>n/a</v>
      </c>
      <c r="DN186" s="190" t="str">
        <f>IF(INDEX(tab_MinKomp[Testy czystości / Reinheitstests],MATCH($B185,tab_MinKomp[[Stanowisko / Position ]:[Stanowisko / Position ]],0))="n/a","n/a",DN185-INDEX(tab_MinKomp[Testy czystości / Reinheitstests],MATCH($B185,tab_MinKomp[[Stanowisko / Position ]:[Stanowisko / Position ]],0)))</f>
        <v>n/a</v>
      </c>
      <c r="DO186" s="190" t="str">
        <f>IF(INDEX(tab_MinKomp[Testy czystości / Reinheitstests],MATCH($B185,tab_MinKomp[[Stanowisko / Position ]:[Stanowisko / Position ]],0))="n/a","n/a",DO185-INDEX(tab_MinKomp[Testy czystości / Reinheitstests],MATCH($B185,tab_MinKomp[[Stanowisko / Position ]:[Stanowisko / Position ]],0)))</f>
        <v>n/a</v>
      </c>
      <c r="DP186" s="190" t="str">
        <f>IF(INDEX(tab_MinKomp[Testy czystości / Reinheitstests],MATCH($B185,tab_MinKomp[[Stanowisko / Position ]:[Stanowisko / Position ]],0))="n/a","n/a",DP185-INDEX(tab_MinKomp[Testy czystości / Reinheitstests],MATCH($B185,tab_MinKomp[[Stanowisko / Position ]:[Stanowisko / Position ]],0)))</f>
        <v>n/a</v>
      </c>
      <c r="DQ186" s="190" t="str">
        <f>IF(INDEX(tab_MinKomp[Testy czystości / Reinheitstests],MATCH($B185,tab_MinKomp[[Stanowisko / Position ]:[Stanowisko / Position ]],0))="n/a","n/a",DQ185-INDEX(tab_MinKomp[Testy czystości / Reinheitstests],MATCH($B185,tab_MinKomp[[Stanowisko / Position ]:[Stanowisko / Position ]],0)))</f>
        <v>n/a</v>
      </c>
      <c r="DR186" s="190" t="str">
        <f>IF(INDEX(tab_MinKomp[Testy czystości / Reinheitstests],MATCH($B185,tab_MinKomp[[Stanowisko / Position ]:[Stanowisko / Position ]],0))="n/a","n/a",DR185-INDEX(tab_MinKomp[Testy czystości / Reinheitstests],MATCH($B185,tab_MinKomp[[Stanowisko / Position ]:[Stanowisko / Position ]],0)))</f>
        <v>n/a</v>
      </c>
      <c r="DS186" s="190" t="str">
        <f>IF(INDEX(tab_MinKomp[Testy czystości / Reinheitstests],MATCH($B185,tab_MinKomp[[Stanowisko / Position ]:[Stanowisko / Position ]],0))="n/a","n/a",DS185-INDEX(tab_MinKomp[Testy czystości / Reinheitstests],MATCH($B185,tab_MinKomp[[Stanowisko / Position ]:[Stanowisko / Position ]],0)))</f>
        <v>n/a</v>
      </c>
      <c r="DT186" s="194" t="str">
        <f>IF(INDEX(tab_MinKomp[SUPPLIER MANAGEMENT],MATCH($B185,tab_MinKomp[[Stanowisko / Position ]:[Stanowisko / Position ]],0))="n/a","n/a",DT185-INDEX(tab_MinKomp[SUPPLIER MANAGEMENT],MATCH($B185,tab_MinKomp[[Stanowisko / Position ]:[Stanowisko / Position ]],0)))</f>
        <v>n/a</v>
      </c>
      <c r="DU186" s="190" t="str">
        <f>IF(INDEX(tab_MinKomp[Testy czystości / Reinheitstests],MATCH($B185,tab_MinKomp[[Stanowisko / Position ]:[Stanowisko / Position ]],0))="n/a","n/a",DU185-INDEX(tab_MinKomp[Testy czystości / Reinheitstests],MATCH($B185,tab_MinKomp[[Stanowisko / Position ]:[Stanowisko / Position ]],0)))</f>
        <v>n/a</v>
      </c>
      <c r="DV186" s="190" t="str">
        <f>IF(INDEX(tab_MinKomp[Testy czystości / Reinheitstests],MATCH($B185,tab_MinKomp[[Stanowisko / Position ]:[Stanowisko / Position ]],0))="n/a","n/a",DV185-INDEX(tab_MinKomp[Testy czystości / Reinheitstests],MATCH($B185,tab_MinKomp[[Stanowisko / Position ]:[Stanowisko / Position ]],0)))</f>
        <v>n/a</v>
      </c>
      <c r="DW186" s="190" t="str">
        <f>IF(INDEX(tab_MinKomp[Testy czystości / Reinheitstests],MATCH($B185,tab_MinKomp[[Stanowisko / Position ]:[Stanowisko / Position ]],0))="n/a","n/a",DW185-INDEX(tab_MinKomp[Testy czystości / Reinheitstests],MATCH($B185,tab_MinKomp[[Stanowisko / Position ]:[Stanowisko / Position ]],0)))</f>
        <v>n/a</v>
      </c>
      <c r="DX186" s="190" t="str">
        <f>IF(INDEX(tab_MinKomp[Testy czystości / Reinheitstests],MATCH($B185,tab_MinKomp[[Stanowisko / Position ]:[Stanowisko / Position ]],0))="n/a","n/a",DX185-INDEX(tab_MinKomp[Testy czystości / Reinheitstests],MATCH($B185,tab_MinKomp[[Stanowisko / Position ]:[Stanowisko / Position ]],0)))</f>
        <v>n/a</v>
      </c>
      <c r="DY186" s="190" t="str">
        <f>IF(INDEX(tab_MinKomp[Testy czystości / Reinheitstests],MATCH($B185,tab_MinKomp[[Stanowisko / Position ]:[Stanowisko / Position ]],0))="n/a","n/a",DY185-INDEX(tab_MinKomp[Testy czystości / Reinheitstests],MATCH($B185,tab_MinKomp[[Stanowisko / Position ]:[Stanowisko / Position ]],0)))</f>
        <v>n/a</v>
      </c>
      <c r="DZ186" s="190" t="str">
        <f>IF(INDEX(tab_MinKomp[Testy czystości / Reinheitstests],MATCH($B185,tab_MinKomp[[Stanowisko / Position ]:[Stanowisko / Position ]],0))="n/a","n/a",DZ185-INDEX(tab_MinKomp[Testy czystości / Reinheitstests],MATCH($B185,tab_MinKomp[[Stanowisko / Position ]:[Stanowisko / Position ]],0)))</f>
        <v>n/a</v>
      </c>
      <c r="EA186" s="194" t="str">
        <f>IF(INDEX(tab_MinKomp[SUPPLIER MANAGEMENT],MATCH($B185,tab_MinKomp[[Stanowisko / Position ]:[Stanowisko / Position ]],0))="n/a","n/a",EA185-INDEX(tab_MinKomp[SUPPLIER MANAGEMENT],MATCH($B185,tab_MinKomp[[Stanowisko / Position ]:[Stanowisko / Position ]],0)))</f>
        <v>n/a</v>
      </c>
      <c r="EB186" s="190" t="str">
        <f>IF(INDEX(tab_MinKomp[Testy czystości / Reinheitstests],MATCH($B185,tab_MinKomp[[Stanowisko / Position ]:[Stanowisko / Position ]],0))="n/a","n/a",EB185-INDEX(tab_MinKomp[Testy czystości / Reinheitstests],MATCH($B185,tab_MinKomp[[Stanowisko / Position ]:[Stanowisko / Position ]],0)))</f>
        <v>n/a</v>
      </c>
      <c r="EC186" s="190" t="str">
        <f>IF(INDEX(tab_MinKomp[Testy czystości / Reinheitstests],MATCH($B185,tab_MinKomp[[Stanowisko / Position ]:[Stanowisko / Position ]],0))="n/a","n/a",EC185-INDEX(tab_MinKomp[Testy czystości / Reinheitstests],MATCH($B185,tab_MinKomp[[Stanowisko / Position ]:[Stanowisko / Position ]],0)))</f>
        <v>n/a</v>
      </c>
      <c r="ED186" s="190" t="str">
        <f>IF(INDEX(tab_MinKomp[Testy czystości / Reinheitstests],MATCH($B185,tab_MinKomp[[Stanowisko / Position ]:[Stanowisko / Position ]],0))="n/a","n/a",ED185-INDEX(tab_MinKomp[Testy czystości / Reinheitstests],MATCH($B185,tab_MinKomp[[Stanowisko / Position ]:[Stanowisko / Position ]],0)))</f>
        <v>n/a</v>
      </c>
      <c r="EE186" s="190" t="str">
        <f>IF(INDEX(tab_MinKomp[Testy czystości / Reinheitstests],MATCH($B185,tab_MinKomp[[Stanowisko / Position ]:[Stanowisko / Position ]],0))="n/a","n/a",EE185-INDEX(tab_MinKomp[Testy czystości / Reinheitstests],MATCH($B185,tab_MinKomp[[Stanowisko / Position ]:[Stanowisko / Position ]],0)))</f>
        <v>n/a</v>
      </c>
      <c r="EF186" s="190" t="str">
        <f>IF(INDEX(tab_MinKomp[Testy czystości / Reinheitstests],MATCH($B185,tab_MinKomp[[Stanowisko / Position ]:[Stanowisko / Position ]],0))="n/a","n/a",EF185-INDEX(tab_MinKomp[Testy czystości / Reinheitstests],MATCH($B185,tab_MinKomp[[Stanowisko / Position ]:[Stanowisko / Position ]],0)))</f>
        <v>n/a</v>
      </c>
      <c r="EG186" s="190" t="str">
        <f>IF(INDEX(tab_MinKomp[Testy czystości / Reinheitstests],MATCH($B185,tab_MinKomp[[Stanowisko / Position ]:[Stanowisko / Position ]],0))="n/a","n/a",EG185-INDEX(tab_MinKomp[Testy czystości / Reinheitstests],MATCH($B185,tab_MinKomp[[Stanowisko / Position ]:[Stanowisko / Position ]],0)))</f>
        <v>n/a</v>
      </c>
      <c r="EH186" s="190" t="str">
        <f>IF(INDEX(tab_MinKomp[Testy czystości / Reinheitstests],MATCH($B185,tab_MinKomp[[Stanowisko / Position ]:[Stanowisko / Position ]],0))="n/a","n/a",EH185-INDEX(tab_MinKomp[Testy czystości / Reinheitstests],MATCH($B185,tab_MinKomp[[Stanowisko / Position ]:[Stanowisko / Position ]],0)))</f>
        <v>n/a</v>
      </c>
      <c r="EI186" s="190" t="str">
        <f>IF(INDEX(tab_MinKomp[Testy czystości / Reinheitstests],MATCH($B185,tab_MinKomp[[Stanowisko / Position ]:[Stanowisko / Position ]],0))="n/a","n/a",EI185-INDEX(tab_MinKomp[Testy czystości / Reinheitstests],MATCH($B185,tab_MinKomp[[Stanowisko / Position ]:[Stanowisko / Position ]],0)))</f>
        <v>n/a</v>
      </c>
      <c r="EJ186" s="190" t="str">
        <f>IF(INDEX(tab_MinKomp[Testy czystości / Reinheitstests],MATCH($B185,tab_MinKomp[[Stanowisko / Position ]:[Stanowisko / Position ]],0))="n/a","n/a",EJ185-INDEX(tab_MinKomp[Testy czystości / Reinheitstests],MATCH($B185,tab_MinKomp[[Stanowisko / Position ]:[Stanowisko / Position ]],0)))</f>
        <v>n/a</v>
      </c>
      <c r="EK186" s="190" t="str">
        <f>IF(INDEX(tab_MinKomp[Testy czystości / Reinheitstests],MATCH($B185,tab_MinKomp[[Stanowisko / Position ]:[Stanowisko / Position ]],0))="n/a","n/a",EK185-INDEX(tab_MinKomp[Testy czystości / Reinheitstests],MATCH($B185,tab_MinKomp[[Stanowisko / Position ]:[Stanowisko / Position ]],0)))</f>
        <v>n/a</v>
      </c>
      <c r="EL186" s="190" t="str">
        <f>IF(INDEX(tab_MinKomp[Testy czystości / Reinheitstests],MATCH($B185,tab_MinKomp[[Stanowisko / Position ]:[Stanowisko / Position ]],0))="n/a","n/a",EL185-INDEX(tab_MinKomp[Testy czystości / Reinheitstests],MATCH($B185,tab_MinKomp[[Stanowisko / Position ]:[Stanowisko / Position ]],0)))</f>
        <v>n/a</v>
      </c>
      <c r="EM186" s="190" t="str">
        <f>IF(INDEX(tab_MinKomp[Testy czystości / Reinheitstests],MATCH($B185,tab_MinKomp[[Stanowisko / Position ]:[Stanowisko / Position ]],0))="n/a","n/a",EM185-INDEX(tab_MinKomp[Testy czystości / Reinheitstests],MATCH($B185,tab_MinKomp[[Stanowisko / Position ]:[Stanowisko / Position ]],0)))</f>
        <v>n/a</v>
      </c>
      <c r="EN186" s="190" t="str">
        <f>IF(INDEX(tab_MinKomp[Testy czystości / Reinheitstests],MATCH($B185,tab_MinKomp[[Stanowisko / Position ]:[Stanowisko / Position ]],0))="n/a","n/a",EN185-INDEX(tab_MinKomp[Testy czystości / Reinheitstests],MATCH($B185,tab_MinKomp[[Stanowisko / Position ]:[Stanowisko / Position ]],0)))</f>
        <v>n/a</v>
      </c>
      <c r="EO186" s="194" t="str">
        <f>IF(INDEX(tab_MinKomp[Konserwacja Rep],MATCH($B185,tab_MinKomp[[Stanowisko / Position ]:[Stanowisko / Position ]],0))="n/a","n/a",EO185-INDEX(tab_MinKomp[Konserwacja Rep],MATCH($B185,tab_MinKomp[[Stanowisko / Position ]:[Stanowisko / Position ]],0)))</f>
        <v>n/a</v>
      </c>
      <c r="EP186" s="194" t="str">
        <f>IF(INDEX(tab_MinKomp[[Konserwacja Engel ]],MATCH($B185,tab_MinKomp[[Stanowisko / Position ]:[Stanowisko / Position ]],0))="n/a","n/a",EP185-INDEX(tab_MinKomp[[Konserwacja Engel ]],MATCH($B185,tab_MinKomp[[Stanowisko / Position ]:[Stanowisko / Position ]],0)))</f>
        <v>n/a</v>
      </c>
      <c r="EQ186" s="194" t="str">
        <f>IF(INDEX(tab_MinKomp[Konserwacja B 50],MATCH($B185,tab_MinKomp[[Stanowisko / Position ]:[Stanowisko / Position ]],0))="n/a","n/a",EQ185-INDEX(tab_MinKomp[Konserwacja B 50],MATCH($B185,tab_MinKomp[[Stanowisko / Position ]:[Stanowisko / Position ]],0)))</f>
        <v>n/a</v>
      </c>
      <c r="ER186" s="194" t="str">
        <f>IF(INDEX(tab_MinKomp[[Konserwacja EOL ]],MATCH($B185,tab_MinKomp[[Stanowisko / Position ]:[Stanowisko / Position ]],0))="n/a","n/a",ER185-INDEX(tab_MinKomp[[Konserwacja EOL ]],MATCH($B185,tab_MinKomp[[Stanowisko / Position ]:[Stanowisko / Position ]],0)))</f>
        <v>n/a</v>
      </c>
      <c r="ES186" s="194" t="str">
        <f>IF(INDEX(tab_MinKomp[Konserwacja Branson],MATCH($B185,tab_MinKomp[[Stanowisko / Position ]:[Stanowisko / Position ]],0))="n/a","n/a",ES185-INDEX(tab_MinKomp[Konserwacja Branson],MATCH($B185,tab_MinKomp[[Stanowisko / Position ]:[Stanowisko / Position ]],0)))</f>
        <v>n/a</v>
      </c>
      <c r="ET186" s="194" t="str">
        <f>IF(INDEX(tab_MinKomp[Konserwacja coolery],MATCH($B185,tab_MinKomp[[Stanowisko / Position ]:[Stanowisko / Position ]],0))="n/a","n/a",ET185-INDEX(tab_MinKomp[Konserwacja coolery],MATCH($B185,tab_MinKomp[[Stanowisko / Position ]:[Stanowisko / Position ]],0)))</f>
        <v>n/a</v>
      </c>
      <c r="EU186" s="194" t="str">
        <f>IF(INDEX(tab_MinKomp[Konserwacja piecy],MATCH($B185,tab_MinKomp[[Stanowisko / Position ]:[Stanowisko / Position ]],0))="n/a","n/a",EU185-INDEX(tab_MinKomp[Konserwacja piecy],MATCH($B185,tab_MinKomp[[Stanowisko / Position ]:[Stanowisko / Position ]],0)))</f>
        <v>n/a</v>
      </c>
      <c r="EV186" s="194" t="str">
        <f>IF(INDEX(tab_MinKomp[Rysunek techniczny- czytanie],MATCH($B185,tab_MinKomp[[Stanowisko / Position ]:[Stanowisko / Position ]],0))="n/a","n/a",EV185-INDEX(tab_MinKomp[Rysunek techniczny- czytanie],MATCH($B185,tab_MinKomp[[Stanowisko / Position ]:[Stanowisko / Position ]],0)))</f>
        <v>n/a</v>
      </c>
      <c r="EW186" s="194" t="str">
        <f>IF(INDEX(tab_MinKomp[Elektryka],MATCH($B185,tab_MinKomp[[Stanowisko / Position ]:[Stanowisko / Position ]],0))="n/a","n/a",EW185-INDEX(tab_MinKomp[Elektryka],MATCH($B185,tab_MinKomp[[Stanowisko / Position ]:[Stanowisko / Position ]],0)))</f>
        <v>n/a</v>
      </c>
      <c r="EX186" s="194" t="str">
        <f>IF(INDEX(tab_MinKomp[Pneumatyka],MATCH($B185,tab_MinKomp[[Stanowisko / Position ]:[Stanowisko / Position ]],0))="n/a","n/a",EX185-INDEX(tab_MinKomp[Pneumatyka],MATCH($B185,tab_MinKomp[[Stanowisko / Position ]:[Stanowisko / Position ]],0)))</f>
        <v>n/a</v>
      </c>
      <c r="EY186" s="194" t="str">
        <f>IF(INDEX(tab_MinKomp[[Hydraulika ]],MATCH($B185,tab_MinKomp[[Stanowisko / Position ]:[Stanowisko / Position ]],0))="n/a","n/a",EY185-INDEX(tab_MinKomp[[Hydraulika ]],MATCH($B185,tab_MinKomp[[Stanowisko / Position ]:[Stanowisko / Position ]],0)))</f>
        <v>n/a</v>
      </c>
      <c r="EZ186" s="194" t="str">
        <f>IF(INDEX(tab_MinKomp[Podciśnienie],MATCH($B185,tab_MinKomp[[Stanowisko / Position ]:[Stanowisko / Position ]],0))="n/a","n/a",EZ185-INDEX(tab_MinKomp[Podciśnienie],MATCH($B185,tab_MinKomp[[Stanowisko / Position ]:[Stanowisko / Position ]],0)))</f>
        <v>n/a</v>
      </c>
      <c r="FA186" s="194" t="str">
        <f>IF(INDEX(tab_MinKomp[Usuwanie awarii],MATCH($B185,tab_MinKomp[[Stanowisko / Position ]:[Stanowisko / Position ]],0))="n/a","n/a",FA185-INDEX(tab_MinKomp[Usuwanie awarii],MATCH($B185,tab_MinKomp[[Stanowisko / Position ]:[Stanowisko / Position ]],0)))</f>
        <v>n/a</v>
      </c>
      <c r="FB186" s="194" t="str">
        <f>IF(INDEX(tab_MinKomp[Obsługa robotów],MATCH($B185,tab_MinKomp[[Stanowisko / Position ]:[Stanowisko / Position ]],0))="n/a","n/a",FB185-INDEX(tab_MinKomp[Obsługa robotów],MATCH($B185,tab_MinKomp[[Stanowisko / Position ]:[Stanowisko / Position ]],0)))</f>
        <v>n/a</v>
      </c>
      <c r="FC186" s="194" t="str">
        <f>IF(INDEX(tab_MinKomp[Obsługa sterowania maszyny],MATCH($B185,tab_MinKomp[[Stanowisko / Position ]:[Stanowisko / Position ]],0))="n/a","n/a",FC185-INDEX(tab_MinKomp[Obsługa sterowania maszyny],MATCH($B185,tab_MinKomp[[Stanowisko / Position ]:[Stanowisko / Position ]],0)))</f>
        <v>n/a</v>
      </c>
      <c r="FD186" s="194" t="str">
        <f>IF(INDEX(tab_MinKomp[Usuwanie przyczyn żródłowych],MATCH($B185,tab_MinKomp[[Stanowisko / Position ]:[Stanowisko / Position ]],0))="n/a","n/a",FD185-INDEX(tab_MinKomp[Usuwanie przyczyn żródłowych],MATCH($B185,tab_MinKomp[[Stanowisko / Position ]:[Stanowisko / Position ]],0)))</f>
        <v>n/a</v>
      </c>
      <c r="FE186" s="194" t="str">
        <f>IF(INDEX(tab_MinKomp[Cmms stosowanie],MATCH($B185,tab_MinKomp[[Stanowisko / Position ]:[Stanowisko / Position ]],0))="n/a","n/a",FE185-INDEX(tab_MinKomp[Cmms stosowanie],MATCH($B185,tab_MinKomp[[Stanowisko / Position ]:[Stanowisko / Position ]],0)))</f>
        <v>n/a</v>
      </c>
      <c r="FF186" s="190" t="str">
        <f>IF(INDEX(tab_MinKomp[Testy czystości / Reinheitstests],MATCH($B185,tab_MinKomp[[Stanowisko / Position ]:[Stanowisko / Position ]],0))="n/a","n/a",FF185-INDEX(tab_MinKomp[Testy czystości / Reinheitstests],MATCH($B185,tab_MinKomp[[Stanowisko / Position ]:[Stanowisko / Position ]],0)))</f>
        <v>n/a</v>
      </c>
      <c r="FG186" s="194" t="str">
        <f>IF(INDEX(tab_MinKomp[Czyszczenie form plastikowych],MATCH($B185,tab_MinKomp[[Stanowisko / Position ]:[Stanowisko / Position ]],0))="n/a","n/a",FG185-INDEX(tab_MinKomp[Czyszczenie form plastikowych],MATCH($B185,tab_MinKomp[[Stanowisko / Position ]:[Stanowisko / Position ]],0)))</f>
        <v>n/a</v>
      </c>
      <c r="FH186" s="194" t="str">
        <f>IF(INDEX(tab_MinKomp[Wymiana form plastik],MATCH($B185,tab_MinKomp[[Stanowisko / Position ]:[Stanowisko / Position ]],0))="n/a","n/a",FH185-INDEX(tab_MinKomp[Wymiana form plastik],MATCH($B185,tab_MinKomp[[Stanowisko / Position ]:[Stanowisko / Position ]],0)))</f>
        <v>n/a</v>
      </c>
      <c r="FI186" s="194" t="str">
        <f>IF(INDEX(tab_MinKomp[Wymiana form guma],MATCH($B185,tab_MinKomp[[Stanowisko / Position ]:[Stanowisko / Position ]],0))="n/a","n/a",FI185-INDEX(tab_MinKomp[Wymiana form guma],MATCH($B185,tab_MinKomp[[Stanowisko / Position ]:[Stanowisko / Position ]],0)))</f>
        <v>n/a</v>
      </c>
      <c r="FJ186" s="194" t="str">
        <f>IF(INDEX(tab_MinKomp[Konserwacja KK],MATCH($B185,tab_MinKomp[[Stanowisko / Position ]:[Stanowisko / Position ]],0))="n/a","n/a",FJ185-INDEX(tab_MinKomp[Konserwacja KK],MATCH($B185,tab_MinKomp[[Stanowisko / Position ]:[Stanowisko / Position ]],0)))</f>
        <v>n/a</v>
      </c>
      <c r="FK186" s="194" t="str">
        <f>IF(INDEX(tab_MinKomp[Konserwacja form guma],MATCH($B185,tab_MinKomp[[Stanowisko / Position ]:[Stanowisko / Position ]],0))="n/a","n/a",FK185-INDEX(tab_MinKomp[Konserwacja form guma],MATCH($B185,tab_MinKomp[[Stanowisko / Position ]:[Stanowisko / Position ]],0)))</f>
        <v>n/a</v>
      </c>
      <c r="FL186" s="194" t="str">
        <f>IF(INDEX(tab_MinKomp[Konserwacja form plastiki],MATCH($B185,tab_MinKomp[[Stanowisko / Position ]:[Stanowisko / Position ]],0))="n/a","n/a",FL185-INDEX(tab_MinKomp[Konserwacja form plastiki],MATCH($B185,tab_MinKomp[[Stanowisko / Position ]:[Stanowisko / Position ]],0)))</f>
        <v>n/a</v>
      </c>
      <c r="FM186" s="194" t="str">
        <f>IF(INDEX(tab_MinKomp[Konserwacja Gorącego Kanału],MATCH($B185,tab_MinKomp[[Stanowisko / Position ]:[Stanowisko / Position ]],0))="n/a","n/a",FM185-INDEX(tab_MinKomp[Konserwacja Gorącego Kanału],MATCH($B185,tab_MinKomp[[Stanowisko / Position ]:[Stanowisko / Position ]],0)))</f>
        <v>n/a</v>
      </c>
      <c r="FN186" s="194" t="str">
        <f>IF(INDEX(tab_MinKomp[MS Office (Excel)],MATCH($B185,tab_MinKomp[[Stanowisko / Position ]:[Stanowisko / Position ]],0))="n/a","n/a",FN185-INDEX(tab_MinKomp[MS Office (Excel)],MATCH($B185,tab_MinKomp[[Stanowisko / Position ]:[Stanowisko / Position ]],0)))</f>
        <v>n/a</v>
      </c>
      <c r="FO186" s="194" t="str">
        <f>IF(INDEX(tab_MinKomp[MS Office (Word)],MATCH($B185,tab_MinKomp[[Stanowisko / Position ]:[Stanowisko / Position ]],0))="n/a","n/a",FO185-INDEX(tab_MinKomp[MS Office (Word)],MATCH($B185,tab_MinKomp[[Stanowisko / Position ]:[Stanowisko / Position ]],0)))</f>
        <v>n/a</v>
      </c>
      <c r="FP186" s="194" t="str">
        <f>IF(INDEX(tab_MinKomp[MS Office (Power Point)],MATCH($B185,tab_MinKomp[[Stanowisko / Position ]:[Stanowisko / Position ]],0))="n/a","n/a",FP185-INDEX(tab_MinKomp[MS Office (Power Point)],MATCH($B185,tab_MinKomp[[Stanowisko / Position ]:[Stanowisko / Position ]],0)))</f>
        <v>n/a</v>
      </c>
      <c r="FQ186" s="196" t="str">
        <f>IF(INDEX(tab_MinKomp[Język angielski / Englisch],MATCH($B185,tab_MinKomp[[Stanowisko / Position ]:[Stanowisko / Position ]],0))="n/a","n/a",FQ185-INDEX(tab_MinKomp[Język angielski / Englisch],MATCH($B185,tab_MinKomp[[Stanowisko / Position ]:[Stanowisko / Position ]],0)))</f>
        <v>n/a</v>
      </c>
      <c r="FR186" s="196" t="str">
        <f>IF(INDEX(tab_MinKomp[Język niemiecki / Deutsch],MATCH($B185,tab_MinKomp[[Stanowisko / Position ]:[Stanowisko / Position ]],0))="n/a","n/a",FR185-INDEX(tab_MinKomp[Język niemiecki / Deutsch],MATCH($B185,tab_MinKomp[[Stanowisko / Position ]:[Stanowisko / Position ]],0)))</f>
        <v>n/a</v>
      </c>
      <c r="FS186" s="194">
        <f>IF(INDEX(tab_MinKomp[Zarządzanie dokumentacją procesową / Process dokumentation management],MATCH($B185,tab_MinKomp[[Stanowisko / Position ]:[Stanowisko / Position ]],0))="n/a","n/a",FS185-INDEX(tab_MinKomp[Zarządzanie dokumentacją procesową / Process dokumentation management],MATCH($B185,tab_MinKomp[[Stanowisko / Position ]:[Stanowisko / Position ]],0)))</f>
        <v>0</v>
      </c>
      <c r="FT186" s="194">
        <f>IF(INDEX(tab_MinKomp[Znajomość procesów z obszaru / Kenntiss der prozesse in dem Bereich],MATCH($B185,tab_MinKomp[[Stanowisko / Position ]:[Stanowisko / Position ]],0))="n/a","n/a",FT185-INDEX(tab_MinKomp[Znajomość procesów z obszaru / Kenntiss der prozesse in dem Bereich],MATCH($B185,tab_MinKomp[[Stanowisko / Position ]:[Stanowisko / Position ]],0)))</f>
        <v>0</v>
      </c>
      <c r="FU186" s="194">
        <f>IF(INDEX(tab_MinKomp[optymalizacja procesów / Prozessoptymalisierung],MATCH($B185,tab_MinKomp[[Stanowisko / Position ]:[Stanowisko / Position ]],0))="n/a","n/a",FU185-INDEX(tab_MinKomp[optymalizacja procesów / Prozessoptymalisierung],MATCH($B185,tab_MinKomp[[Stanowisko / Position ]:[Stanowisko / Position ]],0)))</f>
        <v>0</v>
      </c>
      <c r="FV186" s="194">
        <f>IF(INDEX(tab_MinKomp[Umiejętności szkoleniowe / Trainingsfähigkeiten],MATCH($B185,tab_MinKomp[[Stanowisko / Position ]:[Stanowisko / Position ]],0))="n/a","n/a",FV185-INDEX(tab_MinKomp[Umiejętności szkoleniowe / Trainingsfähigkeiten],MATCH($B185,tab_MinKomp[[Stanowisko / Position ]:[Stanowisko / Position ]],0)))</f>
        <v>0</v>
      </c>
      <c r="FW186" s="194">
        <f>IF(INDEX(tab_MinKomp[Analityczne myślenie, podejście / Analitysches Denken, Einstellung],MATCH($B185,tab_MinKomp[[Stanowisko / Position ]:[Stanowisko / Position ]],0))="n/a","n/a",FW185-INDEX(tab_MinKomp[Analityczne myślenie, podejście / Analitysches Denken, Einstellung],MATCH($B185,tab_MinKomp[[Stanowisko / Position ]:[Stanowisko / Position ]],0)))</f>
        <v>0</v>
      </c>
      <c r="FX186" s="194">
        <f>IF(INDEX(tab_MinKomp[Dokładność, precyzja w dzialaniu / Genauigkeit, Präzision in die Arbeit],MATCH($B185,tab_MinKomp[[Stanowisko / Position ]:[Stanowisko / Position ]],0))="n/a","n/a",FX185-INDEX(tab_MinKomp[Dokładność, precyzja w dzialaniu / Genauigkeit, Präzision in die Arbeit],MATCH($B185,tab_MinKomp[[Stanowisko / Position ]:[Stanowisko / Position ]],0)))</f>
        <v>0</v>
      </c>
      <c r="FY186" s="194">
        <f>IF(INDEX(tab_MinKomp[Dyspozycyjność / Verfügbarkeit],MATCH($B185,tab_MinKomp[[Stanowisko / Position ]:[Stanowisko / Position ]],0))="n/a","n/a",FY185-INDEX(tab_MinKomp[Dyspozycyjność / Verfügbarkeit],MATCH($B185,tab_MinKomp[[Stanowisko / Position ]:[Stanowisko / Position ]],0)))</f>
        <v>0</v>
      </c>
      <c r="FZ186" s="194">
        <f>IF(INDEX(tab_MinKomp[Zaangażowanie / 
Engagement],MATCH($B185,tab_MinKomp[[Stanowisko / Position ]:[Stanowisko / Position ]],0))="n/a","n/a",FZ185-INDEX(tab_MinKomp[Zaangażowanie / 
Engagement],MATCH($B185,tab_MinKomp[[Stanowisko / Position ]:[Stanowisko / Position ]],0)))</f>
        <v>0</v>
      </c>
      <c r="GA186" s="194" t="str">
        <f>IF(INDEX(tab_MinKomp[Konserwacja form guma],MATCH($B185,tab_MinKomp[[Stanowisko / Position ]:[Stanowisko / Position ]],0))="n/a","n/a",GA185-INDEX(tab_MinKomp[Konserwacja form guma],MATCH($B185,tab_MinKomp[[Stanowisko / Position ]:[Stanowisko / Position ]],0)))</f>
        <v>n/a</v>
      </c>
      <c r="GB186" s="194" t="str">
        <f>IF(INDEX(tab_MinKomp[Konserwacja form plastiki],MATCH($B185,tab_MinKomp[[Stanowisko / Position ]:[Stanowisko / Position ]],0))="n/a","n/a",GB185-INDEX(tab_MinKomp[Konserwacja form plastiki],MATCH($B185,tab_MinKomp[[Stanowisko / Position ]:[Stanowisko / Position ]],0)))</f>
        <v>n/a</v>
      </c>
      <c r="GC186" s="194">
        <f>IF(INDEX(tab_MinKomp[Elastyczność w działaniu],MATCH($B185,tab_MinKomp[[Stanowisko / Position ]:[Stanowisko / Position ]],0))="n/a","n/a",GC185-INDEX(tab_MinKomp[Elastyczność w działaniu],MATCH($B185,tab_MinKomp[[Stanowisko / Position ]:[Stanowisko / Position ]],0)))</f>
        <v>0</v>
      </c>
      <c r="GD186" s="194">
        <f>IF(INDEX(tab_MinKomp[Komunikatywność],MATCH($B185,tab_MinKomp[[Stanowisko / Position ]:[Stanowisko / Position ]],0))="n/a","n/a",GD185-INDEX(tab_MinKomp[Komunikatywność],MATCH($B185,tab_MinKomp[[Stanowisko / Position ]:[Stanowisko / Position ]],0)))</f>
        <v>0</v>
      </c>
      <c r="GE186" s="193" t="str">
        <f>IF(INDEX(tab_MinKomp[Motywowanie i budowanie zaangażowania zespołu],MATCH($B185,tab_MinKomp[[Stanowisko / Position ]:[Stanowisko / Position ]],0))="n/a","n/a",GE185-INDEX(tab_MinKomp[Motywowanie i budowanie zaangażowania zespołu],MATCH($B185,tab_MinKomp[[Stanowisko / Position ]:[Stanowisko / Position ]],0)))</f>
        <v>n/a</v>
      </c>
      <c r="GF186" s="186" t="s">
        <v>248</v>
      </c>
      <c r="GG186" s="186" t="s">
        <v>248</v>
      </c>
      <c r="GH186" s="186" t="s">
        <v>248</v>
      </c>
      <c r="GI186" s="186" t="s">
        <v>248</v>
      </c>
      <c r="GJ186" s="186" t="s">
        <v>248</v>
      </c>
      <c r="GK186" s="186" t="s">
        <v>248</v>
      </c>
      <c r="GL186" s="186" t="s">
        <v>248</v>
      </c>
      <c r="GM186" s="186" t="s">
        <v>248</v>
      </c>
      <c r="GN186" s="186" t="s">
        <v>248</v>
      </c>
      <c r="GO186" s="186" t="s">
        <v>248</v>
      </c>
      <c r="GP186" s="186" t="s">
        <v>248</v>
      </c>
      <c r="GQ186" s="186" t="s">
        <v>248</v>
      </c>
      <c r="GR186" s="186" t="s">
        <v>248</v>
      </c>
      <c r="GS186" s="186" t="s">
        <v>248</v>
      </c>
      <c r="GT186" s="186" t="s">
        <v>248</v>
      </c>
      <c r="GU186" s="186" t="s">
        <v>248</v>
      </c>
      <c r="GV186" s="186" t="s">
        <v>248</v>
      </c>
      <c r="GW186" s="186" t="s">
        <v>248</v>
      </c>
      <c r="GX186" s="186" t="s">
        <v>248</v>
      </c>
      <c r="GY186" s="186" t="s">
        <v>248</v>
      </c>
      <c r="GZ186" s="261" t="s">
        <v>248</v>
      </c>
      <c r="HA186" s="261" t="s">
        <v>248</v>
      </c>
      <c r="HB186" s="191">
        <f>SUM(G186:GE186)/(HB185-(SUM(G186:GE186)))</f>
        <v>0</v>
      </c>
    </row>
    <row r="187" spans="1:210" ht="24.9" customHeight="1" x14ac:dyDescent="0.3">
      <c r="A187" s="105" t="s">
        <v>322</v>
      </c>
      <c r="B187" s="105" t="s">
        <v>315</v>
      </c>
      <c r="C187" s="105" t="s">
        <v>396</v>
      </c>
      <c r="D187" s="105">
        <v>1480</v>
      </c>
      <c r="E187" s="394" t="s">
        <v>477</v>
      </c>
      <c r="F187" s="185" t="s">
        <v>374</v>
      </c>
      <c r="G187" s="186">
        <v>2</v>
      </c>
      <c r="H187" s="186">
        <v>1</v>
      </c>
      <c r="I187" s="186">
        <v>2</v>
      </c>
      <c r="J187" s="186">
        <v>1</v>
      </c>
      <c r="K187" s="186">
        <v>1</v>
      </c>
      <c r="L187" s="186" t="s">
        <v>248</v>
      </c>
      <c r="M187" s="186" t="s">
        <v>248</v>
      </c>
      <c r="N187" s="186" t="s">
        <v>248</v>
      </c>
      <c r="O187" s="186">
        <v>1</v>
      </c>
      <c r="P187" s="186">
        <v>1</v>
      </c>
      <c r="Q187" s="186" t="s">
        <v>248</v>
      </c>
      <c r="R187" s="186" t="s">
        <v>248</v>
      </c>
      <c r="S187" s="186" t="s">
        <v>248</v>
      </c>
      <c r="T187" s="186" t="s">
        <v>248</v>
      </c>
      <c r="U187" s="186" t="s">
        <v>248</v>
      </c>
      <c r="V187" s="186" t="s">
        <v>248</v>
      </c>
      <c r="W187" s="186" t="s">
        <v>248</v>
      </c>
      <c r="X187" s="186" t="s">
        <v>248</v>
      </c>
      <c r="Y187" s="186" t="s">
        <v>248</v>
      </c>
      <c r="Z187" s="186" t="s">
        <v>248</v>
      </c>
      <c r="AA187" s="186" t="s">
        <v>248</v>
      </c>
      <c r="AB187" s="186" t="s">
        <v>248</v>
      </c>
      <c r="AC187" s="186" t="s">
        <v>248</v>
      </c>
      <c r="AD187" s="186" t="s">
        <v>248</v>
      </c>
      <c r="AE187" s="186" t="s">
        <v>248</v>
      </c>
      <c r="AF187" s="186" t="s">
        <v>248</v>
      </c>
      <c r="AG187" s="186" t="s">
        <v>248</v>
      </c>
      <c r="AH187" s="186" t="s">
        <v>248</v>
      </c>
      <c r="AI187" s="186" t="s">
        <v>248</v>
      </c>
      <c r="AJ187" s="186" t="s">
        <v>248</v>
      </c>
      <c r="AK187" s="186" t="s">
        <v>248</v>
      </c>
      <c r="AL187" s="186">
        <v>1</v>
      </c>
      <c r="AM187" s="186" t="s">
        <v>248</v>
      </c>
      <c r="AN187" s="186" t="s">
        <v>248</v>
      </c>
      <c r="AO187" s="186">
        <v>1</v>
      </c>
      <c r="AP187" s="186" t="s">
        <v>248</v>
      </c>
      <c r="AQ187" s="186">
        <v>1</v>
      </c>
      <c r="AR187" s="186" t="s">
        <v>248</v>
      </c>
      <c r="AS187" s="186" t="s">
        <v>248</v>
      </c>
      <c r="AT187" s="186" t="s">
        <v>248</v>
      </c>
      <c r="AU187" s="186" t="s">
        <v>248</v>
      </c>
      <c r="AV187" s="186">
        <v>2</v>
      </c>
      <c r="AW187" s="186">
        <v>1</v>
      </c>
      <c r="AX187" s="186" t="s">
        <v>248</v>
      </c>
      <c r="AY187" s="186" t="s">
        <v>248</v>
      </c>
      <c r="AZ187" s="186" t="s">
        <v>248</v>
      </c>
      <c r="BA187" s="186">
        <v>1</v>
      </c>
      <c r="BB187" s="186">
        <v>1</v>
      </c>
      <c r="BC187" s="186" t="s">
        <v>248</v>
      </c>
      <c r="BD187" s="186" t="s">
        <v>248</v>
      </c>
      <c r="BE187" s="186" t="s">
        <v>248</v>
      </c>
      <c r="BF187" s="186" t="s">
        <v>248</v>
      </c>
      <c r="BG187" s="186" t="s">
        <v>248</v>
      </c>
      <c r="BH187" s="186" t="s">
        <v>248</v>
      </c>
      <c r="BI187" s="186" t="s">
        <v>248</v>
      </c>
      <c r="BJ187" s="186" t="s">
        <v>248</v>
      </c>
      <c r="BK187" s="186" t="s">
        <v>248</v>
      </c>
      <c r="BL187" s="186" t="s">
        <v>248</v>
      </c>
      <c r="BM187" s="186" t="s">
        <v>248</v>
      </c>
      <c r="BN187" s="186" t="s">
        <v>248</v>
      </c>
      <c r="BO187" s="186" t="s">
        <v>248</v>
      </c>
      <c r="BP187" s="186">
        <v>2</v>
      </c>
      <c r="BQ187" s="186" t="s">
        <v>248</v>
      </c>
      <c r="BR187" s="186">
        <v>1</v>
      </c>
      <c r="BS187" s="186" t="s">
        <v>248</v>
      </c>
      <c r="BT187" s="186" t="s">
        <v>248</v>
      </c>
      <c r="BU187" s="186" t="s">
        <v>248</v>
      </c>
      <c r="BV187" s="186" t="s">
        <v>248</v>
      </c>
      <c r="BW187" s="186" t="s">
        <v>248</v>
      </c>
      <c r="BX187" s="186" t="s">
        <v>248</v>
      </c>
      <c r="BY187" s="186" t="s">
        <v>248</v>
      </c>
      <c r="BZ187" s="186" t="s">
        <v>248</v>
      </c>
      <c r="CA187" s="186">
        <v>1</v>
      </c>
      <c r="CB187" s="186" t="s">
        <v>248</v>
      </c>
      <c r="CC187" s="186">
        <v>2</v>
      </c>
      <c r="CD187" s="186">
        <v>2</v>
      </c>
      <c r="CE187" s="186" t="s">
        <v>248</v>
      </c>
      <c r="CF187" s="186" t="s">
        <v>248</v>
      </c>
      <c r="CG187" s="186">
        <v>1</v>
      </c>
      <c r="CH187" s="186" t="s">
        <v>248</v>
      </c>
      <c r="CI187" s="186" t="s">
        <v>248</v>
      </c>
      <c r="CJ187" s="186" t="s">
        <v>248</v>
      </c>
      <c r="CK187" s="186" t="s">
        <v>248</v>
      </c>
      <c r="CL187" s="186" t="s">
        <v>248</v>
      </c>
      <c r="CM187" s="186" t="s">
        <v>248</v>
      </c>
      <c r="CN187" s="186" t="s">
        <v>248</v>
      </c>
      <c r="CO187" s="186" t="s">
        <v>248</v>
      </c>
      <c r="CP187" s="186" t="s">
        <v>248</v>
      </c>
      <c r="CQ187" s="186" t="s">
        <v>248</v>
      </c>
      <c r="CR187" s="186" t="s">
        <v>248</v>
      </c>
      <c r="CS187" s="186" t="s">
        <v>248</v>
      </c>
      <c r="CT187" s="186" t="s">
        <v>248</v>
      </c>
      <c r="CU187" s="186" t="s">
        <v>248</v>
      </c>
      <c r="CV187" s="186" t="s">
        <v>248</v>
      </c>
      <c r="CW187" s="186">
        <v>2</v>
      </c>
      <c r="CX187" s="186" t="s">
        <v>248</v>
      </c>
      <c r="CY187" s="186" t="s">
        <v>248</v>
      </c>
      <c r="CZ187" s="186" t="s">
        <v>248</v>
      </c>
      <c r="DA187" s="186" t="s">
        <v>248</v>
      </c>
      <c r="DB187" s="186" t="s">
        <v>248</v>
      </c>
      <c r="DC187" s="186" t="s">
        <v>248</v>
      </c>
      <c r="DD187" s="186" t="s">
        <v>248</v>
      </c>
      <c r="DE187" s="186" t="s">
        <v>248</v>
      </c>
      <c r="DF187" s="186">
        <v>1</v>
      </c>
      <c r="DG187" s="186" t="s">
        <v>248</v>
      </c>
      <c r="DH187" s="186" t="s">
        <v>248</v>
      </c>
      <c r="DI187" s="186" t="s">
        <v>248</v>
      </c>
      <c r="DJ187" s="186" t="s">
        <v>248</v>
      </c>
      <c r="DK187" s="186" t="s">
        <v>248</v>
      </c>
      <c r="DL187" s="186" t="s">
        <v>248</v>
      </c>
      <c r="DM187" s="186" t="s">
        <v>248</v>
      </c>
      <c r="DN187" s="186" t="s">
        <v>248</v>
      </c>
      <c r="DO187" s="186" t="s">
        <v>248</v>
      </c>
      <c r="DP187" s="186" t="s">
        <v>248</v>
      </c>
      <c r="DQ187" s="186" t="s">
        <v>248</v>
      </c>
      <c r="DR187" s="186" t="s">
        <v>248</v>
      </c>
      <c r="DS187" s="186" t="s">
        <v>248</v>
      </c>
      <c r="DT187" s="186" t="s">
        <v>248</v>
      </c>
      <c r="DU187" s="186" t="s">
        <v>248</v>
      </c>
      <c r="DV187" s="186" t="s">
        <v>248</v>
      </c>
      <c r="DW187" s="186" t="s">
        <v>248</v>
      </c>
      <c r="DX187" s="186" t="s">
        <v>248</v>
      </c>
      <c r="DY187" s="186" t="s">
        <v>248</v>
      </c>
      <c r="DZ187" s="186" t="s">
        <v>248</v>
      </c>
      <c r="EA187" s="186" t="s">
        <v>248</v>
      </c>
      <c r="EB187" s="186" t="s">
        <v>248</v>
      </c>
      <c r="EC187" s="186" t="s">
        <v>248</v>
      </c>
      <c r="ED187" s="186" t="s">
        <v>248</v>
      </c>
      <c r="EE187" s="186" t="s">
        <v>248</v>
      </c>
      <c r="EF187" s="186" t="s">
        <v>248</v>
      </c>
      <c r="EG187" s="186" t="s">
        <v>248</v>
      </c>
      <c r="EH187" s="186" t="s">
        <v>248</v>
      </c>
      <c r="EI187" s="186" t="s">
        <v>248</v>
      </c>
      <c r="EJ187" s="186" t="s">
        <v>248</v>
      </c>
      <c r="EK187" s="186" t="s">
        <v>248</v>
      </c>
      <c r="EL187" s="184" t="s">
        <v>248</v>
      </c>
      <c r="EM187" s="184" t="s">
        <v>248</v>
      </c>
      <c r="EN187" s="184" t="s">
        <v>248</v>
      </c>
      <c r="EO187" s="186" t="s">
        <v>248</v>
      </c>
      <c r="EP187" s="186" t="s">
        <v>248</v>
      </c>
      <c r="EQ187" s="186" t="s">
        <v>248</v>
      </c>
      <c r="ER187" s="186" t="s">
        <v>248</v>
      </c>
      <c r="ES187" s="186" t="s">
        <v>248</v>
      </c>
      <c r="ET187" s="186" t="s">
        <v>248</v>
      </c>
      <c r="EU187" s="186" t="s">
        <v>248</v>
      </c>
      <c r="EV187" s="186" t="s">
        <v>248</v>
      </c>
      <c r="EW187" s="186" t="s">
        <v>248</v>
      </c>
      <c r="EX187" s="186" t="s">
        <v>248</v>
      </c>
      <c r="EY187" s="186" t="s">
        <v>248</v>
      </c>
      <c r="EZ187" s="186" t="s">
        <v>248</v>
      </c>
      <c r="FA187" s="186" t="s">
        <v>248</v>
      </c>
      <c r="FB187" s="186" t="s">
        <v>248</v>
      </c>
      <c r="FC187" s="186" t="s">
        <v>248</v>
      </c>
      <c r="FD187" s="186" t="s">
        <v>248</v>
      </c>
      <c r="FE187" s="186" t="s">
        <v>248</v>
      </c>
      <c r="FF187" s="186" t="s">
        <v>248</v>
      </c>
      <c r="FG187" s="186" t="s">
        <v>248</v>
      </c>
      <c r="FH187" s="186" t="s">
        <v>248</v>
      </c>
      <c r="FI187" s="186" t="s">
        <v>248</v>
      </c>
      <c r="FJ187" s="186" t="s">
        <v>248</v>
      </c>
      <c r="FK187" s="186" t="s">
        <v>248</v>
      </c>
      <c r="FL187" s="186" t="s">
        <v>248</v>
      </c>
      <c r="FM187" s="186" t="s">
        <v>248</v>
      </c>
      <c r="FN187" s="186"/>
      <c r="FO187" s="186"/>
      <c r="FP187" s="186"/>
      <c r="FQ187" s="187" t="s">
        <v>248</v>
      </c>
      <c r="FR187" s="187" t="s">
        <v>248</v>
      </c>
      <c r="FS187" s="186">
        <v>2</v>
      </c>
      <c r="FT187" s="186">
        <v>2</v>
      </c>
      <c r="FU187" s="186">
        <v>1</v>
      </c>
      <c r="FV187" s="186">
        <v>3</v>
      </c>
      <c r="FW187" s="186">
        <v>1</v>
      </c>
      <c r="FX187" s="186">
        <v>2</v>
      </c>
      <c r="FY187" s="186">
        <v>2</v>
      </c>
      <c r="FZ187" s="186">
        <v>2</v>
      </c>
      <c r="GA187" s="186" t="s">
        <v>248</v>
      </c>
      <c r="GB187" s="186" t="s">
        <v>248</v>
      </c>
      <c r="GC187" s="186">
        <v>2</v>
      </c>
      <c r="GD187" s="186">
        <v>1</v>
      </c>
      <c r="GE187" s="186" t="s">
        <v>248</v>
      </c>
      <c r="GF187" s="186" t="s">
        <v>248</v>
      </c>
      <c r="GG187" s="186" t="s">
        <v>248</v>
      </c>
      <c r="GH187" s="186" t="s">
        <v>248</v>
      </c>
      <c r="GI187" s="186" t="s">
        <v>248</v>
      </c>
      <c r="GJ187" s="186" t="s">
        <v>248</v>
      </c>
      <c r="GK187" s="186" t="s">
        <v>248</v>
      </c>
      <c r="GL187" s="186" t="s">
        <v>248</v>
      </c>
      <c r="GM187" s="186" t="s">
        <v>248</v>
      </c>
      <c r="GN187" s="186" t="s">
        <v>248</v>
      </c>
      <c r="GO187" s="186" t="s">
        <v>248</v>
      </c>
      <c r="GP187" s="186" t="s">
        <v>248</v>
      </c>
      <c r="GQ187" s="186" t="s">
        <v>248</v>
      </c>
      <c r="GR187" s="186" t="s">
        <v>248</v>
      </c>
      <c r="GS187" s="186" t="s">
        <v>248</v>
      </c>
      <c r="GT187" s="186" t="s">
        <v>248</v>
      </c>
      <c r="GU187" s="186" t="s">
        <v>248</v>
      </c>
      <c r="GV187" s="186" t="s">
        <v>248</v>
      </c>
      <c r="GW187" s="186" t="s">
        <v>248</v>
      </c>
      <c r="GX187" s="186" t="s">
        <v>248</v>
      </c>
      <c r="GY187" s="186" t="s">
        <v>248</v>
      </c>
      <c r="GZ187" s="261" t="s">
        <v>248</v>
      </c>
      <c r="HA187" s="261" t="s">
        <v>248</v>
      </c>
      <c r="HB187" s="188">
        <f>SUM(G187:GE187)</f>
        <v>47</v>
      </c>
    </row>
    <row r="188" spans="1:210" ht="24.9" customHeight="1" thickBot="1" x14ac:dyDescent="0.35">
      <c r="A188" s="108" t="str">
        <f>A187</f>
        <v>Prod.-Q-6</v>
      </c>
      <c r="B188" s="108" t="str">
        <f>B187</f>
        <v>Pracownik Produkcji</v>
      </c>
      <c r="C188" s="108" t="str">
        <f>C187</f>
        <v>KB</v>
      </c>
      <c r="D188" s="108">
        <f>D187</f>
        <v>1480</v>
      </c>
      <c r="E188" s="395"/>
      <c r="F188" s="189" t="s">
        <v>375</v>
      </c>
      <c r="G188" s="192">
        <f>IF(INDEX(tab_MinKomp[Przepisy BHP / BHP Vorschriften],MATCH($B187,tab_MinKomp[[Stanowisko / Position ]:[Stanowisko / Position ]],0))="n/a","n/a",G187-INDEX(tab_MinKomp[Przepisy BHP / BHP Vorschriften],MATCH($B187,tab_MinKomp[[Stanowisko / Position ]:[Stanowisko / Position ]],0)))</f>
        <v>0</v>
      </c>
      <c r="H188" s="193">
        <f>IF(INDEX(tab_MinKomp[Przepisy PPOŻ / Brandschutzbestimmungen],MATCH($B187,tab_MinKomp[[Stanowisko / Position ]:[Stanowisko / Position ]],0))="n/a","n/a",H187-INDEX(tab_MinKomp[Przepisy PPOŻ / Brandschutzbestimmungen],MATCH($B187,tab_MinKomp[[Stanowisko / Position ]:[Stanowisko / Position ]],0)))</f>
        <v>0</v>
      </c>
      <c r="I188" s="193">
        <f>IF(INDEX(tab_MinKomp[Ryzyko zawodowe na stanowiskach pracyv/ Berufliche Risiken an Arbeitsstellen],MATCH($B187,tab_MinKomp[[Stanowisko / Position ]:[Stanowisko / Position ]],0))="n/a","n/a",I187-INDEX(tab_MinKomp[Ryzyko zawodowe na stanowiskach pracyv/ Berufliche Risiken an Arbeitsstellen],MATCH($B187,tab_MinKomp[[Stanowisko / Position ]:[Stanowisko / Position ]],0)))</f>
        <v>0</v>
      </c>
      <c r="J188" s="193">
        <f>IF(INDEX(tab_MinKomp[Gospodarka substancjami niebezpiecznymi / Gefahrstoffmanagement],MATCH($B187,tab_MinKomp[[Stanowisko / Position ]:[Stanowisko / Position ]],0))="n/a","n/a",J187-INDEX(tab_MinKomp[Gospodarka substancjami niebezpiecznymi / Gefahrstoffmanagement],MATCH($B187,tab_MinKomp[[Stanowisko / Position ]:[Stanowisko / Position ]],0)))</f>
        <v>0</v>
      </c>
      <c r="K188" s="193">
        <f>IF(INDEX(tab_MinKomp[Gospodarka odpadami / Abfallwirtschaft],MATCH($B187,tab_MinKomp[[Stanowisko / Position ]:[Stanowisko / Position ]],0))="n/a","n/a",K187-INDEX(tab_MinKomp[Gospodarka odpadami / Abfallwirtschaft],MATCH($B187,tab_MinKomp[[Stanowisko / Position ]:[Stanowisko / Position ]],0)))</f>
        <v>0</v>
      </c>
      <c r="L188" s="194" t="str">
        <f>IF(INDEX(tab_MinKomp[Przepisy kodeksu pracy / Bestimmungen des Arbeitsgesetzes],MATCH($B187,tab_MinKomp[[Stanowisko / Position ]:[Stanowisko / Position ]],0))="n/a","n/a",L187-INDEX(tab_MinKomp[Przepisy kodeksu pracy / Bestimmungen des Arbeitsgesetzes],MATCH($B187,tab_MinKomp[[Stanowisko / Position ]:[Stanowisko / Position ]],0)))</f>
        <v>n/a</v>
      </c>
      <c r="M188" s="195" t="str">
        <f>IF(INDEX(tab_MinKomp[Przepisy o ub.społ. ZUS  / Sozialversicherungsvorschriften],MATCH($B187,tab_MinKomp[[Stanowisko / Position ]:[Stanowisko / Position ]],0))="n/a","n/a",M187-INDEX(tab_MinKomp[Przepisy o ub.społ. ZUS  / Sozialversicherungsvorschriften],MATCH($B187,tab_MinKomp[[Stanowisko / Position ]:[Stanowisko / Position ]],0)))</f>
        <v>n/a</v>
      </c>
      <c r="N188" s="194" t="str">
        <f>IF(INDEX(tab_MinKomp[PRZEPISY O PDOF /persönlich Einkommensteuergesetz ],MATCH($B187,tab_MinKomp[[Stanowisko / Position ]:[Stanowisko / Position ]],0))="n/a","n/a",N187-INDEX(tab_MinKomp[PRZEPISY O PDOF /persönlich Einkommensteuergesetz ],MATCH($B187,tab_MinKomp[[Stanowisko / Position ]:[Stanowisko / Position ]],0)))</f>
        <v>n/a</v>
      </c>
      <c r="O188" s="194">
        <f>IF(INDEX(tab_MinKomp[Regulamin pracy / Arbeitsordnung],MATCH($B187,tab_MinKomp[[Stanowisko / Position ]:[Stanowisko / Position ]],0))="n/a","n/a",O187-INDEX(tab_MinKomp[Regulamin pracy / Arbeitsordnung],MATCH($B187,tab_MinKomp[[Stanowisko / Position ]:[Stanowisko / Position ]],0)))</f>
        <v>0</v>
      </c>
      <c r="P188" s="194">
        <f>IF(INDEX(tab_MinKomp[Regulamin wynagradzania / Vergütungsordnung],MATCH($B187,tab_MinKomp[[Stanowisko / Position ]:[Stanowisko / Position ]],0))="n/a","n/a",P187-INDEX(tab_MinKomp[Regulamin wynagradzania / Vergütungsordnung],MATCH($B187,tab_MinKomp[[Stanowisko / Position ]:[Stanowisko / Position ]],0)))</f>
        <v>0</v>
      </c>
      <c r="Q188" s="194" t="str">
        <f>IF(INDEX(tab_MinKomp[System R2PŁATNIK PRO: Płace / Lohnabrechnung],MATCH($B187,tab_MinKomp[[Stanowisko / Position ]:[Stanowisko / Position ]],0))="n/a","n/a",Q187-INDEX(tab_MinKomp[System R2PŁATNIK PRO: Płace / Lohnabrechnung],MATCH($B187,tab_MinKomp[[Stanowisko / Position ]:[Stanowisko / Position ]],0)))</f>
        <v>n/a</v>
      </c>
      <c r="R188" s="194" t="str">
        <f>IF(INDEX(tab_MinKomp[SystemR2PŁATNIK PRO: KADRY / Personaldaten],MATCH($B187,tab_MinKomp[[Stanowisko / Position ]:[Stanowisko / Position ]],0))="n/a","n/a",R187-INDEX(tab_MinKomp[SystemR2PŁATNIK PRO: KADRY / Personaldaten],MATCH($B187,tab_MinKomp[[Stanowisko / Position ]:[Stanowisko / Position ]],0)))</f>
        <v>n/a</v>
      </c>
      <c r="S188" s="194" t="str">
        <f>IF(INDEX(tab_MinKomp[SYSTEM R2PŁATNIK PRO: zarządzanie pracownikami / Arbeitsverwaltung],MATCH($B187,tab_MinKomp[[Stanowisko / Position ]:[Stanowisko / Position ]],0))="n/a","n/a",S187-INDEX(tab_MinKomp[SYSTEM R2PŁATNIK PRO: zarządzanie pracownikami / Arbeitsverwaltung],MATCH($B187,tab_MinKomp[[Stanowisko / Position ]:[Stanowisko / Position ]],0)))</f>
        <v>n/a</v>
      </c>
      <c r="T188" s="194" t="str">
        <f>IF(INDEX(tab_MinKomp[Doradztwo, wsparcie personalne / Personalberatung und Unterstützung],MATCH($B187,tab_MinKomp[[Stanowisko / Position ]:[Stanowisko / Position ]],0))="n/a","n/a",T187-INDEX(tab_MinKomp[Doradztwo, wsparcie personalne / Personalberatung und Unterstützung],MATCH($B187,tab_MinKomp[[Stanowisko / Position ]:[Stanowisko / Position ]],0)))</f>
        <v>n/a</v>
      </c>
      <c r="U188" s="194" t="str">
        <f>IF(INDEX(tab_MinKomp[Przepisy o podatku VAT / MwSt.- Gesetz],MATCH($B187,tab_MinKomp[[Stanowisko / Position ]:[Stanowisko / Position ]],0))="n/a","n/a",U187-INDEX(tab_MinKomp[Przepisy o podatku VAT / MwSt.- Gesetz],MATCH($B187,tab_MinKomp[[Stanowisko / Position ]:[Stanowisko / Position ]],0)))</f>
        <v>n/a</v>
      </c>
      <c r="V188" s="194" t="str">
        <f>IF(INDEX(tab_MinKomp[PrzepisyPDOP / geschäftlich Einkommensteuergesetz],MATCH($B187,tab_MinKomp[[Stanowisko / Position ]:[Stanowisko / Position ]],0))="n/a","n/a",V187-INDEX(tab_MinKomp[PrzepisyPDOP / geschäftlich Einkommensteuergesetz],MATCH($B187,tab_MinKomp[[Stanowisko / Position ]:[Stanowisko / Position ]],0)))</f>
        <v>n/a</v>
      </c>
      <c r="W188" s="194" t="str">
        <f>IF(INDEX(tab_MinKomp[System BAAN / FINANSE (FIBU)],MATCH($B187,tab_MinKomp[[Stanowisko / Position ]:[Stanowisko / Position ]],0))="n/a","n/a",W187-INDEX(tab_MinKomp[System BAAN / FINANSE (FIBU)],MATCH($B187,tab_MinKomp[[Stanowisko / Position ]:[Stanowisko / Position ]],0)))</f>
        <v>n/a</v>
      </c>
      <c r="X188" s="194" t="str">
        <f>IF(INDEX(tab_MinKomp[Systemy pomocnicze / Hilfssysteme(STOCKPROGRAM, KALK2000 etc.)],MATCH($B187,tab_MinKomp[[Stanowisko / Position ]:[Stanowisko / Position ]],0))="n/a","n/a",X187-INDEX(tab_MinKomp[Systemy pomocnicze / Hilfssysteme(STOCKPROGRAM, KALK2000 etc.)],MATCH($B187,tab_MinKomp[[Stanowisko / Position ]:[Stanowisko / Position ]],0)))</f>
        <v>n/a</v>
      </c>
      <c r="Y188" s="194" t="str">
        <f>IF(INDEX(tab_MinKomp[Polityka rachunkowości / Buchführungspolitik],MATCH($B187,tab_MinKomp[[Stanowisko / Position ]:[Stanowisko / Position ]],0))="n/a","n/a",Y187-INDEX(tab_MinKomp[Polityka rachunkowości / Buchführungspolitik],MATCH($B187,tab_MinKomp[[Stanowisko / Position ]:[Stanowisko / Position ]],0)))</f>
        <v>n/a</v>
      </c>
      <c r="Z188" s="194" t="str">
        <f>IF(INDEX(tab_MinKomp[Ustawa o rachunkowości / Rechnungslegungsgesetz],MATCH($B187,tab_MinKomp[[Stanowisko / Position ]:[Stanowisko / Position ]],0))="n/a","n/a",Z187-INDEX(tab_MinKomp[Ustawa o rachunkowości / Rechnungslegungsgesetz],MATCH($B187,tab_MinKomp[[Stanowisko / Position ]:[Stanowisko / Position ]],0)))</f>
        <v>n/a</v>
      </c>
      <c r="AA188" s="194" t="str">
        <f>IF(INDEX(tab_MinKomp[WORKFLOW - TS-100],MATCH($B187,tab_MinKomp[[Stanowisko / Position ]:[Stanowisko / Position ]],0))="n/a","n/a",AA187-INDEX(tab_MinKomp[WORKFLOW - TS-100],MATCH($B187,tab_MinKomp[[Stanowisko / Position ]:[Stanowisko / Position ]],0)))</f>
        <v>n/a</v>
      </c>
      <c r="AB188" s="194" t="str">
        <f>IF(INDEX(tab_MinKomp[WORKFLOW - SFMS],MATCH($B187,tab_MinKomp[[Stanowisko / Position ]:[Stanowisko / Position ]],0))="n/a","n/a",AB187-INDEX(tab_MinKomp[WORKFLOW - SFMS],MATCH($B187,tab_MinKomp[[Stanowisko / Position ]:[Stanowisko / Position ]],0)))</f>
        <v>n/a</v>
      </c>
      <c r="AC188" s="194" t="str">
        <f>IF(INDEX(tab_MinKomp[System ISO 9001:2015],MATCH($B187,tab_MinKomp[[Stanowisko / Position ]:[Stanowisko / Position ]],0))="n/a","n/a",AC187-INDEX(tab_MinKomp[System ISO 9001:2015],MATCH($B187,tab_MinKomp[[Stanowisko / Position ]:[Stanowisko / Position ]],0)))</f>
        <v>n/a</v>
      </c>
      <c r="AD188" s="194" t="str">
        <f>IF(INDEX(tab_MinKomp[System ISO 9001:2015],MATCH($B187,tab_MinKomp[[Stanowisko / Position ]:[Stanowisko / Position ]],0))="n/a","n/a",AD187-INDEX(tab_MinKomp[System ISO 9001:2015],MATCH($B187,tab_MinKomp[[Stanowisko / Position ]:[Stanowisko / Position ]],0)))</f>
        <v>n/a</v>
      </c>
      <c r="AE188" s="194" t="str">
        <f>IF(INDEX(tab_MinKomp[System ISO 9001:2015],MATCH($B187,tab_MinKomp[[Stanowisko / Position ]:[Stanowisko / Position ]],0))="n/a","n/a",AE187-INDEX(tab_MinKomp[System ISO 9001:2015],MATCH($B187,tab_MinKomp[[Stanowisko / Position ]:[Stanowisko / Position ]],0)))</f>
        <v>n/a</v>
      </c>
      <c r="AF188" s="194" t="str">
        <f>IF(INDEX(tab_MinKomp[System ISO 9001:2015],MATCH($B187,tab_MinKomp[[Stanowisko / Position ]:[Stanowisko / Position ]],0))="n/a","n/a",AF187-INDEX(tab_MinKomp[System ISO 9001:2015],MATCH($B187,tab_MinKomp[[Stanowisko / Position ]:[Stanowisko / Position ]],0)))</f>
        <v>n/a</v>
      </c>
      <c r="AG188" s="194" t="str">
        <f>IF(INDEX(tab_MinKomp[Wymagania VDA 6.3 Process / Forderungen],MATCH($B187,tab_MinKomp[[Stanowisko / Position ]:[Stanowisko / Position ]],0))="n/a","n/a",AG187-INDEX(tab_MinKomp[Wymagania VDA 6.3 Process / Forderungen],MATCH($B187,tab_MinKomp[[Stanowisko / Position ]:[Stanowisko / Position ]],0)))</f>
        <v>n/a</v>
      </c>
      <c r="AH188" s="194" t="str">
        <f>IF(INDEX(tab_MinKomp[Wymagania VDA 6.5 Product / Forderungen],MATCH($B187,tab_MinKomp[[Stanowisko / Position ]:[Stanowisko / Position ]],0))="n/a","n/a",AH187-INDEX(tab_MinKomp[Wymagania VDA 6.5 Product / Forderungen],MATCH($B187,tab_MinKomp[[Stanowisko / Position ]:[Stanowisko / Position ]],0)))</f>
        <v>n/a</v>
      </c>
      <c r="AI188" s="194" t="str">
        <f>IF(INDEX(tab_MinKomp[System ISO 9001:2015],MATCH($B187,tab_MinKomp[[Stanowisko / Position ]:[Stanowisko / Position ]],0))="n/a","n/a",AI187-INDEX(tab_MinKomp[System ISO 9001:2015],MATCH($B187,tab_MinKomp[[Stanowisko / Position ]:[Stanowisko / Position ]],0)))</f>
        <v>n/a</v>
      </c>
      <c r="AJ188" s="194" t="str">
        <f>IF(INDEX(tab_MinKomp[Auditor systemu ISO 17021:2018],MATCH($B187,tab_MinKomp[[Stanowisko / Position ]:[Stanowisko / Position ]],0))="n/a","n/a",AJ187-INDEX(tab_MinKomp[Auditor systemu ISO 17021:2018],MATCH($B187,tab_MinKomp[[Stanowisko / Position ]:[Stanowisko / Position ]],0)))</f>
        <v>n/a</v>
      </c>
      <c r="AK188" s="194" t="str">
        <f>IF(INDEX(tab_MinKomp[Pełnomocnik systemu / Systemvertreter],MATCH($B187,tab_MinKomp[[Stanowisko / Position ]:[Stanowisko / Position ]],0))="n/a","n/a",AK187-INDEX(tab_MinKomp[Pełnomocnik systemu / Systemvertreter],MATCH($B187,tab_MinKomp[[Stanowisko / Position ]:[Stanowisko / Position ]],0)))</f>
        <v>n/a</v>
      </c>
      <c r="AL188" s="194">
        <f>IF(INDEX(tab_MinKomp[Polityka Etyczna - Compliance],MATCH($B187,tab_MinKomp[[Stanowisko / Position ]:[Stanowisko / Position ]],0))="n/a","n/a",AL187-INDEX(tab_MinKomp[Polityka Etyczna - Compliance],MATCH($B187,tab_MinKomp[[Stanowisko / Position ]:[Stanowisko / Position ]],0)))</f>
        <v>0</v>
      </c>
      <c r="AM188" s="194" t="str">
        <f>IF(INDEX(tab_MinKomp[WDRAŻANIE NOWYCH PROJEKTÓW/ PROCEDURA CTM],MATCH($B187,tab_MinKomp[[Stanowisko / Position ]:[Stanowisko / Position ]],0))="n/a","n/a",AM187-INDEX(tab_MinKomp[WDRAŻANIE NOWYCH PROJEKTÓW/ PROCEDURA CTM],MATCH($B187,tab_MinKomp[[Stanowisko / Position ]:[Stanowisko / Position ]],0)))</f>
        <v>n/a</v>
      </c>
      <c r="AN188" s="194" t="str">
        <f>IF(INDEX(tab_MinKomp[KAMIENIE MILOWE MSL/PIFF],MATCH($B187,tab_MinKomp[[Stanowisko / Position ]:[Stanowisko / Position ]],0))="n/a","n/a",AN187-INDEX(tab_MinKomp[KAMIENIE MILOWE MSL/PIFF],MATCH($B187,tab_MinKomp[[Stanowisko / Position ]:[Stanowisko / Position ]],0)))</f>
        <v>n/a</v>
      </c>
      <c r="AO188" s="194">
        <f>IF(INDEX(tab_MinKomp[CP],MATCH($B187,tab_MinKomp[[Stanowisko / Position ]:[Stanowisko / Position ]],0))="n/a","n/a",AO187-INDEX(tab_MinKomp[CP],MATCH($B187,tab_MinKomp[[Stanowisko / Position ]:[Stanowisko / Position ]],0)))</f>
        <v>0</v>
      </c>
      <c r="AP188" s="194" t="str">
        <f>IF(INDEX(tab_MinKomp[FMEA],MATCH($B187,tab_MinKomp[[Stanowisko / Position ]:[Stanowisko / Position ]],0))="n/a","n/a",AP187-INDEX(tab_MinKomp[FMEA],MATCH($B187,tab_MinKomp[[Stanowisko / Position ]:[Stanowisko / Position ]],0)))</f>
        <v>n/a</v>
      </c>
      <c r="AQ188" s="194">
        <f>IF(INDEX(tab_MinKomp[FLOW CHART],MATCH($B187,tab_MinKomp[[Stanowisko / Position ]:[Stanowisko / Position ]],0))="n/a","n/a",AQ187-INDEX(tab_MinKomp[FLOW CHART],MATCH($B187,tab_MinKomp[[Stanowisko / Position ]:[Stanowisko / Position ]],0)))</f>
        <v>0</v>
      </c>
      <c r="AR188" s="194" t="str">
        <f>IF(INDEX(tab_MinKomp[APQP],MATCH($B187,tab_MinKomp[[Stanowisko / Position ]:[Stanowisko / Position ]],0))="n/a","n/a",AR187-INDEX(tab_MinKomp[APQP],MATCH($B187,tab_MinKomp[[Stanowisko / Position ]:[Stanowisko / Position ]],0)))</f>
        <v>n/a</v>
      </c>
      <c r="AS188" s="194" t="str">
        <f>IF(INDEX(tab_MinKomp[MSA],MATCH($B187,tab_MinKomp[[Stanowisko / Position ]:[Stanowisko / Position ]],0))="n/a","n/a",AS187-INDEX(tab_MinKomp[MSA],MATCH($B187,tab_MinKomp[[Stanowisko / Position ]:[Stanowisko / Position ]],0)))</f>
        <v>n/a</v>
      </c>
      <c r="AT188" s="194" t="str">
        <f>IF(INDEX(tab_MinKomp[SPC],MATCH($B187,tab_MinKomp[[Stanowisko / Position ]:[Stanowisko / Position ]],0))="n/a","n/a",AT187-INDEX(tab_MinKomp[SPC],MATCH($B187,tab_MinKomp[[Stanowisko / Position ]:[Stanowisko / Position ]],0)))</f>
        <v>n/a</v>
      </c>
      <c r="AU188" s="194" t="str">
        <f>IF(INDEX(tab_MinKomp[CSR (SPECYFICZNE WYMAGANIA KLIENTA)],MATCH($B187,tab_MinKomp[[Stanowisko / Position ]:[Stanowisko / Position ]],0))="n/a","n/a",AU187-INDEX(tab_MinKomp[CSR (SPECYFICZNE WYMAGANIA KLIENTA)],MATCH($B187,tab_MinKomp[[Stanowisko / Position ]:[Stanowisko / Position ]],0)))</f>
        <v>n/a</v>
      </c>
      <c r="AV188" s="194">
        <f>IF(INDEX(tab_MinKomp[5S],MATCH($B187,tab_MinKomp[[Stanowisko / Position ]:[Stanowisko / Position ]],0))="n/a","n/a",AV187-INDEX(tab_MinKomp[5S],MATCH($B187,tab_MinKomp[[Stanowisko / Position ]:[Stanowisko / Position ]],0)))</f>
        <v>0</v>
      </c>
      <c r="AW188" s="194">
        <f>IF(INDEX(tab_MinKomp[LEAN MANAGEMENT],MATCH($B187,tab_MinKomp[[Stanowisko / Position ]:[Stanowisko / Position ]],0))="n/a","n/a",AW187-INDEX(tab_MinKomp[LEAN MANAGEMENT],MATCH($B187,tab_MinKomp[[Stanowisko / Position ]:[Stanowisko / Position ]],0)))</f>
        <v>0</v>
      </c>
      <c r="AX188" s="194" t="str">
        <f>IF(INDEX(tab_MinKomp[5R],MATCH($B187,tab_MinKomp[[Stanowisko / Position ]:[Stanowisko / Position ]],0))="n/a","n/a",AX187-INDEX(tab_MinKomp[5R],MATCH($B187,tab_MinKomp[[Stanowisko / Position ]:[Stanowisko / Position ]],0)))</f>
        <v>n/a</v>
      </c>
      <c r="AY188" s="194" t="str">
        <f>IF(INDEX(tab_MinKomp[Six Sigma],MATCH($B187,tab_MinKomp[[Stanowisko / Position ]:[Stanowisko / Position ]],0))="n/a","n/a",AY187-INDEX(tab_MinKomp[Six Sigma],MATCH($B187,tab_MinKomp[[Stanowisko / Position ]:[Stanowisko / Position ]],0)))</f>
        <v>n/a</v>
      </c>
      <c r="AZ188" s="194" t="str">
        <f>IF(INDEX(tab_MinKomp[System BAAN / Distribution &amp; Supply Chain],MATCH($B187,tab_MinKomp[[Stanowisko / Position ]:[Stanowisko / Position ]],0))="n/a","n/a",AZ187-INDEX(tab_MinKomp[System BAAN / Distribution &amp; Supply Chain],MATCH($B187,tab_MinKomp[[Stanowisko / Position ]:[Stanowisko / Position ]],0)))</f>
        <v>n/a</v>
      </c>
      <c r="BA188" s="194">
        <f>IF(INDEX(tab_MinKomp[LEAN MANAGEMENT],MATCH($B187,tab_MinKomp[[Stanowisko / Position ]:[Stanowisko / Position ]],0))="n/a","n/a",BA187-INDEX(tab_MinKomp[LEAN MANAGEMENT],MATCH($B187,tab_MinKomp[[Stanowisko / Position ]:[Stanowisko / Position ]],0)))</f>
        <v>0</v>
      </c>
      <c r="BB188" s="194">
        <f>IF(INDEX(tab_MinKomp[LEAN MANAGEMENT],MATCH($B187,tab_MinKomp[[Stanowisko / Position ]:[Stanowisko / Position ]],0))="n/a","n/a",BB187-INDEX(tab_MinKomp[LEAN MANAGEMENT],MATCH($B187,tab_MinKomp[[Stanowisko / Position ]:[Stanowisko / Position ]],0)))</f>
        <v>0</v>
      </c>
      <c r="BC188" s="194" t="str">
        <f>IF(INDEX(tab_MinKomp[Organizacja dostaw / Versorgungsorganisation],MATCH($B187,tab_MinKomp[[Stanowisko / Position ]:[Stanowisko / Position ]],0))="n/a","n/a",BC187-INDEX(tab_MinKomp[Organizacja dostaw / Versorgungsorganisation],MATCH($B187,tab_MinKomp[[Stanowisko / Position ]:[Stanowisko / Position ]],0)))</f>
        <v>n/a</v>
      </c>
      <c r="BD188" s="194" t="str">
        <f>IF(INDEX(tab_MinKomp[Organizacja wysyłek / Organisation von Lieferungen],MATCH($B187,tab_MinKomp[[Stanowisko / Position ]:[Stanowisko / Position ]],0))="n/a","n/a",BD187-INDEX(tab_MinKomp[Organizacja wysyłek / Organisation von Lieferungen],MATCH($B187,tab_MinKomp[[Stanowisko / Position ]:[Stanowisko / Position ]],0)))</f>
        <v>n/a</v>
      </c>
      <c r="BE188" s="194" t="str">
        <f>IF(INDEX(tab_MinKomp[Analiza magazynowa - Program Polen.mdb / Inventuranalyse],MATCH($B187,tab_MinKomp[[Stanowisko / Position ]:[Stanowisko / Position ]],0))="n/a","n/a",BE187-INDEX(tab_MinKomp[Analiza magazynowa - Program Polen.mdb / Inventuranalyse],MATCH($B187,tab_MinKomp[[Stanowisko / Position ]:[Stanowisko / Position ]],0)))</f>
        <v>n/a</v>
      </c>
      <c r="BF188" s="190" t="str">
        <f>IF(INDEX(tab_MinKomp[MMOG (Materials Management Operations Guidelines)],MATCH($B187,tab_MinKomp[[Stanowisko / Position ]:[Stanowisko / Position ]],0))="n/a","n/a",BF187-INDEX(tab_MinKomp[MMOG (Materials Management Operations Guidelines)],MATCH($B187,tab_MinKomp[[Stanowisko / Position ]:[Stanowisko / Position ]],0)))</f>
        <v>n/a</v>
      </c>
      <c r="BG188" s="190" t="str">
        <f>IF(INDEX(tab_MinKomp[GPP],MATCH($B187,tab_MinKomp[[Stanowisko / Position ]:[Stanowisko / Position ]],0))="n/a","n/a",BG187-INDEX(tab_MinKomp[GPP],MATCH($B187,tab_MinKomp[[Stanowisko / Position ]:[Stanowisko / Position ]],0)))</f>
        <v>n/a</v>
      </c>
      <c r="BH188" s="190" t="str">
        <f>IF(INDEX(tab_MinKomp[AIAG (Automotive Industry Action Group)],MATCH($B187,tab_MinKomp[[Stanowisko / Position ]:[Stanowisko / Position ]],0))="n/a","n/a",BH187-INDEX(tab_MinKomp[AIAG (Automotive Industry Action Group)],MATCH($B187,tab_MinKomp[[Stanowisko / Position ]:[Stanowisko / Position ]],0)))</f>
        <v>n/a</v>
      </c>
      <c r="BI188" s="190" t="str">
        <f>IF(INDEX(tab_MinKomp[Super-G disputes],MATCH($B187,tab_MinKomp[[Stanowisko / Position ]:[Stanowisko / Position ]],0))="n/a","n/a",BI187-INDEX(tab_MinKomp[Super-G disputes],MATCH($B187,tab_MinKomp[[Stanowisko / Position ]:[Stanowisko / Position ]],0)))</f>
        <v>n/a</v>
      </c>
      <c r="BJ188" s="190" t="str">
        <f>IF(INDEX(tab_MinKomp[CMMS3/eDDL (Direct Data Link)],MATCH($B187,tab_MinKomp[[Stanowisko / Position ]:[Stanowisko / Position ]],0))="n/a","n/a",BJ187-INDEX(tab_MinKomp[CMMS3/eDDL (Direct Data Link)],MATCH($B187,tab_MinKomp[[Stanowisko / Position ]:[Stanowisko / Position ]],0)))</f>
        <v>n/a</v>
      </c>
      <c r="BK188" s="190" t="str">
        <f>IF(INDEX(tab_MinKomp[MP&amp;L (Material Planning and Logistics)],MATCH($B187,tab_MinKomp[[Stanowisko / Position ]:[Stanowisko / Position ]],0))="n/a","n/a",BK187-INDEX(tab_MinKomp[MP&amp;L (Material Planning and Logistics)],MATCH($B187,tab_MinKomp[[Stanowisko / Position ]:[Stanowisko / Position ]],0)))</f>
        <v>n/a</v>
      </c>
      <c r="BL188" s="190" t="str">
        <f>IF(INDEX(tab_MinKomp[Supplier delivery rating],MATCH($B187,tab_MinKomp[[Stanowisko / Position ]:[Stanowisko / Position ]],0))="n/a","n/a",BL187-INDEX(tab_MinKomp[Supplier delivery rating],MATCH($B187,tab_MinKomp[[Stanowisko / Position ]:[Stanowisko / Position ]],0)))</f>
        <v>n/a</v>
      </c>
      <c r="BM188" s="194" t="str">
        <f>IF(INDEX(tab_MinKomp[Obsługa maszyn KVT / KVT Maschinenbedienung],MATCH($B187,tab_MinKomp[[Stanowisko / Position ]:[Stanowisko / Position ]],0))="n/a","n/a",BM187-INDEX(tab_MinKomp[Obsługa maszyn KVT / KVT Maschinenbedienung],MATCH($B187,tab_MinKomp[[Stanowisko / Position ]:[Stanowisko / Position ]],0)))</f>
        <v>n/a</v>
      </c>
      <c r="BN188" s="194" t="str">
        <f>IF(INDEX(tab_MinKomp[Obsługa maszyn KVT / KVT Maschinenbedienung],MATCH($B187,tab_MinKomp[[Stanowisko / Position ]:[Stanowisko / Position ]],0))="n/a","n/a",BN187-INDEX(tab_MinKomp[Obsługa maszyn KVT / KVT Maschinenbedienung],MATCH($B187,tab_MinKomp[[Stanowisko / Position ]:[Stanowisko / Position ]],0)))</f>
        <v>n/a</v>
      </c>
      <c r="BO188" s="194" t="str">
        <f>IF(INDEX(tab_MinKomp[Obsługa maszyn KVT / KVT Maschinenbedienung],MATCH($B187,tab_MinKomp[[Stanowisko / Position ]:[Stanowisko / Position ]],0))="n/a","n/a",BO187-INDEX(tab_MinKomp[Obsługa maszyn KVT / KVT Maschinenbedienung],MATCH($B187,tab_MinKomp[[Stanowisko / Position ]:[Stanowisko / Position ]],0)))</f>
        <v>n/a</v>
      </c>
      <c r="BP188" s="194">
        <f>IF(INDEX(tab_MinKomp[Obsługa maszyn Novapax / Novapax Maschinenbedienung],MATCH($B187,tab_MinKomp[[Stanowisko / Position ]:[Stanowisko / Position ]],0))="n/a","n/a",BP187-INDEX(tab_MinKomp[Obsługa maszyn Novapax / Novapax Maschinenbedienung],MATCH($B187,tab_MinKomp[[Stanowisko / Position ]:[Stanowisko / Position ]],0)))</f>
        <v>0</v>
      </c>
      <c r="BQ188" s="194" t="str">
        <f>IF(INDEX(tab_MinKomp[Obsługa maszyn Piovan / Piovan Maschinenbedienung],MATCH($B187,tab_MinKomp[[Stanowisko / Position ]:[Stanowisko / Position ]],0))="n/a","n/a",BQ187-INDEX(tab_MinKomp[Obsługa maszyn Piovan / Piovan Maschinenbedienung],MATCH($B187,tab_MinKomp[[Stanowisko / Position ]:[Stanowisko / Position ]],0)))</f>
        <v>n/a</v>
      </c>
      <c r="BR188" s="194">
        <f>IF(INDEX(tab_MinKomp[Eliminacja awarii / Beseitigung von Ausfällen],MATCH($B187,tab_MinKomp[[Stanowisko / Position ]:[Stanowisko / Position ]],0))="n/a","n/a",BR187-INDEX(tab_MinKomp[Eliminacja awarii / Beseitigung von Ausfällen],MATCH($B187,tab_MinKomp[[Stanowisko / Position ]:[Stanowisko / Position ]],0)))</f>
        <v>0</v>
      </c>
      <c r="BS188" s="194" t="str">
        <f>IF(INDEX(tab_MinKomp[Obsługa maszyn Piovan / Piovan Maschinenbedienung],MATCH($B187,tab_MinKomp[[Stanowisko / Position ]:[Stanowisko / Position ]],0))="n/a","n/a",BS187-INDEX(tab_MinKomp[Obsługa maszyn Piovan / Piovan Maschinenbedienung],MATCH($B187,tab_MinKomp[[Stanowisko / Position ]:[Stanowisko / Position ]],0)))</f>
        <v>n/a</v>
      </c>
      <c r="BT188" s="194" t="str">
        <f>IF(INDEX(tab_MinKomp[Obsługa maszyn Piovan / Piovan Maschinenbedienung],MATCH($B187,tab_MinKomp[[Stanowisko / Position ]:[Stanowisko / Position ]],0))="n/a","n/a",BT187-INDEX(tab_MinKomp[Obsługa maszyn Piovan / Piovan Maschinenbedienung],MATCH($B187,tab_MinKomp[[Stanowisko / Position ]:[Stanowisko / Position ]],0)))</f>
        <v>n/a</v>
      </c>
      <c r="BU188" s="194" t="str">
        <f>IF(INDEX(tab_MinKomp[Obsługa maszyn Piovan / Piovan Maschinenbedienung],MATCH($B187,tab_MinKomp[[Stanowisko / Position ]:[Stanowisko / Position ]],0))="n/a","n/a",BU187-INDEX(tab_MinKomp[Obsługa maszyn Piovan / Piovan Maschinenbedienung],MATCH($B187,tab_MinKomp[[Stanowisko / Position ]:[Stanowisko / Position ]],0)))</f>
        <v>n/a</v>
      </c>
      <c r="BV188" s="194" t="str">
        <f>IF(INDEX(tab_MinKomp[Obsługa maszyn Piovan / Piovan Maschinenbedienung],MATCH($B187,tab_MinKomp[[Stanowisko / Position ]:[Stanowisko / Position ]],0))="n/a","n/a",BV187-INDEX(tab_MinKomp[Obsługa maszyn Piovan / Piovan Maschinenbedienung],MATCH($B187,tab_MinKomp[[Stanowisko / Position ]:[Stanowisko / Position ]],0)))</f>
        <v>n/a</v>
      </c>
      <c r="BW188" s="194" t="str">
        <f>IF(INDEX(tab_MinKomp[Obsługa maszyn Piovan / Piovan Maschinenbedienung],MATCH($B187,tab_MinKomp[[Stanowisko / Position ]:[Stanowisko / Position ]],0))="n/a","n/a",BW187-INDEX(tab_MinKomp[Obsługa maszyn Piovan / Piovan Maschinenbedienung],MATCH($B187,tab_MinKomp[[Stanowisko / Position ]:[Stanowisko / Position ]],0)))</f>
        <v>n/a</v>
      </c>
      <c r="BX188" s="194" t="str">
        <f>IF(INDEX(tab_MinKomp[Obsługa maszyn Piovan / Piovan Maschinenbedienung],MATCH($B187,tab_MinKomp[[Stanowisko / Position ]:[Stanowisko / Position ]],0))="n/a","n/a",BX187-INDEX(tab_MinKomp[Obsługa maszyn Piovan / Piovan Maschinenbedienung],MATCH($B187,tab_MinKomp[[Stanowisko / Position ]:[Stanowisko / Position ]],0)))</f>
        <v>n/a</v>
      </c>
      <c r="BY188" s="194" t="str">
        <f>IF(INDEX(tab_MinKomp[Obsługa maszyn Engel / Engel Maschinenbedienung],MATCH($B187,tab_MinKomp[[Stanowisko / Position ]:[Stanowisko / Position ]],0))="n/a","n/a",BY187-INDEX(tab_MinKomp[Obsługa maszyn Engel / Engel Maschinenbedienung],MATCH($B187,tab_MinKomp[[Stanowisko / Position ]:[Stanowisko / Position ]],0)))</f>
        <v>n/a</v>
      </c>
      <c r="BZ188" s="194" t="str">
        <f>IF(INDEX(tab_MinKomp[Obsługa maszyn Engel / Engel Maschinenbedienung],MATCH($B187,tab_MinKomp[[Stanowisko / Position ]:[Stanowisko / Position ]],0))="n/a","n/a",BZ187-INDEX(tab_MinKomp[Obsługa maszyn Engel / Engel Maschinenbedienung],MATCH($B187,tab_MinKomp[[Stanowisko / Position ]:[Stanowisko / Position ]],0)))</f>
        <v>n/a</v>
      </c>
      <c r="CA188" s="194">
        <f>IF(INDEX(tab_MinKomp[Eliminacja awarii / Beseitigung von Ausfällen],MATCH($B187,tab_MinKomp[[Stanowisko / Position ]:[Stanowisko / Position ]],0))="n/a","n/a",CA187-INDEX(tab_MinKomp[Eliminacja awarii / Beseitigung von Ausfällen],MATCH($B187,tab_MinKomp[[Stanowisko / Position ]:[Stanowisko / Position ]],0)))</f>
        <v>0</v>
      </c>
      <c r="CB188" s="194" t="str">
        <f>IF(INDEX(tab_MinKomp[Obsługa maszyn ASL / ASL Maschinenbedienung],MATCH($B187,tab_MinKomp[[Stanowisko / Position ]:[Stanowisko / Position ]],0))="n/a","n/a",CB187-INDEX(tab_MinKomp[Obsługa maszyn ASL / ASL Maschinenbedienung],MATCH($B187,tab_MinKomp[[Stanowisko / Position ]:[Stanowisko / Position ]],0)))</f>
        <v>n/a</v>
      </c>
      <c r="CC188" s="194">
        <f>IF(INDEX(tab_MinKomp[Obsługa maszyn Novapax / Novapax Maschinenbedienung],MATCH($B187,tab_MinKomp[[Stanowisko / Position ]:[Stanowisko / Position ]],0))="n/a","n/a",CC187-INDEX(tab_MinKomp[Obsługa maszyn Novapax / Novapax Maschinenbedienung],MATCH($B187,tab_MinKomp[[Stanowisko / Position ]:[Stanowisko / Position ]],0)))</f>
        <v>0</v>
      </c>
      <c r="CD188" s="194">
        <f>IF(INDEX(tab_MinKomp[Obsługa maszyn Novapax / Novapax Maschinenbedienung],MATCH($B187,tab_MinKomp[[Stanowisko / Position ]:[Stanowisko / Position ]],0))="n/a","n/a",CD187-INDEX(tab_MinKomp[Obsługa maszyn Novapax / Novapax Maschinenbedienung],MATCH($B187,tab_MinKomp[[Stanowisko / Position ]:[Stanowisko / Position ]],0)))</f>
        <v>0</v>
      </c>
      <c r="CE188" s="194" t="str">
        <f>IF(INDEX(tab_MinKomp[Obsługa maszyn Piovan / Piovan Maschinenbedienung],MATCH($B187,tab_MinKomp[[Stanowisko / Position ]:[Stanowisko / Position ]],0))="n/a","n/a",CE187-INDEX(tab_MinKomp[Obsługa maszyn Piovan / Piovan Maschinenbedienung],MATCH($B187,tab_MinKomp[[Stanowisko / Position ]:[Stanowisko / Position ]],0)))</f>
        <v>n/a</v>
      </c>
      <c r="CF188" s="194" t="str">
        <f>IF(INDEX(tab_MinKomp[Obsługa maszyn Piovan / Piovan Maschinenbedienung],MATCH($B187,tab_MinKomp[[Stanowisko / Position ]:[Stanowisko / Position ]],0))="n/a","n/a",CF187-INDEX(tab_MinKomp[Obsługa maszyn Piovan / Piovan Maschinenbedienung],MATCH($B187,tab_MinKomp[[Stanowisko / Position ]:[Stanowisko / Position ]],0)))</f>
        <v>n/a</v>
      </c>
      <c r="CG188" s="194">
        <f>IF(INDEX(tab_MinKomp[Eliminacja awarii / Beseitigung von Ausfällen],MATCH($B187,tab_MinKomp[[Stanowisko / Position ]:[Stanowisko / Position ]],0))="n/a","n/a",CG187-INDEX(tab_MinKomp[Eliminacja awarii / Beseitigung von Ausfällen],MATCH($B187,tab_MinKomp[[Stanowisko / Position ]:[Stanowisko / Position ]],0)))</f>
        <v>0</v>
      </c>
      <c r="CH188" s="194" t="str">
        <f>IF(INDEX(tab_MinKomp[Wymagania VDA 6.5 Product / Forderungen],MATCH($B187,tab_MinKomp[[Stanowisko / Position ]:[Stanowisko / Position ]],0))="n/a","n/a",CH187-INDEX(tab_MinKomp[Wymagania VDA 6.5 Product / Forderungen],MATCH($B187,tab_MinKomp[[Stanowisko / Position ]:[Stanowisko / Position ]],0)))</f>
        <v>n/a</v>
      </c>
      <c r="CI188" s="194" t="str">
        <f>IF(INDEX(tab_MinKomp[Wymagania VDA 6.5 Product / Forderungen],MATCH($B187,tab_MinKomp[[Stanowisko / Position ]:[Stanowisko / Position ]],0))="n/a","n/a",CI187-INDEX(tab_MinKomp[Wymagania VDA 6.5 Product / Forderungen],MATCH($B187,tab_MinKomp[[Stanowisko / Position ]:[Stanowisko / Position ]],0)))</f>
        <v>n/a</v>
      </c>
      <c r="CJ188" s="194" t="str">
        <f>IF(INDEX(tab_MinKomp[Wymagania VDA 6.5 Product / Forderungen],MATCH($B187,tab_MinKomp[[Stanowisko / Position ]:[Stanowisko / Position ]],0))="n/a","n/a",CJ187-INDEX(tab_MinKomp[Wymagania VDA 6.5 Product / Forderungen],MATCH($B187,tab_MinKomp[[Stanowisko / Position ]:[Stanowisko / Position ]],0)))</f>
        <v>n/a</v>
      </c>
      <c r="CK188" s="194" t="str">
        <f>IF(INDEX(tab_MinKomp[Wymagania VDA 6.5 Product / Forderungen],MATCH($B187,tab_MinKomp[[Stanowisko / Position ]:[Stanowisko / Position ]],0))="n/a","n/a",CK187-INDEX(tab_MinKomp[Wymagania VDA 6.5 Product / Forderungen],MATCH($B187,tab_MinKomp[[Stanowisko / Position ]:[Stanowisko / Position ]],0)))</f>
        <v>n/a</v>
      </c>
      <c r="CL188" s="194" t="str">
        <f>IF(INDEX(tab_MinKomp[Wymagania VDA 6.5 Product / Forderungen],MATCH($B187,tab_MinKomp[[Stanowisko / Position ]:[Stanowisko / Position ]],0))="n/a","n/a",CL187-INDEX(tab_MinKomp[Wymagania VDA 6.5 Product / Forderungen],MATCH($B187,tab_MinKomp[[Stanowisko / Position ]:[Stanowisko / Position ]],0)))</f>
        <v>n/a</v>
      </c>
      <c r="CM188" s="194" t="str">
        <f>IF(INDEX(tab_MinKomp[Informatyka ogólna (techniczne i systemowe) / Allgemeine IT (Technik und System)],MATCH($B187,tab_MinKomp[[Stanowisko / Position ]:[Stanowisko / Position ]],0))="n/a","n/a",CM187-INDEX(tab_MinKomp[Informatyka ogólna (techniczne i systemowe) / Allgemeine IT (Technik und System)],MATCH($B187,tab_MinKomp[[Stanowisko / Position ]:[Stanowisko / Position ]],0)))</f>
        <v>n/a</v>
      </c>
      <c r="CN188" s="194" t="str">
        <f>IF(INDEX(tab_MinKomp[Sieci komputerowe / Computernetzwerke],MATCH($B187,tab_MinKomp[[Stanowisko / Position ]:[Stanowisko / Position ]],0))="n/a","n/a",CN187-INDEX(tab_MinKomp[Sieci komputerowe / Computernetzwerke],MATCH($B187,tab_MinKomp[[Stanowisko / Position ]:[Stanowisko / Position ]],0)))</f>
        <v>n/a</v>
      </c>
      <c r="CO188" s="194" t="str">
        <f>IF(INDEX(tab_MinKomp[Hardware (komputery PC, drukarki biurowe i etykietowe, telefonia stacjonarna i mobilna) (PC, Drucker, Telefpne, Handys)],MATCH($B187,tab_MinKomp[[Stanowisko / Position ]:[Stanowisko / Position ]],0))="n/a","n/a",CO187-INDEX(tab_MinKomp[Hardware (komputery PC, drukarki biurowe i etykietowe, telefonia stacjonarna i mobilna) (PC, Drucker, Telefpne, Handys)],MATCH($B187,tab_MinKomp[[Stanowisko / Position ]:[Stanowisko / Position ]],0)))</f>
        <v>n/a</v>
      </c>
      <c r="CP188" s="194" t="str">
        <f>IF(INDEX(tab_MinKomp[Software &amp; Systems (MS Office, MS Remote Desktop)],MATCH($B187,tab_MinKomp[[Stanowisko / Position ]:[Stanowisko / Position ]],0))="n/a","n/a",CP187-INDEX(tab_MinKomp[Software &amp; Systems (MS Office, MS Remote Desktop)],MATCH($B187,tab_MinKomp[[Stanowisko / Position ]:[Stanowisko / Position ]],0)))</f>
        <v>n/a</v>
      </c>
      <c r="CQ188" s="194" t="str">
        <f>IF(INDEX(tab_MinKomp[Programowanie obiektowe (PHP) / Objektprogrammierung],MATCH($B187,tab_MinKomp[[Stanowisko / Position ]:[Stanowisko / Position ]],0))="n/a","n/a",CQ187-INDEX(tab_MinKomp[Programowanie obiektowe (PHP) / Objektprogrammierung],MATCH($B187,tab_MinKomp[[Stanowisko / Position ]:[Stanowisko / Position ]],0)))</f>
        <v>n/a</v>
      </c>
      <c r="CR188" s="194" t="str">
        <f>IF(INDEX(tab_MinKomp[Scrum],MATCH($B187,tab_MinKomp[[Stanowisko / Position ]:[Stanowisko / Position ]],0))="n/a","n/a",CR187-INDEX(tab_MinKomp[Scrum],MATCH($B187,tab_MinKomp[[Stanowisko / Position ]:[Stanowisko / Position ]],0)))</f>
        <v>n/a</v>
      </c>
      <c r="CS188" s="194" t="str">
        <f>IF(INDEX(tab_MinKomp[SQL (MySQL)],MATCH($B187,tab_MinKomp[[Stanowisko / Position ]:[Stanowisko / Position ]],0))="n/a","n/a",CS187-INDEX(tab_MinKomp[SQL (MySQL)],MATCH($B187,tab_MinKomp[[Stanowisko / Position ]:[Stanowisko / Position ]],0)))</f>
        <v>n/a</v>
      </c>
      <c r="CT188" s="194" t="str">
        <f>IF(INDEX(tab_MinKomp[Javascript],MATCH($B187,tab_MinKomp[[Stanowisko / Position ]:[Stanowisko / Position ]],0))="n/a","n/a",CT187-INDEX(tab_MinKomp[Javascript],MATCH($B187,tab_MinKomp[[Stanowisko / Position ]:[Stanowisko / Position ]],0)))</f>
        <v>n/a</v>
      </c>
      <c r="CU188" s="194" t="str">
        <f>IF(INDEX(tab_MinKomp[Joomla],MATCH($B187,tab_MinKomp[[Stanowisko / Position ]:[Stanowisko / Position ]],0))="n/a","n/a",CU187-INDEX(tab_MinKomp[Joomla],MATCH($B187,tab_MinKomp[[Stanowisko / Position ]:[Stanowisko / Position ]],0)))</f>
        <v>n/a</v>
      </c>
      <c r="CV188" s="194" t="str">
        <f>IF(INDEX(tab_MinKomp[Bash],MATCH($B187,tab_MinKomp[[Stanowisko / Position ]:[Stanowisko / Position ]],0))="n/a","n/a",CV187-INDEX(tab_MinKomp[Bash],MATCH($B187,tab_MinKomp[[Stanowisko / Position ]:[Stanowisko / Position ]],0)))</f>
        <v>n/a</v>
      </c>
      <c r="CW188" s="194">
        <f>IF(INDEX(tab_MinKomp[Systemy MES (HYDRA / SFMS)],MATCH($B187,tab_MinKomp[[Stanowisko / Position ]:[Stanowisko / Position ]],0))="n/a","n/a",CW187-INDEX(tab_MinKomp[Systemy MES (HYDRA / SFMS)],MATCH($B187,tab_MinKomp[[Stanowisko / Position ]:[Stanowisko / Position ]],0)))</f>
        <v>0</v>
      </c>
      <c r="CX188" s="194" t="str">
        <f>IF(INDEX(tab_MinKomp[HTML / CSS],MATCH($B187,tab_MinKomp[[Stanowisko / Position ]:[Stanowisko / Position ]],0))="n/a","n/a",CX187-INDEX(tab_MinKomp[HTML / CSS],MATCH($B187,tab_MinKomp[[Stanowisko / Position ]:[Stanowisko / Position ]],0)))</f>
        <v>n/a</v>
      </c>
      <c r="CY188" s="194" t="str">
        <f>IF(INDEX(tab_MinKomp[SYSTEM PR],MATCH($B187,tab_MinKomp[[Stanowisko / Position ]:[Stanowisko / Position ]],0))="n/a","n/a",CY187-INDEX(tab_MinKomp[SYSTEM PR],MATCH($B187,tab_MinKomp[[Stanowisko / Position ]:[Stanowisko / Position ]],0)))</f>
        <v>n/a</v>
      </c>
      <c r="CZ188" s="194" t="str">
        <f>IF(INDEX(tab_MinKomp[System Einkauf XP / EBA],MATCH($B187,tab_MinKomp[[Stanowisko / Position ]:[Stanowisko / Position ]],0))="n/a","n/a",CZ187-INDEX(tab_MinKomp[System Einkauf XP / EBA],MATCH($B187,tab_MinKomp[[Stanowisko / Position ]:[Stanowisko / Position ]],0)))</f>
        <v>n/a</v>
      </c>
      <c r="DA188" s="194" t="str">
        <f>IF(INDEX(tab_MinKomp[Techniki negocjacyjne / Verhandlungstechniken],MATCH($B187,tab_MinKomp[[Stanowisko / Position ]:[Stanowisko / Position ]],0))="n/a","n/a",DA187-INDEX(tab_MinKomp[Techniki negocjacyjne / Verhandlungstechniken],MATCH($B187,tab_MinKomp[[Stanowisko / Position ]:[Stanowisko / Position ]],0)))</f>
        <v>n/a</v>
      </c>
      <c r="DB188" s="194" t="str">
        <f>IF(INDEX(tab_MinKomp[Znajomość rynku branżowego / Kenntnis des Industrie Marktes],MATCH($B187,tab_MinKomp[[Stanowisko / Position ]:[Stanowisko / Position ]],0))="n/a","n/a",DB187-INDEX(tab_MinKomp[Znajomość rynku branżowego / Kenntnis des Industrie Marktes],MATCH($B187,tab_MinKomp[[Stanowisko / Position ]:[Stanowisko / Position ]],0)))</f>
        <v>n/a</v>
      </c>
      <c r="DC188" s="194" t="str">
        <f>IF(INDEX(tab_MinKomp[SUPPLIER MANAGEMENT],MATCH($B187,tab_MinKomp[[Stanowisko / Position ]:[Stanowisko / Position ]],0))="n/a","n/a",DC187-INDEX(tab_MinKomp[SUPPLIER MANAGEMENT],MATCH($B187,tab_MinKomp[[Stanowisko / Position ]:[Stanowisko / Position ]],0)))</f>
        <v>n/a</v>
      </c>
      <c r="DD188" s="194" t="str">
        <f>IF(INDEX(tab_MinKomp[SUPPLIER MANAGEMENT],MATCH($B187,tab_MinKomp[[Stanowisko / Position ]:[Stanowisko / Position ]],0))="n/a","n/a",DD187-INDEX(tab_MinKomp[SUPPLIER MANAGEMENT],MATCH($B187,tab_MinKomp[[Stanowisko / Position ]:[Stanowisko / Position ]],0)))</f>
        <v>n/a</v>
      </c>
      <c r="DE188" s="194" t="str">
        <f>IF(INDEX(tab_MinKomp[SUPPLIER MANAGEMENT],MATCH($B187,tab_MinKomp[[Stanowisko / Position ]:[Stanowisko / Position ]],0))="n/a","n/a",DE187-INDEX(tab_MinKomp[SUPPLIER MANAGEMENT],MATCH($B187,tab_MinKomp[[Stanowisko / Position ]:[Stanowisko / Position ]],0)))</f>
        <v>n/a</v>
      </c>
      <c r="DF188" s="194">
        <f>IF(INDEX(tab_MinKomp[LEAN MANAGEMENT],MATCH($B187,tab_MinKomp[[Stanowisko / Position ]:[Stanowisko / Position ]],0))="n/a","n/a",DF187-INDEX(tab_MinKomp[LEAN MANAGEMENT],MATCH($B187,tab_MinKomp[[Stanowisko / Position ]:[Stanowisko / Position ]],0)))</f>
        <v>0</v>
      </c>
      <c r="DG188" s="194" t="str">
        <f>IF(INDEX(tab_MinKomp[PPAP/PSW],MATCH($B187,tab_MinKomp[[Stanowisko / Position ]:[Stanowisko / Position ]],0))="n/a","n/a",DG187-INDEX(tab_MinKomp[PPAP/PSW],MATCH($B187,tab_MinKomp[[Stanowisko / Position ]:[Stanowisko / Position ]],0)))</f>
        <v>n/a</v>
      </c>
      <c r="DH188" s="194" t="str">
        <f>IF(INDEX(tab_MinKomp[SUPPLIER MANAGEMENT],MATCH($B187,tab_MinKomp[[Stanowisko / Position ]:[Stanowisko / Position ]],0))="n/a","n/a",DH187-INDEX(tab_MinKomp[SUPPLIER MANAGEMENT],MATCH($B187,tab_MinKomp[[Stanowisko / Position ]:[Stanowisko / Position ]],0)))</f>
        <v>n/a</v>
      </c>
      <c r="DI188" s="194" t="str">
        <f>IF(INDEX(tab_MinKomp[OBSŁUGA PORTALI KLIENTA / Kundenportale],MATCH($B187,tab_MinKomp[[Stanowisko / Position ]:[Stanowisko / Position ]],0))="n/a","n/a",DI187-INDEX(tab_MinKomp[OBSŁUGA PORTALI KLIENTA / Kundenportale],MATCH($B187,tab_MinKomp[[Stanowisko / Position ]:[Stanowisko / Position ]],0)))</f>
        <v>n/a</v>
      </c>
      <c r="DJ188" s="194" t="str">
        <f>IF(INDEX(tab_MinKomp[Obsługa systemu BABTECQ / BABTECQ System],MATCH($B187,tab_MinKomp[[Stanowisko / Position ]:[Stanowisko / Position ]],0))="n/a","n/a",DJ187-INDEX(tab_MinKomp[Obsługa systemu BABTECQ / BABTECQ System],MATCH($B187,tab_MinKomp[[Stanowisko / Position ]:[Stanowisko / Position ]],0)))</f>
        <v>n/a</v>
      </c>
      <c r="DK188" s="194" t="str">
        <f>IF(INDEX(tab_MinKomp[Rysunek techniczny / technische Zeichnung],MATCH($B187,tab_MinKomp[[Stanowisko / Position ]:[Stanowisko / Position ]],0))="n/a","n/a",DK187-INDEX(tab_MinKomp[Rysunek techniczny / technische Zeichnung],MATCH($B187,tab_MinKomp[[Stanowisko / Position ]:[Stanowisko / Position ]],0)))</f>
        <v>n/a</v>
      </c>
      <c r="DL188" s="194" t="str">
        <f>IF(INDEX(tab_MinKomp[Kalibracja / Kalibrierung],MATCH($B187,tab_MinKomp[[Stanowisko / Position ]:[Stanowisko / Position ]],0))="n/a","n/a",DL187-INDEX(tab_MinKomp[Kalibracja / Kalibrierung],MATCH($B187,tab_MinKomp[[Stanowisko / Position ]:[Stanowisko / Position ]],0)))</f>
        <v>n/a</v>
      </c>
      <c r="DM188" s="194" t="str">
        <f>IF(INDEX(tab_MinKomp[Rekwalifikacja / Requalifizierung],MATCH($B187,tab_MinKomp[[Stanowisko / Position ]:[Stanowisko / Position ]],0))="n/a","n/a",DM187-INDEX(tab_MinKomp[Rekwalifikacja / Requalifizierung],MATCH($B187,tab_MinKomp[[Stanowisko / Position ]:[Stanowisko / Position ]],0)))</f>
        <v>n/a</v>
      </c>
      <c r="DN188" s="190" t="str">
        <f>IF(INDEX(tab_MinKomp[Testy czystości / Reinheitstests],MATCH($B187,tab_MinKomp[[Stanowisko / Position ]:[Stanowisko / Position ]],0))="n/a","n/a",DN187-INDEX(tab_MinKomp[Testy czystości / Reinheitstests],MATCH($B187,tab_MinKomp[[Stanowisko / Position ]:[Stanowisko / Position ]],0)))</f>
        <v>n/a</v>
      </c>
      <c r="DO188" s="190" t="str">
        <f>IF(INDEX(tab_MinKomp[Testy czystości / Reinheitstests],MATCH($B187,tab_MinKomp[[Stanowisko / Position ]:[Stanowisko / Position ]],0))="n/a","n/a",DO187-INDEX(tab_MinKomp[Testy czystości / Reinheitstests],MATCH($B187,tab_MinKomp[[Stanowisko / Position ]:[Stanowisko / Position ]],0)))</f>
        <v>n/a</v>
      </c>
      <c r="DP188" s="190" t="str">
        <f>IF(INDEX(tab_MinKomp[Testy czystości / Reinheitstests],MATCH($B187,tab_MinKomp[[Stanowisko / Position ]:[Stanowisko / Position ]],0))="n/a","n/a",DP187-INDEX(tab_MinKomp[Testy czystości / Reinheitstests],MATCH($B187,tab_MinKomp[[Stanowisko / Position ]:[Stanowisko / Position ]],0)))</f>
        <v>n/a</v>
      </c>
      <c r="DQ188" s="190" t="str">
        <f>IF(INDEX(tab_MinKomp[Testy czystości / Reinheitstests],MATCH($B187,tab_MinKomp[[Stanowisko / Position ]:[Stanowisko / Position ]],0))="n/a","n/a",DQ187-INDEX(tab_MinKomp[Testy czystości / Reinheitstests],MATCH($B187,tab_MinKomp[[Stanowisko / Position ]:[Stanowisko / Position ]],0)))</f>
        <v>n/a</v>
      </c>
      <c r="DR188" s="190" t="str">
        <f>IF(INDEX(tab_MinKomp[Testy czystości / Reinheitstests],MATCH($B187,tab_MinKomp[[Stanowisko / Position ]:[Stanowisko / Position ]],0))="n/a","n/a",DR187-INDEX(tab_MinKomp[Testy czystości / Reinheitstests],MATCH($B187,tab_MinKomp[[Stanowisko / Position ]:[Stanowisko / Position ]],0)))</f>
        <v>n/a</v>
      </c>
      <c r="DS188" s="190" t="str">
        <f>IF(INDEX(tab_MinKomp[Testy czystości / Reinheitstests],MATCH($B187,tab_MinKomp[[Stanowisko / Position ]:[Stanowisko / Position ]],0))="n/a","n/a",DS187-INDEX(tab_MinKomp[Testy czystości / Reinheitstests],MATCH($B187,tab_MinKomp[[Stanowisko / Position ]:[Stanowisko / Position ]],0)))</f>
        <v>n/a</v>
      </c>
      <c r="DT188" s="194" t="str">
        <f>IF(INDEX(tab_MinKomp[SUPPLIER MANAGEMENT],MATCH($B187,tab_MinKomp[[Stanowisko / Position ]:[Stanowisko / Position ]],0))="n/a","n/a",DT187-INDEX(tab_MinKomp[SUPPLIER MANAGEMENT],MATCH($B187,tab_MinKomp[[Stanowisko / Position ]:[Stanowisko / Position ]],0)))</f>
        <v>n/a</v>
      </c>
      <c r="DU188" s="190" t="str">
        <f>IF(INDEX(tab_MinKomp[Testy czystości / Reinheitstests],MATCH($B187,tab_MinKomp[[Stanowisko / Position ]:[Stanowisko / Position ]],0))="n/a","n/a",DU187-INDEX(tab_MinKomp[Testy czystości / Reinheitstests],MATCH($B187,tab_MinKomp[[Stanowisko / Position ]:[Stanowisko / Position ]],0)))</f>
        <v>n/a</v>
      </c>
      <c r="DV188" s="190" t="str">
        <f>IF(INDEX(tab_MinKomp[Testy czystości / Reinheitstests],MATCH($B187,tab_MinKomp[[Stanowisko / Position ]:[Stanowisko / Position ]],0))="n/a","n/a",DV187-INDEX(tab_MinKomp[Testy czystości / Reinheitstests],MATCH($B187,tab_MinKomp[[Stanowisko / Position ]:[Stanowisko / Position ]],0)))</f>
        <v>n/a</v>
      </c>
      <c r="DW188" s="190" t="str">
        <f>IF(INDEX(tab_MinKomp[Testy czystości / Reinheitstests],MATCH($B187,tab_MinKomp[[Stanowisko / Position ]:[Stanowisko / Position ]],0))="n/a","n/a",DW187-INDEX(tab_MinKomp[Testy czystości / Reinheitstests],MATCH($B187,tab_MinKomp[[Stanowisko / Position ]:[Stanowisko / Position ]],0)))</f>
        <v>n/a</v>
      </c>
      <c r="DX188" s="190" t="str">
        <f>IF(INDEX(tab_MinKomp[Testy czystości / Reinheitstests],MATCH($B187,tab_MinKomp[[Stanowisko / Position ]:[Stanowisko / Position ]],0))="n/a","n/a",DX187-INDEX(tab_MinKomp[Testy czystości / Reinheitstests],MATCH($B187,tab_MinKomp[[Stanowisko / Position ]:[Stanowisko / Position ]],0)))</f>
        <v>n/a</v>
      </c>
      <c r="DY188" s="190" t="str">
        <f>IF(INDEX(tab_MinKomp[Testy czystości / Reinheitstests],MATCH($B187,tab_MinKomp[[Stanowisko / Position ]:[Stanowisko / Position ]],0))="n/a","n/a",DY187-INDEX(tab_MinKomp[Testy czystości / Reinheitstests],MATCH($B187,tab_MinKomp[[Stanowisko / Position ]:[Stanowisko / Position ]],0)))</f>
        <v>n/a</v>
      </c>
      <c r="DZ188" s="190" t="str">
        <f>IF(INDEX(tab_MinKomp[Testy czystości / Reinheitstests],MATCH($B187,tab_MinKomp[[Stanowisko / Position ]:[Stanowisko / Position ]],0))="n/a","n/a",DZ187-INDEX(tab_MinKomp[Testy czystości / Reinheitstests],MATCH($B187,tab_MinKomp[[Stanowisko / Position ]:[Stanowisko / Position ]],0)))</f>
        <v>n/a</v>
      </c>
      <c r="EA188" s="190" t="str">
        <f>IF(INDEX(tab_MinKomp[Testy czystości / Reinheitstests],MATCH($B187,tab_MinKomp[[Stanowisko / Position ]:[Stanowisko / Position ]],0))="n/a","n/a",EA187-INDEX(tab_MinKomp[Testy czystości / Reinheitstests],MATCH($B187,tab_MinKomp[[Stanowisko / Position ]:[Stanowisko / Position ]],0)))</f>
        <v>n/a</v>
      </c>
      <c r="EB188" s="190" t="str">
        <f>IF(INDEX(tab_MinKomp[Testy czystości / Reinheitstests],MATCH($B187,tab_MinKomp[[Stanowisko / Position ]:[Stanowisko / Position ]],0))="n/a","n/a",EB187-INDEX(tab_MinKomp[Testy czystości / Reinheitstests],MATCH($B187,tab_MinKomp[[Stanowisko / Position ]:[Stanowisko / Position ]],0)))</f>
        <v>n/a</v>
      </c>
      <c r="EC188" s="190" t="str">
        <f>IF(INDEX(tab_MinKomp[Testy czystości / Reinheitstests],MATCH($B187,tab_MinKomp[[Stanowisko / Position ]:[Stanowisko / Position ]],0))="n/a","n/a",EC187-INDEX(tab_MinKomp[Testy czystości / Reinheitstests],MATCH($B187,tab_MinKomp[[Stanowisko / Position ]:[Stanowisko / Position ]],0)))</f>
        <v>n/a</v>
      </c>
      <c r="ED188" s="190" t="str">
        <f>IF(INDEX(tab_MinKomp[Testy czystości / Reinheitstests],MATCH($B187,tab_MinKomp[[Stanowisko / Position ]:[Stanowisko / Position ]],0))="n/a","n/a",ED187-INDEX(tab_MinKomp[Testy czystości / Reinheitstests],MATCH($B187,tab_MinKomp[[Stanowisko / Position ]:[Stanowisko / Position ]],0)))</f>
        <v>n/a</v>
      </c>
      <c r="EE188" s="190" t="str">
        <f>IF(INDEX(tab_MinKomp[Testy czystości / Reinheitstests],MATCH($B187,tab_MinKomp[[Stanowisko / Position ]:[Stanowisko / Position ]],0))="n/a","n/a",EE187-INDEX(tab_MinKomp[Testy czystości / Reinheitstests],MATCH($B187,tab_MinKomp[[Stanowisko / Position ]:[Stanowisko / Position ]],0)))</f>
        <v>n/a</v>
      </c>
      <c r="EF188" s="190" t="str">
        <f>IF(INDEX(tab_MinKomp[Testy czystości / Reinheitstests],MATCH($B187,tab_MinKomp[[Stanowisko / Position ]:[Stanowisko / Position ]],0))="n/a","n/a",EF187-INDEX(tab_MinKomp[Testy czystości / Reinheitstests],MATCH($B187,tab_MinKomp[[Stanowisko / Position ]:[Stanowisko / Position ]],0)))</f>
        <v>n/a</v>
      </c>
      <c r="EG188" s="190" t="str">
        <f>IF(INDEX(tab_MinKomp[Testy czystości / Reinheitstests],MATCH($B187,tab_MinKomp[[Stanowisko / Position ]:[Stanowisko / Position ]],0))="n/a","n/a",EG187-INDEX(tab_MinKomp[Testy czystości / Reinheitstests],MATCH($B187,tab_MinKomp[[Stanowisko / Position ]:[Stanowisko / Position ]],0)))</f>
        <v>n/a</v>
      </c>
      <c r="EH188" s="190" t="str">
        <f>IF(INDEX(tab_MinKomp[Testy czystości / Reinheitstests],MATCH($B187,tab_MinKomp[[Stanowisko / Position ]:[Stanowisko / Position ]],0))="n/a","n/a",EH187-INDEX(tab_MinKomp[Testy czystości / Reinheitstests],MATCH($B187,tab_MinKomp[[Stanowisko / Position ]:[Stanowisko / Position ]],0)))</f>
        <v>n/a</v>
      </c>
      <c r="EI188" s="190" t="str">
        <f>IF(INDEX(tab_MinKomp[Testy czystości / Reinheitstests],MATCH($B187,tab_MinKomp[[Stanowisko / Position ]:[Stanowisko / Position ]],0))="n/a","n/a",EI187-INDEX(tab_MinKomp[Testy czystości / Reinheitstests],MATCH($B187,tab_MinKomp[[Stanowisko / Position ]:[Stanowisko / Position ]],0)))</f>
        <v>n/a</v>
      </c>
      <c r="EJ188" s="190" t="str">
        <f>IF(INDEX(tab_MinKomp[Testy czystości / Reinheitstests],MATCH($B187,tab_MinKomp[[Stanowisko / Position ]:[Stanowisko / Position ]],0))="n/a","n/a",EJ187-INDEX(tab_MinKomp[Testy czystości / Reinheitstests],MATCH($B187,tab_MinKomp[[Stanowisko / Position ]:[Stanowisko / Position ]],0)))</f>
        <v>n/a</v>
      </c>
      <c r="EK188" s="190" t="str">
        <f>IF(INDEX(tab_MinKomp[Testy czystości / Reinheitstests],MATCH($B187,tab_MinKomp[[Stanowisko / Position ]:[Stanowisko / Position ]],0))="n/a","n/a",EK187-INDEX(tab_MinKomp[Testy czystości / Reinheitstests],MATCH($B187,tab_MinKomp[[Stanowisko / Position ]:[Stanowisko / Position ]],0)))</f>
        <v>n/a</v>
      </c>
      <c r="EL188" s="190" t="str">
        <f>IF(INDEX(tab_MinKomp[Testy czystości / Reinheitstests],MATCH($B187,tab_MinKomp[[Stanowisko / Position ]:[Stanowisko / Position ]],0))="n/a","n/a",EL187-INDEX(tab_MinKomp[Testy czystości / Reinheitstests],MATCH($B187,tab_MinKomp[[Stanowisko / Position ]:[Stanowisko / Position ]],0)))</f>
        <v>n/a</v>
      </c>
      <c r="EM188" s="190" t="str">
        <f>IF(INDEX(tab_MinKomp[Testy czystości / Reinheitstests],MATCH($B187,tab_MinKomp[[Stanowisko / Position ]:[Stanowisko / Position ]],0))="n/a","n/a",EM187-INDEX(tab_MinKomp[Testy czystości / Reinheitstests],MATCH($B187,tab_MinKomp[[Stanowisko / Position ]:[Stanowisko / Position ]],0)))</f>
        <v>n/a</v>
      </c>
      <c r="EN188" s="190" t="str">
        <f>IF(INDEX(tab_MinKomp[Testy czystości / Reinheitstests],MATCH($B187,tab_MinKomp[[Stanowisko / Position ]:[Stanowisko / Position ]],0))="n/a","n/a",EN187-INDEX(tab_MinKomp[Testy czystości / Reinheitstests],MATCH($B187,tab_MinKomp[[Stanowisko / Position ]:[Stanowisko / Position ]],0)))</f>
        <v>n/a</v>
      </c>
      <c r="EO188" s="194" t="str">
        <f>IF(INDEX(tab_MinKomp[Konserwacja Rep],MATCH($B187,tab_MinKomp[[Stanowisko / Position ]:[Stanowisko / Position ]],0))="n/a","n/a",EO187-INDEX(tab_MinKomp[Konserwacja Rep],MATCH($B187,tab_MinKomp[[Stanowisko / Position ]:[Stanowisko / Position ]],0)))</f>
        <v>n/a</v>
      </c>
      <c r="EP188" s="194" t="str">
        <f>IF(INDEX(tab_MinKomp[[Konserwacja Engel ]],MATCH($B187,tab_MinKomp[[Stanowisko / Position ]:[Stanowisko / Position ]],0))="n/a","n/a",EP187-INDEX(tab_MinKomp[[Konserwacja Engel ]],MATCH($B187,tab_MinKomp[[Stanowisko / Position ]:[Stanowisko / Position ]],0)))</f>
        <v>n/a</v>
      </c>
      <c r="EQ188" s="194" t="str">
        <f>IF(INDEX(tab_MinKomp[Konserwacja B 50],MATCH($B187,tab_MinKomp[[Stanowisko / Position ]:[Stanowisko / Position ]],0))="n/a","n/a",EQ187-INDEX(tab_MinKomp[Konserwacja B 50],MATCH($B187,tab_MinKomp[[Stanowisko / Position ]:[Stanowisko / Position ]],0)))</f>
        <v>n/a</v>
      </c>
      <c r="ER188" s="194" t="str">
        <f>IF(INDEX(tab_MinKomp[[Konserwacja EOL ]],MATCH($B187,tab_MinKomp[[Stanowisko / Position ]:[Stanowisko / Position ]],0))="n/a","n/a",ER187-INDEX(tab_MinKomp[[Konserwacja EOL ]],MATCH($B187,tab_MinKomp[[Stanowisko / Position ]:[Stanowisko / Position ]],0)))</f>
        <v>n/a</v>
      </c>
      <c r="ES188" s="194" t="str">
        <f>IF(INDEX(tab_MinKomp[Konserwacja Branson],MATCH($B187,tab_MinKomp[[Stanowisko / Position ]:[Stanowisko / Position ]],0))="n/a","n/a",ES187-INDEX(tab_MinKomp[Konserwacja Branson],MATCH($B187,tab_MinKomp[[Stanowisko / Position ]:[Stanowisko / Position ]],0)))</f>
        <v>n/a</v>
      </c>
      <c r="ET188" s="194" t="str">
        <f>IF(INDEX(tab_MinKomp[Konserwacja coolery],MATCH($B187,tab_MinKomp[[Stanowisko / Position ]:[Stanowisko / Position ]],0))="n/a","n/a",ET187-INDEX(tab_MinKomp[Konserwacja coolery],MATCH($B187,tab_MinKomp[[Stanowisko / Position ]:[Stanowisko / Position ]],0)))</f>
        <v>n/a</v>
      </c>
      <c r="EU188" s="194" t="str">
        <f>IF(INDEX(tab_MinKomp[Konserwacja piecy],MATCH($B187,tab_MinKomp[[Stanowisko / Position ]:[Stanowisko / Position ]],0))="n/a","n/a",EU187-INDEX(tab_MinKomp[Konserwacja piecy],MATCH($B187,tab_MinKomp[[Stanowisko / Position ]:[Stanowisko / Position ]],0)))</f>
        <v>n/a</v>
      </c>
      <c r="EV188" s="194" t="str">
        <f>IF(INDEX(tab_MinKomp[Rysunek techniczny- czytanie],MATCH($B187,tab_MinKomp[[Stanowisko / Position ]:[Stanowisko / Position ]],0))="n/a","n/a",EV187-INDEX(tab_MinKomp[Rysunek techniczny- czytanie],MATCH($B187,tab_MinKomp[[Stanowisko / Position ]:[Stanowisko / Position ]],0)))</f>
        <v>n/a</v>
      </c>
      <c r="EW188" s="194" t="str">
        <f>IF(INDEX(tab_MinKomp[Elektryka],MATCH($B187,tab_MinKomp[[Stanowisko / Position ]:[Stanowisko / Position ]],0))="n/a","n/a",EW187-INDEX(tab_MinKomp[Elektryka],MATCH($B187,tab_MinKomp[[Stanowisko / Position ]:[Stanowisko / Position ]],0)))</f>
        <v>n/a</v>
      </c>
      <c r="EX188" s="194" t="str">
        <f>IF(INDEX(tab_MinKomp[Pneumatyka],MATCH($B187,tab_MinKomp[[Stanowisko / Position ]:[Stanowisko / Position ]],0))="n/a","n/a",EX187-INDEX(tab_MinKomp[Pneumatyka],MATCH($B187,tab_MinKomp[[Stanowisko / Position ]:[Stanowisko / Position ]],0)))</f>
        <v>n/a</v>
      </c>
      <c r="EY188" s="194" t="str">
        <f>IF(INDEX(tab_MinKomp[[Hydraulika ]],MATCH($B187,tab_MinKomp[[Stanowisko / Position ]:[Stanowisko / Position ]],0))="n/a","n/a",EY187-INDEX(tab_MinKomp[[Hydraulika ]],MATCH($B187,tab_MinKomp[[Stanowisko / Position ]:[Stanowisko / Position ]],0)))</f>
        <v>n/a</v>
      </c>
      <c r="EZ188" s="194" t="str">
        <f>IF(INDEX(tab_MinKomp[Podciśnienie],MATCH($B187,tab_MinKomp[[Stanowisko / Position ]:[Stanowisko / Position ]],0))="n/a","n/a",EZ187-INDEX(tab_MinKomp[Podciśnienie],MATCH($B187,tab_MinKomp[[Stanowisko / Position ]:[Stanowisko / Position ]],0)))</f>
        <v>n/a</v>
      </c>
      <c r="FA188" s="194" t="str">
        <f>IF(INDEX(tab_MinKomp[Usuwanie awarii],MATCH($B187,tab_MinKomp[[Stanowisko / Position ]:[Stanowisko / Position ]],0))="n/a","n/a",FA187-INDEX(tab_MinKomp[Usuwanie awarii],MATCH($B187,tab_MinKomp[[Stanowisko / Position ]:[Stanowisko / Position ]],0)))</f>
        <v>n/a</v>
      </c>
      <c r="FB188" s="194" t="str">
        <f>IF(INDEX(tab_MinKomp[Obsługa robotów],MATCH($B187,tab_MinKomp[[Stanowisko / Position ]:[Stanowisko / Position ]],0))="n/a","n/a",FB187-INDEX(tab_MinKomp[Obsługa robotów],MATCH($B187,tab_MinKomp[[Stanowisko / Position ]:[Stanowisko / Position ]],0)))</f>
        <v>n/a</v>
      </c>
      <c r="FC188" s="194" t="str">
        <f>IF(INDEX(tab_MinKomp[Obsługa sterowania maszyny],MATCH($B187,tab_MinKomp[[Stanowisko / Position ]:[Stanowisko / Position ]],0))="n/a","n/a",FC187-INDEX(tab_MinKomp[Obsługa sterowania maszyny],MATCH($B187,tab_MinKomp[[Stanowisko / Position ]:[Stanowisko / Position ]],0)))</f>
        <v>n/a</v>
      </c>
      <c r="FD188" s="194" t="str">
        <f>IF(INDEX(tab_MinKomp[Usuwanie przyczyn żródłowych],MATCH($B187,tab_MinKomp[[Stanowisko / Position ]:[Stanowisko / Position ]],0))="n/a","n/a",FD187-INDEX(tab_MinKomp[Usuwanie przyczyn żródłowych],MATCH($B187,tab_MinKomp[[Stanowisko / Position ]:[Stanowisko / Position ]],0)))</f>
        <v>n/a</v>
      </c>
      <c r="FE188" s="194" t="str">
        <f>IF(INDEX(tab_MinKomp[Cmms stosowanie],MATCH($B187,tab_MinKomp[[Stanowisko / Position ]:[Stanowisko / Position ]],0))="n/a","n/a",FE187-INDEX(tab_MinKomp[Cmms stosowanie],MATCH($B187,tab_MinKomp[[Stanowisko / Position ]:[Stanowisko / Position ]],0)))</f>
        <v>n/a</v>
      </c>
      <c r="FF188" s="190" t="str">
        <f>IF(INDEX(tab_MinKomp[Testy czystości / Reinheitstests],MATCH($B187,tab_MinKomp[[Stanowisko / Position ]:[Stanowisko / Position ]],0))="n/a","n/a",FF187-INDEX(tab_MinKomp[Testy czystości / Reinheitstests],MATCH($B187,tab_MinKomp[[Stanowisko / Position ]:[Stanowisko / Position ]],0)))</f>
        <v>n/a</v>
      </c>
      <c r="FG188" s="194" t="str">
        <f>IF(INDEX(tab_MinKomp[Czyszczenie form plastikowych],MATCH($B187,tab_MinKomp[[Stanowisko / Position ]:[Stanowisko / Position ]],0))="n/a","n/a",FG187-INDEX(tab_MinKomp[Czyszczenie form plastikowych],MATCH($B187,tab_MinKomp[[Stanowisko / Position ]:[Stanowisko / Position ]],0)))</f>
        <v>n/a</v>
      </c>
      <c r="FH188" s="194" t="str">
        <f>IF(INDEX(tab_MinKomp[Wymiana form plastik],MATCH($B187,tab_MinKomp[[Stanowisko / Position ]:[Stanowisko / Position ]],0))="n/a","n/a",FH187-INDEX(tab_MinKomp[Wymiana form plastik],MATCH($B187,tab_MinKomp[[Stanowisko / Position ]:[Stanowisko / Position ]],0)))</f>
        <v>n/a</v>
      </c>
      <c r="FI188" s="194" t="str">
        <f>IF(INDEX(tab_MinKomp[Wymiana form guma],MATCH($B187,tab_MinKomp[[Stanowisko / Position ]:[Stanowisko / Position ]],0))="n/a","n/a",FI187-INDEX(tab_MinKomp[Wymiana form guma],MATCH($B187,tab_MinKomp[[Stanowisko / Position ]:[Stanowisko / Position ]],0)))</f>
        <v>n/a</v>
      </c>
      <c r="FJ188" s="194" t="str">
        <f>IF(INDEX(tab_MinKomp[Konserwacja KK],MATCH($B187,tab_MinKomp[[Stanowisko / Position ]:[Stanowisko / Position ]],0))="n/a","n/a",FJ187-INDEX(tab_MinKomp[Konserwacja KK],MATCH($B187,tab_MinKomp[[Stanowisko / Position ]:[Stanowisko / Position ]],0)))</f>
        <v>n/a</v>
      </c>
      <c r="FK188" s="194" t="str">
        <f>IF(INDEX(tab_MinKomp[Konserwacja form guma],MATCH($B187,tab_MinKomp[[Stanowisko / Position ]:[Stanowisko / Position ]],0))="n/a","n/a",FK187-INDEX(tab_MinKomp[Konserwacja form guma],MATCH($B187,tab_MinKomp[[Stanowisko / Position ]:[Stanowisko / Position ]],0)))</f>
        <v>n/a</v>
      </c>
      <c r="FL188" s="194" t="str">
        <f>IF(INDEX(tab_MinKomp[Konserwacja form plastiki],MATCH($B187,tab_MinKomp[[Stanowisko / Position ]:[Stanowisko / Position ]],0))="n/a","n/a",FL187-INDEX(tab_MinKomp[Konserwacja form plastiki],MATCH($B187,tab_MinKomp[[Stanowisko / Position ]:[Stanowisko / Position ]],0)))</f>
        <v>n/a</v>
      </c>
      <c r="FM188" s="194" t="str">
        <f>IF(INDEX(tab_MinKomp[Konserwacja Gorącego Kanału],MATCH($B187,tab_MinKomp[[Stanowisko / Position ]:[Stanowisko / Position ]],0))="n/a","n/a",FM187-INDEX(tab_MinKomp[Konserwacja Gorącego Kanału],MATCH($B187,tab_MinKomp[[Stanowisko / Position ]:[Stanowisko / Position ]],0)))</f>
        <v>n/a</v>
      </c>
      <c r="FN188" s="194" t="str">
        <f>IF(INDEX(tab_MinKomp[MS Office (Excel)],MATCH($B187,tab_MinKomp[[Stanowisko / Position ]:[Stanowisko / Position ]],0))="n/a","n/a",FN187-INDEX(tab_MinKomp[MS Office (Excel)],MATCH($B187,tab_MinKomp[[Stanowisko / Position ]:[Stanowisko / Position ]],0)))</f>
        <v>n/a</v>
      </c>
      <c r="FO188" s="194" t="str">
        <f>IF(INDEX(tab_MinKomp[MS Office (Word)],MATCH($B187,tab_MinKomp[[Stanowisko / Position ]:[Stanowisko / Position ]],0))="n/a","n/a",FO187-INDEX(tab_MinKomp[MS Office (Word)],MATCH($B187,tab_MinKomp[[Stanowisko / Position ]:[Stanowisko / Position ]],0)))</f>
        <v>n/a</v>
      </c>
      <c r="FP188" s="194" t="str">
        <f>IF(INDEX(tab_MinKomp[MS Office (Power Point)],MATCH($B187,tab_MinKomp[[Stanowisko / Position ]:[Stanowisko / Position ]],0))="n/a","n/a",FP187-INDEX(tab_MinKomp[MS Office (Power Point)],MATCH($B187,tab_MinKomp[[Stanowisko / Position ]:[Stanowisko / Position ]],0)))</f>
        <v>n/a</v>
      </c>
      <c r="FQ188" s="196" t="str">
        <f>IF(INDEX(tab_MinKomp[Język angielski / Englisch],MATCH($B187,tab_MinKomp[[Stanowisko / Position ]:[Stanowisko / Position ]],0))="n/a","n/a",FQ187-INDEX(tab_MinKomp[Język angielski / Englisch],MATCH($B187,tab_MinKomp[[Stanowisko / Position ]:[Stanowisko / Position ]],0)))</f>
        <v>n/a</v>
      </c>
      <c r="FR188" s="196" t="str">
        <f>IF(INDEX(tab_MinKomp[Język niemiecki / Deutsch],MATCH($B187,tab_MinKomp[[Stanowisko / Position ]:[Stanowisko / Position ]],0))="n/a","n/a",FR187-INDEX(tab_MinKomp[Język niemiecki / Deutsch],MATCH($B187,tab_MinKomp[[Stanowisko / Position ]:[Stanowisko / Position ]],0)))</f>
        <v>n/a</v>
      </c>
      <c r="FS188" s="194">
        <f>IF(INDEX(tab_MinKomp[Zarządzanie dokumentacją procesową / Process dokumentation management],MATCH($B187,tab_MinKomp[[Stanowisko / Position ]:[Stanowisko / Position ]],0))="n/a","n/a",FS187-INDEX(tab_MinKomp[Zarządzanie dokumentacją procesową / Process dokumentation management],MATCH($B187,tab_MinKomp[[Stanowisko / Position ]:[Stanowisko / Position ]],0)))</f>
        <v>0</v>
      </c>
      <c r="FT188" s="194">
        <f>IF(INDEX(tab_MinKomp[Znajomość procesów z obszaru / Kenntiss der prozesse in dem Bereich],MATCH($B187,tab_MinKomp[[Stanowisko / Position ]:[Stanowisko / Position ]],0))="n/a","n/a",FT187-INDEX(tab_MinKomp[Znajomość procesów z obszaru / Kenntiss der prozesse in dem Bereich],MATCH($B187,tab_MinKomp[[Stanowisko / Position ]:[Stanowisko / Position ]],0)))</f>
        <v>0</v>
      </c>
      <c r="FU188" s="194">
        <f>IF(INDEX(tab_MinKomp[optymalizacja procesów / Prozessoptymalisierung],MATCH($B187,tab_MinKomp[[Stanowisko / Position ]:[Stanowisko / Position ]],0))="n/a","n/a",FU187-INDEX(tab_MinKomp[optymalizacja procesów / Prozessoptymalisierung],MATCH($B187,tab_MinKomp[[Stanowisko / Position ]:[Stanowisko / Position ]],0)))</f>
        <v>0</v>
      </c>
      <c r="FV188" s="194">
        <f>IF(INDEX(tab_MinKomp[Umiejętności szkoleniowe / Trainingsfähigkeiten],MATCH($B187,tab_MinKomp[[Stanowisko / Position ]:[Stanowisko / Position ]],0))="n/a","n/a",FV187-INDEX(tab_MinKomp[Umiejętności szkoleniowe / Trainingsfähigkeiten],MATCH($B187,tab_MinKomp[[Stanowisko / Position ]:[Stanowisko / Position ]],0)))</f>
        <v>2</v>
      </c>
      <c r="FW188" s="194">
        <f>IF(INDEX(tab_MinKomp[Analityczne myślenie, podejście / Analitysches Denken, Einstellung],MATCH($B187,tab_MinKomp[[Stanowisko / Position ]:[Stanowisko / Position ]],0))="n/a","n/a",FW187-INDEX(tab_MinKomp[Analityczne myślenie, podejście / Analitysches Denken, Einstellung],MATCH($B187,tab_MinKomp[[Stanowisko / Position ]:[Stanowisko / Position ]],0)))</f>
        <v>0</v>
      </c>
      <c r="FX188" s="194">
        <f>IF(INDEX(tab_MinKomp[Dokładność, precyzja w dzialaniu / Genauigkeit, Präzision in die Arbeit],MATCH($B187,tab_MinKomp[[Stanowisko / Position ]:[Stanowisko / Position ]],0))="n/a","n/a",FX187-INDEX(tab_MinKomp[Dokładność, precyzja w dzialaniu / Genauigkeit, Präzision in die Arbeit],MATCH($B187,tab_MinKomp[[Stanowisko / Position ]:[Stanowisko / Position ]],0)))</f>
        <v>0</v>
      </c>
      <c r="FY188" s="194">
        <f>IF(INDEX(tab_MinKomp[Dyspozycyjność / Verfügbarkeit],MATCH($B187,tab_MinKomp[[Stanowisko / Position ]:[Stanowisko / Position ]],0))="n/a","n/a",FY187-INDEX(tab_MinKomp[Dyspozycyjność / Verfügbarkeit],MATCH($B187,tab_MinKomp[[Stanowisko / Position ]:[Stanowisko / Position ]],0)))</f>
        <v>0</v>
      </c>
      <c r="FZ188" s="194">
        <f>IF(INDEX(tab_MinKomp[Zaangażowanie / 
Engagement],MATCH($B187,tab_MinKomp[[Stanowisko / Position ]:[Stanowisko / Position ]],0))="n/a","n/a",FZ187-INDEX(tab_MinKomp[Zaangażowanie / 
Engagement],MATCH($B187,tab_MinKomp[[Stanowisko / Position ]:[Stanowisko / Position ]],0)))</f>
        <v>0</v>
      </c>
      <c r="GA188" s="194" t="str">
        <f>IF(INDEX(tab_MinKomp[Konserwacja form guma],MATCH($B187,tab_MinKomp[[Stanowisko / Position ]:[Stanowisko / Position ]],0))="n/a","n/a",GA187-INDEX(tab_MinKomp[Konserwacja form guma],MATCH($B187,tab_MinKomp[[Stanowisko / Position ]:[Stanowisko / Position ]],0)))</f>
        <v>n/a</v>
      </c>
      <c r="GB188" s="194" t="str">
        <f>IF(INDEX(tab_MinKomp[Konserwacja form plastiki],MATCH($B187,tab_MinKomp[[Stanowisko / Position ]:[Stanowisko / Position ]],0))="n/a","n/a",GB187-INDEX(tab_MinKomp[Konserwacja form plastiki],MATCH($B187,tab_MinKomp[[Stanowisko / Position ]:[Stanowisko / Position ]],0)))</f>
        <v>n/a</v>
      </c>
      <c r="GC188" s="194">
        <f>IF(INDEX(tab_MinKomp[Elastyczność w działaniu],MATCH($B187,tab_MinKomp[[Stanowisko / Position ]:[Stanowisko / Position ]],0))="n/a","n/a",GC187-INDEX(tab_MinKomp[Elastyczność w działaniu],MATCH($B187,tab_MinKomp[[Stanowisko / Position ]:[Stanowisko / Position ]],0)))</f>
        <v>0</v>
      </c>
      <c r="GD188" s="194">
        <f>IF(INDEX(tab_MinKomp[Komunikatywność],MATCH($B187,tab_MinKomp[[Stanowisko / Position ]:[Stanowisko / Position ]],0))="n/a","n/a",GD187-INDEX(tab_MinKomp[Komunikatywność],MATCH($B187,tab_MinKomp[[Stanowisko / Position ]:[Stanowisko / Position ]],0)))</f>
        <v>0</v>
      </c>
      <c r="GE188" s="193" t="str">
        <f>IF(INDEX(tab_MinKomp[Motywowanie i budowanie zaangażowania zespołu],MATCH($B187,tab_MinKomp[[Stanowisko / Position ]:[Stanowisko / Position ]],0))="n/a","n/a",GE187-INDEX(tab_MinKomp[Motywowanie i budowanie zaangażowania zespołu],MATCH($B187,tab_MinKomp[[Stanowisko / Position ]:[Stanowisko / Position ]],0)))</f>
        <v>n/a</v>
      </c>
      <c r="GF188" s="186" t="s">
        <v>248</v>
      </c>
      <c r="GG188" s="186" t="s">
        <v>248</v>
      </c>
      <c r="GH188" s="186" t="s">
        <v>248</v>
      </c>
      <c r="GI188" s="186" t="s">
        <v>248</v>
      </c>
      <c r="GJ188" s="186" t="s">
        <v>248</v>
      </c>
      <c r="GK188" s="186" t="s">
        <v>248</v>
      </c>
      <c r="GL188" s="186" t="s">
        <v>248</v>
      </c>
      <c r="GM188" s="186" t="s">
        <v>248</v>
      </c>
      <c r="GN188" s="186" t="s">
        <v>248</v>
      </c>
      <c r="GO188" s="186" t="s">
        <v>248</v>
      </c>
      <c r="GP188" s="186" t="s">
        <v>248</v>
      </c>
      <c r="GQ188" s="186" t="s">
        <v>248</v>
      </c>
      <c r="GR188" s="186" t="s">
        <v>248</v>
      </c>
      <c r="GS188" s="186" t="s">
        <v>248</v>
      </c>
      <c r="GT188" s="186" t="s">
        <v>248</v>
      </c>
      <c r="GU188" s="186" t="s">
        <v>248</v>
      </c>
      <c r="GV188" s="186" t="s">
        <v>248</v>
      </c>
      <c r="GW188" s="186" t="s">
        <v>248</v>
      </c>
      <c r="GX188" s="186" t="s">
        <v>248</v>
      </c>
      <c r="GY188" s="186" t="s">
        <v>248</v>
      </c>
      <c r="GZ188" s="261" t="s">
        <v>248</v>
      </c>
      <c r="HA188" s="261" t="s">
        <v>248</v>
      </c>
      <c r="HB188" s="191">
        <f>SUM(G188:GE188)/(HB187-(SUM(G188:GE188)))</f>
        <v>4.4444444444444446E-2</v>
      </c>
    </row>
    <row r="189" spans="1:210" ht="24.9" customHeight="1" x14ac:dyDescent="0.3">
      <c r="A189" s="105" t="s">
        <v>321</v>
      </c>
      <c r="B189" s="105" t="s">
        <v>315</v>
      </c>
      <c r="C189" s="105" t="s">
        <v>398</v>
      </c>
      <c r="D189" s="105">
        <v>1390</v>
      </c>
      <c r="E189" s="394" t="s">
        <v>479</v>
      </c>
      <c r="F189" s="185" t="s">
        <v>374</v>
      </c>
      <c r="G189" s="186">
        <v>2</v>
      </c>
      <c r="H189" s="186">
        <v>1</v>
      </c>
      <c r="I189" s="186">
        <v>2</v>
      </c>
      <c r="J189" s="186">
        <v>1</v>
      </c>
      <c r="K189" s="186">
        <v>1</v>
      </c>
      <c r="L189" s="186" t="s">
        <v>248</v>
      </c>
      <c r="M189" s="186" t="s">
        <v>248</v>
      </c>
      <c r="N189" s="186" t="s">
        <v>248</v>
      </c>
      <c r="O189" s="186">
        <v>1</v>
      </c>
      <c r="P189" s="186">
        <v>1</v>
      </c>
      <c r="Q189" s="186" t="s">
        <v>248</v>
      </c>
      <c r="R189" s="186" t="s">
        <v>248</v>
      </c>
      <c r="S189" s="186" t="s">
        <v>248</v>
      </c>
      <c r="T189" s="186" t="s">
        <v>248</v>
      </c>
      <c r="U189" s="186" t="s">
        <v>248</v>
      </c>
      <c r="V189" s="186" t="s">
        <v>248</v>
      </c>
      <c r="W189" s="186" t="s">
        <v>248</v>
      </c>
      <c r="X189" s="186" t="s">
        <v>248</v>
      </c>
      <c r="Y189" s="186" t="s">
        <v>248</v>
      </c>
      <c r="Z189" s="186" t="s">
        <v>248</v>
      </c>
      <c r="AA189" s="186" t="s">
        <v>248</v>
      </c>
      <c r="AB189" s="186" t="s">
        <v>248</v>
      </c>
      <c r="AC189" s="186" t="s">
        <v>248</v>
      </c>
      <c r="AD189" s="186" t="s">
        <v>248</v>
      </c>
      <c r="AE189" s="186" t="s">
        <v>248</v>
      </c>
      <c r="AF189" s="186" t="s">
        <v>248</v>
      </c>
      <c r="AG189" s="186" t="s">
        <v>248</v>
      </c>
      <c r="AH189" s="186" t="s">
        <v>248</v>
      </c>
      <c r="AI189" s="186" t="s">
        <v>248</v>
      </c>
      <c r="AJ189" s="186" t="s">
        <v>248</v>
      </c>
      <c r="AK189" s="186" t="s">
        <v>248</v>
      </c>
      <c r="AL189" s="186">
        <v>1</v>
      </c>
      <c r="AM189" s="186" t="s">
        <v>248</v>
      </c>
      <c r="AN189" s="186" t="s">
        <v>248</v>
      </c>
      <c r="AO189" s="186">
        <v>2</v>
      </c>
      <c r="AP189" s="186" t="s">
        <v>248</v>
      </c>
      <c r="AQ189" s="186">
        <v>2</v>
      </c>
      <c r="AR189" s="186" t="s">
        <v>248</v>
      </c>
      <c r="AS189" s="186" t="s">
        <v>248</v>
      </c>
      <c r="AT189" s="186" t="s">
        <v>248</v>
      </c>
      <c r="AU189" s="186" t="s">
        <v>248</v>
      </c>
      <c r="AV189" s="186">
        <v>2</v>
      </c>
      <c r="AW189" s="186">
        <v>1</v>
      </c>
      <c r="AX189" s="186" t="s">
        <v>248</v>
      </c>
      <c r="AY189" s="186" t="s">
        <v>248</v>
      </c>
      <c r="AZ189" s="186" t="s">
        <v>248</v>
      </c>
      <c r="BA189" s="186" t="s">
        <v>248</v>
      </c>
      <c r="BB189" s="186" t="s">
        <v>248</v>
      </c>
      <c r="BC189" s="186" t="s">
        <v>248</v>
      </c>
      <c r="BD189" s="186" t="s">
        <v>248</v>
      </c>
      <c r="BE189" s="186" t="s">
        <v>248</v>
      </c>
      <c r="BF189" s="186" t="s">
        <v>248</v>
      </c>
      <c r="BG189" s="186" t="s">
        <v>248</v>
      </c>
      <c r="BH189" s="186" t="s">
        <v>248</v>
      </c>
      <c r="BI189" s="186" t="s">
        <v>248</v>
      </c>
      <c r="BJ189" s="186" t="s">
        <v>248</v>
      </c>
      <c r="BK189" s="186" t="s">
        <v>248</v>
      </c>
      <c r="BL189" s="186" t="s">
        <v>248</v>
      </c>
      <c r="BM189" s="186" t="s">
        <v>248</v>
      </c>
      <c r="BN189" s="186" t="s">
        <v>248</v>
      </c>
      <c r="BO189" s="186" t="s">
        <v>248</v>
      </c>
      <c r="BP189" s="186" t="s">
        <v>248</v>
      </c>
      <c r="BQ189" s="186" t="s">
        <v>248</v>
      </c>
      <c r="BR189" s="186" t="s">
        <v>248</v>
      </c>
      <c r="BS189" s="186">
        <v>2</v>
      </c>
      <c r="BT189" s="186" t="s">
        <v>248</v>
      </c>
      <c r="BU189" s="186">
        <v>2</v>
      </c>
      <c r="BV189" s="186" t="s">
        <v>248</v>
      </c>
      <c r="BW189" s="186">
        <v>2</v>
      </c>
      <c r="BX189" s="186">
        <v>2</v>
      </c>
      <c r="BY189" s="186" t="s">
        <v>248</v>
      </c>
      <c r="BZ189" s="186">
        <v>2</v>
      </c>
      <c r="CA189" s="186" t="s">
        <v>248</v>
      </c>
      <c r="CB189" s="186">
        <v>2</v>
      </c>
      <c r="CC189" s="186" t="s">
        <v>248</v>
      </c>
      <c r="CD189" s="186">
        <v>2</v>
      </c>
      <c r="CE189" s="186"/>
      <c r="CF189" s="186"/>
      <c r="CG189" s="186">
        <v>1</v>
      </c>
      <c r="CH189" s="186" t="s">
        <v>248</v>
      </c>
      <c r="CI189" s="186" t="s">
        <v>248</v>
      </c>
      <c r="CJ189" s="186" t="s">
        <v>248</v>
      </c>
      <c r="CK189" s="186" t="s">
        <v>248</v>
      </c>
      <c r="CL189" s="186" t="s">
        <v>248</v>
      </c>
      <c r="CM189" s="186" t="s">
        <v>248</v>
      </c>
      <c r="CN189" s="186" t="s">
        <v>248</v>
      </c>
      <c r="CO189" s="186" t="s">
        <v>248</v>
      </c>
      <c r="CP189" s="186" t="s">
        <v>248</v>
      </c>
      <c r="CQ189" s="186" t="s">
        <v>248</v>
      </c>
      <c r="CR189" s="186" t="s">
        <v>248</v>
      </c>
      <c r="CS189" s="186" t="s">
        <v>248</v>
      </c>
      <c r="CT189" s="186" t="s">
        <v>248</v>
      </c>
      <c r="CU189" s="186" t="s">
        <v>248</v>
      </c>
      <c r="CV189" s="186" t="s">
        <v>248</v>
      </c>
      <c r="CW189" s="186">
        <v>2</v>
      </c>
      <c r="CX189" s="186" t="s">
        <v>248</v>
      </c>
      <c r="CY189" s="186" t="s">
        <v>248</v>
      </c>
      <c r="CZ189" s="186" t="s">
        <v>248</v>
      </c>
      <c r="DA189" s="186" t="s">
        <v>248</v>
      </c>
      <c r="DB189" s="186" t="s">
        <v>248</v>
      </c>
      <c r="DC189" s="186" t="s">
        <v>248</v>
      </c>
      <c r="DD189" s="186" t="s">
        <v>248</v>
      </c>
      <c r="DE189" s="186" t="s">
        <v>248</v>
      </c>
      <c r="DF189" s="186">
        <v>1</v>
      </c>
      <c r="DG189" s="186" t="s">
        <v>248</v>
      </c>
      <c r="DH189" s="186" t="s">
        <v>248</v>
      </c>
      <c r="DI189" s="186" t="s">
        <v>248</v>
      </c>
      <c r="DJ189" s="186" t="s">
        <v>248</v>
      </c>
      <c r="DK189" s="186" t="s">
        <v>248</v>
      </c>
      <c r="DL189" s="186" t="s">
        <v>248</v>
      </c>
      <c r="DM189" s="186" t="s">
        <v>248</v>
      </c>
      <c r="DN189" s="186" t="s">
        <v>248</v>
      </c>
      <c r="DO189" s="186" t="s">
        <v>248</v>
      </c>
      <c r="DP189" s="186" t="s">
        <v>248</v>
      </c>
      <c r="DQ189" s="186" t="s">
        <v>248</v>
      </c>
      <c r="DR189" s="186" t="s">
        <v>248</v>
      </c>
      <c r="DS189" s="186" t="s">
        <v>248</v>
      </c>
      <c r="DT189" s="186" t="s">
        <v>248</v>
      </c>
      <c r="DU189" s="186" t="s">
        <v>248</v>
      </c>
      <c r="DV189" s="186" t="s">
        <v>248</v>
      </c>
      <c r="DW189" s="186" t="s">
        <v>248</v>
      </c>
      <c r="DX189" s="186" t="s">
        <v>248</v>
      </c>
      <c r="DY189" s="186" t="s">
        <v>248</v>
      </c>
      <c r="DZ189" s="186" t="s">
        <v>248</v>
      </c>
      <c r="EA189" s="186" t="s">
        <v>248</v>
      </c>
      <c r="EB189" s="186" t="s">
        <v>248</v>
      </c>
      <c r="EC189" s="186" t="s">
        <v>248</v>
      </c>
      <c r="ED189" s="186" t="s">
        <v>248</v>
      </c>
      <c r="EE189" s="186" t="s">
        <v>248</v>
      </c>
      <c r="EF189" s="186" t="s">
        <v>248</v>
      </c>
      <c r="EG189" s="186" t="s">
        <v>248</v>
      </c>
      <c r="EH189" s="186" t="s">
        <v>248</v>
      </c>
      <c r="EI189" s="186" t="s">
        <v>248</v>
      </c>
      <c r="EJ189" s="186" t="s">
        <v>248</v>
      </c>
      <c r="EK189" s="186" t="s">
        <v>248</v>
      </c>
      <c r="EL189" s="184" t="s">
        <v>248</v>
      </c>
      <c r="EM189" s="184" t="s">
        <v>248</v>
      </c>
      <c r="EN189" s="184" t="s">
        <v>248</v>
      </c>
      <c r="EO189" s="186" t="s">
        <v>248</v>
      </c>
      <c r="EP189" s="186" t="s">
        <v>248</v>
      </c>
      <c r="EQ189" s="186" t="s">
        <v>248</v>
      </c>
      <c r="ER189" s="186" t="s">
        <v>248</v>
      </c>
      <c r="ES189" s="186" t="s">
        <v>248</v>
      </c>
      <c r="ET189" s="186" t="s">
        <v>248</v>
      </c>
      <c r="EU189" s="186" t="s">
        <v>248</v>
      </c>
      <c r="EV189" s="186" t="s">
        <v>248</v>
      </c>
      <c r="EW189" s="186" t="s">
        <v>248</v>
      </c>
      <c r="EX189" s="186" t="s">
        <v>248</v>
      </c>
      <c r="EY189" s="186" t="s">
        <v>248</v>
      </c>
      <c r="EZ189" s="186" t="s">
        <v>248</v>
      </c>
      <c r="FA189" s="186" t="s">
        <v>248</v>
      </c>
      <c r="FB189" s="186" t="s">
        <v>248</v>
      </c>
      <c r="FC189" s="186" t="s">
        <v>248</v>
      </c>
      <c r="FD189" s="186" t="s">
        <v>248</v>
      </c>
      <c r="FE189" s="186" t="s">
        <v>248</v>
      </c>
      <c r="FF189" s="186" t="s">
        <v>248</v>
      </c>
      <c r="FG189" s="186" t="s">
        <v>248</v>
      </c>
      <c r="FH189" s="186" t="s">
        <v>248</v>
      </c>
      <c r="FI189" s="186" t="s">
        <v>248</v>
      </c>
      <c r="FJ189" s="186" t="s">
        <v>248</v>
      </c>
      <c r="FK189" s="186" t="s">
        <v>248</v>
      </c>
      <c r="FL189" s="186" t="s">
        <v>248</v>
      </c>
      <c r="FM189" s="186" t="s">
        <v>248</v>
      </c>
      <c r="FN189" s="186" t="s">
        <v>248</v>
      </c>
      <c r="FO189" s="186" t="s">
        <v>248</v>
      </c>
      <c r="FP189" s="186" t="s">
        <v>248</v>
      </c>
      <c r="FQ189" s="187" t="s">
        <v>248</v>
      </c>
      <c r="FR189" s="187" t="s">
        <v>248</v>
      </c>
      <c r="FS189" s="186">
        <v>2</v>
      </c>
      <c r="FT189" s="186">
        <v>2</v>
      </c>
      <c r="FU189" s="186">
        <v>1</v>
      </c>
      <c r="FV189" s="186">
        <v>1</v>
      </c>
      <c r="FW189" s="186">
        <v>1</v>
      </c>
      <c r="FX189" s="186">
        <v>1</v>
      </c>
      <c r="FY189" s="186">
        <v>2</v>
      </c>
      <c r="FZ189" s="186">
        <v>1</v>
      </c>
      <c r="GA189" s="186" t="s">
        <v>248</v>
      </c>
      <c r="GB189" s="186" t="s">
        <v>248</v>
      </c>
      <c r="GC189" s="186">
        <v>2</v>
      </c>
      <c r="GD189" s="186">
        <v>2</v>
      </c>
      <c r="GE189" s="186" t="s">
        <v>248</v>
      </c>
      <c r="GF189" s="186"/>
      <c r="GG189" s="186" t="s">
        <v>248</v>
      </c>
      <c r="GH189" s="186" t="s">
        <v>248</v>
      </c>
      <c r="GI189" s="186" t="s">
        <v>248</v>
      </c>
      <c r="GJ189" s="186" t="s">
        <v>248</v>
      </c>
      <c r="GK189" s="186" t="s">
        <v>248</v>
      </c>
      <c r="GL189" s="186" t="s">
        <v>248</v>
      </c>
      <c r="GM189" s="186" t="s">
        <v>248</v>
      </c>
      <c r="GN189" s="186" t="s">
        <v>248</v>
      </c>
      <c r="GO189" s="186" t="s">
        <v>248</v>
      </c>
      <c r="GP189" s="186" t="s">
        <v>248</v>
      </c>
      <c r="GQ189" s="186" t="s">
        <v>248</v>
      </c>
      <c r="GR189" s="186" t="s">
        <v>248</v>
      </c>
      <c r="GS189" s="186" t="s">
        <v>248</v>
      </c>
      <c r="GT189" s="186" t="s">
        <v>248</v>
      </c>
      <c r="GU189" s="186" t="s">
        <v>248</v>
      </c>
      <c r="GV189" s="186" t="s">
        <v>248</v>
      </c>
      <c r="GW189" s="186" t="s">
        <v>248</v>
      </c>
      <c r="GX189" s="186" t="s">
        <v>248</v>
      </c>
      <c r="GY189" s="186" t="s">
        <v>248</v>
      </c>
      <c r="GZ189" s="261" t="s">
        <v>248</v>
      </c>
      <c r="HA189" s="261" t="s">
        <v>248</v>
      </c>
      <c r="HB189" s="188">
        <f>SUM(G189:GE189)</f>
        <v>50</v>
      </c>
    </row>
    <row r="190" spans="1:210" ht="24.9" customHeight="1" thickBot="1" x14ac:dyDescent="0.35">
      <c r="A190" s="108" t="str">
        <f>A189</f>
        <v>Prod.-Q-5</v>
      </c>
      <c r="B190" s="108" t="str">
        <f>B189</f>
        <v>Pracownik Produkcji</v>
      </c>
      <c r="C190" s="108" t="str">
        <f>C189</f>
        <v>ŁB</v>
      </c>
      <c r="D190" s="108">
        <f>D189</f>
        <v>1390</v>
      </c>
      <c r="E190" s="395"/>
      <c r="F190" s="189" t="s">
        <v>375</v>
      </c>
      <c r="G190" s="192">
        <f>IF(INDEX(tab_MinKomp[Przepisy BHP / BHP Vorschriften],MATCH($B189,tab_MinKomp[[Stanowisko / Position ]:[Stanowisko / Position ]],0))="n/a","n/a",G189-INDEX(tab_MinKomp[Przepisy BHP / BHP Vorschriften],MATCH($B189,tab_MinKomp[[Stanowisko / Position ]:[Stanowisko / Position ]],0)))</f>
        <v>0</v>
      </c>
      <c r="H190" s="193">
        <f>IF(INDEX(tab_MinKomp[Przepisy PPOŻ / Brandschutzbestimmungen],MATCH($B189,tab_MinKomp[[Stanowisko / Position ]:[Stanowisko / Position ]],0))="n/a","n/a",H189-INDEX(tab_MinKomp[Przepisy PPOŻ / Brandschutzbestimmungen],MATCH($B189,tab_MinKomp[[Stanowisko / Position ]:[Stanowisko / Position ]],0)))</f>
        <v>0</v>
      </c>
      <c r="I190" s="193">
        <f>IF(INDEX(tab_MinKomp[Ryzyko zawodowe na stanowiskach pracyv/ Berufliche Risiken an Arbeitsstellen],MATCH($B189,tab_MinKomp[[Stanowisko / Position ]:[Stanowisko / Position ]],0))="n/a","n/a",I189-INDEX(tab_MinKomp[Ryzyko zawodowe na stanowiskach pracyv/ Berufliche Risiken an Arbeitsstellen],MATCH($B189,tab_MinKomp[[Stanowisko / Position ]:[Stanowisko / Position ]],0)))</f>
        <v>0</v>
      </c>
      <c r="J190" s="193">
        <f>IF(INDEX(tab_MinKomp[Gospodarka substancjami niebezpiecznymi / Gefahrstoffmanagement],MATCH($B189,tab_MinKomp[[Stanowisko / Position ]:[Stanowisko / Position ]],0))="n/a","n/a",J189-INDEX(tab_MinKomp[Gospodarka substancjami niebezpiecznymi / Gefahrstoffmanagement],MATCH($B189,tab_MinKomp[[Stanowisko / Position ]:[Stanowisko / Position ]],0)))</f>
        <v>0</v>
      </c>
      <c r="K190" s="193">
        <f>IF(INDEX(tab_MinKomp[Gospodarka odpadami / Abfallwirtschaft],MATCH($B189,tab_MinKomp[[Stanowisko / Position ]:[Stanowisko / Position ]],0))="n/a","n/a",K189-INDEX(tab_MinKomp[Gospodarka odpadami / Abfallwirtschaft],MATCH($B189,tab_MinKomp[[Stanowisko / Position ]:[Stanowisko / Position ]],0)))</f>
        <v>0</v>
      </c>
      <c r="L190" s="194" t="str">
        <f>IF(INDEX(tab_MinKomp[Przepisy kodeksu pracy / Bestimmungen des Arbeitsgesetzes],MATCH($B189,tab_MinKomp[[Stanowisko / Position ]:[Stanowisko / Position ]],0))="n/a","n/a",L189-INDEX(tab_MinKomp[Przepisy kodeksu pracy / Bestimmungen des Arbeitsgesetzes],MATCH($B189,tab_MinKomp[[Stanowisko / Position ]:[Stanowisko / Position ]],0)))</f>
        <v>n/a</v>
      </c>
      <c r="M190" s="195" t="str">
        <f>IF(INDEX(tab_MinKomp[Przepisy o ub.społ. ZUS  / Sozialversicherungsvorschriften],MATCH($B189,tab_MinKomp[[Stanowisko / Position ]:[Stanowisko / Position ]],0))="n/a","n/a",M189-INDEX(tab_MinKomp[Przepisy o ub.społ. ZUS  / Sozialversicherungsvorschriften],MATCH($B189,tab_MinKomp[[Stanowisko / Position ]:[Stanowisko / Position ]],0)))</f>
        <v>n/a</v>
      </c>
      <c r="N190" s="194" t="str">
        <f>IF(INDEX(tab_MinKomp[PRZEPISY O PDOF /persönlich Einkommensteuergesetz ],MATCH($B189,tab_MinKomp[[Stanowisko / Position ]:[Stanowisko / Position ]],0))="n/a","n/a",N189-INDEX(tab_MinKomp[PRZEPISY O PDOF /persönlich Einkommensteuergesetz ],MATCH($B189,tab_MinKomp[[Stanowisko / Position ]:[Stanowisko / Position ]],0)))</f>
        <v>n/a</v>
      </c>
      <c r="O190" s="194">
        <f>IF(INDEX(tab_MinKomp[Regulamin pracy / Arbeitsordnung],MATCH($B189,tab_MinKomp[[Stanowisko / Position ]:[Stanowisko / Position ]],0))="n/a","n/a",O189-INDEX(tab_MinKomp[Regulamin pracy / Arbeitsordnung],MATCH($B189,tab_MinKomp[[Stanowisko / Position ]:[Stanowisko / Position ]],0)))</f>
        <v>0</v>
      </c>
      <c r="P190" s="194">
        <f>IF(INDEX(tab_MinKomp[Regulamin wynagradzania / Vergütungsordnung],MATCH($B189,tab_MinKomp[[Stanowisko / Position ]:[Stanowisko / Position ]],0))="n/a","n/a",P189-INDEX(tab_MinKomp[Regulamin wynagradzania / Vergütungsordnung],MATCH($B189,tab_MinKomp[[Stanowisko / Position ]:[Stanowisko / Position ]],0)))</f>
        <v>0</v>
      </c>
      <c r="Q190" s="194" t="str">
        <f>IF(INDEX(tab_MinKomp[System R2PŁATNIK PRO: Płace / Lohnabrechnung],MATCH($B189,tab_MinKomp[[Stanowisko / Position ]:[Stanowisko / Position ]],0))="n/a","n/a",Q189-INDEX(tab_MinKomp[System R2PŁATNIK PRO: Płace / Lohnabrechnung],MATCH($B189,tab_MinKomp[[Stanowisko / Position ]:[Stanowisko / Position ]],0)))</f>
        <v>n/a</v>
      </c>
      <c r="R190" s="194" t="str">
        <f>IF(INDEX(tab_MinKomp[SystemR2PŁATNIK PRO: KADRY / Personaldaten],MATCH($B189,tab_MinKomp[[Stanowisko / Position ]:[Stanowisko / Position ]],0))="n/a","n/a",R189-INDEX(tab_MinKomp[SystemR2PŁATNIK PRO: KADRY / Personaldaten],MATCH($B189,tab_MinKomp[[Stanowisko / Position ]:[Stanowisko / Position ]],0)))</f>
        <v>n/a</v>
      </c>
      <c r="S190" s="194" t="str">
        <f>IF(INDEX(tab_MinKomp[SYSTEM R2PŁATNIK PRO: zarządzanie pracownikami / Arbeitsverwaltung],MATCH($B189,tab_MinKomp[[Stanowisko / Position ]:[Stanowisko / Position ]],0))="n/a","n/a",S189-INDEX(tab_MinKomp[SYSTEM R2PŁATNIK PRO: zarządzanie pracownikami / Arbeitsverwaltung],MATCH($B189,tab_MinKomp[[Stanowisko / Position ]:[Stanowisko / Position ]],0)))</f>
        <v>n/a</v>
      </c>
      <c r="T190" s="194" t="str">
        <f>IF(INDEX(tab_MinKomp[Doradztwo, wsparcie personalne / Personalberatung und Unterstützung],MATCH($B189,tab_MinKomp[[Stanowisko / Position ]:[Stanowisko / Position ]],0))="n/a","n/a",T189-INDEX(tab_MinKomp[Doradztwo, wsparcie personalne / Personalberatung und Unterstützung],MATCH($B189,tab_MinKomp[[Stanowisko / Position ]:[Stanowisko / Position ]],0)))</f>
        <v>n/a</v>
      </c>
      <c r="U190" s="194" t="str">
        <f>IF(INDEX(tab_MinKomp[Przepisy o podatku VAT / MwSt.- Gesetz],MATCH($B189,tab_MinKomp[[Stanowisko / Position ]:[Stanowisko / Position ]],0))="n/a","n/a",U189-INDEX(tab_MinKomp[Przepisy o podatku VAT / MwSt.- Gesetz],MATCH($B189,tab_MinKomp[[Stanowisko / Position ]:[Stanowisko / Position ]],0)))</f>
        <v>n/a</v>
      </c>
      <c r="V190" s="194" t="str">
        <f>IF(INDEX(tab_MinKomp[PrzepisyPDOP / geschäftlich Einkommensteuergesetz],MATCH($B189,tab_MinKomp[[Stanowisko / Position ]:[Stanowisko / Position ]],0))="n/a","n/a",V189-INDEX(tab_MinKomp[PrzepisyPDOP / geschäftlich Einkommensteuergesetz],MATCH($B189,tab_MinKomp[[Stanowisko / Position ]:[Stanowisko / Position ]],0)))</f>
        <v>n/a</v>
      </c>
      <c r="W190" s="194" t="str">
        <f>IF(INDEX(tab_MinKomp[System BAAN / FINANSE (FIBU)],MATCH($B189,tab_MinKomp[[Stanowisko / Position ]:[Stanowisko / Position ]],0))="n/a","n/a",W189-INDEX(tab_MinKomp[System BAAN / FINANSE (FIBU)],MATCH($B189,tab_MinKomp[[Stanowisko / Position ]:[Stanowisko / Position ]],0)))</f>
        <v>n/a</v>
      </c>
      <c r="X190" s="194" t="str">
        <f>IF(INDEX(tab_MinKomp[Systemy pomocnicze / Hilfssysteme(STOCKPROGRAM, KALK2000 etc.)],MATCH($B189,tab_MinKomp[[Stanowisko / Position ]:[Stanowisko / Position ]],0))="n/a","n/a",X189-INDEX(tab_MinKomp[Systemy pomocnicze / Hilfssysteme(STOCKPROGRAM, KALK2000 etc.)],MATCH($B189,tab_MinKomp[[Stanowisko / Position ]:[Stanowisko / Position ]],0)))</f>
        <v>n/a</v>
      </c>
      <c r="Y190" s="194" t="str">
        <f>IF(INDEX(tab_MinKomp[Polityka rachunkowości / Buchführungspolitik],MATCH($B189,tab_MinKomp[[Stanowisko / Position ]:[Stanowisko / Position ]],0))="n/a","n/a",Y189-INDEX(tab_MinKomp[Polityka rachunkowości / Buchführungspolitik],MATCH($B189,tab_MinKomp[[Stanowisko / Position ]:[Stanowisko / Position ]],0)))</f>
        <v>n/a</v>
      </c>
      <c r="Z190" s="194" t="str">
        <f>IF(INDEX(tab_MinKomp[Ustawa o rachunkowości / Rechnungslegungsgesetz],MATCH($B189,tab_MinKomp[[Stanowisko / Position ]:[Stanowisko / Position ]],0))="n/a","n/a",Z189-INDEX(tab_MinKomp[Ustawa o rachunkowości / Rechnungslegungsgesetz],MATCH($B189,tab_MinKomp[[Stanowisko / Position ]:[Stanowisko / Position ]],0)))</f>
        <v>n/a</v>
      </c>
      <c r="AA190" s="194" t="str">
        <f>IF(INDEX(tab_MinKomp[WORKFLOW - TS-100],MATCH($B189,tab_MinKomp[[Stanowisko / Position ]:[Stanowisko / Position ]],0))="n/a","n/a",AA189-INDEX(tab_MinKomp[WORKFLOW - TS-100],MATCH($B189,tab_MinKomp[[Stanowisko / Position ]:[Stanowisko / Position ]],0)))</f>
        <v>n/a</v>
      </c>
      <c r="AB190" s="194" t="str">
        <f>IF(INDEX(tab_MinKomp[WORKFLOW - SFMS],MATCH($B189,tab_MinKomp[[Stanowisko / Position ]:[Stanowisko / Position ]],0))="n/a","n/a",AB189-INDEX(tab_MinKomp[WORKFLOW - SFMS],MATCH($B189,tab_MinKomp[[Stanowisko / Position ]:[Stanowisko / Position ]],0)))</f>
        <v>n/a</v>
      </c>
      <c r="AC190" s="194" t="str">
        <f>IF(INDEX(tab_MinKomp[System ISO 9001:2015],MATCH($B189,tab_MinKomp[[Stanowisko / Position ]:[Stanowisko / Position ]],0))="n/a","n/a",AC189-INDEX(tab_MinKomp[System ISO 9001:2015],MATCH($B189,tab_MinKomp[[Stanowisko / Position ]:[Stanowisko / Position ]],0)))</f>
        <v>n/a</v>
      </c>
      <c r="AD190" s="194" t="str">
        <f>IF(INDEX(tab_MinKomp[System ISO 9001:2015],MATCH($B189,tab_MinKomp[[Stanowisko / Position ]:[Stanowisko / Position ]],0))="n/a","n/a",AD189-INDEX(tab_MinKomp[System ISO 9001:2015],MATCH($B189,tab_MinKomp[[Stanowisko / Position ]:[Stanowisko / Position ]],0)))</f>
        <v>n/a</v>
      </c>
      <c r="AE190" s="194" t="str">
        <f>IF(INDEX(tab_MinKomp[System ISO 9001:2015],MATCH($B189,tab_MinKomp[[Stanowisko / Position ]:[Stanowisko / Position ]],0))="n/a","n/a",AE189-INDEX(tab_MinKomp[System ISO 9001:2015],MATCH($B189,tab_MinKomp[[Stanowisko / Position ]:[Stanowisko / Position ]],0)))</f>
        <v>n/a</v>
      </c>
      <c r="AF190" s="194" t="str">
        <f>IF(INDEX(tab_MinKomp[System ISO 9001:2015],MATCH($B189,tab_MinKomp[[Stanowisko / Position ]:[Stanowisko / Position ]],0))="n/a","n/a",AF189-INDEX(tab_MinKomp[System ISO 9001:2015],MATCH($B189,tab_MinKomp[[Stanowisko / Position ]:[Stanowisko / Position ]],0)))</f>
        <v>n/a</v>
      </c>
      <c r="AG190" s="194" t="str">
        <f>IF(INDEX(tab_MinKomp[Wymagania VDA 6.3 Process / Forderungen],MATCH($B189,tab_MinKomp[[Stanowisko / Position ]:[Stanowisko / Position ]],0))="n/a","n/a",AG189-INDEX(tab_MinKomp[Wymagania VDA 6.3 Process / Forderungen],MATCH($B189,tab_MinKomp[[Stanowisko / Position ]:[Stanowisko / Position ]],0)))</f>
        <v>n/a</v>
      </c>
      <c r="AH190" s="194" t="str">
        <f>IF(INDEX(tab_MinKomp[Wymagania VDA 6.5 Product / Forderungen],MATCH($B189,tab_MinKomp[[Stanowisko / Position ]:[Stanowisko / Position ]],0))="n/a","n/a",AH189-INDEX(tab_MinKomp[Wymagania VDA 6.5 Product / Forderungen],MATCH($B189,tab_MinKomp[[Stanowisko / Position ]:[Stanowisko / Position ]],0)))</f>
        <v>n/a</v>
      </c>
      <c r="AI190" s="194" t="str">
        <f>IF(INDEX(tab_MinKomp[System ISO 9001:2015],MATCH($B189,tab_MinKomp[[Stanowisko / Position ]:[Stanowisko / Position ]],0))="n/a","n/a",AI189-INDEX(tab_MinKomp[System ISO 9001:2015],MATCH($B189,tab_MinKomp[[Stanowisko / Position ]:[Stanowisko / Position ]],0)))</f>
        <v>n/a</v>
      </c>
      <c r="AJ190" s="194" t="str">
        <f>IF(INDEX(tab_MinKomp[Auditor systemu ISO 17021:2018],MATCH($B189,tab_MinKomp[[Stanowisko / Position ]:[Stanowisko / Position ]],0))="n/a","n/a",AJ189-INDEX(tab_MinKomp[Auditor systemu ISO 17021:2018],MATCH($B189,tab_MinKomp[[Stanowisko / Position ]:[Stanowisko / Position ]],0)))</f>
        <v>n/a</v>
      </c>
      <c r="AK190" s="194" t="str">
        <f>IF(INDEX(tab_MinKomp[Pełnomocnik systemu / Systemvertreter],MATCH($B189,tab_MinKomp[[Stanowisko / Position ]:[Stanowisko / Position ]],0))="n/a","n/a",AK189-INDEX(tab_MinKomp[Pełnomocnik systemu / Systemvertreter],MATCH($B189,tab_MinKomp[[Stanowisko / Position ]:[Stanowisko / Position ]],0)))</f>
        <v>n/a</v>
      </c>
      <c r="AL190" s="194">
        <f>IF(INDEX(tab_MinKomp[Polityka Etyczna - Compliance],MATCH($B189,tab_MinKomp[[Stanowisko / Position ]:[Stanowisko / Position ]],0))="n/a","n/a",AL189-INDEX(tab_MinKomp[Polityka Etyczna - Compliance],MATCH($B189,tab_MinKomp[[Stanowisko / Position ]:[Stanowisko / Position ]],0)))</f>
        <v>0</v>
      </c>
      <c r="AM190" s="194" t="str">
        <f>IF(INDEX(tab_MinKomp[WDRAŻANIE NOWYCH PROJEKTÓW/ PROCEDURA CTM],MATCH($B189,tab_MinKomp[[Stanowisko / Position ]:[Stanowisko / Position ]],0))="n/a","n/a",AM189-INDEX(tab_MinKomp[WDRAŻANIE NOWYCH PROJEKTÓW/ PROCEDURA CTM],MATCH($B189,tab_MinKomp[[Stanowisko / Position ]:[Stanowisko / Position ]],0)))</f>
        <v>n/a</v>
      </c>
      <c r="AN190" s="194" t="str">
        <f>IF(INDEX(tab_MinKomp[KAMIENIE MILOWE MSL/PIFF],MATCH($B189,tab_MinKomp[[Stanowisko / Position ]:[Stanowisko / Position ]],0))="n/a","n/a",AN189-INDEX(tab_MinKomp[KAMIENIE MILOWE MSL/PIFF],MATCH($B189,tab_MinKomp[[Stanowisko / Position ]:[Stanowisko / Position ]],0)))</f>
        <v>n/a</v>
      </c>
      <c r="AO190" s="194">
        <f>IF(INDEX(tab_MinKomp[CP],MATCH($B189,tab_MinKomp[[Stanowisko / Position ]:[Stanowisko / Position ]],0))="n/a","n/a",AO189-INDEX(tab_MinKomp[CP],MATCH($B189,tab_MinKomp[[Stanowisko / Position ]:[Stanowisko / Position ]],0)))</f>
        <v>1</v>
      </c>
      <c r="AP190" s="194" t="str">
        <f>IF(INDEX(tab_MinKomp[FMEA],MATCH($B189,tab_MinKomp[[Stanowisko / Position ]:[Stanowisko / Position ]],0))="n/a","n/a",AP189-INDEX(tab_MinKomp[FMEA],MATCH($B189,tab_MinKomp[[Stanowisko / Position ]:[Stanowisko / Position ]],0)))</f>
        <v>n/a</v>
      </c>
      <c r="AQ190" s="194">
        <f>IF(INDEX(tab_MinKomp[FLOW CHART],MATCH($B189,tab_MinKomp[[Stanowisko / Position ]:[Stanowisko / Position ]],0))="n/a","n/a",AQ189-INDEX(tab_MinKomp[FLOW CHART],MATCH($B189,tab_MinKomp[[Stanowisko / Position ]:[Stanowisko / Position ]],0)))</f>
        <v>1</v>
      </c>
      <c r="AR190" s="194" t="str">
        <f>IF(INDEX(tab_MinKomp[APQP],MATCH($B189,tab_MinKomp[[Stanowisko / Position ]:[Stanowisko / Position ]],0))="n/a","n/a",AR189-INDEX(tab_MinKomp[APQP],MATCH($B189,tab_MinKomp[[Stanowisko / Position ]:[Stanowisko / Position ]],0)))</f>
        <v>n/a</v>
      </c>
      <c r="AS190" s="194" t="str">
        <f>IF(INDEX(tab_MinKomp[MSA],MATCH($B189,tab_MinKomp[[Stanowisko / Position ]:[Stanowisko / Position ]],0))="n/a","n/a",AS189-INDEX(tab_MinKomp[MSA],MATCH($B189,tab_MinKomp[[Stanowisko / Position ]:[Stanowisko / Position ]],0)))</f>
        <v>n/a</v>
      </c>
      <c r="AT190" s="194" t="str">
        <f>IF(INDEX(tab_MinKomp[SPC],MATCH($B189,tab_MinKomp[[Stanowisko / Position ]:[Stanowisko / Position ]],0))="n/a","n/a",AT189-INDEX(tab_MinKomp[SPC],MATCH($B189,tab_MinKomp[[Stanowisko / Position ]:[Stanowisko / Position ]],0)))</f>
        <v>n/a</v>
      </c>
      <c r="AU190" s="194" t="str">
        <f>IF(INDEX(tab_MinKomp[CSR (SPECYFICZNE WYMAGANIA KLIENTA)],MATCH($B189,tab_MinKomp[[Stanowisko / Position ]:[Stanowisko / Position ]],0))="n/a","n/a",AU189-INDEX(tab_MinKomp[CSR (SPECYFICZNE WYMAGANIA KLIENTA)],MATCH($B189,tab_MinKomp[[Stanowisko / Position ]:[Stanowisko / Position ]],0)))</f>
        <v>n/a</v>
      </c>
      <c r="AV190" s="194">
        <f>IF(INDEX(tab_MinKomp[5S],MATCH($B189,tab_MinKomp[[Stanowisko / Position ]:[Stanowisko / Position ]],0))="n/a","n/a",AV189-INDEX(tab_MinKomp[5S],MATCH($B189,tab_MinKomp[[Stanowisko / Position ]:[Stanowisko / Position ]],0)))</f>
        <v>0</v>
      </c>
      <c r="AW190" s="194">
        <f>IF(INDEX(tab_MinKomp[LEAN MANAGEMENT],MATCH($B189,tab_MinKomp[[Stanowisko / Position ]:[Stanowisko / Position ]],0))="n/a","n/a",AW189-INDEX(tab_MinKomp[LEAN MANAGEMENT],MATCH($B189,tab_MinKomp[[Stanowisko / Position ]:[Stanowisko / Position ]],0)))</f>
        <v>0</v>
      </c>
      <c r="AX190" s="194" t="str">
        <f>IF(INDEX(tab_MinKomp[5R],MATCH($B189,tab_MinKomp[[Stanowisko / Position ]:[Stanowisko / Position ]],0))="n/a","n/a",AX189-INDEX(tab_MinKomp[5R],MATCH($B189,tab_MinKomp[[Stanowisko / Position ]:[Stanowisko / Position ]],0)))</f>
        <v>n/a</v>
      </c>
      <c r="AY190" s="194" t="str">
        <f>IF(INDEX(tab_MinKomp[Six Sigma],MATCH($B189,tab_MinKomp[[Stanowisko / Position ]:[Stanowisko / Position ]],0))="n/a","n/a",AY189-INDEX(tab_MinKomp[Six Sigma],MATCH($B189,tab_MinKomp[[Stanowisko / Position ]:[Stanowisko / Position ]],0)))</f>
        <v>n/a</v>
      </c>
      <c r="AZ190" s="194" t="str">
        <f>IF(INDEX(tab_MinKomp[System BAAN / Distribution &amp; Supply Chain],MATCH($B189,tab_MinKomp[[Stanowisko / Position ]:[Stanowisko / Position ]],0))="n/a","n/a",AZ189-INDEX(tab_MinKomp[System BAAN / Distribution &amp; Supply Chain],MATCH($B189,tab_MinKomp[[Stanowisko / Position ]:[Stanowisko / Position ]],0)))</f>
        <v>n/a</v>
      </c>
      <c r="BA190" s="194" t="s">
        <v>248</v>
      </c>
      <c r="BB190" s="194" t="s">
        <v>248</v>
      </c>
      <c r="BC190" s="194" t="str">
        <f>IF(INDEX(tab_MinKomp[Organizacja dostaw / Versorgungsorganisation],MATCH($B189,tab_MinKomp[[Stanowisko / Position ]:[Stanowisko / Position ]],0))="n/a","n/a",BC189-INDEX(tab_MinKomp[Organizacja dostaw / Versorgungsorganisation],MATCH($B189,tab_MinKomp[[Stanowisko / Position ]:[Stanowisko / Position ]],0)))</f>
        <v>n/a</v>
      </c>
      <c r="BD190" s="194" t="str">
        <f>IF(INDEX(tab_MinKomp[Organizacja wysyłek / Organisation von Lieferungen],MATCH($B189,tab_MinKomp[[Stanowisko / Position ]:[Stanowisko / Position ]],0))="n/a","n/a",BD189-INDEX(tab_MinKomp[Organizacja wysyłek / Organisation von Lieferungen],MATCH($B189,tab_MinKomp[[Stanowisko / Position ]:[Stanowisko / Position ]],0)))</f>
        <v>n/a</v>
      </c>
      <c r="BE190" s="194" t="str">
        <f>IF(INDEX(tab_MinKomp[Analiza magazynowa - Program Polen.mdb / Inventuranalyse],MATCH($B189,tab_MinKomp[[Stanowisko / Position ]:[Stanowisko / Position ]],0))="n/a","n/a",BE189-INDEX(tab_MinKomp[Analiza magazynowa - Program Polen.mdb / Inventuranalyse],MATCH($B189,tab_MinKomp[[Stanowisko / Position ]:[Stanowisko / Position ]],0)))</f>
        <v>n/a</v>
      </c>
      <c r="BF190" s="190" t="str">
        <f>IF(INDEX(tab_MinKomp[MMOG (Materials Management Operations Guidelines)],MATCH($B189,tab_MinKomp[[Stanowisko / Position ]:[Stanowisko / Position ]],0))="n/a","n/a",BF189-INDEX(tab_MinKomp[MMOG (Materials Management Operations Guidelines)],MATCH($B189,tab_MinKomp[[Stanowisko / Position ]:[Stanowisko / Position ]],0)))</f>
        <v>n/a</v>
      </c>
      <c r="BG190" s="190" t="str">
        <f>IF(INDEX(tab_MinKomp[GPP],MATCH($B189,tab_MinKomp[[Stanowisko / Position ]:[Stanowisko / Position ]],0))="n/a","n/a",BG189-INDEX(tab_MinKomp[GPP],MATCH($B189,tab_MinKomp[[Stanowisko / Position ]:[Stanowisko / Position ]],0)))</f>
        <v>n/a</v>
      </c>
      <c r="BH190" s="190" t="str">
        <f>IF(INDEX(tab_MinKomp[AIAG (Automotive Industry Action Group)],MATCH($B189,tab_MinKomp[[Stanowisko / Position ]:[Stanowisko / Position ]],0))="n/a","n/a",BH189-INDEX(tab_MinKomp[AIAG (Automotive Industry Action Group)],MATCH($B189,tab_MinKomp[[Stanowisko / Position ]:[Stanowisko / Position ]],0)))</f>
        <v>n/a</v>
      </c>
      <c r="BI190" s="190" t="str">
        <f>IF(INDEX(tab_MinKomp[Super-G disputes],MATCH($B189,tab_MinKomp[[Stanowisko / Position ]:[Stanowisko / Position ]],0))="n/a","n/a",BI189-INDEX(tab_MinKomp[Super-G disputes],MATCH($B189,tab_MinKomp[[Stanowisko / Position ]:[Stanowisko / Position ]],0)))</f>
        <v>n/a</v>
      </c>
      <c r="BJ190" s="190" t="str">
        <f>IF(INDEX(tab_MinKomp[CMMS3/eDDL (Direct Data Link)],MATCH($B189,tab_MinKomp[[Stanowisko / Position ]:[Stanowisko / Position ]],0))="n/a","n/a",BJ189-INDEX(tab_MinKomp[CMMS3/eDDL (Direct Data Link)],MATCH($B189,tab_MinKomp[[Stanowisko / Position ]:[Stanowisko / Position ]],0)))</f>
        <v>n/a</v>
      </c>
      <c r="BK190" s="190" t="str">
        <f>IF(INDEX(tab_MinKomp[MP&amp;L (Material Planning and Logistics)],MATCH($B189,tab_MinKomp[[Stanowisko / Position ]:[Stanowisko / Position ]],0))="n/a","n/a",BK189-INDEX(tab_MinKomp[MP&amp;L (Material Planning and Logistics)],MATCH($B189,tab_MinKomp[[Stanowisko / Position ]:[Stanowisko / Position ]],0)))</f>
        <v>n/a</v>
      </c>
      <c r="BL190" s="190" t="str">
        <f>IF(INDEX(tab_MinKomp[Supplier delivery rating],MATCH($B189,tab_MinKomp[[Stanowisko / Position ]:[Stanowisko / Position ]],0))="n/a","n/a",BL189-INDEX(tab_MinKomp[Supplier delivery rating],MATCH($B189,tab_MinKomp[[Stanowisko / Position ]:[Stanowisko / Position ]],0)))</f>
        <v>n/a</v>
      </c>
      <c r="BM190" s="194" t="str">
        <f>IF(INDEX(tab_MinKomp[Planowanie produkcji / Produktionsplanung],MATCH($B189,tab_MinKomp[[Stanowisko / Position ]:[Stanowisko / Position ]],0))="n/a","n/a",BM189-INDEX(tab_MinKomp[Planowanie produkcji / Produktionsplanung],MATCH($B189,tab_MinKomp[[Stanowisko / Position ]:[Stanowisko / Position ]],0)))</f>
        <v>n/a</v>
      </c>
      <c r="BN190" s="194" t="str">
        <f>IF(INDEX(tab_MinKomp[Planowanie produkcji / Produktionsplanung],MATCH($B189,tab_MinKomp[[Stanowisko / Position ]:[Stanowisko / Position ]],0))="n/a","n/a",BN189-INDEX(tab_MinKomp[Planowanie produkcji / Produktionsplanung],MATCH($B189,tab_MinKomp[[Stanowisko / Position ]:[Stanowisko / Position ]],0)))</f>
        <v>n/a</v>
      </c>
      <c r="BO190" s="194" t="str">
        <f>IF(INDEX(tab_MinKomp[Planowanie produkcji / Produktionsplanung],MATCH($B189,tab_MinKomp[[Stanowisko / Position ]:[Stanowisko / Position ]],0))="n/a","n/a",BO189-INDEX(tab_MinKomp[Planowanie produkcji / Produktionsplanung],MATCH($B189,tab_MinKomp[[Stanowisko / Position ]:[Stanowisko / Position ]],0)))</f>
        <v>n/a</v>
      </c>
      <c r="BP190" s="194" t="str">
        <f>IF(INDEX(tab_MinKomp[Planowanie produkcji / Produktionsplanung],MATCH($B189,tab_MinKomp[[Stanowisko / Position ]:[Stanowisko / Position ]],0))="n/a","n/a",BP189-INDEX(tab_MinKomp[Planowanie produkcji / Produktionsplanung],MATCH($B189,tab_MinKomp[[Stanowisko / Position ]:[Stanowisko / Position ]],0)))</f>
        <v>n/a</v>
      </c>
      <c r="BQ190" s="194" t="s">
        <v>248</v>
      </c>
      <c r="BR190" s="194" t="str">
        <f>IF(INDEX(tab_MinKomp[Planowanie produkcji / Produktionsplanung],MATCH($B189,tab_MinKomp[[Stanowisko / Position ]:[Stanowisko / Position ]],0))="n/a","n/a",BR189-INDEX(tab_MinKomp[Planowanie produkcji / Produktionsplanung],MATCH($B189,tab_MinKomp[[Stanowisko / Position ]:[Stanowisko / Position ]],0)))</f>
        <v>n/a</v>
      </c>
      <c r="BS190" s="194">
        <f>IF(INDEX(tab_MinKomp[Obsługa maszyn Novapax / Novapax Maschinenbedienung],MATCH($B189,tab_MinKomp[[Stanowisko / Position ]:[Stanowisko / Position ]],0))="n/a","n/a",BS189-INDEX(tab_MinKomp[Obsługa maszyn Novapax / Novapax Maschinenbedienung],MATCH($B189,tab_MinKomp[[Stanowisko / Position ]:[Stanowisko / Position ]],0)))</f>
        <v>0</v>
      </c>
      <c r="BT190" s="194" t="str">
        <f>IF(INDEX(tab_MinKomp[Planowanie produkcji / Produktionsplanung],MATCH($B189,tab_MinKomp[[Stanowisko / Position ]:[Stanowisko / Position ]],0))="n/a","n/a",BT189-INDEX(tab_MinKomp[Planowanie produkcji / Produktionsplanung],MATCH($B189,tab_MinKomp[[Stanowisko / Position ]:[Stanowisko / Position ]],0)))</f>
        <v>n/a</v>
      </c>
      <c r="BU190" s="194">
        <f>IF(INDEX(tab_MinKomp[Obsługa maszyn Novapax / Novapax Maschinenbedienung],MATCH($B189,tab_MinKomp[[Stanowisko / Position ]:[Stanowisko / Position ]],0))="n/a","n/a",BU189-INDEX(tab_MinKomp[Obsługa maszyn Novapax / Novapax Maschinenbedienung],MATCH($B189,tab_MinKomp[[Stanowisko / Position ]:[Stanowisko / Position ]],0)))</f>
        <v>0</v>
      </c>
      <c r="BV190" s="194" t="str">
        <f>IF(INDEX(tab_MinKomp[Planowanie produkcji / Produktionsplanung],MATCH($B189,tab_MinKomp[[Stanowisko / Position ]:[Stanowisko / Position ]],0))="n/a","n/a",BV189-INDEX(tab_MinKomp[Planowanie produkcji / Produktionsplanung],MATCH($B189,tab_MinKomp[[Stanowisko / Position ]:[Stanowisko / Position ]],0)))</f>
        <v>n/a</v>
      </c>
      <c r="BW190" s="194">
        <f>IF(INDEX(tab_MinKomp[Obsługa maszyn Novapax / Novapax Maschinenbedienung],MATCH($B189,tab_MinKomp[[Stanowisko / Position ]:[Stanowisko / Position ]],0))="n/a","n/a",BW189-INDEX(tab_MinKomp[Obsługa maszyn Novapax / Novapax Maschinenbedienung],MATCH($B189,tab_MinKomp[[Stanowisko / Position ]:[Stanowisko / Position ]],0)))</f>
        <v>0</v>
      </c>
      <c r="BX190" s="194">
        <f>IF(INDEX(tab_MinKomp[Obsługa maszyn Novapax / Novapax Maschinenbedienung],MATCH($B189,tab_MinKomp[[Stanowisko / Position ]:[Stanowisko / Position ]],0))="n/a","n/a",BX189-INDEX(tab_MinKomp[Obsługa maszyn Novapax / Novapax Maschinenbedienung],MATCH($B189,tab_MinKomp[[Stanowisko / Position ]:[Stanowisko / Position ]],0)))</f>
        <v>0</v>
      </c>
      <c r="BY190" s="194" t="str">
        <f>IF(INDEX(tab_MinKomp[Obsługa maszyn Engel / Engel Maschinenbedienung],MATCH($B189,tab_MinKomp[[Stanowisko / Position ]:[Stanowisko / Position ]],0))="n/a","n/a",BY189-INDEX(tab_MinKomp[Obsługa maszyn Engel / Engel Maschinenbedienung],MATCH($B189,tab_MinKomp[[Stanowisko / Position ]:[Stanowisko / Position ]],0)))</f>
        <v>n/a</v>
      </c>
      <c r="BZ190" s="194">
        <f>IF(INDEX(tab_MinKomp[Obsługa maszyn Novapax / Novapax Maschinenbedienung],MATCH($B189,tab_MinKomp[[Stanowisko / Position ]:[Stanowisko / Position ]],0))="n/a","n/a",BZ189-INDEX(tab_MinKomp[Obsługa maszyn Novapax / Novapax Maschinenbedienung],MATCH($B189,tab_MinKomp[[Stanowisko / Position ]:[Stanowisko / Position ]],0)))</f>
        <v>0</v>
      </c>
      <c r="CA190" s="194" t="str">
        <f>IF(INDEX(tab_MinKomp[Obsługa maszyn KVT / KVT Maschinenbedienung],MATCH($B189,tab_MinKomp[[Stanowisko / Position ]:[Stanowisko / Position ]],0))="n/a","n/a",CA189-INDEX(tab_MinKomp[Obsługa maszyn KVT / KVT Maschinenbedienung],MATCH($B189,tab_MinKomp[[Stanowisko / Position ]:[Stanowisko / Position ]],0)))</f>
        <v>n/a</v>
      </c>
      <c r="CB190" s="194">
        <f>IF(INDEX(tab_MinKomp[Obsługa maszyn Novapax / Novapax Maschinenbedienung],MATCH($B189,tab_MinKomp[[Stanowisko / Position ]:[Stanowisko / Position ]],0))="n/a","n/a",CB189-INDEX(tab_MinKomp[Obsługa maszyn Novapax / Novapax Maschinenbedienung],MATCH($B189,tab_MinKomp[[Stanowisko / Position ]:[Stanowisko / Position ]],0)))</f>
        <v>0</v>
      </c>
      <c r="CC190" s="194" t="str">
        <f>IF(INDEX(tab_MinKomp[Obsługa maszyn Branson / Branson Maschinenbedienung],MATCH($B189,tab_MinKomp[[Stanowisko / Position ]:[Stanowisko / Position ]],0))="n/a","n/a",CC189-INDEX(tab_MinKomp[Obsługa maszyn Branson / Branson Maschinenbedienung],MATCH($B189,tab_MinKomp[[Stanowisko / Position ]:[Stanowisko / Position ]],0)))</f>
        <v>n/a</v>
      </c>
      <c r="CD190" s="194">
        <v>1</v>
      </c>
      <c r="CE190" s="194">
        <v>-2</v>
      </c>
      <c r="CF190" s="194">
        <v>-1</v>
      </c>
      <c r="CG190" s="194">
        <f>IF(INDEX(tab_MinKomp[Eliminacja awarii / Beseitigung von Ausfällen],MATCH($B189,tab_MinKomp[[Stanowisko / Position ]:[Stanowisko / Position ]],0))="n/a","n/a",CG189-INDEX(tab_MinKomp[Eliminacja awarii / Beseitigung von Ausfällen],MATCH($B189,tab_MinKomp[[Stanowisko / Position ]:[Stanowisko / Position ]],0)))</f>
        <v>0</v>
      </c>
      <c r="CH190" s="194" t="str">
        <f>IF(INDEX(tab_MinKomp[Wymagania VDA 6.5 Product / Forderungen],MATCH($B189,tab_MinKomp[[Stanowisko / Position ]:[Stanowisko / Position ]],0))="n/a","n/a",CH189-INDEX(tab_MinKomp[Wymagania VDA 6.5 Product / Forderungen],MATCH($B189,tab_MinKomp[[Stanowisko / Position ]:[Stanowisko / Position ]],0)))</f>
        <v>n/a</v>
      </c>
      <c r="CI190" s="194" t="str">
        <f>IF(INDEX(tab_MinKomp[Wymagania VDA 6.5 Product / Forderungen],MATCH($B189,tab_MinKomp[[Stanowisko / Position ]:[Stanowisko / Position ]],0))="n/a","n/a",CI189-INDEX(tab_MinKomp[Wymagania VDA 6.5 Product / Forderungen],MATCH($B189,tab_MinKomp[[Stanowisko / Position ]:[Stanowisko / Position ]],0)))</f>
        <v>n/a</v>
      </c>
      <c r="CJ190" s="194" t="str">
        <f>IF(INDEX(tab_MinKomp[Wymagania VDA 6.5 Product / Forderungen],MATCH($B189,tab_MinKomp[[Stanowisko / Position ]:[Stanowisko / Position ]],0))="n/a","n/a",CJ189-INDEX(tab_MinKomp[Wymagania VDA 6.5 Product / Forderungen],MATCH($B189,tab_MinKomp[[Stanowisko / Position ]:[Stanowisko / Position ]],0)))</f>
        <v>n/a</v>
      </c>
      <c r="CK190" s="194" t="str">
        <f>IF(INDEX(tab_MinKomp[Wymagania VDA 6.5 Product / Forderungen],MATCH($B189,tab_MinKomp[[Stanowisko / Position ]:[Stanowisko / Position ]],0))="n/a","n/a",CK189-INDEX(tab_MinKomp[Wymagania VDA 6.5 Product / Forderungen],MATCH($B189,tab_MinKomp[[Stanowisko / Position ]:[Stanowisko / Position ]],0)))</f>
        <v>n/a</v>
      </c>
      <c r="CL190" s="194" t="str">
        <f>IF(INDEX(tab_MinKomp[Wymagania VDA 6.5 Product / Forderungen],MATCH($B189,tab_MinKomp[[Stanowisko / Position ]:[Stanowisko / Position ]],0))="n/a","n/a",CL189-INDEX(tab_MinKomp[Wymagania VDA 6.5 Product / Forderungen],MATCH($B189,tab_MinKomp[[Stanowisko / Position ]:[Stanowisko / Position ]],0)))</f>
        <v>n/a</v>
      </c>
      <c r="CM190" s="194" t="str">
        <f>IF(INDEX(tab_MinKomp[Informatyka ogólna (techniczne i systemowe) / Allgemeine IT (Technik und System)],MATCH($B189,tab_MinKomp[[Stanowisko / Position ]:[Stanowisko / Position ]],0))="n/a","n/a",CM189-INDEX(tab_MinKomp[Informatyka ogólna (techniczne i systemowe) / Allgemeine IT (Technik und System)],MATCH($B189,tab_MinKomp[[Stanowisko / Position ]:[Stanowisko / Position ]],0)))</f>
        <v>n/a</v>
      </c>
      <c r="CN190" s="194" t="str">
        <f>IF(INDEX(tab_MinKomp[Sieci komputerowe / Computernetzwerke],MATCH($B189,tab_MinKomp[[Stanowisko / Position ]:[Stanowisko / Position ]],0))="n/a","n/a",CN189-INDEX(tab_MinKomp[Sieci komputerowe / Computernetzwerke],MATCH($B189,tab_MinKomp[[Stanowisko / Position ]:[Stanowisko / Position ]],0)))</f>
        <v>n/a</v>
      </c>
      <c r="CO190" s="194" t="str">
        <f>IF(INDEX(tab_MinKomp[Hardware (komputery PC, drukarki biurowe i etykietowe, telefonia stacjonarna i mobilna) (PC, Drucker, Telefpne, Handys)],MATCH($B189,tab_MinKomp[[Stanowisko / Position ]:[Stanowisko / Position ]],0))="n/a","n/a",CO189-INDEX(tab_MinKomp[Hardware (komputery PC, drukarki biurowe i etykietowe, telefonia stacjonarna i mobilna) (PC, Drucker, Telefpne, Handys)],MATCH($B189,tab_MinKomp[[Stanowisko / Position ]:[Stanowisko / Position ]],0)))</f>
        <v>n/a</v>
      </c>
      <c r="CP190" s="194" t="str">
        <f>IF(INDEX(tab_MinKomp[Software &amp; Systems (MS Office, MS Remote Desktop)],MATCH($B189,tab_MinKomp[[Stanowisko / Position ]:[Stanowisko / Position ]],0))="n/a","n/a",CP189-INDEX(tab_MinKomp[Software &amp; Systems (MS Office, MS Remote Desktop)],MATCH($B189,tab_MinKomp[[Stanowisko / Position ]:[Stanowisko / Position ]],0)))</f>
        <v>n/a</v>
      </c>
      <c r="CQ190" s="194" t="str">
        <f>IF(INDEX(tab_MinKomp[Programowanie obiektowe (PHP) / Objektprogrammierung],MATCH($B189,tab_MinKomp[[Stanowisko / Position ]:[Stanowisko / Position ]],0))="n/a","n/a",CQ189-INDEX(tab_MinKomp[Programowanie obiektowe (PHP) / Objektprogrammierung],MATCH($B189,tab_MinKomp[[Stanowisko / Position ]:[Stanowisko / Position ]],0)))</f>
        <v>n/a</v>
      </c>
      <c r="CR190" s="194" t="str">
        <f>IF(INDEX(tab_MinKomp[Scrum],MATCH($B189,tab_MinKomp[[Stanowisko / Position ]:[Stanowisko / Position ]],0))="n/a","n/a",CR189-INDEX(tab_MinKomp[Scrum],MATCH($B189,tab_MinKomp[[Stanowisko / Position ]:[Stanowisko / Position ]],0)))</f>
        <v>n/a</v>
      </c>
      <c r="CS190" s="194" t="str">
        <f>IF(INDEX(tab_MinKomp[SQL (MySQL)],MATCH($B189,tab_MinKomp[[Stanowisko / Position ]:[Stanowisko / Position ]],0))="n/a","n/a",CS189-INDEX(tab_MinKomp[SQL (MySQL)],MATCH($B189,tab_MinKomp[[Stanowisko / Position ]:[Stanowisko / Position ]],0)))</f>
        <v>n/a</v>
      </c>
      <c r="CT190" s="194" t="str">
        <f>IF(INDEX(tab_MinKomp[Javascript],MATCH($B189,tab_MinKomp[[Stanowisko / Position ]:[Stanowisko / Position ]],0))="n/a","n/a",CT189-INDEX(tab_MinKomp[Javascript],MATCH($B189,tab_MinKomp[[Stanowisko / Position ]:[Stanowisko / Position ]],0)))</f>
        <v>n/a</v>
      </c>
      <c r="CU190" s="194" t="str">
        <f>IF(INDEX(tab_MinKomp[Joomla],MATCH($B189,tab_MinKomp[[Stanowisko / Position ]:[Stanowisko / Position ]],0))="n/a","n/a",CU189-INDEX(tab_MinKomp[Joomla],MATCH($B189,tab_MinKomp[[Stanowisko / Position ]:[Stanowisko / Position ]],0)))</f>
        <v>n/a</v>
      </c>
      <c r="CV190" s="194" t="str">
        <f>IF(INDEX(tab_MinKomp[Bash],MATCH($B189,tab_MinKomp[[Stanowisko / Position ]:[Stanowisko / Position ]],0))="n/a","n/a",CV189-INDEX(tab_MinKomp[Bash],MATCH($B189,tab_MinKomp[[Stanowisko / Position ]:[Stanowisko / Position ]],0)))</f>
        <v>n/a</v>
      </c>
      <c r="CW190" s="194">
        <f>IF(INDEX(tab_MinKomp[Systemy MES (HYDRA / SFMS)],MATCH($B189,tab_MinKomp[[Stanowisko / Position ]:[Stanowisko / Position ]],0))="n/a","n/a",CW189-INDEX(tab_MinKomp[Systemy MES (HYDRA / SFMS)],MATCH($B189,tab_MinKomp[[Stanowisko / Position ]:[Stanowisko / Position ]],0)))</f>
        <v>0</v>
      </c>
      <c r="CX190" s="194" t="str">
        <f>IF(INDEX(tab_MinKomp[HTML / CSS],MATCH($B189,tab_MinKomp[[Stanowisko / Position ]:[Stanowisko / Position ]],0))="n/a","n/a",CX189-INDEX(tab_MinKomp[HTML / CSS],MATCH($B189,tab_MinKomp[[Stanowisko / Position ]:[Stanowisko / Position ]],0)))</f>
        <v>n/a</v>
      </c>
      <c r="CY190" s="194" t="str">
        <f>IF(INDEX(tab_MinKomp[SYSTEM PR],MATCH($B189,tab_MinKomp[[Stanowisko / Position ]:[Stanowisko / Position ]],0))="n/a","n/a",CY189-INDEX(tab_MinKomp[SYSTEM PR],MATCH($B189,tab_MinKomp[[Stanowisko / Position ]:[Stanowisko / Position ]],0)))</f>
        <v>n/a</v>
      </c>
      <c r="CZ190" s="194" t="str">
        <f>IF(INDEX(tab_MinKomp[System Einkauf XP / EBA],MATCH($B189,tab_MinKomp[[Stanowisko / Position ]:[Stanowisko / Position ]],0))="n/a","n/a",CZ189-INDEX(tab_MinKomp[System Einkauf XP / EBA],MATCH($B189,tab_MinKomp[[Stanowisko / Position ]:[Stanowisko / Position ]],0)))</f>
        <v>n/a</v>
      </c>
      <c r="DA190" s="194" t="str">
        <f>IF(INDEX(tab_MinKomp[Techniki negocjacyjne / Verhandlungstechniken],MATCH($B189,tab_MinKomp[[Stanowisko / Position ]:[Stanowisko / Position ]],0))="n/a","n/a",DA189-INDEX(tab_MinKomp[Techniki negocjacyjne / Verhandlungstechniken],MATCH($B189,tab_MinKomp[[Stanowisko / Position ]:[Stanowisko / Position ]],0)))</f>
        <v>n/a</v>
      </c>
      <c r="DB190" s="194" t="str">
        <f>IF(INDEX(tab_MinKomp[Znajomość rynku branżowego / Kenntnis des Industrie Marktes],MATCH($B189,tab_MinKomp[[Stanowisko / Position ]:[Stanowisko / Position ]],0))="n/a","n/a",DB189-INDEX(tab_MinKomp[Znajomość rynku branżowego / Kenntnis des Industrie Marktes],MATCH($B189,tab_MinKomp[[Stanowisko / Position ]:[Stanowisko / Position ]],0)))</f>
        <v>n/a</v>
      </c>
      <c r="DC190" s="194" t="str">
        <f>IF(INDEX(tab_MinKomp[SUPPLIER MANAGEMENT],MATCH($B189,tab_MinKomp[[Stanowisko / Position ]:[Stanowisko / Position ]],0))="n/a","n/a",DC189-INDEX(tab_MinKomp[SUPPLIER MANAGEMENT],MATCH($B189,tab_MinKomp[[Stanowisko / Position ]:[Stanowisko / Position ]],0)))</f>
        <v>n/a</v>
      </c>
      <c r="DD190" s="194" t="str">
        <f>IF(INDEX(tab_MinKomp[SUPPLIER MANAGEMENT],MATCH($B189,tab_MinKomp[[Stanowisko / Position ]:[Stanowisko / Position ]],0))="n/a","n/a",DD189-INDEX(tab_MinKomp[SUPPLIER MANAGEMENT],MATCH($B189,tab_MinKomp[[Stanowisko / Position ]:[Stanowisko / Position ]],0)))</f>
        <v>n/a</v>
      </c>
      <c r="DE190" s="194" t="str">
        <f>IF(INDEX(tab_MinKomp[SUPPLIER MANAGEMENT],MATCH($B189,tab_MinKomp[[Stanowisko / Position ]:[Stanowisko / Position ]],0))="n/a","n/a",DE189-INDEX(tab_MinKomp[SUPPLIER MANAGEMENT],MATCH($B189,tab_MinKomp[[Stanowisko / Position ]:[Stanowisko / Position ]],0)))</f>
        <v>n/a</v>
      </c>
      <c r="DF190" s="194">
        <f>IF(INDEX(tab_MinKomp[LEAN MANAGEMENT],MATCH($B189,tab_MinKomp[[Stanowisko / Position ]:[Stanowisko / Position ]],0))="n/a","n/a",DF189-INDEX(tab_MinKomp[LEAN MANAGEMENT],MATCH($B189,tab_MinKomp[[Stanowisko / Position ]:[Stanowisko / Position ]],0)))</f>
        <v>0</v>
      </c>
      <c r="DG190" s="194" t="str">
        <f>IF(INDEX(tab_MinKomp[PPAP/PSW],MATCH($B189,tab_MinKomp[[Stanowisko / Position ]:[Stanowisko / Position ]],0))="n/a","n/a",DG189-INDEX(tab_MinKomp[PPAP/PSW],MATCH($B189,tab_MinKomp[[Stanowisko / Position ]:[Stanowisko / Position ]],0)))</f>
        <v>n/a</v>
      </c>
      <c r="DH190" s="194" t="str">
        <f>IF(INDEX(tab_MinKomp[SUPPLIER MANAGEMENT],MATCH($B189,tab_MinKomp[[Stanowisko / Position ]:[Stanowisko / Position ]],0))="n/a","n/a",DH189-INDEX(tab_MinKomp[SUPPLIER MANAGEMENT],MATCH($B189,tab_MinKomp[[Stanowisko / Position ]:[Stanowisko / Position ]],0)))</f>
        <v>n/a</v>
      </c>
      <c r="DI190" s="194" t="str">
        <f>IF(INDEX(tab_MinKomp[OBSŁUGA PORTALI KLIENTA / Kundenportale],MATCH($B189,tab_MinKomp[[Stanowisko / Position ]:[Stanowisko / Position ]],0))="n/a","n/a",DI189-INDEX(tab_MinKomp[OBSŁUGA PORTALI KLIENTA / Kundenportale],MATCH($B189,tab_MinKomp[[Stanowisko / Position ]:[Stanowisko / Position ]],0)))</f>
        <v>n/a</v>
      </c>
      <c r="DJ190" s="194" t="str">
        <f>IF(INDEX(tab_MinKomp[Obsługa systemu BABTECQ / BABTECQ System],MATCH($B189,tab_MinKomp[[Stanowisko / Position ]:[Stanowisko / Position ]],0))="n/a","n/a",DJ189-INDEX(tab_MinKomp[Obsługa systemu BABTECQ / BABTECQ System],MATCH($B189,tab_MinKomp[[Stanowisko / Position ]:[Stanowisko / Position ]],0)))</f>
        <v>n/a</v>
      </c>
      <c r="DK190" s="194" t="str">
        <f>IF(INDEX(tab_MinKomp[Rysunek techniczny / technische Zeichnung],MATCH($B189,tab_MinKomp[[Stanowisko / Position ]:[Stanowisko / Position ]],0))="n/a","n/a",DK189-INDEX(tab_MinKomp[Rysunek techniczny / technische Zeichnung],MATCH($B189,tab_MinKomp[[Stanowisko / Position ]:[Stanowisko / Position ]],0)))</f>
        <v>n/a</v>
      </c>
      <c r="DL190" s="194" t="str">
        <f>IF(INDEX(tab_MinKomp[Kalibracja / Kalibrierung],MATCH($B189,tab_MinKomp[[Stanowisko / Position ]:[Stanowisko / Position ]],0))="n/a","n/a",DL189-INDEX(tab_MinKomp[Kalibracja / Kalibrierung],MATCH($B189,tab_MinKomp[[Stanowisko / Position ]:[Stanowisko / Position ]],0)))</f>
        <v>n/a</v>
      </c>
      <c r="DM190" s="194" t="str">
        <f>IF(INDEX(tab_MinKomp[Rekwalifikacja / Requalifizierung],MATCH($B189,tab_MinKomp[[Stanowisko / Position ]:[Stanowisko / Position ]],0))="n/a","n/a",DM189-INDEX(tab_MinKomp[Rekwalifikacja / Requalifizierung],MATCH($B189,tab_MinKomp[[Stanowisko / Position ]:[Stanowisko / Position ]],0)))</f>
        <v>n/a</v>
      </c>
      <c r="DN190" s="190" t="str">
        <f>IF(INDEX(tab_MinKomp[Testy czystości / Reinheitstests],MATCH($B189,tab_MinKomp[[Stanowisko / Position ]:[Stanowisko / Position ]],0))="n/a","n/a",DN189-INDEX(tab_MinKomp[Testy czystości / Reinheitstests],MATCH($B189,tab_MinKomp[[Stanowisko / Position ]:[Stanowisko / Position ]],0)))</f>
        <v>n/a</v>
      </c>
      <c r="DO190" s="190" t="str">
        <f>IF(INDEX(tab_MinKomp[Testy czystości / Reinheitstests],MATCH($B189,tab_MinKomp[[Stanowisko / Position ]:[Stanowisko / Position ]],0))="n/a","n/a",DO189-INDEX(tab_MinKomp[Testy czystości / Reinheitstests],MATCH($B189,tab_MinKomp[[Stanowisko / Position ]:[Stanowisko / Position ]],0)))</f>
        <v>n/a</v>
      </c>
      <c r="DP190" s="190" t="str">
        <f>IF(INDEX(tab_MinKomp[Testy czystości / Reinheitstests],MATCH($B189,tab_MinKomp[[Stanowisko / Position ]:[Stanowisko / Position ]],0))="n/a","n/a",DP189-INDEX(tab_MinKomp[Testy czystości / Reinheitstests],MATCH($B189,tab_MinKomp[[Stanowisko / Position ]:[Stanowisko / Position ]],0)))</f>
        <v>n/a</v>
      </c>
      <c r="DQ190" s="190" t="str">
        <f>IF(INDEX(tab_MinKomp[Testy czystości / Reinheitstests],MATCH($B189,tab_MinKomp[[Stanowisko / Position ]:[Stanowisko / Position ]],0))="n/a","n/a",DQ189-INDEX(tab_MinKomp[Testy czystości / Reinheitstests],MATCH($B189,tab_MinKomp[[Stanowisko / Position ]:[Stanowisko / Position ]],0)))</f>
        <v>n/a</v>
      </c>
      <c r="DR190" s="190" t="str">
        <f>IF(INDEX(tab_MinKomp[Testy czystości / Reinheitstests],MATCH($B189,tab_MinKomp[[Stanowisko / Position ]:[Stanowisko / Position ]],0))="n/a","n/a",DR189-INDEX(tab_MinKomp[Testy czystości / Reinheitstests],MATCH($B189,tab_MinKomp[[Stanowisko / Position ]:[Stanowisko / Position ]],0)))</f>
        <v>n/a</v>
      </c>
      <c r="DS190" s="190" t="str">
        <f>IF(INDEX(tab_MinKomp[Testy czystości / Reinheitstests],MATCH($B189,tab_MinKomp[[Stanowisko / Position ]:[Stanowisko / Position ]],0))="n/a","n/a",DS189-INDEX(tab_MinKomp[Testy czystości / Reinheitstests],MATCH($B189,tab_MinKomp[[Stanowisko / Position ]:[Stanowisko / Position ]],0)))</f>
        <v>n/a</v>
      </c>
      <c r="DT190" s="194" t="str">
        <f>IF(INDEX(tab_MinKomp[SUPPLIER MANAGEMENT],MATCH($B189,tab_MinKomp[[Stanowisko / Position ]:[Stanowisko / Position ]],0))="n/a","n/a",DT189-INDEX(tab_MinKomp[SUPPLIER MANAGEMENT],MATCH($B189,tab_MinKomp[[Stanowisko / Position ]:[Stanowisko / Position ]],0)))</f>
        <v>n/a</v>
      </c>
      <c r="DU190" s="190" t="str">
        <f>IF(INDEX(tab_MinKomp[Testy czystości / Reinheitstests],MATCH($B189,tab_MinKomp[[Stanowisko / Position ]:[Stanowisko / Position ]],0))="n/a","n/a",DU189-INDEX(tab_MinKomp[Testy czystości / Reinheitstests],MATCH($B189,tab_MinKomp[[Stanowisko / Position ]:[Stanowisko / Position ]],0)))</f>
        <v>n/a</v>
      </c>
      <c r="DV190" s="190" t="str">
        <f>IF(INDEX(tab_MinKomp[Testy czystości / Reinheitstests],MATCH($B189,tab_MinKomp[[Stanowisko / Position ]:[Stanowisko / Position ]],0))="n/a","n/a",DV189-INDEX(tab_MinKomp[Testy czystości / Reinheitstests],MATCH($B189,tab_MinKomp[[Stanowisko / Position ]:[Stanowisko / Position ]],0)))</f>
        <v>n/a</v>
      </c>
      <c r="DW190" s="190" t="str">
        <f>IF(INDEX(tab_MinKomp[Testy czystości / Reinheitstests],MATCH($B189,tab_MinKomp[[Stanowisko / Position ]:[Stanowisko / Position ]],0))="n/a","n/a",DW189-INDEX(tab_MinKomp[Testy czystości / Reinheitstests],MATCH($B189,tab_MinKomp[[Stanowisko / Position ]:[Stanowisko / Position ]],0)))</f>
        <v>n/a</v>
      </c>
      <c r="DX190" s="190" t="str">
        <f>IF(INDEX(tab_MinKomp[Testy czystości / Reinheitstests],MATCH($B189,tab_MinKomp[[Stanowisko / Position ]:[Stanowisko / Position ]],0))="n/a","n/a",DX189-INDEX(tab_MinKomp[Testy czystości / Reinheitstests],MATCH($B189,tab_MinKomp[[Stanowisko / Position ]:[Stanowisko / Position ]],0)))</f>
        <v>n/a</v>
      </c>
      <c r="DY190" s="190" t="str">
        <f>IF(INDEX(tab_MinKomp[Testy czystości / Reinheitstests],MATCH($B189,tab_MinKomp[[Stanowisko / Position ]:[Stanowisko / Position ]],0))="n/a","n/a",DY189-INDEX(tab_MinKomp[Testy czystości / Reinheitstests],MATCH($B189,tab_MinKomp[[Stanowisko / Position ]:[Stanowisko / Position ]],0)))</f>
        <v>n/a</v>
      </c>
      <c r="DZ190" s="190" t="str">
        <f>IF(INDEX(tab_MinKomp[Testy czystości / Reinheitstests],MATCH($B189,tab_MinKomp[[Stanowisko / Position ]:[Stanowisko / Position ]],0))="n/a","n/a",DZ189-INDEX(tab_MinKomp[Testy czystości / Reinheitstests],MATCH($B189,tab_MinKomp[[Stanowisko / Position ]:[Stanowisko / Position ]],0)))</f>
        <v>n/a</v>
      </c>
      <c r="EA190" s="190" t="str">
        <f>IF(INDEX(tab_MinKomp[Testy czystości / Reinheitstests],MATCH($B189,tab_MinKomp[[Stanowisko / Position ]:[Stanowisko / Position ]],0))="n/a","n/a",EA189-INDEX(tab_MinKomp[Testy czystości / Reinheitstests],MATCH($B189,tab_MinKomp[[Stanowisko / Position ]:[Stanowisko / Position ]],0)))</f>
        <v>n/a</v>
      </c>
      <c r="EB190" s="190" t="str">
        <f>IF(INDEX(tab_MinKomp[Testy czystości / Reinheitstests],MATCH($B189,tab_MinKomp[[Stanowisko / Position ]:[Stanowisko / Position ]],0))="n/a","n/a",EB189-INDEX(tab_MinKomp[Testy czystości / Reinheitstests],MATCH($B189,tab_MinKomp[[Stanowisko / Position ]:[Stanowisko / Position ]],0)))</f>
        <v>n/a</v>
      </c>
      <c r="EC190" s="190" t="str">
        <f>IF(INDEX(tab_MinKomp[Testy czystości / Reinheitstests],MATCH($B189,tab_MinKomp[[Stanowisko / Position ]:[Stanowisko / Position ]],0))="n/a","n/a",EC189-INDEX(tab_MinKomp[Testy czystości / Reinheitstests],MATCH($B189,tab_MinKomp[[Stanowisko / Position ]:[Stanowisko / Position ]],0)))</f>
        <v>n/a</v>
      </c>
      <c r="ED190" s="190" t="str">
        <f>IF(INDEX(tab_MinKomp[Testy czystości / Reinheitstests],MATCH($B189,tab_MinKomp[[Stanowisko / Position ]:[Stanowisko / Position ]],0))="n/a","n/a",ED189-INDEX(tab_MinKomp[Testy czystości / Reinheitstests],MATCH($B189,tab_MinKomp[[Stanowisko / Position ]:[Stanowisko / Position ]],0)))</f>
        <v>n/a</v>
      </c>
      <c r="EE190" s="190" t="str">
        <f>IF(INDEX(tab_MinKomp[Testy czystości / Reinheitstests],MATCH($B189,tab_MinKomp[[Stanowisko / Position ]:[Stanowisko / Position ]],0))="n/a","n/a",EE189-INDEX(tab_MinKomp[Testy czystości / Reinheitstests],MATCH($B189,tab_MinKomp[[Stanowisko / Position ]:[Stanowisko / Position ]],0)))</f>
        <v>n/a</v>
      </c>
      <c r="EF190" s="190" t="str">
        <f>IF(INDEX(tab_MinKomp[Testy czystości / Reinheitstests],MATCH($B189,tab_MinKomp[[Stanowisko / Position ]:[Stanowisko / Position ]],0))="n/a","n/a",EF189-INDEX(tab_MinKomp[Testy czystości / Reinheitstests],MATCH($B189,tab_MinKomp[[Stanowisko / Position ]:[Stanowisko / Position ]],0)))</f>
        <v>n/a</v>
      </c>
      <c r="EG190" s="190" t="str">
        <f>IF(INDEX(tab_MinKomp[Testy czystości / Reinheitstests],MATCH($B189,tab_MinKomp[[Stanowisko / Position ]:[Stanowisko / Position ]],0))="n/a","n/a",EG189-INDEX(tab_MinKomp[Testy czystości / Reinheitstests],MATCH($B189,tab_MinKomp[[Stanowisko / Position ]:[Stanowisko / Position ]],0)))</f>
        <v>n/a</v>
      </c>
      <c r="EH190" s="190" t="str">
        <f>IF(INDEX(tab_MinKomp[Testy czystości / Reinheitstests],MATCH($B189,tab_MinKomp[[Stanowisko / Position ]:[Stanowisko / Position ]],0))="n/a","n/a",EH189-INDEX(tab_MinKomp[Testy czystości / Reinheitstests],MATCH($B189,tab_MinKomp[[Stanowisko / Position ]:[Stanowisko / Position ]],0)))</f>
        <v>n/a</v>
      </c>
      <c r="EI190" s="190" t="str">
        <f>IF(INDEX(tab_MinKomp[Testy czystości / Reinheitstests],MATCH($B189,tab_MinKomp[[Stanowisko / Position ]:[Stanowisko / Position ]],0))="n/a","n/a",EI189-INDEX(tab_MinKomp[Testy czystości / Reinheitstests],MATCH($B189,tab_MinKomp[[Stanowisko / Position ]:[Stanowisko / Position ]],0)))</f>
        <v>n/a</v>
      </c>
      <c r="EJ190" s="190" t="str">
        <f>IF(INDEX(tab_MinKomp[Testy czystości / Reinheitstests],MATCH($B189,tab_MinKomp[[Stanowisko / Position ]:[Stanowisko / Position ]],0))="n/a","n/a",EJ189-INDEX(tab_MinKomp[Testy czystości / Reinheitstests],MATCH($B189,tab_MinKomp[[Stanowisko / Position ]:[Stanowisko / Position ]],0)))</f>
        <v>n/a</v>
      </c>
      <c r="EK190" s="190" t="str">
        <f>IF(INDEX(tab_MinKomp[Testy czystości / Reinheitstests],MATCH($B189,tab_MinKomp[[Stanowisko / Position ]:[Stanowisko / Position ]],0))="n/a","n/a",EK189-INDEX(tab_MinKomp[Testy czystości / Reinheitstests],MATCH($B189,tab_MinKomp[[Stanowisko / Position ]:[Stanowisko / Position ]],0)))</f>
        <v>n/a</v>
      </c>
      <c r="EL190" s="190" t="str">
        <f>IF(INDEX(tab_MinKomp[Testy czystości / Reinheitstests],MATCH($B189,tab_MinKomp[[Stanowisko / Position ]:[Stanowisko / Position ]],0))="n/a","n/a",EL189-INDEX(tab_MinKomp[Testy czystości / Reinheitstests],MATCH($B189,tab_MinKomp[[Stanowisko / Position ]:[Stanowisko / Position ]],0)))</f>
        <v>n/a</v>
      </c>
      <c r="EM190" s="190" t="str">
        <f>IF(INDEX(tab_MinKomp[Testy czystości / Reinheitstests],MATCH($B189,tab_MinKomp[[Stanowisko / Position ]:[Stanowisko / Position ]],0))="n/a","n/a",EM189-INDEX(tab_MinKomp[Testy czystości / Reinheitstests],MATCH($B189,tab_MinKomp[[Stanowisko / Position ]:[Stanowisko / Position ]],0)))</f>
        <v>n/a</v>
      </c>
      <c r="EN190" s="190" t="str">
        <f>IF(INDEX(tab_MinKomp[Testy czystości / Reinheitstests],MATCH($B189,tab_MinKomp[[Stanowisko / Position ]:[Stanowisko / Position ]],0))="n/a","n/a",EN189-INDEX(tab_MinKomp[Testy czystości / Reinheitstests],MATCH($B189,tab_MinKomp[[Stanowisko / Position ]:[Stanowisko / Position ]],0)))</f>
        <v>n/a</v>
      </c>
      <c r="EO190" s="194" t="str">
        <f>IF(INDEX(tab_MinKomp[Konserwacja Rep],MATCH($B189,tab_MinKomp[[Stanowisko / Position ]:[Stanowisko / Position ]],0))="n/a","n/a",EO189-INDEX(tab_MinKomp[Konserwacja Rep],MATCH($B189,tab_MinKomp[[Stanowisko / Position ]:[Stanowisko / Position ]],0)))</f>
        <v>n/a</v>
      </c>
      <c r="EP190" s="194" t="str">
        <f>IF(INDEX(tab_MinKomp[[Konserwacja Engel ]],MATCH($B189,tab_MinKomp[[Stanowisko / Position ]:[Stanowisko / Position ]],0))="n/a","n/a",EP189-INDEX(tab_MinKomp[[Konserwacja Engel ]],MATCH($B189,tab_MinKomp[[Stanowisko / Position ]:[Stanowisko / Position ]],0)))</f>
        <v>n/a</v>
      </c>
      <c r="EQ190" s="194" t="str">
        <f>IF(INDEX(tab_MinKomp[Konserwacja B 50],MATCH($B189,tab_MinKomp[[Stanowisko / Position ]:[Stanowisko / Position ]],0))="n/a","n/a",EQ189-INDEX(tab_MinKomp[Konserwacja B 50],MATCH($B189,tab_MinKomp[[Stanowisko / Position ]:[Stanowisko / Position ]],0)))</f>
        <v>n/a</v>
      </c>
      <c r="ER190" s="194" t="str">
        <f>IF(INDEX(tab_MinKomp[[Konserwacja EOL ]],MATCH($B189,tab_MinKomp[[Stanowisko / Position ]:[Stanowisko / Position ]],0))="n/a","n/a",ER189-INDEX(tab_MinKomp[[Konserwacja EOL ]],MATCH($B189,tab_MinKomp[[Stanowisko / Position ]:[Stanowisko / Position ]],0)))</f>
        <v>n/a</v>
      </c>
      <c r="ES190" s="194" t="str">
        <f>IF(INDEX(tab_MinKomp[Konserwacja Branson],MATCH($B189,tab_MinKomp[[Stanowisko / Position ]:[Stanowisko / Position ]],0))="n/a","n/a",ES189-INDEX(tab_MinKomp[Konserwacja Branson],MATCH($B189,tab_MinKomp[[Stanowisko / Position ]:[Stanowisko / Position ]],0)))</f>
        <v>n/a</v>
      </c>
      <c r="ET190" s="194" t="str">
        <f>IF(INDEX(tab_MinKomp[Konserwacja coolery],MATCH($B189,tab_MinKomp[[Stanowisko / Position ]:[Stanowisko / Position ]],0))="n/a","n/a",ET189-INDEX(tab_MinKomp[Konserwacja coolery],MATCH($B189,tab_MinKomp[[Stanowisko / Position ]:[Stanowisko / Position ]],0)))</f>
        <v>n/a</v>
      </c>
      <c r="EU190" s="194" t="str">
        <f>IF(INDEX(tab_MinKomp[Konserwacja piecy],MATCH($B189,tab_MinKomp[[Stanowisko / Position ]:[Stanowisko / Position ]],0))="n/a","n/a",EU189-INDEX(tab_MinKomp[Konserwacja piecy],MATCH($B189,tab_MinKomp[[Stanowisko / Position ]:[Stanowisko / Position ]],0)))</f>
        <v>n/a</v>
      </c>
      <c r="EV190" s="194" t="str">
        <f>IF(INDEX(tab_MinKomp[Rysunek techniczny- czytanie],MATCH($B189,tab_MinKomp[[Stanowisko / Position ]:[Stanowisko / Position ]],0))="n/a","n/a",EV189-INDEX(tab_MinKomp[Rysunek techniczny- czytanie],MATCH($B189,tab_MinKomp[[Stanowisko / Position ]:[Stanowisko / Position ]],0)))</f>
        <v>n/a</v>
      </c>
      <c r="EW190" s="194" t="str">
        <f>IF(INDEX(tab_MinKomp[Elektryka],MATCH($B189,tab_MinKomp[[Stanowisko / Position ]:[Stanowisko / Position ]],0))="n/a","n/a",EW189-INDEX(tab_MinKomp[Elektryka],MATCH($B189,tab_MinKomp[[Stanowisko / Position ]:[Stanowisko / Position ]],0)))</f>
        <v>n/a</v>
      </c>
      <c r="EX190" s="194" t="str">
        <f>IF(INDEX(tab_MinKomp[Pneumatyka],MATCH($B189,tab_MinKomp[[Stanowisko / Position ]:[Stanowisko / Position ]],0))="n/a","n/a",EX189-INDEX(tab_MinKomp[Pneumatyka],MATCH($B189,tab_MinKomp[[Stanowisko / Position ]:[Stanowisko / Position ]],0)))</f>
        <v>n/a</v>
      </c>
      <c r="EY190" s="194" t="str">
        <f>IF(INDEX(tab_MinKomp[[Hydraulika ]],MATCH($B189,tab_MinKomp[[Stanowisko / Position ]:[Stanowisko / Position ]],0))="n/a","n/a",EY189-INDEX(tab_MinKomp[[Hydraulika ]],MATCH($B189,tab_MinKomp[[Stanowisko / Position ]:[Stanowisko / Position ]],0)))</f>
        <v>n/a</v>
      </c>
      <c r="EZ190" s="194" t="str">
        <f>IF(INDEX(tab_MinKomp[Podciśnienie],MATCH($B189,tab_MinKomp[[Stanowisko / Position ]:[Stanowisko / Position ]],0))="n/a","n/a",EZ189-INDEX(tab_MinKomp[Podciśnienie],MATCH($B189,tab_MinKomp[[Stanowisko / Position ]:[Stanowisko / Position ]],0)))</f>
        <v>n/a</v>
      </c>
      <c r="FA190" s="194" t="str">
        <f>IF(INDEX(tab_MinKomp[Usuwanie awarii],MATCH($B189,tab_MinKomp[[Stanowisko / Position ]:[Stanowisko / Position ]],0))="n/a","n/a",FA189-INDEX(tab_MinKomp[Usuwanie awarii],MATCH($B189,tab_MinKomp[[Stanowisko / Position ]:[Stanowisko / Position ]],0)))</f>
        <v>n/a</v>
      </c>
      <c r="FB190" s="194" t="str">
        <f>IF(INDEX(tab_MinKomp[Obsługa robotów],MATCH($B189,tab_MinKomp[[Stanowisko / Position ]:[Stanowisko / Position ]],0))="n/a","n/a",FB189-INDEX(tab_MinKomp[Obsługa robotów],MATCH($B189,tab_MinKomp[[Stanowisko / Position ]:[Stanowisko / Position ]],0)))</f>
        <v>n/a</v>
      </c>
      <c r="FC190" s="194" t="str">
        <f>IF(INDEX(tab_MinKomp[Obsługa sterowania maszyny],MATCH($B189,tab_MinKomp[[Stanowisko / Position ]:[Stanowisko / Position ]],0))="n/a","n/a",FC189-INDEX(tab_MinKomp[Obsługa sterowania maszyny],MATCH($B189,tab_MinKomp[[Stanowisko / Position ]:[Stanowisko / Position ]],0)))</f>
        <v>n/a</v>
      </c>
      <c r="FD190" s="194" t="str">
        <f>IF(INDEX(tab_MinKomp[Usuwanie przyczyn żródłowych],MATCH($B189,tab_MinKomp[[Stanowisko / Position ]:[Stanowisko / Position ]],0))="n/a","n/a",FD189-INDEX(tab_MinKomp[Usuwanie przyczyn żródłowych],MATCH($B189,tab_MinKomp[[Stanowisko / Position ]:[Stanowisko / Position ]],0)))</f>
        <v>n/a</v>
      </c>
      <c r="FE190" s="194" t="str">
        <f>IF(INDEX(tab_MinKomp[Cmms stosowanie],MATCH($B189,tab_MinKomp[[Stanowisko / Position ]:[Stanowisko / Position ]],0))="n/a","n/a",FE189-INDEX(tab_MinKomp[Cmms stosowanie],MATCH($B189,tab_MinKomp[[Stanowisko / Position ]:[Stanowisko / Position ]],0)))</f>
        <v>n/a</v>
      </c>
      <c r="FF190" s="190" t="str">
        <f>IF(INDEX(tab_MinKomp[Testy czystości / Reinheitstests],MATCH($B189,tab_MinKomp[[Stanowisko / Position ]:[Stanowisko / Position ]],0))="n/a","n/a",FF189-INDEX(tab_MinKomp[Testy czystości / Reinheitstests],MATCH($B189,tab_MinKomp[[Stanowisko / Position ]:[Stanowisko / Position ]],0)))</f>
        <v>n/a</v>
      </c>
      <c r="FG190" s="194" t="str">
        <f>IF(INDEX(tab_MinKomp[Czyszczenie form plastikowych],MATCH($B189,tab_MinKomp[[Stanowisko / Position ]:[Stanowisko / Position ]],0))="n/a","n/a",FG189-INDEX(tab_MinKomp[Czyszczenie form plastikowych],MATCH($B189,tab_MinKomp[[Stanowisko / Position ]:[Stanowisko / Position ]],0)))</f>
        <v>n/a</v>
      </c>
      <c r="FH190" s="194" t="str">
        <f>IF(INDEX(tab_MinKomp[Wymiana form plastik],MATCH($B189,tab_MinKomp[[Stanowisko / Position ]:[Stanowisko / Position ]],0))="n/a","n/a",FH189-INDEX(tab_MinKomp[Wymiana form plastik],MATCH($B189,tab_MinKomp[[Stanowisko / Position ]:[Stanowisko / Position ]],0)))</f>
        <v>n/a</v>
      </c>
      <c r="FI190" s="194" t="str">
        <f>IF(INDEX(tab_MinKomp[Wymiana form guma],MATCH($B189,tab_MinKomp[[Stanowisko / Position ]:[Stanowisko / Position ]],0))="n/a","n/a",FI189-INDEX(tab_MinKomp[Wymiana form guma],MATCH($B189,tab_MinKomp[[Stanowisko / Position ]:[Stanowisko / Position ]],0)))</f>
        <v>n/a</v>
      </c>
      <c r="FJ190" s="194" t="str">
        <f>IF(INDEX(tab_MinKomp[Konserwacja KK],MATCH($B189,tab_MinKomp[[Stanowisko / Position ]:[Stanowisko / Position ]],0))="n/a","n/a",FJ189-INDEX(tab_MinKomp[Konserwacja KK],MATCH($B189,tab_MinKomp[[Stanowisko / Position ]:[Stanowisko / Position ]],0)))</f>
        <v>n/a</v>
      </c>
      <c r="FK190" s="194" t="str">
        <f>IF(INDEX(tab_MinKomp[Konserwacja form guma],MATCH($B189,tab_MinKomp[[Stanowisko / Position ]:[Stanowisko / Position ]],0))="n/a","n/a",FK189-INDEX(tab_MinKomp[Konserwacja form guma],MATCH($B189,tab_MinKomp[[Stanowisko / Position ]:[Stanowisko / Position ]],0)))</f>
        <v>n/a</v>
      </c>
      <c r="FL190" s="194" t="str">
        <f>IF(INDEX(tab_MinKomp[Konserwacja form plastiki],MATCH($B189,tab_MinKomp[[Stanowisko / Position ]:[Stanowisko / Position ]],0))="n/a","n/a",FL189-INDEX(tab_MinKomp[Konserwacja form plastiki],MATCH($B189,tab_MinKomp[[Stanowisko / Position ]:[Stanowisko / Position ]],0)))</f>
        <v>n/a</v>
      </c>
      <c r="FM190" s="194" t="str">
        <f>IF(INDEX(tab_MinKomp[Konserwacja Gorącego Kanału],MATCH($B189,tab_MinKomp[[Stanowisko / Position ]:[Stanowisko / Position ]],0))="n/a","n/a",FM189-INDEX(tab_MinKomp[Konserwacja Gorącego Kanału],MATCH($B189,tab_MinKomp[[Stanowisko / Position ]:[Stanowisko / Position ]],0)))</f>
        <v>n/a</v>
      </c>
      <c r="FN190" s="190" t="s">
        <v>248</v>
      </c>
      <c r="FO190" s="190" t="s">
        <v>248</v>
      </c>
      <c r="FP190" s="190" t="s">
        <v>248</v>
      </c>
      <c r="FQ190" s="196" t="str">
        <f>IF(INDEX(tab_MinKomp[Język angielski / Englisch],MATCH($B189,tab_MinKomp[[Stanowisko / Position ]:[Stanowisko / Position ]],0))="n/a","n/a",FQ189-INDEX(tab_MinKomp[Język angielski / Englisch],MATCH($B189,tab_MinKomp[[Stanowisko / Position ]:[Stanowisko / Position ]],0)))</f>
        <v>n/a</v>
      </c>
      <c r="FR190" s="196" t="str">
        <f>IF(INDEX(tab_MinKomp[Język niemiecki / Deutsch],MATCH($B189,tab_MinKomp[[Stanowisko / Position ]:[Stanowisko / Position ]],0))="n/a","n/a",FR189-INDEX(tab_MinKomp[Język niemiecki / Deutsch],MATCH($B189,tab_MinKomp[[Stanowisko / Position ]:[Stanowisko / Position ]],0)))</f>
        <v>n/a</v>
      </c>
      <c r="FS190" s="194">
        <v>0</v>
      </c>
      <c r="FT190" s="194">
        <v>0</v>
      </c>
      <c r="FU190" s="194">
        <f>IF(INDEX(tab_MinKomp[optymalizacja procesów / Prozessoptymalisierung],MATCH($B189,tab_MinKomp[[Stanowisko / Position ]:[Stanowisko / Position ]],0))="n/a","n/a",FU189-INDEX(tab_MinKomp[optymalizacja procesów / Prozessoptymalisierung],MATCH($B189,tab_MinKomp[[Stanowisko / Position ]:[Stanowisko / Position ]],0)))</f>
        <v>0</v>
      </c>
      <c r="FV190" s="194">
        <f>IF(INDEX(tab_MinKomp[Umiejętności szkoleniowe / Trainingsfähigkeiten],MATCH($B189,tab_MinKomp[[Stanowisko / Position ]:[Stanowisko / Position ]],0))="n/a","n/a",FV189-INDEX(tab_MinKomp[Umiejętności szkoleniowe / Trainingsfähigkeiten],MATCH($B189,tab_MinKomp[[Stanowisko / Position ]:[Stanowisko / Position ]],0)))</f>
        <v>0</v>
      </c>
      <c r="FW190" s="194">
        <f>IF(INDEX(tab_MinKomp[Analityczne myślenie, podejście / Analitysches Denken, Einstellung],MATCH($B189,tab_MinKomp[[Stanowisko / Position ]:[Stanowisko / Position ]],0))="n/a","n/a",FW189-INDEX(tab_MinKomp[Analityczne myślenie, podejście / Analitysches Denken, Einstellung],MATCH($B189,tab_MinKomp[[Stanowisko / Position ]:[Stanowisko / Position ]],0)))</f>
        <v>0</v>
      </c>
      <c r="FX190" s="194">
        <f>IF(INDEX(tab_MinKomp[Dokładność, precyzja w dzialaniu / Genauigkeit, Präzision in die Arbeit],MATCH($B189,tab_MinKomp[[Stanowisko / Position ]:[Stanowisko / Position ]],0))="n/a","n/a",FX189-INDEX(tab_MinKomp[Dokładność, precyzja w dzialaniu / Genauigkeit, Präzision in die Arbeit],MATCH($B189,tab_MinKomp[[Stanowisko / Position ]:[Stanowisko / Position ]],0)))</f>
        <v>-1</v>
      </c>
      <c r="FY190" s="194">
        <f>IF(INDEX(tab_MinKomp[Dyspozycyjność / Verfügbarkeit],MATCH($B189,tab_MinKomp[[Stanowisko / Position ]:[Stanowisko / Position ]],0))="n/a","n/a",FY189-INDEX(tab_MinKomp[Dyspozycyjność / Verfügbarkeit],MATCH($B189,tab_MinKomp[[Stanowisko / Position ]:[Stanowisko / Position ]],0)))</f>
        <v>0</v>
      </c>
      <c r="FZ190" s="194">
        <f>IF(INDEX(tab_MinKomp[Zaangażowanie / 
Engagement],MATCH($B189,tab_MinKomp[[Stanowisko / Position ]:[Stanowisko / Position ]],0))="n/a","n/a",FZ189-INDEX(tab_MinKomp[Zaangażowanie / 
Engagement],MATCH($B189,tab_MinKomp[[Stanowisko / Position ]:[Stanowisko / Position ]],0)))</f>
        <v>-1</v>
      </c>
      <c r="GA190" s="194" t="str">
        <f>IF(INDEX(tab_MinKomp[Konserwacja form guma],MATCH($B189,tab_MinKomp[[Stanowisko / Position ]:[Stanowisko / Position ]],0))="n/a","n/a",GA189-INDEX(tab_MinKomp[Konserwacja form guma],MATCH($B189,tab_MinKomp[[Stanowisko / Position ]:[Stanowisko / Position ]],0)))</f>
        <v>n/a</v>
      </c>
      <c r="GB190" s="194" t="str">
        <f>IF(INDEX(tab_MinKomp[Konserwacja form plastiki],MATCH($B189,tab_MinKomp[[Stanowisko / Position ]:[Stanowisko / Position ]],0))="n/a","n/a",GB189-INDEX(tab_MinKomp[Konserwacja form plastiki],MATCH($B189,tab_MinKomp[[Stanowisko / Position ]:[Stanowisko / Position ]],0)))</f>
        <v>n/a</v>
      </c>
      <c r="GC190" s="194">
        <f>IF(INDEX(tab_MinKomp[Elastyczność w działaniu],MATCH($B189,tab_MinKomp[[Stanowisko / Position ]:[Stanowisko / Position ]],0))="n/a","n/a",GC189-INDEX(tab_MinKomp[Elastyczność w działaniu],MATCH($B189,tab_MinKomp[[Stanowisko / Position ]:[Stanowisko / Position ]],0)))</f>
        <v>0</v>
      </c>
      <c r="GD190" s="194">
        <f>IF(INDEX(tab_MinKomp[Komunikatywność],MATCH($B189,tab_MinKomp[[Stanowisko / Position ]:[Stanowisko / Position ]],0))="n/a","n/a",GD189-INDEX(tab_MinKomp[Komunikatywność],MATCH($B189,tab_MinKomp[[Stanowisko / Position ]:[Stanowisko / Position ]],0)))</f>
        <v>1</v>
      </c>
      <c r="GE190" s="193" t="str">
        <f>IF(INDEX(tab_MinKomp[Motywowanie i budowanie zaangażowania zespołu],MATCH($B189,tab_MinKomp[[Stanowisko / Position ]:[Stanowisko / Position ]],0))="n/a","n/a",GE189-INDEX(tab_MinKomp[Motywowanie i budowanie zaangażowania zespołu],MATCH($B189,tab_MinKomp[[Stanowisko / Position ]:[Stanowisko / Position ]],0)))</f>
        <v>n/a</v>
      </c>
      <c r="GF190" s="186" t="s">
        <v>248</v>
      </c>
      <c r="GG190" s="186" t="s">
        <v>248</v>
      </c>
      <c r="GH190" s="186" t="s">
        <v>248</v>
      </c>
      <c r="GI190" s="186" t="s">
        <v>248</v>
      </c>
      <c r="GJ190" s="186" t="s">
        <v>248</v>
      </c>
      <c r="GK190" s="186" t="s">
        <v>248</v>
      </c>
      <c r="GL190" s="186" t="s">
        <v>248</v>
      </c>
      <c r="GM190" s="186" t="s">
        <v>248</v>
      </c>
      <c r="GN190" s="186" t="s">
        <v>248</v>
      </c>
      <c r="GO190" s="186" t="s">
        <v>248</v>
      </c>
      <c r="GP190" s="186" t="s">
        <v>248</v>
      </c>
      <c r="GQ190" s="186" t="s">
        <v>248</v>
      </c>
      <c r="GR190" s="186" t="s">
        <v>248</v>
      </c>
      <c r="GS190" s="186" t="s">
        <v>248</v>
      </c>
      <c r="GT190" s="186" t="s">
        <v>248</v>
      </c>
      <c r="GU190" s="186" t="s">
        <v>248</v>
      </c>
      <c r="GV190" s="186" t="s">
        <v>248</v>
      </c>
      <c r="GW190" s="186" t="s">
        <v>248</v>
      </c>
      <c r="GX190" s="186" t="s">
        <v>248</v>
      </c>
      <c r="GY190" s="186" t="s">
        <v>248</v>
      </c>
      <c r="GZ190" s="261" t="s">
        <v>248</v>
      </c>
      <c r="HA190" s="261" t="s">
        <v>248</v>
      </c>
      <c r="HB190" s="191">
        <f>SUM(G190:GE190)/(HB189-(SUM(G190:GE190)))</f>
        <v>-1.9607843137254902E-2</v>
      </c>
    </row>
    <row r="191" spans="1:210" ht="24.9" customHeight="1" x14ac:dyDescent="0.3">
      <c r="A191" s="105" t="s">
        <v>321</v>
      </c>
      <c r="B191" s="105" t="s">
        <v>315</v>
      </c>
      <c r="C191" s="105" t="s">
        <v>381</v>
      </c>
      <c r="D191" s="105">
        <v>1810</v>
      </c>
      <c r="E191" s="394" t="s">
        <v>480</v>
      </c>
      <c r="F191" s="185" t="s">
        <v>374</v>
      </c>
      <c r="G191" s="186">
        <v>2</v>
      </c>
      <c r="H191" s="186">
        <v>1</v>
      </c>
      <c r="I191" s="186">
        <v>2</v>
      </c>
      <c r="J191" s="186">
        <v>1</v>
      </c>
      <c r="K191" s="186">
        <v>1</v>
      </c>
      <c r="L191" s="186" t="s">
        <v>248</v>
      </c>
      <c r="M191" s="186" t="s">
        <v>248</v>
      </c>
      <c r="N191" s="186" t="s">
        <v>248</v>
      </c>
      <c r="O191" s="186">
        <v>1</v>
      </c>
      <c r="P191" s="186">
        <v>1</v>
      </c>
      <c r="Q191" s="186" t="s">
        <v>248</v>
      </c>
      <c r="R191" s="186" t="s">
        <v>248</v>
      </c>
      <c r="S191" s="186" t="s">
        <v>248</v>
      </c>
      <c r="T191" s="186" t="s">
        <v>248</v>
      </c>
      <c r="U191" s="186" t="s">
        <v>248</v>
      </c>
      <c r="V191" s="186" t="s">
        <v>248</v>
      </c>
      <c r="W191" s="186" t="s">
        <v>248</v>
      </c>
      <c r="X191" s="186" t="s">
        <v>248</v>
      </c>
      <c r="Y191" s="186" t="s">
        <v>248</v>
      </c>
      <c r="Z191" s="186" t="s">
        <v>248</v>
      </c>
      <c r="AA191" s="186" t="s">
        <v>248</v>
      </c>
      <c r="AB191" s="186" t="s">
        <v>248</v>
      </c>
      <c r="AC191" s="186" t="s">
        <v>248</v>
      </c>
      <c r="AD191" s="186" t="s">
        <v>248</v>
      </c>
      <c r="AE191" s="186" t="s">
        <v>248</v>
      </c>
      <c r="AF191" s="186" t="s">
        <v>248</v>
      </c>
      <c r="AG191" s="186" t="s">
        <v>248</v>
      </c>
      <c r="AH191" s="186" t="s">
        <v>248</v>
      </c>
      <c r="AI191" s="186" t="s">
        <v>248</v>
      </c>
      <c r="AJ191" s="186" t="s">
        <v>248</v>
      </c>
      <c r="AK191" s="186" t="s">
        <v>248</v>
      </c>
      <c r="AL191" s="186">
        <v>1</v>
      </c>
      <c r="AM191" s="186" t="s">
        <v>248</v>
      </c>
      <c r="AN191" s="186" t="s">
        <v>248</v>
      </c>
      <c r="AO191" s="186">
        <v>1</v>
      </c>
      <c r="AP191" s="186" t="s">
        <v>248</v>
      </c>
      <c r="AQ191" s="186">
        <v>1</v>
      </c>
      <c r="AR191" s="186" t="s">
        <v>248</v>
      </c>
      <c r="AS191" s="186" t="s">
        <v>248</v>
      </c>
      <c r="AT191" s="186" t="s">
        <v>248</v>
      </c>
      <c r="AU191" s="186" t="s">
        <v>248</v>
      </c>
      <c r="AV191" s="186">
        <v>2</v>
      </c>
      <c r="AW191" s="186">
        <v>1</v>
      </c>
      <c r="AX191" s="186" t="s">
        <v>248</v>
      </c>
      <c r="AY191" s="186" t="s">
        <v>248</v>
      </c>
      <c r="AZ191" s="186" t="s">
        <v>248</v>
      </c>
      <c r="BA191" s="186" t="s">
        <v>248</v>
      </c>
      <c r="BB191" s="186" t="s">
        <v>248</v>
      </c>
      <c r="BC191" s="186" t="s">
        <v>248</v>
      </c>
      <c r="BD191" s="186" t="s">
        <v>248</v>
      </c>
      <c r="BE191" s="186" t="s">
        <v>248</v>
      </c>
      <c r="BF191" s="186" t="s">
        <v>248</v>
      </c>
      <c r="BG191" s="186" t="s">
        <v>248</v>
      </c>
      <c r="BH191" s="186" t="s">
        <v>248</v>
      </c>
      <c r="BI191" s="186" t="s">
        <v>248</v>
      </c>
      <c r="BJ191" s="186" t="s">
        <v>248</v>
      </c>
      <c r="BK191" s="186" t="s">
        <v>248</v>
      </c>
      <c r="BL191" s="186" t="s">
        <v>248</v>
      </c>
      <c r="BM191" s="186" t="s">
        <v>248</v>
      </c>
      <c r="BN191" s="186" t="s">
        <v>248</v>
      </c>
      <c r="BO191" s="186" t="s">
        <v>248</v>
      </c>
      <c r="BP191" s="186" t="s">
        <v>248</v>
      </c>
      <c r="BQ191" s="186">
        <v>2</v>
      </c>
      <c r="BR191" s="186" t="s">
        <v>248</v>
      </c>
      <c r="BS191" s="186">
        <v>2</v>
      </c>
      <c r="BT191" s="186" t="s">
        <v>248</v>
      </c>
      <c r="BU191" s="186">
        <v>2</v>
      </c>
      <c r="BV191" s="186" t="s">
        <v>248</v>
      </c>
      <c r="BW191" s="186">
        <v>2</v>
      </c>
      <c r="BX191" s="186">
        <v>1</v>
      </c>
      <c r="BY191" s="186">
        <v>2</v>
      </c>
      <c r="BZ191" s="186">
        <v>2</v>
      </c>
      <c r="CA191" s="186" t="s">
        <v>248</v>
      </c>
      <c r="CB191" s="186">
        <v>1</v>
      </c>
      <c r="CC191" s="186" t="s">
        <v>248</v>
      </c>
      <c r="CD191" s="186">
        <v>2</v>
      </c>
      <c r="CE191" s="186">
        <v>1</v>
      </c>
      <c r="CF191" s="186" t="s">
        <v>248</v>
      </c>
      <c r="CG191" s="186">
        <v>1</v>
      </c>
      <c r="CH191" s="186" t="s">
        <v>248</v>
      </c>
      <c r="CI191" s="186" t="s">
        <v>248</v>
      </c>
      <c r="CJ191" s="186" t="s">
        <v>248</v>
      </c>
      <c r="CK191" s="186" t="s">
        <v>248</v>
      </c>
      <c r="CL191" s="186" t="s">
        <v>248</v>
      </c>
      <c r="CM191" s="186" t="s">
        <v>248</v>
      </c>
      <c r="CN191" s="186" t="s">
        <v>248</v>
      </c>
      <c r="CO191" s="186" t="s">
        <v>248</v>
      </c>
      <c r="CP191" s="186" t="s">
        <v>248</v>
      </c>
      <c r="CQ191" s="186" t="s">
        <v>248</v>
      </c>
      <c r="CR191" s="186" t="s">
        <v>248</v>
      </c>
      <c r="CS191" s="186" t="s">
        <v>248</v>
      </c>
      <c r="CT191" s="186" t="s">
        <v>248</v>
      </c>
      <c r="CU191" s="186" t="s">
        <v>248</v>
      </c>
      <c r="CV191" s="186" t="s">
        <v>248</v>
      </c>
      <c r="CW191" s="186">
        <v>2</v>
      </c>
      <c r="CX191" s="186" t="s">
        <v>248</v>
      </c>
      <c r="CY191" s="186" t="s">
        <v>248</v>
      </c>
      <c r="CZ191" s="186" t="s">
        <v>248</v>
      </c>
      <c r="DA191" s="186" t="s">
        <v>248</v>
      </c>
      <c r="DB191" s="186" t="s">
        <v>248</v>
      </c>
      <c r="DC191" s="186" t="s">
        <v>248</v>
      </c>
      <c r="DD191" s="186" t="s">
        <v>248</v>
      </c>
      <c r="DE191" s="186" t="s">
        <v>248</v>
      </c>
      <c r="DF191" s="186">
        <v>1</v>
      </c>
      <c r="DG191" s="186" t="s">
        <v>248</v>
      </c>
      <c r="DH191" s="186" t="s">
        <v>248</v>
      </c>
      <c r="DI191" s="186" t="s">
        <v>248</v>
      </c>
      <c r="DJ191" s="186" t="s">
        <v>248</v>
      </c>
      <c r="DK191" s="186" t="s">
        <v>248</v>
      </c>
      <c r="DL191" s="186" t="s">
        <v>248</v>
      </c>
      <c r="DM191" s="186" t="s">
        <v>248</v>
      </c>
      <c r="DN191" s="186" t="s">
        <v>248</v>
      </c>
      <c r="DO191" s="186" t="s">
        <v>248</v>
      </c>
      <c r="DP191" s="186" t="s">
        <v>248</v>
      </c>
      <c r="DQ191" s="186" t="s">
        <v>248</v>
      </c>
      <c r="DR191" s="186" t="s">
        <v>248</v>
      </c>
      <c r="DS191" s="186" t="s">
        <v>248</v>
      </c>
      <c r="DT191" s="186" t="s">
        <v>248</v>
      </c>
      <c r="DU191" s="186" t="s">
        <v>248</v>
      </c>
      <c r="DV191" s="186" t="s">
        <v>248</v>
      </c>
      <c r="DW191" s="186" t="s">
        <v>248</v>
      </c>
      <c r="DX191" s="186" t="s">
        <v>248</v>
      </c>
      <c r="DY191" s="186" t="s">
        <v>248</v>
      </c>
      <c r="DZ191" s="186" t="s">
        <v>248</v>
      </c>
      <c r="EA191" s="186" t="s">
        <v>248</v>
      </c>
      <c r="EB191" s="186" t="s">
        <v>248</v>
      </c>
      <c r="EC191" s="186" t="s">
        <v>248</v>
      </c>
      <c r="ED191" s="186" t="s">
        <v>248</v>
      </c>
      <c r="EE191" s="186" t="s">
        <v>248</v>
      </c>
      <c r="EF191" s="186" t="s">
        <v>248</v>
      </c>
      <c r="EG191" s="186" t="s">
        <v>248</v>
      </c>
      <c r="EH191" s="186" t="s">
        <v>248</v>
      </c>
      <c r="EI191" s="186" t="s">
        <v>248</v>
      </c>
      <c r="EJ191" s="186" t="s">
        <v>248</v>
      </c>
      <c r="EK191" s="186" t="s">
        <v>248</v>
      </c>
      <c r="EL191" s="184" t="s">
        <v>248</v>
      </c>
      <c r="EM191" s="184" t="s">
        <v>248</v>
      </c>
      <c r="EN191" s="184" t="s">
        <v>248</v>
      </c>
      <c r="EO191" s="186" t="s">
        <v>248</v>
      </c>
      <c r="EP191" s="186" t="s">
        <v>248</v>
      </c>
      <c r="EQ191" s="186" t="s">
        <v>248</v>
      </c>
      <c r="ER191" s="186" t="s">
        <v>248</v>
      </c>
      <c r="ES191" s="186" t="s">
        <v>248</v>
      </c>
      <c r="ET191" s="186" t="s">
        <v>248</v>
      </c>
      <c r="EU191" s="186" t="s">
        <v>248</v>
      </c>
      <c r="EV191" s="186" t="s">
        <v>248</v>
      </c>
      <c r="EW191" s="186" t="s">
        <v>248</v>
      </c>
      <c r="EX191" s="186" t="s">
        <v>248</v>
      </c>
      <c r="EY191" s="186" t="s">
        <v>248</v>
      </c>
      <c r="EZ191" s="186" t="s">
        <v>248</v>
      </c>
      <c r="FA191" s="186" t="s">
        <v>248</v>
      </c>
      <c r="FB191" s="186" t="s">
        <v>248</v>
      </c>
      <c r="FC191" s="186" t="s">
        <v>248</v>
      </c>
      <c r="FD191" s="186" t="s">
        <v>248</v>
      </c>
      <c r="FE191" s="186" t="s">
        <v>248</v>
      </c>
      <c r="FF191" s="186" t="s">
        <v>248</v>
      </c>
      <c r="FG191" s="186" t="s">
        <v>248</v>
      </c>
      <c r="FH191" s="186" t="s">
        <v>248</v>
      </c>
      <c r="FI191" s="186" t="s">
        <v>248</v>
      </c>
      <c r="FJ191" s="186" t="s">
        <v>248</v>
      </c>
      <c r="FK191" s="186" t="s">
        <v>248</v>
      </c>
      <c r="FL191" s="186" t="s">
        <v>248</v>
      </c>
      <c r="FM191" s="186" t="s">
        <v>248</v>
      </c>
      <c r="FN191" s="186" t="s">
        <v>248</v>
      </c>
      <c r="FO191" s="186" t="s">
        <v>248</v>
      </c>
      <c r="FP191" s="186" t="s">
        <v>248</v>
      </c>
      <c r="FQ191" s="187" t="s">
        <v>248</v>
      </c>
      <c r="FR191" s="187" t="s">
        <v>248</v>
      </c>
      <c r="FS191" s="186">
        <v>1</v>
      </c>
      <c r="FT191" s="186">
        <v>2</v>
      </c>
      <c r="FU191" s="186">
        <v>1</v>
      </c>
      <c r="FV191" s="186">
        <v>1</v>
      </c>
      <c r="FW191" s="186">
        <v>1</v>
      </c>
      <c r="FX191" s="186">
        <v>2</v>
      </c>
      <c r="FY191" s="186">
        <v>2</v>
      </c>
      <c r="FZ191" s="186">
        <v>2</v>
      </c>
      <c r="GA191" s="186" t="s">
        <v>248</v>
      </c>
      <c r="GB191" s="186" t="s">
        <v>248</v>
      </c>
      <c r="GC191" s="186">
        <v>1</v>
      </c>
      <c r="GD191" s="186">
        <v>1</v>
      </c>
      <c r="GE191" s="186" t="s">
        <v>248</v>
      </c>
      <c r="GF191" s="186" t="s">
        <v>248</v>
      </c>
      <c r="GG191" s="186" t="s">
        <v>248</v>
      </c>
      <c r="GH191" s="186" t="s">
        <v>248</v>
      </c>
      <c r="GI191" s="186" t="s">
        <v>248</v>
      </c>
      <c r="GJ191" s="186" t="s">
        <v>248</v>
      </c>
      <c r="GK191" s="186" t="s">
        <v>248</v>
      </c>
      <c r="GL191" s="186" t="s">
        <v>248</v>
      </c>
      <c r="GM191" s="186" t="s">
        <v>248</v>
      </c>
      <c r="GN191" s="186" t="s">
        <v>248</v>
      </c>
      <c r="GO191" s="186" t="s">
        <v>248</v>
      </c>
      <c r="GP191" s="186" t="s">
        <v>248</v>
      </c>
      <c r="GQ191" s="186" t="s">
        <v>248</v>
      </c>
      <c r="GR191" s="186" t="s">
        <v>248</v>
      </c>
      <c r="GS191" s="186" t="s">
        <v>248</v>
      </c>
      <c r="GT191" s="186" t="s">
        <v>248</v>
      </c>
      <c r="GU191" s="186" t="s">
        <v>248</v>
      </c>
      <c r="GV191" s="186" t="s">
        <v>248</v>
      </c>
      <c r="GW191" s="186" t="s">
        <v>248</v>
      </c>
      <c r="GX191" s="186" t="s">
        <v>248</v>
      </c>
      <c r="GY191" s="186" t="s">
        <v>248</v>
      </c>
      <c r="GZ191" s="261" t="s">
        <v>248</v>
      </c>
      <c r="HA191" s="261" t="s">
        <v>248</v>
      </c>
      <c r="HB191" s="188">
        <f>SUM(G191:GE191)</f>
        <v>50</v>
      </c>
    </row>
    <row r="192" spans="1:210" ht="24.9" customHeight="1" thickBot="1" x14ac:dyDescent="0.35">
      <c r="A192" s="108" t="str">
        <f>A191</f>
        <v>Prod.-Q-5</v>
      </c>
      <c r="B192" s="108" t="str">
        <f>B191</f>
        <v>Pracownik Produkcji</v>
      </c>
      <c r="C192" s="108" t="str">
        <f>C191</f>
        <v>MJ</v>
      </c>
      <c r="D192" s="108">
        <f>D191</f>
        <v>1810</v>
      </c>
      <c r="E192" s="395"/>
      <c r="F192" s="189" t="s">
        <v>375</v>
      </c>
      <c r="G192" s="192">
        <f>IF(INDEX(tab_MinKomp[Przepisy BHP / BHP Vorschriften],MATCH($B191,tab_MinKomp[[Stanowisko / Position ]:[Stanowisko / Position ]],0))="n/a","n/a",G191-INDEX(tab_MinKomp[Przepisy BHP / BHP Vorschriften],MATCH($B191,tab_MinKomp[[Stanowisko / Position ]:[Stanowisko / Position ]],0)))</f>
        <v>0</v>
      </c>
      <c r="H192" s="193">
        <f>IF(INDEX(tab_MinKomp[Przepisy PPOŻ / Brandschutzbestimmungen],MATCH($B191,tab_MinKomp[[Stanowisko / Position ]:[Stanowisko / Position ]],0))="n/a","n/a",H191-INDEX(tab_MinKomp[Przepisy PPOŻ / Brandschutzbestimmungen],MATCH($B191,tab_MinKomp[[Stanowisko / Position ]:[Stanowisko / Position ]],0)))</f>
        <v>0</v>
      </c>
      <c r="I192" s="193">
        <f>IF(INDEX(tab_MinKomp[Ryzyko zawodowe na stanowiskach pracyv/ Berufliche Risiken an Arbeitsstellen],MATCH($B191,tab_MinKomp[[Stanowisko / Position ]:[Stanowisko / Position ]],0))="n/a","n/a",I191-INDEX(tab_MinKomp[Ryzyko zawodowe na stanowiskach pracyv/ Berufliche Risiken an Arbeitsstellen],MATCH($B191,tab_MinKomp[[Stanowisko / Position ]:[Stanowisko / Position ]],0)))</f>
        <v>0</v>
      </c>
      <c r="J192" s="193">
        <f>IF(INDEX(tab_MinKomp[Gospodarka substancjami niebezpiecznymi / Gefahrstoffmanagement],MATCH($B191,tab_MinKomp[[Stanowisko / Position ]:[Stanowisko / Position ]],0))="n/a","n/a",J191-INDEX(tab_MinKomp[Gospodarka substancjami niebezpiecznymi / Gefahrstoffmanagement],MATCH($B191,tab_MinKomp[[Stanowisko / Position ]:[Stanowisko / Position ]],0)))</f>
        <v>0</v>
      </c>
      <c r="K192" s="193">
        <f>IF(INDEX(tab_MinKomp[Gospodarka odpadami / Abfallwirtschaft],MATCH($B191,tab_MinKomp[[Stanowisko / Position ]:[Stanowisko / Position ]],0))="n/a","n/a",K191-INDEX(tab_MinKomp[Gospodarka odpadami / Abfallwirtschaft],MATCH($B191,tab_MinKomp[[Stanowisko / Position ]:[Stanowisko / Position ]],0)))</f>
        <v>0</v>
      </c>
      <c r="L192" s="194" t="str">
        <f>IF(INDEX(tab_MinKomp[Przepisy kodeksu pracy / Bestimmungen des Arbeitsgesetzes],MATCH($B191,tab_MinKomp[[Stanowisko / Position ]:[Stanowisko / Position ]],0))="n/a","n/a",L191-INDEX(tab_MinKomp[Przepisy kodeksu pracy / Bestimmungen des Arbeitsgesetzes],MATCH($B191,tab_MinKomp[[Stanowisko / Position ]:[Stanowisko / Position ]],0)))</f>
        <v>n/a</v>
      </c>
      <c r="M192" s="195" t="str">
        <f>IF(INDEX(tab_MinKomp[Przepisy o ub.społ. ZUS  / Sozialversicherungsvorschriften],MATCH($B191,tab_MinKomp[[Stanowisko / Position ]:[Stanowisko / Position ]],0))="n/a","n/a",M191-INDEX(tab_MinKomp[Przepisy o ub.społ. ZUS  / Sozialversicherungsvorschriften],MATCH($B191,tab_MinKomp[[Stanowisko / Position ]:[Stanowisko / Position ]],0)))</f>
        <v>n/a</v>
      </c>
      <c r="N192" s="194" t="str">
        <f>IF(INDEX(tab_MinKomp[PRZEPISY O PDOF /persönlich Einkommensteuergesetz ],MATCH($B191,tab_MinKomp[[Stanowisko / Position ]:[Stanowisko / Position ]],0))="n/a","n/a",N191-INDEX(tab_MinKomp[PRZEPISY O PDOF /persönlich Einkommensteuergesetz ],MATCH($B191,tab_MinKomp[[Stanowisko / Position ]:[Stanowisko / Position ]],0)))</f>
        <v>n/a</v>
      </c>
      <c r="O192" s="194">
        <f>IF(INDEX(tab_MinKomp[Regulamin pracy / Arbeitsordnung],MATCH($B191,tab_MinKomp[[Stanowisko / Position ]:[Stanowisko / Position ]],0))="n/a","n/a",O191-INDEX(tab_MinKomp[Regulamin pracy / Arbeitsordnung],MATCH($B191,tab_MinKomp[[Stanowisko / Position ]:[Stanowisko / Position ]],0)))</f>
        <v>0</v>
      </c>
      <c r="P192" s="194">
        <f>IF(INDEX(tab_MinKomp[Regulamin wynagradzania / Vergütungsordnung],MATCH($B191,tab_MinKomp[[Stanowisko / Position ]:[Stanowisko / Position ]],0))="n/a","n/a",P191-INDEX(tab_MinKomp[Regulamin wynagradzania / Vergütungsordnung],MATCH($B191,tab_MinKomp[[Stanowisko / Position ]:[Stanowisko / Position ]],0)))</f>
        <v>0</v>
      </c>
      <c r="Q192" s="194" t="str">
        <f>IF(INDEX(tab_MinKomp[System R2PŁATNIK PRO: Płace / Lohnabrechnung],MATCH($B191,tab_MinKomp[[Stanowisko / Position ]:[Stanowisko / Position ]],0))="n/a","n/a",Q191-INDEX(tab_MinKomp[System R2PŁATNIK PRO: Płace / Lohnabrechnung],MATCH($B191,tab_MinKomp[[Stanowisko / Position ]:[Stanowisko / Position ]],0)))</f>
        <v>n/a</v>
      </c>
      <c r="R192" s="194" t="str">
        <f>IF(INDEX(tab_MinKomp[SystemR2PŁATNIK PRO: KADRY / Personaldaten],MATCH($B191,tab_MinKomp[[Stanowisko / Position ]:[Stanowisko / Position ]],0))="n/a","n/a",R191-INDEX(tab_MinKomp[SystemR2PŁATNIK PRO: KADRY / Personaldaten],MATCH($B191,tab_MinKomp[[Stanowisko / Position ]:[Stanowisko / Position ]],0)))</f>
        <v>n/a</v>
      </c>
      <c r="S192" s="194" t="str">
        <f>IF(INDEX(tab_MinKomp[SYSTEM R2PŁATNIK PRO: zarządzanie pracownikami / Arbeitsverwaltung],MATCH($B191,tab_MinKomp[[Stanowisko / Position ]:[Stanowisko / Position ]],0))="n/a","n/a",S191-INDEX(tab_MinKomp[SYSTEM R2PŁATNIK PRO: zarządzanie pracownikami / Arbeitsverwaltung],MATCH($B191,tab_MinKomp[[Stanowisko / Position ]:[Stanowisko / Position ]],0)))</f>
        <v>n/a</v>
      </c>
      <c r="T192" s="194" t="str">
        <f>IF(INDEX(tab_MinKomp[Doradztwo, wsparcie personalne / Personalberatung und Unterstützung],MATCH($B191,tab_MinKomp[[Stanowisko / Position ]:[Stanowisko / Position ]],0))="n/a","n/a",T191-INDEX(tab_MinKomp[Doradztwo, wsparcie personalne / Personalberatung und Unterstützung],MATCH($B191,tab_MinKomp[[Stanowisko / Position ]:[Stanowisko / Position ]],0)))</f>
        <v>n/a</v>
      </c>
      <c r="U192" s="194" t="str">
        <f>IF(INDEX(tab_MinKomp[Przepisy o podatku VAT / MwSt.- Gesetz],MATCH($B191,tab_MinKomp[[Stanowisko / Position ]:[Stanowisko / Position ]],0))="n/a","n/a",U191-INDEX(tab_MinKomp[Przepisy o podatku VAT / MwSt.- Gesetz],MATCH($B191,tab_MinKomp[[Stanowisko / Position ]:[Stanowisko / Position ]],0)))</f>
        <v>n/a</v>
      </c>
      <c r="V192" s="194" t="str">
        <f>IF(INDEX(tab_MinKomp[PrzepisyPDOP / geschäftlich Einkommensteuergesetz],MATCH($B191,tab_MinKomp[[Stanowisko / Position ]:[Stanowisko / Position ]],0))="n/a","n/a",V191-INDEX(tab_MinKomp[PrzepisyPDOP / geschäftlich Einkommensteuergesetz],MATCH($B191,tab_MinKomp[[Stanowisko / Position ]:[Stanowisko / Position ]],0)))</f>
        <v>n/a</v>
      </c>
      <c r="W192" s="194" t="str">
        <f>IF(INDEX(tab_MinKomp[System BAAN / FINANSE (FIBU)],MATCH($B191,tab_MinKomp[[Stanowisko / Position ]:[Stanowisko / Position ]],0))="n/a","n/a",W191-INDEX(tab_MinKomp[System BAAN / FINANSE (FIBU)],MATCH($B191,tab_MinKomp[[Stanowisko / Position ]:[Stanowisko / Position ]],0)))</f>
        <v>n/a</v>
      </c>
      <c r="X192" s="194" t="str">
        <f>IF(INDEX(tab_MinKomp[Systemy pomocnicze / Hilfssysteme(STOCKPROGRAM, KALK2000 etc.)],MATCH($B191,tab_MinKomp[[Stanowisko / Position ]:[Stanowisko / Position ]],0))="n/a","n/a",X191-INDEX(tab_MinKomp[Systemy pomocnicze / Hilfssysteme(STOCKPROGRAM, KALK2000 etc.)],MATCH($B191,tab_MinKomp[[Stanowisko / Position ]:[Stanowisko / Position ]],0)))</f>
        <v>n/a</v>
      </c>
      <c r="Y192" s="194" t="str">
        <f>IF(INDEX(tab_MinKomp[Polityka rachunkowości / Buchführungspolitik],MATCH($B191,tab_MinKomp[[Stanowisko / Position ]:[Stanowisko / Position ]],0))="n/a","n/a",Y191-INDEX(tab_MinKomp[Polityka rachunkowości / Buchführungspolitik],MATCH($B191,tab_MinKomp[[Stanowisko / Position ]:[Stanowisko / Position ]],0)))</f>
        <v>n/a</v>
      </c>
      <c r="Z192" s="194" t="str">
        <f>IF(INDEX(tab_MinKomp[Ustawa o rachunkowości / Rechnungslegungsgesetz],MATCH($B191,tab_MinKomp[[Stanowisko / Position ]:[Stanowisko / Position ]],0))="n/a","n/a",Z191-INDEX(tab_MinKomp[Ustawa o rachunkowości / Rechnungslegungsgesetz],MATCH($B191,tab_MinKomp[[Stanowisko / Position ]:[Stanowisko / Position ]],0)))</f>
        <v>n/a</v>
      </c>
      <c r="AA192" s="194" t="str">
        <f>IF(INDEX(tab_MinKomp[WORKFLOW - TS-100],MATCH($B191,tab_MinKomp[[Stanowisko / Position ]:[Stanowisko / Position ]],0))="n/a","n/a",AA191-INDEX(tab_MinKomp[WORKFLOW - TS-100],MATCH($B191,tab_MinKomp[[Stanowisko / Position ]:[Stanowisko / Position ]],0)))</f>
        <v>n/a</v>
      </c>
      <c r="AB192" s="194" t="str">
        <f>IF(INDEX(tab_MinKomp[WORKFLOW - SFMS],MATCH($B191,tab_MinKomp[[Stanowisko / Position ]:[Stanowisko / Position ]],0))="n/a","n/a",AB191-INDEX(tab_MinKomp[WORKFLOW - SFMS],MATCH($B191,tab_MinKomp[[Stanowisko / Position ]:[Stanowisko / Position ]],0)))</f>
        <v>n/a</v>
      </c>
      <c r="AC192" s="194" t="str">
        <f>IF(INDEX(tab_MinKomp[System ISO 9001:2015],MATCH($B191,tab_MinKomp[[Stanowisko / Position ]:[Stanowisko / Position ]],0))="n/a","n/a",AC191-INDEX(tab_MinKomp[System ISO 9001:2015],MATCH($B191,tab_MinKomp[[Stanowisko / Position ]:[Stanowisko / Position ]],0)))</f>
        <v>n/a</v>
      </c>
      <c r="AD192" s="194" t="str">
        <f>IF(INDEX(tab_MinKomp[System ISO 9001:2015],MATCH($B191,tab_MinKomp[[Stanowisko / Position ]:[Stanowisko / Position ]],0))="n/a","n/a",AD191-INDEX(tab_MinKomp[System ISO 9001:2015],MATCH($B191,tab_MinKomp[[Stanowisko / Position ]:[Stanowisko / Position ]],0)))</f>
        <v>n/a</v>
      </c>
      <c r="AE192" s="194" t="str">
        <f>IF(INDEX(tab_MinKomp[System ISO 9001:2015],MATCH($B191,tab_MinKomp[[Stanowisko / Position ]:[Stanowisko / Position ]],0))="n/a","n/a",AE191-INDEX(tab_MinKomp[System ISO 9001:2015],MATCH($B191,tab_MinKomp[[Stanowisko / Position ]:[Stanowisko / Position ]],0)))</f>
        <v>n/a</v>
      </c>
      <c r="AF192" s="194" t="str">
        <f>IF(INDEX(tab_MinKomp[System ISO 9001:2015],MATCH($B191,tab_MinKomp[[Stanowisko / Position ]:[Stanowisko / Position ]],0))="n/a","n/a",AF191-INDEX(tab_MinKomp[System ISO 9001:2015],MATCH($B191,tab_MinKomp[[Stanowisko / Position ]:[Stanowisko / Position ]],0)))</f>
        <v>n/a</v>
      </c>
      <c r="AG192" s="194" t="str">
        <f>IF(INDEX(tab_MinKomp[Wymagania VDA 6.3 Process / Forderungen],MATCH($B191,tab_MinKomp[[Stanowisko / Position ]:[Stanowisko / Position ]],0))="n/a","n/a",AG191-INDEX(tab_MinKomp[Wymagania VDA 6.3 Process / Forderungen],MATCH($B191,tab_MinKomp[[Stanowisko / Position ]:[Stanowisko / Position ]],0)))</f>
        <v>n/a</v>
      </c>
      <c r="AH192" s="194" t="str">
        <f>IF(INDEX(tab_MinKomp[Wymagania VDA 6.5 Product / Forderungen],MATCH($B191,tab_MinKomp[[Stanowisko / Position ]:[Stanowisko / Position ]],0))="n/a","n/a",AH191-INDEX(tab_MinKomp[Wymagania VDA 6.5 Product / Forderungen],MATCH($B191,tab_MinKomp[[Stanowisko / Position ]:[Stanowisko / Position ]],0)))</f>
        <v>n/a</v>
      </c>
      <c r="AI192" s="194" t="str">
        <f>IF(INDEX(tab_MinKomp[System ISO 9001:2015],MATCH($B191,tab_MinKomp[[Stanowisko / Position ]:[Stanowisko / Position ]],0))="n/a","n/a",AI191-INDEX(tab_MinKomp[System ISO 9001:2015],MATCH($B191,tab_MinKomp[[Stanowisko / Position ]:[Stanowisko / Position ]],0)))</f>
        <v>n/a</v>
      </c>
      <c r="AJ192" s="194" t="str">
        <f>IF(INDEX(tab_MinKomp[Auditor systemu ISO 17021:2018],MATCH($B191,tab_MinKomp[[Stanowisko / Position ]:[Stanowisko / Position ]],0))="n/a","n/a",AJ191-INDEX(tab_MinKomp[Auditor systemu ISO 17021:2018],MATCH($B191,tab_MinKomp[[Stanowisko / Position ]:[Stanowisko / Position ]],0)))</f>
        <v>n/a</v>
      </c>
      <c r="AK192" s="194" t="str">
        <f>IF(INDEX(tab_MinKomp[Pełnomocnik systemu / Systemvertreter],MATCH($B191,tab_MinKomp[[Stanowisko / Position ]:[Stanowisko / Position ]],0))="n/a","n/a",AK191-INDEX(tab_MinKomp[Pełnomocnik systemu / Systemvertreter],MATCH($B191,tab_MinKomp[[Stanowisko / Position ]:[Stanowisko / Position ]],0)))</f>
        <v>n/a</v>
      </c>
      <c r="AL192" s="194">
        <f>IF(INDEX(tab_MinKomp[Polityka Etyczna - Compliance],MATCH($B191,tab_MinKomp[[Stanowisko / Position ]:[Stanowisko / Position ]],0))="n/a","n/a",AL191-INDEX(tab_MinKomp[Polityka Etyczna - Compliance],MATCH($B191,tab_MinKomp[[Stanowisko / Position ]:[Stanowisko / Position ]],0)))</f>
        <v>0</v>
      </c>
      <c r="AM192" s="194" t="str">
        <f>IF(INDEX(tab_MinKomp[WDRAŻANIE NOWYCH PROJEKTÓW/ PROCEDURA CTM],MATCH($B191,tab_MinKomp[[Stanowisko / Position ]:[Stanowisko / Position ]],0))="n/a","n/a",AM191-INDEX(tab_MinKomp[WDRAŻANIE NOWYCH PROJEKTÓW/ PROCEDURA CTM],MATCH($B191,tab_MinKomp[[Stanowisko / Position ]:[Stanowisko / Position ]],0)))</f>
        <v>n/a</v>
      </c>
      <c r="AN192" s="194" t="str">
        <f>IF(INDEX(tab_MinKomp[KAMIENIE MILOWE MSL/PIFF],MATCH($B191,tab_MinKomp[[Stanowisko / Position ]:[Stanowisko / Position ]],0))="n/a","n/a",AN191-INDEX(tab_MinKomp[KAMIENIE MILOWE MSL/PIFF],MATCH($B191,tab_MinKomp[[Stanowisko / Position ]:[Stanowisko / Position ]],0)))</f>
        <v>n/a</v>
      </c>
      <c r="AO192" s="194">
        <f>IF(INDEX(tab_MinKomp[CP],MATCH($B191,tab_MinKomp[[Stanowisko / Position ]:[Stanowisko / Position ]],0))="n/a","n/a",AO191-INDEX(tab_MinKomp[CP],MATCH($B191,tab_MinKomp[[Stanowisko / Position ]:[Stanowisko / Position ]],0)))</f>
        <v>0</v>
      </c>
      <c r="AP192" s="194" t="str">
        <f>IF(INDEX(tab_MinKomp[FMEA],MATCH($B191,tab_MinKomp[[Stanowisko / Position ]:[Stanowisko / Position ]],0))="n/a","n/a",AP191-INDEX(tab_MinKomp[FMEA],MATCH($B191,tab_MinKomp[[Stanowisko / Position ]:[Stanowisko / Position ]],0)))</f>
        <v>n/a</v>
      </c>
      <c r="AQ192" s="194">
        <f>IF(INDEX(tab_MinKomp[FLOW CHART],MATCH($B191,tab_MinKomp[[Stanowisko / Position ]:[Stanowisko / Position ]],0))="n/a","n/a",AQ191-INDEX(tab_MinKomp[FLOW CHART],MATCH($B191,tab_MinKomp[[Stanowisko / Position ]:[Stanowisko / Position ]],0)))</f>
        <v>0</v>
      </c>
      <c r="AR192" s="194" t="str">
        <f>IF(INDEX(tab_MinKomp[APQP],MATCH($B191,tab_MinKomp[[Stanowisko / Position ]:[Stanowisko / Position ]],0))="n/a","n/a",AR191-INDEX(tab_MinKomp[APQP],MATCH($B191,tab_MinKomp[[Stanowisko / Position ]:[Stanowisko / Position ]],0)))</f>
        <v>n/a</v>
      </c>
      <c r="AS192" s="194" t="str">
        <f>IF(INDEX(tab_MinKomp[MSA],MATCH($B191,tab_MinKomp[[Stanowisko / Position ]:[Stanowisko / Position ]],0))="n/a","n/a",AS191-INDEX(tab_MinKomp[MSA],MATCH($B191,tab_MinKomp[[Stanowisko / Position ]:[Stanowisko / Position ]],0)))</f>
        <v>n/a</v>
      </c>
      <c r="AT192" s="194" t="str">
        <f>IF(INDEX(tab_MinKomp[SPC],MATCH($B191,tab_MinKomp[[Stanowisko / Position ]:[Stanowisko / Position ]],0))="n/a","n/a",AT191-INDEX(tab_MinKomp[SPC],MATCH($B191,tab_MinKomp[[Stanowisko / Position ]:[Stanowisko / Position ]],0)))</f>
        <v>n/a</v>
      </c>
      <c r="AU192" s="194" t="str">
        <f>IF(INDEX(tab_MinKomp[CSR (SPECYFICZNE WYMAGANIA KLIENTA)],MATCH($B191,tab_MinKomp[[Stanowisko / Position ]:[Stanowisko / Position ]],0))="n/a","n/a",AU191-INDEX(tab_MinKomp[CSR (SPECYFICZNE WYMAGANIA KLIENTA)],MATCH($B191,tab_MinKomp[[Stanowisko / Position ]:[Stanowisko / Position ]],0)))</f>
        <v>n/a</v>
      </c>
      <c r="AV192" s="194">
        <f>IF(INDEX(tab_MinKomp[5S],MATCH($B191,tab_MinKomp[[Stanowisko / Position ]:[Stanowisko / Position ]],0))="n/a","n/a",AV191-INDEX(tab_MinKomp[5S],MATCH($B191,tab_MinKomp[[Stanowisko / Position ]:[Stanowisko / Position ]],0)))</f>
        <v>0</v>
      </c>
      <c r="AW192" s="194">
        <f>IF(INDEX(tab_MinKomp[LEAN MANAGEMENT],MATCH($B191,tab_MinKomp[[Stanowisko / Position ]:[Stanowisko / Position ]],0))="n/a","n/a",AW191-INDEX(tab_MinKomp[LEAN MANAGEMENT],MATCH($B191,tab_MinKomp[[Stanowisko / Position ]:[Stanowisko / Position ]],0)))</f>
        <v>0</v>
      </c>
      <c r="AX192" s="194" t="str">
        <f>IF(INDEX(tab_MinKomp[5R],MATCH($B191,tab_MinKomp[[Stanowisko / Position ]:[Stanowisko / Position ]],0))="n/a","n/a",AX191-INDEX(tab_MinKomp[5R],MATCH($B191,tab_MinKomp[[Stanowisko / Position ]:[Stanowisko / Position ]],0)))</f>
        <v>n/a</v>
      </c>
      <c r="AY192" s="194" t="str">
        <f>IF(INDEX(tab_MinKomp[Six Sigma],MATCH($B191,tab_MinKomp[[Stanowisko / Position ]:[Stanowisko / Position ]],0))="n/a","n/a",AY191-INDEX(tab_MinKomp[Six Sigma],MATCH($B191,tab_MinKomp[[Stanowisko / Position ]:[Stanowisko / Position ]],0)))</f>
        <v>n/a</v>
      </c>
      <c r="AZ192" s="194" t="str">
        <f>IF(INDEX(tab_MinKomp[System BAAN / Distribution &amp; Supply Chain],MATCH($B191,tab_MinKomp[[Stanowisko / Position ]:[Stanowisko / Position ]],0))="n/a","n/a",AZ191-INDEX(tab_MinKomp[System BAAN / Distribution &amp; Supply Chain],MATCH($B191,tab_MinKomp[[Stanowisko / Position ]:[Stanowisko / Position ]],0)))</f>
        <v>n/a</v>
      </c>
      <c r="BA192" s="194" t="str">
        <f>IF(INDEX(tab_MinKomp[Gospodarka magazynowa / Lagerverwaltung],MATCH($B191,tab_MinKomp[[Stanowisko / Position ]:[Stanowisko / Position ]],0))="n/a","n/a",BA191-INDEX(tab_MinKomp[Gospodarka magazynowa / Lagerverwaltung],MATCH($B191,tab_MinKomp[[Stanowisko / Position ]:[Stanowisko / Position ]],0)))</f>
        <v>n/a</v>
      </c>
      <c r="BB192" s="194" t="str">
        <f>IF(INDEX(tab_MinKomp[Inwentaryzacja - organizacja i przebieg / Inventurprozess],MATCH($B191,tab_MinKomp[[Stanowisko / Position ]:[Stanowisko / Position ]],0))="n/a","n/a",BB191-INDEX(tab_MinKomp[Inwentaryzacja - organizacja i przebieg / Inventurprozess],MATCH($B191,tab_MinKomp[[Stanowisko / Position ]:[Stanowisko / Position ]],0)))</f>
        <v>n/a</v>
      </c>
      <c r="BC192" s="194" t="str">
        <f>IF(INDEX(tab_MinKomp[Organizacja dostaw / Versorgungsorganisation],MATCH($B191,tab_MinKomp[[Stanowisko / Position ]:[Stanowisko / Position ]],0))="n/a","n/a",BC191-INDEX(tab_MinKomp[Organizacja dostaw / Versorgungsorganisation],MATCH($B191,tab_MinKomp[[Stanowisko / Position ]:[Stanowisko / Position ]],0)))</f>
        <v>n/a</v>
      </c>
      <c r="BD192" s="194" t="str">
        <f>IF(INDEX(tab_MinKomp[Organizacja wysyłek / Organisation von Lieferungen],MATCH($B191,tab_MinKomp[[Stanowisko / Position ]:[Stanowisko / Position ]],0))="n/a","n/a",BD191-INDEX(tab_MinKomp[Organizacja wysyłek / Organisation von Lieferungen],MATCH($B191,tab_MinKomp[[Stanowisko / Position ]:[Stanowisko / Position ]],0)))</f>
        <v>n/a</v>
      </c>
      <c r="BE192" s="194" t="str">
        <f>IF(INDEX(tab_MinKomp[Analiza magazynowa - Program Polen.mdb / Inventuranalyse],MATCH($B191,tab_MinKomp[[Stanowisko / Position ]:[Stanowisko / Position ]],0))="n/a","n/a",BE191-INDEX(tab_MinKomp[Analiza magazynowa - Program Polen.mdb / Inventuranalyse],MATCH($B191,tab_MinKomp[[Stanowisko / Position ]:[Stanowisko / Position ]],0)))</f>
        <v>n/a</v>
      </c>
      <c r="BF192" s="190" t="str">
        <f>IF(INDEX(tab_MinKomp[MMOG (Materials Management Operations Guidelines)],MATCH($B191,tab_MinKomp[[Stanowisko / Position ]:[Stanowisko / Position ]],0))="n/a","n/a",BF191-INDEX(tab_MinKomp[MMOG (Materials Management Operations Guidelines)],MATCH($B191,tab_MinKomp[[Stanowisko / Position ]:[Stanowisko / Position ]],0)))</f>
        <v>n/a</v>
      </c>
      <c r="BG192" s="190" t="str">
        <f>IF(INDEX(tab_MinKomp[GPP],MATCH($B191,tab_MinKomp[[Stanowisko / Position ]:[Stanowisko / Position ]],0))="n/a","n/a",BG191-INDEX(tab_MinKomp[GPP],MATCH($B191,tab_MinKomp[[Stanowisko / Position ]:[Stanowisko / Position ]],0)))</f>
        <v>n/a</v>
      </c>
      <c r="BH192" s="190" t="str">
        <f>IF(INDEX(tab_MinKomp[AIAG (Automotive Industry Action Group)],MATCH($B191,tab_MinKomp[[Stanowisko / Position ]:[Stanowisko / Position ]],0))="n/a","n/a",BH191-INDEX(tab_MinKomp[AIAG (Automotive Industry Action Group)],MATCH($B191,tab_MinKomp[[Stanowisko / Position ]:[Stanowisko / Position ]],0)))</f>
        <v>n/a</v>
      </c>
      <c r="BI192" s="190" t="str">
        <f>IF(INDEX(tab_MinKomp[Super-G disputes],MATCH($B191,tab_MinKomp[[Stanowisko / Position ]:[Stanowisko / Position ]],0))="n/a","n/a",BI191-INDEX(tab_MinKomp[Super-G disputes],MATCH($B191,tab_MinKomp[[Stanowisko / Position ]:[Stanowisko / Position ]],0)))</f>
        <v>n/a</v>
      </c>
      <c r="BJ192" s="190" t="str">
        <f>IF(INDEX(tab_MinKomp[CMMS3/eDDL (Direct Data Link)],MATCH($B191,tab_MinKomp[[Stanowisko / Position ]:[Stanowisko / Position ]],0))="n/a","n/a",BJ191-INDEX(tab_MinKomp[CMMS3/eDDL (Direct Data Link)],MATCH($B191,tab_MinKomp[[Stanowisko / Position ]:[Stanowisko / Position ]],0)))</f>
        <v>n/a</v>
      </c>
      <c r="BK192" s="190" t="str">
        <f>IF(INDEX(tab_MinKomp[MP&amp;L (Material Planning and Logistics)],MATCH($B191,tab_MinKomp[[Stanowisko / Position ]:[Stanowisko / Position ]],0))="n/a","n/a",BK191-INDEX(tab_MinKomp[MP&amp;L (Material Planning and Logistics)],MATCH($B191,tab_MinKomp[[Stanowisko / Position ]:[Stanowisko / Position ]],0)))</f>
        <v>n/a</v>
      </c>
      <c r="BL192" s="190" t="str">
        <f>IF(INDEX(tab_MinKomp[Supplier delivery rating],MATCH($B191,tab_MinKomp[[Stanowisko / Position ]:[Stanowisko / Position ]],0))="n/a","n/a",BL191-INDEX(tab_MinKomp[Supplier delivery rating],MATCH($B191,tab_MinKomp[[Stanowisko / Position ]:[Stanowisko / Position ]],0)))</f>
        <v>n/a</v>
      </c>
      <c r="BM192" s="194" t="str">
        <f>IF(INDEX(tab_MinKomp[Planowanie produkcji / Produktionsplanung],MATCH($B191,tab_MinKomp[[Stanowisko / Position ]:[Stanowisko / Position ]],0))="n/a","n/a",BM191-INDEX(tab_MinKomp[Planowanie produkcji / Produktionsplanung],MATCH($B191,tab_MinKomp[[Stanowisko / Position ]:[Stanowisko / Position ]],0)))</f>
        <v>n/a</v>
      </c>
      <c r="BN192" s="194" t="str">
        <f>IF(INDEX(tab_MinKomp[Planowanie produkcji / Produktionsplanung],MATCH($B191,tab_MinKomp[[Stanowisko / Position ]:[Stanowisko / Position ]],0))="n/a","n/a",BN191-INDEX(tab_MinKomp[Planowanie produkcji / Produktionsplanung],MATCH($B191,tab_MinKomp[[Stanowisko / Position ]:[Stanowisko / Position ]],0)))</f>
        <v>n/a</v>
      </c>
      <c r="BO192" s="194" t="str">
        <f>IF(INDEX(tab_MinKomp[Planowanie produkcji / Produktionsplanung],MATCH($B191,tab_MinKomp[[Stanowisko / Position ]:[Stanowisko / Position ]],0))="n/a","n/a",BO191-INDEX(tab_MinKomp[Planowanie produkcji / Produktionsplanung],MATCH($B191,tab_MinKomp[[Stanowisko / Position ]:[Stanowisko / Position ]],0)))</f>
        <v>n/a</v>
      </c>
      <c r="BP192" s="194" t="str">
        <f>IF(INDEX(tab_MinKomp[Planowanie produkcji / Produktionsplanung],MATCH($B191,tab_MinKomp[[Stanowisko / Position ]:[Stanowisko / Position ]],0))="n/a","n/a",BP191-INDEX(tab_MinKomp[Planowanie produkcji / Produktionsplanung],MATCH($B191,tab_MinKomp[[Stanowisko / Position ]:[Stanowisko / Position ]],0)))</f>
        <v>n/a</v>
      </c>
      <c r="BQ192" s="194">
        <f>IF(INDEX(tab_MinKomp[Obsługa maszyn Novapax / Novapax Maschinenbedienung],MATCH($B191,tab_MinKomp[[Stanowisko / Position ]:[Stanowisko / Position ]],0))="n/a","n/a",BQ191-INDEX(tab_MinKomp[Obsługa maszyn Novapax / Novapax Maschinenbedienung],MATCH($B191,tab_MinKomp[[Stanowisko / Position ]:[Stanowisko / Position ]],0)))</f>
        <v>0</v>
      </c>
      <c r="BR192" s="194" t="str">
        <f>IF(INDEX(tab_MinKomp[Planowanie produkcji / Produktionsplanung],MATCH($B191,tab_MinKomp[[Stanowisko / Position ]:[Stanowisko / Position ]],0))="n/a","n/a",BR191-INDEX(tab_MinKomp[Planowanie produkcji / Produktionsplanung],MATCH($B191,tab_MinKomp[[Stanowisko / Position ]:[Stanowisko / Position ]],0)))</f>
        <v>n/a</v>
      </c>
      <c r="BS192" s="194">
        <f>IF(INDEX(tab_MinKomp[Obsługa maszyn Novapax / Novapax Maschinenbedienung],MATCH($B191,tab_MinKomp[[Stanowisko / Position ]:[Stanowisko / Position ]],0))="n/a","n/a",BS191-INDEX(tab_MinKomp[Obsługa maszyn Novapax / Novapax Maschinenbedienung],MATCH($B191,tab_MinKomp[[Stanowisko / Position ]:[Stanowisko / Position ]],0)))</f>
        <v>0</v>
      </c>
      <c r="BT192" s="194" t="str">
        <f>IF(INDEX(tab_MinKomp[Planowanie produkcji / Produktionsplanung],MATCH($B191,tab_MinKomp[[Stanowisko / Position ]:[Stanowisko / Position ]],0))="n/a","n/a",BT191-INDEX(tab_MinKomp[Planowanie produkcji / Produktionsplanung],MATCH($B191,tab_MinKomp[[Stanowisko / Position ]:[Stanowisko / Position ]],0)))</f>
        <v>n/a</v>
      </c>
      <c r="BU192" s="194">
        <f>IF(INDEX(tab_MinKomp[Obsługa maszyn Novapax / Novapax Maschinenbedienung],MATCH($B191,tab_MinKomp[[Stanowisko / Position ]:[Stanowisko / Position ]],0))="n/a","n/a",BU191-INDEX(tab_MinKomp[Obsługa maszyn Novapax / Novapax Maschinenbedienung],MATCH($B191,tab_MinKomp[[Stanowisko / Position ]:[Stanowisko / Position ]],0)))</f>
        <v>0</v>
      </c>
      <c r="BV192" s="194" t="str">
        <f>IF(INDEX(tab_MinKomp[Planowanie produkcji / Produktionsplanung],MATCH($B191,tab_MinKomp[[Stanowisko / Position ]:[Stanowisko / Position ]],0))="n/a","n/a",BV191-INDEX(tab_MinKomp[Planowanie produkcji / Produktionsplanung],MATCH($B191,tab_MinKomp[[Stanowisko / Position ]:[Stanowisko / Position ]],0)))</f>
        <v>n/a</v>
      </c>
      <c r="BW192" s="194">
        <f>IF(INDEX(tab_MinKomp[Obsługa maszyn Novapax / Novapax Maschinenbedienung],MATCH($B191,tab_MinKomp[[Stanowisko / Position ]:[Stanowisko / Position ]],0))="n/a","n/a",BW191-INDEX(tab_MinKomp[Obsługa maszyn Novapax / Novapax Maschinenbedienung],MATCH($B191,tab_MinKomp[[Stanowisko / Position ]:[Stanowisko / Position ]],0)))</f>
        <v>0</v>
      </c>
      <c r="BX192" s="194">
        <f>IF(INDEX(tab_MinKomp[Obsługa maszyn Novapax / Novapax Maschinenbedienung],MATCH($B191,tab_MinKomp[[Stanowisko / Position ]:[Stanowisko / Position ]],0))="n/a","n/a",BX191-INDEX(tab_MinKomp[Obsługa maszyn Novapax / Novapax Maschinenbedienung],MATCH($B191,tab_MinKomp[[Stanowisko / Position ]:[Stanowisko / Position ]],0)))</f>
        <v>-1</v>
      </c>
      <c r="BY192" s="194" t="str">
        <f>IF(INDEX(tab_MinKomp[Obsługa maszyn Engel / Engel Maschinenbedienung],MATCH($B191,tab_MinKomp[[Stanowisko / Position ]:[Stanowisko / Position ]],0))="n/a","n/a",BY191-INDEX(tab_MinKomp[Obsługa maszyn Engel / Engel Maschinenbedienung],MATCH($B191,tab_MinKomp[[Stanowisko / Position ]:[Stanowisko / Position ]],0)))</f>
        <v>n/a</v>
      </c>
      <c r="BZ192" s="194">
        <f>IF(INDEX(tab_MinKomp[Obsługa maszyn Novapax / Novapax Maschinenbedienung],MATCH($B191,tab_MinKomp[[Stanowisko / Position ]:[Stanowisko / Position ]],0))="n/a","n/a",BZ191-INDEX(tab_MinKomp[Obsługa maszyn Novapax / Novapax Maschinenbedienung],MATCH($B191,tab_MinKomp[[Stanowisko / Position ]:[Stanowisko / Position ]],0)))</f>
        <v>0</v>
      </c>
      <c r="CA192" s="194" t="str">
        <f>IF(INDEX(tab_MinKomp[Obsługa maszyn KVT / KVT Maschinenbedienung],MATCH($B191,tab_MinKomp[[Stanowisko / Position ]:[Stanowisko / Position ]],0))="n/a","n/a",CA191-INDEX(tab_MinKomp[Obsługa maszyn KVT / KVT Maschinenbedienung],MATCH($B191,tab_MinKomp[[Stanowisko / Position ]:[Stanowisko / Position ]],0)))</f>
        <v>n/a</v>
      </c>
      <c r="CB192" s="194">
        <f>IF(INDEX(tab_MinKomp[Obsługa maszyn Novapax / Novapax Maschinenbedienung],MATCH($B191,tab_MinKomp[[Stanowisko / Position ]:[Stanowisko / Position ]],0))="n/a","n/a",CB191-INDEX(tab_MinKomp[Obsługa maszyn Novapax / Novapax Maschinenbedienung],MATCH($B191,tab_MinKomp[[Stanowisko / Position ]:[Stanowisko / Position ]],0)))</f>
        <v>-1</v>
      </c>
      <c r="CC192" s="194" t="str">
        <f>IF(INDEX(tab_MinKomp[Obsługa maszyn Branson / Branson Maschinenbedienung],MATCH($B191,tab_MinKomp[[Stanowisko / Position ]:[Stanowisko / Position ]],0))="n/a","n/a",CC191-INDEX(tab_MinKomp[Obsługa maszyn Branson / Branson Maschinenbedienung],MATCH($B191,tab_MinKomp[[Stanowisko / Position ]:[Stanowisko / Position ]],0)))</f>
        <v>n/a</v>
      </c>
      <c r="CD192" s="194">
        <f>IF(INDEX(tab_MinKomp[Obsługa maszyn Novapax / Novapax Maschinenbedienung],MATCH($B191,tab_MinKomp[[Stanowisko / Position ]:[Stanowisko / Position ]],0))="n/a","n/a",CD191-INDEX(tab_MinKomp[Obsługa maszyn Novapax / Novapax Maschinenbedienung],MATCH($B191,tab_MinKomp[[Stanowisko / Position ]:[Stanowisko / Position ]],0)))</f>
        <v>0</v>
      </c>
      <c r="CE192" s="194">
        <f>IF(INDEX(tab_MinKomp[Obsługa maszyn Novapax / Novapax Maschinenbedienung],MATCH($B191,tab_MinKomp[[Stanowisko / Position ]:[Stanowisko / Position ]],0))="n/a","n/a",CE191-INDEX(tab_MinKomp[Obsługa maszyn Novapax / Novapax Maschinenbedienung],MATCH($B191,tab_MinKomp[[Stanowisko / Position ]:[Stanowisko / Position ]],0)))</f>
        <v>-1</v>
      </c>
      <c r="CF192" s="194" t="s">
        <v>248</v>
      </c>
      <c r="CG192" s="194">
        <f>IF(INDEX(tab_MinKomp[Eliminacja awarii / Beseitigung von Ausfällen],MATCH($B191,tab_MinKomp[[Stanowisko / Position ]:[Stanowisko / Position ]],0))="n/a","n/a",CG191-INDEX(tab_MinKomp[Eliminacja awarii / Beseitigung von Ausfällen],MATCH($B191,tab_MinKomp[[Stanowisko / Position ]:[Stanowisko / Position ]],0)))</f>
        <v>0</v>
      </c>
      <c r="CH192" s="194" t="str">
        <f>IF(INDEX(tab_MinKomp[Wymagania VDA 6.5 Product / Forderungen],MATCH($B191,tab_MinKomp[[Stanowisko / Position ]:[Stanowisko / Position ]],0))="n/a","n/a",CH191-INDEX(tab_MinKomp[Wymagania VDA 6.5 Product / Forderungen],MATCH($B191,tab_MinKomp[[Stanowisko / Position ]:[Stanowisko / Position ]],0)))</f>
        <v>n/a</v>
      </c>
      <c r="CI192" s="194" t="str">
        <f>IF(INDEX(tab_MinKomp[Wymagania VDA 6.5 Product / Forderungen],MATCH($B191,tab_MinKomp[[Stanowisko / Position ]:[Stanowisko / Position ]],0))="n/a","n/a",CI191-INDEX(tab_MinKomp[Wymagania VDA 6.5 Product / Forderungen],MATCH($B191,tab_MinKomp[[Stanowisko / Position ]:[Stanowisko / Position ]],0)))</f>
        <v>n/a</v>
      </c>
      <c r="CJ192" s="194" t="str">
        <f>IF(INDEX(tab_MinKomp[Wymagania VDA 6.5 Product / Forderungen],MATCH($B191,tab_MinKomp[[Stanowisko / Position ]:[Stanowisko / Position ]],0))="n/a","n/a",CJ191-INDEX(tab_MinKomp[Wymagania VDA 6.5 Product / Forderungen],MATCH($B191,tab_MinKomp[[Stanowisko / Position ]:[Stanowisko / Position ]],0)))</f>
        <v>n/a</v>
      </c>
      <c r="CK192" s="194" t="str">
        <f>IF(INDEX(tab_MinKomp[Wymagania VDA 6.5 Product / Forderungen],MATCH($B191,tab_MinKomp[[Stanowisko / Position ]:[Stanowisko / Position ]],0))="n/a","n/a",CK191-INDEX(tab_MinKomp[Wymagania VDA 6.5 Product / Forderungen],MATCH($B191,tab_MinKomp[[Stanowisko / Position ]:[Stanowisko / Position ]],0)))</f>
        <v>n/a</v>
      </c>
      <c r="CL192" s="194" t="str">
        <f>IF(INDEX(tab_MinKomp[Wymagania VDA 6.5 Product / Forderungen],MATCH($B191,tab_MinKomp[[Stanowisko / Position ]:[Stanowisko / Position ]],0))="n/a","n/a",CL191-INDEX(tab_MinKomp[Wymagania VDA 6.5 Product / Forderungen],MATCH($B191,tab_MinKomp[[Stanowisko / Position ]:[Stanowisko / Position ]],0)))</f>
        <v>n/a</v>
      </c>
      <c r="CM192" s="194" t="str">
        <f>IF(INDEX(tab_MinKomp[Informatyka ogólna (techniczne i systemowe) / Allgemeine IT (Technik und System)],MATCH($B191,tab_MinKomp[[Stanowisko / Position ]:[Stanowisko / Position ]],0))="n/a","n/a",CM191-INDEX(tab_MinKomp[Informatyka ogólna (techniczne i systemowe) / Allgemeine IT (Technik und System)],MATCH($B191,tab_MinKomp[[Stanowisko / Position ]:[Stanowisko / Position ]],0)))</f>
        <v>n/a</v>
      </c>
      <c r="CN192" s="194" t="str">
        <f>IF(INDEX(tab_MinKomp[Sieci komputerowe / Computernetzwerke],MATCH($B191,tab_MinKomp[[Stanowisko / Position ]:[Stanowisko / Position ]],0))="n/a","n/a",CN191-INDEX(tab_MinKomp[Sieci komputerowe / Computernetzwerke],MATCH($B191,tab_MinKomp[[Stanowisko / Position ]:[Stanowisko / Position ]],0)))</f>
        <v>n/a</v>
      </c>
      <c r="CO192" s="194" t="str">
        <f>IF(INDEX(tab_MinKomp[Hardware (komputery PC, drukarki biurowe i etykietowe, telefonia stacjonarna i mobilna) (PC, Drucker, Telefpne, Handys)],MATCH($B191,tab_MinKomp[[Stanowisko / Position ]:[Stanowisko / Position ]],0))="n/a","n/a",CO191-INDEX(tab_MinKomp[Hardware (komputery PC, drukarki biurowe i etykietowe, telefonia stacjonarna i mobilna) (PC, Drucker, Telefpne, Handys)],MATCH($B191,tab_MinKomp[[Stanowisko / Position ]:[Stanowisko / Position ]],0)))</f>
        <v>n/a</v>
      </c>
      <c r="CP192" s="194" t="str">
        <f>IF(INDEX(tab_MinKomp[Software &amp; Systems (MS Office, MS Remote Desktop)],MATCH($B191,tab_MinKomp[[Stanowisko / Position ]:[Stanowisko / Position ]],0))="n/a","n/a",CP191-INDEX(tab_MinKomp[Software &amp; Systems (MS Office, MS Remote Desktop)],MATCH($B191,tab_MinKomp[[Stanowisko / Position ]:[Stanowisko / Position ]],0)))</f>
        <v>n/a</v>
      </c>
      <c r="CQ192" s="194" t="str">
        <f>IF(INDEX(tab_MinKomp[Programowanie obiektowe (PHP) / Objektprogrammierung],MATCH($B191,tab_MinKomp[[Stanowisko / Position ]:[Stanowisko / Position ]],0))="n/a","n/a",CQ191-INDEX(tab_MinKomp[Programowanie obiektowe (PHP) / Objektprogrammierung],MATCH($B191,tab_MinKomp[[Stanowisko / Position ]:[Stanowisko / Position ]],0)))</f>
        <v>n/a</v>
      </c>
      <c r="CR192" s="194" t="str">
        <f>IF(INDEX(tab_MinKomp[Scrum],MATCH($B191,tab_MinKomp[[Stanowisko / Position ]:[Stanowisko / Position ]],0))="n/a","n/a",CR191-INDEX(tab_MinKomp[Scrum],MATCH($B191,tab_MinKomp[[Stanowisko / Position ]:[Stanowisko / Position ]],0)))</f>
        <v>n/a</v>
      </c>
      <c r="CS192" s="194" t="str">
        <f>IF(INDEX(tab_MinKomp[SQL (MySQL)],MATCH($B191,tab_MinKomp[[Stanowisko / Position ]:[Stanowisko / Position ]],0))="n/a","n/a",CS191-INDEX(tab_MinKomp[SQL (MySQL)],MATCH($B191,tab_MinKomp[[Stanowisko / Position ]:[Stanowisko / Position ]],0)))</f>
        <v>n/a</v>
      </c>
      <c r="CT192" s="194" t="str">
        <f>IF(INDEX(tab_MinKomp[Javascript],MATCH($B191,tab_MinKomp[[Stanowisko / Position ]:[Stanowisko / Position ]],0))="n/a","n/a",CT191-INDEX(tab_MinKomp[Javascript],MATCH($B191,tab_MinKomp[[Stanowisko / Position ]:[Stanowisko / Position ]],0)))</f>
        <v>n/a</v>
      </c>
      <c r="CU192" s="194" t="str">
        <f>IF(INDEX(tab_MinKomp[Joomla],MATCH($B191,tab_MinKomp[[Stanowisko / Position ]:[Stanowisko / Position ]],0))="n/a","n/a",CU191-INDEX(tab_MinKomp[Joomla],MATCH($B191,tab_MinKomp[[Stanowisko / Position ]:[Stanowisko / Position ]],0)))</f>
        <v>n/a</v>
      </c>
      <c r="CV192" s="194" t="str">
        <f>IF(INDEX(tab_MinKomp[Bash],MATCH($B191,tab_MinKomp[[Stanowisko / Position ]:[Stanowisko / Position ]],0))="n/a","n/a",CV191-INDEX(tab_MinKomp[Bash],MATCH($B191,tab_MinKomp[[Stanowisko / Position ]:[Stanowisko / Position ]],0)))</f>
        <v>n/a</v>
      </c>
      <c r="CW192" s="194">
        <f>IF(INDEX(tab_MinKomp[Systemy MES (HYDRA / SFMS)],MATCH($B191,tab_MinKomp[[Stanowisko / Position ]:[Stanowisko / Position ]],0))="n/a","n/a",CW191-INDEX(tab_MinKomp[Systemy MES (HYDRA / SFMS)],MATCH($B191,tab_MinKomp[[Stanowisko / Position ]:[Stanowisko / Position ]],0)))</f>
        <v>0</v>
      </c>
      <c r="CX192" s="194" t="str">
        <f>IF(INDEX(tab_MinKomp[HTML / CSS],MATCH($B191,tab_MinKomp[[Stanowisko / Position ]:[Stanowisko / Position ]],0))="n/a","n/a",CX191-INDEX(tab_MinKomp[HTML / CSS],MATCH($B191,tab_MinKomp[[Stanowisko / Position ]:[Stanowisko / Position ]],0)))</f>
        <v>n/a</v>
      </c>
      <c r="CY192" s="194" t="str">
        <f>IF(INDEX(tab_MinKomp[SYSTEM PR],MATCH($B191,tab_MinKomp[[Stanowisko / Position ]:[Stanowisko / Position ]],0))="n/a","n/a",CY191-INDEX(tab_MinKomp[SYSTEM PR],MATCH($B191,tab_MinKomp[[Stanowisko / Position ]:[Stanowisko / Position ]],0)))</f>
        <v>n/a</v>
      </c>
      <c r="CZ192" s="194" t="str">
        <f>IF(INDEX(tab_MinKomp[System Einkauf XP / EBA],MATCH($B191,tab_MinKomp[[Stanowisko / Position ]:[Stanowisko / Position ]],0))="n/a","n/a",CZ191-INDEX(tab_MinKomp[System Einkauf XP / EBA],MATCH($B191,tab_MinKomp[[Stanowisko / Position ]:[Stanowisko / Position ]],0)))</f>
        <v>n/a</v>
      </c>
      <c r="DA192" s="194" t="str">
        <f>IF(INDEX(tab_MinKomp[Techniki negocjacyjne / Verhandlungstechniken],MATCH($B191,tab_MinKomp[[Stanowisko / Position ]:[Stanowisko / Position ]],0))="n/a","n/a",DA191-INDEX(tab_MinKomp[Techniki negocjacyjne / Verhandlungstechniken],MATCH($B191,tab_MinKomp[[Stanowisko / Position ]:[Stanowisko / Position ]],0)))</f>
        <v>n/a</v>
      </c>
      <c r="DB192" s="194" t="str">
        <f>IF(INDEX(tab_MinKomp[Znajomość rynku branżowego / Kenntnis des Industrie Marktes],MATCH($B191,tab_MinKomp[[Stanowisko / Position ]:[Stanowisko / Position ]],0))="n/a","n/a",DB191-INDEX(tab_MinKomp[Znajomość rynku branżowego / Kenntnis des Industrie Marktes],MATCH($B191,tab_MinKomp[[Stanowisko / Position ]:[Stanowisko / Position ]],0)))</f>
        <v>n/a</v>
      </c>
      <c r="DC192" s="194" t="str">
        <f>IF(INDEX(tab_MinKomp[SUPPLIER MANAGEMENT],MATCH($B191,tab_MinKomp[[Stanowisko / Position ]:[Stanowisko / Position ]],0))="n/a","n/a",DC191-INDEX(tab_MinKomp[SUPPLIER MANAGEMENT],MATCH($B191,tab_MinKomp[[Stanowisko / Position ]:[Stanowisko / Position ]],0)))</f>
        <v>n/a</v>
      </c>
      <c r="DD192" s="194" t="str">
        <f>IF(INDEX(tab_MinKomp[SUPPLIER MANAGEMENT],MATCH($B191,tab_MinKomp[[Stanowisko / Position ]:[Stanowisko / Position ]],0))="n/a","n/a",DD191-INDEX(tab_MinKomp[SUPPLIER MANAGEMENT],MATCH($B191,tab_MinKomp[[Stanowisko / Position ]:[Stanowisko / Position ]],0)))</f>
        <v>n/a</v>
      </c>
      <c r="DE192" s="194" t="str">
        <f>IF(INDEX(tab_MinKomp[SUPPLIER MANAGEMENT],MATCH($B191,tab_MinKomp[[Stanowisko / Position ]:[Stanowisko / Position ]],0))="n/a","n/a",DE191-INDEX(tab_MinKomp[SUPPLIER MANAGEMENT],MATCH($B191,tab_MinKomp[[Stanowisko / Position ]:[Stanowisko / Position ]],0)))</f>
        <v>n/a</v>
      </c>
      <c r="DF192" s="194">
        <f>IF(INDEX(tab_MinKomp[LEAN MANAGEMENT],MATCH($B191,tab_MinKomp[[Stanowisko / Position ]:[Stanowisko / Position ]],0))="n/a","n/a",DF191-INDEX(tab_MinKomp[LEAN MANAGEMENT],MATCH($B191,tab_MinKomp[[Stanowisko / Position ]:[Stanowisko / Position ]],0)))</f>
        <v>0</v>
      </c>
      <c r="DG192" s="194" t="str">
        <f>IF(INDEX(tab_MinKomp[PPAP/PSW],MATCH($B191,tab_MinKomp[[Stanowisko / Position ]:[Stanowisko / Position ]],0))="n/a","n/a",DG191-INDEX(tab_MinKomp[PPAP/PSW],MATCH($B191,tab_MinKomp[[Stanowisko / Position ]:[Stanowisko / Position ]],0)))</f>
        <v>n/a</v>
      </c>
      <c r="DH192" s="194" t="str">
        <f>IF(INDEX(tab_MinKomp[SUPPLIER MANAGEMENT],MATCH($B191,tab_MinKomp[[Stanowisko / Position ]:[Stanowisko / Position ]],0))="n/a","n/a",DH191-INDEX(tab_MinKomp[SUPPLIER MANAGEMENT],MATCH($B191,tab_MinKomp[[Stanowisko / Position ]:[Stanowisko / Position ]],0)))</f>
        <v>n/a</v>
      </c>
      <c r="DI192" s="194" t="str">
        <f>IF(INDEX(tab_MinKomp[OBSŁUGA PORTALI KLIENTA / Kundenportale],MATCH($B191,tab_MinKomp[[Stanowisko / Position ]:[Stanowisko / Position ]],0))="n/a","n/a",DI191-INDEX(tab_MinKomp[OBSŁUGA PORTALI KLIENTA / Kundenportale],MATCH($B191,tab_MinKomp[[Stanowisko / Position ]:[Stanowisko / Position ]],0)))</f>
        <v>n/a</v>
      </c>
      <c r="DJ192" s="194" t="str">
        <f>IF(INDEX(tab_MinKomp[Obsługa systemu BABTECQ / BABTECQ System],MATCH($B191,tab_MinKomp[[Stanowisko / Position ]:[Stanowisko / Position ]],0))="n/a","n/a",DJ191-INDEX(tab_MinKomp[Obsługa systemu BABTECQ / BABTECQ System],MATCH($B191,tab_MinKomp[[Stanowisko / Position ]:[Stanowisko / Position ]],0)))</f>
        <v>n/a</v>
      </c>
      <c r="DK192" s="194" t="str">
        <f>IF(INDEX(tab_MinKomp[Rysunek techniczny / technische Zeichnung],MATCH($B191,tab_MinKomp[[Stanowisko / Position ]:[Stanowisko / Position ]],0))="n/a","n/a",DK191-INDEX(tab_MinKomp[Rysunek techniczny / technische Zeichnung],MATCH($B191,tab_MinKomp[[Stanowisko / Position ]:[Stanowisko / Position ]],0)))</f>
        <v>n/a</v>
      </c>
      <c r="DL192" s="194" t="str">
        <f>IF(INDEX(tab_MinKomp[Kalibracja / Kalibrierung],MATCH($B191,tab_MinKomp[[Stanowisko / Position ]:[Stanowisko / Position ]],0))="n/a","n/a",DL191-INDEX(tab_MinKomp[Kalibracja / Kalibrierung],MATCH($B191,tab_MinKomp[[Stanowisko / Position ]:[Stanowisko / Position ]],0)))</f>
        <v>n/a</v>
      </c>
      <c r="DM192" s="194" t="str">
        <f>IF(INDEX(tab_MinKomp[Rekwalifikacja / Requalifizierung],MATCH($B191,tab_MinKomp[[Stanowisko / Position ]:[Stanowisko / Position ]],0))="n/a","n/a",DM191-INDEX(tab_MinKomp[Rekwalifikacja / Requalifizierung],MATCH($B191,tab_MinKomp[[Stanowisko / Position ]:[Stanowisko / Position ]],0)))</f>
        <v>n/a</v>
      </c>
      <c r="DN192" s="190" t="str">
        <f>IF(INDEX(tab_MinKomp[Testy czystości / Reinheitstests],MATCH($B191,tab_MinKomp[[Stanowisko / Position ]:[Stanowisko / Position ]],0))="n/a","n/a",DN191-INDEX(tab_MinKomp[Testy czystości / Reinheitstests],MATCH($B191,tab_MinKomp[[Stanowisko / Position ]:[Stanowisko / Position ]],0)))</f>
        <v>n/a</v>
      </c>
      <c r="DO192" s="190" t="str">
        <f>IF(INDEX(tab_MinKomp[Testy czystości / Reinheitstests],MATCH($B191,tab_MinKomp[[Stanowisko / Position ]:[Stanowisko / Position ]],0))="n/a","n/a",DO191-INDEX(tab_MinKomp[Testy czystości / Reinheitstests],MATCH($B191,tab_MinKomp[[Stanowisko / Position ]:[Stanowisko / Position ]],0)))</f>
        <v>n/a</v>
      </c>
      <c r="DP192" s="190" t="str">
        <f>IF(INDEX(tab_MinKomp[Testy czystości / Reinheitstests],MATCH($B191,tab_MinKomp[[Stanowisko / Position ]:[Stanowisko / Position ]],0))="n/a","n/a",DP191-INDEX(tab_MinKomp[Testy czystości / Reinheitstests],MATCH($B191,tab_MinKomp[[Stanowisko / Position ]:[Stanowisko / Position ]],0)))</f>
        <v>n/a</v>
      </c>
      <c r="DQ192" s="190" t="str">
        <f>IF(INDEX(tab_MinKomp[Testy czystości / Reinheitstests],MATCH($B191,tab_MinKomp[[Stanowisko / Position ]:[Stanowisko / Position ]],0))="n/a","n/a",DQ191-INDEX(tab_MinKomp[Testy czystości / Reinheitstests],MATCH($B191,tab_MinKomp[[Stanowisko / Position ]:[Stanowisko / Position ]],0)))</f>
        <v>n/a</v>
      </c>
      <c r="DR192" s="190" t="str">
        <f>IF(INDEX(tab_MinKomp[Testy czystości / Reinheitstests],MATCH($B191,tab_MinKomp[[Stanowisko / Position ]:[Stanowisko / Position ]],0))="n/a","n/a",DR191-INDEX(tab_MinKomp[Testy czystości / Reinheitstests],MATCH($B191,tab_MinKomp[[Stanowisko / Position ]:[Stanowisko / Position ]],0)))</f>
        <v>n/a</v>
      </c>
      <c r="DS192" s="190" t="str">
        <f>IF(INDEX(tab_MinKomp[Testy czystości / Reinheitstests],MATCH($B191,tab_MinKomp[[Stanowisko / Position ]:[Stanowisko / Position ]],0))="n/a","n/a",DS191-INDEX(tab_MinKomp[Testy czystości / Reinheitstests],MATCH($B191,tab_MinKomp[[Stanowisko / Position ]:[Stanowisko / Position ]],0)))</f>
        <v>n/a</v>
      </c>
      <c r="DT192" s="194" t="str">
        <f>IF(INDEX(tab_MinKomp[SUPPLIER MANAGEMENT],MATCH($B191,tab_MinKomp[[Stanowisko / Position ]:[Stanowisko / Position ]],0))="n/a","n/a",DT191-INDEX(tab_MinKomp[SUPPLIER MANAGEMENT],MATCH($B191,tab_MinKomp[[Stanowisko / Position ]:[Stanowisko / Position ]],0)))</f>
        <v>n/a</v>
      </c>
      <c r="DU192" s="190" t="str">
        <f>IF(INDEX(tab_MinKomp[Testy czystości / Reinheitstests],MATCH($B191,tab_MinKomp[[Stanowisko / Position ]:[Stanowisko / Position ]],0))="n/a","n/a",DU191-INDEX(tab_MinKomp[Testy czystości / Reinheitstests],MATCH($B191,tab_MinKomp[[Stanowisko / Position ]:[Stanowisko / Position ]],0)))</f>
        <v>n/a</v>
      </c>
      <c r="DV192" s="190" t="str">
        <f>IF(INDEX(tab_MinKomp[Testy czystości / Reinheitstests],MATCH($B191,tab_MinKomp[[Stanowisko / Position ]:[Stanowisko / Position ]],0))="n/a","n/a",DV191-INDEX(tab_MinKomp[Testy czystości / Reinheitstests],MATCH($B191,tab_MinKomp[[Stanowisko / Position ]:[Stanowisko / Position ]],0)))</f>
        <v>n/a</v>
      </c>
      <c r="DW192" s="190" t="str">
        <f>IF(INDEX(tab_MinKomp[Testy czystości / Reinheitstests],MATCH($B191,tab_MinKomp[[Stanowisko / Position ]:[Stanowisko / Position ]],0))="n/a","n/a",DW191-INDEX(tab_MinKomp[Testy czystości / Reinheitstests],MATCH($B191,tab_MinKomp[[Stanowisko / Position ]:[Stanowisko / Position ]],0)))</f>
        <v>n/a</v>
      </c>
      <c r="DX192" s="190" t="str">
        <f>IF(INDEX(tab_MinKomp[Testy czystości / Reinheitstests],MATCH($B191,tab_MinKomp[[Stanowisko / Position ]:[Stanowisko / Position ]],0))="n/a","n/a",DX191-INDEX(tab_MinKomp[Testy czystości / Reinheitstests],MATCH($B191,tab_MinKomp[[Stanowisko / Position ]:[Stanowisko / Position ]],0)))</f>
        <v>n/a</v>
      </c>
      <c r="DY192" s="190" t="str">
        <f>IF(INDEX(tab_MinKomp[Testy czystości / Reinheitstests],MATCH($B191,tab_MinKomp[[Stanowisko / Position ]:[Stanowisko / Position ]],0))="n/a","n/a",DY191-INDEX(tab_MinKomp[Testy czystości / Reinheitstests],MATCH($B191,tab_MinKomp[[Stanowisko / Position ]:[Stanowisko / Position ]],0)))</f>
        <v>n/a</v>
      </c>
      <c r="DZ192" s="190" t="str">
        <f>IF(INDEX(tab_MinKomp[Testy czystości / Reinheitstests],MATCH($B191,tab_MinKomp[[Stanowisko / Position ]:[Stanowisko / Position ]],0))="n/a","n/a",DZ191-INDEX(tab_MinKomp[Testy czystości / Reinheitstests],MATCH($B191,tab_MinKomp[[Stanowisko / Position ]:[Stanowisko / Position ]],0)))</f>
        <v>n/a</v>
      </c>
      <c r="EA192" s="194" t="str">
        <f>IF(INDEX(tab_MinKomp[SUPPLIER MANAGEMENT],MATCH($B191,tab_MinKomp[[Stanowisko / Position ]:[Stanowisko / Position ]],0))="n/a","n/a",EA191-INDEX(tab_MinKomp[SUPPLIER MANAGEMENT],MATCH($B191,tab_MinKomp[[Stanowisko / Position ]:[Stanowisko / Position ]],0)))</f>
        <v>n/a</v>
      </c>
      <c r="EB192" s="190" t="str">
        <f>IF(INDEX(tab_MinKomp[Testy czystości / Reinheitstests],MATCH($B191,tab_MinKomp[[Stanowisko / Position ]:[Stanowisko / Position ]],0))="n/a","n/a",EB191-INDEX(tab_MinKomp[Testy czystości / Reinheitstests],MATCH($B191,tab_MinKomp[[Stanowisko / Position ]:[Stanowisko / Position ]],0)))</f>
        <v>n/a</v>
      </c>
      <c r="EC192" s="190" t="str">
        <f>IF(INDEX(tab_MinKomp[Testy czystości / Reinheitstests],MATCH($B191,tab_MinKomp[[Stanowisko / Position ]:[Stanowisko / Position ]],0))="n/a","n/a",EC191-INDEX(tab_MinKomp[Testy czystości / Reinheitstests],MATCH($B191,tab_MinKomp[[Stanowisko / Position ]:[Stanowisko / Position ]],0)))</f>
        <v>n/a</v>
      </c>
      <c r="ED192" s="190" t="str">
        <f>IF(INDEX(tab_MinKomp[Testy czystości / Reinheitstests],MATCH($B191,tab_MinKomp[[Stanowisko / Position ]:[Stanowisko / Position ]],0))="n/a","n/a",ED191-INDEX(tab_MinKomp[Testy czystości / Reinheitstests],MATCH($B191,tab_MinKomp[[Stanowisko / Position ]:[Stanowisko / Position ]],0)))</f>
        <v>n/a</v>
      </c>
      <c r="EE192" s="190" t="str">
        <f>IF(INDEX(tab_MinKomp[Testy czystości / Reinheitstests],MATCH($B191,tab_MinKomp[[Stanowisko / Position ]:[Stanowisko / Position ]],0))="n/a","n/a",EE191-INDEX(tab_MinKomp[Testy czystości / Reinheitstests],MATCH($B191,tab_MinKomp[[Stanowisko / Position ]:[Stanowisko / Position ]],0)))</f>
        <v>n/a</v>
      </c>
      <c r="EF192" s="190" t="str">
        <f>IF(INDEX(tab_MinKomp[Testy czystości / Reinheitstests],MATCH($B191,tab_MinKomp[[Stanowisko / Position ]:[Stanowisko / Position ]],0))="n/a","n/a",EF191-INDEX(tab_MinKomp[Testy czystości / Reinheitstests],MATCH($B191,tab_MinKomp[[Stanowisko / Position ]:[Stanowisko / Position ]],0)))</f>
        <v>n/a</v>
      </c>
      <c r="EG192" s="190" t="str">
        <f>IF(INDEX(tab_MinKomp[Testy czystości / Reinheitstests],MATCH($B191,tab_MinKomp[[Stanowisko / Position ]:[Stanowisko / Position ]],0))="n/a","n/a",EG191-INDEX(tab_MinKomp[Testy czystości / Reinheitstests],MATCH($B191,tab_MinKomp[[Stanowisko / Position ]:[Stanowisko / Position ]],0)))</f>
        <v>n/a</v>
      </c>
      <c r="EH192" s="190" t="str">
        <f>IF(INDEX(tab_MinKomp[Testy czystości / Reinheitstests],MATCH($B191,tab_MinKomp[[Stanowisko / Position ]:[Stanowisko / Position ]],0))="n/a","n/a",EH191-INDEX(tab_MinKomp[Testy czystości / Reinheitstests],MATCH($B191,tab_MinKomp[[Stanowisko / Position ]:[Stanowisko / Position ]],0)))</f>
        <v>n/a</v>
      </c>
      <c r="EI192" s="190" t="str">
        <f>IF(INDEX(tab_MinKomp[Testy czystości / Reinheitstests],MATCH($B191,tab_MinKomp[[Stanowisko / Position ]:[Stanowisko / Position ]],0))="n/a","n/a",EI191-INDEX(tab_MinKomp[Testy czystości / Reinheitstests],MATCH($B191,tab_MinKomp[[Stanowisko / Position ]:[Stanowisko / Position ]],0)))</f>
        <v>n/a</v>
      </c>
      <c r="EJ192" s="190" t="str">
        <f>IF(INDEX(tab_MinKomp[Testy czystości / Reinheitstests],MATCH($B191,tab_MinKomp[[Stanowisko / Position ]:[Stanowisko / Position ]],0))="n/a","n/a",EJ191-INDEX(tab_MinKomp[Testy czystości / Reinheitstests],MATCH($B191,tab_MinKomp[[Stanowisko / Position ]:[Stanowisko / Position ]],0)))</f>
        <v>n/a</v>
      </c>
      <c r="EK192" s="190" t="str">
        <f>IF(INDEX(tab_MinKomp[Testy czystości / Reinheitstests],MATCH($B191,tab_MinKomp[[Stanowisko / Position ]:[Stanowisko / Position ]],0))="n/a","n/a",EK191-INDEX(tab_MinKomp[Testy czystości / Reinheitstests],MATCH($B191,tab_MinKomp[[Stanowisko / Position ]:[Stanowisko / Position ]],0)))</f>
        <v>n/a</v>
      </c>
      <c r="EL192" s="190" t="str">
        <f>IF(INDEX(tab_MinKomp[Testy czystości / Reinheitstests],MATCH($B191,tab_MinKomp[[Stanowisko / Position ]:[Stanowisko / Position ]],0))="n/a","n/a",EL191-INDEX(tab_MinKomp[Testy czystości / Reinheitstests],MATCH($B191,tab_MinKomp[[Stanowisko / Position ]:[Stanowisko / Position ]],0)))</f>
        <v>n/a</v>
      </c>
      <c r="EM192" s="190" t="str">
        <f>IF(INDEX(tab_MinKomp[Testy czystości / Reinheitstests],MATCH($B191,tab_MinKomp[[Stanowisko / Position ]:[Stanowisko / Position ]],0))="n/a","n/a",EM191-INDEX(tab_MinKomp[Testy czystości / Reinheitstests],MATCH($B191,tab_MinKomp[[Stanowisko / Position ]:[Stanowisko / Position ]],0)))</f>
        <v>n/a</v>
      </c>
      <c r="EN192" s="190" t="str">
        <f>IF(INDEX(tab_MinKomp[Testy czystości / Reinheitstests],MATCH($B191,tab_MinKomp[[Stanowisko / Position ]:[Stanowisko / Position ]],0))="n/a","n/a",EN191-INDEX(tab_MinKomp[Testy czystości / Reinheitstests],MATCH($B191,tab_MinKomp[[Stanowisko / Position ]:[Stanowisko / Position ]],0)))</f>
        <v>n/a</v>
      </c>
      <c r="EO192" s="194" t="str">
        <f>IF(INDEX(tab_MinKomp[Konserwacja Rep],MATCH($B191,tab_MinKomp[[Stanowisko / Position ]:[Stanowisko / Position ]],0))="n/a","n/a",EO191-INDEX(tab_MinKomp[Konserwacja Rep],MATCH($B191,tab_MinKomp[[Stanowisko / Position ]:[Stanowisko / Position ]],0)))</f>
        <v>n/a</v>
      </c>
      <c r="EP192" s="194" t="str">
        <f>IF(INDEX(tab_MinKomp[[Konserwacja Engel ]],MATCH($B191,tab_MinKomp[[Stanowisko / Position ]:[Stanowisko / Position ]],0))="n/a","n/a",EP191-INDEX(tab_MinKomp[[Konserwacja Engel ]],MATCH($B191,tab_MinKomp[[Stanowisko / Position ]:[Stanowisko / Position ]],0)))</f>
        <v>n/a</v>
      </c>
      <c r="EQ192" s="194" t="str">
        <f>IF(INDEX(tab_MinKomp[Konserwacja B 50],MATCH($B191,tab_MinKomp[[Stanowisko / Position ]:[Stanowisko / Position ]],0))="n/a","n/a",EQ191-INDEX(tab_MinKomp[Konserwacja B 50],MATCH($B191,tab_MinKomp[[Stanowisko / Position ]:[Stanowisko / Position ]],0)))</f>
        <v>n/a</v>
      </c>
      <c r="ER192" s="194" t="str">
        <f>IF(INDEX(tab_MinKomp[[Konserwacja EOL ]],MATCH($B191,tab_MinKomp[[Stanowisko / Position ]:[Stanowisko / Position ]],0))="n/a","n/a",ER191-INDEX(tab_MinKomp[[Konserwacja EOL ]],MATCH($B191,tab_MinKomp[[Stanowisko / Position ]:[Stanowisko / Position ]],0)))</f>
        <v>n/a</v>
      </c>
      <c r="ES192" s="194" t="str">
        <f>IF(INDEX(tab_MinKomp[Konserwacja Branson],MATCH($B191,tab_MinKomp[[Stanowisko / Position ]:[Stanowisko / Position ]],0))="n/a","n/a",ES191-INDEX(tab_MinKomp[Konserwacja Branson],MATCH($B191,tab_MinKomp[[Stanowisko / Position ]:[Stanowisko / Position ]],0)))</f>
        <v>n/a</v>
      </c>
      <c r="ET192" s="194" t="str">
        <f>IF(INDEX(tab_MinKomp[Konserwacja coolery],MATCH($B191,tab_MinKomp[[Stanowisko / Position ]:[Stanowisko / Position ]],0))="n/a","n/a",ET191-INDEX(tab_MinKomp[Konserwacja coolery],MATCH($B191,tab_MinKomp[[Stanowisko / Position ]:[Stanowisko / Position ]],0)))</f>
        <v>n/a</v>
      </c>
      <c r="EU192" s="194" t="str">
        <f>IF(INDEX(tab_MinKomp[Konserwacja piecy],MATCH($B191,tab_MinKomp[[Stanowisko / Position ]:[Stanowisko / Position ]],0))="n/a","n/a",EU191-INDEX(tab_MinKomp[Konserwacja piecy],MATCH($B191,tab_MinKomp[[Stanowisko / Position ]:[Stanowisko / Position ]],0)))</f>
        <v>n/a</v>
      </c>
      <c r="EV192" s="194" t="str">
        <f>IF(INDEX(tab_MinKomp[Rysunek techniczny- czytanie],MATCH($B191,tab_MinKomp[[Stanowisko / Position ]:[Stanowisko / Position ]],0))="n/a","n/a",EV191-INDEX(tab_MinKomp[Rysunek techniczny- czytanie],MATCH($B191,tab_MinKomp[[Stanowisko / Position ]:[Stanowisko / Position ]],0)))</f>
        <v>n/a</v>
      </c>
      <c r="EW192" s="194" t="str">
        <f>IF(INDEX(tab_MinKomp[Elektryka],MATCH($B191,tab_MinKomp[[Stanowisko / Position ]:[Stanowisko / Position ]],0))="n/a","n/a",EW191-INDEX(tab_MinKomp[Elektryka],MATCH($B191,tab_MinKomp[[Stanowisko / Position ]:[Stanowisko / Position ]],0)))</f>
        <v>n/a</v>
      </c>
      <c r="EX192" s="194" t="str">
        <f>IF(INDEX(tab_MinKomp[Pneumatyka],MATCH($B191,tab_MinKomp[[Stanowisko / Position ]:[Stanowisko / Position ]],0))="n/a","n/a",EX191-INDEX(tab_MinKomp[Pneumatyka],MATCH($B191,tab_MinKomp[[Stanowisko / Position ]:[Stanowisko / Position ]],0)))</f>
        <v>n/a</v>
      </c>
      <c r="EY192" s="194" t="str">
        <f>IF(INDEX(tab_MinKomp[[Hydraulika ]],MATCH($B191,tab_MinKomp[[Stanowisko / Position ]:[Stanowisko / Position ]],0))="n/a","n/a",EY191-INDEX(tab_MinKomp[[Hydraulika ]],MATCH($B191,tab_MinKomp[[Stanowisko / Position ]:[Stanowisko / Position ]],0)))</f>
        <v>n/a</v>
      </c>
      <c r="EZ192" s="194" t="str">
        <f>IF(INDEX(tab_MinKomp[Podciśnienie],MATCH($B191,tab_MinKomp[[Stanowisko / Position ]:[Stanowisko / Position ]],0))="n/a","n/a",EZ191-INDEX(tab_MinKomp[Podciśnienie],MATCH($B191,tab_MinKomp[[Stanowisko / Position ]:[Stanowisko / Position ]],0)))</f>
        <v>n/a</v>
      </c>
      <c r="FA192" s="194" t="str">
        <f>IF(INDEX(tab_MinKomp[Usuwanie awarii],MATCH($B191,tab_MinKomp[[Stanowisko / Position ]:[Stanowisko / Position ]],0))="n/a","n/a",FA191-INDEX(tab_MinKomp[Usuwanie awarii],MATCH($B191,tab_MinKomp[[Stanowisko / Position ]:[Stanowisko / Position ]],0)))</f>
        <v>n/a</v>
      </c>
      <c r="FB192" s="194" t="str">
        <f>IF(INDEX(tab_MinKomp[Obsługa robotów],MATCH($B191,tab_MinKomp[[Stanowisko / Position ]:[Stanowisko / Position ]],0))="n/a","n/a",FB191-INDEX(tab_MinKomp[Obsługa robotów],MATCH($B191,tab_MinKomp[[Stanowisko / Position ]:[Stanowisko / Position ]],0)))</f>
        <v>n/a</v>
      </c>
      <c r="FC192" s="194" t="str">
        <f>IF(INDEX(tab_MinKomp[Obsługa sterowania maszyny],MATCH($B191,tab_MinKomp[[Stanowisko / Position ]:[Stanowisko / Position ]],0))="n/a","n/a",FC191-INDEX(tab_MinKomp[Obsługa sterowania maszyny],MATCH($B191,tab_MinKomp[[Stanowisko / Position ]:[Stanowisko / Position ]],0)))</f>
        <v>n/a</v>
      </c>
      <c r="FD192" s="194" t="str">
        <f>IF(INDEX(tab_MinKomp[Usuwanie przyczyn żródłowych],MATCH($B191,tab_MinKomp[[Stanowisko / Position ]:[Stanowisko / Position ]],0))="n/a","n/a",FD191-INDEX(tab_MinKomp[Usuwanie przyczyn żródłowych],MATCH($B191,tab_MinKomp[[Stanowisko / Position ]:[Stanowisko / Position ]],0)))</f>
        <v>n/a</v>
      </c>
      <c r="FE192" s="194" t="str">
        <f>IF(INDEX(tab_MinKomp[Cmms stosowanie],MATCH($B191,tab_MinKomp[[Stanowisko / Position ]:[Stanowisko / Position ]],0))="n/a","n/a",FE191-INDEX(tab_MinKomp[Cmms stosowanie],MATCH($B191,tab_MinKomp[[Stanowisko / Position ]:[Stanowisko / Position ]],0)))</f>
        <v>n/a</v>
      </c>
      <c r="FF192" s="190" t="str">
        <f>IF(INDEX(tab_MinKomp[Testy czystości / Reinheitstests],MATCH($B191,tab_MinKomp[[Stanowisko / Position ]:[Stanowisko / Position ]],0))="n/a","n/a",FF191-INDEX(tab_MinKomp[Testy czystości / Reinheitstests],MATCH($B191,tab_MinKomp[[Stanowisko / Position ]:[Stanowisko / Position ]],0)))</f>
        <v>n/a</v>
      </c>
      <c r="FG192" s="194" t="str">
        <f>IF(INDEX(tab_MinKomp[Czyszczenie form plastikowych],MATCH($B191,tab_MinKomp[[Stanowisko / Position ]:[Stanowisko / Position ]],0))="n/a","n/a",FG191-INDEX(tab_MinKomp[Czyszczenie form plastikowych],MATCH($B191,tab_MinKomp[[Stanowisko / Position ]:[Stanowisko / Position ]],0)))</f>
        <v>n/a</v>
      </c>
      <c r="FH192" s="194" t="str">
        <f>IF(INDEX(tab_MinKomp[Wymiana form plastik],MATCH($B191,tab_MinKomp[[Stanowisko / Position ]:[Stanowisko / Position ]],0))="n/a","n/a",FH191-INDEX(tab_MinKomp[Wymiana form plastik],MATCH($B191,tab_MinKomp[[Stanowisko / Position ]:[Stanowisko / Position ]],0)))</f>
        <v>n/a</v>
      </c>
      <c r="FI192" s="194" t="str">
        <f>IF(INDEX(tab_MinKomp[Wymiana form guma],MATCH($B191,tab_MinKomp[[Stanowisko / Position ]:[Stanowisko / Position ]],0))="n/a","n/a",FI191-INDEX(tab_MinKomp[Wymiana form guma],MATCH($B191,tab_MinKomp[[Stanowisko / Position ]:[Stanowisko / Position ]],0)))</f>
        <v>n/a</v>
      </c>
      <c r="FJ192" s="194" t="str">
        <f>IF(INDEX(tab_MinKomp[Konserwacja KK],MATCH($B191,tab_MinKomp[[Stanowisko / Position ]:[Stanowisko / Position ]],0))="n/a","n/a",FJ191-INDEX(tab_MinKomp[Konserwacja KK],MATCH($B191,tab_MinKomp[[Stanowisko / Position ]:[Stanowisko / Position ]],0)))</f>
        <v>n/a</v>
      </c>
      <c r="FK192" s="194" t="str">
        <f>IF(INDEX(tab_MinKomp[Konserwacja form guma],MATCH($B191,tab_MinKomp[[Stanowisko / Position ]:[Stanowisko / Position ]],0))="n/a","n/a",FK191-INDEX(tab_MinKomp[Konserwacja form guma],MATCH($B191,tab_MinKomp[[Stanowisko / Position ]:[Stanowisko / Position ]],0)))</f>
        <v>n/a</v>
      </c>
      <c r="FL192" s="194" t="str">
        <f>IF(INDEX(tab_MinKomp[Konserwacja form plastiki],MATCH($B191,tab_MinKomp[[Stanowisko / Position ]:[Stanowisko / Position ]],0))="n/a","n/a",FL191-INDEX(tab_MinKomp[Konserwacja form plastiki],MATCH($B191,tab_MinKomp[[Stanowisko / Position ]:[Stanowisko / Position ]],0)))</f>
        <v>n/a</v>
      </c>
      <c r="FM192" s="194" t="str">
        <f>IF(INDEX(tab_MinKomp[Konserwacja Gorącego Kanału],MATCH($B191,tab_MinKomp[[Stanowisko / Position ]:[Stanowisko / Position ]],0))="n/a","n/a",FM191-INDEX(tab_MinKomp[Konserwacja Gorącego Kanału],MATCH($B191,tab_MinKomp[[Stanowisko / Position ]:[Stanowisko / Position ]],0)))</f>
        <v>n/a</v>
      </c>
      <c r="FN192" s="194" t="s">
        <v>248</v>
      </c>
      <c r="FO192" s="194" t="s">
        <v>248</v>
      </c>
      <c r="FP192" s="194" t="s">
        <v>248</v>
      </c>
      <c r="FQ192" s="196" t="str">
        <f>IF(INDEX(tab_MinKomp[Język angielski / Englisch],MATCH($B191,tab_MinKomp[[Stanowisko / Position ]:[Stanowisko / Position ]],0))="n/a","n/a",FQ191-INDEX(tab_MinKomp[Język angielski / Englisch],MATCH($B191,tab_MinKomp[[Stanowisko / Position ]:[Stanowisko / Position ]],0)))</f>
        <v>n/a</v>
      </c>
      <c r="FR192" s="196" t="str">
        <f>IF(INDEX(tab_MinKomp[Język niemiecki / Deutsch],MATCH($B191,tab_MinKomp[[Stanowisko / Position ]:[Stanowisko / Position ]],0))="n/a","n/a",FR191-INDEX(tab_MinKomp[Język niemiecki / Deutsch],MATCH($B191,tab_MinKomp[[Stanowisko / Position ]:[Stanowisko / Position ]],0)))</f>
        <v>n/a</v>
      </c>
      <c r="FS192" s="194">
        <f>IF(INDEX(tab_MinKomp[Zarządzanie dokumentacją procesową / Process dokumentation management],MATCH($B191,tab_MinKomp[[Stanowisko / Position ]:[Stanowisko / Position ]],0))="n/a","n/a",FS191-INDEX(tab_MinKomp[Zarządzanie dokumentacją procesową / Process dokumentation management],MATCH($B191,tab_MinKomp[[Stanowisko / Position ]:[Stanowisko / Position ]],0)))</f>
        <v>-1</v>
      </c>
      <c r="FT192" s="194">
        <f>IF(INDEX(tab_MinKomp[Znajomość procesów z obszaru / Kenntiss der prozesse in dem Bereich],MATCH($B191,tab_MinKomp[[Stanowisko / Position ]:[Stanowisko / Position ]],0))="n/a","n/a",FT191-INDEX(tab_MinKomp[Znajomość procesów z obszaru / Kenntiss der prozesse in dem Bereich],MATCH($B191,tab_MinKomp[[Stanowisko / Position ]:[Stanowisko / Position ]],0)))</f>
        <v>0</v>
      </c>
      <c r="FU192" s="194">
        <f>IF(INDEX(tab_MinKomp[optymalizacja procesów / Prozessoptymalisierung],MATCH($B191,tab_MinKomp[[Stanowisko / Position ]:[Stanowisko / Position ]],0))="n/a","n/a",FU191-INDEX(tab_MinKomp[optymalizacja procesów / Prozessoptymalisierung],MATCH($B191,tab_MinKomp[[Stanowisko / Position ]:[Stanowisko / Position ]],0)))</f>
        <v>0</v>
      </c>
      <c r="FV192" s="194">
        <f>IF(INDEX(tab_MinKomp[Umiejętności szkoleniowe / Trainingsfähigkeiten],MATCH($B191,tab_MinKomp[[Stanowisko / Position ]:[Stanowisko / Position ]],0))="n/a","n/a",FV191-INDEX(tab_MinKomp[Umiejętności szkoleniowe / Trainingsfähigkeiten],MATCH($B191,tab_MinKomp[[Stanowisko / Position ]:[Stanowisko / Position ]],0)))</f>
        <v>0</v>
      </c>
      <c r="FW192" s="194">
        <f>IF(INDEX(tab_MinKomp[Analityczne myślenie, podejście / Analitysches Denken, Einstellung],MATCH($B191,tab_MinKomp[[Stanowisko / Position ]:[Stanowisko / Position ]],0))="n/a","n/a",FW191-INDEX(tab_MinKomp[Analityczne myślenie, podejście / Analitysches Denken, Einstellung],MATCH($B191,tab_MinKomp[[Stanowisko / Position ]:[Stanowisko / Position ]],0)))</f>
        <v>0</v>
      </c>
      <c r="FX192" s="194">
        <f>IF(INDEX(tab_MinKomp[Dokładność, precyzja w dzialaniu / Genauigkeit, Präzision in die Arbeit],MATCH($B191,tab_MinKomp[[Stanowisko / Position ]:[Stanowisko / Position ]],0))="n/a","n/a",FX191-INDEX(tab_MinKomp[Dokładność, precyzja w dzialaniu / Genauigkeit, Präzision in die Arbeit],MATCH($B191,tab_MinKomp[[Stanowisko / Position ]:[Stanowisko / Position ]],0)))</f>
        <v>0</v>
      </c>
      <c r="FY192" s="194">
        <f>IF(INDEX(tab_MinKomp[Dyspozycyjność / Verfügbarkeit],MATCH($B191,tab_MinKomp[[Stanowisko / Position ]:[Stanowisko / Position ]],0))="n/a","n/a",FY191-INDEX(tab_MinKomp[Dyspozycyjność / Verfügbarkeit],MATCH($B191,tab_MinKomp[[Stanowisko / Position ]:[Stanowisko / Position ]],0)))</f>
        <v>0</v>
      </c>
      <c r="FZ192" s="194">
        <f>IF(INDEX(tab_MinKomp[Zaangażowanie / 
Engagement],MATCH($B191,tab_MinKomp[[Stanowisko / Position ]:[Stanowisko / Position ]],0))="n/a","n/a",FZ191-INDEX(tab_MinKomp[Zaangażowanie / 
Engagement],MATCH($B191,tab_MinKomp[[Stanowisko / Position ]:[Stanowisko / Position ]],0)))</f>
        <v>0</v>
      </c>
      <c r="GA192" s="194" t="str">
        <f>IF(INDEX(tab_MinKomp[Konserwacja form guma],MATCH($B191,tab_MinKomp[[Stanowisko / Position ]:[Stanowisko / Position ]],0))="n/a","n/a",GA191-INDEX(tab_MinKomp[Konserwacja form guma],MATCH($B191,tab_MinKomp[[Stanowisko / Position ]:[Stanowisko / Position ]],0)))</f>
        <v>n/a</v>
      </c>
      <c r="GB192" s="194" t="str">
        <f>IF(INDEX(tab_MinKomp[Konserwacja form plastiki],MATCH($B191,tab_MinKomp[[Stanowisko / Position ]:[Stanowisko / Position ]],0))="n/a","n/a",GB191-INDEX(tab_MinKomp[Konserwacja form plastiki],MATCH($B191,tab_MinKomp[[Stanowisko / Position ]:[Stanowisko / Position ]],0)))</f>
        <v>n/a</v>
      </c>
      <c r="GC192" s="194">
        <f>IF(INDEX(tab_MinKomp[Elastyczność w działaniu],MATCH($B191,tab_MinKomp[[Stanowisko / Position ]:[Stanowisko / Position ]],0))="n/a","n/a",GC191-INDEX(tab_MinKomp[Elastyczność w działaniu],MATCH($B191,tab_MinKomp[[Stanowisko / Position ]:[Stanowisko / Position ]],0)))</f>
        <v>-1</v>
      </c>
      <c r="GD192" s="194">
        <f>IF(INDEX(tab_MinKomp[Komunikatywność],MATCH($B191,tab_MinKomp[[Stanowisko / Position ]:[Stanowisko / Position ]],0))="n/a","n/a",GD191-INDEX(tab_MinKomp[Komunikatywność],MATCH($B191,tab_MinKomp[[Stanowisko / Position ]:[Stanowisko / Position ]],0)))</f>
        <v>0</v>
      </c>
      <c r="GE192" s="193" t="str">
        <f>IF(INDEX(tab_MinKomp[Motywowanie i budowanie zaangażowania zespołu],MATCH($B191,tab_MinKomp[[Stanowisko / Position ]:[Stanowisko / Position ]],0))="n/a","n/a",GE191-INDEX(tab_MinKomp[Motywowanie i budowanie zaangażowania zespołu],MATCH($B191,tab_MinKomp[[Stanowisko / Position ]:[Stanowisko / Position ]],0)))</f>
        <v>n/a</v>
      </c>
      <c r="GF192" s="186" t="s">
        <v>248</v>
      </c>
      <c r="GG192" s="186" t="s">
        <v>248</v>
      </c>
      <c r="GH192" s="186" t="s">
        <v>248</v>
      </c>
      <c r="GI192" s="186" t="s">
        <v>248</v>
      </c>
      <c r="GJ192" s="186" t="s">
        <v>248</v>
      </c>
      <c r="GK192" s="186" t="s">
        <v>248</v>
      </c>
      <c r="GL192" s="186" t="s">
        <v>248</v>
      </c>
      <c r="GM192" s="186" t="s">
        <v>248</v>
      </c>
      <c r="GN192" s="186" t="s">
        <v>248</v>
      </c>
      <c r="GO192" s="186" t="s">
        <v>248</v>
      </c>
      <c r="GP192" s="186" t="s">
        <v>248</v>
      </c>
      <c r="GQ192" s="186" t="s">
        <v>248</v>
      </c>
      <c r="GR192" s="186" t="s">
        <v>248</v>
      </c>
      <c r="GS192" s="186" t="s">
        <v>248</v>
      </c>
      <c r="GT192" s="186" t="s">
        <v>248</v>
      </c>
      <c r="GU192" s="186" t="s">
        <v>248</v>
      </c>
      <c r="GV192" s="186" t="s">
        <v>248</v>
      </c>
      <c r="GW192" s="186" t="s">
        <v>248</v>
      </c>
      <c r="GX192" s="186" t="s">
        <v>248</v>
      </c>
      <c r="GY192" s="186" t="s">
        <v>248</v>
      </c>
      <c r="GZ192" s="261" t="s">
        <v>248</v>
      </c>
      <c r="HA192" s="261" t="s">
        <v>248</v>
      </c>
      <c r="HB192" s="191">
        <f>SUM(G192:GE192)/(HB191-(SUM(G192:GE192)))</f>
        <v>-9.0909090909090912E-2</v>
      </c>
    </row>
    <row r="193" spans="1:210" ht="24.9" customHeight="1" x14ac:dyDescent="0.3">
      <c r="A193" s="105" t="s">
        <v>314</v>
      </c>
      <c r="B193" s="105" t="s">
        <v>315</v>
      </c>
      <c r="C193" s="105" t="s">
        <v>448</v>
      </c>
      <c r="D193" s="105">
        <v>15</v>
      </c>
      <c r="E193" s="394" t="s">
        <v>481</v>
      </c>
      <c r="F193" s="185" t="s">
        <v>374</v>
      </c>
      <c r="G193" s="186">
        <v>2</v>
      </c>
      <c r="H193" s="186">
        <v>1</v>
      </c>
      <c r="I193" s="186">
        <v>2</v>
      </c>
      <c r="J193" s="186">
        <v>1</v>
      </c>
      <c r="K193" s="186">
        <v>1</v>
      </c>
      <c r="L193" s="186" t="s">
        <v>248</v>
      </c>
      <c r="M193" s="186" t="s">
        <v>248</v>
      </c>
      <c r="N193" s="186" t="s">
        <v>248</v>
      </c>
      <c r="O193" s="186">
        <v>1</v>
      </c>
      <c r="P193" s="186">
        <v>1</v>
      </c>
      <c r="Q193" s="186" t="s">
        <v>248</v>
      </c>
      <c r="R193" s="186" t="s">
        <v>248</v>
      </c>
      <c r="S193" s="186" t="s">
        <v>248</v>
      </c>
      <c r="T193" s="186" t="s">
        <v>248</v>
      </c>
      <c r="U193" s="186" t="s">
        <v>248</v>
      </c>
      <c r="V193" s="186" t="s">
        <v>248</v>
      </c>
      <c r="W193" s="186" t="s">
        <v>248</v>
      </c>
      <c r="X193" s="186" t="s">
        <v>248</v>
      </c>
      <c r="Y193" s="186" t="s">
        <v>248</v>
      </c>
      <c r="Z193" s="186" t="s">
        <v>248</v>
      </c>
      <c r="AA193" s="186" t="s">
        <v>248</v>
      </c>
      <c r="AB193" s="186" t="s">
        <v>248</v>
      </c>
      <c r="AC193" s="186" t="s">
        <v>248</v>
      </c>
      <c r="AD193" s="186" t="s">
        <v>248</v>
      </c>
      <c r="AE193" s="186" t="s">
        <v>248</v>
      </c>
      <c r="AF193" s="186" t="s">
        <v>248</v>
      </c>
      <c r="AG193" s="186" t="s">
        <v>248</v>
      </c>
      <c r="AH193" s="186" t="s">
        <v>248</v>
      </c>
      <c r="AI193" s="186" t="s">
        <v>248</v>
      </c>
      <c r="AJ193" s="186" t="s">
        <v>248</v>
      </c>
      <c r="AK193" s="186" t="s">
        <v>248</v>
      </c>
      <c r="AL193" s="186">
        <v>1</v>
      </c>
      <c r="AM193" s="186" t="s">
        <v>248</v>
      </c>
      <c r="AN193" s="186" t="s">
        <v>248</v>
      </c>
      <c r="AO193" s="186">
        <v>1</v>
      </c>
      <c r="AP193" s="186" t="s">
        <v>248</v>
      </c>
      <c r="AQ193" s="186">
        <v>1</v>
      </c>
      <c r="AR193" s="186" t="s">
        <v>248</v>
      </c>
      <c r="AS193" s="186" t="s">
        <v>248</v>
      </c>
      <c r="AT193" s="186" t="s">
        <v>248</v>
      </c>
      <c r="AU193" s="186" t="s">
        <v>248</v>
      </c>
      <c r="AV193" s="186">
        <v>2</v>
      </c>
      <c r="AW193" s="186">
        <v>1</v>
      </c>
      <c r="AX193" s="186" t="s">
        <v>248</v>
      </c>
      <c r="AY193" s="186" t="s">
        <v>248</v>
      </c>
      <c r="AZ193" s="186" t="s">
        <v>248</v>
      </c>
      <c r="BA193" s="186">
        <v>1</v>
      </c>
      <c r="BB193" s="186">
        <v>1</v>
      </c>
      <c r="BC193" s="186" t="s">
        <v>248</v>
      </c>
      <c r="BD193" s="186" t="s">
        <v>248</v>
      </c>
      <c r="BE193" s="186" t="s">
        <v>248</v>
      </c>
      <c r="BF193" s="186" t="s">
        <v>248</v>
      </c>
      <c r="BG193" s="186" t="s">
        <v>248</v>
      </c>
      <c r="BH193" s="186" t="s">
        <v>248</v>
      </c>
      <c r="BI193" s="186" t="s">
        <v>248</v>
      </c>
      <c r="BJ193" s="186" t="s">
        <v>248</v>
      </c>
      <c r="BK193" s="186" t="s">
        <v>248</v>
      </c>
      <c r="BL193" s="186" t="s">
        <v>248</v>
      </c>
      <c r="BM193" s="186" t="s">
        <v>248</v>
      </c>
      <c r="BN193" s="186" t="s">
        <v>248</v>
      </c>
      <c r="BO193" s="186"/>
      <c r="BP193" s="186" t="s">
        <v>248</v>
      </c>
      <c r="BQ193" s="186" t="s">
        <v>248</v>
      </c>
      <c r="BR193" s="186" t="s">
        <v>248</v>
      </c>
      <c r="BS193" s="186"/>
      <c r="BT193" s="186" t="s">
        <v>248</v>
      </c>
      <c r="BU193" s="186"/>
      <c r="BV193" s="186"/>
      <c r="BW193" s="186"/>
      <c r="BX193" s="186"/>
      <c r="BY193" s="186" t="s">
        <v>248</v>
      </c>
      <c r="BZ193" s="186">
        <v>2</v>
      </c>
      <c r="CA193" s="186"/>
      <c r="CB193" s="186"/>
      <c r="CC193" s="186" t="s">
        <v>248</v>
      </c>
      <c r="CD193" s="186">
        <v>2</v>
      </c>
      <c r="CE193" s="186"/>
      <c r="CF193" s="186">
        <v>2</v>
      </c>
      <c r="CG193" s="186">
        <v>1</v>
      </c>
      <c r="CH193" s="186" t="s">
        <v>248</v>
      </c>
      <c r="CI193" s="186" t="s">
        <v>248</v>
      </c>
      <c r="CJ193" s="186" t="s">
        <v>248</v>
      </c>
      <c r="CK193" s="186" t="s">
        <v>248</v>
      </c>
      <c r="CL193" s="186" t="s">
        <v>248</v>
      </c>
      <c r="CM193" s="186" t="s">
        <v>248</v>
      </c>
      <c r="CN193" s="186" t="s">
        <v>248</v>
      </c>
      <c r="CO193" s="186" t="s">
        <v>248</v>
      </c>
      <c r="CP193" s="186" t="s">
        <v>248</v>
      </c>
      <c r="CQ193" s="186" t="s">
        <v>248</v>
      </c>
      <c r="CR193" s="186" t="s">
        <v>248</v>
      </c>
      <c r="CS193" s="186" t="s">
        <v>248</v>
      </c>
      <c r="CT193" s="186" t="s">
        <v>248</v>
      </c>
      <c r="CU193" s="186" t="s">
        <v>248</v>
      </c>
      <c r="CV193" s="186" t="s">
        <v>248</v>
      </c>
      <c r="CW193" s="186">
        <v>2</v>
      </c>
      <c r="CX193" s="186" t="s">
        <v>248</v>
      </c>
      <c r="CY193" s="186" t="s">
        <v>248</v>
      </c>
      <c r="CZ193" s="186" t="s">
        <v>248</v>
      </c>
      <c r="DA193" s="186" t="s">
        <v>248</v>
      </c>
      <c r="DB193" s="186" t="s">
        <v>248</v>
      </c>
      <c r="DC193" s="186" t="s">
        <v>248</v>
      </c>
      <c r="DD193" s="186" t="s">
        <v>248</v>
      </c>
      <c r="DE193" s="186" t="s">
        <v>248</v>
      </c>
      <c r="DF193" s="186">
        <v>1</v>
      </c>
      <c r="DG193" s="186" t="s">
        <v>248</v>
      </c>
      <c r="DH193" s="186" t="s">
        <v>248</v>
      </c>
      <c r="DI193" s="186" t="s">
        <v>248</v>
      </c>
      <c r="DJ193" s="186" t="s">
        <v>248</v>
      </c>
      <c r="DK193" s="186" t="s">
        <v>248</v>
      </c>
      <c r="DL193" s="186" t="s">
        <v>248</v>
      </c>
      <c r="DM193" s="186" t="s">
        <v>248</v>
      </c>
      <c r="DN193" s="186" t="s">
        <v>248</v>
      </c>
      <c r="DO193" s="186" t="s">
        <v>248</v>
      </c>
      <c r="DP193" s="186" t="s">
        <v>248</v>
      </c>
      <c r="DQ193" s="186" t="s">
        <v>248</v>
      </c>
      <c r="DR193" s="186" t="s">
        <v>248</v>
      </c>
      <c r="DS193" s="186" t="s">
        <v>248</v>
      </c>
      <c r="DT193" s="186" t="s">
        <v>248</v>
      </c>
      <c r="DU193" s="186" t="s">
        <v>248</v>
      </c>
      <c r="DV193" s="186" t="s">
        <v>248</v>
      </c>
      <c r="DW193" s="186" t="s">
        <v>248</v>
      </c>
      <c r="DX193" s="186" t="s">
        <v>248</v>
      </c>
      <c r="DY193" s="186" t="s">
        <v>248</v>
      </c>
      <c r="DZ193" s="186" t="s">
        <v>248</v>
      </c>
      <c r="EA193" s="186" t="s">
        <v>248</v>
      </c>
      <c r="EB193" s="186" t="s">
        <v>248</v>
      </c>
      <c r="EC193" s="186" t="s">
        <v>248</v>
      </c>
      <c r="ED193" s="186" t="s">
        <v>248</v>
      </c>
      <c r="EE193" s="186" t="s">
        <v>248</v>
      </c>
      <c r="EF193" s="186" t="s">
        <v>248</v>
      </c>
      <c r="EG193" s="186" t="s">
        <v>248</v>
      </c>
      <c r="EH193" s="186" t="s">
        <v>248</v>
      </c>
      <c r="EI193" s="186" t="s">
        <v>248</v>
      </c>
      <c r="EJ193" s="186" t="s">
        <v>248</v>
      </c>
      <c r="EK193" s="186" t="s">
        <v>248</v>
      </c>
      <c r="EL193" s="184" t="s">
        <v>248</v>
      </c>
      <c r="EM193" s="184" t="s">
        <v>248</v>
      </c>
      <c r="EN193" s="184" t="s">
        <v>248</v>
      </c>
      <c r="EO193" s="186" t="s">
        <v>248</v>
      </c>
      <c r="EP193" s="186" t="s">
        <v>248</v>
      </c>
      <c r="EQ193" s="186" t="s">
        <v>248</v>
      </c>
      <c r="ER193" s="186" t="s">
        <v>248</v>
      </c>
      <c r="ES193" s="186" t="s">
        <v>248</v>
      </c>
      <c r="ET193" s="186" t="s">
        <v>248</v>
      </c>
      <c r="EU193" s="186" t="s">
        <v>248</v>
      </c>
      <c r="EV193" s="186" t="s">
        <v>248</v>
      </c>
      <c r="EW193" s="186" t="s">
        <v>248</v>
      </c>
      <c r="EX193" s="186" t="s">
        <v>248</v>
      </c>
      <c r="EY193" s="186" t="s">
        <v>248</v>
      </c>
      <c r="EZ193" s="186" t="s">
        <v>248</v>
      </c>
      <c r="FA193" s="186" t="s">
        <v>248</v>
      </c>
      <c r="FB193" s="186" t="s">
        <v>248</v>
      </c>
      <c r="FC193" s="186" t="s">
        <v>248</v>
      </c>
      <c r="FD193" s="186" t="s">
        <v>248</v>
      </c>
      <c r="FE193" s="186" t="s">
        <v>248</v>
      </c>
      <c r="FF193" s="186" t="s">
        <v>248</v>
      </c>
      <c r="FG193" s="186" t="s">
        <v>248</v>
      </c>
      <c r="FH193" s="186" t="s">
        <v>248</v>
      </c>
      <c r="FI193" s="186" t="s">
        <v>248</v>
      </c>
      <c r="FJ193" s="186" t="s">
        <v>248</v>
      </c>
      <c r="FK193" s="186" t="s">
        <v>248</v>
      </c>
      <c r="FL193" s="186" t="s">
        <v>248</v>
      </c>
      <c r="FM193" s="186" t="s">
        <v>248</v>
      </c>
      <c r="FN193" s="186"/>
      <c r="FO193" s="186"/>
      <c r="FP193" s="186"/>
      <c r="FQ193" s="187" t="s">
        <v>248</v>
      </c>
      <c r="FR193" s="187" t="s">
        <v>248</v>
      </c>
      <c r="FS193" s="186">
        <v>2</v>
      </c>
      <c r="FT193" s="186">
        <v>2</v>
      </c>
      <c r="FU193" s="186">
        <v>1</v>
      </c>
      <c r="FV193" s="186">
        <v>1</v>
      </c>
      <c r="FW193" s="186">
        <v>1</v>
      </c>
      <c r="FX193" s="186">
        <v>2</v>
      </c>
      <c r="FY193" s="186">
        <v>2</v>
      </c>
      <c r="FZ193" s="186">
        <v>2</v>
      </c>
      <c r="GA193" s="186" t="s">
        <v>248</v>
      </c>
      <c r="GB193" s="186" t="s">
        <v>248</v>
      </c>
      <c r="GC193" s="186">
        <v>2</v>
      </c>
      <c r="GD193" s="186">
        <v>1</v>
      </c>
      <c r="GE193" s="186" t="s">
        <v>248</v>
      </c>
      <c r="GF193" s="186" t="s">
        <v>248</v>
      </c>
      <c r="GG193" s="186" t="s">
        <v>248</v>
      </c>
      <c r="GH193" s="186" t="s">
        <v>248</v>
      </c>
      <c r="GI193" s="186" t="s">
        <v>248</v>
      </c>
      <c r="GJ193" s="186" t="s">
        <v>248</v>
      </c>
      <c r="GK193" s="186" t="s">
        <v>248</v>
      </c>
      <c r="GL193" s="186" t="s">
        <v>248</v>
      </c>
      <c r="GM193" s="186" t="s">
        <v>248</v>
      </c>
      <c r="GN193" s="186" t="s">
        <v>248</v>
      </c>
      <c r="GO193" s="186" t="s">
        <v>248</v>
      </c>
      <c r="GP193" s="186" t="s">
        <v>248</v>
      </c>
      <c r="GQ193" s="186" t="s">
        <v>248</v>
      </c>
      <c r="GR193" s="186" t="s">
        <v>248</v>
      </c>
      <c r="GS193" s="186" t="s">
        <v>248</v>
      </c>
      <c r="GT193" s="186" t="s">
        <v>248</v>
      </c>
      <c r="GU193" s="186" t="s">
        <v>248</v>
      </c>
      <c r="GV193" s="186" t="s">
        <v>248</v>
      </c>
      <c r="GW193" s="186" t="s">
        <v>248</v>
      </c>
      <c r="GX193" s="186" t="s">
        <v>248</v>
      </c>
      <c r="GY193" s="186" t="s">
        <v>248</v>
      </c>
      <c r="GZ193" s="261" t="s">
        <v>248</v>
      </c>
      <c r="HA193" s="261" t="s">
        <v>248</v>
      </c>
      <c r="HB193" s="188">
        <f>SUM(G193:GE193)</f>
        <v>43</v>
      </c>
    </row>
    <row r="194" spans="1:210" ht="24.9" customHeight="1" thickBot="1" x14ac:dyDescent="0.35">
      <c r="A194" s="108" t="str">
        <f>A193</f>
        <v>Prod.-Q-1</v>
      </c>
      <c r="B194" s="108" t="str">
        <f>B193</f>
        <v>Pracownik Produkcji</v>
      </c>
      <c r="C194" s="108" t="str">
        <f>C193</f>
        <v>PK</v>
      </c>
      <c r="D194" s="108">
        <f>D193</f>
        <v>15</v>
      </c>
      <c r="E194" s="395"/>
      <c r="F194" s="189" t="s">
        <v>375</v>
      </c>
      <c r="G194" s="192">
        <f>IF(INDEX(tab_MinKomp[Przepisy BHP / BHP Vorschriften],MATCH($B193,tab_MinKomp[[Stanowisko / Position ]:[Stanowisko / Position ]],0))="n/a","n/a",G193-INDEX(tab_MinKomp[Przepisy BHP / BHP Vorschriften],MATCH($B193,tab_MinKomp[[Stanowisko / Position ]:[Stanowisko / Position ]],0)))</f>
        <v>0</v>
      </c>
      <c r="H194" s="193">
        <f>IF(INDEX(tab_MinKomp[Przepisy PPOŻ / Brandschutzbestimmungen],MATCH($B193,tab_MinKomp[[Stanowisko / Position ]:[Stanowisko / Position ]],0))="n/a","n/a",H193-INDEX(tab_MinKomp[Przepisy PPOŻ / Brandschutzbestimmungen],MATCH($B193,tab_MinKomp[[Stanowisko / Position ]:[Stanowisko / Position ]],0)))</f>
        <v>0</v>
      </c>
      <c r="I194" s="193">
        <f>IF(INDEX(tab_MinKomp[Ryzyko zawodowe na stanowiskach pracyv/ Berufliche Risiken an Arbeitsstellen],MATCH($B193,tab_MinKomp[[Stanowisko / Position ]:[Stanowisko / Position ]],0))="n/a","n/a",I193-INDEX(tab_MinKomp[Ryzyko zawodowe na stanowiskach pracyv/ Berufliche Risiken an Arbeitsstellen],MATCH($B193,tab_MinKomp[[Stanowisko / Position ]:[Stanowisko / Position ]],0)))</f>
        <v>0</v>
      </c>
      <c r="J194" s="193">
        <f>IF(INDEX(tab_MinKomp[Gospodarka substancjami niebezpiecznymi / Gefahrstoffmanagement],MATCH($B193,tab_MinKomp[[Stanowisko / Position ]:[Stanowisko / Position ]],0))="n/a","n/a",J193-INDEX(tab_MinKomp[Gospodarka substancjami niebezpiecznymi / Gefahrstoffmanagement],MATCH($B193,tab_MinKomp[[Stanowisko / Position ]:[Stanowisko / Position ]],0)))</f>
        <v>0</v>
      </c>
      <c r="K194" s="193">
        <f>IF(INDEX(tab_MinKomp[Gospodarka odpadami / Abfallwirtschaft],MATCH($B193,tab_MinKomp[[Stanowisko / Position ]:[Stanowisko / Position ]],0))="n/a","n/a",K193-INDEX(tab_MinKomp[Gospodarka odpadami / Abfallwirtschaft],MATCH($B193,tab_MinKomp[[Stanowisko / Position ]:[Stanowisko / Position ]],0)))</f>
        <v>0</v>
      </c>
      <c r="L194" s="194" t="str">
        <f>IF(INDEX(tab_MinKomp[Przepisy kodeksu pracy / Bestimmungen des Arbeitsgesetzes],MATCH($B193,tab_MinKomp[[Stanowisko / Position ]:[Stanowisko / Position ]],0))="n/a","n/a",L193-INDEX(tab_MinKomp[Przepisy kodeksu pracy / Bestimmungen des Arbeitsgesetzes],MATCH($B193,tab_MinKomp[[Stanowisko / Position ]:[Stanowisko / Position ]],0)))</f>
        <v>n/a</v>
      </c>
      <c r="M194" s="195" t="str">
        <f>IF(INDEX(tab_MinKomp[Przepisy o ub.społ. ZUS  / Sozialversicherungsvorschriften],MATCH($B193,tab_MinKomp[[Stanowisko / Position ]:[Stanowisko / Position ]],0))="n/a","n/a",M193-INDEX(tab_MinKomp[Przepisy o ub.społ. ZUS  / Sozialversicherungsvorschriften],MATCH($B193,tab_MinKomp[[Stanowisko / Position ]:[Stanowisko / Position ]],0)))</f>
        <v>n/a</v>
      </c>
      <c r="N194" s="194" t="str">
        <f>IF(INDEX(tab_MinKomp[PRZEPISY O PDOF /persönlich Einkommensteuergesetz ],MATCH($B193,tab_MinKomp[[Stanowisko / Position ]:[Stanowisko / Position ]],0))="n/a","n/a",N193-INDEX(tab_MinKomp[PRZEPISY O PDOF /persönlich Einkommensteuergesetz ],MATCH($B193,tab_MinKomp[[Stanowisko / Position ]:[Stanowisko / Position ]],0)))</f>
        <v>n/a</v>
      </c>
      <c r="O194" s="194">
        <f>IF(INDEX(tab_MinKomp[Regulamin pracy / Arbeitsordnung],MATCH($B193,tab_MinKomp[[Stanowisko / Position ]:[Stanowisko / Position ]],0))="n/a","n/a",O193-INDEX(tab_MinKomp[Regulamin pracy / Arbeitsordnung],MATCH($B193,tab_MinKomp[[Stanowisko / Position ]:[Stanowisko / Position ]],0)))</f>
        <v>0</v>
      </c>
      <c r="P194" s="194">
        <f>IF(INDEX(tab_MinKomp[Regulamin wynagradzania / Vergütungsordnung],MATCH($B193,tab_MinKomp[[Stanowisko / Position ]:[Stanowisko / Position ]],0))="n/a","n/a",P193-INDEX(tab_MinKomp[Regulamin wynagradzania / Vergütungsordnung],MATCH($B193,tab_MinKomp[[Stanowisko / Position ]:[Stanowisko / Position ]],0)))</f>
        <v>0</v>
      </c>
      <c r="Q194" s="194" t="str">
        <f>IF(INDEX(tab_MinKomp[System R2PŁATNIK PRO: Płace / Lohnabrechnung],MATCH($B193,tab_MinKomp[[Stanowisko / Position ]:[Stanowisko / Position ]],0))="n/a","n/a",Q193-INDEX(tab_MinKomp[System R2PŁATNIK PRO: Płace / Lohnabrechnung],MATCH($B193,tab_MinKomp[[Stanowisko / Position ]:[Stanowisko / Position ]],0)))</f>
        <v>n/a</v>
      </c>
      <c r="R194" s="194" t="str">
        <f>IF(INDEX(tab_MinKomp[SystemR2PŁATNIK PRO: KADRY / Personaldaten],MATCH($B193,tab_MinKomp[[Stanowisko / Position ]:[Stanowisko / Position ]],0))="n/a","n/a",R193-INDEX(tab_MinKomp[SystemR2PŁATNIK PRO: KADRY / Personaldaten],MATCH($B193,tab_MinKomp[[Stanowisko / Position ]:[Stanowisko / Position ]],0)))</f>
        <v>n/a</v>
      </c>
      <c r="S194" s="194" t="str">
        <f>IF(INDEX(tab_MinKomp[SYSTEM R2PŁATNIK PRO: zarządzanie pracownikami / Arbeitsverwaltung],MATCH($B193,tab_MinKomp[[Stanowisko / Position ]:[Stanowisko / Position ]],0))="n/a","n/a",S193-INDEX(tab_MinKomp[SYSTEM R2PŁATNIK PRO: zarządzanie pracownikami / Arbeitsverwaltung],MATCH($B193,tab_MinKomp[[Stanowisko / Position ]:[Stanowisko / Position ]],0)))</f>
        <v>n/a</v>
      </c>
      <c r="T194" s="194" t="str">
        <f>IF(INDEX(tab_MinKomp[Doradztwo, wsparcie personalne / Personalberatung und Unterstützung],MATCH($B193,tab_MinKomp[[Stanowisko / Position ]:[Stanowisko / Position ]],0))="n/a","n/a",T193-INDEX(tab_MinKomp[Doradztwo, wsparcie personalne / Personalberatung und Unterstützung],MATCH($B193,tab_MinKomp[[Stanowisko / Position ]:[Stanowisko / Position ]],0)))</f>
        <v>n/a</v>
      </c>
      <c r="U194" s="194" t="str">
        <f>IF(INDEX(tab_MinKomp[Przepisy o podatku VAT / MwSt.- Gesetz],MATCH($B193,tab_MinKomp[[Stanowisko / Position ]:[Stanowisko / Position ]],0))="n/a","n/a",U193-INDEX(tab_MinKomp[Przepisy o podatku VAT / MwSt.- Gesetz],MATCH($B193,tab_MinKomp[[Stanowisko / Position ]:[Stanowisko / Position ]],0)))</f>
        <v>n/a</v>
      </c>
      <c r="V194" s="194" t="str">
        <f>IF(INDEX(tab_MinKomp[PrzepisyPDOP / geschäftlich Einkommensteuergesetz],MATCH($B193,tab_MinKomp[[Stanowisko / Position ]:[Stanowisko / Position ]],0))="n/a","n/a",V193-INDEX(tab_MinKomp[PrzepisyPDOP / geschäftlich Einkommensteuergesetz],MATCH($B193,tab_MinKomp[[Stanowisko / Position ]:[Stanowisko / Position ]],0)))</f>
        <v>n/a</v>
      </c>
      <c r="W194" s="194" t="str">
        <f>IF(INDEX(tab_MinKomp[System BAAN / FINANSE (FIBU)],MATCH($B193,tab_MinKomp[[Stanowisko / Position ]:[Stanowisko / Position ]],0))="n/a","n/a",W193-INDEX(tab_MinKomp[System BAAN / FINANSE (FIBU)],MATCH($B193,tab_MinKomp[[Stanowisko / Position ]:[Stanowisko / Position ]],0)))</f>
        <v>n/a</v>
      </c>
      <c r="X194" s="194" t="str">
        <f>IF(INDEX(tab_MinKomp[Systemy pomocnicze / Hilfssysteme(STOCKPROGRAM, KALK2000 etc.)],MATCH($B193,tab_MinKomp[[Stanowisko / Position ]:[Stanowisko / Position ]],0))="n/a","n/a",X193-INDEX(tab_MinKomp[Systemy pomocnicze / Hilfssysteme(STOCKPROGRAM, KALK2000 etc.)],MATCH($B193,tab_MinKomp[[Stanowisko / Position ]:[Stanowisko / Position ]],0)))</f>
        <v>n/a</v>
      </c>
      <c r="Y194" s="194" t="str">
        <f>IF(INDEX(tab_MinKomp[Polityka rachunkowości / Buchführungspolitik],MATCH($B193,tab_MinKomp[[Stanowisko / Position ]:[Stanowisko / Position ]],0))="n/a","n/a",Y193-INDEX(tab_MinKomp[Polityka rachunkowości / Buchführungspolitik],MATCH($B193,tab_MinKomp[[Stanowisko / Position ]:[Stanowisko / Position ]],0)))</f>
        <v>n/a</v>
      </c>
      <c r="Z194" s="194" t="str">
        <f>IF(INDEX(tab_MinKomp[Ustawa o rachunkowości / Rechnungslegungsgesetz],MATCH($B193,tab_MinKomp[[Stanowisko / Position ]:[Stanowisko / Position ]],0))="n/a","n/a",Z193-INDEX(tab_MinKomp[Ustawa o rachunkowości / Rechnungslegungsgesetz],MATCH($B193,tab_MinKomp[[Stanowisko / Position ]:[Stanowisko / Position ]],0)))</f>
        <v>n/a</v>
      </c>
      <c r="AA194" s="194" t="str">
        <f>IF(INDEX(tab_MinKomp[WORKFLOW - TS-100],MATCH($B193,tab_MinKomp[[Stanowisko / Position ]:[Stanowisko / Position ]],0))="n/a","n/a",AA193-INDEX(tab_MinKomp[WORKFLOW - TS-100],MATCH($B193,tab_MinKomp[[Stanowisko / Position ]:[Stanowisko / Position ]],0)))</f>
        <v>n/a</v>
      </c>
      <c r="AB194" s="194" t="str">
        <f>IF(INDEX(tab_MinKomp[WORKFLOW - SFMS],MATCH($B193,tab_MinKomp[[Stanowisko / Position ]:[Stanowisko / Position ]],0))="n/a","n/a",AB193-INDEX(tab_MinKomp[WORKFLOW - SFMS],MATCH($B193,tab_MinKomp[[Stanowisko / Position ]:[Stanowisko / Position ]],0)))</f>
        <v>n/a</v>
      </c>
      <c r="AC194" s="194" t="str">
        <f>IF(INDEX(tab_MinKomp[System ISO 9001:2015],MATCH($B193,tab_MinKomp[[Stanowisko / Position ]:[Stanowisko / Position ]],0))="n/a","n/a",AC193-INDEX(tab_MinKomp[System ISO 9001:2015],MATCH($B193,tab_MinKomp[[Stanowisko / Position ]:[Stanowisko / Position ]],0)))</f>
        <v>n/a</v>
      </c>
      <c r="AD194" s="194" t="str">
        <f>IF(INDEX(tab_MinKomp[System ISO 9001:2015],MATCH($B193,tab_MinKomp[[Stanowisko / Position ]:[Stanowisko / Position ]],0))="n/a","n/a",AD193-INDEX(tab_MinKomp[System ISO 9001:2015],MATCH($B193,tab_MinKomp[[Stanowisko / Position ]:[Stanowisko / Position ]],0)))</f>
        <v>n/a</v>
      </c>
      <c r="AE194" s="194" t="str">
        <f>IF(INDEX(tab_MinKomp[System ISO 9001:2015],MATCH($B193,tab_MinKomp[[Stanowisko / Position ]:[Stanowisko / Position ]],0))="n/a","n/a",AE193-INDEX(tab_MinKomp[System ISO 9001:2015],MATCH($B193,tab_MinKomp[[Stanowisko / Position ]:[Stanowisko / Position ]],0)))</f>
        <v>n/a</v>
      </c>
      <c r="AF194" s="194" t="str">
        <f>IF(INDEX(tab_MinKomp[System ISO 9001:2015],MATCH($B193,tab_MinKomp[[Stanowisko / Position ]:[Stanowisko / Position ]],0))="n/a","n/a",AF193-INDEX(tab_MinKomp[System ISO 9001:2015],MATCH($B193,tab_MinKomp[[Stanowisko / Position ]:[Stanowisko / Position ]],0)))</f>
        <v>n/a</v>
      </c>
      <c r="AG194" s="194" t="str">
        <f>IF(INDEX(tab_MinKomp[Wymagania VDA 6.3 Process / Forderungen],MATCH($B193,tab_MinKomp[[Stanowisko / Position ]:[Stanowisko / Position ]],0))="n/a","n/a",AG193-INDEX(tab_MinKomp[Wymagania VDA 6.3 Process / Forderungen],MATCH($B193,tab_MinKomp[[Stanowisko / Position ]:[Stanowisko / Position ]],0)))</f>
        <v>n/a</v>
      </c>
      <c r="AH194" s="194" t="str">
        <f>IF(INDEX(tab_MinKomp[Wymagania VDA 6.5 Product / Forderungen],MATCH($B193,tab_MinKomp[[Stanowisko / Position ]:[Stanowisko / Position ]],0))="n/a","n/a",AH193-INDEX(tab_MinKomp[Wymagania VDA 6.5 Product / Forderungen],MATCH($B193,tab_MinKomp[[Stanowisko / Position ]:[Stanowisko / Position ]],0)))</f>
        <v>n/a</v>
      </c>
      <c r="AI194" s="194" t="str">
        <f>IF(INDEX(tab_MinKomp[System ISO 9001:2015],MATCH($B193,tab_MinKomp[[Stanowisko / Position ]:[Stanowisko / Position ]],0))="n/a","n/a",AI193-INDEX(tab_MinKomp[System ISO 9001:2015],MATCH($B193,tab_MinKomp[[Stanowisko / Position ]:[Stanowisko / Position ]],0)))</f>
        <v>n/a</v>
      </c>
      <c r="AJ194" s="194" t="str">
        <f>IF(INDEX(tab_MinKomp[Auditor systemu ISO 17021:2018],MATCH($B193,tab_MinKomp[[Stanowisko / Position ]:[Stanowisko / Position ]],0))="n/a","n/a",AJ193-INDEX(tab_MinKomp[Auditor systemu ISO 17021:2018],MATCH($B193,tab_MinKomp[[Stanowisko / Position ]:[Stanowisko / Position ]],0)))</f>
        <v>n/a</v>
      </c>
      <c r="AK194" s="194" t="str">
        <f>IF(INDEX(tab_MinKomp[Pełnomocnik systemu / Systemvertreter],MATCH($B193,tab_MinKomp[[Stanowisko / Position ]:[Stanowisko / Position ]],0))="n/a","n/a",AK193-INDEX(tab_MinKomp[Pełnomocnik systemu / Systemvertreter],MATCH($B193,tab_MinKomp[[Stanowisko / Position ]:[Stanowisko / Position ]],0)))</f>
        <v>n/a</v>
      </c>
      <c r="AL194" s="194">
        <f>IF(INDEX(tab_MinKomp[Polityka Etyczna - Compliance],MATCH($B193,tab_MinKomp[[Stanowisko / Position ]:[Stanowisko / Position ]],0))="n/a","n/a",AL193-INDEX(tab_MinKomp[Polityka Etyczna - Compliance],MATCH($B193,tab_MinKomp[[Stanowisko / Position ]:[Stanowisko / Position ]],0)))</f>
        <v>0</v>
      </c>
      <c r="AM194" s="194" t="str">
        <f>IF(INDEX(tab_MinKomp[WDRAŻANIE NOWYCH PROJEKTÓW/ PROCEDURA CTM],MATCH($B193,tab_MinKomp[[Stanowisko / Position ]:[Stanowisko / Position ]],0))="n/a","n/a",AM193-INDEX(tab_MinKomp[WDRAŻANIE NOWYCH PROJEKTÓW/ PROCEDURA CTM],MATCH($B193,tab_MinKomp[[Stanowisko / Position ]:[Stanowisko / Position ]],0)))</f>
        <v>n/a</v>
      </c>
      <c r="AN194" s="194" t="str">
        <f>IF(INDEX(tab_MinKomp[KAMIENIE MILOWE MSL/PIFF],MATCH($B193,tab_MinKomp[[Stanowisko / Position ]:[Stanowisko / Position ]],0))="n/a","n/a",AN193-INDEX(tab_MinKomp[KAMIENIE MILOWE MSL/PIFF],MATCH($B193,tab_MinKomp[[Stanowisko / Position ]:[Stanowisko / Position ]],0)))</f>
        <v>n/a</v>
      </c>
      <c r="AO194" s="194">
        <f>IF(INDEX(tab_MinKomp[CP],MATCH($B193,tab_MinKomp[[Stanowisko / Position ]:[Stanowisko / Position ]],0))="n/a","n/a",AO193-INDEX(tab_MinKomp[CP],MATCH($B193,tab_MinKomp[[Stanowisko / Position ]:[Stanowisko / Position ]],0)))</f>
        <v>0</v>
      </c>
      <c r="AP194" s="194" t="str">
        <f>IF(INDEX(tab_MinKomp[FMEA],MATCH($B193,tab_MinKomp[[Stanowisko / Position ]:[Stanowisko / Position ]],0))="n/a","n/a",AP193-INDEX(tab_MinKomp[FMEA],MATCH($B193,tab_MinKomp[[Stanowisko / Position ]:[Stanowisko / Position ]],0)))</f>
        <v>n/a</v>
      </c>
      <c r="AQ194" s="194">
        <f>IF(INDEX(tab_MinKomp[FLOW CHART],MATCH($B193,tab_MinKomp[[Stanowisko / Position ]:[Stanowisko / Position ]],0))="n/a","n/a",AQ193-INDEX(tab_MinKomp[FLOW CHART],MATCH($B193,tab_MinKomp[[Stanowisko / Position ]:[Stanowisko / Position ]],0)))</f>
        <v>0</v>
      </c>
      <c r="AR194" s="194" t="str">
        <f>IF(INDEX(tab_MinKomp[APQP],MATCH($B193,tab_MinKomp[[Stanowisko / Position ]:[Stanowisko / Position ]],0))="n/a","n/a",AR193-INDEX(tab_MinKomp[APQP],MATCH($B193,tab_MinKomp[[Stanowisko / Position ]:[Stanowisko / Position ]],0)))</f>
        <v>n/a</v>
      </c>
      <c r="AS194" s="194" t="str">
        <f>IF(INDEX(tab_MinKomp[MSA],MATCH($B193,tab_MinKomp[[Stanowisko / Position ]:[Stanowisko / Position ]],0))="n/a","n/a",AS193-INDEX(tab_MinKomp[MSA],MATCH($B193,tab_MinKomp[[Stanowisko / Position ]:[Stanowisko / Position ]],0)))</f>
        <v>n/a</v>
      </c>
      <c r="AT194" s="194" t="str">
        <f>IF(INDEX(tab_MinKomp[SPC],MATCH($B193,tab_MinKomp[[Stanowisko / Position ]:[Stanowisko / Position ]],0))="n/a","n/a",AT193-INDEX(tab_MinKomp[SPC],MATCH($B193,tab_MinKomp[[Stanowisko / Position ]:[Stanowisko / Position ]],0)))</f>
        <v>n/a</v>
      </c>
      <c r="AU194" s="194" t="str">
        <f>IF(INDEX(tab_MinKomp[CSR (SPECYFICZNE WYMAGANIA KLIENTA)],MATCH($B193,tab_MinKomp[[Stanowisko / Position ]:[Stanowisko / Position ]],0))="n/a","n/a",AU193-INDEX(tab_MinKomp[CSR (SPECYFICZNE WYMAGANIA KLIENTA)],MATCH($B193,tab_MinKomp[[Stanowisko / Position ]:[Stanowisko / Position ]],0)))</f>
        <v>n/a</v>
      </c>
      <c r="AV194" s="194">
        <f>IF(INDEX(tab_MinKomp[5S],MATCH($B193,tab_MinKomp[[Stanowisko / Position ]:[Stanowisko / Position ]],0))="n/a","n/a",AV193-INDEX(tab_MinKomp[5S],MATCH($B193,tab_MinKomp[[Stanowisko / Position ]:[Stanowisko / Position ]],0)))</f>
        <v>0</v>
      </c>
      <c r="AW194" s="194">
        <f>IF(INDEX(tab_MinKomp[LEAN MANAGEMENT],MATCH($B193,tab_MinKomp[[Stanowisko / Position ]:[Stanowisko / Position ]],0))="n/a","n/a",AW193-INDEX(tab_MinKomp[LEAN MANAGEMENT],MATCH($B193,tab_MinKomp[[Stanowisko / Position ]:[Stanowisko / Position ]],0)))</f>
        <v>0</v>
      </c>
      <c r="AX194" s="194" t="str">
        <f>IF(INDEX(tab_MinKomp[5R],MATCH($B193,tab_MinKomp[[Stanowisko / Position ]:[Stanowisko / Position ]],0))="n/a","n/a",AX193-INDEX(tab_MinKomp[5R],MATCH($B193,tab_MinKomp[[Stanowisko / Position ]:[Stanowisko / Position ]],0)))</f>
        <v>n/a</v>
      </c>
      <c r="AY194" s="194" t="str">
        <f>IF(INDEX(tab_MinKomp[Six Sigma],MATCH($B193,tab_MinKomp[[Stanowisko / Position ]:[Stanowisko / Position ]],0))="n/a","n/a",AY193-INDEX(tab_MinKomp[Six Sigma],MATCH($B193,tab_MinKomp[[Stanowisko / Position ]:[Stanowisko / Position ]],0)))</f>
        <v>n/a</v>
      </c>
      <c r="AZ194" s="194" t="str">
        <f>IF(INDEX(tab_MinKomp[System BAAN / Distribution &amp; Supply Chain],MATCH($B193,tab_MinKomp[[Stanowisko / Position ]:[Stanowisko / Position ]],0))="n/a","n/a",AZ193-INDEX(tab_MinKomp[System BAAN / Distribution &amp; Supply Chain],MATCH($B193,tab_MinKomp[[Stanowisko / Position ]:[Stanowisko / Position ]],0)))</f>
        <v>n/a</v>
      </c>
      <c r="BA194" s="194">
        <f>IF(INDEX(tab_MinKomp[LEAN MANAGEMENT],MATCH($B193,tab_MinKomp[[Stanowisko / Position ]:[Stanowisko / Position ]],0))="n/a","n/a",BA193-INDEX(tab_MinKomp[LEAN MANAGEMENT],MATCH($B193,tab_MinKomp[[Stanowisko / Position ]:[Stanowisko / Position ]],0)))</f>
        <v>0</v>
      </c>
      <c r="BB194" s="194">
        <f>IF(INDEX(tab_MinKomp[LEAN MANAGEMENT],MATCH($B193,tab_MinKomp[[Stanowisko / Position ]:[Stanowisko / Position ]],0))="n/a","n/a",BB193-INDEX(tab_MinKomp[LEAN MANAGEMENT],MATCH($B193,tab_MinKomp[[Stanowisko / Position ]:[Stanowisko / Position ]],0)))</f>
        <v>0</v>
      </c>
      <c r="BC194" s="194" t="str">
        <f>IF(INDEX(tab_MinKomp[Organizacja dostaw / Versorgungsorganisation],MATCH($B193,tab_MinKomp[[Stanowisko / Position ]:[Stanowisko / Position ]],0))="n/a","n/a",BC193-INDEX(tab_MinKomp[Organizacja dostaw / Versorgungsorganisation],MATCH($B193,tab_MinKomp[[Stanowisko / Position ]:[Stanowisko / Position ]],0)))</f>
        <v>n/a</v>
      </c>
      <c r="BD194" s="194" t="str">
        <f>IF(INDEX(tab_MinKomp[Organizacja wysyłek / Organisation von Lieferungen],MATCH($B193,tab_MinKomp[[Stanowisko / Position ]:[Stanowisko / Position ]],0))="n/a","n/a",BD193-INDEX(tab_MinKomp[Organizacja wysyłek / Organisation von Lieferungen],MATCH($B193,tab_MinKomp[[Stanowisko / Position ]:[Stanowisko / Position ]],0)))</f>
        <v>n/a</v>
      </c>
      <c r="BE194" s="194" t="str">
        <f>IF(INDEX(tab_MinKomp[Analiza magazynowa - Program Polen.mdb / Inventuranalyse],MATCH($B193,tab_MinKomp[[Stanowisko / Position ]:[Stanowisko / Position ]],0))="n/a","n/a",BE193-INDEX(tab_MinKomp[Analiza magazynowa - Program Polen.mdb / Inventuranalyse],MATCH($B193,tab_MinKomp[[Stanowisko / Position ]:[Stanowisko / Position ]],0)))</f>
        <v>n/a</v>
      </c>
      <c r="BF194" s="190" t="str">
        <f>IF(INDEX(tab_MinKomp[MMOG (Materials Management Operations Guidelines)],MATCH($B193,tab_MinKomp[[Stanowisko / Position ]:[Stanowisko / Position ]],0))="n/a","n/a",BF193-INDEX(tab_MinKomp[MMOG (Materials Management Operations Guidelines)],MATCH($B193,tab_MinKomp[[Stanowisko / Position ]:[Stanowisko / Position ]],0)))</f>
        <v>n/a</v>
      </c>
      <c r="BG194" s="190" t="str">
        <f>IF(INDEX(tab_MinKomp[GPP],MATCH($B193,tab_MinKomp[[Stanowisko / Position ]:[Stanowisko / Position ]],0))="n/a","n/a",BG193-INDEX(tab_MinKomp[GPP],MATCH($B193,tab_MinKomp[[Stanowisko / Position ]:[Stanowisko / Position ]],0)))</f>
        <v>n/a</v>
      </c>
      <c r="BH194" s="190" t="str">
        <f>IF(INDEX(tab_MinKomp[AIAG (Automotive Industry Action Group)],MATCH($B193,tab_MinKomp[[Stanowisko / Position ]:[Stanowisko / Position ]],0))="n/a","n/a",BH193-INDEX(tab_MinKomp[AIAG (Automotive Industry Action Group)],MATCH($B193,tab_MinKomp[[Stanowisko / Position ]:[Stanowisko / Position ]],0)))</f>
        <v>n/a</v>
      </c>
      <c r="BI194" s="190" t="str">
        <f>IF(INDEX(tab_MinKomp[Super-G disputes],MATCH($B193,tab_MinKomp[[Stanowisko / Position ]:[Stanowisko / Position ]],0))="n/a","n/a",BI193-INDEX(tab_MinKomp[Super-G disputes],MATCH($B193,tab_MinKomp[[Stanowisko / Position ]:[Stanowisko / Position ]],0)))</f>
        <v>n/a</v>
      </c>
      <c r="BJ194" s="190" t="str">
        <f>IF(INDEX(tab_MinKomp[CMMS3/eDDL (Direct Data Link)],MATCH($B193,tab_MinKomp[[Stanowisko / Position ]:[Stanowisko / Position ]],0))="n/a","n/a",BJ193-INDEX(tab_MinKomp[CMMS3/eDDL (Direct Data Link)],MATCH($B193,tab_MinKomp[[Stanowisko / Position ]:[Stanowisko / Position ]],0)))</f>
        <v>n/a</v>
      </c>
      <c r="BK194" s="190" t="str">
        <f>IF(INDEX(tab_MinKomp[MP&amp;L (Material Planning and Logistics)],MATCH($B193,tab_MinKomp[[Stanowisko / Position ]:[Stanowisko / Position ]],0))="n/a","n/a",BK193-INDEX(tab_MinKomp[MP&amp;L (Material Planning and Logistics)],MATCH($B193,tab_MinKomp[[Stanowisko / Position ]:[Stanowisko / Position ]],0)))</f>
        <v>n/a</v>
      </c>
      <c r="BL194" s="190" t="str">
        <f>IF(INDEX(tab_MinKomp[Supplier delivery rating],MATCH($B193,tab_MinKomp[[Stanowisko / Position ]:[Stanowisko / Position ]],0))="n/a","n/a",BL193-INDEX(tab_MinKomp[Supplier delivery rating],MATCH($B193,tab_MinKomp[[Stanowisko / Position ]:[Stanowisko / Position ]],0)))</f>
        <v>n/a</v>
      </c>
      <c r="BM194" s="194" t="str">
        <f>IF(INDEX(tab_MinKomp[Wymagania VDA 6.5 Product / Forderungen],MATCH($B193,tab_MinKomp[[Stanowisko / Position ]:[Stanowisko / Position ]],0))="n/a","n/a",BM193-INDEX(tab_MinKomp[Wymagania VDA 6.5 Product / Forderungen],MATCH($B193,tab_MinKomp[[Stanowisko / Position ]:[Stanowisko / Position ]],0)))</f>
        <v>n/a</v>
      </c>
      <c r="BN194" s="194" t="str">
        <f>IF(INDEX(tab_MinKomp[Wymagania VDA 6.5 Product / Forderungen],MATCH($B193,tab_MinKomp[[Stanowisko / Position ]:[Stanowisko / Position ]],0))="n/a","n/a",BN193-INDEX(tab_MinKomp[Wymagania VDA 6.5 Product / Forderungen],MATCH($B193,tab_MinKomp[[Stanowisko / Position ]:[Stanowisko / Position ]],0)))</f>
        <v>n/a</v>
      </c>
      <c r="BO194" s="194">
        <f>IF(INDEX(tab_MinKomp[5S],MATCH($B193,tab_MinKomp[[Stanowisko / Position ]:[Stanowisko / Position ]],0))="n/a","n/a",BO193-INDEX(tab_MinKomp[5S],MATCH($B193,tab_MinKomp[[Stanowisko / Position ]:[Stanowisko / Position ]],0)))</f>
        <v>-2</v>
      </c>
      <c r="BP194" s="194" t="str">
        <f>IF(INDEX(tab_MinKomp[Wymagania VDA 6.5 Product / Forderungen],MATCH($B193,tab_MinKomp[[Stanowisko / Position ]:[Stanowisko / Position ]],0))="n/a","n/a",BP193-INDEX(tab_MinKomp[Wymagania VDA 6.5 Product / Forderungen],MATCH($B193,tab_MinKomp[[Stanowisko / Position ]:[Stanowisko / Position ]],0)))</f>
        <v>n/a</v>
      </c>
      <c r="BQ194" s="194" t="str">
        <f>IF(INDEX(tab_MinKomp[Wymagania VDA 6.5 Product / Forderungen],MATCH($B193,tab_MinKomp[[Stanowisko / Position ]:[Stanowisko / Position ]],0))="n/a","n/a",BQ193-INDEX(tab_MinKomp[Wymagania VDA 6.5 Product / Forderungen],MATCH($B193,tab_MinKomp[[Stanowisko / Position ]:[Stanowisko / Position ]],0)))</f>
        <v>n/a</v>
      </c>
      <c r="BR194" s="194" t="str">
        <f>IF(INDEX(tab_MinKomp[Wymagania VDA 6.5 Product / Forderungen],MATCH($B193,tab_MinKomp[[Stanowisko / Position ]:[Stanowisko / Position ]],0))="n/a","n/a",BR193-INDEX(tab_MinKomp[Wymagania VDA 6.5 Product / Forderungen],MATCH($B193,tab_MinKomp[[Stanowisko / Position ]:[Stanowisko / Position ]],0)))</f>
        <v>n/a</v>
      </c>
      <c r="BS194" s="194">
        <f>IF(INDEX(tab_MinKomp[5S],MATCH($B193,tab_MinKomp[[Stanowisko / Position ]:[Stanowisko / Position ]],0))="n/a","n/a",BS193-INDEX(tab_MinKomp[5S],MATCH($B193,tab_MinKomp[[Stanowisko / Position ]:[Stanowisko / Position ]],0)))</f>
        <v>-2</v>
      </c>
      <c r="BT194" s="194" t="str">
        <f>IF(INDEX(tab_MinKomp[Wymagania VDA 6.5 Product / Forderungen],MATCH($B193,tab_MinKomp[[Stanowisko / Position ]:[Stanowisko / Position ]],0))="n/a","n/a",BT193-INDEX(tab_MinKomp[Wymagania VDA 6.5 Product / Forderungen],MATCH($B193,tab_MinKomp[[Stanowisko / Position ]:[Stanowisko / Position ]],0)))</f>
        <v>n/a</v>
      </c>
      <c r="BU194" s="194">
        <f>IF(INDEX(tab_MinKomp[LEAN MANAGEMENT],MATCH($B193,tab_MinKomp[[Stanowisko / Position ]:[Stanowisko / Position ]],0))="n/a","n/a",BU193-INDEX(tab_MinKomp[LEAN MANAGEMENT],MATCH($B193,tab_MinKomp[[Stanowisko / Position ]:[Stanowisko / Position ]],0)))</f>
        <v>-1</v>
      </c>
      <c r="BV194" s="194">
        <f>IF(INDEX(tab_MinKomp[5S],MATCH($B193,tab_MinKomp[[Stanowisko / Position ]:[Stanowisko / Position ]],0))="n/a","n/a",BV193-INDEX(tab_MinKomp[5S],MATCH($B193,tab_MinKomp[[Stanowisko / Position ]:[Stanowisko / Position ]],0)))</f>
        <v>-2</v>
      </c>
      <c r="BW194" s="194">
        <f>IF(INDEX(tab_MinKomp[5S],MATCH($B193,tab_MinKomp[[Stanowisko / Position ]:[Stanowisko / Position ]],0))="n/a","n/a",BW193-INDEX(tab_MinKomp[5S],MATCH($B193,tab_MinKomp[[Stanowisko / Position ]:[Stanowisko / Position ]],0)))</f>
        <v>-2</v>
      </c>
      <c r="BX194" s="194">
        <f>IF(INDEX(tab_MinKomp[5S],MATCH($B193,tab_MinKomp[[Stanowisko / Position ]:[Stanowisko / Position ]],0))="n/a","n/a",BX193-INDEX(tab_MinKomp[5S],MATCH($B193,tab_MinKomp[[Stanowisko / Position ]:[Stanowisko / Position ]],0)))</f>
        <v>-2</v>
      </c>
      <c r="BY194" s="194" t="str">
        <f>IF(INDEX(tab_MinKomp[Obsługa maszyn Engel / Engel Maschinenbedienung],MATCH($B193,tab_MinKomp[[Stanowisko / Position ]:[Stanowisko / Position ]],0))="n/a","n/a",BY193-INDEX(tab_MinKomp[Obsługa maszyn Engel / Engel Maschinenbedienung],MATCH($B193,tab_MinKomp[[Stanowisko / Position ]:[Stanowisko / Position ]],0)))</f>
        <v>n/a</v>
      </c>
      <c r="BZ194" s="194">
        <f>IF(INDEX(tab_MinKomp[5S],MATCH($B193,tab_MinKomp[[Stanowisko / Position ]:[Stanowisko / Position ]],0))="n/a","n/a",BZ193-INDEX(tab_MinKomp[5S],MATCH($B193,tab_MinKomp[[Stanowisko / Position ]:[Stanowisko / Position ]],0)))</f>
        <v>0</v>
      </c>
      <c r="CA194" s="194">
        <f>IF(INDEX(tab_MinKomp[LEAN MANAGEMENT],MATCH($B193,tab_MinKomp[[Stanowisko / Position ]:[Stanowisko / Position ]],0))="n/a","n/a",CA193-INDEX(tab_MinKomp[LEAN MANAGEMENT],MATCH($B193,tab_MinKomp[[Stanowisko / Position ]:[Stanowisko / Position ]],0)))</f>
        <v>-1</v>
      </c>
      <c r="CB194" s="194">
        <f>IF(INDEX(tab_MinKomp[5S],MATCH($B193,tab_MinKomp[[Stanowisko / Position ]:[Stanowisko / Position ]],0))="n/a","n/a",CB193-INDEX(tab_MinKomp[5S],MATCH($B193,tab_MinKomp[[Stanowisko / Position ]:[Stanowisko / Position ]],0)))</f>
        <v>-2</v>
      </c>
      <c r="CC194" s="194" t="str">
        <f>IF(INDEX(tab_MinKomp[Obsługa maszyn Branson / Branson Maschinenbedienung],MATCH($B193,tab_MinKomp[[Stanowisko / Position ]:[Stanowisko / Position ]],0))="n/a","n/a",CC193-INDEX(tab_MinKomp[Obsługa maszyn Branson / Branson Maschinenbedienung],MATCH($B193,tab_MinKomp[[Stanowisko / Position ]:[Stanowisko / Position ]],0)))</f>
        <v>n/a</v>
      </c>
      <c r="CD194" s="194">
        <f>IF(INDEX(tab_MinKomp[Obsługa maszyn Novapax / Novapax Maschinenbedienung],MATCH($B193,tab_MinKomp[[Stanowisko / Position ]:[Stanowisko / Position ]],0))="n/a","n/a",CD193-INDEX(tab_MinKomp[Obsługa maszyn Novapax / Novapax Maschinenbedienung],MATCH($B193,tab_MinKomp[[Stanowisko / Position ]:[Stanowisko / Position ]],0)))</f>
        <v>0</v>
      </c>
      <c r="CE194" s="194">
        <f>IF(INDEX(tab_MinKomp[5S],MATCH($B193,tab_MinKomp[[Stanowisko / Position ]:[Stanowisko / Position ]],0))="n/a","n/a",CE193-INDEX(tab_MinKomp[5S],MATCH($B193,tab_MinKomp[[Stanowisko / Position ]:[Stanowisko / Position ]],0)))</f>
        <v>-2</v>
      </c>
      <c r="CF194" s="194">
        <f>IF(INDEX(tab_MinKomp[Obsługa maszyn Novapax / Novapax Maschinenbedienung],MATCH($B193,tab_MinKomp[[Stanowisko / Position ]:[Stanowisko / Position ]],0))="n/a","n/a",CF193-INDEX(tab_MinKomp[Obsługa maszyn Novapax / Novapax Maschinenbedienung],MATCH($B193,tab_MinKomp[[Stanowisko / Position ]:[Stanowisko / Position ]],0)))</f>
        <v>0</v>
      </c>
      <c r="CG194" s="194">
        <f>IF(INDEX(tab_MinKomp[Eliminacja awarii / Beseitigung von Ausfällen],MATCH($B193,tab_MinKomp[[Stanowisko / Position ]:[Stanowisko / Position ]],0))="n/a","n/a",CG193-INDEX(tab_MinKomp[Eliminacja awarii / Beseitigung von Ausfällen],MATCH($B193,tab_MinKomp[[Stanowisko / Position ]:[Stanowisko / Position ]],0)))</f>
        <v>0</v>
      </c>
      <c r="CH194" s="194" t="str">
        <f>IF(INDEX(tab_MinKomp[Wymagania VDA 6.5 Product / Forderungen],MATCH($B193,tab_MinKomp[[Stanowisko / Position ]:[Stanowisko / Position ]],0))="n/a","n/a",CH193-INDEX(tab_MinKomp[Wymagania VDA 6.5 Product / Forderungen],MATCH($B193,tab_MinKomp[[Stanowisko / Position ]:[Stanowisko / Position ]],0)))</f>
        <v>n/a</v>
      </c>
      <c r="CI194" s="194" t="str">
        <f>IF(INDEX(tab_MinKomp[Wymagania VDA 6.5 Product / Forderungen],MATCH($B193,tab_MinKomp[[Stanowisko / Position ]:[Stanowisko / Position ]],0))="n/a","n/a",CI193-INDEX(tab_MinKomp[Wymagania VDA 6.5 Product / Forderungen],MATCH($B193,tab_MinKomp[[Stanowisko / Position ]:[Stanowisko / Position ]],0)))</f>
        <v>n/a</v>
      </c>
      <c r="CJ194" s="194" t="str">
        <f>IF(INDEX(tab_MinKomp[Wymagania VDA 6.5 Product / Forderungen],MATCH($B193,tab_MinKomp[[Stanowisko / Position ]:[Stanowisko / Position ]],0))="n/a","n/a",CJ193-INDEX(tab_MinKomp[Wymagania VDA 6.5 Product / Forderungen],MATCH($B193,tab_MinKomp[[Stanowisko / Position ]:[Stanowisko / Position ]],0)))</f>
        <v>n/a</v>
      </c>
      <c r="CK194" s="194" t="str">
        <f>IF(INDEX(tab_MinKomp[Wymagania VDA 6.5 Product / Forderungen],MATCH($B193,tab_MinKomp[[Stanowisko / Position ]:[Stanowisko / Position ]],0))="n/a","n/a",CK193-INDEX(tab_MinKomp[Wymagania VDA 6.5 Product / Forderungen],MATCH($B193,tab_MinKomp[[Stanowisko / Position ]:[Stanowisko / Position ]],0)))</f>
        <v>n/a</v>
      </c>
      <c r="CL194" s="194" t="str">
        <f>IF(INDEX(tab_MinKomp[Wymagania VDA 6.5 Product / Forderungen],MATCH($B193,tab_MinKomp[[Stanowisko / Position ]:[Stanowisko / Position ]],0))="n/a","n/a",CL193-INDEX(tab_MinKomp[Wymagania VDA 6.5 Product / Forderungen],MATCH($B193,tab_MinKomp[[Stanowisko / Position ]:[Stanowisko / Position ]],0)))</f>
        <v>n/a</v>
      </c>
      <c r="CM194" s="194" t="str">
        <f>IF(INDEX(tab_MinKomp[Informatyka ogólna (techniczne i systemowe) / Allgemeine IT (Technik und System)],MATCH($B193,tab_MinKomp[[Stanowisko / Position ]:[Stanowisko / Position ]],0))="n/a","n/a",CM193-INDEX(tab_MinKomp[Informatyka ogólna (techniczne i systemowe) / Allgemeine IT (Technik und System)],MATCH($B193,tab_MinKomp[[Stanowisko / Position ]:[Stanowisko / Position ]],0)))</f>
        <v>n/a</v>
      </c>
      <c r="CN194" s="194" t="str">
        <f>IF(INDEX(tab_MinKomp[Sieci komputerowe / Computernetzwerke],MATCH($B193,tab_MinKomp[[Stanowisko / Position ]:[Stanowisko / Position ]],0))="n/a","n/a",CN193-INDEX(tab_MinKomp[Sieci komputerowe / Computernetzwerke],MATCH($B193,tab_MinKomp[[Stanowisko / Position ]:[Stanowisko / Position ]],0)))</f>
        <v>n/a</v>
      </c>
      <c r="CO194" s="194" t="str">
        <f>IF(INDEX(tab_MinKomp[Hardware (komputery PC, drukarki biurowe i etykietowe, telefonia stacjonarna i mobilna) (PC, Drucker, Telefpne, Handys)],MATCH($B193,tab_MinKomp[[Stanowisko / Position ]:[Stanowisko / Position ]],0))="n/a","n/a",CO193-INDEX(tab_MinKomp[Hardware (komputery PC, drukarki biurowe i etykietowe, telefonia stacjonarna i mobilna) (PC, Drucker, Telefpne, Handys)],MATCH($B193,tab_MinKomp[[Stanowisko / Position ]:[Stanowisko / Position ]],0)))</f>
        <v>n/a</v>
      </c>
      <c r="CP194" s="194" t="str">
        <f>IF(INDEX(tab_MinKomp[Software &amp; Systems (MS Office, MS Remote Desktop)],MATCH($B193,tab_MinKomp[[Stanowisko / Position ]:[Stanowisko / Position ]],0))="n/a","n/a",CP193-INDEX(tab_MinKomp[Software &amp; Systems (MS Office, MS Remote Desktop)],MATCH($B193,tab_MinKomp[[Stanowisko / Position ]:[Stanowisko / Position ]],0)))</f>
        <v>n/a</v>
      </c>
      <c r="CQ194" s="194" t="str">
        <f>IF(INDEX(tab_MinKomp[Programowanie obiektowe (PHP) / Objektprogrammierung],MATCH($B193,tab_MinKomp[[Stanowisko / Position ]:[Stanowisko / Position ]],0))="n/a","n/a",CQ193-INDEX(tab_MinKomp[Programowanie obiektowe (PHP) / Objektprogrammierung],MATCH($B193,tab_MinKomp[[Stanowisko / Position ]:[Stanowisko / Position ]],0)))</f>
        <v>n/a</v>
      </c>
      <c r="CR194" s="194" t="str">
        <f>IF(INDEX(tab_MinKomp[Scrum],MATCH($B193,tab_MinKomp[[Stanowisko / Position ]:[Stanowisko / Position ]],0))="n/a","n/a",CR193-INDEX(tab_MinKomp[Scrum],MATCH($B193,tab_MinKomp[[Stanowisko / Position ]:[Stanowisko / Position ]],0)))</f>
        <v>n/a</v>
      </c>
      <c r="CS194" s="194" t="str">
        <f>IF(INDEX(tab_MinKomp[SQL (MySQL)],MATCH($B193,tab_MinKomp[[Stanowisko / Position ]:[Stanowisko / Position ]],0))="n/a","n/a",CS193-INDEX(tab_MinKomp[SQL (MySQL)],MATCH($B193,tab_MinKomp[[Stanowisko / Position ]:[Stanowisko / Position ]],0)))</f>
        <v>n/a</v>
      </c>
      <c r="CT194" s="194" t="str">
        <f>IF(INDEX(tab_MinKomp[Javascript],MATCH($B193,tab_MinKomp[[Stanowisko / Position ]:[Stanowisko / Position ]],0))="n/a","n/a",CT193-INDEX(tab_MinKomp[Javascript],MATCH($B193,tab_MinKomp[[Stanowisko / Position ]:[Stanowisko / Position ]],0)))</f>
        <v>n/a</v>
      </c>
      <c r="CU194" s="194" t="str">
        <f>IF(INDEX(tab_MinKomp[Joomla],MATCH($B193,tab_MinKomp[[Stanowisko / Position ]:[Stanowisko / Position ]],0))="n/a","n/a",CU193-INDEX(tab_MinKomp[Joomla],MATCH($B193,tab_MinKomp[[Stanowisko / Position ]:[Stanowisko / Position ]],0)))</f>
        <v>n/a</v>
      </c>
      <c r="CV194" s="194" t="str">
        <f>IF(INDEX(tab_MinKomp[Bash],MATCH($B193,tab_MinKomp[[Stanowisko / Position ]:[Stanowisko / Position ]],0))="n/a","n/a",CV193-INDEX(tab_MinKomp[Bash],MATCH($B193,tab_MinKomp[[Stanowisko / Position ]:[Stanowisko / Position ]],0)))</f>
        <v>n/a</v>
      </c>
      <c r="CW194" s="194">
        <f>IF(INDEX(tab_MinKomp[Systemy MES (HYDRA / SFMS)],MATCH($B193,tab_MinKomp[[Stanowisko / Position ]:[Stanowisko / Position ]],0))="n/a","n/a",CW193-INDEX(tab_MinKomp[Systemy MES (HYDRA / SFMS)],MATCH($B193,tab_MinKomp[[Stanowisko / Position ]:[Stanowisko / Position ]],0)))</f>
        <v>0</v>
      </c>
      <c r="CX194" s="194" t="str">
        <f>IF(INDEX(tab_MinKomp[HTML / CSS],MATCH($B193,tab_MinKomp[[Stanowisko / Position ]:[Stanowisko / Position ]],0))="n/a","n/a",CX193-INDEX(tab_MinKomp[HTML / CSS],MATCH($B193,tab_MinKomp[[Stanowisko / Position ]:[Stanowisko / Position ]],0)))</f>
        <v>n/a</v>
      </c>
      <c r="CY194" s="194" t="str">
        <f>IF(INDEX(tab_MinKomp[SYSTEM PR],MATCH($B193,tab_MinKomp[[Stanowisko / Position ]:[Stanowisko / Position ]],0))="n/a","n/a",CY193-INDEX(tab_MinKomp[SYSTEM PR],MATCH($B193,tab_MinKomp[[Stanowisko / Position ]:[Stanowisko / Position ]],0)))</f>
        <v>n/a</v>
      </c>
      <c r="CZ194" s="194" t="str">
        <f>IF(INDEX(tab_MinKomp[System Einkauf XP / EBA],MATCH($B193,tab_MinKomp[[Stanowisko / Position ]:[Stanowisko / Position ]],0))="n/a","n/a",CZ193-INDEX(tab_MinKomp[System Einkauf XP / EBA],MATCH($B193,tab_MinKomp[[Stanowisko / Position ]:[Stanowisko / Position ]],0)))</f>
        <v>n/a</v>
      </c>
      <c r="DA194" s="194" t="str">
        <f>IF(INDEX(tab_MinKomp[Techniki negocjacyjne / Verhandlungstechniken],MATCH($B193,tab_MinKomp[[Stanowisko / Position ]:[Stanowisko / Position ]],0))="n/a","n/a",DA193-INDEX(tab_MinKomp[Techniki negocjacyjne / Verhandlungstechniken],MATCH($B193,tab_MinKomp[[Stanowisko / Position ]:[Stanowisko / Position ]],0)))</f>
        <v>n/a</v>
      </c>
      <c r="DB194" s="194" t="str">
        <f>IF(INDEX(tab_MinKomp[Znajomość rynku branżowego / Kenntnis des Industrie Marktes],MATCH($B193,tab_MinKomp[[Stanowisko / Position ]:[Stanowisko / Position ]],0))="n/a","n/a",DB193-INDEX(tab_MinKomp[Znajomość rynku branżowego / Kenntnis des Industrie Marktes],MATCH($B193,tab_MinKomp[[Stanowisko / Position ]:[Stanowisko / Position ]],0)))</f>
        <v>n/a</v>
      </c>
      <c r="DC194" s="194" t="str">
        <f>IF(INDEX(tab_MinKomp[SUPPLIER MANAGEMENT],MATCH($B193,tab_MinKomp[[Stanowisko / Position ]:[Stanowisko / Position ]],0))="n/a","n/a",DC193-INDEX(tab_MinKomp[SUPPLIER MANAGEMENT],MATCH($B193,tab_MinKomp[[Stanowisko / Position ]:[Stanowisko / Position ]],0)))</f>
        <v>n/a</v>
      </c>
      <c r="DD194" s="194" t="str">
        <f>IF(INDEX(tab_MinKomp[SUPPLIER MANAGEMENT],MATCH($B193,tab_MinKomp[[Stanowisko / Position ]:[Stanowisko / Position ]],0))="n/a","n/a",DD193-INDEX(tab_MinKomp[SUPPLIER MANAGEMENT],MATCH($B193,tab_MinKomp[[Stanowisko / Position ]:[Stanowisko / Position ]],0)))</f>
        <v>n/a</v>
      </c>
      <c r="DE194" s="194" t="str">
        <f>IF(INDEX(tab_MinKomp[SUPPLIER MANAGEMENT],MATCH($B193,tab_MinKomp[[Stanowisko / Position ]:[Stanowisko / Position ]],0))="n/a","n/a",DE193-INDEX(tab_MinKomp[SUPPLIER MANAGEMENT],MATCH($B193,tab_MinKomp[[Stanowisko / Position ]:[Stanowisko / Position ]],0)))</f>
        <v>n/a</v>
      </c>
      <c r="DF194" s="194">
        <f>IF(INDEX(tab_MinKomp[LEAN MANAGEMENT],MATCH($B193,tab_MinKomp[[Stanowisko / Position ]:[Stanowisko / Position ]],0))="n/a","n/a",DF193-INDEX(tab_MinKomp[LEAN MANAGEMENT],MATCH($B193,tab_MinKomp[[Stanowisko / Position ]:[Stanowisko / Position ]],0)))</f>
        <v>0</v>
      </c>
      <c r="DG194" s="194" t="str">
        <f>IF(INDEX(tab_MinKomp[PPAP/PSW],MATCH($B193,tab_MinKomp[[Stanowisko / Position ]:[Stanowisko / Position ]],0))="n/a","n/a",DG193-INDEX(tab_MinKomp[PPAP/PSW],MATCH($B193,tab_MinKomp[[Stanowisko / Position ]:[Stanowisko / Position ]],0)))</f>
        <v>n/a</v>
      </c>
      <c r="DH194" s="194" t="str">
        <f>IF(INDEX(tab_MinKomp[SUPPLIER MANAGEMENT],MATCH($B193,tab_MinKomp[[Stanowisko / Position ]:[Stanowisko / Position ]],0))="n/a","n/a",DH193-INDEX(tab_MinKomp[SUPPLIER MANAGEMENT],MATCH($B193,tab_MinKomp[[Stanowisko / Position ]:[Stanowisko / Position ]],0)))</f>
        <v>n/a</v>
      </c>
      <c r="DI194" s="194" t="str">
        <f>IF(INDEX(tab_MinKomp[OBSŁUGA PORTALI KLIENTA / Kundenportale],MATCH($B193,tab_MinKomp[[Stanowisko / Position ]:[Stanowisko / Position ]],0))="n/a","n/a",DI193-INDEX(tab_MinKomp[OBSŁUGA PORTALI KLIENTA / Kundenportale],MATCH($B193,tab_MinKomp[[Stanowisko / Position ]:[Stanowisko / Position ]],0)))</f>
        <v>n/a</v>
      </c>
      <c r="DJ194" s="194" t="str">
        <f>IF(INDEX(tab_MinKomp[Obsługa systemu BABTECQ / BABTECQ System],MATCH($B193,tab_MinKomp[[Stanowisko / Position ]:[Stanowisko / Position ]],0))="n/a","n/a",DJ193-INDEX(tab_MinKomp[Obsługa systemu BABTECQ / BABTECQ System],MATCH($B193,tab_MinKomp[[Stanowisko / Position ]:[Stanowisko / Position ]],0)))</f>
        <v>n/a</v>
      </c>
      <c r="DK194" s="194" t="str">
        <f>IF(INDEX(tab_MinKomp[Rysunek techniczny / technische Zeichnung],MATCH($B193,tab_MinKomp[[Stanowisko / Position ]:[Stanowisko / Position ]],0))="n/a","n/a",DK193-INDEX(tab_MinKomp[Rysunek techniczny / technische Zeichnung],MATCH($B193,tab_MinKomp[[Stanowisko / Position ]:[Stanowisko / Position ]],0)))</f>
        <v>n/a</v>
      </c>
      <c r="DL194" s="194" t="str">
        <f>IF(INDEX(tab_MinKomp[Kalibracja / Kalibrierung],MATCH($B193,tab_MinKomp[[Stanowisko / Position ]:[Stanowisko / Position ]],0))="n/a","n/a",DL193-INDEX(tab_MinKomp[Kalibracja / Kalibrierung],MATCH($B193,tab_MinKomp[[Stanowisko / Position ]:[Stanowisko / Position ]],0)))</f>
        <v>n/a</v>
      </c>
      <c r="DM194" s="194" t="str">
        <f>IF(INDEX(tab_MinKomp[Rekwalifikacja / Requalifizierung],MATCH($B193,tab_MinKomp[[Stanowisko / Position ]:[Stanowisko / Position ]],0))="n/a","n/a",DM193-INDEX(tab_MinKomp[Rekwalifikacja / Requalifizierung],MATCH($B193,tab_MinKomp[[Stanowisko / Position ]:[Stanowisko / Position ]],0)))</f>
        <v>n/a</v>
      </c>
      <c r="DN194" s="190" t="str">
        <f>IF(INDEX(tab_MinKomp[Testy czystości / Reinheitstests],MATCH($B193,tab_MinKomp[[Stanowisko / Position ]:[Stanowisko / Position ]],0))="n/a","n/a",DN193-INDEX(tab_MinKomp[Testy czystości / Reinheitstests],MATCH($B193,tab_MinKomp[[Stanowisko / Position ]:[Stanowisko / Position ]],0)))</f>
        <v>n/a</v>
      </c>
      <c r="DO194" s="190" t="str">
        <f>IF(INDEX(tab_MinKomp[Testy czystości / Reinheitstests],MATCH($B193,tab_MinKomp[[Stanowisko / Position ]:[Stanowisko / Position ]],0))="n/a","n/a",DO193-INDEX(tab_MinKomp[Testy czystości / Reinheitstests],MATCH($B193,tab_MinKomp[[Stanowisko / Position ]:[Stanowisko / Position ]],0)))</f>
        <v>n/a</v>
      </c>
      <c r="DP194" s="190" t="str">
        <f>IF(INDEX(tab_MinKomp[Testy czystości / Reinheitstests],MATCH($B193,tab_MinKomp[[Stanowisko / Position ]:[Stanowisko / Position ]],0))="n/a","n/a",DP193-INDEX(tab_MinKomp[Testy czystości / Reinheitstests],MATCH($B193,tab_MinKomp[[Stanowisko / Position ]:[Stanowisko / Position ]],0)))</f>
        <v>n/a</v>
      </c>
      <c r="DQ194" s="190" t="str">
        <f>IF(INDEX(tab_MinKomp[Testy czystości / Reinheitstests],MATCH($B193,tab_MinKomp[[Stanowisko / Position ]:[Stanowisko / Position ]],0))="n/a","n/a",DQ193-INDEX(tab_MinKomp[Testy czystości / Reinheitstests],MATCH($B193,tab_MinKomp[[Stanowisko / Position ]:[Stanowisko / Position ]],0)))</f>
        <v>n/a</v>
      </c>
      <c r="DR194" s="190" t="str">
        <f>IF(INDEX(tab_MinKomp[Testy czystości / Reinheitstests],MATCH($B193,tab_MinKomp[[Stanowisko / Position ]:[Stanowisko / Position ]],0))="n/a","n/a",DR193-INDEX(tab_MinKomp[Testy czystości / Reinheitstests],MATCH($B193,tab_MinKomp[[Stanowisko / Position ]:[Stanowisko / Position ]],0)))</f>
        <v>n/a</v>
      </c>
      <c r="DS194" s="190" t="str">
        <f>IF(INDEX(tab_MinKomp[Testy czystości / Reinheitstests],MATCH($B193,tab_MinKomp[[Stanowisko / Position ]:[Stanowisko / Position ]],0))="n/a","n/a",DS193-INDEX(tab_MinKomp[Testy czystości / Reinheitstests],MATCH($B193,tab_MinKomp[[Stanowisko / Position ]:[Stanowisko / Position ]],0)))</f>
        <v>n/a</v>
      </c>
      <c r="DT194" s="194" t="str">
        <f>IF(INDEX(tab_MinKomp[SUPPLIER MANAGEMENT],MATCH($B193,tab_MinKomp[[Stanowisko / Position ]:[Stanowisko / Position ]],0))="n/a","n/a",DT193-INDEX(tab_MinKomp[SUPPLIER MANAGEMENT],MATCH($B193,tab_MinKomp[[Stanowisko / Position ]:[Stanowisko / Position ]],0)))</f>
        <v>n/a</v>
      </c>
      <c r="DU194" s="190" t="str">
        <f>IF(INDEX(tab_MinKomp[Testy czystości / Reinheitstests],MATCH($B193,tab_MinKomp[[Stanowisko / Position ]:[Stanowisko / Position ]],0))="n/a","n/a",DU193-INDEX(tab_MinKomp[Testy czystości / Reinheitstests],MATCH($B193,tab_MinKomp[[Stanowisko / Position ]:[Stanowisko / Position ]],0)))</f>
        <v>n/a</v>
      </c>
      <c r="DV194" s="190" t="str">
        <f>IF(INDEX(tab_MinKomp[Testy czystości / Reinheitstests],MATCH($B193,tab_MinKomp[[Stanowisko / Position ]:[Stanowisko / Position ]],0))="n/a","n/a",DV193-INDEX(tab_MinKomp[Testy czystości / Reinheitstests],MATCH($B193,tab_MinKomp[[Stanowisko / Position ]:[Stanowisko / Position ]],0)))</f>
        <v>n/a</v>
      </c>
      <c r="DW194" s="190" t="str">
        <f>IF(INDEX(tab_MinKomp[Testy czystości / Reinheitstests],MATCH($B193,tab_MinKomp[[Stanowisko / Position ]:[Stanowisko / Position ]],0))="n/a","n/a",DW193-INDEX(tab_MinKomp[Testy czystości / Reinheitstests],MATCH($B193,tab_MinKomp[[Stanowisko / Position ]:[Stanowisko / Position ]],0)))</f>
        <v>n/a</v>
      </c>
      <c r="DX194" s="190" t="str">
        <f>IF(INDEX(tab_MinKomp[Testy czystości / Reinheitstests],MATCH($B193,tab_MinKomp[[Stanowisko / Position ]:[Stanowisko / Position ]],0))="n/a","n/a",DX193-INDEX(tab_MinKomp[Testy czystości / Reinheitstests],MATCH($B193,tab_MinKomp[[Stanowisko / Position ]:[Stanowisko / Position ]],0)))</f>
        <v>n/a</v>
      </c>
      <c r="DY194" s="190" t="str">
        <f>IF(INDEX(tab_MinKomp[Testy czystości / Reinheitstests],MATCH($B193,tab_MinKomp[[Stanowisko / Position ]:[Stanowisko / Position ]],0))="n/a","n/a",DY193-INDEX(tab_MinKomp[Testy czystości / Reinheitstests],MATCH($B193,tab_MinKomp[[Stanowisko / Position ]:[Stanowisko / Position ]],0)))</f>
        <v>n/a</v>
      </c>
      <c r="DZ194" s="190" t="str">
        <f>IF(INDEX(tab_MinKomp[Testy czystości / Reinheitstests],MATCH($B193,tab_MinKomp[[Stanowisko / Position ]:[Stanowisko / Position ]],0))="n/a","n/a",DZ193-INDEX(tab_MinKomp[Testy czystości / Reinheitstests],MATCH($B193,tab_MinKomp[[Stanowisko / Position ]:[Stanowisko / Position ]],0)))</f>
        <v>n/a</v>
      </c>
      <c r="EA194" s="190" t="str">
        <f>IF(INDEX(tab_MinKomp[Testy czystości / Reinheitstests],MATCH($B193,tab_MinKomp[[Stanowisko / Position ]:[Stanowisko / Position ]],0))="n/a","n/a",EA193-INDEX(tab_MinKomp[Testy czystości / Reinheitstests],MATCH($B193,tab_MinKomp[[Stanowisko / Position ]:[Stanowisko / Position ]],0)))</f>
        <v>n/a</v>
      </c>
      <c r="EB194" s="190" t="str">
        <f>IF(INDEX(tab_MinKomp[Testy czystości / Reinheitstests],MATCH($B193,tab_MinKomp[[Stanowisko / Position ]:[Stanowisko / Position ]],0))="n/a","n/a",EB193-INDEX(tab_MinKomp[Testy czystości / Reinheitstests],MATCH($B193,tab_MinKomp[[Stanowisko / Position ]:[Stanowisko / Position ]],0)))</f>
        <v>n/a</v>
      </c>
      <c r="EC194" s="190" t="str">
        <f>IF(INDEX(tab_MinKomp[Testy czystości / Reinheitstests],MATCH($B193,tab_MinKomp[[Stanowisko / Position ]:[Stanowisko / Position ]],0))="n/a","n/a",EC193-INDEX(tab_MinKomp[Testy czystości / Reinheitstests],MATCH($B193,tab_MinKomp[[Stanowisko / Position ]:[Stanowisko / Position ]],0)))</f>
        <v>n/a</v>
      </c>
      <c r="ED194" s="190" t="str">
        <f>IF(INDEX(tab_MinKomp[Testy czystości / Reinheitstests],MATCH($B193,tab_MinKomp[[Stanowisko / Position ]:[Stanowisko / Position ]],0))="n/a","n/a",ED193-INDEX(tab_MinKomp[Testy czystości / Reinheitstests],MATCH($B193,tab_MinKomp[[Stanowisko / Position ]:[Stanowisko / Position ]],0)))</f>
        <v>n/a</v>
      </c>
      <c r="EE194" s="190" t="str">
        <f>IF(INDEX(tab_MinKomp[Testy czystości / Reinheitstests],MATCH($B193,tab_MinKomp[[Stanowisko / Position ]:[Stanowisko / Position ]],0))="n/a","n/a",EE193-INDEX(tab_MinKomp[Testy czystości / Reinheitstests],MATCH($B193,tab_MinKomp[[Stanowisko / Position ]:[Stanowisko / Position ]],0)))</f>
        <v>n/a</v>
      </c>
      <c r="EF194" s="190" t="str">
        <f>IF(INDEX(tab_MinKomp[Testy czystości / Reinheitstests],MATCH($B193,tab_MinKomp[[Stanowisko / Position ]:[Stanowisko / Position ]],0))="n/a","n/a",EF193-INDEX(tab_MinKomp[Testy czystości / Reinheitstests],MATCH($B193,tab_MinKomp[[Stanowisko / Position ]:[Stanowisko / Position ]],0)))</f>
        <v>n/a</v>
      </c>
      <c r="EG194" s="190" t="str">
        <f>IF(INDEX(tab_MinKomp[Testy czystości / Reinheitstests],MATCH($B193,tab_MinKomp[[Stanowisko / Position ]:[Stanowisko / Position ]],0))="n/a","n/a",EG193-INDEX(tab_MinKomp[Testy czystości / Reinheitstests],MATCH($B193,tab_MinKomp[[Stanowisko / Position ]:[Stanowisko / Position ]],0)))</f>
        <v>n/a</v>
      </c>
      <c r="EH194" s="190" t="str">
        <f>IF(INDEX(tab_MinKomp[Testy czystości / Reinheitstests],MATCH($B193,tab_MinKomp[[Stanowisko / Position ]:[Stanowisko / Position ]],0))="n/a","n/a",EH193-INDEX(tab_MinKomp[Testy czystości / Reinheitstests],MATCH($B193,tab_MinKomp[[Stanowisko / Position ]:[Stanowisko / Position ]],0)))</f>
        <v>n/a</v>
      </c>
      <c r="EI194" s="190" t="str">
        <f>IF(INDEX(tab_MinKomp[Testy czystości / Reinheitstests],MATCH($B193,tab_MinKomp[[Stanowisko / Position ]:[Stanowisko / Position ]],0))="n/a","n/a",EI193-INDEX(tab_MinKomp[Testy czystości / Reinheitstests],MATCH($B193,tab_MinKomp[[Stanowisko / Position ]:[Stanowisko / Position ]],0)))</f>
        <v>n/a</v>
      </c>
      <c r="EJ194" s="190" t="str">
        <f>IF(INDEX(tab_MinKomp[Testy czystości / Reinheitstests],MATCH($B193,tab_MinKomp[[Stanowisko / Position ]:[Stanowisko / Position ]],0))="n/a","n/a",EJ193-INDEX(tab_MinKomp[Testy czystości / Reinheitstests],MATCH($B193,tab_MinKomp[[Stanowisko / Position ]:[Stanowisko / Position ]],0)))</f>
        <v>n/a</v>
      </c>
      <c r="EK194" s="190" t="str">
        <f>IF(INDEX(tab_MinKomp[Testy czystości / Reinheitstests],MATCH($B193,tab_MinKomp[[Stanowisko / Position ]:[Stanowisko / Position ]],0))="n/a","n/a",EK193-INDEX(tab_MinKomp[Testy czystości / Reinheitstests],MATCH($B193,tab_MinKomp[[Stanowisko / Position ]:[Stanowisko / Position ]],0)))</f>
        <v>n/a</v>
      </c>
      <c r="EL194" s="190" t="str">
        <f>IF(INDEX(tab_MinKomp[Testy czystości / Reinheitstests],MATCH($B193,tab_MinKomp[[Stanowisko / Position ]:[Stanowisko / Position ]],0))="n/a","n/a",EL193-INDEX(tab_MinKomp[Testy czystości / Reinheitstests],MATCH($B193,tab_MinKomp[[Stanowisko / Position ]:[Stanowisko / Position ]],0)))</f>
        <v>n/a</v>
      </c>
      <c r="EM194" s="190" t="str">
        <f>IF(INDEX(tab_MinKomp[Testy czystości / Reinheitstests],MATCH($B193,tab_MinKomp[[Stanowisko / Position ]:[Stanowisko / Position ]],0))="n/a","n/a",EM193-INDEX(tab_MinKomp[Testy czystości / Reinheitstests],MATCH($B193,tab_MinKomp[[Stanowisko / Position ]:[Stanowisko / Position ]],0)))</f>
        <v>n/a</v>
      </c>
      <c r="EN194" s="190" t="str">
        <f>IF(INDEX(tab_MinKomp[Testy czystości / Reinheitstests],MATCH($B193,tab_MinKomp[[Stanowisko / Position ]:[Stanowisko / Position ]],0))="n/a","n/a",EN193-INDEX(tab_MinKomp[Testy czystości / Reinheitstests],MATCH($B193,tab_MinKomp[[Stanowisko / Position ]:[Stanowisko / Position ]],0)))</f>
        <v>n/a</v>
      </c>
      <c r="EO194" s="194" t="str">
        <f>IF(INDEX(tab_MinKomp[Konserwacja Rep],MATCH($B193,tab_MinKomp[[Stanowisko / Position ]:[Stanowisko / Position ]],0))="n/a","n/a",EO193-INDEX(tab_MinKomp[Konserwacja Rep],MATCH($B193,tab_MinKomp[[Stanowisko / Position ]:[Stanowisko / Position ]],0)))</f>
        <v>n/a</v>
      </c>
      <c r="EP194" s="194" t="str">
        <f>IF(INDEX(tab_MinKomp[[Konserwacja Engel ]],MATCH($B193,tab_MinKomp[[Stanowisko / Position ]:[Stanowisko / Position ]],0))="n/a","n/a",EP193-INDEX(tab_MinKomp[[Konserwacja Engel ]],MATCH($B193,tab_MinKomp[[Stanowisko / Position ]:[Stanowisko / Position ]],0)))</f>
        <v>n/a</v>
      </c>
      <c r="EQ194" s="194" t="str">
        <f>IF(INDEX(tab_MinKomp[Konserwacja B 50],MATCH($B193,tab_MinKomp[[Stanowisko / Position ]:[Stanowisko / Position ]],0))="n/a","n/a",EQ193-INDEX(tab_MinKomp[Konserwacja B 50],MATCH($B193,tab_MinKomp[[Stanowisko / Position ]:[Stanowisko / Position ]],0)))</f>
        <v>n/a</v>
      </c>
      <c r="ER194" s="194" t="str">
        <f>IF(INDEX(tab_MinKomp[[Konserwacja EOL ]],MATCH($B193,tab_MinKomp[[Stanowisko / Position ]:[Stanowisko / Position ]],0))="n/a","n/a",ER193-INDEX(tab_MinKomp[[Konserwacja EOL ]],MATCH($B193,tab_MinKomp[[Stanowisko / Position ]:[Stanowisko / Position ]],0)))</f>
        <v>n/a</v>
      </c>
      <c r="ES194" s="194" t="str">
        <f>IF(INDEX(tab_MinKomp[Konserwacja Branson],MATCH($B193,tab_MinKomp[[Stanowisko / Position ]:[Stanowisko / Position ]],0))="n/a","n/a",ES193-INDEX(tab_MinKomp[Konserwacja Branson],MATCH($B193,tab_MinKomp[[Stanowisko / Position ]:[Stanowisko / Position ]],0)))</f>
        <v>n/a</v>
      </c>
      <c r="ET194" s="194" t="str">
        <f>IF(INDEX(tab_MinKomp[Konserwacja coolery],MATCH($B193,tab_MinKomp[[Stanowisko / Position ]:[Stanowisko / Position ]],0))="n/a","n/a",ET193-INDEX(tab_MinKomp[Konserwacja coolery],MATCH($B193,tab_MinKomp[[Stanowisko / Position ]:[Stanowisko / Position ]],0)))</f>
        <v>n/a</v>
      </c>
      <c r="EU194" s="194" t="str">
        <f>IF(INDEX(tab_MinKomp[Konserwacja piecy],MATCH($B193,tab_MinKomp[[Stanowisko / Position ]:[Stanowisko / Position ]],0))="n/a","n/a",EU193-INDEX(tab_MinKomp[Konserwacja piecy],MATCH($B193,tab_MinKomp[[Stanowisko / Position ]:[Stanowisko / Position ]],0)))</f>
        <v>n/a</v>
      </c>
      <c r="EV194" s="194" t="str">
        <f>IF(INDEX(tab_MinKomp[Rysunek techniczny- czytanie],MATCH($B193,tab_MinKomp[[Stanowisko / Position ]:[Stanowisko / Position ]],0))="n/a","n/a",EV193-INDEX(tab_MinKomp[Rysunek techniczny- czytanie],MATCH($B193,tab_MinKomp[[Stanowisko / Position ]:[Stanowisko / Position ]],0)))</f>
        <v>n/a</v>
      </c>
      <c r="EW194" s="194" t="str">
        <f>IF(INDEX(tab_MinKomp[Elektryka],MATCH($B193,tab_MinKomp[[Stanowisko / Position ]:[Stanowisko / Position ]],0))="n/a","n/a",EW193-INDEX(tab_MinKomp[Elektryka],MATCH($B193,tab_MinKomp[[Stanowisko / Position ]:[Stanowisko / Position ]],0)))</f>
        <v>n/a</v>
      </c>
      <c r="EX194" s="194" t="str">
        <f>IF(INDEX(tab_MinKomp[Pneumatyka],MATCH($B193,tab_MinKomp[[Stanowisko / Position ]:[Stanowisko / Position ]],0))="n/a","n/a",EX193-INDEX(tab_MinKomp[Pneumatyka],MATCH($B193,tab_MinKomp[[Stanowisko / Position ]:[Stanowisko / Position ]],0)))</f>
        <v>n/a</v>
      </c>
      <c r="EY194" s="194" t="str">
        <f>IF(INDEX(tab_MinKomp[[Hydraulika ]],MATCH($B193,tab_MinKomp[[Stanowisko / Position ]:[Stanowisko / Position ]],0))="n/a","n/a",EY193-INDEX(tab_MinKomp[[Hydraulika ]],MATCH($B193,tab_MinKomp[[Stanowisko / Position ]:[Stanowisko / Position ]],0)))</f>
        <v>n/a</v>
      </c>
      <c r="EZ194" s="194" t="str">
        <f>IF(INDEX(tab_MinKomp[Podciśnienie],MATCH($B193,tab_MinKomp[[Stanowisko / Position ]:[Stanowisko / Position ]],0))="n/a","n/a",EZ193-INDEX(tab_MinKomp[Podciśnienie],MATCH($B193,tab_MinKomp[[Stanowisko / Position ]:[Stanowisko / Position ]],0)))</f>
        <v>n/a</v>
      </c>
      <c r="FA194" s="194" t="str">
        <f>IF(INDEX(tab_MinKomp[Usuwanie awarii],MATCH($B193,tab_MinKomp[[Stanowisko / Position ]:[Stanowisko / Position ]],0))="n/a","n/a",FA193-INDEX(tab_MinKomp[Usuwanie awarii],MATCH($B193,tab_MinKomp[[Stanowisko / Position ]:[Stanowisko / Position ]],0)))</f>
        <v>n/a</v>
      </c>
      <c r="FB194" s="194" t="str">
        <f>IF(INDEX(tab_MinKomp[Obsługa robotów],MATCH($B193,tab_MinKomp[[Stanowisko / Position ]:[Stanowisko / Position ]],0))="n/a","n/a",FB193-INDEX(tab_MinKomp[Obsługa robotów],MATCH($B193,tab_MinKomp[[Stanowisko / Position ]:[Stanowisko / Position ]],0)))</f>
        <v>n/a</v>
      </c>
      <c r="FC194" s="194" t="str">
        <f>IF(INDEX(tab_MinKomp[Obsługa sterowania maszyny],MATCH($B193,tab_MinKomp[[Stanowisko / Position ]:[Stanowisko / Position ]],0))="n/a","n/a",FC193-INDEX(tab_MinKomp[Obsługa sterowania maszyny],MATCH($B193,tab_MinKomp[[Stanowisko / Position ]:[Stanowisko / Position ]],0)))</f>
        <v>n/a</v>
      </c>
      <c r="FD194" s="194" t="str">
        <f>IF(INDEX(tab_MinKomp[Usuwanie przyczyn żródłowych],MATCH($B193,tab_MinKomp[[Stanowisko / Position ]:[Stanowisko / Position ]],0))="n/a","n/a",FD193-INDEX(tab_MinKomp[Usuwanie przyczyn żródłowych],MATCH($B193,tab_MinKomp[[Stanowisko / Position ]:[Stanowisko / Position ]],0)))</f>
        <v>n/a</v>
      </c>
      <c r="FE194" s="194" t="str">
        <f>IF(INDEX(tab_MinKomp[Cmms stosowanie],MATCH($B193,tab_MinKomp[[Stanowisko / Position ]:[Stanowisko / Position ]],0))="n/a","n/a",FE193-INDEX(tab_MinKomp[Cmms stosowanie],MATCH($B193,tab_MinKomp[[Stanowisko / Position ]:[Stanowisko / Position ]],0)))</f>
        <v>n/a</v>
      </c>
      <c r="FF194" s="190" t="str">
        <f>IF(INDEX(tab_MinKomp[Testy czystości / Reinheitstests],MATCH($B193,tab_MinKomp[[Stanowisko / Position ]:[Stanowisko / Position ]],0))="n/a","n/a",FF193-INDEX(tab_MinKomp[Testy czystości / Reinheitstests],MATCH($B193,tab_MinKomp[[Stanowisko / Position ]:[Stanowisko / Position ]],0)))</f>
        <v>n/a</v>
      </c>
      <c r="FG194" s="194" t="str">
        <f>IF(INDEX(tab_MinKomp[Czyszczenie form plastikowych],MATCH($B193,tab_MinKomp[[Stanowisko / Position ]:[Stanowisko / Position ]],0))="n/a","n/a",FG193-INDEX(tab_MinKomp[Czyszczenie form plastikowych],MATCH($B193,tab_MinKomp[[Stanowisko / Position ]:[Stanowisko / Position ]],0)))</f>
        <v>n/a</v>
      </c>
      <c r="FH194" s="194" t="str">
        <f>IF(INDEX(tab_MinKomp[Wymiana form plastik],MATCH($B193,tab_MinKomp[[Stanowisko / Position ]:[Stanowisko / Position ]],0))="n/a","n/a",FH193-INDEX(tab_MinKomp[Wymiana form plastik],MATCH($B193,tab_MinKomp[[Stanowisko / Position ]:[Stanowisko / Position ]],0)))</f>
        <v>n/a</v>
      </c>
      <c r="FI194" s="194" t="str">
        <f>IF(INDEX(tab_MinKomp[Wymiana form guma],MATCH($B193,tab_MinKomp[[Stanowisko / Position ]:[Stanowisko / Position ]],0))="n/a","n/a",FI193-INDEX(tab_MinKomp[Wymiana form guma],MATCH($B193,tab_MinKomp[[Stanowisko / Position ]:[Stanowisko / Position ]],0)))</f>
        <v>n/a</v>
      </c>
      <c r="FJ194" s="194" t="str">
        <f>IF(INDEX(tab_MinKomp[Konserwacja KK],MATCH($B193,tab_MinKomp[[Stanowisko / Position ]:[Stanowisko / Position ]],0))="n/a","n/a",FJ193-INDEX(tab_MinKomp[Konserwacja KK],MATCH($B193,tab_MinKomp[[Stanowisko / Position ]:[Stanowisko / Position ]],0)))</f>
        <v>n/a</v>
      </c>
      <c r="FK194" s="194" t="str">
        <f>IF(INDEX(tab_MinKomp[Konserwacja form guma],MATCH($B193,tab_MinKomp[[Stanowisko / Position ]:[Stanowisko / Position ]],0))="n/a","n/a",FK193-INDEX(tab_MinKomp[Konserwacja form guma],MATCH($B193,tab_MinKomp[[Stanowisko / Position ]:[Stanowisko / Position ]],0)))</f>
        <v>n/a</v>
      </c>
      <c r="FL194" s="194" t="str">
        <f>IF(INDEX(tab_MinKomp[Konserwacja form plastiki],MATCH($B193,tab_MinKomp[[Stanowisko / Position ]:[Stanowisko / Position ]],0))="n/a","n/a",FL193-INDEX(tab_MinKomp[Konserwacja form plastiki],MATCH($B193,tab_MinKomp[[Stanowisko / Position ]:[Stanowisko / Position ]],0)))</f>
        <v>n/a</v>
      </c>
      <c r="FM194" s="194" t="str">
        <f>IF(INDEX(tab_MinKomp[Konserwacja Gorącego Kanału],MATCH($B193,tab_MinKomp[[Stanowisko / Position ]:[Stanowisko / Position ]],0))="n/a","n/a",FM193-INDEX(tab_MinKomp[Konserwacja Gorącego Kanału],MATCH($B193,tab_MinKomp[[Stanowisko / Position ]:[Stanowisko / Position ]],0)))</f>
        <v>n/a</v>
      </c>
      <c r="FN194" s="194" t="str">
        <f>IF(INDEX(tab_MinKomp[MS Office (Excel)],MATCH($B193,tab_MinKomp[[Stanowisko / Position ]:[Stanowisko / Position ]],0))="n/a","n/a",FN193-INDEX(tab_MinKomp[MS Office (Excel)],MATCH($B193,tab_MinKomp[[Stanowisko / Position ]:[Stanowisko / Position ]],0)))</f>
        <v>n/a</v>
      </c>
      <c r="FO194" s="194" t="str">
        <f>IF(INDEX(tab_MinKomp[MS Office (Word)],MATCH($B193,tab_MinKomp[[Stanowisko / Position ]:[Stanowisko / Position ]],0))="n/a","n/a",FO193-INDEX(tab_MinKomp[MS Office (Word)],MATCH($B193,tab_MinKomp[[Stanowisko / Position ]:[Stanowisko / Position ]],0)))</f>
        <v>n/a</v>
      </c>
      <c r="FP194" s="194" t="str">
        <f>IF(INDEX(tab_MinKomp[MS Office (Power Point)],MATCH($B193,tab_MinKomp[[Stanowisko / Position ]:[Stanowisko / Position ]],0))="n/a","n/a",FP193-INDEX(tab_MinKomp[MS Office (Power Point)],MATCH($B193,tab_MinKomp[[Stanowisko / Position ]:[Stanowisko / Position ]],0)))</f>
        <v>n/a</v>
      </c>
      <c r="FQ194" s="196" t="str">
        <f>IF(INDEX(tab_MinKomp[Język angielski / Englisch],MATCH($B193,tab_MinKomp[[Stanowisko / Position ]:[Stanowisko / Position ]],0))="n/a","n/a",FQ193-INDEX(tab_MinKomp[Język angielski / Englisch],MATCH($B193,tab_MinKomp[[Stanowisko / Position ]:[Stanowisko / Position ]],0)))</f>
        <v>n/a</v>
      </c>
      <c r="FR194" s="196" t="str">
        <f>IF(INDEX(tab_MinKomp[Język niemiecki / Deutsch],MATCH($B193,tab_MinKomp[[Stanowisko / Position ]:[Stanowisko / Position ]],0))="n/a","n/a",FR193-INDEX(tab_MinKomp[Język niemiecki / Deutsch],MATCH($B193,tab_MinKomp[[Stanowisko / Position ]:[Stanowisko / Position ]],0)))</f>
        <v>n/a</v>
      </c>
      <c r="FS194" s="194">
        <f>IF(INDEX(tab_MinKomp[Zarządzanie dokumentacją procesową / Process dokumentation management],MATCH($B193,tab_MinKomp[[Stanowisko / Position ]:[Stanowisko / Position ]],0))="n/a","n/a",FS193-INDEX(tab_MinKomp[Zarządzanie dokumentacją procesową / Process dokumentation management],MATCH($B193,tab_MinKomp[[Stanowisko / Position ]:[Stanowisko / Position ]],0)))</f>
        <v>0</v>
      </c>
      <c r="FT194" s="194">
        <f>IF(INDEX(tab_MinKomp[Znajomość procesów z obszaru / Kenntiss der prozesse in dem Bereich],MATCH($B193,tab_MinKomp[[Stanowisko / Position ]:[Stanowisko / Position ]],0))="n/a","n/a",FT193-INDEX(tab_MinKomp[Znajomość procesów z obszaru / Kenntiss der prozesse in dem Bereich],MATCH($B193,tab_MinKomp[[Stanowisko / Position ]:[Stanowisko / Position ]],0)))</f>
        <v>0</v>
      </c>
      <c r="FU194" s="194">
        <f>IF(INDEX(tab_MinKomp[optymalizacja procesów / Prozessoptymalisierung],MATCH($B193,tab_MinKomp[[Stanowisko / Position ]:[Stanowisko / Position ]],0))="n/a","n/a",FU193-INDEX(tab_MinKomp[optymalizacja procesów / Prozessoptymalisierung],MATCH($B193,tab_MinKomp[[Stanowisko / Position ]:[Stanowisko / Position ]],0)))</f>
        <v>0</v>
      </c>
      <c r="FV194" s="194">
        <f>IF(INDEX(tab_MinKomp[Umiejętności szkoleniowe / Trainingsfähigkeiten],MATCH($B193,tab_MinKomp[[Stanowisko / Position ]:[Stanowisko / Position ]],0))="n/a","n/a",FV193-INDEX(tab_MinKomp[Umiejętności szkoleniowe / Trainingsfähigkeiten],MATCH($B193,tab_MinKomp[[Stanowisko / Position ]:[Stanowisko / Position ]],0)))</f>
        <v>0</v>
      </c>
      <c r="FW194" s="194">
        <f>IF(INDEX(tab_MinKomp[Analityczne myślenie, podejście / Analitysches Denken, Einstellung],MATCH($B193,tab_MinKomp[[Stanowisko / Position ]:[Stanowisko / Position ]],0))="n/a","n/a",FW193-INDEX(tab_MinKomp[Analityczne myślenie, podejście / Analitysches Denken, Einstellung],MATCH($B193,tab_MinKomp[[Stanowisko / Position ]:[Stanowisko / Position ]],0)))</f>
        <v>0</v>
      </c>
      <c r="FX194" s="194">
        <f>IF(INDEX(tab_MinKomp[Dokładność, precyzja w dzialaniu / Genauigkeit, Präzision in die Arbeit],MATCH($B193,tab_MinKomp[[Stanowisko / Position ]:[Stanowisko / Position ]],0))="n/a","n/a",FX193-INDEX(tab_MinKomp[Dokładność, precyzja w dzialaniu / Genauigkeit, Präzision in die Arbeit],MATCH($B193,tab_MinKomp[[Stanowisko / Position ]:[Stanowisko / Position ]],0)))</f>
        <v>0</v>
      </c>
      <c r="FY194" s="194">
        <f>IF(INDEX(tab_MinKomp[Dyspozycyjność / Verfügbarkeit],MATCH($B193,tab_MinKomp[[Stanowisko / Position ]:[Stanowisko / Position ]],0))="n/a","n/a",FY193-INDEX(tab_MinKomp[Dyspozycyjność / Verfügbarkeit],MATCH($B193,tab_MinKomp[[Stanowisko / Position ]:[Stanowisko / Position ]],0)))</f>
        <v>0</v>
      </c>
      <c r="FZ194" s="194">
        <f>IF(INDEX(tab_MinKomp[Zaangażowanie / 
Engagement],MATCH($B193,tab_MinKomp[[Stanowisko / Position ]:[Stanowisko / Position ]],0))="n/a","n/a",FZ193-INDEX(tab_MinKomp[Zaangażowanie / 
Engagement],MATCH($B193,tab_MinKomp[[Stanowisko / Position ]:[Stanowisko / Position ]],0)))</f>
        <v>0</v>
      </c>
      <c r="GA194" s="194" t="str">
        <f>IF(INDEX(tab_MinKomp[Konserwacja form guma],MATCH($B193,tab_MinKomp[[Stanowisko / Position ]:[Stanowisko / Position ]],0))="n/a","n/a",GA193-INDEX(tab_MinKomp[Konserwacja form guma],MATCH($B193,tab_MinKomp[[Stanowisko / Position ]:[Stanowisko / Position ]],0)))</f>
        <v>n/a</v>
      </c>
      <c r="GB194" s="194" t="str">
        <f>IF(INDEX(tab_MinKomp[Konserwacja form plastiki],MATCH($B193,tab_MinKomp[[Stanowisko / Position ]:[Stanowisko / Position ]],0))="n/a","n/a",GB193-INDEX(tab_MinKomp[Konserwacja form plastiki],MATCH($B193,tab_MinKomp[[Stanowisko / Position ]:[Stanowisko / Position ]],0)))</f>
        <v>n/a</v>
      </c>
      <c r="GC194" s="194">
        <f>IF(INDEX(tab_MinKomp[Elastyczność w działaniu],MATCH($B193,tab_MinKomp[[Stanowisko / Position ]:[Stanowisko / Position ]],0))="n/a","n/a",GC193-INDEX(tab_MinKomp[Elastyczność w działaniu],MATCH($B193,tab_MinKomp[[Stanowisko / Position ]:[Stanowisko / Position ]],0)))</f>
        <v>0</v>
      </c>
      <c r="GD194" s="194">
        <f>IF(INDEX(tab_MinKomp[Komunikatywność],MATCH($B193,tab_MinKomp[[Stanowisko / Position ]:[Stanowisko / Position ]],0))="n/a","n/a",GD193-INDEX(tab_MinKomp[Komunikatywność],MATCH($B193,tab_MinKomp[[Stanowisko / Position ]:[Stanowisko / Position ]],0)))</f>
        <v>0</v>
      </c>
      <c r="GE194" s="193" t="str">
        <f>IF(INDEX(tab_MinKomp[Motywowanie i budowanie zaangażowania zespołu],MATCH($B193,tab_MinKomp[[Stanowisko / Position ]:[Stanowisko / Position ]],0))="n/a","n/a",GE193-INDEX(tab_MinKomp[Motywowanie i budowanie zaangażowania zespołu],MATCH($B193,tab_MinKomp[[Stanowisko / Position ]:[Stanowisko / Position ]],0)))</f>
        <v>n/a</v>
      </c>
      <c r="GF194" s="186" t="s">
        <v>248</v>
      </c>
      <c r="GG194" s="186" t="s">
        <v>248</v>
      </c>
      <c r="GH194" s="186" t="s">
        <v>248</v>
      </c>
      <c r="GI194" s="186" t="s">
        <v>248</v>
      </c>
      <c r="GJ194" s="186" t="s">
        <v>248</v>
      </c>
      <c r="GK194" s="186" t="s">
        <v>248</v>
      </c>
      <c r="GL194" s="186" t="s">
        <v>248</v>
      </c>
      <c r="GM194" s="186" t="s">
        <v>248</v>
      </c>
      <c r="GN194" s="186" t="s">
        <v>248</v>
      </c>
      <c r="GO194" s="186" t="s">
        <v>248</v>
      </c>
      <c r="GP194" s="186" t="s">
        <v>248</v>
      </c>
      <c r="GQ194" s="186" t="s">
        <v>248</v>
      </c>
      <c r="GR194" s="186" t="s">
        <v>248</v>
      </c>
      <c r="GS194" s="186" t="s">
        <v>248</v>
      </c>
      <c r="GT194" s="186" t="s">
        <v>248</v>
      </c>
      <c r="GU194" s="186" t="s">
        <v>248</v>
      </c>
      <c r="GV194" s="186" t="s">
        <v>248</v>
      </c>
      <c r="GW194" s="186" t="s">
        <v>248</v>
      </c>
      <c r="GX194" s="186" t="s">
        <v>248</v>
      </c>
      <c r="GY194" s="186" t="s">
        <v>248</v>
      </c>
      <c r="GZ194" s="261" t="s">
        <v>248</v>
      </c>
      <c r="HA194" s="261" t="s">
        <v>248</v>
      </c>
      <c r="HB194" s="191">
        <f>SUM(G194:GE194)/(HB193-(SUM(G194:GE194)))</f>
        <v>-0.2711864406779661</v>
      </c>
    </row>
    <row r="195" spans="1:210" ht="24.9" customHeight="1" x14ac:dyDescent="0.3">
      <c r="A195" s="105" t="s">
        <v>321</v>
      </c>
      <c r="B195" s="105" t="s">
        <v>315</v>
      </c>
      <c r="C195" s="105" t="s">
        <v>383</v>
      </c>
      <c r="D195" s="105">
        <v>671</v>
      </c>
      <c r="E195" s="394" t="s">
        <v>482</v>
      </c>
      <c r="F195" s="185" t="s">
        <v>374</v>
      </c>
      <c r="G195" s="186">
        <v>2</v>
      </c>
      <c r="H195" s="186">
        <v>1</v>
      </c>
      <c r="I195" s="186">
        <v>2</v>
      </c>
      <c r="J195" s="186">
        <v>1</v>
      </c>
      <c r="K195" s="186">
        <v>1</v>
      </c>
      <c r="L195" s="186" t="s">
        <v>248</v>
      </c>
      <c r="M195" s="186" t="s">
        <v>248</v>
      </c>
      <c r="N195" s="186" t="s">
        <v>248</v>
      </c>
      <c r="O195" s="186">
        <v>1</v>
      </c>
      <c r="P195" s="186">
        <v>1</v>
      </c>
      <c r="Q195" s="186" t="s">
        <v>248</v>
      </c>
      <c r="R195" s="186" t="s">
        <v>248</v>
      </c>
      <c r="S195" s="186" t="s">
        <v>248</v>
      </c>
      <c r="T195" s="186" t="s">
        <v>248</v>
      </c>
      <c r="U195" s="186" t="s">
        <v>248</v>
      </c>
      <c r="V195" s="186" t="s">
        <v>248</v>
      </c>
      <c r="W195" s="186" t="s">
        <v>248</v>
      </c>
      <c r="X195" s="186" t="s">
        <v>248</v>
      </c>
      <c r="Y195" s="186" t="s">
        <v>248</v>
      </c>
      <c r="Z195" s="186" t="s">
        <v>248</v>
      </c>
      <c r="AA195" s="186" t="s">
        <v>248</v>
      </c>
      <c r="AB195" s="186" t="s">
        <v>248</v>
      </c>
      <c r="AC195" s="186" t="s">
        <v>248</v>
      </c>
      <c r="AD195" s="186" t="s">
        <v>248</v>
      </c>
      <c r="AE195" s="186" t="s">
        <v>248</v>
      </c>
      <c r="AF195" s="186" t="s">
        <v>248</v>
      </c>
      <c r="AG195" s="186" t="s">
        <v>248</v>
      </c>
      <c r="AH195" s="186" t="s">
        <v>248</v>
      </c>
      <c r="AI195" s="186" t="s">
        <v>248</v>
      </c>
      <c r="AJ195" s="186" t="s">
        <v>248</v>
      </c>
      <c r="AK195" s="186" t="s">
        <v>248</v>
      </c>
      <c r="AL195" s="186">
        <v>1</v>
      </c>
      <c r="AM195" s="186" t="s">
        <v>248</v>
      </c>
      <c r="AN195" s="186" t="s">
        <v>248</v>
      </c>
      <c r="AO195" s="186">
        <v>1</v>
      </c>
      <c r="AP195" s="186" t="s">
        <v>248</v>
      </c>
      <c r="AQ195" s="186">
        <v>1</v>
      </c>
      <c r="AR195" s="186" t="s">
        <v>248</v>
      </c>
      <c r="AS195" s="186" t="s">
        <v>248</v>
      </c>
      <c r="AT195" s="186" t="s">
        <v>248</v>
      </c>
      <c r="AU195" s="186" t="s">
        <v>248</v>
      </c>
      <c r="AV195" s="186">
        <v>2</v>
      </c>
      <c r="AW195" s="186">
        <v>1</v>
      </c>
      <c r="AX195" s="186" t="s">
        <v>248</v>
      </c>
      <c r="AY195" s="186" t="s">
        <v>248</v>
      </c>
      <c r="AZ195" s="186" t="s">
        <v>248</v>
      </c>
      <c r="BA195" s="186">
        <v>1</v>
      </c>
      <c r="BB195" s="186">
        <v>1</v>
      </c>
      <c r="BC195" s="186" t="s">
        <v>248</v>
      </c>
      <c r="BD195" s="186" t="s">
        <v>248</v>
      </c>
      <c r="BE195" s="186" t="s">
        <v>248</v>
      </c>
      <c r="BF195" s="186" t="s">
        <v>248</v>
      </c>
      <c r="BG195" s="186" t="s">
        <v>248</v>
      </c>
      <c r="BH195" s="186" t="s">
        <v>248</v>
      </c>
      <c r="BI195" s="186" t="s">
        <v>248</v>
      </c>
      <c r="BJ195" s="186" t="s">
        <v>248</v>
      </c>
      <c r="BK195" s="186" t="s">
        <v>248</v>
      </c>
      <c r="BL195" s="186" t="s">
        <v>248</v>
      </c>
      <c r="BM195" s="186" t="s">
        <v>248</v>
      </c>
      <c r="BN195" s="186" t="s">
        <v>248</v>
      </c>
      <c r="BO195" s="186" t="s">
        <v>248</v>
      </c>
      <c r="BP195" s="186" t="s">
        <v>248</v>
      </c>
      <c r="BQ195" s="186">
        <v>2</v>
      </c>
      <c r="BR195" s="186" t="s">
        <v>248</v>
      </c>
      <c r="BS195" s="186">
        <v>2</v>
      </c>
      <c r="BT195" s="186" t="s">
        <v>248</v>
      </c>
      <c r="BU195" s="186">
        <v>2</v>
      </c>
      <c r="BV195" s="186" t="s">
        <v>248</v>
      </c>
      <c r="BW195" s="186">
        <v>2</v>
      </c>
      <c r="BX195" s="186">
        <v>3</v>
      </c>
      <c r="BY195" s="186" t="s">
        <v>248</v>
      </c>
      <c r="BZ195" s="186">
        <v>2</v>
      </c>
      <c r="CA195" s="186" t="s">
        <v>248</v>
      </c>
      <c r="CB195" s="186">
        <v>2</v>
      </c>
      <c r="CC195" s="186" t="s">
        <v>248</v>
      </c>
      <c r="CD195" s="186">
        <v>3</v>
      </c>
      <c r="CE195" s="186">
        <v>2</v>
      </c>
      <c r="CF195" s="186"/>
      <c r="CG195" s="186">
        <v>1</v>
      </c>
      <c r="CH195" s="186" t="s">
        <v>248</v>
      </c>
      <c r="CI195" s="186" t="s">
        <v>248</v>
      </c>
      <c r="CJ195" s="186" t="s">
        <v>248</v>
      </c>
      <c r="CK195" s="186" t="s">
        <v>248</v>
      </c>
      <c r="CL195" s="186" t="s">
        <v>248</v>
      </c>
      <c r="CM195" s="186" t="s">
        <v>248</v>
      </c>
      <c r="CN195" s="186" t="s">
        <v>248</v>
      </c>
      <c r="CO195" s="186" t="s">
        <v>248</v>
      </c>
      <c r="CP195" s="186" t="s">
        <v>248</v>
      </c>
      <c r="CQ195" s="186" t="s">
        <v>248</v>
      </c>
      <c r="CR195" s="186" t="s">
        <v>248</v>
      </c>
      <c r="CS195" s="186" t="s">
        <v>248</v>
      </c>
      <c r="CT195" s="186" t="s">
        <v>248</v>
      </c>
      <c r="CU195" s="186" t="s">
        <v>248</v>
      </c>
      <c r="CV195" s="186" t="s">
        <v>248</v>
      </c>
      <c r="CW195" s="186">
        <v>2</v>
      </c>
      <c r="CX195" s="186" t="s">
        <v>248</v>
      </c>
      <c r="CY195" s="186" t="s">
        <v>248</v>
      </c>
      <c r="CZ195" s="186" t="s">
        <v>248</v>
      </c>
      <c r="DA195" s="186" t="s">
        <v>248</v>
      </c>
      <c r="DB195" s="186" t="s">
        <v>248</v>
      </c>
      <c r="DC195" s="186" t="s">
        <v>248</v>
      </c>
      <c r="DD195" s="186" t="s">
        <v>248</v>
      </c>
      <c r="DE195" s="186" t="s">
        <v>248</v>
      </c>
      <c r="DF195" s="186">
        <v>1</v>
      </c>
      <c r="DG195" s="186" t="s">
        <v>248</v>
      </c>
      <c r="DH195" s="186" t="s">
        <v>248</v>
      </c>
      <c r="DI195" s="186" t="s">
        <v>248</v>
      </c>
      <c r="DJ195" s="186" t="s">
        <v>248</v>
      </c>
      <c r="DK195" s="186" t="s">
        <v>248</v>
      </c>
      <c r="DL195" s="186" t="s">
        <v>248</v>
      </c>
      <c r="DM195" s="186" t="s">
        <v>248</v>
      </c>
      <c r="DN195" s="186">
        <v>1</v>
      </c>
      <c r="DO195" s="186" t="s">
        <v>248</v>
      </c>
      <c r="DP195" s="186" t="s">
        <v>248</v>
      </c>
      <c r="DQ195" s="186" t="s">
        <v>248</v>
      </c>
      <c r="DR195" s="186" t="s">
        <v>248</v>
      </c>
      <c r="DS195" s="186" t="s">
        <v>248</v>
      </c>
      <c r="DT195" s="186" t="s">
        <v>248</v>
      </c>
      <c r="DU195" s="186" t="s">
        <v>248</v>
      </c>
      <c r="DV195" s="186" t="s">
        <v>248</v>
      </c>
      <c r="DW195" s="186" t="s">
        <v>248</v>
      </c>
      <c r="DX195" s="186" t="s">
        <v>248</v>
      </c>
      <c r="DY195" s="186" t="s">
        <v>248</v>
      </c>
      <c r="DZ195" s="186" t="s">
        <v>248</v>
      </c>
      <c r="EA195" s="186" t="s">
        <v>248</v>
      </c>
      <c r="EB195" s="186" t="s">
        <v>248</v>
      </c>
      <c r="EC195" s="186" t="s">
        <v>248</v>
      </c>
      <c r="ED195" s="186" t="s">
        <v>248</v>
      </c>
      <c r="EE195" s="186" t="s">
        <v>248</v>
      </c>
      <c r="EF195" s="186" t="s">
        <v>248</v>
      </c>
      <c r="EG195" s="186" t="s">
        <v>248</v>
      </c>
      <c r="EH195" s="186" t="s">
        <v>248</v>
      </c>
      <c r="EI195" s="186" t="s">
        <v>248</v>
      </c>
      <c r="EJ195" s="186" t="s">
        <v>248</v>
      </c>
      <c r="EK195" s="186" t="s">
        <v>248</v>
      </c>
      <c r="EL195" s="186" t="s">
        <v>248</v>
      </c>
      <c r="EM195" s="186" t="s">
        <v>248</v>
      </c>
      <c r="EN195" s="186" t="s">
        <v>248</v>
      </c>
      <c r="EO195" s="186" t="s">
        <v>248</v>
      </c>
      <c r="EP195" s="186" t="s">
        <v>248</v>
      </c>
      <c r="EQ195" s="186" t="s">
        <v>248</v>
      </c>
      <c r="ER195" s="186" t="s">
        <v>248</v>
      </c>
      <c r="ES195" s="186" t="s">
        <v>248</v>
      </c>
      <c r="ET195" s="186" t="s">
        <v>248</v>
      </c>
      <c r="EU195" s="186" t="s">
        <v>248</v>
      </c>
      <c r="EV195" s="186" t="s">
        <v>248</v>
      </c>
      <c r="EW195" s="186" t="s">
        <v>248</v>
      </c>
      <c r="EX195" s="186" t="s">
        <v>248</v>
      </c>
      <c r="EY195" s="186" t="s">
        <v>248</v>
      </c>
      <c r="EZ195" s="186" t="s">
        <v>248</v>
      </c>
      <c r="FA195" s="186" t="s">
        <v>248</v>
      </c>
      <c r="FB195" s="186" t="s">
        <v>248</v>
      </c>
      <c r="FC195" s="186" t="s">
        <v>248</v>
      </c>
      <c r="FD195" s="186" t="s">
        <v>248</v>
      </c>
      <c r="FE195" s="186" t="s">
        <v>248</v>
      </c>
      <c r="FF195" s="186" t="s">
        <v>248</v>
      </c>
      <c r="FG195" s="186" t="s">
        <v>248</v>
      </c>
      <c r="FH195" s="186" t="s">
        <v>248</v>
      </c>
      <c r="FI195" s="186" t="s">
        <v>248</v>
      </c>
      <c r="FJ195" s="186" t="s">
        <v>248</v>
      </c>
      <c r="FK195" s="186" t="s">
        <v>248</v>
      </c>
      <c r="FL195" s="186" t="s">
        <v>248</v>
      </c>
      <c r="FM195" s="186" t="s">
        <v>248</v>
      </c>
      <c r="FN195" s="186" t="s">
        <v>248</v>
      </c>
      <c r="FO195" s="186" t="s">
        <v>248</v>
      </c>
      <c r="FP195" s="186" t="s">
        <v>248</v>
      </c>
      <c r="FQ195" s="187" t="s">
        <v>248</v>
      </c>
      <c r="FR195" s="187" t="s">
        <v>248</v>
      </c>
      <c r="FS195" s="186">
        <v>2</v>
      </c>
      <c r="FT195" s="186">
        <v>2</v>
      </c>
      <c r="FU195" s="186">
        <v>1</v>
      </c>
      <c r="FV195" s="186">
        <v>2</v>
      </c>
      <c r="FW195" s="186">
        <v>2</v>
      </c>
      <c r="FX195" s="186">
        <v>2</v>
      </c>
      <c r="FY195" s="186">
        <v>1</v>
      </c>
      <c r="FZ195" s="186">
        <v>2</v>
      </c>
      <c r="GA195" s="186" t="s">
        <v>248</v>
      </c>
      <c r="GB195" s="186" t="s">
        <v>248</v>
      </c>
      <c r="GC195" s="186">
        <v>1</v>
      </c>
      <c r="GD195" s="186">
        <v>2</v>
      </c>
      <c r="GE195" s="186" t="s">
        <v>248</v>
      </c>
      <c r="GF195" s="186" t="s">
        <v>248</v>
      </c>
      <c r="GG195" s="186" t="s">
        <v>248</v>
      </c>
      <c r="GH195" s="186" t="s">
        <v>248</v>
      </c>
      <c r="GI195" s="186" t="s">
        <v>248</v>
      </c>
      <c r="GJ195" s="186" t="s">
        <v>248</v>
      </c>
      <c r="GK195" s="186" t="s">
        <v>248</v>
      </c>
      <c r="GL195" s="186" t="s">
        <v>248</v>
      </c>
      <c r="GM195" s="186" t="s">
        <v>248</v>
      </c>
      <c r="GN195" s="186" t="s">
        <v>248</v>
      </c>
      <c r="GO195" s="186" t="s">
        <v>248</v>
      </c>
      <c r="GP195" s="186" t="s">
        <v>248</v>
      </c>
      <c r="GQ195" s="186" t="s">
        <v>248</v>
      </c>
      <c r="GR195" s="186" t="s">
        <v>248</v>
      </c>
      <c r="GS195" s="186" t="s">
        <v>248</v>
      </c>
      <c r="GT195" s="186" t="s">
        <v>248</v>
      </c>
      <c r="GU195" s="186" t="s">
        <v>248</v>
      </c>
      <c r="GV195" s="186" t="s">
        <v>248</v>
      </c>
      <c r="GW195" s="186" t="s">
        <v>248</v>
      </c>
      <c r="GX195" s="186" t="s">
        <v>248</v>
      </c>
      <c r="GY195" s="186" t="s">
        <v>248</v>
      </c>
      <c r="GZ195" s="261" t="s">
        <v>248</v>
      </c>
      <c r="HA195" s="261" t="s">
        <v>248</v>
      </c>
      <c r="HB195" s="188">
        <f>SUM(G195:GE195)</f>
        <v>59</v>
      </c>
    </row>
    <row r="196" spans="1:210" ht="24.9" customHeight="1" thickBot="1" x14ac:dyDescent="0.35">
      <c r="A196" s="108" t="str">
        <f>A195</f>
        <v>Prod.-Q-5</v>
      </c>
      <c r="B196" s="108" t="str">
        <f>B195</f>
        <v>Pracownik Produkcji</v>
      </c>
      <c r="C196" s="108" t="str">
        <f>C195</f>
        <v>RL</v>
      </c>
      <c r="D196" s="108">
        <f>D195</f>
        <v>671</v>
      </c>
      <c r="E196" s="395"/>
      <c r="F196" s="189" t="s">
        <v>375</v>
      </c>
      <c r="G196" s="192">
        <f>IF(INDEX(tab_MinKomp[Przepisy BHP / BHP Vorschriften],MATCH($B195,tab_MinKomp[[Stanowisko / Position ]:[Stanowisko / Position ]],0))="n/a","n/a",G195-INDEX(tab_MinKomp[Przepisy BHP / BHP Vorschriften],MATCH($B195,tab_MinKomp[[Stanowisko / Position ]:[Stanowisko / Position ]],0)))</f>
        <v>0</v>
      </c>
      <c r="H196" s="193">
        <f>IF(INDEX(tab_MinKomp[Przepisy PPOŻ / Brandschutzbestimmungen],MATCH($B195,tab_MinKomp[[Stanowisko / Position ]:[Stanowisko / Position ]],0))="n/a","n/a",H195-INDEX(tab_MinKomp[Przepisy PPOŻ / Brandschutzbestimmungen],MATCH($B195,tab_MinKomp[[Stanowisko / Position ]:[Stanowisko / Position ]],0)))</f>
        <v>0</v>
      </c>
      <c r="I196" s="193">
        <f>IF(INDEX(tab_MinKomp[Ryzyko zawodowe na stanowiskach pracyv/ Berufliche Risiken an Arbeitsstellen],MATCH($B195,tab_MinKomp[[Stanowisko / Position ]:[Stanowisko / Position ]],0))="n/a","n/a",I195-INDEX(tab_MinKomp[Ryzyko zawodowe na stanowiskach pracyv/ Berufliche Risiken an Arbeitsstellen],MATCH($B195,tab_MinKomp[[Stanowisko / Position ]:[Stanowisko / Position ]],0)))</f>
        <v>0</v>
      </c>
      <c r="J196" s="193">
        <f>IF(INDEX(tab_MinKomp[Gospodarka substancjami niebezpiecznymi / Gefahrstoffmanagement],MATCH($B195,tab_MinKomp[[Stanowisko / Position ]:[Stanowisko / Position ]],0))="n/a","n/a",J195-INDEX(tab_MinKomp[Gospodarka substancjami niebezpiecznymi / Gefahrstoffmanagement],MATCH($B195,tab_MinKomp[[Stanowisko / Position ]:[Stanowisko / Position ]],0)))</f>
        <v>0</v>
      </c>
      <c r="K196" s="193">
        <f>IF(INDEX(tab_MinKomp[Gospodarka odpadami / Abfallwirtschaft],MATCH($B195,tab_MinKomp[[Stanowisko / Position ]:[Stanowisko / Position ]],0))="n/a","n/a",K195-INDEX(tab_MinKomp[Gospodarka odpadami / Abfallwirtschaft],MATCH($B195,tab_MinKomp[[Stanowisko / Position ]:[Stanowisko / Position ]],0)))</f>
        <v>0</v>
      </c>
      <c r="L196" s="194" t="str">
        <f>IF(INDEX(tab_MinKomp[Przepisy kodeksu pracy / Bestimmungen des Arbeitsgesetzes],MATCH($B195,tab_MinKomp[[Stanowisko / Position ]:[Stanowisko / Position ]],0))="n/a","n/a",L195-INDEX(tab_MinKomp[Przepisy kodeksu pracy / Bestimmungen des Arbeitsgesetzes],MATCH($B195,tab_MinKomp[[Stanowisko / Position ]:[Stanowisko / Position ]],0)))</f>
        <v>n/a</v>
      </c>
      <c r="M196" s="195" t="str">
        <f>IF(INDEX(tab_MinKomp[Przepisy o ub.społ. ZUS  / Sozialversicherungsvorschriften],MATCH($B195,tab_MinKomp[[Stanowisko / Position ]:[Stanowisko / Position ]],0))="n/a","n/a",M195-INDEX(tab_MinKomp[Przepisy o ub.społ. ZUS  / Sozialversicherungsvorschriften],MATCH($B195,tab_MinKomp[[Stanowisko / Position ]:[Stanowisko / Position ]],0)))</f>
        <v>n/a</v>
      </c>
      <c r="N196" s="194" t="str">
        <f>IF(INDEX(tab_MinKomp[PRZEPISY O PDOF /persönlich Einkommensteuergesetz ],MATCH($B195,tab_MinKomp[[Stanowisko / Position ]:[Stanowisko / Position ]],0))="n/a","n/a",N195-INDEX(tab_MinKomp[PRZEPISY O PDOF /persönlich Einkommensteuergesetz ],MATCH($B195,tab_MinKomp[[Stanowisko / Position ]:[Stanowisko / Position ]],0)))</f>
        <v>n/a</v>
      </c>
      <c r="O196" s="194">
        <f>IF(INDEX(tab_MinKomp[Regulamin pracy / Arbeitsordnung],MATCH($B195,tab_MinKomp[[Stanowisko / Position ]:[Stanowisko / Position ]],0))="n/a","n/a",O195-INDEX(tab_MinKomp[Regulamin pracy / Arbeitsordnung],MATCH($B195,tab_MinKomp[[Stanowisko / Position ]:[Stanowisko / Position ]],0)))</f>
        <v>0</v>
      </c>
      <c r="P196" s="194">
        <f>IF(INDEX(tab_MinKomp[Regulamin wynagradzania / Vergütungsordnung],MATCH($B195,tab_MinKomp[[Stanowisko / Position ]:[Stanowisko / Position ]],0))="n/a","n/a",P195-INDEX(tab_MinKomp[Regulamin wynagradzania / Vergütungsordnung],MATCH($B195,tab_MinKomp[[Stanowisko / Position ]:[Stanowisko / Position ]],0)))</f>
        <v>0</v>
      </c>
      <c r="Q196" s="194" t="str">
        <f>IF(INDEX(tab_MinKomp[System R2PŁATNIK PRO: Płace / Lohnabrechnung],MATCH($B195,tab_MinKomp[[Stanowisko / Position ]:[Stanowisko / Position ]],0))="n/a","n/a",Q195-INDEX(tab_MinKomp[System R2PŁATNIK PRO: Płace / Lohnabrechnung],MATCH($B195,tab_MinKomp[[Stanowisko / Position ]:[Stanowisko / Position ]],0)))</f>
        <v>n/a</v>
      </c>
      <c r="R196" s="194" t="str">
        <f>IF(INDEX(tab_MinKomp[SystemR2PŁATNIK PRO: KADRY / Personaldaten],MATCH($B195,tab_MinKomp[[Stanowisko / Position ]:[Stanowisko / Position ]],0))="n/a","n/a",R195-INDEX(tab_MinKomp[SystemR2PŁATNIK PRO: KADRY / Personaldaten],MATCH($B195,tab_MinKomp[[Stanowisko / Position ]:[Stanowisko / Position ]],0)))</f>
        <v>n/a</v>
      </c>
      <c r="S196" s="194" t="str">
        <f>IF(INDEX(tab_MinKomp[SYSTEM R2PŁATNIK PRO: zarządzanie pracownikami / Arbeitsverwaltung],MATCH($B195,tab_MinKomp[[Stanowisko / Position ]:[Stanowisko / Position ]],0))="n/a","n/a",S195-INDEX(tab_MinKomp[SYSTEM R2PŁATNIK PRO: zarządzanie pracownikami / Arbeitsverwaltung],MATCH($B195,tab_MinKomp[[Stanowisko / Position ]:[Stanowisko / Position ]],0)))</f>
        <v>n/a</v>
      </c>
      <c r="T196" s="194" t="str">
        <f>IF(INDEX(tab_MinKomp[Doradztwo, wsparcie personalne / Personalberatung und Unterstützung],MATCH($B195,tab_MinKomp[[Stanowisko / Position ]:[Stanowisko / Position ]],0))="n/a","n/a",T195-INDEX(tab_MinKomp[Doradztwo, wsparcie personalne / Personalberatung und Unterstützung],MATCH($B195,tab_MinKomp[[Stanowisko / Position ]:[Stanowisko / Position ]],0)))</f>
        <v>n/a</v>
      </c>
      <c r="U196" s="194" t="str">
        <f>IF(INDEX(tab_MinKomp[Przepisy o podatku VAT / MwSt.- Gesetz],MATCH($B195,tab_MinKomp[[Stanowisko / Position ]:[Stanowisko / Position ]],0))="n/a","n/a",U195-INDEX(tab_MinKomp[Przepisy o podatku VAT / MwSt.- Gesetz],MATCH($B195,tab_MinKomp[[Stanowisko / Position ]:[Stanowisko / Position ]],0)))</f>
        <v>n/a</v>
      </c>
      <c r="V196" s="194" t="str">
        <f>IF(INDEX(tab_MinKomp[PrzepisyPDOP / geschäftlich Einkommensteuergesetz],MATCH($B195,tab_MinKomp[[Stanowisko / Position ]:[Stanowisko / Position ]],0))="n/a","n/a",V195-INDEX(tab_MinKomp[PrzepisyPDOP / geschäftlich Einkommensteuergesetz],MATCH($B195,tab_MinKomp[[Stanowisko / Position ]:[Stanowisko / Position ]],0)))</f>
        <v>n/a</v>
      </c>
      <c r="W196" s="194" t="str">
        <f>IF(INDEX(tab_MinKomp[System BAAN / FINANSE (FIBU)],MATCH($B195,tab_MinKomp[[Stanowisko / Position ]:[Stanowisko / Position ]],0))="n/a","n/a",W195-INDEX(tab_MinKomp[System BAAN / FINANSE (FIBU)],MATCH($B195,tab_MinKomp[[Stanowisko / Position ]:[Stanowisko / Position ]],0)))</f>
        <v>n/a</v>
      </c>
      <c r="X196" s="194" t="str">
        <f>IF(INDEX(tab_MinKomp[Systemy pomocnicze / Hilfssysteme(STOCKPROGRAM, KALK2000 etc.)],MATCH($B195,tab_MinKomp[[Stanowisko / Position ]:[Stanowisko / Position ]],0))="n/a","n/a",X195-INDEX(tab_MinKomp[Systemy pomocnicze / Hilfssysteme(STOCKPROGRAM, KALK2000 etc.)],MATCH($B195,tab_MinKomp[[Stanowisko / Position ]:[Stanowisko / Position ]],0)))</f>
        <v>n/a</v>
      </c>
      <c r="Y196" s="194" t="str">
        <f>IF(INDEX(tab_MinKomp[Polityka rachunkowości / Buchführungspolitik],MATCH($B195,tab_MinKomp[[Stanowisko / Position ]:[Stanowisko / Position ]],0))="n/a","n/a",Y195-INDEX(tab_MinKomp[Polityka rachunkowości / Buchführungspolitik],MATCH($B195,tab_MinKomp[[Stanowisko / Position ]:[Stanowisko / Position ]],0)))</f>
        <v>n/a</v>
      </c>
      <c r="Z196" s="194" t="str">
        <f>IF(INDEX(tab_MinKomp[Ustawa o rachunkowości / Rechnungslegungsgesetz],MATCH($B195,tab_MinKomp[[Stanowisko / Position ]:[Stanowisko / Position ]],0))="n/a","n/a",Z195-INDEX(tab_MinKomp[Ustawa o rachunkowości / Rechnungslegungsgesetz],MATCH($B195,tab_MinKomp[[Stanowisko / Position ]:[Stanowisko / Position ]],0)))</f>
        <v>n/a</v>
      </c>
      <c r="AA196" s="194" t="str">
        <f>IF(INDEX(tab_MinKomp[WORKFLOW - TS-100],MATCH($B195,tab_MinKomp[[Stanowisko / Position ]:[Stanowisko / Position ]],0))="n/a","n/a",AA195-INDEX(tab_MinKomp[WORKFLOW - TS-100],MATCH($B195,tab_MinKomp[[Stanowisko / Position ]:[Stanowisko / Position ]],0)))</f>
        <v>n/a</v>
      </c>
      <c r="AB196" s="194" t="str">
        <f>IF(INDEX(tab_MinKomp[WORKFLOW - SFMS],MATCH($B195,tab_MinKomp[[Stanowisko / Position ]:[Stanowisko / Position ]],0))="n/a","n/a",AB195-INDEX(tab_MinKomp[WORKFLOW - SFMS],MATCH($B195,tab_MinKomp[[Stanowisko / Position ]:[Stanowisko / Position ]],0)))</f>
        <v>n/a</v>
      </c>
      <c r="AC196" s="194" t="str">
        <f>IF(INDEX(tab_MinKomp[System ISO 9001:2015],MATCH($B195,tab_MinKomp[[Stanowisko / Position ]:[Stanowisko / Position ]],0))="n/a","n/a",AC195-INDEX(tab_MinKomp[System ISO 9001:2015],MATCH($B195,tab_MinKomp[[Stanowisko / Position ]:[Stanowisko / Position ]],0)))</f>
        <v>n/a</v>
      </c>
      <c r="AD196" s="194" t="str">
        <f>IF(INDEX(tab_MinKomp[System ISO 9001:2015],MATCH($B195,tab_MinKomp[[Stanowisko / Position ]:[Stanowisko / Position ]],0))="n/a","n/a",AD195-INDEX(tab_MinKomp[System ISO 9001:2015],MATCH($B195,tab_MinKomp[[Stanowisko / Position ]:[Stanowisko / Position ]],0)))</f>
        <v>n/a</v>
      </c>
      <c r="AE196" s="194" t="str">
        <f>IF(INDEX(tab_MinKomp[System ISO 9001:2015],MATCH($B195,tab_MinKomp[[Stanowisko / Position ]:[Stanowisko / Position ]],0))="n/a","n/a",AE195-INDEX(tab_MinKomp[System ISO 9001:2015],MATCH($B195,tab_MinKomp[[Stanowisko / Position ]:[Stanowisko / Position ]],0)))</f>
        <v>n/a</v>
      </c>
      <c r="AF196" s="194" t="str">
        <f>IF(INDEX(tab_MinKomp[System ISO 9001:2015],MATCH($B195,tab_MinKomp[[Stanowisko / Position ]:[Stanowisko / Position ]],0))="n/a","n/a",AF195-INDEX(tab_MinKomp[System ISO 9001:2015],MATCH($B195,tab_MinKomp[[Stanowisko / Position ]:[Stanowisko / Position ]],0)))</f>
        <v>n/a</v>
      </c>
      <c r="AG196" s="194" t="str">
        <f>IF(INDEX(tab_MinKomp[Wymagania VDA 6.3 Process / Forderungen],MATCH($B195,tab_MinKomp[[Stanowisko / Position ]:[Stanowisko / Position ]],0))="n/a","n/a",AG195-INDEX(tab_MinKomp[Wymagania VDA 6.3 Process / Forderungen],MATCH($B195,tab_MinKomp[[Stanowisko / Position ]:[Stanowisko / Position ]],0)))</f>
        <v>n/a</v>
      </c>
      <c r="AH196" s="194" t="str">
        <f>IF(INDEX(tab_MinKomp[Wymagania VDA 6.5 Product / Forderungen],MATCH($B195,tab_MinKomp[[Stanowisko / Position ]:[Stanowisko / Position ]],0))="n/a","n/a",AH195-INDEX(tab_MinKomp[Wymagania VDA 6.5 Product / Forderungen],MATCH($B195,tab_MinKomp[[Stanowisko / Position ]:[Stanowisko / Position ]],0)))</f>
        <v>n/a</v>
      </c>
      <c r="AI196" s="194" t="str">
        <f>IF(INDEX(tab_MinKomp[System ISO 9001:2015],MATCH($B195,tab_MinKomp[[Stanowisko / Position ]:[Stanowisko / Position ]],0))="n/a","n/a",AI195-INDEX(tab_MinKomp[System ISO 9001:2015],MATCH($B195,tab_MinKomp[[Stanowisko / Position ]:[Stanowisko / Position ]],0)))</f>
        <v>n/a</v>
      </c>
      <c r="AJ196" s="194" t="str">
        <f>IF(INDEX(tab_MinKomp[Auditor systemu ISO 17021:2018],MATCH($B195,tab_MinKomp[[Stanowisko / Position ]:[Stanowisko / Position ]],0))="n/a","n/a",AJ195-INDEX(tab_MinKomp[Auditor systemu ISO 17021:2018],MATCH($B195,tab_MinKomp[[Stanowisko / Position ]:[Stanowisko / Position ]],0)))</f>
        <v>n/a</v>
      </c>
      <c r="AK196" s="194" t="str">
        <f>IF(INDEX(tab_MinKomp[Pełnomocnik systemu / Systemvertreter],MATCH($B195,tab_MinKomp[[Stanowisko / Position ]:[Stanowisko / Position ]],0))="n/a","n/a",AK195-INDEX(tab_MinKomp[Pełnomocnik systemu / Systemvertreter],MATCH($B195,tab_MinKomp[[Stanowisko / Position ]:[Stanowisko / Position ]],0)))</f>
        <v>n/a</v>
      </c>
      <c r="AL196" s="194">
        <f>IF(INDEX(tab_MinKomp[Polityka Etyczna - Compliance],MATCH($B195,tab_MinKomp[[Stanowisko / Position ]:[Stanowisko / Position ]],0))="n/a","n/a",AL195-INDEX(tab_MinKomp[Polityka Etyczna - Compliance],MATCH($B195,tab_MinKomp[[Stanowisko / Position ]:[Stanowisko / Position ]],0)))</f>
        <v>0</v>
      </c>
      <c r="AM196" s="194" t="str">
        <f>IF(INDEX(tab_MinKomp[WDRAŻANIE NOWYCH PROJEKTÓW/ PROCEDURA CTM],MATCH($B195,tab_MinKomp[[Stanowisko / Position ]:[Stanowisko / Position ]],0))="n/a","n/a",AM195-INDEX(tab_MinKomp[WDRAŻANIE NOWYCH PROJEKTÓW/ PROCEDURA CTM],MATCH($B195,tab_MinKomp[[Stanowisko / Position ]:[Stanowisko / Position ]],0)))</f>
        <v>n/a</v>
      </c>
      <c r="AN196" s="194" t="str">
        <f>IF(INDEX(tab_MinKomp[KAMIENIE MILOWE MSL/PIFF],MATCH($B195,tab_MinKomp[[Stanowisko / Position ]:[Stanowisko / Position ]],0))="n/a","n/a",AN195-INDEX(tab_MinKomp[KAMIENIE MILOWE MSL/PIFF],MATCH($B195,tab_MinKomp[[Stanowisko / Position ]:[Stanowisko / Position ]],0)))</f>
        <v>n/a</v>
      </c>
      <c r="AO196" s="194">
        <f>IF(INDEX(tab_MinKomp[CP],MATCH($B195,tab_MinKomp[[Stanowisko / Position ]:[Stanowisko / Position ]],0))="n/a","n/a",AO195-INDEX(tab_MinKomp[CP],MATCH($B195,tab_MinKomp[[Stanowisko / Position ]:[Stanowisko / Position ]],0)))</f>
        <v>0</v>
      </c>
      <c r="AP196" s="194" t="str">
        <f>IF(INDEX(tab_MinKomp[FMEA],MATCH($B195,tab_MinKomp[[Stanowisko / Position ]:[Stanowisko / Position ]],0))="n/a","n/a",AP195-INDEX(tab_MinKomp[FMEA],MATCH($B195,tab_MinKomp[[Stanowisko / Position ]:[Stanowisko / Position ]],0)))</f>
        <v>n/a</v>
      </c>
      <c r="AQ196" s="194">
        <f>IF(INDEX(tab_MinKomp[FLOW CHART],MATCH($B195,tab_MinKomp[[Stanowisko / Position ]:[Stanowisko / Position ]],0))="n/a","n/a",AQ195-INDEX(tab_MinKomp[FLOW CHART],MATCH($B195,tab_MinKomp[[Stanowisko / Position ]:[Stanowisko / Position ]],0)))</f>
        <v>0</v>
      </c>
      <c r="AR196" s="194" t="str">
        <f>IF(INDEX(tab_MinKomp[APQP],MATCH($B195,tab_MinKomp[[Stanowisko / Position ]:[Stanowisko / Position ]],0))="n/a","n/a",AR195-INDEX(tab_MinKomp[APQP],MATCH($B195,tab_MinKomp[[Stanowisko / Position ]:[Stanowisko / Position ]],0)))</f>
        <v>n/a</v>
      </c>
      <c r="AS196" s="194" t="str">
        <f>IF(INDEX(tab_MinKomp[MSA],MATCH($B195,tab_MinKomp[[Stanowisko / Position ]:[Stanowisko / Position ]],0))="n/a","n/a",AS195-INDEX(tab_MinKomp[MSA],MATCH($B195,tab_MinKomp[[Stanowisko / Position ]:[Stanowisko / Position ]],0)))</f>
        <v>n/a</v>
      </c>
      <c r="AT196" s="194" t="str">
        <f>IF(INDEX(tab_MinKomp[SPC],MATCH($B195,tab_MinKomp[[Stanowisko / Position ]:[Stanowisko / Position ]],0))="n/a","n/a",AT195-INDEX(tab_MinKomp[SPC],MATCH($B195,tab_MinKomp[[Stanowisko / Position ]:[Stanowisko / Position ]],0)))</f>
        <v>n/a</v>
      </c>
      <c r="AU196" s="194" t="str">
        <f>IF(INDEX(tab_MinKomp[CSR (SPECYFICZNE WYMAGANIA KLIENTA)],MATCH($B195,tab_MinKomp[[Stanowisko / Position ]:[Stanowisko / Position ]],0))="n/a","n/a",AU195-INDEX(tab_MinKomp[CSR (SPECYFICZNE WYMAGANIA KLIENTA)],MATCH($B195,tab_MinKomp[[Stanowisko / Position ]:[Stanowisko / Position ]],0)))</f>
        <v>n/a</v>
      </c>
      <c r="AV196" s="194">
        <f>IF(INDEX(tab_MinKomp[5S],MATCH($B195,tab_MinKomp[[Stanowisko / Position ]:[Stanowisko / Position ]],0))="n/a","n/a",AV195-INDEX(tab_MinKomp[5S],MATCH($B195,tab_MinKomp[[Stanowisko / Position ]:[Stanowisko / Position ]],0)))</f>
        <v>0</v>
      </c>
      <c r="AW196" s="194">
        <f>IF(INDEX(tab_MinKomp[LEAN MANAGEMENT],MATCH($B195,tab_MinKomp[[Stanowisko / Position ]:[Stanowisko / Position ]],0))="n/a","n/a",AW195-INDEX(tab_MinKomp[LEAN MANAGEMENT],MATCH($B195,tab_MinKomp[[Stanowisko / Position ]:[Stanowisko / Position ]],0)))</f>
        <v>0</v>
      </c>
      <c r="AX196" s="194" t="str">
        <f>IF(INDEX(tab_MinKomp[5R],MATCH($B195,tab_MinKomp[[Stanowisko / Position ]:[Stanowisko / Position ]],0))="n/a","n/a",AX195-INDEX(tab_MinKomp[5R],MATCH($B195,tab_MinKomp[[Stanowisko / Position ]:[Stanowisko / Position ]],0)))</f>
        <v>n/a</v>
      </c>
      <c r="AY196" s="194" t="str">
        <f>IF(INDEX(tab_MinKomp[Six Sigma],MATCH($B195,tab_MinKomp[[Stanowisko / Position ]:[Stanowisko / Position ]],0))="n/a","n/a",AY195-INDEX(tab_MinKomp[Six Sigma],MATCH($B195,tab_MinKomp[[Stanowisko / Position ]:[Stanowisko / Position ]],0)))</f>
        <v>n/a</v>
      </c>
      <c r="AZ196" s="194" t="str">
        <f>IF(INDEX(tab_MinKomp[System BAAN / Distribution &amp; Supply Chain],MATCH($B195,tab_MinKomp[[Stanowisko / Position ]:[Stanowisko / Position ]],0))="n/a","n/a",AZ195-INDEX(tab_MinKomp[System BAAN / Distribution &amp; Supply Chain],MATCH($B195,tab_MinKomp[[Stanowisko / Position ]:[Stanowisko / Position ]],0)))</f>
        <v>n/a</v>
      </c>
      <c r="BA196" s="194" t="str">
        <f>IF(INDEX(tab_MinKomp[Gospodarka magazynowa / Lagerverwaltung],MATCH($B195,tab_MinKomp[[Stanowisko / Position ]:[Stanowisko / Position ]],0))="n/a","n/a",BA195-INDEX(tab_MinKomp[Gospodarka magazynowa / Lagerverwaltung],MATCH($B195,tab_MinKomp[[Stanowisko / Position ]:[Stanowisko / Position ]],0)))</f>
        <v>n/a</v>
      </c>
      <c r="BB196" s="194" t="str">
        <f>IF(INDEX(tab_MinKomp[Inwentaryzacja - organizacja i przebieg / Inventurprozess],MATCH($B195,tab_MinKomp[[Stanowisko / Position ]:[Stanowisko / Position ]],0))="n/a","n/a",BB195-INDEX(tab_MinKomp[Inwentaryzacja - organizacja i przebieg / Inventurprozess],MATCH($B195,tab_MinKomp[[Stanowisko / Position ]:[Stanowisko / Position ]],0)))</f>
        <v>n/a</v>
      </c>
      <c r="BC196" s="194" t="str">
        <f>IF(INDEX(tab_MinKomp[Organizacja dostaw / Versorgungsorganisation],MATCH($B195,tab_MinKomp[[Stanowisko / Position ]:[Stanowisko / Position ]],0))="n/a","n/a",BC195-INDEX(tab_MinKomp[Organizacja dostaw / Versorgungsorganisation],MATCH($B195,tab_MinKomp[[Stanowisko / Position ]:[Stanowisko / Position ]],0)))</f>
        <v>n/a</v>
      </c>
      <c r="BD196" s="194" t="str">
        <f>IF(INDEX(tab_MinKomp[Organizacja wysyłek / Organisation von Lieferungen],MATCH($B195,tab_MinKomp[[Stanowisko / Position ]:[Stanowisko / Position ]],0))="n/a","n/a",BD195-INDEX(tab_MinKomp[Organizacja wysyłek / Organisation von Lieferungen],MATCH($B195,tab_MinKomp[[Stanowisko / Position ]:[Stanowisko / Position ]],0)))</f>
        <v>n/a</v>
      </c>
      <c r="BE196" s="194" t="str">
        <f>IF(INDEX(tab_MinKomp[Analiza magazynowa - Program Polen.mdb / Inventuranalyse],MATCH($B195,tab_MinKomp[[Stanowisko / Position ]:[Stanowisko / Position ]],0))="n/a","n/a",BE195-INDEX(tab_MinKomp[Analiza magazynowa - Program Polen.mdb / Inventuranalyse],MATCH($B195,tab_MinKomp[[Stanowisko / Position ]:[Stanowisko / Position ]],0)))</f>
        <v>n/a</v>
      </c>
      <c r="BF196" s="190" t="str">
        <f>IF(INDEX(tab_MinKomp[MMOG (Materials Management Operations Guidelines)],MATCH($B195,tab_MinKomp[[Stanowisko / Position ]:[Stanowisko / Position ]],0))="n/a","n/a",BF195-INDEX(tab_MinKomp[MMOG (Materials Management Operations Guidelines)],MATCH($B195,tab_MinKomp[[Stanowisko / Position ]:[Stanowisko / Position ]],0)))</f>
        <v>n/a</v>
      </c>
      <c r="BG196" s="190" t="str">
        <f>IF(INDEX(tab_MinKomp[GPP],MATCH($B195,tab_MinKomp[[Stanowisko / Position ]:[Stanowisko / Position ]],0))="n/a","n/a",BG195-INDEX(tab_MinKomp[GPP],MATCH($B195,tab_MinKomp[[Stanowisko / Position ]:[Stanowisko / Position ]],0)))</f>
        <v>n/a</v>
      </c>
      <c r="BH196" s="190" t="str">
        <f>IF(INDEX(tab_MinKomp[AIAG (Automotive Industry Action Group)],MATCH($B195,tab_MinKomp[[Stanowisko / Position ]:[Stanowisko / Position ]],0))="n/a","n/a",BH195-INDEX(tab_MinKomp[AIAG (Automotive Industry Action Group)],MATCH($B195,tab_MinKomp[[Stanowisko / Position ]:[Stanowisko / Position ]],0)))</f>
        <v>n/a</v>
      </c>
      <c r="BI196" s="190" t="str">
        <f>IF(INDEX(tab_MinKomp[Super-G disputes],MATCH($B195,tab_MinKomp[[Stanowisko / Position ]:[Stanowisko / Position ]],0))="n/a","n/a",BI195-INDEX(tab_MinKomp[Super-G disputes],MATCH($B195,tab_MinKomp[[Stanowisko / Position ]:[Stanowisko / Position ]],0)))</f>
        <v>n/a</v>
      </c>
      <c r="BJ196" s="190" t="str">
        <f>IF(INDEX(tab_MinKomp[CMMS3/eDDL (Direct Data Link)],MATCH($B195,tab_MinKomp[[Stanowisko / Position ]:[Stanowisko / Position ]],0))="n/a","n/a",BJ195-INDEX(tab_MinKomp[CMMS3/eDDL (Direct Data Link)],MATCH($B195,tab_MinKomp[[Stanowisko / Position ]:[Stanowisko / Position ]],0)))</f>
        <v>n/a</v>
      </c>
      <c r="BK196" s="190" t="str">
        <f>IF(INDEX(tab_MinKomp[MP&amp;L (Material Planning and Logistics)],MATCH($B195,tab_MinKomp[[Stanowisko / Position ]:[Stanowisko / Position ]],0))="n/a","n/a",BK195-INDEX(tab_MinKomp[MP&amp;L (Material Planning and Logistics)],MATCH($B195,tab_MinKomp[[Stanowisko / Position ]:[Stanowisko / Position ]],0)))</f>
        <v>n/a</v>
      </c>
      <c r="BL196" s="190" t="str">
        <f>IF(INDEX(tab_MinKomp[Supplier delivery rating],MATCH($B195,tab_MinKomp[[Stanowisko / Position ]:[Stanowisko / Position ]],0))="n/a","n/a",BL195-INDEX(tab_MinKomp[Supplier delivery rating],MATCH($B195,tab_MinKomp[[Stanowisko / Position ]:[Stanowisko / Position ]],0)))</f>
        <v>n/a</v>
      </c>
      <c r="BM196" s="194" t="str">
        <f>IF(INDEX(tab_MinKomp[Planowanie produkcji / Produktionsplanung],MATCH($B195,tab_MinKomp[[Stanowisko / Position ]:[Stanowisko / Position ]],0))="n/a","n/a",BM195-INDEX(tab_MinKomp[Planowanie produkcji / Produktionsplanung],MATCH($B195,tab_MinKomp[[Stanowisko / Position ]:[Stanowisko / Position ]],0)))</f>
        <v>n/a</v>
      </c>
      <c r="BN196" s="194" t="str">
        <f>IF(INDEX(tab_MinKomp[Planowanie produkcji / Produktionsplanung],MATCH($B195,tab_MinKomp[[Stanowisko / Position ]:[Stanowisko / Position ]],0))="n/a","n/a",BN195-INDEX(tab_MinKomp[Planowanie produkcji / Produktionsplanung],MATCH($B195,tab_MinKomp[[Stanowisko / Position ]:[Stanowisko / Position ]],0)))</f>
        <v>n/a</v>
      </c>
      <c r="BO196" s="194" t="str">
        <f>IF(INDEX(tab_MinKomp[Planowanie produkcji / Produktionsplanung],MATCH($B195,tab_MinKomp[[Stanowisko / Position ]:[Stanowisko / Position ]],0))="n/a","n/a",BO195-INDEX(tab_MinKomp[Planowanie produkcji / Produktionsplanung],MATCH($B195,tab_MinKomp[[Stanowisko / Position ]:[Stanowisko / Position ]],0)))</f>
        <v>n/a</v>
      </c>
      <c r="BP196" s="194" t="str">
        <f>IF(INDEX(tab_MinKomp[Planowanie produkcji / Produktionsplanung],MATCH($B195,tab_MinKomp[[Stanowisko / Position ]:[Stanowisko / Position ]],0))="n/a","n/a",BP195-INDEX(tab_MinKomp[Planowanie produkcji / Produktionsplanung],MATCH($B195,tab_MinKomp[[Stanowisko / Position ]:[Stanowisko / Position ]],0)))</f>
        <v>n/a</v>
      </c>
      <c r="BQ196" s="194" t="s">
        <v>248</v>
      </c>
      <c r="BR196" s="194" t="str">
        <f>IF(INDEX(tab_MinKomp[Planowanie produkcji / Produktionsplanung],MATCH($B195,tab_MinKomp[[Stanowisko / Position ]:[Stanowisko / Position ]],0))="n/a","n/a",BR195-INDEX(tab_MinKomp[Planowanie produkcji / Produktionsplanung],MATCH($B195,tab_MinKomp[[Stanowisko / Position ]:[Stanowisko / Position ]],0)))</f>
        <v>n/a</v>
      </c>
      <c r="BS196" s="194">
        <f>IF(INDEX(tab_MinKomp[Obsługa maszyn Novapax / Novapax Maschinenbedienung],MATCH($B195,tab_MinKomp[[Stanowisko / Position ]:[Stanowisko / Position ]],0))="n/a","n/a",BS195-INDEX(tab_MinKomp[Obsługa maszyn Novapax / Novapax Maschinenbedienung],MATCH($B195,tab_MinKomp[[Stanowisko / Position ]:[Stanowisko / Position ]],0)))</f>
        <v>0</v>
      </c>
      <c r="BT196" s="194" t="str">
        <f>IF(INDEX(tab_MinKomp[Planowanie produkcji / Produktionsplanung],MATCH($B195,tab_MinKomp[[Stanowisko / Position ]:[Stanowisko / Position ]],0))="n/a","n/a",BT195-INDEX(tab_MinKomp[Planowanie produkcji / Produktionsplanung],MATCH($B195,tab_MinKomp[[Stanowisko / Position ]:[Stanowisko / Position ]],0)))</f>
        <v>n/a</v>
      </c>
      <c r="BU196" s="194">
        <f>IF(INDEX(tab_MinKomp[Obsługa maszyn Novapax / Novapax Maschinenbedienung],MATCH($B195,tab_MinKomp[[Stanowisko / Position ]:[Stanowisko / Position ]],0))="n/a","n/a",BU195-INDEX(tab_MinKomp[Obsługa maszyn Novapax / Novapax Maschinenbedienung],MATCH($B195,tab_MinKomp[[Stanowisko / Position ]:[Stanowisko / Position ]],0)))</f>
        <v>0</v>
      </c>
      <c r="BV196" s="194" t="str">
        <f>IF(INDEX(tab_MinKomp[Planowanie produkcji / Produktionsplanung],MATCH($B195,tab_MinKomp[[Stanowisko / Position ]:[Stanowisko / Position ]],0))="n/a","n/a",BV195-INDEX(tab_MinKomp[Planowanie produkcji / Produktionsplanung],MATCH($B195,tab_MinKomp[[Stanowisko / Position ]:[Stanowisko / Position ]],0)))</f>
        <v>n/a</v>
      </c>
      <c r="BW196" s="194">
        <f>IF(INDEX(tab_MinKomp[Obsługa maszyn Novapax / Novapax Maschinenbedienung],MATCH($B195,tab_MinKomp[[Stanowisko / Position ]:[Stanowisko / Position ]],0))="n/a","n/a",BW195-INDEX(tab_MinKomp[Obsługa maszyn Novapax / Novapax Maschinenbedienung],MATCH($B195,tab_MinKomp[[Stanowisko / Position ]:[Stanowisko / Position ]],0)))</f>
        <v>0</v>
      </c>
      <c r="BX196" s="194">
        <f>IF(INDEX(tab_MinKomp[Obsługa maszyn Novapax / Novapax Maschinenbedienung],MATCH($B195,tab_MinKomp[[Stanowisko / Position ]:[Stanowisko / Position ]],0))="n/a","n/a",BX195-INDEX(tab_MinKomp[Obsługa maszyn Novapax / Novapax Maschinenbedienung],MATCH($B195,tab_MinKomp[[Stanowisko / Position ]:[Stanowisko / Position ]],0)))</f>
        <v>1</v>
      </c>
      <c r="BY196" s="194" t="str">
        <f>IF(INDEX(tab_MinKomp[Obsługa maszyn Engel / Engel Maschinenbedienung],MATCH($B195,tab_MinKomp[[Stanowisko / Position ]:[Stanowisko / Position ]],0))="n/a","n/a",BY195-INDEX(tab_MinKomp[Obsługa maszyn Engel / Engel Maschinenbedienung],MATCH($B195,tab_MinKomp[[Stanowisko / Position ]:[Stanowisko / Position ]],0)))</f>
        <v>n/a</v>
      </c>
      <c r="BZ196" s="194">
        <f>IF(INDEX(tab_MinKomp[Obsługa maszyn Novapax / Novapax Maschinenbedienung],MATCH($B195,tab_MinKomp[[Stanowisko / Position ]:[Stanowisko / Position ]],0))="n/a","n/a",BZ195-INDEX(tab_MinKomp[Obsługa maszyn Novapax / Novapax Maschinenbedienung],MATCH($B195,tab_MinKomp[[Stanowisko / Position ]:[Stanowisko / Position ]],0)))</f>
        <v>0</v>
      </c>
      <c r="CA196" s="194" t="str">
        <f>IF(INDEX(tab_MinKomp[Obsługa maszyn KVT / KVT Maschinenbedienung],MATCH($B195,tab_MinKomp[[Stanowisko / Position ]:[Stanowisko / Position ]],0))="n/a","n/a",CA195-INDEX(tab_MinKomp[Obsługa maszyn KVT / KVT Maschinenbedienung],MATCH($B195,tab_MinKomp[[Stanowisko / Position ]:[Stanowisko / Position ]],0)))</f>
        <v>n/a</v>
      </c>
      <c r="CB196" s="194">
        <f>IF(INDEX(tab_MinKomp[Obsługa maszyn Novapax / Novapax Maschinenbedienung],MATCH($B195,tab_MinKomp[[Stanowisko / Position ]:[Stanowisko / Position ]],0))="n/a","n/a",CB195-INDEX(tab_MinKomp[Obsługa maszyn Novapax / Novapax Maschinenbedienung],MATCH($B195,tab_MinKomp[[Stanowisko / Position ]:[Stanowisko / Position ]],0)))</f>
        <v>0</v>
      </c>
      <c r="CC196" s="194" t="str">
        <f>IF(INDEX(tab_MinKomp[Obsługa maszyn Branson / Branson Maschinenbedienung],MATCH($B195,tab_MinKomp[[Stanowisko / Position ]:[Stanowisko / Position ]],0))="n/a","n/a",CC195-INDEX(tab_MinKomp[Obsługa maszyn Branson / Branson Maschinenbedienung],MATCH($B195,tab_MinKomp[[Stanowisko / Position ]:[Stanowisko / Position ]],0)))</f>
        <v>n/a</v>
      </c>
      <c r="CD196" s="194">
        <f>IF(INDEX(tab_MinKomp[Obsługa maszyn Novapax / Novapax Maschinenbedienung],MATCH($B195,tab_MinKomp[[Stanowisko / Position ]:[Stanowisko / Position ]],0))="n/a","n/a",CD195-INDEX(tab_MinKomp[Obsługa maszyn Novapax / Novapax Maschinenbedienung],MATCH($B195,tab_MinKomp[[Stanowisko / Position ]:[Stanowisko / Position ]],0)))</f>
        <v>1</v>
      </c>
      <c r="CE196" s="194">
        <f>IF(INDEX(tab_MinKomp[Obsługa maszyn Novapax / Novapax Maschinenbedienung],MATCH($B195,tab_MinKomp[[Stanowisko / Position ]:[Stanowisko / Position ]],0))="n/a","n/a",CE195-INDEX(tab_MinKomp[Obsługa maszyn Novapax / Novapax Maschinenbedienung],MATCH($B195,tab_MinKomp[[Stanowisko / Position ]:[Stanowisko / Position ]],0)))</f>
        <v>0</v>
      </c>
      <c r="CF196" s="194">
        <f>IF(INDEX(tab_MinKomp[Obsługa maszyn Novapax / Novapax Maschinenbedienung],MATCH($B195,tab_MinKomp[[Stanowisko / Position ]:[Stanowisko / Position ]],0))="n/a","n/a",CF195-INDEX(tab_MinKomp[Obsługa maszyn Novapax / Novapax Maschinenbedienung],MATCH($B195,tab_MinKomp[[Stanowisko / Position ]:[Stanowisko / Position ]],0)))</f>
        <v>-2</v>
      </c>
      <c r="CG196" s="194">
        <v>0</v>
      </c>
      <c r="CH196" s="194" t="str">
        <f>IF(INDEX(tab_MinKomp[Wymagania VDA 6.5 Product / Forderungen],MATCH($B195,tab_MinKomp[[Stanowisko / Position ]:[Stanowisko / Position ]],0))="n/a","n/a",CH195-INDEX(tab_MinKomp[Wymagania VDA 6.5 Product / Forderungen],MATCH($B195,tab_MinKomp[[Stanowisko / Position ]:[Stanowisko / Position ]],0)))</f>
        <v>n/a</v>
      </c>
      <c r="CI196" s="194" t="str">
        <f>IF(INDEX(tab_MinKomp[Wymagania VDA 6.5 Product / Forderungen],MATCH($B195,tab_MinKomp[[Stanowisko / Position ]:[Stanowisko / Position ]],0))="n/a","n/a",CI195-INDEX(tab_MinKomp[Wymagania VDA 6.5 Product / Forderungen],MATCH($B195,tab_MinKomp[[Stanowisko / Position ]:[Stanowisko / Position ]],0)))</f>
        <v>n/a</v>
      </c>
      <c r="CJ196" s="194" t="str">
        <f>IF(INDEX(tab_MinKomp[Wymagania VDA 6.5 Product / Forderungen],MATCH($B195,tab_MinKomp[[Stanowisko / Position ]:[Stanowisko / Position ]],0))="n/a","n/a",CJ195-INDEX(tab_MinKomp[Wymagania VDA 6.5 Product / Forderungen],MATCH($B195,tab_MinKomp[[Stanowisko / Position ]:[Stanowisko / Position ]],0)))</f>
        <v>n/a</v>
      </c>
      <c r="CK196" s="194" t="str">
        <f>IF(INDEX(tab_MinKomp[Wymagania VDA 6.5 Product / Forderungen],MATCH($B195,tab_MinKomp[[Stanowisko / Position ]:[Stanowisko / Position ]],0))="n/a","n/a",CK195-INDEX(tab_MinKomp[Wymagania VDA 6.5 Product / Forderungen],MATCH($B195,tab_MinKomp[[Stanowisko / Position ]:[Stanowisko / Position ]],0)))</f>
        <v>n/a</v>
      </c>
      <c r="CL196" s="194" t="str">
        <f>IF(INDEX(tab_MinKomp[Wymagania VDA 6.5 Product / Forderungen],MATCH($B195,tab_MinKomp[[Stanowisko / Position ]:[Stanowisko / Position ]],0))="n/a","n/a",CL195-INDEX(tab_MinKomp[Wymagania VDA 6.5 Product / Forderungen],MATCH($B195,tab_MinKomp[[Stanowisko / Position ]:[Stanowisko / Position ]],0)))</f>
        <v>n/a</v>
      </c>
      <c r="CM196" s="194" t="str">
        <f>IF(INDEX(tab_MinKomp[Informatyka ogólna (techniczne i systemowe) / Allgemeine IT (Technik und System)],MATCH($B195,tab_MinKomp[[Stanowisko / Position ]:[Stanowisko / Position ]],0))="n/a","n/a",CM195-INDEX(tab_MinKomp[Informatyka ogólna (techniczne i systemowe) / Allgemeine IT (Technik und System)],MATCH($B195,tab_MinKomp[[Stanowisko / Position ]:[Stanowisko / Position ]],0)))</f>
        <v>n/a</v>
      </c>
      <c r="CN196" s="194" t="str">
        <f>IF(INDEX(tab_MinKomp[Sieci komputerowe / Computernetzwerke],MATCH($B195,tab_MinKomp[[Stanowisko / Position ]:[Stanowisko / Position ]],0))="n/a","n/a",CN195-INDEX(tab_MinKomp[Sieci komputerowe / Computernetzwerke],MATCH($B195,tab_MinKomp[[Stanowisko / Position ]:[Stanowisko / Position ]],0)))</f>
        <v>n/a</v>
      </c>
      <c r="CO196" s="194" t="str">
        <f>IF(INDEX(tab_MinKomp[Hardware (komputery PC, drukarki biurowe i etykietowe, telefonia stacjonarna i mobilna) (PC, Drucker, Telefpne, Handys)],MATCH($B195,tab_MinKomp[[Stanowisko / Position ]:[Stanowisko / Position ]],0))="n/a","n/a",CO195-INDEX(tab_MinKomp[Hardware (komputery PC, drukarki biurowe i etykietowe, telefonia stacjonarna i mobilna) (PC, Drucker, Telefpne, Handys)],MATCH($B195,tab_MinKomp[[Stanowisko / Position ]:[Stanowisko / Position ]],0)))</f>
        <v>n/a</v>
      </c>
      <c r="CP196" s="194" t="str">
        <f>IF(INDEX(tab_MinKomp[Software &amp; Systems (MS Office, MS Remote Desktop)],MATCH($B195,tab_MinKomp[[Stanowisko / Position ]:[Stanowisko / Position ]],0))="n/a","n/a",CP195-INDEX(tab_MinKomp[Software &amp; Systems (MS Office, MS Remote Desktop)],MATCH($B195,tab_MinKomp[[Stanowisko / Position ]:[Stanowisko / Position ]],0)))</f>
        <v>n/a</v>
      </c>
      <c r="CQ196" s="194" t="str">
        <f>IF(INDEX(tab_MinKomp[Programowanie obiektowe (PHP) / Objektprogrammierung],MATCH($B195,tab_MinKomp[[Stanowisko / Position ]:[Stanowisko / Position ]],0))="n/a","n/a",CQ195-INDEX(tab_MinKomp[Programowanie obiektowe (PHP) / Objektprogrammierung],MATCH($B195,tab_MinKomp[[Stanowisko / Position ]:[Stanowisko / Position ]],0)))</f>
        <v>n/a</v>
      </c>
      <c r="CR196" s="194" t="str">
        <f>IF(INDEX(tab_MinKomp[Scrum],MATCH($B195,tab_MinKomp[[Stanowisko / Position ]:[Stanowisko / Position ]],0))="n/a","n/a",CR195-INDEX(tab_MinKomp[Scrum],MATCH($B195,tab_MinKomp[[Stanowisko / Position ]:[Stanowisko / Position ]],0)))</f>
        <v>n/a</v>
      </c>
      <c r="CS196" s="194" t="str">
        <f>IF(INDEX(tab_MinKomp[SQL (MySQL)],MATCH($B195,tab_MinKomp[[Stanowisko / Position ]:[Stanowisko / Position ]],0))="n/a","n/a",CS195-INDEX(tab_MinKomp[SQL (MySQL)],MATCH($B195,tab_MinKomp[[Stanowisko / Position ]:[Stanowisko / Position ]],0)))</f>
        <v>n/a</v>
      </c>
      <c r="CT196" s="194" t="str">
        <f>IF(INDEX(tab_MinKomp[Javascript],MATCH($B195,tab_MinKomp[[Stanowisko / Position ]:[Stanowisko / Position ]],0))="n/a","n/a",CT195-INDEX(tab_MinKomp[Javascript],MATCH($B195,tab_MinKomp[[Stanowisko / Position ]:[Stanowisko / Position ]],0)))</f>
        <v>n/a</v>
      </c>
      <c r="CU196" s="194" t="str">
        <f>IF(INDEX(tab_MinKomp[Joomla],MATCH($B195,tab_MinKomp[[Stanowisko / Position ]:[Stanowisko / Position ]],0))="n/a","n/a",CU195-INDEX(tab_MinKomp[Joomla],MATCH($B195,tab_MinKomp[[Stanowisko / Position ]:[Stanowisko / Position ]],0)))</f>
        <v>n/a</v>
      </c>
      <c r="CV196" s="194" t="str">
        <f>IF(INDEX(tab_MinKomp[Bash],MATCH($B195,tab_MinKomp[[Stanowisko / Position ]:[Stanowisko / Position ]],0))="n/a","n/a",CV195-INDEX(tab_MinKomp[Bash],MATCH($B195,tab_MinKomp[[Stanowisko / Position ]:[Stanowisko / Position ]],0)))</f>
        <v>n/a</v>
      </c>
      <c r="CW196" s="194">
        <f>IF(INDEX(tab_MinKomp[Systemy MES (HYDRA / SFMS)],MATCH($B195,tab_MinKomp[[Stanowisko / Position ]:[Stanowisko / Position ]],0))="n/a","n/a",CW195-INDEX(tab_MinKomp[Systemy MES (HYDRA / SFMS)],MATCH($B195,tab_MinKomp[[Stanowisko / Position ]:[Stanowisko / Position ]],0)))</f>
        <v>0</v>
      </c>
      <c r="CX196" s="194" t="str">
        <f>IF(INDEX(tab_MinKomp[HTML / CSS],MATCH($B195,tab_MinKomp[[Stanowisko / Position ]:[Stanowisko / Position ]],0))="n/a","n/a",CX195-INDEX(tab_MinKomp[HTML / CSS],MATCH($B195,tab_MinKomp[[Stanowisko / Position ]:[Stanowisko / Position ]],0)))</f>
        <v>n/a</v>
      </c>
      <c r="CY196" s="194" t="str">
        <f>IF(INDEX(tab_MinKomp[SYSTEM PR],MATCH($B195,tab_MinKomp[[Stanowisko / Position ]:[Stanowisko / Position ]],0))="n/a","n/a",CY195-INDEX(tab_MinKomp[SYSTEM PR],MATCH($B195,tab_MinKomp[[Stanowisko / Position ]:[Stanowisko / Position ]],0)))</f>
        <v>n/a</v>
      </c>
      <c r="CZ196" s="194" t="str">
        <f>IF(INDEX(tab_MinKomp[System Einkauf XP / EBA],MATCH($B195,tab_MinKomp[[Stanowisko / Position ]:[Stanowisko / Position ]],0))="n/a","n/a",CZ195-INDEX(tab_MinKomp[System Einkauf XP / EBA],MATCH($B195,tab_MinKomp[[Stanowisko / Position ]:[Stanowisko / Position ]],0)))</f>
        <v>n/a</v>
      </c>
      <c r="DA196" s="194" t="str">
        <f>IF(INDEX(tab_MinKomp[Techniki negocjacyjne / Verhandlungstechniken],MATCH($B195,tab_MinKomp[[Stanowisko / Position ]:[Stanowisko / Position ]],0))="n/a","n/a",DA195-INDEX(tab_MinKomp[Techniki negocjacyjne / Verhandlungstechniken],MATCH($B195,tab_MinKomp[[Stanowisko / Position ]:[Stanowisko / Position ]],0)))</f>
        <v>n/a</v>
      </c>
      <c r="DB196" s="194" t="str">
        <f>IF(INDEX(tab_MinKomp[Znajomość rynku branżowego / Kenntnis des Industrie Marktes],MATCH($B195,tab_MinKomp[[Stanowisko / Position ]:[Stanowisko / Position ]],0))="n/a","n/a",DB195-INDEX(tab_MinKomp[Znajomość rynku branżowego / Kenntnis des Industrie Marktes],MATCH($B195,tab_MinKomp[[Stanowisko / Position ]:[Stanowisko / Position ]],0)))</f>
        <v>n/a</v>
      </c>
      <c r="DC196" s="194" t="str">
        <f>IF(INDEX(tab_MinKomp[SUPPLIER MANAGEMENT],MATCH($B195,tab_MinKomp[[Stanowisko / Position ]:[Stanowisko / Position ]],0))="n/a","n/a",DC195-INDEX(tab_MinKomp[SUPPLIER MANAGEMENT],MATCH($B195,tab_MinKomp[[Stanowisko / Position ]:[Stanowisko / Position ]],0)))</f>
        <v>n/a</v>
      </c>
      <c r="DD196" s="194" t="str">
        <f>IF(INDEX(tab_MinKomp[SUPPLIER MANAGEMENT],MATCH($B195,tab_MinKomp[[Stanowisko / Position ]:[Stanowisko / Position ]],0))="n/a","n/a",DD195-INDEX(tab_MinKomp[SUPPLIER MANAGEMENT],MATCH($B195,tab_MinKomp[[Stanowisko / Position ]:[Stanowisko / Position ]],0)))</f>
        <v>n/a</v>
      </c>
      <c r="DE196" s="194" t="str">
        <f>IF(INDEX(tab_MinKomp[SUPPLIER MANAGEMENT],MATCH($B195,tab_MinKomp[[Stanowisko / Position ]:[Stanowisko / Position ]],0))="n/a","n/a",DE195-INDEX(tab_MinKomp[SUPPLIER MANAGEMENT],MATCH($B195,tab_MinKomp[[Stanowisko / Position ]:[Stanowisko / Position ]],0)))</f>
        <v>n/a</v>
      </c>
      <c r="DF196" s="194">
        <f>IF(INDEX(tab_MinKomp[LEAN MANAGEMENT],MATCH($B195,tab_MinKomp[[Stanowisko / Position ]:[Stanowisko / Position ]],0))="n/a","n/a",DF195-INDEX(tab_MinKomp[LEAN MANAGEMENT],MATCH($B195,tab_MinKomp[[Stanowisko / Position ]:[Stanowisko / Position ]],0)))</f>
        <v>0</v>
      </c>
      <c r="DG196" s="194" t="str">
        <f>IF(INDEX(tab_MinKomp[PPAP/PSW],MATCH($B195,tab_MinKomp[[Stanowisko / Position ]:[Stanowisko / Position ]],0))="n/a","n/a",DG195-INDEX(tab_MinKomp[PPAP/PSW],MATCH($B195,tab_MinKomp[[Stanowisko / Position ]:[Stanowisko / Position ]],0)))</f>
        <v>n/a</v>
      </c>
      <c r="DH196" s="194" t="str">
        <f>IF(INDEX(tab_MinKomp[SUPPLIER MANAGEMENT],MATCH($B195,tab_MinKomp[[Stanowisko / Position ]:[Stanowisko / Position ]],0))="n/a","n/a",DH195-INDEX(tab_MinKomp[SUPPLIER MANAGEMENT],MATCH($B195,tab_MinKomp[[Stanowisko / Position ]:[Stanowisko / Position ]],0)))</f>
        <v>n/a</v>
      </c>
      <c r="DI196" s="194" t="str">
        <f>IF(INDEX(tab_MinKomp[OBSŁUGA PORTALI KLIENTA / Kundenportale],MATCH($B195,tab_MinKomp[[Stanowisko / Position ]:[Stanowisko / Position ]],0))="n/a","n/a",DI195-INDEX(tab_MinKomp[OBSŁUGA PORTALI KLIENTA / Kundenportale],MATCH($B195,tab_MinKomp[[Stanowisko / Position ]:[Stanowisko / Position ]],0)))</f>
        <v>n/a</v>
      </c>
      <c r="DJ196" s="194" t="str">
        <f>IF(INDEX(tab_MinKomp[Obsługa systemu BABTECQ / BABTECQ System],MATCH($B195,tab_MinKomp[[Stanowisko / Position ]:[Stanowisko / Position ]],0))="n/a","n/a",DJ195-INDEX(tab_MinKomp[Obsługa systemu BABTECQ / BABTECQ System],MATCH($B195,tab_MinKomp[[Stanowisko / Position ]:[Stanowisko / Position ]],0)))</f>
        <v>n/a</v>
      </c>
      <c r="DK196" s="194" t="str">
        <f>IF(INDEX(tab_MinKomp[Rysunek techniczny / technische Zeichnung],MATCH($B195,tab_MinKomp[[Stanowisko / Position ]:[Stanowisko / Position ]],0))="n/a","n/a",DK195-INDEX(tab_MinKomp[Rysunek techniczny / technische Zeichnung],MATCH($B195,tab_MinKomp[[Stanowisko / Position ]:[Stanowisko / Position ]],0)))</f>
        <v>n/a</v>
      </c>
      <c r="DL196" s="194" t="str">
        <f>IF(INDEX(tab_MinKomp[Kalibracja / Kalibrierung],MATCH($B195,tab_MinKomp[[Stanowisko / Position ]:[Stanowisko / Position ]],0))="n/a","n/a",DL195-INDEX(tab_MinKomp[Kalibracja / Kalibrierung],MATCH($B195,tab_MinKomp[[Stanowisko / Position ]:[Stanowisko / Position ]],0)))</f>
        <v>n/a</v>
      </c>
      <c r="DM196" s="194" t="str">
        <f>IF(INDEX(tab_MinKomp[Rekwalifikacja / Requalifizierung],MATCH($B195,tab_MinKomp[[Stanowisko / Position ]:[Stanowisko / Position ]],0))="n/a","n/a",DM195-INDEX(tab_MinKomp[Rekwalifikacja / Requalifizierung],MATCH($B195,tab_MinKomp[[Stanowisko / Position ]:[Stanowisko / Position ]],0)))</f>
        <v>n/a</v>
      </c>
      <c r="DN196" s="190" t="s">
        <v>248</v>
      </c>
      <c r="DO196" s="190" t="str">
        <f>IF(INDEX(tab_MinKomp[Testy czystości / Reinheitstests],MATCH($B195,tab_MinKomp[[Stanowisko / Position ]:[Stanowisko / Position ]],0))="n/a","n/a",DO195-INDEX(tab_MinKomp[Testy czystości / Reinheitstests],MATCH($B195,tab_MinKomp[[Stanowisko / Position ]:[Stanowisko / Position ]],0)))</f>
        <v>n/a</v>
      </c>
      <c r="DP196" s="190" t="str">
        <f>IF(INDEX(tab_MinKomp[Testy czystości / Reinheitstests],MATCH($B195,tab_MinKomp[[Stanowisko / Position ]:[Stanowisko / Position ]],0))="n/a","n/a",DP195-INDEX(tab_MinKomp[Testy czystości / Reinheitstests],MATCH($B195,tab_MinKomp[[Stanowisko / Position ]:[Stanowisko / Position ]],0)))</f>
        <v>n/a</v>
      </c>
      <c r="DQ196" s="190" t="str">
        <f>IF(INDEX(tab_MinKomp[Testy czystości / Reinheitstests],MATCH($B195,tab_MinKomp[[Stanowisko / Position ]:[Stanowisko / Position ]],0))="n/a","n/a",DQ195-INDEX(tab_MinKomp[Testy czystości / Reinheitstests],MATCH($B195,tab_MinKomp[[Stanowisko / Position ]:[Stanowisko / Position ]],0)))</f>
        <v>n/a</v>
      </c>
      <c r="DR196" s="190" t="str">
        <f>IF(INDEX(tab_MinKomp[Testy czystości / Reinheitstests],MATCH($B195,tab_MinKomp[[Stanowisko / Position ]:[Stanowisko / Position ]],0))="n/a","n/a",DR195-INDEX(tab_MinKomp[Testy czystości / Reinheitstests],MATCH($B195,tab_MinKomp[[Stanowisko / Position ]:[Stanowisko / Position ]],0)))</f>
        <v>n/a</v>
      </c>
      <c r="DS196" s="190" t="str">
        <f>IF(INDEX(tab_MinKomp[Testy czystości / Reinheitstests],MATCH($B195,tab_MinKomp[[Stanowisko / Position ]:[Stanowisko / Position ]],0))="n/a","n/a",DS195-INDEX(tab_MinKomp[Testy czystości / Reinheitstests],MATCH($B195,tab_MinKomp[[Stanowisko / Position ]:[Stanowisko / Position ]],0)))</f>
        <v>n/a</v>
      </c>
      <c r="DT196" s="194" t="str">
        <f>IF(INDEX(tab_MinKomp[SUPPLIER MANAGEMENT],MATCH($B195,tab_MinKomp[[Stanowisko / Position ]:[Stanowisko / Position ]],0))="n/a","n/a",DT195-INDEX(tab_MinKomp[SUPPLIER MANAGEMENT],MATCH($B195,tab_MinKomp[[Stanowisko / Position ]:[Stanowisko / Position ]],0)))</f>
        <v>n/a</v>
      </c>
      <c r="DU196" s="190" t="str">
        <f>IF(INDEX(tab_MinKomp[Testy czystości / Reinheitstests],MATCH($B195,tab_MinKomp[[Stanowisko / Position ]:[Stanowisko / Position ]],0))="n/a","n/a",DU195-INDEX(tab_MinKomp[Testy czystości / Reinheitstests],MATCH($B195,tab_MinKomp[[Stanowisko / Position ]:[Stanowisko / Position ]],0)))</f>
        <v>n/a</v>
      </c>
      <c r="DV196" s="190" t="str">
        <f>IF(INDEX(tab_MinKomp[Testy czystości / Reinheitstests],MATCH($B195,tab_MinKomp[[Stanowisko / Position ]:[Stanowisko / Position ]],0))="n/a","n/a",DV195-INDEX(tab_MinKomp[Testy czystości / Reinheitstests],MATCH($B195,tab_MinKomp[[Stanowisko / Position ]:[Stanowisko / Position ]],0)))</f>
        <v>n/a</v>
      </c>
      <c r="DW196" s="190" t="str">
        <f>IF(INDEX(tab_MinKomp[Testy czystości / Reinheitstests],MATCH($B195,tab_MinKomp[[Stanowisko / Position ]:[Stanowisko / Position ]],0))="n/a","n/a",DW195-INDEX(tab_MinKomp[Testy czystości / Reinheitstests],MATCH($B195,tab_MinKomp[[Stanowisko / Position ]:[Stanowisko / Position ]],0)))</f>
        <v>n/a</v>
      </c>
      <c r="DX196" s="190" t="str">
        <f>IF(INDEX(tab_MinKomp[Testy czystości / Reinheitstests],MATCH($B195,tab_MinKomp[[Stanowisko / Position ]:[Stanowisko / Position ]],0))="n/a","n/a",DX195-INDEX(tab_MinKomp[Testy czystości / Reinheitstests],MATCH($B195,tab_MinKomp[[Stanowisko / Position ]:[Stanowisko / Position ]],0)))</f>
        <v>n/a</v>
      </c>
      <c r="DY196" s="190" t="str">
        <f>IF(INDEX(tab_MinKomp[Testy czystości / Reinheitstests],MATCH($B195,tab_MinKomp[[Stanowisko / Position ]:[Stanowisko / Position ]],0))="n/a","n/a",DY195-INDEX(tab_MinKomp[Testy czystości / Reinheitstests],MATCH($B195,tab_MinKomp[[Stanowisko / Position ]:[Stanowisko / Position ]],0)))</f>
        <v>n/a</v>
      </c>
      <c r="DZ196" s="190" t="str">
        <f>IF(INDEX(tab_MinKomp[Testy czystości / Reinheitstests],MATCH($B195,tab_MinKomp[[Stanowisko / Position ]:[Stanowisko / Position ]],0))="n/a","n/a",DZ195-INDEX(tab_MinKomp[Testy czystości / Reinheitstests],MATCH($B195,tab_MinKomp[[Stanowisko / Position ]:[Stanowisko / Position ]],0)))</f>
        <v>n/a</v>
      </c>
      <c r="EA196" s="194" t="str">
        <f>IF(INDEX(tab_MinKomp[SUPPLIER MANAGEMENT],MATCH($B195,tab_MinKomp[[Stanowisko / Position ]:[Stanowisko / Position ]],0))="n/a","n/a",EA195-INDEX(tab_MinKomp[SUPPLIER MANAGEMENT],MATCH($B195,tab_MinKomp[[Stanowisko / Position ]:[Stanowisko / Position ]],0)))</f>
        <v>n/a</v>
      </c>
      <c r="EB196" s="190" t="str">
        <f>IF(INDEX(tab_MinKomp[Testy czystości / Reinheitstests],MATCH($B195,tab_MinKomp[[Stanowisko / Position ]:[Stanowisko / Position ]],0))="n/a","n/a",EB195-INDEX(tab_MinKomp[Testy czystości / Reinheitstests],MATCH($B195,tab_MinKomp[[Stanowisko / Position ]:[Stanowisko / Position ]],0)))</f>
        <v>n/a</v>
      </c>
      <c r="EC196" s="190" t="str">
        <f>IF(INDEX(tab_MinKomp[Testy czystości / Reinheitstests],MATCH($B195,tab_MinKomp[[Stanowisko / Position ]:[Stanowisko / Position ]],0))="n/a","n/a",EC195-INDEX(tab_MinKomp[Testy czystości / Reinheitstests],MATCH($B195,tab_MinKomp[[Stanowisko / Position ]:[Stanowisko / Position ]],0)))</f>
        <v>n/a</v>
      </c>
      <c r="ED196" s="190" t="str">
        <f>IF(INDEX(tab_MinKomp[Testy czystości / Reinheitstests],MATCH($B195,tab_MinKomp[[Stanowisko / Position ]:[Stanowisko / Position ]],0))="n/a","n/a",ED195-INDEX(tab_MinKomp[Testy czystości / Reinheitstests],MATCH($B195,tab_MinKomp[[Stanowisko / Position ]:[Stanowisko / Position ]],0)))</f>
        <v>n/a</v>
      </c>
      <c r="EE196" s="190" t="str">
        <f>IF(INDEX(tab_MinKomp[Testy czystości / Reinheitstests],MATCH($B195,tab_MinKomp[[Stanowisko / Position ]:[Stanowisko / Position ]],0))="n/a","n/a",EE195-INDEX(tab_MinKomp[Testy czystości / Reinheitstests],MATCH($B195,tab_MinKomp[[Stanowisko / Position ]:[Stanowisko / Position ]],0)))</f>
        <v>n/a</v>
      </c>
      <c r="EF196" s="190" t="str">
        <f>IF(INDEX(tab_MinKomp[Testy czystości / Reinheitstests],MATCH($B195,tab_MinKomp[[Stanowisko / Position ]:[Stanowisko / Position ]],0))="n/a","n/a",EF195-INDEX(tab_MinKomp[Testy czystości / Reinheitstests],MATCH($B195,tab_MinKomp[[Stanowisko / Position ]:[Stanowisko / Position ]],0)))</f>
        <v>n/a</v>
      </c>
      <c r="EG196" s="190" t="str">
        <f>IF(INDEX(tab_MinKomp[Testy czystości / Reinheitstests],MATCH($B195,tab_MinKomp[[Stanowisko / Position ]:[Stanowisko / Position ]],0))="n/a","n/a",EG195-INDEX(tab_MinKomp[Testy czystości / Reinheitstests],MATCH($B195,tab_MinKomp[[Stanowisko / Position ]:[Stanowisko / Position ]],0)))</f>
        <v>n/a</v>
      </c>
      <c r="EH196" s="190" t="str">
        <f>IF(INDEX(tab_MinKomp[Testy czystości / Reinheitstests],MATCH($B195,tab_MinKomp[[Stanowisko / Position ]:[Stanowisko / Position ]],0))="n/a","n/a",EH195-INDEX(tab_MinKomp[Testy czystości / Reinheitstests],MATCH($B195,tab_MinKomp[[Stanowisko / Position ]:[Stanowisko / Position ]],0)))</f>
        <v>n/a</v>
      </c>
      <c r="EI196" s="190" t="str">
        <f>IF(INDEX(tab_MinKomp[Testy czystości / Reinheitstests],MATCH($B195,tab_MinKomp[[Stanowisko / Position ]:[Stanowisko / Position ]],0))="n/a","n/a",EI195-INDEX(tab_MinKomp[Testy czystości / Reinheitstests],MATCH($B195,tab_MinKomp[[Stanowisko / Position ]:[Stanowisko / Position ]],0)))</f>
        <v>n/a</v>
      </c>
      <c r="EJ196" s="190" t="str">
        <f>IF(INDEX(tab_MinKomp[Testy czystości / Reinheitstests],MATCH($B195,tab_MinKomp[[Stanowisko / Position ]:[Stanowisko / Position ]],0))="n/a","n/a",EJ195-INDEX(tab_MinKomp[Testy czystości / Reinheitstests],MATCH($B195,tab_MinKomp[[Stanowisko / Position ]:[Stanowisko / Position ]],0)))</f>
        <v>n/a</v>
      </c>
      <c r="EK196" s="190" t="str">
        <f>IF(INDEX(tab_MinKomp[Testy czystości / Reinheitstests],MATCH($B195,tab_MinKomp[[Stanowisko / Position ]:[Stanowisko / Position ]],0))="n/a","n/a",EK195-INDEX(tab_MinKomp[Testy czystości / Reinheitstests],MATCH($B195,tab_MinKomp[[Stanowisko / Position ]:[Stanowisko / Position ]],0)))</f>
        <v>n/a</v>
      </c>
      <c r="EL196" s="190" t="str">
        <f>IF(INDEX(tab_MinKomp[Testy czystości / Reinheitstests],MATCH($B195,tab_MinKomp[[Stanowisko / Position ]:[Stanowisko / Position ]],0))="n/a","n/a",EL195-INDEX(tab_MinKomp[Testy czystości / Reinheitstests],MATCH($B195,tab_MinKomp[[Stanowisko / Position ]:[Stanowisko / Position ]],0)))</f>
        <v>n/a</v>
      </c>
      <c r="EM196" s="190" t="str">
        <f>IF(INDEX(tab_MinKomp[Testy czystości / Reinheitstests],MATCH($B195,tab_MinKomp[[Stanowisko / Position ]:[Stanowisko / Position ]],0))="n/a","n/a",EM195-INDEX(tab_MinKomp[Testy czystości / Reinheitstests],MATCH($B195,tab_MinKomp[[Stanowisko / Position ]:[Stanowisko / Position ]],0)))</f>
        <v>n/a</v>
      </c>
      <c r="EN196" s="190" t="str">
        <f>IF(INDEX(tab_MinKomp[Testy czystości / Reinheitstests],MATCH($B195,tab_MinKomp[[Stanowisko / Position ]:[Stanowisko / Position ]],0))="n/a","n/a",EN195-INDEX(tab_MinKomp[Testy czystości / Reinheitstests],MATCH($B195,tab_MinKomp[[Stanowisko / Position ]:[Stanowisko / Position ]],0)))</f>
        <v>n/a</v>
      </c>
      <c r="EO196" s="194" t="str">
        <f>IF(INDEX(tab_MinKomp[Konserwacja Rep],MATCH($B195,tab_MinKomp[[Stanowisko / Position ]:[Stanowisko / Position ]],0))="n/a","n/a",EO195-INDEX(tab_MinKomp[Konserwacja Rep],MATCH($B195,tab_MinKomp[[Stanowisko / Position ]:[Stanowisko / Position ]],0)))</f>
        <v>n/a</v>
      </c>
      <c r="EP196" s="194" t="str">
        <f>IF(INDEX(tab_MinKomp[[Konserwacja Engel ]],MATCH($B195,tab_MinKomp[[Stanowisko / Position ]:[Stanowisko / Position ]],0))="n/a","n/a",EP195-INDEX(tab_MinKomp[[Konserwacja Engel ]],MATCH($B195,tab_MinKomp[[Stanowisko / Position ]:[Stanowisko / Position ]],0)))</f>
        <v>n/a</v>
      </c>
      <c r="EQ196" s="194" t="str">
        <f>IF(INDEX(tab_MinKomp[Konserwacja B 50],MATCH($B195,tab_MinKomp[[Stanowisko / Position ]:[Stanowisko / Position ]],0))="n/a","n/a",EQ195-INDEX(tab_MinKomp[Konserwacja B 50],MATCH($B195,tab_MinKomp[[Stanowisko / Position ]:[Stanowisko / Position ]],0)))</f>
        <v>n/a</v>
      </c>
      <c r="ER196" s="194" t="str">
        <f>IF(INDEX(tab_MinKomp[[Konserwacja EOL ]],MATCH($B195,tab_MinKomp[[Stanowisko / Position ]:[Stanowisko / Position ]],0))="n/a","n/a",ER195-INDEX(tab_MinKomp[[Konserwacja EOL ]],MATCH($B195,tab_MinKomp[[Stanowisko / Position ]:[Stanowisko / Position ]],0)))</f>
        <v>n/a</v>
      </c>
      <c r="ES196" s="194" t="str">
        <f>IF(INDEX(tab_MinKomp[Konserwacja Branson],MATCH($B195,tab_MinKomp[[Stanowisko / Position ]:[Stanowisko / Position ]],0))="n/a","n/a",ES195-INDEX(tab_MinKomp[Konserwacja Branson],MATCH($B195,tab_MinKomp[[Stanowisko / Position ]:[Stanowisko / Position ]],0)))</f>
        <v>n/a</v>
      </c>
      <c r="ET196" s="194" t="str">
        <f>IF(INDEX(tab_MinKomp[Konserwacja coolery],MATCH($B195,tab_MinKomp[[Stanowisko / Position ]:[Stanowisko / Position ]],0))="n/a","n/a",ET195-INDEX(tab_MinKomp[Konserwacja coolery],MATCH($B195,tab_MinKomp[[Stanowisko / Position ]:[Stanowisko / Position ]],0)))</f>
        <v>n/a</v>
      </c>
      <c r="EU196" s="194" t="str">
        <f>IF(INDEX(tab_MinKomp[Konserwacja piecy],MATCH($B195,tab_MinKomp[[Stanowisko / Position ]:[Stanowisko / Position ]],0))="n/a","n/a",EU195-INDEX(tab_MinKomp[Konserwacja piecy],MATCH($B195,tab_MinKomp[[Stanowisko / Position ]:[Stanowisko / Position ]],0)))</f>
        <v>n/a</v>
      </c>
      <c r="EV196" s="194" t="str">
        <f>IF(INDEX(tab_MinKomp[Rysunek techniczny- czytanie],MATCH($B195,tab_MinKomp[[Stanowisko / Position ]:[Stanowisko / Position ]],0))="n/a","n/a",EV195-INDEX(tab_MinKomp[Rysunek techniczny- czytanie],MATCH($B195,tab_MinKomp[[Stanowisko / Position ]:[Stanowisko / Position ]],0)))</f>
        <v>n/a</v>
      </c>
      <c r="EW196" s="194" t="str">
        <f>IF(INDEX(tab_MinKomp[Elektryka],MATCH($B195,tab_MinKomp[[Stanowisko / Position ]:[Stanowisko / Position ]],0))="n/a","n/a",EW195-INDEX(tab_MinKomp[Elektryka],MATCH($B195,tab_MinKomp[[Stanowisko / Position ]:[Stanowisko / Position ]],0)))</f>
        <v>n/a</v>
      </c>
      <c r="EX196" s="194" t="str">
        <f>IF(INDEX(tab_MinKomp[Pneumatyka],MATCH($B195,tab_MinKomp[[Stanowisko / Position ]:[Stanowisko / Position ]],0))="n/a","n/a",EX195-INDEX(tab_MinKomp[Pneumatyka],MATCH($B195,tab_MinKomp[[Stanowisko / Position ]:[Stanowisko / Position ]],0)))</f>
        <v>n/a</v>
      </c>
      <c r="EY196" s="194" t="str">
        <f>IF(INDEX(tab_MinKomp[[Hydraulika ]],MATCH($B195,tab_MinKomp[[Stanowisko / Position ]:[Stanowisko / Position ]],0))="n/a","n/a",EY195-INDEX(tab_MinKomp[[Hydraulika ]],MATCH($B195,tab_MinKomp[[Stanowisko / Position ]:[Stanowisko / Position ]],0)))</f>
        <v>n/a</v>
      </c>
      <c r="EZ196" s="194" t="str">
        <f>IF(INDEX(tab_MinKomp[Podciśnienie],MATCH($B195,tab_MinKomp[[Stanowisko / Position ]:[Stanowisko / Position ]],0))="n/a","n/a",EZ195-INDEX(tab_MinKomp[Podciśnienie],MATCH($B195,tab_MinKomp[[Stanowisko / Position ]:[Stanowisko / Position ]],0)))</f>
        <v>n/a</v>
      </c>
      <c r="FA196" s="194" t="str">
        <f>IF(INDEX(tab_MinKomp[Usuwanie awarii],MATCH($B195,tab_MinKomp[[Stanowisko / Position ]:[Stanowisko / Position ]],0))="n/a","n/a",FA195-INDEX(tab_MinKomp[Usuwanie awarii],MATCH($B195,tab_MinKomp[[Stanowisko / Position ]:[Stanowisko / Position ]],0)))</f>
        <v>n/a</v>
      </c>
      <c r="FB196" s="194" t="str">
        <f>IF(INDEX(tab_MinKomp[Obsługa robotów],MATCH($B195,tab_MinKomp[[Stanowisko / Position ]:[Stanowisko / Position ]],0))="n/a","n/a",FB195-INDEX(tab_MinKomp[Obsługa robotów],MATCH($B195,tab_MinKomp[[Stanowisko / Position ]:[Stanowisko / Position ]],0)))</f>
        <v>n/a</v>
      </c>
      <c r="FC196" s="194" t="str">
        <f>IF(INDEX(tab_MinKomp[Obsługa sterowania maszyny],MATCH($B195,tab_MinKomp[[Stanowisko / Position ]:[Stanowisko / Position ]],0))="n/a","n/a",FC195-INDEX(tab_MinKomp[Obsługa sterowania maszyny],MATCH($B195,tab_MinKomp[[Stanowisko / Position ]:[Stanowisko / Position ]],0)))</f>
        <v>n/a</v>
      </c>
      <c r="FD196" s="194" t="str">
        <f>IF(INDEX(tab_MinKomp[Usuwanie przyczyn żródłowych],MATCH($B195,tab_MinKomp[[Stanowisko / Position ]:[Stanowisko / Position ]],0))="n/a","n/a",FD195-INDEX(tab_MinKomp[Usuwanie przyczyn żródłowych],MATCH($B195,tab_MinKomp[[Stanowisko / Position ]:[Stanowisko / Position ]],0)))</f>
        <v>n/a</v>
      </c>
      <c r="FE196" s="194" t="str">
        <f>IF(INDEX(tab_MinKomp[Cmms stosowanie],MATCH($B195,tab_MinKomp[[Stanowisko / Position ]:[Stanowisko / Position ]],0))="n/a","n/a",FE195-INDEX(tab_MinKomp[Cmms stosowanie],MATCH($B195,tab_MinKomp[[Stanowisko / Position ]:[Stanowisko / Position ]],0)))</f>
        <v>n/a</v>
      </c>
      <c r="FF196" s="190" t="str">
        <f>IF(INDEX(tab_MinKomp[Testy czystości / Reinheitstests],MATCH($B195,tab_MinKomp[[Stanowisko / Position ]:[Stanowisko / Position ]],0))="n/a","n/a",FF195-INDEX(tab_MinKomp[Testy czystości / Reinheitstests],MATCH($B195,tab_MinKomp[[Stanowisko / Position ]:[Stanowisko / Position ]],0)))</f>
        <v>n/a</v>
      </c>
      <c r="FG196" s="194" t="str">
        <f>IF(INDEX(tab_MinKomp[Czyszczenie form plastikowych],MATCH($B195,tab_MinKomp[[Stanowisko / Position ]:[Stanowisko / Position ]],0))="n/a","n/a",FG195-INDEX(tab_MinKomp[Czyszczenie form plastikowych],MATCH($B195,tab_MinKomp[[Stanowisko / Position ]:[Stanowisko / Position ]],0)))</f>
        <v>n/a</v>
      </c>
      <c r="FH196" s="194" t="str">
        <f>IF(INDEX(tab_MinKomp[Wymiana form plastik],MATCH($B195,tab_MinKomp[[Stanowisko / Position ]:[Stanowisko / Position ]],0))="n/a","n/a",FH195-INDEX(tab_MinKomp[Wymiana form plastik],MATCH($B195,tab_MinKomp[[Stanowisko / Position ]:[Stanowisko / Position ]],0)))</f>
        <v>n/a</v>
      </c>
      <c r="FI196" s="194" t="str">
        <f>IF(INDEX(tab_MinKomp[Wymiana form guma],MATCH($B195,tab_MinKomp[[Stanowisko / Position ]:[Stanowisko / Position ]],0))="n/a","n/a",FI195-INDEX(tab_MinKomp[Wymiana form guma],MATCH($B195,tab_MinKomp[[Stanowisko / Position ]:[Stanowisko / Position ]],0)))</f>
        <v>n/a</v>
      </c>
      <c r="FJ196" s="194" t="str">
        <f>IF(INDEX(tab_MinKomp[Konserwacja KK],MATCH($B195,tab_MinKomp[[Stanowisko / Position ]:[Stanowisko / Position ]],0))="n/a","n/a",FJ195-INDEX(tab_MinKomp[Konserwacja KK],MATCH($B195,tab_MinKomp[[Stanowisko / Position ]:[Stanowisko / Position ]],0)))</f>
        <v>n/a</v>
      </c>
      <c r="FK196" s="194" t="str">
        <f>IF(INDEX(tab_MinKomp[Konserwacja form guma],MATCH($B195,tab_MinKomp[[Stanowisko / Position ]:[Stanowisko / Position ]],0))="n/a","n/a",FK195-INDEX(tab_MinKomp[Konserwacja form guma],MATCH($B195,tab_MinKomp[[Stanowisko / Position ]:[Stanowisko / Position ]],0)))</f>
        <v>n/a</v>
      </c>
      <c r="FL196" s="194" t="str">
        <f>IF(INDEX(tab_MinKomp[Konserwacja form plastiki],MATCH($B195,tab_MinKomp[[Stanowisko / Position ]:[Stanowisko / Position ]],0))="n/a","n/a",FL195-INDEX(tab_MinKomp[Konserwacja form plastiki],MATCH($B195,tab_MinKomp[[Stanowisko / Position ]:[Stanowisko / Position ]],0)))</f>
        <v>n/a</v>
      </c>
      <c r="FM196" s="194" t="str">
        <f>IF(INDEX(tab_MinKomp[Konserwacja Gorącego Kanału],MATCH($B195,tab_MinKomp[[Stanowisko / Position ]:[Stanowisko / Position ]],0))="n/a","n/a",FM195-INDEX(tab_MinKomp[Konserwacja Gorącego Kanału],MATCH($B195,tab_MinKomp[[Stanowisko / Position ]:[Stanowisko / Position ]],0)))</f>
        <v>n/a</v>
      </c>
      <c r="FN196" s="194" t="str">
        <f>IF(INDEX(tab_MinKomp[MS Office (Excel)],MATCH($B195,tab_MinKomp[[Stanowisko / Position ]:[Stanowisko / Position ]],0))="n/a","n/a",FN195-INDEX(tab_MinKomp[MS Office (Excel)],MATCH($B195,tab_MinKomp[[Stanowisko / Position ]:[Stanowisko / Position ]],0)))</f>
        <v>n/a</v>
      </c>
      <c r="FO196" s="194" t="str">
        <f>IF(INDEX(tab_MinKomp[MS Office (Word)],MATCH($B195,tab_MinKomp[[Stanowisko / Position ]:[Stanowisko / Position ]],0))="n/a","n/a",FO195-INDEX(tab_MinKomp[MS Office (Word)],MATCH($B195,tab_MinKomp[[Stanowisko / Position ]:[Stanowisko / Position ]],0)))</f>
        <v>n/a</v>
      </c>
      <c r="FP196" s="194" t="str">
        <f>IF(INDEX(tab_MinKomp[MS Office (Power Point)],MATCH($B195,tab_MinKomp[[Stanowisko / Position ]:[Stanowisko / Position ]],0))="n/a","n/a",FP195-INDEX(tab_MinKomp[MS Office (Power Point)],MATCH($B195,tab_MinKomp[[Stanowisko / Position ]:[Stanowisko / Position ]],0)))</f>
        <v>n/a</v>
      </c>
      <c r="FQ196" s="196" t="str">
        <f>IF(INDEX(tab_MinKomp[Język angielski / Englisch],MATCH($B195,tab_MinKomp[[Stanowisko / Position ]:[Stanowisko / Position ]],0))="n/a","n/a",FQ195-INDEX(tab_MinKomp[Język angielski / Englisch],MATCH($B195,tab_MinKomp[[Stanowisko / Position ]:[Stanowisko / Position ]],0)))</f>
        <v>n/a</v>
      </c>
      <c r="FR196" s="196" t="str">
        <f>IF(INDEX(tab_MinKomp[Język niemiecki / Deutsch],MATCH($B195,tab_MinKomp[[Stanowisko / Position ]:[Stanowisko / Position ]],0))="n/a","n/a",FR195-INDEX(tab_MinKomp[Język niemiecki / Deutsch],MATCH($B195,tab_MinKomp[[Stanowisko / Position ]:[Stanowisko / Position ]],0)))</f>
        <v>n/a</v>
      </c>
      <c r="FS196" s="194">
        <f>IF(INDEX(tab_MinKomp[Zarządzanie dokumentacją procesową / Process dokumentation management],MATCH($B195,tab_MinKomp[[Stanowisko / Position ]:[Stanowisko / Position ]],0))="n/a","n/a",FS195-INDEX(tab_MinKomp[Zarządzanie dokumentacją procesową / Process dokumentation management],MATCH($B195,tab_MinKomp[[Stanowisko / Position ]:[Stanowisko / Position ]],0)))</f>
        <v>0</v>
      </c>
      <c r="FT196" s="194">
        <f>IF(INDEX(tab_MinKomp[Znajomość procesów z obszaru / Kenntiss der prozesse in dem Bereich],MATCH($B195,tab_MinKomp[[Stanowisko / Position ]:[Stanowisko / Position ]],0))="n/a","n/a",FT195-INDEX(tab_MinKomp[Znajomość procesów z obszaru / Kenntiss der prozesse in dem Bereich],MATCH($B195,tab_MinKomp[[Stanowisko / Position ]:[Stanowisko / Position ]],0)))</f>
        <v>0</v>
      </c>
      <c r="FU196" s="194">
        <f>IF(INDEX(tab_MinKomp[optymalizacja procesów / Prozessoptymalisierung],MATCH($B195,tab_MinKomp[[Stanowisko / Position ]:[Stanowisko / Position ]],0))="n/a","n/a",FU195-INDEX(tab_MinKomp[optymalizacja procesów / Prozessoptymalisierung],MATCH($B195,tab_MinKomp[[Stanowisko / Position ]:[Stanowisko / Position ]],0)))</f>
        <v>0</v>
      </c>
      <c r="FV196" s="194">
        <f>IF(INDEX(tab_MinKomp[Umiejętności szkoleniowe / Trainingsfähigkeiten],MATCH($B195,tab_MinKomp[[Stanowisko / Position ]:[Stanowisko / Position ]],0))="n/a","n/a",FV195-INDEX(tab_MinKomp[Umiejętności szkoleniowe / Trainingsfähigkeiten],MATCH($B195,tab_MinKomp[[Stanowisko / Position ]:[Stanowisko / Position ]],0)))</f>
        <v>1</v>
      </c>
      <c r="FW196" s="194">
        <f>IF(INDEX(tab_MinKomp[Analityczne myślenie, podejście / Analitysches Denken, Einstellung],MATCH($B195,tab_MinKomp[[Stanowisko / Position ]:[Stanowisko / Position ]],0))="n/a","n/a",FW195-INDEX(tab_MinKomp[Analityczne myślenie, podejście / Analitysches Denken, Einstellung],MATCH($B195,tab_MinKomp[[Stanowisko / Position ]:[Stanowisko / Position ]],0)))</f>
        <v>1</v>
      </c>
      <c r="FX196" s="194">
        <f>IF(INDEX(tab_MinKomp[Dokładność, precyzja w dzialaniu / Genauigkeit, Präzision in die Arbeit],MATCH($B195,tab_MinKomp[[Stanowisko / Position ]:[Stanowisko / Position ]],0))="n/a","n/a",FX195-INDEX(tab_MinKomp[Dokładność, precyzja w dzialaniu / Genauigkeit, Präzision in die Arbeit],MATCH($B195,tab_MinKomp[[Stanowisko / Position ]:[Stanowisko / Position ]],0)))</f>
        <v>0</v>
      </c>
      <c r="FY196" s="194">
        <f>IF(INDEX(tab_MinKomp[Dyspozycyjność / Verfügbarkeit],MATCH($B195,tab_MinKomp[[Stanowisko / Position ]:[Stanowisko / Position ]],0))="n/a","n/a",FY195-INDEX(tab_MinKomp[Dyspozycyjność / Verfügbarkeit],MATCH($B195,tab_MinKomp[[Stanowisko / Position ]:[Stanowisko / Position ]],0)))</f>
        <v>-1</v>
      </c>
      <c r="FZ196" s="194">
        <f>IF(INDEX(tab_MinKomp[Zaangażowanie / 
Engagement],MATCH($B195,tab_MinKomp[[Stanowisko / Position ]:[Stanowisko / Position ]],0))="n/a","n/a",FZ195-INDEX(tab_MinKomp[Zaangażowanie / 
Engagement],MATCH($B195,tab_MinKomp[[Stanowisko / Position ]:[Stanowisko / Position ]],0)))</f>
        <v>0</v>
      </c>
      <c r="GA196" s="194" t="str">
        <f>IF(INDEX(tab_MinKomp[Konserwacja form guma],MATCH($B195,tab_MinKomp[[Stanowisko / Position ]:[Stanowisko / Position ]],0))="n/a","n/a",GA195-INDEX(tab_MinKomp[Konserwacja form guma],MATCH($B195,tab_MinKomp[[Stanowisko / Position ]:[Stanowisko / Position ]],0)))</f>
        <v>n/a</v>
      </c>
      <c r="GB196" s="194" t="str">
        <f>IF(INDEX(tab_MinKomp[Konserwacja form plastiki],MATCH($B195,tab_MinKomp[[Stanowisko / Position ]:[Stanowisko / Position ]],0))="n/a","n/a",GB195-INDEX(tab_MinKomp[Konserwacja form plastiki],MATCH($B195,tab_MinKomp[[Stanowisko / Position ]:[Stanowisko / Position ]],0)))</f>
        <v>n/a</v>
      </c>
      <c r="GC196" s="194">
        <f>IF(INDEX(tab_MinKomp[Elastyczność w działaniu],MATCH($B195,tab_MinKomp[[Stanowisko / Position ]:[Stanowisko / Position ]],0))="n/a","n/a",GC195-INDEX(tab_MinKomp[Elastyczność w działaniu],MATCH($B195,tab_MinKomp[[Stanowisko / Position ]:[Stanowisko / Position ]],0)))</f>
        <v>-1</v>
      </c>
      <c r="GD196" s="194">
        <f>IF(INDEX(tab_MinKomp[Komunikatywność],MATCH($B195,tab_MinKomp[[Stanowisko / Position ]:[Stanowisko / Position ]],0))="n/a","n/a",GD195-INDEX(tab_MinKomp[Komunikatywność],MATCH($B195,tab_MinKomp[[Stanowisko / Position ]:[Stanowisko / Position ]],0)))</f>
        <v>1</v>
      </c>
      <c r="GE196" s="193" t="str">
        <f>IF(INDEX(tab_MinKomp[Motywowanie i budowanie zaangażowania zespołu],MATCH($B195,tab_MinKomp[[Stanowisko / Position ]:[Stanowisko / Position ]],0))="n/a","n/a",GE195-INDEX(tab_MinKomp[Motywowanie i budowanie zaangażowania zespołu],MATCH($B195,tab_MinKomp[[Stanowisko / Position ]:[Stanowisko / Position ]],0)))</f>
        <v>n/a</v>
      </c>
      <c r="GF196" s="186" t="s">
        <v>248</v>
      </c>
      <c r="GG196" s="186" t="s">
        <v>248</v>
      </c>
      <c r="GH196" s="186" t="s">
        <v>248</v>
      </c>
      <c r="GI196" s="186" t="s">
        <v>248</v>
      </c>
      <c r="GJ196" s="186" t="s">
        <v>248</v>
      </c>
      <c r="GK196" s="186" t="s">
        <v>248</v>
      </c>
      <c r="GL196" s="186" t="s">
        <v>248</v>
      </c>
      <c r="GM196" s="186" t="s">
        <v>248</v>
      </c>
      <c r="GN196" s="186" t="s">
        <v>248</v>
      </c>
      <c r="GO196" s="186" t="s">
        <v>248</v>
      </c>
      <c r="GP196" s="186" t="s">
        <v>248</v>
      </c>
      <c r="GQ196" s="186" t="s">
        <v>248</v>
      </c>
      <c r="GR196" s="186" t="s">
        <v>248</v>
      </c>
      <c r="GS196" s="186" t="s">
        <v>248</v>
      </c>
      <c r="GT196" s="186" t="s">
        <v>248</v>
      </c>
      <c r="GU196" s="186" t="s">
        <v>248</v>
      </c>
      <c r="GV196" s="186" t="s">
        <v>248</v>
      </c>
      <c r="GW196" s="186" t="s">
        <v>248</v>
      </c>
      <c r="GX196" s="186" t="s">
        <v>248</v>
      </c>
      <c r="GY196" s="186" t="s">
        <v>248</v>
      </c>
      <c r="GZ196" s="261" t="s">
        <v>248</v>
      </c>
      <c r="HA196" s="261" t="s">
        <v>248</v>
      </c>
      <c r="HB196" s="191">
        <f>SUM(G196:GE196)/(HB195-(SUM(G196:GE196)))</f>
        <v>1.7241379310344827E-2</v>
      </c>
    </row>
    <row r="197" spans="1:210" ht="24.9" customHeight="1" x14ac:dyDescent="0.3">
      <c r="A197" s="105" t="s">
        <v>314</v>
      </c>
      <c r="B197" s="105" t="s">
        <v>315</v>
      </c>
      <c r="C197" s="105" t="s">
        <v>433</v>
      </c>
      <c r="D197" s="105">
        <v>1825</v>
      </c>
      <c r="E197" s="394" t="s">
        <v>483</v>
      </c>
      <c r="F197" s="185" t="s">
        <v>374</v>
      </c>
      <c r="G197" s="186">
        <v>2</v>
      </c>
      <c r="H197" s="186">
        <v>1</v>
      </c>
      <c r="I197" s="186">
        <v>2</v>
      </c>
      <c r="J197" s="186">
        <v>1</v>
      </c>
      <c r="K197" s="186">
        <v>1</v>
      </c>
      <c r="L197" s="186" t="s">
        <v>248</v>
      </c>
      <c r="M197" s="186" t="s">
        <v>248</v>
      </c>
      <c r="N197" s="186" t="s">
        <v>248</v>
      </c>
      <c r="O197" s="186">
        <v>1</v>
      </c>
      <c r="P197" s="186">
        <v>2</v>
      </c>
      <c r="Q197" s="186" t="s">
        <v>248</v>
      </c>
      <c r="R197" s="186" t="s">
        <v>248</v>
      </c>
      <c r="S197" s="186" t="s">
        <v>248</v>
      </c>
      <c r="T197" s="186" t="s">
        <v>248</v>
      </c>
      <c r="U197" s="186" t="s">
        <v>248</v>
      </c>
      <c r="V197" s="186" t="s">
        <v>248</v>
      </c>
      <c r="W197" s="186" t="s">
        <v>248</v>
      </c>
      <c r="X197" s="186" t="s">
        <v>248</v>
      </c>
      <c r="Y197" s="186" t="s">
        <v>248</v>
      </c>
      <c r="Z197" s="186" t="s">
        <v>248</v>
      </c>
      <c r="AA197" s="186" t="s">
        <v>248</v>
      </c>
      <c r="AB197" s="186" t="s">
        <v>248</v>
      </c>
      <c r="AC197" s="186" t="s">
        <v>248</v>
      </c>
      <c r="AD197" s="186" t="s">
        <v>248</v>
      </c>
      <c r="AE197" s="186" t="s">
        <v>248</v>
      </c>
      <c r="AF197" s="186" t="s">
        <v>248</v>
      </c>
      <c r="AG197" s="186" t="s">
        <v>248</v>
      </c>
      <c r="AH197" s="186" t="s">
        <v>248</v>
      </c>
      <c r="AI197" s="186" t="s">
        <v>248</v>
      </c>
      <c r="AJ197" s="186" t="s">
        <v>248</v>
      </c>
      <c r="AK197" s="186" t="s">
        <v>248</v>
      </c>
      <c r="AL197" s="186">
        <v>1</v>
      </c>
      <c r="AM197" s="186" t="s">
        <v>248</v>
      </c>
      <c r="AN197" s="186" t="s">
        <v>248</v>
      </c>
      <c r="AO197" s="186">
        <v>1</v>
      </c>
      <c r="AP197" s="186" t="s">
        <v>248</v>
      </c>
      <c r="AQ197" s="186">
        <v>1</v>
      </c>
      <c r="AR197" s="186" t="s">
        <v>248</v>
      </c>
      <c r="AS197" s="186" t="s">
        <v>248</v>
      </c>
      <c r="AT197" s="186" t="s">
        <v>248</v>
      </c>
      <c r="AU197" s="186" t="s">
        <v>248</v>
      </c>
      <c r="AV197" s="186">
        <v>2</v>
      </c>
      <c r="AW197" s="186">
        <v>1</v>
      </c>
      <c r="AX197" s="186" t="s">
        <v>248</v>
      </c>
      <c r="AY197" s="186" t="s">
        <v>248</v>
      </c>
      <c r="AZ197" s="186" t="s">
        <v>248</v>
      </c>
      <c r="BA197" s="186">
        <v>1</v>
      </c>
      <c r="BB197" s="186">
        <v>1</v>
      </c>
      <c r="BC197" s="186" t="s">
        <v>248</v>
      </c>
      <c r="BD197" s="186" t="s">
        <v>248</v>
      </c>
      <c r="BE197" s="186" t="s">
        <v>248</v>
      </c>
      <c r="BF197" s="186" t="s">
        <v>248</v>
      </c>
      <c r="BG197" s="186" t="s">
        <v>248</v>
      </c>
      <c r="BH197" s="186" t="s">
        <v>248</v>
      </c>
      <c r="BI197" s="186" t="s">
        <v>248</v>
      </c>
      <c r="BJ197" s="186" t="s">
        <v>248</v>
      </c>
      <c r="BK197" s="186" t="s">
        <v>248</v>
      </c>
      <c r="BL197" s="186" t="s">
        <v>248</v>
      </c>
      <c r="BM197" s="186" t="s">
        <v>248</v>
      </c>
      <c r="BN197" s="186" t="s">
        <v>248</v>
      </c>
      <c r="BO197" s="186">
        <v>2</v>
      </c>
      <c r="BP197" s="186" t="s">
        <v>248</v>
      </c>
      <c r="BQ197" s="186" t="s">
        <v>248</v>
      </c>
      <c r="BR197" s="186" t="s">
        <v>248</v>
      </c>
      <c r="BS197" s="186">
        <v>2</v>
      </c>
      <c r="BT197" s="186" t="s">
        <v>248</v>
      </c>
      <c r="BU197" s="186">
        <v>2</v>
      </c>
      <c r="BV197" s="186">
        <v>2</v>
      </c>
      <c r="BW197" s="186">
        <v>2</v>
      </c>
      <c r="BX197" s="186">
        <v>2</v>
      </c>
      <c r="BY197" s="186" t="s">
        <v>248</v>
      </c>
      <c r="BZ197" s="186">
        <v>2</v>
      </c>
      <c r="CA197" s="186">
        <v>2</v>
      </c>
      <c r="CB197" s="186">
        <v>2</v>
      </c>
      <c r="CC197" s="186" t="s">
        <v>248</v>
      </c>
      <c r="CD197" s="186">
        <v>2</v>
      </c>
      <c r="CE197" s="186">
        <v>2</v>
      </c>
      <c r="CF197" s="186">
        <v>2</v>
      </c>
      <c r="CG197" s="186">
        <v>1</v>
      </c>
      <c r="CH197" s="186" t="s">
        <v>248</v>
      </c>
      <c r="CI197" s="186" t="s">
        <v>248</v>
      </c>
      <c r="CJ197" s="186" t="s">
        <v>248</v>
      </c>
      <c r="CK197" s="186" t="s">
        <v>248</v>
      </c>
      <c r="CL197" s="186" t="s">
        <v>248</v>
      </c>
      <c r="CM197" s="186" t="s">
        <v>248</v>
      </c>
      <c r="CN197" s="186" t="s">
        <v>248</v>
      </c>
      <c r="CO197" s="186" t="s">
        <v>248</v>
      </c>
      <c r="CP197" s="186" t="s">
        <v>248</v>
      </c>
      <c r="CQ197" s="186" t="s">
        <v>248</v>
      </c>
      <c r="CR197" s="186" t="s">
        <v>248</v>
      </c>
      <c r="CS197" s="186" t="s">
        <v>248</v>
      </c>
      <c r="CT197" s="186" t="s">
        <v>248</v>
      </c>
      <c r="CU197" s="186" t="s">
        <v>248</v>
      </c>
      <c r="CV197" s="186" t="s">
        <v>248</v>
      </c>
      <c r="CW197" s="186">
        <v>2</v>
      </c>
      <c r="CX197" s="186" t="s">
        <v>248</v>
      </c>
      <c r="CY197" s="186" t="s">
        <v>248</v>
      </c>
      <c r="CZ197" s="186" t="s">
        <v>248</v>
      </c>
      <c r="DA197" s="186" t="s">
        <v>248</v>
      </c>
      <c r="DB197" s="186" t="s">
        <v>248</v>
      </c>
      <c r="DC197" s="186" t="s">
        <v>248</v>
      </c>
      <c r="DD197" s="186" t="s">
        <v>248</v>
      </c>
      <c r="DE197" s="186" t="s">
        <v>248</v>
      </c>
      <c r="DF197" s="186">
        <v>1</v>
      </c>
      <c r="DG197" s="186" t="s">
        <v>248</v>
      </c>
      <c r="DH197" s="186" t="s">
        <v>248</v>
      </c>
      <c r="DI197" s="186" t="s">
        <v>248</v>
      </c>
      <c r="DJ197" s="186" t="s">
        <v>248</v>
      </c>
      <c r="DK197" s="186" t="s">
        <v>248</v>
      </c>
      <c r="DL197" s="186" t="s">
        <v>248</v>
      </c>
      <c r="DM197" s="186" t="s">
        <v>248</v>
      </c>
      <c r="DN197" s="186" t="s">
        <v>248</v>
      </c>
      <c r="DO197" s="186" t="s">
        <v>248</v>
      </c>
      <c r="DP197" s="186" t="s">
        <v>248</v>
      </c>
      <c r="DQ197" s="186" t="s">
        <v>248</v>
      </c>
      <c r="DR197" s="186" t="s">
        <v>248</v>
      </c>
      <c r="DS197" s="186" t="s">
        <v>248</v>
      </c>
      <c r="DT197" s="186" t="s">
        <v>248</v>
      </c>
      <c r="DU197" s="186" t="s">
        <v>248</v>
      </c>
      <c r="DV197" s="186" t="s">
        <v>248</v>
      </c>
      <c r="DW197" s="186" t="s">
        <v>248</v>
      </c>
      <c r="DX197" s="186" t="s">
        <v>248</v>
      </c>
      <c r="DY197" s="186" t="s">
        <v>248</v>
      </c>
      <c r="DZ197" s="186" t="s">
        <v>248</v>
      </c>
      <c r="EA197" s="186" t="s">
        <v>248</v>
      </c>
      <c r="EB197" s="186" t="s">
        <v>248</v>
      </c>
      <c r="EC197" s="186" t="s">
        <v>248</v>
      </c>
      <c r="ED197" s="186" t="s">
        <v>248</v>
      </c>
      <c r="EE197" s="186" t="s">
        <v>248</v>
      </c>
      <c r="EF197" s="186" t="s">
        <v>248</v>
      </c>
      <c r="EG197" s="186" t="s">
        <v>248</v>
      </c>
      <c r="EH197" s="186" t="s">
        <v>248</v>
      </c>
      <c r="EI197" s="186" t="s">
        <v>248</v>
      </c>
      <c r="EJ197" s="186" t="s">
        <v>248</v>
      </c>
      <c r="EK197" s="186" t="s">
        <v>248</v>
      </c>
      <c r="EL197" s="186" t="s">
        <v>248</v>
      </c>
      <c r="EM197" s="186" t="s">
        <v>248</v>
      </c>
      <c r="EN197" s="186" t="s">
        <v>248</v>
      </c>
      <c r="EO197" s="186" t="s">
        <v>248</v>
      </c>
      <c r="EP197" s="186" t="s">
        <v>248</v>
      </c>
      <c r="EQ197" s="186" t="s">
        <v>248</v>
      </c>
      <c r="ER197" s="186" t="s">
        <v>248</v>
      </c>
      <c r="ES197" s="186" t="s">
        <v>248</v>
      </c>
      <c r="ET197" s="186" t="s">
        <v>248</v>
      </c>
      <c r="EU197" s="186" t="s">
        <v>248</v>
      </c>
      <c r="EV197" s="186" t="s">
        <v>248</v>
      </c>
      <c r="EW197" s="186" t="s">
        <v>248</v>
      </c>
      <c r="EX197" s="186" t="s">
        <v>248</v>
      </c>
      <c r="EY197" s="186" t="s">
        <v>248</v>
      </c>
      <c r="EZ197" s="186" t="s">
        <v>248</v>
      </c>
      <c r="FA197" s="186" t="s">
        <v>248</v>
      </c>
      <c r="FB197" s="186" t="s">
        <v>248</v>
      </c>
      <c r="FC197" s="186" t="s">
        <v>248</v>
      </c>
      <c r="FD197" s="186" t="s">
        <v>248</v>
      </c>
      <c r="FE197" s="186" t="s">
        <v>248</v>
      </c>
      <c r="FF197" s="186" t="s">
        <v>248</v>
      </c>
      <c r="FG197" s="186" t="s">
        <v>248</v>
      </c>
      <c r="FH197" s="186" t="s">
        <v>248</v>
      </c>
      <c r="FI197" s="186" t="s">
        <v>248</v>
      </c>
      <c r="FJ197" s="186" t="s">
        <v>248</v>
      </c>
      <c r="FK197" s="186" t="s">
        <v>248</v>
      </c>
      <c r="FL197" s="186" t="s">
        <v>248</v>
      </c>
      <c r="FM197" s="186" t="s">
        <v>248</v>
      </c>
      <c r="FN197" s="186" t="s">
        <v>248</v>
      </c>
      <c r="FO197" s="186" t="s">
        <v>248</v>
      </c>
      <c r="FP197" s="186" t="s">
        <v>248</v>
      </c>
      <c r="FQ197" s="187" t="s">
        <v>248</v>
      </c>
      <c r="FR197" s="187" t="s">
        <v>248</v>
      </c>
      <c r="FS197" s="186">
        <v>2</v>
      </c>
      <c r="FT197" s="186">
        <v>2</v>
      </c>
      <c r="FU197" s="186">
        <v>1</v>
      </c>
      <c r="FV197" s="186">
        <v>1</v>
      </c>
      <c r="FW197" s="186">
        <v>1</v>
      </c>
      <c r="FX197" s="186">
        <v>2</v>
      </c>
      <c r="FY197" s="186">
        <v>2</v>
      </c>
      <c r="FZ197" s="186">
        <v>2</v>
      </c>
      <c r="GA197" s="186" t="s">
        <v>248</v>
      </c>
      <c r="GB197" s="186" t="s">
        <v>248</v>
      </c>
      <c r="GC197" s="186">
        <v>2</v>
      </c>
      <c r="GD197" s="186">
        <v>1</v>
      </c>
      <c r="GE197" s="186" t="s">
        <v>248</v>
      </c>
      <c r="GF197" s="186" t="s">
        <v>248</v>
      </c>
      <c r="GG197" s="186" t="s">
        <v>248</v>
      </c>
      <c r="GH197" s="186" t="s">
        <v>248</v>
      </c>
      <c r="GI197" s="186" t="s">
        <v>248</v>
      </c>
      <c r="GJ197" s="186" t="s">
        <v>248</v>
      </c>
      <c r="GK197" s="186" t="s">
        <v>248</v>
      </c>
      <c r="GL197" s="186" t="s">
        <v>248</v>
      </c>
      <c r="GM197" s="186" t="s">
        <v>248</v>
      </c>
      <c r="GN197" s="186" t="s">
        <v>248</v>
      </c>
      <c r="GO197" s="186" t="s">
        <v>248</v>
      </c>
      <c r="GP197" s="186" t="s">
        <v>248</v>
      </c>
      <c r="GQ197" s="186" t="s">
        <v>248</v>
      </c>
      <c r="GR197" s="186" t="s">
        <v>248</v>
      </c>
      <c r="GS197" s="186" t="s">
        <v>248</v>
      </c>
      <c r="GT197" s="186" t="s">
        <v>248</v>
      </c>
      <c r="GU197" s="186" t="s">
        <v>248</v>
      </c>
      <c r="GV197" s="186" t="s">
        <v>248</v>
      </c>
      <c r="GW197" s="186" t="s">
        <v>248</v>
      </c>
      <c r="GX197" s="186" t="s">
        <v>248</v>
      </c>
      <c r="GY197" s="186" t="s">
        <v>248</v>
      </c>
      <c r="GZ197" s="261" t="s">
        <v>248</v>
      </c>
      <c r="HA197" s="261" t="s">
        <v>248</v>
      </c>
      <c r="HB197" s="188">
        <f>SUM(G197:GE197)</f>
        <v>62</v>
      </c>
    </row>
    <row r="198" spans="1:210" ht="24.9" customHeight="1" thickBot="1" x14ac:dyDescent="0.35">
      <c r="A198" s="108" t="str">
        <f>A197</f>
        <v>Prod.-Q-1</v>
      </c>
      <c r="B198" s="108" t="str">
        <f>B197</f>
        <v>Pracownik Produkcji</v>
      </c>
      <c r="C198" s="108" t="str">
        <f>C197</f>
        <v>RS</v>
      </c>
      <c r="D198" s="108">
        <f>D197</f>
        <v>1825</v>
      </c>
      <c r="E198" s="395"/>
      <c r="F198" s="189" t="s">
        <v>375</v>
      </c>
      <c r="G198" s="192">
        <f>IF(INDEX(tab_MinKomp[Przepisy BHP / BHP Vorschriften],MATCH($B197,tab_MinKomp[[Stanowisko / Position ]:[Stanowisko / Position ]],0))="n/a","n/a",G197-INDEX(tab_MinKomp[Przepisy BHP / BHP Vorschriften],MATCH($B197,tab_MinKomp[[Stanowisko / Position ]:[Stanowisko / Position ]],0)))</f>
        <v>0</v>
      </c>
      <c r="H198" s="193">
        <f>IF(INDEX(tab_MinKomp[Przepisy PPOŻ / Brandschutzbestimmungen],MATCH($B197,tab_MinKomp[[Stanowisko / Position ]:[Stanowisko / Position ]],0))="n/a","n/a",H197-INDEX(tab_MinKomp[Przepisy PPOŻ / Brandschutzbestimmungen],MATCH($B197,tab_MinKomp[[Stanowisko / Position ]:[Stanowisko / Position ]],0)))</f>
        <v>0</v>
      </c>
      <c r="I198" s="193">
        <f>IF(INDEX(tab_MinKomp[Ryzyko zawodowe na stanowiskach pracyv/ Berufliche Risiken an Arbeitsstellen],MATCH($B197,tab_MinKomp[[Stanowisko / Position ]:[Stanowisko / Position ]],0))="n/a","n/a",I197-INDEX(tab_MinKomp[Ryzyko zawodowe na stanowiskach pracyv/ Berufliche Risiken an Arbeitsstellen],MATCH($B197,tab_MinKomp[[Stanowisko / Position ]:[Stanowisko / Position ]],0)))</f>
        <v>0</v>
      </c>
      <c r="J198" s="193">
        <f>IF(INDEX(tab_MinKomp[Gospodarka substancjami niebezpiecznymi / Gefahrstoffmanagement],MATCH($B197,tab_MinKomp[[Stanowisko / Position ]:[Stanowisko / Position ]],0))="n/a","n/a",J197-INDEX(tab_MinKomp[Gospodarka substancjami niebezpiecznymi / Gefahrstoffmanagement],MATCH($B197,tab_MinKomp[[Stanowisko / Position ]:[Stanowisko / Position ]],0)))</f>
        <v>0</v>
      </c>
      <c r="K198" s="193">
        <f>IF(INDEX(tab_MinKomp[Gospodarka odpadami / Abfallwirtschaft],MATCH($B197,tab_MinKomp[[Stanowisko / Position ]:[Stanowisko / Position ]],0))="n/a","n/a",K197-INDEX(tab_MinKomp[Gospodarka odpadami / Abfallwirtschaft],MATCH($B197,tab_MinKomp[[Stanowisko / Position ]:[Stanowisko / Position ]],0)))</f>
        <v>0</v>
      </c>
      <c r="L198" s="194" t="str">
        <f>IF(INDEX(tab_MinKomp[Przepisy kodeksu pracy / Bestimmungen des Arbeitsgesetzes],MATCH($B197,tab_MinKomp[[Stanowisko / Position ]:[Stanowisko / Position ]],0))="n/a","n/a",L197-INDEX(tab_MinKomp[Przepisy kodeksu pracy / Bestimmungen des Arbeitsgesetzes],MATCH($B197,tab_MinKomp[[Stanowisko / Position ]:[Stanowisko / Position ]],0)))</f>
        <v>n/a</v>
      </c>
      <c r="M198" s="195" t="str">
        <f>IF(INDEX(tab_MinKomp[Przepisy o ub.społ. ZUS  / Sozialversicherungsvorschriften],MATCH($B197,tab_MinKomp[[Stanowisko / Position ]:[Stanowisko / Position ]],0))="n/a","n/a",M197-INDEX(tab_MinKomp[Przepisy o ub.społ. ZUS  / Sozialversicherungsvorschriften],MATCH($B197,tab_MinKomp[[Stanowisko / Position ]:[Stanowisko / Position ]],0)))</f>
        <v>n/a</v>
      </c>
      <c r="N198" s="194" t="str">
        <f>IF(INDEX(tab_MinKomp[PRZEPISY O PDOF /persönlich Einkommensteuergesetz ],MATCH($B197,tab_MinKomp[[Stanowisko / Position ]:[Stanowisko / Position ]],0))="n/a","n/a",N197-INDEX(tab_MinKomp[PRZEPISY O PDOF /persönlich Einkommensteuergesetz ],MATCH($B197,tab_MinKomp[[Stanowisko / Position ]:[Stanowisko / Position ]],0)))</f>
        <v>n/a</v>
      </c>
      <c r="O198" s="194">
        <f>IF(INDEX(tab_MinKomp[Regulamin pracy / Arbeitsordnung],MATCH($B197,tab_MinKomp[[Stanowisko / Position ]:[Stanowisko / Position ]],0))="n/a","n/a",O197-INDEX(tab_MinKomp[Regulamin pracy / Arbeitsordnung],MATCH($B197,tab_MinKomp[[Stanowisko / Position ]:[Stanowisko / Position ]],0)))</f>
        <v>0</v>
      </c>
      <c r="P198" s="194">
        <f>IF(INDEX(tab_MinKomp[Regulamin wynagradzania / Vergütungsordnung],MATCH($B197,tab_MinKomp[[Stanowisko / Position ]:[Stanowisko / Position ]],0))="n/a","n/a",P197-INDEX(tab_MinKomp[Regulamin wynagradzania / Vergütungsordnung],MATCH($B197,tab_MinKomp[[Stanowisko / Position ]:[Stanowisko / Position ]],0)))</f>
        <v>1</v>
      </c>
      <c r="Q198" s="194" t="str">
        <f>IF(INDEX(tab_MinKomp[System R2PŁATNIK PRO: Płace / Lohnabrechnung],MATCH($B197,tab_MinKomp[[Stanowisko / Position ]:[Stanowisko / Position ]],0))="n/a","n/a",Q197-INDEX(tab_MinKomp[System R2PŁATNIK PRO: Płace / Lohnabrechnung],MATCH($B197,tab_MinKomp[[Stanowisko / Position ]:[Stanowisko / Position ]],0)))</f>
        <v>n/a</v>
      </c>
      <c r="R198" s="194" t="str">
        <f>IF(INDEX(tab_MinKomp[SystemR2PŁATNIK PRO: KADRY / Personaldaten],MATCH($B197,tab_MinKomp[[Stanowisko / Position ]:[Stanowisko / Position ]],0))="n/a","n/a",R197-INDEX(tab_MinKomp[SystemR2PŁATNIK PRO: KADRY / Personaldaten],MATCH($B197,tab_MinKomp[[Stanowisko / Position ]:[Stanowisko / Position ]],0)))</f>
        <v>n/a</v>
      </c>
      <c r="S198" s="194" t="str">
        <f>IF(INDEX(tab_MinKomp[SYSTEM R2PŁATNIK PRO: zarządzanie pracownikami / Arbeitsverwaltung],MATCH($B197,tab_MinKomp[[Stanowisko / Position ]:[Stanowisko / Position ]],0))="n/a","n/a",S197-INDEX(tab_MinKomp[SYSTEM R2PŁATNIK PRO: zarządzanie pracownikami / Arbeitsverwaltung],MATCH($B197,tab_MinKomp[[Stanowisko / Position ]:[Stanowisko / Position ]],0)))</f>
        <v>n/a</v>
      </c>
      <c r="T198" s="194" t="str">
        <f>IF(INDEX(tab_MinKomp[Doradztwo, wsparcie personalne / Personalberatung und Unterstützung],MATCH($B197,tab_MinKomp[[Stanowisko / Position ]:[Stanowisko / Position ]],0))="n/a","n/a",T197-INDEX(tab_MinKomp[Doradztwo, wsparcie personalne / Personalberatung und Unterstützung],MATCH($B197,tab_MinKomp[[Stanowisko / Position ]:[Stanowisko / Position ]],0)))</f>
        <v>n/a</v>
      </c>
      <c r="U198" s="194" t="str">
        <f>IF(INDEX(tab_MinKomp[Przepisy o podatku VAT / MwSt.- Gesetz],MATCH($B197,tab_MinKomp[[Stanowisko / Position ]:[Stanowisko / Position ]],0))="n/a","n/a",U197-INDEX(tab_MinKomp[Przepisy o podatku VAT / MwSt.- Gesetz],MATCH($B197,tab_MinKomp[[Stanowisko / Position ]:[Stanowisko / Position ]],0)))</f>
        <v>n/a</v>
      </c>
      <c r="V198" s="194" t="str">
        <f>IF(INDEX(tab_MinKomp[PrzepisyPDOP / geschäftlich Einkommensteuergesetz],MATCH($B197,tab_MinKomp[[Stanowisko / Position ]:[Stanowisko / Position ]],0))="n/a","n/a",V197-INDEX(tab_MinKomp[PrzepisyPDOP / geschäftlich Einkommensteuergesetz],MATCH($B197,tab_MinKomp[[Stanowisko / Position ]:[Stanowisko / Position ]],0)))</f>
        <v>n/a</v>
      </c>
      <c r="W198" s="194" t="str">
        <f>IF(INDEX(tab_MinKomp[System BAAN / FINANSE (FIBU)],MATCH($B197,tab_MinKomp[[Stanowisko / Position ]:[Stanowisko / Position ]],0))="n/a","n/a",W197-INDEX(tab_MinKomp[System BAAN / FINANSE (FIBU)],MATCH($B197,tab_MinKomp[[Stanowisko / Position ]:[Stanowisko / Position ]],0)))</f>
        <v>n/a</v>
      </c>
      <c r="X198" s="194" t="str">
        <f>IF(INDEX(tab_MinKomp[Systemy pomocnicze / Hilfssysteme(STOCKPROGRAM, KALK2000 etc.)],MATCH($B197,tab_MinKomp[[Stanowisko / Position ]:[Stanowisko / Position ]],0))="n/a","n/a",X197-INDEX(tab_MinKomp[Systemy pomocnicze / Hilfssysteme(STOCKPROGRAM, KALK2000 etc.)],MATCH($B197,tab_MinKomp[[Stanowisko / Position ]:[Stanowisko / Position ]],0)))</f>
        <v>n/a</v>
      </c>
      <c r="Y198" s="194" t="str">
        <f>IF(INDEX(tab_MinKomp[Polityka rachunkowości / Buchführungspolitik],MATCH($B197,tab_MinKomp[[Stanowisko / Position ]:[Stanowisko / Position ]],0))="n/a","n/a",Y197-INDEX(tab_MinKomp[Polityka rachunkowości / Buchführungspolitik],MATCH($B197,tab_MinKomp[[Stanowisko / Position ]:[Stanowisko / Position ]],0)))</f>
        <v>n/a</v>
      </c>
      <c r="Z198" s="194" t="str">
        <f>IF(INDEX(tab_MinKomp[Ustawa o rachunkowości / Rechnungslegungsgesetz],MATCH($B197,tab_MinKomp[[Stanowisko / Position ]:[Stanowisko / Position ]],0))="n/a","n/a",Z197-INDEX(tab_MinKomp[Ustawa o rachunkowości / Rechnungslegungsgesetz],MATCH($B197,tab_MinKomp[[Stanowisko / Position ]:[Stanowisko / Position ]],0)))</f>
        <v>n/a</v>
      </c>
      <c r="AA198" s="194" t="str">
        <f>IF(INDEX(tab_MinKomp[WORKFLOW - TS-100],MATCH($B197,tab_MinKomp[[Stanowisko / Position ]:[Stanowisko / Position ]],0))="n/a","n/a",AA197-INDEX(tab_MinKomp[WORKFLOW - TS-100],MATCH($B197,tab_MinKomp[[Stanowisko / Position ]:[Stanowisko / Position ]],0)))</f>
        <v>n/a</v>
      </c>
      <c r="AB198" s="194" t="str">
        <f>IF(INDEX(tab_MinKomp[WORKFLOW - SFMS],MATCH($B197,tab_MinKomp[[Stanowisko / Position ]:[Stanowisko / Position ]],0))="n/a","n/a",AB197-INDEX(tab_MinKomp[WORKFLOW - SFMS],MATCH($B197,tab_MinKomp[[Stanowisko / Position ]:[Stanowisko / Position ]],0)))</f>
        <v>n/a</v>
      </c>
      <c r="AC198" s="194" t="str">
        <f>IF(INDEX(tab_MinKomp[System ISO 9001:2015],MATCH($B197,tab_MinKomp[[Stanowisko / Position ]:[Stanowisko / Position ]],0))="n/a","n/a",AC197-INDEX(tab_MinKomp[System ISO 9001:2015],MATCH($B197,tab_MinKomp[[Stanowisko / Position ]:[Stanowisko / Position ]],0)))</f>
        <v>n/a</v>
      </c>
      <c r="AD198" s="194" t="str">
        <f>IF(INDEX(tab_MinKomp[System ISO 9001:2015],MATCH($B197,tab_MinKomp[[Stanowisko / Position ]:[Stanowisko / Position ]],0))="n/a","n/a",AD197-INDEX(tab_MinKomp[System ISO 9001:2015],MATCH($B197,tab_MinKomp[[Stanowisko / Position ]:[Stanowisko / Position ]],0)))</f>
        <v>n/a</v>
      </c>
      <c r="AE198" s="194" t="str">
        <f>IF(INDEX(tab_MinKomp[System ISO 9001:2015],MATCH($B197,tab_MinKomp[[Stanowisko / Position ]:[Stanowisko / Position ]],0))="n/a","n/a",AE197-INDEX(tab_MinKomp[System ISO 9001:2015],MATCH($B197,tab_MinKomp[[Stanowisko / Position ]:[Stanowisko / Position ]],0)))</f>
        <v>n/a</v>
      </c>
      <c r="AF198" s="194" t="str">
        <f>IF(INDEX(tab_MinKomp[System ISO 9001:2015],MATCH($B197,tab_MinKomp[[Stanowisko / Position ]:[Stanowisko / Position ]],0))="n/a","n/a",AF197-INDEX(tab_MinKomp[System ISO 9001:2015],MATCH($B197,tab_MinKomp[[Stanowisko / Position ]:[Stanowisko / Position ]],0)))</f>
        <v>n/a</v>
      </c>
      <c r="AG198" s="194" t="str">
        <f>IF(INDEX(tab_MinKomp[Wymagania VDA 6.3 Process / Forderungen],MATCH($B197,tab_MinKomp[[Stanowisko / Position ]:[Stanowisko / Position ]],0))="n/a","n/a",AG197-INDEX(tab_MinKomp[Wymagania VDA 6.3 Process / Forderungen],MATCH($B197,tab_MinKomp[[Stanowisko / Position ]:[Stanowisko / Position ]],0)))</f>
        <v>n/a</v>
      </c>
      <c r="AH198" s="194" t="str">
        <f>IF(INDEX(tab_MinKomp[Wymagania VDA 6.5 Product / Forderungen],MATCH($B197,tab_MinKomp[[Stanowisko / Position ]:[Stanowisko / Position ]],0))="n/a","n/a",AH197-INDEX(tab_MinKomp[Wymagania VDA 6.5 Product / Forderungen],MATCH($B197,tab_MinKomp[[Stanowisko / Position ]:[Stanowisko / Position ]],0)))</f>
        <v>n/a</v>
      </c>
      <c r="AI198" s="194" t="str">
        <f>IF(INDEX(tab_MinKomp[System ISO 9001:2015],MATCH($B197,tab_MinKomp[[Stanowisko / Position ]:[Stanowisko / Position ]],0))="n/a","n/a",AI197-INDEX(tab_MinKomp[System ISO 9001:2015],MATCH($B197,tab_MinKomp[[Stanowisko / Position ]:[Stanowisko / Position ]],0)))</f>
        <v>n/a</v>
      </c>
      <c r="AJ198" s="194" t="str">
        <f>IF(INDEX(tab_MinKomp[Auditor systemu ISO 17021:2018],MATCH($B197,tab_MinKomp[[Stanowisko / Position ]:[Stanowisko / Position ]],0))="n/a","n/a",AJ197-INDEX(tab_MinKomp[Auditor systemu ISO 17021:2018],MATCH($B197,tab_MinKomp[[Stanowisko / Position ]:[Stanowisko / Position ]],0)))</f>
        <v>n/a</v>
      </c>
      <c r="AK198" s="194" t="str">
        <f>IF(INDEX(tab_MinKomp[Pełnomocnik systemu / Systemvertreter],MATCH($B197,tab_MinKomp[[Stanowisko / Position ]:[Stanowisko / Position ]],0))="n/a","n/a",AK197-INDEX(tab_MinKomp[Pełnomocnik systemu / Systemvertreter],MATCH($B197,tab_MinKomp[[Stanowisko / Position ]:[Stanowisko / Position ]],0)))</f>
        <v>n/a</v>
      </c>
      <c r="AL198" s="194">
        <f>IF(INDEX(tab_MinKomp[Polityka Etyczna - Compliance],MATCH($B197,tab_MinKomp[[Stanowisko / Position ]:[Stanowisko / Position ]],0))="n/a","n/a",AL197-INDEX(tab_MinKomp[Polityka Etyczna - Compliance],MATCH($B197,tab_MinKomp[[Stanowisko / Position ]:[Stanowisko / Position ]],0)))</f>
        <v>0</v>
      </c>
      <c r="AM198" s="194" t="str">
        <f>IF(INDEX(tab_MinKomp[WDRAŻANIE NOWYCH PROJEKTÓW/ PROCEDURA CTM],MATCH($B197,tab_MinKomp[[Stanowisko / Position ]:[Stanowisko / Position ]],0))="n/a","n/a",AM197-INDEX(tab_MinKomp[WDRAŻANIE NOWYCH PROJEKTÓW/ PROCEDURA CTM],MATCH($B197,tab_MinKomp[[Stanowisko / Position ]:[Stanowisko / Position ]],0)))</f>
        <v>n/a</v>
      </c>
      <c r="AN198" s="194" t="str">
        <f>IF(INDEX(tab_MinKomp[KAMIENIE MILOWE MSL/PIFF],MATCH($B197,tab_MinKomp[[Stanowisko / Position ]:[Stanowisko / Position ]],0))="n/a","n/a",AN197-INDEX(tab_MinKomp[KAMIENIE MILOWE MSL/PIFF],MATCH($B197,tab_MinKomp[[Stanowisko / Position ]:[Stanowisko / Position ]],0)))</f>
        <v>n/a</v>
      </c>
      <c r="AO198" s="194">
        <f>IF(INDEX(tab_MinKomp[CP],MATCH($B197,tab_MinKomp[[Stanowisko / Position ]:[Stanowisko / Position ]],0))="n/a","n/a",AO197-INDEX(tab_MinKomp[CP],MATCH($B197,tab_MinKomp[[Stanowisko / Position ]:[Stanowisko / Position ]],0)))</f>
        <v>0</v>
      </c>
      <c r="AP198" s="194" t="str">
        <f>IF(INDEX(tab_MinKomp[FMEA],MATCH($B197,tab_MinKomp[[Stanowisko / Position ]:[Stanowisko / Position ]],0))="n/a","n/a",AP197-INDEX(tab_MinKomp[FMEA],MATCH($B197,tab_MinKomp[[Stanowisko / Position ]:[Stanowisko / Position ]],0)))</f>
        <v>n/a</v>
      </c>
      <c r="AQ198" s="194">
        <f>IF(INDEX(tab_MinKomp[FLOW CHART],MATCH($B197,tab_MinKomp[[Stanowisko / Position ]:[Stanowisko / Position ]],0))="n/a","n/a",AQ197-INDEX(tab_MinKomp[FLOW CHART],MATCH($B197,tab_MinKomp[[Stanowisko / Position ]:[Stanowisko / Position ]],0)))</f>
        <v>0</v>
      </c>
      <c r="AR198" s="194" t="str">
        <f>IF(INDEX(tab_MinKomp[APQP],MATCH($B197,tab_MinKomp[[Stanowisko / Position ]:[Stanowisko / Position ]],0))="n/a","n/a",AR197-INDEX(tab_MinKomp[APQP],MATCH($B197,tab_MinKomp[[Stanowisko / Position ]:[Stanowisko / Position ]],0)))</f>
        <v>n/a</v>
      </c>
      <c r="AS198" s="194" t="str">
        <f>IF(INDEX(tab_MinKomp[MSA],MATCH($B197,tab_MinKomp[[Stanowisko / Position ]:[Stanowisko / Position ]],0))="n/a","n/a",AS197-INDEX(tab_MinKomp[MSA],MATCH($B197,tab_MinKomp[[Stanowisko / Position ]:[Stanowisko / Position ]],0)))</f>
        <v>n/a</v>
      </c>
      <c r="AT198" s="194" t="str">
        <f>IF(INDEX(tab_MinKomp[SPC],MATCH($B197,tab_MinKomp[[Stanowisko / Position ]:[Stanowisko / Position ]],0))="n/a","n/a",AT197-INDEX(tab_MinKomp[SPC],MATCH($B197,tab_MinKomp[[Stanowisko / Position ]:[Stanowisko / Position ]],0)))</f>
        <v>n/a</v>
      </c>
      <c r="AU198" s="194" t="str">
        <f>IF(INDEX(tab_MinKomp[CSR (SPECYFICZNE WYMAGANIA KLIENTA)],MATCH($B197,tab_MinKomp[[Stanowisko / Position ]:[Stanowisko / Position ]],0))="n/a","n/a",AU197-INDEX(tab_MinKomp[CSR (SPECYFICZNE WYMAGANIA KLIENTA)],MATCH($B197,tab_MinKomp[[Stanowisko / Position ]:[Stanowisko / Position ]],0)))</f>
        <v>n/a</v>
      </c>
      <c r="AV198" s="194">
        <f>IF(INDEX(tab_MinKomp[5S],MATCH($B197,tab_MinKomp[[Stanowisko / Position ]:[Stanowisko / Position ]],0))="n/a","n/a",AV197-INDEX(tab_MinKomp[5S],MATCH($B197,tab_MinKomp[[Stanowisko / Position ]:[Stanowisko / Position ]],0)))</f>
        <v>0</v>
      </c>
      <c r="AW198" s="194">
        <f>IF(INDEX(tab_MinKomp[LEAN MANAGEMENT],MATCH($B197,tab_MinKomp[[Stanowisko / Position ]:[Stanowisko / Position ]],0))="n/a","n/a",AW197-INDEX(tab_MinKomp[LEAN MANAGEMENT],MATCH($B197,tab_MinKomp[[Stanowisko / Position ]:[Stanowisko / Position ]],0)))</f>
        <v>0</v>
      </c>
      <c r="AX198" s="194" t="str">
        <f>IF(INDEX(tab_MinKomp[5R],MATCH($B197,tab_MinKomp[[Stanowisko / Position ]:[Stanowisko / Position ]],0))="n/a","n/a",AX197-INDEX(tab_MinKomp[5R],MATCH($B197,tab_MinKomp[[Stanowisko / Position ]:[Stanowisko / Position ]],0)))</f>
        <v>n/a</v>
      </c>
      <c r="AY198" s="194" t="str">
        <f>IF(INDEX(tab_MinKomp[Six Sigma],MATCH($B197,tab_MinKomp[[Stanowisko / Position ]:[Stanowisko / Position ]],0))="n/a","n/a",AY197-INDEX(tab_MinKomp[Six Sigma],MATCH($B197,tab_MinKomp[[Stanowisko / Position ]:[Stanowisko / Position ]],0)))</f>
        <v>n/a</v>
      </c>
      <c r="AZ198" s="194" t="str">
        <f>IF(INDEX(tab_MinKomp[System BAAN / Distribution &amp; Supply Chain],MATCH($B197,tab_MinKomp[[Stanowisko / Position ]:[Stanowisko / Position ]],0))="n/a","n/a",AZ197-INDEX(tab_MinKomp[System BAAN / Distribution &amp; Supply Chain],MATCH($B197,tab_MinKomp[[Stanowisko / Position ]:[Stanowisko / Position ]],0)))</f>
        <v>n/a</v>
      </c>
      <c r="BA198" s="194">
        <f>IF(INDEX(tab_MinKomp[LEAN MANAGEMENT],MATCH($B197,tab_MinKomp[[Stanowisko / Position ]:[Stanowisko / Position ]],0))="n/a","n/a",BA197-INDEX(tab_MinKomp[LEAN MANAGEMENT],MATCH($B197,tab_MinKomp[[Stanowisko / Position ]:[Stanowisko / Position ]],0)))</f>
        <v>0</v>
      </c>
      <c r="BB198" s="194">
        <f>IF(INDEX(tab_MinKomp[LEAN MANAGEMENT],MATCH($B197,tab_MinKomp[[Stanowisko / Position ]:[Stanowisko / Position ]],0))="n/a","n/a",BB197-INDEX(tab_MinKomp[LEAN MANAGEMENT],MATCH($B197,tab_MinKomp[[Stanowisko / Position ]:[Stanowisko / Position ]],0)))</f>
        <v>0</v>
      </c>
      <c r="BC198" s="194" t="str">
        <f>IF(INDEX(tab_MinKomp[Organizacja dostaw / Versorgungsorganisation],MATCH($B197,tab_MinKomp[[Stanowisko / Position ]:[Stanowisko / Position ]],0))="n/a","n/a",BC197-INDEX(tab_MinKomp[Organizacja dostaw / Versorgungsorganisation],MATCH($B197,tab_MinKomp[[Stanowisko / Position ]:[Stanowisko / Position ]],0)))</f>
        <v>n/a</v>
      </c>
      <c r="BD198" s="194" t="str">
        <f>IF(INDEX(tab_MinKomp[Organizacja wysyłek / Organisation von Lieferungen],MATCH($B197,tab_MinKomp[[Stanowisko / Position ]:[Stanowisko / Position ]],0))="n/a","n/a",BD197-INDEX(tab_MinKomp[Organizacja wysyłek / Organisation von Lieferungen],MATCH($B197,tab_MinKomp[[Stanowisko / Position ]:[Stanowisko / Position ]],0)))</f>
        <v>n/a</v>
      </c>
      <c r="BE198" s="194" t="str">
        <f>IF(INDEX(tab_MinKomp[Analiza magazynowa - Program Polen.mdb / Inventuranalyse],MATCH($B197,tab_MinKomp[[Stanowisko / Position ]:[Stanowisko / Position ]],0))="n/a","n/a",BE197-INDEX(tab_MinKomp[Analiza magazynowa - Program Polen.mdb / Inventuranalyse],MATCH($B197,tab_MinKomp[[Stanowisko / Position ]:[Stanowisko / Position ]],0)))</f>
        <v>n/a</v>
      </c>
      <c r="BF198" s="190" t="str">
        <f>IF(INDEX(tab_MinKomp[MMOG (Materials Management Operations Guidelines)],MATCH($B197,tab_MinKomp[[Stanowisko / Position ]:[Stanowisko / Position ]],0))="n/a","n/a",BF197-INDEX(tab_MinKomp[MMOG (Materials Management Operations Guidelines)],MATCH($B197,tab_MinKomp[[Stanowisko / Position ]:[Stanowisko / Position ]],0)))</f>
        <v>n/a</v>
      </c>
      <c r="BG198" s="190" t="str">
        <f>IF(INDEX(tab_MinKomp[GPP],MATCH($B197,tab_MinKomp[[Stanowisko / Position ]:[Stanowisko / Position ]],0))="n/a","n/a",BG197-INDEX(tab_MinKomp[GPP],MATCH($B197,tab_MinKomp[[Stanowisko / Position ]:[Stanowisko / Position ]],0)))</f>
        <v>n/a</v>
      </c>
      <c r="BH198" s="190" t="str">
        <f>IF(INDEX(tab_MinKomp[AIAG (Automotive Industry Action Group)],MATCH($B197,tab_MinKomp[[Stanowisko / Position ]:[Stanowisko / Position ]],0))="n/a","n/a",BH197-INDEX(tab_MinKomp[AIAG (Automotive Industry Action Group)],MATCH($B197,tab_MinKomp[[Stanowisko / Position ]:[Stanowisko / Position ]],0)))</f>
        <v>n/a</v>
      </c>
      <c r="BI198" s="190" t="str">
        <f>IF(INDEX(tab_MinKomp[Super-G disputes],MATCH($B197,tab_MinKomp[[Stanowisko / Position ]:[Stanowisko / Position ]],0))="n/a","n/a",BI197-INDEX(tab_MinKomp[Super-G disputes],MATCH($B197,tab_MinKomp[[Stanowisko / Position ]:[Stanowisko / Position ]],0)))</f>
        <v>n/a</v>
      </c>
      <c r="BJ198" s="190" t="str">
        <f>IF(INDEX(tab_MinKomp[CMMS3/eDDL (Direct Data Link)],MATCH($B197,tab_MinKomp[[Stanowisko / Position ]:[Stanowisko / Position ]],0))="n/a","n/a",BJ197-INDEX(tab_MinKomp[CMMS3/eDDL (Direct Data Link)],MATCH($B197,tab_MinKomp[[Stanowisko / Position ]:[Stanowisko / Position ]],0)))</f>
        <v>n/a</v>
      </c>
      <c r="BK198" s="190" t="str">
        <f>IF(INDEX(tab_MinKomp[MP&amp;L (Material Planning and Logistics)],MATCH($B197,tab_MinKomp[[Stanowisko / Position ]:[Stanowisko / Position ]],0))="n/a","n/a",BK197-INDEX(tab_MinKomp[MP&amp;L (Material Planning and Logistics)],MATCH($B197,tab_MinKomp[[Stanowisko / Position ]:[Stanowisko / Position ]],0)))</f>
        <v>n/a</v>
      </c>
      <c r="BL198" s="190" t="str">
        <f>IF(INDEX(tab_MinKomp[Supplier delivery rating],MATCH($B197,tab_MinKomp[[Stanowisko / Position ]:[Stanowisko / Position ]],0))="n/a","n/a",BL197-INDEX(tab_MinKomp[Supplier delivery rating],MATCH($B197,tab_MinKomp[[Stanowisko / Position ]:[Stanowisko / Position ]],0)))</f>
        <v>n/a</v>
      </c>
      <c r="BM198" s="194" t="str">
        <f>IF(INDEX(tab_MinKomp[Wymagania VDA 6.5 Product / Forderungen],MATCH($B197,tab_MinKomp[[Stanowisko / Position ]:[Stanowisko / Position ]],0))="n/a","n/a",BM197-INDEX(tab_MinKomp[Wymagania VDA 6.5 Product / Forderungen],MATCH($B197,tab_MinKomp[[Stanowisko / Position ]:[Stanowisko / Position ]],0)))</f>
        <v>n/a</v>
      </c>
      <c r="BN198" s="194" t="str">
        <f>IF(INDEX(tab_MinKomp[Wymagania VDA 6.5 Product / Forderungen],MATCH($B197,tab_MinKomp[[Stanowisko / Position ]:[Stanowisko / Position ]],0))="n/a","n/a",BN197-INDEX(tab_MinKomp[Wymagania VDA 6.5 Product / Forderungen],MATCH($B197,tab_MinKomp[[Stanowisko / Position ]:[Stanowisko / Position ]],0)))</f>
        <v>n/a</v>
      </c>
      <c r="BO198" s="194">
        <f>IF(INDEX(tab_MinKomp[5S],MATCH($B197,tab_MinKomp[[Stanowisko / Position ]:[Stanowisko / Position ]],0))="n/a","n/a",BO197-INDEX(tab_MinKomp[5S],MATCH($B197,tab_MinKomp[[Stanowisko / Position ]:[Stanowisko / Position ]],0)))</f>
        <v>0</v>
      </c>
      <c r="BP198" s="194" t="str">
        <f>IF(INDEX(tab_MinKomp[Wymagania VDA 6.5 Product / Forderungen],MATCH($B197,tab_MinKomp[[Stanowisko / Position ]:[Stanowisko / Position ]],0))="n/a","n/a",BP197-INDEX(tab_MinKomp[Wymagania VDA 6.5 Product / Forderungen],MATCH($B197,tab_MinKomp[[Stanowisko / Position ]:[Stanowisko / Position ]],0)))</f>
        <v>n/a</v>
      </c>
      <c r="BQ198" s="194" t="str">
        <f>IF(INDEX(tab_MinKomp[Wymagania VDA 6.5 Product / Forderungen],MATCH($B197,tab_MinKomp[[Stanowisko / Position ]:[Stanowisko / Position ]],0))="n/a","n/a",BQ197-INDEX(tab_MinKomp[Wymagania VDA 6.5 Product / Forderungen],MATCH($B197,tab_MinKomp[[Stanowisko / Position ]:[Stanowisko / Position ]],0)))</f>
        <v>n/a</v>
      </c>
      <c r="BR198" s="194" t="str">
        <f>IF(INDEX(tab_MinKomp[Wymagania VDA 6.5 Product / Forderungen],MATCH($B197,tab_MinKomp[[Stanowisko / Position ]:[Stanowisko / Position ]],0))="n/a","n/a",BR197-INDEX(tab_MinKomp[Wymagania VDA 6.5 Product / Forderungen],MATCH($B197,tab_MinKomp[[Stanowisko / Position ]:[Stanowisko / Position ]],0)))</f>
        <v>n/a</v>
      </c>
      <c r="BS198" s="194">
        <f>IF(INDEX(tab_MinKomp[5S],MATCH($B197,tab_MinKomp[[Stanowisko / Position ]:[Stanowisko / Position ]],0))="n/a","n/a",BS197-INDEX(tab_MinKomp[5S],MATCH($B197,tab_MinKomp[[Stanowisko / Position ]:[Stanowisko / Position ]],0)))</f>
        <v>0</v>
      </c>
      <c r="BT198" s="194" t="str">
        <f>IF(INDEX(tab_MinKomp[Wymagania VDA 6.5 Product / Forderungen],MATCH($B197,tab_MinKomp[[Stanowisko / Position ]:[Stanowisko / Position ]],0))="n/a","n/a",BT197-INDEX(tab_MinKomp[Wymagania VDA 6.5 Product / Forderungen],MATCH($B197,tab_MinKomp[[Stanowisko / Position ]:[Stanowisko / Position ]],0)))</f>
        <v>n/a</v>
      </c>
      <c r="BU198" s="194">
        <f>IF(INDEX(tab_MinKomp[LEAN MANAGEMENT],MATCH($B197,tab_MinKomp[[Stanowisko / Position ]:[Stanowisko / Position ]],0))="n/a","n/a",BU197-INDEX(tab_MinKomp[LEAN MANAGEMENT],MATCH($B197,tab_MinKomp[[Stanowisko / Position ]:[Stanowisko / Position ]],0)))</f>
        <v>1</v>
      </c>
      <c r="BV198" s="194">
        <f>IF(INDEX(tab_MinKomp[5S],MATCH($B197,tab_MinKomp[[Stanowisko / Position ]:[Stanowisko / Position ]],0))="n/a","n/a",BV197-INDEX(tab_MinKomp[5S],MATCH($B197,tab_MinKomp[[Stanowisko / Position ]:[Stanowisko / Position ]],0)))</f>
        <v>0</v>
      </c>
      <c r="BW198" s="194">
        <f>IF(INDEX(tab_MinKomp[5S],MATCH($B197,tab_MinKomp[[Stanowisko / Position ]:[Stanowisko / Position ]],0))="n/a","n/a",BW197-INDEX(tab_MinKomp[5S],MATCH($B197,tab_MinKomp[[Stanowisko / Position ]:[Stanowisko / Position ]],0)))</f>
        <v>0</v>
      </c>
      <c r="BX198" s="194">
        <f>IF(INDEX(tab_MinKomp[5S],MATCH($B197,tab_MinKomp[[Stanowisko / Position ]:[Stanowisko / Position ]],0))="n/a","n/a",BX197-INDEX(tab_MinKomp[5S],MATCH($B197,tab_MinKomp[[Stanowisko / Position ]:[Stanowisko / Position ]],0)))</f>
        <v>0</v>
      </c>
      <c r="BY198" s="194" t="str">
        <f>IF(INDEX(tab_MinKomp[Obsługa maszyn Engel / Engel Maschinenbedienung],MATCH($B197,tab_MinKomp[[Stanowisko / Position ]:[Stanowisko / Position ]],0))="n/a","n/a",BY197-INDEX(tab_MinKomp[Obsługa maszyn Engel / Engel Maschinenbedienung],MATCH($B197,tab_MinKomp[[Stanowisko / Position ]:[Stanowisko / Position ]],0)))</f>
        <v>n/a</v>
      </c>
      <c r="BZ198" s="194">
        <f>IF(INDEX(tab_MinKomp[5S],MATCH($B197,tab_MinKomp[[Stanowisko / Position ]:[Stanowisko / Position ]],0))="n/a","n/a",BZ197-INDEX(tab_MinKomp[5S],MATCH($B197,tab_MinKomp[[Stanowisko / Position ]:[Stanowisko / Position ]],0)))</f>
        <v>0</v>
      </c>
      <c r="CA198" s="194">
        <f>IF(INDEX(tab_MinKomp[LEAN MANAGEMENT],MATCH($B197,tab_MinKomp[[Stanowisko / Position ]:[Stanowisko / Position ]],0))="n/a","n/a",CA197-INDEX(tab_MinKomp[LEAN MANAGEMENT],MATCH($B197,tab_MinKomp[[Stanowisko / Position ]:[Stanowisko / Position ]],0)))</f>
        <v>1</v>
      </c>
      <c r="CB198" s="194">
        <f>IF(INDEX(tab_MinKomp[5S],MATCH($B197,tab_MinKomp[[Stanowisko / Position ]:[Stanowisko / Position ]],0))="n/a","n/a",CB197-INDEX(tab_MinKomp[5S],MATCH($B197,tab_MinKomp[[Stanowisko / Position ]:[Stanowisko / Position ]],0)))</f>
        <v>0</v>
      </c>
      <c r="CC198" s="194" t="str">
        <f>IF(INDEX(tab_MinKomp[Obsługa maszyn Branson / Branson Maschinenbedienung],MATCH($B197,tab_MinKomp[[Stanowisko / Position ]:[Stanowisko / Position ]],0))="n/a","n/a",CC197-INDEX(tab_MinKomp[Obsługa maszyn Branson / Branson Maschinenbedienung],MATCH($B197,tab_MinKomp[[Stanowisko / Position ]:[Stanowisko / Position ]],0)))</f>
        <v>n/a</v>
      </c>
      <c r="CD198" s="194">
        <f>IF(INDEX(tab_MinKomp[Obsługa maszyn Novapax / Novapax Maschinenbedienung],MATCH($B197,tab_MinKomp[[Stanowisko / Position ]:[Stanowisko / Position ]],0))="n/a","n/a",CD197-INDEX(tab_MinKomp[Obsługa maszyn Novapax / Novapax Maschinenbedienung],MATCH($B197,tab_MinKomp[[Stanowisko / Position ]:[Stanowisko / Position ]],0)))</f>
        <v>0</v>
      </c>
      <c r="CE198" s="194">
        <f>IF(INDEX(tab_MinKomp[5S],MATCH($B197,tab_MinKomp[[Stanowisko / Position ]:[Stanowisko / Position ]],0))="n/a","n/a",CE197-INDEX(tab_MinKomp[5S],MATCH($B197,tab_MinKomp[[Stanowisko / Position ]:[Stanowisko / Position ]],0)))</f>
        <v>0</v>
      </c>
      <c r="CF198" s="194">
        <f>IF(INDEX(tab_MinKomp[Obsługa maszyn Novapax / Novapax Maschinenbedienung],MATCH($B197,tab_MinKomp[[Stanowisko / Position ]:[Stanowisko / Position ]],0))="n/a","n/a",CF197-INDEX(tab_MinKomp[Obsługa maszyn Novapax / Novapax Maschinenbedienung],MATCH($B197,tab_MinKomp[[Stanowisko / Position ]:[Stanowisko / Position ]],0)))</f>
        <v>0</v>
      </c>
      <c r="CG198" s="194">
        <f>IF(INDEX(tab_MinKomp[Eliminacja awarii / Beseitigung von Ausfällen],MATCH($B197,tab_MinKomp[[Stanowisko / Position ]:[Stanowisko / Position ]],0))="n/a","n/a",CG197-INDEX(tab_MinKomp[Eliminacja awarii / Beseitigung von Ausfällen],MATCH($B197,tab_MinKomp[[Stanowisko / Position ]:[Stanowisko / Position ]],0)))</f>
        <v>0</v>
      </c>
      <c r="CH198" s="194" t="str">
        <f>IF(INDEX(tab_MinKomp[Wymagania VDA 6.5 Product / Forderungen],MATCH($B197,tab_MinKomp[[Stanowisko / Position ]:[Stanowisko / Position ]],0))="n/a","n/a",CH197-INDEX(tab_MinKomp[Wymagania VDA 6.5 Product / Forderungen],MATCH($B197,tab_MinKomp[[Stanowisko / Position ]:[Stanowisko / Position ]],0)))</f>
        <v>n/a</v>
      </c>
      <c r="CI198" s="194" t="str">
        <f>IF(INDEX(tab_MinKomp[Wymagania VDA 6.5 Product / Forderungen],MATCH($B197,tab_MinKomp[[Stanowisko / Position ]:[Stanowisko / Position ]],0))="n/a","n/a",CI197-INDEX(tab_MinKomp[Wymagania VDA 6.5 Product / Forderungen],MATCH($B197,tab_MinKomp[[Stanowisko / Position ]:[Stanowisko / Position ]],0)))</f>
        <v>n/a</v>
      </c>
      <c r="CJ198" s="194" t="str">
        <f>IF(INDEX(tab_MinKomp[Wymagania VDA 6.5 Product / Forderungen],MATCH($B197,tab_MinKomp[[Stanowisko / Position ]:[Stanowisko / Position ]],0))="n/a","n/a",CJ197-INDEX(tab_MinKomp[Wymagania VDA 6.5 Product / Forderungen],MATCH($B197,tab_MinKomp[[Stanowisko / Position ]:[Stanowisko / Position ]],0)))</f>
        <v>n/a</v>
      </c>
      <c r="CK198" s="194" t="str">
        <f>IF(INDEX(tab_MinKomp[Wymagania VDA 6.5 Product / Forderungen],MATCH($B197,tab_MinKomp[[Stanowisko / Position ]:[Stanowisko / Position ]],0))="n/a","n/a",CK197-INDEX(tab_MinKomp[Wymagania VDA 6.5 Product / Forderungen],MATCH($B197,tab_MinKomp[[Stanowisko / Position ]:[Stanowisko / Position ]],0)))</f>
        <v>n/a</v>
      </c>
      <c r="CL198" s="194" t="str">
        <f>IF(INDEX(tab_MinKomp[Wymagania VDA 6.5 Product / Forderungen],MATCH($B197,tab_MinKomp[[Stanowisko / Position ]:[Stanowisko / Position ]],0))="n/a","n/a",CL197-INDEX(tab_MinKomp[Wymagania VDA 6.5 Product / Forderungen],MATCH($B197,tab_MinKomp[[Stanowisko / Position ]:[Stanowisko / Position ]],0)))</f>
        <v>n/a</v>
      </c>
      <c r="CM198" s="194" t="str">
        <f>IF(INDEX(tab_MinKomp[Informatyka ogólna (techniczne i systemowe) / Allgemeine IT (Technik und System)],MATCH($B197,tab_MinKomp[[Stanowisko / Position ]:[Stanowisko / Position ]],0))="n/a","n/a",CM197-INDEX(tab_MinKomp[Informatyka ogólna (techniczne i systemowe) / Allgemeine IT (Technik und System)],MATCH($B197,tab_MinKomp[[Stanowisko / Position ]:[Stanowisko / Position ]],0)))</f>
        <v>n/a</v>
      </c>
      <c r="CN198" s="194" t="str">
        <f>IF(INDEX(tab_MinKomp[Sieci komputerowe / Computernetzwerke],MATCH($B197,tab_MinKomp[[Stanowisko / Position ]:[Stanowisko / Position ]],0))="n/a","n/a",CN197-INDEX(tab_MinKomp[Sieci komputerowe / Computernetzwerke],MATCH($B197,tab_MinKomp[[Stanowisko / Position ]:[Stanowisko / Position ]],0)))</f>
        <v>n/a</v>
      </c>
      <c r="CO198" s="194" t="str">
        <f>IF(INDEX(tab_MinKomp[Hardware (komputery PC, drukarki biurowe i etykietowe, telefonia stacjonarna i mobilna) (PC, Drucker, Telefpne, Handys)],MATCH($B197,tab_MinKomp[[Stanowisko / Position ]:[Stanowisko / Position ]],0))="n/a","n/a",CO197-INDEX(tab_MinKomp[Hardware (komputery PC, drukarki biurowe i etykietowe, telefonia stacjonarna i mobilna) (PC, Drucker, Telefpne, Handys)],MATCH($B197,tab_MinKomp[[Stanowisko / Position ]:[Stanowisko / Position ]],0)))</f>
        <v>n/a</v>
      </c>
      <c r="CP198" s="194" t="str">
        <f>IF(INDEX(tab_MinKomp[Software &amp; Systems (MS Office, MS Remote Desktop)],MATCH($B197,tab_MinKomp[[Stanowisko / Position ]:[Stanowisko / Position ]],0))="n/a","n/a",CP197-INDEX(tab_MinKomp[Software &amp; Systems (MS Office, MS Remote Desktop)],MATCH($B197,tab_MinKomp[[Stanowisko / Position ]:[Stanowisko / Position ]],0)))</f>
        <v>n/a</v>
      </c>
      <c r="CQ198" s="194" t="str">
        <f>IF(INDEX(tab_MinKomp[Programowanie obiektowe (PHP) / Objektprogrammierung],MATCH($B197,tab_MinKomp[[Stanowisko / Position ]:[Stanowisko / Position ]],0))="n/a","n/a",CQ197-INDEX(tab_MinKomp[Programowanie obiektowe (PHP) / Objektprogrammierung],MATCH($B197,tab_MinKomp[[Stanowisko / Position ]:[Stanowisko / Position ]],0)))</f>
        <v>n/a</v>
      </c>
      <c r="CR198" s="194" t="str">
        <f>IF(INDEX(tab_MinKomp[Scrum],MATCH($B197,tab_MinKomp[[Stanowisko / Position ]:[Stanowisko / Position ]],0))="n/a","n/a",CR197-INDEX(tab_MinKomp[Scrum],MATCH($B197,tab_MinKomp[[Stanowisko / Position ]:[Stanowisko / Position ]],0)))</f>
        <v>n/a</v>
      </c>
      <c r="CS198" s="194" t="str">
        <f>IF(INDEX(tab_MinKomp[SQL (MySQL)],MATCH($B197,tab_MinKomp[[Stanowisko / Position ]:[Stanowisko / Position ]],0))="n/a","n/a",CS197-INDEX(tab_MinKomp[SQL (MySQL)],MATCH($B197,tab_MinKomp[[Stanowisko / Position ]:[Stanowisko / Position ]],0)))</f>
        <v>n/a</v>
      </c>
      <c r="CT198" s="194" t="str">
        <f>IF(INDEX(tab_MinKomp[Javascript],MATCH($B197,tab_MinKomp[[Stanowisko / Position ]:[Stanowisko / Position ]],0))="n/a","n/a",CT197-INDEX(tab_MinKomp[Javascript],MATCH($B197,tab_MinKomp[[Stanowisko / Position ]:[Stanowisko / Position ]],0)))</f>
        <v>n/a</v>
      </c>
      <c r="CU198" s="194" t="str">
        <f>IF(INDEX(tab_MinKomp[Joomla],MATCH($B197,tab_MinKomp[[Stanowisko / Position ]:[Stanowisko / Position ]],0))="n/a","n/a",CU197-INDEX(tab_MinKomp[Joomla],MATCH($B197,tab_MinKomp[[Stanowisko / Position ]:[Stanowisko / Position ]],0)))</f>
        <v>n/a</v>
      </c>
      <c r="CV198" s="194" t="str">
        <f>IF(INDEX(tab_MinKomp[Bash],MATCH($B197,tab_MinKomp[[Stanowisko / Position ]:[Stanowisko / Position ]],0))="n/a","n/a",CV197-INDEX(tab_MinKomp[Bash],MATCH($B197,tab_MinKomp[[Stanowisko / Position ]:[Stanowisko / Position ]],0)))</f>
        <v>n/a</v>
      </c>
      <c r="CW198" s="194">
        <f>IF(INDEX(tab_MinKomp[Systemy MES (HYDRA / SFMS)],MATCH($B197,tab_MinKomp[[Stanowisko / Position ]:[Stanowisko / Position ]],0))="n/a","n/a",CW197-INDEX(tab_MinKomp[Systemy MES (HYDRA / SFMS)],MATCH($B197,tab_MinKomp[[Stanowisko / Position ]:[Stanowisko / Position ]],0)))</f>
        <v>0</v>
      </c>
      <c r="CX198" s="194" t="str">
        <f>IF(INDEX(tab_MinKomp[HTML / CSS],MATCH($B197,tab_MinKomp[[Stanowisko / Position ]:[Stanowisko / Position ]],0))="n/a","n/a",CX197-INDEX(tab_MinKomp[HTML / CSS],MATCH($B197,tab_MinKomp[[Stanowisko / Position ]:[Stanowisko / Position ]],0)))</f>
        <v>n/a</v>
      </c>
      <c r="CY198" s="194" t="str">
        <f>IF(INDEX(tab_MinKomp[SYSTEM PR],MATCH($B197,tab_MinKomp[[Stanowisko / Position ]:[Stanowisko / Position ]],0))="n/a","n/a",CY197-INDEX(tab_MinKomp[SYSTEM PR],MATCH($B197,tab_MinKomp[[Stanowisko / Position ]:[Stanowisko / Position ]],0)))</f>
        <v>n/a</v>
      </c>
      <c r="CZ198" s="194" t="str">
        <f>IF(INDEX(tab_MinKomp[System Einkauf XP / EBA],MATCH($B197,tab_MinKomp[[Stanowisko / Position ]:[Stanowisko / Position ]],0))="n/a","n/a",CZ197-INDEX(tab_MinKomp[System Einkauf XP / EBA],MATCH($B197,tab_MinKomp[[Stanowisko / Position ]:[Stanowisko / Position ]],0)))</f>
        <v>n/a</v>
      </c>
      <c r="DA198" s="194" t="str">
        <f>IF(INDEX(tab_MinKomp[Techniki negocjacyjne / Verhandlungstechniken],MATCH($B197,tab_MinKomp[[Stanowisko / Position ]:[Stanowisko / Position ]],0))="n/a","n/a",DA197-INDEX(tab_MinKomp[Techniki negocjacyjne / Verhandlungstechniken],MATCH($B197,tab_MinKomp[[Stanowisko / Position ]:[Stanowisko / Position ]],0)))</f>
        <v>n/a</v>
      </c>
      <c r="DB198" s="194" t="str">
        <f>IF(INDEX(tab_MinKomp[Znajomość rynku branżowego / Kenntnis des Industrie Marktes],MATCH($B197,tab_MinKomp[[Stanowisko / Position ]:[Stanowisko / Position ]],0))="n/a","n/a",DB197-INDEX(tab_MinKomp[Znajomość rynku branżowego / Kenntnis des Industrie Marktes],MATCH($B197,tab_MinKomp[[Stanowisko / Position ]:[Stanowisko / Position ]],0)))</f>
        <v>n/a</v>
      </c>
      <c r="DC198" s="194" t="str">
        <f>IF(INDEX(tab_MinKomp[SUPPLIER MANAGEMENT],MATCH($B197,tab_MinKomp[[Stanowisko / Position ]:[Stanowisko / Position ]],0))="n/a","n/a",DC197-INDEX(tab_MinKomp[SUPPLIER MANAGEMENT],MATCH($B197,tab_MinKomp[[Stanowisko / Position ]:[Stanowisko / Position ]],0)))</f>
        <v>n/a</v>
      </c>
      <c r="DD198" s="194" t="str">
        <f>IF(INDEX(tab_MinKomp[SUPPLIER MANAGEMENT],MATCH($B197,tab_MinKomp[[Stanowisko / Position ]:[Stanowisko / Position ]],0))="n/a","n/a",DD197-INDEX(tab_MinKomp[SUPPLIER MANAGEMENT],MATCH($B197,tab_MinKomp[[Stanowisko / Position ]:[Stanowisko / Position ]],0)))</f>
        <v>n/a</v>
      </c>
      <c r="DE198" s="194" t="str">
        <f>IF(INDEX(tab_MinKomp[SUPPLIER MANAGEMENT],MATCH($B197,tab_MinKomp[[Stanowisko / Position ]:[Stanowisko / Position ]],0))="n/a","n/a",DE197-INDEX(tab_MinKomp[SUPPLIER MANAGEMENT],MATCH($B197,tab_MinKomp[[Stanowisko / Position ]:[Stanowisko / Position ]],0)))</f>
        <v>n/a</v>
      </c>
      <c r="DF198" s="194">
        <f>IF(INDEX(tab_MinKomp[LEAN MANAGEMENT],MATCH($B197,tab_MinKomp[[Stanowisko / Position ]:[Stanowisko / Position ]],0))="n/a","n/a",DF197-INDEX(tab_MinKomp[LEAN MANAGEMENT],MATCH($B197,tab_MinKomp[[Stanowisko / Position ]:[Stanowisko / Position ]],0)))</f>
        <v>0</v>
      </c>
      <c r="DG198" s="194" t="str">
        <f>IF(INDEX(tab_MinKomp[PPAP/PSW],MATCH($B197,tab_MinKomp[[Stanowisko / Position ]:[Stanowisko / Position ]],0))="n/a","n/a",DG197-INDEX(tab_MinKomp[PPAP/PSW],MATCH($B197,tab_MinKomp[[Stanowisko / Position ]:[Stanowisko / Position ]],0)))</f>
        <v>n/a</v>
      </c>
      <c r="DH198" s="194" t="str">
        <f>IF(INDEX(tab_MinKomp[SUPPLIER MANAGEMENT],MATCH($B197,tab_MinKomp[[Stanowisko / Position ]:[Stanowisko / Position ]],0))="n/a","n/a",DH197-INDEX(tab_MinKomp[SUPPLIER MANAGEMENT],MATCH($B197,tab_MinKomp[[Stanowisko / Position ]:[Stanowisko / Position ]],0)))</f>
        <v>n/a</v>
      </c>
      <c r="DI198" s="194" t="str">
        <f>IF(INDEX(tab_MinKomp[OBSŁUGA PORTALI KLIENTA / Kundenportale],MATCH($B197,tab_MinKomp[[Stanowisko / Position ]:[Stanowisko / Position ]],0))="n/a","n/a",DI197-INDEX(tab_MinKomp[OBSŁUGA PORTALI KLIENTA / Kundenportale],MATCH($B197,tab_MinKomp[[Stanowisko / Position ]:[Stanowisko / Position ]],0)))</f>
        <v>n/a</v>
      </c>
      <c r="DJ198" s="194" t="str">
        <f>IF(INDEX(tab_MinKomp[Obsługa systemu BABTECQ / BABTECQ System],MATCH($B197,tab_MinKomp[[Stanowisko / Position ]:[Stanowisko / Position ]],0))="n/a","n/a",DJ197-INDEX(tab_MinKomp[Obsługa systemu BABTECQ / BABTECQ System],MATCH($B197,tab_MinKomp[[Stanowisko / Position ]:[Stanowisko / Position ]],0)))</f>
        <v>n/a</v>
      </c>
      <c r="DK198" s="194" t="str">
        <f>IF(INDEX(tab_MinKomp[Rysunek techniczny / technische Zeichnung],MATCH($B197,tab_MinKomp[[Stanowisko / Position ]:[Stanowisko / Position ]],0))="n/a","n/a",DK197-INDEX(tab_MinKomp[Rysunek techniczny / technische Zeichnung],MATCH($B197,tab_MinKomp[[Stanowisko / Position ]:[Stanowisko / Position ]],0)))</f>
        <v>n/a</v>
      </c>
      <c r="DL198" s="194" t="str">
        <f>IF(INDEX(tab_MinKomp[Kalibracja / Kalibrierung],MATCH($B197,tab_MinKomp[[Stanowisko / Position ]:[Stanowisko / Position ]],0))="n/a","n/a",DL197-INDEX(tab_MinKomp[Kalibracja / Kalibrierung],MATCH($B197,tab_MinKomp[[Stanowisko / Position ]:[Stanowisko / Position ]],0)))</f>
        <v>n/a</v>
      </c>
      <c r="DM198" s="194" t="str">
        <f>IF(INDEX(tab_MinKomp[Rekwalifikacja / Requalifizierung],MATCH($B197,tab_MinKomp[[Stanowisko / Position ]:[Stanowisko / Position ]],0))="n/a","n/a",DM197-INDEX(tab_MinKomp[Rekwalifikacja / Requalifizierung],MATCH($B197,tab_MinKomp[[Stanowisko / Position ]:[Stanowisko / Position ]],0)))</f>
        <v>n/a</v>
      </c>
      <c r="DN198" s="190" t="str">
        <f>IF(INDEX(tab_MinKomp[Testy czystości / Reinheitstests],MATCH($B197,tab_MinKomp[[Stanowisko / Position ]:[Stanowisko / Position ]],0))="n/a","n/a",DN197-INDEX(tab_MinKomp[Testy czystości / Reinheitstests],MATCH($B197,tab_MinKomp[[Stanowisko / Position ]:[Stanowisko / Position ]],0)))</f>
        <v>n/a</v>
      </c>
      <c r="DO198" s="190" t="str">
        <f>IF(INDEX(tab_MinKomp[Testy czystości / Reinheitstests],MATCH($B197,tab_MinKomp[[Stanowisko / Position ]:[Stanowisko / Position ]],0))="n/a","n/a",DO197-INDEX(tab_MinKomp[Testy czystości / Reinheitstests],MATCH($B197,tab_MinKomp[[Stanowisko / Position ]:[Stanowisko / Position ]],0)))</f>
        <v>n/a</v>
      </c>
      <c r="DP198" s="190" t="str">
        <f>IF(INDEX(tab_MinKomp[Testy czystości / Reinheitstests],MATCH($B197,tab_MinKomp[[Stanowisko / Position ]:[Stanowisko / Position ]],0))="n/a","n/a",DP197-INDEX(tab_MinKomp[Testy czystości / Reinheitstests],MATCH($B197,tab_MinKomp[[Stanowisko / Position ]:[Stanowisko / Position ]],0)))</f>
        <v>n/a</v>
      </c>
      <c r="DQ198" s="190" t="str">
        <f>IF(INDEX(tab_MinKomp[Testy czystości / Reinheitstests],MATCH($B197,tab_MinKomp[[Stanowisko / Position ]:[Stanowisko / Position ]],0))="n/a","n/a",DQ197-INDEX(tab_MinKomp[Testy czystości / Reinheitstests],MATCH($B197,tab_MinKomp[[Stanowisko / Position ]:[Stanowisko / Position ]],0)))</f>
        <v>n/a</v>
      </c>
      <c r="DR198" s="190" t="str">
        <f>IF(INDEX(tab_MinKomp[Testy czystości / Reinheitstests],MATCH($B197,tab_MinKomp[[Stanowisko / Position ]:[Stanowisko / Position ]],0))="n/a","n/a",DR197-INDEX(tab_MinKomp[Testy czystości / Reinheitstests],MATCH($B197,tab_MinKomp[[Stanowisko / Position ]:[Stanowisko / Position ]],0)))</f>
        <v>n/a</v>
      </c>
      <c r="DS198" s="190" t="str">
        <f>IF(INDEX(tab_MinKomp[Testy czystości / Reinheitstests],MATCH($B197,tab_MinKomp[[Stanowisko / Position ]:[Stanowisko / Position ]],0))="n/a","n/a",DS197-INDEX(tab_MinKomp[Testy czystości / Reinheitstests],MATCH($B197,tab_MinKomp[[Stanowisko / Position ]:[Stanowisko / Position ]],0)))</f>
        <v>n/a</v>
      </c>
      <c r="DT198" s="194" t="str">
        <f>IF(INDEX(tab_MinKomp[SUPPLIER MANAGEMENT],MATCH($B197,tab_MinKomp[[Stanowisko / Position ]:[Stanowisko / Position ]],0))="n/a","n/a",DT197-INDEX(tab_MinKomp[SUPPLIER MANAGEMENT],MATCH($B197,tab_MinKomp[[Stanowisko / Position ]:[Stanowisko / Position ]],0)))</f>
        <v>n/a</v>
      </c>
      <c r="DU198" s="190" t="str">
        <f>IF(INDEX(tab_MinKomp[Testy czystości / Reinheitstests],MATCH($B197,tab_MinKomp[[Stanowisko / Position ]:[Stanowisko / Position ]],0))="n/a","n/a",DU197-INDEX(tab_MinKomp[Testy czystości / Reinheitstests],MATCH($B197,tab_MinKomp[[Stanowisko / Position ]:[Stanowisko / Position ]],0)))</f>
        <v>n/a</v>
      </c>
      <c r="DV198" s="190" t="str">
        <f>IF(INDEX(tab_MinKomp[Testy czystości / Reinheitstests],MATCH($B197,tab_MinKomp[[Stanowisko / Position ]:[Stanowisko / Position ]],0))="n/a","n/a",DV197-INDEX(tab_MinKomp[Testy czystości / Reinheitstests],MATCH($B197,tab_MinKomp[[Stanowisko / Position ]:[Stanowisko / Position ]],0)))</f>
        <v>n/a</v>
      </c>
      <c r="DW198" s="190" t="str">
        <f>IF(INDEX(tab_MinKomp[Testy czystości / Reinheitstests],MATCH($B197,tab_MinKomp[[Stanowisko / Position ]:[Stanowisko / Position ]],0))="n/a","n/a",DW197-INDEX(tab_MinKomp[Testy czystości / Reinheitstests],MATCH($B197,tab_MinKomp[[Stanowisko / Position ]:[Stanowisko / Position ]],0)))</f>
        <v>n/a</v>
      </c>
      <c r="DX198" s="190" t="str">
        <f>IF(INDEX(tab_MinKomp[Testy czystości / Reinheitstests],MATCH($B197,tab_MinKomp[[Stanowisko / Position ]:[Stanowisko / Position ]],0))="n/a","n/a",DX197-INDEX(tab_MinKomp[Testy czystości / Reinheitstests],MATCH($B197,tab_MinKomp[[Stanowisko / Position ]:[Stanowisko / Position ]],0)))</f>
        <v>n/a</v>
      </c>
      <c r="DY198" s="190" t="str">
        <f>IF(INDEX(tab_MinKomp[Testy czystości / Reinheitstests],MATCH($B197,tab_MinKomp[[Stanowisko / Position ]:[Stanowisko / Position ]],0))="n/a","n/a",DY197-INDEX(tab_MinKomp[Testy czystości / Reinheitstests],MATCH($B197,tab_MinKomp[[Stanowisko / Position ]:[Stanowisko / Position ]],0)))</f>
        <v>n/a</v>
      </c>
      <c r="DZ198" s="190" t="str">
        <f>IF(INDEX(tab_MinKomp[Testy czystości / Reinheitstests],MATCH($B197,tab_MinKomp[[Stanowisko / Position ]:[Stanowisko / Position ]],0))="n/a","n/a",DZ197-INDEX(tab_MinKomp[Testy czystości / Reinheitstests],MATCH($B197,tab_MinKomp[[Stanowisko / Position ]:[Stanowisko / Position ]],0)))</f>
        <v>n/a</v>
      </c>
      <c r="EA198" s="190" t="str">
        <f>IF(INDEX(tab_MinKomp[Testy czystości / Reinheitstests],MATCH($B197,tab_MinKomp[[Stanowisko / Position ]:[Stanowisko / Position ]],0))="n/a","n/a",EA197-INDEX(tab_MinKomp[Testy czystości / Reinheitstests],MATCH($B197,tab_MinKomp[[Stanowisko / Position ]:[Stanowisko / Position ]],0)))</f>
        <v>n/a</v>
      </c>
      <c r="EB198" s="190" t="str">
        <f>IF(INDEX(tab_MinKomp[Testy czystości / Reinheitstests],MATCH($B197,tab_MinKomp[[Stanowisko / Position ]:[Stanowisko / Position ]],0))="n/a","n/a",EB197-INDEX(tab_MinKomp[Testy czystości / Reinheitstests],MATCH($B197,tab_MinKomp[[Stanowisko / Position ]:[Stanowisko / Position ]],0)))</f>
        <v>n/a</v>
      </c>
      <c r="EC198" s="190" t="str">
        <f>IF(INDEX(tab_MinKomp[Testy czystości / Reinheitstests],MATCH($B197,tab_MinKomp[[Stanowisko / Position ]:[Stanowisko / Position ]],0))="n/a","n/a",EC197-INDEX(tab_MinKomp[Testy czystości / Reinheitstests],MATCH($B197,tab_MinKomp[[Stanowisko / Position ]:[Stanowisko / Position ]],0)))</f>
        <v>n/a</v>
      </c>
      <c r="ED198" s="190" t="str">
        <f>IF(INDEX(tab_MinKomp[Testy czystości / Reinheitstests],MATCH($B197,tab_MinKomp[[Stanowisko / Position ]:[Stanowisko / Position ]],0))="n/a","n/a",ED197-INDEX(tab_MinKomp[Testy czystości / Reinheitstests],MATCH($B197,tab_MinKomp[[Stanowisko / Position ]:[Stanowisko / Position ]],0)))</f>
        <v>n/a</v>
      </c>
      <c r="EE198" s="190" t="str">
        <f>IF(INDEX(tab_MinKomp[Testy czystości / Reinheitstests],MATCH($B197,tab_MinKomp[[Stanowisko / Position ]:[Stanowisko / Position ]],0))="n/a","n/a",EE197-INDEX(tab_MinKomp[Testy czystości / Reinheitstests],MATCH($B197,tab_MinKomp[[Stanowisko / Position ]:[Stanowisko / Position ]],0)))</f>
        <v>n/a</v>
      </c>
      <c r="EF198" s="190" t="str">
        <f>IF(INDEX(tab_MinKomp[Testy czystości / Reinheitstests],MATCH($B197,tab_MinKomp[[Stanowisko / Position ]:[Stanowisko / Position ]],0))="n/a","n/a",EF197-INDEX(tab_MinKomp[Testy czystości / Reinheitstests],MATCH($B197,tab_MinKomp[[Stanowisko / Position ]:[Stanowisko / Position ]],0)))</f>
        <v>n/a</v>
      </c>
      <c r="EG198" s="190" t="str">
        <f>IF(INDEX(tab_MinKomp[Testy czystości / Reinheitstests],MATCH($B197,tab_MinKomp[[Stanowisko / Position ]:[Stanowisko / Position ]],0))="n/a","n/a",EG197-INDEX(tab_MinKomp[Testy czystości / Reinheitstests],MATCH($B197,tab_MinKomp[[Stanowisko / Position ]:[Stanowisko / Position ]],0)))</f>
        <v>n/a</v>
      </c>
      <c r="EH198" s="190" t="str">
        <f>IF(INDEX(tab_MinKomp[Testy czystości / Reinheitstests],MATCH($B197,tab_MinKomp[[Stanowisko / Position ]:[Stanowisko / Position ]],0))="n/a","n/a",EH197-INDEX(tab_MinKomp[Testy czystości / Reinheitstests],MATCH($B197,tab_MinKomp[[Stanowisko / Position ]:[Stanowisko / Position ]],0)))</f>
        <v>n/a</v>
      </c>
      <c r="EI198" s="190" t="str">
        <f>IF(INDEX(tab_MinKomp[Testy czystości / Reinheitstests],MATCH($B197,tab_MinKomp[[Stanowisko / Position ]:[Stanowisko / Position ]],0))="n/a","n/a",EI197-INDEX(tab_MinKomp[Testy czystości / Reinheitstests],MATCH($B197,tab_MinKomp[[Stanowisko / Position ]:[Stanowisko / Position ]],0)))</f>
        <v>n/a</v>
      </c>
      <c r="EJ198" s="190" t="str">
        <f>IF(INDEX(tab_MinKomp[Testy czystości / Reinheitstests],MATCH($B197,tab_MinKomp[[Stanowisko / Position ]:[Stanowisko / Position ]],0))="n/a","n/a",EJ197-INDEX(tab_MinKomp[Testy czystości / Reinheitstests],MATCH($B197,tab_MinKomp[[Stanowisko / Position ]:[Stanowisko / Position ]],0)))</f>
        <v>n/a</v>
      </c>
      <c r="EK198" s="190" t="str">
        <f>IF(INDEX(tab_MinKomp[Testy czystości / Reinheitstests],MATCH($B197,tab_MinKomp[[Stanowisko / Position ]:[Stanowisko / Position ]],0))="n/a","n/a",EK197-INDEX(tab_MinKomp[Testy czystości / Reinheitstests],MATCH($B197,tab_MinKomp[[Stanowisko / Position ]:[Stanowisko / Position ]],0)))</f>
        <v>n/a</v>
      </c>
      <c r="EL198" s="190" t="str">
        <f>IF(INDEX(tab_MinKomp[Testy czystości / Reinheitstests],MATCH($B197,tab_MinKomp[[Stanowisko / Position ]:[Stanowisko / Position ]],0))="n/a","n/a",EL197-INDEX(tab_MinKomp[Testy czystości / Reinheitstests],MATCH($B197,tab_MinKomp[[Stanowisko / Position ]:[Stanowisko / Position ]],0)))</f>
        <v>n/a</v>
      </c>
      <c r="EM198" s="190" t="str">
        <f>IF(INDEX(tab_MinKomp[Testy czystości / Reinheitstests],MATCH($B197,tab_MinKomp[[Stanowisko / Position ]:[Stanowisko / Position ]],0))="n/a","n/a",EM197-INDEX(tab_MinKomp[Testy czystości / Reinheitstests],MATCH($B197,tab_MinKomp[[Stanowisko / Position ]:[Stanowisko / Position ]],0)))</f>
        <v>n/a</v>
      </c>
      <c r="EN198" s="190" t="str">
        <f>IF(INDEX(tab_MinKomp[Testy czystości / Reinheitstests],MATCH($B197,tab_MinKomp[[Stanowisko / Position ]:[Stanowisko / Position ]],0))="n/a","n/a",EN197-INDEX(tab_MinKomp[Testy czystości / Reinheitstests],MATCH($B197,tab_MinKomp[[Stanowisko / Position ]:[Stanowisko / Position ]],0)))</f>
        <v>n/a</v>
      </c>
      <c r="EO198" s="194" t="str">
        <f>IF(INDEX(tab_MinKomp[Konserwacja Rep],MATCH($B197,tab_MinKomp[[Stanowisko / Position ]:[Stanowisko / Position ]],0))="n/a","n/a",EO197-INDEX(tab_MinKomp[Konserwacja Rep],MATCH($B197,tab_MinKomp[[Stanowisko / Position ]:[Stanowisko / Position ]],0)))</f>
        <v>n/a</v>
      </c>
      <c r="EP198" s="194" t="str">
        <f>IF(INDEX(tab_MinKomp[[Konserwacja Engel ]],MATCH($B197,tab_MinKomp[[Stanowisko / Position ]:[Stanowisko / Position ]],0))="n/a","n/a",EP197-INDEX(tab_MinKomp[[Konserwacja Engel ]],MATCH($B197,tab_MinKomp[[Stanowisko / Position ]:[Stanowisko / Position ]],0)))</f>
        <v>n/a</v>
      </c>
      <c r="EQ198" s="194" t="str">
        <f>IF(INDEX(tab_MinKomp[Konserwacja B 50],MATCH($B197,tab_MinKomp[[Stanowisko / Position ]:[Stanowisko / Position ]],0))="n/a","n/a",EQ197-INDEX(tab_MinKomp[Konserwacja B 50],MATCH($B197,tab_MinKomp[[Stanowisko / Position ]:[Stanowisko / Position ]],0)))</f>
        <v>n/a</v>
      </c>
      <c r="ER198" s="194" t="str">
        <f>IF(INDEX(tab_MinKomp[[Konserwacja EOL ]],MATCH($B197,tab_MinKomp[[Stanowisko / Position ]:[Stanowisko / Position ]],0))="n/a","n/a",ER197-INDEX(tab_MinKomp[[Konserwacja EOL ]],MATCH($B197,tab_MinKomp[[Stanowisko / Position ]:[Stanowisko / Position ]],0)))</f>
        <v>n/a</v>
      </c>
      <c r="ES198" s="194" t="str">
        <f>IF(INDEX(tab_MinKomp[Konserwacja Branson],MATCH($B197,tab_MinKomp[[Stanowisko / Position ]:[Stanowisko / Position ]],0))="n/a","n/a",ES197-INDEX(tab_MinKomp[Konserwacja Branson],MATCH($B197,tab_MinKomp[[Stanowisko / Position ]:[Stanowisko / Position ]],0)))</f>
        <v>n/a</v>
      </c>
      <c r="ET198" s="194" t="str">
        <f>IF(INDEX(tab_MinKomp[Konserwacja coolery],MATCH($B197,tab_MinKomp[[Stanowisko / Position ]:[Stanowisko / Position ]],0))="n/a","n/a",ET197-INDEX(tab_MinKomp[Konserwacja coolery],MATCH($B197,tab_MinKomp[[Stanowisko / Position ]:[Stanowisko / Position ]],0)))</f>
        <v>n/a</v>
      </c>
      <c r="EU198" s="194" t="str">
        <f>IF(INDEX(tab_MinKomp[Konserwacja piecy],MATCH($B197,tab_MinKomp[[Stanowisko / Position ]:[Stanowisko / Position ]],0))="n/a","n/a",EU197-INDEX(tab_MinKomp[Konserwacja piecy],MATCH($B197,tab_MinKomp[[Stanowisko / Position ]:[Stanowisko / Position ]],0)))</f>
        <v>n/a</v>
      </c>
      <c r="EV198" s="194" t="str">
        <f>IF(INDEX(tab_MinKomp[Rysunek techniczny- czytanie],MATCH($B197,tab_MinKomp[[Stanowisko / Position ]:[Stanowisko / Position ]],0))="n/a","n/a",EV197-INDEX(tab_MinKomp[Rysunek techniczny- czytanie],MATCH($B197,tab_MinKomp[[Stanowisko / Position ]:[Stanowisko / Position ]],0)))</f>
        <v>n/a</v>
      </c>
      <c r="EW198" s="194" t="str">
        <f>IF(INDEX(tab_MinKomp[Elektryka],MATCH($B197,tab_MinKomp[[Stanowisko / Position ]:[Stanowisko / Position ]],0))="n/a","n/a",EW197-INDEX(tab_MinKomp[Elektryka],MATCH($B197,tab_MinKomp[[Stanowisko / Position ]:[Stanowisko / Position ]],0)))</f>
        <v>n/a</v>
      </c>
      <c r="EX198" s="194" t="str">
        <f>IF(INDEX(tab_MinKomp[Pneumatyka],MATCH($B197,tab_MinKomp[[Stanowisko / Position ]:[Stanowisko / Position ]],0))="n/a","n/a",EX197-INDEX(tab_MinKomp[Pneumatyka],MATCH($B197,tab_MinKomp[[Stanowisko / Position ]:[Stanowisko / Position ]],0)))</f>
        <v>n/a</v>
      </c>
      <c r="EY198" s="194" t="str">
        <f>IF(INDEX(tab_MinKomp[[Hydraulika ]],MATCH($B197,tab_MinKomp[[Stanowisko / Position ]:[Stanowisko / Position ]],0))="n/a","n/a",EY197-INDEX(tab_MinKomp[[Hydraulika ]],MATCH($B197,tab_MinKomp[[Stanowisko / Position ]:[Stanowisko / Position ]],0)))</f>
        <v>n/a</v>
      </c>
      <c r="EZ198" s="194" t="str">
        <f>IF(INDEX(tab_MinKomp[Podciśnienie],MATCH($B197,tab_MinKomp[[Stanowisko / Position ]:[Stanowisko / Position ]],0))="n/a","n/a",EZ197-INDEX(tab_MinKomp[Podciśnienie],MATCH($B197,tab_MinKomp[[Stanowisko / Position ]:[Stanowisko / Position ]],0)))</f>
        <v>n/a</v>
      </c>
      <c r="FA198" s="194" t="str">
        <f>IF(INDEX(tab_MinKomp[Usuwanie awarii],MATCH($B197,tab_MinKomp[[Stanowisko / Position ]:[Stanowisko / Position ]],0))="n/a","n/a",FA197-INDEX(tab_MinKomp[Usuwanie awarii],MATCH($B197,tab_MinKomp[[Stanowisko / Position ]:[Stanowisko / Position ]],0)))</f>
        <v>n/a</v>
      </c>
      <c r="FB198" s="194" t="str">
        <f>IF(INDEX(tab_MinKomp[Obsługa robotów],MATCH($B197,tab_MinKomp[[Stanowisko / Position ]:[Stanowisko / Position ]],0))="n/a","n/a",FB197-INDEX(tab_MinKomp[Obsługa robotów],MATCH($B197,tab_MinKomp[[Stanowisko / Position ]:[Stanowisko / Position ]],0)))</f>
        <v>n/a</v>
      </c>
      <c r="FC198" s="194" t="str">
        <f>IF(INDEX(tab_MinKomp[Obsługa sterowania maszyny],MATCH($B197,tab_MinKomp[[Stanowisko / Position ]:[Stanowisko / Position ]],0))="n/a","n/a",FC197-INDEX(tab_MinKomp[Obsługa sterowania maszyny],MATCH($B197,tab_MinKomp[[Stanowisko / Position ]:[Stanowisko / Position ]],0)))</f>
        <v>n/a</v>
      </c>
      <c r="FD198" s="194" t="str">
        <f>IF(INDEX(tab_MinKomp[Usuwanie przyczyn żródłowych],MATCH($B197,tab_MinKomp[[Stanowisko / Position ]:[Stanowisko / Position ]],0))="n/a","n/a",FD197-INDEX(tab_MinKomp[Usuwanie przyczyn żródłowych],MATCH($B197,tab_MinKomp[[Stanowisko / Position ]:[Stanowisko / Position ]],0)))</f>
        <v>n/a</v>
      </c>
      <c r="FE198" s="194" t="str">
        <f>IF(INDEX(tab_MinKomp[Cmms stosowanie],MATCH($B197,tab_MinKomp[[Stanowisko / Position ]:[Stanowisko / Position ]],0))="n/a","n/a",FE197-INDEX(tab_MinKomp[Cmms stosowanie],MATCH($B197,tab_MinKomp[[Stanowisko / Position ]:[Stanowisko / Position ]],0)))</f>
        <v>n/a</v>
      </c>
      <c r="FF198" s="190" t="str">
        <f>IF(INDEX(tab_MinKomp[Testy czystości / Reinheitstests],MATCH($B197,tab_MinKomp[[Stanowisko / Position ]:[Stanowisko / Position ]],0))="n/a","n/a",FF197-INDEX(tab_MinKomp[Testy czystości / Reinheitstests],MATCH($B197,tab_MinKomp[[Stanowisko / Position ]:[Stanowisko / Position ]],0)))</f>
        <v>n/a</v>
      </c>
      <c r="FG198" s="194" t="str">
        <f>IF(INDEX(tab_MinKomp[Czyszczenie form plastikowych],MATCH($B197,tab_MinKomp[[Stanowisko / Position ]:[Stanowisko / Position ]],0))="n/a","n/a",FG197-INDEX(tab_MinKomp[Czyszczenie form plastikowych],MATCH($B197,tab_MinKomp[[Stanowisko / Position ]:[Stanowisko / Position ]],0)))</f>
        <v>n/a</v>
      </c>
      <c r="FH198" s="194" t="str">
        <f>IF(INDEX(tab_MinKomp[Wymiana form plastik],MATCH($B197,tab_MinKomp[[Stanowisko / Position ]:[Stanowisko / Position ]],0))="n/a","n/a",FH197-INDEX(tab_MinKomp[Wymiana form plastik],MATCH($B197,tab_MinKomp[[Stanowisko / Position ]:[Stanowisko / Position ]],0)))</f>
        <v>n/a</v>
      </c>
      <c r="FI198" s="194" t="str">
        <f>IF(INDEX(tab_MinKomp[Wymiana form guma],MATCH($B197,tab_MinKomp[[Stanowisko / Position ]:[Stanowisko / Position ]],0))="n/a","n/a",FI197-INDEX(tab_MinKomp[Wymiana form guma],MATCH($B197,tab_MinKomp[[Stanowisko / Position ]:[Stanowisko / Position ]],0)))</f>
        <v>n/a</v>
      </c>
      <c r="FJ198" s="194" t="str">
        <f>IF(INDEX(tab_MinKomp[Konserwacja KK],MATCH($B197,tab_MinKomp[[Stanowisko / Position ]:[Stanowisko / Position ]],0))="n/a","n/a",FJ197-INDEX(tab_MinKomp[Konserwacja KK],MATCH($B197,tab_MinKomp[[Stanowisko / Position ]:[Stanowisko / Position ]],0)))</f>
        <v>n/a</v>
      </c>
      <c r="FK198" s="194" t="str">
        <f>IF(INDEX(tab_MinKomp[Konserwacja form guma],MATCH($B197,tab_MinKomp[[Stanowisko / Position ]:[Stanowisko / Position ]],0))="n/a","n/a",FK197-INDEX(tab_MinKomp[Konserwacja form guma],MATCH($B197,tab_MinKomp[[Stanowisko / Position ]:[Stanowisko / Position ]],0)))</f>
        <v>n/a</v>
      </c>
      <c r="FL198" s="194" t="str">
        <f>IF(INDEX(tab_MinKomp[Konserwacja form plastiki],MATCH($B197,tab_MinKomp[[Stanowisko / Position ]:[Stanowisko / Position ]],0))="n/a","n/a",FL197-INDEX(tab_MinKomp[Konserwacja form plastiki],MATCH($B197,tab_MinKomp[[Stanowisko / Position ]:[Stanowisko / Position ]],0)))</f>
        <v>n/a</v>
      </c>
      <c r="FM198" s="194" t="str">
        <f>IF(INDEX(tab_MinKomp[Konserwacja Gorącego Kanału],MATCH($B197,tab_MinKomp[[Stanowisko / Position ]:[Stanowisko / Position ]],0))="n/a","n/a",FM197-INDEX(tab_MinKomp[Konserwacja Gorącego Kanału],MATCH($B197,tab_MinKomp[[Stanowisko / Position ]:[Stanowisko / Position ]],0)))</f>
        <v>n/a</v>
      </c>
      <c r="FN198" s="194" t="str">
        <f>IF(INDEX(tab_MinKomp[MS Office (Excel)],MATCH($B197,tab_MinKomp[[Stanowisko / Position ]:[Stanowisko / Position ]],0))="n/a","n/a",FN197-INDEX(tab_MinKomp[MS Office (Excel)],MATCH($B197,tab_MinKomp[[Stanowisko / Position ]:[Stanowisko / Position ]],0)))</f>
        <v>n/a</v>
      </c>
      <c r="FO198" s="194" t="str">
        <f>IF(INDEX(tab_MinKomp[MS Office (Word)],MATCH($B197,tab_MinKomp[[Stanowisko / Position ]:[Stanowisko / Position ]],0))="n/a","n/a",FO197-INDEX(tab_MinKomp[MS Office (Word)],MATCH($B197,tab_MinKomp[[Stanowisko / Position ]:[Stanowisko / Position ]],0)))</f>
        <v>n/a</v>
      </c>
      <c r="FP198" s="194" t="str">
        <f>IF(INDEX(tab_MinKomp[MS Office (Power Point)],MATCH($B197,tab_MinKomp[[Stanowisko / Position ]:[Stanowisko / Position ]],0))="n/a","n/a",FP197-INDEX(tab_MinKomp[MS Office (Power Point)],MATCH($B197,tab_MinKomp[[Stanowisko / Position ]:[Stanowisko / Position ]],0)))</f>
        <v>n/a</v>
      </c>
      <c r="FQ198" s="196" t="str">
        <f>IF(INDEX(tab_MinKomp[Język angielski / Englisch],MATCH($B197,tab_MinKomp[[Stanowisko / Position ]:[Stanowisko / Position ]],0))="n/a","n/a",FQ197-INDEX(tab_MinKomp[Język angielski / Englisch],MATCH($B197,tab_MinKomp[[Stanowisko / Position ]:[Stanowisko / Position ]],0)))</f>
        <v>n/a</v>
      </c>
      <c r="FR198" s="196" t="str">
        <f>IF(INDEX(tab_MinKomp[Język niemiecki / Deutsch],MATCH($B197,tab_MinKomp[[Stanowisko / Position ]:[Stanowisko / Position ]],0))="n/a","n/a",FR197-INDEX(tab_MinKomp[Język niemiecki / Deutsch],MATCH($B197,tab_MinKomp[[Stanowisko / Position ]:[Stanowisko / Position ]],0)))</f>
        <v>n/a</v>
      </c>
      <c r="FS198" s="194">
        <f>IF(INDEX(tab_MinKomp[Zarządzanie dokumentacją procesową / Process dokumentation management],MATCH($B197,tab_MinKomp[[Stanowisko / Position ]:[Stanowisko / Position ]],0))="n/a","n/a",FS197-INDEX(tab_MinKomp[Zarządzanie dokumentacją procesową / Process dokumentation management],MATCH($B197,tab_MinKomp[[Stanowisko / Position ]:[Stanowisko / Position ]],0)))</f>
        <v>0</v>
      </c>
      <c r="FT198" s="194">
        <f>IF(INDEX(tab_MinKomp[Znajomość procesów z obszaru / Kenntiss der prozesse in dem Bereich],MATCH($B197,tab_MinKomp[[Stanowisko / Position ]:[Stanowisko / Position ]],0))="n/a","n/a",FT197-INDEX(tab_MinKomp[Znajomość procesów z obszaru / Kenntiss der prozesse in dem Bereich],MATCH($B197,tab_MinKomp[[Stanowisko / Position ]:[Stanowisko / Position ]],0)))</f>
        <v>0</v>
      </c>
      <c r="FU198" s="194">
        <f>IF(INDEX(tab_MinKomp[optymalizacja procesów / Prozessoptymalisierung],MATCH($B197,tab_MinKomp[[Stanowisko / Position ]:[Stanowisko / Position ]],0))="n/a","n/a",FU197-INDEX(tab_MinKomp[optymalizacja procesów / Prozessoptymalisierung],MATCH($B197,tab_MinKomp[[Stanowisko / Position ]:[Stanowisko / Position ]],0)))</f>
        <v>0</v>
      </c>
      <c r="FV198" s="194">
        <f>IF(INDEX(tab_MinKomp[Umiejętności szkoleniowe / Trainingsfähigkeiten],MATCH($B197,tab_MinKomp[[Stanowisko / Position ]:[Stanowisko / Position ]],0))="n/a","n/a",FV197-INDEX(tab_MinKomp[Umiejętności szkoleniowe / Trainingsfähigkeiten],MATCH($B197,tab_MinKomp[[Stanowisko / Position ]:[Stanowisko / Position ]],0)))</f>
        <v>0</v>
      </c>
      <c r="FW198" s="194">
        <f>IF(INDEX(tab_MinKomp[Analityczne myślenie, podejście / Analitysches Denken, Einstellung],MATCH($B197,tab_MinKomp[[Stanowisko / Position ]:[Stanowisko / Position ]],0))="n/a","n/a",FW197-INDEX(tab_MinKomp[Analityczne myślenie, podejście / Analitysches Denken, Einstellung],MATCH($B197,tab_MinKomp[[Stanowisko / Position ]:[Stanowisko / Position ]],0)))</f>
        <v>0</v>
      </c>
      <c r="FX198" s="194">
        <f>IF(INDEX(tab_MinKomp[Dokładność, precyzja w dzialaniu / Genauigkeit, Präzision in die Arbeit],MATCH($B197,tab_MinKomp[[Stanowisko / Position ]:[Stanowisko / Position ]],0))="n/a","n/a",FX197-INDEX(tab_MinKomp[Dokładność, precyzja w dzialaniu / Genauigkeit, Präzision in die Arbeit],MATCH($B197,tab_MinKomp[[Stanowisko / Position ]:[Stanowisko / Position ]],0)))</f>
        <v>0</v>
      </c>
      <c r="FY198" s="194">
        <f>IF(INDEX(tab_MinKomp[Dyspozycyjność / Verfügbarkeit],MATCH($B197,tab_MinKomp[[Stanowisko / Position ]:[Stanowisko / Position ]],0))="n/a","n/a",FY197-INDEX(tab_MinKomp[Dyspozycyjność / Verfügbarkeit],MATCH($B197,tab_MinKomp[[Stanowisko / Position ]:[Stanowisko / Position ]],0)))</f>
        <v>0</v>
      </c>
      <c r="FZ198" s="194">
        <f>IF(INDEX(tab_MinKomp[Zaangażowanie / 
Engagement],MATCH($B197,tab_MinKomp[[Stanowisko / Position ]:[Stanowisko / Position ]],0))="n/a","n/a",FZ197-INDEX(tab_MinKomp[Zaangażowanie / 
Engagement],MATCH($B197,tab_MinKomp[[Stanowisko / Position ]:[Stanowisko / Position ]],0)))</f>
        <v>0</v>
      </c>
      <c r="GA198" s="194" t="str">
        <f>IF(INDEX(tab_MinKomp[Konserwacja form guma],MATCH($B197,tab_MinKomp[[Stanowisko / Position ]:[Stanowisko / Position ]],0))="n/a","n/a",GA197-INDEX(tab_MinKomp[Konserwacja form guma],MATCH($B197,tab_MinKomp[[Stanowisko / Position ]:[Stanowisko / Position ]],0)))</f>
        <v>n/a</v>
      </c>
      <c r="GB198" s="194" t="str">
        <f>IF(INDEX(tab_MinKomp[Konserwacja form plastiki],MATCH($B197,tab_MinKomp[[Stanowisko / Position ]:[Stanowisko / Position ]],0))="n/a","n/a",GB197-INDEX(tab_MinKomp[Konserwacja form plastiki],MATCH($B197,tab_MinKomp[[Stanowisko / Position ]:[Stanowisko / Position ]],0)))</f>
        <v>n/a</v>
      </c>
      <c r="GC198" s="194">
        <f>IF(INDEX(tab_MinKomp[Elastyczność w działaniu],MATCH($B197,tab_MinKomp[[Stanowisko / Position ]:[Stanowisko / Position ]],0))="n/a","n/a",GC197-INDEX(tab_MinKomp[Elastyczność w działaniu],MATCH($B197,tab_MinKomp[[Stanowisko / Position ]:[Stanowisko / Position ]],0)))</f>
        <v>0</v>
      </c>
      <c r="GD198" s="194">
        <f>IF(INDEX(tab_MinKomp[Komunikatywność],MATCH($B197,tab_MinKomp[[Stanowisko / Position ]:[Stanowisko / Position ]],0))="n/a","n/a",GD197-INDEX(tab_MinKomp[Komunikatywność],MATCH($B197,tab_MinKomp[[Stanowisko / Position ]:[Stanowisko / Position ]],0)))</f>
        <v>0</v>
      </c>
      <c r="GE198" s="193" t="str">
        <f>IF(INDEX(tab_MinKomp[Motywowanie i budowanie zaangażowania zespołu],MATCH($B197,tab_MinKomp[[Stanowisko / Position ]:[Stanowisko / Position ]],0))="n/a","n/a",GE197-INDEX(tab_MinKomp[Motywowanie i budowanie zaangażowania zespołu],MATCH($B197,tab_MinKomp[[Stanowisko / Position ]:[Stanowisko / Position ]],0)))</f>
        <v>n/a</v>
      </c>
      <c r="GF198" s="186" t="s">
        <v>248</v>
      </c>
      <c r="GG198" s="186" t="s">
        <v>248</v>
      </c>
      <c r="GH198" s="186" t="s">
        <v>248</v>
      </c>
      <c r="GI198" s="186" t="s">
        <v>248</v>
      </c>
      <c r="GJ198" s="186" t="s">
        <v>248</v>
      </c>
      <c r="GK198" s="186" t="s">
        <v>248</v>
      </c>
      <c r="GL198" s="186" t="s">
        <v>248</v>
      </c>
      <c r="GM198" s="186" t="s">
        <v>248</v>
      </c>
      <c r="GN198" s="186" t="s">
        <v>248</v>
      </c>
      <c r="GO198" s="186" t="s">
        <v>248</v>
      </c>
      <c r="GP198" s="186" t="s">
        <v>248</v>
      </c>
      <c r="GQ198" s="186" t="s">
        <v>248</v>
      </c>
      <c r="GR198" s="186" t="s">
        <v>248</v>
      </c>
      <c r="GS198" s="186" t="s">
        <v>248</v>
      </c>
      <c r="GT198" s="186" t="s">
        <v>248</v>
      </c>
      <c r="GU198" s="186" t="s">
        <v>248</v>
      </c>
      <c r="GV198" s="186" t="s">
        <v>248</v>
      </c>
      <c r="GW198" s="186" t="s">
        <v>248</v>
      </c>
      <c r="GX198" s="186" t="s">
        <v>248</v>
      </c>
      <c r="GY198" s="186" t="s">
        <v>248</v>
      </c>
      <c r="GZ198" s="261" t="s">
        <v>248</v>
      </c>
      <c r="HA198" s="261" t="s">
        <v>248</v>
      </c>
      <c r="HB198" s="191">
        <f>SUM(G198:GE198)/(HB197-(SUM(G198:GE198)))</f>
        <v>5.0847457627118647E-2</v>
      </c>
    </row>
    <row r="199" spans="1:210" ht="24.9" customHeight="1" x14ac:dyDescent="0.3">
      <c r="A199" s="105" t="s">
        <v>319</v>
      </c>
      <c r="B199" s="105" t="s">
        <v>315</v>
      </c>
      <c r="C199" s="105" t="s">
        <v>401</v>
      </c>
      <c r="D199" s="105">
        <v>1688</v>
      </c>
      <c r="E199" s="394" t="s">
        <v>484</v>
      </c>
      <c r="F199" s="185" t="s">
        <v>374</v>
      </c>
      <c r="G199" s="186">
        <v>2</v>
      </c>
      <c r="H199" s="186">
        <v>1</v>
      </c>
      <c r="I199" s="186">
        <v>2</v>
      </c>
      <c r="J199" s="186">
        <v>1</v>
      </c>
      <c r="K199" s="186">
        <v>1</v>
      </c>
      <c r="L199" s="186" t="s">
        <v>248</v>
      </c>
      <c r="M199" s="186" t="s">
        <v>248</v>
      </c>
      <c r="N199" s="186" t="s">
        <v>248</v>
      </c>
      <c r="O199" s="186">
        <v>1</v>
      </c>
      <c r="P199" s="186">
        <v>1</v>
      </c>
      <c r="Q199" s="186" t="s">
        <v>248</v>
      </c>
      <c r="R199" s="186" t="s">
        <v>248</v>
      </c>
      <c r="S199" s="186" t="s">
        <v>248</v>
      </c>
      <c r="T199" s="186" t="s">
        <v>248</v>
      </c>
      <c r="U199" s="186" t="s">
        <v>248</v>
      </c>
      <c r="V199" s="186" t="s">
        <v>248</v>
      </c>
      <c r="W199" s="186" t="s">
        <v>248</v>
      </c>
      <c r="X199" s="186" t="s">
        <v>248</v>
      </c>
      <c r="Y199" s="186" t="s">
        <v>248</v>
      </c>
      <c r="Z199" s="186" t="s">
        <v>248</v>
      </c>
      <c r="AA199" s="186" t="s">
        <v>248</v>
      </c>
      <c r="AB199" s="186" t="s">
        <v>248</v>
      </c>
      <c r="AC199" s="186" t="s">
        <v>248</v>
      </c>
      <c r="AD199" s="186" t="s">
        <v>248</v>
      </c>
      <c r="AE199" s="186" t="s">
        <v>248</v>
      </c>
      <c r="AF199" s="186" t="s">
        <v>248</v>
      </c>
      <c r="AG199" s="186" t="s">
        <v>248</v>
      </c>
      <c r="AH199" s="186" t="s">
        <v>248</v>
      </c>
      <c r="AI199" s="186" t="s">
        <v>248</v>
      </c>
      <c r="AJ199" s="186" t="s">
        <v>248</v>
      </c>
      <c r="AK199" s="186" t="s">
        <v>248</v>
      </c>
      <c r="AL199" s="186">
        <v>1</v>
      </c>
      <c r="AM199" s="186" t="s">
        <v>248</v>
      </c>
      <c r="AN199" s="186" t="s">
        <v>248</v>
      </c>
      <c r="AO199" s="186">
        <v>1</v>
      </c>
      <c r="AP199" s="186" t="s">
        <v>248</v>
      </c>
      <c r="AQ199" s="186">
        <v>1</v>
      </c>
      <c r="AR199" s="186" t="s">
        <v>248</v>
      </c>
      <c r="AS199" s="186" t="s">
        <v>248</v>
      </c>
      <c r="AT199" s="186" t="s">
        <v>248</v>
      </c>
      <c r="AU199" s="186" t="s">
        <v>248</v>
      </c>
      <c r="AV199" s="186">
        <v>2</v>
      </c>
      <c r="AW199" s="186">
        <v>1</v>
      </c>
      <c r="AX199" s="186" t="s">
        <v>248</v>
      </c>
      <c r="AY199" s="186" t="s">
        <v>248</v>
      </c>
      <c r="AZ199" s="186" t="s">
        <v>248</v>
      </c>
      <c r="BA199" s="186" t="s">
        <v>248</v>
      </c>
      <c r="BB199" s="186" t="s">
        <v>248</v>
      </c>
      <c r="BC199" s="186" t="s">
        <v>248</v>
      </c>
      <c r="BD199" s="186" t="s">
        <v>248</v>
      </c>
      <c r="BE199" s="186" t="s">
        <v>248</v>
      </c>
      <c r="BF199" s="186" t="s">
        <v>248</v>
      </c>
      <c r="BG199" s="186" t="s">
        <v>248</v>
      </c>
      <c r="BH199" s="186" t="s">
        <v>248</v>
      </c>
      <c r="BI199" s="186" t="s">
        <v>248</v>
      </c>
      <c r="BJ199" s="186" t="s">
        <v>248</v>
      </c>
      <c r="BK199" s="186" t="s">
        <v>248</v>
      </c>
      <c r="BL199" s="186" t="s">
        <v>248</v>
      </c>
      <c r="BM199" s="186" t="s">
        <v>248</v>
      </c>
      <c r="BN199" s="186" t="s">
        <v>248</v>
      </c>
      <c r="BO199" s="186" t="s">
        <v>248</v>
      </c>
      <c r="BP199" s="186">
        <v>2</v>
      </c>
      <c r="BQ199" s="186" t="s">
        <v>248</v>
      </c>
      <c r="BR199" s="186">
        <v>1</v>
      </c>
      <c r="BS199" s="186" t="s">
        <v>248</v>
      </c>
      <c r="BT199" s="186" t="s">
        <v>248</v>
      </c>
      <c r="BU199" s="186" t="s">
        <v>248</v>
      </c>
      <c r="BV199" s="186" t="s">
        <v>248</v>
      </c>
      <c r="BW199" s="186" t="s">
        <v>248</v>
      </c>
      <c r="BX199" s="186" t="s">
        <v>248</v>
      </c>
      <c r="BY199" s="186" t="s">
        <v>248</v>
      </c>
      <c r="BZ199" s="186" t="s">
        <v>248</v>
      </c>
      <c r="CA199" s="186">
        <v>1</v>
      </c>
      <c r="CB199" s="186" t="s">
        <v>248</v>
      </c>
      <c r="CC199" s="186">
        <v>2</v>
      </c>
      <c r="CD199" s="186">
        <v>2</v>
      </c>
      <c r="CE199" s="186" t="s">
        <v>248</v>
      </c>
      <c r="CF199" s="186" t="s">
        <v>248</v>
      </c>
      <c r="CG199" s="186">
        <v>1</v>
      </c>
      <c r="CH199" s="186" t="s">
        <v>248</v>
      </c>
      <c r="CI199" s="186" t="s">
        <v>248</v>
      </c>
      <c r="CJ199" s="186" t="s">
        <v>248</v>
      </c>
      <c r="CK199" s="186" t="s">
        <v>248</v>
      </c>
      <c r="CL199" s="186" t="s">
        <v>248</v>
      </c>
      <c r="CM199" s="186" t="s">
        <v>248</v>
      </c>
      <c r="CN199" s="186" t="s">
        <v>248</v>
      </c>
      <c r="CO199" s="186" t="s">
        <v>248</v>
      </c>
      <c r="CP199" s="186" t="s">
        <v>248</v>
      </c>
      <c r="CQ199" s="186" t="s">
        <v>248</v>
      </c>
      <c r="CR199" s="186" t="s">
        <v>248</v>
      </c>
      <c r="CS199" s="186" t="s">
        <v>248</v>
      </c>
      <c r="CT199" s="186" t="s">
        <v>248</v>
      </c>
      <c r="CU199" s="186" t="s">
        <v>248</v>
      </c>
      <c r="CV199" s="186" t="s">
        <v>248</v>
      </c>
      <c r="CW199" s="186">
        <v>2</v>
      </c>
      <c r="CX199" s="186" t="s">
        <v>248</v>
      </c>
      <c r="CY199" s="186" t="s">
        <v>248</v>
      </c>
      <c r="CZ199" s="186" t="s">
        <v>248</v>
      </c>
      <c r="DA199" s="186" t="s">
        <v>248</v>
      </c>
      <c r="DB199" s="186" t="s">
        <v>248</v>
      </c>
      <c r="DC199" s="186" t="s">
        <v>248</v>
      </c>
      <c r="DD199" s="186" t="s">
        <v>248</v>
      </c>
      <c r="DE199" s="186" t="s">
        <v>248</v>
      </c>
      <c r="DF199" s="186">
        <v>1</v>
      </c>
      <c r="DG199" s="186" t="s">
        <v>248</v>
      </c>
      <c r="DH199" s="186" t="s">
        <v>248</v>
      </c>
      <c r="DI199" s="186" t="s">
        <v>248</v>
      </c>
      <c r="DJ199" s="186" t="s">
        <v>248</v>
      </c>
      <c r="DK199" s="186" t="s">
        <v>248</v>
      </c>
      <c r="DL199" s="186" t="s">
        <v>248</v>
      </c>
      <c r="DM199" s="186" t="s">
        <v>248</v>
      </c>
      <c r="DN199" s="186" t="s">
        <v>248</v>
      </c>
      <c r="DO199" s="186" t="s">
        <v>248</v>
      </c>
      <c r="DP199" s="186" t="s">
        <v>248</v>
      </c>
      <c r="DQ199" s="186" t="s">
        <v>248</v>
      </c>
      <c r="DR199" s="186" t="s">
        <v>248</v>
      </c>
      <c r="DS199" s="186" t="s">
        <v>248</v>
      </c>
      <c r="DT199" s="186" t="s">
        <v>248</v>
      </c>
      <c r="DU199" s="186" t="s">
        <v>248</v>
      </c>
      <c r="DV199" s="186" t="s">
        <v>248</v>
      </c>
      <c r="DW199" s="186" t="s">
        <v>248</v>
      </c>
      <c r="DX199" s="186" t="s">
        <v>248</v>
      </c>
      <c r="DY199" s="186" t="s">
        <v>248</v>
      </c>
      <c r="DZ199" s="186" t="s">
        <v>248</v>
      </c>
      <c r="EA199" s="186" t="s">
        <v>248</v>
      </c>
      <c r="EB199" s="186" t="s">
        <v>248</v>
      </c>
      <c r="EC199" s="186" t="s">
        <v>248</v>
      </c>
      <c r="ED199" s="186" t="s">
        <v>248</v>
      </c>
      <c r="EE199" s="186" t="s">
        <v>248</v>
      </c>
      <c r="EF199" s="186" t="s">
        <v>248</v>
      </c>
      <c r="EG199" s="186" t="s">
        <v>248</v>
      </c>
      <c r="EH199" s="186" t="s">
        <v>248</v>
      </c>
      <c r="EI199" s="186" t="s">
        <v>248</v>
      </c>
      <c r="EJ199" s="186" t="s">
        <v>248</v>
      </c>
      <c r="EK199" s="186" t="s">
        <v>248</v>
      </c>
      <c r="EL199" s="186" t="s">
        <v>248</v>
      </c>
      <c r="EM199" s="186" t="s">
        <v>248</v>
      </c>
      <c r="EN199" s="186" t="s">
        <v>248</v>
      </c>
      <c r="EO199" s="186" t="s">
        <v>248</v>
      </c>
      <c r="EP199" s="186" t="s">
        <v>248</v>
      </c>
      <c r="EQ199" s="186" t="s">
        <v>248</v>
      </c>
      <c r="ER199" s="186" t="s">
        <v>248</v>
      </c>
      <c r="ES199" s="186" t="s">
        <v>248</v>
      </c>
      <c r="ET199" s="186" t="s">
        <v>248</v>
      </c>
      <c r="EU199" s="186" t="s">
        <v>248</v>
      </c>
      <c r="EV199" s="186" t="s">
        <v>248</v>
      </c>
      <c r="EW199" s="186" t="s">
        <v>248</v>
      </c>
      <c r="EX199" s="186" t="s">
        <v>248</v>
      </c>
      <c r="EY199" s="186" t="s">
        <v>248</v>
      </c>
      <c r="EZ199" s="186" t="s">
        <v>248</v>
      </c>
      <c r="FA199" s="186" t="s">
        <v>248</v>
      </c>
      <c r="FB199" s="186" t="s">
        <v>248</v>
      </c>
      <c r="FC199" s="186" t="s">
        <v>248</v>
      </c>
      <c r="FD199" s="186" t="s">
        <v>248</v>
      </c>
      <c r="FE199" s="186" t="s">
        <v>248</v>
      </c>
      <c r="FF199" s="186" t="s">
        <v>248</v>
      </c>
      <c r="FG199" s="186" t="s">
        <v>248</v>
      </c>
      <c r="FH199" s="186" t="s">
        <v>248</v>
      </c>
      <c r="FI199" s="186" t="s">
        <v>248</v>
      </c>
      <c r="FJ199" s="186" t="s">
        <v>248</v>
      </c>
      <c r="FK199" s="186" t="s">
        <v>248</v>
      </c>
      <c r="FL199" s="186" t="s">
        <v>248</v>
      </c>
      <c r="FM199" s="186" t="s">
        <v>248</v>
      </c>
      <c r="FN199" s="186" t="s">
        <v>248</v>
      </c>
      <c r="FO199" s="186" t="s">
        <v>248</v>
      </c>
      <c r="FP199" s="186" t="s">
        <v>248</v>
      </c>
      <c r="FQ199" s="187" t="s">
        <v>248</v>
      </c>
      <c r="FR199" s="187" t="s">
        <v>248</v>
      </c>
      <c r="FS199" s="186">
        <v>2</v>
      </c>
      <c r="FT199" s="186">
        <v>2</v>
      </c>
      <c r="FU199" s="186">
        <v>1</v>
      </c>
      <c r="FV199" s="186">
        <v>1</v>
      </c>
      <c r="FW199" s="186">
        <v>1</v>
      </c>
      <c r="FX199" s="186">
        <v>2</v>
      </c>
      <c r="FY199" s="186">
        <v>2</v>
      </c>
      <c r="FZ199" s="186">
        <v>2</v>
      </c>
      <c r="GA199" s="186" t="s">
        <v>248</v>
      </c>
      <c r="GB199" s="186" t="s">
        <v>248</v>
      </c>
      <c r="GC199" s="186">
        <v>2</v>
      </c>
      <c r="GD199" s="186">
        <v>1</v>
      </c>
      <c r="GE199" s="186" t="s">
        <v>248</v>
      </c>
      <c r="GF199" s="186" t="s">
        <v>248</v>
      </c>
      <c r="GG199" s="186" t="s">
        <v>248</v>
      </c>
      <c r="GH199" s="186" t="s">
        <v>248</v>
      </c>
      <c r="GI199" s="186" t="s">
        <v>248</v>
      </c>
      <c r="GJ199" s="186" t="s">
        <v>248</v>
      </c>
      <c r="GK199" s="186" t="s">
        <v>248</v>
      </c>
      <c r="GL199" s="186" t="s">
        <v>248</v>
      </c>
      <c r="GM199" s="186" t="s">
        <v>248</v>
      </c>
      <c r="GN199" s="186" t="s">
        <v>248</v>
      </c>
      <c r="GO199" s="186" t="s">
        <v>248</v>
      </c>
      <c r="GP199" s="186" t="s">
        <v>248</v>
      </c>
      <c r="GQ199" s="186" t="s">
        <v>248</v>
      </c>
      <c r="GR199" s="186" t="s">
        <v>248</v>
      </c>
      <c r="GS199" s="186" t="s">
        <v>248</v>
      </c>
      <c r="GT199" s="186" t="s">
        <v>248</v>
      </c>
      <c r="GU199" s="186" t="s">
        <v>248</v>
      </c>
      <c r="GV199" s="186" t="s">
        <v>248</v>
      </c>
      <c r="GW199" s="186" t="s">
        <v>248</v>
      </c>
      <c r="GX199" s="186" t="s">
        <v>248</v>
      </c>
      <c r="GY199" s="186" t="s">
        <v>248</v>
      </c>
      <c r="GZ199" s="261" t="s">
        <v>248</v>
      </c>
      <c r="HA199" s="261" t="s">
        <v>248</v>
      </c>
      <c r="HB199" s="188">
        <f>SUM(G199:GE199)</f>
        <v>43</v>
      </c>
    </row>
    <row r="200" spans="1:210" ht="24.9" customHeight="1" thickBot="1" x14ac:dyDescent="0.35">
      <c r="A200" s="108" t="str">
        <f>A199</f>
        <v>Prod.-Q-3</v>
      </c>
      <c r="B200" s="108" t="str">
        <f>B199</f>
        <v>Pracownik Produkcji</v>
      </c>
      <c r="C200" s="108" t="str">
        <f>C199</f>
        <v>BH</v>
      </c>
      <c r="D200" s="108">
        <f>D199</f>
        <v>1688</v>
      </c>
      <c r="E200" s="395"/>
      <c r="F200" s="189" t="s">
        <v>375</v>
      </c>
      <c r="G200" s="192">
        <f>IF(INDEX(tab_MinKomp[Przepisy BHP / BHP Vorschriften],MATCH($B199,tab_MinKomp[[Stanowisko / Position ]:[Stanowisko / Position ]],0))="n/a","n/a",G199-INDEX(tab_MinKomp[Przepisy BHP / BHP Vorschriften],MATCH($B199,tab_MinKomp[[Stanowisko / Position ]:[Stanowisko / Position ]],0)))</f>
        <v>0</v>
      </c>
      <c r="H200" s="193">
        <f>IF(INDEX(tab_MinKomp[Przepisy PPOŻ / Brandschutzbestimmungen],MATCH($B199,tab_MinKomp[[Stanowisko / Position ]:[Stanowisko / Position ]],0))="n/a","n/a",H199-INDEX(tab_MinKomp[Przepisy PPOŻ / Brandschutzbestimmungen],MATCH($B199,tab_MinKomp[[Stanowisko / Position ]:[Stanowisko / Position ]],0)))</f>
        <v>0</v>
      </c>
      <c r="I200" s="193">
        <f>IF(INDEX(tab_MinKomp[Ryzyko zawodowe na stanowiskach pracyv/ Berufliche Risiken an Arbeitsstellen],MATCH($B199,tab_MinKomp[[Stanowisko / Position ]:[Stanowisko / Position ]],0))="n/a","n/a",I199-INDEX(tab_MinKomp[Ryzyko zawodowe na stanowiskach pracyv/ Berufliche Risiken an Arbeitsstellen],MATCH($B199,tab_MinKomp[[Stanowisko / Position ]:[Stanowisko / Position ]],0)))</f>
        <v>0</v>
      </c>
      <c r="J200" s="193">
        <f>IF(INDEX(tab_MinKomp[Gospodarka substancjami niebezpiecznymi / Gefahrstoffmanagement],MATCH($B199,tab_MinKomp[[Stanowisko / Position ]:[Stanowisko / Position ]],0))="n/a","n/a",J199-INDEX(tab_MinKomp[Gospodarka substancjami niebezpiecznymi / Gefahrstoffmanagement],MATCH($B199,tab_MinKomp[[Stanowisko / Position ]:[Stanowisko / Position ]],0)))</f>
        <v>0</v>
      </c>
      <c r="K200" s="193">
        <f>IF(INDEX(tab_MinKomp[Gospodarka odpadami / Abfallwirtschaft],MATCH($B199,tab_MinKomp[[Stanowisko / Position ]:[Stanowisko / Position ]],0))="n/a","n/a",K199-INDEX(tab_MinKomp[Gospodarka odpadami / Abfallwirtschaft],MATCH($B199,tab_MinKomp[[Stanowisko / Position ]:[Stanowisko / Position ]],0)))</f>
        <v>0</v>
      </c>
      <c r="L200" s="194" t="str">
        <f>IF(INDEX(tab_MinKomp[Przepisy kodeksu pracy / Bestimmungen des Arbeitsgesetzes],MATCH($B199,tab_MinKomp[[Stanowisko / Position ]:[Stanowisko / Position ]],0))="n/a","n/a",L199-INDEX(tab_MinKomp[Przepisy kodeksu pracy / Bestimmungen des Arbeitsgesetzes],MATCH($B199,tab_MinKomp[[Stanowisko / Position ]:[Stanowisko / Position ]],0)))</f>
        <v>n/a</v>
      </c>
      <c r="M200" s="195" t="str">
        <f>IF(INDEX(tab_MinKomp[Przepisy o ub.społ. ZUS  / Sozialversicherungsvorschriften],MATCH($B199,tab_MinKomp[[Stanowisko / Position ]:[Stanowisko / Position ]],0))="n/a","n/a",M199-INDEX(tab_MinKomp[Przepisy o ub.społ. ZUS  / Sozialversicherungsvorschriften],MATCH($B199,tab_MinKomp[[Stanowisko / Position ]:[Stanowisko / Position ]],0)))</f>
        <v>n/a</v>
      </c>
      <c r="N200" s="194" t="str">
        <f>IF(INDEX(tab_MinKomp[PRZEPISY O PDOF /persönlich Einkommensteuergesetz ],MATCH($B199,tab_MinKomp[[Stanowisko / Position ]:[Stanowisko / Position ]],0))="n/a","n/a",N199-INDEX(tab_MinKomp[PRZEPISY O PDOF /persönlich Einkommensteuergesetz ],MATCH($B199,tab_MinKomp[[Stanowisko / Position ]:[Stanowisko / Position ]],0)))</f>
        <v>n/a</v>
      </c>
      <c r="O200" s="194">
        <f>IF(INDEX(tab_MinKomp[Regulamin pracy / Arbeitsordnung],MATCH($B199,tab_MinKomp[[Stanowisko / Position ]:[Stanowisko / Position ]],0))="n/a","n/a",O199-INDEX(tab_MinKomp[Regulamin pracy / Arbeitsordnung],MATCH($B199,tab_MinKomp[[Stanowisko / Position ]:[Stanowisko / Position ]],0)))</f>
        <v>0</v>
      </c>
      <c r="P200" s="194">
        <f>IF(INDEX(tab_MinKomp[Regulamin wynagradzania / Vergütungsordnung],MATCH($B199,tab_MinKomp[[Stanowisko / Position ]:[Stanowisko / Position ]],0))="n/a","n/a",P199-INDEX(tab_MinKomp[Regulamin wynagradzania / Vergütungsordnung],MATCH($B199,tab_MinKomp[[Stanowisko / Position ]:[Stanowisko / Position ]],0)))</f>
        <v>0</v>
      </c>
      <c r="Q200" s="194" t="str">
        <f>IF(INDEX(tab_MinKomp[System R2PŁATNIK PRO: Płace / Lohnabrechnung],MATCH($B199,tab_MinKomp[[Stanowisko / Position ]:[Stanowisko / Position ]],0))="n/a","n/a",Q199-INDEX(tab_MinKomp[System R2PŁATNIK PRO: Płace / Lohnabrechnung],MATCH($B199,tab_MinKomp[[Stanowisko / Position ]:[Stanowisko / Position ]],0)))</f>
        <v>n/a</v>
      </c>
      <c r="R200" s="194" t="str">
        <f>IF(INDEX(tab_MinKomp[SystemR2PŁATNIK PRO: KADRY / Personaldaten],MATCH($B199,tab_MinKomp[[Stanowisko / Position ]:[Stanowisko / Position ]],0))="n/a","n/a",R199-INDEX(tab_MinKomp[SystemR2PŁATNIK PRO: KADRY / Personaldaten],MATCH($B199,tab_MinKomp[[Stanowisko / Position ]:[Stanowisko / Position ]],0)))</f>
        <v>n/a</v>
      </c>
      <c r="S200" s="194" t="str">
        <f>IF(INDEX(tab_MinKomp[SYSTEM R2PŁATNIK PRO: zarządzanie pracownikami / Arbeitsverwaltung],MATCH($B199,tab_MinKomp[[Stanowisko / Position ]:[Stanowisko / Position ]],0))="n/a","n/a",S199-INDEX(tab_MinKomp[SYSTEM R2PŁATNIK PRO: zarządzanie pracownikami / Arbeitsverwaltung],MATCH($B199,tab_MinKomp[[Stanowisko / Position ]:[Stanowisko / Position ]],0)))</f>
        <v>n/a</v>
      </c>
      <c r="T200" s="194" t="str">
        <f>IF(INDEX(tab_MinKomp[Doradztwo, wsparcie personalne / Personalberatung und Unterstützung],MATCH($B199,tab_MinKomp[[Stanowisko / Position ]:[Stanowisko / Position ]],0))="n/a","n/a",T199-INDEX(tab_MinKomp[Doradztwo, wsparcie personalne / Personalberatung und Unterstützung],MATCH($B199,tab_MinKomp[[Stanowisko / Position ]:[Stanowisko / Position ]],0)))</f>
        <v>n/a</v>
      </c>
      <c r="U200" s="194" t="str">
        <f>IF(INDEX(tab_MinKomp[Przepisy o podatku VAT / MwSt.- Gesetz],MATCH($B199,tab_MinKomp[[Stanowisko / Position ]:[Stanowisko / Position ]],0))="n/a","n/a",U199-INDEX(tab_MinKomp[Przepisy o podatku VAT / MwSt.- Gesetz],MATCH($B199,tab_MinKomp[[Stanowisko / Position ]:[Stanowisko / Position ]],0)))</f>
        <v>n/a</v>
      </c>
      <c r="V200" s="194" t="str">
        <f>IF(INDEX(tab_MinKomp[PrzepisyPDOP / geschäftlich Einkommensteuergesetz],MATCH($B199,tab_MinKomp[[Stanowisko / Position ]:[Stanowisko / Position ]],0))="n/a","n/a",V199-INDEX(tab_MinKomp[PrzepisyPDOP / geschäftlich Einkommensteuergesetz],MATCH($B199,tab_MinKomp[[Stanowisko / Position ]:[Stanowisko / Position ]],0)))</f>
        <v>n/a</v>
      </c>
      <c r="W200" s="194" t="str">
        <f>IF(INDEX(tab_MinKomp[System BAAN / FINANSE (FIBU)],MATCH($B199,tab_MinKomp[[Stanowisko / Position ]:[Stanowisko / Position ]],0))="n/a","n/a",W199-INDEX(tab_MinKomp[System BAAN / FINANSE (FIBU)],MATCH($B199,tab_MinKomp[[Stanowisko / Position ]:[Stanowisko / Position ]],0)))</f>
        <v>n/a</v>
      </c>
      <c r="X200" s="194" t="str">
        <f>IF(INDEX(tab_MinKomp[Systemy pomocnicze / Hilfssysteme(STOCKPROGRAM, KALK2000 etc.)],MATCH($B199,tab_MinKomp[[Stanowisko / Position ]:[Stanowisko / Position ]],0))="n/a","n/a",X199-INDEX(tab_MinKomp[Systemy pomocnicze / Hilfssysteme(STOCKPROGRAM, KALK2000 etc.)],MATCH($B199,tab_MinKomp[[Stanowisko / Position ]:[Stanowisko / Position ]],0)))</f>
        <v>n/a</v>
      </c>
      <c r="Y200" s="194" t="str">
        <f>IF(INDEX(tab_MinKomp[Polityka rachunkowości / Buchführungspolitik],MATCH($B199,tab_MinKomp[[Stanowisko / Position ]:[Stanowisko / Position ]],0))="n/a","n/a",Y199-INDEX(tab_MinKomp[Polityka rachunkowości / Buchführungspolitik],MATCH($B199,tab_MinKomp[[Stanowisko / Position ]:[Stanowisko / Position ]],0)))</f>
        <v>n/a</v>
      </c>
      <c r="Z200" s="194" t="str">
        <f>IF(INDEX(tab_MinKomp[Ustawa o rachunkowości / Rechnungslegungsgesetz],MATCH($B199,tab_MinKomp[[Stanowisko / Position ]:[Stanowisko / Position ]],0))="n/a","n/a",Z199-INDEX(tab_MinKomp[Ustawa o rachunkowości / Rechnungslegungsgesetz],MATCH($B199,tab_MinKomp[[Stanowisko / Position ]:[Stanowisko / Position ]],0)))</f>
        <v>n/a</v>
      </c>
      <c r="AA200" s="194" t="str">
        <f>IF(INDEX(tab_MinKomp[WORKFLOW - TS-100],MATCH($B199,tab_MinKomp[[Stanowisko / Position ]:[Stanowisko / Position ]],0))="n/a","n/a",AA199-INDEX(tab_MinKomp[WORKFLOW - TS-100],MATCH($B199,tab_MinKomp[[Stanowisko / Position ]:[Stanowisko / Position ]],0)))</f>
        <v>n/a</v>
      </c>
      <c r="AB200" s="194" t="str">
        <f>IF(INDEX(tab_MinKomp[WORKFLOW - SFMS],MATCH($B199,tab_MinKomp[[Stanowisko / Position ]:[Stanowisko / Position ]],0))="n/a","n/a",AB199-INDEX(tab_MinKomp[WORKFLOW - SFMS],MATCH($B199,tab_MinKomp[[Stanowisko / Position ]:[Stanowisko / Position ]],0)))</f>
        <v>n/a</v>
      </c>
      <c r="AC200" s="194" t="str">
        <f>IF(INDEX(tab_MinKomp[System ISO 9001:2015],MATCH($B199,tab_MinKomp[[Stanowisko / Position ]:[Stanowisko / Position ]],0))="n/a","n/a",AC199-INDEX(tab_MinKomp[System ISO 9001:2015],MATCH($B199,tab_MinKomp[[Stanowisko / Position ]:[Stanowisko / Position ]],0)))</f>
        <v>n/a</v>
      </c>
      <c r="AD200" s="194" t="str">
        <f>IF(INDEX(tab_MinKomp[System ISO 9001:2015],MATCH($B199,tab_MinKomp[[Stanowisko / Position ]:[Stanowisko / Position ]],0))="n/a","n/a",AD199-INDEX(tab_MinKomp[System ISO 9001:2015],MATCH($B199,tab_MinKomp[[Stanowisko / Position ]:[Stanowisko / Position ]],0)))</f>
        <v>n/a</v>
      </c>
      <c r="AE200" s="194" t="str">
        <f>IF(INDEX(tab_MinKomp[System ISO 9001:2015],MATCH($B199,tab_MinKomp[[Stanowisko / Position ]:[Stanowisko / Position ]],0))="n/a","n/a",AE199-INDEX(tab_MinKomp[System ISO 9001:2015],MATCH($B199,tab_MinKomp[[Stanowisko / Position ]:[Stanowisko / Position ]],0)))</f>
        <v>n/a</v>
      </c>
      <c r="AF200" s="194" t="str">
        <f>IF(INDEX(tab_MinKomp[System ISO 9001:2015],MATCH($B199,tab_MinKomp[[Stanowisko / Position ]:[Stanowisko / Position ]],0))="n/a","n/a",AF199-INDEX(tab_MinKomp[System ISO 9001:2015],MATCH($B199,tab_MinKomp[[Stanowisko / Position ]:[Stanowisko / Position ]],0)))</f>
        <v>n/a</v>
      </c>
      <c r="AG200" s="194" t="str">
        <f>IF(INDEX(tab_MinKomp[Wymagania VDA 6.3 Process / Forderungen],MATCH($B199,tab_MinKomp[[Stanowisko / Position ]:[Stanowisko / Position ]],0))="n/a","n/a",AG199-INDEX(tab_MinKomp[Wymagania VDA 6.3 Process / Forderungen],MATCH($B199,tab_MinKomp[[Stanowisko / Position ]:[Stanowisko / Position ]],0)))</f>
        <v>n/a</v>
      </c>
      <c r="AH200" s="194" t="str">
        <f>IF(INDEX(tab_MinKomp[Wymagania VDA 6.5 Product / Forderungen],MATCH($B199,tab_MinKomp[[Stanowisko / Position ]:[Stanowisko / Position ]],0))="n/a","n/a",AH199-INDEX(tab_MinKomp[Wymagania VDA 6.5 Product / Forderungen],MATCH($B199,tab_MinKomp[[Stanowisko / Position ]:[Stanowisko / Position ]],0)))</f>
        <v>n/a</v>
      </c>
      <c r="AI200" s="194" t="str">
        <f>IF(INDEX(tab_MinKomp[System ISO 9001:2015],MATCH($B199,tab_MinKomp[[Stanowisko / Position ]:[Stanowisko / Position ]],0))="n/a","n/a",AI199-INDEX(tab_MinKomp[System ISO 9001:2015],MATCH($B199,tab_MinKomp[[Stanowisko / Position ]:[Stanowisko / Position ]],0)))</f>
        <v>n/a</v>
      </c>
      <c r="AJ200" s="194" t="str">
        <f>IF(INDEX(tab_MinKomp[Auditor systemu ISO 17021:2018],MATCH($B199,tab_MinKomp[[Stanowisko / Position ]:[Stanowisko / Position ]],0))="n/a","n/a",AJ199-INDEX(tab_MinKomp[Auditor systemu ISO 17021:2018],MATCH($B199,tab_MinKomp[[Stanowisko / Position ]:[Stanowisko / Position ]],0)))</f>
        <v>n/a</v>
      </c>
      <c r="AK200" s="194" t="str">
        <f>IF(INDEX(tab_MinKomp[Pełnomocnik systemu / Systemvertreter],MATCH($B199,tab_MinKomp[[Stanowisko / Position ]:[Stanowisko / Position ]],0))="n/a","n/a",AK199-INDEX(tab_MinKomp[Pełnomocnik systemu / Systemvertreter],MATCH($B199,tab_MinKomp[[Stanowisko / Position ]:[Stanowisko / Position ]],0)))</f>
        <v>n/a</v>
      </c>
      <c r="AL200" s="194">
        <f>IF(INDEX(tab_MinKomp[Polityka Etyczna - Compliance],MATCH($B199,tab_MinKomp[[Stanowisko / Position ]:[Stanowisko / Position ]],0))="n/a","n/a",AL199-INDEX(tab_MinKomp[Polityka Etyczna - Compliance],MATCH($B199,tab_MinKomp[[Stanowisko / Position ]:[Stanowisko / Position ]],0)))</f>
        <v>0</v>
      </c>
      <c r="AM200" s="194" t="str">
        <f>IF(INDEX(tab_MinKomp[WDRAŻANIE NOWYCH PROJEKTÓW/ PROCEDURA CTM],MATCH($B199,tab_MinKomp[[Stanowisko / Position ]:[Stanowisko / Position ]],0))="n/a","n/a",AM199-INDEX(tab_MinKomp[WDRAŻANIE NOWYCH PROJEKTÓW/ PROCEDURA CTM],MATCH($B199,tab_MinKomp[[Stanowisko / Position ]:[Stanowisko / Position ]],0)))</f>
        <v>n/a</v>
      </c>
      <c r="AN200" s="194" t="str">
        <f>IF(INDEX(tab_MinKomp[KAMIENIE MILOWE MSL/PIFF],MATCH($B199,tab_MinKomp[[Stanowisko / Position ]:[Stanowisko / Position ]],0))="n/a","n/a",AN199-INDEX(tab_MinKomp[KAMIENIE MILOWE MSL/PIFF],MATCH($B199,tab_MinKomp[[Stanowisko / Position ]:[Stanowisko / Position ]],0)))</f>
        <v>n/a</v>
      </c>
      <c r="AO200" s="194">
        <f>IF(INDEX(tab_MinKomp[CP],MATCH($B199,tab_MinKomp[[Stanowisko / Position ]:[Stanowisko / Position ]],0))="n/a","n/a",AO199-INDEX(tab_MinKomp[CP],MATCH($B199,tab_MinKomp[[Stanowisko / Position ]:[Stanowisko / Position ]],0)))</f>
        <v>0</v>
      </c>
      <c r="AP200" s="194" t="str">
        <f>IF(INDEX(tab_MinKomp[FMEA],MATCH($B199,tab_MinKomp[[Stanowisko / Position ]:[Stanowisko / Position ]],0))="n/a","n/a",AP199-INDEX(tab_MinKomp[FMEA],MATCH($B199,tab_MinKomp[[Stanowisko / Position ]:[Stanowisko / Position ]],0)))</f>
        <v>n/a</v>
      </c>
      <c r="AQ200" s="194">
        <f>IF(INDEX(tab_MinKomp[FLOW CHART],MATCH($B199,tab_MinKomp[[Stanowisko / Position ]:[Stanowisko / Position ]],0))="n/a","n/a",AQ199-INDEX(tab_MinKomp[FLOW CHART],MATCH($B199,tab_MinKomp[[Stanowisko / Position ]:[Stanowisko / Position ]],0)))</f>
        <v>0</v>
      </c>
      <c r="AR200" s="194" t="str">
        <f>IF(INDEX(tab_MinKomp[APQP],MATCH($B199,tab_MinKomp[[Stanowisko / Position ]:[Stanowisko / Position ]],0))="n/a","n/a",AR199-INDEX(tab_MinKomp[APQP],MATCH($B199,tab_MinKomp[[Stanowisko / Position ]:[Stanowisko / Position ]],0)))</f>
        <v>n/a</v>
      </c>
      <c r="AS200" s="194" t="str">
        <f>IF(INDEX(tab_MinKomp[MSA],MATCH($B199,tab_MinKomp[[Stanowisko / Position ]:[Stanowisko / Position ]],0))="n/a","n/a",AS199-INDEX(tab_MinKomp[MSA],MATCH($B199,tab_MinKomp[[Stanowisko / Position ]:[Stanowisko / Position ]],0)))</f>
        <v>n/a</v>
      </c>
      <c r="AT200" s="194" t="str">
        <f>IF(INDEX(tab_MinKomp[SPC],MATCH($B199,tab_MinKomp[[Stanowisko / Position ]:[Stanowisko / Position ]],0))="n/a","n/a",AT199-INDEX(tab_MinKomp[SPC],MATCH($B199,tab_MinKomp[[Stanowisko / Position ]:[Stanowisko / Position ]],0)))</f>
        <v>n/a</v>
      </c>
      <c r="AU200" s="194" t="str">
        <f>IF(INDEX(tab_MinKomp[CSR (SPECYFICZNE WYMAGANIA KLIENTA)],MATCH($B199,tab_MinKomp[[Stanowisko / Position ]:[Stanowisko / Position ]],0))="n/a","n/a",AU199-INDEX(tab_MinKomp[CSR (SPECYFICZNE WYMAGANIA KLIENTA)],MATCH($B199,tab_MinKomp[[Stanowisko / Position ]:[Stanowisko / Position ]],0)))</f>
        <v>n/a</v>
      </c>
      <c r="AV200" s="194">
        <f>IF(INDEX(tab_MinKomp[5S],MATCH($B199,tab_MinKomp[[Stanowisko / Position ]:[Stanowisko / Position ]],0))="n/a","n/a",AV199-INDEX(tab_MinKomp[5S],MATCH($B199,tab_MinKomp[[Stanowisko / Position ]:[Stanowisko / Position ]],0)))</f>
        <v>0</v>
      </c>
      <c r="AW200" s="194">
        <f>IF(INDEX(tab_MinKomp[LEAN MANAGEMENT],MATCH($B199,tab_MinKomp[[Stanowisko / Position ]:[Stanowisko / Position ]],0))="n/a","n/a",AW199-INDEX(tab_MinKomp[LEAN MANAGEMENT],MATCH($B199,tab_MinKomp[[Stanowisko / Position ]:[Stanowisko / Position ]],0)))</f>
        <v>0</v>
      </c>
      <c r="AX200" s="194" t="str">
        <f>IF(INDEX(tab_MinKomp[5R],MATCH($B199,tab_MinKomp[[Stanowisko / Position ]:[Stanowisko / Position ]],0))="n/a","n/a",AX199-INDEX(tab_MinKomp[5R],MATCH($B199,tab_MinKomp[[Stanowisko / Position ]:[Stanowisko / Position ]],0)))</f>
        <v>n/a</v>
      </c>
      <c r="AY200" s="194" t="str">
        <f>IF(INDEX(tab_MinKomp[Six Sigma],MATCH($B199,tab_MinKomp[[Stanowisko / Position ]:[Stanowisko / Position ]],0))="n/a","n/a",AY199-INDEX(tab_MinKomp[Six Sigma],MATCH($B199,tab_MinKomp[[Stanowisko / Position ]:[Stanowisko / Position ]],0)))</f>
        <v>n/a</v>
      </c>
      <c r="AZ200" s="194" t="str">
        <f>IF(INDEX(tab_MinKomp[System BAAN / Distribution &amp; Supply Chain],MATCH($B199,tab_MinKomp[[Stanowisko / Position ]:[Stanowisko / Position ]],0))="n/a","n/a",AZ199-INDEX(tab_MinKomp[System BAAN / Distribution &amp; Supply Chain],MATCH($B199,tab_MinKomp[[Stanowisko / Position ]:[Stanowisko / Position ]],0)))</f>
        <v>n/a</v>
      </c>
      <c r="BA200" s="194" t="str">
        <f>IF(INDEX(tab_MinKomp[Gospodarka magazynowa / Lagerverwaltung],MATCH($B199,tab_MinKomp[[Stanowisko / Position ]:[Stanowisko / Position ]],0))="n/a","n/a",BA199-INDEX(tab_MinKomp[Gospodarka magazynowa / Lagerverwaltung],MATCH($B199,tab_MinKomp[[Stanowisko / Position ]:[Stanowisko / Position ]],0)))</f>
        <v>n/a</v>
      </c>
      <c r="BB200" s="194" t="str">
        <f>IF(INDEX(tab_MinKomp[Inwentaryzacja - organizacja i przebieg / Inventurprozess],MATCH($B199,tab_MinKomp[[Stanowisko / Position ]:[Stanowisko / Position ]],0))="n/a","n/a",BB199-INDEX(tab_MinKomp[Inwentaryzacja - organizacja i przebieg / Inventurprozess],MATCH($B199,tab_MinKomp[[Stanowisko / Position ]:[Stanowisko / Position ]],0)))</f>
        <v>n/a</v>
      </c>
      <c r="BC200" s="194" t="str">
        <f>IF(INDEX(tab_MinKomp[Organizacja dostaw / Versorgungsorganisation],MATCH($B199,tab_MinKomp[[Stanowisko / Position ]:[Stanowisko / Position ]],0))="n/a","n/a",BC199-INDEX(tab_MinKomp[Organizacja dostaw / Versorgungsorganisation],MATCH($B199,tab_MinKomp[[Stanowisko / Position ]:[Stanowisko / Position ]],0)))</f>
        <v>n/a</v>
      </c>
      <c r="BD200" s="194" t="str">
        <f>IF(INDEX(tab_MinKomp[Organizacja wysyłek / Organisation von Lieferungen],MATCH($B199,tab_MinKomp[[Stanowisko / Position ]:[Stanowisko / Position ]],0))="n/a","n/a",BD199-INDEX(tab_MinKomp[Organizacja wysyłek / Organisation von Lieferungen],MATCH($B199,tab_MinKomp[[Stanowisko / Position ]:[Stanowisko / Position ]],0)))</f>
        <v>n/a</v>
      </c>
      <c r="BE200" s="194" t="str">
        <f>IF(INDEX(tab_MinKomp[Analiza magazynowa - Program Polen.mdb / Inventuranalyse],MATCH($B199,tab_MinKomp[[Stanowisko / Position ]:[Stanowisko / Position ]],0))="n/a","n/a",BE199-INDEX(tab_MinKomp[Analiza magazynowa - Program Polen.mdb / Inventuranalyse],MATCH($B199,tab_MinKomp[[Stanowisko / Position ]:[Stanowisko / Position ]],0)))</f>
        <v>n/a</v>
      </c>
      <c r="BF200" s="190" t="str">
        <f>IF(INDEX(tab_MinKomp[MMOG (Materials Management Operations Guidelines)],MATCH($B199,tab_MinKomp[[Stanowisko / Position ]:[Stanowisko / Position ]],0))="n/a","n/a",BF199-INDEX(tab_MinKomp[MMOG (Materials Management Operations Guidelines)],MATCH($B199,tab_MinKomp[[Stanowisko / Position ]:[Stanowisko / Position ]],0)))</f>
        <v>n/a</v>
      </c>
      <c r="BG200" s="190" t="str">
        <f>IF(INDEX(tab_MinKomp[GPP],MATCH($B199,tab_MinKomp[[Stanowisko / Position ]:[Stanowisko / Position ]],0))="n/a","n/a",BG199-INDEX(tab_MinKomp[GPP],MATCH($B199,tab_MinKomp[[Stanowisko / Position ]:[Stanowisko / Position ]],0)))</f>
        <v>n/a</v>
      </c>
      <c r="BH200" s="190" t="str">
        <f>IF(INDEX(tab_MinKomp[AIAG (Automotive Industry Action Group)],MATCH($B199,tab_MinKomp[[Stanowisko / Position ]:[Stanowisko / Position ]],0))="n/a","n/a",BH199-INDEX(tab_MinKomp[AIAG (Automotive Industry Action Group)],MATCH($B199,tab_MinKomp[[Stanowisko / Position ]:[Stanowisko / Position ]],0)))</f>
        <v>n/a</v>
      </c>
      <c r="BI200" s="190" t="str">
        <f>IF(INDEX(tab_MinKomp[Super-G disputes],MATCH($B199,tab_MinKomp[[Stanowisko / Position ]:[Stanowisko / Position ]],0))="n/a","n/a",BI199-INDEX(tab_MinKomp[Super-G disputes],MATCH($B199,tab_MinKomp[[Stanowisko / Position ]:[Stanowisko / Position ]],0)))</f>
        <v>n/a</v>
      </c>
      <c r="BJ200" s="190" t="str">
        <f>IF(INDEX(tab_MinKomp[CMMS3/eDDL (Direct Data Link)],MATCH($B199,tab_MinKomp[[Stanowisko / Position ]:[Stanowisko / Position ]],0))="n/a","n/a",BJ199-INDEX(tab_MinKomp[CMMS3/eDDL (Direct Data Link)],MATCH($B199,tab_MinKomp[[Stanowisko / Position ]:[Stanowisko / Position ]],0)))</f>
        <v>n/a</v>
      </c>
      <c r="BK200" s="190" t="str">
        <f>IF(INDEX(tab_MinKomp[MP&amp;L (Material Planning and Logistics)],MATCH($B199,tab_MinKomp[[Stanowisko / Position ]:[Stanowisko / Position ]],0))="n/a","n/a",BK199-INDEX(tab_MinKomp[MP&amp;L (Material Planning and Logistics)],MATCH($B199,tab_MinKomp[[Stanowisko / Position ]:[Stanowisko / Position ]],0)))</f>
        <v>n/a</v>
      </c>
      <c r="BL200" s="190" t="str">
        <f>IF(INDEX(tab_MinKomp[Supplier delivery rating],MATCH($B199,tab_MinKomp[[Stanowisko / Position ]:[Stanowisko / Position ]],0))="n/a","n/a",BL199-INDEX(tab_MinKomp[Supplier delivery rating],MATCH($B199,tab_MinKomp[[Stanowisko / Position ]:[Stanowisko / Position ]],0)))</f>
        <v>n/a</v>
      </c>
      <c r="BM200" s="194" t="str">
        <f>IF(INDEX(tab_MinKomp[Obsługa maszyn KVT / KVT Maschinenbedienung],MATCH($B199,tab_MinKomp[[Stanowisko / Position ]:[Stanowisko / Position ]],0))="n/a","n/a",BM199-INDEX(tab_MinKomp[Obsługa maszyn KVT / KVT Maschinenbedienung],MATCH($B199,tab_MinKomp[[Stanowisko / Position ]:[Stanowisko / Position ]],0)))</f>
        <v>n/a</v>
      </c>
      <c r="BN200" s="194" t="str">
        <f>IF(INDEX(tab_MinKomp[Obsługa maszyn KVT / KVT Maschinenbedienung],MATCH($B199,tab_MinKomp[[Stanowisko / Position ]:[Stanowisko / Position ]],0))="n/a","n/a",BN199-INDEX(tab_MinKomp[Obsługa maszyn KVT / KVT Maschinenbedienung],MATCH($B199,tab_MinKomp[[Stanowisko / Position ]:[Stanowisko / Position ]],0)))</f>
        <v>n/a</v>
      </c>
      <c r="BO200" s="194" t="str">
        <f>IF(INDEX(tab_MinKomp[Obsługa maszyn KVT / KVT Maschinenbedienung],MATCH($B199,tab_MinKomp[[Stanowisko / Position ]:[Stanowisko / Position ]],0))="n/a","n/a",BO199-INDEX(tab_MinKomp[Obsługa maszyn KVT / KVT Maschinenbedienung],MATCH($B199,tab_MinKomp[[Stanowisko / Position ]:[Stanowisko / Position ]],0)))</f>
        <v>n/a</v>
      </c>
      <c r="BP200" s="194">
        <f>IF(INDEX(tab_MinKomp[Obsługa maszyn Novapax / Novapax Maschinenbedienung],MATCH($B199,tab_MinKomp[[Stanowisko / Position ]:[Stanowisko / Position ]],0))="n/a","n/a",BP199-INDEX(tab_MinKomp[Obsługa maszyn Novapax / Novapax Maschinenbedienung],MATCH($B199,tab_MinKomp[[Stanowisko / Position ]:[Stanowisko / Position ]],0)))</f>
        <v>0</v>
      </c>
      <c r="BQ200" s="194" t="str">
        <f>IF(INDEX(tab_MinKomp[Obsługa maszyn Piovan / Piovan Maschinenbedienung],MATCH($B199,tab_MinKomp[[Stanowisko / Position ]:[Stanowisko / Position ]],0))="n/a","n/a",BQ199-INDEX(tab_MinKomp[Obsługa maszyn Piovan / Piovan Maschinenbedienung],MATCH($B199,tab_MinKomp[[Stanowisko / Position ]:[Stanowisko / Position ]],0)))</f>
        <v>n/a</v>
      </c>
      <c r="BR200" s="194">
        <f>IF(INDEX(tab_MinKomp[Eliminacja awarii / Beseitigung von Ausfällen],MATCH($B199,tab_MinKomp[[Stanowisko / Position ]:[Stanowisko / Position ]],0))="n/a","n/a",BR199-INDEX(tab_MinKomp[Eliminacja awarii / Beseitigung von Ausfällen],MATCH($B199,tab_MinKomp[[Stanowisko / Position ]:[Stanowisko / Position ]],0)))</f>
        <v>0</v>
      </c>
      <c r="BS200" s="194" t="str">
        <f>IF(INDEX(tab_MinKomp[Obsługa maszyn Piovan / Piovan Maschinenbedienung],MATCH($B199,tab_MinKomp[[Stanowisko / Position ]:[Stanowisko / Position ]],0))="n/a","n/a",BS199-INDEX(tab_MinKomp[Obsługa maszyn Piovan / Piovan Maschinenbedienung],MATCH($B199,tab_MinKomp[[Stanowisko / Position ]:[Stanowisko / Position ]],0)))</f>
        <v>n/a</v>
      </c>
      <c r="BT200" s="194" t="str">
        <f>IF(INDEX(tab_MinKomp[Obsługa maszyn Piovan / Piovan Maschinenbedienung],MATCH($B199,tab_MinKomp[[Stanowisko / Position ]:[Stanowisko / Position ]],0))="n/a","n/a",BT199-INDEX(tab_MinKomp[Obsługa maszyn Piovan / Piovan Maschinenbedienung],MATCH($B199,tab_MinKomp[[Stanowisko / Position ]:[Stanowisko / Position ]],0)))</f>
        <v>n/a</v>
      </c>
      <c r="BU200" s="194" t="str">
        <f>IF(INDEX(tab_MinKomp[Obsługa maszyn Piovan / Piovan Maschinenbedienung],MATCH($B199,tab_MinKomp[[Stanowisko / Position ]:[Stanowisko / Position ]],0))="n/a","n/a",BU199-INDEX(tab_MinKomp[Obsługa maszyn Piovan / Piovan Maschinenbedienung],MATCH($B199,tab_MinKomp[[Stanowisko / Position ]:[Stanowisko / Position ]],0)))</f>
        <v>n/a</v>
      </c>
      <c r="BV200" s="194" t="str">
        <f>IF(INDEX(tab_MinKomp[Obsługa maszyn Piovan / Piovan Maschinenbedienung],MATCH($B199,tab_MinKomp[[Stanowisko / Position ]:[Stanowisko / Position ]],0))="n/a","n/a",BV199-INDEX(tab_MinKomp[Obsługa maszyn Piovan / Piovan Maschinenbedienung],MATCH($B199,tab_MinKomp[[Stanowisko / Position ]:[Stanowisko / Position ]],0)))</f>
        <v>n/a</v>
      </c>
      <c r="BW200" s="194" t="str">
        <f>IF(INDEX(tab_MinKomp[Obsługa maszyn Piovan / Piovan Maschinenbedienung],MATCH($B199,tab_MinKomp[[Stanowisko / Position ]:[Stanowisko / Position ]],0))="n/a","n/a",BW199-INDEX(tab_MinKomp[Obsługa maszyn Piovan / Piovan Maschinenbedienung],MATCH($B199,tab_MinKomp[[Stanowisko / Position ]:[Stanowisko / Position ]],0)))</f>
        <v>n/a</v>
      </c>
      <c r="BX200" s="194" t="str">
        <f>IF(INDEX(tab_MinKomp[Obsługa maszyn Piovan / Piovan Maschinenbedienung],MATCH($B199,tab_MinKomp[[Stanowisko / Position ]:[Stanowisko / Position ]],0))="n/a","n/a",BX199-INDEX(tab_MinKomp[Obsługa maszyn Piovan / Piovan Maschinenbedienung],MATCH($B199,tab_MinKomp[[Stanowisko / Position ]:[Stanowisko / Position ]],0)))</f>
        <v>n/a</v>
      </c>
      <c r="BY200" s="194" t="str">
        <f>IF(INDEX(tab_MinKomp[Obsługa maszyn Engel / Engel Maschinenbedienung],MATCH($B199,tab_MinKomp[[Stanowisko / Position ]:[Stanowisko / Position ]],0))="n/a","n/a",BY199-INDEX(tab_MinKomp[Obsługa maszyn Engel / Engel Maschinenbedienung],MATCH($B199,tab_MinKomp[[Stanowisko / Position ]:[Stanowisko / Position ]],0)))</f>
        <v>n/a</v>
      </c>
      <c r="BZ200" s="194" t="str">
        <f>IF(INDEX(tab_MinKomp[Obsługa maszyn Engel / Engel Maschinenbedienung],MATCH($B199,tab_MinKomp[[Stanowisko / Position ]:[Stanowisko / Position ]],0))="n/a","n/a",BZ199-INDEX(tab_MinKomp[Obsługa maszyn Engel / Engel Maschinenbedienung],MATCH($B199,tab_MinKomp[[Stanowisko / Position ]:[Stanowisko / Position ]],0)))</f>
        <v>n/a</v>
      </c>
      <c r="CA200" s="194">
        <f>IF(INDEX(tab_MinKomp[Eliminacja awarii / Beseitigung von Ausfällen],MATCH($B199,tab_MinKomp[[Stanowisko / Position ]:[Stanowisko / Position ]],0))="n/a","n/a",CA199-INDEX(tab_MinKomp[Eliminacja awarii / Beseitigung von Ausfällen],MATCH($B199,tab_MinKomp[[Stanowisko / Position ]:[Stanowisko / Position ]],0)))</f>
        <v>0</v>
      </c>
      <c r="CB200" s="194" t="str">
        <f>IF(INDEX(tab_MinKomp[Obsługa maszyn ASL / ASL Maschinenbedienung],MATCH($B199,tab_MinKomp[[Stanowisko / Position ]:[Stanowisko / Position ]],0))="n/a","n/a",CB199-INDEX(tab_MinKomp[Obsługa maszyn ASL / ASL Maschinenbedienung],MATCH($B199,tab_MinKomp[[Stanowisko / Position ]:[Stanowisko / Position ]],0)))</f>
        <v>n/a</v>
      </c>
      <c r="CC200" s="194">
        <f>IF(INDEX(tab_MinKomp[Obsługa maszyn Novapax / Novapax Maschinenbedienung],MATCH($B199,tab_MinKomp[[Stanowisko / Position ]:[Stanowisko / Position ]],0))="n/a","n/a",CC199-INDEX(tab_MinKomp[Obsługa maszyn Novapax / Novapax Maschinenbedienung],MATCH($B199,tab_MinKomp[[Stanowisko / Position ]:[Stanowisko / Position ]],0)))</f>
        <v>0</v>
      </c>
      <c r="CD200" s="194">
        <f>IF(INDEX(tab_MinKomp[Obsługa maszyn Novapax / Novapax Maschinenbedienung],MATCH($B199,tab_MinKomp[[Stanowisko / Position ]:[Stanowisko / Position ]],0))="n/a","n/a",CD199-INDEX(tab_MinKomp[Obsługa maszyn Novapax / Novapax Maschinenbedienung],MATCH($B199,tab_MinKomp[[Stanowisko / Position ]:[Stanowisko / Position ]],0)))</f>
        <v>0</v>
      </c>
      <c r="CE200" s="194" t="str">
        <f>IF(INDEX(tab_MinKomp[Obsługa maszyn Piovan / Piovan Maschinenbedienung],MATCH($B199,tab_MinKomp[[Stanowisko / Position ]:[Stanowisko / Position ]],0))="n/a","n/a",CE199-INDEX(tab_MinKomp[Obsługa maszyn Piovan / Piovan Maschinenbedienung],MATCH($B199,tab_MinKomp[[Stanowisko / Position ]:[Stanowisko / Position ]],0)))</f>
        <v>n/a</v>
      </c>
      <c r="CF200" s="194" t="str">
        <f>IF(INDEX(tab_MinKomp[Obsługa maszyn Piovan / Piovan Maschinenbedienung],MATCH($B199,tab_MinKomp[[Stanowisko / Position ]:[Stanowisko / Position ]],0))="n/a","n/a",CF199-INDEX(tab_MinKomp[Obsługa maszyn Piovan / Piovan Maschinenbedienung],MATCH($B199,tab_MinKomp[[Stanowisko / Position ]:[Stanowisko / Position ]],0)))</f>
        <v>n/a</v>
      </c>
      <c r="CG200" s="194">
        <f>IF(INDEX(tab_MinKomp[Eliminacja awarii / Beseitigung von Ausfällen],MATCH($B199,tab_MinKomp[[Stanowisko / Position ]:[Stanowisko / Position ]],0))="n/a","n/a",CG199-INDEX(tab_MinKomp[Eliminacja awarii / Beseitigung von Ausfällen],MATCH($B199,tab_MinKomp[[Stanowisko / Position ]:[Stanowisko / Position ]],0)))</f>
        <v>0</v>
      </c>
      <c r="CH200" s="194" t="str">
        <f>IF(INDEX(tab_MinKomp[Wymagania VDA 6.5 Product / Forderungen],MATCH($B199,tab_MinKomp[[Stanowisko / Position ]:[Stanowisko / Position ]],0))="n/a","n/a",CH199-INDEX(tab_MinKomp[Wymagania VDA 6.5 Product / Forderungen],MATCH($B199,tab_MinKomp[[Stanowisko / Position ]:[Stanowisko / Position ]],0)))</f>
        <v>n/a</v>
      </c>
      <c r="CI200" s="194" t="str">
        <f>IF(INDEX(tab_MinKomp[Wymagania VDA 6.5 Product / Forderungen],MATCH($B199,tab_MinKomp[[Stanowisko / Position ]:[Stanowisko / Position ]],0))="n/a","n/a",CI199-INDEX(tab_MinKomp[Wymagania VDA 6.5 Product / Forderungen],MATCH($B199,tab_MinKomp[[Stanowisko / Position ]:[Stanowisko / Position ]],0)))</f>
        <v>n/a</v>
      </c>
      <c r="CJ200" s="194" t="str">
        <f>IF(INDEX(tab_MinKomp[Wymagania VDA 6.5 Product / Forderungen],MATCH($B199,tab_MinKomp[[Stanowisko / Position ]:[Stanowisko / Position ]],0))="n/a","n/a",CJ199-INDEX(tab_MinKomp[Wymagania VDA 6.5 Product / Forderungen],MATCH($B199,tab_MinKomp[[Stanowisko / Position ]:[Stanowisko / Position ]],0)))</f>
        <v>n/a</v>
      </c>
      <c r="CK200" s="194" t="str">
        <f>IF(INDEX(tab_MinKomp[Wymagania VDA 6.5 Product / Forderungen],MATCH($B199,tab_MinKomp[[Stanowisko / Position ]:[Stanowisko / Position ]],0))="n/a","n/a",CK199-INDEX(tab_MinKomp[Wymagania VDA 6.5 Product / Forderungen],MATCH($B199,tab_MinKomp[[Stanowisko / Position ]:[Stanowisko / Position ]],0)))</f>
        <v>n/a</v>
      </c>
      <c r="CL200" s="194" t="str">
        <f>IF(INDEX(tab_MinKomp[Wymagania VDA 6.5 Product / Forderungen],MATCH($B199,tab_MinKomp[[Stanowisko / Position ]:[Stanowisko / Position ]],0))="n/a","n/a",CL199-INDEX(tab_MinKomp[Wymagania VDA 6.5 Product / Forderungen],MATCH($B199,tab_MinKomp[[Stanowisko / Position ]:[Stanowisko / Position ]],0)))</f>
        <v>n/a</v>
      </c>
      <c r="CM200" s="194" t="str">
        <f>IF(INDEX(tab_MinKomp[Informatyka ogólna (techniczne i systemowe) / Allgemeine IT (Technik und System)],MATCH($B199,tab_MinKomp[[Stanowisko / Position ]:[Stanowisko / Position ]],0))="n/a","n/a",CM199-INDEX(tab_MinKomp[Informatyka ogólna (techniczne i systemowe) / Allgemeine IT (Technik und System)],MATCH($B199,tab_MinKomp[[Stanowisko / Position ]:[Stanowisko / Position ]],0)))</f>
        <v>n/a</v>
      </c>
      <c r="CN200" s="194" t="str">
        <f>IF(INDEX(tab_MinKomp[Sieci komputerowe / Computernetzwerke],MATCH($B199,tab_MinKomp[[Stanowisko / Position ]:[Stanowisko / Position ]],0))="n/a","n/a",CN199-INDEX(tab_MinKomp[Sieci komputerowe / Computernetzwerke],MATCH($B199,tab_MinKomp[[Stanowisko / Position ]:[Stanowisko / Position ]],0)))</f>
        <v>n/a</v>
      </c>
      <c r="CO200" s="194" t="str">
        <f>IF(INDEX(tab_MinKomp[Hardware (komputery PC, drukarki biurowe i etykietowe, telefonia stacjonarna i mobilna) (PC, Drucker, Telefpne, Handys)],MATCH($B199,tab_MinKomp[[Stanowisko / Position ]:[Stanowisko / Position ]],0))="n/a","n/a",CO199-INDEX(tab_MinKomp[Hardware (komputery PC, drukarki biurowe i etykietowe, telefonia stacjonarna i mobilna) (PC, Drucker, Telefpne, Handys)],MATCH($B199,tab_MinKomp[[Stanowisko / Position ]:[Stanowisko / Position ]],0)))</f>
        <v>n/a</v>
      </c>
      <c r="CP200" s="194" t="str">
        <f>IF(INDEX(tab_MinKomp[Software &amp; Systems (MS Office, MS Remote Desktop)],MATCH($B199,tab_MinKomp[[Stanowisko / Position ]:[Stanowisko / Position ]],0))="n/a","n/a",CP199-INDEX(tab_MinKomp[Software &amp; Systems (MS Office, MS Remote Desktop)],MATCH($B199,tab_MinKomp[[Stanowisko / Position ]:[Stanowisko / Position ]],0)))</f>
        <v>n/a</v>
      </c>
      <c r="CQ200" s="194" t="str">
        <f>IF(INDEX(tab_MinKomp[Programowanie obiektowe (PHP) / Objektprogrammierung],MATCH($B199,tab_MinKomp[[Stanowisko / Position ]:[Stanowisko / Position ]],0))="n/a","n/a",CQ199-INDEX(tab_MinKomp[Programowanie obiektowe (PHP) / Objektprogrammierung],MATCH($B199,tab_MinKomp[[Stanowisko / Position ]:[Stanowisko / Position ]],0)))</f>
        <v>n/a</v>
      </c>
      <c r="CR200" s="194" t="str">
        <f>IF(INDEX(tab_MinKomp[Scrum],MATCH($B199,tab_MinKomp[[Stanowisko / Position ]:[Stanowisko / Position ]],0))="n/a","n/a",CR199-INDEX(tab_MinKomp[Scrum],MATCH($B199,tab_MinKomp[[Stanowisko / Position ]:[Stanowisko / Position ]],0)))</f>
        <v>n/a</v>
      </c>
      <c r="CS200" s="194" t="str">
        <f>IF(INDEX(tab_MinKomp[SQL (MySQL)],MATCH($B199,tab_MinKomp[[Stanowisko / Position ]:[Stanowisko / Position ]],0))="n/a","n/a",CS199-INDEX(tab_MinKomp[SQL (MySQL)],MATCH($B199,tab_MinKomp[[Stanowisko / Position ]:[Stanowisko / Position ]],0)))</f>
        <v>n/a</v>
      </c>
      <c r="CT200" s="194" t="str">
        <f>IF(INDEX(tab_MinKomp[Javascript],MATCH($B199,tab_MinKomp[[Stanowisko / Position ]:[Stanowisko / Position ]],0))="n/a","n/a",CT199-INDEX(tab_MinKomp[Javascript],MATCH($B199,tab_MinKomp[[Stanowisko / Position ]:[Stanowisko / Position ]],0)))</f>
        <v>n/a</v>
      </c>
      <c r="CU200" s="194" t="str">
        <f>IF(INDEX(tab_MinKomp[Joomla],MATCH($B199,tab_MinKomp[[Stanowisko / Position ]:[Stanowisko / Position ]],0))="n/a","n/a",CU199-INDEX(tab_MinKomp[Joomla],MATCH($B199,tab_MinKomp[[Stanowisko / Position ]:[Stanowisko / Position ]],0)))</f>
        <v>n/a</v>
      </c>
      <c r="CV200" s="194" t="str">
        <f>IF(INDEX(tab_MinKomp[Bash],MATCH($B199,tab_MinKomp[[Stanowisko / Position ]:[Stanowisko / Position ]],0))="n/a","n/a",CV199-INDEX(tab_MinKomp[Bash],MATCH($B199,tab_MinKomp[[Stanowisko / Position ]:[Stanowisko / Position ]],0)))</f>
        <v>n/a</v>
      </c>
      <c r="CW200" s="194">
        <f>IF(INDEX(tab_MinKomp[Systemy MES (HYDRA / SFMS)],MATCH($B199,tab_MinKomp[[Stanowisko / Position ]:[Stanowisko / Position ]],0))="n/a","n/a",CW199-INDEX(tab_MinKomp[Systemy MES (HYDRA / SFMS)],MATCH($B199,tab_MinKomp[[Stanowisko / Position ]:[Stanowisko / Position ]],0)))</f>
        <v>0</v>
      </c>
      <c r="CX200" s="194" t="str">
        <f>IF(INDEX(tab_MinKomp[HTML / CSS],MATCH($B199,tab_MinKomp[[Stanowisko / Position ]:[Stanowisko / Position ]],0))="n/a","n/a",CX199-INDEX(tab_MinKomp[HTML / CSS],MATCH($B199,tab_MinKomp[[Stanowisko / Position ]:[Stanowisko / Position ]],0)))</f>
        <v>n/a</v>
      </c>
      <c r="CY200" s="194" t="str">
        <f>IF(INDEX(tab_MinKomp[SYSTEM PR],MATCH($B199,tab_MinKomp[[Stanowisko / Position ]:[Stanowisko / Position ]],0))="n/a","n/a",CY199-INDEX(tab_MinKomp[SYSTEM PR],MATCH($B199,tab_MinKomp[[Stanowisko / Position ]:[Stanowisko / Position ]],0)))</f>
        <v>n/a</v>
      </c>
      <c r="CZ200" s="194" t="str">
        <f>IF(INDEX(tab_MinKomp[System Einkauf XP / EBA],MATCH($B199,tab_MinKomp[[Stanowisko / Position ]:[Stanowisko / Position ]],0))="n/a","n/a",CZ199-INDEX(tab_MinKomp[System Einkauf XP / EBA],MATCH($B199,tab_MinKomp[[Stanowisko / Position ]:[Stanowisko / Position ]],0)))</f>
        <v>n/a</v>
      </c>
      <c r="DA200" s="194" t="str">
        <f>IF(INDEX(tab_MinKomp[Techniki negocjacyjne / Verhandlungstechniken],MATCH($B199,tab_MinKomp[[Stanowisko / Position ]:[Stanowisko / Position ]],0))="n/a","n/a",DA199-INDEX(tab_MinKomp[Techniki negocjacyjne / Verhandlungstechniken],MATCH($B199,tab_MinKomp[[Stanowisko / Position ]:[Stanowisko / Position ]],0)))</f>
        <v>n/a</v>
      </c>
      <c r="DB200" s="194" t="str">
        <f>IF(INDEX(tab_MinKomp[Znajomość rynku branżowego / Kenntnis des Industrie Marktes],MATCH($B199,tab_MinKomp[[Stanowisko / Position ]:[Stanowisko / Position ]],0))="n/a","n/a",DB199-INDEX(tab_MinKomp[Znajomość rynku branżowego / Kenntnis des Industrie Marktes],MATCH($B199,tab_MinKomp[[Stanowisko / Position ]:[Stanowisko / Position ]],0)))</f>
        <v>n/a</v>
      </c>
      <c r="DC200" s="194" t="str">
        <f>IF(INDEX(tab_MinKomp[SUPPLIER MANAGEMENT],MATCH($B199,tab_MinKomp[[Stanowisko / Position ]:[Stanowisko / Position ]],0))="n/a","n/a",DC199-INDEX(tab_MinKomp[SUPPLIER MANAGEMENT],MATCH($B199,tab_MinKomp[[Stanowisko / Position ]:[Stanowisko / Position ]],0)))</f>
        <v>n/a</v>
      </c>
      <c r="DD200" s="194" t="str">
        <f>IF(INDEX(tab_MinKomp[SUPPLIER MANAGEMENT],MATCH($B199,tab_MinKomp[[Stanowisko / Position ]:[Stanowisko / Position ]],0))="n/a","n/a",DD199-INDEX(tab_MinKomp[SUPPLIER MANAGEMENT],MATCH($B199,tab_MinKomp[[Stanowisko / Position ]:[Stanowisko / Position ]],0)))</f>
        <v>n/a</v>
      </c>
      <c r="DE200" s="194" t="str">
        <f>IF(INDEX(tab_MinKomp[SUPPLIER MANAGEMENT],MATCH($B199,tab_MinKomp[[Stanowisko / Position ]:[Stanowisko / Position ]],0))="n/a","n/a",DE199-INDEX(tab_MinKomp[SUPPLIER MANAGEMENT],MATCH($B199,tab_MinKomp[[Stanowisko / Position ]:[Stanowisko / Position ]],0)))</f>
        <v>n/a</v>
      </c>
      <c r="DF200" s="194">
        <f>IF(INDEX(tab_MinKomp[LEAN MANAGEMENT],MATCH($B199,tab_MinKomp[[Stanowisko / Position ]:[Stanowisko / Position ]],0))="n/a","n/a",DF199-INDEX(tab_MinKomp[LEAN MANAGEMENT],MATCH($B199,tab_MinKomp[[Stanowisko / Position ]:[Stanowisko / Position ]],0)))</f>
        <v>0</v>
      </c>
      <c r="DG200" s="194" t="str">
        <f>IF(INDEX(tab_MinKomp[PPAP/PSW],MATCH($B199,tab_MinKomp[[Stanowisko / Position ]:[Stanowisko / Position ]],0))="n/a","n/a",DG199-INDEX(tab_MinKomp[PPAP/PSW],MATCH($B199,tab_MinKomp[[Stanowisko / Position ]:[Stanowisko / Position ]],0)))</f>
        <v>n/a</v>
      </c>
      <c r="DH200" s="194" t="str">
        <f>IF(INDEX(tab_MinKomp[SUPPLIER MANAGEMENT],MATCH($B199,tab_MinKomp[[Stanowisko / Position ]:[Stanowisko / Position ]],0))="n/a","n/a",DH199-INDEX(tab_MinKomp[SUPPLIER MANAGEMENT],MATCH($B199,tab_MinKomp[[Stanowisko / Position ]:[Stanowisko / Position ]],0)))</f>
        <v>n/a</v>
      </c>
      <c r="DI200" s="194" t="str">
        <f>IF(INDEX(tab_MinKomp[OBSŁUGA PORTALI KLIENTA / Kundenportale],MATCH($B199,tab_MinKomp[[Stanowisko / Position ]:[Stanowisko / Position ]],0))="n/a","n/a",DI199-INDEX(tab_MinKomp[OBSŁUGA PORTALI KLIENTA / Kundenportale],MATCH($B199,tab_MinKomp[[Stanowisko / Position ]:[Stanowisko / Position ]],0)))</f>
        <v>n/a</v>
      </c>
      <c r="DJ200" s="194" t="str">
        <f>IF(INDEX(tab_MinKomp[Obsługa systemu BABTECQ / BABTECQ System],MATCH($B199,tab_MinKomp[[Stanowisko / Position ]:[Stanowisko / Position ]],0))="n/a","n/a",DJ199-INDEX(tab_MinKomp[Obsługa systemu BABTECQ / BABTECQ System],MATCH($B199,tab_MinKomp[[Stanowisko / Position ]:[Stanowisko / Position ]],0)))</f>
        <v>n/a</v>
      </c>
      <c r="DK200" s="194" t="str">
        <f>IF(INDEX(tab_MinKomp[Rysunek techniczny / technische Zeichnung],MATCH($B199,tab_MinKomp[[Stanowisko / Position ]:[Stanowisko / Position ]],0))="n/a","n/a",DK199-INDEX(tab_MinKomp[Rysunek techniczny / technische Zeichnung],MATCH($B199,tab_MinKomp[[Stanowisko / Position ]:[Stanowisko / Position ]],0)))</f>
        <v>n/a</v>
      </c>
      <c r="DL200" s="194" t="str">
        <f>IF(INDEX(tab_MinKomp[Kalibracja / Kalibrierung],MATCH($B199,tab_MinKomp[[Stanowisko / Position ]:[Stanowisko / Position ]],0))="n/a","n/a",DL199-INDEX(tab_MinKomp[Kalibracja / Kalibrierung],MATCH($B199,tab_MinKomp[[Stanowisko / Position ]:[Stanowisko / Position ]],0)))</f>
        <v>n/a</v>
      </c>
      <c r="DM200" s="194" t="str">
        <f>IF(INDEX(tab_MinKomp[Rekwalifikacja / Requalifizierung],MATCH($B199,tab_MinKomp[[Stanowisko / Position ]:[Stanowisko / Position ]],0))="n/a","n/a",DM199-INDEX(tab_MinKomp[Rekwalifikacja / Requalifizierung],MATCH($B199,tab_MinKomp[[Stanowisko / Position ]:[Stanowisko / Position ]],0)))</f>
        <v>n/a</v>
      </c>
      <c r="DN200" s="190" t="str">
        <f>IF(INDEX(tab_MinKomp[Testy czystości / Reinheitstests],MATCH($B199,tab_MinKomp[[Stanowisko / Position ]:[Stanowisko / Position ]],0))="n/a","n/a",DN199-INDEX(tab_MinKomp[Testy czystości / Reinheitstests],MATCH($B199,tab_MinKomp[[Stanowisko / Position ]:[Stanowisko / Position ]],0)))</f>
        <v>n/a</v>
      </c>
      <c r="DO200" s="190" t="str">
        <f>IF(INDEX(tab_MinKomp[Testy czystości / Reinheitstests],MATCH($B199,tab_MinKomp[[Stanowisko / Position ]:[Stanowisko / Position ]],0))="n/a","n/a",DO199-INDEX(tab_MinKomp[Testy czystości / Reinheitstests],MATCH($B199,tab_MinKomp[[Stanowisko / Position ]:[Stanowisko / Position ]],0)))</f>
        <v>n/a</v>
      </c>
      <c r="DP200" s="190" t="str">
        <f>IF(INDEX(tab_MinKomp[Testy czystości / Reinheitstests],MATCH($B199,tab_MinKomp[[Stanowisko / Position ]:[Stanowisko / Position ]],0))="n/a","n/a",DP199-INDEX(tab_MinKomp[Testy czystości / Reinheitstests],MATCH($B199,tab_MinKomp[[Stanowisko / Position ]:[Stanowisko / Position ]],0)))</f>
        <v>n/a</v>
      </c>
      <c r="DQ200" s="190" t="str">
        <f>IF(INDEX(tab_MinKomp[Testy czystości / Reinheitstests],MATCH($B199,tab_MinKomp[[Stanowisko / Position ]:[Stanowisko / Position ]],0))="n/a","n/a",DQ199-INDEX(tab_MinKomp[Testy czystości / Reinheitstests],MATCH($B199,tab_MinKomp[[Stanowisko / Position ]:[Stanowisko / Position ]],0)))</f>
        <v>n/a</v>
      </c>
      <c r="DR200" s="190" t="str">
        <f>IF(INDEX(tab_MinKomp[Testy czystości / Reinheitstests],MATCH($B199,tab_MinKomp[[Stanowisko / Position ]:[Stanowisko / Position ]],0))="n/a","n/a",DR199-INDEX(tab_MinKomp[Testy czystości / Reinheitstests],MATCH($B199,tab_MinKomp[[Stanowisko / Position ]:[Stanowisko / Position ]],0)))</f>
        <v>n/a</v>
      </c>
      <c r="DS200" s="190" t="str">
        <f>IF(INDEX(tab_MinKomp[Testy czystości / Reinheitstests],MATCH($B199,tab_MinKomp[[Stanowisko / Position ]:[Stanowisko / Position ]],0))="n/a","n/a",DS199-INDEX(tab_MinKomp[Testy czystości / Reinheitstests],MATCH($B199,tab_MinKomp[[Stanowisko / Position ]:[Stanowisko / Position ]],0)))</f>
        <v>n/a</v>
      </c>
      <c r="DT200" s="194" t="str">
        <f>IF(INDEX(tab_MinKomp[SUPPLIER MANAGEMENT],MATCH($B199,tab_MinKomp[[Stanowisko / Position ]:[Stanowisko / Position ]],0))="n/a","n/a",DT199-INDEX(tab_MinKomp[SUPPLIER MANAGEMENT],MATCH($B199,tab_MinKomp[[Stanowisko / Position ]:[Stanowisko / Position ]],0)))</f>
        <v>n/a</v>
      </c>
      <c r="DU200" s="190" t="str">
        <f>IF(INDEX(tab_MinKomp[Testy czystości / Reinheitstests],MATCH($B199,tab_MinKomp[[Stanowisko / Position ]:[Stanowisko / Position ]],0))="n/a","n/a",DU199-INDEX(tab_MinKomp[Testy czystości / Reinheitstests],MATCH($B199,tab_MinKomp[[Stanowisko / Position ]:[Stanowisko / Position ]],0)))</f>
        <v>n/a</v>
      </c>
      <c r="DV200" s="190" t="str">
        <f>IF(INDEX(tab_MinKomp[Testy czystości / Reinheitstests],MATCH($B199,tab_MinKomp[[Stanowisko / Position ]:[Stanowisko / Position ]],0))="n/a","n/a",DV199-INDEX(tab_MinKomp[Testy czystości / Reinheitstests],MATCH($B199,tab_MinKomp[[Stanowisko / Position ]:[Stanowisko / Position ]],0)))</f>
        <v>n/a</v>
      </c>
      <c r="DW200" s="190" t="str">
        <f>IF(INDEX(tab_MinKomp[Testy czystości / Reinheitstests],MATCH($B199,tab_MinKomp[[Stanowisko / Position ]:[Stanowisko / Position ]],0))="n/a","n/a",DW199-INDEX(tab_MinKomp[Testy czystości / Reinheitstests],MATCH($B199,tab_MinKomp[[Stanowisko / Position ]:[Stanowisko / Position ]],0)))</f>
        <v>n/a</v>
      </c>
      <c r="DX200" s="190" t="str">
        <f>IF(INDEX(tab_MinKomp[Testy czystości / Reinheitstests],MATCH($B199,tab_MinKomp[[Stanowisko / Position ]:[Stanowisko / Position ]],0))="n/a","n/a",DX199-INDEX(tab_MinKomp[Testy czystości / Reinheitstests],MATCH($B199,tab_MinKomp[[Stanowisko / Position ]:[Stanowisko / Position ]],0)))</f>
        <v>n/a</v>
      </c>
      <c r="DY200" s="190" t="str">
        <f>IF(INDEX(tab_MinKomp[Testy czystości / Reinheitstests],MATCH($B199,tab_MinKomp[[Stanowisko / Position ]:[Stanowisko / Position ]],0))="n/a","n/a",DY199-INDEX(tab_MinKomp[Testy czystości / Reinheitstests],MATCH($B199,tab_MinKomp[[Stanowisko / Position ]:[Stanowisko / Position ]],0)))</f>
        <v>n/a</v>
      </c>
      <c r="DZ200" s="190" t="str">
        <f>IF(INDEX(tab_MinKomp[Testy czystości / Reinheitstests],MATCH($B199,tab_MinKomp[[Stanowisko / Position ]:[Stanowisko / Position ]],0))="n/a","n/a",DZ199-INDEX(tab_MinKomp[Testy czystości / Reinheitstests],MATCH($B199,tab_MinKomp[[Stanowisko / Position ]:[Stanowisko / Position ]],0)))</f>
        <v>n/a</v>
      </c>
      <c r="EA200" s="194" t="str">
        <f>IF(INDEX(tab_MinKomp[SUPPLIER MANAGEMENT],MATCH($B199,tab_MinKomp[[Stanowisko / Position ]:[Stanowisko / Position ]],0))="n/a","n/a",EA199-INDEX(tab_MinKomp[SUPPLIER MANAGEMENT],MATCH($B199,tab_MinKomp[[Stanowisko / Position ]:[Stanowisko / Position ]],0)))</f>
        <v>n/a</v>
      </c>
      <c r="EB200" s="190" t="str">
        <f>IF(INDEX(tab_MinKomp[Testy czystości / Reinheitstests],MATCH($B199,tab_MinKomp[[Stanowisko / Position ]:[Stanowisko / Position ]],0))="n/a","n/a",EB199-INDEX(tab_MinKomp[Testy czystości / Reinheitstests],MATCH($B199,tab_MinKomp[[Stanowisko / Position ]:[Stanowisko / Position ]],0)))</f>
        <v>n/a</v>
      </c>
      <c r="EC200" s="190" t="str">
        <f>IF(INDEX(tab_MinKomp[Testy czystości / Reinheitstests],MATCH($B199,tab_MinKomp[[Stanowisko / Position ]:[Stanowisko / Position ]],0))="n/a","n/a",EC199-INDEX(tab_MinKomp[Testy czystości / Reinheitstests],MATCH($B199,tab_MinKomp[[Stanowisko / Position ]:[Stanowisko / Position ]],0)))</f>
        <v>n/a</v>
      </c>
      <c r="ED200" s="190" t="str">
        <f>IF(INDEX(tab_MinKomp[Testy czystości / Reinheitstests],MATCH($B199,tab_MinKomp[[Stanowisko / Position ]:[Stanowisko / Position ]],0))="n/a","n/a",ED199-INDEX(tab_MinKomp[Testy czystości / Reinheitstests],MATCH($B199,tab_MinKomp[[Stanowisko / Position ]:[Stanowisko / Position ]],0)))</f>
        <v>n/a</v>
      </c>
      <c r="EE200" s="190" t="str">
        <f>IF(INDEX(tab_MinKomp[Testy czystości / Reinheitstests],MATCH($B199,tab_MinKomp[[Stanowisko / Position ]:[Stanowisko / Position ]],0))="n/a","n/a",EE199-INDEX(tab_MinKomp[Testy czystości / Reinheitstests],MATCH($B199,tab_MinKomp[[Stanowisko / Position ]:[Stanowisko / Position ]],0)))</f>
        <v>n/a</v>
      </c>
      <c r="EF200" s="190" t="str">
        <f>IF(INDEX(tab_MinKomp[Testy czystości / Reinheitstests],MATCH($B199,tab_MinKomp[[Stanowisko / Position ]:[Stanowisko / Position ]],0))="n/a","n/a",EF199-INDEX(tab_MinKomp[Testy czystości / Reinheitstests],MATCH($B199,tab_MinKomp[[Stanowisko / Position ]:[Stanowisko / Position ]],0)))</f>
        <v>n/a</v>
      </c>
      <c r="EG200" s="190" t="str">
        <f>IF(INDEX(tab_MinKomp[Testy czystości / Reinheitstests],MATCH($B199,tab_MinKomp[[Stanowisko / Position ]:[Stanowisko / Position ]],0))="n/a","n/a",EG199-INDEX(tab_MinKomp[Testy czystości / Reinheitstests],MATCH($B199,tab_MinKomp[[Stanowisko / Position ]:[Stanowisko / Position ]],0)))</f>
        <v>n/a</v>
      </c>
      <c r="EH200" s="190" t="str">
        <f>IF(INDEX(tab_MinKomp[Testy czystości / Reinheitstests],MATCH($B199,tab_MinKomp[[Stanowisko / Position ]:[Stanowisko / Position ]],0))="n/a","n/a",EH199-INDEX(tab_MinKomp[Testy czystości / Reinheitstests],MATCH($B199,tab_MinKomp[[Stanowisko / Position ]:[Stanowisko / Position ]],0)))</f>
        <v>n/a</v>
      </c>
      <c r="EI200" s="190" t="str">
        <f>IF(INDEX(tab_MinKomp[Testy czystości / Reinheitstests],MATCH($B199,tab_MinKomp[[Stanowisko / Position ]:[Stanowisko / Position ]],0))="n/a","n/a",EI199-INDEX(tab_MinKomp[Testy czystości / Reinheitstests],MATCH($B199,tab_MinKomp[[Stanowisko / Position ]:[Stanowisko / Position ]],0)))</f>
        <v>n/a</v>
      </c>
      <c r="EJ200" s="190" t="str">
        <f>IF(INDEX(tab_MinKomp[Testy czystości / Reinheitstests],MATCH($B199,tab_MinKomp[[Stanowisko / Position ]:[Stanowisko / Position ]],0))="n/a","n/a",EJ199-INDEX(tab_MinKomp[Testy czystości / Reinheitstests],MATCH($B199,tab_MinKomp[[Stanowisko / Position ]:[Stanowisko / Position ]],0)))</f>
        <v>n/a</v>
      </c>
      <c r="EK200" s="190" t="str">
        <f>IF(INDEX(tab_MinKomp[Testy czystości / Reinheitstests],MATCH($B199,tab_MinKomp[[Stanowisko / Position ]:[Stanowisko / Position ]],0))="n/a","n/a",EK199-INDEX(tab_MinKomp[Testy czystości / Reinheitstests],MATCH($B199,tab_MinKomp[[Stanowisko / Position ]:[Stanowisko / Position ]],0)))</f>
        <v>n/a</v>
      </c>
      <c r="EL200" s="190" t="str">
        <f>IF(INDEX(tab_MinKomp[Testy czystości / Reinheitstests],MATCH($B199,tab_MinKomp[[Stanowisko / Position ]:[Stanowisko / Position ]],0))="n/a","n/a",EL199-INDEX(tab_MinKomp[Testy czystości / Reinheitstests],MATCH($B199,tab_MinKomp[[Stanowisko / Position ]:[Stanowisko / Position ]],0)))</f>
        <v>n/a</v>
      </c>
      <c r="EM200" s="190" t="str">
        <f>IF(INDEX(tab_MinKomp[Testy czystości / Reinheitstests],MATCH($B199,tab_MinKomp[[Stanowisko / Position ]:[Stanowisko / Position ]],0))="n/a","n/a",EM199-INDEX(tab_MinKomp[Testy czystości / Reinheitstests],MATCH($B199,tab_MinKomp[[Stanowisko / Position ]:[Stanowisko / Position ]],0)))</f>
        <v>n/a</v>
      </c>
      <c r="EN200" s="190" t="str">
        <f>IF(INDEX(tab_MinKomp[Testy czystości / Reinheitstests],MATCH($B199,tab_MinKomp[[Stanowisko / Position ]:[Stanowisko / Position ]],0))="n/a","n/a",EN199-INDEX(tab_MinKomp[Testy czystości / Reinheitstests],MATCH($B199,tab_MinKomp[[Stanowisko / Position ]:[Stanowisko / Position ]],0)))</f>
        <v>n/a</v>
      </c>
      <c r="EO200" s="194" t="str">
        <f>IF(INDEX(tab_MinKomp[Konserwacja Rep],MATCH($B199,tab_MinKomp[[Stanowisko / Position ]:[Stanowisko / Position ]],0))="n/a","n/a",EO199-INDEX(tab_MinKomp[Konserwacja Rep],MATCH($B199,tab_MinKomp[[Stanowisko / Position ]:[Stanowisko / Position ]],0)))</f>
        <v>n/a</v>
      </c>
      <c r="EP200" s="194" t="str">
        <f>IF(INDEX(tab_MinKomp[[Konserwacja Engel ]],MATCH($B199,tab_MinKomp[[Stanowisko / Position ]:[Stanowisko / Position ]],0))="n/a","n/a",EP199-INDEX(tab_MinKomp[[Konserwacja Engel ]],MATCH($B199,tab_MinKomp[[Stanowisko / Position ]:[Stanowisko / Position ]],0)))</f>
        <v>n/a</v>
      </c>
      <c r="EQ200" s="194" t="str">
        <f>IF(INDEX(tab_MinKomp[Konserwacja B 50],MATCH($B199,tab_MinKomp[[Stanowisko / Position ]:[Stanowisko / Position ]],0))="n/a","n/a",EQ199-INDEX(tab_MinKomp[Konserwacja B 50],MATCH($B199,tab_MinKomp[[Stanowisko / Position ]:[Stanowisko / Position ]],0)))</f>
        <v>n/a</v>
      </c>
      <c r="ER200" s="194" t="str">
        <f>IF(INDEX(tab_MinKomp[[Konserwacja EOL ]],MATCH($B199,tab_MinKomp[[Stanowisko / Position ]:[Stanowisko / Position ]],0))="n/a","n/a",ER199-INDEX(tab_MinKomp[[Konserwacja EOL ]],MATCH($B199,tab_MinKomp[[Stanowisko / Position ]:[Stanowisko / Position ]],0)))</f>
        <v>n/a</v>
      </c>
      <c r="ES200" s="194" t="str">
        <f>IF(INDEX(tab_MinKomp[Konserwacja Branson],MATCH($B199,tab_MinKomp[[Stanowisko / Position ]:[Stanowisko / Position ]],0))="n/a","n/a",ES199-INDEX(tab_MinKomp[Konserwacja Branson],MATCH($B199,tab_MinKomp[[Stanowisko / Position ]:[Stanowisko / Position ]],0)))</f>
        <v>n/a</v>
      </c>
      <c r="ET200" s="194" t="str">
        <f>IF(INDEX(tab_MinKomp[Konserwacja coolery],MATCH($B199,tab_MinKomp[[Stanowisko / Position ]:[Stanowisko / Position ]],0))="n/a","n/a",ET199-INDEX(tab_MinKomp[Konserwacja coolery],MATCH($B199,tab_MinKomp[[Stanowisko / Position ]:[Stanowisko / Position ]],0)))</f>
        <v>n/a</v>
      </c>
      <c r="EU200" s="194" t="str">
        <f>IF(INDEX(tab_MinKomp[Konserwacja piecy],MATCH($B199,tab_MinKomp[[Stanowisko / Position ]:[Stanowisko / Position ]],0))="n/a","n/a",EU199-INDEX(tab_MinKomp[Konserwacja piecy],MATCH($B199,tab_MinKomp[[Stanowisko / Position ]:[Stanowisko / Position ]],0)))</f>
        <v>n/a</v>
      </c>
      <c r="EV200" s="194" t="str">
        <f>IF(INDEX(tab_MinKomp[Rysunek techniczny- czytanie],MATCH($B199,tab_MinKomp[[Stanowisko / Position ]:[Stanowisko / Position ]],0))="n/a","n/a",EV199-INDEX(tab_MinKomp[Rysunek techniczny- czytanie],MATCH($B199,tab_MinKomp[[Stanowisko / Position ]:[Stanowisko / Position ]],0)))</f>
        <v>n/a</v>
      </c>
      <c r="EW200" s="194" t="str">
        <f>IF(INDEX(tab_MinKomp[Elektryka],MATCH($B199,tab_MinKomp[[Stanowisko / Position ]:[Stanowisko / Position ]],0))="n/a","n/a",EW199-INDEX(tab_MinKomp[Elektryka],MATCH($B199,tab_MinKomp[[Stanowisko / Position ]:[Stanowisko / Position ]],0)))</f>
        <v>n/a</v>
      </c>
      <c r="EX200" s="194" t="str">
        <f>IF(INDEX(tab_MinKomp[Pneumatyka],MATCH($B199,tab_MinKomp[[Stanowisko / Position ]:[Stanowisko / Position ]],0))="n/a","n/a",EX199-INDEX(tab_MinKomp[Pneumatyka],MATCH($B199,tab_MinKomp[[Stanowisko / Position ]:[Stanowisko / Position ]],0)))</f>
        <v>n/a</v>
      </c>
      <c r="EY200" s="194" t="str">
        <f>IF(INDEX(tab_MinKomp[[Hydraulika ]],MATCH($B199,tab_MinKomp[[Stanowisko / Position ]:[Stanowisko / Position ]],0))="n/a","n/a",EY199-INDEX(tab_MinKomp[[Hydraulika ]],MATCH($B199,tab_MinKomp[[Stanowisko / Position ]:[Stanowisko / Position ]],0)))</f>
        <v>n/a</v>
      </c>
      <c r="EZ200" s="194" t="str">
        <f>IF(INDEX(tab_MinKomp[Podciśnienie],MATCH($B199,tab_MinKomp[[Stanowisko / Position ]:[Stanowisko / Position ]],0))="n/a","n/a",EZ199-INDEX(tab_MinKomp[Podciśnienie],MATCH($B199,tab_MinKomp[[Stanowisko / Position ]:[Stanowisko / Position ]],0)))</f>
        <v>n/a</v>
      </c>
      <c r="FA200" s="194" t="str">
        <f>IF(INDEX(tab_MinKomp[Usuwanie awarii],MATCH($B199,tab_MinKomp[[Stanowisko / Position ]:[Stanowisko / Position ]],0))="n/a","n/a",FA199-INDEX(tab_MinKomp[Usuwanie awarii],MATCH($B199,tab_MinKomp[[Stanowisko / Position ]:[Stanowisko / Position ]],0)))</f>
        <v>n/a</v>
      </c>
      <c r="FB200" s="194" t="str">
        <f>IF(INDEX(tab_MinKomp[Obsługa robotów],MATCH($B199,tab_MinKomp[[Stanowisko / Position ]:[Stanowisko / Position ]],0))="n/a","n/a",FB199-INDEX(tab_MinKomp[Obsługa robotów],MATCH($B199,tab_MinKomp[[Stanowisko / Position ]:[Stanowisko / Position ]],0)))</f>
        <v>n/a</v>
      </c>
      <c r="FC200" s="194" t="str">
        <f>IF(INDEX(tab_MinKomp[Obsługa sterowania maszyny],MATCH($B199,tab_MinKomp[[Stanowisko / Position ]:[Stanowisko / Position ]],0))="n/a","n/a",FC199-INDEX(tab_MinKomp[Obsługa sterowania maszyny],MATCH($B199,tab_MinKomp[[Stanowisko / Position ]:[Stanowisko / Position ]],0)))</f>
        <v>n/a</v>
      </c>
      <c r="FD200" s="194" t="str">
        <f>IF(INDEX(tab_MinKomp[Usuwanie przyczyn żródłowych],MATCH($B199,tab_MinKomp[[Stanowisko / Position ]:[Stanowisko / Position ]],0))="n/a","n/a",FD199-INDEX(tab_MinKomp[Usuwanie przyczyn żródłowych],MATCH($B199,tab_MinKomp[[Stanowisko / Position ]:[Stanowisko / Position ]],0)))</f>
        <v>n/a</v>
      </c>
      <c r="FE200" s="194" t="str">
        <f>IF(INDEX(tab_MinKomp[Cmms stosowanie],MATCH($B199,tab_MinKomp[[Stanowisko / Position ]:[Stanowisko / Position ]],0))="n/a","n/a",FE199-INDEX(tab_MinKomp[Cmms stosowanie],MATCH($B199,tab_MinKomp[[Stanowisko / Position ]:[Stanowisko / Position ]],0)))</f>
        <v>n/a</v>
      </c>
      <c r="FF200" s="190" t="str">
        <f>IF(INDEX(tab_MinKomp[Testy czystości / Reinheitstests],MATCH($B199,tab_MinKomp[[Stanowisko / Position ]:[Stanowisko / Position ]],0))="n/a","n/a",FF199-INDEX(tab_MinKomp[Testy czystości / Reinheitstests],MATCH($B199,tab_MinKomp[[Stanowisko / Position ]:[Stanowisko / Position ]],0)))</f>
        <v>n/a</v>
      </c>
      <c r="FG200" s="194" t="str">
        <f>IF(INDEX(tab_MinKomp[Czyszczenie form plastikowych],MATCH($B199,tab_MinKomp[[Stanowisko / Position ]:[Stanowisko / Position ]],0))="n/a","n/a",FG199-INDEX(tab_MinKomp[Czyszczenie form plastikowych],MATCH($B199,tab_MinKomp[[Stanowisko / Position ]:[Stanowisko / Position ]],0)))</f>
        <v>n/a</v>
      </c>
      <c r="FH200" s="194" t="str">
        <f>IF(INDEX(tab_MinKomp[Wymiana form plastik],MATCH($B199,tab_MinKomp[[Stanowisko / Position ]:[Stanowisko / Position ]],0))="n/a","n/a",FH199-INDEX(tab_MinKomp[Wymiana form plastik],MATCH($B199,tab_MinKomp[[Stanowisko / Position ]:[Stanowisko / Position ]],0)))</f>
        <v>n/a</v>
      </c>
      <c r="FI200" s="194" t="str">
        <f>IF(INDEX(tab_MinKomp[Wymiana form guma],MATCH($B199,tab_MinKomp[[Stanowisko / Position ]:[Stanowisko / Position ]],0))="n/a","n/a",FI199-INDEX(tab_MinKomp[Wymiana form guma],MATCH($B199,tab_MinKomp[[Stanowisko / Position ]:[Stanowisko / Position ]],0)))</f>
        <v>n/a</v>
      </c>
      <c r="FJ200" s="194" t="str">
        <f>IF(INDEX(tab_MinKomp[Konserwacja KK],MATCH($B199,tab_MinKomp[[Stanowisko / Position ]:[Stanowisko / Position ]],0))="n/a","n/a",FJ199-INDEX(tab_MinKomp[Konserwacja KK],MATCH($B199,tab_MinKomp[[Stanowisko / Position ]:[Stanowisko / Position ]],0)))</f>
        <v>n/a</v>
      </c>
      <c r="FK200" s="194" t="str">
        <f>IF(INDEX(tab_MinKomp[Konserwacja form guma],MATCH($B199,tab_MinKomp[[Stanowisko / Position ]:[Stanowisko / Position ]],0))="n/a","n/a",FK199-INDEX(tab_MinKomp[Konserwacja form guma],MATCH($B199,tab_MinKomp[[Stanowisko / Position ]:[Stanowisko / Position ]],0)))</f>
        <v>n/a</v>
      </c>
      <c r="FL200" s="194" t="str">
        <f>IF(INDEX(tab_MinKomp[Konserwacja form plastiki],MATCH($B199,tab_MinKomp[[Stanowisko / Position ]:[Stanowisko / Position ]],0))="n/a","n/a",FL199-INDEX(tab_MinKomp[Konserwacja form plastiki],MATCH($B199,tab_MinKomp[[Stanowisko / Position ]:[Stanowisko / Position ]],0)))</f>
        <v>n/a</v>
      </c>
      <c r="FM200" s="194" t="str">
        <f>IF(INDEX(tab_MinKomp[Konserwacja Gorącego Kanału],MATCH($B199,tab_MinKomp[[Stanowisko / Position ]:[Stanowisko / Position ]],0))="n/a","n/a",FM199-INDEX(tab_MinKomp[Konserwacja Gorącego Kanału],MATCH($B199,tab_MinKomp[[Stanowisko / Position ]:[Stanowisko / Position ]],0)))</f>
        <v>n/a</v>
      </c>
      <c r="FN200" s="194" t="s">
        <v>248</v>
      </c>
      <c r="FO200" s="194" t="s">
        <v>248</v>
      </c>
      <c r="FP200" s="194" t="s">
        <v>248</v>
      </c>
      <c r="FQ200" s="196" t="str">
        <f>IF(INDEX(tab_MinKomp[Język angielski / Englisch],MATCH($B199,tab_MinKomp[[Stanowisko / Position ]:[Stanowisko / Position ]],0))="n/a","n/a",FQ199-INDEX(tab_MinKomp[Język angielski / Englisch],MATCH($B199,tab_MinKomp[[Stanowisko / Position ]:[Stanowisko / Position ]],0)))</f>
        <v>n/a</v>
      </c>
      <c r="FR200" s="196" t="str">
        <f>IF(INDEX(tab_MinKomp[Język niemiecki / Deutsch],MATCH($B199,tab_MinKomp[[Stanowisko / Position ]:[Stanowisko / Position ]],0))="n/a","n/a",FR199-INDEX(tab_MinKomp[Język niemiecki / Deutsch],MATCH($B199,tab_MinKomp[[Stanowisko / Position ]:[Stanowisko / Position ]],0)))</f>
        <v>n/a</v>
      </c>
      <c r="FS200" s="194">
        <f>IF(INDEX(tab_MinKomp[Zarządzanie dokumentacją procesową / Process dokumentation management],MATCH($B199,tab_MinKomp[[Stanowisko / Position ]:[Stanowisko / Position ]],0))="n/a","n/a",FS199-INDEX(tab_MinKomp[Zarządzanie dokumentacją procesową / Process dokumentation management],MATCH($B199,tab_MinKomp[[Stanowisko / Position ]:[Stanowisko / Position ]],0)))</f>
        <v>0</v>
      </c>
      <c r="FT200" s="194">
        <f>IF(INDEX(tab_MinKomp[Znajomość procesów z obszaru / Kenntiss der prozesse in dem Bereich],MATCH($B199,tab_MinKomp[[Stanowisko / Position ]:[Stanowisko / Position ]],0))="n/a","n/a",FT199-INDEX(tab_MinKomp[Znajomość procesów z obszaru / Kenntiss der prozesse in dem Bereich],MATCH($B199,tab_MinKomp[[Stanowisko / Position ]:[Stanowisko / Position ]],0)))</f>
        <v>0</v>
      </c>
      <c r="FU200" s="194">
        <f>IF(INDEX(tab_MinKomp[optymalizacja procesów / Prozessoptymalisierung],MATCH($B199,tab_MinKomp[[Stanowisko / Position ]:[Stanowisko / Position ]],0))="n/a","n/a",FU199-INDEX(tab_MinKomp[optymalizacja procesów / Prozessoptymalisierung],MATCH($B199,tab_MinKomp[[Stanowisko / Position ]:[Stanowisko / Position ]],0)))</f>
        <v>0</v>
      </c>
      <c r="FV200" s="194">
        <f>IF(INDEX(tab_MinKomp[Umiejętności szkoleniowe / Trainingsfähigkeiten],MATCH($B199,tab_MinKomp[[Stanowisko / Position ]:[Stanowisko / Position ]],0))="n/a","n/a",FV199-INDEX(tab_MinKomp[Umiejętności szkoleniowe / Trainingsfähigkeiten],MATCH($B199,tab_MinKomp[[Stanowisko / Position ]:[Stanowisko / Position ]],0)))</f>
        <v>0</v>
      </c>
      <c r="FW200" s="194">
        <f>IF(INDEX(tab_MinKomp[Analityczne myślenie, podejście / Analitysches Denken, Einstellung],MATCH($B199,tab_MinKomp[[Stanowisko / Position ]:[Stanowisko / Position ]],0))="n/a","n/a",FW199-INDEX(tab_MinKomp[Analityczne myślenie, podejście / Analitysches Denken, Einstellung],MATCH($B199,tab_MinKomp[[Stanowisko / Position ]:[Stanowisko / Position ]],0)))</f>
        <v>0</v>
      </c>
      <c r="FX200" s="194">
        <f>IF(INDEX(tab_MinKomp[Dokładność, precyzja w dzialaniu / Genauigkeit, Präzision in die Arbeit],MATCH($B199,tab_MinKomp[[Stanowisko / Position ]:[Stanowisko / Position ]],0))="n/a","n/a",FX199-INDEX(tab_MinKomp[Dokładność, precyzja w dzialaniu / Genauigkeit, Präzision in die Arbeit],MATCH($B199,tab_MinKomp[[Stanowisko / Position ]:[Stanowisko / Position ]],0)))</f>
        <v>0</v>
      </c>
      <c r="FY200" s="194">
        <f>IF(INDEX(tab_MinKomp[Dyspozycyjność / Verfügbarkeit],MATCH($B199,tab_MinKomp[[Stanowisko / Position ]:[Stanowisko / Position ]],0))="n/a","n/a",FY199-INDEX(tab_MinKomp[Dyspozycyjność / Verfügbarkeit],MATCH($B199,tab_MinKomp[[Stanowisko / Position ]:[Stanowisko / Position ]],0)))</f>
        <v>0</v>
      </c>
      <c r="FZ200" s="194">
        <f>IF(INDEX(tab_MinKomp[Zaangażowanie / 
Engagement],MATCH($B199,tab_MinKomp[[Stanowisko / Position ]:[Stanowisko / Position ]],0))="n/a","n/a",FZ199-INDEX(tab_MinKomp[Zaangażowanie / 
Engagement],MATCH($B199,tab_MinKomp[[Stanowisko / Position ]:[Stanowisko / Position ]],0)))</f>
        <v>0</v>
      </c>
      <c r="GA200" s="194" t="str">
        <f>IF(INDEX(tab_MinKomp[Konserwacja form guma],MATCH($B199,tab_MinKomp[[Stanowisko / Position ]:[Stanowisko / Position ]],0))="n/a","n/a",GA199-INDEX(tab_MinKomp[Konserwacja form guma],MATCH($B199,tab_MinKomp[[Stanowisko / Position ]:[Stanowisko / Position ]],0)))</f>
        <v>n/a</v>
      </c>
      <c r="GB200" s="194" t="str">
        <f>IF(INDEX(tab_MinKomp[Konserwacja form plastiki],MATCH($B199,tab_MinKomp[[Stanowisko / Position ]:[Stanowisko / Position ]],0))="n/a","n/a",GB199-INDEX(tab_MinKomp[Konserwacja form plastiki],MATCH($B199,tab_MinKomp[[Stanowisko / Position ]:[Stanowisko / Position ]],0)))</f>
        <v>n/a</v>
      </c>
      <c r="GC200" s="194">
        <f>IF(INDEX(tab_MinKomp[Elastyczność w działaniu],MATCH($B199,tab_MinKomp[[Stanowisko / Position ]:[Stanowisko / Position ]],0))="n/a","n/a",GC199-INDEX(tab_MinKomp[Elastyczność w działaniu],MATCH($B199,tab_MinKomp[[Stanowisko / Position ]:[Stanowisko / Position ]],0)))</f>
        <v>0</v>
      </c>
      <c r="GD200" s="194">
        <f>IF(INDEX(tab_MinKomp[Komunikatywność],MATCH($B199,tab_MinKomp[[Stanowisko / Position ]:[Stanowisko / Position ]],0))="n/a","n/a",GD199-INDEX(tab_MinKomp[Komunikatywność],MATCH($B199,tab_MinKomp[[Stanowisko / Position ]:[Stanowisko / Position ]],0)))</f>
        <v>0</v>
      </c>
      <c r="GE200" s="193" t="str">
        <f>IF(INDEX(tab_MinKomp[Motywowanie i budowanie zaangażowania zespołu],MATCH($B199,tab_MinKomp[[Stanowisko / Position ]:[Stanowisko / Position ]],0))="n/a","n/a",GE199-INDEX(tab_MinKomp[Motywowanie i budowanie zaangażowania zespołu],MATCH($B199,tab_MinKomp[[Stanowisko / Position ]:[Stanowisko / Position ]],0)))</f>
        <v>n/a</v>
      </c>
      <c r="GF200" s="186" t="s">
        <v>248</v>
      </c>
      <c r="GG200" s="186" t="s">
        <v>248</v>
      </c>
      <c r="GH200" s="186" t="s">
        <v>248</v>
      </c>
      <c r="GI200" s="186" t="s">
        <v>248</v>
      </c>
      <c r="GJ200" s="186" t="s">
        <v>248</v>
      </c>
      <c r="GK200" s="186" t="s">
        <v>248</v>
      </c>
      <c r="GL200" s="186" t="s">
        <v>248</v>
      </c>
      <c r="GM200" s="186" t="s">
        <v>248</v>
      </c>
      <c r="GN200" s="186" t="s">
        <v>248</v>
      </c>
      <c r="GO200" s="186" t="s">
        <v>248</v>
      </c>
      <c r="GP200" s="186" t="s">
        <v>248</v>
      </c>
      <c r="GQ200" s="186" t="s">
        <v>248</v>
      </c>
      <c r="GR200" s="186" t="s">
        <v>248</v>
      </c>
      <c r="GS200" s="186" t="s">
        <v>248</v>
      </c>
      <c r="GT200" s="186" t="s">
        <v>248</v>
      </c>
      <c r="GU200" s="186" t="s">
        <v>248</v>
      </c>
      <c r="GV200" s="186" t="s">
        <v>248</v>
      </c>
      <c r="GW200" s="186" t="s">
        <v>248</v>
      </c>
      <c r="GX200" s="186" t="s">
        <v>248</v>
      </c>
      <c r="GY200" s="186" t="s">
        <v>248</v>
      </c>
      <c r="GZ200" s="261" t="s">
        <v>248</v>
      </c>
      <c r="HA200" s="261" t="s">
        <v>248</v>
      </c>
      <c r="HB200" s="191">
        <f>SUM(G200:GE200)/(HB199-(SUM(G200:GE200)))</f>
        <v>0</v>
      </c>
    </row>
    <row r="201" spans="1:210" ht="24.9" customHeight="1" x14ac:dyDescent="0.3">
      <c r="A201" s="105" t="s">
        <v>320</v>
      </c>
      <c r="B201" s="105" t="s">
        <v>315</v>
      </c>
      <c r="C201" s="105" t="s">
        <v>396</v>
      </c>
      <c r="D201" s="105">
        <v>412</v>
      </c>
      <c r="E201" s="394" t="s">
        <v>485</v>
      </c>
      <c r="F201" s="185" t="s">
        <v>374</v>
      </c>
      <c r="G201" s="186">
        <v>2</v>
      </c>
      <c r="H201" s="186">
        <v>1</v>
      </c>
      <c r="I201" s="186">
        <v>2</v>
      </c>
      <c r="J201" s="186">
        <v>1</v>
      </c>
      <c r="K201" s="186">
        <v>1</v>
      </c>
      <c r="L201" s="186" t="s">
        <v>248</v>
      </c>
      <c r="M201" s="186" t="s">
        <v>248</v>
      </c>
      <c r="N201" s="186" t="s">
        <v>248</v>
      </c>
      <c r="O201" s="186">
        <v>1</v>
      </c>
      <c r="P201" s="186">
        <v>1</v>
      </c>
      <c r="Q201" s="186" t="s">
        <v>248</v>
      </c>
      <c r="R201" s="186" t="s">
        <v>248</v>
      </c>
      <c r="S201" s="186" t="s">
        <v>248</v>
      </c>
      <c r="T201" s="186" t="s">
        <v>248</v>
      </c>
      <c r="U201" s="186" t="s">
        <v>248</v>
      </c>
      <c r="V201" s="186" t="s">
        <v>248</v>
      </c>
      <c r="W201" s="186" t="s">
        <v>248</v>
      </c>
      <c r="X201" s="186" t="s">
        <v>248</v>
      </c>
      <c r="Y201" s="186" t="s">
        <v>248</v>
      </c>
      <c r="Z201" s="186" t="s">
        <v>248</v>
      </c>
      <c r="AA201" s="186" t="s">
        <v>248</v>
      </c>
      <c r="AB201" s="186" t="s">
        <v>248</v>
      </c>
      <c r="AC201" s="186" t="s">
        <v>248</v>
      </c>
      <c r="AD201" s="186" t="s">
        <v>248</v>
      </c>
      <c r="AE201" s="186" t="s">
        <v>248</v>
      </c>
      <c r="AF201" s="186" t="s">
        <v>248</v>
      </c>
      <c r="AG201" s="186" t="s">
        <v>248</v>
      </c>
      <c r="AH201" s="186" t="s">
        <v>248</v>
      </c>
      <c r="AI201" s="186" t="s">
        <v>248</v>
      </c>
      <c r="AJ201" s="186" t="s">
        <v>248</v>
      </c>
      <c r="AK201" s="186" t="s">
        <v>248</v>
      </c>
      <c r="AL201" s="186">
        <v>1</v>
      </c>
      <c r="AM201" s="186" t="s">
        <v>248</v>
      </c>
      <c r="AN201" s="186" t="s">
        <v>248</v>
      </c>
      <c r="AO201" s="186">
        <v>1</v>
      </c>
      <c r="AP201" s="186" t="s">
        <v>248</v>
      </c>
      <c r="AQ201" s="186">
        <v>1</v>
      </c>
      <c r="AR201" s="186" t="s">
        <v>248</v>
      </c>
      <c r="AS201" s="186" t="s">
        <v>248</v>
      </c>
      <c r="AT201" s="186" t="s">
        <v>248</v>
      </c>
      <c r="AU201" s="186" t="s">
        <v>248</v>
      </c>
      <c r="AV201" s="186">
        <v>2</v>
      </c>
      <c r="AW201" s="186">
        <v>1</v>
      </c>
      <c r="AX201" s="186" t="s">
        <v>248</v>
      </c>
      <c r="AY201" s="186" t="s">
        <v>248</v>
      </c>
      <c r="AZ201" s="186" t="s">
        <v>248</v>
      </c>
      <c r="BA201" s="186">
        <v>1</v>
      </c>
      <c r="BB201" s="186">
        <v>1</v>
      </c>
      <c r="BC201" s="186" t="s">
        <v>248</v>
      </c>
      <c r="BD201" s="186" t="s">
        <v>248</v>
      </c>
      <c r="BE201" s="186" t="s">
        <v>248</v>
      </c>
      <c r="BF201" s="186" t="s">
        <v>248</v>
      </c>
      <c r="BG201" s="186" t="s">
        <v>248</v>
      </c>
      <c r="BH201" s="186" t="s">
        <v>248</v>
      </c>
      <c r="BI201" s="186" t="s">
        <v>248</v>
      </c>
      <c r="BJ201" s="186" t="s">
        <v>248</v>
      </c>
      <c r="BK201" s="186" t="s">
        <v>248</v>
      </c>
      <c r="BL201" s="186" t="s">
        <v>248</v>
      </c>
      <c r="BM201" s="186" t="s">
        <v>248</v>
      </c>
      <c r="BN201" s="186" t="s">
        <v>248</v>
      </c>
      <c r="BO201" s="186" t="s">
        <v>248</v>
      </c>
      <c r="BP201" s="186" t="s">
        <v>248</v>
      </c>
      <c r="BQ201" s="186">
        <v>2</v>
      </c>
      <c r="BR201" s="186" t="s">
        <v>248</v>
      </c>
      <c r="BS201" s="186">
        <v>2</v>
      </c>
      <c r="BT201" s="186" t="s">
        <v>248</v>
      </c>
      <c r="BU201" s="186">
        <v>2</v>
      </c>
      <c r="BV201" s="186" t="s">
        <v>248</v>
      </c>
      <c r="BW201" s="186">
        <v>2</v>
      </c>
      <c r="BX201" s="186">
        <v>2</v>
      </c>
      <c r="BY201" s="186" t="s">
        <v>248</v>
      </c>
      <c r="BZ201" s="186">
        <v>2</v>
      </c>
      <c r="CA201" s="186" t="s">
        <v>248</v>
      </c>
      <c r="CB201" s="186">
        <v>2</v>
      </c>
      <c r="CC201" s="186" t="s">
        <v>248</v>
      </c>
      <c r="CD201" s="186">
        <v>2</v>
      </c>
      <c r="CE201" s="186">
        <v>2</v>
      </c>
      <c r="CF201" s="186">
        <v>3</v>
      </c>
      <c r="CG201" s="186">
        <v>1</v>
      </c>
      <c r="CH201" s="186" t="s">
        <v>248</v>
      </c>
      <c r="CI201" s="186" t="s">
        <v>248</v>
      </c>
      <c r="CJ201" s="186" t="s">
        <v>248</v>
      </c>
      <c r="CK201" s="186" t="s">
        <v>248</v>
      </c>
      <c r="CL201" s="186" t="s">
        <v>248</v>
      </c>
      <c r="CM201" s="186" t="s">
        <v>248</v>
      </c>
      <c r="CN201" s="186" t="s">
        <v>248</v>
      </c>
      <c r="CO201" s="186" t="s">
        <v>248</v>
      </c>
      <c r="CP201" s="186" t="s">
        <v>248</v>
      </c>
      <c r="CQ201" s="186" t="s">
        <v>248</v>
      </c>
      <c r="CR201" s="186" t="s">
        <v>248</v>
      </c>
      <c r="CS201" s="186" t="s">
        <v>248</v>
      </c>
      <c r="CT201" s="186" t="s">
        <v>248</v>
      </c>
      <c r="CU201" s="186" t="s">
        <v>248</v>
      </c>
      <c r="CV201" s="186" t="s">
        <v>248</v>
      </c>
      <c r="CW201" s="186">
        <v>2</v>
      </c>
      <c r="CX201" s="186" t="s">
        <v>248</v>
      </c>
      <c r="CY201" s="186" t="s">
        <v>248</v>
      </c>
      <c r="CZ201" s="186" t="s">
        <v>248</v>
      </c>
      <c r="DA201" s="186" t="s">
        <v>248</v>
      </c>
      <c r="DB201" s="186" t="s">
        <v>248</v>
      </c>
      <c r="DC201" s="186" t="s">
        <v>248</v>
      </c>
      <c r="DD201" s="186" t="s">
        <v>248</v>
      </c>
      <c r="DE201" s="186" t="s">
        <v>248</v>
      </c>
      <c r="DF201" s="186">
        <v>1</v>
      </c>
      <c r="DG201" s="186" t="s">
        <v>248</v>
      </c>
      <c r="DH201" s="186" t="s">
        <v>248</v>
      </c>
      <c r="DI201" s="186" t="s">
        <v>248</v>
      </c>
      <c r="DJ201" s="186" t="s">
        <v>248</v>
      </c>
      <c r="DK201" s="186" t="s">
        <v>248</v>
      </c>
      <c r="DL201" s="186" t="s">
        <v>248</v>
      </c>
      <c r="DM201" s="186" t="s">
        <v>248</v>
      </c>
      <c r="DN201" s="186" t="s">
        <v>248</v>
      </c>
      <c r="DO201" s="186" t="s">
        <v>248</v>
      </c>
      <c r="DP201" s="186" t="s">
        <v>248</v>
      </c>
      <c r="DQ201" s="186" t="s">
        <v>248</v>
      </c>
      <c r="DR201" s="186" t="s">
        <v>248</v>
      </c>
      <c r="DS201" s="186" t="s">
        <v>248</v>
      </c>
      <c r="DT201" s="186" t="s">
        <v>248</v>
      </c>
      <c r="DU201" s="186" t="s">
        <v>248</v>
      </c>
      <c r="DV201" s="186" t="s">
        <v>248</v>
      </c>
      <c r="DW201" s="186" t="s">
        <v>248</v>
      </c>
      <c r="DX201" s="186" t="s">
        <v>248</v>
      </c>
      <c r="DY201" s="186" t="s">
        <v>248</v>
      </c>
      <c r="DZ201" s="186" t="s">
        <v>248</v>
      </c>
      <c r="EA201" s="186" t="s">
        <v>248</v>
      </c>
      <c r="EB201" s="186" t="s">
        <v>248</v>
      </c>
      <c r="EC201" s="186" t="s">
        <v>248</v>
      </c>
      <c r="ED201" s="186" t="s">
        <v>248</v>
      </c>
      <c r="EE201" s="186" t="s">
        <v>248</v>
      </c>
      <c r="EF201" s="186" t="s">
        <v>248</v>
      </c>
      <c r="EG201" s="186" t="s">
        <v>248</v>
      </c>
      <c r="EH201" s="186" t="s">
        <v>248</v>
      </c>
      <c r="EI201" s="186" t="s">
        <v>248</v>
      </c>
      <c r="EJ201" s="186" t="s">
        <v>248</v>
      </c>
      <c r="EK201" s="186" t="s">
        <v>248</v>
      </c>
      <c r="EL201" s="186" t="s">
        <v>248</v>
      </c>
      <c r="EM201" s="186" t="s">
        <v>248</v>
      </c>
      <c r="EN201" s="186" t="s">
        <v>248</v>
      </c>
      <c r="EO201" s="186" t="s">
        <v>248</v>
      </c>
      <c r="EP201" s="186" t="s">
        <v>248</v>
      </c>
      <c r="EQ201" s="186" t="s">
        <v>248</v>
      </c>
      <c r="ER201" s="186" t="s">
        <v>248</v>
      </c>
      <c r="ES201" s="186" t="s">
        <v>248</v>
      </c>
      <c r="ET201" s="186" t="s">
        <v>248</v>
      </c>
      <c r="EU201" s="186" t="s">
        <v>248</v>
      </c>
      <c r="EV201" s="186" t="s">
        <v>248</v>
      </c>
      <c r="EW201" s="186" t="s">
        <v>248</v>
      </c>
      <c r="EX201" s="186" t="s">
        <v>248</v>
      </c>
      <c r="EY201" s="186" t="s">
        <v>248</v>
      </c>
      <c r="EZ201" s="186" t="s">
        <v>248</v>
      </c>
      <c r="FA201" s="186" t="s">
        <v>248</v>
      </c>
      <c r="FB201" s="186" t="s">
        <v>248</v>
      </c>
      <c r="FC201" s="186" t="s">
        <v>248</v>
      </c>
      <c r="FD201" s="186" t="s">
        <v>248</v>
      </c>
      <c r="FE201" s="186" t="s">
        <v>248</v>
      </c>
      <c r="FF201" s="186" t="s">
        <v>248</v>
      </c>
      <c r="FG201" s="186" t="s">
        <v>248</v>
      </c>
      <c r="FH201" s="186" t="s">
        <v>248</v>
      </c>
      <c r="FI201" s="186" t="s">
        <v>248</v>
      </c>
      <c r="FJ201" s="186" t="s">
        <v>248</v>
      </c>
      <c r="FK201" s="186" t="s">
        <v>248</v>
      </c>
      <c r="FL201" s="186" t="s">
        <v>248</v>
      </c>
      <c r="FM201" s="186" t="s">
        <v>248</v>
      </c>
      <c r="FN201" s="186" t="s">
        <v>248</v>
      </c>
      <c r="FO201" s="186" t="s">
        <v>248</v>
      </c>
      <c r="FP201" s="186" t="s">
        <v>248</v>
      </c>
      <c r="FQ201" s="187" t="s">
        <v>248</v>
      </c>
      <c r="FR201" s="187" t="s">
        <v>248</v>
      </c>
      <c r="FS201" s="186">
        <v>2</v>
      </c>
      <c r="FT201" s="186">
        <v>2</v>
      </c>
      <c r="FU201" s="186">
        <v>1</v>
      </c>
      <c r="FV201" s="186">
        <v>1</v>
      </c>
      <c r="FW201" s="186">
        <v>1</v>
      </c>
      <c r="FX201" s="186">
        <v>2</v>
      </c>
      <c r="FY201" s="186">
        <v>2</v>
      </c>
      <c r="FZ201" s="186">
        <v>2</v>
      </c>
      <c r="GA201" s="186" t="s">
        <v>248</v>
      </c>
      <c r="GB201" s="186" t="s">
        <v>248</v>
      </c>
      <c r="GC201" s="186">
        <v>2</v>
      </c>
      <c r="GD201" s="186">
        <v>1</v>
      </c>
      <c r="GE201" s="186" t="s">
        <v>248</v>
      </c>
      <c r="GF201" s="186" t="s">
        <v>248</v>
      </c>
      <c r="GG201" s="186" t="s">
        <v>248</v>
      </c>
      <c r="GH201" s="186" t="s">
        <v>248</v>
      </c>
      <c r="GI201" s="186" t="s">
        <v>248</v>
      </c>
      <c r="GJ201" s="186" t="s">
        <v>248</v>
      </c>
      <c r="GK201" s="186" t="s">
        <v>248</v>
      </c>
      <c r="GL201" s="186" t="s">
        <v>248</v>
      </c>
      <c r="GM201" s="186" t="s">
        <v>248</v>
      </c>
      <c r="GN201" s="186" t="s">
        <v>248</v>
      </c>
      <c r="GO201" s="186" t="s">
        <v>248</v>
      </c>
      <c r="GP201" s="186" t="s">
        <v>248</v>
      </c>
      <c r="GQ201" s="186" t="s">
        <v>248</v>
      </c>
      <c r="GR201" s="186" t="s">
        <v>248</v>
      </c>
      <c r="GS201" s="186" t="s">
        <v>248</v>
      </c>
      <c r="GT201" s="186" t="s">
        <v>248</v>
      </c>
      <c r="GU201" s="186" t="s">
        <v>248</v>
      </c>
      <c r="GV201" s="186" t="s">
        <v>248</v>
      </c>
      <c r="GW201" s="186" t="s">
        <v>248</v>
      </c>
      <c r="GX201" s="186" t="s">
        <v>248</v>
      </c>
      <c r="GY201" s="186" t="s">
        <v>248</v>
      </c>
      <c r="GZ201" s="261" t="s">
        <v>248</v>
      </c>
      <c r="HA201" s="261" t="s">
        <v>248</v>
      </c>
      <c r="HB201" s="188">
        <f>SUM(G201:GE201)</f>
        <v>58</v>
      </c>
    </row>
    <row r="202" spans="1:210" ht="24.9" customHeight="1" thickBot="1" x14ac:dyDescent="0.35">
      <c r="A202" s="108" t="str">
        <f>A201</f>
        <v>Prod.-Q-4</v>
      </c>
      <c r="B202" s="108" t="str">
        <f>B201</f>
        <v>Pracownik Produkcji</v>
      </c>
      <c r="C202" s="108" t="str">
        <f>C201</f>
        <v>KB</v>
      </c>
      <c r="D202" s="108">
        <f>D201</f>
        <v>412</v>
      </c>
      <c r="E202" s="395"/>
      <c r="F202" s="189" t="s">
        <v>375</v>
      </c>
      <c r="G202" s="192">
        <f>IF(INDEX(tab_MinKomp[Przepisy BHP / BHP Vorschriften],MATCH($B201,tab_MinKomp[[Stanowisko / Position ]:[Stanowisko / Position ]],0))="n/a","n/a",G201-INDEX(tab_MinKomp[Przepisy BHP / BHP Vorschriften],MATCH($B201,tab_MinKomp[[Stanowisko / Position ]:[Stanowisko / Position ]],0)))</f>
        <v>0</v>
      </c>
      <c r="H202" s="193">
        <f>IF(INDEX(tab_MinKomp[Przepisy PPOŻ / Brandschutzbestimmungen],MATCH($B201,tab_MinKomp[[Stanowisko / Position ]:[Stanowisko / Position ]],0))="n/a","n/a",H201-INDEX(tab_MinKomp[Przepisy PPOŻ / Brandschutzbestimmungen],MATCH($B201,tab_MinKomp[[Stanowisko / Position ]:[Stanowisko / Position ]],0)))</f>
        <v>0</v>
      </c>
      <c r="I202" s="193">
        <f>IF(INDEX(tab_MinKomp[Ryzyko zawodowe na stanowiskach pracyv/ Berufliche Risiken an Arbeitsstellen],MATCH($B201,tab_MinKomp[[Stanowisko / Position ]:[Stanowisko / Position ]],0))="n/a","n/a",I201-INDEX(tab_MinKomp[Ryzyko zawodowe na stanowiskach pracyv/ Berufliche Risiken an Arbeitsstellen],MATCH($B201,tab_MinKomp[[Stanowisko / Position ]:[Stanowisko / Position ]],0)))</f>
        <v>0</v>
      </c>
      <c r="J202" s="193">
        <f>IF(INDEX(tab_MinKomp[Gospodarka substancjami niebezpiecznymi / Gefahrstoffmanagement],MATCH($B201,tab_MinKomp[[Stanowisko / Position ]:[Stanowisko / Position ]],0))="n/a","n/a",J201-INDEX(tab_MinKomp[Gospodarka substancjami niebezpiecznymi / Gefahrstoffmanagement],MATCH($B201,tab_MinKomp[[Stanowisko / Position ]:[Stanowisko / Position ]],0)))</f>
        <v>0</v>
      </c>
      <c r="K202" s="193">
        <f>IF(INDEX(tab_MinKomp[Gospodarka odpadami / Abfallwirtschaft],MATCH($B201,tab_MinKomp[[Stanowisko / Position ]:[Stanowisko / Position ]],0))="n/a","n/a",K201-INDEX(tab_MinKomp[Gospodarka odpadami / Abfallwirtschaft],MATCH($B201,tab_MinKomp[[Stanowisko / Position ]:[Stanowisko / Position ]],0)))</f>
        <v>0</v>
      </c>
      <c r="L202" s="194" t="str">
        <f>IF(INDEX(tab_MinKomp[Przepisy kodeksu pracy / Bestimmungen des Arbeitsgesetzes],MATCH($B201,tab_MinKomp[[Stanowisko / Position ]:[Stanowisko / Position ]],0))="n/a","n/a",L201-INDEX(tab_MinKomp[Przepisy kodeksu pracy / Bestimmungen des Arbeitsgesetzes],MATCH($B201,tab_MinKomp[[Stanowisko / Position ]:[Stanowisko / Position ]],0)))</f>
        <v>n/a</v>
      </c>
      <c r="M202" s="195" t="str">
        <f>IF(INDEX(tab_MinKomp[Przepisy o ub.społ. ZUS  / Sozialversicherungsvorschriften],MATCH($B201,tab_MinKomp[[Stanowisko / Position ]:[Stanowisko / Position ]],0))="n/a","n/a",M201-INDEX(tab_MinKomp[Przepisy o ub.społ. ZUS  / Sozialversicherungsvorschriften],MATCH($B201,tab_MinKomp[[Stanowisko / Position ]:[Stanowisko / Position ]],0)))</f>
        <v>n/a</v>
      </c>
      <c r="N202" s="194" t="str">
        <f>IF(INDEX(tab_MinKomp[PRZEPISY O PDOF /persönlich Einkommensteuergesetz ],MATCH($B201,tab_MinKomp[[Stanowisko / Position ]:[Stanowisko / Position ]],0))="n/a","n/a",N201-INDEX(tab_MinKomp[PRZEPISY O PDOF /persönlich Einkommensteuergesetz ],MATCH($B201,tab_MinKomp[[Stanowisko / Position ]:[Stanowisko / Position ]],0)))</f>
        <v>n/a</v>
      </c>
      <c r="O202" s="194">
        <f>IF(INDEX(tab_MinKomp[Regulamin pracy / Arbeitsordnung],MATCH($B201,tab_MinKomp[[Stanowisko / Position ]:[Stanowisko / Position ]],0))="n/a","n/a",O201-INDEX(tab_MinKomp[Regulamin pracy / Arbeitsordnung],MATCH($B201,tab_MinKomp[[Stanowisko / Position ]:[Stanowisko / Position ]],0)))</f>
        <v>0</v>
      </c>
      <c r="P202" s="194">
        <f>IF(INDEX(tab_MinKomp[Regulamin wynagradzania / Vergütungsordnung],MATCH($B201,tab_MinKomp[[Stanowisko / Position ]:[Stanowisko / Position ]],0))="n/a","n/a",P201-INDEX(tab_MinKomp[Regulamin wynagradzania / Vergütungsordnung],MATCH($B201,tab_MinKomp[[Stanowisko / Position ]:[Stanowisko / Position ]],0)))</f>
        <v>0</v>
      </c>
      <c r="Q202" s="194" t="str">
        <f>IF(INDEX(tab_MinKomp[System R2PŁATNIK PRO: Płace / Lohnabrechnung],MATCH($B201,tab_MinKomp[[Stanowisko / Position ]:[Stanowisko / Position ]],0))="n/a","n/a",Q201-INDEX(tab_MinKomp[System R2PŁATNIK PRO: Płace / Lohnabrechnung],MATCH($B201,tab_MinKomp[[Stanowisko / Position ]:[Stanowisko / Position ]],0)))</f>
        <v>n/a</v>
      </c>
      <c r="R202" s="194" t="str">
        <f>IF(INDEX(tab_MinKomp[SystemR2PŁATNIK PRO: KADRY / Personaldaten],MATCH($B201,tab_MinKomp[[Stanowisko / Position ]:[Stanowisko / Position ]],0))="n/a","n/a",R201-INDEX(tab_MinKomp[SystemR2PŁATNIK PRO: KADRY / Personaldaten],MATCH($B201,tab_MinKomp[[Stanowisko / Position ]:[Stanowisko / Position ]],0)))</f>
        <v>n/a</v>
      </c>
      <c r="S202" s="194" t="str">
        <f>IF(INDEX(tab_MinKomp[SYSTEM R2PŁATNIK PRO: zarządzanie pracownikami / Arbeitsverwaltung],MATCH($B201,tab_MinKomp[[Stanowisko / Position ]:[Stanowisko / Position ]],0))="n/a","n/a",S201-INDEX(tab_MinKomp[SYSTEM R2PŁATNIK PRO: zarządzanie pracownikami / Arbeitsverwaltung],MATCH($B201,tab_MinKomp[[Stanowisko / Position ]:[Stanowisko / Position ]],0)))</f>
        <v>n/a</v>
      </c>
      <c r="T202" s="194" t="str">
        <f>IF(INDEX(tab_MinKomp[Doradztwo, wsparcie personalne / Personalberatung und Unterstützung],MATCH($B201,tab_MinKomp[[Stanowisko / Position ]:[Stanowisko / Position ]],0))="n/a","n/a",T201-INDEX(tab_MinKomp[Doradztwo, wsparcie personalne / Personalberatung und Unterstützung],MATCH($B201,tab_MinKomp[[Stanowisko / Position ]:[Stanowisko / Position ]],0)))</f>
        <v>n/a</v>
      </c>
      <c r="U202" s="194" t="str">
        <f>IF(INDEX(tab_MinKomp[Przepisy o podatku VAT / MwSt.- Gesetz],MATCH($B201,tab_MinKomp[[Stanowisko / Position ]:[Stanowisko / Position ]],0))="n/a","n/a",U201-INDEX(tab_MinKomp[Przepisy o podatku VAT / MwSt.- Gesetz],MATCH($B201,tab_MinKomp[[Stanowisko / Position ]:[Stanowisko / Position ]],0)))</f>
        <v>n/a</v>
      </c>
      <c r="V202" s="194" t="str">
        <f>IF(INDEX(tab_MinKomp[PrzepisyPDOP / geschäftlich Einkommensteuergesetz],MATCH($B201,tab_MinKomp[[Stanowisko / Position ]:[Stanowisko / Position ]],0))="n/a","n/a",V201-INDEX(tab_MinKomp[PrzepisyPDOP / geschäftlich Einkommensteuergesetz],MATCH($B201,tab_MinKomp[[Stanowisko / Position ]:[Stanowisko / Position ]],0)))</f>
        <v>n/a</v>
      </c>
      <c r="W202" s="194" t="str">
        <f>IF(INDEX(tab_MinKomp[System BAAN / FINANSE (FIBU)],MATCH($B201,tab_MinKomp[[Stanowisko / Position ]:[Stanowisko / Position ]],0))="n/a","n/a",W201-INDEX(tab_MinKomp[System BAAN / FINANSE (FIBU)],MATCH($B201,tab_MinKomp[[Stanowisko / Position ]:[Stanowisko / Position ]],0)))</f>
        <v>n/a</v>
      </c>
      <c r="X202" s="194" t="str">
        <f>IF(INDEX(tab_MinKomp[Systemy pomocnicze / Hilfssysteme(STOCKPROGRAM, KALK2000 etc.)],MATCH($B201,tab_MinKomp[[Stanowisko / Position ]:[Stanowisko / Position ]],0))="n/a","n/a",X201-INDEX(tab_MinKomp[Systemy pomocnicze / Hilfssysteme(STOCKPROGRAM, KALK2000 etc.)],MATCH($B201,tab_MinKomp[[Stanowisko / Position ]:[Stanowisko / Position ]],0)))</f>
        <v>n/a</v>
      </c>
      <c r="Y202" s="194" t="str">
        <f>IF(INDEX(tab_MinKomp[Polityka rachunkowości / Buchführungspolitik],MATCH($B201,tab_MinKomp[[Stanowisko / Position ]:[Stanowisko / Position ]],0))="n/a","n/a",Y201-INDEX(tab_MinKomp[Polityka rachunkowości / Buchführungspolitik],MATCH($B201,tab_MinKomp[[Stanowisko / Position ]:[Stanowisko / Position ]],0)))</f>
        <v>n/a</v>
      </c>
      <c r="Z202" s="194" t="str">
        <f>IF(INDEX(tab_MinKomp[Ustawa o rachunkowości / Rechnungslegungsgesetz],MATCH($B201,tab_MinKomp[[Stanowisko / Position ]:[Stanowisko / Position ]],0))="n/a","n/a",Z201-INDEX(tab_MinKomp[Ustawa o rachunkowości / Rechnungslegungsgesetz],MATCH($B201,tab_MinKomp[[Stanowisko / Position ]:[Stanowisko / Position ]],0)))</f>
        <v>n/a</v>
      </c>
      <c r="AA202" s="194" t="str">
        <f>IF(INDEX(tab_MinKomp[WORKFLOW - TS-100],MATCH($B201,tab_MinKomp[[Stanowisko / Position ]:[Stanowisko / Position ]],0))="n/a","n/a",AA201-INDEX(tab_MinKomp[WORKFLOW - TS-100],MATCH($B201,tab_MinKomp[[Stanowisko / Position ]:[Stanowisko / Position ]],0)))</f>
        <v>n/a</v>
      </c>
      <c r="AB202" s="194" t="str">
        <f>IF(INDEX(tab_MinKomp[WORKFLOW - SFMS],MATCH($B201,tab_MinKomp[[Stanowisko / Position ]:[Stanowisko / Position ]],0))="n/a","n/a",AB201-INDEX(tab_MinKomp[WORKFLOW - SFMS],MATCH($B201,tab_MinKomp[[Stanowisko / Position ]:[Stanowisko / Position ]],0)))</f>
        <v>n/a</v>
      </c>
      <c r="AC202" s="194" t="str">
        <f>IF(INDEX(tab_MinKomp[System ISO 9001:2015],MATCH($B201,tab_MinKomp[[Stanowisko / Position ]:[Stanowisko / Position ]],0))="n/a","n/a",AC201-INDEX(tab_MinKomp[System ISO 9001:2015],MATCH($B201,tab_MinKomp[[Stanowisko / Position ]:[Stanowisko / Position ]],0)))</f>
        <v>n/a</v>
      </c>
      <c r="AD202" s="194" t="str">
        <f>IF(INDEX(tab_MinKomp[System ISO 9001:2015],MATCH($B201,tab_MinKomp[[Stanowisko / Position ]:[Stanowisko / Position ]],0))="n/a","n/a",AD201-INDEX(tab_MinKomp[System ISO 9001:2015],MATCH($B201,tab_MinKomp[[Stanowisko / Position ]:[Stanowisko / Position ]],0)))</f>
        <v>n/a</v>
      </c>
      <c r="AE202" s="194" t="str">
        <f>IF(INDEX(tab_MinKomp[System ISO 9001:2015],MATCH($B201,tab_MinKomp[[Stanowisko / Position ]:[Stanowisko / Position ]],0))="n/a","n/a",AE201-INDEX(tab_MinKomp[System ISO 9001:2015],MATCH($B201,tab_MinKomp[[Stanowisko / Position ]:[Stanowisko / Position ]],0)))</f>
        <v>n/a</v>
      </c>
      <c r="AF202" s="194" t="str">
        <f>IF(INDEX(tab_MinKomp[System ISO 9001:2015],MATCH($B201,tab_MinKomp[[Stanowisko / Position ]:[Stanowisko / Position ]],0))="n/a","n/a",AF201-INDEX(tab_MinKomp[System ISO 9001:2015],MATCH($B201,tab_MinKomp[[Stanowisko / Position ]:[Stanowisko / Position ]],0)))</f>
        <v>n/a</v>
      </c>
      <c r="AG202" s="194" t="str">
        <f>IF(INDEX(tab_MinKomp[Wymagania VDA 6.3 Process / Forderungen],MATCH($B201,tab_MinKomp[[Stanowisko / Position ]:[Stanowisko / Position ]],0))="n/a","n/a",AG201-INDEX(tab_MinKomp[Wymagania VDA 6.3 Process / Forderungen],MATCH($B201,tab_MinKomp[[Stanowisko / Position ]:[Stanowisko / Position ]],0)))</f>
        <v>n/a</v>
      </c>
      <c r="AH202" s="194" t="str">
        <f>IF(INDEX(tab_MinKomp[Wymagania VDA 6.5 Product / Forderungen],MATCH($B201,tab_MinKomp[[Stanowisko / Position ]:[Stanowisko / Position ]],0))="n/a","n/a",AH201-INDEX(tab_MinKomp[Wymagania VDA 6.5 Product / Forderungen],MATCH($B201,tab_MinKomp[[Stanowisko / Position ]:[Stanowisko / Position ]],0)))</f>
        <v>n/a</v>
      </c>
      <c r="AI202" s="194" t="str">
        <f>IF(INDEX(tab_MinKomp[System ISO 9001:2015],MATCH($B201,tab_MinKomp[[Stanowisko / Position ]:[Stanowisko / Position ]],0))="n/a","n/a",AI201-INDEX(tab_MinKomp[System ISO 9001:2015],MATCH($B201,tab_MinKomp[[Stanowisko / Position ]:[Stanowisko / Position ]],0)))</f>
        <v>n/a</v>
      </c>
      <c r="AJ202" s="194" t="str">
        <f>IF(INDEX(tab_MinKomp[Auditor systemu ISO 17021:2018],MATCH($B201,tab_MinKomp[[Stanowisko / Position ]:[Stanowisko / Position ]],0))="n/a","n/a",AJ201-INDEX(tab_MinKomp[Auditor systemu ISO 17021:2018],MATCH($B201,tab_MinKomp[[Stanowisko / Position ]:[Stanowisko / Position ]],0)))</f>
        <v>n/a</v>
      </c>
      <c r="AK202" s="194" t="str">
        <f>IF(INDEX(tab_MinKomp[Pełnomocnik systemu / Systemvertreter],MATCH($B201,tab_MinKomp[[Stanowisko / Position ]:[Stanowisko / Position ]],0))="n/a","n/a",AK201-INDEX(tab_MinKomp[Pełnomocnik systemu / Systemvertreter],MATCH($B201,tab_MinKomp[[Stanowisko / Position ]:[Stanowisko / Position ]],0)))</f>
        <v>n/a</v>
      </c>
      <c r="AL202" s="194">
        <f>IF(INDEX(tab_MinKomp[Polityka Etyczna - Compliance],MATCH($B201,tab_MinKomp[[Stanowisko / Position ]:[Stanowisko / Position ]],0))="n/a","n/a",AL201-INDEX(tab_MinKomp[Polityka Etyczna - Compliance],MATCH($B201,tab_MinKomp[[Stanowisko / Position ]:[Stanowisko / Position ]],0)))</f>
        <v>0</v>
      </c>
      <c r="AM202" s="194" t="str">
        <f>IF(INDEX(tab_MinKomp[WDRAŻANIE NOWYCH PROJEKTÓW/ PROCEDURA CTM],MATCH($B201,tab_MinKomp[[Stanowisko / Position ]:[Stanowisko / Position ]],0))="n/a","n/a",AM201-INDEX(tab_MinKomp[WDRAŻANIE NOWYCH PROJEKTÓW/ PROCEDURA CTM],MATCH($B201,tab_MinKomp[[Stanowisko / Position ]:[Stanowisko / Position ]],0)))</f>
        <v>n/a</v>
      </c>
      <c r="AN202" s="194" t="str">
        <f>IF(INDEX(tab_MinKomp[KAMIENIE MILOWE MSL/PIFF],MATCH($B201,tab_MinKomp[[Stanowisko / Position ]:[Stanowisko / Position ]],0))="n/a","n/a",AN201-INDEX(tab_MinKomp[KAMIENIE MILOWE MSL/PIFF],MATCH($B201,tab_MinKomp[[Stanowisko / Position ]:[Stanowisko / Position ]],0)))</f>
        <v>n/a</v>
      </c>
      <c r="AO202" s="194">
        <f>IF(INDEX(tab_MinKomp[CP],MATCH($B201,tab_MinKomp[[Stanowisko / Position ]:[Stanowisko / Position ]],0))="n/a","n/a",AO201-INDEX(tab_MinKomp[CP],MATCH($B201,tab_MinKomp[[Stanowisko / Position ]:[Stanowisko / Position ]],0)))</f>
        <v>0</v>
      </c>
      <c r="AP202" s="194" t="str">
        <f>IF(INDEX(tab_MinKomp[FMEA],MATCH($B201,tab_MinKomp[[Stanowisko / Position ]:[Stanowisko / Position ]],0))="n/a","n/a",AP201-INDEX(tab_MinKomp[FMEA],MATCH($B201,tab_MinKomp[[Stanowisko / Position ]:[Stanowisko / Position ]],0)))</f>
        <v>n/a</v>
      </c>
      <c r="AQ202" s="194">
        <f>IF(INDEX(tab_MinKomp[FLOW CHART],MATCH($B201,tab_MinKomp[[Stanowisko / Position ]:[Stanowisko / Position ]],0))="n/a","n/a",AQ201-INDEX(tab_MinKomp[FLOW CHART],MATCH($B201,tab_MinKomp[[Stanowisko / Position ]:[Stanowisko / Position ]],0)))</f>
        <v>0</v>
      </c>
      <c r="AR202" s="194" t="str">
        <f>IF(INDEX(tab_MinKomp[APQP],MATCH($B201,tab_MinKomp[[Stanowisko / Position ]:[Stanowisko / Position ]],0))="n/a","n/a",AR201-INDEX(tab_MinKomp[APQP],MATCH($B201,tab_MinKomp[[Stanowisko / Position ]:[Stanowisko / Position ]],0)))</f>
        <v>n/a</v>
      </c>
      <c r="AS202" s="194" t="str">
        <f>IF(INDEX(tab_MinKomp[MSA],MATCH($B201,tab_MinKomp[[Stanowisko / Position ]:[Stanowisko / Position ]],0))="n/a","n/a",AS201-INDEX(tab_MinKomp[MSA],MATCH($B201,tab_MinKomp[[Stanowisko / Position ]:[Stanowisko / Position ]],0)))</f>
        <v>n/a</v>
      </c>
      <c r="AT202" s="194" t="str">
        <f>IF(INDEX(tab_MinKomp[SPC],MATCH($B201,tab_MinKomp[[Stanowisko / Position ]:[Stanowisko / Position ]],0))="n/a","n/a",AT201-INDEX(tab_MinKomp[SPC],MATCH($B201,tab_MinKomp[[Stanowisko / Position ]:[Stanowisko / Position ]],0)))</f>
        <v>n/a</v>
      </c>
      <c r="AU202" s="194" t="str">
        <f>IF(INDEX(tab_MinKomp[CSR (SPECYFICZNE WYMAGANIA KLIENTA)],MATCH($B201,tab_MinKomp[[Stanowisko / Position ]:[Stanowisko / Position ]],0))="n/a","n/a",AU201-INDEX(tab_MinKomp[CSR (SPECYFICZNE WYMAGANIA KLIENTA)],MATCH($B201,tab_MinKomp[[Stanowisko / Position ]:[Stanowisko / Position ]],0)))</f>
        <v>n/a</v>
      </c>
      <c r="AV202" s="194">
        <f>IF(INDEX(tab_MinKomp[5S],MATCH($B201,tab_MinKomp[[Stanowisko / Position ]:[Stanowisko / Position ]],0))="n/a","n/a",AV201-INDEX(tab_MinKomp[5S],MATCH($B201,tab_MinKomp[[Stanowisko / Position ]:[Stanowisko / Position ]],0)))</f>
        <v>0</v>
      </c>
      <c r="AW202" s="194">
        <f>IF(INDEX(tab_MinKomp[LEAN MANAGEMENT],MATCH($B201,tab_MinKomp[[Stanowisko / Position ]:[Stanowisko / Position ]],0))="n/a","n/a",AW201-INDEX(tab_MinKomp[LEAN MANAGEMENT],MATCH($B201,tab_MinKomp[[Stanowisko / Position ]:[Stanowisko / Position ]],0)))</f>
        <v>0</v>
      </c>
      <c r="AX202" s="194" t="str">
        <f>IF(INDEX(tab_MinKomp[5R],MATCH($B201,tab_MinKomp[[Stanowisko / Position ]:[Stanowisko / Position ]],0))="n/a","n/a",AX201-INDEX(tab_MinKomp[5R],MATCH($B201,tab_MinKomp[[Stanowisko / Position ]:[Stanowisko / Position ]],0)))</f>
        <v>n/a</v>
      </c>
      <c r="AY202" s="194" t="str">
        <f>IF(INDEX(tab_MinKomp[Six Sigma],MATCH($B201,tab_MinKomp[[Stanowisko / Position ]:[Stanowisko / Position ]],0))="n/a","n/a",AY201-INDEX(tab_MinKomp[Six Sigma],MATCH($B201,tab_MinKomp[[Stanowisko / Position ]:[Stanowisko / Position ]],0)))</f>
        <v>n/a</v>
      </c>
      <c r="AZ202" s="194" t="str">
        <f>IF(INDEX(tab_MinKomp[System BAAN / Distribution &amp; Supply Chain],MATCH($B201,tab_MinKomp[[Stanowisko / Position ]:[Stanowisko / Position ]],0))="n/a","n/a",AZ201-INDEX(tab_MinKomp[System BAAN / Distribution &amp; Supply Chain],MATCH($B201,tab_MinKomp[[Stanowisko / Position ]:[Stanowisko / Position ]],0)))</f>
        <v>n/a</v>
      </c>
      <c r="BA202" s="194">
        <f>IF(INDEX(tab_MinKomp[LEAN MANAGEMENT],MATCH($B201,tab_MinKomp[[Stanowisko / Position ]:[Stanowisko / Position ]],0))="n/a","n/a",BA201-INDEX(tab_MinKomp[LEAN MANAGEMENT],MATCH($B201,tab_MinKomp[[Stanowisko / Position ]:[Stanowisko / Position ]],0)))</f>
        <v>0</v>
      </c>
      <c r="BB202" s="194">
        <f>IF(INDEX(tab_MinKomp[LEAN MANAGEMENT],MATCH($B201,tab_MinKomp[[Stanowisko / Position ]:[Stanowisko / Position ]],0))="n/a","n/a",BB201-INDEX(tab_MinKomp[LEAN MANAGEMENT],MATCH($B201,tab_MinKomp[[Stanowisko / Position ]:[Stanowisko / Position ]],0)))</f>
        <v>0</v>
      </c>
      <c r="BC202" s="194" t="str">
        <f>IF(INDEX(tab_MinKomp[Organizacja dostaw / Versorgungsorganisation],MATCH($B201,tab_MinKomp[[Stanowisko / Position ]:[Stanowisko / Position ]],0))="n/a","n/a",BC201-INDEX(tab_MinKomp[Organizacja dostaw / Versorgungsorganisation],MATCH($B201,tab_MinKomp[[Stanowisko / Position ]:[Stanowisko / Position ]],0)))</f>
        <v>n/a</v>
      </c>
      <c r="BD202" s="194" t="str">
        <f>IF(INDEX(tab_MinKomp[Organizacja wysyłek / Organisation von Lieferungen],MATCH($B201,tab_MinKomp[[Stanowisko / Position ]:[Stanowisko / Position ]],0))="n/a","n/a",BD201-INDEX(tab_MinKomp[Organizacja wysyłek / Organisation von Lieferungen],MATCH($B201,tab_MinKomp[[Stanowisko / Position ]:[Stanowisko / Position ]],0)))</f>
        <v>n/a</v>
      </c>
      <c r="BE202" s="194" t="str">
        <f>IF(INDEX(tab_MinKomp[Analiza magazynowa - Program Polen.mdb / Inventuranalyse],MATCH($B201,tab_MinKomp[[Stanowisko / Position ]:[Stanowisko / Position ]],0))="n/a","n/a",BE201-INDEX(tab_MinKomp[Analiza magazynowa - Program Polen.mdb / Inventuranalyse],MATCH($B201,tab_MinKomp[[Stanowisko / Position ]:[Stanowisko / Position ]],0)))</f>
        <v>n/a</v>
      </c>
      <c r="BF202" s="190" t="str">
        <f>IF(INDEX(tab_MinKomp[MMOG (Materials Management Operations Guidelines)],MATCH($B201,tab_MinKomp[[Stanowisko / Position ]:[Stanowisko / Position ]],0))="n/a","n/a",BF201-INDEX(tab_MinKomp[MMOG (Materials Management Operations Guidelines)],MATCH($B201,tab_MinKomp[[Stanowisko / Position ]:[Stanowisko / Position ]],0)))</f>
        <v>n/a</v>
      </c>
      <c r="BG202" s="190" t="str">
        <f>IF(INDEX(tab_MinKomp[GPP],MATCH($B201,tab_MinKomp[[Stanowisko / Position ]:[Stanowisko / Position ]],0))="n/a","n/a",BG201-INDEX(tab_MinKomp[GPP],MATCH($B201,tab_MinKomp[[Stanowisko / Position ]:[Stanowisko / Position ]],0)))</f>
        <v>n/a</v>
      </c>
      <c r="BH202" s="190" t="str">
        <f>IF(INDEX(tab_MinKomp[AIAG (Automotive Industry Action Group)],MATCH($B201,tab_MinKomp[[Stanowisko / Position ]:[Stanowisko / Position ]],0))="n/a","n/a",BH201-INDEX(tab_MinKomp[AIAG (Automotive Industry Action Group)],MATCH($B201,tab_MinKomp[[Stanowisko / Position ]:[Stanowisko / Position ]],0)))</f>
        <v>n/a</v>
      </c>
      <c r="BI202" s="190" t="str">
        <f>IF(INDEX(tab_MinKomp[Super-G disputes],MATCH($B201,tab_MinKomp[[Stanowisko / Position ]:[Stanowisko / Position ]],0))="n/a","n/a",BI201-INDEX(tab_MinKomp[Super-G disputes],MATCH($B201,tab_MinKomp[[Stanowisko / Position ]:[Stanowisko / Position ]],0)))</f>
        <v>n/a</v>
      </c>
      <c r="BJ202" s="190" t="str">
        <f>IF(INDEX(tab_MinKomp[CMMS3/eDDL (Direct Data Link)],MATCH($B201,tab_MinKomp[[Stanowisko / Position ]:[Stanowisko / Position ]],0))="n/a","n/a",BJ201-INDEX(tab_MinKomp[CMMS3/eDDL (Direct Data Link)],MATCH($B201,tab_MinKomp[[Stanowisko / Position ]:[Stanowisko / Position ]],0)))</f>
        <v>n/a</v>
      </c>
      <c r="BK202" s="190" t="str">
        <f>IF(INDEX(tab_MinKomp[MP&amp;L (Material Planning and Logistics)],MATCH($B201,tab_MinKomp[[Stanowisko / Position ]:[Stanowisko / Position ]],0))="n/a","n/a",BK201-INDEX(tab_MinKomp[MP&amp;L (Material Planning and Logistics)],MATCH($B201,tab_MinKomp[[Stanowisko / Position ]:[Stanowisko / Position ]],0)))</f>
        <v>n/a</v>
      </c>
      <c r="BL202" s="190" t="str">
        <f>IF(INDEX(tab_MinKomp[Supplier delivery rating],MATCH($B201,tab_MinKomp[[Stanowisko / Position ]:[Stanowisko / Position ]],0))="n/a","n/a",BL201-INDEX(tab_MinKomp[Supplier delivery rating],MATCH($B201,tab_MinKomp[[Stanowisko / Position ]:[Stanowisko / Position ]],0)))</f>
        <v>n/a</v>
      </c>
      <c r="BM202" s="194" t="str">
        <f>IF(INDEX(tab_MinKomp[Planowanie produkcji / Produktionsplanung],MATCH($B201,tab_MinKomp[[Stanowisko / Position ]:[Stanowisko / Position ]],0))="n/a","n/a",BM201-INDEX(tab_MinKomp[Planowanie produkcji / Produktionsplanung],MATCH($B201,tab_MinKomp[[Stanowisko / Position ]:[Stanowisko / Position ]],0)))</f>
        <v>n/a</v>
      </c>
      <c r="BN202" s="194" t="str">
        <f>IF(INDEX(tab_MinKomp[Planowanie produkcji / Produktionsplanung],MATCH($B201,tab_MinKomp[[Stanowisko / Position ]:[Stanowisko / Position ]],0))="n/a","n/a",BN201-INDEX(tab_MinKomp[Planowanie produkcji / Produktionsplanung],MATCH($B201,tab_MinKomp[[Stanowisko / Position ]:[Stanowisko / Position ]],0)))</f>
        <v>n/a</v>
      </c>
      <c r="BO202" s="194" t="str">
        <f>IF(INDEX(tab_MinKomp[Planowanie produkcji / Produktionsplanung],MATCH($B201,tab_MinKomp[[Stanowisko / Position ]:[Stanowisko / Position ]],0))="n/a","n/a",BO201-INDEX(tab_MinKomp[Planowanie produkcji / Produktionsplanung],MATCH($B201,tab_MinKomp[[Stanowisko / Position ]:[Stanowisko / Position ]],0)))</f>
        <v>n/a</v>
      </c>
      <c r="BP202" s="194" t="str">
        <f>IF(INDEX(tab_MinKomp[Planowanie produkcji / Produktionsplanung],MATCH($B201,tab_MinKomp[[Stanowisko / Position ]:[Stanowisko / Position ]],0))="n/a","n/a",BP201-INDEX(tab_MinKomp[Planowanie produkcji / Produktionsplanung],MATCH($B201,tab_MinKomp[[Stanowisko / Position ]:[Stanowisko / Position ]],0)))</f>
        <v>n/a</v>
      </c>
      <c r="BQ202" s="194">
        <f>IF(INDEX(tab_MinKomp[Obsługa maszyn Novapax / Novapax Maschinenbedienung],MATCH($B201,tab_MinKomp[[Stanowisko / Position ]:[Stanowisko / Position ]],0))="n/a","n/a",BQ201-INDEX(tab_MinKomp[Obsługa maszyn Novapax / Novapax Maschinenbedienung],MATCH($B201,tab_MinKomp[[Stanowisko / Position ]:[Stanowisko / Position ]],0)))</f>
        <v>0</v>
      </c>
      <c r="BR202" s="194" t="str">
        <f>IF(INDEX(tab_MinKomp[Planowanie produkcji / Produktionsplanung],MATCH($B201,tab_MinKomp[[Stanowisko / Position ]:[Stanowisko / Position ]],0))="n/a","n/a",BR201-INDEX(tab_MinKomp[Planowanie produkcji / Produktionsplanung],MATCH($B201,tab_MinKomp[[Stanowisko / Position ]:[Stanowisko / Position ]],0)))</f>
        <v>n/a</v>
      </c>
      <c r="BS202" s="194">
        <f>IF(INDEX(tab_MinKomp[Obsługa maszyn Novapax / Novapax Maschinenbedienung],MATCH($B201,tab_MinKomp[[Stanowisko / Position ]:[Stanowisko / Position ]],0))="n/a","n/a",BS201-INDEX(tab_MinKomp[Obsługa maszyn Novapax / Novapax Maschinenbedienung],MATCH($B201,tab_MinKomp[[Stanowisko / Position ]:[Stanowisko / Position ]],0)))</f>
        <v>0</v>
      </c>
      <c r="BT202" s="194" t="str">
        <f>IF(INDEX(tab_MinKomp[Planowanie produkcji / Produktionsplanung],MATCH($B201,tab_MinKomp[[Stanowisko / Position ]:[Stanowisko / Position ]],0))="n/a","n/a",BT201-INDEX(tab_MinKomp[Planowanie produkcji / Produktionsplanung],MATCH($B201,tab_MinKomp[[Stanowisko / Position ]:[Stanowisko / Position ]],0)))</f>
        <v>n/a</v>
      </c>
      <c r="BU202" s="194">
        <f>IF(INDEX(tab_MinKomp[Obsługa maszyn Novapax / Novapax Maschinenbedienung],MATCH($B201,tab_MinKomp[[Stanowisko / Position ]:[Stanowisko / Position ]],0))="n/a","n/a",BU201-INDEX(tab_MinKomp[Obsługa maszyn Novapax / Novapax Maschinenbedienung],MATCH($B201,tab_MinKomp[[Stanowisko / Position ]:[Stanowisko / Position ]],0)))</f>
        <v>0</v>
      </c>
      <c r="BV202" s="194" t="str">
        <f>IF(INDEX(tab_MinKomp[Planowanie produkcji / Produktionsplanung],MATCH($B201,tab_MinKomp[[Stanowisko / Position ]:[Stanowisko / Position ]],0))="n/a","n/a",BV201-INDEX(tab_MinKomp[Planowanie produkcji / Produktionsplanung],MATCH($B201,tab_MinKomp[[Stanowisko / Position ]:[Stanowisko / Position ]],0)))</f>
        <v>n/a</v>
      </c>
      <c r="BW202" s="194">
        <f>IF(INDEX(tab_MinKomp[Obsługa maszyn Novapax / Novapax Maschinenbedienung],MATCH($B201,tab_MinKomp[[Stanowisko / Position ]:[Stanowisko / Position ]],0))="n/a","n/a",BW201-INDEX(tab_MinKomp[Obsługa maszyn Novapax / Novapax Maschinenbedienung],MATCH($B201,tab_MinKomp[[Stanowisko / Position ]:[Stanowisko / Position ]],0)))</f>
        <v>0</v>
      </c>
      <c r="BX202" s="194">
        <f>IF(INDEX(tab_MinKomp[Obsługa maszyn Novapax / Novapax Maschinenbedienung],MATCH($B201,tab_MinKomp[[Stanowisko / Position ]:[Stanowisko / Position ]],0))="n/a","n/a",BX201-INDEX(tab_MinKomp[Obsługa maszyn Novapax / Novapax Maschinenbedienung],MATCH($B201,tab_MinKomp[[Stanowisko / Position ]:[Stanowisko / Position ]],0)))</f>
        <v>0</v>
      </c>
      <c r="BY202" s="194" t="str">
        <f>IF(INDEX(tab_MinKomp[Obsługa maszyn Engel / Engel Maschinenbedienung],MATCH($B201,tab_MinKomp[[Stanowisko / Position ]:[Stanowisko / Position ]],0))="n/a","n/a",BY201-INDEX(tab_MinKomp[Obsługa maszyn Engel / Engel Maschinenbedienung],MATCH($B201,tab_MinKomp[[Stanowisko / Position ]:[Stanowisko / Position ]],0)))</f>
        <v>n/a</v>
      </c>
      <c r="BZ202" s="194">
        <f>IF(INDEX(tab_MinKomp[Obsługa maszyn Novapax / Novapax Maschinenbedienung],MATCH($B201,tab_MinKomp[[Stanowisko / Position ]:[Stanowisko / Position ]],0))="n/a","n/a",BZ201-INDEX(tab_MinKomp[Obsługa maszyn Novapax / Novapax Maschinenbedienung],MATCH($B201,tab_MinKomp[[Stanowisko / Position ]:[Stanowisko / Position ]],0)))</f>
        <v>0</v>
      </c>
      <c r="CA202" s="194" t="str">
        <f>IF(INDEX(tab_MinKomp[Obsługa maszyn KVT / KVT Maschinenbedienung],MATCH($B201,tab_MinKomp[[Stanowisko / Position ]:[Stanowisko / Position ]],0))="n/a","n/a",CA201-INDEX(tab_MinKomp[Obsługa maszyn KVT / KVT Maschinenbedienung],MATCH($B201,tab_MinKomp[[Stanowisko / Position ]:[Stanowisko / Position ]],0)))</f>
        <v>n/a</v>
      </c>
      <c r="CB202" s="194">
        <f>IF(INDEX(tab_MinKomp[Obsługa maszyn Novapax / Novapax Maschinenbedienung],MATCH($B201,tab_MinKomp[[Stanowisko / Position ]:[Stanowisko / Position ]],0))="n/a","n/a",CB201-INDEX(tab_MinKomp[Obsługa maszyn Novapax / Novapax Maschinenbedienung],MATCH($B201,tab_MinKomp[[Stanowisko / Position ]:[Stanowisko / Position ]],0)))</f>
        <v>0</v>
      </c>
      <c r="CC202" s="194" t="str">
        <f>IF(INDEX(tab_MinKomp[Obsługa maszyn Branson / Branson Maschinenbedienung],MATCH($B201,tab_MinKomp[[Stanowisko / Position ]:[Stanowisko / Position ]],0))="n/a","n/a",CC201-INDEX(tab_MinKomp[Obsługa maszyn Branson / Branson Maschinenbedienung],MATCH($B201,tab_MinKomp[[Stanowisko / Position ]:[Stanowisko / Position ]],0)))</f>
        <v>n/a</v>
      </c>
      <c r="CD202" s="194">
        <f>IF(INDEX(tab_MinKomp[Obsługa maszyn Novapax / Novapax Maschinenbedienung],MATCH($B201,tab_MinKomp[[Stanowisko / Position ]:[Stanowisko / Position ]],0))="n/a","n/a",CD201-INDEX(tab_MinKomp[Obsługa maszyn Novapax / Novapax Maschinenbedienung],MATCH($B201,tab_MinKomp[[Stanowisko / Position ]:[Stanowisko / Position ]],0)))</f>
        <v>0</v>
      </c>
      <c r="CE202" s="194">
        <f>IF(INDEX(tab_MinKomp[Obsługa maszyn Novapax / Novapax Maschinenbedienung],MATCH($B201,tab_MinKomp[[Stanowisko / Position ]:[Stanowisko / Position ]],0))="n/a","n/a",CE201-INDEX(tab_MinKomp[Obsługa maszyn Novapax / Novapax Maschinenbedienung],MATCH($B201,tab_MinKomp[[Stanowisko / Position ]:[Stanowisko / Position ]],0)))</f>
        <v>0</v>
      </c>
      <c r="CF202" s="194">
        <f>IF(INDEX(tab_MinKomp[Obsługa maszyn Novapax / Novapax Maschinenbedienung],MATCH($B201,tab_MinKomp[[Stanowisko / Position ]:[Stanowisko / Position ]],0))="n/a","n/a",CF201-INDEX(tab_MinKomp[Obsługa maszyn Novapax / Novapax Maschinenbedienung],MATCH($B201,tab_MinKomp[[Stanowisko / Position ]:[Stanowisko / Position ]],0)))</f>
        <v>1</v>
      </c>
      <c r="CG202" s="194">
        <f>IF(INDEX(tab_MinKomp[Eliminacja awarii / Beseitigung von Ausfällen],MATCH($B201,tab_MinKomp[[Stanowisko / Position ]:[Stanowisko / Position ]],0))="n/a","n/a",CG201-INDEX(tab_MinKomp[Eliminacja awarii / Beseitigung von Ausfällen],MATCH($B201,tab_MinKomp[[Stanowisko / Position ]:[Stanowisko / Position ]],0)))</f>
        <v>0</v>
      </c>
      <c r="CH202" s="194" t="str">
        <f>IF(INDEX(tab_MinKomp[Wymagania VDA 6.5 Product / Forderungen],MATCH($B201,tab_MinKomp[[Stanowisko / Position ]:[Stanowisko / Position ]],0))="n/a","n/a",CH201-INDEX(tab_MinKomp[Wymagania VDA 6.5 Product / Forderungen],MATCH($B201,tab_MinKomp[[Stanowisko / Position ]:[Stanowisko / Position ]],0)))</f>
        <v>n/a</v>
      </c>
      <c r="CI202" s="194" t="str">
        <f>IF(INDEX(tab_MinKomp[Wymagania VDA 6.5 Product / Forderungen],MATCH($B201,tab_MinKomp[[Stanowisko / Position ]:[Stanowisko / Position ]],0))="n/a","n/a",CI201-INDEX(tab_MinKomp[Wymagania VDA 6.5 Product / Forderungen],MATCH($B201,tab_MinKomp[[Stanowisko / Position ]:[Stanowisko / Position ]],0)))</f>
        <v>n/a</v>
      </c>
      <c r="CJ202" s="194" t="str">
        <f>IF(INDEX(tab_MinKomp[Wymagania VDA 6.5 Product / Forderungen],MATCH($B201,tab_MinKomp[[Stanowisko / Position ]:[Stanowisko / Position ]],0))="n/a","n/a",CJ201-INDEX(tab_MinKomp[Wymagania VDA 6.5 Product / Forderungen],MATCH($B201,tab_MinKomp[[Stanowisko / Position ]:[Stanowisko / Position ]],0)))</f>
        <v>n/a</v>
      </c>
      <c r="CK202" s="194" t="str">
        <f>IF(INDEX(tab_MinKomp[Wymagania VDA 6.5 Product / Forderungen],MATCH($B201,tab_MinKomp[[Stanowisko / Position ]:[Stanowisko / Position ]],0))="n/a","n/a",CK201-INDEX(tab_MinKomp[Wymagania VDA 6.5 Product / Forderungen],MATCH($B201,tab_MinKomp[[Stanowisko / Position ]:[Stanowisko / Position ]],0)))</f>
        <v>n/a</v>
      </c>
      <c r="CL202" s="194" t="str">
        <f>IF(INDEX(tab_MinKomp[Wymagania VDA 6.5 Product / Forderungen],MATCH($B201,tab_MinKomp[[Stanowisko / Position ]:[Stanowisko / Position ]],0))="n/a","n/a",CL201-INDEX(tab_MinKomp[Wymagania VDA 6.5 Product / Forderungen],MATCH($B201,tab_MinKomp[[Stanowisko / Position ]:[Stanowisko / Position ]],0)))</f>
        <v>n/a</v>
      </c>
      <c r="CM202" s="194" t="str">
        <f>IF(INDEX(tab_MinKomp[Informatyka ogólna (techniczne i systemowe) / Allgemeine IT (Technik und System)],MATCH($B201,tab_MinKomp[[Stanowisko / Position ]:[Stanowisko / Position ]],0))="n/a","n/a",CM201-INDEX(tab_MinKomp[Informatyka ogólna (techniczne i systemowe) / Allgemeine IT (Technik und System)],MATCH($B201,tab_MinKomp[[Stanowisko / Position ]:[Stanowisko / Position ]],0)))</f>
        <v>n/a</v>
      </c>
      <c r="CN202" s="194" t="str">
        <f>IF(INDEX(tab_MinKomp[Sieci komputerowe / Computernetzwerke],MATCH($B201,tab_MinKomp[[Stanowisko / Position ]:[Stanowisko / Position ]],0))="n/a","n/a",CN201-INDEX(tab_MinKomp[Sieci komputerowe / Computernetzwerke],MATCH($B201,tab_MinKomp[[Stanowisko / Position ]:[Stanowisko / Position ]],0)))</f>
        <v>n/a</v>
      </c>
      <c r="CO202" s="194" t="str">
        <f>IF(INDEX(tab_MinKomp[Hardware (komputery PC, drukarki biurowe i etykietowe, telefonia stacjonarna i mobilna) (PC, Drucker, Telefpne, Handys)],MATCH($B201,tab_MinKomp[[Stanowisko / Position ]:[Stanowisko / Position ]],0))="n/a","n/a",CO201-INDEX(tab_MinKomp[Hardware (komputery PC, drukarki biurowe i etykietowe, telefonia stacjonarna i mobilna) (PC, Drucker, Telefpne, Handys)],MATCH($B201,tab_MinKomp[[Stanowisko / Position ]:[Stanowisko / Position ]],0)))</f>
        <v>n/a</v>
      </c>
      <c r="CP202" s="194" t="str">
        <f>IF(INDEX(tab_MinKomp[Software &amp; Systems (MS Office, MS Remote Desktop)],MATCH($B201,tab_MinKomp[[Stanowisko / Position ]:[Stanowisko / Position ]],0))="n/a","n/a",CP201-INDEX(tab_MinKomp[Software &amp; Systems (MS Office, MS Remote Desktop)],MATCH($B201,tab_MinKomp[[Stanowisko / Position ]:[Stanowisko / Position ]],0)))</f>
        <v>n/a</v>
      </c>
      <c r="CQ202" s="194" t="str">
        <f>IF(INDEX(tab_MinKomp[Programowanie obiektowe (PHP) / Objektprogrammierung],MATCH($B201,tab_MinKomp[[Stanowisko / Position ]:[Stanowisko / Position ]],0))="n/a","n/a",CQ201-INDEX(tab_MinKomp[Programowanie obiektowe (PHP) / Objektprogrammierung],MATCH($B201,tab_MinKomp[[Stanowisko / Position ]:[Stanowisko / Position ]],0)))</f>
        <v>n/a</v>
      </c>
      <c r="CR202" s="194" t="str">
        <f>IF(INDEX(tab_MinKomp[Scrum],MATCH($B201,tab_MinKomp[[Stanowisko / Position ]:[Stanowisko / Position ]],0))="n/a","n/a",CR201-INDEX(tab_MinKomp[Scrum],MATCH($B201,tab_MinKomp[[Stanowisko / Position ]:[Stanowisko / Position ]],0)))</f>
        <v>n/a</v>
      </c>
      <c r="CS202" s="194" t="str">
        <f>IF(INDEX(tab_MinKomp[SQL (MySQL)],MATCH($B201,tab_MinKomp[[Stanowisko / Position ]:[Stanowisko / Position ]],0))="n/a","n/a",CS201-INDEX(tab_MinKomp[SQL (MySQL)],MATCH($B201,tab_MinKomp[[Stanowisko / Position ]:[Stanowisko / Position ]],0)))</f>
        <v>n/a</v>
      </c>
      <c r="CT202" s="194" t="str">
        <f>IF(INDEX(tab_MinKomp[Javascript],MATCH($B201,tab_MinKomp[[Stanowisko / Position ]:[Stanowisko / Position ]],0))="n/a","n/a",CT201-INDEX(tab_MinKomp[Javascript],MATCH($B201,tab_MinKomp[[Stanowisko / Position ]:[Stanowisko / Position ]],0)))</f>
        <v>n/a</v>
      </c>
      <c r="CU202" s="194" t="str">
        <f>IF(INDEX(tab_MinKomp[Joomla],MATCH($B201,tab_MinKomp[[Stanowisko / Position ]:[Stanowisko / Position ]],0))="n/a","n/a",CU201-INDEX(tab_MinKomp[Joomla],MATCH($B201,tab_MinKomp[[Stanowisko / Position ]:[Stanowisko / Position ]],0)))</f>
        <v>n/a</v>
      </c>
      <c r="CV202" s="194" t="str">
        <f>IF(INDEX(tab_MinKomp[Bash],MATCH($B201,tab_MinKomp[[Stanowisko / Position ]:[Stanowisko / Position ]],0))="n/a","n/a",CV201-INDEX(tab_MinKomp[Bash],MATCH($B201,tab_MinKomp[[Stanowisko / Position ]:[Stanowisko / Position ]],0)))</f>
        <v>n/a</v>
      </c>
      <c r="CW202" s="194">
        <f>IF(INDEX(tab_MinKomp[Systemy MES (HYDRA / SFMS)],MATCH($B201,tab_MinKomp[[Stanowisko / Position ]:[Stanowisko / Position ]],0))="n/a","n/a",CW201-INDEX(tab_MinKomp[Systemy MES (HYDRA / SFMS)],MATCH($B201,tab_MinKomp[[Stanowisko / Position ]:[Stanowisko / Position ]],0)))</f>
        <v>0</v>
      </c>
      <c r="CX202" s="194" t="str">
        <f>IF(INDEX(tab_MinKomp[HTML / CSS],MATCH($B201,tab_MinKomp[[Stanowisko / Position ]:[Stanowisko / Position ]],0))="n/a","n/a",CX201-INDEX(tab_MinKomp[HTML / CSS],MATCH($B201,tab_MinKomp[[Stanowisko / Position ]:[Stanowisko / Position ]],0)))</f>
        <v>n/a</v>
      </c>
      <c r="CY202" s="194" t="str">
        <f>IF(INDEX(tab_MinKomp[SYSTEM PR],MATCH($B201,tab_MinKomp[[Stanowisko / Position ]:[Stanowisko / Position ]],0))="n/a","n/a",CY201-INDEX(tab_MinKomp[SYSTEM PR],MATCH($B201,tab_MinKomp[[Stanowisko / Position ]:[Stanowisko / Position ]],0)))</f>
        <v>n/a</v>
      </c>
      <c r="CZ202" s="194" t="str">
        <f>IF(INDEX(tab_MinKomp[System Einkauf XP / EBA],MATCH($B201,tab_MinKomp[[Stanowisko / Position ]:[Stanowisko / Position ]],0))="n/a","n/a",CZ201-INDEX(tab_MinKomp[System Einkauf XP / EBA],MATCH($B201,tab_MinKomp[[Stanowisko / Position ]:[Stanowisko / Position ]],0)))</f>
        <v>n/a</v>
      </c>
      <c r="DA202" s="194" t="str">
        <f>IF(INDEX(tab_MinKomp[Techniki negocjacyjne / Verhandlungstechniken],MATCH($B201,tab_MinKomp[[Stanowisko / Position ]:[Stanowisko / Position ]],0))="n/a","n/a",DA201-INDEX(tab_MinKomp[Techniki negocjacyjne / Verhandlungstechniken],MATCH($B201,tab_MinKomp[[Stanowisko / Position ]:[Stanowisko / Position ]],0)))</f>
        <v>n/a</v>
      </c>
      <c r="DB202" s="194" t="str">
        <f>IF(INDEX(tab_MinKomp[Znajomość rynku branżowego / Kenntnis des Industrie Marktes],MATCH($B201,tab_MinKomp[[Stanowisko / Position ]:[Stanowisko / Position ]],0))="n/a","n/a",DB201-INDEX(tab_MinKomp[Znajomość rynku branżowego / Kenntnis des Industrie Marktes],MATCH($B201,tab_MinKomp[[Stanowisko / Position ]:[Stanowisko / Position ]],0)))</f>
        <v>n/a</v>
      </c>
      <c r="DC202" s="194" t="str">
        <f>IF(INDEX(tab_MinKomp[SUPPLIER MANAGEMENT],MATCH($B201,tab_MinKomp[[Stanowisko / Position ]:[Stanowisko / Position ]],0))="n/a","n/a",DC201-INDEX(tab_MinKomp[SUPPLIER MANAGEMENT],MATCH($B201,tab_MinKomp[[Stanowisko / Position ]:[Stanowisko / Position ]],0)))</f>
        <v>n/a</v>
      </c>
      <c r="DD202" s="194" t="str">
        <f>IF(INDEX(tab_MinKomp[SUPPLIER MANAGEMENT],MATCH($B201,tab_MinKomp[[Stanowisko / Position ]:[Stanowisko / Position ]],0))="n/a","n/a",DD201-INDEX(tab_MinKomp[SUPPLIER MANAGEMENT],MATCH($B201,tab_MinKomp[[Stanowisko / Position ]:[Stanowisko / Position ]],0)))</f>
        <v>n/a</v>
      </c>
      <c r="DE202" s="194" t="str">
        <f>IF(INDEX(tab_MinKomp[SUPPLIER MANAGEMENT],MATCH($B201,tab_MinKomp[[Stanowisko / Position ]:[Stanowisko / Position ]],0))="n/a","n/a",DE201-INDEX(tab_MinKomp[SUPPLIER MANAGEMENT],MATCH($B201,tab_MinKomp[[Stanowisko / Position ]:[Stanowisko / Position ]],0)))</f>
        <v>n/a</v>
      </c>
      <c r="DF202" s="194">
        <f>IF(INDEX(tab_MinKomp[LEAN MANAGEMENT],MATCH($B201,tab_MinKomp[[Stanowisko / Position ]:[Stanowisko / Position ]],0))="n/a","n/a",DF201-INDEX(tab_MinKomp[LEAN MANAGEMENT],MATCH($B201,tab_MinKomp[[Stanowisko / Position ]:[Stanowisko / Position ]],0)))</f>
        <v>0</v>
      </c>
      <c r="DG202" s="194" t="str">
        <f>IF(INDEX(tab_MinKomp[PPAP/PSW],MATCH($B201,tab_MinKomp[[Stanowisko / Position ]:[Stanowisko / Position ]],0))="n/a","n/a",DG201-INDEX(tab_MinKomp[PPAP/PSW],MATCH($B201,tab_MinKomp[[Stanowisko / Position ]:[Stanowisko / Position ]],0)))</f>
        <v>n/a</v>
      </c>
      <c r="DH202" s="194" t="str">
        <f>IF(INDEX(tab_MinKomp[SUPPLIER MANAGEMENT],MATCH($B201,tab_MinKomp[[Stanowisko / Position ]:[Stanowisko / Position ]],0))="n/a","n/a",DH201-INDEX(tab_MinKomp[SUPPLIER MANAGEMENT],MATCH($B201,tab_MinKomp[[Stanowisko / Position ]:[Stanowisko / Position ]],0)))</f>
        <v>n/a</v>
      </c>
      <c r="DI202" s="194" t="str">
        <f>IF(INDEX(tab_MinKomp[OBSŁUGA PORTALI KLIENTA / Kundenportale],MATCH($B201,tab_MinKomp[[Stanowisko / Position ]:[Stanowisko / Position ]],0))="n/a","n/a",DI201-INDEX(tab_MinKomp[OBSŁUGA PORTALI KLIENTA / Kundenportale],MATCH($B201,tab_MinKomp[[Stanowisko / Position ]:[Stanowisko / Position ]],0)))</f>
        <v>n/a</v>
      </c>
      <c r="DJ202" s="194" t="str">
        <f>IF(INDEX(tab_MinKomp[Obsługa systemu BABTECQ / BABTECQ System],MATCH($B201,tab_MinKomp[[Stanowisko / Position ]:[Stanowisko / Position ]],0))="n/a","n/a",DJ201-INDEX(tab_MinKomp[Obsługa systemu BABTECQ / BABTECQ System],MATCH($B201,tab_MinKomp[[Stanowisko / Position ]:[Stanowisko / Position ]],0)))</f>
        <v>n/a</v>
      </c>
      <c r="DK202" s="194" t="str">
        <f>IF(INDEX(tab_MinKomp[Rysunek techniczny / technische Zeichnung],MATCH($B201,tab_MinKomp[[Stanowisko / Position ]:[Stanowisko / Position ]],0))="n/a","n/a",DK201-INDEX(tab_MinKomp[Rysunek techniczny / technische Zeichnung],MATCH($B201,tab_MinKomp[[Stanowisko / Position ]:[Stanowisko / Position ]],0)))</f>
        <v>n/a</v>
      </c>
      <c r="DL202" s="194" t="str">
        <f>IF(INDEX(tab_MinKomp[Kalibracja / Kalibrierung],MATCH($B201,tab_MinKomp[[Stanowisko / Position ]:[Stanowisko / Position ]],0))="n/a","n/a",DL201-INDEX(tab_MinKomp[Kalibracja / Kalibrierung],MATCH($B201,tab_MinKomp[[Stanowisko / Position ]:[Stanowisko / Position ]],0)))</f>
        <v>n/a</v>
      </c>
      <c r="DM202" s="194" t="str">
        <f>IF(INDEX(tab_MinKomp[Rekwalifikacja / Requalifizierung],MATCH($B201,tab_MinKomp[[Stanowisko / Position ]:[Stanowisko / Position ]],0))="n/a","n/a",DM201-INDEX(tab_MinKomp[Rekwalifikacja / Requalifizierung],MATCH($B201,tab_MinKomp[[Stanowisko / Position ]:[Stanowisko / Position ]],0)))</f>
        <v>n/a</v>
      </c>
      <c r="DN202" s="190" t="str">
        <f>IF(INDEX(tab_MinKomp[Testy czystości / Reinheitstests],MATCH($B201,tab_MinKomp[[Stanowisko / Position ]:[Stanowisko / Position ]],0))="n/a","n/a",DN201-INDEX(tab_MinKomp[Testy czystości / Reinheitstests],MATCH($B201,tab_MinKomp[[Stanowisko / Position ]:[Stanowisko / Position ]],0)))</f>
        <v>n/a</v>
      </c>
      <c r="DO202" s="190" t="str">
        <f>IF(INDEX(tab_MinKomp[Testy czystości / Reinheitstests],MATCH($B201,tab_MinKomp[[Stanowisko / Position ]:[Stanowisko / Position ]],0))="n/a","n/a",DO201-INDEX(tab_MinKomp[Testy czystości / Reinheitstests],MATCH($B201,tab_MinKomp[[Stanowisko / Position ]:[Stanowisko / Position ]],0)))</f>
        <v>n/a</v>
      </c>
      <c r="DP202" s="190" t="str">
        <f>IF(INDEX(tab_MinKomp[Testy czystości / Reinheitstests],MATCH($B201,tab_MinKomp[[Stanowisko / Position ]:[Stanowisko / Position ]],0))="n/a","n/a",DP201-INDEX(tab_MinKomp[Testy czystości / Reinheitstests],MATCH($B201,tab_MinKomp[[Stanowisko / Position ]:[Stanowisko / Position ]],0)))</f>
        <v>n/a</v>
      </c>
      <c r="DQ202" s="190" t="str">
        <f>IF(INDEX(tab_MinKomp[Testy czystości / Reinheitstests],MATCH($B201,tab_MinKomp[[Stanowisko / Position ]:[Stanowisko / Position ]],0))="n/a","n/a",DQ201-INDEX(tab_MinKomp[Testy czystości / Reinheitstests],MATCH($B201,tab_MinKomp[[Stanowisko / Position ]:[Stanowisko / Position ]],0)))</f>
        <v>n/a</v>
      </c>
      <c r="DR202" s="190" t="str">
        <f>IF(INDEX(tab_MinKomp[Testy czystości / Reinheitstests],MATCH($B201,tab_MinKomp[[Stanowisko / Position ]:[Stanowisko / Position ]],0))="n/a","n/a",DR201-INDEX(tab_MinKomp[Testy czystości / Reinheitstests],MATCH($B201,tab_MinKomp[[Stanowisko / Position ]:[Stanowisko / Position ]],0)))</f>
        <v>n/a</v>
      </c>
      <c r="DS202" s="190" t="str">
        <f>IF(INDEX(tab_MinKomp[Testy czystości / Reinheitstests],MATCH($B201,tab_MinKomp[[Stanowisko / Position ]:[Stanowisko / Position ]],0))="n/a","n/a",DS201-INDEX(tab_MinKomp[Testy czystości / Reinheitstests],MATCH($B201,tab_MinKomp[[Stanowisko / Position ]:[Stanowisko / Position ]],0)))</f>
        <v>n/a</v>
      </c>
      <c r="DT202" s="194" t="str">
        <f>IF(INDEX(tab_MinKomp[SUPPLIER MANAGEMENT],MATCH($B201,tab_MinKomp[[Stanowisko / Position ]:[Stanowisko / Position ]],0))="n/a","n/a",DT201-INDEX(tab_MinKomp[SUPPLIER MANAGEMENT],MATCH($B201,tab_MinKomp[[Stanowisko / Position ]:[Stanowisko / Position ]],0)))</f>
        <v>n/a</v>
      </c>
      <c r="DU202" s="190" t="str">
        <f>IF(INDEX(tab_MinKomp[Testy czystości / Reinheitstests],MATCH($B201,tab_MinKomp[[Stanowisko / Position ]:[Stanowisko / Position ]],0))="n/a","n/a",DU201-INDEX(tab_MinKomp[Testy czystości / Reinheitstests],MATCH($B201,tab_MinKomp[[Stanowisko / Position ]:[Stanowisko / Position ]],0)))</f>
        <v>n/a</v>
      </c>
      <c r="DV202" s="190" t="str">
        <f>IF(INDEX(tab_MinKomp[Testy czystości / Reinheitstests],MATCH($B201,tab_MinKomp[[Stanowisko / Position ]:[Stanowisko / Position ]],0))="n/a","n/a",DV201-INDEX(tab_MinKomp[Testy czystości / Reinheitstests],MATCH($B201,tab_MinKomp[[Stanowisko / Position ]:[Stanowisko / Position ]],0)))</f>
        <v>n/a</v>
      </c>
      <c r="DW202" s="190" t="str">
        <f>IF(INDEX(tab_MinKomp[Testy czystości / Reinheitstests],MATCH($B201,tab_MinKomp[[Stanowisko / Position ]:[Stanowisko / Position ]],0))="n/a","n/a",DW201-INDEX(tab_MinKomp[Testy czystości / Reinheitstests],MATCH($B201,tab_MinKomp[[Stanowisko / Position ]:[Stanowisko / Position ]],0)))</f>
        <v>n/a</v>
      </c>
      <c r="DX202" s="190" t="str">
        <f>IF(INDEX(tab_MinKomp[Testy czystości / Reinheitstests],MATCH($B201,tab_MinKomp[[Stanowisko / Position ]:[Stanowisko / Position ]],0))="n/a","n/a",DX201-INDEX(tab_MinKomp[Testy czystości / Reinheitstests],MATCH($B201,tab_MinKomp[[Stanowisko / Position ]:[Stanowisko / Position ]],0)))</f>
        <v>n/a</v>
      </c>
      <c r="DY202" s="190" t="str">
        <f>IF(INDEX(tab_MinKomp[Testy czystości / Reinheitstests],MATCH($B201,tab_MinKomp[[Stanowisko / Position ]:[Stanowisko / Position ]],0))="n/a","n/a",DY201-INDEX(tab_MinKomp[Testy czystości / Reinheitstests],MATCH($B201,tab_MinKomp[[Stanowisko / Position ]:[Stanowisko / Position ]],0)))</f>
        <v>n/a</v>
      </c>
      <c r="DZ202" s="190" t="str">
        <f>IF(INDEX(tab_MinKomp[Testy czystości / Reinheitstests],MATCH($B201,tab_MinKomp[[Stanowisko / Position ]:[Stanowisko / Position ]],0))="n/a","n/a",DZ201-INDEX(tab_MinKomp[Testy czystości / Reinheitstests],MATCH($B201,tab_MinKomp[[Stanowisko / Position ]:[Stanowisko / Position ]],0)))</f>
        <v>n/a</v>
      </c>
      <c r="EA202" s="190" t="str">
        <f>IF(INDEX(tab_MinKomp[Testy czystości / Reinheitstests],MATCH($B201,tab_MinKomp[[Stanowisko / Position ]:[Stanowisko / Position ]],0))="n/a","n/a",EA201-INDEX(tab_MinKomp[Testy czystości / Reinheitstests],MATCH($B201,tab_MinKomp[[Stanowisko / Position ]:[Stanowisko / Position ]],0)))</f>
        <v>n/a</v>
      </c>
      <c r="EB202" s="190" t="str">
        <f>IF(INDEX(tab_MinKomp[Testy czystości / Reinheitstests],MATCH($B201,tab_MinKomp[[Stanowisko / Position ]:[Stanowisko / Position ]],0))="n/a","n/a",EB201-INDEX(tab_MinKomp[Testy czystości / Reinheitstests],MATCH($B201,tab_MinKomp[[Stanowisko / Position ]:[Stanowisko / Position ]],0)))</f>
        <v>n/a</v>
      </c>
      <c r="EC202" s="190" t="str">
        <f>IF(INDEX(tab_MinKomp[Testy czystości / Reinheitstests],MATCH($B201,tab_MinKomp[[Stanowisko / Position ]:[Stanowisko / Position ]],0))="n/a","n/a",EC201-INDEX(tab_MinKomp[Testy czystości / Reinheitstests],MATCH($B201,tab_MinKomp[[Stanowisko / Position ]:[Stanowisko / Position ]],0)))</f>
        <v>n/a</v>
      </c>
      <c r="ED202" s="190" t="str">
        <f>IF(INDEX(tab_MinKomp[Testy czystości / Reinheitstests],MATCH($B201,tab_MinKomp[[Stanowisko / Position ]:[Stanowisko / Position ]],0))="n/a","n/a",ED201-INDEX(tab_MinKomp[Testy czystości / Reinheitstests],MATCH($B201,tab_MinKomp[[Stanowisko / Position ]:[Stanowisko / Position ]],0)))</f>
        <v>n/a</v>
      </c>
      <c r="EE202" s="190" t="str">
        <f>IF(INDEX(tab_MinKomp[Testy czystości / Reinheitstests],MATCH($B201,tab_MinKomp[[Stanowisko / Position ]:[Stanowisko / Position ]],0))="n/a","n/a",EE201-INDEX(tab_MinKomp[Testy czystości / Reinheitstests],MATCH($B201,tab_MinKomp[[Stanowisko / Position ]:[Stanowisko / Position ]],0)))</f>
        <v>n/a</v>
      </c>
      <c r="EF202" s="190" t="str">
        <f>IF(INDEX(tab_MinKomp[Testy czystości / Reinheitstests],MATCH($B201,tab_MinKomp[[Stanowisko / Position ]:[Stanowisko / Position ]],0))="n/a","n/a",EF201-INDEX(tab_MinKomp[Testy czystości / Reinheitstests],MATCH($B201,tab_MinKomp[[Stanowisko / Position ]:[Stanowisko / Position ]],0)))</f>
        <v>n/a</v>
      </c>
      <c r="EG202" s="190" t="str">
        <f>IF(INDEX(tab_MinKomp[Testy czystości / Reinheitstests],MATCH($B201,tab_MinKomp[[Stanowisko / Position ]:[Stanowisko / Position ]],0))="n/a","n/a",EG201-INDEX(tab_MinKomp[Testy czystości / Reinheitstests],MATCH($B201,tab_MinKomp[[Stanowisko / Position ]:[Stanowisko / Position ]],0)))</f>
        <v>n/a</v>
      </c>
      <c r="EH202" s="190" t="str">
        <f>IF(INDEX(tab_MinKomp[Testy czystości / Reinheitstests],MATCH($B201,tab_MinKomp[[Stanowisko / Position ]:[Stanowisko / Position ]],0))="n/a","n/a",EH201-INDEX(tab_MinKomp[Testy czystości / Reinheitstests],MATCH($B201,tab_MinKomp[[Stanowisko / Position ]:[Stanowisko / Position ]],0)))</f>
        <v>n/a</v>
      </c>
      <c r="EI202" s="190" t="str">
        <f>IF(INDEX(tab_MinKomp[Testy czystości / Reinheitstests],MATCH($B201,tab_MinKomp[[Stanowisko / Position ]:[Stanowisko / Position ]],0))="n/a","n/a",EI201-INDEX(tab_MinKomp[Testy czystości / Reinheitstests],MATCH($B201,tab_MinKomp[[Stanowisko / Position ]:[Stanowisko / Position ]],0)))</f>
        <v>n/a</v>
      </c>
      <c r="EJ202" s="190" t="str">
        <f>IF(INDEX(tab_MinKomp[Testy czystości / Reinheitstests],MATCH($B201,tab_MinKomp[[Stanowisko / Position ]:[Stanowisko / Position ]],0))="n/a","n/a",EJ201-INDEX(tab_MinKomp[Testy czystości / Reinheitstests],MATCH($B201,tab_MinKomp[[Stanowisko / Position ]:[Stanowisko / Position ]],0)))</f>
        <v>n/a</v>
      </c>
      <c r="EK202" s="190" t="str">
        <f>IF(INDEX(tab_MinKomp[Testy czystości / Reinheitstests],MATCH($B201,tab_MinKomp[[Stanowisko / Position ]:[Stanowisko / Position ]],0))="n/a","n/a",EK201-INDEX(tab_MinKomp[Testy czystości / Reinheitstests],MATCH($B201,tab_MinKomp[[Stanowisko / Position ]:[Stanowisko / Position ]],0)))</f>
        <v>n/a</v>
      </c>
      <c r="EL202" s="190" t="str">
        <f>IF(INDEX(tab_MinKomp[Testy czystości / Reinheitstests],MATCH($B201,tab_MinKomp[[Stanowisko / Position ]:[Stanowisko / Position ]],0))="n/a","n/a",EL201-INDEX(tab_MinKomp[Testy czystości / Reinheitstests],MATCH($B201,tab_MinKomp[[Stanowisko / Position ]:[Stanowisko / Position ]],0)))</f>
        <v>n/a</v>
      </c>
      <c r="EM202" s="190" t="str">
        <f>IF(INDEX(tab_MinKomp[Testy czystości / Reinheitstests],MATCH($B201,tab_MinKomp[[Stanowisko / Position ]:[Stanowisko / Position ]],0))="n/a","n/a",EM201-INDEX(tab_MinKomp[Testy czystości / Reinheitstests],MATCH($B201,tab_MinKomp[[Stanowisko / Position ]:[Stanowisko / Position ]],0)))</f>
        <v>n/a</v>
      </c>
      <c r="EN202" s="190" t="str">
        <f>IF(INDEX(tab_MinKomp[Testy czystości / Reinheitstests],MATCH($B201,tab_MinKomp[[Stanowisko / Position ]:[Stanowisko / Position ]],0))="n/a","n/a",EN201-INDEX(tab_MinKomp[Testy czystości / Reinheitstests],MATCH($B201,tab_MinKomp[[Stanowisko / Position ]:[Stanowisko / Position ]],0)))</f>
        <v>n/a</v>
      </c>
      <c r="EO202" s="194" t="str">
        <f>IF(INDEX(tab_MinKomp[Konserwacja Rep],MATCH($B201,tab_MinKomp[[Stanowisko / Position ]:[Stanowisko / Position ]],0))="n/a","n/a",EO201-INDEX(tab_MinKomp[Konserwacja Rep],MATCH($B201,tab_MinKomp[[Stanowisko / Position ]:[Stanowisko / Position ]],0)))</f>
        <v>n/a</v>
      </c>
      <c r="EP202" s="194" t="str">
        <f>IF(INDEX(tab_MinKomp[[Konserwacja Engel ]],MATCH($B201,tab_MinKomp[[Stanowisko / Position ]:[Stanowisko / Position ]],0))="n/a","n/a",EP201-INDEX(tab_MinKomp[[Konserwacja Engel ]],MATCH($B201,tab_MinKomp[[Stanowisko / Position ]:[Stanowisko / Position ]],0)))</f>
        <v>n/a</v>
      </c>
      <c r="EQ202" s="194" t="str">
        <f>IF(INDEX(tab_MinKomp[Konserwacja B 50],MATCH($B201,tab_MinKomp[[Stanowisko / Position ]:[Stanowisko / Position ]],0))="n/a","n/a",EQ201-INDEX(tab_MinKomp[Konserwacja B 50],MATCH($B201,tab_MinKomp[[Stanowisko / Position ]:[Stanowisko / Position ]],0)))</f>
        <v>n/a</v>
      </c>
      <c r="ER202" s="194" t="str">
        <f>IF(INDEX(tab_MinKomp[[Konserwacja EOL ]],MATCH($B201,tab_MinKomp[[Stanowisko / Position ]:[Stanowisko / Position ]],0))="n/a","n/a",ER201-INDEX(tab_MinKomp[[Konserwacja EOL ]],MATCH($B201,tab_MinKomp[[Stanowisko / Position ]:[Stanowisko / Position ]],0)))</f>
        <v>n/a</v>
      </c>
      <c r="ES202" s="194" t="str">
        <f>IF(INDEX(tab_MinKomp[Konserwacja Branson],MATCH($B201,tab_MinKomp[[Stanowisko / Position ]:[Stanowisko / Position ]],0))="n/a","n/a",ES201-INDEX(tab_MinKomp[Konserwacja Branson],MATCH($B201,tab_MinKomp[[Stanowisko / Position ]:[Stanowisko / Position ]],0)))</f>
        <v>n/a</v>
      </c>
      <c r="ET202" s="194" t="str">
        <f>IF(INDEX(tab_MinKomp[Konserwacja coolery],MATCH($B201,tab_MinKomp[[Stanowisko / Position ]:[Stanowisko / Position ]],0))="n/a","n/a",ET201-INDEX(tab_MinKomp[Konserwacja coolery],MATCH($B201,tab_MinKomp[[Stanowisko / Position ]:[Stanowisko / Position ]],0)))</f>
        <v>n/a</v>
      </c>
      <c r="EU202" s="194" t="str">
        <f>IF(INDEX(tab_MinKomp[Konserwacja piecy],MATCH($B201,tab_MinKomp[[Stanowisko / Position ]:[Stanowisko / Position ]],0))="n/a","n/a",EU201-INDEX(tab_MinKomp[Konserwacja piecy],MATCH($B201,tab_MinKomp[[Stanowisko / Position ]:[Stanowisko / Position ]],0)))</f>
        <v>n/a</v>
      </c>
      <c r="EV202" s="194" t="str">
        <f>IF(INDEX(tab_MinKomp[Rysunek techniczny- czytanie],MATCH($B201,tab_MinKomp[[Stanowisko / Position ]:[Stanowisko / Position ]],0))="n/a","n/a",EV201-INDEX(tab_MinKomp[Rysunek techniczny- czytanie],MATCH($B201,tab_MinKomp[[Stanowisko / Position ]:[Stanowisko / Position ]],0)))</f>
        <v>n/a</v>
      </c>
      <c r="EW202" s="194" t="str">
        <f>IF(INDEX(tab_MinKomp[Elektryka],MATCH($B201,tab_MinKomp[[Stanowisko / Position ]:[Stanowisko / Position ]],0))="n/a","n/a",EW201-INDEX(tab_MinKomp[Elektryka],MATCH($B201,tab_MinKomp[[Stanowisko / Position ]:[Stanowisko / Position ]],0)))</f>
        <v>n/a</v>
      </c>
      <c r="EX202" s="194" t="str">
        <f>IF(INDEX(tab_MinKomp[Pneumatyka],MATCH($B201,tab_MinKomp[[Stanowisko / Position ]:[Stanowisko / Position ]],0))="n/a","n/a",EX201-INDEX(tab_MinKomp[Pneumatyka],MATCH($B201,tab_MinKomp[[Stanowisko / Position ]:[Stanowisko / Position ]],0)))</f>
        <v>n/a</v>
      </c>
      <c r="EY202" s="194" t="str">
        <f>IF(INDEX(tab_MinKomp[[Hydraulika ]],MATCH($B201,tab_MinKomp[[Stanowisko / Position ]:[Stanowisko / Position ]],0))="n/a","n/a",EY201-INDEX(tab_MinKomp[[Hydraulika ]],MATCH($B201,tab_MinKomp[[Stanowisko / Position ]:[Stanowisko / Position ]],0)))</f>
        <v>n/a</v>
      </c>
      <c r="EZ202" s="194" t="str">
        <f>IF(INDEX(tab_MinKomp[Podciśnienie],MATCH($B201,tab_MinKomp[[Stanowisko / Position ]:[Stanowisko / Position ]],0))="n/a","n/a",EZ201-INDEX(tab_MinKomp[Podciśnienie],MATCH($B201,tab_MinKomp[[Stanowisko / Position ]:[Stanowisko / Position ]],0)))</f>
        <v>n/a</v>
      </c>
      <c r="FA202" s="194" t="str">
        <f>IF(INDEX(tab_MinKomp[Usuwanie awarii],MATCH($B201,tab_MinKomp[[Stanowisko / Position ]:[Stanowisko / Position ]],0))="n/a","n/a",FA201-INDEX(tab_MinKomp[Usuwanie awarii],MATCH($B201,tab_MinKomp[[Stanowisko / Position ]:[Stanowisko / Position ]],0)))</f>
        <v>n/a</v>
      </c>
      <c r="FB202" s="194" t="str">
        <f>IF(INDEX(tab_MinKomp[Obsługa robotów],MATCH($B201,tab_MinKomp[[Stanowisko / Position ]:[Stanowisko / Position ]],0))="n/a","n/a",FB201-INDEX(tab_MinKomp[Obsługa robotów],MATCH($B201,tab_MinKomp[[Stanowisko / Position ]:[Stanowisko / Position ]],0)))</f>
        <v>n/a</v>
      </c>
      <c r="FC202" s="194" t="str">
        <f>IF(INDEX(tab_MinKomp[Obsługa sterowania maszyny],MATCH($B201,tab_MinKomp[[Stanowisko / Position ]:[Stanowisko / Position ]],0))="n/a","n/a",FC201-INDEX(tab_MinKomp[Obsługa sterowania maszyny],MATCH($B201,tab_MinKomp[[Stanowisko / Position ]:[Stanowisko / Position ]],0)))</f>
        <v>n/a</v>
      </c>
      <c r="FD202" s="194" t="str">
        <f>IF(INDEX(tab_MinKomp[Usuwanie przyczyn żródłowych],MATCH($B201,tab_MinKomp[[Stanowisko / Position ]:[Stanowisko / Position ]],0))="n/a","n/a",FD201-INDEX(tab_MinKomp[Usuwanie przyczyn żródłowych],MATCH($B201,tab_MinKomp[[Stanowisko / Position ]:[Stanowisko / Position ]],0)))</f>
        <v>n/a</v>
      </c>
      <c r="FE202" s="194" t="str">
        <f>IF(INDEX(tab_MinKomp[Cmms stosowanie],MATCH($B201,tab_MinKomp[[Stanowisko / Position ]:[Stanowisko / Position ]],0))="n/a","n/a",FE201-INDEX(tab_MinKomp[Cmms stosowanie],MATCH($B201,tab_MinKomp[[Stanowisko / Position ]:[Stanowisko / Position ]],0)))</f>
        <v>n/a</v>
      </c>
      <c r="FF202" s="190" t="str">
        <f>IF(INDEX(tab_MinKomp[Testy czystości / Reinheitstests],MATCH($B201,tab_MinKomp[[Stanowisko / Position ]:[Stanowisko / Position ]],0))="n/a","n/a",FF201-INDEX(tab_MinKomp[Testy czystości / Reinheitstests],MATCH($B201,tab_MinKomp[[Stanowisko / Position ]:[Stanowisko / Position ]],0)))</f>
        <v>n/a</v>
      </c>
      <c r="FG202" s="194" t="str">
        <f>IF(INDEX(tab_MinKomp[Czyszczenie form plastikowych],MATCH($B201,tab_MinKomp[[Stanowisko / Position ]:[Stanowisko / Position ]],0))="n/a","n/a",FG201-INDEX(tab_MinKomp[Czyszczenie form plastikowych],MATCH($B201,tab_MinKomp[[Stanowisko / Position ]:[Stanowisko / Position ]],0)))</f>
        <v>n/a</v>
      </c>
      <c r="FH202" s="194" t="str">
        <f>IF(INDEX(tab_MinKomp[Wymiana form plastik],MATCH($B201,tab_MinKomp[[Stanowisko / Position ]:[Stanowisko / Position ]],0))="n/a","n/a",FH201-INDEX(tab_MinKomp[Wymiana form plastik],MATCH($B201,tab_MinKomp[[Stanowisko / Position ]:[Stanowisko / Position ]],0)))</f>
        <v>n/a</v>
      </c>
      <c r="FI202" s="194" t="str">
        <f>IF(INDEX(tab_MinKomp[Wymiana form guma],MATCH($B201,tab_MinKomp[[Stanowisko / Position ]:[Stanowisko / Position ]],0))="n/a","n/a",FI201-INDEX(tab_MinKomp[Wymiana form guma],MATCH($B201,tab_MinKomp[[Stanowisko / Position ]:[Stanowisko / Position ]],0)))</f>
        <v>n/a</v>
      </c>
      <c r="FJ202" s="194" t="str">
        <f>IF(INDEX(tab_MinKomp[Konserwacja KK],MATCH($B201,tab_MinKomp[[Stanowisko / Position ]:[Stanowisko / Position ]],0))="n/a","n/a",FJ201-INDEX(tab_MinKomp[Konserwacja KK],MATCH($B201,tab_MinKomp[[Stanowisko / Position ]:[Stanowisko / Position ]],0)))</f>
        <v>n/a</v>
      </c>
      <c r="FK202" s="194" t="str">
        <f>IF(INDEX(tab_MinKomp[Konserwacja form guma],MATCH($B201,tab_MinKomp[[Stanowisko / Position ]:[Stanowisko / Position ]],0))="n/a","n/a",FK201-INDEX(tab_MinKomp[Konserwacja form guma],MATCH($B201,tab_MinKomp[[Stanowisko / Position ]:[Stanowisko / Position ]],0)))</f>
        <v>n/a</v>
      </c>
      <c r="FL202" s="194" t="str">
        <f>IF(INDEX(tab_MinKomp[Konserwacja form plastiki],MATCH($B201,tab_MinKomp[[Stanowisko / Position ]:[Stanowisko / Position ]],0))="n/a","n/a",FL201-INDEX(tab_MinKomp[Konserwacja form plastiki],MATCH($B201,tab_MinKomp[[Stanowisko / Position ]:[Stanowisko / Position ]],0)))</f>
        <v>n/a</v>
      </c>
      <c r="FM202" s="194" t="str">
        <f>IF(INDEX(tab_MinKomp[Konserwacja Gorącego Kanału],MATCH($B201,tab_MinKomp[[Stanowisko / Position ]:[Stanowisko / Position ]],0))="n/a","n/a",FM201-INDEX(tab_MinKomp[Konserwacja Gorącego Kanału],MATCH($B201,tab_MinKomp[[Stanowisko / Position ]:[Stanowisko / Position ]],0)))</f>
        <v>n/a</v>
      </c>
      <c r="FN202" s="194" t="s">
        <v>248</v>
      </c>
      <c r="FO202" s="194" t="s">
        <v>248</v>
      </c>
      <c r="FP202" s="194" t="s">
        <v>248</v>
      </c>
      <c r="FQ202" s="196" t="str">
        <f>IF(INDEX(tab_MinKomp[Język angielski / Englisch],MATCH($B201,tab_MinKomp[[Stanowisko / Position ]:[Stanowisko / Position ]],0))="n/a","n/a",FQ201-INDEX(tab_MinKomp[Język angielski / Englisch],MATCH($B201,tab_MinKomp[[Stanowisko / Position ]:[Stanowisko / Position ]],0)))</f>
        <v>n/a</v>
      </c>
      <c r="FR202" s="196" t="str">
        <f>IF(INDEX(tab_MinKomp[Język niemiecki / Deutsch],MATCH($B201,tab_MinKomp[[Stanowisko / Position ]:[Stanowisko / Position ]],0))="n/a","n/a",FR201-INDEX(tab_MinKomp[Język niemiecki / Deutsch],MATCH($B201,tab_MinKomp[[Stanowisko / Position ]:[Stanowisko / Position ]],0)))</f>
        <v>n/a</v>
      </c>
      <c r="FS202" s="194">
        <f>IF(INDEX(tab_MinKomp[Zarządzanie dokumentacją procesową / Process dokumentation management],MATCH($B201,tab_MinKomp[[Stanowisko / Position ]:[Stanowisko / Position ]],0))="n/a","n/a",FS201-INDEX(tab_MinKomp[Zarządzanie dokumentacją procesową / Process dokumentation management],MATCH($B201,tab_MinKomp[[Stanowisko / Position ]:[Stanowisko / Position ]],0)))</f>
        <v>0</v>
      </c>
      <c r="FT202" s="194">
        <f>IF(INDEX(tab_MinKomp[Znajomość procesów z obszaru / Kenntiss der prozesse in dem Bereich],MATCH($B201,tab_MinKomp[[Stanowisko / Position ]:[Stanowisko / Position ]],0))="n/a","n/a",FT201-INDEX(tab_MinKomp[Znajomość procesów z obszaru / Kenntiss der prozesse in dem Bereich],MATCH($B201,tab_MinKomp[[Stanowisko / Position ]:[Stanowisko / Position ]],0)))</f>
        <v>0</v>
      </c>
      <c r="FU202" s="194">
        <f>IF(INDEX(tab_MinKomp[optymalizacja procesów / Prozessoptymalisierung],MATCH($B201,tab_MinKomp[[Stanowisko / Position ]:[Stanowisko / Position ]],0))="n/a","n/a",FU201-INDEX(tab_MinKomp[optymalizacja procesów / Prozessoptymalisierung],MATCH($B201,tab_MinKomp[[Stanowisko / Position ]:[Stanowisko / Position ]],0)))</f>
        <v>0</v>
      </c>
      <c r="FV202" s="194">
        <f>IF(INDEX(tab_MinKomp[Umiejętności szkoleniowe / Trainingsfähigkeiten],MATCH($B201,tab_MinKomp[[Stanowisko / Position ]:[Stanowisko / Position ]],0))="n/a","n/a",FV201-INDEX(tab_MinKomp[Umiejętności szkoleniowe / Trainingsfähigkeiten],MATCH($B201,tab_MinKomp[[Stanowisko / Position ]:[Stanowisko / Position ]],0)))</f>
        <v>0</v>
      </c>
      <c r="FW202" s="194">
        <f>IF(INDEX(tab_MinKomp[Analityczne myślenie, podejście / Analitysches Denken, Einstellung],MATCH($B201,tab_MinKomp[[Stanowisko / Position ]:[Stanowisko / Position ]],0))="n/a","n/a",FW201-INDEX(tab_MinKomp[Analityczne myślenie, podejście / Analitysches Denken, Einstellung],MATCH($B201,tab_MinKomp[[Stanowisko / Position ]:[Stanowisko / Position ]],0)))</f>
        <v>0</v>
      </c>
      <c r="FX202" s="194">
        <f>IF(INDEX(tab_MinKomp[Dokładność, precyzja w dzialaniu / Genauigkeit, Präzision in die Arbeit],MATCH($B201,tab_MinKomp[[Stanowisko / Position ]:[Stanowisko / Position ]],0))="n/a","n/a",FX201-INDEX(tab_MinKomp[Dokładność, precyzja w dzialaniu / Genauigkeit, Präzision in die Arbeit],MATCH($B201,tab_MinKomp[[Stanowisko / Position ]:[Stanowisko / Position ]],0)))</f>
        <v>0</v>
      </c>
      <c r="FY202" s="194">
        <f>IF(INDEX(tab_MinKomp[Dyspozycyjność / Verfügbarkeit],MATCH($B201,tab_MinKomp[[Stanowisko / Position ]:[Stanowisko / Position ]],0))="n/a","n/a",FY201-INDEX(tab_MinKomp[Dyspozycyjność / Verfügbarkeit],MATCH($B201,tab_MinKomp[[Stanowisko / Position ]:[Stanowisko / Position ]],0)))</f>
        <v>0</v>
      </c>
      <c r="FZ202" s="194">
        <f>IF(INDEX(tab_MinKomp[Zaangażowanie / 
Engagement],MATCH($B201,tab_MinKomp[[Stanowisko / Position ]:[Stanowisko / Position ]],0))="n/a","n/a",FZ201-INDEX(tab_MinKomp[Zaangażowanie / 
Engagement],MATCH($B201,tab_MinKomp[[Stanowisko / Position ]:[Stanowisko / Position ]],0)))</f>
        <v>0</v>
      </c>
      <c r="GA202" s="194" t="str">
        <f>IF(INDEX(tab_MinKomp[Konserwacja form guma],MATCH($B201,tab_MinKomp[[Stanowisko / Position ]:[Stanowisko / Position ]],0))="n/a","n/a",GA201-INDEX(tab_MinKomp[Konserwacja form guma],MATCH($B201,tab_MinKomp[[Stanowisko / Position ]:[Stanowisko / Position ]],0)))</f>
        <v>n/a</v>
      </c>
      <c r="GB202" s="194" t="str">
        <f>IF(INDEX(tab_MinKomp[Konserwacja form plastiki],MATCH($B201,tab_MinKomp[[Stanowisko / Position ]:[Stanowisko / Position ]],0))="n/a","n/a",GB201-INDEX(tab_MinKomp[Konserwacja form plastiki],MATCH($B201,tab_MinKomp[[Stanowisko / Position ]:[Stanowisko / Position ]],0)))</f>
        <v>n/a</v>
      </c>
      <c r="GC202" s="194">
        <f>IF(INDEX(tab_MinKomp[Elastyczność w działaniu],MATCH($B201,tab_MinKomp[[Stanowisko / Position ]:[Stanowisko / Position ]],0))="n/a","n/a",GC201-INDEX(tab_MinKomp[Elastyczność w działaniu],MATCH($B201,tab_MinKomp[[Stanowisko / Position ]:[Stanowisko / Position ]],0)))</f>
        <v>0</v>
      </c>
      <c r="GD202" s="194">
        <f>IF(INDEX(tab_MinKomp[Komunikatywność],MATCH($B201,tab_MinKomp[[Stanowisko / Position ]:[Stanowisko / Position ]],0))="n/a","n/a",GD201-INDEX(tab_MinKomp[Komunikatywność],MATCH($B201,tab_MinKomp[[Stanowisko / Position ]:[Stanowisko / Position ]],0)))</f>
        <v>0</v>
      </c>
      <c r="GE202" s="193" t="str">
        <f>IF(INDEX(tab_MinKomp[Motywowanie i budowanie zaangażowania zespołu],MATCH($B201,tab_MinKomp[[Stanowisko / Position ]:[Stanowisko / Position ]],0))="n/a","n/a",GE201-INDEX(tab_MinKomp[Motywowanie i budowanie zaangażowania zespołu],MATCH($B201,tab_MinKomp[[Stanowisko / Position ]:[Stanowisko / Position ]],0)))</f>
        <v>n/a</v>
      </c>
      <c r="GF202" s="186" t="s">
        <v>248</v>
      </c>
      <c r="GG202" s="186" t="s">
        <v>248</v>
      </c>
      <c r="GH202" s="186" t="s">
        <v>248</v>
      </c>
      <c r="GI202" s="186" t="s">
        <v>248</v>
      </c>
      <c r="GJ202" s="186" t="s">
        <v>248</v>
      </c>
      <c r="GK202" s="186" t="s">
        <v>248</v>
      </c>
      <c r="GL202" s="186" t="s">
        <v>248</v>
      </c>
      <c r="GM202" s="186" t="s">
        <v>248</v>
      </c>
      <c r="GN202" s="186" t="s">
        <v>248</v>
      </c>
      <c r="GO202" s="186" t="s">
        <v>248</v>
      </c>
      <c r="GP202" s="186" t="s">
        <v>248</v>
      </c>
      <c r="GQ202" s="186" t="s">
        <v>248</v>
      </c>
      <c r="GR202" s="186" t="s">
        <v>248</v>
      </c>
      <c r="GS202" s="186" t="s">
        <v>248</v>
      </c>
      <c r="GT202" s="186" t="s">
        <v>248</v>
      </c>
      <c r="GU202" s="186" t="s">
        <v>248</v>
      </c>
      <c r="GV202" s="186" t="s">
        <v>248</v>
      </c>
      <c r="GW202" s="186" t="s">
        <v>248</v>
      </c>
      <c r="GX202" s="186" t="s">
        <v>248</v>
      </c>
      <c r="GY202" s="186" t="s">
        <v>248</v>
      </c>
      <c r="GZ202" s="261" t="s">
        <v>248</v>
      </c>
      <c r="HA202" s="261" t="s">
        <v>248</v>
      </c>
      <c r="HB202" s="191">
        <f>SUM(G202:GE202)/(HB201-(SUM(G202:GE202)))</f>
        <v>1.7543859649122806E-2</v>
      </c>
    </row>
    <row r="203" spans="1:210" ht="24.9" customHeight="1" x14ac:dyDescent="0.3">
      <c r="A203" s="105" t="s">
        <v>320</v>
      </c>
      <c r="B203" s="105" t="s">
        <v>315</v>
      </c>
      <c r="C203" s="105" t="s">
        <v>430</v>
      </c>
      <c r="D203" s="105">
        <v>1725</v>
      </c>
      <c r="E203" s="394" t="s">
        <v>486</v>
      </c>
      <c r="F203" s="185" t="s">
        <v>374</v>
      </c>
      <c r="G203" s="186">
        <v>2</v>
      </c>
      <c r="H203" s="186">
        <v>1</v>
      </c>
      <c r="I203" s="186">
        <v>2</v>
      </c>
      <c r="J203" s="186">
        <v>1</v>
      </c>
      <c r="K203" s="186">
        <v>1</v>
      </c>
      <c r="L203" s="186" t="s">
        <v>248</v>
      </c>
      <c r="M203" s="186" t="s">
        <v>248</v>
      </c>
      <c r="N203" s="186" t="s">
        <v>248</v>
      </c>
      <c r="O203" s="186">
        <v>2</v>
      </c>
      <c r="P203" s="186">
        <v>2</v>
      </c>
      <c r="Q203" s="186" t="s">
        <v>248</v>
      </c>
      <c r="R203" s="186" t="s">
        <v>248</v>
      </c>
      <c r="S203" s="186" t="s">
        <v>248</v>
      </c>
      <c r="T203" s="186" t="s">
        <v>248</v>
      </c>
      <c r="U203" s="186" t="s">
        <v>248</v>
      </c>
      <c r="V203" s="186" t="s">
        <v>248</v>
      </c>
      <c r="W203" s="186" t="s">
        <v>248</v>
      </c>
      <c r="X203" s="186" t="s">
        <v>248</v>
      </c>
      <c r="Y203" s="186" t="s">
        <v>248</v>
      </c>
      <c r="Z203" s="186" t="s">
        <v>248</v>
      </c>
      <c r="AA203" s="186" t="s">
        <v>248</v>
      </c>
      <c r="AB203" s="186" t="s">
        <v>248</v>
      </c>
      <c r="AC203" s="186" t="s">
        <v>248</v>
      </c>
      <c r="AD203" s="186" t="s">
        <v>248</v>
      </c>
      <c r="AE203" s="186" t="s">
        <v>248</v>
      </c>
      <c r="AF203" s="186" t="s">
        <v>248</v>
      </c>
      <c r="AG203" s="186" t="s">
        <v>248</v>
      </c>
      <c r="AH203" s="186" t="s">
        <v>248</v>
      </c>
      <c r="AI203" s="186" t="s">
        <v>248</v>
      </c>
      <c r="AJ203" s="186" t="s">
        <v>248</v>
      </c>
      <c r="AK203" s="186" t="s">
        <v>248</v>
      </c>
      <c r="AL203" s="186">
        <v>2</v>
      </c>
      <c r="AM203" s="186" t="s">
        <v>248</v>
      </c>
      <c r="AN203" s="186" t="s">
        <v>248</v>
      </c>
      <c r="AO203" s="186">
        <v>1</v>
      </c>
      <c r="AP203" s="186" t="s">
        <v>248</v>
      </c>
      <c r="AQ203" s="186">
        <v>1</v>
      </c>
      <c r="AR203" s="186" t="s">
        <v>248</v>
      </c>
      <c r="AS203" s="186" t="s">
        <v>248</v>
      </c>
      <c r="AT203" s="186" t="s">
        <v>248</v>
      </c>
      <c r="AU203" s="186" t="s">
        <v>248</v>
      </c>
      <c r="AV203" s="186">
        <v>2</v>
      </c>
      <c r="AW203" s="186">
        <v>1</v>
      </c>
      <c r="AX203" s="186" t="s">
        <v>248</v>
      </c>
      <c r="AY203" s="186" t="s">
        <v>248</v>
      </c>
      <c r="AZ203" s="186" t="s">
        <v>248</v>
      </c>
      <c r="BA203" s="186">
        <v>1</v>
      </c>
      <c r="BB203" s="186">
        <v>1</v>
      </c>
      <c r="BC203" s="186" t="s">
        <v>248</v>
      </c>
      <c r="BD203" s="186" t="s">
        <v>248</v>
      </c>
      <c r="BE203" s="186" t="s">
        <v>248</v>
      </c>
      <c r="BF203" s="186" t="s">
        <v>248</v>
      </c>
      <c r="BG203" s="186" t="s">
        <v>248</v>
      </c>
      <c r="BH203" s="186" t="s">
        <v>248</v>
      </c>
      <c r="BI203" s="186" t="s">
        <v>248</v>
      </c>
      <c r="BJ203" s="186" t="s">
        <v>248</v>
      </c>
      <c r="BK203" s="186" t="s">
        <v>248</v>
      </c>
      <c r="BL203" s="186" t="s">
        <v>248</v>
      </c>
      <c r="BM203" s="186" t="s">
        <v>248</v>
      </c>
      <c r="BN203" s="186" t="s">
        <v>248</v>
      </c>
      <c r="BO203" s="186" t="s">
        <v>248</v>
      </c>
      <c r="BP203" s="186" t="s">
        <v>248</v>
      </c>
      <c r="BQ203" s="186"/>
      <c r="BR203" s="186" t="s">
        <v>248</v>
      </c>
      <c r="BS203" s="186"/>
      <c r="BT203" s="186" t="s">
        <v>248</v>
      </c>
      <c r="BU203" s="186"/>
      <c r="BV203" s="186" t="s">
        <v>248</v>
      </c>
      <c r="BW203" s="186"/>
      <c r="BX203" s="186"/>
      <c r="BY203" s="186" t="s">
        <v>248</v>
      </c>
      <c r="BZ203" s="186">
        <v>2</v>
      </c>
      <c r="CA203" s="186" t="s">
        <v>248</v>
      </c>
      <c r="CB203" s="186"/>
      <c r="CC203" s="186" t="s">
        <v>248</v>
      </c>
      <c r="CD203" s="186">
        <v>2</v>
      </c>
      <c r="CE203" s="186"/>
      <c r="CF203" s="186">
        <v>2</v>
      </c>
      <c r="CG203" s="186">
        <v>2</v>
      </c>
      <c r="CH203" s="186" t="s">
        <v>248</v>
      </c>
      <c r="CI203" s="186" t="s">
        <v>248</v>
      </c>
      <c r="CJ203" s="186" t="s">
        <v>248</v>
      </c>
      <c r="CK203" s="186" t="s">
        <v>248</v>
      </c>
      <c r="CL203" s="186" t="s">
        <v>248</v>
      </c>
      <c r="CM203" s="186" t="s">
        <v>248</v>
      </c>
      <c r="CN203" s="186" t="s">
        <v>248</v>
      </c>
      <c r="CO203" s="186" t="s">
        <v>248</v>
      </c>
      <c r="CP203" s="186" t="s">
        <v>248</v>
      </c>
      <c r="CQ203" s="186" t="s">
        <v>248</v>
      </c>
      <c r="CR203" s="186" t="s">
        <v>248</v>
      </c>
      <c r="CS203" s="186" t="s">
        <v>248</v>
      </c>
      <c r="CT203" s="186" t="s">
        <v>248</v>
      </c>
      <c r="CU203" s="186" t="s">
        <v>248</v>
      </c>
      <c r="CV203" s="186" t="s">
        <v>248</v>
      </c>
      <c r="CW203" s="186">
        <v>2</v>
      </c>
      <c r="CX203" s="186" t="s">
        <v>248</v>
      </c>
      <c r="CY203" s="186" t="s">
        <v>248</v>
      </c>
      <c r="CZ203" s="186" t="s">
        <v>248</v>
      </c>
      <c r="DA203" s="186" t="s">
        <v>248</v>
      </c>
      <c r="DB203" s="186" t="s">
        <v>248</v>
      </c>
      <c r="DC203" s="186" t="s">
        <v>248</v>
      </c>
      <c r="DD203" s="186" t="s">
        <v>248</v>
      </c>
      <c r="DE203" s="186" t="s">
        <v>248</v>
      </c>
      <c r="DF203" s="186">
        <v>1</v>
      </c>
      <c r="DG203" s="186" t="s">
        <v>248</v>
      </c>
      <c r="DH203" s="186" t="s">
        <v>248</v>
      </c>
      <c r="DI203" s="186" t="s">
        <v>248</v>
      </c>
      <c r="DJ203" s="186" t="s">
        <v>248</v>
      </c>
      <c r="DK203" s="186" t="s">
        <v>248</v>
      </c>
      <c r="DL203" s="186" t="s">
        <v>248</v>
      </c>
      <c r="DM203" s="186" t="s">
        <v>248</v>
      </c>
      <c r="DN203" s="186" t="s">
        <v>248</v>
      </c>
      <c r="DO203" s="186" t="s">
        <v>248</v>
      </c>
      <c r="DP203" s="186" t="s">
        <v>248</v>
      </c>
      <c r="DQ203" s="186" t="s">
        <v>248</v>
      </c>
      <c r="DR203" s="186" t="s">
        <v>248</v>
      </c>
      <c r="DS203" s="186" t="s">
        <v>248</v>
      </c>
      <c r="DT203" s="186" t="s">
        <v>248</v>
      </c>
      <c r="DU203" s="186" t="s">
        <v>248</v>
      </c>
      <c r="DV203" s="186" t="s">
        <v>248</v>
      </c>
      <c r="DW203" s="186" t="s">
        <v>248</v>
      </c>
      <c r="DX203" s="186" t="s">
        <v>248</v>
      </c>
      <c r="DY203" s="186" t="s">
        <v>248</v>
      </c>
      <c r="DZ203" s="186" t="s">
        <v>248</v>
      </c>
      <c r="EA203" s="186" t="s">
        <v>248</v>
      </c>
      <c r="EB203" s="186" t="s">
        <v>248</v>
      </c>
      <c r="EC203" s="186" t="s">
        <v>248</v>
      </c>
      <c r="ED203" s="186" t="s">
        <v>248</v>
      </c>
      <c r="EE203" s="186" t="s">
        <v>248</v>
      </c>
      <c r="EF203" s="186" t="s">
        <v>248</v>
      </c>
      <c r="EG203" s="186" t="s">
        <v>248</v>
      </c>
      <c r="EH203" s="186" t="s">
        <v>248</v>
      </c>
      <c r="EI203" s="186" t="s">
        <v>248</v>
      </c>
      <c r="EJ203" s="186" t="s">
        <v>248</v>
      </c>
      <c r="EK203" s="186" t="s">
        <v>248</v>
      </c>
      <c r="EL203" s="186" t="s">
        <v>248</v>
      </c>
      <c r="EM203" s="186" t="s">
        <v>248</v>
      </c>
      <c r="EN203" s="186" t="s">
        <v>248</v>
      </c>
      <c r="EO203" s="186" t="s">
        <v>248</v>
      </c>
      <c r="EP203" s="186" t="s">
        <v>248</v>
      </c>
      <c r="EQ203" s="186" t="s">
        <v>248</v>
      </c>
      <c r="ER203" s="186" t="s">
        <v>248</v>
      </c>
      <c r="ES203" s="186" t="s">
        <v>248</v>
      </c>
      <c r="ET203" s="186" t="s">
        <v>248</v>
      </c>
      <c r="EU203" s="186" t="s">
        <v>248</v>
      </c>
      <c r="EV203" s="186" t="s">
        <v>248</v>
      </c>
      <c r="EW203" s="186" t="s">
        <v>248</v>
      </c>
      <c r="EX203" s="186" t="s">
        <v>248</v>
      </c>
      <c r="EY203" s="186" t="s">
        <v>248</v>
      </c>
      <c r="EZ203" s="186" t="s">
        <v>248</v>
      </c>
      <c r="FA203" s="186" t="s">
        <v>248</v>
      </c>
      <c r="FB203" s="186" t="s">
        <v>248</v>
      </c>
      <c r="FC203" s="186" t="s">
        <v>248</v>
      </c>
      <c r="FD203" s="186" t="s">
        <v>248</v>
      </c>
      <c r="FE203" s="186" t="s">
        <v>248</v>
      </c>
      <c r="FF203" s="186" t="s">
        <v>248</v>
      </c>
      <c r="FG203" s="186" t="s">
        <v>248</v>
      </c>
      <c r="FH203" s="186" t="s">
        <v>248</v>
      </c>
      <c r="FI203" s="186" t="s">
        <v>248</v>
      </c>
      <c r="FJ203" s="186" t="s">
        <v>248</v>
      </c>
      <c r="FK203" s="186" t="s">
        <v>248</v>
      </c>
      <c r="FL203" s="186" t="s">
        <v>248</v>
      </c>
      <c r="FM203" s="186" t="s">
        <v>248</v>
      </c>
      <c r="FN203" s="186" t="s">
        <v>248</v>
      </c>
      <c r="FO203" s="186" t="s">
        <v>248</v>
      </c>
      <c r="FP203" s="186" t="s">
        <v>248</v>
      </c>
      <c r="FQ203" s="187" t="s">
        <v>248</v>
      </c>
      <c r="FR203" s="187" t="s">
        <v>248</v>
      </c>
      <c r="FS203" s="186">
        <v>2</v>
      </c>
      <c r="FT203" s="186">
        <v>2</v>
      </c>
      <c r="FU203" s="186">
        <v>1</v>
      </c>
      <c r="FV203" s="186">
        <v>2</v>
      </c>
      <c r="FW203" s="186">
        <v>1</v>
      </c>
      <c r="FX203" s="186">
        <v>2</v>
      </c>
      <c r="FY203" s="186">
        <v>2</v>
      </c>
      <c r="FZ203" s="186">
        <v>2</v>
      </c>
      <c r="GA203" s="186" t="s">
        <v>248</v>
      </c>
      <c r="GB203" s="186" t="s">
        <v>248</v>
      </c>
      <c r="GC203" s="186"/>
      <c r="GD203" s="186">
        <v>2</v>
      </c>
      <c r="GE203" s="186" t="s">
        <v>248</v>
      </c>
      <c r="GF203" s="186" t="s">
        <v>248</v>
      </c>
      <c r="GG203" s="186" t="s">
        <v>248</v>
      </c>
      <c r="GH203" s="186" t="s">
        <v>248</v>
      </c>
      <c r="GI203" s="186" t="s">
        <v>248</v>
      </c>
      <c r="GJ203" s="186" t="s">
        <v>248</v>
      </c>
      <c r="GK203" s="186" t="s">
        <v>248</v>
      </c>
      <c r="GL203" s="186" t="s">
        <v>248</v>
      </c>
      <c r="GM203" s="186" t="s">
        <v>248</v>
      </c>
      <c r="GN203" s="186" t="s">
        <v>248</v>
      </c>
      <c r="GO203" s="186" t="s">
        <v>248</v>
      </c>
      <c r="GP203" s="186" t="s">
        <v>248</v>
      </c>
      <c r="GQ203" s="186" t="s">
        <v>248</v>
      </c>
      <c r="GR203" s="186" t="s">
        <v>248</v>
      </c>
      <c r="GS203" s="186" t="s">
        <v>248</v>
      </c>
      <c r="GT203" s="186" t="s">
        <v>248</v>
      </c>
      <c r="GU203" s="186" t="s">
        <v>248</v>
      </c>
      <c r="GV203" s="186" t="s">
        <v>248</v>
      </c>
      <c r="GW203" s="186" t="s">
        <v>248</v>
      </c>
      <c r="GX203" s="186" t="s">
        <v>248</v>
      </c>
      <c r="GY203" s="186" t="s">
        <v>248</v>
      </c>
      <c r="GZ203" s="261" t="s">
        <v>248</v>
      </c>
      <c r="HA203" s="261" t="s">
        <v>248</v>
      </c>
      <c r="HB203" s="188">
        <f>SUM(G203:GE203)</f>
        <v>47</v>
      </c>
    </row>
    <row r="204" spans="1:210" ht="24.9" customHeight="1" thickBot="1" x14ac:dyDescent="0.35">
      <c r="A204" s="108" t="str">
        <f>A203</f>
        <v>Prod.-Q-4</v>
      </c>
      <c r="B204" s="108" t="str">
        <f>B203</f>
        <v>Pracownik Produkcji</v>
      </c>
      <c r="C204" s="108" t="str">
        <f>C203</f>
        <v>MK</v>
      </c>
      <c r="D204" s="108">
        <f>D203</f>
        <v>1725</v>
      </c>
      <c r="E204" s="395"/>
      <c r="F204" s="189" t="s">
        <v>375</v>
      </c>
      <c r="G204" s="192">
        <f>IF(INDEX(tab_MinKomp[Przepisy BHP / BHP Vorschriften],MATCH($B203,tab_MinKomp[[Stanowisko / Position ]:[Stanowisko / Position ]],0))="n/a","n/a",G203-INDEX(tab_MinKomp[Przepisy BHP / BHP Vorschriften],MATCH($B203,tab_MinKomp[[Stanowisko / Position ]:[Stanowisko / Position ]],0)))</f>
        <v>0</v>
      </c>
      <c r="H204" s="193">
        <f>IF(INDEX(tab_MinKomp[Przepisy PPOŻ / Brandschutzbestimmungen],MATCH($B203,tab_MinKomp[[Stanowisko / Position ]:[Stanowisko / Position ]],0))="n/a","n/a",H203-INDEX(tab_MinKomp[Przepisy PPOŻ / Brandschutzbestimmungen],MATCH($B203,tab_MinKomp[[Stanowisko / Position ]:[Stanowisko / Position ]],0)))</f>
        <v>0</v>
      </c>
      <c r="I204" s="193">
        <f>IF(INDEX(tab_MinKomp[Ryzyko zawodowe na stanowiskach pracyv/ Berufliche Risiken an Arbeitsstellen],MATCH($B203,tab_MinKomp[[Stanowisko / Position ]:[Stanowisko / Position ]],0))="n/a","n/a",I203-INDEX(tab_MinKomp[Ryzyko zawodowe na stanowiskach pracyv/ Berufliche Risiken an Arbeitsstellen],MATCH($B203,tab_MinKomp[[Stanowisko / Position ]:[Stanowisko / Position ]],0)))</f>
        <v>0</v>
      </c>
      <c r="J204" s="193">
        <f>IF(INDEX(tab_MinKomp[Gospodarka substancjami niebezpiecznymi / Gefahrstoffmanagement],MATCH($B203,tab_MinKomp[[Stanowisko / Position ]:[Stanowisko / Position ]],0))="n/a","n/a",J203-INDEX(tab_MinKomp[Gospodarka substancjami niebezpiecznymi / Gefahrstoffmanagement],MATCH($B203,tab_MinKomp[[Stanowisko / Position ]:[Stanowisko / Position ]],0)))</f>
        <v>0</v>
      </c>
      <c r="K204" s="193">
        <f>IF(INDEX(tab_MinKomp[Gospodarka odpadami / Abfallwirtschaft],MATCH($B203,tab_MinKomp[[Stanowisko / Position ]:[Stanowisko / Position ]],0))="n/a","n/a",K203-INDEX(tab_MinKomp[Gospodarka odpadami / Abfallwirtschaft],MATCH($B203,tab_MinKomp[[Stanowisko / Position ]:[Stanowisko / Position ]],0)))</f>
        <v>0</v>
      </c>
      <c r="L204" s="194" t="str">
        <f>IF(INDEX(tab_MinKomp[Przepisy kodeksu pracy / Bestimmungen des Arbeitsgesetzes],MATCH($B203,tab_MinKomp[[Stanowisko / Position ]:[Stanowisko / Position ]],0))="n/a","n/a",L203-INDEX(tab_MinKomp[Przepisy kodeksu pracy / Bestimmungen des Arbeitsgesetzes],MATCH($B203,tab_MinKomp[[Stanowisko / Position ]:[Stanowisko / Position ]],0)))</f>
        <v>n/a</v>
      </c>
      <c r="M204" s="195" t="str">
        <f>IF(INDEX(tab_MinKomp[Przepisy o ub.społ. ZUS  / Sozialversicherungsvorschriften],MATCH($B203,tab_MinKomp[[Stanowisko / Position ]:[Stanowisko / Position ]],0))="n/a","n/a",M203-INDEX(tab_MinKomp[Przepisy o ub.społ. ZUS  / Sozialversicherungsvorschriften],MATCH($B203,tab_MinKomp[[Stanowisko / Position ]:[Stanowisko / Position ]],0)))</f>
        <v>n/a</v>
      </c>
      <c r="N204" s="194" t="str">
        <f>IF(INDEX(tab_MinKomp[PRZEPISY O PDOF /persönlich Einkommensteuergesetz ],MATCH($B203,tab_MinKomp[[Stanowisko / Position ]:[Stanowisko / Position ]],0))="n/a","n/a",N203-INDEX(tab_MinKomp[PRZEPISY O PDOF /persönlich Einkommensteuergesetz ],MATCH($B203,tab_MinKomp[[Stanowisko / Position ]:[Stanowisko / Position ]],0)))</f>
        <v>n/a</v>
      </c>
      <c r="O204" s="194">
        <f>IF(INDEX(tab_MinKomp[Regulamin pracy / Arbeitsordnung],MATCH($B203,tab_MinKomp[[Stanowisko / Position ]:[Stanowisko / Position ]],0))="n/a","n/a",O203-INDEX(tab_MinKomp[Regulamin pracy / Arbeitsordnung],MATCH($B203,tab_MinKomp[[Stanowisko / Position ]:[Stanowisko / Position ]],0)))</f>
        <v>1</v>
      </c>
      <c r="P204" s="194">
        <f>IF(INDEX(tab_MinKomp[Regulamin wynagradzania / Vergütungsordnung],MATCH($B203,tab_MinKomp[[Stanowisko / Position ]:[Stanowisko / Position ]],0))="n/a","n/a",P203-INDEX(tab_MinKomp[Regulamin wynagradzania / Vergütungsordnung],MATCH($B203,tab_MinKomp[[Stanowisko / Position ]:[Stanowisko / Position ]],0)))</f>
        <v>1</v>
      </c>
      <c r="Q204" s="194" t="str">
        <f>IF(INDEX(tab_MinKomp[System R2PŁATNIK PRO: Płace / Lohnabrechnung],MATCH($B203,tab_MinKomp[[Stanowisko / Position ]:[Stanowisko / Position ]],0))="n/a","n/a",Q203-INDEX(tab_MinKomp[System R2PŁATNIK PRO: Płace / Lohnabrechnung],MATCH($B203,tab_MinKomp[[Stanowisko / Position ]:[Stanowisko / Position ]],0)))</f>
        <v>n/a</v>
      </c>
      <c r="R204" s="194" t="str">
        <f>IF(INDEX(tab_MinKomp[SystemR2PŁATNIK PRO: KADRY / Personaldaten],MATCH($B203,tab_MinKomp[[Stanowisko / Position ]:[Stanowisko / Position ]],0))="n/a","n/a",R203-INDEX(tab_MinKomp[SystemR2PŁATNIK PRO: KADRY / Personaldaten],MATCH($B203,tab_MinKomp[[Stanowisko / Position ]:[Stanowisko / Position ]],0)))</f>
        <v>n/a</v>
      </c>
      <c r="S204" s="194" t="str">
        <f>IF(INDEX(tab_MinKomp[SYSTEM R2PŁATNIK PRO: zarządzanie pracownikami / Arbeitsverwaltung],MATCH($B203,tab_MinKomp[[Stanowisko / Position ]:[Stanowisko / Position ]],0))="n/a","n/a",S203-INDEX(tab_MinKomp[SYSTEM R2PŁATNIK PRO: zarządzanie pracownikami / Arbeitsverwaltung],MATCH($B203,tab_MinKomp[[Stanowisko / Position ]:[Stanowisko / Position ]],0)))</f>
        <v>n/a</v>
      </c>
      <c r="T204" s="194" t="str">
        <f>IF(INDEX(tab_MinKomp[Doradztwo, wsparcie personalne / Personalberatung und Unterstützung],MATCH($B203,tab_MinKomp[[Stanowisko / Position ]:[Stanowisko / Position ]],0))="n/a","n/a",T203-INDEX(tab_MinKomp[Doradztwo, wsparcie personalne / Personalberatung und Unterstützung],MATCH($B203,tab_MinKomp[[Stanowisko / Position ]:[Stanowisko / Position ]],0)))</f>
        <v>n/a</v>
      </c>
      <c r="U204" s="194" t="str">
        <f>IF(INDEX(tab_MinKomp[Przepisy o podatku VAT / MwSt.- Gesetz],MATCH($B203,tab_MinKomp[[Stanowisko / Position ]:[Stanowisko / Position ]],0))="n/a","n/a",U203-INDEX(tab_MinKomp[Przepisy o podatku VAT / MwSt.- Gesetz],MATCH($B203,tab_MinKomp[[Stanowisko / Position ]:[Stanowisko / Position ]],0)))</f>
        <v>n/a</v>
      </c>
      <c r="V204" s="194" t="str">
        <f>IF(INDEX(tab_MinKomp[PrzepisyPDOP / geschäftlich Einkommensteuergesetz],MATCH($B203,tab_MinKomp[[Stanowisko / Position ]:[Stanowisko / Position ]],0))="n/a","n/a",V203-INDEX(tab_MinKomp[PrzepisyPDOP / geschäftlich Einkommensteuergesetz],MATCH($B203,tab_MinKomp[[Stanowisko / Position ]:[Stanowisko / Position ]],0)))</f>
        <v>n/a</v>
      </c>
      <c r="W204" s="194" t="str">
        <f>IF(INDEX(tab_MinKomp[System BAAN / FINANSE (FIBU)],MATCH($B203,tab_MinKomp[[Stanowisko / Position ]:[Stanowisko / Position ]],0))="n/a","n/a",W203-INDEX(tab_MinKomp[System BAAN / FINANSE (FIBU)],MATCH($B203,tab_MinKomp[[Stanowisko / Position ]:[Stanowisko / Position ]],0)))</f>
        <v>n/a</v>
      </c>
      <c r="X204" s="194" t="str">
        <f>IF(INDEX(tab_MinKomp[Systemy pomocnicze / Hilfssysteme(STOCKPROGRAM, KALK2000 etc.)],MATCH($B203,tab_MinKomp[[Stanowisko / Position ]:[Stanowisko / Position ]],0))="n/a","n/a",X203-INDEX(tab_MinKomp[Systemy pomocnicze / Hilfssysteme(STOCKPROGRAM, KALK2000 etc.)],MATCH($B203,tab_MinKomp[[Stanowisko / Position ]:[Stanowisko / Position ]],0)))</f>
        <v>n/a</v>
      </c>
      <c r="Y204" s="194" t="str">
        <f>IF(INDEX(tab_MinKomp[Polityka rachunkowości / Buchführungspolitik],MATCH($B203,tab_MinKomp[[Stanowisko / Position ]:[Stanowisko / Position ]],0))="n/a","n/a",Y203-INDEX(tab_MinKomp[Polityka rachunkowości / Buchführungspolitik],MATCH($B203,tab_MinKomp[[Stanowisko / Position ]:[Stanowisko / Position ]],0)))</f>
        <v>n/a</v>
      </c>
      <c r="Z204" s="194" t="str">
        <f>IF(INDEX(tab_MinKomp[Ustawa o rachunkowości / Rechnungslegungsgesetz],MATCH($B203,tab_MinKomp[[Stanowisko / Position ]:[Stanowisko / Position ]],0))="n/a","n/a",Z203-INDEX(tab_MinKomp[Ustawa o rachunkowości / Rechnungslegungsgesetz],MATCH($B203,tab_MinKomp[[Stanowisko / Position ]:[Stanowisko / Position ]],0)))</f>
        <v>n/a</v>
      </c>
      <c r="AA204" s="194" t="str">
        <f>IF(INDEX(tab_MinKomp[WORKFLOW - TS-100],MATCH($B203,tab_MinKomp[[Stanowisko / Position ]:[Stanowisko / Position ]],0))="n/a","n/a",AA203-INDEX(tab_MinKomp[WORKFLOW - TS-100],MATCH($B203,tab_MinKomp[[Stanowisko / Position ]:[Stanowisko / Position ]],0)))</f>
        <v>n/a</v>
      </c>
      <c r="AB204" s="194" t="str">
        <f>IF(INDEX(tab_MinKomp[WORKFLOW - SFMS],MATCH($B203,tab_MinKomp[[Stanowisko / Position ]:[Stanowisko / Position ]],0))="n/a","n/a",AB203-INDEX(tab_MinKomp[WORKFLOW - SFMS],MATCH($B203,tab_MinKomp[[Stanowisko / Position ]:[Stanowisko / Position ]],0)))</f>
        <v>n/a</v>
      </c>
      <c r="AC204" s="194" t="str">
        <f>IF(INDEX(tab_MinKomp[System ISO 9001:2015],MATCH($B203,tab_MinKomp[[Stanowisko / Position ]:[Stanowisko / Position ]],0))="n/a","n/a",AC203-INDEX(tab_MinKomp[System ISO 9001:2015],MATCH($B203,tab_MinKomp[[Stanowisko / Position ]:[Stanowisko / Position ]],0)))</f>
        <v>n/a</v>
      </c>
      <c r="AD204" s="194" t="str">
        <f>IF(INDEX(tab_MinKomp[System ISO 9001:2015],MATCH($B203,tab_MinKomp[[Stanowisko / Position ]:[Stanowisko / Position ]],0))="n/a","n/a",AD203-INDEX(tab_MinKomp[System ISO 9001:2015],MATCH($B203,tab_MinKomp[[Stanowisko / Position ]:[Stanowisko / Position ]],0)))</f>
        <v>n/a</v>
      </c>
      <c r="AE204" s="194" t="str">
        <f>IF(INDEX(tab_MinKomp[System ISO 9001:2015],MATCH($B203,tab_MinKomp[[Stanowisko / Position ]:[Stanowisko / Position ]],0))="n/a","n/a",AE203-INDEX(tab_MinKomp[System ISO 9001:2015],MATCH($B203,tab_MinKomp[[Stanowisko / Position ]:[Stanowisko / Position ]],0)))</f>
        <v>n/a</v>
      </c>
      <c r="AF204" s="194" t="str">
        <f>IF(INDEX(tab_MinKomp[System ISO 9001:2015],MATCH($B203,tab_MinKomp[[Stanowisko / Position ]:[Stanowisko / Position ]],0))="n/a","n/a",AF203-INDEX(tab_MinKomp[System ISO 9001:2015],MATCH($B203,tab_MinKomp[[Stanowisko / Position ]:[Stanowisko / Position ]],0)))</f>
        <v>n/a</v>
      </c>
      <c r="AG204" s="194" t="str">
        <f>IF(INDEX(tab_MinKomp[Wymagania VDA 6.3 Process / Forderungen],MATCH($B203,tab_MinKomp[[Stanowisko / Position ]:[Stanowisko / Position ]],0))="n/a","n/a",AG203-INDEX(tab_MinKomp[Wymagania VDA 6.3 Process / Forderungen],MATCH($B203,tab_MinKomp[[Stanowisko / Position ]:[Stanowisko / Position ]],0)))</f>
        <v>n/a</v>
      </c>
      <c r="AH204" s="194" t="str">
        <f>IF(INDEX(tab_MinKomp[Wymagania VDA 6.5 Product / Forderungen],MATCH($B203,tab_MinKomp[[Stanowisko / Position ]:[Stanowisko / Position ]],0))="n/a","n/a",AH203-INDEX(tab_MinKomp[Wymagania VDA 6.5 Product / Forderungen],MATCH($B203,tab_MinKomp[[Stanowisko / Position ]:[Stanowisko / Position ]],0)))</f>
        <v>n/a</v>
      </c>
      <c r="AI204" s="194" t="str">
        <f>IF(INDEX(tab_MinKomp[System ISO 9001:2015],MATCH($B203,tab_MinKomp[[Stanowisko / Position ]:[Stanowisko / Position ]],0))="n/a","n/a",AI203-INDEX(tab_MinKomp[System ISO 9001:2015],MATCH($B203,tab_MinKomp[[Stanowisko / Position ]:[Stanowisko / Position ]],0)))</f>
        <v>n/a</v>
      </c>
      <c r="AJ204" s="194" t="str">
        <f>IF(INDEX(tab_MinKomp[Auditor systemu ISO 17021:2018],MATCH($B203,tab_MinKomp[[Stanowisko / Position ]:[Stanowisko / Position ]],0))="n/a","n/a",AJ203-INDEX(tab_MinKomp[Auditor systemu ISO 17021:2018],MATCH($B203,tab_MinKomp[[Stanowisko / Position ]:[Stanowisko / Position ]],0)))</f>
        <v>n/a</v>
      </c>
      <c r="AK204" s="194" t="str">
        <f>IF(INDEX(tab_MinKomp[Pełnomocnik systemu / Systemvertreter],MATCH($B203,tab_MinKomp[[Stanowisko / Position ]:[Stanowisko / Position ]],0))="n/a","n/a",AK203-INDEX(tab_MinKomp[Pełnomocnik systemu / Systemvertreter],MATCH($B203,tab_MinKomp[[Stanowisko / Position ]:[Stanowisko / Position ]],0)))</f>
        <v>n/a</v>
      </c>
      <c r="AL204" s="194">
        <f>IF(INDEX(tab_MinKomp[Polityka Etyczna - Compliance],MATCH($B203,tab_MinKomp[[Stanowisko / Position ]:[Stanowisko / Position ]],0))="n/a","n/a",AL203-INDEX(tab_MinKomp[Polityka Etyczna - Compliance],MATCH($B203,tab_MinKomp[[Stanowisko / Position ]:[Stanowisko / Position ]],0)))</f>
        <v>1</v>
      </c>
      <c r="AM204" s="194" t="str">
        <f>IF(INDEX(tab_MinKomp[WDRAŻANIE NOWYCH PROJEKTÓW/ PROCEDURA CTM],MATCH($B203,tab_MinKomp[[Stanowisko / Position ]:[Stanowisko / Position ]],0))="n/a","n/a",AM203-INDEX(tab_MinKomp[WDRAŻANIE NOWYCH PROJEKTÓW/ PROCEDURA CTM],MATCH($B203,tab_MinKomp[[Stanowisko / Position ]:[Stanowisko / Position ]],0)))</f>
        <v>n/a</v>
      </c>
      <c r="AN204" s="194" t="str">
        <f>IF(INDEX(tab_MinKomp[KAMIENIE MILOWE MSL/PIFF],MATCH($B203,tab_MinKomp[[Stanowisko / Position ]:[Stanowisko / Position ]],0))="n/a","n/a",AN203-INDEX(tab_MinKomp[KAMIENIE MILOWE MSL/PIFF],MATCH($B203,tab_MinKomp[[Stanowisko / Position ]:[Stanowisko / Position ]],0)))</f>
        <v>n/a</v>
      </c>
      <c r="AO204" s="194">
        <f>IF(INDEX(tab_MinKomp[CP],MATCH($B203,tab_MinKomp[[Stanowisko / Position ]:[Stanowisko / Position ]],0))="n/a","n/a",AO203-INDEX(tab_MinKomp[CP],MATCH($B203,tab_MinKomp[[Stanowisko / Position ]:[Stanowisko / Position ]],0)))</f>
        <v>0</v>
      </c>
      <c r="AP204" s="194" t="str">
        <f>IF(INDEX(tab_MinKomp[FMEA],MATCH($B203,tab_MinKomp[[Stanowisko / Position ]:[Stanowisko / Position ]],0))="n/a","n/a",AP203-INDEX(tab_MinKomp[FMEA],MATCH($B203,tab_MinKomp[[Stanowisko / Position ]:[Stanowisko / Position ]],0)))</f>
        <v>n/a</v>
      </c>
      <c r="AQ204" s="194">
        <f>IF(INDEX(tab_MinKomp[FLOW CHART],MATCH($B203,tab_MinKomp[[Stanowisko / Position ]:[Stanowisko / Position ]],0))="n/a","n/a",AQ203-INDEX(tab_MinKomp[FLOW CHART],MATCH($B203,tab_MinKomp[[Stanowisko / Position ]:[Stanowisko / Position ]],0)))</f>
        <v>0</v>
      </c>
      <c r="AR204" s="194" t="str">
        <f>IF(INDEX(tab_MinKomp[APQP],MATCH($B203,tab_MinKomp[[Stanowisko / Position ]:[Stanowisko / Position ]],0))="n/a","n/a",AR203-INDEX(tab_MinKomp[APQP],MATCH($B203,tab_MinKomp[[Stanowisko / Position ]:[Stanowisko / Position ]],0)))</f>
        <v>n/a</v>
      </c>
      <c r="AS204" s="194" t="str">
        <f>IF(INDEX(tab_MinKomp[MSA],MATCH($B203,tab_MinKomp[[Stanowisko / Position ]:[Stanowisko / Position ]],0))="n/a","n/a",AS203-INDEX(tab_MinKomp[MSA],MATCH($B203,tab_MinKomp[[Stanowisko / Position ]:[Stanowisko / Position ]],0)))</f>
        <v>n/a</v>
      </c>
      <c r="AT204" s="194" t="str">
        <f>IF(INDEX(tab_MinKomp[SPC],MATCH($B203,tab_MinKomp[[Stanowisko / Position ]:[Stanowisko / Position ]],0))="n/a","n/a",AT203-INDEX(tab_MinKomp[SPC],MATCH($B203,tab_MinKomp[[Stanowisko / Position ]:[Stanowisko / Position ]],0)))</f>
        <v>n/a</v>
      </c>
      <c r="AU204" s="194" t="str">
        <f>IF(INDEX(tab_MinKomp[CSR (SPECYFICZNE WYMAGANIA KLIENTA)],MATCH($B203,tab_MinKomp[[Stanowisko / Position ]:[Stanowisko / Position ]],0))="n/a","n/a",AU203-INDEX(tab_MinKomp[CSR (SPECYFICZNE WYMAGANIA KLIENTA)],MATCH($B203,tab_MinKomp[[Stanowisko / Position ]:[Stanowisko / Position ]],0)))</f>
        <v>n/a</v>
      </c>
      <c r="AV204" s="194">
        <f>IF(INDEX(tab_MinKomp[5S],MATCH($B203,tab_MinKomp[[Stanowisko / Position ]:[Stanowisko / Position ]],0))="n/a","n/a",AV203-INDEX(tab_MinKomp[5S],MATCH($B203,tab_MinKomp[[Stanowisko / Position ]:[Stanowisko / Position ]],0)))</f>
        <v>0</v>
      </c>
      <c r="AW204" s="194">
        <f>IF(INDEX(tab_MinKomp[LEAN MANAGEMENT],MATCH($B203,tab_MinKomp[[Stanowisko / Position ]:[Stanowisko / Position ]],0))="n/a","n/a",AW203-INDEX(tab_MinKomp[LEAN MANAGEMENT],MATCH($B203,tab_MinKomp[[Stanowisko / Position ]:[Stanowisko / Position ]],0)))</f>
        <v>0</v>
      </c>
      <c r="AX204" s="194" t="str">
        <f>IF(INDEX(tab_MinKomp[5R],MATCH($B203,tab_MinKomp[[Stanowisko / Position ]:[Stanowisko / Position ]],0))="n/a","n/a",AX203-INDEX(tab_MinKomp[5R],MATCH($B203,tab_MinKomp[[Stanowisko / Position ]:[Stanowisko / Position ]],0)))</f>
        <v>n/a</v>
      </c>
      <c r="AY204" s="194" t="str">
        <f>IF(INDEX(tab_MinKomp[Six Sigma],MATCH($B203,tab_MinKomp[[Stanowisko / Position ]:[Stanowisko / Position ]],0))="n/a","n/a",AY203-INDEX(tab_MinKomp[Six Sigma],MATCH($B203,tab_MinKomp[[Stanowisko / Position ]:[Stanowisko / Position ]],0)))</f>
        <v>n/a</v>
      </c>
      <c r="AZ204" s="194" t="str">
        <f>IF(INDEX(tab_MinKomp[System BAAN / Distribution &amp; Supply Chain],MATCH($B203,tab_MinKomp[[Stanowisko / Position ]:[Stanowisko / Position ]],0))="n/a","n/a",AZ203-INDEX(tab_MinKomp[System BAAN / Distribution &amp; Supply Chain],MATCH($B203,tab_MinKomp[[Stanowisko / Position ]:[Stanowisko / Position ]],0)))</f>
        <v>n/a</v>
      </c>
      <c r="BA204" s="194">
        <f>IF(INDEX(tab_MinKomp[LEAN MANAGEMENT],MATCH($B203,tab_MinKomp[[Stanowisko / Position ]:[Stanowisko / Position ]],0))="n/a","n/a",BA203-INDEX(tab_MinKomp[LEAN MANAGEMENT],MATCH($B203,tab_MinKomp[[Stanowisko / Position ]:[Stanowisko / Position ]],0)))</f>
        <v>0</v>
      </c>
      <c r="BB204" s="194">
        <f>IF(INDEX(tab_MinKomp[LEAN MANAGEMENT],MATCH($B203,tab_MinKomp[[Stanowisko / Position ]:[Stanowisko / Position ]],0))="n/a","n/a",BB203-INDEX(tab_MinKomp[LEAN MANAGEMENT],MATCH($B203,tab_MinKomp[[Stanowisko / Position ]:[Stanowisko / Position ]],0)))</f>
        <v>0</v>
      </c>
      <c r="BC204" s="194" t="str">
        <f>IF(INDEX(tab_MinKomp[Organizacja dostaw / Versorgungsorganisation],MATCH($B203,tab_MinKomp[[Stanowisko / Position ]:[Stanowisko / Position ]],0))="n/a","n/a",BC203-INDEX(tab_MinKomp[Organizacja dostaw / Versorgungsorganisation],MATCH($B203,tab_MinKomp[[Stanowisko / Position ]:[Stanowisko / Position ]],0)))</f>
        <v>n/a</v>
      </c>
      <c r="BD204" s="194" t="str">
        <f>IF(INDEX(tab_MinKomp[Organizacja wysyłek / Organisation von Lieferungen],MATCH($B203,tab_MinKomp[[Stanowisko / Position ]:[Stanowisko / Position ]],0))="n/a","n/a",BD203-INDEX(tab_MinKomp[Organizacja wysyłek / Organisation von Lieferungen],MATCH($B203,tab_MinKomp[[Stanowisko / Position ]:[Stanowisko / Position ]],0)))</f>
        <v>n/a</v>
      </c>
      <c r="BE204" s="194" t="str">
        <f>IF(INDEX(tab_MinKomp[Analiza magazynowa - Program Polen.mdb / Inventuranalyse],MATCH($B203,tab_MinKomp[[Stanowisko / Position ]:[Stanowisko / Position ]],0))="n/a","n/a",BE203-INDEX(tab_MinKomp[Analiza magazynowa - Program Polen.mdb / Inventuranalyse],MATCH($B203,tab_MinKomp[[Stanowisko / Position ]:[Stanowisko / Position ]],0)))</f>
        <v>n/a</v>
      </c>
      <c r="BF204" s="190" t="str">
        <f>IF(INDEX(tab_MinKomp[MMOG (Materials Management Operations Guidelines)],MATCH($B203,tab_MinKomp[[Stanowisko / Position ]:[Stanowisko / Position ]],0))="n/a","n/a",BF203-INDEX(tab_MinKomp[MMOG (Materials Management Operations Guidelines)],MATCH($B203,tab_MinKomp[[Stanowisko / Position ]:[Stanowisko / Position ]],0)))</f>
        <v>n/a</v>
      </c>
      <c r="BG204" s="190" t="str">
        <f>IF(INDEX(tab_MinKomp[GPP],MATCH($B203,tab_MinKomp[[Stanowisko / Position ]:[Stanowisko / Position ]],0))="n/a","n/a",BG203-INDEX(tab_MinKomp[GPP],MATCH($B203,tab_MinKomp[[Stanowisko / Position ]:[Stanowisko / Position ]],0)))</f>
        <v>n/a</v>
      </c>
      <c r="BH204" s="190" t="str">
        <f>IF(INDEX(tab_MinKomp[AIAG (Automotive Industry Action Group)],MATCH($B203,tab_MinKomp[[Stanowisko / Position ]:[Stanowisko / Position ]],0))="n/a","n/a",BH203-INDEX(tab_MinKomp[AIAG (Automotive Industry Action Group)],MATCH($B203,tab_MinKomp[[Stanowisko / Position ]:[Stanowisko / Position ]],0)))</f>
        <v>n/a</v>
      </c>
      <c r="BI204" s="190" t="str">
        <f>IF(INDEX(tab_MinKomp[Super-G disputes],MATCH($B203,tab_MinKomp[[Stanowisko / Position ]:[Stanowisko / Position ]],0))="n/a","n/a",BI203-INDEX(tab_MinKomp[Super-G disputes],MATCH($B203,tab_MinKomp[[Stanowisko / Position ]:[Stanowisko / Position ]],0)))</f>
        <v>n/a</v>
      </c>
      <c r="BJ204" s="190" t="str">
        <f>IF(INDEX(tab_MinKomp[CMMS3/eDDL (Direct Data Link)],MATCH($B203,tab_MinKomp[[Stanowisko / Position ]:[Stanowisko / Position ]],0))="n/a","n/a",BJ203-INDEX(tab_MinKomp[CMMS3/eDDL (Direct Data Link)],MATCH($B203,tab_MinKomp[[Stanowisko / Position ]:[Stanowisko / Position ]],0)))</f>
        <v>n/a</v>
      </c>
      <c r="BK204" s="190" t="str">
        <f>IF(INDEX(tab_MinKomp[MP&amp;L (Material Planning and Logistics)],MATCH($B203,tab_MinKomp[[Stanowisko / Position ]:[Stanowisko / Position ]],0))="n/a","n/a",BK203-INDEX(tab_MinKomp[MP&amp;L (Material Planning and Logistics)],MATCH($B203,tab_MinKomp[[Stanowisko / Position ]:[Stanowisko / Position ]],0)))</f>
        <v>n/a</v>
      </c>
      <c r="BL204" s="190" t="str">
        <f>IF(INDEX(tab_MinKomp[Supplier delivery rating],MATCH($B203,tab_MinKomp[[Stanowisko / Position ]:[Stanowisko / Position ]],0))="n/a","n/a",BL203-INDEX(tab_MinKomp[Supplier delivery rating],MATCH($B203,tab_MinKomp[[Stanowisko / Position ]:[Stanowisko / Position ]],0)))</f>
        <v>n/a</v>
      </c>
      <c r="BM204" s="194" t="str">
        <f>IF(INDEX(tab_MinKomp[Planowanie produkcji / Produktionsplanung],MATCH($B203,tab_MinKomp[[Stanowisko / Position ]:[Stanowisko / Position ]],0))="n/a","n/a",BM203-INDEX(tab_MinKomp[Planowanie produkcji / Produktionsplanung],MATCH($B203,tab_MinKomp[[Stanowisko / Position ]:[Stanowisko / Position ]],0)))</f>
        <v>n/a</v>
      </c>
      <c r="BN204" s="194" t="str">
        <f>IF(INDEX(tab_MinKomp[Planowanie produkcji / Produktionsplanung],MATCH($B203,tab_MinKomp[[Stanowisko / Position ]:[Stanowisko / Position ]],0))="n/a","n/a",BN203-INDEX(tab_MinKomp[Planowanie produkcji / Produktionsplanung],MATCH($B203,tab_MinKomp[[Stanowisko / Position ]:[Stanowisko / Position ]],0)))</f>
        <v>n/a</v>
      </c>
      <c r="BO204" s="194" t="str">
        <f>IF(INDEX(tab_MinKomp[Planowanie produkcji / Produktionsplanung],MATCH($B203,tab_MinKomp[[Stanowisko / Position ]:[Stanowisko / Position ]],0))="n/a","n/a",BO203-INDEX(tab_MinKomp[Planowanie produkcji / Produktionsplanung],MATCH($B203,tab_MinKomp[[Stanowisko / Position ]:[Stanowisko / Position ]],0)))</f>
        <v>n/a</v>
      </c>
      <c r="BP204" s="194" t="str">
        <f>IF(INDEX(tab_MinKomp[Planowanie produkcji / Produktionsplanung],MATCH($B203,tab_MinKomp[[Stanowisko / Position ]:[Stanowisko / Position ]],0))="n/a","n/a",BP203-INDEX(tab_MinKomp[Planowanie produkcji / Produktionsplanung],MATCH($B203,tab_MinKomp[[Stanowisko / Position ]:[Stanowisko / Position ]],0)))</f>
        <v>n/a</v>
      </c>
      <c r="BQ204" s="194">
        <f>IF(INDEX(tab_MinKomp[Obsługa maszyn Novapax / Novapax Maschinenbedienung],MATCH($B203,tab_MinKomp[[Stanowisko / Position ]:[Stanowisko / Position ]],0))="n/a","n/a",BQ203-INDEX(tab_MinKomp[Obsługa maszyn Novapax / Novapax Maschinenbedienung],MATCH($B203,tab_MinKomp[[Stanowisko / Position ]:[Stanowisko / Position ]],0)))</f>
        <v>-2</v>
      </c>
      <c r="BR204" s="194" t="str">
        <f>IF(INDEX(tab_MinKomp[Planowanie produkcji / Produktionsplanung],MATCH($B203,tab_MinKomp[[Stanowisko / Position ]:[Stanowisko / Position ]],0))="n/a","n/a",BR203-INDEX(tab_MinKomp[Planowanie produkcji / Produktionsplanung],MATCH($B203,tab_MinKomp[[Stanowisko / Position ]:[Stanowisko / Position ]],0)))</f>
        <v>n/a</v>
      </c>
      <c r="BS204" s="194">
        <f>IF(INDEX(tab_MinKomp[Obsługa maszyn Novapax / Novapax Maschinenbedienung],MATCH($B203,tab_MinKomp[[Stanowisko / Position ]:[Stanowisko / Position ]],0))="n/a","n/a",BS203-INDEX(tab_MinKomp[Obsługa maszyn Novapax / Novapax Maschinenbedienung],MATCH($B203,tab_MinKomp[[Stanowisko / Position ]:[Stanowisko / Position ]],0)))</f>
        <v>-2</v>
      </c>
      <c r="BT204" s="194" t="str">
        <f>IF(INDEX(tab_MinKomp[Planowanie produkcji / Produktionsplanung],MATCH($B203,tab_MinKomp[[Stanowisko / Position ]:[Stanowisko / Position ]],0))="n/a","n/a",BT203-INDEX(tab_MinKomp[Planowanie produkcji / Produktionsplanung],MATCH($B203,tab_MinKomp[[Stanowisko / Position ]:[Stanowisko / Position ]],0)))</f>
        <v>n/a</v>
      </c>
      <c r="BU204" s="194">
        <f>IF(INDEX(tab_MinKomp[Obsługa maszyn Novapax / Novapax Maschinenbedienung],MATCH($B203,tab_MinKomp[[Stanowisko / Position ]:[Stanowisko / Position ]],0))="n/a","n/a",BU203-INDEX(tab_MinKomp[Obsługa maszyn Novapax / Novapax Maschinenbedienung],MATCH($B203,tab_MinKomp[[Stanowisko / Position ]:[Stanowisko / Position ]],0)))</f>
        <v>-2</v>
      </c>
      <c r="BV204" s="194" t="str">
        <f>IF(INDEX(tab_MinKomp[Planowanie produkcji / Produktionsplanung],MATCH($B203,tab_MinKomp[[Stanowisko / Position ]:[Stanowisko / Position ]],0))="n/a","n/a",BV203-INDEX(tab_MinKomp[Planowanie produkcji / Produktionsplanung],MATCH($B203,tab_MinKomp[[Stanowisko / Position ]:[Stanowisko / Position ]],0)))</f>
        <v>n/a</v>
      </c>
      <c r="BW204" s="194">
        <f>IF(INDEX(tab_MinKomp[Obsługa maszyn Novapax / Novapax Maschinenbedienung],MATCH($B203,tab_MinKomp[[Stanowisko / Position ]:[Stanowisko / Position ]],0))="n/a","n/a",BW203-INDEX(tab_MinKomp[Obsługa maszyn Novapax / Novapax Maschinenbedienung],MATCH($B203,tab_MinKomp[[Stanowisko / Position ]:[Stanowisko / Position ]],0)))</f>
        <v>-2</v>
      </c>
      <c r="BX204" s="194">
        <f>IF(INDEX(tab_MinKomp[Obsługa maszyn Novapax / Novapax Maschinenbedienung],MATCH($B203,tab_MinKomp[[Stanowisko / Position ]:[Stanowisko / Position ]],0))="n/a","n/a",BX203-INDEX(tab_MinKomp[Obsługa maszyn Novapax / Novapax Maschinenbedienung],MATCH($B203,tab_MinKomp[[Stanowisko / Position ]:[Stanowisko / Position ]],0)))</f>
        <v>-2</v>
      </c>
      <c r="BY204" s="194" t="str">
        <f>IF(INDEX(tab_MinKomp[Obsługa maszyn Engel / Engel Maschinenbedienung],MATCH($B203,tab_MinKomp[[Stanowisko / Position ]:[Stanowisko / Position ]],0))="n/a","n/a",BY203-INDEX(tab_MinKomp[Obsługa maszyn Engel / Engel Maschinenbedienung],MATCH($B203,tab_MinKomp[[Stanowisko / Position ]:[Stanowisko / Position ]],0)))</f>
        <v>n/a</v>
      </c>
      <c r="BZ204" s="186"/>
      <c r="CA204" s="194" t="str">
        <f>IF(INDEX(tab_MinKomp[Obsługa maszyn KVT / KVT Maschinenbedienung],MATCH($B203,tab_MinKomp[[Stanowisko / Position ]:[Stanowisko / Position ]],0))="n/a","n/a",CA203-INDEX(tab_MinKomp[Obsługa maszyn KVT / KVT Maschinenbedienung],MATCH($B203,tab_MinKomp[[Stanowisko / Position ]:[Stanowisko / Position ]],0)))</f>
        <v>n/a</v>
      </c>
      <c r="CB204" s="194">
        <f>IF(INDEX(tab_MinKomp[Obsługa maszyn Novapax / Novapax Maschinenbedienung],MATCH($B203,tab_MinKomp[[Stanowisko / Position ]:[Stanowisko / Position ]],0))="n/a","n/a",CB203-INDEX(tab_MinKomp[Obsługa maszyn Novapax / Novapax Maschinenbedienung],MATCH($B203,tab_MinKomp[[Stanowisko / Position ]:[Stanowisko / Position ]],0)))</f>
        <v>-2</v>
      </c>
      <c r="CC204" s="194" t="str">
        <f>IF(INDEX(tab_MinKomp[Obsługa maszyn Branson / Branson Maschinenbedienung],MATCH($B203,tab_MinKomp[[Stanowisko / Position ]:[Stanowisko / Position ]],0))="n/a","n/a",CC203-INDEX(tab_MinKomp[Obsługa maszyn Branson / Branson Maschinenbedienung],MATCH($B203,tab_MinKomp[[Stanowisko / Position ]:[Stanowisko / Position ]],0)))</f>
        <v>n/a</v>
      </c>
      <c r="CD204" s="194">
        <f>IF(INDEX(tab_MinKomp[Obsługa maszyn Novapax / Novapax Maschinenbedienung],MATCH($B203,tab_MinKomp[[Stanowisko / Position ]:[Stanowisko / Position ]],0))="n/a","n/a",CD203-INDEX(tab_MinKomp[Obsługa maszyn Novapax / Novapax Maschinenbedienung],MATCH($B203,tab_MinKomp[[Stanowisko / Position ]:[Stanowisko / Position ]],0)))</f>
        <v>0</v>
      </c>
      <c r="CE204" s="194">
        <f>IF(INDEX(tab_MinKomp[Obsługa maszyn Novapax / Novapax Maschinenbedienung],MATCH($B203,tab_MinKomp[[Stanowisko / Position ]:[Stanowisko / Position ]],0))="n/a","n/a",CE203-INDEX(tab_MinKomp[Obsługa maszyn Novapax / Novapax Maschinenbedienung],MATCH($B203,tab_MinKomp[[Stanowisko / Position ]:[Stanowisko / Position ]],0)))</f>
        <v>-2</v>
      </c>
      <c r="CF204" s="194">
        <f>IF(INDEX(tab_MinKomp[Obsługa maszyn Novapax / Novapax Maschinenbedienung],MATCH($B203,tab_MinKomp[[Stanowisko / Position ]:[Stanowisko / Position ]],0))="n/a","n/a",CF203-INDEX(tab_MinKomp[Obsługa maszyn Novapax / Novapax Maschinenbedienung],MATCH($B203,tab_MinKomp[[Stanowisko / Position ]:[Stanowisko / Position ]],0)))</f>
        <v>0</v>
      </c>
      <c r="CG204" s="194">
        <f>IF(INDEX(tab_MinKomp[Eliminacja awarii / Beseitigung von Ausfällen],MATCH($B203,tab_MinKomp[[Stanowisko / Position ]:[Stanowisko / Position ]],0))="n/a","n/a",CG203-INDEX(tab_MinKomp[Eliminacja awarii / Beseitigung von Ausfällen],MATCH($B203,tab_MinKomp[[Stanowisko / Position ]:[Stanowisko / Position ]],0)))</f>
        <v>1</v>
      </c>
      <c r="CH204" s="194" t="str">
        <f>IF(INDEX(tab_MinKomp[Wymagania VDA 6.5 Product / Forderungen],MATCH($B203,tab_MinKomp[[Stanowisko / Position ]:[Stanowisko / Position ]],0))="n/a","n/a",CH203-INDEX(tab_MinKomp[Wymagania VDA 6.5 Product / Forderungen],MATCH($B203,tab_MinKomp[[Stanowisko / Position ]:[Stanowisko / Position ]],0)))</f>
        <v>n/a</v>
      </c>
      <c r="CI204" s="194" t="str">
        <f>IF(INDEX(tab_MinKomp[Wymagania VDA 6.5 Product / Forderungen],MATCH($B203,tab_MinKomp[[Stanowisko / Position ]:[Stanowisko / Position ]],0))="n/a","n/a",CI203-INDEX(tab_MinKomp[Wymagania VDA 6.5 Product / Forderungen],MATCH($B203,tab_MinKomp[[Stanowisko / Position ]:[Stanowisko / Position ]],0)))</f>
        <v>n/a</v>
      </c>
      <c r="CJ204" s="194" t="str">
        <f>IF(INDEX(tab_MinKomp[Wymagania VDA 6.5 Product / Forderungen],MATCH($B203,tab_MinKomp[[Stanowisko / Position ]:[Stanowisko / Position ]],0))="n/a","n/a",CJ203-INDEX(tab_MinKomp[Wymagania VDA 6.5 Product / Forderungen],MATCH($B203,tab_MinKomp[[Stanowisko / Position ]:[Stanowisko / Position ]],0)))</f>
        <v>n/a</v>
      </c>
      <c r="CK204" s="194" t="str">
        <f>IF(INDEX(tab_MinKomp[Wymagania VDA 6.5 Product / Forderungen],MATCH($B203,tab_MinKomp[[Stanowisko / Position ]:[Stanowisko / Position ]],0))="n/a","n/a",CK203-INDEX(tab_MinKomp[Wymagania VDA 6.5 Product / Forderungen],MATCH($B203,tab_MinKomp[[Stanowisko / Position ]:[Stanowisko / Position ]],0)))</f>
        <v>n/a</v>
      </c>
      <c r="CL204" s="194" t="str">
        <f>IF(INDEX(tab_MinKomp[Wymagania VDA 6.5 Product / Forderungen],MATCH($B203,tab_MinKomp[[Stanowisko / Position ]:[Stanowisko / Position ]],0))="n/a","n/a",CL203-INDEX(tab_MinKomp[Wymagania VDA 6.5 Product / Forderungen],MATCH($B203,tab_MinKomp[[Stanowisko / Position ]:[Stanowisko / Position ]],0)))</f>
        <v>n/a</v>
      </c>
      <c r="CM204" s="194" t="str">
        <f>IF(INDEX(tab_MinKomp[Informatyka ogólna (techniczne i systemowe) / Allgemeine IT (Technik und System)],MATCH($B203,tab_MinKomp[[Stanowisko / Position ]:[Stanowisko / Position ]],0))="n/a","n/a",CM203-INDEX(tab_MinKomp[Informatyka ogólna (techniczne i systemowe) / Allgemeine IT (Technik und System)],MATCH($B203,tab_MinKomp[[Stanowisko / Position ]:[Stanowisko / Position ]],0)))</f>
        <v>n/a</v>
      </c>
      <c r="CN204" s="194" t="str">
        <f>IF(INDEX(tab_MinKomp[Sieci komputerowe / Computernetzwerke],MATCH($B203,tab_MinKomp[[Stanowisko / Position ]:[Stanowisko / Position ]],0))="n/a","n/a",CN203-INDEX(tab_MinKomp[Sieci komputerowe / Computernetzwerke],MATCH($B203,tab_MinKomp[[Stanowisko / Position ]:[Stanowisko / Position ]],0)))</f>
        <v>n/a</v>
      </c>
      <c r="CO204" s="194" t="str">
        <f>IF(INDEX(tab_MinKomp[Hardware (komputery PC, drukarki biurowe i etykietowe, telefonia stacjonarna i mobilna) (PC, Drucker, Telefpne, Handys)],MATCH($B203,tab_MinKomp[[Stanowisko / Position ]:[Stanowisko / Position ]],0))="n/a","n/a",CO203-INDEX(tab_MinKomp[Hardware (komputery PC, drukarki biurowe i etykietowe, telefonia stacjonarna i mobilna) (PC, Drucker, Telefpne, Handys)],MATCH($B203,tab_MinKomp[[Stanowisko / Position ]:[Stanowisko / Position ]],0)))</f>
        <v>n/a</v>
      </c>
      <c r="CP204" s="194" t="str">
        <f>IF(INDEX(tab_MinKomp[Software &amp; Systems (MS Office, MS Remote Desktop)],MATCH($B203,tab_MinKomp[[Stanowisko / Position ]:[Stanowisko / Position ]],0))="n/a","n/a",CP203-INDEX(tab_MinKomp[Software &amp; Systems (MS Office, MS Remote Desktop)],MATCH($B203,tab_MinKomp[[Stanowisko / Position ]:[Stanowisko / Position ]],0)))</f>
        <v>n/a</v>
      </c>
      <c r="CQ204" s="194" t="str">
        <f>IF(INDEX(tab_MinKomp[Programowanie obiektowe (PHP) / Objektprogrammierung],MATCH($B203,tab_MinKomp[[Stanowisko / Position ]:[Stanowisko / Position ]],0))="n/a","n/a",CQ203-INDEX(tab_MinKomp[Programowanie obiektowe (PHP) / Objektprogrammierung],MATCH($B203,tab_MinKomp[[Stanowisko / Position ]:[Stanowisko / Position ]],0)))</f>
        <v>n/a</v>
      </c>
      <c r="CR204" s="194" t="str">
        <f>IF(INDEX(tab_MinKomp[Scrum],MATCH($B203,tab_MinKomp[[Stanowisko / Position ]:[Stanowisko / Position ]],0))="n/a","n/a",CR203-INDEX(tab_MinKomp[Scrum],MATCH($B203,tab_MinKomp[[Stanowisko / Position ]:[Stanowisko / Position ]],0)))</f>
        <v>n/a</v>
      </c>
      <c r="CS204" s="194" t="str">
        <f>IF(INDEX(tab_MinKomp[SQL (MySQL)],MATCH($B203,tab_MinKomp[[Stanowisko / Position ]:[Stanowisko / Position ]],0))="n/a","n/a",CS203-INDEX(tab_MinKomp[SQL (MySQL)],MATCH($B203,tab_MinKomp[[Stanowisko / Position ]:[Stanowisko / Position ]],0)))</f>
        <v>n/a</v>
      </c>
      <c r="CT204" s="194" t="str">
        <f>IF(INDEX(tab_MinKomp[Javascript],MATCH($B203,tab_MinKomp[[Stanowisko / Position ]:[Stanowisko / Position ]],0))="n/a","n/a",CT203-INDEX(tab_MinKomp[Javascript],MATCH($B203,tab_MinKomp[[Stanowisko / Position ]:[Stanowisko / Position ]],0)))</f>
        <v>n/a</v>
      </c>
      <c r="CU204" s="194" t="str">
        <f>IF(INDEX(tab_MinKomp[Joomla],MATCH($B203,tab_MinKomp[[Stanowisko / Position ]:[Stanowisko / Position ]],0))="n/a","n/a",CU203-INDEX(tab_MinKomp[Joomla],MATCH($B203,tab_MinKomp[[Stanowisko / Position ]:[Stanowisko / Position ]],0)))</f>
        <v>n/a</v>
      </c>
      <c r="CV204" s="194" t="str">
        <f>IF(INDEX(tab_MinKomp[Bash],MATCH($B203,tab_MinKomp[[Stanowisko / Position ]:[Stanowisko / Position ]],0))="n/a","n/a",CV203-INDEX(tab_MinKomp[Bash],MATCH($B203,tab_MinKomp[[Stanowisko / Position ]:[Stanowisko / Position ]],0)))</f>
        <v>n/a</v>
      </c>
      <c r="CW204" s="194">
        <f>IF(INDEX(tab_MinKomp[Systemy MES (HYDRA / SFMS)],MATCH($B203,tab_MinKomp[[Stanowisko / Position ]:[Stanowisko / Position ]],0))="n/a","n/a",CW203-INDEX(tab_MinKomp[Systemy MES (HYDRA / SFMS)],MATCH($B203,tab_MinKomp[[Stanowisko / Position ]:[Stanowisko / Position ]],0)))</f>
        <v>0</v>
      </c>
      <c r="CX204" s="194" t="str">
        <f>IF(INDEX(tab_MinKomp[HTML / CSS],MATCH($B203,tab_MinKomp[[Stanowisko / Position ]:[Stanowisko / Position ]],0))="n/a","n/a",CX203-INDEX(tab_MinKomp[HTML / CSS],MATCH($B203,tab_MinKomp[[Stanowisko / Position ]:[Stanowisko / Position ]],0)))</f>
        <v>n/a</v>
      </c>
      <c r="CY204" s="194" t="str">
        <f>IF(INDEX(tab_MinKomp[SYSTEM PR],MATCH($B203,tab_MinKomp[[Stanowisko / Position ]:[Stanowisko / Position ]],0))="n/a","n/a",CY203-INDEX(tab_MinKomp[SYSTEM PR],MATCH($B203,tab_MinKomp[[Stanowisko / Position ]:[Stanowisko / Position ]],0)))</f>
        <v>n/a</v>
      </c>
      <c r="CZ204" s="194" t="str">
        <f>IF(INDEX(tab_MinKomp[System Einkauf XP / EBA],MATCH($B203,tab_MinKomp[[Stanowisko / Position ]:[Stanowisko / Position ]],0))="n/a","n/a",CZ203-INDEX(tab_MinKomp[System Einkauf XP / EBA],MATCH($B203,tab_MinKomp[[Stanowisko / Position ]:[Stanowisko / Position ]],0)))</f>
        <v>n/a</v>
      </c>
      <c r="DA204" s="194" t="str">
        <f>IF(INDEX(tab_MinKomp[Techniki negocjacyjne / Verhandlungstechniken],MATCH($B203,tab_MinKomp[[Stanowisko / Position ]:[Stanowisko / Position ]],0))="n/a","n/a",DA203-INDEX(tab_MinKomp[Techniki negocjacyjne / Verhandlungstechniken],MATCH($B203,tab_MinKomp[[Stanowisko / Position ]:[Stanowisko / Position ]],0)))</f>
        <v>n/a</v>
      </c>
      <c r="DB204" s="194" t="str">
        <f>IF(INDEX(tab_MinKomp[Znajomość rynku branżowego / Kenntnis des Industrie Marktes],MATCH($B203,tab_MinKomp[[Stanowisko / Position ]:[Stanowisko / Position ]],0))="n/a","n/a",DB203-INDEX(tab_MinKomp[Znajomość rynku branżowego / Kenntnis des Industrie Marktes],MATCH($B203,tab_MinKomp[[Stanowisko / Position ]:[Stanowisko / Position ]],0)))</f>
        <v>n/a</v>
      </c>
      <c r="DC204" s="194" t="str">
        <f>IF(INDEX(tab_MinKomp[SUPPLIER MANAGEMENT],MATCH($B203,tab_MinKomp[[Stanowisko / Position ]:[Stanowisko / Position ]],0))="n/a","n/a",DC203-INDEX(tab_MinKomp[SUPPLIER MANAGEMENT],MATCH($B203,tab_MinKomp[[Stanowisko / Position ]:[Stanowisko / Position ]],0)))</f>
        <v>n/a</v>
      </c>
      <c r="DD204" s="194" t="str">
        <f>IF(INDEX(tab_MinKomp[SUPPLIER MANAGEMENT],MATCH($B203,tab_MinKomp[[Stanowisko / Position ]:[Stanowisko / Position ]],0))="n/a","n/a",DD203-INDEX(tab_MinKomp[SUPPLIER MANAGEMENT],MATCH($B203,tab_MinKomp[[Stanowisko / Position ]:[Stanowisko / Position ]],0)))</f>
        <v>n/a</v>
      </c>
      <c r="DE204" s="194" t="str">
        <f>IF(INDEX(tab_MinKomp[SUPPLIER MANAGEMENT],MATCH($B203,tab_MinKomp[[Stanowisko / Position ]:[Stanowisko / Position ]],0))="n/a","n/a",DE203-INDEX(tab_MinKomp[SUPPLIER MANAGEMENT],MATCH($B203,tab_MinKomp[[Stanowisko / Position ]:[Stanowisko / Position ]],0)))</f>
        <v>n/a</v>
      </c>
      <c r="DF204" s="194">
        <f>IF(INDEX(tab_MinKomp[LEAN MANAGEMENT],MATCH($B203,tab_MinKomp[[Stanowisko / Position ]:[Stanowisko / Position ]],0))="n/a","n/a",DF203-INDEX(tab_MinKomp[LEAN MANAGEMENT],MATCH($B203,tab_MinKomp[[Stanowisko / Position ]:[Stanowisko / Position ]],0)))</f>
        <v>0</v>
      </c>
      <c r="DG204" s="194" t="str">
        <f>IF(INDEX(tab_MinKomp[PPAP/PSW],MATCH($B203,tab_MinKomp[[Stanowisko / Position ]:[Stanowisko / Position ]],0))="n/a","n/a",DG203-INDEX(tab_MinKomp[PPAP/PSW],MATCH($B203,tab_MinKomp[[Stanowisko / Position ]:[Stanowisko / Position ]],0)))</f>
        <v>n/a</v>
      </c>
      <c r="DH204" s="194" t="str">
        <f>IF(INDEX(tab_MinKomp[SUPPLIER MANAGEMENT],MATCH($B203,tab_MinKomp[[Stanowisko / Position ]:[Stanowisko / Position ]],0))="n/a","n/a",DH203-INDEX(tab_MinKomp[SUPPLIER MANAGEMENT],MATCH($B203,tab_MinKomp[[Stanowisko / Position ]:[Stanowisko / Position ]],0)))</f>
        <v>n/a</v>
      </c>
      <c r="DI204" s="194" t="str">
        <f>IF(INDEX(tab_MinKomp[OBSŁUGA PORTALI KLIENTA / Kundenportale],MATCH($B203,tab_MinKomp[[Stanowisko / Position ]:[Stanowisko / Position ]],0))="n/a","n/a",DI203-INDEX(tab_MinKomp[OBSŁUGA PORTALI KLIENTA / Kundenportale],MATCH($B203,tab_MinKomp[[Stanowisko / Position ]:[Stanowisko / Position ]],0)))</f>
        <v>n/a</v>
      </c>
      <c r="DJ204" s="194" t="str">
        <f>IF(INDEX(tab_MinKomp[Obsługa systemu BABTECQ / BABTECQ System],MATCH($B203,tab_MinKomp[[Stanowisko / Position ]:[Stanowisko / Position ]],0))="n/a","n/a",DJ203-INDEX(tab_MinKomp[Obsługa systemu BABTECQ / BABTECQ System],MATCH($B203,tab_MinKomp[[Stanowisko / Position ]:[Stanowisko / Position ]],0)))</f>
        <v>n/a</v>
      </c>
      <c r="DK204" s="194" t="str">
        <f>IF(INDEX(tab_MinKomp[Rysunek techniczny / technische Zeichnung],MATCH($B203,tab_MinKomp[[Stanowisko / Position ]:[Stanowisko / Position ]],0))="n/a","n/a",DK203-INDEX(tab_MinKomp[Rysunek techniczny / technische Zeichnung],MATCH($B203,tab_MinKomp[[Stanowisko / Position ]:[Stanowisko / Position ]],0)))</f>
        <v>n/a</v>
      </c>
      <c r="DL204" s="194" t="str">
        <f>IF(INDEX(tab_MinKomp[Kalibracja / Kalibrierung],MATCH($B203,tab_MinKomp[[Stanowisko / Position ]:[Stanowisko / Position ]],0))="n/a","n/a",DL203-INDEX(tab_MinKomp[Kalibracja / Kalibrierung],MATCH($B203,tab_MinKomp[[Stanowisko / Position ]:[Stanowisko / Position ]],0)))</f>
        <v>n/a</v>
      </c>
      <c r="DM204" s="194" t="str">
        <f>IF(INDEX(tab_MinKomp[Rekwalifikacja / Requalifizierung],MATCH($B203,tab_MinKomp[[Stanowisko / Position ]:[Stanowisko / Position ]],0))="n/a","n/a",DM203-INDEX(tab_MinKomp[Rekwalifikacja / Requalifizierung],MATCH($B203,tab_MinKomp[[Stanowisko / Position ]:[Stanowisko / Position ]],0)))</f>
        <v>n/a</v>
      </c>
      <c r="DN204" s="190" t="str">
        <f>IF(INDEX(tab_MinKomp[Testy czystości / Reinheitstests],MATCH($B203,tab_MinKomp[[Stanowisko / Position ]:[Stanowisko / Position ]],0))="n/a","n/a",DN203-INDEX(tab_MinKomp[Testy czystości / Reinheitstests],MATCH($B203,tab_MinKomp[[Stanowisko / Position ]:[Stanowisko / Position ]],0)))</f>
        <v>n/a</v>
      </c>
      <c r="DO204" s="190" t="str">
        <f>IF(INDEX(tab_MinKomp[Testy czystości / Reinheitstests],MATCH($B203,tab_MinKomp[[Stanowisko / Position ]:[Stanowisko / Position ]],0))="n/a","n/a",DO203-INDEX(tab_MinKomp[Testy czystości / Reinheitstests],MATCH($B203,tab_MinKomp[[Stanowisko / Position ]:[Stanowisko / Position ]],0)))</f>
        <v>n/a</v>
      </c>
      <c r="DP204" s="190" t="str">
        <f>IF(INDEX(tab_MinKomp[Testy czystości / Reinheitstests],MATCH($B203,tab_MinKomp[[Stanowisko / Position ]:[Stanowisko / Position ]],0))="n/a","n/a",DP203-INDEX(tab_MinKomp[Testy czystości / Reinheitstests],MATCH($B203,tab_MinKomp[[Stanowisko / Position ]:[Stanowisko / Position ]],0)))</f>
        <v>n/a</v>
      </c>
      <c r="DQ204" s="190" t="str">
        <f>IF(INDEX(tab_MinKomp[Testy czystości / Reinheitstests],MATCH($B203,tab_MinKomp[[Stanowisko / Position ]:[Stanowisko / Position ]],0))="n/a","n/a",DQ203-INDEX(tab_MinKomp[Testy czystości / Reinheitstests],MATCH($B203,tab_MinKomp[[Stanowisko / Position ]:[Stanowisko / Position ]],0)))</f>
        <v>n/a</v>
      </c>
      <c r="DR204" s="190" t="str">
        <f>IF(INDEX(tab_MinKomp[Testy czystości / Reinheitstests],MATCH($B203,tab_MinKomp[[Stanowisko / Position ]:[Stanowisko / Position ]],0))="n/a","n/a",DR203-INDEX(tab_MinKomp[Testy czystości / Reinheitstests],MATCH($B203,tab_MinKomp[[Stanowisko / Position ]:[Stanowisko / Position ]],0)))</f>
        <v>n/a</v>
      </c>
      <c r="DS204" s="190" t="str">
        <f>IF(INDEX(tab_MinKomp[Testy czystości / Reinheitstests],MATCH($B203,tab_MinKomp[[Stanowisko / Position ]:[Stanowisko / Position ]],0))="n/a","n/a",DS203-INDEX(tab_MinKomp[Testy czystości / Reinheitstests],MATCH($B203,tab_MinKomp[[Stanowisko / Position ]:[Stanowisko / Position ]],0)))</f>
        <v>n/a</v>
      </c>
      <c r="DT204" s="194" t="str">
        <f>IF(INDEX(tab_MinKomp[SUPPLIER MANAGEMENT],MATCH($B203,tab_MinKomp[[Stanowisko / Position ]:[Stanowisko / Position ]],0))="n/a","n/a",DT203-INDEX(tab_MinKomp[SUPPLIER MANAGEMENT],MATCH($B203,tab_MinKomp[[Stanowisko / Position ]:[Stanowisko / Position ]],0)))</f>
        <v>n/a</v>
      </c>
      <c r="DU204" s="190" t="str">
        <f>IF(INDEX(tab_MinKomp[Testy czystości / Reinheitstests],MATCH($B203,tab_MinKomp[[Stanowisko / Position ]:[Stanowisko / Position ]],0))="n/a","n/a",DU203-INDEX(tab_MinKomp[Testy czystości / Reinheitstests],MATCH($B203,tab_MinKomp[[Stanowisko / Position ]:[Stanowisko / Position ]],0)))</f>
        <v>n/a</v>
      </c>
      <c r="DV204" s="190" t="str">
        <f>IF(INDEX(tab_MinKomp[Testy czystości / Reinheitstests],MATCH($B203,tab_MinKomp[[Stanowisko / Position ]:[Stanowisko / Position ]],0))="n/a","n/a",DV203-INDEX(tab_MinKomp[Testy czystości / Reinheitstests],MATCH($B203,tab_MinKomp[[Stanowisko / Position ]:[Stanowisko / Position ]],0)))</f>
        <v>n/a</v>
      </c>
      <c r="DW204" s="190" t="str">
        <f>IF(INDEX(tab_MinKomp[Testy czystości / Reinheitstests],MATCH($B203,tab_MinKomp[[Stanowisko / Position ]:[Stanowisko / Position ]],0))="n/a","n/a",DW203-INDEX(tab_MinKomp[Testy czystości / Reinheitstests],MATCH($B203,tab_MinKomp[[Stanowisko / Position ]:[Stanowisko / Position ]],0)))</f>
        <v>n/a</v>
      </c>
      <c r="DX204" s="190" t="str">
        <f>IF(INDEX(tab_MinKomp[Testy czystości / Reinheitstests],MATCH($B203,tab_MinKomp[[Stanowisko / Position ]:[Stanowisko / Position ]],0))="n/a","n/a",DX203-INDEX(tab_MinKomp[Testy czystości / Reinheitstests],MATCH($B203,tab_MinKomp[[Stanowisko / Position ]:[Stanowisko / Position ]],0)))</f>
        <v>n/a</v>
      </c>
      <c r="DY204" s="190" t="str">
        <f>IF(INDEX(tab_MinKomp[Testy czystości / Reinheitstests],MATCH($B203,tab_MinKomp[[Stanowisko / Position ]:[Stanowisko / Position ]],0))="n/a","n/a",DY203-INDEX(tab_MinKomp[Testy czystości / Reinheitstests],MATCH($B203,tab_MinKomp[[Stanowisko / Position ]:[Stanowisko / Position ]],0)))</f>
        <v>n/a</v>
      </c>
      <c r="DZ204" s="190" t="str">
        <f>IF(INDEX(tab_MinKomp[Testy czystości / Reinheitstests],MATCH($B203,tab_MinKomp[[Stanowisko / Position ]:[Stanowisko / Position ]],0))="n/a","n/a",DZ203-INDEX(tab_MinKomp[Testy czystości / Reinheitstests],MATCH($B203,tab_MinKomp[[Stanowisko / Position ]:[Stanowisko / Position ]],0)))</f>
        <v>n/a</v>
      </c>
      <c r="EA204" s="194" t="str">
        <f>IF(INDEX(tab_MinKomp[SUPPLIER MANAGEMENT],MATCH($B203,tab_MinKomp[[Stanowisko / Position ]:[Stanowisko / Position ]],0))="n/a","n/a",EA203-INDEX(tab_MinKomp[SUPPLIER MANAGEMENT],MATCH($B203,tab_MinKomp[[Stanowisko / Position ]:[Stanowisko / Position ]],0)))</f>
        <v>n/a</v>
      </c>
      <c r="EB204" s="190" t="str">
        <f>IF(INDEX(tab_MinKomp[Testy czystości / Reinheitstests],MATCH($B203,tab_MinKomp[[Stanowisko / Position ]:[Stanowisko / Position ]],0))="n/a","n/a",EB203-INDEX(tab_MinKomp[Testy czystości / Reinheitstests],MATCH($B203,tab_MinKomp[[Stanowisko / Position ]:[Stanowisko / Position ]],0)))</f>
        <v>n/a</v>
      </c>
      <c r="EC204" s="190" t="str">
        <f>IF(INDEX(tab_MinKomp[Testy czystości / Reinheitstests],MATCH($B203,tab_MinKomp[[Stanowisko / Position ]:[Stanowisko / Position ]],0))="n/a","n/a",EC203-INDEX(tab_MinKomp[Testy czystości / Reinheitstests],MATCH($B203,tab_MinKomp[[Stanowisko / Position ]:[Stanowisko / Position ]],0)))</f>
        <v>n/a</v>
      </c>
      <c r="ED204" s="190" t="str">
        <f>IF(INDEX(tab_MinKomp[Testy czystości / Reinheitstests],MATCH($B203,tab_MinKomp[[Stanowisko / Position ]:[Stanowisko / Position ]],0))="n/a","n/a",ED203-INDEX(tab_MinKomp[Testy czystości / Reinheitstests],MATCH($B203,tab_MinKomp[[Stanowisko / Position ]:[Stanowisko / Position ]],0)))</f>
        <v>n/a</v>
      </c>
      <c r="EE204" s="190" t="str">
        <f>IF(INDEX(tab_MinKomp[Testy czystości / Reinheitstests],MATCH($B203,tab_MinKomp[[Stanowisko / Position ]:[Stanowisko / Position ]],0))="n/a","n/a",EE203-INDEX(tab_MinKomp[Testy czystości / Reinheitstests],MATCH($B203,tab_MinKomp[[Stanowisko / Position ]:[Stanowisko / Position ]],0)))</f>
        <v>n/a</v>
      </c>
      <c r="EF204" s="190" t="str">
        <f>IF(INDEX(tab_MinKomp[Testy czystości / Reinheitstests],MATCH($B203,tab_MinKomp[[Stanowisko / Position ]:[Stanowisko / Position ]],0))="n/a","n/a",EF203-INDEX(tab_MinKomp[Testy czystości / Reinheitstests],MATCH($B203,tab_MinKomp[[Stanowisko / Position ]:[Stanowisko / Position ]],0)))</f>
        <v>n/a</v>
      </c>
      <c r="EG204" s="190" t="str">
        <f>IF(INDEX(tab_MinKomp[Testy czystości / Reinheitstests],MATCH($B203,tab_MinKomp[[Stanowisko / Position ]:[Stanowisko / Position ]],0))="n/a","n/a",EG203-INDEX(tab_MinKomp[Testy czystości / Reinheitstests],MATCH($B203,tab_MinKomp[[Stanowisko / Position ]:[Stanowisko / Position ]],0)))</f>
        <v>n/a</v>
      </c>
      <c r="EH204" s="190" t="str">
        <f>IF(INDEX(tab_MinKomp[Testy czystości / Reinheitstests],MATCH($B203,tab_MinKomp[[Stanowisko / Position ]:[Stanowisko / Position ]],0))="n/a","n/a",EH203-INDEX(tab_MinKomp[Testy czystości / Reinheitstests],MATCH($B203,tab_MinKomp[[Stanowisko / Position ]:[Stanowisko / Position ]],0)))</f>
        <v>n/a</v>
      </c>
      <c r="EI204" s="190" t="str">
        <f>IF(INDEX(tab_MinKomp[Testy czystości / Reinheitstests],MATCH($B203,tab_MinKomp[[Stanowisko / Position ]:[Stanowisko / Position ]],0))="n/a","n/a",EI203-INDEX(tab_MinKomp[Testy czystości / Reinheitstests],MATCH($B203,tab_MinKomp[[Stanowisko / Position ]:[Stanowisko / Position ]],0)))</f>
        <v>n/a</v>
      </c>
      <c r="EJ204" s="190" t="str">
        <f>IF(INDEX(tab_MinKomp[Testy czystości / Reinheitstests],MATCH($B203,tab_MinKomp[[Stanowisko / Position ]:[Stanowisko / Position ]],0))="n/a","n/a",EJ203-INDEX(tab_MinKomp[Testy czystości / Reinheitstests],MATCH($B203,tab_MinKomp[[Stanowisko / Position ]:[Stanowisko / Position ]],0)))</f>
        <v>n/a</v>
      </c>
      <c r="EK204" s="190" t="str">
        <f>IF(INDEX(tab_MinKomp[Testy czystości / Reinheitstests],MATCH($B203,tab_MinKomp[[Stanowisko / Position ]:[Stanowisko / Position ]],0))="n/a","n/a",EK203-INDEX(tab_MinKomp[Testy czystości / Reinheitstests],MATCH($B203,tab_MinKomp[[Stanowisko / Position ]:[Stanowisko / Position ]],0)))</f>
        <v>n/a</v>
      </c>
      <c r="EL204" s="190" t="str">
        <f>IF(INDEX(tab_MinKomp[Testy czystości / Reinheitstests],MATCH($B203,tab_MinKomp[[Stanowisko / Position ]:[Stanowisko / Position ]],0))="n/a","n/a",EL203-INDEX(tab_MinKomp[Testy czystości / Reinheitstests],MATCH($B203,tab_MinKomp[[Stanowisko / Position ]:[Stanowisko / Position ]],0)))</f>
        <v>n/a</v>
      </c>
      <c r="EM204" s="190" t="str">
        <f>IF(INDEX(tab_MinKomp[Testy czystości / Reinheitstests],MATCH($B203,tab_MinKomp[[Stanowisko / Position ]:[Stanowisko / Position ]],0))="n/a","n/a",EM203-INDEX(tab_MinKomp[Testy czystości / Reinheitstests],MATCH($B203,tab_MinKomp[[Stanowisko / Position ]:[Stanowisko / Position ]],0)))</f>
        <v>n/a</v>
      </c>
      <c r="EN204" s="190" t="str">
        <f>IF(INDEX(tab_MinKomp[Testy czystości / Reinheitstests],MATCH($B203,tab_MinKomp[[Stanowisko / Position ]:[Stanowisko / Position ]],0))="n/a","n/a",EN203-INDEX(tab_MinKomp[Testy czystości / Reinheitstests],MATCH($B203,tab_MinKomp[[Stanowisko / Position ]:[Stanowisko / Position ]],0)))</f>
        <v>n/a</v>
      </c>
      <c r="EO204" s="194" t="str">
        <f>IF(INDEX(tab_MinKomp[Konserwacja Rep],MATCH($B203,tab_MinKomp[[Stanowisko / Position ]:[Stanowisko / Position ]],0))="n/a","n/a",EO203-INDEX(tab_MinKomp[Konserwacja Rep],MATCH($B203,tab_MinKomp[[Stanowisko / Position ]:[Stanowisko / Position ]],0)))</f>
        <v>n/a</v>
      </c>
      <c r="EP204" s="194" t="str">
        <f>IF(INDEX(tab_MinKomp[[Konserwacja Engel ]],MATCH($B203,tab_MinKomp[[Stanowisko / Position ]:[Stanowisko / Position ]],0))="n/a","n/a",EP203-INDEX(tab_MinKomp[[Konserwacja Engel ]],MATCH($B203,tab_MinKomp[[Stanowisko / Position ]:[Stanowisko / Position ]],0)))</f>
        <v>n/a</v>
      </c>
      <c r="EQ204" s="194" t="str">
        <f>IF(INDEX(tab_MinKomp[Konserwacja B 50],MATCH($B203,tab_MinKomp[[Stanowisko / Position ]:[Stanowisko / Position ]],0))="n/a","n/a",EQ203-INDEX(tab_MinKomp[Konserwacja B 50],MATCH($B203,tab_MinKomp[[Stanowisko / Position ]:[Stanowisko / Position ]],0)))</f>
        <v>n/a</v>
      </c>
      <c r="ER204" s="194" t="str">
        <f>IF(INDEX(tab_MinKomp[[Konserwacja EOL ]],MATCH($B203,tab_MinKomp[[Stanowisko / Position ]:[Stanowisko / Position ]],0))="n/a","n/a",ER203-INDEX(tab_MinKomp[[Konserwacja EOL ]],MATCH($B203,tab_MinKomp[[Stanowisko / Position ]:[Stanowisko / Position ]],0)))</f>
        <v>n/a</v>
      </c>
      <c r="ES204" s="194" t="str">
        <f>IF(INDEX(tab_MinKomp[Konserwacja Branson],MATCH($B203,tab_MinKomp[[Stanowisko / Position ]:[Stanowisko / Position ]],0))="n/a","n/a",ES203-INDEX(tab_MinKomp[Konserwacja Branson],MATCH($B203,tab_MinKomp[[Stanowisko / Position ]:[Stanowisko / Position ]],0)))</f>
        <v>n/a</v>
      </c>
      <c r="ET204" s="194" t="str">
        <f>IF(INDEX(tab_MinKomp[Konserwacja coolery],MATCH($B203,tab_MinKomp[[Stanowisko / Position ]:[Stanowisko / Position ]],0))="n/a","n/a",ET203-INDEX(tab_MinKomp[Konserwacja coolery],MATCH($B203,tab_MinKomp[[Stanowisko / Position ]:[Stanowisko / Position ]],0)))</f>
        <v>n/a</v>
      </c>
      <c r="EU204" s="194" t="str">
        <f>IF(INDEX(tab_MinKomp[Konserwacja piecy],MATCH($B203,tab_MinKomp[[Stanowisko / Position ]:[Stanowisko / Position ]],0))="n/a","n/a",EU203-INDEX(tab_MinKomp[Konserwacja piecy],MATCH($B203,tab_MinKomp[[Stanowisko / Position ]:[Stanowisko / Position ]],0)))</f>
        <v>n/a</v>
      </c>
      <c r="EV204" s="194" t="str">
        <f>IF(INDEX(tab_MinKomp[Rysunek techniczny- czytanie],MATCH($B203,tab_MinKomp[[Stanowisko / Position ]:[Stanowisko / Position ]],0))="n/a","n/a",EV203-INDEX(tab_MinKomp[Rysunek techniczny- czytanie],MATCH($B203,tab_MinKomp[[Stanowisko / Position ]:[Stanowisko / Position ]],0)))</f>
        <v>n/a</v>
      </c>
      <c r="EW204" s="194" t="str">
        <f>IF(INDEX(tab_MinKomp[Elektryka],MATCH($B203,tab_MinKomp[[Stanowisko / Position ]:[Stanowisko / Position ]],0))="n/a","n/a",EW203-INDEX(tab_MinKomp[Elektryka],MATCH($B203,tab_MinKomp[[Stanowisko / Position ]:[Stanowisko / Position ]],0)))</f>
        <v>n/a</v>
      </c>
      <c r="EX204" s="194" t="str">
        <f>IF(INDEX(tab_MinKomp[Pneumatyka],MATCH($B203,tab_MinKomp[[Stanowisko / Position ]:[Stanowisko / Position ]],0))="n/a","n/a",EX203-INDEX(tab_MinKomp[Pneumatyka],MATCH($B203,tab_MinKomp[[Stanowisko / Position ]:[Stanowisko / Position ]],0)))</f>
        <v>n/a</v>
      </c>
      <c r="EY204" s="194" t="str">
        <f>IF(INDEX(tab_MinKomp[[Hydraulika ]],MATCH($B203,tab_MinKomp[[Stanowisko / Position ]:[Stanowisko / Position ]],0))="n/a","n/a",EY203-INDEX(tab_MinKomp[[Hydraulika ]],MATCH($B203,tab_MinKomp[[Stanowisko / Position ]:[Stanowisko / Position ]],0)))</f>
        <v>n/a</v>
      </c>
      <c r="EZ204" s="194" t="str">
        <f>IF(INDEX(tab_MinKomp[Podciśnienie],MATCH($B203,tab_MinKomp[[Stanowisko / Position ]:[Stanowisko / Position ]],0))="n/a","n/a",EZ203-INDEX(tab_MinKomp[Podciśnienie],MATCH($B203,tab_MinKomp[[Stanowisko / Position ]:[Stanowisko / Position ]],0)))</f>
        <v>n/a</v>
      </c>
      <c r="FA204" s="194" t="str">
        <f>IF(INDEX(tab_MinKomp[Usuwanie awarii],MATCH($B203,tab_MinKomp[[Stanowisko / Position ]:[Stanowisko / Position ]],0))="n/a","n/a",FA203-INDEX(tab_MinKomp[Usuwanie awarii],MATCH($B203,tab_MinKomp[[Stanowisko / Position ]:[Stanowisko / Position ]],0)))</f>
        <v>n/a</v>
      </c>
      <c r="FB204" s="194" t="str">
        <f>IF(INDEX(tab_MinKomp[Obsługa robotów],MATCH($B203,tab_MinKomp[[Stanowisko / Position ]:[Stanowisko / Position ]],0))="n/a","n/a",FB203-INDEX(tab_MinKomp[Obsługa robotów],MATCH($B203,tab_MinKomp[[Stanowisko / Position ]:[Stanowisko / Position ]],0)))</f>
        <v>n/a</v>
      </c>
      <c r="FC204" s="194" t="str">
        <f>IF(INDEX(tab_MinKomp[Obsługa sterowania maszyny],MATCH($B203,tab_MinKomp[[Stanowisko / Position ]:[Stanowisko / Position ]],0))="n/a","n/a",FC203-INDEX(tab_MinKomp[Obsługa sterowania maszyny],MATCH($B203,tab_MinKomp[[Stanowisko / Position ]:[Stanowisko / Position ]],0)))</f>
        <v>n/a</v>
      </c>
      <c r="FD204" s="194" t="str">
        <f>IF(INDEX(tab_MinKomp[Usuwanie przyczyn żródłowych],MATCH($B203,tab_MinKomp[[Stanowisko / Position ]:[Stanowisko / Position ]],0))="n/a","n/a",FD203-INDEX(tab_MinKomp[Usuwanie przyczyn żródłowych],MATCH($B203,tab_MinKomp[[Stanowisko / Position ]:[Stanowisko / Position ]],0)))</f>
        <v>n/a</v>
      </c>
      <c r="FE204" s="194" t="str">
        <f>IF(INDEX(tab_MinKomp[Cmms stosowanie],MATCH($B203,tab_MinKomp[[Stanowisko / Position ]:[Stanowisko / Position ]],0))="n/a","n/a",FE203-INDEX(tab_MinKomp[Cmms stosowanie],MATCH($B203,tab_MinKomp[[Stanowisko / Position ]:[Stanowisko / Position ]],0)))</f>
        <v>n/a</v>
      </c>
      <c r="FF204" s="190" t="str">
        <f>IF(INDEX(tab_MinKomp[Testy czystości / Reinheitstests],MATCH($B203,tab_MinKomp[[Stanowisko / Position ]:[Stanowisko / Position ]],0))="n/a","n/a",FF203-INDEX(tab_MinKomp[Testy czystości / Reinheitstests],MATCH($B203,tab_MinKomp[[Stanowisko / Position ]:[Stanowisko / Position ]],0)))</f>
        <v>n/a</v>
      </c>
      <c r="FG204" s="194" t="str">
        <f>IF(INDEX(tab_MinKomp[Czyszczenie form plastikowych],MATCH($B203,tab_MinKomp[[Stanowisko / Position ]:[Stanowisko / Position ]],0))="n/a","n/a",FG203-INDEX(tab_MinKomp[Czyszczenie form plastikowych],MATCH($B203,tab_MinKomp[[Stanowisko / Position ]:[Stanowisko / Position ]],0)))</f>
        <v>n/a</v>
      </c>
      <c r="FH204" s="194" t="str">
        <f>IF(INDEX(tab_MinKomp[Wymiana form plastik],MATCH($B203,tab_MinKomp[[Stanowisko / Position ]:[Stanowisko / Position ]],0))="n/a","n/a",FH203-INDEX(tab_MinKomp[Wymiana form plastik],MATCH($B203,tab_MinKomp[[Stanowisko / Position ]:[Stanowisko / Position ]],0)))</f>
        <v>n/a</v>
      </c>
      <c r="FI204" s="194" t="str">
        <f>IF(INDEX(tab_MinKomp[Wymiana form guma],MATCH($B203,tab_MinKomp[[Stanowisko / Position ]:[Stanowisko / Position ]],0))="n/a","n/a",FI203-INDEX(tab_MinKomp[Wymiana form guma],MATCH($B203,tab_MinKomp[[Stanowisko / Position ]:[Stanowisko / Position ]],0)))</f>
        <v>n/a</v>
      </c>
      <c r="FJ204" s="194" t="str">
        <f>IF(INDEX(tab_MinKomp[Konserwacja KK],MATCH($B203,tab_MinKomp[[Stanowisko / Position ]:[Stanowisko / Position ]],0))="n/a","n/a",FJ203-INDEX(tab_MinKomp[Konserwacja KK],MATCH($B203,tab_MinKomp[[Stanowisko / Position ]:[Stanowisko / Position ]],0)))</f>
        <v>n/a</v>
      </c>
      <c r="FK204" s="194" t="str">
        <f>IF(INDEX(tab_MinKomp[Konserwacja form guma],MATCH($B203,tab_MinKomp[[Stanowisko / Position ]:[Stanowisko / Position ]],0))="n/a","n/a",FK203-INDEX(tab_MinKomp[Konserwacja form guma],MATCH($B203,tab_MinKomp[[Stanowisko / Position ]:[Stanowisko / Position ]],0)))</f>
        <v>n/a</v>
      </c>
      <c r="FL204" s="194" t="str">
        <f>IF(INDEX(tab_MinKomp[Konserwacja form plastiki],MATCH($B203,tab_MinKomp[[Stanowisko / Position ]:[Stanowisko / Position ]],0))="n/a","n/a",FL203-INDEX(tab_MinKomp[Konserwacja form plastiki],MATCH($B203,tab_MinKomp[[Stanowisko / Position ]:[Stanowisko / Position ]],0)))</f>
        <v>n/a</v>
      </c>
      <c r="FM204" s="194" t="str">
        <f>IF(INDEX(tab_MinKomp[Konserwacja Gorącego Kanału],MATCH($B203,tab_MinKomp[[Stanowisko / Position ]:[Stanowisko / Position ]],0))="n/a","n/a",FM203-INDEX(tab_MinKomp[Konserwacja Gorącego Kanału],MATCH($B203,tab_MinKomp[[Stanowisko / Position ]:[Stanowisko / Position ]],0)))</f>
        <v>n/a</v>
      </c>
      <c r="FN204" s="194" t="str">
        <f>IF(INDEX(tab_MinKomp[MS Office (Excel)],MATCH($B203,tab_MinKomp[[Stanowisko / Position ]:[Stanowisko / Position ]],0))="n/a","n/a",FN203-INDEX(tab_MinKomp[MS Office (Excel)],MATCH($B203,tab_MinKomp[[Stanowisko / Position ]:[Stanowisko / Position ]],0)))</f>
        <v>n/a</v>
      </c>
      <c r="FO204" s="194" t="str">
        <f>IF(INDEX(tab_MinKomp[MS Office (Word)],MATCH($B203,tab_MinKomp[[Stanowisko / Position ]:[Stanowisko / Position ]],0))="n/a","n/a",FO203-INDEX(tab_MinKomp[MS Office (Word)],MATCH($B203,tab_MinKomp[[Stanowisko / Position ]:[Stanowisko / Position ]],0)))</f>
        <v>n/a</v>
      </c>
      <c r="FP204" s="194" t="str">
        <f>IF(INDEX(tab_MinKomp[MS Office (Power Point)],MATCH($B203,tab_MinKomp[[Stanowisko / Position ]:[Stanowisko / Position ]],0))="n/a","n/a",FP203-INDEX(tab_MinKomp[MS Office (Power Point)],MATCH($B203,tab_MinKomp[[Stanowisko / Position ]:[Stanowisko / Position ]],0)))</f>
        <v>n/a</v>
      </c>
      <c r="FQ204" s="196" t="str">
        <f>IF(INDEX(tab_MinKomp[Język angielski / Englisch],MATCH($B203,tab_MinKomp[[Stanowisko / Position ]:[Stanowisko / Position ]],0))="n/a","n/a",FQ203-INDEX(tab_MinKomp[Język angielski / Englisch],MATCH($B203,tab_MinKomp[[Stanowisko / Position ]:[Stanowisko / Position ]],0)))</f>
        <v>n/a</v>
      </c>
      <c r="FR204" s="196" t="str">
        <f>IF(INDEX(tab_MinKomp[Język niemiecki / Deutsch],MATCH($B203,tab_MinKomp[[Stanowisko / Position ]:[Stanowisko / Position ]],0))="n/a","n/a",FR203-INDEX(tab_MinKomp[Język niemiecki / Deutsch],MATCH($B203,tab_MinKomp[[Stanowisko / Position ]:[Stanowisko / Position ]],0)))</f>
        <v>n/a</v>
      </c>
      <c r="FS204" s="194">
        <f>IF(INDEX(tab_MinKomp[Zarządzanie dokumentacją procesową / Process dokumentation management],MATCH($B203,tab_MinKomp[[Stanowisko / Position ]:[Stanowisko / Position ]],0))="n/a","n/a",FS203-INDEX(tab_MinKomp[Zarządzanie dokumentacją procesową / Process dokumentation management],MATCH($B203,tab_MinKomp[[Stanowisko / Position ]:[Stanowisko / Position ]],0)))</f>
        <v>0</v>
      </c>
      <c r="FT204" s="194">
        <f>IF(INDEX(tab_MinKomp[Znajomość procesów z obszaru / Kenntiss der prozesse in dem Bereich],MATCH($B203,tab_MinKomp[[Stanowisko / Position ]:[Stanowisko / Position ]],0))="n/a","n/a",FT203-INDEX(tab_MinKomp[Znajomość procesów z obszaru / Kenntiss der prozesse in dem Bereich],MATCH($B203,tab_MinKomp[[Stanowisko / Position ]:[Stanowisko / Position ]],0)))</f>
        <v>0</v>
      </c>
      <c r="FU204" s="194">
        <f>IF(INDEX(tab_MinKomp[optymalizacja procesów / Prozessoptymalisierung],MATCH($B203,tab_MinKomp[[Stanowisko / Position ]:[Stanowisko / Position ]],0))="n/a","n/a",FU203-INDEX(tab_MinKomp[optymalizacja procesów / Prozessoptymalisierung],MATCH($B203,tab_MinKomp[[Stanowisko / Position ]:[Stanowisko / Position ]],0)))</f>
        <v>0</v>
      </c>
      <c r="FV204" s="194">
        <f>IF(INDEX(tab_MinKomp[Umiejętności szkoleniowe / Trainingsfähigkeiten],MATCH($B203,tab_MinKomp[[Stanowisko / Position ]:[Stanowisko / Position ]],0))="n/a","n/a",FV203-INDEX(tab_MinKomp[Umiejętności szkoleniowe / Trainingsfähigkeiten],MATCH($B203,tab_MinKomp[[Stanowisko / Position ]:[Stanowisko / Position ]],0)))</f>
        <v>1</v>
      </c>
      <c r="FW204" s="194">
        <f>IF(INDEX(tab_MinKomp[Analityczne myślenie, podejście / Analitysches Denken, Einstellung],MATCH($B203,tab_MinKomp[[Stanowisko / Position ]:[Stanowisko / Position ]],0))="n/a","n/a",FW203-INDEX(tab_MinKomp[Analityczne myślenie, podejście / Analitysches Denken, Einstellung],MATCH($B203,tab_MinKomp[[Stanowisko / Position ]:[Stanowisko / Position ]],0)))</f>
        <v>0</v>
      </c>
      <c r="FX204" s="194">
        <f>IF(INDEX(tab_MinKomp[Dokładność, precyzja w dzialaniu / Genauigkeit, Präzision in die Arbeit],MATCH($B203,tab_MinKomp[[Stanowisko / Position ]:[Stanowisko / Position ]],0))="n/a","n/a",FX203-INDEX(tab_MinKomp[Dokładność, precyzja w dzialaniu / Genauigkeit, Präzision in die Arbeit],MATCH($B203,tab_MinKomp[[Stanowisko / Position ]:[Stanowisko / Position ]],0)))</f>
        <v>0</v>
      </c>
      <c r="FY204" s="194">
        <f>IF(INDEX(tab_MinKomp[Dyspozycyjność / Verfügbarkeit],MATCH($B203,tab_MinKomp[[Stanowisko / Position ]:[Stanowisko / Position ]],0))="n/a","n/a",FY203-INDEX(tab_MinKomp[Dyspozycyjność / Verfügbarkeit],MATCH($B203,tab_MinKomp[[Stanowisko / Position ]:[Stanowisko / Position ]],0)))</f>
        <v>0</v>
      </c>
      <c r="FZ204" s="194">
        <f>IF(INDEX(tab_MinKomp[Zaangażowanie / 
Engagement],MATCH($B203,tab_MinKomp[[Stanowisko / Position ]:[Stanowisko / Position ]],0))="n/a","n/a",FZ203-INDEX(tab_MinKomp[Zaangażowanie / 
Engagement],MATCH($B203,tab_MinKomp[[Stanowisko / Position ]:[Stanowisko / Position ]],0)))</f>
        <v>0</v>
      </c>
      <c r="GA204" s="194" t="str">
        <f>IF(INDEX(tab_MinKomp[Konserwacja form guma],MATCH($B203,tab_MinKomp[[Stanowisko / Position ]:[Stanowisko / Position ]],0))="n/a","n/a",GA203-INDEX(tab_MinKomp[Konserwacja form guma],MATCH($B203,tab_MinKomp[[Stanowisko / Position ]:[Stanowisko / Position ]],0)))</f>
        <v>n/a</v>
      </c>
      <c r="GB204" s="194" t="str">
        <f>IF(INDEX(tab_MinKomp[Konserwacja form plastiki],MATCH($B203,tab_MinKomp[[Stanowisko / Position ]:[Stanowisko / Position ]],0))="n/a","n/a",GB203-INDEX(tab_MinKomp[Konserwacja form plastiki],MATCH($B203,tab_MinKomp[[Stanowisko / Position ]:[Stanowisko / Position ]],0)))</f>
        <v>n/a</v>
      </c>
      <c r="GC204" s="194">
        <f>IF(INDEX(tab_MinKomp[Elastyczność w działaniu],MATCH($B203,tab_MinKomp[[Stanowisko / Position ]:[Stanowisko / Position ]],0))="n/a","n/a",GC203-INDEX(tab_MinKomp[Elastyczność w działaniu],MATCH($B203,tab_MinKomp[[Stanowisko / Position ]:[Stanowisko / Position ]],0)))</f>
        <v>-2</v>
      </c>
      <c r="GD204" s="194">
        <f>IF(INDEX(tab_MinKomp[Komunikatywność],MATCH($B203,tab_MinKomp[[Stanowisko / Position ]:[Stanowisko / Position ]],0))="n/a","n/a",GD203-INDEX(tab_MinKomp[Komunikatywność],MATCH($B203,tab_MinKomp[[Stanowisko / Position ]:[Stanowisko / Position ]],0)))</f>
        <v>1</v>
      </c>
      <c r="GE204" s="193" t="str">
        <f>IF(INDEX(tab_MinKomp[Motywowanie i budowanie zaangażowania zespołu],MATCH($B203,tab_MinKomp[[Stanowisko / Position ]:[Stanowisko / Position ]],0))="n/a","n/a",GE203-INDEX(tab_MinKomp[Motywowanie i budowanie zaangażowania zespołu],MATCH($B203,tab_MinKomp[[Stanowisko / Position ]:[Stanowisko / Position ]],0)))</f>
        <v>n/a</v>
      </c>
      <c r="GF204" s="186" t="s">
        <v>248</v>
      </c>
      <c r="GG204" s="186" t="s">
        <v>248</v>
      </c>
      <c r="GH204" s="186" t="s">
        <v>248</v>
      </c>
      <c r="GI204" s="186" t="s">
        <v>248</v>
      </c>
      <c r="GJ204" s="186" t="s">
        <v>248</v>
      </c>
      <c r="GK204" s="186" t="s">
        <v>248</v>
      </c>
      <c r="GL204" s="186" t="s">
        <v>248</v>
      </c>
      <c r="GM204" s="186" t="s">
        <v>248</v>
      </c>
      <c r="GN204" s="186" t="s">
        <v>248</v>
      </c>
      <c r="GO204" s="186" t="s">
        <v>248</v>
      </c>
      <c r="GP204" s="186" t="s">
        <v>248</v>
      </c>
      <c r="GQ204" s="186" t="s">
        <v>248</v>
      </c>
      <c r="GR204" s="186" t="s">
        <v>248</v>
      </c>
      <c r="GS204" s="186" t="s">
        <v>248</v>
      </c>
      <c r="GT204" s="186" t="s">
        <v>248</v>
      </c>
      <c r="GU204" s="186" t="s">
        <v>248</v>
      </c>
      <c r="GV204" s="186" t="s">
        <v>248</v>
      </c>
      <c r="GW204" s="186" t="s">
        <v>248</v>
      </c>
      <c r="GX204" s="186" t="s">
        <v>248</v>
      </c>
      <c r="GY204" s="186" t="s">
        <v>248</v>
      </c>
      <c r="GZ204" s="261" t="s">
        <v>248</v>
      </c>
      <c r="HA204" s="261" t="s">
        <v>248</v>
      </c>
      <c r="HB204" s="191">
        <f>SUM(G204:GE204)/(HB203-(SUM(G204:GE204)))</f>
        <v>-0.17543859649122806</v>
      </c>
    </row>
    <row r="205" spans="1:210" ht="24.9" customHeight="1" x14ac:dyDescent="0.3">
      <c r="A205" s="105" t="s">
        <v>321</v>
      </c>
      <c r="B205" s="105" t="s">
        <v>315</v>
      </c>
      <c r="C205" s="105" t="s">
        <v>383</v>
      </c>
      <c r="D205" s="105">
        <v>696</v>
      </c>
      <c r="E205" s="394" t="s">
        <v>488</v>
      </c>
      <c r="F205" s="185" t="s">
        <v>374</v>
      </c>
      <c r="G205" s="186">
        <v>2</v>
      </c>
      <c r="H205" s="186">
        <v>1</v>
      </c>
      <c r="I205" s="186">
        <v>2</v>
      </c>
      <c r="J205" s="186">
        <v>1</v>
      </c>
      <c r="K205" s="186">
        <v>1</v>
      </c>
      <c r="L205" s="186" t="s">
        <v>248</v>
      </c>
      <c r="M205" s="186" t="s">
        <v>248</v>
      </c>
      <c r="N205" s="186" t="s">
        <v>248</v>
      </c>
      <c r="O205" s="186">
        <v>1</v>
      </c>
      <c r="P205" s="186">
        <v>1</v>
      </c>
      <c r="Q205" s="186" t="s">
        <v>248</v>
      </c>
      <c r="R205" s="186" t="s">
        <v>248</v>
      </c>
      <c r="S205" s="186" t="s">
        <v>248</v>
      </c>
      <c r="T205" s="186" t="s">
        <v>248</v>
      </c>
      <c r="U205" s="186" t="s">
        <v>248</v>
      </c>
      <c r="V205" s="186" t="s">
        <v>248</v>
      </c>
      <c r="W205" s="186" t="s">
        <v>248</v>
      </c>
      <c r="X205" s="186" t="s">
        <v>248</v>
      </c>
      <c r="Y205" s="186" t="s">
        <v>248</v>
      </c>
      <c r="Z205" s="186" t="s">
        <v>248</v>
      </c>
      <c r="AA205" s="186" t="s">
        <v>248</v>
      </c>
      <c r="AB205" s="186" t="s">
        <v>248</v>
      </c>
      <c r="AC205" s="186" t="s">
        <v>248</v>
      </c>
      <c r="AD205" s="186" t="s">
        <v>248</v>
      </c>
      <c r="AE205" s="186" t="s">
        <v>248</v>
      </c>
      <c r="AF205" s="186" t="s">
        <v>248</v>
      </c>
      <c r="AG205" s="186" t="s">
        <v>248</v>
      </c>
      <c r="AH205" s="186" t="s">
        <v>248</v>
      </c>
      <c r="AI205" s="186" t="s">
        <v>248</v>
      </c>
      <c r="AJ205" s="186" t="s">
        <v>248</v>
      </c>
      <c r="AK205" s="186" t="s">
        <v>248</v>
      </c>
      <c r="AL205" s="186">
        <v>1</v>
      </c>
      <c r="AM205" s="186" t="s">
        <v>248</v>
      </c>
      <c r="AN205" s="186" t="s">
        <v>248</v>
      </c>
      <c r="AO205" s="186">
        <v>1</v>
      </c>
      <c r="AP205" s="186" t="s">
        <v>248</v>
      </c>
      <c r="AQ205" s="186">
        <v>1</v>
      </c>
      <c r="AR205" s="186" t="s">
        <v>248</v>
      </c>
      <c r="AS205" s="186" t="s">
        <v>248</v>
      </c>
      <c r="AT205" s="186" t="s">
        <v>248</v>
      </c>
      <c r="AU205" s="186" t="s">
        <v>248</v>
      </c>
      <c r="AV205" s="186">
        <v>2</v>
      </c>
      <c r="AW205" s="186">
        <v>1</v>
      </c>
      <c r="AX205" s="186" t="s">
        <v>248</v>
      </c>
      <c r="AY205" s="186" t="s">
        <v>248</v>
      </c>
      <c r="AZ205" s="186" t="s">
        <v>248</v>
      </c>
      <c r="BA205" s="186">
        <v>1</v>
      </c>
      <c r="BB205" s="186">
        <v>1</v>
      </c>
      <c r="BC205" s="186" t="s">
        <v>248</v>
      </c>
      <c r="BD205" s="186" t="s">
        <v>248</v>
      </c>
      <c r="BE205" s="186" t="s">
        <v>248</v>
      </c>
      <c r="BF205" s="186" t="s">
        <v>248</v>
      </c>
      <c r="BG205" s="186" t="s">
        <v>248</v>
      </c>
      <c r="BH205" s="186" t="s">
        <v>248</v>
      </c>
      <c r="BI205" s="186" t="s">
        <v>248</v>
      </c>
      <c r="BJ205" s="186" t="s">
        <v>248</v>
      </c>
      <c r="BK205" s="186" t="s">
        <v>248</v>
      </c>
      <c r="BL205" s="186" t="s">
        <v>248</v>
      </c>
      <c r="BM205" s="186" t="s">
        <v>248</v>
      </c>
      <c r="BN205" s="186" t="s">
        <v>248</v>
      </c>
      <c r="BO205" s="186" t="s">
        <v>248</v>
      </c>
      <c r="BP205" s="186" t="s">
        <v>248</v>
      </c>
      <c r="BQ205" s="186">
        <v>2</v>
      </c>
      <c r="BR205" s="186" t="s">
        <v>248</v>
      </c>
      <c r="BS205" s="186">
        <v>2</v>
      </c>
      <c r="BT205" s="186" t="s">
        <v>248</v>
      </c>
      <c r="BU205" s="186">
        <v>2</v>
      </c>
      <c r="BV205" s="186" t="s">
        <v>248</v>
      </c>
      <c r="BW205" s="186">
        <v>2</v>
      </c>
      <c r="BX205" s="186">
        <v>3</v>
      </c>
      <c r="BY205" s="186" t="s">
        <v>248</v>
      </c>
      <c r="BZ205" s="186">
        <v>2</v>
      </c>
      <c r="CA205" s="186" t="s">
        <v>248</v>
      </c>
      <c r="CB205" s="186">
        <v>2</v>
      </c>
      <c r="CC205" s="186" t="s">
        <v>248</v>
      </c>
      <c r="CD205" s="186">
        <v>3</v>
      </c>
      <c r="CE205" s="186">
        <v>2</v>
      </c>
      <c r="CF205" s="186"/>
      <c r="CG205" s="186">
        <v>1</v>
      </c>
      <c r="CH205" s="186" t="s">
        <v>248</v>
      </c>
      <c r="CI205" s="186" t="s">
        <v>248</v>
      </c>
      <c r="CJ205" s="186" t="s">
        <v>248</v>
      </c>
      <c r="CK205" s="186" t="s">
        <v>248</v>
      </c>
      <c r="CL205" s="186" t="s">
        <v>248</v>
      </c>
      <c r="CM205" s="186" t="s">
        <v>248</v>
      </c>
      <c r="CN205" s="186" t="s">
        <v>248</v>
      </c>
      <c r="CO205" s="186" t="s">
        <v>248</v>
      </c>
      <c r="CP205" s="186" t="s">
        <v>248</v>
      </c>
      <c r="CQ205" s="186" t="s">
        <v>248</v>
      </c>
      <c r="CR205" s="186" t="s">
        <v>248</v>
      </c>
      <c r="CS205" s="186" t="s">
        <v>248</v>
      </c>
      <c r="CT205" s="186" t="s">
        <v>248</v>
      </c>
      <c r="CU205" s="186" t="s">
        <v>248</v>
      </c>
      <c r="CV205" s="186" t="s">
        <v>248</v>
      </c>
      <c r="CW205" s="186">
        <v>2</v>
      </c>
      <c r="CX205" s="186" t="s">
        <v>248</v>
      </c>
      <c r="CY205" s="186" t="s">
        <v>248</v>
      </c>
      <c r="CZ205" s="186" t="s">
        <v>248</v>
      </c>
      <c r="DA205" s="186" t="s">
        <v>248</v>
      </c>
      <c r="DB205" s="186" t="s">
        <v>248</v>
      </c>
      <c r="DC205" s="186" t="s">
        <v>248</v>
      </c>
      <c r="DD205" s="186" t="s">
        <v>248</v>
      </c>
      <c r="DE205" s="186" t="s">
        <v>248</v>
      </c>
      <c r="DF205" s="186">
        <v>1</v>
      </c>
      <c r="DG205" s="186" t="s">
        <v>248</v>
      </c>
      <c r="DH205" s="186" t="s">
        <v>248</v>
      </c>
      <c r="DI205" s="186" t="s">
        <v>248</v>
      </c>
      <c r="DJ205" s="186" t="s">
        <v>248</v>
      </c>
      <c r="DK205" s="186" t="s">
        <v>248</v>
      </c>
      <c r="DL205" s="186" t="s">
        <v>248</v>
      </c>
      <c r="DM205" s="186" t="s">
        <v>248</v>
      </c>
      <c r="DN205" s="186">
        <v>1</v>
      </c>
      <c r="DO205" s="186" t="s">
        <v>248</v>
      </c>
      <c r="DP205" s="186" t="s">
        <v>248</v>
      </c>
      <c r="DQ205" s="186" t="s">
        <v>248</v>
      </c>
      <c r="DR205" s="186" t="s">
        <v>248</v>
      </c>
      <c r="DS205" s="186" t="s">
        <v>248</v>
      </c>
      <c r="DT205" s="186" t="s">
        <v>248</v>
      </c>
      <c r="DU205" s="186" t="s">
        <v>248</v>
      </c>
      <c r="DV205" s="186" t="s">
        <v>248</v>
      </c>
      <c r="DW205" s="186" t="s">
        <v>248</v>
      </c>
      <c r="DX205" s="186" t="s">
        <v>248</v>
      </c>
      <c r="DY205" s="186" t="s">
        <v>248</v>
      </c>
      <c r="DZ205" s="186" t="s">
        <v>248</v>
      </c>
      <c r="EA205" s="186" t="s">
        <v>248</v>
      </c>
      <c r="EB205" s="186" t="s">
        <v>248</v>
      </c>
      <c r="EC205" s="186" t="s">
        <v>248</v>
      </c>
      <c r="ED205" s="186" t="s">
        <v>248</v>
      </c>
      <c r="EE205" s="186" t="s">
        <v>248</v>
      </c>
      <c r="EF205" s="186" t="s">
        <v>248</v>
      </c>
      <c r="EG205" s="186" t="s">
        <v>248</v>
      </c>
      <c r="EH205" s="186" t="s">
        <v>248</v>
      </c>
      <c r="EI205" s="186" t="s">
        <v>248</v>
      </c>
      <c r="EJ205" s="186" t="s">
        <v>248</v>
      </c>
      <c r="EK205" s="186" t="s">
        <v>248</v>
      </c>
      <c r="EL205" s="186" t="s">
        <v>248</v>
      </c>
      <c r="EM205" s="186" t="s">
        <v>248</v>
      </c>
      <c r="EN205" s="186" t="s">
        <v>248</v>
      </c>
      <c r="EO205" s="186" t="s">
        <v>248</v>
      </c>
      <c r="EP205" s="186" t="s">
        <v>248</v>
      </c>
      <c r="EQ205" s="186" t="s">
        <v>248</v>
      </c>
      <c r="ER205" s="186" t="s">
        <v>248</v>
      </c>
      <c r="ES205" s="186" t="s">
        <v>248</v>
      </c>
      <c r="ET205" s="186" t="s">
        <v>248</v>
      </c>
      <c r="EU205" s="186" t="s">
        <v>248</v>
      </c>
      <c r="EV205" s="186" t="s">
        <v>248</v>
      </c>
      <c r="EW205" s="186" t="s">
        <v>248</v>
      </c>
      <c r="EX205" s="186" t="s">
        <v>248</v>
      </c>
      <c r="EY205" s="186" t="s">
        <v>248</v>
      </c>
      <c r="EZ205" s="186" t="s">
        <v>248</v>
      </c>
      <c r="FA205" s="186" t="s">
        <v>248</v>
      </c>
      <c r="FB205" s="186" t="s">
        <v>248</v>
      </c>
      <c r="FC205" s="186" t="s">
        <v>248</v>
      </c>
      <c r="FD205" s="186" t="s">
        <v>248</v>
      </c>
      <c r="FE205" s="186" t="s">
        <v>248</v>
      </c>
      <c r="FF205" s="186" t="s">
        <v>248</v>
      </c>
      <c r="FG205" s="186" t="s">
        <v>248</v>
      </c>
      <c r="FH205" s="186" t="s">
        <v>248</v>
      </c>
      <c r="FI205" s="186" t="s">
        <v>248</v>
      </c>
      <c r="FJ205" s="186" t="s">
        <v>248</v>
      </c>
      <c r="FK205" s="186" t="s">
        <v>248</v>
      </c>
      <c r="FL205" s="186" t="s">
        <v>248</v>
      </c>
      <c r="FM205" s="186" t="s">
        <v>248</v>
      </c>
      <c r="FN205" s="186" t="s">
        <v>248</v>
      </c>
      <c r="FO205" s="186" t="s">
        <v>248</v>
      </c>
      <c r="FP205" s="186" t="s">
        <v>248</v>
      </c>
      <c r="FQ205" s="187" t="s">
        <v>248</v>
      </c>
      <c r="FR205" s="187" t="s">
        <v>248</v>
      </c>
      <c r="FS205" s="186">
        <v>2</v>
      </c>
      <c r="FT205" s="186">
        <v>2</v>
      </c>
      <c r="FU205" s="186">
        <v>1</v>
      </c>
      <c r="FV205" s="186">
        <v>1</v>
      </c>
      <c r="FW205" s="186">
        <v>1</v>
      </c>
      <c r="FX205" s="186">
        <v>2</v>
      </c>
      <c r="FY205" s="186">
        <v>2</v>
      </c>
      <c r="FZ205" s="186">
        <v>2</v>
      </c>
      <c r="GA205" s="186" t="s">
        <v>248</v>
      </c>
      <c r="GB205" s="186" t="s">
        <v>248</v>
      </c>
      <c r="GC205" s="186">
        <v>1</v>
      </c>
      <c r="GD205" s="186"/>
      <c r="GE205" s="186" t="s">
        <v>248</v>
      </c>
      <c r="GF205" s="186" t="s">
        <v>248</v>
      </c>
      <c r="GG205" s="186" t="s">
        <v>248</v>
      </c>
      <c r="GH205" s="186" t="s">
        <v>248</v>
      </c>
      <c r="GI205" s="186" t="s">
        <v>248</v>
      </c>
      <c r="GJ205" s="186" t="s">
        <v>248</v>
      </c>
      <c r="GK205" s="186" t="s">
        <v>248</v>
      </c>
      <c r="GL205" s="186" t="s">
        <v>248</v>
      </c>
      <c r="GM205" s="186" t="s">
        <v>248</v>
      </c>
      <c r="GN205" s="186" t="s">
        <v>248</v>
      </c>
      <c r="GO205" s="186" t="s">
        <v>248</v>
      </c>
      <c r="GP205" s="186" t="s">
        <v>248</v>
      </c>
      <c r="GQ205" s="186" t="s">
        <v>248</v>
      </c>
      <c r="GR205" s="186" t="s">
        <v>248</v>
      </c>
      <c r="GS205" s="186" t="s">
        <v>248</v>
      </c>
      <c r="GT205" s="186" t="s">
        <v>248</v>
      </c>
      <c r="GU205" s="186" t="s">
        <v>248</v>
      </c>
      <c r="GV205" s="186" t="s">
        <v>248</v>
      </c>
      <c r="GW205" s="186" t="s">
        <v>248</v>
      </c>
      <c r="GX205" s="186" t="s">
        <v>248</v>
      </c>
      <c r="GY205" s="186" t="s">
        <v>248</v>
      </c>
      <c r="GZ205" s="261" t="s">
        <v>248</v>
      </c>
      <c r="HA205" s="261" t="s">
        <v>248</v>
      </c>
      <c r="HB205" s="188">
        <f>SUM(G205:GE205)</f>
        <v>56</v>
      </c>
    </row>
    <row r="206" spans="1:210" ht="24.9" customHeight="1" thickBot="1" x14ac:dyDescent="0.35">
      <c r="A206" s="108" t="str">
        <f>A205</f>
        <v>Prod.-Q-5</v>
      </c>
      <c r="B206" s="108" t="str">
        <f>B205</f>
        <v>Pracownik Produkcji</v>
      </c>
      <c r="C206" s="108" t="str">
        <f>C205</f>
        <v>RL</v>
      </c>
      <c r="D206" s="108">
        <f>D205</f>
        <v>696</v>
      </c>
      <c r="E206" s="395"/>
      <c r="F206" s="189" t="s">
        <v>375</v>
      </c>
      <c r="G206" s="192">
        <f>IF(INDEX(tab_MinKomp[Przepisy BHP / BHP Vorschriften],MATCH($B205,tab_MinKomp[[Stanowisko / Position ]:[Stanowisko / Position ]],0))="n/a","n/a",G205-INDEX(tab_MinKomp[Przepisy BHP / BHP Vorschriften],MATCH($B205,tab_MinKomp[[Stanowisko / Position ]:[Stanowisko / Position ]],0)))</f>
        <v>0</v>
      </c>
      <c r="H206" s="193">
        <f>IF(INDEX(tab_MinKomp[Przepisy PPOŻ / Brandschutzbestimmungen],MATCH($B205,tab_MinKomp[[Stanowisko / Position ]:[Stanowisko / Position ]],0))="n/a","n/a",H205-INDEX(tab_MinKomp[Przepisy PPOŻ / Brandschutzbestimmungen],MATCH($B205,tab_MinKomp[[Stanowisko / Position ]:[Stanowisko / Position ]],0)))</f>
        <v>0</v>
      </c>
      <c r="I206" s="193">
        <f>IF(INDEX(tab_MinKomp[Ryzyko zawodowe na stanowiskach pracyv/ Berufliche Risiken an Arbeitsstellen],MATCH($B205,tab_MinKomp[[Stanowisko / Position ]:[Stanowisko / Position ]],0))="n/a","n/a",I205-INDEX(tab_MinKomp[Ryzyko zawodowe na stanowiskach pracyv/ Berufliche Risiken an Arbeitsstellen],MATCH($B205,tab_MinKomp[[Stanowisko / Position ]:[Stanowisko / Position ]],0)))</f>
        <v>0</v>
      </c>
      <c r="J206" s="193">
        <f>IF(INDEX(tab_MinKomp[Gospodarka substancjami niebezpiecznymi / Gefahrstoffmanagement],MATCH($B205,tab_MinKomp[[Stanowisko / Position ]:[Stanowisko / Position ]],0))="n/a","n/a",J205-INDEX(tab_MinKomp[Gospodarka substancjami niebezpiecznymi / Gefahrstoffmanagement],MATCH($B205,tab_MinKomp[[Stanowisko / Position ]:[Stanowisko / Position ]],0)))</f>
        <v>0</v>
      </c>
      <c r="K206" s="193">
        <f>IF(INDEX(tab_MinKomp[Gospodarka odpadami / Abfallwirtschaft],MATCH($B205,tab_MinKomp[[Stanowisko / Position ]:[Stanowisko / Position ]],0))="n/a","n/a",K205-INDEX(tab_MinKomp[Gospodarka odpadami / Abfallwirtschaft],MATCH($B205,tab_MinKomp[[Stanowisko / Position ]:[Stanowisko / Position ]],0)))</f>
        <v>0</v>
      </c>
      <c r="L206" s="194" t="str">
        <f>IF(INDEX(tab_MinKomp[Przepisy kodeksu pracy / Bestimmungen des Arbeitsgesetzes],MATCH($B205,tab_MinKomp[[Stanowisko / Position ]:[Stanowisko / Position ]],0))="n/a","n/a",L205-INDEX(tab_MinKomp[Przepisy kodeksu pracy / Bestimmungen des Arbeitsgesetzes],MATCH($B205,tab_MinKomp[[Stanowisko / Position ]:[Stanowisko / Position ]],0)))</f>
        <v>n/a</v>
      </c>
      <c r="M206" s="195" t="str">
        <f>IF(INDEX(tab_MinKomp[Przepisy o ub.społ. ZUS  / Sozialversicherungsvorschriften],MATCH($B205,tab_MinKomp[[Stanowisko / Position ]:[Stanowisko / Position ]],0))="n/a","n/a",M205-INDEX(tab_MinKomp[Przepisy o ub.społ. ZUS  / Sozialversicherungsvorschriften],MATCH($B205,tab_MinKomp[[Stanowisko / Position ]:[Stanowisko / Position ]],0)))</f>
        <v>n/a</v>
      </c>
      <c r="N206" s="194" t="str">
        <f>IF(INDEX(tab_MinKomp[PRZEPISY O PDOF /persönlich Einkommensteuergesetz ],MATCH($B205,tab_MinKomp[[Stanowisko / Position ]:[Stanowisko / Position ]],0))="n/a","n/a",N205-INDEX(tab_MinKomp[PRZEPISY O PDOF /persönlich Einkommensteuergesetz ],MATCH($B205,tab_MinKomp[[Stanowisko / Position ]:[Stanowisko / Position ]],0)))</f>
        <v>n/a</v>
      </c>
      <c r="O206" s="194">
        <f>IF(INDEX(tab_MinKomp[Regulamin pracy / Arbeitsordnung],MATCH($B205,tab_MinKomp[[Stanowisko / Position ]:[Stanowisko / Position ]],0))="n/a","n/a",O205-INDEX(tab_MinKomp[Regulamin pracy / Arbeitsordnung],MATCH($B205,tab_MinKomp[[Stanowisko / Position ]:[Stanowisko / Position ]],0)))</f>
        <v>0</v>
      </c>
      <c r="P206" s="194">
        <f>IF(INDEX(tab_MinKomp[Regulamin wynagradzania / Vergütungsordnung],MATCH($B205,tab_MinKomp[[Stanowisko / Position ]:[Stanowisko / Position ]],0))="n/a","n/a",P205-INDEX(tab_MinKomp[Regulamin wynagradzania / Vergütungsordnung],MATCH($B205,tab_MinKomp[[Stanowisko / Position ]:[Stanowisko / Position ]],0)))</f>
        <v>0</v>
      </c>
      <c r="Q206" s="194" t="str">
        <f>IF(INDEX(tab_MinKomp[System R2PŁATNIK PRO: Płace / Lohnabrechnung],MATCH($B205,tab_MinKomp[[Stanowisko / Position ]:[Stanowisko / Position ]],0))="n/a","n/a",Q205-INDEX(tab_MinKomp[System R2PŁATNIK PRO: Płace / Lohnabrechnung],MATCH($B205,tab_MinKomp[[Stanowisko / Position ]:[Stanowisko / Position ]],0)))</f>
        <v>n/a</v>
      </c>
      <c r="R206" s="194" t="str">
        <f>IF(INDEX(tab_MinKomp[SystemR2PŁATNIK PRO: KADRY / Personaldaten],MATCH($B205,tab_MinKomp[[Stanowisko / Position ]:[Stanowisko / Position ]],0))="n/a","n/a",R205-INDEX(tab_MinKomp[SystemR2PŁATNIK PRO: KADRY / Personaldaten],MATCH($B205,tab_MinKomp[[Stanowisko / Position ]:[Stanowisko / Position ]],0)))</f>
        <v>n/a</v>
      </c>
      <c r="S206" s="194" t="str">
        <f>IF(INDEX(tab_MinKomp[SYSTEM R2PŁATNIK PRO: zarządzanie pracownikami / Arbeitsverwaltung],MATCH($B205,tab_MinKomp[[Stanowisko / Position ]:[Stanowisko / Position ]],0))="n/a","n/a",S205-INDEX(tab_MinKomp[SYSTEM R2PŁATNIK PRO: zarządzanie pracownikami / Arbeitsverwaltung],MATCH($B205,tab_MinKomp[[Stanowisko / Position ]:[Stanowisko / Position ]],0)))</f>
        <v>n/a</v>
      </c>
      <c r="T206" s="194" t="str">
        <f>IF(INDEX(tab_MinKomp[Doradztwo, wsparcie personalne / Personalberatung und Unterstützung],MATCH($B205,tab_MinKomp[[Stanowisko / Position ]:[Stanowisko / Position ]],0))="n/a","n/a",T205-INDEX(tab_MinKomp[Doradztwo, wsparcie personalne / Personalberatung und Unterstützung],MATCH($B205,tab_MinKomp[[Stanowisko / Position ]:[Stanowisko / Position ]],0)))</f>
        <v>n/a</v>
      </c>
      <c r="U206" s="194" t="str">
        <f>IF(INDEX(tab_MinKomp[Przepisy o podatku VAT / MwSt.- Gesetz],MATCH($B205,tab_MinKomp[[Stanowisko / Position ]:[Stanowisko / Position ]],0))="n/a","n/a",U205-INDEX(tab_MinKomp[Przepisy o podatku VAT / MwSt.- Gesetz],MATCH($B205,tab_MinKomp[[Stanowisko / Position ]:[Stanowisko / Position ]],0)))</f>
        <v>n/a</v>
      </c>
      <c r="V206" s="194" t="str">
        <f>IF(INDEX(tab_MinKomp[PrzepisyPDOP / geschäftlich Einkommensteuergesetz],MATCH($B205,tab_MinKomp[[Stanowisko / Position ]:[Stanowisko / Position ]],0))="n/a","n/a",V205-INDEX(tab_MinKomp[PrzepisyPDOP / geschäftlich Einkommensteuergesetz],MATCH($B205,tab_MinKomp[[Stanowisko / Position ]:[Stanowisko / Position ]],0)))</f>
        <v>n/a</v>
      </c>
      <c r="W206" s="194" t="str">
        <f>IF(INDEX(tab_MinKomp[System BAAN / FINANSE (FIBU)],MATCH($B205,tab_MinKomp[[Stanowisko / Position ]:[Stanowisko / Position ]],0))="n/a","n/a",W205-INDEX(tab_MinKomp[System BAAN / FINANSE (FIBU)],MATCH($B205,tab_MinKomp[[Stanowisko / Position ]:[Stanowisko / Position ]],0)))</f>
        <v>n/a</v>
      </c>
      <c r="X206" s="194" t="str">
        <f>IF(INDEX(tab_MinKomp[Systemy pomocnicze / Hilfssysteme(STOCKPROGRAM, KALK2000 etc.)],MATCH($B205,tab_MinKomp[[Stanowisko / Position ]:[Stanowisko / Position ]],0))="n/a","n/a",X205-INDEX(tab_MinKomp[Systemy pomocnicze / Hilfssysteme(STOCKPROGRAM, KALK2000 etc.)],MATCH($B205,tab_MinKomp[[Stanowisko / Position ]:[Stanowisko / Position ]],0)))</f>
        <v>n/a</v>
      </c>
      <c r="Y206" s="194" t="str">
        <f>IF(INDEX(tab_MinKomp[Polityka rachunkowości / Buchführungspolitik],MATCH($B205,tab_MinKomp[[Stanowisko / Position ]:[Stanowisko / Position ]],0))="n/a","n/a",Y205-INDEX(tab_MinKomp[Polityka rachunkowości / Buchführungspolitik],MATCH($B205,tab_MinKomp[[Stanowisko / Position ]:[Stanowisko / Position ]],0)))</f>
        <v>n/a</v>
      </c>
      <c r="Z206" s="194" t="str">
        <f>IF(INDEX(tab_MinKomp[Ustawa o rachunkowości / Rechnungslegungsgesetz],MATCH($B205,tab_MinKomp[[Stanowisko / Position ]:[Stanowisko / Position ]],0))="n/a","n/a",Z205-INDEX(tab_MinKomp[Ustawa o rachunkowości / Rechnungslegungsgesetz],MATCH($B205,tab_MinKomp[[Stanowisko / Position ]:[Stanowisko / Position ]],0)))</f>
        <v>n/a</v>
      </c>
      <c r="AA206" s="194" t="str">
        <f>IF(INDEX(tab_MinKomp[WORKFLOW - TS-100],MATCH($B205,tab_MinKomp[[Stanowisko / Position ]:[Stanowisko / Position ]],0))="n/a","n/a",AA205-INDEX(tab_MinKomp[WORKFLOW - TS-100],MATCH($B205,tab_MinKomp[[Stanowisko / Position ]:[Stanowisko / Position ]],0)))</f>
        <v>n/a</v>
      </c>
      <c r="AB206" s="194" t="str">
        <f>IF(INDEX(tab_MinKomp[WORKFLOW - SFMS],MATCH($B205,tab_MinKomp[[Stanowisko / Position ]:[Stanowisko / Position ]],0))="n/a","n/a",AB205-INDEX(tab_MinKomp[WORKFLOW - SFMS],MATCH($B205,tab_MinKomp[[Stanowisko / Position ]:[Stanowisko / Position ]],0)))</f>
        <v>n/a</v>
      </c>
      <c r="AC206" s="194" t="str">
        <f>IF(INDEX(tab_MinKomp[System ISO 9001:2015],MATCH($B205,tab_MinKomp[[Stanowisko / Position ]:[Stanowisko / Position ]],0))="n/a","n/a",AC205-INDEX(tab_MinKomp[System ISO 9001:2015],MATCH($B205,tab_MinKomp[[Stanowisko / Position ]:[Stanowisko / Position ]],0)))</f>
        <v>n/a</v>
      </c>
      <c r="AD206" s="194" t="str">
        <f>IF(INDEX(tab_MinKomp[System ISO 9001:2015],MATCH($B205,tab_MinKomp[[Stanowisko / Position ]:[Stanowisko / Position ]],0))="n/a","n/a",AD205-INDEX(tab_MinKomp[System ISO 9001:2015],MATCH($B205,tab_MinKomp[[Stanowisko / Position ]:[Stanowisko / Position ]],0)))</f>
        <v>n/a</v>
      </c>
      <c r="AE206" s="194" t="str">
        <f>IF(INDEX(tab_MinKomp[System ISO 9001:2015],MATCH($B205,tab_MinKomp[[Stanowisko / Position ]:[Stanowisko / Position ]],0))="n/a","n/a",AE205-INDEX(tab_MinKomp[System ISO 9001:2015],MATCH($B205,tab_MinKomp[[Stanowisko / Position ]:[Stanowisko / Position ]],0)))</f>
        <v>n/a</v>
      </c>
      <c r="AF206" s="194" t="str">
        <f>IF(INDEX(tab_MinKomp[System ISO 9001:2015],MATCH($B205,tab_MinKomp[[Stanowisko / Position ]:[Stanowisko / Position ]],0))="n/a","n/a",AF205-INDEX(tab_MinKomp[System ISO 9001:2015],MATCH($B205,tab_MinKomp[[Stanowisko / Position ]:[Stanowisko / Position ]],0)))</f>
        <v>n/a</v>
      </c>
      <c r="AG206" s="194" t="str">
        <f>IF(INDEX(tab_MinKomp[Wymagania VDA 6.3 Process / Forderungen],MATCH($B205,tab_MinKomp[[Stanowisko / Position ]:[Stanowisko / Position ]],0))="n/a","n/a",AG205-INDEX(tab_MinKomp[Wymagania VDA 6.3 Process / Forderungen],MATCH($B205,tab_MinKomp[[Stanowisko / Position ]:[Stanowisko / Position ]],0)))</f>
        <v>n/a</v>
      </c>
      <c r="AH206" s="194" t="str">
        <f>IF(INDEX(tab_MinKomp[Wymagania VDA 6.5 Product / Forderungen],MATCH($B205,tab_MinKomp[[Stanowisko / Position ]:[Stanowisko / Position ]],0))="n/a","n/a",AH205-INDEX(tab_MinKomp[Wymagania VDA 6.5 Product / Forderungen],MATCH($B205,tab_MinKomp[[Stanowisko / Position ]:[Stanowisko / Position ]],0)))</f>
        <v>n/a</v>
      </c>
      <c r="AI206" s="194" t="str">
        <f>IF(INDEX(tab_MinKomp[System ISO 9001:2015],MATCH($B205,tab_MinKomp[[Stanowisko / Position ]:[Stanowisko / Position ]],0))="n/a","n/a",AI205-INDEX(tab_MinKomp[System ISO 9001:2015],MATCH($B205,tab_MinKomp[[Stanowisko / Position ]:[Stanowisko / Position ]],0)))</f>
        <v>n/a</v>
      </c>
      <c r="AJ206" s="194" t="str">
        <f>IF(INDEX(tab_MinKomp[Auditor systemu ISO 17021:2018],MATCH($B205,tab_MinKomp[[Stanowisko / Position ]:[Stanowisko / Position ]],0))="n/a","n/a",AJ205-INDEX(tab_MinKomp[Auditor systemu ISO 17021:2018],MATCH($B205,tab_MinKomp[[Stanowisko / Position ]:[Stanowisko / Position ]],0)))</f>
        <v>n/a</v>
      </c>
      <c r="AK206" s="194" t="str">
        <f>IF(INDEX(tab_MinKomp[Pełnomocnik systemu / Systemvertreter],MATCH($B205,tab_MinKomp[[Stanowisko / Position ]:[Stanowisko / Position ]],0))="n/a","n/a",AK205-INDEX(tab_MinKomp[Pełnomocnik systemu / Systemvertreter],MATCH($B205,tab_MinKomp[[Stanowisko / Position ]:[Stanowisko / Position ]],0)))</f>
        <v>n/a</v>
      </c>
      <c r="AL206" s="194">
        <f>IF(INDEX(tab_MinKomp[Polityka Etyczna - Compliance],MATCH($B205,tab_MinKomp[[Stanowisko / Position ]:[Stanowisko / Position ]],0))="n/a","n/a",AL205-INDEX(tab_MinKomp[Polityka Etyczna - Compliance],MATCH($B205,tab_MinKomp[[Stanowisko / Position ]:[Stanowisko / Position ]],0)))</f>
        <v>0</v>
      </c>
      <c r="AM206" s="194" t="str">
        <f>IF(INDEX(tab_MinKomp[WDRAŻANIE NOWYCH PROJEKTÓW/ PROCEDURA CTM],MATCH($B205,tab_MinKomp[[Stanowisko / Position ]:[Stanowisko / Position ]],0))="n/a","n/a",AM205-INDEX(tab_MinKomp[WDRAŻANIE NOWYCH PROJEKTÓW/ PROCEDURA CTM],MATCH($B205,tab_MinKomp[[Stanowisko / Position ]:[Stanowisko / Position ]],0)))</f>
        <v>n/a</v>
      </c>
      <c r="AN206" s="194" t="str">
        <f>IF(INDEX(tab_MinKomp[KAMIENIE MILOWE MSL/PIFF],MATCH($B205,tab_MinKomp[[Stanowisko / Position ]:[Stanowisko / Position ]],0))="n/a","n/a",AN205-INDEX(tab_MinKomp[KAMIENIE MILOWE MSL/PIFF],MATCH($B205,tab_MinKomp[[Stanowisko / Position ]:[Stanowisko / Position ]],0)))</f>
        <v>n/a</v>
      </c>
      <c r="AO206" s="194">
        <f>IF(INDEX(tab_MinKomp[CP],MATCH($B205,tab_MinKomp[[Stanowisko / Position ]:[Stanowisko / Position ]],0))="n/a","n/a",AO205-INDEX(tab_MinKomp[CP],MATCH($B205,tab_MinKomp[[Stanowisko / Position ]:[Stanowisko / Position ]],0)))</f>
        <v>0</v>
      </c>
      <c r="AP206" s="194" t="str">
        <f>IF(INDEX(tab_MinKomp[FMEA],MATCH($B205,tab_MinKomp[[Stanowisko / Position ]:[Stanowisko / Position ]],0))="n/a","n/a",AP205-INDEX(tab_MinKomp[FMEA],MATCH($B205,tab_MinKomp[[Stanowisko / Position ]:[Stanowisko / Position ]],0)))</f>
        <v>n/a</v>
      </c>
      <c r="AQ206" s="194">
        <f>IF(INDEX(tab_MinKomp[FLOW CHART],MATCH($B205,tab_MinKomp[[Stanowisko / Position ]:[Stanowisko / Position ]],0))="n/a","n/a",AQ205-INDEX(tab_MinKomp[FLOW CHART],MATCH($B205,tab_MinKomp[[Stanowisko / Position ]:[Stanowisko / Position ]],0)))</f>
        <v>0</v>
      </c>
      <c r="AR206" s="194" t="str">
        <f>IF(INDEX(tab_MinKomp[APQP],MATCH($B205,tab_MinKomp[[Stanowisko / Position ]:[Stanowisko / Position ]],0))="n/a","n/a",AR205-INDEX(tab_MinKomp[APQP],MATCH($B205,tab_MinKomp[[Stanowisko / Position ]:[Stanowisko / Position ]],0)))</f>
        <v>n/a</v>
      </c>
      <c r="AS206" s="194" t="str">
        <f>IF(INDEX(tab_MinKomp[MSA],MATCH($B205,tab_MinKomp[[Stanowisko / Position ]:[Stanowisko / Position ]],0))="n/a","n/a",AS205-INDEX(tab_MinKomp[MSA],MATCH($B205,tab_MinKomp[[Stanowisko / Position ]:[Stanowisko / Position ]],0)))</f>
        <v>n/a</v>
      </c>
      <c r="AT206" s="194" t="str">
        <f>IF(INDEX(tab_MinKomp[SPC],MATCH($B205,tab_MinKomp[[Stanowisko / Position ]:[Stanowisko / Position ]],0))="n/a","n/a",AT205-INDEX(tab_MinKomp[SPC],MATCH($B205,tab_MinKomp[[Stanowisko / Position ]:[Stanowisko / Position ]],0)))</f>
        <v>n/a</v>
      </c>
      <c r="AU206" s="194" t="str">
        <f>IF(INDEX(tab_MinKomp[CSR (SPECYFICZNE WYMAGANIA KLIENTA)],MATCH($B205,tab_MinKomp[[Stanowisko / Position ]:[Stanowisko / Position ]],0))="n/a","n/a",AU205-INDEX(tab_MinKomp[CSR (SPECYFICZNE WYMAGANIA KLIENTA)],MATCH($B205,tab_MinKomp[[Stanowisko / Position ]:[Stanowisko / Position ]],0)))</f>
        <v>n/a</v>
      </c>
      <c r="AV206" s="194">
        <f>IF(INDEX(tab_MinKomp[5S],MATCH($B205,tab_MinKomp[[Stanowisko / Position ]:[Stanowisko / Position ]],0))="n/a","n/a",AV205-INDEX(tab_MinKomp[5S],MATCH($B205,tab_MinKomp[[Stanowisko / Position ]:[Stanowisko / Position ]],0)))</f>
        <v>0</v>
      </c>
      <c r="AW206" s="194">
        <f>IF(INDEX(tab_MinKomp[LEAN MANAGEMENT],MATCH($B205,tab_MinKomp[[Stanowisko / Position ]:[Stanowisko / Position ]],0))="n/a","n/a",AW205-INDEX(tab_MinKomp[LEAN MANAGEMENT],MATCH($B205,tab_MinKomp[[Stanowisko / Position ]:[Stanowisko / Position ]],0)))</f>
        <v>0</v>
      </c>
      <c r="AX206" s="194" t="str">
        <f>IF(INDEX(tab_MinKomp[5R],MATCH($B205,tab_MinKomp[[Stanowisko / Position ]:[Stanowisko / Position ]],0))="n/a","n/a",AX205-INDEX(tab_MinKomp[5R],MATCH($B205,tab_MinKomp[[Stanowisko / Position ]:[Stanowisko / Position ]],0)))</f>
        <v>n/a</v>
      </c>
      <c r="AY206" s="194" t="str">
        <f>IF(INDEX(tab_MinKomp[Six Sigma],MATCH($B205,tab_MinKomp[[Stanowisko / Position ]:[Stanowisko / Position ]],0))="n/a","n/a",AY205-INDEX(tab_MinKomp[Six Sigma],MATCH($B205,tab_MinKomp[[Stanowisko / Position ]:[Stanowisko / Position ]],0)))</f>
        <v>n/a</v>
      </c>
      <c r="AZ206" s="194" t="str">
        <f>IF(INDEX(tab_MinKomp[System BAAN / Distribution &amp; Supply Chain],MATCH($B205,tab_MinKomp[[Stanowisko / Position ]:[Stanowisko / Position ]],0))="n/a","n/a",AZ205-INDEX(tab_MinKomp[System BAAN / Distribution &amp; Supply Chain],MATCH($B205,tab_MinKomp[[Stanowisko / Position ]:[Stanowisko / Position ]],0)))</f>
        <v>n/a</v>
      </c>
      <c r="BA206" s="194" t="str">
        <f>IF(INDEX(tab_MinKomp[Gospodarka magazynowa / Lagerverwaltung],MATCH($B205,tab_MinKomp[[Stanowisko / Position ]:[Stanowisko / Position ]],0))="n/a","n/a",BA205-INDEX(tab_MinKomp[Gospodarka magazynowa / Lagerverwaltung],MATCH($B205,tab_MinKomp[[Stanowisko / Position ]:[Stanowisko / Position ]],0)))</f>
        <v>n/a</v>
      </c>
      <c r="BB206" s="194" t="str">
        <f>IF(INDEX(tab_MinKomp[Inwentaryzacja - organizacja i przebieg / Inventurprozess],MATCH($B205,tab_MinKomp[[Stanowisko / Position ]:[Stanowisko / Position ]],0))="n/a","n/a",BB205-INDEX(tab_MinKomp[Inwentaryzacja - organizacja i przebieg / Inventurprozess],MATCH($B205,tab_MinKomp[[Stanowisko / Position ]:[Stanowisko / Position ]],0)))</f>
        <v>n/a</v>
      </c>
      <c r="BC206" s="194" t="str">
        <f>IF(INDEX(tab_MinKomp[Organizacja dostaw / Versorgungsorganisation],MATCH($B205,tab_MinKomp[[Stanowisko / Position ]:[Stanowisko / Position ]],0))="n/a","n/a",BC205-INDEX(tab_MinKomp[Organizacja dostaw / Versorgungsorganisation],MATCH($B205,tab_MinKomp[[Stanowisko / Position ]:[Stanowisko / Position ]],0)))</f>
        <v>n/a</v>
      </c>
      <c r="BD206" s="194" t="str">
        <f>IF(INDEX(tab_MinKomp[Organizacja wysyłek / Organisation von Lieferungen],MATCH($B205,tab_MinKomp[[Stanowisko / Position ]:[Stanowisko / Position ]],0))="n/a","n/a",BD205-INDEX(tab_MinKomp[Organizacja wysyłek / Organisation von Lieferungen],MATCH($B205,tab_MinKomp[[Stanowisko / Position ]:[Stanowisko / Position ]],0)))</f>
        <v>n/a</v>
      </c>
      <c r="BE206" s="194" t="str">
        <f>IF(INDEX(tab_MinKomp[Analiza magazynowa - Program Polen.mdb / Inventuranalyse],MATCH($B205,tab_MinKomp[[Stanowisko / Position ]:[Stanowisko / Position ]],0))="n/a","n/a",BE205-INDEX(tab_MinKomp[Analiza magazynowa - Program Polen.mdb / Inventuranalyse],MATCH($B205,tab_MinKomp[[Stanowisko / Position ]:[Stanowisko / Position ]],0)))</f>
        <v>n/a</v>
      </c>
      <c r="BF206" s="190" t="str">
        <f>IF(INDEX(tab_MinKomp[MMOG (Materials Management Operations Guidelines)],MATCH($B205,tab_MinKomp[[Stanowisko / Position ]:[Stanowisko / Position ]],0))="n/a","n/a",BF205-INDEX(tab_MinKomp[MMOG (Materials Management Operations Guidelines)],MATCH($B205,tab_MinKomp[[Stanowisko / Position ]:[Stanowisko / Position ]],0)))</f>
        <v>n/a</v>
      </c>
      <c r="BG206" s="190" t="str">
        <f>IF(INDEX(tab_MinKomp[GPP],MATCH($B205,tab_MinKomp[[Stanowisko / Position ]:[Stanowisko / Position ]],0))="n/a","n/a",BG205-INDEX(tab_MinKomp[GPP],MATCH($B205,tab_MinKomp[[Stanowisko / Position ]:[Stanowisko / Position ]],0)))</f>
        <v>n/a</v>
      </c>
      <c r="BH206" s="190" t="str">
        <f>IF(INDEX(tab_MinKomp[AIAG (Automotive Industry Action Group)],MATCH($B205,tab_MinKomp[[Stanowisko / Position ]:[Stanowisko / Position ]],0))="n/a","n/a",BH205-INDEX(tab_MinKomp[AIAG (Automotive Industry Action Group)],MATCH($B205,tab_MinKomp[[Stanowisko / Position ]:[Stanowisko / Position ]],0)))</f>
        <v>n/a</v>
      </c>
      <c r="BI206" s="190" t="str">
        <f>IF(INDEX(tab_MinKomp[Super-G disputes],MATCH($B205,tab_MinKomp[[Stanowisko / Position ]:[Stanowisko / Position ]],0))="n/a","n/a",BI205-INDEX(tab_MinKomp[Super-G disputes],MATCH($B205,tab_MinKomp[[Stanowisko / Position ]:[Stanowisko / Position ]],0)))</f>
        <v>n/a</v>
      </c>
      <c r="BJ206" s="190" t="str">
        <f>IF(INDEX(tab_MinKomp[CMMS3/eDDL (Direct Data Link)],MATCH($B205,tab_MinKomp[[Stanowisko / Position ]:[Stanowisko / Position ]],0))="n/a","n/a",BJ205-INDEX(tab_MinKomp[CMMS3/eDDL (Direct Data Link)],MATCH($B205,tab_MinKomp[[Stanowisko / Position ]:[Stanowisko / Position ]],0)))</f>
        <v>n/a</v>
      </c>
      <c r="BK206" s="190" t="str">
        <f>IF(INDEX(tab_MinKomp[MP&amp;L (Material Planning and Logistics)],MATCH($B205,tab_MinKomp[[Stanowisko / Position ]:[Stanowisko / Position ]],0))="n/a","n/a",BK205-INDEX(tab_MinKomp[MP&amp;L (Material Planning and Logistics)],MATCH($B205,tab_MinKomp[[Stanowisko / Position ]:[Stanowisko / Position ]],0)))</f>
        <v>n/a</v>
      </c>
      <c r="BL206" s="190" t="str">
        <f>IF(INDEX(tab_MinKomp[Supplier delivery rating],MATCH($B205,tab_MinKomp[[Stanowisko / Position ]:[Stanowisko / Position ]],0))="n/a","n/a",BL205-INDEX(tab_MinKomp[Supplier delivery rating],MATCH($B205,tab_MinKomp[[Stanowisko / Position ]:[Stanowisko / Position ]],0)))</f>
        <v>n/a</v>
      </c>
      <c r="BM206" s="194" t="str">
        <f>IF(INDEX(tab_MinKomp[Planowanie produkcji / Produktionsplanung],MATCH($B205,tab_MinKomp[[Stanowisko / Position ]:[Stanowisko / Position ]],0))="n/a","n/a",BM205-INDEX(tab_MinKomp[Planowanie produkcji / Produktionsplanung],MATCH($B205,tab_MinKomp[[Stanowisko / Position ]:[Stanowisko / Position ]],0)))</f>
        <v>n/a</v>
      </c>
      <c r="BN206" s="194" t="str">
        <f>IF(INDEX(tab_MinKomp[Planowanie produkcji / Produktionsplanung],MATCH($B205,tab_MinKomp[[Stanowisko / Position ]:[Stanowisko / Position ]],0))="n/a","n/a",BN205-INDEX(tab_MinKomp[Planowanie produkcji / Produktionsplanung],MATCH($B205,tab_MinKomp[[Stanowisko / Position ]:[Stanowisko / Position ]],0)))</f>
        <v>n/a</v>
      </c>
      <c r="BO206" s="194" t="str">
        <f>IF(INDEX(tab_MinKomp[Planowanie produkcji / Produktionsplanung],MATCH($B205,tab_MinKomp[[Stanowisko / Position ]:[Stanowisko / Position ]],0))="n/a","n/a",BO205-INDEX(tab_MinKomp[Planowanie produkcji / Produktionsplanung],MATCH($B205,tab_MinKomp[[Stanowisko / Position ]:[Stanowisko / Position ]],0)))</f>
        <v>n/a</v>
      </c>
      <c r="BP206" s="194" t="str">
        <f>IF(INDEX(tab_MinKomp[Planowanie produkcji / Produktionsplanung],MATCH($B205,tab_MinKomp[[Stanowisko / Position ]:[Stanowisko / Position ]],0))="n/a","n/a",BP205-INDEX(tab_MinKomp[Planowanie produkcji / Produktionsplanung],MATCH($B205,tab_MinKomp[[Stanowisko / Position ]:[Stanowisko / Position ]],0)))</f>
        <v>n/a</v>
      </c>
      <c r="BQ206" s="194" t="s">
        <v>248</v>
      </c>
      <c r="BR206" s="194" t="str">
        <f>IF(INDEX(tab_MinKomp[Planowanie produkcji / Produktionsplanung],MATCH($B205,tab_MinKomp[[Stanowisko / Position ]:[Stanowisko / Position ]],0))="n/a","n/a",BR205-INDEX(tab_MinKomp[Planowanie produkcji / Produktionsplanung],MATCH($B205,tab_MinKomp[[Stanowisko / Position ]:[Stanowisko / Position ]],0)))</f>
        <v>n/a</v>
      </c>
      <c r="BS206" s="194">
        <f>IF(INDEX(tab_MinKomp[Obsługa maszyn Novapax / Novapax Maschinenbedienung],MATCH($B205,tab_MinKomp[[Stanowisko / Position ]:[Stanowisko / Position ]],0))="n/a","n/a",BS205-INDEX(tab_MinKomp[Obsługa maszyn Novapax / Novapax Maschinenbedienung],MATCH($B205,tab_MinKomp[[Stanowisko / Position ]:[Stanowisko / Position ]],0)))</f>
        <v>0</v>
      </c>
      <c r="BT206" s="194" t="str">
        <f>IF(INDEX(tab_MinKomp[Planowanie produkcji / Produktionsplanung],MATCH($B205,tab_MinKomp[[Stanowisko / Position ]:[Stanowisko / Position ]],0))="n/a","n/a",BT205-INDEX(tab_MinKomp[Planowanie produkcji / Produktionsplanung],MATCH($B205,tab_MinKomp[[Stanowisko / Position ]:[Stanowisko / Position ]],0)))</f>
        <v>n/a</v>
      </c>
      <c r="BU206" s="194">
        <f>IF(INDEX(tab_MinKomp[Obsługa maszyn Novapax / Novapax Maschinenbedienung],MATCH($B205,tab_MinKomp[[Stanowisko / Position ]:[Stanowisko / Position ]],0))="n/a","n/a",BU205-INDEX(tab_MinKomp[Obsługa maszyn Novapax / Novapax Maschinenbedienung],MATCH($B205,tab_MinKomp[[Stanowisko / Position ]:[Stanowisko / Position ]],0)))</f>
        <v>0</v>
      </c>
      <c r="BV206" s="194" t="str">
        <f>IF(INDEX(tab_MinKomp[Planowanie produkcji / Produktionsplanung],MATCH($B205,tab_MinKomp[[Stanowisko / Position ]:[Stanowisko / Position ]],0))="n/a","n/a",BV205-INDEX(tab_MinKomp[Planowanie produkcji / Produktionsplanung],MATCH($B205,tab_MinKomp[[Stanowisko / Position ]:[Stanowisko / Position ]],0)))</f>
        <v>n/a</v>
      </c>
      <c r="BW206" s="194">
        <f>IF(INDEX(tab_MinKomp[Obsługa maszyn Novapax / Novapax Maschinenbedienung],MATCH($B205,tab_MinKomp[[Stanowisko / Position ]:[Stanowisko / Position ]],0))="n/a","n/a",BW205-INDEX(tab_MinKomp[Obsługa maszyn Novapax / Novapax Maschinenbedienung],MATCH($B205,tab_MinKomp[[Stanowisko / Position ]:[Stanowisko / Position ]],0)))</f>
        <v>0</v>
      </c>
      <c r="BX206" s="194">
        <f>IF(INDEX(tab_MinKomp[Obsługa maszyn Novapax / Novapax Maschinenbedienung],MATCH($B205,tab_MinKomp[[Stanowisko / Position ]:[Stanowisko / Position ]],0))="n/a","n/a",BX205-INDEX(tab_MinKomp[Obsługa maszyn Novapax / Novapax Maschinenbedienung],MATCH($B205,tab_MinKomp[[Stanowisko / Position ]:[Stanowisko / Position ]],0)))</f>
        <v>1</v>
      </c>
      <c r="BY206" s="194" t="str">
        <f>IF(INDEX(tab_MinKomp[Obsługa maszyn Engel / Engel Maschinenbedienung],MATCH($B205,tab_MinKomp[[Stanowisko / Position ]:[Stanowisko / Position ]],0))="n/a","n/a",BY205-INDEX(tab_MinKomp[Obsługa maszyn Engel / Engel Maschinenbedienung],MATCH($B205,tab_MinKomp[[Stanowisko / Position ]:[Stanowisko / Position ]],0)))</f>
        <v>n/a</v>
      </c>
      <c r="BZ206" s="194">
        <f>IF(INDEX(tab_MinKomp[Obsługa maszyn Novapax / Novapax Maschinenbedienung],MATCH($B205,tab_MinKomp[[Stanowisko / Position ]:[Stanowisko / Position ]],0))="n/a","n/a",BZ205-INDEX(tab_MinKomp[Obsługa maszyn Novapax / Novapax Maschinenbedienung],MATCH($B205,tab_MinKomp[[Stanowisko / Position ]:[Stanowisko / Position ]],0)))</f>
        <v>0</v>
      </c>
      <c r="CA206" s="194" t="str">
        <f>IF(INDEX(tab_MinKomp[Obsługa maszyn KVT / KVT Maschinenbedienung],MATCH($B205,tab_MinKomp[[Stanowisko / Position ]:[Stanowisko / Position ]],0))="n/a","n/a",CA205-INDEX(tab_MinKomp[Obsługa maszyn KVT / KVT Maschinenbedienung],MATCH($B205,tab_MinKomp[[Stanowisko / Position ]:[Stanowisko / Position ]],0)))</f>
        <v>n/a</v>
      </c>
      <c r="CB206" s="194">
        <f>IF(INDEX(tab_MinKomp[Obsługa maszyn Novapax / Novapax Maschinenbedienung],MATCH($B205,tab_MinKomp[[Stanowisko / Position ]:[Stanowisko / Position ]],0))="n/a","n/a",CB205-INDEX(tab_MinKomp[Obsługa maszyn Novapax / Novapax Maschinenbedienung],MATCH($B205,tab_MinKomp[[Stanowisko / Position ]:[Stanowisko / Position ]],0)))</f>
        <v>0</v>
      </c>
      <c r="CC206" s="194" t="str">
        <f>IF(INDEX(tab_MinKomp[Obsługa maszyn Branson / Branson Maschinenbedienung],MATCH($B205,tab_MinKomp[[Stanowisko / Position ]:[Stanowisko / Position ]],0))="n/a","n/a",CC205-INDEX(tab_MinKomp[Obsługa maszyn Branson / Branson Maschinenbedienung],MATCH($B205,tab_MinKomp[[Stanowisko / Position ]:[Stanowisko / Position ]],0)))</f>
        <v>n/a</v>
      </c>
      <c r="CD206" s="194">
        <f>IF(INDEX(tab_MinKomp[Obsługa maszyn Novapax / Novapax Maschinenbedienung],MATCH($B205,tab_MinKomp[[Stanowisko / Position ]:[Stanowisko / Position ]],0))="n/a","n/a",CD205-INDEX(tab_MinKomp[Obsługa maszyn Novapax / Novapax Maschinenbedienung],MATCH($B205,tab_MinKomp[[Stanowisko / Position ]:[Stanowisko / Position ]],0)))</f>
        <v>1</v>
      </c>
      <c r="CE206" s="194">
        <f>IF(INDEX(tab_MinKomp[Obsługa maszyn Novapax / Novapax Maschinenbedienung],MATCH($B205,tab_MinKomp[[Stanowisko / Position ]:[Stanowisko / Position ]],0))="n/a","n/a",CE205-INDEX(tab_MinKomp[Obsługa maszyn Novapax / Novapax Maschinenbedienung],MATCH($B205,tab_MinKomp[[Stanowisko / Position ]:[Stanowisko / Position ]],0)))</f>
        <v>0</v>
      </c>
      <c r="CF206" s="194">
        <f>IF(INDEX(tab_MinKomp[Obsługa maszyn Novapax / Novapax Maschinenbedienung],MATCH($B205,tab_MinKomp[[Stanowisko / Position ]:[Stanowisko / Position ]],0))="n/a","n/a",CF205-INDEX(tab_MinKomp[Obsługa maszyn Novapax / Novapax Maschinenbedienung],MATCH($B205,tab_MinKomp[[Stanowisko / Position ]:[Stanowisko / Position ]],0)))</f>
        <v>-2</v>
      </c>
      <c r="CG206" s="194">
        <v>0</v>
      </c>
      <c r="CH206" s="194" t="str">
        <f>IF(INDEX(tab_MinKomp[Wymagania VDA 6.5 Product / Forderungen],MATCH($B205,tab_MinKomp[[Stanowisko / Position ]:[Stanowisko / Position ]],0))="n/a","n/a",CH205-INDEX(tab_MinKomp[Wymagania VDA 6.5 Product / Forderungen],MATCH($B205,tab_MinKomp[[Stanowisko / Position ]:[Stanowisko / Position ]],0)))</f>
        <v>n/a</v>
      </c>
      <c r="CI206" s="194" t="str">
        <f>IF(INDEX(tab_MinKomp[Wymagania VDA 6.5 Product / Forderungen],MATCH($B205,tab_MinKomp[[Stanowisko / Position ]:[Stanowisko / Position ]],0))="n/a","n/a",CI205-INDEX(tab_MinKomp[Wymagania VDA 6.5 Product / Forderungen],MATCH($B205,tab_MinKomp[[Stanowisko / Position ]:[Stanowisko / Position ]],0)))</f>
        <v>n/a</v>
      </c>
      <c r="CJ206" s="194" t="str">
        <f>IF(INDEX(tab_MinKomp[Wymagania VDA 6.5 Product / Forderungen],MATCH($B205,tab_MinKomp[[Stanowisko / Position ]:[Stanowisko / Position ]],0))="n/a","n/a",CJ205-INDEX(tab_MinKomp[Wymagania VDA 6.5 Product / Forderungen],MATCH($B205,tab_MinKomp[[Stanowisko / Position ]:[Stanowisko / Position ]],0)))</f>
        <v>n/a</v>
      </c>
      <c r="CK206" s="194" t="str">
        <f>IF(INDEX(tab_MinKomp[Wymagania VDA 6.5 Product / Forderungen],MATCH($B205,tab_MinKomp[[Stanowisko / Position ]:[Stanowisko / Position ]],0))="n/a","n/a",CK205-INDEX(tab_MinKomp[Wymagania VDA 6.5 Product / Forderungen],MATCH($B205,tab_MinKomp[[Stanowisko / Position ]:[Stanowisko / Position ]],0)))</f>
        <v>n/a</v>
      </c>
      <c r="CL206" s="194" t="str">
        <f>IF(INDEX(tab_MinKomp[Wymagania VDA 6.5 Product / Forderungen],MATCH($B205,tab_MinKomp[[Stanowisko / Position ]:[Stanowisko / Position ]],0))="n/a","n/a",CL205-INDEX(tab_MinKomp[Wymagania VDA 6.5 Product / Forderungen],MATCH($B205,tab_MinKomp[[Stanowisko / Position ]:[Stanowisko / Position ]],0)))</f>
        <v>n/a</v>
      </c>
      <c r="CM206" s="194" t="str">
        <f>IF(INDEX(tab_MinKomp[Informatyka ogólna (techniczne i systemowe) / Allgemeine IT (Technik und System)],MATCH($B205,tab_MinKomp[[Stanowisko / Position ]:[Stanowisko / Position ]],0))="n/a","n/a",CM205-INDEX(tab_MinKomp[Informatyka ogólna (techniczne i systemowe) / Allgemeine IT (Technik und System)],MATCH($B205,tab_MinKomp[[Stanowisko / Position ]:[Stanowisko / Position ]],0)))</f>
        <v>n/a</v>
      </c>
      <c r="CN206" s="194" t="str">
        <f>IF(INDEX(tab_MinKomp[Sieci komputerowe / Computernetzwerke],MATCH($B205,tab_MinKomp[[Stanowisko / Position ]:[Stanowisko / Position ]],0))="n/a","n/a",CN205-INDEX(tab_MinKomp[Sieci komputerowe / Computernetzwerke],MATCH($B205,tab_MinKomp[[Stanowisko / Position ]:[Stanowisko / Position ]],0)))</f>
        <v>n/a</v>
      </c>
      <c r="CO206" s="194" t="str">
        <f>IF(INDEX(tab_MinKomp[Hardware (komputery PC, drukarki biurowe i etykietowe, telefonia stacjonarna i mobilna) (PC, Drucker, Telefpne, Handys)],MATCH($B205,tab_MinKomp[[Stanowisko / Position ]:[Stanowisko / Position ]],0))="n/a","n/a",CO205-INDEX(tab_MinKomp[Hardware (komputery PC, drukarki biurowe i etykietowe, telefonia stacjonarna i mobilna) (PC, Drucker, Telefpne, Handys)],MATCH($B205,tab_MinKomp[[Stanowisko / Position ]:[Stanowisko / Position ]],0)))</f>
        <v>n/a</v>
      </c>
      <c r="CP206" s="194" t="str">
        <f>IF(INDEX(tab_MinKomp[Software &amp; Systems (MS Office, MS Remote Desktop)],MATCH($B205,tab_MinKomp[[Stanowisko / Position ]:[Stanowisko / Position ]],0))="n/a","n/a",CP205-INDEX(tab_MinKomp[Software &amp; Systems (MS Office, MS Remote Desktop)],MATCH($B205,tab_MinKomp[[Stanowisko / Position ]:[Stanowisko / Position ]],0)))</f>
        <v>n/a</v>
      </c>
      <c r="CQ206" s="194" t="str">
        <f>IF(INDEX(tab_MinKomp[Programowanie obiektowe (PHP) / Objektprogrammierung],MATCH($B205,tab_MinKomp[[Stanowisko / Position ]:[Stanowisko / Position ]],0))="n/a","n/a",CQ205-INDEX(tab_MinKomp[Programowanie obiektowe (PHP) / Objektprogrammierung],MATCH($B205,tab_MinKomp[[Stanowisko / Position ]:[Stanowisko / Position ]],0)))</f>
        <v>n/a</v>
      </c>
      <c r="CR206" s="194" t="str">
        <f>IF(INDEX(tab_MinKomp[Scrum],MATCH($B205,tab_MinKomp[[Stanowisko / Position ]:[Stanowisko / Position ]],0))="n/a","n/a",CR205-INDEX(tab_MinKomp[Scrum],MATCH($B205,tab_MinKomp[[Stanowisko / Position ]:[Stanowisko / Position ]],0)))</f>
        <v>n/a</v>
      </c>
      <c r="CS206" s="194" t="str">
        <f>IF(INDEX(tab_MinKomp[SQL (MySQL)],MATCH($B205,tab_MinKomp[[Stanowisko / Position ]:[Stanowisko / Position ]],0))="n/a","n/a",CS205-INDEX(tab_MinKomp[SQL (MySQL)],MATCH($B205,tab_MinKomp[[Stanowisko / Position ]:[Stanowisko / Position ]],0)))</f>
        <v>n/a</v>
      </c>
      <c r="CT206" s="194" t="str">
        <f>IF(INDEX(tab_MinKomp[Javascript],MATCH($B205,tab_MinKomp[[Stanowisko / Position ]:[Stanowisko / Position ]],0))="n/a","n/a",CT205-INDEX(tab_MinKomp[Javascript],MATCH($B205,tab_MinKomp[[Stanowisko / Position ]:[Stanowisko / Position ]],0)))</f>
        <v>n/a</v>
      </c>
      <c r="CU206" s="194" t="str">
        <f>IF(INDEX(tab_MinKomp[Joomla],MATCH($B205,tab_MinKomp[[Stanowisko / Position ]:[Stanowisko / Position ]],0))="n/a","n/a",CU205-INDEX(tab_MinKomp[Joomla],MATCH($B205,tab_MinKomp[[Stanowisko / Position ]:[Stanowisko / Position ]],0)))</f>
        <v>n/a</v>
      </c>
      <c r="CV206" s="194" t="str">
        <f>IF(INDEX(tab_MinKomp[Bash],MATCH($B205,tab_MinKomp[[Stanowisko / Position ]:[Stanowisko / Position ]],0))="n/a","n/a",CV205-INDEX(tab_MinKomp[Bash],MATCH($B205,tab_MinKomp[[Stanowisko / Position ]:[Stanowisko / Position ]],0)))</f>
        <v>n/a</v>
      </c>
      <c r="CW206" s="194">
        <f>IF(INDEX(tab_MinKomp[Systemy MES (HYDRA / SFMS)],MATCH($B205,tab_MinKomp[[Stanowisko / Position ]:[Stanowisko / Position ]],0))="n/a","n/a",CW205-INDEX(tab_MinKomp[Systemy MES (HYDRA / SFMS)],MATCH($B205,tab_MinKomp[[Stanowisko / Position ]:[Stanowisko / Position ]],0)))</f>
        <v>0</v>
      </c>
      <c r="CX206" s="194" t="str">
        <f>IF(INDEX(tab_MinKomp[HTML / CSS],MATCH($B205,tab_MinKomp[[Stanowisko / Position ]:[Stanowisko / Position ]],0))="n/a","n/a",CX205-INDEX(tab_MinKomp[HTML / CSS],MATCH($B205,tab_MinKomp[[Stanowisko / Position ]:[Stanowisko / Position ]],0)))</f>
        <v>n/a</v>
      </c>
      <c r="CY206" s="194" t="str">
        <f>IF(INDEX(tab_MinKomp[SYSTEM PR],MATCH($B205,tab_MinKomp[[Stanowisko / Position ]:[Stanowisko / Position ]],0))="n/a","n/a",CY205-INDEX(tab_MinKomp[SYSTEM PR],MATCH($B205,tab_MinKomp[[Stanowisko / Position ]:[Stanowisko / Position ]],0)))</f>
        <v>n/a</v>
      </c>
      <c r="CZ206" s="194" t="str">
        <f>IF(INDEX(tab_MinKomp[System Einkauf XP / EBA],MATCH($B205,tab_MinKomp[[Stanowisko / Position ]:[Stanowisko / Position ]],0))="n/a","n/a",CZ205-INDEX(tab_MinKomp[System Einkauf XP / EBA],MATCH($B205,tab_MinKomp[[Stanowisko / Position ]:[Stanowisko / Position ]],0)))</f>
        <v>n/a</v>
      </c>
      <c r="DA206" s="194" t="str">
        <f>IF(INDEX(tab_MinKomp[Techniki negocjacyjne / Verhandlungstechniken],MATCH($B205,tab_MinKomp[[Stanowisko / Position ]:[Stanowisko / Position ]],0))="n/a","n/a",DA205-INDEX(tab_MinKomp[Techniki negocjacyjne / Verhandlungstechniken],MATCH($B205,tab_MinKomp[[Stanowisko / Position ]:[Stanowisko / Position ]],0)))</f>
        <v>n/a</v>
      </c>
      <c r="DB206" s="194" t="str">
        <f>IF(INDEX(tab_MinKomp[Znajomość rynku branżowego / Kenntnis des Industrie Marktes],MATCH($B205,tab_MinKomp[[Stanowisko / Position ]:[Stanowisko / Position ]],0))="n/a","n/a",DB205-INDEX(tab_MinKomp[Znajomość rynku branżowego / Kenntnis des Industrie Marktes],MATCH($B205,tab_MinKomp[[Stanowisko / Position ]:[Stanowisko / Position ]],0)))</f>
        <v>n/a</v>
      </c>
      <c r="DC206" s="194" t="str">
        <f>IF(INDEX(tab_MinKomp[SUPPLIER MANAGEMENT],MATCH($B205,tab_MinKomp[[Stanowisko / Position ]:[Stanowisko / Position ]],0))="n/a","n/a",DC205-INDEX(tab_MinKomp[SUPPLIER MANAGEMENT],MATCH($B205,tab_MinKomp[[Stanowisko / Position ]:[Stanowisko / Position ]],0)))</f>
        <v>n/a</v>
      </c>
      <c r="DD206" s="194" t="str">
        <f>IF(INDEX(tab_MinKomp[SUPPLIER MANAGEMENT],MATCH($B205,tab_MinKomp[[Stanowisko / Position ]:[Stanowisko / Position ]],0))="n/a","n/a",DD205-INDEX(tab_MinKomp[SUPPLIER MANAGEMENT],MATCH($B205,tab_MinKomp[[Stanowisko / Position ]:[Stanowisko / Position ]],0)))</f>
        <v>n/a</v>
      </c>
      <c r="DE206" s="194" t="str">
        <f>IF(INDEX(tab_MinKomp[SUPPLIER MANAGEMENT],MATCH($B205,tab_MinKomp[[Stanowisko / Position ]:[Stanowisko / Position ]],0))="n/a","n/a",DE205-INDEX(tab_MinKomp[SUPPLIER MANAGEMENT],MATCH($B205,tab_MinKomp[[Stanowisko / Position ]:[Stanowisko / Position ]],0)))</f>
        <v>n/a</v>
      </c>
      <c r="DF206" s="194">
        <f>IF(INDEX(tab_MinKomp[LEAN MANAGEMENT],MATCH($B205,tab_MinKomp[[Stanowisko / Position ]:[Stanowisko / Position ]],0))="n/a","n/a",DF205-INDEX(tab_MinKomp[LEAN MANAGEMENT],MATCH($B205,tab_MinKomp[[Stanowisko / Position ]:[Stanowisko / Position ]],0)))</f>
        <v>0</v>
      </c>
      <c r="DG206" s="194" t="str">
        <f>IF(INDEX(tab_MinKomp[PPAP/PSW],MATCH($B205,tab_MinKomp[[Stanowisko / Position ]:[Stanowisko / Position ]],0))="n/a","n/a",DG205-INDEX(tab_MinKomp[PPAP/PSW],MATCH($B205,tab_MinKomp[[Stanowisko / Position ]:[Stanowisko / Position ]],0)))</f>
        <v>n/a</v>
      </c>
      <c r="DH206" s="194" t="str">
        <f>IF(INDEX(tab_MinKomp[SUPPLIER MANAGEMENT],MATCH($B205,tab_MinKomp[[Stanowisko / Position ]:[Stanowisko / Position ]],0))="n/a","n/a",DH205-INDEX(tab_MinKomp[SUPPLIER MANAGEMENT],MATCH($B205,tab_MinKomp[[Stanowisko / Position ]:[Stanowisko / Position ]],0)))</f>
        <v>n/a</v>
      </c>
      <c r="DI206" s="194" t="str">
        <f>IF(INDEX(tab_MinKomp[OBSŁUGA PORTALI KLIENTA / Kundenportale],MATCH($B205,tab_MinKomp[[Stanowisko / Position ]:[Stanowisko / Position ]],0))="n/a","n/a",DI205-INDEX(tab_MinKomp[OBSŁUGA PORTALI KLIENTA / Kundenportale],MATCH($B205,tab_MinKomp[[Stanowisko / Position ]:[Stanowisko / Position ]],0)))</f>
        <v>n/a</v>
      </c>
      <c r="DJ206" s="194" t="str">
        <f>IF(INDEX(tab_MinKomp[Obsługa systemu BABTECQ / BABTECQ System],MATCH($B205,tab_MinKomp[[Stanowisko / Position ]:[Stanowisko / Position ]],0))="n/a","n/a",DJ205-INDEX(tab_MinKomp[Obsługa systemu BABTECQ / BABTECQ System],MATCH($B205,tab_MinKomp[[Stanowisko / Position ]:[Stanowisko / Position ]],0)))</f>
        <v>n/a</v>
      </c>
      <c r="DK206" s="194" t="str">
        <f>IF(INDEX(tab_MinKomp[Rysunek techniczny / technische Zeichnung],MATCH($B205,tab_MinKomp[[Stanowisko / Position ]:[Stanowisko / Position ]],0))="n/a","n/a",DK205-INDEX(tab_MinKomp[Rysunek techniczny / technische Zeichnung],MATCH($B205,tab_MinKomp[[Stanowisko / Position ]:[Stanowisko / Position ]],0)))</f>
        <v>n/a</v>
      </c>
      <c r="DL206" s="194" t="str">
        <f>IF(INDEX(tab_MinKomp[Kalibracja / Kalibrierung],MATCH($B205,tab_MinKomp[[Stanowisko / Position ]:[Stanowisko / Position ]],0))="n/a","n/a",DL205-INDEX(tab_MinKomp[Kalibracja / Kalibrierung],MATCH($B205,tab_MinKomp[[Stanowisko / Position ]:[Stanowisko / Position ]],0)))</f>
        <v>n/a</v>
      </c>
      <c r="DM206" s="194" t="str">
        <f>IF(INDEX(tab_MinKomp[Rekwalifikacja / Requalifizierung],MATCH($B205,tab_MinKomp[[Stanowisko / Position ]:[Stanowisko / Position ]],0))="n/a","n/a",DM205-INDEX(tab_MinKomp[Rekwalifikacja / Requalifizierung],MATCH($B205,tab_MinKomp[[Stanowisko / Position ]:[Stanowisko / Position ]],0)))</f>
        <v>n/a</v>
      </c>
      <c r="DN206" s="190" t="s">
        <v>248</v>
      </c>
      <c r="DO206" s="190" t="str">
        <f>IF(INDEX(tab_MinKomp[Testy czystości / Reinheitstests],MATCH($B205,tab_MinKomp[[Stanowisko / Position ]:[Stanowisko / Position ]],0))="n/a","n/a",DO205-INDEX(tab_MinKomp[Testy czystości / Reinheitstests],MATCH($B205,tab_MinKomp[[Stanowisko / Position ]:[Stanowisko / Position ]],0)))</f>
        <v>n/a</v>
      </c>
      <c r="DP206" s="190" t="str">
        <f>IF(INDEX(tab_MinKomp[Testy czystości / Reinheitstests],MATCH($B205,tab_MinKomp[[Stanowisko / Position ]:[Stanowisko / Position ]],0))="n/a","n/a",DP205-INDEX(tab_MinKomp[Testy czystości / Reinheitstests],MATCH($B205,tab_MinKomp[[Stanowisko / Position ]:[Stanowisko / Position ]],0)))</f>
        <v>n/a</v>
      </c>
      <c r="DQ206" s="190" t="str">
        <f>IF(INDEX(tab_MinKomp[Testy czystości / Reinheitstests],MATCH($B205,tab_MinKomp[[Stanowisko / Position ]:[Stanowisko / Position ]],0))="n/a","n/a",DQ205-INDEX(tab_MinKomp[Testy czystości / Reinheitstests],MATCH($B205,tab_MinKomp[[Stanowisko / Position ]:[Stanowisko / Position ]],0)))</f>
        <v>n/a</v>
      </c>
      <c r="DR206" s="190" t="str">
        <f>IF(INDEX(tab_MinKomp[Testy czystości / Reinheitstests],MATCH($B205,tab_MinKomp[[Stanowisko / Position ]:[Stanowisko / Position ]],0))="n/a","n/a",DR205-INDEX(tab_MinKomp[Testy czystości / Reinheitstests],MATCH($B205,tab_MinKomp[[Stanowisko / Position ]:[Stanowisko / Position ]],0)))</f>
        <v>n/a</v>
      </c>
      <c r="DS206" s="190" t="str">
        <f>IF(INDEX(tab_MinKomp[Testy czystości / Reinheitstests],MATCH($B205,tab_MinKomp[[Stanowisko / Position ]:[Stanowisko / Position ]],0))="n/a","n/a",DS205-INDEX(tab_MinKomp[Testy czystości / Reinheitstests],MATCH($B205,tab_MinKomp[[Stanowisko / Position ]:[Stanowisko / Position ]],0)))</f>
        <v>n/a</v>
      </c>
      <c r="DT206" s="194" t="str">
        <f>IF(INDEX(tab_MinKomp[SUPPLIER MANAGEMENT],MATCH($B205,tab_MinKomp[[Stanowisko / Position ]:[Stanowisko / Position ]],0))="n/a","n/a",DT205-INDEX(tab_MinKomp[SUPPLIER MANAGEMENT],MATCH($B205,tab_MinKomp[[Stanowisko / Position ]:[Stanowisko / Position ]],0)))</f>
        <v>n/a</v>
      </c>
      <c r="DU206" s="190" t="str">
        <f>IF(INDEX(tab_MinKomp[Testy czystości / Reinheitstests],MATCH($B205,tab_MinKomp[[Stanowisko / Position ]:[Stanowisko / Position ]],0))="n/a","n/a",DU205-INDEX(tab_MinKomp[Testy czystości / Reinheitstests],MATCH($B205,tab_MinKomp[[Stanowisko / Position ]:[Stanowisko / Position ]],0)))</f>
        <v>n/a</v>
      </c>
      <c r="DV206" s="190" t="str">
        <f>IF(INDEX(tab_MinKomp[Testy czystości / Reinheitstests],MATCH($B205,tab_MinKomp[[Stanowisko / Position ]:[Stanowisko / Position ]],0))="n/a","n/a",DV205-INDEX(tab_MinKomp[Testy czystości / Reinheitstests],MATCH($B205,tab_MinKomp[[Stanowisko / Position ]:[Stanowisko / Position ]],0)))</f>
        <v>n/a</v>
      </c>
      <c r="DW206" s="190" t="str">
        <f>IF(INDEX(tab_MinKomp[Testy czystości / Reinheitstests],MATCH($B205,tab_MinKomp[[Stanowisko / Position ]:[Stanowisko / Position ]],0))="n/a","n/a",DW205-INDEX(tab_MinKomp[Testy czystości / Reinheitstests],MATCH($B205,tab_MinKomp[[Stanowisko / Position ]:[Stanowisko / Position ]],0)))</f>
        <v>n/a</v>
      </c>
      <c r="DX206" s="190" t="str">
        <f>IF(INDEX(tab_MinKomp[Testy czystości / Reinheitstests],MATCH($B205,tab_MinKomp[[Stanowisko / Position ]:[Stanowisko / Position ]],0))="n/a","n/a",DX205-INDEX(tab_MinKomp[Testy czystości / Reinheitstests],MATCH($B205,tab_MinKomp[[Stanowisko / Position ]:[Stanowisko / Position ]],0)))</f>
        <v>n/a</v>
      </c>
      <c r="DY206" s="190" t="str">
        <f>IF(INDEX(tab_MinKomp[Testy czystości / Reinheitstests],MATCH($B205,tab_MinKomp[[Stanowisko / Position ]:[Stanowisko / Position ]],0))="n/a","n/a",DY205-INDEX(tab_MinKomp[Testy czystości / Reinheitstests],MATCH($B205,tab_MinKomp[[Stanowisko / Position ]:[Stanowisko / Position ]],0)))</f>
        <v>n/a</v>
      </c>
      <c r="DZ206" s="190" t="str">
        <f>IF(INDEX(tab_MinKomp[Testy czystości / Reinheitstests],MATCH($B205,tab_MinKomp[[Stanowisko / Position ]:[Stanowisko / Position ]],0))="n/a","n/a",DZ205-INDEX(tab_MinKomp[Testy czystości / Reinheitstests],MATCH($B205,tab_MinKomp[[Stanowisko / Position ]:[Stanowisko / Position ]],0)))</f>
        <v>n/a</v>
      </c>
      <c r="EA206" s="194" t="str">
        <f>IF(INDEX(tab_MinKomp[SUPPLIER MANAGEMENT],MATCH($B205,tab_MinKomp[[Stanowisko / Position ]:[Stanowisko / Position ]],0))="n/a","n/a",EA205-INDEX(tab_MinKomp[SUPPLIER MANAGEMENT],MATCH($B205,tab_MinKomp[[Stanowisko / Position ]:[Stanowisko / Position ]],0)))</f>
        <v>n/a</v>
      </c>
      <c r="EB206" s="190" t="str">
        <f>IF(INDEX(tab_MinKomp[Testy czystości / Reinheitstests],MATCH($B205,tab_MinKomp[[Stanowisko / Position ]:[Stanowisko / Position ]],0))="n/a","n/a",EB205-INDEX(tab_MinKomp[Testy czystości / Reinheitstests],MATCH($B205,tab_MinKomp[[Stanowisko / Position ]:[Stanowisko / Position ]],0)))</f>
        <v>n/a</v>
      </c>
      <c r="EC206" s="190" t="str">
        <f>IF(INDEX(tab_MinKomp[Testy czystości / Reinheitstests],MATCH($B205,tab_MinKomp[[Stanowisko / Position ]:[Stanowisko / Position ]],0))="n/a","n/a",EC205-INDEX(tab_MinKomp[Testy czystości / Reinheitstests],MATCH($B205,tab_MinKomp[[Stanowisko / Position ]:[Stanowisko / Position ]],0)))</f>
        <v>n/a</v>
      </c>
      <c r="ED206" s="190" t="str">
        <f>IF(INDEX(tab_MinKomp[Testy czystości / Reinheitstests],MATCH($B205,tab_MinKomp[[Stanowisko / Position ]:[Stanowisko / Position ]],0))="n/a","n/a",ED205-INDEX(tab_MinKomp[Testy czystości / Reinheitstests],MATCH($B205,tab_MinKomp[[Stanowisko / Position ]:[Stanowisko / Position ]],0)))</f>
        <v>n/a</v>
      </c>
      <c r="EE206" s="190" t="str">
        <f>IF(INDEX(tab_MinKomp[Testy czystości / Reinheitstests],MATCH($B205,tab_MinKomp[[Stanowisko / Position ]:[Stanowisko / Position ]],0))="n/a","n/a",EE205-INDEX(tab_MinKomp[Testy czystości / Reinheitstests],MATCH($B205,tab_MinKomp[[Stanowisko / Position ]:[Stanowisko / Position ]],0)))</f>
        <v>n/a</v>
      </c>
      <c r="EF206" s="190" t="str">
        <f>IF(INDEX(tab_MinKomp[Testy czystości / Reinheitstests],MATCH($B205,tab_MinKomp[[Stanowisko / Position ]:[Stanowisko / Position ]],0))="n/a","n/a",EF205-INDEX(tab_MinKomp[Testy czystości / Reinheitstests],MATCH($B205,tab_MinKomp[[Stanowisko / Position ]:[Stanowisko / Position ]],0)))</f>
        <v>n/a</v>
      </c>
      <c r="EG206" s="190" t="str">
        <f>IF(INDEX(tab_MinKomp[Testy czystości / Reinheitstests],MATCH($B205,tab_MinKomp[[Stanowisko / Position ]:[Stanowisko / Position ]],0))="n/a","n/a",EG205-INDEX(tab_MinKomp[Testy czystości / Reinheitstests],MATCH($B205,tab_MinKomp[[Stanowisko / Position ]:[Stanowisko / Position ]],0)))</f>
        <v>n/a</v>
      </c>
      <c r="EH206" s="190" t="str">
        <f>IF(INDEX(tab_MinKomp[Testy czystości / Reinheitstests],MATCH($B205,tab_MinKomp[[Stanowisko / Position ]:[Stanowisko / Position ]],0))="n/a","n/a",EH205-INDEX(tab_MinKomp[Testy czystości / Reinheitstests],MATCH($B205,tab_MinKomp[[Stanowisko / Position ]:[Stanowisko / Position ]],0)))</f>
        <v>n/a</v>
      </c>
      <c r="EI206" s="190" t="str">
        <f>IF(INDEX(tab_MinKomp[Testy czystości / Reinheitstests],MATCH($B205,tab_MinKomp[[Stanowisko / Position ]:[Stanowisko / Position ]],0))="n/a","n/a",EI205-INDEX(tab_MinKomp[Testy czystości / Reinheitstests],MATCH($B205,tab_MinKomp[[Stanowisko / Position ]:[Stanowisko / Position ]],0)))</f>
        <v>n/a</v>
      </c>
      <c r="EJ206" s="190" t="str">
        <f>IF(INDEX(tab_MinKomp[Testy czystości / Reinheitstests],MATCH($B205,tab_MinKomp[[Stanowisko / Position ]:[Stanowisko / Position ]],0))="n/a","n/a",EJ205-INDEX(tab_MinKomp[Testy czystości / Reinheitstests],MATCH($B205,tab_MinKomp[[Stanowisko / Position ]:[Stanowisko / Position ]],0)))</f>
        <v>n/a</v>
      </c>
      <c r="EK206" s="190" t="str">
        <f>IF(INDEX(tab_MinKomp[Testy czystości / Reinheitstests],MATCH($B205,tab_MinKomp[[Stanowisko / Position ]:[Stanowisko / Position ]],0))="n/a","n/a",EK205-INDEX(tab_MinKomp[Testy czystości / Reinheitstests],MATCH($B205,tab_MinKomp[[Stanowisko / Position ]:[Stanowisko / Position ]],0)))</f>
        <v>n/a</v>
      </c>
      <c r="EL206" s="190" t="str">
        <f>IF(INDEX(tab_MinKomp[Testy czystości / Reinheitstests],MATCH($B205,tab_MinKomp[[Stanowisko / Position ]:[Stanowisko / Position ]],0))="n/a","n/a",EL205-INDEX(tab_MinKomp[Testy czystości / Reinheitstests],MATCH($B205,tab_MinKomp[[Stanowisko / Position ]:[Stanowisko / Position ]],0)))</f>
        <v>n/a</v>
      </c>
      <c r="EM206" s="190" t="str">
        <f>IF(INDEX(tab_MinKomp[Testy czystości / Reinheitstests],MATCH($B205,tab_MinKomp[[Stanowisko / Position ]:[Stanowisko / Position ]],0))="n/a","n/a",EM205-INDEX(tab_MinKomp[Testy czystości / Reinheitstests],MATCH($B205,tab_MinKomp[[Stanowisko / Position ]:[Stanowisko / Position ]],0)))</f>
        <v>n/a</v>
      </c>
      <c r="EN206" s="190" t="str">
        <f>IF(INDEX(tab_MinKomp[Testy czystości / Reinheitstests],MATCH($B205,tab_MinKomp[[Stanowisko / Position ]:[Stanowisko / Position ]],0))="n/a","n/a",EN205-INDEX(tab_MinKomp[Testy czystości / Reinheitstests],MATCH($B205,tab_MinKomp[[Stanowisko / Position ]:[Stanowisko / Position ]],0)))</f>
        <v>n/a</v>
      </c>
      <c r="EO206" s="194" t="str">
        <f>IF(INDEX(tab_MinKomp[Konserwacja Rep],MATCH($B205,tab_MinKomp[[Stanowisko / Position ]:[Stanowisko / Position ]],0))="n/a","n/a",EO205-INDEX(tab_MinKomp[Konserwacja Rep],MATCH($B205,tab_MinKomp[[Stanowisko / Position ]:[Stanowisko / Position ]],0)))</f>
        <v>n/a</v>
      </c>
      <c r="EP206" s="194" t="str">
        <f>IF(INDEX(tab_MinKomp[[Konserwacja Engel ]],MATCH($B205,tab_MinKomp[[Stanowisko / Position ]:[Stanowisko / Position ]],0))="n/a","n/a",EP205-INDEX(tab_MinKomp[[Konserwacja Engel ]],MATCH($B205,tab_MinKomp[[Stanowisko / Position ]:[Stanowisko / Position ]],0)))</f>
        <v>n/a</v>
      </c>
      <c r="EQ206" s="194" t="str">
        <f>IF(INDEX(tab_MinKomp[Konserwacja B 50],MATCH($B205,tab_MinKomp[[Stanowisko / Position ]:[Stanowisko / Position ]],0))="n/a","n/a",EQ205-INDEX(tab_MinKomp[Konserwacja B 50],MATCH($B205,tab_MinKomp[[Stanowisko / Position ]:[Stanowisko / Position ]],0)))</f>
        <v>n/a</v>
      </c>
      <c r="ER206" s="194" t="str">
        <f>IF(INDEX(tab_MinKomp[[Konserwacja EOL ]],MATCH($B205,tab_MinKomp[[Stanowisko / Position ]:[Stanowisko / Position ]],0))="n/a","n/a",ER205-INDEX(tab_MinKomp[[Konserwacja EOL ]],MATCH($B205,tab_MinKomp[[Stanowisko / Position ]:[Stanowisko / Position ]],0)))</f>
        <v>n/a</v>
      </c>
      <c r="ES206" s="194" t="str">
        <f>IF(INDEX(tab_MinKomp[Konserwacja Branson],MATCH($B205,tab_MinKomp[[Stanowisko / Position ]:[Stanowisko / Position ]],0))="n/a","n/a",ES205-INDEX(tab_MinKomp[Konserwacja Branson],MATCH($B205,tab_MinKomp[[Stanowisko / Position ]:[Stanowisko / Position ]],0)))</f>
        <v>n/a</v>
      </c>
      <c r="ET206" s="194" t="str">
        <f>IF(INDEX(tab_MinKomp[Konserwacja coolery],MATCH($B205,tab_MinKomp[[Stanowisko / Position ]:[Stanowisko / Position ]],0))="n/a","n/a",ET205-INDEX(tab_MinKomp[Konserwacja coolery],MATCH($B205,tab_MinKomp[[Stanowisko / Position ]:[Stanowisko / Position ]],0)))</f>
        <v>n/a</v>
      </c>
      <c r="EU206" s="194" t="str">
        <f>IF(INDEX(tab_MinKomp[Konserwacja piecy],MATCH($B205,tab_MinKomp[[Stanowisko / Position ]:[Stanowisko / Position ]],0))="n/a","n/a",EU205-INDEX(tab_MinKomp[Konserwacja piecy],MATCH($B205,tab_MinKomp[[Stanowisko / Position ]:[Stanowisko / Position ]],0)))</f>
        <v>n/a</v>
      </c>
      <c r="EV206" s="194" t="str">
        <f>IF(INDEX(tab_MinKomp[Rysunek techniczny- czytanie],MATCH($B205,tab_MinKomp[[Stanowisko / Position ]:[Stanowisko / Position ]],0))="n/a","n/a",EV205-INDEX(tab_MinKomp[Rysunek techniczny- czytanie],MATCH($B205,tab_MinKomp[[Stanowisko / Position ]:[Stanowisko / Position ]],0)))</f>
        <v>n/a</v>
      </c>
      <c r="EW206" s="194" t="str">
        <f>IF(INDEX(tab_MinKomp[Elektryka],MATCH($B205,tab_MinKomp[[Stanowisko / Position ]:[Stanowisko / Position ]],0))="n/a","n/a",EW205-INDEX(tab_MinKomp[Elektryka],MATCH($B205,tab_MinKomp[[Stanowisko / Position ]:[Stanowisko / Position ]],0)))</f>
        <v>n/a</v>
      </c>
      <c r="EX206" s="194" t="str">
        <f>IF(INDEX(tab_MinKomp[Pneumatyka],MATCH($B205,tab_MinKomp[[Stanowisko / Position ]:[Stanowisko / Position ]],0))="n/a","n/a",EX205-INDEX(tab_MinKomp[Pneumatyka],MATCH($B205,tab_MinKomp[[Stanowisko / Position ]:[Stanowisko / Position ]],0)))</f>
        <v>n/a</v>
      </c>
      <c r="EY206" s="194" t="str">
        <f>IF(INDEX(tab_MinKomp[[Hydraulika ]],MATCH($B205,tab_MinKomp[[Stanowisko / Position ]:[Stanowisko / Position ]],0))="n/a","n/a",EY205-INDEX(tab_MinKomp[[Hydraulika ]],MATCH($B205,tab_MinKomp[[Stanowisko / Position ]:[Stanowisko / Position ]],0)))</f>
        <v>n/a</v>
      </c>
      <c r="EZ206" s="194" t="str">
        <f>IF(INDEX(tab_MinKomp[Podciśnienie],MATCH($B205,tab_MinKomp[[Stanowisko / Position ]:[Stanowisko / Position ]],0))="n/a","n/a",EZ205-INDEX(tab_MinKomp[Podciśnienie],MATCH($B205,tab_MinKomp[[Stanowisko / Position ]:[Stanowisko / Position ]],0)))</f>
        <v>n/a</v>
      </c>
      <c r="FA206" s="194" t="str">
        <f>IF(INDEX(tab_MinKomp[Usuwanie awarii],MATCH($B205,tab_MinKomp[[Stanowisko / Position ]:[Stanowisko / Position ]],0))="n/a","n/a",FA205-INDEX(tab_MinKomp[Usuwanie awarii],MATCH($B205,tab_MinKomp[[Stanowisko / Position ]:[Stanowisko / Position ]],0)))</f>
        <v>n/a</v>
      </c>
      <c r="FB206" s="194" t="str">
        <f>IF(INDEX(tab_MinKomp[Obsługa robotów],MATCH($B205,tab_MinKomp[[Stanowisko / Position ]:[Stanowisko / Position ]],0))="n/a","n/a",FB205-INDEX(tab_MinKomp[Obsługa robotów],MATCH($B205,tab_MinKomp[[Stanowisko / Position ]:[Stanowisko / Position ]],0)))</f>
        <v>n/a</v>
      </c>
      <c r="FC206" s="194" t="str">
        <f>IF(INDEX(tab_MinKomp[Obsługa sterowania maszyny],MATCH($B205,tab_MinKomp[[Stanowisko / Position ]:[Stanowisko / Position ]],0))="n/a","n/a",FC205-INDEX(tab_MinKomp[Obsługa sterowania maszyny],MATCH($B205,tab_MinKomp[[Stanowisko / Position ]:[Stanowisko / Position ]],0)))</f>
        <v>n/a</v>
      </c>
      <c r="FD206" s="194" t="str">
        <f>IF(INDEX(tab_MinKomp[Usuwanie przyczyn żródłowych],MATCH($B205,tab_MinKomp[[Stanowisko / Position ]:[Stanowisko / Position ]],0))="n/a","n/a",FD205-INDEX(tab_MinKomp[Usuwanie przyczyn żródłowych],MATCH($B205,tab_MinKomp[[Stanowisko / Position ]:[Stanowisko / Position ]],0)))</f>
        <v>n/a</v>
      </c>
      <c r="FE206" s="194" t="str">
        <f>IF(INDEX(tab_MinKomp[Cmms stosowanie],MATCH($B205,tab_MinKomp[[Stanowisko / Position ]:[Stanowisko / Position ]],0))="n/a","n/a",FE205-INDEX(tab_MinKomp[Cmms stosowanie],MATCH($B205,tab_MinKomp[[Stanowisko / Position ]:[Stanowisko / Position ]],0)))</f>
        <v>n/a</v>
      </c>
      <c r="FF206" s="190" t="str">
        <f>IF(INDEX(tab_MinKomp[Testy czystości / Reinheitstests],MATCH($B205,tab_MinKomp[[Stanowisko / Position ]:[Stanowisko / Position ]],0))="n/a","n/a",FF205-INDEX(tab_MinKomp[Testy czystości / Reinheitstests],MATCH($B205,tab_MinKomp[[Stanowisko / Position ]:[Stanowisko / Position ]],0)))</f>
        <v>n/a</v>
      </c>
      <c r="FG206" s="194" t="str">
        <f>IF(INDEX(tab_MinKomp[Czyszczenie form plastikowych],MATCH($B205,tab_MinKomp[[Stanowisko / Position ]:[Stanowisko / Position ]],0))="n/a","n/a",FG205-INDEX(tab_MinKomp[Czyszczenie form plastikowych],MATCH($B205,tab_MinKomp[[Stanowisko / Position ]:[Stanowisko / Position ]],0)))</f>
        <v>n/a</v>
      </c>
      <c r="FH206" s="194" t="str">
        <f>IF(INDEX(tab_MinKomp[Wymiana form plastik],MATCH($B205,tab_MinKomp[[Stanowisko / Position ]:[Stanowisko / Position ]],0))="n/a","n/a",FH205-INDEX(tab_MinKomp[Wymiana form plastik],MATCH($B205,tab_MinKomp[[Stanowisko / Position ]:[Stanowisko / Position ]],0)))</f>
        <v>n/a</v>
      </c>
      <c r="FI206" s="194" t="str">
        <f>IF(INDEX(tab_MinKomp[Wymiana form guma],MATCH($B205,tab_MinKomp[[Stanowisko / Position ]:[Stanowisko / Position ]],0))="n/a","n/a",FI205-INDEX(tab_MinKomp[Wymiana form guma],MATCH($B205,tab_MinKomp[[Stanowisko / Position ]:[Stanowisko / Position ]],0)))</f>
        <v>n/a</v>
      </c>
      <c r="FJ206" s="194" t="str">
        <f>IF(INDEX(tab_MinKomp[Konserwacja KK],MATCH($B205,tab_MinKomp[[Stanowisko / Position ]:[Stanowisko / Position ]],0))="n/a","n/a",FJ205-INDEX(tab_MinKomp[Konserwacja KK],MATCH($B205,tab_MinKomp[[Stanowisko / Position ]:[Stanowisko / Position ]],0)))</f>
        <v>n/a</v>
      </c>
      <c r="FK206" s="194" t="str">
        <f>IF(INDEX(tab_MinKomp[Konserwacja form guma],MATCH($B205,tab_MinKomp[[Stanowisko / Position ]:[Stanowisko / Position ]],0))="n/a","n/a",FK205-INDEX(tab_MinKomp[Konserwacja form guma],MATCH($B205,tab_MinKomp[[Stanowisko / Position ]:[Stanowisko / Position ]],0)))</f>
        <v>n/a</v>
      </c>
      <c r="FL206" s="194" t="str">
        <f>IF(INDEX(tab_MinKomp[Konserwacja form plastiki],MATCH($B205,tab_MinKomp[[Stanowisko / Position ]:[Stanowisko / Position ]],0))="n/a","n/a",FL205-INDEX(tab_MinKomp[Konserwacja form plastiki],MATCH($B205,tab_MinKomp[[Stanowisko / Position ]:[Stanowisko / Position ]],0)))</f>
        <v>n/a</v>
      </c>
      <c r="FM206" s="194" t="str">
        <f>IF(INDEX(tab_MinKomp[Konserwacja Gorącego Kanału],MATCH($B205,tab_MinKomp[[Stanowisko / Position ]:[Stanowisko / Position ]],0))="n/a","n/a",FM205-INDEX(tab_MinKomp[Konserwacja Gorącego Kanału],MATCH($B205,tab_MinKomp[[Stanowisko / Position ]:[Stanowisko / Position ]],0)))</f>
        <v>n/a</v>
      </c>
      <c r="FN206" s="194" t="str">
        <f>IF(INDEX(tab_MinKomp[MS Office (Excel)],MATCH($B205,tab_MinKomp[[Stanowisko / Position ]:[Stanowisko / Position ]],0))="n/a","n/a",FN205-INDEX(tab_MinKomp[MS Office (Excel)],MATCH($B205,tab_MinKomp[[Stanowisko / Position ]:[Stanowisko / Position ]],0)))</f>
        <v>n/a</v>
      </c>
      <c r="FO206" s="194" t="str">
        <f>IF(INDEX(tab_MinKomp[MS Office (Word)],MATCH($B205,tab_MinKomp[[Stanowisko / Position ]:[Stanowisko / Position ]],0))="n/a","n/a",FO205-INDEX(tab_MinKomp[MS Office (Word)],MATCH($B205,tab_MinKomp[[Stanowisko / Position ]:[Stanowisko / Position ]],0)))</f>
        <v>n/a</v>
      </c>
      <c r="FP206" s="194" t="str">
        <f>IF(INDEX(tab_MinKomp[MS Office (Power Point)],MATCH($B205,tab_MinKomp[[Stanowisko / Position ]:[Stanowisko / Position ]],0))="n/a","n/a",FP205-INDEX(tab_MinKomp[MS Office (Power Point)],MATCH($B205,tab_MinKomp[[Stanowisko / Position ]:[Stanowisko / Position ]],0)))</f>
        <v>n/a</v>
      </c>
      <c r="FQ206" s="196" t="str">
        <f>IF(INDEX(tab_MinKomp[Język angielski / Englisch],MATCH($B205,tab_MinKomp[[Stanowisko / Position ]:[Stanowisko / Position ]],0))="n/a","n/a",FQ205-INDEX(tab_MinKomp[Język angielski / Englisch],MATCH($B205,tab_MinKomp[[Stanowisko / Position ]:[Stanowisko / Position ]],0)))</f>
        <v>n/a</v>
      </c>
      <c r="FR206" s="196" t="str">
        <f>IF(INDEX(tab_MinKomp[Język niemiecki / Deutsch],MATCH($B205,tab_MinKomp[[Stanowisko / Position ]:[Stanowisko / Position ]],0))="n/a","n/a",FR205-INDEX(tab_MinKomp[Język niemiecki / Deutsch],MATCH($B205,tab_MinKomp[[Stanowisko / Position ]:[Stanowisko / Position ]],0)))</f>
        <v>n/a</v>
      </c>
      <c r="FS206" s="194">
        <f>IF(INDEX(tab_MinKomp[Zarządzanie dokumentacją procesową / Process dokumentation management],MATCH($B205,tab_MinKomp[[Stanowisko / Position ]:[Stanowisko / Position ]],0))="n/a","n/a",FS205-INDEX(tab_MinKomp[Zarządzanie dokumentacją procesową / Process dokumentation management],MATCH($B205,tab_MinKomp[[Stanowisko / Position ]:[Stanowisko / Position ]],0)))</f>
        <v>0</v>
      </c>
      <c r="FT206" s="194">
        <f>IF(INDEX(tab_MinKomp[Znajomość procesów z obszaru / Kenntiss der prozesse in dem Bereich],MATCH($B205,tab_MinKomp[[Stanowisko / Position ]:[Stanowisko / Position ]],0))="n/a","n/a",FT205-INDEX(tab_MinKomp[Znajomość procesów z obszaru / Kenntiss der prozesse in dem Bereich],MATCH($B205,tab_MinKomp[[Stanowisko / Position ]:[Stanowisko / Position ]],0)))</f>
        <v>0</v>
      </c>
      <c r="FU206" s="194">
        <f>IF(INDEX(tab_MinKomp[optymalizacja procesów / Prozessoptymalisierung],MATCH($B205,tab_MinKomp[[Stanowisko / Position ]:[Stanowisko / Position ]],0))="n/a","n/a",FU205-INDEX(tab_MinKomp[optymalizacja procesów / Prozessoptymalisierung],MATCH($B205,tab_MinKomp[[Stanowisko / Position ]:[Stanowisko / Position ]],0)))</f>
        <v>0</v>
      </c>
      <c r="FV206" s="194">
        <f>IF(INDEX(tab_MinKomp[Umiejętności szkoleniowe / Trainingsfähigkeiten],MATCH($B205,tab_MinKomp[[Stanowisko / Position ]:[Stanowisko / Position ]],0))="n/a","n/a",FV205-INDEX(tab_MinKomp[Umiejętności szkoleniowe / Trainingsfähigkeiten],MATCH($B205,tab_MinKomp[[Stanowisko / Position ]:[Stanowisko / Position ]],0)))</f>
        <v>0</v>
      </c>
      <c r="FW206" s="194">
        <f>IF(INDEX(tab_MinKomp[Analityczne myślenie, podejście / Analitysches Denken, Einstellung],MATCH($B205,tab_MinKomp[[Stanowisko / Position ]:[Stanowisko / Position ]],0))="n/a","n/a",FW205-INDEX(tab_MinKomp[Analityczne myślenie, podejście / Analitysches Denken, Einstellung],MATCH($B205,tab_MinKomp[[Stanowisko / Position ]:[Stanowisko / Position ]],0)))</f>
        <v>0</v>
      </c>
      <c r="FX206" s="194">
        <f>IF(INDEX(tab_MinKomp[Dokładność, precyzja w dzialaniu / Genauigkeit, Präzision in die Arbeit],MATCH($B205,tab_MinKomp[[Stanowisko / Position ]:[Stanowisko / Position ]],0))="n/a","n/a",FX205-INDEX(tab_MinKomp[Dokładność, precyzja w dzialaniu / Genauigkeit, Präzision in die Arbeit],MATCH($B205,tab_MinKomp[[Stanowisko / Position ]:[Stanowisko / Position ]],0)))</f>
        <v>0</v>
      </c>
      <c r="FY206" s="194">
        <f>IF(INDEX(tab_MinKomp[Dyspozycyjność / Verfügbarkeit],MATCH($B205,tab_MinKomp[[Stanowisko / Position ]:[Stanowisko / Position ]],0))="n/a","n/a",FY205-INDEX(tab_MinKomp[Dyspozycyjność / Verfügbarkeit],MATCH($B205,tab_MinKomp[[Stanowisko / Position ]:[Stanowisko / Position ]],0)))</f>
        <v>0</v>
      </c>
      <c r="FZ206" s="194">
        <f>IF(INDEX(tab_MinKomp[Zaangażowanie / 
Engagement],MATCH($B205,tab_MinKomp[[Stanowisko / Position ]:[Stanowisko / Position ]],0))="n/a","n/a",FZ205-INDEX(tab_MinKomp[Zaangażowanie / 
Engagement],MATCH($B205,tab_MinKomp[[Stanowisko / Position ]:[Stanowisko / Position ]],0)))</f>
        <v>0</v>
      </c>
      <c r="GA206" s="194" t="str">
        <f>IF(INDEX(tab_MinKomp[Konserwacja form guma],MATCH($B205,tab_MinKomp[[Stanowisko / Position ]:[Stanowisko / Position ]],0))="n/a","n/a",GA205-INDEX(tab_MinKomp[Konserwacja form guma],MATCH($B205,tab_MinKomp[[Stanowisko / Position ]:[Stanowisko / Position ]],0)))</f>
        <v>n/a</v>
      </c>
      <c r="GB206" s="194" t="str">
        <f>IF(INDEX(tab_MinKomp[Konserwacja form plastiki],MATCH($B205,tab_MinKomp[[Stanowisko / Position ]:[Stanowisko / Position ]],0))="n/a","n/a",GB205-INDEX(tab_MinKomp[Konserwacja form plastiki],MATCH($B205,tab_MinKomp[[Stanowisko / Position ]:[Stanowisko / Position ]],0)))</f>
        <v>n/a</v>
      </c>
      <c r="GC206" s="194">
        <f>IF(INDEX(tab_MinKomp[Elastyczność w działaniu],MATCH($B205,tab_MinKomp[[Stanowisko / Position ]:[Stanowisko / Position ]],0))="n/a","n/a",GC205-INDEX(tab_MinKomp[Elastyczność w działaniu],MATCH($B205,tab_MinKomp[[Stanowisko / Position ]:[Stanowisko / Position ]],0)))</f>
        <v>-1</v>
      </c>
      <c r="GD206" s="194">
        <f>IF(INDEX(tab_MinKomp[Komunikatywność],MATCH($B205,tab_MinKomp[[Stanowisko / Position ]:[Stanowisko / Position ]],0))="n/a","n/a",GD205-INDEX(tab_MinKomp[Komunikatywność],MATCH($B205,tab_MinKomp[[Stanowisko / Position ]:[Stanowisko / Position ]],0)))</f>
        <v>-1</v>
      </c>
      <c r="GE206" s="193" t="str">
        <f>IF(INDEX(tab_MinKomp[Motywowanie i budowanie zaangażowania zespołu],MATCH($B205,tab_MinKomp[[Stanowisko / Position ]:[Stanowisko / Position ]],0))="n/a","n/a",GE205-INDEX(tab_MinKomp[Motywowanie i budowanie zaangażowania zespołu],MATCH($B205,tab_MinKomp[[Stanowisko / Position ]:[Stanowisko / Position ]],0)))</f>
        <v>n/a</v>
      </c>
      <c r="GF206" s="186" t="s">
        <v>248</v>
      </c>
      <c r="GG206" s="186" t="s">
        <v>248</v>
      </c>
      <c r="GH206" s="186" t="s">
        <v>248</v>
      </c>
      <c r="GI206" s="186" t="s">
        <v>248</v>
      </c>
      <c r="GJ206" s="186" t="s">
        <v>248</v>
      </c>
      <c r="GK206" s="186" t="s">
        <v>248</v>
      </c>
      <c r="GL206" s="186" t="s">
        <v>248</v>
      </c>
      <c r="GM206" s="186" t="s">
        <v>248</v>
      </c>
      <c r="GN206" s="186" t="s">
        <v>248</v>
      </c>
      <c r="GO206" s="186" t="s">
        <v>248</v>
      </c>
      <c r="GP206" s="186" t="s">
        <v>248</v>
      </c>
      <c r="GQ206" s="186" t="s">
        <v>248</v>
      </c>
      <c r="GR206" s="186" t="s">
        <v>248</v>
      </c>
      <c r="GS206" s="186" t="s">
        <v>248</v>
      </c>
      <c r="GT206" s="186" t="s">
        <v>248</v>
      </c>
      <c r="GU206" s="186" t="s">
        <v>248</v>
      </c>
      <c r="GV206" s="186" t="s">
        <v>248</v>
      </c>
      <c r="GW206" s="186" t="s">
        <v>248</v>
      </c>
      <c r="GX206" s="186" t="s">
        <v>248</v>
      </c>
      <c r="GY206" s="186" t="s">
        <v>248</v>
      </c>
      <c r="GZ206" s="261" t="s">
        <v>248</v>
      </c>
      <c r="HA206" s="261" t="s">
        <v>248</v>
      </c>
      <c r="HB206" s="191">
        <f>SUM(G206:GE206)/(HB205-(SUM(G206:GE206)))</f>
        <v>-3.4482758620689655E-2</v>
      </c>
    </row>
    <row r="207" spans="1:210" ht="24.9" customHeight="1" x14ac:dyDescent="0.3">
      <c r="A207" s="286" t="s">
        <v>322</v>
      </c>
      <c r="B207" s="286" t="s">
        <v>315</v>
      </c>
      <c r="C207" s="286" t="s">
        <v>396</v>
      </c>
      <c r="D207" s="286">
        <v>2174</v>
      </c>
      <c r="E207" s="396" t="s">
        <v>489</v>
      </c>
      <c r="F207" s="287" t="s">
        <v>374</v>
      </c>
      <c r="G207" s="260">
        <v>1</v>
      </c>
      <c r="H207" s="260">
        <v>1</v>
      </c>
      <c r="I207" s="260">
        <v>1</v>
      </c>
      <c r="J207" s="260">
        <v>1</v>
      </c>
      <c r="K207" s="260">
        <v>1</v>
      </c>
      <c r="L207" s="260" t="s">
        <v>248</v>
      </c>
      <c r="M207" s="260" t="s">
        <v>248</v>
      </c>
      <c r="N207" s="260" t="s">
        <v>248</v>
      </c>
      <c r="O207" s="260">
        <v>1</v>
      </c>
      <c r="P207" s="260">
        <v>1</v>
      </c>
      <c r="Q207" s="260" t="s">
        <v>248</v>
      </c>
      <c r="R207" s="260" t="s">
        <v>248</v>
      </c>
      <c r="S207" s="260" t="s">
        <v>248</v>
      </c>
      <c r="T207" s="260" t="s">
        <v>248</v>
      </c>
      <c r="U207" s="260" t="s">
        <v>248</v>
      </c>
      <c r="V207" s="260" t="s">
        <v>248</v>
      </c>
      <c r="W207" s="260" t="s">
        <v>248</v>
      </c>
      <c r="X207" s="260" t="s">
        <v>248</v>
      </c>
      <c r="Y207" s="260" t="s">
        <v>248</v>
      </c>
      <c r="Z207" s="260" t="s">
        <v>248</v>
      </c>
      <c r="AA207" s="260" t="s">
        <v>248</v>
      </c>
      <c r="AB207" s="260" t="s">
        <v>248</v>
      </c>
      <c r="AC207" s="260" t="s">
        <v>248</v>
      </c>
      <c r="AD207" s="260" t="s">
        <v>248</v>
      </c>
      <c r="AE207" s="260" t="s">
        <v>248</v>
      </c>
      <c r="AF207" s="260" t="s">
        <v>248</v>
      </c>
      <c r="AG207" s="260" t="s">
        <v>248</v>
      </c>
      <c r="AH207" s="260" t="s">
        <v>248</v>
      </c>
      <c r="AI207" s="260" t="s">
        <v>248</v>
      </c>
      <c r="AJ207" s="260" t="s">
        <v>248</v>
      </c>
      <c r="AK207" s="260" t="s">
        <v>248</v>
      </c>
      <c r="AL207" s="260">
        <v>1</v>
      </c>
      <c r="AM207" s="260" t="s">
        <v>248</v>
      </c>
      <c r="AN207" s="260" t="s">
        <v>248</v>
      </c>
      <c r="AO207" s="260"/>
      <c r="AP207" s="260" t="s">
        <v>248</v>
      </c>
      <c r="AQ207" s="260"/>
      <c r="AR207" s="260" t="s">
        <v>248</v>
      </c>
      <c r="AS207" s="260" t="s">
        <v>248</v>
      </c>
      <c r="AT207" s="260" t="s">
        <v>248</v>
      </c>
      <c r="AU207" s="260" t="s">
        <v>248</v>
      </c>
      <c r="AV207" s="260"/>
      <c r="AW207" s="260"/>
      <c r="AX207" s="260" t="s">
        <v>248</v>
      </c>
      <c r="AY207" s="260" t="s">
        <v>248</v>
      </c>
      <c r="AZ207" s="260" t="s">
        <v>248</v>
      </c>
      <c r="BA207" s="260">
        <v>1</v>
      </c>
      <c r="BB207" s="260">
        <v>1</v>
      </c>
      <c r="BC207" s="260" t="s">
        <v>248</v>
      </c>
      <c r="BD207" s="260" t="s">
        <v>248</v>
      </c>
      <c r="BE207" s="260" t="s">
        <v>248</v>
      </c>
      <c r="BF207" s="260" t="s">
        <v>248</v>
      </c>
      <c r="BG207" s="260" t="s">
        <v>248</v>
      </c>
      <c r="BH207" s="260" t="s">
        <v>248</v>
      </c>
      <c r="BI207" s="260" t="s">
        <v>248</v>
      </c>
      <c r="BJ207" s="260" t="s">
        <v>248</v>
      </c>
      <c r="BK207" s="260" t="s">
        <v>248</v>
      </c>
      <c r="BL207" s="260" t="s">
        <v>248</v>
      </c>
      <c r="BM207" s="260" t="s">
        <v>248</v>
      </c>
      <c r="BN207" s="260" t="s">
        <v>248</v>
      </c>
      <c r="BO207" s="260" t="s">
        <v>248</v>
      </c>
      <c r="BP207" s="260">
        <v>1</v>
      </c>
      <c r="BQ207" s="260" t="s">
        <v>248</v>
      </c>
      <c r="BR207" s="260">
        <v>1</v>
      </c>
      <c r="BS207" s="260" t="s">
        <v>248</v>
      </c>
      <c r="BT207" s="260" t="s">
        <v>248</v>
      </c>
      <c r="BU207" s="260" t="s">
        <v>248</v>
      </c>
      <c r="BV207" s="260" t="s">
        <v>248</v>
      </c>
      <c r="BW207" s="260" t="s">
        <v>248</v>
      </c>
      <c r="BX207" s="260" t="s">
        <v>248</v>
      </c>
      <c r="BY207" s="260" t="s">
        <v>248</v>
      </c>
      <c r="BZ207" s="260" t="s">
        <v>248</v>
      </c>
      <c r="CA207" s="260"/>
      <c r="CB207" s="260" t="s">
        <v>248</v>
      </c>
      <c r="CC207" s="260">
        <v>1</v>
      </c>
      <c r="CD207" s="260">
        <v>1</v>
      </c>
      <c r="CE207" s="260" t="s">
        <v>248</v>
      </c>
      <c r="CF207" s="260" t="s">
        <v>248</v>
      </c>
      <c r="CG207" s="260">
        <v>1</v>
      </c>
      <c r="CH207" s="260" t="s">
        <v>248</v>
      </c>
      <c r="CI207" s="260" t="s">
        <v>248</v>
      </c>
      <c r="CJ207" s="260" t="s">
        <v>248</v>
      </c>
      <c r="CK207" s="260" t="s">
        <v>248</v>
      </c>
      <c r="CL207" s="260" t="s">
        <v>248</v>
      </c>
      <c r="CM207" s="260" t="s">
        <v>248</v>
      </c>
      <c r="CN207" s="260" t="s">
        <v>248</v>
      </c>
      <c r="CO207" s="260" t="s">
        <v>248</v>
      </c>
      <c r="CP207" s="260" t="s">
        <v>248</v>
      </c>
      <c r="CQ207" s="260" t="s">
        <v>248</v>
      </c>
      <c r="CR207" s="260" t="s">
        <v>248</v>
      </c>
      <c r="CS207" s="260" t="s">
        <v>248</v>
      </c>
      <c r="CT207" s="260" t="s">
        <v>248</v>
      </c>
      <c r="CU207" s="260" t="s">
        <v>248</v>
      </c>
      <c r="CV207" s="260" t="s">
        <v>248</v>
      </c>
      <c r="CW207" s="260">
        <v>1</v>
      </c>
      <c r="CX207" s="260" t="s">
        <v>248</v>
      </c>
      <c r="CY207" s="260" t="s">
        <v>248</v>
      </c>
      <c r="CZ207" s="260" t="s">
        <v>248</v>
      </c>
      <c r="DA207" s="260" t="s">
        <v>248</v>
      </c>
      <c r="DB207" s="260" t="s">
        <v>248</v>
      </c>
      <c r="DC207" s="260" t="s">
        <v>248</v>
      </c>
      <c r="DD207" s="260" t="s">
        <v>248</v>
      </c>
      <c r="DE207" s="260" t="s">
        <v>248</v>
      </c>
      <c r="DF207" s="260">
        <v>1</v>
      </c>
      <c r="DG207" s="260" t="s">
        <v>248</v>
      </c>
      <c r="DH207" s="260" t="s">
        <v>248</v>
      </c>
      <c r="DI207" s="260" t="s">
        <v>248</v>
      </c>
      <c r="DJ207" s="260" t="s">
        <v>248</v>
      </c>
      <c r="DK207" s="260" t="s">
        <v>248</v>
      </c>
      <c r="DL207" s="260" t="s">
        <v>248</v>
      </c>
      <c r="DM207" s="260" t="s">
        <v>248</v>
      </c>
      <c r="DN207" s="260" t="s">
        <v>248</v>
      </c>
      <c r="DO207" s="260" t="s">
        <v>248</v>
      </c>
      <c r="DP207" s="260" t="s">
        <v>248</v>
      </c>
      <c r="DQ207" s="260" t="s">
        <v>248</v>
      </c>
      <c r="DR207" s="260" t="s">
        <v>248</v>
      </c>
      <c r="DS207" s="260" t="s">
        <v>248</v>
      </c>
      <c r="DT207" s="260" t="s">
        <v>248</v>
      </c>
      <c r="DU207" s="260" t="s">
        <v>248</v>
      </c>
      <c r="DV207" s="260" t="s">
        <v>248</v>
      </c>
      <c r="DW207" s="260" t="s">
        <v>248</v>
      </c>
      <c r="DX207" s="260" t="s">
        <v>248</v>
      </c>
      <c r="DY207" s="260" t="s">
        <v>248</v>
      </c>
      <c r="DZ207" s="260" t="s">
        <v>248</v>
      </c>
      <c r="EA207" s="260" t="s">
        <v>248</v>
      </c>
      <c r="EB207" s="260" t="s">
        <v>248</v>
      </c>
      <c r="EC207" s="260" t="s">
        <v>248</v>
      </c>
      <c r="ED207" s="260" t="s">
        <v>248</v>
      </c>
      <c r="EE207" s="260" t="s">
        <v>248</v>
      </c>
      <c r="EF207" s="260" t="s">
        <v>248</v>
      </c>
      <c r="EG207" s="260" t="s">
        <v>248</v>
      </c>
      <c r="EH207" s="260" t="s">
        <v>248</v>
      </c>
      <c r="EI207" s="260" t="s">
        <v>248</v>
      </c>
      <c r="EJ207" s="260" t="s">
        <v>248</v>
      </c>
      <c r="EK207" s="260" t="s">
        <v>248</v>
      </c>
      <c r="EL207" s="260" t="s">
        <v>248</v>
      </c>
      <c r="EM207" s="260" t="s">
        <v>248</v>
      </c>
      <c r="EN207" s="260" t="s">
        <v>248</v>
      </c>
      <c r="EO207" s="260" t="s">
        <v>248</v>
      </c>
      <c r="EP207" s="260" t="s">
        <v>248</v>
      </c>
      <c r="EQ207" s="260" t="s">
        <v>248</v>
      </c>
      <c r="ER207" s="260" t="s">
        <v>248</v>
      </c>
      <c r="ES207" s="260" t="s">
        <v>248</v>
      </c>
      <c r="ET207" s="260" t="s">
        <v>248</v>
      </c>
      <c r="EU207" s="260" t="s">
        <v>248</v>
      </c>
      <c r="EV207" s="260" t="s">
        <v>248</v>
      </c>
      <c r="EW207" s="260" t="s">
        <v>248</v>
      </c>
      <c r="EX207" s="260" t="s">
        <v>248</v>
      </c>
      <c r="EY207" s="260" t="s">
        <v>248</v>
      </c>
      <c r="EZ207" s="260" t="s">
        <v>248</v>
      </c>
      <c r="FA207" s="260" t="s">
        <v>248</v>
      </c>
      <c r="FB207" s="260" t="s">
        <v>248</v>
      </c>
      <c r="FC207" s="260" t="s">
        <v>248</v>
      </c>
      <c r="FD207" s="260" t="s">
        <v>248</v>
      </c>
      <c r="FE207" s="260" t="s">
        <v>248</v>
      </c>
      <c r="FF207" s="260" t="s">
        <v>248</v>
      </c>
      <c r="FG207" s="260" t="s">
        <v>248</v>
      </c>
      <c r="FH207" s="260" t="s">
        <v>248</v>
      </c>
      <c r="FI207" s="260" t="s">
        <v>248</v>
      </c>
      <c r="FJ207" s="260" t="s">
        <v>248</v>
      </c>
      <c r="FK207" s="260" t="s">
        <v>248</v>
      </c>
      <c r="FL207" s="260" t="s">
        <v>248</v>
      </c>
      <c r="FM207" s="260" t="s">
        <v>248</v>
      </c>
      <c r="FN207" s="260" t="s">
        <v>248</v>
      </c>
      <c r="FO207" s="260" t="s">
        <v>248</v>
      </c>
      <c r="FP207" s="260" t="s">
        <v>248</v>
      </c>
      <c r="FQ207" s="288" t="s">
        <v>248</v>
      </c>
      <c r="FR207" s="288" t="s">
        <v>248</v>
      </c>
      <c r="FS207" s="260">
        <v>1</v>
      </c>
      <c r="FT207" s="260">
        <v>1</v>
      </c>
      <c r="FU207" s="260">
        <v>1</v>
      </c>
      <c r="FV207" s="260">
        <v>1</v>
      </c>
      <c r="FW207" s="260">
        <v>1</v>
      </c>
      <c r="FX207" s="260">
        <v>1</v>
      </c>
      <c r="FY207" s="260">
        <v>1</v>
      </c>
      <c r="FZ207" s="260">
        <v>1</v>
      </c>
      <c r="GA207" s="260" t="s">
        <v>248</v>
      </c>
      <c r="GB207" s="260" t="s">
        <v>248</v>
      </c>
      <c r="GC207" s="260">
        <v>1</v>
      </c>
      <c r="GD207" s="260">
        <v>1</v>
      </c>
      <c r="GE207" s="260" t="s">
        <v>248</v>
      </c>
      <c r="GF207" s="186" t="s">
        <v>248</v>
      </c>
      <c r="GG207" s="186" t="s">
        <v>248</v>
      </c>
      <c r="GH207" s="186" t="s">
        <v>248</v>
      </c>
      <c r="GI207" s="186" t="s">
        <v>248</v>
      </c>
      <c r="GJ207" s="186" t="s">
        <v>248</v>
      </c>
      <c r="GK207" s="186" t="s">
        <v>248</v>
      </c>
      <c r="GL207" s="186" t="s">
        <v>248</v>
      </c>
      <c r="GM207" s="186" t="s">
        <v>248</v>
      </c>
      <c r="GN207" s="186" t="s">
        <v>248</v>
      </c>
      <c r="GO207" s="186" t="s">
        <v>248</v>
      </c>
      <c r="GP207" s="186" t="s">
        <v>248</v>
      </c>
      <c r="GQ207" s="186" t="s">
        <v>248</v>
      </c>
      <c r="GR207" s="186" t="s">
        <v>248</v>
      </c>
      <c r="GS207" s="186" t="s">
        <v>248</v>
      </c>
      <c r="GT207" s="186" t="s">
        <v>248</v>
      </c>
      <c r="GU207" s="186" t="s">
        <v>248</v>
      </c>
      <c r="GV207" s="186" t="s">
        <v>248</v>
      </c>
      <c r="GW207" s="186" t="s">
        <v>248</v>
      </c>
      <c r="GX207" s="186" t="s">
        <v>248</v>
      </c>
      <c r="GY207" s="186" t="s">
        <v>248</v>
      </c>
      <c r="GZ207" s="261" t="s">
        <v>248</v>
      </c>
      <c r="HA207" s="261" t="s">
        <v>248</v>
      </c>
      <c r="HB207" s="290">
        <f>SUM(G207:GE207)</f>
        <v>27</v>
      </c>
    </row>
    <row r="208" spans="1:210" ht="24.9" customHeight="1" thickBot="1" x14ac:dyDescent="0.35">
      <c r="A208" s="108" t="str">
        <f>A207</f>
        <v>Prod.-Q-6</v>
      </c>
      <c r="B208" s="108" t="str">
        <f>B207</f>
        <v>Pracownik Produkcji</v>
      </c>
      <c r="C208" s="108" t="str">
        <f>C207</f>
        <v>KB</v>
      </c>
      <c r="D208" s="108">
        <f>D207</f>
        <v>2174</v>
      </c>
      <c r="E208" s="397"/>
      <c r="F208" s="292" t="s">
        <v>375</v>
      </c>
      <c r="G208" s="293">
        <f>IF(INDEX(tab_MinKomp[Przepisy BHP / BHP Vorschriften],MATCH($B207,tab_MinKomp[Stanowisko / Position ],0))="n/a","n/a",G207-INDEX(tab_MinKomp[Przepisy BHP / BHP Vorschriften],MATCH($B207,tab_MinKomp[Stanowisko / Position ],0)))</f>
        <v>-1</v>
      </c>
      <c r="H208" s="294">
        <f>IF(INDEX(tab_MinKomp[Przepisy PPOŻ / Brandschutzbestimmungen],MATCH($B207,tab_MinKomp[Stanowisko / Position ],0))="n/a","n/a",H207-INDEX(tab_MinKomp[Przepisy PPOŻ / Brandschutzbestimmungen],MATCH($B207,tab_MinKomp[Stanowisko / Position ],0)))</f>
        <v>0</v>
      </c>
      <c r="I208" s="294">
        <f>IF(INDEX(tab_MinKomp[Ryzyko zawodowe na stanowiskach pracyv/ Berufliche Risiken an Arbeitsstellen],MATCH($B207,tab_MinKomp[Stanowisko / Position ],0))="n/a","n/a",I207-INDEX(tab_MinKomp[Ryzyko zawodowe na stanowiskach pracyv/ Berufliche Risiken an Arbeitsstellen],MATCH($B207,tab_MinKomp[Stanowisko / Position ],0)))</f>
        <v>-1</v>
      </c>
      <c r="J208" s="294">
        <f>IF(INDEX(tab_MinKomp[Gospodarka substancjami niebezpiecznymi / Gefahrstoffmanagement],MATCH($B207,tab_MinKomp[Stanowisko / Position ],0))="n/a","n/a",J207-INDEX(tab_MinKomp[Gospodarka substancjami niebezpiecznymi / Gefahrstoffmanagement],MATCH($B207,tab_MinKomp[Stanowisko / Position ],0)))</f>
        <v>0</v>
      </c>
      <c r="K208" s="294">
        <f>IF(INDEX(tab_MinKomp[Gospodarka odpadami / Abfallwirtschaft],MATCH($B207,tab_MinKomp[Stanowisko / Position ],0))="n/a","n/a",K207-INDEX(tab_MinKomp[Gospodarka odpadami / Abfallwirtschaft],MATCH($B207,tab_MinKomp[Stanowisko / Position ],0)))</f>
        <v>0</v>
      </c>
      <c r="L208" s="295" t="str">
        <f>IF(INDEX(tab_MinKomp[Przepisy kodeksu pracy / Bestimmungen des Arbeitsgesetzes],MATCH($B207,tab_MinKomp[Stanowisko / Position ],0))="n/a","n/a",L207-INDEX(tab_MinKomp[Przepisy kodeksu pracy / Bestimmungen des Arbeitsgesetzes],MATCH($B207,tab_MinKomp[Stanowisko / Position ],0)))</f>
        <v>n/a</v>
      </c>
      <c r="M208" s="296" t="str">
        <f>IF(INDEX(tab_MinKomp[Przepisy o ub.społ. ZUS  / Sozialversicherungsvorschriften],MATCH($B207,tab_MinKomp[Stanowisko / Position ],0))="n/a","n/a",M207-INDEX(tab_MinKomp[Przepisy o ub.społ. ZUS  / Sozialversicherungsvorschriften],MATCH($B207,tab_MinKomp[Stanowisko / Position ],0)))</f>
        <v>n/a</v>
      </c>
      <c r="N208" s="295" t="str">
        <f>IF(INDEX(tab_MinKomp[PRZEPISY O PDOF /persönlich Einkommensteuergesetz ],MATCH($B207,tab_MinKomp[Stanowisko / Position ],0))="n/a","n/a",N207-INDEX(tab_MinKomp[PRZEPISY O PDOF /persönlich Einkommensteuergesetz ],MATCH($B207,tab_MinKomp[Stanowisko / Position ],0)))</f>
        <v>n/a</v>
      </c>
      <c r="O208" s="295">
        <f>IF(INDEX(tab_MinKomp[Regulamin pracy / Arbeitsordnung],MATCH($B207,tab_MinKomp[Stanowisko / Position ],0))="n/a","n/a",O207-INDEX(tab_MinKomp[Regulamin pracy / Arbeitsordnung],MATCH($B207,tab_MinKomp[Stanowisko / Position ],0)))</f>
        <v>0</v>
      </c>
      <c r="P208" s="295">
        <f>IF(INDEX(tab_MinKomp[Regulamin wynagradzania / Vergütungsordnung],MATCH($B207,tab_MinKomp[Stanowisko / Position ],0))="n/a","n/a",P207-INDEX(tab_MinKomp[Regulamin wynagradzania / Vergütungsordnung],MATCH($B207,tab_MinKomp[Stanowisko / Position ],0)))</f>
        <v>0</v>
      </c>
      <c r="Q208" s="295" t="str">
        <f>IF(INDEX(tab_MinKomp[System R2PŁATNIK PRO: Płace / Lohnabrechnung],MATCH($B207,tab_MinKomp[Stanowisko / Position ],0))="n/a","n/a",Q207-INDEX(tab_MinKomp[System R2PŁATNIK PRO: Płace / Lohnabrechnung],MATCH($B207,tab_MinKomp[Stanowisko / Position ],0)))</f>
        <v>n/a</v>
      </c>
      <c r="R208" s="295" t="str">
        <f>IF(INDEX(tab_MinKomp[SystemR2PŁATNIK PRO: KADRY / Personaldaten],MATCH($B207,tab_MinKomp[Stanowisko / Position ],0))="n/a","n/a",R207-INDEX(tab_MinKomp[SystemR2PŁATNIK PRO: KADRY / Personaldaten],MATCH($B207,tab_MinKomp[Stanowisko / Position ],0)))</f>
        <v>n/a</v>
      </c>
      <c r="S208" s="295" t="str">
        <f>IF(INDEX(tab_MinKomp[SYSTEM R2PŁATNIK PRO: zarządzanie pracownikami / Arbeitsverwaltung],MATCH($B207,tab_MinKomp[Stanowisko / Position ],0))="n/a","n/a",S207-INDEX(tab_MinKomp[SYSTEM R2PŁATNIK PRO: zarządzanie pracownikami / Arbeitsverwaltung],MATCH($B207,tab_MinKomp[Stanowisko / Position ],0)))</f>
        <v>n/a</v>
      </c>
      <c r="T208" s="295" t="str">
        <f>IF(INDEX(tab_MinKomp[Doradztwo, wsparcie personalne / Personalberatung und Unterstützung],MATCH($B207,tab_MinKomp[Stanowisko / Position ],0))="n/a","n/a",T207-INDEX(tab_MinKomp[Doradztwo, wsparcie personalne / Personalberatung und Unterstützung],MATCH($B207,tab_MinKomp[Stanowisko / Position ],0)))</f>
        <v>n/a</v>
      </c>
      <c r="U208" s="295" t="str">
        <f>IF(INDEX(tab_MinKomp[Przepisy o podatku VAT / MwSt.- Gesetz],MATCH($B207,tab_MinKomp[Stanowisko / Position ],0))="n/a","n/a",U207-INDEX(tab_MinKomp[Przepisy o podatku VAT / MwSt.- Gesetz],MATCH($B207,tab_MinKomp[Stanowisko / Position ],0)))</f>
        <v>n/a</v>
      </c>
      <c r="V208" s="295" t="str">
        <f>IF(INDEX(tab_MinKomp[PrzepisyPDOP / geschäftlich Einkommensteuergesetz],MATCH($B207,tab_MinKomp[Stanowisko / Position ],0))="n/a","n/a",V207-INDEX(tab_MinKomp[PrzepisyPDOP / geschäftlich Einkommensteuergesetz],MATCH($B207,tab_MinKomp[Stanowisko / Position ],0)))</f>
        <v>n/a</v>
      </c>
      <c r="W208" s="295" t="str">
        <f>IF(INDEX(tab_MinKomp[System BAAN / FINANSE (FIBU)],MATCH($B207,tab_MinKomp[Stanowisko / Position ],0))="n/a","n/a",W207-INDEX(tab_MinKomp[System BAAN / FINANSE (FIBU)],MATCH($B207,tab_MinKomp[Stanowisko / Position ],0)))</f>
        <v>n/a</v>
      </c>
      <c r="X208" s="295" t="str">
        <f>IF(INDEX(tab_MinKomp[Systemy pomocnicze / Hilfssysteme(STOCKPROGRAM, KALK2000 etc.)],MATCH($B207,tab_MinKomp[Stanowisko / Position ],0))="n/a","n/a",X207-INDEX(tab_MinKomp[Systemy pomocnicze / Hilfssysteme(STOCKPROGRAM, KALK2000 etc.)],MATCH($B207,tab_MinKomp[Stanowisko / Position ],0)))</f>
        <v>n/a</v>
      </c>
      <c r="Y208" s="295" t="str">
        <f>IF(INDEX(tab_MinKomp[Polityka rachunkowości / Buchführungspolitik],MATCH($B207,tab_MinKomp[Stanowisko / Position ],0))="n/a","n/a",Y207-INDEX(tab_MinKomp[Polityka rachunkowości / Buchführungspolitik],MATCH($B207,tab_MinKomp[Stanowisko / Position ],0)))</f>
        <v>n/a</v>
      </c>
      <c r="Z208" s="295" t="str">
        <f>IF(INDEX(tab_MinKomp[Ustawa o rachunkowości / Rechnungslegungsgesetz],MATCH($B207,tab_MinKomp[Stanowisko / Position ],0))="n/a","n/a",Z207-INDEX(tab_MinKomp[Ustawa o rachunkowości / Rechnungslegungsgesetz],MATCH($B207,tab_MinKomp[Stanowisko / Position ],0)))</f>
        <v>n/a</v>
      </c>
      <c r="AA208" s="295" t="str">
        <f>IF(INDEX(tab_MinKomp[WORKFLOW - TS-100],MATCH($B207,tab_MinKomp[Stanowisko / Position ],0))="n/a","n/a",AA207-INDEX(tab_MinKomp[WORKFLOW - TS-100],MATCH($B207,tab_MinKomp[Stanowisko / Position ],0)))</f>
        <v>n/a</v>
      </c>
      <c r="AB208" s="295" t="str">
        <f>IF(INDEX(tab_MinKomp[WORKFLOW - SFMS],MATCH($B207,tab_MinKomp[Stanowisko / Position ],0))="n/a","n/a",AB207-INDEX(tab_MinKomp[WORKFLOW - SFMS],MATCH($B207,tab_MinKomp[Stanowisko / Position ],0)))</f>
        <v>n/a</v>
      </c>
      <c r="AC208" s="295" t="str">
        <f>IF(INDEX(tab_MinKomp[System ISO 9001:2015],MATCH($B207,tab_MinKomp[Stanowisko / Position ],0))="n/a","n/a",AC207-INDEX(tab_MinKomp[System ISO 9001:2015],MATCH($B207,tab_MinKomp[Stanowisko / Position ],0)))</f>
        <v>n/a</v>
      </c>
      <c r="AD208" s="295" t="str">
        <f>IF(INDEX(tab_MinKomp[System ISO 9001:2015],MATCH($B207,tab_MinKomp[Stanowisko / Position ],0))="n/a","n/a",AD207-INDEX(tab_MinKomp[System ISO 9001:2015],MATCH($B207,tab_MinKomp[Stanowisko / Position ],0)))</f>
        <v>n/a</v>
      </c>
      <c r="AE208" s="295" t="str">
        <f>IF(INDEX(tab_MinKomp[System ISO 9001:2015],MATCH($B207,tab_MinKomp[Stanowisko / Position ],0))="n/a","n/a",AE207-INDEX(tab_MinKomp[System ISO 9001:2015],MATCH($B207,tab_MinKomp[Stanowisko / Position ],0)))</f>
        <v>n/a</v>
      </c>
      <c r="AF208" s="295" t="str">
        <f>IF(INDEX(tab_MinKomp[System ISO 9001:2015],MATCH($B207,tab_MinKomp[Stanowisko / Position ],0))="n/a","n/a",AF207-INDEX(tab_MinKomp[System ISO 9001:2015],MATCH($B207,tab_MinKomp[Stanowisko / Position ],0)))</f>
        <v>n/a</v>
      </c>
      <c r="AG208" s="295" t="str">
        <f>IF(INDEX(tab_MinKomp[Wymagania VDA 6.3 Process / Forderungen],MATCH($B207,tab_MinKomp[Stanowisko / Position ],0))="n/a","n/a",AG207-INDEX(tab_MinKomp[Wymagania VDA 6.3 Process / Forderungen],MATCH($B207,tab_MinKomp[Stanowisko / Position ],0)))</f>
        <v>n/a</v>
      </c>
      <c r="AH208" s="295" t="str">
        <f>IF(INDEX(tab_MinKomp[Wymagania VDA 6.5 Product / Forderungen],MATCH($B207,tab_MinKomp[Stanowisko / Position ],0))="n/a","n/a",AH207-INDEX(tab_MinKomp[Wymagania VDA 6.5 Product / Forderungen],MATCH($B207,tab_MinKomp[Stanowisko / Position ],0)))</f>
        <v>n/a</v>
      </c>
      <c r="AI208" s="295" t="str">
        <f>IF(INDEX(tab_MinKomp[System ISO 9001:2015],MATCH($B207,tab_MinKomp[Stanowisko / Position ],0))="n/a","n/a",AI207-INDEX(tab_MinKomp[System ISO 9001:2015],MATCH($B207,tab_MinKomp[Stanowisko / Position ],0)))</f>
        <v>n/a</v>
      </c>
      <c r="AJ208" s="295" t="str">
        <f>IF(INDEX(tab_MinKomp[Auditor systemu ISO 17021:2018],MATCH($B207,tab_MinKomp[Stanowisko / Position ],0))="n/a","n/a",AJ207-INDEX(tab_MinKomp[Auditor systemu ISO 17021:2018],MATCH($B207,tab_MinKomp[Stanowisko / Position ],0)))</f>
        <v>n/a</v>
      </c>
      <c r="AK208" s="295" t="str">
        <f>IF(INDEX(tab_MinKomp[Pełnomocnik systemu / Systemvertreter],MATCH($B207,tab_MinKomp[Stanowisko / Position ],0))="n/a","n/a",AK207-INDEX(tab_MinKomp[Pełnomocnik systemu / Systemvertreter],MATCH($B207,tab_MinKomp[Stanowisko / Position ],0)))</f>
        <v>n/a</v>
      </c>
      <c r="AL208" s="295">
        <f>IF(INDEX(tab_MinKomp[Polityka Etyczna - Compliance],MATCH($B207,tab_MinKomp[Stanowisko / Position ],0))="n/a","n/a",AL207-INDEX(tab_MinKomp[Polityka Etyczna - Compliance],MATCH($B207,tab_MinKomp[Stanowisko / Position ],0)))</f>
        <v>0</v>
      </c>
      <c r="AM208" s="295" t="str">
        <f>IF(INDEX(tab_MinKomp[WDRAŻANIE NOWYCH PROJEKTÓW/ PROCEDURA CTM],MATCH($B207,tab_MinKomp[Stanowisko / Position ],0))="n/a","n/a",AM207-INDEX(tab_MinKomp[WDRAŻANIE NOWYCH PROJEKTÓW/ PROCEDURA CTM],MATCH($B207,tab_MinKomp[Stanowisko / Position ],0)))</f>
        <v>n/a</v>
      </c>
      <c r="AN208" s="295" t="str">
        <f>IF(INDEX(tab_MinKomp[KAMIENIE MILOWE MSL/PIFF],MATCH($B207,tab_MinKomp[Stanowisko / Position ],0))="n/a","n/a",AN207-INDEX(tab_MinKomp[KAMIENIE MILOWE MSL/PIFF],MATCH($B207,tab_MinKomp[Stanowisko / Position ],0)))</f>
        <v>n/a</v>
      </c>
      <c r="AO208" s="295">
        <f>IF(INDEX(tab_MinKomp[CP],MATCH($B207,tab_MinKomp[Stanowisko / Position ],0))="n/a","n/a",AO207-INDEX(tab_MinKomp[CP],MATCH($B207,tab_MinKomp[Stanowisko / Position ],0)))</f>
        <v>-1</v>
      </c>
      <c r="AP208" s="295" t="str">
        <f>IF(INDEX(tab_MinKomp[FMEA],MATCH($B207,tab_MinKomp[Stanowisko / Position ],0))="n/a","n/a",AP207-INDEX(tab_MinKomp[FMEA],MATCH($B207,tab_MinKomp[Stanowisko / Position ],0)))</f>
        <v>n/a</v>
      </c>
      <c r="AQ208" s="295">
        <f>IF(INDEX(tab_MinKomp[FLOW CHART],MATCH($B207,tab_MinKomp[Stanowisko / Position ],0))="n/a","n/a",AQ207-INDEX(tab_MinKomp[FLOW CHART],MATCH($B207,tab_MinKomp[Stanowisko / Position ],0)))</f>
        <v>-1</v>
      </c>
      <c r="AR208" s="295" t="str">
        <f>IF(INDEX(tab_MinKomp[APQP],MATCH($B207,tab_MinKomp[Stanowisko / Position ],0))="n/a","n/a",AR207-INDEX(tab_MinKomp[APQP],MATCH($B207,tab_MinKomp[Stanowisko / Position ],0)))</f>
        <v>n/a</v>
      </c>
      <c r="AS208" s="295" t="str">
        <f>IF(INDEX(tab_MinKomp[MSA],MATCH($B207,tab_MinKomp[Stanowisko / Position ],0))="n/a","n/a",AS207-INDEX(tab_MinKomp[MSA],MATCH($B207,tab_MinKomp[Stanowisko / Position ],0)))</f>
        <v>n/a</v>
      </c>
      <c r="AT208" s="295" t="str">
        <f>IF(INDEX(tab_MinKomp[SPC],MATCH($B207,tab_MinKomp[Stanowisko / Position ],0))="n/a","n/a",AT207-INDEX(tab_MinKomp[SPC],MATCH($B207,tab_MinKomp[Stanowisko / Position ],0)))</f>
        <v>n/a</v>
      </c>
      <c r="AU208" s="295" t="str">
        <f>IF(INDEX(tab_MinKomp[CSR (SPECYFICZNE WYMAGANIA KLIENTA)],MATCH($B207,tab_MinKomp[Stanowisko / Position ],0))="n/a","n/a",AU207-INDEX(tab_MinKomp[CSR (SPECYFICZNE WYMAGANIA KLIENTA)],MATCH($B207,tab_MinKomp[Stanowisko / Position ],0)))</f>
        <v>n/a</v>
      </c>
      <c r="AV208" s="295">
        <f>IF(INDEX(tab_MinKomp[LEAN MANAGEMENT],MATCH($B207,tab_MinKomp[Stanowisko / Position ],0))="n/a","n/a",AV207-INDEX(tab_MinKomp[LEAN MANAGEMENT],MATCH($B207,tab_MinKomp[Stanowisko / Position ],0)))</f>
        <v>-1</v>
      </c>
      <c r="AW208" s="295">
        <f>IF(INDEX(tab_MinKomp[LEAN MANAGEMENT],MATCH($B207,tab_MinKomp[Stanowisko / Position ],0))="n/a","n/a",AW207-INDEX(tab_MinKomp[LEAN MANAGEMENT],MATCH($B207,tab_MinKomp[Stanowisko / Position ],0)))</f>
        <v>-1</v>
      </c>
      <c r="AX208" s="295" t="str">
        <f>IF(INDEX(tab_MinKomp[5R],MATCH($B207,tab_MinKomp[Stanowisko / Position ],0))="n/a","n/a",AX207-INDEX(tab_MinKomp[5R],MATCH($B207,tab_MinKomp[Stanowisko / Position ],0)))</f>
        <v>n/a</v>
      </c>
      <c r="AY208" s="295" t="str">
        <f>IF(INDEX(tab_MinKomp[Six Sigma],MATCH($B207,tab_MinKomp[Stanowisko / Position ],0))="n/a","n/a",AY207-INDEX(tab_MinKomp[Six Sigma],MATCH($B207,tab_MinKomp[Stanowisko / Position ],0)))</f>
        <v>n/a</v>
      </c>
      <c r="AZ208" s="295" t="str">
        <f>IF(INDEX(tab_MinKomp[System BAAN / Distribution &amp; Supply Chain],MATCH($B207,tab_MinKomp[Stanowisko / Position ],0))="n/a","n/a",AZ207-INDEX(tab_MinKomp[System BAAN / Distribution &amp; Supply Chain],MATCH($B207,tab_MinKomp[Stanowisko / Position ],0)))</f>
        <v>n/a</v>
      </c>
      <c r="BA208" s="295">
        <f>IF(INDEX(tab_MinKomp[LEAN MANAGEMENT],MATCH($B207,tab_MinKomp[Stanowisko / Position ],0))="n/a","n/a",BA207-INDEX(tab_MinKomp[LEAN MANAGEMENT],MATCH($B207,tab_MinKomp[Stanowisko / Position ],0)))</f>
        <v>0</v>
      </c>
      <c r="BB208" s="295">
        <f>IF(INDEX(tab_MinKomp[LEAN MANAGEMENT],MATCH($B207,tab_MinKomp[Stanowisko / Position ],0))="n/a","n/a",BB207-INDEX(tab_MinKomp[LEAN MANAGEMENT],MATCH($B207,tab_MinKomp[Stanowisko / Position ],0)))</f>
        <v>0</v>
      </c>
      <c r="BC208" s="295" t="str">
        <f>IF(INDEX(tab_MinKomp[Organizacja dostaw / Versorgungsorganisation],MATCH($B207,tab_MinKomp[Stanowisko / Position ],0))="n/a","n/a",BC207-INDEX(tab_MinKomp[Organizacja dostaw / Versorgungsorganisation],MATCH($B207,tab_MinKomp[Stanowisko / Position ],0)))</f>
        <v>n/a</v>
      </c>
      <c r="BD208" s="295" t="str">
        <f>IF(INDEX(tab_MinKomp[Organizacja wysyłek / Organisation von Lieferungen],MATCH($B207,tab_MinKomp[Stanowisko / Position ],0))="n/a","n/a",BD207-INDEX(tab_MinKomp[Organizacja wysyłek / Organisation von Lieferungen],MATCH($B207,tab_MinKomp[Stanowisko / Position ],0)))</f>
        <v>n/a</v>
      </c>
      <c r="BE208" s="295" t="str">
        <f>IF(INDEX(tab_MinKomp[Analiza magazynowa - Program Polen.mdb / Inventuranalyse],MATCH($B207,tab_MinKomp[Stanowisko / Position ],0))="n/a","n/a",BE207-INDEX(tab_MinKomp[Analiza magazynowa - Program Polen.mdb / Inventuranalyse],MATCH($B207,tab_MinKomp[Stanowisko / Position ],0)))</f>
        <v>n/a</v>
      </c>
      <c r="BF208" s="297" t="str">
        <f>IF(INDEX(tab_MinKomp[MMOG (Materials Management Operations Guidelines)],MATCH($B207,tab_MinKomp[Stanowisko / Position ],0))="n/a","n/a",BF207-INDEX(tab_MinKomp[MMOG (Materials Management Operations Guidelines)],MATCH($B207,tab_MinKomp[Stanowisko / Position ],0)))</f>
        <v>n/a</v>
      </c>
      <c r="BG208" s="297" t="str">
        <f>IF(INDEX(tab_MinKomp[GPP],MATCH($B207,tab_MinKomp[Stanowisko / Position ],0))="n/a","n/a",BG207-INDEX(tab_MinKomp[GPP],MATCH($B207,tab_MinKomp[Stanowisko / Position ],0)))</f>
        <v>n/a</v>
      </c>
      <c r="BH208" s="297" t="str">
        <f>IF(INDEX(tab_MinKomp[AIAG (Automotive Industry Action Group)],MATCH($B207,tab_MinKomp[Stanowisko / Position ],0))="n/a","n/a",BH207-INDEX(tab_MinKomp[AIAG (Automotive Industry Action Group)],MATCH($B207,tab_MinKomp[Stanowisko / Position ],0)))</f>
        <v>n/a</v>
      </c>
      <c r="BI208" s="297" t="str">
        <f>IF(INDEX(tab_MinKomp[Super-G disputes],MATCH($B207,tab_MinKomp[Stanowisko / Position ],0))="n/a","n/a",BI207-INDEX(tab_MinKomp[Super-G disputes],MATCH($B207,tab_MinKomp[Stanowisko / Position ],0)))</f>
        <v>n/a</v>
      </c>
      <c r="BJ208" s="297" t="str">
        <f>IF(INDEX(tab_MinKomp[CMMS3/eDDL (Direct Data Link)],MATCH($B207,tab_MinKomp[Stanowisko / Position ],0))="n/a","n/a",BJ207-INDEX(tab_MinKomp[CMMS3/eDDL (Direct Data Link)],MATCH($B207,tab_MinKomp[Stanowisko / Position ],0)))</f>
        <v>n/a</v>
      </c>
      <c r="BK208" s="297" t="str">
        <f>IF(INDEX(tab_MinKomp[MP&amp;L (Material Planning and Logistics)],MATCH($B207,tab_MinKomp[Stanowisko / Position ],0))="n/a","n/a",BK207-INDEX(tab_MinKomp[MP&amp;L (Material Planning and Logistics)],MATCH($B207,tab_MinKomp[Stanowisko / Position ],0)))</f>
        <v>n/a</v>
      </c>
      <c r="BL208" s="297" t="str">
        <f>IF(INDEX(tab_MinKomp[Supplier delivery rating],MATCH($B207,tab_MinKomp[Stanowisko / Position ],0))="n/a","n/a",BL207-INDEX(tab_MinKomp[Supplier delivery rating],MATCH($B207,tab_MinKomp[Stanowisko / Position ],0)))</f>
        <v>n/a</v>
      </c>
      <c r="BM208" s="295" t="str">
        <f>IF(INDEX(tab_MinKomp[Planowanie produkcji / Produktionsplanung],MATCH($B207,tab_MinKomp[Stanowisko / Position ],0))="n/a","n/a",BM207-INDEX(tab_MinKomp[Planowanie produkcji / Produktionsplanung],MATCH($B207,tab_MinKomp[Stanowisko / Position ],0)))</f>
        <v>n/a</v>
      </c>
      <c r="BN208" s="295" t="str">
        <f>IF(INDEX(tab_MinKomp[Obsługa maszyn KVT / KVT Maschinenbedienung],MATCH($B207,tab_MinKomp[Stanowisko / Position ],0))="n/a","n/a",BN207-INDEX(tab_MinKomp[Obsługa maszyn KVT / KVT Maschinenbedienung],MATCH($B207,tab_MinKomp[Stanowisko / Position ],0)))</f>
        <v>n/a</v>
      </c>
      <c r="BO208" s="295" t="str">
        <f>IF(INDEX(tab_MinKomp[Obsługa maszyn KVT / KVT Maschinenbedienung],MATCH($B207,tab_MinKomp[Stanowisko / Position ],0))="n/a","n/a",BO207-INDEX(tab_MinKomp[Obsługa maszyn KVT / KVT Maschinenbedienung],MATCH($B207,tab_MinKomp[Stanowisko / Position ],0)))</f>
        <v>n/a</v>
      </c>
      <c r="BP208" s="295">
        <f>IF(INDEX(tab_MinKomp[Obsługa maszyn Novapax / Novapax Maschinenbedienung],MATCH($B207,tab_MinKomp[Stanowisko / Position ],0))="n/a","n/a",BP207-INDEX(tab_MinKomp[Obsługa maszyn Novapax / Novapax Maschinenbedienung],MATCH($B207,tab_MinKomp[Stanowisko / Position ],0)))</f>
        <v>-1</v>
      </c>
      <c r="BQ208" s="295" t="str">
        <f>IF(INDEX(tab_MinKomp[Obsługa maszyn Piovan / Piovan Maschinenbedienung],MATCH($B207,tab_MinKomp[Stanowisko / Position ],0))="n/a","n/a",BQ207-INDEX(tab_MinKomp[Obsługa maszyn Piovan / Piovan Maschinenbedienung],MATCH($B207,tab_MinKomp[Stanowisko / Position ],0)))</f>
        <v>n/a</v>
      </c>
      <c r="BR208" s="295">
        <f>IF(INDEX(tab_MinKomp[Eliminacja awarii / Beseitigung von Ausfällen],MATCH($B207,tab_MinKomp[Stanowisko / Position ],0))="n/a","n/a",BR207-INDEX(tab_MinKomp[Eliminacja awarii / Beseitigung von Ausfällen],MATCH($B207,tab_MinKomp[Stanowisko / Position ],0)))</f>
        <v>0</v>
      </c>
      <c r="BS208" s="295" t="str">
        <f>IF(INDEX(tab_MinKomp[Obsługa maszyn Piovan / Piovan Maschinenbedienung],MATCH($B207,tab_MinKomp[Stanowisko / Position ],0))="n/a","n/a",BS207-INDEX(tab_MinKomp[Obsługa maszyn Piovan / Piovan Maschinenbedienung],MATCH($B207,tab_MinKomp[Stanowisko / Position ],0)))</f>
        <v>n/a</v>
      </c>
      <c r="BT208" s="295" t="str">
        <f>IF(INDEX(tab_MinKomp[Obsługa maszyn Piovan / Piovan Maschinenbedienung],MATCH($B207,tab_MinKomp[Stanowisko / Position ],0))="n/a","n/a",BT207-INDEX(tab_MinKomp[Obsługa maszyn Piovan / Piovan Maschinenbedienung],MATCH($B207,tab_MinKomp[Stanowisko / Position ],0)))</f>
        <v>n/a</v>
      </c>
      <c r="BU208" s="295" t="str">
        <f>IF(INDEX(tab_MinKomp[Obsługa maszyn Piovan / Piovan Maschinenbedienung],MATCH($B207,tab_MinKomp[Stanowisko / Position ],0))="n/a","n/a",BU207-INDEX(tab_MinKomp[Obsługa maszyn Piovan / Piovan Maschinenbedienung],MATCH($B207,tab_MinKomp[Stanowisko / Position ],0)))</f>
        <v>n/a</v>
      </c>
      <c r="BV208" s="295" t="str">
        <f>IF(INDEX(tab_MinKomp[Obsługa maszyn Piovan / Piovan Maschinenbedienung],MATCH($B207,tab_MinKomp[Stanowisko / Position ],0))="n/a","n/a",BV207-INDEX(tab_MinKomp[Obsługa maszyn Piovan / Piovan Maschinenbedienung],MATCH($B207,tab_MinKomp[Stanowisko / Position ],0)))</f>
        <v>n/a</v>
      </c>
      <c r="BW208" s="295" t="str">
        <f>IF(INDEX(tab_MinKomp[Obsługa maszyn Piovan / Piovan Maschinenbedienung],MATCH($B207,tab_MinKomp[Stanowisko / Position ],0))="n/a","n/a",BW207-INDEX(tab_MinKomp[Obsługa maszyn Piovan / Piovan Maschinenbedienung],MATCH($B207,tab_MinKomp[Stanowisko / Position ],0)))</f>
        <v>n/a</v>
      </c>
      <c r="BX208" s="295" t="str">
        <f>IF(INDEX(tab_MinKomp[Obsługa maszyn Piovan / Piovan Maschinenbedienung],MATCH($B207,tab_MinKomp[Stanowisko / Position ],0))="n/a","n/a",BX207-INDEX(tab_MinKomp[Obsługa maszyn Piovan / Piovan Maschinenbedienung],MATCH($B207,tab_MinKomp[Stanowisko / Position ],0)))</f>
        <v>n/a</v>
      </c>
      <c r="BY208" s="295" t="str">
        <f>IF(INDEX(tab_MinKomp[Obsługa maszyn Engel / Engel Maschinenbedienung],MATCH($B207,tab_MinKomp[Stanowisko / Position ],0))="n/a","n/a",BY207-INDEX(tab_MinKomp[Obsługa maszyn Engel / Engel Maschinenbedienung],MATCH($B207,tab_MinKomp[Stanowisko / Position ],0)))</f>
        <v>n/a</v>
      </c>
      <c r="BZ208" s="295" t="str">
        <f>IF(INDEX(tab_MinKomp[Obsługa maszyn Engel / Engel Maschinenbedienung],MATCH($B207,tab_MinKomp[Stanowisko / Position ],0))="n/a","n/a",BZ207-INDEX(tab_MinKomp[Obsługa maszyn Engel / Engel Maschinenbedienung],MATCH($B207,tab_MinKomp[Stanowisko / Position ],0)))</f>
        <v>n/a</v>
      </c>
      <c r="CA208" s="295">
        <f>IF(INDEX(tab_MinKomp[Eliminacja awarii / Beseitigung von Ausfällen],MATCH($B207,tab_MinKomp[Stanowisko / Position ],0))="n/a","n/a",CA207-INDEX(tab_MinKomp[Eliminacja awarii / Beseitigung von Ausfällen],MATCH($B207,tab_MinKomp[Stanowisko / Position ],0)))</f>
        <v>-1</v>
      </c>
      <c r="CB208" s="295" t="str">
        <f>IF(INDEX(tab_MinKomp[Obsługa maszyn ASL / ASL Maschinenbedienung],MATCH($B207,tab_MinKomp[Stanowisko / Position ],0))="n/a","n/a",CB207-INDEX(tab_MinKomp[Obsługa maszyn ASL / ASL Maschinenbedienung],MATCH($B207,tab_MinKomp[Stanowisko / Position ],0)))</f>
        <v>n/a</v>
      </c>
      <c r="CC208" s="295">
        <f>IF(INDEX(tab_MinKomp[Obsługa maszyn Novapax / Novapax Maschinenbedienung],MATCH($B207,tab_MinKomp[Stanowisko / Position ],0))="n/a","n/a",CC207-INDEX(tab_MinKomp[Obsługa maszyn Novapax / Novapax Maschinenbedienung],MATCH($B207,tab_MinKomp[Stanowisko / Position ],0)))</f>
        <v>-1</v>
      </c>
      <c r="CD208" s="295">
        <f>IF(INDEX(tab_MinKomp[Obsługa maszyn Novapax / Novapax Maschinenbedienung],MATCH($B207,tab_MinKomp[Stanowisko / Position ],0))="n/a","n/a",CD207-INDEX(tab_MinKomp[Obsługa maszyn Novapax / Novapax Maschinenbedienung],MATCH($B207,tab_MinKomp[Stanowisko / Position ],0)))</f>
        <v>-1</v>
      </c>
      <c r="CE208" s="295" t="str">
        <f>IF(INDEX(tab_MinKomp[Obsługa maszyn Piovan / Piovan Maschinenbedienung],MATCH($B207,tab_MinKomp[Stanowisko / Position ],0))="n/a","n/a",CE207-INDEX(tab_MinKomp[Obsługa maszyn Piovan / Piovan Maschinenbedienung],MATCH($B207,tab_MinKomp[Stanowisko / Position ],0)))</f>
        <v>n/a</v>
      </c>
      <c r="CF208" s="295" t="str">
        <f>IF(INDEX(tab_MinKomp[Obsługa maszyn Piovan / Piovan Maschinenbedienung],MATCH($B207,tab_MinKomp[Stanowisko / Position ],0))="n/a","n/a",CF207-INDEX(tab_MinKomp[Obsługa maszyn Piovan / Piovan Maschinenbedienung],MATCH($B207,tab_MinKomp[Stanowisko / Position ],0)))</f>
        <v>n/a</v>
      </c>
      <c r="CG208" s="295">
        <f>IF(INDEX(tab_MinKomp[Eliminacja awarii / Beseitigung von Ausfällen],MATCH($B207,tab_MinKomp[Stanowisko / Position ],0))="n/a","n/a",CG207-INDEX(tab_MinKomp[Eliminacja awarii / Beseitigung von Ausfällen],MATCH($B207,tab_MinKomp[Stanowisko / Position ],0)))</f>
        <v>0</v>
      </c>
      <c r="CH208" s="295" t="str">
        <f>IF(INDEX(tab_MinKomp[Wymagania VDA 6.5 Product / Forderungen],MATCH($B207,tab_MinKomp[Stanowisko / Position ],0))="n/a","n/a",CH207-INDEX(tab_MinKomp[Wymagania VDA 6.5 Product / Forderungen],MATCH($B207,tab_MinKomp[Stanowisko / Position ],0)))</f>
        <v>n/a</v>
      </c>
      <c r="CI208" s="295" t="str">
        <f>IF(INDEX(tab_MinKomp[Wymagania VDA 6.5 Product / Forderungen],MATCH($B207,tab_MinKomp[Stanowisko / Position ],0))="n/a","n/a",CI207-INDEX(tab_MinKomp[Wymagania VDA 6.5 Product / Forderungen],MATCH($B207,tab_MinKomp[Stanowisko / Position ],0)))</f>
        <v>n/a</v>
      </c>
      <c r="CJ208" s="295" t="str">
        <f>IF(INDEX(tab_MinKomp[Wymagania VDA 6.5 Product / Forderungen],MATCH($B207,tab_MinKomp[Stanowisko / Position ],0))="n/a","n/a",CJ207-INDEX(tab_MinKomp[Wymagania VDA 6.5 Product / Forderungen],MATCH($B207,tab_MinKomp[Stanowisko / Position ],0)))</f>
        <v>n/a</v>
      </c>
      <c r="CK208" s="295" t="str">
        <f>IF(INDEX(tab_MinKomp[Wymagania VDA 6.5 Product / Forderungen],MATCH($B207,tab_MinKomp[Stanowisko / Position ],0))="n/a","n/a",CK207-INDEX(tab_MinKomp[Wymagania VDA 6.5 Product / Forderungen],MATCH($B207,tab_MinKomp[Stanowisko / Position ],0)))</f>
        <v>n/a</v>
      </c>
      <c r="CL208" s="295" t="str">
        <f>IF(INDEX(tab_MinKomp[Wymagania VDA 6.5 Product / Forderungen],MATCH($B207,tab_MinKomp[Stanowisko / Position ],0))="n/a","n/a",CL207-INDEX(tab_MinKomp[Wymagania VDA 6.5 Product / Forderungen],MATCH($B207,tab_MinKomp[Stanowisko / Position ],0)))</f>
        <v>n/a</v>
      </c>
      <c r="CM208" s="295" t="str">
        <f>IF(INDEX(tab_MinKomp[Informatyka ogólna (techniczne i systemowe) / Allgemeine IT (Technik und System)],MATCH($B207,tab_MinKomp[Stanowisko / Position ],0))="n/a","n/a",CM207-INDEX(tab_MinKomp[Informatyka ogólna (techniczne i systemowe) / Allgemeine IT (Technik und System)],MATCH($B207,tab_MinKomp[Stanowisko / Position ],0)))</f>
        <v>n/a</v>
      </c>
      <c r="CN208" s="295" t="str">
        <f>IF(INDEX(tab_MinKomp[Sieci komputerowe / Computernetzwerke],MATCH($B207,tab_MinKomp[Stanowisko / Position ],0))="n/a","n/a",CN207-INDEX(tab_MinKomp[Sieci komputerowe / Computernetzwerke],MATCH($B207,tab_MinKomp[Stanowisko / Position ],0)))</f>
        <v>n/a</v>
      </c>
      <c r="CO208" s="295" t="str">
        <f>IF(INDEX(tab_MinKomp[Hardware (komputery PC, drukarki biurowe i etykietowe, telefonia stacjonarna i mobilna) (PC, Drucker, Telefpne, Handys)],MATCH($B207,tab_MinKomp[Stanowisko / Position ],0))="n/a","n/a",CO207-INDEX(tab_MinKomp[Hardware (komputery PC, drukarki biurowe i etykietowe, telefonia stacjonarna i mobilna) (PC, Drucker, Telefpne, Handys)],MATCH($B207,tab_MinKomp[Stanowisko / Position ],0)))</f>
        <v>n/a</v>
      </c>
      <c r="CP208" s="295" t="str">
        <f>IF(INDEX(tab_MinKomp[Software &amp; Systems (MS Office, MS Remote Desktop)],MATCH($B207,tab_MinKomp[Stanowisko / Position ],0))="n/a","n/a",CP207-INDEX(tab_MinKomp[Software &amp; Systems (MS Office, MS Remote Desktop)],MATCH($B207,tab_MinKomp[Stanowisko / Position ],0)))</f>
        <v>n/a</v>
      </c>
      <c r="CQ208" s="295" t="str">
        <f>IF(INDEX(tab_MinKomp[Programowanie obiektowe (PHP) / Objektprogrammierung],MATCH($B207,tab_MinKomp[Stanowisko / Position ],0))="n/a","n/a",CQ207-INDEX(tab_MinKomp[Programowanie obiektowe (PHP) / Objektprogrammierung],MATCH($B207,tab_MinKomp[Stanowisko / Position ],0)))</f>
        <v>n/a</v>
      </c>
      <c r="CR208" s="295" t="str">
        <f>IF(INDEX(tab_MinKomp[Scrum],MATCH($B207,tab_MinKomp[Stanowisko / Position ],0))="n/a","n/a",CR207-INDEX(tab_MinKomp[Scrum],MATCH($B207,tab_MinKomp[Stanowisko / Position ],0)))</f>
        <v>n/a</v>
      </c>
      <c r="CS208" s="295" t="str">
        <f>IF(INDEX(tab_MinKomp[SQL (MySQL)],MATCH($B207,tab_MinKomp[Stanowisko / Position ],0))="n/a","n/a",CS207-INDEX(tab_MinKomp[SQL (MySQL)],MATCH($B207,tab_MinKomp[Stanowisko / Position ],0)))</f>
        <v>n/a</v>
      </c>
      <c r="CT208" s="295" t="str">
        <f>IF(INDEX(tab_MinKomp[Javascript],MATCH($B207,tab_MinKomp[Stanowisko / Position ],0))="n/a","n/a",CT207-INDEX(tab_MinKomp[Javascript],MATCH($B207,tab_MinKomp[Stanowisko / Position ],0)))</f>
        <v>n/a</v>
      </c>
      <c r="CU208" s="295" t="str">
        <f>IF(INDEX(tab_MinKomp[Joomla],MATCH($B207,tab_MinKomp[Stanowisko / Position ],0))="n/a","n/a",CU207-INDEX(tab_MinKomp[Joomla],MATCH($B207,tab_MinKomp[Stanowisko / Position ],0)))</f>
        <v>n/a</v>
      </c>
      <c r="CV208" s="295" t="str">
        <f>IF(INDEX(tab_MinKomp[Bash],MATCH($B207,tab_MinKomp[Stanowisko / Position ],0))="n/a","n/a",CV207-INDEX(tab_MinKomp[Bash],MATCH($B207,tab_MinKomp[Stanowisko / Position ],0)))</f>
        <v>n/a</v>
      </c>
      <c r="CW208" s="295">
        <f>IF(INDEX(tab_MinKomp[Systemy MES (HYDRA / SFMS)],MATCH($B207,tab_MinKomp[Stanowisko / Position ],0))="n/a","n/a",CW207-INDEX(tab_MinKomp[Systemy MES (HYDRA / SFMS)],MATCH($B207,tab_MinKomp[Stanowisko / Position ],0)))</f>
        <v>-1</v>
      </c>
      <c r="CX208" s="295" t="str">
        <f>IF(INDEX(tab_MinKomp[HTML / CSS],MATCH($B207,tab_MinKomp[Stanowisko / Position ],0))="n/a","n/a",CX207-INDEX(tab_MinKomp[HTML / CSS],MATCH($B207,tab_MinKomp[Stanowisko / Position ],0)))</f>
        <v>n/a</v>
      </c>
      <c r="CY208" s="295" t="str">
        <f>IF(INDEX(tab_MinKomp[SYSTEM PR],MATCH($B207,tab_MinKomp[Stanowisko / Position ],0))="n/a","n/a",CY207-INDEX(tab_MinKomp[SYSTEM PR],MATCH($B207,tab_MinKomp[Stanowisko / Position ],0)))</f>
        <v>n/a</v>
      </c>
      <c r="CZ208" s="295" t="str">
        <f>IF(INDEX(tab_MinKomp[System Einkauf XP / EBA],MATCH($B207,tab_MinKomp[Stanowisko / Position ],0))="n/a","n/a",CZ207-INDEX(tab_MinKomp[System Einkauf XP / EBA],MATCH($B207,tab_MinKomp[Stanowisko / Position ],0)))</f>
        <v>n/a</v>
      </c>
      <c r="DA208" s="295" t="str">
        <f>IF(INDEX(tab_MinKomp[Techniki negocjacyjne / Verhandlungstechniken],MATCH($B207,tab_MinKomp[Stanowisko / Position ],0))="n/a","n/a",DA207-INDEX(tab_MinKomp[Techniki negocjacyjne / Verhandlungstechniken],MATCH($B207,tab_MinKomp[Stanowisko / Position ],0)))</f>
        <v>n/a</v>
      </c>
      <c r="DB208" s="295" t="str">
        <f>IF(INDEX(tab_MinKomp[Znajomość rynku branżowego / Kenntnis des Industrie Marktes],MATCH($B207,tab_MinKomp[Stanowisko / Position ],0))="n/a","n/a",DB207-INDEX(tab_MinKomp[Znajomość rynku branżowego / Kenntnis des Industrie Marktes],MATCH($B207,tab_MinKomp[Stanowisko / Position ],0)))</f>
        <v>n/a</v>
      </c>
      <c r="DC208" s="295" t="str">
        <f>IF(INDEX(tab_MinKomp[SUPPLIER MANAGEMENT],MATCH($B207,tab_MinKomp[Stanowisko / Position ],0))="n/a","n/a",DC207-INDEX(tab_MinKomp[SUPPLIER MANAGEMENT],MATCH($B207,tab_MinKomp[Stanowisko / Position ],0)))</f>
        <v>n/a</v>
      </c>
      <c r="DD208" s="295" t="str">
        <f>IF(INDEX(tab_MinKomp[SUPPLIER MANAGEMENT],MATCH($B207,tab_MinKomp[Stanowisko / Position ],0))="n/a","n/a",DD207-INDEX(tab_MinKomp[SUPPLIER MANAGEMENT],MATCH($B207,tab_MinKomp[Stanowisko / Position ],0)))</f>
        <v>n/a</v>
      </c>
      <c r="DE208" s="295" t="str">
        <f>IF(INDEX(tab_MinKomp[SUPPLIER MANAGEMENT],MATCH($B207,tab_MinKomp[Stanowisko / Position ],0))="n/a","n/a",DE207-INDEX(tab_MinKomp[SUPPLIER MANAGEMENT],MATCH($B207,tab_MinKomp[Stanowisko / Position ],0)))</f>
        <v>n/a</v>
      </c>
      <c r="DF208" s="295">
        <f>IF(INDEX(tab_MinKomp[LEAN MANAGEMENT],MATCH($B207,tab_MinKomp[Stanowisko / Position ],0))="n/a","n/a",DF207-INDEX(tab_MinKomp[LEAN MANAGEMENT],MATCH($B207,tab_MinKomp[Stanowisko / Position ],0)))</f>
        <v>0</v>
      </c>
      <c r="DG208" s="295" t="str">
        <f>IF(INDEX(tab_MinKomp[PPAP/PSW],MATCH($B207,tab_MinKomp[Stanowisko / Position ],0))="n/a","n/a",DG207-INDEX(tab_MinKomp[PPAP/PSW],MATCH($B207,tab_MinKomp[Stanowisko / Position ],0)))</f>
        <v>n/a</v>
      </c>
      <c r="DH208" s="295" t="str">
        <f>IF(INDEX(tab_MinKomp[SUPPLIER MANAGEMENT],MATCH($B207,tab_MinKomp[Stanowisko / Position ],0))="n/a","n/a",DH207-INDEX(tab_MinKomp[SUPPLIER MANAGEMENT],MATCH($B207,tab_MinKomp[Stanowisko / Position ],0)))</f>
        <v>n/a</v>
      </c>
      <c r="DI208" s="295" t="str">
        <f>IF(INDEX(tab_MinKomp[OBSŁUGA PORTALI KLIENTA / Kundenportale],MATCH($B207,tab_MinKomp[Stanowisko / Position ],0))="n/a","n/a",DI207-INDEX(tab_MinKomp[OBSŁUGA PORTALI KLIENTA / Kundenportale],MATCH($B207,tab_MinKomp[Stanowisko / Position ],0)))</f>
        <v>n/a</v>
      </c>
      <c r="DJ208" s="295" t="str">
        <f>IF(INDEX(tab_MinKomp[Obsługa systemu BABTECQ / BABTECQ System],MATCH($B207,tab_MinKomp[Stanowisko / Position ],0))="n/a","n/a",DJ207-INDEX(tab_MinKomp[Obsługa systemu BABTECQ / BABTECQ System],MATCH($B207,tab_MinKomp[Stanowisko / Position ],0)))</f>
        <v>n/a</v>
      </c>
      <c r="DK208" s="295" t="str">
        <f>IF(INDEX(tab_MinKomp[Rysunek techniczny / technische Zeichnung],MATCH($B207,tab_MinKomp[Stanowisko / Position ],0))="n/a","n/a",DK207-INDEX(tab_MinKomp[Rysunek techniczny / technische Zeichnung],MATCH($B207,tab_MinKomp[Stanowisko / Position ],0)))</f>
        <v>n/a</v>
      </c>
      <c r="DL208" s="295" t="str">
        <f>IF(INDEX(tab_MinKomp[Kalibracja / Kalibrierung],MATCH($B207,tab_MinKomp[Stanowisko / Position ],0))="n/a","n/a",DL207-INDEX(tab_MinKomp[Kalibracja / Kalibrierung],MATCH($B207,tab_MinKomp[Stanowisko / Position ],0)))</f>
        <v>n/a</v>
      </c>
      <c r="DM208" s="295" t="str">
        <f>IF(INDEX(tab_MinKomp[Rekwalifikacja / Requalifizierung],MATCH($B207,tab_MinKomp[Stanowisko / Position ],0))="n/a","n/a",DM207-INDEX(tab_MinKomp[Rekwalifikacja / Requalifizierung],MATCH($B207,tab_MinKomp[Stanowisko / Position ],0)))</f>
        <v>n/a</v>
      </c>
      <c r="DN208" s="297" t="str">
        <f>IF(INDEX(tab_MinKomp[Testy czystości / Reinheitstests],MATCH($B207,tab_MinKomp[Stanowisko / Position ],0))="n/a","n/a",DN207-INDEX(tab_MinKomp[Testy czystości / Reinheitstests],MATCH($B207,tab_MinKomp[Stanowisko / Position ],0)))</f>
        <v>n/a</v>
      </c>
      <c r="DO208" s="297" t="str">
        <f>IF(INDEX(tab_MinKomp[Testy czystości / Reinheitstests],MATCH($B207,tab_MinKomp[Stanowisko / Position ],0))="n/a","n/a",DO207-INDEX(tab_MinKomp[Testy czystości / Reinheitstests],MATCH($B207,tab_MinKomp[Stanowisko / Position ],0)))</f>
        <v>n/a</v>
      </c>
      <c r="DP208" s="297" t="str">
        <f>IF(INDEX(tab_MinKomp[Testy czystości / Reinheitstests],MATCH($B207,tab_MinKomp[Stanowisko / Position ],0))="n/a","n/a",DP207-INDEX(tab_MinKomp[Testy czystości / Reinheitstests],MATCH($B207,tab_MinKomp[Stanowisko / Position ],0)))</f>
        <v>n/a</v>
      </c>
      <c r="DQ208" s="297" t="str">
        <f>IF(INDEX(tab_MinKomp[Testy czystości / Reinheitstests],MATCH($B207,tab_MinKomp[Stanowisko / Position ],0))="n/a","n/a",DQ207-INDEX(tab_MinKomp[Testy czystości / Reinheitstests],MATCH($B207,tab_MinKomp[Stanowisko / Position ],0)))</f>
        <v>n/a</v>
      </c>
      <c r="DR208" s="297" t="str">
        <f>IF(INDEX(tab_MinKomp[Testy czystości / Reinheitstests],MATCH($B207,tab_MinKomp[Stanowisko / Position ],0))="n/a","n/a",DR207-INDEX(tab_MinKomp[Testy czystości / Reinheitstests],MATCH($B207,tab_MinKomp[Stanowisko / Position ],0)))</f>
        <v>n/a</v>
      </c>
      <c r="DS208" s="297" t="str">
        <f>IF(INDEX(tab_MinKomp[Testy czystości / Reinheitstests],MATCH($B207,tab_MinKomp[Stanowisko / Position ],0))="n/a","n/a",DS207-INDEX(tab_MinKomp[Testy czystości / Reinheitstests],MATCH($B207,tab_MinKomp[Stanowisko / Position ],0)))</f>
        <v>n/a</v>
      </c>
      <c r="DT208" s="295" t="str">
        <f>IF(INDEX(tab_MinKomp[SUPPLIER MANAGEMENT],MATCH($B207,tab_MinKomp[Stanowisko / Position ],0))="n/a","n/a",DT207-INDEX(tab_MinKomp[SUPPLIER MANAGEMENT],MATCH($B207,tab_MinKomp[Stanowisko / Position ],0)))</f>
        <v>n/a</v>
      </c>
      <c r="DU208" s="297" t="str">
        <f>IF(INDEX(tab_MinKomp[Testy czystości / Reinheitstests],MATCH($B207,tab_MinKomp[Stanowisko / Position ],0))="n/a","n/a",DU207-INDEX(tab_MinKomp[Testy czystości / Reinheitstests],MATCH($B207,tab_MinKomp[Stanowisko / Position ],0)))</f>
        <v>n/a</v>
      </c>
      <c r="DV208" s="297" t="str">
        <f>IF(INDEX(tab_MinKomp[Testy czystości / Reinheitstests],MATCH($B207,tab_MinKomp[Stanowisko / Position ],0))="n/a","n/a",DV207-INDEX(tab_MinKomp[Testy czystości / Reinheitstests],MATCH($B207,tab_MinKomp[Stanowisko / Position ],0)))</f>
        <v>n/a</v>
      </c>
      <c r="DW208" s="297" t="str">
        <f>IF(INDEX(tab_MinKomp[Testy czystości / Reinheitstests],MATCH($B207,tab_MinKomp[Stanowisko / Position ],0))="n/a","n/a",DW207-INDEX(tab_MinKomp[Testy czystości / Reinheitstests],MATCH($B207,tab_MinKomp[Stanowisko / Position ],0)))</f>
        <v>n/a</v>
      </c>
      <c r="DX208" s="297" t="str">
        <f>IF(INDEX(tab_MinKomp[Testy czystości / Reinheitstests],MATCH($B207,tab_MinKomp[Stanowisko / Position ],0))="n/a","n/a",DX207-INDEX(tab_MinKomp[Testy czystości / Reinheitstests],MATCH($B207,tab_MinKomp[Stanowisko / Position ],0)))</f>
        <v>n/a</v>
      </c>
      <c r="DY208" s="297" t="str">
        <f>IF(INDEX(tab_MinKomp[Testy czystości / Reinheitstests],MATCH($B207,tab_MinKomp[Stanowisko / Position ],0))="n/a","n/a",DY207-INDEX(tab_MinKomp[Testy czystości / Reinheitstests],MATCH($B207,tab_MinKomp[Stanowisko / Position ],0)))</f>
        <v>n/a</v>
      </c>
      <c r="DZ208" s="297" t="str">
        <f>IF(INDEX(tab_MinKomp[Testy czystości / Reinheitstests],MATCH($B207,tab_MinKomp[Stanowisko / Position ],0))="n/a","n/a",DZ207-INDEX(tab_MinKomp[Testy czystości / Reinheitstests],MATCH($B207,tab_MinKomp[Stanowisko / Position ],0)))</f>
        <v>n/a</v>
      </c>
      <c r="EA208" s="297" t="str">
        <f>IF(INDEX(tab_MinKomp[Testy czystości / Reinheitstests],MATCH($B207,tab_MinKomp[Stanowisko / Position ],0))="n/a","n/a",EA207-INDEX(tab_MinKomp[Testy czystości / Reinheitstests],MATCH($B207,tab_MinKomp[Stanowisko / Position ],0)))</f>
        <v>n/a</v>
      </c>
      <c r="EB208" s="297" t="str">
        <f>IF(INDEX(tab_MinKomp[Testy czystości / Reinheitstests],MATCH($B207,tab_MinKomp[Stanowisko / Position ],0))="n/a","n/a",EB207-INDEX(tab_MinKomp[Testy czystości / Reinheitstests],MATCH($B207,tab_MinKomp[Stanowisko / Position ],0)))</f>
        <v>n/a</v>
      </c>
      <c r="EC208" s="297" t="str">
        <f>IF(INDEX(tab_MinKomp[Testy czystości / Reinheitstests],MATCH($B207,tab_MinKomp[Stanowisko / Position ],0))="n/a","n/a",EC207-INDEX(tab_MinKomp[Testy czystości / Reinheitstests],MATCH($B207,tab_MinKomp[Stanowisko / Position ],0)))</f>
        <v>n/a</v>
      </c>
      <c r="ED208" s="297" t="str">
        <f>IF(INDEX(tab_MinKomp[Testy czystości / Reinheitstests],MATCH($B207,tab_MinKomp[Stanowisko / Position ],0))="n/a","n/a",ED207-INDEX(tab_MinKomp[Testy czystości / Reinheitstests],MATCH($B207,tab_MinKomp[Stanowisko / Position ],0)))</f>
        <v>n/a</v>
      </c>
      <c r="EE208" s="297" t="str">
        <f>IF(INDEX(tab_MinKomp[Testy czystości / Reinheitstests],MATCH($B207,tab_MinKomp[Stanowisko / Position ],0))="n/a","n/a",EE207-INDEX(tab_MinKomp[Testy czystości / Reinheitstests],MATCH($B207,tab_MinKomp[Stanowisko / Position ],0)))</f>
        <v>n/a</v>
      </c>
      <c r="EF208" s="297" t="str">
        <f>IF(INDEX(tab_MinKomp[Testy czystości / Reinheitstests],MATCH($B207,tab_MinKomp[Stanowisko / Position ],0))="n/a","n/a",EF207-INDEX(tab_MinKomp[Testy czystości / Reinheitstests],MATCH($B207,tab_MinKomp[Stanowisko / Position ],0)))</f>
        <v>n/a</v>
      </c>
      <c r="EG208" s="297" t="str">
        <f>IF(INDEX(tab_MinKomp[Testy czystości / Reinheitstests],MATCH($B207,tab_MinKomp[Stanowisko / Position ],0))="n/a","n/a",EG207-INDEX(tab_MinKomp[Testy czystości / Reinheitstests],MATCH($B207,tab_MinKomp[Stanowisko / Position ],0)))</f>
        <v>n/a</v>
      </c>
      <c r="EH208" s="297" t="str">
        <f>IF(INDEX(tab_MinKomp[Testy czystości / Reinheitstests],MATCH($B207,tab_MinKomp[Stanowisko / Position ],0))="n/a","n/a",EH207-INDEX(tab_MinKomp[Testy czystości / Reinheitstests],MATCH($B207,tab_MinKomp[Stanowisko / Position ],0)))</f>
        <v>n/a</v>
      </c>
      <c r="EI208" s="297" t="str">
        <f>IF(INDEX(tab_MinKomp[Testy czystości / Reinheitstests],MATCH($B207,tab_MinKomp[Stanowisko / Position ],0))="n/a","n/a",EI207-INDEX(tab_MinKomp[Testy czystości / Reinheitstests],MATCH($B207,tab_MinKomp[Stanowisko / Position ],0)))</f>
        <v>n/a</v>
      </c>
      <c r="EJ208" s="297" t="str">
        <f>IF(INDEX(tab_MinKomp[Testy czystości / Reinheitstests],MATCH($B207,tab_MinKomp[Stanowisko / Position ],0))="n/a","n/a",EJ207-INDEX(tab_MinKomp[Testy czystości / Reinheitstests],MATCH($B207,tab_MinKomp[Stanowisko / Position ],0)))</f>
        <v>n/a</v>
      </c>
      <c r="EK208" s="297" t="str">
        <f>IF(INDEX(tab_MinKomp[Testy czystości / Reinheitstests],MATCH($B207,tab_MinKomp[Stanowisko / Position ],0))="n/a","n/a",EK207-INDEX(tab_MinKomp[Testy czystości / Reinheitstests],MATCH($B207,tab_MinKomp[Stanowisko / Position ],0)))</f>
        <v>n/a</v>
      </c>
      <c r="EL208" s="297" t="str">
        <f>IF(INDEX(tab_MinKomp[Testy czystości / Reinheitstests],MATCH($B207,tab_MinKomp[Stanowisko / Position ],0))="n/a","n/a",EL207-INDEX(tab_MinKomp[Testy czystości / Reinheitstests],MATCH($B207,tab_MinKomp[Stanowisko / Position ],0)))</f>
        <v>n/a</v>
      </c>
      <c r="EM208" s="297" t="str">
        <f>IF(INDEX(tab_MinKomp[Testy czystości / Reinheitstests],MATCH($B207,tab_MinKomp[Stanowisko / Position ],0))="n/a","n/a",EM207-INDEX(tab_MinKomp[Testy czystości / Reinheitstests],MATCH($B207,tab_MinKomp[Stanowisko / Position ],0)))</f>
        <v>n/a</v>
      </c>
      <c r="EN208" s="297" t="str">
        <f>IF(INDEX(tab_MinKomp[Testy czystości / Reinheitstests],MATCH($B207,tab_MinKomp[Stanowisko / Position ],0))="n/a","n/a",EN207-INDEX(tab_MinKomp[Testy czystości / Reinheitstests],MATCH($B207,tab_MinKomp[Stanowisko / Position ],0)))</f>
        <v>n/a</v>
      </c>
      <c r="EO208" s="295" t="str">
        <f>IF(INDEX(tab_MinKomp[Konserwacja Rep],MATCH($B207,tab_MinKomp[Stanowisko / Position ],0))="n/a","n/a",EO207-INDEX(tab_MinKomp[Konserwacja Rep],MATCH($B207,tab_MinKomp[Stanowisko / Position ],0)))</f>
        <v>n/a</v>
      </c>
      <c r="EP208" s="295" t="str">
        <f>IF(INDEX(tab_MinKomp[[Konserwacja Engel ]],MATCH($B207,tab_MinKomp[Stanowisko / Position ],0))="n/a","n/a",EP207-INDEX(tab_MinKomp[[Konserwacja Engel ]],MATCH($B207,tab_MinKomp[Stanowisko / Position ],0)))</f>
        <v>n/a</v>
      </c>
      <c r="EQ208" s="295" t="str">
        <f>IF(INDEX(tab_MinKomp[Konserwacja B 50],MATCH($B207,tab_MinKomp[Stanowisko / Position ],0))="n/a","n/a",EQ207-INDEX(tab_MinKomp[Konserwacja B 50],MATCH($B207,tab_MinKomp[Stanowisko / Position ],0)))</f>
        <v>n/a</v>
      </c>
      <c r="ER208" s="295" t="str">
        <f>IF(INDEX(tab_MinKomp[[Konserwacja EOL ]],MATCH($B207,tab_MinKomp[Stanowisko / Position ],0))="n/a","n/a",ER207-INDEX(tab_MinKomp[[Konserwacja EOL ]],MATCH($B207,tab_MinKomp[Stanowisko / Position ],0)))</f>
        <v>n/a</v>
      </c>
      <c r="ES208" s="295" t="str">
        <f>IF(INDEX(tab_MinKomp[Konserwacja Branson],MATCH($B207,tab_MinKomp[Stanowisko / Position ],0))="n/a","n/a",ES207-INDEX(tab_MinKomp[Konserwacja Branson],MATCH($B207,tab_MinKomp[Stanowisko / Position ],0)))</f>
        <v>n/a</v>
      </c>
      <c r="ET208" s="295" t="str">
        <f>IF(INDEX(tab_MinKomp[Konserwacja coolery],MATCH($B207,tab_MinKomp[Stanowisko / Position ],0))="n/a","n/a",ET207-INDEX(tab_MinKomp[Konserwacja coolery],MATCH($B207,tab_MinKomp[Stanowisko / Position ],0)))</f>
        <v>n/a</v>
      </c>
      <c r="EU208" s="295" t="str">
        <f>IF(INDEX(tab_MinKomp[Konserwacja piecy],MATCH($B207,tab_MinKomp[Stanowisko / Position ],0))="n/a","n/a",EU207-INDEX(tab_MinKomp[Konserwacja piecy],MATCH($B207,tab_MinKomp[Stanowisko / Position ],0)))</f>
        <v>n/a</v>
      </c>
      <c r="EV208" s="295" t="str">
        <f>IF(INDEX(tab_MinKomp[Rysunek techniczny- czytanie],MATCH($B207,tab_MinKomp[Stanowisko / Position ],0))="n/a","n/a",EV207-INDEX(tab_MinKomp[Rysunek techniczny- czytanie],MATCH($B207,tab_MinKomp[Stanowisko / Position ],0)))</f>
        <v>n/a</v>
      </c>
      <c r="EW208" s="295" t="str">
        <f>IF(INDEX(tab_MinKomp[Elektryka],MATCH($B207,tab_MinKomp[Stanowisko / Position ],0))="n/a","n/a",EW207-INDEX(tab_MinKomp[Elektryka],MATCH($B207,tab_MinKomp[Stanowisko / Position ],0)))</f>
        <v>n/a</v>
      </c>
      <c r="EX208" s="295" t="str">
        <f>IF(INDEX(tab_MinKomp[Pneumatyka],MATCH($B207,tab_MinKomp[Stanowisko / Position ],0))="n/a","n/a",EX207-INDEX(tab_MinKomp[Pneumatyka],MATCH($B207,tab_MinKomp[Stanowisko / Position ],0)))</f>
        <v>n/a</v>
      </c>
      <c r="EY208" s="295" t="str">
        <f>IF(INDEX(tab_MinKomp[[Hydraulika ]],MATCH($B207,tab_MinKomp[Stanowisko / Position ],0))="n/a","n/a",EY207-INDEX(tab_MinKomp[[Hydraulika ]],MATCH($B207,tab_MinKomp[Stanowisko / Position ],0)))</f>
        <v>n/a</v>
      </c>
      <c r="EZ208" s="295" t="str">
        <f>IF(INDEX(tab_MinKomp[Podciśnienie],MATCH($B207,tab_MinKomp[Stanowisko / Position ],0))="n/a","n/a",EZ207-INDEX(tab_MinKomp[Podciśnienie],MATCH($B207,tab_MinKomp[Stanowisko / Position ],0)))</f>
        <v>n/a</v>
      </c>
      <c r="FA208" s="295" t="str">
        <f>IF(INDEX(tab_MinKomp[Usuwanie awarii],MATCH($B207,tab_MinKomp[Stanowisko / Position ],0))="n/a","n/a",FA207-INDEX(tab_MinKomp[Usuwanie awarii],MATCH($B207,tab_MinKomp[Stanowisko / Position ],0)))</f>
        <v>n/a</v>
      </c>
      <c r="FB208" s="295" t="str">
        <f>IF(INDEX(tab_MinKomp[Obsługa robotów],MATCH($B207,tab_MinKomp[Stanowisko / Position ],0))="n/a","n/a",FB207-INDEX(tab_MinKomp[Obsługa robotów],MATCH($B207,tab_MinKomp[Stanowisko / Position ],0)))</f>
        <v>n/a</v>
      </c>
      <c r="FC208" s="295" t="str">
        <f>IF(INDEX(tab_MinKomp[Obsługa sterowania maszyny],MATCH($B207,tab_MinKomp[Stanowisko / Position ],0))="n/a","n/a",FC207-INDEX(tab_MinKomp[Obsługa sterowania maszyny],MATCH($B207,tab_MinKomp[Stanowisko / Position ],0)))</f>
        <v>n/a</v>
      </c>
      <c r="FD208" s="295" t="str">
        <f>IF(INDEX(tab_MinKomp[Usuwanie przyczyn żródłowych],MATCH($B207,tab_MinKomp[Stanowisko / Position ],0))="n/a","n/a",FD207-INDEX(tab_MinKomp[Usuwanie przyczyn żródłowych],MATCH($B207,tab_MinKomp[Stanowisko / Position ],0)))</f>
        <v>n/a</v>
      </c>
      <c r="FE208" s="295" t="str">
        <f>IF(INDEX(tab_MinKomp[Cmms stosowanie],MATCH($B207,tab_MinKomp[Stanowisko / Position ],0))="n/a","n/a",FE207-INDEX(tab_MinKomp[Cmms stosowanie],MATCH($B207,tab_MinKomp[Stanowisko / Position ],0)))</f>
        <v>n/a</v>
      </c>
      <c r="FF208" s="297" t="str">
        <f>IF(INDEX(tab_MinKomp[Testy czystości / Reinheitstests],MATCH($B207,tab_MinKomp[Stanowisko / Position ],0))="n/a","n/a",FF207-INDEX(tab_MinKomp[Testy czystości / Reinheitstests],MATCH($B207,tab_MinKomp[Stanowisko / Position ],0)))</f>
        <v>n/a</v>
      </c>
      <c r="FG208" s="295" t="str">
        <f>IF(INDEX(tab_MinKomp[Czyszczenie form plastikowych],MATCH($B207,tab_MinKomp[Stanowisko / Position ],0))="n/a","n/a",FG207-INDEX(tab_MinKomp[Czyszczenie form plastikowych],MATCH($B207,tab_MinKomp[Stanowisko / Position ],0)))</f>
        <v>n/a</v>
      </c>
      <c r="FH208" s="295" t="str">
        <f>IF(INDEX(tab_MinKomp[Wymiana form plastik],MATCH($B207,tab_MinKomp[Stanowisko / Position ],0))="n/a","n/a",FH207-INDEX(tab_MinKomp[Wymiana form plastik],MATCH($B207,tab_MinKomp[Stanowisko / Position ],0)))</f>
        <v>n/a</v>
      </c>
      <c r="FI208" s="295" t="str">
        <f>IF(INDEX(tab_MinKomp[Wymiana form guma],MATCH($B207,tab_MinKomp[Stanowisko / Position ],0))="n/a","n/a",FI207-INDEX(tab_MinKomp[Wymiana form guma],MATCH($B207,tab_MinKomp[Stanowisko / Position ],0)))</f>
        <v>n/a</v>
      </c>
      <c r="FJ208" s="295" t="str">
        <f>IF(INDEX(tab_MinKomp[Konserwacja KK],MATCH($B207,tab_MinKomp[Stanowisko / Position ],0))="n/a","n/a",FJ207-INDEX(tab_MinKomp[Konserwacja KK],MATCH($B207,tab_MinKomp[Stanowisko / Position ],0)))</f>
        <v>n/a</v>
      </c>
      <c r="FK208" s="295" t="str">
        <f>IF(INDEX(tab_MinKomp[Konserwacja form guma],MATCH($B207,tab_MinKomp[Stanowisko / Position ],0))="n/a","n/a",FK207-INDEX(tab_MinKomp[Konserwacja form guma],MATCH($B207,tab_MinKomp[Stanowisko / Position ],0)))</f>
        <v>n/a</v>
      </c>
      <c r="FL208" s="295" t="str">
        <f>IF(INDEX(tab_MinKomp[Konserwacja form plastiki],MATCH($B207,tab_MinKomp[Stanowisko / Position ],0))="n/a","n/a",FL207-INDEX(tab_MinKomp[Konserwacja form plastiki],MATCH($B207,tab_MinKomp[Stanowisko / Position ],0)))</f>
        <v>n/a</v>
      </c>
      <c r="FM208" s="295" t="str">
        <f>IF(INDEX(tab_MinKomp[Konserwacja Gorącego Kanału],MATCH($B207,tab_MinKomp[Stanowisko / Position ],0))="n/a","n/a",FM207-INDEX(tab_MinKomp[Konserwacja Gorącego Kanału],MATCH($B207,tab_MinKomp[Stanowisko / Position ],0)))</f>
        <v>n/a</v>
      </c>
      <c r="FN208" s="295" t="str">
        <f>IF(INDEX(tab_MinKomp[MS Office (Excel)],MATCH($B207,tab_MinKomp[Stanowisko / Position ],0))="n/a","n/a",FN207-INDEX(tab_MinKomp[MS Office (Excel)],MATCH($B207,tab_MinKomp[Stanowisko / Position ],0)))</f>
        <v>n/a</v>
      </c>
      <c r="FO208" s="295" t="str">
        <f>IF(INDEX(tab_MinKomp[MS Office (Word)],MATCH($B207,tab_MinKomp[Stanowisko / Position ],0))="n/a","n/a",FO207-INDEX(tab_MinKomp[MS Office (Word)],MATCH($B207,tab_MinKomp[Stanowisko / Position ],0)))</f>
        <v>n/a</v>
      </c>
      <c r="FP208" s="295" t="str">
        <f>IF(INDEX(tab_MinKomp[MS Office (Power Point)],MATCH($B207,tab_MinKomp[Stanowisko / Position ],0))="n/a","n/a",FP207-INDEX(tab_MinKomp[MS Office (Power Point)],MATCH($B207,tab_MinKomp[Stanowisko / Position ],0)))</f>
        <v>n/a</v>
      </c>
      <c r="FQ208" s="298" t="str">
        <f>IF(INDEX(tab_MinKomp[Język angielski / Englisch],MATCH($B207,tab_MinKomp[Stanowisko / Position ],0))="n/a","n/a",FQ207-INDEX(tab_MinKomp[Język angielski / Englisch],MATCH($B207,tab_MinKomp[Stanowisko / Position ],0)))</f>
        <v>n/a</v>
      </c>
      <c r="FR208" s="298" t="str">
        <f>IF(INDEX(tab_MinKomp[Język niemiecki / Deutsch],MATCH($B207,tab_MinKomp[Stanowisko / Position ],0))="n/a","n/a",FR207-INDEX(tab_MinKomp[Język niemiecki / Deutsch],MATCH($B207,tab_MinKomp[Stanowisko / Position ],0)))</f>
        <v>n/a</v>
      </c>
      <c r="FS208" s="295">
        <f>IF(INDEX(tab_MinKomp[Zarządzanie dokumentacją procesową / Process dokumentation management],MATCH($B207,tab_MinKomp[Stanowisko / Position ],0))="n/a","n/a",FS207-INDEX(tab_MinKomp[Zarządzanie dokumentacją procesową / Process dokumentation management],MATCH($B207,tab_MinKomp[Stanowisko / Position ],0)))</f>
        <v>-1</v>
      </c>
      <c r="FT208" s="295">
        <f>IF(INDEX(tab_MinKomp[Znajomość procesów z obszaru / Kenntiss der prozesse in dem Bereich],MATCH($B207,tab_MinKomp[Stanowisko / Position ],0))="n/a","n/a",FT207-INDEX(tab_MinKomp[Znajomość procesów z obszaru / Kenntiss der prozesse in dem Bereich],MATCH($B207,tab_MinKomp[Stanowisko / Position ],0)))</f>
        <v>-1</v>
      </c>
      <c r="FU208" s="295">
        <f>IF(INDEX(tab_MinKomp[optymalizacja procesów / Prozessoptymalisierung],MATCH($B207,tab_MinKomp[Stanowisko / Position ],0))="n/a","n/a",FU207-INDEX(tab_MinKomp[optymalizacja procesów / Prozessoptymalisierung],MATCH($B207,tab_MinKomp[Stanowisko / Position ],0)))</f>
        <v>0</v>
      </c>
      <c r="FV208" s="295">
        <f>IF(INDEX(tab_MinKomp[Umiejętności szkoleniowe / Trainingsfähigkeiten],MATCH($B207,tab_MinKomp[Stanowisko / Position ],0))="n/a","n/a",FV207-INDEX(tab_MinKomp[Umiejętności szkoleniowe / Trainingsfähigkeiten],MATCH($B207,tab_MinKomp[Stanowisko / Position ],0)))</f>
        <v>0</v>
      </c>
      <c r="FW208" s="295">
        <f>IF(INDEX(tab_MinKomp[Analityczne myślenie, podejście / Analitysches Denken, Einstellung],MATCH($B207,tab_MinKomp[Stanowisko / Position ],0))="n/a","n/a",FW207-INDEX(tab_MinKomp[Analityczne myślenie, podejście / Analitysches Denken, Einstellung],MATCH($B207,tab_MinKomp[Stanowisko / Position ],0)))</f>
        <v>0</v>
      </c>
      <c r="FX208" s="295">
        <f>IF(INDEX(tab_MinKomp[Dokładność, precyzja w dzialaniu / Genauigkeit, Präzision in die Arbeit],MATCH($B207,tab_MinKomp[Stanowisko / Position ],0))="n/a","n/a",FX207-INDEX(tab_MinKomp[Dokładność, precyzja w dzialaniu / Genauigkeit, Präzision in die Arbeit],MATCH($B207,tab_MinKomp[Stanowisko / Position ],0)))</f>
        <v>-1</v>
      </c>
      <c r="FY208" s="295">
        <f>IF(INDEX(tab_MinKomp[Dyspozycyjność / Verfügbarkeit],MATCH($B207,tab_MinKomp[Stanowisko / Position ],0))="n/a","n/a",FY207-INDEX(tab_MinKomp[Dyspozycyjność / Verfügbarkeit],MATCH($B207,tab_MinKomp[Stanowisko / Position ],0)))</f>
        <v>-1</v>
      </c>
      <c r="FZ208" s="295">
        <f>IF(INDEX(tab_MinKomp[Zaangażowanie / 
Engagement],MATCH($B207,tab_MinKomp[Stanowisko / Position ],0))="n/a","n/a",FZ207-INDEX(tab_MinKomp[Zaangażowanie / 
Engagement],MATCH($B207,tab_MinKomp[Stanowisko / Position ],0)))</f>
        <v>-1</v>
      </c>
      <c r="GA208" s="295" t="str">
        <f>IF(INDEX(tab_MinKomp[Konserwacja form guma],MATCH($B207,tab_MinKomp[Stanowisko / Position ],0))="n/a","n/a",GA207-INDEX(tab_MinKomp[Konserwacja form guma],MATCH($B207,tab_MinKomp[Stanowisko / Position ],0)))</f>
        <v>n/a</v>
      </c>
      <c r="GB208" s="295" t="str">
        <f>IF(INDEX(tab_MinKomp[Konserwacja form plastiki],MATCH($B207,tab_MinKomp[Stanowisko / Position ],0))="n/a","n/a",GB207-INDEX(tab_MinKomp[Konserwacja form plastiki],MATCH($B207,tab_MinKomp[Stanowisko / Position ],0)))</f>
        <v>n/a</v>
      </c>
      <c r="GC208" s="295">
        <f>IF(INDEX(tab_MinKomp[Elastyczność w działaniu],MATCH($B207,tab_MinKomp[Stanowisko / Position ],0))="n/a","n/a",GC207-INDEX(tab_MinKomp[Elastyczność w działaniu],MATCH($B207,tab_MinKomp[Stanowisko / Position ],0)))</f>
        <v>-1</v>
      </c>
      <c r="GD208" s="295">
        <f>IF(INDEX(tab_MinKomp[Komunikatywność],MATCH($B207,tab_MinKomp[Stanowisko / Position ],0))="n/a","n/a",GD207-INDEX(tab_MinKomp[Komunikatywność],MATCH($B207,tab_MinKomp[Stanowisko / Position ],0)))</f>
        <v>0</v>
      </c>
      <c r="GE208" s="294" t="str">
        <f>IF(INDEX(tab_MinKomp[Motywowanie i budowanie zaangażowania zespołu],MATCH($B207,tab_MinKomp[Stanowisko / Position ],0))="n/a","n/a",GE207-INDEX(tab_MinKomp[Motywowanie i budowanie zaangażowania zespołu],MATCH($B207,tab_MinKomp[Stanowisko / Position ],0)))</f>
        <v>n/a</v>
      </c>
      <c r="GF208" s="186" t="s">
        <v>248</v>
      </c>
      <c r="GG208" s="186" t="s">
        <v>248</v>
      </c>
      <c r="GH208" s="186" t="s">
        <v>248</v>
      </c>
      <c r="GI208" s="186" t="s">
        <v>248</v>
      </c>
      <c r="GJ208" s="186" t="s">
        <v>248</v>
      </c>
      <c r="GK208" s="186" t="s">
        <v>248</v>
      </c>
      <c r="GL208" s="186" t="s">
        <v>248</v>
      </c>
      <c r="GM208" s="186" t="s">
        <v>248</v>
      </c>
      <c r="GN208" s="186" t="s">
        <v>248</v>
      </c>
      <c r="GO208" s="186" t="s">
        <v>248</v>
      </c>
      <c r="GP208" s="186" t="s">
        <v>248</v>
      </c>
      <c r="GQ208" s="186" t="s">
        <v>248</v>
      </c>
      <c r="GR208" s="186" t="s">
        <v>248</v>
      </c>
      <c r="GS208" s="186" t="s">
        <v>248</v>
      </c>
      <c r="GT208" s="186" t="s">
        <v>248</v>
      </c>
      <c r="GU208" s="186" t="s">
        <v>248</v>
      </c>
      <c r="GV208" s="186" t="s">
        <v>248</v>
      </c>
      <c r="GW208" s="186" t="s">
        <v>248</v>
      </c>
      <c r="GX208" s="186" t="s">
        <v>248</v>
      </c>
      <c r="GY208" s="186" t="s">
        <v>248</v>
      </c>
      <c r="GZ208" s="261" t="s">
        <v>248</v>
      </c>
      <c r="HA208" s="261" t="s">
        <v>248</v>
      </c>
      <c r="HB208" s="299">
        <f>SUM(G208:GE208)/(HB207-(SUM(G208:GE208)))</f>
        <v>-0.38636363636363635</v>
      </c>
    </row>
    <row r="209" spans="1:211" ht="24.9" customHeight="1" x14ac:dyDescent="0.3">
      <c r="A209" s="286" t="s">
        <v>322</v>
      </c>
      <c r="B209" s="286" t="s">
        <v>315</v>
      </c>
      <c r="C209" s="286" t="s">
        <v>408</v>
      </c>
      <c r="D209" s="286">
        <v>1920</v>
      </c>
      <c r="E209" s="396" t="s">
        <v>490</v>
      </c>
      <c r="F209" s="287" t="s">
        <v>374</v>
      </c>
      <c r="G209" s="260">
        <v>1</v>
      </c>
      <c r="H209" s="260">
        <v>1</v>
      </c>
      <c r="I209" s="260">
        <v>1</v>
      </c>
      <c r="J209" s="260">
        <v>1</v>
      </c>
      <c r="K209" s="260">
        <v>1</v>
      </c>
      <c r="L209" s="260" t="s">
        <v>248</v>
      </c>
      <c r="M209" s="260" t="s">
        <v>248</v>
      </c>
      <c r="N209" s="260" t="s">
        <v>248</v>
      </c>
      <c r="O209" s="260">
        <v>1</v>
      </c>
      <c r="P209" s="260">
        <v>1</v>
      </c>
      <c r="Q209" s="260" t="s">
        <v>248</v>
      </c>
      <c r="R209" s="260" t="s">
        <v>248</v>
      </c>
      <c r="S209" s="260" t="s">
        <v>248</v>
      </c>
      <c r="T209" s="260" t="s">
        <v>248</v>
      </c>
      <c r="U209" s="260" t="s">
        <v>248</v>
      </c>
      <c r="V209" s="260" t="s">
        <v>248</v>
      </c>
      <c r="W209" s="260" t="s">
        <v>248</v>
      </c>
      <c r="X209" s="260" t="s">
        <v>248</v>
      </c>
      <c r="Y209" s="260" t="s">
        <v>248</v>
      </c>
      <c r="Z209" s="260" t="s">
        <v>248</v>
      </c>
      <c r="AA209" s="260" t="s">
        <v>248</v>
      </c>
      <c r="AB209" s="260" t="s">
        <v>248</v>
      </c>
      <c r="AC209" s="260" t="s">
        <v>248</v>
      </c>
      <c r="AD209" s="260" t="s">
        <v>248</v>
      </c>
      <c r="AE209" s="260" t="s">
        <v>248</v>
      </c>
      <c r="AF209" s="260" t="s">
        <v>248</v>
      </c>
      <c r="AG209" s="260" t="s">
        <v>248</v>
      </c>
      <c r="AH209" s="260" t="s">
        <v>248</v>
      </c>
      <c r="AI209" s="260" t="s">
        <v>248</v>
      </c>
      <c r="AJ209" s="260" t="s">
        <v>248</v>
      </c>
      <c r="AK209" s="260" t="s">
        <v>248</v>
      </c>
      <c r="AL209" s="260">
        <v>1</v>
      </c>
      <c r="AM209" s="260" t="s">
        <v>248</v>
      </c>
      <c r="AN209" s="260" t="s">
        <v>248</v>
      </c>
      <c r="AO209" s="260">
        <v>1</v>
      </c>
      <c r="AP209" s="260" t="s">
        <v>248</v>
      </c>
      <c r="AQ209" s="260">
        <v>1</v>
      </c>
      <c r="AR209" s="260" t="s">
        <v>248</v>
      </c>
      <c r="AS209" s="260" t="s">
        <v>248</v>
      </c>
      <c r="AT209" s="260" t="s">
        <v>248</v>
      </c>
      <c r="AU209" s="260" t="s">
        <v>248</v>
      </c>
      <c r="AV209" s="260">
        <v>1</v>
      </c>
      <c r="AW209" s="260">
        <v>1</v>
      </c>
      <c r="AX209" s="260" t="s">
        <v>248</v>
      </c>
      <c r="AY209" s="260" t="s">
        <v>248</v>
      </c>
      <c r="AZ209" s="260" t="s">
        <v>248</v>
      </c>
      <c r="BA209" s="260">
        <v>1</v>
      </c>
      <c r="BB209" s="260">
        <v>1</v>
      </c>
      <c r="BC209" s="260" t="s">
        <v>248</v>
      </c>
      <c r="BD209" s="260" t="s">
        <v>248</v>
      </c>
      <c r="BE209" s="260" t="s">
        <v>248</v>
      </c>
      <c r="BF209" s="260" t="s">
        <v>248</v>
      </c>
      <c r="BG209" s="260" t="s">
        <v>248</v>
      </c>
      <c r="BH209" s="260" t="s">
        <v>248</v>
      </c>
      <c r="BI209" s="260" t="s">
        <v>248</v>
      </c>
      <c r="BJ209" s="260" t="s">
        <v>248</v>
      </c>
      <c r="BK209" s="260" t="s">
        <v>248</v>
      </c>
      <c r="BL209" s="260" t="s">
        <v>248</v>
      </c>
      <c r="BM209" s="260" t="s">
        <v>248</v>
      </c>
      <c r="BN209" s="260" t="s">
        <v>248</v>
      </c>
      <c r="BO209" s="260" t="s">
        <v>248</v>
      </c>
      <c r="BP209" s="260">
        <v>1</v>
      </c>
      <c r="BQ209" s="260" t="s">
        <v>248</v>
      </c>
      <c r="BR209" s="260">
        <v>1</v>
      </c>
      <c r="BS209" s="260" t="s">
        <v>248</v>
      </c>
      <c r="BT209" s="260" t="s">
        <v>248</v>
      </c>
      <c r="BU209" s="260" t="s">
        <v>248</v>
      </c>
      <c r="BV209" s="260" t="s">
        <v>248</v>
      </c>
      <c r="BW209" s="260" t="s">
        <v>248</v>
      </c>
      <c r="BX209" s="260" t="s">
        <v>248</v>
      </c>
      <c r="BY209" s="260" t="s">
        <v>248</v>
      </c>
      <c r="BZ209" s="260" t="s">
        <v>248</v>
      </c>
      <c r="CA209" s="260"/>
      <c r="CB209" s="260" t="s">
        <v>248</v>
      </c>
      <c r="CC209" s="260">
        <v>1</v>
      </c>
      <c r="CD209" s="260">
        <v>1</v>
      </c>
      <c r="CE209" s="260" t="s">
        <v>248</v>
      </c>
      <c r="CF209" s="260" t="s">
        <v>248</v>
      </c>
      <c r="CG209" s="260">
        <v>1</v>
      </c>
      <c r="CH209" s="260" t="s">
        <v>248</v>
      </c>
      <c r="CI209" s="260" t="s">
        <v>248</v>
      </c>
      <c r="CJ209" s="260" t="s">
        <v>248</v>
      </c>
      <c r="CK209" s="260" t="s">
        <v>248</v>
      </c>
      <c r="CL209" s="260" t="s">
        <v>248</v>
      </c>
      <c r="CM209" s="260" t="s">
        <v>248</v>
      </c>
      <c r="CN209" s="260" t="s">
        <v>248</v>
      </c>
      <c r="CO209" s="260" t="s">
        <v>248</v>
      </c>
      <c r="CP209" s="260" t="s">
        <v>248</v>
      </c>
      <c r="CQ209" s="260" t="s">
        <v>248</v>
      </c>
      <c r="CR209" s="260" t="s">
        <v>248</v>
      </c>
      <c r="CS209" s="260" t="s">
        <v>248</v>
      </c>
      <c r="CT209" s="260" t="s">
        <v>248</v>
      </c>
      <c r="CU209" s="260" t="s">
        <v>248</v>
      </c>
      <c r="CV209" s="260" t="s">
        <v>248</v>
      </c>
      <c r="CW209" s="260">
        <v>1</v>
      </c>
      <c r="CX209" s="260" t="s">
        <v>248</v>
      </c>
      <c r="CY209" s="260" t="s">
        <v>248</v>
      </c>
      <c r="CZ209" s="260" t="s">
        <v>248</v>
      </c>
      <c r="DA209" s="260" t="s">
        <v>248</v>
      </c>
      <c r="DB209" s="260" t="s">
        <v>248</v>
      </c>
      <c r="DC209" s="260" t="s">
        <v>248</v>
      </c>
      <c r="DD209" s="260" t="s">
        <v>248</v>
      </c>
      <c r="DE209" s="260" t="s">
        <v>248</v>
      </c>
      <c r="DF209" s="260">
        <v>1</v>
      </c>
      <c r="DG209" s="260" t="s">
        <v>248</v>
      </c>
      <c r="DH209" s="260" t="s">
        <v>248</v>
      </c>
      <c r="DI209" s="260" t="s">
        <v>248</v>
      </c>
      <c r="DJ209" s="260" t="s">
        <v>248</v>
      </c>
      <c r="DK209" s="260" t="s">
        <v>248</v>
      </c>
      <c r="DL209" s="260" t="s">
        <v>248</v>
      </c>
      <c r="DM209" s="260" t="s">
        <v>248</v>
      </c>
      <c r="DN209" s="260" t="s">
        <v>248</v>
      </c>
      <c r="DO209" s="260" t="s">
        <v>248</v>
      </c>
      <c r="DP209" s="260" t="s">
        <v>248</v>
      </c>
      <c r="DQ209" s="260" t="s">
        <v>248</v>
      </c>
      <c r="DR209" s="260" t="s">
        <v>248</v>
      </c>
      <c r="DS209" s="260" t="s">
        <v>248</v>
      </c>
      <c r="DT209" s="260" t="s">
        <v>248</v>
      </c>
      <c r="DU209" s="260" t="s">
        <v>248</v>
      </c>
      <c r="DV209" s="260" t="s">
        <v>248</v>
      </c>
      <c r="DW209" s="260" t="s">
        <v>248</v>
      </c>
      <c r="DX209" s="260" t="s">
        <v>248</v>
      </c>
      <c r="DY209" s="260" t="s">
        <v>248</v>
      </c>
      <c r="DZ209" s="260" t="s">
        <v>248</v>
      </c>
      <c r="EA209" s="260" t="s">
        <v>248</v>
      </c>
      <c r="EB209" s="260" t="s">
        <v>248</v>
      </c>
      <c r="EC209" s="260" t="s">
        <v>248</v>
      </c>
      <c r="ED209" s="260" t="s">
        <v>248</v>
      </c>
      <c r="EE209" s="260" t="s">
        <v>248</v>
      </c>
      <c r="EF209" s="260" t="s">
        <v>248</v>
      </c>
      <c r="EG209" s="260" t="s">
        <v>248</v>
      </c>
      <c r="EH209" s="260" t="s">
        <v>248</v>
      </c>
      <c r="EI209" s="260" t="s">
        <v>248</v>
      </c>
      <c r="EJ209" s="260" t="s">
        <v>248</v>
      </c>
      <c r="EK209" s="260" t="s">
        <v>248</v>
      </c>
      <c r="EL209" s="260" t="s">
        <v>248</v>
      </c>
      <c r="EM209" s="260" t="s">
        <v>248</v>
      </c>
      <c r="EN209" s="260" t="s">
        <v>248</v>
      </c>
      <c r="EO209" s="260" t="s">
        <v>248</v>
      </c>
      <c r="EP209" s="260" t="s">
        <v>248</v>
      </c>
      <c r="EQ209" s="260" t="s">
        <v>248</v>
      </c>
      <c r="ER209" s="260" t="s">
        <v>248</v>
      </c>
      <c r="ES209" s="260" t="s">
        <v>248</v>
      </c>
      <c r="ET209" s="260" t="s">
        <v>248</v>
      </c>
      <c r="EU209" s="260" t="s">
        <v>248</v>
      </c>
      <c r="EV209" s="260" t="s">
        <v>248</v>
      </c>
      <c r="EW209" s="260" t="s">
        <v>248</v>
      </c>
      <c r="EX209" s="260" t="s">
        <v>248</v>
      </c>
      <c r="EY209" s="260" t="s">
        <v>248</v>
      </c>
      <c r="EZ209" s="260" t="s">
        <v>248</v>
      </c>
      <c r="FA209" s="260" t="s">
        <v>248</v>
      </c>
      <c r="FB209" s="260" t="s">
        <v>248</v>
      </c>
      <c r="FC209" s="260" t="s">
        <v>248</v>
      </c>
      <c r="FD209" s="260" t="s">
        <v>248</v>
      </c>
      <c r="FE209" s="260" t="s">
        <v>248</v>
      </c>
      <c r="FF209" s="260" t="s">
        <v>248</v>
      </c>
      <c r="FG209" s="260" t="s">
        <v>248</v>
      </c>
      <c r="FH209" s="260" t="s">
        <v>248</v>
      </c>
      <c r="FI209" s="260" t="s">
        <v>248</v>
      </c>
      <c r="FJ209" s="260" t="s">
        <v>248</v>
      </c>
      <c r="FK209" s="260" t="s">
        <v>248</v>
      </c>
      <c r="FL209" s="260" t="s">
        <v>248</v>
      </c>
      <c r="FM209" s="260" t="s">
        <v>248</v>
      </c>
      <c r="FN209" s="260" t="s">
        <v>248</v>
      </c>
      <c r="FO209" s="260" t="s">
        <v>248</v>
      </c>
      <c r="FP209" s="260" t="s">
        <v>248</v>
      </c>
      <c r="FQ209" s="288" t="s">
        <v>248</v>
      </c>
      <c r="FR209" s="288" t="s">
        <v>248</v>
      </c>
      <c r="FS209" s="260">
        <v>1</v>
      </c>
      <c r="FT209" s="260">
        <v>1</v>
      </c>
      <c r="FU209" s="260">
        <v>1</v>
      </c>
      <c r="FV209" s="260">
        <v>2</v>
      </c>
      <c r="FW209" s="260">
        <v>1</v>
      </c>
      <c r="FX209" s="260">
        <v>1</v>
      </c>
      <c r="FY209" s="260">
        <v>1</v>
      </c>
      <c r="FZ209" s="260">
        <v>1</v>
      </c>
      <c r="GA209" s="260" t="s">
        <v>248</v>
      </c>
      <c r="GB209" s="260" t="s">
        <v>248</v>
      </c>
      <c r="GC209" s="260">
        <v>2</v>
      </c>
      <c r="GD209" s="260">
        <v>1</v>
      </c>
      <c r="GE209" s="260" t="s">
        <v>248</v>
      </c>
      <c r="GF209" s="186" t="s">
        <v>248</v>
      </c>
      <c r="GG209" s="186" t="s">
        <v>248</v>
      </c>
      <c r="GH209" s="186" t="s">
        <v>248</v>
      </c>
      <c r="GI209" s="186" t="s">
        <v>248</v>
      </c>
      <c r="GJ209" s="186" t="s">
        <v>248</v>
      </c>
      <c r="GK209" s="186" t="s">
        <v>248</v>
      </c>
      <c r="GL209" s="186" t="s">
        <v>248</v>
      </c>
      <c r="GM209" s="186" t="s">
        <v>248</v>
      </c>
      <c r="GN209" s="186" t="s">
        <v>248</v>
      </c>
      <c r="GO209" s="186" t="s">
        <v>248</v>
      </c>
      <c r="GP209" s="186" t="s">
        <v>248</v>
      </c>
      <c r="GQ209" s="186" t="s">
        <v>248</v>
      </c>
      <c r="GR209" s="186" t="s">
        <v>248</v>
      </c>
      <c r="GS209" s="186" t="s">
        <v>248</v>
      </c>
      <c r="GT209" s="186" t="s">
        <v>248</v>
      </c>
      <c r="GU209" s="186" t="s">
        <v>248</v>
      </c>
      <c r="GV209" s="186" t="s">
        <v>248</v>
      </c>
      <c r="GW209" s="186" t="s">
        <v>248</v>
      </c>
      <c r="GX209" s="186" t="s">
        <v>248</v>
      </c>
      <c r="GY209" s="186" t="s">
        <v>248</v>
      </c>
      <c r="GZ209" s="261" t="s">
        <v>248</v>
      </c>
      <c r="HA209" s="261" t="s">
        <v>248</v>
      </c>
      <c r="HB209" s="290">
        <f>SUM(G209:GE209)</f>
        <v>33</v>
      </c>
    </row>
    <row r="210" spans="1:211" ht="24.9" customHeight="1" thickBot="1" x14ac:dyDescent="0.35">
      <c r="A210" s="108" t="str">
        <f>A209</f>
        <v>Prod.-Q-6</v>
      </c>
      <c r="B210" s="108" t="str">
        <f>B209</f>
        <v>Pracownik Produkcji</v>
      </c>
      <c r="C210" s="108" t="str">
        <f>C209</f>
        <v>TW</v>
      </c>
      <c r="D210" s="108">
        <f>D209</f>
        <v>1920</v>
      </c>
      <c r="E210" s="397"/>
      <c r="F210" s="292" t="s">
        <v>375</v>
      </c>
      <c r="G210" s="293">
        <f>IF(INDEX(tab_MinKomp[Przepisy BHP / BHP Vorschriften],MATCH($B209,tab_MinKomp[Stanowisko / Position ],0))="n/a","n/a",G209-INDEX(tab_MinKomp[Przepisy BHP / BHP Vorschriften],MATCH($B209,tab_MinKomp[Stanowisko / Position ],0)))</f>
        <v>-1</v>
      </c>
      <c r="H210" s="294">
        <f>IF(INDEX(tab_MinKomp[Przepisy PPOŻ / Brandschutzbestimmungen],MATCH($B209,tab_MinKomp[Stanowisko / Position ],0))="n/a","n/a",H209-INDEX(tab_MinKomp[Przepisy PPOŻ / Brandschutzbestimmungen],MATCH($B209,tab_MinKomp[Stanowisko / Position ],0)))</f>
        <v>0</v>
      </c>
      <c r="I210" s="294">
        <f>IF(INDEX(tab_MinKomp[Ryzyko zawodowe na stanowiskach pracyv/ Berufliche Risiken an Arbeitsstellen],MATCH($B209,tab_MinKomp[Stanowisko / Position ],0))="n/a","n/a",I209-INDEX(tab_MinKomp[Ryzyko zawodowe na stanowiskach pracyv/ Berufliche Risiken an Arbeitsstellen],MATCH($B209,tab_MinKomp[Stanowisko / Position ],0)))</f>
        <v>-1</v>
      </c>
      <c r="J210" s="294">
        <f>IF(INDEX(tab_MinKomp[Gospodarka substancjami niebezpiecznymi / Gefahrstoffmanagement],MATCH($B209,tab_MinKomp[Stanowisko / Position ],0))="n/a","n/a",J209-INDEX(tab_MinKomp[Gospodarka substancjami niebezpiecznymi / Gefahrstoffmanagement],MATCH($B209,tab_MinKomp[Stanowisko / Position ],0)))</f>
        <v>0</v>
      </c>
      <c r="K210" s="294">
        <f>IF(INDEX(tab_MinKomp[Gospodarka odpadami / Abfallwirtschaft],MATCH($B209,tab_MinKomp[Stanowisko / Position ],0))="n/a","n/a",K209-INDEX(tab_MinKomp[Gospodarka odpadami / Abfallwirtschaft],MATCH($B209,tab_MinKomp[Stanowisko / Position ],0)))</f>
        <v>0</v>
      </c>
      <c r="L210" s="295" t="str">
        <f>IF(INDEX(tab_MinKomp[Przepisy kodeksu pracy / Bestimmungen des Arbeitsgesetzes],MATCH($B209,tab_MinKomp[Stanowisko / Position ],0))="n/a","n/a",L209-INDEX(tab_MinKomp[Przepisy kodeksu pracy / Bestimmungen des Arbeitsgesetzes],MATCH($B209,tab_MinKomp[Stanowisko / Position ],0)))</f>
        <v>n/a</v>
      </c>
      <c r="M210" s="296" t="str">
        <f>IF(INDEX(tab_MinKomp[Przepisy o ub.społ. ZUS  / Sozialversicherungsvorschriften],MATCH($B209,tab_MinKomp[Stanowisko / Position ],0))="n/a","n/a",M209-INDEX(tab_MinKomp[Przepisy o ub.społ. ZUS  / Sozialversicherungsvorschriften],MATCH($B209,tab_MinKomp[Stanowisko / Position ],0)))</f>
        <v>n/a</v>
      </c>
      <c r="N210" s="295" t="str">
        <f>IF(INDEX(tab_MinKomp[PRZEPISY O PDOF /persönlich Einkommensteuergesetz ],MATCH($B209,tab_MinKomp[Stanowisko / Position ],0))="n/a","n/a",N209-INDEX(tab_MinKomp[PRZEPISY O PDOF /persönlich Einkommensteuergesetz ],MATCH($B209,tab_MinKomp[Stanowisko / Position ],0)))</f>
        <v>n/a</v>
      </c>
      <c r="O210" s="295">
        <f>IF(INDEX(tab_MinKomp[Regulamin pracy / Arbeitsordnung],MATCH($B209,tab_MinKomp[Stanowisko / Position ],0))="n/a","n/a",O209-INDEX(tab_MinKomp[Regulamin pracy / Arbeitsordnung],MATCH($B209,tab_MinKomp[Stanowisko / Position ],0)))</f>
        <v>0</v>
      </c>
      <c r="P210" s="295">
        <f>IF(INDEX(tab_MinKomp[Regulamin wynagradzania / Vergütungsordnung],MATCH($B209,tab_MinKomp[Stanowisko / Position ],0))="n/a","n/a",P209-INDEX(tab_MinKomp[Regulamin wynagradzania / Vergütungsordnung],MATCH($B209,tab_MinKomp[Stanowisko / Position ],0)))</f>
        <v>0</v>
      </c>
      <c r="Q210" s="295" t="str">
        <f>IF(INDEX(tab_MinKomp[System R2PŁATNIK PRO: Płace / Lohnabrechnung],MATCH($B209,tab_MinKomp[Stanowisko / Position ],0))="n/a","n/a",Q209-INDEX(tab_MinKomp[System R2PŁATNIK PRO: Płace / Lohnabrechnung],MATCH($B209,tab_MinKomp[Stanowisko / Position ],0)))</f>
        <v>n/a</v>
      </c>
      <c r="R210" s="295" t="str">
        <f>IF(INDEX(tab_MinKomp[SystemR2PŁATNIK PRO: KADRY / Personaldaten],MATCH($B209,tab_MinKomp[Stanowisko / Position ],0))="n/a","n/a",R209-INDEX(tab_MinKomp[SystemR2PŁATNIK PRO: KADRY / Personaldaten],MATCH($B209,tab_MinKomp[Stanowisko / Position ],0)))</f>
        <v>n/a</v>
      </c>
      <c r="S210" s="295" t="str">
        <f>IF(INDEX(tab_MinKomp[SYSTEM R2PŁATNIK PRO: zarządzanie pracownikami / Arbeitsverwaltung],MATCH($B209,tab_MinKomp[Stanowisko / Position ],0))="n/a","n/a",S209-INDEX(tab_MinKomp[SYSTEM R2PŁATNIK PRO: zarządzanie pracownikami / Arbeitsverwaltung],MATCH($B209,tab_MinKomp[Stanowisko / Position ],0)))</f>
        <v>n/a</v>
      </c>
      <c r="T210" s="295" t="str">
        <f>IF(INDEX(tab_MinKomp[Doradztwo, wsparcie personalne / Personalberatung und Unterstützung],MATCH($B209,tab_MinKomp[Stanowisko / Position ],0))="n/a","n/a",T209-INDEX(tab_MinKomp[Doradztwo, wsparcie personalne / Personalberatung und Unterstützung],MATCH($B209,tab_MinKomp[Stanowisko / Position ],0)))</f>
        <v>n/a</v>
      </c>
      <c r="U210" s="295" t="str">
        <f>IF(INDEX(tab_MinKomp[Przepisy o podatku VAT / MwSt.- Gesetz],MATCH($B209,tab_MinKomp[Stanowisko / Position ],0))="n/a","n/a",U209-INDEX(tab_MinKomp[Przepisy o podatku VAT / MwSt.- Gesetz],MATCH($B209,tab_MinKomp[Stanowisko / Position ],0)))</f>
        <v>n/a</v>
      </c>
      <c r="V210" s="295" t="str">
        <f>IF(INDEX(tab_MinKomp[PrzepisyPDOP / geschäftlich Einkommensteuergesetz],MATCH($B209,tab_MinKomp[Stanowisko / Position ],0))="n/a","n/a",V209-INDEX(tab_MinKomp[PrzepisyPDOP / geschäftlich Einkommensteuergesetz],MATCH($B209,tab_MinKomp[Stanowisko / Position ],0)))</f>
        <v>n/a</v>
      </c>
      <c r="W210" s="295" t="str">
        <f>IF(INDEX(tab_MinKomp[System BAAN / FINANSE (FIBU)],MATCH($B209,tab_MinKomp[Stanowisko / Position ],0))="n/a","n/a",W209-INDEX(tab_MinKomp[System BAAN / FINANSE (FIBU)],MATCH($B209,tab_MinKomp[Stanowisko / Position ],0)))</f>
        <v>n/a</v>
      </c>
      <c r="X210" s="295" t="str">
        <f>IF(INDEX(tab_MinKomp[Systemy pomocnicze / Hilfssysteme(STOCKPROGRAM, KALK2000 etc.)],MATCH($B209,tab_MinKomp[Stanowisko / Position ],0))="n/a","n/a",X209-INDEX(tab_MinKomp[Systemy pomocnicze / Hilfssysteme(STOCKPROGRAM, KALK2000 etc.)],MATCH($B209,tab_MinKomp[Stanowisko / Position ],0)))</f>
        <v>n/a</v>
      </c>
      <c r="Y210" s="295" t="str">
        <f>IF(INDEX(tab_MinKomp[Polityka rachunkowości / Buchführungspolitik],MATCH($B209,tab_MinKomp[Stanowisko / Position ],0))="n/a","n/a",Y209-INDEX(tab_MinKomp[Polityka rachunkowości / Buchführungspolitik],MATCH($B209,tab_MinKomp[Stanowisko / Position ],0)))</f>
        <v>n/a</v>
      </c>
      <c r="Z210" s="295" t="str">
        <f>IF(INDEX(tab_MinKomp[Ustawa o rachunkowości / Rechnungslegungsgesetz],MATCH($B209,tab_MinKomp[Stanowisko / Position ],0))="n/a","n/a",Z209-INDEX(tab_MinKomp[Ustawa o rachunkowości / Rechnungslegungsgesetz],MATCH($B209,tab_MinKomp[Stanowisko / Position ],0)))</f>
        <v>n/a</v>
      </c>
      <c r="AA210" s="295" t="str">
        <f>IF(INDEX(tab_MinKomp[WORKFLOW - TS-100],MATCH($B209,tab_MinKomp[Stanowisko / Position ],0))="n/a","n/a",AA209-INDEX(tab_MinKomp[WORKFLOW - TS-100],MATCH($B209,tab_MinKomp[Stanowisko / Position ],0)))</f>
        <v>n/a</v>
      </c>
      <c r="AB210" s="295" t="str">
        <f>IF(INDEX(tab_MinKomp[WORKFLOW - SFMS],MATCH($B209,tab_MinKomp[Stanowisko / Position ],0))="n/a","n/a",AB209-INDEX(tab_MinKomp[WORKFLOW - SFMS],MATCH($B209,tab_MinKomp[Stanowisko / Position ],0)))</f>
        <v>n/a</v>
      </c>
      <c r="AC210" s="295" t="str">
        <f>IF(INDEX(tab_MinKomp[System ISO 9001:2015],MATCH($B209,tab_MinKomp[Stanowisko / Position ],0))="n/a","n/a",AC209-INDEX(tab_MinKomp[System ISO 9001:2015],MATCH($B209,tab_MinKomp[Stanowisko / Position ],0)))</f>
        <v>n/a</v>
      </c>
      <c r="AD210" s="295" t="str">
        <f>IF(INDEX(tab_MinKomp[System ISO 9001:2015],MATCH($B209,tab_MinKomp[Stanowisko / Position ],0))="n/a","n/a",AD209-INDEX(tab_MinKomp[System ISO 9001:2015],MATCH($B209,tab_MinKomp[Stanowisko / Position ],0)))</f>
        <v>n/a</v>
      </c>
      <c r="AE210" s="295" t="str">
        <f>IF(INDEX(tab_MinKomp[System ISO 9001:2015],MATCH($B209,tab_MinKomp[Stanowisko / Position ],0))="n/a","n/a",AE209-INDEX(tab_MinKomp[System ISO 9001:2015],MATCH($B209,tab_MinKomp[Stanowisko / Position ],0)))</f>
        <v>n/a</v>
      </c>
      <c r="AF210" s="295" t="str">
        <f>IF(INDEX(tab_MinKomp[System ISO 9001:2015],MATCH($B209,tab_MinKomp[Stanowisko / Position ],0))="n/a","n/a",AF209-INDEX(tab_MinKomp[System ISO 9001:2015],MATCH($B209,tab_MinKomp[Stanowisko / Position ],0)))</f>
        <v>n/a</v>
      </c>
      <c r="AG210" s="295" t="str">
        <f>IF(INDEX(tab_MinKomp[Wymagania VDA 6.3 Process / Forderungen],MATCH($B209,tab_MinKomp[Stanowisko / Position ],0))="n/a","n/a",AG209-INDEX(tab_MinKomp[Wymagania VDA 6.3 Process / Forderungen],MATCH($B209,tab_MinKomp[Stanowisko / Position ],0)))</f>
        <v>n/a</v>
      </c>
      <c r="AH210" s="295" t="str">
        <f>IF(INDEX(tab_MinKomp[Wymagania VDA 6.5 Product / Forderungen],MATCH($B209,tab_MinKomp[Stanowisko / Position ],0))="n/a","n/a",AH209-INDEX(tab_MinKomp[Wymagania VDA 6.5 Product / Forderungen],MATCH($B209,tab_MinKomp[Stanowisko / Position ],0)))</f>
        <v>n/a</v>
      </c>
      <c r="AI210" s="295" t="str">
        <f>IF(INDEX(tab_MinKomp[System ISO 9001:2015],MATCH($B209,tab_MinKomp[Stanowisko / Position ],0))="n/a","n/a",AI209-INDEX(tab_MinKomp[System ISO 9001:2015],MATCH($B209,tab_MinKomp[Stanowisko / Position ],0)))</f>
        <v>n/a</v>
      </c>
      <c r="AJ210" s="295" t="str">
        <f>IF(INDEX(tab_MinKomp[Auditor systemu ISO 17021:2018],MATCH($B209,tab_MinKomp[Stanowisko / Position ],0))="n/a","n/a",AJ209-INDEX(tab_MinKomp[Auditor systemu ISO 17021:2018],MATCH($B209,tab_MinKomp[Stanowisko / Position ],0)))</f>
        <v>n/a</v>
      </c>
      <c r="AK210" s="295" t="str">
        <f>IF(INDEX(tab_MinKomp[Pełnomocnik systemu / Systemvertreter],MATCH($B209,tab_MinKomp[Stanowisko / Position ],0))="n/a","n/a",AK209-INDEX(tab_MinKomp[Pełnomocnik systemu / Systemvertreter],MATCH($B209,tab_MinKomp[Stanowisko / Position ],0)))</f>
        <v>n/a</v>
      </c>
      <c r="AL210" s="295">
        <f>IF(INDEX(tab_MinKomp[Polityka Etyczna - Compliance],MATCH($B209,tab_MinKomp[Stanowisko / Position ],0))="n/a","n/a",AL209-INDEX(tab_MinKomp[Polityka Etyczna - Compliance],MATCH($B209,tab_MinKomp[Stanowisko / Position ],0)))</f>
        <v>0</v>
      </c>
      <c r="AM210" s="295" t="str">
        <f>IF(INDEX(tab_MinKomp[WDRAŻANIE NOWYCH PROJEKTÓW/ PROCEDURA CTM],MATCH($B209,tab_MinKomp[Stanowisko / Position ],0))="n/a","n/a",AM209-INDEX(tab_MinKomp[WDRAŻANIE NOWYCH PROJEKTÓW/ PROCEDURA CTM],MATCH($B209,tab_MinKomp[Stanowisko / Position ],0)))</f>
        <v>n/a</v>
      </c>
      <c r="AN210" s="295" t="str">
        <f>IF(INDEX(tab_MinKomp[KAMIENIE MILOWE MSL/PIFF],MATCH($B209,tab_MinKomp[Stanowisko / Position ],0))="n/a","n/a",AN209-INDEX(tab_MinKomp[KAMIENIE MILOWE MSL/PIFF],MATCH($B209,tab_MinKomp[Stanowisko / Position ],0)))</f>
        <v>n/a</v>
      </c>
      <c r="AO210" s="295">
        <f>IF(INDEX(tab_MinKomp[CP],MATCH($B209,tab_MinKomp[Stanowisko / Position ],0))="n/a","n/a",AO209-INDEX(tab_MinKomp[CP],MATCH($B209,tab_MinKomp[Stanowisko / Position ],0)))</f>
        <v>0</v>
      </c>
      <c r="AP210" s="295" t="str">
        <f>IF(INDEX(tab_MinKomp[FMEA],MATCH($B209,tab_MinKomp[Stanowisko / Position ],0))="n/a","n/a",AP209-INDEX(tab_MinKomp[FMEA],MATCH($B209,tab_MinKomp[Stanowisko / Position ],0)))</f>
        <v>n/a</v>
      </c>
      <c r="AQ210" s="295">
        <f>IF(INDEX(tab_MinKomp[FLOW CHART],MATCH($B209,tab_MinKomp[Stanowisko / Position ],0))="n/a","n/a",AQ209-INDEX(tab_MinKomp[FLOW CHART],MATCH($B209,tab_MinKomp[Stanowisko / Position ],0)))</f>
        <v>0</v>
      </c>
      <c r="AR210" s="295" t="str">
        <f>IF(INDEX(tab_MinKomp[APQP],MATCH($B209,tab_MinKomp[Stanowisko / Position ],0))="n/a","n/a",AR209-INDEX(tab_MinKomp[APQP],MATCH($B209,tab_MinKomp[Stanowisko / Position ],0)))</f>
        <v>n/a</v>
      </c>
      <c r="AS210" s="295" t="str">
        <f>IF(INDEX(tab_MinKomp[MSA],MATCH($B209,tab_MinKomp[Stanowisko / Position ],0))="n/a","n/a",AS209-INDEX(tab_MinKomp[MSA],MATCH($B209,tab_MinKomp[Stanowisko / Position ],0)))</f>
        <v>n/a</v>
      </c>
      <c r="AT210" s="295" t="str">
        <f>IF(INDEX(tab_MinKomp[SPC],MATCH($B209,tab_MinKomp[Stanowisko / Position ],0))="n/a","n/a",AT209-INDEX(tab_MinKomp[SPC],MATCH($B209,tab_MinKomp[Stanowisko / Position ],0)))</f>
        <v>n/a</v>
      </c>
      <c r="AU210" s="295" t="str">
        <f>IF(INDEX(tab_MinKomp[CSR (SPECYFICZNE WYMAGANIA KLIENTA)],MATCH($B209,tab_MinKomp[Stanowisko / Position ],0))="n/a","n/a",AU209-INDEX(tab_MinKomp[CSR (SPECYFICZNE WYMAGANIA KLIENTA)],MATCH($B209,tab_MinKomp[Stanowisko / Position ],0)))</f>
        <v>n/a</v>
      </c>
      <c r="AV210" s="295">
        <f>IF(INDEX(tab_MinKomp[LEAN MANAGEMENT],MATCH($B209,tab_MinKomp[Stanowisko / Position ],0))="n/a","n/a",AV209-INDEX(tab_MinKomp[LEAN MANAGEMENT],MATCH($B209,tab_MinKomp[Stanowisko / Position ],0)))</f>
        <v>0</v>
      </c>
      <c r="AW210" s="295">
        <f>IF(INDEX(tab_MinKomp[LEAN MANAGEMENT],MATCH($B209,tab_MinKomp[Stanowisko / Position ],0))="n/a","n/a",AW209-INDEX(tab_MinKomp[LEAN MANAGEMENT],MATCH($B209,tab_MinKomp[Stanowisko / Position ],0)))</f>
        <v>0</v>
      </c>
      <c r="AX210" s="295" t="str">
        <f>IF(INDEX(tab_MinKomp[5R],MATCH($B209,tab_MinKomp[Stanowisko / Position ],0))="n/a","n/a",AX209-INDEX(tab_MinKomp[5R],MATCH($B209,tab_MinKomp[Stanowisko / Position ],0)))</f>
        <v>n/a</v>
      </c>
      <c r="AY210" s="295" t="str">
        <f>IF(INDEX(tab_MinKomp[Six Sigma],MATCH($B209,tab_MinKomp[Stanowisko / Position ],0))="n/a","n/a",AY209-INDEX(tab_MinKomp[Six Sigma],MATCH($B209,tab_MinKomp[Stanowisko / Position ],0)))</f>
        <v>n/a</v>
      </c>
      <c r="AZ210" s="295" t="str">
        <f>IF(INDEX(tab_MinKomp[System BAAN / Distribution &amp; Supply Chain],MATCH($B209,tab_MinKomp[Stanowisko / Position ],0))="n/a","n/a",AZ209-INDEX(tab_MinKomp[System BAAN / Distribution &amp; Supply Chain],MATCH($B209,tab_MinKomp[Stanowisko / Position ],0)))</f>
        <v>n/a</v>
      </c>
      <c r="BA210" s="295">
        <f>IF(INDEX(tab_MinKomp[LEAN MANAGEMENT],MATCH($B209,tab_MinKomp[Stanowisko / Position ],0))="n/a","n/a",BA209-INDEX(tab_MinKomp[LEAN MANAGEMENT],MATCH($B209,tab_MinKomp[Stanowisko / Position ],0)))</f>
        <v>0</v>
      </c>
      <c r="BB210" s="295">
        <f>IF(INDEX(tab_MinKomp[LEAN MANAGEMENT],MATCH($B209,tab_MinKomp[Stanowisko / Position ],0))="n/a","n/a",BB209-INDEX(tab_MinKomp[LEAN MANAGEMENT],MATCH($B209,tab_MinKomp[Stanowisko / Position ],0)))</f>
        <v>0</v>
      </c>
      <c r="BC210" s="295" t="str">
        <f>IF(INDEX(tab_MinKomp[Organizacja dostaw / Versorgungsorganisation],MATCH($B209,tab_MinKomp[Stanowisko / Position ],0))="n/a","n/a",BC209-INDEX(tab_MinKomp[Organizacja dostaw / Versorgungsorganisation],MATCH($B209,tab_MinKomp[Stanowisko / Position ],0)))</f>
        <v>n/a</v>
      </c>
      <c r="BD210" s="295" t="str">
        <f>IF(INDEX(tab_MinKomp[Organizacja wysyłek / Organisation von Lieferungen],MATCH($B209,tab_MinKomp[Stanowisko / Position ],0))="n/a","n/a",BD209-INDEX(tab_MinKomp[Organizacja wysyłek / Organisation von Lieferungen],MATCH($B209,tab_MinKomp[Stanowisko / Position ],0)))</f>
        <v>n/a</v>
      </c>
      <c r="BE210" s="295" t="str">
        <f>IF(INDEX(tab_MinKomp[Analiza magazynowa - Program Polen.mdb / Inventuranalyse],MATCH($B209,tab_MinKomp[Stanowisko / Position ],0))="n/a","n/a",BE209-INDEX(tab_MinKomp[Analiza magazynowa - Program Polen.mdb / Inventuranalyse],MATCH($B209,tab_MinKomp[Stanowisko / Position ],0)))</f>
        <v>n/a</v>
      </c>
      <c r="BF210" s="297" t="str">
        <f>IF(INDEX(tab_MinKomp[MMOG (Materials Management Operations Guidelines)],MATCH($B209,tab_MinKomp[Stanowisko / Position ],0))="n/a","n/a",BF209-INDEX(tab_MinKomp[MMOG (Materials Management Operations Guidelines)],MATCH($B209,tab_MinKomp[Stanowisko / Position ],0)))</f>
        <v>n/a</v>
      </c>
      <c r="BG210" s="297" t="str">
        <f>IF(INDEX(tab_MinKomp[GPP],MATCH($B209,tab_MinKomp[Stanowisko / Position ],0))="n/a","n/a",BG209-INDEX(tab_MinKomp[GPP],MATCH($B209,tab_MinKomp[Stanowisko / Position ],0)))</f>
        <v>n/a</v>
      </c>
      <c r="BH210" s="297" t="str">
        <f>IF(INDEX(tab_MinKomp[AIAG (Automotive Industry Action Group)],MATCH($B209,tab_MinKomp[Stanowisko / Position ],0))="n/a","n/a",BH209-INDEX(tab_MinKomp[AIAG (Automotive Industry Action Group)],MATCH($B209,tab_MinKomp[Stanowisko / Position ],0)))</f>
        <v>n/a</v>
      </c>
      <c r="BI210" s="297" t="str">
        <f>IF(INDEX(tab_MinKomp[Super-G disputes],MATCH($B209,tab_MinKomp[Stanowisko / Position ],0))="n/a","n/a",BI209-INDEX(tab_MinKomp[Super-G disputes],MATCH($B209,tab_MinKomp[Stanowisko / Position ],0)))</f>
        <v>n/a</v>
      </c>
      <c r="BJ210" s="297" t="str">
        <f>IF(INDEX(tab_MinKomp[CMMS3/eDDL (Direct Data Link)],MATCH($B209,tab_MinKomp[Stanowisko / Position ],0))="n/a","n/a",BJ209-INDEX(tab_MinKomp[CMMS3/eDDL (Direct Data Link)],MATCH($B209,tab_MinKomp[Stanowisko / Position ],0)))</f>
        <v>n/a</v>
      </c>
      <c r="BK210" s="297" t="str">
        <f>IF(INDEX(tab_MinKomp[MP&amp;L (Material Planning and Logistics)],MATCH($B209,tab_MinKomp[Stanowisko / Position ],0))="n/a","n/a",BK209-INDEX(tab_MinKomp[MP&amp;L (Material Planning and Logistics)],MATCH($B209,tab_MinKomp[Stanowisko / Position ],0)))</f>
        <v>n/a</v>
      </c>
      <c r="BL210" s="297" t="str">
        <f>IF(INDEX(tab_MinKomp[Supplier delivery rating],MATCH($B209,tab_MinKomp[Stanowisko / Position ],0))="n/a","n/a",BL209-INDEX(tab_MinKomp[Supplier delivery rating],MATCH($B209,tab_MinKomp[Stanowisko / Position ],0)))</f>
        <v>n/a</v>
      </c>
      <c r="BM210" s="295" t="str">
        <f>IF(INDEX(tab_MinKomp[Planowanie produkcji / Produktionsplanung],MATCH($B209,tab_MinKomp[Stanowisko / Position ],0))="n/a","n/a",BM209-INDEX(tab_MinKomp[Planowanie produkcji / Produktionsplanung],MATCH($B209,tab_MinKomp[Stanowisko / Position ],0)))</f>
        <v>n/a</v>
      </c>
      <c r="BN210" s="295" t="str">
        <f>IF(INDEX(tab_MinKomp[Obsługa maszyn KVT / KVT Maschinenbedienung],MATCH($B209,tab_MinKomp[Stanowisko / Position ],0))="n/a","n/a",BN209-INDEX(tab_MinKomp[Obsługa maszyn KVT / KVT Maschinenbedienung],MATCH($B209,tab_MinKomp[Stanowisko / Position ],0)))</f>
        <v>n/a</v>
      </c>
      <c r="BO210" s="295" t="str">
        <f>IF(INDEX(tab_MinKomp[Obsługa maszyn KVT / KVT Maschinenbedienung],MATCH($B209,tab_MinKomp[Stanowisko / Position ],0))="n/a","n/a",BO209-INDEX(tab_MinKomp[Obsługa maszyn KVT / KVT Maschinenbedienung],MATCH($B209,tab_MinKomp[Stanowisko / Position ],0)))</f>
        <v>n/a</v>
      </c>
      <c r="BP210" s="295">
        <f>IF(INDEX(tab_MinKomp[Obsługa maszyn Novapax / Novapax Maschinenbedienung],MATCH($B209,tab_MinKomp[Stanowisko / Position ],0))="n/a","n/a",BP209-INDEX(tab_MinKomp[Obsługa maszyn Novapax / Novapax Maschinenbedienung],MATCH($B209,tab_MinKomp[Stanowisko / Position ],0)))</f>
        <v>-1</v>
      </c>
      <c r="BQ210" s="295" t="str">
        <f>IF(INDEX(tab_MinKomp[Obsługa maszyn Piovan / Piovan Maschinenbedienung],MATCH($B209,tab_MinKomp[Stanowisko / Position ],0))="n/a","n/a",BQ209-INDEX(tab_MinKomp[Obsługa maszyn Piovan / Piovan Maschinenbedienung],MATCH($B209,tab_MinKomp[Stanowisko / Position ],0)))</f>
        <v>n/a</v>
      </c>
      <c r="BR210" s="295">
        <f>IF(INDEX(tab_MinKomp[Eliminacja awarii / Beseitigung von Ausfällen],MATCH($B209,tab_MinKomp[Stanowisko / Position ],0))="n/a","n/a",BR209-INDEX(tab_MinKomp[Eliminacja awarii / Beseitigung von Ausfällen],MATCH($B209,tab_MinKomp[Stanowisko / Position ],0)))</f>
        <v>0</v>
      </c>
      <c r="BS210" s="295" t="str">
        <f>IF(INDEX(tab_MinKomp[Obsługa maszyn Piovan / Piovan Maschinenbedienung],MATCH($B209,tab_MinKomp[Stanowisko / Position ],0))="n/a","n/a",BS209-INDEX(tab_MinKomp[Obsługa maszyn Piovan / Piovan Maschinenbedienung],MATCH($B209,tab_MinKomp[Stanowisko / Position ],0)))</f>
        <v>n/a</v>
      </c>
      <c r="BT210" s="295" t="str">
        <f>IF(INDEX(tab_MinKomp[Obsługa maszyn Piovan / Piovan Maschinenbedienung],MATCH($B209,tab_MinKomp[Stanowisko / Position ],0))="n/a","n/a",BT209-INDEX(tab_MinKomp[Obsługa maszyn Piovan / Piovan Maschinenbedienung],MATCH($B209,tab_MinKomp[Stanowisko / Position ],0)))</f>
        <v>n/a</v>
      </c>
      <c r="BU210" s="295" t="str">
        <f>IF(INDEX(tab_MinKomp[Obsługa maszyn Piovan / Piovan Maschinenbedienung],MATCH($B209,tab_MinKomp[Stanowisko / Position ],0))="n/a","n/a",BU209-INDEX(tab_MinKomp[Obsługa maszyn Piovan / Piovan Maschinenbedienung],MATCH($B209,tab_MinKomp[Stanowisko / Position ],0)))</f>
        <v>n/a</v>
      </c>
      <c r="BV210" s="295" t="str">
        <f>IF(INDEX(tab_MinKomp[Obsługa maszyn Piovan / Piovan Maschinenbedienung],MATCH($B209,tab_MinKomp[Stanowisko / Position ],0))="n/a","n/a",BV209-INDEX(tab_MinKomp[Obsługa maszyn Piovan / Piovan Maschinenbedienung],MATCH($B209,tab_MinKomp[Stanowisko / Position ],0)))</f>
        <v>n/a</v>
      </c>
      <c r="BW210" s="295" t="str">
        <f>IF(INDEX(tab_MinKomp[Obsługa maszyn Piovan / Piovan Maschinenbedienung],MATCH($B209,tab_MinKomp[Stanowisko / Position ],0))="n/a","n/a",BW209-INDEX(tab_MinKomp[Obsługa maszyn Piovan / Piovan Maschinenbedienung],MATCH($B209,tab_MinKomp[Stanowisko / Position ],0)))</f>
        <v>n/a</v>
      </c>
      <c r="BX210" s="295" t="str">
        <f>IF(INDEX(tab_MinKomp[Obsługa maszyn Piovan / Piovan Maschinenbedienung],MATCH($B209,tab_MinKomp[Stanowisko / Position ],0))="n/a","n/a",BX209-INDEX(tab_MinKomp[Obsługa maszyn Piovan / Piovan Maschinenbedienung],MATCH($B209,tab_MinKomp[Stanowisko / Position ],0)))</f>
        <v>n/a</v>
      </c>
      <c r="BY210" s="295" t="str">
        <f>IF(INDEX(tab_MinKomp[Obsługa maszyn Engel / Engel Maschinenbedienung],MATCH($B209,tab_MinKomp[Stanowisko / Position ],0))="n/a","n/a",BY209-INDEX(tab_MinKomp[Obsługa maszyn Engel / Engel Maschinenbedienung],MATCH($B209,tab_MinKomp[Stanowisko / Position ],0)))</f>
        <v>n/a</v>
      </c>
      <c r="BZ210" s="295" t="str">
        <f>IF(INDEX(tab_MinKomp[Obsługa maszyn Engel / Engel Maschinenbedienung],MATCH($B209,tab_MinKomp[Stanowisko / Position ],0))="n/a","n/a",BZ209-INDEX(tab_MinKomp[Obsługa maszyn Engel / Engel Maschinenbedienung],MATCH($B209,tab_MinKomp[Stanowisko / Position ],0)))</f>
        <v>n/a</v>
      </c>
      <c r="CA210" s="295">
        <f>IF(INDEX(tab_MinKomp[Eliminacja awarii / Beseitigung von Ausfällen],MATCH($B209,tab_MinKomp[Stanowisko / Position ],0))="n/a","n/a",CA209-INDEX(tab_MinKomp[Eliminacja awarii / Beseitigung von Ausfällen],MATCH($B209,tab_MinKomp[Stanowisko / Position ],0)))</f>
        <v>-1</v>
      </c>
      <c r="CB210" s="295" t="str">
        <f>IF(INDEX(tab_MinKomp[Obsługa maszyn ASL / ASL Maschinenbedienung],MATCH($B209,tab_MinKomp[Stanowisko / Position ],0))="n/a","n/a",CB209-INDEX(tab_MinKomp[Obsługa maszyn ASL / ASL Maschinenbedienung],MATCH($B209,tab_MinKomp[Stanowisko / Position ],0)))</f>
        <v>n/a</v>
      </c>
      <c r="CC210" s="295">
        <f>IF(INDEX(tab_MinKomp[Obsługa maszyn Novapax / Novapax Maschinenbedienung],MATCH($B209,tab_MinKomp[Stanowisko / Position ],0))="n/a","n/a",CC209-INDEX(tab_MinKomp[Obsługa maszyn Novapax / Novapax Maschinenbedienung],MATCH($B209,tab_MinKomp[Stanowisko / Position ],0)))</f>
        <v>-1</v>
      </c>
      <c r="CD210" s="295">
        <f>IF(INDEX(tab_MinKomp[Obsługa maszyn Novapax / Novapax Maschinenbedienung],MATCH($B209,tab_MinKomp[Stanowisko / Position ],0))="n/a","n/a",CD209-INDEX(tab_MinKomp[Obsługa maszyn Novapax / Novapax Maschinenbedienung],MATCH($B209,tab_MinKomp[Stanowisko / Position ],0)))</f>
        <v>-1</v>
      </c>
      <c r="CE210" s="295" t="str">
        <f>IF(INDEX(tab_MinKomp[Obsługa maszyn Piovan / Piovan Maschinenbedienung],MATCH($B209,tab_MinKomp[Stanowisko / Position ],0))="n/a","n/a",CE209-INDEX(tab_MinKomp[Obsługa maszyn Piovan / Piovan Maschinenbedienung],MATCH($B209,tab_MinKomp[Stanowisko / Position ],0)))</f>
        <v>n/a</v>
      </c>
      <c r="CF210" s="295" t="str">
        <f>IF(INDEX(tab_MinKomp[Obsługa maszyn Piovan / Piovan Maschinenbedienung],MATCH($B209,tab_MinKomp[Stanowisko / Position ],0))="n/a","n/a",CF209-INDEX(tab_MinKomp[Obsługa maszyn Piovan / Piovan Maschinenbedienung],MATCH($B209,tab_MinKomp[Stanowisko / Position ],0)))</f>
        <v>n/a</v>
      </c>
      <c r="CG210" s="295">
        <f>IF(INDEX(tab_MinKomp[Eliminacja awarii / Beseitigung von Ausfällen],MATCH($B209,tab_MinKomp[Stanowisko / Position ],0))="n/a","n/a",CG209-INDEX(tab_MinKomp[Eliminacja awarii / Beseitigung von Ausfällen],MATCH($B209,tab_MinKomp[Stanowisko / Position ],0)))</f>
        <v>0</v>
      </c>
      <c r="CH210" s="295" t="str">
        <f>IF(INDEX(tab_MinKomp[Wymagania VDA 6.5 Product / Forderungen],MATCH($B209,tab_MinKomp[Stanowisko / Position ],0))="n/a","n/a",CH209-INDEX(tab_MinKomp[Wymagania VDA 6.5 Product / Forderungen],MATCH($B209,tab_MinKomp[Stanowisko / Position ],0)))</f>
        <v>n/a</v>
      </c>
      <c r="CI210" s="295" t="str">
        <f>IF(INDEX(tab_MinKomp[Wymagania VDA 6.5 Product / Forderungen],MATCH($B209,tab_MinKomp[Stanowisko / Position ],0))="n/a","n/a",CI209-INDEX(tab_MinKomp[Wymagania VDA 6.5 Product / Forderungen],MATCH($B209,tab_MinKomp[Stanowisko / Position ],0)))</f>
        <v>n/a</v>
      </c>
      <c r="CJ210" s="295" t="str">
        <f>IF(INDEX(tab_MinKomp[Wymagania VDA 6.5 Product / Forderungen],MATCH($B209,tab_MinKomp[Stanowisko / Position ],0))="n/a","n/a",CJ209-INDEX(tab_MinKomp[Wymagania VDA 6.5 Product / Forderungen],MATCH($B209,tab_MinKomp[Stanowisko / Position ],0)))</f>
        <v>n/a</v>
      </c>
      <c r="CK210" s="295" t="str">
        <f>IF(INDEX(tab_MinKomp[Wymagania VDA 6.5 Product / Forderungen],MATCH($B209,tab_MinKomp[Stanowisko / Position ],0))="n/a","n/a",CK209-INDEX(tab_MinKomp[Wymagania VDA 6.5 Product / Forderungen],MATCH($B209,tab_MinKomp[Stanowisko / Position ],0)))</f>
        <v>n/a</v>
      </c>
      <c r="CL210" s="295" t="str">
        <f>IF(INDEX(tab_MinKomp[Wymagania VDA 6.5 Product / Forderungen],MATCH($B209,tab_MinKomp[Stanowisko / Position ],0))="n/a","n/a",CL209-INDEX(tab_MinKomp[Wymagania VDA 6.5 Product / Forderungen],MATCH($B209,tab_MinKomp[Stanowisko / Position ],0)))</f>
        <v>n/a</v>
      </c>
      <c r="CM210" s="295" t="str">
        <f>IF(INDEX(tab_MinKomp[Informatyka ogólna (techniczne i systemowe) / Allgemeine IT (Technik und System)],MATCH($B209,tab_MinKomp[Stanowisko / Position ],0))="n/a","n/a",CM209-INDEX(tab_MinKomp[Informatyka ogólna (techniczne i systemowe) / Allgemeine IT (Technik und System)],MATCH($B209,tab_MinKomp[Stanowisko / Position ],0)))</f>
        <v>n/a</v>
      </c>
      <c r="CN210" s="295" t="str">
        <f>IF(INDEX(tab_MinKomp[Sieci komputerowe / Computernetzwerke],MATCH($B209,tab_MinKomp[Stanowisko / Position ],0))="n/a","n/a",CN209-INDEX(tab_MinKomp[Sieci komputerowe / Computernetzwerke],MATCH($B209,tab_MinKomp[Stanowisko / Position ],0)))</f>
        <v>n/a</v>
      </c>
      <c r="CO210" s="295" t="str">
        <f>IF(INDEX(tab_MinKomp[Hardware (komputery PC, drukarki biurowe i etykietowe, telefonia stacjonarna i mobilna) (PC, Drucker, Telefpne, Handys)],MATCH($B209,tab_MinKomp[Stanowisko / Position ],0))="n/a","n/a",CO209-INDEX(tab_MinKomp[Hardware (komputery PC, drukarki biurowe i etykietowe, telefonia stacjonarna i mobilna) (PC, Drucker, Telefpne, Handys)],MATCH($B209,tab_MinKomp[Stanowisko / Position ],0)))</f>
        <v>n/a</v>
      </c>
      <c r="CP210" s="295" t="str">
        <f>IF(INDEX(tab_MinKomp[Software &amp; Systems (MS Office, MS Remote Desktop)],MATCH($B209,tab_MinKomp[Stanowisko / Position ],0))="n/a","n/a",CP209-INDEX(tab_MinKomp[Software &amp; Systems (MS Office, MS Remote Desktop)],MATCH($B209,tab_MinKomp[Stanowisko / Position ],0)))</f>
        <v>n/a</v>
      </c>
      <c r="CQ210" s="295" t="str">
        <f>IF(INDEX(tab_MinKomp[Programowanie obiektowe (PHP) / Objektprogrammierung],MATCH($B209,tab_MinKomp[Stanowisko / Position ],0))="n/a","n/a",CQ209-INDEX(tab_MinKomp[Programowanie obiektowe (PHP) / Objektprogrammierung],MATCH($B209,tab_MinKomp[Stanowisko / Position ],0)))</f>
        <v>n/a</v>
      </c>
      <c r="CR210" s="295" t="str">
        <f>IF(INDEX(tab_MinKomp[Scrum],MATCH($B209,tab_MinKomp[Stanowisko / Position ],0))="n/a","n/a",CR209-INDEX(tab_MinKomp[Scrum],MATCH($B209,tab_MinKomp[Stanowisko / Position ],0)))</f>
        <v>n/a</v>
      </c>
      <c r="CS210" s="295" t="str">
        <f>IF(INDEX(tab_MinKomp[SQL (MySQL)],MATCH($B209,tab_MinKomp[Stanowisko / Position ],0))="n/a","n/a",CS209-INDEX(tab_MinKomp[SQL (MySQL)],MATCH($B209,tab_MinKomp[Stanowisko / Position ],0)))</f>
        <v>n/a</v>
      </c>
      <c r="CT210" s="295" t="str">
        <f>IF(INDEX(tab_MinKomp[Javascript],MATCH($B209,tab_MinKomp[Stanowisko / Position ],0))="n/a","n/a",CT209-INDEX(tab_MinKomp[Javascript],MATCH($B209,tab_MinKomp[Stanowisko / Position ],0)))</f>
        <v>n/a</v>
      </c>
      <c r="CU210" s="295" t="str">
        <f>IF(INDEX(tab_MinKomp[Joomla],MATCH($B209,tab_MinKomp[Stanowisko / Position ],0))="n/a","n/a",CU209-INDEX(tab_MinKomp[Joomla],MATCH($B209,tab_MinKomp[Stanowisko / Position ],0)))</f>
        <v>n/a</v>
      </c>
      <c r="CV210" s="295" t="str">
        <f>IF(INDEX(tab_MinKomp[Bash],MATCH($B209,tab_MinKomp[Stanowisko / Position ],0))="n/a","n/a",CV209-INDEX(tab_MinKomp[Bash],MATCH($B209,tab_MinKomp[Stanowisko / Position ],0)))</f>
        <v>n/a</v>
      </c>
      <c r="CW210" s="295">
        <f>IF(INDEX(tab_MinKomp[Systemy MES (HYDRA / SFMS)],MATCH($B209,tab_MinKomp[Stanowisko / Position ],0))="n/a","n/a",CW209-INDEX(tab_MinKomp[Systemy MES (HYDRA / SFMS)],MATCH($B209,tab_MinKomp[Stanowisko / Position ],0)))</f>
        <v>-1</v>
      </c>
      <c r="CX210" s="295" t="str">
        <f>IF(INDEX(tab_MinKomp[HTML / CSS],MATCH($B209,tab_MinKomp[Stanowisko / Position ],0))="n/a","n/a",CX209-INDEX(tab_MinKomp[HTML / CSS],MATCH($B209,tab_MinKomp[Stanowisko / Position ],0)))</f>
        <v>n/a</v>
      </c>
      <c r="CY210" s="295" t="str">
        <f>IF(INDEX(tab_MinKomp[SYSTEM PR],MATCH($B209,tab_MinKomp[Stanowisko / Position ],0))="n/a","n/a",CY209-INDEX(tab_MinKomp[SYSTEM PR],MATCH($B209,tab_MinKomp[Stanowisko / Position ],0)))</f>
        <v>n/a</v>
      </c>
      <c r="CZ210" s="295" t="str">
        <f>IF(INDEX(tab_MinKomp[System Einkauf XP / EBA],MATCH($B209,tab_MinKomp[Stanowisko / Position ],0))="n/a","n/a",CZ209-INDEX(tab_MinKomp[System Einkauf XP / EBA],MATCH($B209,tab_MinKomp[Stanowisko / Position ],0)))</f>
        <v>n/a</v>
      </c>
      <c r="DA210" s="295" t="str">
        <f>IF(INDEX(tab_MinKomp[Techniki negocjacyjne / Verhandlungstechniken],MATCH($B209,tab_MinKomp[Stanowisko / Position ],0))="n/a","n/a",DA209-INDEX(tab_MinKomp[Techniki negocjacyjne / Verhandlungstechniken],MATCH($B209,tab_MinKomp[Stanowisko / Position ],0)))</f>
        <v>n/a</v>
      </c>
      <c r="DB210" s="295" t="str">
        <f>IF(INDEX(tab_MinKomp[Znajomość rynku branżowego / Kenntnis des Industrie Marktes],MATCH($B209,tab_MinKomp[Stanowisko / Position ],0))="n/a","n/a",DB209-INDEX(tab_MinKomp[Znajomość rynku branżowego / Kenntnis des Industrie Marktes],MATCH($B209,tab_MinKomp[Stanowisko / Position ],0)))</f>
        <v>n/a</v>
      </c>
      <c r="DC210" s="295" t="str">
        <f>IF(INDEX(tab_MinKomp[SUPPLIER MANAGEMENT],MATCH($B209,tab_MinKomp[Stanowisko / Position ],0))="n/a","n/a",DC209-INDEX(tab_MinKomp[SUPPLIER MANAGEMENT],MATCH($B209,tab_MinKomp[Stanowisko / Position ],0)))</f>
        <v>n/a</v>
      </c>
      <c r="DD210" s="295" t="str">
        <f>IF(INDEX(tab_MinKomp[SUPPLIER MANAGEMENT],MATCH($B209,tab_MinKomp[Stanowisko / Position ],0))="n/a","n/a",DD209-INDEX(tab_MinKomp[SUPPLIER MANAGEMENT],MATCH($B209,tab_MinKomp[Stanowisko / Position ],0)))</f>
        <v>n/a</v>
      </c>
      <c r="DE210" s="295" t="str">
        <f>IF(INDEX(tab_MinKomp[SUPPLIER MANAGEMENT],MATCH($B209,tab_MinKomp[Stanowisko / Position ],0))="n/a","n/a",DE209-INDEX(tab_MinKomp[SUPPLIER MANAGEMENT],MATCH($B209,tab_MinKomp[Stanowisko / Position ],0)))</f>
        <v>n/a</v>
      </c>
      <c r="DF210" s="295">
        <f>IF(INDEX(tab_MinKomp[LEAN MANAGEMENT],MATCH($B209,tab_MinKomp[Stanowisko / Position ],0))="n/a","n/a",DF209-INDEX(tab_MinKomp[LEAN MANAGEMENT],MATCH($B209,tab_MinKomp[Stanowisko / Position ],0)))</f>
        <v>0</v>
      </c>
      <c r="DG210" s="295" t="str">
        <f>IF(INDEX(tab_MinKomp[PPAP/PSW],MATCH($B209,tab_MinKomp[Stanowisko / Position ],0))="n/a","n/a",DG209-INDEX(tab_MinKomp[PPAP/PSW],MATCH($B209,tab_MinKomp[Stanowisko / Position ],0)))</f>
        <v>n/a</v>
      </c>
      <c r="DH210" s="295" t="str">
        <f>IF(INDEX(tab_MinKomp[SUPPLIER MANAGEMENT],MATCH($B209,tab_MinKomp[Stanowisko / Position ],0))="n/a","n/a",DH209-INDEX(tab_MinKomp[SUPPLIER MANAGEMENT],MATCH($B209,tab_MinKomp[Stanowisko / Position ],0)))</f>
        <v>n/a</v>
      </c>
      <c r="DI210" s="295" t="str">
        <f>IF(INDEX(tab_MinKomp[OBSŁUGA PORTALI KLIENTA / Kundenportale],MATCH($B209,tab_MinKomp[Stanowisko / Position ],0))="n/a","n/a",DI209-INDEX(tab_MinKomp[OBSŁUGA PORTALI KLIENTA / Kundenportale],MATCH($B209,tab_MinKomp[Stanowisko / Position ],0)))</f>
        <v>n/a</v>
      </c>
      <c r="DJ210" s="295" t="str">
        <f>IF(INDEX(tab_MinKomp[Obsługa systemu BABTECQ / BABTECQ System],MATCH($B209,tab_MinKomp[Stanowisko / Position ],0))="n/a","n/a",DJ209-INDEX(tab_MinKomp[Obsługa systemu BABTECQ / BABTECQ System],MATCH($B209,tab_MinKomp[Stanowisko / Position ],0)))</f>
        <v>n/a</v>
      </c>
      <c r="DK210" s="295" t="str">
        <f>IF(INDEX(tab_MinKomp[Rysunek techniczny / technische Zeichnung],MATCH($B209,tab_MinKomp[Stanowisko / Position ],0))="n/a","n/a",DK209-INDEX(tab_MinKomp[Rysunek techniczny / technische Zeichnung],MATCH($B209,tab_MinKomp[Stanowisko / Position ],0)))</f>
        <v>n/a</v>
      </c>
      <c r="DL210" s="295" t="str">
        <f>IF(INDEX(tab_MinKomp[Kalibracja / Kalibrierung],MATCH($B209,tab_MinKomp[Stanowisko / Position ],0))="n/a","n/a",DL209-INDEX(tab_MinKomp[Kalibracja / Kalibrierung],MATCH($B209,tab_MinKomp[Stanowisko / Position ],0)))</f>
        <v>n/a</v>
      </c>
      <c r="DM210" s="295" t="str">
        <f>IF(INDEX(tab_MinKomp[Rekwalifikacja / Requalifizierung],MATCH($B209,tab_MinKomp[Stanowisko / Position ],0))="n/a","n/a",DM209-INDEX(tab_MinKomp[Rekwalifikacja / Requalifizierung],MATCH($B209,tab_MinKomp[Stanowisko / Position ],0)))</f>
        <v>n/a</v>
      </c>
      <c r="DN210" s="297" t="str">
        <f>IF(INDEX(tab_MinKomp[Testy czystości / Reinheitstests],MATCH($B209,tab_MinKomp[Stanowisko / Position ],0))="n/a","n/a",DN209-INDEX(tab_MinKomp[Testy czystości / Reinheitstests],MATCH($B209,tab_MinKomp[Stanowisko / Position ],0)))</f>
        <v>n/a</v>
      </c>
      <c r="DO210" s="297" t="str">
        <f>IF(INDEX(tab_MinKomp[Testy czystości / Reinheitstests],MATCH($B209,tab_MinKomp[Stanowisko / Position ],0))="n/a","n/a",DO209-INDEX(tab_MinKomp[Testy czystości / Reinheitstests],MATCH($B209,tab_MinKomp[Stanowisko / Position ],0)))</f>
        <v>n/a</v>
      </c>
      <c r="DP210" s="297" t="str">
        <f>IF(INDEX(tab_MinKomp[Testy czystości / Reinheitstests],MATCH($B209,tab_MinKomp[Stanowisko / Position ],0))="n/a","n/a",DP209-INDEX(tab_MinKomp[Testy czystości / Reinheitstests],MATCH($B209,tab_MinKomp[Stanowisko / Position ],0)))</f>
        <v>n/a</v>
      </c>
      <c r="DQ210" s="297" t="str">
        <f>IF(INDEX(tab_MinKomp[Testy czystości / Reinheitstests],MATCH($B209,tab_MinKomp[Stanowisko / Position ],0))="n/a","n/a",DQ209-INDEX(tab_MinKomp[Testy czystości / Reinheitstests],MATCH($B209,tab_MinKomp[Stanowisko / Position ],0)))</f>
        <v>n/a</v>
      </c>
      <c r="DR210" s="297" t="str">
        <f>IF(INDEX(tab_MinKomp[Testy czystości / Reinheitstests],MATCH($B209,tab_MinKomp[Stanowisko / Position ],0))="n/a","n/a",DR209-INDEX(tab_MinKomp[Testy czystości / Reinheitstests],MATCH($B209,tab_MinKomp[Stanowisko / Position ],0)))</f>
        <v>n/a</v>
      </c>
      <c r="DS210" s="297" t="str">
        <f>IF(INDEX(tab_MinKomp[Testy czystości / Reinheitstests],MATCH($B209,tab_MinKomp[Stanowisko / Position ],0))="n/a","n/a",DS209-INDEX(tab_MinKomp[Testy czystości / Reinheitstests],MATCH($B209,tab_MinKomp[Stanowisko / Position ],0)))</f>
        <v>n/a</v>
      </c>
      <c r="DT210" s="295" t="str">
        <f>IF(INDEX(tab_MinKomp[SUPPLIER MANAGEMENT],MATCH($B209,tab_MinKomp[Stanowisko / Position ],0))="n/a","n/a",DT209-INDEX(tab_MinKomp[SUPPLIER MANAGEMENT],MATCH($B209,tab_MinKomp[Stanowisko / Position ],0)))</f>
        <v>n/a</v>
      </c>
      <c r="DU210" s="297" t="str">
        <f>IF(INDEX(tab_MinKomp[Testy czystości / Reinheitstests],MATCH($B209,tab_MinKomp[Stanowisko / Position ],0))="n/a","n/a",DU209-INDEX(tab_MinKomp[Testy czystości / Reinheitstests],MATCH($B209,tab_MinKomp[Stanowisko / Position ],0)))</f>
        <v>n/a</v>
      </c>
      <c r="DV210" s="297" t="str">
        <f>IF(INDEX(tab_MinKomp[Testy czystości / Reinheitstests],MATCH($B209,tab_MinKomp[Stanowisko / Position ],0))="n/a","n/a",DV209-INDEX(tab_MinKomp[Testy czystości / Reinheitstests],MATCH($B209,tab_MinKomp[Stanowisko / Position ],0)))</f>
        <v>n/a</v>
      </c>
      <c r="DW210" s="297" t="str">
        <f>IF(INDEX(tab_MinKomp[Testy czystości / Reinheitstests],MATCH($B209,tab_MinKomp[Stanowisko / Position ],0))="n/a","n/a",DW209-INDEX(tab_MinKomp[Testy czystości / Reinheitstests],MATCH($B209,tab_MinKomp[Stanowisko / Position ],0)))</f>
        <v>n/a</v>
      </c>
      <c r="DX210" s="297" t="str">
        <f>IF(INDEX(tab_MinKomp[Testy czystości / Reinheitstests],MATCH($B209,tab_MinKomp[Stanowisko / Position ],0))="n/a","n/a",DX209-INDEX(tab_MinKomp[Testy czystości / Reinheitstests],MATCH($B209,tab_MinKomp[Stanowisko / Position ],0)))</f>
        <v>n/a</v>
      </c>
      <c r="DY210" s="297" t="str">
        <f>IF(INDEX(tab_MinKomp[Testy czystości / Reinheitstests],MATCH($B209,tab_MinKomp[Stanowisko / Position ],0))="n/a","n/a",DY209-INDEX(tab_MinKomp[Testy czystości / Reinheitstests],MATCH($B209,tab_MinKomp[Stanowisko / Position ],0)))</f>
        <v>n/a</v>
      </c>
      <c r="DZ210" s="297" t="str">
        <f>IF(INDEX(tab_MinKomp[Testy czystości / Reinheitstests],MATCH($B209,tab_MinKomp[Stanowisko / Position ],0))="n/a","n/a",DZ209-INDEX(tab_MinKomp[Testy czystości / Reinheitstests],MATCH($B209,tab_MinKomp[Stanowisko / Position ],0)))</f>
        <v>n/a</v>
      </c>
      <c r="EA210" s="297" t="str">
        <f>IF(INDEX(tab_MinKomp[Testy czystości / Reinheitstests],MATCH($B209,tab_MinKomp[Stanowisko / Position ],0))="n/a","n/a",EA209-INDEX(tab_MinKomp[Testy czystości / Reinheitstests],MATCH($B209,tab_MinKomp[Stanowisko / Position ],0)))</f>
        <v>n/a</v>
      </c>
      <c r="EB210" s="297" t="str">
        <f>IF(INDEX(tab_MinKomp[Testy czystości / Reinheitstests],MATCH($B209,tab_MinKomp[Stanowisko / Position ],0))="n/a","n/a",EB209-INDEX(tab_MinKomp[Testy czystości / Reinheitstests],MATCH($B209,tab_MinKomp[Stanowisko / Position ],0)))</f>
        <v>n/a</v>
      </c>
      <c r="EC210" s="297" t="str">
        <f>IF(INDEX(tab_MinKomp[Testy czystości / Reinheitstests],MATCH($B209,tab_MinKomp[Stanowisko / Position ],0))="n/a","n/a",EC209-INDEX(tab_MinKomp[Testy czystości / Reinheitstests],MATCH($B209,tab_MinKomp[Stanowisko / Position ],0)))</f>
        <v>n/a</v>
      </c>
      <c r="ED210" s="297" t="str">
        <f>IF(INDEX(tab_MinKomp[Testy czystości / Reinheitstests],MATCH($B209,tab_MinKomp[Stanowisko / Position ],0))="n/a","n/a",ED209-INDEX(tab_MinKomp[Testy czystości / Reinheitstests],MATCH($B209,tab_MinKomp[Stanowisko / Position ],0)))</f>
        <v>n/a</v>
      </c>
      <c r="EE210" s="297" t="str">
        <f>IF(INDEX(tab_MinKomp[Testy czystości / Reinheitstests],MATCH($B209,tab_MinKomp[Stanowisko / Position ],0))="n/a","n/a",EE209-INDEX(tab_MinKomp[Testy czystości / Reinheitstests],MATCH($B209,tab_MinKomp[Stanowisko / Position ],0)))</f>
        <v>n/a</v>
      </c>
      <c r="EF210" s="297" t="str">
        <f>IF(INDEX(tab_MinKomp[Testy czystości / Reinheitstests],MATCH($B209,tab_MinKomp[Stanowisko / Position ],0))="n/a","n/a",EF209-INDEX(tab_MinKomp[Testy czystości / Reinheitstests],MATCH($B209,tab_MinKomp[Stanowisko / Position ],0)))</f>
        <v>n/a</v>
      </c>
      <c r="EG210" s="297" t="str">
        <f>IF(INDEX(tab_MinKomp[Testy czystości / Reinheitstests],MATCH($B209,tab_MinKomp[Stanowisko / Position ],0))="n/a","n/a",EG209-INDEX(tab_MinKomp[Testy czystości / Reinheitstests],MATCH($B209,tab_MinKomp[Stanowisko / Position ],0)))</f>
        <v>n/a</v>
      </c>
      <c r="EH210" s="297" t="str">
        <f>IF(INDEX(tab_MinKomp[Testy czystości / Reinheitstests],MATCH($B209,tab_MinKomp[Stanowisko / Position ],0))="n/a","n/a",EH209-INDEX(tab_MinKomp[Testy czystości / Reinheitstests],MATCH($B209,tab_MinKomp[Stanowisko / Position ],0)))</f>
        <v>n/a</v>
      </c>
      <c r="EI210" s="297" t="str">
        <f>IF(INDEX(tab_MinKomp[Testy czystości / Reinheitstests],MATCH($B209,tab_MinKomp[Stanowisko / Position ],0))="n/a","n/a",EI209-INDEX(tab_MinKomp[Testy czystości / Reinheitstests],MATCH($B209,tab_MinKomp[Stanowisko / Position ],0)))</f>
        <v>n/a</v>
      </c>
      <c r="EJ210" s="297" t="str">
        <f>IF(INDEX(tab_MinKomp[Testy czystości / Reinheitstests],MATCH($B209,tab_MinKomp[Stanowisko / Position ],0))="n/a","n/a",EJ209-INDEX(tab_MinKomp[Testy czystości / Reinheitstests],MATCH($B209,tab_MinKomp[Stanowisko / Position ],0)))</f>
        <v>n/a</v>
      </c>
      <c r="EK210" s="297" t="str">
        <f>IF(INDEX(tab_MinKomp[Testy czystości / Reinheitstests],MATCH($B209,tab_MinKomp[Stanowisko / Position ],0))="n/a","n/a",EK209-INDEX(tab_MinKomp[Testy czystości / Reinheitstests],MATCH($B209,tab_MinKomp[Stanowisko / Position ],0)))</f>
        <v>n/a</v>
      </c>
      <c r="EL210" s="297" t="str">
        <f>IF(INDEX(tab_MinKomp[Testy czystości / Reinheitstests],MATCH($B209,tab_MinKomp[Stanowisko / Position ],0))="n/a","n/a",EL209-INDEX(tab_MinKomp[Testy czystości / Reinheitstests],MATCH($B209,tab_MinKomp[Stanowisko / Position ],0)))</f>
        <v>n/a</v>
      </c>
      <c r="EM210" s="297" t="str">
        <f>IF(INDEX(tab_MinKomp[Testy czystości / Reinheitstests],MATCH($B209,tab_MinKomp[Stanowisko / Position ],0))="n/a","n/a",EM209-INDEX(tab_MinKomp[Testy czystości / Reinheitstests],MATCH($B209,tab_MinKomp[Stanowisko / Position ],0)))</f>
        <v>n/a</v>
      </c>
      <c r="EN210" s="297" t="str">
        <f>IF(INDEX(tab_MinKomp[Testy czystości / Reinheitstests],MATCH($B209,tab_MinKomp[Stanowisko / Position ],0))="n/a","n/a",EN209-INDEX(tab_MinKomp[Testy czystości / Reinheitstests],MATCH($B209,tab_MinKomp[Stanowisko / Position ],0)))</f>
        <v>n/a</v>
      </c>
      <c r="EO210" s="295" t="str">
        <f>IF(INDEX(tab_MinKomp[Konserwacja Rep],MATCH($B209,tab_MinKomp[Stanowisko / Position ],0))="n/a","n/a",EO209-INDEX(tab_MinKomp[Konserwacja Rep],MATCH($B209,tab_MinKomp[Stanowisko / Position ],0)))</f>
        <v>n/a</v>
      </c>
      <c r="EP210" s="295" t="str">
        <f>IF(INDEX(tab_MinKomp[[Konserwacja Engel ]],MATCH($B209,tab_MinKomp[Stanowisko / Position ],0))="n/a","n/a",EP209-INDEX(tab_MinKomp[[Konserwacja Engel ]],MATCH($B209,tab_MinKomp[Stanowisko / Position ],0)))</f>
        <v>n/a</v>
      </c>
      <c r="EQ210" s="295" t="str">
        <f>IF(INDEX(tab_MinKomp[Konserwacja B 50],MATCH($B209,tab_MinKomp[Stanowisko / Position ],0))="n/a","n/a",EQ209-INDEX(tab_MinKomp[Konserwacja B 50],MATCH($B209,tab_MinKomp[Stanowisko / Position ],0)))</f>
        <v>n/a</v>
      </c>
      <c r="ER210" s="295" t="str">
        <f>IF(INDEX(tab_MinKomp[[Konserwacja EOL ]],MATCH($B209,tab_MinKomp[Stanowisko / Position ],0))="n/a","n/a",ER209-INDEX(tab_MinKomp[[Konserwacja EOL ]],MATCH($B209,tab_MinKomp[Stanowisko / Position ],0)))</f>
        <v>n/a</v>
      </c>
      <c r="ES210" s="295" t="str">
        <f>IF(INDEX(tab_MinKomp[Konserwacja Branson],MATCH($B209,tab_MinKomp[Stanowisko / Position ],0))="n/a","n/a",ES209-INDEX(tab_MinKomp[Konserwacja Branson],MATCH($B209,tab_MinKomp[Stanowisko / Position ],0)))</f>
        <v>n/a</v>
      </c>
      <c r="ET210" s="295" t="str">
        <f>IF(INDEX(tab_MinKomp[Konserwacja coolery],MATCH($B209,tab_MinKomp[Stanowisko / Position ],0))="n/a","n/a",ET209-INDEX(tab_MinKomp[Konserwacja coolery],MATCH($B209,tab_MinKomp[Stanowisko / Position ],0)))</f>
        <v>n/a</v>
      </c>
      <c r="EU210" s="295" t="str">
        <f>IF(INDEX(tab_MinKomp[Konserwacja piecy],MATCH($B209,tab_MinKomp[Stanowisko / Position ],0))="n/a","n/a",EU209-INDEX(tab_MinKomp[Konserwacja piecy],MATCH($B209,tab_MinKomp[Stanowisko / Position ],0)))</f>
        <v>n/a</v>
      </c>
      <c r="EV210" s="295" t="str">
        <f>IF(INDEX(tab_MinKomp[Rysunek techniczny- czytanie],MATCH($B209,tab_MinKomp[Stanowisko / Position ],0))="n/a","n/a",EV209-INDEX(tab_MinKomp[Rysunek techniczny- czytanie],MATCH($B209,tab_MinKomp[Stanowisko / Position ],0)))</f>
        <v>n/a</v>
      </c>
      <c r="EW210" s="295" t="str">
        <f>IF(INDEX(tab_MinKomp[Elektryka],MATCH($B209,tab_MinKomp[Stanowisko / Position ],0))="n/a","n/a",EW209-INDEX(tab_MinKomp[Elektryka],MATCH($B209,tab_MinKomp[Stanowisko / Position ],0)))</f>
        <v>n/a</v>
      </c>
      <c r="EX210" s="295" t="str">
        <f>IF(INDEX(tab_MinKomp[Pneumatyka],MATCH($B209,tab_MinKomp[Stanowisko / Position ],0))="n/a","n/a",EX209-INDEX(tab_MinKomp[Pneumatyka],MATCH($B209,tab_MinKomp[Stanowisko / Position ],0)))</f>
        <v>n/a</v>
      </c>
      <c r="EY210" s="295" t="str">
        <f>IF(INDEX(tab_MinKomp[[Hydraulika ]],MATCH($B209,tab_MinKomp[Stanowisko / Position ],0))="n/a","n/a",EY209-INDEX(tab_MinKomp[[Hydraulika ]],MATCH($B209,tab_MinKomp[Stanowisko / Position ],0)))</f>
        <v>n/a</v>
      </c>
      <c r="EZ210" s="295" t="str">
        <f>IF(INDEX(tab_MinKomp[Podciśnienie],MATCH($B209,tab_MinKomp[Stanowisko / Position ],0))="n/a","n/a",EZ209-INDEX(tab_MinKomp[Podciśnienie],MATCH($B209,tab_MinKomp[Stanowisko / Position ],0)))</f>
        <v>n/a</v>
      </c>
      <c r="FA210" s="295" t="str">
        <f>IF(INDEX(tab_MinKomp[Usuwanie awarii],MATCH($B209,tab_MinKomp[Stanowisko / Position ],0))="n/a","n/a",FA209-INDEX(tab_MinKomp[Usuwanie awarii],MATCH($B209,tab_MinKomp[Stanowisko / Position ],0)))</f>
        <v>n/a</v>
      </c>
      <c r="FB210" s="295" t="str">
        <f>IF(INDEX(tab_MinKomp[Obsługa robotów],MATCH($B209,tab_MinKomp[Stanowisko / Position ],0))="n/a","n/a",FB209-INDEX(tab_MinKomp[Obsługa robotów],MATCH($B209,tab_MinKomp[Stanowisko / Position ],0)))</f>
        <v>n/a</v>
      </c>
      <c r="FC210" s="295" t="str">
        <f>IF(INDEX(tab_MinKomp[Obsługa sterowania maszyny],MATCH($B209,tab_MinKomp[Stanowisko / Position ],0))="n/a","n/a",FC209-INDEX(tab_MinKomp[Obsługa sterowania maszyny],MATCH($B209,tab_MinKomp[Stanowisko / Position ],0)))</f>
        <v>n/a</v>
      </c>
      <c r="FD210" s="295" t="str">
        <f>IF(INDEX(tab_MinKomp[Usuwanie przyczyn żródłowych],MATCH($B209,tab_MinKomp[Stanowisko / Position ],0))="n/a","n/a",FD209-INDEX(tab_MinKomp[Usuwanie przyczyn żródłowych],MATCH($B209,tab_MinKomp[Stanowisko / Position ],0)))</f>
        <v>n/a</v>
      </c>
      <c r="FE210" s="295" t="str">
        <f>IF(INDEX(tab_MinKomp[Cmms stosowanie],MATCH($B209,tab_MinKomp[Stanowisko / Position ],0))="n/a","n/a",FE209-INDEX(tab_MinKomp[Cmms stosowanie],MATCH($B209,tab_MinKomp[Stanowisko / Position ],0)))</f>
        <v>n/a</v>
      </c>
      <c r="FF210" s="297" t="str">
        <f>IF(INDEX(tab_MinKomp[Testy czystości / Reinheitstests],MATCH($B209,tab_MinKomp[Stanowisko / Position ],0))="n/a","n/a",FF209-INDEX(tab_MinKomp[Testy czystości / Reinheitstests],MATCH($B209,tab_MinKomp[Stanowisko / Position ],0)))</f>
        <v>n/a</v>
      </c>
      <c r="FG210" s="295" t="str">
        <f>IF(INDEX(tab_MinKomp[Czyszczenie form plastikowych],MATCH($B209,tab_MinKomp[Stanowisko / Position ],0))="n/a","n/a",FG209-INDEX(tab_MinKomp[Czyszczenie form plastikowych],MATCH($B209,tab_MinKomp[Stanowisko / Position ],0)))</f>
        <v>n/a</v>
      </c>
      <c r="FH210" s="295" t="str">
        <f>IF(INDEX(tab_MinKomp[Wymiana form plastik],MATCH($B209,tab_MinKomp[Stanowisko / Position ],0))="n/a","n/a",FH209-INDEX(tab_MinKomp[Wymiana form plastik],MATCH($B209,tab_MinKomp[Stanowisko / Position ],0)))</f>
        <v>n/a</v>
      </c>
      <c r="FI210" s="295" t="str">
        <f>IF(INDEX(tab_MinKomp[Wymiana form guma],MATCH($B209,tab_MinKomp[Stanowisko / Position ],0))="n/a","n/a",FI209-INDEX(tab_MinKomp[Wymiana form guma],MATCH($B209,tab_MinKomp[Stanowisko / Position ],0)))</f>
        <v>n/a</v>
      </c>
      <c r="FJ210" s="295" t="str">
        <f>IF(INDEX(tab_MinKomp[Konserwacja KK],MATCH($B209,tab_MinKomp[Stanowisko / Position ],0))="n/a","n/a",FJ209-INDEX(tab_MinKomp[Konserwacja KK],MATCH($B209,tab_MinKomp[Stanowisko / Position ],0)))</f>
        <v>n/a</v>
      </c>
      <c r="FK210" s="295" t="str">
        <f>IF(INDEX(tab_MinKomp[Konserwacja form guma],MATCH($B209,tab_MinKomp[Stanowisko / Position ],0))="n/a","n/a",FK209-INDEX(tab_MinKomp[Konserwacja form guma],MATCH($B209,tab_MinKomp[Stanowisko / Position ],0)))</f>
        <v>n/a</v>
      </c>
      <c r="FL210" s="295" t="str">
        <f>IF(INDEX(tab_MinKomp[Konserwacja form plastiki],MATCH($B209,tab_MinKomp[Stanowisko / Position ],0))="n/a","n/a",FL209-INDEX(tab_MinKomp[Konserwacja form plastiki],MATCH($B209,tab_MinKomp[Stanowisko / Position ],0)))</f>
        <v>n/a</v>
      </c>
      <c r="FM210" s="295" t="str">
        <f>IF(INDEX(tab_MinKomp[Konserwacja Gorącego Kanału],MATCH($B209,tab_MinKomp[Stanowisko / Position ],0))="n/a","n/a",FM209-INDEX(tab_MinKomp[Konserwacja Gorącego Kanału],MATCH($B209,tab_MinKomp[Stanowisko / Position ],0)))</f>
        <v>n/a</v>
      </c>
      <c r="FN210" s="295" t="str">
        <f>IF(INDEX(tab_MinKomp[MS Office (Excel)],MATCH($B209,tab_MinKomp[Stanowisko / Position ],0))="n/a","n/a",FN209-INDEX(tab_MinKomp[MS Office (Excel)],MATCH($B209,tab_MinKomp[Stanowisko / Position ],0)))</f>
        <v>n/a</v>
      </c>
      <c r="FO210" s="295" t="str">
        <f>IF(INDEX(tab_MinKomp[MS Office (Word)],MATCH($B209,tab_MinKomp[Stanowisko / Position ],0))="n/a","n/a",FO209-INDEX(tab_MinKomp[MS Office (Word)],MATCH($B209,tab_MinKomp[Stanowisko / Position ],0)))</f>
        <v>n/a</v>
      </c>
      <c r="FP210" s="295" t="str">
        <f>IF(INDEX(tab_MinKomp[MS Office (Power Point)],MATCH($B209,tab_MinKomp[Stanowisko / Position ],0))="n/a","n/a",FP209-INDEX(tab_MinKomp[MS Office (Power Point)],MATCH($B209,tab_MinKomp[Stanowisko / Position ],0)))</f>
        <v>n/a</v>
      </c>
      <c r="FQ210" s="298" t="str">
        <f>IF(INDEX(tab_MinKomp[Język angielski / Englisch],MATCH($B209,tab_MinKomp[Stanowisko / Position ],0))="n/a","n/a",FQ209-INDEX(tab_MinKomp[Język angielski / Englisch],MATCH($B209,tab_MinKomp[Stanowisko / Position ],0)))</f>
        <v>n/a</v>
      </c>
      <c r="FR210" s="298" t="str">
        <f>IF(INDEX(tab_MinKomp[Język niemiecki / Deutsch],MATCH($B209,tab_MinKomp[Stanowisko / Position ],0))="n/a","n/a",FR209-INDEX(tab_MinKomp[Język niemiecki / Deutsch],MATCH($B209,tab_MinKomp[Stanowisko / Position ],0)))</f>
        <v>n/a</v>
      </c>
      <c r="FS210" s="295">
        <f>IF(INDEX(tab_MinKomp[Zarządzanie dokumentacją procesową / Process dokumentation management],MATCH($B209,tab_MinKomp[Stanowisko / Position ],0))="n/a","n/a",FS209-INDEX(tab_MinKomp[Zarządzanie dokumentacją procesową / Process dokumentation management],MATCH($B209,tab_MinKomp[Stanowisko / Position ],0)))</f>
        <v>-1</v>
      </c>
      <c r="FT210" s="295">
        <f>IF(INDEX(tab_MinKomp[Znajomość procesów z obszaru / Kenntiss der prozesse in dem Bereich],MATCH($B209,tab_MinKomp[Stanowisko / Position ],0))="n/a","n/a",FT209-INDEX(tab_MinKomp[Znajomość procesów z obszaru / Kenntiss der prozesse in dem Bereich],MATCH($B209,tab_MinKomp[Stanowisko / Position ],0)))</f>
        <v>-1</v>
      </c>
      <c r="FU210" s="295">
        <f>IF(INDEX(tab_MinKomp[optymalizacja procesów / Prozessoptymalisierung],MATCH($B209,tab_MinKomp[Stanowisko / Position ],0))="n/a","n/a",FU209-INDEX(tab_MinKomp[optymalizacja procesów / Prozessoptymalisierung],MATCH($B209,tab_MinKomp[Stanowisko / Position ],0)))</f>
        <v>0</v>
      </c>
      <c r="FV210" s="295">
        <f>IF(INDEX(tab_MinKomp[Umiejętności szkoleniowe / Trainingsfähigkeiten],MATCH($B209,tab_MinKomp[Stanowisko / Position ],0))="n/a","n/a",FV209-INDEX(tab_MinKomp[Umiejętności szkoleniowe / Trainingsfähigkeiten],MATCH($B209,tab_MinKomp[Stanowisko / Position ],0)))</f>
        <v>1</v>
      </c>
      <c r="FW210" s="295">
        <f>IF(INDEX(tab_MinKomp[Analityczne myślenie, podejście / Analitysches Denken, Einstellung],MATCH($B209,tab_MinKomp[Stanowisko / Position ],0))="n/a","n/a",FW209-INDEX(tab_MinKomp[Analityczne myślenie, podejście / Analitysches Denken, Einstellung],MATCH($B209,tab_MinKomp[Stanowisko / Position ],0)))</f>
        <v>0</v>
      </c>
      <c r="FX210" s="295">
        <f>IF(INDEX(tab_MinKomp[Dokładność, precyzja w dzialaniu / Genauigkeit, Präzision in die Arbeit],MATCH($B209,tab_MinKomp[Stanowisko / Position ],0))="n/a","n/a",FX209-INDEX(tab_MinKomp[Dokładność, precyzja w dzialaniu / Genauigkeit, Präzision in die Arbeit],MATCH($B209,tab_MinKomp[Stanowisko / Position ],0)))</f>
        <v>-1</v>
      </c>
      <c r="FY210" s="295">
        <f>IF(INDEX(tab_MinKomp[Dyspozycyjność / Verfügbarkeit],MATCH($B209,tab_MinKomp[Stanowisko / Position ],0))="n/a","n/a",FY209-INDEX(tab_MinKomp[Dyspozycyjność / Verfügbarkeit],MATCH($B209,tab_MinKomp[Stanowisko / Position ],0)))</f>
        <v>-1</v>
      </c>
      <c r="FZ210" s="295">
        <f>IF(INDEX(tab_MinKomp[Zaangażowanie / 
Engagement],MATCH($B209,tab_MinKomp[Stanowisko / Position ],0))="n/a","n/a",FZ209-INDEX(tab_MinKomp[Zaangażowanie / 
Engagement],MATCH($B209,tab_MinKomp[Stanowisko / Position ],0)))</f>
        <v>-1</v>
      </c>
      <c r="GA210" s="295" t="str">
        <f>IF(INDEX(tab_MinKomp[Konserwacja form guma],MATCH($B209,tab_MinKomp[Stanowisko / Position ],0))="n/a","n/a",GA209-INDEX(tab_MinKomp[Konserwacja form guma],MATCH($B209,tab_MinKomp[Stanowisko / Position ],0)))</f>
        <v>n/a</v>
      </c>
      <c r="GB210" s="295" t="str">
        <f>IF(INDEX(tab_MinKomp[Konserwacja form plastiki],MATCH($B209,tab_MinKomp[Stanowisko / Position ],0))="n/a","n/a",GB209-INDEX(tab_MinKomp[Konserwacja form plastiki],MATCH($B209,tab_MinKomp[Stanowisko / Position ],0)))</f>
        <v>n/a</v>
      </c>
      <c r="GC210" s="295">
        <f>IF(INDEX(tab_MinKomp[Elastyczność w działaniu],MATCH($B209,tab_MinKomp[Stanowisko / Position ],0))="n/a","n/a",GC209-INDEX(tab_MinKomp[Elastyczność w działaniu],MATCH($B209,tab_MinKomp[Stanowisko / Position ],0)))</f>
        <v>0</v>
      </c>
      <c r="GD210" s="295">
        <f>IF(INDEX(tab_MinKomp[Komunikatywność],MATCH($B209,tab_MinKomp[Stanowisko / Position ],0))="n/a","n/a",GD209-INDEX(tab_MinKomp[Komunikatywność],MATCH($B209,tab_MinKomp[Stanowisko / Position ],0)))</f>
        <v>0</v>
      </c>
      <c r="GE210" s="294" t="str">
        <f>IF(INDEX(tab_MinKomp[Motywowanie i budowanie zaangażowania zespołu],MATCH($B209,tab_MinKomp[Stanowisko / Position ],0))="n/a","n/a",GE209-INDEX(tab_MinKomp[Motywowanie i budowanie zaangażowania zespołu],MATCH($B209,tab_MinKomp[Stanowisko / Position ],0)))</f>
        <v>n/a</v>
      </c>
      <c r="GF210" s="186" t="s">
        <v>248</v>
      </c>
      <c r="GG210" s="186" t="s">
        <v>248</v>
      </c>
      <c r="GH210" s="186" t="s">
        <v>248</v>
      </c>
      <c r="GI210" s="186" t="s">
        <v>248</v>
      </c>
      <c r="GJ210" s="186" t="s">
        <v>248</v>
      </c>
      <c r="GK210" s="186" t="s">
        <v>248</v>
      </c>
      <c r="GL210" s="186" t="s">
        <v>248</v>
      </c>
      <c r="GM210" s="186" t="s">
        <v>248</v>
      </c>
      <c r="GN210" s="186" t="s">
        <v>248</v>
      </c>
      <c r="GO210" s="186" t="s">
        <v>248</v>
      </c>
      <c r="GP210" s="186" t="s">
        <v>248</v>
      </c>
      <c r="GQ210" s="186" t="s">
        <v>248</v>
      </c>
      <c r="GR210" s="186" t="s">
        <v>248</v>
      </c>
      <c r="GS210" s="186" t="s">
        <v>248</v>
      </c>
      <c r="GT210" s="186" t="s">
        <v>248</v>
      </c>
      <c r="GU210" s="186" t="s">
        <v>248</v>
      </c>
      <c r="GV210" s="186" t="s">
        <v>248</v>
      </c>
      <c r="GW210" s="186" t="s">
        <v>248</v>
      </c>
      <c r="GX210" s="186" t="s">
        <v>248</v>
      </c>
      <c r="GY210" s="186" t="s">
        <v>248</v>
      </c>
      <c r="GZ210" s="261" t="s">
        <v>248</v>
      </c>
      <c r="HA210" s="261" t="s">
        <v>248</v>
      </c>
      <c r="HB210" s="299">
        <f>SUM(G210:GE210)/(HB209-(SUM(G210:GE210)))</f>
        <v>-0.25</v>
      </c>
    </row>
    <row r="211" spans="1:211" ht="24.9" customHeight="1" x14ac:dyDescent="0.3">
      <c r="A211" s="286" t="s">
        <v>322</v>
      </c>
      <c r="B211" s="286" t="s">
        <v>315</v>
      </c>
      <c r="C211" s="286" t="s">
        <v>408</v>
      </c>
      <c r="D211" s="286">
        <v>1531</v>
      </c>
      <c r="E211" s="396" t="s">
        <v>491</v>
      </c>
      <c r="F211" s="287" t="s">
        <v>374</v>
      </c>
      <c r="G211" s="260">
        <v>2</v>
      </c>
      <c r="H211" s="260">
        <v>2</v>
      </c>
      <c r="I211" s="260">
        <v>2</v>
      </c>
      <c r="J211" s="260">
        <v>3</v>
      </c>
      <c r="K211" s="260">
        <v>3</v>
      </c>
      <c r="L211" s="260" t="s">
        <v>248</v>
      </c>
      <c r="M211" s="260" t="s">
        <v>248</v>
      </c>
      <c r="N211" s="260" t="s">
        <v>248</v>
      </c>
      <c r="O211" s="260">
        <v>2</v>
      </c>
      <c r="P211" s="260">
        <v>3</v>
      </c>
      <c r="Q211" s="260" t="s">
        <v>248</v>
      </c>
      <c r="R211" s="260" t="s">
        <v>248</v>
      </c>
      <c r="S211" s="260" t="s">
        <v>248</v>
      </c>
      <c r="T211" s="260" t="s">
        <v>248</v>
      </c>
      <c r="U211" s="260" t="s">
        <v>248</v>
      </c>
      <c r="V211" s="260" t="s">
        <v>248</v>
      </c>
      <c r="W211" s="260" t="s">
        <v>248</v>
      </c>
      <c r="X211" s="260" t="s">
        <v>248</v>
      </c>
      <c r="Y211" s="260" t="s">
        <v>248</v>
      </c>
      <c r="Z211" s="260" t="s">
        <v>248</v>
      </c>
      <c r="AA211" s="260" t="s">
        <v>248</v>
      </c>
      <c r="AB211" s="260" t="s">
        <v>248</v>
      </c>
      <c r="AC211" s="260" t="s">
        <v>248</v>
      </c>
      <c r="AD211" s="260" t="s">
        <v>248</v>
      </c>
      <c r="AE211" s="260" t="s">
        <v>248</v>
      </c>
      <c r="AF211" s="260" t="s">
        <v>248</v>
      </c>
      <c r="AG211" s="260" t="s">
        <v>248</v>
      </c>
      <c r="AH211" s="260" t="s">
        <v>248</v>
      </c>
      <c r="AI211" s="260" t="s">
        <v>248</v>
      </c>
      <c r="AJ211" s="260" t="s">
        <v>248</v>
      </c>
      <c r="AK211" s="260" t="s">
        <v>248</v>
      </c>
      <c r="AL211" s="260">
        <v>3</v>
      </c>
      <c r="AM211" s="260" t="s">
        <v>248</v>
      </c>
      <c r="AN211" s="260" t="s">
        <v>248</v>
      </c>
      <c r="AO211" s="260">
        <v>2</v>
      </c>
      <c r="AP211" s="260" t="s">
        <v>248</v>
      </c>
      <c r="AQ211" s="260">
        <v>2</v>
      </c>
      <c r="AR211" s="260" t="s">
        <v>248</v>
      </c>
      <c r="AS211" s="260" t="s">
        <v>248</v>
      </c>
      <c r="AT211" s="260" t="s">
        <v>248</v>
      </c>
      <c r="AU211" s="260" t="s">
        <v>248</v>
      </c>
      <c r="AV211" s="260">
        <v>3</v>
      </c>
      <c r="AW211" s="260">
        <v>3</v>
      </c>
      <c r="AX211" s="260" t="s">
        <v>248</v>
      </c>
      <c r="AY211" s="260" t="s">
        <v>248</v>
      </c>
      <c r="AZ211" s="260" t="s">
        <v>248</v>
      </c>
      <c r="BA211" s="260">
        <v>2</v>
      </c>
      <c r="BB211" s="260">
        <v>2</v>
      </c>
      <c r="BC211" s="260" t="s">
        <v>248</v>
      </c>
      <c r="BD211" s="260" t="s">
        <v>248</v>
      </c>
      <c r="BE211" s="260" t="s">
        <v>248</v>
      </c>
      <c r="BF211" s="260" t="s">
        <v>248</v>
      </c>
      <c r="BG211" s="260" t="s">
        <v>248</v>
      </c>
      <c r="BH211" s="260" t="s">
        <v>248</v>
      </c>
      <c r="BI211" s="260" t="s">
        <v>248</v>
      </c>
      <c r="BJ211" s="260" t="s">
        <v>248</v>
      </c>
      <c r="BK211" s="260" t="s">
        <v>248</v>
      </c>
      <c r="BL211" s="260" t="s">
        <v>248</v>
      </c>
      <c r="BM211" s="260" t="s">
        <v>248</v>
      </c>
      <c r="BN211" s="260">
        <v>3</v>
      </c>
      <c r="BO211" s="260" t="s">
        <v>248</v>
      </c>
      <c r="BP211" s="260">
        <v>3</v>
      </c>
      <c r="BQ211" s="260" t="s">
        <v>248</v>
      </c>
      <c r="BR211" s="260">
        <v>3</v>
      </c>
      <c r="BS211" s="260" t="s">
        <v>248</v>
      </c>
      <c r="BT211" s="260">
        <v>3</v>
      </c>
      <c r="BU211" s="260" t="s">
        <v>248</v>
      </c>
      <c r="BV211" s="260" t="s">
        <v>248</v>
      </c>
      <c r="BW211" s="260" t="s">
        <v>248</v>
      </c>
      <c r="BX211" s="260" t="s">
        <v>248</v>
      </c>
      <c r="BY211" s="260" t="s">
        <v>248</v>
      </c>
      <c r="BZ211" s="260" t="s">
        <v>248</v>
      </c>
      <c r="CA211" s="260">
        <v>3</v>
      </c>
      <c r="CB211" s="260" t="s">
        <v>248</v>
      </c>
      <c r="CC211" s="260">
        <v>3</v>
      </c>
      <c r="CD211" s="260">
        <v>3</v>
      </c>
      <c r="CE211" s="260" t="s">
        <v>248</v>
      </c>
      <c r="CF211" s="260" t="s">
        <v>248</v>
      </c>
      <c r="CG211" s="260">
        <v>3</v>
      </c>
      <c r="CH211" s="260" t="s">
        <v>248</v>
      </c>
      <c r="CI211" s="260" t="s">
        <v>248</v>
      </c>
      <c r="CJ211" s="260" t="s">
        <v>248</v>
      </c>
      <c r="CK211" s="260" t="s">
        <v>248</v>
      </c>
      <c r="CL211" s="260" t="s">
        <v>248</v>
      </c>
      <c r="CM211" s="260" t="s">
        <v>248</v>
      </c>
      <c r="CN211" s="260" t="s">
        <v>248</v>
      </c>
      <c r="CO211" s="260" t="s">
        <v>248</v>
      </c>
      <c r="CP211" s="260" t="s">
        <v>248</v>
      </c>
      <c r="CQ211" s="260" t="s">
        <v>248</v>
      </c>
      <c r="CR211" s="260" t="s">
        <v>248</v>
      </c>
      <c r="CS211" s="260" t="s">
        <v>248</v>
      </c>
      <c r="CT211" s="260" t="s">
        <v>248</v>
      </c>
      <c r="CU211" s="260" t="s">
        <v>248</v>
      </c>
      <c r="CV211" s="260" t="s">
        <v>248</v>
      </c>
      <c r="CW211" s="260">
        <v>2</v>
      </c>
      <c r="CX211" s="260" t="s">
        <v>248</v>
      </c>
      <c r="CY211" s="260" t="s">
        <v>248</v>
      </c>
      <c r="CZ211" s="260" t="s">
        <v>248</v>
      </c>
      <c r="DA211" s="260" t="s">
        <v>248</v>
      </c>
      <c r="DB211" s="260" t="s">
        <v>248</v>
      </c>
      <c r="DC211" s="260" t="s">
        <v>248</v>
      </c>
      <c r="DD211" s="260" t="s">
        <v>248</v>
      </c>
      <c r="DE211" s="260" t="s">
        <v>248</v>
      </c>
      <c r="DF211" s="260">
        <v>3</v>
      </c>
      <c r="DG211" s="260" t="s">
        <v>248</v>
      </c>
      <c r="DH211" s="260" t="s">
        <v>248</v>
      </c>
      <c r="DI211" s="260" t="s">
        <v>248</v>
      </c>
      <c r="DJ211" s="260" t="s">
        <v>248</v>
      </c>
      <c r="DK211" s="260" t="s">
        <v>248</v>
      </c>
      <c r="DL211" s="260" t="s">
        <v>248</v>
      </c>
      <c r="DM211" s="260" t="s">
        <v>248</v>
      </c>
      <c r="DN211" s="260" t="s">
        <v>248</v>
      </c>
      <c r="DO211" s="260" t="s">
        <v>248</v>
      </c>
      <c r="DP211" s="260" t="s">
        <v>248</v>
      </c>
      <c r="DQ211" s="260" t="s">
        <v>248</v>
      </c>
      <c r="DR211" s="260" t="s">
        <v>248</v>
      </c>
      <c r="DS211" s="260" t="s">
        <v>248</v>
      </c>
      <c r="DT211" s="260" t="s">
        <v>248</v>
      </c>
      <c r="DU211" s="260" t="s">
        <v>248</v>
      </c>
      <c r="DV211" s="260" t="s">
        <v>248</v>
      </c>
      <c r="DW211" s="260" t="s">
        <v>248</v>
      </c>
      <c r="DX211" s="260" t="s">
        <v>248</v>
      </c>
      <c r="DY211" s="260" t="s">
        <v>248</v>
      </c>
      <c r="DZ211" s="260" t="s">
        <v>248</v>
      </c>
      <c r="EA211" s="260" t="s">
        <v>248</v>
      </c>
      <c r="EB211" s="260" t="s">
        <v>248</v>
      </c>
      <c r="EC211" s="260" t="s">
        <v>248</v>
      </c>
      <c r="ED211" s="260" t="s">
        <v>248</v>
      </c>
      <c r="EE211" s="260" t="s">
        <v>248</v>
      </c>
      <c r="EF211" s="260" t="s">
        <v>248</v>
      </c>
      <c r="EG211" s="260" t="s">
        <v>248</v>
      </c>
      <c r="EH211" s="260" t="s">
        <v>248</v>
      </c>
      <c r="EI211" s="260" t="s">
        <v>248</v>
      </c>
      <c r="EJ211" s="260" t="s">
        <v>248</v>
      </c>
      <c r="EK211" s="260" t="s">
        <v>248</v>
      </c>
      <c r="EL211" s="260" t="s">
        <v>248</v>
      </c>
      <c r="EM211" s="260" t="s">
        <v>248</v>
      </c>
      <c r="EN211" s="260" t="s">
        <v>248</v>
      </c>
      <c r="EO211" s="260" t="s">
        <v>248</v>
      </c>
      <c r="EP211" s="260" t="s">
        <v>248</v>
      </c>
      <c r="EQ211" s="260" t="s">
        <v>248</v>
      </c>
      <c r="ER211" s="260" t="s">
        <v>248</v>
      </c>
      <c r="ES211" s="260" t="s">
        <v>248</v>
      </c>
      <c r="ET211" s="260" t="s">
        <v>248</v>
      </c>
      <c r="EU211" s="260" t="s">
        <v>248</v>
      </c>
      <c r="EV211" s="260" t="s">
        <v>248</v>
      </c>
      <c r="EW211" s="260" t="s">
        <v>248</v>
      </c>
      <c r="EX211" s="260" t="s">
        <v>248</v>
      </c>
      <c r="EY211" s="260" t="s">
        <v>248</v>
      </c>
      <c r="EZ211" s="260" t="s">
        <v>248</v>
      </c>
      <c r="FA211" s="260" t="s">
        <v>248</v>
      </c>
      <c r="FB211" s="260" t="s">
        <v>248</v>
      </c>
      <c r="FC211" s="260" t="s">
        <v>248</v>
      </c>
      <c r="FD211" s="260" t="s">
        <v>248</v>
      </c>
      <c r="FE211" s="260" t="s">
        <v>248</v>
      </c>
      <c r="FF211" s="260" t="s">
        <v>248</v>
      </c>
      <c r="FG211" s="260" t="s">
        <v>248</v>
      </c>
      <c r="FH211" s="260" t="s">
        <v>248</v>
      </c>
      <c r="FI211" s="260" t="s">
        <v>248</v>
      </c>
      <c r="FJ211" s="260" t="s">
        <v>248</v>
      </c>
      <c r="FK211" s="260" t="s">
        <v>248</v>
      </c>
      <c r="FL211" s="260" t="s">
        <v>248</v>
      </c>
      <c r="FM211" s="260" t="s">
        <v>248</v>
      </c>
      <c r="FN211" s="260" t="s">
        <v>248</v>
      </c>
      <c r="FO211" s="260" t="s">
        <v>248</v>
      </c>
      <c r="FP211" s="260" t="s">
        <v>248</v>
      </c>
      <c r="FQ211" s="288" t="s">
        <v>248</v>
      </c>
      <c r="FR211" s="288" t="s">
        <v>248</v>
      </c>
      <c r="FS211" s="260">
        <v>3</v>
      </c>
      <c r="FT211" s="260">
        <v>3</v>
      </c>
      <c r="FU211" s="260">
        <v>3</v>
      </c>
      <c r="FV211" s="260">
        <v>3</v>
      </c>
      <c r="FW211" s="260">
        <v>2</v>
      </c>
      <c r="FX211" s="260">
        <v>3</v>
      </c>
      <c r="FY211" s="260">
        <v>3</v>
      </c>
      <c r="FZ211" s="260">
        <v>3</v>
      </c>
      <c r="GA211" s="260" t="s">
        <v>248</v>
      </c>
      <c r="GB211" s="260" t="s">
        <v>248</v>
      </c>
      <c r="GC211" s="260">
        <v>3</v>
      </c>
      <c r="GD211" s="260">
        <v>3</v>
      </c>
      <c r="GE211" s="260" t="s">
        <v>248</v>
      </c>
      <c r="GF211" s="186" t="s">
        <v>248</v>
      </c>
      <c r="GG211" s="186" t="s">
        <v>248</v>
      </c>
      <c r="GH211" s="186" t="s">
        <v>248</v>
      </c>
      <c r="GI211" s="186" t="s">
        <v>248</v>
      </c>
      <c r="GJ211" s="186" t="s">
        <v>248</v>
      </c>
      <c r="GK211" s="186" t="s">
        <v>248</v>
      </c>
      <c r="GL211" s="186" t="s">
        <v>248</v>
      </c>
      <c r="GM211" s="186" t="s">
        <v>248</v>
      </c>
      <c r="GN211" s="186" t="s">
        <v>248</v>
      </c>
      <c r="GO211" s="186" t="s">
        <v>248</v>
      </c>
      <c r="GP211" s="186" t="s">
        <v>248</v>
      </c>
      <c r="GQ211" s="186" t="s">
        <v>248</v>
      </c>
      <c r="GR211" s="186" t="s">
        <v>248</v>
      </c>
      <c r="GS211" s="186" t="s">
        <v>248</v>
      </c>
      <c r="GT211" s="186" t="s">
        <v>248</v>
      </c>
      <c r="GU211" s="186" t="s">
        <v>248</v>
      </c>
      <c r="GV211" s="186" t="s">
        <v>248</v>
      </c>
      <c r="GW211" s="186" t="s">
        <v>248</v>
      </c>
      <c r="GX211" s="186" t="s">
        <v>248</v>
      </c>
      <c r="GY211" s="186" t="s">
        <v>248</v>
      </c>
      <c r="GZ211" s="261" t="s">
        <v>248</v>
      </c>
      <c r="HA211" s="261">
        <v>3</v>
      </c>
      <c r="HB211" s="290">
        <f>SUM(G211:GE211)</f>
        <v>92</v>
      </c>
    </row>
    <row r="212" spans="1:211" ht="24.9" customHeight="1" thickBot="1" x14ac:dyDescent="0.35">
      <c r="A212" s="108" t="str">
        <f>A211</f>
        <v>Prod.-Q-6</v>
      </c>
      <c r="B212" s="108" t="str">
        <f>B211</f>
        <v>Pracownik Produkcji</v>
      </c>
      <c r="C212" s="108" t="str">
        <f>C211</f>
        <v>TW</v>
      </c>
      <c r="D212" s="108">
        <f>D211</f>
        <v>1531</v>
      </c>
      <c r="E212" s="397"/>
      <c r="F212" s="292" t="s">
        <v>375</v>
      </c>
      <c r="G212" s="293">
        <f>IF(INDEX(tab_MinKomp[Przepisy BHP / BHP Vorschriften],MATCH($B211,tab_MinKomp[Stanowisko / Position ],0))="n/a","n/a",G211-INDEX(tab_MinKomp[Przepisy BHP / BHP Vorschriften],MATCH($B211,tab_MinKomp[Stanowisko / Position ],0)))</f>
        <v>0</v>
      </c>
      <c r="H212" s="294">
        <f>IF(INDEX(tab_MinKomp[Przepisy PPOŻ / Brandschutzbestimmungen],MATCH($B211,tab_MinKomp[Stanowisko / Position ],0))="n/a","n/a",H211-INDEX(tab_MinKomp[Przepisy PPOŻ / Brandschutzbestimmungen],MATCH($B211,tab_MinKomp[Stanowisko / Position ],0)))</f>
        <v>1</v>
      </c>
      <c r="I212" s="294">
        <f>IF(INDEX(tab_MinKomp[Ryzyko zawodowe na stanowiskach pracyv/ Berufliche Risiken an Arbeitsstellen],MATCH($B211,tab_MinKomp[Stanowisko / Position ],0))="n/a","n/a",I211-INDEX(tab_MinKomp[Ryzyko zawodowe na stanowiskach pracyv/ Berufliche Risiken an Arbeitsstellen],MATCH($B211,tab_MinKomp[Stanowisko / Position ],0)))</f>
        <v>0</v>
      </c>
      <c r="J212" s="294">
        <f>IF(INDEX(tab_MinKomp[Gospodarka substancjami niebezpiecznymi / Gefahrstoffmanagement],MATCH($B211,tab_MinKomp[Stanowisko / Position ],0))="n/a","n/a",J211-INDEX(tab_MinKomp[Gospodarka substancjami niebezpiecznymi / Gefahrstoffmanagement],MATCH($B211,tab_MinKomp[Stanowisko / Position ],0)))</f>
        <v>2</v>
      </c>
      <c r="K212" s="294">
        <f>IF(INDEX(tab_MinKomp[Gospodarka odpadami / Abfallwirtschaft],MATCH($B211,tab_MinKomp[Stanowisko / Position ],0))="n/a","n/a",K211-INDEX(tab_MinKomp[Gospodarka odpadami / Abfallwirtschaft],MATCH($B211,tab_MinKomp[Stanowisko / Position ],0)))</f>
        <v>2</v>
      </c>
      <c r="L212" s="295" t="str">
        <f>IF(INDEX(tab_MinKomp[Przepisy kodeksu pracy / Bestimmungen des Arbeitsgesetzes],MATCH($B211,tab_MinKomp[Stanowisko / Position ],0))="n/a","n/a",L211-INDEX(tab_MinKomp[Przepisy kodeksu pracy / Bestimmungen des Arbeitsgesetzes],MATCH($B211,tab_MinKomp[Stanowisko / Position ],0)))</f>
        <v>n/a</v>
      </c>
      <c r="M212" s="296" t="str">
        <f>IF(INDEX(tab_MinKomp[Przepisy o ub.społ. ZUS  / Sozialversicherungsvorschriften],MATCH($B211,tab_MinKomp[Stanowisko / Position ],0))="n/a","n/a",M211-INDEX(tab_MinKomp[Przepisy o ub.społ. ZUS  / Sozialversicherungsvorschriften],MATCH($B211,tab_MinKomp[Stanowisko / Position ],0)))</f>
        <v>n/a</v>
      </c>
      <c r="N212" s="295" t="str">
        <f>IF(INDEX(tab_MinKomp[PRZEPISY O PDOF /persönlich Einkommensteuergesetz ],MATCH($B211,tab_MinKomp[Stanowisko / Position ],0))="n/a","n/a",N211-INDEX(tab_MinKomp[PRZEPISY O PDOF /persönlich Einkommensteuergesetz ],MATCH($B211,tab_MinKomp[Stanowisko / Position ],0)))</f>
        <v>n/a</v>
      </c>
      <c r="O212" s="295">
        <f>IF(INDEX(tab_MinKomp[Regulamin pracy / Arbeitsordnung],MATCH($B211,tab_MinKomp[Stanowisko / Position ],0))="n/a","n/a",O211-INDEX(tab_MinKomp[Regulamin pracy / Arbeitsordnung],MATCH($B211,tab_MinKomp[Stanowisko / Position ],0)))</f>
        <v>1</v>
      </c>
      <c r="P212" s="295">
        <f>IF(INDEX(tab_MinKomp[Regulamin wynagradzania / Vergütungsordnung],MATCH($B211,tab_MinKomp[Stanowisko / Position ],0))="n/a","n/a",P211-INDEX(tab_MinKomp[Regulamin wynagradzania / Vergütungsordnung],MATCH($B211,tab_MinKomp[Stanowisko / Position ],0)))</f>
        <v>2</v>
      </c>
      <c r="Q212" s="295" t="str">
        <f>IF(INDEX(tab_MinKomp[System R2PŁATNIK PRO: Płace / Lohnabrechnung],MATCH($B211,tab_MinKomp[Stanowisko / Position ],0))="n/a","n/a",Q211-INDEX(tab_MinKomp[System R2PŁATNIK PRO: Płace / Lohnabrechnung],MATCH($B211,tab_MinKomp[Stanowisko / Position ],0)))</f>
        <v>n/a</v>
      </c>
      <c r="R212" s="295" t="str">
        <f>IF(INDEX(tab_MinKomp[SystemR2PŁATNIK PRO: KADRY / Personaldaten],MATCH($B211,tab_MinKomp[Stanowisko / Position ],0))="n/a","n/a",R211-INDEX(tab_MinKomp[SystemR2PŁATNIK PRO: KADRY / Personaldaten],MATCH($B211,tab_MinKomp[Stanowisko / Position ],0)))</f>
        <v>n/a</v>
      </c>
      <c r="S212" s="295" t="str">
        <f>IF(INDEX(tab_MinKomp[SYSTEM R2PŁATNIK PRO: zarządzanie pracownikami / Arbeitsverwaltung],MATCH($B211,tab_MinKomp[Stanowisko / Position ],0))="n/a","n/a",S211-INDEX(tab_MinKomp[SYSTEM R2PŁATNIK PRO: zarządzanie pracownikami / Arbeitsverwaltung],MATCH($B211,tab_MinKomp[Stanowisko / Position ],0)))</f>
        <v>n/a</v>
      </c>
      <c r="T212" s="295" t="str">
        <f>IF(INDEX(tab_MinKomp[Doradztwo, wsparcie personalne / Personalberatung und Unterstützung],MATCH($B211,tab_MinKomp[Stanowisko / Position ],0))="n/a","n/a",T211-INDEX(tab_MinKomp[Doradztwo, wsparcie personalne / Personalberatung und Unterstützung],MATCH($B211,tab_MinKomp[Stanowisko / Position ],0)))</f>
        <v>n/a</v>
      </c>
      <c r="U212" s="295" t="str">
        <f>IF(INDEX(tab_MinKomp[Przepisy o podatku VAT / MwSt.- Gesetz],MATCH($B211,tab_MinKomp[Stanowisko / Position ],0))="n/a","n/a",U211-INDEX(tab_MinKomp[Przepisy o podatku VAT / MwSt.- Gesetz],MATCH($B211,tab_MinKomp[Stanowisko / Position ],0)))</f>
        <v>n/a</v>
      </c>
      <c r="V212" s="295" t="str">
        <f>IF(INDEX(tab_MinKomp[PrzepisyPDOP / geschäftlich Einkommensteuergesetz],MATCH($B211,tab_MinKomp[Stanowisko / Position ],0))="n/a","n/a",V211-INDEX(tab_MinKomp[PrzepisyPDOP / geschäftlich Einkommensteuergesetz],MATCH($B211,tab_MinKomp[Stanowisko / Position ],0)))</f>
        <v>n/a</v>
      </c>
      <c r="W212" s="295" t="str">
        <f>IF(INDEX(tab_MinKomp[System BAAN / FINANSE (FIBU)],MATCH($B211,tab_MinKomp[Stanowisko / Position ],0))="n/a","n/a",W211-INDEX(tab_MinKomp[System BAAN / FINANSE (FIBU)],MATCH($B211,tab_MinKomp[Stanowisko / Position ],0)))</f>
        <v>n/a</v>
      </c>
      <c r="X212" s="295" t="str">
        <f>IF(INDEX(tab_MinKomp[Systemy pomocnicze / Hilfssysteme(STOCKPROGRAM, KALK2000 etc.)],MATCH($B211,tab_MinKomp[Stanowisko / Position ],0))="n/a","n/a",X211-INDEX(tab_MinKomp[Systemy pomocnicze / Hilfssysteme(STOCKPROGRAM, KALK2000 etc.)],MATCH($B211,tab_MinKomp[Stanowisko / Position ],0)))</f>
        <v>n/a</v>
      </c>
      <c r="Y212" s="295" t="str">
        <f>IF(INDEX(tab_MinKomp[Polityka rachunkowości / Buchführungspolitik],MATCH($B211,tab_MinKomp[Stanowisko / Position ],0))="n/a","n/a",Y211-INDEX(tab_MinKomp[Polityka rachunkowości / Buchführungspolitik],MATCH($B211,tab_MinKomp[Stanowisko / Position ],0)))</f>
        <v>n/a</v>
      </c>
      <c r="Z212" s="295" t="str">
        <f>IF(INDEX(tab_MinKomp[Ustawa o rachunkowości / Rechnungslegungsgesetz],MATCH($B211,tab_MinKomp[Stanowisko / Position ],0))="n/a","n/a",Z211-INDEX(tab_MinKomp[Ustawa o rachunkowości / Rechnungslegungsgesetz],MATCH($B211,tab_MinKomp[Stanowisko / Position ],0)))</f>
        <v>n/a</v>
      </c>
      <c r="AA212" s="295" t="str">
        <f>IF(INDEX(tab_MinKomp[WORKFLOW - TS-100],MATCH($B211,tab_MinKomp[Stanowisko / Position ],0))="n/a","n/a",AA211-INDEX(tab_MinKomp[WORKFLOW - TS-100],MATCH($B211,tab_MinKomp[Stanowisko / Position ],0)))</f>
        <v>n/a</v>
      </c>
      <c r="AB212" s="295" t="str">
        <f>IF(INDEX(tab_MinKomp[WORKFLOW - SFMS],MATCH($B211,tab_MinKomp[Stanowisko / Position ],0))="n/a","n/a",AB211-INDEX(tab_MinKomp[WORKFLOW - SFMS],MATCH($B211,tab_MinKomp[Stanowisko / Position ],0)))</f>
        <v>n/a</v>
      </c>
      <c r="AC212" s="295" t="str">
        <f>IF(INDEX(tab_MinKomp[System ISO 9001:2015],MATCH($B211,tab_MinKomp[Stanowisko / Position ],0))="n/a","n/a",AC211-INDEX(tab_MinKomp[System ISO 9001:2015],MATCH($B211,tab_MinKomp[Stanowisko / Position ],0)))</f>
        <v>n/a</v>
      </c>
      <c r="AD212" s="295" t="str">
        <f>IF(INDEX(tab_MinKomp[System ISO 9001:2015],MATCH($B211,tab_MinKomp[Stanowisko / Position ],0))="n/a","n/a",AD211-INDEX(tab_MinKomp[System ISO 9001:2015],MATCH($B211,tab_MinKomp[Stanowisko / Position ],0)))</f>
        <v>n/a</v>
      </c>
      <c r="AE212" s="295" t="str">
        <f>IF(INDEX(tab_MinKomp[System ISO 9001:2015],MATCH($B211,tab_MinKomp[Stanowisko / Position ],0))="n/a","n/a",AE211-INDEX(tab_MinKomp[System ISO 9001:2015],MATCH($B211,tab_MinKomp[Stanowisko / Position ],0)))</f>
        <v>n/a</v>
      </c>
      <c r="AF212" s="295" t="str">
        <f>IF(INDEX(tab_MinKomp[System ISO 9001:2015],MATCH($B211,tab_MinKomp[Stanowisko / Position ],0))="n/a","n/a",AF211-INDEX(tab_MinKomp[System ISO 9001:2015],MATCH($B211,tab_MinKomp[Stanowisko / Position ],0)))</f>
        <v>n/a</v>
      </c>
      <c r="AG212" s="295" t="str">
        <f>IF(INDEX(tab_MinKomp[Wymagania VDA 6.3 Process / Forderungen],MATCH($B211,tab_MinKomp[Stanowisko / Position ],0))="n/a","n/a",AG211-INDEX(tab_MinKomp[Wymagania VDA 6.3 Process / Forderungen],MATCH($B211,tab_MinKomp[Stanowisko / Position ],0)))</f>
        <v>n/a</v>
      </c>
      <c r="AH212" s="295" t="str">
        <f>IF(INDEX(tab_MinKomp[Wymagania VDA 6.5 Product / Forderungen],MATCH($B211,tab_MinKomp[Stanowisko / Position ],0))="n/a","n/a",AH211-INDEX(tab_MinKomp[Wymagania VDA 6.5 Product / Forderungen],MATCH($B211,tab_MinKomp[Stanowisko / Position ],0)))</f>
        <v>n/a</v>
      </c>
      <c r="AI212" s="295" t="str">
        <f>IF(INDEX(tab_MinKomp[System ISO 9001:2015],MATCH($B211,tab_MinKomp[Stanowisko / Position ],0))="n/a","n/a",AI211-INDEX(tab_MinKomp[System ISO 9001:2015],MATCH($B211,tab_MinKomp[Stanowisko / Position ],0)))</f>
        <v>n/a</v>
      </c>
      <c r="AJ212" s="295" t="str">
        <f>IF(INDEX(tab_MinKomp[Auditor systemu ISO 17021:2018],MATCH($B211,tab_MinKomp[Stanowisko / Position ],0))="n/a","n/a",AJ211-INDEX(tab_MinKomp[Auditor systemu ISO 17021:2018],MATCH($B211,tab_MinKomp[Stanowisko / Position ],0)))</f>
        <v>n/a</v>
      </c>
      <c r="AK212" s="295" t="str">
        <f>IF(INDEX(tab_MinKomp[Pełnomocnik systemu / Systemvertreter],MATCH($B211,tab_MinKomp[Stanowisko / Position ],0))="n/a","n/a",AK211-INDEX(tab_MinKomp[Pełnomocnik systemu / Systemvertreter],MATCH($B211,tab_MinKomp[Stanowisko / Position ],0)))</f>
        <v>n/a</v>
      </c>
      <c r="AL212" s="295">
        <f>IF(INDEX(tab_MinKomp[Polityka Etyczna - Compliance],MATCH($B211,tab_MinKomp[Stanowisko / Position ],0))="n/a","n/a",AL211-INDEX(tab_MinKomp[Polityka Etyczna - Compliance],MATCH($B211,tab_MinKomp[Stanowisko / Position ],0)))</f>
        <v>2</v>
      </c>
      <c r="AM212" s="295" t="str">
        <f>IF(INDEX(tab_MinKomp[WDRAŻANIE NOWYCH PROJEKTÓW/ PROCEDURA CTM],MATCH($B211,tab_MinKomp[Stanowisko / Position ],0))="n/a","n/a",AM211-INDEX(tab_MinKomp[WDRAŻANIE NOWYCH PROJEKTÓW/ PROCEDURA CTM],MATCH($B211,tab_MinKomp[Stanowisko / Position ],0)))</f>
        <v>n/a</v>
      </c>
      <c r="AN212" s="295" t="str">
        <f>IF(INDEX(tab_MinKomp[KAMIENIE MILOWE MSL/PIFF],MATCH($B211,tab_MinKomp[Stanowisko / Position ],0))="n/a","n/a",AN211-INDEX(tab_MinKomp[KAMIENIE MILOWE MSL/PIFF],MATCH($B211,tab_MinKomp[Stanowisko / Position ],0)))</f>
        <v>n/a</v>
      </c>
      <c r="AO212" s="295">
        <f>IF(INDEX(tab_MinKomp[CP],MATCH($B211,tab_MinKomp[Stanowisko / Position ],0))="n/a","n/a",AO211-INDEX(tab_MinKomp[CP],MATCH($B211,tab_MinKomp[Stanowisko / Position ],0)))</f>
        <v>1</v>
      </c>
      <c r="AP212" s="295" t="str">
        <f>IF(INDEX(tab_MinKomp[FMEA],MATCH($B211,tab_MinKomp[Stanowisko / Position ],0))="n/a","n/a",AP211-INDEX(tab_MinKomp[FMEA],MATCH($B211,tab_MinKomp[Stanowisko / Position ],0)))</f>
        <v>n/a</v>
      </c>
      <c r="AQ212" s="295">
        <f>IF(INDEX(tab_MinKomp[FLOW CHART],MATCH($B211,tab_MinKomp[Stanowisko / Position ],0))="n/a","n/a",AQ211-INDEX(tab_MinKomp[FLOW CHART],MATCH($B211,tab_MinKomp[Stanowisko / Position ],0)))</f>
        <v>1</v>
      </c>
      <c r="AR212" s="295" t="str">
        <f>IF(INDEX(tab_MinKomp[APQP],MATCH($B211,tab_MinKomp[Stanowisko / Position ],0))="n/a","n/a",AR211-INDEX(tab_MinKomp[APQP],MATCH($B211,tab_MinKomp[Stanowisko / Position ],0)))</f>
        <v>n/a</v>
      </c>
      <c r="AS212" s="295" t="str">
        <f>IF(INDEX(tab_MinKomp[MSA],MATCH($B211,tab_MinKomp[Stanowisko / Position ],0))="n/a","n/a",AS211-INDEX(tab_MinKomp[MSA],MATCH($B211,tab_MinKomp[Stanowisko / Position ],0)))</f>
        <v>n/a</v>
      </c>
      <c r="AT212" s="295" t="str">
        <f>IF(INDEX(tab_MinKomp[SPC],MATCH($B211,tab_MinKomp[Stanowisko / Position ],0))="n/a","n/a",AT211-INDEX(tab_MinKomp[SPC],MATCH($B211,tab_MinKomp[Stanowisko / Position ],0)))</f>
        <v>n/a</v>
      </c>
      <c r="AU212" s="295" t="str">
        <f>IF(INDEX(tab_MinKomp[CSR (SPECYFICZNE WYMAGANIA KLIENTA)],MATCH($B211,tab_MinKomp[Stanowisko / Position ],0))="n/a","n/a",AU211-INDEX(tab_MinKomp[CSR (SPECYFICZNE WYMAGANIA KLIENTA)],MATCH($B211,tab_MinKomp[Stanowisko / Position ],0)))</f>
        <v>n/a</v>
      </c>
      <c r="AV212" s="295">
        <f>IF(INDEX(tab_MinKomp[LEAN MANAGEMENT],MATCH($B211,tab_MinKomp[Stanowisko / Position ],0))="n/a","n/a",AV211-INDEX(tab_MinKomp[LEAN MANAGEMENT],MATCH($B211,tab_MinKomp[Stanowisko / Position ],0)))</f>
        <v>2</v>
      </c>
      <c r="AW212" s="295">
        <f>IF(INDEX(tab_MinKomp[LEAN MANAGEMENT],MATCH($B211,tab_MinKomp[Stanowisko / Position ],0))="n/a","n/a",AW211-INDEX(tab_MinKomp[LEAN MANAGEMENT],MATCH($B211,tab_MinKomp[Stanowisko / Position ],0)))</f>
        <v>2</v>
      </c>
      <c r="AX212" s="295" t="str">
        <f>IF(INDEX(tab_MinKomp[5R],MATCH($B211,tab_MinKomp[Stanowisko / Position ],0))="n/a","n/a",AX211-INDEX(tab_MinKomp[5R],MATCH($B211,tab_MinKomp[Stanowisko / Position ],0)))</f>
        <v>n/a</v>
      </c>
      <c r="AY212" s="295" t="str">
        <f>IF(INDEX(tab_MinKomp[Six Sigma],MATCH($B211,tab_MinKomp[Stanowisko / Position ],0))="n/a","n/a",AY211-INDEX(tab_MinKomp[Six Sigma],MATCH($B211,tab_MinKomp[Stanowisko / Position ],0)))</f>
        <v>n/a</v>
      </c>
      <c r="AZ212" s="295" t="str">
        <f>IF(INDEX(tab_MinKomp[System BAAN / Distribution &amp; Supply Chain],MATCH($B211,tab_MinKomp[Stanowisko / Position ],0))="n/a","n/a",AZ211-INDEX(tab_MinKomp[System BAAN / Distribution &amp; Supply Chain],MATCH($B211,tab_MinKomp[Stanowisko / Position ],0)))</f>
        <v>n/a</v>
      </c>
      <c r="BA212" s="295">
        <f>IF(INDEX(tab_MinKomp[LEAN MANAGEMENT],MATCH($B211,tab_MinKomp[Stanowisko / Position ],0))="n/a","n/a",BA211-INDEX(tab_MinKomp[LEAN MANAGEMENT],MATCH($B211,tab_MinKomp[Stanowisko / Position ],0)))</f>
        <v>1</v>
      </c>
      <c r="BB212" s="295">
        <f>IF(INDEX(tab_MinKomp[LEAN MANAGEMENT],MATCH($B211,tab_MinKomp[Stanowisko / Position ],0))="n/a","n/a",BB211-INDEX(tab_MinKomp[LEAN MANAGEMENT],MATCH($B211,tab_MinKomp[Stanowisko / Position ],0)))</f>
        <v>1</v>
      </c>
      <c r="BC212" s="295" t="str">
        <f>IF(INDEX(tab_MinKomp[Organizacja dostaw / Versorgungsorganisation],MATCH($B211,tab_MinKomp[Stanowisko / Position ],0))="n/a","n/a",BC211-INDEX(tab_MinKomp[Organizacja dostaw / Versorgungsorganisation],MATCH($B211,tab_MinKomp[Stanowisko / Position ],0)))</f>
        <v>n/a</v>
      </c>
      <c r="BD212" s="295" t="str">
        <f>IF(INDEX(tab_MinKomp[Organizacja wysyłek / Organisation von Lieferungen],MATCH($B211,tab_MinKomp[Stanowisko / Position ],0))="n/a","n/a",BD211-INDEX(tab_MinKomp[Organizacja wysyłek / Organisation von Lieferungen],MATCH($B211,tab_MinKomp[Stanowisko / Position ],0)))</f>
        <v>n/a</v>
      </c>
      <c r="BE212" s="295" t="str">
        <f>IF(INDEX(tab_MinKomp[Analiza magazynowa - Program Polen.mdb / Inventuranalyse],MATCH($B211,tab_MinKomp[Stanowisko / Position ],0))="n/a","n/a",BE211-INDEX(tab_MinKomp[Analiza magazynowa - Program Polen.mdb / Inventuranalyse],MATCH($B211,tab_MinKomp[Stanowisko / Position ],0)))</f>
        <v>n/a</v>
      </c>
      <c r="BF212" s="297" t="str">
        <f>IF(INDEX(tab_MinKomp[MMOG (Materials Management Operations Guidelines)],MATCH($B211,tab_MinKomp[Stanowisko / Position ],0))="n/a","n/a",BF211-INDEX(tab_MinKomp[MMOG (Materials Management Operations Guidelines)],MATCH($B211,tab_MinKomp[Stanowisko / Position ],0)))</f>
        <v>n/a</v>
      </c>
      <c r="BG212" s="297" t="str">
        <f>IF(INDEX(tab_MinKomp[GPP],MATCH($B211,tab_MinKomp[Stanowisko / Position ],0))="n/a","n/a",BG211-INDEX(tab_MinKomp[GPP],MATCH($B211,tab_MinKomp[Stanowisko / Position ],0)))</f>
        <v>n/a</v>
      </c>
      <c r="BH212" s="297" t="str">
        <f>IF(INDEX(tab_MinKomp[AIAG (Automotive Industry Action Group)],MATCH($B211,tab_MinKomp[Stanowisko / Position ],0))="n/a","n/a",BH211-INDEX(tab_MinKomp[AIAG (Automotive Industry Action Group)],MATCH($B211,tab_MinKomp[Stanowisko / Position ],0)))</f>
        <v>n/a</v>
      </c>
      <c r="BI212" s="297" t="str">
        <f>IF(INDEX(tab_MinKomp[Super-G disputes],MATCH($B211,tab_MinKomp[Stanowisko / Position ],0))="n/a","n/a",BI211-INDEX(tab_MinKomp[Super-G disputes],MATCH($B211,tab_MinKomp[Stanowisko / Position ],0)))</f>
        <v>n/a</v>
      </c>
      <c r="BJ212" s="297" t="str">
        <f>IF(INDEX(tab_MinKomp[CMMS3/eDDL (Direct Data Link)],MATCH($B211,tab_MinKomp[Stanowisko / Position ],0))="n/a","n/a",BJ211-INDEX(tab_MinKomp[CMMS3/eDDL (Direct Data Link)],MATCH($B211,tab_MinKomp[Stanowisko / Position ],0)))</f>
        <v>n/a</v>
      </c>
      <c r="BK212" s="297" t="str">
        <f>IF(INDEX(tab_MinKomp[MP&amp;L (Material Planning and Logistics)],MATCH($B211,tab_MinKomp[Stanowisko / Position ],0))="n/a","n/a",BK211-INDEX(tab_MinKomp[MP&amp;L (Material Planning and Logistics)],MATCH($B211,tab_MinKomp[Stanowisko / Position ],0)))</f>
        <v>n/a</v>
      </c>
      <c r="BL212" s="297" t="str">
        <f>IF(INDEX(tab_MinKomp[Supplier delivery rating],MATCH($B211,tab_MinKomp[Stanowisko / Position ],0))="n/a","n/a",BL211-INDEX(tab_MinKomp[Supplier delivery rating],MATCH($B211,tab_MinKomp[Stanowisko / Position ],0)))</f>
        <v>n/a</v>
      </c>
      <c r="BM212" s="295" t="str">
        <f>IF(INDEX(tab_MinKomp[Planowanie produkcji / Produktionsplanung],MATCH($B211,tab_MinKomp[Stanowisko / Position ],0))="n/a","n/a",BM211-INDEX(tab_MinKomp[Planowanie produkcji / Produktionsplanung],MATCH($B211,tab_MinKomp[Stanowisko / Position ],0)))</f>
        <v>n/a</v>
      </c>
      <c r="BN212" s="295" t="str">
        <f>IF(INDEX(tab_MinKomp[Obsługa maszyn KVT / KVT Maschinenbedienung],MATCH($B211,tab_MinKomp[Stanowisko / Position ],0))="n/a","n/a",BN211-INDEX(tab_MinKomp[Obsługa maszyn KVT / KVT Maschinenbedienung],MATCH($B211,tab_MinKomp[Stanowisko / Position ],0)))</f>
        <v>n/a</v>
      </c>
      <c r="BO212" s="295" t="str">
        <f>IF(INDEX(tab_MinKomp[Obsługa maszyn KVT / KVT Maschinenbedienung],MATCH($B211,tab_MinKomp[Stanowisko / Position ],0))="n/a","n/a",BO211-INDEX(tab_MinKomp[Obsługa maszyn KVT / KVT Maschinenbedienung],MATCH($B211,tab_MinKomp[Stanowisko / Position ],0)))</f>
        <v>n/a</v>
      </c>
      <c r="BP212" s="295">
        <f>IF(INDEX(tab_MinKomp[Obsługa maszyn Novapax / Novapax Maschinenbedienung],MATCH($B211,tab_MinKomp[Stanowisko / Position ],0))="n/a","n/a",BP211-INDEX(tab_MinKomp[Obsługa maszyn Novapax / Novapax Maschinenbedienung],MATCH($B211,tab_MinKomp[Stanowisko / Position ],0)))</f>
        <v>1</v>
      </c>
      <c r="BQ212" s="295" t="str">
        <f>IF(INDEX(tab_MinKomp[Obsługa maszyn Piovan / Piovan Maschinenbedienung],MATCH($B211,tab_MinKomp[Stanowisko / Position ],0))="n/a","n/a",BQ211-INDEX(tab_MinKomp[Obsługa maszyn Piovan / Piovan Maschinenbedienung],MATCH($B211,tab_MinKomp[Stanowisko / Position ],0)))</f>
        <v>n/a</v>
      </c>
      <c r="BR212" s="295">
        <f>IF(INDEX(tab_MinKomp[Eliminacja awarii / Beseitigung von Ausfällen],MATCH($B211,tab_MinKomp[Stanowisko / Position ],0))="n/a","n/a",BR211-INDEX(tab_MinKomp[Eliminacja awarii / Beseitigung von Ausfällen],MATCH($B211,tab_MinKomp[Stanowisko / Position ],0)))</f>
        <v>2</v>
      </c>
      <c r="BS212" s="295" t="str">
        <f>IF(INDEX(tab_MinKomp[Obsługa maszyn Piovan / Piovan Maschinenbedienung],MATCH($B211,tab_MinKomp[Stanowisko / Position ],0))="n/a","n/a",BS211-INDEX(tab_MinKomp[Obsługa maszyn Piovan / Piovan Maschinenbedienung],MATCH($B211,tab_MinKomp[Stanowisko / Position ],0)))</f>
        <v>n/a</v>
      </c>
      <c r="BT212" s="295" t="str">
        <f>IF(INDEX(tab_MinKomp[Obsługa maszyn Piovan / Piovan Maschinenbedienung],MATCH($B211,tab_MinKomp[Stanowisko / Position ],0))="n/a","n/a",BT211-INDEX(tab_MinKomp[Obsługa maszyn Piovan / Piovan Maschinenbedienung],MATCH($B211,tab_MinKomp[Stanowisko / Position ],0)))</f>
        <v>n/a</v>
      </c>
      <c r="BU212" s="295" t="str">
        <f>IF(INDEX(tab_MinKomp[Obsługa maszyn Piovan / Piovan Maschinenbedienung],MATCH($B211,tab_MinKomp[Stanowisko / Position ],0))="n/a","n/a",BU211-INDEX(tab_MinKomp[Obsługa maszyn Piovan / Piovan Maschinenbedienung],MATCH($B211,tab_MinKomp[Stanowisko / Position ],0)))</f>
        <v>n/a</v>
      </c>
      <c r="BV212" s="295" t="str">
        <f>IF(INDEX(tab_MinKomp[Obsługa maszyn Piovan / Piovan Maschinenbedienung],MATCH($B211,tab_MinKomp[Stanowisko / Position ],0))="n/a","n/a",BV211-INDEX(tab_MinKomp[Obsługa maszyn Piovan / Piovan Maschinenbedienung],MATCH($B211,tab_MinKomp[Stanowisko / Position ],0)))</f>
        <v>n/a</v>
      </c>
      <c r="BW212" s="295" t="str">
        <f>IF(INDEX(tab_MinKomp[Obsługa maszyn Piovan / Piovan Maschinenbedienung],MATCH($B211,tab_MinKomp[Stanowisko / Position ],0))="n/a","n/a",BW211-INDEX(tab_MinKomp[Obsługa maszyn Piovan / Piovan Maschinenbedienung],MATCH($B211,tab_MinKomp[Stanowisko / Position ],0)))</f>
        <v>n/a</v>
      </c>
      <c r="BX212" s="295" t="str">
        <f>IF(INDEX(tab_MinKomp[Obsługa maszyn Piovan / Piovan Maschinenbedienung],MATCH($B211,tab_MinKomp[Stanowisko / Position ],0))="n/a","n/a",BX211-INDEX(tab_MinKomp[Obsługa maszyn Piovan / Piovan Maschinenbedienung],MATCH($B211,tab_MinKomp[Stanowisko / Position ],0)))</f>
        <v>n/a</v>
      </c>
      <c r="BY212" s="295" t="str">
        <f>IF(INDEX(tab_MinKomp[Obsługa maszyn Engel / Engel Maschinenbedienung],MATCH($B211,tab_MinKomp[Stanowisko / Position ],0))="n/a","n/a",BY211-INDEX(tab_MinKomp[Obsługa maszyn Engel / Engel Maschinenbedienung],MATCH($B211,tab_MinKomp[Stanowisko / Position ],0)))</f>
        <v>n/a</v>
      </c>
      <c r="BZ212" s="295" t="str">
        <f>IF(INDEX(tab_MinKomp[Obsługa maszyn Engel / Engel Maschinenbedienung],MATCH($B211,tab_MinKomp[Stanowisko / Position ],0))="n/a","n/a",BZ211-INDEX(tab_MinKomp[Obsługa maszyn Engel / Engel Maschinenbedienung],MATCH($B211,tab_MinKomp[Stanowisko / Position ],0)))</f>
        <v>n/a</v>
      </c>
      <c r="CA212" s="295">
        <f>IF(INDEX(tab_MinKomp[Eliminacja awarii / Beseitigung von Ausfällen],MATCH($B211,tab_MinKomp[Stanowisko / Position ],0))="n/a","n/a",CA211-INDEX(tab_MinKomp[Eliminacja awarii / Beseitigung von Ausfällen],MATCH($B211,tab_MinKomp[Stanowisko / Position ],0)))</f>
        <v>2</v>
      </c>
      <c r="CB212" s="295" t="str">
        <f>IF(INDEX(tab_MinKomp[Obsługa maszyn ASL / ASL Maschinenbedienung],MATCH($B211,tab_MinKomp[Stanowisko / Position ],0))="n/a","n/a",CB211-INDEX(tab_MinKomp[Obsługa maszyn ASL / ASL Maschinenbedienung],MATCH($B211,tab_MinKomp[Stanowisko / Position ],0)))</f>
        <v>n/a</v>
      </c>
      <c r="CC212" s="295">
        <f>IF(INDEX(tab_MinKomp[Obsługa maszyn Novapax / Novapax Maschinenbedienung],MATCH($B211,tab_MinKomp[Stanowisko / Position ],0))="n/a","n/a",CC211-INDEX(tab_MinKomp[Obsługa maszyn Novapax / Novapax Maschinenbedienung],MATCH($B211,tab_MinKomp[Stanowisko / Position ],0)))</f>
        <v>1</v>
      </c>
      <c r="CD212" s="295">
        <f>IF(INDEX(tab_MinKomp[Obsługa maszyn Novapax / Novapax Maschinenbedienung],MATCH($B211,tab_MinKomp[Stanowisko / Position ],0))="n/a","n/a",CD211-INDEX(tab_MinKomp[Obsługa maszyn Novapax / Novapax Maschinenbedienung],MATCH($B211,tab_MinKomp[Stanowisko / Position ],0)))</f>
        <v>1</v>
      </c>
      <c r="CE212" s="295" t="str">
        <f>IF(INDEX(tab_MinKomp[Obsługa maszyn Piovan / Piovan Maschinenbedienung],MATCH($B211,tab_MinKomp[Stanowisko / Position ],0))="n/a","n/a",CE211-INDEX(tab_MinKomp[Obsługa maszyn Piovan / Piovan Maschinenbedienung],MATCH($B211,tab_MinKomp[Stanowisko / Position ],0)))</f>
        <v>n/a</v>
      </c>
      <c r="CF212" s="295" t="str">
        <f>IF(INDEX(tab_MinKomp[Obsługa maszyn Piovan / Piovan Maschinenbedienung],MATCH($B211,tab_MinKomp[Stanowisko / Position ],0))="n/a","n/a",CF211-INDEX(tab_MinKomp[Obsługa maszyn Piovan / Piovan Maschinenbedienung],MATCH($B211,tab_MinKomp[Stanowisko / Position ],0)))</f>
        <v>n/a</v>
      </c>
      <c r="CG212" s="295">
        <f>IF(INDEX(tab_MinKomp[Eliminacja awarii / Beseitigung von Ausfällen],MATCH($B211,tab_MinKomp[Stanowisko / Position ],0))="n/a","n/a",CG211-INDEX(tab_MinKomp[Eliminacja awarii / Beseitigung von Ausfällen],MATCH($B211,tab_MinKomp[Stanowisko / Position ],0)))</f>
        <v>2</v>
      </c>
      <c r="CH212" s="295" t="str">
        <f>IF(INDEX(tab_MinKomp[Wymagania VDA 6.5 Product / Forderungen],MATCH($B211,tab_MinKomp[Stanowisko / Position ],0))="n/a","n/a",CH211-INDEX(tab_MinKomp[Wymagania VDA 6.5 Product / Forderungen],MATCH($B211,tab_MinKomp[Stanowisko / Position ],0)))</f>
        <v>n/a</v>
      </c>
      <c r="CI212" s="295" t="str">
        <f>IF(INDEX(tab_MinKomp[Wymagania VDA 6.5 Product / Forderungen],MATCH($B211,tab_MinKomp[Stanowisko / Position ],0))="n/a","n/a",CI211-INDEX(tab_MinKomp[Wymagania VDA 6.5 Product / Forderungen],MATCH($B211,tab_MinKomp[Stanowisko / Position ],0)))</f>
        <v>n/a</v>
      </c>
      <c r="CJ212" s="295" t="str">
        <f>IF(INDEX(tab_MinKomp[Wymagania VDA 6.5 Product / Forderungen],MATCH($B211,tab_MinKomp[Stanowisko / Position ],0))="n/a","n/a",CJ211-INDEX(tab_MinKomp[Wymagania VDA 6.5 Product / Forderungen],MATCH($B211,tab_MinKomp[Stanowisko / Position ],0)))</f>
        <v>n/a</v>
      </c>
      <c r="CK212" s="295" t="str">
        <f>IF(INDEX(tab_MinKomp[Wymagania VDA 6.5 Product / Forderungen],MATCH($B211,tab_MinKomp[Stanowisko / Position ],0))="n/a","n/a",CK211-INDEX(tab_MinKomp[Wymagania VDA 6.5 Product / Forderungen],MATCH($B211,tab_MinKomp[Stanowisko / Position ],0)))</f>
        <v>n/a</v>
      </c>
      <c r="CL212" s="295" t="str">
        <f>IF(INDEX(tab_MinKomp[Wymagania VDA 6.5 Product / Forderungen],MATCH($B211,tab_MinKomp[Stanowisko / Position ],0))="n/a","n/a",CL211-INDEX(tab_MinKomp[Wymagania VDA 6.5 Product / Forderungen],MATCH($B211,tab_MinKomp[Stanowisko / Position ],0)))</f>
        <v>n/a</v>
      </c>
      <c r="CM212" s="295" t="str">
        <f>IF(INDEX(tab_MinKomp[Informatyka ogólna (techniczne i systemowe) / Allgemeine IT (Technik und System)],MATCH($B211,tab_MinKomp[Stanowisko / Position ],0))="n/a","n/a",CM211-INDEX(tab_MinKomp[Informatyka ogólna (techniczne i systemowe) / Allgemeine IT (Technik und System)],MATCH($B211,tab_MinKomp[Stanowisko / Position ],0)))</f>
        <v>n/a</v>
      </c>
      <c r="CN212" s="295" t="str">
        <f>IF(INDEX(tab_MinKomp[Sieci komputerowe / Computernetzwerke],MATCH($B211,tab_MinKomp[Stanowisko / Position ],0))="n/a","n/a",CN211-INDEX(tab_MinKomp[Sieci komputerowe / Computernetzwerke],MATCH($B211,tab_MinKomp[Stanowisko / Position ],0)))</f>
        <v>n/a</v>
      </c>
      <c r="CO212" s="295" t="str">
        <f>IF(INDEX(tab_MinKomp[Hardware (komputery PC, drukarki biurowe i etykietowe, telefonia stacjonarna i mobilna) (PC, Drucker, Telefpne, Handys)],MATCH($B211,tab_MinKomp[Stanowisko / Position ],0))="n/a","n/a",CO211-INDEX(tab_MinKomp[Hardware (komputery PC, drukarki biurowe i etykietowe, telefonia stacjonarna i mobilna) (PC, Drucker, Telefpne, Handys)],MATCH($B211,tab_MinKomp[Stanowisko / Position ],0)))</f>
        <v>n/a</v>
      </c>
      <c r="CP212" s="295" t="str">
        <f>IF(INDEX(tab_MinKomp[Software &amp; Systems (MS Office, MS Remote Desktop)],MATCH($B211,tab_MinKomp[Stanowisko / Position ],0))="n/a","n/a",CP211-INDEX(tab_MinKomp[Software &amp; Systems (MS Office, MS Remote Desktop)],MATCH($B211,tab_MinKomp[Stanowisko / Position ],0)))</f>
        <v>n/a</v>
      </c>
      <c r="CQ212" s="295" t="str">
        <f>IF(INDEX(tab_MinKomp[Programowanie obiektowe (PHP) / Objektprogrammierung],MATCH($B211,tab_MinKomp[Stanowisko / Position ],0))="n/a","n/a",CQ211-INDEX(tab_MinKomp[Programowanie obiektowe (PHP) / Objektprogrammierung],MATCH($B211,tab_MinKomp[Stanowisko / Position ],0)))</f>
        <v>n/a</v>
      </c>
      <c r="CR212" s="295" t="str">
        <f>IF(INDEX(tab_MinKomp[Scrum],MATCH($B211,tab_MinKomp[Stanowisko / Position ],0))="n/a","n/a",CR211-INDEX(tab_MinKomp[Scrum],MATCH($B211,tab_MinKomp[Stanowisko / Position ],0)))</f>
        <v>n/a</v>
      </c>
      <c r="CS212" s="295" t="str">
        <f>IF(INDEX(tab_MinKomp[SQL (MySQL)],MATCH($B211,tab_MinKomp[Stanowisko / Position ],0))="n/a","n/a",CS211-INDEX(tab_MinKomp[SQL (MySQL)],MATCH($B211,tab_MinKomp[Stanowisko / Position ],0)))</f>
        <v>n/a</v>
      </c>
      <c r="CT212" s="295" t="str">
        <f>IF(INDEX(tab_MinKomp[Javascript],MATCH($B211,tab_MinKomp[Stanowisko / Position ],0))="n/a","n/a",CT211-INDEX(tab_MinKomp[Javascript],MATCH($B211,tab_MinKomp[Stanowisko / Position ],0)))</f>
        <v>n/a</v>
      </c>
      <c r="CU212" s="295" t="str">
        <f>IF(INDEX(tab_MinKomp[Joomla],MATCH($B211,tab_MinKomp[Stanowisko / Position ],0))="n/a","n/a",CU211-INDEX(tab_MinKomp[Joomla],MATCH($B211,tab_MinKomp[Stanowisko / Position ],0)))</f>
        <v>n/a</v>
      </c>
      <c r="CV212" s="295" t="str">
        <f>IF(INDEX(tab_MinKomp[Bash],MATCH($B211,tab_MinKomp[Stanowisko / Position ],0))="n/a","n/a",CV211-INDEX(tab_MinKomp[Bash],MATCH($B211,tab_MinKomp[Stanowisko / Position ],0)))</f>
        <v>n/a</v>
      </c>
      <c r="CW212" s="295">
        <f>IF(INDEX(tab_MinKomp[Systemy MES (HYDRA / SFMS)],MATCH($B211,tab_MinKomp[Stanowisko / Position ],0))="n/a","n/a",CW211-INDEX(tab_MinKomp[Systemy MES (HYDRA / SFMS)],MATCH($B211,tab_MinKomp[Stanowisko / Position ],0)))</f>
        <v>0</v>
      </c>
      <c r="CX212" s="295" t="str">
        <f>IF(INDEX(tab_MinKomp[HTML / CSS],MATCH($B211,tab_MinKomp[Stanowisko / Position ],0))="n/a","n/a",CX211-INDEX(tab_MinKomp[HTML / CSS],MATCH($B211,tab_MinKomp[Stanowisko / Position ],0)))</f>
        <v>n/a</v>
      </c>
      <c r="CY212" s="295" t="str">
        <f>IF(INDEX(tab_MinKomp[SYSTEM PR],MATCH($B211,tab_MinKomp[Stanowisko / Position ],0))="n/a","n/a",CY211-INDEX(tab_MinKomp[SYSTEM PR],MATCH($B211,tab_MinKomp[Stanowisko / Position ],0)))</f>
        <v>n/a</v>
      </c>
      <c r="CZ212" s="295" t="str">
        <f>IF(INDEX(tab_MinKomp[System Einkauf XP / EBA],MATCH($B211,tab_MinKomp[Stanowisko / Position ],0))="n/a","n/a",CZ211-INDEX(tab_MinKomp[System Einkauf XP / EBA],MATCH($B211,tab_MinKomp[Stanowisko / Position ],0)))</f>
        <v>n/a</v>
      </c>
      <c r="DA212" s="295" t="str">
        <f>IF(INDEX(tab_MinKomp[Techniki negocjacyjne / Verhandlungstechniken],MATCH($B211,tab_MinKomp[Stanowisko / Position ],0))="n/a","n/a",DA211-INDEX(tab_MinKomp[Techniki negocjacyjne / Verhandlungstechniken],MATCH($B211,tab_MinKomp[Stanowisko / Position ],0)))</f>
        <v>n/a</v>
      </c>
      <c r="DB212" s="295" t="str">
        <f>IF(INDEX(tab_MinKomp[Znajomość rynku branżowego / Kenntnis des Industrie Marktes],MATCH($B211,tab_MinKomp[Stanowisko / Position ],0))="n/a","n/a",DB211-INDEX(tab_MinKomp[Znajomość rynku branżowego / Kenntnis des Industrie Marktes],MATCH($B211,tab_MinKomp[Stanowisko / Position ],0)))</f>
        <v>n/a</v>
      </c>
      <c r="DC212" s="295" t="str">
        <f>IF(INDEX(tab_MinKomp[SUPPLIER MANAGEMENT],MATCH($B211,tab_MinKomp[Stanowisko / Position ],0))="n/a","n/a",DC211-INDEX(tab_MinKomp[SUPPLIER MANAGEMENT],MATCH($B211,tab_MinKomp[Stanowisko / Position ],0)))</f>
        <v>n/a</v>
      </c>
      <c r="DD212" s="295" t="str">
        <f>IF(INDEX(tab_MinKomp[SUPPLIER MANAGEMENT],MATCH($B211,tab_MinKomp[Stanowisko / Position ],0))="n/a","n/a",DD211-INDEX(tab_MinKomp[SUPPLIER MANAGEMENT],MATCH($B211,tab_MinKomp[Stanowisko / Position ],0)))</f>
        <v>n/a</v>
      </c>
      <c r="DE212" s="295" t="str">
        <f>IF(INDEX(tab_MinKomp[SUPPLIER MANAGEMENT],MATCH($B211,tab_MinKomp[Stanowisko / Position ],0))="n/a","n/a",DE211-INDEX(tab_MinKomp[SUPPLIER MANAGEMENT],MATCH($B211,tab_MinKomp[Stanowisko / Position ],0)))</f>
        <v>n/a</v>
      </c>
      <c r="DF212" s="295">
        <f>IF(INDEX(tab_MinKomp[LEAN MANAGEMENT],MATCH($B211,tab_MinKomp[Stanowisko / Position ],0))="n/a","n/a",DF211-INDEX(tab_MinKomp[LEAN MANAGEMENT],MATCH($B211,tab_MinKomp[Stanowisko / Position ],0)))</f>
        <v>2</v>
      </c>
      <c r="DG212" s="295" t="str">
        <f>IF(INDEX(tab_MinKomp[PPAP/PSW],MATCH($B211,tab_MinKomp[Stanowisko / Position ],0))="n/a","n/a",DG211-INDEX(tab_MinKomp[PPAP/PSW],MATCH($B211,tab_MinKomp[Stanowisko / Position ],0)))</f>
        <v>n/a</v>
      </c>
      <c r="DH212" s="295" t="str">
        <f>IF(INDEX(tab_MinKomp[SUPPLIER MANAGEMENT],MATCH($B211,tab_MinKomp[Stanowisko / Position ],0))="n/a","n/a",DH211-INDEX(tab_MinKomp[SUPPLIER MANAGEMENT],MATCH($B211,tab_MinKomp[Stanowisko / Position ],0)))</f>
        <v>n/a</v>
      </c>
      <c r="DI212" s="295" t="str">
        <f>IF(INDEX(tab_MinKomp[OBSŁUGA PORTALI KLIENTA / Kundenportale],MATCH($B211,tab_MinKomp[Stanowisko / Position ],0))="n/a","n/a",DI211-INDEX(tab_MinKomp[OBSŁUGA PORTALI KLIENTA / Kundenportale],MATCH($B211,tab_MinKomp[Stanowisko / Position ],0)))</f>
        <v>n/a</v>
      </c>
      <c r="DJ212" s="295" t="str">
        <f>IF(INDEX(tab_MinKomp[Obsługa systemu BABTECQ / BABTECQ System],MATCH($B211,tab_MinKomp[Stanowisko / Position ],0))="n/a","n/a",DJ211-INDEX(tab_MinKomp[Obsługa systemu BABTECQ / BABTECQ System],MATCH($B211,tab_MinKomp[Stanowisko / Position ],0)))</f>
        <v>n/a</v>
      </c>
      <c r="DK212" s="295" t="str">
        <f>IF(INDEX(tab_MinKomp[Rysunek techniczny / technische Zeichnung],MATCH($B211,tab_MinKomp[Stanowisko / Position ],0))="n/a","n/a",DK211-INDEX(tab_MinKomp[Rysunek techniczny / technische Zeichnung],MATCH($B211,tab_MinKomp[Stanowisko / Position ],0)))</f>
        <v>n/a</v>
      </c>
      <c r="DL212" s="295" t="str">
        <f>IF(INDEX(tab_MinKomp[Kalibracja / Kalibrierung],MATCH($B211,tab_MinKomp[Stanowisko / Position ],0))="n/a","n/a",DL211-INDEX(tab_MinKomp[Kalibracja / Kalibrierung],MATCH($B211,tab_MinKomp[Stanowisko / Position ],0)))</f>
        <v>n/a</v>
      </c>
      <c r="DM212" s="295" t="str">
        <f>IF(INDEX(tab_MinKomp[Rekwalifikacja / Requalifizierung],MATCH($B211,tab_MinKomp[Stanowisko / Position ],0))="n/a","n/a",DM211-INDEX(tab_MinKomp[Rekwalifikacja / Requalifizierung],MATCH($B211,tab_MinKomp[Stanowisko / Position ],0)))</f>
        <v>n/a</v>
      </c>
      <c r="DN212" s="297" t="str">
        <f>IF(INDEX(tab_MinKomp[Testy czystości / Reinheitstests],MATCH($B211,tab_MinKomp[Stanowisko / Position ],0))="n/a","n/a",DN211-INDEX(tab_MinKomp[Testy czystości / Reinheitstests],MATCH($B211,tab_MinKomp[Stanowisko / Position ],0)))</f>
        <v>n/a</v>
      </c>
      <c r="DO212" s="297" t="str">
        <f>IF(INDEX(tab_MinKomp[Testy czystości / Reinheitstests],MATCH($B211,tab_MinKomp[Stanowisko / Position ],0))="n/a","n/a",DO211-INDEX(tab_MinKomp[Testy czystości / Reinheitstests],MATCH($B211,tab_MinKomp[Stanowisko / Position ],0)))</f>
        <v>n/a</v>
      </c>
      <c r="DP212" s="297" t="str">
        <f>IF(INDEX(tab_MinKomp[Testy czystości / Reinheitstests],MATCH($B211,tab_MinKomp[Stanowisko / Position ],0))="n/a","n/a",DP211-INDEX(tab_MinKomp[Testy czystości / Reinheitstests],MATCH($B211,tab_MinKomp[Stanowisko / Position ],0)))</f>
        <v>n/a</v>
      </c>
      <c r="DQ212" s="297" t="str">
        <f>IF(INDEX(tab_MinKomp[Testy czystości / Reinheitstests],MATCH($B211,tab_MinKomp[Stanowisko / Position ],0))="n/a","n/a",DQ211-INDEX(tab_MinKomp[Testy czystości / Reinheitstests],MATCH($B211,tab_MinKomp[Stanowisko / Position ],0)))</f>
        <v>n/a</v>
      </c>
      <c r="DR212" s="297" t="str">
        <f>IF(INDEX(tab_MinKomp[Testy czystości / Reinheitstests],MATCH($B211,tab_MinKomp[Stanowisko / Position ],0))="n/a","n/a",DR211-INDEX(tab_MinKomp[Testy czystości / Reinheitstests],MATCH($B211,tab_MinKomp[Stanowisko / Position ],0)))</f>
        <v>n/a</v>
      </c>
      <c r="DS212" s="297" t="str">
        <f>IF(INDEX(tab_MinKomp[Testy czystości / Reinheitstests],MATCH($B211,tab_MinKomp[Stanowisko / Position ],0))="n/a","n/a",DS211-INDEX(tab_MinKomp[Testy czystości / Reinheitstests],MATCH($B211,tab_MinKomp[Stanowisko / Position ],0)))</f>
        <v>n/a</v>
      </c>
      <c r="DT212" s="295" t="str">
        <f>IF(INDEX(tab_MinKomp[SUPPLIER MANAGEMENT],MATCH($B211,tab_MinKomp[Stanowisko / Position ],0))="n/a","n/a",DT211-INDEX(tab_MinKomp[SUPPLIER MANAGEMENT],MATCH($B211,tab_MinKomp[Stanowisko / Position ],0)))</f>
        <v>n/a</v>
      </c>
      <c r="DU212" s="297" t="str">
        <f>IF(INDEX(tab_MinKomp[Testy czystości / Reinheitstests],MATCH($B211,tab_MinKomp[Stanowisko / Position ],0))="n/a","n/a",DU211-INDEX(tab_MinKomp[Testy czystości / Reinheitstests],MATCH($B211,tab_MinKomp[Stanowisko / Position ],0)))</f>
        <v>n/a</v>
      </c>
      <c r="DV212" s="297" t="str">
        <f>IF(INDEX(tab_MinKomp[Testy czystości / Reinheitstests],MATCH($B211,tab_MinKomp[Stanowisko / Position ],0))="n/a","n/a",DV211-INDEX(tab_MinKomp[Testy czystości / Reinheitstests],MATCH($B211,tab_MinKomp[Stanowisko / Position ],0)))</f>
        <v>n/a</v>
      </c>
      <c r="DW212" s="297" t="str">
        <f>IF(INDEX(tab_MinKomp[Testy czystości / Reinheitstests],MATCH($B211,tab_MinKomp[Stanowisko / Position ],0))="n/a","n/a",DW211-INDEX(tab_MinKomp[Testy czystości / Reinheitstests],MATCH($B211,tab_MinKomp[Stanowisko / Position ],0)))</f>
        <v>n/a</v>
      </c>
      <c r="DX212" s="297" t="str">
        <f>IF(INDEX(tab_MinKomp[Testy czystości / Reinheitstests],MATCH($B211,tab_MinKomp[Stanowisko / Position ],0))="n/a","n/a",DX211-INDEX(tab_MinKomp[Testy czystości / Reinheitstests],MATCH($B211,tab_MinKomp[Stanowisko / Position ],0)))</f>
        <v>n/a</v>
      </c>
      <c r="DY212" s="297" t="str">
        <f>IF(INDEX(tab_MinKomp[Testy czystości / Reinheitstests],MATCH($B211,tab_MinKomp[Stanowisko / Position ],0))="n/a","n/a",DY211-INDEX(tab_MinKomp[Testy czystości / Reinheitstests],MATCH($B211,tab_MinKomp[Stanowisko / Position ],0)))</f>
        <v>n/a</v>
      </c>
      <c r="DZ212" s="297" t="str">
        <f>IF(INDEX(tab_MinKomp[Testy czystości / Reinheitstests],MATCH($B211,tab_MinKomp[Stanowisko / Position ],0))="n/a","n/a",DZ211-INDEX(tab_MinKomp[Testy czystości / Reinheitstests],MATCH($B211,tab_MinKomp[Stanowisko / Position ],0)))</f>
        <v>n/a</v>
      </c>
      <c r="EA212" s="297" t="str">
        <f>IF(INDEX(tab_MinKomp[Testy czystości / Reinheitstests],MATCH($B211,tab_MinKomp[Stanowisko / Position ],0))="n/a","n/a",EA211-INDEX(tab_MinKomp[Testy czystości / Reinheitstests],MATCH($B211,tab_MinKomp[Stanowisko / Position ],0)))</f>
        <v>n/a</v>
      </c>
      <c r="EB212" s="297" t="str">
        <f>IF(INDEX(tab_MinKomp[Testy czystości / Reinheitstests],MATCH($B211,tab_MinKomp[Stanowisko / Position ],0))="n/a","n/a",EB211-INDEX(tab_MinKomp[Testy czystości / Reinheitstests],MATCH($B211,tab_MinKomp[Stanowisko / Position ],0)))</f>
        <v>n/a</v>
      </c>
      <c r="EC212" s="297" t="str">
        <f>IF(INDEX(tab_MinKomp[Testy czystości / Reinheitstests],MATCH($B211,tab_MinKomp[Stanowisko / Position ],0))="n/a","n/a",EC211-INDEX(tab_MinKomp[Testy czystości / Reinheitstests],MATCH($B211,tab_MinKomp[Stanowisko / Position ],0)))</f>
        <v>n/a</v>
      </c>
      <c r="ED212" s="297" t="str">
        <f>IF(INDEX(tab_MinKomp[Testy czystości / Reinheitstests],MATCH($B211,tab_MinKomp[Stanowisko / Position ],0))="n/a","n/a",ED211-INDEX(tab_MinKomp[Testy czystości / Reinheitstests],MATCH($B211,tab_MinKomp[Stanowisko / Position ],0)))</f>
        <v>n/a</v>
      </c>
      <c r="EE212" s="297" t="str">
        <f>IF(INDEX(tab_MinKomp[Testy czystości / Reinheitstests],MATCH($B211,tab_MinKomp[Stanowisko / Position ],0))="n/a","n/a",EE211-INDEX(tab_MinKomp[Testy czystości / Reinheitstests],MATCH($B211,tab_MinKomp[Stanowisko / Position ],0)))</f>
        <v>n/a</v>
      </c>
      <c r="EF212" s="297" t="str">
        <f>IF(INDEX(tab_MinKomp[Testy czystości / Reinheitstests],MATCH($B211,tab_MinKomp[Stanowisko / Position ],0))="n/a","n/a",EF211-INDEX(tab_MinKomp[Testy czystości / Reinheitstests],MATCH($B211,tab_MinKomp[Stanowisko / Position ],0)))</f>
        <v>n/a</v>
      </c>
      <c r="EG212" s="297" t="str">
        <f>IF(INDEX(tab_MinKomp[Testy czystości / Reinheitstests],MATCH($B211,tab_MinKomp[Stanowisko / Position ],0))="n/a","n/a",EG211-INDEX(tab_MinKomp[Testy czystości / Reinheitstests],MATCH($B211,tab_MinKomp[Stanowisko / Position ],0)))</f>
        <v>n/a</v>
      </c>
      <c r="EH212" s="297" t="str">
        <f>IF(INDEX(tab_MinKomp[Testy czystości / Reinheitstests],MATCH($B211,tab_MinKomp[Stanowisko / Position ],0))="n/a","n/a",EH211-INDEX(tab_MinKomp[Testy czystości / Reinheitstests],MATCH($B211,tab_MinKomp[Stanowisko / Position ],0)))</f>
        <v>n/a</v>
      </c>
      <c r="EI212" s="297" t="str">
        <f>IF(INDEX(tab_MinKomp[Testy czystości / Reinheitstests],MATCH($B211,tab_MinKomp[Stanowisko / Position ],0))="n/a","n/a",EI211-INDEX(tab_MinKomp[Testy czystości / Reinheitstests],MATCH($B211,tab_MinKomp[Stanowisko / Position ],0)))</f>
        <v>n/a</v>
      </c>
      <c r="EJ212" s="297" t="str">
        <f>IF(INDEX(tab_MinKomp[Testy czystości / Reinheitstests],MATCH($B211,tab_MinKomp[Stanowisko / Position ],0))="n/a","n/a",EJ211-INDEX(tab_MinKomp[Testy czystości / Reinheitstests],MATCH($B211,tab_MinKomp[Stanowisko / Position ],0)))</f>
        <v>n/a</v>
      </c>
      <c r="EK212" s="297" t="str">
        <f>IF(INDEX(tab_MinKomp[Testy czystości / Reinheitstests],MATCH($B211,tab_MinKomp[Stanowisko / Position ],0))="n/a","n/a",EK211-INDEX(tab_MinKomp[Testy czystości / Reinheitstests],MATCH($B211,tab_MinKomp[Stanowisko / Position ],0)))</f>
        <v>n/a</v>
      </c>
      <c r="EL212" s="297" t="str">
        <f>IF(INDEX(tab_MinKomp[Testy czystości / Reinheitstests],MATCH($B211,tab_MinKomp[Stanowisko / Position ],0))="n/a","n/a",EL211-INDEX(tab_MinKomp[Testy czystości / Reinheitstests],MATCH($B211,tab_MinKomp[Stanowisko / Position ],0)))</f>
        <v>n/a</v>
      </c>
      <c r="EM212" s="297" t="str">
        <f>IF(INDEX(tab_MinKomp[Testy czystości / Reinheitstests],MATCH($B211,tab_MinKomp[Stanowisko / Position ],0))="n/a","n/a",EM211-INDEX(tab_MinKomp[Testy czystości / Reinheitstests],MATCH($B211,tab_MinKomp[Stanowisko / Position ],0)))</f>
        <v>n/a</v>
      </c>
      <c r="EN212" s="297" t="str">
        <f>IF(INDEX(tab_MinKomp[Testy czystości / Reinheitstests],MATCH($B211,tab_MinKomp[Stanowisko / Position ],0))="n/a","n/a",EN211-INDEX(tab_MinKomp[Testy czystości / Reinheitstests],MATCH($B211,tab_MinKomp[Stanowisko / Position ],0)))</f>
        <v>n/a</v>
      </c>
      <c r="EO212" s="295" t="str">
        <f>IF(INDEX(tab_MinKomp[Konserwacja Rep],MATCH($B211,tab_MinKomp[Stanowisko / Position ],0))="n/a","n/a",EO211-INDEX(tab_MinKomp[Konserwacja Rep],MATCH($B211,tab_MinKomp[Stanowisko / Position ],0)))</f>
        <v>n/a</v>
      </c>
      <c r="EP212" s="295" t="str">
        <f>IF(INDEX(tab_MinKomp[[Konserwacja Engel ]],MATCH($B211,tab_MinKomp[Stanowisko / Position ],0))="n/a","n/a",EP211-INDEX(tab_MinKomp[[Konserwacja Engel ]],MATCH($B211,tab_MinKomp[Stanowisko / Position ],0)))</f>
        <v>n/a</v>
      </c>
      <c r="EQ212" s="295" t="str">
        <f>IF(INDEX(tab_MinKomp[Konserwacja B 50],MATCH($B211,tab_MinKomp[Stanowisko / Position ],0))="n/a","n/a",EQ211-INDEX(tab_MinKomp[Konserwacja B 50],MATCH($B211,tab_MinKomp[Stanowisko / Position ],0)))</f>
        <v>n/a</v>
      </c>
      <c r="ER212" s="295" t="str">
        <f>IF(INDEX(tab_MinKomp[[Konserwacja EOL ]],MATCH($B211,tab_MinKomp[Stanowisko / Position ],0))="n/a","n/a",ER211-INDEX(tab_MinKomp[[Konserwacja EOL ]],MATCH($B211,tab_MinKomp[Stanowisko / Position ],0)))</f>
        <v>n/a</v>
      </c>
      <c r="ES212" s="295" t="str">
        <f>IF(INDEX(tab_MinKomp[Konserwacja Branson],MATCH($B211,tab_MinKomp[Stanowisko / Position ],0))="n/a","n/a",ES211-INDEX(tab_MinKomp[Konserwacja Branson],MATCH($B211,tab_MinKomp[Stanowisko / Position ],0)))</f>
        <v>n/a</v>
      </c>
      <c r="ET212" s="295" t="str">
        <f>IF(INDEX(tab_MinKomp[Konserwacja coolery],MATCH($B211,tab_MinKomp[Stanowisko / Position ],0))="n/a","n/a",ET211-INDEX(tab_MinKomp[Konserwacja coolery],MATCH($B211,tab_MinKomp[Stanowisko / Position ],0)))</f>
        <v>n/a</v>
      </c>
      <c r="EU212" s="295" t="str">
        <f>IF(INDEX(tab_MinKomp[Konserwacja piecy],MATCH($B211,tab_MinKomp[Stanowisko / Position ],0))="n/a","n/a",EU211-INDEX(tab_MinKomp[Konserwacja piecy],MATCH($B211,tab_MinKomp[Stanowisko / Position ],0)))</f>
        <v>n/a</v>
      </c>
      <c r="EV212" s="295" t="str">
        <f>IF(INDEX(tab_MinKomp[Rysunek techniczny- czytanie],MATCH($B211,tab_MinKomp[Stanowisko / Position ],0))="n/a","n/a",EV211-INDEX(tab_MinKomp[Rysunek techniczny- czytanie],MATCH($B211,tab_MinKomp[Stanowisko / Position ],0)))</f>
        <v>n/a</v>
      </c>
      <c r="EW212" s="295" t="str">
        <f>IF(INDEX(tab_MinKomp[Elektryka],MATCH($B211,tab_MinKomp[Stanowisko / Position ],0))="n/a","n/a",EW211-INDEX(tab_MinKomp[Elektryka],MATCH($B211,tab_MinKomp[Stanowisko / Position ],0)))</f>
        <v>n/a</v>
      </c>
      <c r="EX212" s="295" t="str">
        <f>IF(INDEX(tab_MinKomp[Pneumatyka],MATCH($B211,tab_MinKomp[Stanowisko / Position ],0))="n/a","n/a",EX211-INDEX(tab_MinKomp[Pneumatyka],MATCH($B211,tab_MinKomp[Stanowisko / Position ],0)))</f>
        <v>n/a</v>
      </c>
      <c r="EY212" s="295" t="str">
        <f>IF(INDEX(tab_MinKomp[[Hydraulika ]],MATCH($B211,tab_MinKomp[Stanowisko / Position ],0))="n/a","n/a",EY211-INDEX(tab_MinKomp[[Hydraulika ]],MATCH($B211,tab_MinKomp[Stanowisko / Position ],0)))</f>
        <v>n/a</v>
      </c>
      <c r="EZ212" s="295" t="str">
        <f>IF(INDEX(tab_MinKomp[Podciśnienie],MATCH($B211,tab_MinKomp[Stanowisko / Position ],0))="n/a","n/a",EZ211-INDEX(tab_MinKomp[Podciśnienie],MATCH($B211,tab_MinKomp[Stanowisko / Position ],0)))</f>
        <v>n/a</v>
      </c>
      <c r="FA212" s="295" t="str">
        <f>IF(INDEX(tab_MinKomp[Usuwanie awarii],MATCH($B211,tab_MinKomp[Stanowisko / Position ],0))="n/a","n/a",FA211-INDEX(tab_MinKomp[Usuwanie awarii],MATCH($B211,tab_MinKomp[Stanowisko / Position ],0)))</f>
        <v>n/a</v>
      </c>
      <c r="FB212" s="295" t="str">
        <f>IF(INDEX(tab_MinKomp[Obsługa robotów],MATCH($B211,tab_MinKomp[Stanowisko / Position ],0))="n/a","n/a",FB211-INDEX(tab_MinKomp[Obsługa robotów],MATCH($B211,tab_MinKomp[Stanowisko / Position ],0)))</f>
        <v>n/a</v>
      </c>
      <c r="FC212" s="295" t="str">
        <f>IF(INDEX(tab_MinKomp[Obsługa sterowania maszyny],MATCH($B211,tab_MinKomp[Stanowisko / Position ],0))="n/a","n/a",FC211-INDEX(tab_MinKomp[Obsługa sterowania maszyny],MATCH($B211,tab_MinKomp[Stanowisko / Position ],0)))</f>
        <v>n/a</v>
      </c>
      <c r="FD212" s="295" t="str">
        <f>IF(INDEX(tab_MinKomp[Usuwanie przyczyn żródłowych],MATCH($B211,tab_MinKomp[Stanowisko / Position ],0))="n/a","n/a",FD211-INDEX(tab_MinKomp[Usuwanie przyczyn żródłowych],MATCH($B211,tab_MinKomp[Stanowisko / Position ],0)))</f>
        <v>n/a</v>
      </c>
      <c r="FE212" s="295" t="str">
        <f>IF(INDEX(tab_MinKomp[Cmms stosowanie],MATCH($B211,tab_MinKomp[Stanowisko / Position ],0))="n/a","n/a",FE211-INDEX(tab_MinKomp[Cmms stosowanie],MATCH($B211,tab_MinKomp[Stanowisko / Position ],0)))</f>
        <v>n/a</v>
      </c>
      <c r="FF212" s="297" t="str">
        <f>IF(INDEX(tab_MinKomp[Testy czystości / Reinheitstests],MATCH($B211,tab_MinKomp[Stanowisko / Position ],0))="n/a","n/a",FF211-INDEX(tab_MinKomp[Testy czystości / Reinheitstests],MATCH($B211,tab_MinKomp[Stanowisko / Position ],0)))</f>
        <v>n/a</v>
      </c>
      <c r="FG212" s="295" t="str">
        <f>IF(INDEX(tab_MinKomp[Czyszczenie form plastikowych],MATCH($B211,tab_MinKomp[Stanowisko / Position ],0))="n/a","n/a",FG211-INDEX(tab_MinKomp[Czyszczenie form plastikowych],MATCH($B211,tab_MinKomp[Stanowisko / Position ],0)))</f>
        <v>n/a</v>
      </c>
      <c r="FH212" s="295" t="str">
        <f>IF(INDEX(tab_MinKomp[Wymiana form plastik],MATCH($B211,tab_MinKomp[Stanowisko / Position ],0))="n/a","n/a",FH211-INDEX(tab_MinKomp[Wymiana form plastik],MATCH($B211,tab_MinKomp[Stanowisko / Position ],0)))</f>
        <v>n/a</v>
      </c>
      <c r="FI212" s="295" t="str">
        <f>IF(INDEX(tab_MinKomp[Wymiana form guma],MATCH($B211,tab_MinKomp[Stanowisko / Position ],0))="n/a","n/a",FI211-INDEX(tab_MinKomp[Wymiana form guma],MATCH($B211,tab_MinKomp[Stanowisko / Position ],0)))</f>
        <v>n/a</v>
      </c>
      <c r="FJ212" s="295" t="str">
        <f>IF(INDEX(tab_MinKomp[Konserwacja KK],MATCH($B211,tab_MinKomp[Stanowisko / Position ],0))="n/a","n/a",FJ211-INDEX(tab_MinKomp[Konserwacja KK],MATCH($B211,tab_MinKomp[Stanowisko / Position ],0)))</f>
        <v>n/a</v>
      </c>
      <c r="FK212" s="295" t="str">
        <f>IF(INDEX(tab_MinKomp[Konserwacja form guma],MATCH($B211,tab_MinKomp[Stanowisko / Position ],0))="n/a","n/a",FK211-INDEX(tab_MinKomp[Konserwacja form guma],MATCH($B211,tab_MinKomp[Stanowisko / Position ],0)))</f>
        <v>n/a</v>
      </c>
      <c r="FL212" s="295" t="str">
        <f>IF(INDEX(tab_MinKomp[Konserwacja form plastiki],MATCH($B211,tab_MinKomp[Stanowisko / Position ],0))="n/a","n/a",FL211-INDEX(tab_MinKomp[Konserwacja form plastiki],MATCH($B211,tab_MinKomp[Stanowisko / Position ],0)))</f>
        <v>n/a</v>
      </c>
      <c r="FM212" s="295" t="str">
        <f>IF(INDEX(tab_MinKomp[Konserwacja Gorącego Kanału],MATCH($B211,tab_MinKomp[Stanowisko / Position ],0))="n/a","n/a",FM211-INDEX(tab_MinKomp[Konserwacja Gorącego Kanału],MATCH($B211,tab_MinKomp[Stanowisko / Position ],0)))</f>
        <v>n/a</v>
      </c>
      <c r="FN212" s="295" t="str">
        <f>IF(INDEX(tab_MinKomp[MS Office (Excel)],MATCH($B211,tab_MinKomp[Stanowisko / Position ],0))="n/a","n/a",FN211-INDEX(tab_MinKomp[MS Office (Excel)],MATCH($B211,tab_MinKomp[Stanowisko / Position ],0)))</f>
        <v>n/a</v>
      </c>
      <c r="FO212" s="295" t="str">
        <f>IF(INDEX(tab_MinKomp[MS Office (Word)],MATCH($B211,tab_MinKomp[Stanowisko / Position ],0))="n/a","n/a",FO211-INDEX(tab_MinKomp[MS Office (Word)],MATCH($B211,tab_MinKomp[Stanowisko / Position ],0)))</f>
        <v>n/a</v>
      </c>
      <c r="FP212" s="295" t="str">
        <f>IF(INDEX(tab_MinKomp[MS Office (Power Point)],MATCH($B211,tab_MinKomp[Stanowisko / Position ],0))="n/a","n/a",FP211-INDEX(tab_MinKomp[MS Office (Power Point)],MATCH($B211,tab_MinKomp[Stanowisko / Position ],0)))</f>
        <v>n/a</v>
      </c>
      <c r="FQ212" s="298" t="str">
        <f>IF(INDEX(tab_MinKomp[Język angielski / Englisch],MATCH($B211,tab_MinKomp[Stanowisko / Position ],0))="n/a","n/a",FQ211-INDEX(tab_MinKomp[Język angielski / Englisch],MATCH($B211,tab_MinKomp[Stanowisko / Position ],0)))</f>
        <v>n/a</v>
      </c>
      <c r="FR212" s="298" t="str">
        <f>IF(INDEX(tab_MinKomp[Język niemiecki / Deutsch],MATCH($B211,tab_MinKomp[Stanowisko / Position ],0))="n/a","n/a",FR211-INDEX(tab_MinKomp[Język niemiecki / Deutsch],MATCH($B211,tab_MinKomp[Stanowisko / Position ],0)))</f>
        <v>n/a</v>
      </c>
      <c r="FS212" s="295">
        <f>IF(INDEX(tab_MinKomp[Zarządzanie dokumentacją procesową / Process dokumentation management],MATCH($B211,tab_MinKomp[Stanowisko / Position ],0))="n/a","n/a",FS211-INDEX(tab_MinKomp[Zarządzanie dokumentacją procesową / Process dokumentation management],MATCH($B211,tab_MinKomp[Stanowisko / Position ],0)))</f>
        <v>1</v>
      </c>
      <c r="FT212" s="295">
        <f>IF(INDEX(tab_MinKomp[Znajomość procesów z obszaru / Kenntiss der prozesse in dem Bereich],MATCH($B211,tab_MinKomp[Stanowisko / Position ],0))="n/a","n/a",FT211-INDEX(tab_MinKomp[Znajomość procesów z obszaru / Kenntiss der prozesse in dem Bereich],MATCH($B211,tab_MinKomp[Stanowisko / Position ],0)))</f>
        <v>1</v>
      </c>
      <c r="FU212" s="295">
        <f>IF(INDEX(tab_MinKomp[optymalizacja procesów / Prozessoptymalisierung],MATCH($B211,tab_MinKomp[Stanowisko / Position ],0))="n/a","n/a",FU211-INDEX(tab_MinKomp[optymalizacja procesów / Prozessoptymalisierung],MATCH($B211,tab_MinKomp[Stanowisko / Position ],0)))</f>
        <v>2</v>
      </c>
      <c r="FV212" s="295">
        <f>IF(INDEX(tab_MinKomp[Umiejętności szkoleniowe / Trainingsfähigkeiten],MATCH($B211,tab_MinKomp[Stanowisko / Position ],0))="n/a","n/a",FV211-INDEX(tab_MinKomp[Umiejętności szkoleniowe / Trainingsfähigkeiten],MATCH($B211,tab_MinKomp[Stanowisko / Position ],0)))</f>
        <v>2</v>
      </c>
      <c r="FW212" s="295">
        <f>IF(INDEX(tab_MinKomp[Analityczne myślenie, podejście / Analitysches Denken, Einstellung],MATCH($B211,tab_MinKomp[Stanowisko / Position ],0))="n/a","n/a",FW211-INDEX(tab_MinKomp[Analityczne myślenie, podejście / Analitysches Denken, Einstellung],MATCH($B211,tab_MinKomp[Stanowisko / Position ],0)))</f>
        <v>1</v>
      </c>
      <c r="FX212" s="295">
        <f>IF(INDEX(tab_MinKomp[Dokładność, precyzja w dzialaniu / Genauigkeit, Präzision in die Arbeit],MATCH($B211,tab_MinKomp[Stanowisko / Position ],0))="n/a","n/a",FX211-INDEX(tab_MinKomp[Dokładność, precyzja w dzialaniu / Genauigkeit, Präzision in die Arbeit],MATCH($B211,tab_MinKomp[Stanowisko / Position ],0)))</f>
        <v>1</v>
      </c>
      <c r="FY212" s="295">
        <f>IF(INDEX(tab_MinKomp[Dyspozycyjność / Verfügbarkeit],MATCH($B211,tab_MinKomp[Stanowisko / Position ],0))="n/a","n/a",FY211-INDEX(tab_MinKomp[Dyspozycyjność / Verfügbarkeit],MATCH($B211,tab_MinKomp[Stanowisko / Position ],0)))</f>
        <v>1</v>
      </c>
      <c r="FZ212" s="295">
        <f>IF(INDEX(tab_MinKomp[Zaangażowanie / 
Engagement],MATCH($B211,tab_MinKomp[Stanowisko / Position ],0))="n/a","n/a",FZ211-INDEX(tab_MinKomp[Zaangażowanie / 
Engagement],MATCH($B211,tab_MinKomp[Stanowisko / Position ],0)))</f>
        <v>1</v>
      </c>
      <c r="GA212" s="295" t="str">
        <f>IF(INDEX(tab_MinKomp[Konserwacja form guma],MATCH($B211,tab_MinKomp[Stanowisko / Position ],0))="n/a","n/a",GA211-INDEX(tab_MinKomp[Konserwacja form guma],MATCH($B211,tab_MinKomp[Stanowisko / Position ],0)))</f>
        <v>n/a</v>
      </c>
      <c r="GB212" s="295" t="str">
        <f>IF(INDEX(tab_MinKomp[Konserwacja form plastiki],MATCH($B211,tab_MinKomp[Stanowisko / Position ],0))="n/a","n/a",GB211-INDEX(tab_MinKomp[Konserwacja form plastiki],MATCH($B211,tab_MinKomp[Stanowisko / Position ],0)))</f>
        <v>n/a</v>
      </c>
      <c r="GC212" s="295">
        <f>IF(INDEX(tab_MinKomp[Elastyczność w działaniu],MATCH($B211,tab_MinKomp[Stanowisko / Position ],0))="n/a","n/a",GC211-INDEX(tab_MinKomp[Elastyczność w działaniu],MATCH($B211,tab_MinKomp[Stanowisko / Position ],0)))</f>
        <v>1</v>
      </c>
      <c r="GD212" s="295">
        <f>IF(INDEX(tab_MinKomp[Komunikatywność],MATCH($B211,tab_MinKomp[Stanowisko / Position ],0))="n/a","n/a",GD211-INDEX(tab_MinKomp[Komunikatywność],MATCH($B211,tab_MinKomp[Stanowisko / Position ],0)))</f>
        <v>2</v>
      </c>
      <c r="GE212" s="294" t="str">
        <f>IF(INDEX(tab_MinKomp[Motywowanie i budowanie zaangażowania zespołu],MATCH($B211,tab_MinKomp[Stanowisko / Position ],0))="n/a","n/a",GE211-INDEX(tab_MinKomp[Motywowanie i budowanie zaangażowania zespołu],MATCH($B211,tab_MinKomp[Stanowisko / Position ],0)))</f>
        <v>n/a</v>
      </c>
      <c r="GF212" s="186" t="s">
        <v>248</v>
      </c>
      <c r="GG212" s="186" t="s">
        <v>248</v>
      </c>
      <c r="GH212" s="186" t="s">
        <v>248</v>
      </c>
      <c r="GI212" s="186" t="s">
        <v>248</v>
      </c>
      <c r="GJ212" s="186" t="s">
        <v>248</v>
      </c>
      <c r="GK212" s="186" t="s">
        <v>248</v>
      </c>
      <c r="GL212" s="186" t="s">
        <v>248</v>
      </c>
      <c r="GM212" s="186" t="s">
        <v>248</v>
      </c>
      <c r="GN212" s="186" t="s">
        <v>248</v>
      </c>
      <c r="GO212" s="186" t="s">
        <v>248</v>
      </c>
      <c r="GP212" s="186" t="s">
        <v>248</v>
      </c>
      <c r="GQ212" s="186" t="s">
        <v>248</v>
      </c>
      <c r="GR212" s="186" t="s">
        <v>248</v>
      </c>
      <c r="GS212" s="186" t="s">
        <v>248</v>
      </c>
      <c r="GT212" s="186" t="s">
        <v>248</v>
      </c>
      <c r="GU212" s="186" t="s">
        <v>248</v>
      </c>
      <c r="GV212" s="186" t="s">
        <v>248</v>
      </c>
      <c r="GW212" s="186" t="s">
        <v>248</v>
      </c>
      <c r="GX212" s="186" t="s">
        <v>248</v>
      </c>
      <c r="GY212" s="186" t="s">
        <v>248</v>
      </c>
      <c r="GZ212" s="261" t="s">
        <v>248</v>
      </c>
      <c r="HA212" s="261" t="s">
        <v>248</v>
      </c>
      <c r="HB212" s="299">
        <f>SUM(G212:GE212)/(HB211-(SUM(G212:GE212)))</f>
        <v>0.84</v>
      </c>
    </row>
    <row r="213" spans="1:211" ht="24.9" customHeight="1" x14ac:dyDescent="0.3">
      <c r="A213" s="105" t="s">
        <v>322</v>
      </c>
      <c r="B213" s="105" t="s">
        <v>315</v>
      </c>
      <c r="C213" s="105" t="s">
        <v>408</v>
      </c>
      <c r="D213" s="105">
        <v>1687</v>
      </c>
      <c r="E213" s="394" t="s">
        <v>493</v>
      </c>
      <c r="F213" s="185" t="s">
        <v>374</v>
      </c>
      <c r="G213" s="186">
        <v>2</v>
      </c>
      <c r="H213" s="186">
        <v>2</v>
      </c>
      <c r="I213" s="186">
        <v>2</v>
      </c>
      <c r="J213" s="186">
        <v>2</v>
      </c>
      <c r="K213" s="186">
        <v>2</v>
      </c>
      <c r="L213" s="186" t="s">
        <v>248</v>
      </c>
      <c r="M213" s="186" t="s">
        <v>248</v>
      </c>
      <c r="N213" s="186" t="s">
        <v>248</v>
      </c>
      <c r="O213" s="186">
        <v>2</v>
      </c>
      <c r="P213" s="186">
        <v>2</v>
      </c>
      <c r="Q213" s="186" t="s">
        <v>248</v>
      </c>
      <c r="R213" s="186" t="s">
        <v>248</v>
      </c>
      <c r="S213" s="186" t="s">
        <v>248</v>
      </c>
      <c r="T213" s="186" t="s">
        <v>248</v>
      </c>
      <c r="U213" s="186" t="s">
        <v>248</v>
      </c>
      <c r="V213" s="186" t="s">
        <v>248</v>
      </c>
      <c r="W213" s="186" t="s">
        <v>248</v>
      </c>
      <c r="X213" s="186" t="s">
        <v>248</v>
      </c>
      <c r="Y213" s="186" t="s">
        <v>248</v>
      </c>
      <c r="Z213" s="186" t="s">
        <v>248</v>
      </c>
      <c r="AA213" s="186" t="s">
        <v>248</v>
      </c>
      <c r="AB213" s="186" t="s">
        <v>248</v>
      </c>
      <c r="AC213" s="186" t="s">
        <v>248</v>
      </c>
      <c r="AD213" s="186" t="s">
        <v>248</v>
      </c>
      <c r="AE213" s="186" t="s">
        <v>248</v>
      </c>
      <c r="AF213" s="186" t="s">
        <v>248</v>
      </c>
      <c r="AG213" s="186" t="s">
        <v>248</v>
      </c>
      <c r="AH213" s="186" t="s">
        <v>248</v>
      </c>
      <c r="AI213" s="186" t="s">
        <v>248</v>
      </c>
      <c r="AJ213" s="186" t="s">
        <v>248</v>
      </c>
      <c r="AK213" s="186" t="s">
        <v>248</v>
      </c>
      <c r="AL213" s="186">
        <v>2</v>
      </c>
      <c r="AM213" s="186" t="s">
        <v>248</v>
      </c>
      <c r="AN213" s="186" t="s">
        <v>248</v>
      </c>
      <c r="AO213" s="186">
        <v>2</v>
      </c>
      <c r="AP213" s="186" t="s">
        <v>248</v>
      </c>
      <c r="AQ213" s="186">
        <v>2</v>
      </c>
      <c r="AR213" s="186" t="s">
        <v>248</v>
      </c>
      <c r="AS213" s="186" t="s">
        <v>248</v>
      </c>
      <c r="AT213" s="186" t="s">
        <v>248</v>
      </c>
      <c r="AU213" s="186" t="s">
        <v>248</v>
      </c>
      <c r="AV213" s="186">
        <v>2</v>
      </c>
      <c r="AW213" s="186">
        <v>2</v>
      </c>
      <c r="AX213" s="186" t="s">
        <v>248</v>
      </c>
      <c r="AY213" s="186" t="s">
        <v>248</v>
      </c>
      <c r="AZ213" s="186" t="s">
        <v>248</v>
      </c>
      <c r="BA213" s="186">
        <v>2</v>
      </c>
      <c r="BB213" s="186">
        <v>1</v>
      </c>
      <c r="BC213" s="186" t="s">
        <v>248</v>
      </c>
      <c r="BD213" s="186" t="s">
        <v>248</v>
      </c>
      <c r="BE213" s="186" t="s">
        <v>248</v>
      </c>
      <c r="BF213" s="186" t="s">
        <v>248</v>
      </c>
      <c r="BG213" s="186" t="s">
        <v>248</v>
      </c>
      <c r="BH213" s="186" t="s">
        <v>248</v>
      </c>
      <c r="BI213" s="186" t="s">
        <v>248</v>
      </c>
      <c r="BJ213" s="186" t="s">
        <v>248</v>
      </c>
      <c r="BK213" s="186" t="s">
        <v>248</v>
      </c>
      <c r="BL213" s="186" t="s">
        <v>248</v>
      </c>
      <c r="BM213" s="186" t="s">
        <v>248</v>
      </c>
      <c r="BN213" s="186" t="s">
        <v>248</v>
      </c>
      <c r="BO213" s="186" t="s">
        <v>248</v>
      </c>
      <c r="BP213" s="186">
        <v>2</v>
      </c>
      <c r="BQ213" s="186" t="s">
        <v>248</v>
      </c>
      <c r="BR213" s="186">
        <v>2</v>
      </c>
      <c r="BS213" s="186" t="s">
        <v>248</v>
      </c>
      <c r="BT213" s="186" t="s">
        <v>248</v>
      </c>
      <c r="BU213" s="186" t="s">
        <v>248</v>
      </c>
      <c r="BV213" s="186" t="s">
        <v>248</v>
      </c>
      <c r="BW213" s="186" t="s">
        <v>248</v>
      </c>
      <c r="BX213" s="186" t="s">
        <v>248</v>
      </c>
      <c r="BY213" s="186" t="s">
        <v>248</v>
      </c>
      <c r="BZ213" s="186" t="s">
        <v>248</v>
      </c>
      <c r="CA213" s="186">
        <v>2</v>
      </c>
      <c r="CB213" s="186" t="s">
        <v>248</v>
      </c>
      <c r="CC213" s="186">
        <v>3</v>
      </c>
      <c r="CD213" s="186">
        <v>3</v>
      </c>
      <c r="CE213" s="186" t="s">
        <v>248</v>
      </c>
      <c r="CF213" s="186" t="s">
        <v>248</v>
      </c>
      <c r="CG213" s="186">
        <v>2</v>
      </c>
      <c r="CH213" s="186" t="s">
        <v>248</v>
      </c>
      <c r="CI213" s="186" t="s">
        <v>248</v>
      </c>
      <c r="CJ213" s="186" t="s">
        <v>248</v>
      </c>
      <c r="CK213" s="186" t="s">
        <v>248</v>
      </c>
      <c r="CL213" s="186" t="s">
        <v>248</v>
      </c>
      <c r="CM213" s="186" t="s">
        <v>248</v>
      </c>
      <c r="CN213" s="186" t="s">
        <v>248</v>
      </c>
      <c r="CO213" s="186" t="s">
        <v>248</v>
      </c>
      <c r="CP213" s="186" t="s">
        <v>248</v>
      </c>
      <c r="CQ213" s="186" t="s">
        <v>248</v>
      </c>
      <c r="CR213" s="186" t="s">
        <v>248</v>
      </c>
      <c r="CS213" s="186" t="s">
        <v>248</v>
      </c>
      <c r="CT213" s="186" t="s">
        <v>248</v>
      </c>
      <c r="CU213" s="186" t="s">
        <v>248</v>
      </c>
      <c r="CV213" s="186" t="s">
        <v>248</v>
      </c>
      <c r="CW213" s="186">
        <v>2</v>
      </c>
      <c r="CX213" s="186" t="s">
        <v>248</v>
      </c>
      <c r="CY213" s="186" t="s">
        <v>248</v>
      </c>
      <c r="CZ213" s="186" t="s">
        <v>248</v>
      </c>
      <c r="DA213" s="186" t="s">
        <v>248</v>
      </c>
      <c r="DB213" s="186" t="s">
        <v>248</v>
      </c>
      <c r="DC213" s="186" t="s">
        <v>248</v>
      </c>
      <c r="DD213" s="186" t="s">
        <v>248</v>
      </c>
      <c r="DE213" s="186" t="s">
        <v>248</v>
      </c>
      <c r="DF213" s="186">
        <v>2</v>
      </c>
      <c r="DG213" s="186" t="s">
        <v>248</v>
      </c>
      <c r="DH213" s="186" t="s">
        <v>248</v>
      </c>
      <c r="DI213" s="186" t="s">
        <v>248</v>
      </c>
      <c r="DJ213" s="186" t="s">
        <v>248</v>
      </c>
      <c r="DK213" s="186" t="s">
        <v>248</v>
      </c>
      <c r="DL213" s="186" t="s">
        <v>248</v>
      </c>
      <c r="DM213" s="186" t="s">
        <v>248</v>
      </c>
      <c r="DN213" s="186" t="s">
        <v>248</v>
      </c>
      <c r="DO213" s="186" t="s">
        <v>248</v>
      </c>
      <c r="DP213" s="186" t="s">
        <v>248</v>
      </c>
      <c r="DQ213" s="186" t="s">
        <v>248</v>
      </c>
      <c r="DR213" s="186" t="s">
        <v>248</v>
      </c>
      <c r="DS213" s="186" t="s">
        <v>248</v>
      </c>
      <c r="DT213" s="186" t="s">
        <v>248</v>
      </c>
      <c r="DU213" s="186" t="s">
        <v>248</v>
      </c>
      <c r="DV213" s="186" t="s">
        <v>248</v>
      </c>
      <c r="DW213" s="186" t="s">
        <v>248</v>
      </c>
      <c r="DX213" s="186" t="s">
        <v>248</v>
      </c>
      <c r="DY213" s="186" t="s">
        <v>248</v>
      </c>
      <c r="DZ213" s="186" t="s">
        <v>248</v>
      </c>
      <c r="EA213" s="186" t="s">
        <v>248</v>
      </c>
      <c r="EB213" s="186" t="s">
        <v>248</v>
      </c>
      <c r="EC213" s="186" t="s">
        <v>248</v>
      </c>
      <c r="ED213" s="186" t="s">
        <v>248</v>
      </c>
      <c r="EE213" s="186" t="s">
        <v>248</v>
      </c>
      <c r="EF213" s="186" t="s">
        <v>248</v>
      </c>
      <c r="EG213" s="186" t="s">
        <v>248</v>
      </c>
      <c r="EH213" s="186" t="s">
        <v>248</v>
      </c>
      <c r="EI213" s="186" t="s">
        <v>248</v>
      </c>
      <c r="EJ213" s="186" t="s">
        <v>248</v>
      </c>
      <c r="EK213" s="186" t="s">
        <v>248</v>
      </c>
      <c r="EL213" s="186" t="s">
        <v>248</v>
      </c>
      <c r="EM213" s="186" t="s">
        <v>248</v>
      </c>
      <c r="EN213" s="186" t="s">
        <v>248</v>
      </c>
      <c r="EO213" s="186" t="s">
        <v>248</v>
      </c>
      <c r="EP213" s="186" t="s">
        <v>248</v>
      </c>
      <c r="EQ213" s="186" t="s">
        <v>248</v>
      </c>
      <c r="ER213" s="186" t="s">
        <v>248</v>
      </c>
      <c r="ES213" s="186" t="s">
        <v>248</v>
      </c>
      <c r="ET213" s="186" t="s">
        <v>248</v>
      </c>
      <c r="EU213" s="186" t="s">
        <v>248</v>
      </c>
      <c r="EV213" s="186" t="s">
        <v>248</v>
      </c>
      <c r="EW213" s="186" t="s">
        <v>248</v>
      </c>
      <c r="EX213" s="186" t="s">
        <v>248</v>
      </c>
      <c r="EY213" s="186" t="s">
        <v>248</v>
      </c>
      <c r="EZ213" s="186" t="s">
        <v>248</v>
      </c>
      <c r="FA213" s="186" t="s">
        <v>248</v>
      </c>
      <c r="FB213" s="186" t="s">
        <v>248</v>
      </c>
      <c r="FC213" s="186" t="s">
        <v>248</v>
      </c>
      <c r="FD213" s="186" t="s">
        <v>248</v>
      </c>
      <c r="FE213" s="186" t="s">
        <v>248</v>
      </c>
      <c r="FF213" s="186" t="s">
        <v>248</v>
      </c>
      <c r="FG213" s="186" t="s">
        <v>248</v>
      </c>
      <c r="FH213" s="186" t="s">
        <v>248</v>
      </c>
      <c r="FI213" s="186" t="s">
        <v>248</v>
      </c>
      <c r="FJ213" s="186" t="s">
        <v>248</v>
      </c>
      <c r="FK213" s="186" t="s">
        <v>248</v>
      </c>
      <c r="FL213" s="186" t="s">
        <v>248</v>
      </c>
      <c r="FM213" s="186" t="s">
        <v>248</v>
      </c>
      <c r="FN213" s="186"/>
      <c r="FO213" s="186">
        <v>1</v>
      </c>
      <c r="FP213" s="186">
        <v>1</v>
      </c>
      <c r="FQ213" s="187" t="s">
        <v>248</v>
      </c>
      <c r="FR213" s="187" t="s">
        <v>248</v>
      </c>
      <c r="FS213" s="186">
        <v>2</v>
      </c>
      <c r="FT213" s="186">
        <v>2</v>
      </c>
      <c r="FU213" s="186">
        <v>1</v>
      </c>
      <c r="FV213" s="186">
        <v>2</v>
      </c>
      <c r="FW213" s="186">
        <v>1</v>
      </c>
      <c r="FX213" s="186">
        <v>2</v>
      </c>
      <c r="FY213" s="186">
        <v>2</v>
      </c>
      <c r="FZ213" s="186">
        <v>2</v>
      </c>
      <c r="GA213" s="186" t="s">
        <v>248</v>
      </c>
      <c r="GB213" s="186" t="s">
        <v>248</v>
      </c>
      <c r="GC213" s="186">
        <v>2</v>
      </c>
      <c r="GD213" s="186">
        <v>1</v>
      </c>
      <c r="GE213" s="186" t="s">
        <v>248</v>
      </c>
      <c r="GF213" s="186" t="s">
        <v>248</v>
      </c>
      <c r="GG213" s="186" t="s">
        <v>248</v>
      </c>
      <c r="GH213" s="186" t="s">
        <v>248</v>
      </c>
      <c r="GI213" s="186" t="s">
        <v>248</v>
      </c>
      <c r="GJ213" s="186" t="s">
        <v>248</v>
      </c>
      <c r="GK213" s="186" t="s">
        <v>248</v>
      </c>
      <c r="GL213" s="186" t="s">
        <v>248</v>
      </c>
      <c r="GM213" s="186" t="s">
        <v>248</v>
      </c>
      <c r="GN213" s="186" t="s">
        <v>248</v>
      </c>
      <c r="GO213" s="186" t="s">
        <v>248</v>
      </c>
      <c r="GP213" s="186" t="s">
        <v>248</v>
      </c>
      <c r="GQ213" s="186" t="s">
        <v>248</v>
      </c>
      <c r="GR213" s="186" t="s">
        <v>248</v>
      </c>
      <c r="GS213" s="186" t="s">
        <v>248</v>
      </c>
      <c r="GT213" s="186" t="s">
        <v>248</v>
      </c>
      <c r="GU213" s="186" t="s">
        <v>248</v>
      </c>
      <c r="GV213" s="186" t="s">
        <v>248</v>
      </c>
      <c r="GW213" s="186" t="s">
        <v>248</v>
      </c>
      <c r="GX213" s="186" t="s">
        <v>248</v>
      </c>
      <c r="GY213" s="186" t="s">
        <v>248</v>
      </c>
      <c r="GZ213" s="261" t="s">
        <v>248</v>
      </c>
      <c r="HA213" s="261" t="s">
        <v>248</v>
      </c>
      <c r="HB213" s="188">
        <f>SUM(G213:GE213)</f>
        <v>64</v>
      </c>
    </row>
    <row r="214" spans="1:211" ht="24.9" customHeight="1" thickBot="1" x14ac:dyDescent="0.35">
      <c r="A214" s="108" t="str">
        <f>A213</f>
        <v>Prod.-Q-6</v>
      </c>
      <c r="B214" s="108" t="str">
        <f>B213</f>
        <v>Pracownik Produkcji</v>
      </c>
      <c r="C214" s="108" t="str">
        <f>C213</f>
        <v>TW</v>
      </c>
      <c r="D214" s="108">
        <f>D213</f>
        <v>1687</v>
      </c>
      <c r="E214" s="395"/>
      <c r="F214" s="189" t="s">
        <v>375</v>
      </c>
      <c r="G214" s="192">
        <f>IF(INDEX(tab_MinKomp[Przepisy BHP / BHP Vorschriften],MATCH($B213,tab_MinKomp[[Stanowisko / Position ]:[Stanowisko / Position ]],0))="n/a","n/a",G213-INDEX(tab_MinKomp[Przepisy BHP / BHP Vorschriften],MATCH($B213,tab_MinKomp[[Stanowisko / Position ]:[Stanowisko / Position ]],0)))</f>
        <v>0</v>
      </c>
      <c r="H214" s="193">
        <f>IF(INDEX(tab_MinKomp[Przepisy PPOŻ / Brandschutzbestimmungen],MATCH($B213,tab_MinKomp[[Stanowisko / Position ]:[Stanowisko / Position ]],0))="n/a","n/a",H213-INDEX(tab_MinKomp[Przepisy PPOŻ / Brandschutzbestimmungen],MATCH($B213,tab_MinKomp[[Stanowisko / Position ]:[Stanowisko / Position ]],0)))</f>
        <v>1</v>
      </c>
      <c r="I214" s="193">
        <f>IF(INDEX(tab_MinKomp[Ryzyko zawodowe na stanowiskach pracyv/ Berufliche Risiken an Arbeitsstellen],MATCH($B213,tab_MinKomp[[Stanowisko / Position ]:[Stanowisko / Position ]],0))="n/a","n/a",I213-INDEX(tab_MinKomp[Ryzyko zawodowe na stanowiskach pracyv/ Berufliche Risiken an Arbeitsstellen],MATCH($B213,tab_MinKomp[[Stanowisko / Position ]:[Stanowisko / Position ]],0)))</f>
        <v>0</v>
      </c>
      <c r="J214" s="193">
        <f>IF(INDEX(tab_MinKomp[Gospodarka substancjami niebezpiecznymi / Gefahrstoffmanagement],MATCH($B213,tab_MinKomp[[Stanowisko / Position ]:[Stanowisko / Position ]],0))="n/a","n/a",J213-INDEX(tab_MinKomp[Gospodarka substancjami niebezpiecznymi / Gefahrstoffmanagement],MATCH($B213,tab_MinKomp[[Stanowisko / Position ]:[Stanowisko / Position ]],0)))</f>
        <v>1</v>
      </c>
      <c r="K214" s="193">
        <f>IF(INDEX(tab_MinKomp[Gospodarka odpadami / Abfallwirtschaft],MATCH($B213,tab_MinKomp[[Stanowisko / Position ]:[Stanowisko / Position ]],0))="n/a","n/a",K213-INDEX(tab_MinKomp[Gospodarka odpadami / Abfallwirtschaft],MATCH($B213,tab_MinKomp[[Stanowisko / Position ]:[Stanowisko / Position ]],0)))</f>
        <v>1</v>
      </c>
      <c r="L214" s="194" t="str">
        <f>IF(INDEX(tab_MinKomp[Przepisy kodeksu pracy / Bestimmungen des Arbeitsgesetzes],MATCH($B213,tab_MinKomp[[Stanowisko / Position ]:[Stanowisko / Position ]],0))="n/a","n/a",L213-INDEX(tab_MinKomp[Przepisy kodeksu pracy / Bestimmungen des Arbeitsgesetzes],MATCH($B213,tab_MinKomp[[Stanowisko / Position ]:[Stanowisko / Position ]],0)))</f>
        <v>n/a</v>
      </c>
      <c r="M214" s="195" t="str">
        <f>IF(INDEX(tab_MinKomp[Przepisy o ub.społ. ZUS  / Sozialversicherungsvorschriften],MATCH($B213,tab_MinKomp[[Stanowisko / Position ]:[Stanowisko / Position ]],0))="n/a","n/a",M213-INDEX(tab_MinKomp[Przepisy o ub.społ. ZUS  / Sozialversicherungsvorschriften],MATCH($B213,tab_MinKomp[[Stanowisko / Position ]:[Stanowisko / Position ]],0)))</f>
        <v>n/a</v>
      </c>
      <c r="N214" s="194" t="str">
        <f>IF(INDEX(tab_MinKomp[PRZEPISY O PDOF /persönlich Einkommensteuergesetz ],MATCH($B213,tab_MinKomp[[Stanowisko / Position ]:[Stanowisko / Position ]],0))="n/a","n/a",N213-INDEX(tab_MinKomp[PRZEPISY O PDOF /persönlich Einkommensteuergesetz ],MATCH($B213,tab_MinKomp[[Stanowisko / Position ]:[Stanowisko / Position ]],0)))</f>
        <v>n/a</v>
      </c>
      <c r="O214" s="194">
        <f>IF(INDEX(tab_MinKomp[Regulamin pracy / Arbeitsordnung],MATCH($B213,tab_MinKomp[[Stanowisko / Position ]:[Stanowisko / Position ]],0))="n/a","n/a",O213-INDEX(tab_MinKomp[Regulamin pracy / Arbeitsordnung],MATCH($B213,tab_MinKomp[[Stanowisko / Position ]:[Stanowisko / Position ]],0)))</f>
        <v>1</v>
      </c>
      <c r="P214" s="194">
        <f>IF(INDEX(tab_MinKomp[Regulamin wynagradzania / Vergütungsordnung],MATCH($B213,tab_MinKomp[[Stanowisko / Position ]:[Stanowisko / Position ]],0))="n/a","n/a",P213-INDEX(tab_MinKomp[Regulamin wynagradzania / Vergütungsordnung],MATCH($B213,tab_MinKomp[[Stanowisko / Position ]:[Stanowisko / Position ]],0)))</f>
        <v>1</v>
      </c>
      <c r="Q214" s="194" t="str">
        <f>IF(INDEX(tab_MinKomp[System R2PŁATNIK PRO: Płace / Lohnabrechnung],MATCH($B213,tab_MinKomp[[Stanowisko / Position ]:[Stanowisko / Position ]],0))="n/a","n/a",Q213-INDEX(tab_MinKomp[System R2PŁATNIK PRO: Płace / Lohnabrechnung],MATCH($B213,tab_MinKomp[[Stanowisko / Position ]:[Stanowisko / Position ]],0)))</f>
        <v>n/a</v>
      </c>
      <c r="R214" s="194" t="str">
        <f>IF(INDEX(tab_MinKomp[SystemR2PŁATNIK PRO: KADRY / Personaldaten],MATCH($B213,tab_MinKomp[[Stanowisko / Position ]:[Stanowisko / Position ]],0))="n/a","n/a",R213-INDEX(tab_MinKomp[SystemR2PŁATNIK PRO: KADRY / Personaldaten],MATCH($B213,tab_MinKomp[[Stanowisko / Position ]:[Stanowisko / Position ]],0)))</f>
        <v>n/a</v>
      </c>
      <c r="S214" s="194" t="str">
        <f>IF(INDEX(tab_MinKomp[SYSTEM R2PŁATNIK PRO: zarządzanie pracownikami / Arbeitsverwaltung],MATCH($B213,tab_MinKomp[[Stanowisko / Position ]:[Stanowisko / Position ]],0))="n/a","n/a",S213-INDEX(tab_MinKomp[SYSTEM R2PŁATNIK PRO: zarządzanie pracownikami / Arbeitsverwaltung],MATCH($B213,tab_MinKomp[[Stanowisko / Position ]:[Stanowisko / Position ]],0)))</f>
        <v>n/a</v>
      </c>
      <c r="T214" s="194" t="str">
        <f>IF(INDEX(tab_MinKomp[Doradztwo, wsparcie personalne / Personalberatung und Unterstützung],MATCH($B213,tab_MinKomp[[Stanowisko / Position ]:[Stanowisko / Position ]],0))="n/a","n/a",T213-INDEX(tab_MinKomp[Doradztwo, wsparcie personalne / Personalberatung und Unterstützung],MATCH($B213,tab_MinKomp[[Stanowisko / Position ]:[Stanowisko / Position ]],0)))</f>
        <v>n/a</v>
      </c>
      <c r="U214" s="194" t="str">
        <f>IF(INDEX(tab_MinKomp[Przepisy o podatku VAT / MwSt.- Gesetz],MATCH($B213,tab_MinKomp[[Stanowisko / Position ]:[Stanowisko / Position ]],0))="n/a","n/a",U213-INDEX(tab_MinKomp[Przepisy o podatku VAT / MwSt.- Gesetz],MATCH($B213,tab_MinKomp[[Stanowisko / Position ]:[Stanowisko / Position ]],0)))</f>
        <v>n/a</v>
      </c>
      <c r="V214" s="194" t="str">
        <f>IF(INDEX(tab_MinKomp[PrzepisyPDOP / geschäftlich Einkommensteuergesetz],MATCH($B213,tab_MinKomp[[Stanowisko / Position ]:[Stanowisko / Position ]],0))="n/a","n/a",V213-INDEX(tab_MinKomp[PrzepisyPDOP / geschäftlich Einkommensteuergesetz],MATCH($B213,tab_MinKomp[[Stanowisko / Position ]:[Stanowisko / Position ]],0)))</f>
        <v>n/a</v>
      </c>
      <c r="W214" s="194" t="str">
        <f>IF(INDEX(tab_MinKomp[System BAAN / FINANSE (FIBU)],MATCH($B213,tab_MinKomp[[Stanowisko / Position ]:[Stanowisko / Position ]],0))="n/a","n/a",W213-INDEX(tab_MinKomp[System BAAN / FINANSE (FIBU)],MATCH($B213,tab_MinKomp[[Stanowisko / Position ]:[Stanowisko / Position ]],0)))</f>
        <v>n/a</v>
      </c>
      <c r="X214" s="194" t="str">
        <f>IF(INDEX(tab_MinKomp[Systemy pomocnicze / Hilfssysteme(STOCKPROGRAM, KALK2000 etc.)],MATCH($B213,tab_MinKomp[[Stanowisko / Position ]:[Stanowisko / Position ]],0))="n/a","n/a",X213-INDEX(tab_MinKomp[Systemy pomocnicze / Hilfssysteme(STOCKPROGRAM, KALK2000 etc.)],MATCH($B213,tab_MinKomp[[Stanowisko / Position ]:[Stanowisko / Position ]],0)))</f>
        <v>n/a</v>
      </c>
      <c r="Y214" s="194" t="str">
        <f>IF(INDEX(tab_MinKomp[Polityka rachunkowości / Buchführungspolitik],MATCH($B213,tab_MinKomp[[Stanowisko / Position ]:[Stanowisko / Position ]],0))="n/a","n/a",Y213-INDEX(tab_MinKomp[Polityka rachunkowości / Buchführungspolitik],MATCH($B213,tab_MinKomp[[Stanowisko / Position ]:[Stanowisko / Position ]],0)))</f>
        <v>n/a</v>
      </c>
      <c r="Z214" s="194" t="str">
        <f>IF(INDEX(tab_MinKomp[Ustawa o rachunkowości / Rechnungslegungsgesetz],MATCH($B213,tab_MinKomp[[Stanowisko / Position ]:[Stanowisko / Position ]],0))="n/a","n/a",Z213-INDEX(tab_MinKomp[Ustawa o rachunkowości / Rechnungslegungsgesetz],MATCH($B213,tab_MinKomp[[Stanowisko / Position ]:[Stanowisko / Position ]],0)))</f>
        <v>n/a</v>
      </c>
      <c r="AA214" s="194" t="str">
        <f>IF(INDEX(tab_MinKomp[WORKFLOW - TS-100],MATCH($B213,tab_MinKomp[[Stanowisko / Position ]:[Stanowisko / Position ]],0))="n/a","n/a",AA213-INDEX(tab_MinKomp[WORKFLOW - TS-100],MATCH($B213,tab_MinKomp[[Stanowisko / Position ]:[Stanowisko / Position ]],0)))</f>
        <v>n/a</v>
      </c>
      <c r="AB214" s="194" t="str">
        <f>IF(INDEX(tab_MinKomp[WORKFLOW - SFMS],MATCH($B213,tab_MinKomp[[Stanowisko / Position ]:[Stanowisko / Position ]],0))="n/a","n/a",AB213-INDEX(tab_MinKomp[WORKFLOW - SFMS],MATCH($B213,tab_MinKomp[[Stanowisko / Position ]:[Stanowisko / Position ]],0)))</f>
        <v>n/a</v>
      </c>
      <c r="AC214" s="194" t="str">
        <f>IF(INDEX(tab_MinKomp[System ISO 9001:2015],MATCH($B213,tab_MinKomp[[Stanowisko / Position ]:[Stanowisko / Position ]],0))="n/a","n/a",AC213-INDEX(tab_MinKomp[System ISO 9001:2015],MATCH($B213,tab_MinKomp[[Stanowisko / Position ]:[Stanowisko / Position ]],0)))</f>
        <v>n/a</v>
      </c>
      <c r="AD214" s="194" t="str">
        <f>IF(INDEX(tab_MinKomp[System ISO 9001:2015],MATCH($B213,tab_MinKomp[[Stanowisko / Position ]:[Stanowisko / Position ]],0))="n/a","n/a",AD213-INDEX(tab_MinKomp[System ISO 9001:2015],MATCH($B213,tab_MinKomp[[Stanowisko / Position ]:[Stanowisko / Position ]],0)))</f>
        <v>n/a</v>
      </c>
      <c r="AE214" s="194" t="str">
        <f>IF(INDEX(tab_MinKomp[System ISO 9001:2015],MATCH($B213,tab_MinKomp[[Stanowisko / Position ]:[Stanowisko / Position ]],0))="n/a","n/a",AE213-INDEX(tab_MinKomp[System ISO 9001:2015],MATCH($B213,tab_MinKomp[[Stanowisko / Position ]:[Stanowisko / Position ]],0)))</f>
        <v>n/a</v>
      </c>
      <c r="AF214" s="194" t="str">
        <f>IF(INDEX(tab_MinKomp[System ISO 9001:2015],MATCH($B213,tab_MinKomp[[Stanowisko / Position ]:[Stanowisko / Position ]],0))="n/a","n/a",AF213-INDEX(tab_MinKomp[System ISO 9001:2015],MATCH($B213,tab_MinKomp[[Stanowisko / Position ]:[Stanowisko / Position ]],0)))</f>
        <v>n/a</v>
      </c>
      <c r="AG214" s="194" t="str">
        <f>IF(INDEX(tab_MinKomp[Wymagania VDA 6.3 Process / Forderungen],MATCH($B213,tab_MinKomp[[Stanowisko / Position ]:[Stanowisko / Position ]],0))="n/a","n/a",AG213-INDEX(tab_MinKomp[Wymagania VDA 6.3 Process / Forderungen],MATCH($B213,tab_MinKomp[[Stanowisko / Position ]:[Stanowisko / Position ]],0)))</f>
        <v>n/a</v>
      </c>
      <c r="AH214" s="194" t="str">
        <f>IF(INDEX(tab_MinKomp[Wymagania VDA 6.5 Product / Forderungen],MATCH($B213,tab_MinKomp[[Stanowisko / Position ]:[Stanowisko / Position ]],0))="n/a","n/a",AH213-INDEX(tab_MinKomp[Wymagania VDA 6.5 Product / Forderungen],MATCH($B213,tab_MinKomp[[Stanowisko / Position ]:[Stanowisko / Position ]],0)))</f>
        <v>n/a</v>
      </c>
      <c r="AI214" s="194" t="str">
        <f>IF(INDEX(tab_MinKomp[System ISO 9001:2015],MATCH($B213,tab_MinKomp[[Stanowisko / Position ]:[Stanowisko / Position ]],0))="n/a","n/a",AI213-INDEX(tab_MinKomp[System ISO 9001:2015],MATCH($B213,tab_MinKomp[[Stanowisko / Position ]:[Stanowisko / Position ]],0)))</f>
        <v>n/a</v>
      </c>
      <c r="AJ214" s="194" t="str">
        <f>IF(INDEX(tab_MinKomp[Auditor systemu ISO 17021:2018],MATCH($B213,tab_MinKomp[[Stanowisko / Position ]:[Stanowisko / Position ]],0))="n/a","n/a",AJ213-INDEX(tab_MinKomp[Auditor systemu ISO 17021:2018],MATCH($B213,tab_MinKomp[[Stanowisko / Position ]:[Stanowisko / Position ]],0)))</f>
        <v>n/a</v>
      </c>
      <c r="AK214" s="194" t="str">
        <f>IF(INDEX(tab_MinKomp[Pełnomocnik systemu / Systemvertreter],MATCH($B213,tab_MinKomp[[Stanowisko / Position ]:[Stanowisko / Position ]],0))="n/a","n/a",AK213-INDEX(tab_MinKomp[Pełnomocnik systemu / Systemvertreter],MATCH($B213,tab_MinKomp[[Stanowisko / Position ]:[Stanowisko / Position ]],0)))</f>
        <v>n/a</v>
      </c>
      <c r="AL214" s="194">
        <f>IF(INDEX(tab_MinKomp[Polityka Etyczna - Compliance],MATCH($B213,tab_MinKomp[[Stanowisko / Position ]:[Stanowisko / Position ]],0))="n/a","n/a",AL213-INDEX(tab_MinKomp[Polityka Etyczna - Compliance],MATCH($B213,tab_MinKomp[[Stanowisko / Position ]:[Stanowisko / Position ]],0)))</f>
        <v>1</v>
      </c>
      <c r="AM214" s="194" t="str">
        <f>IF(INDEX(tab_MinKomp[WDRAŻANIE NOWYCH PROJEKTÓW/ PROCEDURA CTM],MATCH($B213,tab_MinKomp[[Stanowisko / Position ]:[Stanowisko / Position ]],0))="n/a","n/a",AM213-INDEX(tab_MinKomp[WDRAŻANIE NOWYCH PROJEKTÓW/ PROCEDURA CTM],MATCH($B213,tab_MinKomp[[Stanowisko / Position ]:[Stanowisko / Position ]],0)))</f>
        <v>n/a</v>
      </c>
      <c r="AN214" s="194" t="str">
        <f>IF(INDEX(tab_MinKomp[KAMIENIE MILOWE MSL/PIFF],MATCH($B213,tab_MinKomp[[Stanowisko / Position ]:[Stanowisko / Position ]],0))="n/a","n/a",AN213-INDEX(tab_MinKomp[KAMIENIE MILOWE MSL/PIFF],MATCH($B213,tab_MinKomp[[Stanowisko / Position ]:[Stanowisko / Position ]],0)))</f>
        <v>n/a</v>
      </c>
      <c r="AO214" s="194">
        <f>IF(INDEX(tab_MinKomp[CP],MATCH($B213,tab_MinKomp[[Stanowisko / Position ]:[Stanowisko / Position ]],0))="n/a","n/a",AO213-INDEX(tab_MinKomp[CP],MATCH($B213,tab_MinKomp[[Stanowisko / Position ]:[Stanowisko / Position ]],0)))</f>
        <v>1</v>
      </c>
      <c r="AP214" s="194" t="str">
        <f>IF(INDEX(tab_MinKomp[FMEA],MATCH($B213,tab_MinKomp[[Stanowisko / Position ]:[Stanowisko / Position ]],0))="n/a","n/a",AP213-INDEX(tab_MinKomp[FMEA],MATCH($B213,tab_MinKomp[[Stanowisko / Position ]:[Stanowisko / Position ]],0)))</f>
        <v>n/a</v>
      </c>
      <c r="AQ214" s="194">
        <f>IF(INDEX(tab_MinKomp[FLOW CHART],MATCH($B213,tab_MinKomp[[Stanowisko / Position ]:[Stanowisko / Position ]],0))="n/a","n/a",AQ213-INDEX(tab_MinKomp[FLOW CHART],MATCH($B213,tab_MinKomp[[Stanowisko / Position ]:[Stanowisko / Position ]],0)))</f>
        <v>1</v>
      </c>
      <c r="AR214" s="194" t="str">
        <f>IF(INDEX(tab_MinKomp[APQP],MATCH($B213,tab_MinKomp[[Stanowisko / Position ]:[Stanowisko / Position ]],0))="n/a","n/a",AR213-INDEX(tab_MinKomp[APQP],MATCH($B213,tab_MinKomp[[Stanowisko / Position ]:[Stanowisko / Position ]],0)))</f>
        <v>n/a</v>
      </c>
      <c r="AS214" s="194" t="str">
        <f>IF(INDEX(tab_MinKomp[MSA],MATCH($B213,tab_MinKomp[[Stanowisko / Position ]:[Stanowisko / Position ]],0))="n/a","n/a",AS213-INDEX(tab_MinKomp[MSA],MATCH($B213,tab_MinKomp[[Stanowisko / Position ]:[Stanowisko / Position ]],0)))</f>
        <v>n/a</v>
      </c>
      <c r="AT214" s="194" t="str">
        <f>IF(INDEX(tab_MinKomp[SPC],MATCH($B213,tab_MinKomp[[Stanowisko / Position ]:[Stanowisko / Position ]],0))="n/a","n/a",AT213-INDEX(tab_MinKomp[SPC],MATCH($B213,tab_MinKomp[[Stanowisko / Position ]:[Stanowisko / Position ]],0)))</f>
        <v>n/a</v>
      </c>
      <c r="AU214" s="194" t="str">
        <f>IF(INDEX(tab_MinKomp[CSR (SPECYFICZNE WYMAGANIA KLIENTA)],MATCH($B213,tab_MinKomp[[Stanowisko / Position ]:[Stanowisko / Position ]],0))="n/a","n/a",AU213-INDEX(tab_MinKomp[CSR (SPECYFICZNE WYMAGANIA KLIENTA)],MATCH($B213,tab_MinKomp[[Stanowisko / Position ]:[Stanowisko / Position ]],0)))</f>
        <v>n/a</v>
      </c>
      <c r="AV214" s="194">
        <v>1</v>
      </c>
      <c r="AW214" s="194">
        <f>IF(INDEX(tab_MinKomp[LEAN MANAGEMENT],MATCH($B213,tab_MinKomp[[Stanowisko / Position ]:[Stanowisko / Position ]],0))="n/a","n/a",AW213-INDEX(tab_MinKomp[LEAN MANAGEMENT],MATCH($B213,tab_MinKomp[[Stanowisko / Position ]:[Stanowisko / Position ]],0)))</f>
        <v>1</v>
      </c>
      <c r="AX214" s="194" t="str">
        <f>IF(INDEX(tab_MinKomp[5R],MATCH($B213,tab_MinKomp[[Stanowisko / Position ]:[Stanowisko / Position ]],0))="n/a","n/a",AX213-INDEX(tab_MinKomp[5R],MATCH($B213,tab_MinKomp[[Stanowisko / Position ]:[Stanowisko / Position ]],0)))</f>
        <v>n/a</v>
      </c>
      <c r="AY214" s="194" t="str">
        <f>IF(INDEX(tab_MinKomp[Six Sigma],MATCH($B213,tab_MinKomp[[Stanowisko / Position ]:[Stanowisko / Position ]],0))="n/a","n/a",AY213-INDEX(tab_MinKomp[Six Sigma],MATCH($B213,tab_MinKomp[[Stanowisko / Position ]:[Stanowisko / Position ]],0)))</f>
        <v>n/a</v>
      </c>
      <c r="AZ214" s="194" t="str">
        <f>IF(INDEX(tab_MinKomp[System BAAN / Distribution &amp; Supply Chain],MATCH($B213,tab_MinKomp[[Stanowisko / Position ]:[Stanowisko / Position ]],0))="n/a","n/a",AZ213-INDEX(tab_MinKomp[System BAAN / Distribution &amp; Supply Chain],MATCH($B213,tab_MinKomp[[Stanowisko / Position ]:[Stanowisko / Position ]],0)))</f>
        <v>n/a</v>
      </c>
      <c r="BA214" s="194">
        <f>IF(INDEX(tab_MinKomp[LEAN MANAGEMENT],MATCH($B213,tab_MinKomp[Stanowisko / Position ],0))="n/a","n/a",BA213-INDEX(tab_MinKomp[LEAN MANAGEMENT],MATCH($B213,tab_MinKomp[Stanowisko / Position ],0)))</f>
        <v>1</v>
      </c>
      <c r="BB214" s="194">
        <f>IF(INDEX(tab_MinKomp[LEAN MANAGEMENT],MATCH($B213,tab_MinKomp[Stanowisko / Position ],0))="n/a","n/a",BB213-INDEX(tab_MinKomp[LEAN MANAGEMENT],MATCH($B213,tab_MinKomp[Stanowisko / Position ],0)))</f>
        <v>0</v>
      </c>
      <c r="BC214" s="194" t="str">
        <f>IF(INDEX(tab_MinKomp[Organizacja dostaw / Versorgungsorganisation],MATCH($B213,tab_MinKomp[[Stanowisko / Position ]:[Stanowisko / Position ]],0))="n/a","n/a",BC213-INDEX(tab_MinKomp[Organizacja dostaw / Versorgungsorganisation],MATCH($B213,tab_MinKomp[[Stanowisko / Position ]:[Stanowisko / Position ]],0)))</f>
        <v>n/a</v>
      </c>
      <c r="BD214" s="194" t="str">
        <f>IF(INDEX(tab_MinKomp[Organizacja wysyłek / Organisation von Lieferungen],MATCH($B213,tab_MinKomp[[Stanowisko / Position ]:[Stanowisko / Position ]],0))="n/a","n/a",BD213-INDEX(tab_MinKomp[Organizacja wysyłek / Organisation von Lieferungen],MATCH($B213,tab_MinKomp[[Stanowisko / Position ]:[Stanowisko / Position ]],0)))</f>
        <v>n/a</v>
      </c>
      <c r="BE214" s="194" t="str">
        <f>IF(INDEX(tab_MinKomp[Analiza magazynowa - Program Polen.mdb / Inventuranalyse],MATCH($B213,tab_MinKomp[[Stanowisko / Position ]:[Stanowisko / Position ]],0))="n/a","n/a",BE213-INDEX(tab_MinKomp[Analiza magazynowa - Program Polen.mdb / Inventuranalyse],MATCH($B213,tab_MinKomp[[Stanowisko / Position ]:[Stanowisko / Position ]],0)))</f>
        <v>n/a</v>
      </c>
      <c r="BF214" s="190" t="str">
        <f>IF(INDEX(tab_MinKomp[MMOG (Materials Management Operations Guidelines)],MATCH($B213,tab_MinKomp[[Stanowisko / Position ]:[Stanowisko / Position ]],0))="n/a","n/a",BF213-INDEX(tab_MinKomp[MMOG (Materials Management Operations Guidelines)],MATCH($B213,tab_MinKomp[[Stanowisko / Position ]:[Stanowisko / Position ]],0)))</f>
        <v>n/a</v>
      </c>
      <c r="BG214" s="190" t="str">
        <f>IF(INDEX(tab_MinKomp[GPP],MATCH($B213,tab_MinKomp[[Stanowisko / Position ]:[Stanowisko / Position ]],0))="n/a","n/a",BG213-INDEX(tab_MinKomp[GPP],MATCH($B213,tab_MinKomp[[Stanowisko / Position ]:[Stanowisko / Position ]],0)))</f>
        <v>n/a</v>
      </c>
      <c r="BH214" s="190" t="str">
        <f>IF(INDEX(tab_MinKomp[AIAG (Automotive Industry Action Group)],MATCH($B213,tab_MinKomp[[Stanowisko / Position ]:[Stanowisko / Position ]],0))="n/a","n/a",BH213-INDEX(tab_MinKomp[AIAG (Automotive Industry Action Group)],MATCH($B213,tab_MinKomp[[Stanowisko / Position ]:[Stanowisko / Position ]],0)))</f>
        <v>n/a</v>
      </c>
      <c r="BI214" s="190" t="str">
        <f>IF(INDEX(tab_MinKomp[Super-G disputes],MATCH($B213,tab_MinKomp[[Stanowisko / Position ]:[Stanowisko / Position ]],0))="n/a","n/a",BI213-INDEX(tab_MinKomp[Super-G disputes],MATCH($B213,tab_MinKomp[[Stanowisko / Position ]:[Stanowisko / Position ]],0)))</f>
        <v>n/a</v>
      </c>
      <c r="BJ214" s="190" t="str">
        <f>IF(INDEX(tab_MinKomp[CMMS3/eDDL (Direct Data Link)],MATCH($B213,tab_MinKomp[[Stanowisko / Position ]:[Stanowisko / Position ]],0))="n/a","n/a",BJ213-INDEX(tab_MinKomp[CMMS3/eDDL (Direct Data Link)],MATCH($B213,tab_MinKomp[[Stanowisko / Position ]:[Stanowisko / Position ]],0)))</f>
        <v>n/a</v>
      </c>
      <c r="BK214" s="190" t="str">
        <f>IF(INDEX(tab_MinKomp[MP&amp;L (Material Planning and Logistics)],MATCH($B213,tab_MinKomp[[Stanowisko / Position ]:[Stanowisko / Position ]],0))="n/a","n/a",BK213-INDEX(tab_MinKomp[MP&amp;L (Material Planning and Logistics)],MATCH($B213,tab_MinKomp[[Stanowisko / Position ]:[Stanowisko / Position ]],0)))</f>
        <v>n/a</v>
      </c>
      <c r="BL214" s="190" t="str">
        <f>IF(INDEX(tab_MinKomp[Supplier delivery rating],MATCH($B213,tab_MinKomp[[Stanowisko / Position ]:[Stanowisko / Position ]],0))="n/a","n/a",BL213-INDEX(tab_MinKomp[Supplier delivery rating],MATCH($B213,tab_MinKomp[[Stanowisko / Position ]:[Stanowisko / Position ]],0)))</f>
        <v>n/a</v>
      </c>
      <c r="BM214" s="194" t="str">
        <f>IF(INDEX(tab_MinKomp[Planowanie produkcji / Produktionsplanung],MATCH($B213,tab_MinKomp[Stanowisko / Position ],0))="n/a","n/a",BM213-INDEX(tab_MinKomp[Planowanie produkcji / Produktionsplanung],MATCH($B213,tab_MinKomp[Stanowisko / Position ],0)))</f>
        <v>n/a</v>
      </c>
      <c r="BN214" s="194" t="str">
        <f>IF(INDEX(tab_MinKomp[Obsługa maszyn KVT / KVT Maschinenbedienung],MATCH($B213,tab_MinKomp[[Stanowisko / Position ]:[Stanowisko / Position ]],0))="n/a","n/a",BN213-INDEX(tab_MinKomp[Obsługa maszyn KVT / KVT Maschinenbedienung],MATCH($B213,tab_MinKomp[[Stanowisko / Position ]:[Stanowisko / Position ]],0)))</f>
        <v>n/a</v>
      </c>
      <c r="BO214" s="194" t="str">
        <f>IF(INDEX(tab_MinKomp[Obsługa maszyn KVT / KVT Maschinenbedienung],MATCH($B213,tab_MinKomp[[Stanowisko / Position ]:[Stanowisko / Position ]],0))="n/a","n/a",BO213-INDEX(tab_MinKomp[Obsługa maszyn KVT / KVT Maschinenbedienung],MATCH($B213,tab_MinKomp[[Stanowisko / Position ]:[Stanowisko / Position ]],0)))</f>
        <v>n/a</v>
      </c>
      <c r="BP214" s="194">
        <f>IF(INDEX(tab_MinKomp[Obsługa maszyn Novapax / Novapax Maschinenbedienung],MATCH($B213,tab_MinKomp[[Stanowisko / Position ]:[Stanowisko / Position ]],0))="n/a","n/a",BP213-INDEX(tab_MinKomp[Obsługa maszyn Novapax / Novapax Maschinenbedienung],MATCH($B213,tab_MinKomp[[Stanowisko / Position ]:[Stanowisko / Position ]],0)))</f>
        <v>0</v>
      </c>
      <c r="BQ214" s="194" t="str">
        <f>IF(INDEX(tab_MinKomp[Obsługa maszyn Piovan / Piovan Maschinenbedienung],MATCH($B213,tab_MinKomp[[Stanowisko / Position ]:[Stanowisko / Position ]],0))="n/a","n/a",BQ213-INDEX(tab_MinKomp[Obsługa maszyn Piovan / Piovan Maschinenbedienung],MATCH($B213,tab_MinKomp[[Stanowisko / Position ]:[Stanowisko / Position ]],0)))</f>
        <v>n/a</v>
      </c>
      <c r="BR214" s="194">
        <f>IF(INDEX(tab_MinKomp[Eliminacja awarii / Beseitigung von Ausfällen],MATCH($B213,tab_MinKomp[[Stanowisko / Position ]:[Stanowisko / Position ]],0))="n/a","n/a",BR213-INDEX(tab_MinKomp[Eliminacja awarii / Beseitigung von Ausfällen],MATCH($B213,tab_MinKomp[[Stanowisko / Position ]:[Stanowisko / Position ]],0)))</f>
        <v>1</v>
      </c>
      <c r="BS214" s="194" t="str">
        <f>IF(INDEX(tab_MinKomp[Obsługa maszyn Piovan / Piovan Maschinenbedienung],MATCH($B213,tab_MinKomp[[Stanowisko / Position ]:[Stanowisko / Position ]],0))="n/a","n/a",BS213-INDEX(tab_MinKomp[Obsługa maszyn Piovan / Piovan Maschinenbedienung],MATCH($B213,tab_MinKomp[[Stanowisko / Position ]:[Stanowisko / Position ]],0)))</f>
        <v>n/a</v>
      </c>
      <c r="BT214" s="194" t="str">
        <f>IF(INDEX(tab_MinKomp[Obsługa maszyn Piovan / Piovan Maschinenbedienung],MATCH($B213,tab_MinKomp[[Stanowisko / Position ]:[Stanowisko / Position ]],0))="n/a","n/a",BT213-INDEX(tab_MinKomp[Obsługa maszyn Piovan / Piovan Maschinenbedienung],MATCH($B213,tab_MinKomp[[Stanowisko / Position ]:[Stanowisko / Position ]],0)))</f>
        <v>n/a</v>
      </c>
      <c r="BU214" s="194" t="str">
        <f>IF(INDEX(tab_MinKomp[Obsługa maszyn Piovan / Piovan Maschinenbedienung],MATCH($B213,tab_MinKomp[[Stanowisko / Position ]:[Stanowisko / Position ]],0))="n/a","n/a",BU213-INDEX(tab_MinKomp[Obsługa maszyn Piovan / Piovan Maschinenbedienung],MATCH($B213,tab_MinKomp[[Stanowisko / Position ]:[Stanowisko / Position ]],0)))</f>
        <v>n/a</v>
      </c>
      <c r="BV214" s="194" t="str">
        <f>IF(INDEX(tab_MinKomp[Obsługa maszyn Piovan / Piovan Maschinenbedienung],MATCH($B213,tab_MinKomp[[Stanowisko / Position ]:[Stanowisko / Position ]],0))="n/a","n/a",BV213-INDEX(tab_MinKomp[Obsługa maszyn Piovan / Piovan Maschinenbedienung],MATCH($B213,tab_MinKomp[[Stanowisko / Position ]:[Stanowisko / Position ]],0)))</f>
        <v>n/a</v>
      </c>
      <c r="BW214" s="194" t="str">
        <f>IF(INDEX(tab_MinKomp[Obsługa maszyn Piovan / Piovan Maschinenbedienung],MATCH($B213,tab_MinKomp[[Stanowisko / Position ]:[Stanowisko / Position ]],0))="n/a","n/a",BW213-INDEX(tab_MinKomp[Obsługa maszyn Piovan / Piovan Maschinenbedienung],MATCH($B213,tab_MinKomp[[Stanowisko / Position ]:[Stanowisko / Position ]],0)))</f>
        <v>n/a</v>
      </c>
      <c r="BX214" s="194" t="str">
        <f>IF(INDEX(tab_MinKomp[Obsługa maszyn Piovan / Piovan Maschinenbedienung],MATCH($B213,tab_MinKomp[[Stanowisko / Position ]:[Stanowisko / Position ]],0))="n/a","n/a",BX213-INDEX(tab_MinKomp[Obsługa maszyn Piovan / Piovan Maschinenbedienung],MATCH($B213,tab_MinKomp[[Stanowisko / Position ]:[Stanowisko / Position ]],0)))</f>
        <v>n/a</v>
      </c>
      <c r="BY214" s="194" t="str">
        <f>IF(INDEX(tab_MinKomp[Obsługa maszyn Engel / Engel Maschinenbedienung],MATCH($B213,tab_MinKomp[[Stanowisko / Position ]:[Stanowisko / Position ]],0))="n/a","n/a",BY213-INDEX(tab_MinKomp[Obsługa maszyn Engel / Engel Maschinenbedienung],MATCH($B213,tab_MinKomp[[Stanowisko / Position ]:[Stanowisko / Position ]],0)))</f>
        <v>n/a</v>
      </c>
      <c r="BZ214" s="194" t="str">
        <f>IF(INDEX(tab_MinKomp[Obsługa maszyn Engel / Engel Maschinenbedienung],MATCH($B213,tab_MinKomp[[Stanowisko / Position ]:[Stanowisko / Position ]],0))="n/a","n/a",BZ213-INDEX(tab_MinKomp[Obsługa maszyn Engel / Engel Maschinenbedienung],MATCH($B213,tab_MinKomp[[Stanowisko / Position ]:[Stanowisko / Position ]],0)))</f>
        <v>n/a</v>
      </c>
      <c r="CA214" s="194">
        <f>IF(INDEX(tab_MinKomp[Eliminacja awarii / Beseitigung von Ausfällen],MATCH($B213,tab_MinKomp[[Stanowisko / Position ]:[Stanowisko / Position ]],0))="n/a","n/a",CA213-INDEX(tab_MinKomp[Eliminacja awarii / Beseitigung von Ausfällen],MATCH($B213,tab_MinKomp[[Stanowisko / Position ]:[Stanowisko / Position ]],0)))</f>
        <v>1</v>
      </c>
      <c r="CB214" s="194" t="str">
        <f>IF(INDEX(tab_MinKomp[Obsługa maszyn ASL / ASL Maschinenbedienung],MATCH($B213,tab_MinKomp[[Stanowisko / Position ]:[Stanowisko / Position ]],0))="n/a","n/a",CB213-INDEX(tab_MinKomp[Obsługa maszyn ASL / ASL Maschinenbedienung],MATCH($B213,tab_MinKomp[[Stanowisko / Position ]:[Stanowisko / Position ]],0)))</f>
        <v>n/a</v>
      </c>
      <c r="CC214" s="194">
        <f>IF(INDEX(tab_MinKomp[Obsługa maszyn Novapax / Novapax Maschinenbedienung],MATCH($B213,tab_MinKomp[[Stanowisko / Position ]:[Stanowisko / Position ]],0))="n/a","n/a",CC213-INDEX(tab_MinKomp[Obsługa maszyn Novapax / Novapax Maschinenbedienung],MATCH($B213,tab_MinKomp[[Stanowisko / Position ]:[Stanowisko / Position ]],0)))</f>
        <v>1</v>
      </c>
      <c r="CD214" s="194">
        <f>IF(INDEX(tab_MinKomp[Obsługa maszyn Novapax / Novapax Maschinenbedienung],MATCH($B213,tab_MinKomp[[Stanowisko / Position ]:[Stanowisko / Position ]],0))="n/a","n/a",CD213-INDEX(tab_MinKomp[Obsługa maszyn Novapax / Novapax Maschinenbedienung],MATCH($B213,tab_MinKomp[[Stanowisko / Position ]:[Stanowisko / Position ]],0)))</f>
        <v>1</v>
      </c>
      <c r="CE214" s="194" t="str">
        <f>IF(INDEX(tab_MinKomp[Obsługa maszyn Piovan / Piovan Maschinenbedienung],MATCH($B213,tab_MinKomp[[Stanowisko / Position ]:[Stanowisko / Position ]],0))="n/a","n/a",CE213-INDEX(tab_MinKomp[Obsługa maszyn Piovan / Piovan Maschinenbedienung],MATCH($B213,tab_MinKomp[[Stanowisko / Position ]:[Stanowisko / Position ]],0)))</f>
        <v>n/a</v>
      </c>
      <c r="CF214" s="194" t="str">
        <f>IF(INDEX(tab_MinKomp[Obsługa maszyn Piovan / Piovan Maschinenbedienung],MATCH($B213,tab_MinKomp[[Stanowisko / Position ]:[Stanowisko / Position ]],0))="n/a","n/a",CF213-INDEX(tab_MinKomp[Obsługa maszyn Piovan / Piovan Maschinenbedienung],MATCH($B213,tab_MinKomp[[Stanowisko / Position ]:[Stanowisko / Position ]],0)))</f>
        <v>n/a</v>
      </c>
      <c r="CG214" s="194">
        <f>IF(INDEX(tab_MinKomp[Eliminacja awarii / Beseitigung von Ausfällen],MATCH($B213,tab_MinKomp[[Stanowisko / Position ]:[Stanowisko / Position ]],0))="n/a","n/a",CG213-INDEX(tab_MinKomp[Eliminacja awarii / Beseitigung von Ausfällen],MATCH($B213,tab_MinKomp[[Stanowisko / Position ]:[Stanowisko / Position ]],0)))</f>
        <v>1</v>
      </c>
      <c r="CH214" s="194" t="str">
        <f>IF(INDEX(tab_MinKomp[Wymagania VDA 6.5 Product / Forderungen],MATCH($B213,tab_MinKomp[[Stanowisko / Position ]:[Stanowisko / Position ]],0))="n/a","n/a",CH213-INDEX(tab_MinKomp[Wymagania VDA 6.5 Product / Forderungen],MATCH($B213,tab_MinKomp[[Stanowisko / Position ]:[Stanowisko / Position ]],0)))</f>
        <v>n/a</v>
      </c>
      <c r="CI214" s="194" t="str">
        <f>IF(INDEX(tab_MinKomp[Wymagania VDA 6.5 Product / Forderungen],MATCH($B213,tab_MinKomp[[Stanowisko / Position ]:[Stanowisko / Position ]],0))="n/a","n/a",CI213-INDEX(tab_MinKomp[Wymagania VDA 6.5 Product / Forderungen],MATCH($B213,tab_MinKomp[[Stanowisko / Position ]:[Stanowisko / Position ]],0)))</f>
        <v>n/a</v>
      </c>
      <c r="CJ214" s="194" t="str">
        <f>IF(INDEX(tab_MinKomp[Wymagania VDA 6.5 Product / Forderungen],MATCH($B213,tab_MinKomp[[Stanowisko / Position ]:[Stanowisko / Position ]],0))="n/a","n/a",CJ213-INDEX(tab_MinKomp[Wymagania VDA 6.5 Product / Forderungen],MATCH($B213,tab_MinKomp[[Stanowisko / Position ]:[Stanowisko / Position ]],0)))</f>
        <v>n/a</v>
      </c>
      <c r="CK214" s="194" t="str">
        <f>IF(INDEX(tab_MinKomp[Wymagania VDA 6.5 Product / Forderungen],MATCH($B213,tab_MinKomp[[Stanowisko / Position ]:[Stanowisko / Position ]],0))="n/a","n/a",CK213-INDEX(tab_MinKomp[Wymagania VDA 6.5 Product / Forderungen],MATCH($B213,tab_MinKomp[[Stanowisko / Position ]:[Stanowisko / Position ]],0)))</f>
        <v>n/a</v>
      </c>
      <c r="CL214" s="194" t="str">
        <f>IF(INDEX(tab_MinKomp[Wymagania VDA 6.5 Product / Forderungen],MATCH($B213,tab_MinKomp[[Stanowisko / Position ]:[Stanowisko / Position ]],0))="n/a","n/a",CL213-INDEX(tab_MinKomp[Wymagania VDA 6.5 Product / Forderungen],MATCH($B213,tab_MinKomp[[Stanowisko / Position ]:[Stanowisko / Position ]],0)))</f>
        <v>n/a</v>
      </c>
      <c r="CM214" s="194" t="str">
        <f>IF(INDEX(tab_MinKomp[Informatyka ogólna (techniczne i systemowe) / Allgemeine IT (Technik und System)],MATCH($B213,tab_MinKomp[[Stanowisko / Position ]:[Stanowisko / Position ]],0))="n/a","n/a",CM213-INDEX(tab_MinKomp[Informatyka ogólna (techniczne i systemowe) / Allgemeine IT (Technik und System)],MATCH($B213,tab_MinKomp[[Stanowisko / Position ]:[Stanowisko / Position ]],0)))</f>
        <v>n/a</v>
      </c>
      <c r="CN214" s="194" t="str">
        <f>IF(INDEX(tab_MinKomp[Sieci komputerowe / Computernetzwerke],MATCH($B213,tab_MinKomp[[Stanowisko / Position ]:[Stanowisko / Position ]],0))="n/a","n/a",CN213-INDEX(tab_MinKomp[Sieci komputerowe / Computernetzwerke],MATCH($B213,tab_MinKomp[[Stanowisko / Position ]:[Stanowisko / Position ]],0)))</f>
        <v>n/a</v>
      </c>
      <c r="CO214" s="194" t="str">
        <f>IF(INDEX(tab_MinKomp[Hardware (komputery PC, drukarki biurowe i etykietowe, telefonia stacjonarna i mobilna) (PC, Drucker, Telefpne, Handys)],MATCH($B213,tab_MinKomp[[Stanowisko / Position ]:[Stanowisko / Position ]],0))="n/a","n/a",CO213-INDEX(tab_MinKomp[Hardware (komputery PC, drukarki biurowe i etykietowe, telefonia stacjonarna i mobilna) (PC, Drucker, Telefpne, Handys)],MATCH($B213,tab_MinKomp[[Stanowisko / Position ]:[Stanowisko / Position ]],0)))</f>
        <v>n/a</v>
      </c>
      <c r="CP214" s="194" t="str">
        <f>IF(INDEX(tab_MinKomp[Software &amp; Systems (MS Office, MS Remote Desktop)],MATCH($B213,tab_MinKomp[[Stanowisko / Position ]:[Stanowisko / Position ]],0))="n/a","n/a",CP213-INDEX(tab_MinKomp[Software &amp; Systems (MS Office, MS Remote Desktop)],MATCH($B213,tab_MinKomp[[Stanowisko / Position ]:[Stanowisko / Position ]],0)))</f>
        <v>n/a</v>
      </c>
      <c r="CQ214" s="194" t="str">
        <f>IF(INDEX(tab_MinKomp[Programowanie obiektowe (PHP) / Objektprogrammierung],MATCH($B213,tab_MinKomp[[Stanowisko / Position ]:[Stanowisko / Position ]],0))="n/a","n/a",CQ213-INDEX(tab_MinKomp[Programowanie obiektowe (PHP) / Objektprogrammierung],MATCH($B213,tab_MinKomp[[Stanowisko / Position ]:[Stanowisko / Position ]],0)))</f>
        <v>n/a</v>
      </c>
      <c r="CR214" s="194" t="str">
        <f>IF(INDEX(tab_MinKomp[Scrum],MATCH($B213,tab_MinKomp[[Stanowisko / Position ]:[Stanowisko / Position ]],0))="n/a","n/a",CR213-INDEX(tab_MinKomp[Scrum],MATCH($B213,tab_MinKomp[[Stanowisko / Position ]:[Stanowisko / Position ]],0)))</f>
        <v>n/a</v>
      </c>
      <c r="CS214" s="194" t="str">
        <f>IF(INDEX(tab_MinKomp[SQL (MySQL)],MATCH($B213,tab_MinKomp[[Stanowisko / Position ]:[Stanowisko / Position ]],0))="n/a","n/a",CS213-INDEX(tab_MinKomp[SQL (MySQL)],MATCH($B213,tab_MinKomp[[Stanowisko / Position ]:[Stanowisko / Position ]],0)))</f>
        <v>n/a</v>
      </c>
      <c r="CT214" s="194" t="str">
        <f>IF(INDEX(tab_MinKomp[Javascript],MATCH($B213,tab_MinKomp[[Stanowisko / Position ]:[Stanowisko / Position ]],0))="n/a","n/a",CT213-INDEX(tab_MinKomp[Javascript],MATCH($B213,tab_MinKomp[[Stanowisko / Position ]:[Stanowisko / Position ]],0)))</f>
        <v>n/a</v>
      </c>
      <c r="CU214" s="194" t="str">
        <f>IF(INDEX(tab_MinKomp[Joomla],MATCH($B213,tab_MinKomp[[Stanowisko / Position ]:[Stanowisko / Position ]],0))="n/a","n/a",CU213-INDEX(tab_MinKomp[Joomla],MATCH($B213,tab_MinKomp[[Stanowisko / Position ]:[Stanowisko / Position ]],0)))</f>
        <v>n/a</v>
      </c>
      <c r="CV214" s="194" t="str">
        <f>IF(INDEX(tab_MinKomp[Bash],MATCH($B213,tab_MinKomp[[Stanowisko / Position ]:[Stanowisko / Position ]],0))="n/a","n/a",CV213-INDEX(tab_MinKomp[Bash],MATCH($B213,tab_MinKomp[[Stanowisko / Position ]:[Stanowisko / Position ]],0)))</f>
        <v>n/a</v>
      </c>
      <c r="CW214" s="194">
        <f>IF(INDEX(tab_MinKomp[Systemy MES (HYDRA / SFMS)],MATCH($B213,tab_MinKomp[[Stanowisko / Position ]:[Stanowisko / Position ]],0))="n/a","n/a",CW213-INDEX(tab_MinKomp[Systemy MES (HYDRA / SFMS)],MATCH($B213,tab_MinKomp[[Stanowisko / Position ]:[Stanowisko / Position ]],0)))</f>
        <v>0</v>
      </c>
      <c r="CX214" s="194" t="str">
        <f>IF(INDEX(tab_MinKomp[HTML / CSS],MATCH($B213,tab_MinKomp[[Stanowisko / Position ]:[Stanowisko / Position ]],0))="n/a","n/a",CX213-INDEX(tab_MinKomp[HTML / CSS],MATCH($B213,tab_MinKomp[[Stanowisko / Position ]:[Stanowisko / Position ]],0)))</f>
        <v>n/a</v>
      </c>
      <c r="CY214" s="194" t="str">
        <f>IF(INDEX(tab_MinKomp[SYSTEM PR],MATCH($B213,tab_MinKomp[[Stanowisko / Position ]:[Stanowisko / Position ]],0))="n/a","n/a",CY213-INDEX(tab_MinKomp[SYSTEM PR],MATCH($B213,tab_MinKomp[[Stanowisko / Position ]:[Stanowisko / Position ]],0)))</f>
        <v>n/a</v>
      </c>
      <c r="CZ214" s="194" t="str">
        <f>IF(INDEX(tab_MinKomp[System Einkauf XP / EBA],MATCH($B213,tab_MinKomp[[Stanowisko / Position ]:[Stanowisko / Position ]],0))="n/a","n/a",CZ213-INDEX(tab_MinKomp[System Einkauf XP / EBA],MATCH($B213,tab_MinKomp[[Stanowisko / Position ]:[Stanowisko / Position ]],0)))</f>
        <v>n/a</v>
      </c>
      <c r="DA214" s="194" t="str">
        <f>IF(INDEX(tab_MinKomp[Techniki negocjacyjne / Verhandlungstechniken],MATCH($B213,tab_MinKomp[[Stanowisko / Position ]:[Stanowisko / Position ]],0))="n/a","n/a",DA213-INDEX(tab_MinKomp[Techniki negocjacyjne / Verhandlungstechniken],MATCH($B213,tab_MinKomp[[Stanowisko / Position ]:[Stanowisko / Position ]],0)))</f>
        <v>n/a</v>
      </c>
      <c r="DB214" s="194" t="str">
        <f>IF(INDEX(tab_MinKomp[Znajomość rynku branżowego / Kenntnis des Industrie Marktes],MATCH($B213,tab_MinKomp[[Stanowisko / Position ]:[Stanowisko / Position ]],0))="n/a","n/a",DB213-INDEX(tab_MinKomp[Znajomość rynku branżowego / Kenntnis des Industrie Marktes],MATCH($B213,tab_MinKomp[[Stanowisko / Position ]:[Stanowisko / Position ]],0)))</f>
        <v>n/a</v>
      </c>
      <c r="DC214" s="194" t="str">
        <f>IF(INDEX(tab_MinKomp[SUPPLIER MANAGEMENT],MATCH($B213,tab_MinKomp[[Stanowisko / Position ]:[Stanowisko / Position ]],0))="n/a","n/a",DC213-INDEX(tab_MinKomp[SUPPLIER MANAGEMENT],MATCH($B213,tab_MinKomp[[Stanowisko / Position ]:[Stanowisko / Position ]],0)))</f>
        <v>n/a</v>
      </c>
      <c r="DD214" s="194" t="str">
        <f>IF(INDEX(tab_MinKomp[SUPPLIER MANAGEMENT],MATCH($B213,tab_MinKomp[[Stanowisko / Position ]:[Stanowisko / Position ]],0))="n/a","n/a",DD213-INDEX(tab_MinKomp[SUPPLIER MANAGEMENT],MATCH($B213,tab_MinKomp[[Stanowisko / Position ]:[Stanowisko / Position ]],0)))</f>
        <v>n/a</v>
      </c>
      <c r="DE214" s="194" t="str">
        <f>IF(INDEX(tab_MinKomp[SUPPLIER MANAGEMENT],MATCH($B213,tab_MinKomp[[Stanowisko / Position ]:[Stanowisko / Position ]],0))="n/a","n/a",DE213-INDEX(tab_MinKomp[SUPPLIER MANAGEMENT],MATCH($B213,tab_MinKomp[[Stanowisko / Position ]:[Stanowisko / Position ]],0)))</f>
        <v>n/a</v>
      </c>
      <c r="DF214" s="194">
        <f>IF(INDEX(tab_MinKomp[LEAN MANAGEMENT],MATCH($B213,tab_MinKomp[[Stanowisko / Position ]:[Stanowisko / Position ]],0))="n/a","n/a",DF213-INDEX(tab_MinKomp[LEAN MANAGEMENT],MATCH($B213,tab_MinKomp[[Stanowisko / Position ]:[Stanowisko / Position ]],0)))</f>
        <v>1</v>
      </c>
      <c r="DG214" s="194" t="str">
        <f>IF(INDEX(tab_MinKomp[PPAP/PSW],MATCH($B213,tab_MinKomp[[Stanowisko / Position ]:[Stanowisko / Position ]],0))="n/a","n/a",DG213-INDEX(tab_MinKomp[PPAP/PSW],MATCH($B213,tab_MinKomp[[Stanowisko / Position ]:[Stanowisko / Position ]],0)))</f>
        <v>n/a</v>
      </c>
      <c r="DH214" s="194" t="str">
        <f>IF(INDEX(tab_MinKomp[SUPPLIER MANAGEMENT],MATCH($B213,tab_MinKomp[[Stanowisko / Position ]:[Stanowisko / Position ]],0))="n/a","n/a",DH213-INDEX(tab_MinKomp[SUPPLIER MANAGEMENT],MATCH($B213,tab_MinKomp[[Stanowisko / Position ]:[Stanowisko / Position ]],0)))</f>
        <v>n/a</v>
      </c>
      <c r="DI214" s="194" t="str">
        <f>IF(INDEX(tab_MinKomp[OBSŁUGA PORTALI KLIENTA / Kundenportale],MATCH($B213,tab_MinKomp[[Stanowisko / Position ]:[Stanowisko / Position ]],0))="n/a","n/a",DI213-INDEX(tab_MinKomp[OBSŁUGA PORTALI KLIENTA / Kundenportale],MATCH($B213,tab_MinKomp[[Stanowisko / Position ]:[Stanowisko / Position ]],0)))</f>
        <v>n/a</v>
      </c>
      <c r="DJ214" s="194" t="str">
        <f>IF(INDEX(tab_MinKomp[Obsługa systemu BABTECQ / BABTECQ System],MATCH($B213,tab_MinKomp[[Stanowisko / Position ]:[Stanowisko / Position ]],0))="n/a","n/a",DJ213-INDEX(tab_MinKomp[Obsługa systemu BABTECQ / BABTECQ System],MATCH($B213,tab_MinKomp[[Stanowisko / Position ]:[Stanowisko / Position ]],0)))</f>
        <v>n/a</v>
      </c>
      <c r="DK214" s="194" t="str">
        <f>IF(INDEX(tab_MinKomp[Rysunek techniczny / technische Zeichnung],MATCH($B213,tab_MinKomp[[Stanowisko / Position ]:[Stanowisko / Position ]],0))="n/a","n/a",DK213-INDEX(tab_MinKomp[Rysunek techniczny / technische Zeichnung],MATCH($B213,tab_MinKomp[[Stanowisko / Position ]:[Stanowisko / Position ]],0)))</f>
        <v>n/a</v>
      </c>
      <c r="DL214" s="194" t="str">
        <f>IF(INDEX(tab_MinKomp[Kalibracja / Kalibrierung],MATCH($B213,tab_MinKomp[[Stanowisko / Position ]:[Stanowisko / Position ]],0))="n/a","n/a",DL213-INDEX(tab_MinKomp[Kalibracja / Kalibrierung],MATCH($B213,tab_MinKomp[[Stanowisko / Position ]:[Stanowisko / Position ]],0)))</f>
        <v>n/a</v>
      </c>
      <c r="DM214" s="194" t="str">
        <f>IF(INDEX(tab_MinKomp[Rekwalifikacja / Requalifizierung],MATCH($B213,tab_MinKomp[[Stanowisko / Position ]:[Stanowisko / Position ]],0))="n/a","n/a",DM213-INDEX(tab_MinKomp[Rekwalifikacja / Requalifizierung],MATCH($B213,tab_MinKomp[[Stanowisko / Position ]:[Stanowisko / Position ]],0)))</f>
        <v>n/a</v>
      </c>
      <c r="DN214" s="190" t="str">
        <f>IF(INDEX(tab_MinKomp[Testy czystości / Reinheitstests],MATCH($B213,tab_MinKomp[[Stanowisko / Position ]:[Stanowisko / Position ]],0))="n/a","n/a",DN213-INDEX(tab_MinKomp[Testy czystości / Reinheitstests],MATCH($B213,tab_MinKomp[[Stanowisko / Position ]:[Stanowisko / Position ]],0)))</f>
        <v>n/a</v>
      </c>
      <c r="DO214" s="190" t="str">
        <f>IF(INDEX(tab_MinKomp[Testy czystości / Reinheitstests],MATCH($B213,tab_MinKomp[[Stanowisko / Position ]:[Stanowisko / Position ]],0))="n/a","n/a",DO213-INDEX(tab_MinKomp[Testy czystości / Reinheitstests],MATCH($B213,tab_MinKomp[[Stanowisko / Position ]:[Stanowisko / Position ]],0)))</f>
        <v>n/a</v>
      </c>
      <c r="DP214" s="190" t="str">
        <f>IF(INDEX(tab_MinKomp[Testy czystości / Reinheitstests],MATCH($B213,tab_MinKomp[[Stanowisko / Position ]:[Stanowisko / Position ]],0))="n/a","n/a",DP213-INDEX(tab_MinKomp[Testy czystości / Reinheitstests],MATCH($B213,tab_MinKomp[[Stanowisko / Position ]:[Stanowisko / Position ]],0)))</f>
        <v>n/a</v>
      </c>
      <c r="DQ214" s="190" t="str">
        <f>IF(INDEX(tab_MinKomp[Testy czystości / Reinheitstests],MATCH($B213,tab_MinKomp[[Stanowisko / Position ]:[Stanowisko / Position ]],0))="n/a","n/a",DQ213-INDEX(tab_MinKomp[Testy czystości / Reinheitstests],MATCH($B213,tab_MinKomp[[Stanowisko / Position ]:[Stanowisko / Position ]],0)))</f>
        <v>n/a</v>
      </c>
      <c r="DR214" s="190" t="str">
        <f>IF(INDEX(tab_MinKomp[Testy czystości / Reinheitstests],MATCH($B213,tab_MinKomp[[Stanowisko / Position ]:[Stanowisko / Position ]],0))="n/a","n/a",DR213-INDEX(tab_MinKomp[Testy czystości / Reinheitstests],MATCH($B213,tab_MinKomp[[Stanowisko / Position ]:[Stanowisko / Position ]],0)))</f>
        <v>n/a</v>
      </c>
      <c r="DS214" s="190" t="str">
        <f>IF(INDEX(tab_MinKomp[Testy czystości / Reinheitstests],MATCH($B213,tab_MinKomp[[Stanowisko / Position ]:[Stanowisko / Position ]],0))="n/a","n/a",DS213-INDEX(tab_MinKomp[Testy czystości / Reinheitstests],MATCH($B213,tab_MinKomp[[Stanowisko / Position ]:[Stanowisko / Position ]],0)))</f>
        <v>n/a</v>
      </c>
      <c r="DT214" s="194" t="str">
        <f>IF(INDEX(tab_MinKomp[SUPPLIER MANAGEMENT],MATCH($B213,tab_MinKomp[[Stanowisko / Position ]:[Stanowisko / Position ]],0))="n/a","n/a",DT213-INDEX(tab_MinKomp[SUPPLIER MANAGEMENT],MATCH($B213,tab_MinKomp[[Stanowisko / Position ]:[Stanowisko / Position ]],0)))</f>
        <v>n/a</v>
      </c>
      <c r="DU214" s="190" t="str">
        <f>IF(INDEX(tab_MinKomp[Testy czystości / Reinheitstests],MATCH($B213,tab_MinKomp[[Stanowisko / Position ]:[Stanowisko / Position ]],0))="n/a","n/a",DU213-INDEX(tab_MinKomp[Testy czystości / Reinheitstests],MATCH($B213,tab_MinKomp[[Stanowisko / Position ]:[Stanowisko / Position ]],0)))</f>
        <v>n/a</v>
      </c>
      <c r="DV214" s="190" t="str">
        <f>IF(INDEX(tab_MinKomp[Testy czystości / Reinheitstests],MATCH($B213,tab_MinKomp[[Stanowisko / Position ]:[Stanowisko / Position ]],0))="n/a","n/a",DV213-INDEX(tab_MinKomp[Testy czystości / Reinheitstests],MATCH($B213,tab_MinKomp[[Stanowisko / Position ]:[Stanowisko / Position ]],0)))</f>
        <v>n/a</v>
      </c>
      <c r="DW214" s="190" t="str">
        <f>IF(INDEX(tab_MinKomp[Testy czystości / Reinheitstests],MATCH($B213,tab_MinKomp[[Stanowisko / Position ]:[Stanowisko / Position ]],0))="n/a","n/a",DW213-INDEX(tab_MinKomp[Testy czystości / Reinheitstests],MATCH($B213,tab_MinKomp[[Stanowisko / Position ]:[Stanowisko / Position ]],0)))</f>
        <v>n/a</v>
      </c>
      <c r="DX214" s="190" t="str">
        <f>IF(INDEX(tab_MinKomp[Testy czystości / Reinheitstests],MATCH($B213,tab_MinKomp[[Stanowisko / Position ]:[Stanowisko / Position ]],0))="n/a","n/a",DX213-INDEX(tab_MinKomp[Testy czystości / Reinheitstests],MATCH($B213,tab_MinKomp[[Stanowisko / Position ]:[Stanowisko / Position ]],0)))</f>
        <v>n/a</v>
      </c>
      <c r="DY214" s="190" t="str">
        <f>IF(INDEX(tab_MinKomp[Testy czystości / Reinheitstests],MATCH($B213,tab_MinKomp[[Stanowisko / Position ]:[Stanowisko / Position ]],0))="n/a","n/a",DY213-INDEX(tab_MinKomp[Testy czystości / Reinheitstests],MATCH($B213,tab_MinKomp[[Stanowisko / Position ]:[Stanowisko / Position ]],0)))</f>
        <v>n/a</v>
      </c>
      <c r="DZ214" s="190" t="str">
        <f>IF(INDEX(tab_MinKomp[Testy czystości / Reinheitstests],MATCH($B213,tab_MinKomp[[Stanowisko / Position ]:[Stanowisko / Position ]],0))="n/a","n/a",DZ213-INDEX(tab_MinKomp[Testy czystości / Reinheitstests],MATCH($B213,tab_MinKomp[[Stanowisko / Position ]:[Stanowisko / Position ]],0)))</f>
        <v>n/a</v>
      </c>
      <c r="EA214" s="190" t="str">
        <f>IF(INDEX(tab_MinKomp[Testy czystości / Reinheitstests],MATCH($B213,tab_MinKomp[[Stanowisko / Position ]:[Stanowisko / Position ]],0))="n/a","n/a",EA213-INDEX(tab_MinKomp[Testy czystości / Reinheitstests],MATCH($B213,tab_MinKomp[[Stanowisko / Position ]:[Stanowisko / Position ]],0)))</f>
        <v>n/a</v>
      </c>
      <c r="EB214" s="190" t="str">
        <f>IF(INDEX(tab_MinKomp[Testy czystości / Reinheitstests],MATCH($B213,tab_MinKomp[[Stanowisko / Position ]:[Stanowisko / Position ]],0))="n/a","n/a",EB213-INDEX(tab_MinKomp[Testy czystości / Reinheitstests],MATCH($B213,tab_MinKomp[[Stanowisko / Position ]:[Stanowisko / Position ]],0)))</f>
        <v>n/a</v>
      </c>
      <c r="EC214" s="190" t="str">
        <f>IF(INDEX(tab_MinKomp[Testy czystości / Reinheitstests],MATCH($B213,tab_MinKomp[[Stanowisko / Position ]:[Stanowisko / Position ]],0))="n/a","n/a",EC213-INDEX(tab_MinKomp[Testy czystości / Reinheitstests],MATCH($B213,tab_MinKomp[[Stanowisko / Position ]:[Stanowisko / Position ]],0)))</f>
        <v>n/a</v>
      </c>
      <c r="ED214" s="190" t="str">
        <f>IF(INDEX(tab_MinKomp[Testy czystości / Reinheitstests],MATCH($B213,tab_MinKomp[[Stanowisko / Position ]:[Stanowisko / Position ]],0))="n/a","n/a",ED213-INDEX(tab_MinKomp[Testy czystości / Reinheitstests],MATCH($B213,tab_MinKomp[[Stanowisko / Position ]:[Stanowisko / Position ]],0)))</f>
        <v>n/a</v>
      </c>
      <c r="EE214" s="190" t="str">
        <f>IF(INDEX(tab_MinKomp[Testy czystości / Reinheitstests],MATCH($B213,tab_MinKomp[[Stanowisko / Position ]:[Stanowisko / Position ]],0))="n/a","n/a",EE213-INDEX(tab_MinKomp[Testy czystości / Reinheitstests],MATCH($B213,tab_MinKomp[[Stanowisko / Position ]:[Stanowisko / Position ]],0)))</f>
        <v>n/a</v>
      </c>
      <c r="EF214" s="190" t="str">
        <f>IF(INDEX(tab_MinKomp[Testy czystości / Reinheitstests],MATCH($B213,tab_MinKomp[[Stanowisko / Position ]:[Stanowisko / Position ]],0))="n/a","n/a",EF213-INDEX(tab_MinKomp[Testy czystości / Reinheitstests],MATCH($B213,tab_MinKomp[[Stanowisko / Position ]:[Stanowisko / Position ]],0)))</f>
        <v>n/a</v>
      </c>
      <c r="EG214" s="190" t="str">
        <f>IF(INDEX(tab_MinKomp[Testy czystości / Reinheitstests],MATCH($B213,tab_MinKomp[[Stanowisko / Position ]:[Stanowisko / Position ]],0))="n/a","n/a",EG213-INDEX(tab_MinKomp[Testy czystości / Reinheitstests],MATCH($B213,tab_MinKomp[[Stanowisko / Position ]:[Stanowisko / Position ]],0)))</f>
        <v>n/a</v>
      </c>
      <c r="EH214" s="190" t="str">
        <f>IF(INDEX(tab_MinKomp[Testy czystości / Reinheitstests],MATCH($B213,tab_MinKomp[[Stanowisko / Position ]:[Stanowisko / Position ]],0))="n/a","n/a",EH213-INDEX(tab_MinKomp[Testy czystości / Reinheitstests],MATCH($B213,tab_MinKomp[[Stanowisko / Position ]:[Stanowisko / Position ]],0)))</f>
        <v>n/a</v>
      </c>
      <c r="EI214" s="190" t="str">
        <f>IF(INDEX(tab_MinKomp[Testy czystości / Reinheitstests],MATCH($B213,tab_MinKomp[[Stanowisko / Position ]:[Stanowisko / Position ]],0))="n/a","n/a",EI213-INDEX(tab_MinKomp[Testy czystości / Reinheitstests],MATCH($B213,tab_MinKomp[[Stanowisko / Position ]:[Stanowisko / Position ]],0)))</f>
        <v>n/a</v>
      </c>
      <c r="EJ214" s="190" t="str">
        <f>IF(INDEX(tab_MinKomp[Testy czystości / Reinheitstests],MATCH($B213,tab_MinKomp[[Stanowisko / Position ]:[Stanowisko / Position ]],0))="n/a","n/a",EJ213-INDEX(tab_MinKomp[Testy czystości / Reinheitstests],MATCH($B213,tab_MinKomp[[Stanowisko / Position ]:[Stanowisko / Position ]],0)))</f>
        <v>n/a</v>
      </c>
      <c r="EK214" s="190" t="str">
        <f>IF(INDEX(tab_MinKomp[Testy czystości / Reinheitstests],MATCH($B213,tab_MinKomp[[Stanowisko / Position ]:[Stanowisko / Position ]],0))="n/a","n/a",EK213-INDEX(tab_MinKomp[Testy czystości / Reinheitstests],MATCH($B213,tab_MinKomp[[Stanowisko / Position ]:[Stanowisko / Position ]],0)))</f>
        <v>n/a</v>
      </c>
      <c r="EL214" s="190" t="str">
        <f>IF(INDEX(tab_MinKomp[Testy czystości / Reinheitstests],MATCH($B213,tab_MinKomp[[Stanowisko / Position ]:[Stanowisko / Position ]],0))="n/a","n/a",EL213-INDEX(tab_MinKomp[Testy czystości / Reinheitstests],MATCH($B213,tab_MinKomp[[Stanowisko / Position ]:[Stanowisko / Position ]],0)))</f>
        <v>n/a</v>
      </c>
      <c r="EM214" s="190" t="str">
        <f>IF(INDEX(tab_MinKomp[Testy czystości / Reinheitstests],MATCH($B213,tab_MinKomp[[Stanowisko / Position ]:[Stanowisko / Position ]],0))="n/a","n/a",EM213-INDEX(tab_MinKomp[Testy czystości / Reinheitstests],MATCH($B213,tab_MinKomp[[Stanowisko / Position ]:[Stanowisko / Position ]],0)))</f>
        <v>n/a</v>
      </c>
      <c r="EN214" s="190" t="str">
        <f>IF(INDEX(tab_MinKomp[Testy czystości / Reinheitstests],MATCH($B213,tab_MinKomp[[Stanowisko / Position ]:[Stanowisko / Position ]],0))="n/a","n/a",EN213-INDEX(tab_MinKomp[Testy czystości / Reinheitstests],MATCH($B213,tab_MinKomp[[Stanowisko / Position ]:[Stanowisko / Position ]],0)))</f>
        <v>n/a</v>
      </c>
      <c r="EO214" s="194" t="str">
        <f>IF(INDEX(tab_MinKomp[Konserwacja Rep],MATCH($B213,tab_MinKomp[[Stanowisko / Position ]:[Stanowisko / Position ]],0))="n/a","n/a",EO213-INDEX(tab_MinKomp[Konserwacja Rep],MATCH($B213,tab_MinKomp[[Stanowisko / Position ]:[Stanowisko / Position ]],0)))</f>
        <v>n/a</v>
      </c>
      <c r="EP214" s="194" t="str">
        <f>IF(INDEX(tab_MinKomp[[Konserwacja Engel ]],MATCH($B213,tab_MinKomp[[Stanowisko / Position ]:[Stanowisko / Position ]],0))="n/a","n/a",EP213-INDEX(tab_MinKomp[[Konserwacja Engel ]],MATCH($B213,tab_MinKomp[[Stanowisko / Position ]:[Stanowisko / Position ]],0)))</f>
        <v>n/a</v>
      </c>
      <c r="EQ214" s="194" t="str">
        <f>IF(INDEX(tab_MinKomp[Konserwacja B 50],MATCH($B213,tab_MinKomp[[Stanowisko / Position ]:[Stanowisko / Position ]],0))="n/a","n/a",EQ213-INDEX(tab_MinKomp[Konserwacja B 50],MATCH($B213,tab_MinKomp[[Stanowisko / Position ]:[Stanowisko / Position ]],0)))</f>
        <v>n/a</v>
      </c>
      <c r="ER214" s="194" t="str">
        <f>IF(INDEX(tab_MinKomp[[Konserwacja EOL ]],MATCH($B213,tab_MinKomp[[Stanowisko / Position ]:[Stanowisko / Position ]],0))="n/a","n/a",ER213-INDEX(tab_MinKomp[[Konserwacja EOL ]],MATCH($B213,tab_MinKomp[[Stanowisko / Position ]:[Stanowisko / Position ]],0)))</f>
        <v>n/a</v>
      </c>
      <c r="ES214" s="194" t="str">
        <f>IF(INDEX(tab_MinKomp[Konserwacja Branson],MATCH($B213,tab_MinKomp[[Stanowisko / Position ]:[Stanowisko / Position ]],0))="n/a","n/a",ES213-INDEX(tab_MinKomp[Konserwacja Branson],MATCH($B213,tab_MinKomp[[Stanowisko / Position ]:[Stanowisko / Position ]],0)))</f>
        <v>n/a</v>
      </c>
      <c r="ET214" s="194" t="str">
        <f>IF(INDEX(tab_MinKomp[Konserwacja coolery],MATCH($B213,tab_MinKomp[[Stanowisko / Position ]:[Stanowisko / Position ]],0))="n/a","n/a",ET213-INDEX(tab_MinKomp[Konserwacja coolery],MATCH($B213,tab_MinKomp[[Stanowisko / Position ]:[Stanowisko / Position ]],0)))</f>
        <v>n/a</v>
      </c>
      <c r="EU214" s="194" t="str">
        <f>IF(INDEX(tab_MinKomp[Konserwacja piecy],MATCH($B213,tab_MinKomp[[Stanowisko / Position ]:[Stanowisko / Position ]],0))="n/a","n/a",EU213-INDEX(tab_MinKomp[Konserwacja piecy],MATCH($B213,tab_MinKomp[[Stanowisko / Position ]:[Stanowisko / Position ]],0)))</f>
        <v>n/a</v>
      </c>
      <c r="EV214" s="194" t="str">
        <f>IF(INDEX(tab_MinKomp[Rysunek techniczny- czytanie],MATCH($B213,tab_MinKomp[[Stanowisko / Position ]:[Stanowisko / Position ]],0))="n/a","n/a",EV213-INDEX(tab_MinKomp[Rysunek techniczny- czytanie],MATCH($B213,tab_MinKomp[[Stanowisko / Position ]:[Stanowisko / Position ]],0)))</f>
        <v>n/a</v>
      </c>
      <c r="EW214" s="194" t="str">
        <f>IF(INDEX(tab_MinKomp[Elektryka],MATCH($B213,tab_MinKomp[[Stanowisko / Position ]:[Stanowisko / Position ]],0))="n/a","n/a",EW213-INDEX(tab_MinKomp[Elektryka],MATCH($B213,tab_MinKomp[[Stanowisko / Position ]:[Stanowisko / Position ]],0)))</f>
        <v>n/a</v>
      </c>
      <c r="EX214" s="194" t="str">
        <f>IF(INDEX(tab_MinKomp[Pneumatyka],MATCH($B213,tab_MinKomp[[Stanowisko / Position ]:[Stanowisko / Position ]],0))="n/a","n/a",EX213-INDEX(tab_MinKomp[Pneumatyka],MATCH($B213,tab_MinKomp[[Stanowisko / Position ]:[Stanowisko / Position ]],0)))</f>
        <v>n/a</v>
      </c>
      <c r="EY214" s="194" t="str">
        <f>IF(INDEX(tab_MinKomp[[Hydraulika ]],MATCH($B213,tab_MinKomp[[Stanowisko / Position ]:[Stanowisko / Position ]],0))="n/a","n/a",EY213-INDEX(tab_MinKomp[[Hydraulika ]],MATCH($B213,tab_MinKomp[[Stanowisko / Position ]:[Stanowisko / Position ]],0)))</f>
        <v>n/a</v>
      </c>
      <c r="EZ214" s="194" t="str">
        <f>IF(INDEX(tab_MinKomp[Podciśnienie],MATCH($B213,tab_MinKomp[[Stanowisko / Position ]:[Stanowisko / Position ]],0))="n/a","n/a",EZ213-INDEX(tab_MinKomp[Podciśnienie],MATCH($B213,tab_MinKomp[[Stanowisko / Position ]:[Stanowisko / Position ]],0)))</f>
        <v>n/a</v>
      </c>
      <c r="FA214" s="194" t="str">
        <f>IF(INDEX(tab_MinKomp[Usuwanie awarii],MATCH($B213,tab_MinKomp[[Stanowisko / Position ]:[Stanowisko / Position ]],0))="n/a","n/a",FA213-INDEX(tab_MinKomp[Usuwanie awarii],MATCH($B213,tab_MinKomp[[Stanowisko / Position ]:[Stanowisko / Position ]],0)))</f>
        <v>n/a</v>
      </c>
      <c r="FB214" s="194" t="str">
        <f>IF(INDEX(tab_MinKomp[Obsługa robotów],MATCH($B213,tab_MinKomp[[Stanowisko / Position ]:[Stanowisko / Position ]],0))="n/a","n/a",FB213-INDEX(tab_MinKomp[Obsługa robotów],MATCH($B213,tab_MinKomp[[Stanowisko / Position ]:[Stanowisko / Position ]],0)))</f>
        <v>n/a</v>
      </c>
      <c r="FC214" s="194" t="str">
        <f>IF(INDEX(tab_MinKomp[Obsługa sterowania maszyny],MATCH($B213,tab_MinKomp[[Stanowisko / Position ]:[Stanowisko / Position ]],0))="n/a","n/a",FC213-INDEX(tab_MinKomp[Obsługa sterowania maszyny],MATCH($B213,tab_MinKomp[[Stanowisko / Position ]:[Stanowisko / Position ]],0)))</f>
        <v>n/a</v>
      </c>
      <c r="FD214" s="194" t="str">
        <f>IF(INDEX(tab_MinKomp[Usuwanie przyczyn żródłowych],MATCH($B213,tab_MinKomp[[Stanowisko / Position ]:[Stanowisko / Position ]],0))="n/a","n/a",FD213-INDEX(tab_MinKomp[Usuwanie przyczyn żródłowych],MATCH($B213,tab_MinKomp[[Stanowisko / Position ]:[Stanowisko / Position ]],0)))</f>
        <v>n/a</v>
      </c>
      <c r="FE214" s="194" t="str">
        <f>IF(INDEX(tab_MinKomp[Cmms stosowanie],MATCH($B213,tab_MinKomp[[Stanowisko / Position ]:[Stanowisko / Position ]],0))="n/a","n/a",FE213-INDEX(tab_MinKomp[Cmms stosowanie],MATCH($B213,tab_MinKomp[[Stanowisko / Position ]:[Stanowisko / Position ]],0)))</f>
        <v>n/a</v>
      </c>
      <c r="FF214" s="190" t="str">
        <f>IF(INDEX(tab_MinKomp[Testy czystości / Reinheitstests],MATCH($B213,tab_MinKomp[[Stanowisko / Position ]:[Stanowisko / Position ]],0))="n/a","n/a",FF213-INDEX(tab_MinKomp[Testy czystości / Reinheitstests],MATCH($B213,tab_MinKomp[[Stanowisko / Position ]:[Stanowisko / Position ]],0)))</f>
        <v>n/a</v>
      </c>
      <c r="FG214" s="194" t="str">
        <f>IF(INDEX(tab_MinKomp[Czyszczenie form plastikowych],MATCH($B213,tab_MinKomp[[Stanowisko / Position ]:[Stanowisko / Position ]],0))="n/a","n/a",FG213-INDEX(tab_MinKomp[Czyszczenie form plastikowych],MATCH($B213,tab_MinKomp[[Stanowisko / Position ]:[Stanowisko / Position ]],0)))</f>
        <v>n/a</v>
      </c>
      <c r="FH214" s="194" t="str">
        <f>IF(INDEX(tab_MinKomp[Wymiana form plastik],MATCH($B213,tab_MinKomp[[Stanowisko / Position ]:[Stanowisko / Position ]],0))="n/a","n/a",FH213-INDEX(tab_MinKomp[Wymiana form plastik],MATCH($B213,tab_MinKomp[[Stanowisko / Position ]:[Stanowisko / Position ]],0)))</f>
        <v>n/a</v>
      </c>
      <c r="FI214" s="194" t="str">
        <f>IF(INDEX(tab_MinKomp[Wymiana form guma],MATCH($B213,tab_MinKomp[[Stanowisko / Position ]:[Stanowisko / Position ]],0))="n/a","n/a",FI213-INDEX(tab_MinKomp[Wymiana form guma],MATCH($B213,tab_MinKomp[[Stanowisko / Position ]:[Stanowisko / Position ]],0)))</f>
        <v>n/a</v>
      </c>
      <c r="FJ214" s="194" t="str">
        <f>IF(INDEX(tab_MinKomp[Konserwacja KK],MATCH($B213,tab_MinKomp[[Stanowisko / Position ]:[Stanowisko / Position ]],0))="n/a","n/a",FJ213-INDEX(tab_MinKomp[Konserwacja KK],MATCH($B213,tab_MinKomp[[Stanowisko / Position ]:[Stanowisko / Position ]],0)))</f>
        <v>n/a</v>
      </c>
      <c r="FK214" s="194" t="str">
        <f>IF(INDEX(tab_MinKomp[Konserwacja form guma],MATCH($B213,tab_MinKomp[[Stanowisko / Position ]:[Stanowisko / Position ]],0))="n/a","n/a",FK213-INDEX(tab_MinKomp[Konserwacja form guma],MATCH($B213,tab_MinKomp[[Stanowisko / Position ]:[Stanowisko / Position ]],0)))</f>
        <v>n/a</v>
      </c>
      <c r="FL214" s="194" t="str">
        <f>IF(INDEX(tab_MinKomp[Konserwacja form plastiki],MATCH($B213,tab_MinKomp[[Stanowisko / Position ]:[Stanowisko / Position ]],0))="n/a","n/a",FL213-INDEX(tab_MinKomp[Konserwacja form plastiki],MATCH($B213,tab_MinKomp[[Stanowisko / Position ]:[Stanowisko / Position ]],0)))</f>
        <v>n/a</v>
      </c>
      <c r="FM214" s="194" t="str">
        <f>IF(INDEX(tab_MinKomp[Konserwacja Gorącego Kanału],MATCH($B213,tab_MinKomp[[Stanowisko / Position ]:[Stanowisko / Position ]],0))="n/a","n/a",FM213-INDEX(tab_MinKomp[Konserwacja Gorącego Kanału],MATCH($B213,tab_MinKomp[[Stanowisko / Position ]:[Stanowisko / Position ]],0)))</f>
        <v>n/a</v>
      </c>
      <c r="FN214" s="194" t="str">
        <f>IF(INDEX(tab_MinKomp[MS Office (Excel)],MATCH($B213,tab_MinKomp[[Stanowisko / Position ]:[Stanowisko / Position ]],0))="n/a","n/a",FN213-INDEX(tab_MinKomp[MS Office (Excel)],MATCH($B213,tab_MinKomp[[Stanowisko / Position ]:[Stanowisko / Position ]],0)))</f>
        <v>n/a</v>
      </c>
      <c r="FO214" s="194" t="str">
        <f>IF(INDEX(tab_MinKomp[MS Office (Word)],MATCH($B213,tab_MinKomp[[Stanowisko / Position ]:[Stanowisko / Position ]],0))="n/a","n/a",FO213-INDEX(tab_MinKomp[MS Office (Word)],MATCH($B213,tab_MinKomp[[Stanowisko / Position ]:[Stanowisko / Position ]],0)))</f>
        <v>n/a</v>
      </c>
      <c r="FP214" s="194" t="str">
        <f>IF(INDEX(tab_MinKomp[MS Office (Power Point)],MATCH($B213,tab_MinKomp[[Stanowisko / Position ]:[Stanowisko / Position ]],0))="n/a","n/a",FP213-INDEX(tab_MinKomp[MS Office (Power Point)],MATCH($B213,tab_MinKomp[[Stanowisko / Position ]:[Stanowisko / Position ]],0)))</f>
        <v>n/a</v>
      </c>
      <c r="FQ214" s="196" t="str">
        <f>IF(INDEX(tab_MinKomp[Język angielski / Englisch],MATCH($B213,tab_MinKomp[[Stanowisko / Position ]:[Stanowisko / Position ]],0))="n/a","n/a",FQ213-INDEX(tab_MinKomp[Język angielski / Englisch],MATCH($B213,tab_MinKomp[[Stanowisko / Position ]:[Stanowisko / Position ]],0)))</f>
        <v>n/a</v>
      </c>
      <c r="FR214" s="196" t="str">
        <f>IF(INDEX(tab_MinKomp[Język niemiecki / Deutsch],MATCH($B213,tab_MinKomp[[Stanowisko / Position ]:[Stanowisko / Position ]],0))="n/a","n/a",FR213-INDEX(tab_MinKomp[Język niemiecki / Deutsch],MATCH($B213,tab_MinKomp[[Stanowisko / Position ]:[Stanowisko / Position ]],0)))</f>
        <v>n/a</v>
      </c>
      <c r="FS214" s="194">
        <f>IF(INDEX(tab_MinKomp[Zarządzanie dokumentacją procesową / Process dokumentation management],MATCH($B213,tab_MinKomp[[Stanowisko / Position ]:[Stanowisko / Position ]],0))="n/a","n/a",FS213-INDEX(tab_MinKomp[Zarządzanie dokumentacją procesową / Process dokumentation management],MATCH($B213,tab_MinKomp[[Stanowisko / Position ]:[Stanowisko / Position ]],0)))</f>
        <v>0</v>
      </c>
      <c r="FT214" s="194">
        <f>IF(INDEX(tab_MinKomp[Znajomość procesów z obszaru / Kenntiss der prozesse in dem Bereich],MATCH($B213,tab_MinKomp[[Stanowisko / Position ]:[Stanowisko / Position ]],0))="n/a","n/a",FT213-INDEX(tab_MinKomp[Znajomość procesów z obszaru / Kenntiss der prozesse in dem Bereich],MATCH($B213,tab_MinKomp[[Stanowisko / Position ]:[Stanowisko / Position ]],0)))</f>
        <v>0</v>
      </c>
      <c r="FU214" s="194">
        <f>IF(INDEX(tab_MinKomp[optymalizacja procesów / Prozessoptymalisierung],MATCH($B213,tab_MinKomp[[Stanowisko / Position ]:[Stanowisko / Position ]],0))="n/a","n/a",FU213-INDEX(tab_MinKomp[optymalizacja procesów / Prozessoptymalisierung],MATCH($B213,tab_MinKomp[[Stanowisko / Position ]:[Stanowisko / Position ]],0)))</f>
        <v>0</v>
      </c>
      <c r="FV214" s="194">
        <f>IF(INDEX(tab_MinKomp[Umiejętności szkoleniowe / Trainingsfähigkeiten],MATCH($B213,tab_MinKomp[[Stanowisko / Position ]:[Stanowisko / Position ]],0))="n/a","n/a",FV213-INDEX(tab_MinKomp[Umiejętności szkoleniowe / Trainingsfähigkeiten],MATCH($B213,tab_MinKomp[[Stanowisko / Position ]:[Stanowisko / Position ]],0)))</f>
        <v>1</v>
      </c>
      <c r="FW214" s="194">
        <f>IF(INDEX(tab_MinKomp[Analityczne myślenie, podejście / Analitysches Denken, Einstellung],MATCH($B213,tab_MinKomp[[Stanowisko / Position ]:[Stanowisko / Position ]],0))="n/a","n/a",FW213-INDEX(tab_MinKomp[Analityczne myślenie, podejście / Analitysches Denken, Einstellung],MATCH($B213,tab_MinKomp[[Stanowisko / Position ]:[Stanowisko / Position ]],0)))</f>
        <v>0</v>
      </c>
      <c r="FX214" s="194">
        <f>IF(INDEX(tab_MinKomp[Dokładność, precyzja w dzialaniu / Genauigkeit, Präzision in die Arbeit],MATCH($B213,tab_MinKomp[[Stanowisko / Position ]:[Stanowisko / Position ]],0))="n/a","n/a",FX213-INDEX(tab_MinKomp[Dokładność, precyzja w dzialaniu / Genauigkeit, Präzision in die Arbeit],MATCH($B213,tab_MinKomp[[Stanowisko / Position ]:[Stanowisko / Position ]],0)))</f>
        <v>0</v>
      </c>
      <c r="FY214" s="194">
        <f>IF(INDEX(tab_MinKomp[Dyspozycyjność / Verfügbarkeit],MATCH($B213,tab_MinKomp[[Stanowisko / Position ]:[Stanowisko / Position ]],0))="n/a","n/a",FY213-INDEX(tab_MinKomp[Dyspozycyjność / Verfügbarkeit],MATCH($B213,tab_MinKomp[[Stanowisko / Position ]:[Stanowisko / Position ]],0)))</f>
        <v>0</v>
      </c>
      <c r="FZ214" s="194">
        <f>IF(INDEX(tab_MinKomp[Zaangażowanie / 
Engagement],MATCH($B213,tab_MinKomp[[Stanowisko / Position ]:[Stanowisko / Position ]],0))="n/a","n/a",FZ213-INDEX(tab_MinKomp[Zaangażowanie / 
Engagement],MATCH($B213,tab_MinKomp[[Stanowisko / Position ]:[Stanowisko / Position ]],0)))</f>
        <v>0</v>
      </c>
      <c r="GA214" s="194" t="str">
        <f>IF(INDEX(tab_MinKomp[Konserwacja form guma],MATCH($B213,tab_MinKomp[[Stanowisko / Position ]:[Stanowisko / Position ]],0))="n/a","n/a",GA213-INDEX(tab_MinKomp[Konserwacja form guma],MATCH($B213,tab_MinKomp[[Stanowisko / Position ]:[Stanowisko / Position ]],0)))</f>
        <v>n/a</v>
      </c>
      <c r="GB214" s="194" t="str">
        <f>IF(INDEX(tab_MinKomp[Konserwacja form plastiki],MATCH($B213,tab_MinKomp[[Stanowisko / Position ]:[Stanowisko / Position ]],0))="n/a","n/a",GB213-INDEX(tab_MinKomp[Konserwacja form plastiki],MATCH($B213,tab_MinKomp[[Stanowisko / Position ]:[Stanowisko / Position ]],0)))</f>
        <v>n/a</v>
      </c>
      <c r="GC214" s="194">
        <f>IF(INDEX(tab_MinKomp[Elastyczność w działaniu],MATCH($B213,tab_MinKomp[[Stanowisko / Position ]:[Stanowisko / Position ]],0))="n/a","n/a",GC213-INDEX(tab_MinKomp[Elastyczność w działaniu],MATCH($B213,tab_MinKomp[[Stanowisko / Position ]:[Stanowisko / Position ]],0)))</f>
        <v>0</v>
      </c>
      <c r="GD214" s="194">
        <f>IF(INDEX(tab_MinKomp[Komunikatywność],MATCH($B213,tab_MinKomp[[Stanowisko / Position ]:[Stanowisko / Position ]],0))="n/a","n/a",GD213-INDEX(tab_MinKomp[Komunikatywność],MATCH($B213,tab_MinKomp[[Stanowisko / Position ]:[Stanowisko / Position ]],0)))</f>
        <v>0</v>
      </c>
      <c r="GE214" s="193" t="str">
        <f>IF(INDEX(tab_MinKomp[Motywowanie i budowanie zaangażowania zespołu],MATCH($B213,tab_MinKomp[[Stanowisko / Position ]:[Stanowisko / Position ]],0))="n/a","n/a",GE213-INDEX(tab_MinKomp[Motywowanie i budowanie zaangażowania zespołu],MATCH($B213,tab_MinKomp[[Stanowisko / Position ]:[Stanowisko / Position ]],0)))</f>
        <v>n/a</v>
      </c>
      <c r="GF214" s="186" t="s">
        <v>248</v>
      </c>
      <c r="GG214" s="186" t="s">
        <v>248</v>
      </c>
      <c r="GH214" s="186" t="s">
        <v>248</v>
      </c>
      <c r="GI214" s="186" t="s">
        <v>248</v>
      </c>
      <c r="GJ214" s="186" t="s">
        <v>248</v>
      </c>
      <c r="GK214" s="186" t="s">
        <v>248</v>
      </c>
      <c r="GL214" s="186" t="s">
        <v>248</v>
      </c>
      <c r="GM214" s="186" t="s">
        <v>248</v>
      </c>
      <c r="GN214" s="186" t="s">
        <v>248</v>
      </c>
      <c r="GO214" s="186" t="s">
        <v>248</v>
      </c>
      <c r="GP214" s="186" t="s">
        <v>248</v>
      </c>
      <c r="GQ214" s="186" t="s">
        <v>248</v>
      </c>
      <c r="GR214" s="186" t="s">
        <v>248</v>
      </c>
      <c r="GS214" s="186" t="s">
        <v>248</v>
      </c>
      <c r="GT214" s="186" t="s">
        <v>248</v>
      </c>
      <c r="GU214" s="186" t="s">
        <v>248</v>
      </c>
      <c r="GV214" s="186" t="s">
        <v>248</v>
      </c>
      <c r="GW214" s="186" t="s">
        <v>248</v>
      </c>
      <c r="GX214" s="186" t="s">
        <v>248</v>
      </c>
      <c r="GY214" s="186" t="s">
        <v>248</v>
      </c>
      <c r="GZ214" s="261" t="s">
        <v>248</v>
      </c>
      <c r="HA214" s="261" t="s">
        <v>248</v>
      </c>
      <c r="HB214" s="191">
        <f>SUM(G214:GE214)/(HB213-(SUM(G214:GE214)))</f>
        <v>0.39130434782608697</v>
      </c>
    </row>
    <row r="215" spans="1:211" ht="24.9" customHeight="1" x14ac:dyDescent="0.3">
      <c r="A215" s="105" t="s">
        <v>322</v>
      </c>
      <c r="B215" s="105" t="s">
        <v>315</v>
      </c>
      <c r="C215" s="105" t="s">
        <v>396</v>
      </c>
      <c r="D215" s="105">
        <v>1951</v>
      </c>
      <c r="E215" s="394" t="s">
        <v>495</v>
      </c>
      <c r="F215" s="185" t="s">
        <v>374</v>
      </c>
      <c r="G215" s="186">
        <v>2</v>
      </c>
      <c r="H215" s="186">
        <v>1</v>
      </c>
      <c r="I215" s="186">
        <v>2</v>
      </c>
      <c r="J215" s="186">
        <v>1</v>
      </c>
      <c r="K215" s="186">
        <v>1</v>
      </c>
      <c r="L215" s="186" t="s">
        <v>248</v>
      </c>
      <c r="M215" s="186" t="s">
        <v>248</v>
      </c>
      <c r="N215" s="186" t="s">
        <v>248</v>
      </c>
      <c r="O215" s="186">
        <v>1</v>
      </c>
      <c r="P215" s="186">
        <v>1</v>
      </c>
      <c r="Q215" s="186" t="s">
        <v>248</v>
      </c>
      <c r="R215" s="186" t="s">
        <v>248</v>
      </c>
      <c r="S215" s="186" t="s">
        <v>248</v>
      </c>
      <c r="T215" s="186" t="s">
        <v>248</v>
      </c>
      <c r="U215" s="186" t="s">
        <v>248</v>
      </c>
      <c r="V215" s="186" t="s">
        <v>248</v>
      </c>
      <c r="W215" s="186" t="s">
        <v>248</v>
      </c>
      <c r="X215" s="186" t="s">
        <v>248</v>
      </c>
      <c r="Y215" s="186" t="s">
        <v>248</v>
      </c>
      <c r="Z215" s="186" t="s">
        <v>248</v>
      </c>
      <c r="AA215" s="186" t="s">
        <v>248</v>
      </c>
      <c r="AB215" s="186" t="s">
        <v>248</v>
      </c>
      <c r="AC215" s="186" t="s">
        <v>248</v>
      </c>
      <c r="AD215" s="186" t="s">
        <v>248</v>
      </c>
      <c r="AE215" s="186" t="s">
        <v>248</v>
      </c>
      <c r="AF215" s="186" t="s">
        <v>248</v>
      </c>
      <c r="AG215" s="186" t="s">
        <v>248</v>
      </c>
      <c r="AH215" s="186" t="s">
        <v>248</v>
      </c>
      <c r="AI215" s="186" t="s">
        <v>248</v>
      </c>
      <c r="AJ215" s="186" t="s">
        <v>248</v>
      </c>
      <c r="AK215" s="186" t="s">
        <v>248</v>
      </c>
      <c r="AL215" s="186">
        <v>1</v>
      </c>
      <c r="AM215" s="186" t="s">
        <v>248</v>
      </c>
      <c r="AN215" s="186" t="s">
        <v>248</v>
      </c>
      <c r="AO215" s="186" t="s">
        <v>248</v>
      </c>
      <c r="AP215" s="186" t="s">
        <v>248</v>
      </c>
      <c r="AQ215" s="186" t="s">
        <v>248</v>
      </c>
      <c r="AR215" s="186" t="s">
        <v>248</v>
      </c>
      <c r="AS215" s="186" t="s">
        <v>248</v>
      </c>
      <c r="AT215" s="186" t="s">
        <v>248</v>
      </c>
      <c r="AU215" s="186" t="s">
        <v>248</v>
      </c>
      <c r="AV215" s="186">
        <v>1</v>
      </c>
      <c r="AW215" s="186" t="s">
        <v>248</v>
      </c>
      <c r="AX215" s="186" t="s">
        <v>248</v>
      </c>
      <c r="AY215" s="186" t="s">
        <v>248</v>
      </c>
      <c r="AZ215" s="186" t="s">
        <v>248</v>
      </c>
      <c r="BA215" s="186" t="s">
        <v>248</v>
      </c>
      <c r="BB215" s="186" t="s">
        <v>248</v>
      </c>
      <c r="BC215" s="186" t="s">
        <v>248</v>
      </c>
      <c r="BD215" s="186" t="s">
        <v>248</v>
      </c>
      <c r="BE215" s="186" t="s">
        <v>248</v>
      </c>
      <c r="BF215" s="186" t="s">
        <v>248</v>
      </c>
      <c r="BG215" s="186" t="s">
        <v>248</v>
      </c>
      <c r="BH215" s="186" t="s">
        <v>248</v>
      </c>
      <c r="BI215" s="186" t="s">
        <v>248</v>
      </c>
      <c r="BJ215" s="186" t="s">
        <v>248</v>
      </c>
      <c r="BK215" s="186" t="s">
        <v>248</v>
      </c>
      <c r="BL215" s="186" t="s">
        <v>248</v>
      </c>
      <c r="BM215" s="186" t="s">
        <v>248</v>
      </c>
      <c r="BN215" s="186" t="s">
        <v>248</v>
      </c>
      <c r="BO215" s="186" t="s">
        <v>248</v>
      </c>
      <c r="BP215" s="186">
        <v>1</v>
      </c>
      <c r="BQ215" s="186" t="s">
        <v>248</v>
      </c>
      <c r="BR215" s="186">
        <v>1</v>
      </c>
      <c r="BS215" s="186" t="s">
        <v>248</v>
      </c>
      <c r="BT215" s="186" t="s">
        <v>248</v>
      </c>
      <c r="BU215" s="186" t="s">
        <v>248</v>
      </c>
      <c r="BV215" s="186" t="s">
        <v>248</v>
      </c>
      <c r="BW215" s="186" t="s">
        <v>248</v>
      </c>
      <c r="BX215" s="186" t="s">
        <v>248</v>
      </c>
      <c r="BY215" s="186" t="s">
        <v>248</v>
      </c>
      <c r="BZ215" s="186" t="s">
        <v>248</v>
      </c>
      <c r="CA215" s="186">
        <v>1</v>
      </c>
      <c r="CB215" s="186" t="s">
        <v>248</v>
      </c>
      <c r="CC215" s="186">
        <v>2</v>
      </c>
      <c r="CD215" s="186">
        <v>2</v>
      </c>
      <c r="CE215" s="186" t="s">
        <v>248</v>
      </c>
      <c r="CF215" s="186" t="s">
        <v>248</v>
      </c>
      <c r="CG215" s="186">
        <v>1</v>
      </c>
      <c r="CH215" s="186" t="s">
        <v>248</v>
      </c>
      <c r="CI215" s="186" t="s">
        <v>248</v>
      </c>
      <c r="CJ215" s="186" t="s">
        <v>248</v>
      </c>
      <c r="CK215" s="186" t="s">
        <v>248</v>
      </c>
      <c r="CL215" s="186" t="s">
        <v>248</v>
      </c>
      <c r="CM215" s="186" t="s">
        <v>248</v>
      </c>
      <c r="CN215" s="186" t="s">
        <v>248</v>
      </c>
      <c r="CO215" s="186" t="s">
        <v>248</v>
      </c>
      <c r="CP215" s="186" t="s">
        <v>248</v>
      </c>
      <c r="CQ215" s="186" t="s">
        <v>248</v>
      </c>
      <c r="CR215" s="186" t="s">
        <v>248</v>
      </c>
      <c r="CS215" s="186" t="s">
        <v>248</v>
      </c>
      <c r="CT215" s="186" t="s">
        <v>248</v>
      </c>
      <c r="CU215" s="186" t="s">
        <v>248</v>
      </c>
      <c r="CV215" s="186" t="s">
        <v>248</v>
      </c>
      <c r="CW215" s="186">
        <v>1</v>
      </c>
      <c r="CX215" s="186" t="s">
        <v>248</v>
      </c>
      <c r="CY215" s="186" t="s">
        <v>248</v>
      </c>
      <c r="CZ215" s="186" t="s">
        <v>248</v>
      </c>
      <c r="DA215" s="186" t="s">
        <v>248</v>
      </c>
      <c r="DB215" s="186" t="s">
        <v>248</v>
      </c>
      <c r="DC215" s="186" t="s">
        <v>248</v>
      </c>
      <c r="DD215" s="186" t="s">
        <v>248</v>
      </c>
      <c r="DE215" s="186" t="s">
        <v>248</v>
      </c>
      <c r="DF215" s="186" t="s">
        <v>248</v>
      </c>
      <c r="DG215" s="186" t="s">
        <v>248</v>
      </c>
      <c r="DH215" s="186" t="s">
        <v>248</v>
      </c>
      <c r="DI215" s="186" t="s">
        <v>248</v>
      </c>
      <c r="DJ215" s="186" t="s">
        <v>248</v>
      </c>
      <c r="DK215" s="186" t="s">
        <v>248</v>
      </c>
      <c r="DL215" s="186" t="s">
        <v>248</v>
      </c>
      <c r="DM215" s="186" t="s">
        <v>248</v>
      </c>
      <c r="DN215" s="186" t="s">
        <v>248</v>
      </c>
      <c r="DO215" s="186" t="s">
        <v>248</v>
      </c>
      <c r="DP215" s="186" t="s">
        <v>248</v>
      </c>
      <c r="DQ215" s="186" t="s">
        <v>248</v>
      </c>
      <c r="DR215" s="186" t="s">
        <v>248</v>
      </c>
      <c r="DS215" s="186" t="s">
        <v>248</v>
      </c>
      <c r="DT215" s="186" t="s">
        <v>248</v>
      </c>
      <c r="DU215" s="186" t="s">
        <v>248</v>
      </c>
      <c r="DV215" s="186" t="s">
        <v>248</v>
      </c>
      <c r="DW215" s="186" t="s">
        <v>248</v>
      </c>
      <c r="DX215" s="186" t="s">
        <v>248</v>
      </c>
      <c r="DY215" s="186" t="s">
        <v>248</v>
      </c>
      <c r="DZ215" s="186" t="s">
        <v>248</v>
      </c>
      <c r="EA215" s="186" t="s">
        <v>248</v>
      </c>
      <c r="EB215" s="186" t="s">
        <v>248</v>
      </c>
      <c r="EC215" s="186" t="s">
        <v>248</v>
      </c>
      <c r="ED215" s="186" t="s">
        <v>248</v>
      </c>
      <c r="EE215" s="186" t="s">
        <v>248</v>
      </c>
      <c r="EF215" s="186" t="s">
        <v>248</v>
      </c>
      <c r="EG215" s="186" t="s">
        <v>248</v>
      </c>
      <c r="EH215" s="186" t="s">
        <v>248</v>
      </c>
      <c r="EI215" s="186" t="s">
        <v>248</v>
      </c>
      <c r="EJ215" s="186" t="s">
        <v>248</v>
      </c>
      <c r="EK215" s="186" t="s">
        <v>248</v>
      </c>
      <c r="EL215" s="186" t="s">
        <v>248</v>
      </c>
      <c r="EM215" s="186" t="s">
        <v>248</v>
      </c>
      <c r="EN215" s="186" t="s">
        <v>248</v>
      </c>
      <c r="EO215" s="186" t="s">
        <v>248</v>
      </c>
      <c r="EP215" s="186" t="s">
        <v>248</v>
      </c>
      <c r="EQ215" s="186" t="s">
        <v>248</v>
      </c>
      <c r="ER215" s="186" t="s">
        <v>248</v>
      </c>
      <c r="ES215" s="186" t="s">
        <v>248</v>
      </c>
      <c r="ET215" s="186" t="s">
        <v>248</v>
      </c>
      <c r="EU215" s="186" t="s">
        <v>248</v>
      </c>
      <c r="EV215" s="186" t="s">
        <v>248</v>
      </c>
      <c r="EW215" s="186" t="s">
        <v>248</v>
      </c>
      <c r="EX215" s="186" t="s">
        <v>248</v>
      </c>
      <c r="EY215" s="186" t="s">
        <v>248</v>
      </c>
      <c r="EZ215" s="186" t="s">
        <v>248</v>
      </c>
      <c r="FA215" s="186" t="s">
        <v>248</v>
      </c>
      <c r="FB215" s="186" t="s">
        <v>248</v>
      </c>
      <c r="FC215" s="186" t="s">
        <v>248</v>
      </c>
      <c r="FD215" s="186" t="s">
        <v>248</v>
      </c>
      <c r="FE215" s="186" t="s">
        <v>248</v>
      </c>
      <c r="FF215" s="186" t="s">
        <v>248</v>
      </c>
      <c r="FG215" s="186" t="s">
        <v>248</v>
      </c>
      <c r="FH215" s="186" t="s">
        <v>248</v>
      </c>
      <c r="FI215" s="186" t="s">
        <v>248</v>
      </c>
      <c r="FJ215" s="186" t="s">
        <v>248</v>
      </c>
      <c r="FK215" s="186" t="s">
        <v>248</v>
      </c>
      <c r="FL215" s="186" t="s">
        <v>248</v>
      </c>
      <c r="FM215" s="186" t="s">
        <v>248</v>
      </c>
      <c r="FN215" s="186" t="s">
        <v>248</v>
      </c>
      <c r="FO215" s="186" t="s">
        <v>248</v>
      </c>
      <c r="FP215" s="186" t="s">
        <v>248</v>
      </c>
      <c r="FQ215" s="187" t="s">
        <v>248</v>
      </c>
      <c r="FR215" s="187" t="s">
        <v>248</v>
      </c>
      <c r="FS215" s="186">
        <v>2</v>
      </c>
      <c r="FT215" s="186">
        <v>2</v>
      </c>
      <c r="FU215" s="186">
        <v>1</v>
      </c>
      <c r="FV215" s="186">
        <v>2</v>
      </c>
      <c r="FW215" s="186">
        <v>1</v>
      </c>
      <c r="FX215" s="186">
        <v>2</v>
      </c>
      <c r="FY215" s="186">
        <v>2</v>
      </c>
      <c r="FZ215" s="186">
        <v>2</v>
      </c>
      <c r="GA215" s="186" t="s">
        <v>248</v>
      </c>
      <c r="GB215" s="186" t="s">
        <v>248</v>
      </c>
      <c r="GC215" s="186">
        <v>2</v>
      </c>
      <c r="GD215" s="186">
        <v>1</v>
      </c>
      <c r="GE215" s="186" t="s">
        <v>248</v>
      </c>
      <c r="GF215" s="186" t="s">
        <v>248</v>
      </c>
      <c r="GG215" s="186" t="s">
        <v>248</v>
      </c>
      <c r="GH215" s="186" t="s">
        <v>248</v>
      </c>
      <c r="GI215" s="186" t="s">
        <v>248</v>
      </c>
      <c r="GJ215" s="186" t="s">
        <v>248</v>
      </c>
      <c r="GK215" s="186" t="s">
        <v>248</v>
      </c>
      <c r="GL215" s="186" t="s">
        <v>248</v>
      </c>
      <c r="GM215" s="186" t="s">
        <v>248</v>
      </c>
      <c r="GN215" s="186" t="s">
        <v>248</v>
      </c>
      <c r="GO215" s="186" t="s">
        <v>248</v>
      </c>
      <c r="GP215" s="186" t="s">
        <v>248</v>
      </c>
      <c r="GQ215" s="186" t="s">
        <v>248</v>
      </c>
      <c r="GR215" s="186" t="s">
        <v>248</v>
      </c>
      <c r="GS215" s="186" t="s">
        <v>248</v>
      </c>
      <c r="GT215" s="186" t="s">
        <v>248</v>
      </c>
      <c r="GU215" s="186" t="s">
        <v>248</v>
      </c>
      <c r="GV215" s="186" t="s">
        <v>248</v>
      </c>
      <c r="GW215" s="186" t="s">
        <v>248</v>
      </c>
      <c r="GX215" s="186" t="s">
        <v>248</v>
      </c>
      <c r="GY215" s="186" t="s">
        <v>248</v>
      </c>
      <c r="GZ215" s="261" t="s">
        <v>248</v>
      </c>
      <c r="HA215" s="261" t="s">
        <v>248</v>
      </c>
      <c r="HB215" s="188">
        <f>SUM(G215:GE215)</f>
        <v>37</v>
      </c>
    </row>
    <row r="216" spans="1:211" ht="24.9" customHeight="1" thickBot="1" x14ac:dyDescent="0.35">
      <c r="A216" s="108" t="str">
        <f>A215</f>
        <v>Prod.-Q-6</v>
      </c>
      <c r="B216" s="108" t="str">
        <f>B215</f>
        <v>Pracownik Produkcji</v>
      </c>
      <c r="C216" s="108" t="str">
        <f>C215</f>
        <v>KB</v>
      </c>
      <c r="D216" s="108">
        <f>D215</f>
        <v>1951</v>
      </c>
      <c r="E216" s="395"/>
      <c r="F216" s="189" t="s">
        <v>375</v>
      </c>
      <c r="G216" s="192">
        <f>IF(INDEX(tab_MinKomp[Przepisy BHP / BHP Vorschriften],MATCH($B215,tab_MinKomp[[Stanowisko / Position ]:[Stanowisko / Position ]],0))="n/a","n/a",G215-INDEX(tab_MinKomp[Przepisy BHP / BHP Vorschriften],MATCH($B215,tab_MinKomp[[Stanowisko / Position ]:[Stanowisko / Position ]],0)))</f>
        <v>0</v>
      </c>
      <c r="H216" s="193">
        <f>IF(INDEX(tab_MinKomp[Przepisy PPOŻ / Brandschutzbestimmungen],MATCH($B215,tab_MinKomp[[Stanowisko / Position ]:[Stanowisko / Position ]],0))="n/a","n/a",H215-INDEX(tab_MinKomp[Przepisy PPOŻ / Brandschutzbestimmungen],MATCH($B215,tab_MinKomp[[Stanowisko / Position ]:[Stanowisko / Position ]],0)))</f>
        <v>0</v>
      </c>
      <c r="I216" s="193">
        <f>IF(INDEX(tab_MinKomp[Ryzyko zawodowe na stanowiskach pracyv/ Berufliche Risiken an Arbeitsstellen],MATCH($B215,tab_MinKomp[[Stanowisko / Position ]:[Stanowisko / Position ]],0))="n/a","n/a",I215-INDEX(tab_MinKomp[Ryzyko zawodowe na stanowiskach pracyv/ Berufliche Risiken an Arbeitsstellen],MATCH($B215,tab_MinKomp[[Stanowisko / Position ]:[Stanowisko / Position ]],0)))</f>
        <v>0</v>
      </c>
      <c r="J216" s="193">
        <f>IF(INDEX(tab_MinKomp[Gospodarka substancjami niebezpiecznymi / Gefahrstoffmanagement],MATCH($B215,tab_MinKomp[[Stanowisko / Position ]:[Stanowisko / Position ]],0))="n/a","n/a",J215-INDEX(tab_MinKomp[Gospodarka substancjami niebezpiecznymi / Gefahrstoffmanagement],MATCH($B215,tab_MinKomp[[Stanowisko / Position ]:[Stanowisko / Position ]],0)))</f>
        <v>0</v>
      </c>
      <c r="K216" s="193">
        <f>IF(INDEX(tab_MinKomp[Gospodarka odpadami / Abfallwirtschaft],MATCH($B215,tab_MinKomp[[Stanowisko / Position ]:[Stanowisko / Position ]],0))="n/a","n/a",K215-INDEX(tab_MinKomp[Gospodarka odpadami / Abfallwirtschaft],MATCH($B215,tab_MinKomp[[Stanowisko / Position ]:[Stanowisko / Position ]],0)))</f>
        <v>0</v>
      </c>
      <c r="L216" s="194" t="str">
        <f>IF(INDEX(tab_MinKomp[Przepisy kodeksu pracy / Bestimmungen des Arbeitsgesetzes],MATCH($B215,tab_MinKomp[[Stanowisko / Position ]:[Stanowisko / Position ]],0))="n/a","n/a",L215-INDEX(tab_MinKomp[Przepisy kodeksu pracy / Bestimmungen des Arbeitsgesetzes],MATCH($B215,tab_MinKomp[[Stanowisko / Position ]:[Stanowisko / Position ]],0)))</f>
        <v>n/a</v>
      </c>
      <c r="M216" s="195" t="str">
        <f>IF(INDEX(tab_MinKomp[Przepisy o ub.społ. ZUS  / Sozialversicherungsvorschriften],MATCH($B215,tab_MinKomp[[Stanowisko / Position ]:[Stanowisko / Position ]],0))="n/a","n/a",M215-INDEX(tab_MinKomp[Przepisy o ub.społ. ZUS  / Sozialversicherungsvorschriften],MATCH($B215,tab_MinKomp[[Stanowisko / Position ]:[Stanowisko / Position ]],0)))</f>
        <v>n/a</v>
      </c>
      <c r="N216" s="194" t="str">
        <f>IF(INDEX(tab_MinKomp[PRZEPISY O PDOF /persönlich Einkommensteuergesetz ],MATCH($B215,tab_MinKomp[[Stanowisko / Position ]:[Stanowisko / Position ]],0))="n/a","n/a",N215-INDEX(tab_MinKomp[PRZEPISY O PDOF /persönlich Einkommensteuergesetz ],MATCH($B215,tab_MinKomp[[Stanowisko / Position ]:[Stanowisko / Position ]],0)))</f>
        <v>n/a</v>
      </c>
      <c r="O216" s="194">
        <f>IF(INDEX(tab_MinKomp[Regulamin pracy / Arbeitsordnung],MATCH($B215,tab_MinKomp[[Stanowisko / Position ]:[Stanowisko / Position ]],0))="n/a","n/a",O215-INDEX(tab_MinKomp[Regulamin pracy / Arbeitsordnung],MATCH($B215,tab_MinKomp[[Stanowisko / Position ]:[Stanowisko / Position ]],0)))</f>
        <v>0</v>
      </c>
      <c r="P216" s="194">
        <f>IF(INDEX(tab_MinKomp[Regulamin wynagradzania / Vergütungsordnung],MATCH($B215,tab_MinKomp[[Stanowisko / Position ]:[Stanowisko / Position ]],0))="n/a","n/a",P215-INDEX(tab_MinKomp[Regulamin wynagradzania / Vergütungsordnung],MATCH($B215,tab_MinKomp[[Stanowisko / Position ]:[Stanowisko / Position ]],0)))</f>
        <v>0</v>
      </c>
      <c r="Q216" s="194" t="str">
        <f>IF(INDEX(tab_MinKomp[System R2PŁATNIK PRO: Płace / Lohnabrechnung],MATCH($B215,tab_MinKomp[[Stanowisko / Position ]:[Stanowisko / Position ]],0))="n/a","n/a",Q215-INDEX(tab_MinKomp[System R2PŁATNIK PRO: Płace / Lohnabrechnung],MATCH($B215,tab_MinKomp[[Stanowisko / Position ]:[Stanowisko / Position ]],0)))</f>
        <v>n/a</v>
      </c>
      <c r="R216" s="194" t="str">
        <f>IF(INDEX(tab_MinKomp[SystemR2PŁATNIK PRO: KADRY / Personaldaten],MATCH($B215,tab_MinKomp[[Stanowisko / Position ]:[Stanowisko / Position ]],0))="n/a","n/a",R215-INDEX(tab_MinKomp[SystemR2PŁATNIK PRO: KADRY / Personaldaten],MATCH($B215,tab_MinKomp[[Stanowisko / Position ]:[Stanowisko / Position ]],0)))</f>
        <v>n/a</v>
      </c>
      <c r="S216" s="194" t="str">
        <f>IF(INDEX(tab_MinKomp[SYSTEM R2PŁATNIK PRO: zarządzanie pracownikami / Arbeitsverwaltung],MATCH($B215,tab_MinKomp[[Stanowisko / Position ]:[Stanowisko / Position ]],0))="n/a","n/a",S215-INDEX(tab_MinKomp[SYSTEM R2PŁATNIK PRO: zarządzanie pracownikami / Arbeitsverwaltung],MATCH($B215,tab_MinKomp[[Stanowisko / Position ]:[Stanowisko / Position ]],0)))</f>
        <v>n/a</v>
      </c>
      <c r="T216" s="194" t="str">
        <f>IF(INDEX(tab_MinKomp[Doradztwo, wsparcie personalne / Personalberatung und Unterstützung],MATCH($B215,tab_MinKomp[[Stanowisko / Position ]:[Stanowisko / Position ]],0))="n/a","n/a",T215-INDEX(tab_MinKomp[Doradztwo, wsparcie personalne / Personalberatung und Unterstützung],MATCH($B215,tab_MinKomp[[Stanowisko / Position ]:[Stanowisko / Position ]],0)))</f>
        <v>n/a</v>
      </c>
      <c r="U216" s="194" t="str">
        <f>IF(INDEX(tab_MinKomp[Przepisy o podatku VAT / MwSt.- Gesetz],MATCH($B215,tab_MinKomp[[Stanowisko / Position ]:[Stanowisko / Position ]],0))="n/a","n/a",U215-INDEX(tab_MinKomp[Przepisy o podatku VAT / MwSt.- Gesetz],MATCH($B215,tab_MinKomp[[Stanowisko / Position ]:[Stanowisko / Position ]],0)))</f>
        <v>n/a</v>
      </c>
      <c r="V216" s="194" t="str">
        <f>IF(INDEX(tab_MinKomp[PrzepisyPDOP / geschäftlich Einkommensteuergesetz],MATCH($B215,tab_MinKomp[[Stanowisko / Position ]:[Stanowisko / Position ]],0))="n/a","n/a",V215-INDEX(tab_MinKomp[PrzepisyPDOP / geschäftlich Einkommensteuergesetz],MATCH($B215,tab_MinKomp[[Stanowisko / Position ]:[Stanowisko / Position ]],0)))</f>
        <v>n/a</v>
      </c>
      <c r="W216" s="194" t="str">
        <f>IF(INDEX(tab_MinKomp[System BAAN / FINANSE (FIBU)],MATCH($B215,tab_MinKomp[[Stanowisko / Position ]:[Stanowisko / Position ]],0))="n/a","n/a",W215-INDEX(tab_MinKomp[System BAAN / FINANSE (FIBU)],MATCH($B215,tab_MinKomp[[Stanowisko / Position ]:[Stanowisko / Position ]],0)))</f>
        <v>n/a</v>
      </c>
      <c r="X216" s="194" t="str">
        <f>IF(INDEX(tab_MinKomp[Systemy pomocnicze / Hilfssysteme(STOCKPROGRAM, KALK2000 etc.)],MATCH($B215,tab_MinKomp[[Stanowisko / Position ]:[Stanowisko / Position ]],0))="n/a","n/a",X215-INDEX(tab_MinKomp[Systemy pomocnicze / Hilfssysteme(STOCKPROGRAM, KALK2000 etc.)],MATCH($B215,tab_MinKomp[[Stanowisko / Position ]:[Stanowisko / Position ]],0)))</f>
        <v>n/a</v>
      </c>
      <c r="Y216" s="194" t="str">
        <f>IF(INDEX(tab_MinKomp[Polityka rachunkowości / Buchführungspolitik],MATCH($B215,tab_MinKomp[[Stanowisko / Position ]:[Stanowisko / Position ]],0))="n/a","n/a",Y215-INDEX(tab_MinKomp[Polityka rachunkowości / Buchführungspolitik],MATCH($B215,tab_MinKomp[[Stanowisko / Position ]:[Stanowisko / Position ]],0)))</f>
        <v>n/a</v>
      </c>
      <c r="Z216" s="194" t="str">
        <f>IF(INDEX(tab_MinKomp[Ustawa o rachunkowości / Rechnungslegungsgesetz],MATCH($B215,tab_MinKomp[[Stanowisko / Position ]:[Stanowisko / Position ]],0))="n/a","n/a",Z215-INDEX(tab_MinKomp[Ustawa o rachunkowości / Rechnungslegungsgesetz],MATCH($B215,tab_MinKomp[[Stanowisko / Position ]:[Stanowisko / Position ]],0)))</f>
        <v>n/a</v>
      </c>
      <c r="AA216" s="194" t="str">
        <f>IF(INDEX(tab_MinKomp[WORKFLOW - TS-100],MATCH($B215,tab_MinKomp[[Stanowisko / Position ]:[Stanowisko / Position ]],0))="n/a","n/a",AA215-INDEX(tab_MinKomp[WORKFLOW - TS-100],MATCH($B215,tab_MinKomp[[Stanowisko / Position ]:[Stanowisko / Position ]],0)))</f>
        <v>n/a</v>
      </c>
      <c r="AB216" s="194" t="str">
        <f>IF(INDEX(tab_MinKomp[WORKFLOW - SFMS],MATCH($B215,tab_MinKomp[[Stanowisko / Position ]:[Stanowisko / Position ]],0))="n/a","n/a",AB215-INDEX(tab_MinKomp[WORKFLOW - SFMS],MATCH($B215,tab_MinKomp[[Stanowisko / Position ]:[Stanowisko / Position ]],0)))</f>
        <v>n/a</v>
      </c>
      <c r="AC216" s="194" t="str">
        <f>IF(INDEX(tab_MinKomp[System ISO 9001:2015],MATCH($B215,tab_MinKomp[[Stanowisko / Position ]:[Stanowisko / Position ]],0))="n/a","n/a",AC215-INDEX(tab_MinKomp[System ISO 9001:2015],MATCH($B215,tab_MinKomp[[Stanowisko / Position ]:[Stanowisko / Position ]],0)))</f>
        <v>n/a</v>
      </c>
      <c r="AD216" s="194" t="str">
        <f>IF(INDEX(tab_MinKomp[System ISO 9001:2015],MATCH($B215,tab_MinKomp[[Stanowisko / Position ]:[Stanowisko / Position ]],0))="n/a","n/a",AD215-INDEX(tab_MinKomp[System ISO 9001:2015],MATCH($B215,tab_MinKomp[[Stanowisko / Position ]:[Stanowisko / Position ]],0)))</f>
        <v>n/a</v>
      </c>
      <c r="AE216" s="194" t="str">
        <f>IF(INDEX(tab_MinKomp[System ISO 9001:2015],MATCH($B215,tab_MinKomp[[Stanowisko / Position ]:[Stanowisko / Position ]],0))="n/a","n/a",AE215-INDEX(tab_MinKomp[System ISO 9001:2015],MATCH($B215,tab_MinKomp[[Stanowisko / Position ]:[Stanowisko / Position ]],0)))</f>
        <v>n/a</v>
      </c>
      <c r="AF216" s="194" t="str">
        <f>IF(INDEX(tab_MinKomp[System ISO 9001:2015],MATCH($B215,tab_MinKomp[[Stanowisko / Position ]:[Stanowisko / Position ]],0))="n/a","n/a",AF215-INDEX(tab_MinKomp[System ISO 9001:2015],MATCH($B215,tab_MinKomp[[Stanowisko / Position ]:[Stanowisko / Position ]],0)))</f>
        <v>n/a</v>
      </c>
      <c r="AG216" s="194" t="str">
        <f>IF(INDEX(tab_MinKomp[Wymagania VDA 6.3 Process / Forderungen],MATCH($B215,tab_MinKomp[[Stanowisko / Position ]:[Stanowisko / Position ]],0))="n/a","n/a",AG215-INDEX(tab_MinKomp[Wymagania VDA 6.3 Process / Forderungen],MATCH($B215,tab_MinKomp[[Stanowisko / Position ]:[Stanowisko / Position ]],0)))</f>
        <v>n/a</v>
      </c>
      <c r="AH216" s="194" t="str">
        <f>IF(INDEX(tab_MinKomp[Wymagania VDA 6.5 Product / Forderungen],MATCH($B215,tab_MinKomp[[Stanowisko / Position ]:[Stanowisko / Position ]],0))="n/a","n/a",AH215-INDEX(tab_MinKomp[Wymagania VDA 6.5 Product / Forderungen],MATCH($B215,tab_MinKomp[[Stanowisko / Position ]:[Stanowisko / Position ]],0)))</f>
        <v>n/a</v>
      </c>
      <c r="AI216" s="194" t="str">
        <f>IF(INDEX(tab_MinKomp[System ISO 9001:2015],MATCH($B215,tab_MinKomp[[Stanowisko / Position ]:[Stanowisko / Position ]],0))="n/a","n/a",AI215-INDEX(tab_MinKomp[System ISO 9001:2015],MATCH($B215,tab_MinKomp[[Stanowisko / Position ]:[Stanowisko / Position ]],0)))</f>
        <v>n/a</v>
      </c>
      <c r="AJ216" s="194" t="str">
        <f>IF(INDEX(tab_MinKomp[Auditor systemu ISO 17021:2018],MATCH($B215,tab_MinKomp[[Stanowisko / Position ]:[Stanowisko / Position ]],0))="n/a","n/a",AJ215-INDEX(tab_MinKomp[Auditor systemu ISO 17021:2018],MATCH($B215,tab_MinKomp[[Stanowisko / Position ]:[Stanowisko / Position ]],0)))</f>
        <v>n/a</v>
      </c>
      <c r="AK216" s="194" t="str">
        <f>IF(INDEX(tab_MinKomp[Pełnomocnik systemu / Systemvertreter],MATCH($B215,tab_MinKomp[[Stanowisko / Position ]:[Stanowisko / Position ]],0))="n/a","n/a",AK215-INDEX(tab_MinKomp[Pełnomocnik systemu / Systemvertreter],MATCH($B215,tab_MinKomp[[Stanowisko / Position ]:[Stanowisko / Position ]],0)))</f>
        <v>n/a</v>
      </c>
      <c r="AL216" s="194">
        <f>IF(INDEX(tab_MinKomp[Polityka Etyczna - Compliance],MATCH($B215,tab_MinKomp[[Stanowisko / Position ]:[Stanowisko / Position ]],0))="n/a","n/a",AL215-INDEX(tab_MinKomp[Polityka Etyczna - Compliance],MATCH($B215,tab_MinKomp[[Stanowisko / Position ]:[Stanowisko / Position ]],0)))</f>
        <v>0</v>
      </c>
      <c r="AM216" s="194" t="str">
        <f>IF(INDEX(tab_MinKomp[WDRAŻANIE NOWYCH PROJEKTÓW/ PROCEDURA CTM],MATCH($B215,tab_MinKomp[[Stanowisko / Position ]:[Stanowisko / Position ]],0))="n/a","n/a",AM215-INDEX(tab_MinKomp[WDRAŻANIE NOWYCH PROJEKTÓW/ PROCEDURA CTM],MATCH($B215,tab_MinKomp[[Stanowisko / Position ]:[Stanowisko / Position ]],0)))</f>
        <v>n/a</v>
      </c>
      <c r="AN216" s="194" t="str">
        <f>IF(INDEX(tab_MinKomp[KAMIENIE MILOWE MSL/PIFF],MATCH($B215,tab_MinKomp[[Stanowisko / Position ]:[Stanowisko / Position ]],0))="n/a","n/a",AN215-INDEX(tab_MinKomp[KAMIENIE MILOWE MSL/PIFF],MATCH($B215,tab_MinKomp[[Stanowisko / Position ]:[Stanowisko / Position ]],0)))</f>
        <v>n/a</v>
      </c>
      <c r="AO216" s="194" t="e">
        <f>IF(INDEX(tab_MinKomp[CP],MATCH($B215,tab_MinKomp[[Stanowisko / Position ]:[Stanowisko / Position ]],0))="n/a","n/a",AO215-INDEX(tab_MinKomp[CP],MATCH($B215,tab_MinKomp[[Stanowisko / Position ]:[Stanowisko / Position ]],0)))</f>
        <v>#VALUE!</v>
      </c>
      <c r="AP216" s="194" t="str">
        <f>IF(INDEX(tab_MinKomp[FMEA],MATCH($B215,tab_MinKomp[[Stanowisko / Position ]:[Stanowisko / Position ]],0))="n/a","n/a",AP215-INDEX(tab_MinKomp[FMEA],MATCH($B215,tab_MinKomp[[Stanowisko / Position ]:[Stanowisko / Position ]],0)))</f>
        <v>n/a</v>
      </c>
      <c r="AQ216" s="194" t="e">
        <f>IF(INDEX(tab_MinKomp[FLOW CHART],MATCH($B215,tab_MinKomp[[Stanowisko / Position ]:[Stanowisko / Position ]],0))="n/a","n/a",AQ215-INDEX(tab_MinKomp[FLOW CHART],MATCH($B215,tab_MinKomp[[Stanowisko / Position ]:[Stanowisko / Position ]],0)))</f>
        <v>#VALUE!</v>
      </c>
      <c r="AR216" s="194" t="str">
        <f>IF(INDEX(tab_MinKomp[APQP],MATCH($B215,tab_MinKomp[[Stanowisko / Position ]:[Stanowisko / Position ]],0))="n/a","n/a",AR215-INDEX(tab_MinKomp[APQP],MATCH($B215,tab_MinKomp[[Stanowisko / Position ]:[Stanowisko / Position ]],0)))</f>
        <v>n/a</v>
      </c>
      <c r="AS216" s="194" t="str">
        <f>IF(INDEX(tab_MinKomp[MSA],MATCH($B215,tab_MinKomp[[Stanowisko / Position ]:[Stanowisko / Position ]],0))="n/a","n/a",AS215-INDEX(tab_MinKomp[MSA],MATCH($B215,tab_MinKomp[[Stanowisko / Position ]:[Stanowisko / Position ]],0)))</f>
        <v>n/a</v>
      </c>
      <c r="AT216" s="194" t="str">
        <f>IF(INDEX(tab_MinKomp[SPC],MATCH($B215,tab_MinKomp[[Stanowisko / Position ]:[Stanowisko / Position ]],0))="n/a","n/a",AT215-INDEX(tab_MinKomp[SPC],MATCH($B215,tab_MinKomp[[Stanowisko / Position ]:[Stanowisko / Position ]],0)))</f>
        <v>n/a</v>
      </c>
      <c r="AU216" s="194" t="str">
        <f>IF(INDEX(tab_MinKomp[CSR (SPECYFICZNE WYMAGANIA KLIENTA)],MATCH($B215,tab_MinKomp[[Stanowisko / Position ]:[Stanowisko / Position ]],0))="n/a","n/a",AU215-INDEX(tab_MinKomp[CSR (SPECYFICZNE WYMAGANIA KLIENTA)],MATCH($B215,tab_MinKomp[[Stanowisko / Position ]:[Stanowisko / Position ]],0)))</f>
        <v>n/a</v>
      </c>
      <c r="AV216" s="194">
        <f>IF(INDEX(tab_MinKomp[5S],MATCH($B215,tab_MinKomp[[Stanowisko / Position ]:[Stanowisko / Position ]],0))="n/a","n/a",AV215-INDEX(tab_MinKomp[5S],MATCH($B215,tab_MinKomp[[Stanowisko / Position ]:[Stanowisko / Position ]],0)))</f>
        <v>-1</v>
      </c>
      <c r="AW216" s="194" t="e">
        <f>IF(INDEX(tab_MinKomp[LEAN MANAGEMENT],MATCH($B215,tab_MinKomp[[Stanowisko / Position ]:[Stanowisko / Position ]],0))="n/a","n/a",AW215-INDEX(tab_MinKomp[LEAN MANAGEMENT],MATCH($B215,tab_MinKomp[[Stanowisko / Position ]:[Stanowisko / Position ]],0)))</f>
        <v>#VALUE!</v>
      </c>
      <c r="AX216" s="194" t="str">
        <f>IF(INDEX(tab_MinKomp[5R],MATCH($B215,tab_MinKomp[[Stanowisko / Position ]:[Stanowisko / Position ]],0))="n/a","n/a",AX215-INDEX(tab_MinKomp[5R],MATCH($B215,tab_MinKomp[[Stanowisko / Position ]:[Stanowisko / Position ]],0)))</f>
        <v>n/a</v>
      </c>
      <c r="AY216" s="194" t="str">
        <f>IF(INDEX(tab_MinKomp[Six Sigma],MATCH($B215,tab_MinKomp[[Stanowisko / Position ]:[Stanowisko / Position ]],0))="n/a","n/a",AY215-INDEX(tab_MinKomp[Six Sigma],MATCH($B215,tab_MinKomp[[Stanowisko / Position ]:[Stanowisko / Position ]],0)))</f>
        <v>n/a</v>
      </c>
      <c r="AZ216" s="194" t="str">
        <f>IF(INDEX(tab_MinKomp[System BAAN / Distribution &amp; Supply Chain],MATCH($B215,tab_MinKomp[[Stanowisko / Position ]:[Stanowisko / Position ]],0))="n/a","n/a",AZ215-INDEX(tab_MinKomp[System BAAN / Distribution &amp; Supply Chain],MATCH($B215,tab_MinKomp[[Stanowisko / Position ]:[Stanowisko / Position ]],0)))</f>
        <v>n/a</v>
      </c>
      <c r="BA216" s="194" t="e">
        <f>IF(INDEX(tab_MinKomp[LEAN MANAGEMENT],MATCH($B215,tab_MinKomp[Stanowisko / Position ],0))="n/a","n/a",BA215-INDEX(tab_MinKomp[LEAN MANAGEMENT],MATCH($B215,tab_MinKomp[Stanowisko / Position ],0)))</f>
        <v>#VALUE!</v>
      </c>
      <c r="BB216" s="194" t="e">
        <f>IF(INDEX(tab_MinKomp[LEAN MANAGEMENT],MATCH($B215,tab_MinKomp[Stanowisko / Position ],0))="n/a","n/a",BB215-INDEX(tab_MinKomp[LEAN MANAGEMENT],MATCH($B215,tab_MinKomp[Stanowisko / Position ],0)))</f>
        <v>#VALUE!</v>
      </c>
      <c r="BC216" s="194" t="str">
        <f>IF(INDEX(tab_MinKomp[Organizacja dostaw / Versorgungsorganisation],MATCH($B215,tab_MinKomp[[Stanowisko / Position ]:[Stanowisko / Position ]],0))="n/a","n/a",BC215-INDEX(tab_MinKomp[Organizacja dostaw / Versorgungsorganisation],MATCH($B215,tab_MinKomp[[Stanowisko / Position ]:[Stanowisko / Position ]],0)))</f>
        <v>n/a</v>
      </c>
      <c r="BD216" s="194" t="str">
        <f>IF(INDEX(tab_MinKomp[Organizacja wysyłek / Organisation von Lieferungen],MATCH($B215,tab_MinKomp[[Stanowisko / Position ]:[Stanowisko / Position ]],0))="n/a","n/a",BD215-INDEX(tab_MinKomp[Organizacja wysyłek / Organisation von Lieferungen],MATCH($B215,tab_MinKomp[[Stanowisko / Position ]:[Stanowisko / Position ]],0)))</f>
        <v>n/a</v>
      </c>
      <c r="BE216" s="194" t="str">
        <f>IF(INDEX(tab_MinKomp[Analiza magazynowa - Program Polen.mdb / Inventuranalyse],MATCH($B215,tab_MinKomp[[Stanowisko / Position ]:[Stanowisko / Position ]],0))="n/a","n/a",BE215-INDEX(tab_MinKomp[Analiza magazynowa - Program Polen.mdb / Inventuranalyse],MATCH($B215,tab_MinKomp[[Stanowisko / Position ]:[Stanowisko / Position ]],0)))</f>
        <v>n/a</v>
      </c>
      <c r="BF216" s="190" t="str">
        <f>IF(INDEX(tab_MinKomp[MMOG (Materials Management Operations Guidelines)],MATCH($B215,tab_MinKomp[[Stanowisko / Position ]:[Stanowisko / Position ]],0))="n/a","n/a",BF215-INDEX(tab_MinKomp[MMOG (Materials Management Operations Guidelines)],MATCH($B215,tab_MinKomp[[Stanowisko / Position ]:[Stanowisko / Position ]],0)))</f>
        <v>n/a</v>
      </c>
      <c r="BG216" s="190" t="str">
        <f>IF(INDEX(tab_MinKomp[GPP],MATCH($B215,tab_MinKomp[[Stanowisko / Position ]:[Stanowisko / Position ]],0))="n/a","n/a",BG215-INDEX(tab_MinKomp[GPP],MATCH($B215,tab_MinKomp[[Stanowisko / Position ]:[Stanowisko / Position ]],0)))</f>
        <v>n/a</v>
      </c>
      <c r="BH216" s="190" t="str">
        <f>IF(INDEX(tab_MinKomp[AIAG (Automotive Industry Action Group)],MATCH($B215,tab_MinKomp[[Stanowisko / Position ]:[Stanowisko / Position ]],0))="n/a","n/a",BH215-INDEX(tab_MinKomp[AIAG (Automotive Industry Action Group)],MATCH($B215,tab_MinKomp[[Stanowisko / Position ]:[Stanowisko / Position ]],0)))</f>
        <v>n/a</v>
      </c>
      <c r="BI216" s="190" t="str">
        <f>IF(INDEX(tab_MinKomp[Super-G disputes],MATCH($B215,tab_MinKomp[[Stanowisko / Position ]:[Stanowisko / Position ]],0))="n/a","n/a",BI215-INDEX(tab_MinKomp[Super-G disputes],MATCH($B215,tab_MinKomp[[Stanowisko / Position ]:[Stanowisko / Position ]],0)))</f>
        <v>n/a</v>
      </c>
      <c r="BJ216" s="190" t="str">
        <f>IF(INDEX(tab_MinKomp[CMMS3/eDDL (Direct Data Link)],MATCH($B215,tab_MinKomp[[Stanowisko / Position ]:[Stanowisko / Position ]],0))="n/a","n/a",BJ215-INDEX(tab_MinKomp[CMMS3/eDDL (Direct Data Link)],MATCH($B215,tab_MinKomp[[Stanowisko / Position ]:[Stanowisko / Position ]],0)))</f>
        <v>n/a</v>
      </c>
      <c r="BK216" s="190" t="str">
        <f>IF(INDEX(tab_MinKomp[MP&amp;L (Material Planning and Logistics)],MATCH($B215,tab_MinKomp[[Stanowisko / Position ]:[Stanowisko / Position ]],0))="n/a","n/a",BK215-INDEX(tab_MinKomp[MP&amp;L (Material Planning and Logistics)],MATCH($B215,tab_MinKomp[[Stanowisko / Position ]:[Stanowisko / Position ]],0)))</f>
        <v>n/a</v>
      </c>
      <c r="BL216" s="190" t="str">
        <f>IF(INDEX(tab_MinKomp[Supplier delivery rating],MATCH($B215,tab_MinKomp[[Stanowisko / Position ]:[Stanowisko / Position ]],0))="n/a","n/a",BL215-INDEX(tab_MinKomp[Supplier delivery rating],MATCH($B215,tab_MinKomp[[Stanowisko / Position ]:[Stanowisko / Position ]],0)))</f>
        <v>n/a</v>
      </c>
      <c r="BM216" s="194" t="str">
        <f>IF(INDEX(tab_MinKomp[Planowanie produkcji / Produktionsplanung],MATCH($B215,tab_MinKomp[Stanowisko / Position ],0))="n/a","n/a",BM215-INDEX(tab_MinKomp[Planowanie produkcji / Produktionsplanung],MATCH($B215,tab_MinKomp[Stanowisko / Position ],0)))</f>
        <v>n/a</v>
      </c>
      <c r="BN216" s="194" t="str">
        <f>IF(INDEX(tab_MinKomp[Obsługa maszyn KVT / KVT Maschinenbedienung],MATCH($B215,tab_MinKomp[[Stanowisko / Position ]:[Stanowisko / Position ]],0))="n/a","n/a",BN215-INDEX(tab_MinKomp[Obsługa maszyn KVT / KVT Maschinenbedienung],MATCH($B215,tab_MinKomp[[Stanowisko / Position ]:[Stanowisko / Position ]],0)))</f>
        <v>n/a</v>
      </c>
      <c r="BO216" s="194" t="str">
        <f>IF(INDEX(tab_MinKomp[Obsługa maszyn KVT / KVT Maschinenbedienung],MATCH($B215,tab_MinKomp[[Stanowisko / Position ]:[Stanowisko / Position ]],0))="n/a","n/a",BO215-INDEX(tab_MinKomp[Obsługa maszyn KVT / KVT Maschinenbedienung],MATCH($B215,tab_MinKomp[[Stanowisko / Position ]:[Stanowisko / Position ]],0)))</f>
        <v>n/a</v>
      </c>
      <c r="BP216" s="194">
        <f>IF(INDEX(tab_MinKomp[Obsługa maszyn Novapax / Novapax Maschinenbedienung],MATCH($B215,tab_MinKomp[[Stanowisko / Position ]:[Stanowisko / Position ]],0))="n/a","n/a",BP215-INDEX(tab_MinKomp[Obsługa maszyn Novapax / Novapax Maschinenbedienung],MATCH($B215,tab_MinKomp[[Stanowisko / Position ]:[Stanowisko / Position ]],0)))</f>
        <v>-1</v>
      </c>
      <c r="BQ216" s="194" t="str">
        <f>IF(INDEX(tab_MinKomp[Obsługa maszyn Piovan / Piovan Maschinenbedienung],MATCH($B215,tab_MinKomp[[Stanowisko / Position ]:[Stanowisko / Position ]],0))="n/a","n/a",BQ215-INDEX(tab_MinKomp[Obsługa maszyn Piovan / Piovan Maschinenbedienung],MATCH($B215,tab_MinKomp[[Stanowisko / Position ]:[Stanowisko / Position ]],0)))</f>
        <v>n/a</v>
      </c>
      <c r="BR216" s="194">
        <f>IF(INDEX(tab_MinKomp[Eliminacja awarii / Beseitigung von Ausfällen],MATCH($B215,tab_MinKomp[[Stanowisko / Position ]:[Stanowisko / Position ]],0))="n/a","n/a",BR215-INDEX(tab_MinKomp[Eliminacja awarii / Beseitigung von Ausfällen],MATCH($B215,tab_MinKomp[[Stanowisko / Position ]:[Stanowisko / Position ]],0)))</f>
        <v>0</v>
      </c>
      <c r="BS216" s="194" t="str">
        <f>IF(INDEX(tab_MinKomp[Obsługa maszyn Piovan / Piovan Maschinenbedienung],MATCH($B215,tab_MinKomp[[Stanowisko / Position ]:[Stanowisko / Position ]],0))="n/a","n/a",BS215-INDEX(tab_MinKomp[Obsługa maszyn Piovan / Piovan Maschinenbedienung],MATCH($B215,tab_MinKomp[[Stanowisko / Position ]:[Stanowisko / Position ]],0)))</f>
        <v>n/a</v>
      </c>
      <c r="BT216" s="194" t="str">
        <f>IF(INDEX(tab_MinKomp[Obsługa maszyn Piovan / Piovan Maschinenbedienung],MATCH($B215,tab_MinKomp[[Stanowisko / Position ]:[Stanowisko / Position ]],0))="n/a","n/a",BT215-INDEX(tab_MinKomp[Obsługa maszyn Piovan / Piovan Maschinenbedienung],MATCH($B215,tab_MinKomp[[Stanowisko / Position ]:[Stanowisko / Position ]],0)))</f>
        <v>n/a</v>
      </c>
      <c r="BU216" s="194" t="str">
        <f>IF(INDEX(tab_MinKomp[Obsługa maszyn Piovan / Piovan Maschinenbedienung],MATCH($B215,tab_MinKomp[[Stanowisko / Position ]:[Stanowisko / Position ]],0))="n/a","n/a",BU215-INDEX(tab_MinKomp[Obsługa maszyn Piovan / Piovan Maschinenbedienung],MATCH($B215,tab_MinKomp[[Stanowisko / Position ]:[Stanowisko / Position ]],0)))</f>
        <v>n/a</v>
      </c>
      <c r="BV216" s="194" t="str">
        <f>IF(INDEX(tab_MinKomp[Obsługa maszyn Piovan / Piovan Maschinenbedienung],MATCH($B215,tab_MinKomp[[Stanowisko / Position ]:[Stanowisko / Position ]],0))="n/a","n/a",BV215-INDEX(tab_MinKomp[Obsługa maszyn Piovan / Piovan Maschinenbedienung],MATCH($B215,tab_MinKomp[[Stanowisko / Position ]:[Stanowisko / Position ]],0)))</f>
        <v>n/a</v>
      </c>
      <c r="BW216" s="194" t="str">
        <f>IF(INDEX(tab_MinKomp[Obsługa maszyn Piovan / Piovan Maschinenbedienung],MATCH($B215,tab_MinKomp[[Stanowisko / Position ]:[Stanowisko / Position ]],0))="n/a","n/a",BW215-INDEX(tab_MinKomp[Obsługa maszyn Piovan / Piovan Maschinenbedienung],MATCH($B215,tab_MinKomp[[Stanowisko / Position ]:[Stanowisko / Position ]],0)))</f>
        <v>n/a</v>
      </c>
      <c r="BX216" s="194" t="str">
        <f>IF(INDEX(tab_MinKomp[Obsługa maszyn Piovan / Piovan Maschinenbedienung],MATCH($B215,tab_MinKomp[[Stanowisko / Position ]:[Stanowisko / Position ]],0))="n/a","n/a",BX215-INDEX(tab_MinKomp[Obsługa maszyn Piovan / Piovan Maschinenbedienung],MATCH($B215,tab_MinKomp[[Stanowisko / Position ]:[Stanowisko / Position ]],0)))</f>
        <v>n/a</v>
      </c>
      <c r="BY216" s="194" t="str">
        <f>IF(INDEX(tab_MinKomp[Obsługa maszyn Engel / Engel Maschinenbedienung],MATCH($B215,tab_MinKomp[[Stanowisko / Position ]:[Stanowisko / Position ]],0))="n/a","n/a",BY215-INDEX(tab_MinKomp[Obsługa maszyn Engel / Engel Maschinenbedienung],MATCH($B215,tab_MinKomp[[Stanowisko / Position ]:[Stanowisko / Position ]],0)))</f>
        <v>n/a</v>
      </c>
      <c r="BZ216" s="194" t="str">
        <f>IF(INDEX(tab_MinKomp[Obsługa maszyn Engel / Engel Maschinenbedienung],MATCH($B215,tab_MinKomp[[Stanowisko / Position ]:[Stanowisko / Position ]],0))="n/a","n/a",BZ215-INDEX(tab_MinKomp[Obsługa maszyn Engel / Engel Maschinenbedienung],MATCH($B215,tab_MinKomp[[Stanowisko / Position ]:[Stanowisko / Position ]],0)))</f>
        <v>n/a</v>
      </c>
      <c r="CA216" s="194">
        <f>IF(INDEX(tab_MinKomp[Eliminacja awarii / Beseitigung von Ausfällen],MATCH($B215,tab_MinKomp[[Stanowisko / Position ]:[Stanowisko / Position ]],0))="n/a","n/a",CA215-INDEX(tab_MinKomp[Eliminacja awarii / Beseitigung von Ausfällen],MATCH($B215,tab_MinKomp[[Stanowisko / Position ]:[Stanowisko / Position ]],0)))</f>
        <v>0</v>
      </c>
      <c r="CB216" s="194" t="str">
        <f>IF(INDEX(tab_MinKomp[Obsługa maszyn ASL / ASL Maschinenbedienung],MATCH($B215,tab_MinKomp[[Stanowisko / Position ]:[Stanowisko / Position ]],0))="n/a","n/a",CB215-INDEX(tab_MinKomp[Obsługa maszyn ASL / ASL Maschinenbedienung],MATCH($B215,tab_MinKomp[[Stanowisko / Position ]:[Stanowisko / Position ]],0)))</f>
        <v>n/a</v>
      </c>
      <c r="CC216" s="194">
        <f>IF(INDEX(tab_MinKomp[Obsługa maszyn Novapax / Novapax Maschinenbedienung],MATCH($B215,tab_MinKomp[[Stanowisko / Position ]:[Stanowisko / Position ]],0))="n/a","n/a",CC215-INDEX(tab_MinKomp[Obsługa maszyn Novapax / Novapax Maschinenbedienung],MATCH($B215,tab_MinKomp[[Stanowisko / Position ]:[Stanowisko / Position ]],0)))</f>
        <v>0</v>
      </c>
      <c r="CD216" s="194">
        <f>IF(INDEX(tab_MinKomp[Obsługa maszyn Novapax / Novapax Maschinenbedienung],MATCH($B215,tab_MinKomp[[Stanowisko / Position ]:[Stanowisko / Position ]],0))="n/a","n/a",CD215-INDEX(tab_MinKomp[Obsługa maszyn Novapax / Novapax Maschinenbedienung],MATCH($B215,tab_MinKomp[[Stanowisko / Position ]:[Stanowisko / Position ]],0)))</f>
        <v>0</v>
      </c>
      <c r="CE216" s="194" t="str">
        <f>IF(INDEX(tab_MinKomp[Obsługa maszyn Piovan / Piovan Maschinenbedienung],MATCH($B215,tab_MinKomp[[Stanowisko / Position ]:[Stanowisko / Position ]],0))="n/a","n/a",CE215-INDEX(tab_MinKomp[Obsługa maszyn Piovan / Piovan Maschinenbedienung],MATCH($B215,tab_MinKomp[[Stanowisko / Position ]:[Stanowisko / Position ]],0)))</f>
        <v>n/a</v>
      </c>
      <c r="CF216" s="194" t="str">
        <f>IF(INDEX(tab_MinKomp[Obsługa maszyn Piovan / Piovan Maschinenbedienung],MATCH($B215,tab_MinKomp[[Stanowisko / Position ]:[Stanowisko / Position ]],0))="n/a","n/a",CF215-INDEX(tab_MinKomp[Obsługa maszyn Piovan / Piovan Maschinenbedienung],MATCH($B215,tab_MinKomp[[Stanowisko / Position ]:[Stanowisko / Position ]],0)))</f>
        <v>n/a</v>
      </c>
      <c r="CG216" s="194">
        <f>IF(INDEX(tab_MinKomp[Eliminacja awarii / Beseitigung von Ausfällen],MATCH($B215,tab_MinKomp[[Stanowisko / Position ]:[Stanowisko / Position ]],0))="n/a","n/a",CG215-INDEX(tab_MinKomp[Eliminacja awarii / Beseitigung von Ausfällen],MATCH($B215,tab_MinKomp[[Stanowisko / Position ]:[Stanowisko / Position ]],0)))</f>
        <v>0</v>
      </c>
      <c r="CH216" s="194" t="str">
        <f>IF(INDEX(tab_MinKomp[Wymagania VDA 6.5 Product / Forderungen],MATCH($B215,tab_MinKomp[[Stanowisko / Position ]:[Stanowisko / Position ]],0))="n/a","n/a",CH215-INDEX(tab_MinKomp[Wymagania VDA 6.5 Product / Forderungen],MATCH($B215,tab_MinKomp[[Stanowisko / Position ]:[Stanowisko / Position ]],0)))</f>
        <v>n/a</v>
      </c>
      <c r="CI216" s="194" t="str">
        <f>IF(INDEX(tab_MinKomp[Wymagania VDA 6.5 Product / Forderungen],MATCH($B215,tab_MinKomp[[Stanowisko / Position ]:[Stanowisko / Position ]],0))="n/a","n/a",CI215-INDEX(tab_MinKomp[Wymagania VDA 6.5 Product / Forderungen],MATCH($B215,tab_MinKomp[[Stanowisko / Position ]:[Stanowisko / Position ]],0)))</f>
        <v>n/a</v>
      </c>
      <c r="CJ216" s="194" t="str">
        <f>IF(INDEX(tab_MinKomp[Wymagania VDA 6.5 Product / Forderungen],MATCH($B215,tab_MinKomp[[Stanowisko / Position ]:[Stanowisko / Position ]],0))="n/a","n/a",CJ215-INDEX(tab_MinKomp[Wymagania VDA 6.5 Product / Forderungen],MATCH($B215,tab_MinKomp[[Stanowisko / Position ]:[Stanowisko / Position ]],0)))</f>
        <v>n/a</v>
      </c>
      <c r="CK216" s="194" t="str">
        <f>IF(INDEX(tab_MinKomp[Wymagania VDA 6.5 Product / Forderungen],MATCH($B215,tab_MinKomp[[Stanowisko / Position ]:[Stanowisko / Position ]],0))="n/a","n/a",CK215-INDEX(tab_MinKomp[Wymagania VDA 6.5 Product / Forderungen],MATCH($B215,tab_MinKomp[[Stanowisko / Position ]:[Stanowisko / Position ]],0)))</f>
        <v>n/a</v>
      </c>
      <c r="CL216" s="194" t="str">
        <f>IF(INDEX(tab_MinKomp[Wymagania VDA 6.5 Product / Forderungen],MATCH($B215,tab_MinKomp[[Stanowisko / Position ]:[Stanowisko / Position ]],0))="n/a","n/a",CL215-INDEX(tab_MinKomp[Wymagania VDA 6.5 Product / Forderungen],MATCH($B215,tab_MinKomp[[Stanowisko / Position ]:[Stanowisko / Position ]],0)))</f>
        <v>n/a</v>
      </c>
      <c r="CM216" s="194" t="str">
        <f>IF(INDEX(tab_MinKomp[Informatyka ogólna (techniczne i systemowe) / Allgemeine IT (Technik und System)],MATCH($B215,tab_MinKomp[[Stanowisko / Position ]:[Stanowisko / Position ]],0))="n/a","n/a",CM215-INDEX(tab_MinKomp[Informatyka ogólna (techniczne i systemowe) / Allgemeine IT (Technik und System)],MATCH($B215,tab_MinKomp[[Stanowisko / Position ]:[Stanowisko / Position ]],0)))</f>
        <v>n/a</v>
      </c>
      <c r="CN216" s="194" t="str">
        <f>IF(INDEX(tab_MinKomp[Sieci komputerowe / Computernetzwerke],MATCH($B215,tab_MinKomp[[Stanowisko / Position ]:[Stanowisko / Position ]],0))="n/a","n/a",CN215-INDEX(tab_MinKomp[Sieci komputerowe / Computernetzwerke],MATCH($B215,tab_MinKomp[[Stanowisko / Position ]:[Stanowisko / Position ]],0)))</f>
        <v>n/a</v>
      </c>
      <c r="CO216" s="194" t="str">
        <f>IF(INDEX(tab_MinKomp[Hardware (komputery PC, drukarki biurowe i etykietowe, telefonia stacjonarna i mobilna) (PC, Drucker, Telefpne, Handys)],MATCH($B215,tab_MinKomp[[Stanowisko / Position ]:[Stanowisko / Position ]],0))="n/a","n/a",CO215-INDEX(tab_MinKomp[Hardware (komputery PC, drukarki biurowe i etykietowe, telefonia stacjonarna i mobilna) (PC, Drucker, Telefpne, Handys)],MATCH($B215,tab_MinKomp[[Stanowisko / Position ]:[Stanowisko / Position ]],0)))</f>
        <v>n/a</v>
      </c>
      <c r="CP216" s="194" t="str">
        <f>IF(INDEX(tab_MinKomp[Software &amp; Systems (MS Office, MS Remote Desktop)],MATCH($B215,tab_MinKomp[[Stanowisko / Position ]:[Stanowisko / Position ]],0))="n/a","n/a",CP215-INDEX(tab_MinKomp[Software &amp; Systems (MS Office, MS Remote Desktop)],MATCH($B215,tab_MinKomp[[Stanowisko / Position ]:[Stanowisko / Position ]],0)))</f>
        <v>n/a</v>
      </c>
      <c r="CQ216" s="194" t="str">
        <f>IF(INDEX(tab_MinKomp[Programowanie obiektowe (PHP) / Objektprogrammierung],MATCH($B215,tab_MinKomp[[Stanowisko / Position ]:[Stanowisko / Position ]],0))="n/a","n/a",CQ215-INDEX(tab_MinKomp[Programowanie obiektowe (PHP) / Objektprogrammierung],MATCH($B215,tab_MinKomp[[Stanowisko / Position ]:[Stanowisko / Position ]],0)))</f>
        <v>n/a</v>
      </c>
      <c r="CR216" s="194" t="str">
        <f>IF(INDEX(tab_MinKomp[Scrum],MATCH($B215,tab_MinKomp[[Stanowisko / Position ]:[Stanowisko / Position ]],0))="n/a","n/a",CR215-INDEX(tab_MinKomp[Scrum],MATCH($B215,tab_MinKomp[[Stanowisko / Position ]:[Stanowisko / Position ]],0)))</f>
        <v>n/a</v>
      </c>
      <c r="CS216" s="194" t="str">
        <f>IF(INDEX(tab_MinKomp[SQL (MySQL)],MATCH($B215,tab_MinKomp[[Stanowisko / Position ]:[Stanowisko / Position ]],0))="n/a","n/a",CS215-INDEX(tab_MinKomp[SQL (MySQL)],MATCH($B215,tab_MinKomp[[Stanowisko / Position ]:[Stanowisko / Position ]],0)))</f>
        <v>n/a</v>
      </c>
      <c r="CT216" s="194" t="str">
        <f>IF(INDEX(tab_MinKomp[Javascript],MATCH($B215,tab_MinKomp[[Stanowisko / Position ]:[Stanowisko / Position ]],0))="n/a","n/a",CT215-INDEX(tab_MinKomp[Javascript],MATCH($B215,tab_MinKomp[[Stanowisko / Position ]:[Stanowisko / Position ]],0)))</f>
        <v>n/a</v>
      </c>
      <c r="CU216" s="194" t="str">
        <f>IF(INDEX(tab_MinKomp[Joomla],MATCH($B215,tab_MinKomp[[Stanowisko / Position ]:[Stanowisko / Position ]],0))="n/a","n/a",CU215-INDEX(tab_MinKomp[Joomla],MATCH($B215,tab_MinKomp[[Stanowisko / Position ]:[Stanowisko / Position ]],0)))</f>
        <v>n/a</v>
      </c>
      <c r="CV216" s="194" t="str">
        <f>IF(INDEX(tab_MinKomp[Bash],MATCH($B215,tab_MinKomp[[Stanowisko / Position ]:[Stanowisko / Position ]],0))="n/a","n/a",CV215-INDEX(tab_MinKomp[Bash],MATCH($B215,tab_MinKomp[[Stanowisko / Position ]:[Stanowisko / Position ]],0)))</f>
        <v>n/a</v>
      </c>
      <c r="CW216" s="194">
        <f>IF(INDEX(tab_MinKomp[Systemy MES (HYDRA / SFMS)],MATCH($B215,tab_MinKomp[[Stanowisko / Position ]:[Stanowisko / Position ]],0))="n/a","n/a",CW215-INDEX(tab_MinKomp[Systemy MES (HYDRA / SFMS)],MATCH($B215,tab_MinKomp[[Stanowisko / Position ]:[Stanowisko / Position ]],0)))</f>
        <v>-1</v>
      </c>
      <c r="CX216" s="194" t="str">
        <f>IF(INDEX(tab_MinKomp[HTML / CSS],MATCH($B215,tab_MinKomp[[Stanowisko / Position ]:[Stanowisko / Position ]],0))="n/a","n/a",CX215-INDEX(tab_MinKomp[HTML / CSS],MATCH($B215,tab_MinKomp[[Stanowisko / Position ]:[Stanowisko / Position ]],0)))</f>
        <v>n/a</v>
      </c>
      <c r="CY216" s="194" t="str">
        <f>IF(INDEX(tab_MinKomp[SYSTEM PR],MATCH($B215,tab_MinKomp[[Stanowisko / Position ]:[Stanowisko / Position ]],0))="n/a","n/a",CY215-INDEX(tab_MinKomp[SYSTEM PR],MATCH($B215,tab_MinKomp[[Stanowisko / Position ]:[Stanowisko / Position ]],0)))</f>
        <v>n/a</v>
      </c>
      <c r="CZ216" s="194" t="str">
        <f>IF(INDEX(tab_MinKomp[System Einkauf XP / EBA],MATCH($B215,tab_MinKomp[[Stanowisko / Position ]:[Stanowisko / Position ]],0))="n/a","n/a",CZ215-INDEX(tab_MinKomp[System Einkauf XP / EBA],MATCH($B215,tab_MinKomp[[Stanowisko / Position ]:[Stanowisko / Position ]],0)))</f>
        <v>n/a</v>
      </c>
      <c r="DA216" s="194" t="str">
        <f>IF(INDEX(tab_MinKomp[Techniki negocjacyjne / Verhandlungstechniken],MATCH($B215,tab_MinKomp[[Stanowisko / Position ]:[Stanowisko / Position ]],0))="n/a","n/a",DA215-INDEX(tab_MinKomp[Techniki negocjacyjne / Verhandlungstechniken],MATCH($B215,tab_MinKomp[[Stanowisko / Position ]:[Stanowisko / Position ]],0)))</f>
        <v>n/a</v>
      </c>
      <c r="DB216" s="194" t="str">
        <f>IF(INDEX(tab_MinKomp[Znajomość rynku branżowego / Kenntnis des Industrie Marktes],MATCH($B215,tab_MinKomp[[Stanowisko / Position ]:[Stanowisko / Position ]],0))="n/a","n/a",DB215-INDEX(tab_MinKomp[Znajomość rynku branżowego / Kenntnis des Industrie Marktes],MATCH($B215,tab_MinKomp[[Stanowisko / Position ]:[Stanowisko / Position ]],0)))</f>
        <v>n/a</v>
      </c>
      <c r="DC216" s="194" t="str">
        <f>IF(INDEX(tab_MinKomp[SUPPLIER MANAGEMENT],MATCH($B215,tab_MinKomp[[Stanowisko / Position ]:[Stanowisko / Position ]],0))="n/a","n/a",DC215-INDEX(tab_MinKomp[SUPPLIER MANAGEMENT],MATCH($B215,tab_MinKomp[[Stanowisko / Position ]:[Stanowisko / Position ]],0)))</f>
        <v>n/a</v>
      </c>
      <c r="DD216" s="194" t="str">
        <f>IF(INDEX(tab_MinKomp[SUPPLIER MANAGEMENT],MATCH($B215,tab_MinKomp[[Stanowisko / Position ]:[Stanowisko / Position ]],0))="n/a","n/a",DD215-INDEX(tab_MinKomp[SUPPLIER MANAGEMENT],MATCH($B215,tab_MinKomp[[Stanowisko / Position ]:[Stanowisko / Position ]],0)))</f>
        <v>n/a</v>
      </c>
      <c r="DE216" s="194" t="str">
        <f>IF(INDEX(tab_MinKomp[SUPPLIER MANAGEMENT],MATCH($B215,tab_MinKomp[[Stanowisko / Position ]:[Stanowisko / Position ]],0))="n/a","n/a",DE215-INDEX(tab_MinKomp[SUPPLIER MANAGEMENT],MATCH($B215,tab_MinKomp[[Stanowisko / Position ]:[Stanowisko / Position ]],0)))</f>
        <v>n/a</v>
      </c>
      <c r="DF216" s="194" t="e">
        <f>IF(INDEX(tab_MinKomp[LEAN MANAGEMENT],MATCH($B215,tab_MinKomp[[Stanowisko / Position ]:[Stanowisko / Position ]],0))="n/a","n/a",DF215-INDEX(tab_MinKomp[LEAN MANAGEMENT],MATCH($B215,tab_MinKomp[[Stanowisko / Position ]:[Stanowisko / Position ]],0)))</f>
        <v>#VALUE!</v>
      </c>
      <c r="DG216" s="194" t="str">
        <f>IF(INDEX(tab_MinKomp[PPAP/PSW],MATCH($B215,tab_MinKomp[[Stanowisko / Position ]:[Stanowisko / Position ]],0))="n/a","n/a",DG215-INDEX(tab_MinKomp[PPAP/PSW],MATCH($B215,tab_MinKomp[[Stanowisko / Position ]:[Stanowisko / Position ]],0)))</f>
        <v>n/a</v>
      </c>
      <c r="DH216" s="194" t="str">
        <f>IF(INDEX(tab_MinKomp[SUPPLIER MANAGEMENT],MATCH($B215,tab_MinKomp[[Stanowisko / Position ]:[Stanowisko / Position ]],0))="n/a","n/a",DH215-INDEX(tab_MinKomp[SUPPLIER MANAGEMENT],MATCH($B215,tab_MinKomp[[Stanowisko / Position ]:[Stanowisko / Position ]],0)))</f>
        <v>n/a</v>
      </c>
      <c r="DI216" s="194" t="str">
        <f>IF(INDEX(tab_MinKomp[OBSŁUGA PORTALI KLIENTA / Kundenportale],MATCH($B215,tab_MinKomp[[Stanowisko / Position ]:[Stanowisko / Position ]],0))="n/a","n/a",DI215-INDEX(tab_MinKomp[OBSŁUGA PORTALI KLIENTA / Kundenportale],MATCH($B215,tab_MinKomp[[Stanowisko / Position ]:[Stanowisko / Position ]],0)))</f>
        <v>n/a</v>
      </c>
      <c r="DJ216" s="194" t="str">
        <f>IF(INDEX(tab_MinKomp[Obsługa systemu BABTECQ / BABTECQ System],MATCH($B215,tab_MinKomp[[Stanowisko / Position ]:[Stanowisko / Position ]],0))="n/a","n/a",DJ215-INDEX(tab_MinKomp[Obsługa systemu BABTECQ / BABTECQ System],MATCH($B215,tab_MinKomp[[Stanowisko / Position ]:[Stanowisko / Position ]],0)))</f>
        <v>n/a</v>
      </c>
      <c r="DK216" s="194" t="str">
        <f>IF(INDEX(tab_MinKomp[Rysunek techniczny / technische Zeichnung],MATCH($B215,tab_MinKomp[[Stanowisko / Position ]:[Stanowisko / Position ]],0))="n/a","n/a",DK215-INDEX(tab_MinKomp[Rysunek techniczny / technische Zeichnung],MATCH($B215,tab_MinKomp[[Stanowisko / Position ]:[Stanowisko / Position ]],0)))</f>
        <v>n/a</v>
      </c>
      <c r="DL216" s="194" t="str">
        <f>IF(INDEX(tab_MinKomp[Kalibracja / Kalibrierung],MATCH($B215,tab_MinKomp[[Stanowisko / Position ]:[Stanowisko / Position ]],0))="n/a","n/a",DL215-INDEX(tab_MinKomp[Kalibracja / Kalibrierung],MATCH($B215,tab_MinKomp[[Stanowisko / Position ]:[Stanowisko / Position ]],0)))</f>
        <v>n/a</v>
      </c>
      <c r="DM216" s="194" t="str">
        <f>IF(INDEX(tab_MinKomp[Rekwalifikacja / Requalifizierung],MATCH($B215,tab_MinKomp[[Stanowisko / Position ]:[Stanowisko / Position ]],0))="n/a","n/a",DM215-INDEX(tab_MinKomp[Rekwalifikacja / Requalifizierung],MATCH($B215,tab_MinKomp[[Stanowisko / Position ]:[Stanowisko / Position ]],0)))</f>
        <v>n/a</v>
      </c>
      <c r="DN216" s="190" t="str">
        <f>IF(INDEX(tab_MinKomp[Testy czystości / Reinheitstests],MATCH($B215,tab_MinKomp[[Stanowisko / Position ]:[Stanowisko / Position ]],0))="n/a","n/a",DN215-INDEX(tab_MinKomp[Testy czystości / Reinheitstests],MATCH($B215,tab_MinKomp[[Stanowisko / Position ]:[Stanowisko / Position ]],0)))</f>
        <v>n/a</v>
      </c>
      <c r="DO216" s="190" t="str">
        <f>IF(INDEX(tab_MinKomp[Testy czystości / Reinheitstests],MATCH($B215,tab_MinKomp[[Stanowisko / Position ]:[Stanowisko / Position ]],0))="n/a","n/a",DO215-INDEX(tab_MinKomp[Testy czystości / Reinheitstests],MATCH($B215,tab_MinKomp[[Stanowisko / Position ]:[Stanowisko / Position ]],0)))</f>
        <v>n/a</v>
      </c>
      <c r="DP216" s="190" t="str">
        <f>IF(INDEX(tab_MinKomp[Testy czystości / Reinheitstests],MATCH($B215,tab_MinKomp[[Stanowisko / Position ]:[Stanowisko / Position ]],0))="n/a","n/a",DP215-INDEX(tab_MinKomp[Testy czystości / Reinheitstests],MATCH($B215,tab_MinKomp[[Stanowisko / Position ]:[Stanowisko / Position ]],0)))</f>
        <v>n/a</v>
      </c>
      <c r="DQ216" s="190" t="str">
        <f>IF(INDEX(tab_MinKomp[Testy czystości / Reinheitstests],MATCH($B215,tab_MinKomp[[Stanowisko / Position ]:[Stanowisko / Position ]],0))="n/a","n/a",DQ215-INDEX(tab_MinKomp[Testy czystości / Reinheitstests],MATCH($B215,tab_MinKomp[[Stanowisko / Position ]:[Stanowisko / Position ]],0)))</f>
        <v>n/a</v>
      </c>
      <c r="DR216" s="190" t="str">
        <f>IF(INDEX(tab_MinKomp[Testy czystości / Reinheitstests],MATCH($B215,tab_MinKomp[[Stanowisko / Position ]:[Stanowisko / Position ]],0))="n/a","n/a",DR215-INDEX(tab_MinKomp[Testy czystości / Reinheitstests],MATCH($B215,tab_MinKomp[[Stanowisko / Position ]:[Stanowisko / Position ]],0)))</f>
        <v>n/a</v>
      </c>
      <c r="DS216" s="190" t="str">
        <f>IF(INDEX(tab_MinKomp[Testy czystości / Reinheitstests],MATCH($B215,tab_MinKomp[[Stanowisko / Position ]:[Stanowisko / Position ]],0))="n/a","n/a",DS215-INDEX(tab_MinKomp[Testy czystości / Reinheitstests],MATCH($B215,tab_MinKomp[[Stanowisko / Position ]:[Stanowisko / Position ]],0)))</f>
        <v>n/a</v>
      </c>
      <c r="DT216" s="194" t="str">
        <f>IF(INDEX(tab_MinKomp[SUPPLIER MANAGEMENT],MATCH($B215,tab_MinKomp[[Stanowisko / Position ]:[Stanowisko / Position ]],0))="n/a","n/a",DT215-INDEX(tab_MinKomp[SUPPLIER MANAGEMENT],MATCH($B215,tab_MinKomp[[Stanowisko / Position ]:[Stanowisko / Position ]],0)))</f>
        <v>n/a</v>
      </c>
      <c r="DU216" s="190" t="str">
        <f>IF(INDEX(tab_MinKomp[Testy czystości / Reinheitstests],MATCH($B215,tab_MinKomp[[Stanowisko / Position ]:[Stanowisko / Position ]],0))="n/a","n/a",DU215-INDEX(tab_MinKomp[Testy czystości / Reinheitstests],MATCH($B215,tab_MinKomp[[Stanowisko / Position ]:[Stanowisko / Position ]],0)))</f>
        <v>n/a</v>
      </c>
      <c r="DV216" s="190" t="str">
        <f>IF(INDEX(tab_MinKomp[Testy czystości / Reinheitstests],MATCH($B215,tab_MinKomp[[Stanowisko / Position ]:[Stanowisko / Position ]],0))="n/a","n/a",DV215-INDEX(tab_MinKomp[Testy czystości / Reinheitstests],MATCH($B215,tab_MinKomp[[Stanowisko / Position ]:[Stanowisko / Position ]],0)))</f>
        <v>n/a</v>
      </c>
      <c r="DW216" s="190" t="str">
        <f>IF(INDEX(tab_MinKomp[Testy czystości / Reinheitstests],MATCH($B215,tab_MinKomp[[Stanowisko / Position ]:[Stanowisko / Position ]],0))="n/a","n/a",DW215-INDEX(tab_MinKomp[Testy czystości / Reinheitstests],MATCH($B215,tab_MinKomp[[Stanowisko / Position ]:[Stanowisko / Position ]],0)))</f>
        <v>n/a</v>
      </c>
      <c r="DX216" s="190" t="str">
        <f>IF(INDEX(tab_MinKomp[Testy czystości / Reinheitstests],MATCH($B215,tab_MinKomp[[Stanowisko / Position ]:[Stanowisko / Position ]],0))="n/a","n/a",DX215-INDEX(tab_MinKomp[Testy czystości / Reinheitstests],MATCH($B215,tab_MinKomp[[Stanowisko / Position ]:[Stanowisko / Position ]],0)))</f>
        <v>n/a</v>
      </c>
      <c r="DY216" s="190" t="str">
        <f>IF(INDEX(tab_MinKomp[Testy czystości / Reinheitstests],MATCH($B215,tab_MinKomp[[Stanowisko / Position ]:[Stanowisko / Position ]],0))="n/a","n/a",DY215-INDEX(tab_MinKomp[Testy czystości / Reinheitstests],MATCH($B215,tab_MinKomp[[Stanowisko / Position ]:[Stanowisko / Position ]],0)))</f>
        <v>n/a</v>
      </c>
      <c r="DZ216" s="190" t="str">
        <f>IF(INDEX(tab_MinKomp[Testy czystości / Reinheitstests],MATCH($B215,tab_MinKomp[[Stanowisko / Position ]:[Stanowisko / Position ]],0))="n/a","n/a",DZ215-INDEX(tab_MinKomp[Testy czystości / Reinheitstests],MATCH($B215,tab_MinKomp[[Stanowisko / Position ]:[Stanowisko / Position ]],0)))</f>
        <v>n/a</v>
      </c>
      <c r="EA216" s="190" t="str">
        <f>IF(INDEX(tab_MinKomp[Testy czystości / Reinheitstests],MATCH($B215,tab_MinKomp[[Stanowisko / Position ]:[Stanowisko / Position ]],0))="n/a","n/a",EA215-INDEX(tab_MinKomp[Testy czystości / Reinheitstests],MATCH($B215,tab_MinKomp[[Stanowisko / Position ]:[Stanowisko / Position ]],0)))</f>
        <v>n/a</v>
      </c>
      <c r="EB216" s="190" t="str">
        <f>IF(INDEX(tab_MinKomp[Testy czystości / Reinheitstests],MATCH($B215,tab_MinKomp[[Stanowisko / Position ]:[Stanowisko / Position ]],0))="n/a","n/a",EB215-INDEX(tab_MinKomp[Testy czystości / Reinheitstests],MATCH($B215,tab_MinKomp[[Stanowisko / Position ]:[Stanowisko / Position ]],0)))</f>
        <v>n/a</v>
      </c>
      <c r="EC216" s="190" t="str">
        <f>IF(INDEX(tab_MinKomp[Testy czystości / Reinheitstests],MATCH($B215,tab_MinKomp[[Stanowisko / Position ]:[Stanowisko / Position ]],0))="n/a","n/a",EC215-INDEX(tab_MinKomp[Testy czystości / Reinheitstests],MATCH($B215,tab_MinKomp[[Stanowisko / Position ]:[Stanowisko / Position ]],0)))</f>
        <v>n/a</v>
      </c>
      <c r="ED216" s="190" t="str">
        <f>IF(INDEX(tab_MinKomp[Testy czystości / Reinheitstests],MATCH($B215,tab_MinKomp[[Stanowisko / Position ]:[Stanowisko / Position ]],0))="n/a","n/a",ED215-INDEX(tab_MinKomp[Testy czystości / Reinheitstests],MATCH($B215,tab_MinKomp[[Stanowisko / Position ]:[Stanowisko / Position ]],0)))</f>
        <v>n/a</v>
      </c>
      <c r="EE216" s="190" t="str">
        <f>IF(INDEX(tab_MinKomp[Testy czystości / Reinheitstests],MATCH($B215,tab_MinKomp[[Stanowisko / Position ]:[Stanowisko / Position ]],0))="n/a","n/a",EE215-INDEX(tab_MinKomp[Testy czystości / Reinheitstests],MATCH($B215,tab_MinKomp[[Stanowisko / Position ]:[Stanowisko / Position ]],0)))</f>
        <v>n/a</v>
      </c>
      <c r="EF216" s="190" t="str">
        <f>IF(INDEX(tab_MinKomp[Testy czystości / Reinheitstests],MATCH($B215,tab_MinKomp[[Stanowisko / Position ]:[Stanowisko / Position ]],0))="n/a","n/a",EF215-INDEX(tab_MinKomp[Testy czystości / Reinheitstests],MATCH($B215,tab_MinKomp[[Stanowisko / Position ]:[Stanowisko / Position ]],0)))</f>
        <v>n/a</v>
      </c>
      <c r="EG216" s="190" t="str">
        <f>IF(INDEX(tab_MinKomp[Testy czystości / Reinheitstests],MATCH($B215,tab_MinKomp[[Stanowisko / Position ]:[Stanowisko / Position ]],0))="n/a","n/a",EG215-INDEX(tab_MinKomp[Testy czystości / Reinheitstests],MATCH($B215,tab_MinKomp[[Stanowisko / Position ]:[Stanowisko / Position ]],0)))</f>
        <v>n/a</v>
      </c>
      <c r="EH216" s="190" t="str">
        <f>IF(INDEX(tab_MinKomp[Testy czystości / Reinheitstests],MATCH($B215,tab_MinKomp[[Stanowisko / Position ]:[Stanowisko / Position ]],0))="n/a","n/a",EH215-INDEX(tab_MinKomp[Testy czystości / Reinheitstests],MATCH($B215,tab_MinKomp[[Stanowisko / Position ]:[Stanowisko / Position ]],0)))</f>
        <v>n/a</v>
      </c>
      <c r="EI216" s="190" t="str">
        <f>IF(INDEX(tab_MinKomp[Testy czystości / Reinheitstests],MATCH($B215,tab_MinKomp[[Stanowisko / Position ]:[Stanowisko / Position ]],0))="n/a","n/a",EI215-INDEX(tab_MinKomp[Testy czystości / Reinheitstests],MATCH($B215,tab_MinKomp[[Stanowisko / Position ]:[Stanowisko / Position ]],0)))</f>
        <v>n/a</v>
      </c>
      <c r="EJ216" s="190" t="str">
        <f>IF(INDEX(tab_MinKomp[Testy czystości / Reinheitstests],MATCH($B215,tab_MinKomp[[Stanowisko / Position ]:[Stanowisko / Position ]],0))="n/a","n/a",EJ215-INDEX(tab_MinKomp[Testy czystości / Reinheitstests],MATCH($B215,tab_MinKomp[[Stanowisko / Position ]:[Stanowisko / Position ]],0)))</f>
        <v>n/a</v>
      </c>
      <c r="EK216" s="190" t="str">
        <f>IF(INDEX(tab_MinKomp[Testy czystości / Reinheitstests],MATCH($B215,tab_MinKomp[[Stanowisko / Position ]:[Stanowisko / Position ]],0))="n/a","n/a",EK215-INDEX(tab_MinKomp[Testy czystości / Reinheitstests],MATCH($B215,tab_MinKomp[[Stanowisko / Position ]:[Stanowisko / Position ]],0)))</f>
        <v>n/a</v>
      </c>
      <c r="EL216" s="190" t="str">
        <f>IF(INDEX(tab_MinKomp[Testy czystości / Reinheitstests],MATCH($B215,tab_MinKomp[[Stanowisko / Position ]:[Stanowisko / Position ]],0))="n/a","n/a",EL215-INDEX(tab_MinKomp[Testy czystości / Reinheitstests],MATCH($B215,tab_MinKomp[[Stanowisko / Position ]:[Stanowisko / Position ]],0)))</f>
        <v>n/a</v>
      </c>
      <c r="EM216" s="190" t="str">
        <f>IF(INDEX(tab_MinKomp[Testy czystości / Reinheitstests],MATCH($B215,tab_MinKomp[[Stanowisko / Position ]:[Stanowisko / Position ]],0))="n/a","n/a",EM215-INDEX(tab_MinKomp[Testy czystości / Reinheitstests],MATCH($B215,tab_MinKomp[[Stanowisko / Position ]:[Stanowisko / Position ]],0)))</f>
        <v>n/a</v>
      </c>
      <c r="EN216" s="190" t="str">
        <f>IF(INDEX(tab_MinKomp[Testy czystości / Reinheitstests],MATCH($B215,tab_MinKomp[[Stanowisko / Position ]:[Stanowisko / Position ]],0))="n/a","n/a",EN215-INDEX(tab_MinKomp[Testy czystości / Reinheitstests],MATCH($B215,tab_MinKomp[[Stanowisko / Position ]:[Stanowisko / Position ]],0)))</f>
        <v>n/a</v>
      </c>
      <c r="EO216" s="194" t="str">
        <f>IF(INDEX(tab_MinKomp[Konserwacja Rep],MATCH($B215,tab_MinKomp[[Stanowisko / Position ]:[Stanowisko / Position ]],0))="n/a","n/a",EO215-INDEX(tab_MinKomp[Konserwacja Rep],MATCH($B215,tab_MinKomp[[Stanowisko / Position ]:[Stanowisko / Position ]],0)))</f>
        <v>n/a</v>
      </c>
      <c r="EP216" s="194" t="str">
        <f>IF(INDEX(tab_MinKomp[[Konserwacja Engel ]],MATCH($B215,tab_MinKomp[[Stanowisko / Position ]:[Stanowisko / Position ]],0))="n/a","n/a",EP215-INDEX(tab_MinKomp[[Konserwacja Engel ]],MATCH($B215,tab_MinKomp[[Stanowisko / Position ]:[Stanowisko / Position ]],0)))</f>
        <v>n/a</v>
      </c>
      <c r="EQ216" s="194" t="str">
        <f>IF(INDEX(tab_MinKomp[Konserwacja B 50],MATCH($B215,tab_MinKomp[[Stanowisko / Position ]:[Stanowisko / Position ]],0))="n/a","n/a",EQ215-INDEX(tab_MinKomp[Konserwacja B 50],MATCH($B215,tab_MinKomp[[Stanowisko / Position ]:[Stanowisko / Position ]],0)))</f>
        <v>n/a</v>
      </c>
      <c r="ER216" s="194" t="str">
        <f>IF(INDEX(tab_MinKomp[[Konserwacja EOL ]],MATCH($B215,tab_MinKomp[[Stanowisko / Position ]:[Stanowisko / Position ]],0))="n/a","n/a",ER215-INDEX(tab_MinKomp[[Konserwacja EOL ]],MATCH($B215,tab_MinKomp[[Stanowisko / Position ]:[Stanowisko / Position ]],0)))</f>
        <v>n/a</v>
      </c>
      <c r="ES216" s="194" t="str">
        <f>IF(INDEX(tab_MinKomp[Konserwacja Branson],MATCH($B215,tab_MinKomp[[Stanowisko / Position ]:[Stanowisko / Position ]],0))="n/a","n/a",ES215-INDEX(tab_MinKomp[Konserwacja Branson],MATCH($B215,tab_MinKomp[[Stanowisko / Position ]:[Stanowisko / Position ]],0)))</f>
        <v>n/a</v>
      </c>
      <c r="ET216" s="194" t="str">
        <f>IF(INDEX(tab_MinKomp[Konserwacja coolery],MATCH($B215,tab_MinKomp[[Stanowisko / Position ]:[Stanowisko / Position ]],0))="n/a","n/a",ET215-INDEX(tab_MinKomp[Konserwacja coolery],MATCH($B215,tab_MinKomp[[Stanowisko / Position ]:[Stanowisko / Position ]],0)))</f>
        <v>n/a</v>
      </c>
      <c r="EU216" s="194" t="str">
        <f>IF(INDEX(tab_MinKomp[Konserwacja piecy],MATCH($B215,tab_MinKomp[[Stanowisko / Position ]:[Stanowisko / Position ]],0))="n/a","n/a",EU215-INDEX(tab_MinKomp[Konserwacja piecy],MATCH($B215,tab_MinKomp[[Stanowisko / Position ]:[Stanowisko / Position ]],0)))</f>
        <v>n/a</v>
      </c>
      <c r="EV216" s="194" t="str">
        <f>IF(INDEX(tab_MinKomp[Rysunek techniczny- czytanie],MATCH($B215,tab_MinKomp[[Stanowisko / Position ]:[Stanowisko / Position ]],0))="n/a","n/a",EV215-INDEX(tab_MinKomp[Rysunek techniczny- czytanie],MATCH($B215,tab_MinKomp[[Stanowisko / Position ]:[Stanowisko / Position ]],0)))</f>
        <v>n/a</v>
      </c>
      <c r="EW216" s="194" t="str">
        <f>IF(INDEX(tab_MinKomp[Elektryka],MATCH($B215,tab_MinKomp[[Stanowisko / Position ]:[Stanowisko / Position ]],0))="n/a","n/a",EW215-INDEX(tab_MinKomp[Elektryka],MATCH($B215,tab_MinKomp[[Stanowisko / Position ]:[Stanowisko / Position ]],0)))</f>
        <v>n/a</v>
      </c>
      <c r="EX216" s="194" t="str">
        <f>IF(INDEX(tab_MinKomp[Pneumatyka],MATCH($B215,tab_MinKomp[[Stanowisko / Position ]:[Stanowisko / Position ]],0))="n/a","n/a",EX215-INDEX(tab_MinKomp[Pneumatyka],MATCH($B215,tab_MinKomp[[Stanowisko / Position ]:[Stanowisko / Position ]],0)))</f>
        <v>n/a</v>
      </c>
      <c r="EY216" s="194" t="str">
        <f>IF(INDEX(tab_MinKomp[[Hydraulika ]],MATCH($B215,tab_MinKomp[[Stanowisko / Position ]:[Stanowisko / Position ]],0))="n/a","n/a",EY215-INDEX(tab_MinKomp[[Hydraulika ]],MATCH($B215,tab_MinKomp[[Stanowisko / Position ]:[Stanowisko / Position ]],0)))</f>
        <v>n/a</v>
      </c>
      <c r="EZ216" s="194" t="str">
        <f>IF(INDEX(tab_MinKomp[Podciśnienie],MATCH($B215,tab_MinKomp[[Stanowisko / Position ]:[Stanowisko / Position ]],0))="n/a","n/a",EZ215-INDEX(tab_MinKomp[Podciśnienie],MATCH($B215,tab_MinKomp[[Stanowisko / Position ]:[Stanowisko / Position ]],0)))</f>
        <v>n/a</v>
      </c>
      <c r="FA216" s="194" t="str">
        <f>IF(INDEX(tab_MinKomp[Usuwanie awarii],MATCH($B215,tab_MinKomp[[Stanowisko / Position ]:[Stanowisko / Position ]],0))="n/a","n/a",FA215-INDEX(tab_MinKomp[Usuwanie awarii],MATCH($B215,tab_MinKomp[[Stanowisko / Position ]:[Stanowisko / Position ]],0)))</f>
        <v>n/a</v>
      </c>
      <c r="FB216" s="194" t="str">
        <f>IF(INDEX(tab_MinKomp[Obsługa robotów],MATCH($B215,tab_MinKomp[[Stanowisko / Position ]:[Stanowisko / Position ]],0))="n/a","n/a",FB215-INDEX(tab_MinKomp[Obsługa robotów],MATCH($B215,tab_MinKomp[[Stanowisko / Position ]:[Stanowisko / Position ]],0)))</f>
        <v>n/a</v>
      </c>
      <c r="FC216" s="194" t="str">
        <f>IF(INDEX(tab_MinKomp[Obsługa sterowania maszyny],MATCH($B215,tab_MinKomp[[Stanowisko / Position ]:[Stanowisko / Position ]],0))="n/a","n/a",FC215-INDEX(tab_MinKomp[Obsługa sterowania maszyny],MATCH($B215,tab_MinKomp[[Stanowisko / Position ]:[Stanowisko / Position ]],0)))</f>
        <v>n/a</v>
      </c>
      <c r="FD216" s="194" t="str">
        <f>IF(INDEX(tab_MinKomp[Usuwanie przyczyn żródłowych],MATCH($B215,tab_MinKomp[[Stanowisko / Position ]:[Stanowisko / Position ]],0))="n/a","n/a",FD215-INDEX(tab_MinKomp[Usuwanie przyczyn żródłowych],MATCH($B215,tab_MinKomp[[Stanowisko / Position ]:[Stanowisko / Position ]],0)))</f>
        <v>n/a</v>
      </c>
      <c r="FE216" s="194" t="str">
        <f>IF(INDEX(tab_MinKomp[Cmms stosowanie],MATCH($B215,tab_MinKomp[[Stanowisko / Position ]:[Stanowisko / Position ]],0))="n/a","n/a",FE215-INDEX(tab_MinKomp[Cmms stosowanie],MATCH($B215,tab_MinKomp[[Stanowisko / Position ]:[Stanowisko / Position ]],0)))</f>
        <v>n/a</v>
      </c>
      <c r="FF216" s="190" t="str">
        <f>IF(INDEX(tab_MinKomp[Testy czystości / Reinheitstests],MATCH($B215,tab_MinKomp[[Stanowisko / Position ]:[Stanowisko / Position ]],0))="n/a","n/a",FF215-INDEX(tab_MinKomp[Testy czystości / Reinheitstests],MATCH($B215,tab_MinKomp[[Stanowisko / Position ]:[Stanowisko / Position ]],0)))</f>
        <v>n/a</v>
      </c>
      <c r="FG216" s="194" t="str">
        <f>IF(INDEX(tab_MinKomp[Czyszczenie form plastikowych],MATCH($B215,tab_MinKomp[[Stanowisko / Position ]:[Stanowisko / Position ]],0))="n/a","n/a",FG215-INDEX(tab_MinKomp[Czyszczenie form plastikowych],MATCH($B215,tab_MinKomp[[Stanowisko / Position ]:[Stanowisko / Position ]],0)))</f>
        <v>n/a</v>
      </c>
      <c r="FH216" s="194" t="str">
        <f>IF(INDEX(tab_MinKomp[Wymiana form plastik],MATCH($B215,tab_MinKomp[[Stanowisko / Position ]:[Stanowisko / Position ]],0))="n/a","n/a",FH215-INDEX(tab_MinKomp[Wymiana form plastik],MATCH($B215,tab_MinKomp[[Stanowisko / Position ]:[Stanowisko / Position ]],0)))</f>
        <v>n/a</v>
      </c>
      <c r="FI216" s="194" t="str">
        <f>IF(INDEX(tab_MinKomp[Wymiana form guma],MATCH($B215,tab_MinKomp[[Stanowisko / Position ]:[Stanowisko / Position ]],0))="n/a","n/a",FI215-INDEX(tab_MinKomp[Wymiana form guma],MATCH($B215,tab_MinKomp[[Stanowisko / Position ]:[Stanowisko / Position ]],0)))</f>
        <v>n/a</v>
      </c>
      <c r="FJ216" s="194" t="str">
        <f>IF(INDEX(tab_MinKomp[Konserwacja KK],MATCH($B215,tab_MinKomp[[Stanowisko / Position ]:[Stanowisko / Position ]],0))="n/a","n/a",FJ215-INDEX(tab_MinKomp[Konserwacja KK],MATCH($B215,tab_MinKomp[[Stanowisko / Position ]:[Stanowisko / Position ]],0)))</f>
        <v>n/a</v>
      </c>
      <c r="FK216" s="194" t="str">
        <f>IF(INDEX(tab_MinKomp[Konserwacja form guma],MATCH($B215,tab_MinKomp[[Stanowisko / Position ]:[Stanowisko / Position ]],0))="n/a","n/a",FK215-INDEX(tab_MinKomp[Konserwacja form guma],MATCH($B215,tab_MinKomp[[Stanowisko / Position ]:[Stanowisko / Position ]],0)))</f>
        <v>n/a</v>
      </c>
      <c r="FL216" s="194" t="str">
        <f>IF(INDEX(tab_MinKomp[Konserwacja form plastiki],MATCH($B215,tab_MinKomp[[Stanowisko / Position ]:[Stanowisko / Position ]],0))="n/a","n/a",FL215-INDEX(tab_MinKomp[Konserwacja form plastiki],MATCH($B215,tab_MinKomp[[Stanowisko / Position ]:[Stanowisko / Position ]],0)))</f>
        <v>n/a</v>
      </c>
      <c r="FM216" s="194" t="str">
        <f>IF(INDEX(tab_MinKomp[Konserwacja Gorącego Kanału],MATCH($B215,tab_MinKomp[[Stanowisko / Position ]:[Stanowisko / Position ]],0))="n/a","n/a",FM215-INDEX(tab_MinKomp[Konserwacja Gorącego Kanału],MATCH($B215,tab_MinKomp[[Stanowisko / Position ]:[Stanowisko / Position ]],0)))</f>
        <v>n/a</v>
      </c>
      <c r="FN216" s="194" t="str">
        <f>IF(INDEX(tab_MinKomp[MS Office (Excel)],MATCH($B215,tab_MinKomp[[Stanowisko / Position ]:[Stanowisko / Position ]],0))="n/a","n/a",FN215-INDEX(tab_MinKomp[MS Office (Excel)],MATCH($B215,tab_MinKomp[[Stanowisko / Position ]:[Stanowisko / Position ]],0)))</f>
        <v>n/a</v>
      </c>
      <c r="FO216" s="194" t="str">
        <f>IF(INDEX(tab_MinKomp[MS Office (Word)],MATCH($B215,tab_MinKomp[[Stanowisko / Position ]:[Stanowisko / Position ]],0))="n/a","n/a",FO215-INDEX(tab_MinKomp[MS Office (Word)],MATCH($B215,tab_MinKomp[[Stanowisko / Position ]:[Stanowisko / Position ]],0)))</f>
        <v>n/a</v>
      </c>
      <c r="FP216" s="194" t="str">
        <f>IF(INDEX(tab_MinKomp[MS Office (Power Point)],MATCH($B215,tab_MinKomp[[Stanowisko / Position ]:[Stanowisko / Position ]],0))="n/a","n/a",FP215-INDEX(tab_MinKomp[MS Office (Power Point)],MATCH($B215,tab_MinKomp[[Stanowisko / Position ]:[Stanowisko / Position ]],0)))</f>
        <v>n/a</v>
      </c>
      <c r="FQ216" s="196" t="str">
        <f>IF(INDEX(tab_MinKomp[Język angielski / Englisch],MATCH($B215,tab_MinKomp[[Stanowisko / Position ]:[Stanowisko / Position ]],0))="n/a","n/a",FQ215-INDEX(tab_MinKomp[Język angielski / Englisch],MATCH($B215,tab_MinKomp[[Stanowisko / Position ]:[Stanowisko / Position ]],0)))</f>
        <v>n/a</v>
      </c>
      <c r="FR216" s="196" t="str">
        <f>IF(INDEX(tab_MinKomp[Język niemiecki / Deutsch],MATCH($B215,tab_MinKomp[[Stanowisko / Position ]:[Stanowisko / Position ]],0))="n/a","n/a",FR215-INDEX(tab_MinKomp[Język niemiecki / Deutsch],MATCH($B215,tab_MinKomp[[Stanowisko / Position ]:[Stanowisko / Position ]],0)))</f>
        <v>n/a</v>
      </c>
      <c r="FS216" s="194">
        <f>IF(INDEX(tab_MinKomp[Zarządzanie dokumentacją procesową / Process dokumentation management],MATCH($B215,tab_MinKomp[[Stanowisko / Position ]:[Stanowisko / Position ]],0))="n/a","n/a",FS215-INDEX(tab_MinKomp[Zarządzanie dokumentacją procesową / Process dokumentation management],MATCH($B215,tab_MinKomp[[Stanowisko / Position ]:[Stanowisko / Position ]],0)))</f>
        <v>0</v>
      </c>
      <c r="FT216" s="194">
        <f>IF(INDEX(tab_MinKomp[Znajomość procesów z obszaru / Kenntiss der prozesse in dem Bereich],MATCH($B215,tab_MinKomp[[Stanowisko / Position ]:[Stanowisko / Position ]],0))="n/a","n/a",FT215-INDEX(tab_MinKomp[Znajomość procesów z obszaru / Kenntiss der prozesse in dem Bereich],MATCH($B215,tab_MinKomp[[Stanowisko / Position ]:[Stanowisko / Position ]],0)))</f>
        <v>0</v>
      </c>
      <c r="FU216" s="194">
        <f>IF(INDEX(tab_MinKomp[optymalizacja procesów / Prozessoptymalisierung],MATCH($B215,tab_MinKomp[[Stanowisko / Position ]:[Stanowisko / Position ]],0))="n/a","n/a",FU215-INDEX(tab_MinKomp[optymalizacja procesów / Prozessoptymalisierung],MATCH($B215,tab_MinKomp[[Stanowisko / Position ]:[Stanowisko / Position ]],0)))</f>
        <v>0</v>
      </c>
      <c r="FV216" s="194">
        <f>IF(INDEX(tab_MinKomp[Umiejętności szkoleniowe / Trainingsfähigkeiten],MATCH($B215,tab_MinKomp[[Stanowisko / Position ]:[Stanowisko / Position ]],0))="n/a","n/a",FV215-INDEX(tab_MinKomp[Umiejętności szkoleniowe / Trainingsfähigkeiten],MATCH($B215,tab_MinKomp[[Stanowisko / Position ]:[Stanowisko / Position ]],0)))</f>
        <v>1</v>
      </c>
      <c r="FW216" s="194">
        <f>IF(INDEX(tab_MinKomp[Analityczne myślenie, podejście / Analitysches Denken, Einstellung],MATCH($B215,tab_MinKomp[[Stanowisko / Position ]:[Stanowisko / Position ]],0))="n/a","n/a",FW215-INDEX(tab_MinKomp[Analityczne myślenie, podejście / Analitysches Denken, Einstellung],MATCH($B215,tab_MinKomp[[Stanowisko / Position ]:[Stanowisko / Position ]],0)))</f>
        <v>0</v>
      </c>
      <c r="FX216" s="194">
        <f>IF(INDEX(tab_MinKomp[Dokładność, precyzja w dzialaniu / Genauigkeit, Präzision in die Arbeit],MATCH($B215,tab_MinKomp[[Stanowisko / Position ]:[Stanowisko / Position ]],0))="n/a","n/a",FX215-INDEX(tab_MinKomp[Dokładność, precyzja w dzialaniu / Genauigkeit, Präzision in die Arbeit],MATCH($B215,tab_MinKomp[[Stanowisko / Position ]:[Stanowisko / Position ]],0)))</f>
        <v>0</v>
      </c>
      <c r="FY216" s="194">
        <f>IF(INDEX(tab_MinKomp[Dyspozycyjność / Verfügbarkeit],MATCH($B215,tab_MinKomp[[Stanowisko / Position ]:[Stanowisko / Position ]],0))="n/a","n/a",FY215-INDEX(tab_MinKomp[Dyspozycyjność / Verfügbarkeit],MATCH($B215,tab_MinKomp[[Stanowisko / Position ]:[Stanowisko / Position ]],0)))</f>
        <v>0</v>
      </c>
      <c r="FZ216" s="194">
        <f>IF(INDEX(tab_MinKomp[Zaangażowanie / 
Engagement],MATCH($B215,tab_MinKomp[[Stanowisko / Position ]:[Stanowisko / Position ]],0))="n/a","n/a",FZ215-INDEX(tab_MinKomp[Zaangażowanie / 
Engagement],MATCH($B215,tab_MinKomp[[Stanowisko / Position ]:[Stanowisko / Position ]],0)))</f>
        <v>0</v>
      </c>
      <c r="GA216" s="194" t="str">
        <f>IF(INDEX(tab_MinKomp[Konserwacja form guma],MATCH($B215,tab_MinKomp[[Stanowisko / Position ]:[Stanowisko / Position ]],0))="n/a","n/a",GA215-INDEX(tab_MinKomp[Konserwacja form guma],MATCH($B215,tab_MinKomp[[Stanowisko / Position ]:[Stanowisko / Position ]],0)))</f>
        <v>n/a</v>
      </c>
      <c r="GB216" s="194" t="str">
        <f>IF(INDEX(tab_MinKomp[Konserwacja form plastiki],MATCH($B215,tab_MinKomp[[Stanowisko / Position ]:[Stanowisko / Position ]],0))="n/a","n/a",GB215-INDEX(tab_MinKomp[Konserwacja form plastiki],MATCH($B215,tab_MinKomp[[Stanowisko / Position ]:[Stanowisko / Position ]],0)))</f>
        <v>n/a</v>
      </c>
      <c r="GC216" s="194">
        <f>IF(INDEX(tab_MinKomp[Elastyczność w działaniu],MATCH($B215,tab_MinKomp[[Stanowisko / Position ]:[Stanowisko / Position ]],0))="n/a","n/a",GC215-INDEX(tab_MinKomp[Elastyczność w działaniu],MATCH($B215,tab_MinKomp[[Stanowisko / Position ]:[Stanowisko / Position ]],0)))</f>
        <v>0</v>
      </c>
      <c r="GD216" s="194">
        <f>IF(INDEX(tab_MinKomp[Komunikatywność],MATCH($B215,tab_MinKomp[[Stanowisko / Position ]:[Stanowisko / Position ]],0))="n/a","n/a",GD215-INDEX(tab_MinKomp[Komunikatywność],MATCH($B215,tab_MinKomp[[Stanowisko / Position ]:[Stanowisko / Position ]],0)))</f>
        <v>0</v>
      </c>
      <c r="GE216" s="193" t="str">
        <f>IF(INDEX(tab_MinKomp[Motywowanie i budowanie zaangażowania zespołu],MATCH($B215,tab_MinKomp[[Stanowisko / Position ]:[Stanowisko / Position ]],0))="n/a","n/a",GE215-INDEX(tab_MinKomp[Motywowanie i budowanie zaangażowania zespołu],MATCH($B215,tab_MinKomp[[Stanowisko / Position ]:[Stanowisko / Position ]],0)))</f>
        <v>n/a</v>
      </c>
      <c r="GF216" s="186" t="s">
        <v>248</v>
      </c>
      <c r="GG216" s="186" t="s">
        <v>248</v>
      </c>
      <c r="GH216" s="186" t="s">
        <v>248</v>
      </c>
      <c r="GI216" s="186" t="s">
        <v>248</v>
      </c>
      <c r="GJ216" s="186" t="s">
        <v>248</v>
      </c>
      <c r="GK216" s="186" t="s">
        <v>248</v>
      </c>
      <c r="GL216" s="186" t="s">
        <v>248</v>
      </c>
      <c r="GM216" s="186" t="s">
        <v>248</v>
      </c>
      <c r="GN216" s="186" t="s">
        <v>248</v>
      </c>
      <c r="GO216" s="186" t="s">
        <v>248</v>
      </c>
      <c r="GP216" s="186" t="s">
        <v>248</v>
      </c>
      <c r="GQ216" s="186" t="s">
        <v>248</v>
      </c>
      <c r="GR216" s="186" t="s">
        <v>248</v>
      </c>
      <c r="GS216" s="186" t="s">
        <v>248</v>
      </c>
      <c r="GT216" s="186" t="s">
        <v>248</v>
      </c>
      <c r="GU216" s="186" t="s">
        <v>248</v>
      </c>
      <c r="GV216" s="186" t="s">
        <v>248</v>
      </c>
      <c r="GW216" s="186" t="s">
        <v>248</v>
      </c>
      <c r="GX216" s="186" t="s">
        <v>248</v>
      </c>
      <c r="GY216" s="186" t="s">
        <v>248</v>
      </c>
      <c r="GZ216" s="261" t="s">
        <v>248</v>
      </c>
      <c r="HA216" s="261" t="s">
        <v>248</v>
      </c>
      <c r="HB216" s="191" t="e">
        <f>SUM(G216:GE216)/(HB215-(SUM(G216:GE216)))</f>
        <v>#VALUE!</v>
      </c>
    </row>
    <row r="217" spans="1:211" s="224" customFormat="1" ht="24.9" customHeight="1" x14ac:dyDescent="0.3">
      <c r="A217" s="219" t="s">
        <v>322</v>
      </c>
      <c r="B217" s="219" t="s">
        <v>315</v>
      </c>
      <c r="C217" s="219" t="s">
        <v>396</v>
      </c>
      <c r="D217" s="219">
        <v>1885</v>
      </c>
      <c r="E217" s="394" t="s">
        <v>496</v>
      </c>
      <c r="F217" s="220" t="s">
        <v>374</v>
      </c>
      <c r="G217" s="184">
        <v>2</v>
      </c>
      <c r="H217" s="184">
        <v>1</v>
      </c>
      <c r="I217" s="184">
        <v>2</v>
      </c>
      <c r="J217" s="184">
        <v>1</v>
      </c>
      <c r="K217" s="184">
        <v>1</v>
      </c>
      <c r="L217" s="184" t="s">
        <v>248</v>
      </c>
      <c r="M217" s="184" t="s">
        <v>248</v>
      </c>
      <c r="N217" s="184" t="s">
        <v>248</v>
      </c>
      <c r="O217" s="184">
        <v>1</v>
      </c>
      <c r="P217" s="184">
        <v>1</v>
      </c>
      <c r="Q217" s="184" t="s">
        <v>248</v>
      </c>
      <c r="R217" s="184" t="s">
        <v>248</v>
      </c>
      <c r="S217" s="184" t="s">
        <v>248</v>
      </c>
      <c r="T217" s="184" t="s">
        <v>248</v>
      </c>
      <c r="U217" s="184" t="s">
        <v>248</v>
      </c>
      <c r="V217" s="184" t="s">
        <v>248</v>
      </c>
      <c r="W217" s="184" t="s">
        <v>248</v>
      </c>
      <c r="X217" s="184" t="s">
        <v>248</v>
      </c>
      <c r="Y217" s="184" t="s">
        <v>248</v>
      </c>
      <c r="Z217" s="184" t="s">
        <v>248</v>
      </c>
      <c r="AA217" s="184" t="s">
        <v>248</v>
      </c>
      <c r="AB217" s="184" t="s">
        <v>248</v>
      </c>
      <c r="AC217" s="184" t="s">
        <v>248</v>
      </c>
      <c r="AD217" s="184" t="s">
        <v>248</v>
      </c>
      <c r="AE217" s="184" t="s">
        <v>248</v>
      </c>
      <c r="AF217" s="184" t="s">
        <v>248</v>
      </c>
      <c r="AG217" s="184" t="s">
        <v>248</v>
      </c>
      <c r="AH217" s="184" t="s">
        <v>248</v>
      </c>
      <c r="AI217" s="184" t="s">
        <v>248</v>
      </c>
      <c r="AJ217" s="184" t="s">
        <v>248</v>
      </c>
      <c r="AK217" s="184" t="s">
        <v>248</v>
      </c>
      <c r="AL217" s="184">
        <v>1</v>
      </c>
      <c r="AM217" s="184" t="s">
        <v>248</v>
      </c>
      <c r="AN217" s="184" t="s">
        <v>248</v>
      </c>
      <c r="AO217" s="184" t="s">
        <v>248</v>
      </c>
      <c r="AP217" s="184" t="s">
        <v>248</v>
      </c>
      <c r="AQ217" s="184" t="s">
        <v>248</v>
      </c>
      <c r="AR217" s="184" t="s">
        <v>248</v>
      </c>
      <c r="AS217" s="184" t="s">
        <v>248</v>
      </c>
      <c r="AT217" s="184" t="s">
        <v>248</v>
      </c>
      <c r="AU217" s="184" t="s">
        <v>248</v>
      </c>
      <c r="AV217" s="184">
        <v>2</v>
      </c>
      <c r="AW217" s="184">
        <v>1</v>
      </c>
      <c r="AX217" s="184" t="s">
        <v>248</v>
      </c>
      <c r="AY217" s="184" t="s">
        <v>248</v>
      </c>
      <c r="AZ217" s="184" t="s">
        <v>248</v>
      </c>
      <c r="BA217" s="184" t="s">
        <v>248</v>
      </c>
      <c r="BB217" s="184" t="s">
        <v>248</v>
      </c>
      <c r="BC217" s="184" t="s">
        <v>248</v>
      </c>
      <c r="BD217" s="184" t="s">
        <v>248</v>
      </c>
      <c r="BE217" s="184" t="s">
        <v>248</v>
      </c>
      <c r="BF217" s="184" t="s">
        <v>248</v>
      </c>
      <c r="BG217" s="184" t="s">
        <v>248</v>
      </c>
      <c r="BH217" s="184" t="s">
        <v>248</v>
      </c>
      <c r="BI217" s="184" t="s">
        <v>248</v>
      </c>
      <c r="BJ217" s="184" t="s">
        <v>248</v>
      </c>
      <c r="BK217" s="184" t="s">
        <v>248</v>
      </c>
      <c r="BL217" s="184" t="s">
        <v>248</v>
      </c>
      <c r="BM217" s="184" t="s">
        <v>248</v>
      </c>
      <c r="BN217" s="184" t="s">
        <v>248</v>
      </c>
      <c r="BO217" s="184" t="s">
        <v>248</v>
      </c>
      <c r="BP217" s="184">
        <v>1</v>
      </c>
      <c r="BQ217" s="184" t="s">
        <v>248</v>
      </c>
      <c r="BR217" s="184">
        <v>1</v>
      </c>
      <c r="BS217" s="184" t="s">
        <v>248</v>
      </c>
      <c r="BT217" s="184" t="s">
        <v>248</v>
      </c>
      <c r="BU217" s="184" t="s">
        <v>248</v>
      </c>
      <c r="BV217" s="184" t="s">
        <v>248</v>
      </c>
      <c r="BW217" s="184" t="s">
        <v>248</v>
      </c>
      <c r="BX217" s="184" t="s">
        <v>248</v>
      </c>
      <c r="BY217" s="184" t="s">
        <v>248</v>
      </c>
      <c r="BZ217" s="184" t="s">
        <v>248</v>
      </c>
      <c r="CA217" s="184">
        <v>1</v>
      </c>
      <c r="CB217" s="184" t="s">
        <v>248</v>
      </c>
      <c r="CC217" s="184">
        <v>2</v>
      </c>
      <c r="CD217" s="184">
        <v>2</v>
      </c>
      <c r="CE217" s="184" t="s">
        <v>248</v>
      </c>
      <c r="CF217" s="184" t="s">
        <v>248</v>
      </c>
      <c r="CG217" s="184">
        <v>1</v>
      </c>
      <c r="CH217" s="184" t="s">
        <v>248</v>
      </c>
      <c r="CI217" s="184" t="s">
        <v>248</v>
      </c>
      <c r="CJ217" s="184" t="s">
        <v>248</v>
      </c>
      <c r="CK217" s="184" t="s">
        <v>248</v>
      </c>
      <c r="CL217" s="184" t="s">
        <v>248</v>
      </c>
      <c r="CM217" s="184" t="s">
        <v>248</v>
      </c>
      <c r="CN217" s="184" t="s">
        <v>248</v>
      </c>
      <c r="CO217" s="184" t="s">
        <v>248</v>
      </c>
      <c r="CP217" s="184" t="s">
        <v>248</v>
      </c>
      <c r="CQ217" s="184" t="s">
        <v>248</v>
      </c>
      <c r="CR217" s="184" t="s">
        <v>248</v>
      </c>
      <c r="CS217" s="184" t="s">
        <v>248</v>
      </c>
      <c r="CT217" s="184" t="s">
        <v>248</v>
      </c>
      <c r="CU217" s="184" t="s">
        <v>248</v>
      </c>
      <c r="CV217" s="184" t="s">
        <v>248</v>
      </c>
      <c r="CW217" s="184">
        <v>1</v>
      </c>
      <c r="CX217" s="184" t="s">
        <v>248</v>
      </c>
      <c r="CY217" s="184" t="s">
        <v>248</v>
      </c>
      <c r="CZ217" s="184" t="s">
        <v>248</v>
      </c>
      <c r="DA217" s="184" t="s">
        <v>248</v>
      </c>
      <c r="DB217" s="184" t="s">
        <v>248</v>
      </c>
      <c r="DC217" s="184" t="s">
        <v>248</v>
      </c>
      <c r="DD217" s="184" t="s">
        <v>248</v>
      </c>
      <c r="DE217" s="184" t="s">
        <v>248</v>
      </c>
      <c r="DF217" s="184" t="s">
        <v>248</v>
      </c>
      <c r="DG217" s="184" t="s">
        <v>248</v>
      </c>
      <c r="DH217" s="184" t="s">
        <v>248</v>
      </c>
      <c r="DI217" s="184" t="s">
        <v>248</v>
      </c>
      <c r="DJ217" s="184" t="s">
        <v>248</v>
      </c>
      <c r="DK217" s="184" t="s">
        <v>248</v>
      </c>
      <c r="DL217" s="184" t="s">
        <v>248</v>
      </c>
      <c r="DM217" s="184" t="s">
        <v>248</v>
      </c>
      <c r="DN217" s="184" t="s">
        <v>248</v>
      </c>
      <c r="DO217" s="184" t="s">
        <v>248</v>
      </c>
      <c r="DP217" s="184" t="s">
        <v>248</v>
      </c>
      <c r="DQ217" s="184" t="s">
        <v>248</v>
      </c>
      <c r="DR217" s="184" t="s">
        <v>248</v>
      </c>
      <c r="DS217" s="184" t="s">
        <v>248</v>
      </c>
      <c r="DT217" s="184" t="s">
        <v>248</v>
      </c>
      <c r="DU217" s="184" t="s">
        <v>248</v>
      </c>
      <c r="DV217" s="184" t="s">
        <v>248</v>
      </c>
      <c r="DW217" s="184" t="s">
        <v>248</v>
      </c>
      <c r="DX217" s="184" t="s">
        <v>248</v>
      </c>
      <c r="DY217" s="184" t="s">
        <v>248</v>
      </c>
      <c r="DZ217" s="184" t="s">
        <v>248</v>
      </c>
      <c r="EA217" s="184" t="s">
        <v>248</v>
      </c>
      <c r="EB217" s="184" t="s">
        <v>248</v>
      </c>
      <c r="EC217" s="184" t="s">
        <v>248</v>
      </c>
      <c r="ED217" s="184" t="s">
        <v>248</v>
      </c>
      <c r="EE217" s="184" t="s">
        <v>248</v>
      </c>
      <c r="EF217" s="184" t="s">
        <v>248</v>
      </c>
      <c r="EG217" s="184" t="s">
        <v>248</v>
      </c>
      <c r="EH217" s="184" t="s">
        <v>248</v>
      </c>
      <c r="EI217" s="184" t="s">
        <v>248</v>
      </c>
      <c r="EJ217" s="184" t="s">
        <v>248</v>
      </c>
      <c r="EK217" s="184" t="s">
        <v>248</v>
      </c>
      <c r="EL217" s="184" t="s">
        <v>248</v>
      </c>
      <c r="EM217" s="184" t="s">
        <v>248</v>
      </c>
      <c r="EN217" s="184" t="s">
        <v>248</v>
      </c>
      <c r="EO217" s="184" t="s">
        <v>248</v>
      </c>
      <c r="EP217" s="184" t="s">
        <v>248</v>
      </c>
      <c r="EQ217" s="184" t="s">
        <v>248</v>
      </c>
      <c r="ER217" s="184" t="s">
        <v>248</v>
      </c>
      <c r="ES217" s="184" t="s">
        <v>248</v>
      </c>
      <c r="ET217" s="184" t="s">
        <v>248</v>
      </c>
      <c r="EU217" s="184" t="s">
        <v>248</v>
      </c>
      <c r="EV217" s="184" t="s">
        <v>248</v>
      </c>
      <c r="EW217" s="184" t="s">
        <v>248</v>
      </c>
      <c r="EX217" s="184" t="s">
        <v>248</v>
      </c>
      <c r="EY217" s="184" t="s">
        <v>248</v>
      </c>
      <c r="EZ217" s="184" t="s">
        <v>248</v>
      </c>
      <c r="FA217" s="184" t="s">
        <v>248</v>
      </c>
      <c r="FB217" s="184" t="s">
        <v>248</v>
      </c>
      <c r="FC217" s="184" t="s">
        <v>248</v>
      </c>
      <c r="FD217" s="184" t="s">
        <v>248</v>
      </c>
      <c r="FE217" s="184" t="s">
        <v>248</v>
      </c>
      <c r="FF217" s="184" t="s">
        <v>248</v>
      </c>
      <c r="FG217" s="184" t="s">
        <v>248</v>
      </c>
      <c r="FH217" s="184" t="s">
        <v>248</v>
      </c>
      <c r="FI217" s="184" t="s">
        <v>248</v>
      </c>
      <c r="FJ217" s="184" t="s">
        <v>248</v>
      </c>
      <c r="FK217" s="184" t="s">
        <v>248</v>
      </c>
      <c r="FL217" s="184" t="s">
        <v>248</v>
      </c>
      <c r="FM217" s="184" t="s">
        <v>248</v>
      </c>
      <c r="FN217" s="184" t="s">
        <v>248</v>
      </c>
      <c r="FO217" s="184" t="s">
        <v>248</v>
      </c>
      <c r="FP217" s="184" t="s">
        <v>248</v>
      </c>
      <c r="FQ217" s="221" t="s">
        <v>248</v>
      </c>
      <c r="FR217" s="221" t="s">
        <v>248</v>
      </c>
      <c r="FS217" s="184">
        <v>2</v>
      </c>
      <c r="FT217" s="184">
        <v>2</v>
      </c>
      <c r="FU217" s="184">
        <v>1</v>
      </c>
      <c r="FV217" s="184">
        <v>1</v>
      </c>
      <c r="FW217" s="184">
        <v>1</v>
      </c>
      <c r="FX217" s="184">
        <v>2</v>
      </c>
      <c r="FY217" s="184">
        <v>2</v>
      </c>
      <c r="FZ217" s="184">
        <v>2</v>
      </c>
      <c r="GA217" s="184" t="s">
        <v>248</v>
      </c>
      <c r="GB217" s="184" t="s">
        <v>248</v>
      </c>
      <c r="GC217" s="184">
        <v>2</v>
      </c>
      <c r="GD217" s="184">
        <v>1</v>
      </c>
      <c r="GE217" s="184" t="s">
        <v>248</v>
      </c>
      <c r="GF217" s="184" t="s">
        <v>248</v>
      </c>
      <c r="GG217" s="184" t="s">
        <v>248</v>
      </c>
      <c r="GH217" s="184" t="s">
        <v>248</v>
      </c>
      <c r="GI217" s="184" t="s">
        <v>248</v>
      </c>
      <c r="GJ217" s="184" t="s">
        <v>248</v>
      </c>
      <c r="GK217" s="184" t="s">
        <v>248</v>
      </c>
      <c r="GL217" s="184" t="s">
        <v>248</v>
      </c>
      <c r="GM217" s="184" t="s">
        <v>248</v>
      </c>
      <c r="GN217" s="184" t="s">
        <v>248</v>
      </c>
      <c r="GO217" s="184" t="s">
        <v>248</v>
      </c>
      <c r="GP217" s="184" t="s">
        <v>248</v>
      </c>
      <c r="GQ217" s="184" t="s">
        <v>248</v>
      </c>
      <c r="GR217" s="184" t="s">
        <v>248</v>
      </c>
      <c r="GS217" s="184" t="s">
        <v>248</v>
      </c>
      <c r="GT217" s="184" t="s">
        <v>248</v>
      </c>
      <c r="GU217" s="184" t="s">
        <v>248</v>
      </c>
      <c r="GV217" s="184" t="s">
        <v>248</v>
      </c>
      <c r="GW217" s="184" t="s">
        <v>248</v>
      </c>
      <c r="GX217" s="184" t="s">
        <v>248</v>
      </c>
      <c r="GY217" s="184" t="s">
        <v>248</v>
      </c>
      <c r="GZ217" s="262" t="s">
        <v>248</v>
      </c>
      <c r="HA217" s="262" t="s">
        <v>248</v>
      </c>
      <c r="HB217" s="222">
        <f>SUM(G217:GE217)</f>
        <v>38</v>
      </c>
      <c r="HC217" s="223"/>
    </row>
    <row r="218" spans="1:211" ht="24.9" customHeight="1" thickBot="1" x14ac:dyDescent="0.35">
      <c r="A218" s="108" t="str">
        <f>A217</f>
        <v>Prod.-Q-6</v>
      </c>
      <c r="B218" s="108" t="str">
        <f>B217</f>
        <v>Pracownik Produkcji</v>
      </c>
      <c r="C218" s="108" t="str">
        <f>C217</f>
        <v>KB</v>
      </c>
      <c r="D218" s="108">
        <f>D217</f>
        <v>1885</v>
      </c>
      <c r="E218" s="395"/>
      <c r="F218" s="189" t="s">
        <v>375</v>
      </c>
      <c r="G218" s="192">
        <f>IF(INDEX(tab_MinKomp[Przepisy BHP / BHP Vorschriften],MATCH($B217,tab_MinKomp[[Stanowisko / Position ]:[Stanowisko / Position ]],0))="n/a","n/a",G217-INDEX(tab_MinKomp[Przepisy BHP / BHP Vorschriften],MATCH($B217,tab_MinKomp[[Stanowisko / Position ]:[Stanowisko / Position ]],0)))</f>
        <v>0</v>
      </c>
      <c r="H218" s="193">
        <f>IF(INDEX(tab_MinKomp[Przepisy PPOŻ / Brandschutzbestimmungen],MATCH($B217,tab_MinKomp[[Stanowisko / Position ]:[Stanowisko / Position ]],0))="n/a","n/a",H217-INDEX(tab_MinKomp[Przepisy PPOŻ / Brandschutzbestimmungen],MATCH($B217,tab_MinKomp[[Stanowisko / Position ]:[Stanowisko / Position ]],0)))</f>
        <v>0</v>
      </c>
      <c r="I218" s="193">
        <f>IF(INDEX(tab_MinKomp[Ryzyko zawodowe na stanowiskach pracyv/ Berufliche Risiken an Arbeitsstellen],MATCH($B217,tab_MinKomp[[Stanowisko / Position ]:[Stanowisko / Position ]],0))="n/a","n/a",I217-INDEX(tab_MinKomp[Ryzyko zawodowe na stanowiskach pracyv/ Berufliche Risiken an Arbeitsstellen],MATCH($B217,tab_MinKomp[[Stanowisko / Position ]:[Stanowisko / Position ]],0)))</f>
        <v>0</v>
      </c>
      <c r="J218" s="193">
        <f>IF(INDEX(tab_MinKomp[Gospodarka substancjami niebezpiecznymi / Gefahrstoffmanagement],MATCH($B217,tab_MinKomp[[Stanowisko / Position ]:[Stanowisko / Position ]],0))="n/a","n/a",J217-INDEX(tab_MinKomp[Gospodarka substancjami niebezpiecznymi / Gefahrstoffmanagement],MATCH($B217,tab_MinKomp[[Stanowisko / Position ]:[Stanowisko / Position ]],0)))</f>
        <v>0</v>
      </c>
      <c r="K218" s="193">
        <f>IF(INDEX(tab_MinKomp[Gospodarka odpadami / Abfallwirtschaft],MATCH($B217,tab_MinKomp[[Stanowisko / Position ]:[Stanowisko / Position ]],0))="n/a","n/a",K217-INDEX(tab_MinKomp[Gospodarka odpadami / Abfallwirtschaft],MATCH($B217,tab_MinKomp[[Stanowisko / Position ]:[Stanowisko / Position ]],0)))</f>
        <v>0</v>
      </c>
      <c r="L218" s="194" t="str">
        <f>IF(INDEX(tab_MinKomp[Przepisy kodeksu pracy / Bestimmungen des Arbeitsgesetzes],MATCH($B217,tab_MinKomp[[Stanowisko / Position ]:[Stanowisko / Position ]],0))="n/a","n/a",L217-INDEX(tab_MinKomp[Przepisy kodeksu pracy / Bestimmungen des Arbeitsgesetzes],MATCH($B217,tab_MinKomp[[Stanowisko / Position ]:[Stanowisko / Position ]],0)))</f>
        <v>n/a</v>
      </c>
      <c r="M218" s="195" t="str">
        <f>IF(INDEX(tab_MinKomp[Przepisy o ub.społ. ZUS  / Sozialversicherungsvorschriften],MATCH($B217,tab_MinKomp[[Stanowisko / Position ]:[Stanowisko / Position ]],0))="n/a","n/a",M217-INDEX(tab_MinKomp[Przepisy o ub.społ. ZUS  / Sozialversicherungsvorschriften],MATCH($B217,tab_MinKomp[[Stanowisko / Position ]:[Stanowisko / Position ]],0)))</f>
        <v>n/a</v>
      </c>
      <c r="N218" s="194" t="str">
        <f>IF(INDEX(tab_MinKomp[PRZEPISY O PDOF /persönlich Einkommensteuergesetz ],MATCH($B217,tab_MinKomp[[Stanowisko / Position ]:[Stanowisko / Position ]],0))="n/a","n/a",N217-INDEX(tab_MinKomp[PRZEPISY O PDOF /persönlich Einkommensteuergesetz ],MATCH($B217,tab_MinKomp[[Stanowisko / Position ]:[Stanowisko / Position ]],0)))</f>
        <v>n/a</v>
      </c>
      <c r="O218" s="194">
        <f>IF(INDEX(tab_MinKomp[Regulamin pracy / Arbeitsordnung],MATCH($B217,tab_MinKomp[[Stanowisko / Position ]:[Stanowisko / Position ]],0))="n/a","n/a",O217-INDEX(tab_MinKomp[Regulamin pracy / Arbeitsordnung],MATCH($B217,tab_MinKomp[[Stanowisko / Position ]:[Stanowisko / Position ]],0)))</f>
        <v>0</v>
      </c>
      <c r="P218" s="194">
        <f>IF(INDEX(tab_MinKomp[Regulamin wynagradzania / Vergütungsordnung],MATCH($B217,tab_MinKomp[[Stanowisko / Position ]:[Stanowisko / Position ]],0))="n/a","n/a",P217-INDEX(tab_MinKomp[Regulamin wynagradzania / Vergütungsordnung],MATCH($B217,tab_MinKomp[[Stanowisko / Position ]:[Stanowisko / Position ]],0)))</f>
        <v>0</v>
      </c>
      <c r="Q218" s="194" t="str">
        <f>IF(INDEX(tab_MinKomp[System R2PŁATNIK PRO: Płace / Lohnabrechnung],MATCH($B217,tab_MinKomp[[Stanowisko / Position ]:[Stanowisko / Position ]],0))="n/a","n/a",Q217-INDEX(tab_MinKomp[System R2PŁATNIK PRO: Płace / Lohnabrechnung],MATCH($B217,tab_MinKomp[[Stanowisko / Position ]:[Stanowisko / Position ]],0)))</f>
        <v>n/a</v>
      </c>
      <c r="R218" s="194" t="str">
        <f>IF(INDEX(tab_MinKomp[SystemR2PŁATNIK PRO: KADRY / Personaldaten],MATCH($B217,tab_MinKomp[[Stanowisko / Position ]:[Stanowisko / Position ]],0))="n/a","n/a",R217-INDEX(tab_MinKomp[SystemR2PŁATNIK PRO: KADRY / Personaldaten],MATCH($B217,tab_MinKomp[[Stanowisko / Position ]:[Stanowisko / Position ]],0)))</f>
        <v>n/a</v>
      </c>
      <c r="S218" s="194" t="str">
        <f>IF(INDEX(tab_MinKomp[SYSTEM R2PŁATNIK PRO: zarządzanie pracownikami / Arbeitsverwaltung],MATCH($B217,tab_MinKomp[[Stanowisko / Position ]:[Stanowisko / Position ]],0))="n/a","n/a",S217-INDEX(tab_MinKomp[SYSTEM R2PŁATNIK PRO: zarządzanie pracownikami / Arbeitsverwaltung],MATCH($B217,tab_MinKomp[[Stanowisko / Position ]:[Stanowisko / Position ]],0)))</f>
        <v>n/a</v>
      </c>
      <c r="T218" s="194" t="str">
        <f>IF(INDEX(tab_MinKomp[Doradztwo, wsparcie personalne / Personalberatung und Unterstützung],MATCH($B217,tab_MinKomp[[Stanowisko / Position ]:[Stanowisko / Position ]],0))="n/a","n/a",T217-INDEX(tab_MinKomp[Doradztwo, wsparcie personalne / Personalberatung und Unterstützung],MATCH($B217,tab_MinKomp[[Stanowisko / Position ]:[Stanowisko / Position ]],0)))</f>
        <v>n/a</v>
      </c>
      <c r="U218" s="194" t="str">
        <f>IF(INDEX(tab_MinKomp[Przepisy o podatku VAT / MwSt.- Gesetz],MATCH($B217,tab_MinKomp[[Stanowisko / Position ]:[Stanowisko / Position ]],0))="n/a","n/a",U217-INDEX(tab_MinKomp[Przepisy o podatku VAT / MwSt.- Gesetz],MATCH($B217,tab_MinKomp[[Stanowisko / Position ]:[Stanowisko / Position ]],0)))</f>
        <v>n/a</v>
      </c>
      <c r="V218" s="194" t="str">
        <f>IF(INDEX(tab_MinKomp[PrzepisyPDOP / geschäftlich Einkommensteuergesetz],MATCH($B217,tab_MinKomp[[Stanowisko / Position ]:[Stanowisko / Position ]],0))="n/a","n/a",V217-INDEX(tab_MinKomp[PrzepisyPDOP / geschäftlich Einkommensteuergesetz],MATCH($B217,tab_MinKomp[[Stanowisko / Position ]:[Stanowisko / Position ]],0)))</f>
        <v>n/a</v>
      </c>
      <c r="W218" s="194" t="str">
        <f>IF(INDEX(tab_MinKomp[System BAAN / FINANSE (FIBU)],MATCH($B217,tab_MinKomp[[Stanowisko / Position ]:[Stanowisko / Position ]],0))="n/a","n/a",W217-INDEX(tab_MinKomp[System BAAN / FINANSE (FIBU)],MATCH($B217,tab_MinKomp[[Stanowisko / Position ]:[Stanowisko / Position ]],0)))</f>
        <v>n/a</v>
      </c>
      <c r="X218" s="194" t="str">
        <f>IF(INDEX(tab_MinKomp[Systemy pomocnicze / Hilfssysteme(STOCKPROGRAM, KALK2000 etc.)],MATCH($B217,tab_MinKomp[[Stanowisko / Position ]:[Stanowisko / Position ]],0))="n/a","n/a",X217-INDEX(tab_MinKomp[Systemy pomocnicze / Hilfssysteme(STOCKPROGRAM, KALK2000 etc.)],MATCH($B217,tab_MinKomp[[Stanowisko / Position ]:[Stanowisko / Position ]],0)))</f>
        <v>n/a</v>
      </c>
      <c r="Y218" s="194" t="str">
        <f>IF(INDEX(tab_MinKomp[Polityka rachunkowości / Buchführungspolitik],MATCH($B217,tab_MinKomp[[Stanowisko / Position ]:[Stanowisko / Position ]],0))="n/a","n/a",Y217-INDEX(tab_MinKomp[Polityka rachunkowości / Buchführungspolitik],MATCH($B217,tab_MinKomp[[Stanowisko / Position ]:[Stanowisko / Position ]],0)))</f>
        <v>n/a</v>
      </c>
      <c r="Z218" s="194" t="str">
        <f>IF(INDEX(tab_MinKomp[Ustawa o rachunkowości / Rechnungslegungsgesetz],MATCH($B217,tab_MinKomp[[Stanowisko / Position ]:[Stanowisko / Position ]],0))="n/a","n/a",Z217-INDEX(tab_MinKomp[Ustawa o rachunkowości / Rechnungslegungsgesetz],MATCH($B217,tab_MinKomp[[Stanowisko / Position ]:[Stanowisko / Position ]],0)))</f>
        <v>n/a</v>
      </c>
      <c r="AA218" s="194" t="str">
        <f>IF(INDEX(tab_MinKomp[WORKFLOW - TS-100],MATCH($B217,tab_MinKomp[[Stanowisko / Position ]:[Stanowisko / Position ]],0))="n/a","n/a",AA217-INDEX(tab_MinKomp[WORKFLOW - TS-100],MATCH($B217,tab_MinKomp[[Stanowisko / Position ]:[Stanowisko / Position ]],0)))</f>
        <v>n/a</v>
      </c>
      <c r="AB218" s="194" t="str">
        <f>IF(INDEX(tab_MinKomp[WORKFLOW - SFMS],MATCH($B217,tab_MinKomp[[Stanowisko / Position ]:[Stanowisko / Position ]],0))="n/a","n/a",AB217-INDEX(tab_MinKomp[WORKFLOW - SFMS],MATCH($B217,tab_MinKomp[[Stanowisko / Position ]:[Stanowisko / Position ]],0)))</f>
        <v>n/a</v>
      </c>
      <c r="AC218" s="194" t="str">
        <f>IF(INDEX(tab_MinKomp[System ISO 9001:2015],MATCH($B217,tab_MinKomp[[Stanowisko / Position ]:[Stanowisko / Position ]],0))="n/a","n/a",AC217-INDEX(tab_MinKomp[System ISO 9001:2015],MATCH($B217,tab_MinKomp[[Stanowisko / Position ]:[Stanowisko / Position ]],0)))</f>
        <v>n/a</v>
      </c>
      <c r="AD218" s="194" t="str">
        <f>IF(INDEX(tab_MinKomp[System ISO 9001:2015],MATCH($B217,tab_MinKomp[[Stanowisko / Position ]:[Stanowisko / Position ]],0))="n/a","n/a",AD217-INDEX(tab_MinKomp[System ISO 9001:2015],MATCH($B217,tab_MinKomp[[Stanowisko / Position ]:[Stanowisko / Position ]],0)))</f>
        <v>n/a</v>
      </c>
      <c r="AE218" s="194" t="str">
        <f>IF(INDEX(tab_MinKomp[System ISO 9001:2015],MATCH($B217,tab_MinKomp[[Stanowisko / Position ]:[Stanowisko / Position ]],0))="n/a","n/a",AE217-INDEX(tab_MinKomp[System ISO 9001:2015],MATCH($B217,tab_MinKomp[[Stanowisko / Position ]:[Stanowisko / Position ]],0)))</f>
        <v>n/a</v>
      </c>
      <c r="AF218" s="194" t="str">
        <f>IF(INDEX(tab_MinKomp[System ISO 9001:2015],MATCH($B217,tab_MinKomp[[Stanowisko / Position ]:[Stanowisko / Position ]],0))="n/a","n/a",AF217-INDEX(tab_MinKomp[System ISO 9001:2015],MATCH($B217,tab_MinKomp[[Stanowisko / Position ]:[Stanowisko / Position ]],0)))</f>
        <v>n/a</v>
      </c>
      <c r="AG218" s="194" t="str">
        <f>IF(INDEX(tab_MinKomp[Wymagania VDA 6.3 Process / Forderungen],MATCH($B217,tab_MinKomp[[Stanowisko / Position ]:[Stanowisko / Position ]],0))="n/a","n/a",AG217-INDEX(tab_MinKomp[Wymagania VDA 6.3 Process / Forderungen],MATCH($B217,tab_MinKomp[[Stanowisko / Position ]:[Stanowisko / Position ]],0)))</f>
        <v>n/a</v>
      </c>
      <c r="AH218" s="194" t="str">
        <f>IF(INDEX(tab_MinKomp[Wymagania VDA 6.5 Product / Forderungen],MATCH($B217,tab_MinKomp[[Stanowisko / Position ]:[Stanowisko / Position ]],0))="n/a","n/a",AH217-INDEX(tab_MinKomp[Wymagania VDA 6.5 Product / Forderungen],MATCH($B217,tab_MinKomp[[Stanowisko / Position ]:[Stanowisko / Position ]],0)))</f>
        <v>n/a</v>
      </c>
      <c r="AI218" s="194" t="str">
        <f>IF(INDEX(tab_MinKomp[System ISO 9001:2015],MATCH($B217,tab_MinKomp[[Stanowisko / Position ]:[Stanowisko / Position ]],0))="n/a","n/a",AI217-INDEX(tab_MinKomp[System ISO 9001:2015],MATCH($B217,tab_MinKomp[[Stanowisko / Position ]:[Stanowisko / Position ]],0)))</f>
        <v>n/a</v>
      </c>
      <c r="AJ218" s="194" t="str">
        <f>IF(INDEX(tab_MinKomp[Auditor systemu ISO 17021:2018],MATCH($B217,tab_MinKomp[[Stanowisko / Position ]:[Stanowisko / Position ]],0))="n/a","n/a",AJ217-INDEX(tab_MinKomp[Auditor systemu ISO 17021:2018],MATCH($B217,tab_MinKomp[[Stanowisko / Position ]:[Stanowisko / Position ]],0)))</f>
        <v>n/a</v>
      </c>
      <c r="AK218" s="194" t="str">
        <f>IF(INDEX(tab_MinKomp[Pełnomocnik systemu / Systemvertreter],MATCH($B217,tab_MinKomp[[Stanowisko / Position ]:[Stanowisko / Position ]],0))="n/a","n/a",AK217-INDEX(tab_MinKomp[Pełnomocnik systemu / Systemvertreter],MATCH($B217,tab_MinKomp[[Stanowisko / Position ]:[Stanowisko / Position ]],0)))</f>
        <v>n/a</v>
      </c>
      <c r="AL218" s="194">
        <f>IF(INDEX(tab_MinKomp[Polityka Etyczna - Compliance],MATCH($B217,tab_MinKomp[[Stanowisko / Position ]:[Stanowisko / Position ]],0))="n/a","n/a",AL217-INDEX(tab_MinKomp[Polityka Etyczna - Compliance],MATCH($B217,tab_MinKomp[[Stanowisko / Position ]:[Stanowisko / Position ]],0)))</f>
        <v>0</v>
      </c>
      <c r="AM218" s="194" t="str">
        <f>IF(INDEX(tab_MinKomp[WDRAŻANIE NOWYCH PROJEKTÓW/ PROCEDURA CTM],MATCH($B217,tab_MinKomp[[Stanowisko / Position ]:[Stanowisko / Position ]],0))="n/a","n/a",AM217-INDEX(tab_MinKomp[WDRAŻANIE NOWYCH PROJEKTÓW/ PROCEDURA CTM],MATCH($B217,tab_MinKomp[[Stanowisko / Position ]:[Stanowisko / Position ]],0)))</f>
        <v>n/a</v>
      </c>
      <c r="AN218" s="194" t="str">
        <f>IF(INDEX(tab_MinKomp[KAMIENIE MILOWE MSL/PIFF],MATCH($B217,tab_MinKomp[[Stanowisko / Position ]:[Stanowisko / Position ]],0))="n/a","n/a",AN217-INDEX(tab_MinKomp[KAMIENIE MILOWE MSL/PIFF],MATCH($B217,tab_MinKomp[[Stanowisko / Position ]:[Stanowisko / Position ]],0)))</f>
        <v>n/a</v>
      </c>
      <c r="AO218" s="194" t="e">
        <f>IF(INDEX(tab_MinKomp[CP],MATCH($B217,tab_MinKomp[[Stanowisko / Position ]:[Stanowisko / Position ]],0))="n/a","n/a",AO217-INDEX(tab_MinKomp[CP],MATCH($B217,tab_MinKomp[[Stanowisko / Position ]:[Stanowisko / Position ]],0)))</f>
        <v>#VALUE!</v>
      </c>
      <c r="AP218" s="194" t="str">
        <f>IF(INDEX(tab_MinKomp[FMEA],MATCH($B217,tab_MinKomp[[Stanowisko / Position ]:[Stanowisko / Position ]],0))="n/a","n/a",AP217-INDEX(tab_MinKomp[FMEA],MATCH($B217,tab_MinKomp[[Stanowisko / Position ]:[Stanowisko / Position ]],0)))</f>
        <v>n/a</v>
      </c>
      <c r="AQ218" s="194" t="e">
        <f>IF(INDEX(tab_MinKomp[FLOW CHART],MATCH($B217,tab_MinKomp[[Stanowisko / Position ]:[Stanowisko / Position ]],0))="n/a","n/a",AQ217-INDEX(tab_MinKomp[FLOW CHART],MATCH($B217,tab_MinKomp[[Stanowisko / Position ]:[Stanowisko / Position ]],0)))</f>
        <v>#VALUE!</v>
      </c>
      <c r="AR218" s="194" t="str">
        <f>IF(INDEX(tab_MinKomp[APQP],MATCH($B217,tab_MinKomp[[Stanowisko / Position ]:[Stanowisko / Position ]],0))="n/a","n/a",AR217-INDEX(tab_MinKomp[APQP],MATCH($B217,tab_MinKomp[[Stanowisko / Position ]:[Stanowisko / Position ]],0)))</f>
        <v>n/a</v>
      </c>
      <c r="AS218" s="194" t="str">
        <f>IF(INDEX(tab_MinKomp[MSA],MATCH($B217,tab_MinKomp[[Stanowisko / Position ]:[Stanowisko / Position ]],0))="n/a","n/a",AS217-INDEX(tab_MinKomp[MSA],MATCH($B217,tab_MinKomp[[Stanowisko / Position ]:[Stanowisko / Position ]],0)))</f>
        <v>n/a</v>
      </c>
      <c r="AT218" s="194" t="str">
        <f>IF(INDEX(tab_MinKomp[SPC],MATCH($B217,tab_MinKomp[[Stanowisko / Position ]:[Stanowisko / Position ]],0))="n/a","n/a",AT217-INDEX(tab_MinKomp[SPC],MATCH($B217,tab_MinKomp[[Stanowisko / Position ]:[Stanowisko / Position ]],0)))</f>
        <v>n/a</v>
      </c>
      <c r="AU218" s="194" t="str">
        <f>IF(INDEX(tab_MinKomp[CSR (SPECYFICZNE WYMAGANIA KLIENTA)],MATCH($B217,tab_MinKomp[[Stanowisko / Position ]:[Stanowisko / Position ]],0))="n/a","n/a",AU217-INDEX(tab_MinKomp[CSR (SPECYFICZNE WYMAGANIA KLIENTA)],MATCH($B217,tab_MinKomp[[Stanowisko / Position ]:[Stanowisko / Position ]],0)))</f>
        <v>n/a</v>
      </c>
      <c r="AV218" s="194">
        <f>IF(INDEX(tab_MinKomp[5S],MATCH($B217,tab_MinKomp[[Stanowisko / Position ]:[Stanowisko / Position ]],0))="n/a","n/a",AV217-INDEX(tab_MinKomp[5S],MATCH($B217,tab_MinKomp[[Stanowisko / Position ]:[Stanowisko / Position ]],0)))</f>
        <v>0</v>
      </c>
      <c r="AW218" s="194">
        <f>IF(INDEX(tab_MinKomp[LEAN MANAGEMENT],MATCH($B217,tab_MinKomp[[Stanowisko / Position ]:[Stanowisko / Position ]],0))="n/a","n/a",AW217-INDEX(tab_MinKomp[LEAN MANAGEMENT],MATCH($B217,tab_MinKomp[[Stanowisko / Position ]:[Stanowisko / Position ]],0)))</f>
        <v>0</v>
      </c>
      <c r="AX218" s="194" t="str">
        <f>IF(INDEX(tab_MinKomp[5R],MATCH($B217,tab_MinKomp[[Stanowisko / Position ]:[Stanowisko / Position ]],0))="n/a","n/a",AX217-INDEX(tab_MinKomp[5R],MATCH($B217,tab_MinKomp[[Stanowisko / Position ]:[Stanowisko / Position ]],0)))</f>
        <v>n/a</v>
      </c>
      <c r="AY218" s="194" t="str">
        <f>IF(INDEX(tab_MinKomp[Six Sigma],MATCH($B217,tab_MinKomp[[Stanowisko / Position ]:[Stanowisko / Position ]],0))="n/a","n/a",AY217-INDEX(tab_MinKomp[Six Sigma],MATCH($B217,tab_MinKomp[[Stanowisko / Position ]:[Stanowisko / Position ]],0)))</f>
        <v>n/a</v>
      </c>
      <c r="AZ218" s="194" t="str">
        <f>IF(INDEX(tab_MinKomp[System BAAN / Distribution &amp; Supply Chain],MATCH($B217,tab_MinKomp[[Stanowisko / Position ]:[Stanowisko / Position ]],0))="n/a","n/a",AZ217-INDEX(tab_MinKomp[System BAAN / Distribution &amp; Supply Chain],MATCH($B217,tab_MinKomp[[Stanowisko / Position ]:[Stanowisko / Position ]],0)))</f>
        <v>n/a</v>
      </c>
      <c r="BA218" s="194" t="e">
        <f>IF(INDEX(tab_MinKomp[LEAN MANAGEMENT],MATCH($B217,tab_MinKomp[Stanowisko / Position ],0))="n/a","n/a",BA217-INDEX(tab_MinKomp[LEAN MANAGEMENT],MATCH($B217,tab_MinKomp[Stanowisko / Position ],0)))</f>
        <v>#VALUE!</v>
      </c>
      <c r="BB218" s="194" t="e">
        <f>IF(INDEX(tab_MinKomp[LEAN MANAGEMENT],MATCH($B217,tab_MinKomp[Stanowisko / Position ],0))="n/a","n/a",BB217-INDEX(tab_MinKomp[LEAN MANAGEMENT],MATCH($B217,tab_MinKomp[Stanowisko / Position ],0)))</f>
        <v>#VALUE!</v>
      </c>
      <c r="BC218" s="194" t="str">
        <f>IF(INDEX(tab_MinKomp[Organizacja dostaw / Versorgungsorganisation],MATCH($B217,tab_MinKomp[[Stanowisko / Position ]:[Stanowisko / Position ]],0))="n/a","n/a",BC217-INDEX(tab_MinKomp[Organizacja dostaw / Versorgungsorganisation],MATCH($B217,tab_MinKomp[[Stanowisko / Position ]:[Stanowisko / Position ]],0)))</f>
        <v>n/a</v>
      </c>
      <c r="BD218" s="194" t="str">
        <f>IF(INDEX(tab_MinKomp[Organizacja wysyłek / Organisation von Lieferungen],MATCH($B217,tab_MinKomp[[Stanowisko / Position ]:[Stanowisko / Position ]],0))="n/a","n/a",BD217-INDEX(tab_MinKomp[Organizacja wysyłek / Organisation von Lieferungen],MATCH($B217,tab_MinKomp[[Stanowisko / Position ]:[Stanowisko / Position ]],0)))</f>
        <v>n/a</v>
      </c>
      <c r="BE218" s="194" t="str">
        <f>IF(INDEX(tab_MinKomp[Analiza magazynowa - Program Polen.mdb / Inventuranalyse],MATCH($B217,tab_MinKomp[[Stanowisko / Position ]:[Stanowisko / Position ]],0))="n/a","n/a",BE217-INDEX(tab_MinKomp[Analiza magazynowa - Program Polen.mdb / Inventuranalyse],MATCH($B217,tab_MinKomp[[Stanowisko / Position ]:[Stanowisko / Position ]],0)))</f>
        <v>n/a</v>
      </c>
      <c r="BF218" s="190" t="str">
        <f>IF(INDEX(tab_MinKomp[MMOG (Materials Management Operations Guidelines)],MATCH($B217,tab_MinKomp[[Stanowisko / Position ]:[Stanowisko / Position ]],0))="n/a","n/a",BF217-INDEX(tab_MinKomp[MMOG (Materials Management Operations Guidelines)],MATCH($B217,tab_MinKomp[[Stanowisko / Position ]:[Stanowisko / Position ]],0)))</f>
        <v>n/a</v>
      </c>
      <c r="BG218" s="190" t="str">
        <f>IF(INDEX(tab_MinKomp[GPP],MATCH($B217,tab_MinKomp[[Stanowisko / Position ]:[Stanowisko / Position ]],0))="n/a","n/a",BG217-INDEX(tab_MinKomp[GPP],MATCH($B217,tab_MinKomp[[Stanowisko / Position ]:[Stanowisko / Position ]],0)))</f>
        <v>n/a</v>
      </c>
      <c r="BH218" s="190" t="str">
        <f>IF(INDEX(tab_MinKomp[AIAG (Automotive Industry Action Group)],MATCH($B217,tab_MinKomp[[Stanowisko / Position ]:[Stanowisko / Position ]],0))="n/a","n/a",BH217-INDEX(tab_MinKomp[AIAG (Automotive Industry Action Group)],MATCH($B217,tab_MinKomp[[Stanowisko / Position ]:[Stanowisko / Position ]],0)))</f>
        <v>n/a</v>
      </c>
      <c r="BI218" s="190" t="str">
        <f>IF(INDEX(tab_MinKomp[Super-G disputes],MATCH($B217,tab_MinKomp[[Stanowisko / Position ]:[Stanowisko / Position ]],0))="n/a","n/a",BI217-INDEX(tab_MinKomp[Super-G disputes],MATCH($B217,tab_MinKomp[[Stanowisko / Position ]:[Stanowisko / Position ]],0)))</f>
        <v>n/a</v>
      </c>
      <c r="BJ218" s="190" t="str">
        <f>IF(INDEX(tab_MinKomp[CMMS3/eDDL (Direct Data Link)],MATCH($B217,tab_MinKomp[[Stanowisko / Position ]:[Stanowisko / Position ]],0))="n/a","n/a",BJ217-INDEX(tab_MinKomp[CMMS3/eDDL (Direct Data Link)],MATCH($B217,tab_MinKomp[[Stanowisko / Position ]:[Stanowisko / Position ]],0)))</f>
        <v>n/a</v>
      </c>
      <c r="BK218" s="190" t="str">
        <f>IF(INDEX(tab_MinKomp[MP&amp;L (Material Planning and Logistics)],MATCH($B217,tab_MinKomp[[Stanowisko / Position ]:[Stanowisko / Position ]],0))="n/a","n/a",BK217-INDEX(tab_MinKomp[MP&amp;L (Material Planning and Logistics)],MATCH($B217,tab_MinKomp[[Stanowisko / Position ]:[Stanowisko / Position ]],0)))</f>
        <v>n/a</v>
      </c>
      <c r="BL218" s="190" t="str">
        <f>IF(INDEX(tab_MinKomp[Supplier delivery rating],MATCH($B217,tab_MinKomp[[Stanowisko / Position ]:[Stanowisko / Position ]],0))="n/a","n/a",BL217-INDEX(tab_MinKomp[Supplier delivery rating],MATCH($B217,tab_MinKomp[[Stanowisko / Position ]:[Stanowisko / Position ]],0)))</f>
        <v>n/a</v>
      </c>
      <c r="BM218" s="194" t="str">
        <f>IF(INDEX(tab_MinKomp[Planowanie produkcji / Produktionsplanung],MATCH($B217,tab_MinKomp[Stanowisko / Position ],0))="n/a","n/a",BM217-INDEX(tab_MinKomp[Planowanie produkcji / Produktionsplanung],MATCH($B217,tab_MinKomp[Stanowisko / Position ],0)))</f>
        <v>n/a</v>
      </c>
      <c r="BN218" s="194" t="str">
        <f>IF(INDEX(tab_MinKomp[Obsługa maszyn KVT / KVT Maschinenbedienung],MATCH($B217,tab_MinKomp[[Stanowisko / Position ]:[Stanowisko / Position ]],0))="n/a","n/a",BN217-INDEX(tab_MinKomp[Obsługa maszyn KVT / KVT Maschinenbedienung],MATCH($B217,tab_MinKomp[[Stanowisko / Position ]:[Stanowisko / Position ]],0)))</f>
        <v>n/a</v>
      </c>
      <c r="BO218" s="194" t="str">
        <f>IF(INDEX(tab_MinKomp[Obsługa maszyn KVT / KVT Maschinenbedienung],MATCH($B217,tab_MinKomp[[Stanowisko / Position ]:[Stanowisko / Position ]],0))="n/a","n/a",BO217-INDEX(tab_MinKomp[Obsługa maszyn KVT / KVT Maschinenbedienung],MATCH($B217,tab_MinKomp[[Stanowisko / Position ]:[Stanowisko / Position ]],0)))</f>
        <v>n/a</v>
      </c>
      <c r="BP218" s="194">
        <f>IF(INDEX(tab_MinKomp[Obsługa maszyn Novapax / Novapax Maschinenbedienung],MATCH($B217,tab_MinKomp[[Stanowisko / Position ]:[Stanowisko / Position ]],0))="n/a","n/a",BP217-INDEX(tab_MinKomp[Obsługa maszyn Novapax / Novapax Maschinenbedienung],MATCH($B217,tab_MinKomp[[Stanowisko / Position ]:[Stanowisko / Position ]],0)))</f>
        <v>-1</v>
      </c>
      <c r="BQ218" s="194" t="str">
        <f>IF(INDEX(tab_MinKomp[Obsługa maszyn Piovan / Piovan Maschinenbedienung],MATCH($B217,tab_MinKomp[[Stanowisko / Position ]:[Stanowisko / Position ]],0))="n/a","n/a",BQ217-INDEX(tab_MinKomp[Obsługa maszyn Piovan / Piovan Maschinenbedienung],MATCH($B217,tab_MinKomp[[Stanowisko / Position ]:[Stanowisko / Position ]],0)))</f>
        <v>n/a</v>
      </c>
      <c r="BR218" s="194">
        <f>IF(INDEX(tab_MinKomp[Eliminacja awarii / Beseitigung von Ausfällen],MATCH($B217,tab_MinKomp[[Stanowisko / Position ]:[Stanowisko / Position ]],0))="n/a","n/a",BR217-INDEX(tab_MinKomp[Eliminacja awarii / Beseitigung von Ausfällen],MATCH($B217,tab_MinKomp[[Stanowisko / Position ]:[Stanowisko / Position ]],0)))</f>
        <v>0</v>
      </c>
      <c r="BS218" s="194" t="str">
        <f>IF(INDEX(tab_MinKomp[Obsługa maszyn Piovan / Piovan Maschinenbedienung],MATCH($B217,tab_MinKomp[[Stanowisko / Position ]:[Stanowisko / Position ]],0))="n/a","n/a",BS217-INDEX(tab_MinKomp[Obsługa maszyn Piovan / Piovan Maschinenbedienung],MATCH($B217,tab_MinKomp[[Stanowisko / Position ]:[Stanowisko / Position ]],0)))</f>
        <v>n/a</v>
      </c>
      <c r="BT218" s="194" t="str">
        <f>IF(INDEX(tab_MinKomp[Obsługa maszyn Piovan / Piovan Maschinenbedienung],MATCH($B217,tab_MinKomp[[Stanowisko / Position ]:[Stanowisko / Position ]],0))="n/a","n/a",BT217-INDEX(tab_MinKomp[Obsługa maszyn Piovan / Piovan Maschinenbedienung],MATCH($B217,tab_MinKomp[[Stanowisko / Position ]:[Stanowisko / Position ]],0)))</f>
        <v>n/a</v>
      </c>
      <c r="BU218" s="194" t="str">
        <f>IF(INDEX(tab_MinKomp[Obsługa maszyn Piovan / Piovan Maschinenbedienung],MATCH($B217,tab_MinKomp[[Stanowisko / Position ]:[Stanowisko / Position ]],0))="n/a","n/a",BU217-INDEX(tab_MinKomp[Obsługa maszyn Piovan / Piovan Maschinenbedienung],MATCH($B217,tab_MinKomp[[Stanowisko / Position ]:[Stanowisko / Position ]],0)))</f>
        <v>n/a</v>
      </c>
      <c r="BV218" s="194" t="str">
        <f>IF(INDEX(tab_MinKomp[Obsługa maszyn Piovan / Piovan Maschinenbedienung],MATCH($B217,tab_MinKomp[[Stanowisko / Position ]:[Stanowisko / Position ]],0))="n/a","n/a",BV217-INDEX(tab_MinKomp[Obsługa maszyn Piovan / Piovan Maschinenbedienung],MATCH($B217,tab_MinKomp[[Stanowisko / Position ]:[Stanowisko / Position ]],0)))</f>
        <v>n/a</v>
      </c>
      <c r="BW218" s="194" t="str">
        <f>IF(INDEX(tab_MinKomp[Obsługa maszyn Piovan / Piovan Maschinenbedienung],MATCH($B217,tab_MinKomp[[Stanowisko / Position ]:[Stanowisko / Position ]],0))="n/a","n/a",BW217-INDEX(tab_MinKomp[Obsługa maszyn Piovan / Piovan Maschinenbedienung],MATCH($B217,tab_MinKomp[[Stanowisko / Position ]:[Stanowisko / Position ]],0)))</f>
        <v>n/a</v>
      </c>
      <c r="BX218" s="194" t="str">
        <f>IF(INDEX(tab_MinKomp[Obsługa maszyn Piovan / Piovan Maschinenbedienung],MATCH($B217,tab_MinKomp[[Stanowisko / Position ]:[Stanowisko / Position ]],0))="n/a","n/a",BX217-INDEX(tab_MinKomp[Obsługa maszyn Piovan / Piovan Maschinenbedienung],MATCH($B217,tab_MinKomp[[Stanowisko / Position ]:[Stanowisko / Position ]],0)))</f>
        <v>n/a</v>
      </c>
      <c r="BY218" s="194" t="str">
        <f>IF(INDEX(tab_MinKomp[Obsługa maszyn Engel / Engel Maschinenbedienung],MATCH($B217,tab_MinKomp[[Stanowisko / Position ]:[Stanowisko / Position ]],0))="n/a","n/a",BY217-INDEX(tab_MinKomp[Obsługa maszyn Engel / Engel Maschinenbedienung],MATCH($B217,tab_MinKomp[[Stanowisko / Position ]:[Stanowisko / Position ]],0)))</f>
        <v>n/a</v>
      </c>
      <c r="BZ218" s="194" t="str">
        <f>IF(INDEX(tab_MinKomp[Obsługa maszyn Engel / Engel Maschinenbedienung],MATCH($B217,tab_MinKomp[[Stanowisko / Position ]:[Stanowisko / Position ]],0))="n/a","n/a",BZ217-INDEX(tab_MinKomp[Obsługa maszyn Engel / Engel Maschinenbedienung],MATCH($B217,tab_MinKomp[[Stanowisko / Position ]:[Stanowisko / Position ]],0)))</f>
        <v>n/a</v>
      </c>
      <c r="CA218" s="194">
        <f>IF(INDEX(tab_MinKomp[Eliminacja awarii / Beseitigung von Ausfällen],MATCH($B217,tab_MinKomp[[Stanowisko / Position ]:[Stanowisko / Position ]],0))="n/a","n/a",CA217-INDEX(tab_MinKomp[Eliminacja awarii / Beseitigung von Ausfällen],MATCH($B217,tab_MinKomp[[Stanowisko / Position ]:[Stanowisko / Position ]],0)))</f>
        <v>0</v>
      </c>
      <c r="CB218" s="194" t="str">
        <f>IF(INDEX(tab_MinKomp[Obsługa maszyn ASL / ASL Maschinenbedienung],MATCH($B217,tab_MinKomp[[Stanowisko / Position ]:[Stanowisko / Position ]],0))="n/a","n/a",CB217-INDEX(tab_MinKomp[Obsługa maszyn ASL / ASL Maschinenbedienung],MATCH($B217,tab_MinKomp[[Stanowisko / Position ]:[Stanowisko / Position ]],0)))</f>
        <v>n/a</v>
      </c>
      <c r="CC218" s="194">
        <f>IF(INDEX(tab_MinKomp[Obsługa maszyn Novapax / Novapax Maschinenbedienung],MATCH($B217,tab_MinKomp[[Stanowisko / Position ]:[Stanowisko / Position ]],0))="n/a","n/a",CC217-INDEX(tab_MinKomp[Obsługa maszyn Novapax / Novapax Maschinenbedienung],MATCH($B217,tab_MinKomp[[Stanowisko / Position ]:[Stanowisko / Position ]],0)))</f>
        <v>0</v>
      </c>
      <c r="CD218" s="194">
        <f>IF(INDEX(tab_MinKomp[Obsługa maszyn Novapax / Novapax Maschinenbedienung],MATCH($B217,tab_MinKomp[[Stanowisko / Position ]:[Stanowisko / Position ]],0))="n/a","n/a",CD217-INDEX(tab_MinKomp[Obsługa maszyn Novapax / Novapax Maschinenbedienung],MATCH($B217,tab_MinKomp[[Stanowisko / Position ]:[Stanowisko / Position ]],0)))</f>
        <v>0</v>
      </c>
      <c r="CE218" s="194" t="str">
        <f>IF(INDEX(tab_MinKomp[Obsługa maszyn Piovan / Piovan Maschinenbedienung],MATCH($B217,tab_MinKomp[[Stanowisko / Position ]:[Stanowisko / Position ]],0))="n/a","n/a",CE217-INDEX(tab_MinKomp[Obsługa maszyn Piovan / Piovan Maschinenbedienung],MATCH($B217,tab_MinKomp[[Stanowisko / Position ]:[Stanowisko / Position ]],0)))</f>
        <v>n/a</v>
      </c>
      <c r="CF218" s="194" t="str">
        <f>IF(INDEX(tab_MinKomp[Obsługa maszyn Piovan / Piovan Maschinenbedienung],MATCH($B217,tab_MinKomp[[Stanowisko / Position ]:[Stanowisko / Position ]],0))="n/a","n/a",CF217-INDEX(tab_MinKomp[Obsługa maszyn Piovan / Piovan Maschinenbedienung],MATCH($B217,tab_MinKomp[[Stanowisko / Position ]:[Stanowisko / Position ]],0)))</f>
        <v>n/a</v>
      </c>
      <c r="CG218" s="194">
        <f>IF(INDEX(tab_MinKomp[Eliminacja awarii / Beseitigung von Ausfällen],MATCH($B217,tab_MinKomp[[Stanowisko / Position ]:[Stanowisko / Position ]],0))="n/a","n/a",CG217-INDEX(tab_MinKomp[Eliminacja awarii / Beseitigung von Ausfällen],MATCH($B217,tab_MinKomp[[Stanowisko / Position ]:[Stanowisko / Position ]],0)))</f>
        <v>0</v>
      </c>
      <c r="CH218" s="194" t="str">
        <f>IF(INDEX(tab_MinKomp[Wymagania VDA 6.5 Product / Forderungen],MATCH($B217,tab_MinKomp[[Stanowisko / Position ]:[Stanowisko / Position ]],0))="n/a","n/a",CH217-INDEX(tab_MinKomp[Wymagania VDA 6.5 Product / Forderungen],MATCH($B217,tab_MinKomp[[Stanowisko / Position ]:[Stanowisko / Position ]],0)))</f>
        <v>n/a</v>
      </c>
      <c r="CI218" s="194" t="str">
        <f>IF(INDEX(tab_MinKomp[Wymagania VDA 6.5 Product / Forderungen],MATCH($B217,tab_MinKomp[[Stanowisko / Position ]:[Stanowisko / Position ]],0))="n/a","n/a",CI217-INDEX(tab_MinKomp[Wymagania VDA 6.5 Product / Forderungen],MATCH($B217,tab_MinKomp[[Stanowisko / Position ]:[Stanowisko / Position ]],0)))</f>
        <v>n/a</v>
      </c>
      <c r="CJ218" s="194" t="str">
        <f>IF(INDEX(tab_MinKomp[Wymagania VDA 6.5 Product / Forderungen],MATCH($B217,tab_MinKomp[[Stanowisko / Position ]:[Stanowisko / Position ]],0))="n/a","n/a",CJ217-INDEX(tab_MinKomp[Wymagania VDA 6.5 Product / Forderungen],MATCH($B217,tab_MinKomp[[Stanowisko / Position ]:[Stanowisko / Position ]],0)))</f>
        <v>n/a</v>
      </c>
      <c r="CK218" s="194" t="str">
        <f>IF(INDEX(tab_MinKomp[Wymagania VDA 6.5 Product / Forderungen],MATCH($B217,tab_MinKomp[[Stanowisko / Position ]:[Stanowisko / Position ]],0))="n/a","n/a",CK217-INDEX(tab_MinKomp[Wymagania VDA 6.5 Product / Forderungen],MATCH($B217,tab_MinKomp[[Stanowisko / Position ]:[Stanowisko / Position ]],0)))</f>
        <v>n/a</v>
      </c>
      <c r="CL218" s="194" t="str">
        <f>IF(INDEX(tab_MinKomp[Wymagania VDA 6.5 Product / Forderungen],MATCH($B217,tab_MinKomp[[Stanowisko / Position ]:[Stanowisko / Position ]],0))="n/a","n/a",CL217-INDEX(tab_MinKomp[Wymagania VDA 6.5 Product / Forderungen],MATCH($B217,tab_MinKomp[[Stanowisko / Position ]:[Stanowisko / Position ]],0)))</f>
        <v>n/a</v>
      </c>
      <c r="CM218" s="194" t="str">
        <f>IF(INDEX(tab_MinKomp[Informatyka ogólna (techniczne i systemowe) / Allgemeine IT (Technik und System)],MATCH($B217,tab_MinKomp[[Stanowisko / Position ]:[Stanowisko / Position ]],0))="n/a","n/a",CM217-INDEX(tab_MinKomp[Informatyka ogólna (techniczne i systemowe) / Allgemeine IT (Technik und System)],MATCH($B217,tab_MinKomp[[Stanowisko / Position ]:[Stanowisko / Position ]],0)))</f>
        <v>n/a</v>
      </c>
      <c r="CN218" s="194" t="str">
        <f>IF(INDEX(tab_MinKomp[Sieci komputerowe / Computernetzwerke],MATCH($B217,tab_MinKomp[[Stanowisko / Position ]:[Stanowisko / Position ]],0))="n/a","n/a",CN217-INDEX(tab_MinKomp[Sieci komputerowe / Computernetzwerke],MATCH($B217,tab_MinKomp[[Stanowisko / Position ]:[Stanowisko / Position ]],0)))</f>
        <v>n/a</v>
      </c>
      <c r="CO218" s="194" t="str">
        <f>IF(INDEX(tab_MinKomp[Hardware (komputery PC, drukarki biurowe i etykietowe, telefonia stacjonarna i mobilna) (PC, Drucker, Telefpne, Handys)],MATCH($B217,tab_MinKomp[[Stanowisko / Position ]:[Stanowisko / Position ]],0))="n/a","n/a",CO217-INDEX(tab_MinKomp[Hardware (komputery PC, drukarki biurowe i etykietowe, telefonia stacjonarna i mobilna) (PC, Drucker, Telefpne, Handys)],MATCH($B217,tab_MinKomp[[Stanowisko / Position ]:[Stanowisko / Position ]],0)))</f>
        <v>n/a</v>
      </c>
      <c r="CP218" s="194" t="str">
        <f>IF(INDEX(tab_MinKomp[Software &amp; Systems (MS Office, MS Remote Desktop)],MATCH($B217,tab_MinKomp[[Stanowisko / Position ]:[Stanowisko / Position ]],0))="n/a","n/a",CP217-INDEX(tab_MinKomp[Software &amp; Systems (MS Office, MS Remote Desktop)],MATCH($B217,tab_MinKomp[[Stanowisko / Position ]:[Stanowisko / Position ]],0)))</f>
        <v>n/a</v>
      </c>
      <c r="CQ218" s="194" t="str">
        <f>IF(INDEX(tab_MinKomp[Programowanie obiektowe (PHP) / Objektprogrammierung],MATCH($B217,tab_MinKomp[[Stanowisko / Position ]:[Stanowisko / Position ]],0))="n/a","n/a",CQ217-INDEX(tab_MinKomp[Programowanie obiektowe (PHP) / Objektprogrammierung],MATCH($B217,tab_MinKomp[[Stanowisko / Position ]:[Stanowisko / Position ]],0)))</f>
        <v>n/a</v>
      </c>
      <c r="CR218" s="194" t="str">
        <f>IF(INDEX(tab_MinKomp[Scrum],MATCH($B217,tab_MinKomp[[Stanowisko / Position ]:[Stanowisko / Position ]],0))="n/a","n/a",CR217-INDEX(tab_MinKomp[Scrum],MATCH($B217,tab_MinKomp[[Stanowisko / Position ]:[Stanowisko / Position ]],0)))</f>
        <v>n/a</v>
      </c>
      <c r="CS218" s="194" t="str">
        <f>IF(INDEX(tab_MinKomp[SQL (MySQL)],MATCH($B217,tab_MinKomp[[Stanowisko / Position ]:[Stanowisko / Position ]],0))="n/a","n/a",CS217-INDEX(tab_MinKomp[SQL (MySQL)],MATCH($B217,tab_MinKomp[[Stanowisko / Position ]:[Stanowisko / Position ]],0)))</f>
        <v>n/a</v>
      </c>
      <c r="CT218" s="194" t="str">
        <f>IF(INDEX(tab_MinKomp[Javascript],MATCH($B217,tab_MinKomp[[Stanowisko / Position ]:[Stanowisko / Position ]],0))="n/a","n/a",CT217-INDEX(tab_MinKomp[Javascript],MATCH($B217,tab_MinKomp[[Stanowisko / Position ]:[Stanowisko / Position ]],0)))</f>
        <v>n/a</v>
      </c>
      <c r="CU218" s="194" t="str">
        <f>IF(INDEX(tab_MinKomp[Joomla],MATCH($B217,tab_MinKomp[[Stanowisko / Position ]:[Stanowisko / Position ]],0))="n/a","n/a",CU217-INDEX(tab_MinKomp[Joomla],MATCH($B217,tab_MinKomp[[Stanowisko / Position ]:[Stanowisko / Position ]],0)))</f>
        <v>n/a</v>
      </c>
      <c r="CV218" s="194" t="str">
        <f>IF(INDEX(tab_MinKomp[Bash],MATCH($B217,tab_MinKomp[[Stanowisko / Position ]:[Stanowisko / Position ]],0))="n/a","n/a",CV217-INDEX(tab_MinKomp[Bash],MATCH($B217,tab_MinKomp[[Stanowisko / Position ]:[Stanowisko / Position ]],0)))</f>
        <v>n/a</v>
      </c>
      <c r="CW218" s="194">
        <f>IF(INDEX(tab_MinKomp[Systemy MES (HYDRA / SFMS)],MATCH($B217,tab_MinKomp[[Stanowisko / Position ]:[Stanowisko / Position ]],0))="n/a","n/a",CW217-INDEX(tab_MinKomp[Systemy MES (HYDRA / SFMS)],MATCH($B217,tab_MinKomp[[Stanowisko / Position ]:[Stanowisko / Position ]],0)))</f>
        <v>-1</v>
      </c>
      <c r="CX218" s="194" t="str">
        <f>IF(INDEX(tab_MinKomp[HTML / CSS],MATCH($B217,tab_MinKomp[[Stanowisko / Position ]:[Stanowisko / Position ]],0))="n/a","n/a",CX217-INDEX(tab_MinKomp[HTML / CSS],MATCH($B217,tab_MinKomp[[Stanowisko / Position ]:[Stanowisko / Position ]],0)))</f>
        <v>n/a</v>
      </c>
      <c r="CY218" s="194" t="str">
        <f>IF(INDEX(tab_MinKomp[SYSTEM PR],MATCH($B217,tab_MinKomp[[Stanowisko / Position ]:[Stanowisko / Position ]],0))="n/a","n/a",CY217-INDEX(tab_MinKomp[SYSTEM PR],MATCH($B217,tab_MinKomp[[Stanowisko / Position ]:[Stanowisko / Position ]],0)))</f>
        <v>n/a</v>
      </c>
      <c r="CZ218" s="194" t="str">
        <f>IF(INDEX(tab_MinKomp[System Einkauf XP / EBA],MATCH($B217,tab_MinKomp[[Stanowisko / Position ]:[Stanowisko / Position ]],0))="n/a","n/a",CZ217-INDEX(tab_MinKomp[System Einkauf XP / EBA],MATCH($B217,tab_MinKomp[[Stanowisko / Position ]:[Stanowisko / Position ]],0)))</f>
        <v>n/a</v>
      </c>
      <c r="DA218" s="194" t="str">
        <f>IF(INDEX(tab_MinKomp[Techniki negocjacyjne / Verhandlungstechniken],MATCH($B217,tab_MinKomp[[Stanowisko / Position ]:[Stanowisko / Position ]],0))="n/a","n/a",DA217-INDEX(tab_MinKomp[Techniki negocjacyjne / Verhandlungstechniken],MATCH($B217,tab_MinKomp[[Stanowisko / Position ]:[Stanowisko / Position ]],0)))</f>
        <v>n/a</v>
      </c>
      <c r="DB218" s="194" t="str">
        <f>IF(INDEX(tab_MinKomp[Znajomość rynku branżowego / Kenntnis des Industrie Marktes],MATCH($B217,tab_MinKomp[[Stanowisko / Position ]:[Stanowisko / Position ]],0))="n/a","n/a",DB217-INDEX(tab_MinKomp[Znajomość rynku branżowego / Kenntnis des Industrie Marktes],MATCH($B217,tab_MinKomp[[Stanowisko / Position ]:[Stanowisko / Position ]],0)))</f>
        <v>n/a</v>
      </c>
      <c r="DC218" s="194" t="str">
        <f>IF(INDEX(tab_MinKomp[SUPPLIER MANAGEMENT],MATCH($B217,tab_MinKomp[[Stanowisko / Position ]:[Stanowisko / Position ]],0))="n/a","n/a",DC217-INDEX(tab_MinKomp[SUPPLIER MANAGEMENT],MATCH($B217,tab_MinKomp[[Stanowisko / Position ]:[Stanowisko / Position ]],0)))</f>
        <v>n/a</v>
      </c>
      <c r="DD218" s="194" t="str">
        <f>IF(INDEX(tab_MinKomp[SUPPLIER MANAGEMENT],MATCH($B217,tab_MinKomp[[Stanowisko / Position ]:[Stanowisko / Position ]],0))="n/a","n/a",DD217-INDEX(tab_MinKomp[SUPPLIER MANAGEMENT],MATCH($B217,tab_MinKomp[[Stanowisko / Position ]:[Stanowisko / Position ]],0)))</f>
        <v>n/a</v>
      </c>
      <c r="DE218" s="194" t="str">
        <f>IF(INDEX(tab_MinKomp[SUPPLIER MANAGEMENT],MATCH($B217,tab_MinKomp[[Stanowisko / Position ]:[Stanowisko / Position ]],0))="n/a","n/a",DE217-INDEX(tab_MinKomp[SUPPLIER MANAGEMENT],MATCH($B217,tab_MinKomp[[Stanowisko / Position ]:[Stanowisko / Position ]],0)))</f>
        <v>n/a</v>
      </c>
      <c r="DF218" s="194" t="e">
        <f>IF(INDEX(tab_MinKomp[LEAN MANAGEMENT],MATCH($B217,tab_MinKomp[[Stanowisko / Position ]:[Stanowisko / Position ]],0))="n/a","n/a",DF217-INDEX(tab_MinKomp[LEAN MANAGEMENT],MATCH($B217,tab_MinKomp[[Stanowisko / Position ]:[Stanowisko / Position ]],0)))</f>
        <v>#VALUE!</v>
      </c>
      <c r="DG218" s="194" t="str">
        <f>IF(INDEX(tab_MinKomp[PPAP/PSW],MATCH($B217,tab_MinKomp[[Stanowisko / Position ]:[Stanowisko / Position ]],0))="n/a","n/a",DG217-INDEX(tab_MinKomp[PPAP/PSW],MATCH($B217,tab_MinKomp[[Stanowisko / Position ]:[Stanowisko / Position ]],0)))</f>
        <v>n/a</v>
      </c>
      <c r="DH218" s="194" t="str">
        <f>IF(INDEX(tab_MinKomp[SUPPLIER MANAGEMENT],MATCH($B217,tab_MinKomp[[Stanowisko / Position ]:[Stanowisko / Position ]],0))="n/a","n/a",DH217-INDEX(tab_MinKomp[SUPPLIER MANAGEMENT],MATCH($B217,tab_MinKomp[[Stanowisko / Position ]:[Stanowisko / Position ]],0)))</f>
        <v>n/a</v>
      </c>
      <c r="DI218" s="194" t="str">
        <f>IF(INDEX(tab_MinKomp[OBSŁUGA PORTALI KLIENTA / Kundenportale],MATCH($B217,tab_MinKomp[[Stanowisko / Position ]:[Stanowisko / Position ]],0))="n/a","n/a",DI217-INDEX(tab_MinKomp[OBSŁUGA PORTALI KLIENTA / Kundenportale],MATCH($B217,tab_MinKomp[[Stanowisko / Position ]:[Stanowisko / Position ]],0)))</f>
        <v>n/a</v>
      </c>
      <c r="DJ218" s="194" t="str">
        <f>IF(INDEX(tab_MinKomp[Obsługa systemu BABTECQ / BABTECQ System],MATCH($B217,tab_MinKomp[[Stanowisko / Position ]:[Stanowisko / Position ]],0))="n/a","n/a",DJ217-INDEX(tab_MinKomp[Obsługa systemu BABTECQ / BABTECQ System],MATCH($B217,tab_MinKomp[[Stanowisko / Position ]:[Stanowisko / Position ]],0)))</f>
        <v>n/a</v>
      </c>
      <c r="DK218" s="194" t="str">
        <f>IF(INDEX(tab_MinKomp[Rysunek techniczny / technische Zeichnung],MATCH($B217,tab_MinKomp[[Stanowisko / Position ]:[Stanowisko / Position ]],0))="n/a","n/a",DK217-INDEX(tab_MinKomp[Rysunek techniczny / technische Zeichnung],MATCH($B217,tab_MinKomp[[Stanowisko / Position ]:[Stanowisko / Position ]],0)))</f>
        <v>n/a</v>
      </c>
      <c r="DL218" s="194" t="str">
        <f>IF(INDEX(tab_MinKomp[Kalibracja / Kalibrierung],MATCH($B217,tab_MinKomp[[Stanowisko / Position ]:[Stanowisko / Position ]],0))="n/a","n/a",DL217-INDEX(tab_MinKomp[Kalibracja / Kalibrierung],MATCH($B217,tab_MinKomp[[Stanowisko / Position ]:[Stanowisko / Position ]],0)))</f>
        <v>n/a</v>
      </c>
      <c r="DM218" s="194" t="str">
        <f>IF(INDEX(tab_MinKomp[Rekwalifikacja / Requalifizierung],MATCH($B217,tab_MinKomp[[Stanowisko / Position ]:[Stanowisko / Position ]],0))="n/a","n/a",DM217-INDEX(tab_MinKomp[Rekwalifikacja / Requalifizierung],MATCH($B217,tab_MinKomp[[Stanowisko / Position ]:[Stanowisko / Position ]],0)))</f>
        <v>n/a</v>
      </c>
      <c r="DN218" s="190" t="str">
        <f>IF(INDEX(tab_MinKomp[Testy czystości / Reinheitstests],MATCH($B217,tab_MinKomp[[Stanowisko / Position ]:[Stanowisko / Position ]],0))="n/a","n/a",DN217-INDEX(tab_MinKomp[Testy czystości / Reinheitstests],MATCH($B217,tab_MinKomp[[Stanowisko / Position ]:[Stanowisko / Position ]],0)))</f>
        <v>n/a</v>
      </c>
      <c r="DO218" s="190" t="str">
        <f>IF(INDEX(tab_MinKomp[Testy czystości / Reinheitstests],MATCH($B217,tab_MinKomp[[Stanowisko / Position ]:[Stanowisko / Position ]],0))="n/a","n/a",DO217-INDEX(tab_MinKomp[Testy czystości / Reinheitstests],MATCH($B217,tab_MinKomp[[Stanowisko / Position ]:[Stanowisko / Position ]],0)))</f>
        <v>n/a</v>
      </c>
      <c r="DP218" s="190" t="str">
        <f>IF(INDEX(tab_MinKomp[Testy czystości / Reinheitstests],MATCH($B217,tab_MinKomp[[Stanowisko / Position ]:[Stanowisko / Position ]],0))="n/a","n/a",DP217-INDEX(tab_MinKomp[Testy czystości / Reinheitstests],MATCH($B217,tab_MinKomp[[Stanowisko / Position ]:[Stanowisko / Position ]],0)))</f>
        <v>n/a</v>
      </c>
      <c r="DQ218" s="190" t="str">
        <f>IF(INDEX(tab_MinKomp[Testy czystości / Reinheitstests],MATCH($B217,tab_MinKomp[[Stanowisko / Position ]:[Stanowisko / Position ]],0))="n/a","n/a",DQ217-INDEX(tab_MinKomp[Testy czystości / Reinheitstests],MATCH($B217,tab_MinKomp[[Stanowisko / Position ]:[Stanowisko / Position ]],0)))</f>
        <v>n/a</v>
      </c>
      <c r="DR218" s="190" t="str">
        <f>IF(INDEX(tab_MinKomp[Testy czystości / Reinheitstests],MATCH($B217,tab_MinKomp[[Stanowisko / Position ]:[Stanowisko / Position ]],0))="n/a","n/a",DR217-INDEX(tab_MinKomp[Testy czystości / Reinheitstests],MATCH($B217,tab_MinKomp[[Stanowisko / Position ]:[Stanowisko / Position ]],0)))</f>
        <v>n/a</v>
      </c>
      <c r="DS218" s="190" t="str">
        <f>IF(INDEX(tab_MinKomp[Testy czystości / Reinheitstests],MATCH($B217,tab_MinKomp[[Stanowisko / Position ]:[Stanowisko / Position ]],0))="n/a","n/a",DS217-INDEX(tab_MinKomp[Testy czystości / Reinheitstests],MATCH($B217,tab_MinKomp[[Stanowisko / Position ]:[Stanowisko / Position ]],0)))</f>
        <v>n/a</v>
      </c>
      <c r="DT218" s="194" t="str">
        <f>IF(INDEX(tab_MinKomp[SUPPLIER MANAGEMENT],MATCH($B217,tab_MinKomp[[Stanowisko / Position ]:[Stanowisko / Position ]],0))="n/a","n/a",DT217-INDEX(tab_MinKomp[SUPPLIER MANAGEMENT],MATCH($B217,tab_MinKomp[[Stanowisko / Position ]:[Stanowisko / Position ]],0)))</f>
        <v>n/a</v>
      </c>
      <c r="DU218" s="190" t="str">
        <f>IF(INDEX(tab_MinKomp[Testy czystości / Reinheitstests],MATCH($B217,tab_MinKomp[[Stanowisko / Position ]:[Stanowisko / Position ]],0))="n/a","n/a",DU217-INDEX(tab_MinKomp[Testy czystości / Reinheitstests],MATCH($B217,tab_MinKomp[[Stanowisko / Position ]:[Stanowisko / Position ]],0)))</f>
        <v>n/a</v>
      </c>
      <c r="DV218" s="190" t="str">
        <f>IF(INDEX(tab_MinKomp[Testy czystości / Reinheitstests],MATCH($B217,tab_MinKomp[[Stanowisko / Position ]:[Stanowisko / Position ]],0))="n/a","n/a",DV217-INDEX(tab_MinKomp[Testy czystości / Reinheitstests],MATCH($B217,tab_MinKomp[[Stanowisko / Position ]:[Stanowisko / Position ]],0)))</f>
        <v>n/a</v>
      </c>
      <c r="DW218" s="190" t="str">
        <f>IF(INDEX(tab_MinKomp[Testy czystości / Reinheitstests],MATCH($B217,tab_MinKomp[[Stanowisko / Position ]:[Stanowisko / Position ]],0))="n/a","n/a",DW217-INDEX(tab_MinKomp[Testy czystości / Reinheitstests],MATCH($B217,tab_MinKomp[[Stanowisko / Position ]:[Stanowisko / Position ]],0)))</f>
        <v>n/a</v>
      </c>
      <c r="DX218" s="190" t="str">
        <f>IF(INDEX(tab_MinKomp[Testy czystości / Reinheitstests],MATCH($B217,tab_MinKomp[[Stanowisko / Position ]:[Stanowisko / Position ]],0))="n/a","n/a",DX217-INDEX(tab_MinKomp[Testy czystości / Reinheitstests],MATCH($B217,tab_MinKomp[[Stanowisko / Position ]:[Stanowisko / Position ]],0)))</f>
        <v>n/a</v>
      </c>
      <c r="DY218" s="190" t="str">
        <f>IF(INDEX(tab_MinKomp[Testy czystości / Reinheitstests],MATCH($B217,tab_MinKomp[[Stanowisko / Position ]:[Stanowisko / Position ]],0))="n/a","n/a",DY217-INDEX(tab_MinKomp[Testy czystości / Reinheitstests],MATCH($B217,tab_MinKomp[[Stanowisko / Position ]:[Stanowisko / Position ]],0)))</f>
        <v>n/a</v>
      </c>
      <c r="DZ218" s="190" t="str">
        <f>IF(INDEX(tab_MinKomp[Testy czystości / Reinheitstests],MATCH($B217,tab_MinKomp[[Stanowisko / Position ]:[Stanowisko / Position ]],0))="n/a","n/a",DZ217-INDEX(tab_MinKomp[Testy czystości / Reinheitstests],MATCH($B217,tab_MinKomp[[Stanowisko / Position ]:[Stanowisko / Position ]],0)))</f>
        <v>n/a</v>
      </c>
      <c r="EA218" s="190" t="str">
        <f>IF(INDEX(tab_MinKomp[Testy czystości / Reinheitstests],MATCH($B217,tab_MinKomp[[Stanowisko / Position ]:[Stanowisko / Position ]],0))="n/a","n/a",EA217-INDEX(tab_MinKomp[Testy czystości / Reinheitstests],MATCH($B217,tab_MinKomp[[Stanowisko / Position ]:[Stanowisko / Position ]],0)))</f>
        <v>n/a</v>
      </c>
      <c r="EB218" s="190" t="str">
        <f>IF(INDEX(tab_MinKomp[Testy czystości / Reinheitstests],MATCH($B217,tab_MinKomp[[Stanowisko / Position ]:[Stanowisko / Position ]],0))="n/a","n/a",EB217-INDEX(tab_MinKomp[Testy czystości / Reinheitstests],MATCH($B217,tab_MinKomp[[Stanowisko / Position ]:[Stanowisko / Position ]],0)))</f>
        <v>n/a</v>
      </c>
      <c r="EC218" s="190" t="str">
        <f>IF(INDEX(tab_MinKomp[Testy czystości / Reinheitstests],MATCH($B217,tab_MinKomp[[Stanowisko / Position ]:[Stanowisko / Position ]],0))="n/a","n/a",EC217-INDEX(tab_MinKomp[Testy czystości / Reinheitstests],MATCH($B217,tab_MinKomp[[Stanowisko / Position ]:[Stanowisko / Position ]],0)))</f>
        <v>n/a</v>
      </c>
      <c r="ED218" s="190" t="str">
        <f>IF(INDEX(tab_MinKomp[Testy czystości / Reinheitstests],MATCH($B217,tab_MinKomp[[Stanowisko / Position ]:[Stanowisko / Position ]],0))="n/a","n/a",ED217-INDEX(tab_MinKomp[Testy czystości / Reinheitstests],MATCH($B217,tab_MinKomp[[Stanowisko / Position ]:[Stanowisko / Position ]],0)))</f>
        <v>n/a</v>
      </c>
      <c r="EE218" s="190" t="str">
        <f>IF(INDEX(tab_MinKomp[Testy czystości / Reinheitstests],MATCH($B217,tab_MinKomp[[Stanowisko / Position ]:[Stanowisko / Position ]],0))="n/a","n/a",EE217-INDEX(tab_MinKomp[Testy czystości / Reinheitstests],MATCH($B217,tab_MinKomp[[Stanowisko / Position ]:[Stanowisko / Position ]],0)))</f>
        <v>n/a</v>
      </c>
      <c r="EF218" s="190" t="str">
        <f>IF(INDEX(tab_MinKomp[Testy czystości / Reinheitstests],MATCH($B217,tab_MinKomp[[Stanowisko / Position ]:[Stanowisko / Position ]],0))="n/a","n/a",EF217-INDEX(tab_MinKomp[Testy czystości / Reinheitstests],MATCH($B217,tab_MinKomp[[Stanowisko / Position ]:[Stanowisko / Position ]],0)))</f>
        <v>n/a</v>
      </c>
      <c r="EG218" s="190" t="str">
        <f>IF(INDEX(tab_MinKomp[Testy czystości / Reinheitstests],MATCH($B217,tab_MinKomp[[Stanowisko / Position ]:[Stanowisko / Position ]],0))="n/a","n/a",EG217-INDEX(tab_MinKomp[Testy czystości / Reinheitstests],MATCH($B217,tab_MinKomp[[Stanowisko / Position ]:[Stanowisko / Position ]],0)))</f>
        <v>n/a</v>
      </c>
      <c r="EH218" s="190" t="str">
        <f>IF(INDEX(tab_MinKomp[Testy czystości / Reinheitstests],MATCH($B217,tab_MinKomp[[Stanowisko / Position ]:[Stanowisko / Position ]],0))="n/a","n/a",EH217-INDEX(tab_MinKomp[Testy czystości / Reinheitstests],MATCH($B217,tab_MinKomp[[Stanowisko / Position ]:[Stanowisko / Position ]],0)))</f>
        <v>n/a</v>
      </c>
      <c r="EI218" s="190" t="str">
        <f>IF(INDEX(tab_MinKomp[Testy czystości / Reinheitstests],MATCH($B217,tab_MinKomp[[Stanowisko / Position ]:[Stanowisko / Position ]],0))="n/a","n/a",EI217-INDEX(tab_MinKomp[Testy czystości / Reinheitstests],MATCH($B217,tab_MinKomp[[Stanowisko / Position ]:[Stanowisko / Position ]],0)))</f>
        <v>n/a</v>
      </c>
      <c r="EJ218" s="190" t="str">
        <f>IF(INDEX(tab_MinKomp[Testy czystości / Reinheitstests],MATCH($B217,tab_MinKomp[[Stanowisko / Position ]:[Stanowisko / Position ]],0))="n/a","n/a",EJ217-INDEX(tab_MinKomp[Testy czystości / Reinheitstests],MATCH($B217,tab_MinKomp[[Stanowisko / Position ]:[Stanowisko / Position ]],0)))</f>
        <v>n/a</v>
      </c>
      <c r="EK218" s="190" t="str">
        <f>IF(INDEX(tab_MinKomp[Testy czystości / Reinheitstests],MATCH($B217,tab_MinKomp[[Stanowisko / Position ]:[Stanowisko / Position ]],0))="n/a","n/a",EK217-INDEX(tab_MinKomp[Testy czystości / Reinheitstests],MATCH($B217,tab_MinKomp[[Stanowisko / Position ]:[Stanowisko / Position ]],0)))</f>
        <v>n/a</v>
      </c>
      <c r="EL218" s="190" t="str">
        <f>IF(INDEX(tab_MinKomp[Testy czystości / Reinheitstests],MATCH($B217,tab_MinKomp[[Stanowisko / Position ]:[Stanowisko / Position ]],0))="n/a","n/a",EL217-INDEX(tab_MinKomp[Testy czystości / Reinheitstests],MATCH($B217,tab_MinKomp[[Stanowisko / Position ]:[Stanowisko / Position ]],0)))</f>
        <v>n/a</v>
      </c>
      <c r="EM218" s="190" t="str">
        <f>IF(INDEX(tab_MinKomp[Testy czystości / Reinheitstests],MATCH($B217,tab_MinKomp[[Stanowisko / Position ]:[Stanowisko / Position ]],0))="n/a","n/a",EM217-INDEX(tab_MinKomp[Testy czystości / Reinheitstests],MATCH($B217,tab_MinKomp[[Stanowisko / Position ]:[Stanowisko / Position ]],0)))</f>
        <v>n/a</v>
      </c>
      <c r="EN218" s="190" t="str">
        <f>IF(INDEX(tab_MinKomp[Testy czystości / Reinheitstests],MATCH($B217,tab_MinKomp[[Stanowisko / Position ]:[Stanowisko / Position ]],0))="n/a","n/a",EN217-INDEX(tab_MinKomp[Testy czystości / Reinheitstests],MATCH($B217,tab_MinKomp[[Stanowisko / Position ]:[Stanowisko / Position ]],0)))</f>
        <v>n/a</v>
      </c>
      <c r="EO218" s="194" t="str">
        <f>IF(INDEX(tab_MinKomp[Konserwacja Rep],MATCH($B217,tab_MinKomp[[Stanowisko / Position ]:[Stanowisko / Position ]],0))="n/a","n/a",EO217-INDEX(tab_MinKomp[Konserwacja Rep],MATCH($B217,tab_MinKomp[[Stanowisko / Position ]:[Stanowisko / Position ]],0)))</f>
        <v>n/a</v>
      </c>
      <c r="EP218" s="194" t="str">
        <f>IF(INDEX(tab_MinKomp[[Konserwacja Engel ]],MATCH($B217,tab_MinKomp[[Stanowisko / Position ]:[Stanowisko / Position ]],0))="n/a","n/a",EP217-INDEX(tab_MinKomp[[Konserwacja Engel ]],MATCH($B217,tab_MinKomp[[Stanowisko / Position ]:[Stanowisko / Position ]],0)))</f>
        <v>n/a</v>
      </c>
      <c r="EQ218" s="194" t="str">
        <f>IF(INDEX(tab_MinKomp[Konserwacja B 50],MATCH($B217,tab_MinKomp[[Stanowisko / Position ]:[Stanowisko / Position ]],0))="n/a","n/a",EQ217-INDEX(tab_MinKomp[Konserwacja B 50],MATCH($B217,tab_MinKomp[[Stanowisko / Position ]:[Stanowisko / Position ]],0)))</f>
        <v>n/a</v>
      </c>
      <c r="ER218" s="194" t="str">
        <f>IF(INDEX(tab_MinKomp[[Konserwacja EOL ]],MATCH($B217,tab_MinKomp[[Stanowisko / Position ]:[Stanowisko / Position ]],0))="n/a","n/a",ER217-INDEX(tab_MinKomp[[Konserwacja EOL ]],MATCH($B217,tab_MinKomp[[Stanowisko / Position ]:[Stanowisko / Position ]],0)))</f>
        <v>n/a</v>
      </c>
      <c r="ES218" s="194" t="str">
        <f>IF(INDEX(tab_MinKomp[Konserwacja Branson],MATCH($B217,tab_MinKomp[[Stanowisko / Position ]:[Stanowisko / Position ]],0))="n/a","n/a",ES217-INDEX(tab_MinKomp[Konserwacja Branson],MATCH($B217,tab_MinKomp[[Stanowisko / Position ]:[Stanowisko / Position ]],0)))</f>
        <v>n/a</v>
      </c>
      <c r="ET218" s="194" t="str">
        <f>IF(INDEX(tab_MinKomp[Konserwacja coolery],MATCH($B217,tab_MinKomp[[Stanowisko / Position ]:[Stanowisko / Position ]],0))="n/a","n/a",ET217-INDEX(tab_MinKomp[Konserwacja coolery],MATCH($B217,tab_MinKomp[[Stanowisko / Position ]:[Stanowisko / Position ]],0)))</f>
        <v>n/a</v>
      </c>
      <c r="EU218" s="194" t="str">
        <f>IF(INDEX(tab_MinKomp[Konserwacja piecy],MATCH($B217,tab_MinKomp[[Stanowisko / Position ]:[Stanowisko / Position ]],0))="n/a","n/a",EU217-INDEX(tab_MinKomp[Konserwacja piecy],MATCH($B217,tab_MinKomp[[Stanowisko / Position ]:[Stanowisko / Position ]],0)))</f>
        <v>n/a</v>
      </c>
      <c r="EV218" s="194" t="str">
        <f>IF(INDEX(tab_MinKomp[Rysunek techniczny- czytanie],MATCH($B217,tab_MinKomp[[Stanowisko / Position ]:[Stanowisko / Position ]],0))="n/a","n/a",EV217-INDEX(tab_MinKomp[Rysunek techniczny- czytanie],MATCH($B217,tab_MinKomp[[Stanowisko / Position ]:[Stanowisko / Position ]],0)))</f>
        <v>n/a</v>
      </c>
      <c r="EW218" s="194" t="str">
        <f>IF(INDEX(tab_MinKomp[Elektryka],MATCH($B217,tab_MinKomp[[Stanowisko / Position ]:[Stanowisko / Position ]],0))="n/a","n/a",EW217-INDEX(tab_MinKomp[Elektryka],MATCH($B217,tab_MinKomp[[Stanowisko / Position ]:[Stanowisko / Position ]],0)))</f>
        <v>n/a</v>
      </c>
      <c r="EX218" s="194" t="str">
        <f>IF(INDEX(tab_MinKomp[Pneumatyka],MATCH($B217,tab_MinKomp[[Stanowisko / Position ]:[Stanowisko / Position ]],0))="n/a","n/a",EX217-INDEX(tab_MinKomp[Pneumatyka],MATCH($B217,tab_MinKomp[[Stanowisko / Position ]:[Stanowisko / Position ]],0)))</f>
        <v>n/a</v>
      </c>
      <c r="EY218" s="194" t="str">
        <f>IF(INDEX(tab_MinKomp[[Hydraulika ]],MATCH($B217,tab_MinKomp[[Stanowisko / Position ]:[Stanowisko / Position ]],0))="n/a","n/a",EY217-INDEX(tab_MinKomp[[Hydraulika ]],MATCH($B217,tab_MinKomp[[Stanowisko / Position ]:[Stanowisko / Position ]],0)))</f>
        <v>n/a</v>
      </c>
      <c r="EZ218" s="194" t="str">
        <f>IF(INDEX(tab_MinKomp[Podciśnienie],MATCH($B217,tab_MinKomp[[Stanowisko / Position ]:[Stanowisko / Position ]],0))="n/a","n/a",EZ217-INDEX(tab_MinKomp[Podciśnienie],MATCH($B217,tab_MinKomp[[Stanowisko / Position ]:[Stanowisko / Position ]],0)))</f>
        <v>n/a</v>
      </c>
      <c r="FA218" s="194" t="str">
        <f>IF(INDEX(tab_MinKomp[Usuwanie awarii],MATCH($B217,tab_MinKomp[[Stanowisko / Position ]:[Stanowisko / Position ]],0))="n/a","n/a",FA217-INDEX(tab_MinKomp[Usuwanie awarii],MATCH($B217,tab_MinKomp[[Stanowisko / Position ]:[Stanowisko / Position ]],0)))</f>
        <v>n/a</v>
      </c>
      <c r="FB218" s="194" t="str">
        <f>IF(INDEX(tab_MinKomp[Obsługa robotów],MATCH($B217,tab_MinKomp[[Stanowisko / Position ]:[Stanowisko / Position ]],0))="n/a","n/a",FB217-INDEX(tab_MinKomp[Obsługa robotów],MATCH($B217,tab_MinKomp[[Stanowisko / Position ]:[Stanowisko / Position ]],0)))</f>
        <v>n/a</v>
      </c>
      <c r="FC218" s="194" t="str">
        <f>IF(INDEX(tab_MinKomp[Obsługa sterowania maszyny],MATCH($B217,tab_MinKomp[[Stanowisko / Position ]:[Stanowisko / Position ]],0))="n/a","n/a",FC217-INDEX(tab_MinKomp[Obsługa sterowania maszyny],MATCH($B217,tab_MinKomp[[Stanowisko / Position ]:[Stanowisko / Position ]],0)))</f>
        <v>n/a</v>
      </c>
      <c r="FD218" s="194" t="str">
        <f>IF(INDEX(tab_MinKomp[Usuwanie przyczyn żródłowych],MATCH($B217,tab_MinKomp[[Stanowisko / Position ]:[Stanowisko / Position ]],0))="n/a","n/a",FD217-INDEX(tab_MinKomp[Usuwanie przyczyn żródłowych],MATCH($B217,tab_MinKomp[[Stanowisko / Position ]:[Stanowisko / Position ]],0)))</f>
        <v>n/a</v>
      </c>
      <c r="FE218" s="194" t="str">
        <f>IF(INDEX(tab_MinKomp[Cmms stosowanie],MATCH($B217,tab_MinKomp[[Stanowisko / Position ]:[Stanowisko / Position ]],0))="n/a","n/a",FE217-INDEX(tab_MinKomp[Cmms stosowanie],MATCH($B217,tab_MinKomp[[Stanowisko / Position ]:[Stanowisko / Position ]],0)))</f>
        <v>n/a</v>
      </c>
      <c r="FF218" s="190" t="str">
        <f>IF(INDEX(tab_MinKomp[Testy czystości / Reinheitstests],MATCH($B217,tab_MinKomp[[Stanowisko / Position ]:[Stanowisko / Position ]],0))="n/a","n/a",FF217-INDEX(tab_MinKomp[Testy czystości / Reinheitstests],MATCH($B217,tab_MinKomp[[Stanowisko / Position ]:[Stanowisko / Position ]],0)))</f>
        <v>n/a</v>
      </c>
      <c r="FG218" s="194" t="str">
        <f>IF(INDEX(tab_MinKomp[Czyszczenie form plastikowych],MATCH($B217,tab_MinKomp[[Stanowisko / Position ]:[Stanowisko / Position ]],0))="n/a","n/a",FG217-INDEX(tab_MinKomp[Czyszczenie form plastikowych],MATCH($B217,tab_MinKomp[[Stanowisko / Position ]:[Stanowisko / Position ]],0)))</f>
        <v>n/a</v>
      </c>
      <c r="FH218" s="194" t="str">
        <f>IF(INDEX(tab_MinKomp[Wymiana form plastik],MATCH($B217,tab_MinKomp[[Stanowisko / Position ]:[Stanowisko / Position ]],0))="n/a","n/a",FH217-INDEX(tab_MinKomp[Wymiana form plastik],MATCH($B217,tab_MinKomp[[Stanowisko / Position ]:[Stanowisko / Position ]],0)))</f>
        <v>n/a</v>
      </c>
      <c r="FI218" s="194" t="str">
        <f>IF(INDEX(tab_MinKomp[Wymiana form guma],MATCH($B217,tab_MinKomp[[Stanowisko / Position ]:[Stanowisko / Position ]],0))="n/a","n/a",FI217-INDEX(tab_MinKomp[Wymiana form guma],MATCH($B217,tab_MinKomp[[Stanowisko / Position ]:[Stanowisko / Position ]],0)))</f>
        <v>n/a</v>
      </c>
      <c r="FJ218" s="194" t="str">
        <f>IF(INDEX(tab_MinKomp[Konserwacja KK],MATCH($B217,tab_MinKomp[[Stanowisko / Position ]:[Stanowisko / Position ]],0))="n/a","n/a",FJ217-INDEX(tab_MinKomp[Konserwacja KK],MATCH($B217,tab_MinKomp[[Stanowisko / Position ]:[Stanowisko / Position ]],0)))</f>
        <v>n/a</v>
      </c>
      <c r="FK218" s="194" t="str">
        <f>IF(INDEX(tab_MinKomp[Konserwacja form guma],MATCH($B217,tab_MinKomp[[Stanowisko / Position ]:[Stanowisko / Position ]],0))="n/a","n/a",FK217-INDEX(tab_MinKomp[Konserwacja form guma],MATCH($B217,tab_MinKomp[[Stanowisko / Position ]:[Stanowisko / Position ]],0)))</f>
        <v>n/a</v>
      </c>
      <c r="FL218" s="194" t="str">
        <f>IF(INDEX(tab_MinKomp[Konserwacja form plastiki],MATCH($B217,tab_MinKomp[[Stanowisko / Position ]:[Stanowisko / Position ]],0))="n/a","n/a",FL217-INDEX(tab_MinKomp[Konserwacja form plastiki],MATCH($B217,tab_MinKomp[[Stanowisko / Position ]:[Stanowisko / Position ]],0)))</f>
        <v>n/a</v>
      </c>
      <c r="FM218" s="194" t="str">
        <f>IF(INDEX(tab_MinKomp[Konserwacja Gorącego Kanału],MATCH($B217,tab_MinKomp[[Stanowisko / Position ]:[Stanowisko / Position ]],0))="n/a","n/a",FM217-INDEX(tab_MinKomp[Konserwacja Gorącego Kanału],MATCH($B217,tab_MinKomp[[Stanowisko / Position ]:[Stanowisko / Position ]],0)))</f>
        <v>n/a</v>
      </c>
      <c r="FN218" s="194" t="str">
        <f>IF(INDEX(tab_MinKomp[MS Office (Excel)],MATCH($B217,tab_MinKomp[[Stanowisko / Position ]:[Stanowisko / Position ]],0))="n/a","n/a",FN217-INDEX(tab_MinKomp[MS Office (Excel)],MATCH($B217,tab_MinKomp[[Stanowisko / Position ]:[Stanowisko / Position ]],0)))</f>
        <v>n/a</v>
      </c>
      <c r="FO218" s="194" t="str">
        <f>IF(INDEX(tab_MinKomp[MS Office (Word)],MATCH($B217,tab_MinKomp[[Stanowisko / Position ]:[Stanowisko / Position ]],0))="n/a","n/a",FO217-INDEX(tab_MinKomp[MS Office (Word)],MATCH($B217,tab_MinKomp[[Stanowisko / Position ]:[Stanowisko / Position ]],0)))</f>
        <v>n/a</v>
      </c>
      <c r="FP218" s="194" t="str">
        <f>IF(INDEX(tab_MinKomp[MS Office (Power Point)],MATCH($B217,tab_MinKomp[[Stanowisko / Position ]:[Stanowisko / Position ]],0))="n/a","n/a",FP217-INDEX(tab_MinKomp[MS Office (Power Point)],MATCH($B217,tab_MinKomp[[Stanowisko / Position ]:[Stanowisko / Position ]],0)))</f>
        <v>n/a</v>
      </c>
      <c r="FQ218" s="196" t="str">
        <f>IF(INDEX(tab_MinKomp[Język angielski / Englisch],MATCH($B217,tab_MinKomp[[Stanowisko / Position ]:[Stanowisko / Position ]],0))="n/a","n/a",FQ217-INDEX(tab_MinKomp[Język angielski / Englisch],MATCH($B217,tab_MinKomp[[Stanowisko / Position ]:[Stanowisko / Position ]],0)))</f>
        <v>n/a</v>
      </c>
      <c r="FR218" s="196" t="str">
        <f>IF(INDEX(tab_MinKomp[Język niemiecki / Deutsch],MATCH($B217,tab_MinKomp[[Stanowisko / Position ]:[Stanowisko / Position ]],0))="n/a","n/a",FR217-INDEX(tab_MinKomp[Język niemiecki / Deutsch],MATCH($B217,tab_MinKomp[[Stanowisko / Position ]:[Stanowisko / Position ]],0)))</f>
        <v>n/a</v>
      </c>
      <c r="FS218" s="194">
        <f>IF(INDEX(tab_MinKomp[Zarządzanie dokumentacją procesową / Process dokumentation management],MATCH($B217,tab_MinKomp[[Stanowisko / Position ]:[Stanowisko / Position ]],0))="n/a","n/a",FS217-INDEX(tab_MinKomp[Zarządzanie dokumentacją procesową / Process dokumentation management],MATCH($B217,tab_MinKomp[[Stanowisko / Position ]:[Stanowisko / Position ]],0)))</f>
        <v>0</v>
      </c>
      <c r="FT218" s="194">
        <f>IF(INDEX(tab_MinKomp[Znajomość procesów z obszaru / Kenntiss der prozesse in dem Bereich],MATCH($B217,tab_MinKomp[[Stanowisko / Position ]:[Stanowisko / Position ]],0))="n/a","n/a",FT217-INDEX(tab_MinKomp[Znajomość procesów z obszaru / Kenntiss der prozesse in dem Bereich],MATCH($B217,tab_MinKomp[[Stanowisko / Position ]:[Stanowisko / Position ]],0)))</f>
        <v>0</v>
      </c>
      <c r="FU218" s="194">
        <f>IF(INDEX(tab_MinKomp[optymalizacja procesów / Prozessoptymalisierung],MATCH($B217,tab_MinKomp[[Stanowisko / Position ]:[Stanowisko / Position ]],0))="n/a","n/a",FU217-INDEX(tab_MinKomp[optymalizacja procesów / Prozessoptymalisierung],MATCH($B217,tab_MinKomp[[Stanowisko / Position ]:[Stanowisko / Position ]],0)))</f>
        <v>0</v>
      </c>
      <c r="FV218" s="194">
        <f>IF(INDEX(tab_MinKomp[Umiejętności szkoleniowe / Trainingsfähigkeiten],MATCH($B217,tab_MinKomp[[Stanowisko / Position ]:[Stanowisko / Position ]],0))="n/a","n/a",FV217-INDEX(tab_MinKomp[Umiejętności szkoleniowe / Trainingsfähigkeiten],MATCH($B217,tab_MinKomp[[Stanowisko / Position ]:[Stanowisko / Position ]],0)))</f>
        <v>0</v>
      </c>
      <c r="FW218" s="194">
        <f>IF(INDEX(tab_MinKomp[Analityczne myślenie, podejście / Analitysches Denken, Einstellung],MATCH($B217,tab_MinKomp[[Stanowisko / Position ]:[Stanowisko / Position ]],0))="n/a","n/a",FW217-INDEX(tab_MinKomp[Analityczne myślenie, podejście / Analitysches Denken, Einstellung],MATCH($B217,tab_MinKomp[[Stanowisko / Position ]:[Stanowisko / Position ]],0)))</f>
        <v>0</v>
      </c>
      <c r="FX218" s="194">
        <f>IF(INDEX(tab_MinKomp[Dokładność, precyzja w dzialaniu / Genauigkeit, Präzision in die Arbeit],MATCH($B217,tab_MinKomp[[Stanowisko / Position ]:[Stanowisko / Position ]],0))="n/a","n/a",FX217-INDEX(tab_MinKomp[Dokładność, precyzja w dzialaniu / Genauigkeit, Präzision in die Arbeit],MATCH($B217,tab_MinKomp[[Stanowisko / Position ]:[Stanowisko / Position ]],0)))</f>
        <v>0</v>
      </c>
      <c r="FY218" s="194">
        <f>IF(INDEX(tab_MinKomp[Dyspozycyjność / Verfügbarkeit],MATCH($B217,tab_MinKomp[[Stanowisko / Position ]:[Stanowisko / Position ]],0))="n/a","n/a",FY217-INDEX(tab_MinKomp[Dyspozycyjność / Verfügbarkeit],MATCH($B217,tab_MinKomp[[Stanowisko / Position ]:[Stanowisko / Position ]],0)))</f>
        <v>0</v>
      </c>
      <c r="FZ218" s="194">
        <f>IF(INDEX(tab_MinKomp[Zaangażowanie / 
Engagement],MATCH($B217,tab_MinKomp[[Stanowisko / Position ]:[Stanowisko / Position ]],0))="n/a","n/a",FZ217-INDEX(tab_MinKomp[Zaangażowanie / 
Engagement],MATCH($B217,tab_MinKomp[[Stanowisko / Position ]:[Stanowisko / Position ]],0)))</f>
        <v>0</v>
      </c>
      <c r="GA218" s="194" t="str">
        <f>IF(INDEX(tab_MinKomp[Konserwacja form guma],MATCH($B217,tab_MinKomp[[Stanowisko / Position ]:[Stanowisko / Position ]],0))="n/a","n/a",GA217-INDEX(tab_MinKomp[Konserwacja form guma],MATCH($B217,tab_MinKomp[[Stanowisko / Position ]:[Stanowisko / Position ]],0)))</f>
        <v>n/a</v>
      </c>
      <c r="GB218" s="194" t="str">
        <f>IF(INDEX(tab_MinKomp[Konserwacja form plastiki],MATCH($B217,tab_MinKomp[[Stanowisko / Position ]:[Stanowisko / Position ]],0))="n/a","n/a",GB217-INDEX(tab_MinKomp[Konserwacja form plastiki],MATCH($B217,tab_MinKomp[[Stanowisko / Position ]:[Stanowisko / Position ]],0)))</f>
        <v>n/a</v>
      </c>
      <c r="GC218" s="194">
        <f>IF(INDEX(tab_MinKomp[Elastyczność w działaniu],MATCH($B217,tab_MinKomp[[Stanowisko / Position ]:[Stanowisko / Position ]],0))="n/a","n/a",GC217-INDEX(tab_MinKomp[Elastyczność w działaniu],MATCH($B217,tab_MinKomp[[Stanowisko / Position ]:[Stanowisko / Position ]],0)))</f>
        <v>0</v>
      </c>
      <c r="GD218" s="194">
        <f>IF(INDEX(tab_MinKomp[Komunikatywność],MATCH($B217,tab_MinKomp[[Stanowisko / Position ]:[Stanowisko / Position ]],0))="n/a","n/a",GD217-INDEX(tab_MinKomp[Komunikatywność],MATCH($B217,tab_MinKomp[[Stanowisko / Position ]:[Stanowisko / Position ]],0)))</f>
        <v>0</v>
      </c>
      <c r="GE218" s="193" t="str">
        <f>IF(INDEX(tab_MinKomp[Motywowanie i budowanie zaangażowania zespołu],MATCH($B217,tab_MinKomp[[Stanowisko / Position ]:[Stanowisko / Position ]],0))="n/a","n/a",GE217-INDEX(tab_MinKomp[Motywowanie i budowanie zaangażowania zespołu],MATCH($B217,tab_MinKomp[[Stanowisko / Position ]:[Stanowisko / Position ]],0)))</f>
        <v>n/a</v>
      </c>
      <c r="GF218" s="186" t="s">
        <v>248</v>
      </c>
      <c r="GG218" s="186" t="s">
        <v>248</v>
      </c>
      <c r="GH218" s="186" t="s">
        <v>248</v>
      </c>
      <c r="GI218" s="186" t="s">
        <v>248</v>
      </c>
      <c r="GJ218" s="186" t="s">
        <v>248</v>
      </c>
      <c r="GK218" s="186" t="s">
        <v>248</v>
      </c>
      <c r="GL218" s="186" t="s">
        <v>248</v>
      </c>
      <c r="GM218" s="186" t="s">
        <v>248</v>
      </c>
      <c r="GN218" s="186" t="s">
        <v>248</v>
      </c>
      <c r="GO218" s="186" t="s">
        <v>248</v>
      </c>
      <c r="GP218" s="186" t="s">
        <v>248</v>
      </c>
      <c r="GQ218" s="186" t="s">
        <v>248</v>
      </c>
      <c r="GR218" s="186" t="s">
        <v>248</v>
      </c>
      <c r="GS218" s="186" t="s">
        <v>248</v>
      </c>
      <c r="GT218" s="186" t="s">
        <v>248</v>
      </c>
      <c r="GU218" s="186" t="s">
        <v>248</v>
      </c>
      <c r="GV218" s="186" t="s">
        <v>248</v>
      </c>
      <c r="GW218" s="186" t="s">
        <v>248</v>
      </c>
      <c r="GX218" s="186" t="s">
        <v>248</v>
      </c>
      <c r="GY218" s="186" t="s">
        <v>248</v>
      </c>
      <c r="GZ218" s="261" t="s">
        <v>248</v>
      </c>
      <c r="HA218" s="261" t="s">
        <v>248</v>
      </c>
      <c r="HB218" s="191" t="e">
        <f>SUM(G218:GE218)/(HB217-(SUM(G218:GE218)))</f>
        <v>#VALUE!</v>
      </c>
    </row>
    <row r="219" spans="1:211" ht="24.9" customHeight="1" x14ac:dyDescent="0.3">
      <c r="A219" s="105" t="s">
        <v>321</v>
      </c>
      <c r="B219" s="105" t="s">
        <v>315</v>
      </c>
      <c r="C219" s="105" t="s">
        <v>383</v>
      </c>
      <c r="D219" s="105">
        <v>1007</v>
      </c>
      <c r="E219" s="394" t="s">
        <v>497</v>
      </c>
      <c r="F219" s="185" t="s">
        <v>374</v>
      </c>
      <c r="G219" s="186">
        <v>2</v>
      </c>
      <c r="H219" s="186">
        <v>1</v>
      </c>
      <c r="I219" s="186">
        <v>2</v>
      </c>
      <c r="J219" s="186">
        <v>1</v>
      </c>
      <c r="K219" s="186">
        <v>1</v>
      </c>
      <c r="L219" s="186" t="s">
        <v>248</v>
      </c>
      <c r="M219" s="186" t="s">
        <v>248</v>
      </c>
      <c r="N219" s="186" t="s">
        <v>248</v>
      </c>
      <c r="O219" s="186">
        <v>1</v>
      </c>
      <c r="P219" s="186">
        <v>1</v>
      </c>
      <c r="Q219" s="186" t="s">
        <v>248</v>
      </c>
      <c r="R219" s="186" t="s">
        <v>248</v>
      </c>
      <c r="S219" s="186" t="s">
        <v>248</v>
      </c>
      <c r="T219" s="186" t="s">
        <v>248</v>
      </c>
      <c r="U219" s="186" t="s">
        <v>248</v>
      </c>
      <c r="V219" s="186" t="s">
        <v>248</v>
      </c>
      <c r="W219" s="186" t="s">
        <v>248</v>
      </c>
      <c r="X219" s="186" t="s">
        <v>248</v>
      </c>
      <c r="Y219" s="186" t="s">
        <v>248</v>
      </c>
      <c r="Z219" s="186" t="s">
        <v>248</v>
      </c>
      <c r="AA219" s="186" t="s">
        <v>248</v>
      </c>
      <c r="AB219" s="186" t="s">
        <v>248</v>
      </c>
      <c r="AC219" s="186" t="s">
        <v>248</v>
      </c>
      <c r="AD219" s="186" t="s">
        <v>248</v>
      </c>
      <c r="AE219" s="186" t="s">
        <v>248</v>
      </c>
      <c r="AF219" s="186" t="s">
        <v>248</v>
      </c>
      <c r="AG219" s="186" t="s">
        <v>248</v>
      </c>
      <c r="AH219" s="186" t="s">
        <v>248</v>
      </c>
      <c r="AI219" s="186" t="s">
        <v>248</v>
      </c>
      <c r="AJ219" s="186" t="s">
        <v>248</v>
      </c>
      <c r="AK219" s="186" t="s">
        <v>248</v>
      </c>
      <c r="AL219" s="186">
        <v>1</v>
      </c>
      <c r="AM219" s="186" t="s">
        <v>248</v>
      </c>
      <c r="AN219" s="186" t="s">
        <v>248</v>
      </c>
      <c r="AO219" s="186">
        <v>1</v>
      </c>
      <c r="AP219" s="186" t="s">
        <v>248</v>
      </c>
      <c r="AQ219" s="186">
        <v>1</v>
      </c>
      <c r="AR219" s="186" t="s">
        <v>248</v>
      </c>
      <c r="AS219" s="186" t="s">
        <v>248</v>
      </c>
      <c r="AT219" s="186" t="s">
        <v>248</v>
      </c>
      <c r="AU219" s="186" t="s">
        <v>248</v>
      </c>
      <c r="AV219" s="186">
        <v>2</v>
      </c>
      <c r="AW219" s="186">
        <v>1</v>
      </c>
      <c r="AX219" s="186" t="s">
        <v>248</v>
      </c>
      <c r="AY219" s="186" t="s">
        <v>248</v>
      </c>
      <c r="AZ219" s="186" t="s">
        <v>248</v>
      </c>
      <c r="BA219" s="186">
        <v>1</v>
      </c>
      <c r="BB219" s="186">
        <v>1</v>
      </c>
      <c r="BC219" s="186" t="s">
        <v>248</v>
      </c>
      <c r="BD219" s="186" t="s">
        <v>248</v>
      </c>
      <c r="BE219" s="186" t="s">
        <v>248</v>
      </c>
      <c r="BF219" s="186" t="s">
        <v>248</v>
      </c>
      <c r="BG219" s="186" t="s">
        <v>248</v>
      </c>
      <c r="BH219" s="186" t="s">
        <v>248</v>
      </c>
      <c r="BI219" s="186" t="s">
        <v>248</v>
      </c>
      <c r="BJ219" s="186" t="s">
        <v>248</v>
      </c>
      <c r="BK219" s="186" t="s">
        <v>248</v>
      </c>
      <c r="BL219" s="186" t="s">
        <v>248</v>
      </c>
      <c r="BM219" s="186" t="s">
        <v>248</v>
      </c>
      <c r="BN219" s="186" t="s">
        <v>248</v>
      </c>
      <c r="BO219" s="186" t="s">
        <v>248</v>
      </c>
      <c r="BP219" s="186" t="s">
        <v>248</v>
      </c>
      <c r="BQ219" s="186">
        <v>3</v>
      </c>
      <c r="BR219" s="186" t="s">
        <v>248</v>
      </c>
      <c r="BS219" s="186">
        <v>3</v>
      </c>
      <c r="BT219" s="186" t="s">
        <v>248</v>
      </c>
      <c r="BU219" s="186">
        <v>3</v>
      </c>
      <c r="BV219" s="186" t="s">
        <v>248</v>
      </c>
      <c r="BW219" s="186">
        <v>3</v>
      </c>
      <c r="BX219" s="186">
        <v>2</v>
      </c>
      <c r="BY219" s="186" t="s">
        <v>248</v>
      </c>
      <c r="BZ219" s="186">
        <v>2</v>
      </c>
      <c r="CA219" s="186" t="s">
        <v>248</v>
      </c>
      <c r="CB219" s="186">
        <v>2</v>
      </c>
      <c r="CC219" s="186" t="s">
        <v>248</v>
      </c>
      <c r="CD219" s="186">
        <v>2</v>
      </c>
      <c r="CE219" s="186">
        <v>2</v>
      </c>
      <c r="CF219" s="186"/>
      <c r="CG219" s="186">
        <v>1</v>
      </c>
      <c r="CH219" s="186" t="s">
        <v>248</v>
      </c>
      <c r="CI219" s="186" t="s">
        <v>248</v>
      </c>
      <c r="CJ219" s="186" t="s">
        <v>248</v>
      </c>
      <c r="CK219" s="186" t="s">
        <v>248</v>
      </c>
      <c r="CL219" s="186" t="s">
        <v>248</v>
      </c>
      <c r="CM219" s="186" t="s">
        <v>248</v>
      </c>
      <c r="CN219" s="186" t="s">
        <v>248</v>
      </c>
      <c r="CO219" s="186" t="s">
        <v>248</v>
      </c>
      <c r="CP219" s="186" t="s">
        <v>248</v>
      </c>
      <c r="CQ219" s="186" t="s">
        <v>248</v>
      </c>
      <c r="CR219" s="186" t="s">
        <v>248</v>
      </c>
      <c r="CS219" s="186" t="s">
        <v>248</v>
      </c>
      <c r="CT219" s="186" t="s">
        <v>248</v>
      </c>
      <c r="CU219" s="186" t="s">
        <v>248</v>
      </c>
      <c r="CV219" s="186" t="s">
        <v>248</v>
      </c>
      <c r="CW219" s="186">
        <v>2</v>
      </c>
      <c r="CX219" s="186" t="s">
        <v>248</v>
      </c>
      <c r="CY219" s="186" t="s">
        <v>248</v>
      </c>
      <c r="CZ219" s="186" t="s">
        <v>248</v>
      </c>
      <c r="DA219" s="186" t="s">
        <v>248</v>
      </c>
      <c r="DB219" s="186" t="s">
        <v>248</v>
      </c>
      <c r="DC219" s="186" t="s">
        <v>248</v>
      </c>
      <c r="DD219" s="186" t="s">
        <v>248</v>
      </c>
      <c r="DE219" s="186" t="s">
        <v>248</v>
      </c>
      <c r="DF219" s="186">
        <v>1</v>
      </c>
      <c r="DG219" s="186" t="s">
        <v>248</v>
      </c>
      <c r="DH219" s="186" t="s">
        <v>248</v>
      </c>
      <c r="DI219" s="186" t="s">
        <v>248</v>
      </c>
      <c r="DJ219" s="186" t="s">
        <v>248</v>
      </c>
      <c r="DK219" s="186" t="s">
        <v>248</v>
      </c>
      <c r="DL219" s="186" t="s">
        <v>248</v>
      </c>
      <c r="DM219" s="186" t="s">
        <v>248</v>
      </c>
      <c r="DN219" s="186">
        <v>1</v>
      </c>
      <c r="DO219" s="186" t="s">
        <v>248</v>
      </c>
      <c r="DP219" s="186" t="s">
        <v>248</v>
      </c>
      <c r="DQ219" s="186" t="s">
        <v>248</v>
      </c>
      <c r="DR219" s="186" t="s">
        <v>248</v>
      </c>
      <c r="DS219" s="186" t="s">
        <v>248</v>
      </c>
      <c r="DT219" s="186" t="s">
        <v>248</v>
      </c>
      <c r="DU219" s="186" t="s">
        <v>248</v>
      </c>
      <c r="DV219" s="186" t="s">
        <v>248</v>
      </c>
      <c r="DW219" s="186" t="s">
        <v>248</v>
      </c>
      <c r="DX219" s="186" t="s">
        <v>248</v>
      </c>
      <c r="DY219" s="186" t="s">
        <v>248</v>
      </c>
      <c r="DZ219" s="186" t="s">
        <v>248</v>
      </c>
      <c r="EA219" s="186" t="s">
        <v>248</v>
      </c>
      <c r="EB219" s="186" t="s">
        <v>248</v>
      </c>
      <c r="EC219" s="186" t="s">
        <v>248</v>
      </c>
      <c r="ED219" s="186" t="s">
        <v>248</v>
      </c>
      <c r="EE219" s="186" t="s">
        <v>248</v>
      </c>
      <c r="EF219" s="186" t="s">
        <v>248</v>
      </c>
      <c r="EG219" s="186" t="s">
        <v>248</v>
      </c>
      <c r="EH219" s="186" t="s">
        <v>248</v>
      </c>
      <c r="EI219" s="186" t="s">
        <v>248</v>
      </c>
      <c r="EJ219" s="186" t="s">
        <v>248</v>
      </c>
      <c r="EK219" s="186" t="s">
        <v>248</v>
      </c>
      <c r="EL219" s="184" t="s">
        <v>248</v>
      </c>
      <c r="EM219" s="184" t="s">
        <v>248</v>
      </c>
      <c r="EN219" s="184" t="s">
        <v>248</v>
      </c>
      <c r="EO219" s="186" t="s">
        <v>248</v>
      </c>
      <c r="EP219" s="186" t="s">
        <v>248</v>
      </c>
      <c r="EQ219" s="186" t="s">
        <v>248</v>
      </c>
      <c r="ER219" s="186" t="s">
        <v>248</v>
      </c>
      <c r="ES219" s="186" t="s">
        <v>248</v>
      </c>
      <c r="ET219" s="186" t="s">
        <v>248</v>
      </c>
      <c r="EU219" s="186" t="s">
        <v>248</v>
      </c>
      <c r="EV219" s="186" t="s">
        <v>248</v>
      </c>
      <c r="EW219" s="186" t="s">
        <v>248</v>
      </c>
      <c r="EX219" s="186" t="s">
        <v>248</v>
      </c>
      <c r="EY219" s="186" t="s">
        <v>248</v>
      </c>
      <c r="EZ219" s="186" t="s">
        <v>248</v>
      </c>
      <c r="FA219" s="186" t="s">
        <v>248</v>
      </c>
      <c r="FB219" s="186" t="s">
        <v>248</v>
      </c>
      <c r="FC219" s="186" t="s">
        <v>248</v>
      </c>
      <c r="FD219" s="186" t="s">
        <v>248</v>
      </c>
      <c r="FE219" s="186" t="s">
        <v>248</v>
      </c>
      <c r="FF219" s="186" t="s">
        <v>248</v>
      </c>
      <c r="FG219" s="186" t="s">
        <v>248</v>
      </c>
      <c r="FH219" s="186" t="s">
        <v>248</v>
      </c>
      <c r="FI219" s="186" t="s">
        <v>248</v>
      </c>
      <c r="FJ219" s="186" t="s">
        <v>248</v>
      </c>
      <c r="FK219" s="186" t="s">
        <v>248</v>
      </c>
      <c r="FL219" s="186" t="s">
        <v>248</v>
      </c>
      <c r="FM219" s="186" t="s">
        <v>248</v>
      </c>
      <c r="FN219" s="186" t="s">
        <v>248</v>
      </c>
      <c r="FO219" s="186" t="s">
        <v>248</v>
      </c>
      <c r="FP219" s="186" t="s">
        <v>248</v>
      </c>
      <c r="FQ219" s="187" t="s">
        <v>248</v>
      </c>
      <c r="FR219" s="187" t="s">
        <v>248</v>
      </c>
      <c r="FS219" s="186">
        <v>2</v>
      </c>
      <c r="FT219" s="186">
        <v>2</v>
      </c>
      <c r="FU219" s="186">
        <v>1</v>
      </c>
      <c r="FV219" s="186">
        <v>1</v>
      </c>
      <c r="FW219" s="186">
        <v>1</v>
      </c>
      <c r="FX219" s="186">
        <v>2</v>
      </c>
      <c r="FY219" s="186">
        <v>2</v>
      </c>
      <c r="FZ219" s="186">
        <v>1</v>
      </c>
      <c r="GA219" s="186" t="s">
        <v>248</v>
      </c>
      <c r="GB219" s="186" t="s">
        <v>248</v>
      </c>
      <c r="GC219" s="186">
        <v>1</v>
      </c>
      <c r="GD219" s="186"/>
      <c r="GE219" s="186" t="s">
        <v>248</v>
      </c>
      <c r="GF219" s="186" t="s">
        <v>248</v>
      </c>
      <c r="GG219" s="186" t="s">
        <v>248</v>
      </c>
      <c r="GH219" s="186" t="s">
        <v>248</v>
      </c>
      <c r="GI219" s="186" t="s">
        <v>248</v>
      </c>
      <c r="GJ219" s="186" t="s">
        <v>248</v>
      </c>
      <c r="GK219" s="186" t="s">
        <v>248</v>
      </c>
      <c r="GL219" s="186" t="s">
        <v>248</v>
      </c>
      <c r="GM219" s="186" t="s">
        <v>248</v>
      </c>
      <c r="GN219" s="186" t="s">
        <v>248</v>
      </c>
      <c r="GO219" s="186" t="s">
        <v>248</v>
      </c>
      <c r="GP219" s="186" t="s">
        <v>248</v>
      </c>
      <c r="GQ219" s="186" t="s">
        <v>248</v>
      </c>
      <c r="GR219" s="186" t="s">
        <v>248</v>
      </c>
      <c r="GS219" s="186" t="s">
        <v>248</v>
      </c>
      <c r="GT219" s="186" t="s">
        <v>248</v>
      </c>
      <c r="GU219" s="186" t="s">
        <v>248</v>
      </c>
      <c r="GV219" s="186" t="s">
        <v>248</v>
      </c>
      <c r="GW219" s="186" t="s">
        <v>248</v>
      </c>
      <c r="GX219" s="186" t="s">
        <v>248</v>
      </c>
      <c r="GY219" s="186" t="s">
        <v>248</v>
      </c>
      <c r="GZ219" s="261" t="s">
        <v>248</v>
      </c>
      <c r="HA219" s="261" t="s">
        <v>248</v>
      </c>
      <c r="HB219" s="188">
        <f>SUM(G219:GE219)</f>
        <v>57</v>
      </c>
    </row>
    <row r="220" spans="1:211" ht="24.9" customHeight="1" thickBot="1" x14ac:dyDescent="0.35">
      <c r="A220" s="108" t="str">
        <f>A219</f>
        <v>Prod.-Q-5</v>
      </c>
      <c r="B220" s="108" t="str">
        <f>B219</f>
        <v>Pracownik Produkcji</v>
      </c>
      <c r="C220" s="108" t="str">
        <f>C219</f>
        <v>RL</v>
      </c>
      <c r="D220" s="108">
        <f>D219</f>
        <v>1007</v>
      </c>
      <c r="E220" s="395"/>
      <c r="F220" s="189" t="s">
        <v>375</v>
      </c>
      <c r="G220" s="192">
        <f>IF(INDEX(tab_MinKomp[Przepisy BHP / BHP Vorschriften],MATCH($B219,tab_MinKomp[[Stanowisko / Position ]:[Stanowisko / Position ]],0))="n/a","n/a",G219-INDEX(tab_MinKomp[Przepisy BHP / BHP Vorschriften],MATCH($B219,tab_MinKomp[[Stanowisko / Position ]:[Stanowisko / Position ]],0)))</f>
        <v>0</v>
      </c>
      <c r="H220" s="193">
        <f>IF(INDEX(tab_MinKomp[Przepisy PPOŻ / Brandschutzbestimmungen],MATCH($B219,tab_MinKomp[[Stanowisko / Position ]:[Stanowisko / Position ]],0))="n/a","n/a",H219-INDEX(tab_MinKomp[Przepisy PPOŻ / Brandschutzbestimmungen],MATCH($B219,tab_MinKomp[[Stanowisko / Position ]:[Stanowisko / Position ]],0)))</f>
        <v>0</v>
      </c>
      <c r="I220" s="193">
        <f>IF(INDEX(tab_MinKomp[Ryzyko zawodowe na stanowiskach pracyv/ Berufliche Risiken an Arbeitsstellen],MATCH($B219,tab_MinKomp[[Stanowisko / Position ]:[Stanowisko / Position ]],0))="n/a","n/a",I219-INDEX(tab_MinKomp[Ryzyko zawodowe na stanowiskach pracyv/ Berufliche Risiken an Arbeitsstellen],MATCH($B219,tab_MinKomp[[Stanowisko / Position ]:[Stanowisko / Position ]],0)))</f>
        <v>0</v>
      </c>
      <c r="J220" s="193">
        <f>IF(INDEX(tab_MinKomp[Gospodarka substancjami niebezpiecznymi / Gefahrstoffmanagement],MATCH($B219,tab_MinKomp[[Stanowisko / Position ]:[Stanowisko / Position ]],0))="n/a","n/a",J219-INDEX(tab_MinKomp[Gospodarka substancjami niebezpiecznymi / Gefahrstoffmanagement],MATCH($B219,tab_MinKomp[[Stanowisko / Position ]:[Stanowisko / Position ]],0)))</f>
        <v>0</v>
      </c>
      <c r="K220" s="193">
        <f>IF(INDEX(tab_MinKomp[Gospodarka odpadami / Abfallwirtschaft],MATCH($B219,tab_MinKomp[[Stanowisko / Position ]:[Stanowisko / Position ]],0))="n/a","n/a",K219-INDEX(tab_MinKomp[Gospodarka odpadami / Abfallwirtschaft],MATCH($B219,tab_MinKomp[[Stanowisko / Position ]:[Stanowisko / Position ]],0)))</f>
        <v>0</v>
      </c>
      <c r="L220" s="194" t="str">
        <f>IF(INDEX(tab_MinKomp[Przepisy kodeksu pracy / Bestimmungen des Arbeitsgesetzes],MATCH($B219,tab_MinKomp[[Stanowisko / Position ]:[Stanowisko / Position ]],0))="n/a","n/a",L219-INDEX(tab_MinKomp[Przepisy kodeksu pracy / Bestimmungen des Arbeitsgesetzes],MATCH($B219,tab_MinKomp[[Stanowisko / Position ]:[Stanowisko / Position ]],0)))</f>
        <v>n/a</v>
      </c>
      <c r="M220" s="195" t="str">
        <f>IF(INDEX(tab_MinKomp[Przepisy o ub.społ. ZUS  / Sozialversicherungsvorschriften],MATCH($B219,tab_MinKomp[[Stanowisko / Position ]:[Stanowisko / Position ]],0))="n/a","n/a",M219-INDEX(tab_MinKomp[Przepisy o ub.społ. ZUS  / Sozialversicherungsvorschriften],MATCH($B219,tab_MinKomp[[Stanowisko / Position ]:[Stanowisko / Position ]],0)))</f>
        <v>n/a</v>
      </c>
      <c r="N220" s="194" t="str">
        <f>IF(INDEX(tab_MinKomp[PRZEPISY O PDOF /persönlich Einkommensteuergesetz ],MATCH($B219,tab_MinKomp[[Stanowisko / Position ]:[Stanowisko / Position ]],0))="n/a","n/a",N219-INDEX(tab_MinKomp[PRZEPISY O PDOF /persönlich Einkommensteuergesetz ],MATCH($B219,tab_MinKomp[[Stanowisko / Position ]:[Stanowisko / Position ]],0)))</f>
        <v>n/a</v>
      </c>
      <c r="O220" s="194">
        <f>IF(INDEX(tab_MinKomp[Regulamin pracy / Arbeitsordnung],MATCH($B219,tab_MinKomp[[Stanowisko / Position ]:[Stanowisko / Position ]],0))="n/a","n/a",O219-INDEX(tab_MinKomp[Regulamin pracy / Arbeitsordnung],MATCH($B219,tab_MinKomp[[Stanowisko / Position ]:[Stanowisko / Position ]],0)))</f>
        <v>0</v>
      </c>
      <c r="P220" s="194">
        <f>IF(INDEX(tab_MinKomp[Regulamin wynagradzania / Vergütungsordnung],MATCH($B219,tab_MinKomp[[Stanowisko / Position ]:[Stanowisko / Position ]],0))="n/a","n/a",P219-INDEX(tab_MinKomp[Regulamin wynagradzania / Vergütungsordnung],MATCH($B219,tab_MinKomp[[Stanowisko / Position ]:[Stanowisko / Position ]],0)))</f>
        <v>0</v>
      </c>
      <c r="Q220" s="194" t="str">
        <f>IF(INDEX(tab_MinKomp[System R2PŁATNIK PRO: Płace / Lohnabrechnung],MATCH($B219,tab_MinKomp[[Stanowisko / Position ]:[Stanowisko / Position ]],0))="n/a","n/a",Q219-INDEX(tab_MinKomp[System R2PŁATNIK PRO: Płace / Lohnabrechnung],MATCH($B219,tab_MinKomp[[Stanowisko / Position ]:[Stanowisko / Position ]],0)))</f>
        <v>n/a</v>
      </c>
      <c r="R220" s="194" t="str">
        <f>IF(INDEX(tab_MinKomp[SystemR2PŁATNIK PRO: KADRY / Personaldaten],MATCH($B219,tab_MinKomp[[Stanowisko / Position ]:[Stanowisko / Position ]],0))="n/a","n/a",R219-INDEX(tab_MinKomp[SystemR2PŁATNIK PRO: KADRY / Personaldaten],MATCH($B219,tab_MinKomp[[Stanowisko / Position ]:[Stanowisko / Position ]],0)))</f>
        <v>n/a</v>
      </c>
      <c r="S220" s="194" t="str">
        <f>IF(INDEX(tab_MinKomp[SYSTEM R2PŁATNIK PRO: zarządzanie pracownikami / Arbeitsverwaltung],MATCH($B219,tab_MinKomp[[Stanowisko / Position ]:[Stanowisko / Position ]],0))="n/a","n/a",S219-INDEX(tab_MinKomp[SYSTEM R2PŁATNIK PRO: zarządzanie pracownikami / Arbeitsverwaltung],MATCH($B219,tab_MinKomp[[Stanowisko / Position ]:[Stanowisko / Position ]],0)))</f>
        <v>n/a</v>
      </c>
      <c r="T220" s="194" t="str">
        <f>IF(INDEX(tab_MinKomp[Doradztwo, wsparcie personalne / Personalberatung und Unterstützung],MATCH($B219,tab_MinKomp[[Stanowisko / Position ]:[Stanowisko / Position ]],0))="n/a","n/a",T219-INDEX(tab_MinKomp[Doradztwo, wsparcie personalne / Personalberatung und Unterstützung],MATCH($B219,tab_MinKomp[[Stanowisko / Position ]:[Stanowisko / Position ]],0)))</f>
        <v>n/a</v>
      </c>
      <c r="U220" s="194" t="str">
        <f>IF(INDEX(tab_MinKomp[Przepisy o podatku VAT / MwSt.- Gesetz],MATCH($B219,tab_MinKomp[[Stanowisko / Position ]:[Stanowisko / Position ]],0))="n/a","n/a",U219-INDEX(tab_MinKomp[Przepisy o podatku VAT / MwSt.- Gesetz],MATCH($B219,tab_MinKomp[[Stanowisko / Position ]:[Stanowisko / Position ]],0)))</f>
        <v>n/a</v>
      </c>
      <c r="V220" s="194" t="str">
        <f>IF(INDEX(tab_MinKomp[PrzepisyPDOP / geschäftlich Einkommensteuergesetz],MATCH($B219,tab_MinKomp[[Stanowisko / Position ]:[Stanowisko / Position ]],0))="n/a","n/a",V219-INDEX(tab_MinKomp[PrzepisyPDOP / geschäftlich Einkommensteuergesetz],MATCH($B219,tab_MinKomp[[Stanowisko / Position ]:[Stanowisko / Position ]],0)))</f>
        <v>n/a</v>
      </c>
      <c r="W220" s="194" t="str">
        <f>IF(INDEX(tab_MinKomp[System BAAN / FINANSE (FIBU)],MATCH($B219,tab_MinKomp[[Stanowisko / Position ]:[Stanowisko / Position ]],0))="n/a","n/a",W219-INDEX(tab_MinKomp[System BAAN / FINANSE (FIBU)],MATCH($B219,tab_MinKomp[[Stanowisko / Position ]:[Stanowisko / Position ]],0)))</f>
        <v>n/a</v>
      </c>
      <c r="X220" s="194" t="str">
        <f>IF(INDEX(tab_MinKomp[Systemy pomocnicze / Hilfssysteme(STOCKPROGRAM, KALK2000 etc.)],MATCH($B219,tab_MinKomp[[Stanowisko / Position ]:[Stanowisko / Position ]],0))="n/a","n/a",X219-INDEX(tab_MinKomp[Systemy pomocnicze / Hilfssysteme(STOCKPROGRAM, KALK2000 etc.)],MATCH($B219,tab_MinKomp[[Stanowisko / Position ]:[Stanowisko / Position ]],0)))</f>
        <v>n/a</v>
      </c>
      <c r="Y220" s="194" t="str">
        <f>IF(INDEX(tab_MinKomp[Polityka rachunkowości / Buchführungspolitik],MATCH($B219,tab_MinKomp[[Stanowisko / Position ]:[Stanowisko / Position ]],0))="n/a","n/a",Y219-INDEX(tab_MinKomp[Polityka rachunkowości / Buchführungspolitik],MATCH($B219,tab_MinKomp[[Stanowisko / Position ]:[Stanowisko / Position ]],0)))</f>
        <v>n/a</v>
      </c>
      <c r="Z220" s="194" t="str">
        <f>IF(INDEX(tab_MinKomp[Ustawa o rachunkowości / Rechnungslegungsgesetz],MATCH($B219,tab_MinKomp[[Stanowisko / Position ]:[Stanowisko / Position ]],0))="n/a","n/a",Z219-INDEX(tab_MinKomp[Ustawa o rachunkowości / Rechnungslegungsgesetz],MATCH($B219,tab_MinKomp[[Stanowisko / Position ]:[Stanowisko / Position ]],0)))</f>
        <v>n/a</v>
      </c>
      <c r="AA220" s="194" t="str">
        <f>IF(INDEX(tab_MinKomp[WORKFLOW - TS-100],MATCH($B219,tab_MinKomp[[Stanowisko / Position ]:[Stanowisko / Position ]],0))="n/a","n/a",AA219-INDEX(tab_MinKomp[WORKFLOW - TS-100],MATCH($B219,tab_MinKomp[[Stanowisko / Position ]:[Stanowisko / Position ]],0)))</f>
        <v>n/a</v>
      </c>
      <c r="AB220" s="194" t="str">
        <f>IF(INDEX(tab_MinKomp[WORKFLOW - SFMS],MATCH($B219,tab_MinKomp[[Stanowisko / Position ]:[Stanowisko / Position ]],0))="n/a","n/a",AB219-INDEX(tab_MinKomp[WORKFLOW - SFMS],MATCH($B219,tab_MinKomp[[Stanowisko / Position ]:[Stanowisko / Position ]],0)))</f>
        <v>n/a</v>
      </c>
      <c r="AC220" s="194" t="str">
        <f>IF(INDEX(tab_MinKomp[System ISO 9001:2015],MATCH($B219,tab_MinKomp[[Stanowisko / Position ]:[Stanowisko / Position ]],0))="n/a","n/a",AC219-INDEX(tab_MinKomp[System ISO 9001:2015],MATCH($B219,tab_MinKomp[[Stanowisko / Position ]:[Stanowisko / Position ]],0)))</f>
        <v>n/a</v>
      </c>
      <c r="AD220" s="194" t="str">
        <f>IF(INDEX(tab_MinKomp[System ISO 9001:2015],MATCH($B219,tab_MinKomp[[Stanowisko / Position ]:[Stanowisko / Position ]],0))="n/a","n/a",AD219-INDEX(tab_MinKomp[System ISO 9001:2015],MATCH($B219,tab_MinKomp[[Stanowisko / Position ]:[Stanowisko / Position ]],0)))</f>
        <v>n/a</v>
      </c>
      <c r="AE220" s="194" t="str">
        <f>IF(INDEX(tab_MinKomp[System ISO 9001:2015],MATCH($B219,tab_MinKomp[[Stanowisko / Position ]:[Stanowisko / Position ]],0))="n/a","n/a",AE219-INDEX(tab_MinKomp[System ISO 9001:2015],MATCH($B219,tab_MinKomp[[Stanowisko / Position ]:[Stanowisko / Position ]],0)))</f>
        <v>n/a</v>
      </c>
      <c r="AF220" s="194" t="str">
        <f>IF(INDEX(tab_MinKomp[System ISO 9001:2015],MATCH($B219,tab_MinKomp[[Stanowisko / Position ]:[Stanowisko / Position ]],0))="n/a","n/a",AF219-INDEX(tab_MinKomp[System ISO 9001:2015],MATCH($B219,tab_MinKomp[[Stanowisko / Position ]:[Stanowisko / Position ]],0)))</f>
        <v>n/a</v>
      </c>
      <c r="AG220" s="194" t="str">
        <f>IF(INDEX(tab_MinKomp[Wymagania VDA 6.3 Process / Forderungen],MATCH($B219,tab_MinKomp[[Stanowisko / Position ]:[Stanowisko / Position ]],0))="n/a","n/a",AG219-INDEX(tab_MinKomp[Wymagania VDA 6.3 Process / Forderungen],MATCH($B219,tab_MinKomp[[Stanowisko / Position ]:[Stanowisko / Position ]],0)))</f>
        <v>n/a</v>
      </c>
      <c r="AH220" s="194" t="str">
        <f>IF(INDEX(tab_MinKomp[Wymagania VDA 6.5 Product / Forderungen],MATCH($B219,tab_MinKomp[[Stanowisko / Position ]:[Stanowisko / Position ]],0))="n/a","n/a",AH219-INDEX(tab_MinKomp[Wymagania VDA 6.5 Product / Forderungen],MATCH($B219,tab_MinKomp[[Stanowisko / Position ]:[Stanowisko / Position ]],0)))</f>
        <v>n/a</v>
      </c>
      <c r="AI220" s="194" t="str">
        <f>IF(INDEX(tab_MinKomp[System ISO 9001:2015],MATCH($B219,tab_MinKomp[[Stanowisko / Position ]:[Stanowisko / Position ]],0))="n/a","n/a",AI219-INDEX(tab_MinKomp[System ISO 9001:2015],MATCH($B219,tab_MinKomp[[Stanowisko / Position ]:[Stanowisko / Position ]],0)))</f>
        <v>n/a</v>
      </c>
      <c r="AJ220" s="194" t="str">
        <f>IF(INDEX(tab_MinKomp[Auditor systemu ISO 17021:2018],MATCH($B219,tab_MinKomp[[Stanowisko / Position ]:[Stanowisko / Position ]],0))="n/a","n/a",AJ219-INDEX(tab_MinKomp[Auditor systemu ISO 17021:2018],MATCH($B219,tab_MinKomp[[Stanowisko / Position ]:[Stanowisko / Position ]],0)))</f>
        <v>n/a</v>
      </c>
      <c r="AK220" s="194" t="str">
        <f>IF(INDEX(tab_MinKomp[Pełnomocnik systemu / Systemvertreter],MATCH($B219,tab_MinKomp[[Stanowisko / Position ]:[Stanowisko / Position ]],0))="n/a","n/a",AK219-INDEX(tab_MinKomp[Pełnomocnik systemu / Systemvertreter],MATCH($B219,tab_MinKomp[[Stanowisko / Position ]:[Stanowisko / Position ]],0)))</f>
        <v>n/a</v>
      </c>
      <c r="AL220" s="194">
        <f>IF(INDEX(tab_MinKomp[Polityka Etyczna - Compliance],MATCH($B219,tab_MinKomp[[Stanowisko / Position ]:[Stanowisko / Position ]],0))="n/a","n/a",AL219-INDEX(tab_MinKomp[Polityka Etyczna - Compliance],MATCH($B219,tab_MinKomp[[Stanowisko / Position ]:[Stanowisko / Position ]],0)))</f>
        <v>0</v>
      </c>
      <c r="AM220" s="194" t="str">
        <f>IF(INDEX(tab_MinKomp[WDRAŻANIE NOWYCH PROJEKTÓW/ PROCEDURA CTM],MATCH($B219,tab_MinKomp[[Stanowisko / Position ]:[Stanowisko / Position ]],0))="n/a","n/a",AM219-INDEX(tab_MinKomp[WDRAŻANIE NOWYCH PROJEKTÓW/ PROCEDURA CTM],MATCH($B219,tab_MinKomp[[Stanowisko / Position ]:[Stanowisko / Position ]],0)))</f>
        <v>n/a</v>
      </c>
      <c r="AN220" s="194" t="str">
        <f>IF(INDEX(tab_MinKomp[KAMIENIE MILOWE MSL/PIFF],MATCH($B219,tab_MinKomp[[Stanowisko / Position ]:[Stanowisko / Position ]],0))="n/a","n/a",AN219-INDEX(tab_MinKomp[KAMIENIE MILOWE MSL/PIFF],MATCH($B219,tab_MinKomp[[Stanowisko / Position ]:[Stanowisko / Position ]],0)))</f>
        <v>n/a</v>
      </c>
      <c r="AO220" s="194">
        <f>IF(INDEX(tab_MinKomp[CP],MATCH($B219,tab_MinKomp[[Stanowisko / Position ]:[Stanowisko / Position ]],0))="n/a","n/a",AO219-INDEX(tab_MinKomp[CP],MATCH($B219,tab_MinKomp[[Stanowisko / Position ]:[Stanowisko / Position ]],0)))</f>
        <v>0</v>
      </c>
      <c r="AP220" s="194" t="str">
        <f>IF(INDEX(tab_MinKomp[FMEA],MATCH($B219,tab_MinKomp[[Stanowisko / Position ]:[Stanowisko / Position ]],0))="n/a","n/a",AP219-INDEX(tab_MinKomp[FMEA],MATCH($B219,tab_MinKomp[[Stanowisko / Position ]:[Stanowisko / Position ]],0)))</f>
        <v>n/a</v>
      </c>
      <c r="AQ220" s="194">
        <f>IF(INDEX(tab_MinKomp[FLOW CHART],MATCH($B219,tab_MinKomp[[Stanowisko / Position ]:[Stanowisko / Position ]],0))="n/a","n/a",AQ219-INDEX(tab_MinKomp[FLOW CHART],MATCH($B219,tab_MinKomp[[Stanowisko / Position ]:[Stanowisko / Position ]],0)))</f>
        <v>0</v>
      </c>
      <c r="AR220" s="194" t="str">
        <f>IF(INDEX(tab_MinKomp[APQP],MATCH($B219,tab_MinKomp[[Stanowisko / Position ]:[Stanowisko / Position ]],0))="n/a","n/a",AR219-INDEX(tab_MinKomp[APQP],MATCH($B219,tab_MinKomp[[Stanowisko / Position ]:[Stanowisko / Position ]],0)))</f>
        <v>n/a</v>
      </c>
      <c r="AS220" s="194" t="str">
        <f>IF(INDEX(tab_MinKomp[MSA],MATCH($B219,tab_MinKomp[[Stanowisko / Position ]:[Stanowisko / Position ]],0))="n/a","n/a",AS219-INDEX(tab_MinKomp[MSA],MATCH($B219,tab_MinKomp[[Stanowisko / Position ]:[Stanowisko / Position ]],0)))</f>
        <v>n/a</v>
      </c>
      <c r="AT220" s="194" t="str">
        <f>IF(INDEX(tab_MinKomp[SPC],MATCH($B219,tab_MinKomp[[Stanowisko / Position ]:[Stanowisko / Position ]],0))="n/a","n/a",AT219-INDEX(tab_MinKomp[SPC],MATCH($B219,tab_MinKomp[[Stanowisko / Position ]:[Stanowisko / Position ]],0)))</f>
        <v>n/a</v>
      </c>
      <c r="AU220" s="194" t="str">
        <f>IF(INDEX(tab_MinKomp[CSR (SPECYFICZNE WYMAGANIA KLIENTA)],MATCH($B219,tab_MinKomp[[Stanowisko / Position ]:[Stanowisko / Position ]],0))="n/a","n/a",AU219-INDEX(tab_MinKomp[CSR (SPECYFICZNE WYMAGANIA KLIENTA)],MATCH($B219,tab_MinKomp[[Stanowisko / Position ]:[Stanowisko / Position ]],0)))</f>
        <v>n/a</v>
      </c>
      <c r="AV220" s="194">
        <f>IF(INDEX(tab_MinKomp[5S],MATCH($B219,tab_MinKomp[[Stanowisko / Position ]:[Stanowisko / Position ]],0))="n/a","n/a",AV219-INDEX(tab_MinKomp[5S],MATCH($B219,tab_MinKomp[[Stanowisko / Position ]:[Stanowisko / Position ]],0)))</f>
        <v>0</v>
      </c>
      <c r="AW220" s="194">
        <f>IF(INDEX(tab_MinKomp[LEAN MANAGEMENT],MATCH($B219,tab_MinKomp[[Stanowisko / Position ]:[Stanowisko / Position ]],0))="n/a","n/a",AW219-INDEX(tab_MinKomp[LEAN MANAGEMENT],MATCH($B219,tab_MinKomp[[Stanowisko / Position ]:[Stanowisko / Position ]],0)))</f>
        <v>0</v>
      </c>
      <c r="AX220" s="194" t="str">
        <f>IF(INDEX(tab_MinKomp[5R],MATCH($B219,tab_MinKomp[[Stanowisko / Position ]:[Stanowisko / Position ]],0))="n/a","n/a",AX219-INDEX(tab_MinKomp[5R],MATCH($B219,tab_MinKomp[[Stanowisko / Position ]:[Stanowisko / Position ]],0)))</f>
        <v>n/a</v>
      </c>
      <c r="AY220" s="194" t="str">
        <f>IF(INDEX(tab_MinKomp[Six Sigma],MATCH($B219,tab_MinKomp[[Stanowisko / Position ]:[Stanowisko / Position ]],0))="n/a","n/a",AY219-INDEX(tab_MinKomp[Six Sigma],MATCH($B219,tab_MinKomp[[Stanowisko / Position ]:[Stanowisko / Position ]],0)))</f>
        <v>n/a</v>
      </c>
      <c r="AZ220" s="194" t="str">
        <f>IF(INDEX(tab_MinKomp[System BAAN / Distribution &amp; Supply Chain],MATCH($B219,tab_MinKomp[[Stanowisko / Position ]:[Stanowisko / Position ]],0))="n/a","n/a",AZ219-INDEX(tab_MinKomp[System BAAN / Distribution &amp; Supply Chain],MATCH($B219,tab_MinKomp[[Stanowisko / Position ]:[Stanowisko / Position ]],0)))</f>
        <v>n/a</v>
      </c>
      <c r="BA220" s="194" t="str">
        <f>IF(INDEX(tab_MinKomp[Gospodarka magazynowa / Lagerverwaltung],MATCH($B219,tab_MinKomp[[Stanowisko / Position ]:[Stanowisko / Position ]],0))="n/a","n/a",BA219-INDEX(tab_MinKomp[Gospodarka magazynowa / Lagerverwaltung],MATCH($B219,tab_MinKomp[[Stanowisko / Position ]:[Stanowisko / Position ]],0)))</f>
        <v>n/a</v>
      </c>
      <c r="BB220" s="194" t="str">
        <f>IF(INDEX(tab_MinKomp[Inwentaryzacja - organizacja i przebieg / Inventurprozess],MATCH($B219,tab_MinKomp[[Stanowisko / Position ]:[Stanowisko / Position ]],0))="n/a","n/a",BB219-INDEX(tab_MinKomp[Inwentaryzacja - organizacja i przebieg / Inventurprozess],MATCH($B219,tab_MinKomp[[Stanowisko / Position ]:[Stanowisko / Position ]],0)))</f>
        <v>n/a</v>
      </c>
      <c r="BC220" s="194" t="str">
        <f>IF(INDEX(tab_MinKomp[Organizacja dostaw / Versorgungsorganisation],MATCH($B219,tab_MinKomp[[Stanowisko / Position ]:[Stanowisko / Position ]],0))="n/a","n/a",BC219-INDEX(tab_MinKomp[Organizacja dostaw / Versorgungsorganisation],MATCH($B219,tab_MinKomp[[Stanowisko / Position ]:[Stanowisko / Position ]],0)))</f>
        <v>n/a</v>
      </c>
      <c r="BD220" s="194" t="str">
        <f>IF(INDEX(tab_MinKomp[Organizacja wysyłek / Organisation von Lieferungen],MATCH($B219,tab_MinKomp[[Stanowisko / Position ]:[Stanowisko / Position ]],0))="n/a","n/a",BD219-INDEX(tab_MinKomp[Organizacja wysyłek / Organisation von Lieferungen],MATCH($B219,tab_MinKomp[[Stanowisko / Position ]:[Stanowisko / Position ]],0)))</f>
        <v>n/a</v>
      </c>
      <c r="BE220" s="194" t="str">
        <f>IF(INDEX(tab_MinKomp[Analiza magazynowa - Program Polen.mdb / Inventuranalyse],MATCH($B219,tab_MinKomp[[Stanowisko / Position ]:[Stanowisko / Position ]],0))="n/a","n/a",BE219-INDEX(tab_MinKomp[Analiza magazynowa - Program Polen.mdb / Inventuranalyse],MATCH($B219,tab_MinKomp[[Stanowisko / Position ]:[Stanowisko / Position ]],0)))</f>
        <v>n/a</v>
      </c>
      <c r="BF220" s="190" t="str">
        <f>IF(INDEX(tab_MinKomp[MMOG (Materials Management Operations Guidelines)],MATCH($B219,tab_MinKomp[[Stanowisko / Position ]:[Stanowisko / Position ]],0))="n/a","n/a",BF219-INDEX(tab_MinKomp[MMOG (Materials Management Operations Guidelines)],MATCH($B219,tab_MinKomp[[Stanowisko / Position ]:[Stanowisko / Position ]],0)))</f>
        <v>n/a</v>
      </c>
      <c r="BG220" s="190" t="str">
        <f>IF(INDEX(tab_MinKomp[GPP],MATCH($B219,tab_MinKomp[[Stanowisko / Position ]:[Stanowisko / Position ]],0))="n/a","n/a",BG219-INDEX(tab_MinKomp[GPP],MATCH($B219,tab_MinKomp[[Stanowisko / Position ]:[Stanowisko / Position ]],0)))</f>
        <v>n/a</v>
      </c>
      <c r="BH220" s="190" t="str">
        <f>IF(INDEX(tab_MinKomp[AIAG (Automotive Industry Action Group)],MATCH($B219,tab_MinKomp[[Stanowisko / Position ]:[Stanowisko / Position ]],0))="n/a","n/a",BH219-INDEX(tab_MinKomp[AIAG (Automotive Industry Action Group)],MATCH($B219,tab_MinKomp[[Stanowisko / Position ]:[Stanowisko / Position ]],0)))</f>
        <v>n/a</v>
      </c>
      <c r="BI220" s="190" t="str">
        <f>IF(INDEX(tab_MinKomp[Super-G disputes],MATCH($B219,tab_MinKomp[[Stanowisko / Position ]:[Stanowisko / Position ]],0))="n/a","n/a",BI219-INDEX(tab_MinKomp[Super-G disputes],MATCH($B219,tab_MinKomp[[Stanowisko / Position ]:[Stanowisko / Position ]],0)))</f>
        <v>n/a</v>
      </c>
      <c r="BJ220" s="190" t="str">
        <f>IF(INDEX(tab_MinKomp[CMMS3/eDDL (Direct Data Link)],MATCH($B219,tab_MinKomp[[Stanowisko / Position ]:[Stanowisko / Position ]],0))="n/a","n/a",BJ219-INDEX(tab_MinKomp[CMMS3/eDDL (Direct Data Link)],MATCH($B219,tab_MinKomp[[Stanowisko / Position ]:[Stanowisko / Position ]],0)))</f>
        <v>n/a</v>
      </c>
      <c r="BK220" s="190" t="str">
        <f>IF(INDEX(tab_MinKomp[MP&amp;L (Material Planning and Logistics)],MATCH($B219,tab_MinKomp[[Stanowisko / Position ]:[Stanowisko / Position ]],0))="n/a","n/a",BK219-INDEX(tab_MinKomp[MP&amp;L (Material Planning and Logistics)],MATCH($B219,tab_MinKomp[[Stanowisko / Position ]:[Stanowisko / Position ]],0)))</f>
        <v>n/a</v>
      </c>
      <c r="BL220" s="190" t="str">
        <f>IF(INDEX(tab_MinKomp[Supplier delivery rating],MATCH($B219,tab_MinKomp[[Stanowisko / Position ]:[Stanowisko / Position ]],0))="n/a","n/a",BL219-INDEX(tab_MinKomp[Supplier delivery rating],MATCH($B219,tab_MinKomp[[Stanowisko / Position ]:[Stanowisko / Position ]],0)))</f>
        <v>n/a</v>
      </c>
      <c r="BM220" s="194" t="str">
        <f>IF(INDEX(tab_MinKomp[Planowanie produkcji / Produktionsplanung],MATCH($B219,tab_MinKomp[[Stanowisko / Position ]:[Stanowisko / Position ]],0))="n/a","n/a",BM219-INDEX(tab_MinKomp[Planowanie produkcji / Produktionsplanung],MATCH($B219,tab_MinKomp[[Stanowisko / Position ]:[Stanowisko / Position ]],0)))</f>
        <v>n/a</v>
      </c>
      <c r="BN220" s="194" t="str">
        <f>IF(INDEX(tab_MinKomp[Planowanie produkcji / Produktionsplanung],MATCH($B219,tab_MinKomp[[Stanowisko / Position ]:[Stanowisko / Position ]],0))="n/a","n/a",BN219-INDEX(tab_MinKomp[Planowanie produkcji / Produktionsplanung],MATCH($B219,tab_MinKomp[[Stanowisko / Position ]:[Stanowisko / Position ]],0)))</f>
        <v>n/a</v>
      </c>
      <c r="BO220" s="194" t="str">
        <f>IF(INDEX(tab_MinKomp[Planowanie produkcji / Produktionsplanung],MATCH($B219,tab_MinKomp[[Stanowisko / Position ]:[Stanowisko / Position ]],0))="n/a","n/a",BO219-INDEX(tab_MinKomp[Planowanie produkcji / Produktionsplanung],MATCH($B219,tab_MinKomp[[Stanowisko / Position ]:[Stanowisko / Position ]],0)))</f>
        <v>n/a</v>
      </c>
      <c r="BP220" s="194" t="str">
        <f>IF(INDEX(tab_MinKomp[Planowanie produkcji / Produktionsplanung],MATCH($B219,tab_MinKomp[[Stanowisko / Position ]:[Stanowisko / Position ]],0))="n/a","n/a",BP219-INDEX(tab_MinKomp[Planowanie produkcji / Produktionsplanung],MATCH($B219,tab_MinKomp[[Stanowisko / Position ]:[Stanowisko / Position ]],0)))</f>
        <v>n/a</v>
      </c>
      <c r="BQ220" s="194" t="s">
        <v>248</v>
      </c>
      <c r="BR220" s="194" t="str">
        <f>IF(INDEX(tab_MinKomp[Planowanie produkcji / Produktionsplanung],MATCH($B219,tab_MinKomp[[Stanowisko / Position ]:[Stanowisko / Position ]],0))="n/a","n/a",BR219-INDEX(tab_MinKomp[Planowanie produkcji / Produktionsplanung],MATCH($B219,tab_MinKomp[[Stanowisko / Position ]:[Stanowisko / Position ]],0)))</f>
        <v>n/a</v>
      </c>
      <c r="BS220" s="194">
        <f>IF(INDEX(tab_MinKomp[Obsługa maszyn Novapax / Novapax Maschinenbedienung],MATCH($B219,tab_MinKomp[[Stanowisko / Position ]:[Stanowisko / Position ]],0))="n/a","n/a",BS219-INDEX(tab_MinKomp[Obsługa maszyn Novapax / Novapax Maschinenbedienung],MATCH($B219,tab_MinKomp[[Stanowisko / Position ]:[Stanowisko / Position ]],0)))</f>
        <v>1</v>
      </c>
      <c r="BT220" s="194" t="str">
        <f>IF(INDEX(tab_MinKomp[Planowanie produkcji / Produktionsplanung],MATCH($B219,tab_MinKomp[[Stanowisko / Position ]:[Stanowisko / Position ]],0))="n/a","n/a",BT219-INDEX(tab_MinKomp[Planowanie produkcji / Produktionsplanung],MATCH($B219,tab_MinKomp[[Stanowisko / Position ]:[Stanowisko / Position ]],0)))</f>
        <v>n/a</v>
      </c>
      <c r="BU220" s="194">
        <f>IF(INDEX(tab_MinKomp[Obsługa maszyn Novapax / Novapax Maschinenbedienung],MATCH($B219,tab_MinKomp[[Stanowisko / Position ]:[Stanowisko / Position ]],0))="n/a","n/a",BU219-INDEX(tab_MinKomp[Obsługa maszyn Novapax / Novapax Maschinenbedienung],MATCH($B219,tab_MinKomp[[Stanowisko / Position ]:[Stanowisko / Position ]],0)))</f>
        <v>1</v>
      </c>
      <c r="BV220" s="194" t="str">
        <f>IF(INDEX(tab_MinKomp[Planowanie produkcji / Produktionsplanung],MATCH($B219,tab_MinKomp[[Stanowisko / Position ]:[Stanowisko / Position ]],0))="n/a","n/a",BV219-INDEX(tab_MinKomp[Planowanie produkcji / Produktionsplanung],MATCH($B219,tab_MinKomp[[Stanowisko / Position ]:[Stanowisko / Position ]],0)))</f>
        <v>n/a</v>
      </c>
      <c r="BW220" s="194">
        <f>IF(INDEX(tab_MinKomp[Obsługa maszyn Novapax / Novapax Maschinenbedienung],MATCH($B219,tab_MinKomp[[Stanowisko / Position ]:[Stanowisko / Position ]],0))="n/a","n/a",BW219-INDEX(tab_MinKomp[Obsługa maszyn Novapax / Novapax Maschinenbedienung],MATCH($B219,tab_MinKomp[[Stanowisko / Position ]:[Stanowisko / Position ]],0)))</f>
        <v>1</v>
      </c>
      <c r="BX220" s="194">
        <f>IF(INDEX(tab_MinKomp[Obsługa maszyn Novapax / Novapax Maschinenbedienung],MATCH($B219,tab_MinKomp[[Stanowisko / Position ]:[Stanowisko / Position ]],0))="n/a","n/a",BX219-INDEX(tab_MinKomp[Obsługa maszyn Novapax / Novapax Maschinenbedienung],MATCH($B219,tab_MinKomp[[Stanowisko / Position ]:[Stanowisko / Position ]],0)))</f>
        <v>0</v>
      </c>
      <c r="BY220" s="194" t="str">
        <f>IF(INDEX(tab_MinKomp[Obsługa maszyn Engel / Engel Maschinenbedienung],MATCH($B219,tab_MinKomp[[Stanowisko / Position ]:[Stanowisko / Position ]],0))="n/a","n/a",BY219-INDEX(tab_MinKomp[Obsługa maszyn Engel / Engel Maschinenbedienung],MATCH($B219,tab_MinKomp[[Stanowisko / Position ]:[Stanowisko / Position ]],0)))</f>
        <v>n/a</v>
      </c>
      <c r="BZ220" s="194">
        <f>IF(INDEX(tab_MinKomp[Obsługa maszyn Novapax / Novapax Maschinenbedienung],MATCH($B219,tab_MinKomp[[Stanowisko / Position ]:[Stanowisko / Position ]],0))="n/a","n/a",BZ219-INDEX(tab_MinKomp[Obsługa maszyn Novapax / Novapax Maschinenbedienung],MATCH($B219,tab_MinKomp[[Stanowisko / Position ]:[Stanowisko / Position ]],0)))</f>
        <v>0</v>
      </c>
      <c r="CA220" s="194" t="str">
        <f>IF(INDEX(tab_MinKomp[Obsługa maszyn KVT / KVT Maschinenbedienung],MATCH($B219,tab_MinKomp[[Stanowisko / Position ]:[Stanowisko / Position ]],0))="n/a","n/a",CA219-INDEX(tab_MinKomp[Obsługa maszyn KVT / KVT Maschinenbedienung],MATCH($B219,tab_MinKomp[[Stanowisko / Position ]:[Stanowisko / Position ]],0)))</f>
        <v>n/a</v>
      </c>
      <c r="CB220" s="194">
        <f>IF(INDEX(tab_MinKomp[Obsługa maszyn Novapax / Novapax Maschinenbedienung],MATCH($B219,tab_MinKomp[[Stanowisko / Position ]:[Stanowisko / Position ]],0))="n/a","n/a",CB219-INDEX(tab_MinKomp[Obsługa maszyn Novapax / Novapax Maschinenbedienung],MATCH($B219,tab_MinKomp[[Stanowisko / Position ]:[Stanowisko / Position ]],0)))</f>
        <v>0</v>
      </c>
      <c r="CC220" s="194" t="str">
        <f>IF(INDEX(tab_MinKomp[Obsługa maszyn Branson / Branson Maschinenbedienung],MATCH($B219,tab_MinKomp[[Stanowisko / Position ]:[Stanowisko / Position ]],0))="n/a","n/a",CC219-INDEX(tab_MinKomp[Obsługa maszyn Branson / Branson Maschinenbedienung],MATCH($B219,tab_MinKomp[[Stanowisko / Position ]:[Stanowisko / Position ]],0)))</f>
        <v>n/a</v>
      </c>
      <c r="CD220" s="194">
        <f>IF(INDEX(tab_MinKomp[Obsługa maszyn Novapax / Novapax Maschinenbedienung],MATCH($B219,tab_MinKomp[[Stanowisko / Position ]:[Stanowisko / Position ]],0))="n/a","n/a",CD219-INDEX(tab_MinKomp[Obsługa maszyn Novapax / Novapax Maschinenbedienung],MATCH($B219,tab_MinKomp[[Stanowisko / Position ]:[Stanowisko / Position ]],0)))</f>
        <v>0</v>
      </c>
      <c r="CE220" s="194">
        <f>IF(INDEX(tab_MinKomp[Obsługa maszyn Novapax / Novapax Maschinenbedienung],MATCH($B219,tab_MinKomp[[Stanowisko / Position ]:[Stanowisko / Position ]],0))="n/a","n/a",CE219-INDEX(tab_MinKomp[Obsługa maszyn Novapax / Novapax Maschinenbedienung],MATCH($B219,tab_MinKomp[[Stanowisko / Position ]:[Stanowisko / Position ]],0)))</f>
        <v>0</v>
      </c>
      <c r="CF220" s="194">
        <f>IF(INDEX(tab_MinKomp[Obsługa maszyn Novapax / Novapax Maschinenbedienung],MATCH($B219,tab_MinKomp[[Stanowisko / Position ]:[Stanowisko / Position ]],0))="n/a","n/a",CF219-INDEX(tab_MinKomp[Obsługa maszyn Novapax / Novapax Maschinenbedienung],MATCH($B219,tab_MinKomp[[Stanowisko / Position ]:[Stanowisko / Position ]],0)))</f>
        <v>-2</v>
      </c>
      <c r="CG220" s="194">
        <v>0</v>
      </c>
      <c r="CH220" s="194" t="str">
        <f>IF(INDEX(tab_MinKomp[Wymagania VDA 6.5 Product / Forderungen],MATCH($B219,tab_MinKomp[[Stanowisko / Position ]:[Stanowisko / Position ]],0))="n/a","n/a",CH219-INDEX(tab_MinKomp[Wymagania VDA 6.5 Product / Forderungen],MATCH($B219,tab_MinKomp[[Stanowisko / Position ]:[Stanowisko / Position ]],0)))</f>
        <v>n/a</v>
      </c>
      <c r="CI220" s="194" t="str">
        <f>IF(INDEX(tab_MinKomp[Wymagania VDA 6.5 Product / Forderungen],MATCH($B219,tab_MinKomp[[Stanowisko / Position ]:[Stanowisko / Position ]],0))="n/a","n/a",CI219-INDEX(tab_MinKomp[Wymagania VDA 6.5 Product / Forderungen],MATCH($B219,tab_MinKomp[[Stanowisko / Position ]:[Stanowisko / Position ]],0)))</f>
        <v>n/a</v>
      </c>
      <c r="CJ220" s="194" t="str">
        <f>IF(INDEX(tab_MinKomp[Wymagania VDA 6.5 Product / Forderungen],MATCH($B219,tab_MinKomp[[Stanowisko / Position ]:[Stanowisko / Position ]],0))="n/a","n/a",CJ219-INDEX(tab_MinKomp[Wymagania VDA 6.5 Product / Forderungen],MATCH($B219,tab_MinKomp[[Stanowisko / Position ]:[Stanowisko / Position ]],0)))</f>
        <v>n/a</v>
      </c>
      <c r="CK220" s="194" t="str">
        <f>IF(INDEX(tab_MinKomp[Wymagania VDA 6.5 Product / Forderungen],MATCH($B219,tab_MinKomp[[Stanowisko / Position ]:[Stanowisko / Position ]],0))="n/a","n/a",CK219-INDEX(tab_MinKomp[Wymagania VDA 6.5 Product / Forderungen],MATCH($B219,tab_MinKomp[[Stanowisko / Position ]:[Stanowisko / Position ]],0)))</f>
        <v>n/a</v>
      </c>
      <c r="CL220" s="194" t="str">
        <f>IF(INDEX(tab_MinKomp[Wymagania VDA 6.5 Product / Forderungen],MATCH($B219,tab_MinKomp[[Stanowisko / Position ]:[Stanowisko / Position ]],0))="n/a","n/a",CL219-INDEX(tab_MinKomp[Wymagania VDA 6.5 Product / Forderungen],MATCH($B219,tab_MinKomp[[Stanowisko / Position ]:[Stanowisko / Position ]],0)))</f>
        <v>n/a</v>
      </c>
      <c r="CM220" s="194" t="str">
        <f>IF(INDEX(tab_MinKomp[Informatyka ogólna (techniczne i systemowe) / Allgemeine IT (Technik und System)],MATCH($B219,tab_MinKomp[[Stanowisko / Position ]:[Stanowisko / Position ]],0))="n/a","n/a",CM219-INDEX(tab_MinKomp[Informatyka ogólna (techniczne i systemowe) / Allgemeine IT (Technik und System)],MATCH($B219,tab_MinKomp[[Stanowisko / Position ]:[Stanowisko / Position ]],0)))</f>
        <v>n/a</v>
      </c>
      <c r="CN220" s="194" t="str">
        <f>IF(INDEX(tab_MinKomp[Sieci komputerowe / Computernetzwerke],MATCH($B219,tab_MinKomp[[Stanowisko / Position ]:[Stanowisko / Position ]],0))="n/a","n/a",CN219-INDEX(tab_MinKomp[Sieci komputerowe / Computernetzwerke],MATCH($B219,tab_MinKomp[[Stanowisko / Position ]:[Stanowisko / Position ]],0)))</f>
        <v>n/a</v>
      </c>
      <c r="CO220" s="194" t="str">
        <f>IF(INDEX(tab_MinKomp[Hardware (komputery PC, drukarki biurowe i etykietowe, telefonia stacjonarna i mobilna) (PC, Drucker, Telefpne, Handys)],MATCH($B219,tab_MinKomp[[Stanowisko / Position ]:[Stanowisko / Position ]],0))="n/a","n/a",CO219-INDEX(tab_MinKomp[Hardware (komputery PC, drukarki biurowe i etykietowe, telefonia stacjonarna i mobilna) (PC, Drucker, Telefpne, Handys)],MATCH($B219,tab_MinKomp[[Stanowisko / Position ]:[Stanowisko / Position ]],0)))</f>
        <v>n/a</v>
      </c>
      <c r="CP220" s="194" t="str">
        <f>IF(INDEX(tab_MinKomp[Software &amp; Systems (MS Office, MS Remote Desktop)],MATCH($B219,tab_MinKomp[[Stanowisko / Position ]:[Stanowisko / Position ]],0))="n/a","n/a",CP219-INDEX(tab_MinKomp[Software &amp; Systems (MS Office, MS Remote Desktop)],MATCH($B219,tab_MinKomp[[Stanowisko / Position ]:[Stanowisko / Position ]],0)))</f>
        <v>n/a</v>
      </c>
      <c r="CQ220" s="194" t="str">
        <f>IF(INDEX(tab_MinKomp[Programowanie obiektowe (PHP) / Objektprogrammierung],MATCH($B219,tab_MinKomp[[Stanowisko / Position ]:[Stanowisko / Position ]],0))="n/a","n/a",CQ219-INDEX(tab_MinKomp[Programowanie obiektowe (PHP) / Objektprogrammierung],MATCH($B219,tab_MinKomp[[Stanowisko / Position ]:[Stanowisko / Position ]],0)))</f>
        <v>n/a</v>
      </c>
      <c r="CR220" s="194" t="str">
        <f>IF(INDEX(tab_MinKomp[Scrum],MATCH($B219,tab_MinKomp[[Stanowisko / Position ]:[Stanowisko / Position ]],0))="n/a","n/a",CR219-INDEX(tab_MinKomp[Scrum],MATCH($B219,tab_MinKomp[[Stanowisko / Position ]:[Stanowisko / Position ]],0)))</f>
        <v>n/a</v>
      </c>
      <c r="CS220" s="194" t="str">
        <f>IF(INDEX(tab_MinKomp[SQL (MySQL)],MATCH($B219,tab_MinKomp[[Stanowisko / Position ]:[Stanowisko / Position ]],0))="n/a","n/a",CS219-INDEX(tab_MinKomp[SQL (MySQL)],MATCH($B219,tab_MinKomp[[Stanowisko / Position ]:[Stanowisko / Position ]],0)))</f>
        <v>n/a</v>
      </c>
      <c r="CT220" s="194" t="str">
        <f>IF(INDEX(tab_MinKomp[Javascript],MATCH($B219,tab_MinKomp[[Stanowisko / Position ]:[Stanowisko / Position ]],0))="n/a","n/a",CT219-INDEX(tab_MinKomp[Javascript],MATCH($B219,tab_MinKomp[[Stanowisko / Position ]:[Stanowisko / Position ]],0)))</f>
        <v>n/a</v>
      </c>
      <c r="CU220" s="194" t="str">
        <f>IF(INDEX(tab_MinKomp[Joomla],MATCH($B219,tab_MinKomp[[Stanowisko / Position ]:[Stanowisko / Position ]],0))="n/a","n/a",CU219-INDEX(tab_MinKomp[Joomla],MATCH($B219,tab_MinKomp[[Stanowisko / Position ]:[Stanowisko / Position ]],0)))</f>
        <v>n/a</v>
      </c>
      <c r="CV220" s="194" t="str">
        <f>IF(INDEX(tab_MinKomp[Bash],MATCH($B219,tab_MinKomp[[Stanowisko / Position ]:[Stanowisko / Position ]],0))="n/a","n/a",CV219-INDEX(tab_MinKomp[Bash],MATCH($B219,tab_MinKomp[[Stanowisko / Position ]:[Stanowisko / Position ]],0)))</f>
        <v>n/a</v>
      </c>
      <c r="CW220" s="194">
        <f>IF(INDEX(tab_MinKomp[Systemy MES (HYDRA / SFMS)],MATCH($B219,tab_MinKomp[[Stanowisko / Position ]:[Stanowisko / Position ]],0))="n/a","n/a",CW219-INDEX(tab_MinKomp[Systemy MES (HYDRA / SFMS)],MATCH($B219,tab_MinKomp[[Stanowisko / Position ]:[Stanowisko / Position ]],0)))</f>
        <v>0</v>
      </c>
      <c r="CX220" s="194" t="str">
        <f>IF(INDEX(tab_MinKomp[HTML / CSS],MATCH($B219,tab_MinKomp[[Stanowisko / Position ]:[Stanowisko / Position ]],0))="n/a","n/a",CX219-INDEX(tab_MinKomp[HTML / CSS],MATCH($B219,tab_MinKomp[[Stanowisko / Position ]:[Stanowisko / Position ]],0)))</f>
        <v>n/a</v>
      </c>
      <c r="CY220" s="194" t="str">
        <f>IF(INDEX(tab_MinKomp[SYSTEM PR],MATCH($B219,tab_MinKomp[[Stanowisko / Position ]:[Stanowisko / Position ]],0))="n/a","n/a",CY219-INDEX(tab_MinKomp[SYSTEM PR],MATCH($B219,tab_MinKomp[[Stanowisko / Position ]:[Stanowisko / Position ]],0)))</f>
        <v>n/a</v>
      </c>
      <c r="CZ220" s="194" t="str">
        <f>IF(INDEX(tab_MinKomp[System Einkauf XP / EBA],MATCH($B219,tab_MinKomp[[Stanowisko / Position ]:[Stanowisko / Position ]],0))="n/a","n/a",CZ219-INDEX(tab_MinKomp[System Einkauf XP / EBA],MATCH($B219,tab_MinKomp[[Stanowisko / Position ]:[Stanowisko / Position ]],0)))</f>
        <v>n/a</v>
      </c>
      <c r="DA220" s="194" t="str">
        <f>IF(INDEX(tab_MinKomp[Techniki negocjacyjne / Verhandlungstechniken],MATCH($B219,tab_MinKomp[[Stanowisko / Position ]:[Stanowisko / Position ]],0))="n/a","n/a",DA219-INDEX(tab_MinKomp[Techniki negocjacyjne / Verhandlungstechniken],MATCH($B219,tab_MinKomp[[Stanowisko / Position ]:[Stanowisko / Position ]],0)))</f>
        <v>n/a</v>
      </c>
      <c r="DB220" s="194" t="str">
        <f>IF(INDEX(tab_MinKomp[Znajomość rynku branżowego / Kenntnis des Industrie Marktes],MATCH($B219,tab_MinKomp[[Stanowisko / Position ]:[Stanowisko / Position ]],0))="n/a","n/a",DB219-INDEX(tab_MinKomp[Znajomość rynku branżowego / Kenntnis des Industrie Marktes],MATCH($B219,tab_MinKomp[[Stanowisko / Position ]:[Stanowisko / Position ]],0)))</f>
        <v>n/a</v>
      </c>
      <c r="DC220" s="194" t="str">
        <f>IF(INDEX(tab_MinKomp[SUPPLIER MANAGEMENT],MATCH($B219,tab_MinKomp[[Stanowisko / Position ]:[Stanowisko / Position ]],0))="n/a","n/a",DC219-INDEX(tab_MinKomp[SUPPLIER MANAGEMENT],MATCH($B219,tab_MinKomp[[Stanowisko / Position ]:[Stanowisko / Position ]],0)))</f>
        <v>n/a</v>
      </c>
      <c r="DD220" s="194" t="str">
        <f>IF(INDEX(tab_MinKomp[SUPPLIER MANAGEMENT],MATCH($B219,tab_MinKomp[[Stanowisko / Position ]:[Stanowisko / Position ]],0))="n/a","n/a",DD219-INDEX(tab_MinKomp[SUPPLIER MANAGEMENT],MATCH($B219,tab_MinKomp[[Stanowisko / Position ]:[Stanowisko / Position ]],0)))</f>
        <v>n/a</v>
      </c>
      <c r="DE220" s="194" t="str">
        <f>IF(INDEX(tab_MinKomp[SUPPLIER MANAGEMENT],MATCH($B219,tab_MinKomp[[Stanowisko / Position ]:[Stanowisko / Position ]],0))="n/a","n/a",DE219-INDEX(tab_MinKomp[SUPPLIER MANAGEMENT],MATCH($B219,tab_MinKomp[[Stanowisko / Position ]:[Stanowisko / Position ]],0)))</f>
        <v>n/a</v>
      </c>
      <c r="DF220" s="194">
        <f>IF(INDEX(tab_MinKomp[LEAN MANAGEMENT],MATCH($B219,tab_MinKomp[[Stanowisko / Position ]:[Stanowisko / Position ]],0))="n/a","n/a",DF219-INDEX(tab_MinKomp[LEAN MANAGEMENT],MATCH($B219,tab_MinKomp[[Stanowisko / Position ]:[Stanowisko / Position ]],0)))</f>
        <v>0</v>
      </c>
      <c r="DG220" s="194" t="str">
        <f>IF(INDEX(tab_MinKomp[PPAP/PSW],MATCH($B219,tab_MinKomp[[Stanowisko / Position ]:[Stanowisko / Position ]],0))="n/a","n/a",DG219-INDEX(tab_MinKomp[PPAP/PSW],MATCH($B219,tab_MinKomp[[Stanowisko / Position ]:[Stanowisko / Position ]],0)))</f>
        <v>n/a</v>
      </c>
      <c r="DH220" s="194" t="str">
        <f>IF(INDEX(tab_MinKomp[SUPPLIER MANAGEMENT],MATCH($B219,tab_MinKomp[[Stanowisko / Position ]:[Stanowisko / Position ]],0))="n/a","n/a",DH219-INDEX(tab_MinKomp[SUPPLIER MANAGEMENT],MATCH($B219,tab_MinKomp[[Stanowisko / Position ]:[Stanowisko / Position ]],0)))</f>
        <v>n/a</v>
      </c>
      <c r="DI220" s="194" t="str">
        <f>IF(INDEX(tab_MinKomp[OBSŁUGA PORTALI KLIENTA / Kundenportale],MATCH($B219,tab_MinKomp[[Stanowisko / Position ]:[Stanowisko / Position ]],0))="n/a","n/a",DI219-INDEX(tab_MinKomp[OBSŁUGA PORTALI KLIENTA / Kundenportale],MATCH($B219,tab_MinKomp[[Stanowisko / Position ]:[Stanowisko / Position ]],0)))</f>
        <v>n/a</v>
      </c>
      <c r="DJ220" s="194" t="str">
        <f>IF(INDEX(tab_MinKomp[Obsługa systemu BABTECQ / BABTECQ System],MATCH($B219,tab_MinKomp[[Stanowisko / Position ]:[Stanowisko / Position ]],0))="n/a","n/a",DJ219-INDEX(tab_MinKomp[Obsługa systemu BABTECQ / BABTECQ System],MATCH($B219,tab_MinKomp[[Stanowisko / Position ]:[Stanowisko / Position ]],0)))</f>
        <v>n/a</v>
      </c>
      <c r="DK220" s="194" t="str">
        <f>IF(INDEX(tab_MinKomp[Rysunek techniczny / technische Zeichnung],MATCH($B219,tab_MinKomp[[Stanowisko / Position ]:[Stanowisko / Position ]],0))="n/a","n/a",DK219-INDEX(tab_MinKomp[Rysunek techniczny / technische Zeichnung],MATCH($B219,tab_MinKomp[[Stanowisko / Position ]:[Stanowisko / Position ]],0)))</f>
        <v>n/a</v>
      </c>
      <c r="DL220" s="194" t="str">
        <f>IF(INDEX(tab_MinKomp[Kalibracja / Kalibrierung],MATCH($B219,tab_MinKomp[[Stanowisko / Position ]:[Stanowisko / Position ]],0))="n/a","n/a",DL219-INDEX(tab_MinKomp[Kalibracja / Kalibrierung],MATCH($B219,tab_MinKomp[[Stanowisko / Position ]:[Stanowisko / Position ]],0)))</f>
        <v>n/a</v>
      </c>
      <c r="DM220" s="194" t="str">
        <f>IF(INDEX(tab_MinKomp[Rekwalifikacja / Requalifizierung],MATCH($B219,tab_MinKomp[[Stanowisko / Position ]:[Stanowisko / Position ]],0))="n/a","n/a",DM219-INDEX(tab_MinKomp[Rekwalifikacja / Requalifizierung],MATCH($B219,tab_MinKomp[[Stanowisko / Position ]:[Stanowisko / Position ]],0)))</f>
        <v>n/a</v>
      </c>
      <c r="DN220" s="190" t="str">
        <f>IF(INDEX(tab_MinKomp[Testy czystości / Reinheitstests],MATCH($B219,tab_MinKomp[[Stanowisko / Position ]:[Stanowisko / Position ]],0))="n/a","n/a",DN219-INDEX(tab_MinKomp[Testy czystości / Reinheitstests],MATCH($B219,tab_MinKomp[[Stanowisko / Position ]:[Stanowisko / Position ]],0)))</f>
        <v>n/a</v>
      </c>
      <c r="DO220" s="190" t="str">
        <f>IF(INDEX(tab_MinKomp[Testy czystości / Reinheitstests],MATCH($B219,tab_MinKomp[[Stanowisko / Position ]:[Stanowisko / Position ]],0))="n/a","n/a",DO219-INDEX(tab_MinKomp[Testy czystości / Reinheitstests],MATCH($B219,tab_MinKomp[[Stanowisko / Position ]:[Stanowisko / Position ]],0)))</f>
        <v>n/a</v>
      </c>
      <c r="DP220" s="190" t="str">
        <f>IF(INDEX(tab_MinKomp[Testy czystości / Reinheitstests],MATCH($B219,tab_MinKomp[[Stanowisko / Position ]:[Stanowisko / Position ]],0))="n/a","n/a",DP219-INDEX(tab_MinKomp[Testy czystości / Reinheitstests],MATCH($B219,tab_MinKomp[[Stanowisko / Position ]:[Stanowisko / Position ]],0)))</f>
        <v>n/a</v>
      </c>
      <c r="DQ220" s="190" t="str">
        <f>IF(INDEX(tab_MinKomp[Testy czystości / Reinheitstests],MATCH($B219,tab_MinKomp[[Stanowisko / Position ]:[Stanowisko / Position ]],0))="n/a","n/a",DQ219-INDEX(tab_MinKomp[Testy czystości / Reinheitstests],MATCH($B219,tab_MinKomp[[Stanowisko / Position ]:[Stanowisko / Position ]],0)))</f>
        <v>n/a</v>
      </c>
      <c r="DR220" s="190" t="str">
        <f>IF(INDEX(tab_MinKomp[Testy czystości / Reinheitstests],MATCH($B219,tab_MinKomp[[Stanowisko / Position ]:[Stanowisko / Position ]],0))="n/a","n/a",DR219-INDEX(tab_MinKomp[Testy czystości / Reinheitstests],MATCH($B219,tab_MinKomp[[Stanowisko / Position ]:[Stanowisko / Position ]],0)))</f>
        <v>n/a</v>
      </c>
      <c r="DS220" s="190" t="str">
        <f>IF(INDEX(tab_MinKomp[Testy czystości / Reinheitstests],MATCH($B219,tab_MinKomp[[Stanowisko / Position ]:[Stanowisko / Position ]],0))="n/a","n/a",DS219-INDEX(tab_MinKomp[Testy czystości / Reinheitstests],MATCH($B219,tab_MinKomp[[Stanowisko / Position ]:[Stanowisko / Position ]],0)))</f>
        <v>n/a</v>
      </c>
      <c r="DT220" s="194" t="str">
        <f>IF(INDEX(tab_MinKomp[SUPPLIER MANAGEMENT],MATCH($B219,tab_MinKomp[[Stanowisko / Position ]:[Stanowisko / Position ]],0))="n/a","n/a",DT219-INDEX(tab_MinKomp[SUPPLIER MANAGEMENT],MATCH($B219,tab_MinKomp[[Stanowisko / Position ]:[Stanowisko / Position ]],0)))</f>
        <v>n/a</v>
      </c>
      <c r="DU220" s="190" t="str">
        <f>IF(INDEX(tab_MinKomp[Testy czystości / Reinheitstests],MATCH($B219,tab_MinKomp[[Stanowisko / Position ]:[Stanowisko / Position ]],0))="n/a","n/a",DU219-INDEX(tab_MinKomp[Testy czystości / Reinheitstests],MATCH($B219,tab_MinKomp[[Stanowisko / Position ]:[Stanowisko / Position ]],0)))</f>
        <v>n/a</v>
      </c>
      <c r="DV220" s="190" t="str">
        <f>IF(INDEX(tab_MinKomp[Testy czystości / Reinheitstests],MATCH($B219,tab_MinKomp[[Stanowisko / Position ]:[Stanowisko / Position ]],0))="n/a","n/a",DV219-INDEX(tab_MinKomp[Testy czystości / Reinheitstests],MATCH($B219,tab_MinKomp[[Stanowisko / Position ]:[Stanowisko / Position ]],0)))</f>
        <v>n/a</v>
      </c>
      <c r="DW220" s="190" t="str">
        <f>IF(INDEX(tab_MinKomp[Testy czystości / Reinheitstests],MATCH($B219,tab_MinKomp[[Stanowisko / Position ]:[Stanowisko / Position ]],0))="n/a","n/a",DW219-INDEX(tab_MinKomp[Testy czystości / Reinheitstests],MATCH($B219,tab_MinKomp[[Stanowisko / Position ]:[Stanowisko / Position ]],0)))</f>
        <v>n/a</v>
      </c>
      <c r="DX220" s="190" t="str">
        <f>IF(INDEX(tab_MinKomp[Testy czystości / Reinheitstests],MATCH($B219,tab_MinKomp[[Stanowisko / Position ]:[Stanowisko / Position ]],0))="n/a","n/a",DX219-INDEX(tab_MinKomp[Testy czystości / Reinheitstests],MATCH($B219,tab_MinKomp[[Stanowisko / Position ]:[Stanowisko / Position ]],0)))</f>
        <v>n/a</v>
      </c>
      <c r="DY220" s="190" t="str">
        <f>IF(INDEX(tab_MinKomp[Testy czystości / Reinheitstests],MATCH($B219,tab_MinKomp[[Stanowisko / Position ]:[Stanowisko / Position ]],0))="n/a","n/a",DY219-INDEX(tab_MinKomp[Testy czystości / Reinheitstests],MATCH($B219,tab_MinKomp[[Stanowisko / Position ]:[Stanowisko / Position ]],0)))</f>
        <v>n/a</v>
      </c>
      <c r="DZ220" s="190" t="str">
        <f>IF(INDEX(tab_MinKomp[Testy czystości / Reinheitstests],MATCH($B219,tab_MinKomp[[Stanowisko / Position ]:[Stanowisko / Position ]],0))="n/a","n/a",DZ219-INDEX(tab_MinKomp[Testy czystości / Reinheitstests],MATCH($B219,tab_MinKomp[[Stanowisko / Position ]:[Stanowisko / Position ]],0)))</f>
        <v>n/a</v>
      </c>
      <c r="EA220" s="194" t="str">
        <f>IF(INDEX(tab_MinKomp[SUPPLIER MANAGEMENT],MATCH($B219,tab_MinKomp[[Stanowisko / Position ]:[Stanowisko / Position ]],0))="n/a","n/a",EA219-INDEX(tab_MinKomp[SUPPLIER MANAGEMENT],MATCH($B219,tab_MinKomp[[Stanowisko / Position ]:[Stanowisko / Position ]],0)))</f>
        <v>n/a</v>
      </c>
      <c r="EB220" s="190" t="str">
        <f>IF(INDEX(tab_MinKomp[Testy czystości / Reinheitstests],MATCH($B219,tab_MinKomp[[Stanowisko / Position ]:[Stanowisko / Position ]],0))="n/a","n/a",EB219-INDEX(tab_MinKomp[Testy czystości / Reinheitstests],MATCH($B219,tab_MinKomp[[Stanowisko / Position ]:[Stanowisko / Position ]],0)))</f>
        <v>n/a</v>
      </c>
      <c r="EC220" s="190" t="str">
        <f>IF(INDEX(tab_MinKomp[Testy czystości / Reinheitstests],MATCH($B219,tab_MinKomp[[Stanowisko / Position ]:[Stanowisko / Position ]],0))="n/a","n/a",EC219-INDEX(tab_MinKomp[Testy czystości / Reinheitstests],MATCH($B219,tab_MinKomp[[Stanowisko / Position ]:[Stanowisko / Position ]],0)))</f>
        <v>n/a</v>
      </c>
      <c r="ED220" s="190" t="str">
        <f>IF(INDEX(tab_MinKomp[Testy czystości / Reinheitstests],MATCH($B219,tab_MinKomp[[Stanowisko / Position ]:[Stanowisko / Position ]],0))="n/a","n/a",ED219-INDEX(tab_MinKomp[Testy czystości / Reinheitstests],MATCH($B219,tab_MinKomp[[Stanowisko / Position ]:[Stanowisko / Position ]],0)))</f>
        <v>n/a</v>
      </c>
      <c r="EE220" s="190" t="str">
        <f>IF(INDEX(tab_MinKomp[Testy czystości / Reinheitstests],MATCH($B219,tab_MinKomp[[Stanowisko / Position ]:[Stanowisko / Position ]],0))="n/a","n/a",EE219-INDEX(tab_MinKomp[Testy czystości / Reinheitstests],MATCH($B219,tab_MinKomp[[Stanowisko / Position ]:[Stanowisko / Position ]],0)))</f>
        <v>n/a</v>
      </c>
      <c r="EF220" s="190" t="str">
        <f>IF(INDEX(tab_MinKomp[Testy czystości / Reinheitstests],MATCH($B219,tab_MinKomp[[Stanowisko / Position ]:[Stanowisko / Position ]],0))="n/a","n/a",EF219-INDEX(tab_MinKomp[Testy czystości / Reinheitstests],MATCH($B219,tab_MinKomp[[Stanowisko / Position ]:[Stanowisko / Position ]],0)))</f>
        <v>n/a</v>
      </c>
      <c r="EG220" s="190" t="str">
        <f>IF(INDEX(tab_MinKomp[Testy czystości / Reinheitstests],MATCH($B219,tab_MinKomp[[Stanowisko / Position ]:[Stanowisko / Position ]],0))="n/a","n/a",EG219-INDEX(tab_MinKomp[Testy czystości / Reinheitstests],MATCH($B219,tab_MinKomp[[Stanowisko / Position ]:[Stanowisko / Position ]],0)))</f>
        <v>n/a</v>
      </c>
      <c r="EH220" s="190" t="str">
        <f>IF(INDEX(tab_MinKomp[Testy czystości / Reinheitstests],MATCH($B219,tab_MinKomp[[Stanowisko / Position ]:[Stanowisko / Position ]],0))="n/a","n/a",EH219-INDEX(tab_MinKomp[Testy czystości / Reinheitstests],MATCH($B219,tab_MinKomp[[Stanowisko / Position ]:[Stanowisko / Position ]],0)))</f>
        <v>n/a</v>
      </c>
      <c r="EI220" s="190" t="str">
        <f>IF(INDEX(tab_MinKomp[Testy czystości / Reinheitstests],MATCH($B219,tab_MinKomp[[Stanowisko / Position ]:[Stanowisko / Position ]],0))="n/a","n/a",EI219-INDEX(tab_MinKomp[Testy czystości / Reinheitstests],MATCH($B219,tab_MinKomp[[Stanowisko / Position ]:[Stanowisko / Position ]],0)))</f>
        <v>n/a</v>
      </c>
      <c r="EJ220" s="190" t="str">
        <f>IF(INDEX(tab_MinKomp[Testy czystości / Reinheitstests],MATCH($B219,tab_MinKomp[[Stanowisko / Position ]:[Stanowisko / Position ]],0))="n/a","n/a",EJ219-INDEX(tab_MinKomp[Testy czystości / Reinheitstests],MATCH($B219,tab_MinKomp[[Stanowisko / Position ]:[Stanowisko / Position ]],0)))</f>
        <v>n/a</v>
      </c>
      <c r="EK220" s="190" t="str">
        <f>IF(INDEX(tab_MinKomp[Testy czystości / Reinheitstests],MATCH($B219,tab_MinKomp[[Stanowisko / Position ]:[Stanowisko / Position ]],0))="n/a","n/a",EK219-INDEX(tab_MinKomp[Testy czystości / Reinheitstests],MATCH($B219,tab_MinKomp[[Stanowisko / Position ]:[Stanowisko / Position ]],0)))</f>
        <v>n/a</v>
      </c>
      <c r="EL220" s="190" t="str">
        <f>IF(INDEX(tab_MinKomp[Testy czystości / Reinheitstests],MATCH($B219,tab_MinKomp[[Stanowisko / Position ]:[Stanowisko / Position ]],0))="n/a","n/a",EL219-INDEX(tab_MinKomp[Testy czystości / Reinheitstests],MATCH($B219,tab_MinKomp[[Stanowisko / Position ]:[Stanowisko / Position ]],0)))</f>
        <v>n/a</v>
      </c>
      <c r="EM220" s="190" t="str">
        <f>IF(INDEX(tab_MinKomp[Testy czystości / Reinheitstests],MATCH($B219,tab_MinKomp[[Stanowisko / Position ]:[Stanowisko / Position ]],0))="n/a","n/a",EM219-INDEX(tab_MinKomp[Testy czystości / Reinheitstests],MATCH($B219,tab_MinKomp[[Stanowisko / Position ]:[Stanowisko / Position ]],0)))</f>
        <v>n/a</v>
      </c>
      <c r="EN220" s="190" t="str">
        <f>IF(INDEX(tab_MinKomp[Testy czystości / Reinheitstests],MATCH($B219,tab_MinKomp[[Stanowisko / Position ]:[Stanowisko / Position ]],0))="n/a","n/a",EN219-INDEX(tab_MinKomp[Testy czystości / Reinheitstests],MATCH($B219,tab_MinKomp[[Stanowisko / Position ]:[Stanowisko / Position ]],0)))</f>
        <v>n/a</v>
      </c>
      <c r="EO220" s="194" t="str">
        <f>IF(INDEX(tab_MinKomp[Konserwacja Rep],MATCH($B219,tab_MinKomp[[Stanowisko / Position ]:[Stanowisko / Position ]],0))="n/a","n/a",EO219-INDEX(tab_MinKomp[Konserwacja Rep],MATCH($B219,tab_MinKomp[[Stanowisko / Position ]:[Stanowisko / Position ]],0)))</f>
        <v>n/a</v>
      </c>
      <c r="EP220" s="194" t="str">
        <f>IF(INDEX(tab_MinKomp[[Konserwacja Engel ]],MATCH($B219,tab_MinKomp[[Stanowisko / Position ]:[Stanowisko / Position ]],0))="n/a","n/a",EP219-INDEX(tab_MinKomp[[Konserwacja Engel ]],MATCH($B219,tab_MinKomp[[Stanowisko / Position ]:[Stanowisko / Position ]],0)))</f>
        <v>n/a</v>
      </c>
      <c r="EQ220" s="194" t="str">
        <f>IF(INDEX(tab_MinKomp[Konserwacja B 50],MATCH($B219,tab_MinKomp[[Stanowisko / Position ]:[Stanowisko / Position ]],0))="n/a","n/a",EQ219-INDEX(tab_MinKomp[Konserwacja B 50],MATCH($B219,tab_MinKomp[[Stanowisko / Position ]:[Stanowisko / Position ]],0)))</f>
        <v>n/a</v>
      </c>
      <c r="ER220" s="194" t="str">
        <f>IF(INDEX(tab_MinKomp[[Konserwacja EOL ]],MATCH($B219,tab_MinKomp[[Stanowisko / Position ]:[Stanowisko / Position ]],0))="n/a","n/a",ER219-INDEX(tab_MinKomp[[Konserwacja EOL ]],MATCH($B219,tab_MinKomp[[Stanowisko / Position ]:[Stanowisko / Position ]],0)))</f>
        <v>n/a</v>
      </c>
      <c r="ES220" s="194" t="str">
        <f>IF(INDEX(tab_MinKomp[Konserwacja Branson],MATCH($B219,tab_MinKomp[[Stanowisko / Position ]:[Stanowisko / Position ]],0))="n/a","n/a",ES219-INDEX(tab_MinKomp[Konserwacja Branson],MATCH($B219,tab_MinKomp[[Stanowisko / Position ]:[Stanowisko / Position ]],0)))</f>
        <v>n/a</v>
      </c>
      <c r="ET220" s="194" t="str">
        <f>IF(INDEX(tab_MinKomp[Konserwacja coolery],MATCH($B219,tab_MinKomp[[Stanowisko / Position ]:[Stanowisko / Position ]],0))="n/a","n/a",ET219-INDEX(tab_MinKomp[Konserwacja coolery],MATCH($B219,tab_MinKomp[[Stanowisko / Position ]:[Stanowisko / Position ]],0)))</f>
        <v>n/a</v>
      </c>
      <c r="EU220" s="194" t="str">
        <f>IF(INDEX(tab_MinKomp[Konserwacja piecy],MATCH($B219,tab_MinKomp[[Stanowisko / Position ]:[Stanowisko / Position ]],0))="n/a","n/a",EU219-INDEX(tab_MinKomp[Konserwacja piecy],MATCH($B219,tab_MinKomp[[Stanowisko / Position ]:[Stanowisko / Position ]],0)))</f>
        <v>n/a</v>
      </c>
      <c r="EV220" s="194" t="str">
        <f>IF(INDEX(tab_MinKomp[Rysunek techniczny- czytanie],MATCH($B219,tab_MinKomp[[Stanowisko / Position ]:[Stanowisko / Position ]],0))="n/a","n/a",EV219-INDEX(tab_MinKomp[Rysunek techniczny- czytanie],MATCH($B219,tab_MinKomp[[Stanowisko / Position ]:[Stanowisko / Position ]],0)))</f>
        <v>n/a</v>
      </c>
      <c r="EW220" s="194" t="str">
        <f>IF(INDEX(tab_MinKomp[Elektryka],MATCH($B219,tab_MinKomp[[Stanowisko / Position ]:[Stanowisko / Position ]],0))="n/a","n/a",EW219-INDEX(tab_MinKomp[Elektryka],MATCH($B219,tab_MinKomp[[Stanowisko / Position ]:[Stanowisko / Position ]],0)))</f>
        <v>n/a</v>
      </c>
      <c r="EX220" s="194" t="str">
        <f>IF(INDEX(tab_MinKomp[Pneumatyka],MATCH($B219,tab_MinKomp[[Stanowisko / Position ]:[Stanowisko / Position ]],0))="n/a","n/a",EX219-INDEX(tab_MinKomp[Pneumatyka],MATCH($B219,tab_MinKomp[[Stanowisko / Position ]:[Stanowisko / Position ]],0)))</f>
        <v>n/a</v>
      </c>
      <c r="EY220" s="194" t="str">
        <f>IF(INDEX(tab_MinKomp[[Hydraulika ]],MATCH($B219,tab_MinKomp[[Stanowisko / Position ]:[Stanowisko / Position ]],0))="n/a","n/a",EY219-INDEX(tab_MinKomp[[Hydraulika ]],MATCH($B219,tab_MinKomp[[Stanowisko / Position ]:[Stanowisko / Position ]],0)))</f>
        <v>n/a</v>
      </c>
      <c r="EZ220" s="194" t="str">
        <f>IF(INDEX(tab_MinKomp[Podciśnienie],MATCH($B219,tab_MinKomp[[Stanowisko / Position ]:[Stanowisko / Position ]],0))="n/a","n/a",EZ219-INDEX(tab_MinKomp[Podciśnienie],MATCH($B219,tab_MinKomp[[Stanowisko / Position ]:[Stanowisko / Position ]],0)))</f>
        <v>n/a</v>
      </c>
      <c r="FA220" s="194" t="str">
        <f>IF(INDEX(tab_MinKomp[Usuwanie awarii],MATCH($B219,tab_MinKomp[[Stanowisko / Position ]:[Stanowisko / Position ]],0))="n/a","n/a",FA219-INDEX(tab_MinKomp[Usuwanie awarii],MATCH($B219,tab_MinKomp[[Stanowisko / Position ]:[Stanowisko / Position ]],0)))</f>
        <v>n/a</v>
      </c>
      <c r="FB220" s="194" t="str">
        <f>IF(INDEX(tab_MinKomp[Obsługa robotów],MATCH($B219,tab_MinKomp[[Stanowisko / Position ]:[Stanowisko / Position ]],0))="n/a","n/a",FB219-INDEX(tab_MinKomp[Obsługa robotów],MATCH($B219,tab_MinKomp[[Stanowisko / Position ]:[Stanowisko / Position ]],0)))</f>
        <v>n/a</v>
      </c>
      <c r="FC220" s="194" t="str">
        <f>IF(INDEX(tab_MinKomp[Obsługa sterowania maszyny],MATCH($B219,tab_MinKomp[[Stanowisko / Position ]:[Stanowisko / Position ]],0))="n/a","n/a",FC219-INDEX(tab_MinKomp[Obsługa sterowania maszyny],MATCH($B219,tab_MinKomp[[Stanowisko / Position ]:[Stanowisko / Position ]],0)))</f>
        <v>n/a</v>
      </c>
      <c r="FD220" s="194" t="str">
        <f>IF(INDEX(tab_MinKomp[Usuwanie przyczyn żródłowych],MATCH($B219,tab_MinKomp[[Stanowisko / Position ]:[Stanowisko / Position ]],0))="n/a","n/a",FD219-INDEX(tab_MinKomp[Usuwanie przyczyn żródłowych],MATCH($B219,tab_MinKomp[[Stanowisko / Position ]:[Stanowisko / Position ]],0)))</f>
        <v>n/a</v>
      </c>
      <c r="FE220" s="194" t="str">
        <f>IF(INDEX(tab_MinKomp[Cmms stosowanie],MATCH($B219,tab_MinKomp[[Stanowisko / Position ]:[Stanowisko / Position ]],0))="n/a","n/a",FE219-INDEX(tab_MinKomp[Cmms stosowanie],MATCH($B219,tab_MinKomp[[Stanowisko / Position ]:[Stanowisko / Position ]],0)))</f>
        <v>n/a</v>
      </c>
      <c r="FF220" s="190" t="str">
        <f>IF(INDEX(tab_MinKomp[Testy czystości / Reinheitstests],MATCH($B219,tab_MinKomp[[Stanowisko / Position ]:[Stanowisko / Position ]],0))="n/a","n/a",FF219-INDEX(tab_MinKomp[Testy czystości / Reinheitstests],MATCH($B219,tab_MinKomp[[Stanowisko / Position ]:[Stanowisko / Position ]],0)))</f>
        <v>n/a</v>
      </c>
      <c r="FG220" s="194" t="str">
        <f>IF(INDEX(tab_MinKomp[Czyszczenie form plastikowych],MATCH($B219,tab_MinKomp[[Stanowisko / Position ]:[Stanowisko / Position ]],0))="n/a","n/a",FG219-INDEX(tab_MinKomp[Czyszczenie form plastikowych],MATCH($B219,tab_MinKomp[[Stanowisko / Position ]:[Stanowisko / Position ]],0)))</f>
        <v>n/a</v>
      </c>
      <c r="FH220" s="194" t="str">
        <f>IF(INDEX(tab_MinKomp[Wymiana form plastik],MATCH($B219,tab_MinKomp[[Stanowisko / Position ]:[Stanowisko / Position ]],0))="n/a","n/a",FH219-INDEX(tab_MinKomp[Wymiana form plastik],MATCH($B219,tab_MinKomp[[Stanowisko / Position ]:[Stanowisko / Position ]],0)))</f>
        <v>n/a</v>
      </c>
      <c r="FI220" s="194" t="str">
        <f>IF(INDEX(tab_MinKomp[Wymiana form guma],MATCH($B219,tab_MinKomp[[Stanowisko / Position ]:[Stanowisko / Position ]],0))="n/a","n/a",FI219-INDEX(tab_MinKomp[Wymiana form guma],MATCH($B219,tab_MinKomp[[Stanowisko / Position ]:[Stanowisko / Position ]],0)))</f>
        <v>n/a</v>
      </c>
      <c r="FJ220" s="194" t="str">
        <f>IF(INDEX(tab_MinKomp[Konserwacja KK],MATCH($B219,tab_MinKomp[[Stanowisko / Position ]:[Stanowisko / Position ]],0))="n/a","n/a",FJ219-INDEX(tab_MinKomp[Konserwacja KK],MATCH($B219,tab_MinKomp[[Stanowisko / Position ]:[Stanowisko / Position ]],0)))</f>
        <v>n/a</v>
      </c>
      <c r="FK220" s="194" t="str">
        <f>IF(INDEX(tab_MinKomp[Konserwacja form guma],MATCH($B219,tab_MinKomp[[Stanowisko / Position ]:[Stanowisko / Position ]],0))="n/a","n/a",FK219-INDEX(tab_MinKomp[Konserwacja form guma],MATCH($B219,tab_MinKomp[[Stanowisko / Position ]:[Stanowisko / Position ]],0)))</f>
        <v>n/a</v>
      </c>
      <c r="FL220" s="194" t="str">
        <f>IF(INDEX(tab_MinKomp[Konserwacja form plastiki],MATCH($B219,tab_MinKomp[[Stanowisko / Position ]:[Stanowisko / Position ]],0))="n/a","n/a",FL219-INDEX(tab_MinKomp[Konserwacja form plastiki],MATCH($B219,tab_MinKomp[[Stanowisko / Position ]:[Stanowisko / Position ]],0)))</f>
        <v>n/a</v>
      </c>
      <c r="FM220" s="194" t="str">
        <f>IF(INDEX(tab_MinKomp[Konserwacja Gorącego Kanału],MATCH($B219,tab_MinKomp[[Stanowisko / Position ]:[Stanowisko / Position ]],0))="n/a","n/a",FM219-INDEX(tab_MinKomp[Konserwacja Gorącego Kanału],MATCH($B219,tab_MinKomp[[Stanowisko / Position ]:[Stanowisko / Position ]],0)))</f>
        <v>n/a</v>
      </c>
      <c r="FN220" s="194" t="s">
        <v>248</v>
      </c>
      <c r="FO220" s="194" t="s">
        <v>248</v>
      </c>
      <c r="FP220" s="194" t="s">
        <v>248</v>
      </c>
      <c r="FQ220" s="196" t="str">
        <f>IF(INDEX(tab_MinKomp[Język angielski / Englisch],MATCH($B219,tab_MinKomp[[Stanowisko / Position ]:[Stanowisko / Position ]],0))="n/a","n/a",FQ219-INDEX(tab_MinKomp[Język angielski / Englisch],MATCH($B219,tab_MinKomp[[Stanowisko / Position ]:[Stanowisko / Position ]],0)))</f>
        <v>n/a</v>
      </c>
      <c r="FR220" s="196" t="str">
        <f>IF(INDEX(tab_MinKomp[Język niemiecki / Deutsch],MATCH($B219,tab_MinKomp[[Stanowisko / Position ]:[Stanowisko / Position ]],0))="n/a","n/a",FR219-INDEX(tab_MinKomp[Język niemiecki / Deutsch],MATCH($B219,tab_MinKomp[[Stanowisko / Position ]:[Stanowisko / Position ]],0)))</f>
        <v>n/a</v>
      </c>
      <c r="FS220" s="194">
        <f>IF(INDEX(tab_MinKomp[Zarządzanie dokumentacją procesową / Process dokumentation management],MATCH($B219,tab_MinKomp[[Stanowisko / Position ]:[Stanowisko / Position ]],0))="n/a","n/a",FS219-INDEX(tab_MinKomp[Zarządzanie dokumentacją procesową / Process dokumentation management],MATCH($B219,tab_MinKomp[[Stanowisko / Position ]:[Stanowisko / Position ]],0)))</f>
        <v>0</v>
      </c>
      <c r="FT220" s="194">
        <f>IF(INDEX(tab_MinKomp[Znajomość procesów z obszaru / Kenntiss der prozesse in dem Bereich],MATCH($B219,tab_MinKomp[[Stanowisko / Position ]:[Stanowisko / Position ]],0))="n/a","n/a",FT219-INDEX(tab_MinKomp[Znajomość procesów z obszaru / Kenntiss der prozesse in dem Bereich],MATCH($B219,tab_MinKomp[[Stanowisko / Position ]:[Stanowisko / Position ]],0)))</f>
        <v>0</v>
      </c>
      <c r="FU220" s="194">
        <f>IF(INDEX(tab_MinKomp[optymalizacja procesów / Prozessoptymalisierung],MATCH($B219,tab_MinKomp[[Stanowisko / Position ]:[Stanowisko / Position ]],0))="n/a","n/a",FU219-INDEX(tab_MinKomp[optymalizacja procesów / Prozessoptymalisierung],MATCH($B219,tab_MinKomp[[Stanowisko / Position ]:[Stanowisko / Position ]],0)))</f>
        <v>0</v>
      </c>
      <c r="FV220" s="194">
        <f>IF(INDEX(tab_MinKomp[Umiejętności szkoleniowe / Trainingsfähigkeiten],MATCH($B219,tab_MinKomp[[Stanowisko / Position ]:[Stanowisko / Position ]],0))="n/a","n/a",FV219-INDEX(tab_MinKomp[Umiejętności szkoleniowe / Trainingsfähigkeiten],MATCH($B219,tab_MinKomp[[Stanowisko / Position ]:[Stanowisko / Position ]],0)))</f>
        <v>0</v>
      </c>
      <c r="FW220" s="194">
        <f>IF(INDEX(tab_MinKomp[Analityczne myślenie, podejście / Analitysches Denken, Einstellung],MATCH($B219,tab_MinKomp[[Stanowisko / Position ]:[Stanowisko / Position ]],0))="n/a","n/a",FW219-INDEX(tab_MinKomp[Analityczne myślenie, podejście / Analitysches Denken, Einstellung],MATCH($B219,tab_MinKomp[[Stanowisko / Position ]:[Stanowisko / Position ]],0)))</f>
        <v>0</v>
      </c>
      <c r="FX220" s="194">
        <f>IF(INDEX(tab_MinKomp[Dokładność, precyzja w dzialaniu / Genauigkeit, Präzision in die Arbeit],MATCH($B219,tab_MinKomp[[Stanowisko / Position ]:[Stanowisko / Position ]],0))="n/a","n/a",FX219-INDEX(tab_MinKomp[Dokładność, precyzja w dzialaniu / Genauigkeit, Präzision in die Arbeit],MATCH($B219,tab_MinKomp[[Stanowisko / Position ]:[Stanowisko / Position ]],0)))</f>
        <v>0</v>
      </c>
      <c r="FY220" s="194">
        <f>IF(INDEX(tab_MinKomp[Dyspozycyjność / Verfügbarkeit],MATCH($B219,tab_MinKomp[[Stanowisko / Position ]:[Stanowisko / Position ]],0))="n/a","n/a",FY219-INDEX(tab_MinKomp[Dyspozycyjność / Verfügbarkeit],MATCH($B219,tab_MinKomp[[Stanowisko / Position ]:[Stanowisko / Position ]],0)))</f>
        <v>0</v>
      </c>
      <c r="FZ220" s="194">
        <f>IF(INDEX(tab_MinKomp[Zaangażowanie / 
Engagement],MATCH($B219,tab_MinKomp[[Stanowisko / Position ]:[Stanowisko / Position ]],0))="n/a","n/a",FZ219-INDEX(tab_MinKomp[Zaangażowanie / 
Engagement],MATCH($B219,tab_MinKomp[[Stanowisko / Position ]:[Stanowisko / Position ]],0)))</f>
        <v>-1</v>
      </c>
      <c r="GA220" s="194" t="str">
        <f>IF(INDEX(tab_MinKomp[Konserwacja form guma],MATCH($B219,tab_MinKomp[[Stanowisko / Position ]:[Stanowisko / Position ]],0))="n/a","n/a",GA219-INDEX(tab_MinKomp[Konserwacja form guma],MATCH($B219,tab_MinKomp[[Stanowisko / Position ]:[Stanowisko / Position ]],0)))</f>
        <v>n/a</v>
      </c>
      <c r="GB220" s="194" t="str">
        <f>IF(INDEX(tab_MinKomp[Konserwacja form plastiki],MATCH($B219,tab_MinKomp[[Stanowisko / Position ]:[Stanowisko / Position ]],0))="n/a","n/a",GB219-INDEX(tab_MinKomp[Konserwacja form plastiki],MATCH($B219,tab_MinKomp[[Stanowisko / Position ]:[Stanowisko / Position ]],0)))</f>
        <v>n/a</v>
      </c>
      <c r="GC220" s="194">
        <f>IF(INDEX(tab_MinKomp[Elastyczność w działaniu],MATCH($B219,tab_MinKomp[[Stanowisko / Position ]:[Stanowisko / Position ]],0))="n/a","n/a",GC219-INDEX(tab_MinKomp[Elastyczność w działaniu],MATCH($B219,tab_MinKomp[[Stanowisko / Position ]:[Stanowisko / Position ]],0)))</f>
        <v>-1</v>
      </c>
      <c r="GD220" s="194">
        <f>IF(INDEX(tab_MinKomp[Komunikatywność],MATCH($B219,tab_MinKomp[[Stanowisko / Position ]:[Stanowisko / Position ]],0))="n/a","n/a",GD219-INDEX(tab_MinKomp[Komunikatywność],MATCH($B219,tab_MinKomp[[Stanowisko / Position ]:[Stanowisko / Position ]],0)))</f>
        <v>-1</v>
      </c>
      <c r="GE220" s="193" t="str">
        <f>IF(INDEX(tab_MinKomp[Motywowanie i budowanie zaangażowania zespołu],MATCH($B219,tab_MinKomp[[Stanowisko / Position ]:[Stanowisko / Position ]],0))="n/a","n/a",GE219-INDEX(tab_MinKomp[Motywowanie i budowanie zaangażowania zespołu],MATCH($B219,tab_MinKomp[[Stanowisko / Position ]:[Stanowisko / Position ]],0)))</f>
        <v>n/a</v>
      </c>
      <c r="GF220" s="186" t="s">
        <v>248</v>
      </c>
      <c r="GG220" s="186" t="s">
        <v>248</v>
      </c>
      <c r="GH220" s="186" t="s">
        <v>248</v>
      </c>
      <c r="GI220" s="186" t="s">
        <v>248</v>
      </c>
      <c r="GJ220" s="186" t="s">
        <v>248</v>
      </c>
      <c r="GK220" s="186" t="s">
        <v>248</v>
      </c>
      <c r="GL220" s="186" t="s">
        <v>248</v>
      </c>
      <c r="GM220" s="186" t="s">
        <v>248</v>
      </c>
      <c r="GN220" s="186" t="s">
        <v>248</v>
      </c>
      <c r="GO220" s="186" t="s">
        <v>248</v>
      </c>
      <c r="GP220" s="186" t="s">
        <v>248</v>
      </c>
      <c r="GQ220" s="186" t="s">
        <v>248</v>
      </c>
      <c r="GR220" s="186" t="s">
        <v>248</v>
      </c>
      <c r="GS220" s="186" t="s">
        <v>248</v>
      </c>
      <c r="GT220" s="186" t="s">
        <v>248</v>
      </c>
      <c r="GU220" s="186" t="s">
        <v>248</v>
      </c>
      <c r="GV220" s="186" t="s">
        <v>248</v>
      </c>
      <c r="GW220" s="186" t="s">
        <v>248</v>
      </c>
      <c r="GX220" s="186" t="s">
        <v>248</v>
      </c>
      <c r="GY220" s="186" t="s">
        <v>248</v>
      </c>
      <c r="GZ220" s="261" t="s">
        <v>248</v>
      </c>
      <c r="HA220" s="261" t="s">
        <v>248</v>
      </c>
      <c r="HB220" s="191">
        <f>SUM(G220:GE220)/(HB219-(SUM(G220:GE220)))</f>
        <v>-3.3898305084745763E-2</v>
      </c>
    </row>
    <row r="221" spans="1:211" ht="24.9" customHeight="1" x14ac:dyDescent="0.3">
      <c r="A221" s="105" t="s">
        <v>321</v>
      </c>
      <c r="B221" s="105" t="s">
        <v>315</v>
      </c>
      <c r="C221" s="105" t="s">
        <v>383</v>
      </c>
      <c r="D221" s="105">
        <v>1290</v>
      </c>
      <c r="E221" s="394" t="s">
        <v>498</v>
      </c>
      <c r="F221" s="185" t="s">
        <v>374</v>
      </c>
      <c r="G221" s="186">
        <v>2</v>
      </c>
      <c r="H221" s="186">
        <v>1</v>
      </c>
      <c r="I221" s="186">
        <v>2</v>
      </c>
      <c r="J221" s="186">
        <v>1</v>
      </c>
      <c r="K221" s="186">
        <v>1</v>
      </c>
      <c r="L221" s="186" t="s">
        <v>248</v>
      </c>
      <c r="M221" s="186" t="s">
        <v>248</v>
      </c>
      <c r="N221" s="186" t="s">
        <v>248</v>
      </c>
      <c r="O221" s="186">
        <v>1</v>
      </c>
      <c r="P221" s="186">
        <v>1</v>
      </c>
      <c r="Q221" s="186" t="s">
        <v>248</v>
      </c>
      <c r="R221" s="186" t="s">
        <v>248</v>
      </c>
      <c r="S221" s="186" t="s">
        <v>248</v>
      </c>
      <c r="T221" s="186" t="s">
        <v>248</v>
      </c>
      <c r="U221" s="186" t="s">
        <v>248</v>
      </c>
      <c r="V221" s="186" t="s">
        <v>248</v>
      </c>
      <c r="W221" s="186" t="s">
        <v>248</v>
      </c>
      <c r="X221" s="186" t="s">
        <v>248</v>
      </c>
      <c r="Y221" s="186" t="s">
        <v>248</v>
      </c>
      <c r="Z221" s="186" t="s">
        <v>248</v>
      </c>
      <c r="AA221" s="186" t="s">
        <v>248</v>
      </c>
      <c r="AB221" s="186" t="s">
        <v>248</v>
      </c>
      <c r="AC221" s="186" t="s">
        <v>248</v>
      </c>
      <c r="AD221" s="186" t="s">
        <v>248</v>
      </c>
      <c r="AE221" s="186" t="s">
        <v>248</v>
      </c>
      <c r="AF221" s="186" t="s">
        <v>248</v>
      </c>
      <c r="AG221" s="186" t="s">
        <v>248</v>
      </c>
      <c r="AH221" s="186" t="s">
        <v>248</v>
      </c>
      <c r="AI221" s="186" t="s">
        <v>248</v>
      </c>
      <c r="AJ221" s="186" t="s">
        <v>248</v>
      </c>
      <c r="AK221" s="186" t="s">
        <v>248</v>
      </c>
      <c r="AL221" s="186">
        <v>1</v>
      </c>
      <c r="AM221" s="186" t="s">
        <v>248</v>
      </c>
      <c r="AN221" s="186" t="s">
        <v>248</v>
      </c>
      <c r="AO221" s="186">
        <v>2</v>
      </c>
      <c r="AP221" s="186" t="s">
        <v>248</v>
      </c>
      <c r="AQ221" s="186">
        <v>2</v>
      </c>
      <c r="AR221" s="186" t="s">
        <v>248</v>
      </c>
      <c r="AS221" s="186" t="s">
        <v>248</v>
      </c>
      <c r="AT221" s="186" t="s">
        <v>248</v>
      </c>
      <c r="AU221" s="186" t="s">
        <v>248</v>
      </c>
      <c r="AV221" s="186">
        <v>2</v>
      </c>
      <c r="AW221" s="186">
        <v>1</v>
      </c>
      <c r="AX221" s="186" t="s">
        <v>248</v>
      </c>
      <c r="AY221" s="186" t="s">
        <v>248</v>
      </c>
      <c r="AZ221" s="186" t="s">
        <v>248</v>
      </c>
      <c r="BA221" s="186">
        <v>1</v>
      </c>
      <c r="BB221" s="186">
        <v>1</v>
      </c>
      <c r="BC221" s="186" t="s">
        <v>248</v>
      </c>
      <c r="BD221" s="186" t="s">
        <v>248</v>
      </c>
      <c r="BE221" s="186" t="s">
        <v>248</v>
      </c>
      <c r="BF221" s="186" t="s">
        <v>248</v>
      </c>
      <c r="BG221" s="186" t="s">
        <v>248</v>
      </c>
      <c r="BH221" s="186" t="s">
        <v>248</v>
      </c>
      <c r="BI221" s="186" t="s">
        <v>248</v>
      </c>
      <c r="BJ221" s="186" t="s">
        <v>248</v>
      </c>
      <c r="BK221" s="186" t="s">
        <v>248</v>
      </c>
      <c r="BL221" s="186" t="s">
        <v>248</v>
      </c>
      <c r="BM221" s="186" t="s">
        <v>248</v>
      </c>
      <c r="BN221" s="186" t="s">
        <v>248</v>
      </c>
      <c r="BO221" s="186" t="s">
        <v>248</v>
      </c>
      <c r="BP221" s="186" t="s">
        <v>248</v>
      </c>
      <c r="BQ221" s="186">
        <v>3</v>
      </c>
      <c r="BR221" s="186" t="s">
        <v>248</v>
      </c>
      <c r="BS221" s="186">
        <v>3</v>
      </c>
      <c r="BT221" s="186" t="s">
        <v>248</v>
      </c>
      <c r="BU221" s="186">
        <v>3</v>
      </c>
      <c r="BV221" s="186" t="s">
        <v>248</v>
      </c>
      <c r="BW221" s="186">
        <v>3</v>
      </c>
      <c r="BX221" s="186">
        <v>2</v>
      </c>
      <c r="BY221" s="186" t="s">
        <v>248</v>
      </c>
      <c r="BZ221" s="186">
        <v>2</v>
      </c>
      <c r="CA221" s="186" t="s">
        <v>248</v>
      </c>
      <c r="CB221" s="186">
        <v>2</v>
      </c>
      <c r="CC221" s="186" t="s">
        <v>248</v>
      </c>
      <c r="CD221" s="186">
        <v>2</v>
      </c>
      <c r="CE221" s="186">
        <v>1</v>
      </c>
      <c r="CF221" s="186"/>
      <c r="CG221" s="186">
        <v>1</v>
      </c>
      <c r="CH221" s="186" t="s">
        <v>248</v>
      </c>
      <c r="CI221" s="186" t="s">
        <v>248</v>
      </c>
      <c r="CJ221" s="186" t="s">
        <v>248</v>
      </c>
      <c r="CK221" s="186" t="s">
        <v>248</v>
      </c>
      <c r="CL221" s="186" t="s">
        <v>248</v>
      </c>
      <c r="CM221" s="186" t="s">
        <v>248</v>
      </c>
      <c r="CN221" s="186" t="s">
        <v>248</v>
      </c>
      <c r="CO221" s="186" t="s">
        <v>248</v>
      </c>
      <c r="CP221" s="186" t="s">
        <v>248</v>
      </c>
      <c r="CQ221" s="186" t="s">
        <v>248</v>
      </c>
      <c r="CR221" s="186" t="s">
        <v>248</v>
      </c>
      <c r="CS221" s="186" t="s">
        <v>248</v>
      </c>
      <c r="CT221" s="186" t="s">
        <v>248</v>
      </c>
      <c r="CU221" s="186" t="s">
        <v>248</v>
      </c>
      <c r="CV221" s="186" t="s">
        <v>248</v>
      </c>
      <c r="CW221" s="186">
        <v>2</v>
      </c>
      <c r="CX221" s="186" t="s">
        <v>248</v>
      </c>
      <c r="CY221" s="186" t="s">
        <v>248</v>
      </c>
      <c r="CZ221" s="186" t="s">
        <v>248</v>
      </c>
      <c r="DA221" s="186" t="s">
        <v>248</v>
      </c>
      <c r="DB221" s="186" t="s">
        <v>248</v>
      </c>
      <c r="DC221" s="186" t="s">
        <v>248</v>
      </c>
      <c r="DD221" s="186" t="s">
        <v>248</v>
      </c>
      <c r="DE221" s="186" t="s">
        <v>248</v>
      </c>
      <c r="DF221" s="186">
        <v>1</v>
      </c>
      <c r="DG221" s="186" t="s">
        <v>248</v>
      </c>
      <c r="DH221" s="186" t="s">
        <v>248</v>
      </c>
      <c r="DI221" s="186" t="s">
        <v>248</v>
      </c>
      <c r="DJ221" s="186" t="s">
        <v>248</v>
      </c>
      <c r="DK221" s="186" t="s">
        <v>248</v>
      </c>
      <c r="DL221" s="186" t="s">
        <v>248</v>
      </c>
      <c r="DM221" s="186" t="s">
        <v>248</v>
      </c>
      <c r="DN221" s="186">
        <v>1</v>
      </c>
      <c r="DO221" s="186" t="s">
        <v>248</v>
      </c>
      <c r="DP221" s="186" t="s">
        <v>248</v>
      </c>
      <c r="DQ221" s="186" t="s">
        <v>248</v>
      </c>
      <c r="DR221" s="186" t="s">
        <v>248</v>
      </c>
      <c r="DS221" s="186" t="s">
        <v>248</v>
      </c>
      <c r="DT221" s="186" t="s">
        <v>248</v>
      </c>
      <c r="DU221" s="186" t="s">
        <v>248</v>
      </c>
      <c r="DV221" s="186" t="s">
        <v>248</v>
      </c>
      <c r="DW221" s="186" t="s">
        <v>248</v>
      </c>
      <c r="DX221" s="186" t="s">
        <v>248</v>
      </c>
      <c r="DY221" s="186" t="s">
        <v>248</v>
      </c>
      <c r="DZ221" s="186" t="s">
        <v>248</v>
      </c>
      <c r="EA221" s="186" t="s">
        <v>248</v>
      </c>
      <c r="EB221" s="186" t="s">
        <v>248</v>
      </c>
      <c r="EC221" s="186" t="s">
        <v>248</v>
      </c>
      <c r="ED221" s="186" t="s">
        <v>248</v>
      </c>
      <c r="EE221" s="186" t="s">
        <v>248</v>
      </c>
      <c r="EF221" s="186" t="s">
        <v>248</v>
      </c>
      <c r="EG221" s="186" t="s">
        <v>248</v>
      </c>
      <c r="EH221" s="186" t="s">
        <v>248</v>
      </c>
      <c r="EI221" s="186" t="s">
        <v>248</v>
      </c>
      <c r="EJ221" s="186" t="s">
        <v>248</v>
      </c>
      <c r="EK221" s="186" t="s">
        <v>248</v>
      </c>
      <c r="EL221" s="184" t="s">
        <v>248</v>
      </c>
      <c r="EM221" s="184" t="s">
        <v>248</v>
      </c>
      <c r="EN221" s="184" t="s">
        <v>248</v>
      </c>
      <c r="EO221" s="186" t="s">
        <v>248</v>
      </c>
      <c r="EP221" s="186" t="s">
        <v>248</v>
      </c>
      <c r="EQ221" s="186" t="s">
        <v>248</v>
      </c>
      <c r="ER221" s="186" t="s">
        <v>248</v>
      </c>
      <c r="ES221" s="186" t="s">
        <v>248</v>
      </c>
      <c r="ET221" s="186" t="s">
        <v>248</v>
      </c>
      <c r="EU221" s="186" t="s">
        <v>248</v>
      </c>
      <c r="EV221" s="186" t="s">
        <v>248</v>
      </c>
      <c r="EW221" s="186" t="s">
        <v>248</v>
      </c>
      <c r="EX221" s="186" t="s">
        <v>248</v>
      </c>
      <c r="EY221" s="186" t="s">
        <v>248</v>
      </c>
      <c r="EZ221" s="186" t="s">
        <v>248</v>
      </c>
      <c r="FA221" s="186" t="s">
        <v>248</v>
      </c>
      <c r="FB221" s="186" t="s">
        <v>248</v>
      </c>
      <c r="FC221" s="186" t="s">
        <v>248</v>
      </c>
      <c r="FD221" s="186" t="s">
        <v>248</v>
      </c>
      <c r="FE221" s="186" t="s">
        <v>248</v>
      </c>
      <c r="FF221" s="186" t="s">
        <v>248</v>
      </c>
      <c r="FG221" s="186" t="s">
        <v>248</v>
      </c>
      <c r="FH221" s="186" t="s">
        <v>248</v>
      </c>
      <c r="FI221" s="186" t="s">
        <v>248</v>
      </c>
      <c r="FJ221" s="186" t="s">
        <v>248</v>
      </c>
      <c r="FK221" s="186" t="s">
        <v>248</v>
      </c>
      <c r="FL221" s="186" t="s">
        <v>248</v>
      </c>
      <c r="FM221" s="186" t="s">
        <v>248</v>
      </c>
      <c r="FN221" s="186" t="s">
        <v>248</v>
      </c>
      <c r="FO221" s="186" t="s">
        <v>248</v>
      </c>
      <c r="FP221" s="186" t="s">
        <v>248</v>
      </c>
      <c r="FQ221" s="187" t="s">
        <v>248</v>
      </c>
      <c r="FR221" s="187" t="s">
        <v>248</v>
      </c>
      <c r="FS221" s="186">
        <v>2</v>
      </c>
      <c r="FT221" s="186">
        <v>2</v>
      </c>
      <c r="FU221" s="186">
        <v>1</v>
      </c>
      <c r="FV221" s="186">
        <v>3</v>
      </c>
      <c r="FW221" s="186">
        <v>1</v>
      </c>
      <c r="FX221" s="186">
        <v>2</v>
      </c>
      <c r="FY221" s="186">
        <v>2</v>
      </c>
      <c r="FZ221" s="186">
        <v>1</v>
      </c>
      <c r="GA221" s="186" t="s">
        <v>248</v>
      </c>
      <c r="GB221" s="186" t="s">
        <v>248</v>
      </c>
      <c r="GC221" s="186">
        <v>2</v>
      </c>
      <c r="GD221" s="186">
        <v>1</v>
      </c>
      <c r="GE221" s="186" t="s">
        <v>248</v>
      </c>
      <c r="GF221" s="186" t="s">
        <v>248</v>
      </c>
      <c r="GG221" s="186" t="s">
        <v>248</v>
      </c>
      <c r="GH221" s="186" t="s">
        <v>248</v>
      </c>
      <c r="GI221" s="186" t="s">
        <v>248</v>
      </c>
      <c r="GJ221" s="186" t="s">
        <v>248</v>
      </c>
      <c r="GK221" s="186" t="s">
        <v>248</v>
      </c>
      <c r="GL221" s="186" t="s">
        <v>248</v>
      </c>
      <c r="GM221" s="186" t="s">
        <v>248</v>
      </c>
      <c r="GN221" s="186" t="s">
        <v>248</v>
      </c>
      <c r="GO221" s="186" t="s">
        <v>248</v>
      </c>
      <c r="GP221" s="186" t="s">
        <v>248</v>
      </c>
      <c r="GQ221" s="186" t="s">
        <v>248</v>
      </c>
      <c r="GR221" s="186" t="s">
        <v>248</v>
      </c>
      <c r="GS221" s="186" t="s">
        <v>248</v>
      </c>
      <c r="GT221" s="186" t="s">
        <v>248</v>
      </c>
      <c r="GU221" s="186" t="s">
        <v>248</v>
      </c>
      <c r="GV221" s="186" t="s">
        <v>248</v>
      </c>
      <c r="GW221" s="186" t="s">
        <v>248</v>
      </c>
      <c r="GX221" s="186" t="s">
        <v>248</v>
      </c>
      <c r="GY221" s="186" t="s">
        <v>248</v>
      </c>
      <c r="GZ221" s="261" t="s">
        <v>248</v>
      </c>
      <c r="HA221" s="261" t="s">
        <v>248</v>
      </c>
      <c r="HB221" s="188">
        <f>SUM(G221:GE221)</f>
        <v>62</v>
      </c>
    </row>
    <row r="222" spans="1:211" ht="24.9" customHeight="1" thickBot="1" x14ac:dyDescent="0.35">
      <c r="A222" s="108" t="str">
        <f>A221</f>
        <v>Prod.-Q-5</v>
      </c>
      <c r="B222" s="108" t="str">
        <f>B221</f>
        <v>Pracownik Produkcji</v>
      </c>
      <c r="C222" s="108" t="str">
        <f>C221</f>
        <v>RL</v>
      </c>
      <c r="D222" s="108">
        <f>D221</f>
        <v>1290</v>
      </c>
      <c r="E222" s="395"/>
      <c r="F222" s="189" t="s">
        <v>375</v>
      </c>
      <c r="G222" s="192">
        <f>IF(INDEX(tab_MinKomp[Przepisy BHP / BHP Vorschriften],MATCH($B221,tab_MinKomp[[Stanowisko / Position ]:[Stanowisko / Position ]],0))="n/a","n/a",G221-INDEX(tab_MinKomp[Przepisy BHP / BHP Vorschriften],MATCH($B221,tab_MinKomp[[Stanowisko / Position ]:[Stanowisko / Position ]],0)))</f>
        <v>0</v>
      </c>
      <c r="H222" s="193">
        <f>IF(INDEX(tab_MinKomp[Przepisy PPOŻ / Brandschutzbestimmungen],MATCH($B221,tab_MinKomp[[Stanowisko / Position ]:[Stanowisko / Position ]],0))="n/a","n/a",H221-INDEX(tab_MinKomp[Przepisy PPOŻ / Brandschutzbestimmungen],MATCH($B221,tab_MinKomp[[Stanowisko / Position ]:[Stanowisko / Position ]],0)))</f>
        <v>0</v>
      </c>
      <c r="I222" s="193">
        <f>IF(INDEX(tab_MinKomp[Ryzyko zawodowe na stanowiskach pracyv/ Berufliche Risiken an Arbeitsstellen],MATCH($B221,tab_MinKomp[[Stanowisko / Position ]:[Stanowisko / Position ]],0))="n/a","n/a",I221-INDEX(tab_MinKomp[Ryzyko zawodowe na stanowiskach pracyv/ Berufliche Risiken an Arbeitsstellen],MATCH($B221,tab_MinKomp[[Stanowisko / Position ]:[Stanowisko / Position ]],0)))</f>
        <v>0</v>
      </c>
      <c r="J222" s="193">
        <f>IF(INDEX(tab_MinKomp[Gospodarka substancjami niebezpiecznymi / Gefahrstoffmanagement],MATCH($B221,tab_MinKomp[[Stanowisko / Position ]:[Stanowisko / Position ]],0))="n/a","n/a",J221-INDEX(tab_MinKomp[Gospodarka substancjami niebezpiecznymi / Gefahrstoffmanagement],MATCH($B221,tab_MinKomp[[Stanowisko / Position ]:[Stanowisko / Position ]],0)))</f>
        <v>0</v>
      </c>
      <c r="K222" s="193">
        <f>IF(INDEX(tab_MinKomp[Gospodarka odpadami / Abfallwirtschaft],MATCH($B221,tab_MinKomp[[Stanowisko / Position ]:[Stanowisko / Position ]],0))="n/a","n/a",K221-INDEX(tab_MinKomp[Gospodarka odpadami / Abfallwirtschaft],MATCH($B221,tab_MinKomp[[Stanowisko / Position ]:[Stanowisko / Position ]],0)))</f>
        <v>0</v>
      </c>
      <c r="L222" s="194" t="str">
        <f>IF(INDEX(tab_MinKomp[Przepisy kodeksu pracy / Bestimmungen des Arbeitsgesetzes],MATCH($B221,tab_MinKomp[[Stanowisko / Position ]:[Stanowisko / Position ]],0))="n/a","n/a",L221-INDEX(tab_MinKomp[Przepisy kodeksu pracy / Bestimmungen des Arbeitsgesetzes],MATCH($B221,tab_MinKomp[[Stanowisko / Position ]:[Stanowisko / Position ]],0)))</f>
        <v>n/a</v>
      </c>
      <c r="M222" s="195" t="str">
        <f>IF(INDEX(tab_MinKomp[Przepisy o ub.społ. ZUS  / Sozialversicherungsvorschriften],MATCH($B221,tab_MinKomp[[Stanowisko / Position ]:[Stanowisko / Position ]],0))="n/a","n/a",M221-INDEX(tab_MinKomp[Przepisy o ub.społ. ZUS  / Sozialversicherungsvorschriften],MATCH($B221,tab_MinKomp[[Stanowisko / Position ]:[Stanowisko / Position ]],0)))</f>
        <v>n/a</v>
      </c>
      <c r="N222" s="194" t="str">
        <f>IF(INDEX(tab_MinKomp[PRZEPISY O PDOF /persönlich Einkommensteuergesetz ],MATCH($B221,tab_MinKomp[[Stanowisko / Position ]:[Stanowisko / Position ]],0))="n/a","n/a",N221-INDEX(tab_MinKomp[PRZEPISY O PDOF /persönlich Einkommensteuergesetz ],MATCH($B221,tab_MinKomp[[Stanowisko / Position ]:[Stanowisko / Position ]],0)))</f>
        <v>n/a</v>
      </c>
      <c r="O222" s="194">
        <f>IF(INDEX(tab_MinKomp[Regulamin pracy / Arbeitsordnung],MATCH($B221,tab_MinKomp[[Stanowisko / Position ]:[Stanowisko / Position ]],0))="n/a","n/a",O221-INDEX(tab_MinKomp[Regulamin pracy / Arbeitsordnung],MATCH($B221,tab_MinKomp[[Stanowisko / Position ]:[Stanowisko / Position ]],0)))</f>
        <v>0</v>
      </c>
      <c r="P222" s="194">
        <f>IF(INDEX(tab_MinKomp[Regulamin wynagradzania / Vergütungsordnung],MATCH($B221,tab_MinKomp[[Stanowisko / Position ]:[Stanowisko / Position ]],0))="n/a","n/a",P221-INDEX(tab_MinKomp[Regulamin wynagradzania / Vergütungsordnung],MATCH($B221,tab_MinKomp[[Stanowisko / Position ]:[Stanowisko / Position ]],0)))</f>
        <v>0</v>
      </c>
      <c r="Q222" s="194" t="str">
        <f>IF(INDEX(tab_MinKomp[System R2PŁATNIK PRO: Płace / Lohnabrechnung],MATCH($B221,tab_MinKomp[[Stanowisko / Position ]:[Stanowisko / Position ]],0))="n/a","n/a",Q221-INDEX(tab_MinKomp[System R2PŁATNIK PRO: Płace / Lohnabrechnung],MATCH($B221,tab_MinKomp[[Stanowisko / Position ]:[Stanowisko / Position ]],0)))</f>
        <v>n/a</v>
      </c>
      <c r="R222" s="194" t="str">
        <f>IF(INDEX(tab_MinKomp[SystemR2PŁATNIK PRO: KADRY / Personaldaten],MATCH($B221,tab_MinKomp[[Stanowisko / Position ]:[Stanowisko / Position ]],0))="n/a","n/a",R221-INDEX(tab_MinKomp[SystemR2PŁATNIK PRO: KADRY / Personaldaten],MATCH($B221,tab_MinKomp[[Stanowisko / Position ]:[Stanowisko / Position ]],0)))</f>
        <v>n/a</v>
      </c>
      <c r="S222" s="194" t="str">
        <f>IF(INDEX(tab_MinKomp[SYSTEM R2PŁATNIK PRO: zarządzanie pracownikami / Arbeitsverwaltung],MATCH($B221,tab_MinKomp[[Stanowisko / Position ]:[Stanowisko / Position ]],0))="n/a","n/a",S221-INDEX(tab_MinKomp[SYSTEM R2PŁATNIK PRO: zarządzanie pracownikami / Arbeitsverwaltung],MATCH($B221,tab_MinKomp[[Stanowisko / Position ]:[Stanowisko / Position ]],0)))</f>
        <v>n/a</v>
      </c>
      <c r="T222" s="194" t="str">
        <f>IF(INDEX(tab_MinKomp[Doradztwo, wsparcie personalne / Personalberatung und Unterstützung],MATCH($B221,tab_MinKomp[[Stanowisko / Position ]:[Stanowisko / Position ]],0))="n/a","n/a",T221-INDEX(tab_MinKomp[Doradztwo, wsparcie personalne / Personalberatung und Unterstützung],MATCH($B221,tab_MinKomp[[Stanowisko / Position ]:[Stanowisko / Position ]],0)))</f>
        <v>n/a</v>
      </c>
      <c r="U222" s="194" t="str">
        <f>IF(INDEX(tab_MinKomp[Przepisy o podatku VAT / MwSt.- Gesetz],MATCH($B221,tab_MinKomp[[Stanowisko / Position ]:[Stanowisko / Position ]],0))="n/a","n/a",U221-INDEX(tab_MinKomp[Przepisy o podatku VAT / MwSt.- Gesetz],MATCH($B221,tab_MinKomp[[Stanowisko / Position ]:[Stanowisko / Position ]],0)))</f>
        <v>n/a</v>
      </c>
      <c r="V222" s="194" t="str">
        <f>IF(INDEX(tab_MinKomp[PrzepisyPDOP / geschäftlich Einkommensteuergesetz],MATCH($B221,tab_MinKomp[[Stanowisko / Position ]:[Stanowisko / Position ]],0))="n/a","n/a",V221-INDEX(tab_MinKomp[PrzepisyPDOP / geschäftlich Einkommensteuergesetz],MATCH($B221,tab_MinKomp[[Stanowisko / Position ]:[Stanowisko / Position ]],0)))</f>
        <v>n/a</v>
      </c>
      <c r="W222" s="194" t="str">
        <f>IF(INDEX(tab_MinKomp[System BAAN / FINANSE (FIBU)],MATCH($B221,tab_MinKomp[[Stanowisko / Position ]:[Stanowisko / Position ]],0))="n/a","n/a",W221-INDEX(tab_MinKomp[System BAAN / FINANSE (FIBU)],MATCH($B221,tab_MinKomp[[Stanowisko / Position ]:[Stanowisko / Position ]],0)))</f>
        <v>n/a</v>
      </c>
      <c r="X222" s="194" t="str">
        <f>IF(INDEX(tab_MinKomp[Systemy pomocnicze / Hilfssysteme(STOCKPROGRAM, KALK2000 etc.)],MATCH($B221,tab_MinKomp[[Stanowisko / Position ]:[Stanowisko / Position ]],0))="n/a","n/a",X221-INDEX(tab_MinKomp[Systemy pomocnicze / Hilfssysteme(STOCKPROGRAM, KALK2000 etc.)],MATCH($B221,tab_MinKomp[[Stanowisko / Position ]:[Stanowisko / Position ]],0)))</f>
        <v>n/a</v>
      </c>
      <c r="Y222" s="194" t="str">
        <f>IF(INDEX(tab_MinKomp[Polityka rachunkowości / Buchführungspolitik],MATCH($B221,tab_MinKomp[[Stanowisko / Position ]:[Stanowisko / Position ]],0))="n/a","n/a",Y221-INDEX(tab_MinKomp[Polityka rachunkowości / Buchführungspolitik],MATCH($B221,tab_MinKomp[[Stanowisko / Position ]:[Stanowisko / Position ]],0)))</f>
        <v>n/a</v>
      </c>
      <c r="Z222" s="194" t="str">
        <f>IF(INDEX(tab_MinKomp[Ustawa o rachunkowości / Rechnungslegungsgesetz],MATCH($B221,tab_MinKomp[[Stanowisko / Position ]:[Stanowisko / Position ]],0))="n/a","n/a",Z221-INDEX(tab_MinKomp[Ustawa o rachunkowości / Rechnungslegungsgesetz],MATCH($B221,tab_MinKomp[[Stanowisko / Position ]:[Stanowisko / Position ]],0)))</f>
        <v>n/a</v>
      </c>
      <c r="AA222" s="194" t="str">
        <f>IF(INDEX(tab_MinKomp[WORKFLOW - TS-100],MATCH($B221,tab_MinKomp[[Stanowisko / Position ]:[Stanowisko / Position ]],0))="n/a","n/a",AA221-INDEX(tab_MinKomp[WORKFLOW - TS-100],MATCH($B221,tab_MinKomp[[Stanowisko / Position ]:[Stanowisko / Position ]],0)))</f>
        <v>n/a</v>
      </c>
      <c r="AB222" s="194" t="str">
        <f>IF(INDEX(tab_MinKomp[WORKFLOW - SFMS],MATCH($B221,tab_MinKomp[[Stanowisko / Position ]:[Stanowisko / Position ]],0))="n/a","n/a",AB221-INDEX(tab_MinKomp[WORKFLOW - SFMS],MATCH($B221,tab_MinKomp[[Stanowisko / Position ]:[Stanowisko / Position ]],0)))</f>
        <v>n/a</v>
      </c>
      <c r="AC222" s="194" t="str">
        <f>IF(INDEX(tab_MinKomp[System ISO 9001:2015],MATCH($B221,tab_MinKomp[[Stanowisko / Position ]:[Stanowisko / Position ]],0))="n/a","n/a",AC221-INDEX(tab_MinKomp[System ISO 9001:2015],MATCH($B221,tab_MinKomp[[Stanowisko / Position ]:[Stanowisko / Position ]],0)))</f>
        <v>n/a</v>
      </c>
      <c r="AD222" s="194" t="str">
        <f>IF(INDEX(tab_MinKomp[System ISO 9001:2015],MATCH($B221,tab_MinKomp[[Stanowisko / Position ]:[Stanowisko / Position ]],0))="n/a","n/a",AD221-INDEX(tab_MinKomp[System ISO 9001:2015],MATCH($B221,tab_MinKomp[[Stanowisko / Position ]:[Stanowisko / Position ]],0)))</f>
        <v>n/a</v>
      </c>
      <c r="AE222" s="194" t="str">
        <f>IF(INDEX(tab_MinKomp[System ISO 9001:2015],MATCH($B221,tab_MinKomp[[Stanowisko / Position ]:[Stanowisko / Position ]],0))="n/a","n/a",AE221-INDEX(tab_MinKomp[System ISO 9001:2015],MATCH($B221,tab_MinKomp[[Stanowisko / Position ]:[Stanowisko / Position ]],0)))</f>
        <v>n/a</v>
      </c>
      <c r="AF222" s="194" t="str">
        <f>IF(INDEX(tab_MinKomp[System ISO 9001:2015],MATCH($B221,tab_MinKomp[[Stanowisko / Position ]:[Stanowisko / Position ]],0))="n/a","n/a",AF221-INDEX(tab_MinKomp[System ISO 9001:2015],MATCH($B221,tab_MinKomp[[Stanowisko / Position ]:[Stanowisko / Position ]],0)))</f>
        <v>n/a</v>
      </c>
      <c r="AG222" s="194" t="str">
        <f>IF(INDEX(tab_MinKomp[Wymagania VDA 6.3 Process / Forderungen],MATCH($B221,tab_MinKomp[[Stanowisko / Position ]:[Stanowisko / Position ]],0))="n/a","n/a",AG221-INDEX(tab_MinKomp[Wymagania VDA 6.3 Process / Forderungen],MATCH($B221,tab_MinKomp[[Stanowisko / Position ]:[Stanowisko / Position ]],0)))</f>
        <v>n/a</v>
      </c>
      <c r="AH222" s="194" t="str">
        <f>IF(INDEX(tab_MinKomp[Wymagania VDA 6.5 Product / Forderungen],MATCH($B221,tab_MinKomp[[Stanowisko / Position ]:[Stanowisko / Position ]],0))="n/a","n/a",AH221-INDEX(tab_MinKomp[Wymagania VDA 6.5 Product / Forderungen],MATCH($B221,tab_MinKomp[[Stanowisko / Position ]:[Stanowisko / Position ]],0)))</f>
        <v>n/a</v>
      </c>
      <c r="AI222" s="194" t="str">
        <f>IF(INDEX(tab_MinKomp[System ISO 9001:2015],MATCH($B221,tab_MinKomp[[Stanowisko / Position ]:[Stanowisko / Position ]],0))="n/a","n/a",AI221-INDEX(tab_MinKomp[System ISO 9001:2015],MATCH($B221,tab_MinKomp[[Stanowisko / Position ]:[Stanowisko / Position ]],0)))</f>
        <v>n/a</v>
      </c>
      <c r="AJ222" s="194" t="str">
        <f>IF(INDEX(tab_MinKomp[Auditor systemu ISO 17021:2018],MATCH($B221,tab_MinKomp[[Stanowisko / Position ]:[Stanowisko / Position ]],0))="n/a","n/a",AJ221-INDEX(tab_MinKomp[Auditor systemu ISO 17021:2018],MATCH($B221,tab_MinKomp[[Stanowisko / Position ]:[Stanowisko / Position ]],0)))</f>
        <v>n/a</v>
      </c>
      <c r="AK222" s="194" t="str">
        <f>IF(INDEX(tab_MinKomp[Pełnomocnik systemu / Systemvertreter],MATCH($B221,tab_MinKomp[[Stanowisko / Position ]:[Stanowisko / Position ]],0))="n/a","n/a",AK221-INDEX(tab_MinKomp[Pełnomocnik systemu / Systemvertreter],MATCH($B221,tab_MinKomp[[Stanowisko / Position ]:[Stanowisko / Position ]],0)))</f>
        <v>n/a</v>
      </c>
      <c r="AL222" s="194">
        <f>IF(INDEX(tab_MinKomp[Polityka Etyczna - Compliance],MATCH($B221,tab_MinKomp[[Stanowisko / Position ]:[Stanowisko / Position ]],0))="n/a","n/a",AL221-INDEX(tab_MinKomp[Polityka Etyczna - Compliance],MATCH($B221,tab_MinKomp[[Stanowisko / Position ]:[Stanowisko / Position ]],0)))</f>
        <v>0</v>
      </c>
      <c r="AM222" s="194" t="str">
        <f>IF(INDEX(tab_MinKomp[WDRAŻANIE NOWYCH PROJEKTÓW/ PROCEDURA CTM],MATCH($B221,tab_MinKomp[[Stanowisko / Position ]:[Stanowisko / Position ]],0))="n/a","n/a",AM221-INDEX(tab_MinKomp[WDRAŻANIE NOWYCH PROJEKTÓW/ PROCEDURA CTM],MATCH($B221,tab_MinKomp[[Stanowisko / Position ]:[Stanowisko / Position ]],0)))</f>
        <v>n/a</v>
      </c>
      <c r="AN222" s="194" t="str">
        <f>IF(INDEX(tab_MinKomp[KAMIENIE MILOWE MSL/PIFF],MATCH($B221,tab_MinKomp[[Stanowisko / Position ]:[Stanowisko / Position ]],0))="n/a","n/a",AN221-INDEX(tab_MinKomp[KAMIENIE MILOWE MSL/PIFF],MATCH($B221,tab_MinKomp[[Stanowisko / Position ]:[Stanowisko / Position ]],0)))</f>
        <v>n/a</v>
      </c>
      <c r="AO222" s="194">
        <f>IF(INDEX(tab_MinKomp[CP],MATCH($B221,tab_MinKomp[[Stanowisko / Position ]:[Stanowisko / Position ]],0))="n/a","n/a",AO221-INDEX(tab_MinKomp[CP],MATCH($B221,tab_MinKomp[[Stanowisko / Position ]:[Stanowisko / Position ]],0)))</f>
        <v>1</v>
      </c>
      <c r="AP222" s="194" t="str">
        <f>IF(INDEX(tab_MinKomp[FMEA],MATCH($B221,tab_MinKomp[[Stanowisko / Position ]:[Stanowisko / Position ]],0))="n/a","n/a",AP221-INDEX(tab_MinKomp[FMEA],MATCH($B221,tab_MinKomp[[Stanowisko / Position ]:[Stanowisko / Position ]],0)))</f>
        <v>n/a</v>
      </c>
      <c r="AQ222" s="194">
        <f>IF(INDEX(tab_MinKomp[FLOW CHART],MATCH($B221,tab_MinKomp[[Stanowisko / Position ]:[Stanowisko / Position ]],0))="n/a","n/a",AQ221-INDEX(tab_MinKomp[FLOW CHART],MATCH($B221,tab_MinKomp[[Stanowisko / Position ]:[Stanowisko / Position ]],0)))</f>
        <v>1</v>
      </c>
      <c r="AR222" s="194" t="str">
        <f>IF(INDEX(tab_MinKomp[APQP],MATCH($B221,tab_MinKomp[[Stanowisko / Position ]:[Stanowisko / Position ]],0))="n/a","n/a",AR221-INDEX(tab_MinKomp[APQP],MATCH($B221,tab_MinKomp[[Stanowisko / Position ]:[Stanowisko / Position ]],0)))</f>
        <v>n/a</v>
      </c>
      <c r="AS222" s="194" t="str">
        <f>IF(INDEX(tab_MinKomp[MSA],MATCH($B221,tab_MinKomp[[Stanowisko / Position ]:[Stanowisko / Position ]],0))="n/a","n/a",AS221-INDEX(tab_MinKomp[MSA],MATCH($B221,tab_MinKomp[[Stanowisko / Position ]:[Stanowisko / Position ]],0)))</f>
        <v>n/a</v>
      </c>
      <c r="AT222" s="194" t="str">
        <f>IF(INDEX(tab_MinKomp[SPC],MATCH($B221,tab_MinKomp[[Stanowisko / Position ]:[Stanowisko / Position ]],0))="n/a","n/a",AT221-INDEX(tab_MinKomp[SPC],MATCH($B221,tab_MinKomp[[Stanowisko / Position ]:[Stanowisko / Position ]],0)))</f>
        <v>n/a</v>
      </c>
      <c r="AU222" s="194" t="str">
        <f>IF(INDEX(tab_MinKomp[CSR (SPECYFICZNE WYMAGANIA KLIENTA)],MATCH($B221,tab_MinKomp[[Stanowisko / Position ]:[Stanowisko / Position ]],0))="n/a","n/a",AU221-INDEX(tab_MinKomp[CSR (SPECYFICZNE WYMAGANIA KLIENTA)],MATCH($B221,tab_MinKomp[[Stanowisko / Position ]:[Stanowisko / Position ]],0)))</f>
        <v>n/a</v>
      </c>
      <c r="AV222" s="194">
        <f>IF(INDEX(tab_MinKomp[5S],MATCH($B221,tab_MinKomp[[Stanowisko / Position ]:[Stanowisko / Position ]],0))="n/a","n/a",AV221-INDEX(tab_MinKomp[5S],MATCH($B221,tab_MinKomp[[Stanowisko / Position ]:[Stanowisko / Position ]],0)))</f>
        <v>0</v>
      </c>
      <c r="AW222" s="194">
        <f>IF(INDEX(tab_MinKomp[LEAN MANAGEMENT],MATCH($B221,tab_MinKomp[[Stanowisko / Position ]:[Stanowisko / Position ]],0))="n/a","n/a",AW221-INDEX(tab_MinKomp[LEAN MANAGEMENT],MATCH($B221,tab_MinKomp[[Stanowisko / Position ]:[Stanowisko / Position ]],0)))</f>
        <v>0</v>
      </c>
      <c r="AX222" s="194" t="str">
        <f>IF(INDEX(tab_MinKomp[5R],MATCH($B221,tab_MinKomp[[Stanowisko / Position ]:[Stanowisko / Position ]],0))="n/a","n/a",AX221-INDEX(tab_MinKomp[5R],MATCH($B221,tab_MinKomp[[Stanowisko / Position ]:[Stanowisko / Position ]],0)))</f>
        <v>n/a</v>
      </c>
      <c r="AY222" s="194" t="str">
        <f>IF(INDEX(tab_MinKomp[Six Sigma],MATCH($B221,tab_MinKomp[[Stanowisko / Position ]:[Stanowisko / Position ]],0))="n/a","n/a",AY221-INDEX(tab_MinKomp[Six Sigma],MATCH($B221,tab_MinKomp[[Stanowisko / Position ]:[Stanowisko / Position ]],0)))</f>
        <v>n/a</v>
      </c>
      <c r="AZ222" s="194" t="str">
        <f>IF(INDEX(tab_MinKomp[System BAAN / Distribution &amp; Supply Chain],MATCH($B221,tab_MinKomp[[Stanowisko / Position ]:[Stanowisko / Position ]],0))="n/a","n/a",AZ221-INDEX(tab_MinKomp[System BAAN / Distribution &amp; Supply Chain],MATCH($B221,tab_MinKomp[[Stanowisko / Position ]:[Stanowisko / Position ]],0)))</f>
        <v>n/a</v>
      </c>
      <c r="BA222" s="194" t="str">
        <f>IF(INDEX(tab_MinKomp[Organizacja dostaw / Versorgungsorganisation],MATCH($B221,tab_MinKomp[[Stanowisko / Position ]:[Stanowisko / Position ]],0))="n/a","n/a",BA221-INDEX(tab_MinKomp[Organizacja dostaw / Versorgungsorganisation],MATCH($B221,tab_MinKomp[[Stanowisko / Position ]:[Stanowisko / Position ]],0)))</f>
        <v>n/a</v>
      </c>
      <c r="BB222" s="194" t="str">
        <f>IF(INDEX(tab_MinKomp[Organizacja dostaw / Versorgungsorganisation],MATCH($B221,tab_MinKomp[[Stanowisko / Position ]:[Stanowisko / Position ]],0))="n/a","n/a",BB221-INDEX(tab_MinKomp[Organizacja dostaw / Versorgungsorganisation],MATCH($B221,tab_MinKomp[[Stanowisko / Position ]:[Stanowisko / Position ]],0)))</f>
        <v>n/a</v>
      </c>
      <c r="BC222" s="194" t="str">
        <f>IF(INDEX(tab_MinKomp[Organizacja dostaw / Versorgungsorganisation],MATCH($B221,tab_MinKomp[[Stanowisko / Position ]:[Stanowisko / Position ]],0))="n/a","n/a",BC221-INDEX(tab_MinKomp[Organizacja dostaw / Versorgungsorganisation],MATCH($B221,tab_MinKomp[[Stanowisko / Position ]:[Stanowisko / Position ]],0)))</f>
        <v>n/a</v>
      </c>
      <c r="BD222" s="194" t="str">
        <f>IF(INDEX(tab_MinKomp[Organizacja wysyłek / Organisation von Lieferungen],MATCH($B221,tab_MinKomp[[Stanowisko / Position ]:[Stanowisko / Position ]],0))="n/a","n/a",BD221-INDEX(tab_MinKomp[Organizacja wysyłek / Organisation von Lieferungen],MATCH($B221,tab_MinKomp[[Stanowisko / Position ]:[Stanowisko / Position ]],0)))</f>
        <v>n/a</v>
      </c>
      <c r="BE222" s="194" t="str">
        <f>IF(INDEX(tab_MinKomp[Analiza magazynowa - Program Polen.mdb / Inventuranalyse],MATCH($B221,tab_MinKomp[[Stanowisko / Position ]:[Stanowisko / Position ]],0))="n/a","n/a",BE221-INDEX(tab_MinKomp[Analiza magazynowa - Program Polen.mdb / Inventuranalyse],MATCH($B221,tab_MinKomp[[Stanowisko / Position ]:[Stanowisko / Position ]],0)))</f>
        <v>n/a</v>
      </c>
      <c r="BF222" s="190" t="str">
        <f>IF(INDEX(tab_MinKomp[MMOG (Materials Management Operations Guidelines)],MATCH($B221,tab_MinKomp[[Stanowisko / Position ]:[Stanowisko / Position ]],0))="n/a","n/a",BF221-INDEX(tab_MinKomp[MMOG (Materials Management Operations Guidelines)],MATCH($B221,tab_MinKomp[[Stanowisko / Position ]:[Stanowisko / Position ]],0)))</f>
        <v>n/a</v>
      </c>
      <c r="BG222" s="190" t="str">
        <f>IF(INDEX(tab_MinKomp[GPP],MATCH($B221,tab_MinKomp[[Stanowisko / Position ]:[Stanowisko / Position ]],0))="n/a","n/a",BG221-INDEX(tab_MinKomp[GPP],MATCH($B221,tab_MinKomp[[Stanowisko / Position ]:[Stanowisko / Position ]],0)))</f>
        <v>n/a</v>
      </c>
      <c r="BH222" s="190" t="str">
        <f>IF(INDEX(tab_MinKomp[AIAG (Automotive Industry Action Group)],MATCH($B221,tab_MinKomp[[Stanowisko / Position ]:[Stanowisko / Position ]],0))="n/a","n/a",BH221-INDEX(tab_MinKomp[AIAG (Automotive Industry Action Group)],MATCH($B221,tab_MinKomp[[Stanowisko / Position ]:[Stanowisko / Position ]],0)))</f>
        <v>n/a</v>
      </c>
      <c r="BI222" s="190" t="str">
        <f>IF(INDEX(tab_MinKomp[Super-G disputes],MATCH($B221,tab_MinKomp[[Stanowisko / Position ]:[Stanowisko / Position ]],0))="n/a","n/a",BI221-INDEX(tab_MinKomp[Super-G disputes],MATCH($B221,tab_MinKomp[[Stanowisko / Position ]:[Stanowisko / Position ]],0)))</f>
        <v>n/a</v>
      </c>
      <c r="BJ222" s="190" t="str">
        <f>IF(INDEX(tab_MinKomp[CMMS3/eDDL (Direct Data Link)],MATCH($B221,tab_MinKomp[[Stanowisko / Position ]:[Stanowisko / Position ]],0))="n/a","n/a",BJ221-INDEX(tab_MinKomp[CMMS3/eDDL (Direct Data Link)],MATCH($B221,tab_MinKomp[[Stanowisko / Position ]:[Stanowisko / Position ]],0)))</f>
        <v>n/a</v>
      </c>
      <c r="BK222" s="190" t="str">
        <f>IF(INDEX(tab_MinKomp[MP&amp;L (Material Planning and Logistics)],MATCH($B221,tab_MinKomp[[Stanowisko / Position ]:[Stanowisko / Position ]],0))="n/a","n/a",BK221-INDEX(tab_MinKomp[MP&amp;L (Material Planning and Logistics)],MATCH($B221,tab_MinKomp[[Stanowisko / Position ]:[Stanowisko / Position ]],0)))</f>
        <v>n/a</v>
      </c>
      <c r="BL222" s="190" t="str">
        <f>IF(INDEX(tab_MinKomp[Supplier delivery rating],MATCH($B221,tab_MinKomp[[Stanowisko / Position ]:[Stanowisko / Position ]],0))="n/a","n/a",BL221-INDEX(tab_MinKomp[Supplier delivery rating],MATCH($B221,tab_MinKomp[[Stanowisko / Position ]:[Stanowisko / Position ]],0)))</f>
        <v>n/a</v>
      </c>
      <c r="BM222" s="194" t="str">
        <f>IF(INDEX(tab_MinKomp[Planowanie produkcji / Produktionsplanung],MATCH($B221,tab_MinKomp[[Stanowisko / Position ]:[Stanowisko / Position ]],0))="n/a","n/a",BM221-INDEX(tab_MinKomp[Planowanie produkcji / Produktionsplanung],MATCH($B221,tab_MinKomp[[Stanowisko / Position ]:[Stanowisko / Position ]],0)))</f>
        <v>n/a</v>
      </c>
      <c r="BN222" s="194" t="str">
        <f>IF(INDEX(tab_MinKomp[Planowanie produkcji / Produktionsplanung],MATCH($B221,tab_MinKomp[[Stanowisko / Position ]:[Stanowisko / Position ]],0))="n/a","n/a",BN221-INDEX(tab_MinKomp[Planowanie produkcji / Produktionsplanung],MATCH($B221,tab_MinKomp[[Stanowisko / Position ]:[Stanowisko / Position ]],0)))</f>
        <v>n/a</v>
      </c>
      <c r="BO222" s="194" t="str">
        <f>IF(INDEX(tab_MinKomp[Planowanie produkcji / Produktionsplanung],MATCH($B221,tab_MinKomp[[Stanowisko / Position ]:[Stanowisko / Position ]],0))="n/a","n/a",BO221-INDEX(tab_MinKomp[Planowanie produkcji / Produktionsplanung],MATCH($B221,tab_MinKomp[[Stanowisko / Position ]:[Stanowisko / Position ]],0)))</f>
        <v>n/a</v>
      </c>
      <c r="BP222" s="194" t="str">
        <f>IF(INDEX(tab_MinKomp[Planowanie produkcji / Produktionsplanung],MATCH($B221,tab_MinKomp[[Stanowisko / Position ]:[Stanowisko / Position ]],0))="n/a","n/a",BP221-INDEX(tab_MinKomp[Planowanie produkcji / Produktionsplanung],MATCH($B221,tab_MinKomp[[Stanowisko / Position ]:[Stanowisko / Position ]],0)))</f>
        <v>n/a</v>
      </c>
      <c r="BQ222" s="194" t="s">
        <v>248</v>
      </c>
      <c r="BR222" s="194" t="str">
        <f>IF(INDEX(tab_MinKomp[Planowanie produkcji / Produktionsplanung],MATCH($B221,tab_MinKomp[[Stanowisko / Position ]:[Stanowisko / Position ]],0))="n/a","n/a",BR221-INDEX(tab_MinKomp[Planowanie produkcji / Produktionsplanung],MATCH($B221,tab_MinKomp[[Stanowisko / Position ]:[Stanowisko / Position ]],0)))</f>
        <v>n/a</v>
      </c>
      <c r="BS222" s="194">
        <f>IF(INDEX(tab_MinKomp[Obsługa maszyn Novapax / Novapax Maschinenbedienung],MATCH($B221,tab_MinKomp[[Stanowisko / Position ]:[Stanowisko / Position ]],0))="n/a","n/a",BS221-INDEX(tab_MinKomp[Obsługa maszyn Novapax / Novapax Maschinenbedienung],MATCH($B221,tab_MinKomp[[Stanowisko / Position ]:[Stanowisko / Position ]],0)))</f>
        <v>1</v>
      </c>
      <c r="BT222" s="194" t="str">
        <f>IF(INDEX(tab_MinKomp[Planowanie produkcji / Produktionsplanung],MATCH($B221,tab_MinKomp[[Stanowisko / Position ]:[Stanowisko / Position ]],0))="n/a","n/a",BT221-INDEX(tab_MinKomp[Planowanie produkcji / Produktionsplanung],MATCH($B221,tab_MinKomp[[Stanowisko / Position ]:[Stanowisko / Position ]],0)))</f>
        <v>n/a</v>
      </c>
      <c r="BU222" s="194">
        <f>IF(INDEX(tab_MinKomp[Obsługa maszyn Novapax / Novapax Maschinenbedienung],MATCH($B221,tab_MinKomp[[Stanowisko / Position ]:[Stanowisko / Position ]],0))="n/a","n/a",BU221-INDEX(tab_MinKomp[Obsługa maszyn Novapax / Novapax Maschinenbedienung],MATCH($B221,tab_MinKomp[[Stanowisko / Position ]:[Stanowisko / Position ]],0)))</f>
        <v>1</v>
      </c>
      <c r="BV222" s="194" t="str">
        <f>IF(INDEX(tab_MinKomp[Planowanie produkcji / Produktionsplanung],MATCH($B221,tab_MinKomp[[Stanowisko / Position ]:[Stanowisko / Position ]],0))="n/a","n/a",BV221-INDEX(tab_MinKomp[Planowanie produkcji / Produktionsplanung],MATCH($B221,tab_MinKomp[[Stanowisko / Position ]:[Stanowisko / Position ]],0)))</f>
        <v>n/a</v>
      </c>
      <c r="BW222" s="194">
        <f>IF(INDEX(tab_MinKomp[Obsługa maszyn Novapax / Novapax Maschinenbedienung],MATCH($B221,tab_MinKomp[[Stanowisko / Position ]:[Stanowisko / Position ]],0))="n/a","n/a",BW221-INDEX(tab_MinKomp[Obsługa maszyn Novapax / Novapax Maschinenbedienung],MATCH($B221,tab_MinKomp[[Stanowisko / Position ]:[Stanowisko / Position ]],0)))</f>
        <v>1</v>
      </c>
      <c r="BX222" s="194">
        <f>IF(INDEX(tab_MinKomp[Obsługa maszyn Novapax / Novapax Maschinenbedienung],MATCH($B221,tab_MinKomp[[Stanowisko / Position ]:[Stanowisko / Position ]],0))="n/a","n/a",BX221-INDEX(tab_MinKomp[Obsługa maszyn Novapax / Novapax Maschinenbedienung],MATCH($B221,tab_MinKomp[[Stanowisko / Position ]:[Stanowisko / Position ]],0)))</f>
        <v>0</v>
      </c>
      <c r="BY222" s="194" t="str">
        <f>IF(INDEX(tab_MinKomp[Obsługa maszyn Engel / Engel Maschinenbedienung],MATCH($B221,tab_MinKomp[[Stanowisko / Position ]:[Stanowisko / Position ]],0))="n/a","n/a",BY221-INDEX(tab_MinKomp[Obsługa maszyn Engel / Engel Maschinenbedienung],MATCH($B221,tab_MinKomp[[Stanowisko / Position ]:[Stanowisko / Position ]],0)))</f>
        <v>n/a</v>
      </c>
      <c r="BZ222" s="194">
        <f>IF(INDEX(tab_MinKomp[Obsługa maszyn Novapax / Novapax Maschinenbedienung],MATCH($B221,tab_MinKomp[[Stanowisko / Position ]:[Stanowisko / Position ]],0))="n/a","n/a",BZ221-INDEX(tab_MinKomp[Obsługa maszyn Novapax / Novapax Maschinenbedienung],MATCH($B221,tab_MinKomp[[Stanowisko / Position ]:[Stanowisko / Position ]],0)))</f>
        <v>0</v>
      </c>
      <c r="CA222" s="194" t="str">
        <f>IF(INDEX(tab_MinKomp[Obsługa maszyn KVT / KVT Maschinenbedienung],MATCH($B221,tab_MinKomp[[Stanowisko / Position ]:[Stanowisko / Position ]],0))="n/a","n/a",CA221-INDEX(tab_MinKomp[Obsługa maszyn KVT / KVT Maschinenbedienung],MATCH($B221,tab_MinKomp[[Stanowisko / Position ]:[Stanowisko / Position ]],0)))</f>
        <v>n/a</v>
      </c>
      <c r="CB222" s="194">
        <f>IF(INDEX(tab_MinKomp[Obsługa maszyn Novapax / Novapax Maschinenbedienung],MATCH($B221,tab_MinKomp[[Stanowisko / Position ]:[Stanowisko / Position ]],0))="n/a","n/a",CB221-INDEX(tab_MinKomp[Obsługa maszyn Novapax / Novapax Maschinenbedienung],MATCH($B221,tab_MinKomp[[Stanowisko / Position ]:[Stanowisko / Position ]],0)))</f>
        <v>0</v>
      </c>
      <c r="CC222" s="194" t="str">
        <f>IF(INDEX(tab_MinKomp[Obsługa maszyn Branson / Branson Maschinenbedienung],MATCH($B221,tab_MinKomp[[Stanowisko / Position ]:[Stanowisko / Position ]],0))="n/a","n/a",CC221-INDEX(tab_MinKomp[Obsługa maszyn Branson / Branson Maschinenbedienung],MATCH($B221,tab_MinKomp[[Stanowisko / Position ]:[Stanowisko / Position ]],0)))</f>
        <v>n/a</v>
      </c>
      <c r="CD222" s="194">
        <f>IF(INDEX(tab_MinKomp[Obsługa maszyn Novapax / Novapax Maschinenbedienung],MATCH($B221,tab_MinKomp[[Stanowisko / Position ]:[Stanowisko / Position ]],0))="n/a","n/a",CD221-INDEX(tab_MinKomp[Obsługa maszyn Novapax / Novapax Maschinenbedienung],MATCH($B221,tab_MinKomp[[Stanowisko / Position ]:[Stanowisko / Position ]],0)))</f>
        <v>0</v>
      </c>
      <c r="CE222" s="194">
        <f>IF(INDEX(tab_MinKomp[Obsługa maszyn Novapax / Novapax Maschinenbedienung],MATCH($B221,tab_MinKomp[[Stanowisko / Position ]:[Stanowisko / Position ]],0))="n/a","n/a",CE221-INDEX(tab_MinKomp[Obsługa maszyn Novapax / Novapax Maschinenbedienung],MATCH($B221,tab_MinKomp[[Stanowisko / Position ]:[Stanowisko / Position ]],0)))</f>
        <v>-1</v>
      </c>
      <c r="CF222" s="194">
        <f>IF(INDEX(tab_MinKomp[Obsługa maszyn Novapax / Novapax Maschinenbedienung],MATCH($B221,tab_MinKomp[[Stanowisko / Position ]:[Stanowisko / Position ]],0))="n/a","n/a",CF221-INDEX(tab_MinKomp[Obsługa maszyn Novapax / Novapax Maschinenbedienung],MATCH($B221,tab_MinKomp[[Stanowisko / Position ]:[Stanowisko / Position ]],0)))</f>
        <v>-2</v>
      </c>
      <c r="CG222" s="194">
        <v>0</v>
      </c>
      <c r="CH222" s="194" t="str">
        <f>IF(INDEX(tab_MinKomp[Wymagania VDA 6.5 Product / Forderungen],MATCH($B221,tab_MinKomp[[Stanowisko / Position ]:[Stanowisko / Position ]],0))="n/a","n/a",CH221-INDEX(tab_MinKomp[Wymagania VDA 6.5 Product / Forderungen],MATCH($B221,tab_MinKomp[[Stanowisko / Position ]:[Stanowisko / Position ]],0)))</f>
        <v>n/a</v>
      </c>
      <c r="CI222" s="194" t="str">
        <f>IF(INDEX(tab_MinKomp[Wymagania VDA 6.5 Product / Forderungen],MATCH($B221,tab_MinKomp[[Stanowisko / Position ]:[Stanowisko / Position ]],0))="n/a","n/a",CI221-INDEX(tab_MinKomp[Wymagania VDA 6.5 Product / Forderungen],MATCH($B221,tab_MinKomp[[Stanowisko / Position ]:[Stanowisko / Position ]],0)))</f>
        <v>n/a</v>
      </c>
      <c r="CJ222" s="194" t="str">
        <f>IF(INDEX(tab_MinKomp[Wymagania VDA 6.5 Product / Forderungen],MATCH($B221,tab_MinKomp[[Stanowisko / Position ]:[Stanowisko / Position ]],0))="n/a","n/a",CJ221-INDEX(tab_MinKomp[Wymagania VDA 6.5 Product / Forderungen],MATCH($B221,tab_MinKomp[[Stanowisko / Position ]:[Stanowisko / Position ]],0)))</f>
        <v>n/a</v>
      </c>
      <c r="CK222" s="194" t="str">
        <f>IF(INDEX(tab_MinKomp[Wymagania VDA 6.5 Product / Forderungen],MATCH($B221,tab_MinKomp[[Stanowisko / Position ]:[Stanowisko / Position ]],0))="n/a","n/a",CK221-INDEX(tab_MinKomp[Wymagania VDA 6.5 Product / Forderungen],MATCH($B221,tab_MinKomp[[Stanowisko / Position ]:[Stanowisko / Position ]],0)))</f>
        <v>n/a</v>
      </c>
      <c r="CL222" s="194" t="str">
        <f>IF(INDEX(tab_MinKomp[Wymagania VDA 6.5 Product / Forderungen],MATCH($B221,tab_MinKomp[[Stanowisko / Position ]:[Stanowisko / Position ]],0))="n/a","n/a",CL221-INDEX(tab_MinKomp[Wymagania VDA 6.5 Product / Forderungen],MATCH($B221,tab_MinKomp[[Stanowisko / Position ]:[Stanowisko / Position ]],0)))</f>
        <v>n/a</v>
      </c>
      <c r="CM222" s="194" t="str">
        <f>IF(INDEX(tab_MinKomp[Informatyka ogólna (techniczne i systemowe) / Allgemeine IT (Technik und System)],MATCH($B221,tab_MinKomp[[Stanowisko / Position ]:[Stanowisko / Position ]],0))="n/a","n/a",CM221-INDEX(tab_MinKomp[Informatyka ogólna (techniczne i systemowe) / Allgemeine IT (Technik und System)],MATCH($B221,tab_MinKomp[[Stanowisko / Position ]:[Stanowisko / Position ]],0)))</f>
        <v>n/a</v>
      </c>
      <c r="CN222" s="194" t="str">
        <f>IF(INDEX(tab_MinKomp[Sieci komputerowe / Computernetzwerke],MATCH($B221,tab_MinKomp[[Stanowisko / Position ]:[Stanowisko / Position ]],0))="n/a","n/a",CN221-INDEX(tab_MinKomp[Sieci komputerowe / Computernetzwerke],MATCH($B221,tab_MinKomp[[Stanowisko / Position ]:[Stanowisko / Position ]],0)))</f>
        <v>n/a</v>
      </c>
      <c r="CO222" s="194" t="str">
        <f>IF(INDEX(tab_MinKomp[Hardware (komputery PC, drukarki biurowe i etykietowe, telefonia stacjonarna i mobilna) (PC, Drucker, Telefpne, Handys)],MATCH($B221,tab_MinKomp[[Stanowisko / Position ]:[Stanowisko / Position ]],0))="n/a","n/a",CO221-INDEX(tab_MinKomp[Hardware (komputery PC, drukarki biurowe i etykietowe, telefonia stacjonarna i mobilna) (PC, Drucker, Telefpne, Handys)],MATCH($B221,tab_MinKomp[[Stanowisko / Position ]:[Stanowisko / Position ]],0)))</f>
        <v>n/a</v>
      </c>
      <c r="CP222" s="194" t="str">
        <f>IF(INDEX(tab_MinKomp[Software &amp; Systems (MS Office, MS Remote Desktop)],MATCH($B221,tab_MinKomp[[Stanowisko / Position ]:[Stanowisko / Position ]],0))="n/a","n/a",CP221-INDEX(tab_MinKomp[Software &amp; Systems (MS Office, MS Remote Desktop)],MATCH($B221,tab_MinKomp[[Stanowisko / Position ]:[Stanowisko / Position ]],0)))</f>
        <v>n/a</v>
      </c>
      <c r="CQ222" s="194" t="str">
        <f>IF(INDEX(tab_MinKomp[Programowanie obiektowe (PHP) / Objektprogrammierung],MATCH($B221,tab_MinKomp[[Stanowisko / Position ]:[Stanowisko / Position ]],0))="n/a","n/a",CQ221-INDEX(tab_MinKomp[Programowanie obiektowe (PHP) / Objektprogrammierung],MATCH($B221,tab_MinKomp[[Stanowisko / Position ]:[Stanowisko / Position ]],0)))</f>
        <v>n/a</v>
      </c>
      <c r="CR222" s="194" t="str">
        <f>IF(INDEX(tab_MinKomp[Scrum],MATCH($B221,tab_MinKomp[[Stanowisko / Position ]:[Stanowisko / Position ]],0))="n/a","n/a",CR221-INDEX(tab_MinKomp[Scrum],MATCH($B221,tab_MinKomp[[Stanowisko / Position ]:[Stanowisko / Position ]],0)))</f>
        <v>n/a</v>
      </c>
      <c r="CS222" s="194" t="str">
        <f>IF(INDEX(tab_MinKomp[SQL (MySQL)],MATCH($B221,tab_MinKomp[[Stanowisko / Position ]:[Stanowisko / Position ]],0))="n/a","n/a",CS221-INDEX(tab_MinKomp[SQL (MySQL)],MATCH($B221,tab_MinKomp[[Stanowisko / Position ]:[Stanowisko / Position ]],0)))</f>
        <v>n/a</v>
      </c>
      <c r="CT222" s="194" t="str">
        <f>IF(INDEX(tab_MinKomp[Javascript],MATCH($B221,tab_MinKomp[[Stanowisko / Position ]:[Stanowisko / Position ]],0))="n/a","n/a",CT221-INDEX(tab_MinKomp[Javascript],MATCH($B221,tab_MinKomp[[Stanowisko / Position ]:[Stanowisko / Position ]],0)))</f>
        <v>n/a</v>
      </c>
      <c r="CU222" s="194" t="str">
        <f>IF(INDEX(tab_MinKomp[Joomla],MATCH($B221,tab_MinKomp[[Stanowisko / Position ]:[Stanowisko / Position ]],0))="n/a","n/a",CU221-INDEX(tab_MinKomp[Joomla],MATCH($B221,tab_MinKomp[[Stanowisko / Position ]:[Stanowisko / Position ]],0)))</f>
        <v>n/a</v>
      </c>
      <c r="CV222" s="194" t="str">
        <f>IF(INDEX(tab_MinKomp[Bash],MATCH($B221,tab_MinKomp[[Stanowisko / Position ]:[Stanowisko / Position ]],0))="n/a","n/a",CV221-INDEX(tab_MinKomp[Bash],MATCH($B221,tab_MinKomp[[Stanowisko / Position ]:[Stanowisko / Position ]],0)))</f>
        <v>n/a</v>
      </c>
      <c r="CW222" s="194">
        <f>IF(INDEX(tab_MinKomp[Systemy MES (HYDRA / SFMS)],MATCH($B221,tab_MinKomp[[Stanowisko / Position ]:[Stanowisko / Position ]],0))="n/a","n/a",CW221-INDEX(tab_MinKomp[Systemy MES (HYDRA / SFMS)],MATCH($B221,tab_MinKomp[[Stanowisko / Position ]:[Stanowisko / Position ]],0)))</f>
        <v>0</v>
      </c>
      <c r="CX222" s="194" t="str">
        <f>IF(INDEX(tab_MinKomp[HTML / CSS],MATCH($B221,tab_MinKomp[[Stanowisko / Position ]:[Stanowisko / Position ]],0))="n/a","n/a",CX221-INDEX(tab_MinKomp[HTML / CSS],MATCH($B221,tab_MinKomp[[Stanowisko / Position ]:[Stanowisko / Position ]],0)))</f>
        <v>n/a</v>
      </c>
      <c r="CY222" s="194" t="str">
        <f>IF(INDEX(tab_MinKomp[SYSTEM PR],MATCH($B221,tab_MinKomp[[Stanowisko / Position ]:[Stanowisko / Position ]],0))="n/a","n/a",CY221-INDEX(tab_MinKomp[SYSTEM PR],MATCH($B221,tab_MinKomp[[Stanowisko / Position ]:[Stanowisko / Position ]],0)))</f>
        <v>n/a</v>
      </c>
      <c r="CZ222" s="194" t="str">
        <f>IF(INDEX(tab_MinKomp[System Einkauf XP / EBA],MATCH($B221,tab_MinKomp[[Stanowisko / Position ]:[Stanowisko / Position ]],0))="n/a","n/a",CZ221-INDEX(tab_MinKomp[System Einkauf XP / EBA],MATCH($B221,tab_MinKomp[[Stanowisko / Position ]:[Stanowisko / Position ]],0)))</f>
        <v>n/a</v>
      </c>
      <c r="DA222" s="194" t="str">
        <f>IF(INDEX(tab_MinKomp[Techniki negocjacyjne / Verhandlungstechniken],MATCH($B221,tab_MinKomp[[Stanowisko / Position ]:[Stanowisko / Position ]],0))="n/a","n/a",DA221-INDEX(tab_MinKomp[Techniki negocjacyjne / Verhandlungstechniken],MATCH($B221,tab_MinKomp[[Stanowisko / Position ]:[Stanowisko / Position ]],0)))</f>
        <v>n/a</v>
      </c>
      <c r="DB222" s="194" t="str">
        <f>IF(INDEX(tab_MinKomp[Znajomość rynku branżowego / Kenntnis des Industrie Marktes],MATCH($B221,tab_MinKomp[[Stanowisko / Position ]:[Stanowisko / Position ]],0))="n/a","n/a",DB221-INDEX(tab_MinKomp[Znajomość rynku branżowego / Kenntnis des Industrie Marktes],MATCH($B221,tab_MinKomp[[Stanowisko / Position ]:[Stanowisko / Position ]],0)))</f>
        <v>n/a</v>
      </c>
      <c r="DC222" s="194" t="str">
        <f>IF(INDEX(tab_MinKomp[SUPPLIER MANAGEMENT],MATCH($B221,tab_MinKomp[[Stanowisko / Position ]:[Stanowisko / Position ]],0))="n/a","n/a",DC221-INDEX(tab_MinKomp[SUPPLIER MANAGEMENT],MATCH($B221,tab_MinKomp[[Stanowisko / Position ]:[Stanowisko / Position ]],0)))</f>
        <v>n/a</v>
      </c>
      <c r="DD222" s="194" t="str">
        <f>IF(INDEX(tab_MinKomp[SUPPLIER MANAGEMENT],MATCH($B221,tab_MinKomp[[Stanowisko / Position ]:[Stanowisko / Position ]],0))="n/a","n/a",DD221-INDEX(tab_MinKomp[SUPPLIER MANAGEMENT],MATCH($B221,tab_MinKomp[[Stanowisko / Position ]:[Stanowisko / Position ]],0)))</f>
        <v>n/a</v>
      </c>
      <c r="DE222" s="194" t="str">
        <f>IF(INDEX(tab_MinKomp[SUPPLIER MANAGEMENT],MATCH($B221,tab_MinKomp[[Stanowisko / Position ]:[Stanowisko / Position ]],0))="n/a","n/a",DE221-INDEX(tab_MinKomp[SUPPLIER MANAGEMENT],MATCH($B221,tab_MinKomp[[Stanowisko / Position ]:[Stanowisko / Position ]],0)))</f>
        <v>n/a</v>
      </c>
      <c r="DF222" s="194" t="s">
        <v>248</v>
      </c>
      <c r="DG222" s="194" t="str">
        <f>IF(INDEX(tab_MinKomp[PPAP/PSW],MATCH($B221,tab_MinKomp[[Stanowisko / Position ]:[Stanowisko / Position ]],0))="n/a","n/a",DG221-INDEX(tab_MinKomp[PPAP/PSW],MATCH($B221,tab_MinKomp[[Stanowisko / Position ]:[Stanowisko / Position ]],0)))</f>
        <v>n/a</v>
      </c>
      <c r="DH222" s="194" t="str">
        <f>IF(INDEX(tab_MinKomp[SUPPLIER MANAGEMENT],MATCH($B221,tab_MinKomp[[Stanowisko / Position ]:[Stanowisko / Position ]],0))="n/a","n/a",DH221-INDEX(tab_MinKomp[SUPPLIER MANAGEMENT],MATCH($B221,tab_MinKomp[[Stanowisko / Position ]:[Stanowisko / Position ]],0)))</f>
        <v>n/a</v>
      </c>
      <c r="DI222" s="194" t="str">
        <f>IF(INDEX(tab_MinKomp[OBSŁUGA PORTALI KLIENTA / Kundenportale],MATCH($B221,tab_MinKomp[[Stanowisko / Position ]:[Stanowisko / Position ]],0))="n/a","n/a",DI221-INDEX(tab_MinKomp[OBSŁUGA PORTALI KLIENTA / Kundenportale],MATCH($B221,tab_MinKomp[[Stanowisko / Position ]:[Stanowisko / Position ]],0)))</f>
        <v>n/a</v>
      </c>
      <c r="DJ222" s="194" t="str">
        <f>IF(INDEX(tab_MinKomp[Obsługa systemu BABTECQ / BABTECQ System],MATCH($B221,tab_MinKomp[[Stanowisko / Position ]:[Stanowisko / Position ]],0))="n/a","n/a",DJ221-INDEX(tab_MinKomp[Obsługa systemu BABTECQ / BABTECQ System],MATCH($B221,tab_MinKomp[[Stanowisko / Position ]:[Stanowisko / Position ]],0)))</f>
        <v>n/a</v>
      </c>
      <c r="DK222" s="194" t="str">
        <f>IF(INDEX(tab_MinKomp[Rysunek techniczny / technische Zeichnung],MATCH($B221,tab_MinKomp[[Stanowisko / Position ]:[Stanowisko / Position ]],0))="n/a","n/a",DK221-INDEX(tab_MinKomp[Rysunek techniczny / technische Zeichnung],MATCH($B221,tab_MinKomp[[Stanowisko / Position ]:[Stanowisko / Position ]],0)))</f>
        <v>n/a</v>
      </c>
      <c r="DL222" s="194" t="str">
        <f>IF(INDEX(tab_MinKomp[Kalibracja / Kalibrierung],MATCH($B221,tab_MinKomp[[Stanowisko / Position ]:[Stanowisko / Position ]],0))="n/a","n/a",DL221-INDEX(tab_MinKomp[Kalibracja / Kalibrierung],MATCH($B221,tab_MinKomp[[Stanowisko / Position ]:[Stanowisko / Position ]],0)))</f>
        <v>n/a</v>
      </c>
      <c r="DM222" s="194" t="str">
        <f>IF(INDEX(tab_MinKomp[Rekwalifikacja / Requalifizierung],MATCH($B221,tab_MinKomp[[Stanowisko / Position ]:[Stanowisko / Position ]],0))="n/a","n/a",DM221-INDEX(tab_MinKomp[Rekwalifikacja / Requalifizierung],MATCH($B221,tab_MinKomp[[Stanowisko / Position ]:[Stanowisko / Position ]],0)))</f>
        <v>n/a</v>
      </c>
      <c r="DN222" s="190" t="str">
        <f>IF(INDEX(tab_MinKomp[Testy czystości / Reinheitstests],MATCH($B221,tab_MinKomp[[Stanowisko / Position ]:[Stanowisko / Position ]],0))="n/a","n/a",DN221-INDEX(tab_MinKomp[Testy czystości / Reinheitstests],MATCH($B221,tab_MinKomp[[Stanowisko / Position ]:[Stanowisko / Position ]],0)))</f>
        <v>n/a</v>
      </c>
      <c r="DO222" s="190" t="str">
        <f>IF(INDEX(tab_MinKomp[Testy czystości / Reinheitstests],MATCH($B221,tab_MinKomp[[Stanowisko / Position ]:[Stanowisko / Position ]],0))="n/a","n/a",DO221-INDEX(tab_MinKomp[Testy czystości / Reinheitstests],MATCH($B221,tab_MinKomp[[Stanowisko / Position ]:[Stanowisko / Position ]],0)))</f>
        <v>n/a</v>
      </c>
      <c r="DP222" s="190" t="str">
        <f>IF(INDEX(tab_MinKomp[Testy czystości / Reinheitstests],MATCH($B221,tab_MinKomp[[Stanowisko / Position ]:[Stanowisko / Position ]],0))="n/a","n/a",DP221-INDEX(tab_MinKomp[Testy czystości / Reinheitstests],MATCH($B221,tab_MinKomp[[Stanowisko / Position ]:[Stanowisko / Position ]],0)))</f>
        <v>n/a</v>
      </c>
      <c r="DQ222" s="190" t="str">
        <f>IF(INDEX(tab_MinKomp[Testy czystości / Reinheitstests],MATCH($B221,tab_MinKomp[[Stanowisko / Position ]:[Stanowisko / Position ]],0))="n/a","n/a",DQ221-INDEX(tab_MinKomp[Testy czystości / Reinheitstests],MATCH($B221,tab_MinKomp[[Stanowisko / Position ]:[Stanowisko / Position ]],0)))</f>
        <v>n/a</v>
      </c>
      <c r="DR222" s="190" t="str">
        <f>IF(INDEX(tab_MinKomp[Testy czystości / Reinheitstests],MATCH($B221,tab_MinKomp[[Stanowisko / Position ]:[Stanowisko / Position ]],0))="n/a","n/a",DR221-INDEX(tab_MinKomp[Testy czystości / Reinheitstests],MATCH($B221,tab_MinKomp[[Stanowisko / Position ]:[Stanowisko / Position ]],0)))</f>
        <v>n/a</v>
      </c>
      <c r="DS222" s="190" t="str">
        <f>IF(INDEX(tab_MinKomp[Testy czystości / Reinheitstests],MATCH($B221,tab_MinKomp[[Stanowisko / Position ]:[Stanowisko / Position ]],0))="n/a","n/a",DS221-INDEX(tab_MinKomp[Testy czystości / Reinheitstests],MATCH($B221,tab_MinKomp[[Stanowisko / Position ]:[Stanowisko / Position ]],0)))</f>
        <v>n/a</v>
      </c>
      <c r="DT222" s="194" t="str">
        <f>IF(INDEX(tab_MinKomp[SUPPLIER MANAGEMENT],MATCH($B221,tab_MinKomp[[Stanowisko / Position ]:[Stanowisko / Position ]],0))="n/a","n/a",DT221-INDEX(tab_MinKomp[SUPPLIER MANAGEMENT],MATCH($B221,tab_MinKomp[[Stanowisko / Position ]:[Stanowisko / Position ]],0)))</f>
        <v>n/a</v>
      </c>
      <c r="DU222" s="190" t="str">
        <f>IF(INDEX(tab_MinKomp[Testy czystości / Reinheitstests],MATCH($B221,tab_MinKomp[[Stanowisko / Position ]:[Stanowisko / Position ]],0))="n/a","n/a",DU221-INDEX(tab_MinKomp[Testy czystości / Reinheitstests],MATCH($B221,tab_MinKomp[[Stanowisko / Position ]:[Stanowisko / Position ]],0)))</f>
        <v>n/a</v>
      </c>
      <c r="DV222" s="190" t="str">
        <f>IF(INDEX(tab_MinKomp[Testy czystości / Reinheitstests],MATCH($B221,tab_MinKomp[[Stanowisko / Position ]:[Stanowisko / Position ]],0))="n/a","n/a",DV221-INDEX(tab_MinKomp[Testy czystości / Reinheitstests],MATCH($B221,tab_MinKomp[[Stanowisko / Position ]:[Stanowisko / Position ]],0)))</f>
        <v>n/a</v>
      </c>
      <c r="DW222" s="190" t="str">
        <f>IF(INDEX(tab_MinKomp[Testy czystości / Reinheitstests],MATCH($B221,tab_MinKomp[[Stanowisko / Position ]:[Stanowisko / Position ]],0))="n/a","n/a",DW221-INDEX(tab_MinKomp[Testy czystości / Reinheitstests],MATCH($B221,tab_MinKomp[[Stanowisko / Position ]:[Stanowisko / Position ]],0)))</f>
        <v>n/a</v>
      </c>
      <c r="DX222" s="190" t="str">
        <f>IF(INDEX(tab_MinKomp[Testy czystości / Reinheitstests],MATCH($B221,tab_MinKomp[[Stanowisko / Position ]:[Stanowisko / Position ]],0))="n/a","n/a",DX221-INDEX(tab_MinKomp[Testy czystości / Reinheitstests],MATCH($B221,tab_MinKomp[[Stanowisko / Position ]:[Stanowisko / Position ]],0)))</f>
        <v>n/a</v>
      </c>
      <c r="DY222" s="190" t="str">
        <f>IF(INDEX(tab_MinKomp[Testy czystości / Reinheitstests],MATCH($B221,tab_MinKomp[[Stanowisko / Position ]:[Stanowisko / Position ]],0))="n/a","n/a",DY221-INDEX(tab_MinKomp[Testy czystości / Reinheitstests],MATCH($B221,tab_MinKomp[[Stanowisko / Position ]:[Stanowisko / Position ]],0)))</f>
        <v>n/a</v>
      </c>
      <c r="DZ222" s="190" t="str">
        <f>IF(INDEX(tab_MinKomp[Testy czystości / Reinheitstests],MATCH($B221,tab_MinKomp[[Stanowisko / Position ]:[Stanowisko / Position ]],0))="n/a","n/a",DZ221-INDEX(tab_MinKomp[Testy czystości / Reinheitstests],MATCH($B221,tab_MinKomp[[Stanowisko / Position ]:[Stanowisko / Position ]],0)))</f>
        <v>n/a</v>
      </c>
      <c r="EA222" s="190" t="str">
        <f>IF(INDEX(tab_MinKomp[Testy czystości / Reinheitstests],MATCH($B221,tab_MinKomp[[Stanowisko / Position ]:[Stanowisko / Position ]],0))="n/a","n/a",EA221-INDEX(tab_MinKomp[Testy czystości / Reinheitstests],MATCH($B221,tab_MinKomp[[Stanowisko / Position ]:[Stanowisko / Position ]],0)))</f>
        <v>n/a</v>
      </c>
      <c r="EB222" s="190" t="str">
        <f>IF(INDEX(tab_MinKomp[Testy czystości / Reinheitstests],MATCH($B221,tab_MinKomp[[Stanowisko / Position ]:[Stanowisko / Position ]],0))="n/a","n/a",EB221-INDEX(tab_MinKomp[Testy czystości / Reinheitstests],MATCH($B221,tab_MinKomp[[Stanowisko / Position ]:[Stanowisko / Position ]],0)))</f>
        <v>n/a</v>
      </c>
      <c r="EC222" s="190" t="str">
        <f>IF(INDEX(tab_MinKomp[Testy czystości / Reinheitstests],MATCH($B221,tab_MinKomp[[Stanowisko / Position ]:[Stanowisko / Position ]],0))="n/a","n/a",EC221-INDEX(tab_MinKomp[Testy czystości / Reinheitstests],MATCH($B221,tab_MinKomp[[Stanowisko / Position ]:[Stanowisko / Position ]],0)))</f>
        <v>n/a</v>
      </c>
      <c r="ED222" s="190" t="str">
        <f>IF(INDEX(tab_MinKomp[Testy czystości / Reinheitstests],MATCH($B221,tab_MinKomp[[Stanowisko / Position ]:[Stanowisko / Position ]],0))="n/a","n/a",ED221-INDEX(tab_MinKomp[Testy czystości / Reinheitstests],MATCH($B221,tab_MinKomp[[Stanowisko / Position ]:[Stanowisko / Position ]],0)))</f>
        <v>n/a</v>
      </c>
      <c r="EE222" s="190" t="str">
        <f>IF(INDEX(tab_MinKomp[Testy czystości / Reinheitstests],MATCH($B221,tab_MinKomp[[Stanowisko / Position ]:[Stanowisko / Position ]],0))="n/a","n/a",EE221-INDEX(tab_MinKomp[Testy czystości / Reinheitstests],MATCH($B221,tab_MinKomp[[Stanowisko / Position ]:[Stanowisko / Position ]],0)))</f>
        <v>n/a</v>
      </c>
      <c r="EF222" s="190" t="str">
        <f>IF(INDEX(tab_MinKomp[Testy czystości / Reinheitstests],MATCH($B221,tab_MinKomp[[Stanowisko / Position ]:[Stanowisko / Position ]],0))="n/a","n/a",EF221-INDEX(tab_MinKomp[Testy czystości / Reinheitstests],MATCH($B221,tab_MinKomp[[Stanowisko / Position ]:[Stanowisko / Position ]],0)))</f>
        <v>n/a</v>
      </c>
      <c r="EG222" s="190" t="str">
        <f>IF(INDEX(tab_MinKomp[Testy czystości / Reinheitstests],MATCH($B221,tab_MinKomp[[Stanowisko / Position ]:[Stanowisko / Position ]],0))="n/a","n/a",EG221-INDEX(tab_MinKomp[Testy czystości / Reinheitstests],MATCH($B221,tab_MinKomp[[Stanowisko / Position ]:[Stanowisko / Position ]],0)))</f>
        <v>n/a</v>
      </c>
      <c r="EH222" s="190" t="str">
        <f>IF(INDEX(tab_MinKomp[Testy czystości / Reinheitstests],MATCH($B221,tab_MinKomp[[Stanowisko / Position ]:[Stanowisko / Position ]],0))="n/a","n/a",EH221-INDEX(tab_MinKomp[Testy czystości / Reinheitstests],MATCH($B221,tab_MinKomp[[Stanowisko / Position ]:[Stanowisko / Position ]],0)))</f>
        <v>n/a</v>
      </c>
      <c r="EI222" s="190" t="str">
        <f>IF(INDEX(tab_MinKomp[Testy czystości / Reinheitstests],MATCH($B221,tab_MinKomp[[Stanowisko / Position ]:[Stanowisko / Position ]],0))="n/a","n/a",EI221-INDEX(tab_MinKomp[Testy czystości / Reinheitstests],MATCH($B221,tab_MinKomp[[Stanowisko / Position ]:[Stanowisko / Position ]],0)))</f>
        <v>n/a</v>
      </c>
      <c r="EJ222" s="190" t="str">
        <f>IF(INDEX(tab_MinKomp[Testy czystości / Reinheitstests],MATCH($B221,tab_MinKomp[[Stanowisko / Position ]:[Stanowisko / Position ]],0))="n/a","n/a",EJ221-INDEX(tab_MinKomp[Testy czystości / Reinheitstests],MATCH($B221,tab_MinKomp[[Stanowisko / Position ]:[Stanowisko / Position ]],0)))</f>
        <v>n/a</v>
      </c>
      <c r="EK222" s="190" t="str">
        <f>IF(INDEX(tab_MinKomp[Testy czystości / Reinheitstests],MATCH($B221,tab_MinKomp[[Stanowisko / Position ]:[Stanowisko / Position ]],0))="n/a","n/a",EK221-INDEX(tab_MinKomp[Testy czystości / Reinheitstests],MATCH($B221,tab_MinKomp[[Stanowisko / Position ]:[Stanowisko / Position ]],0)))</f>
        <v>n/a</v>
      </c>
      <c r="EL222" s="190" t="str">
        <f>IF(INDEX(tab_MinKomp[Testy czystości / Reinheitstests],MATCH($B221,tab_MinKomp[[Stanowisko / Position ]:[Stanowisko / Position ]],0))="n/a","n/a",EL221-INDEX(tab_MinKomp[Testy czystości / Reinheitstests],MATCH($B221,tab_MinKomp[[Stanowisko / Position ]:[Stanowisko / Position ]],0)))</f>
        <v>n/a</v>
      </c>
      <c r="EM222" s="190" t="str">
        <f>IF(INDEX(tab_MinKomp[Testy czystości / Reinheitstests],MATCH($B221,tab_MinKomp[[Stanowisko / Position ]:[Stanowisko / Position ]],0))="n/a","n/a",EM221-INDEX(tab_MinKomp[Testy czystości / Reinheitstests],MATCH($B221,tab_MinKomp[[Stanowisko / Position ]:[Stanowisko / Position ]],0)))</f>
        <v>n/a</v>
      </c>
      <c r="EN222" s="190" t="str">
        <f>IF(INDEX(tab_MinKomp[Testy czystości / Reinheitstests],MATCH($B221,tab_MinKomp[[Stanowisko / Position ]:[Stanowisko / Position ]],0))="n/a","n/a",EN221-INDEX(tab_MinKomp[Testy czystości / Reinheitstests],MATCH($B221,tab_MinKomp[[Stanowisko / Position ]:[Stanowisko / Position ]],0)))</f>
        <v>n/a</v>
      </c>
      <c r="EO222" s="194" t="str">
        <f>IF(INDEX(tab_MinKomp[Konserwacja Rep],MATCH($B221,tab_MinKomp[[Stanowisko / Position ]:[Stanowisko / Position ]],0))="n/a","n/a",EO221-INDEX(tab_MinKomp[Konserwacja Rep],MATCH($B221,tab_MinKomp[[Stanowisko / Position ]:[Stanowisko / Position ]],0)))</f>
        <v>n/a</v>
      </c>
      <c r="EP222" s="194" t="str">
        <f>IF(INDEX(tab_MinKomp[[Konserwacja Engel ]],MATCH($B221,tab_MinKomp[[Stanowisko / Position ]:[Stanowisko / Position ]],0))="n/a","n/a",EP221-INDEX(tab_MinKomp[[Konserwacja Engel ]],MATCH($B221,tab_MinKomp[[Stanowisko / Position ]:[Stanowisko / Position ]],0)))</f>
        <v>n/a</v>
      </c>
      <c r="EQ222" s="194" t="str">
        <f>IF(INDEX(tab_MinKomp[Konserwacja B 50],MATCH($B221,tab_MinKomp[[Stanowisko / Position ]:[Stanowisko / Position ]],0))="n/a","n/a",EQ221-INDEX(tab_MinKomp[Konserwacja B 50],MATCH($B221,tab_MinKomp[[Stanowisko / Position ]:[Stanowisko / Position ]],0)))</f>
        <v>n/a</v>
      </c>
      <c r="ER222" s="194" t="str">
        <f>IF(INDEX(tab_MinKomp[[Konserwacja EOL ]],MATCH($B221,tab_MinKomp[[Stanowisko / Position ]:[Stanowisko / Position ]],0))="n/a","n/a",ER221-INDEX(tab_MinKomp[[Konserwacja EOL ]],MATCH($B221,tab_MinKomp[[Stanowisko / Position ]:[Stanowisko / Position ]],0)))</f>
        <v>n/a</v>
      </c>
      <c r="ES222" s="194" t="str">
        <f>IF(INDEX(tab_MinKomp[Konserwacja Branson],MATCH($B221,tab_MinKomp[[Stanowisko / Position ]:[Stanowisko / Position ]],0))="n/a","n/a",ES221-INDEX(tab_MinKomp[Konserwacja Branson],MATCH($B221,tab_MinKomp[[Stanowisko / Position ]:[Stanowisko / Position ]],0)))</f>
        <v>n/a</v>
      </c>
      <c r="ET222" s="194" t="str">
        <f>IF(INDEX(tab_MinKomp[Konserwacja coolery],MATCH($B221,tab_MinKomp[[Stanowisko / Position ]:[Stanowisko / Position ]],0))="n/a","n/a",ET221-INDEX(tab_MinKomp[Konserwacja coolery],MATCH($B221,tab_MinKomp[[Stanowisko / Position ]:[Stanowisko / Position ]],0)))</f>
        <v>n/a</v>
      </c>
      <c r="EU222" s="194" t="str">
        <f>IF(INDEX(tab_MinKomp[Konserwacja piecy],MATCH($B221,tab_MinKomp[[Stanowisko / Position ]:[Stanowisko / Position ]],0))="n/a","n/a",EU221-INDEX(tab_MinKomp[Konserwacja piecy],MATCH($B221,tab_MinKomp[[Stanowisko / Position ]:[Stanowisko / Position ]],0)))</f>
        <v>n/a</v>
      </c>
      <c r="EV222" s="194" t="str">
        <f>IF(INDEX(tab_MinKomp[Rysunek techniczny- czytanie],MATCH($B221,tab_MinKomp[[Stanowisko / Position ]:[Stanowisko / Position ]],0))="n/a","n/a",EV221-INDEX(tab_MinKomp[Rysunek techniczny- czytanie],MATCH($B221,tab_MinKomp[[Stanowisko / Position ]:[Stanowisko / Position ]],0)))</f>
        <v>n/a</v>
      </c>
      <c r="EW222" s="194" t="str">
        <f>IF(INDEX(tab_MinKomp[Elektryka],MATCH($B221,tab_MinKomp[[Stanowisko / Position ]:[Stanowisko / Position ]],0))="n/a","n/a",EW221-INDEX(tab_MinKomp[Elektryka],MATCH($B221,tab_MinKomp[[Stanowisko / Position ]:[Stanowisko / Position ]],0)))</f>
        <v>n/a</v>
      </c>
      <c r="EX222" s="194" t="str">
        <f>IF(INDEX(tab_MinKomp[Pneumatyka],MATCH($B221,tab_MinKomp[[Stanowisko / Position ]:[Stanowisko / Position ]],0))="n/a","n/a",EX221-INDEX(tab_MinKomp[Pneumatyka],MATCH($B221,tab_MinKomp[[Stanowisko / Position ]:[Stanowisko / Position ]],0)))</f>
        <v>n/a</v>
      </c>
      <c r="EY222" s="194" t="str">
        <f>IF(INDEX(tab_MinKomp[[Hydraulika ]],MATCH($B221,tab_MinKomp[[Stanowisko / Position ]:[Stanowisko / Position ]],0))="n/a","n/a",EY221-INDEX(tab_MinKomp[[Hydraulika ]],MATCH($B221,tab_MinKomp[[Stanowisko / Position ]:[Stanowisko / Position ]],0)))</f>
        <v>n/a</v>
      </c>
      <c r="EZ222" s="194" t="str">
        <f>IF(INDEX(tab_MinKomp[Podciśnienie],MATCH($B221,tab_MinKomp[[Stanowisko / Position ]:[Stanowisko / Position ]],0))="n/a","n/a",EZ221-INDEX(tab_MinKomp[Podciśnienie],MATCH($B221,tab_MinKomp[[Stanowisko / Position ]:[Stanowisko / Position ]],0)))</f>
        <v>n/a</v>
      </c>
      <c r="FA222" s="194" t="str">
        <f>IF(INDEX(tab_MinKomp[Usuwanie awarii],MATCH($B221,tab_MinKomp[[Stanowisko / Position ]:[Stanowisko / Position ]],0))="n/a","n/a",FA221-INDEX(tab_MinKomp[Usuwanie awarii],MATCH($B221,tab_MinKomp[[Stanowisko / Position ]:[Stanowisko / Position ]],0)))</f>
        <v>n/a</v>
      </c>
      <c r="FB222" s="194" t="str">
        <f>IF(INDEX(tab_MinKomp[Obsługa robotów],MATCH($B221,tab_MinKomp[[Stanowisko / Position ]:[Stanowisko / Position ]],0))="n/a","n/a",FB221-INDEX(tab_MinKomp[Obsługa robotów],MATCH($B221,tab_MinKomp[[Stanowisko / Position ]:[Stanowisko / Position ]],0)))</f>
        <v>n/a</v>
      </c>
      <c r="FC222" s="194" t="str">
        <f>IF(INDEX(tab_MinKomp[Obsługa sterowania maszyny],MATCH($B221,tab_MinKomp[[Stanowisko / Position ]:[Stanowisko / Position ]],0))="n/a","n/a",FC221-INDEX(tab_MinKomp[Obsługa sterowania maszyny],MATCH($B221,tab_MinKomp[[Stanowisko / Position ]:[Stanowisko / Position ]],0)))</f>
        <v>n/a</v>
      </c>
      <c r="FD222" s="194" t="str">
        <f>IF(INDEX(tab_MinKomp[Usuwanie przyczyn żródłowych],MATCH($B221,tab_MinKomp[[Stanowisko / Position ]:[Stanowisko / Position ]],0))="n/a","n/a",FD221-INDEX(tab_MinKomp[Usuwanie przyczyn żródłowych],MATCH($B221,tab_MinKomp[[Stanowisko / Position ]:[Stanowisko / Position ]],0)))</f>
        <v>n/a</v>
      </c>
      <c r="FE222" s="194" t="str">
        <f>IF(INDEX(tab_MinKomp[Cmms stosowanie],MATCH($B221,tab_MinKomp[[Stanowisko / Position ]:[Stanowisko / Position ]],0))="n/a","n/a",FE221-INDEX(tab_MinKomp[Cmms stosowanie],MATCH($B221,tab_MinKomp[[Stanowisko / Position ]:[Stanowisko / Position ]],0)))</f>
        <v>n/a</v>
      </c>
      <c r="FF222" s="190" t="str">
        <f>IF(INDEX(tab_MinKomp[Testy czystości / Reinheitstests],MATCH($B221,tab_MinKomp[[Stanowisko / Position ]:[Stanowisko / Position ]],0))="n/a","n/a",FF221-INDEX(tab_MinKomp[Testy czystości / Reinheitstests],MATCH($B221,tab_MinKomp[[Stanowisko / Position ]:[Stanowisko / Position ]],0)))</f>
        <v>n/a</v>
      </c>
      <c r="FG222" s="194" t="str">
        <f>IF(INDEX(tab_MinKomp[Czyszczenie form plastikowych],MATCH($B221,tab_MinKomp[[Stanowisko / Position ]:[Stanowisko / Position ]],0))="n/a","n/a",FG221-INDEX(tab_MinKomp[Czyszczenie form plastikowych],MATCH($B221,tab_MinKomp[[Stanowisko / Position ]:[Stanowisko / Position ]],0)))</f>
        <v>n/a</v>
      </c>
      <c r="FH222" s="194" t="str">
        <f>IF(INDEX(tab_MinKomp[Wymiana form plastik],MATCH($B221,tab_MinKomp[[Stanowisko / Position ]:[Stanowisko / Position ]],0))="n/a","n/a",FH221-INDEX(tab_MinKomp[Wymiana form plastik],MATCH($B221,tab_MinKomp[[Stanowisko / Position ]:[Stanowisko / Position ]],0)))</f>
        <v>n/a</v>
      </c>
      <c r="FI222" s="194" t="str">
        <f>IF(INDEX(tab_MinKomp[Wymiana form guma],MATCH($B221,tab_MinKomp[[Stanowisko / Position ]:[Stanowisko / Position ]],0))="n/a","n/a",FI221-INDEX(tab_MinKomp[Wymiana form guma],MATCH($B221,tab_MinKomp[[Stanowisko / Position ]:[Stanowisko / Position ]],0)))</f>
        <v>n/a</v>
      </c>
      <c r="FJ222" s="194" t="str">
        <f>IF(INDEX(tab_MinKomp[Konserwacja KK],MATCH($B221,tab_MinKomp[[Stanowisko / Position ]:[Stanowisko / Position ]],0))="n/a","n/a",FJ221-INDEX(tab_MinKomp[Konserwacja KK],MATCH($B221,tab_MinKomp[[Stanowisko / Position ]:[Stanowisko / Position ]],0)))</f>
        <v>n/a</v>
      </c>
      <c r="FK222" s="194" t="str">
        <f>IF(INDEX(tab_MinKomp[Konserwacja form guma],MATCH($B221,tab_MinKomp[[Stanowisko / Position ]:[Stanowisko / Position ]],0))="n/a","n/a",FK221-INDEX(tab_MinKomp[Konserwacja form guma],MATCH($B221,tab_MinKomp[[Stanowisko / Position ]:[Stanowisko / Position ]],0)))</f>
        <v>n/a</v>
      </c>
      <c r="FL222" s="194" t="str">
        <f>IF(INDEX(tab_MinKomp[Konserwacja form plastiki],MATCH($B221,tab_MinKomp[[Stanowisko / Position ]:[Stanowisko / Position ]],0))="n/a","n/a",FL221-INDEX(tab_MinKomp[Konserwacja form plastiki],MATCH($B221,tab_MinKomp[[Stanowisko / Position ]:[Stanowisko / Position ]],0)))</f>
        <v>n/a</v>
      </c>
      <c r="FM222" s="194" t="str">
        <f>IF(INDEX(tab_MinKomp[Konserwacja Gorącego Kanału],MATCH($B221,tab_MinKomp[[Stanowisko / Position ]:[Stanowisko / Position ]],0))="n/a","n/a",FM221-INDEX(tab_MinKomp[Konserwacja Gorącego Kanału],MATCH($B221,tab_MinKomp[[Stanowisko / Position ]:[Stanowisko / Position ]],0)))</f>
        <v>n/a</v>
      </c>
      <c r="FN222" s="194" t="s">
        <v>248</v>
      </c>
      <c r="FO222" s="194" t="s">
        <v>248</v>
      </c>
      <c r="FP222" s="194" t="s">
        <v>248</v>
      </c>
      <c r="FQ222" s="196" t="str">
        <f>IF(INDEX(tab_MinKomp[Język angielski / Englisch],MATCH($B221,tab_MinKomp[[Stanowisko / Position ]:[Stanowisko / Position ]],0))="n/a","n/a",FQ221-INDEX(tab_MinKomp[Język angielski / Englisch],MATCH($B221,tab_MinKomp[[Stanowisko / Position ]:[Stanowisko / Position ]],0)))</f>
        <v>n/a</v>
      </c>
      <c r="FR222" s="196" t="str">
        <f>IF(INDEX(tab_MinKomp[Język niemiecki / Deutsch],MATCH($B221,tab_MinKomp[[Stanowisko / Position ]:[Stanowisko / Position ]],0))="n/a","n/a",FR221-INDEX(tab_MinKomp[Język niemiecki / Deutsch],MATCH($B221,tab_MinKomp[[Stanowisko / Position ]:[Stanowisko / Position ]],0)))</f>
        <v>n/a</v>
      </c>
      <c r="FS222" s="194">
        <f>IF(INDEX(tab_MinKomp[Zarządzanie dokumentacją procesową / Process dokumentation management],MATCH($B221,tab_MinKomp[[Stanowisko / Position ]:[Stanowisko / Position ]],0))="n/a","n/a",FS221-INDEX(tab_MinKomp[Zarządzanie dokumentacją procesową / Process dokumentation management],MATCH($B221,tab_MinKomp[[Stanowisko / Position ]:[Stanowisko / Position ]],0)))</f>
        <v>0</v>
      </c>
      <c r="FT222" s="194">
        <f>IF(INDEX(tab_MinKomp[Znajomość procesów z obszaru / Kenntiss der prozesse in dem Bereich],MATCH($B221,tab_MinKomp[[Stanowisko / Position ]:[Stanowisko / Position ]],0))="n/a","n/a",FT221-INDEX(tab_MinKomp[Znajomość procesów z obszaru / Kenntiss der prozesse in dem Bereich],MATCH($B221,tab_MinKomp[[Stanowisko / Position ]:[Stanowisko / Position ]],0)))</f>
        <v>0</v>
      </c>
      <c r="FU222" s="194">
        <f>IF(INDEX(tab_MinKomp[optymalizacja procesów / Prozessoptymalisierung],MATCH($B221,tab_MinKomp[[Stanowisko / Position ]:[Stanowisko / Position ]],0))="n/a","n/a",FU221-INDEX(tab_MinKomp[optymalizacja procesów / Prozessoptymalisierung],MATCH($B221,tab_MinKomp[[Stanowisko / Position ]:[Stanowisko / Position ]],0)))</f>
        <v>0</v>
      </c>
      <c r="FV222" s="194">
        <f>IF(INDEX(tab_MinKomp[Umiejętności szkoleniowe / Trainingsfähigkeiten],MATCH($B221,tab_MinKomp[[Stanowisko / Position ]:[Stanowisko / Position ]],0))="n/a","n/a",FV221-INDEX(tab_MinKomp[Umiejętności szkoleniowe / Trainingsfähigkeiten],MATCH($B221,tab_MinKomp[[Stanowisko / Position ]:[Stanowisko / Position ]],0)))</f>
        <v>2</v>
      </c>
      <c r="FW222" s="194">
        <f>IF(INDEX(tab_MinKomp[Analityczne myślenie, podejście / Analitysches Denken, Einstellung],MATCH($B221,tab_MinKomp[[Stanowisko / Position ]:[Stanowisko / Position ]],0))="n/a","n/a",FW221-INDEX(tab_MinKomp[Analityczne myślenie, podejście / Analitysches Denken, Einstellung],MATCH($B221,tab_MinKomp[[Stanowisko / Position ]:[Stanowisko / Position ]],0)))</f>
        <v>0</v>
      </c>
      <c r="FX222" s="194">
        <f>IF(INDEX(tab_MinKomp[Dokładność, precyzja w dzialaniu / Genauigkeit, Präzision in die Arbeit],MATCH($B221,tab_MinKomp[[Stanowisko / Position ]:[Stanowisko / Position ]],0))="n/a","n/a",FX221-INDEX(tab_MinKomp[Dokładność, precyzja w dzialaniu / Genauigkeit, Präzision in die Arbeit],MATCH($B221,tab_MinKomp[[Stanowisko / Position ]:[Stanowisko / Position ]],0)))</f>
        <v>0</v>
      </c>
      <c r="FY222" s="194">
        <f>IF(INDEX(tab_MinKomp[Dyspozycyjność / Verfügbarkeit],MATCH($B221,tab_MinKomp[[Stanowisko / Position ]:[Stanowisko / Position ]],0))="n/a","n/a",FY221-INDEX(tab_MinKomp[Dyspozycyjność / Verfügbarkeit],MATCH($B221,tab_MinKomp[[Stanowisko / Position ]:[Stanowisko / Position ]],0)))</f>
        <v>0</v>
      </c>
      <c r="FZ222" s="194">
        <f>IF(INDEX(tab_MinKomp[Zaangażowanie / 
Engagement],MATCH($B221,tab_MinKomp[[Stanowisko / Position ]:[Stanowisko / Position ]],0))="n/a","n/a",FZ221-INDEX(tab_MinKomp[Zaangażowanie / 
Engagement],MATCH($B221,tab_MinKomp[[Stanowisko / Position ]:[Stanowisko / Position ]],0)))</f>
        <v>-1</v>
      </c>
      <c r="GA222" s="194" t="str">
        <f>IF(INDEX(tab_MinKomp[Konserwacja form guma],MATCH($B221,tab_MinKomp[[Stanowisko / Position ]:[Stanowisko / Position ]],0))="n/a","n/a",GA221-INDEX(tab_MinKomp[Konserwacja form guma],MATCH($B221,tab_MinKomp[[Stanowisko / Position ]:[Stanowisko / Position ]],0)))</f>
        <v>n/a</v>
      </c>
      <c r="GB222" s="194" t="str">
        <f>IF(INDEX(tab_MinKomp[Konserwacja form plastiki],MATCH($B221,tab_MinKomp[[Stanowisko / Position ]:[Stanowisko / Position ]],0))="n/a","n/a",GB221-INDEX(tab_MinKomp[Konserwacja form plastiki],MATCH($B221,tab_MinKomp[[Stanowisko / Position ]:[Stanowisko / Position ]],0)))</f>
        <v>n/a</v>
      </c>
      <c r="GC222" s="194">
        <f>IF(INDEX(tab_MinKomp[Elastyczność w działaniu],MATCH($B221,tab_MinKomp[[Stanowisko / Position ]:[Stanowisko / Position ]],0))="n/a","n/a",GC221-INDEX(tab_MinKomp[Elastyczność w działaniu],MATCH($B221,tab_MinKomp[[Stanowisko / Position ]:[Stanowisko / Position ]],0)))</f>
        <v>0</v>
      </c>
      <c r="GD222" s="194">
        <f>IF(INDEX(tab_MinKomp[Komunikatywność],MATCH($B221,tab_MinKomp[[Stanowisko / Position ]:[Stanowisko / Position ]],0))="n/a","n/a",GD221-INDEX(tab_MinKomp[Komunikatywność],MATCH($B221,tab_MinKomp[[Stanowisko / Position ]:[Stanowisko / Position ]],0)))</f>
        <v>0</v>
      </c>
      <c r="GE222" s="193" t="str">
        <f>IF(INDEX(tab_MinKomp[Motywowanie i budowanie zaangażowania zespołu],MATCH($B221,tab_MinKomp[[Stanowisko / Position ]:[Stanowisko / Position ]],0))="n/a","n/a",GE221-INDEX(tab_MinKomp[Motywowanie i budowanie zaangażowania zespołu],MATCH($B221,tab_MinKomp[[Stanowisko / Position ]:[Stanowisko / Position ]],0)))</f>
        <v>n/a</v>
      </c>
      <c r="GF222" s="186" t="s">
        <v>248</v>
      </c>
      <c r="GG222" s="186" t="s">
        <v>248</v>
      </c>
      <c r="GH222" s="186" t="s">
        <v>248</v>
      </c>
      <c r="GI222" s="186" t="s">
        <v>248</v>
      </c>
      <c r="GJ222" s="186" t="s">
        <v>248</v>
      </c>
      <c r="GK222" s="186" t="s">
        <v>248</v>
      </c>
      <c r="GL222" s="186" t="s">
        <v>248</v>
      </c>
      <c r="GM222" s="186" t="s">
        <v>248</v>
      </c>
      <c r="GN222" s="186" t="s">
        <v>248</v>
      </c>
      <c r="GO222" s="186" t="s">
        <v>248</v>
      </c>
      <c r="GP222" s="186" t="s">
        <v>248</v>
      </c>
      <c r="GQ222" s="186" t="s">
        <v>248</v>
      </c>
      <c r="GR222" s="186" t="s">
        <v>248</v>
      </c>
      <c r="GS222" s="186" t="s">
        <v>248</v>
      </c>
      <c r="GT222" s="186" t="s">
        <v>248</v>
      </c>
      <c r="GU222" s="186" t="s">
        <v>248</v>
      </c>
      <c r="GV222" s="186" t="s">
        <v>248</v>
      </c>
      <c r="GW222" s="186" t="s">
        <v>248</v>
      </c>
      <c r="GX222" s="186" t="s">
        <v>248</v>
      </c>
      <c r="GY222" s="186" t="s">
        <v>248</v>
      </c>
      <c r="GZ222" s="261" t="s">
        <v>248</v>
      </c>
      <c r="HA222" s="261" t="s">
        <v>248</v>
      </c>
      <c r="HB222" s="191">
        <f>SUM(G222:GE222)/(HB221-(SUM(G222:GE222)))</f>
        <v>5.0847457627118647E-2</v>
      </c>
    </row>
    <row r="223" spans="1:211" ht="24.9" customHeight="1" x14ac:dyDescent="0.3">
      <c r="A223" s="105" t="s">
        <v>321</v>
      </c>
      <c r="B223" s="105" t="s">
        <v>315</v>
      </c>
      <c r="C223" s="105" t="s">
        <v>383</v>
      </c>
      <c r="D223" s="105">
        <v>292</v>
      </c>
      <c r="E223" s="394" t="s">
        <v>499</v>
      </c>
      <c r="F223" s="185" t="s">
        <v>374</v>
      </c>
      <c r="G223" s="186">
        <v>2</v>
      </c>
      <c r="H223" s="186">
        <v>1</v>
      </c>
      <c r="I223" s="186">
        <v>2</v>
      </c>
      <c r="J223" s="186">
        <v>1</v>
      </c>
      <c r="K223" s="186">
        <v>1</v>
      </c>
      <c r="L223" s="186" t="s">
        <v>248</v>
      </c>
      <c r="M223" s="186" t="s">
        <v>248</v>
      </c>
      <c r="N223" s="186" t="s">
        <v>248</v>
      </c>
      <c r="O223" s="186">
        <v>1</v>
      </c>
      <c r="P223" s="186">
        <v>1</v>
      </c>
      <c r="Q223" s="186" t="s">
        <v>248</v>
      </c>
      <c r="R223" s="186" t="s">
        <v>248</v>
      </c>
      <c r="S223" s="186" t="s">
        <v>248</v>
      </c>
      <c r="T223" s="186" t="s">
        <v>248</v>
      </c>
      <c r="U223" s="186" t="s">
        <v>248</v>
      </c>
      <c r="V223" s="186" t="s">
        <v>248</v>
      </c>
      <c r="W223" s="186" t="s">
        <v>248</v>
      </c>
      <c r="X223" s="186" t="s">
        <v>248</v>
      </c>
      <c r="Y223" s="186" t="s">
        <v>248</v>
      </c>
      <c r="Z223" s="186" t="s">
        <v>248</v>
      </c>
      <c r="AA223" s="186" t="s">
        <v>248</v>
      </c>
      <c r="AB223" s="186" t="s">
        <v>248</v>
      </c>
      <c r="AC223" s="186" t="s">
        <v>248</v>
      </c>
      <c r="AD223" s="186" t="s">
        <v>248</v>
      </c>
      <c r="AE223" s="186" t="s">
        <v>248</v>
      </c>
      <c r="AF223" s="186" t="s">
        <v>248</v>
      </c>
      <c r="AG223" s="186" t="s">
        <v>248</v>
      </c>
      <c r="AH223" s="186" t="s">
        <v>248</v>
      </c>
      <c r="AI223" s="186" t="s">
        <v>248</v>
      </c>
      <c r="AJ223" s="186" t="s">
        <v>248</v>
      </c>
      <c r="AK223" s="186" t="s">
        <v>248</v>
      </c>
      <c r="AL223" s="186">
        <v>1</v>
      </c>
      <c r="AM223" s="186" t="s">
        <v>248</v>
      </c>
      <c r="AN223" s="186" t="s">
        <v>248</v>
      </c>
      <c r="AO223" s="186">
        <v>1</v>
      </c>
      <c r="AP223" s="186" t="s">
        <v>248</v>
      </c>
      <c r="AQ223" s="186">
        <v>1</v>
      </c>
      <c r="AR223" s="186" t="s">
        <v>248</v>
      </c>
      <c r="AS223" s="186" t="s">
        <v>248</v>
      </c>
      <c r="AT223" s="186" t="s">
        <v>248</v>
      </c>
      <c r="AU223" s="186" t="s">
        <v>248</v>
      </c>
      <c r="AV223" s="186">
        <v>2</v>
      </c>
      <c r="AW223" s="186">
        <v>1</v>
      </c>
      <c r="AX223" s="186" t="s">
        <v>248</v>
      </c>
      <c r="AY223" s="186" t="s">
        <v>248</v>
      </c>
      <c r="AZ223" s="186" t="s">
        <v>248</v>
      </c>
      <c r="BA223" s="186">
        <v>1</v>
      </c>
      <c r="BB223" s="186">
        <v>1</v>
      </c>
      <c r="BC223" s="186" t="s">
        <v>248</v>
      </c>
      <c r="BD223" s="186" t="s">
        <v>248</v>
      </c>
      <c r="BE223" s="186" t="s">
        <v>248</v>
      </c>
      <c r="BF223" s="186" t="s">
        <v>248</v>
      </c>
      <c r="BG223" s="186" t="s">
        <v>248</v>
      </c>
      <c r="BH223" s="186" t="s">
        <v>248</v>
      </c>
      <c r="BI223" s="186" t="s">
        <v>248</v>
      </c>
      <c r="BJ223" s="186" t="s">
        <v>248</v>
      </c>
      <c r="BK223" s="186" t="s">
        <v>248</v>
      </c>
      <c r="BL223" s="186" t="s">
        <v>248</v>
      </c>
      <c r="BM223" s="186" t="s">
        <v>248</v>
      </c>
      <c r="BN223" s="186" t="s">
        <v>248</v>
      </c>
      <c r="BO223" s="186" t="s">
        <v>248</v>
      </c>
      <c r="BP223" s="186" t="s">
        <v>248</v>
      </c>
      <c r="BQ223" s="186">
        <v>2</v>
      </c>
      <c r="BR223" s="186" t="s">
        <v>248</v>
      </c>
      <c r="BS223" s="186">
        <v>3</v>
      </c>
      <c r="BT223" s="186" t="s">
        <v>248</v>
      </c>
      <c r="BU223" s="186">
        <v>2</v>
      </c>
      <c r="BV223" s="186" t="s">
        <v>248</v>
      </c>
      <c r="BW223" s="186">
        <v>2</v>
      </c>
      <c r="BX223" s="186">
        <v>3</v>
      </c>
      <c r="BY223" s="186" t="s">
        <v>248</v>
      </c>
      <c r="BZ223" s="186">
        <v>2</v>
      </c>
      <c r="CA223" s="186" t="s">
        <v>248</v>
      </c>
      <c r="CB223" s="186">
        <v>2</v>
      </c>
      <c r="CC223" s="186" t="s">
        <v>248</v>
      </c>
      <c r="CD223" s="186">
        <v>3</v>
      </c>
      <c r="CE223" s="186">
        <v>1</v>
      </c>
      <c r="CF223" s="186"/>
      <c r="CG223" s="186">
        <v>1</v>
      </c>
      <c r="CH223" s="186" t="s">
        <v>248</v>
      </c>
      <c r="CI223" s="186" t="s">
        <v>248</v>
      </c>
      <c r="CJ223" s="186" t="s">
        <v>248</v>
      </c>
      <c r="CK223" s="186" t="s">
        <v>248</v>
      </c>
      <c r="CL223" s="186" t="s">
        <v>248</v>
      </c>
      <c r="CM223" s="186" t="s">
        <v>248</v>
      </c>
      <c r="CN223" s="186" t="s">
        <v>248</v>
      </c>
      <c r="CO223" s="186" t="s">
        <v>248</v>
      </c>
      <c r="CP223" s="186" t="s">
        <v>248</v>
      </c>
      <c r="CQ223" s="186" t="s">
        <v>248</v>
      </c>
      <c r="CR223" s="186" t="s">
        <v>248</v>
      </c>
      <c r="CS223" s="186" t="s">
        <v>248</v>
      </c>
      <c r="CT223" s="186" t="s">
        <v>248</v>
      </c>
      <c r="CU223" s="186" t="s">
        <v>248</v>
      </c>
      <c r="CV223" s="186" t="s">
        <v>248</v>
      </c>
      <c r="CW223" s="186">
        <v>2</v>
      </c>
      <c r="CX223" s="186" t="s">
        <v>248</v>
      </c>
      <c r="CY223" s="186" t="s">
        <v>248</v>
      </c>
      <c r="CZ223" s="186" t="s">
        <v>248</v>
      </c>
      <c r="DA223" s="186" t="s">
        <v>248</v>
      </c>
      <c r="DB223" s="186" t="s">
        <v>248</v>
      </c>
      <c r="DC223" s="186" t="s">
        <v>248</v>
      </c>
      <c r="DD223" s="186" t="s">
        <v>248</v>
      </c>
      <c r="DE223" s="186" t="s">
        <v>248</v>
      </c>
      <c r="DF223" s="186">
        <v>1</v>
      </c>
      <c r="DG223" s="186" t="s">
        <v>248</v>
      </c>
      <c r="DH223" s="186" t="s">
        <v>248</v>
      </c>
      <c r="DI223" s="186" t="s">
        <v>248</v>
      </c>
      <c r="DJ223" s="186" t="s">
        <v>248</v>
      </c>
      <c r="DK223" s="186" t="s">
        <v>248</v>
      </c>
      <c r="DL223" s="186" t="s">
        <v>248</v>
      </c>
      <c r="DM223" s="186" t="s">
        <v>248</v>
      </c>
      <c r="DN223" s="186">
        <v>1</v>
      </c>
      <c r="DO223" s="186" t="s">
        <v>248</v>
      </c>
      <c r="DP223" s="186" t="s">
        <v>248</v>
      </c>
      <c r="DQ223" s="186" t="s">
        <v>248</v>
      </c>
      <c r="DR223" s="186" t="s">
        <v>248</v>
      </c>
      <c r="DS223" s="186" t="s">
        <v>248</v>
      </c>
      <c r="DT223" s="186" t="s">
        <v>248</v>
      </c>
      <c r="DU223" s="186" t="s">
        <v>248</v>
      </c>
      <c r="DV223" s="186" t="s">
        <v>248</v>
      </c>
      <c r="DW223" s="186" t="s">
        <v>248</v>
      </c>
      <c r="DX223" s="186" t="s">
        <v>248</v>
      </c>
      <c r="DY223" s="186" t="s">
        <v>248</v>
      </c>
      <c r="DZ223" s="186" t="s">
        <v>248</v>
      </c>
      <c r="EA223" s="186" t="s">
        <v>248</v>
      </c>
      <c r="EB223" s="186" t="s">
        <v>248</v>
      </c>
      <c r="EC223" s="186" t="s">
        <v>248</v>
      </c>
      <c r="ED223" s="186" t="s">
        <v>248</v>
      </c>
      <c r="EE223" s="186" t="s">
        <v>248</v>
      </c>
      <c r="EF223" s="186" t="s">
        <v>248</v>
      </c>
      <c r="EG223" s="186" t="s">
        <v>248</v>
      </c>
      <c r="EH223" s="186" t="s">
        <v>248</v>
      </c>
      <c r="EI223" s="186" t="s">
        <v>248</v>
      </c>
      <c r="EJ223" s="186" t="s">
        <v>248</v>
      </c>
      <c r="EK223" s="186" t="s">
        <v>248</v>
      </c>
      <c r="EL223" s="184" t="s">
        <v>248</v>
      </c>
      <c r="EM223" s="184" t="s">
        <v>248</v>
      </c>
      <c r="EN223" s="184" t="s">
        <v>248</v>
      </c>
      <c r="EO223" s="186" t="s">
        <v>248</v>
      </c>
      <c r="EP223" s="186" t="s">
        <v>248</v>
      </c>
      <c r="EQ223" s="186" t="s">
        <v>248</v>
      </c>
      <c r="ER223" s="186" t="s">
        <v>248</v>
      </c>
      <c r="ES223" s="186" t="s">
        <v>248</v>
      </c>
      <c r="ET223" s="186" t="s">
        <v>248</v>
      </c>
      <c r="EU223" s="186" t="s">
        <v>248</v>
      </c>
      <c r="EV223" s="186" t="s">
        <v>248</v>
      </c>
      <c r="EW223" s="186" t="s">
        <v>248</v>
      </c>
      <c r="EX223" s="186" t="s">
        <v>248</v>
      </c>
      <c r="EY223" s="186" t="s">
        <v>248</v>
      </c>
      <c r="EZ223" s="186" t="s">
        <v>248</v>
      </c>
      <c r="FA223" s="186" t="s">
        <v>248</v>
      </c>
      <c r="FB223" s="186" t="s">
        <v>248</v>
      </c>
      <c r="FC223" s="186" t="s">
        <v>248</v>
      </c>
      <c r="FD223" s="186" t="s">
        <v>248</v>
      </c>
      <c r="FE223" s="186" t="s">
        <v>248</v>
      </c>
      <c r="FF223" s="186" t="s">
        <v>248</v>
      </c>
      <c r="FG223" s="186" t="s">
        <v>248</v>
      </c>
      <c r="FH223" s="186" t="s">
        <v>248</v>
      </c>
      <c r="FI223" s="186" t="s">
        <v>248</v>
      </c>
      <c r="FJ223" s="186" t="s">
        <v>248</v>
      </c>
      <c r="FK223" s="186" t="s">
        <v>248</v>
      </c>
      <c r="FL223" s="186" t="s">
        <v>248</v>
      </c>
      <c r="FM223" s="186" t="s">
        <v>248</v>
      </c>
      <c r="FN223" s="186" t="s">
        <v>248</v>
      </c>
      <c r="FO223" s="186" t="s">
        <v>248</v>
      </c>
      <c r="FP223" s="186" t="s">
        <v>248</v>
      </c>
      <c r="FQ223" s="187" t="s">
        <v>248</v>
      </c>
      <c r="FR223" s="187" t="s">
        <v>248</v>
      </c>
      <c r="FS223" s="186">
        <v>2</v>
      </c>
      <c r="FT223" s="186">
        <v>2</v>
      </c>
      <c r="FU223" s="186">
        <v>1</v>
      </c>
      <c r="FV223" s="186">
        <v>1</v>
      </c>
      <c r="FW223" s="186">
        <v>1</v>
      </c>
      <c r="FX223" s="186">
        <v>2</v>
      </c>
      <c r="FY223" s="186">
        <v>2</v>
      </c>
      <c r="FZ223" s="186">
        <v>2</v>
      </c>
      <c r="GA223" s="186" t="s">
        <v>248</v>
      </c>
      <c r="GB223" s="186" t="s">
        <v>248</v>
      </c>
      <c r="GC223" s="186">
        <v>2</v>
      </c>
      <c r="GD223" s="186">
        <v>2</v>
      </c>
      <c r="GE223" s="186" t="s">
        <v>248</v>
      </c>
      <c r="GF223" s="186" t="s">
        <v>248</v>
      </c>
      <c r="GG223" s="186" t="s">
        <v>248</v>
      </c>
      <c r="GH223" s="186" t="s">
        <v>248</v>
      </c>
      <c r="GI223" s="186" t="s">
        <v>248</v>
      </c>
      <c r="GJ223" s="186" t="s">
        <v>248</v>
      </c>
      <c r="GK223" s="186" t="s">
        <v>248</v>
      </c>
      <c r="GL223" s="186" t="s">
        <v>248</v>
      </c>
      <c r="GM223" s="186" t="s">
        <v>248</v>
      </c>
      <c r="GN223" s="186" t="s">
        <v>248</v>
      </c>
      <c r="GO223" s="186" t="s">
        <v>248</v>
      </c>
      <c r="GP223" s="186" t="s">
        <v>248</v>
      </c>
      <c r="GQ223" s="186" t="s">
        <v>248</v>
      </c>
      <c r="GR223" s="186" t="s">
        <v>248</v>
      </c>
      <c r="GS223" s="186" t="s">
        <v>248</v>
      </c>
      <c r="GT223" s="186" t="s">
        <v>248</v>
      </c>
      <c r="GU223" s="186" t="s">
        <v>248</v>
      </c>
      <c r="GV223" s="186" t="s">
        <v>248</v>
      </c>
      <c r="GW223" s="186" t="s">
        <v>248</v>
      </c>
      <c r="GX223" s="186" t="s">
        <v>248</v>
      </c>
      <c r="GY223" s="186" t="s">
        <v>248</v>
      </c>
      <c r="GZ223" s="261" t="s">
        <v>248</v>
      </c>
      <c r="HA223" s="261" t="s">
        <v>248</v>
      </c>
      <c r="HB223" s="188">
        <f>SUM(G223:GE223)</f>
        <v>59</v>
      </c>
    </row>
    <row r="224" spans="1:211" ht="24.9" customHeight="1" thickBot="1" x14ac:dyDescent="0.35">
      <c r="A224" s="108" t="str">
        <f>A223</f>
        <v>Prod.-Q-5</v>
      </c>
      <c r="B224" s="108" t="str">
        <f>B223</f>
        <v>Pracownik Produkcji</v>
      </c>
      <c r="C224" s="108" t="str">
        <f>C223</f>
        <v>RL</v>
      </c>
      <c r="D224" s="108">
        <f>D223</f>
        <v>292</v>
      </c>
      <c r="E224" s="395"/>
      <c r="F224" s="189" t="s">
        <v>375</v>
      </c>
      <c r="G224" s="192">
        <f>IF(INDEX(tab_MinKomp[Przepisy BHP / BHP Vorschriften],MATCH($B223,tab_MinKomp[[Stanowisko / Position ]:[Stanowisko / Position ]],0))="n/a","n/a",G223-INDEX(tab_MinKomp[Przepisy BHP / BHP Vorschriften],MATCH($B223,tab_MinKomp[[Stanowisko / Position ]:[Stanowisko / Position ]],0)))</f>
        <v>0</v>
      </c>
      <c r="H224" s="193">
        <f>IF(INDEX(tab_MinKomp[Przepisy PPOŻ / Brandschutzbestimmungen],MATCH($B223,tab_MinKomp[[Stanowisko / Position ]:[Stanowisko / Position ]],0))="n/a","n/a",H223-INDEX(tab_MinKomp[Przepisy PPOŻ / Brandschutzbestimmungen],MATCH($B223,tab_MinKomp[[Stanowisko / Position ]:[Stanowisko / Position ]],0)))</f>
        <v>0</v>
      </c>
      <c r="I224" s="193">
        <f>IF(INDEX(tab_MinKomp[Ryzyko zawodowe na stanowiskach pracyv/ Berufliche Risiken an Arbeitsstellen],MATCH($B223,tab_MinKomp[[Stanowisko / Position ]:[Stanowisko / Position ]],0))="n/a","n/a",I223-INDEX(tab_MinKomp[Ryzyko zawodowe na stanowiskach pracyv/ Berufliche Risiken an Arbeitsstellen],MATCH($B223,tab_MinKomp[[Stanowisko / Position ]:[Stanowisko / Position ]],0)))</f>
        <v>0</v>
      </c>
      <c r="J224" s="193">
        <f>IF(INDEX(tab_MinKomp[Gospodarka substancjami niebezpiecznymi / Gefahrstoffmanagement],MATCH($B223,tab_MinKomp[[Stanowisko / Position ]:[Stanowisko / Position ]],0))="n/a","n/a",J223-INDEX(tab_MinKomp[Gospodarka substancjami niebezpiecznymi / Gefahrstoffmanagement],MATCH($B223,tab_MinKomp[[Stanowisko / Position ]:[Stanowisko / Position ]],0)))</f>
        <v>0</v>
      </c>
      <c r="K224" s="193">
        <f>IF(INDEX(tab_MinKomp[Gospodarka odpadami / Abfallwirtschaft],MATCH($B223,tab_MinKomp[[Stanowisko / Position ]:[Stanowisko / Position ]],0))="n/a","n/a",K223-INDEX(tab_MinKomp[Gospodarka odpadami / Abfallwirtschaft],MATCH($B223,tab_MinKomp[[Stanowisko / Position ]:[Stanowisko / Position ]],0)))</f>
        <v>0</v>
      </c>
      <c r="L224" s="194" t="str">
        <f>IF(INDEX(tab_MinKomp[Przepisy kodeksu pracy / Bestimmungen des Arbeitsgesetzes],MATCH($B223,tab_MinKomp[[Stanowisko / Position ]:[Stanowisko / Position ]],0))="n/a","n/a",L223-INDEX(tab_MinKomp[Przepisy kodeksu pracy / Bestimmungen des Arbeitsgesetzes],MATCH($B223,tab_MinKomp[[Stanowisko / Position ]:[Stanowisko / Position ]],0)))</f>
        <v>n/a</v>
      </c>
      <c r="M224" s="195" t="str">
        <f>IF(INDEX(tab_MinKomp[Przepisy o ub.społ. ZUS  / Sozialversicherungsvorschriften],MATCH($B223,tab_MinKomp[[Stanowisko / Position ]:[Stanowisko / Position ]],0))="n/a","n/a",M223-INDEX(tab_MinKomp[Przepisy o ub.społ. ZUS  / Sozialversicherungsvorschriften],MATCH($B223,tab_MinKomp[[Stanowisko / Position ]:[Stanowisko / Position ]],0)))</f>
        <v>n/a</v>
      </c>
      <c r="N224" s="194" t="str">
        <f>IF(INDEX(tab_MinKomp[PRZEPISY O PDOF /persönlich Einkommensteuergesetz ],MATCH($B223,tab_MinKomp[[Stanowisko / Position ]:[Stanowisko / Position ]],0))="n/a","n/a",N223-INDEX(tab_MinKomp[PRZEPISY O PDOF /persönlich Einkommensteuergesetz ],MATCH($B223,tab_MinKomp[[Stanowisko / Position ]:[Stanowisko / Position ]],0)))</f>
        <v>n/a</v>
      </c>
      <c r="O224" s="194">
        <f>IF(INDEX(tab_MinKomp[Regulamin pracy / Arbeitsordnung],MATCH($B223,tab_MinKomp[[Stanowisko / Position ]:[Stanowisko / Position ]],0))="n/a","n/a",O223-INDEX(tab_MinKomp[Regulamin pracy / Arbeitsordnung],MATCH($B223,tab_MinKomp[[Stanowisko / Position ]:[Stanowisko / Position ]],0)))</f>
        <v>0</v>
      </c>
      <c r="P224" s="194">
        <f>IF(INDEX(tab_MinKomp[Regulamin wynagradzania / Vergütungsordnung],MATCH($B223,tab_MinKomp[[Stanowisko / Position ]:[Stanowisko / Position ]],0))="n/a","n/a",P223-INDEX(tab_MinKomp[Regulamin wynagradzania / Vergütungsordnung],MATCH($B223,tab_MinKomp[[Stanowisko / Position ]:[Stanowisko / Position ]],0)))</f>
        <v>0</v>
      </c>
      <c r="Q224" s="194" t="str">
        <f>IF(INDEX(tab_MinKomp[System R2PŁATNIK PRO: Płace / Lohnabrechnung],MATCH($B223,tab_MinKomp[[Stanowisko / Position ]:[Stanowisko / Position ]],0))="n/a","n/a",Q223-INDEX(tab_MinKomp[System R2PŁATNIK PRO: Płace / Lohnabrechnung],MATCH($B223,tab_MinKomp[[Stanowisko / Position ]:[Stanowisko / Position ]],0)))</f>
        <v>n/a</v>
      </c>
      <c r="R224" s="194" t="str">
        <f>IF(INDEX(tab_MinKomp[SystemR2PŁATNIK PRO: KADRY / Personaldaten],MATCH($B223,tab_MinKomp[[Stanowisko / Position ]:[Stanowisko / Position ]],0))="n/a","n/a",R223-INDEX(tab_MinKomp[SystemR2PŁATNIK PRO: KADRY / Personaldaten],MATCH($B223,tab_MinKomp[[Stanowisko / Position ]:[Stanowisko / Position ]],0)))</f>
        <v>n/a</v>
      </c>
      <c r="S224" s="194" t="str">
        <f>IF(INDEX(tab_MinKomp[SYSTEM R2PŁATNIK PRO: zarządzanie pracownikami / Arbeitsverwaltung],MATCH($B223,tab_MinKomp[[Stanowisko / Position ]:[Stanowisko / Position ]],0))="n/a","n/a",S223-INDEX(tab_MinKomp[SYSTEM R2PŁATNIK PRO: zarządzanie pracownikami / Arbeitsverwaltung],MATCH($B223,tab_MinKomp[[Stanowisko / Position ]:[Stanowisko / Position ]],0)))</f>
        <v>n/a</v>
      </c>
      <c r="T224" s="194" t="str">
        <f>IF(INDEX(tab_MinKomp[Doradztwo, wsparcie personalne / Personalberatung und Unterstützung],MATCH($B223,tab_MinKomp[[Stanowisko / Position ]:[Stanowisko / Position ]],0))="n/a","n/a",T223-INDEX(tab_MinKomp[Doradztwo, wsparcie personalne / Personalberatung und Unterstützung],MATCH($B223,tab_MinKomp[[Stanowisko / Position ]:[Stanowisko / Position ]],0)))</f>
        <v>n/a</v>
      </c>
      <c r="U224" s="194" t="str">
        <f>IF(INDEX(tab_MinKomp[Przepisy o podatku VAT / MwSt.- Gesetz],MATCH($B223,tab_MinKomp[[Stanowisko / Position ]:[Stanowisko / Position ]],0))="n/a","n/a",U223-INDEX(tab_MinKomp[Przepisy o podatku VAT / MwSt.- Gesetz],MATCH($B223,tab_MinKomp[[Stanowisko / Position ]:[Stanowisko / Position ]],0)))</f>
        <v>n/a</v>
      </c>
      <c r="V224" s="194" t="str">
        <f>IF(INDEX(tab_MinKomp[PrzepisyPDOP / geschäftlich Einkommensteuergesetz],MATCH($B223,tab_MinKomp[[Stanowisko / Position ]:[Stanowisko / Position ]],0))="n/a","n/a",V223-INDEX(tab_MinKomp[PrzepisyPDOP / geschäftlich Einkommensteuergesetz],MATCH($B223,tab_MinKomp[[Stanowisko / Position ]:[Stanowisko / Position ]],0)))</f>
        <v>n/a</v>
      </c>
      <c r="W224" s="194" t="str">
        <f>IF(INDEX(tab_MinKomp[System BAAN / FINANSE (FIBU)],MATCH($B223,tab_MinKomp[[Stanowisko / Position ]:[Stanowisko / Position ]],0))="n/a","n/a",W223-INDEX(tab_MinKomp[System BAAN / FINANSE (FIBU)],MATCH($B223,tab_MinKomp[[Stanowisko / Position ]:[Stanowisko / Position ]],0)))</f>
        <v>n/a</v>
      </c>
      <c r="X224" s="194" t="str">
        <f>IF(INDEX(tab_MinKomp[Systemy pomocnicze / Hilfssysteme(STOCKPROGRAM, KALK2000 etc.)],MATCH($B223,tab_MinKomp[[Stanowisko / Position ]:[Stanowisko / Position ]],0))="n/a","n/a",X223-INDEX(tab_MinKomp[Systemy pomocnicze / Hilfssysteme(STOCKPROGRAM, KALK2000 etc.)],MATCH($B223,tab_MinKomp[[Stanowisko / Position ]:[Stanowisko / Position ]],0)))</f>
        <v>n/a</v>
      </c>
      <c r="Y224" s="194" t="str">
        <f>IF(INDEX(tab_MinKomp[Polityka rachunkowości / Buchführungspolitik],MATCH($B223,tab_MinKomp[[Stanowisko / Position ]:[Stanowisko / Position ]],0))="n/a","n/a",Y223-INDEX(tab_MinKomp[Polityka rachunkowości / Buchführungspolitik],MATCH($B223,tab_MinKomp[[Stanowisko / Position ]:[Stanowisko / Position ]],0)))</f>
        <v>n/a</v>
      </c>
      <c r="Z224" s="194" t="str">
        <f>IF(INDEX(tab_MinKomp[Ustawa o rachunkowości / Rechnungslegungsgesetz],MATCH($B223,tab_MinKomp[[Stanowisko / Position ]:[Stanowisko / Position ]],0))="n/a","n/a",Z223-INDEX(tab_MinKomp[Ustawa o rachunkowości / Rechnungslegungsgesetz],MATCH($B223,tab_MinKomp[[Stanowisko / Position ]:[Stanowisko / Position ]],0)))</f>
        <v>n/a</v>
      </c>
      <c r="AA224" s="194" t="str">
        <f>IF(INDEX(tab_MinKomp[WORKFLOW - TS-100],MATCH($B223,tab_MinKomp[[Stanowisko / Position ]:[Stanowisko / Position ]],0))="n/a","n/a",AA223-INDEX(tab_MinKomp[WORKFLOW - TS-100],MATCH($B223,tab_MinKomp[[Stanowisko / Position ]:[Stanowisko / Position ]],0)))</f>
        <v>n/a</v>
      </c>
      <c r="AB224" s="194" t="str">
        <f>IF(INDEX(tab_MinKomp[WORKFLOW - SFMS],MATCH($B223,tab_MinKomp[[Stanowisko / Position ]:[Stanowisko / Position ]],0))="n/a","n/a",AB223-INDEX(tab_MinKomp[WORKFLOW - SFMS],MATCH($B223,tab_MinKomp[[Stanowisko / Position ]:[Stanowisko / Position ]],0)))</f>
        <v>n/a</v>
      </c>
      <c r="AC224" s="194" t="str">
        <f>IF(INDEX(tab_MinKomp[System ISO 9001:2015],MATCH($B223,tab_MinKomp[[Stanowisko / Position ]:[Stanowisko / Position ]],0))="n/a","n/a",AC223-INDEX(tab_MinKomp[System ISO 9001:2015],MATCH($B223,tab_MinKomp[[Stanowisko / Position ]:[Stanowisko / Position ]],0)))</f>
        <v>n/a</v>
      </c>
      <c r="AD224" s="194" t="str">
        <f>IF(INDEX(tab_MinKomp[System ISO 9001:2015],MATCH($B223,tab_MinKomp[[Stanowisko / Position ]:[Stanowisko / Position ]],0))="n/a","n/a",AD223-INDEX(tab_MinKomp[System ISO 9001:2015],MATCH($B223,tab_MinKomp[[Stanowisko / Position ]:[Stanowisko / Position ]],0)))</f>
        <v>n/a</v>
      </c>
      <c r="AE224" s="194" t="str">
        <f>IF(INDEX(tab_MinKomp[System ISO 9001:2015],MATCH($B223,tab_MinKomp[[Stanowisko / Position ]:[Stanowisko / Position ]],0))="n/a","n/a",AE223-INDEX(tab_MinKomp[System ISO 9001:2015],MATCH($B223,tab_MinKomp[[Stanowisko / Position ]:[Stanowisko / Position ]],0)))</f>
        <v>n/a</v>
      </c>
      <c r="AF224" s="194" t="str">
        <f>IF(INDEX(tab_MinKomp[System ISO 9001:2015],MATCH($B223,tab_MinKomp[[Stanowisko / Position ]:[Stanowisko / Position ]],0))="n/a","n/a",AF223-INDEX(tab_MinKomp[System ISO 9001:2015],MATCH($B223,tab_MinKomp[[Stanowisko / Position ]:[Stanowisko / Position ]],0)))</f>
        <v>n/a</v>
      </c>
      <c r="AG224" s="194" t="str">
        <f>IF(INDEX(tab_MinKomp[Wymagania VDA 6.3 Process / Forderungen],MATCH($B223,tab_MinKomp[[Stanowisko / Position ]:[Stanowisko / Position ]],0))="n/a","n/a",AG223-INDEX(tab_MinKomp[Wymagania VDA 6.3 Process / Forderungen],MATCH($B223,tab_MinKomp[[Stanowisko / Position ]:[Stanowisko / Position ]],0)))</f>
        <v>n/a</v>
      </c>
      <c r="AH224" s="194" t="str">
        <f>IF(INDEX(tab_MinKomp[Wymagania VDA 6.5 Product / Forderungen],MATCH($B223,tab_MinKomp[[Stanowisko / Position ]:[Stanowisko / Position ]],0))="n/a","n/a",AH223-INDEX(tab_MinKomp[Wymagania VDA 6.5 Product / Forderungen],MATCH($B223,tab_MinKomp[[Stanowisko / Position ]:[Stanowisko / Position ]],0)))</f>
        <v>n/a</v>
      </c>
      <c r="AI224" s="194" t="str">
        <f>IF(INDEX(tab_MinKomp[System ISO 9001:2015],MATCH($B223,tab_MinKomp[[Stanowisko / Position ]:[Stanowisko / Position ]],0))="n/a","n/a",AI223-INDEX(tab_MinKomp[System ISO 9001:2015],MATCH($B223,tab_MinKomp[[Stanowisko / Position ]:[Stanowisko / Position ]],0)))</f>
        <v>n/a</v>
      </c>
      <c r="AJ224" s="194" t="str">
        <f>IF(INDEX(tab_MinKomp[Auditor systemu ISO 17021:2018],MATCH($B223,tab_MinKomp[[Stanowisko / Position ]:[Stanowisko / Position ]],0))="n/a","n/a",AJ223-INDEX(tab_MinKomp[Auditor systemu ISO 17021:2018],MATCH($B223,tab_MinKomp[[Stanowisko / Position ]:[Stanowisko / Position ]],0)))</f>
        <v>n/a</v>
      </c>
      <c r="AK224" s="194" t="str">
        <f>IF(INDEX(tab_MinKomp[Pełnomocnik systemu / Systemvertreter],MATCH($B223,tab_MinKomp[[Stanowisko / Position ]:[Stanowisko / Position ]],0))="n/a","n/a",AK223-INDEX(tab_MinKomp[Pełnomocnik systemu / Systemvertreter],MATCH($B223,tab_MinKomp[[Stanowisko / Position ]:[Stanowisko / Position ]],0)))</f>
        <v>n/a</v>
      </c>
      <c r="AL224" s="194">
        <f>IF(INDEX(tab_MinKomp[Polityka Etyczna - Compliance],MATCH($B223,tab_MinKomp[[Stanowisko / Position ]:[Stanowisko / Position ]],0))="n/a","n/a",AL223-INDEX(tab_MinKomp[Polityka Etyczna - Compliance],MATCH($B223,tab_MinKomp[[Stanowisko / Position ]:[Stanowisko / Position ]],0)))</f>
        <v>0</v>
      </c>
      <c r="AM224" s="194" t="str">
        <f>IF(INDEX(tab_MinKomp[WDRAŻANIE NOWYCH PROJEKTÓW/ PROCEDURA CTM],MATCH($B223,tab_MinKomp[[Stanowisko / Position ]:[Stanowisko / Position ]],0))="n/a","n/a",AM223-INDEX(tab_MinKomp[WDRAŻANIE NOWYCH PROJEKTÓW/ PROCEDURA CTM],MATCH($B223,tab_MinKomp[[Stanowisko / Position ]:[Stanowisko / Position ]],0)))</f>
        <v>n/a</v>
      </c>
      <c r="AN224" s="194" t="str">
        <f>IF(INDEX(tab_MinKomp[KAMIENIE MILOWE MSL/PIFF],MATCH($B223,tab_MinKomp[[Stanowisko / Position ]:[Stanowisko / Position ]],0))="n/a","n/a",AN223-INDEX(tab_MinKomp[KAMIENIE MILOWE MSL/PIFF],MATCH($B223,tab_MinKomp[[Stanowisko / Position ]:[Stanowisko / Position ]],0)))</f>
        <v>n/a</v>
      </c>
      <c r="AO224" s="194">
        <f>IF(INDEX(tab_MinKomp[CP],MATCH($B223,tab_MinKomp[[Stanowisko / Position ]:[Stanowisko / Position ]],0))="n/a","n/a",AO223-INDEX(tab_MinKomp[CP],MATCH($B223,tab_MinKomp[[Stanowisko / Position ]:[Stanowisko / Position ]],0)))</f>
        <v>0</v>
      </c>
      <c r="AP224" s="194" t="str">
        <f>IF(INDEX(tab_MinKomp[FMEA],MATCH($B223,tab_MinKomp[[Stanowisko / Position ]:[Stanowisko / Position ]],0))="n/a","n/a",AP223-INDEX(tab_MinKomp[FMEA],MATCH($B223,tab_MinKomp[[Stanowisko / Position ]:[Stanowisko / Position ]],0)))</f>
        <v>n/a</v>
      </c>
      <c r="AQ224" s="194">
        <f>IF(INDEX(tab_MinKomp[FLOW CHART],MATCH($B223,tab_MinKomp[[Stanowisko / Position ]:[Stanowisko / Position ]],0))="n/a","n/a",AQ223-INDEX(tab_MinKomp[FLOW CHART],MATCH($B223,tab_MinKomp[[Stanowisko / Position ]:[Stanowisko / Position ]],0)))</f>
        <v>0</v>
      </c>
      <c r="AR224" s="194" t="str">
        <f>IF(INDEX(tab_MinKomp[APQP],MATCH($B223,tab_MinKomp[[Stanowisko / Position ]:[Stanowisko / Position ]],0))="n/a","n/a",AR223-INDEX(tab_MinKomp[APQP],MATCH($B223,tab_MinKomp[[Stanowisko / Position ]:[Stanowisko / Position ]],0)))</f>
        <v>n/a</v>
      </c>
      <c r="AS224" s="194" t="str">
        <f>IF(INDEX(tab_MinKomp[MSA],MATCH($B223,tab_MinKomp[[Stanowisko / Position ]:[Stanowisko / Position ]],0))="n/a","n/a",AS223-INDEX(tab_MinKomp[MSA],MATCH($B223,tab_MinKomp[[Stanowisko / Position ]:[Stanowisko / Position ]],0)))</f>
        <v>n/a</v>
      </c>
      <c r="AT224" s="194" t="str">
        <f>IF(INDEX(tab_MinKomp[SPC],MATCH($B223,tab_MinKomp[[Stanowisko / Position ]:[Stanowisko / Position ]],0))="n/a","n/a",AT223-INDEX(tab_MinKomp[SPC],MATCH($B223,tab_MinKomp[[Stanowisko / Position ]:[Stanowisko / Position ]],0)))</f>
        <v>n/a</v>
      </c>
      <c r="AU224" s="194" t="str">
        <f>IF(INDEX(tab_MinKomp[CSR (SPECYFICZNE WYMAGANIA KLIENTA)],MATCH($B223,tab_MinKomp[[Stanowisko / Position ]:[Stanowisko / Position ]],0))="n/a","n/a",AU223-INDEX(tab_MinKomp[CSR (SPECYFICZNE WYMAGANIA KLIENTA)],MATCH($B223,tab_MinKomp[[Stanowisko / Position ]:[Stanowisko / Position ]],0)))</f>
        <v>n/a</v>
      </c>
      <c r="AV224" s="194">
        <f>IF(INDEX(tab_MinKomp[5S],MATCH($B223,tab_MinKomp[[Stanowisko / Position ]:[Stanowisko / Position ]],0))="n/a","n/a",AV223-INDEX(tab_MinKomp[5S],MATCH($B223,tab_MinKomp[[Stanowisko / Position ]:[Stanowisko / Position ]],0)))</f>
        <v>0</v>
      </c>
      <c r="AW224" s="194">
        <f>IF(INDEX(tab_MinKomp[LEAN MANAGEMENT],MATCH($B223,tab_MinKomp[[Stanowisko / Position ]:[Stanowisko / Position ]],0))="n/a","n/a",AW223-INDEX(tab_MinKomp[LEAN MANAGEMENT],MATCH($B223,tab_MinKomp[[Stanowisko / Position ]:[Stanowisko / Position ]],0)))</f>
        <v>0</v>
      </c>
      <c r="AX224" s="194" t="str">
        <f>IF(INDEX(tab_MinKomp[5R],MATCH($B223,tab_MinKomp[[Stanowisko / Position ]:[Stanowisko / Position ]],0))="n/a","n/a",AX223-INDEX(tab_MinKomp[5R],MATCH($B223,tab_MinKomp[[Stanowisko / Position ]:[Stanowisko / Position ]],0)))</f>
        <v>n/a</v>
      </c>
      <c r="AY224" s="194" t="str">
        <f>IF(INDEX(tab_MinKomp[Six Sigma],MATCH($B223,tab_MinKomp[[Stanowisko / Position ]:[Stanowisko / Position ]],0))="n/a","n/a",AY223-INDEX(tab_MinKomp[Six Sigma],MATCH($B223,tab_MinKomp[[Stanowisko / Position ]:[Stanowisko / Position ]],0)))</f>
        <v>n/a</v>
      </c>
      <c r="AZ224" s="194" t="str">
        <f>IF(INDEX(tab_MinKomp[System BAAN / Distribution &amp; Supply Chain],MATCH($B223,tab_MinKomp[[Stanowisko / Position ]:[Stanowisko / Position ]],0))="n/a","n/a",AZ223-INDEX(tab_MinKomp[System BAAN / Distribution &amp; Supply Chain],MATCH($B223,tab_MinKomp[[Stanowisko / Position ]:[Stanowisko / Position ]],0)))</f>
        <v>n/a</v>
      </c>
      <c r="BA224" s="194" t="str">
        <f>IF(INDEX(tab_MinKomp[Gospodarka magazynowa / Lagerverwaltung],MATCH($B223,tab_MinKomp[[Stanowisko / Position ]:[Stanowisko / Position ]],0))="n/a","n/a",BA223-INDEX(tab_MinKomp[Gospodarka magazynowa / Lagerverwaltung],MATCH($B223,tab_MinKomp[[Stanowisko / Position ]:[Stanowisko / Position ]],0)))</f>
        <v>n/a</v>
      </c>
      <c r="BB224" s="194" t="str">
        <f>IF(INDEX(tab_MinKomp[Inwentaryzacja - organizacja i przebieg / Inventurprozess],MATCH($B223,tab_MinKomp[[Stanowisko / Position ]:[Stanowisko / Position ]],0))="n/a","n/a",BB223-INDEX(tab_MinKomp[Inwentaryzacja - organizacja i przebieg / Inventurprozess],MATCH($B223,tab_MinKomp[[Stanowisko / Position ]:[Stanowisko / Position ]],0)))</f>
        <v>n/a</v>
      </c>
      <c r="BC224" s="194" t="str">
        <f>IF(INDEX(tab_MinKomp[Organizacja dostaw / Versorgungsorganisation],MATCH($B223,tab_MinKomp[[Stanowisko / Position ]:[Stanowisko / Position ]],0))="n/a","n/a",BC223-INDEX(tab_MinKomp[Organizacja dostaw / Versorgungsorganisation],MATCH($B223,tab_MinKomp[[Stanowisko / Position ]:[Stanowisko / Position ]],0)))</f>
        <v>n/a</v>
      </c>
      <c r="BD224" s="194" t="str">
        <f>IF(INDEX(tab_MinKomp[Organizacja wysyłek / Organisation von Lieferungen],MATCH($B223,tab_MinKomp[[Stanowisko / Position ]:[Stanowisko / Position ]],0))="n/a","n/a",BD223-INDEX(tab_MinKomp[Organizacja wysyłek / Organisation von Lieferungen],MATCH($B223,tab_MinKomp[[Stanowisko / Position ]:[Stanowisko / Position ]],0)))</f>
        <v>n/a</v>
      </c>
      <c r="BE224" s="194" t="str">
        <f>IF(INDEX(tab_MinKomp[Analiza magazynowa - Program Polen.mdb / Inventuranalyse],MATCH($B223,tab_MinKomp[[Stanowisko / Position ]:[Stanowisko / Position ]],0))="n/a","n/a",BE223-INDEX(tab_MinKomp[Analiza magazynowa - Program Polen.mdb / Inventuranalyse],MATCH($B223,tab_MinKomp[[Stanowisko / Position ]:[Stanowisko / Position ]],0)))</f>
        <v>n/a</v>
      </c>
      <c r="BF224" s="190" t="str">
        <f>IF(INDEX(tab_MinKomp[MMOG (Materials Management Operations Guidelines)],MATCH($B223,tab_MinKomp[[Stanowisko / Position ]:[Stanowisko / Position ]],0))="n/a","n/a",BF223-INDEX(tab_MinKomp[MMOG (Materials Management Operations Guidelines)],MATCH($B223,tab_MinKomp[[Stanowisko / Position ]:[Stanowisko / Position ]],0)))</f>
        <v>n/a</v>
      </c>
      <c r="BG224" s="190" t="str">
        <f>IF(INDEX(tab_MinKomp[GPP],MATCH($B223,tab_MinKomp[[Stanowisko / Position ]:[Stanowisko / Position ]],0))="n/a","n/a",BG223-INDEX(tab_MinKomp[GPP],MATCH($B223,tab_MinKomp[[Stanowisko / Position ]:[Stanowisko / Position ]],0)))</f>
        <v>n/a</v>
      </c>
      <c r="BH224" s="190" t="str">
        <f>IF(INDEX(tab_MinKomp[AIAG (Automotive Industry Action Group)],MATCH($B223,tab_MinKomp[[Stanowisko / Position ]:[Stanowisko / Position ]],0))="n/a","n/a",BH223-INDEX(tab_MinKomp[AIAG (Automotive Industry Action Group)],MATCH($B223,tab_MinKomp[[Stanowisko / Position ]:[Stanowisko / Position ]],0)))</f>
        <v>n/a</v>
      </c>
      <c r="BI224" s="190" t="str">
        <f>IF(INDEX(tab_MinKomp[Super-G disputes],MATCH($B223,tab_MinKomp[[Stanowisko / Position ]:[Stanowisko / Position ]],0))="n/a","n/a",BI223-INDEX(tab_MinKomp[Super-G disputes],MATCH($B223,tab_MinKomp[[Stanowisko / Position ]:[Stanowisko / Position ]],0)))</f>
        <v>n/a</v>
      </c>
      <c r="BJ224" s="190" t="str">
        <f>IF(INDEX(tab_MinKomp[CMMS3/eDDL (Direct Data Link)],MATCH($B223,tab_MinKomp[[Stanowisko / Position ]:[Stanowisko / Position ]],0))="n/a","n/a",BJ223-INDEX(tab_MinKomp[CMMS3/eDDL (Direct Data Link)],MATCH($B223,tab_MinKomp[[Stanowisko / Position ]:[Stanowisko / Position ]],0)))</f>
        <v>n/a</v>
      </c>
      <c r="BK224" s="190" t="str">
        <f>IF(INDEX(tab_MinKomp[MP&amp;L (Material Planning and Logistics)],MATCH($B223,tab_MinKomp[[Stanowisko / Position ]:[Stanowisko / Position ]],0))="n/a","n/a",BK223-INDEX(tab_MinKomp[MP&amp;L (Material Planning and Logistics)],MATCH($B223,tab_MinKomp[[Stanowisko / Position ]:[Stanowisko / Position ]],0)))</f>
        <v>n/a</v>
      </c>
      <c r="BL224" s="190" t="str">
        <f>IF(INDEX(tab_MinKomp[Supplier delivery rating],MATCH($B223,tab_MinKomp[[Stanowisko / Position ]:[Stanowisko / Position ]],0))="n/a","n/a",BL223-INDEX(tab_MinKomp[Supplier delivery rating],MATCH($B223,tab_MinKomp[[Stanowisko / Position ]:[Stanowisko / Position ]],0)))</f>
        <v>n/a</v>
      </c>
      <c r="BM224" s="194" t="str">
        <f>IF(INDEX(tab_MinKomp[Planowanie produkcji / Produktionsplanung],MATCH($B223,tab_MinKomp[[Stanowisko / Position ]:[Stanowisko / Position ]],0))="n/a","n/a",BM223-INDEX(tab_MinKomp[Planowanie produkcji / Produktionsplanung],MATCH($B223,tab_MinKomp[[Stanowisko / Position ]:[Stanowisko / Position ]],0)))</f>
        <v>n/a</v>
      </c>
      <c r="BN224" s="194" t="str">
        <f>IF(INDEX(tab_MinKomp[Planowanie produkcji / Produktionsplanung],MATCH($B223,tab_MinKomp[[Stanowisko / Position ]:[Stanowisko / Position ]],0))="n/a","n/a",BN223-INDEX(tab_MinKomp[Planowanie produkcji / Produktionsplanung],MATCH($B223,tab_MinKomp[[Stanowisko / Position ]:[Stanowisko / Position ]],0)))</f>
        <v>n/a</v>
      </c>
      <c r="BO224" s="194" t="str">
        <f>IF(INDEX(tab_MinKomp[Planowanie produkcji / Produktionsplanung],MATCH($B223,tab_MinKomp[[Stanowisko / Position ]:[Stanowisko / Position ]],0))="n/a","n/a",BO223-INDEX(tab_MinKomp[Planowanie produkcji / Produktionsplanung],MATCH($B223,tab_MinKomp[[Stanowisko / Position ]:[Stanowisko / Position ]],0)))</f>
        <v>n/a</v>
      </c>
      <c r="BP224" s="194" t="str">
        <f>IF(INDEX(tab_MinKomp[Planowanie produkcji / Produktionsplanung],MATCH($B223,tab_MinKomp[[Stanowisko / Position ]:[Stanowisko / Position ]],0))="n/a","n/a",BP223-INDEX(tab_MinKomp[Planowanie produkcji / Produktionsplanung],MATCH($B223,tab_MinKomp[[Stanowisko / Position ]:[Stanowisko / Position ]],0)))</f>
        <v>n/a</v>
      </c>
      <c r="BQ224" s="194" t="s">
        <v>248</v>
      </c>
      <c r="BR224" s="194" t="str">
        <f>IF(INDEX(tab_MinKomp[Planowanie produkcji / Produktionsplanung],MATCH($B223,tab_MinKomp[[Stanowisko / Position ]:[Stanowisko / Position ]],0))="n/a","n/a",BR223-INDEX(tab_MinKomp[Planowanie produkcji / Produktionsplanung],MATCH($B223,tab_MinKomp[[Stanowisko / Position ]:[Stanowisko / Position ]],0)))</f>
        <v>n/a</v>
      </c>
      <c r="BS224" s="194">
        <f>IF(INDEX(tab_MinKomp[Obsługa maszyn Novapax / Novapax Maschinenbedienung],MATCH($B223,tab_MinKomp[[Stanowisko / Position ]:[Stanowisko / Position ]],0))="n/a","n/a",BS223-INDEX(tab_MinKomp[Obsługa maszyn Novapax / Novapax Maschinenbedienung],MATCH($B223,tab_MinKomp[[Stanowisko / Position ]:[Stanowisko / Position ]],0)))</f>
        <v>1</v>
      </c>
      <c r="BT224" s="194" t="str">
        <f>IF(INDEX(tab_MinKomp[Planowanie produkcji / Produktionsplanung],MATCH($B223,tab_MinKomp[[Stanowisko / Position ]:[Stanowisko / Position ]],0))="n/a","n/a",BT223-INDEX(tab_MinKomp[Planowanie produkcji / Produktionsplanung],MATCH($B223,tab_MinKomp[[Stanowisko / Position ]:[Stanowisko / Position ]],0)))</f>
        <v>n/a</v>
      </c>
      <c r="BU224" s="194">
        <f>IF(INDEX(tab_MinKomp[Obsługa maszyn Novapax / Novapax Maschinenbedienung],MATCH($B223,tab_MinKomp[[Stanowisko / Position ]:[Stanowisko / Position ]],0))="n/a","n/a",BU223-INDEX(tab_MinKomp[Obsługa maszyn Novapax / Novapax Maschinenbedienung],MATCH($B223,tab_MinKomp[[Stanowisko / Position ]:[Stanowisko / Position ]],0)))</f>
        <v>0</v>
      </c>
      <c r="BV224" s="194" t="str">
        <f>IF(INDEX(tab_MinKomp[Planowanie produkcji / Produktionsplanung],MATCH($B223,tab_MinKomp[[Stanowisko / Position ]:[Stanowisko / Position ]],0))="n/a","n/a",BV223-INDEX(tab_MinKomp[Planowanie produkcji / Produktionsplanung],MATCH($B223,tab_MinKomp[[Stanowisko / Position ]:[Stanowisko / Position ]],0)))</f>
        <v>n/a</v>
      </c>
      <c r="BW224" s="194">
        <f>IF(INDEX(tab_MinKomp[Obsługa maszyn Novapax / Novapax Maschinenbedienung],MATCH($B223,tab_MinKomp[[Stanowisko / Position ]:[Stanowisko / Position ]],0))="n/a","n/a",BW223-INDEX(tab_MinKomp[Obsługa maszyn Novapax / Novapax Maschinenbedienung],MATCH($B223,tab_MinKomp[[Stanowisko / Position ]:[Stanowisko / Position ]],0)))</f>
        <v>0</v>
      </c>
      <c r="BX224" s="194">
        <f>IF(INDEX(tab_MinKomp[Obsługa maszyn Novapax / Novapax Maschinenbedienung],MATCH($B223,tab_MinKomp[[Stanowisko / Position ]:[Stanowisko / Position ]],0))="n/a","n/a",BX223-INDEX(tab_MinKomp[Obsługa maszyn Novapax / Novapax Maschinenbedienung],MATCH($B223,tab_MinKomp[[Stanowisko / Position ]:[Stanowisko / Position ]],0)))</f>
        <v>1</v>
      </c>
      <c r="BY224" s="194" t="str">
        <f>IF(INDEX(tab_MinKomp[Obsługa maszyn Engel / Engel Maschinenbedienung],MATCH($B223,tab_MinKomp[[Stanowisko / Position ]:[Stanowisko / Position ]],0))="n/a","n/a",BY223-INDEX(tab_MinKomp[Obsługa maszyn Engel / Engel Maschinenbedienung],MATCH($B223,tab_MinKomp[[Stanowisko / Position ]:[Stanowisko / Position ]],0)))</f>
        <v>n/a</v>
      </c>
      <c r="BZ224" s="194">
        <f>IF(INDEX(tab_MinKomp[Obsługa maszyn Novapax / Novapax Maschinenbedienung],MATCH($B223,tab_MinKomp[[Stanowisko / Position ]:[Stanowisko / Position ]],0))="n/a","n/a",BZ223-INDEX(tab_MinKomp[Obsługa maszyn Novapax / Novapax Maschinenbedienung],MATCH($B223,tab_MinKomp[[Stanowisko / Position ]:[Stanowisko / Position ]],0)))</f>
        <v>0</v>
      </c>
      <c r="CA224" s="194" t="str">
        <f>IF(INDEX(tab_MinKomp[Obsługa maszyn KVT / KVT Maschinenbedienung],MATCH($B223,tab_MinKomp[[Stanowisko / Position ]:[Stanowisko / Position ]],0))="n/a","n/a",CA223-INDEX(tab_MinKomp[Obsługa maszyn KVT / KVT Maschinenbedienung],MATCH($B223,tab_MinKomp[[Stanowisko / Position ]:[Stanowisko / Position ]],0)))</f>
        <v>n/a</v>
      </c>
      <c r="CB224" s="194">
        <f>IF(INDEX(tab_MinKomp[Obsługa maszyn Novapax / Novapax Maschinenbedienung],MATCH($B223,tab_MinKomp[[Stanowisko / Position ]:[Stanowisko / Position ]],0))="n/a","n/a",CB223-INDEX(tab_MinKomp[Obsługa maszyn Novapax / Novapax Maschinenbedienung],MATCH($B223,tab_MinKomp[[Stanowisko / Position ]:[Stanowisko / Position ]],0)))</f>
        <v>0</v>
      </c>
      <c r="CC224" s="194" t="str">
        <f>IF(INDEX(tab_MinKomp[Obsługa maszyn Branson / Branson Maschinenbedienung],MATCH($B223,tab_MinKomp[[Stanowisko / Position ]:[Stanowisko / Position ]],0))="n/a","n/a",CC223-INDEX(tab_MinKomp[Obsługa maszyn Branson / Branson Maschinenbedienung],MATCH($B223,tab_MinKomp[[Stanowisko / Position ]:[Stanowisko / Position ]],0)))</f>
        <v>n/a</v>
      </c>
      <c r="CD224" s="194">
        <f>IF(INDEX(tab_MinKomp[Obsługa maszyn Novapax / Novapax Maschinenbedienung],MATCH($B223,tab_MinKomp[[Stanowisko / Position ]:[Stanowisko / Position ]],0))="n/a","n/a",CD223-INDEX(tab_MinKomp[Obsługa maszyn Novapax / Novapax Maschinenbedienung],MATCH($B223,tab_MinKomp[[Stanowisko / Position ]:[Stanowisko / Position ]],0)))</f>
        <v>1</v>
      </c>
      <c r="CE224" s="194">
        <f>IF(INDEX(tab_MinKomp[Obsługa maszyn Novapax / Novapax Maschinenbedienung],MATCH($B223,tab_MinKomp[[Stanowisko / Position ]:[Stanowisko / Position ]],0))="n/a","n/a",CE223-INDEX(tab_MinKomp[Obsługa maszyn Novapax / Novapax Maschinenbedienung],MATCH($B223,tab_MinKomp[[Stanowisko / Position ]:[Stanowisko / Position ]],0)))</f>
        <v>-1</v>
      </c>
      <c r="CF224" s="194">
        <f>IF(INDEX(tab_MinKomp[Obsługa maszyn Novapax / Novapax Maschinenbedienung],MATCH($B223,tab_MinKomp[[Stanowisko / Position ]:[Stanowisko / Position ]],0))="n/a","n/a",CF223-INDEX(tab_MinKomp[Obsługa maszyn Novapax / Novapax Maschinenbedienung],MATCH($B223,tab_MinKomp[[Stanowisko / Position ]:[Stanowisko / Position ]],0)))</f>
        <v>-2</v>
      </c>
      <c r="CG224" s="194">
        <f>IF(INDEX(tab_MinKomp[Eliminacja awarii / Beseitigung von Ausfällen],MATCH($B223,tab_MinKomp[[Stanowisko / Position ]:[Stanowisko / Position ]],0))="n/a","n/a",CG223-INDEX(tab_MinKomp[Eliminacja awarii / Beseitigung von Ausfällen],MATCH($B223,tab_MinKomp[[Stanowisko / Position ]:[Stanowisko / Position ]],0)))</f>
        <v>0</v>
      </c>
      <c r="CH224" s="194" t="str">
        <f>IF(INDEX(tab_MinKomp[Wymagania VDA 6.5 Product / Forderungen],MATCH($B223,tab_MinKomp[[Stanowisko / Position ]:[Stanowisko / Position ]],0))="n/a","n/a",CH223-INDEX(tab_MinKomp[Wymagania VDA 6.5 Product / Forderungen],MATCH($B223,tab_MinKomp[[Stanowisko / Position ]:[Stanowisko / Position ]],0)))</f>
        <v>n/a</v>
      </c>
      <c r="CI224" s="194" t="str">
        <f>IF(INDEX(tab_MinKomp[Wymagania VDA 6.5 Product / Forderungen],MATCH($B223,tab_MinKomp[[Stanowisko / Position ]:[Stanowisko / Position ]],0))="n/a","n/a",CI223-INDEX(tab_MinKomp[Wymagania VDA 6.5 Product / Forderungen],MATCH($B223,tab_MinKomp[[Stanowisko / Position ]:[Stanowisko / Position ]],0)))</f>
        <v>n/a</v>
      </c>
      <c r="CJ224" s="194" t="str">
        <f>IF(INDEX(tab_MinKomp[Wymagania VDA 6.5 Product / Forderungen],MATCH($B223,tab_MinKomp[[Stanowisko / Position ]:[Stanowisko / Position ]],0))="n/a","n/a",CJ223-INDEX(tab_MinKomp[Wymagania VDA 6.5 Product / Forderungen],MATCH($B223,tab_MinKomp[[Stanowisko / Position ]:[Stanowisko / Position ]],0)))</f>
        <v>n/a</v>
      </c>
      <c r="CK224" s="194" t="str">
        <f>IF(INDEX(tab_MinKomp[Wymagania VDA 6.5 Product / Forderungen],MATCH($B223,tab_MinKomp[[Stanowisko / Position ]:[Stanowisko / Position ]],0))="n/a","n/a",CK223-INDEX(tab_MinKomp[Wymagania VDA 6.5 Product / Forderungen],MATCH($B223,tab_MinKomp[[Stanowisko / Position ]:[Stanowisko / Position ]],0)))</f>
        <v>n/a</v>
      </c>
      <c r="CL224" s="194" t="str">
        <f>IF(INDEX(tab_MinKomp[Wymagania VDA 6.5 Product / Forderungen],MATCH($B223,tab_MinKomp[[Stanowisko / Position ]:[Stanowisko / Position ]],0))="n/a","n/a",CL223-INDEX(tab_MinKomp[Wymagania VDA 6.5 Product / Forderungen],MATCH($B223,tab_MinKomp[[Stanowisko / Position ]:[Stanowisko / Position ]],0)))</f>
        <v>n/a</v>
      </c>
      <c r="CM224" s="194" t="str">
        <f>IF(INDEX(tab_MinKomp[Informatyka ogólna (techniczne i systemowe) / Allgemeine IT (Technik und System)],MATCH($B223,tab_MinKomp[[Stanowisko / Position ]:[Stanowisko / Position ]],0))="n/a","n/a",CM223-INDEX(tab_MinKomp[Informatyka ogólna (techniczne i systemowe) / Allgemeine IT (Technik und System)],MATCH($B223,tab_MinKomp[[Stanowisko / Position ]:[Stanowisko / Position ]],0)))</f>
        <v>n/a</v>
      </c>
      <c r="CN224" s="194" t="str">
        <f>IF(INDEX(tab_MinKomp[Sieci komputerowe / Computernetzwerke],MATCH($B223,tab_MinKomp[[Stanowisko / Position ]:[Stanowisko / Position ]],0))="n/a","n/a",CN223-INDEX(tab_MinKomp[Sieci komputerowe / Computernetzwerke],MATCH($B223,tab_MinKomp[[Stanowisko / Position ]:[Stanowisko / Position ]],0)))</f>
        <v>n/a</v>
      </c>
      <c r="CO224" s="194" t="str">
        <f>IF(INDEX(tab_MinKomp[Hardware (komputery PC, drukarki biurowe i etykietowe, telefonia stacjonarna i mobilna) (PC, Drucker, Telefpne, Handys)],MATCH($B223,tab_MinKomp[[Stanowisko / Position ]:[Stanowisko / Position ]],0))="n/a","n/a",CO223-INDEX(tab_MinKomp[Hardware (komputery PC, drukarki biurowe i etykietowe, telefonia stacjonarna i mobilna) (PC, Drucker, Telefpne, Handys)],MATCH($B223,tab_MinKomp[[Stanowisko / Position ]:[Stanowisko / Position ]],0)))</f>
        <v>n/a</v>
      </c>
      <c r="CP224" s="194" t="str">
        <f>IF(INDEX(tab_MinKomp[Software &amp; Systems (MS Office, MS Remote Desktop)],MATCH($B223,tab_MinKomp[[Stanowisko / Position ]:[Stanowisko / Position ]],0))="n/a","n/a",CP223-INDEX(tab_MinKomp[Software &amp; Systems (MS Office, MS Remote Desktop)],MATCH($B223,tab_MinKomp[[Stanowisko / Position ]:[Stanowisko / Position ]],0)))</f>
        <v>n/a</v>
      </c>
      <c r="CQ224" s="194" t="str">
        <f>IF(INDEX(tab_MinKomp[Programowanie obiektowe (PHP) / Objektprogrammierung],MATCH($B223,tab_MinKomp[[Stanowisko / Position ]:[Stanowisko / Position ]],0))="n/a","n/a",CQ223-INDEX(tab_MinKomp[Programowanie obiektowe (PHP) / Objektprogrammierung],MATCH($B223,tab_MinKomp[[Stanowisko / Position ]:[Stanowisko / Position ]],0)))</f>
        <v>n/a</v>
      </c>
      <c r="CR224" s="194" t="str">
        <f>IF(INDEX(tab_MinKomp[Scrum],MATCH($B223,tab_MinKomp[[Stanowisko / Position ]:[Stanowisko / Position ]],0))="n/a","n/a",CR223-INDEX(tab_MinKomp[Scrum],MATCH($B223,tab_MinKomp[[Stanowisko / Position ]:[Stanowisko / Position ]],0)))</f>
        <v>n/a</v>
      </c>
      <c r="CS224" s="194" t="str">
        <f>IF(INDEX(tab_MinKomp[SQL (MySQL)],MATCH($B223,tab_MinKomp[[Stanowisko / Position ]:[Stanowisko / Position ]],0))="n/a","n/a",CS223-INDEX(tab_MinKomp[SQL (MySQL)],MATCH($B223,tab_MinKomp[[Stanowisko / Position ]:[Stanowisko / Position ]],0)))</f>
        <v>n/a</v>
      </c>
      <c r="CT224" s="194" t="str">
        <f>IF(INDEX(tab_MinKomp[Javascript],MATCH($B223,tab_MinKomp[[Stanowisko / Position ]:[Stanowisko / Position ]],0))="n/a","n/a",CT223-INDEX(tab_MinKomp[Javascript],MATCH($B223,tab_MinKomp[[Stanowisko / Position ]:[Stanowisko / Position ]],0)))</f>
        <v>n/a</v>
      </c>
      <c r="CU224" s="194" t="str">
        <f>IF(INDEX(tab_MinKomp[Joomla],MATCH($B223,tab_MinKomp[[Stanowisko / Position ]:[Stanowisko / Position ]],0))="n/a","n/a",CU223-INDEX(tab_MinKomp[Joomla],MATCH($B223,tab_MinKomp[[Stanowisko / Position ]:[Stanowisko / Position ]],0)))</f>
        <v>n/a</v>
      </c>
      <c r="CV224" s="194" t="str">
        <f>IF(INDEX(tab_MinKomp[Bash],MATCH($B223,tab_MinKomp[[Stanowisko / Position ]:[Stanowisko / Position ]],0))="n/a","n/a",CV223-INDEX(tab_MinKomp[Bash],MATCH($B223,tab_MinKomp[[Stanowisko / Position ]:[Stanowisko / Position ]],0)))</f>
        <v>n/a</v>
      </c>
      <c r="CW224" s="194">
        <f>IF(INDEX(tab_MinKomp[Systemy MES (HYDRA / SFMS)],MATCH($B223,tab_MinKomp[[Stanowisko / Position ]:[Stanowisko / Position ]],0))="n/a","n/a",CW223-INDEX(tab_MinKomp[Systemy MES (HYDRA / SFMS)],MATCH($B223,tab_MinKomp[[Stanowisko / Position ]:[Stanowisko / Position ]],0)))</f>
        <v>0</v>
      </c>
      <c r="CX224" s="194" t="str">
        <f>IF(INDEX(tab_MinKomp[HTML / CSS],MATCH($B223,tab_MinKomp[[Stanowisko / Position ]:[Stanowisko / Position ]],0))="n/a","n/a",CX223-INDEX(tab_MinKomp[HTML / CSS],MATCH($B223,tab_MinKomp[[Stanowisko / Position ]:[Stanowisko / Position ]],0)))</f>
        <v>n/a</v>
      </c>
      <c r="CY224" s="194" t="str">
        <f>IF(INDEX(tab_MinKomp[SYSTEM PR],MATCH($B223,tab_MinKomp[[Stanowisko / Position ]:[Stanowisko / Position ]],0))="n/a","n/a",CY223-INDEX(tab_MinKomp[SYSTEM PR],MATCH($B223,tab_MinKomp[[Stanowisko / Position ]:[Stanowisko / Position ]],0)))</f>
        <v>n/a</v>
      </c>
      <c r="CZ224" s="194" t="str">
        <f>IF(INDEX(tab_MinKomp[System Einkauf XP / EBA],MATCH($B223,tab_MinKomp[[Stanowisko / Position ]:[Stanowisko / Position ]],0))="n/a","n/a",CZ223-INDEX(tab_MinKomp[System Einkauf XP / EBA],MATCH($B223,tab_MinKomp[[Stanowisko / Position ]:[Stanowisko / Position ]],0)))</f>
        <v>n/a</v>
      </c>
      <c r="DA224" s="194" t="str">
        <f>IF(INDEX(tab_MinKomp[Techniki negocjacyjne / Verhandlungstechniken],MATCH($B223,tab_MinKomp[[Stanowisko / Position ]:[Stanowisko / Position ]],0))="n/a","n/a",DA223-INDEX(tab_MinKomp[Techniki negocjacyjne / Verhandlungstechniken],MATCH($B223,tab_MinKomp[[Stanowisko / Position ]:[Stanowisko / Position ]],0)))</f>
        <v>n/a</v>
      </c>
      <c r="DB224" s="194" t="str">
        <f>IF(INDEX(tab_MinKomp[Znajomość rynku branżowego / Kenntnis des Industrie Marktes],MATCH($B223,tab_MinKomp[[Stanowisko / Position ]:[Stanowisko / Position ]],0))="n/a","n/a",DB223-INDEX(tab_MinKomp[Znajomość rynku branżowego / Kenntnis des Industrie Marktes],MATCH($B223,tab_MinKomp[[Stanowisko / Position ]:[Stanowisko / Position ]],0)))</f>
        <v>n/a</v>
      </c>
      <c r="DC224" s="194" t="str">
        <f>IF(INDEX(tab_MinKomp[SUPPLIER MANAGEMENT],MATCH($B223,tab_MinKomp[[Stanowisko / Position ]:[Stanowisko / Position ]],0))="n/a","n/a",DC223-INDEX(tab_MinKomp[SUPPLIER MANAGEMENT],MATCH($B223,tab_MinKomp[[Stanowisko / Position ]:[Stanowisko / Position ]],0)))</f>
        <v>n/a</v>
      </c>
      <c r="DD224" s="194" t="str">
        <f>IF(INDEX(tab_MinKomp[SUPPLIER MANAGEMENT],MATCH($B223,tab_MinKomp[[Stanowisko / Position ]:[Stanowisko / Position ]],0))="n/a","n/a",DD223-INDEX(tab_MinKomp[SUPPLIER MANAGEMENT],MATCH($B223,tab_MinKomp[[Stanowisko / Position ]:[Stanowisko / Position ]],0)))</f>
        <v>n/a</v>
      </c>
      <c r="DE224" s="194" t="str">
        <f>IF(INDEX(tab_MinKomp[SUPPLIER MANAGEMENT],MATCH($B223,tab_MinKomp[[Stanowisko / Position ]:[Stanowisko / Position ]],0))="n/a","n/a",DE223-INDEX(tab_MinKomp[SUPPLIER MANAGEMENT],MATCH($B223,tab_MinKomp[[Stanowisko / Position ]:[Stanowisko / Position ]],0)))</f>
        <v>n/a</v>
      </c>
      <c r="DF224" s="194">
        <f>IF(INDEX(tab_MinKomp[LEAN MANAGEMENT],MATCH($B223,tab_MinKomp[[Stanowisko / Position ]:[Stanowisko / Position ]],0))="n/a","n/a",DF223-INDEX(tab_MinKomp[LEAN MANAGEMENT],MATCH($B223,tab_MinKomp[[Stanowisko / Position ]:[Stanowisko / Position ]],0)))</f>
        <v>0</v>
      </c>
      <c r="DG224" s="194" t="str">
        <f>IF(INDEX(tab_MinKomp[PPAP/PSW],MATCH($B223,tab_MinKomp[[Stanowisko / Position ]:[Stanowisko / Position ]],0))="n/a","n/a",DG223-INDEX(tab_MinKomp[PPAP/PSW],MATCH($B223,tab_MinKomp[[Stanowisko / Position ]:[Stanowisko / Position ]],0)))</f>
        <v>n/a</v>
      </c>
      <c r="DH224" s="194" t="str">
        <f>IF(INDEX(tab_MinKomp[SUPPLIER MANAGEMENT],MATCH($B223,tab_MinKomp[[Stanowisko / Position ]:[Stanowisko / Position ]],0))="n/a","n/a",DH223-INDEX(tab_MinKomp[SUPPLIER MANAGEMENT],MATCH($B223,tab_MinKomp[[Stanowisko / Position ]:[Stanowisko / Position ]],0)))</f>
        <v>n/a</v>
      </c>
      <c r="DI224" s="194" t="str">
        <f>IF(INDEX(tab_MinKomp[OBSŁUGA PORTALI KLIENTA / Kundenportale],MATCH($B223,tab_MinKomp[[Stanowisko / Position ]:[Stanowisko / Position ]],0))="n/a","n/a",DI223-INDEX(tab_MinKomp[OBSŁUGA PORTALI KLIENTA / Kundenportale],MATCH($B223,tab_MinKomp[[Stanowisko / Position ]:[Stanowisko / Position ]],0)))</f>
        <v>n/a</v>
      </c>
      <c r="DJ224" s="194" t="str">
        <f>IF(INDEX(tab_MinKomp[Obsługa systemu BABTECQ / BABTECQ System],MATCH($B223,tab_MinKomp[[Stanowisko / Position ]:[Stanowisko / Position ]],0))="n/a","n/a",DJ223-INDEX(tab_MinKomp[Obsługa systemu BABTECQ / BABTECQ System],MATCH($B223,tab_MinKomp[[Stanowisko / Position ]:[Stanowisko / Position ]],0)))</f>
        <v>n/a</v>
      </c>
      <c r="DK224" s="194" t="str">
        <f>IF(INDEX(tab_MinKomp[Rysunek techniczny / technische Zeichnung],MATCH($B223,tab_MinKomp[[Stanowisko / Position ]:[Stanowisko / Position ]],0))="n/a","n/a",DK223-INDEX(tab_MinKomp[Rysunek techniczny / technische Zeichnung],MATCH($B223,tab_MinKomp[[Stanowisko / Position ]:[Stanowisko / Position ]],0)))</f>
        <v>n/a</v>
      </c>
      <c r="DL224" s="194" t="str">
        <f>IF(INDEX(tab_MinKomp[Kalibracja / Kalibrierung],MATCH($B223,tab_MinKomp[[Stanowisko / Position ]:[Stanowisko / Position ]],0))="n/a","n/a",DL223-INDEX(tab_MinKomp[Kalibracja / Kalibrierung],MATCH($B223,tab_MinKomp[[Stanowisko / Position ]:[Stanowisko / Position ]],0)))</f>
        <v>n/a</v>
      </c>
      <c r="DM224" s="194" t="str">
        <f>IF(INDEX(tab_MinKomp[Rekwalifikacja / Requalifizierung],MATCH($B223,tab_MinKomp[[Stanowisko / Position ]:[Stanowisko / Position ]],0))="n/a","n/a",DM223-INDEX(tab_MinKomp[Rekwalifikacja / Requalifizierung],MATCH($B223,tab_MinKomp[[Stanowisko / Position ]:[Stanowisko / Position ]],0)))</f>
        <v>n/a</v>
      </c>
      <c r="DN224" s="190" t="s">
        <v>248</v>
      </c>
      <c r="DO224" s="190" t="str">
        <f>IF(INDEX(tab_MinKomp[Testy czystości / Reinheitstests],MATCH($B223,tab_MinKomp[[Stanowisko / Position ]:[Stanowisko / Position ]],0))="n/a","n/a",DO223-INDEX(tab_MinKomp[Testy czystości / Reinheitstests],MATCH($B223,tab_MinKomp[[Stanowisko / Position ]:[Stanowisko / Position ]],0)))</f>
        <v>n/a</v>
      </c>
      <c r="DP224" s="190" t="str">
        <f>IF(INDEX(tab_MinKomp[Testy czystości / Reinheitstests],MATCH($B223,tab_MinKomp[[Stanowisko / Position ]:[Stanowisko / Position ]],0))="n/a","n/a",DP223-INDEX(tab_MinKomp[Testy czystości / Reinheitstests],MATCH($B223,tab_MinKomp[[Stanowisko / Position ]:[Stanowisko / Position ]],0)))</f>
        <v>n/a</v>
      </c>
      <c r="DQ224" s="190" t="str">
        <f>IF(INDEX(tab_MinKomp[Testy czystości / Reinheitstests],MATCH($B223,tab_MinKomp[[Stanowisko / Position ]:[Stanowisko / Position ]],0))="n/a","n/a",DQ223-INDEX(tab_MinKomp[Testy czystości / Reinheitstests],MATCH($B223,tab_MinKomp[[Stanowisko / Position ]:[Stanowisko / Position ]],0)))</f>
        <v>n/a</v>
      </c>
      <c r="DR224" s="190" t="str">
        <f>IF(INDEX(tab_MinKomp[Testy czystości / Reinheitstests],MATCH($B223,tab_MinKomp[[Stanowisko / Position ]:[Stanowisko / Position ]],0))="n/a","n/a",DR223-INDEX(tab_MinKomp[Testy czystości / Reinheitstests],MATCH($B223,tab_MinKomp[[Stanowisko / Position ]:[Stanowisko / Position ]],0)))</f>
        <v>n/a</v>
      </c>
      <c r="DS224" s="190" t="str">
        <f>IF(INDEX(tab_MinKomp[Testy czystości / Reinheitstests],MATCH($B223,tab_MinKomp[[Stanowisko / Position ]:[Stanowisko / Position ]],0))="n/a","n/a",DS223-INDEX(tab_MinKomp[Testy czystości / Reinheitstests],MATCH($B223,tab_MinKomp[[Stanowisko / Position ]:[Stanowisko / Position ]],0)))</f>
        <v>n/a</v>
      </c>
      <c r="DT224" s="194" t="str">
        <f>IF(INDEX(tab_MinKomp[SUPPLIER MANAGEMENT],MATCH($B223,tab_MinKomp[[Stanowisko / Position ]:[Stanowisko / Position ]],0))="n/a","n/a",DT223-INDEX(tab_MinKomp[SUPPLIER MANAGEMENT],MATCH($B223,tab_MinKomp[[Stanowisko / Position ]:[Stanowisko / Position ]],0)))</f>
        <v>n/a</v>
      </c>
      <c r="DU224" s="190" t="str">
        <f>IF(INDEX(tab_MinKomp[Testy czystości / Reinheitstests],MATCH($B223,tab_MinKomp[[Stanowisko / Position ]:[Stanowisko / Position ]],0))="n/a","n/a",DU223-INDEX(tab_MinKomp[Testy czystości / Reinheitstests],MATCH($B223,tab_MinKomp[[Stanowisko / Position ]:[Stanowisko / Position ]],0)))</f>
        <v>n/a</v>
      </c>
      <c r="DV224" s="190" t="str">
        <f>IF(INDEX(tab_MinKomp[Testy czystości / Reinheitstests],MATCH($B223,tab_MinKomp[[Stanowisko / Position ]:[Stanowisko / Position ]],0))="n/a","n/a",DV223-INDEX(tab_MinKomp[Testy czystości / Reinheitstests],MATCH($B223,tab_MinKomp[[Stanowisko / Position ]:[Stanowisko / Position ]],0)))</f>
        <v>n/a</v>
      </c>
      <c r="DW224" s="190" t="str">
        <f>IF(INDEX(tab_MinKomp[Testy czystości / Reinheitstests],MATCH($B223,tab_MinKomp[[Stanowisko / Position ]:[Stanowisko / Position ]],0))="n/a","n/a",DW223-INDEX(tab_MinKomp[Testy czystości / Reinheitstests],MATCH($B223,tab_MinKomp[[Stanowisko / Position ]:[Stanowisko / Position ]],0)))</f>
        <v>n/a</v>
      </c>
      <c r="DX224" s="190" t="str">
        <f>IF(INDEX(tab_MinKomp[Testy czystości / Reinheitstests],MATCH($B223,tab_MinKomp[[Stanowisko / Position ]:[Stanowisko / Position ]],0))="n/a","n/a",DX223-INDEX(tab_MinKomp[Testy czystości / Reinheitstests],MATCH($B223,tab_MinKomp[[Stanowisko / Position ]:[Stanowisko / Position ]],0)))</f>
        <v>n/a</v>
      </c>
      <c r="DY224" s="190" t="str">
        <f>IF(INDEX(tab_MinKomp[Testy czystości / Reinheitstests],MATCH($B223,tab_MinKomp[[Stanowisko / Position ]:[Stanowisko / Position ]],0))="n/a","n/a",DY223-INDEX(tab_MinKomp[Testy czystości / Reinheitstests],MATCH($B223,tab_MinKomp[[Stanowisko / Position ]:[Stanowisko / Position ]],0)))</f>
        <v>n/a</v>
      </c>
      <c r="DZ224" s="190" t="str">
        <f>IF(INDEX(tab_MinKomp[Testy czystości / Reinheitstests],MATCH($B223,tab_MinKomp[[Stanowisko / Position ]:[Stanowisko / Position ]],0))="n/a","n/a",DZ223-INDEX(tab_MinKomp[Testy czystości / Reinheitstests],MATCH($B223,tab_MinKomp[[Stanowisko / Position ]:[Stanowisko / Position ]],0)))</f>
        <v>n/a</v>
      </c>
      <c r="EA224" s="194" t="str">
        <f>IF(INDEX(tab_MinKomp[SUPPLIER MANAGEMENT],MATCH($B223,tab_MinKomp[[Stanowisko / Position ]:[Stanowisko / Position ]],0))="n/a","n/a",EA223-INDEX(tab_MinKomp[SUPPLIER MANAGEMENT],MATCH($B223,tab_MinKomp[[Stanowisko / Position ]:[Stanowisko / Position ]],0)))</f>
        <v>n/a</v>
      </c>
      <c r="EB224" s="190" t="str">
        <f>IF(INDEX(tab_MinKomp[Testy czystości / Reinheitstests],MATCH($B223,tab_MinKomp[[Stanowisko / Position ]:[Stanowisko / Position ]],0))="n/a","n/a",EB223-INDEX(tab_MinKomp[Testy czystości / Reinheitstests],MATCH($B223,tab_MinKomp[[Stanowisko / Position ]:[Stanowisko / Position ]],0)))</f>
        <v>n/a</v>
      </c>
      <c r="EC224" s="190" t="str">
        <f>IF(INDEX(tab_MinKomp[Testy czystości / Reinheitstests],MATCH($B223,tab_MinKomp[[Stanowisko / Position ]:[Stanowisko / Position ]],0))="n/a","n/a",EC223-INDEX(tab_MinKomp[Testy czystości / Reinheitstests],MATCH($B223,tab_MinKomp[[Stanowisko / Position ]:[Stanowisko / Position ]],0)))</f>
        <v>n/a</v>
      </c>
      <c r="ED224" s="190" t="str">
        <f>IF(INDEX(tab_MinKomp[Testy czystości / Reinheitstests],MATCH($B223,tab_MinKomp[[Stanowisko / Position ]:[Stanowisko / Position ]],0))="n/a","n/a",ED223-INDEX(tab_MinKomp[Testy czystości / Reinheitstests],MATCH($B223,tab_MinKomp[[Stanowisko / Position ]:[Stanowisko / Position ]],0)))</f>
        <v>n/a</v>
      </c>
      <c r="EE224" s="190" t="str">
        <f>IF(INDEX(tab_MinKomp[Testy czystości / Reinheitstests],MATCH($B223,tab_MinKomp[[Stanowisko / Position ]:[Stanowisko / Position ]],0))="n/a","n/a",EE223-INDEX(tab_MinKomp[Testy czystości / Reinheitstests],MATCH($B223,tab_MinKomp[[Stanowisko / Position ]:[Stanowisko / Position ]],0)))</f>
        <v>n/a</v>
      </c>
      <c r="EF224" s="190" t="str">
        <f>IF(INDEX(tab_MinKomp[Testy czystości / Reinheitstests],MATCH($B223,tab_MinKomp[[Stanowisko / Position ]:[Stanowisko / Position ]],0))="n/a","n/a",EF223-INDEX(tab_MinKomp[Testy czystości / Reinheitstests],MATCH($B223,tab_MinKomp[[Stanowisko / Position ]:[Stanowisko / Position ]],0)))</f>
        <v>n/a</v>
      </c>
      <c r="EG224" s="190" t="str">
        <f>IF(INDEX(tab_MinKomp[Testy czystości / Reinheitstests],MATCH($B223,tab_MinKomp[[Stanowisko / Position ]:[Stanowisko / Position ]],0))="n/a","n/a",EG223-INDEX(tab_MinKomp[Testy czystości / Reinheitstests],MATCH($B223,tab_MinKomp[[Stanowisko / Position ]:[Stanowisko / Position ]],0)))</f>
        <v>n/a</v>
      </c>
      <c r="EH224" s="190" t="str">
        <f>IF(INDEX(tab_MinKomp[Testy czystości / Reinheitstests],MATCH($B223,tab_MinKomp[[Stanowisko / Position ]:[Stanowisko / Position ]],0))="n/a","n/a",EH223-INDEX(tab_MinKomp[Testy czystości / Reinheitstests],MATCH($B223,tab_MinKomp[[Stanowisko / Position ]:[Stanowisko / Position ]],0)))</f>
        <v>n/a</v>
      </c>
      <c r="EI224" s="190" t="str">
        <f>IF(INDEX(tab_MinKomp[Testy czystości / Reinheitstests],MATCH($B223,tab_MinKomp[[Stanowisko / Position ]:[Stanowisko / Position ]],0))="n/a","n/a",EI223-INDEX(tab_MinKomp[Testy czystości / Reinheitstests],MATCH($B223,tab_MinKomp[[Stanowisko / Position ]:[Stanowisko / Position ]],0)))</f>
        <v>n/a</v>
      </c>
      <c r="EJ224" s="190" t="str">
        <f>IF(INDEX(tab_MinKomp[Testy czystości / Reinheitstests],MATCH($B223,tab_MinKomp[[Stanowisko / Position ]:[Stanowisko / Position ]],0))="n/a","n/a",EJ223-INDEX(tab_MinKomp[Testy czystości / Reinheitstests],MATCH($B223,tab_MinKomp[[Stanowisko / Position ]:[Stanowisko / Position ]],0)))</f>
        <v>n/a</v>
      </c>
      <c r="EK224" s="190" t="str">
        <f>IF(INDEX(tab_MinKomp[Testy czystości / Reinheitstests],MATCH($B223,tab_MinKomp[[Stanowisko / Position ]:[Stanowisko / Position ]],0))="n/a","n/a",EK223-INDEX(tab_MinKomp[Testy czystości / Reinheitstests],MATCH($B223,tab_MinKomp[[Stanowisko / Position ]:[Stanowisko / Position ]],0)))</f>
        <v>n/a</v>
      </c>
      <c r="EL224" s="190" t="str">
        <f>IF(INDEX(tab_MinKomp[Testy czystości / Reinheitstests],MATCH($B223,tab_MinKomp[[Stanowisko / Position ]:[Stanowisko / Position ]],0))="n/a","n/a",EL223-INDEX(tab_MinKomp[Testy czystości / Reinheitstests],MATCH($B223,tab_MinKomp[[Stanowisko / Position ]:[Stanowisko / Position ]],0)))</f>
        <v>n/a</v>
      </c>
      <c r="EM224" s="190" t="str">
        <f>IF(INDEX(tab_MinKomp[Testy czystości / Reinheitstests],MATCH($B223,tab_MinKomp[[Stanowisko / Position ]:[Stanowisko / Position ]],0))="n/a","n/a",EM223-INDEX(tab_MinKomp[Testy czystości / Reinheitstests],MATCH($B223,tab_MinKomp[[Stanowisko / Position ]:[Stanowisko / Position ]],0)))</f>
        <v>n/a</v>
      </c>
      <c r="EN224" s="190" t="str">
        <f>IF(INDEX(tab_MinKomp[Testy czystości / Reinheitstests],MATCH($B223,tab_MinKomp[[Stanowisko / Position ]:[Stanowisko / Position ]],0))="n/a","n/a",EN223-INDEX(tab_MinKomp[Testy czystości / Reinheitstests],MATCH($B223,tab_MinKomp[[Stanowisko / Position ]:[Stanowisko / Position ]],0)))</f>
        <v>n/a</v>
      </c>
      <c r="EO224" s="194" t="str">
        <f>IF(INDEX(tab_MinKomp[Konserwacja Rep],MATCH($B223,tab_MinKomp[[Stanowisko / Position ]:[Stanowisko / Position ]],0))="n/a","n/a",EO223-INDEX(tab_MinKomp[Konserwacja Rep],MATCH($B223,tab_MinKomp[[Stanowisko / Position ]:[Stanowisko / Position ]],0)))</f>
        <v>n/a</v>
      </c>
      <c r="EP224" s="194" t="str">
        <f>IF(INDEX(tab_MinKomp[[Konserwacja Engel ]],MATCH($B223,tab_MinKomp[[Stanowisko / Position ]:[Stanowisko / Position ]],0))="n/a","n/a",EP223-INDEX(tab_MinKomp[[Konserwacja Engel ]],MATCH($B223,tab_MinKomp[[Stanowisko / Position ]:[Stanowisko / Position ]],0)))</f>
        <v>n/a</v>
      </c>
      <c r="EQ224" s="194" t="str">
        <f>IF(INDEX(tab_MinKomp[Konserwacja B 50],MATCH($B223,tab_MinKomp[[Stanowisko / Position ]:[Stanowisko / Position ]],0))="n/a","n/a",EQ223-INDEX(tab_MinKomp[Konserwacja B 50],MATCH($B223,tab_MinKomp[[Stanowisko / Position ]:[Stanowisko / Position ]],0)))</f>
        <v>n/a</v>
      </c>
      <c r="ER224" s="194" t="str">
        <f>IF(INDEX(tab_MinKomp[[Konserwacja EOL ]],MATCH($B223,tab_MinKomp[[Stanowisko / Position ]:[Stanowisko / Position ]],0))="n/a","n/a",ER223-INDEX(tab_MinKomp[[Konserwacja EOL ]],MATCH($B223,tab_MinKomp[[Stanowisko / Position ]:[Stanowisko / Position ]],0)))</f>
        <v>n/a</v>
      </c>
      <c r="ES224" s="194" t="str">
        <f>IF(INDEX(tab_MinKomp[Konserwacja Branson],MATCH($B223,tab_MinKomp[[Stanowisko / Position ]:[Stanowisko / Position ]],0))="n/a","n/a",ES223-INDEX(tab_MinKomp[Konserwacja Branson],MATCH($B223,tab_MinKomp[[Stanowisko / Position ]:[Stanowisko / Position ]],0)))</f>
        <v>n/a</v>
      </c>
      <c r="ET224" s="194" t="str">
        <f>IF(INDEX(tab_MinKomp[Konserwacja coolery],MATCH($B223,tab_MinKomp[[Stanowisko / Position ]:[Stanowisko / Position ]],0))="n/a","n/a",ET223-INDEX(tab_MinKomp[Konserwacja coolery],MATCH($B223,tab_MinKomp[[Stanowisko / Position ]:[Stanowisko / Position ]],0)))</f>
        <v>n/a</v>
      </c>
      <c r="EU224" s="194" t="str">
        <f>IF(INDEX(tab_MinKomp[Konserwacja piecy],MATCH($B223,tab_MinKomp[[Stanowisko / Position ]:[Stanowisko / Position ]],0))="n/a","n/a",EU223-INDEX(tab_MinKomp[Konserwacja piecy],MATCH($B223,tab_MinKomp[[Stanowisko / Position ]:[Stanowisko / Position ]],0)))</f>
        <v>n/a</v>
      </c>
      <c r="EV224" s="194" t="str">
        <f>IF(INDEX(tab_MinKomp[Rysunek techniczny- czytanie],MATCH($B223,tab_MinKomp[[Stanowisko / Position ]:[Stanowisko / Position ]],0))="n/a","n/a",EV223-INDEX(tab_MinKomp[Rysunek techniczny- czytanie],MATCH($B223,tab_MinKomp[[Stanowisko / Position ]:[Stanowisko / Position ]],0)))</f>
        <v>n/a</v>
      </c>
      <c r="EW224" s="194" t="str">
        <f>IF(INDEX(tab_MinKomp[Elektryka],MATCH($B223,tab_MinKomp[[Stanowisko / Position ]:[Stanowisko / Position ]],0))="n/a","n/a",EW223-INDEX(tab_MinKomp[Elektryka],MATCH($B223,tab_MinKomp[[Stanowisko / Position ]:[Stanowisko / Position ]],0)))</f>
        <v>n/a</v>
      </c>
      <c r="EX224" s="194" t="str">
        <f>IF(INDEX(tab_MinKomp[Pneumatyka],MATCH($B223,tab_MinKomp[[Stanowisko / Position ]:[Stanowisko / Position ]],0))="n/a","n/a",EX223-INDEX(tab_MinKomp[Pneumatyka],MATCH($B223,tab_MinKomp[[Stanowisko / Position ]:[Stanowisko / Position ]],0)))</f>
        <v>n/a</v>
      </c>
      <c r="EY224" s="194" t="str">
        <f>IF(INDEX(tab_MinKomp[[Hydraulika ]],MATCH($B223,tab_MinKomp[[Stanowisko / Position ]:[Stanowisko / Position ]],0))="n/a","n/a",EY223-INDEX(tab_MinKomp[[Hydraulika ]],MATCH($B223,tab_MinKomp[[Stanowisko / Position ]:[Stanowisko / Position ]],0)))</f>
        <v>n/a</v>
      </c>
      <c r="EZ224" s="194" t="str">
        <f>IF(INDEX(tab_MinKomp[Podciśnienie],MATCH($B223,tab_MinKomp[[Stanowisko / Position ]:[Stanowisko / Position ]],0))="n/a","n/a",EZ223-INDEX(tab_MinKomp[Podciśnienie],MATCH($B223,tab_MinKomp[[Stanowisko / Position ]:[Stanowisko / Position ]],0)))</f>
        <v>n/a</v>
      </c>
      <c r="FA224" s="194" t="str">
        <f>IF(INDEX(tab_MinKomp[Usuwanie awarii],MATCH($B223,tab_MinKomp[[Stanowisko / Position ]:[Stanowisko / Position ]],0))="n/a","n/a",FA223-INDEX(tab_MinKomp[Usuwanie awarii],MATCH($B223,tab_MinKomp[[Stanowisko / Position ]:[Stanowisko / Position ]],0)))</f>
        <v>n/a</v>
      </c>
      <c r="FB224" s="194" t="str">
        <f>IF(INDEX(tab_MinKomp[Obsługa robotów],MATCH($B223,tab_MinKomp[[Stanowisko / Position ]:[Stanowisko / Position ]],0))="n/a","n/a",FB223-INDEX(tab_MinKomp[Obsługa robotów],MATCH($B223,tab_MinKomp[[Stanowisko / Position ]:[Stanowisko / Position ]],0)))</f>
        <v>n/a</v>
      </c>
      <c r="FC224" s="194" t="str">
        <f>IF(INDEX(tab_MinKomp[Obsługa sterowania maszyny],MATCH($B223,tab_MinKomp[[Stanowisko / Position ]:[Stanowisko / Position ]],0))="n/a","n/a",FC223-INDEX(tab_MinKomp[Obsługa sterowania maszyny],MATCH($B223,tab_MinKomp[[Stanowisko / Position ]:[Stanowisko / Position ]],0)))</f>
        <v>n/a</v>
      </c>
      <c r="FD224" s="194" t="str">
        <f>IF(INDEX(tab_MinKomp[Usuwanie przyczyn żródłowych],MATCH($B223,tab_MinKomp[[Stanowisko / Position ]:[Stanowisko / Position ]],0))="n/a","n/a",FD223-INDEX(tab_MinKomp[Usuwanie przyczyn żródłowych],MATCH($B223,tab_MinKomp[[Stanowisko / Position ]:[Stanowisko / Position ]],0)))</f>
        <v>n/a</v>
      </c>
      <c r="FE224" s="194" t="str">
        <f>IF(INDEX(tab_MinKomp[Cmms stosowanie],MATCH($B223,tab_MinKomp[[Stanowisko / Position ]:[Stanowisko / Position ]],0))="n/a","n/a",FE223-INDEX(tab_MinKomp[Cmms stosowanie],MATCH($B223,tab_MinKomp[[Stanowisko / Position ]:[Stanowisko / Position ]],0)))</f>
        <v>n/a</v>
      </c>
      <c r="FF224" s="190" t="str">
        <f>IF(INDEX(tab_MinKomp[Testy czystości / Reinheitstests],MATCH($B223,tab_MinKomp[[Stanowisko / Position ]:[Stanowisko / Position ]],0))="n/a","n/a",FF223-INDEX(tab_MinKomp[Testy czystości / Reinheitstests],MATCH($B223,tab_MinKomp[[Stanowisko / Position ]:[Stanowisko / Position ]],0)))</f>
        <v>n/a</v>
      </c>
      <c r="FG224" s="194" t="str">
        <f>IF(INDEX(tab_MinKomp[Czyszczenie form plastikowych],MATCH($B223,tab_MinKomp[[Stanowisko / Position ]:[Stanowisko / Position ]],0))="n/a","n/a",FG223-INDEX(tab_MinKomp[Czyszczenie form plastikowych],MATCH($B223,tab_MinKomp[[Stanowisko / Position ]:[Stanowisko / Position ]],0)))</f>
        <v>n/a</v>
      </c>
      <c r="FH224" s="194" t="str">
        <f>IF(INDEX(tab_MinKomp[Wymiana form plastik],MATCH($B223,tab_MinKomp[[Stanowisko / Position ]:[Stanowisko / Position ]],0))="n/a","n/a",FH223-INDEX(tab_MinKomp[Wymiana form plastik],MATCH($B223,tab_MinKomp[[Stanowisko / Position ]:[Stanowisko / Position ]],0)))</f>
        <v>n/a</v>
      </c>
      <c r="FI224" s="194" t="str">
        <f>IF(INDEX(tab_MinKomp[Wymiana form guma],MATCH($B223,tab_MinKomp[[Stanowisko / Position ]:[Stanowisko / Position ]],0))="n/a","n/a",FI223-INDEX(tab_MinKomp[Wymiana form guma],MATCH($B223,tab_MinKomp[[Stanowisko / Position ]:[Stanowisko / Position ]],0)))</f>
        <v>n/a</v>
      </c>
      <c r="FJ224" s="194" t="str">
        <f>IF(INDEX(tab_MinKomp[Konserwacja KK],MATCH($B223,tab_MinKomp[[Stanowisko / Position ]:[Stanowisko / Position ]],0))="n/a","n/a",FJ223-INDEX(tab_MinKomp[Konserwacja KK],MATCH($B223,tab_MinKomp[[Stanowisko / Position ]:[Stanowisko / Position ]],0)))</f>
        <v>n/a</v>
      </c>
      <c r="FK224" s="194" t="str">
        <f>IF(INDEX(tab_MinKomp[Konserwacja form guma],MATCH($B223,tab_MinKomp[[Stanowisko / Position ]:[Stanowisko / Position ]],0))="n/a","n/a",FK223-INDEX(tab_MinKomp[Konserwacja form guma],MATCH($B223,tab_MinKomp[[Stanowisko / Position ]:[Stanowisko / Position ]],0)))</f>
        <v>n/a</v>
      </c>
      <c r="FL224" s="194" t="str">
        <f>IF(INDEX(tab_MinKomp[Konserwacja form plastiki],MATCH($B223,tab_MinKomp[[Stanowisko / Position ]:[Stanowisko / Position ]],0))="n/a","n/a",FL223-INDEX(tab_MinKomp[Konserwacja form plastiki],MATCH($B223,tab_MinKomp[[Stanowisko / Position ]:[Stanowisko / Position ]],0)))</f>
        <v>n/a</v>
      </c>
      <c r="FM224" s="194" t="str">
        <f>IF(INDEX(tab_MinKomp[Konserwacja Gorącego Kanału],MATCH($B223,tab_MinKomp[[Stanowisko / Position ]:[Stanowisko / Position ]],0))="n/a","n/a",FM223-INDEX(tab_MinKomp[Konserwacja Gorącego Kanału],MATCH($B223,tab_MinKomp[[Stanowisko / Position ]:[Stanowisko / Position ]],0)))</f>
        <v>n/a</v>
      </c>
      <c r="FN224" s="194" t="str">
        <f>IF(INDEX(tab_MinKomp[MS Office (Excel)],MATCH($B223,tab_MinKomp[[Stanowisko / Position ]:[Stanowisko / Position ]],0))="n/a","n/a",FN223-INDEX(tab_MinKomp[MS Office (Excel)],MATCH($B223,tab_MinKomp[[Stanowisko / Position ]:[Stanowisko / Position ]],0)))</f>
        <v>n/a</v>
      </c>
      <c r="FO224" s="194" t="str">
        <f>IF(INDEX(tab_MinKomp[MS Office (Word)],MATCH($B223,tab_MinKomp[[Stanowisko / Position ]:[Stanowisko / Position ]],0))="n/a","n/a",FO223-INDEX(tab_MinKomp[MS Office (Word)],MATCH($B223,tab_MinKomp[[Stanowisko / Position ]:[Stanowisko / Position ]],0)))</f>
        <v>n/a</v>
      </c>
      <c r="FP224" s="194" t="str">
        <f>IF(INDEX(tab_MinKomp[MS Office (Power Point)],MATCH($B223,tab_MinKomp[[Stanowisko / Position ]:[Stanowisko / Position ]],0))="n/a","n/a",FP223-INDEX(tab_MinKomp[MS Office (Power Point)],MATCH($B223,tab_MinKomp[[Stanowisko / Position ]:[Stanowisko / Position ]],0)))</f>
        <v>n/a</v>
      </c>
      <c r="FQ224" s="196" t="str">
        <f>IF(INDEX(tab_MinKomp[Język angielski / Englisch],MATCH($B223,tab_MinKomp[[Stanowisko / Position ]:[Stanowisko / Position ]],0))="n/a","n/a",FQ223-INDEX(tab_MinKomp[Język angielski / Englisch],MATCH($B223,tab_MinKomp[[Stanowisko / Position ]:[Stanowisko / Position ]],0)))</f>
        <v>n/a</v>
      </c>
      <c r="FR224" s="196" t="str">
        <f>IF(INDEX(tab_MinKomp[Język niemiecki / Deutsch],MATCH($B223,tab_MinKomp[[Stanowisko / Position ]:[Stanowisko / Position ]],0))="n/a","n/a",FR223-INDEX(tab_MinKomp[Język niemiecki / Deutsch],MATCH($B223,tab_MinKomp[[Stanowisko / Position ]:[Stanowisko / Position ]],0)))</f>
        <v>n/a</v>
      </c>
      <c r="FS224" s="194">
        <f>IF(INDEX(tab_MinKomp[Zarządzanie dokumentacją procesową / Process dokumentation management],MATCH($B223,tab_MinKomp[[Stanowisko / Position ]:[Stanowisko / Position ]],0))="n/a","n/a",FS223-INDEX(tab_MinKomp[Zarządzanie dokumentacją procesową / Process dokumentation management],MATCH($B223,tab_MinKomp[[Stanowisko / Position ]:[Stanowisko / Position ]],0)))</f>
        <v>0</v>
      </c>
      <c r="FT224" s="194">
        <f>IF(INDEX(tab_MinKomp[Znajomość procesów z obszaru / Kenntiss der prozesse in dem Bereich],MATCH($B223,tab_MinKomp[[Stanowisko / Position ]:[Stanowisko / Position ]],0))="n/a","n/a",FT223-INDEX(tab_MinKomp[Znajomość procesów z obszaru / Kenntiss der prozesse in dem Bereich],MATCH($B223,tab_MinKomp[[Stanowisko / Position ]:[Stanowisko / Position ]],0)))</f>
        <v>0</v>
      </c>
      <c r="FU224" s="194">
        <f>IF(INDEX(tab_MinKomp[optymalizacja procesów / Prozessoptymalisierung],MATCH($B223,tab_MinKomp[[Stanowisko / Position ]:[Stanowisko / Position ]],0))="n/a","n/a",FU223-INDEX(tab_MinKomp[optymalizacja procesów / Prozessoptymalisierung],MATCH($B223,tab_MinKomp[[Stanowisko / Position ]:[Stanowisko / Position ]],0)))</f>
        <v>0</v>
      </c>
      <c r="FV224" s="194">
        <f>IF(INDEX(tab_MinKomp[Umiejętności szkoleniowe / Trainingsfähigkeiten],MATCH($B223,tab_MinKomp[[Stanowisko / Position ]:[Stanowisko / Position ]],0))="n/a","n/a",FV223-INDEX(tab_MinKomp[Umiejętności szkoleniowe / Trainingsfähigkeiten],MATCH($B223,tab_MinKomp[[Stanowisko / Position ]:[Stanowisko / Position ]],0)))</f>
        <v>0</v>
      </c>
      <c r="FW224" s="194">
        <f>IF(INDEX(tab_MinKomp[Analityczne myślenie, podejście / Analitysches Denken, Einstellung],MATCH($B223,tab_MinKomp[[Stanowisko / Position ]:[Stanowisko / Position ]],0))="n/a","n/a",FW223-INDEX(tab_MinKomp[Analityczne myślenie, podejście / Analitysches Denken, Einstellung],MATCH($B223,tab_MinKomp[[Stanowisko / Position ]:[Stanowisko / Position ]],0)))</f>
        <v>0</v>
      </c>
      <c r="FX224" s="194">
        <f>IF(INDEX(tab_MinKomp[Dokładność, precyzja w dzialaniu / Genauigkeit, Präzision in die Arbeit],MATCH($B223,tab_MinKomp[[Stanowisko / Position ]:[Stanowisko / Position ]],0))="n/a","n/a",FX223-INDEX(tab_MinKomp[Dokładność, precyzja w dzialaniu / Genauigkeit, Präzision in die Arbeit],MATCH($B223,tab_MinKomp[[Stanowisko / Position ]:[Stanowisko / Position ]],0)))</f>
        <v>0</v>
      </c>
      <c r="FY224" s="194">
        <f>IF(INDEX(tab_MinKomp[Dyspozycyjność / Verfügbarkeit],MATCH($B223,tab_MinKomp[[Stanowisko / Position ]:[Stanowisko / Position ]],0))="n/a","n/a",FY223-INDEX(tab_MinKomp[Dyspozycyjność / Verfügbarkeit],MATCH($B223,tab_MinKomp[[Stanowisko / Position ]:[Stanowisko / Position ]],0)))</f>
        <v>0</v>
      </c>
      <c r="FZ224" s="194">
        <f>IF(INDEX(tab_MinKomp[Zaangażowanie / 
Engagement],MATCH($B223,tab_MinKomp[[Stanowisko / Position ]:[Stanowisko / Position ]],0))="n/a","n/a",FZ223-INDEX(tab_MinKomp[Zaangażowanie / 
Engagement],MATCH($B223,tab_MinKomp[[Stanowisko / Position ]:[Stanowisko / Position ]],0)))</f>
        <v>0</v>
      </c>
      <c r="GA224" s="194" t="str">
        <f>IF(INDEX(tab_MinKomp[Konserwacja form guma],MATCH($B223,tab_MinKomp[[Stanowisko / Position ]:[Stanowisko / Position ]],0))="n/a","n/a",GA223-INDEX(tab_MinKomp[Konserwacja form guma],MATCH($B223,tab_MinKomp[[Stanowisko / Position ]:[Stanowisko / Position ]],0)))</f>
        <v>n/a</v>
      </c>
      <c r="GB224" s="194" t="str">
        <f>IF(INDEX(tab_MinKomp[Konserwacja form plastiki],MATCH($B223,tab_MinKomp[[Stanowisko / Position ]:[Stanowisko / Position ]],0))="n/a","n/a",GB223-INDEX(tab_MinKomp[Konserwacja form plastiki],MATCH($B223,tab_MinKomp[[Stanowisko / Position ]:[Stanowisko / Position ]],0)))</f>
        <v>n/a</v>
      </c>
      <c r="GC224" s="194">
        <f>IF(INDEX(tab_MinKomp[Elastyczność w działaniu],MATCH($B223,tab_MinKomp[[Stanowisko / Position ]:[Stanowisko / Position ]],0))="n/a","n/a",GC223-INDEX(tab_MinKomp[Elastyczność w działaniu],MATCH($B223,tab_MinKomp[[Stanowisko / Position ]:[Stanowisko / Position ]],0)))</f>
        <v>0</v>
      </c>
      <c r="GD224" s="194">
        <f>IF(INDEX(tab_MinKomp[Komunikatywność],MATCH($B223,tab_MinKomp[[Stanowisko / Position ]:[Stanowisko / Position ]],0))="n/a","n/a",GD223-INDEX(tab_MinKomp[Komunikatywność],MATCH($B223,tab_MinKomp[[Stanowisko / Position ]:[Stanowisko / Position ]],0)))</f>
        <v>1</v>
      </c>
      <c r="GE224" s="193" t="str">
        <f>IF(INDEX(tab_MinKomp[Motywowanie i budowanie zaangażowania zespołu],MATCH($B223,tab_MinKomp[[Stanowisko / Position ]:[Stanowisko / Position ]],0))="n/a","n/a",GE223-INDEX(tab_MinKomp[Motywowanie i budowanie zaangażowania zespołu],MATCH($B223,tab_MinKomp[[Stanowisko / Position ]:[Stanowisko / Position ]],0)))</f>
        <v>n/a</v>
      </c>
      <c r="GF224" s="186" t="s">
        <v>248</v>
      </c>
      <c r="GG224" s="186" t="s">
        <v>248</v>
      </c>
      <c r="GH224" s="186" t="s">
        <v>248</v>
      </c>
      <c r="GI224" s="186" t="s">
        <v>248</v>
      </c>
      <c r="GJ224" s="186" t="s">
        <v>248</v>
      </c>
      <c r="GK224" s="186" t="s">
        <v>248</v>
      </c>
      <c r="GL224" s="186" t="s">
        <v>248</v>
      </c>
      <c r="GM224" s="186" t="s">
        <v>248</v>
      </c>
      <c r="GN224" s="186" t="s">
        <v>248</v>
      </c>
      <c r="GO224" s="186" t="s">
        <v>248</v>
      </c>
      <c r="GP224" s="186" t="s">
        <v>248</v>
      </c>
      <c r="GQ224" s="186" t="s">
        <v>248</v>
      </c>
      <c r="GR224" s="186" t="s">
        <v>248</v>
      </c>
      <c r="GS224" s="186" t="s">
        <v>248</v>
      </c>
      <c r="GT224" s="186" t="s">
        <v>248</v>
      </c>
      <c r="GU224" s="186" t="s">
        <v>248</v>
      </c>
      <c r="GV224" s="186" t="s">
        <v>248</v>
      </c>
      <c r="GW224" s="186" t="s">
        <v>248</v>
      </c>
      <c r="GX224" s="186" t="s">
        <v>248</v>
      </c>
      <c r="GY224" s="186" t="s">
        <v>248</v>
      </c>
      <c r="GZ224" s="261" t="s">
        <v>248</v>
      </c>
      <c r="HA224" s="261" t="s">
        <v>248</v>
      </c>
      <c r="HB224" s="191">
        <f>SUM(G224:GE224)/(HB223-(SUM(G224:GE224)))</f>
        <v>1.7241379310344827E-2</v>
      </c>
    </row>
    <row r="225" spans="1:211" ht="24.9" customHeight="1" x14ac:dyDescent="0.3">
      <c r="A225" s="105" t="s">
        <v>317</v>
      </c>
      <c r="B225" s="105" t="s">
        <v>315</v>
      </c>
      <c r="C225" s="105" t="s">
        <v>386</v>
      </c>
      <c r="D225" s="105">
        <v>1583</v>
      </c>
      <c r="E225" s="394" t="s">
        <v>500</v>
      </c>
      <c r="F225" s="185" t="s">
        <v>374</v>
      </c>
      <c r="G225" s="186">
        <v>2</v>
      </c>
      <c r="H225" s="186">
        <v>2</v>
      </c>
      <c r="I225" s="186">
        <v>2</v>
      </c>
      <c r="J225" s="186">
        <v>2</v>
      </c>
      <c r="K225" s="186">
        <v>2</v>
      </c>
      <c r="L225" s="186" t="s">
        <v>248</v>
      </c>
      <c r="M225" s="186" t="s">
        <v>248</v>
      </c>
      <c r="N225" s="186" t="s">
        <v>248</v>
      </c>
      <c r="O225" s="186">
        <v>2</v>
      </c>
      <c r="P225" s="186">
        <v>2</v>
      </c>
      <c r="Q225" s="186" t="s">
        <v>248</v>
      </c>
      <c r="R225" s="186" t="s">
        <v>248</v>
      </c>
      <c r="S225" s="186" t="s">
        <v>248</v>
      </c>
      <c r="T225" s="186" t="s">
        <v>248</v>
      </c>
      <c r="U225" s="186" t="s">
        <v>248</v>
      </c>
      <c r="V225" s="186" t="s">
        <v>248</v>
      </c>
      <c r="W225" s="186" t="s">
        <v>248</v>
      </c>
      <c r="X225" s="186" t="s">
        <v>248</v>
      </c>
      <c r="Y225" s="186" t="s">
        <v>248</v>
      </c>
      <c r="Z225" s="186" t="s">
        <v>248</v>
      </c>
      <c r="AA225" s="186" t="s">
        <v>248</v>
      </c>
      <c r="AB225" s="186" t="s">
        <v>248</v>
      </c>
      <c r="AC225" s="186" t="s">
        <v>248</v>
      </c>
      <c r="AD225" s="186" t="s">
        <v>248</v>
      </c>
      <c r="AE225" s="186" t="s">
        <v>248</v>
      </c>
      <c r="AF225" s="186" t="s">
        <v>248</v>
      </c>
      <c r="AG225" s="186" t="s">
        <v>248</v>
      </c>
      <c r="AH225" s="186" t="s">
        <v>248</v>
      </c>
      <c r="AI225" s="186" t="s">
        <v>248</v>
      </c>
      <c r="AJ225" s="186" t="s">
        <v>248</v>
      </c>
      <c r="AK225" s="186" t="s">
        <v>248</v>
      </c>
      <c r="AL225" s="186">
        <v>2</v>
      </c>
      <c r="AM225" s="186" t="s">
        <v>248</v>
      </c>
      <c r="AN225" s="186" t="s">
        <v>248</v>
      </c>
      <c r="AO225" s="186">
        <v>1</v>
      </c>
      <c r="AP225" s="186" t="s">
        <v>248</v>
      </c>
      <c r="AQ225" s="186">
        <v>1</v>
      </c>
      <c r="AR225" s="186" t="s">
        <v>248</v>
      </c>
      <c r="AS225" s="186" t="s">
        <v>248</v>
      </c>
      <c r="AT225" s="186" t="s">
        <v>248</v>
      </c>
      <c r="AU225" s="186" t="s">
        <v>248</v>
      </c>
      <c r="AV225" s="186">
        <v>1</v>
      </c>
      <c r="AW225" s="186">
        <v>1</v>
      </c>
      <c r="AX225" s="186" t="s">
        <v>248</v>
      </c>
      <c r="AY225" s="186" t="s">
        <v>248</v>
      </c>
      <c r="AZ225" s="186" t="s">
        <v>248</v>
      </c>
      <c r="BA225" s="186">
        <v>1</v>
      </c>
      <c r="BB225" s="186">
        <v>1</v>
      </c>
      <c r="BC225" s="186" t="s">
        <v>248</v>
      </c>
      <c r="BD225" s="186" t="s">
        <v>248</v>
      </c>
      <c r="BE225" s="186" t="s">
        <v>248</v>
      </c>
      <c r="BF225" s="186" t="s">
        <v>248</v>
      </c>
      <c r="BG225" s="186" t="s">
        <v>248</v>
      </c>
      <c r="BH225" s="186" t="s">
        <v>248</v>
      </c>
      <c r="BI225" s="186" t="s">
        <v>248</v>
      </c>
      <c r="BJ225" s="186" t="s">
        <v>248</v>
      </c>
      <c r="BK225" s="186" t="s">
        <v>248</v>
      </c>
      <c r="BL225" s="186" t="s">
        <v>248</v>
      </c>
      <c r="BM225" s="186" t="s">
        <v>248</v>
      </c>
      <c r="BN225" s="186" t="s">
        <v>248</v>
      </c>
      <c r="BO225" s="186" t="s">
        <v>248</v>
      </c>
      <c r="BP225" s="186" t="s">
        <v>248</v>
      </c>
      <c r="BQ225" s="186" t="s">
        <v>248</v>
      </c>
      <c r="BR225" s="186" t="s">
        <v>248</v>
      </c>
      <c r="BS225" s="186" t="s">
        <v>248</v>
      </c>
      <c r="BT225" s="186" t="s">
        <v>248</v>
      </c>
      <c r="BU225" s="186">
        <v>3</v>
      </c>
      <c r="BV225" s="186" t="s">
        <v>248</v>
      </c>
      <c r="BW225" s="186" t="s">
        <v>248</v>
      </c>
      <c r="BX225" s="186" t="s">
        <v>248</v>
      </c>
      <c r="BY225" s="186" t="s">
        <v>248</v>
      </c>
      <c r="BZ225" s="186" t="s">
        <v>248</v>
      </c>
      <c r="CA225" s="186" t="s">
        <v>248</v>
      </c>
      <c r="CB225" s="186" t="s">
        <v>248</v>
      </c>
      <c r="CC225" s="186" t="s">
        <v>248</v>
      </c>
      <c r="CD225" s="186">
        <v>1</v>
      </c>
      <c r="CE225" s="186" t="s">
        <v>248</v>
      </c>
      <c r="CF225" s="186" t="s">
        <v>248</v>
      </c>
      <c r="CG225" s="186">
        <v>1</v>
      </c>
      <c r="CH225" s="186" t="s">
        <v>248</v>
      </c>
      <c r="CI225" s="186" t="s">
        <v>248</v>
      </c>
      <c r="CJ225" s="186" t="s">
        <v>248</v>
      </c>
      <c r="CK225" s="186" t="s">
        <v>248</v>
      </c>
      <c r="CL225" s="186" t="s">
        <v>248</v>
      </c>
      <c r="CM225" s="186" t="s">
        <v>248</v>
      </c>
      <c r="CN225" s="186" t="s">
        <v>248</v>
      </c>
      <c r="CO225" s="186" t="s">
        <v>248</v>
      </c>
      <c r="CP225" s="186" t="s">
        <v>248</v>
      </c>
      <c r="CQ225" s="186" t="s">
        <v>248</v>
      </c>
      <c r="CR225" s="186" t="s">
        <v>248</v>
      </c>
      <c r="CS225" s="186" t="s">
        <v>248</v>
      </c>
      <c r="CT225" s="186" t="s">
        <v>248</v>
      </c>
      <c r="CU225" s="186" t="s">
        <v>248</v>
      </c>
      <c r="CV225" s="186" t="s">
        <v>248</v>
      </c>
      <c r="CW225" s="186">
        <v>1</v>
      </c>
      <c r="CX225" s="186" t="s">
        <v>248</v>
      </c>
      <c r="CY225" s="186" t="s">
        <v>248</v>
      </c>
      <c r="CZ225" s="186" t="s">
        <v>248</v>
      </c>
      <c r="DA225" s="186" t="s">
        <v>248</v>
      </c>
      <c r="DB225" s="186" t="s">
        <v>248</v>
      </c>
      <c r="DC225" s="186" t="s">
        <v>248</v>
      </c>
      <c r="DD225" s="186" t="s">
        <v>248</v>
      </c>
      <c r="DE225" s="186" t="s">
        <v>248</v>
      </c>
      <c r="DF225" s="186">
        <v>1</v>
      </c>
      <c r="DG225" s="186" t="s">
        <v>248</v>
      </c>
      <c r="DH225" s="186" t="s">
        <v>248</v>
      </c>
      <c r="DI225" s="186" t="s">
        <v>248</v>
      </c>
      <c r="DJ225" s="186" t="s">
        <v>248</v>
      </c>
      <c r="DK225" s="186" t="s">
        <v>248</v>
      </c>
      <c r="DL225" s="186" t="s">
        <v>248</v>
      </c>
      <c r="DM225" s="186" t="s">
        <v>248</v>
      </c>
      <c r="DN225" s="186" t="s">
        <v>248</v>
      </c>
      <c r="DO225" s="186" t="s">
        <v>248</v>
      </c>
      <c r="DP225" s="186" t="s">
        <v>248</v>
      </c>
      <c r="DQ225" s="186" t="s">
        <v>248</v>
      </c>
      <c r="DR225" s="186" t="s">
        <v>248</v>
      </c>
      <c r="DS225" s="186" t="s">
        <v>248</v>
      </c>
      <c r="DT225" s="186" t="s">
        <v>248</v>
      </c>
      <c r="DU225" s="186" t="s">
        <v>248</v>
      </c>
      <c r="DV225" s="186" t="s">
        <v>248</v>
      </c>
      <c r="DW225" s="186" t="s">
        <v>248</v>
      </c>
      <c r="DX225" s="186" t="s">
        <v>248</v>
      </c>
      <c r="DY225" s="186" t="s">
        <v>248</v>
      </c>
      <c r="DZ225" s="186" t="s">
        <v>248</v>
      </c>
      <c r="EA225" s="186" t="s">
        <v>248</v>
      </c>
      <c r="EB225" s="186" t="s">
        <v>248</v>
      </c>
      <c r="EC225" s="186" t="s">
        <v>248</v>
      </c>
      <c r="ED225" s="186" t="s">
        <v>248</v>
      </c>
      <c r="EE225" s="186" t="s">
        <v>248</v>
      </c>
      <c r="EF225" s="186" t="s">
        <v>248</v>
      </c>
      <c r="EG225" s="186" t="s">
        <v>248</v>
      </c>
      <c r="EH225" s="186" t="s">
        <v>248</v>
      </c>
      <c r="EI225" s="186" t="s">
        <v>248</v>
      </c>
      <c r="EJ225" s="186" t="s">
        <v>248</v>
      </c>
      <c r="EK225" s="186" t="s">
        <v>248</v>
      </c>
      <c r="EL225" s="184" t="s">
        <v>248</v>
      </c>
      <c r="EM225" s="184" t="s">
        <v>248</v>
      </c>
      <c r="EN225" s="184" t="s">
        <v>248</v>
      </c>
      <c r="EO225" s="186" t="s">
        <v>248</v>
      </c>
      <c r="EP225" s="186" t="s">
        <v>248</v>
      </c>
      <c r="EQ225" s="186" t="s">
        <v>248</v>
      </c>
      <c r="ER225" s="186" t="s">
        <v>248</v>
      </c>
      <c r="ES225" s="186" t="s">
        <v>248</v>
      </c>
      <c r="ET225" s="186" t="s">
        <v>248</v>
      </c>
      <c r="EU225" s="186" t="s">
        <v>248</v>
      </c>
      <c r="EV225" s="186" t="s">
        <v>248</v>
      </c>
      <c r="EW225" s="186" t="s">
        <v>248</v>
      </c>
      <c r="EX225" s="186" t="s">
        <v>248</v>
      </c>
      <c r="EY225" s="186" t="s">
        <v>248</v>
      </c>
      <c r="EZ225" s="186" t="s">
        <v>248</v>
      </c>
      <c r="FA225" s="186" t="s">
        <v>248</v>
      </c>
      <c r="FB225" s="186" t="s">
        <v>248</v>
      </c>
      <c r="FC225" s="186" t="s">
        <v>248</v>
      </c>
      <c r="FD225" s="186" t="s">
        <v>248</v>
      </c>
      <c r="FE225" s="186" t="s">
        <v>248</v>
      </c>
      <c r="FF225" s="186" t="s">
        <v>248</v>
      </c>
      <c r="FG225" s="186" t="s">
        <v>248</v>
      </c>
      <c r="FH225" s="186" t="s">
        <v>248</v>
      </c>
      <c r="FI225" s="186" t="s">
        <v>248</v>
      </c>
      <c r="FJ225" s="186" t="s">
        <v>248</v>
      </c>
      <c r="FK225" s="186" t="s">
        <v>248</v>
      </c>
      <c r="FL225" s="186" t="s">
        <v>248</v>
      </c>
      <c r="FM225" s="186" t="s">
        <v>248</v>
      </c>
      <c r="FN225" s="186">
        <v>1</v>
      </c>
      <c r="FO225" s="186">
        <v>1</v>
      </c>
      <c r="FP225" s="186">
        <v>1</v>
      </c>
      <c r="FQ225" s="187" t="s">
        <v>248</v>
      </c>
      <c r="FR225" s="187" t="s">
        <v>248</v>
      </c>
      <c r="FS225" s="186">
        <v>1</v>
      </c>
      <c r="FT225" s="186">
        <v>2</v>
      </c>
      <c r="FU225" s="186">
        <v>1</v>
      </c>
      <c r="FV225" s="186">
        <v>1</v>
      </c>
      <c r="FW225" s="186">
        <v>1</v>
      </c>
      <c r="FX225" s="186">
        <v>2</v>
      </c>
      <c r="FY225" s="186">
        <v>1</v>
      </c>
      <c r="FZ225" s="186">
        <v>1</v>
      </c>
      <c r="GA225" s="186" t="s">
        <v>248</v>
      </c>
      <c r="GB225" s="186" t="s">
        <v>248</v>
      </c>
      <c r="GC225" s="186">
        <v>1</v>
      </c>
      <c r="GD225" s="186">
        <v>2</v>
      </c>
      <c r="GE225" s="186" t="s">
        <v>248</v>
      </c>
      <c r="GF225" s="186" t="s">
        <v>248</v>
      </c>
      <c r="GG225" s="186" t="s">
        <v>248</v>
      </c>
      <c r="GH225" s="186" t="s">
        <v>248</v>
      </c>
      <c r="GI225" s="186" t="s">
        <v>248</v>
      </c>
      <c r="GJ225" s="186" t="s">
        <v>248</v>
      </c>
      <c r="GK225" s="186" t="s">
        <v>248</v>
      </c>
      <c r="GL225" s="186" t="s">
        <v>248</v>
      </c>
      <c r="GM225" s="186" t="s">
        <v>248</v>
      </c>
      <c r="GN225" s="186" t="s">
        <v>248</v>
      </c>
      <c r="GO225" s="186" t="s">
        <v>248</v>
      </c>
      <c r="GP225" s="186" t="s">
        <v>248</v>
      </c>
      <c r="GQ225" s="186" t="s">
        <v>248</v>
      </c>
      <c r="GR225" s="186" t="s">
        <v>248</v>
      </c>
      <c r="GS225" s="186" t="s">
        <v>248</v>
      </c>
      <c r="GT225" s="186" t="s">
        <v>248</v>
      </c>
      <c r="GU225" s="186" t="s">
        <v>248</v>
      </c>
      <c r="GV225" s="186" t="s">
        <v>248</v>
      </c>
      <c r="GW225" s="186" t="s">
        <v>248</v>
      </c>
      <c r="GX225" s="186" t="s">
        <v>248</v>
      </c>
      <c r="GY225" s="186" t="s">
        <v>248</v>
      </c>
      <c r="GZ225" s="261" t="s">
        <v>248</v>
      </c>
      <c r="HA225" s="261" t="s">
        <v>248</v>
      </c>
      <c r="HB225" s="188">
        <f>SUM(G225:GE225)</f>
        <v>45</v>
      </c>
    </row>
    <row r="226" spans="1:211" ht="24.9" customHeight="1" thickBot="1" x14ac:dyDescent="0.35">
      <c r="A226" s="108" t="str">
        <f>A225</f>
        <v>Prod.-Q-2</v>
      </c>
      <c r="B226" s="108" t="str">
        <f>B225</f>
        <v>Pracownik Produkcji</v>
      </c>
      <c r="C226" s="108" t="str">
        <f>C225</f>
        <v>MS</v>
      </c>
      <c r="D226" s="108">
        <f>D225</f>
        <v>1583</v>
      </c>
      <c r="E226" s="395"/>
      <c r="F226" s="189" t="s">
        <v>375</v>
      </c>
      <c r="G226" s="192">
        <v>2</v>
      </c>
      <c r="H226" s="193">
        <v>2</v>
      </c>
      <c r="I226" s="193">
        <v>2</v>
      </c>
      <c r="J226" s="193">
        <f>IF(INDEX(tab_MinKomp[Gospodarka substancjami niebezpiecznymi / Gefahrstoffmanagement],MATCH($B225,tab_MinKomp[[Stanowisko / Position ]:[Stanowisko / Position ]],0))="n/a","n/a",J225-INDEX(tab_MinKomp[Gospodarka substancjami niebezpiecznymi / Gefahrstoffmanagement],MATCH($B225,tab_MinKomp[[Stanowisko / Position ]:[Stanowisko / Position ]],0)))</f>
        <v>1</v>
      </c>
      <c r="K226" s="193">
        <f>IF(INDEX(tab_MinKomp[Gospodarka odpadami / Abfallwirtschaft],MATCH($B225,tab_MinKomp[[Stanowisko / Position ]:[Stanowisko / Position ]],0))="n/a","n/a",K225-INDEX(tab_MinKomp[Gospodarka odpadami / Abfallwirtschaft],MATCH($B225,tab_MinKomp[[Stanowisko / Position ]:[Stanowisko / Position ]],0)))</f>
        <v>1</v>
      </c>
      <c r="L226" s="194" t="str">
        <f>IF(INDEX(tab_MinKomp[Przepisy kodeksu pracy / Bestimmungen des Arbeitsgesetzes],MATCH($B225,tab_MinKomp[[Stanowisko / Position ]:[Stanowisko / Position ]],0))="n/a","n/a",L225-INDEX(tab_MinKomp[Przepisy kodeksu pracy / Bestimmungen des Arbeitsgesetzes],MATCH($B225,tab_MinKomp[[Stanowisko / Position ]:[Stanowisko / Position ]],0)))</f>
        <v>n/a</v>
      </c>
      <c r="M226" s="195" t="str">
        <f>IF(INDEX(tab_MinKomp[Przepisy o ub.społ. ZUS  / Sozialversicherungsvorschriften],MATCH($B225,tab_MinKomp[[Stanowisko / Position ]:[Stanowisko / Position ]],0))="n/a","n/a",M225-INDEX(tab_MinKomp[Przepisy o ub.społ. ZUS  / Sozialversicherungsvorschriften],MATCH($B225,tab_MinKomp[[Stanowisko / Position ]:[Stanowisko / Position ]],0)))</f>
        <v>n/a</v>
      </c>
      <c r="N226" s="194" t="str">
        <f>IF(INDEX(tab_MinKomp[PRZEPISY O PDOF /persönlich Einkommensteuergesetz ],MATCH($B225,tab_MinKomp[[Stanowisko / Position ]:[Stanowisko / Position ]],0))="n/a","n/a",N225-INDEX(tab_MinKomp[PRZEPISY O PDOF /persönlich Einkommensteuergesetz ],MATCH($B225,tab_MinKomp[[Stanowisko / Position ]:[Stanowisko / Position ]],0)))</f>
        <v>n/a</v>
      </c>
      <c r="O226" s="194">
        <v>2</v>
      </c>
      <c r="P226" s="194">
        <v>2</v>
      </c>
      <c r="Q226" s="194" t="str">
        <f>IF(INDEX(tab_MinKomp[System R2PŁATNIK PRO: Płace / Lohnabrechnung],MATCH($B225,tab_MinKomp[[Stanowisko / Position ]:[Stanowisko / Position ]],0))="n/a","n/a",Q225-INDEX(tab_MinKomp[System R2PŁATNIK PRO: Płace / Lohnabrechnung],MATCH($B225,tab_MinKomp[[Stanowisko / Position ]:[Stanowisko / Position ]],0)))</f>
        <v>n/a</v>
      </c>
      <c r="R226" s="194" t="str">
        <f>IF(INDEX(tab_MinKomp[SystemR2PŁATNIK PRO: KADRY / Personaldaten],MATCH($B225,tab_MinKomp[[Stanowisko / Position ]:[Stanowisko / Position ]],0))="n/a","n/a",R225-INDEX(tab_MinKomp[SystemR2PŁATNIK PRO: KADRY / Personaldaten],MATCH($B225,tab_MinKomp[[Stanowisko / Position ]:[Stanowisko / Position ]],0)))</f>
        <v>n/a</v>
      </c>
      <c r="S226" s="194" t="str">
        <f>IF(INDEX(tab_MinKomp[SYSTEM R2PŁATNIK PRO: zarządzanie pracownikami / Arbeitsverwaltung],MATCH($B225,tab_MinKomp[[Stanowisko / Position ]:[Stanowisko / Position ]],0))="n/a","n/a",S225-INDEX(tab_MinKomp[SYSTEM R2PŁATNIK PRO: zarządzanie pracownikami / Arbeitsverwaltung],MATCH($B225,tab_MinKomp[[Stanowisko / Position ]:[Stanowisko / Position ]],0)))</f>
        <v>n/a</v>
      </c>
      <c r="T226" s="194" t="str">
        <f>IF(INDEX(tab_MinKomp[Doradztwo, wsparcie personalne / Personalberatung und Unterstützung],MATCH($B225,tab_MinKomp[[Stanowisko / Position ]:[Stanowisko / Position ]],0))="n/a","n/a",T225-INDEX(tab_MinKomp[Doradztwo, wsparcie personalne / Personalberatung und Unterstützung],MATCH($B225,tab_MinKomp[[Stanowisko / Position ]:[Stanowisko / Position ]],0)))</f>
        <v>n/a</v>
      </c>
      <c r="U226" s="194" t="str">
        <f>IF(INDEX(tab_MinKomp[Przepisy o podatku VAT / MwSt.- Gesetz],MATCH($B225,tab_MinKomp[[Stanowisko / Position ]:[Stanowisko / Position ]],0))="n/a","n/a",U225-INDEX(tab_MinKomp[Przepisy o podatku VAT / MwSt.- Gesetz],MATCH($B225,tab_MinKomp[[Stanowisko / Position ]:[Stanowisko / Position ]],0)))</f>
        <v>n/a</v>
      </c>
      <c r="V226" s="194" t="str">
        <f>IF(INDEX(tab_MinKomp[PrzepisyPDOP / geschäftlich Einkommensteuergesetz],MATCH($B225,tab_MinKomp[[Stanowisko / Position ]:[Stanowisko / Position ]],0))="n/a","n/a",V225-INDEX(tab_MinKomp[PrzepisyPDOP / geschäftlich Einkommensteuergesetz],MATCH($B225,tab_MinKomp[[Stanowisko / Position ]:[Stanowisko / Position ]],0)))</f>
        <v>n/a</v>
      </c>
      <c r="W226" s="194" t="str">
        <f>IF(INDEX(tab_MinKomp[System BAAN / FINANSE (FIBU)],MATCH($B225,tab_MinKomp[[Stanowisko / Position ]:[Stanowisko / Position ]],0))="n/a","n/a",W225-INDEX(tab_MinKomp[System BAAN / FINANSE (FIBU)],MATCH($B225,tab_MinKomp[[Stanowisko / Position ]:[Stanowisko / Position ]],0)))</f>
        <v>n/a</v>
      </c>
      <c r="X226" s="194" t="str">
        <f>IF(INDEX(tab_MinKomp[Systemy pomocnicze / Hilfssysteme(STOCKPROGRAM, KALK2000 etc.)],MATCH($B225,tab_MinKomp[[Stanowisko / Position ]:[Stanowisko / Position ]],0))="n/a","n/a",X225-INDEX(tab_MinKomp[Systemy pomocnicze / Hilfssysteme(STOCKPROGRAM, KALK2000 etc.)],MATCH($B225,tab_MinKomp[[Stanowisko / Position ]:[Stanowisko / Position ]],0)))</f>
        <v>n/a</v>
      </c>
      <c r="Y226" s="194" t="str">
        <f>IF(INDEX(tab_MinKomp[Polityka rachunkowości / Buchführungspolitik],MATCH($B225,tab_MinKomp[[Stanowisko / Position ]:[Stanowisko / Position ]],0))="n/a","n/a",Y225-INDEX(tab_MinKomp[Polityka rachunkowości / Buchführungspolitik],MATCH($B225,tab_MinKomp[[Stanowisko / Position ]:[Stanowisko / Position ]],0)))</f>
        <v>n/a</v>
      </c>
      <c r="Z226" s="194" t="str">
        <f>IF(INDEX(tab_MinKomp[Ustawa o rachunkowości / Rechnungslegungsgesetz],MATCH($B225,tab_MinKomp[[Stanowisko / Position ]:[Stanowisko / Position ]],0))="n/a","n/a",Z225-INDEX(tab_MinKomp[Ustawa o rachunkowości / Rechnungslegungsgesetz],MATCH($B225,tab_MinKomp[[Stanowisko / Position ]:[Stanowisko / Position ]],0)))</f>
        <v>n/a</v>
      </c>
      <c r="AA226" s="194" t="str">
        <f>IF(INDEX(tab_MinKomp[WORKFLOW - TS-100],MATCH($B225,tab_MinKomp[[Stanowisko / Position ]:[Stanowisko / Position ]],0))="n/a","n/a",AA225-INDEX(tab_MinKomp[WORKFLOW - TS-100],MATCH($B225,tab_MinKomp[[Stanowisko / Position ]:[Stanowisko / Position ]],0)))</f>
        <v>n/a</v>
      </c>
      <c r="AB226" s="194" t="str">
        <f>IF(INDEX(tab_MinKomp[WORKFLOW - SFMS],MATCH($B225,tab_MinKomp[[Stanowisko / Position ]:[Stanowisko / Position ]],0))="n/a","n/a",AB225-INDEX(tab_MinKomp[WORKFLOW - SFMS],MATCH($B225,tab_MinKomp[[Stanowisko / Position ]:[Stanowisko / Position ]],0)))</f>
        <v>n/a</v>
      </c>
      <c r="AC226" s="194" t="str">
        <f>IF(INDEX(tab_MinKomp[System ISO 9001:2015],MATCH($B225,tab_MinKomp[[Stanowisko / Position ]:[Stanowisko / Position ]],0))="n/a","n/a",AC225-INDEX(tab_MinKomp[System ISO 9001:2015],MATCH($B225,tab_MinKomp[[Stanowisko / Position ]:[Stanowisko / Position ]],0)))</f>
        <v>n/a</v>
      </c>
      <c r="AD226" s="194" t="str">
        <f>IF(INDEX(tab_MinKomp[System ISO 9001:2015],MATCH($B225,tab_MinKomp[[Stanowisko / Position ]:[Stanowisko / Position ]],0))="n/a","n/a",AD225-INDEX(tab_MinKomp[System ISO 9001:2015],MATCH($B225,tab_MinKomp[[Stanowisko / Position ]:[Stanowisko / Position ]],0)))</f>
        <v>n/a</v>
      </c>
      <c r="AE226" s="194" t="str">
        <f>IF(INDEX(tab_MinKomp[System ISO 9001:2015],MATCH($B225,tab_MinKomp[[Stanowisko / Position ]:[Stanowisko / Position ]],0))="n/a","n/a",AE225-INDEX(tab_MinKomp[System ISO 9001:2015],MATCH($B225,tab_MinKomp[[Stanowisko / Position ]:[Stanowisko / Position ]],0)))</f>
        <v>n/a</v>
      </c>
      <c r="AF226" s="194" t="str">
        <f>IF(INDEX(tab_MinKomp[System ISO 9001:2015],MATCH($B225,tab_MinKomp[[Stanowisko / Position ]:[Stanowisko / Position ]],0))="n/a","n/a",AF225-INDEX(tab_MinKomp[System ISO 9001:2015],MATCH($B225,tab_MinKomp[[Stanowisko / Position ]:[Stanowisko / Position ]],0)))</f>
        <v>n/a</v>
      </c>
      <c r="AG226" s="194" t="str">
        <f>IF(INDEX(tab_MinKomp[Wymagania VDA 6.3 Process / Forderungen],MATCH($B225,tab_MinKomp[[Stanowisko / Position ]:[Stanowisko / Position ]],0))="n/a","n/a",AG225-INDEX(tab_MinKomp[Wymagania VDA 6.3 Process / Forderungen],MATCH($B225,tab_MinKomp[[Stanowisko / Position ]:[Stanowisko / Position ]],0)))</f>
        <v>n/a</v>
      </c>
      <c r="AH226" s="194" t="str">
        <f>IF(INDEX(tab_MinKomp[Wymagania VDA 6.5 Product / Forderungen],MATCH($B225,tab_MinKomp[[Stanowisko / Position ]:[Stanowisko / Position ]],0))="n/a","n/a",AH225-INDEX(tab_MinKomp[Wymagania VDA 6.5 Product / Forderungen],MATCH($B225,tab_MinKomp[[Stanowisko / Position ]:[Stanowisko / Position ]],0)))</f>
        <v>n/a</v>
      </c>
      <c r="AI226" s="194" t="str">
        <f>IF(INDEX(tab_MinKomp[System ISO 9001:2015],MATCH($B225,tab_MinKomp[[Stanowisko / Position ]:[Stanowisko / Position ]],0))="n/a","n/a",AI225-INDEX(tab_MinKomp[System ISO 9001:2015],MATCH($B225,tab_MinKomp[[Stanowisko / Position ]:[Stanowisko / Position ]],0)))</f>
        <v>n/a</v>
      </c>
      <c r="AJ226" s="194" t="str">
        <f>IF(INDEX(tab_MinKomp[Auditor systemu ISO 17021:2018],MATCH($B225,tab_MinKomp[[Stanowisko / Position ]:[Stanowisko / Position ]],0))="n/a","n/a",AJ225-INDEX(tab_MinKomp[Auditor systemu ISO 17021:2018],MATCH($B225,tab_MinKomp[[Stanowisko / Position ]:[Stanowisko / Position ]],0)))</f>
        <v>n/a</v>
      </c>
      <c r="AK226" s="194" t="str">
        <f>IF(INDEX(tab_MinKomp[Pełnomocnik systemu / Systemvertreter],MATCH($B225,tab_MinKomp[[Stanowisko / Position ]:[Stanowisko / Position ]],0))="n/a","n/a",AK225-INDEX(tab_MinKomp[Pełnomocnik systemu / Systemvertreter],MATCH($B225,tab_MinKomp[[Stanowisko / Position ]:[Stanowisko / Position ]],0)))</f>
        <v>n/a</v>
      </c>
      <c r="AL226" s="194">
        <v>2</v>
      </c>
      <c r="AM226" s="194" t="str">
        <f>IF(INDEX(tab_MinKomp[WDRAŻANIE NOWYCH PROJEKTÓW/ PROCEDURA CTM],MATCH($B225,tab_MinKomp[[Stanowisko / Position ]:[Stanowisko / Position ]],0))="n/a","n/a",AM225-INDEX(tab_MinKomp[WDRAŻANIE NOWYCH PROJEKTÓW/ PROCEDURA CTM],MATCH($B225,tab_MinKomp[[Stanowisko / Position ]:[Stanowisko / Position ]],0)))</f>
        <v>n/a</v>
      </c>
      <c r="AN226" s="194" t="str">
        <f>IF(INDEX(tab_MinKomp[KAMIENIE MILOWE MSL/PIFF],MATCH($B225,tab_MinKomp[[Stanowisko / Position ]:[Stanowisko / Position ]],0))="n/a","n/a",AN225-INDEX(tab_MinKomp[KAMIENIE MILOWE MSL/PIFF],MATCH($B225,tab_MinKomp[[Stanowisko / Position ]:[Stanowisko / Position ]],0)))</f>
        <v>n/a</v>
      </c>
      <c r="AO226" s="194">
        <f>IF(INDEX(tab_MinKomp[CP],MATCH($B225,tab_MinKomp[[Stanowisko / Position ]:[Stanowisko / Position ]],0))="n/a","n/a",AO225-INDEX(tab_MinKomp[CP],MATCH($B225,tab_MinKomp[[Stanowisko / Position ]:[Stanowisko / Position ]],0)))</f>
        <v>0</v>
      </c>
      <c r="AP226" s="194" t="str">
        <f>IF(INDEX(tab_MinKomp[FMEA],MATCH($B225,tab_MinKomp[[Stanowisko / Position ]:[Stanowisko / Position ]],0))="n/a","n/a",AP225-INDEX(tab_MinKomp[FMEA],MATCH($B225,tab_MinKomp[[Stanowisko / Position ]:[Stanowisko / Position ]],0)))</f>
        <v>n/a</v>
      </c>
      <c r="AQ226" s="194">
        <v>1</v>
      </c>
      <c r="AR226" s="194" t="str">
        <f>IF(INDEX(tab_MinKomp[APQP],MATCH($B225,tab_MinKomp[[Stanowisko / Position ]:[Stanowisko / Position ]],0))="n/a","n/a",AR225-INDEX(tab_MinKomp[APQP],MATCH($B225,tab_MinKomp[[Stanowisko / Position ]:[Stanowisko / Position ]],0)))</f>
        <v>n/a</v>
      </c>
      <c r="AS226" s="194" t="str">
        <f>IF(INDEX(tab_MinKomp[MSA],MATCH($B225,tab_MinKomp[[Stanowisko / Position ]:[Stanowisko / Position ]],0))="n/a","n/a",AS225-INDEX(tab_MinKomp[MSA],MATCH($B225,tab_MinKomp[[Stanowisko / Position ]:[Stanowisko / Position ]],0)))</f>
        <v>n/a</v>
      </c>
      <c r="AT226" s="194" t="str">
        <f>IF(INDEX(tab_MinKomp[SPC],MATCH($B225,tab_MinKomp[[Stanowisko / Position ]:[Stanowisko / Position ]],0))="n/a","n/a",AT225-INDEX(tab_MinKomp[SPC],MATCH($B225,tab_MinKomp[[Stanowisko / Position ]:[Stanowisko / Position ]],0)))</f>
        <v>n/a</v>
      </c>
      <c r="AU226" s="194" t="str">
        <f>IF(INDEX(tab_MinKomp[CSR (SPECYFICZNE WYMAGANIA KLIENTA)],MATCH($B225,tab_MinKomp[[Stanowisko / Position ]:[Stanowisko / Position ]],0))="n/a","n/a",AU225-INDEX(tab_MinKomp[CSR (SPECYFICZNE WYMAGANIA KLIENTA)],MATCH($B225,tab_MinKomp[[Stanowisko / Position ]:[Stanowisko / Position ]],0)))</f>
        <v>n/a</v>
      </c>
      <c r="AV226" s="194">
        <v>2</v>
      </c>
      <c r="AW226" s="194">
        <f>IF(INDEX(tab_MinKomp[LEAN MANAGEMENT],MATCH($B225,tab_MinKomp[[Stanowisko / Position ]:[Stanowisko / Position ]],0))="n/a","n/a",AW225-INDEX(tab_MinKomp[LEAN MANAGEMENT],MATCH($B225,tab_MinKomp[[Stanowisko / Position ]:[Stanowisko / Position ]],0)))</f>
        <v>0</v>
      </c>
      <c r="AX226" s="194" t="str">
        <f>IF(INDEX(tab_MinKomp[5R],MATCH($B225,tab_MinKomp[[Stanowisko / Position ]:[Stanowisko / Position ]],0))="n/a","n/a",AX225-INDEX(tab_MinKomp[5R],MATCH($B225,tab_MinKomp[[Stanowisko / Position ]:[Stanowisko / Position ]],0)))</f>
        <v>n/a</v>
      </c>
      <c r="AY226" s="194" t="str">
        <f>IF(INDEX(tab_MinKomp[Six Sigma],MATCH($B225,tab_MinKomp[[Stanowisko / Position ]:[Stanowisko / Position ]],0))="n/a","n/a",AY225-INDEX(tab_MinKomp[Six Sigma],MATCH($B225,tab_MinKomp[[Stanowisko / Position ]:[Stanowisko / Position ]],0)))</f>
        <v>n/a</v>
      </c>
      <c r="AZ226" s="194" t="str">
        <f>IF(INDEX(tab_MinKomp[System BAAN / Distribution &amp; Supply Chain],MATCH($B225,tab_MinKomp[[Stanowisko / Position ]:[Stanowisko / Position ]],0))="n/a","n/a",AZ225-INDEX(tab_MinKomp[System BAAN / Distribution &amp; Supply Chain],MATCH($B225,tab_MinKomp[[Stanowisko / Position ]:[Stanowisko / Position ]],0)))</f>
        <v>n/a</v>
      </c>
      <c r="BA226" s="194">
        <f>IF(INDEX(tab_MinKomp[LEAN MANAGEMENT],MATCH($B225,tab_MinKomp[[Stanowisko / Position ]:[Stanowisko / Position ]],0))="n/a","n/a",BA225-INDEX(tab_MinKomp[LEAN MANAGEMENT],MATCH($B225,tab_MinKomp[[Stanowisko / Position ]:[Stanowisko / Position ]],0)))</f>
        <v>0</v>
      </c>
      <c r="BB226" s="194">
        <f>IF(INDEX(tab_MinKomp[LEAN MANAGEMENT],MATCH($B225,tab_MinKomp[[Stanowisko / Position ]:[Stanowisko / Position ]],0))="n/a","n/a",BB225-INDEX(tab_MinKomp[LEAN MANAGEMENT],MATCH($B225,tab_MinKomp[[Stanowisko / Position ]:[Stanowisko / Position ]],0)))</f>
        <v>0</v>
      </c>
      <c r="BC226" s="194" t="str">
        <f>IF(INDEX(tab_MinKomp[Organizacja dostaw / Versorgungsorganisation],MATCH($B225,tab_MinKomp[[Stanowisko / Position ]:[Stanowisko / Position ]],0))="n/a","n/a",BC225-INDEX(tab_MinKomp[Organizacja dostaw / Versorgungsorganisation],MATCH($B225,tab_MinKomp[[Stanowisko / Position ]:[Stanowisko / Position ]],0)))</f>
        <v>n/a</v>
      </c>
      <c r="BD226" s="194" t="str">
        <f>IF(INDEX(tab_MinKomp[Organizacja wysyłek / Organisation von Lieferungen],MATCH($B225,tab_MinKomp[[Stanowisko / Position ]:[Stanowisko / Position ]],0))="n/a","n/a",BD225-INDEX(tab_MinKomp[Organizacja wysyłek / Organisation von Lieferungen],MATCH($B225,tab_MinKomp[[Stanowisko / Position ]:[Stanowisko / Position ]],0)))</f>
        <v>n/a</v>
      </c>
      <c r="BE226" s="194" t="str">
        <f>IF(INDEX(tab_MinKomp[Analiza magazynowa - Program Polen.mdb / Inventuranalyse],MATCH($B225,tab_MinKomp[[Stanowisko / Position ]:[Stanowisko / Position ]],0))="n/a","n/a",BE225-INDEX(tab_MinKomp[Analiza magazynowa - Program Polen.mdb / Inventuranalyse],MATCH($B225,tab_MinKomp[[Stanowisko / Position ]:[Stanowisko / Position ]],0)))</f>
        <v>n/a</v>
      </c>
      <c r="BF226" s="190" t="str">
        <f>IF(INDEX(tab_MinKomp[MMOG (Materials Management Operations Guidelines)],MATCH($B225,tab_MinKomp[[Stanowisko / Position ]:[Stanowisko / Position ]],0))="n/a","n/a",BF225-INDEX(tab_MinKomp[MMOG (Materials Management Operations Guidelines)],MATCH($B225,tab_MinKomp[[Stanowisko / Position ]:[Stanowisko / Position ]],0)))</f>
        <v>n/a</v>
      </c>
      <c r="BG226" s="190" t="str">
        <f>IF(INDEX(tab_MinKomp[GPP],MATCH($B225,tab_MinKomp[[Stanowisko / Position ]:[Stanowisko / Position ]],0))="n/a","n/a",BG225-INDEX(tab_MinKomp[GPP],MATCH($B225,tab_MinKomp[[Stanowisko / Position ]:[Stanowisko / Position ]],0)))</f>
        <v>n/a</v>
      </c>
      <c r="BH226" s="190" t="str">
        <f>IF(INDEX(tab_MinKomp[AIAG (Automotive Industry Action Group)],MATCH($B225,tab_MinKomp[[Stanowisko / Position ]:[Stanowisko / Position ]],0))="n/a","n/a",BH225-INDEX(tab_MinKomp[AIAG (Automotive Industry Action Group)],MATCH($B225,tab_MinKomp[[Stanowisko / Position ]:[Stanowisko / Position ]],0)))</f>
        <v>n/a</v>
      </c>
      <c r="BI226" s="190" t="str">
        <f>IF(INDEX(tab_MinKomp[Super-G disputes],MATCH($B225,tab_MinKomp[[Stanowisko / Position ]:[Stanowisko / Position ]],0))="n/a","n/a",BI225-INDEX(tab_MinKomp[Super-G disputes],MATCH($B225,tab_MinKomp[[Stanowisko / Position ]:[Stanowisko / Position ]],0)))</f>
        <v>n/a</v>
      </c>
      <c r="BJ226" s="190" t="str">
        <f>IF(INDEX(tab_MinKomp[CMMS3/eDDL (Direct Data Link)],MATCH($B225,tab_MinKomp[[Stanowisko / Position ]:[Stanowisko / Position ]],0))="n/a","n/a",BJ225-INDEX(tab_MinKomp[CMMS3/eDDL (Direct Data Link)],MATCH($B225,tab_MinKomp[[Stanowisko / Position ]:[Stanowisko / Position ]],0)))</f>
        <v>n/a</v>
      </c>
      <c r="BK226" s="190" t="str">
        <f>IF(INDEX(tab_MinKomp[MP&amp;L (Material Planning and Logistics)],MATCH($B225,tab_MinKomp[[Stanowisko / Position ]:[Stanowisko / Position ]],0))="n/a","n/a",BK225-INDEX(tab_MinKomp[MP&amp;L (Material Planning and Logistics)],MATCH($B225,tab_MinKomp[[Stanowisko / Position ]:[Stanowisko / Position ]],0)))</f>
        <v>n/a</v>
      </c>
      <c r="BL226" s="190" t="str">
        <f>IF(INDEX(tab_MinKomp[Supplier delivery rating],MATCH($B225,tab_MinKomp[[Stanowisko / Position ]:[Stanowisko / Position ]],0))="n/a","n/a",BL225-INDEX(tab_MinKomp[Supplier delivery rating],MATCH($B225,tab_MinKomp[[Stanowisko / Position ]:[Stanowisko / Position ]],0)))</f>
        <v>n/a</v>
      </c>
      <c r="BM226" s="194" t="str">
        <f>IF(INDEX(tab_MinKomp[Planowanie produkcji / Produktionsplanung],MATCH($B225,tab_MinKomp[[Stanowisko / Position ]:[Stanowisko / Position ]],0))="n/a","n/a",BM225-INDEX(tab_MinKomp[Planowanie produkcji / Produktionsplanung],MATCH($B225,tab_MinKomp[[Stanowisko / Position ]:[Stanowisko / Position ]],0)))</f>
        <v>n/a</v>
      </c>
      <c r="BN226" s="194" t="str">
        <f>IF(INDEX(tab_MinKomp[Planowanie produkcji / Produktionsplanung],MATCH($B225,tab_MinKomp[[Stanowisko / Position ]:[Stanowisko / Position ]],0))="n/a","n/a",BN225-INDEX(tab_MinKomp[Planowanie produkcji / Produktionsplanung],MATCH($B225,tab_MinKomp[[Stanowisko / Position ]:[Stanowisko / Position ]],0)))</f>
        <v>n/a</v>
      </c>
      <c r="BO226" s="194" t="str">
        <f>IF(INDEX(tab_MinKomp[Planowanie produkcji / Produktionsplanung],MATCH($B225,tab_MinKomp[[Stanowisko / Position ]:[Stanowisko / Position ]],0))="n/a","n/a",BO225-INDEX(tab_MinKomp[Planowanie produkcji / Produktionsplanung],MATCH($B225,tab_MinKomp[[Stanowisko / Position ]:[Stanowisko / Position ]],0)))</f>
        <v>n/a</v>
      </c>
      <c r="BP226" s="194" t="str">
        <f>IF(INDEX(tab_MinKomp[Planowanie produkcji / Produktionsplanung],MATCH($B225,tab_MinKomp[[Stanowisko / Position ]:[Stanowisko / Position ]],0))="n/a","n/a",BP225-INDEX(tab_MinKomp[Planowanie produkcji / Produktionsplanung],MATCH($B225,tab_MinKomp[[Stanowisko / Position ]:[Stanowisko / Position ]],0)))</f>
        <v>n/a</v>
      </c>
      <c r="BQ226" s="194" t="str">
        <f>IF(INDEX(tab_MinKomp[Planowanie produkcji / Produktionsplanung],MATCH($B225,tab_MinKomp[[Stanowisko / Position ]:[Stanowisko / Position ]],0))="n/a","n/a",BQ225-INDEX(tab_MinKomp[Planowanie produkcji / Produktionsplanung],MATCH($B225,tab_MinKomp[[Stanowisko / Position ]:[Stanowisko / Position ]],0)))</f>
        <v>n/a</v>
      </c>
      <c r="BR226" s="194" t="str">
        <f>IF(INDEX(tab_MinKomp[Planowanie produkcji / Produktionsplanung],MATCH($B225,tab_MinKomp[[Stanowisko / Position ]:[Stanowisko / Position ]],0))="n/a","n/a",BR225-INDEX(tab_MinKomp[Planowanie produkcji / Produktionsplanung],MATCH($B225,tab_MinKomp[[Stanowisko / Position ]:[Stanowisko / Position ]],0)))</f>
        <v>n/a</v>
      </c>
      <c r="BS226" s="194" t="str">
        <f>IF(INDEX(tab_MinKomp[Planowanie produkcji / Produktionsplanung],MATCH($B225,tab_MinKomp[[Stanowisko / Position ]:[Stanowisko / Position ]],0))="n/a","n/a",BS225-INDEX(tab_MinKomp[Planowanie produkcji / Produktionsplanung],MATCH($B225,tab_MinKomp[[Stanowisko / Position ]:[Stanowisko / Position ]],0)))</f>
        <v>n/a</v>
      </c>
      <c r="BT226" s="194" t="str">
        <f>IF(INDEX(tab_MinKomp[Planowanie produkcji / Produktionsplanung],MATCH($B225,tab_MinKomp[[Stanowisko / Position ]:[Stanowisko / Position ]],0))="n/a","n/a",BT225-INDEX(tab_MinKomp[Planowanie produkcji / Produktionsplanung],MATCH($B225,tab_MinKomp[[Stanowisko / Position ]:[Stanowisko / Position ]],0)))</f>
        <v>n/a</v>
      </c>
      <c r="BU226" s="194">
        <v>3</v>
      </c>
      <c r="BV226" s="194" t="str">
        <f>IF(INDEX(tab_MinKomp[Planowanie produkcji / Produktionsplanung],MATCH($B225,tab_MinKomp[[Stanowisko / Position ]:[Stanowisko / Position ]],0))="n/a","n/a",BV225-INDEX(tab_MinKomp[Planowanie produkcji / Produktionsplanung],MATCH($B225,tab_MinKomp[[Stanowisko / Position ]:[Stanowisko / Position ]],0)))</f>
        <v>n/a</v>
      </c>
      <c r="BW226" s="194" t="str">
        <f>IF(INDEX(tab_MinKomp[Planowanie produkcji / Produktionsplanung],MATCH($B225,tab_MinKomp[[Stanowisko / Position ]:[Stanowisko / Position ]],0))="n/a","n/a",BW225-INDEX(tab_MinKomp[Planowanie produkcji / Produktionsplanung],MATCH($B225,tab_MinKomp[[Stanowisko / Position ]:[Stanowisko / Position ]],0)))</f>
        <v>n/a</v>
      </c>
      <c r="BX226" s="194" t="str">
        <f>IF(INDEX(tab_MinKomp[Planowanie produkcji / Produktionsplanung],MATCH($B225,tab_MinKomp[[Stanowisko / Position ]:[Stanowisko / Position ]],0))="n/a","n/a",BX225-INDEX(tab_MinKomp[Planowanie produkcji / Produktionsplanung],MATCH($B225,tab_MinKomp[[Stanowisko / Position ]:[Stanowisko / Position ]],0)))</f>
        <v>n/a</v>
      </c>
      <c r="BY226" s="194" t="str">
        <f>IF(INDEX(tab_MinKomp[Planowanie produkcji / Produktionsplanung],MATCH($B225,tab_MinKomp[[Stanowisko / Position ]:[Stanowisko / Position ]],0))="n/a","n/a",BY225-INDEX(tab_MinKomp[Planowanie produkcji / Produktionsplanung],MATCH($B225,tab_MinKomp[[Stanowisko / Position ]:[Stanowisko / Position ]],0)))</f>
        <v>n/a</v>
      </c>
      <c r="BZ226" s="194" t="str">
        <f>IF(INDEX(tab_MinKomp[Planowanie produkcji / Produktionsplanung],MATCH($B225,tab_MinKomp[[Stanowisko / Position ]:[Stanowisko / Position ]],0))="n/a","n/a",BZ225-INDEX(tab_MinKomp[Planowanie produkcji / Produktionsplanung],MATCH($B225,tab_MinKomp[[Stanowisko / Position ]:[Stanowisko / Position ]],0)))</f>
        <v>n/a</v>
      </c>
      <c r="CA226" s="194" t="str">
        <f>IF(INDEX(tab_MinKomp[Planowanie produkcji / Produktionsplanung],MATCH($B225,tab_MinKomp[[Stanowisko / Position ]:[Stanowisko / Position ]],0))="n/a","n/a",CA225-INDEX(tab_MinKomp[Planowanie produkcji / Produktionsplanung],MATCH($B225,tab_MinKomp[[Stanowisko / Position ]:[Stanowisko / Position ]],0)))</f>
        <v>n/a</v>
      </c>
      <c r="CB226" s="194" t="str">
        <f>IF(INDEX(tab_MinKomp[Obsługa maszyn ASL / ASL Maschinenbedienung],MATCH($B225,tab_MinKomp[[Stanowisko / Position ]:[Stanowisko / Position ]],0))="n/a","n/a",CB225-INDEX(tab_MinKomp[Obsługa maszyn ASL / ASL Maschinenbedienung],MATCH($B225,tab_MinKomp[[Stanowisko / Position ]:[Stanowisko / Position ]],0)))</f>
        <v>n/a</v>
      </c>
      <c r="CC226" s="194" t="str">
        <f>IF(INDEX(tab_MinKomp[Obsługa maszyn Branson / Branson Maschinenbedienung],MATCH($B225,tab_MinKomp[[Stanowisko / Position ]:[Stanowisko / Position ]],0))="n/a","n/a",CC225-INDEX(tab_MinKomp[Obsługa maszyn Branson / Branson Maschinenbedienung],MATCH($B225,tab_MinKomp[[Stanowisko / Position ]:[Stanowisko / Position ]],0)))</f>
        <v>n/a</v>
      </c>
      <c r="CD226" s="194">
        <f>IF(INDEX(tab_MinKomp[Obsługa maszyn Novapax / Novapax Maschinenbedienung],MATCH($B225,tab_MinKomp[[Stanowisko / Position ]:[Stanowisko / Position ]],0))="n/a","n/a",CD225-INDEX(tab_MinKomp[Obsługa maszyn Novapax / Novapax Maschinenbedienung],MATCH($B225,tab_MinKomp[[Stanowisko / Position ]:[Stanowisko / Position ]],0)))</f>
        <v>-1</v>
      </c>
      <c r="CE226" s="194" t="str">
        <f>IF(INDEX(tab_MinKomp[Obsługa maszyn Piovan / Piovan Maschinenbedienung],MATCH($B225,tab_MinKomp[[Stanowisko / Position ]:[Stanowisko / Position ]],0))="n/a","n/a",CE225-INDEX(tab_MinKomp[Obsługa maszyn Piovan / Piovan Maschinenbedienung],MATCH($B225,tab_MinKomp[[Stanowisko / Position ]:[Stanowisko / Position ]],0)))</f>
        <v>n/a</v>
      </c>
      <c r="CF226" s="194" t="str">
        <f>IF(INDEX(tab_MinKomp[Wymagania VDA 6.5 Product / Forderungen],MATCH($B225,tab_MinKomp[[Stanowisko / Position ]:[Stanowisko / Position ]],0))="n/a","n/a",CF225-INDEX(tab_MinKomp[Wymagania VDA 6.5 Product / Forderungen],MATCH($B225,tab_MinKomp[[Stanowisko / Position ]:[Stanowisko / Position ]],0)))</f>
        <v>n/a</v>
      </c>
      <c r="CG226" s="194">
        <f>IF(INDEX(tab_MinKomp[Eliminacja awarii / Beseitigung von Ausfällen],MATCH($B225,tab_MinKomp[[Stanowisko / Position ]:[Stanowisko / Position ]],0))="n/a","n/a",CG225-INDEX(tab_MinKomp[Eliminacja awarii / Beseitigung von Ausfällen],MATCH($B225,tab_MinKomp[[Stanowisko / Position ]:[Stanowisko / Position ]],0)))</f>
        <v>0</v>
      </c>
      <c r="CH226" s="194" t="str">
        <f>IF(INDEX(tab_MinKomp[Wymagania VDA 6.5 Product / Forderungen],MATCH($B225,tab_MinKomp[[Stanowisko / Position ]:[Stanowisko / Position ]],0))="n/a","n/a",CH225-INDEX(tab_MinKomp[Wymagania VDA 6.5 Product / Forderungen],MATCH($B225,tab_MinKomp[[Stanowisko / Position ]:[Stanowisko / Position ]],0)))</f>
        <v>n/a</v>
      </c>
      <c r="CI226" s="194" t="str">
        <f>IF(INDEX(tab_MinKomp[Wymagania VDA 6.5 Product / Forderungen],MATCH($B225,tab_MinKomp[[Stanowisko / Position ]:[Stanowisko / Position ]],0))="n/a","n/a",CI225-INDEX(tab_MinKomp[Wymagania VDA 6.5 Product / Forderungen],MATCH($B225,tab_MinKomp[[Stanowisko / Position ]:[Stanowisko / Position ]],0)))</f>
        <v>n/a</v>
      </c>
      <c r="CJ226" s="194" t="str">
        <f>IF(INDEX(tab_MinKomp[Wymagania VDA 6.5 Product / Forderungen],MATCH($B225,tab_MinKomp[[Stanowisko / Position ]:[Stanowisko / Position ]],0))="n/a","n/a",CJ225-INDEX(tab_MinKomp[Wymagania VDA 6.5 Product / Forderungen],MATCH($B225,tab_MinKomp[[Stanowisko / Position ]:[Stanowisko / Position ]],0)))</f>
        <v>n/a</v>
      </c>
      <c r="CK226" s="194" t="str">
        <f>IF(INDEX(tab_MinKomp[Wymagania VDA 6.5 Product / Forderungen],MATCH($B225,tab_MinKomp[[Stanowisko / Position ]:[Stanowisko / Position ]],0))="n/a","n/a",CK225-INDEX(tab_MinKomp[Wymagania VDA 6.5 Product / Forderungen],MATCH($B225,tab_MinKomp[[Stanowisko / Position ]:[Stanowisko / Position ]],0)))</f>
        <v>n/a</v>
      </c>
      <c r="CL226" s="194" t="str">
        <f>IF(INDEX(tab_MinKomp[Wymagania VDA 6.5 Product / Forderungen],MATCH($B225,tab_MinKomp[[Stanowisko / Position ]:[Stanowisko / Position ]],0))="n/a","n/a",CL225-INDEX(tab_MinKomp[Wymagania VDA 6.5 Product / Forderungen],MATCH($B225,tab_MinKomp[[Stanowisko / Position ]:[Stanowisko / Position ]],0)))</f>
        <v>n/a</v>
      </c>
      <c r="CM226" s="194" t="str">
        <f>IF(INDEX(tab_MinKomp[Informatyka ogólna (techniczne i systemowe) / Allgemeine IT (Technik und System)],MATCH($B225,tab_MinKomp[[Stanowisko / Position ]:[Stanowisko / Position ]],0))="n/a","n/a",CM225-INDEX(tab_MinKomp[Informatyka ogólna (techniczne i systemowe) / Allgemeine IT (Technik und System)],MATCH($B225,tab_MinKomp[[Stanowisko / Position ]:[Stanowisko / Position ]],0)))</f>
        <v>n/a</v>
      </c>
      <c r="CN226" s="194" t="str">
        <f>IF(INDEX(tab_MinKomp[Sieci komputerowe / Computernetzwerke],MATCH($B225,tab_MinKomp[[Stanowisko / Position ]:[Stanowisko / Position ]],0))="n/a","n/a",CN225-INDEX(tab_MinKomp[Sieci komputerowe / Computernetzwerke],MATCH($B225,tab_MinKomp[[Stanowisko / Position ]:[Stanowisko / Position ]],0)))</f>
        <v>n/a</v>
      </c>
      <c r="CO226" s="194" t="str">
        <f>IF(INDEX(tab_MinKomp[Hardware (komputery PC, drukarki biurowe i etykietowe, telefonia stacjonarna i mobilna) (PC, Drucker, Telefpne, Handys)],MATCH($B225,tab_MinKomp[[Stanowisko / Position ]:[Stanowisko / Position ]],0))="n/a","n/a",CO225-INDEX(tab_MinKomp[Hardware (komputery PC, drukarki biurowe i etykietowe, telefonia stacjonarna i mobilna) (PC, Drucker, Telefpne, Handys)],MATCH($B225,tab_MinKomp[[Stanowisko / Position ]:[Stanowisko / Position ]],0)))</f>
        <v>n/a</v>
      </c>
      <c r="CP226" s="194" t="str">
        <f>IF(INDEX(tab_MinKomp[Software &amp; Systems (MS Office, MS Remote Desktop)],MATCH($B225,tab_MinKomp[[Stanowisko / Position ]:[Stanowisko / Position ]],0))="n/a","n/a",CP225-INDEX(tab_MinKomp[Software &amp; Systems (MS Office, MS Remote Desktop)],MATCH($B225,tab_MinKomp[[Stanowisko / Position ]:[Stanowisko / Position ]],0)))</f>
        <v>n/a</v>
      </c>
      <c r="CQ226" s="194" t="str">
        <f>IF(INDEX(tab_MinKomp[Programowanie obiektowe (PHP) / Objektprogrammierung],MATCH($B225,tab_MinKomp[[Stanowisko / Position ]:[Stanowisko / Position ]],0))="n/a","n/a",CQ225-INDEX(tab_MinKomp[Programowanie obiektowe (PHP) / Objektprogrammierung],MATCH($B225,tab_MinKomp[[Stanowisko / Position ]:[Stanowisko / Position ]],0)))</f>
        <v>n/a</v>
      </c>
      <c r="CR226" s="194" t="str">
        <f>IF(INDEX(tab_MinKomp[Scrum],MATCH($B225,tab_MinKomp[[Stanowisko / Position ]:[Stanowisko / Position ]],0))="n/a","n/a",CR225-INDEX(tab_MinKomp[Scrum],MATCH($B225,tab_MinKomp[[Stanowisko / Position ]:[Stanowisko / Position ]],0)))</f>
        <v>n/a</v>
      </c>
      <c r="CS226" s="194" t="str">
        <f>IF(INDEX(tab_MinKomp[SQL (MySQL)],MATCH($B225,tab_MinKomp[[Stanowisko / Position ]:[Stanowisko / Position ]],0))="n/a","n/a",CS225-INDEX(tab_MinKomp[SQL (MySQL)],MATCH($B225,tab_MinKomp[[Stanowisko / Position ]:[Stanowisko / Position ]],0)))</f>
        <v>n/a</v>
      </c>
      <c r="CT226" s="194" t="str">
        <f>IF(INDEX(tab_MinKomp[Javascript],MATCH($B225,tab_MinKomp[[Stanowisko / Position ]:[Stanowisko / Position ]],0))="n/a","n/a",CT225-INDEX(tab_MinKomp[Javascript],MATCH($B225,tab_MinKomp[[Stanowisko / Position ]:[Stanowisko / Position ]],0)))</f>
        <v>n/a</v>
      </c>
      <c r="CU226" s="194" t="str">
        <f>IF(INDEX(tab_MinKomp[Joomla],MATCH($B225,tab_MinKomp[[Stanowisko / Position ]:[Stanowisko / Position ]],0))="n/a","n/a",CU225-INDEX(tab_MinKomp[Joomla],MATCH($B225,tab_MinKomp[[Stanowisko / Position ]:[Stanowisko / Position ]],0)))</f>
        <v>n/a</v>
      </c>
      <c r="CV226" s="194" t="str">
        <f>IF(INDEX(tab_MinKomp[Bash],MATCH($B225,tab_MinKomp[[Stanowisko / Position ]:[Stanowisko / Position ]],0))="n/a","n/a",CV225-INDEX(tab_MinKomp[Bash],MATCH($B225,tab_MinKomp[[Stanowisko / Position ]:[Stanowisko / Position ]],0)))</f>
        <v>n/a</v>
      </c>
      <c r="CW226" s="194">
        <f>IF(INDEX(tab_MinKomp[Systemy MES (HYDRA / SFMS)],MATCH($B225,tab_MinKomp[[Stanowisko / Position ]:[Stanowisko / Position ]],0))="n/a","n/a",CW225-INDEX(tab_MinKomp[Systemy MES (HYDRA / SFMS)],MATCH($B225,tab_MinKomp[[Stanowisko / Position ]:[Stanowisko / Position ]],0)))</f>
        <v>-1</v>
      </c>
      <c r="CX226" s="194" t="str">
        <f>IF(INDEX(tab_MinKomp[HTML / CSS],MATCH($B225,tab_MinKomp[[Stanowisko / Position ]:[Stanowisko / Position ]],0))="n/a","n/a",CX225-INDEX(tab_MinKomp[HTML / CSS],MATCH($B225,tab_MinKomp[[Stanowisko / Position ]:[Stanowisko / Position ]],0)))</f>
        <v>n/a</v>
      </c>
      <c r="CY226" s="194" t="str">
        <f>IF(INDEX(tab_MinKomp[SYSTEM PR],MATCH($B225,tab_MinKomp[[Stanowisko / Position ]:[Stanowisko / Position ]],0))="n/a","n/a",CY225-INDEX(tab_MinKomp[SYSTEM PR],MATCH($B225,tab_MinKomp[[Stanowisko / Position ]:[Stanowisko / Position ]],0)))</f>
        <v>n/a</v>
      </c>
      <c r="CZ226" s="194" t="str">
        <f>IF(INDEX(tab_MinKomp[System Einkauf XP / EBA],MATCH($B225,tab_MinKomp[[Stanowisko / Position ]:[Stanowisko / Position ]],0))="n/a","n/a",CZ225-INDEX(tab_MinKomp[System Einkauf XP / EBA],MATCH($B225,tab_MinKomp[[Stanowisko / Position ]:[Stanowisko / Position ]],0)))</f>
        <v>n/a</v>
      </c>
      <c r="DA226" s="194" t="str">
        <f>IF(INDEX(tab_MinKomp[Techniki negocjacyjne / Verhandlungstechniken],MATCH($B225,tab_MinKomp[[Stanowisko / Position ]:[Stanowisko / Position ]],0))="n/a","n/a",DA225-INDEX(tab_MinKomp[Techniki negocjacyjne / Verhandlungstechniken],MATCH($B225,tab_MinKomp[[Stanowisko / Position ]:[Stanowisko / Position ]],0)))</f>
        <v>n/a</v>
      </c>
      <c r="DB226" s="194" t="str">
        <f>IF(INDEX(tab_MinKomp[Znajomość rynku branżowego / Kenntnis des Industrie Marktes],MATCH($B225,tab_MinKomp[[Stanowisko / Position ]:[Stanowisko / Position ]],0))="n/a","n/a",DB225-INDEX(tab_MinKomp[Znajomość rynku branżowego / Kenntnis des Industrie Marktes],MATCH($B225,tab_MinKomp[[Stanowisko / Position ]:[Stanowisko / Position ]],0)))</f>
        <v>n/a</v>
      </c>
      <c r="DC226" s="194" t="str">
        <f>IF(INDEX(tab_MinKomp[SUPPLIER MANAGEMENT],MATCH($B225,tab_MinKomp[[Stanowisko / Position ]:[Stanowisko / Position ]],0))="n/a","n/a",DC225-INDEX(tab_MinKomp[SUPPLIER MANAGEMENT],MATCH($B225,tab_MinKomp[[Stanowisko / Position ]:[Stanowisko / Position ]],0)))</f>
        <v>n/a</v>
      </c>
      <c r="DD226" s="194" t="str">
        <f>IF(INDEX(tab_MinKomp[SUPPLIER MANAGEMENT],MATCH($B225,tab_MinKomp[[Stanowisko / Position ]:[Stanowisko / Position ]],0))="n/a","n/a",DD225-INDEX(tab_MinKomp[SUPPLIER MANAGEMENT],MATCH($B225,tab_MinKomp[[Stanowisko / Position ]:[Stanowisko / Position ]],0)))</f>
        <v>n/a</v>
      </c>
      <c r="DE226" s="194" t="str">
        <f>IF(INDEX(tab_MinKomp[SUPPLIER MANAGEMENT],MATCH($B225,tab_MinKomp[[Stanowisko / Position ]:[Stanowisko / Position ]],0))="n/a","n/a",DE225-INDEX(tab_MinKomp[SUPPLIER MANAGEMENT],MATCH($B225,tab_MinKomp[[Stanowisko / Position ]:[Stanowisko / Position ]],0)))</f>
        <v>n/a</v>
      </c>
      <c r="DF226" s="194">
        <f>IF(INDEX(tab_MinKomp[LEAN MANAGEMENT],MATCH($B225,tab_MinKomp[[Stanowisko / Position ]:[Stanowisko / Position ]],0))="n/a","n/a",DF225-INDEX(tab_MinKomp[LEAN MANAGEMENT],MATCH($B225,tab_MinKomp[[Stanowisko / Position ]:[Stanowisko / Position ]],0)))</f>
        <v>0</v>
      </c>
      <c r="DG226" s="194" t="str">
        <f>IF(INDEX(tab_MinKomp[PPAP/PSW],MATCH($B225,tab_MinKomp[[Stanowisko / Position ]:[Stanowisko / Position ]],0))="n/a","n/a",DG225-INDEX(tab_MinKomp[PPAP/PSW],MATCH($B225,tab_MinKomp[[Stanowisko / Position ]:[Stanowisko / Position ]],0)))</f>
        <v>n/a</v>
      </c>
      <c r="DH226" s="194" t="str">
        <f>IF(INDEX(tab_MinKomp[SUPPLIER MANAGEMENT],MATCH($B225,tab_MinKomp[[Stanowisko / Position ]:[Stanowisko / Position ]],0))="n/a","n/a",DH225-INDEX(tab_MinKomp[SUPPLIER MANAGEMENT],MATCH($B225,tab_MinKomp[[Stanowisko / Position ]:[Stanowisko / Position ]],0)))</f>
        <v>n/a</v>
      </c>
      <c r="DI226" s="194" t="str">
        <f>IF(INDEX(tab_MinKomp[OBSŁUGA PORTALI KLIENTA / Kundenportale],MATCH($B225,tab_MinKomp[[Stanowisko / Position ]:[Stanowisko / Position ]],0))="n/a","n/a",DI225-INDEX(tab_MinKomp[OBSŁUGA PORTALI KLIENTA / Kundenportale],MATCH($B225,tab_MinKomp[[Stanowisko / Position ]:[Stanowisko / Position ]],0)))</f>
        <v>n/a</v>
      </c>
      <c r="DJ226" s="194" t="str">
        <f>IF(INDEX(tab_MinKomp[Obsługa systemu BABTECQ / BABTECQ System],MATCH($B225,tab_MinKomp[[Stanowisko / Position ]:[Stanowisko / Position ]],0))="n/a","n/a",DJ225-INDEX(tab_MinKomp[Obsługa systemu BABTECQ / BABTECQ System],MATCH($B225,tab_MinKomp[[Stanowisko / Position ]:[Stanowisko / Position ]],0)))</f>
        <v>n/a</v>
      </c>
      <c r="DK226" s="194" t="str">
        <f>IF(INDEX(tab_MinKomp[Rysunek techniczny / technische Zeichnung],MATCH($B225,tab_MinKomp[[Stanowisko / Position ]:[Stanowisko / Position ]],0))="n/a","n/a",DK225-INDEX(tab_MinKomp[Rysunek techniczny / technische Zeichnung],MATCH($B225,tab_MinKomp[[Stanowisko / Position ]:[Stanowisko / Position ]],0)))</f>
        <v>n/a</v>
      </c>
      <c r="DL226" s="194" t="str">
        <f>IF(INDEX(tab_MinKomp[Kalibracja / Kalibrierung],MATCH($B225,tab_MinKomp[[Stanowisko / Position ]:[Stanowisko / Position ]],0))="n/a","n/a",DL225-INDEX(tab_MinKomp[Kalibracja / Kalibrierung],MATCH($B225,tab_MinKomp[[Stanowisko / Position ]:[Stanowisko / Position ]],0)))</f>
        <v>n/a</v>
      </c>
      <c r="DM226" s="194" t="str">
        <f>IF(INDEX(tab_MinKomp[Rekwalifikacja / Requalifizierung],MATCH($B225,tab_MinKomp[[Stanowisko / Position ]:[Stanowisko / Position ]],0))="n/a","n/a",DM225-INDEX(tab_MinKomp[Rekwalifikacja / Requalifizierung],MATCH($B225,tab_MinKomp[[Stanowisko / Position ]:[Stanowisko / Position ]],0)))</f>
        <v>n/a</v>
      </c>
      <c r="DN226" s="190" t="str">
        <f>IF(INDEX(tab_MinKomp[Testy czystości / Reinheitstests],MATCH($B225,tab_MinKomp[[Stanowisko / Position ]:[Stanowisko / Position ]],0))="n/a","n/a",DN225-INDEX(tab_MinKomp[Testy czystości / Reinheitstests],MATCH($B225,tab_MinKomp[[Stanowisko / Position ]:[Stanowisko / Position ]],0)))</f>
        <v>n/a</v>
      </c>
      <c r="DO226" s="190" t="str">
        <f>IF(INDEX(tab_MinKomp[Testy czystości / Reinheitstests],MATCH($B225,tab_MinKomp[[Stanowisko / Position ]:[Stanowisko / Position ]],0))="n/a","n/a",DO225-INDEX(tab_MinKomp[Testy czystości / Reinheitstests],MATCH($B225,tab_MinKomp[[Stanowisko / Position ]:[Stanowisko / Position ]],0)))</f>
        <v>n/a</v>
      </c>
      <c r="DP226" s="190" t="str">
        <f>IF(INDEX(tab_MinKomp[Testy czystości / Reinheitstests],MATCH($B225,tab_MinKomp[[Stanowisko / Position ]:[Stanowisko / Position ]],0))="n/a","n/a",DP225-INDEX(tab_MinKomp[Testy czystości / Reinheitstests],MATCH($B225,tab_MinKomp[[Stanowisko / Position ]:[Stanowisko / Position ]],0)))</f>
        <v>n/a</v>
      </c>
      <c r="DQ226" s="190" t="str">
        <f>IF(INDEX(tab_MinKomp[Testy czystości / Reinheitstests],MATCH($B225,tab_MinKomp[[Stanowisko / Position ]:[Stanowisko / Position ]],0))="n/a","n/a",DQ225-INDEX(tab_MinKomp[Testy czystości / Reinheitstests],MATCH($B225,tab_MinKomp[[Stanowisko / Position ]:[Stanowisko / Position ]],0)))</f>
        <v>n/a</v>
      </c>
      <c r="DR226" s="190" t="str">
        <f>IF(INDEX(tab_MinKomp[Testy czystości / Reinheitstests],MATCH($B225,tab_MinKomp[[Stanowisko / Position ]:[Stanowisko / Position ]],0))="n/a","n/a",DR225-INDEX(tab_MinKomp[Testy czystości / Reinheitstests],MATCH($B225,tab_MinKomp[[Stanowisko / Position ]:[Stanowisko / Position ]],0)))</f>
        <v>n/a</v>
      </c>
      <c r="DS226" s="190" t="str">
        <f>IF(INDEX(tab_MinKomp[Testy czystości / Reinheitstests],MATCH($B225,tab_MinKomp[[Stanowisko / Position ]:[Stanowisko / Position ]],0))="n/a","n/a",DS225-INDEX(tab_MinKomp[Testy czystości / Reinheitstests],MATCH($B225,tab_MinKomp[[Stanowisko / Position ]:[Stanowisko / Position ]],0)))</f>
        <v>n/a</v>
      </c>
      <c r="DT226" s="194" t="str">
        <f>IF(INDEX(tab_MinKomp[SUPPLIER MANAGEMENT],MATCH($B225,tab_MinKomp[[Stanowisko / Position ]:[Stanowisko / Position ]],0))="n/a","n/a",DT225-INDEX(tab_MinKomp[SUPPLIER MANAGEMENT],MATCH($B225,tab_MinKomp[[Stanowisko / Position ]:[Stanowisko / Position ]],0)))</f>
        <v>n/a</v>
      </c>
      <c r="DU226" s="190" t="str">
        <f>IF(INDEX(tab_MinKomp[Testy czystości / Reinheitstests],MATCH($B225,tab_MinKomp[[Stanowisko / Position ]:[Stanowisko / Position ]],0))="n/a","n/a",DU225-INDEX(tab_MinKomp[Testy czystości / Reinheitstests],MATCH($B225,tab_MinKomp[[Stanowisko / Position ]:[Stanowisko / Position ]],0)))</f>
        <v>n/a</v>
      </c>
      <c r="DV226" s="190" t="str">
        <f>IF(INDEX(tab_MinKomp[Testy czystości / Reinheitstests],MATCH($B225,tab_MinKomp[[Stanowisko / Position ]:[Stanowisko / Position ]],0))="n/a","n/a",DV225-INDEX(tab_MinKomp[Testy czystości / Reinheitstests],MATCH($B225,tab_MinKomp[[Stanowisko / Position ]:[Stanowisko / Position ]],0)))</f>
        <v>n/a</v>
      </c>
      <c r="DW226" s="190" t="str">
        <f>IF(INDEX(tab_MinKomp[Testy czystości / Reinheitstests],MATCH($B225,tab_MinKomp[[Stanowisko / Position ]:[Stanowisko / Position ]],0))="n/a","n/a",DW225-INDEX(tab_MinKomp[Testy czystości / Reinheitstests],MATCH($B225,tab_MinKomp[[Stanowisko / Position ]:[Stanowisko / Position ]],0)))</f>
        <v>n/a</v>
      </c>
      <c r="DX226" s="190" t="str">
        <f>IF(INDEX(tab_MinKomp[Testy czystości / Reinheitstests],MATCH($B225,tab_MinKomp[[Stanowisko / Position ]:[Stanowisko / Position ]],0))="n/a","n/a",DX225-INDEX(tab_MinKomp[Testy czystości / Reinheitstests],MATCH($B225,tab_MinKomp[[Stanowisko / Position ]:[Stanowisko / Position ]],0)))</f>
        <v>n/a</v>
      </c>
      <c r="DY226" s="190" t="str">
        <f>IF(INDEX(tab_MinKomp[Testy czystości / Reinheitstests],MATCH($B225,tab_MinKomp[[Stanowisko / Position ]:[Stanowisko / Position ]],0))="n/a","n/a",DY225-INDEX(tab_MinKomp[Testy czystości / Reinheitstests],MATCH($B225,tab_MinKomp[[Stanowisko / Position ]:[Stanowisko / Position ]],0)))</f>
        <v>n/a</v>
      </c>
      <c r="DZ226" s="190" t="str">
        <f>IF(INDEX(tab_MinKomp[Testy czystości / Reinheitstests],MATCH($B225,tab_MinKomp[[Stanowisko / Position ]:[Stanowisko / Position ]],0))="n/a","n/a",DZ225-INDEX(tab_MinKomp[Testy czystości / Reinheitstests],MATCH($B225,tab_MinKomp[[Stanowisko / Position ]:[Stanowisko / Position ]],0)))</f>
        <v>n/a</v>
      </c>
      <c r="EA226" s="190" t="str">
        <f>IF(INDEX(tab_MinKomp[Testy czystości / Reinheitstests],MATCH($B225,tab_MinKomp[[Stanowisko / Position ]:[Stanowisko / Position ]],0))="n/a","n/a",EA225-INDEX(tab_MinKomp[Testy czystości / Reinheitstests],MATCH($B225,tab_MinKomp[[Stanowisko / Position ]:[Stanowisko / Position ]],0)))</f>
        <v>n/a</v>
      </c>
      <c r="EB226" s="190" t="str">
        <f>IF(INDEX(tab_MinKomp[Testy czystości / Reinheitstests],MATCH($B225,tab_MinKomp[[Stanowisko / Position ]:[Stanowisko / Position ]],0))="n/a","n/a",EB225-INDEX(tab_MinKomp[Testy czystości / Reinheitstests],MATCH($B225,tab_MinKomp[[Stanowisko / Position ]:[Stanowisko / Position ]],0)))</f>
        <v>n/a</v>
      </c>
      <c r="EC226" s="190" t="str">
        <f>IF(INDEX(tab_MinKomp[Testy czystości / Reinheitstests],MATCH($B225,tab_MinKomp[[Stanowisko / Position ]:[Stanowisko / Position ]],0))="n/a","n/a",EC225-INDEX(tab_MinKomp[Testy czystości / Reinheitstests],MATCH($B225,tab_MinKomp[[Stanowisko / Position ]:[Stanowisko / Position ]],0)))</f>
        <v>n/a</v>
      </c>
      <c r="ED226" s="190" t="str">
        <f>IF(INDEX(tab_MinKomp[Testy czystości / Reinheitstests],MATCH($B225,tab_MinKomp[[Stanowisko / Position ]:[Stanowisko / Position ]],0))="n/a","n/a",ED225-INDEX(tab_MinKomp[Testy czystości / Reinheitstests],MATCH($B225,tab_MinKomp[[Stanowisko / Position ]:[Stanowisko / Position ]],0)))</f>
        <v>n/a</v>
      </c>
      <c r="EE226" s="190" t="str">
        <f>IF(INDEX(tab_MinKomp[Testy czystości / Reinheitstests],MATCH($B225,tab_MinKomp[[Stanowisko / Position ]:[Stanowisko / Position ]],0))="n/a","n/a",EE225-INDEX(tab_MinKomp[Testy czystości / Reinheitstests],MATCH($B225,tab_MinKomp[[Stanowisko / Position ]:[Stanowisko / Position ]],0)))</f>
        <v>n/a</v>
      </c>
      <c r="EF226" s="190" t="str">
        <f>IF(INDEX(tab_MinKomp[Testy czystości / Reinheitstests],MATCH($B225,tab_MinKomp[[Stanowisko / Position ]:[Stanowisko / Position ]],0))="n/a","n/a",EF225-INDEX(tab_MinKomp[Testy czystości / Reinheitstests],MATCH($B225,tab_MinKomp[[Stanowisko / Position ]:[Stanowisko / Position ]],0)))</f>
        <v>n/a</v>
      </c>
      <c r="EG226" s="190" t="str">
        <f>IF(INDEX(tab_MinKomp[Testy czystości / Reinheitstests],MATCH($B225,tab_MinKomp[[Stanowisko / Position ]:[Stanowisko / Position ]],0))="n/a","n/a",EG225-INDEX(tab_MinKomp[Testy czystości / Reinheitstests],MATCH($B225,tab_MinKomp[[Stanowisko / Position ]:[Stanowisko / Position ]],0)))</f>
        <v>n/a</v>
      </c>
      <c r="EH226" s="190" t="str">
        <f>IF(INDEX(tab_MinKomp[Testy czystości / Reinheitstests],MATCH($B225,tab_MinKomp[[Stanowisko / Position ]:[Stanowisko / Position ]],0))="n/a","n/a",EH225-INDEX(tab_MinKomp[Testy czystości / Reinheitstests],MATCH($B225,tab_MinKomp[[Stanowisko / Position ]:[Stanowisko / Position ]],0)))</f>
        <v>n/a</v>
      </c>
      <c r="EI226" s="190" t="str">
        <f>IF(INDEX(tab_MinKomp[Testy czystości / Reinheitstests],MATCH($B225,tab_MinKomp[[Stanowisko / Position ]:[Stanowisko / Position ]],0))="n/a","n/a",EI225-INDEX(tab_MinKomp[Testy czystości / Reinheitstests],MATCH($B225,tab_MinKomp[[Stanowisko / Position ]:[Stanowisko / Position ]],0)))</f>
        <v>n/a</v>
      </c>
      <c r="EJ226" s="190" t="str">
        <f>IF(INDEX(tab_MinKomp[Testy czystości / Reinheitstests],MATCH($B225,tab_MinKomp[[Stanowisko / Position ]:[Stanowisko / Position ]],0))="n/a","n/a",EJ225-INDEX(tab_MinKomp[Testy czystości / Reinheitstests],MATCH($B225,tab_MinKomp[[Stanowisko / Position ]:[Stanowisko / Position ]],0)))</f>
        <v>n/a</v>
      </c>
      <c r="EK226" s="190" t="str">
        <f>IF(INDEX(tab_MinKomp[Testy czystości / Reinheitstests],MATCH($B225,tab_MinKomp[[Stanowisko / Position ]:[Stanowisko / Position ]],0))="n/a","n/a",EK225-INDEX(tab_MinKomp[Testy czystości / Reinheitstests],MATCH($B225,tab_MinKomp[[Stanowisko / Position ]:[Stanowisko / Position ]],0)))</f>
        <v>n/a</v>
      </c>
      <c r="EL226" s="190" t="str">
        <f>IF(INDEX(tab_MinKomp[Testy czystości / Reinheitstests],MATCH($B225,tab_MinKomp[[Stanowisko / Position ]:[Stanowisko / Position ]],0))="n/a","n/a",EL225-INDEX(tab_MinKomp[Testy czystości / Reinheitstests],MATCH($B225,tab_MinKomp[[Stanowisko / Position ]:[Stanowisko / Position ]],0)))</f>
        <v>n/a</v>
      </c>
      <c r="EM226" s="190" t="str">
        <f>IF(INDEX(tab_MinKomp[Testy czystości / Reinheitstests],MATCH($B225,tab_MinKomp[[Stanowisko / Position ]:[Stanowisko / Position ]],0))="n/a","n/a",EM225-INDEX(tab_MinKomp[Testy czystości / Reinheitstests],MATCH($B225,tab_MinKomp[[Stanowisko / Position ]:[Stanowisko / Position ]],0)))</f>
        <v>n/a</v>
      </c>
      <c r="EN226" s="190" t="str">
        <f>IF(INDEX(tab_MinKomp[Testy czystości / Reinheitstests],MATCH($B225,tab_MinKomp[[Stanowisko / Position ]:[Stanowisko / Position ]],0))="n/a","n/a",EN225-INDEX(tab_MinKomp[Testy czystości / Reinheitstests],MATCH($B225,tab_MinKomp[[Stanowisko / Position ]:[Stanowisko / Position ]],0)))</f>
        <v>n/a</v>
      </c>
      <c r="EO226" s="194" t="str">
        <f>IF(INDEX(tab_MinKomp[Konserwacja Rep],MATCH($B225,tab_MinKomp[[Stanowisko / Position ]:[Stanowisko / Position ]],0))="n/a","n/a",EO225-INDEX(tab_MinKomp[Konserwacja Rep],MATCH($B225,tab_MinKomp[[Stanowisko / Position ]:[Stanowisko / Position ]],0)))</f>
        <v>n/a</v>
      </c>
      <c r="EP226" s="194" t="str">
        <f>IF(INDEX(tab_MinKomp[[Konserwacja Engel ]],MATCH($B225,tab_MinKomp[[Stanowisko / Position ]:[Stanowisko / Position ]],0))="n/a","n/a",EP225-INDEX(tab_MinKomp[[Konserwacja Engel ]],MATCH($B225,tab_MinKomp[[Stanowisko / Position ]:[Stanowisko / Position ]],0)))</f>
        <v>n/a</v>
      </c>
      <c r="EQ226" s="194" t="str">
        <f>IF(INDEX(tab_MinKomp[Konserwacja B 50],MATCH($B225,tab_MinKomp[[Stanowisko / Position ]:[Stanowisko / Position ]],0))="n/a","n/a",EQ225-INDEX(tab_MinKomp[Konserwacja B 50],MATCH($B225,tab_MinKomp[[Stanowisko / Position ]:[Stanowisko / Position ]],0)))</f>
        <v>n/a</v>
      </c>
      <c r="ER226" s="194" t="str">
        <f>IF(INDEX(tab_MinKomp[[Konserwacja EOL ]],MATCH($B225,tab_MinKomp[[Stanowisko / Position ]:[Stanowisko / Position ]],0))="n/a","n/a",ER225-INDEX(tab_MinKomp[[Konserwacja EOL ]],MATCH($B225,tab_MinKomp[[Stanowisko / Position ]:[Stanowisko / Position ]],0)))</f>
        <v>n/a</v>
      </c>
      <c r="ES226" s="194" t="str">
        <f>IF(INDEX(tab_MinKomp[Konserwacja Branson],MATCH($B225,tab_MinKomp[[Stanowisko / Position ]:[Stanowisko / Position ]],0))="n/a","n/a",ES225-INDEX(tab_MinKomp[Konserwacja Branson],MATCH($B225,tab_MinKomp[[Stanowisko / Position ]:[Stanowisko / Position ]],0)))</f>
        <v>n/a</v>
      </c>
      <c r="ET226" s="194" t="str">
        <f>IF(INDEX(tab_MinKomp[Konserwacja coolery],MATCH($B225,tab_MinKomp[[Stanowisko / Position ]:[Stanowisko / Position ]],0))="n/a","n/a",ET225-INDEX(tab_MinKomp[Konserwacja coolery],MATCH($B225,tab_MinKomp[[Stanowisko / Position ]:[Stanowisko / Position ]],0)))</f>
        <v>n/a</v>
      </c>
      <c r="EU226" s="194" t="str">
        <f>IF(INDEX(tab_MinKomp[Konserwacja piecy],MATCH($B225,tab_MinKomp[[Stanowisko / Position ]:[Stanowisko / Position ]],0))="n/a","n/a",EU225-INDEX(tab_MinKomp[Konserwacja piecy],MATCH($B225,tab_MinKomp[[Stanowisko / Position ]:[Stanowisko / Position ]],0)))</f>
        <v>n/a</v>
      </c>
      <c r="EV226" s="194" t="str">
        <f>IF(INDEX(tab_MinKomp[Rysunek techniczny- czytanie],MATCH($B225,tab_MinKomp[[Stanowisko / Position ]:[Stanowisko / Position ]],0))="n/a","n/a",EV225-INDEX(tab_MinKomp[Rysunek techniczny- czytanie],MATCH($B225,tab_MinKomp[[Stanowisko / Position ]:[Stanowisko / Position ]],0)))</f>
        <v>n/a</v>
      </c>
      <c r="EW226" s="194" t="str">
        <f>IF(INDEX(tab_MinKomp[Elektryka],MATCH($B225,tab_MinKomp[[Stanowisko / Position ]:[Stanowisko / Position ]],0))="n/a","n/a",EW225-INDEX(tab_MinKomp[Elektryka],MATCH($B225,tab_MinKomp[[Stanowisko / Position ]:[Stanowisko / Position ]],0)))</f>
        <v>n/a</v>
      </c>
      <c r="EX226" s="194" t="str">
        <f>IF(INDEX(tab_MinKomp[Pneumatyka],MATCH($B225,tab_MinKomp[[Stanowisko / Position ]:[Stanowisko / Position ]],0))="n/a","n/a",EX225-INDEX(tab_MinKomp[Pneumatyka],MATCH($B225,tab_MinKomp[[Stanowisko / Position ]:[Stanowisko / Position ]],0)))</f>
        <v>n/a</v>
      </c>
      <c r="EY226" s="194" t="str">
        <f>IF(INDEX(tab_MinKomp[[Hydraulika ]],MATCH($B225,tab_MinKomp[[Stanowisko / Position ]:[Stanowisko / Position ]],0))="n/a","n/a",EY225-INDEX(tab_MinKomp[[Hydraulika ]],MATCH($B225,tab_MinKomp[[Stanowisko / Position ]:[Stanowisko / Position ]],0)))</f>
        <v>n/a</v>
      </c>
      <c r="EZ226" s="194" t="str">
        <f>IF(INDEX(tab_MinKomp[Podciśnienie],MATCH($B225,tab_MinKomp[[Stanowisko / Position ]:[Stanowisko / Position ]],0))="n/a","n/a",EZ225-INDEX(tab_MinKomp[Podciśnienie],MATCH($B225,tab_MinKomp[[Stanowisko / Position ]:[Stanowisko / Position ]],0)))</f>
        <v>n/a</v>
      </c>
      <c r="FA226" s="194" t="str">
        <f>IF(INDEX(tab_MinKomp[Usuwanie awarii],MATCH($B225,tab_MinKomp[[Stanowisko / Position ]:[Stanowisko / Position ]],0))="n/a","n/a",FA225-INDEX(tab_MinKomp[Usuwanie awarii],MATCH($B225,tab_MinKomp[[Stanowisko / Position ]:[Stanowisko / Position ]],0)))</f>
        <v>n/a</v>
      </c>
      <c r="FB226" s="194" t="str">
        <f>IF(INDEX(tab_MinKomp[Obsługa robotów],MATCH($B225,tab_MinKomp[[Stanowisko / Position ]:[Stanowisko / Position ]],0))="n/a","n/a",FB225-INDEX(tab_MinKomp[Obsługa robotów],MATCH($B225,tab_MinKomp[[Stanowisko / Position ]:[Stanowisko / Position ]],0)))</f>
        <v>n/a</v>
      </c>
      <c r="FC226" s="194" t="str">
        <f>IF(INDEX(tab_MinKomp[Obsługa sterowania maszyny],MATCH($B225,tab_MinKomp[[Stanowisko / Position ]:[Stanowisko / Position ]],0))="n/a","n/a",FC225-INDEX(tab_MinKomp[Obsługa sterowania maszyny],MATCH($B225,tab_MinKomp[[Stanowisko / Position ]:[Stanowisko / Position ]],0)))</f>
        <v>n/a</v>
      </c>
      <c r="FD226" s="194" t="str">
        <f>IF(INDEX(tab_MinKomp[Usuwanie przyczyn żródłowych],MATCH($B225,tab_MinKomp[[Stanowisko / Position ]:[Stanowisko / Position ]],0))="n/a","n/a",FD225-INDEX(tab_MinKomp[Usuwanie przyczyn żródłowych],MATCH($B225,tab_MinKomp[[Stanowisko / Position ]:[Stanowisko / Position ]],0)))</f>
        <v>n/a</v>
      </c>
      <c r="FE226" s="194" t="str">
        <f>IF(INDEX(tab_MinKomp[Cmms stosowanie],MATCH($B225,tab_MinKomp[[Stanowisko / Position ]:[Stanowisko / Position ]],0))="n/a","n/a",FE225-INDEX(tab_MinKomp[Cmms stosowanie],MATCH($B225,tab_MinKomp[[Stanowisko / Position ]:[Stanowisko / Position ]],0)))</f>
        <v>n/a</v>
      </c>
      <c r="FF226" s="190" t="str">
        <f>IF(INDEX(tab_MinKomp[Testy czystości / Reinheitstests],MATCH($B225,tab_MinKomp[[Stanowisko / Position ]:[Stanowisko / Position ]],0))="n/a","n/a",FF225-INDEX(tab_MinKomp[Testy czystości / Reinheitstests],MATCH($B225,tab_MinKomp[[Stanowisko / Position ]:[Stanowisko / Position ]],0)))</f>
        <v>n/a</v>
      </c>
      <c r="FG226" s="194" t="str">
        <f>IF(INDEX(tab_MinKomp[Czyszczenie form plastikowych],MATCH($B225,tab_MinKomp[[Stanowisko / Position ]:[Stanowisko / Position ]],0))="n/a","n/a",FG225-INDEX(tab_MinKomp[Czyszczenie form plastikowych],MATCH($B225,tab_MinKomp[[Stanowisko / Position ]:[Stanowisko / Position ]],0)))</f>
        <v>n/a</v>
      </c>
      <c r="FH226" s="194" t="str">
        <f>IF(INDEX(tab_MinKomp[Wymiana form plastik],MATCH($B225,tab_MinKomp[[Stanowisko / Position ]:[Stanowisko / Position ]],0))="n/a","n/a",FH225-INDEX(tab_MinKomp[Wymiana form plastik],MATCH($B225,tab_MinKomp[[Stanowisko / Position ]:[Stanowisko / Position ]],0)))</f>
        <v>n/a</v>
      </c>
      <c r="FI226" s="194" t="str">
        <f>IF(INDEX(tab_MinKomp[Wymiana form guma],MATCH($B225,tab_MinKomp[[Stanowisko / Position ]:[Stanowisko / Position ]],0))="n/a","n/a",FI225-INDEX(tab_MinKomp[Wymiana form guma],MATCH($B225,tab_MinKomp[[Stanowisko / Position ]:[Stanowisko / Position ]],0)))</f>
        <v>n/a</v>
      </c>
      <c r="FJ226" s="194" t="str">
        <f>IF(INDEX(tab_MinKomp[Konserwacja KK],MATCH($B225,tab_MinKomp[[Stanowisko / Position ]:[Stanowisko / Position ]],0))="n/a","n/a",FJ225-INDEX(tab_MinKomp[Konserwacja KK],MATCH($B225,tab_MinKomp[[Stanowisko / Position ]:[Stanowisko / Position ]],0)))</f>
        <v>n/a</v>
      </c>
      <c r="FK226" s="194" t="str">
        <f>IF(INDEX(tab_MinKomp[Konserwacja form guma],MATCH($B225,tab_MinKomp[[Stanowisko / Position ]:[Stanowisko / Position ]],0))="n/a","n/a",FK225-INDEX(tab_MinKomp[Konserwacja form guma],MATCH($B225,tab_MinKomp[[Stanowisko / Position ]:[Stanowisko / Position ]],0)))</f>
        <v>n/a</v>
      </c>
      <c r="FL226" s="194" t="str">
        <f>IF(INDEX(tab_MinKomp[Konserwacja form plastiki],MATCH($B225,tab_MinKomp[[Stanowisko / Position ]:[Stanowisko / Position ]],0))="n/a","n/a",FL225-INDEX(tab_MinKomp[Konserwacja form plastiki],MATCH($B225,tab_MinKomp[[Stanowisko / Position ]:[Stanowisko / Position ]],0)))</f>
        <v>n/a</v>
      </c>
      <c r="FM226" s="194" t="str">
        <f>IF(INDEX(tab_MinKomp[Konserwacja Gorącego Kanału],MATCH($B225,tab_MinKomp[[Stanowisko / Position ]:[Stanowisko / Position ]],0))="n/a","n/a",FM225-INDEX(tab_MinKomp[Konserwacja Gorącego Kanału],MATCH($B225,tab_MinKomp[[Stanowisko / Position ]:[Stanowisko / Position ]],0)))</f>
        <v>n/a</v>
      </c>
      <c r="FN226" s="194" t="str">
        <f>IF(INDEX(tab_MinKomp[MS Office (Excel)],MATCH($B225,tab_MinKomp[[Stanowisko / Position ]:[Stanowisko / Position ]],0))="n/a","n/a",FN225-INDEX(tab_MinKomp[MS Office (Excel)],MATCH($B225,tab_MinKomp[[Stanowisko / Position ]:[Stanowisko / Position ]],0)))</f>
        <v>n/a</v>
      </c>
      <c r="FO226" s="194" t="str">
        <f>IF(INDEX(tab_MinKomp[MS Office (Word)],MATCH($B225,tab_MinKomp[[Stanowisko / Position ]:[Stanowisko / Position ]],0))="n/a","n/a",FO225-INDEX(tab_MinKomp[MS Office (Word)],MATCH($B225,tab_MinKomp[[Stanowisko / Position ]:[Stanowisko / Position ]],0)))</f>
        <v>n/a</v>
      </c>
      <c r="FP226" s="194" t="str">
        <f>IF(INDEX(tab_MinKomp[MS Office (Power Point)],MATCH($B225,tab_MinKomp[[Stanowisko / Position ]:[Stanowisko / Position ]],0))="n/a","n/a",FP225-INDEX(tab_MinKomp[MS Office (Power Point)],MATCH($B225,tab_MinKomp[[Stanowisko / Position ]:[Stanowisko / Position ]],0)))</f>
        <v>n/a</v>
      </c>
      <c r="FQ226" s="196" t="str">
        <f>IF(INDEX(tab_MinKomp[Język angielski / Englisch],MATCH($B225,tab_MinKomp[[Stanowisko / Position ]:[Stanowisko / Position ]],0))="n/a","n/a",FQ225-INDEX(tab_MinKomp[Język angielski / Englisch],MATCH($B225,tab_MinKomp[[Stanowisko / Position ]:[Stanowisko / Position ]],0)))</f>
        <v>n/a</v>
      </c>
      <c r="FR226" s="196" t="str">
        <f>IF(INDEX(tab_MinKomp[Język niemiecki / Deutsch],MATCH($B225,tab_MinKomp[[Stanowisko / Position ]:[Stanowisko / Position ]],0))="n/a","n/a",FR225-INDEX(tab_MinKomp[Język niemiecki / Deutsch],MATCH($B225,tab_MinKomp[[Stanowisko / Position ]:[Stanowisko / Position ]],0)))</f>
        <v>n/a</v>
      </c>
      <c r="FS226" s="194">
        <f>IF(INDEX(tab_MinKomp[Zarządzanie dokumentacją procesową / Process dokumentation management],MATCH($B225,tab_MinKomp[[Stanowisko / Position ]:[Stanowisko / Position ]],0))="n/a","n/a",FS225-INDEX(tab_MinKomp[Zarządzanie dokumentacją procesową / Process dokumentation management],MATCH($B225,tab_MinKomp[[Stanowisko / Position ]:[Stanowisko / Position ]],0)))</f>
        <v>-1</v>
      </c>
      <c r="FT226" s="194">
        <f>IF(INDEX(tab_MinKomp[Znajomość procesów z obszaru / Kenntiss der prozesse in dem Bereich],MATCH($B225,tab_MinKomp[[Stanowisko / Position ]:[Stanowisko / Position ]],0))="n/a","n/a",FT225-INDEX(tab_MinKomp[Znajomość procesów z obszaru / Kenntiss der prozesse in dem Bereich],MATCH($B225,tab_MinKomp[[Stanowisko / Position ]:[Stanowisko / Position ]],0)))</f>
        <v>0</v>
      </c>
      <c r="FU226" s="194">
        <f>IF(INDEX(tab_MinKomp[optymalizacja procesów / Prozessoptymalisierung],MATCH($B225,tab_MinKomp[[Stanowisko / Position ]:[Stanowisko / Position ]],0))="n/a","n/a",FU225-INDEX(tab_MinKomp[optymalizacja procesów / Prozessoptymalisierung],MATCH($B225,tab_MinKomp[[Stanowisko / Position ]:[Stanowisko / Position ]],0)))</f>
        <v>0</v>
      </c>
      <c r="FV226" s="194">
        <f>IF(INDEX(tab_MinKomp[Umiejętności szkoleniowe / Trainingsfähigkeiten],MATCH($B225,tab_MinKomp[[Stanowisko / Position ]:[Stanowisko / Position ]],0))="n/a","n/a",FV225-INDEX(tab_MinKomp[Umiejętności szkoleniowe / Trainingsfähigkeiten],MATCH($B225,tab_MinKomp[[Stanowisko / Position ]:[Stanowisko / Position ]],0)))</f>
        <v>0</v>
      </c>
      <c r="FW226" s="194">
        <f>IF(INDEX(tab_MinKomp[Analityczne myślenie, podejście / Analitysches Denken, Einstellung],MATCH($B225,tab_MinKomp[[Stanowisko / Position ]:[Stanowisko / Position ]],0))="n/a","n/a",FW225-INDEX(tab_MinKomp[Analityczne myślenie, podejście / Analitysches Denken, Einstellung],MATCH($B225,tab_MinKomp[[Stanowisko / Position ]:[Stanowisko / Position ]],0)))</f>
        <v>0</v>
      </c>
      <c r="FX226" s="194">
        <f>IF(INDEX(tab_MinKomp[Dokładność, precyzja w dzialaniu / Genauigkeit, Präzision in die Arbeit],MATCH($B225,tab_MinKomp[[Stanowisko / Position ]:[Stanowisko / Position ]],0))="n/a","n/a",FX225-INDEX(tab_MinKomp[Dokładność, precyzja w dzialaniu / Genauigkeit, Präzision in die Arbeit],MATCH($B225,tab_MinKomp[[Stanowisko / Position ]:[Stanowisko / Position ]],0)))</f>
        <v>0</v>
      </c>
      <c r="FY226" s="194">
        <f>IF(INDEX(tab_MinKomp[Dyspozycyjność / Verfügbarkeit],MATCH($B225,tab_MinKomp[[Stanowisko / Position ]:[Stanowisko / Position ]],0))="n/a","n/a",FY225-INDEX(tab_MinKomp[Dyspozycyjność / Verfügbarkeit],MATCH($B225,tab_MinKomp[[Stanowisko / Position ]:[Stanowisko / Position ]],0)))</f>
        <v>-1</v>
      </c>
      <c r="FZ226" s="194">
        <f>IF(INDEX(tab_MinKomp[Zaangażowanie / 
Engagement],MATCH($B225,tab_MinKomp[[Stanowisko / Position ]:[Stanowisko / Position ]],0))="n/a","n/a",FZ225-INDEX(tab_MinKomp[Zaangażowanie / 
Engagement],MATCH($B225,tab_MinKomp[[Stanowisko / Position ]:[Stanowisko / Position ]],0)))</f>
        <v>-1</v>
      </c>
      <c r="GA226" s="194" t="str">
        <f>IF(INDEX(tab_MinKomp[Konserwacja form guma],MATCH($B225,tab_MinKomp[[Stanowisko / Position ]:[Stanowisko / Position ]],0))="n/a","n/a",GA225-INDEX(tab_MinKomp[Konserwacja form guma],MATCH($B225,tab_MinKomp[[Stanowisko / Position ]:[Stanowisko / Position ]],0)))</f>
        <v>n/a</v>
      </c>
      <c r="GB226" s="194" t="str">
        <f>IF(INDEX(tab_MinKomp[Konserwacja form plastiki],MATCH($B225,tab_MinKomp[[Stanowisko / Position ]:[Stanowisko / Position ]],0))="n/a","n/a",GB225-INDEX(tab_MinKomp[Konserwacja form plastiki],MATCH($B225,tab_MinKomp[[Stanowisko / Position ]:[Stanowisko / Position ]],0)))</f>
        <v>n/a</v>
      </c>
      <c r="GC226" s="194">
        <f>IF(INDEX(tab_MinKomp[Elastyczność w działaniu],MATCH($B225,tab_MinKomp[[Stanowisko / Position ]:[Stanowisko / Position ]],0))="n/a","n/a",GC225-INDEX(tab_MinKomp[Elastyczność w działaniu],MATCH($B225,tab_MinKomp[[Stanowisko / Position ]:[Stanowisko / Position ]],0)))</f>
        <v>-1</v>
      </c>
      <c r="GD226" s="194">
        <f>IF(INDEX(tab_MinKomp[Komunikatywność],MATCH($B225,tab_MinKomp[[Stanowisko / Position ]:[Stanowisko / Position ]],0))="n/a","n/a",GD225-INDEX(tab_MinKomp[Komunikatywność],MATCH($B225,tab_MinKomp[[Stanowisko / Position ]:[Stanowisko / Position ]],0)))</f>
        <v>1</v>
      </c>
      <c r="GE226" s="193" t="str">
        <f>IF(INDEX(tab_MinKomp[Motywowanie i budowanie zaangażowania zespołu],MATCH($B225,tab_MinKomp[[Stanowisko / Position ]:[Stanowisko / Position ]],0))="n/a","n/a",GE225-INDEX(tab_MinKomp[Motywowanie i budowanie zaangażowania zespołu],MATCH($B225,tab_MinKomp[[Stanowisko / Position ]:[Stanowisko / Position ]],0)))</f>
        <v>n/a</v>
      </c>
      <c r="GF226" s="186" t="s">
        <v>248</v>
      </c>
      <c r="GG226" s="186" t="s">
        <v>248</v>
      </c>
      <c r="GH226" s="186" t="s">
        <v>248</v>
      </c>
      <c r="GI226" s="186" t="s">
        <v>248</v>
      </c>
      <c r="GJ226" s="186" t="s">
        <v>248</v>
      </c>
      <c r="GK226" s="186" t="s">
        <v>248</v>
      </c>
      <c r="GL226" s="186" t="s">
        <v>248</v>
      </c>
      <c r="GM226" s="186" t="s">
        <v>248</v>
      </c>
      <c r="GN226" s="186" t="s">
        <v>248</v>
      </c>
      <c r="GO226" s="186" t="s">
        <v>248</v>
      </c>
      <c r="GP226" s="186" t="s">
        <v>248</v>
      </c>
      <c r="GQ226" s="186" t="s">
        <v>248</v>
      </c>
      <c r="GR226" s="186" t="s">
        <v>248</v>
      </c>
      <c r="GS226" s="186" t="s">
        <v>248</v>
      </c>
      <c r="GT226" s="186" t="s">
        <v>248</v>
      </c>
      <c r="GU226" s="186" t="s">
        <v>248</v>
      </c>
      <c r="GV226" s="186" t="s">
        <v>248</v>
      </c>
      <c r="GW226" s="186" t="s">
        <v>248</v>
      </c>
      <c r="GX226" s="186" t="s">
        <v>248</v>
      </c>
      <c r="GY226" s="186" t="s">
        <v>248</v>
      </c>
      <c r="GZ226" s="261" t="s">
        <v>248</v>
      </c>
      <c r="HA226" s="261" t="s">
        <v>248</v>
      </c>
      <c r="HB226" s="191">
        <f>SUM(G226:GE226)/(HB225-(SUM(G226:GE226)))</f>
        <v>0.5</v>
      </c>
    </row>
    <row r="227" spans="1:211" ht="24.9" customHeight="1" x14ac:dyDescent="0.3">
      <c r="A227" s="105" t="s">
        <v>320</v>
      </c>
      <c r="B227" s="105" t="s">
        <v>315</v>
      </c>
      <c r="C227" s="105" t="s">
        <v>430</v>
      </c>
      <c r="D227" s="105">
        <v>511</v>
      </c>
      <c r="E227" s="394" t="s">
        <v>501</v>
      </c>
      <c r="F227" s="185" t="s">
        <v>374</v>
      </c>
      <c r="G227" s="186">
        <v>2</v>
      </c>
      <c r="H227" s="186">
        <v>1</v>
      </c>
      <c r="I227" s="186">
        <v>2</v>
      </c>
      <c r="J227" s="186">
        <v>1</v>
      </c>
      <c r="K227" s="186">
        <v>1</v>
      </c>
      <c r="L227" s="186" t="s">
        <v>248</v>
      </c>
      <c r="M227" s="186" t="s">
        <v>248</v>
      </c>
      <c r="N227" s="186" t="s">
        <v>248</v>
      </c>
      <c r="O227" s="186">
        <v>2</v>
      </c>
      <c r="P227" s="186">
        <v>2</v>
      </c>
      <c r="Q227" s="186" t="s">
        <v>248</v>
      </c>
      <c r="R227" s="186" t="s">
        <v>248</v>
      </c>
      <c r="S227" s="186" t="s">
        <v>248</v>
      </c>
      <c r="T227" s="186" t="s">
        <v>248</v>
      </c>
      <c r="U227" s="186" t="s">
        <v>248</v>
      </c>
      <c r="V227" s="186" t="s">
        <v>248</v>
      </c>
      <c r="W227" s="186" t="s">
        <v>248</v>
      </c>
      <c r="X227" s="186" t="s">
        <v>248</v>
      </c>
      <c r="Y227" s="186" t="s">
        <v>248</v>
      </c>
      <c r="Z227" s="186" t="s">
        <v>248</v>
      </c>
      <c r="AA227" s="186" t="s">
        <v>248</v>
      </c>
      <c r="AB227" s="186" t="s">
        <v>248</v>
      </c>
      <c r="AC227" s="186" t="s">
        <v>248</v>
      </c>
      <c r="AD227" s="186" t="s">
        <v>248</v>
      </c>
      <c r="AE227" s="186" t="s">
        <v>248</v>
      </c>
      <c r="AF227" s="186" t="s">
        <v>248</v>
      </c>
      <c r="AG227" s="186" t="s">
        <v>248</v>
      </c>
      <c r="AH227" s="186" t="s">
        <v>248</v>
      </c>
      <c r="AI227" s="186" t="s">
        <v>248</v>
      </c>
      <c r="AJ227" s="186" t="s">
        <v>248</v>
      </c>
      <c r="AK227" s="186" t="s">
        <v>248</v>
      </c>
      <c r="AL227" s="186">
        <v>2</v>
      </c>
      <c r="AM227" s="186" t="s">
        <v>248</v>
      </c>
      <c r="AN227" s="186" t="s">
        <v>248</v>
      </c>
      <c r="AO227" s="186">
        <v>1</v>
      </c>
      <c r="AP227" s="186" t="s">
        <v>248</v>
      </c>
      <c r="AQ227" s="186">
        <v>1</v>
      </c>
      <c r="AR227" s="186" t="s">
        <v>248</v>
      </c>
      <c r="AS227" s="186" t="s">
        <v>248</v>
      </c>
      <c r="AT227" s="186" t="s">
        <v>248</v>
      </c>
      <c r="AU227" s="186" t="s">
        <v>248</v>
      </c>
      <c r="AV227" s="186">
        <v>3</v>
      </c>
      <c r="AW227" s="186">
        <v>1</v>
      </c>
      <c r="AX227" s="186" t="s">
        <v>248</v>
      </c>
      <c r="AY227" s="186" t="s">
        <v>248</v>
      </c>
      <c r="AZ227" s="186" t="s">
        <v>248</v>
      </c>
      <c r="BA227" s="186">
        <v>1</v>
      </c>
      <c r="BB227" s="186">
        <v>1</v>
      </c>
      <c r="BC227" s="186" t="s">
        <v>248</v>
      </c>
      <c r="BD227" s="186" t="s">
        <v>248</v>
      </c>
      <c r="BE227" s="186" t="s">
        <v>248</v>
      </c>
      <c r="BF227" s="186" t="s">
        <v>248</v>
      </c>
      <c r="BG227" s="186" t="s">
        <v>248</v>
      </c>
      <c r="BH227" s="186" t="s">
        <v>248</v>
      </c>
      <c r="BI227" s="186" t="s">
        <v>248</v>
      </c>
      <c r="BJ227" s="186" t="s">
        <v>248</v>
      </c>
      <c r="BK227" s="186" t="s">
        <v>248</v>
      </c>
      <c r="BL227" s="186" t="s">
        <v>248</v>
      </c>
      <c r="BM227" s="186" t="s">
        <v>248</v>
      </c>
      <c r="BN227" s="186" t="s">
        <v>248</v>
      </c>
      <c r="BO227" s="186" t="s">
        <v>248</v>
      </c>
      <c r="BP227" s="186" t="s">
        <v>248</v>
      </c>
      <c r="BQ227" s="186"/>
      <c r="BR227" s="186" t="s">
        <v>248</v>
      </c>
      <c r="BS227" s="186"/>
      <c r="BT227" s="186" t="s">
        <v>248</v>
      </c>
      <c r="BU227" s="186"/>
      <c r="BV227" s="186" t="s">
        <v>248</v>
      </c>
      <c r="BW227" s="186"/>
      <c r="BX227" s="186"/>
      <c r="BY227" s="186" t="s">
        <v>248</v>
      </c>
      <c r="BZ227" s="186">
        <v>1</v>
      </c>
      <c r="CA227" s="186" t="s">
        <v>248</v>
      </c>
      <c r="CB227" s="186"/>
      <c r="CC227" s="186" t="s">
        <v>248</v>
      </c>
      <c r="CD227" s="186">
        <v>1</v>
      </c>
      <c r="CE227" s="186"/>
      <c r="CF227" s="186">
        <v>1</v>
      </c>
      <c r="CG227" s="186">
        <v>1</v>
      </c>
      <c r="CH227" s="186" t="s">
        <v>248</v>
      </c>
      <c r="CI227" s="186" t="s">
        <v>248</v>
      </c>
      <c r="CJ227" s="186" t="s">
        <v>248</v>
      </c>
      <c r="CK227" s="186" t="s">
        <v>248</v>
      </c>
      <c r="CL227" s="186" t="s">
        <v>248</v>
      </c>
      <c r="CM227" s="186" t="s">
        <v>248</v>
      </c>
      <c r="CN227" s="186" t="s">
        <v>248</v>
      </c>
      <c r="CO227" s="186" t="s">
        <v>248</v>
      </c>
      <c r="CP227" s="186" t="s">
        <v>248</v>
      </c>
      <c r="CQ227" s="186" t="s">
        <v>248</v>
      </c>
      <c r="CR227" s="186" t="s">
        <v>248</v>
      </c>
      <c r="CS227" s="186" t="s">
        <v>248</v>
      </c>
      <c r="CT227" s="186" t="s">
        <v>248</v>
      </c>
      <c r="CU227" s="186" t="s">
        <v>248</v>
      </c>
      <c r="CV227" s="186" t="s">
        <v>248</v>
      </c>
      <c r="CW227" s="186">
        <v>2</v>
      </c>
      <c r="CX227" s="186" t="s">
        <v>248</v>
      </c>
      <c r="CY227" s="186" t="s">
        <v>248</v>
      </c>
      <c r="CZ227" s="186" t="s">
        <v>248</v>
      </c>
      <c r="DA227" s="186" t="s">
        <v>248</v>
      </c>
      <c r="DB227" s="186" t="s">
        <v>248</v>
      </c>
      <c r="DC227" s="186" t="s">
        <v>248</v>
      </c>
      <c r="DD227" s="186" t="s">
        <v>248</v>
      </c>
      <c r="DE227" s="186" t="s">
        <v>248</v>
      </c>
      <c r="DF227" s="186">
        <v>3</v>
      </c>
      <c r="DG227" s="186" t="s">
        <v>248</v>
      </c>
      <c r="DH227" s="186" t="s">
        <v>248</v>
      </c>
      <c r="DI227" s="186" t="s">
        <v>248</v>
      </c>
      <c r="DJ227" s="186" t="s">
        <v>248</v>
      </c>
      <c r="DK227" s="186" t="s">
        <v>248</v>
      </c>
      <c r="DL227" s="186" t="s">
        <v>248</v>
      </c>
      <c r="DM227" s="186" t="s">
        <v>248</v>
      </c>
      <c r="DN227" s="186" t="s">
        <v>248</v>
      </c>
      <c r="DO227" s="186" t="s">
        <v>248</v>
      </c>
      <c r="DP227" s="186" t="s">
        <v>248</v>
      </c>
      <c r="DQ227" s="186" t="s">
        <v>248</v>
      </c>
      <c r="DR227" s="186" t="s">
        <v>248</v>
      </c>
      <c r="DS227" s="186" t="s">
        <v>248</v>
      </c>
      <c r="DT227" s="186" t="s">
        <v>248</v>
      </c>
      <c r="DU227" s="186" t="s">
        <v>248</v>
      </c>
      <c r="DV227" s="186" t="s">
        <v>248</v>
      </c>
      <c r="DW227" s="186" t="s">
        <v>248</v>
      </c>
      <c r="DX227" s="186" t="s">
        <v>248</v>
      </c>
      <c r="DY227" s="186" t="s">
        <v>248</v>
      </c>
      <c r="DZ227" s="186" t="s">
        <v>248</v>
      </c>
      <c r="EA227" s="186" t="s">
        <v>248</v>
      </c>
      <c r="EB227" s="186" t="s">
        <v>248</v>
      </c>
      <c r="EC227" s="186" t="s">
        <v>248</v>
      </c>
      <c r="ED227" s="186" t="s">
        <v>248</v>
      </c>
      <c r="EE227" s="186" t="s">
        <v>248</v>
      </c>
      <c r="EF227" s="186" t="s">
        <v>248</v>
      </c>
      <c r="EG227" s="186" t="s">
        <v>248</v>
      </c>
      <c r="EH227" s="186" t="s">
        <v>248</v>
      </c>
      <c r="EI227" s="186" t="s">
        <v>248</v>
      </c>
      <c r="EJ227" s="186" t="s">
        <v>248</v>
      </c>
      <c r="EK227" s="186" t="s">
        <v>248</v>
      </c>
      <c r="EL227" s="184" t="s">
        <v>248</v>
      </c>
      <c r="EM227" s="184" t="s">
        <v>248</v>
      </c>
      <c r="EN227" s="184" t="s">
        <v>248</v>
      </c>
      <c r="EO227" s="186" t="s">
        <v>248</v>
      </c>
      <c r="EP227" s="186" t="s">
        <v>248</v>
      </c>
      <c r="EQ227" s="186" t="s">
        <v>248</v>
      </c>
      <c r="ER227" s="186" t="s">
        <v>248</v>
      </c>
      <c r="ES227" s="186" t="s">
        <v>248</v>
      </c>
      <c r="ET227" s="186" t="s">
        <v>248</v>
      </c>
      <c r="EU227" s="186" t="s">
        <v>248</v>
      </c>
      <c r="EV227" s="186" t="s">
        <v>248</v>
      </c>
      <c r="EW227" s="186" t="s">
        <v>248</v>
      </c>
      <c r="EX227" s="186" t="s">
        <v>248</v>
      </c>
      <c r="EY227" s="186" t="s">
        <v>248</v>
      </c>
      <c r="EZ227" s="186" t="s">
        <v>248</v>
      </c>
      <c r="FA227" s="186" t="s">
        <v>248</v>
      </c>
      <c r="FB227" s="186" t="s">
        <v>248</v>
      </c>
      <c r="FC227" s="186" t="s">
        <v>248</v>
      </c>
      <c r="FD227" s="186" t="s">
        <v>248</v>
      </c>
      <c r="FE227" s="186" t="s">
        <v>248</v>
      </c>
      <c r="FF227" s="186" t="s">
        <v>248</v>
      </c>
      <c r="FG227" s="186" t="s">
        <v>248</v>
      </c>
      <c r="FH227" s="186" t="s">
        <v>248</v>
      </c>
      <c r="FI227" s="186" t="s">
        <v>248</v>
      </c>
      <c r="FJ227" s="186" t="s">
        <v>248</v>
      </c>
      <c r="FK227" s="186" t="s">
        <v>248</v>
      </c>
      <c r="FL227" s="186" t="s">
        <v>248</v>
      </c>
      <c r="FM227" s="186" t="s">
        <v>248</v>
      </c>
      <c r="FN227" s="186" t="s">
        <v>248</v>
      </c>
      <c r="FO227" s="186" t="s">
        <v>248</v>
      </c>
      <c r="FP227" s="186" t="s">
        <v>248</v>
      </c>
      <c r="FQ227" s="187" t="s">
        <v>248</v>
      </c>
      <c r="FR227" s="187" t="s">
        <v>248</v>
      </c>
      <c r="FS227" s="186">
        <v>2</v>
      </c>
      <c r="FT227" s="186">
        <v>1</v>
      </c>
      <c r="FU227" s="186">
        <v>1</v>
      </c>
      <c r="FV227" s="186">
        <v>1</v>
      </c>
      <c r="FW227" s="186">
        <v>1</v>
      </c>
      <c r="FX227" s="186">
        <v>2</v>
      </c>
      <c r="FY227" s="186">
        <v>2</v>
      </c>
      <c r="FZ227" s="186">
        <v>2</v>
      </c>
      <c r="GA227" s="186" t="s">
        <v>248</v>
      </c>
      <c r="GB227" s="186" t="s">
        <v>248</v>
      </c>
      <c r="GC227" s="186"/>
      <c r="GD227" s="186">
        <v>2</v>
      </c>
      <c r="GE227" s="186" t="s">
        <v>248</v>
      </c>
      <c r="GF227" s="186" t="s">
        <v>248</v>
      </c>
      <c r="GG227" s="186" t="s">
        <v>248</v>
      </c>
      <c r="GH227" s="186" t="s">
        <v>248</v>
      </c>
      <c r="GI227" s="186" t="s">
        <v>248</v>
      </c>
      <c r="GJ227" s="186" t="s">
        <v>248</v>
      </c>
      <c r="GK227" s="186" t="s">
        <v>248</v>
      </c>
      <c r="GL227" s="186" t="s">
        <v>248</v>
      </c>
      <c r="GM227" s="186" t="s">
        <v>248</v>
      </c>
      <c r="GN227" s="186" t="s">
        <v>248</v>
      </c>
      <c r="GO227" s="186" t="s">
        <v>248</v>
      </c>
      <c r="GP227" s="186" t="s">
        <v>248</v>
      </c>
      <c r="GQ227" s="186" t="s">
        <v>248</v>
      </c>
      <c r="GR227" s="186" t="s">
        <v>248</v>
      </c>
      <c r="GS227" s="186" t="s">
        <v>248</v>
      </c>
      <c r="GT227" s="186" t="s">
        <v>248</v>
      </c>
      <c r="GU227" s="186" t="s">
        <v>248</v>
      </c>
      <c r="GV227" s="186" t="s">
        <v>248</v>
      </c>
      <c r="GW227" s="186" t="s">
        <v>248</v>
      </c>
      <c r="GX227" s="186" t="s">
        <v>248</v>
      </c>
      <c r="GY227" s="186" t="s">
        <v>248</v>
      </c>
      <c r="GZ227" s="261" t="s">
        <v>248</v>
      </c>
      <c r="HA227" s="261" t="s">
        <v>248</v>
      </c>
      <c r="HB227" s="188">
        <f t="shared" ref="HB227" si="39">SUM(G227:GE227)</f>
        <v>44</v>
      </c>
    </row>
    <row r="228" spans="1:211" ht="24.9" customHeight="1" thickBot="1" x14ac:dyDescent="0.35">
      <c r="A228" s="108" t="str">
        <f t="shared" ref="A228" si="40">A227</f>
        <v>Prod.-Q-4</v>
      </c>
      <c r="B228" s="108" t="str">
        <f t="shared" ref="B228" si="41">B227</f>
        <v>Pracownik Produkcji</v>
      </c>
      <c r="C228" s="108" t="str">
        <f t="shared" ref="C228" si="42">C227</f>
        <v>MK</v>
      </c>
      <c r="D228" s="108">
        <f t="shared" ref="D228" si="43">D227</f>
        <v>511</v>
      </c>
      <c r="E228" s="395"/>
      <c r="F228" s="189" t="s">
        <v>375</v>
      </c>
      <c r="G228" s="192">
        <f>IF(INDEX(tab_MinKomp[Przepisy BHP / BHP Vorschriften],MATCH($B227,tab_MinKomp[[Stanowisko / Position ]:[Stanowisko / Position ]],0))="n/a","n/a",G227-INDEX(tab_MinKomp[Przepisy BHP / BHP Vorschriften],MATCH($B227,tab_MinKomp[[Stanowisko / Position ]:[Stanowisko / Position ]],0)))</f>
        <v>0</v>
      </c>
      <c r="H228" s="193">
        <f>IF(INDEX(tab_MinKomp[Przepisy PPOŻ / Brandschutzbestimmungen],MATCH($B227,tab_MinKomp[[Stanowisko / Position ]:[Stanowisko / Position ]],0))="n/a","n/a",H227-INDEX(tab_MinKomp[Przepisy PPOŻ / Brandschutzbestimmungen],MATCH($B227,tab_MinKomp[[Stanowisko / Position ]:[Stanowisko / Position ]],0)))</f>
        <v>0</v>
      </c>
      <c r="I228" s="193">
        <f>IF(INDEX(tab_MinKomp[Ryzyko zawodowe na stanowiskach pracyv/ Berufliche Risiken an Arbeitsstellen],MATCH($B227,tab_MinKomp[[Stanowisko / Position ]:[Stanowisko / Position ]],0))="n/a","n/a",I227-INDEX(tab_MinKomp[Ryzyko zawodowe na stanowiskach pracyv/ Berufliche Risiken an Arbeitsstellen],MATCH($B227,tab_MinKomp[[Stanowisko / Position ]:[Stanowisko / Position ]],0)))</f>
        <v>0</v>
      </c>
      <c r="J228" s="193">
        <f>IF(INDEX(tab_MinKomp[Gospodarka substancjami niebezpiecznymi / Gefahrstoffmanagement],MATCH($B227,tab_MinKomp[[Stanowisko / Position ]:[Stanowisko / Position ]],0))="n/a","n/a",J227-INDEX(tab_MinKomp[Gospodarka substancjami niebezpiecznymi / Gefahrstoffmanagement],MATCH($B227,tab_MinKomp[[Stanowisko / Position ]:[Stanowisko / Position ]],0)))</f>
        <v>0</v>
      </c>
      <c r="K228" s="193">
        <f>IF(INDEX(tab_MinKomp[Gospodarka odpadami / Abfallwirtschaft],MATCH($B227,tab_MinKomp[[Stanowisko / Position ]:[Stanowisko / Position ]],0))="n/a","n/a",K227-INDEX(tab_MinKomp[Gospodarka odpadami / Abfallwirtschaft],MATCH($B227,tab_MinKomp[[Stanowisko / Position ]:[Stanowisko / Position ]],0)))</f>
        <v>0</v>
      </c>
      <c r="L228" s="194" t="str">
        <f>IF(INDEX(tab_MinKomp[Przepisy kodeksu pracy / Bestimmungen des Arbeitsgesetzes],MATCH($B227,tab_MinKomp[[Stanowisko / Position ]:[Stanowisko / Position ]],0))="n/a","n/a",L227-INDEX(tab_MinKomp[Przepisy kodeksu pracy / Bestimmungen des Arbeitsgesetzes],MATCH($B227,tab_MinKomp[[Stanowisko / Position ]:[Stanowisko / Position ]],0)))</f>
        <v>n/a</v>
      </c>
      <c r="M228" s="195" t="str">
        <f>IF(INDEX(tab_MinKomp[Przepisy o ub.społ. ZUS  / Sozialversicherungsvorschriften],MATCH($B227,tab_MinKomp[[Stanowisko / Position ]:[Stanowisko / Position ]],0))="n/a","n/a",M227-INDEX(tab_MinKomp[Przepisy o ub.społ. ZUS  / Sozialversicherungsvorschriften],MATCH($B227,tab_MinKomp[[Stanowisko / Position ]:[Stanowisko / Position ]],0)))</f>
        <v>n/a</v>
      </c>
      <c r="N228" s="194" t="str">
        <f>IF(INDEX(tab_MinKomp[PRZEPISY O PDOF /persönlich Einkommensteuergesetz ],MATCH($B227,tab_MinKomp[[Stanowisko / Position ]:[Stanowisko / Position ]],0))="n/a","n/a",N227-INDEX(tab_MinKomp[PRZEPISY O PDOF /persönlich Einkommensteuergesetz ],MATCH($B227,tab_MinKomp[[Stanowisko / Position ]:[Stanowisko / Position ]],0)))</f>
        <v>n/a</v>
      </c>
      <c r="O228" s="194">
        <f>IF(INDEX(tab_MinKomp[Regulamin pracy / Arbeitsordnung],MATCH($B227,tab_MinKomp[[Stanowisko / Position ]:[Stanowisko / Position ]],0))="n/a","n/a",O227-INDEX(tab_MinKomp[Regulamin pracy / Arbeitsordnung],MATCH($B227,tab_MinKomp[[Stanowisko / Position ]:[Stanowisko / Position ]],0)))</f>
        <v>1</v>
      </c>
      <c r="P228" s="194">
        <f>IF(INDEX(tab_MinKomp[Regulamin wynagradzania / Vergütungsordnung],MATCH($B227,tab_MinKomp[[Stanowisko / Position ]:[Stanowisko / Position ]],0))="n/a","n/a",P227-INDEX(tab_MinKomp[Regulamin wynagradzania / Vergütungsordnung],MATCH($B227,tab_MinKomp[[Stanowisko / Position ]:[Stanowisko / Position ]],0)))</f>
        <v>1</v>
      </c>
      <c r="Q228" s="194" t="str">
        <f>IF(INDEX(tab_MinKomp[System R2PŁATNIK PRO: Płace / Lohnabrechnung],MATCH($B227,tab_MinKomp[[Stanowisko / Position ]:[Stanowisko / Position ]],0))="n/a","n/a",Q227-INDEX(tab_MinKomp[System R2PŁATNIK PRO: Płace / Lohnabrechnung],MATCH($B227,tab_MinKomp[[Stanowisko / Position ]:[Stanowisko / Position ]],0)))</f>
        <v>n/a</v>
      </c>
      <c r="R228" s="194" t="str">
        <f>IF(INDEX(tab_MinKomp[SystemR2PŁATNIK PRO: KADRY / Personaldaten],MATCH($B227,tab_MinKomp[[Stanowisko / Position ]:[Stanowisko / Position ]],0))="n/a","n/a",R227-INDEX(tab_MinKomp[SystemR2PŁATNIK PRO: KADRY / Personaldaten],MATCH($B227,tab_MinKomp[[Stanowisko / Position ]:[Stanowisko / Position ]],0)))</f>
        <v>n/a</v>
      </c>
      <c r="S228" s="194" t="str">
        <f>IF(INDEX(tab_MinKomp[SYSTEM R2PŁATNIK PRO: zarządzanie pracownikami / Arbeitsverwaltung],MATCH($B227,tab_MinKomp[[Stanowisko / Position ]:[Stanowisko / Position ]],0))="n/a","n/a",S227-INDEX(tab_MinKomp[SYSTEM R2PŁATNIK PRO: zarządzanie pracownikami / Arbeitsverwaltung],MATCH($B227,tab_MinKomp[[Stanowisko / Position ]:[Stanowisko / Position ]],0)))</f>
        <v>n/a</v>
      </c>
      <c r="T228" s="194" t="str">
        <f>IF(INDEX(tab_MinKomp[Doradztwo, wsparcie personalne / Personalberatung und Unterstützung],MATCH($B227,tab_MinKomp[[Stanowisko / Position ]:[Stanowisko / Position ]],0))="n/a","n/a",T227-INDEX(tab_MinKomp[Doradztwo, wsparcie personalne / Personalberatung und Unterstützung],MATCH($B227,tab_MinKomp[[Stanowisko / Position ]:[Stanowisko / Position ]],0)))</f>
        <v>n/a</v>
      </c>
      <c r="U228" s="194" t="str">
        <f>IF(INDEX(tab_MinKomp[Przepisy o podatku VAT / MwSt.- Gesetz],MATCH($B227,tab_MinKomp[[Stanowisko / Position ]:[Stanowisko / Position ]],0))="n/a","n/a",U227-INDEX(tab_MinKomp[Przepisy o podatku VAT / MwSt.- Gesetz],MATCH($B227,tab_MinKomp[[Stanowisko / Position ]:[Stanowisko / Position ]],0)))</f>
        <v>n/a</v>
      </c>
      <c r="V228" s="194" t="str">
        <f>IF(INDEX(tab_MinKomp[PrzepisyPDOP / geschäftlich Einkommensteuergesetz],MATCH($B227,tab_MinKomp[[Stanowisko / Position ]:[Stanowisko / Position ]],0))="n/a","n/a",V227-INDEX(tab_MinKomp[PrzepisyPDOP / geschäftlich Einkommensteuergesetz],MATCH($B227,tab_MinKomp[[Stanowisko / Position ]:[Stanowisko / Position ]],0)))</f>
        <v>n/a</v>
      </c>
      <c r="W228" s="194" t="str">
        <f>IF(INDEX(tab_MinKomp[System BAAN / FINANSE (FIBU)],MATCH($B227,tab_MinKomp[[Stanowisko / Position ]:[Stanowisko / Position ]],0))="n/a","n/a",W227-INDEX(tab_MinKomp[System BAAN / FINANSE (FIBU)],MATCH($B227,tab_MinKomp[[Stanowisko / Position ]:[Stanowisko / Position ]],0)))</f>
        <v>n/a</v>
      </c>
      <c r="X228" s="194" t="str">
        <f>IF(INDEX(tab_MinKomp[Systemy pomocnicze / Hilfssysteme(STOCKPROGRAM, KALK2000 etc.)],MATCH($B227,tab_MinKomp[[Stanowisko / Position ]:[Stanowisko / Position ]],0))="n/a","n/a",X227-INDEX(tab_MinKomp[Systemy pomocnicze / Hilfssysteme(STOCKPROGRAM, KALK2000 etc.)],MATCH($B227,tab_MinKomp[[Stanowisko / Position ]:[Stanowisko / Position ]],0)))</f>
        <v>n/a</v>
      </c>
      <c r="Y228" s="194" t="str">
        <f>IF(INDEX(tab_MinKomp[Polityka rachunkowości / Buchführungspolitik],MATCH($B227,tab_MinKomp[[Stanowisko / Position ]:[Stanowisko / Position ]],0))="n/a","n/a",Y227-INDEX(tab_MinKomp[Polityka rachunkowości / Buchführungspolitik],MATCH($B227,tab_MinKomp[[Stanowisko / Position ]:[Stanowisko / Position ]],0)))</f>
        <v>n/a</v>
      </c>
      <c r="Z228" s="194" t="str">
        <f>IF(INDEX(tab_MinKomp[Ustawa o rachunkowości / Rechnungslegungsgesetz],MATCH($B227,tab_MinKomp[[Stanowisko / Position ]:[Stanowisko / Position ]],0))="n/a","n/a",Z227-INDEX(tab_MinKomp[Ustawa o rachunkowości / Rechnungslegungsgesetz],MATCH($B227,tab_MinKomp[[Stanowisko / Position ]:[Stanowisko / Position ]],0)))</f>
        <v>n/a</v>
      </c>
      <c r="AA228" s="194" t="str">
        <f>IF(INDEX(tab_MinKomp[WORKFLOW - TS-100],MATCH($B227,tab_MinKomp[[Stanowisko / Position ]:[Stanowisko / Position ]],0))="n/a","n/a",AA227-INDEX(tab_MinKomp[WORKFLOW - TS-100],MATCH($B227,tab_MinKomp[[Stanowisko / Position ]:[Stanowisko / Position ]],0)))</f>
        <v>n/a</v>
      </c>
      <c r="AB228" s="194" t="str">
        <f>IF(INDEX(tab_MinKomp[WORKFLOW - SFMS],MATCH($B227,tab_MinKomp[[Stanowisko / Position ]:[Stanowisko / Position ]],0))="n/a","n/a",AB227-INDEX(tab_MinKomp[WORKFLOW - SFMS],MATCH($B227,tab_MinKomp[[Stanowisko / Position ]:[Stanowisko / Position ]],0)))</f>
        <v>n/a</v>
      </c>
      <c r="AC228" s="194" t="str">
        <f>IF(INDEX(tab_MinKomp[System ISO 9001:2015],MATCH($B227,tab_MinKomp[[Stanowisko / Position ]:[Stanowisko / Position ]],0))="n/a","n/a",AC227-INDEX(tab_MinKomp[System ISO 9001:2015],MATCH($B227,tab_MinKomp[[Stanowisko / Position ]:[Stanowisko / Position ]],0)))</f>
        <v>n/a</v>
      </c>
      <c r="AD228" s="194" t="str">
        <f>IF(INDEX(tab_MinKomp[System ISO 9001:2015],MATCH($B227,tab_MinKomp[[Stanowisko / Position ]:[Stanowisko / Position ]],0))="n/a","n/a",AD227-INDEX(tab_MinKomp[System ISO 9001:2015],MATCH($B227,tab_MinKomp[[Stanowisko / Position ]:[Stanowisko / Position ]],0)))</f>
        <v>n/a</v>
      </c>
      <c r="AE228" s="194" t="str">
        <f>IF(INDEX(tab_MinKomp[System ISO 9001:2015],MATCH($B227,tab_MinKomp[[Stanowisko / Position ]:[Stanowisko / Position ]],0))="n/a","n/a",AE227-INDEX(tab_MinKomp[System ISO 9001:2015],MATCH($B227,tab_MinKomp[[Stanowisko / Position ]:[Stanowisko / Position ]],0)))</f>
        <v>n/a</v>
      </c>
      <c r="AF228" s="194" t="str">
        <f>IF(INDEX(tab_MinKomp[System ISO 9001:2015],MATCH($B227,tab_MinKomp[[Stanowisko / Position ]:[Stanowisko / Position ]],0))="n/a","n/a",AF227-INDEX(tab_MinKomp[System ISO 9001:2015],MATCH($B227,tab_MinKomp[[Stanowisko / Position ]:[Stanowisko / Position ]],0)))</f>
        <v>n/a</v>
      </c>
      <c r="AG228" s="194" t="str">
        <f>IF(INDEX(tab_MinKomp[Wymagania VDA 6.3 Process / Forderungen],MATCH($B227,tab_MinKomp[[Stanowisko / Position ]:[Stanowisko / Position ]],0))="n/a","n/a",AG227-INDEX(tab_MinKomp[Wymagania VDA 6.3 Process / Forderungen],MATCH($B227,tab_MinKomp[[Stanowisko / Position ]:[Stanowisko / Position ]],0)))</f>
        <v>n/a</v>
      </c>
      <c r="AH228" s="194" t="str">
        <f>IF(INDEX(tab_MinKomp[Wymagania VDA 6.5 Product / Forderungen],MATCH($B227,tab_MinKomp[[Stanowisko / Position ]:[Stanowisko / Position ]],0))="n/a","n/a",AH227-INDEX(tab_MinKomp[Wymagania VDA 6.5 Product / Forderungen],MATCH($B227,tab_MinKomp[[Stanowisko / Position ]:[Stanowisko / Position ]],0)))</f>
        <v>n/a</v>
      </c>
      <c r="AI228" s="194" t="str">
        <f>IF(INDEX(tab_MinKomp[System ISO 9001:2015],MATCH($B227,tab_MinKomp[[Stanowisko / Position ]:[Stanowisko / Position ]],0))="n/a","n/a",AI227-INDEX(tab_MinKomp[System ISO 9001:2015],MATCH($B227,tab_MinKomp[[Stanowisko / Position ]:[Stanowisko / Position ]],0)))</f>
        <v>n/a</v>
      </c>
      <c r="AJ228" s="194" t="str">
        <f>IF(INDEX(tab_MinKomp[Auditor systemu ISO 17021:2018],MATCH($B227,tab_MinKomp[[Stanowisko / Position ]:[Stanowisko / Position ]],0))="n/a","n/a",AJ227-INDEX(tab_MinKomp[Auditor systemu ISO 17021:2018],MATCH($B227,tab_MinKomp[[Stanowisko / Position ]:[Stanowisko / Position ]],0)))</f>
        <v>n/a</v>
      </c>
      <c r="AK228" s="194" t="str">
        <f>IF(INDEX(tab_MinKomp[Pełnomocnik systemu / Systemvertreter],MATCH($B227,tab_MinKomp[[Stanowisko / Position ]:[Stanowisko / Position ]],0))="n/a","n/a",AK227-INDEX(tab_MinKomp[Pełnomocnik systemu / Systemvertreter],MATCH($B227,tab_MinKomp[[Stanowisko / Position ]:[Stanowisko / Position ]],0)))</f>
        <v>n/a</v>
      </c>
      <c r="AL228" s="194">
        <f>IF(INDEX(tab_MinKomp[Polityka Etyczna - Compliance],MATCH($B227,tab_MinKomp[[Stanowisko / Position ]:[Stanowisko / Position ]],0))="n/a","n/a",AL227-INDEX(tab_MinKomp[Polityka Etyczna - Compliance],MATCH($B227,tab_MinKomp[[Stanowisko / Position ]:[Stanowisko / Position ]],0)))</f>
        <v>1</v>
      </c>
      <c r="AM228" s="194" t="str">
        <f>IF(INDEX(tab_MinKomp[WDRAŻANIE NOWYCH PROJEKTÓW/ PROCEDURA CTM],MATCH($B227,tab_MinKomp[[Stanowisko / Position ]:[Stanowisko / Position ]],0))="n/a","n/a",AM227-INDEX(tab_MinKomp[WDRAŻANIE NOWYCH PROJEKTÓW/ PROCEDURA CTM],MATCH($B227,tab_MinKomp[[Stanowisko / Position ]:[Stanowisko / Position ]],0)))</f>
        <v>n/a</v>
      </c>
      <c r="AN228" s="194" t="str">
        <f>IF(INDEX(tab_MinKomp[KAMIENIE MILOWE MSL/PIFF],MATCH($B227,tab_MinKomp[[Stanowisko / Position ]:[Stanowisko / Position ]],0))="n/a","n/a",AN227-INDEX(tab_MinKomp[KAMIENIE MILOWE MSL/PIFF],MATCH($B227,tab_MinKomp[[Stanowisko / Position ]:[Stanowisko / Position ]],0)))</f>
        <v>n/a</v>
      </c>
      <c r="AO228" s="194">
        <f>IF(INDEX(tab_MinKomp[CP],MATCH($B227,tab_MinKomp[[Stanowisko / Position ]:[Stanowisko / Position ]],0))="n/a","n/a",AO227-INDEX(tab_MinKomp[CP],MATCH($B227,tab_MinKomp[[Stanowisko / Position ]:[Stanowisko / Position ]],0)))</f>
        <v>0</v>
      </c>
      <c r="AP228" s="194" t="str">
        <f>IF(INDEX(tab_MinKomp[FMEA],MATCH($B227,tab_MinKomp[[Stanowisko / Position ]:[Stanowisko / Position ]],0))="n/a","n/a",AP227-INDEX(tab_MinKomp[FMEA],MATCH($B227,tab_MinKomp[[Stanowisko / Position ]:[Stanowisko / Position ]],0)))</f>
        <v>n/a</v>
      </c>
      <c r="AQ228" s="194">
        <f>IF(INDEX(tab_MinKomp[FLOW CHART],MATCH($B227,tab_MinKomp[[Stanowisko / Position ]:[Stanowisko / Position ]],0))="n/a","n/a",AQ227-INDEX(tab_MinKomp[FLOW CHART],MATCH($B227,tab_MinKomp[[Stanowisko / Position ]:[Stanowisko / Position ]],0)))</f>
        <v>0</v>
      </c>
      <c r="AR228" s="194" t="str">
        <f>IF(INDEX(tab_MinKomp[APQP],MATCH($B227,tab_MinKomp[[Stanowisko / Position ]:[Stanowisko / Position ]],0))="n/a","n/a",AR227-INDEX(tab_MinKomp[APQP],MATCH($B227,tab_MinKomp[[Stanowisko / Position ]:[Stanowisko / Position ]],0)))</f>
        <v>n/a</v>
      </c>
      <c r="AS228" s="194" t="str">
        <f>IF(INDEX(tab_MinKomp[MSA],MATCH($B227,tab_MinKomp[[Stanowisko / Position ]:[Stanowisko / Position ]],0))="n/a","n/a",AS227-INDEX(tab_MinKomp[MSA],MATCH($B227,tab_MinKomp[[Stanowisko / Position ]:[Stanowisko / Position ]],0)))</f>
        <v>n/a</v>
      </c>
      <c r="AT228" s="194" t="str">
        <f>IF(INDEX(tab_MinKomp[SPC],MATCH($B227,tab_MinKomp[[Stanowisko / Position ]:[Stanowisko / Position ]],0))="n/a","n/a",AT227-INDEX(tab_MinKomp[SPC],MATCH($B227,tab_MinKomp[[Stanowisko / Position ]:[Stanowisko / Position ]],0)))</f>
        <v>n/a</v>
      </c>
      <c r="AU228" s="194" t="str">
        <f>IF(INDEX(tab_MinKomp[CSR (SPECYFICZNE WYMAGANIA KLIENTA)],MATCH($B227,tab_MinKomp[[Stanowisko / Position ]:[Stanowisko / Position ]],0))="n/a","n/a",AU227-INDEX(tab_MinKomp[CSR (SPECYFICZNE WYMAGANIA KLIENTA)],MATCH($B227,tab_MinKomp[[Stanowisko / Position ]:[Stanowisko / Position ]],0)))</f>
        <v>n/a</v>
      </c>
      <c r="AV228" s="194">
        <f>IF(INDEX(tab_MinKomp[5S],MATCH($B227,tab_MinKomp[[Stanowisko / Position ]:[Stanowisko / Position ]],0))="n/a","n/a",AV227-INDEX(tab_MinKomp[5S],MATCH($B227,tab_MinKomp[[Stanowisko / Position ]:[Stanowisko / Position ]],0)))</f>
        <v>1</v>
      </c>
      <c r="AW228" s="194">
        <f>IF(INDEX(tab_MinKomp[LEAN MANAGEMENT],MATCH($B227,tab_MinKomp[[Stanowisko / Position ]:[Stanowisko / Position ]],0))="n/a","n/a",AW227-INDEX(tab_MinKomp[LEAN MANAGEMENT],MATCH($B227,tab_MinKomp[[Stanowisko / Position ]:[Stanowisko / Position ]],0)))</f>
        <v>0</v>
      </c>
      <c r="AX228" s="194" t="str">
        <f>IF(INDEX(tab_MinKomp[5R],MATCH($B227,tab_MinKomp[[Stanowisko / Position ]:[Stanowisko / Position ]],0))="n/a","n/a",AX227-INDEX(tab_MinKomp[5R],MATCH($B227,tab_MinKomp[[Stanowisko / Position ]:[Stanowisko / Position ]],0)))</f>
        <v>n/a</v>
      </c>
      <c r="AY228" s="194" t="str">
        <f>IF(INDEX(tab_MinKomp[Six Sigma],MATCH($B227,tab_MinKomp[[Stanowisko / Position ]:[Stanowisko / Position ]],0))="n/a","n/a",AY227-INDEX(tab_MinKomp[Six Sigma],MATCH($B227,tab_MinKomp[[Stanowisko / Position ]:[Stanowisko / Position ]],0)))</f>
        <v>n/a</v>
      </c>
      <c r="AZ228" s="194" t="str">
        <f>IF(INDEX(tab_MinKomp[System BAAN / Distribution &amp; Supply Chain],MATCH($B227,tab_MinKomp[[Stanowisko / Position ]:[Stanowisko / Position ]],0))="n/a","n/a",AZ227-INDEX(tab_MinKomp[System BAAN / Distribution &amp; Supply Chain],MATCH($B227,tab_MinKomp[[Stanowisko / Position ]:[Stanowisko / Position ]],0)))</f>
        <v>n/a</v>
      </c>
      <c r="BA228" s="194">
        <f>IF(INDEX(tab_MinKomp[LEAN MANAGEMENT],MATCH($B227,tab_MinKomp[[Stanowisko / Position ]:[Stanowisko / Position ]],0))="n/a","n/a",BA227-INDEX(tab_MinKomp[LEAN MANAGEMENT],MATCH($B227,tab_MinKomp[[Stanowisko / Position ]:[Stanowisko / Position ]],0)))</f>
        <v>0</v>
      </c>
      <c r="BB228" s="194">
        <f>IF(INDEX(tab_MinKomp[LEAN MANAGEMENT],MATCH($B227,tab_MinKomp[[Stanowisko / Position ]:[Stanowisko / Position ]],0))="n/a","n/a",BB227-INDEX(tab_MinKomp[LEAN MANAGEMENT],MATCH($B227,tab_MinKomp[[Stanowisko / Position ]:[Stanowisko / Position ]],0)))</f>
        <v>0</v>
      </c>
      <c r="BC228" s="194" t="str">
        <f>IF(INDEX(tab_MinKomp[Organizacja dostaw / Versorgungsorganisation],MATCH($B227,tab_MinKomp[[Stanowisko / Position ]:[Stanowisko / Position ]],0))="n/a","n/a",BC227-INDEX(tab_MinKomp[Organizacja dostaw / Versorgungsorganisation],MATCH($B227,tab_MinKomp[[Stanowisko / Position ]:[Stanowisko / Position ]],0)))</f>
        <v>n/a</v>
      </c>
      <c r="BD228" s="194" t="str">
        <f>IF(INDEX(tab_MinKomp[Organizacja wysyłek / Organisation von Lieferungen],MATCH($B227,tab_MinKomp[[Stanowisko / Position ]:[Stanowisko / Position ]],0))="n/a","n/a",BD227-INDEX(tab_MinKomp[Organizacja wysyłek / Organisation von Lieferungen],MATCH($B227,tab_MinKomp[[Stanowisko / Position ]:[Stanowisko / Position ]],0)))</f>
        <v>n/a</v>
      </c>
      <c r="BE228" s="194" t="str">
        <f>IF(INDEX(tab_MinKomp[Analiza magazynowa - Program Polen.mdb / Inventuranalyse],MATCH($B227,tab_MinKomp[[Stanowisko / Position ]:[Stanowisko / Position ]],0))="n/a","n/a",BE227-INDEX(tab_MinKomp[Analiza magazynowa - Program Polen.mdb / Inventuranalyse],MATCH($B227,tab_MinKomp[[Stanowisko / Position ]:[Stanowisko / Position ]],0)))</f>
        <v>n/a</v>
      </c>
      <c r="BF228" s="190" t="str">
        <f>IF(INDEX(tab_MinKomp[MMOG (Materials Management Operations Guidelines)],MATCH($B227,tab_MinKomp[[Stanowisko / Position ]:[Stanowisko / Position ]],0))="n/a","n/a",BF227-INDEX(tab_MinKomp[MMOG (Materials Management Operations Guidelines)],MATCH($B227,tab_MinKomp[[Stanowisko / Position ]:[Stanowisko / Position ]],0)))</f>
        <v>n/a</v>
      </c>
      <c r="BG228" s="190" t="str">
        <f>IF(INDEX(tab_MinKomp[GPP],MATCH($B227,tab_MinKomp[[Stanowisko / Position ]:[Stanowisko / Position ]],0))="n/a","n/a",BG227-INDEX(tab_MinKomp[GPP],MATCH($B227,tab_MinKomp[[Stanowisko / Position ]:[Stanowisko / Position ]],0)))</f>
        <v>n/a</v>
      </c>
      <c r="BH228" s="190" t="str">
        <f>IF(INDEX(tab_MinKomp[AIAG (Automotive Industry Action Group)],MATCH($B227,tab_MinKomp[[Stanowisko / Position ]:[Stanowisko / Position ]],0))="n/a","n/a",BH227-INDEX(tab_MinKomp[AIAG (Automotive Industry Action Group)],MATCH($B227,tab_MinKomp[[Stanowisko / Position ]:[Stanowisko / Position ]],0)))</f>
        <v>n/a</v>
      </c>
      <c r="BI228" s="190" t="str">
        <f>IF(INDEX(tab_MinKomp[Super-G disputes],MATCH($B227,tab_MinKomp[[Stanowisko / Position ]:[Stanowisko / Position ]],0))="n/a","n/a",BI227-INDEX(tab_MinKomp[Super-G disputes],MATCH($B227,tab_MinKomp[[Stanowisko / Position ]:[Stanowisko / Position ]],0)))</f>
        <v>n/a</v>
      </c>
      <c r="BJ228" s="190" t="str">
        <f>IF(INDEX(tab_MinKomp[CMMS3/eDDL (Direct Data Link)],MATCH($B227,tab_MinKomp[[Stanowisko / Position ]:[Stanowisko / Position ]],0))="n/a","n/a",BJ227-INDEX(tab_MinKomp[CMMS3/eDDL (Direct Data Link)],MATCH($B227,tab_MinKomp[[Stanowisko / Position ]:[Stanowisko / Position ]],0)))</f>
        <v>n/a</v>
      </c>
      <c r="BK228" s="190" t="str">
        <f>IF(INDEX(tab_MinKomp[MP&amp;L (Material Planning and Logistics)],MATCH($B227,tab_MinKomp[[Stanowisko / Position ]:[Stanowisko / Position ]],0))="n/a","n/a",BK227-INDEX(tab_MinKomp[MP&amp;L (Material Planning and Logistics)],MATCH($B227,tab_MinKomp[[Stanowisko / Position ]:[Stanowisko / Position ]],0)))</f>
        <v>n/a</v>
      </c>
      <c r="BL228" s="190" t="str">
        <f>IF(INDEX(tab_MinKomp[Supplier delivery rating],MATCH($B227,tab_MinKomp[[Stanowisko / Position ]:[Stanowisko / Position ]],0))="n/a","n/a",BL227-INDEX(tab_MinKomp[Supplier delivery rating],MATCH($B227,tab_MinKomp[[Stanowisko / Position ]:[Stanowisko / Position ]],0)))</f>
        <v>n/a</v>
      </c>
      <c r="BM228" s="194" t="str">
        <f>IF(INDEX(tab_MinKomp[Planowanie produkcji / Produktionsplanung],MATCH($B227,tab_MinKomp[[Stanowisko / Position ]:[Stanowisko / Position ]],0))="n/a","n/a",BM227-INDEX(tab_MinKomp[Planowanie produkcji / Produktionsplanung],MATCH($B227,tab_MinKomp[[Stanowisko / Position ]:[Stanowisko / Position ]],0)))</f>
        <v>n/a</v>
      </c>
      <c r="BN228" s="194" t="str">
        <f>IF(INDEX(tab_MinKomp[Planowanie produkcji / Produktionsplanung],MATCH($B227,tab_MinKomp[[Stanowisko / Position ]:[Stanowisko / Position ]],0))="n/a","n/a",BN227-INDEX(tab_MinKomp[Planowanie produkcji / Produktionsplanung],MATCH($B227,tab_MinKomp[[Stanowisko / Position ]:[Stanowisko / Position ]],0)))</f>
        <v>n/a</v>
      </c>
      <c r="BO228" s="194" t="str">
        <f>IF(INDEX(tab_MinKomp[Planowanie produkcji / Produktionsplanung],MATCH($B227,tab_MinKomp[[Stanowisko / Position ]:[Stanowisko / Position ]],0))="n/a","n/a",BO227-INDEX(tab_MinKomp[Planowanie produkcji / Produktionsplanung],MATCH($B227,tab_MinKomp[[Stanowisko / Position ]:[Stanowisko / Position ]],0)))</f>
        <v>n/a</v>
      </c>
      <c r="BP228" s="194" t="str">
        <f>IF(INDEX(tab_MinKomp[Planowanie produkcji / Produktionsplanung],MATCH($B227,tab_MinKomp[[Stanowisko / Position ]:[Stanowisko / Position ]],0))="n/a","n/a",BP227-INDEX(tab_MinKomp[Planowanie produkcji / Produktionsplanung],MATCH($B227,tab_MinKomp[[Stanowisko / Position ]:[Stanowisko / Position ]],0)))</f>
        <v>n/a</v>
      </c>
      <c r="BQ228" s="194">
        <f>IF(INDEX(tab_MinKomp[Obsługa maszyn Novapax / Novapax Maschinenbedienung],MATCH($B227,tab_MinKomp[[Stanowisko / Position ]:[Stanowisko / Position ]],0))="n/a","n/a",BQ227-INDEX(tab_MinKomp[Obsługa maszyn Novapax / Novapax Maschinenbedienung],MATCH($B227,tab_MinKomp[[Stanowisko / Position ]:[Stanowisko / Position ]],0)))</f>
        <v>-2</v>
      </c>
      <c r="BR228" s="194" t="str">
        <f>IF(INDEX(tab_MinKomp[Planowanie produkcji / Produktionsplanung],MATCH($B227,tab_MinKomp[[Stanowisko / Position ]:[Stanowisko / Position ]],0))="n/a","n/a",BR227-INDEX(tab_MinKomp[Planowanie produkcji / Produktionsplanung],MATCH($B227,tab_MinKomp[[Stanowisko / Position ]:[Stanowisko / Position ]],0)))</f>
        <v>n/a</v>
      </c>
      <c r="BS228" s="194">
        <f>IF(INDEX(tab_MinKomp[Obsługa maszyn Novapax / Novapax Maschinenbedienung],MATCH($B227,tab_MinKomp[[Stanowisko / Position ]:[Stanowisko / Position ]],0))="n/a","n/a",BS227-INDEX(tab_MinKomp[Obsługa maszyn Novapax / Novapax Maschinenbedienung],MATCH($B227,tab_MinKomp[[Stanowisko / Position ]:[Stanowisko / Position ]],0)))</f>
        <v>-2</v>
      </c>
      <c r="BT228" s="194" t="str">
        <f>IF(INDEX(tab_MinKomp[Planowanie produkcji / Produktionsplanung],MATCH($B227,tab_MinKomp[[Stanowisko / Position ]:[Stanowisko / Position ]],0))="n/a","n/a",BT227-INDEX(tab_MinKomp[Planowanie produkcji / Produktionsplanung],MATCH($B227,tab_MinKomp[[Stanowisko / Position ]:[Stanowisko / Position ]],0)))</f>
        <v>n/a</v>
      </c>
      <c r="BU228" s="194">
        <f>IF(INDEX(tab_MinKomp[Obsługa maszyn Novapax / Novapax Maschinenbedienung],MATCH($B227,tab_MinKomp[[Stanowisko / Position ]:[Stanowisko / Position ]],0))="n/a","n/a",BU227-INDEX(tab_MinKomp[Obsługa maszyn Novapax / Novapax Maschinenbedienung],MATCH($B227,tab_MinKomp[[Stanowisko / Position ]:[Stanowisko / Position ]],0)))</f>
        <v>-2</v>
      </c>
      <c r="BV228" s="194" t="str">
        <f>IF(INDEX(tab_MinKomp[Planowanie produkcji / Produktionsplanung],MATCH($B227,tab_MinKomp[[Stanowisko / Position ]:[Stanowisko / Position ]],0))="n/a","n/a",BV227-INDEX(tab_MinKomp[Planowanie produkcji / Produktionsplanung],MATCH($B227,tab_MinKomp[[Stanowisko / Position ]:[Stanowisko / Position ]],0)))</f>
        <v>n/a</v>
      </c>
      <c r="BW228" s="194">
        <f>IF(INDEX(tab_MinKomp[Obsługa maszyn Novapax / Novapax Maschinenbedienung],MATCH($B227,tab_MinKomp[[Stanowisko / Position ]:[Stanowisko / Position ]],0))="n/a","n/a",BW227-INDEX(tab_MinKomp[Obsługa maszyn Novapax / Novapax Maschinenbedienung],MATCH($B227,tab_MinKomp[[Stanowisko / Position ]:[Stanowisko / Position ]],0)))</f>
        <v>-2</v>
      </c>
      <c r="BX228" s="194">
        <f>IF(INDEX(tab_MinKomp[Obsługa maszyn Novapax / Novapax Maschinenbedienung],MATCH($B227,tab_MinKomp[[Stanowisko / Position ]:[Stanowisko / Position ]],0))="n/a","n/a",BX227-INDEX(tab_MinKomp[Obsługa maszyn Novapax / Novapax Maschinenbedienung],MATCH($B227,tab_MinKomp[[Stanowisko / Position ]:[Stanowisko / Position ]],0)))</f>
        <v>-2</v>
      </c>
      <c r="BY228" s="194" t="str">
        <f>IF(INDEX(tab_MinKomp[Obsługa maszyn Engel / Engel Maschinenbedienung],MATCH($B227,tab_MinKomp[[Stanowisko / Position ]:[Stanowisko / Position ]],0))="n/a","n/a",BY227-INDEX(tab_MinKomp[Obsługa maszyn Engel / Engel Maschinenbedienung],MATCH($B227,tab_MinKomp[[Stanowisko / Position ]:[Stanowisko / Position ]],0)))</f>
        <v>n/a</v>
      </c>
      <c r="BZ228" s="194">
        <f>IF(INDEX(tab_MinKomp[Obsługa maszyn Novapax / Novapax Maschinenbedienung],MATCH($B227,tab_MinKomp[[Stanowisko / Position ]:[Stanowisko / Position ]],0))="n/a","n/a",BZ227-INDEX(tab_MinKomp[Obsługa maszyn Novapax / Novapax Maschinenbedienung],MATCH($B227,tab_MinKomp[[Stanowisko / Position ]:[Stanowisko / Position ]],0)))</f>
        <v>-1</v>
      </c>
      <c r="CA228" s="194" t="str">
        <f>IF(INDEX(tab_MinKomp[Obsługa maszyn KVT / KVT Maschinenbedienung],MATCH($B227,tab_MinKomp[[Stanowisko / Position ]:[Stanowisko / Position ]],0))="n/a","n/a",CA227-INDEX(tab_MinKomp[Obsługa maszyn KVT / KVT Maschinenbedienung],MATCH($B227,tab_MinKomp[[Stanowisko / Position ]:[Stanowisko / Position ]],0)))</f>
        <v>n/a</v>
      </c>
      <c r="CB228" s="194">
        <f>IF(INDEX(tab_MinKomp[Obsługa maszyn Novapax / Novapax Maschinenbedienung],MATCH($B227,tab_MinKomp[[Stanowisko / Position ]:[Stanowisko / Position ]],0))="n/a","n/a",CB227-INDEX(tab_MinKomp[Obsługa maszyn Novapax / Novapax Maschinenbedienung],MATCH($B227,tab_MinKomp[[Stanowisko / Position ]:[Stanowisko / Position ]],0)))</f>
        <v>-2</v>
      </c>
      <c r="CC228" s="194" t="str">
        <f>IF(INDEX(tab_MinKomp[Obsługa maszyn Branson / Branson Maschinenbedienung],MATCH($B227,tab_MinKomp[[Stanowisko / Position ]:[Stanowisko / Position ]],0))="n/a","n/a",CC227-INDEX(tab_MinKomp[Obsługa maszyn Branson / Branson Maschinenbedienung],MATCH($B227,tab_MinKomp[[Stanowisko / Position ]:[Stanowisko / Position ]],0)))</f>
        <v>n/a</v>
      </c>
      <c r="CD228" s="194">
        <f>IF(INDEX(tab_MinKomp[Obsługa maszyn Novapax / Novapax Maschinenbedienung],MATCH($B227,tab_MinKomp[[Stanowisko / Position ]:[Stanowisko / Position ]],0))="n/a","n/a",CD227-INDEX(tab_MinKomp[Obsługa maszyn Novapax / Novapax Maschinenbedienung],MATCH($B227,tab_MinKomp[[Stanowisko / Position ]:[Stanowisko / Position ]],0)))</f>
        <v>-1</v>
      </c>
      <c r="CE228" s="194">
        <f>IF(INDEX(tab_MinKomp[Obsługa maszyn Novapax / Novapax Maschinenbedienung],MATCH($B227,tab_MinKomp[[Stanowisko / Position ]:[Stanowisko / Position ]],0))="n/a","n/a",CE227-INDEX(tab_MinKomp[Obsługa maszyn Novapax / Novapax Maschinenbedienung],MATCH($B227,tab_MinKomp[[Stanowisko / Position ]:[Stanowisko / Position ]],0)))</f>
        <v>-2</v>
      </c>
      <c r="CF228" s="194">
        <f>IF(INDEX(tab_MinKomp[Obsługa maszyn Novapax / Novapax Maschinenbedienung],MATCH($B227,tab_MinKomp[[Stanowisko / Position ]:[Stanowisko / Position ]],0))="n/a","n/a",CF227-INDEX(tab_MinKomp[Obsługa maszyn Novapax / Novapax Maschinenbedienung],MATCH($B227,tab_MinKomp[[Stanowisko / Position ]:[Stanowisko / Position ]],0)))</f>
        <v>-1</v>
      </c>
      <c r="CG228" s="194">
        <f>IF(INDEX(tab_MinKomp[Eliminacja awarii / Beseitigung von Ausfällen],MATCH($B227,tab_MinKomp[[Stanowisko / Position ]:[Stanowisko / Position ]],0))="n/a","n/a",CG227-INDEX(tab_MinKomp[Eliminacja awarii / Beseitigung von Ausfällen],MATCH($B227,tab_MinKomp[[Stanowisko / Position ]:[Stanowisko / Position ]],0)))</f>
        <v>0</v>
      </c>
      <c r="CH228" s="194" t="str">
        <f>IF(INDEX(tab_MinKomp[Wymagania VDA 6.5 Product / Forderungen],MATCH($B227,tab_MinKomp[[Stanowisko / Position ]:[Stanowisko / Position ]],0))="n/a","n/a",CH227-INDEX(tab_MinKomp[Wymagania VDA 6.5 Product / Forderungen],MATCH($B227,tab_MinKomp[[Stanowisko / Position ]:[Stanowisko / Position ]],0)))</f>
        <v>n/a</v>
      </c>
      <c r="CI228" s="194" t="str">
        <f>IF(INDEX(tab_MinKomp[Wymagania VDA 6.5 Product / Forderungen],MATCH($B227,tab_MinKomp[[Stanowisko / Position ]:[Stanowisko / Position ]],0))="n/a","n/a",CI227-INDEX(tab_MinKomp[Wymagania VDA 6.5 Product / Forderungen],MATCH($B227,tab_MinKomp[[Stanowisko / Position ]:[Stanowisko / Position ]],0)))</f>
        <v>n/a</v>
      </c>
      <c r="CJ228" s="194" t="str">
        <f>IF(INDEX(tab_MinKomp[Wymagania VDA 6.5 Product / Forderungen],MATCH($B227,tab_MinKomp[[Stanowisko / Position ]:[Stanowisko / Position ]],0))="n/a","n/a",CJ227-INDEX(tab_MinKomp[Wymagania VDA 6.5 Product / Forderungen],MATCH($B227,tab_MinKomp[[Stanowisko / Position ]:[Stanowisko / Position ]],0)))</f>
        <v>n/a</v>
      </c>
      <c r="CK228" s="194" t="str">
        <f>IF(INDEX(tab_MinKomp[Wymagania VDA 6.5 Product / Forderungen],MATCH($B227,tab_MinKomp[[Stanowisko / Position ]:[Stanowisko / Position ]],0))="n/a","n/a",CK227-INDEX(tab_MinKomp[Wymagania VDA 6.5 Product / Forderungen],MATCH($B227,tab_MinKomp[[Stanowisko / Position ]:[Stanowisko / Position ]],0)))</f>
        <v>n/a</v>
      </c>
      <c r="CL228" s="194" t="str">
        <f>IF(INDEX(tab_MinKomp[Wymagania VDA 6.5 Product / Forderungen],MATCH($B227,tab_MinKomp[[Stanowisko / Position ]:[Stanowisko / Position ]],0))="n/a","n/a",CL227-INDEX(tab_MinKomp[Wymagania VDA 6.5 Product / Forderungen],MATCH($B227,tab_MinKomp[[Stanowisko / Position ]:[Stanowisko / Position ]],0)))</f>
        <v>n/a</v>
      </c>
      <c r="CM228" s="194" t="str">
        <f>IF(INDEX(tab_MinKomp[Informatyka ogólna (techniczne i systemowe) / Allgemeine IT (Technik und System)],MATCH($B227,tab_MinKomp[[Stanowisko / Position ]:[Stanowisko / Position ]],0))="n/a","n/a",CM227-INDEX(tab_MinKomp[Informatyka ogólna (techniczne i systemowe) / Allgemeine IT (Technik und System)],MATCH($B227,tab_MinKomp[[Stanowisko / Position ]:[Stanowisko / Position ]],0)))</f>
        <v>n/a</v>
      </c>
      <c r="CN228" s="194" t="str">
        <f>IF(INDEX(tab_MinKomp[Sieci komputerowe / Computernetzwerke],MATCH($B227,tab_MinKomp[[Stanowisko / Position ]:[Stanowisko / Position ]],0))="n/a","n/a",CN227-INDEX(tab_MinKomp[Sieci komputerowe / Computernetzwerke],MATCH($B227,tab_MinKomp[[Stanowisko / Position ]:[Stanowisko / Position ]],0)))</f>
        <v>n/a</v>
      </c>
      <c r="CO228" s="194" t="str">
        <f>IF(INDEX(tab_MinKomp[Hardware (komputery PC, drukarki biurowe i etykietowe, telefonia stacjonarna i mobilna) (PC, Drucker, Telefpne, Handys)],MATCH($B227,tab_MinKomp[[Stanowisko / Position ]:[Stanowisko / Position ]],0))="n/a","n/a",CO227-INDEX(tab_MinKomp[Hardware (komputery PC, drukarki biurowe i etykietowe, telefonia stacjonarna i mobilna) (PC, Drucker, Telefpne, Handys)],MATCH($B227,tab_MinKomp[[Stanowisko / Position ]:[Stanowisko / Position ]],0)))</f>
        <v>n/a</v>
      </c>
      <c r="CP228" s="194" t="str">
        <f>IF(INDEX(tab_MinKomp[Software &amp; Systems (MS Office, MS Remote Desktop)],MATCH($B227,tab_MinKomp[[Stanowisko / Position ]:[Stanowisko / Position ]],0))="n/a","n/a",CP227-INDEX(tab_MinKomp[Software &amp; Systems (MS Office, MS Remote Desktop)],MATCH($B227,tab_MinKomp[[Stanowisko / Position ]:[Stanowisko / Position ]],0)))</f>
        <v>n/a</v>
      </c>
      <c r="CQ228" s="194" t="str">
        <f>IF(INDEX(tab_MinKomp[Programowanie obiektowe (PHP) / Objektprogrammierung],MATCH($B227,tab_MinKomp[[Stanowisko / Position ]:[Stanowisko / Position ]],0))="n/a","n/a",CQ227-INDEX(tab_MinKomp[Programowanie obiektowe (PHP) / Objektprogrammierung],MATCH($B227,tab_MinKomp[[Stanowisko / Position ]:[Stanowisko / Position ]],0)))</f>
        <v>n/a</v>
      </c>
      <c r="CR228" s="194" t="str">
        <f>IF(INDEX(tab_MinKomp[Scrum],MATCH($B227,tab_MinKomp[[Stanowisko / Position ]:[Stanowisko / Position ]],0))="n/a","n/a",CR227-INDEX(tab_MinKomp[Scrum],MATCH($B227,tab_MinKomp[[Stanowisko / Position ]:[Stanowisko / Position ]],0)))</f>
        <v>n/a</v>
      </c>
      <c r="CS228" s="194" t="str">
        <f>IF(INDEX(tab_MinKomp[SQL (MySQL)],MATCH($B227,tab_MinKomp[[Stanowisko / Position ]:[Stanowisko / Position ]],0))="n/a","n/a",CS227-INDEX(tab_MinKomp[SQL (MySQL)],MATCH($B227,tab_MinKomp[[Stanowisko / Position ]:[Stanowisko / Position ]],0)))</f>
        <v>n/a</v>
      </c>
      <c r="CT228" s="194" t="str">
        <f>IF(INDEX(tab_MinKomp[Javascript],MATCH($B227,tab_MinKomp[[Stanowisko / Position ]:[Stanowisko / Position ]],0))="n/a","n/a",CT227-INDEX(tab_MinKomp[Javascript],MATCH($B227,tab_MinKomp[[Stanowisko / Position ]:[Stanowisko / Position ]],0)))</f>
        <v>n/a</v>
      </c>
      <c r="CU228" s="194" t="str">
        <f>IF(INDEX(tab_MinKomp[Joomla],MATCH($B227,tab_MinKomp[[Stanowisko / Position ]:[Stanowisko / Position ]],0))="n/a","n/a",CU227-INDEX(tab_MinKomp[Joomla],MATCH($B227,tab_MinKomp[[Stanowisko / Position ]:[Stanowisko / Position ]],0)))</f>
        <v>n/a</v>
      </c>
      <c r="CV228" s="194" t="str">
        <f>IF(INDEX(tab_MinKomp[Bash],MATCH($B227,tab_MinKomp[[Stanowisko / Position ]:[Stanowisko / Position ]],0))="n/a","n/a",CV227-INDEX(tab_MinKomp[Bash],MATCH($B227,tab_MinKomp[[Stanowisko / Position ]:[Stanowisko / Position ]],0)))</f>
        <v>n/a</v>
      </c>
      <c r="CW228" s="194">
        <f>IF(INDEX(tab_MinKomp[Systemy MES (HYDRA / SFMS)],MATCH($B227,tab_MinKomp[[Stanowisko / Position ]:[Stanowisko / Position ]],0))="n/a","n/a",CW227-INDEX(tab_MinKomp[Systemy MES (HYDRA / SFMS)],MATCH($B227,tab_MinKomp[[Stanowisko / Position ]:[Stanowisko / Position ]],0)))</f>
        <v>0</v>
      </c>
      <c r="CX228" s="194" t="str">
        <f>IF(INDEX(tab_MinKomp[HTML / CSS],MATCH($B227,tab_MinKomp[[Stanowisko / Position ]:[Stanowisko / Position ]],0))="n/a","n/a",CX227-INDEX(tab_MinKomp[HTML / CSS],MATCH($B227,tab_MinKomp[[Stanowisko / Position ]:[Stanowisko / Position ]],0)))</f>
        <v>n/a</v>
      </c>
      <c r="CY228" s="194" t="str">
        <f>IF(INDEX(tab_MinKomp[SYSTEM PR],MATCH($B227,tab_MinKomp[[Stanowisko / Position ]:[Stanowisko / Position ]],0))="n/a","n/a",CY227-INDEX(tab_MinKomp[SYSTEM PR],MATCH($B227,tab_MinKomp[[Stanowisko / Position ]:[Stanowisko / Position ]],0)))</f>
        <v>n/a</v>
      </c>
      <c r="CZ228" s="194" t="str">
        <f>IF(INDEX(tab_MinKomp[System Einkauf XP / EBA],MATCH($B227,tab_MinKomp[[Stanowisko / Position ]:[Stanowisko / Position ]],0))="n/a","n/a",CZ227-INDEX(tab_MinKomp[System Einkauf XP / EBA],MATCH($B227,tab_MinKomp[[Stanowisko / Position ]:[Stanowisko / Position ]],0)))</f>
        <v>n/a</v>
      </c>
      <c r="DA228" s="194" t="str">
        <f>IF(INDEX(tab_MinKomp[Techniki negocjacyjne / Verhandlungstechniken],MATCH($B227,tab_MinKomp[[Stanowisko / Position ]:[Stanowisko / Position ]],0))="n/a","n/a",DA227-INDEX(tab_MinKomp[Techniki negocjacyjne / Verhandlungstechniken],MATCH($B227,tab_MinKomp[[Stanowisko / Position ]:[Stanowisko / Position ]],0)))</f>
        <v>n/a</v>
      </c>
      <c r="DB228" s="194" t="str">
        <f>IF(INDEX(tab_MinKomp[Znajomość rynku branżowego / Kenntnis des Industrie Marktes],MATCH($B227,tab_MinKomp[[Stanowisko / Position ]:[Stanowisko / Position ]],0))="n/a","n/a",DB227-INDEX(tab_MinKomp[Znajomość rynku branżowego / Kenntnis des Industrie Marktes],MATCH($B227,tab_MinKomp[[Stanowisko / Position ]:[Stanowisko / Position ]],0)))</f>
        <v>n/a</v>
      </c>
      <c r="DC228" s="194" t="str">
        <f>IF(INDEX(tab_MinKomp[SUPPLIER MANAGEMENT],MATCH($B227,tab_MinKomp[[Stanowisko / Position ]:[Stanowisko / Position ]],0))="n/a","n/a",DC227-INDEX(tab_MinKomp[SUPPLIER MANAGEMENT],MATCH($B227,tab_MinKomp[[Stanowisko / Position ]:[Stanowisko / Position ]],0)))</f>
        <v>n/a</v>
      </c>
      <c r="DD228" s="194" t="str">
        <f>IF(INDEX(tab_MinKomp[SUPPLIER MANAGEMENT],MATCH($B227,tab_MinKomp[[Stanowisko / Position ]:[Stanowisko / Position ]],0))="n/a","n/a",DD227-INDEX(tab_MinKomp[SUPPLIER MANAGEMENT],MATCH($B227,tab_MinKomp[[Stanowisko / Position ]:[Stanowisko / Position ]],0)))</f>
        <v>n/a</v>
      </c>
      <c r="DE228" s="194" t="str">
        <f>IF(INDEX(tab_MinKomp[SUPPLIER MANAGEMENT],MATCH($B227,tab_MinKomp[[Stanowisko / Position ]:[Stanowisko / Position ]],0))="n/a","n/a",DE227-INDEX(tab_MinKomp[SUPPLIER MANAGEMENT],MATCH($B227,tab_MinKomp[[Stanowisko / Position ]:[Stanowisko / Position ]],0)))</f>
        <v>n/a</v>
      </c>
      <c r="DF228" s="194">
        <f>IF(INDEX(tab_MinKomp[LEAN MANAGEMENT],MATCH($B227,tab_MinKomp[[Stanowisko / Position ]:[Stanowisko / Position ]],0))="n/a","n/a",DF227-INDEX(tab_MinKomp[LEAN MANAGEMENT],MATCH($B227,tab_MinKomp[[Stanowisko / Position ]:[Stanowisko / Position ]],0)))</f>
        <v>2</v>
      </c>
      <c r="DG228" s="194" t="str">
        <f>IF(INDEX(tab_MinKomp[PPAP/PSW],MATCH($B227,tab_MinKomp[[Stanowisko / Position ]:[Stanowisko / Position ]],0))="n/a","n/a",DG227-INDEX(tab_MinKomp[PPAP/PSW],MATCH($B227,tab_MinKomp[[Stanowisko / Position ]:[Stanowisko / Position ]],0)))</f>
        <v>n/a</v>
      </c>
      <c r="DH228" s="194" t="str">
        <f>IF(INDEX(tab_MinKomp[SUPPLIER MANAGEMENT],MATCH($B227,tab_MinKomp[[Stanowisko / Position ]:[Stanowisko / Position ]],0))="n/a","n/a",DH227-INDEX(tab_MinKomp[SUPPLIER MANAGEMENT],MATCH($B227,tab_MinKomp[[Stanowisko / Position ]:[Stanowisko / Position ]],0)))</f>
        <v>n/a</v>
      </c>
      <c r="DI228" s="194" t="str">
        <f>IF(INDEX(tab_MinKomp[OBSŁUGA PORTALI KLIENTA / Kundenportale],MATCH($B227,tab_MinKomp[[Stanowisko / Position ]:[Stanowisko / Position ]],0))="n/a","n/a",DI227-INDEX(tab_MinKomp[OBSŁUGA PORTALI KLIENTA / Kundenportale],MATCH($B227,tab_MinKomp[[Stanowisko / Position ]:[Stanowisko / Position ]],0)))</f>
        <v>n/a</v>
      </c>
      <c r="DJ228" s="194" t="str">
        <f>IF(INDEX(tab_MinKomp[Obsługa systemu BABTECQ / BABTECQ System],MATCH($B227,tab_MinKomp[[Stanowisko / Position ]:[Stanowisko / Position ]],0))="n/a","n/a",DJ227-INDEX(tab_MinKomp[Obsługa systemu BABTECQ / BABTECQ System],MATCH($B227,tab_MinKomp[[Stanowisko / Position ]:[Stanowisko / Position ]],0)))</f>
        <v>n/a</v>
      </c>
      <c r="DK228" s="194" t="str">
        <f>IF(INDEX(tab_MinKomp[Rysunek techniczny / technische Zeichnung],MATCH($B227,tab_MinKomp[[Stanowisko / Position ]:[Stanowisko / Position ]],0))="n/a","n/a",DK227-INDEX(tab_MinKomp[Rysunek techniczny / technische Zeichnung],MATCH($B227,tab_MinKomp[[Stanowisko / Position ]:[Stanowisko / Position ]],0)))</f>
        <v>n/a</v>
      </c>
      <c r="DL228" s="194" t="str">
        <f>IF(INDEX(tab_MinKomp[Kalibracja / Kalibrierung],MATCH($B227,tab_MinKomp[[Stanowisko / Position ]:[Stanowisko / Position ]],0))="n/a","n/a",DL227-INDEX(tab_MinKomp[Kalibracja / Kalibrierung],MATCH($B227,tab_MinKomp[[Stanowisko / Position ]:[Stanowisko / Position ]],0)))</f>
        <v>n/a</v>
      </c>
      <c r="DM228" s="194" t="str">
        <f>IF(INDEX(tab_MinKomp[Rekwalifikacja / Requalifizierung],MATCH($B227,tab_MinKomp[[Stanowisko / Position ]:[Stanowisko / Position ]],0))="n/a","n/a",DM227-INDEX(tab_MinKomp[Rekwalifikacja / Requalifizierung],MATCH($B227,tab_MinKomp[[Stanowisko / Position ]:[Stanowisko / Position ]],0)))</f>
        <v>n/a</v>
      </c>
      <c r="DN228" s="190" t="str">
        <f>IF(INDEX(tab_MinKomp[Testy czystości / Reinheitstests],MATCH($B227,tab_MinKomp[[Stanowisko / Position ]:[Stanowisko / Position ]],0))="n/a","n/a",DN227-INDEX(tab_MinKomp[Testy czystości / Reinheitstests],MATCH($B227,tab_MinKomp[[Stanowisko / Position ]:[Stanowisko / Position ]],0)))</f>
        <v>n/a</v>
      </c>
      <c r="DO228" s="190" t="str">
        <f>IF(INDEX(tab_MinKomp[Testy czystości / Reinheitstests],MATCH($B227,tab_MinKomp[[Stanowisko / Position ]:[Stanowisko / Position ]],0))="n/a","n/a",DO227-INDEX(tab_MinKomp[Testy czystości / Reinheitstests],MATCH($B227,tab_MinKomp[[Stanowisko / Position ]:[Stanowisko / Position ]],0)))</f>
        <v>n/a</v>
      </c>
      <c r="DP228" s="190" t="str">
        <f>IF(INDEX(tab_MinKomp[Testy czystości / Reinheitstests],MATCH($B227,tab_MinKomp[[Stanowisko / Position ]:[Stanowisko / Position ]],0))="n/a","n/a",DP227-INDEX(tab_MinKomp[Testy czystości / Reinheitstests],MATCH($B227,tab_MinKomp[[Stanowisko / Position ]:[Stanowisko / Position ]],0)))</f>
        <v>n/a</v>
      </c>
      <c r="DQ228" s="190" t="str">
        <f>IF(INDEX(tab_MinKomp[Testy czystości / Reinheitstests],MATCH($B227,tab_MinKomp[[Stanowisko / Position ]:[Stanowisko / Position ]],0))="n/a","n/a",DQ227-INDEX(tab_MinKomp[Testy czystości / Reinheitstests],MATCH($B227,tab_MinKomp[[Stanowisko / Position ]:[Stanowisko / Position ]],0)))</f>
        <v>n/a</v>
      </c>
      <c r="DR228" s="190" t="str">
        <f>IF(INDEX(tab_MinKomp[Testy czystości / Reinheitstests],MATCH($B227,tab_MinKomp[[Stanowisko / Position ]:[Stanowisko / Position ]],0))="n/a","n/a",DR227-INDEX(tab_MinKomp[Testy czystości / Reinheitstests],MATCH($B227,tab_MinKomp[[Stanowisko / Position ]:[Stanowisko / Position ]],0)))</f>
        <v>n/a</v>
      </c>
      <c r="DS228" s="190" t="str">
        <f>IF(INDEX(tab_MinKomp[Testy czystości / Reinheitstests],MATCH($B227,tab_MinKomp[[Stanowisko / Position ]:[Stanowisko / Position ]],0))="n/a","n/a",DS227-INDEX(tab_MinKomp[Testy czystości / Reinheitstests],MATCH($B227,tab_MinKomp[[Stanowisko / Position ]:[Stanowisko / Position ]],0)))</f>
        <v>n/a</v>
      </c>
      <c r="DT228" s="194" t="str">
        <f>IF(INDEX(tab_MinKomp[SUPPLIER MANAGEMENT],MATCH($B227,tab_MinKomp[[Stanowisko / Position ]:[Stanowisko / Position ]],0))="n/a","n/a",DT227-INDEX(tab_MinKomp[SUPPLIER MANAGEMENT],MATCH($B227,tab_MinKomp[[Stanowisko / Position ]:[Stanowisko / Position ]],0)))</f>
        <v>n/a</v>
      </c>
      <c r="DU228" s="190" t="str">
        <f>IF(INDEX(tab_MinKomp[Testy czystości / Reinheitstests],MATCH($B227,tab_MinKomp[[Stanowisko / Position ]:[Stanowisko / Position ]],0))="n/a","n/a",DU227-INDEX(tab_MinKomp[Testy czystości / Reinheitstests],MATCH($B227,tab_MinKomp[[Stanowisko / Position ]:[Stanowisko / Position ]],0)))</f>
        <v>n/a</v>
      </c>
      <c r="DV228" s="190" t="str">
        <f>IF(INDEX(tab_MinKomp[Testy czystości / Reinheitstests],MATCH($B227,tab_MinKomp[[Stanowisko / Position ]:[Stanowisko / Position ]],0))="n/a","n/a",DV227-INDEX(tab_MinKomp[Testy czystości / Reinheitstests],MATCH($B227,tab_MinKomp[[Stanowisko / Position ]:[Stanowisko / Position ]],0)))</f>
        <v>n/a</v>
      </c>
      <c r="DW228" s="190" t="str">
        <f>IF(INDEX(tab_MinKomp[Testy czystości / Reinheitstests],MATCH($B227,tab_MinKomp[[Stanowisko / Position ]:[Stanowisko / Position ]],0))="n/a","n/a",DW227-INDEX(tab_MinKomp[Testy czystości / Reinheitstests],MATCH($B227,tab_MinKomp[[Stanowisko / Position ]:[Stanowisko / Position ]],0)))</f>
        <v>n/a</v>
      </c>
      <c r="DX228" s="190" t="str">
        <f>IF(INDEX(tab_MinKomp[Testy czystości / Reinheitstests],MATCH($B227,tab_MinKomp[[Stanowisko / Position ]:[Stanowisko / Position ]],0))="n/a","n/a",DX227-INDEX(tab_MinKomp[Testy czystości / Reinheitstests],MATCH($B227,tab_MinKomp[[Stanowisko / Position ]:[Stanowisko / Position ]],0)))</f>
        <v>n/a</v>
      </c>
      <c r="DY228" s="190" t="str">
        <f>IF(INDEX(tab_MinKomp[Testy czystości / Reinheitstests],MATCH($B227,tab_MinKomp[[Stanowisko / Position ]:[Stanowisko / Position ]],0))="n/a","n/a",DY227-INDEX(tab_MinKomp[Testy czystości / Reinheitstests],MATCH($B227,tab_MinKomp[[Stanowisko / Position ]:[Stanowisko / Position ]],0)))</f>
        <v>n/a</v>
      </c>
      <c r="DZ228" s="190" t="str">
        <f>IF(INDEX(tab_MinKomp[Testy czystości / Reinheitstests],MATCH($B227,tab_MinKomp[[Stanowisko / Position ]:[Stanowisko / Position ]],0))="n/a","n/a",DZ227-INDEX(tab_MinKomp[Testy czystości / Reinheitstests],MATCH($B227,tab_MinKomp[[Stanowisko / Position ]:[Stanowisko / Position ]],0)))</f>
        <v>n/a</v>
      </c>
      <c r="EA228" s="194" t="str">
        <f>IF(INDEX(tab_MinKomp[SUPPLIER MANAGEMENT],MATCH($B227,tab_MinKomp[[Stanowisko / Position ]:[Stanowisko / Position ]],0))="n/a","n/a",EA227-INDEX(tab_MinKomp[SUPPLIER MANAGEMENT],MATCH($B227,tab_MinKomp[[Stanowisko / Position ]:[Stanowisko / Position ]],0)))</f>
        <v>n/a</v>
      </c>
      <c r="EB228" s="190" t="str">
        <f>IF(INDEX(tab_MinKomp[Testy czystości / Reinheitstests],MATCH($B227,tab_MinKomp[[Stanowisko / Position ]:[Stanowisko / Position ]],0))="n/a","n/a",EB227-INDEX(tab_MinKomp[Testy czystości / Reinheitstests],MATCH($B227,tab_MinKomp[[Stanowisko / Position ]:[Stanowisko / Position ]],0)))</f>
        <v>n/a</v>
      </c>
      <c r="EC228" s="190" t="str">
        <f>IF(INDEX(tab_MinKomp[Testy czystości / Reinheitstests],MATCH($B227,tab_MinKomp[[Stanowisko / Position ]:[Stanowisko / Position ]],0))="n/a","n/a",EC227-INDEX(tab_MinKomp[Testy czystości / Reinheitstests],MATCH($B227,tab_MinKomp[[Stanowisko / Position ]:[Stanowisko / Position ]],0)))</f>
        <v>n/a</v>
      </c>
      <c r="ED228" s="190" t="str">
        <f>IF(INDEX(tab_MinKomp[Testy czystości / Reinheitstests],MATCH($B227,tab_MinKomp[[Stanowisko / Position ]:[Stanowisko / Position ]],0))="n/a","n/a",ED227-INDEX(tab_MinKomp[Testy czystości / Reinheitstests],MATCH($B227,tab_MinKomp[[Stanowisko / Position ]:[Stanowisko / Position ]],0)))</f>
        <v>n/a</v>
      </c>
      <c r="EE228" s="190" t="str">
        <f>IF(INDEX(tab_MinKomp[Testy czystości / Reinheitstests],MATCH($B227,tab_MinKomp[[Stanowisko / Position ]:[Stanowisko / Position ]],0))="n/a","n/a",EE227-INDEX(tab_MinKomp[Testy czystości / Reinheitstests],MATCH($B227,tab_MinKomp[[Stanowisko / Position ]:[Stanowisko / Position ]],0)))</f>
        <v>n/a</v>
      </c>
      <c r="EF228" s="190" t="str">
        <f>IF(INDEX(tab_MinKomp[Testy czystości / Reinheitstests],MATCH($B227,tab_MinKomp[[Stanowisko / Position ]:[Stanowisko / Position ]],0))="n/a","n/a",EF227-INDEX(tab_MinKomp[Testy czystości / Reinheitstests],MATCH($B227,tab_MinKomp[[Stanowisko / Position ]:[Stanowisko / Position ]],0)))</f>
        <v>n/a</v>
      </c>
      <c r="EG228" s="190" t="str">
        <f>IF(INDEX(tab_MinKomp[Testy czystości / Reinheitstests],MATCH($B227,tab_MinKomp[[Stanowisko / Position ]:[Stanowisko / Position ]],0))="n/a","n/a",EG227-INDEX(tab_MinKomp[Testy czystości / Reinheitstests],MATCH($B227,tab_MinKomp[[Stanowisko / Position ]:[Stanowisko / Position ]],0)))</f>
        <v>n/a</v>
      </c>
      <c r="EH228" s="190" t="str">
        <f>IF(INDEX(tab_MinKomp[Testy czystości / Reinheitstests],MATCH($B227,tab_MinKomp[[Stanowisko / Position ]:[Stanowisko / Position ]],0))="n/a","n/a",EH227-INDEX(tab_MinKomp[Testy czystości / Reinheitstests],MATCH($B227,tab_MinKomp[[Stanowisko / Position ]:[Stanowisko / Position ]],0)))</f>
        <v>n/a</v>
      </c>
      <c r="EI228" s="190" t="str">
        <f>IF(INDEX(tab_MinKomp[Testy czystości / Reinheitstests],MATCH($B227,tab_MinKomp[[Stanowisko / Position ]:[Stanowisko / Position ]],0))="n/a","n/a",EI227-INDEX(tab_MinKomp[Testy czystości / Reinheitstests],MATCH($B227,tab_MinKomp[[Stanowisko / Position ]:[Stanowisko / Position ]],0)))</f>
        <v>n/a</v>
      </c>
      <c r="EJ228" s="190" t="str">
        <f>IF(INDEX(tab_MinKomp[Testy czystości / Reinheitstests],MATCH($B227,tab_MinKomp[[Stanowisko / Position ]:[Stanowisko / Position ]],0))="n/a","n/a",EJ227-INDEX(tab_MinKomp[Testy czystości / Reinheitstests],MATCH($B227,tab_MinKomp[[Stanowisko / Position ]:[Stanowisko / Position ]],0)))</f>
        <v>n/a</v>
      </c>
      <c r="EK228" s="190" t="str">
        <f>IF(INDEX(tab_MinKomp[Testy czystości / Reinheitstests],MATCH($B227,tab_MinKomp[[Stanowisko / Position ]:[Stanowisko / Position ]],0))="n/a","n/a",EK227-INDEX(tab_MinKomp[Testy czystości / Reinheitstests],MATCH($B227,tab_MinKomp[[Stanowisko / Position ]:[Stanowisko / Position ]],0)))</f>
        <v>n/a</v>
      </c>
      <c r="EL228" s="190" t="str">
        <f>IF(INDEX(tab_MinKomp[Testy czystości / Reinheitstests],MATCH($B227,tab_MinKomp[[Stanowisko / Position ]:[Stanowisko / Position ]],0))="n/a","n/a",EL227-INDEX(tab_MinKomp[Testy czystości / Reinheitstests],MATCH($B227,tab_MinKomp[[Stanowisko / Position ]:[Stanowisko / Position ]],0)))</f>
        <v>n/a</v>
      </c>
      <c r="EM228" s="190" t="str">
        <f>IF(INDEX(tab_MinKomp[Testy czystości / Reinheitstests],MATCH($B227,tab_MinKomp[[Stanowisko / Position ]:[Stanowisko / Position ]],0))="n/a","n/a",EM227-INDEX(tab_MinKomp[Testy czystości / Reinheitstests],MATCH($B227,tab_MinKomp[[Stanowisko / Position ]:[Stanowisko / Position ]],0)))</f>
        <v>n/a</v>
      </c>
      <c r="EN228" s="190" t="str">
        <f>IF(INDEX(tab_MinKomp[Testy czystości / Reinheitstests],MATCH($B227,tab_MinKomp[[Stanowisko / Position ]:[Stanowisko / Position ]],0))="n/a","n/a",EN227-INDEX(tab_MinKomp[Testy czystości / Reinheitstests],MATCH($B227,tab_MinKomp[[Stanowisko / Position ]:[Stanowisko / Position ]],0)))</f>
        <v>n/a</v>
      </c>
      <c r="EO228" s="194" t="str">
        <f>IF(INDEX(tab_MinKomp[Konserwacja Rep],MATCH($B227,tab_MinKomp[[Stanowisko / Position ]:[Stanowisko / Position ]],0))="n/a","n/a",EO227-INDEX(tab_MinKomp[Konserwacja Rep],MATCH($B227,tab_MinKomp[[Stanowisko / Position ]:[Stanowisko / Position ]],0)))</f>
        <v>n/a</v>
      </c>
      <c r="EP228" s="194" t="str">
        <f>IF(INDEX(tab_MinKomp[[Konserwacja Engel ]],MATCH($B227,tab_MinKomp[[Stanowisko / Position ]:[Stanowisko / Position ]],0))="n/a","n/a",EP227-INDEX(tab_MinKomp[[Konserwacja Engel ]],MATCH($B227,tab_MinKomp[[Stanowisko / Position ]:[Stanowisko / Position ]],0)))</f>
        <v>n/a</v>
      </c>
      <c r="EQ228" s="194" t="str">
        <f>IF(INDEX(tab_MinKomp[Konserwacja B 50],MATCH($B227,tab_MinKomp[[Stanowisko / Position ]:[Stanowisko / Position ]],0))="n/a","n/a",EQ227-INDEX(tab_MinKomp[Konserwacja B 50],MATCH($B227,tab_MinKomp[[Stanowisko / Position ]:[Stanowisko / Position ]],0)))</f>
        <v>n/a</v>
      </c>
      <c r="ER228" s="194" t="str">
        <f>IF(INDEX(tab_MinKomp[[Konserwacja EOL ]],MATCH($B227,tab_MinKomp[[Stanowisko / Position ]:[Stanowisko / Position ]],0))="n/a","n/a",ER227-INDEX(tab_MinKomp[[Konserwacja EOL ]],MATCH($B227,tab_MinKomp[[Stanowisko / Position ]:[Stanowisko / Position ]],0)))</f>
        <v>n/a</v>
      </c>
      <c r="ES228" s="194" t="str">
        <f>IF(INDEX(tab_MinKomp[Konserwacja Branson],MATCH($B227,tab_MinKomp[[Stanowisko / Position ]:[Stanowisko / Position ]],0))="n/a","n/a",ES227-INDEX(tab_MinKomp[Konserwacja Branson],MATCH($B227,tab_MinKomp[[Stanowisko / Position ]:[Stanowisko / Position ]],0)))</f>
        <v>n/a</v>
      </c>
      <c r="ET228" s="194" t="str">
        <f>IF(INDEX(tab_MinKomp[Konserwacja coolery],MATCH($B227,tab_MinKomp[[Stanowisko / Position ]:[Stanowisko / Position ]],0))="n/a","n/a",ET227-INDEX(tab_MinKomp[Konserwacja coolery],MATCH($B227,tab_MinKomp[[Stanowisko / Position ]:[Stanowisko / Position ]],0)))</f>
        <v>n/a</v>
      </c>
      <c r="EU228" s="194" t="str">
        <f>IF(INDEX(tab_MinKomp[Konserwacja piecy],MATCH($B227,tab_MinKomp[[Stanowisko / Position ]:[Stanowisko / Position ]],0))="n/a","n/a",EU227-INDEX(tab_MinKomp[Konserwacja piecy],MATCH($B227,tab_MinKomp[[Stanowisko / Position ]:[Stanowisko / Position ]],0)))</f>
        <v>n/a</v>
      </c>
      <c r="EV228" s="194" t="str">
        <f>IF(INDEX(tab_MinKomp[Rysunek techniczny- czytanie],MATCH($B227,tab_MinKomp[[Stanowisko / Position ]:[Stanowisko / Position ]],0))="n/a","n/a",EV227-INDEX(tab_MinKomp[Rysunek techniczny- czytanie],MATCH($B227,tab_MinKomp[[Stanowisko / Position ]:[Stanowisko / Position ]],0)))</f>
        <v>n/a</v>
      </c>
      <c r="EW228" s="194" t="str">
        <f>IF(INDEX(tab_MinKomp[Elektryka],MATCH($B227,tab_MinKomp[[Stanowisko / Position ]:[Stanowisko / Position ]],0))="n/a","n/a",EW227-INDEX(tab_MinKomp[Elektryka],MATCH($B227,tab_MinKomp[[Stanowisko / Position ]:[Stanowisko / Position ]],0)))</f>
        <v>n/a</v>
      </c>
      <c r="EX228" s="194" t="str">
        <f>IF(INDEX(tab_MinKomp[Pneumatyka],MATCH($B227,tab_MinKomp[[Stanowisko / Position ]:[Stanowisko / Position ]],0))="n/a","n/a",EX227-INDEX(tab_MinKomp[Pneumatyka],MATCH($B227,tab_MinKomp[[Stanowisko / Position ]:[Stanowisko / Position ]],0)))</f>
        <v>n/a</v>
      </c>
      <c r="EY228" s="194" t="str">
        <f>IF(INDEX(tab_MinKomp[[Hydraulika ]],MATCH($B227,tab_MinKomp[[Stanowisko / Position ]:[Stanowisko / Position ]],0))="n/a","n/a",EY227-INDEX(tab_MinKomp[[Hydraulika ]],MATCH($B227,tab_MinKomp[[Stanowisko / Position ]:[Stanowisko / Position ]],0)))</f>
        <v>n/a</v>
      </c>
      <c r="EZ228" s="194" t="str">
        <f>IF(INDEX(tab_MinKomp[Podciśnienie],MATCH($B227,tab_MinKomp[[Stanowisko / Position ]:[Stanowisko / Position ]],0))="n/a","n/a",EZ227-INDEX(tab_MinKomp[Podciśnienie],MATCH($B227,tab_MinKomp[[Stanowisko / Position ]:[Stanowisko / Position ]],0)))</f>
        <v>n/a</v>
      </c>
      <c r="FA228" s="194" t="str">
        <f>IF(INDEX(tab_MinKomp[Usuwanie awarii],MATCH($B227,tab_MinKomp[[Stanowisko / Position ]:[Stanowisko / Position ]],0))="n/a","n/a",FA227-INDEX(tab_MinKomp[Usuwanie awarii],MATCH($B227,tab_MinKomp[[Stanowisko / Position ]:[Stanowisko / Position ]],0)))</f>
        <v>n/a</v>
      </c>
      <c r="FB228" s="194" t="str">
        <f>IF(INDEX(tab_MinKomp[Obsługa robotów],MATCH($B227,tab_MinKomp[[Stanowisko / Position ]:[Stanowisko / Position ]],0))="n/a","n/a",FB227-INDEX(tab_MinKomp[Obsługa robotów],MATCH($B227,tab_MinKomp[[Stanowisko / Position ]:[Stanowisko / Position ]],0)))</f>
        <v>n/a</v>
      </c>
      <c r="FC228" s="194" t="str">
        <f>IF(INDEX(tab_MinKomp[Obsługa sterowania maszyny],MATCH($B227,tab_MinKomp[[Stanowisko / Position ]:[Stanowisko / Position ]],0))="n/a","n/a",FC227-INDEX(tab_MinKomp[Obsługa sterowania maszyny],MATCH($B227,tab_MinKomp[[Stanowisko / Position ]:[Stanowisko / Position ]],0)))</f>
        <v>n/a</v>
      </c>
      <c r="FD228" s="194" t="str">
        <f>IF(INDEX(tab_MinKomp[Usuwanie przyczyn żródłowych],MATCH($B227,tab_MinKomp[[Stanowisko / Position ]:[Stanowisko / Position ]],0))="n/a","n/a",FD227-INDEX(tab_MinKomp[Usuwanie przyczyn żródłowych],MATCH($B227,tab_MinKomp[[Stanowisko / Position ]:[Stanowisko / Position ]],0)))</f>
        <v>n/a</v>
      </c>
      <c r="FE228" s="194" t="str">
        <f>IF(INDEX(tab_MinKomp[Cmms stosowanie],MATCH($B227,tab_MinKomp[[Stanowisko / Position ]:[Stanowisko / Position ]],0))="n/a","n/a",FE227-INDEX(tab_MinKomp[Cmms stosowanie],MATCH($B227,tab_MinKomp[[Stanowisko / Position ]:[Stanowisko / Position ]],0)))</f>
        <v>n/a</v>
      </c>
      <c r="FF228" s="190" t="str">
        <f>IF(INDEX(tab_MinKomp[Testy czystości / Reinheitstests],MATCH($B227,tab_MinKomp[[Stanowisko / Position ]:[Stanowisko / Position ]],0))="n/a","n/a",FF227-INDEX(tab_MinKomp[Testy czystości / Reinheitstests],MATCH($B227,tab_MinKomp[[Stanowisko / Position ]:[Stanowisko / Position ]],0)))</f>
        <v>n/a</v>
      </c>
      <c r="FG228" s="194" t="str">
        <f>IF(INDEX(tab_MinKomp[Czyszczenie form plastikowych],MATCH($B227,tab_MinKomp[[Stanowisko / Position ]:[Stanowisko / Position ]],0))="n/a","n/a",FG227-INDEX(tab_MinKomp[Czyszczenie form plastikowych],MATCH($B227,tab_MinKomp[[Stanowisko / Position ]:[Stanowisko / Position ]],0)))</f>
        <v>n/a</v>
      </c>
      <c r="FH228" s="194" t="str">
        <f>IF(INDEX(tab_MinKomp[Wymiana form plastik],MATCH($B227,tab_MinKomp[[Stanowisko / Position ]:[Stanowisko / Position ]],0))="n/a","n/a",FH227-INDEX(tab_MinKomp[Wymiana form plastik],MATCH($B227,tab_MinKomp[[Stanowisko / Position ]:[Stanowisko / Position ]],0)))</f>
        <v>n/a</v>
      </c>
      <c r="FI228" s="194" t="str">
        <f>IF(INDEX(tab_MinKomp[Wymiana form guma],MATCH($B227,tab_MinKomp[[Stanowisko / Position ]:[Stanowisko / Position ]],0))="n/a","n/a",FI227-INDEX(tab_MinKomp[Wymiana form guma],MATCH($B227,tab_MinKomp[[Stanowisko / Position ]:[Stanowisko / Position ]],0)))</f>
        <v>n/a</v>
      </c>
      <c r="FJ228" s="194" t="str">
        <f>IF(INDEX(tab_MinKomp[Konserwacja KK],MATCH($B227,tab_MinKomp[[Stanowisko / Position ]:[Stanowisko / Position ]],0))="n/a","n/a",FJ227-INDEX(tab_MinKomp[Konserwacja KK],MATCH($B227,tab_MinKomp[[Stanowisko / Position ]:[Stanowisko / Position ]],0)))</f>
        <v>n/a</v>
      </c>
      <c r="FK228" s="194" t="str">
        <f>IF(INDEX(tab_MinKomp[Konserwacja form guma],MATCH($B227,tab_MinKomp[[Stanowisko / Position ]:[Stanowisko / Position ]],0))="n/a","n/a",FK227-INDEX(tab_MinKomp[Konserwacja form guma],MATCH($B227,tab_MinKomp[[Stanowisko / Position ]:[Stanowisko / Position ]],0)))</f>
        <v>n/a</v>
      </c>
      <c r="FL228" s="194" t="str">
        <f>IF(INDEX(tab_MinKomp[Konserwacja form plastiki],MATCH($B227,tab_MinKomp[[Stanowisko / Position ]:[Stanowisko / Position ]],0))="n/a","n/a",FL227-INDEX(tab_MinKomp[Konserwacja form plastiki],MATCH($B227,tab_MinKomp[[Stanowisko / Position ]:[Stanowisko / Position ]],0)))</f>
        <v>n/a</v>
      </c>
      <c r="FM228" s="194" t="str">
        <f>IF(INDEX(tab_MinKomp[Konserwacja Gorącego Kanału],MATCH($B227,tab_MinKomp[[Stanowisko / Position ]:[Stanowisko / Position ]],0))="n/a","n/a",FM227-INDEX(tab_MinKomp[Konserwacja Gorącego Kanału],MATCH($B227,tab_MinKomp[[Stanowisko / Position ]:[Stanowisko / Position ]],0)))</f>
        <v>n/a</v>
      </c>
      <c r="FN228" s="194" t="str">
        <f>IF(INDEX(tab_MinKomp[MS Office (Excel)],MATCH($B227,tab_MinKomp[[Stanowisko / Position ]:[Stanowisko / Position ]],0))="n/a","n/a",FN227-INDEX(tab_MinKomp[MS Office (Excel)],MATCH($B227,tab_MinKomp[[Stanowisko / Position ]:[Stanowisko / Position ]],0)))</f>
        <v>n/a</v>
      </c>
      <c r="FO228" s="194" t="str">
        <f>IF(INDEX(tab_MinKomp[MS Office (Word)],MATCH($B227,tab_MinKomp[[Stanowisko / Position ]:[Stanowisko / Position ]],0))="n/a","n/a",FO227-INDEX(tab_MinKomp[MS Office (Word)],MATCH($B227,tab_MinKomp[[Stanowisko / Position ]:[Stanowisko / Position ]],0)))</f>
        <v>n/a</v>
      </c>
      <c r="FP228" s="194" t="str">
        <f>IF(INDEX(tab_MinKomp[MS Office (Power Point)],MATCH($B227,tab_MinKomp[[Stanowisko / Position ]:[Stanowisko / Position ]],0))="n/a","n/a",FP227-INDEX(tab_MinKomp[MS Office (Power Point)],MATCH($B227,tab_MinKomp[[Stanowisko / Position ]:[Stanowisko / Position ]],0)))</f>
        <v>n/a</v>
      </c>
      <c r="FQ228" s="196" t="str">
        <f>IF(INDEX(tab_MinKomp[Język angielski / Englisch],MATCH($B227,tab_MinKomp[[Stanowisko / Position ]:[Stanowisko / Position ]],0))="n/a","n/a",FQ227-INDEX(tab_MinKomp[Język angielski / Englisch],MATCH($B227,tab_MinKomp[[Stanowisko / Position ]:[Stanowisko / Position ]],0)))</f>
        <v>n/a</v>
      </c>
      <c r="FR228" s="196" t="str">
        <f>IF(INDEX(tab_MinKomp[Język niemiecki / Deutsch],MATCH($B227,tab_MinKomp[[Stanowisko / Position ]:[Stanowisko / Position ]],0))="n/a","n/a",FR227-INDEX(tab_MinKomp[Język niemiecki / Deutsch],MATCH($B227,tab_MinKomp[[Stanowisko / Position ]:[Stanowisko / Position ]],0)))</f>
        <v>n/a</v>
      </c>
      <c r="FS228" s="194">
        <f>IF(INDEX(tab_MinKomp[Zarządzanie dokumentacją procesową / Process dokumentation management],MATCH($B227,tab_MinKomp[[Stanowisko / Position ]:[Stanowisko / Position ]],0))="n/a","n/a",FS227-INDEX(tab_MinKomp[Zarządzanie dokumentacją procesową / Process dokumentation management],MATCH($B227,tab_MinKomp[[Stanowisko / Position ]:[Stanowisko / Position ]],0)))</f>
        <v>0</v>
      </c>
      <c r="FT228" s="194">
        <f>IF(INDEX(tab_MinKomp[Znajomość procesów z obszaru / Kenntiss der prozesse in dem Bereich],MATCH($B227,tab_MinKomp[[Stanowisko / Position ]:[Stanowisko / Position ]],0))="n/a","n/a",FT227-INDEX(tab_MinKomp[Znajomość procesów z obszaru / Kenntiss der prozesse in dem Bereich],MATCH($B227,tab_MinKomp[[Stanowisko / Position ]:[Stanowisko / Position ]],0)))</f>
        <v>-1</v>
      </c>
      <c r="FU228" s="194">
        <f>IF(INDEX(tab_MinKomp[optymalizacja procesów / Prozessoptymalisierung],MATCH($B227,tab_MinKomp[[Stanowisko / Position ]:[Stanowisko / Position ]],0))="n/a","n/a",FU227-INDEX(tab_MinKomp[optymalizacja procesów / Prozessoptymalisierung],MATCH($B227,tab_MinKomp[[Stanowisko / Position ]:[Stanowisko / Position ]],0)))</f>
        <v>0</v>
      </c>
      <c r="FV228" s="194">
        <f>IF(INDEX(tab_MinKomp[Umiejętności szkoleniowe / Trainingsfähigkeiten],MATCH($B227,tab_MinKomp[[Stanowisko / Position ]:[Stanowisko / Position ]],0))="n/a","n/a",FV227-INDEX(tab_MinKomp[Umiejętności szkoleniowe / Trainingsfähigkeiten],MATCH($B227,tab_MinKomp[[Stanowisko / Position ]:[Stanowisko / Position ]],0)))</f>
        <v>0</v>
      </c>
      <c r="FW228" s="194">
        <f>IF(INDEX(tab_MinKomp[Analityczne myślenie, podejście / Analitysches Denken, Einstellung],MATCH($B227,tab_MinKomp[[Stanowisko / Position ]:[Stanowisko / Position ]],0))="n/a","n/a",FW227-INDEX(tab_MinKomp[Analityczne myślenie, podejście / Analitysches Denken, Einstellung],MATCH($B227,tab_MinKomp[[Stanowisko / Position ]:[Stanowisko / Position ]],0)))</f>
        <v>0</v>
      </c>
      <c r="FX228" s="194">
        <f>IF(INDEX(tab_MinKomp[Dokładność, precyzja w dzialaniu / Genauigkeit, Präzision in die Arbeit],MATCH($B227,tab_MinKomp[[Stanowisko / Position ]:[Stanowisko / Position ]],0))="n/a","n/a",FX227-INDEX(tab_MinKomp[Dokładność, precyzja w dzialaniu / Genauigkeit, Präzision in die Arbeit],MATCH($B227,tab_MinKomp[[Stanowisko / Position ]:[Stanowisko / Position ]],0)))</f>
        <v>0</v>
      </c>
      <c r="FY228" s="194">
        <f>IF(INDEX(tab_MinKomp[Dyspozycyjność / Verfügbarkeit],MATCH($B227,tab_MinKomp[[Stanowisko / Position ]:[Stanowisko / Position ]],0))="n/a","n/a",FY227-INDEX(tab_MinKomp[Dyspozycyjność / Verfügbarkeit],MATCH($B227,tab_MinKomp[[Stanowisko / Position ]:[Stanowisko / Position ]],0)))</f>
        <v>0</v>
      </c>
      <c r="FZ228" s="194">
        <f>IF(INDEX(tab_MinKomp[Zaangażowanie / 
Engagement],MATCH($B227,tab_MinKomp[[Stanowisko / Position ]:[Stanowisko / Position ]],0))="n/a","n/a",FZ227-INDEX(tab_MinKomp[Zaangażowanie / 
Engagement],MATCH($B227,tab_MinKomp[[Stanowisko / Position ]:[Stanowisko / Position ]],0)))</f>
        <v>0</v>
      </c>
      <c r="GA228" s="194" t="str">
        <f>IF(INDEX(tab_MinKomp[Konserwacja form guma],MATCH($B227,tab_MinKomp[[Stanowisko / Position ]:[Stanowisko / Position ]],0))="n/a","n/a",GA227-INDEX(tab_MinKomp[Konserwacja form guma],MATCH($B227,tab_MinKomp[[Stanowisko / Position ]:[Stanowisko / Position ]],0)))</f>
        <v>n/a</v>
      </c>
      <c r="GB228" s="194" t="str">
        <f>IF(INDEX(tab_MinKomp[Konserwacja form plastiki],MATCH($B227,tab_MinKomp[[Stanowisko / Position ]:[Stanowisko / Position ]],0))="n/a","n/a",GB227-INDEX(tab_MinKomp[Konserwacja form plastiki],MATCH($B227,tab_MinKomp[[Stanowisko / Position ]:[Stanowisko / Position ]],0)))</f>
        <v>n/a</v>
      </c>
      <c r="GC228" s="194">
        <f>IF(INDEX(tab_MinKomp[Elastyczność w działaniu],MATCH($B227,tab_MinKomp[[Stanowisko / Position ]:[Stanowisko / Position ]],0))="n/a","n/a",GC227-INDEX(tab_MinKomp[Elastyczność w działaniu],MATCH($B227,tab_MinKomp[[Stanowisko / Position ]:[Stanowisko / Position ]],0)))</f>
        <v>-2</v>
      </c>
      <c r="GD228" s="194">
        <f>IF(INDEX(tab_MinKomp[Komunikatywność],MATCH($B227,tab_MinKomp[[Stanowisko / Position ]:[Stanowisko / Position ]],0))="n/a","n/a",GD227-INDEX(tab_MinKomp[Komunikatywność],MATCH($B227,tab_MinKomp[[Stanowisko / Position ]:[Stanowisko / Position ]],0)))</f>
        <v>1</v>
      </c>
      <c r="GE228" s="193" t="str">
        <f>IF(INDEX(tab_MinKomp[Motywowanie i budowanie zaangażowania zespołu],MATCH($B227,tab_MinKomp[[Stanowisko / Position ]:[Stanowisko / Position ]],0))="n/a","n/a",GE227-INDEX(tab_MinKomp[Motywowanie i budowanie zaangażowania zespołu],MATCH($B227,tab_MinKomp[[Stanowisko / Position ]:[Stanowisko / Position ]],0)))</f>
        <v>n/a</v>
      </c>
      <c r="GF228" s="186" t="s">
        <v>248</v>
      </c>
      <c r="GG228" s="186" t="s">
        <v>248</v>
      </c>
      <c r="GH228" s="186" t="s">
        <v>248</v>
      </c>
      <c r="GI228" s="186" t="s">
        <v>248</v>
      </c>
      <c r="GJ228" s="186" t="s">
        <v>248</v>
      </c>
      <c r="GK228" s="186" t="s">
        <v>248</v>
      </c>
      <c r="GL228" s="186" t="s">
        <v>248</v>
      </c>
      <c r="GM228" s="186" t="s">
        <v>248</v>
      </c>
      <c r="GN228" s="186" t="s">
        <v>248</v>
      </c>
      <c r="GO228" s="186" t="s">
        <v>248</v>
      </c>
      <c r="GP228" s="186" t="s">
        <v>248</v>
      </c>
      <c r="GQ228" s="186" t="s">
        <v>248</v>
      </c>
      <c r="GR228" s="186" t="s">
        <v>248</v>
      </c>
      <c r="GS228" s="186" t="s">
        <v>248</v>
      </c>
      <c r="GT228" s="186" t="s">
        <v>248</v>
      </c>
      <c r="GU228" s="186" t="s">
        <v>248</v>
      </c>
      <c r="GV228" s="186" t="s">
        <v>248</v>
      </c>
      <c r="GW228" s="186" t="s">
        <v>248</v>
      </c>
      <c r="GX228" s="186" t="s">
        <v>248</v>
      </c>
      <c r="GY228" s="186" t="s">
        <v>248</v>
      </c>
      <c r="GZ228" s="261" t="s">
        <v>248</v>
      </c>
      <c r="HA228" s="261" t="s">
        <v>248</v>
      </c>
      <c r="HB228" s="191">
        <f>SUM(G228:GE228)/(HB227-(SUM(G228:GE228)))</f>
        <v>-0.22807017543859648</v>
      </c>
    </row>
    <row r="229" spans="1:211" s="218" customFormat="1" ht="24.9" customHeight="1" x14ac:dyDescent="0.3">
      <c r="A229" s="105" t="s">
        <v>317</v>
      </c>
      <c r="B229" s="105" t="s">
        <v>315</v>
      </c>
      <c r="C229" s="105" t="s">
        <v>388</v>
      </c>
      <c r="D229" s="105">
        <v>2172</v>
      </c>
      <c r="E229" s="392" t="s">
        <v>912</v>
      </c>
      <c r="F229" s="185" t="s">
        <v>374</v>
      </c>
      <c r="G229" s="186">
        <v>1</v>
      </c>
      <c r="H229" s="186">
        <v>1</v>
      </c>
      <c r="I229" s="186">
        <v>1</v>
      </c>
      <c r="J229" s="186">
        <v>1</v>
      </c>
      <c r="K229" s="186">
        <v>1</v>
      </c>
      <c r="L229" s="186" t="s">
        <v>248</v>
      </c>
      <c r="M229" s="186" t="s">
        <v>248</v>
      </c>
      <c r="N229" s="186" t="s">
        <v>248</v>
      </c>
      <c r="O229" s="186">
        <v>1</v>
      </c>
      <c r="P229" s="186">
        <v>1</v>
      </c>
      <c r="Q229" s="186" t="s">
        <v>248</v>
      </c>
      <c r="R229" s="186" t="s">
        <v>248</v>
      </c>
      <c r="S229" s="186" t="s">
        <v>248</v>
      </c>
      <c r="T229" s="186" t="s">
        <v>248</v>
      </c>
      <c r="U229" s="186" t="s">
        <v>248</v>
      </c>
      <c r="V229" s="186" t="s">
        <v>248</v>
      </c>
      <c r="W229" s="186" t="s">
        <v>248</v>
      </c>
      <c r="X229" s="186" t="s">
        <v>248</v>
      </c>
      <c r="Y229" s="186" t="s">
        <v>248</v>
      </c>
      <c r="Z229" s="186" t="s">
        <v>248</v>
      </c>
      <c r="AA229" s="186" t="s">
        <v>248</v>
      </c>
      <c r="AB229" s="186" t="s">
        <v>248</v>
      </c>
      <c r="AC229" s="186" t="s">
        <v>248</v>
      </c>
      <c r="AD229" s="186" t="s">
        <v>248</v>
      </c>
      <c r="AE229" s="186" t="s">
        <v>248</v>
      </c>
      <c r="AF229" s="186" t="s">
        <v>248</v>
      </c>
      <c r="AG229" s="186" t="s">
        <v>248</v>
      </c>
      <c r="AH229" s="186" t="s">
        <v>248</v>
      </c>
      <c r="AI229" s="186" t="s">
        <v>248</v>
      </c>
      <c r="AJ229" s="186" t="s">
        <v>248</v>
      </c>
      <c r="AK229" s="186" t="s">
        <v>248</v>
      </c>
      <c r="AL229" s="186">
        <v>2</v>
      </c>
      <c r="AM229" s="186" t="s">
        <v>248</v>
      </c>
      <c r="AN229" s="186" t="s">
        <v>248</v>
      </c>
      <c r="AO229" s="186">
        <v>1</v>
      </c>
      <c r="AP229" s="186" t="s">
        <v>248</v>
      </c>
      <c r="AQ229" s="186">
        <v>1</v>
      </c>
      <c r="AR229" s="186" t="s">
        <v>248</v>
      </c>
      <c r="AS229" s="186" t="s">
        <v>248</v>
      </c>
      <c r="AT229" s="186" t="s">
        <v>248</v>
      </c>
      <c r="AU229" s="186">
        <v>1</v>
      </c>
      <c r="AV229" s="186">
        <v>1</v>
      </c>
      <c r="AW229" s="186">
        <v>1</v>
      </c>
      <c r="AX229" s="186" t="s">
        <v>248</v>
      </c>
      <c r="AY229" s="186" t="s">
        <v>248</v>
      </c>
      <c r="AZ229" s="186" t="s">
        <v>248</v>
      </c>
      <c r="BA229" s="186">
        <v>1</v>
      </c>
      <c r="BB229" s="186">
        <v>1</v>
      </c>
      <c r="BC229" s="186" t="s">
        <v>248</v>
      </c>
      <c r="BD229" s="186" t="s">
        <v>248</v>
      </c>
      <c r="BE229" s="186" t="s">
        <v>248</v>
      </c>
      <c r="BF229" s="186" t="s">
        <v>248</v>
      </c>
      <c r="BG229" s="186" t="s">
        <v>248</v>
      </c>
      <c r="BH229" s="186" t="s">
        <v>248</v>
      </c>
      <c r="BI229" s="186" t="s">
        <v>248</v>
      </c>
      <c r="BJ229" s="186" t="s">
        <v>248</v>
      </c>
      <c r="BK229" s="186" t="s">
        <v>248</v>
      </c>
      <c r="BL229" s="186" t="s">
        <v>248</v>
      </c>
      <c r="BM229" s="186" t="s">
        <v>248</v>
      </c>
      <c r="BN229" s="186" t="s">
        <v>248</v>
      </c>
      <c r="BO229" s="186" t="s">
        <v>248</v>
      </c>
      <c r="BP229" s="186" t="s">
        <v>248</v>
      </c>
      <c r="BQ229" s="186" t="s">
        <v>248</v>
      </c>
      <c r="BR229" s="186" t="s">
        <v>248</v>
      </c>
      <c r="BS229" s="186" t="s">
        <v>248</v>
      </c>
      <c r="BT229" s="186" t="s">
        <v>248</v>
      </c>
      <c r="BU229" s="186">
        <v>2</v>
      </c>
      <c r="BV229" s="186" t="s">
        <v>248</v>
      </c>
      <c r="BW229" s="186" t="s">
        <v>248</v>
      </c>
      <c r="BX229" s="186" t="s">
        <v>248</v>
      </c>
      <c r="BY229" s="186" t="s">
        <v>248</v>
      </c>
      <c r="BZ229" s="186" t="s">
        <v>248</v>
      </c>
      <c r="CA229" s="186" t="s">
        <v>248</v>
      </c>
      <c r="CB229" s="186" t="s">
        <v>248</v>
      </c>
      <c r="CC229" s="186" t="s">
        <v>248</v>
      </c>
      <c r="CD229" s="186">
        <v>1</v>
      </c>
      <c r="CE229" s="186" t="s">
        <v>248</v>
      </c>
      <c r="CF229" s="186" t="s">
        <v>248</v>
      </c>
      <c r="CG229" s="186">
        <v>1</v>
      </c>
      <c r="CH229" s="186" t="s">
        <v>248</v>
      </c>
      <c r="CI229" s="186" t="s">
        <v>248</v>
      </c>
      <c r="CJ229" s="186" t="s">
        <v>248</v>
      </c>
      <c r="CK229" s="186" t="s">
        <v>248</v>
      </c>
      <c r="CL229" s="186" t="s">
        <v>248</v>
      </c>
      <c r="CM229" s="186" t="s">
        <v>248</v>
      </c>
      <c r="CN229" s="186" t="s">
        <v>248</v>
      </c>
      <c r="CO229" s="186" t="s">
        <v>248</v>
      </c>
      <c r="CP229" s="186" t="s">
        <v>248</v>
      </c>
      <c r="CQ229" s="186" t="s">
        <v>248</v>
      </c>
      <c r="CR229" s="186" t="s">
        <v>248</v>
      </c>
      <c r="CS229" s="186" t="s">
        <v>248</v>
      </c>
      <c r="CT229" s="186" t="s">
        <v>248</v>
      </c>
      <c r="CU229" s="186" t="s">
        <v>248</v>
      </c>
      <c r="CV229" s="186" t="s">
        <v>248</v>
      </c>
      <c r="CW229" s="186">
        <v>1</v>
      </c>
      <c r="CX229" s="186" t="s">
        <v>248</v>
      </c>
      <c r="CY229" s="186" t="s">
        <v>248</v>
      </c>
      <c r="CZ229" s="186" t="s">
        <v>248</v>
      </c>
      <c r="DA229" s="186" t="s">
        <v>248</v>
      </c>
      <c r="DB229" s="186" t="s">
        <v>248</v>
      </c>
      <c r="DC229" s="186" t="s">
        <v>248</v>
      </c>
      <c r="DD229" s="186" t="s">
        <v>248</v>
      </c>
      <c r="DE229" s="186" t="s">
        <v>248</v>
      </c>
      <c r="DF229" s="186">
        <v>1</v>
      </c>
      <c r="DG229" s="186" t="s">
        <v>248</v>
      </c>
      <c r="DH229" s="186" t="s">
        <v>248</v>
      </c>
      <c r="DI229" s="186" t="s">
        <v>248</v>
      </c>
      <c r="DJ229" s="186" t="s">
        <v>248</v>
      </c>
      <c r="DK229" s="186" t="s">
        <v>248</v>
      </c>
      <c r="DL229" s="186" t="s">
        <v>248</v>
      </c>
      <c r="DM229" s="186" t="s">
        <v>248</v>
      </c>
      <c r="DN229" s="186" t="s">
        <v>248</v>
      </c>
      <c r="DO229" s="186" t="s">
        <v>248</v>
      </c>
      <c r="DP229" s="186" t="s">
        <v>248</v>
      </c>
      <c r="DQ229" s="186" t="s">
        <v>248</v>
      </c>
      <c r="DR229" s="186" t="s">
        <v>248</v>
      </c>
      <c r="DS229" s="186" t="s">
        <v>248</v>
      </c>
      <c r="DT229" s="186" t="s">
        <v>248</v>
      </c>
      <c r="DU229" s="186" t="s">
        <v>248</v>
      </c>
      <c r="DV229" s="186" t="s">
        <v>248</v>
      </c>
      <c r="DW229" s="186" t="s">
        <v>248</v>
      </c>
      <c r="DX229" s="186" t="s">
        <v>248</v>
      </c>
      <c r="DY229" s="186" t="s">
        <v>248</v>
      </c>
      <c r="DZ229" s="186" t="s">
        <v>248</v>
      </c>
      <c r="EA229" s="186" t="s">
        <v>248</v>
      </c>
      <c r="EB229" s="186" t="s">
        <v>248</v>
      </c>
      <c r="EC229" s="186" t="s">
        <v>248</v>
      </c>
      <c r="ED229" s="186" t="s">
        <v>248</v>
      </c>
      <c r="EE229" s="186" t="s">
        <v>248</v>
      </c>
      <c r="EF229" s="186" t="s">
        <v>248</v>
      </c>
      <c r="EG229" s="186" t="s">
        <v>248</v>
      </c>
      <c r="EH229" s="186" t="s">
        <v>248</v>
      </c>
      <c r="EI229" s="186" t="s">
        <v>248</v>
      </c>
      <c r="EJ229" s="186" t="s">
        <v>248</v>
      </c>
      <c r="EK229" s="186" t="s">
        <v>248</v>
      </c>
      <c r="EL229" s="186" t="s">
        <v>248</v>
      </c>
      <c r="EM229" s="186" t="s">
        <v>248</v>
      </c>
      <c r="EN229" s="186" t="s">
        <v>248</v>
      </c>
      <c r="EO229" s="186" t="s">
        <v>248</v>
      </c>
      <c r="EP229" s="186" t="s">
        <v>248</v>
      </c>
      <c r="EQ229" s="186" t="s">
        <v>248</v>
      </c>
      <c r="ER229" s="186" t="s">
        <v>248</v>
      </c>
      <c r="ES229" s="186" t="s">
        <v>248</v>
      </c>
      <c r="ET229" s="186" t="s">
        <v>248</v>
      </c>
      <c r="EU229" s="186" t="s">
        <v>248</v>
      </c>
      <c r="EV229" s="186" t="s">
        <v>248</v>
      </c>
      <c r="EW229" s="186" t="s">
        <v>248</v>
      </c>
      <c r="EX229" s="186" t="s">
        <v>248</v>
      </c>
      <c r="EY229" s="186" t="s">
        <v>248</v>
      </c>
      <c r="EZ229" s="186" t="s">
        <v>248</v>
      </c>
      <c r="FA229" s="186" t="s">
        <v>248</v>
      </c>
      <c r="FB229" s="186" t="s">
        <v>248</v>
      </c>
      <c r="FC229" s="186" t="s">
        <v>248</v>
      </c>
      <c r="FD229" s="186" t="s">
        <v>248</v>
      </c>
      <c r="FE229" s="186" t="s">
        <v>248</v>
      </c>
      <c r="FF229" s="186" t="s">
        <v>248</v>
      </c>
      <c r="FG229" s="186" t="s">
        <v>248</v>
      </c>
      <c r="FH229" s="186" t="s">
        <v>248</v>
      </c>
      <c r="FI229" s="186" t="s">
        <v>248</v>
      </c>
      <c r="FJ229" s="186" t="s">
        <v>248</v>
      </c>
      <c r="FK229" s="186" t="s">
        <v>248</v>
      </c>
      <c r="FL229" s="186" t="s">
        <v>248</v>
      </c>
      <c r="FM229" s="186" t="s">
        <v>248</v>
      </c>
      <c r="FN229" s="186">
        <v>1</v>
      </c>
      <c r="FO229" s="186">
        <v>1</v>
      </c>
      <c r="FP229" s="186">
        <v>1</v>
      </c>
      <c r="FQ229" s="187" t="s">
        <v>248</v>
      </c>
      <c r="FR229" s="187" t="s">
        <v>248</v>
      </c>
      <c r="FS229" s="186">
        <v>1</v>
      </c>
      <c r="FT229" s="186">
        <v>1</v>
      </c>
      <c r="FU229" s="186">
        <v>1</v>
      </c>
      <c r="FV229" s="186">
        <v>1</v>
      </c>
      <c r="FW229" s="186">
        <v>1</v>
      </c>
      <c r="FX229" s="186">
        <v>1</v>
      </c>
      <c r="FY229" s="186">
        <v>1</v>
      </c>
      <c r="FZ229" s="186">
        <v>1</v>
      </c>
      <c r="GA229" s="186" t="s">
        <v>248</v>
      </c>
      <c r="GB229" s="186" t="s">
        <v>248</v>
      </c>
      <c r="GC229" s="186">
        <v>1</v>
      </c>
      <c r="GD229" s="186">
        <v>1</v>
      </c>
      <c r="GE229" s="186" t="s">
        <v>248</v>
      </c>
      <c r="GF229" s="186" t="s">
        <v>248</v>
      </c>
      <c r="GG229" s="186" t="s">
        <v>248</v>
      </c>
      <c r="GH229" s="186" t="s">
        <v>248</v>
      </c>
      <c r="GI229" s="186" t="s">
        <v>248</v>
      </c>
      <c r="GJ229" s="186" t="s">
        <v>248</v>
      </c>
      <c r="GK229" s="186" t="s">
        <v>248</v>
      </c>
      <c r="GL229" s="186" t="s">
        <v>248</v>
      </c>
      <c r="GM229" s="186" t="s">
        <v>248</v>
      </c>
      <c r="GN229" s="186" t="s">
        <v>248</v>
      </c>
      <c r="GO229" s="186" t="s">
        <v>248</v>
      </c>
      <c r="GP229" s="186" t="s">
        <v>248</v>
      </c>
      <c r="GQ229" s="186" t="s">
        <v>248</v>
      </c>
      <c r="GR229" s="186" t="s">
        <v>248</v>
      </c>
      <c r="GS229" s="186" t="s">
        <v>248</v>
      </c>
      <c r="GT229" s="186" t="s">
        <v>248</v>
      </c>
      <c r="GU229" s="186" t="s">
        <v>248</v>
      </c>
      <c r="GV229" s="186" t="s">
        <v>248</v>
      </c>
      <c r="GW229" s="186" t="s">
        <v>248</v>
      </c>
      <c r="GX229" s="186" t="s">
        <v>248</v>
      </c>
      <c r="GY229" s="186" t="s">
        <v>248</v>
      </c>
      <c r="GZ229" s="261" t="s">
        <v>248</v>
      </c>
      <c r="HA229" s="261" t="s">
        <v>248</v>
      </c>
      <c r="HB229" s="188">
        <f>SUM(G229:GE229)</f>
        <v>35</v>
      </c>
      <c r="HC229" s="102"/>
    </row>
    <row r="230" spans="1:211" s="218" customFormat="1" ht="24.9" customHeight="1" thickBot="1" x14ac:dyDescent="0.35">
      <c r="A230" s="108" t="str">
        <f>A229</f>
        <v>Prod.-Q-2</v>
      </c>
      <c r="B230" s="108" t="str">
        <f>B229</f>
        <v>Pracownik Produkcji</v>
      </c>
      <c r="C230" s="108" t="str">
        <f>C229</f>
        <v>GJ</v>
      </c>
      <c r="D230" s="108">
        <f>D229</f>
        <v>2172</v>
      </c>
      <c r="E230" s="393" t="str">
        <f>E229</f>
        <v>Jurewicz Wojciech</v>
      </c>
      <c r="F230" s="189" t="s">
        <v>375</v>
      </c>
      <c r="G230" s="192">
        <f>IF(INDEX(tab_MinKomp[Przepisy BHP / BHP Vorschriften],MATCH($B229,tab_MinKomp[[Stanowisko / Position ]:[Stanowisko / Position ]],0))="n/a","n/a",G229-INDEX(tab_MinKomp[Przepisy BHP / BHP Vorschriften],MATCH($B229,tab_MinKomp[[Stanowisko / Position ]:[Stanowisko / Position ]],0)))</f>
        <v>-1</v>
      </c>
      <c r="H230" s="193">
        <f>IF(INDEX(tab_MinKomp[Przepisy PPOŻ / Brandschutzbestimmungen],MATCH($B229,tab_MinKomp[[Stanowisko / Position ]:[Stanowisko / Position ]],0))="n/a","n/a",H229-INDEX(tab_MinKomp[Przepisy PPOŻ / Brandschutzbestimmungen],MATCH($B229,tab_MinKomp[[Stanowisko / Position ]:[Stanowisko / Position ]],0)))</f>
        <v>0</v>
      </c>
      <c r="I230" s="193">
        <f>IF(INDEX(tab_MinKomp[Ryzyko zawodowe na stanowiskach pracyv/ Berufliche Risiken an Arbeitsstellen],MATCH($B229,tab_MinKomp[[Stanowisko / Position ]:[Stanowisko / Position ]],0))="n/a","n/a",I229-INDEX(tab_MinKomp[Ryzyko zawodowe na stanowiskach pracyv/ Berufliche Risiken an Arbeitsstellen],MATCH($B229,tab_MinKomp[[Stanowisko / Position ]:[Stanowisko / Position ]],0)))</f>
        <v>-1</v>
      </c>
      <c r="J230" s="193">
        <f>IF(INDEX(tab_MinKomp[Gospodarka substancjami niebezpiecznymi / Gefahrstoffmanagement],MATCH($B229,tab_MinKomp[[Stanowisko / Position ]:[Stanowisko / Position ]],0))="n/a","n/a",J229-INDEX(tab_MinKomp[Gospodarka substancjami niebezpiecznymi / Gefahrstoffmanagement],MATCH($B229,tab_MinKomp[[Stanowisko / Position ]:[Stanowisko / Position ]],0)))</f>
        <v>0</v>
      </c>
      <c r="K230" s="193">
        <f>IF(INDEX(tab_MinKomp[Gospodarka odpadami / Abfallwirtschaft],MATCH($B229,tab_MinKomp[[Stanowisko / Position ]:[Stanowisko / Position ]],0))="n/a","n/a",K229-INDEX(tab_MinKomp[Gospodarka odpadami / Abfallwirtschaft],MATCH($B229,tab_MinKomp[[Stanowisko / Position ]:[Stanowisko / Position ]],0)))</f>
        <v>0</v>
      </c>
      <c r="L230" s="194" t="str">
        <f>IF(INDEX(tab_MinKomp[Przepisy kodeksu pracy / Bestimmungen des Arbeitsgesetzes],MATCH($B229,tab_MinKomp[[Stanowisko / Position ]:[Stanowisko / Position ]],0))="n/a","n/a",L229-INDEX(tab_MinKomp[Przepisy kodeksu pracy / Bestimmungen des Arbeitsgesetzes],MATCH($B229,tab_MinKomp[[Stanowisko / Position ]:[Stanowisko / Position ]],0)))</f>
        <v>n/a</v>
      </c>
      <c r="M230" s="195" t="str">
        <f>IF(INDEX(tab_MinKomp[Przepisy o ub.społ. ZUS  / Sozialversicherungsvorschriften],MATCH($B229,tab_MinKomp[[Stanowisko / Position ]:[Stanowisko / Position ]],0))="n/a","n/a",M229-INDEX(tab_MinKomp[Przepisy o ub.społ. ZUS  / Sozialversicherungsvorschriften],MATCH($B229,tab_MinKomp[[Stanowisko / Position ]:[Stanowisko / Position ]],0)))</f>
        <v>n/a</v>
      </c>
      <c r="N230" s="194" t="str">
        <f>IF(INDEX(tab_MinKomp[PRZEPISY O PDOF /persönlich Einkommensteuergesetz ],MATCH($B229,tab_MinKomp[[Stanowisko / Position ]:[Stanowisko / Position ]],0))="n/a","n/a",N229-INDEX(tab_MinKomp[PRZEPISY O PDOF /persönlich Einkommensteuergesetz ],MATCH($B229,tab_MinKomp[[Stanowisko / Position ]:[Stanowisko / Position ]],0)))</f>
        <v>n/a</v>
      </c>
      <c r="O230" s="194">
        <v>2</v>
      </c>
      <c r="P230" s="194">
        <v>2</v>
      </c>
      <c r="Q230" s="194" t="str">
        <f>IF(INDEX(tab_MinKomp[System R2PŁATNIK PRO: Płace / Lohnabrechnung],MATCH($B229,tab_MinKomp[[Stanowisko / Position ]:[Stanowisko / Position ]],0))="n/a","n/a",Q229-INDEX(tab_MinKomp[System R2PŁATNIK PRO: Płace / Lohnabrechnung],MATCH($B229,tab_MinKomp[[Stanowisko / Position ]:[Stanowisko / Position ]],0)))</f>
        <v>n/a</v>
      </c>
      <c r="R230" s="194" t="str">
        <f>IF(INDEX(tab_MinKomp[SystemR2PŁATNIK PRO: KADRY / Personaldaten],MATCH($B229,tab_MinKomp[[Stanowisko / Position ]:[Stanowisko / Position ]],0))="n/a","n/a",R229-INDEX(tab_MinKomp[SystemR2PŁATNIK PRO: KADRY / Personaldaten],MATCH($B229,tab_MinKomp[[Stanowisko / Position ]:[Stanowisko / Position ]],0)))</f>
        <v>n/a</v>
      </c>
      <c r="S230" s="194" t="str">
        <f>IF(INDEX(tab_MinKomp[SYSTEM R2PŁATNIK PRO: zarządzanie pracownikami / Arbeitsverwaltung],MATCH($B229,tab_MinKomp[[Stanowisko / Position ]:[Stanowisko / Position ]],0))="n/a","n/a",S229-INDEX(tab_MinKomp[SYSTEM R2PŁATNIK PRO: zarządzanie pracownikami / Arbeitsverwaltung],MATCH($B229,tab_MinKomp[[Stanowisko / Position ]:[Stanowisko / Position ]],0)))</f>
        <v>n/a</v>
      </c>
      <c r="T230" s="194" t="str">
        <f>IF(INDEX(tab_MinKomp[Doradztwo, wsparcie personalne / Personalberatung und Unterstützung],MATCH($B229,tab_MinKomp[[Stanowisko / Position ]:[Stanowisko / Position ]],0))="n/a","n/a",T229-INDEX(tab_MinKomp[Doradztwo, wsparcie personalne / Personalberatung und Unterstützung],MATCH($B229,tab_MinKomp[[Stanowisko / Position ]:[Stanowisko / Position ]],0)))</f>
        <v>n/a</v>
      </c>
      <c r="U230" s="194" t="str">
        <f>IF(INDEX(tab_MinKomp[Przepisy o podatku VAT / MwSt.- Gesetz],MATCH($B229,tab_MinKomp[[Stanowisko / Position ]:[Stanowisko / Position ]],0))="n/a","n/a",U229-INDEX(tab_MinKomp[Przepisy o podatku VAT / MwSt.- Gesetz],MATCH($B229,tab_MinKomp[[Stanowisko / Position ]:[Stanowisko / Position ]],0)))</f>
        <v>n/a</v>
      </c>
      <c r="V230" s="194" t="str">
        <f>IF(INDEX(tab_MinKomp[PrzepisyPDOP / geschäftlich Einkommensteuergesetz],MATCH($B229,tab_MinKomp[[Stanowisko / Position ]:[Stanowisko / Position ]],0))="n/a","n/a",V229-INDEX(tab_MinKomp[PrzepisyPDOP / geschäftlich Einkommensteuergesetz],MATCH($B229,tab_MinKomp[[Stanowisko / Position ]:[Stanowisko / Position ]],0)))</f>
        <v>n/a</v>
      </c>
      <c r="W230" s="194" t="str">
        <f>IF(INDEX(tab_MinKomp[System BAAN / FINANSE (FIBU)],MATCH($B229,tab_MinKomp[[Stanowisko / Position ]:[Stanowisko / Position ]],0))="n/a","n/a",W229-INDEX(tab_MinKomp[System BAAN / FINANSE (FIBU)],MATCH($B229,tab_MinKomp[[Stanowisko / Position ]:[Stanowisko / Position ]],0)))</f>
        <v>n/a</v>
      </c>
      <c r="X230" s="194" t="str">
        <f>IF(INDEX(tab_MinKomp[Systemy pomocnicze / Hilfssysteme(STOCKPROGRAM, KALK2000 etc.)],MATCH($B229,tab_MinKomp[[Stanowisko / Position ]:[Stanowisko / Position ]],0))="n/a","n/a",X229-INDEX(tab_MinKomp[Systemy pomocnicze / Hilfssysteme(STOCKPROGRAM, KALK2000 etc.)],MATCH($B229,tab_MinKomp[[Stanowisko / Position ]:[Stanowisko / Position ]],0)))</f>
        <v>n/a</v>
      </c>
      <c r="Y230" s="194" t="str">
        <f>IF(INDEX(tab_MinKomp[Polityka rachunkowości / Buchführungspolitik],MATCH($B229,tab_MinKomp[[Stanowisko / Position ]:[Stanowisko / Position ]],0))="n/a","n/a",Y229-INDEX(tab_MinKomp[Polityka rachunkowości / Buchführungspolitik],MATCH($B229,tab_MinKomp[[Stanowisko / Position ]:[Stanowisko / Position ]],0)))</f>
        <v>n/a</v>
      </c>
      <c r="Z230" s="194" t="str">
        <f>IF(INDEX(tab_MinKomp[Ustawa o rachunkowości / Rechnungslegungsgesetz],MATCH($B229,tab_MinKomp[[Stanowisko / Position ]:[Stanowisko / Position ]],0))="n/a","n/a",Z229-INDEX(tab_MinKomp[Ustawa o rachunkowości / Rechnungslegungsgesetz],MATCH($B229,tab_MinKomp[[Stanowisko / Position ]:[Stanowisko / Position ]],0)))</f>
        <v>n/a</v>
      </c>
      <c r="AA230" s="194" t="str">
        <f>IF(INDEX(tab_MinKomp[WORKFLOW - TS-100],MATCH($B229,tab_MinKomp[[Stanowisko / Position ]:[Stanowisko / Position ]],0))="n/a","n/a",AA229-INDEX(tab_MinKomp[WORKFLOW - TS-100],MATCH($B229,tab_MinKomp[[Stanowisko / Position ]:[Stanowisko / Position ]],0)))</f>
        <v>n/a</v>
      </c>
      <c r="AB230" s="194" t="str">
        <f>IF(INDEX(tab_MinKomp[WORKFLOW - SFMS],MATCH($B229,tab_MinKomp[[Stanowisko / Position ]:[Stanowisko / Position ]],0))="n/a","n/a",AB229-INDEX(tab_MinKomp[WORKFLOW - SFMS],MATCH($B229,tab_MinKomp[[Stanowisko / Position ]:[Stanowisko / Position ]],0)))</f>
        <v>n/a</v>
      </c>
      <c r="AC230" s="194" t="str">
        <f>IF(INDEX(tab_MinKomp[System ISO 9001:2015],MATCH($B229,tab_MinKomp[[Stanowisko / Position ]:[Stanowisko / Position ]],0))="n/a","n/a",AC229-INDEX(tab_MinKomp[System ISO 9001:2015],MATCH($B229,tab_MinKomp[[Stanowisko / Position ]:[Stanowisko / Position ]],0)))</f>
        <v>n/a</v>
      </c>
      <c r="AD230" s="194" t="str">
        <f>IF(INDEX(tab_MinKomp[System ISO 9001:2015],MATCH($B229,tab_MinKomp[[Stanowisko / Position ]:[Stanowisko / Position ]],0))="n/a","n/a",AD229-INDEX(tab_MinKomp[System ISO 9001:2015],MATCH($B229,tab_MinKomp[[Stanowisko / Position ]:[Stanowisko / Position ]],0)))</f>
        <v>n/a</v>
      </c>
      <c r="AE230" s="194" t="str">
        <f>IF(INDEX(tab_MinKomp[System ISO 9001:2015],MATCH($B229,tab_MinKomp[[Stanowisko / Position ]:[Stanowisko / Position ]],0))="n/a","n/a",AE229-INDEX(tab_MinKomp[System ISO 9001:2015],MATCH($B229,tab_MinKomp[[Stanowisko / Position ]:[Stanowisko / Position ]],0)))</f>
        <v>n/a</v>
      </c>
      <c r="AF230" s="194" t="str">
        <f>IF(INDEX(tab_MinKomp[System ISO 9001:2015],MATCH($B229,tab_MinKomp[[Stanowisko / Position ]:[Stanowisko / Position ]],0))="n/a","n/a",AF229-INDEX(tab_MinKomp[System ISO 9001:2015],MATCH($B229,tab_MinKomp[[Stanowisko / Position ]:[Stanowisko / Position ]],0)))</f>
        <v>n/a</v>
      </c>
      <c r="AG230" s="194" t="str">
        <f>IF(INDEX(tab_MinKomp[Wymagania VDA 6.3 Process / Forderungen],MATCH($B229,tab_MinKomp[[Stanowisko / Position ]:[Stanowisko / Position ]],0))="n/a","n/a",AG229-INDEX(tab_MinKomp[Wymagania VDA 6.3 Process / Forderungen],MATCH($B229,tab_MinKomp[[Stanowisko / Position ]:[Stanowisko / Position ]],0)))</f>
        <v>n/a</v>
      </c>
      <c r="AH230" s="194" t="str">
        <f>IF(INDEX(tab_MinKomp[Wymagania VDA 6.5 Product / Forderungen],MATCH($B229,tab_MinKomp[[Stanowisko / Position ]:[Stanowisko / Position ]],0))="n/a","n/a",AH229-INDEX(tab_MinKomp[Wymagania VDA 6.5 Product / Forderungen],MATCH($B229,tab_MinKomp[[Stanowisko / Position ]:[Stanowisko / Position ]],0)))</f>
        <v>n/a</v>
      </c>
      <c r="AI230" s="194" t="str">
        <f>IF(INDEX(tab_MinKomp[Wymagania VDA 6.5 Product / Forderungen],MATCH($B229,tab_MinKomp[[Stanowisko / Position ]:[Stanowisko / Position ]],0))="n/a","n/a",AI229-INDEX(tab_MinKomp[Wymagania VDA 6.5 Product / Forderungen],MATCH($B229,tab_MinKomp[[Stanowisko / Position ]:[Stanowisko / Position ]],0)))</f>
        <v>n/a</v>
      </c>
      <c r="AJ230" s="194" t="str">
        <f>IF(INDEX(tab_MinKomp[Wymagania VDA 6.5 Product / Forderungen],MATCH($B229,tab_MinKomp[[Stanowisko / Position ]:[Stanowisko / Position ]],0))="n/a","n/a",AJ229-INDEX(tab_MinKomp[Wymagania VDA 6.5 Product / Forderungen],MATCH($B229,tab_MinKomp[[Stanowisko / Position ]:[Stanowisko / Position ]],0)))</f>
        <v>n/a</v>
      </c>
      <c r="AK230" s="194" t="str">
        <f>IF(INDEX(tab_MinKomp[Wymagania VDA 6.5 Product / Forderungen],MATCH($B229,tab_MinKomp[[Stanowisko / Position ]:[Stanowisko / Position ]],0))="n/a","n/a",AK229-INDEX(tab_MinKomp[Wymagania VDA 6.5 Product / Forderungen],MATCH($B229,tab_MinKomp[[Stanowisko / Position ]:[Stanowisko / Position ]],0)))</f>
        <v>n/a</v>
      </c>
      <c r="AL230" s="194">
        <f>IF(INDEX(tab_MinKomp[LEAN MANAGEMENT],MATCH($B229,tab_MinKomp[[Stanowisko / Position ]:[Stanowisko / Position ]],0))="n/a","n/a",AL229-INDEX(tab_MinKomp[LEAN MANAGEMENT],MATCH($B229,tab_MinKomp[[Stanowisko / Position ]:[Stanowisko / Position ]],0)))</f>
        <v>1</v>
      </c>
      <c r="AM230" s="194" t="str">
        <f>IF(INDEX(tab_MinKomp[Wymagania VDA 6.5 Product / Forderungen],MATCH($B229,tab_MinKomp[[Stanowisko / Position ]:[Stanowisko / Position ]],0))="n/a","n/a",AM229-INDEX(tab_MinKomp[Wymagania VDA 6.5 Product / Forderungen],MATCH($B229,tab_MinKomp[[Stanowisko / Position ]:[Stanowisko / Position ]],0)))</f>
        <v>n/a</v>
      </c>
      <c r="AN230" s="194" t="str">
        <f>IF(INDEX(tab_MinKomp[Wymagania VDA 6.5 Product / Forderungen],MATCH($B229,tab_MinKomp[[Stanowisko / Position ]:[Stanowisko / Position ]],0))="n/a","n/a",AN229-INDEX(tab_MinKomp[Wymagania VDA 6.5 Product / Forderungen],MATCH($B229,tab_MinKomp[[Stanowisko / Position ]:[Stanowisko / Position ]],0)))</f>
        <v>n/a</v>
      </c>
      <c r="AO230" s="194">
        <f>IF(INDEX(tab_MinKomp[LEAN MANAGEMENT],MATCH($B229,tab_MinKomp[[Stanowisko / Position ]:[Stanowisko / Position ]],0))="n/a","n/a",AO229-INDEX(tab_MinKomp[LEAN MANAGEMENT],MATCH($B229,tab_MinKomp[[Stanowisko / Position ]:[Stanowisko / Position ]],0)))</f>
        <v>0</v>
      </c>
      <c r="AP230" s="194" t="str">
        <f>IF(INDEX(tab_MinKomp[Wymagania VDA 6.5 Product / Forderungen],MATCH($B229,tab_MinKomp[[Stanowisko / Position ]:[Stanowisko / Position ]],0))="n/a","n/a",AP229-INDEX(tab_MinKomp[Wymagania VDA 6.5 Product / Forderungen],MATCH($B229,tab_MinKomp[[Stanowisko / Position ]:[Stanowisko / Position ]],0)))</f>
        <v>n/a</v>
      </c>
      <c r="AQ230" s="194">
        <v>1</v>
      </c>
      <c r="AR230" s="194" t="str">
        <f>IF(INDEX(tab_MinKomp[Wymagania VDA 6.5 Product / Forderungen],MATCH($B229,tab_MinKomp[[Stanowisko / Position ]:[Stanowisko / Position ]],0))="n/a","n/a",AR229-INDEX(tab_MinKomp[Wymagania VDA 6.5 Product / Forderungen],MATCH($B229,tab_MinKomp[[Stanowisko / Position ]:[Stanowisko / Position ]],0)))</f>
        <v>n/a</v>
      </c>
      <c r="AS230" s="194" t="s">
        <v>248</v>
      </c>
      <c r="AT230" s="194" t="str">
        <f>IF(INDEX(tab_MinKomp[Wymagania VDA 6.5 Product / Forderungen],MATCH($B229,tab_MinKomp[[Stanowisko / Position ]:[Stanowisko / Position ]],0))="n/a","n/a",AT229-INDEX(tab_MinKomp[Wymagania VDA 6.5 Product / Forderungen],MATCH($B229,tab_MinKomp[[Stanowisko / Position ]:[Stanowisko / Position ]],0)))</f>
        <v>n/a</v>
      </c>
      <c r="AU230" s="194">
        <f>IF(INDEX(tab_MinKomp[LEAN MANAGEMENT],MATCH($B229,tab_MinKomp[[Stanowisko / Position ]:[Stanowisko / Position ]],0))="n/a","n/a",AU229-INDEX(tab_MinKomp[LEAN MANAGEMENT],MATCH($B229,tab_MinKomp[[Stanowisko / Position ]:[Stanowisko / Position ]],0)))</f>
        <v>0</v>
      </c>
      <c r="AV230" s="194">
        <v>2</v>
      </c>
      <c r="AW230" s="194">
        <f>IF(INDEX(tab_MinKomp[LEAN MANAGEMENT],MATCH($B229,tab_MinKomp[[Stanowisko / Position ]:[Stanowisko / Position ]],0))="n/a","n/a",AW229-INDEX(tab_MinKomp[LEAN MANAGEMENT],MATCH($B229,tab_MinKomp[[Stanowisko / Position ]:[Stanowisko / Position ]],0)))</f>
        <v>0</v>
      </c>
      <c r="AX230" s="194" t="str">
        <f>IF(INDEX(tab_MinKomp[Wymagania VDA 6.5 Product / Forderungen],MATCH($B229,tab_MinKomp[[Stanowisko / Position ]:[Stanowisko / Position ]],0))="n/a","n/a",AX229-INDEX(tab_MinKomp[Wymagania VDA 6.5 Product / Forderungen],MATCH($B229,tab_MinKomp[[Stanowisko / Position ]:[Stanowisko / Position ]],0)))</f>
        <v>n/a</v>
      </c>
      <c r="AY230" s="194" t="str">
        <f>IF(INDEX(tab_MinKomp[Wymagania VDA 6.5 Product / Forderungen],MATCH($B229,tab_MinKomp[[Stanowisko / Position ]:[Stanowisko / Position ]],0))="n/a","n/a",AY229-INDEX(tab_MinKomp[Wymagania VDA 6.5 Product / Forderungen],MATCH($B229,tab_MinKomp[[Stanowisko / Position ]:[Stanowisko / Position ]],0)))</f>
        <v>n/a</v>
      </c>
      <c r="AZ230" s="194" t="str">
        <f>IF(INDEX(tab_MinKomp[Wymagania VDA 6.5 Product / Forderungen],MATCH($B229,tab_MinKomp[[Stanowisko / Position ]:[Stanowisko / Position ]],0))="n/a","n/a",AZ229-INDEX(tab_MinKomp[Wymagania VDA 6.5 Product / Forderungen],MATCH($B229,tab_MinKomp[[Stanowisko / Position ]:[Stanowisko / Position ]],0)))</f>
        <v>n/a</v>
      </c>
      <c r="BA230" s="194">
        <v>0</v>
      </c>
      <c r="BB230" s="194">
        <v>0</v>
      </c>
      <c r="BC230" s="194" t="str">
        <f>IF(INDEX(tab_MinKomp[Wymagania VDA 6.5 Product / Forderungen],MATCH($B229,tab_MinKomp[[Stanowisko / Position ]:[Stanowisko / Position ]],0))="n/a","n/a",BC229-INDEX(tab_MinKomp[Wymagania VDA 6.5 Product / Forderungen],MATCH($B229,tab_MinKomp[[Stanowisko / Position ]:[Stanowisko / Position ]],0)))</f>
        <v>n/a</v>
      </c>
      <c r="BD230" s="194" t="str">
        <f>IF(INDEX(tab_MinKomp[Wymagania VDA 6.5 Product / Forderungen],MATCH($B229,tab_MinKomp[[Stanowisko / Position ]:[Stanowisko / Position ]],0))="n/a","n/a",BD229-INDEX(tab_MinKomp[Wymagania VDA 6.5 Product / Forderungen],MATCH($B229,tab_MinKomp[[Stanowisko / Position ]:[Stanowisko / Position ]],0)))</f>
        <v>n/a</v>
      </c>
      <c r="BE230" s="194" t="str">
        <f>IF(INDEX(tab_MinKomp[Wymagania VDA 6.5 Product / Forderungen],MATCH($B229,tab_MinKomp[[Stanowisko / Position ]:[Stanowisko / Position ]],0))="n/a","n/a",BE229-INDEX(tab_MinKomp[Wymagania VDA 6.5 Product / Forderungen],MATCH($B229,tab_MinKomp[[Stanowisko / Position ]:[Stanowisko / Position ]],0)))</f>
        <v>n/a</v>
      </c>
      <c r="BF230" s="194" t="str">
        <f>IF(INDEX(tab_MinKomp[Wymagania VDA 6.5 Product / Forderungen],MATCH($B229,tab_MinKomp[[Stanowisko / Position ]:[Stanowisko / Position ]],0))="n/a","n/a",BF229-INDEX(tab_MinKomp[Wymagania VDA 6.5 Product / Forderungen],MATCH($B229,tab_MinKomp[[Stanowisko / Position ]:[Stanowisko / Position ]],0)))</f>
        <v>n/a</v>
      </c>
      <c r="BG230" s="194" t="str">
        <f>IF(INDEX(tab_MinKomp[Wymagania VDA 6.5 Product / Forderungen],MATCH($B229,tab_MinKomp[[Stanowisko / Position ]:[Stanowisko / Position ]],0))="n/a","n/a",BG229-INDEX(tab_MinKomp[Wymagania VDA 6.5 Product / Forderungen],MATCH($B229,tab_MinKomp[[Stanowisko / Position ]:[Stanowisko / Position ]],0)))</f>
        <v>n/a</v>
      </c>
      <c r="BH230" s="194" t="str">
        <f>IF(INDEX(tab_MinKomp[Wymagania VDA 6.5 Product / Forderungen],MATCH($B229,tab_MinKomp[[Stanowisko / Position ]:[Stanowisko / Position ]],0))="n/a","n/a",BH229-INDEX(tab_MinKomp[Wymagania VDA 6.5 Product / Forderungen],MATCH($B229,tab_MinKomp[[Stanowisko / Position ]:[Stanowisko / Position ]],0)))</f>
        <v>n/a</v>
      </c>
      <c r="BI230" s="194" t="str">
        <f>IF(INDEX(tab_MinKomp[Wymagania VDA 6.5 Product / Forderungen],MATCH($B229,tab_MinKomp[[Stanowisko / Position ]:[Stanowisko / Position ]],0))="n/a","n/a",BI229-INDEX(tab_MinKomp[Wymagania VDA 6.5 Product / Forderungen],MATCH($B229,tab_MinKomp[[Stanowisko / Position ]:[Stanowisko / Position ]],0)))</f>
        <v>n/a</v>
      </c>
      <c r="BJ230" s="194" t="str">
        <f>IF(INDEX(tab_MinKomp[Wymagania VDA 6.5 Product / Forderungen],MATCH($B229,tab_MinKomp[[Stanowisko / Position ]:[Stanowisko / Position ]],0))="n/a","n/a",BJ229-INDEX(tab_MinKomp[Wymagania VDA 6.5 Product / Forderungen],MATCH($B229,tab_MinKomp[[Stanowisko / Position ]:[Stanowisko / Position ]],0)))</f>
        <v>n/a</v>
      </c>
      <c r="BK230" s="194" t="str">
        <f>IF(INDEX(tab_MinKomp[Wymagania VDA 6.5 Product / Forderungen],MATCH($B229,tab_MinKomp[[Stanowisko / Position ]:[Stanowisko / Position ]],0))="n/a","n/a",BK229-INDEX(tab_MinKomp[Wymagania VDA 6.5 Product / Forderungen],MATCH($B229,tab_MinKomp[[Stanowisko / Position ]:[Stanowisko / Position ]],0)))</f>
        <v>n/a</v>
      </c>
      <c r="BL230" s="194" t="str">
        <f>IF(INDEX(tab_MinKomp[Wymagania VDA 6.5 Product / Forderungen],MATCH($B229,tab_MinKomp[[Stanowisko / Position ]:[Stanowisko / Position ]],0))="n/a","n/a",BL229-INDEX(tab_MinKomp[Wymagania VDA 6.5 Product / Forderungen],MATCH($B229,tab_MinKomp[[Stanowisko / Position ]:[Stanowisko / Position ]],0)))</f>
        <v>n/a</v>
      </c>
      <c r="BM230" s="194" t="str">
        <f>IF(INDEX(tab_MinKomp[Planowanie produkcji / Produktionsplanung],MATCH($B229,tab_MinKomp[[Stanowisko / Position ]:[Stanowisko / Position ]],0))="n/a","n/a",BM229-INDEX(tab_MinKomp[Planowanie produkcji / Produktionsplanung],MATCH($B229,tab_MinKomp[[Stanowisko / Position ]:[Stanowisko / Position ]],0)))</f>
        <v>n/a</v>
      </c>
      <c r="BN230" s="194" t="str">
        <f>IF(INDEX(tab_MinKomp[Planowanie produkcji / Produktionsplanung],MATCH($B229,tab_MinKomp[[Stanowisko / Position ]:[Stanowisko / Position ]],0))="n/a","n/a",BN229-INDEX(tab_MinKomp[Planowanie produkcji / Produktionsplanung],MATCH($B229,tab_MinKomp[[Stanowisko / Position ]:[Stanowisko / Position ]],0)))</f>
        <v>n/a</v>
      </c>
      <c r="BO230" s="194" t="str">
        <f>IF(INDEX(tab_MinKomp[Planowanie produkcji / Produktionsplanung],MATCH($B229,tab_MinKomp[[Stanowisko / Position ]:[Stanowisko / Position ]],0))="n/a","n/a",BO229-INDEX(tab_MinKomp[Planowanie produkcji / Produktionsplanung],MATCH($B229,tab_MinKomp[[Stanowisko / Position ]:[Stanowisko / Position ]],0)))</f>
        <v>n/a</v>
      </c>
      <c r="BP230" s="194" t="str">
        <f>IF(INDEX(tab_MinKomp[Planowanie produkcji / Produktionsplanung],MATCH($B229,tab_MinKomp[[Stanowisko / Position ]:[Stanowisko / Position ]],0))="n/a","n/a",BP229-INDEX(tab_MinKomp[Planowanie produkcji / Produktionsplanung],MATCH($B229,tab_MinKomp[[Stanowisko / Position ]:[Stanowisko / Position ]],0)))</f>
        <v>n/a</v>
      </c>
      <c r="BQ230" s="194" t="str">
        <f>IF(INDEX(tab_MinKomp[Planowanie produkcji / Produktionsplanung],MATCH($B229,tab_MinKomp[[Stanowisko / Position ]:[Stanowisko / Position ]],0))="n/a","n/a",BQ229-INDEX(tab_MinKomp[Planowanie produkcji / Produktionsplanung],MATCH($B229,tab_MinKomp[[Stanowisko / Position ]:[Stanowisko / Position ]],0)))</f>
        <v>n/a</v>
      </c>
      <c r="BR230" s="194" t="str">
        <f>IF(INDEX(tab_MinKomp[Planowanie produkcji / Produktionsplanung],MATCH($B229,tab_MinKomp[[Stanowisko / Position ]:[Stanowisko / Position ]],0))="n/a","n/a",BR229-INDEX(tab_MinKomp[Planowanie produkcji / Produktionsplanung],MATCH($B229,tab_MinKomp[[Stanowisko / Position ]:[Stanowisko / Position ]],0)))</f>
        <v>n/a</v>
      </c>
      <c r="BS230" s="194" t="str">
        <f>IF(INDEX(tab_MinKomp[Planowanie produkcji / Produktionsplanung],MATCH($B229,tab_MinKomp[[Stanowisko / Position ]:[Stanowisko / Position ]],0))="n/a","n/a",BS229-INDEX(tab_MinKomp[Planowanie produkcji / Produktionsplanung],MATCH($B229,tab_MinKomp[[Stanowisko / Position ]:[Stanowisko / Position ]],0)))</f>
        <v>n/a</v>
      </c>
      <c r="BT230" s="194" t="str">
        <f>IF(INDEX(tab_MinKomp[Planowanie produkcji / Produktionsplanung],MATCH($B229,tab_MinKomp[[Stanowisko / Position ]:[Stanowisko / Position ]],0))="n/a","n/a",BT229-INDEX(tab_MinKomp[Planowanie produkcji / Produktionsplanung],MATCH($B229,tab_MinKomp[[Stanowisko / Position ]:[Stanowisko / Position ]],0)))</f>
        <v>n/a</v>
      </c>
      <c r="BU230" s="194">
        <v>2</v>
      </c>
      <c r="BV230" s="194" t="str">
        <f>IF(INDEX(tab_MinKomp[Planowanie produkcji / Produktionsplanung],MATCH($B229,tab_MinKomp[[Stanowisko / Position ]:[Stanowisko / Position ]],0))="n/a","n/a",BV229-INDEX(tab_MinKomp[Planowanie produkcji / Produktionsplanung],MATCH($B229,tab_MinKomp[[Stanowisko / Position ]:[Stanowisko / Position ]],0)))</f>
        <v>n/a</v>
      </c>
      <c r="BW230" s="194" t="str">
        <f>IF(INDEX(tab_MinKomp[Planowanie produkcji / Produktionsplanung],MATCH($B229,tab_MinKomp[[Stanowisko / Position ]:[Stanowisko / Position ]],0))="n/a","n/a",BW229-INDEX(tab_MinKomp[Planowanie produkcji / Produktionsplanung],MATCH($B229,tab_MinKomp[[Stanowisko / Position ]:[Stanowisko / Position ]],0)))</f>
        <v>n/a</v>
      </c>
      <c r="BX230" s="194" t="str">
        <f>IF(INDEX(tab_MinKomp[Planowanie produkcji / Produktionsplanung],MATCH($B229,tab_MinKomp[[Stanowisko / Position ]:[Stanowisko / Position ]],0))="n/a","n/a",BX229-INDEX(tab_MinKomp[Planowanie produkcji / Produktionsplanung],MATCH($B229,tab_MinKomp[[Stanowisko / Position ]:[Stanowisko / Position ]],0)))</f>
        <v>n/a</v>
      </c>
      <c r="BY230" s="194" t="str">
        <f>IF(INDEX(tab_MinKomp[Planowanie produkcji / Produktionsplanung],MATCH($B229,tab_MinKomp[[Stanowisko / Position ]:[Stanowisko / Position ]],0))="n/a","n/a",BY229-INDEX(tab_MinKomp[Planowanie produkcji / Produktionsplanung],MATCH($B229,tab_MinKomp[[Stanowisko / Position ]:[Stanowisko / Position ]],0)))</f>
        <v>n/a</v>
      </c>
      <c r="BZ230" s="194" t="str">
        <f>IF(INDEX(tab_MinKomp[Planowanie produkcji / Produktionsplanung],MATCH($B229,tab_MinKomp[[Stanowisko / Position ]:[Stanowisko / Position ]],0))="n/a","n/a",BZ229-INDEX(tab_MinKomp[Planowanie produkcji / Produktionsplanung],MATCH($B229,tab_MinKomp[[Stanowisko / Position ]:[Stanowisko / Position ]],0)))</f>
        <v>n/a</v>
      </c>
      <c r="CA230" s="194" t="str">
        <f>IF(INDEX(tab_MinKomp[Planowanie produkcji / Produktionsplanung],MATCH($B229,tab_MinKomp[[Stanowisko / Position ]:[Stanowisko / Position ]],0))="n/a","n/a",CA229-INDEX(tab_MinKomp[Planowanie produkcji / Produktionsplanung],MATCH($B229,tab_MinKomp[[Stanowisko / Position ]:[Stanowisko / Position ]],0)))</f>
        <v>n/a</v>
      </c>
      <c r="CB230" s="194" t="str">
        <f>IF(INDEX(tab_MinKomp[Wymagania VDA 6.5 Product / Forderungen],MATCH($B229,tab_MinKomp[[Stanowisko / Position ]:[Stanowisko / Position ]],0))="n/a","n/a",CB229-INDEX(tab_MinKomp[Wymagania VDA 6.5 Product / Forderungen],MATCH($B229,tab_MinKomp[[Stanowisko / Position ]:[Stanowisko / Position ]],0)))</f>
        <v>n/a</v>
      </c>
      <c r="CC230" s="194" t="str">
        <f>IF(INDEX(tab_MinKomp[Wymagania VDA 6.5 Product / Forderungen],MATCH($B229,tab_MinKomp[[Stanowisko / Position ]:[Stanowisko / Position ]],0))="n/a","n/a",CC229-INDEX(tab_MinKomp[Wymagania VDA 6.5 Product / Forderungen],MATCH($B229,tab_MinKomp[[Stanowisko / Position ]:[Stanowisko / Position ]],0)))</f>
        <v>n/a</v>
      </c>
      <c r="CD230" s="194">
        <f>IF(INDEX(tab_MinKomp[Obsługa maszyn Novapax / Novapax Maschinenbedienung],MATCH($B229,tab_MinKomp[[Stanowisko / Position ]:[Stanowisko / Position ]],0))="n/a","n/a",CD229-INDEX(tab_MinKomp[Obsługa maszyn Novapax / Novapax Maschinenbedienung],MATCH($B229,tab_MinKomp[[Stanowisko / Position ]:[Stanowisko / Position ]],0)))</f>
        <v>-1</v>
      </c>
      <c r="CE230" s="194" t="str">
        <f>IF(INDEX(tab_MinKomp[Wymagania VDA 6.5 Product / Forderungen],MATCH($B229,tab_MinKomp[[Stanowisko / Position ]:[Stanowisko / Position ]],0))="n/a","n/a",CE229-INDEX(tab_MinKomp[Wymagania VDA 6.5 Product / Forderungen],MATCH($B229,tab_MinKomp[[Stanowisko / Position ]:[Stanowisko / Position ]],0)))</f>
        <v>n/a</v>
      </c>
      <c r="CF230" s="194" t="str">
        <f>IF(INDEX(tab_MinKomp[Wymagania VDA 6.5 Product / Forderungen],MATCH($B229,tab_MinKomp[[Stanowisko / Position ]:[Stanowisko / Position ]],0))="n/a","n/a",CF229-INDEX(tab_MinKomp[Wymagania VDA 6.5 Product / Forderungen],MATCH($B229,tab_MinKomp[[Stanowisko / Position ]:[Stanowisko / Position ]],0)))</f>
        <v>n/a</v>
      </c>
      <c r="CG230" s="194">
        <f>IF(INDEX(tab_MinKomp[Obsługa maszyn Novapax / Novapax Maschinenbedienung],MATCH($B229,tab_MinKomp[[Stanowisko / Position ]:[Stanowisko / Position ]],0))="n/a","n/a",CG229-INDEX(tab_MinKomp[Obsługa maszyn Novapax / Novapax Maschinenbedienung],MATCH($B229,tab_MinKomp[[Stanowisko / Position ]:[Stanowisko / Position ]],0)))</f>
        <v>-1</v>
      </c>
      <c r="CH230" s="194" t="str">
        <f>IF(INDEX(tab_MinKomp[Wymagania VDA 6.5 Product / Forderungen],MATCH($B229,tab_MinKomp[[Stanowisko / Position ]:[Stanowisko / Position ]],0))="n/a","n/a",CH229-INDEX(tab_MinKomp[Wymagania VDA 6.5 Product / Forderungen],MATCH($B229,tab_MinKomp[[Stanowisko / Position ]:[Stanowisko / Position ]],0)))</f>
        <v>n/a</v>
      </c>
      <c r="CI230" s="194" t="str">
        <f>IF(INDEX(tab_MinKomp[Wymagania VDA 6.5 Product / Forderungen],MATCH($B229,tab_MinKomp[[Stanowisko / Position ]:[Stanowisko / Position ]],0))="n/a","n/a",CI229-INDEX(tab_MinKomp[Wymagania VDA 6.5 Product / Forderungen],MATCH($B229,tab_MinKomp[[Stanowisko / Position ]:[Stanowisko / Position ]],0)))</f>
        <v>n/a</v>
      </c>
      <c r="CJ230" s="194" t="str">
        <f>IF(INDEX(tab_MinKomp[Wymagania VDA 6.5 Product / Forderungen],MATCH($B229,tab_MinKomp[[Stanowisko / Position ]:[Stanowisko / Position ]],0))="n/a","n/a",CJ229-INDEX(tab_MinKomp[Wymagania VDA 6.5 Product / Forderungen],MATCH($B229,tab_MinKomp[[Stanowisko / Position ]:[Stanowisko / Position ]],0)))</f>
        <v>n/a</v>
      </c>
      <c r="CK230" s="194" t="str">
        <f>IF(INDEX(tab_MinKomp[Wymagania VDA 6.5 Product / Forderungen],MATCH($B229,tab_MinKomp[[Stanowisko / Position ]:[Stanowisko / Position ]],0))="n/a","n/a",CK229-INDEX(tab_MinKomp[Wymagania VDA 6.5 Product / Forderungen],MATCH($B229,tab_MinKomp[[Stanowisko / Position ]:[Stanowisko / Position ]],0)))</f>
        <v>n/a</v>
      </c>
      <c r="CL230" s="194" t="str">
        <f>IF(INDEX(tab_MinKomp[Wymagania VDA 6.5 Product / Forderungen],MATCH($B229,tab_MinKomp[[Stanowisko / Position ]:[Stanowisko / Position ]],0))="n/a","n/a",CL229-INDEX(tab_MinKomp[Wymagania VDA 6.5 Product / Forderungen],MATCH($B229,tab_MinKomp[[Stanowisko / Position ]:[Stanowisko / Position ]],0)))</f>
        <v>n/a</v>
      </c>
      <c r="CM230" s="194" t="str">
        <f>IF(INDEX(tab_MinKomp[Wymagania VDA 6.5 Product / Forderungen],MATCH($B229,tab_MinKomp[[Stanowisko / Position ]:[Stanowisko / Position ]],0))="n/a","n/a",CM229-INDEX(tab_MinKomp[Wymagania VDA 6.5 Product / Forderungen],MATCH($B229,tab_MinKomp[[Stanowisko / Position ]:[Stanowisko / Position ]],0)))</f>
        <v>n/a</v>
      </c>
      <c r="CN230" s="194" t="str">
        <f>IF(INDEX(tab_MinKomp[Wymagania VDA 6.5 Product / Forderungen],MATCH($B229,tab_MinKomp[[Stanowisko / Position ]:[Stanowisko / Position ]],0))="n/a","n/a",CN229-INDEX(tab_MinKomp[Wymagania VDA 6.5 Product / Forderungen],MATCH($B229,tab_MinKomp[[Stanowisko / Position ]:[Stanowisko / Position ]],0)))</f>
        <v>n/a</v>
      </c>
      <c r="CO230" s="194" t="str">
        <f>IF(INDEX(tab_MinKomp[Wymagania VDA 6.5 Product / Forderungen],MATCH($B229,tab_MinKomp[[Stanowisko / Position ]:[Stanowisko / Position ]],0))="n/a","n/a",CO229-INDEX(tab_MinKomp[Wymagania VDA 6.5 Product / Forderungen],MATCH($B229,tab_MinKomp[[Stanowisko / Position ]:[Stanowisko / Position ]],0)))</f>
        <v>n/a</v>
      </c>
      <c r="CP230" s="194" t="str">
        <f>IF(INDEX(tab_MinKomp[Wymagania VDA 6.5 Product / Forderungen],MATCH($B229,tab_MinKomp[[Stanowisko / Position ]:[Stanowisko / Position ]],0))="n/a","n/a",CP229-INDEX(tab_MinKomp[Wymagania VDA 6.5 Product / Forderungen],MATCH($B229,tab_MinKomp[[Stanowisko / Position ]:[Stanowisko / Position ]],0)))</f>
        <v>n/a</v>
      </c>
      <c r="CQ230" s="194" t="str">
        <f>IF(INDEX(tab_MinKomp[Wymagania VDA 6.5 Product / Forderungen],MATCH($B229,tab_MinKomp[[Stanowisko / Position ]:[Stanowisko / Position ]],0))="n/a","n/a",CQ229-INDEX(tab_MinKomp[Wymagania VDA 6.5 Product / Forderungen],MATCH($B229,tab_MinKomp[[Stanowisko / Position ]:[Stanowisko / Position ]],0)))</f>
        <v>n/a</v>
      </c>
      <c r="CR230" s="194" t="str">
        <f>IF(INDEX(tab_MinKomp[Wymagania VDA 6.5 Product / Forderungen],MATCH($B229,tab_MinKomp[[Stanowisko / Position ]:[Stanowisko / Position ]],0))="n/a","n/a",CR229-INDEX(tab_MinKomp[Wymagania VDA 6.5 Product / Forderungen],MATCH($B229,tab_MinKomp[[Stanowisko / Position ]:[Stanowisko / Position ]],0)))</f>
        <v>n/a</v>
      </c>
      <c r="CS230" s="194" t="str">
        <f>IF(INDEX(tab_MinKomp[Wymagania VDA 6.5 Product / Forderungen],MATCH($B229,tab_MinKomp[[Stanowisko / Position ]:[Stanowisko / Position ]],0))="n/a","n/a",CS229-INDEX(tab_MinKomp[Wymagania VDA 6.5 Product / Forderungen],MATCH($B229,tab_MinKomp[[Stanowisko / Position ]:[Stanowisko / Position ]],0)))</f>
        <v>n/a</v>
      </c>
      <c r="CT230" s="194" t="str">
        <f>IF(INDEX(tab_MinKomp[Wymagania VDA 6.5 Product / Forderungen],MATCH($B229,tab_MinKomp[[Stanowisko / Position ]:[Stanowisko / Position ]],0))="n/a","n/a",CT229-INDEX(tab_MinKomp[Wymagania VDA 6.5 Product / Forderungen],MATCH($B229,tab_MinKomp[[Stanowisko / Position ]:[Stanowisko / Position ]],0)))</f>
        <v>n/a</v>
      </c>
      <c r="CU230" s="194" t="str">
        <f>IF(INDEX(tab_MinKomp[Wymagania VDA 6.5 Product / Forderungen],MATCH($B229,tab_MinKomp[[Stanowisko / Position ]:[Stanowisko / Position ]],0))="n/a","n/a",CU229-INDEX(tab_MinKomp[Wymagania VDA 6.5 Product / Forderungen],MATCH($B229,tab_MinKomp[[Stanowisko / Position ]:[Stanowisko / Position ]],0)))</f>
        <v>n/a</v>
      </c>
      <c r="CV230" s="194" t="str">
        <f>IF(INDEX(tab_MinKomp[Wymagania VDA 6.5 Product / Forderungen],MATCH($B229,tab_MinKomp[[Stanowisko / Position ]:[Stanowisko / Position ]],0))="n/a","n/a",CV229-INDEX(tab_MinKomp[Wymagania VDA 6.5 Product / Forderungen],MATCH($B229,tab_MinKomp[[Stanowisko / Position ]:[Stanowisko / Position ]],0)))</f>
        <v>n/a</v>
      </c>
      <c r="CW230" s="194">
        <v>1</v>
      </c>
      <c r="CX230" s="194" t="str">
        <f>IF(INDEX(tab_MinKomp[Wymagania VDA 6.5 Product / Forderungen],MATCH($B229,tab_MinKomp[[Stanowisko / Position ]:[Stanowisko / Position ]],0))="n/a","n/a",CX229-INDEX(tab_MinKomp[Wymagania VDA 6.5 Product / Forderungen],MATCH($B229,tab_MinKomp[[Stanowisko / Position ]:[Stanowisko / Position ]],0)))</f>
        <v>n/a</v>
      </c>
      <c r="CY230" s="194" t="str">
        <f>IF(INDEX(tab_MinKomp[Wymagania VDA 6.5 Product / Forderungen],MATCH($B229,tab_MinKomp[[Stanowisko / Position ]:[Stanowisko / Position ]],0))="n/a","n/a",CY229-INDEX(tab_MinKomp[Wymagania VDA 6.5 Product / Forderungen],MATCH($B229,tab_MinKomp[[Stanowisko / Position ]:[Stanowisko / Position ]],0)))</f>
        <v>n/a</v>
      </c>
      <c r="CZ230" s="194" t="str">
        <f>IF(INDEX(tab_MinKomp[Wymagania VDA 6.5 Product / Forderungen],MATCH($B229,tab_MinKomp[[Stanowisko / Position ]:[Stanowisko / Position ]],0))="n/a","n/a",CZ229-INDEX(tab_MinKomp[Wymagania VDA 6.5 Product / Forderungen],MATCH($B229,tab_MinKomp[[Stanowisko / Position ]:[Stanowisko / Position ]],0)))</f>
        <v>n/a</v>
      </c>
      <c r="DA230" s="194" t="str">
        <f>IF(INDEX(tab_MinKomp[Wymagania VDA 6.5 Product / Forderungen],MATCH($B229,tab_MinKomp[[Stanowisko / Position ]:[Stanowisko / Position ]],0))="n/a","n/a",DA229-INDEX(tab_MinKomp[Wymagania VDA 6.5 Product / Forderungen],MATCH($B229,tab_MinKomp[[Stanowisko / Position ]:[Stanowisko / Position ]],0)))</f>
        <v>n/a</v>
      </c>
      <c r="DB230" s="194" t="str">
        <f>IF(INDEX(tab_MinKomp[Wymagania VDA 6.5 Product / Forderungen],MATCH($B229,tab_MinKomp[[Stanowisko / Position ]:[Stanowisko / Position ]],0))="n/a","n/a",DB229-INDEX(tab_MinKomp[Wymagania VDA 6.5 Product / Forderungen],MATCH($B229,tab_MinKomp[[Stanowisko / Position ]:[Stanowisko / Position ]],0)))</f>
        <v>n/a</v>
      </c>
      <c r="DC230" s="194" t="str">
        <f>IF(INDEX(tab_MinKomp[SUPPLIER MANAGEMENT],MATCH($B229,tab_MinKomp[[Stanowisko / Position ]:[Stanowisko / Position ]],0))="n/a","n/a",DC229-INDEX(tab_MinKomp[SUPPLIER MANAGEMENT],MATCH($B229,tab_MinKomp[[Stanowisko / Position ]:[Stanowisko / Position ]],0)))</f>
        <v>n/a</v>
      </c>
      <c r="DD230" s="194" t="str">
        <f>IF(INDEX(tab_MinKomp[SUPPLIER MANAGEMENT],MATCH($B229,tab_MinKomp[[Stanowisko / Position ]:[Stanowisko / Position ]],0))="n/a","n/a",DD229-INDEX(tab_MinKomp[SUPPLIER MANAGEMENT],MATCH($B229,tab_MinKomp[[Stanowisko / Position ]:[Stanowisko / Position ]],0)))</f>
        <v>n/a</v>
      </c>
      <c r="DE230" s="194" t="str">
        <f>IF(INDEX(tab_MinKomp[SUPPLIER MANAGEMENT],MATCH($B229,tab_MinKomp[[Stanowisko / Position ]:[Stanowisko / Position ]],0))="n/a","n/a",DE229-INDEX(tab_MinKomp[SUPPLIER MANAGEMENT],MATCH($B229,tab_MinKomp[[Stanowisko / Position ]:[Stanowisko / Position ]],0)))</f>
        <v>n/a</v>
      </c>
      <c r="DF230" s="194">
        <f>IF(INDEX(tab_MinKomp[LEAN MANAGEMENT],MATCH($B229,tab_MinKomp[[Stanowisko / Position ]:[Stanowisko / Position ]],0))="n/a","n/a",DF229-INDEX(tab_MinKomp[LEAN MANAGEMENT],MATCH($B229,tab_MinKomp[[Stanowisko / Position ]:[Stanowisko / Position ]],0)))</f>
        <v>0</v>
      </c>
      <c r="DG230" s="194" t="str">
        <f>IF(INDEX(tab_MinKomp[SUPPLIER MANAGEMENT],MATCH($B229,tab_MinKomp[[Stanowisko / Position ]:[Stanowisko / Position ]],0))="n/a","n/a",DG229-INDEX(tab_MinKomp[SUPPLIER MANAGEMENT],MATCH($B229,tab_MinKomp[[Stanowisko / Position ]:[Stanowisko / Position ]],0)))</f>
        <v>n/a</v>
      </c>
      <c r="DH230" s="194" t="str">
        <f>IF(INDEX(tab_MinKomp[SUPPLIER MANAGEMENT],MATCH($B229,tab_MinKomp[[Stanowisko / Position ]:[Stanowisko / Position ]],0))="n/a","n/a",DH229-INDEX(tab_MinKomp[SUPPLIER MANAGEMENT],MATCH($B229,tab_MinKomp[[Stanowisko / Position ]:[Stanowisko / Position ]],0)))</f>
        <v>n/a</v>
      </c>
      <c r="DI230" s="194" t="str">
        <f>IF(INDEX(tab_MinKomp[SUPPLIER MANAGEMENT],MATCH($B229,tab_MinKomp[[Stanowisko / Position ]:[Stanowisko / Position ]],0))="n/a","n/a",DI229-INDEX(tab_MinKomp[SUPPLIER MANAGEMENT],MATCH($B229,tab_MinKomp[[Stanowisko / Position ]:[Stanowisko / Position ]],0)))</f>
        <v>n/a</v>
      </c>
      <c r="DJ230" s="194" t="str">
        <f>IF(INDEX(tab_MinKomp[SUPPLIER MANAGEMENT],MATCH($B229,tab_MinKomp[[Stanowisko / Position ]:[Stanowisko / Position ]],0))="n/a","n/a",DJ229-INDEX(tab_MinKomp[SUPPLIER MANAGEMENT],MATCH($B229,tab_MinKomp[[Stanowisko / Position ]:[Stanowisko / Position ]],0)))</f>
        <v>n/a</v>
      </c>
      <c r="DK230" s="194" t="str">
        <f>IF(INDEX(tab_MinKomp[SUPPLIER MANAGEMENT],MATCH($B229,tab_MinKomp[[Stanowisko / Position ]:[Stanowisko / Position ]],0))="n/a","n/a",DK229-INDEX(tab_MinKomp[SUPPLIER MANAGEMENT],MATCH($B229,tab_MinKomp[[Stanowisko / Position ]:[Stanowisko / Position ]],0)))</f>
        <v>n/a</v>
      </c>
      <c r="DL230" s="194" t="str">
        <f>IF(INDEX(tab_MinKomp[SUPPLIER MANAGEMENT],MATCH($B229,tab_MinKomp[[Stanowisko / Position ]:[Stanowisko / Position ]],0))="n/a","n/a",DL229-INDEX(tab_MinKomp[SUPPLIER MANAGEMENT],MATCH($B229,tab_MinKomp[[Stanowisko / Position ]:[Stanowisko / Position ]],0)))</f>
        <v>n/a</v>
      </c>
      <c r="DM230" s="194" t="str">
        <f>IF(INDEX(tab_MinKomp[SUPPLIER MANAGEMENT],MATCH($B229,tab_MinKomp[[Stanowisko / Position ]:[Stanowisko / Position ]],0))="n/a","n/a",DM229-INDEX(tab_MinKomp[SUPPLIER MANAGEMENT],MATCH($B229,tab_MinKomp[[Stanowisko / Position ]:[Stanowisko / Position ]],0)))</f>
        <v>n/a</v>
      </c>
      <c r="DN230" s="194" t="str">
        <f>IF(INDEX(tab_MinKomp[SUPPLIER MANAGEMENT],MATCH($B229,tab_MinKomp[[Stanowisko / Position ]:[Stanowisko / Position ]],0))="n/a","n/a",DN229-INDEX(tab_MinKomp[SUPPLIER MANAGEMENT],MATCH($B229,tab_MinKomp[[Stanowisko / Position ]:[Stanowisko / Position ]],0)))</f>
        <v>n/a</v>
      </c>
      <c r="DO230" s="194" t="str">
        <f>IF(INDEX(tab_MinKomp[SUPPLIER MANAGEMENT],MATCH($B229,tab_MinKomp[[Stanowisko / Position ]:[Stanowisko / Position ]],0))="n/a","n/a",DO229-INDEX(tab_MinKomp[SUPPLIER MANAGEMENT],MATCH($B229,tab_MinKomp[[Stanowisko / Position ]:[Stanowisko / Position ]],0)))</f>
        <v>n/a</v>
      </c>
      <c r="DP230" s="194" t="str">
        <f>IF(INDEX(tab_MinKomp[SUPPLIER MANAGEMENT],MATCH($B229,tab_MinKomp[[Stanowisko / Position ]:[Stanowisko / Position ]],0))="n/a","n/a",DP229-INDEX(tab_MinKomp[SUPPLIER MANAGEMENT],MATCH($B229,tab_MinKomp[[Stanowisko / Position ]:[Stanowisko / Position ]],0)))</f>
        <v>n/a</v>
      </c>
      <c r="DQ230" s="194" t="str">
        <f>IF(INDEX(tab_MinKomp[SUPPLIER MANAGEMENT],MATCH($B229,tab_MinKomp[[Stanowisko / Position ]:[Stanowisko / Position ]],0))="n/a","n/a",DQ229-INDEX(tab_MinKomp[SUPPLIER MANAGEMENT],MATCH($B229,tab_MinKomp[[Stanowisko / Position ]:[Stanowisko / Position ]],0)))</f>
        <v>n/a</v>
      </c>
      <c r="DR230" s="194" t="str">
        <f>IF(INDEX(tab_MinKomp[SUPPLIER MANAGEMENT],MATCH($B229,tab_MinKomp[[Stanowisko / Position ]:[Stanowisko / Position ]],0))="n/a","n/a",DR229-INDEX(tab_MinKomp[SUPPLIER MANAGEMENT],MATCH($B229,tab_MinKomp[[Stanowisko / Position ]:[Stanowisko / Position ]],0)))</f>
        <v>n/a</v>
      </c>
      <c r="DS230" s="194" t="str">
        <f>IF(INDEX(tab_MinKomp[SUPPLIER MANAGEMENT],MATCH($B229,tab_MinKomp[[Stanowisko / Position ]:[Stanowisko / Position ]],0))="n/a","n/a",DS229-INDEX(tab_MinKomp[SUPPLIER MANAGEMENT],MATCH($B229,tab_MinKomp[[Stanowisko / Position ]:[Stanowisko / Position ]],0)))</f>
        <v>n/a</v>
      </c>
      <c r="DT230" s="194" t="str">
        <f>IF(INDEX(tab_MinKomp[SUPPLIER MANAGEMENT],MATCH($B229,tab_MinKomp[[Stanowisko / Position ]:[Stanowisko / Position ]],0))="n/a","n/a",DT229-INDEX(tab_MinKomp[SUPPLIER MANAGEMENT],MATCH($B229,tab_MinKomp[[Stanowisko / Position ]:[Stanowisko / Position ]],0)))</f>
        <v>n/a</v>
      </c>
      <c r="DU230" s="194" t="str">
        <f>IF(INDEX(tab_MinKomp[SUPPLIER MANAGEMENT],MATCH($B229,tab_MinKomp[[Stanowisko / Position ]:[Stanowisko / Position ]],0))="n/a","n/a",DU229-INDEX(tab_MinKomp[SUPPLIER MANAGEMENT],MATCH($B229,tab_MinKomp[[Stanowisko / Position ]:[Stanowisko / Position ]],0)))</f>
        <v>n/a</v>
      </c>
      <c r="DV230" s="194" t="str">
        <f>IF(INDEX(tab_MinKomp[SUPPLIER MANAGEMENT],MATCH($B229,tab_MinKomp[[Stanowisko / Position ]:[Stanowisko / Position ]],0))="n/a","n/a",DV229-INDEX(tab_MinKomp[SUPPLIER MANAGEMENT],MATCH($B229,tab_MinKomp[[Stanowisko / Position ]:[Stanowisko / Position ]],0)))</f>
        <v>n/a</v>
      </c>
      <c r="DW230" s="194" t="str">
        <f>IF(INDEX(tab_MinKomp[SUPPLIER MANAGEMENT],MATCH($B229,tab_MinKomp[[Stanowisko / Position ]:[Stanowisko / Position ]],0))="n/a","n/a",DW229-INDEX(tab_MinKomp[SUPPLIER MANAGEMENT],MATCH($B229,tab_MinKomp[[Stanowisko / Position ]:[Stanowisko / Position ]],0)))</f>
        <v>n/a</v>
      </c>
      <c r="DX230" s="194" t="str">
        <f>IF(INDEX(tab_MinKomp[SUPPLIER MANAGEMENT],MATCH($B229,tab_MinKomp[[Stanowisko / Position ]:[Stanowisko / Position ]],0))="n/a","n/a",DX229-INDEX(tab_MinKomp[SUPPLIER MANAGEMENT],MATCH($B229,tab_MinKomp[[Stanowisko / Position ]:[Stanowisko / Position ]],0)))</f>
        <v>n/a</v>
      </c>
      <c r="DY230" s="194" t="str">
        <f>IF(INDEX(tab_MinKomp[SUPPLIER MANAGEMENT],MATCH($B229,tab_MinKomp[[Stanowisko / Position ]:[Stanowisko / Position ]],0))="n/a","n/a",DY229-INDEX(tab_MinKomp[SUPPLIER MANAGEMENT],MATCH($B229,tab_MinKomp[[Stanowisko / Position ]:[Stanowisko / Position ]],0)))</f>
        <v>n/a</v>
      </c>
      <c r="DZ230" s="194" t="str">
        <f>IF(INDEX(tab_MinKomp[SUPPLIER MANAGEMENT],MATCH($B229,tab_MinKomp[[Stanowisko / Position ]:[Stanowisko / Position ]],0))="n/a","n/a",DZ229-INDEX(tab_MinKomp[SUPPLIER MANAGEMENT],MATCH($B229,tab_MinKomp[[Stanowisko / Position ]:[Stanowisko / Position ]],0)))</f>
        <v>n/a</v>
      </c>
      <c r="EA230" s="194" t="str">
        <f>IF(INDEX(tab_MinKomp[SUPPLIER MANAGEMENT],MATCH($B229,tab_MinKomp[[Stanowisko / Position ]:[Stanowisko / Position ]],0))="n/a","n/a",EA229-INDEX(tab_MinKomp[SUPPLIER MANAGEMENT],MATCH($B229,tab_MinKomp[[Stanowisko / Position ]:[Stanowisko / Position ]],0)))</f>
        <v>n/a</v>
      </c>
      <c r="EB230" s="194" t="str">
        <f>IF(INDEX(tab_MinKomp[SUPPLIER MANAGEMENT],MATCH($B229,tab_MinKomp[[Stanowisko / Position ]:[Stanowisko / Position ]],0))="n/a","n/a",EB229-INDEX(tab_MinKomp[SUPPLIER MANAGEMENT],MATCH($B229,tab_MinKomp[[Stanowisko / Position ]:[Stanowisko / Position ]],0)))</f>
        <v>n/a</v>
      </c>
      <c r="EC230" s="190" t="str">
        <f>IF(INDEX(tab_MinKomp[Testy czystości / Reinheitstests],MATCH($B229,tab_MinKomp[[Stanowisko / Position ]:[Stanowisko / Position ]],0))="n/a","n/a",EC229-INDEX(tab_MinKomp[Testy czystości / Reinheitstests],MATCH($B229,tab_MinKomp[[Stanowisko / Position ]:[Stanowisko / Position ]],0)))</f>
        <v>n/a</v>
      </c>
      <c r="ED230" s="190" t="str">
        <f>IF(INDEX(tab_MinKomp[Testy czystości / Reinheitstests],MATCH($B229,tab_MinKomp[[Stanowisko / Position ]:[Stanowisko / Position ]],0))="n/a","n/a",ED229-INDEX(tab_MinKomp[Testy czystości / Reinheitstests],MATCH($B229,tab_MinKomp[[Stanowisko / Position ]:[Stanowisko / Position ]],0)))</f>
        <v>n/a</v>
      </c>
      <c r="EE230" s="190" t="str">
        <f>IF(INDEX(tab_MinKomp[Testy czystości / Reinheitstests],MATCH($B229,tab_MinKomp[[Stanowisko / Position ]:[Stanowisko / Position ]],0))="n/a","n/a",EE229-INDEX(tab_MinKomp[Testy czystości / Reinheitstests],MATCH($B229,tab_MinKomp[[Stanowisko / Position ]:[Stanowisko / Position ]],0)))</f>
        <v>n/a</v>
      </c>
      <c r="EF230" s="190" t="str">
        <f>IF(INDEX(tab_MinKomp[Testy czystości / Reinheitstests],MATCH($B229,tab_MinKomp[[Stanowisko / Position ]:[Stanowisko / Position ]],0))="n/a","n/a",EF229-INDEX(tab_MinKomp[Testy czystości / Reinheitstests],MATCH($B229,tab_MinKomp[[Stanowisko / Position ]:[Stanowisko / Position ]],0)))</f>
        <v>n/a</v>
      </c>
      <c r="EG230" s="190" t="str">
        <f>IF(INDEX(tab_MinKomp[Testy czystości / Reinheitstests],MATCH($B229,tab_MinKomp[[Stanowisko / Position ]:[Stanowisko / Position ]],0))="n/a","n/a",EG229-INDEX(tab_MinKomp[Testy czystości / Reinheitstests],MATCH($B229,tab_MinKomp[[Stanowisko / Position ]:[Stanowisko / Position ]],0)))</f>
        <v>n/a</v>
      </c>
      <c r="EH230" s="190" t="str">
        <f>IF(INDEX(tab_MinKomp[Testy czystości / Reinheitstests],MATCH($B229,tab_MinKomp[[Stanowisko / Position ]:[Stanowisko / Position ]],0))="n/a","n/a",EH229-INDEX(tab_MinKomp[Testy czystości / Reinheitstests],MATCH($B229,tab_MinKomp[[Stanowisko / Position ]:[Stanowisko / Position ]],0)))</f>
        <v>n/a</v>
      </c>
      <c r="EI230" s="190" t="str">
        <f>IF(INDEX(tab_MinKomp[Testy czystości / Reinheitstests],MATCH($B229,tab_MinKomp[[Stanowisko / Position ]:[Stanowisko / Position ]],0))="n/a","n/a",EI229-INDEX(tab_MinKomp[Testy czystości / Reinheitstests],MATCH($B229,tab_MinKomp[[Stanowisko / Position ]:[Stanowisko / Position ]],0)))</f>
        <v>n/a</v>
      </c>
      <c r="EJ230" s="190" t="str">
        <f>IF(INDEX(tab_MinKomp[Testy czystości / Reinheitstests],MATCH($B229,tab_MinKomp[[Stanowisko / Position ]:[Stanowisko / Position ]],0))="n/a","n/a",EJ229-INDEX(tab_MinKomp[Testy czystości / Reinheitstests],MATCH($B229,tab_MinKomp[[Stanowisko / Position ]:[Stanowisko / Position ]],0)))</f>
        <v>n/a</v>
      </c>
      <c r="EK230" s="190" t="str">
        <f>IF(INDEX(tab_MinKomp[Testy czystości / Reinheitstests],MATCH($B229,tab_MinKomp[[Stanowisko / Position ]:[Stanowisko / Position ]],0))="n/a","n/a",EK229-INDEX(tab_MinKomp[Testy czystości / Reinheitstests],MATCH($B229,tab_MinKomp[[Stanowisko / Position ]:[Stanowisko / Position ]],0)))</f>
        <v>n/a</v>
      </c>
      <c r="EL230" s="190" t="str">
        <f>IF(INDEX(tab_MinKomp[Testy czystości / Reinheitstests],MATCH($B229,tab_MinKomp[[Stanowisko / Position ]:[Stanowisko / Position ]],0))="n/a","n/a",EL229-INDEX(tab_MinKomp[Testy czystości / Reinheitstests],MATCH($B229,tab_MinKomp[[Stanowisko / Position ]:[Stanowisko / Position ]],0)))</f>
        <v>n/a</v>
      </c>
      <c r="EM230" s="190" t="str">
        <f>IF(INDEX(tab_MinKomp[Testy czystości / Reinheitstests],MATCH($B229,tab_MinKomp[[Stanowisko / Position ]:[Stanowisko / Position ]],0))="n/a","n/a",EM229-INDEX(tab_MinKomp[Testy czystości / Reinheitstests],MATCH($B229,tab_MinKomp[[Stanowisko / Position ]:[Stanowisko / Position ]],0)))</f>
        <v>n/a</v>
      </c>
      <c r="EN230" s="190" t="str">
        <f>IF(INDEX(tab_MinKomp[Testy czystości / Reinheitstests],MATCH($B229,tab_MinKomp[[Stanowisko / Position ]:[Stanowisko / Position ]],0))="n/a","n/a",EN229-INDEX(tab_MinKomp[Testy czystości / Reinheitstests],MATCH($B229,tab_MinKomp[[Stanowisko / Position ]:[Stanowisko / Position ]],0)))</f>
        <v>n/a</v>
      </c>
      <c r="EO230" s="190" t="str">
        <f>IF(INDEX(tab_MinKomp[Testy czystości / Reinheitstests],MATCH($B229,tab_MinKomp[[Stanowisko / Position ]:[Stanowisko / Position ]],0))="n/a","n/a",EO229-INDEX(tab_MinKomp[Testy czystości / Reinheitstests],MATCH($B229,tab_MinKomp[[Stanowisko / Position ]:[Stanowisko / Position ]],0)))</f>
        <v>n/a</v>
      </c>
      <c r="EP230" s="190" t="str">
        <f>IF(INDEX(tab_MinKomp[Testy czystości / Reinheitstests],MATCH($B229,tab_MinKomp[[Stanowisko / Position ]:[Stanowisko / Position ]],0))="n/a","n/a",EP229-INDEX(tab_MinKomp[Testy czystości / Reinheitstests],MATCH($B229,tab_MinKomp[[Stanowisko / Position ]:[Stanowisko / Position ]],0)))</f>
        <v>n/a</v>
      </c>
      <c r="EQ230" s="190" t="str">
        <f>IF(INDEX(tab_MinKomp[Testy czystości / Reinheitstests],MATCH($B229,tab_MinKomp[[Stanowisko / Position ]:[Stanowisko / Position ]],0))="n/a","n/a",EQ229-INDEX(tab_MinKomp[Testy czystości / Reinheitstests],MATCH($B229,tab_MinKomp[[Stanowisko / Position ]:[Stanowisko / Position ]],0)))</f>
        <v>n/a</v>
      </c>
      <c r="ER230" s="190" t="str">
        <f>IF(INDEX(tab_MinKomp[Testy czystości / Reinheitstests],MATCH($B229,tab_MinKomp[[Stanowisko / Position ]:[Stanowisko / Position ]],0))="n/a","n/a",ER229-INDEX(tab_MinKomp[Testy czystości / Reinheitstests],MATCH($B229,tab_MinKomp[[Stanowisko / Position ]:[Stanowisko / Position ]],0)))</f>
        <v>n/a</v>
      </c>
      <c r="ES230" s="190" t="str">
        <f>IF(INDEX(tab_MinKomp[Testy czystości / Reinheitstests],MATCH($B229,tab_MinKomp[[Stanowisko / Position ]:[Stanowisko / Position ]],0))="n/a","n/a",ES229-INDEX(tab_MinKomp[Testy czystości / Reinheitstests],MATCH($B229,tab_MinKomp[[Stanowisko / Position ]:[Stanowisko / Position ]],0)))</f>
        <v>n/a</v>
      </c>
      <c r="ET230" s="190" t="str">
        <f>IF(INDEX(tab_MinKomp[Testy czystości / Reinheitstests],MATCH($B229,tab_MinKomp[[Stanowisko / Position ]:[Stanowisko / Position ]],0))="n/a","n/a",ET229-INDEX(tab_MinKomp[Testy czystości / Reinheitstests],MATCH($B229,tab_MinKomp[[Stanowisko / Position ]:[Stanowisko / Position ]],0)))</f>
        <v>n/a</v>
      </c>
      <c r="EU230" s="190" t="str">
        <f>IF(INDEX(tab_MinKomp[Testy czystości / Reinheitstests],MATCH($B229,tab_MinKomp[[Stanowisko / Position ]:[Stanowisko / Position ]],0))="n/a","n/a",EU229-INDEX(tab_MinKomp[Testy czystości / Reinheitstests],MATCH($B229,tab_MinKomp[[Stanowisko / Position ]:[Stanowisko / Position ]],0)))</f>
        <v>n/a</v>
      </c>
      <c r="EV230" s="190" t="str">
        <f>IF(INDEX(tab_MinKomp[Testy czystości / Reinheitstests],MATCH($B229,tab_MinKomp[[Stanowisko / Position ]:[Stanowisko / Position ]],0))="n/a","n/a",EV229-INDEX(tab_MinKomp[Testy czystości / Reinheitstests],MATCH($B229,tab_MinKomp[[Stanowisko / Position ]:[Stanowisko / Position ]],0)))</f>
        <v>n/a</v>
      </c>
      <c r="EW230" s="190" t="str">
        <f>IF(INDEX(tab_MinKomp[Testy czystości / Reinheitstests],MATCH($B229,tab_MinKomp[[Stanowisko / Position ]:[Stanowisko / Position ]],0))="n/a","n/a",EW229-INDEX(tab_MinKomp[Testy czystości / Reinheitstests],MATCH($B229,tab_MinKomp[[Stanowisko / Position ]:[Stanowisko / Position ]],0)))</f>
        <v>n/a</v>
      </c>
      <c r="EX230" s="190" t="str">
        <f>IF(INDEX(tab_MinKomp[Testy czystości / Reinheitstests],MATCH($B229,tab_MinKomp[[Stanowisko / Position ]:[Stanowisko / Position ]],0))="n/a","n/a",EX229-INDEX(tab_MinKomp[Testy czystości / Reinheitstests],MATCH($B229,tab_MinKomp[[Stanowisko / Position ]:[Stanowisko / Position ]],0)))</f>
        <v>n/a</v>
      </c>
      <c r="EY230" s="190" t="str">
        <f>IF(INDEX(tab_MinKomp[Testy czystości / Reinheitstests],MATCH($B229,tab_MinKomp[[Stanowisko / Position ]:[Stanowisko / Position ]],0))="n/a","n/a",EY229-INDEX(tab_MinKomp[Testy czystości / Reinheitstests],MATCH($B229,tab_MinKomp[[Stanowisko / Position ]:[Stanowisko / Position ]],0)))</f>
        <v>n/a</v>
      </c>
      <c r="EZ230" s="190" t="str">
        <f>IF(INDEX(tab_MinKomp[Testy czystości / Reinheitstests],MATCH($B229,tab_MinKomp[[Stanowisko / Position ]:[Stanowisko / Position ]],0))="n/a","n/a",EZ229-INDEX(tab_MinKomp[Testy czystości / Reinheitstests],MATCH($B229,tab_MinKomp[[Stanowisko / Position ]:[Stanowisko / Position ]],0)))</f>
        <v>n/a</v>
      </c>
      <c r="FA230" s="190" t="str">
        <f>IF(INDEX(tab_MinKomp[Testy czystości / Reinheitstests],MATCH($B229,tab_MinKomp[[Stanowisko / Position ]:[Stanowisko / Position ]],0))="n/a","n/a",FA229-INDEX(tab_MinKomp[Testy czystości / Reinheitstests],MATCH($B229,tab_MinKomp[[Stanowisko / Position ]:[Stanowisko / Position ]],0)))</f>
        <v>n/a</v>
      </c>
      <c r="FB230" s="190" t="str">
        <f>IF(INDEX(tab_MinKomp[Testy czystości / Reinheitstests],MATCH($B229,tab_MinKomp[[Stanowisko / Position ]:[Stanowisko / Position ]],0))="n/a","n/a",FB229-INDEX(tab_MinKomp[Testy czystości / Reinheitstests],MATCH($B229,tab_MinKomp[[Stanowisko / Position ]:[Stanowisko / Position ]],0)))</f>
        <v>n/a</v>
      </c>
      <c r="FC230" s="190" t="str">
        <f>IF(INDEX(tab_MinKomp[Testy czystości / Reinheitstests],MATCH($B229,tab_MinKomp[[Stanowisko / Position ]:[Stanowisko / Position ]],0))="n/a","n/a",FC229-INDEX(tab_MinKomp[Testy czystości / Reinheitstests],MATCH($B229,tab_MinKomp[[Stanowisko / Position ]:[Stanowisko / Position ]],0)))</f>
        <v>n/a</v>
      </c>
      <c r="FD230" s="190" t="str">
        <f>IF(INDEX(tab_MinKomp[Testy czystości / Reinheitstests],MATCH($B229,tab_MinKomp[[Stanowisko / Position ]:[Stanowisko / Position ]],0))="n/a","n/a",FD229-INDEX(tab_MinKomp[Testy czystości / Reinheitstests],MATCH($B229,tab_MinKomp[[Stanowisko / Position ]:[Stanowisko / Position ]],0)))</f>
        <v>n/a</v>
      </c>
      <c r="FE230" s="190" t="str">
        <f>IF(INDEX(tab_MinKomp[Testy czystości / Reinheitstests],MATCH($B229,tab_MinKomp[[Stanowisko / Position ]:[Stanowisko / Position ]],0))="n/a","n/a",FE229-INDEX(tab_MinKomp[Testy czystości / Reinheitstests],MATCH($B229,tab_MinKomp[[Stanowisko / Position ]:[Stanowisko / Position ]],0)))</f>
        <v>n/a</v>
      </c>
      <c r="FF230" s="190" t="str">
        <f>IF(INDEX(tab_MinKomp[Testy czystości / Reinheitstests],MATCH($B229,tab_MinKomp[[Stanowisko / Position ]:[Stanowisko / Position ]],0))="n/a","n/a",FF229-INDEX(tab_MinKomp[Testy czystości / Reinheitstests],MATCH($B229,tab_MinKomp[[Stanowisko / Position ]:[Stanowisko / Position ]],0)))</f>
        <v>n/a</v>
      </c>
      <c r="FG230" s="190" t="str">
        <f>IF(INDEX(tab_MinKomp[Testy czystości / Reinheitstests],MATCH($B229,tab_MinKomp[[Stanowisko / Position ]:[Stanowisko / Position ]],0))="n/a","n/a",FG229-INDEX(tab_MinKomp[Testy czystości / Reinheitstests],MATCH($B229,tab_MinKomp[[Stanowisko / Position ]:[Stanowisko / Position ]],0)))</f>
        <v>n/a</v>
      </c>
      <c r="FH230" s="190" t="str">
        <f>IF(INDEX(tab_MinKomp[Testy czystości / Reinheitstests],MATCH($B229,tab_MinKomp[[Stanowisko / Position ]:[Stanowisko / Position ]],0))="n/a","n/a",FH229-INDEX(tab_MinKomp[Testy czystości / Reinheitstests],MATCH($B229,tab_MinKomp[[Stanowisko / Position ]:[Stanowisko / Position ]],0)))</f>
        <v>n/a</v>
      </c>
      <c r="FI230" s="190" t="str">
        <f>IF(INDEX(tab_MinKomp[Testy czystości / Reinheitstests],MATCH($B229,tab_MinKomp[[Stanowisko / Position ]:[Stanowisko / Position ]],0))="n/a","n/a",FI229-INDEX(tab_MinKomp[Testy czystości / Reinheitstests],MATCH($B229,tab_MinKomp[[Stanowisko / Position ]:[Stanowisko / Position ]],0)))</f>
        <v>n/a</v>
      </c>
      <c r="FJ230" s="190" t="str">
        <f>IF(INDEX(tab_MinKomp[Testy czystości / Reinheitstests],MATCH($B229,tab_MinKomp[[Stanowisko / Position ]:[Stanowisko / Position ]],0))="n/a","n/a",FJ229-INDEX(tab_MinKomp[Testy czystości / Reinheitstests],MATCH($B229,tab_MinKomp[[Stanowisko / Position ]:[Stanowisko / Position ]],0)))</f>
        <v>n/a</v>
      </c>
      <c r="FK230" s="190" t="str">
        <f>IF(INDEX(tab_MinKomp[Testy czystości / Reinheitstests],MATCH($B229,tab_MinKomp[[Stanowisko / Position ]:[Stanowisko / Position ]],0))="n/a","n/a",FK229-INDEX(tab_MinKomp[Testy czystości / Reinheitstests],MATCH($B229,tab_MinKomp[[Stanowisko / Position ]:[Stanowisko / Position ]],0)))</f>
        <v>n/a</v>
      </c>
      <c r="FL230" s="190" t="str">
        <f>IF(INDEX(tab_MinKomp[Testy czystości / Reinheitstests],MATCH($B229,tab_MinKomp[[Stanowisko / Position ]:[Stanowisko / Position ]],0))="n/a","n/a",FL229-INDEX(tab_MinKomp[Testy czystości / Reinheitstests],MATCH($B229,tab_MinKomp[[Stanowisko / Position ]:[Stanowisko / Position ]],0)))</f>
        <v>n/a</v>
      </c>
      <c r="FM230" s="190" t="str">
        <f>IF(INDEX(tab_MinKomp[Testy czystości / Reinheitstests],MATCH($B229,tab_MinKomp[[Stanowisko / Position ]:[Stanowisko / Position ]],0))="n/a","n/a",FM229-INDEX(tab_MinKomp[Testy czystości / Reinheitstests],MATCH($B229,tab_MinKomp[[Stanowisko / Position ]:[Stanowisko / Position ]],0)))</f>
        <v>n/a</v>
      </c>
      <c r="FN230" s="194">
        <f>IF(INDEX(tab_MinKomp[LEAN MANAGEMENT],MATCH($B229,tab_MinKomp[[Stanowisko / Position ]:[Stanowisko / Position ]],0))="n/a","n/a",FN229-INDEX(tab_MinKomp[LEAN MANAGEMENT],MATCH($B229,tab_MinKomp[[Stanowisko / Position ]:[Stanowisko / Position ]],0)))</f>
        <v>0</v>
      </c>
      <c r="FO230" s="194">
        <f>IF(INDEX(tab_MinKomp[LEAN MANAGEMENT],MATCH($B229,tab_MinKomp[[Stanowisko / Position ]:[Stanowisko / Position ]],0))="n/a","n/a",FO229-INDEX(tab_MinKomp[LEAN MANAGEMENT],MATCH($B229,tab_MinKomp[[Stanowisko / Position ]:[Stanowisko / Position ]],0)))</f>
        <v>0</v>
      </c>
      <c r="FP230" s="194">
        <f>IF(INDEX(tab_MinKomp[LEAN MANAGEMENT],MATCH($B229,tab_MinKomp[[Stanowisko / Position ]:[Stanowisko / Position ]],0))="n/a","n/a",FP229-INDEX(tab_MinKomp[LEAN MANAGEMENT],MATCH($B229,tab_MinKomp[[Stanowisko / Position ]:[Stanowisko / Position ]],0)))</f>
        <v>0</v>
      </c>
      <c r="FQ230" s="190" t="str">
        <f>IF(INDEX(tab_MinKomp[Testy czystości / Reinheitstests],MATCH($B229,tab_MinKomp[[Stanowisko / Position ]:[Stanowisko / Position ]],0))="n/a","n/a",FQ229-INDEX(tab_MinKomp[Testy czystości / Reinheitstests],MATCH($B229,tab_MinKomp[[Stanowisko / Position ]:[Stanowisko / Position ]],0)))</f>
        <v>n/a</v>
      </c>
      <c r="FR230" s="190" t="str">
        <f>IF(INDEX(tab_MinKomp[Testy czystości / Reinheitstests],MATCH($B229,tab_MinKomp[[Stanowisko / Position ]:[Stanowisko / Position ]],0))="n/a","n/a",FR229-INDEX(tab_MinKomp[Testy czystości / Reinheitstests],MATCH($B229,tab_MinKomp[[Stanowisko / Position ]:[Stanowisko / Position ]],0)))</f>
        <v>n/a</v>
      </c>
      <c r="FS230" s="194">
        <v>1</v>
      </c>
      <c r="FT230" s="194">
        <v>1</v>
      </c>
      <c r="FU230" s="194">
        <f>IF(INDEX(tab_MinKomp[LEAN MANAGEMENT],MATCH($B229,tab_MinKomp[[Stanowisko / Position ]:[Stanowisko / Position ]],0))="n/a","n/a",FU229-INDEX(tab_MinKomp[LEAN MANAGEMENT],MATCH($B229,tab_MinKomp[[Stanowisko / Position ]:[Stanowisko / Position ]],0)))</f>
        <v>0</v>
      </c>
      <c r="FV230" s="194">
        <f>IF(INDEX(tab_MinKomp[LEAN MANAGEMENT],MATCH($B229,tab_MinKomp[[Stanowisko / Position ]:[Stanowisko / Position ]],0))="n/a","n/a",FV229-INDEX(tab_MinKomp[LEAN MANAGEMENT],MATCH($B229,tab_MinKomp[[Stanowisko / Position ]:[Stanowisko / Position ]],0)))</f>
        <v>0</v>
      </c>
      <c r="FW230" s="194">
        <f>IF(INDEX(tab_MinKomp[LEAN MANAGEMENT],MATCH($B229,tab_MinKomp[[Stanowisko / Position ]:[Stanowisko / Position ]],0))="n/a","n/a",FW229-INDEX(tab_MinKomp[LEAN MANAGEMENT],MATCH($B229,tab_MinKomp[[Stanowisko / Position ]:[Stanowisko / Position ]],0)))</f>
        <v>0</v>
      </c>
      <c r="FX230" s="194">
        <v>1</v>
      </c>
      <c r="FY230" s="194">
        <v>1</v>
      </c>
      <c r="FZ230" s="194">
        <v>1</v>
      </c>
      <c r="GA230" s="194" t="str">
        <f>IF(INDEX(tab_MinKomp[Konserwacja form guma],MATCH($B229,tab_MinKomp[[Stanowisko / Position ]:[Stanowisko / Position ]],0))="n/a","n/a",GA229-INDEX(tab_MinKomp[Konserwacja form guma],MATCH($B229,tab_MinKomp[[Stanowisko / Position ]:[Stanowisko / Position ]],0)))</f>
        <v>n/a</v>
      </c>
      <c r="GB230" s="194" t="str">
        <f>IF(INDEX(tab_MinKomp[Konserwacja form plastiki],MATCH($B229,tab_MinKomp[[Stanowisko / Position ]:[Stanowisko / Position ]],0))="n/a","n/a",GB229-INDEX(tab_MinKomp[Konserwacja form plastiki],MATCH($B229,tab_MinKomp[[Stanowisko / Position ]:[Stanowisko / Position ]],0)))</f>
        <v>n/a</v>
      </c>
      <c r="GC230" s="194">
        <v>1</v>
      </c>
      <c r="GD230" s="194">
        <v>1</v>
      </c>
      <c r="GE230" s="193" t="str">
        <f>IF(INDEX(tab_MinKomp[Motywowanie i budowanie zaangażowania zespołu],MATCH($B229,tab_MinKomp[[Stanowisko / Position ]:[Stanowisko / Position ]],0))="n/a","n/a",GE229-INDEX(tab_MinKomp[Motywowanie i budowanie zaangażowania zespołu],MATCH($B229,tab_MinKomp[[Stanowisko / Position ]:[Stanowisko / Position ]],0)))</f>
        <v>n/a</v>
      </c>
      <c r="GF230" s="186" t="s">
        <v>248</v>
      </c>
      <c r="GG230" s="186" t="s">
        <v>248</v>
      </c>
      <c r="GH230" s="186" t="s">
        <v>248</v>
      </c>
      <c r="GI230" s="186" t="s">
        <v>248</v>
      </c>
      <c r="GJ230" s="186" t="s">
        <v>248</v>
      </c>
      <c r="GK230" s="186" t="s">
        <v>248</v>
      </c>
      <c r="GL230" s="186" t="s">
        <v>248</v>
      </c>
      <c r="GM230" s="186" t="s">
        <v>248</v>
      </c>
      <c r="GN230" s="186" t="s">
        <v>248</v>
      </c>
      <c r="GO230" s="186" t="s">
        <v>248</v>
      </c>
      <c r="GP230" s="186" t="s">
        <v>248</v>
      </c>
      <c r="GQ230" s="186" t="s">
        <v>248</v>
      </c>
      <c r="GR230" s="186" t="s">
        <v>248</v>
      </c>
      <c r="GS230" s="186" t="s">
        <v>248</v>
      </c>
      <c r="GT230" s="186" t="s">
        <v>248</v>
      </c>
      <c r="GU230" s="186" t="s">
        <v>248</v>
      </c>
      <c r="GV230" s="186" t="s">
        <v>248</v>
      </c>
      <c r="GW230" s="186" t="s">
        <v>248</v>
      </c>
      <c r="GX230" s="186" t="s">
        <v>248</v>
      </c>
      <c r="GY230" s="186" t="s">
        <v>248</v>
      </c>
      <c r="GZ230" s="261" t="s">
        <v>248</v>
      </c>
      <c r="HA230" s="261" t="s">
        <v>248</v>
      </c>
      <c r="HB230" s="191">
        <f>SUM(G230:GE230)/(HB229-(SUM(G230:GE230)))</f>
        <v>0.66666666666666663</v>
      </c>
      <c r="HC230" s="102"/>
    </row>
    <row r="231" spans="1:211" s="218" customFormat="1" ht="24.9" customHeight="1" x14ac:dyDescent="0.3">
      <c r="A231" s="105" t="s">
        <v>317</v>
      </c>
      <c r="B231" s="105" t="s">
        <v>315</v>
      </c>
      <c r="C231" s="105" t="s">
        <v>388</v>
      </c>
      <c r="D231" s="105">
        <v>2169</v>
      </c>
      <c r="E231" s="392" t="s">
        <v>913</v>
      </c>
      <c r="F231" s="185" t="s">
        <v>374</v>
      </c>
      <c r="G231" s="186">
        <v>1</v>
      </c>
      <c r="H231" s="186">
        <v>1</v>
      </c>
      <c r="I231" s="186">
        <v>1</v>
      </c>
      <c r="J231" s="186">
        <v>1</v>
      </c>
      <c r="K231" s="186">
        <v>1</v>
      </c>
      <c r="L231" s="186" t="s">
        <v>248</v>
      </c>
      <c r="M231" s="186" t="s">
        <v>248</v>
      </c>
      <c r="N231" s="186" t="s">
        <v>248</v>
      </c>
      <c r="O231" s="186">
        <v>1</v>
      </c>
      <c r="P231" s="186">
        <v>1</v>
      </c>
      <c r="Q231" s="186" t="s">
        <v>248</v>
      </c>
      <c r="R231" s="186" t="s">
        <v>248</v>
      </c>
      <c r="S231" s="186" t="s">
        <v>248</v>
      </c>
      <c r="T231" s="186" t="s">
        <v>248</v>
      </c>
      <c r="U231" s="186" t="s">
        <v>248</v>
      </c>
      <c r="V231" s="186" t="s">
        <v>248</v>
      </c>
      <c r="W231" s="186" t="s">
        <v>248</v>
      </c>
      <c r="X231" s="186" t="s">
        <v>248</v>
      </c>
      <c r="Y231" s="186" t="s">
        <v>248</v>
      </c>
      <c r="Z231" s="186" t="s">
        <v>248</v>
      </c>
      <c r="AA231" s="186" t="s">
        <v>248</v>
      </c>
      <c r="AB231" s="186" t="s">
        <v>248</v>
      </c>
      <c r="AC231" s="186" t="s">
        <v>248</v>
      </c>
      <c r="AD231" s="186" t="s">
        <v>248</v>
      </c>
      <c r="AE231" s="186" t="s">
        <v>248</v>
      </c>
      <c r="AF231" s="186" t="s">
        <v>248</v>
      </c>
      <c r="AG231" s="186" t="s">
        <v>248</v>
      </c>
      <c r="AH231" s="186" t="s">
        <v>248</v>
      </c>
      <c r="AI231" s="186" t="s">
        <v>248</v>
      </c>
      <c r="AJ231" s="186" t="s">
        <v>248</v>
      </c>
      <c r="AK231" s="186" t="s">
        <v>248</v>
      </c>
      <c r="AL231" s="186">
        <v>2</v>
      </c>
      <c r="AM231" s="186" t="s">
        <v>248</v>
      </c>
      <c r="AN231" s="186" t="s">
        <v>248</v>
      </c>
      <c r="AO231" s="186">
        <v>1</v>
      </c>
      <c r="AP231" s="186" t="s">
        <v>248</v>
      </c>
      <c r="AQ231" s="186">
        <v>1</v>
      </c>
      <c r="AR231" s="186" t="s">
        <v>248</v>
      </c>
      <c r="AS231" s="186" t="s">
        <v>248</v>
      </c>
      <c r="AT231" s="186" t="s">
        <v>248</v>
      </c>
      <c r="AU231" s="186">
        <v>1</v>
      </c>
      <c r="AV231" s="186">
        <v>1</v>
      </c>
      <c r="AW231" s="186">
        <v>1</v>
      </c>
      <c r="AX231" s="186" t="s">
        <v>248</v>
      </c>
      <c r="AY231" s="186" t="s">
        <v>248</v>
      </c>
      <c r="AZ231" s="186" t="s">
        <v>248</v>
      </c>
      <c r="BA231" s="186">
        <v>1</v>
      </c>
      <c r="BB231" s="186">
        <v>1</v>
      </c>
      <c r="BC231" s="186" t="s">
        <v>248</v>
      </c>
      <c r="BD231" s="186" t="s">
        <v>248</v>
      </c>
      <c r="BE231" s="186" t="s">
        <v>248</v>
      </c>
      <c r="BF231" s="186" t="s">
        <v>248</v>
      </c>
      <c r="BG231" s="186" t="s">
        <v>248</v>
      </c>
      <c r="BH231" s="186" t="s">
        <v>248</v>
      </c>
      <c r="BI231" s="186" t="s">
        <v>248</v>
      </c>
      <c r="BJ231" s="186" t="s">
        <v>248</v>
      </c>
      <c r="BK231" s="186" t="s">
        <v>248</v>
      </c>
      <c r="BL231" s="186" t="s">
        <v>248</v>
      </c>
      <c r="BM231" s="186" t="s">
        <v>248</v>
      </c>
      <c r="BN231" s="186" t="s">
        <v>248</v>
      </c>
      <c r="BO231" s="186" t="s">
        <v>248</v>
      </c>
      <c r="BP231" s="186" t="s">
        <v>248</v>
      </c>
      <c r="BQ231" s="186" t="s">
        <v>248</v>
      </c>
      <c r="BR231" s="186" t="s">
        <v>248</v>
      </c>
      <c r="BS231" s="186" t="s">
        <v>248</v>
      </c>
      <c r="BT231" s="186" t="s">
        <v>248</v>
      </c>
      <c r="BU231" s="186">
        <v>2</v>
      </c>
      <c r="BV231" s="186" t="s">
        <v>248</v>
      </c>
      <c r="BW231" s="186" t="s">
        <v>248</v>
      </c>
      <c r="BX231" s="186" t="s">
        <v>248</v>
      </c>
      <c r="BY231" s="186" t="s">
        <v>248</v>
      </c>
      <c r="BZ231" s="186" t="s">
        <v>248</v>
      </c>
      <c r="CA231" s="186" t="s">
        <v>248</v>
      </c>
      <c r="CB231" s="186" t="s">
        <v>248</v>
      </c>
      <c r="CC231" s="186" t="s">
        <v>248</v>
      </c>
      <c r="CD231" s="186">
        <v>1</v>
      </c>
      <c r="CE231" s="186" t="s">
        <v>248</v>
      </c>
      <c r="CF231" s="186" t="s">
        <v>248</v>
      </c>
      <c r="CG231" s="186">
        <v>1</v>
      </c>
      <c r="CH231" s="186" t="s">
        <v>248</v>
      </c>
      <c r="CI231" s="186" t="s">
        <v>248</v>
      </c>
      <c r="CJ231" s="186" t="s">
        <v>248</v>
      </c>
      <c r="CK231" s="186" t="s">
        <v>248</v>
      </c>
      <c r="CL231" s="186" t="s">
        <v>248</v>
      </c>
      <c r="CM231" s="186" t="s">
        <v>248</v>
      </c>
      <c r="CN231" s="186" t="s">
        <v>248</v>
      </c>
      <c r="CO231" s="186" t="s">
        <v>248</v>
      </c>
      <c r="CP231" s="186" t="s">
        <v>248</v>
      </c>
      <c r="CQ231" s="186" t="s">
        <v>248</v>
      </c>
      <c r="CR231" s="186" t="s">
        <v>248</v>
      </c>
      <c r="CS231" s="186" t="s">
        <v>248</v>
      </c>
      <c r="CT231" s="186" t="s">
        <v>248</v>
      </c>
      <c r="CU231" s="186" t="s">
        <v>248</v>
      </c>
      <c r="CV231" s="186" t="s">
        <v>248</v>
      </c>
      <c r="CW231" s="186">
        <v>1</v>
      </c>
      <c r="CX231" s="186" t="s">
        <v>248</v>
      </c>
      <c r="CY231" s="186" t="s">
        <v>248</v>
      </c>
      <c r="CZ231" s="186" t="s">
        <v>248</v>
      </c>
      <c r="DA231" s="186" t="s">
        <v>248</v>
      </c>
      <c r="DB231" s="186" t="s">
        <v>248</v>
      </c>
      <c r="DC231" s="186" t="s">
        <v>248</v>
      </c>
      <c r="DD231" s="186" t="s">
        <v>248</v>
      </c>
      <c r="DE231" s="186" t="s">
        <v>248</v>
      </c>
      <c r="DF231" s="186">
        <v>1</v>
      </c>
      <c r="DG231" s="186" t="s">
        <v>248</v>
      </c>
      <c r="DH231" s="186" t="s">
        <v>248</v>
      </c>
      <c r="DI231" s="186" t="s">
        <v>248</v>
      </c>
      <c r="DJ231" s="186" t="s">
        <v>248</v>
      </c>
      <c r="DK231" s="186" t="s">
        <v>248</v>
      </c>
      <c r="DL231" s="186" t="s">
        <v>248</v>
      </c>
      <c r="DM231" s="186" t="s">
        <v>248</v>
      </c>
      <c r="DN231" s="186" t="s">
        <v>248</v>
      </c>
      <c r="DO231" s="186" t="s">
        <v>248</v>
      </c>
      <c r="DP231" s="186" t="s">
        <v>248</v>
      </c>
      <c r="DQ231" s="186" t="s">
        <v>248</v>
      </c>
      <c r="DR231" s="186" t="s">
        <v>248</v>
      </c>
      <c r="DS231" s="186" t="s">
        <v>248</v>
      </c>
      <c r="DT231" s="186" t="s">
        <v>248</v>
      </c>
      <c r="DU231" s="186" t="s">
        <v>248</v>
      </c>
      <c r="DV231" s="186" t="s">
        <v>248</v>
      </c>
      <c r="DW231" s="186" t="s">
        <v>248</v>
      </c>
      <c r="DX231" s="186" t="s">
        <v>248</v>
      </c>
      <c r="DY231" s="186" t="s">
        <v>248</v>
      </c>
      <c r="DZ231" s="186" t="s">
        <v>248</v>
      </c>
      <c r="EA231" s="186" t="s">
        <v>248</v>
      </c>
      <c r="EB231" s="186" t="s">
        <v>248</v>
      </c>
      <c r="EC231" s="186" t="s">
        <v>248</v>
      </c>
      <c r="ED231" s="186" t="s">
        <v>248</v>
      </c>
      <c r="EE231" s="186" t="s">
        <v>248</v>
      </c>
      <c r="EF231" s="186" t="s">
        <v>248</v>
      </c>
      <c r="EG231" s="186" t="s">
        <v>248</v>
      </c>
      <c r="EH231" s="186" t="s">
        <v>248</v>
      </c>
      <c r="EI231" s="186" t="s">
        <v>248</v>
      </c>
      <c r="EJ231" s="186" t="s">
        <v>248</v>
      </c>
      <c r="EK231" s="186" t="s">
        <v>248</v>
      </c>
      <c r="EL231" s="186" t="s">
        <v>248</v>
      </c>
      <c r="EM231" s="186" t="s">
        <v>248</v>
      </c>
      <c r="EN231" s="186" t="s">
        <v>248</v>
      </c>
      <c r="EO231" s="186" t="s">
        <v>248</v>
      </c>
      <c r="EP231" s="186" t="s">
        <v>248</v>
      </c>
      <c r="EQ231" s="186" t="s">
        <v>248</v>
      </c>
      <c r="ER231" s="186" t="s">
        <v>248</v>
      </c>
      <c r="ES231" s="186" t="s">
        <v>248</v>
      </c>
      <c r="ET231" s="186" t="s">
        <v>248</v>
      </c>
      <c r="EU231" s="186" t="s">
        <v>248</v>
      </c>
      <c r="EV231" s="186" t="s">
        <v>248</v>
      </c>
      <c r="EW231" s="186" t="s">
        <v>248</v>
      </c>
      <c r="EX231" s="186" t="s">
        <v>248</v>
      </c>
      <c r="EY231" s="186" t="s">
        <v>248</v>
      </c>
      <c r="EZ231" s="186" t="s">
        <v>248</v>
      </c>
      <c r="FA231" s="186" t="s">
        <v>248</v>
      </c>
      <c r="FB231" s="186" t="s">
        <v>248</v>
      </c>
      <c r="FC231" s="186" t="s">
        <v>248</v>
      </c>
      <c r="FD231" s="186" t="s">
        <v>248</v>
      </c>
      <c r="FE231" s="186" t="s">
        <v>248</v>
      </c>
      <c r="FF231" s="186" t="s">
        <v>248</v>
      </c>
      <c r="FG231" s="186" t="s">
        <v>248</v>
      </c>
      <c r="FH231" s="186" t="s">
        <v>248</v>
      </c>
      <c r="FI231" s="186" t="s">
        <v>248</v>
      </c>
      <c r="FJ231" s="186" t="s">
        <v>248</v>
      </c>
      <c r="FK231" s="186" t="s">
        <v>248</v>
      </c>
      <c r="FL231" s="186" t="s">
        <v>248</v>
      </c>
      <c r="FM231" s="186" t="s">
        <v>248</v>
      </c>
      <c r="FN231" s="186">
        <v>1</v>
      </c>
      <c r="FO231" s="186">
        <v>1</v>
      </c>
      <c r="FP231" s="186">
        <v>1</v>
      </c>
      <c r="FQ231" s="187" t="s">
        <v>248</v>
      </c>
      <c r="FR231" s="187" t="s">
        <v>248</v>
      </c>
      <c r="FS231" s="186">
        <v>1</v>
      </c>
      <c r="FT231" s="186">
        <v>1</v>
      </c>
      <c r="FU231" s="186">
        <v>1</v>
      </c>
      <c r="FV231" s="186">
        <v>1</v>
      </c>
      <c r="FW231" s="186">
        <v>1</v>
      </c>
      <c r="FX231" s="186">
        <v>1</v>
      </c>
      <c r="FY231" s="186">
        <v>1</v>
      </c>
      <c r="FZ231" s="186">
        <v>1</v>
      </c>
      <c r="GA231" s="186" t="s">
        <v>248</v>
      </c>
      <c r="GB231" s="186" t="s">
        <v>248</v>
      </c>
      <c r="GC231" s="186">
        <v>1</v>
      </c>
      <c r="GD231" s="186">
        <v>1</v>
      </c>
      <c r="GE231" s="186" t="s">
        <v>248</v>
      </c>
      <c r="GF231" s="186" t="s">
        <v>248</v>
      </c>
      <c r="GG231" s="186" t="s">
        <v>248</v>
      </c>
      <c r="GH231" s="186" t="s">
        <v>248</v>
      </c>
      <c r="GI231" s="186" t="s">
        <v>248</v>
      </c>
      <c r="GJ231" s="186" t="s">
        <v>248</v>
      </c>
      <c r="GK231" s="186" t="s">
        <v>248</v>
      </c>
      <c r="GL231" s="186" t="s">
        <v>248</v>
      </c>
      <c r="GM231" s="186" t="s">
        <v>248</v>
      </c>
      <c r="GN231" s="186" t="s">
        <v>248</v>
      </c>
      <c r="GO231" s="186" t="s">
        <v>248</v>
      </c>
      <c r="GP231" s="186" t="s">
        <v>248</v>
      </c>
      <c r="GQ231" s="186" t="s">
        <v>248</v>
      </c>
      <c r="GR231" s="186" t="s">
        <v>248</v>
      </c>
      <c r="GS231" s="186" t="s">
        <v>248</v>
      </c>
      <c r="GT231" s="186" t="s">
        <v>248</v>
      </c>
      <c r="GU231" s="186" t="s">
        <v>248</v>
      </c>
      <c r="GV231" s="186" t="s">
        <v>248</v>
      </c>
      <c r="GW231" s="186" t="s">
        <v>248</v>
      </c>
      <c r="GX231" s="186" t="s">
        <v>248</v>
      </c>
      <c r="GY231" s="186" t="s">
        <v>248</v>
      </c>
      <c r="GZ231" s="261" t="s">
        <v>248</v>
      </c>
      <c r="HA231" s="261" t="s">
        <v>248</v>
      </c>
      <c r="HB231" s="188">
        <f>SUM(G231:GE231)</f>
        <v>35</v>
      </c>
      <c r="HC231" s="102"/>
    </row>
    <row r="232" spans="1:211" s="218" customFormat="1" ht="24.9" customHeight="1" thickBot="1" x14ac:dyDescent="0.35">
      <c r="A232" s="108" t="str">
        <f>A231</f>
        <v>Prod.-Q-2</v>
      </c>
      <c r="B232" s="108" t="str">
        <f>B231</f>
        <v>Pracownik Produkcji</v>
      </c>
      <c r="C232" s="108" t="str">
        <f>C231</f>
        <v>GJ</v>
      </c>
      <c r="D232" s="108">
        <f>D231</f>
        <v>2169</v>
      </c>
      <c r="E232" s="393" t="str">
        <f>E231</f>
        <v>Mrozek Marcin</v>
      </c>
      <c r="F232" s="189" t="s">
        <v>375</v>
      </c>
      <c r="G232" s="192">
        <f>IF(INDEX(tab_MinKomp[Przepisy BHP / BHP Vorschriften],MATCH($B231,tab_MinKomp[[Stanowisko / Position ]:[Stanowisko / Position ]],0))="n/a","n/a",G231-INDEX(tab_MinKomp[Przepisy BHP / BHP Vorschriften],MATCH($B231,tab_MinKomp[[Stanowisko / Position ]:[Stanowisko / Position ]],0)))</f>
        <v>-1</v>
      </c>
      <c r="H232" s="193">
        <f>IF(INDEX(tab_MinKomp[Przepisy PPOŻ / Brandschutzbestimmungen],MATCH($B231,tab_MinKomp[[Stanowisko / Position ]:[Stanowisko / Position ]],0))="n/a","n/a",H231-INDEX(tab_MinKomp[Przepisy PPOŻ / Brandschutzbestimmungen],MATCH($B231,tab_MinKomp[[Stanowisko / Position ]:[Stanowisko / Position ]],0)))</f>
        <v>0</v>
      </c>
      <c r="I232" s="193">
        <f>IF(INDEX(tab_MinKomp[Ryzyko zawodowe na stanowiskach pracyv/ Berufliche Risiken an Arbeitsstellen],MATCH($B231,tab_MinKomp[[Stanowisko / Position ]:[Stanowisko / Position ]],0))="n/a","n/a",I231-INDEX(tab_MinKomp[Ryzyko zawodowe na stanowiskach pracyv/ Berufliche Risiken an Arbeitsstellen],MATCH($B231,tab_MinKomp[[Stanowisko / Position ]:[Stanowisko / Position ]],0)))</f>
        <v>-1</v>
      </c>
      <c r="J232" s="193">
        <f>IF(INDEX(tab_MinKomp[Gospodarka substancjami niebezpiecznymi / Gefahrstoffmanagement],MATCH($B231,tab_MinKomp[[Stanowisko / Position ]:[Stanowisko / Position ]],0))="n/a","n/a",J231-INDEX(tab_MinKomp[Gospodarka substancjami niebezpiecznymi / Gefahrstoffmanagement],MATCH($B231,tab_MinKomp[[Stanowisko / Position ]:[Stanowisko / Position ]],0)))</f>
        <v>0</v>
      </c>
      <c r="K232" s="193">
        <f>IF(INDEX(tab_MinKomp[Gospodarka odpadami / Abfallwirtschaft],MATCH($B231,tab_MinKomp[[Stanowisko / Position ]:[Stanowisko / Position ]],0))="n/a","n/a",K231-INDEX(tab_MinKomp[Gospodarka odpadami / Abfallwirtschaft],MATCH($B231,tab_MinKomp[[Stanowisko / Position ]:[Stanowisko / Position ]],0)))</f>
        <v>0</v>
      </c>
      <c r="L232" s="194" t="str">
        <f>IF(INDEX(tab_MinKomp[Przepisy kodeksu pracy / Bestimmungen des Arbeitsgesetzes],MATCH($B231,tab_MinKomp[[Stanowisko / Position ]:[Stanowisko / Position ]],0))="n/a","n/a",L231-INDEX(tab_MinKomp[Przepisy kodeksu pracy / Bestimmungen des Arbeitsgesetzes],MATCH($B231,tab_MinKomp[[Stanowisko / Position ]:[Stanowisko / Position ]],0)))</f>
        <v>n/a</v>
      </c>
      <c r="M232" s="195" t="str">
        <f>IF(INDEX(tab_MinKomp[Przepisy o ub.społ. ZUS  / Sozialversicherungsvorschriften],MATCH($B231,tab_MinKomp[[Stanowisko / Position ]:[Stanowisko / Position ]],0))="n/a","n/a",M231-INDEX(tab_MinKomp[Przepisy o ub.społ. ZUS  / Sozialversicherungsvorschriften],MATCH($B231,tab_MinKomp[[Stanowisko / Position ]:[Stanowisko / Position ]],0)))</f>
        <v>n/a</v>
      </c>
      <c r="N232" s="194" t="str">
        <f>IF(INDEX(tab_MinKomp[PRZEPISY O PDOF /persönlich Einkommensteuergesetz ],MATCH($B231,tab_MinKomp[[Stanowisko / Position ]:[Stanowisko / Position ]],0))="n/a","n/a",N231-INDEX(tab_MinKomp[PRZEPISY O PDOF /persönlich Einkommensteuergesetz ],MATCH($B231,tab_MinKomp[[Stanowisko / Position ]:[Stanowisko / Position ]],0)))</f>
        <v>n/a</v>
      </c>
      <c r="O232" s="194">
        <v>2</v>
      </c>
      <c r="P232" s="194">
        <v>2</v>
      </c>
      <c r="Q232" s="194" t="str">
        <f>IF(INDEX(tab_MinKomp[System R2PŁATNIK PRO: Płace / Lohnabrechnung],MATCH($B231,tab_MinKomp[[Stanowisko / Position ]:[Stanowisko / Position ]],0))="n/a","n/a",Q231-INDEX(tab_MinKomp[System R2PŁATNIK PRO: Płace / Lohnabrechnung],MATCH($B231,tab_MinKomp[[Stanowisko / Position ]:[Stanowisko / Position ]],0)))</f>
        <v>n/a</v>
      </c>
      <c r="R232" s="194" t="str">
        <f>IF(INDEX(tab_MinKomp[SystemR2PŁATNIK PRO: KADRY / Personaldaten],MATCH($B231,tab_MinKomp[[Stanowisko / Position ]:[Stanowisko / Position ]],0))="n/a","n/a",R231-INDEX(tab_MinKomp[SystemR2PŁATNIK PRO: KADRY / Personaldaten],MATCH($B231,tab_MinKomp[[Stanowisko / Position ]:[Stanowisko / Position ]],0)))</f>
        <v>n/a</v>
      </c>
      <c r="S232" s="194" t="str">
        <f>IF(INDEX(tab_MinKomp[SYSTEM R2PŁATNIK PRO: zarządzanie pracownikami / Arbeitsverwaltung],MATCH($B231,tab_MinKomp[[Stanowisko / Position ]:[Stanowisko / Position ]],0))="n/a","n/a",S231-INDEX(tab_MinKomp[SYSTEM R2PŁATNIK PRO: zarządzanie pracownikami / Arbeitsverwaltung],MATCH($B231,tab_MinKomp[[Stanowisko / Position ]:[Stanowisko / Position ]],0)))</f>
        <v>n/a</v>
      </c>
      <c r="T232" s="194" t="str">
        <f>IF(INDEX(tab_MinKomp[Doradztwo, wsparcie personalne / Personalberatung und Unterstützung],MATCH($B231,tab_MinKomp[[Stanowisko / Position ]:[Stanowisko / Position ]],0))="n/a","n/a",T231-INDEX(tab_MinKomp[Doradztwo, wsparcie personalne / Personalberatung und Unterstützung],MATCH($B231,tab_MinKomp[[Stanowisko / Position ]:[Stanowisko / Position ]],0)))</f>
        <v>n/a</v>
      </c>
      <c r="U232" s="194" t="str">
        <f>IF(INDEX(tab_MinKomp[Przepisy o podatku VAT / MwSt.- Gesetz],MATCH($B231,tab_MinKomp[[Stanowisko / Position ]:[Stanowisko / Position ]],0))="n/a","n/a",U231-INDEX(tab_MinKomp[Przepisy o podatku VAT / MwSt.- Gesetz],MATCH($B231,tab_MinKomp[[Stanowisko / Position ]:[Stanowisko / Position ]],0)))</f>
        <v>n/a</v>
      </c>
      <c r="V232" s="194" t="str">
        <f>IF(INDEX(tab_MinKomp[PrzepisyPDOP / geschäftlich Einkommensteuergesetz],MATCH($B231,tab_MinKomp[[Stanowisko / Position ]:[Stanowisko / Position ]],0))="n/a","n/a",V231-INDEX(tab_MinKomp[PrzepisyPDOP / geschäftlich Einkommensteuergesetz],MATCH($B231,tab_MinKomp[[Stanowisko / Position ]:[Stanowisko / Position ]],0)))</f>
        <v>n/a</v>
      </c>
      <c r="W232" s="194" t="str">
        <f>IF(INDEX(tab_MinKomp[System BAAN / FINANSE (FIBU)],MATCH($B231,tab_MinKomp[[Stanowisko / Position ]:[Stanowisko / Position ]],0))="n/a","n/a",W231-INDEX(tab_MinKomp[System BAAN / FINANSE (FIBU)],MATCH($B231,tab_MinKomp[[Stanowisko / Position ]:[Stanowisko / Position ]],0)))</f>
        <v>n/a</v>
      </c>
      <c r="X232" s="194" t="str">
        <f>IF(INDEX(tab_MinKomp[Systemy pomocnicze / Hilfssysteme(STOCKPROGRAM, KALK2000 etc.)],MATCH($B231,tab_MinKomp[[Stanowisko / Position ]:[Stanowisko / Position ]],0))="n/a","n/a",X231-INDEX(tab_MinKomp[Systemy pomocnicze / Hilfssysteme(STOCKPROGRAM, KALK2000 etc.)],MATCH($B231,tab_MinKomp[[Stanowisko / Position ]:[Stanowisko / Position ]],0)))</f>
        <v>n/a</v>
      </c>
      <c r="Y232" s="194" t="str">
        <f>IF(INDEX(tab_MinKomp[Polityka rachunkowości / Buchführungspolitik],MATCH($B231,tab_MinKomp[[Stanowisko / Position ]:[Stanowisko / Position ]],0))="n/a","n/a",Y231-INDEX(tab_MinKomp[Polityka rachunkowości / Buchführungspolitik],MATCH($B231,tab_MinKomp[[Stanowisko / Position ]:[Stanowisko / Position ]],0)))</f>
        <v>n/a</v>
      </c>
      <c r="Z232" s="194" t="str">
        <f>IF(INDEX(tab_MinKomp[Ustawa o rachunkowości / Rechnungslegungsgesetz],MATCH($B231,tab_MinKomp[[Stanowisko / Position ]:[Stanowisko / Position ]],0))="n/a","n/a",Z231-INDEX(tab_MinKomp[Ustawa o rachunkowości / Rechnungslegungsgesetz],MATCH($B231,tab_MinKomp[[Stanowisko / Position ]:[Stanowisko / Position ]],0)))</f>
        <v>n/a</v>
      </c>
      <c r="AA232" s="194" t="str">
        <f>IF(INDEX(tab_MinKomp[WORKFLOW - TS-100],MATCH($B231,tab_MinKomp[[Stanowisko / Position ]:[Stanowisko / Position ]],0))="n/a","n/a",AA231-INDEX(tab_MinKomp[WORKFLOW - TS-100],MATCH($B231,tab_MinKomp[[Stanowisko / Position ]:[Stanowisko / Position ]],0)))</f>
        <v>n/a</v>
      </c>
      <c r="AB232" s="194" t="str">
        <f>IF(INDEX(tab_MinKomp[WORKFLOW - SFMS],MATCH($B231,tab_MinKomp[[Stanowisko / Position ]:[Stanowisko / Position ]],0))="n/a","n/a",AB231-INDEX(tab_MinKomp[WORKFLOW - SFMS],MATCH($B231,tab_MinKomp[[Stanowisko / Position ]:[Stanowisko / Position ]],0)))</f>
        <v>n/a</v>
      </c>
      <c r="AC232" s="194" t="str">
        <f>IF(INDEX(tab_MinKomp[System ISO 9001:2015],MATCH($B231,tab_MinKomp[[Stanowisko / Position ]:[Stanowisko / Position ]],0))="n/a","n/a",AC231-INDEX(tab_MinKomp[System ISO 9001:2015],MATCH($B231,tab_MinKomp[[Stanowisko / Position ]:[Stanowisko / Position ]],0)))</f>
        <v>n/a</v>
      </c>
      <c r="AD232" s="194" t="str">
        <f>IF(INDEX(tab_MinKomp[System ISO 9001:2015],MATCH($B231,tab_MinKomp[[Stanowisko / Position ]:[Stanowisko / Position ]],0))="n/a","n/a",AD231-INDEX(tab_MinKomp[System ISO 9001:2015],MATCH($B231,tab_MinKomp[[Stanowisko / Position ]:[Stanowisko / Position ]],0)))</f>
        <v>n/a</v>
      </c>
      <c r="AE232" s="194" t="str">
        <f>IF(INDEX(tab_MinKomp[System ISO 9001:2015],MATCH($B231,tab_MinKomp[[Stanowisko / Position ]:[Stanowisko / Position ]],0))="n/a","n/a",AE231-INDEX(tab_MinKomp[System ISO 9001:2015],MATCH($B231,tab_MinKomp[[Stanowisko / Position ]:[Stanowisko / Position ]],0)))</f>
        <v>n/a</v>
      </c>
      <c r="AF232" s="194" t="str">
        <f>IF(INDEX(tab_MinKomp[System ISO 9001:2015],MATCH($B231,tab_MinKomp[[Stanowisko / Position ]:[Stanowisko / Position ]],0))="n/a","n/a",AF231-INDEX(tab_MinKomp[System ISO 9001:2015],MATCH($B231,tab_MinKomp[[Stanowisko / Position ]:[Stanowisko / Position ]],0)))</f>
        <v>n/a</v>
      </c>
      <c r="AG232" s="194" t="str">
        <f>IF(INDEX(tab_MinKomp[Wymagania VDA 6.3 Process / Forderungen],MATCH($B231,tab_MinKomp[[Stanowisko / Position ]:[Stanowisko / Position ]],0))="n/a","n/a",AG231-INDEX(tab_MinKomp[Wymagania VDA 6.3 Process / Forderungen],MATCH($B231,tab_MinKomp[[Stanowisko / Position ]:[Stanowisko / Position ]],0)))</f>
        <v>n/a</v>
      </c>
      <c r="AH232" s="194" t="str">
        <f>IF(INDEX(tab_MinKomp[Wymagania VDA 6.5 Product / Forderungen],MATCH($B231,tab_MinKomp[[Stanowisko / Position ]:[Stanowisko / Position ]],0))="n/a","n/a",AH231-INDEX(tab_MinKomp[Wymagania VDA 6.5 Product / Forderungen],MATCH($B231,tab_MinKomp[[Stanowisko / Position ]:[Stanowisko / Position ]],0)))</f>
        <v>n/a</v>
      </c>
      <c r="AI232" s="194" t="str">
        <f>IF(INDEX(tab_MinKomp[Wymagania VDA 6.5 Product / Forderungen],MATCH($B231,tab_MinKomp[[Stanowisko / Position ]:[Stanowisko / Position ]],0))="n/a","n/a",AI231-INDEX(tab_MinKomp[Wymagania VDA 6.5 Product / Forderungen],MATCH($B231,tab_MinKomp[[Stanowisko / Position ]:[Stanowisko / Position ]],0)))</f>
        <v>n/a</v>
      </c>
      <c r="AJ232" s="194" t="str">
        <f>IF(INDEX(tab_MinKomp[Wymagania VDA 6.5 Product / Forderungen],MATCH($B231,tab_MinKomp[[Stanowisko / Position ]:[Stanowisko / Position ]],0))="n/a","n/a",AJ231-INDEX(tab_MinKomp[Wymagania VDA 6.5 Product / Forderungen],MATCH($B231,tab_MinKomp[[Stanowisko / Position ]:[Stanowisko / Position ]],0)))</f>
        <v>n/a</v>
      </c>
      <c r="AK232" s="194" t="str">
        <f>IF(INDEX(tab_MinKomp[Wymagania VDA 6.5 Product / Forderungen],MATCH($B231,tab_MinKomp[[Stanowisko / Position ]:[Stanowisko / Position ]],0))="n/a","n/a",AK231-INDEX(tab_MinKomp[Wymagania VDA 6.5 Product / Forderungen],MATCH($B231,tab_MinKomp[[Stanowisko / Position ]:[Stanowisko / Position ]],0)))</f>
        <v>n/a</v>
      </c>
      <c r="AL232" s="194">
        <f>IF(INDEX(tab_MinKomp[LEAN MANAGEMENT],MATCH($B231,tab_MinKomp[[Stanowisko / Position ]:[Stanowisko / Position ]],0))="n/a","n/a",AL231-INDEX(tab_MinKomp[LEAN MANAGEMENT],MATCH($B231,tab_MinKomp[[Stanowisko / Position ]:[Stanowisko / Position ]],0)))</f>
        <v>1</v>
      </c>
      <c r="AM232" s="194" t="str">
        <f>IF(INDEX(tab_MinKomp[Wymagania VDA 6.5 Product / Forderungen],MATCH($B231,tab_MinKomp[[Stanowisko / Position ]:[Stanowisko / Position ]],0))="n/a","n/a",AM231-INDEX(tab_MinKomp[Wymagania VDA 6.5 Product / Forderungen],MATCH($B231,tab_MinKomp[[Stanowisko / Position ]:[Stanowisko / Position ]],0)))</f>
        <v>n/a</v>
      </c>
      <c r="AN232" s="194" t="str">
        <f>IF(INDEX(tab_MinKomp[Wymagania VDA 6.5 Product / Forderungen],MATCH($B231,tab_MinKomp[[Stanowisko / Position ]:[Stanowisko / Position ]],0))="n/a","n/a",AN231-INDEX(tab_MinKomp[Wymagania VDA 6.5 Product / Forderungen],MATCH($B231,tab_MinKomp[[Stanowisko / Position ]:[Stanowisko / Position ]],0)))</f>
        <v>n/a</v>
      </c>
      <c r="AO232" s="194">
        <f>IF(INDEX(tab_MinKomp[LEAN MANAGEMENT],MATCH($B231,tab_MinKomp[[Stanowisko / Position ]:[Stanowisko / Position ]],0))="n/a","n/a",AO231-INDEX(tab_MinKomp[LEAN MANAGEMENT],MATCH($B231,tab_MinKomp[[Stanowisko / Position ]:[Stanowisko / Position ]],0)))</f>
        <v>0</v>
      </c>
      <c r="AP232" s="194" t="str">
        <f>IF(INDEX(tab_MinKomp[Wymagania VDA 6.5 Product / Forderungen],MATCH($B231,tab_MinKomp[[Stanowisko / Position ]:[Stanowisko / Position ]],0))="n/a","n/a",AP231-INDEX(tab_MinKomp[Wymagania VDA 6.5 Product / Forderungen],MATCH($B231,tab_MinKomp[[Stanowisko / Position ]:[Stanowisko / Position ]],0)))</f>
        <v>n/a</v>
      </c>
      <c r="AQ232" s="194">
        <v>1</v>
      </c>
      <c r="AR232" s="194" t="str">
        <f>IF(INDEX(tab_MinKomp[Wymagania VDA 6.5 Product / Forderungen],MATCH($B231,tab_MinKomp[[Stanowisko / Position ]:[Stanowisko / Position ]],0))="n/a","n/a",AR231-INDEX(tab_MinKomp[Wymagania VDA 6.5 Product / Forderungen],MATCH($B231,tab_MinKomp[[Stanowisko / Position ]:[Stanowisko / Position ]],0)))</f>
        <v>n/a</v>
      </c>
      <c r="AS232" s="194" t="s">
        <v>248</v>
      </c>
      <c r="AT232" s="194" t="str">
        <f>IF(INDEX(tab_MinKomp[Wymagania VDA 6.5 Product / Forderungen],MATCH($B231,tab_MinKomp[[Stanowisko / Position ]:[Stanowisko / Position ]],0))="n/a","n/a",AT231-INDEX(tab_MinKomp[Wymagania VDA 6.5 Product / Forderungen],MATCH($B231,tab_MinKomp[[Stanowisko / Position ]:[Stanowisko / Position ]],0)))</f>
        <v>n/a</v>
      </c>
      <c r="AU232" s="194">
        <f>IF(INDEX(tab_MinKomp[LEAN MANAGEMENT],MATCH($B231,tab_MinKomp[[Stanowisko / Position ]:[Stanowisko / Position ]],0))="n/a","n/a",AU231-INDEX(tab_MinKomp[LEAN MANAGEMENT],MATCH($B231,tab_MinKomp[[Stanowisko / Position ]:[Stanowisko / Position ]],0)))</f>
        <v>0</v>
      </c>
      <c r="AV232" s="194">
        <v>2</v>
      </c>
      <c r="AW232" s="194">
        <f>IF(INDEX(tab_MinKomp[LEAN MANAGEMENT],MATCH($B231,tab_MinKomp[[Stanowisko / Position ]:[Stanowisko / Position ]],0))="n/a","n/a",AW231-INDEX(tab_MinKomp[LEAN MANAGEMENT],MATCH($B231,tab_MinKomp[[Stanowisko / Position ]:[Stanowisko / Position ]],0)))</f>
        <v>0</v>
      </c>
      <c r="AX232" s="194" t="str">
        <f>IF(INDEX(tab_MinKomp[Wymagania VDA 6.5 Product / Forderungen],MATCH($B231,tab_MinKomp[[Stanowisko / Position ]:[Stanowisko / Position ]],0))="n/a","n/a",AX231-INDEX(tab_MinKomp[Wymagania VDA 6.5 Product / Forderungen],MATCH($B231,tab_MinKomp[[Stanowisko / Position ]:[Stanowisko / Position ]],0)))</f>
        <v>n/a</v>
      </c>
      <c r="AY232" s="194" t="str">
        <f>IF(INDEX(tab_MinKomp[Wymagania VDA 6.5 Product / Forderungen],MATCH($B231,tab_MinKomp[[Stanowisko / Position ]:[Stanowisko / Position ]],0))="n/a","n/a",AY231-INDEX(tab_MinKomp[Wymagania VDA 6.5 Product / Forderungen],MATCH($B231,tab_MinKomp[[Stanowisko / Position ]:[Stanowisko / Position ]],0)))</f>
        <v>n/a</v>
      </c>
      <c r="AZ232" s="194" t="str">
        <f>IF(INDEX(tab_MinKomp[Wymagania VDA 6.5 Product / Forderungen],MATCH($B231,tab_MinKomp[[Stanowisko / Position ]:[Stanowisko / Position ]],0))="n/a","n/a",AZ231-INDEX(tab_MinKomp[Wymagania VDA 6.5 Product / Forderungen],MATCH($B231,tab_MinKomp[[Stanowisko / Position ]:[Stanowisko / Position ]],0)))</f>
        <v>n/a</v>
      </c>
      <c r="BA232" s="194">
        <v>0</v>
      </c>
      <c r="BB232" s="194">
        <v>0</v>
      </c>
      <c r="BC232" s="194" t="str">
        <f>IF(INDEX(tab_MinKomp[Wymagania VDA 6.5 Product / Forderungen],MATCH($B231,tab_MinKomp[[Stanowisko / Position ]:[Stanowisko / Position ]],0))="n/a","n/a",BC231-INDEX(tab_MinKomp[Wymagania VDA 6.5 Product / Forderungen],MATCH($B231,tab_MinKomp[[Stanowisko / Position ]:[Stanowisko / Position ]],0)))</f>
        <v>n/a</v>
      </c>
      <c r="BD232" s="194" t="str">
        <f>IF(INDEX(tab_MinKomp[Wymagania VDA 6.5 Product / Forderungen],MATCH($B231,tab_MinKomp[[Stanowisko / Position ]:[Stanowisko / Position ]],0))="n/a","n/a",BD231-INDEX(tab_MinKomp[Wymagania VDA 6.5 Product / Forderungen],MATCH($B231,tab_MinKomp[[Stanowisko / Position ]:[Stanowisko / Position ]],0)))</f>
        <v>n/a</v>
      </c>
      <c r="BE232" s="194" t="str">
        <f>IF(INDEX(tab_MinKomp[Wymagania VDA 6.5 Product / Forderungen],MATCH($B231,tab_MinKomp[[Stanowisko / Position ]:[Stanowisko / Position ]],0))="n/a","n/a",BE231-INDEX(tab_MinKomp[Wymagania VDA 6.5 Product / Forderungen],MATCH($B231,tab_MinKomp[[Stanowisko / Position ]:[Stanowisko / Position ]],0)))</f>
        <v>n/a</v>
      </c>
      <c r="BF232" s="194" t="str">
        <f>IF(INDEX(tab_MinKomp[Wymagania VDA 6.5 Product / Forderungen],MATCH($B231,tab_MinKomp[[Stanowisko / Position ]:[Stanowisko / Position ]],0))="n/a","n/a",BF231-INDEX(tab_MinKomp[Wymagania VDA 6.5 Product / Forderungen],MATCH($B231,tab_MinKomp[[Stanowisko / Position ]:[Stanowisko / Position ]],0)))</f>
        <v>n/a</v>
      </c>
      <c r="BG232" s="194" t="str">
        <f>IF(INDEX(tab_MinKomp[Wymagania VDA 6.5 Product / Forderungen],MATCH($B231,tab_MinKomp[[Stanowisko / Position ]:[Stanowisko / Position ]],0))="n/a","n/a",BG231-INDEX(tab_MinKomp[Wymagania VDA 6.5 Product / Forderungen],MATCH($B231,tab_MinKomp[[Stanowisko / Position ]:[Stanowisko / Position ]],0)))</f>
        <v>n/a</v>
      </c>
      <c r="BH232" s="194" t="str">
        <f>IF(INDEX(tab_MinKomp[Wymagania VDA 6.5 Product / Forderungen],MATCH($B231,tab_MinKomp[[Stanowisko / Position ]:[Stanowisko / Position ]],0))="n/a","n/a",BH231-INDEX(tab_MinKomp[Wymagania VDA 6.5 Product / Forderungen],MATCH($B231,tab_MinKomp[[Stanowisko / Position ]:[Stanowisko / Position ]],0)))</f>
        <v>n/a</v>
      </c>
      <c r="BI232" s="194" t="str">
        <f>IF(INDEX(tab_MinKomp[Wymagania VDA 6.5 Product / Forderungen],MATCH($B231,tab_MinKomp[[Stanowisko / Position ]:[Stanowisko / Position ]],0))="n/a","n/a",BI231-INDEX(tab_MinKomp[Wymagania VDA 6.5 Product / Forderungen],MATCH($B231,tab_MinKomp[[Stanowisko / Position ]:[Stanowisko / Position ]],0)))</f>
        <v>n/a</v>
      </c>
      <c r="BJ232" s="194" t="str">
        <f>IF(INDEX(tab_MinKomp[Wymagania VDA 6.5 Product / Forderungen],MATCH($B231,tab_MinKomp[[Stanowisko / Position ]:[Stanowisko / Position ]],0))="n/a","n/a",BJ231-INDEX(tab_MinKomp[Wymagania VDA 6.5 Product / Forderungen],MATCH($B231,tab_MinKomp[[Stanowisko / Position ]:[Stanowisko / Position ]],0)))</f>
        <v>n/a</v>
      </c>
      <c r="BK232" s="194" t="str">
        <f>IF(INDEX(tab_MinKomp[Wymagania VDA 6.5 Product / Forderungen],MATCH($B231,tab_MinKomp[[Stanowisko / Position ]:[Stanowisko / Position ]],0))="n/a","n/a",BK231-INDEX(tab_MinKomp[Wymagania VDA 6.5 Product / Forderungen],MATCH($B231,tab_MinKomp[[Stanowisko / Position ]:[Stanowisko / Position ]],0)))</f>
        <v>n/a</v>
      </c>
      <c r="BL232" s="194" t="str">
        <f>IF(INDEX(tab_MinKomp[Wymagania VDA 6.5 Product / Forderungen],MATCH($B231,tab_MinKomp[[Stanowisko / Position ]:[Stanowisko / Position ]],0))="n/a","n/a",BL231-INDEX(tab_MinKomp[Wymagania VDA 6.5 Product / Forderungen],MATCH($B231,tab_MinKomp[[Stanowisko / Position ]:[Stanowisko / Position ]],0)))</f>
        <v>n/a</v>
      </c>
      <c r="BM232" s="194" t="str">
        <f>IF(INDEX(tab_MinKomp[Planowanie produkcji / Produktionsplanung],MATCH($B231,tab_MinKomp[[Stanowisko / Position ]:[Stanowisko / Position ]],0))="n/a","n/a",BM231-INDEX(tab_MinKomp[Planowanie produkcji / Produktionsplanung],MATCH($B231,tab_MinKomp[[Stanowisko / Position ]:[Stanowisko / Position ]],0)))</f>
        <v>n/a</v>
      </c>
      <c r="BN232" s="194" t="str">
        <f>IF(INDEX(tab_MinKomp[Planowanie produkcji / Produktionsplanung],MATCH($B231,tab_MinKomp[[Stanowisko / Position ]:[Stanowisko / Position ]],0))="n/a","n/a",BN231-INDEX(tab_MinKomp[Planowanie produkcji / Produktionsplanung],MATCH($B231,tab_MinKomp[[Stanowisko / Position ]:[Stanowisko / Position ]],0)))</f>
        <v>n/a</v>
      </c>
      <c r="BO232" s="194" t="str">
        <f>IF(INDEX(tab_MinKomp[Planowanie produkcji / Produktionsplanung],MATCH($B231,tab_MinKomp[[Stanowisko / Position ]:[Stanowisko / Position ]],0))="n/a","n/a",BO231-INDEX(tab_MinKomp[Planowanie produkcji / Produktionsplanung],MATCH($B231,tab_MinKomp[[Stanowisko / Position ]:[Stanowisko / Position ]],0)))</f>
        <v>n/a</v>
      </c>
      <c r="BP232" s="194" t="str">
        <f>IF(INDEX(tab_MinKomp[Planowanie produkcji / Produktionsplanung],MATCH($B231,tab_MinKomp[[Stanowisko / Position ]:[Stanowisko / Position ]],0))="n/a","n/a",BP231-INDEX(tab_MinKomp[Planowanie produkcji / Produktionsplanung],MATCH($B231,tab_MinKomp[[Stanowisko / Position ]:[Stanowisko / Position ]],0)))</f>
        <v>n/a</v>
      </c>
      <c r="BQ232" s="194" t="str">
        <f>IF(INDEX(tab_MinKomp[Planowanie produkcji / Produktionsplanung],MATCH($B231,tab_MinKomp[[Stanowisko / Position ]:[Stanowisko / Position ]],0))="n/a","n/a",BQ231-INDEX(tab_MinKomp[Planowanie produkcji / Produktionsplanung],MATCH($B231,tab_MinKomp[[Stanowisko / Position ]:[Stanowisko / Position ]],0)))</f>
        <v>n/a</v>
      </c>
      <c r="BR232" s="194" t="str">
        <f>IF(INDEX(tab_MinKomp[Planowanie produkcji / Produktionsplanung],MATCH($B231,tab_MinKomp[[Stanowisko / Position ]:[Stanowisko / Position ]],0))="n/a","n/a",BR231-INDEX(tab_MinKomp[Planowanie produkcji / Produktionsplanung],MATCH($B231,tab_MinKomp[[Stanowisko / Position ]:[Stanowisko / Position ]],0)))</f>
        <v>n/a</v>
      </c>
      <c r="BS232" s="194" t="str">
        <f>IF(INDEX(tab_MinKomp[Planowanie produkcji / Produktionsplanung],MATCH($B231,tab_MinKomp[[Stanowisko / Position ]:[Stanowisko / Position ]],0))="n/a","n/a",BS231-INDEX(tab_MinKomp[Planowanie produkcji / Produktionsplanung],MATCH($B231,tab_MinKomp[[Stanowisko / Position ]:[Stanowisko / Position ]],0)))</f>
        <v>n/a</v>
      </c>
      <c r="BT232" s="194" t="str">
        <f>IF(INDEX(tab_MinKomp[Planowanie produkcji / Produktionsplanung],MATCH($B231,tab_MinKomp[[Stanowisko / Position ]:[Stanowisko / Position ]],0))="n/a","n/a",BT231-INDEX(tab_MinKomp[Planowanie produkcji / Produktionsplanung],MATCH($B231,tab_MinKomp[[Stanowisko / Position ]:[Stanowisko / Position ]],0)))</f>
        <v>n/a</v>
      </c>
      <c r="BU232" s="194">
        <v>2</v>
      </c>
      <c r="BV232" s="194" t="str">
        <f>IF(INDEX(tab_MinKomp[Planowanie produkcji / Produktionsplanung],MATCH($B231,tab_MinKomp[[Stanowisko / Position ]:[Stanowisko / Position ]],0))="n/a","n/a",BV231-INDEX(tab_MinKomp[Planowanie produkcji / Produktionsplanung],MATCH($B231,tab_MinKomp[[Stanowisko / Position ]:[Stanowisko / Position ]],0)))</f>
        <v>n/a</v>
      </c>
      <c r="BW232" s="194" t="str">
        <f>IF(INDEX(tab_MinKomp[Planowanie produkcji / Produktionsplanung],MATCH($B231,tab_MinKomp[[Stanowisko / Position ]:[Stanowisko / Position ]],0))="n/a","n/a",BW231-INDEX(tab_MinKomp[Planowanie produkcji / Produktionsplanung],MATCH($B231,tab_MinKomp[[Stanowisko / Position ]:[Stanowisko / Position ]],0)))</f>
        <v>n/a</v>
      </c>
      <c r="BX232" s="194" t="str">
        <f>IF(INDEX(tab_MinKomp[Planowanie produkcji / Produktionsplanung],MATCH($B231,tab_MinKomp[[Stanowisko / Position ]:[Stanowisko / Position ]],0))="n/a","n/a",BX231-INDEX(tab_MinKomp[Planowanie produkcji / Produktionsplanung],MATCH($B231,tab_MinKomp[[Stanowisko / Position ]:[Stanowisko / Position ]],0)))</f>
        <v>n/a</v>
      </c>
      <c r="BY232" s="194" t="str">
        <f>IF(INDEX(tab_MinKomp[Planowanie produkcji / Produktionsplanung],MATCH($B231,tab_MinKomp[[Stanowisko / Position ]:[Stanowisko / Position ]],0))="n/a","n/a",BY231-INDEX(tab_MinKomp[Planowanie produkcji / Produktionsplanung],MATCH($B231,tab_MinKomp[[Stanowisko / Position ]:[Stanowisko / Position ]],0)))</f>
        <v>n/a</v>
      </c>
      <c r="BZ232" s="194" t="str">
        <f>IF(INDEX(tab_MinKomp[Planowanie produkcji / Produktionsplanung],MATCH($B231,tab_MinKomp[[Stanowisko / Position ]:[Stanowisko / Position ]],0))="n/a","n/a",BZ231-INDEX(tab_MinKomp[Planowanie produkcji / Produktionsplanung],MATCH($B231,tab_MinKomp[[Stanowisko / Position ]:[Stanowisko / Position ]],0)))</f>
        <v>n/a</v>
      </c>
      <c r="CA232" s="194" t="str">
        <f>IF(INDEX(tab_MinKomp[Planowanie produkcji / Produktionsplanung],MATCH($B231,tab_MinKomp[[Stanowisko / Position ]:[Stanowisko / Position ]],0))="n/a","n/a",CA231-INDEX(tab_MinKomp[Planowanie produkcji / Produktionsplanung],MATCH($B231,tab_MinKomp[[Stanowisko / Position ]:[Stanowisko / Position ]],0)))</f>
        <v>n/a</v>
      </c>
      <c r="CB232" s="194" t="str">
        <f>IF(INDEX(tab_MinKomp[Wymagania VDA 6.5 Product / Forderungen],MATCH($B231,tab_MinKomp[[Stanowisko / Position ]:[Stanowisko / Position ]],0))="n/a","n/a",CB231-INDEX(tab_MinKomp[Wymagania VDA 6.5 Product / Forderungen],MATCH($B231,tab_MinKomp[[Stanowisko / Position ]:[Stanowisko / Position ]],0)))</f>
        <v>n/a</v>
      </c>
      <c r="CC232" s="194" t="str">
        <f>IF(INDEX(tab_MinKomp[Wymagania VDA 6.5 Product / Forderungen],MATCH($B231,tab_MinKomp[[Stanowisko / Position ]:[Stanowisko / Position ]],0))="n/a","n/a",CC231-INDEX(tab_MinKomp[Wymagania VDA 6.5 Product / Forderungen],MATCH($B231,tab_MinKomp[[Stanowisko / Position ]:[Stanowisko / Position ]],0)))</f>
        <v>n/a</v>
      </c>
      <c r="CD232" s="194">
        <f>IF(INDEX(tab_MinKomp[Obsługa maszyn Novapax / Novapax Maschinenbedienung],MATCH($B231,tab_MinKomp[[Stanowisko / Position ]:[Stanowisko / Position ]],0))="n/a","n/a",CD231-INDEX(tab_MinKomp[Obsługa maszyn Novapax / Novapax Maschinenbedienung],MATCH($B231,tab_MinKomp[[Stanowisko / Position ]:[Stanowisko / Position ]],0)))</f>
        <v>-1</v>
      </c>
      <c r="CE232" s="194" t="str">
        <f>IF(INDEX(tab_MinKomp[Wymagania VDA 6.5 Product / Forderungen],MATCH($B231,tab_MinKomp[[Stanowisko / Position ]:[Stanowisko / Position ]],0))="n/a","n/a",CE231-INDEX(tab_MinKomp[Wymagania VDA 6.5 Product / Forderungen],MATCH($B231,tab_MinKomp[[Stanowisko / Position ]:[Stanowisko / Position ]],0)))</f>
        <v>n/a</v>
      </c>
      <c r="CF232" s="194" t="str">
        <f>IF(INDEX(tab_MinKomp[Wymagania VDA 6.5 Product / Forderungen],MATCH($B231,tab_MinKomp[[Stanowisko / Position ]:[Stanowisko / Position ]],0))="n/a","n/a",CF231-INDEX(tab_MinKomp[Wymagania VDA 6.5 Product / Forderungen],MATCH($B231,tab_MinKomp[[Stanowisko / Position ]:[Stanowisko / Position ]],0)))</f>
        <v>n/a</v>
      </c>
      <c r="CG232" s="194">
        <f>IF(INDEX(tab_MinKomp[Obsługa maszyn Novapax / Novapax Maschinenbedienung],MATCH($B231,tab_MinKomp[[Stanowisko / Position ]:[Stanowisko / Position ]],0))="n/a","n/a",CG231-INDEX(tab_MinKomp[Obsługa maszyn Novapax / Novapax Maschinenbedienung],MATCH($B231,tab_MinKomp[[Stanowisko / Position ]:[Stanowisko / Position ]],0)))</f>
        <v>-1</v>
      </c>
      <c r="CH232" s="194" t="str">
        <f>IF(INDEX(tab_MinKomp[Wymagania VDA 6.5 Product / Forderungen],MATCH($B231,tab_MinKomp[[Stanowisko / Position ]:[Stanowisko / Position ]],0))="n/a","n/a",CH231-INDEX(tab_MinKomp[Wymagania VDA 6.5 Product / Forderungen],MATCH($B231,tab_MinKomp[[Stanowisko / Position ]:[Stanowisko / Position ]],0)))</f>
        <v>n/a</v>
      </c>
      <c r="CI232" s="194" t="str">
        <f>IF(INDEX(tab_MinKomp[Wymagania VDA 6.5 Product / Forderungen],MATCH($B231,tab_MinKomp[[Stanowisko / Position ]:[Stanowisko / Position ]],0))="n/a","n/a",CI231-INDEX(tab_MinKomp[Wymagania VDA 6.5 Product / Forderungen],MATCH($B231,tab_MinKomp[[Stanowisko / Position ]:[Stanowisko / Position ]],0)))</f>
        <v>n/a</v>
      </c>
      <c r="CJ232" s="194" t="str">
        <f>IF(INDEX(tab_MinKomp[Wymagania VDA 6.5 Product / Forderungen],MATCH($B231,tab_MinKomp[[Stanowisko / Position ]:[Stanowisko / Position ]],0))="n/a","n/a",CJ231-INDEX(tab_MinKomp[Wymagania VDA 6.5 Product / Forderungen],MATCH($B231,tab_MinKomp[[Stanowisko / Position ]:[Stanowisko / Position ]],0)))</f>
        <v>n/a</v>
      </c>
      <c r="CK232" s="194" t="str">
        <f>IF(INDEX(tab_MinKomp[Wymagania VDA 6.5 Product / Forderungen],MATCH($B231,tab_MinKomp[[Stanowisko / Position ]:[Stanowisko / Position ]],0))="n/a","n/a",CK231-INDEX(tab_MinKomp[Wymagania VDA 6.5 Product / Forderungen],MATCH($B231,tab_MinKomp[[Stanowisko / Position ]:[Stanowisko / Position ]],0)))</f>
        <v>n/a</v>
      </c>
      <c r="CL232" s="194" t="str">
        <f>IF(INDEX(tab_MinKomp[Wymagania VDA 6.5 Product / Forderungen],MATCH($B231,tab_MinKomp[[Stanowisko / Position ]:[Stanowisko / Position ]],0))="n/a","n/a",CL231-INDEX(tab_MinKomp[Wymagania VDA 6.5 Product / Forderungen],MATCH($B231,tab_MinKomp[[Stanowisko / Position ]:[Stanowisko / Position ]],0)))</f>
        <v>n/a</v>
      </c>
      <c r="CM232" s="194" t="str">
        <f>IF(INDEX(tab_MinKomp[Wymagania VDA 6.5 Product / Forderungen],MATCH($B231,tab_MinKomp[[Stanowisko / Position ]:[Stanowisko / Position ]],0))="n/a","n/a",CM231-INDEX(tab_MinKomp[Wymagania VDA 6.5 Product / Forderungen],MATCH($B231,tab_MinKomp[[Stanowisko / Position ]:[Stanowisko / Position ]],0)))</f>
        <v>n/a</v>
      </c>
      <c r="CN232" s="194" t="str">
        <f>IF(INDEX(tab_MinKomp[Wymagania VDA 6.5 Product / Forderungen],MATCH($B231,tab_MinKomp[[Stanowisko / Position ]:[Stanowisko / Position ]],0))="n/a","n/a",CN231-INDEX(tab_MinKomp[Wymagania VDA 6.5 Product / Forderungen],MATCH($B231,tab_MinKomp[[Stanowisko / Position ]:[Stanowisko / Position ]],0)))</f>
        <v>n/a</v>
      </c>
      <c r="CO232" s="194" t="str">
        <f>IF(INDEX(tab_MinKomp[Wymagania VDA 6.5 Product / Forderungen],MATCH($B231,tab_MinKomp[[Stanowisko / Position ]:[Stanowisko / Position ]],0))="n/a","n/a",CO231-INDEX(tab_MinKomp[Wymagania VDA 6.5 Product / Forderungen],MATCH($B231,tab_MinKomp[[Stanowisko / Position ]:[Stanowisko / Position ]],0)))</f>
        <v>n/a</v>
      </c>
      <c r="CP232" s="194" t="str">
        <f>IF(INDEX(tab_MinKomp[Wymagania VDA 6.5 Product / Forderungen],MATCH($B231,tab_MinKomp[[Stanowisko / Position ]:[Stanowisko / Position ]],0))="n/a","n/a",CP231-INDEX(tab_MinKomp[Wymagania VDA 6.5 Product / Forderungen],MATCH($B231,tab_MinKomp[[Stanowisko / Position ]:[Stanowisko / Position ]],0)))</f>
        <v>n/a</v>
      </c>
      <c r="CQ232" s="194" t="str">
        <f>IF(INDEX(tab_MinKomp[Wymagania VDA 6.5 Product / Forderungen],MATCH($B231,tab_MinKomp[[Stanowisko / Position ]:[Stanowisko / Position ]],0))="n/a","n/a",CQ231-INDEX(tab_MinKomp[Wymagania VDA 6.5 Product / Forderungen],MATCH($B231,tab_MinKomp[[Stanowisko / Position ]:[Stanowisko / Position ]],0)))</f>
        <v>n/a</v>
      </c>
      <c r="CR232" s="194" t="str">
        <f>IF(INDEX(tab_MinKomp[Wymagania VDA 6.5 Product / Forderungen],MATCH($B231,tab_MinKomp[[Stanowisko / Position ]:[Stanowisko / Position ]],0))="n/a","n/a",CR231-INDEX(tab_MinKomp[Wymagania VDA 6.5 Product / Forderungen],MATCH($B231,tab_MinKomp[[Stanowisko / Position ]:[Stanowisko / Position ]],0)))</f>
        <v>n/a</v>
      </c>
      <c r="CS232" s="194" t="str">
        <f>IF(INDEX(tab_MinKomp[Wymagania VDA 6.5 Product / Forderungen],MATCH($B231,tab_MinKomp[[Stanowisko / Position ]:[Stanowisko / Position ]],0))="n/a","n/a",CS231-INDEX(tab_MinKomp[Wymagania VDA 6.5 Product / Forderungen],MATCH($B231,tab_MinKomp[[Stanowisko / Position ]:[Stanowisko / Position ]],0)))</f>
        <v>n/a</v>
      </c>
      <c r="CT232" s="194" t="str">
        <f>IF(INDEX(tab_MinKomp[Wymagania VDA 6.5 Product / Forderungen],MATCH($B231,tab_MinKomp[[Stanowisko / Position ]:[Stanowisko / Position ]],0))="n/a","n/a",CT231-INDEX(tab_MinKomp[Wymagania VDA 6.5 Product / Forderungen],MATCH($B231,tab_MinKomp[[Stanowisko / Position ]:[Stanowisko / Position ]],0)))</f>
        <v>n/a</v>
      </c>
      <c r="CU232" s="194" t="str">
        <f>IF(INDEX(tab_MinKomp[Wymagania VDA 6.5 Product / Forderungen],MATCH($B231,tab_MinKomp[[Stanowisko / Position ]:[Stanowisko / Position ]],0))="n/a","n/a",CU231-INDEX(tab_MinKomp[Wymagania VDA 6.5 Product / Forderungen],MATCH($B231,tab_MinKomp[[Stanowisko / Position ]:[Stanowisko / Position ]],0)))</f>
        <v>n/a</v>
      </c>
      <c r="CV232" s="194" t="str">
        <f>IF(INDEX(tab_MinKomp[Wymagania VDA 6.5 Product / Forderungen],MATCH($B231,tab_MinKomp[[Stanowisko / Position ]:[Stanowisko / Position ]],0))="n/a","n/a",CV231-INDEX(tab_MinKomp[Wymagania VDA 6.5 Product / Forderungen],MATCH($B231,tab_MinKomp[[Stanowisko / Position ]:[Stanowisko / Position ]],0)))</f>
        <v>n/a</v>
      </c>
      <c r="CW232" s="194">
        <v>1</v>
      </c>
      <c r="CX232" s="194" t="str">
        <f>IF(INDEX(tab_MinKomp[Wymagania VDA 6.5 Product / Forderungen],MATCH($B231,tab_MinKomp[[Stanowisko / Position ]:[Stanowisko / Position ]],0))="n/a","n/a",CX231-INDEX(tab_MinKomp[Wymagania VDA 6.5 Product / Forderungen],MATCH($B231,tab_MinKomp[[Stanowisko / Position ]:[Stanowisko / Position ]],0)))</f>
        <v>n/a</v>
      </c>
      <c r="CY232" s="194" t="str">
        <f>IF(INDEX(tab_MinKomp[Wymagania VDA 6.5 Product / Forderungen],MATCH($B231,tab_MinKomp[[Stanowisko / Position ]:[Stanowisko / Position ]],0))="n/a","n/a",CY231-INDEX(tab_MinKomp[Wymagania VDA 6.5 Product / Forderungen],MATCH($B231,tab_MinKomp[[Stanowisko / Position ]:[Stanowisko / Position ]],0)))</f>
        <v>n/a</v>
      </c>
      <c r="CZ232" s="194" t="str">
        <f>IF(INDEX(tab_MinKomp[Wymagania VDA 6.5 Product / Forderungen],MATCH($B231,tab_MinKomp[[Stanowisko / Position ]:[Stanowisko / Position ]],0))="n/a","n/a",CZ231-INDEX(tab_MinKomp[Wymagania VDA 6.5 Product / Forderungen],MATCH($B231,tab_MinKomp[[Stanowisko / Position ]:[Stanowisko / Position ]],0)))</f>
        <v>n/a</v>
      </c>
      <c r="DA232" s="194" t="str">
        <f>IF(INDEX(tab_MinKomp[Wymagania VDA 6.5 Product / Forderungen],MATCH($B231,tab_MinKomp[[Stanowisko / Position ]:[Stanowisko / Position ]],0))="n/a","n/a",DA231-INDEX(tab_MinKomp[Wymagania VDA 6.5 Product / Forderungen],MATCH($B231,tab_MinKomp[[Stanowisko / Position ]:[Stanowisko / Position ]],0)))</f>
        <v>n/a</v>
      </c>
      <c r="DB232" s="194" t="str">
        <f>IF(INDEX(tab_MinKomp[Wymagania VDA 6.5 Product / Forderungen],MATCH($B231,tab_MinKomp[[Stanowisko / Position ]:[Stanowisko / Position ]],0))="n/a","n/a",DB231-INDEX(tab_MinKomp[Wymagania VDA 6.5 Product / Forderungen],MATCH($B231,tab_MinKomp[[Stanowisko / Position ]:[Stanowisko / Position ]],0)))</f>
        <v>n/a</v>
      </c>
      <c r="DC232" s="194" t="str">
        <f>IF(INDEX(tab_MinKomp[SUPPLIER MANAGEMENT],MATCH($B231,tab_MinKomp[[Stanowisko / Position ]:[Stanowisko / Position ]],0))="n/a","n/a",DC231-INDEX(tab_MinKomp[SUPPLIER MANAGEMENT],MATCH($B231,tab_MinKomp[[Stanowisko / Position ]:[Stanowisko / Position ]],0)))</f>
        <v>n/a</v>
      </c>
      <c r="DD232" s="194" t="str">
        <f>IF(INDEX(tab_MinKomp[SUPPLIER MANAGEMENT],MATCH($B231,tab_MinKomp[[Stanowisko / Position ]:[Stanowisko / Position ]],0))="n/a","n/a",DD231-INDEX(tab_MinKomp[SUPPLIER MANAGEMENT],MATCH($B231,tab_MinKomp[[Stanowisko / Position ]:[Stanowisko / Position ]],0)))</f>
        <v>n/a</v>
      </c>
      <c r="DE232" s="194" t="str">
        <f>IF(INDEX(tab_MinKomp[SUPPLIER MANAGEMENT],MATCH($B231,tab_MinKomp[[Stanowisko / Position ]:[Stanowisko / Position ]],0))="n/a","n/a",DE231-INDEX(tab_MinKomp[SUPPLIER MANAGEMENT],MATCH($B231,tab_MinKomp[[Stanowisko / Position ]:[Stanowisko / Position ]],0)))</f>
        <v>n/a</v>
      </c>
      <c r="DF232" s="194">
        <f>IF(INDEX(tab_MinKomp[LEAN MANAGEMENT],MATCH($B231,tab_MinKomp[[Stanowisko / Position ]:[Stanowisko / Position ]],0))="n/a","n/a",DF231-INDEX(tab_MinKomp[LEAN MANAGEMENT],MATCH($B231,tab_MinKomp[[Stanowisko / Position ]:[Stanowisko / Position ]],0)))</f>
        <v>0</v>
      </c>
      <c r="DG232" s="194" t="str">
        <f>IF(INDEX(tab_MinKomp[SUPPLIER MANAGEMENT],MATCH($B231,tab_MinKomp[[Stanowisko / Position ]:[Stanowisko / Position ]],0))="n/a","n/a",DG231-INDEX(tab_MinKomp[SUPPLIER MANAGEMENT],MATCH($B231,tab_MinKomp[[Stanowisko / Position ]:[Stanowisko / Position ]],0)))</f>
        <v>n/a</v>
      </c>
      <c r="DH232" s="194" t="str">
        <f>IF(INDEX(tab_MinKomp[SUPPLIER MANAGEMENT],MATCH($B231,tab_MinKomp[[Stanowisko / Position ]:[Stanowisko / Position ]],0))="n/a","n/a",DH231-INDEX(tab_MinKomp[SUPPLIER MANAGEMENT],MATCH($B231,tab_MinKomp[[Stanowisko / Position ]:[Stanowisko / Position ]],0)))</f>
        <v>n/a</v>
      </c>
      <c r="DI232" s="194" t="str">
        <f>IF(INDEX(tab_MinKomp[SUPPLIER MANAGEMENT],MATCH($B231,tab_MinKomp[[Stanowisko / Position ]:[Stanowisko / Position ]],0))="n/a","n/a",DI231-INDEX(tab_MinKomp[SUPPLIER MANAGEMENT],MATCH($B231,tab_MinKomp[[Stanowisko / Position ]:[Stanowisko / Position ]],0)))</f>
        <v>n/a</v>
      </c>
      <c r="DJ232" s="194" t="str">
        <f>IF(INDEX(tab_MinKomp[SUPPLIER MANAGEMENT],MATCH($B231,tab_MinKomp[[Stanowisko / Position ]:[Stanowisko / Position ]],0))="n/a","n/a",DJ231-INDEX(tab_MinKomp[SUPPLIER MANAGEMENT],MATCH($B231,tab_MinKomp[[Stanowisko / Position ]:[Stanowisko / Position ]],0)))</f>
        <v>n/a</v>
      </c>
      <c r="DK232" s="194" t="str">
        <f>IF(INDEX(tab_MinKomp[SUPPLIER MANAGEMENT],MATCH($B231,tab_MinKomp[[Stanowisko / Position ]:[Stanowisko / Position ]],0))="n/a","n/a",DK231-INDEX(tab_MinKomp[SUPPLIER MANAGEMENT],MATCH($B231,tab_MinKomp[[Stanowisko / Position ]:[Stanowisko / Position ]],0)))</f>
        <v>n/a</v>
      </c>
      <c r="DL232" s="194" t="str">
        <f>IF(INDEX(tab_MinKomp[SUPPLIER MANAGEMENT],MATCH($B231,tab_MinKomp[[Stanowisko / Position ]:[Stanowisko / Position ]],0))="n/a","n/a",DL231-INDEX(tab_MinKomp[SUPPLIER MANAGEMENT],MATCH($B231,tab_MinKomp[[Stanowisko / Position ]:[Stanowisko / Position ]],0)))</f>
        <v>n/a</v>
      </c>
      <c r="DM232" s="194" t="str">
        <f>IF(INDEX(tab_MinKomp[SUPPLIER MANAGEMENT],MATCH($B231,tab_MinKomp[[Stanowisko / Position ]:[Stanowisko / Position ]],0))="n/a","n/a",DM231-INDEX(tab_MinKomp[SUPPLIER MANAGEMENT],MATCH($B231,tab_MinKomp[[Stanowisko / Position ]:[Stanowisko / Position ]],0)))</f>
        <v>n/a</v>
      </c>
      <c r="DN232" s="194" t="str">
        <f>IF(INDEX(tab_MinKomp[SUPPLIER MANAGEMENT],MATCH($B231,tab_MinKomp[[Stanowisko / Position ]:[Stanowisko / Position ]],0))="n/a","n/a",DN231-INDEX(tab_MinKomp[SUPPLIER MANAGEMENT],MATCH($B231,tab_MinKomp[[Stanowisko / Position ]:[Stanowisko / Position ]],0)))</f>
        <v>n/a</v>
      </c>
      <c r="DO232" s="194" t="str">
        <f>IF(INDEX(tab_MinKomp[SUPPLIER MANAGEMENT],MATCH($B231,tab_MinKomp[[Stanowisko / Position ]:[Stanowisko / Position ]],0))="n/a","n/a",DO231-INDEX(tab_MinKomp[SUPPLIER MANAGEMENT],MATCH($B231,tab_MinKomp[[Stanowisko / Position ]:[Stanowisko / Position ]],0)))</f>
        <v>n/a</v>
      </c>
      <c r="DP232" s="194" t="str">
        <f>IF(INDEX(tab_MinKomp[SUPPLIER MANAGEMENT],MATCH($B231,tab_MinKomp[[Stanowisko / Position ]:[Stanowisko / Position ]],0))="n/a","n/a",DP231-INDEX(tab_MinKomp[SUPPLIER MANAGEMENT],MATCH($B231,tab_MinKomp[[Stanowisko / Position ]:[Stanowisko / Position ]],0)))</f>
        <v>n/a</v>
      </c>
      <c r="DQ232" s="194" t="str">
        <f>IF(INDEX(tab_MinKomp[SUPPLIER MANAGEMENT],MATCH($B231,tab_MinKomp[[Stanowisko / Position ]:[Stanowisko / Position ]],0))="n/a","n/a",DQ231-INDEX(tab_MinKomp[SUPPLIER MANAGEMENT],MATCH($B231,tab_MinKomp[[Stanowisko / Position ]:[Stanowisko / Position ]],0)))</f>
        <v>n/a</v>
      </c>
      <c r="DR232" s="194" t="str">
        <f>IF(INDEX(tab_MinKomp[SUPPLIER MANAGEMENT],MATCH($B231,tab_MinKomp[[Stanowisko / Position ]:[Stanowisko / Position ]],0))="n/a","n/a",DR231-INDEX(tab_MinKomp[SUPPLIER MANAGEMENT],MATCH($B231,tab_MinKomp[[Stanowisko / Position ]:[Stanowisko / Position ]],0)))</f>
        <v>n/a</v>
      </c>
      <c r="DS232" s="194" t="str">
        <f>IF(INDEX(tab_MinKomp[SUPPLIER MANAGEMENT],MATCH($B231,tab_MinKomp[[Stanowisko / Position ]:[Stanowisko / Position ]],0))="n/a","n/a",DS231-INDEX(tab_MinKomp[SUPPLIER MANAGEMENT],MATCH($B231,tab_MinKomp[[Stanowisko / Position ]:[Stanowisko / Position ]],0)))</f>
        <v>n/a</v>
      </c>
      <c r="DT232" s="194" t="str">
        <f>IF(INDEX(tab_MinKomp[SUPPLIER MANAGEMENT],MATCH($B231,tab_MinKomp[[Stanowisko / Position ]:[Stanowisko / Position ]],0))="n/a","n/a",DT231-INDEX(tab_MinKomp[SUPPLIER MANAGEMENT],MATCH($B231,tab_MinKomp[[Stanowisko / Position ]:[Stanowisko / Position ]],0)))</f>
        <v>n/a</v>
      </c>
      <c r="DU232" s="194" t="str">
        <f>IF(INDEX(tab_MinKomp[SUPPLIER MANAGEMENT],MATCH($B231,tab_MinKomp[[Stanowisko / Position ]:[Stanowisko / Position ]],0))="n/a","n/a",DU231-INDEX(tab_MinKomp[SUPPLIER MANAGEMENT],MATCH($B231,tab_MinKomp[[Stanowisko / Position ]:[Stanowisko / Position ]],0)))</f>
        <v>n/a</v>
      </c>
      <c r="DV232" s="194" t="str">
        <f>IF(INDEX(tab_MinKomp[SUPPLIER MANAGEMENT],MATCH($B231,tab_MinKomp[[Stanowisko / Position ]:[Stanowisko / Position ]],0))="n/a","n/a",DV231-INDEX(tab_MinKomp[SUPPLIER MANAGEMENT],MATCH($B231,tab_MinKomp[[Stanowisko / Position ]:[Stanowisko / Position ]],0)))</f>
        <v>n/a</v>
      </c>
      <c r="DW232" s="194" t="str">
        <f>IF(INDEX(tab_MinKomp[SUPPLIER MANAGEMENT],MATCH($B231,tab_MinKomp[[Stanowisko / Position ]:[Stanowisko / Position ]],0))="n/a","n/a",DW231-INDEX(tab_MinKomp[SUPPLIER MANAGEMENT],MATCH($B231,tab_MinKomp[[Stanowisko / Position ]:[Stanowisko / Position ]],0)))</f>
        <v>n/a</v>
      </c>
      <c r="DX232" s="194" t="str">
        <f>IF(INDEX(tab_MinKomp[SUPPLIER MANAGEMENT],MATCH($B231,tab_MinKomp[[Stanowisko / Position ]:[Stanowisko / Position ]],0))="n/a","n/a",DX231-INDEX(tab_MinKomp[SUPPLIER MANAGEMENT],MATCH($B231,tab_MinKomp[[Stanowisko / Position ]:[Stanowisko / Position ]],0)))</f>
        <v>n/a</v>
      </c>
      <c r="DY232" s="194" t="str">
        <f>IF(INDEX(tab_MinKomp[SUPPLIER MANAGEMENT],MATCH($B231,tab_MinKomp[[Stanowisko / Position ]:[Stanowisko / Position ]],0))="n/a","n/a",DY231-INDEX(tab_MinKomp[SUPPLIER MANAGEMENT],MATCH($B231,tab_MinKomp[[Stanowisko / Position ]:[Stanowisko / Position ]],0)))</f>
        <v>n/a</v>
      </c>
      <c r="DZ232" s="194" t="str">
        <f>IF(INDEX(tab_MinKomp[SUPPLIER MANAGEMENT],MATCH($B231,tab_MinKomp[[Stanowisko / Position ]:[Stanowisko / Position ]],0))="n/a","n/a",DZ231-INDEX(tab_MinKomp[SUPPLIER MANAGEMENT],MATCH($B231,tab_MinKomp[[Stanowisko / Position ]:[Stanowisko / Position ]],0)))</f>
        <v>n/a</v>
      </c>
      <c r="EA232" s="194" t="str">
        <f>IF(INDEX(tab_MinKomp[SUPPLIER MANAGEMENT],MATCH($B231,tab_MinKomp[[Stanowisko / Position ]:[Stanowisko / Position ]],0))="n/a","n/a",EA231-INDEX(tab_MinKomp[SUPPLIER MANAGEMENT],MATCH($B231,tab_MinKomp[[Stanowisko / Position ]:[Stanowisko / Position ]],0)))</f>
        <v>n/a</v>
      </c>
      <c r="EB232" s="194" t="str">
        <f>IF(INDEX(tab_MinKomp[SUPPLIER MANAGEMENT],MATCH($B231,tab_MinKomp[[Stanowisko / Position ]:[Stanowisko / Position ]],0))="n/a","n/a",EB231-INDEX(tab_MinKomp[SUPPLIER MANAGEMENT],MATCH($B231,tab_MinKomp[[Stanowisko / Position ]:[Stanowisko / Position ]],0)))</f>
        <v>n/a</v>
      </c>
      <c r="EC232" s="190" t="str">
        <f>IF(INDEX(tab_MinKomp[Testy czystości / Reinheitstests],MATCH($B231,tab_MinKomp[[Stanowisko / Position ]:[Stanowisko / Position ]],0))="n/a","n/a",EC231-INDEX(tab_MinKomp[Testy czystości / Reinheitstests],MATCH($B231,tab_MinKomp[[Stanowisko / Position ]:[Stanowisko / Position ]],0)))</f>
        <v>n/a</v>
      </c>
      <c r="ED232" s="190" t="str">
        <f>IF(INDEX(tab_MinKomp[Testy czystości / Reinheitstests],MATCH($B231,tab_MinKomp[[Stanowisko / Position ]:[Stanowisko / Position ]],0))="n/a","n/a",ED231-INDEX(tab_MinKomp[Testy czystości / Reinheitstests],MATCH($B231,tab_MinKomp[[Stanowisko / Position ]:[Stanowisko / Position ]],0)))</f>
        <v>n/a</v>
      </c>
      <c r="EE232" s="190" t="str">
        <f>IF(INDEX(tab_MinKomp[Testy czystości / Reinheitstests],MATCH($B231,tab_MinKomp[[Stanowisko / Position ]:[Stanowisko / Position ]],0))="n/a","n/a",EE231-INDEX(tab_MinKomp[Testy czystości / Reinheitstests],MATCH($B231,tab_MinKomp[[Stanowisko / Position ]:[Stanowisko / Position ]],0)))</f>
        <v>n/a</v>
      </c>
      <c r="EF232" s="190" t="str">
        <f>IF(INDEX(tab_MinKomp[Testy czystości / Reinheitstests],MATCH($B231,tab_MinKomp[[Stanowisko / Position ]:[Stanowisko / Position ]],0))="n/a","n/a",EF231-INDEX(tab_MinKomp[Testy czystości / Reinheitstests],MATCH($B231,tab_MinKomp[[Stanowisko / Position ]:[Stanowisko / Position ]],0)))</f>
        <v>n/a</v>
      </c>
      <c r="EG232" s="190" t="str">
        <f>IF(INDEX(tab_MinKomp[Testy czystości / Reinheitstests],MATCH($B231,tab_MinKomp[[Stanowisko / Position ]:[Stanowisko / Position ]],0))="n/a","n/a",EG231-INDEX(tab_MinKomp[Testy czystości / Reinheitstests],MATCH($B231,tab_MinKomp[[Stanowisko / Position ]:[Stanowisko / Position ]],0)))</f>
        <v>n/a</v>
      </c>
      <c r="EH232" s="190" t="str">
        <f>IF(INDEX(tab_MinKomp[Testy czystości / Reinheitstests],MATCH($B231,tab_MinKomp[[Stanowisko / Position ]:[Stanowisko / Position ]],0))="n/a","n/a",EH231-INDEX(tab_MinKomp[Testy czystości / Reinheitstests],MATCH($B231,tab_MinKomp[[Stanowisko / Position ]:[Stanowisko / Position ]],0)))</f>
        <v>n/a</v>
      </c>
      <c r="EI232" s="190" t="str">
        <f>IF(INDEX(tab_MinKomp[Testy czystości / Reinheitstests],MATCH($B231,tab_MinKomp[[Stanowisko / Position ]:[Stanowisko / Position ]],0))="n/a","n/a",EI231-INDEX(tab_MinKomp[Testy czystości / Reinheitstests],MATCH($B231,tab_MinKomp[[Stanowisko / Position ]:[Stanowisko / Position ]],0)))</f>
        <v>n/a</v>
      </c>
      <c r="EJ232" s="190" t="str">
        <f>IF(INDEX(tab_MinKomp[Testy czystości / Reinheitstests],MATCH($B231,tab_MinKomp[[Stanowisko / Position ]:[Stanowisko / Position ]],0))="n/a","n/a",EJ231-INDEX(tab_MinKomp[Testy czystości / Reinheitstests],MATCH($B231,tab_MinKomp[[Stanowisko / Position ]:[Stanowisko / Position ]],0)))</f>
        <v>n/a</v>
      </c>
      <c r="EK232" s="190" t="str">
        <f>IF(INDEX(tab_MinKomp[Testy czystości / Reinheitstests],MATCH($B231,tab_MinKomp[[Stanowisko / Position ]:[Stanowisko / Position ]],0))="n/a","n/a",EK231-INDEX(tab_MinKomp[Testy czystości / Reinheitstests],MATCH($B231,tab_MinKomp[[Stanowisko / Position ]:[Stanowisko / Position ]],0)))</f>
        <v>n/a</v>
      </c>
      <c r="EL232" s="190" t="str">
        <f>IF(INDEX(tab_MinKomp[Testy czystości / Reinheitstests],MATCH($B231,tab_MinKomp[[Stanowisko / Position ]:[Stanowisko / Position ]],0))="n/a","n/a",EL231-INDEX(tab_MinKomp[Testy czystości / Reinheitstests],MATCH($B231,tab_MinKomp[[Stanowisko / Position ]:[Stanowisko / Position ]],0)))</f>
        <v>n/a</v>
      </c>
      <c r="EM232" s="190" t="str">
        <f>IF(INDEX(tab_MinKomp[Testy czystości / Reinheitstests],MATCH($B231,tab_MinKomp[[Stanowisko / Position ]:[Stanowisko / Position ]],0))="n/a","n/a",EM231-INDEX(tab_MinKomp[Testy czystości / Reinheitstests],MATCH($B231,tab_MinKomp[[Stanowisko / Position ]:[Stanowisko / Position ]],0)))</f>
        <v>n/a</v>
      </c>
      <c r="EN232" s="190" t="str">
        <f>IF(INDEX(tab_MinKomp[Testy czystości / Reinheitstests],MATCH($B231,tab_MinKomp[[Stanowisko / Position ]:[Stanowisko / Position ]],0))="n/a","n/a",EN231-INDEX(tab_MinKomp[Testy czystości / Reinheitstests],MATCH($B231,tab_MinKomp[[Stanowisko / Position ]:[Stanowisko / Position ]],0)))</f>
        <v>n/a</v>
      </c>
      <c r="EO232" s="190" t="str">
        <f>IF(INDEX(tab_MinKomp[Testy czystości / Reinheitstests],MATCH($B231,tab_MinKomp[[Stanowisko / Position ]:[Stanowisko / Position ]],0))="n/a","n/a",EO231-INDEX(tab_MinKomp[Testy czystości / Reinheitstests],MATCH($B231,tab_MinKomp[[Stanowisko / Position ]:[Stanowisko / Position ]],0)))</f>
        <v>n/a</v>
      </c>
      <c r="EP232" s="190" t="str">
        <f>IF(INDEX(tab_MinKomp[Testy czystości / Reinheitstests],MATCH($B231,tab_MinKomp[[Stanowisko / Position ]:[Stanowisko / Position ]],0))="n/a","n/a",EP231-INDEX(tab_MinKomp[Testy czystości / Reinheitstests],MATCH($B231,tab_MinKomp[[Stanowisko / Position ]:[Stanowisko / Position ]],0)))</f>
        <v>n/a</v>
      </c>
      <c r="EQ232" s="190" t="str">
        <f>IF(INDEX(tab_MinKomp[Testy czystości / Reinheitstests],MATCH($B231,tab_MinKomp[[Stanowisko / Position ]:[Stanowisko / Position ]],0))="n/a","n/a",EQ231-INDEX(tab_MinKomp[Testy czystości / Reinheitstests],MATCH($B231,tab_MinKomp[[Stanowisko / Position ]:[Stanowisko / Position ]],0)))</f>
        <v>n/a</v>
      </c>
      <c r="ER232" s="190" t="str">
        <f>IF(INDEX(tab_MinKomp[Testy czystości / Reinheitstests],MATCH($B231,tab_MinKomp[[Stanowisko / Position ]:[Stanowisko / Position ]],0))="n/a","n/a",ER231-INDEX(tab_MinKomp[Testy czystości / Reinheitstests],MATCH($B231,tab_MinKomp[[Stanowisko / Position ]:[Stanowisko / Position ]],0)))</f>
        <v>n/a</v>
      </c>
      <c r="ES232" s="190" t="str">
        <f>IF(INDEX(tab_MinKomp[Testy czystości / Reinheitstests],MATCH($B231,tab_MinKomp[[Stanowisko / Position ]:[Stanowisko / Position ]],0))="n/a","n/a",ES231-INDEX(tab_MinKomp[Testy czystości / Reinheitstests],MATCH($B231,tab_MinKomp[[Stanowisko / Position ]:[Stanowisko / Position ]],0)))</f>
        <v>n/a</v>
      </c>
      <c r="ET232" s="190" t="str">
        <f>IF(INDEX(tab_MinKomp[Testy czystości / Reinheitstests],MATCH($B231,tab_MinKomp[[Stanowisko / Position ]:[Stanowisko / Position ]],0))="n/a","n/a",ET231-INDEX(tab_MinKomp[Testy czystości / Reinheitstests],MATCH($B231,tab_MinKomp[[Stanowisko / Position ]:[Stanowisko / Position ]],0)))</f>
        <v>n/a</v>
      </c>
      <c r="EU232" s="190" t="str">
        <f>IF(INDEX(tab_MinKomp[Testy czystości / Reinheitstests],MATCH($B231,tab_MinKomp[[Stanowisko / Position ]:[Stanowisko / Position ]],0))="n/a","n/a",EU231-INDEX(tab_MinKomp[Testy czystości / Reinheitstests],MATCH($B231,tab_MinKomp[[Stanowisko / Position ]:[Stanowisko / Position ]],0)))</f>
        <v>n/a</v>
      </c>
      <c r="EV232" s="190" t="str">
        <f>IF(INDEX(tab_MinKomp[Testy czystości / Reinheitstests],MATCH($B231,tab_MinKomp[[Stanowisko / Position ]:[Stanowisko / Position ]],0))="n/a","n/a",EV231-INDEX(tab_MinKomp[Testy czystości / Reinheitstests],MATCH($B231,tab_MinKomp[[Stanowisko / Position ]:[Stanowisko / Position ]],0)))</f>
        <v>n/a</v>
      </c>
      <c r="EW232" s="190" t="str">
        <f>IF(INDEX(tab_MinKomp[Testy czystości / Reinheitstests],MATCH($B231,tab_MinKomp[[Stanowisko / Position ]:[Stanowisko / Position ]],0))="n/a","n/a",EW231-INDEX(tab_MinKomp[Testy czystości / Reinheitstests],MATCH($B231,tab_MinKomp[[Stanowisko / Position ]:[Stanowisko / Position ]],0)))</f>
        <v>n/a</v>
      </c>
      <c r="EX232" s="190" t="str">
        <f>IF(INDEX(tab_MinKomp[Testy czystości / Reinheitstests],MATCH($B231,tab_MinKomp[[Stanowisko / Position ]:[Stanowisko / Position ]],0))="n/a","n/a",EX231-INDEX(tab_MinKomp[Testy czystości / Reinheitstests],MATCH($B231,tab_MinKomp[[Stanowisko / Position ]:[Stanowisko / Position ]],0)))</f>
        <v>n/a</v>
      </c>
      <c r="EY232" s="190" t="str">
        <f>IF(INDEX(tab_MinKomp[Testy czystości / Reinheitstests],MATCH($B231,tab_MinKomp[[Stanowisko / Position ]:[Stanowisko / Position ]],0))="n/a","n/a",EY231-INDEX(tab_MinKomp[Testy czystości / Reinheitstests],MATCH($B231,tab_MinKomp[[Stanowisko / Position ]:[Stanowisko / Position ]],0)))</f>
        <v>n/a</v>
      </c>
      <c r="EZ232" s="190" t="str">
        <f>IF(INDEX(tab_MinKomp[Testy czystości / Reinheitstests],MATCH($B231,tab_MinKomp[[Stanowisko / Position ]:[Stanowisko / Position ]],0))="n/a","n/a",EZ231-INDEX(tab_MinKomp[Testy czystości / Reinheitstests],MATCH($B231,tab_MinKomp[[Stanowisko / Position ]:[Stanowisko / Position ]],0)))</f>
        <v>n/a</v>
      </c>
      <c r="FA232" s="190" t="str">
        <f>IF(INDEX(tab_MinKomp[Testy czystości / Reinheitstests],MATCH($B231,tab_MinKomp[[Stanowisko / Position ]:[Stanowisko / Position ]],0))="n/a","n/a",FA231-INDEX(tab_MinKomp[Testy czystości / Reinheitstests],MATCH($B231,tab_MinKomp[[Stanowisko / Position ]:[Stanowisko / Position ]],0)))</f>
        <v>n/a</v>
      </c>
      <c r="FB232" s="190" t="str">
        <f>IF(INDEX(tab_MinKomp[Testy czystości / Reinheitstests],MATCH($B231,tab_MinKomp[[Stanowisko / Position ]:[Stanowisko / Position ]],0))="n/a","n/a",FB231-INDEX(tab_MinKomp[Testy czystości / Reinheitstests],MATCH($B231,tab_MinKomp[[Stanowisko / Position ]:[Stanowisko / Position ]],0)))</f>
        <v>n/a</v>
      </c>
      <c r="FC232" s="190" t="str">
        <f>IF(INDEX(tab_MinKomp[Testy czystości / Reinheitstests],MATCH($B231,tab_MinKomp[[Stanowisko / Position ]:[Stanowisko / Position ]],0))="n/a","n/a",FC231-INDEX(tab_MinKomp[Testy czystości / Reinheitstests],MATCH($B231,tab_MinKomp[[Stanowisko / Position ]:[Stanowisko / Position ]],0)))</f>
        <v>n/a</v>
      </c>
      <c r="FD232" s="190" t="str">
        <f>IF(INDEX(tab_MinKomp[Testy czystości / Reinheitstests],MATCH($B231,tab_MinKomp[[Stanowisko / Position ]:[Stanowisko / Position ]],0))="n/a","n/a",FD231-INDEX(tab_MinKomp[Testy czystości / Reinheitstests],MATCH($B231,tab_MinKomp[[Stanowisko / Position ]:[Stanowisko / Position ]],0)))</f>
        <v>n/a</v>
      </c>
      <c r="FE232" s="190" t="str">
        <f>IF(INDEX(tab_MinKomp[Testy czystości / Reinheitstests],MATCH($B231,tab_MinKomp[[Stanowisko / Position ]:[Stanowisko / Position ]],0))="n/a","n/a",FE231-INDEX(tab_MinKomp[Testy czystości / Reinheitstests],MATCH($B231,tab_MinKomp[[Stanowisko / Position ]:[Stanowisko / Position ]],0)))</f>
        <v>n/a</v>
      </c>
      <c r="FF232" s="190" t="str">
        <f>IF(INDEX(tab_MinKomp[Testy czystości / Reinheitstests],MATCH($B231,tab_MinKomp[[Stanowisko / Position ]:[Stanowisko / Position ]],0))="n/a","n/a",FF231-INDEX(tab_MinKomp[Testy czystości / Reinheitstests],MATCH($B231,tab_MinKomp[[Stanowisko / Position ]:[Stanowisko / Position ]],0)))</f>
        <v>n/a</v>
      </c>
      <c r="FG232" s="190" t="str">
        <f>IF(INDEX(tab_MinKomp[Testy czystości / Reinheitstests],MATCH($B231,tab_MinKomp[[Stanowisko / Position ]:[Stanowisko / Position ]],0))="n/a","n/a",FG231-INDEX(tab_MinKomp[Testy czystości / Reinheitstests],MATCH($B231,tab_MinKomp[[Stanowisko / Position ]:[Stanowisko / Position ]],0)))</f>
        <v>n/a</v>
      </c>
      <c r="FH232" s="190" t="str">
        <f>IF(INDEX(tab_MinKomp[Testy czystości / Reinheitstests],MATCH($B231,tab_MinKomp[[Stanowisko / Position ]:[Stanowisko / Position ]],0))="n/a","n/a",FH231-INDEX(tab_MinKomp[Testy czystości / Reinheitstests],MATCH($B231,tab_MinKomp[[Stanowisko / Position ]:[Stanowisko / Position ]],0)))</f>
        <v>n/a</v>
      </c>
      <c r="FI232" s="190" t="str">
        <f>IF(INDEX(tab_MinKomp[Testy czystości / Reinheitstests],MATCH($B231,tab_MinKomp[[Stanowisko / Position ]:[Stanowisko / Position ]],0))="n/a","n/a",FI231-INDEX(tab_MinKomp[Testy czystości / Reinheitstests],MATCH($B231,tab_MinKomp[[Stanowisko / Position ]:[Stanowisko / Position ]],0)))</f>
        <v>n/a</v>
      </c>
      <c r="FJ232" s="190" t="str">
        <f>IF(INDEX(tab_MinKomp[Testy czystości / Reinheitstests],MATCH($B231,tab_MinKomp[[Stanowisko / Position ]:[Stanowisko / Position ]],0))="n/a","n/a",FJ231-INDEX(tab_MinKomp[Testy czystości / Reinheitstests],MATCH($B231,tab_MinKomp[[Stanowisko / Position ]:[Stanowisko / Position ]],0)))</f>
        <v>n/a</v>
      </c>
      <c r="FK232" s="190" t="str">
        <f>IF(INDEX(tab_MinKomp[Testy czystości / Reinheitstests],MATCH($B231,tab_MinKomp[[Stanowisko / Position ]:[Stanowisko / Position ]],0))="n/a","n/a",FK231-INDEX(tab_MinKomp[Testy czystości / Reinheitstests],MATCH($B231,tab_MinKomp[[Stanowisko / Position ]:[Stanowisko / Position ]],0)))</f>
        <v>n/a</v>
      </c>
      <c r="FL232" s="190" t="str">
        <f>IF(INDEX(tab_MinKomp[Testy czystości / Reinheitstests],MATCH($B231,tab_MinKomp[[Stanowisko / Position ]:[Stanowisko / Position ]],0))="n/a","n/a",FL231-INDEX(tab_MinKomp[Testy czystości / Reinheitstests],MATCH($B231,tab_MinKomp[[Stanowisko / Position ]:[Stanowisko / Position ]],0)))</f>
        <v>n/a</v>
      </c>
      <c r="FM232" s="190" t="str">
        <f>IF(INDEX(tab_MinKomp[Testy czystości / Reinheitstests],MATCH($B231,tab_MinKomp[[Stanowisko / Position ]:[Stanowisko / Position ]],0))="n/a","n/a",FM231-INDEX(tab_MinKomp[Testy czystości / Reinheitstests],MATCH($B231,tab_MinKomp[[Stanowisko / Position ]:[Stanowisko / Position ]],0)))</f>
        <v>n/a</v>
      </c>
      <c r="FN232" s="194">
        <f>IF(INDEX(tab_MinKomp[LEAN MANAGEMENT],MATCH($B231,tab_MinKomp[[Stanowisko / Position ]:[Stanowisko / Position ]],0))="n/a","n/a",FN231-INDEX(tab_MinKomp[LEAN MANAGEMENT],MATCH($B231,tab_MinKomp[[Stanowisko / Position ]:[Stanowisko / Position ]],0)))</f>
        <v>0</v>
      </c>
      <c r="FO232" s="194">
        <f>IF(INDEX(tab_MinKomp[LEAN MANAGEMENT],MATCH($B231,tab_MinKomp[[Stanowisko / Position ]:[Stanowisko / Position ]],0))="n/a","n/a",FO231-INDEX(tab_MinKomp[LEAN MANAGEMENT],MATCH($B231,tab_MinKomp[[Stanowisko / Position ]:[Stanowisko / Position ]],0)))</f>
        <v>0</v>
      </c>
      <c r="FP232" s="194">
        <f>IF(INDEX(tab_MinKomp[LEAN MANAGEMENT],MATCH($B231,tab_MinKomp[[Stanowisko / Position ]:[Stanowisko / Position ]],0))="n/a","n/a",FP231-INDEX(tab_MinKomp[LEAN MANAGEMENT],MATCH($B231,tab_MinKomp[[Stanowisko / Position ]:[Stanowisko / Position ]],0)))</f>
        <v>0</v>
      </c>
      <c r="FQ232" s="190" t="str">
        <f>IF(INDEX(tab_MinKomp[Testy czystości / Reinheitstests],MATCH($B231,tab_MinKomp[[Stanowisko / Position ]:[Stanowisko / Position ]],0))="n/a","n/a",FQ231-INDEX(tab_MinKomp[Testy czystości / Reinheitstests],MATCH($B231,tab_MinKomp[[Stanowisko / Position ]:[Stanowisko / Position ]],0)))</f>
        <v>n/a</v>
      </c>
      <c r="FR232" s="190" t="str">
        <f>IF(INDEX(tab_MinKomp[Testy czystości / Reinheitstests],MATCH($B231,tab_MinKomp[[Stanowisko / Position ]:[Stanowisko / Position ]],0))="n/a","n/a",FR231-INDEX(tab_MinKomp[Testy czystości / Reinheitstests],MATCH($B231,tab_MinKomp[[Stanowisko / Position ]:[Stanowisko / Position ]],0)))</f>
        <v>n/a</v>
      </c>
      <c r="FS232" s="194">
        <v>1</v>
      </c>
      <c r="FT232" s="194">
        <v>1</v>
      </c>
      <c r="FU232" s="194">
        <f>IF(INDEX(tab_MinKomp[LEAN MANAGEMENT],MATCH($B231,tab_MinKomp[[Stanowisko / Position ]:[Stanowisko / Position ]],0))="n/a","n/a",FU231-INDEX(tab_MinKomp[LEAN MANAGEMENT],MATCH($B231,tab_MinKomp[[Stanowisko / Position ]:[Stanowisko / Position ]],0)))</f>
        <v>0</v>
      </c>
      <c r="FV232" s="194">
        <f>IF(INDEX(tab_MinKomp[LEAN MANAGEMENT],MATCH($B231,tab_MinKomp[[Stanowisko / Position ]:[Stanowisko / Position ]],0))="n/a","n/a",FV231-INDEX(tab_MinKomp[LEAN MANAGEMENT],MATCH($B231,tab_MinKomp[[Stanowisko / Position ]:[Stanowisko / Position ]],0)))</f>
        <v>0</v>
      </c>
      <c r="FW232" s="194">
        <f>IF(INDEX(tab_MinKomp[LEAN MANAGEMENT],MATCH($B231,tab_MinKomp[[Stanowisko / Position ]:[Stanowisko / Position ]],0))="n/a","n/a",FW231-INDEX(tab_MinKomp[LEAN MANAGEMENT],MATCH($B231,tab_MinKomp[[Stanowisko / Position ]:[Stanowisko / Position ]],0)))</f>
        <v>0</v>
      </c>
      <c r="FX232" s="194">
        <v>1</v>
      </c>
      <c r="FY232" s="194">
        <v>1</v>
      </c>
      <c r="FZ232" s="194">
        <v>1</v>
      </c>
      <c r="GA232" s="194" t="str">
        <f>IF(INDEX(tab_MinKomp[Konserwacja form guma],MATCH($B231,tab_MinKomp[[Stanowisko / Position ]:[Stanowisko / Position ]],0))="n/a","n/a",GA231-INDEX(tab_MinKomp[Konserwacja form guma],MATCH($B231,tab_MinKomp[[Stanowisko / Position ]:[Stanowisko / Position ]],0)))</f>
        <v>n/a</v>
      </c>
      <c r="GB232" s="194" t="str">
        <f>IF(INDEX(tab_MinKomp[Konserwacja form plastiki],MATCH($B231,tab_MinKomp[[Stanowisko / Position ]:[Stanowisko / Position ]],0))="n/a","n/a",GB231-INDEX(tab_MinKomp[Konserwacja form plastiki],MATCH($B231,tab_MinKomp[[Stanowisko / Position ]:[Stanowisko / Position ]],0)))</f>
        <v>n/a</v>
      </c>
      <c r="GC232" s="194">
        <v>1</v>
      </c>
      <c r="GD232" s="194">
        <v>1</v>
      </c>
      <c r="GE232" s="193" t="str">
        <f>IF(INDEX(tab_MinKomp[Motywowanie i budowanie zaangażowania zespołu],MATCH($B231,tab_MinKomp[[Stanowisko / Position ]:[Stanowisko / Position ]],0))="n/a","n/a",GE231-INDEX(tab_MinKomp[Motywowanie i budowanie zaangażowania zespołu],MATCH($B231,tab_MinKomp[[Stanowisko / Position ]:[Stanowisko / Position ]],0)))</f>
        <v>n/a</v>
      </c>
      <c r="GF232" s="186" t="s">
        <v>248</v>
      </c>
      <c r="GG232" s="186" t="s">
        <v>248</v>
      </c>
      <c r="GH232" s="186" t="s">
        <v>248</v>
      </c>
      <c r="GI232" s="186" t="s">
        <v>248</v>
      </c>
      <c r="GJ232" s="186" t="s">
        <v>248</v>
      </c>
      <c r="GK232" s="186" t="s">
        <v>248</v>
      </c>
      <c r="GL232" s="186" t="s">
        <v>248</v>
      </c>
      <c r="GM232" s="186" t="s">
        <v>248</v>
      </c>
      <c r="GN232" s="186" t="s">
        <v>248</v>
      </c>
      <c r="GO232" s="186" t="s">
        <v>248</v>
      </c>
      <c r="GP232" s="186" t="s">
        <v>248</v>
      </c>
      <c r="GQ232" s="186" t="s">
        <v>248</v>
      </c>
      <c r="GR232" s="186" t="s">
        <v>248</v>
      </c>
      <c r="GS232" s="186" t="s">
        <v>248</v>
      </c>
      <c r="GT232" s="186" t="s">
        <v>248</v>
      </c>
      <c r="GU232" s="186" t="s">
        <v>248</v>
      </c>
      <c r="GV232" s="186" t="s">
        <v>248</v>
      </c>
      <c r="GW232" s="186" t="s">
        <v>248</v>
      </c>
      <c r="GX232" s="186" t="s">
        <v>248</v>
      </c>
      <c r="GY232" s="186" t="s">
        <v>248</v>
      </c>
      <c r="GZ232" s="261" t="s">
        <v>248</v>
      </c>
      <c r="HA232" s="261" t="s">
        <v>248</v>
      </c>
      <c r="HB232" s="191">
        <f>SUM(G232:GE232)/(HB231-(SUM(G232:GE232)))</f>
        <v>0.66666666666666663</v>
      </c>
      <c r="HC232" s="102"/>
    </row>
    <row r="233" spans="1:211" s="218" customFormat="1" ht="24.9" customHeight="1" x14ac:dyDescent="0.3">
      <c r="A233" s="105" t="s">
        <v>317</v>
      </c>
      <c r="B233" s="105" t="s">
        <v>315</v>
      </c>
      <c r="C233" s="105" t="s">
        <v>388</v>
      </c>
      <c r="D233" s="105">
        <v>2176</v>
      </c>
      <c r="E233" s="392" t="s">
        <v>914</v>
      </c>
      <c r="F233" s="185" t="s">
        <v>374</v>
      </c>
      <c r="G233" s="186">
        <v>1</v>
      </c>
      <c r="H233" s="186">
        <v>1</v>
      </c>
      <c r="I233" s="186">
        <v>1</v>
      </c>
      <c r="J233" s="186">
        <v>1</v>
      </c>
      <c r="K233" s="186">
        <v>1</v>
      </c>
      <c r="L233" s="186" t="s">
        <v>248</v>
      </c>
      <c r="M233" s="186" t="s">
        <v>248</v>
      </c>
      <c r="N233" s="186" t="s">
        <v>248</v>
      </c>
      <c r="O233" s="186">
        <v>1</v>
      </c>
      <c r="P233" s="186">
        <v>1</v>
      </c>
      <c r="Q233" s="186" t="s">
        <v>248</v>
      </c>
      <c r="R233" s="186" t="s">
        <v>248</v>
      </c>
      <c r="S233" s="186" t="s">
        <v>248</v>
      </c>
      <c r="T233" s="186" t="s">
        <v>248</v>
      </c>
      <c r="U233" s="186" t="s">
        <v>248</v>
      </c>
      <c r="V233" s="186" t="s">
        <v>248</v>
      </c>
      <c r="W233" s="186" t="s">
        <v>248</v>
      </c>
      <c r="X233" s="186" t="s">
        <v>248</v>
      </c>
      <c r="Y233" s="186" t="s">
        <v>248</v>
      </c>
      <c r="Z233" s="186" t="s">
        <v>248</v>
      </c>
      <c r="AA233" s="186" t="s">
        <v>248</v>
      </c>
      <c r="AB233" s="186" t="s">
        <v>248</v>
      </c>
      <c r="AC233" s="186" t="s">
        <v>248</v>
      </c>
      <c r="AD233" s="186" t="s">
        <v>248</v>
      </c>
      <c r="AE233" s="186" t="s">
        <v>248</v>
      </c>
      <c r="AF233" s="186" t="s">
        <v>248</v>
      </c>
      <c r="AG233" s="186" t="s">
        <v>248</v>
      </c>
      <c r="AH233" s="186" t="s">
        <v>248</v>
      </c>
      <c r="AI233" s="186" t="s">
        <v>248</v>
      </c>
      <c r="AJ233" s="186" t="s">
        <v>248</v>
      </c>
      <c r="AK233" s="186" t="s">
        <v>248</v>
      </c>
      <c r="AL233" s="186">
        <v>2</v>
      </c>
      <c r="AM233" s="186" t="s">
        <v>248</v>
      </c>
      <c r="AN233" s="186" t="s">
        <v>248</v>
      </c>
      <c r="AO233" s="186">
        <v>1</v>
      </c>
      <c r="AP233" s="186" t="s">
        <v>248</v>
      </c>
      <c r="AQ233" s="186">
        <v>1</v>
      </c>
      <c r="AR233" s="186" t="s">
        <v>248</v>
      </c>
      <c r="AS233" s="186" t="s">
        <v>248</v>
      </c>
      <c r="AT233" s="186" t="s">
        <v>248</v>
      </c>
      <c r="AU233" s="186">
        <v>1</v>
      </c>
      <c r="AV233" s="186">
        <v>1</v>
      </c>
      <c r="AW233" s="186">
        <v>1</v>
      </c>
      <c r="AX233" s="186" t="s">
        <v>248</v>
      </c>
      <c r="AY233" s="186" t="s">
        <v>248</v>
      </c>
      <c r="AZ233" s="186" t="s">
        <v>248</v>
      </c>
      <c r="BA233" s="186">
        <v>1</v>
      </c>
      <c r="BB233" s="186">
        <v>1</v>
      </c>
      <c r="BC233" s="186" t="s">
        <v>248</v>
      </c>
      <c r="BD233" s="186" t="s">
        <v>248</v>
      </c>
      <c r="BE233" s="186" t="s">
        <v>248</v>
      </c>
      <c r="BF233" s="186" t="s">
        <v>248</v>
      </c>
      <c r="BG233" s="186" t="s">
        <v>248</v>
      </c>
      <c r="BH233" s="186" t="s">
        <v>248</v>
      </c>
      <c r="BI233" s="186" t="s">
        <v>248</v>
      </c>
      <c r="BJ233" s="186" t="s">
        <v>248</v>
      </c>
      <c r="BK233" s="186" t="s">
        <v>248</v>
      </c>
      <c r="BL233" s="186" t="s">
        <v>248</v>
      </c>
      <c r="BM233" s="186" t="s">
        <v>248</v>
      </c>
      <c r="BN233" s="186" t="s">
        <v>248</v>
      </c>
      <c r="BO233" s="186" t="s">
        <v>248</v>
      </c>
      <c r="BP233" s="186" t="s">
        <v>248</v>
      </c>
      <c r="BQ233" s="186" t="s">
        <v>248</v>
      </c>
      <c r="BR233" s="186" t="s">
        <v>248</v>
      </c>
      <c r="BS233" s="186" t="s">
        <v>248</v>
      </c>
      <c r="BT233" s="186" t="s">
        <v>248</v>
      </c>
      <c r="BU233" s="186">
        <v>2</v>
      </c>
      <c r="BV233" s="186" t="s">
        <v>248</v>
      </c>
      <c r="BW233" s="186" t="s">
        <v>248</v>
      </c>
      <c r="BX233" s="186" t="s">
        <v>248</v>
      </c>
      <c r="BY233" s="186" t="s">
        <v>248</v>
      </c>
      <c r="BZ233" s="186" t="s">
        <v>248</v>
      </c>
      <c r="CA233" s="186" t="s">
        <v>248</v>
      </c>
      <c r="CB233" s="186" t="s">
        <v>248</v>
      </c>
      <c r="CC233" s="186" t="s">
        <v>248</v>
      </c>
      <c r="CD233" s="186">
        <v>1</v>
      </c>
      <c r="CE233" s="186" t="s">
        <v>248</v>
      </c>
      <c r="CF233" s="186" t="s">
        <v>248</v>
      </c>
      <c r="CG233" s="186">
        <v>1</v>
      </c>
      <c r="CH233" s="186" t="s">
        <v>248</v>
      </c>
      <c r="CI233" s="186" t="s">
        <v>248</v>
      </c>
      <c r="CJ233" s="186" t="s">
        <v>248</v>
      </c>
      <c r="CK233" s="186" t="s">
        <v>248</v>
      </c>
      <c r="CL233" s="186" t="s">
        <v>248</v>
      </c>
      <c r="CM233" s="186" t="s">
        <v>248</v>
      </c>
      <c r="CN233" s="186" t="s">
        <v>248</v>
      </c>
      <c r="CO233" s="186" t="s">
        <v>248</v>
      </c>
      <c r="CP233" s="186" t="s">
        <v>248</v>
      </c>
      <c r="CQ233" s="186" t="s">
        <v>248</v>
      </c>
      <c r="CR233" s="186" t="s">
        <v>248</v>
      </c>
      <c r="CS233" s="186" t="s">
        <v>248</v>
      </c>
      <c r="CT233" s="186" t="s">
        <v>248</v>
      </c>
      <c r="CU233" s="186" t="s">
        <v>248</v>
      </c>
      <c r="CV233" s="186" t="s">
        <v>248</v>
      </c>
      <c r="CW233" s="186">
        <v>1</v>
      </c>
      <c r="CX233" s="186" t="s">
        <v>248</v>
      </c>
      <c r="CY233" s="186" t="s">
        <v>248</v>
      </c>
      <c r="CZ233" s="186" t="s">
        <v>248</v>
      </c>
      <c r="DA233" s="186" t="s">
        <v>248</v>
      </c>
      <c r="DB233" s="186" t="s">
        <v>248</v>
      </c>
      <c r="DC233" s="186" t="s">
        <v>248</v>
      </c>
      <c r="DD233" s="186" t="s">
        <v>248</v>
      </c>
      <c r="DE233" s="186" t="s">
        <v>248</v>
      </c>
      <c r="DF233" s="186">
        <v>1</v>
      </c>
      <c r="DG233" s="186" t="s">
        <v>248</v>
      </c>
      <c r="DH233" s="186" t="s">
        <v>248</v>
      </c>
      <c r="DI233" s="186" t="s">
        <v>248</v>
      </c>
      <c r="DJ233" s="186" t="s">
        <v>248</v>
      </c>
      <c r="DK233" s="186" t="s">
        <v>248</v>
      </c>
      <c r="DL233" s="186" t="s">
        <v>248</v>
      </c>
      <c r="DM233" s="186" t="s">
        <v>248</v>
      </c>
      <c r="DN233" s="186" t="s">
        <v>248</v>
      </c>
      <c r="DO233" s="186" t="s">
        <v>248</v>
      </c>
      <c r="DP233" s="186" t="s">
        <v>248</v>
      </c>
      <c r="DQ233" s="186" t="s">
        <v>248</v>
      </c>
      <c r="DR233" s="186" t="s">
        <v>248</v>
      </c>
      <c r="DS233" s="186" t="s">
        <v>248</v>
      </c>
      <c r="DT233" s="186" t="s">
        <v>248</v>
      </c>
      <c r="DU233" s="186" t="s">
        <v>248</v>
      </c>
      <c r="DV233" s="186" t="s">
        <v>248</v>
      </c>
      <c r="DW233" s="186" t="s">
        <v>248</v>
      </c>
      <c r="DX233" s="186" t="s">
        <v>248</v>
      </c>
      <c r="DY233" s="186" t="s">
        <v>248</v>
      </c>
      <c r="DZ233" s="186" t="s">
        <v>248</v>
      </c>
      <c r="EA233" s="186" t="s">
        <v>248</v>
      </c>
      <c r="EB233" s="186" t="s">
        <v>248</v>
      </c>
      <c r="EC233" s="186" t="s">
        <v>248</v>
      </c>
      <c r="ED233" s="186" t="s">
        <v>248</v>
      </c>
      <c r="EE233" s="186" t="s">
        <v>248</v>
      </c>
      <c r="EF233" s="186" t="s">
        <v>248</v>
      </c>
      <c r="EG233" s="186" t="s">
        <v>248</v>
      </c>
      <c r="EH233" s="186" t="s">
        <v>248</v>
      </c>
      <c r="EI233" s="186" t="s">
        <v>248</v>
      </c>
      <c r="EJ233" s="186" t="s">
        <v>248</v>
      </c>
      <c r="EK233" s="186" t="s">
        <v>248</v>
      </c>
      <c r="EL233" s="186" t="s">
        <v>248</v>
      </c>
      <c r="EM233" s="186" t="s">
        <v>248</v>
      </c>
      <c r="EN233" s="186" t="s">
        <v>248</v>
      </c>
      <c r="EO233" s="186" t="s">
        <v>248</v>
      </c>
      <c r="EP233" s="186" t="s">
        <v>248</v>
      </c>
      <c r="EQ233" s="186" t="s">
        <v>248</v>
      </c>
      <c r="ER233" s="186" t="s">
        <v>248</v>
      </c>
      <c r="ES233" s="186" t="s">
        <v>248</v>
      </c>
      <c r="ET233" s="186" t="s">
        <v>248</v>
      </c>
      <c r="EU233" s="186" t="s">
        <v>248</v>
      </c>
      <c r="EV233" s="186" t="s">
        <v>248</v>
      </c>
      <c r="EW233" s="186" t="s">
        <v>248</v>
      </c>
      <c r="EX233" s="186" t="s">
        <v>248</v>
      </c>
      <c r="EY233" s="186" t="s">
        <v>248</v>
      </c>
      <c r="EZ233" s="186" t="s">
        <v>248</v>
      </c>
      <c r="FA233" s="186" t="s">
        <v>248</v>
      </c>
      <c r="FB233" s="186" t="s">
        <v>248</v>
      </c>
      <c r="FC233" s="186" t="s">
        <v>248</v>
      </c>
      <c r="FD233" s="186" t="s">
        <v>248</v>
      </c>
      <c r="FE233" s="186" t="s">
        <v>248</v>
      </c>
      <c r="FF233" s="186" t="s">
        <v>248</v>
      </c>
      <c r="FG233" s="186" t="s">
        <v>248</v>
      </c>
      <c r="FH233" s="186" t="s">
        <v>248</v>
      </c>
      <c r="FI233" s="186" t="s">
        <v>248</v>
      </c>
      <c r="FJ233" s="186" t="s">
        <v>248</v>
      </c>
      <c r="FK233" s="186" t="s">
        <v>248</v>
      </c>
      <c r="FL233" s="186" t="s">
        <v>248</v>
      </c>
      <c r="FM233" s="186" t="s">
        <v>248</v>
      </c>
      <c r="FN233" s="186">
        <v>1</v>
      </c>
      <c r="FO233" s="186">
        <v>1</v>
      </c>
      <c r="FP233" s="186">
        <v>1</v>
      </c>
      <c r="FQ233" s="187" t="s">
        <v>248</v>
      </c>
      <c r="FR233" s="187" t="s">
        <v>248</v>
      </c>
      <c r="FS233" s="186">
        <v>1</v>
      </c>
      <c r="FT233" s="186">
        <v>1</v>
      </c>
      <c r="FU233" s="186">
        <v>1</v>
      </c>
      <c r="FV233" s="186">
        <v>1</v>
      </c>
      <c r="FW233" s="186">
        <v>1</v>
      </c>
      <c r="FX233" s="186">
        <v>1</v>
      </c>
      <c r="FY233" s="186">
        <v>1</v>
      </c>
      <c r="FZ233" s="186">
        <v>1</v>
      </c>
      <c r="GA233" s="186" t="s">
        <v>248</v>
      </c>
      <c r="GB233" s="186" t="s">
        <v>248</v>
      </c>
      <c r="GC233" s="186">
        <v>1</v>
      </c>
      <c r="GD233" s="186">
        <v>1</v>
      </c>
      <c r="GE233" s="186" t="s">
        <v>248</v>
      </c>
      <c r="GF233" s="186" t="s">
        <v>248</v>
      </c>
      <c r="GG233" s="186" t="s">
        <v>248</v>
      </c>
      <c r="GH233" s="186" t="s">
        <v>248</v>
      </c>
      <c r="GI233" s="186" t="s">
        <v>248</v>
      </c>
      <c r="GJ233" s="186" t="s">
        <v>248</v>
      </c>
      <c r="GK233" s="186" t="s">
        <v>248</v>
      </c>
      <c r="GL233" s="186" t="s">
        <v>248</v>
      </c>
      <c r="GM233" s="186" t="s">
        <v>248</v>
      </c>
      <c r="GN233" s="186" t="s">
        <v>248</v>
      </c>
      <c r="GO233" s="186" t="s">
        <v>248</v>
      </c>
      <c r="GP233" s="186" t="s">
        <v>248</v>
      </c>
      <c r="GQ233" s="186" t="s">
        <v>248</v>
      </c>
      <c r="GR233" s="186" t="s">
        <v>248</v>
      </c>
      <c r="GS233" s="186" t="s">
        <v>248</v>
      </c>
      <c r="GT233" s="186" t="s">
        <v>248</v>
      </c>
      <c r="GU233" s="186" t="s">
        <v>248</v>
      </c>
      <c r="GV233" s="186" t="s">
        <v>248</v>
      </c>
      <c r="GW233" s="186" t="s">
        <v>248</v>
      </c>
      <c r="GX233" s="186" t="s">
        <v>248</v>
      </c>
      <c r="GY233" s="186" t="s">
        <v>248</v>
      </c>
      <c r="GZ233" s="261" t="s">
        <v>248</v>
      </c>
      <c r="HA233" s="261" t="s">
        <v>248</v>
      </c>
      <c r="HB233" s="188">
        <f>SUM(G233:GE233)</f>
        <v>35</v>
      </c>
      <c r="HC233" s="102"/>
    </row>
    <row r="234" spans="1:211" s="218" customFormat="1" ht="24.9" customHeight="1" thickBot="1" x14ac:dyDescent="0.35">
      <c r="A234" s="108" t="str">
        <f>A233</f>
        <v>Prod.-Q-2</v>
      </c>
      <c r="B234" s="108" t="str">
        <f>B233</f>
        <v>Pracownik Produkcji</v>
      </c>
      <c r="C234" s="108" t="str">
        <f>C233</f>
        <v>GJ</v>
      </c>
      <c r="D234" s="108">
        <f>D233</f>
        <v>2176</v>
      </c>
      <c r="E234" s="393" t="str">
        <f>E233</f>
        <v>Nicewicz Gabriel</v>
      </c>
      <c r="F234" s="189" t="s">
        <v>375</v>
      </c>
      <c r="G234" s="192">
        <f>IF(INDEX(tab_MinKomp[Przepisy BHP / BHP Vorschriften],MATCH($B233,tab_MinKomp[[Stanowisko / Position ]:[Stanowisko / Position ]],0))="n/a","n/a",G233-INDEX(tab_MinKomp[Przepisy BHP / BHP Vorschriften],MATCH($B233,tab_MinKomp[[Stanowisko / Position ]:[Stanowisko / Position ]],0)))</f>
        <v>-1</v>
      </c>
      <c r="H234" s="193">
        <f>IF(INDEX(tab_MinKomp[Przepisy PPOŻ / Brandschutzbestimmungen],MATCH($B233,tab_MinKomp[[Stanowisko / Position ]:[Stanowisko / Position ]],0))="n/a","n/a",H233-INDEX(tab_MinKomp[Przepisy PPOŻ / Brandschutzbestimmungen],MATCH($B233,tab_MinKomp[[Stanowisko / Position ]:[Stanowisko / Position ]],0)))</f>
        <v>0</v>
      </c>
      <c r="I234" s="193">
        <f>IF(INDEX(tab_MinKomp[Ryzyko zawodowe na stanowiskach pracyv/ Berufliche Risiken an Arbeitsstellen],MATCH($B233,tab_MinKomp[[Stanowisko / Position ]:[Stanowisko / Position ]],0))="n/a","n/a",I233-INDEX(tab_MinKomp[Ryzyko zawodowe na stanowiskach pracyv/ Berufliche Risiken an Arbeitsstellen],MATCH($B233,tab_MinKomp[[Stanowisko / Position ]:[Stanowisko / Position ]],0)))</f>
        <v>-1</v>
      </c>
      <c r="J234" s="193">
        <f>IF(INDEX(tab_MinKomp[Gospodarka substancjami niebezpiecznymi / Gefahrstoffmanagement],MATCH($B233,tab_MinKomp[[Stanowisko / Position ]:[Stanowisko / Position ]],0))="n/a","n/a",J233-INDEX(tab_MinKomp[Gospodarka substancjami niebezpiecznymi / Gefahrstoffmanagement],MATCH($B233,tab_MinKomp[[Stanowisko / Position ]:[Stanowisko / Position ]],0)))</f>
        <v>0</v>
      </c>
      <c r="K234" s="193">
        <f>IF(INDEX(tab_MinKomp[Gospodarka odpadami / Abfallwirtschaft],MATCH($B233,tab_MinKomp[[Stanowisko / Position ]:[Stanowisko / Position ]],0))="n/a","n/a",K233-INDEX(tab_MinKomp[Gospodarka odpadami / Abfallwirtschaft],MATCH($B233,tab_MinKomp[[Stanowisko / Position ]:[Stanowisko / Position ]],0)))</f>
        <v>0</v>
      </c>
      <c r="L234" s="194" t="str">
        <f>IF(INDEX(tab_MinKomp[Przepisy kodeksu pracy / Bestimmungen des Arbeitsgesetzes],MATCH($B233,tab_MinKomp[[Stanowisko / Position ]:[Stanowisko / Position ]],0))="n/a","n/a",L233-INDEX(tab_MinKomp[Przepisy kodeksu pracy / Bestimmungen des Arbeitsgesetzes],MATCH($B233,tab_MinKomp[[Stanowisko / Position ]:[Stanowisko / Position ]],0)))</f>
        <v>n/a</v>
      </c>
      <c r="M234" s="195" t="str">
        <f>IF(INDEX(tab_MinKomp[Przepisy o ub.społ. ZUS  / Sozialversicherungsvorschriften],MATCH($B233,tab_MinKomp[[Stanowisko / Position ]:[Stanowisko / Position ]],0))="n/a","n/a",M233-INDEX(tab_MinKomp[Przepisy o ub.społ. ZUS  / Sozialversicherungsvorschriften],MATCH($B233,tab_MinKomp[[Stanowisko / Position ]:[Stanowisko / Position ]],0)))</f>
        <v>n/a</v>
      </c>
      <c r="N234" s="194" t="str">
        <f>IF(INDEX(tab_MinKomp[PRZEPISY O PDOF /persönlich Einkommensteuergesetz ],MATCH($B233,tab_MinKomp[[Stanowisko / Position ]:[Stanowisko / Position ]],0))="n/a","n/a",N233-INDEX(tab_MinKomp[PRZEPISY O PDOF /persönlich Einkommensteuergesetz ],MATCH($B233,tab_MinKomp[[Stanowisko / Position ]:[Stanowisko / Position ]],0)))</f>
        <v>n/a</v>
      </c>
      <c r="O234" s="194">
        <v>2</v>
      </c>
      <c r="P234" s="194">
        <v>2</v>
      </c>
      <c r="Q234" s="194" t="str">
        <f>IF(INDEX(tab_MinKomp[System R2PŁATNIK PRO: Płace / Lohnabrechnung],MATCH($B233,tab_MinKomp[[Stanowisko / Position ]:[Stanowisko / Position ]],0))="n/a","n/a",Q233-INDEX(tab_MinKomp[System R2PŁATNIK PRO: Płace / Lohnabrechnung],MATCH($B233,tab_MinKomp[[Stanowisko / Position ]:[Stanowisko / Position ]],0)))</f>
        <v>n/a</v>
      </c>
      <c r="R234" s="194" t="str">
        <f>IF(INDEX(tab_MinKomp[SystemR2PŁATNIK PRO: KADRY / Personaldaten],MATCH($B233,tab_MinKomp[[Stanowisko / Position ]:[Stanowisko / Position ]],0))="n/a","n/a",R233-INDEX(tab_MinKomp[SystemR2PŁATNIK PRO: KADRY / Personaldaten],MATCH($B233,tab_MinKomp[[Stanowisko / Position ]:[Stanowisko / Position ]],0)))</f>
        <v>n/a</v>
      </c>
      <c r="S234" s="194" t="str">
        <f>IF(INDEX(tab_MinKomp[SYSTEM R2PŁATNIK PRO: zarządzanie pracownikami / Arbeitsverwaltung],MATCH($B233,tab_MinKomp[[Stanowisko / Position ]:[Stanowisko / Position ]],0))="n/a","n/a",S233-INDEX(tab_MinKomp[SYSTEM R2PŁATNIK PRO: zarządzanie pracownikami / Arbeitsverwaltung],MATCH($B233,tab_MinKomp[[Stanowisko / Position ]:[Stanowisko / Position ]],0)))</f>
        <v>n/a</v>
      </c>
      <c r="T234" s="194" t="str">
        <f>IF(INDEX(tab_MinKomp[Doradztwo, wsparcie personalne / Personalberatung und Unterstützung],MATCH($B233,tab_MinKomp[[Stanowisko / Position ]:[Stanowisko / Position ]],0))="n/a","n/a",T233-INDEX(tab_MinKomp[Doradztwo, wsparcie personalne / Personalberatung und Unterstützung],MATCH($B233,tab_MinKomp[[Stanowisko / Position ]:[Stanowisko / Position ]],0)))</f>
        <v>n/a</v>
      </c>
      <c r="U234" s="194" t="str">
        <f>IF(INDEX(tab_MinKomp[Przepisy o podatku VAT / MwSt.- Gesetz],MATCH($B233,tab_MinKomp[[Stanowisko / Position ]:[Stanowisko / Position ]],0))="n/a","n/a",U233-INDEX(tab_MinKomp[Przepisy o podatku VAT / MwSt.- Gesetz],MATCH($B233,tab_MinKomp[[Stanowisko / Position ]:[Stanowisko / Position ]],0)))</f>
        <v>n/a</v>
      </c>
      <c r="V234" s="194" t="str">
        <f>IF(INDEX(tab_MinKomp[PrzepisyPDOP / geschäftlich Einkommensteuergesetz],MATCH($B233,tab_MinKomp[[Stanowisko / Position ]:[Stanowisko / Position ]],0))="n/a","n/a",V233-INDEX(tab_MinKomp[PrzepisyPDOP / geschäftlich Einkommensteuergesetz],MATCH($B233,tab_MinKomp[[Stanowisko / Position ]:[Stanowisko / Position ]],0)))</f>
        <v>n/a</v>
      </c>
      <c r="W234" s="194" t="str">
        <f>IF(INDEX(tab_MinKomp[System BAAN / FINANSE (FIBU)],MATCH($B233,tab_MinKomp[[Stanowisko / Position ]:[Stanowisko / Position ]],0))="n/a","n/a",W233-INDEX(tab_MinKomp[System BAAN / FINANSE (FIBU)],MATCH($B233,tab_MinKomp[[Stanowisko / Position ]:[Stanowisko / Position ]],0)))</f>
        <v>n/a</v>
      </c>
      <c r="X234" s="194" t="str">
        <f>IF(INDEX(tab_MinKomp[Systemy pomocnicze / Hilfssysteme(STOCKPROGRAM, KALK2000 etc.)],MATCH($B233,tab_MinKomp[[Stanowisko / Position ]:[Stanowisko / Position ]],0))="n/a","n/a",X233-INDEX(tab_MinKomp[Systemy pomocnicze / Hilfssysteme(STOCKPROGRAM, KALK2000 etc.)],MATCH($B233,tab_MinKomp[[Stanowisko / Position ]:[Stanowisko / Position ]],0)))</f>
        <v>n/a</v>
      </c>
      <c r="Y234" s="194" t="str">
        <f>IF(INDEX(tab_MinKomp[Polityka rachunkowości / Buchführungspolitik],MATCH($B233,tab_MinKomp[[Stanowisko / Position ]:[Stanowisko / Position ]],0))="n/a","n/a",Y233-INDEX(tab_MinKomp[Polityka rachunkowości / Buchführungspolitik],MATCH($B233,tab_MinKomp[[Stanowisko / Position ]:[Stanowisko / Position ]],0)))</f>
        <v>n/a</v>
      </c>
      <c r="Z234" s="194" t="str">
        <f>IF(INDEX(tab_MinKomp[Ustawa o rachunkowości / Rechnungslegungsgesetz],MATCH($B233,tab_MinKomp[[Stanowisko / Position ]:[Stanowisko / Position ]],0))="n/a","n/a",Z233-INDEX(tab_MinKomp[Ustawa o rachunkowości / Rechnungslegungsgesetz],MATCH($B233,tab_MinKomp[[Stanowisko / Position ]:[Stanowisko / Position ]],0)))</f>
        <v>n/a</v>
      </c>
      <c r="AA234" s="194" t="str">
        <f>IF(INDEX(tab_MinKomp[WORKFLOW - TS-100],MATCH($B233,tab_MinKomp[[Stanowisko / Position ]:[Stanowisko / Position ]],0))="n/a","n/a",AA233-INDEX(tab_MinKomp[WORKFLOW - TS-100],MATCH($B233,tab_MinKomp[[Stanowisko / Position ]:[Stanowisko / Position ]],0)))</f>
        <v>n/a</v>
      </c>
      <c r="AB234" s="194" t="str">
        <f>IF(INDEX(tab_MinKomp[WORKFLOW - SFMS],MATCH($B233,tab_MinKomp[[Stanowisko / Position ]:[Stanowisko / Position ]],0))="n/a","n/a",AB233-INDEX(tab_MinKomp[WORKFLOW - SFMS],MATCH($B233,tab_MinKomp[[Stanowisko / Position ]:[Stanowisko / Position ]],0)))</f>
        <v>n/a</v>
      </c>
      <c r="AC234" s="194" t="str">
        <f>IF(INDEX(tab_MinKomp[System ISO 9001:2015],MATCH($B233,tab_MinKomp[[Stanowisko / Position ]:[Stanowisko / Position ]],0))="n/a","n/a",AC233-INDEX(tab_MinKomp[System ISO 9001:2015],MATCH($B233,tab_MinKomp[[Stanowisko / Position ]:[Stanowisko / Position ]],0)))</f>
        <v>n/a</v>
      </c>
      <c r="AD234" s="194" t="str">
        <f>IF(INDEX(tab_MinKomp[System ISO 9001:2015],MATCH($B233,tab_MinKomp[[Stanowisko / Position ]:[Stanowisko / Position ]],0))="n/a","n/a",AD233-INDEX(tab_MinKomp[System ISO 9001:2015],MATCH($B233,tab_MinKomp[[Stanowisko / Position ]:[Stanowisko / Position ]],0)))</f>
        <v>n/a</v>
      </c>
      <c r="AE234" s="194" t="str">
        <f>IF(INDEX(tab_MinKomp[System ISO 9001:2015],MATCH($B233,tab_MinKomp[[Stanowisko / Position ]:[Stanowisko / Position ]],0))="n/a","n/a",AE233-INDEX(tab_MinKomp[System ISO 9001:2015],MATCH($B233,tab_MinKomp[[Stanowisko / Position ]:[Stanowisko / Position ]],0)))</f>
        <v>n/a</v>
      </c>
      <c r="AF234" s="194" t="str">
        <f>IF(INDEX(tab_MinKomp[System ISO 9001:2015],MATCH($B233,tab_MinKomp[[Stanowisko / Position ]:[Stanowisko / Position ]],0))="n/a","n/a",AF233-INDEX(tab_MinKomp[System ISO 9001:2015],MATCH($B233,tab_MinKomp[[Stanowisko / Position ]:[Stanowisko / Position ]],0)))</f>
        <v>n/a</v>
      </c>
      <c r="AG234" s="194" t="str">
        <f>IF(INDEX(tab_MinKomp[Wymagania VDA 6.3 Process / Forderungen],MATCH($B233,tab_MinKomp[[Stanowisko / Position ]:[Stanowisko / Position ]],0))="n/a","n/a",AG233-INDEX(tab_MinKomp[Wymagania VDA 6.3 Process / Forderungen],MATCH($B233,tab_MinKomp[[Stanowisko / Position ]:[Stanowisko / Position ]],0)))</f>
        <v>n/a</v>
      </c>
      <c r="AH234" s="194" t="str">
        <f>IF(INDEX(tab_MinKomp[Wymagania VDA 6.5 Product / Forderungen],MATCH($B233,tab_MinKomp[[Stanowisko / Position ]:[Stanowisko / Position ]],0))="n/a","n/a",AH233-INDEX(tab_MinKomp[Wymagania VDA 6.5 Product / Forderungen],MATCH($B233,tab_MinKomp[[Stanowisko / Position ]:[Stanowisko / Position ]],0)))</f>
        <v>n/a</v>
      </c>
      <c r="AI234" s="194" t="str">
        <f>IF(INDEX(tab_MinKomp[Wymagania VDA 6.5 Product / Forderungen],MATCH($B233,tab_MinKomp[[Stanowisko / Position ]:[Stanowisko / Position ]],0))="n/a","n/a",AI233-INDEX(tab_MinKomp[Wymagania VDA 6.5 Product / Forderungen],MATCH($B233,tab_MinKomp[[Stanowisko / Position ]:[Stanowisko / Position ]],0)))</f>
        <v>n/a</v>
      </c>
      <c r="AJ234" s="194" t="str">
        <f>IF(INDEX(tab_MinKomp[Wymagania VDA 6.5 Product / Forderungen],MATCH($B233,tab_MinKomp[[Stanowisko / Position ]:[Stanowisko / Position ]],0))="n/a","n/a",AJ233-INDEX(tab_MinKomp[Wymagania VDA 6.5 Product / Forderungen],MATCH($B233,tab_MinKomp[[Stanowisko / Position ]:[Stanowisko / Position ]],0)))</f>
        <v>n/a</v>
      </c>
      <c r="AK234" s="194" t="str">
        <f>IF(INDEX(tab_MinKomp[Wymagania VDA 6.5 Product / Forderungen],MATCH($B233,tab_MinKomp[[Stanowisko / Position ]:[Stanowisko / Position ]],0))="n/a","n/a",AK233-INDEX(tab_MinKomp[Wymagania VDA 6.5 Product / Forderungen],MATCH($B233,tab_MinKomp[[Stanowisko / Position ]:[Stanowisko / Position ]],0)))</f>
        <v>n/a</v>
      </c>
      <c r="AL234" s="194">
        <f>IF(INDEX(tab_MinKomp[LEAN MANAGEMENT],MATCH($B233,tab_MinKomp[[Stanowisko / Position ]:[Stanowisko / Position ]],0))="n/a","n/a",AL233-INDEX(tab_MinKomp[LEAN MANAGEMENT],MATCH($B233,tab_MinKomp[[Stanowisko / Position ]:[Stanowisko / Position ]],0)))</f>
        <v>1</v>
      </c>
      <c r="AM234" s="194" t="str">
        <f>IF(INDEX(tab_MinKomp[Wymagania VDA 6.5 Product / Forderungen],MATCH($B233,tab_MinKomp[[Stanowisko / Position ]:[Stanowisko / Position ]],0))="n/a","n/a",AM233-INDEX(tab_MinKomp[Wymagania VDA 6.5 Product / Forderungen],MATCH($B233,tab_MinKomp[[Stanowisko / Position ]:[Stanowisko / Position ]],0)))</f>
        <v>n/a</v>
      </c>
      <c r="AN234" s="194" t="str">
        <f>IF(INDEX(tab_MinKomp[Wymagania VDA 6.5 Product / Forderungen],MATCH($B233,tab_MinKomp[[Stanowisko / Position ]:[Stanowisko / Position ]],0))="n/a","n/a",AN233-INDEX(tab_MinKomp[Wymagania VDA 6.5 Product / Forderungen],MATCH($B233,tab_MinKomp[[Stanowisko / Position ]:[Stanowisko / Position ]],0)))</f>
        <v>n/a</v>
      </c>
      <c r="AO234" s="194">
        <f>IF(INDEX(tab_MinKomp[LEAN MANAGEMENT],MATCH($B233,tab_MinKomp[[Stanowisko / Position ]:[Stanowisko / Position ]],0))="n/a","n/a",AO233-INDEX(tab_MinKomp[LEAN MANAGEMENT],MATCH($B233,tab_MinKomp[[Stanowisko / Position ]:[Stanowisko / Position ]],0)))</f>
        <v>0</v>
      </c>
      <c r="AP234" s="194" t="str">
        <f>IF(INDEX(tab_MinKomp[Wymagania VDA 6.5 Product / Forderungen],MATCH($B233,tab_MinKomp[[Stanowisko / Position ]:[Stanowisko / Position ]],0))="n/a","n/a",AP233-INDEX(tab_MinKomp[Wymagania VDA 6.5 Product / Forderungen],MATCH($B233,tab_MinKomp[[Stanowisko / Position ]:[Stanowisko / Position ]],0)))</f>
        <v>n/a</v>
      </c>
      <c r="AQ234" s="194">
        <v>1</v>
      </c>
      <c r="AR234" s="194" t="str">
        <f>IF(INDEX(tab_MinKomp[Wymagania VDA 6.5 Product / Forderungen],MATCH($B233,tab_MinKomp[[Stanowisko / Position ]:[Stanowisko / Position ]],0))="n/a","n/a",AR233-INDEX(tab_MinKomp[Wymagania VDA 6.5 Product / Forderungen],MATCH($B233,tab_MinKomp[[Stanowisko / Position ]:[Stanowisko / Position ]],0)))</f>
        <v>n/a</v>
      </c>
      <c r="AS234" s="194" t="s">
        <v>248</v>
      </c>
      <c r="AT234" s="194" t="str">
        <f>IF(INDEX(tab_MinKomp[Wymagania VDA 6.5 Product / Forderungen],MATCH($B233,tab_MinKomp[[Stanowisko / Position ]:[Stanowisko / Position ]],0))="n/a","n/a",AT233-INDEX(tab_MinKomp[Wymagania VDA 6.5 Product / Forderungen],MATCH($B233,tab_MinKomp[[Stanowisko / Position ]:[Stanowisko / Position ]],0)))</f>
        <v>n/a</v>
      </c>
      <c r="AU234" s="194">
        <f>IF(INDEX(tab_MinKomp[LEAN MANAGEMENT],MATCH($B233,tab_MinKomp[[Stanowisko / Position ]:[Stanowisko / Position ]],0))="n/a","n/a",AU233-INDEX(tab_MinKomp[LEAN MANAGEMENT],MATCH($B233,tab_MinKomp[[Stanowisko / Position ]:[Stanowisko / Position ]],0)))</f>
        <v>0</v>
      </c>
      <c r="AV234" s="194">
        <v>2</v>
      </c>
      <c r="AW234" s="194">
        <f>IF(INDEX(tab_MinKomp[LEAN MANAGEMENT],MATCH($B233,tab_MinKomp[[Stanowisko / Position ]:[Stanowisko / Position ]],0))="n/a","n/a",AW233-INDEX(tab_MinKomp[LEAN MANAGEMENT],MATCH($B233,tab_MinKomp[[Stanowisko / Position ]:[Stanowisko / Position ]],0)))</f>
        <v>0</v>
      </c>
      <c r="AX234" s="194" t="str">
        <f>IF(INDEX(tab_MinKomp[Wymagania VDA 6.5 Product / Forderungen],MATCH($B233,tab_MinKomp[[Stanowisko / Position ]:[Stanowisko / Position ]],0))="n/a","n/a",AX233-INDEX(tab_MinKomp[Wymagania VDA 6.5 Product / Forderungen],MATCH($B233,tab_MinKomp[[Stanowisko / Position ]:[Stanowisko / Position ]],0)))</f>
        <v>n/a</v>
      </c>
      <c r="AY234" s="194" t="str">
        <f>IF(INDEX(tab_MinKomp[Wymagania VDA 6.5 Product / Forderungen],MATCH($B233,tab_MinKomp[[Stanowisko / Position ]:[Stanowisko / Position ]],0))="n/a","n/a",AY233-INDEX(tab_MinKomp[Wymagania VDA 6.5 Product / Forderungen],MATCH($B233,tab_MinKomp[[Stanowisko / Position ]:[Stanowisko / Position ]],0)))</f>
        <v>n/a</v>
      </c>
      <c r="AZ234" s="194" t="str">
        <f>IF(INDEX(tab_MinKomp[Wymagania VDA 6.5 Product / Forderungen],MATCH($B233,tab_MinKomp[[Stanowisko / Position ]:[Stanowisko / Position ]],0))="n/a","n/a",AZ233-INDEX(tab_MinKomp[Wymagania VDA 6.5 Product / Forderungen],MATCH($B233,tab_MinKomp[[Stanowisko / Position ]:[Stanowisko / Position ]],0)))</f>
        <v>n/a</v>
      </c>
      <c r="BA234" s="194">
        <v>0</v>
      </c>
      <c r="BB234" s="194">
        <v>0</v>
      </c>
      <c r="BC234" s="194" t="str">
        <f>IF(INDEX(tab_MinKomp[Wymagania VDA 6.5 Product / Forderungen],MATCH($B233,tab_MinKomp[[Stanowisko / Position ]:[Stanowisko / Position ]],0))="n/a","n/a",BC233-INDEX(tab_MinKomp[Wymagania VDA 6.5 Product / Forderungen],MATCH($B233,tab_MinKomp[[Stanowisko / Position ]:[Stanowisko / Position ]],0)))</f>
        <v>n/a</v>
      </c>
      <c r="BD234" s="194" t="str">
        <f>IF(INDEX(tab_MinKomp[Wymagania VDA 6.5 Product / Forderungen],MATCH($B233,tab_MinKomp[[Stanowisko / Position ]:[Stanowisko / Position ]],0))="n/a","n/a",BD233-INDEX(tab_MinKomp[Wymagania VDA 6.5 Product / Forderungen],MATCH($B233,tab_MinKomp[[Stanowisko / Position ]:[Stanowisko / Position ]],0)))</f>
        <v>n/a</v>
      </c>
      <c r="BE234" s="194" t="str">
        <f>IF(INDEX(tab_MinKomp[Wymagania VDA 6.5 Product / Forderungen],MATCH($B233,tab_MinKomp[[Stanowisko / Position ]:[Stanowisko / Position ]],0))="n/a","n/a",BE233-INDEX(tab_MinKomp[Wymagania VDA 6.5 Product / Forderungen],MATCH($B233,tab_MinKomp[[Stanowisko / Position ]:[Stanowisko / Position ]],0)))</f>
        <v>n/a</v>
      </c>
      <c r="BF234" s="194" t="str">
        <f>IF(INDEX(tab_MinKomp[Wymagania VDA 6.5 Product / Forderungen],MATCH($B233,tab_MinKomp[[Stanowisko / Position ]:[Stanowisko / Position ]],0))="n/a","n/a",BF233-INDEX(tab_MinKomp[Wymagania VDA 6.5 Product / Forderungen],MATCH($B233,tab_MinKomp[[Stanowisko / Position ]:[Stanowisko / Position ]],0)))</f>
        <v>n/a</v>
      </c>
      <c r="BG234" s="194" t="str">
        <f>IF(INDEX(tab_MinKomp[Wymagania VDA 6.5 Product / Forderungen],MATCH($B233,tab_MinKomp[[Stanowisko / Position ]:[Stanowisko / Position ]],0))="n/a","n/a",BG233-INDEX(tab_MinKomp[Wymagania VDA 6.5 Product / Forderungen],MATCH($B233,tab_MinKomp[[Stanowisko / Position ]:[Stanowisko / Position ]],0)))</f>
        <v>n/a</v>
      </c>
      <c r="BH234" s="194" t="str">
        <f>IF(INDEX(tab_MinKomp[Wymagania VDA 6.5 Product / Forderungen],MATCH($B233,tab_MinKomp[[Stanowisko / Position ]:[Stanowisko / Position ]],0))="n/a","n/a",BH233-INDEX(tab_MinKomp[Wymagania VDA 6.5 Product / Forderungen],MATCH($B233,tab_MinKomp[[Stanowisko / Position ]:[Stanowisko / Position ]],0)))</f>
        <v>n/a</v>
      </c>
      <c r="BI234" s="194" t="str">
        <f>IF(INDEX(tab_MinKomp[Wymagania VDA 6.5 Product / Forderungen],MATCH($B233,tab_MinKomp[[Stanowisko / Position ]:[Stanowisko / Position ]],0))="n/a","n/a",BI233-INDEX(tab_MinKomp[Wymagania VDA 6.5 Product / Forderungen],MATCH($B233,tab_MinKomp[[Stanowisko / Position ]:[Stanowisko / Position ]],0)))</f>
        <v>n/a</v>
      </c>
      <c r="BJ234" s="194" t="str">
        <f>IF(INDEX(tab_MinKomp[Wymagania VDA 6.5 Product / Forderungen],MATCH($B233,tab_MinKomp[[Stanowisko / Position ]:[Stanowisko / Position ]],0))="n/a","n/a",BJ233-INDEX(tab_MinKomp[Wymagania VDA 6.5 Product / Forderungen],MATCH($B233,tab_MinKomp[[Stanowisko / Position ]:[Stanowisko / Position ]],0)))</f>
        <v>n/a</v>
      </c>
      <c r="BK234" s="194" t="str">
        <f>IF(INDEX(tab_MinKomp[Wymagania VDA 6.5 Product / Forderungen],MATCH($B233,tab_MinKomp[[Stanowisko / Position ]:[Stanowisko / Position ]],0))="n/a","n/a",BK233-INDEX(tab_MinKomp[Wymagania VDA 6.5 Product / Forderungen],MATCH($B233,tab_MinKomp[[Stanowisko / Position ]:[Stanowisko / Position ]],0)))</f>
        <v>n/a</v>
      </c>
      <c r="BL234" s="194" t="str">
        <f>IF(INDEX(tab_MinKomp[Wymagania VDA 6.5 Product / Forderungen],MATCH($B233,tab_MinKomp[[Stanowisko / Position ]:[Stanowisko / Position ]],0))="n/a","n/a",BL233-INDEX(tab_MinKomp[Wymagania VDA 6.5 Product / Forderungen],MATCH($B233,tab_MinKomp[[Stanowisko / Position ]:[Stanowisko / Position ]],0)))</f>
        <v>n/a</v>
      </c>
      <c r="BM234" s="194" t="str">
        <f>IF(INDEX(tab_MinKomp[Planowanie produkcji / Produktionsplanung],MATCH($B233,tab_MinKomp[[Stanowisko / Position ]:[Stanowisko / Position ]],0))="n/a","n/a",BM233-INDEX(tab_MinKomp[Planowanie produkcji / Produktionsplanung],MATCH($B233,tab_MinKomp[[Stanowisko / Position ]:[Stanowisko / Position ]],0)))</f>
        <v>n/a</v>
      </c>
      <c r="BN234" s="194" t="str">
        <f>IF(INDEX(tab_MinKomp[Planowanie produkcji / Produktionsplanung],MATCH($B233,tab_MinKomp[[Stanowisko / Position ]:[Stanowisko / Position ]],0))="n/a","n/a",BN233-INDEX(tab_MinKomp[Planowanie produkcji / Produktionsplanung],MATCH($B233,tab_MinKomp[[Stanowisko / Position ]:[Stanowisko / Position ]],0)))</f>
        <v>n/a</v>
      </c>
      <c r="BO234" s="194" t="str">
        <f>IF(INDEX(tab_MinKomp[Planowanie produkcji / Produktionsplanung],MATCH($B233,tab_MinKomp[[Stanowisko / Position ]:[Stanowisko / Position ]],0))="n/a","n/a",BO233-INDEX(tab_MinKomp[Planowanie produkcji / Produktionsplanung],MATCH($B233,tab_MinKomp[[Stanowisko / Position ]:[Stanowisko / Position ]],0)))</f>
        <v>n/a</v>
      </c>
      <c r="BP234" s="194" t="str">
        <f>IF(INDEX(tab_MinKomp[Planowanie produkcji / Produktionsplanung],MATCH($B233,tab_MinKomp[[Stanowisko / Position ]:[Stanowisko / Position ]],0))="n/a","n/a",BP233-INDEX(tab_MinKomp[Planowanie produkcji / Produktionsplanung],MATCH($B233,tab_MinKomp[[Stanowisko / Position ]:[Stanowisko / Position ]],0)))</f>
        <v>n/a</v>
      </c>
      <c r="BQ234" s="194" t="str">
        <f>IF(INDEX(tab_MinKomp[Planowanie produkcji / Produktionsplanung],MATCH($B233,tab_MinKomp[[Stanowisko / Position ]:[Stanowisko / Position ]],0))="n/a","n/a",BQ233-INDEX(tab_MinKomp[Planowanie produkcji / Produktionsplanung],MATCH($B233,tab_MinKomp[[Stanowisko / Position ]:[Stanowisko / Position ]],0)))</f>
        <v>n/a</v>
      </c>
      <c r="BR234" s="194" t="str">
        <f>IF(INDEX(tab_MinKomp[Planowanie produkcji / Produktionsplanung],MATCH($B233,tab_MinKomp[[Stanowisko / Position ]:[Stanowisko / Position ]],0))="n/a","n/a",BR233-INDEX(tab_MinKomp[Planowanie produkcji / Produktionsplanung],MATCH($B233,tab_MinKomp[[Stanowisko / Position ]:[Stanowisko / Position ]],0)))</f>
        <v>n/a</v>
      </c>
      <c r="BS234" s="194" t="str">
        <f>IF(INDEX(tab_MinKomp[Planowanie produkcji / Produktionsplanung],MATCH($B233,tab_MinKomp[[Stanowisko / Position ]:[Stanowisko / Position ]],0))="n/a","n/a",BS233-INDEX(tab_MinKomp[Planowanie produkcji / Produktionsplanung],MATCH($B233,tab_MinKomp[[Stanowisko / Position ]:[Stanowisko / Position ]],0)))</f>
        <v>n/a</v>
      </c>
      <c r="BT234" s="194" t="str">
        <f>IF(INDEX(tab_MinKomp[Planowanie produkcji / Produktionsplanung],MATCH($B233,tab_MinKomp[[Stanowisko / Position ]:[Stanowisko / Position ]],0))="n/a","n/a",BT233-INDEX(tab_MinKomp[Planowanie produkcji / Produktionsplanung],MATCH($B233,tab_MinKomp[[Stanowisko / Position ]:[Stanowisko / Position ]],0)))</f>
        <v>n/a</v>
      </c>
      <c r="BU234" s="194">
        <v>2</v>
      </c>
      <c r="BV234" s="194" t="str">
        <f>IF(INDEX(tab_MinKomp[Planowanie produkcji / Produktionsplanung],MATCH($B233,tab_MinKomp[[Stanowisko / Position ]:[Stanowisko / Position ]],0))="n/a","n/a",BV233-INDEX(tab_MinKomp[Planowanie produkcji / Produktionsplanung],MATCH($B233,tab_MinKomp[[Stanowisko / Position ]:[Stanowisko / Position ]],0)))</f>
        <v>n/a</v>
      </c>
      <c r="BW234" s="194" t="str">
        <f>IF(INDEX(tab_MinKomp[Planowanie produkcji / Produktionsplanung],MATCH($B233,tab_MinKomp[[Stanowisko / Position ]:[Stanowisko / Position ]],0))="n/a","n/a",BW233-INDEX(tab_MinKomp[Planowanie produkcji / Produktionsplanung],MATCH($B233,tab_MinKomp[[Stanowisko / Position ]:[Stanowisko / Position ]],0)))</f>
        <v>n/a</v>
      </c>
      <c r="BX234" s="194" t="str">
        <f>IF(INDEX(tab_MinKomp[Planowanie produkcji / Produktionsplanung],MATCH($B233,tab_MinKomp[[Stanowisko / Position ]:[Stanowisko / Position ]],0))="n/a","n/a",BX233-INDEX(tab_MinKomp[Planowanie produkcji / Produktionsplanung],MATCH($B233,tab_MinKomp[[Stanowisko / Position ]:[Stanowisko / Position ]],0)))</f>
        <v>n/a</v>
      </c>
      <c r="BY234" s="194" t="str">
        <f>IF(INDEX(tab_MinKomp[Planowanie produkcji / Produktionsplanung],MATCH($B233,tab_MinKomp[[Stanowisko / Position ]:[Stanowisko / Position ]],0))="n/a","n/a",BY233-INDEX(tab_MinKomp[Planowanie produkcji / Produktionsplanung],MATCH($B233,tab_MinKomp[[Stanowisko / Position ]:[Stanowisko / Position ]],0)))</f>
        <v>n/a</v>
      </c>
      <c r="BZ234" s="194" t="str">
        <f>IF(INDEX(tab_MinKomp[Planowanie produkcji / Produktionsplanung],MATCH($B233,tab_MinKomp[[Stanowisko / Position ]:[Stanowisko / Position ]],0))="n/a","n/a",BZ233-INDEX(tab_MinKomp[Planowanie produkcji / Produktionsplanung],MATCH($B233,tab_MinKomp[[Stanowisko / Position ]:[Stanowisko / Position ]],0)))</f>
        <v>n/a</v>
      </c>
      <c r="CA234" s="194" t="str">
        <f>IF(INDEX(tab_MinKomp[Planowanie produkcji / Produktionsplanung],MATCH($B233,tab_MinKomp[[Stanowisko / Position ]:[Stanowisko / Position ]],0))="n/a","n/a",CA233-INDEX(tab_MinKomp[Planowanie produkcji / Produktionsplanung],MATCH($B233,tab_MinKomp[[Stanowisko / Position ]:[Stanowisko / Position ]],0)))</f>
        <v>n/a</v>
      </c>
      <c r="CB234" s="194" t="str">
        <f>IF(INDEX(tab_MinKomp[Wymagania VDA 6.5 Product / Forderungen],MATCH($B233,tab_MinKomp[[Stanowisko / Position ]:[Stanowisko / Position ]],0))="n/a","n/a",CB233-INDEX(tab_MinKomp[Wymagania VDA 6.5 Product / Forderungen],MATCH($B233,tab_MinKomp[[Stanowisko / Position ]:[Stanowisko / Position ]],0)))</f>
        <v>n/a</v>
      </c>
      <c r="CC234" s="194" t="str">
        <f>IF(INDEX(tab_MinKomp[Wymagania VDA 6.5 Product / Forderungen],MATCH($B233,tab_MinKomp[[Stanowisko / Position ]:[Stanowisko / Position ]],0))="n/a","n/a",CC233-INDEX(tab_MinKomp[Wymagania VDA 6.5 Product / Forderungen],MATCH($B233,tab_MinKomp[[Stanowisko / Position ]:[Stanowisko / Position ]],0)))</f>
        <v>n/a</v>
      </c>
      <c r="CD234" s="194">
        <f>IF(INDEX(tab_MinKomp[Obsługa maszyn Novapax / Novapax Maschinenbedienung],MATCH($B233,tab_MinKomp[[Stanowisko / Position ]:[Stanowisko / Position ]],0))="n/a","n/a",CD233-INDEX(tab_MinKomp[Obsługa maszyn Novapax / Novapax Maschinenbedienung],MATCH($B233,tab_MinKomp[[Stanowisko / Position ]:[Stanowisko / Position ]],0)))</f>
        <v>-1</v>
      </c>
      <c r="CE234" s="194" t="str">
        <f>IF(INDEX(tab_MinKomp[Wymagania VDA 6.5 Product / Forderungen],MATCH($B233,tab_MinKomp[[Stanowisko / Position ]:[Stanowisko / Position ]],0))="n/a","n/a",CE233-INDEX(tab_MinKomp[Wymagania VDA 6.5 Product / Forderungen],MATCH($B233,tab_MinKomp[[Stanowisko / Position ]:[Stanowisko / Position ]],0)))</f>
        <v>n/a</v>
      </c>
      <c r="CF234" s="194" t="str">
        <f>IF(INDEX(tab_MinKomp[Wymagania VDA 6.5 Product / Forderungen],MATCH($B233,tab_MinKomp[[Stanowisko / Position ]:[Stanowisko / Position ]],0))="n/a","n/a",CF233-INDEX(tab_MinKomp[Wymagania VDA 6.5 Product / Forderungen],MATCH($B233,tab_MinKomp[[Stanowisko / Position ]:[Stanowisko / Position ]],0)))</f>
        <v>n/a</v>
      </c>
      <c r="CG234" s="194">
        <f>IF(INDEX(tab_MinKomp[Obsługa maszyn Novapax / Novapax Maschinenbedienung],MATCH($B233,tab_MinKomp[[Stanowisko / Position ]:[Stanowisko / Position ]],0))="n/a","n/a",CG233-INDEX(tab_MinKomp[Obsługa maszyn Novapax / Novapax Maschinenbedienung],MATCH($B233,tab_MinKomp[[Stanowisko / Position ]:[Stanowisko / Position ]],0)))</f>
        <v>-1</v>
      </c>
      <c r="CH234" s="194" t="str">
        <f>IF(INDEX(tab_MinKomp[Wymagania VDA 6.5 Product / Forderungen],MATCH($B233,tab_MinKomp[[Stanowisko / Position ]:[Stanowisko / Position ]],0))="n/a","n/a",CH233-INDEX(tab_MinKomp[Wymagania VDA 6.5 Product / Forderungen],MATCH($B233,tab_MinKomp[[Stanowisko / Position ]:[Stanowisko / Position ]],0)))</f>
        <v>n/a</v>
      </c>
      <c r="CI234" s="194" t="str">
        <f>IF(INDEX(tab_MinKomp[Wymagania VDA 6.5 Product / Forderungen],MATCH($B233,tab_MinKomp[[Stanowisko / Position ]:[Stanowisko / Position ]],0))="n/a","n/a",CI233-INDEX(tab_MinKomp[Wymagania VDA 6.5 Product / Forderungen],MATCH($B233,tab_MinKomp[[Stanowisko / Position ]:[Stanowisko / Position ]],0)))</f>
        <v>n/a</v>
      </c>
      <c r="CJ234" s="194" t="str">
        <f>IF(INDEX(tab_MinKomp[Wymagania VDA 6.5 Product / Forderungen],MATCH($B233,tab_MinKomp[[Stanowisko / Position ]:[Stanowisko / Position ]],0))="n/a","n/a",CJ233-INDEX(tab_MinKomp[Wymagania VDA 6.5 Product / Forderungen],MATCH($B233,tab_MinKomp[[Stanowisko / Position ]:[Stanowisko / Position ]],0)))</f>
        <v>n/a</v>
      </c>
      <c r="CK234" s="194" t="str">
        <f>IF(INDEX(tab_MinKomp[Wymagania VDA 6.5 Product / Forderungen],MATCH($B233,tab_MinKomp[[Stanowisko / Position ]:[Stanowisko / Position ]],0))="n/a","n/a",CK233-INDEX(tab_MinKomp[Wymagania VDA 6.5 Product / Forderungen],MATCH($B233,tab_MinKomp[[Stanowisko / Position ]:[Stanowisko / Position ]],0)))</f>
        <v>n/a</v>
      </c>
      <c r="CL234" s="194" t="str">
        <f>IF(INDEX(tab_MinKomp[Wymagania VDA 6.5 Product / Forderungen],MATCH($B233,tab_MinKomp[[Stanowisko / Position ]:[Stanowisko / Position ]],0))="n/a","n/a",CL233-INDEX(tab_MinKomp[Wymagania VDA 6.5 Product / Forderungen],MATCH($B233,tab_MinKomp[[Stanowisko / Position ]:[Stanowisko / Position ]],0)))</f>
        <v>n/a</v>
      </c>
      <c r="CM234" s="194" t="str">
        <f>IF(INDEX(tab_MinKomp[Wymagania VDA 6.5 Product / Forderungen],MATCH($B233,tab_MinKomp[[Stanowisko / Position ]:[Stanowisko / Position ]],0))="n/a","n/a",CM233-INDEX(tab_MinKomp[Wymagania VDA 6.5 Product / Forderungen],MATCH($B233,tab_MinKomp[[Stanowisko / Position ]:[Stanowisko / Position ]],0)))</f>
        <v>n/a</v>
      </c>
      <c r="CN234" s="194" t="str">
        <f>IF(INDEX(tab_MinKomp[Wymagania VDA 6.5 Product / Forderungen],MATCH($B233,tab_MinKomp[[Stanowisko / Position ]:[Stanowisko / Position ]],0))="n/a","n/a",CN233-INDEX(tab_MinKomp[Wymagania VDA 6.5 Product / Forderungen],MATCH($B233,tab_MinKomp[[Stanowisko / Position ]:[Stanowisko / Position ]],0)))</f>
        <v>n/a</v>
      </c>
      <c r="CO234" s="194" t="str">
        <f>IF(INDEX(tab_MinKomp[Wymagania VDA 6.5 Product / Forderungen],MATCH($B233,tab_MinKomp[[Stanowisko / Position ]:[Stanowisko / Position ]],0))="n/a","n/a",CO233-INDEX(tab_MinKomp[Wymagania VDA 6.5 Product / Forderungen],MATCH($B233,tab_MinKomp[[Stanowisko / Position ]:[Stanowisko / Position ]],0)))</f>
        <v>n/a</v>
      </c>
      <c r="CP234" s="194" t="str">
        <f>IF(INDEX(tab_MinKomp[Wymagania VDA 6.5 Product / Forderungen],MATCH($B233,tab_MinKomp[[Stanowisko / Position ]:[Stanowisko / Position ]],0))="n/a","n/a",CP233-INDEX(tab_MinKomp[Wymagania VDA 6.5 Product / Forderungen],MATCH($B233,tab_MinKomp[[Stanowisko / Position ]:[Stanowisko / Position ]],0)))</f>
        <v>n/a</v>
      </c>
      <c r="CQ234" s="194" t="str">
        <f>IF(INDEX(tab_MinKomp[Wymagania VDA 6.5 Product / Forderungen],MATCH($B233,tab_MinKomp[[Stanowisko / Position ]:[Stanowisko / Position ]],0))="n/a","n/a",CQ233-INDEX(tab_MinKomp[Wymagania VDA 6.5 Product / Forderungen],MATCH($B233,tab_MinKomp[[Stanowisko / Position ]:[Stanowisko / Position ]],0)))</f>
        <v>n/a</v>
      </c>
      <c r="CR234" s="194" t="str">
        <f>IF(INDEX(tab_MinKomp[Wymagania VDA 6.5 Product / Forderungen],MATCH($B233,tab_MinKomp[[Stanowisko / Position ]:[Stanowisko / Position ]],0))="n/a","n/a",CR233-INDEX(tab_MinKomp[Wymagania VDA 6.5 Product / Forderungen],MATCH($B233,tab_MinKomp[[Stanowisko / Position ]:[Stanowisko / Position ]],0)))</f>
        <v>n/a</v>
      </c>
      <c r="CS234" s="194" t="str">
        <f>IF(INDEX(tab_MinKomp[Wymagania VDA 6.5 Product / Forderungen],MATCH($B233,tab_MinKomp[[Stanowisko / Position ]:[Stanowisko / Position ]],0))="n/a","n/a",CS233-INDEX(tab_MinKomp[Wymagania VDA 6.5 Product / Forderungen],MATCH($B233,tab_MinKomp[[Stanowisko / Position ]:[Stanowisko / Position ]],0)))</f>
        <v>n/a</v>
      </c>
      <c r="CT234" s="194" t="str">
        <f>IF(INDEX(tab_MinKomp[Wymagania VDA 6.5 Product / Forderungen],MATCH($B233,tab_MinKomp[[Stanowisko / Position ]:[Stanowisko / Position ]],0))="n/a","n/a",CT233-INDEX(tab_MinKomp[Wymagania VDA 6.5 Product / Forderungen],MATCH($B233,tab_MinKomp[[Stanowisko / Position ]:[Stanowisko / Position ]],0)))</f>
        <v>n/a</v>
      </c>
      <c r="CU234" s="194" t="str">
        <f>IF(INDEX(tab_MinKomp[Wymagania VDA 6.5 Product / Forderungen],MATCH($B233,tab_MinKomp[[Stanowisko / Position ]:[Stanowisko / Position ]],0))="n/a","n/a",CU233-INDEX(tab_MinKomp[Wymagania VDA 6.5 Product / Forderungen],MATCH($B233,tab_MinKomp[[Stanowisko / Position ]:[Stanowisko / Position ]],0)))</f>
        <v>n/a</v>
      </c>
      <c r="CV234" s="194" t="str">
        <f>IF(INDEX(tab_MinKomp[Wymagania VDA 6.5 Product / Forderungen],MATCH($B233,tab_MinKomp[[Stanowisko / Position ]:[Stanowisko / Position ]],0))="n/a","n/a",CV233-INDEX(tab_MinKomp[Wymagania VDA 6.5 Product / Forderungen],MATCH($B233,tab_MinKomp[[Stanowisko / Position ]:[Stanowisko / Position ]],0)))</f>
        <v>n/a</v>
      </c>
      <c r="CW234" s="194">
        <v>1</v>
      </c>
      <c r="CX234" s="194" t="str">
        <f>IF(INDEX(tab_MinKomp[Wymagania VDA 6.5 Product / Forderungen],MATCH($B233,tab_MinKomp[[Stanowisko / Position ]:[Stanowisko / Position ]],0))="n/a","n/a",CX233-INDEX(tab_MinKomp[Wymagania VDA 6.5 Product / Forderungen],MATCH($B233,tab_MinKomp[[Stanowisko / Position ]:[Stanowisko / Position ]],0)))</f>
        <v>n/a</v>
      </c>
      <c r="CY234" s="194" t="str">
        <f>IF(INDEX(tab_MinKomp[Wymagania VDA 6.5 Product / Forderungen],MATCH($B233,tab_MinKomp[[Stanowisko / Position ]:[Stanowisko / Position ]],0))="n/a","n/a",CY233-INDEX(tab_MinKomp[Wymagania VDA 6.5 Product / Forderungen],MATCH($B233,tab_MinKomp[[Stanowisko / Position ]:[Stanowisko / Position ]],0)))</f>
        <v>n/a</v>
      </c>
      <c r="CZ234" s="194" t="str">
        <f>IF(INDEX(tab_MinKomp[Wymagania VDA 6.5 Product / Forderungen],MATCH($B233,tab_MinKomp[[Stanowisko / Position ]:[Stanowisko / Position ]],0))="n/a","n/a",CZ233-INDEX(tab_MinKomp[Wymagania VDA 6.5 Product / Forderungen],MATCH($B233,tab_MinKomp[[Stanowisko / Position ]:[Stanowisko / Position ]],0)))</f>
        <v>n/a</v>
      </c>
      <c r="DA234" s="194" t="str">
        <f>IF(INDEX(tab_MinKomp[Wymagania VDA 6.5 Product / Forderungen],MATCH($B233,tab_MinKomp[[Stanowisko / Position ]:[Stanowisko / Position ]],0))="n/a","n/a",DA233-INDEX(tab_MinKomp[Wymagania VDA 6.5 Product / Forderungen],MATCH($B233,tab_MinKomp[[Stanowisko / Position ]:[Stanowisko / Position ]],0)))</f>
        <v>n/a</v>
      </c>
      <c r="DB234" s="194" t="str">
        <f>IF(INDEX(tab_MinKomp[Wymagania VDA 6.5 Product / Forderungen],MATCH($B233,tab_MinKomp[[Stanowisko / Position ]:[Stanowisko / Position ]],0))="n/a","n/a",DB233-INDEX(tab_MinKomp[Wymagania VDA 6.5 Product / Forderungen],MATCH($B233,tab_MinKomp[[Stanowisko / Position ]:[Stanowisko / Position ]],0)))</f>
        <v>n/a</v>
      </c>
      <c r="DC234" s="194" t="str">
        <f>IF(INDEX(tab_MinKomp[SUPPLIER MANAGEMENT],MATCH($B233,tab_MinKomp[[Stanowisko / Position ]:[Stanowisko / Position ]],0))="n/a","n/a",DC233-INDEX(tab_MinKomp[SUPPLIER MANAGEMENT],MATCH($B233,tab_MinKomp[[Stanowisko / Position ]:[Stanowisko / Position ]],0)))</f>
        <v>n/a</v>
      </c>
      <c r="DD234" s="194" t="str">
        <f>IF(INDEX(tab_MinKomp[SUPPLIER MANAGEMENT],MATCH($B233,tab_MinKomp[[Stanowisko / Position ]:[Stanowisko / Position ]],0))="n/a","n/a",DD233-INDEX(tab_MinKomp[SUPPLIER MANAGEMENT],MATCH($B233,tab_MinKomp[[Stanowisko / Position ]:[Stanowisko / Position ]],0)))</f>
        <v>n/a</v>
      </c>
      <c r="DE234" s="194" t="str">
        <f>IF(INDEX(tab_MinKomp[SUPPLIER MANAGEMENT],MATCH($B233,tab_MinKomp[[Stanowisko / Position ]:[Stanowisko / Position ]],0))="n/a","n/a",DE233-INDEX(tab_MinKomp[SUPPLIER MANAGEMENT],MATCH($B233,tab_MinKomp[[Stanowisko / Position ]:[Stanowisko / Position ]],0)))</f>
        <v>n/a</v>
      </c>
      <c r="DF234" s="194">
        <f>IF(INDEX(tab_MinKomp[LEAN MANAGEMENT],MATCH($B233,tab_MinKomp[[Stanowisko / Position ]:[Stanowisko / Position ]],0))="n/a","n/a",DF233-INDEX(tab_MinKomp[LEAN MANAGEMENT],MATCH($B233,tab_MinKomp[[Stanowisko / Position ]:[Stanowisko / Position ]],0)))</f>
        <v>0</v>
      </c>
      <c r="DG234" s="194" t="str">
        <f>IF(INDEX(tab_MinKomp[SUPPLIER MANAGEMENT],MATCH($B233,tab_MinKomp[[Stanowisko / Position ]:[Stanowisko / Position ]],0))="n/a","n/a",DG233-INDEX(tab_MinKomp[SUPPLIER MANAGEMENT],MATCH($B233,tab_MinKomp[[Stanowisko / Position ]:[Stanowisko / Position ]],0)))</f>
        <v>n/a</v>
      </c>
      <c r="DH234" s="194" t="str">
        <f>IF(INDEX(tab_MinKomp[SUPPLIER MANAGEMENT],MATCH($B233,tab_MinKomp[[Stanowisko / Position ]:[Stanowisko / Position ]],0))="n/a","n/a",DH233-INDEX(tab_MinKomp[SUPPLIER MANAGEMENT],MATCH($B233,tab_MinKomp[[Stanowisko / Position ]:[Stanowisko / Position ]],0)))</f>
        <v>n/a</v>
      </c>
      <c r="DI234" s="194" t="str">
        <f>IF(INDEX(tab_MinKomp[SUPPLIER MANAGEMENT],MATCH($B233,tab_MinKomp[[Stanowisko / Position ]:[Stanowisko / Position ]],0))="n/a","n/a",DI233-INDEX(tab_MinKomp[SUPPLIER MANAGEMENT],MATCH($B233,tab_MinKomp[[Stanowisko / Position ]:[Stanowisko / Position ]],0)))</f>
        <v>n/a</v>
      </c>
      <c r="DJ234" s="194" t="str">
        <f>IF(INDEX(tab_MinKomp[SUPPLIER MANAGEMENT],MATCH($B233,tab_MinKomp[[Stanowisko / Position ]:[Stanowisko / Position ]],0))="n/a","n/a",DJ233-INDEX(tab_MinKomp[SUPPLIER MANAGEMENT],MATCH($B233,tab_MinKomp[[Stanowisko / Position ]:[Stanowisko / Position ]],0)))</f>
        <v>n/a</v>
      </c>
      <c r="DK234" s="194" t="str">
        <f>IF(INDEX(tab_MinKomp[SUPPLIER MANAGEMENT],MATCH($B233,tab_MinKomp[[Stanowisko / Position ]:[Stanowisko / Position ]],0))="n/a","n/a",DK233-INDEX(tab_MinKomp[SUPPLIER MANAGEMENT],MATCH($B233,tab_MinKomp[[Stanowisko / Position ]:[Stanowisko / Position ]],0)))</f>
        <v>n/a</v>
      </c>
      <c r="DL234" s="194" t="str">
        <f>IF(INDEX(tab_MinKomp[SUPPLIER MANAGEMENT],MATCH($B233,tab_MinKomp[[Stanowisko / Position ]:[Stanowisko / Position ]],0))="n/a","n/a",DL233-INDEX(tab_MinKomp[SUPPLIER MANAGEMENT],MATCH($B233,tab_MinKomp[[Stanowisko / Position ]:[Stanowisko / Position ]],0)))</f>
        <v>n/a</v>
      </c>
      <c r="DM234" s="194" t="str">
        <f>IF(INDEX(tab_MinKomp[SUPPLIER MANAGEMENT],MATCH($B233,tab_MinKomp[[Stanowisko / Position ]:[Stanowisko / Position ]],0))="n/a","n/a",DM233-INDEX(tab_MinKomp[SUPPLIER MANAGEMENT],MATCH($B233,tab_MinKomp[[Stanowisko / Position ]:[Stanowisko / Position ]],0)))</f>
        <v>n/a</v>
      </c>
      <c r="DN234" s="194" t="str">
        <f>IF(INDEX(tab_MinKomp[SUPPLIER MANAGEMENT],MATCH($B233,tab_MinKomp[[Stanowisko / Position ]:[Stanowisko / Position ]],0))="n/a","n/a",DN233-INDEX(tab_MinKomp[SUPPLIER MANAGEMENT],MATCH($B233,tab_MinKomp[[Stanowisko / Position ]:[Stanowisko / Position ]],0)))</f>
        <v>n/a</v>
      </c>
      <c r="DO234" s="194" t="str">
        <f>IF(INDEX(tab_MinKomp[SUPPLIER MANAGEMENT],MATCH($B233,tab_MinKomp[[Stanowisko / Position ]:[Stanowisko / Position ]],0))="n/a","n/a",DO233-INDEX(tab_MinKomp[SUPPLIER MANAGEMENT],MATCH($B233,tab_MinKomp[[Stanowisko / Position ]:[Stanowisko / Position ]],0)))</f>
        <v>n/a</v>
      </c>
      <c r="DP234" s="194" t="str">
        <f>IF(INDEX(tab_MinKomp[SUPPLIER MANAGEMENT],MATCH($B233,tab_MinKomp[[Stanowisko / Position ]:[Stanowisko / Position ]],0))="n/a","n/a",DP233-INDEX(tab_MinKomp[SUPPLIER MANAGEMENT],MATCH($B233,tab_MinKomp[[Stanowisko / Position ]:[Stanowisko / Position ]],0)))</f>
        <v>n/a</v>
      </c>
      <c r="DQ234" s="194" t="str">
        <f>IF(INDEX(tab_MinKomp[SUPPLIER MANAGEMENT],MATCH($B233,tab_MinKomp[[Stanowisko / Position ]:[Stanowisko / Position ]],0))="n/a","n/a",DQ233-INDEX(tab_MinKomp[SUPPLIER MANAGEMENT],MATCH($B233,tab_MinKomp[[Stanowisko / Position ]:[Stanowisko / Position ]],0)))</f>
        <v>n/a</v>
      </c>
      <c r="DR234" s="194" t="str">
        <f>IF(INDEX(tab_MinKomp[SUPPLIER MANAGEMENT],MATCH($B233,tab_MinKomp[[Stanowisko / Position ]:[Stanowisko / Position ]],0))="n/a","n/a",DR233-INDEX(tab_MinKomp[SUPPLIER MANAGEMENT],MATCH($B233,tab_MinKomp[[Stanowisko / Position ]:[Stanowisko / Position ]],0)))</f>
        <v>n/a</v>
      </c>
      <c r="DS234" s="194" t="str">
        <f>IF(INDEX(tab_MinKomp[SUPPLIER MANAGEMENT],MATCH($B233,tab_MinKomp[[Stanowisko / Position ]:[Stanowisko / Position ]],0))="n/a","n/a",DS233-INDEX(tab_MinKomp[SUPPLIER MANAGEMENT],MATCH($B233,tab_MinKomp[[Stanowisko / Position ]:[Stanowisko / Position ]],0)))</f>
        <v>n/a</v>
      </c>
      <c r="DT234" s="194" t="str">
        <f>IF(INDEX(tab_MinKomp[SUPPLIER MANAGEMENT],MATCH($B233,tab_MinKomp[[Stanowisko / Position ]:[Stanowisko / Position ]],0))="n/a","n/a",DT233-INDEX(tab_MinKomp[SUPPLIER MANAGEMENT],MATCH($B233,tab_MinKomp[[Stanowisko / Position ]:[Stanowisko / Position ]],0)))</f>
        <v>n/a</v>
      </c>
      <c r="DU234" s="194" t="str">
        <f>IF(INDEX(tab_MinKomp[SUPPLIER MANAGEMENT],MATCH($B233,tab_MinKomp[[Stanowisko / Position ]:[Stanowisko / Position ]],0))="n/a","n/a",DU233-INDEX(tab_MinKomp[SUPPLIER MANAGEMENT],MATCH($B233,tab_MinKomp[[Stanowisko / Position ]:[Stanowisko / Position ]],0)))</f>
        <v>n/a</v>
      </c>
      <c r="DV234" s="194" t="str">
        <f>IF(INDEX(tab_MinKomp[SUPPLIER MANAGEMENT],MATCH($B233,tab_MinKomp[[Stanowisko / Position ]:[Stanowisko / Position ]],0))="n/a","n/a",DV233-INDEX(tab_MinKomp[SUPPLIER MANAGEMENT],MATCH($B233,tab_MinKomp[[Stanowisko / Position ]:[Stanowisko / Position ]],0)))</f>
        <v>n/a</v>
      </c>
      <c r="DW234" s="194" t="str">
        <f>IF(INDEX(tab_MinKomp[SUPPLIER MANAGEMENT],MATCH($B233,tab_MinKomp[[Stanowisko / Position ]:[Stanowisko / Position ]],0))="n/a","n/a",DW233-INDEX(tab_MinKomp[SUPPLIER MANAGEMENT],MATCH($B233,tab_MinKomp[[Stanowisko / Position ]:[Stanowisko / Position ]],0)))</f>
        <v>n/a</v>
      </c>
      <c r="DX234" s="194" t="str">
        <f>IF(INDEX(tab_MinKomp[SUPPLIER MANAGEMENT],MATCH($B233,tab_MinKomp[[Stanowisko / Position ]:[Stanowisko / Position ]],0))="n/a","n/a",DX233-INDEX(tab_MinKomp[SUPPLIER MANAGEMENT],MATCH($B233,tab_MinKomp[[Stanowisko / Position ]:[Stanowisko / Position ]],0)))</f>
        <v>n/a</v>
      </c>
      <c r="DY234" s="194" t="str">
        <f>IF(INDEX(tab_MinKomp[SUPPLIER MANAGEMENT],MATCH($B233,tab_MinKomp[[Stanowisko / Position ]:[Stanowisko / Position ]],0))="n/a","n/a",DY233-INDEX(tab_MinKomp[SUPPLIER MANAGEMENT],MATCH($B233,tab_MinKomp[[Stanowisko / Position ]:[Stanowisko / Position ]],0)))</f>
        <v>n/a</v>
      </c>
      <c r="DZ234" s="194" t="str">
        <f>IF(INDEX(tab_MinKomp[SUPPLIER MANAGEMENT],MATCH($B233,tab_MinKomp[[Stanowisko / Position ]:[Stanowisko / Position ]],0))="n/a","n/a",DZ233-INDEX(tab_MinKomp[SUPPLIER MANAGEMENT],MATCH($B233,tab_MinKomp[[Stanowisko / Position ]:[Stanowisko / Position ]],0)))</f>
        <v>n/a</v>
      </c>
      <c r="EA234" s="194" t="str">
        <f>IF(INDEX(tab_MinKomp[SUPPLIER MANAGEMENT],MATCH($B233,tab_MinKomp[[Stanowisko / Position ]:[Stanowisko / Position ]],0))="n/a","n/a",EA233-INDEX(tab_MinKomp[SUPPLIER MANAGEMENT],MATCH($B233,tab_MinKomp[[Stanowisko / Position ]:[Stanowisko / Position ]],0)))</f>
        <v>n/a</v>
      </c>
      <c r="EB234" s="194" t="str">
        <f>IF(INDEX(tab_MinKomp[SUPPLIER MANAGEMENT],MATCH($B233,tab_MinKomp[[Stanowisko / Position ]:[Stanowisko / Position ]],0))="n/a","n/a",EB233-INDEX(tab_MinKomp[SUPPLIER MANAGEMENT],MATCH($B233,tab_MinKomp[[Stanowisko / Position ]:[Stanowisko / Position ]],0)))</f>
        <v>n/a</v>
      </c>
      <c r="EC234" s="190" t="str">
        <f>IF(INDEX(tab_MinKomp[Testy czystości / Reinheitstests],MATCH($B233,tab_MinKomp[[Stanowisko / Position ]:[Stanowisko / Position ]],0))="n/a","n/a",EC233-INDEX(tab_MinKomp[Testy czystości / Reinheitstests],MATCH($B233,tab_MinKomp[[Stanowisko / Position ]:[Stanowisko / Position ]],0)))</f>
        <v>n/a</v>
      </c>
      <c r="ED234" s="190" t="str">
        <f>IF(INDEX(tab_MinKomp[Testy czystości / Reinheitstests],MATCH($B233,tab_MinKomp[[Stanowisko / Position ]:[Stanowisko / Position ]],0))="n/a","n/a",ED233-INDEX(tab_MinKomp[Testy czystości / Reinheitstests],MATCH($B233,tab_MinKomp[[Stanowisko / Position ]:[Stanowisko / Position ]],0)))</f>
        <v>n/a</v>
      </c>
      <c r="EE234" s="190" t="str">
        <f>IF(INDEX(tab_MinKomp[Testy czystości / Reinheitstests],MATCH($B233,tab_MinKomp[[Stanowisko / Position ]:[Stanowisko / Position ]],0))="n/a","n/a",EE233-INDEX(tab_MinKomp[Testy czystości / Reinheitstests],MATCH($B233,tab_MinKomp[[Stanowisko / Position ]:[Stanowisko / Position ]],0)))</f>
        <v>n/a</v>
      </c>
      <c r="EF234" s="190" t="str">
        <f>IF(INDEX(tab_MinKomp[Testy czystości / Reinheitstests],MATCH($B233,tab_MinKomp[[Stanowisko / Position ]:[Stanowisko / Position ]],0))="n/a","n/a",EF233-INDEX(tab_MinKomp[Testy czystości / Reinheitstests],MATCH($B233,tab_MinKomp[[Stanowisko / Position ]:[Stanowisko / Position ]],0)))</f>
        <v>n/a</v>
      </c>
      <c r="EG234" s="190" t="str">
        <f>IF(INDEX(tab_MinKomp[Testy czystości / Reinheitstests],MATCH($B233,tab_MinKomp[[Stanowisko / Position ]:[Stanowisko / Position ]],0))="n/a","n/a",EG233-INDEX(tab_MinKomp[Testy czystości / Reinheitstests],MATCH($B233,tab_MinKomp[[Stanowisko / Position ]:[Stanowisko / Position ]],0)))</f>
        <v>n/a</v>
      </c>
      <c r="EH234" s="190" t="str">
        <f>IF(INDEX(tab_MinKomp[Testy czystości / Reinheitstests],MATCH($B233,tab_MinKomp[[Stanowisko / Position ]:[Stanowisko / Position ]],0))="n/a","n/a",EH233-INDEX(tab_MinKomp[Testy czystości / Reinheitstests],MATCH($B233,tab_MinKomp[[Stanowisko / Position ]:[Stanowisko / Position ]],0)))</f>
        <v>n/a</v>
      </c>
      <c r="EI234" s="190" t="str">
        <f>IF(INDEX(tab_MinKomp[Testy czystości / Reinheitstests],MATCH($B233,tab_MinKomp[[Stanowisko / Position ]:[Stanowisko / Position ]],0))="n/a","n/a",EI233-INDEX(tab_MinKomp[Testy czystości / Reinheitstests],MATCH($B233,tab_MinKomp[[Stanowisko / Position ]:[Stanowisko / Position ]],0)))</f>
        <v>n/a</v>
      </c>
      <c r="EJ234" s="190" t="str">
        <f>IF(INDEX(tab_MinKomp[Testy czystości / Reinheitstests],MATCH($B233,tab_MinKomp[[Stanowisko / Position ]:[Stanowisko / Position ]],0))="n/a","n/a",EJ233-INDEX(tab_MinKomp[Testy czystości / Reinheitstests],MATCH($B233,tab_MinKomp[[Stanowisko / Position ]:[Stanowisko / Position ]],0)))</f>
        <v>n/a</v>
      </c>
      <c r="EK234" s="190" t="str">
        <f>IF(INDEX(tab_MinKomp[Testy czystości / Reinheitstests],MATCH($B233,tab_MinKomp[[Stanowisko / Position ]:[Stanowisko / Position ]],0))="n/a","n/a",EK233-INDEX(tab_MinKomp[Testy czystości / Reinheitstests],MATCH($B233,tab_MinKomp[[Stanowisko / Position ]:[Stanowisko / Position ]],0)))</f>
        <v>n/a</v>
      </c>
      <c r="EL234" s="190" t="str">
        <f>IF(INDEX(tab_MinKomp[Testy czystości / Reinheitstests],MATCH($B233,tab_MinKomp[[Stanowisko / Position ]:[Stanowisko / Position ]],0))="n/a","n/a",EL233-INDEX(tab_MinKomp[Testy czystości / Reinheitstests],MATCH($B233,tab_MinKomp[[Stanowisko / Position ]:[Stanowisko / Position ]],0)))</f>
        <v>n/a</v>
      </c>
      <c r="EM234" s="190" t="str">
        <f>IF(INDEX(tab_MinKomp[Testy czystości / Reinheitstests],MATCH($B233,tab_MinKomp[[Stanowisko / Position ]:[Stanowisko / Position ]],0))="n/a","n/a",EM233-INDEX(tab_MinKomp[Testy czystości / Reinheitstests],MATCH($B233,tab_MinKomp[[Stanowisko / Position ]:[Stanowisko / Position ]],0)))</f>
        <v>n/a</v>
      </c>
      <c r="EN234" s="190" t="str">
        <f>IF(INDEX(tab_MinKomp[Testy czystości / Reinheitstests],MATCH($B233,tab_MinKomp[[Stanowisko / Position ]:[Stanowisko / Position ]],0))="n/a","n/a",EN233-INDEX(tab_MinKomp[Testy czystości / Reinheitstests],MATCH($B233,tab_MinKomp[[Stanowisko / Position ]:[Stanowisko / Position ]],0)))</f>
        <v>n/a</v>
      </c>
      <c r="EO234" s="190" t="str">
        <f>IF(INDEX(tab_MinKomp[Testy czystości / Reinheitstests],MATCH($B233,tab_MinKomp[[Stanowisko / Position ]:[Stanowisko / Position ]],0))="n/a","n/a",EO233-INDEX(tab_MinKomp[Testy czystości / Reinheitstests],MATCH($B233,tab_MinKomp[[Stanowisko / Position ]:[Stanowisko / Position ]],0)))</f>
        <v>n/a</v>
      </c>
      <c r="EP234" s="190" t="str">
        <f>IF(INDEX(tab_MinKomp[Testy czystości / Reinheitstests],MATCH($B233,tab_MinKomp[[Stanowisko / Position ]:[Stanowisko / Position ]],0))="n/a","n/a",EP233-INDEX(tab_MinKomp[Testy czystości / Reinheitstests],MATCH($B233,tab_MinKomp[[Stanowisko / Position ]:[Stanowisko / Position ]],0)))</f>
        <v>n/a</v>
      </c>
      <c r="EQ234" s="190" t="str">
        <f>IF(INDEX(tab_MinKomp[Testy czystości / Reinheitstests],MATCH($B233,tab_MinKomp[[Stanowisko / Position ]:[Stanowisko / Position ]],0))="n/a","n/a",EQ233-INDEX(tab_MinKomp[Testy czystości / Reinheitstests],MATCH($B233,tab_MinKomp[[Stanowisko / Position ]:[Stanowisko / Position ]],0)))</f>
        <v>n/a</v>
      </c>
      <c r="ER234" s="190" t="str">
        <f>IF(INDEX(tab_MinKomp[Testy czystości / Reinheitstests],MATCH($B233,tab_MinKomp[[Stanowisko / Position ]:[Stanowisko / Position ]],0))="n/a","n/a",ER233-INDEX(tab_MinKomp[Testy czystości / Reinheitstests],MATCH($B233,tab_MinKomp[[Stanowisko / Position ]:[Stanowisko / Position ]],0)))</f>
        <v>n/a</v>
      </c>
      <c r="ES234" s="190" t="str">
        <f>IF(INDEX(tab_MinKomp[Testy czystości / Reinheitstests],MATCH($B233,tab_MinKomp[[Stanowisko / Position ]:[Stanowisko / Position ]],0))="n/a","n/a",ES233-INDEX(tab_MinKomp[Testy czystości / Reinheitstests],MATCH($B233,tab_MinKomp[[Stanowisko / Position ]:[Stanowisko / Position ]],0)))</f>
        <v>n/a</v>
      </c>
      <c r="ET234" s="190" t="str">
        <f>IF(INDEX(tab_MinKomp[Testy czystości / Reinheitstests],MATCH($B233,tab_MinKomp[[Stanowisko / Position ]:[Stanowisko / Position ]],0))="n/a","n/a",ET233-INDEX(tab_MinKomp[Testy czystości / Reinheitstests],MATCH($B233,tab_MinKomp[[Stanowisko / Position ]:[Stanowisko / Position ]],0)))</f>
        <v>n/a</v>
      </c>
      <c r="EU234" s="190" t="str">
        <f>IF(INDEX(tab_MinKomp[Testy czystości / Reinheitstests],MATCH($B233,tab_MinKomp[[Stanowisko / Position ]:[Stanowisko / Position ]],0))="n/a","n/a",EU233-INDEX(tab_MinKomp[Testy czystości / Reinheitstests],MATCH($B233,tab_MinKomp[[Stanowisko / Position ]:[Stanowisko / Position ]],0)))</f>
        <v>n/a</v>
      </c>
      <c r="EV234" s="190" t="str">
        <f>IF(INDEX(tab_MinKomp[Testy czystości / Reinheitstests],MATCH($B233,tab_MinKomp[[Stanowisko / Position ]:[Stanowisko / Position ]],0))="n/a","n/a",EV233-INDEX(tab_MinKomp[Testy czystości / Reinheitstests],MATCH($B233,tab_MinKomp[[Stanowisko / Position ]:[Stanowisko / Position ]],0)))</f>
        <v>n/a</v>
      </c>
      <c r="EW234" s="190" t="str">
        <f>IF(INDEX(tab_MinKomp[Testy czystości / Reinheitstests],MATCH($B233,tab_MinKomp[[Stanowisko / Position ]:[Stanowisko / Position ]],0))="n/a","n/a",EW233-INDEX(tab_MinKomp[Testy czystości / Reinheitstests],MATCH($B233,tab_MinKomp[[Stanowisko / Position ]:[Stanowisko / Position ]],0)))</f>
        <v>n/a</v>
      </c>
      <c r="EX234" s="190" t="str">
        <f>IF(INDEX(tab_MinKomp[Testy czystości / Reinheitstests],MATCH($B233,tab_MinKomp[[Stanowisko / Position ]:[Stanowisko / Position ]],0))="n/a","n/a",EX233-INDEX(tab_MinKomp[Testy czystości / Reinheitstests],MATCH($B233,tab_MinKomp[[Stanowisko / Position ]:[Stanowisko / Position ]],0)))</f>
        <v>n/a</v>
      </c>
      <c r="EY234" s="190" t="str">
        <f>IF(INDEX(tab_MinKomp[Testy czystości / Reinheitstests],MATCH($B233,tab_MinKomp[[Stanowisko / Position ]:[Stanowisko / Position ]],0))="n/a","n/a",EY233-INDEX(tab_MinKomp[Testy czystości / Reinheitstests],MATCH($B233,tab_MinKomp[[Stanowisko / Position ]:[Stanowisko / Position ]],0)))</f>
        <v>n/a</v>
      </c>
      <c r="EZ234" s="190" t="str">
        <f>IF(INDEX(tab_MinKomp[Testy czystości / Reinheitstests],MATCH($B233,tab_MinKomp[[Stanowisko / Position ]:[Stanowisko / Position ]],0))="n/a","n/a",EZ233-INDEX(tab_MinKomp[Testy czystości / Reinheitstests],MATCH($B233,tab_MinKomp[[Stanowisko / Position ]:[Stanowisko / Position ]],0)))</f>
        <v>n/a</v>
      </c>
      <c r="FA234" s="190" t="str">
        <f>IF(INDEX(tab_MinKomp[Testy czystości / Reinheitstests],MATCH($B233,tab_MinKomp[[Stanowisko / Position ]:[Stanowisko / Position ]],0))="n/a","n/a",FA233-INDEX(tab_MinKomp[Testy czystości / Reinheitstests],MATCH($B233,tab_MinKomp[[Stanowisko / Position ]:[Stanowisko / Position ]],0)))</f>
        <v>n/a</v>
      </c>
      <c r="FB234" s="190" t="str">
        <f>IF(INDEX(tab_MinKomp[Testy czystości / Reinheitstests],MATCH($B233,tab_MinKomp[[Stanowisko / Position ]:[Stanowisko / Position ]],0))="n/a","n/a",FB233-INDEX(tab_MinKomp[Testy czystości / Reinheitstests],MATCH($B233,tab_MinKomp[[Stanowisko / Position ]:[Stanowisko / Position ]],0)))</f>
        <v>n/a</v>
      </c>
      <c r="FC234" s="190" t="str">
        <f>IF(INDEX(tab_MinKomp[Testy czystości / Reinheitstests],MATCH($B233,tab_MinKomp[[Stanowisko / Position ]:[Stanowisko / Position ]],0))="n/a","n/a",FC233-INDEX(tab_MinKomp[Testy czystości / Reinheitstests],MATCH($B233,tab_MinKomp[[Stanowisko / Position ]:[Stanowisko / Position ]],0)))</f>
        <v>n/a</v>
      </c>
      <c r="FD234" s="190" t="str">
        <f>IF(INDEX(tab_MinKomp[Testy czystości / Reinheitstests],MATCH($B233,tab_MinKomp[[Stanowisko / Position ]:[Stanowisko / Position ]],0))="n/a","n/a",FD233-INDEX(tab_MinKomp[Testy czystości / Reinheitstests],MATCH($B233,tab_MinKomp[[Stanowisko / Position ]:[Stanowisko / Position ]],0)))</f>
        <v>n/a</v>
      </c>
      <c r="FE234" s="190" t="str">
        <f>IF(INDEX(tab_MinKomp[Testy czystości / Reinheitstests],MATCH($B233,tab_MinKomp[[Stanowisko / Position ]:[Stanowisko / Position ]],0))="n/a","n/a",FE233-INDEX(tab_MinKomp[Testy czystości / Reinheitstests],MATCH($B233,tab_MinKomp[[Stanowisko / Position ]:[Stanowisko / Position ]],0)))</f>
        <v>n/a</v>
      </c>
      <c r="FF234" s="190" t="str">
        <f>IF(INDEX(tab_MinKomp[Testy czystości / Reinheitstests],MATCH($B233,tab_MinKomp[[Stanowisko / Position ]:[Stanowisko / Position ]],0))="n/a","n/a",FF233-INDEX(tab_MinKomp[Testy czystości / Reinheitstests],MATCH($B233,tab_MinKomp[[Stanowisko / Position ]:[Stanowisko / Position ]],0)))</f>
        <v>n/a</v>
      </c>
      <c r="FG234" s="190" t="str">
        <f>IF(INDEX(tab_MinKomp[Testy czystości / Reinheitstests],MATCH($B233,tab_MinKomp[[Stanowisko / Position ]:[Stanowisko / Position ]],0))="n/a","n/a",FG233-INDEX(tab_MinKomp[Testy czystości / Reinheitstests],MATCH($B233,tab_MinKomp[[Stanowisko / Position ]:[Stanowisko / Position ]],0)))</f>
        <v>n/a</v>
      </c>
      <c r="FH234" s="190" t="str">
        <f>IF(INDEX(tab_MinKomp[Testy czystości / Reinheitstests],MATCH($B233,tab_MinKomp[[Stanowisko / Position ]:[Stanowisko / Position ]],0))="n/a","n/a",FH233-INDEX(tab_MinKomp[Testy czystości / Reinheitstests],MATCH($B233,tab_MinKomp[[Stanowisko / Position ]:[Stanowisko / Position ]],0)))</f>
        <v>n/a</v>
      </c>
      <c r="FI234" s="190" t="str">
        <f>IF(INDEX(tab_MinKomp[Testy czystości / Reinheitstests],MATCH($B233,tab_MinKomp[[Stanowisko / Position ]:[Stanowisko / Position ]],0))="n/a","n/a",FI233-INDEX(tab_MinKomp[Testy czystości / Reinheitstests],MATCH($B233,tab_MinKomp[[Stanowisko / Position ]:[Stanowisko / Position ]],0)))</f>
        <v>n/a</v>
      </c>
      <c r="FJ234" s="190" t="str">
        <f>IF(INDEX(tab_MinKomp[Testy czystości / Reinheitstests],MATCH($B233,tab_MinKomp[[Stanowisko / Position ]:[Stanowisko / Position ]],0))="n/a","n/a",FJ233-INDEX(tab_MinKomp[Testy czystości / Reinheitstests],MATCH($B233,tab_MinKomp[[Stanowisko / Position ]:[Stanowisko / Position ]],0)))</f>
        <v>n/a</v>
      </c>
      <c r="FK234" s="190" t="str">
        <f>IF(INDEX(tab_MinKomp[Testy czystości / Reinheitstests],MATCH($B233,tab_MinKomp[[Stanowisko / Position ]:[Stanowisko / Position ]],0))="n/a","n/a",FK233-INDEX(tab_MinKomp[Testy czystości / Reinheitstests],MATCH($B233,tab_MinKomp[[Stanowisko / Position ]:[Stanowisko / Position ]],0)))</f>
        <v>n/a</v>
      </c>
      <c r="FL234" s="190" t="str">
        <f>IF(INDEX(tab_MinKomp[Testy czystości / Reinheitstests],MATCH($B233,tab_MinKomp[[Stanowisko / Position ]:[Stanowisko / Position ]],0))="n/a","n/a",FL233-INDEX(tab_MinKomp[Testy czystości / Reinheitstests],MATCH($B233,tab_MinKomp[[Stanowisko / Position ]:[Stanowisko / Position ]],0)))</f>
        <v>n/a</v>
      </c>
      <c r="FM234" s="190" t="str">
        <f>IF(INDEX(tab_MinKomp[Testy czystości / Reinheitstests],MATCH($B233,tab_MinKomp[[Stanowisko / Position ]:[Stanowisko / Position ]],0))="n/a","n/a",FM233-INDEX(tab_MinKomp[Testy czystości / Reinheitstests],MATCH($B233,tab_MinKomp[[Stanowisko / Position ]:[Stanowisko / Position ]],0)))</f>
        <v>n/a</v>
      </c>
      <c r="FN234" s="194">
        <f>IF(INDEX(tab_MinKomp[LEAN MANAGEMENT],MATCH($B233,tab_MinKomp[[Stanowisko / Position ]:[Stanowisko / Position ]],0))="n/a","n/a",FN233-INDEX(tab_MinKomp[LEAN MANAGEMENT],MATCH($B233,tab_MinKomp[[Stanowisko / Position ]:[Stanowisko / Position ]],0)))</f>
        <v>0</v>
      </c>
      <c r="FO234" s="194">
        <f>IF(INDEX(tab_MinKomp[LEAN MANAGEMENT],MATCH($B233,tab_MinKomp[[Stanowisko / Position ]:[Stanowisko / Position ]],0))="n/a","n/a",FO233-INDEX(tab_MinKomp[LEAN MANAGEMENT],MATCH($B233,tab_MinKomp[[Stanowisko / Position ]:[Stanowisko / Position ]],0)))</f>
        <v>0</v>
      </c>
      <c r="FP234" s="194">
        <f>IF(INDEX(tab_MinKomp[LEAN MANAGEMENT],MATCH($B233,tab_MinKomp[[Stanowisko / Position ]:[Stanowisko / Position ]],0))="n/a","n/a",FP233-INDEX(tab_MinKomp[LEAN MANAGEMENT],MATCH($B233,tab_MinKomp[[Stanowisko / Position ]:[Stanowisko / Position ]],0)))</f>
        <v>0</v>
      </c>
      <c r="FQ234" s="190" t="str">
        <f>IF(INDEX(tab_MinKomp[Testy czystości / Reinheitstests],MATCH($B233,tab_MinKomp[[Stanowisko / Position ]:[Stanowisko / Position ]],0))="n/a","n/a",FQ233-INDEX(tab_MinKomp[Testy czystości / Reinheitstests],MATCH($B233,tab_MinKomp[[Stanowisko / Position ]:[Stanowisko / Position ]],0)))</f>
        <v>n/a</v>
      </c>
      <c r="FR234" s="190" t="str">
        <f>IF(INDEX(tab_MinKomp[Testy czystości / Reinheitstests],MATCH($B233,tab_MinKomp[[Stanowisko / Position ]:[Stanowisko / Position ]],0))="n/a","n/a",FR233-INDEX(tab_MinKomp[Testy czystości / Reinheitstests],MATCH($B233,tab_MinKomp[[Stanowisko / Position ]:[Stanowisko / Position ]],0)))</f>
        <v>n/a</v>
      </c>
      <c r="FS234" s="194">
        <v>1</v>
      </c>
      <c r="FT234" s="194">
        <v>1</v>
      </c>
      <c r="FU234" s="194">
        <f>IF(INDEX(tab_MinKomp[LEAN MANAGEMENT],MATCH($B233,tab_MinKomp[[Stanowisko / Position ]:[Stanowisko / Position ]],0))="n/a","n/a",FU233-INDEX(tab_MinKomp[LEAN MANAGEMENT],MATCH($B233,tab_MinKomp[[Stanowisko / Position ]:[Stanowisko / Position ]],0)))</f>
        <v>0</v>
      </c>
      <c r="FV234" s="194">
        <f>IF(INDEX(tab_MinKomp[LEAN MANAGEMENT],MATCH($B233,tab_MinKomp[[Stanowisko / Position ]:[Stanowisko / Position ]],0))="n/a","n/a",FV233-INDEX(tab_MinKomp[LEAN MANAGEMENT],MATCH($B233,tab_MinKomp[[Stanowisko / Position ]:[Stanowisko / Position ]],0)))</f>
        <v>0</v>
      </c>
      <c r="FW234" s="194">
        <f>IF(INDEX(tab_MinKomp[LEAN MANAGEMENT],MATCH($B233,tab_MinKomp[[Stanowisko / Position ]:[Stanowisko / Position ]],0))="n/a","n/a",FW233-INDEX(tab_MinKomp[LEAN MANAGEMENT],MATCH($B233,tab_MinKomp[[Stanowisko / Position ]:[Stanowisko / Position ]],0)))</f>
        <v>0</v>
      </c>
      <c r="FX234" s="194">
        <v>1</v>
      </c>
      <c r="FY234" s="194">
        <v>1</v>
      </c>
      <c r="FZ234" s="194">
        <v>1</v>
      </c>
      <c r="GA234" s="194" t="str">
        <f>IF(INDEX(tab_MinKomp[Konserwacja form guma],MATCH($B233,tab_MinKomp[[Stanowisko / Position ]:[Stanowisko / Position ]],0))="n/a","n/a",GA233-INDEX(tab_MinKomp[Konserwacja form guma],MATCH($B233,tab_MinKomp[[Stanowisko / Position ]:[Stanowisko / Position ]],0)))</f>
        <v>n/a</v>
      </c>
      <c r="GB234" s="194" t="str">
        <f>IF(INDEX(tab_MinKomp[Konserwacja form plastiki],MATCH($B233,tab_MinKomp[[Stanowisko / Position ]:[Stanowisko / Position ]],0))="n/a","n/a",GB233-INDEX(tab_MinKomp[Konserwacja form plastiki],MATCH($B233,tab_MinKomp[[Stanowisko / Position ]:[Stanowisko / Position ]],0)))</f>
        <v>n/a</v>
      </c>
      <c r="GC234" s="194">
        <v>1</v>
      </c>
      <c r="GD234" s="194">
        <v>1</v>
      </c>
      <c r="GE234" s="193" t="str">
        <f>IF(INDEX(tab_MinKomp[Motywowanie i budowanie zaangażowania zespołu],MATCH($B233,tab_MinKomp[[Stanowisko / Position ]:[Stanowisko / Position ]],0))="n/a","n/a",GE233-INDEX(tab_MinKomp[Motywowanie i budowanie zaangażowania zespołu],MATCH($B233,tab_MinKomp[[Stanowisko / Position ]:[Stanowisko / Position ]],0)))</f>
        <v>n/a</v>
      </c>
      <c r="GF234" s="186" t="s">
        <v>248</v>
      </c>
      <c r="GG234" s="186" t="s">
        <v>248</v>
      </c>
      <c r="GH234" s="186" t="s">
        <v>248</v>
      </c>
      <c r="GI234" s="186" t="s">
        <v>248</v>
      </c>
      <c r="GJ234" s="186" t="s">
        <v>248</v>
      </c>
      <c r="GK234" s="186" t="s">
        <v>248</v>
      </c>
      <c r="GL234" s="186" t="s">
        <v>248</v>
      </c>
      <c r="GM234" s="186" t="s">
        <v>248</v>
      </c>
      <c r="GN234" s="186" t="s">
        <v>248</v>
      </c>
      <c r="GO234" s="186" t="s">
        <v>248</v>
      </c>
      <c r="GP234" s="186" t="s">
        <v>248</v>
      </c>
      <c r="GQ234" s="186" t="s">
        <v>248</v>
      </c>
      <c r="GR234" s="186" t="s">
        <v>248</v>
      </c>
      <c r="GS234" s="186" t="s">
        <v>248</v>
      </c>
      <c r="GT234" s="186" t="s">
        <v>248</v>
      </c>
      <c r="GU234" s="186" t="s">
        <v>248</v>
      </c>
      <c r="GV234" s="186" t="s">
        <v>248</v>
      </c>
      <c r="GW234" s="186" t="s">
        <v>248</v>
      </c>
      <c r="GX234" s="186" t="s">
        <v>248</v>
      </c>
      <c r="GY234" s="186" t="s">
        <v>248</v>
      </c>
      <c r="GZ234" s="261" t="s">
        <v>248</v>
      </c>
      <c r="HA234" s="261" t="s">
        <v>248</v>
      </c>
      <c r="HB234" s="191">
        <f>SUM(G234:GE234)/(HB233-(SUM(G234:GE234)))</f>
        <v>0.66666666666666663</v>
      </c>
      <c r="HC234" s="102"/>
    </row>
    <row r="235" spans="1:211" ht="24.9" customHeight="1" x14ac:dyDescent="0.3">
      <c r="A235" s="105" t="s">
        <v>317</v>
      </c>
      <c r="B235" s="105" t="s">
        <v>315</v>
      </c>
      <c r="C235" s="105" t="s">
        <v>388</v>
      </c>
      <c r="D235" s="105">
        <v>1619</v>
      </c>
      <c r="E235" s="394" t="s">
        <v>869</v>
      </c>
      <c r="F235" s="185" t="s">
        <v>374</v>
      </c>
      <c r="G235" s="186">
        <v>2</v>
      </c>
      <c r="H235" s="186">
        <v>1</v>
      </c>
      <c r="I235" s="186">
        <v>2</v>
      </c>
      <c r="J235" s="186">
        <v>1</v>
      </c>
      <c r="K235" s="186">
        <v>1</v>
      </c>
      <c r="L235" s="186" t="s">
        <v>248</v>
      </c>
      <c r="M235" s="186" t="s">
        <v>248</v>
      </c>
      <c r="N235" s="186" t="s">
        <v>248</v>
      </c>
      <c r="O235" s="186">
        <v>1</v>
      </c>
      <c r="P235" s="186">
        <v>1</v>
      </c>
      <c r="Q235" s="186" t="s">
        <v>248</v>
      </c>
      <c r="R235" s="186" t="s">
        <v>248</v>
      </c>
      <c r="S235" s="186" t="s">
        <v>248</v>
      </c>
      <c r="T235" s="186" t="s">
        <v>248</v>
      </c>
      <c r="U235" s="186" t="s">
        <v>248</v>
      </c>
      <c r="V235" s="186" t="s">
        <v>248</v>
      </c>
      <c r="W235" s="186" t="s">
        <v>248</v>
      </c>
      <c r="X235" s="186" t="s">
        <v>248</v>
      </c>
      <c r="Y235" s="186" t="s">
        <v>248</v>
      </c>
      <c r="Z235" s="186" t="s">
        <v>248</v>
      </c>
      <c r="AA235" s="186" t="s">
        <v>248</v>
      </c>
      <c r="AB235" s="186" t="s">
        <v>248</v>
      </c>
      <c r="AC235" s="186" t="s">
        <v>248</v>
      </c>
      <c r="AD235" s="186" t="s">
        <v>248</v>
      </c>
      <c r="AE235" s="186" t="s">
        <v>248</v>
      </c>
      <c r="AF235" s="186" t="s">
        <v>248</v>
      </c>
      <c r="AG235" s="186" t="s">
        <v>248</v>
      </c>
      <c r="AH235" s="186" t="s">
        <v>248</v>
      </c>
      <c r="AI235" s="186" t="s">
        <v>248</v>
      </c>
      <c r="AJ235" s="186" t="s">
        <v>248</v>
      </c>
      <c r="AK235" s="186" t="s">
        <v>248</v>
      </c>
      <c r="AL235" s="186">
        <v>1</v>
      </c>
      <c r="AM235" s="186" t="s">
        <v>248</v>
      </c>
      <c r="AN235" s="186" t="s">
        <v>248</v>
      </c>
      <c r="AO235" s="186">
        <v>1</v>
      </c>
      <c r="AP235" s="186" t="s">
        <v>248</v>
      </c>
      <c r="AQ235" s="186">
        <v>1</v>
      </c>
      <c r="AR235" s="186" t="s">
        <v>248</v>
      </c>
      <c r="AS235" s="186" t="s">
        <v>248</v>
      </c>
      <c r="AT235" s="186" t="s">
        <v>248</v>
      </c>
      <c r="AU235" s="186" t="s">
        <v>248</v>
      </c>
      <c r="AV235" s="186">
        <v>1</v>
      </c>
      <c r="AW235" s="186">
        <v>1</v>
      </c>
      <c r="AX235" s="186" t="s">
        <v>248</v>
      </c>
      <c r="AY235" s="186" t="s">
        <v>248</v>
      </c>
      <c r="AZ235" s="186" t="s">
        <v>248</v>
      </c>
      <c r="BA235" s="186" t="s">
        <v>248</v>
      </c>
      <c r="BB235" s="186" t="s">
        <v>248</v>
      </c>
      <c r="BC235" s="186" t="s">
        <v>248</v>
      </c>
      <c r="BD235" s="186" t="s">
        <v>248</v>
      </c>
      <c r="BE235" s="186" t="s">
        <v>248</v>
      </c>
      <c r="BF235" s="186" t="s">
        <v>248</v>
      </c>
      <c r="BG235" s="186" t="s">
        <v>248</v>
      </c>
      <c r="BH235" s="186" t="s">
        <v>248</v>
      </c>
      <c r="BI235" s="186" t="s">
        <v>248</v>
      </c>
      <c r="BJ235" s="186" t="s">
        <v>248</v>
      </c>
      <c r="BK235" s="186" t="s">
        <v>248</v>
      </c>
      <c r="BL235" s="186" t="s">
        <v>248</v>
      </c>
      <c r="BM235" s="186" t="s">
        <v>248</v>
      </c>
      <c r="BN235" s="186" t="s">
        <v>248</v>
      </c>
      <c r="BO235" s="186" t="s">
        <v>248</v>
      </c>
      <c r="BP235" s="186" t="s">
        <v>248</v>
      </c>
      <c r="BQ235" s="186" t="s">
        <v>248</v>
      </c>
      <c r="BR235" s="186" t="s">
        <v>248</v>
      </c>
      <c r="BS235" s="186" t="s">
        <v>248</v>
      </c>
      <c r="BT235" s="186" t="s">
        <v>248</v>
      </c>
      <c r="BU235" s="186">
        <v>1</v>
      </c>
      <c r="BV235" s="186" t="s">
        <v>248</v>
      </c>
      <c r="BW235" s="186" t="s">
        <v>248</v>
      </c>
      <c r="BX235" s="186" t="s">
        <v>248</v>
      </c>
      <c r="BY235" s="186" t="s">
        <v>248</v>
      </c>
      <c r="BZ235" s="186" t="s">
        <v>248</v>
      </c>
      <c r="CA235" s="186" t="s">
        <v>248</v>
      </c>
      <c r="CB235" s="186" t="s">
        <v>248</v>
      </c>
      <c r="CC235" s="186" t="s">
        <v>248</v>
      </c>
      <c r="CD235" s="186">
        <v>2</v>
      </c>
      <c r="CE235" s="186" t="s">
        <v>248</v>
      </c>
      <c r="CF235" s="186" t="s">
        <v>248</v>
      </c>
      <c r="CG235" s="186">
        <v>1</v>
      </c>
      <c r="CH235" s="186" t="s">
        <v>248</v>
      </c>
      <c r="CI235" s="186" t="s">
        <v>248</v>
      </c>
      <c r="CJ235" s="186" t="s">
        <v>248</v>
      </c>
      <c r="CK235" s="186" t="s">
        <v>248</v>
      </c>
      <c r="CL235" s="186" t="s">
        <v>248</v>
      </c>
      <c r="CM235" s="186" t="s">
        <v>248</v>
      </c>
      <c r="CN235" s="186" t="s">
        <v>248</v>
      </c>
      <c r="CO235" s="186" t="s">
        <v>248</v>
      </c>
      <c r="CP235" s="186" t="s">
        <v>248</v>
      </c>
      <c r="CQ235" s="186" t="s">
        <v>248</v>
      </c>
      <c r="CR235" s="186" t="s">
        <v>248</v>
      </c>
      <c r="CS235" s="186" t="s">
        <v>248</v>
      </c>
      <c r="CT235" s="186" t="s">
        <v>248</v>
      </c>
      <c r="CU235" s="186" t="s">
        <v>248</v>
      </c>
      <c r="CV235" s="186" t="s">
        <v>248</v>
      </c>
      <c r="CW235" s="186">
        <v>2</v>
      </c>
      <c r="CX235" s="186" t="s">
        <v>248</v>
      </c>
      <c r="CY235" s="186" t="s">
        <v>248</v>
      </c>
      <c r="CZ235" s="186" t="s">
        <v>248</v>
      </c>
      <c r="DA235" s="186" t="s">
        <v>248</v>
      </c>
      <c r="DB235" s="186" t="s">
        <v>248</v>
      </c>
      <c r="DC235" s="186" t="s">
        <v>248</v>
      </c>
      <c r="DD235" s="186" t="s">
        <v>248</v>
      </c>
      <c r="DE235" s="186" t="s">
        <v>248</v>
      </c>
      <c r="DF235" s="186">
        <v>1</v>
      </c>
      <c r="DG235" s="186" t="s">
        <v>248</v>
      </c>
      <c r="DH235" s="186" t="s">
        <v>248</v>
      </c>
      <c r="DI235" s="186" t="s">
        <v>248</v>
      </c>
      <c r="DJ235" s="186" t="s">
        <v>248</v>
      </c>
      <c r="DK235" s="186" t="s">
        <v>248</v>
      </c>
      <c r="DL235" s="186" t="s">
        <v>248</v>
      </c>
      <c r="DM235" s="186" t="s">
        <v>248</v>
      </c>
      <c r="DN235" s="186" t="s">
        <v>248</v>
      </c>
      <c r="DO235" s="186" t="s">
        <v>248</v>
      </c>
      <c r="DP235" s="186" t="s">
        <v>248</v>
      </c>
      <c r="DQ235" s="186" t="s">
        <v>248</v>
      </c>
      <c r="DR235" s="186" t="s">
        <v>248</v>
      </c>
      <c r="DS235" s="186" t="s">
        <v>248</v>
      </c>
      <c r="DT235" s="186" t="s">
        <v>248</v>
      </c>
      <c r="DU235" s="186" t="s">
        <v>248</v>
      </c>
      <c r="DV235" s="186" t="s">
        <v>248</v>
      </c>
      <c r="DW235" s="186" t="s">
        <v>248</v>
      </c>
      <c r="DX235" s="186" t="s">
        <v>248</v>
      </c>
      <c r="DY235" s="186" t="s">
        <v>248</v>
      </c>
      <c r="DZ235" s="186" t="s">
        <v>248</v>
      </c>
      <c r="EA235" s="186" t="s">
        <v>248</v>
      </c>
      <c r="EB235" s="186" t="s">
        <v>248</v>
      </c>
      <c r="EC235" s="186" t="s">
        <v>248</v>
      </c>
      <c r="ED235" s="186" t="s">
        <v>248</v>
      </c>
      <c r="EE235" s="186" t="s">
        <v>248</v>
      </c>
      <c r="EF235" s="186" t="s">
        <v>248</v>
      </c>
      <c r="EG235" s="186" t="s">
        <v>248</v>
      </c>
      <c r="EH235" s="186" t="s">
        <v>248</v>
      </c>
      <c r="EI235" s="186" t="s">
        <v>248</v>
      </c>
      <c r="EJ235" s="186" t="s">
        <v>248</v>
      </c>
      <c r="EK235" s="186" t="s">
        <v>248</v>
      </c>
      <c r="EL235" s="184" t="s">
        <v>248</v>
      </c>
      <c r="EM235" s="184" t="s">
        <v>248</v>
      </c>
      <c r="EN235" s="184" t="s">
        <v>248</v>
      </c>
      <c r="EO235" s="186" t="s">
        <v>248</v>
      </c>
      <c r="EP235" s="186" t="s">
        <v>248</v>
      </c>
      <c r="EQ235" s="186" t="s">
        <v>248</v>
      </c>
      <c r="ER235" s="186" t="s">
        <v>248</v>
      </c>
      <c r="ES235" s="186" t="s">
        <v>248</v>
      </c>
      <c r="ET235" s="186" t="s">
        <v>248</v>
      </c>
      <c r="EU235" s="186" t="s">
        <v>248</v>
      </c>
      <c r="EV235" s="186" t="s">
        <v>248</v>
      </c>
      <c r="EW235" s="186" t="s">
        <v>248</v>
      </c>
      <c r="EX235" s="186" t="s">
        <v>248</v>
      </c>
      <c r="EY235" s="186" t="s">
        <v>248</v>
      </c>
      <c r="EZ235" s="186" t="s">
        <v>248</v>
      </c>
      <c r="FA235" s="186" t="s">
        <v>248</v>
      </c>
      <c r="FB235" s="186" t="s">
        <v>248</v>
      </c>
      <c r="FC235" s="186" t="s">
        <v>248</v>
      </c>
      <c r="FD235" s="186" t="s">
        <v>248</v>
      </c>
      <c r="FE235" s="186" t="s">
        <v>248</v>
      </c>
      <c r="FF235" s="186" t="s">
        <v>248</v>
      </c>
      <c r="FG235" s="186" t="s">
        <v>248</v>
      </c>
      <c r="FH235" s="186" t="s">
        <v>248</v>
      </c>
      <c r="FI235" s="186" t="s">
        <v>248</v>
      </c>
      <c r="FJ235" s="186" t="s">
        <v>248</v>
      </c>
      <c r="FK235" s="186" t="s">
        <v>248</v>
      </c>
      <c r="FL235" s="186" t="s">
        <v>248</v>
      </c>
      <c r="FM235" s="186" t="s">
        <v>248</v>
      </c>
      <c r="FN235" s="186">
        <v>1</v>
      </c>
      <c r="FO235" s="186">
        <v>1</v>
      </c>
      <c r="FP235" s="186">
        <v>1</v>
      </c>
      <c r="FQ235" s="187" t="s">
        <v>248</v>
      </c>
      <c r="FR235" s="187" t="s">
        <v>248</v>
      </c>
      <c r="FS235" s="186">
        <v>1</v>
      </c>
      <c r="FT235" s="186">
        <v>1</v>
      </c>
      <c r="FU235" s="186">
        <v>1</v>
      </c>
      <c r="FV235" s="186">
        <v>1</v>
      </c>
      <c r="FW235" s="186">
        <v>1</v>
      </c>
      <c r="FX235" s="186">
        <v>2</v>
      </c>
      <c r="FY235" s="186">
        <v>2</v>
      </c>
      <c r="FZ235" s="186">
        <v>1</v>
      </c>
      <c r="GA235" s="186" t="s">
        <v>248</v>
      </c>
      <c r="GB235" s="186" t="s">
        <v>248</v>
      </c>
      <c r="GC235" s="186">
        <v>1</v>
      </c>
      <c r="GD235" s="186">
        <v>1</v>
      </c>
      <c r="GE235" s="186" t="s">
        <v>248</v>
      </c>
      <c r="GF235" s="186" t="s">
        <v>248</v>
      </c>
      <c r="GG235" s="186" t="s">
        <v>248</v>
      </c>
      <c r="GH235" s="186" t="s">
        <v>248</v>
      </c>
      <c r="GI235" s="186" t="s">
        <v>248</v>
      </c>
      <c r="GJ235" s="186" t="s">
        <v>248</v>
      </c>
      <c r="GK235" s="186" t="s">
        <v>248</v>
      </c>
      <c r="GL235" s="186" t="s">
        <v>248</v>
      </c>
      <c r="GM235" s="186" t="s">
        <v>248</v>
      </c>
      <c r="GN235" s="186" t="s">
        <v>248</v>
      </c>
      <c r="GO235" s="186" t="s">
        <v>248</v>
      </c>
      <c r="GP235" s="186" t="s">
        <v>248</v>
      </c>
      <c r="GQ235" s="186" t="s">
        <v>248</v>
      </c>
      <c r="GR235" s="186" t="s">
        <v>248</v>
      </c>
      <c r="GS235" s="186" t="s">
        <v>248</v>
      </c>
      <c r="GT235" s="186" t="s">
        <v>248</v>
      </c>
      <c r="GU235" s="186" t="s">
        <v>248</v>
      </c>
      <c r="GV235" s="186" t="s">
        <v>248</v>
      </c>
      <c r="GW235" s="186" t="s">
        <v>248</v>
      </c>
      <c r="GX235" s="186" t="s">
        <v>248</v>
      </c>
      <c r="GY235" s="186" t="s">
        <v>248</v>
      </c>
      <c r="GZ235" s="261" t="s">
        <v>248</v>
      </c>
      <c r="HA235" s="261" t="s">
        <v>248</v>
      </c>
      <c r="HB235" s="188">
        <f t="shared" ref="HB235" si="44">SUM(G235:GE235)</f>
        <v>36</v>
      </c>
    </row>
    <row r="236" spans="1:211" ht="24.9" customHeight="1" thickBot="1" x14ac:dyDescent="0.35">
      <c r="A236" s="108" t="str">
        <f t="shared" ref="A236:D236" si="45">A235</f>
        <v>Prod.-Q-2</v>
      </c>
      <c r="B236" s="108" t="str">
        <f t="shared" si="45"/>
        <v>Pracownik Produkcji</v>
      </c>
      <c r="C236" s="108" t="str">
        <f t="shared" si="45"/>
        <v>GJ</v>
      </c>
      <c r="D236" s="108">
        <f t="shared" si="45"/>
        <v>1619</v>
      </c>
      <c r="E236" s="395"/>
      <c r="F236" s="189" t="s">
        <v>375</v>
      </c>
      <c r="G236" s="192">
        <f>IF(INDEX(tab_MinKomp[Przepisy BHP / BHP Vorschriften],MATCH($B235,tab_MinKomp[[Stanowisko / Position ]:[Stanowisko / Position ]],0))="n/a","n/a",G235-INDEX(tab_MinKomp[Przepisy BHP / BHP Vorschriften],MATCH($B235,tab_MinKomp[[Stanowisko / Position ]:[Stanowisko / Position ]],0)))</f>
        <v>0</v>
      </c>
      <c r="H236" s="193">
        <f>IF(INDEX(tab_MinKomp[Przepisy PPOŻ / Brandschutzbestimmungen],MATCH($B235,tab_MinKomp[[Stanowisko / Position ]:[Stanowisko / Position ]],0))="n/a","n/a",H235-INDEX(tab_MinKomp[Przepisy PPOŻ / Brandschutzbestimmungen],MATCH($B235,tab_MinKomp[[Stanowisko / Position ]:[Stanowisko / Position ]],0)))</f>
        <v>0</v>
      </c>
      <c r="I236" s="193">
        <f>IF(INDEX(tab_MinKomp[Ryzyko zawodowe na stanowiskach pracyv/ Berufliche Risiken an Arbeitsstellen],MATCH($B235,tab_MinKomp[[Stanowisko / Position ]:[Stanowisko / Position ]],0))="n/a","n/a",I235-INDEX(tab_MinKomp[Ryzyko zawodowe na stanowiskach pracyv/ Berufliche Risiken an Arbeitsstellen],MATCH($B235,tab_MinKomp[[Stanowisko / Position ]:[Stanowisko / Position ]],0)))</f>
        <v>0</v>
      </c>
      <c r="J236" s="193">
        <f>IF(INDEX(tab_MinKomp[Gospodarka substancjami niebezpiecznymi / Gefahrstoffmanagement],MATCH($B235,tab_MinKomp[[Stanowisko / Position ]:[Stanowisko / Position ]],0))="n/a","n/a",J235-INDEX(tab_MinKomp[Gospodarka substancjami niebezpiecznymi / Gefahrstoffmanagement],MATCH($B235,tab_MinKomp[[Stanowisko / Position ]:[Stanowisko / Position ]],0)))</f>
        <v>0</v>
      </c>
      <c r="K236" s="193">
        <f>IF(INDEX(tab_MinKomp[Gospodarka odpadami / Abfallwirtschaft],MATCH($B235,tab_MinKomp[[Stanowisko / Position ]:[Stanowisko / Position ]],0))="n/a","n/a",K235-INDEX(tab_MinKomp[Gospodarka odpadami / Abfallwirtschaft],MATCH($B235,tab_MinKomp[[Stanowisko / Position ]:[Stanowisko / Position ]],0)))</f>
        <v>0</v>
      </c>
      <c r="L236" s="194" t="str">
        <f>IF(INDEX(tab_MinKomp[Przepisy kodeksu pracy / Bestimmungen des Arbeitsgesetzes],MATCH($B235,tab_MinKomp[[Stanowisko / Position ]:[Stanowisko / Position ]],0))="n/a","n/a",L235-INDEX(tab_MinKomp[Przepisy kodeksu pracy / Bestimmungen des Arbeitsgesetzes],MATCH($B235,tab_MinKomp[[Stanowisko / Position ]:[Stanowisko / Position ]],0)))</f>
        <v>n/a</v>
      </c>
      <c r="M236" s="195" t="str">
        <f>IF(INDEX(tab_MinKomp[Przepisy o ub.społ. ZUS  / Sozialversicherungsvorschriften],MATCH($B235,tab_MinKomp[[Stanowisko / Position ]:[Stanowisko / Position ]],0))="n/a","n/a",M235-INDEX(tab_MinKomp[Przepisy o ub.społ. ZUS  / Sozialversicherungsvorschriften],MATCH($B235,tab_MinKomp[[Stanowisko / Position ]:[Stanowisko / Position ]],0)))</f>
        <v>n/a</v>
      </c>
      <c r="N236" s="194" t="str">
        <f>IF(INDEX(tab_MinKomp[PRZEPISY O PDOF /persönlich Einkommensteuergesetz ],MATCH($B235,tab_MinKomp[[Stanowisko / Position ]:[Stanowisko / Position ]],0))="n/a","n/a",N235-INDEX(tab_MinKomp[PRZEPISY O PDOF /persönlich Einkommensteuergesetz ],MATCH($B235,tab_MinKomp[[Stanowisko / Position ]:[Stanowisko / Position ]],0)))</f>
        <v>n/a</v>
      </c>
      <c r="O236" s="194">
        <f>IF(INDEX(tab_MinKomp[Regulamin pracy / Arbeitsordnung],MATCH($B235,tab_MinKomp[[Stanowisko / Position ]:[Stanowisko / Position ]],0))="n/a","n/a",O235-INDEX(tab_MinKomp[Regulamin pracy / Arbeitsordnung],MATCH($B235,tab_MinKomp[[Stanowisko / Position ]:[Stanowisko / Position ]],0)))</f>
        <v>0</v>
      </c>
      <c r="P236" s="194">
        <f>IF(INDEX(tab_MinKomp[Regulamin wynagradzania / Vergütungsordnung],MATCH($B235,tab_MinKomp[[Stanowisko / Position ]:[Stanowisko / Position ]],0))="n/a","n/a",P235-INDEX(tab_MinKomp[Regulamin wynagradzania / Vergütungsordnung],MATCH($B235,tab_MinKomp[[Stanowisko / Position ]:[Stanowisko / Position ]],0)))</f>
        <v>0</v>
      </c>
      <c r="Q236" s="194" t="str">
        <f>IF(INDEX(tab_MinKomp[System R2PŁATNIK PRO: Płace / Lohnabrechnung],MATCH($B235,tab_MinKomp[[Stanowisko / Position ]:[Stanowisko / Position ]],0))="n/a","n/a",Q235-INDEX(tab_MinKomp[System R2PŁATNIK PRO: Płace / Lohnabrechnung],MATCH($B235,tab_MinKomp[[Stanowisko / Position ]:[Stanowisko / Position ]],0)))</f>
        <v>n/a</v>
      </c>
      <c r="R236" s="194" t="str">
        <f>IF(INDEX(tab_MinKomp[SystemR2PŁATNIK PRO: KADRY / Personaldaten],MATCH($B235,tab_MinKomp[[Stanowisko / Position ]:[Stanowisko / Position ]],0))="n/a","n/a",R235-INDEX(tab_MinKomp[SystemR2PŁATNIK PRO: KADRY / Personaldaten],MATCH($B235,tab_MinKomp[[Stanowisko / Position ]:[Stanowisko / Position ]],0)))</f>
        <v>n/a</v>
      </c>
      <c r="S236" s="194" t="str">
        <f>IF(INDEX(tab_MinKomp[SYSTEM R2PŁATNIK PRO: zarządzanie pracownikami / Arbeitsverwaltung],MATCH($B235,tab_MinKomp[[Stanowisko / Position ]:[Stanowisko / Position ]],0))="n/a","n/a",S235-INDEX(tab_MinKomp[SYSTEM R2PŁATNIK PRO: zarządzanie pracownikami / Arbeitsverwaltung],MATCH($B235,tab_MinKomp[[Stanowisko / Position ]:[Stanowisko / Position ]],0)))</f>
        <v>n/a</v>
      </c>
      <c r="T236" s="194" t="str">
        <f>IF(INDEX(tab_MinKomp[Doradztwo, wsparcie personalne / Personalberatung und Unterstützung],MATCH($B235,tab_MinKomp[[Stanowisko / Position ]:[Stanowisko / Position ]],0))="n/a","n/a",T235-INDEX(tab_MinKomp[Doradztwo, wsparcie personalne / Personalberatung und Unterstützung],MATCH($B235,tab_MinKomp[[Stanowisko / Position ]:[Stanowisko / Position ]],0)))</f>
        <v>n/a</v>
      </c>
      <c r="U236" s="194" t="str">
        <f>IF(INDEX(tab_MinKomp[Przepisy o podatku VAT / MwSt.- Gesetz],MATCH($B235,tab_MinKomp[[Stanowisko / Position ]:[Stanowisko / Position ]],0))="n/a","n/a",U235-INDEX(tab_MinKomp[Przepisy o podatku VAT / MwSt.- Gesetz],MATCH($B235,tab_MinKomp[[Stanowisko / Position ]:[Stanowisko / Position ]],0)))</f>
        <v>n/a</v>
      </c>
      <c r="V236" s="194" t="str">
        <f>IF(INDEX(tab_MinKomp[PrzepisyPDOP / geschäftlich Einkommensteuergesetz],MATCH($B235,tab_MinKomp[[Stanowisko / Position ]:[Stanowisko / Position ]],0))="n/a","n/a",V235-INDEX(tab_MinKomp[PrzepisyPDOP / geschäftlich Einkommensteuergesetz],MATCH($B235,tab_MinKomp[[Stanowisko / Position ]:[Stanowisko / Position ]],0)))</f>
        <v>n/a</v>
      </c>
      <c r="W236" s="194" t="str">
        <f>IF(INDEX(tab_MinKomp[System BAAN / FINANSE (FIBU)],MATCH($B235,tab_MinKomp[[Stanowisko / Position ]:[Stanowisko / Position ]],0))="n/a","n/a",W235-INDEX(tab_MinKomp[System BAAN / FINANSE (FIBU)],MATCH($B235,tab_MinKomp[[Stanowisko / Position ]:[Stanowisko / Position ]],0)))</f>
        <v>n/a</v>
      </c>
      <c r="X236" s="194" t="str">
        <f>IF(INDEX(tab_MinKomp[Systemy pomocnicze / Hilfssysteme(STOCKPROGRAM, KALK2000 etc.)],MATCH($B235,tab_MinKomp[[Stanowisko / Position ]:[Stanowisko / Position ]],0))="n/a","n/a",X235-INDEX(tab_MinKomp[Systemy pomocnicze / Hilfssysteme(STOCKPROGRAM, KALK2000 etc.)],MATCH($B235,tab_MinKomp[[Stanowisko / Position ]:[Stanowisko / Position ]],0)))</f>
        <v>n/a</v>
      </c>
      <c r="Y236" s="194" t="str">
        <f>IF(INDEX(tab_MinKomp[Polityka rachunkowości / Buchführungspolitik],MATCH($B235,tab_MinKomp[[Stanowisko / Position ]:[Stanowisko / Position ]],0))="n/a","n/a",Y235-INDEX(tab_MinKomp[Polityka rachunkowości / Buchführungspolitik],MATCH($B235,tab_MinKomp[[Stanowisko / Position ]:[Stanowisko / Position ]],0)))</f>
        <v>n/a</v>
      </c>
      <c r="Z236" s="194" t="str">
        <f>IF(INDEX(tab_MinKomp[Ustawa o rachunkowości / Rechnungslegungsgesetz],MATCH($B235,tab_MinKomp[[Stanowisko / Position ]:[Stanowisko / Position ]],0))="n/a","n/a",Z235-INDEX(tab_MinKomp[Ustawa o rachunkowości / Rechnungslegungsgesetz],MATCH($B235,tab_MinKomp[[Stanowisko / Position ]:[Stanowisko / Position ]],0)))</f>
        <v>n/a</v>
      </c>
      <c r="AA236" s="194" t="str">
        <f>IF(INDEX(tab_MinKomp[WORKFLOW - TS-100],MATCH($B235,tab_MinKomp[[Stanowisko / Position ]:[Stanowisko / Position ]],0))="n/a","n/a",AA235-INDEX(tab_MinKomp[WORKFLOW - TS-100],MATCH($B235,tab_MinKomp[[Stanowisko / Position ]:[Stanowisko / Position ]],0)))</f>
        <v>n/a</v>
      </c>
      <c r="AB236" s="194" t="str">
        <f>IF(INDEX(tab_MinKomp[WORKFLOW - SFMS],MATCH($B235,tab_MinKomp[[Stanowisko / Position ]:[Stanowisko / Position ]],0))="n/a","n/a",AB235-INDEX(tab_MinKomp[WORKFLOW - SFMS],MATCH($B235,tab_MinKomp[[Stanowisko / Position ]:[Stanowisko / Position ]],0)))</f>
        <v>n/a</v>
      </c>
      <c r="AC236" s="194" t="str">
        <f>IF(INDEX(tab_MinKomp[System ISO 9001:2015],MATCH($B235,tab_MinKomp[[Stanowisko / Position ]:[Stanowisko / Position ]],0))="n/a","n/a",AC235-INDEX(tab_MinKomp[System ISO 9001:2015],MATCH($B235,tab_MinKomp[[Stanowisko / Position ]:[Stanowisko / Position ]],0)))</f>
        <v>n/a</v>
      </c>
      <c r="AD236" s="194" t="str">
        <f>IF(INDEX(tab_MinKomp[System ISO 9001:2015],MATCH($B235,tab_MinKomp[[Stanowisko / Position ]:[Stanowisko / Position ]],0))="n/a","n/a",AD235-INDEX(tab_MinKomp[System ISO 9001:2015],MATCH($B235,tab_MinKomp[[Stanowisko / Position ]:[Stanowisko / Position ]],0)))</f>
        <v>n/a</v>
      </c>
      <c r="AE236" s="194" t="str">
        <f>IF(INDEX(tab_MinKomp[System ISO 9001:2015],MATCH($B235,tab_MinKomp[[Stanowisko / Position ]:[Stanowisko / Position ]],0))="n/a","n/a",AE235-INDEX(tab_MinKomp[System ISO 9001:2015],MATCH($B235,tab_MinKomp[[Stanowisko / Position ]:[Stanowisko / Position ]],0)))</f>
        <v>n/a</v>
      </c>
      <c r="AF236" s="194" t="str">
        <f>IF(INDEX(tab_MinKomp[System ISO 9001:2015],MATCH($B235,tab_MinKomp[[Stanowisko / Position ]:[Stanowisko / Position ]],0))="n/a","n/a",AF235-INDEX(tab_MinKomp[System ISO 9001:2015],MATCH($B235,tab_MinKomp[[Stanowisko / Position ]:[Stanowisko / Position ]],0)))</f>
        <v>n/a</v>
      </c>
      <c r="AG236" s="194" t="str">
        <f>IF(INDEX(tab_MinKomp[Wymagania VDA 6.3 Process / Forderungen],MATCH($B235,tab_MinKomp[[Stanowisko / Position ]:[Stanowisko / Position ]],0))="n/a","n/a",AG235-INDEX(tab_MinKomp[Wymagania VDA 6.3 Process / Forderungen],MATCH($B235,tab_MinKomp[[Stanowisko / Position ]:[Stanowisko / Position ]],0)))</f>
        <v>n/a</v>
      </c>
      <c r="AH236" s="194" t="str">
        <f>IF(INDEX(tab_MinKomp[Wymagania VDA 6.5 Product / Forderungen],MATCH($B235,tab_MinKomp[[Stanowisko / Position ]:[Stanowisko / Position ]],0))="n/a","n/a",AH235-INDEX(tab_MinKomp[Wymagania VDA 6.5 Product / Forderungen],MATCH($B235,tab_MinKomp[[Stanowisko / Position ]:[Stanowisko / Position ]],0)))</f>
        <v>n/a</v>
      </c>
      <c r="AI236" s="194" t="str">
        <f>IF(INDEX(tab_MinKomp[System ISO 9001:2015],MATCH($B235,tab_MinKomp[[Stanowisko / Position ]:[Stanowisko / Position ]],0))="n/a","n/a",AI235-INDEX(tab_MinKomp[System ISO 9001:2015],MATCH($B235,tab_MinKomp[[Stanowisko / Position ]:[Stanowisko / Position ]],0)))</f>
        <v>n/a</v>
      </c>
      <c r="AJ236" s="194" t="str">
        <f>IF(INDEX(tab_MinKomp[Auditor systemu ISO 17021:2018],MATCH($B235,tab_MinKomp[[Stanowisko / Position ]:[Stanowisko / Position ]],0))="n/a","n/a",AJ235-INDEX(tab_MinKomp[Auditor systemu ISO 17021:2018],MATCH($B235,tab_MinKomp[[Stanowisko / Position ]:[Stanowisko / Position ]],0)))</f>
        <v>n/a</v>
      </c>
      <c r="AK236" s="194" t="str">
        <f>IF(INDEX(tab_MinKomp[Pełnomocnik systemu / Systemvertreter],MATCH($B235,tab_MinKomp[[Stanowisko / Position ]:[Stanowisko / Position ]],0))="n/a","n/a",AK235-INDEX(tab_MinKomp[Pełnomocnik systemu / Systemvertreter],MATCH($B235,tab_MinKomp[[Stanowisko / Position ]:[Stanowisko / Position ]],0)))</f>
        <v>n/a</v>
      </c>
      <c r="AL236" s="194">
        <f>IF(INDEX(tab_MinKomp[Polityka Etyczna - Compliance],MATCH($B235,tab_MinKomp[[Stanowisko / Position ]:[Stanowisko / Position ]],0))="n/a","n/a",AL235-INDEX(tab_MinKomp[Polityka Etyczna - Compliance],MATCH($B235,tab_MinKomp[[Stanowisko / Position ]:[Stanowisko / Position ]],0)))</f>
        <v>0</v>
      </c>
      <c r="AM236" s="194" t="str">
        <f>IF(INDEX(tab_MinKomp[WDRAŻANIE NOWYCH PROJEKTÓW/ PROCEDURA CTM],MATCH($B235,tab_MinKomp[[Stanowisko / Position ]:[Stanowisko / Position ]],0))="n/a","n/a",AM235-INDEX(tab_MinKomp[WDRAŻANIE NOWYCH PROJEKTÓW/ PROCEDURA CTM],MATCH($B235,tab_MinKomp[[Stanowisko / Position ]:[Stanowisko / Position ]],0)))</f>
        <v>n/a</v>
      </c>
      <c r="AN236" s="194" t="str">
        <f>IF(INDEX(tab_MinKomp[KAMIENIE MILOWE MSL/PIFF],MATCH($B235,tab_MinKomp[[Stanowisko / Position ]:[Stanowisko / Position ]],0))="n/a","n/a",AN235-INDEX(tab_MinKomp[KAMIENIE MILOWE MSL/PIFF],MATCH($B235,tab_MinKomp[[Stanowisko / Position ]:[Stanowisko / Position ]],0)))</f>
        <v>n/a</v>
      </c>
      <c r="AO236" s="194">
        <f>IF(INDEX(tab_MinKomp[CP],MATCH($B235,tab_MinKomp[[Stanowisko / Position ]:[Stanowisko / Position ]],0))="n/a","n/a",AO235-INDEX(tab_MinKomp[CP],MATCH($B235,tab_MinKomp[[Stanowisko / Position ]:[Stanowisko / Position ]],0)))</f>
        <v>0</v>
      </c>
      <c r="AP236" s="194" t="str">
        <f>IF(INDEX(tab_MinKomp[FMEA],MATCH($B235,tab_MinKomp[[Stanowisko / Position ]:[Stanowisko / Position ]],0))="n/a","n/a",AP235-INDEX(tab_MinKomp[FMEA],MATCH($B235,tab_MinKomp[[Stanowisko / Position ]:[Stanowisko / Position ]],0)))</f>
        <v>n/a</v>
      </c>
      <c r="AQ236" s="194">
        <f>IF(INDEX(tab_MinKomp[FLOW CHART],MATCH($B235,tab_MinKomp[[Stanowisko / Position ]:[Stanowisko / Position ]],0))="n/a","n/a",AQ235-INDEX(tab_MinKomp[FLOW CHART],MATCH($B235,tab_MinKomp[[Stanowisko / Position ]:[Stanowisko / Position ]],0)))</f>
        <v>0</v>
      </c>
      <c r="AR236" s="194" t="str">
        <f>IF(INDEX(tab_MinKomp[APQP],MATCH($B235,tab_MinKomp[[Stanowisko / Position ]:[Stanowisko / Position ]],0))="n/a","n/a",AR235-INDEX(tab_MinKomp[APQP],MATCH($B235,tab_MinKomp[[Stanowisko / Position ]:[Stanowisko / Position ]],0)))</f>
        <v>n/a</v>
      </c>
      <c r="AS236" s="194" t="str">
        <f>IF(INDEX(tab_MinKomp[MSA],MATCH($B235,tab_MinKomp[[Stanowisko / Position ]:[Stanowisko / Position ]],0))="n/a","n/a",AS235-INDEX(tab_MinKomp[MSA],MATCH($B235,tab_MinKomp[[Stanowisko / Position ]:[Stanowisko / Position ]],0)))</f>
        <v>n/a</v>
      </c>
      <c r="AT236" s="194" t="str">
        <f>IF(INDEX(tab_MinKomp[SPC],MATCH($B235,tab_MinKomp[[Stanowisko / Position ]:[Stanowisko / Position ]],0))="n/a","n/a",AT235-INDEX(tab_MinKomp[SPC],MATCH($B235,tab_MinKomp[[Stanowisko / Position ]:[Stanowisko / Position ]],0)))</f>
        <v>n/a</v>
      </c>
      <c r="AU236" s="194" t="str">
        <f>IF(INDEX(tab_MinKomp[CSR (SPECYFICZNE WYMAGANIA KLIENTA)],MATCH($B235,tab_MinKomp[[Stanowisko / Position ]:[Stanowisko / Position ]],0))="n/a","n/a",AU235-INDEX(tab_MinKomp[CSR (SPECYFICZNE WYMAGANIA KLIENTA)],MATCH($B235,tab_MinKomp[[Stanowisko / Position ]:[Stanowisko / Position ]],0)))</f>
        <v>n/a</v>
      </c>
      <c r="AV236" s="194">
        <f>IF(INDEX(tab_MinKomp[5S],MATCH($B235,tab_MinKomp[[Stanowisko / Position ]:[Stanowisko / Position ]],0))="n/a","n/a",AV235-INDEX(tab_MinKomp[5S],MATCH($B235,tab_MinKomp[[Stanowisko / Position ]:[Stanowisko / Position ]],0)))</f>
        <v>-1</v>
      </c>
      <c r="AW236" s="194">
        <f>IF(INDEX(tab_MinKomp[LEAN MANAGEMENT],MATCH($B235,tab_MinKomp[[Stanowisko / Position ]:[Stanowisko / Position ]],0))="n/a","n/a",AW235-INDEX(tab_MinKomp[LEAN MANAGEMENT],MATCH($B235,tab_MinKomp[[Stanowisko / Position ]:[Stanowisko / Position ]],0)))</f>
        <v>0</v>
      </c>
      <c r="AX236" s="194" t="str">
        <f>IF(INDEX(tab_MinKomp[5R],MATCH($B235,tab_MinKomp[[Stanowisko / Position ]:[Stanowisko / Position ]],0))="n/a","n/a",AX235-INDEX(tab_MinKomp[5R],MATCH($B235,tab_MinKomp[[Stanowisko / Position ]:[Stanowisko / Position ]],0)))</f>
        <v>n/a</v>
      </c>
      <c r="AY236" s="194" t="str">
        <f>IF(INDEX(tab_MinKomp[Six Sigma],MATCH($B235,tab_MinKomp[[Stanowisko / Position ]:[Stanowisko / Position ]],0))="n/a","n/a",AY235-INDEX(tab_MinKomp[Six Sigma],MATCH($B235,tab_MinKomp[[Stanowisko / Position ]:[Stanowisko / Position ]],0)))</f>
        <v>n/a</v>
      </c>
      <c r="AZ236" s="194" t="str">
        <f>IF(INDEX(tab_MinKomp[System BAAN / Distribution &amp; Supply Chain],MATCH($B235,tab_MinKomp[[Stanowisko / Position ]:[Stanowisko / Position ]],0))="n/a","n/a",AZ235-INDEX(tab_MinKomp[System BAAN / Distribution &amp; Supply Chain],MATCH($B235,tab_MinKomp[[Stanowisko / Position ]:[Stanowisko / Position ]],0)))</f>
        <v>n/a</v>
      </c>
      <c r="BA236" s="194" t="str">
        <f>IF(INDEX(tab_MinKomp[Gospodarka magazynowa / Lagerverwaltung],MATCH($B235,tab_MinKomp[[Stanowisko / Position ]:[Stanowisko / Position ]],0))="n/a","n/a",BA235-INDEX(tab_MinKomp[Gospodarka magazynowa / Lagerverwaltung],MATCH($B235,tab_MinKomp[[Stanowisko / Position ]:[Stanowisko / Position ]],0)))</f>
        <v>n/a</v>
      </c>
      <c r="BB236" s="194" t="str">
        <f>IF(INDEX(tab_MinKomp[Inwentaryzacja - organizacja i przebieg / Inventurprozess],MATCH($B235,tab_MinKomp[[Stanowisko / Position ]:[Stanowisko / Position ]],0))="n/a","n/a",BB235-INDEX(tab_MinKomp[Inwentaryzacja - organizacja i przebieg / Inventurprozess],MATCH($B235,tab_MinKomp[[Stanowisko / Position ]:[Stanowisko / Position ]],0)))</f>
        <v>n/a</v>
      </c>
      <c r="BC236" s="194" t="str">
        <f>IF(INDEX(tab_MinKomp[Organizacja dostaw / Versorgungsorganisation],MATCH($B235,tab_MinKomp[[Stanowisko / Position ]:[Stanowisko / Position ]],0))="n/a","n/a",BC235-INDEX(tab_MinKomp[Organizacja dostaw / Versorgungsorganisation],MATCH($B235,tab_MinKomp[[Stanowisko / Position ]:[Stanowisko / Position ]],0)))</f>
        <v>n/a</v>
      </c>
      <c r="BD236" s="194" t="str">
        <f>IF(INDEX(tab_MinKomp[Organizacja wysyłek / Organisation von Lieferungen],MATCH($B235,tab_MinKomp[[Stanowisko / Position ]:[Stanowisko / Position ]],0))="n/a","n/a",BD235-INDEX(tab_MinKomp[Organizacja wysyłek / Organisation von Lieferungen],MATCH($B235,tab_MinKomp[[Stanowisko / Position ]:[Stanowisko / Position ]],0)))</f>
        <v>n/a</v>
      </c>
      <c r="BE236" s="194" t="str">
        <f>IF(INDEX(tab_MinKomp[Analiza magazynowa - Program Polen.mdb / Inventuranalyse],MATCH($B235,tab_MinKomp[[Stanowisko / Position ]:[Stanowisko / Position ]],0))="n/a","n/a",BE235-INDEX(tab_MinKomp[Analiza magazynowa - Program Polen.mdb / Inventuranalyse],MATCH($B235,tab_MinKomp[[Stanowisko / Position ]:[Stanowisko / Position ]],0)))</f>
        <v>n/a</v>
      </c>
      <c r="BF236" s="190" t="str">
        <f>IF(INDEX(tab_MinKomp[MMOG (Materials Management Operations Guidelines)],MATCH($B235,tab_MinKomp[[Stanowisko / Position ]:[Stanowisko / Position ]],0))="n/a","n/a",BF235-INDEX(tab_MinKomp[MMOG (Materials Management Operations Guidelines)],MATCH($B235,tab_MinKomp[[Stanowisko / Position ]:[Stanowisko / Position ]],0)))</f>
        <v>n/a</v>
      </c>
      <c r="BG236" s="190" t="str">
        <f>IF(INDEX(tab_MinKomp[GPP],MATCH($B235,tab_MinKomp[[Stanowisko / Position ]:[Stanowisko / Position ]],0))="n/a","n/a",BG235-INDEX(tab_MinKomp[GPP],MATCH($B235,tab_MinKomp[[Stanowisko / Position ]:[Stanowisko / Position ]],0)))</f>
        <v>n/a</v>
      </c>
      <c r="BH236" s="190" t="str">
        <f>IF(INDEX(tab_MinKomp[AIAG (Automotive Industry Action Group)],MATCH($B235,tab_MinKomp[[Stanowisko / Position ]:[Stanowisko / Position ]],0))="n/a","n/a",BH235-INDEX(tab_MinKomp[AIAG (Automotive Industry Action Group)],MATCH($B235,tab_MinKomp[[Stanowisko / Position ]:[Stanowisko / Position ]],0)))</f>
        <v>n/a</v>
      </c>
      <c r="BI236" s="190" t="str">
        <f>IF(INDEX(tab_MinKomp[Super-G disputes],MATCH($B235,tab_MinKomp[[Stanowisko / Position ]:[Stanowisko / Position ]],0))="n/a","n/a",BI235-INDEX(tab_MinKomp[Super-G disputes],MATCH($B235,tab_MinKomp[[Stanowisko / Position ]:[Stanowisko / Position ]],0)))</f>
        <v>n/a</v>
      </c>
      <c r="BJ236" s="190" t="str">
        <f>IF(INDEX(tab_MinKomp[CMMS3/eDDL (Direct Data Link)],MATCH($B235,tab_MinKomp[[Stanowisko / Position ]:[Stanowisko / Position ]],0))="n/a","n/a",BJ235-INDEX(tab_MinKomp[CMMS3/eDDL (Direct Data Link)],MATCH($B235,tab_MinKomp[[Stanowisko / Position ]:[Stanowisko / Position ]],0)))</f>
        <v>n/a</v>
      </c>
      <c r="BK236" s="190" t="str">
        <f>IF(INDEX(tab_MinKomp[MP&amp;L (Material Planning and Logistics)],MATCH($B235,tab_MinKomp[[Stanowisko / Position ]:[Stanowisko / Position ]],0))="n/a","n/a",BK235-INDEX(tab_MinKomp[MP&amp;L (Material Planning and Logistics)],MATCH($B235,tab_MinKomp[[Stanowisko / Position ]:[Stanowisko / Position ]],0)))</f>
        <v>n/a</v>
      </c>
      <c r="BL236" s="190" t="str">
        <f>IF(INDEX(tab_MinKomp[Supplier delivery rating],MATCH($B235,tab_MinKomp[[Stanowisko / Position ]:[Stanowisko / Position ]],0))="n/a","n/a",BL235-INDEX(tab_MinKomp[Supplier delivery rating],MATCH($B235,tab_MinKomp[[Stanowisko / Position ]:[Stanowisko / Position ]],0)))</f>
        <v>n/a</v>
      </c>
      <c r="BM236" s="194" t="str">
        <f>IF(INDEX(tab_MinKomp[Planowanie produkcji / Produktionsplanung],MATCH($B235,tab_MinKomp[[Stanowisko / Position ]:[Stanowisko / Position ]],0))="n/a","n/a",BM235-INDEX(tab_MinKomp[Planowanie produkcji / Produktionsplanung],MATCH($B235,tab_MinKomp[[Stanowisko / Position ]:[Stanowisko / Position ]],0)))</f>
        <v>n/a</v>
      </c>
      <c r="BN236" s="194" t="str">
        <f>IF(INDEX(tab_MinKomp[Planowanie produkcji / Produktionsplanung],MATCH($B235,tab_MinKomp[[Stanowisko / Position ]:[Stanowisko / Position ]],0))="n/a","n/a",BN235-INDEX(tab_MinKomp[Planowanie produkcji / Produktionsplanung],MATCH($B235,tab_MinKomp[[Stanowisko / Position ]:[Stanowisko / Position ]],0)))</f>
        <v>n/a</v>
      </c>
      <c r="BO236" s="194" t="str">
        <f>IF(INDEX(tab_MinKomp[Planowanie produkcji / Produktionsplanung],MATCH($B235,tab_MinKomp[[Stanowisko / Position ]:[Stanowisko / Position ]],0))="n/a","n/a",BO235-INDEX(tab_MinKomp[Planowanie produkcji / Produktionsplanung],MATCH($B235,tab_MinKomp[[Stanowisko / Position ]:[Stanowisko / Position ]],0)))</f>
        <v>n/a</v>
      </c>
      <c r="BP236" s="194" t="str">
        <f>IF(INDEX(tab_MinKomp[Planowanie produkcji / Produktionsplanung],MATCH($B235,tab_MinKomp[[Stanowisko / Position ]:[Stanowisko / Position ]],0))="n/a","n/a",BP235-INDEX(tab_MinKomp[Planowanie produkcji / Produktionsplanung],MATCH($B235,tab_MinKomp[[Stanowisko / Position ]:[Stanowisko / Position ]],0)))</f>
        <v>n/a</v>
      </c>
      <c r="BQ236" s="194" t="str">
        <f>IF(INDEX(tab_MinKomp[Planowanie produkcji / Produktionsplanung],MATCH($B235,tab_MinKomp[[Stanowisko / Position ]:[Stanowisko / Position ]],0))="n/a","n/a",BQ235-INDEX(tab_MinKomp[Planowanie produkcji / Produktionsplanung],MATCH($B235,tab_MinKomp[[Stanowisko / Position ]:[Stanowisko / Position ]],0)))</f>
        <v>n/a</v>
      </c>
      <c r="BR236" s="194" t="str">
        <f>IF(INDEX(tab_MinKomp[Planowanie produkcji / Produktionsplanung],MATCH($B235,tab_MinKomp[[Stanowisko / Position ]:[Stanowisko / Position ]],0))="n/a","n/a",BR235-INDEX(tab_MinKomp[Planowanie produkcji / Produktionsplanung],MATCH($B235,tab_MinKomp[[Stanowisko / Position ]:[Stanowisko / Position ]],0)))</f>
        <v>n/a</v>
      </c>
      <c r="BS236" s="194" t="str">
        <f>IF(INDEX(tab_MinKomp[Planowanie produkcji / Produktionsplanung],MATCH($B235,tab_MinKomp[[Stanowisko / Position ]:[Stanowisko / Position ]],0))="n/a","n/a",BS235-INDEX(tab_MinKomp[Planowanie produkcji / Produktionsplanung],MATCH($B235,tab_MinKomp[[Stanowisko / Position ]:[Stanowisko / Position ]],0)))</f>
        <v>n/a</v>
      </c>
      <c r="BT236" s="194" t="str">
        <f>IF(INDEX(tab_MinKomp[Planowanie produkcji / Produktionsplanung],MATCH($B235,tab_MinKomp[[Stanowisko / Position ]:[Stanowisko / Position ]],0))="n/a","n/a",BT235-INDEX(tab_MinKomp[Planowanie produkcji / Produktionsplanung],MATCH($B235,tab_MinKomp[[Stanowisko / Position ]:[Stanowisko / Position ]],0)))</f>
        <v>n/a</v>
      </c>
      <c r="BU236" s="194">
        <f>IF(INDEX(tab_MinKomp[Obsługa maszyn Novapax / Novapax Maschinenbedienung],MATCH($B235,tab_MinKomp[[Stanowisko / Position ]:[Stanowisko / Position ]],0))="n/a","n/a",BU235-INDEX(tab_MinKomp[Obsługa maszyn Novapax / Novapax Maschinenbedienung],MATCH($B235,tab_MinKomp[[Stanowisko / Position ]:[Stanowisko / Position ]],0)))</f>
        <v>-1</v>
      </c>
      <c r="BV236" s="194" t="str">
        <f>IF(INDEX(tab_MinKomp[Planowanie produkcji / Produktionsplanung],MATCH($B235,tab_MinKomp[[Stanowisko / Position ]:[Stanowisko / Position ]],0))="n/a","n/a",BV235-INDEX(tab_MinKomp[Planowanie produkcji / Produktionsplanung],MATCH($B235,tab_MinKomp[[Stanowisko / Position ]:[Stanowisko / Position ]],0)))</f>
        <v>n/a</v>
      </c>
      <c r="BW236" s="194" t="str">
        <f>IF(INDEX(tab_MinKomp[Planowanie produkcji / Produktionsplanung],MATCH($B235,tab_MinKomp[[Stanowisko / Position ]:[Stanowisko / Position ]],0))="n/a","n/a",BW235-INDEX(tab_MinKomp[Planowanie produkcji / Produktionsplanung],MATCH($B235,tab_MinKomp[[Stanowisko / Position ]:[Stanowisko / Position ]],0)))</f>
        <v>n/a</v>
      </c>
      <c r="BX236" s="194" t="str">
        <f>IF(INDEX(tab_MinKomp[Planowanie produkcji / Produktionsplanung],MATCH($B235,tab_MinKomp[[Stanowisko / Position ]:[Stanowisko / Position ]],0))="n/a","n/a",BX235-INDEX(tab_MinKomp[Planowanie produkcji / Produktionsplanung],MATCH($B235,tab_MinKomp[[Stanowisko / Position ]:[Stanowisko / Position ]],0)))</f>
        <v>n/a</v>
      </c>
      <c r="BY236" s="194" t="str">
        <f>IF(INDEX(tab_MinKomp[Planowanie produkcji / Produktionsplanung],MATCH($B235,tab_MinKomp[[Stanowisko / Position ]:[Stanowisko / Position ]],0))="n/a","n/a",BY235-INDEX(tab_MinKomp[Planowanie produkcji / Produktionsplanung],MATCH($B235,tab_MinKomp[[Stanowisko / Position ]:[Stanowisko / Position ]],0)))</f>
        <v>n/a</v>
      </c>
      <c r="BZ236" s="194" t="str">
        <f>IF(INDEX(tab_MinKomp[Planowanie produkcji / Produktionsplanung],MATCH($B235,tab_MinKomp[[Stanowisko / Position ]:[Stanowisko / Position ]],0))="n/a","n/a",BZ235-INDEX(tab_MinKomp[Planowanie produkcji / Produktionsplanung],MATCH($B235,tab_MinKomp[[Stanowisko / Position ]:[Stanowisko / Position ]],0)))</f>
        <v>n/a</v>
      </c>
      <c r="CA236" s="194" t="str">
        <f>IF(INDEX(tab_MinKomp[Planowanie produkcji / Produktionsplanung],MATCH($B235,tab_MinKomp[[Stanowisko / Position ]:[Stanowisko / Position ]],0))="n/a","n/a",CA235-INDEX(tab_MinKomp[Planowanie produkcji / Produktionsplanung],MATCH($B235,tab_MinKomp[[Stanowisko / Position ]:[Stanowisko / Position ]],0)))</f>
        <v>n/a</v>
      </c>
      <c r="CB236" s="194" t="str">
        <f>IF(INDEX(tab_MinKomp[Obsługa maszyn ASL / ASL Maschinenbedienung],MATCH($B235,tab_MinKomp[[Stanowisko / Position ]:[Stanowisko / Position ]],0))="n/a","n/a",CB235-INDEX(tab_MinKomp[Obsługa maszyn ASL / ASL Maschinenbedienung],MATCH($B235,tab_MinKomp[[Stanowisko / Position ]:[Stanowisko / Position ]],0)))</f>
        <v>n/a</v>
      </c>
      <c r="CC236" s="194" t="str">
        <f>IF(INDEX(tab_MinKomp[Obsługa maszyn Branson / Branson Maschinenbedienung],MATCH($B235,tab_MinKomp[[Stanowisko / Position ]:[Stanowisko / Position ]],0))="n/a","n/a",CC235-INDEX(tab_MinKomp[Obsługa maszyn Branson / Branson Maschinenbedienung],MATCH($B235,tab_MinKomp[[Stanowisko / Position ]:[Stanowisko / Position ]],0)))</f>
        <v>n/a</v>
      </c>
      <c r="CD236" s="194">
        <f>IF(INDEX(tab_MinKomp[Obsługa maszyn Novapax / Novapax Maschinenbedienung],MATCH($B235,tab_MinKomp[[Stanowisko / Position ]:[Stanowisko / Position ]],0))="n/a","n/a",CD235-INDEX(tab_MinKomp[Obsługa maszyn Novapax / Novapax Maschinenbedienung],MATCH($B235,tab_MinKomp[[Stanowisko / Position ]:[Stanowisko / Position ]],0)))</f>
        <v>0</v>
      </c>
      <c r="CE236" s="194" t="str">
        <f>IF(INDEX(tab_MinKomp[Obsługa maszyn Piovan / Piovan Maschinenbedienung],MATCH($B235,tab_MinKomp[[Stanowisko / Position ]:[Stanowisko / Position ]],0))="n/a","n/a",CE235-INDEX(tab_MinKomp[Obsługa maszyn Piovan / Piovan Maschinenbedienung],MATCH($B235,tab_MinKomp[[Stanowisko / Position ]:[Stanowisko / Position ]],0)))</f>
        <v>n/a</v>
      </c>
      <c r="CF236" s="194" t="str">
        <f>IF(INDEX(tab_MinKomp[Wymagania VDA 6.5 Product / Forderungen],MATCH($B235,tab_MinKomp[[Stanowisko / Position ]:[Stanowisko / Position ]],0))="n/a","n/a",CF235-INDEX(tab_MinKomp[Wymagania VDA 6.5 Product / Forderungen],MATCH($B235,tab_MinKomp[[Stanowisko / Position ]:[Stanowisko / Position ]],0)))</f>
        <v>n/a</v>
      </c>
      <c r="CG236" s="194">
        <f>IF(INDEX(tab_MinKomp[Eliminacja awarii / Beseitigung von Ausfällen],MATCH($B235,tab_MinKomp[[Stanowisko / Position ]:[Stanowisko / Position ]],0))="n/a","n/a",CG235-INDEX(tab_MinKomp[Eliminacja awarii / Beseitigung von Ausfällen],MATCH($B235,tab_MinKomp[[Stanowisko / Position ]:[Stanowisko / Position ]],0)))</f>
        <v>0</v>
      </c>
      <c r="CH236" s="194" t="str">
        <f>IF(INDEX(tab_MinKomp[Wymagania VDA 6.5 Product / Forderungen],MATCH($B235,tab_MinKomp[[Stanowisko / Position ]:[Stanowisko / Position ]],0))="n/a","n/a",CH235-INDEX(tab_MinKomp[Wymagania VDA 6.5 Product / Forderungen],MATCH($B235,tab_MinKomp[[Stanowisko / Position ]:[Stanowisko / Position ]],0)))</f>
        <v>n/a</v>
      </c>
      <c r="CI236" s="194" t="str">
        <f>IF(INDEX(tab_MinKomp[Wymagania VDA 6.5 Product / Forderungen],MATCH($B235,tab_MinKomp[[Stanowisko / Position ]:[Stanowisko / Position ]],0))="n/a","n/a",CI235-INDEX(tab_MinKomp[Wymagania VDA 6.5 Product / Forderungen],MATCH($B235,tab_MinKomp[[Stanowisko / Position ]:[Stanowisko / Position ]],0)))</f>
        <v>n/a</v>
      </c>
      <c r="CJ236" s="194" t="str">
        <f>IF(INDEX(tab_MinKomp[Wymagania VDA 6.5 Product / Forderungen],MATCH($B235,tab_MinKomp[[Stanowisko / Position ]:[Stanowisko / Position ]],0))="n/a","n/a",CJ235-INDEX(tab_MinKomp[Wymagania VDA 6.5 Product / Forderungen],MATCH($B235,tab_MinKomp[[Stanowisko / Position ]:[Stanowisko / Position ]],0)))</f>
        <v>n/a</v>
      </c>
      <c r="CK236" s="194" t="str">
        <f>IF(INDEX(tab_MinKomp[Wymagania VDA 6.5 Product / Forderungen],MATCH($B235,tab_MinKomp[[Stanowisko / Position ]:[Stanowisko / Position ]],0))="n/a","n/a",CK235-INDEX(tab_MinKomp[Wymagania VDA 6.5 Product / Forderungen],MATCH($B235,tab_MinKomp[[Stanowisko / Position ]:[Stanowisko / Position ]],0)))</f>
        <v>n/a</v>
      </c>
      <c r="CL236" s="194" t="str">
        <f>IF(INDEX(tab_MinKomp[Wymagania VDA 6.5 Product / Forderungen],MATCH($B235,tab_MinKomp[[Stanowisko / Position ]:[Stanowisko / Position ]],0))="n/a","n/a",CL235-INDEX(tab_MinKomp[Wymagania VDA 6.5 Product / Forderungen],MATCH($B235,tab_MinKomp[[Stanowisko / Position ]:[Stanowisko / Position ]],0)))</f>
        <v>n/a</v>
      </c>
      <c r="CM236" s="194" t="str">
        <f>IF(INDEX(tab_MinKomp[Informatyka ogólna (techniczne i systemowe) / Allgemeine IT (Technik und System)],MATCH($B235,tab_MinKomp[[Stanowisko / Position ]:[Stanowisko / Position ]],0))="n/a","n/a",CM235-INDEX(tab_MinKomp[Informatyka ogólna (techniczne i systemowe) / Allgemeine IT (Technik und System)],MATCH($B235,tab_MinKomp[[Stanowisko / Position ]:[Stanowisko / Position ]],0)))</f>
        <v>n/a</v>
      </c>
      <c r="CN236" s="194" t="str">
        <f>IF(INDEX(tab_MinKomp[Sieci komputerowe / Computernetzwerke],MATCH($B235,tab_MinKomp[[Stanowisko / Position ]:[Stanowisko / Position ]],0))="n/a","n/a",CN235-INDEX(tab_MinKomp[Sieci komputerowe / Computernetzwerke],MATCH($B235,tab_MinKomp[[Stanowisko / Position ]:[Stanowisko / Position ]],0)))</f>
        <v>n/a</v>
      </c>
      <c r="CO236" s="194" t="str">
        <f>IF(INDEX(tab_MinKomp[Hardware (komputery PC, drukarki biurowe i etykietowe, telefonia stacjonarna i mobilna) (PC, Drucker, Telefpne, Handys)],MATCH($B235,tab_MinKomp[[Stanowisko / Position ]:[Stanowisko / Position ]],0))="n/a","n/a",CO235-INDEX(tab_MinKomp[Hardware (komputery PC, drukarki biurowe i etykietowe, telefonia stacjonarna i mobilna) (PC, Drucker, Telefpne, Handys)],MATCH($B235,tab_MinKomp[[Stanowisko / Position ]:[Stanowisko / Position ]],0)))</f>
        <v>n/a</v>
      </c>
      <c r="CP236" s="194" t="str">
        <f>IF(INDEX(tab_MinKomp[Software &amp; Systems (MS Office, MS Remote Desktop)],MATCH($B235,tab_MinKomp[[Stanowisko / Position ]:[Stanowisko / Position ]],0))="n/a","n/a",CP235-INDEX(tab_MinKomp[Software &amp; Systems (MS Office, MS Remote Desktop)],MATCH($B235,tab_MinKomp[[Stanowisko / Position ]:[Stanowisko / Position ]],0)))</f>
        <v>n/a</v>
      </c>
      <c r="CQ236" s="194" t="str">
        <f>IF(INDEX(tab_MinKomp[Programowanie obiektowe (PHP) / Objektprogrammierung],MATCH($B235,tab_MinKomp[[Stanowisko / Position ]:[Stanowisko / Position ]],0))="n/a","n/a",CQ235-INDEX(tab_MinKomp[Programowanie obiektowe (PHP) / Objektprogrammierung],MATCH($B235,tab_MinKomp[[Stanowisko / Position ]:[Stanowisko / Position ]],0)))</f>
        <v>n/a</v>
      </c>
      <c r="CR236" s="194" t="str">
        <f>IF(INDEX(tab_MinKomp[Scrum],MATCH($B235,tab_MinKomp[[Stanowisko / Position ]:[Stanowisko / Position ]],0))="n/a","n/a",CR235-INDEX(tab_MinKomp[Scrum],MATCH($B235,tab_MinKomp[[Stanowisko / Position ]:[Stanowisko / Position ]],0)))</f>
        <v>n/a</v>
      </c>
      <c r="CS236" s="194" t="str">
        <f>IF(INDEX(tab_MinKomp[SQL (MySQL)],MATCH($B235,tab_MinKomp[[Stanowisko / Position ]:[Stanowisko / Position ]],0))="n/a","n/a",CS235-INDEX(tab_MinKomp[SQL (MySQL)],MATCH($B235,tab_MinKomp[[Stanowisko / Position ]:[Stanowisko / Position ]],0)))</f>
        <v>n/a</v>
      </c>
      <c r="CT236" s="194" t="str">
        <f>IF(INDEX(tab_MinKomp[Javascript],MATCH($B235,tab_MinKomp[[Stanowisko / Position ]:[Stanowisko / Position ]],0))="n/a","n/a",CT235-INDEX(tab_MinKomp[Javascript],MATCH($B235,tab_MinKomp[[Stanowisko / Position ]:[Stanowisko / Position ]],0)))</f>
        <v>n/a</v>
      </c>
      <c r="CU236" s="194" t="str">
        <f>IF(INDEX(tab_MinKomp[Joomla],MATCH($B235,tab_MinKomp[[Stanowisko / Position ]:[Stanowisko / Position ]],0))="n/a","n/a",CU235-INDEX(tab_MinKomp[Joomla],MATCH($B235,tab_MinKomp[[Stanowisko / Position ]:[Stanowisko / Position ]],0)))</f>
        <v>n/a</v>
      </c>
      <c r="CV236" s="194" t="str">
        <f>IF(INDEX(tab_MinKomp[Bash],MATCH($B235,tab_MinKomp[[Stanowisko / Position ]:[Stanowisko / Position ]],0))="n/a","n/a",CV235-INDEX(tab_MinKomp[Bash],MATCH($B235,tab_MinKomp[[Stanowisko / Position ]:[Stanowisko / Position ]],0)))</f>
        <v>n/a</v>
      </c>
      <c r="CW236" s="194">
        <f>IF(INDEX(tab_MinKomp[Systemy MES (HYDRA / SFMS)],MATCH($B235,tab_MinKomp[[Stanowisko / Position ]:[Stanowisko / Position ]],0))="n/a","n/a",CW235-INDEX(tab_MinKomp[Systemy MES (HYDRA / SFMS)],MATCH($B235,tab_MinKomp[[Stanowisko / Position ]:[Stanowisko / Position ]],0)))</f>
        <v>0</v>
      </c>
      <c r="CX236" s="194" t="str">
        <f>IF(INDEX(tab_MinKomp[HTML / CSS],MATCH($B235,tab_MinKomp[[Stanowisko / Position ]:[Stanowisko / Position ]],0))="n/a","n/a",CX235-INDEX(tab_MinKomp[HTML / CSS],MATCH($B235,tab_MinKomp[[Stanowisko / Position ]:[Stanowisko / Position ]],0)))</f>
        <v>n/a</v>
      </c>
      <c r="CY236" s="194" t="str">
        <f>IF(INDEX(tab_MinKomp[SYSTEM PR],MATCH($B235,tab_MinKomp[[Stanowisko / Position ]:[Stanowisko / Position ]],0))="n/a","n/a",CY235-INDEX(tab_MinKomp[SYSTEM PR],MATCH($B235,tab_MinKomp[[Stanowisko / Position ]:[Stanowisko / Position ]],0)))</f>
        <v>n/a</v>
      </c>
      <c r="CZ236" s="194" t="str">
        <f>IF(INDEX(tab_MinKomp[System Einkauf XP / EBA],MATCH($B235,tab_MinKomp[[Stanowisko / Position ]:[Stanowisko / Position ]],0))="n/a","n/a",CZ235-INDEX(tab_MinKomp[System Einkauf XP / EBA],MATCH($B235,tab_MinKomp[[Stanowisko / Position ]:[Stanowisko / Position ]],0)))</f>
        <v>n/a</v>
      </c>
      <c r="DA236" s="194" t="str">
        <f>IF(INDEX(tab_MinKomp[Techniki negocjacyjne / Verhandlungstechniken],MATCH($B235,tab_MinKomp[[Stanowisko / Position ]:[Stanowisko / Position ]],0))="n/a","n/a",DA235-INDEX(tab_MinKomp[Techniki negocjacyjne / Verhandlungstechniken],MATCH($B235,tab_MinKomp[[Stanowisko / Position ]:[Stanowisko / Position ]],0)))</f>
        <v>n/a</v>
      </c>
      <c r="DB236" s="194" t="str">
        <f>IF(INDEX(tab_MinKomp[Znajomość rynku branżowego / Kenntnis des Industrie Marktes],MATCH($B235,tab_MinKomp[[Stanowisko / Position ]:[Stanowisko / Position ]],0))="n/a","n/a",DB235-INDEX(tab_MinKomp[Znajomość rynku branżowego / Kenntnis des Industrie Marktes],MATCH($B235,tab_MinKomp[[Stanowisko / Position ]:[Stanowisko / Position ]],0)))</f>
        <v>n/a</v>
      </c>
      <c r="DC236" s="194" t="str">
        <f>IF(INDEX(tab_MinKomp[SUPPLIER MANAGEMENT],MATCH($B235,tab_MinKomp[[Stanowisko / Position ]:[Stanowisko / Position ]],0))="n/a","n/a",DC235-INDEX(tab_MinKomp[SUPPLIER MANAGEMENT],MATCH($B235,tab_MinKomp[[Stanowisko / Position ]:[Stanowisko / Position ]],0)))</f>
        <v>n/a</v>
      </c>
      <c r="DD236" s="194" t="str">
        <f>IF(INDEX(tab_MinKomp[SUPPLIER MANAGEMENT],MATCH($B235,tab_MinKomp[[Stanowisko / Position ]:[Stanowisko / Position ]],0))="n/a","n/a",DD235-INDEX(tab_MinKomp[SUPPLIER MANAGEMENT],MATCH($B235,tab_MinKomp[[Stanowisko / Position ]:[Stanowisko / Position ]],0)))</f>
        <v>n/a</v>
      </c>
      <c r="DE236" s="194" t="str">
        <f>IF(INDEX(tab_MinKomp[SUPPLIER MANAGEMENT],MATCH($B235,tab_MinKomp[[Stanowisko / Position ]:[Stanowisko / Position ]],0))="n/a","n/a",DE235-INDEX(tab_MinKomp[SUPPLIER MANAGEMENT],MATCH($B235,tab_MinKomp[[Stanowisko / Position ]:[Stanowisko / Position ]],0)))</f>
        <v>n/a</v>
      </c>
      <c r="DF236" s="194">
        <f>IF(INDEX(tab_MinKomp[LEAN MANAGEMENT],MATCH($B235,tab_MinKomp[[Stanowisko / Position ]:[Stanowisko / Position ]],0))="n/a","n/a",DF235-INDEX(tab_MinKomp[LEAN MANAGEMENT],MATCH($B235,tab_MinKomp[[Stanowisko / Position ]:[Stanowisko / Position ]],0)))</f>
        <v>0</v>
      </c>
      <c r="DG236" s="194" t="str">
        <f>IF(INDEX(tab_MinKomp[PPAP/PSW],MATCH($B235,tab_MinKomp[[Stanowisko / Position ]:[Stanowisko / Position ]],0))="n/a","n/a",DG235-INDEX(tab_MinKomp[PPAP/PSW],MATCH($B235,tab_MinKomp[[Stanowisko / Position ]:[Stanowisko / Position ]],0)))</f>
        <v>n/a</v>
      </c>
      <c r="DH236" s="194" t="str">
        <f>IF(INDEX(tab_MinKomp[SUPPLIER MANAGEMENT],MATCH($B235,tab_MinKomp[[Stanowisko / Position ]:[Stanowisko / Position ]],0))="n/a","n/a",DH235-INDEX(tab_MinKomp[SUPPLIER MANAGEMENT],MATCH($B235,tab_MinKomp[[Stanowisko / Position ]:[Stanowisko / Position ]],0)))</f>
        <v>n/a</v>
      </c>
      <c r="DI236" s="194" t="str">
        <f>IF(INDEX(tab_MinKomp[OBSŁUGA PORTALI KLIENTA / Kundenportale],MATCH($B235,tab_MinKomp[[Stanowisko / Position ]:[Stanowisko / Position ]],0))="n/a","n/a",DI235-INDEX(tab_MinKomp[OBSŁUGA PORTALI KLIENTA / Kundenportale],MATCH($B235,tab_MinKomp[[Stanowisko / Position ]:[Stanowisko / Position ]],0)))</f>
        <v>n/a</v>
      </c>
      <c r="DJ236" s="194" t="str">
        <f>IF(INDEX(tab_MinKomp[Obsługa systemu BABTECQ / BABTECQ System],MATCH($B235,tab_MinKomp[[Stanowisko / Position ]:[Stanowisko / Position ]],0))="n/a","n/a",DJ235-INDEX(tab_MinKomp[Obsługa systemu BABTECQ / BABTECQ System],MATCH($B235,tab_MinKomp[[Stanowisko / Position ]:[Stanowisko / Position ]],0)))</f>
        <v>n/a</v>
      </c>
      <c r="DK236" s="194" t="str">
        <f>IF(INDEX(tab_MinKomp[Rysunek techniczny / technische Zeichnung],MATCH($B235,tab_MinKomp[[Stanowisko / Position ]:[Stanowisko / Position ]],0))="n/a","n/a",DK235-INDEX(tab_MinKomp[Rysunek techniczny / technische Zeichnung],MATCH($B235,tab_MinKomp[[Stanowisko / Position ]:[Stanowisko / Position ]],0)))</f>
        <v>n/a</v>
      </c>
      <c r="DL236" s="194" t="str">
        <f>IF(INDEX(tab_MinKomp[Kalibracja / Kalibrierung],MATCH($B235,tab_MinKomp[[Stanowisko / Position ]:[Stanowisko / Position ]],0))="n/a","n/a",DL235-INDEX(tab_MinKomp[Kalibracja / Kalibrierung],MATCH($B235,tab_MinKomp[[Stanowisko / Position ]:[Stanowisko / Position ]],0)))</f>
        <v>n/a</v>
      </c>
      <c r="DM236" s="194" t="str">
        <f>IF(INDEX(tab_MinKomp[Rekwalifikacja / Requalifizierung],MATCH($B235,tab_MinKomp[[Stanowisko / Position ]:[Stanowisko / Position ]],0))="n/a","n/a",DM235-INDEX(tab_MinKomp[Rekwalifikacja / Requalifizierung],MATCH($B235,tab_MinKomp[[Stanowisko / Position ]:[Stanowisko / Position ]],0)))</f>
        <v>n/a</v>
      </c>
      <c r="DN236" s="190" t="str">
        <f>IF(INDEX(tab_MinKomp[Testy czystości / Reinheitstests],MATCH($B235,tab_MinKomp[[Stanowisko / Position ]:[Stanowisko / Position ]],0))="n/a","n/a",DN235-INDEX(tab_MinKomp[Testy czystości / Reinheitstests],MATCH($B235,tab_MinKomp[[Stanowisko / Position ]:[Stanowisko / Position ]],0)))</f>
        <v>n/a</v>
      </c>
      <c r="DO236" s="190" t="str">
        <f>IF(INDEX(tab_MinKomp[Testy czystości / Reinheitstests],MATCH($B235,tab_MinKomp[[Stanowisko / Position ]:[Stanowisko / Position ]],0))="n/a","n/a",DO235-INDEX(tab_MinKomp[Testy czystości / Reinheitstests],MATCH($B235,tab_MinKomp[[Stanowisko / Position ]:[Stanowisko / Position ]],0)))</f>
        <v>n/a</v>
      </c>
      <c r="DP236" s="190" t="str">
        <f>IF(INDEX(tab_MinKomp[Testy czystości / Reinheitstests],MATCH($B235,tab_MinKomp[[Stanowisko / Position ]:[Stanowisko / Position ]],0))="n/a","n/a",DP235-INDEX(tab_MinKomp[Testy czystości / Reinheitstests],MATCH($B235,tab_MinKomp[[Stanowisko / Position ]:[Stanowisko / Position ]],0)))</f>
        <v>n/a</v>
      </c>
      <c r="DQ236" s="190" t="str">
        <f>IF(INDEX(tab_MinKomp[Testy czystości / Reinheitstests],MATCH($B235,tab_MinKomp[[Stanowisko / Position ]:[Stanowisko / Position ]],0))="n/a","n/a",DQ235-INDEX(tab_MinKomp[Testy czystości / Reinheitstests],MATCH($B235,tab_MinKomp[[Stanowisko / Position ]:[Stanowisko / Position ]],0)))</f>
        <v>n/a</v>
      </c>
      <c r="DR236" s="190" t="str">
        <f>IF(INDEX(tab_MinKomp[Testy czystości / Reinheitstests],MATCH($B235,tab_MinKomp[[Stanowisko / Position ]:[Stanowisko / Position ]],0))="n/a","n/a",DR235-INDEX(tab_MinKomp[Testy czystości / Reinheitstests],MATCH($B235,tab_MinKomp[[Stanowisko / Position ]:[Stanowisko / Position ]],0)))</f>
        <v>n/a</v>
      </c>
      <c r="DS236" s="190" t="str">
        <f>IF(INDEX(tab_MinKomp[Testy czystości / Reinheitstests],MATCH($B235,tab_MinKomp[[Stanowisko / Position ]:[Stanowisko / Position ]],0))="n/a","n/a",DS235-INDEX(tab_MinKomp[Testy czystości / Reinheitstests],MATCH($B235,tab_MinKomp[[Stanowisko / Position ]:[Stanowisko / Position ]],0)))</f>
        <v>n/a</v>
      </c>
      <c r="DT236" s="194" t="str">
        <f>IF(INDEX(tab_MinKomp[SUPPLIER MANAGEMENT],MATCH($B235,tab_MinKomp[[Stanowisko / Position ]:[Stanowisko / Position ]],0))="n/a","n/a",DT235-INDEX(tab_MinKomp[SUPPLIER MANAGEMENT],MATCH($B235,tab_MinKomp[[Stanowisko / Position ]:[Stanowisko / Position ]],0)))</f>
        <v>n/a</v>
      </c>
      <c r="DU236" s="190" t="str">
        <f>IF(INDEX(tab_MinKomp[Testy czystości / Reinheitstests],MATCH($B235,tab_MinKomp[[Stanowisko / Position ]:[Stanowisko / Position ]],0))="n/a","n/a",DU235-INDEX(tab_MinKomp[Testy czystości / Reinheitstests],MATCH($B235,tab_MinKomp[[Stanowisko / Position ]:[Stanowisko / Position ]],0)))</f>
        <v>n/a</v>
      </c>
      <c r="DV236" s="190" t="str">
        <f>IF(INDEX(tab_MinKomp[Testy czystości / Reinheitstests],MATCH($B235,tab_MinKomp[[Stanowisko / Position ]:[Stanowisko / Position ]],0))="n/a","n/a",DV235-INDEX(tab_MinKomp[Testy czystości / Reinheitstests],MATCH($B235,tab_MinKomp[[Stanowisko / Position ]:[Stanowisko / Position ]],0)))</f>
        <v>n/a</v>
      </c>
      <c r="DW236" s="190" t="str">
        <f>IF(INDEX(tab_MinKomp[Testy czystości / Reinheitstests],MATCH($B235,tab_MinKomp[[Stanowisko / Position ]:[Stanowisko / Position ]],0))="n/a","n/a",DW235-INDEX(tab_MinKomp[Testy czystości / Reinheitstests],MATCH($B235,tab_MinKomp[[Stanowisko / Position ]:[Stanowisko / Position ]],0)))</f>
        <v>n/a</v>
      </c>
      <c r="DX236" s="190" t="str">
        <f>IF(INDEX(tab_MinKomp[Testy czystości / Reinheitstests],MATCH($B235,tab_MinKomp[[Stanowisko / Position ]:[Stanowisko / Position ]],0))="n/a","n/a",DX235-INDEX(tab_MinKomp[Testy czystości / Reinheitstests],MATCH($B235,tab_MinKomp[[Stanowisko / Position ]:[Stanowisko / Position ]],0)))</f>
        <v>n/a</v>
      </c>
      <c r="DY236" s="190" t="str">
        <f>IF(INDEX(tab_MinKomp[Testy czystości / Reinheitstests],MATCH($B235,tab_MinKomp[[Stanowisko / Position ]:[Stanowisko / Position ]],0))="n/a","n/a",DY235-INDEX(tab_MinKomp[Testy czystości / Reinheitstests],MATCH($B235,tab_MinKomp[[Stanowisko / Position ]:[Stanowisko / Position ]],0)))</f>
        <v>n/a</v>
      </c>
      <c r="DZ236" s="190" t="str">
        <f>IF(INDEX(tab_MinKomp[Testy czystości / Reinheitstests],MATCH($B235,tab_MinKomp[[Stanowisko / Position ]:[Stanowisko / Position ]],0))="n/a","n/a",DZ235-INDEX(tab_MinKomp[Testy czystości / Reinheitstests],MATCH($B235,tab_MinKomp[[Stanowisko / Position ]:[Stanowisko / Position ]],0)))</f>
        <v>n/a</v>
      </c>
      <c r="EA236" s="190" t="str">
        <f>IF(INDEX(tab_MinKomp[Testy czystości / Reinheitstests],MATCH($B235,tab_MinKomp[[Stanowisko / Position ]:[Stanowisko / Position ]],0))="n/a","n/a",EA235-INDEX(tab_MinKomp[Testy czystości / Reinheitstests],MATCH($B235,tab_MinKomp[[Stanowisko / Position ]:[Stanowisko / Position ]],0)))</f>
        <v>n/a</v>
      </c>
      <c r="EB236" s="190" t="str">
        <f>IF(INDEX(tab_MinKomp[Testy czystości / Reinheitstests],MATCH($B235,tab_MinKomp[[Stanowisko / Position ]:[Stanowisko / Position ]],0))="n/a","n/a",EB235-INDEX(tab_MinKomp[Testy czystości / Reinheitstests],MATCH($B235,tab_MinKomp[[Stanowisko / Position ]:[Stanowisko / Position ]],0)))</f>
        <v>n/a</v>
      </c>
      <c r="EC236" s="190" t="str">
        <f>IF(INDEX(tab_MinKomp[Testy czystości / Reinheitstests],MATCH($B235,tab_MinKomp[[Stanowisko / Position ]:[Stanowisko / Position ]],0))="n/a","n/a",EC235-INDEX(tab_MinKomp[Testy czystości / Reinheitstests],MATCH($B235,tab_MinKomp[[Stanowisko / Position ]:[Stanowisko / Position ]],0)))</f>
        <v>n/a</v>
      </c>
      <c r="ED236" s="190" t="str">
        <f>IF(INDEX(tab_MinKomp[Testy czystości / Reinheitstests],MATCH($B235,tab_MinKomp[[Stanowisko / Position ]:[Stanowisko / Position ]],0))="n/a","n/a",ED235-INDEX(tab_MinKomp[Testy czystości / Reinheitstests],MATCH($B235,tab_MinKomp[[Stanowisko / Position ]:[Stanowisko / Position ]],0)))</f>
        <v>n/a</v>
      </c>
      <c r="EE236" s="190" t="str">
        <f>IF(INDEX(tab_MinKomp[Testy czystości / Reinheitstests],MATCH($B235,tab_MinKomp[[Stanowisko / Position ]:[Stanowisko / Position ]],0))="n/a","n/a",EE235-INDEX(tab_MinKomp[Testy czystości / Reinheitstests],MATCH($B235,tab_MinKomp[[Stanowisko / Position ]:[Stanowisko / Position ]],0)))</f>
        <v>n/a</v>
      </c>
      <c r="EF236" s="190" t="str">
        <f>IF(INDEX(tab_MinKomp[Testy czystości / Reinheitstests],MATCH($B235,tab_MinKomp[[Stanowisko / Position ]:[Stanowisko / Position ]],0))="n/a","n/a",EF235-INDEX(tab_MinKomp[Testy czystości / Reinheitstests],MATCH($B235,tab_MinKomp[[Stanowisko / Position ]:[Stanowisko / Position ]],0)))</f>
        <v>n/a</v>
      </c>
      <c r="EG236" s="190" t="str">
        <f>IF(INDEX(tab_MinKomp[Testy czystości / Reinheitstests],MATCH($B235,tab_MinKomp[[Stanowisko / Position ]:[Stanowisko / Position ]],0))="n/a","n/a",EG235-INDEX(tab_MinKomp[Testy czystości / Reinheitstests],MATCH($B235,tab_MinKomp[[Stanowisko / Position ]:[Stanowisko / Position ]],0)))</f>
        <v>n/a</v>
      </c>
      <c r="EH236" s="190" t="str">
        <f>IF(INDEX(tab_MinKomp[Testy czystości / Reinheitstests],MATCH($B235,tab_MinKomp[[Stanowisko / Position ]:[Stanowisko / Position ]],0))="n/a","n/a",EH235-INDEX(tab_MinKomp[Testy czystości / Reinheitstests],MATCH($B235,tab_MinKomp[[Stanowisko / Position ]:[Stanowisko / Position ]],0)))</f>
        <v>n/a</v>
      </c>
      <c r="EI236" s="190" t="str">
        <f>IF(INDEX(tab_MinKomp[Testy czystości / Reinheitstests],MATCH($B235,tab_MinKomp[[Stanowisko / Position ]:[Stanowisko / Position ]],0))="n/a","n/a",EI235-INDEX(tab_MinKomp[Testy czystości / Reinheitstests],MATCH($B235,tab_MinKomp[[Stanowisko / Position ]:[Stanowisko / Position ]],0)))</f>
        <v>n/a</v>
      </c>
      <c r="EJ236" s="190" t="str">
        <f>IF(INDEX(tab_MinKomp[Testy czystości / Reinheitstests],MATCH($B235,tab_MinKomp[[Stanowisko / Position ]:[Stanowisko / Position ]],0))="n/a","n/a",EJ235-INDEX(tab_MinKomp[Testy czystości / Reinheitstests],MATCH($B235,tab_MinKomp[[Stanowisko / Position ]:[Stanowisko / Position ]],0)))</f>
        <v>n/a</v>
      </c>
      <c r="EK236" s="190" t="str">
        <f>IF(INDEX(tab_MinKomp[Testy czystości / Reinheitstests],MATCH($B235,tab_MinKomp[[Stanowisko / Position ]:[Stanowisko / Position ]],0))="n/a","n/a",EK235-INDEX(tab_MinKomp[Testy czystości / Reinheitstests],MATCH($B235,tab_MinKomp[[Stanowisko / Position ]:[Stanowisko / Position ]],0)))</f>
        <v>n/a</v>
      </c>
      <c r="EL236" s="190" t="str">
        <f>IF(INDEX(tab_MinKomp[Testy czystości / Reinheitstests],MATCH($B235,tab_MinKomp[[Stanowisko / Position ]:[Stanowisko / Position ]],0))="n/a","n/a",EL235-INDEX(tab_MinKomp[Testy czystości / Reinheitstests],MATCH($B235,tab_MinKomp[[Stanowisko / Position ]:[Stanowisko / Position ]],0)))</f>
        <v>n/a</v>
      </c>
      <c r="EM236" s="190" t="str">
        <f>IF(INDEX(tab_MinKomp[Testy czystości / Reinheitstests],MATCH($B235,tab_MinKomp[[Stanowisko / Position ]:[Stanowisko / Position ]],0))="n/a","n/a",EM235-INDEX(tab_MinKomp[Testy czystości / Reinheitstests],MATCH($B235,tab_MinKomp[[Stanowisko / Position ]:[Stanowisko / Position ]],0)))</f>
        <v>n/a</v>
      </c>
      <c r="EN236" s="190" t="str">
        <f>IF(INDEX(tab_MinKomp[Testy czystości / Reinheitstests],MATCH($B235,tab_MinKomp[[Stanowisko / Position ]:[Stanowisko / Position ]],0))="n/a","n/a",EN235-INDEX(tab_MinKomp[Testy czystości / Reinheitstests],MATCH($B235,tab_MinKomp[[Stanowisko / Position ]:[Stanowisko / Position ]],0)))</f>
        <v>n/a</v>
      </c>
      <c r="EO236" s="194" t="str">
        <f>IF(INDEX(tab_MinKomp[Konserwacja Rep],MATCH($B235,tab_MinKomp[[Stanowisko / Position ]:[Stanowisko / Position ]],0))="n/a","n/a",EO235-INDEX(tab_MinKomp[Konserwacja Rep],MATCH($B235,tab_MinKomp[[Stanowisko / Position ]:[Stanowisko / Position ]],0)))</f>
        <v>n/a</v>
      </c>
      <c r="EP236" s="194" t="str">
        <f>IF(INDEX(tab_MinKomp[[Konserwacja Engel ]],MATCH($B235,tab_MinKomp[[Stanowisko / Position ]:[Stanowisko / Position ]],0))="n/a","n/a",EP235-INDEX(tab_MinKomp[[Konserwacja Engel ]],MATCH($B235,tab_MinKomp[[Stanowisko / Position ]:[Stanowisko / Position ]],0)))</f>
        <v>n/a</v>
      </c>
      <c r="EQ236" s="194" t="str">
        <f>IF(INDEX(tab_MinKomp[Konserwacja B 50],MATCH($B235,tab_MinKomp[[Stanowisko / Position ]:[Stanowisko / Position ]],0))="n/a","n/a",EQ235-INDEX(tab_MinKomp[Konserwacja B 50],MATCH($B235,tab_MinKomp[[Stanowisko / Position ]:[Stanowisko / Position ]],0)))</f>
        <v>n/a</v>
      </c>
      <c r="ER236" s="194" t="str">
        <f>IF(INDEX(tab_MinKomp[[Konserwacja EOL ]],MATCH($B235,tab_MinKomp[[Stanowisko / Position ]:[Stanowisko / Position ]],0))="n/a","n/a",ER235-INDEX(tab_MinKomp[[Konserwacja EOL ]],MATCH($B235,tab_MinKomp[[Stanowisko / Position ]:[Stanowisko / Position ]],0)))</f>
        <v>n/a</v>
      </c>
      <c r="ES236" s="194" t="str">
        <f>IF(INDEX(tab_MinKomp[Konserwacja Branson],MATCH($B235,tab_MinKomp[[Stanowisko / Position ]:[Stanowisko / Position ]],0))="n/a","n/a",ES235-INDEX(tab_MinKomp[Konserwacja Branson],MATCH($B235,tab_MinKomp[[Stanowisko / Position ]:[Stanowisko / Position ]],0)))</f>
        <v>n/a</v>
      </c>
      <c r="ET236" s="194" t="str">
        <f>IF(INDEX(tab_MinKomp[Konserwacja coolery],MATCH($B235,tab_MinKomp[[Stanowisko / Position ]:[Stanowisko / Position ]],0))="n/a","n/a",ET235-INDEX(tab_MinKomp[Konserwacja coolery],MATCH($B235,tab_MinKomp[[Stanowisko / Position ]:[Stanowisko / Position ]],0)))</f>
        <v>n/a</v>
      </c>
      <c r="EU236" s="194" t="str">
        <f>IF(INDEX(tab_MinKomp[Konserwacja piecy],MATCH($B235,tab_MinKomp[[Stanowisko / Position ]:[Stanowisko / Position ]],0))="n/a","n/a",EU235-INDEX(tab_MinKomp[Konserwacja piecy],MATCH($B235,tab_MinKomp[[Stanowisko / Position ]:[Stanowisko / Position ]],0)))</f>
        <v>n/a</v>
      </c>
      <c r="EV236" s="194" t="str">
        <f>IF(INDEX(tab_MinKomp[Rysunek techniczny- czytanie],MATCH($B235,tab_MinKomp[[Stanowisko / Position ]:[Stanowisko / Position ]],0))="n/a","n/a",EV235-INDEX(tab_MinKomp[Rysunek techniczny- czytanie],MATCH($B235,tab_MinKomp[[Stanowisko / Position ]:[Stanowisko / Position ]],0)))</f>
        <v>n/a</v>
      </c>
      <c r="EW236" s="194" t="str">
        <f>IF(INDEX(tab_MinKomp[Elektryka],MATCH($B235,tab_MinKomp[[Stanowisko / Position ]:[Stanowisko / Position ]],0))="n/a","n/a",EW235-INDEX(tab_MinKomp[Elektryka],MATCH($B235,tab_MinKomp[[Stanowisko / Position ]:[Stanowisko / Position ]],0)))</f>
        <v>n/a</v>
      </c>
      <c r="EX236" s="194" t="str">
        <f>IF(INDEX(tab_MinKomp[Pneumatyka],MATCH($B235,tab_MinKomp[[Stanowisko / Position ]:[Stanowisko / Position ]],0))="n/a","n/a",EX235-INDEX(tab_MinKomp[Pneumatyka],MATCH($B235,tab_MinKomp[[Stanowisko / Position ]:[Stanowisko / Position ]],0)))</f>
        <v>n/a</v>
      </c>
      <c r="EY236" s="194" t="str">
        <f>IF(INDEX(tab_MinKomp[[Hydraulika ]],MATCH($B235,tab_MinKomp[[Stanowisko / Position ]:[Stanowisko / Position ]],0))="n/a","n/a",EY235-INDEX(tab_MinKomp[[Hydraulika ]],MATCH($B235,tab_MinKomp[[Stanowisko / Position ]:[Stanowisko / Position ]],0)))</f>
        <v>n/a</v>
      </c>
      <c r="EZ236" s="194" t="str">
        <f>IF(INDEX(tab_MinKomp[Podciśnienie],MATCH($B235,tab_MinKomp[[Stanowisko / Position ]:[Stanowisko / Position ]],0))="n/a","n/a",EZ235-INDEX(tab_MinKomp[Podciśnienie],MATCH($B235,tab_MinKomp[[Stanowisko / Position ]:[Stanowisko / Position ]],0)))</f>
        <v>n/a</v>
      </c>
      <c r="FA236" s="194" t="str">
        <f>IF(INDEX(tab_MinKomp[Usuwanie awarii],MATCH($B235,tab_MinKomp[[Stanowisko / Position ]:[Stanowisko / Position ]],0))="n/a","n/a",FA235-INDEX(tab_MinKomp[Usuwanie awarii],MATCH($B235,tab_MinKomp[[Stanowisko / Position ]:[Stanowisko / Position ]],0)))</f>
        <v>n/a</v>
      </c>
      <c r="FB236" s="194" t="str">
        <f>IF(INDEX(tab_MinKomp[Obsługa robotów],MATCH($B235,tab_MinKomp[[Stanowisko / Position ]:[Stanowisko / Position ]],0))="n/a","n/a",FB235-INDEX(tab_MinKomp[Obsługa robotów],MATCH($B235,tab_MinKomp[[Stanowisko / Position ]:[Stanowisko / Position ]],0)))</f>
        <v>n/a</v>
      </c>
      <c r="FC236" s="194" t="str">
        <f>IF(INDEX(tab_MinKomp[Obsługa sterowania maszyny],MATCH($B235,tab_MinKomp[[Stanowisko / Position ]:[Stanowisko / Position ]],0))="n/a","n/a",FC235-INDEX(tab_MinKomp[Obsługa sterowania maszyny],MATCH($B235,tab_MinKomp[[Stanowisko / Position ]:[Stanowisko / Position ]],0)))</f>
        <v>n/a</v>
      </c>
      <c r="FD236" s="194" t="str">
        <f>IF(INDEX(tab_MinKomp[Usuwanie przyczyn żródłowych],MATCH($B235,tab_MinKomp[[Stanowisko / Position ]:[Stanowisko / Position ]],0))="n/a","n/a",FD235-INDEX(tab_MinKomp[Usuwanie przyczyn żródłowych],MATCH($B235,tab_MinKomp[[Stanowisko / Position ]:[Stanowisko / Position ]],0)))</f>
        <v>n/a</v>
      </c>
      <c r="FE236" s="194" t="str">
        <f>IF(INDEX(tab_MinKomp[Cmms stosowanie],MATCH($B235,tab_MinKomp[[Stanowisko / Position ]:[Stanowisko / Position ]],0))="n/a","n/a",FE235-INDEX(tab_MinKomp[Cmms stosowanie],MATCH($B235,tab_MinKomp[[Stanowisko / Position ]:[Stanowisko / Position ]],0)))</f>
        <v>n/a</v>
      </c>
      <c r="FF236" s="190" t="str">
        <f>IF(INDEX(tab_MinKomp[Testy czystości / Reinheitstests],MATCH($B235,tab_MinKomp[[Stanowisko / Position ]:[Stanowisko / Position ]],0))="n/a","n/a",FF235-INDEX(tab_MinKomp[Testy czystości / Reinheitstests],MATCH($B235,tab_MinKomp[[Stanowisko / Position ]:[Stanowisko / Position ]],0)))</f>
        <v>n/a</v>
      </c>
      <c r="FG236" s="194" t="str">
        <f>IF(INDEX(tab_MinKomp[Czyszczenie form plastikowych],MATCH($B235,tab_MinKomp[[Stanowisko / Position ]:[Stanowisko / Position ]],0))="n/a","n/a",FG235-INDEX(tab_MinKomp[Czyszczenie form plastikowych],MATCH($B235,tab_MinKomp[[Stanowisko / Position ]:[Stanowisko / Position ]],0)))</f>
        <v>n/a</v>
      </c>
      <c r="FH236" s="194" t="str">
        <f>IF(INDEX(tab_MinKomp[Wymiana form plastik],MATCH($B235,tab_MinKomp[[Stanowisko / Position ]:[Stanowisko / Position ]],0))="n/a","n/a",FH235-INDEX(tab_MinKomp[Wymiana form plastik],MATCH($B235,tab_MinKomp[[Stanowisko / Position ]:[Stanowisko / Position ]],0)))</f>
        <v>n/a</v>
      </c>
      <c r="FI236" s="194" t="str">
        <f>IF(INDEX(tab_MinKomp[Wymiana form guma],MATCH($B235,tab_MinKomp[[Stanowisko / Position ]:[Stanowisko / Position ]],0))="n/a","n/a",FI235-INDEX(tab_MinKomp[Wymiana form guma],MATCH($B235,tab_MinKomp[[Stanowisko / Position ]:[Stanowisko / Position ]],0)))</f>
        <v>n/a</v>
      </c>
      <c r="FJ236" s="194" t="str">
        <f>IF(INDEX(tab_MinKomp[Konserwacja KK],MATCH($B235,tab_MinKomp[[Stanowisko / Position ]:[Stanowisko / Position ]],0))="n/a","n/a",FJ235-INDEX(tab_MinKomp[Konserwacja KK],MATCH($B235,tab_MinKomp[[Stanowisko / Position ]:[Stanowisko / Position ]],0)))</f>
        <v>n/a</v>
      </c>
      <c r="FK236" s="194" t="str">
        <f>IF(INDEX(tab_MinKomp[Konserwacja form guma],MATCH($B235,tab_MinKomp[[Stanowisko / Position ]:[Stanowisko / Position ]],0))="n/a","n/a",FK235-INDEX(tab_MinKomp[Konserwacja form guma],MATCH($B235,tab_MinKomp[[Stanowisko / Position ]:[Stanowisko / Position ]],0)))</f>
        <v>n/a</v>
      </c>
      <c r="FL236" s="194" t="str">
        <f>IF(INDEX(tab_MinKomp[Konserwacja form plastiki],MATCH($B235,tab_MinKomp[[Stanowisko / Position ]:[Stanowisko / Position ]],0))="n/a","n/a",FL235-INDEX(tab_MinKomp[Konserwacja form plastiki],MATCH($B235,tab_MinKomp[[Stanowisko / Position ]:[Stanowisko / Position ]],0)))</f>
        <v>n/a</v>
      </c>
      <c r="FM236" s="194" t="str">
        <f>IF(INDEX(tab_MinKomp[Konserwacja Gorącego Kanału],MATCH($B235,tab_MinKomp[[Stanowisko / Position ]:[Stanowisko / Position ]],0))="n/a","n/a",FM235-INDEX(tab_MinKomp[Konserwacja Gorącego Kanału],MATCH($B235,tab_MinKomp[[Stanowisko / Position ]:[Stanowisko / Position ]],0)))</f>
        <v>n/a</v>
      </c>
      <c r="FN236" s="194">
        <f>IF(INDEX(tab_MinKomp[LEAN MANAGEMENT],MATCH($B235,tab_MinKomp[[Stanowisko / Position ]:[Stanowisko / Position ]],0))="n/a","n/a",FN235-INDEX(tab_MinKomp[LEAN MANAGEMENT],MATCH($B235,tab_MinKomp[[Stanowisko / Position ]:[Stanowisko / Position ]],0)))</f>
        <v>0</v>
      </c>
      <c r="FO236" s="194">
        <f>IF(INDEX(tab_MinKomp[LEAN MANAGEMENT],MATCH($B235,tab_MinKomp[[Stanowisko / Position ]:[Stanowisko / Position ]],0))="n/a","n/a",FO235-INDEX(tab_MinKomp[LEAN MANAGEMENT],MATCH($B235,tab_MinKomp[[Stanowisko / Position ]:[Stanowisko / Position ]],0)))</f>
        <v>0</v>
      </c>
      <c r="FP236" s="194">
        <f>IF(INDEX(tab_MinKomp[LEAN MANAGEMENT],MATCH($B235,tab_MinKomp[[Stanowisko / Position ]:[Stanowisko / Position ]],0))="n/a","n/a",FP235-INDEX(tab_MinKomp[LEAN MANAGEMENT],MATCH($B235,tab_MinKomp[[Stanowisko / Position ]:[Stanowisko / Position ]],0)))</f>
        <v>0</v>
      </c>
      <c r="FQ236" s="196" t="str">
        <f>IF(INDEX(tab_MinKomp[Język angielski / Englisch],MATCH($B235,tab_MinKomp[[Stanowisko / Position ]:[Stanowisko / Position ]],0))="n/a","n/a",FQ235-INDEX(tab_MinKomp[Język angielski / Englisch],MATCH($B235,tab_MinKomp[[Stanowisko / Position ]:[Stanowisko / Position ]],0)))</f>
        <v>n/a</v>
      </c>
      <c r="FR236" s="196" t="str">
        <f>IF(INDEX(tab_MinKomp[Język niemiecki / Deutsch],MATCH($B235,tab_MinKomp[[Stanowisko / Position ]:[Stanowisko / Position ]],0))="n/a","n/a",FR235-INDEX(tab_MinKomp[Język niemiecki / Deutsch],MATCH($B235,tab_MinKomp[[Stanowisko / Position ]:[Stanowisko / Position ]],0)))</f>
        <v>n/a</v>
      </c>
      <c r="FS236" s="194">
        <f>IF(INDEX(tab_MinKomp[Zarządzanie dokumentacją procesową / Process dokumentation management],MATCH($B235,tab_MinKomp[[Stanowisko / Position ]:[Stanowisko / Position ]],0))="n/a","n/a",FS235-INDEX(tab_MinKomp[Zarządzanie dokumentacją procesową / Process dokumentation management],MATCH($B235,tab_MinKomp[[Stanowisko / Position ]:[Stanowisko / Position ]],0)))</f>
        <v>-1</v>
      </c>
      <c r="FT236" s="194">
        <f>IF(INDEX(tab_MinKomp[Znajomość procesów z obszaru / Kenntiss der prozesse in dem Bereich],MATCH($B235,tab_MinKomp[[Stanowisko / Position ]:[Stanowisko / Position ]],0))="n/a","n/a",FT235-INDEX(tab_MinKomp[Znajomość procesów z obszaru / Kenntiss der prozesse in dem Bereich],MATCH($B235,tab_MinKomp[[Stanowisko / Position ]:[Stanowisko / Position ]],0)))</f>
        <v>-1</v>
      </c>
      <c r="FU236" s="194">
        <f>IF(INDEX(tab_MinKomp[optymalizacja procesów / Prozessoptymalisierung],MATCH($B235,tab_MinKomp[[Stanowisko / Position ]:[Stanowisko / Position ]],0))="n/a","n/a",FU235-INDEX(tab_MinKomp[optymalizacja procesów / Prozessoptymalisierung],MATCH($B235,tab_MinKomp[[Stanowisko / Position ]:[Stanowisko / Position ]],0)))</f>
        <v>0</v>
      </c>
      <c r="FV236" s="194">
        <f>IF(INDEX(tab_MinKomp[Umiejętności szkoleniowe / Trainingsfähigkeiten],MATCH($B235,tab_MinKomp[[Stanowisko / Position ]:[Stanowisko / Position ]],0))="n/a","n/a",FV235-INDEX(tab_MinKomp[Umiejętności szkoleniowe / Trainingsfähigkeiten],MATCH($B235,tab_MinKomp[[Stanowisko / Position ]:[Stanowisko / Position ]],0)))</f>
        <v>0</v>
      </c>
      <c r="FW236" s="194">
        <f>IF(INDEX(tab_MinKomp[Analityczne myślenie, podejście / Analitysches Denken, Einstellung],MATCH($B235,tab_MinKomp[[Stanowisko / Position ]:[Stanowisko / Position ]],0))="n/a","n/a",FW235-INDEX(tab_MinKomp[Analityczne myślenie, podejście / Analitysches Denken, Einstellung],MATCH($B235,tab_MinKomp[[Stanowisko / Position ]:[Stanowisko / Position ]],0)))</f>
        <v>0</v>
      </c>
      <c r="FX236" s="194">
        <f>IF(INDEX(tab_MinKomp[Dokładność, precyzja w dzialaniu / Genauigkeit, Präzision in die Arbeit],MATCH($B235,tab_MinKomp[[Stanowisko / Position ]:[Stanowisko / Position ]],0))="n/a","n/a",FX235-INDEX(tab_MinKomp[Dokładność, precyzja w dzialaniu / Genauigkeit, Präzision in die Arbeit],MATCH($B235,tab_MinKomp[[Stanowisko / Position ]:[Stanowisko / Position ]],0)))</f>
        <v>0</v>
      </c>
      <c r="FY236" s="194">
        <f>IF(INDEX(tab_MinKomp[Dyspozycyjność / Verfügbarkeit],MATCH($B235,tab_MinKomp[[Stanowisko / Position ]:[Stanowisko / Position ]],0))="n/a","n/a",FY235-INDEX(tab_MinKomp[Dyspozycyjność / Verfügbarkeit],MATCH($B235,tab_MinKomp[[Stanowisko / Position ]:[Stanowisko / Position ]],0)))</f>
        <v>0</v>
      </c>
      <c r="FZ236" s="194">
        <f>IF(INDEX(tab_MinKomp[Zaangażowanie / 
Engagement],MATCH($B235,tab_MinKomp[[Stanowisko / Position ]:[Stanowisko / Position ]],0))="n/a","n/a",FZ235-INDEX(tab_MinKomp[Zaangażowanie / 
Engagement],MATCH($B235,tab_MinKomp[[Stanowisko / Position ]:[Stanowisko / Position ]],0)))</f>
        <v>-1</v>
      </c>
      <c r="GA236" s="194" t="str">
        <f>IF(INDEX(tab_MinKomp[Konserwacja form guma],MATCH($B235,tab_MinKomp[[Stanowisko / Position ]:[Stanowisko / Position ]],0))="n/a","n/a",GA235-INDEX(tab_MinKomp[Konserwacja form guma],MATCH($B235,tab_MinKomp[[Stanowisko / Position ]:[Stanowisko / Position ]],0)))</f>
        <v>n/a</v>
      </c>
      <c r="GB236" s="194" t="str">
        <f>IF(INDEX(tab_MinKomp[Konserwacja form plastiki],MATCH($B235,tab_MinKomp[[Stanowisko / Position ]:[Stanowisko / Position ]],0))="n/a","n/a",GB235-INDEX(tab_MinKomp[Konserwacja form plastiki],MATCH($B235,tab_MinKomp[[Stanowisko / Position ]:[Stanowisko / Position ]],0)))</f>
        <v>n/a</v>
      </c>
      <c r="GC236" s="194">
        <f>IF(INDEX(tab_MinKomp[Elastyczność w działaniu],MATCH($B235,tab_MinKomp[[Stanowisko / Position ]:[Stanowisko / Position ]],0))="n/a","n/a",GC235-INDEX(tab_MinKomp[Elastyczność w działaniu],MATCH($B235,tab_MinKomp[[Stanowisko / Position ]:[Stanowisko / Position ]],0)))</f>
        <v>-1</v>
      </c>
      <c r="GD236" s="194">
        <f>IF(INDEX(tab_MinKomp[Komunikatywność],MATCH($B235,tab_MinKomp[[Stanowisko / Position ]:[Stanowisko / Position ]],0))="n/a","n/a",GD235-INDEX(tab_MinKomp[Komunikatywność],MATCH($B235,tab_MinKomp[[Stanowisko / Position ]:[Stanowisko / Position ]],0)))</f>
        <v>0</v>
      </c>
      <c r="GE236" s="193" t="str">
        <f>IF(INDEX(tab_MinKomp[Motywowanie i budowanie zaangażowania zespołu],MATCH($B235,tab_MinKomp[[Stanowisko / Position ]:[Stanowisko / Position ]],0))="n/a","n/a",GE235-INDEX(tab_MinKomp[Motywowanie i budowanie zaangażowania zespołu],MATCH($B235,tab_MinKomp[[Stanowisko / Position ]:[Stanowisko / Position ]],0)))</f>
        <v>n/a</v>
      </c>
      <c r="GF236" s="186" t="s">
        <v>248</v>
      </c>
      <c r="GG236" s="186" t="s">
        <v>248</v>
      </c>
      <c r="GH236" s="186" t="s">
        <v>248</v>
      </c>
      <c r="GI236" s="186" t="s">
        <v>248</v>
      </c>
      <c r="GJ236" s="186" t="s">
        <v>248</v>
      </c>
      <c r="GK236" s="186" t="s">
        <v>248</v>
      </c>
      <c r="GL236" s="186" t="s">
        <v>248</v>
      </c>
      <c r="GM236" s="186" t="s">
        <v>248</v>
      </c>
      <c r="GN236" s="186" t="s">
        <v>248</v>
      </c>
      <c r="GO236" s="186" t="s">
        <v>248</v>
      </c>
      <c r="GP236" s="186" t="s">
        <v>248</v>
      </c>
      <c r="GQ236" s="186" t="s">
        <v>248</v>
      </c>
      <c r="GR236" s="186" t="s">
        <v>248</v>
      </c>
      <c r="GS236" s="186" t="s">
        <v>248</v>
      </c>
      <c r="GT236" s="186" t="s">
        <v>248</v>
      </c>
      <c r="GU236" s="186" t="s">
        <v>248</v>
      </c>
      <c r="GV236" s="186" t="s">
        <v>248</v>
      </c>
      <c r="GW236" s="186" t="s">
        <v>248</v>
      </c>
      <c r="GX236" s="186" t="s">
        <v>248</v>
      </c>
      <c r="GY236" s="186" t="s">
        <v>248</v>
      </c>
      <c r="GZ236" s="261" t="s">
        <v>248</v>
      </c>
      <c r="HA236" s="261" t="s">
        <v>248</v>
      </c>
      <c r="HB236" s="191">
        <f>SUM(G236:GE236)/(HB235-(SUM(G236:GE236)))</f>
        <v>-0.14285714285714285</v>
      </c>
    </row>
    <row r="237" spans="1:211" ht="24.9" customHeight="1" x14ac:dyDescent="0.3">
      <c r="A237" s="105" t="s">
        <v>317</v>
      </c>
      <c r="B237" s="105" t="s">
        <v>315</v>
      </c>
      <c r="C237" s="105" t="s">
        <v>388</v>
      </c>
      <c r="D237" s="105">
        <v>1266</v>
      </c>
      <c r="E237" s="394" t="s">
        <v>535</v>
      </c>
      <c r="F237" s="185" t="s">
        <v>374</v>
      </c>
      <c r="G237" s="186">
        <v>2</v>
      </c>
      <c r="H237" s="186">
        <v>1</v>
      </c>
      <c r="I237" s="186">
        <v>2</v>
      </c>
      <c r="J237" s="186">
        <v>1</v>
      </c>
      <c r="K237" s="186">
        <v>1</v>
      </c>
      <c r="L237" s="186" t="s">
        <v>248</v>
      </c>
      <c r="M237" s="186" t="s">
        <v>248</v>
      </c>
      <c r="N237" s="186" t="s">
        <v>248</v>
      </c>
      <c r="O237" s="186">
        <v>1</v>
      </c>
      <c r="P237" s="186">
        <v>1</v>
      </c>
      <c r="Q237" s="186" t="s">
        <v>248</v>
      </c>
      <c r="R237" s="186" t="s">
        <v>248</v>
      </c>
      <c r="S237" s="186" t="s">
        <v>248</v>
      </c>
      <c r="T237" s="186" t="s">
        <v>248</v>
      </c>
      <c r="U237" s="186" t="s">
        <v>248</v>
      </c>
      <c r="V237" s="186" t="s">
        <v>248</v>
      </c>
      <c r="W237" s="186" t="s">
        <v>248</v>
      </c>
      <c r="X237" s="186" t="s">
        <v>248</v>
      </c>
      <c r="Y237" s="186" t="s">
        <v>248</v>
      </c>
      <c r="Z237" s="186" t="s">
        <v>248</v>
      </c>
      <c r="AA237" s="186" t="s">
        <v>248</v>
      </c>
      <c r="AB237" s="186" t="s">
        <v>248</v>
      </c>
      <c r="AC237" s="186" t="s">
        <v>248</v>
      </c>
      <c r="AD237" s="186" t="s">
        <v>248</v>
      </c>
      <c r="AE237" s="186" t="s">
        <v>248</v>
      </c>
      <c r="AF237" s="186" t="s">
        <v>248</v>
      </c>
      <c r="AG237" s="186" t="s">
        <v>248</v>
      </c>
      <c r="AH237" s="186" t="s">
        <v>248</v>
      </c>
      <c r="AI237" s="186" t="s">
        <v>248</v>
      </c>
      <c r="AJ237" s="186" t="s">
        <v>248</v>
      </c>
      <c r="AK237" s="186" t="s">
        <v>248</v>
      </c>
      <c r="AL237" s="186">
        <v>1</v>
      </c>
      <c r="AM237" s="186" t="s">
        <v>248</v>
      </c>
      <c r="AN237" s="186" t="s">
        <v>248</v>
      </c>
      <c r="AO237" s="186">
        <v>1</v>
      </c>
      <c r="AP237" s="186" t="s">
        <v>248</v>
      </c>
      <c r="AQ237" s="186">
        <v>1</v>
      </c>
      <c r="AR237" s="186" t="s">
        <v>248</v>
      </c>
      <c r="AS237" s="186" t="s">
        <v>248</v>
      </c>
      <c r="AT237" s="186" t="s">
        <v>248</v>
      </c>
      <c r="AU237" s="186" t="s">
        <v>248</v>
      </c>
      <c r="AV237" s="186">
        <v>1</v>
      </c>
      <c r="AW237" s="186">
        <v>1</v>
      </c>
      <c r="AX237" s="186" t="s">
        <v>248</v>
      </c>
      <c r="AY237" s="186" t="s">
        <v>248</v>
      </c>
      <c r="AZ237" s="186" t="s">
        <v>248</v>
      </c>
      <c r="BA237" s="186" t="s">
        <v>248</v>
      </c>
      <c r="BB237" s="186" t="s">
        <v>248</v>
      </c>
      <c r="BC237" s="186" t="s">
        <v>248</v>
      </c>
      <c r="BD237" s="186" t="s">
        <v>248</v>
      </c>
      <c r="BE237" s="186" t="s">
        <v>248</v>
      </c>
      <c r="BF237" s="186" t="s">
        <v>248</v>
      </c>
      <c r="BG237" s="186" t="s">
        <v>248</v>
      </c>
      <c r="BH237" s="186" t="s">
        <v>248</v>
      </c>
      <c r="BI237" s="186" t="s">
        <v>248</v>
      </c>
      <c r="BJ237" s="186" t="s">
        <v>248</v>
      </c>
      <c r="BK237" s="186" t="s">
        <v>248</v>
      </c>
      <c r="BL237" s="186" t="s">
        <v>248</v>
      </c>
      <c r="BM237" s="186" t="s">
        <v>248</v>
      </c>
      <c r="BN237" s="186" t="s">
        <v>248</v>
      </c>
      <c r="BO237" s="186" t="s">
        <v>248</v>
      </c>
      <c r="BP237" s="186" t="s">
        <v>248</v>
      </c>
      <c r="BQ237" s="186" t="s">
        <v>248</v>
      </c>
      <c r="BR237" s="186" t="s">
        <v>248</v>
      </c>
      <c r="BS237" s="186" t="s">
        <v>248</v>
      </c>
      <c r="BT237" s="186" t="s">
        <v>248</v>
      </c>
      <c r="BU237" s="186">
        <v>1</v>
      </c>
      <c r="BV237" s="186" t="s">
        <v>248</v>
      </c>
      <c r="BW237" s="186" t="s">
        <v>248</v>
      </c>
      <c r="BX237" s="186" t="s">
        <v>248</v>
      </c>
      <c r="BY237" s="186" t="s">
        <v>248</v>
      </c>
      <c r="BZ237" s="186" t="s">
        <v>248</v>
      </c>
      <c r="CA237" s="186" t="s">
        <v>248</v>
      </c>
      <c r="CB237" s="186" t="s">
        <v>248</v>
      </c>
      <c r="CC237" s="186" t="s">
        <v>248</v>
      </c>
      <c r="CD237" s="186">
        <v>2</v>
      </c>
      <c r="CE237" s="186" t="s">
        <v>248</v>
      </c>
      <c r="CF237" s="186" t="s">
        <v>248</v>
      </c>
      <c r="CG237" s="186">
        <v>1</v>
      </c>
      <c r="CH237" s="186" t="s">
        <v>248</v>
      </c>
      <c r="CI237" s="186" t="s">
        <v>248</v>
      </c>
      <c r="CJ237" s="186" t="s">
        <v>248</v>
      </c>
      <c r="CK237" s="186" t="s">
        <v>248</v>
      </c>
      <c r="CL237" s="186" t="s">
        <v>248</v>
      </c>
      <c r="CM237" s="186" t="s">
        <v>248</v>
      </c>
      <c r="CN237" s="186" t="s">
        <v>248</v>
      </c>
      <c r="CO237" s="186" t="s">
        <v>248</v>
      </c>
      <c r="CP237" s="186" t="s">
        <v>248</v>
      </c>
      <c r="CQ237" s="186" t="s">
        <v>248</v>
      </c>
      <c r="CR237" s="186" t="s">
        <v>248</v>
      </c>
      <c r="CS237" s="186" t="s">
        <v>248</v>
      </c>
      <c r="CT237" s="186" t="s">
        <v>248</v>
      </c>
      <c r="CU237" s="186" t="s">
        <v>248</v>
      </c>
      <c r="CV237" s="186" t="s">
        <v>248</v>
      </c>
      <c r="CW237" s="186">
        <v>2</v>
      </c>
      <c r="CX237" s="186" t="s">
        <v>248</v>
      </c>
      <c r="CY237" s="186" t="s">
        <v>248</v>
      </c>
      <c r="CZ237" s="186" t="s">
        <v>248</v>
      </c>
      <c r="DA237" s="186" t="s">
        <v>248</v>
      </c>
      <c r="DB237" s="186" t="s">
        <v>248</v>
      </c>
      <c r="DC237" s="186" t="s">
        <v>248</v>
      </c>
      <c r="DD237" s="186" t="s">
        <v>248</v>
      </c>
      <c r="DE237" s="186" t="s">
        <v>248</v>
      </c>
      <c r="DF237" s="186">
        <v>1</v>
      </c>
      <c r="DG237" s="186" t="s">
        <v>248</v>
      </c>
      <c r="DH237" s="186" t="s">
        <v>248</v>
      </c>
      <c r="DI237" s="186" t="s">
        <v>248</v>
      </c>
      <c r="DJ237" s="186" t="s">
        <v>248</v>
      </c>
      <c r="DK237" s="186" t="s">
        <v>248</v>
      </c>
      <c r="DL237" s="186" t="s">
        <v>248</v>
      </c>
      <c r="DM237" s="186" t="s">
        <v>248</v>
      </c>
      <c r="DN237" s="186" t="s">
        <v>248</v>
      </c>
      <c r="DO237" s="186" t="s">
        <v>248</v>
      </c>
      <c r="DP237" s="186" t="s">
        <v>248</v>
      </c>
      <c r="DQ237" s="186" t="s">
        <v>248</v>
      </c>
      <c r="DR237" s="186" t="s">
        <v>248</v>
      </c>
      <c r="DS237" s="186" t="s">
        <v>248</v>
      </c>
      <c r="DT237" s="186" t="s">
        <v>248</v>
      </c>
      <c r="DU237" s="186" t="s">
        <v>248</v>
      </c>
      <c r="DV237" s="186" t="s">
        <v>248</v>
      </c>
      <c r="DW237" s="186" t="s">
        <v>248</v>
      </c>
      <c r="DX237" s="186" t="s">
        <v>248</v>
      </c>
      <c r="DY237" s="186" t="s">
        <v>248</v>
      </c>
      <c r="DZ237" s="186" t="s">
        <v>248</v>
      </c>
      <c r="EA237" s="186" t="s">
        <v>248</v>
      </c>
      <c r="EB237" s="186" t="s">
        <v>248</v>
      </c>
      <c r="EC237" s="186" t="s">
        <v>248</v>
      </c>
      <c r="ED237" s="186" t="s">
        <v>248</v>
      </c>
      <c r="EE237" s="186" t="s">
        <v>248</v>
      </c>
      <c r="EF237" s="186" t="s">
        <v>248</v>
      </c>
      <c r="EG237" s="186" t="s">
        <v>248</v>
      </c>
      <c r="EH237" s="186" t="s">
        <v>248</v>
      </c>
      <c r="EI237" s="186" t="s">
        <v>248</v>
      </c>
      <c r="EJ237" s="186" t="s">
        <v>248</v>
      </c>
      <c r="EK237" s="186" t="s">
        <v>248</v>
      </c>
      <c r="EL237" s="184" t="s">
        <v>248</v>
      </c>
      <c r="EM237" s="184" t="s">
        <v>248</v>
      </c>
      <c r="EN237" s="184" t="s">
        <v>248</v>
      </c>
      <c r="EO237" s="186" t="s">
        <v>248</v>
      </c>
      <c r="EP237" s="186" t="s">
        <v>248</v>
      </c>
      <c r="EQ237" s="186" t="s">
        <v>248</v>
      </c>
      <c r="ER237" s="186" t="s">
        <v>248</v>
      </c>
      <c r="ES237" s="186" t="s">
        <v>248</v>
      </c>
      <c r="ET237" s="186" t="s">
        <v>248</v>
      </c>
      <c r="EU237" s="186" t="s">
        <v>248</v>
      </c>
      <c r="EV237" s="186" t="s">
        <v>248</v>
      </c>
      <c r="EW237" s="186" t="s">
        <v>248</v>
      </c>
      <c r="EX237" s="186" t="s">
        <v>248</v>
      </c>
      <c r="EY237" s="186" t="s">
        <v>248</v>
      </c>
      <c r="EZ237" s="186" t="s">
        <v>248</v>
      </c>
      <c r="FA237" s="186" t="s">
        <v>248</v>
      </c>
      <c r="FB237" s="186" t="s">
        <v>248</v>
      </c>
      <c r="FC237" s="186" t="s">
        <v>248</v>
      </c>
      <c r="FD237" s="186" t="s">
        <v>248</v>
      </c>
      <c r="FE237" s="186" t="s">
        <v>248</v>
      </c>
      <c r="FF237" s="186" t="s">
        <v>248</v>
      </c>
      <c r="FG237" s="186" t="s">
        <v>248</v>
      </c>
      <c r="FH237" s="186" t="s">
        <v>248</v>
      </c>
      <c r="FI237" s="186" t="s">
        <v>248</v>
      </c>
      <c r="FJ237" s="186" t="s">
        <v>248</v>
      </c>
      <c r="FK237" s="186" t="s">
        <v>248</v>
      </c>
      <c r="FL237" s="186" t="s">
        <v>248</v>
      </c>
      <c r="FM237" s="186" t="s">
        <v>248</v>
      </c>
      <c r="FN237" s="186">
        <v>1</v>
      </c>
      <c r="FO237" s="186">
        <v>1</v>
      </c>
      <c r="FP237" s="186">
        <v>1</v>
      </c>
      <c r="FQ237" s="187" t="s">
        <v>248</v>
      </c>
      <c r="FR237" s="187" t="s">
        <v>248</v>
      </c>
      <c r="FS237" s="186">
        <v>1</v>
      </c>
      <c r="FT237" s="186">
        <v>1</v>
      </c>
      <c r="FU237" s="186">
        <v>1</v>
      </c>
      <c r="FV237" s="186">
        <v>1</v>
      </c>
      <c r="FW237" s="186">
        <v>1</v>
      </c>
      <c r="FX237" s="186">
        <v>2</v>
      </c>
      <c r="FY237" s="186">
        <v>2</v>
      </c>
      <c r="FZ237" s="186">
        <v>1</v>
      </c>
      <c r="GA237" s="186" t="s">
        <v>248</v>
      </c>
      <c r="GB237" s="186" t="s">
        <v>248</v>
      </c>
      <c r="GC237" s="186">
        <v>1</v>
      </c>
      <c r="GD237" s="186">
        <v>1</v>
      </c>
      <c r="GE237" s="186" t="s">
        <v>248</v>
      </c>
      <c r="GF237" s="186" t="s">
        <v>248</v>
      </c>
      <c r="GG237" s="186" t="s">
        <v>248</v>
      </c>
      <c r="GH237" s="186" t="s">
        <v>248</v>
      </c>
      <c r="GI237" s="186" t="s">
        <v>248</v>
      </c>
      <c r="GJ237" s="186" t="s">
        <v>248</v>
      </c>
      <c r="GK237" s="186" t="s">
        <v>248</v>
      </c>
      <c r="GL237" s="186" t="s">
        <v>248</v>
      </c>
      <c r="GM237" s="186" t="s">
        <v>248</v>
      </c>
      <c r="GN237" s="186" t="s">
        <v>248</v>
      </c>
      <c r="GO237" s="186" t="s">
        <v>248</v>
      </c>
      <c r="GP237" s="186" t="s">
        <v>248</v>
      </c>
      <c r="GQ237" s="186" t="s">
        <v>248</v>
      </c>
      <c r="GR237" s="186" t="s">
        <v>248</v>
      </c>
      <c r="GS237" s="186" t="s">
        <v>248</v>
      </c>
      <c r="GT237" s="186" t="s">
        <v>248</v>
      </c>
      <c r="GU237" s="186" t="s">
        <v>248</v>
      </c>
      <c r="GV237" s="186" t="s">
        <v>248</v>
      </c>
      <c r="GW237" s="186" t="s">
        <v>248</v>
      </c>
      <c r="GX237" s="186" t="s">
        <v>248</v>
      </c>
      <c r="GY237" s="186" t="s">
        <v>248</v>
      </c>
      <c r="GZ237" s="261" t="s">
        <v>248</v>
      </c>
      <c r="HA237" s="261" t="s">
        <v>248</v>
      </c>
      <c r="HB237" s="188">
        <f t="shared" ref="HB237" si="46">SUM(G237:GE237)</f>
        <v>36</v>
      </c>
    </row>
    <row r="238" spans="1:211" ht="24.9" customHeight="1" thickBot="1" x14ac:dyDescent="0.35">
      <c r="A238" s="108" t="str">
        <f t="shared" ref="A238:D238" si="47">A237</f>
        <v>Prod.-Q-2</v>
      </c>
      <c r="B238" s="108" t="str">
        <f t="shared" si="47"/>
        <v>Pracownik Produkcji</v>
      </c>
      <c r="C238" s="108" t="str">
        <f t="shared" si="47"/>
        <v>GJ</v>
      </c>
      <c r="D238" s="108">
        <f t="shared" si="47"/>
        <v>1266</v>
      </c>
      <c r="E238" s="395"/>
      <c r="F238" s="189" t="s">
        <v>375</v>
      </c>
      <c r="G238" s="192">
        <f>IF(INDEX(tab_MinKomp[Przepisy BHP / BHP Vorschriften],MATCH($B237,tab_MinKomp[[Stanowisko / Position ]:[Stanowisko / Position ]],0))="n/a","n/a",G237-INDEX(tab_MinKomp[Przepisy BHP / BHP Vorschriften],MATCH($B237,tab_MinKomp[[Stanowisko / Position ]:[Stanowisko / Position ]],0)))</f>
        <v>0</v>
      </c>
      <c r="H238" s="193">
        <f>IF(INDEX(tab_MinKomp[Przepisy PPOŻ / Brandschutzbestimmungen],MATCH($B237,tab_MinKomp[[Stanowisko / Position ]:[Stanowisko / Position ]],0))="n/a","n/a",H237-INDEX(tab_MinKomp[Przepisy PPOŻ / Brandschutzbestimmungen],MATCH($B237,tab_MinKomp[[Stanowisko / Position ]:[Stanowisko / Position ]],0)))</f>
        <v>0</v>
      </c>
      <c r="I238" s="193">
        <f>IF(INDEX(tab_MinKomp[Ryzyko zawodowe na stanowiskach pracyv/ Berufliche Risiken an Arbeitsstellen],MATCH($B237,tab_MinKomp[[Stanowisko / Position ]:[Stanowisko / Position ]],0))="n/a","n/a",I237-INDEX(tab_MinKomp[Ryzyko zawodowe na stanowiskach pracyv/ Berufliche Risiken an Arbeitsstellen],MATCH($B237,tab_MinKomp[[Stanowisko / Position ]:[Stanowisko / Position ]],0)))</f>
        <v>0</v>
      </c>
      <c r="J238" s="193">
        <f>IF(INDEX(tab_MinKomp[Gospodarka substancjami niebezpiecznymi / Gefahrstoffmanagement],MATCH($B237,tab_MinKomp[[Stanowisko / Position ]:[Stanowisko / Position ]],0))="n/a","n/a",J237-INDEX(tab_MinKomp[Gospodarka substancjami niebezpiecznymi / Gefahrstoffmanagement],MATCH($B237,tab_MinKomp[[Stanowisko / Position ]:[Stanowisko / Position ]],0)))</f>
        <v>0</v>
      </c>
      <c r="K238" s="193">
        <f>IF(INDEX(tab_MinKomp[Gospodarka odpadami / Abfallwirtschaft],MATCH($B237,tab_MinKomp[[Stanowisko / Position ]:[Stanowisko / Position ]],0))="n/a","n/a",K237-INDEX(tab_MinKomp[Gospodarka odpadami / Abfallwirtschaft],MATCH($B237,tab_MinKomp[[Stanowisko / Position ]:[Stanowisko / Position ]],0)))</f>
        <v>0</v>
      </c>
      <c r="L238" s="194" t="str">
        <f>IF(INDEX(tab_MinKomp[Przepisy kodeksu pracy / Bestimmungen des Arbeitsgesetzes],MATCH($B237,tab_MinKomp[[Stanowisko / Position ]:[Stanowisko / Position ]],0))="n/a","n/a",L237-INDEX(tab_MinKomp[Przepisy kodeksu pracy / Bestimmungen des Arbeitsgesetzes],MATCH($B237,tab_MinKomp[[Stanowisko / Position ]:[Stanowisko / Position ]],0)))</f>
        <v>n/a</v>
      </c>
      <c r="M238" s="195" t="str">
        <f>IF(INDEX(tab_MinKomp[Przepisy o ub.społ. ZUS  / Sozialversicherungsvorschriften],MATCH($B237,tab_MinKomp[[Stanowisko / Position ]:[Stanowisko / Position ]],0))="n/a","n/a",M237-INDEX(tab_MinKomp[Przepisy o ub.społ. ZUS  / Sozialversicherungsvorschriften],MATCH($B237,tab_MinKomp[[Stanowisko / Position ]:[Stanowisko / Position ]],0)))</f>
        <v>n/a</v>
      </c>
      <c r="N238" s="194" t="str">
        <f>IF(INDEX(tab_MinKomp[PRZEPISY O PDOF /persönlich Einkommensteuergesetz ],MATCH($B237,tab_MinKomp[[Stanowisko / Position ]:[Stanowisko / Position ]],0))="n/a","n/a",N237-INDEX(tab_MinKomp[PRZEPISY O PDOF /persönlich Einkommensteuergesetz ],MATCH($B237,tab_MinKomp[[Stanowisko / Position ]:[Stanowisko / Position ]],0)))</f>
        <v>n/a</v>
      </c>
      <c r="O238" s="194">
        <f>IF(INDEX(tab_MinKomp[Regulamin pracy / Arbeitsordnung],MATCH($B237,tab_MinKomp[[Stanowisko / Position ]:[Stanowisko / Position ]],0))="n/a","n/a",O237-INDEX(tab_MinKomp[Regulamin pracy / Arbeitsordnung],MATCH($B237,tab_MinKomp[[Stanowisko / Position ]:[Stanowisko / Position ]],0)))</f>
        <v>0</v>
      </c>
      <c r="P238" s="194">
        <f>IF(INDEX(tab_MinKomp[Regulamin wynagradzania / Vergütungsordnung],MATCH($B237,tab_MinKomp[[Stanowisko / Position ]:[Stanowisko / Position ]],0))="n/a","n/a",P237-INDEX(tab_MinKomp[Regulamin wynagradzania / Vergütungsordnung],MATCH($B237,tab_MinKomp[[Stanowisko / Position ]:[Stanowisko / Position ]],0)))</f>
        <v>0</v>
      </c>
      <c r="Q238" s="194" t="str">
        <f>IF(INDEX(tab_MinKomp[System R2PŁATNIK PRO: Płace / Lohnabrechnung],MATCH($B237,tab_MinKomp[[Stanowisko / Position ]:[Stanowisko / Position ]],0))="n/a","n/a",Q237-INDEX(tab_MinKomp[System R2PŁATNIK PRO: Płace / Lohnabrechnung],MATCH($B237,tab_MinKomp[[Stanowisko / Position ]:[Stanowisko / Position ]],0)))</f>
        <v>n/a</v>
      </c>
      <c r="R238" s="194" t="str">
        <f>IF(INDEX(tab_MinKomp[SystemR2PŁATNIK PRO: KADRY / Personaldaten],MATCH($B237,tab_MinKomp[[Stanowisko / Position ]:[Stanowisko / Position ]],0))="n/a","n/a",R237-INDEX(tab_MinKomp[SystemR2PŁATNIK PRO: KADRY / Personaldaten],MATCH($B237,tab_MinKomp[[Stanowisko / Position ]:[Stanowisko / Position ]],0)))</f>
        <v>n/a</v>
      </c>
      <c r="S238" s="194" t="str">
        <f>IF(INDEX(tab_MinKomp[SYSTEM R2PŁATNIK PRO: zarządzanie pracownikami / Arbeitsverwaltung],MATCH($B237,tab_MinKomp[[Stanowisko / Position ]:[Stanowisko / Position ]],0))="n/a","n/a",S237-INDEX(tab_MinKomp[SYSTEM R2PŁATNIK PRO: zarządzanie pracownikami / Arbeitsverwaltung],MATCH($B237,tab_MinKomp[[Stanowisko / Position ]:[Stanowisko / Position ]],0)))</f>
        <v>n/a</v>
      </c>
      <c r="T238" s="194" t="str">
        <f>IF(INDEX(tab_MinKomp[Doradztwo, wsparcie personalne / Personalberatung und Unterstützung],MATCH($B237,tab_MinKomp[[Stanowisko / Position ]:[Stanowisko / Position ]],0))="n/a","n/a",T237-INDEX(tab_MinKomp[Doradztwo, wsparcie personalne / Personalberatung und Unterstützung],MATCH($B237,tab_MinKomp[[Stanowisko / Position ]:[Stanowisko / Position ]],0)))</f>
        <v>n/a</v>
      </c>
      <c r="U238" s="194" t="str">
        <f>IF(INDEX(tab_MinKomp[Przepisy o podatku VAT / MwSt.- Gesetz],MATCH($B237,tab_MinKomp[[Stanowisko / Position ]:[Stanowisko / Position ]],0))="n/a","n/a",U237-INDEX(tab_MinKomp[Przepisy o podatku VAT / MwSt.- Gesetz],MATCH($B237,tab_MinKomp[[Stanowisko / Position ]:[Stanowisko / Position ]],0)))</f>
        <v>n/a</v>
      </c>
      <c r="V238" s="194" t="str">
        <f>IF(INDEX(tab_MinKomp[PrzepisyPDOP / geschäftlich Einkommensteuergesetz],MATCH($B237,tab_MinKomp[[Stanowisko / Position ]:[Stanowisko / Position ]],0))="n/a","n/a",V237-INDEX(tab_MinKomp[PrzepisyPDOP / geschäftlich Einkommensteuergesetz],MATCH($B237,tab_MinKomp[[Stanowisko / Position ]:[Stanowisko / Position ]],0)))</f>
        <v>n/a</v>
      </c>
      <c r="W238" s="194" t="str">
        <f>IF(INDEX(tab_MinKomp[System BAAN / FINANSE (FIBU)],MATCH($B237,tab_MinKomp[[Stanowisko / Position ]:[Stanowisko / Position ]],0))="n/a","n/a",W237-INDEX(tab_MinKomp[System BAAN / FINANSE (FIBU)],MATCH($B237,tab_MinKomp[[Stanowisko / Position ]:[Stanowisko / Position ]],0)))</f>
        <v>n/a</v>
      </c>
      <c r="X238" s="194" t="str">
        <f>IF(INDEX(tab_MinKomp[Systemy pomocnicze / Hilfssysteme(STOCKPROGRAM, KALK2000 etc.)],MATCH($B237,tab_MinKomp[[Stanowisko / Position ]:[Stanowisko / Position ]],0))="n/a","n/a",X237-INDEX(tab_MinKomp[Systemy pomocnicze / Hilfssysteme(STOCKPROGRAM, KALK2000 etc.)],MATCH($B237,tab_MinKomp[[Stanowisko / Position ]:[Stanowisko / Position ]],0)))</f>
        <v>n/a</v>
      </c>
      <c r="Y238" s="194" t="str">
        <f>IF(INDEX(tab_MinKomp[Polityka rachunkowości / Buchführungspolitik],MATCH($B237,tab_MinKomp[[Stanowisko / Position ]:[Stanowisko / Position ]],0))="n/a","n/a",Y237-INDEX(tab_MinKomp[Polityka rachunkowości / Buchführungspolitik],MATCH($B237,tab_MinKomp[[Stanowisko / Position ]:[Stanowisko / Position ]],0)))</f>
        <v>n/a</v>
      </c>
      <c r="Z238" s="194" t="str">
        <f>IF(INDEX(tab_MinKomp[Ustawa o rachunkowości / Rechnungslegungsgesetz],MATCH($B237,tab_MinKomp[[Stanowisko / Position ]:[Stanowisko / Position ]],0))="n/a","n/a",Z237-INDEX(tab_MinKomp[Ustawa o rachunkowości / Rechnungslegungsgesetz],MATCH($B237,tab_MinKomp[[Stanowisko / Position ]:[Stanowisko / Position ]],0)))</f>
        <v>n/a</v>
      </c>
      <c r="AA238" s="194" t="str">
        <f>IF(INDEX(tab_MinKomp[WORKFLOW - TS-100],MATCH($B237,tab_MinKomp[[Stanowisko / Position ]:[Stanowisko / Position ]],0))="n/a","n/a",AA237-INDEX(tab_MinKomp[WORKFLOW - TS-100],MATCH($B237,tab_MinKomp[[Stanowisko / Position ]:[Stanowisko / Position ]],0)))</f>
        <v>n/a</v>
      </c>
      <c r="AB238" s="194" t="str">
        <f>IF(INDEX(tab_MinKomp[WORKFLOW - SFMS],MATCH($B237,tab_MinKomp[[Stanowisko / Position ]:[Stanowisko / Position ]],0))="n/a","n/a",AB237-INDEX(tab_MinKomp[WORKFLOW - SFMS],MATCH($B237,tab_MinKomp[[Stanowisko / Position ]:[Stanowisko / Position ]],0)))</f>
        <v>n/a</v>
      </c>
      <c r="AC238" s="194" t="str">
        <f>IF(INDEX(tab_MinKomp[System ISO 9001:2015],MATCH($B237,tab_MinKomp[[Stanowisko / Position ]:[Stanowisko / Position ]],0))="n/a","n/a",AC237-INDEX(tab_MinKomp[System ISO 9001:2015],MATCH($B237,tab_MinKomp[[Stanowisko / Position ]:[Stanowisko / Position ]],0)))</f>
        <v>n/a</v>
      </c>
      <c r="AD238" s="194" t="str">
        <f>IF(INDEX(tab_MinKomp[System ISO 9001:2015],MATCH($B237,tab_MinKomp[[Stanowisko / Position ]:[Stanowisko / Position ]],0))="n/a","n/a",AD237-INDEX(tab_MinKomp[System ISO 9001:2015],MATCH($B237,tab_MinKomp[[Stanowisko / Position ]:[Stanowisko / Position ]],0)))</f>
        <v>n/a</v>
      </c>
      <c r="AE238" s="194" t="str">
        <f>IF(INDEX(tab_MinKomp[System ISO 9001:2015],MATCH($B237,tab_MinKomp[[Stanowisko / Position ]:[Stanowisko / Position ]],0))="n/a","n/a",AE237-INDEX(tab_MinKomp[System ISO 9001:2015],MATCH($B237,tab_MinKomp[[Stanowisko / Position ]:[Stanowisko / Position ]],0)))</f>
        <v>n/a</v>
      </c>
      <c r="AF238" s="194" t="str">
        <f>IF(INDEX(tab_MinKomp[System ISO 9001:2015],MATCH($B237,tab_MinKomp[[Stanowisko / Position ]:[Stanowisko / Position ]],0))="n/a","n/a",AF237-INDEX(tab_MinKomp[System ISO 9001:2015],MATCH($B237,tab_MinKomp[[Stanowisko / Position ]:[Stanowisko / Position ]],0)))</f>
        <v>n/a</v>
      </c>
      <c r="AG238" s="194" t="str">
        <f>IF(INDEX(tab_MinKomp[Wymagania VDA 6.3 Process / Forderungen],MATCH($B237,tab_MinKomp[[Stanowisko / Position ]:[Stanowisko / Position ]],0))="n/a","n/a",AG237-INDEX(tab_MinKomp[Wymagania VDA 6.3 Process / Forderungen],MATCH($B237,tab_MinKomp[[Stanowisko / Position ]:[Stanowisko / Position ]],0)))</f>
        <v>n/a</v>
      </c>
      <c r="AH238" s="194" t="str">
        <f>IF(INDEX(tab_MinKomp[Wymagania VDA 6.5 Product / Forderungen],MATCH($B237,tab_MinKomp[[Stanowisko / Position ]:[Stanowisko / Position ]],0))="n/a","n/a",AH237-INDEX(tab_MinKomp[Wymagania VDA 6.5 Product / Forderungen],MATCH($B237,tab_MinKomp[[Stanowisko / Position ]:[Stanowisko / Position ]],0)))</f>
        <v>n/a</v>
      </c>
      <c r="AI238" s="194" t="str">
        <f>IF(INDEX(tab_MinKomp[System ISO 9001:2015],MATCH($B237,tab_MinKomp[[Stanowisko / Position ]:[Stanowisko / Position ]],0))="n/a","n/a",AI237-INDEX(tab_MinKomp[System ISO 9001:2015],MATCH($B237,tab_MinKomp[[Stanowisko / Position ]:[Stanowisko / Position ]],0)))</f>
        <v>n/a</v>
      </c>
      <c r="AJ238" s="194" t="str">
        <f>IF(INDEX(tab_MinKomp[Auditor systemu ISO 17021:2018],MATCH($B237,tab_MinKomp[[Stanowisko / Position ]:[Stanowisko / Position ]],0))="n/a","n/a",AJ237-INDEX(tab_MinKomp[Auditor systemu ISO 17021:2018],MATCH($B237,tab_MinKomp[[Stanowisko / Position ]:[Stanowisko / Position ]],0)))</f>
        <v>n/a</v>
      </c>
      <c r="AK238" s="194" t="str">
        <f>IF(INDEX(tab_MinKomp[Pełnomocnik systemu / Systemvertreter],MATCH($B237,tab_MinKomp[[Stanowisko / Position ]:[Stanowisko / Position ]],0))="n/a","n/a",AK237-INDEX(tab_MinKomp[Pełnomocnik systemu / Systemvertreter],MATCH($B237,tab_MinKomp[[Stanowisko / Position ]:[Stanowisko / Position ]],0)))</f>
        <v>n/a</v>
      </c>
      <c r="AL238" s="194">
        <f>IF(INDEX(tab_MinKomp[Polityka Etyczna - Compliance],MATCH($B237,tab_MinKomp[[Stanowisko / Position ]:[Stanowisko / Position ]],0))="n/a","n/a",AL237-INDEX(tab_MinKomp[Polityka Etyczna - Compliance],MATCH($B237,tab_MinKomp[[Stanowisko / Position ]:[Stanowisko / Position ]],0)))</f>
        <v>0</v>
      </c>
      <c r="AM238" s="194" t="str">
        <f>IF(INDEX(tab_MinKomp[WDRAŻANIE NOWYCH PROJEKTÓW/ PROCEDURA CTM],MATCH($B237,tab_MinKomp[[Stanowisko / Position ]:[Stanowisko / Position ]],0))="n/a","n/a",AM237-INDEX(tab_MinKomp[WDRAŻANIE NOWYCH PROJEKTÓW/ PROCEDURA CTM],MATCH($B237,tab_MinKomp[[Stanowisko / Position ]:[Stanowisko / Position ]],0)))</f>
        <v>n/a</v>
      </c>
      <c r="AN238" s="194" t="str">
        <f>IF(INDEX(tab_MinKomp[KAMIENIE MILOWE MSL/PIFF],MATCH($B237,tab_MinKomp[[Stanowisko / Position ]:[Stanowisko / Position ]],0))="n/a","n/a",AN237-INDEX(tab_MinKomp[KAMIENIE MILOWE MSL/PIFF],MATCH($B237,tab_MinKomp[[Stanowisko / Position ]:[Stanowisko / Position ]],0)))</f>
        <v>n/a</v>
      </c>
      <c r="AO238" s="194">
        <f>IF(INDEX(tab_MinKomp[CP],MATCH($B237,tab_MinKomp[[Stanowisko / Position ]:[Stanowisko / Position ]],0))="n/a","n/a",AO237-INDEX(tab_MinKomp[CP],MATCH($B237,tab_MinKomp[[Stanowisko / Position ]:[Stanowisko / Position ]],0)))</f>
        <v>0</v>
      </c>
      <c r="AP238" s="194" t="str">
        <f>IF(INDEX(tab_MinKomp[FMEA],MATCH($B237,tab_MinKomp[[Stanowisko / Position ]:[Stanowisko / Position ]],0))="n/a","n/a",AP237-INDEX(tab_MinKomp[FMEA],MATCH($B237,tab_MinKomp[[Stanowisko / Position ]:[Stanowisko / Position ]],0)))</f>
        <v>n/a</v>
      </c>
      <c r="AQ238" s="194">
        <f>IF(INDEX(tab_MinKomp[FLOW CHART],MATCH($B237,tab_MinKomp[[Stanowisko / Position ]:[Stanowisko / Position ]],0))="n/a","n/a",AQ237-INDEX(tab_MinKomp[FLOW CHART],MATCH($B237,tab_MinKomp[[Stanowisko / Position ]:[Stanowisko / Position ]],0)))</f>
        <v>0</v>
      </c>
      <c r="AR238" s="194" t="str">
        <f>IF(INDEX(tab_MinKomp[APQP],MATCH($B237,tab_MinKomp[[Stanowisko / Position ]:[Stanowisko / Position ]],0))="n/a","n/a",AR237-INDEX(tab_MinKomp[APQP],MATCH($B237,tab_MinKomp[[Stanowisko / Position ]:[Stanowisko / Position ]],0)))</f>
        <v>n/a</v>
      </c>
      <c r="AS238" s="194" t="str">
        <f>IF(INDEX(tab_MinKomp[MSA],MATCH($B237,tab_MinKomp[[Stanowisko / Position ]:[Stanowisko / Position ]],0))="n/a","n/a",AS237-INDEX(tab_MinKomp[MSA],MATCH($B237,tab_MinKomp[[Stanowisko / Position ]:[Stanowisko / Position ]],0)))</f>
        <v>n/a</v>
      </c>
      <c r="AT238" s="194" t="str">
        <f>IF(INDEX(tab_MinKomp[SPC],MATCH($B237,tab_MinKomp[[Stanowisko / Position ]:[Stanowisko / Position ]],0))="n/a","n/a",AT237-INDEX(tab_MinKomp[SPC],MATCH($B237,tab_MinKomp[[Stanowisko / Position ]:[Stanowisko / Position ]],0)))</f>
        <v>n/a</v>
      </c>
      <c r="AU238" s="194" t="str">
        <f>IF(INDEX(tab_MinKomp[CSR (SPECYFICZNE WYMAGANIA KLIENTA)],MATCH($B237,tab_MinKomp[[Stanowisko / Position ]:[Stanowisko / Position ]],0))="n/a","n/a",AU237-INDEX(tab_MinKomp[CSR (SPECYFICZNE WYMAGANIA KLIENTA)],MATCH($B237,tab_MinKomp[[Stanowisko / Position ]:[Stanowisko / Position ]],0)))</f>
        <v>n/a</v>
      </c>
      <c r="AV238" s="194">
        <f>IF(INDEX(tab_MinKomp[5S],MATCH($B237,tab_MinKomp[[Stanowisko / Position ]:[Stanowisko / Position ]],0))="n/a","n/a",AV237-INDEX(tab_MinKomp[5S],MATCH($B237,tab_MinKomp[[Stanowisko / Position ]:[Stanowisko / Position ]],0)))</f>
        <v>-1</v>
      </c>
      <c r="AW238" s="194">
        <f>IF(INDEX(tab_MinKomp[LEAN MANAGEMENT],MATCH($B237,tab_MinKomp[[Stanowisko / Position ]:[Stanowisko / Position ]],0))="n/a","n/a",AW237-INDEX(tab_MinKomp[LEAN MANAGEMENT],MATCH($B237,tab_MinKomp[[Stanowisko / Position ]:[Stanowisko / Position ]],0)))</f>
        <v>0</v>
      </c>
      <c r="AX238" s="194" t="str">
        <f>IF(INDEX(tab_MinKomp[5R],MATCH($B237,tab_MinKomp[[Stanowisko / Position ]:[Stanowisko / Position ]],0))="n/a","n/a",AX237-INDEX(tab_MinKomp[5R],MATCH($B237,tab_MinKomp[[Stanowisko / Position ]:[Stanowisko / Position ]],0)))</f>
        <v>n/a</v>
      </c>
      <c r="AY238" s="194" t="str">
        <f>IF(INDEX(tab_MinKomp[Six Sigma],MATCH($B237,tab_MinKomp[[Stanowisko / Position ]:[Stanowisko / Position ]],0))="n/a","n/a",AY237-INDEX(tab_MinKomp[Six Sigma],MATCH($B237,tab_MinKomp[[Stanowisko / Position ]:[Stanowisko / Position ]],0)))</f>
        <v>n/a</v>
      </c>
      <c r="AZ238" s="194" t="str">
        <f>IF(INDEX(tab_MinKomp[System BAAN / Distribution &amp; Supply Chain],MATCH($B237,tab_MinKomp[[Stanowisko / Position ]:[Stanowisko / Position ]],0))="n/a","n/a",AZ237-INDEX(tab_MinKomp[System BAAN / Distribution &amp; Supply Chain],MATCH($B237,tab_MinKomp[[Stanowisko / Position ]:[Stanowisko / Position ]],0)))</f>
        <v>n/a</v>
      </c>
      <c r="BA238" s="194" t="str">
        <f>IF(INDEX(tab_MinKomp[Gospodarka magazynowa / Lagerverwaltung],MATCH($B237,tab_MinKomp[[Stanowisko / Position ]:[Stanowisko / Position ]],0))="n/a","n/a",BA237-INDEX(tab_MinKomp[Gospodarka magazynowa / Lagerverwaltung],MATCH($B237,tab_MinKomp[[Stanowisko / Position ]:[Stanowisko / Position ]],0)))</f>
        <v>n/a</v>
      </c>
      <c r="BB238" s="194" t="str">
        <f>IF(INDEX(tab_MinKomp[Inwentaryzacja - organizacja i przebieg / Inventurprozess],MATCH($B237,tab_MinKomp[[Stanowisko / Position ]:[Stanowisko / Position ]],0))="n/a","n/a",BB237-INDEX(tab_MinKomp[Inwentaryzacja - organizacja i przebieg / Inventurprozess],MATCH($B237,tab_MinKomp[[Stanowisko / Position ]:[Stanowisko / Position ]],0)))</f>
        <v>n/a</v>
      </c>
      <c r="BC238" s="194" t="str">
        <f>IF(INDEX(tab_MinKomp[Organizacja dostaw / Versorgungsorganisation],MATCH($B237,tab_MinKomp[[Stanowisko / Position ]:[Stanowisko / Position ]],0))="n/a","n/a",BC237-INDEX(tab_MinKomp[Organizacja dostaw / Versorgungsorganisation],MATCH($B237,tab_MinKomp[[Stanowisko / Position ]:[Stanowisko / Position ]],0)))</f>
        <v>n/a</v>
      </c>
      <c r="BD238" s="194" t="str">
        <f>IF(INDEX(tab_MinKomp[Organizacja wysyłek / Organisation von Lieferungen],MATCH($B237,tab_MinKomp[[Stanowisko / Position ]:[Stanowisko / Position ]],0))="n/a","n/a",BD237-INDEX(tab_MinKomp[Organizacja wysyłek / Organisation von Lieferungen],MATCH($B237,tab_MinKomp[[Stanowisko / Position ]:[Stanowisko / Position ]],0)))</f>
        <v>n/a</v>
      </c>
      <c r="BE238" s="194" t="str">
        <f>IF(INDEX(tab_MinKomp[Analiza magazynowa - Program Polen.mdb / Inventuranalyse],MATCH($B237,tab_MinKomp[[Stanowisko / Position ]:[Stanowisko / Position ]],0))="n/a","n/a",BE237-INDEX(tab_MinKomp[Analiza magazynowa - Program Polen.mdb / Inventuranalyse],MATCH($B237,tab_MinKomp[[Stanowisko / Position ]:[Stanowisko / Position ]],0)))</f>
        <v>n/a</v>
      </c>
      <c r="BF238" s="190" t="str">
        <f>IF(INDEX(tab_MinKomp[MMOG (Materials Management Operations Guidelines)],MATCH($B237,tab_MinKomp[[Stanowisko / Position ]:[Stanowisko / Position ]],0))="n/a","n/a",BF237-INDEX(tab_MinKomp[MMOG (Materials Management Operations Guidelines)],MATCH($B237,tab_MinKomp[[Stanowisko / Position ]:[Stanowisko / Position ]],0)))</f>
        <v>n/a</v>
      </c>
      <c r="BG238" s="190" t="str">
        <f>IF(INDEX(tab_MinKomp[GPP],MATCH($B237,tab_MinKomp[[Stanowisko / Position ]:[Stanowisko / Position ]],0))="n/a","n/a",BG237-INDEX(tab_MinKomp[GPP],MATCH($B237,tab_MinKomp[[Stanowisko / Position ]:[Stanowisko / Position ]],0)))</f>
        <v>n/a</v>
      </c>
      <c r="BH238" s="190" t="str">
        <f>IF(INDEX(tab_MinKomp[AIAG (Automotive Industry Action Group)],MATCH($B237,tab_MinKomp[[Stanowisko / Position ]:[Stanowisko / Position ]],0))="n/a","n/a",BH237-INDEX(tab_MinKomp[AIAG (Automotive Industry Action Group)],MATCH($B237,tab_MinKomp[[Stanowisko / Position ]:[Stanowisko / Position ]],0)))</f>
        <v>n/a</v>
      </c>
      <c r="BI238" s="190" t="str">
        <f>IF(INDEX(tab_MinKomp[Super-G disputes],MATCH($B237,tab_MinKomp[[Stanowisko / Position ]:[Stanowisko / Position ]],0))="n/a","n/a",BI237-INDEX(tab_MinKomp[Super-G disputes],MATCH($B237,tab_MinKomp[[Stanowisko / Position ]:[Stanowisko / Position ]],0)))</f>
        <v>n/a</v>
      </c>
      <c r="BJ238" s="190" t="str">
        <f>IF(INDEX(tab_MinKomp[CMMS3/eDDL (Direct Data Link)],MATCH($B237,tab_MinKomp[[Stanowisko / Position ]:[Stanowisko / Position ]],0))="n/a","n/a",BJ237-INDEX(tab_MinKomp[CMMS3/eDDL (Direct Data Link)],MATCH($B237,tab_MinKomp[[Stanowisko / Position ]:[Stanowisko / Position ]],0)))</f>
        <v>n/a</v>
      </c>
      <c r="BK238" s="190" t="str">
        <f>IF(INDEX(tab_MinKomp[MP&amp;L (Material Planning and Logistics)],MATCH($B237,tab_MinKomp[[Stanowisko / Position ]:[Stanowisko / Position ]],0))="n/a","n/a",BK237-INDEX(tab_MinKomp[MP&amp;L (Material Planning and Logistics)],MATCH($B237,tab_MinKomp[[Stanowisko / Position ]:[Stanowisko / Position ]],0)))</f>
        <v>n/a</v>
      </c>
      <c r="BL238" s="190" t="str">
        <f>IF(INDEX(tab_MinKomp[Supplier delivery rating],MATCH($B237,tab_MinKomp[[Stanowisko / Position ]:[Stanowisko / Position ]],0))="n/a","n/a",BL237-INDEX(tab_MinKomp[Supplier delivery rating],MATCH($B237,tab_MinKomp[[Stanowisko / Position ]:[Stanowisko / Position ]],0)))</f>
        <v>n/a</v>
      </c>
      <c r="BM238" s="194" t="str">
        <f>IF(INDEX(tab_MinKomp[Planowanie produkcji / Produktionsplanung],MATCH($B237,tab_MinKomp[[Stanowisko / Position ]:[Stanowisko / Position ]],0))="n/a","n/a",BM237-INDEX(tab_MinKomp[Planowanie produkcji / Produktionsplanung],MATCH($B237,tab_MinKomp[[Stanowisko / Position ]:[Stanowisko / Position ]],0)))</f>
        <v>n/a</v>
      </c>
      <c r="BN238" s="194" t="str">
        <f>IF(INDEX(tab_MinKomp[Planowanie produkcji / Produktionsplanung],MATCH($B237,tab_MinKomp[[Stanowisko / Position ]:[Stanowisko / Position ]],0))="n/a","n/a",BN237-INDEX(tab_MinKomp[Planowanie produkcji / Produktionsplanung],MATCH($B237,tab_MinKomp[[Stanowisko / Position ]:[Stanowisko / Position ]],0)))</f>
        <v>n/a</v>
      </c>
      <c r="BO238" s="194" t="str">
        <f>IF(INDEX(tab_MinKomp[Planowanie produkcji / Produktionsplanung],MATCH($B237,tab_MinKomp[[Stanowisko / Position ]:[Stanowisko / Position ]],0))="n/a","n/a",BO237-INDEX(tab_MinKomp[Planowanie produkcji / Produktionsplanung],MATCH($B237,tab_MinKomp[[Stanowisko / Position ]:[Stanowisko / Position ]],0)))</f>
        <v>n/a</v>
      </c>
      <c r="BP238" s="194" t="str">
        <f>IF(INDEX(tab_MinKomp[Planowanie produkcji / Produktionsplanung],MATCH($B237,tab_MinKomp[[Stanowisko / Position ]:[Stanowisko / Position ]],0))="n/a","n/a",BP237-INDEX(tab_MinKomp[Planowanie produkcji / Produktionsplanung],MATCH($B237,tab_MinKomp[[Stanowisko / Position ]:[Stanowisko / Position ]],0)))</f>
        <v>n/a</v>
      </c>
      <c r="BQ238" s="194" t="str">
        <f>IF(INDEX(tab_MinKomp[Planowanie produkcji / Produktionsplanung],MATCH($B237,tab_MinKomp[[Stanowisko / Position ]:[Stanowisko / Position ]],0))="n/a","n/a",BQ237-INDEX(tab_MinKomp[Planowanie produkcji / Produktionsplanung],MATCH($B237,tab_MinKomp[[Stanowisko / Position ]:[Stanowisko / Position ]],0)))</f>
        <v>n/a</v>
      </c>
      <c r="BR238" s="194" t="str">
        <f>IF(INDEX(tab_MinKomp[Planowanie produkcji / Produktionsplanung],MATCH($B237,tab_MinKomp[[Stanowisko / Position ]:[Stanowisko / Position ]],0))="n/a","n/a",BR237-INDEX(tab_MinKomp[Planowanie produkcji / Produktionsplanung],MATCH($B237,tab_MinKomp[[Stanowisko / Position ]:[Stanowisko / Position ]],0)))</f>
        <v>n/a</v>
      </c>
      <c r="BS238" s="194" t="str">
        <f>IF(INDEX(tab_MinKomp[Planowanie produkcji / Produktionsplanung],MATCH($B237,tab_MinKomp[[Stanowisko / Position ]:[Stanowisko / Position ]],0))="n/a","n/a",BS237-INDEX(tab_MinKomp[Planowanie produkcji / Produktionsplanung],MATCH($B237,tab_MinKomp[[Stanowisko / Position ]:[Stanowisko / Position ]],0)))</f>
        <v>n/a</v>
      </c>
      <c r="BT238" s="194" t="str">
        <f>IF(INDEX(tab_MinKomp[Planowanie produkcji / Produktionsplanung],MATCH($B237,tab_MinKomp[[Stanowisko / Position ]:[Stanowisko / Position ]],0))="n/a","n/a",BT237-INDEX(tab_MinKomp[Planowanie produkcji / Produktionsplanung],MATCH($B237,tab_MinKomp[[Stanowisko / Position ]:[Stanowisko / Position ]],0)))</f>
        <v>n/a</v>
      </c>
      <c r="BU238" s="194">
        <f>IF(INDEX(tab_MinKomp[Obsługa maszyn Novapax / Novapax Maschinenbedienung],MATCH($B237,tab_MinKomp[[Stanowisko / Position ]:[Stanowisko / Position ]],0))="n/a","n/a",BU237-INDEX(tab_MinKomp[Obsługa maszyn Novapax / Novapax Maschinenbedienung],MATCH($B237,tab_MinKomp[[Stanowisko / Position ]:[Stanowisko / Position ]],0)))</f>
        <v>-1</v>
      </c>
      <c r="BV238" s="194" t="str">
        <f>IF(INDEX(tab_MinKomp[Planowanie produkcji / Produktionsplanung],MATCH($B237,tab_MinKomp[[Stanowisko / Position ]:[Stanowisko / Position ]],0))="n/a","n/a",BV237-INDEX(tab_MinKomp[Planowanie produkcji / Produktionsplanung],MATCH($B237,tab_MinKomp[[Stanowisko / Position ]:[Stanowisko / Position ]],0)))</f>
        <v>n/a</v>
      </c>
      <c r="BW238" s="194" t="str">
        <f>IF(INDEX(tab_MinKomp[Planowanie produkcji / Produktionsplanung],MATCH($B237,tab_MinKomp[[Stanowisko / Position ]:[Stanowisko / Position ]],0))="n/a","n/a",BW237-INDEX(tab_MinKomp[Planowanie produkcji / Produktionsplanung],MATCH($B237,tab_MinKomp[[Stanowisko / Position ]:[Stanowisko / Position ]],0)))</f>
        <v>n/a</v>
      </c>
      <c r="BX238" s="194" t="str">
        <f>IF(INDEX(tab_MinKomp[Planowanie produkcji / Produktionsplanung],MATCH($B237,tab_MinKomp[[Stanowisko / Position ]:[Stanowisko / Position ]],0))="n/a","n/a",BX237-INDEX(tab_MinKomp[Planowanie produkcji / Produktionsplanung],MATCH($B237,tab_MinKomp[[Stanowisko / Position ]:[Stanowisko / Position ]],0)))</f>
        <v>n/a</v>
      </c>
      <c r="BY238" s="194" t="str">
        <f>IF(INDEX(tab_MinKomp[Planowanie produkcji / Produktionsplanung],MATCH($B237,tab_MinKomp[[Stanowisko / Position ]:[Stanowisko / Position ]],0))="n/a","n/a",BY237-INDEX(tab_MinKomp[Planowanie produkcji / Produktionsplanung],MATCH($B237,tab_MinKomp[[Stanowisko / Position ]:[Stanowisko / Position ]],0)))</f>
        <v>n/a</v>
      </c>
      <c r="BZ238" s="194" t="str">
        <f>IF(INDEX(tab_MinKomp[Planowanie produkcji / Produktionsplanung],MATCH($B237,tab_MinKomp[[Stanowisko / Position ]:[Stanowisko / Position ]],0))="n/a","n/a",BZ237-INDEX(tab_MinKomp[Planowanie produkcji / Produktionsplanung],MATCH($B237,tab_MinKomp[[Stanowisko / Position ]:[Stanowisko / Position ]],0)))</f>
        <v>n/a</v>
      </c>
      <c r="CA238" s="194" t="str">
        <f>IF(INDEX(tab_MinKomp[Planowanie produkcji / Produktionsplanung],MATCH($B237,tab_MinKomp[[Stanowisko / Position ]:[Stanowisko / Position ]],0))="n/a","n/a",CA237-INDEX(tab_MinKomp[Planowanie produkcji / Produktionsplanung],MATCH($B237,tab_MinKomp[[Stanowisko / Position ]:[Stanowisko / Position ]],0)))</f>
        <v>n/a</v>
      </c>
      <c r="CB238" s="194" t="str">
        <f>IF(INDEX(tab_MinKomp[Obsługa maszyn ASL / ASL Maschinenbedienung],MATCH($B237,tab_MinKomp[[Stanowisko / Position ]:[Stanowisko / Position ]],0))="n/a","n/a",CB237-INDEX(tab_MinKomp[Obsługa maszyn ASL / ASL Maschinenbedienung],MATCH($B237,tab_MinKomp[[Stanowisko / Position ]:[Stanowisko / Position ]],0)))</f>
        <v>n/a</v>
      </c>
      <c r="CC238" s="194" t="str">
        <f>IF(INDEX(tab_MinKomp[Obsługa maszyn Branson / Branson Maschinenbedienung],MATCH($B237,tab_MinKomp[[Stanowisko / Position ]:[Stanowisko / Position ]],0))="n/a","n/a",CC237-INDEX(tab_MinKomp[Obsługa maszyn Branson / Branson Maschinenbedienung],MATCH($B237,tab_MinKomp[[Stanowisko / Position ]:[Stanowisko / Position ]],0)))</f>
        <v>n/a</v>
      </c>
      <c r="CD238" s="194">
        <f>IF(INDEX(tab_MinKomp[Obsługa maszyn Novapax / Novapax Maschinenbedienung],MATCH($B237,tab_MinKomp[[Stanowisko / Position ]:[Stanowisko / Position ]],0))="n/a","n/a",CD237-INDEX(tab_MinKomp[Obsługa maszyn Novapax / Novapax Maschinenbedienung],MATCH($B237,tab_MinKomp[[Stanowisko / Position ]:[Stanowisko / Position ]],0)))</f>
        <v>0</v>
      </c>
      <c r="CE238" s="194" t="str">
        <f>IF(INDEX(tab_MinKomp[Obsługa maszyn Piovan / Piovan Maschinenbedienung],MATCH($B237,tab_MinKomp[[Stanowisko / Position ]:[Stanowisko / Position ]],0))="n/a","n/a",CE237-INDEX(tab_MinKomp[Obsługa maszyn Piovan / Piovan Maschinenbedienung],MATCH($B237,tab_MinKomp[[Stanowisko / Position ]:[Stanowisko / Position ]],0)))</f>
        <v>n/a</v>
      </c>
      <c r="CF238" s="194" t="str">
        <f>IF(INDEX(tab_MinKomp[Wymagania VDA 6.5 Product / Forderungen],MATCH($B237,tab_MinKomp[[Stanowisko / Position ]:[Stanowisko / Position ]],0))="n/a","n/a",CF237-INDEX(tab_MinKomp[Wymagania VDA 6.5 Product / Forderungen],MATCH($B237,tab_MinKomp[[Stanowisko / Position ]:[Stanowisko / Position ]],0)))</f>
        <v>n/a</v>
      </c>
      <c r="CG238" s="194">
        <f>IF(INDEX(tab_MinKomp[Eliminacja awarii / Beseitigung von Ausfällen],MATCH($B237,tab_MinKomp[[Stanowisko / Position ]:[Stanowisko / Position ]],0))="n/a","n/a",CG237-INDEX(tab_MinKomp[Eliminacja awarii / Beseitigung von Ausfällen],MATCH($B237,tab_MinKomp[[Stanowisko / Position ]:[Stanowisko / Position ]],0)))</f>
        <v>0</v>
      </c>
      <c r="CH238" s="194" t="str">
        <f>IF(INDEX(tab_MinKomp[Wymagania VDA 6.5 Product / Forderungen],MATCH($B237,tab_MinKomp[[Stanowisko / Position ]:[Stanowisko / Position ]],0))="n/a","n/a",CH237-INDEX(tab_MinKomp[Wymagania VDA 6.5 Product / Forderungen],MATCH($B237,tab_MinKomp[[Stanowisko / Position ]:[Stanowisko / Position ]],0)))</f>
        <v>n/a</v>
      </c>
      <c r="CI238" s="194" t="str">
        <f>IF(INDEX(tab_MinKomp[Wymagania VDA 6.5 Product / Forderungen],MATCH($B237,tab_MinKomp[[Stanowisko / Position ]:[Stanowisko / Position ]],0))="n/a","n/a",CI237-INDEX(tab_MinKomp[Wymagania VDA 6.5 Product / Forderungen],MATCH($B237,tab_MinKomp[[Stanowisko / Position ]:[Stanowisko / Position ]],0)))</f>
        <v>n/a</v>
      </c>
      <c r="CJ238" s="194" t="str">
        <f>IF(INDEX(tab_MinKomp[Wymagania VDA 6.5 Product / Forderungen],MATCH($B237,tab_MinKomp[[Stanowisko / Position ]:[Stanowisko / Position ]],0))="n/a","n/a",CJ237-INDEX(tab_MinKomp[Wymagania VDA 6.5 Product / Forderungen],MATCH($B237,tab_MinKomp[[Stanowisko / Position ]:[Stanowisko / Position ]],0)))</f>
        <v>n/a</v>
      </c>
      <c r="CK238" s="194" t="str">
        <f>IF(INDEX(tab_MinKomp[Wymagania VDA 6.5 Product / Forderungen],MATCH($B237,tab_MinKomp[[Stanowisko / Position ]:[Stanowisko / Position ]],0))="n/a","n/a",CK237-INDEX(tab_MinKomp[Wymagania VDA 6.5 Product / Forderungen],MATCH($B237,tab_MinKomp[[Stanowisko / Position ]:[Stanowisko / Position ]],0)))</f>
        <v>n/a</v>
      </c>
      <c r="CL238" s="194" t="str">
        <f>IF(INDEX(tab_MinKomp[Wymagania VDA 6.5 Product / Forderungen],MATCH($B237,tab_MinKomp[[Stanowisko / Position ]:[Stanowisko / Position ]],0))="n/a","n/a",CL237-INDEX(tab_MinKomp[Wymagania VDA 6.5 Product / Forderungen],MATCH($B237,tab_MinKomp[[Stanowisko / Position ]:[Stanowisko / Position ]],0)))</f>
        <v>n/a</v>
      </c>
      <c r="CM238" s="194" t="str">
        <f>IF(INDEX(tab_MinKomp[Informatyka ogólna (techniczne i systemowe) / Allgemeine IT (Technik und System)],MATCH($B237,tab_MinKomp[[Stanowisko / Position ]:[Stanowisko / Position ]],0))="n/a","n/a",CM237-INDEX(tab_MinKomp[Informatyka ogólna (techniczne i systemowe) / Allgemeine IT (Technik und System)],MATCH($B237,tab_MinKomp[[Stanowisko / Position ]:[Stanowisko / Position ]],0)))</f>
        <v>n/a</v>
      </c>
      <c r="CN238" s="194" t="str">
        <f>IF(INDEX(tab_MinKomp[Sieci komputerowe / Computernetzwerke],MATCH($B237,tab_MinKomp[[Stanowisko / Position ]:[Stanowisko / Position ]],0))="n/a","n/a",CN237-INDEX(tab_MinKomp[Sieci komputerowe / Computernetzwerke],MATCH($B237,tab_MinKomp[[Stanowisko / Position ]:[Stanowisko / Position ]],0)))</f>
        <v>n/a</v>
      </c>
      <c r="CO238" s="194" t="str">
        <f>IF(INDEX(tab_MinKomp[Hardware (komputery PC, drukarki biurowe i etykietowe, telefonia stacjonarna i mobilna) (PC, Drucker, Telefpne, Handys)],MATCH($B237,tab_MinKomp[[Stanowisko / Position ]:[Stanowisko / Position ]],0))="n/a","n/a",CO237-INDEX(tab_MinKomp[Hardware (komputery PC, drukarki biurowe i etykietowe, telefonia stacjonarna i mobilna) (PC, Drucker, Telefpne, Handys)],MATCH($B237,tab_MinKomp[[Stanowisko / Position ]:[Stanowisko / Position ]],0)))</f>
        <v>n/a</v>
      </c>
      <c r="CP238" s="194" t="str">
        <f>IF(INDEX(tab_MinKomp[Software &amp; Systems (MS Office, MS Remote Desktop)],MATCH($B237,tab_MinKomp[[Stanowisko / Position ]:[Stanowisko / Position ]],0))="n/a","n/a",CP237-INDEX(tab_MinKomp[Software &amp; Systems (MS Office, MS Remote Desktop)],MATCH($B237,tab_MinKomp[[Stanowisko / Position ]:[Stanowisko / Position ]],0)))</f>
        <v>n/a</v>
      </c>
      <c r="CQ238" s="194" t="str">
        <f>IF(INDEX(tab_MinKomp[Programowanie obiektowe (PHP) / Objektprogrammierung],MATCH($B237,tab_MinKomp[[Stanowisko / Position ]:[Stanowisko / Position ]],0))="n/a","n/a",CQ237-INDEX(tab_MinKomp[Programowanie obiektowe (PHP) / Objektprogrammierung],MATCH($B237,tab_MinKomp[[Stanowisko / Position ]:[Stanowisko / Position ]],0)))</f>
        <v>n/a</v>
      </c>
      <c r="CR238" s="194" t="str">
        <f>IF(INDEX(tab_MinKomp[Scrum],MATCH($B237,tab_MinKomp[[Stanowisko / Position ]:[Stanowisko / Position ]],0))="n/a","n/a",CR237-INDEX(tab_MinKomp[Scrum],MATCH($B237,tab_MinKomp[[Stanowisko / Position ]:[Stanowisko / Position ]],0)))</f>
        <v>n/a</v>
      </c>
      <c r="CS238" s="194" t="str">
        <f>IF(INDEX(tab_MinKomp[SQL (MySQL)],MATCH($B237,tab_MinKomp[[Stanowisko / Position ]:[Stanowisko / Position ]],0))="n/a","n/a",CS237-INDEX(tab_MinKomp[SQL (MySQL)],MATCH($B237,tab_MinKomp[[Stanowisko / Position ]:[Stanowisko / Position ]],0)))</f>
        <v>n/a</v>
      </c>
      <c r="CT238" s="194" t="str">
        <f>IF(INDEX(tab_MinKomp[Javascript],MATCH($B237,tab_MinKomp[[Stanowisko / Position ]:[Stanowisko / Position ]],0))="n/a","n/a",CT237-INDEX(tab_MinKomp[Javascript],MATCH($B237,tab_MinKomp[[Stanowisko / Position ]:[Stanowisko / Position ]],0)))</f>
        <v>n/a</v>
      </c>
      <c r="CU238" s="194" t="str">
        <f>IF(INDEX(tab_MinKomp[Joomla],MATCH($B237,tab_MinKomp[[Stanowisko / Position ]:[Stanowisko / Position ]],0))="n/a","n/a",CU237-INDEX(tab_MinKomp[Joomla],MATCH($B237,tab_MinKomp[[Stanowisko / Position ]:[Stanowisko / Position ]],0)))</f>
        <v>n/a</v>
      </c>
      <c r="CV238" s="194" t="str">
        <f>IF(INDEX(tab_MinKomp[Bash],MATCH($B237,tab_MinKomp[[Stanowisko / Position ]:[Stanowisko / Position ]],0))="n/a","n/a",CV237-INDEX(tab_MinKomp[Bash],MATCH($B237,tab_MinKomp[[Stanowisko / Position ]:[Stanowisko / Position ]],0)))</f>
        <v>n/a</v>
      </c>
      <c r="CW238" s="194">
        <f>IF(INDEX(tab_MinKomp[Systemy MES (HYDRA / SFMS)],MATCH($B237,tab_MinKomp[[Stanowisko / Position ]:[Stanowisko / Position ]],0))="n/a","n/a",CW237-INDEX(tab_MinKomp[Systemy MES (HYDRA / SFMS)],MATCH($B237,tab_MinKomp[[Stanowisko / Position ]:[Stanowisko / Position ]],0)))</f>
        <v>0</v>
      </c>
      <c r="CX238" s="194" t="str">
        <f>IF(INDEX(tab_MinKomp[HTML / CSS],MATCH($B237,tab_MinKomp[[Stanowisko / Position ]:[Stanowisko / Position ]],0))="n/a","n/a",CX237-INDEX(tab_MinKomp[HTML / CSS],MATCH($B237,tab_MinKomp[[Stanowisko / Position ]:[Stanowisko / Position ]],0)))</f>
        <v>n/a</v>
      </c>
      <c r="CY238" s="194" t="str">
        <f>IF(INDEX(tab_MinKomp[SYSTEM PR],MATCH($B237,tab_MinKomp[[Stanowisko / Position ]:[Stanowisko / Position ]],0))="n/a","n/a",CY237-INDEX(tab_MinKomp[SYSTEM PR],MATCH($B237,tab_MinKomp[[Stanowisko / Position ]:[Stanowisko / Position ]],0)))</f>
        <v>n/a</v>
      </c>
      <c r="CZ238" s="194" t="str">
        <f>IF(INDEX(tab_MinKomp[System Einkauf XP / EBA],MATCH($B237,tab_MinKomp[[Stanowisko / Position ]:[Stanowisko / Position ]],0))="n/a","n/a",CZ237-INDEX(tab_MinKomp[System Einkauf XP / EBA],MATCH($B237,tab_MinKomp[[Stanowisko / Position ]:[Stanowisko / Position ]],0)))</f>
        <v>n/a</v>
      </c>
      <c r="DA238" s="194" t="str">
        <f>IF(INDEX(tab_MinKomp[Techniki negocjacyjne / Verhandlungstechniken],MATCH($B237,tab_MinKomp[[Stanowisko / Position ]:[Stanowisko / Position ]],0))="n/a","n/a",DA237-INDEX(tab_MinKomp[Techniki negocjacyjne / Verhandlungstechniken],MATCH($B237,tab_MinKomp[[Stanowisko / Position ]:[Stanowisko / Position ]],0)))</f>
        <v>n/a</v>
      </c>
      <c r="DB238" s="194" t="str">
        <f>IF(INDEX(tab_MinKomp[Znajomość rynku branżowego / Kenntnis des Industrie Marktes],MATCH($B237,tab_MinKomp[[Stanowisko / Position ]:[Stanowisko / Position ]],0))="n/a","n/a",DB237-INDEX(tab_MinKomp[Znajomość rynku branżowego / Kenntnis des Industrie Marktes],MATCH($B237,tab_MinKomp[[Stanowisko / Position ]:[Stanowisko / Position ]],0)))</f>
        <v>n/a</v>
      </c>
      <c r="DC238" s="194" t="str">
        <f>IF(INDEX(tab_MinKomp[SUPPLIER MANAGEMENT],MATCH($B237,tab_MinKomp[[Stanowisko / Position ]:[Stanowisko / Position ]],0))="n/a","n/a",DC237-INDEX(tab_MinKomp[SUPPLIER MANAGEMENT],MATCH($B237,tab_MinKomp[[Stanowisko / Position ]:[Stanowisko / Position ]],0)))</f>
        <v>n/a</v>
      </c>
      <c r="DD238" s="194" t="str">
        <f>IF(INDEX(tab_MinKomp[SUPPLIER MANAGEMENT],MATCH($B237,tab_MinKomp[[Stanowisko / Position ]:[Stanowisko / Position ]],0))="n/a","n/a",DD237-INDEX(tab_MinKomp[SUPPLIER MANAGEMENT],MATCH($B237,tab_MinKomp[[Stanowisko / Position ]:[Stanowisko / Position ]],0)))</f>
        <v>n/a</v>
      </c>
      <c r="DE238" s="194" t="str">
        <f>IF(INDEX(tab_MinKomp[SUPPLIER MANAGEMENT],MATCH($B237,tab_MinKomp[[Stanowisko / Position ]:[Stanowisko / Position ]],0))="n/a","n/a",DE237-INDEX(tab_MinKomp[SUPPLIER MANAGEMENT],MATCH($B237,tab_MinKomp[[Stanowisko / Position ]:[Stanowisko / Position ]],0)))</f>
        <v>n/a</v>
      </c>
      <c r="DF238" s="194">
        <f>IF(INDEX(tab_MinKomp[LEAN MANAGEMENT],MATCH($B237,tab_MinKomp[[Stanowisko / Position ]:[Stanowisko / Position ]],0))="n/a","n/a",DF237-INDEX(tab_MinKomp[LEAN MANAGEMENT],MATCH($B237,tab_MinKomp[[Stanowisko / Position ]:[Stanowisko / Position ]],0)))</f>
        <v>0</v>
      </c>
      <c r="DG238" s="194" t="str">
        <f>IF(INDEX(tab_MinKomp[PPAP/PSW],MATCH($B237,tab_MinKomp[[Stanowisko / Position ]:[Stanowisko / Position ]],0))="n/a","n/a",DG237-INDEX(tab_MinKomp[PPAP/PSW],MATCH($B237,tab_MinKomp[[Stanowisko / Position ]:[Stanowisko / Position ]],0)))</f>
        <v>n/a</v>
      </c>
      <c r="DH238" s="194" t="str">
        <f>IF(INDEX(tab_MinKomp[SUPPLIER MANAGEMENT],MATCH($B237,tab_MinKomp[[Stanowisko / Position ]:[Stanowisko / Position ]],0))="n/a","n/a",DH237-INDEX(tab_MinKomp[SUPPLIER MANAGEMENT],MATCH($B237,tab_MinKomp[[Stanowisko / Position ]:[Stanowisko / Position ]],0)))</f>
        <v>n/a</v>
      </c>
      <c r="DI238" s="194" t="str">
        <f>IF(INDEX(tab_MinKomp[OBSŁUGA PORTALI KLIENTA / Kundenportale],MATCH($B237,tab_MinKomp[[Stanowisko / Position ]:[Stanowisko / Position ]],0))="n/a","n/a",DI237-INDEX(tab_MinKomp[OBSŁUGA PORTALI KLIENTA / Kundenportale],MATCH($B237,tab_MinKomp[[Stanowisko / Position ]:[Stanowisko / Position ]],0)))</f>
        <v>n/a</v>
      </c>
      <c r="DJ238" s="194" t="str">
        <f>IF(INDEX(tab_MinKomp[Obsługa systemu BABTECQ / BABTECQ System],MATCH($B237,tab_MinKomp[[Stanowisko / Position ]:[Stanowisko / Position ]],0))="n/a","n/a",DJ237-INDEX(tab_MinKomp[Obsługa systemu BABTECQ / BABTECQ System],MATCH($B237,tab_MinKomp[[Stanowisko / Position ]:[Stanowisko / Position ]],0)))</f>
        <v>n/a</v>
      </c>
      <c r="DK238" s="194" t="str">
        <f>IF(INDEX(tab_MinKomp[Rysunek techniczny / technische Zeichnung],MATCH($B237,tab_MinKomp[[Stanowisko / Position ]:[Stanowisko / Position ]],0))="n/a","n/a",DK237-INDEX(tab_MinKomp[Rysunek techniczny / technische Zeichnung],MATCH($B237,tab_MinKomp[[Stanowisko / Position ]:[Stanowisko / Position ]],0)))</f>
        <v>n/a</v>
      </c>
      <c r="DL238" s="194" t="str">
        <f>IF(INDEX(tab_MinKomp[Kalibracja / Kalibrierung],MATCH($B237,tab_MinKomp[[Stanowisko / Position ]:[Stanowisko / Position ]],0))="n/a","n/a",DL237-INDEX(tab_MinKomp[Kalibracja / Kalibrierung],MATCH($B237,tab_MinKomp[[Stanowisko / Position ]:[Stanowisko / Position ]],0)))</f>
        <v>n/a</v>
      </c>
      <c r="DM238" s="194" t="str">
        <f>IF(INDEX(tab_MinKomp[Rekwalifikacja / Requalifizierung],MATCH($B237,tab_MinKomp[[Stanowisko / Position ]:[Stanowisko / Position ]],0))="n/a","n/a",DM237-INDEX(tab_MinKomp[Rekwalifikacja / Requalifizierung],MATCH($B237,tab_MinKomp[[Stanowisko / Position ]:[Stanowisko / Position ]],0)))</f>
        <v>n/a</v>
      </c>
      <c r="DN238" s="190" t="str">
        <f>IF(INDEX(tab_MinKomp[Testy czystości / Reinheitstests],MATCH($B237,tab_MinKomp[[Stanowisko / Position ]:[Stanowisko / Position ]],0))="n/a","n/a",DN237-INDEX(tab_MinKomp[Testy czystości / Reinheitstests],MATCH($B237,tab_MinKomp[[Stanowisko / Position ]:[Stanowisko / Position ]],0)))</f>
        <v>n/a</v>
      </c>
      <c r="DO238" s="190" t="str">
        <f>IF(INDEX(tab_MinKomp[Testy czystości / Reinheitstests],MATCH($B237,tab_MinKomp[[Stanowisko / Position ]:[Stanowisko / Position ]],0))="n/a","n/a",DO237-INDEX(tab_MinKomp[Testy czystości / Reinheitstests],MATCH($B237,tab_MinKomp[[Stanowisko / Position ]:[Stanowisko / Position ]],0)))</f>
        <v>n/a</v>
      </c>
      <c r="DP238" s="190" t="str">
        <f>IF(INDEX(tab_MinKomp[Testy czystości / Reinheitstests],MATCH($B237,tab_MinKomp[[Stanowisko / Position ]:[Stanowisko / Position ]],0))="n/a","n/a",DP237-INDEX(tab_MinKomp[Testy czystości / Reinheitstests],MATCH($B237,tab_MinKomp[[Stanowisko / Position ]:[Stanowisko / Position ]],0)))</f>
        <v>n/a</v>
      </c>
      <c r="DQ238" s="190" t="str">
        <f>IF(INDEX(tab_MinKomp[Testy czystości / Reinheitstests],MATCH($B237,tab_MinKomp[[Stanowisko / Position ]:[Stanowisko / Position ]],0))="n/a","n/a",DQ237-INDEX(tab_MinKomp[Testy czystości / Reinheitstests],MATCH($B237,tab_MinKomp[[Stanowisko / Position ]:[Stanowisko / Position ]],0)))</f>
        <v>n/a</v>
      </c>
      <c r="DR238" s="190" t="str">
        <f>IF(INDEX(tab_MinKomp[Testy czystości / Reinheitstests],MATCH($B237,tab_MinKomp[[Stanowisko / Position ]:[Stanowisko / Position ]],0))="n/a","n/a",DR237-INDEX(tab_MinKomp[Testy czystości / Reinheitstests],MATCH($B237,tab_MinKomp[[Stanowisko / Position ]:[Stanowisko / Position ]],0)))</f>
        <v>n/a</v>
      </c>
      <c r="DS238" s="190" t="str">
        <f>IF(INDEX(tab_MinKomp[Testy czystości / Reinheitstests],MATCH($B237,tab_MinKomp[[Stanowisko / Position ]:[Stanowisko / Position ]],0))="n/a","n/a",DS237-INDEX(tab_MinKomp[Testy czystości / Reinheitstests],MATCH($B237,tab_MinKomp[[Stanowisko / Position ]:[Stanowisko / Position ]],0)))</f>
        <v>n/a</v>
      </c>
      <c r="DT238" s="194" t="str">
        <f>IF(INDEX(tab_MinKomp[SUPPLIER MANAGEMENT],MATCH($B237,tab_MinKomp[[Stanowisko / Position ]:[Stanowisko / Position ]],0))="n/a","n/a",DT237-INDEX(tab_MinKomp[SUPPLIER MANAGEMENT],MATCH($B237,tab_MinKomp[[Stanowisko / Position ]:[Stanowisko / Position ]],0)))</f>
        <v>n/a</v>
      </c>
      <c r="DU238" s="190" t="str">
        <f>IF(INDEX(tab_MinKomp[Testy czystości / Reinheitstests],MATCH($B237,tab_MinKomp[[Stanowisko / Position ]:[Stanowisko / Position ]],0))="n/a","n/a",DU237-INDEX(tab_MinKomp[Testy czystości / Reinheitstests],MATCH($B237,tab_MinKomp[[Stanowisko / Position ]:[Stanowisko / Position ]],0)))</f>
        <v>n/a</v>
      </c>
      <c r="DV238" s="190" t="str">
        <f>IF(INDEX(tab_MinKomp[Testy czystości / Reinheitstests],MATCH($B237,tab_MinKomp[[Stanowisko / Position ]:[Stanowisko / Position ]],0))="n/a","n/a",DV237-INDEX(tab_MinKomp[Testy czystości / Reinheitstests],MATCH($B237,tab_MinKomp[[Stanowisko / Position ]:[Stanowisko / Position ]],0)))</f>
        <v>n/a</v>
      </c>
      <c r="DW238" s="190" t="str">
        <f>IF(INDEX(tab_MinKomp[Testy czystości / Reinheitstests],MATCH($B237,tab_MinKomp[[Stanowisko / Position ]:[Stanowisko / Position ]],0))="n/a","n/a",DW237-INDEX(tab_MinKomp[Testy czystości / Reinheitstests],MATCH($B237,tab_MinKomp[[Stanowisko / Position ]:[Stanowisko / Position ]],0)))</f>
        <v>n/a</v>
      </c>
      <c r="DX238" s="190" t="str">
        <f>IF(INDEX(tab_MinKomp[Testy czystości / Reinheitstests],MATCH($B237,tab_MinKomp[[Stanowisko / Position ]:[Stanowisko / Position ]],0))="n/a","n/a",DX237-INDEX(tab_MinKomp[Testy czystości / Reinheitstests],MATCH($B237,tab_MinKomp[[Stanowisko / Position ]:[Stanowisko / Position ]],0)))</f>
        <v>n/a</v>
      </c>
      <c r="DY238" s="190" t="str">
        <f>IF(INDEX(tab_MinKomp[Testy czystości / Reinheitstests],MATCH($B237,tab_MinKomp[[Stanowisko / Position ]:[Stanowisko / Position ]],0))="n/a","n/a",DY237-INDEX(tab_MinKomp[Testy czystości / Reinheitstests],MATCH($B237,tab_MinKomp[[Stanowisko / Position ]:[Stanowisko / Position ]],0)))</f>
        <v>n/a</v>
      </c>
      <c r="DZ238" s="190" t="str">
        <f>IF(INDEX(tab_MinKomp[Testy czystości / Reinheitstests],MATCH($B237,tab_MinKomp[[Stanowisko / Position ]:[Stanowisko / Position ]],0))="n/a","n/a",DZ237-INDEX(tab_MinKomp[Testy czystości / Reinheitstests],MATCH($B237,tab_MinKomp[[Stanowisko / Position ]:[Stanowisko / Position ]],0)))</f>
        <v>n/a</v>
      </c>
      <c r="EA238" s="190" t="str">
        <f>IF(INDEX(tab_MinKomp[Testy czystości / Reinheitstests],MATCH($B237,tab_MinKomp[[Stanowisko / Position ]:[Stanowisko / Position ]],0))="n/a","n/a",EA237-INDEX(tab_MinKomp[Testy czystości / Reinheitstests],MATCH($B237,tab_MinKomp[[Stanowisko / Position ]:[Stanowisko / Position ]],0)))</f>
        <v>n/a</v>
      </c>
      <c r="EB238" s="190" t="str">
        <f>IF(INDEX(tab_MinKomp[Testy czystości / Reinheitstests],MATCH($B237,tab_MinKomp[[Stanowisko / Position ]:[Stanowisko / Position ]],0))="n/a","n/a",EB237-INDEX(tab_MinKomp[Testy czystości / Reinheitstests],MATCH($B237,tab_MinKomp[[Stanowisko / Position ]:[Stanowisko / Position ]],0)))</f>
        <v>n/a</v>
      </c>
      <c r="EC238" s="190" t="str">
        <f>IF(INDEX(tab_MinKomp[Testy czystości / Reinheitstests],MATCH($B237,tab_MinKomp[[Stanowisko / Position ]:[Stanowisko / Position ]],0))="n/a","n/a",EC237-INDEX(tab_MinKomp[Testy czystości / Reinheitstests],MATCH($B237,tab_MinKomp[[Stanowisko / Position ]:[Stanowisko / Position ]],0)))</f>
        <v>n/a</v>
      </c>
      <c r="ED238" s="190" t="str">
        <f>IF(INDEX(tab_MinKomp[Testy czystości / Reinheitstests],MATCH($B237,tab_MinKomp[[Stanowisko / Position ]:[Stanowisko / Position ]],0))="n/a","n/a",ED237-INDEX(tab_MinKomp[Testy czystości / Reinheitstests],MATCH($B237,tab_MinKomp[[Stanowisko / Position ]:[Stanowisko / Position ]],0)))</f>
        <v>n/a</v>
      </c>
      <c r="EE238" s="190" t="str">
        <f>IF(INDEX(tab_MinKomp[Testy czystości / Reinheitstests],MATCH($B237,tab_MinKomp[[Stanowisko / Position ]:[Stanowisko / Position ]],0))="n/a","n/a",EE237-INDEX(tab_MinKomp[Testy czystości / Reinheitstests],MATCH($B237,tab_MinKomp[[Stanowisko / Position ]:[Stanowisko / Position ]],0)))</f>
        <v>n/a</v>
      </c>
      <c r="EF238" s="190" t="str">
        <f>IF(INDEX(tab_MinKomp[Testy czystości / Reinheitstests],MATCH($B237,tab_MinKomp[[Stanowisko / Position ]:[Stanowisko / Position ]],0))="n/a","n/a",EF237-INDEX(tab_MinKomp[Testy czystości / Reinheitstests],MATCH($B237,tab_MinKomp[[Stanowisko / Position ]:[Stanowisko / Position ]],0)))</f>
        <v>n/a</v>
      </c>
      <c r="EG238" s="190" t="str">
        <f>IF(INDEX(tab_MinKomp[Testy czystości / Reinheitstests],MATCH($B237,tab_MinKomp[[Stanowisko / Position ]:[Stanowisko / Position ]],0))="n/a","n/a",EG237-INDEX(tab_MinKomp[Testy czystości / Reinheitstests],MATCH($B237,tab_MinKomp[[Stanowisko / Position ]:[Stanowisko / Position ]],0)))</f>
        <v>n/a</v>
      </c>
      <c r="EH238" s="190" t="str">
        <f>IF(INDEX(tab_MinKomp[Testy czystości / Reinheitstests],MATCH($B237,tab_MinKomp[[Stanowisko / Position ]:[Stanowisko / Position ]],0))="n/a","n/a",EH237-INDEX(tab_MinKomp[Testy czystości / Reinheitstests],MATCH($B237,tab_MinKomp[[Stanowisko / Position ]:[Stanowisko / Position ]],0)))</f>
        <v>n/a</v>
      </c>
      <c r="EI238" s="190" t="str">
        <f>IF(INDEX(tab_MinKomp[Testy czystości / Reinheitstests],MATCH($B237,tab_MinKomp[[Stanowisko / Position ]:[Stanowisko / Position ]],0))="n/a","n/a",EI237-INDEX(tab_MinKomp[Testy czystości / Reinheitstests],MATCH($B237,tab_MinKomp[[Stanowisko / Position ]:[Stanowisko / Position ]],0)))</f>
        <v>n/a</v>
      </c>
      <c r="EJ238" s="190" t="str">
        <f>IF(INDEX(tab_MinKomp[Testy czystości / Reinheitstests],MATCH($B237,tab_MinKomp[[Stanowisko / Position ]:[Stanowisko / Position ]],0))="n/a","n/a",EJ237-INDEX(tab_MinKomp[Testy czystości / Reinheitstests],MATCH($B237,tab_MinKomp[[Stanowisko / Position ]:[Stanowisko / Position ]],0)))</f>
        <v>n/a</v>
      </c>
      <c r="EK238" s="190" t="str">
        <f>IF(INDEX(tab_MinKomp[Testy czystości / Reinheitstests],MATCH($B237,tab_MinKomp[[Stanowisko / Position ]:[Stanowisko / Position ]],0))="n/a","n/a",EK237-INDEX(tab_MinKomp[Testy czystości / Reinheitstests],MATCH($B237,tab_MinKomp[[Stanowisko / Position ]:[Stanowisko / Position ]],0)))</f>
        <v>n/a</v>
      </c>
      <c r="EL238" s="190" t="str">
        <f>IF(INDEX(tab_MinKomp[Testy czystości / Reinheitstests],MATCH($B237,tab_MinKomp[[Stanowisko / Position ]:[Stanowisko / Position ]],0))="n/a","n/a",EL237-INDEX(tab_MinKomp[Testy czystości / Reinheitstests],MATCH($B237,tab_MinKomp[[Stanowisko / Position ]:[Stanowisko / Position ]],0)))</f>
        <v>n/a</v>
      </c>
      <c r="EM238" s="190" t="str">
        <f>IF(INDEX(tab_MinKomp[Testy czystości / Reinheitstests],MATCH($B237,tab_MinKomp[[Stanowisko / Position ]:[Stanowisko / Position ]],0))="n/a","n/a",EM237-INDEX(tab_MinKomp[Testy czystości / Reinheitstests],MATCH($B237,tab_MinKomp[[Stanowisko / Position ]:[Stanowisko / Position ]],0)))</f>
        <v>n/a</v>
      </c>
      <c r="EN238" s="190" t="str">
        <f>IF(INDEX(tab_MinKomp[Testy czystości / Reinheitstests],MATCH($B237,tab_MinKomp[[Stanowisko / Position ]:[Stanowisko / Position ]],0))="n/a","n/a",EN237-INDEX(tab_MinKomp[Testy czystości / Reinheitstests],MATCH($B237,tab_MinKomp[[Stanowisko / Position ]:[Stanowisko / Position ]],0)))</f>
        <v>n/a</v>
      </c>
      <c r="EO238" s="194" t="str">
        <f>IF(INDEX(tab_MinKomp[Konserwacja Rep],MATCH($B237,tab_MinKomp[[Stanowisko / Position ]:[Stanowisko / Position ]],0))="n/a","n/a",EO237-INDEX(tab_MinKomp[Konserwacja Rep],MATCH($B237,tab_MinKomp[[Stanowisko / Position ]:[Stanowisko / Position ]],0)))</f>
        <v>n/a</v>
      </c>
      <c r="EP238" s="194" t="str">
        <f>IF(INDEX(tab_MinKomp[[Konserwacja Engel ]],MATCH($B237,tab_MinKomp[[Stanowisko / Position ]:[Stanowisko / Position ]],0))="n/a","n/a",EP237-INDEX(tab_MinKomp[[Konserwacja Engel ]],MATCH($B237,tab_MinKomp[[Stanowisko / Position ]:[Stanowisko / Position ]],0)))</f>
        <v>n/a</v>
      </c>
      <c r="EQ238" s="194" t="str">
        <f>IF(INDEX(tab_MinKomp[Konserwacja B 50],MATCH($B237,tab_MinKomp[[Stanowisko / Position ]:[Stanowisko / Position ]],0))="n/a","n/a",EQ237-INDEX(tab_MinKomp[Konserwacja B 50],MATCH($B237,tab_MinKomp[[Stanowisko / Position ]:[Stanowisko / Position ]],0)))</f>
        <v>n/a</v>
      </c>
      <c r="ER238" s="194" t="str">
        <f>IF(INDEX(tab_MinKomp[[Konserwacja EOL ]],MATCH($B237,tab_MinKomp[[Stanowisko / Position ]:[Stanowisko / Position ]],0))="n/a","n/a",ER237-INDEX(tab_MinKomp[[Konserwacja EOL ]],MATCH($B237,tab_MinKomp[[Stanowisko / Position ]:[Stanowisko / Position ]],0)))</f>
        <v>n/a</v>
      </c>
      <c r="ES238" s="194" t="str">
        <f>IF(INDEX(tab_MinKomp[Konserwacja Branson],MATCH($B237,tab_MinKomp[[Stanowisko / Position ]:[Stanowisko / Position ]],0))="n/a","n/a",ES237-INDEX(tab_MinKomp[Konserwacja Branson],MATCH($B237,tab_MinKomp[[Stanowisko / Position ]:[Stanowisko / Position ]],0)))</f>
        <v>n/a</v>
      </c>
      <c r="ET238" s="194" t="str">
        <f>IF(INDEX(tab_MinKomp[Konserwacja coolery],MATCH($B237,tab_MinKomp[[Stanowisko / Position ]:[Stanowisko / Position ]],0))="n/a","n/a",ET237-INDEX(tab_MinKomp[Konserwacja coolery],MATCH($B237,tab_MinKomp[[Stanowisko / Position ]:[Stanowisko / Position ]],0)))</f>
        <v>n/a</v>
      </c>
      <c r="EU238" s="194" t="str">
        <f>IF(INDEX(tab_MinKomp[Konserwacja piecy],MATCH($B237,tab_MinKomp[[Stanowisko / Position ]:[Stanowisko / Position ]],0))="n/a","n/a",EU237-INDEX(tab_MinKomp[Konserwacja piecy],MATCH($B237,tab_MinKomp[[Stanowisko / Position ]:[Stanowisko / Position ]],0)))</f>
        <v>n/a</v>
      </c>
      <c r="EV238" s="194" t="str">
        <f>IF(INDEX(tab_MinKomp[Rysunek techniczny- czytanie],MATCH($B237,tab_MinKomp[[Stanowisko / Position ]:[Stanowisko / Position ]],0))="n/a","n/a",EV237-INDEX(tab_MinKomp[Rysunek techniczny- czytanie],MATCH($B237,tab_MinKomp[[Stanowisko / Position ]:[Stanowisko / Position ]],0)))</f>
        <v>n/a</v>
      </c>
      <c r="EW238" s="194" t="str">
        <f>IF(INDEX(tab_MinKomp[Elektryka],MATCH($B237,tab_MinKomp[[Stanowisko / Position ]:[Stanowisko / Position ]],0))="n/a","n/a",EW237-INDEX(tab_MinKomp[Elektryka],MATCH($B237,tab_MinKomp[[Stanowisko / Position ]:[Stanowisko / Position ]],0)))</f>
        <v>n/a</v>
      </c>
      <c r="EX238" s="194" t="str">
        <f>IF(INDEX(tab_MinKomp[Pneumatyka],MATCH($B237,tab_MinKomp[[Stanowisko / Position ]:[Stanowisko / Position ]],0))="n/a","n/a",EX237-INDEX(tab_MinKomp[Pneumatyka],MATCH($B237,tab_MinKomp[[Stanowisko / Position ]:[Stanowisko / Position ]],0)))</f>
        <v>n/a</v>
      </c>
      <c r="EY238" s="194" t="str">
        <f>IF(INDEX(tab_MinKomp[[Hydraulika ]],MATCH($B237,tab_MinKomp[[Stanowisko / Position ]:[Stanowisko / Position ]],0))="n/a","n/a",EY237-INDEX(tab_MinKomp[[Hydraulika ]],MATCH($B237,tab_MinKomp[[Stanowisko / Position ]:[Stanowisko / Position ]],0)))</f>
        <v>n/a</v>
      </c>
      <c r="EZ238" s="194" t="str">
        <f>IF(INDEX(tab_MinKomp[Podciśnienie],MATCH($B237,tab_MinKomp[[Stanowisko / Position ]:[Stanowisko / Position ]],0))="n/a","n/a",EZ237-INDEX(tab_MinKomp[Podciśnienie],MATCH($B237,tab_MinKomp[[Stanowisko / Position ]:[Stanowisko / Position ]],0)))</f>
        <v>n/a</v>
      </c>
      <c r="FA238" s="194" t="str">
        <f>IF(INDEX(tab_MinKomp[Usuwanie awarii],MATCH($B237,tab_MinKomp[[Stanowisko / Position ]:[Stanowisko / Position ]],0))="n/a","n/a",FA237-INDEX(tab_MinKomp[Usuwanie awarii],MATCH($B237,tab_MinKomp[[Stanowisko / Position ]:[Stanowisko / Position ]],0)))</f>
        <v>n/a</v>
      </c>
      <c r="FB238" s="194" t="str">
        <f>IF(INDEX(tab_MinKomp[Obsługa robotów],MATCH($B237,tab_MinKomp[[Stanowisko / Position ]:[Stanowisko / Position ]],0))="n/a","n/a",FB237-INDEX(tab_MinKomp[Obsługa robotów],MATCH($B237,tab_MinKomp[[Stanowisko / Position ]:[Stanowisko / Position ]],0)))</f>
        <v>n/a</v>
      </c>
      <c r="FC238" s="194" t="str">
        <f>IF(INDEX(tab_MinKomp[Obsługa sterowania maszyny],MATCH($B237,tab_MinKomp[[Stanowisko / Position ]:[Stanowisko / Position ]],0))="n/a","n/a",FC237-INDEX(tab_MinKomp[Obsługa sterowania maszyny],MATCH($B237,tab_MinKomp[[Stanowisko / Position ]:[Stanowisko / Position ]],0)))</f>
        <v>n/a</v>
      </c>
      <c r="FD238" s="194" t="str">
        <f>IF(INDEX(tab_MinKomp[Usuwanie przyczyn żródłowych],MATCH($B237,tab_MinKomp[[Stanowisko / Position ]:[Stanowisko / Position ]],0))="n/a","n/a",FD237-INDEX(tab_MinKomp[Usuwanie przyczyn żródłowych],MATCH($B237,tab_MinKomp[[Stanowisko / Position ]:[Stanowisko / Position ]],0)))</f>
        <v>n/a</v>
      </c>
      <c r="FE238" s="194" t="str">
        <f>IF(INDEX(tab_MinKomp[Cmms stosowanie],MATCH($B237,tab_MinKomp[[Stanowisko / Position ]:[Stanowisko / Position ]],0))="n/a","n/a",FE237-INDEX(tab_MinKomp[Cmms stosowanie],MATCH($B237,tab_MinKomp[[Stanowisko / Position ]:[Stanowisko / Position ]],0)))</f>
        <v>n/a</v>
      </c>
      <c r="FF238" s="190" t="str">
        <f>IF(INDEX(tab_MinKomp[Testy czystości / Reinheitstests],MATCH($B237,tab_MinKomp[[Stanowisko / Position ]:[Stanowisko / Position ]],0))="n/a","n/a",FF237-INDEX(tab_MinKomp[Testy czystości / Reinheitstests],MATCH($B237,tab_MinKomp[[Stanowisko / Position ]:[Stanowisko / Position ]],0)))</f>
        <v>n/a</v>
      </c>
      <c r="FG238" s="194" t="str">
        <f>IF(INDEX(tab_MinKomp[Czyszczenie form plastikowych],MATCH($B237,tab_MinKomp[[Stanowisko / Position ]:[Stanowisko / Position ]],0))="n/a","n/a",FG237-INDEX(tab_MinKomp[Czyszczenie form plastikowych],MATCH($B237,tab_MinKomp[[Stanowisko / Position ]:[Stanowisko / Position ]],0)))</f>
        <v>n/a</v>
      </c>
      <c r="FH238" s="194" t="str">
        <f>IF(INDEX(tab_MinKomp[Wymiana form plastik],MATCH($B237,tab_MinKomp[[Stanowisko / Position ]:[Stanowisko / Position ]],0))="n/a","n/a",FH237-INDEX(tab_MinKomp[Wymiana form plastik],MATCH($B237,tab_MinKomp[[Stanowisko / Position ]:[Stanowisko / Position ]],0)))</f>
        <v>n/a</v>
      </c>
      <c r="FI238" s="194" t="str">
        <f>IF(INDEX(tab_MinKomp[Wymiana form guma],MATCH($B237,tab_MinKomp[[Stanowisko / Position ]:[Stanowisko / Position ]],0))="n/a","n/a",FI237-INDEX(tab_MinKomp[Wymiana form guma],MATCH($B237,tab_MinKomp[[Stanowisko / Position ]:[Stanowisko / Position ]],0)))</f>
        <v>n/a</v>
      </c>
      <c r="FJ238" s="194" t="str">
        <f>IF(INDEX(tab_MinKomp[Konserwacja KK],MATCH($B237,tab_MinKomp[[Stanowisko / Position ]:[Stanowisko / Position ]],0))="n/a","n/a",FJ237-INDEX(tab_MinKomp[Konserwacja KK],MATCH($B237,tab_MinKomp[[Stanowisko / Position ]:[Stanowisko / Position ]],0)))</f>
        <v>n/a</v>
      </c>
      <c r="FK238" s="194" t="str">
        <f>IF(INDEX(tab_MinKomp[Konserwacja form guma],MATCH($B237,tab_MinKomp[[Stanowisko / Position ]:[Stanowisko / Position ]],0))="n/a","n/a",FK237-INDEX(tab_MinKomp[Konserwacja form guma],MATCH($B237,tab_MinKomp[[Stanowisko / Position ]:[Stanowisko / Position ]],0)))</f>
        <v>n/a</v>
      </c>
      <c r="FL238" s="194" t="str">
        <f>IF(INDEX(tab_MinKomp[Konserwacja form plastiki],MATCH($B237,tab_MinKomp[[Stanowisko / Position ]:[Stanowisko / Position ]],0))="n/a","n/a",FL237-INDEX(tab_MinKomp[Konserwacja form plastiki],MATCH($B237,tab_MinKomp[[Stanowisko / Position ]:[Stanowisko / Position ]],0)))</f>
        <v>n/a</v>
      </c>
      <c r="FM238" s="194" t="str">
        <f>IF(INDEX(tab_MinKomp[Konserwacja Gorącego Kanału],MATCH($B237,tab_MinKomp[[Stanowisko / Position ]:[Stanowisko / Position ]],0))="n/a","n/a",FM237-INDEX(tab_MinKomp[Konserwacja Gorącego Kanału],MATCH($B237,tab_MinKomp[[Stanowisko / Position ]:[Stanowisko / Position ]],0)))</f>
        <v>n/a</v>
      </c>
      <c r="FN238" s="194">
        <f>IF(INDEX(tab_MinKomp[LEAN MANAGEMENT],MATCH($B237,tab_MinKomp[[Stanowisko / Position ]:[Stanowisko / Position ]],0))="n/a","n/a",FN237-INDEX(tab_MinKomp[LEAN MANAGEMENT],MATCH($B237,tab_MinKomp[[Stanowisko / Position ]:[Stanowisko / Position ]],0)))</f>
        <v>0</v>
      </c>
      <c r="FO238" s="194">
        <f>IF(INDEX(tab_MinKomp[LEAN MANAGEMENT],MATCH($B237,tab_MinKomp[[Stanowisko / Position ]:[Stanowisko / Position ]],0))="n/a","n/a",FO237-INDEX(tab_MinKomp[LEAN MANAGEMENT],MATCH($B237,tab_MinKomp[[Stanowisko / Position ]:[Stanowisko / Position ]],0)))</f>
        <v>0</v>
      </c>
      <c r="FP238" s="194">
        <f>IF(INDEX(tab_MinKomp[LEAN MANAGEMENT],MATCH($B237,tab_MinKomp[[Stanowisko / Position ]:[Stanowisko / Position ]],0))="n/a","n/a",FP237-INDEX(tab_MinKomp[LEAN MANAGEMENT],MATCH($B237,tab_MinKomp[[Stanowisko / Position ]:[Stanowisko / Position ]],0)))</f>
        <v>0</v>
      </c>
      <c r="FQ238" s="196" t="str">
        <f>IF(INDEX(tab_MinKomp[Język angielski / Englisch],MATCH($B237,tab_MinKomp[[Stanowisko / Position ]:[Stanowisko / Position ]],0))="n/a","n/a",FQ237-INDEX(tab_MinKomp[Język angielski / Englisch],MATCH($B237,tab_MinKomp[[Stanowisko / Position ]:[Stanowisko / Position ]],0)))</f>
        <v>n/a</v>
      </c>
      <c r="FR238" s="196" t="str">
        <f>IF(INDEX(tab_MinKomp[Język niemiecki / Deutsch],MATCH($B237,tab_MinKomp[[Stanowisko / Position ]:[Stanowisko / Position ]],0))="n/a","n/a",FR237-INDEX(tab_MinKomp[Język niemiecki / Deutsch],MATCH($B237,tab_MinKomp[[Stanowisko / Position ]:[Stanowisko / Position ]],0)))</f>
        <v>n/a</v>
      </c>
      <c r="FS238" s="194">
        <f>IF(INDEX(tab_MinKomp[Zarządzanie dokumentacją procesową / Process dokumentation management],MATCH($B237,tab_MinKomp[[Stanowisko / Position ]:[Stanowisko / Position ]],0))="n/a","n/a",FS237-INDEX(tab_MinKomp[Zarządzanie dokumentacją procesową / Process dokumentation management],MATCH($B237,tab_MinKomp[[Stanowisko / Position ]:[Stanowisko / Position ]],0)))</f>
        <v>-1</v>
      </c>
      <c r="FT238" s="194">
        <f>IF(INDEX(tab_MinKomp[Znajomość procesów z obszaru / Kenntiss der prozesse in dem Bereich],MATCH($B237,tab_MinKomp[[Stanowisko / Position ]:[Stanowisko / Position ]],0))="n/a","n/a",FT237-INDEX(tab_MinKomp[Znajomość procesów z obszaru / Kenntiss der prozesse in dem Bereich],MATCH($B237,tab_MinKomp[[Stanowisko / Position ]:[Stanowisko / Position ]],0)))</f>
        <v>-1</v>
      </c>
      <c r="FU238" s="194">
        <f>IF(INDEX(tab_MinKomp[optymalizacja procesów / Prozessoptymalisierung],MATCH($B237,tab_MinKomp[[Stanowisko / Position ]:[Stanowisko / Position ]],0))="n/a","n/a",FU237-INDEX(tab_MinKomp[optymalizacja procesów / Prozessoptymalisierung],MATCH($B237,tab_MinKomp[[Stanowisko / Position ]:[Stanowisko / Position ]],0)))</f>
        <v>0</v>
      </c>
      <c r="FV238" s="194">
        <f>IF(INDEX(tab_MinKomp[Umiejętności szkoleniowe / Trainingsfähigkeiten],MATCH($B237,tab_MinKomp[[Stanowisko / Position ]:[Stanowisko / Position ]],0))="n/a","n/a",FV237-INDEX(tab_MinKomp[Umiejętności szkoleniowe / Trainingsfähigkeiten],MATCH($B237,tab_MinKomp[[Stanowisko / Position ]:[Stanowisko / Position ]],0)))</f>
        <v>0</v>
      </c>
      <c r="FW238" s="194">
        <f>IF(INDEX(tab_MinKomp[Analityczne myślenie, podejście / Analitysches Denken, Einstellung],MATCH($B237,tab_MinKomp[[Stanowisko / Position ]:[Stanowisko / Position ]],0))="n/a","n/a",FW237-INDEX(tab_MinKomp[Analityczne myślenie, podejście / Analitysches Denken, Einstellung],MATCH($B237,tab_MinKomp[[Stanowisko / Position ]:[Stanowisko / Position ]],0)))</f>
        <v>0</v>
      </c>
      <c r="FX238" s="194">
        <f>IF(INDEX(tab_MinKomp[Dokładność, precyzja w dzialaniu / Genauigkeit, Präzision in die Arbeit],MATCH($B237,tab_MinKomp[[Stanowisko / Position ]:[Stanowisko / Position ]],0))="n/a","n/a",FX237-INDEX(tab_MinKomp[Dokładność, precyzja w dzialaniu / Genauigkeit, Präzision in die Arbeit],MATCH($B237,tab_MinKomp[[Stanowisko / Position ]:[Stanowisko / Position ]],0)))</f>
        <v>0</v>
      </c>
      <c r="FY238" s="194">
        <f>IF(INDEX(tab_MinKomp[Dyspozycyjność / Verfügbarkeit],MATCH($B237,tab_MinKomp[[Stanowisko / Position ]:[Stanowisko / Position ]],0))="n/a","n/a",FY237-INDEX(tab_MinKomp[Dyspozycyjność / Verfügbarkeit],MATCH($B237,tab_MinKomp[[Stanowisko / Position ]:[Stanowisko / Position ]],0)))</f>
        <v>0</v>
      </c>
      <c r="FZ238" s="194">
        <f>IF(INDEX(tab_MinKomp[Zaangażowanie / 
Engagement],MATCH($B237,tab_MinKomp[[Stanowisko / Position ]:[Stanowisko / Position ]],0))="n/a","n/a",FZ237-INDEX(tab_MinKomp[Zaangażowanie / 
Engagement],MATCH($B237,tab_MinKomp[[Stanowisko / Position ]:[Stanowisko / Position ]],0)))</f>
        <v>-1</v>
      </c>
      <c r="GA238" s="194" t="str">
        <f>IF(INDEX(tab_MinKomp[Konserwacja form guma],MATCH($B237,tab_MinKomp[[Stanowisko / Position ]:[Stanowisko / Position ]],0))="n/a","n/a",GA237-INDEX(tab_MinKomp[Konserwacja form guma],MATCH($B237,tab_MinKomp[[Stanowisko / Position ]:[Stanowisko / Position ]],0)))</f>
        <v>n/a</v>
      </c>
      <c r="GB238" s="194" t="str">
        <f>IF(INDEX(tab_MinKomp[Konserwacja form plastiki],MATCH($B237,tab_MinKomp[[Stanowisko / Position ]:[Stanowisko / Position ]],0))="n/a","n/a",GB237-INDEX(tab_MinKomp[Konserwacja form plastiki],MATCH($B237,tab_MinKomp[[Stanowisko / Position ]:[Stanowisko / Position ]],0)))</f>
        <v>n/a</v>
      </c>
      <c r="GC238" s="194">
        <f>IF(INDEX(tab_MinKomp[Elastyczność w działaniu],MATCH($B237,tab_MinKomp[[Stanowisko / Position ]:[Stanowisko / Position ]],0))="n/a","n/a",GC237-INDEX(tab_MinKomp[Elastyczność w działaniu],MATCH($B237,tab_MinKomp[[Stanowisko / Position ]:[Stanowisko / Position ]],0)))</f>
        <v>-1</v>
      </c>
      <c r="GD238" s="194">
        <f>IF(INDEX(tab_MinKomp[Komunikatywność],MATCH($B237,tab_MinKomp[[Stanowisko / Position ]:[Stanowisko / Position ]],0))="n/a","n/a",GD237-INDEX(tab_MinKomp[Komunikatywność],MATCH($B237,tab_MinKomp[[Stanowisko / Position ]:[Stanowisko / Position ]],0)))</f>
        <v>0</v>
      </c>
      <c r="GE238" s="193" t="str">
        <f>IF(INDEX(tab_MinKomp[Motywowanie i budowanie zaangażowania zespołu],MATCH($B237,tab_MinKomp[[Stanowisko / Position ]:[Stanowisko / Position ]],0))="n/a","n/a",GE237-INDEX(tab_MinKomp[Motywowanie i budowanie zaangażowania zespołu],MATCH($B237,tab_MinKomp[[Stanowisko / Position ]:[Stanowisko / Position ]],0)))</f>
        <v>n/a</v>
      </c>
      <c r="GF238" s="186" t="s">
        <v>248</v>
      </c>
      <c r="GG238" s="186" t="s">
        <v>248</v>
      </c>
      <c r="GH238" s="186" t="s">
        <v>248</v>
      </c>
      <c r="GI238" s="186" t="s">
        <v>248</v>
      </c>
      <c r="GJ238" s="186" t="s">
        <v>248</v>
      </c>
      <c r="GK238" s="186" t="s">
        <v>248</v>
      </c>
      <c r="GL238" s="186" t="s">
        <v>248</v>
      </c>
      <c r="GM238" s="186" t="s">
        <v>248</v>
      </c>
      <c r="GN238" s="186" t="s">
        <v>248</v>
      </c>
      <c r="GO238" s="186" t="s">
        <v>248</v>
      </c>
      <c r="GP238" s="186" t="s">
        <v>248</v>
      </c>
      <c r="GQ238" s="186" t="s">
        <v>248</v>
      </c>
      <c r="GR238" s="186" t="s">
        <v>248</v>
      </c>
      <c r="GS238" s="186" t="s">
        <v>248</v>
      </c>
      <c r="GT238" s="186" t="s">
        <v>248</v>
      </c>
      <c r="GU238" s="186" t="s">
        <v>248</v>
      </c>
      <c r="GV238" s="186" t="s">
        <v>248</v>
      </c>
      <c r="GW238" s="186" t="s">
        <v>248</v>
      </c>
      <c r="GX238" s="186" t="s">
        <v>248</v>
      </c>
      <c r="GY238" s="186" t="s">
        <v>248</v>
      </c>
      <c r="GZ238" s="261" t="s">
        <v>248</v>
      </c>
      <c r="HA238" s="261" t="s">
        <v>248</v>
      </c>
      <c r="HB238" s="191">
        <f>SUM(G238:GE238)/(HB237-(SUM(G238:GE238)))</f>
        <v>-0.14285714285714285</v>
      </c>
    </row>
    <row r="239" spans="1:211" ht="24.9" customHeight="1" x14ac:dyDescent="0.3">
      <c r="A239" s="105" t="s">
        <v>317</v>
      </c>
      <c r="B239" s="105" t="s">
        <v>315</v>
      </c>
      <c r="C239" s="105" t="s">
        <v>388</v>
      </c>
      <c r="D239" s="105">
        <v>2150</v>
      </c>
      <c r="E239" s="394" t="s">
        <v>911</v>
      </c>
      <c r="F239" s="185" t="s">
        <v>374</v>
      </c>
      <c r="G239" s="186">
        <v>2</v>
      </c>
      <c r="H239" s="186">
        <v>1</v>
      </c>
      <c r="I239" s="186">
        <v>2</v>
      </c>
      <c r="J239" s="186">
        <v>1</v>
      </c>
      <c r="K239" s="186">
        <v>1</v>
      </c>
      <c r="L239" s="186" t="s">
        <v>248</v>
      </c>
      <c r="M239" s="186" t="s">
        <v>248</v>
      </c>
      <c r="N239" s="186" t="s">
        <v>248</v>
      </c>
      <c r="O239" s="186">
        <v>1</v>
      </c>
      <c r="P239" s="186">
        <v>1</v>
      </c>
      <c r="Q239" s="186" t="s">
        <v>248</v>
      </c>
      <c r="R239" s="186" t="s">
        <v>248</v>
      </c>
      <c r="S239" s="186" t="s">
        <v>248</v>
      </c>
      <c r="T239" s="186" t="s">
        <v>248</v>
      </c>
      <c r="U239" s="186" t="s">
        <v>248</v>
      </c>
      <c r="V239" s="186" t="s">
        <v>248</v>
      </c>
      <c r="W239" s="186" t="s">
        <v>248</v>
      </c>
      <c r="X239" s="186" t="s">
        <v>248</v>
      </c>
      <c r="Y239" s="186" t="s">
        <v>248</v>
      </c>
      <c r="Z239" s="186" t="s">
        <v>248</v>
      </c>
      <c r="AA239" s="186" t="s">
        <v>248</v>
      </c>
      <c r="AB239" s="186" t="s">
        <v>248</v>
      </c>
      <c r="AC239" s="186" t="s">
        <v>248</v>
      </c>
      <c r="AD239" s="186" t="s">
        <v>248</v>
      </c>
      <c r="AE239" s="186" t="s">
        <v>248</v>
      </c>
      <c r="AF239" s="186" t="s">
        <v>248</v>
      </c>
      <c r="AG239" s="186" t="s">
        <v>248</v>
      </c>
      <c r="AH239" s="186" t="s">
        <v>248</v>
      </c>
      <c r="AI239" s="186" t="s">
        <v>248</v>
      </c>
      <c r="AJ239" s="186" t="s">
        <v>248</v>
      </c>
      <c r="AK239" s="186" t="s">
        <v>248</v>
      </c>
      <c r="AL239" s="186">
        <v>1</v>
      </c>
      <c r="AM239" s="186" t="s">
        <v>248</v>
      </c>
      <c r="AN239" s="186" t="s">
        <v>248</v>
      </c>
      <c r="AO239" s="186">
        <v>1</v>
      </c>
      <c r="AP239" s="186" t="s">
        <v>248</v>
      </c>
      <c r="AQ239" s="186">
        <v>1</v>
      </c>
      <c r="AR239" s="186" t="s">
        <v>248</v>
      </c>
      <c r="AS239" s="186" t="s">
        <v>248</v>
      </c>
      <c r="AT239" s="186" t="s">
        <v>248</v>
      </c>
      <c r="AU239" s="186" t="s">
        <v>248</v>
      </c>
      <c r="AV239" s="186">
        <v>1</v>
      </c>
      <c r="AW239" s="186">
        <v>1</v>
      </c>
      <c r="AX239" s="186" t="s">
        <v>248</v>
      </c>
      <c r="AY239" s="186" t="s">
        <v>248</v>
      </c>
      <c r="AZ239" s="186" t="s">
        <v>248</v>
      </c>
      <c r="BA239" s="186" t="s">
        <v>248</v>
      </c>
      <c r="BB239" s="186" t="s">
        <v>248</v>
      </c>
      <c r="BC239" s="186" t="s">
        <v>248</v>
      </c>
      <c r="BD239" s="186" t="s">
        <v>248</v>
      </c>
      <c r="BE239" s="186" t="s">
        <v>248</v>
      </c>
      <c r="BF239" s="186" t="s">
        <v>248</v>
      </c>
      <c r="BG239" s="186" t="s">
        <v>248</v>
      </c>
      <c r="BH239" s="186" t="s">
        <v>248</v>
      </c>
      <c r="BI239" s="186" t="s">
        <v>248</v>
      </c>
      <c r="BJ239" s="186" t="s">
        <v>248</v>
      </c>
      <c r="BK239" s="186" t="s">
        <v>248</v>
      </c>
      <c r="BL239" s="186" t="s">
        <v>248</v>
      </c>
      <c r="BM239" s="186" t="s">
        <v>248</v>
      </c>
      <c r="BN239" s="186" t="s">
        <v>248</v>
      </c>
      <c r="BO239" s="186" t="s">
        <v>248</v>
      </c>
      <c r="BP239" s="186" t="s">
        <v>248</v>
      </c>
      <c r="BQ239" s="186" t="s">
        <v>248</v>
      </c>
      <c r="BR239" s="186" t="s">
        <v>248</v>
      </c>
      <c r="BS239" s="186" t="s">
        <v>248</v>
      </c>
      <c r="BT239" s="186" t="s">
        <v>248</v>
      </c>
      <c r="BU239" s="186">
        <v>1</v>
      </c>
      <c r="BV239" s="186" t="s">
        <v>248</v>
      </c>
      <c r="BW239" s="186" t="s">
        <v>248</v>
      </c>
      <c r="BX239" s="186" t="s">
        <v>248</v>
      </c>
      <c r="BY239" s="186" t="s">
        <v>248</v>
      </c>
      <c r="BZ239" s="186" t="s">
        <v>248</v>
      </c>
      <c r="CA239" s="186" t="s">
        <v>248</v>
      </c>
      <c r="CB239" s="186" t="s">
        <v>248</v>
      </c>
      <c r="CC239" s="186" t="s">
        <v>248</v>
      </c>
      <c r="CD239" s="186">
        <v>2</v>
      </c>
      <c r="CE239" s="186" t="s">
        <v>248</v>
      </c>
      <c r="CF239" s="186" t="s">
        <v>248</v>
      </c>
      <c r="CG239" s="186">
        <v>1</v>
      </c>
      <c r="CH239" s="186" t="s">
        <v>248</v>
      </c>
      <c r="CI239" s="186" t="s">
        <v>248</v>
      </c>
      <c r="CJ239" s="186" t="s">
        <v>248</v>
      </c>
      <c r="CK239" s="186" t="s">
        <v>248</v>
      </c>
      <c r="CL239" s="186" t="s">
        <v>248</v>
      </c>
      <c r="CM239" s="186" t="s">
        <v>248</v>
      </c>
      <c r="CN239" s="186" t="s">
        <v>248</v>
      </c>
      <c r="CO239" s="186" t="s">
        <v>248</v>
      </c>
      <c r="CP239" s="186" t="s">
        <v>248</v>
      </c>
      <c r="CQ239" s="186" t="s">
        <v>248</v>
      </c>
      <c r="CR239" s="186" t="s">
        <v>248</v>
      </c>
      <c r="CS239" s="186" t="s">
        <v>248</v>
      </c>
      <c r="CT239" s="186" t="s">
        <v>248</v>
      </c>
      <c r="CU239" s="186" t="s">
        <v>248</v>
      </c>
      <c r="CV239" s="186" t="s">
        <v>248</v>
      </c>
      <c r="CW239" s="186">
        <v>2</v>
      </c>
      <c r="CX239" s="186" t="s">
        <v>248</v>
      </c>
      <c r="CY239" s="186" t="s">
        <v>248</v>
      </c>
      <c r="CZ239" s="186" t="s">
        <v>248</v>
      </c>
      <c r="DA239" s="186" t="s">
        <v>248</v>
      </c>
      <c r="DB239" s="186" t="s">
        <v>248</v>
      </c>
      <c r="DC239" s="186" t="s">
        <v>248</v>
      </c>
      <c r="DD239" s="186" t="s">
        <v>248</v>
      </c>
      <c r="DE239" s="186" t="s">
        <v>248</v>
      </c>
      <c r="DF239" s="186">
        <v>1</v>
      </c>
      <c r="DG239" s="186" t="s">
        <v>248</v>
      </c>
      <c r="DH239" s="186" t="s">
        <v>248</v>
      </c>
      <c r="DI239" s="186" t="s">
        <v>248</v>
      </c>
      <c r="DJ239" s="186" t="s">
        <v>248</v>
      </c>
      <c r="DK239" s="186" t="s">
        <v>248</v>
      </c>
      <c r="DL239" s="186" t="s">
        <v>248</v>
      </c>
      <c r="DM239" s="186" t="s">
        <v>248</v>
      </c>
      <c r="DN239" s="186" t="s">
        <v>248</v>
      </c>
      <c r="DO239" s="186" t="s">
        <v>248</v>
      </c>
      <c r="DP239" s="186" t="s">
        <v>248</v>
      </c>
      <c r="DQ239" s="186" t="s">
        <v>248</v>
      </c>
      <c r="DR239" s="186" t="s">
        <v>248</v>
      </c>
      <c r="DS239" s="186" t="s">
        <v>248</v>
      </c>
      <c r="DT239" s="186" t="s">
        <v>248</v>
      </c>
      <c r="DU239" s="186" t="s">
        <v>248</v>
      </c>
      <c r="DV239" s="186" t="s">
        <v>248</v>
      </c>
      <c r="DW239" s="186" t="s">
        <v>248</v>
      </c>
      <c r="DX239" s="186" t="s">
        <v>248</v>
      </c>
      <c r="DY239" s="186" t="s">
        <v>248</v>
      </c>
      <c r="DZ239" s="186" t="s">
        <v>248</v>
      </c>
      <c r="EA239" s="186" t="s">
        <v>248</v>
      </c>
      <c r="EB239" s="186" t="s">
        <v>248</v>
      </c>
      <c r="EC239" s="186" t="s">
        <v>248</v>
      </c>
      <c r="ED239" s="186" t="s">
        <v>248</v>
      </c>
      <c r="EE239" s="186" t="s">
        <v>248</v>
      </c>
      <c r="EF239" s="186" t="s">
        <v>248</v>
      </c>
      <c r="EG239" s="186" t="s">
        <v>248</v>
      </c>
      <c r="EH239" s="186" t="s">
        <v>248</v>
      </c>
      <c r="EI239" s="186" t="s">
        <v>248</v>
      </c>
      <c r="EJ239" s="186" t="s">
        <v>248</v>
      </c>
      <c r="EK239" s="186" t="s">
        <v>248</v>
      </c>
      <c r="EL239" s="184" t="s">
        <v>248</v>
      </c>
      <c r="EM239" s="184" t="s">
        <v>248</v>
      </c>
      <c r="EN239" s="184" t="s">
        <v>248</v>
      </c>
      <c r="EO239" s="186" t="s">
        <v>248</v>
      </c>
      <c r="EP239" s="186" t="s">
        <v>248</v>
      </c>
      <c r="EQ239" s="186" t="s">
        <v>248</v>
      </c>
      <c r="ER239" s="186" t="s">
        <v>248</v>
      </c>
      <c r="ES239" s="186" t="s">
        <v>248</v>
      </c>
      <c r="ET239" s="186" t="s">
        <v>248</v>
      </c>
      <c r="EU239" s="186" t="s">
        <v>248</v>
      </c>
      <c r="EV239" s="186" t="s">
        <v>248</v>
      </c>
      <c r="EW239" s="186" t="s">
        <v>248</v>
      </c>
      <c r="EX239" s="186" t="s">
        <v>248</v>
      </c>
      <c r="EY239" s="186" t="s">
        <v>248</v>
      </c>
      <c r="EZ239" s="186" t="s">
        <v>248</v>
      </c>
      <c r="FA239" s="186" t="s">
        <v>248</v>
      </c>
      <c r="FB239" s="186" t="s">
        <v>248</v>
      </c>
      <c r="FC239" s="186" t="s">
        <v>248</v>
      </c>
      <c r="FD239" s="186" t="s">
        <v>248</v>
      </c>
      <c r="FE239" s="186" t="s">
        <v>248</v>
      </c>
      <c r="FF239" s="186" t="s">
        <v>248</v>
      </c>
      <c r="FG239" s="186" t="s">
        <v>248</v>
      </c>
      <c r="FH239" s="186" t="s">
        <v>248</v>
      </c>
      <c r="FI239" s="186" t="s">
        <v>248</v>
      </c>
      <c r="FJ239" s="186" t="s">
        <v>248</v>
      </c>
      <c r="FK239" s="186" t="s">
        <v>248</v>
      </c>
      <c r="FL239" s="186" t="s">
        <v>248</v>
      </c>
      <c r="FM239" s="186" t="s">
        <v>248</v>
      </c>
      <c r="FN239" s="186">
        <v>1</v>
      </c>
      <c r="FO239" s="186">
        <v>1</v>
      </c>
      <c r="FP239" s="186">
        <v>1</v>
      </c>
      <c r="FQ239" s="187" t="s">
        <v>248</v>
      </c>
      <c r="FR239" s="187" t="s">
        <v>248</v>
      </c>
      <c r="FS239" s="186">
        <v>1</v>
      </c>
      <c r="FT239" s="186">
        <v>1</v>
      </c>
      <c r="FU239" s="186">
        <v>1</v>
      </c>
      <c r="FV239" s="186">
        <v>1</v>
      </c>
      <c r="FW239" s="186">
        <v>1</v>
      </c>
      <c r="FX239" s="186">
        <v>2</v>
      </c>
      <c r="FY239" s="186">
        <v>2</v>
      </c>
      <c r="FZ239" s="186">
        <v>1</v>
      </c>
      <c r="GA239" s="186" t="s">
        <v>248</v>
      </c>
      <c r="GB239" s="186" t="s">
        <v>248</v>
      </c>
      <c r="GC239" s="186">
        <v>1</v>
      </c>
      <c r="GD239" s="186">
        <v>1</v>
      </c>
      <c r="GE239" s="186" t="s">
        <v>248</v>
      </c>
      <c r="GF239" s="186" t="s">
        <v>248</v>
      </c>
      <c r="GG239" s="186" t="s">
        <v>248</v>
      </c>
      <c r="GH239" s="186" t="s">
        <v>248</v>
      </c>
      <c r="GI239" s="186" t="s">
        <v>248</v>
      </c>
      <c r="GJ239" s="186" t="s">
        <v>248</v>
      </c>
      <c r="GK239" s="186" t="s">
        <v>248</v>
      </c>
      <c r="GL239" s="186" t="s">
        <v>248</v>
      </c>
      <c r="GM239" s="186" t="s">
        <v>248</v>
      </c>
      <c r="GN239" s="186" t="s">
        <v>248</v>
      </c>
      <c r="GO239" s="186" t="s">
        <v>248</v>
      </c>
      <c r="GP239" s="186" t="s">
        <v>248</v>
      </c>
      <c r="GQ239" s="186" t="s">
        <v>248</v>
      </c>
      <c r="GR239" s="186" t="s">
        <v>248</v>
      </c>
      <c r="GS239" s="186" t="s">
        <v>248</v>
      </c>
      <c r="GT239" s="186" t="s">
        <v>248</v>
      </c>
      <c r="GU239" s="186" t="s">
        <v>248</v>
      </c>
      <c r="GV239" s="186" t="s">
        <v>248</v>
      </c>
      <c r="GW239" s="186" t="s">
        <v>248</v>
      </c>
      <c r="GX239" s="186" t="s">
        <v>248</v>
      </c>
      <c r="GY239" s="186" t="s">
        <v>248</v>
      </c>
      <c r="GZ239" s="261" t="s">
        <v>248</v>
      </c>
      <c r="HA239" s="261" t="s">
        <v>248</v>
      </c>
      <c r="HB239" s="188">
        <f t="shared" ref="HB239" si="48">SUM(G239:GE239)</f>
        <v>36</v>
      </c>
    </row>
    <row r="240" spans="1:211" ht="24.9" customHeight="1" thickBot="1" x14ac:dyDescent="0.35">
      <c r="A240" s="108" t="str">
        <f t="shared" ref="A240:D240" si="49">A239</f>
        <v>Prod.-Q-2</v>
      </c>
      <c r="B240" s="108" t="str">
        <f t="shared" si="49"/>
        <v>Pracownik Produkcji</v>
      </c>
      <c r="C240" s="108" t="str">
        <f t="shared" si="49"/>
        <v>GJ</v>
      </c>
      <c r="D240" s="108">
        <f t="shared" si="49"/>
        <v>2150</v>
      </c>
      <c r="E240" s="395"/>
      <c r="F240" s="189" t="s">
        <v>375</v>
      </c>
      <c r="G240" s="192">
        <f>IF(INDEX(tab_MinKomp[Przepisy BHP / BHP Vorschriften],MATCH($B239,tab_MinKomp[[Stanowisko / Position ]:[Stanowisko / Position ]],0))="n/a","n/a",G239-INDEX(tab_MinKomp[Przepisy BHP / BHP Vorschriften],MATCH($B239,tab_MinKomp[[Stanowisko / Position ]:[Stanowisko / Position ]],0)))</f>
        <v>0</v>
      </c>
      <c r="H240" s="193">
        <f>IF(INDEX(tab_MinKomp[Przepisy PPOŻ / Brandschutzbestimmungen],MATCH($B239,tab_MinKomp[[Stanowisko / Position ]:[Stanowisko / Position ]],0))="n/a","n/a",H239-INDEX(tab_MinKomp[Przepisy PPOŻ / Brandschutzbestimmungen],MATCH($B239,tab_MinKomp[[Stanowisko / Position ]:[Stanowisko / Position ]],0)))</f>
        <v>0</v>
      </c>
      <c r="I240" s="193">
        <f>IF(INDEX(tab_MinKomp[Ryzyko zawodowe na stanowiskach pracyv/ Berufliche Risiken an Arbeitsstellen],MATCH($B239,tab_MinKomp[[Stanowisko / Position ]:[Stanowisko / Position ]],0))="n/a","n/a",I239-INDEX(tab_MinKomp[Ryzyko zawodowe na stanowiskach pracyv/ Berufliche Risiken an Arbeitsstellen],MATCH($B239,tab_MinKomp[[Stanowisko / Position ]:[Stanowisko / Position ]],0)))</f>
        <v>0</v>
      </c>
      <c r="J240" s="193">
        <f>IF(INDEX(tab_MinKomp[Gospodarka substancjami niebezpiecznymi / Gefahrstoffmanagement],MATCH($B239,tab_MinKomp[[Stanowisko / Position ]:[Stanowisko / Position ]],0))="n/a","n/a",J239-INDEX(tab_MinKomp[Gospodarka substancjami niebezpiecznymi / Gefahrstoffmanagement],MATCH($B239,tab_MinKomp[[Stanowisko / Position ]:[Stanowisko / Position ]],0)))</f>
        <v>0</v>
      </c>
      <c r="K240" s="193">
        <f>IF(INDEX(tab_MinKomp[Gospodarka odpadami / Abfallwirtschaft],MATCH($B239,tab_MinKomp[[Stanowisko / Position ]:[Stanowisko / Position ]],0))="n/a","n/a",K239-INDEX(tab_MinKomp[Gospodarka odpadami / Abfallwirtschaft],MATCH($B239,tab_MinKomp[[Stanowisko / Position ]:[Stanowisko / Position ]],0)))</f>
        <v>0</v>
      </c>
      <c r="L240" s="194" t="str">
        <f>IF(INDEX(tab_MinKomp[Przepisy kodeksu pracy / Bestimmungen des Arbeitsgesetzes],MATCH($B239,tab_MinKomp[[Stanowisko / Position ]:[Stanowisko / Position ]],0))="n/a","n/a",L239-INDEX(tab_MinKomp[Przepisy kodeksu pracy / Bestimmungen des Arbeitsgesetzes],MATCH($B239,tab_MinKomp[[Stanowisko / Position ]:[Stanowisko / Position ]],0)))</f>
        <v>n/a</v>
      </c>
      <c r="M240" s="195" t="str">
        <f>IF(INDEX(tab_MinKomp[Przepisy o ub.społ. ZUS  / Sozialversicherungsvorschriften],MATCH($B239,tab_MinKomp[[Stanowisko / Position ]:[Stanowisko / Position ]],0))="n/a","n/a",M239-INDEX(tab_MinKomp[Przepisy o ub.społ. ZUS  / Sozialversicherungsvorschriften],MATCH($B239,tab_MinKomp[[Stanowisko / Position ]:[Stanowisko / Position ]],0)))</f>
        <v>n/a</v>
      </c>
      <c r="N240" s="194" t="str">
        <f>IF(INDEX(tab_MinKomp[PRZEPISY O PDOF /persönlich Einkommensteuergesetz ],MATCH($B239,tab_MinKomp[[Stanowisko / Position ]:[Stanowisko / Position ]],0))="n/a","n/a",N239-INDEX(tab_MinKomp[PRZEPISY O PDOF /persönlich Einkommensteuergesetz ],MATCH($B239,tab_MinKomp[[Stanowisko / Position ]:[Stanowisko / Position ]],0)))</f>
        <v>n/a</v>
      </c>
      <c r="O240" s="194">
        <f>IF(INDEX(tab_MinKomp[Regulamin pracy / Arbeitsordnung],MATCH($B239,tab_MinKomp[[Stanowisko / Position ]:[Stanowisko / Position ]],0))="n/a","n/a",O239-INDEX(tab_MinKomp[Regulamin pracy / Arbeitsordnung],MATCH($B239,tab_MinKomp[[Stanowisko / Position ]:[Stanowisko / Position ]],0)))</f>
        <v>0</v>
      </c>
      <c r="P240" s="194">
        <f>IF(INDEX(tab_MinKomp[Regulamin wynagradzania / Vergütungsordnung],MATCH($B239,tab_MinKomp[[Stanowisko / Position ]:[Stanowisko / Position ]],0))="n/a","n/a",P239-INDEX(tab_MinKomp[Regulamin wynagradzania / Vergütungsordnung],MATCH($B239,tab_MinKomp[[Stanowisko / Position ]:[Stanowisko / Position ]],0)))</f>
        <v>0</v>
      </c>
      <c r="Q240" s="194" t="str">
        <f>IF(INDEX(tab_MinKomp[System R2PŁATNIK PRO: Płace / Lohnabrechnung],MATCH($B239,tab_MinKomp[[Stanowisko / Position ]:[Stanowisko / Position ]],0))="n/a","n/a",Q239-INDEX(tab_MinKomp[System R2PŁATNIK PRO: Płace / Lohnabrechnung],MATCH($B239,tab_MinKomp[[Stanowisko / Position ]:[Stanowisko / Position ]],0)))</f>
        <v>n/a</v>
      </c>
      <c r="R240" s="194" t="str">
        <f>IF(INDEX(tab_MinKomp[SystemR2PŁATNIK PRO: KADRY / Personaldaten],MATCH($B239,tab_MinKomp[[Stanowisko / Position ]:[Stanowisko / Position ]],0))="n/a","n/a",R239-INDEX(tab_MinKomp[SystemR2PŁATNIK PRO: KADRY / Personaldaten],MATCH($B239,tab_MinKomp[[Stanowisko / Position ]:[Stanowisko / Position ]],0)))</f>
        <v>n/a</v>
      </c>
      <c r="S240" s="194" t="str">
        <f>IF(INDEX(tab_MinKomp[SYSTEM R2PŁATNIK PRO: zarządzanie pracownikami / Arbeitsverwaltung],MATCH($B239,tab_MinKomp[[Stanowisko / Position ]:[Stanowisko / Position ]],0))="n/a","n/a",S239-INDEX(tab_MinKomp[SYSTEM R2PŁATNIK PRO: zarządzanie pracownikami / Arbeitsverwaltung],MATCH($B239,tab_MinKomp[[Stanowisko / Position ]:[Stanowisko / Position ]],0)))</f>
        <v>n/a</v>
      </c>
      <c r="T240" s="194" t="str">
        <f>IF(INDEX(tab_MinKomp[Doradztwo, wsparcie personalne / Personalberatung und Unterstützung],MATCH($B239,tab_MinKomp[[Stanowisko / Position ]:[Stanowisko / Position ]],0))="n/a","n/a",T239-INDEX(tab_MinKomp[Doradztwo, wsparcie personalne / Personalberatung und Unterstützung],MATCH($B239,tab_MinKomp[[Stanowisko / Position ]:[Stanowisko / Position ]],0)))</f>
        <v>n/a</v>
      </c>
      <c r="U240" s="194" t="str">
        <f>IF(INDEX(tab_MinKomp[Przepisy o podatku VAT / MwSt.- Gesetz],MATCH($B239,tab_MinKomp[[Stanowisko / Position ]:[Stanowisko / Position ]],0))="n/a","n/a",U239-INDEX(tab_MinKomp[Przepisy o podatku VAT / MwSt.- Gesetz],MATCH($B239,tab_MinKomp[[Stanowisko / Position ]:[Stanowisko / Position ]],0)))</f>
        <v>n/a</v>
      </c>
      <c r="V240" s="194" t="str">
        <f>IF(INDEX(tab_MinKomp[PrzepisyPDOP / geschäftlich Einkommensteuergesetz],MATCH($B239,tab_MinKomp[[Stanowisko / Position ]:[Stanowisko / Position ]],0))="n/a","n/a",V239-INDEX(tab_MinKomp[PrzepisyPDOP / geschäftlich Einkommensteuergesetz],MATCH($B239,tab_MinKomp[[Stanowisko / Position ]:[Stanowisko / Position ]],0)))</f>
        <v>n/a</v>
      </c>
      <c r="W240" s="194" t="str">
        <f>IF(INDEX(tab_MinKomp[System BAAN / FINANSE (FIBU)],MATCH($B239,tab_MinKomp[[Stanowisko / Position ]:[Stanowisko / Position ]],0))="n/a","n/a",W239-INDEX(tab_MinKomp[System BAAN / FINANSE (FIBU)],MATCH($B239,tab_MinKomp[[Stanowisko / Position ]:[Stanowisko / Position ]],0)))</f>
        <v>n/a</v>
      </c>
      <c r="X240" s="194" t="str">
        <f>IF(INDEX(tab_MinKomp[Systemy pomocnicze / Hilfssysteme(STOCKPROGRAM, KALK2000 etc.)],MATCH($B239,tab_MinKomp[[Stanowisko / Position ]:[Stanowisko / Position ]],0))="n/a","n/a",X239-INDEX(tab_MinKomp[Systemy pomocnicze / Hilfssysteme(STOCKPROGRAM, KALK2000 etc.)],MATCH($B239,tab_MinKomp[[Stanowisko / Position ]:[Stanowisko / Position ]],0)))</f>
        <v>n/a</v>
      </c>
      <c r="Y240" s="194" t="str">
        <f>IF(INDEX(tab_MinKomp[Polityka rachunkowości / Buchführungspolitik],MATCH($B239,tab_MinKomp[[Stanowisko / Position ]:[Stanowisko / Position ]],0))="n/a","n/a",Y239-INDEX(tab_MinKomp[Polityka rachunkowości / Buchführungspolitik],MATCH($B239,tab_MinKomp[[Stanowisko / Position ]:[Stanowisko / Position ]],0)))</f>
        <v>n/a</v>
      </c>
      <c r="Z240" s="194" t="str">
        <f>IF(INDEX(tab_MinKomp[Ustawa o rachunkowości / Rechnungslegungsgesetz],MATCH($B239,tab_MinKomp[[Stanowisko / Position ]:[Stanowisko / Position ]],0))="n/a","n/a",Z239-INDEX(tab_MinKomp[Ustawa o rachunkowości / Rechnungslegungsgesetz],MATCH($B239,tab_MinKomp[[Stanowisko / Position ]:[Stanowisko / Position ]],0)))</f>
        <v>n/a</v>
      </c>
      <c r="AA240" s="194" t="str">
        <f>IF(INDEX(tab_MinKomp[WORKFLOW - TS-100],MATCH($B239,tab_MinKomp[[Stanowisko / Position ]:[Stanowisko / Position ]],0))="n/a","n/a",AA239-INDEX(tab_MinKomp[WORKFLOW - TS-100],MATCH($B239,tab_MinKomp[[Stanowisko / Position ]:[Stanowisko / Position ]],0)))</f>
        <v>n/a</v>
      </c>
      <c r="AB240" s="194" t="str">
        <f>IF(INDEX(tab_MinKomp[WORKFLOW - SFMS],MATCH($B239,tab_MinKomp[[Stanowisko / Position ]:[Stanowisko / Position ]],0))="n/a","n/a",AB239-INDEX(tab_MinKomp[WORKFLOW - SFMS],MATCH($B239,tab_MinKomp[[Stanowisko / Position ]:[Stanowisko / Position ]],0)))</f>
        <v>n/a</v>
      </c>
      <c r="AC240" s="194" t="str">
        <f>IF(INDEX(tab_MinKomp[System ISO 9001:2015],MATCH($B239,tab_MinKomp[[Stanowisko / Position ]:[Stanowisko / Position ]],0))="n/a","n/a",AC239-INDEX(tab_MinKomp[System ISO 9001:2015],MATCH($B239,tab_MinKomp[[Stanowisko / Position ]:[Stanowisko / Position ]],0)))</f>
        <v>n/a</v>
      </c>
      <c r="AD240" s="194" t="str">
        <f>IF(INDEX(tab_MinKomp[System ISO 9001:2015],MATCH($B239,tab_MinKomp[[Stanowisko / Position ]:[Stanowisko / Position ]],0))="n/a","n/a",AD239-INDEX(tab_MinKomp[System ISO 9001:2015],MATCH($B239,tab_MinKomp[[Stanowisko / Position ]:[Stanowisko / Position ]],0)))</f>
        <v>n/a</v>
      </c>
      <c r="AE240" s="194" t="str">
        <f>IF(INDEX(tab_MinKomp[System ISO 9001:2015],MATCH($B239,tab_MinKomp[[Stanowisko / Position ]:[Stanowisko / Position ]],0))="n/a","n/a",AE239-INDEX(tab_MinKomp[System ISO 9001:2015],MATCH($B239,tab_MinKomp[[Stanowisko / Position ]:[Stanowisko / Position ]],0)))</f>
        <v>n/a</v>
      </c>
      <c r="AF240" s="194" t="str">
        <f>IF(INDEX(tab_MinKomp[System ISO 9001:2015],MATCH($B239,tab_MinKomp[[Stanowisko / Position ]:[Stanowisko / Position ]],0))="n/a","n/a",AF239-INDEX(tab_MinKomp[System ISO 9001:2015],MATCH($B239,tab_MinKomp[[Stanowisko / Position ]:[Stanowisko / Position ]],0)))</f>
        <v>n/a</v>
      </c>
      <c r="AG240" s="194" t="str">
        <f>IF(INDEX(tab_MinKomp[Wymagania VDA 6.3 Process / Forderungen],MATCH($B239,tab_MinKomp[[Stanowisko / Position ]:[Stanowisko / Position ]],0))="n/a","n/a",AG239-INDEX(tab_MinKomp[Wymagania VDA 6.3 Process / Forderungen],MATCH($B239,tab_MinKomp[[Stanowisko / Position ]:[Stanowisko / Position ]],0)))</f>
        <v>n/a</v>
      </c>
      <c r="AH240" s="194" t="str">
        <f>IF(INDEX(tab_MinKomp[Wymagania VDA 6.5 Product / Forderungen],MATCH($B239,tab_MinKomp[[Stanowisko / Position ]:[Stanowisko / Position ]],0))="n/a","n/a",AH239-INDEX(tab_MinKomp[Wymagania VDA 6.5 Product / Forderungen],MATCH($B239,tab_MinKomp[[Stanowisko / Position ]:[Stanowisko / Position ]],0)))</f>
        <v>n/a</v>
      </c>
      <c r="AI240" s="194" t="str">
        <f>IF(INDEX(tab_MinKomp[System ISO 9001:2015],MATCH($B239,tab_MinKomp[[Stanowisko / Position ]:[Stanowisko / Position ]],0))="n/a","n/a",AI239-INDEX(tab_MinKomp[System ISO 9001:2015],MATCH($B239,tab_MinKomp[[Stanowisko / Position ]:[Stanowisko / Position ]],0)))</f>
        <v>n/a</v>
      </c>
      <c r="AJ240" s="194" t="str">
        <f>IF(INDEX(tab_MinKomp[Auditor systemu ISO 17021:2018],MATCH($B239,tab_MinKomp[[Stanowisko / Position ]:[Stanowisko / Position ]],0))="n/a","n/a",AJ239-INDEX(tab_MinKomp[Auditor systemu ISO 17021:2018],MATCH($B239,tab_MinKomp[[Stanowisko / Position ]:[Stanowisko / Position ]],0)))</f>
        <v>n/a</v>
      </c>
      <c r="AK240" s="194" t="str">
        <f>IF(INDEX(tab_MinKomp[Pełnomocnik systemu / Systemvertreter],MATCH($B239,tab_MinKomp[[Stanowisko / Position ]:[Stanowisko / Position ]],0))="n/a","n/a",AK239-INDEX(tab_MinKomp[Pełnomocnik systemu / Systemvertreter],MATCH($B239,tab_MinKomp[[Stanowisko / Position ]:[Stanowisko / Position ]],0)))</f>
        <v>n/a</v>
      </c>
      <c r="AL240" s="194">
        <f>IF(INDEX(tab_MinKomp[Polityka Etyczna - Compliance],MATCH($B239,tab_MinKomp[[Stanowisko / Position ]:[Stanowisko / Position ]],0))="n/a","n/a",AL239-INDEX(tab_MinKomp[Polityka Etyczna - Compliance],MATCH($B239,tab_MinKomp[[Stanowisko / Position ]:[Stanowisko / Position ]],0)))</f>
        <v>0</v>
      </c>
      <c r="AM240" s="194" t="str">
        <f>IF(INDEX(tab_MinKomp[WDRAŻANIE NOWYCH PROJEKTÓW/ PROCEDURA CTM],MATCH($B239,tab_MinKomp[[Stanowisko / Position ]:[Stanowisko / Position ]],0))="n/a","n/a",AM239-INDEX(tab_MinKomp[WDRAŻANIE NOWYCH PROJEKTÓW/ PROCEDURA CTM],MATCH($B239,tab_MinKomp[[Stanowisko / Position ]:[Stanowisko / Position ]],0)))</f>
        <v>n/a</v>
      </c>
      <c r="AN240" s="194" t="str">
        <f>IF(INDEX(tab_MinKomp[KAMIENIE MILOWE MSL/PIFF],MATCH($B239,tab_MinKomp[[Stanowisko / Position ]:[Stanowisko / Position ]],0))="n/a","n/a",AN239-INDEX(tab_MinKomp[KAMIENIE MILOWE MSL/PIFF],MATCH($B239,tab_MinKomp[[Stanowisko / Position ]:[Stanowisko / Position ]],0)))</f>
        <v>n/a</v>
      </c>
      <c r="AO240" s="194">
        <f>IF(INDEX(tab_MinKomp[CP],MATCH($B239,tab_MinKomp[[Stanowisko / Position ]:[Stanowisko / Position ]],0))="n/a","n/a",AO239-INDEX(tab_MinKomp[CP],MATCH($B239,tab_MinKomp[[Stanowisko / Position ]:[Stanowisko / Position ]],0)))</f>
        <v>0</v>
      </c>
      <c r="AP240" s="194" t="str">
        <f>IF(INDEX(tab_MinKomp[FMEA],MATCH($B239,tab_MinKomp[[Stanowisko / Position ]:[Stanowisko / Position ]],0))="n/a","n/a",AP239-INDEX(tab_MinKomp[FMEA],MATCH($B239,tab_MinKomp[[Stanowisko / Position ]:[Stanowisko / Position ]],0)))</f>
        <v>n/a</v>
      </c>
      <c r="AQ240" s="194">
        <f>IF(INDEX(tab_MinKomp[FLOW CHART],MATCH($B239,tab_MinKomp[[Stanowisko / Position ]:[Stanowisko / Position ]],0))="n/a","n/a",AQ239-INDEX(tab_MinKomp[FLOW CHART],MATCH($B239,tab_MinKomp[[Stanowisko / Position ]:[Stanowisko / Position ]],0)))</f>
        <v>0</v>
      </c>
      <c r="AR240" s="194" t="str">
        <f>IF(INDEX(tab_MinKomp[APQP],MATCH($B239,tab_MinKomp[[Stanowisko / Position ]:[Stanowisko / Position ]],0))="n/a","n/a",AR239-INDEX(tab_MinKomp[APQP],MATCH($B239,tab_MinKomp[[Stanowisko / Position ]:[Stanowisko / Position ]],0)))</f>
        <v>n/a</v>
      </c>
      <c r="AS240" s="194" t="str">
        <f>IF(INDEX(tab_MinKomp[MSA],MATCH($B239,tab_MinKomp[[Stanowisko / Position ]:[Stanowisko / Position ]],0))="n/a","n/a",AS239-INDEX(tab_MinKomp[MSA],MATCH($B239,tab_MinKomp[[Stanowisko / Position ]:[Stanowisko / Position ]],0)))</f>
        <v>n/a</v>
      </c>
      <c r="AT240" s="194" t="str">
        <f>IF(INDEX(tab_MinKomp[SPC],MATCH($B239,tab_MinKomp[[Stanowisko / Position ]:[Stanowisko / Position ]],0))="n/a","n/a",AT239-INDEX(tab_MinKomp[SPC],MATCH($B239,tab_MinKomp[[Stanowisko / Position ]:[Stanowisko / Position ]],0)))</f>
        <v>n/a</v>
      </c>
      <c r="AU240" s="194" t="str">
        <f>IF(INDEX(tab_MinKomp[CSR (SPECYFICZNE WYMAGANIA KLIENTA)],MATCH($B239,tab_MinKomp[[Stanowisko / Position ]:[Stanowisko / Position ]],0))="n/a","n/a",AU239-INDEX(tab_MinKomp[CSR (SPECYFICZNE WYMAGANIA KLIENTA)],MATCH($B239,tab_MinKomp[[Stanowisko / Position ]:[Stanowisko / Position ]],0)))</f>
        <v>n/a</v>
      </c>
      <c r="AV240" s="194">
        <f>IF(INDEX(tab_MinKomp[5S],MATCH($B239,tab_MinKomp[[Stanowisko / Position ]:[Stanowisko / Position ]],0))="n/a","n/a",AV239-INDEX(tab_MinKomp[5S],MATCH($B239,tab_MinKomp[[Stanowisko / Position ]:[Stanowisko / Position ]],0)))</f>
        <v>-1</v>
      </c>
      <c r="AW240" s="194">
        <f>IF(INDEX(tab_MinKomp[LEAN MANAGEMENT],MATCH($B239,tab_MinKomp[[Stanowisko / Position ]:[Stanowisko / Position ]],0))="n/a","n/a",AW239-INDEX(tab_MinKomp[LEAN MANAGEMENT],MATCH($B239,tab_MinKomp[[Stanowisko / Position ]:[Stanowisko / Position ]],0)))</f>
        <v>0</v>
      </c>
      <c r="AX240" s="194" t="str">
        <f>IF(INDEX(tab_MinKomp[5R],MATCH($B239,tab_MinKomp[[Stanowisko / Position ]:[Stanowisko / Position ]],0))="n/a","n/a",AX239-INDEX(tab_MinKomp[5R],MATCH($B239,tab_MinKomp[[Stanowisko / Position ]:[Stanowisko / Position ]],0)))</f>
        <v>n/a</v>
      </c>
      <c r="AY240" s="194" t="str">
        <f>IF(INDEX(tab_MinKomp[Six Sigma],MATCH($B239,tab_MinKomp[[Stanowisko / Position ]:[Stanowisko / Position ]],0))="n/a","n/a",AY239-INDEX(tab_MinKomp[Six Sigma],MATCH($B239,tab_MinKomp[[Stanowisko / Position ]:[Stanowisko / Position ]],0)))</f>
        <v>n/a</v>
      </c>
      <c r="AZ240" s="194" t="str">
        <f>IF(INDEX(tab_MinKomp[System BAAN / Distribution &amp; Supply Chain],MATCH($B239,tab_MinKomp[[Stanowisko / Position ]:[Stanowisko / Position ]],0))="n/a","n/a",AZ239-INDEX(tab_MinKomp[System BAAN / Distribution &amp; Supply Chain],MATCH($B239,tab_MinKomp[[Stanowisko / Position ]:[Stanowisko / Position ]],0)))</f>
        <v>n/a</v>
      </c>
      <c r="BA240" s="194" t="str">
        <f>IF(INDEX(tab_MinKomp[Gospodarka magazynowa / Lagerverwaltung],MATCH($B239,tab_MinKomp[[Stanowisko / Position ]:[Stanowisko / Position ]],0))="n/a","n/a",BA239-INDEX(tab_MinKomp[Gospodarka magazynowa / Lagerverwaltung],MATCH($B239,tab_MinKomp[[Stanowisko / Position ]:[Stanowisko / Position ]],0)))</f>
        <v>n/a</v>
      </c>
      <c r="BB240" s="194" t="str">
        <f>IF(INDEX(tab_MinKomp[Inwentaryzacja - organizacja i przebieg / Inventurprozess],MATCH($B239,tab_MinKomp[[Stanowisko / Position ]:[Stanowisko / Position ]],0))="n/a","n/a",BB239-INDEX(tab_MinKomp[Inwentaryzacja - organizacja i przebieg / Inventurprozess],MATCH($B239,tab_MinKomp[[Stanowisko / Position ]:[Stanowisko / Position ]],0)))</f>
        <v>n/a</v>
      </c>
      <c r="BC240" s="194" t="str">
        <f>IF(INDEX(tab_MinKomp[Organizacja dostaw / Versorgungsorganisation],MATCH($B239,tab_MinKomp[[Stanowisko / Position ]:[Stanowisko / Position ]],0))="n/a","n/a",BC239-INDEX(tab_MinKomp[Organizacja dostaw / Versorgungsorganisation],MATCH($B239,tab_MinKomp[[Stanowisko / Position ]:[Stanowisko / Position ]],0)))</f>
        <v>n/a</v>
      </c>
      <c r="BD240" s="194" t="str">
        <f>IF(INDEX(tab_MinKomp[Organizacja wysyłek / Organisation von Lieferungen],MATCH($B239,tab_MinKomp[[Stanowisko / Position ]:[Stanowisko / Position ]],0))="n/a","n/a",BD239-INDEX(tab_MinKomp[Organizacja wysyłek / Organisation von Lieferungen],MATCH($B239,tab_MinKomp[[Stanowisko / Position ]:[Stanowisko / Position ]],0)))</f>
        <v>n/a</v>
      </c>
      <c r="BE240" s="194" t="str">
        <f>IF(INDEX(tab_MinKomp[Analiza magazynowa - Program Polen.mdb / Inventuranalyse],MATCH($B239,tab_MinKomp[[Stanowisko / Position ]:[Stanowisko / Position ]],0))="n/a","n/a",BE239-INDEX(tab_MinKomp[Analiza magazynowa - Program Polen.mdb / Inventuranalyse],MATCH($B239,tab_MinKomp[[Stanowisko / Position ]:[Stanowisko / Position ]],0)))</f>
        <v>n/a</v>
      </c>
      <c r="BF240" s="190" t="str">
        <f>IF(INDEX(tab_MinKomp[MMOG (Materials Management Operations Guidelines)],MATCH($B239,tab_MinKomp[[Stanowisko / Position ]:[Stanowisko / Position ]],0))="n/a","n/a",BF239-INDEX(tab_MinKomp[MMOG (Materials Management Operations Guidelines)],MATCH($B239,tab_MinKomp[[Stanowisko / Position ]:[Stanowisko / Position ]],0)))</f>
        <v>n/a</v>
      </c>
      <c r="BG240" s="190" t="str">
        <f>IF(INDEX(tab_MinKomp[GPP],MATCH($B239,tab_MinKomp[[Stanowisko / Position ]:[Stanowisko / Position ]],0))="n/a","n/a",BG239-INDEX(tab_MinKomp[GPP],MATCH($B239,tab_MinKomp[[Stanowisko / Position ]:[Stanowisko / Position ]],0)))</f>
        <v>n/a</v>
      </c>
      <c r="BH240" s="190" t="str">
        <f>IF(INDEX(tab_MinKomp[AIAG (Automotive Industry Action Group)],MATCH($B239,tab_MinKomp[[Stanowisko / Position ]:[Stanowisko / Position ]],0))="n/a","n/a",BH239-INDEX(tab_MinKomp[AIAG (Automotive Industry Action Group)],MATCH($B239,tab_MinKomp[[Stanowisko / Position ]:[Stanowisko / Position ]],0)))</f>
        <v>n/a</v>
      </c>
      <c r="BI240" s="190" t="str">
        <f>IF(INDEX(tab_MinKomp[Super-G disputes],MATCH($B239,tab_MinKomp[[Stanowisko / Position ]:[Stanowisko / Position ]],0))="n/a","n/a",BI239-INDEX(tab_MinKomp[Super-G disputes],MATCH($B239,tab_MinKomp[[Stanowisko / Position ]:[Stanowisko / Position ]],0)))</f>
        <v>n/a</v>
      </c>
      <c r="BJ240" s="190" t="str">
        <f>IF(INDEX(tab_MinKomp[CMMS3/eDDL (Direct Data Link)],MATCH($B239,tab_MinKomp[[Stanowisko / Position ]:[Stanowisko / Position ]],0))="n/a","n/a",BJ239-INDEX(tab_MinKomp[CMMS3/eDDL (Direct Data Link)],MATCH($B239,tab_MinKomp[[Stanowisko / Position ]:[Stanowisko / Position ]],0)))</f>
        <v>n/a</v>
      </c>
      <c r="BK240" s="190" t="str">
        <f>IF(INDEX(tab_MinKomp[MP&amp;L (Material Planning and Logistics)],MATCH($B239,tab_MinKomp[[Stanowisko / Position ]:[Stanowisko / Position ]],0))="n/a","n/a",BK239-INDEX(tab_MinKomp[MP&amp;L (Material Planning and Logistics)],MATCH($B239,tab_MinKomp[[Stanowisko / Position ]:[Stanowisko / Position ]],0)))</f>
        <v>n/a</v>
      </c>
      <c r="BL240" s="190" t="str">
        <f>IF(INDEX(tab_MinKomp[Supplier delivery rating],MATCH($B239,tab_MinKomp[[Stanowisko / Position ]:[Stanowisko / Position ]],0))="n/a","n/a",BL239-INDEX(tab_MinKomp[Supplier delivery rating],MATCH($B239,tab_MinKomp[[Stanowisko / Position ]:[Stanowisko / Position ]],0)))</f>
        <v>n/a</v>
      </c>
      <c r="BM240" s="194" t="str">
        <f>IF(INDEX(tab_MinKomp[Planowanie produkcji / Produktionsplanung],MATCH($B239,tab_MinKomp[[Stanowisko / Position ]:[Stanowisko / Position ]],0))="n/a","n/a",BM239-INDEX(tab_MinKomp[Planowanie produkcji / Produktionsplanung],MATCH($B239,tab_MinKomp[[Stanowisko / Position ]:[Stanowisko / Position ]],0)))</f>
        <v>n/a</v>
      </c>
      <c r="BN240" s="194" t="str">
        <f>IF(INDEX(tab_MinKomp[Planowanie produkcji / Produktionsplanung],MATCH($B239,tab_MinKomp[[Stanowisko / Position ]:[Stanowisko / Position ]],0))="n/a","n/a",BN239-INDEX(tab_MinKomp[Planowanie produkcji / Produktionsplanung],MATCH($B239,tab_MinKomp[[Stanowisko / Position ]:[Stanowisko / Position ]],0)))</f>
        <v>n/a</v>
      </c>
      <c r="BO240" s="194" t="str">
        <f>IF(INDEX(tab_MinKomp[Planowanie produkcji / Produktionsplanung],MATCH($B239,tab_MinKomp[[Stanowisko / Position ]:[Stanowisko / Position ]],0))="n/a","n/a",BO239-INDEX(tab_MinKomp[Planowanie produkcji / Produktionsplanung],MATCH($B239,tab_MinKomp[[Stanowisko / Position ]:[Stanowisko / Position ]],0)))</f>
        <v>n/a</v>
      </c>
      <c r="BP240" s="194" t="str">
        <f>IF(INDEX(tab_MinKomp[Planowanie produkcji / Produktionsplanung],MATCH($B239,tab_MinKomp[[Stanowisko / Position ]:[Stanowisko / Position ]],0))="n/a","n/a",BP239-INDEX(tab_MinKomp[Planowanie produkcji / Produktionsplanung],MATCH($B239,tab_MinKomp[[Stanowisko / Position ]:[Stanowisko / Position ]],0)))</f>
        <v>n/a</v>
      </c>
      <c r="BQ240" s="194" t="str">
        <f>IF(INDEX(tab_MinKomp[Planowanie produkcji / Produktionsplanung],MATCH($B239,tab_MinKomp[[Stanowisko / Position ]:[Stanowisko / Position ]],0))="n/a","n/a",BQ239-INDEX(tab_MinKomp[Planowanie produkcji / Produktionsplanung],MATCH($B239,tab_MinKomp[[Stanowisko / Position ]:[Stanowisko / Position ]],0)))</f>
        <v>n/a</v>
      </c>
      <c r="BR240" s="194" t="str">
        <f>IF(INDEX(tab_MinKomp[Planowanie produkcji / Produktionsplanung],MATCH($B239,tab_MinKomp[[Stanowisko / Position ]:[Stanowisko / Position ]],0))="n/a","n/a",BR239-INDEX(tab_MinKomp[Planowanie produkcji / Produktionsplanung],MATCH($B239,tab_MinKomp[[Stanowisko / Position ]:[Stanowisko / Position ]],0)))</f>
        <v>n/a</v>
      </c>
      <c r="BS240" s="194" t="str">
        <f>IF(INDEX(tab_MinKomp[Planowanie produkcji / Produktionsplanung],MATCH($B239,tab_MinKomp[[Stanowisko / Position ]:[Stanowisko / Position ]],0))="n/a","n/a",BS239-INDEX(tab_MinKomp[Planowanie produkcji / Produktionsplanung],MATCH($B239,tab_MinKomp[[Stanowisko / Position ]:[Stanowisko / Position ]],0)))</f>
        <v>n/a</v>
      </c>
      <c r="BT240" s="194" t="str">
        <f>IF(INDEX(tab_MinKomp[Planowanie produkcji / Produktionsplanung],MATCH($B239,tab_MinKomp[[Stanowisko / Position ]:[Stanowisko / Position ]],0))="n/a","n/a",BT239-INDEX(tab_MinKomp[Planowanie produkcji / Produktionsplanung],MATCH($B239,tab_MinKomp[[Stanowisko / Position ]:[Stanowisko / Position ]],0)))</f>
        <v>n/a</v>
      </c>
      <c r="BU240" s="194">
        <f>IF(INDEX(tab_MinKomp[Obsługa maszyn Novapax / Novapax Maschinenbedienung],MATCH($B239,tab_MinKomp[[Stanowisko / Position ]:[Stanowisko / Position ]],0))="n/a","n/a",BU239-INDEX(tab_MinKomp[Obsługa maszyn Novapax / Novapax Maschinenbedienung],MATCH($B239,tab_MinKomp[[Stanowisko / Position ]:[Stanowisko / Position ]],0)))</f>
        <v>-1</v>
      </c>
      <c r="BV240" s="194" t="str">
        <f>IF(INDEX(tab_MinKomp[Planowanie produkcji / Produktionsplanung],MATCH($B239,tab_MinKomp[[Stanowisko / Position ]:[Stanowisko / Position ]],0))="n/a","n/a",BV239-INDEX(tab_MinKomp[Planowanie produkcji / Produktionsplanung],MATCH($B239,tab_MinKomp[[Stanowisko / Position ]:[Stanowisko / Position ]],0)))</f>
        <v>n/a</v>
      </c>
      <c r="BW240" s="194" t="str">
        <f>IF(INDEX(tab_MinKomp[Planowanie produkcji / Produktionsplanung],MATCH($B239,tab_MinKomp[[Stanowisko / Position ]:[Stanowisko / Position ]],0))="n/a","n/a",BW239-INDEX(tab_MinKomp[Planowanie produkcji / Produktionsplanung],MATCH($B239,tab_MinKomp[[Stanowisko / Position ]:[Stanowisko / Position ]],0)))</f>
        <v>n/a</v>
      </c>
      <c r="BX240" s="194" t="str">
        <f>IF(INDEX(tab_MinKomp[Planowanie produkcji / Produktionsplanung],MATCH($B239,tab_MinKomp[[Stanowisko / Position ]:[Stanowisko / Position ]],0))="n/a","n/a",BX239-INDEX(tab_MinKomp[Planowanie produkcji / Produktionsplanung],MATCH($B239,tab_MinKomp[[Stanowisko / Position ]:[Stanowisko / Position ]],0)))</f>
        <v>n/a</v>
      </c>
      <c r="BY240" s="194" t="str">
        <f>IF(INDEX(tab_MinKomp[Planowanie produkcji / Produktionsplanung],MATCH($B239,tab_MinKomp[[Stanowisko / Position ]:[Stanowisko / Position ]],0))="n/a","n/a",BY239-INDEX(tab_MinKomp[Planowanie produkcji / Produktionsplanung],MATCH($B239,tab_MinKomp[[Stanowisko / Position ]:[Stanowisko / Position ]],0)))</f>
        <v>n/a</v>
      </c>
      <c r="BZ240" s="194" t="str">
        <f>IF(INDEX(tab_MinKomp[Planowanie produkcji / Produktionsplanung],MATCH($B239,tab_MinKomp[[Stanowisko / Position ]:[Stanowisko / Position ]],0))="n/a","n/a",BZ239-INDEX(tab_MinKomp[Planowanie produkcji / Produktionsplanung],MATCH($B239,tab_MinKomp[[Stanowisko / Position ]:[Stanowisko / Position ]],0)))</f>
        <v>n/a</v>
      </c>
      <c r="CA240" s="194" t="str">
        <f>IF(INDEX(tab_MinKomp[Planowanie produkcji / Produktionsplanung],MATCH($B239,tab_MinKomp[[Stanowisko / Position ]:[Stanowisko / Position ]],0))="n/a","n/a",CA239-INDEX(tab_MinKomp[Planowanie produkcji / Produktionsplanung],MATCH($B239,tab_MinKomp[[Stanowisko / Position ]:[Stanowisko / Position ]],0)))</f>
        <v>n/a</v>
      </c>
      <c r="CB240" s="194" t="str">
        <f>IF(INDEX(tab_MinKomp[Obsługa maszyn ASL / ASL Maschinenbedienung],MATCH($B239,tab_MinKomp[[Stanowisko / Position ]:[Stanowisko / Position ]],0))="n/a","n/a",CB239-INDEX(tab_MinKomp[Obsługa maszyn ASL / ASL Maschinenbedienung],MATCH($B239,tab_MinKomp[[Stanowisko / Position ]:[Stanowisko / Position ]],0)))</f>
        <v>n/a</v>
      </c>
      <c r="CC240" s="194" t="str">
        <f>IF(INDEX(tab_MinKomp[Obsługa maszyn Branson / Branson Maschinenbedienung],MATCH($B239,tab_MinKomp[[Stanowisko / Position ]:[Stanowisko / Position ]],0))="n/a","n/a",CC239-INDEX(tab_MinKomp[Obsługa maszyn Branson / Branson Maschinenbedienung],MATCH($B239,tab_MinKomp[[Stanowisko / Position ]:[Stanowisko / Position ]],0)))</f>
        <v>n/a</v>
      </c>
      <c r="CD240" s="194">
        <f>IF(INDEX(tab_MinKomp[Obsługa maszyn Novapax / Novapax Maschinenbedienung],MATCH($B239,tab_MinKomp[[Stanowisko / Position ]:[Stanowisko / Position ]],0))="n/a","n/a",CD239-INDEX(tab_MinKomp[Obsługa maszyn Novapax / Novapax Maschinenbedienung],MATCH($B239,tab_MinKomp[[Stanowisko / Position ]:[Stanowisko / Position ]],0)))</f>
        <v>0</v>
      </c>
      <c r="CE240" s="194" t="str">
        <f>IF(INDEX(tab_MinKomp[Obsługa maszyn Piovan / Piovan Maschinenbedienung],MATCH($B239,tab_MinKomp[[Stanowisko / Position ]:[Stanowisko / Position ]],0))="n/a","n/a",CE239-INDEX(tab_MinKomp[Obsługa maszyn Piovan / Piovan Maschinenbedienung],MATCH($B239,tab_MinKomp[[Stanowisko / Position ]:[Stanowisko / Position ]],0)))</f>
        <v>n/a</v>
      </c>
      <c r="CF240" s="194" t="str">
        <f>IF(INDEX(tab_MinKomp[Wymagania VDA 6.5 Product / Forderungen],MATCH($B239,tab_MinKomp[[Stanowisko / Position ]:[Stanowisko / Position ]],0))="n/a","n/a",CF239-INDEX(tab_MinKomp[Wymagania VDA 6.5 Product / Forderungen],MATCH($B239,tab_MinKomp[[Stanowisko / Position ]:[Stanowisko / Position ]],0)))</f>
        <v>n/a</v>
      </c>
      <c r="CG240" s="194">
        <f>IF(INDEX(tab_MinKomp[Eliminacja awarii / Beseitigung von Ausfällen],MATCH($B239,tab_MinKomp[[Stanowisko / Position ]:[Stanowisko / Position ]],0))="n/a","n/a",CG239-INDEX(tab_MinKomp[Eliminacja awarii / Beseitigung von Ausfällen],MATCH($B239,tab_MinKomp[[Stanowisko / Position ]:[Stanowisko / Position ]],0)))</f>
        <v>0</v>
      </c>
      <c r="CH240" s="194" t="str">
        <f>IF(INDEX(tab_MinKomp[Wymagania VDA 6.5 Product / Forderungen],MATCH($B239,tab_MinKomp[[Stanowisko / Position ]:[Stanowisko / Position ]],0))="n/a","n/a",CH239-INDEX(tab_MinKomp[Wymagania VDA 6.5 Product / Forderungen],MATCH($B239,tab_MinKomp[[Stanowisko / Position ]:[Stanowisko / Position ]],0)))</f>
        <v>n/a</v>
      </c>
      <c r="CI240" s="194" t="str">
        <f>IF(INDEX(tab_MinKomp[Wymagania VDA 6.5 Product / Forderungen],MATCH($B239,tab_MinKomp[[Stanowisko / Position ]:[Stanowisko / Position ]],0))="n/a","n/a",CI239-INDEX(tab_MinKomp[Wymagania VDA 6.5 Product / Forderungen],MATCH($B239,tab_MinKomp[[Stanowisko / Position ]:[Stanowisko / Position ]],0)))</f>
        <v>n/a</v>
      </c>
      <c r="CJ240" s="194" t="str">
        <f>IF(INDEX(tab_MinKomp[Wymagania VDA 6.5 Product / Forderungen],MATCH($B239,tab_MinKomp[[Stanowisko / Position ]:[Stanowisko / Position ]],0))="n/a","n/a",CJ239-INDEX(tab_MinKomp[Wymagania VDA 6.5 Product / Forderungen],MATCH($B239,tab_MinKomp[[Stanowisko / Position ]:[Stanowisko / Position ]],0)))</f>
        <v>n/a</v>
      </c>
      <c r="CK240" s="194" t="str">
        <f>IF(INDEX(tab_MinKomp[Wymagania VDA 6.5 Product / Forderungen],MATCH($B239,tab_MinKomp[[Stanowisko / Position ]:[Stanowisko / Position ]],0))="n/a","n/a",CK239-INDEX(tab_MinKomp[Wymagania VDA 6.5 Product / Forderungen],MATCH($B239,tab_MinKomp[[Stanowisko / Position ]:[Stanowisko / Position ]],0)))</f>
        <v>n/a</v>
      </c>
      <c r="CL240" s="194" t="str">
        <f>IF(INDEX(tab_MinKomp[Wymagania VDA 6.5 Product / Forderungen],MATCH($B239,tab_MinKomp[[Stanowisko / Position ]:[Stanowisko / Position ]],0))="n/a","n/a",CL239-INDEX(tab_MinKomp[Wymagania VDA 6.5 Product / Forderungen],MATCH($B239,tab_MinKomp[[Stanowisko / Position ]:[Stanowisko / Position ]],0)))</f>
        <v>n/a</v>
      </c>
      <c r="CM240" s="194" t="str">
        <f>IF(INDEX(tab_MinKomp[Informatyka ogólna (techniczne i systemowe) / Allgemeine IT (Technik und System)],MATCH($B239,tab_MinKomp[[Stanowisko / Position ]:[Stanowisko / Position ]],0))="n/a","n/a",CM239-INDEX(tab_MinKomp[Informatyka ogólna (techniczne i systemowe) / Allgemeine IT (Technik und System)],MATCH($B239,tab_MinKomp[[Stanowisko / Position ]:[Stanowisko / Position ]],0)))</f>
        <v>n/a</v>
      </c>
      <c r="CN240" s="194" t="str">
        <f>IF(INDEX(tab_MinKomp[Sieci komputerowe / Computernetzwerke],MATCH($B239,tab_MinKomp[[Stanowisko / Position ]:[Stanowisko / Position ]],0))="n/a","n/a",CN239-INDEX(tab_MinKomp[Sieci komputerowe / Computernetzwerke],MATCH($B239,tab_MinKomp[[Stanowisko / Position ]:[Stanowisko / Position ]],0)))</f>
        <v>n/a</v>
      </c>
      <c r="CO240" s="194" t="str">
        <f>IF(INDEX(tab_MinKomp[Hardware (komputery PC, drukarki biurowe i etykietowe, telefonia stacjonarna i mobilna) (PC, Drucker, Telefpne, Handys)],MATCH($B239,tab_MinKomp[[Stanowisko / Position ]:[Stanowisko / Position ]],0))="n/a","n/a",CO239-INDEX(tab_MinKomp[Hardware (komputery PC, drukarki biurowe i etykietowe, telefonia stacjonarna i mobilna) (PC, Drucker, Telefpne, Handys)],MATCH($B239,tab_MinKomp[[Stanowisko / Position ]:[Stanowisko / Position ]],0)))</f>
        <v>n/a</v>
      </c>
      <c r="CP240" s="194" t="str">
        <f>IF(INDEX(tab_MinKomp[Software &amp; Systems (MS Office, MS Remote Desktop)],MATCH($B239,tab_MinKomp[[Stanowisko / Position ]:[Stanowisko / Position ]],0))="n/a","n/a",CP239-INDEX(tab_MinKomp[Software &amp; Systems (MS Office, MS Remote Desktop)],MATCH($B239,tab_MinKomp[[Stanowisko / Position ]:[Stanowisko / Position ]],0)))</f>
        <v>n/a</v>
      </c>
      <c r="CQ240" s="194" t="str">
        <f>IF(INDEX(tab_MinKomp[Programowanie obiektowe (PHP) / Objektprogrammierung],MATCH($B239,tab_MinKomp[[Stanowisko / Position ]:[Stanowisko / Position ]],0))="n/a","n/a",CQ239-INDEX(tab_MinKomp[Programowanie obiektowe (PHP) / Objektprogrammierung],MATCH($B239,tab_MinKomp[[Stanowisko / Position ]:[Stanowisko / Position ]],0)))</f>
        <v>n/a</v>
      </c>
      <c r="CR240" s="194" t="str">
        <f>IF(INDEX(tab_MinKomp[Scrum],MATCH($B239,tab_MinKomp[[Stanowisko / Position ]:[Stanowisko / Position ]],0))="n/a","n/a",CR239-INDEX(tab_MinKomp[Scrum],MATCH($B239,tab_MinKomp[[Stanowisko / Position ]:[Stanowisko / Position ]],0)))</f>
        <v>n/a</v>
      </c>
      <c r="CS240" s="194" t="str">
        <f>IF(INDEX(tab_MinKomp[SQL (MySQL)],MATCH($B239,tab_MinKomp[[Stanowisko / Position ]:[Stanowisko / Position ]],0))="n/a","n/a",CS239-INDEX(tab_MinKomp[SQL (MySQL)],MATCH($B239,tab_MinKomp[[Stanowisko / Position ]:[Stanowisko / Position ]],0)))</f>
        <v>n/a</v>
      </c>
      <c r="CT240" s="194" t="str">
        <f>IF(INDEX(tab_MinKomp[Javascript],MATCH($B239,tab_MinKomp[[Stanowisko / Position ]:[Stanowisko / Position ]],0))="n/a","n/a",CT239-INDEX(tab_MinKomp[Javascript],MATCH($B239,tab_MinKomp[[Stanowisko / Position ]:[Stanowisko / Position ]],0)))</f>
        <v>n/a</v>
      </c>
      <c r="CU240" s="194" t="str">
        <f>IF(INDEX(tab_MinKomp[Joomla],MATCH($B239,tab_MinKomp[[Stanowisko / Position ]:[Stanowisko / Position ]],0))="n/a","n/a",CU239-INDEX(tab_MinKomp[Joomla],MATCH($B239,tab_MinKomp[[Stanowisko / Position ]:[Stanowisko / Position ]],0)))</f>
        <v>n/a</v>
      </c>
      <c r="CV240" s="194" t="str">
        <f>IF(INDEX(tab_MinKomp[Bash],MATCH($B239,tab_MinKomp[[Stanowisko / Position ]:[Stanowisko / Position ]],0))="n/a","n/a",CV239-INDEX(tab_MinKomp[Bash],MATCH($B239,tab_MinKomp[[Stanowisko / Position ]:[Stanowisko / Position ]],0)))</f>
        <v>n/a</v>
      </c>
      <c r="CW240" s="194">
        <f>IF(INDEX(tab_MinKomp[Systemy MES (HYDRA / SFMS)],MATCH($B239,tab_MinKomp[[Stanowisko / Position ]:[Stanowisko / Position ]],0))="n/a","n/a",CW239-INDEX(tab_MinKomp[Systemy MES (HYDRA / SFMS)],MATCH($B239,tab_MinKomp[[Stanowisko / Position ]:[Stanowisko / Position ]],0)))</f>
        <v>0</v>
      </c>
      <c r="CX240" s="194" t="str">
        <f>IF(INDEX(tab_MinKomp[HTML / CSS],MATCH($B239,tab_MinKomp[[Stanowisko / Position ]:[Stanowisko / Position ]],0))="n/a","n/a",CX239-INDEX(tab_MinKomp[HTML / CSS],MATCH($B239,tab_MinKomp[[Stanowisko / Position ]:[Stanowisko / Position ]],0)))</f>
        <v>n/a</v>
      </c>
      <c r="CY240" s="194" t="str">
        <f>IF(INDEX(tab_MinKomp[SYSTEM PR],MATCH($B239,tab_MinKomp[[Stanowisko / Position ]:[Stanowisko / Position ]],0))="n/a","n/a",CY239-INDEX(tab_MinKomp[SYSTEM PR],MATCH($B239,tab_MinKomp[[Stanowisko / Position ]:[Stanowisko / Position ]],0)))</f>
        <v>n/a</v>
      </c>
      <c r="CZ240" s="194" t="str">
        <f>IF(INDEX(tab_MinKomp[System Einkauf XP / EBA],MATCH($B239,tab_MinKomp[[Stanowisko / Position ]:[Stanowisko / Position ]],0))="n/a","n/a",CZ239-INDEX(tab_MinKomp[System Einkauf XP / EBA],MATCH($B239,tab_MinKomp[[Stanowisko / Position ]:[Stanowisko / Position ]],0)))</f>
        <v>n/a</v>
      </c>
      <c r="DA240" s="194" t="str">
        <f>IF(INDEX(tab_MinKomp[Techniki negocjacyjne / Verhandlungstechniken],MATCH($B239,tab_MinKomp[[Stanowisko / Position ]:[Stanowisko / Position ]],0))="n/a","n/a",DA239-INDEX(tab_MinKomp[Techniki negocjacyjne / Verhandlungstechniken],MATCH($B239,tab_MinKomp[[Stanowisko / Position ]:[Stanowisko / Position ]],0)))</f>
        <v>n/a</v>
      </c>
      <c r="DB240" s="194" t="str">
        <f>IF(INDEX(tab_MinKomp[Znajomość rynku branżowego / Kenntnis des Industrie Marktes],MATCH($B239,tab_MinKomp[[Stanowisko / Position ]:[Stanowisko / Position ]],0))="n/a","n/a",DB239-INDEX(tab_MinKomp[Znajomość rynku branżowego / Kenntnis des Industrie Marktes],MATCH($B239,tab_MinKomp[[Stanowisko / Position ]:[Stanowisko / Position ]],0)))</f>
        <v>n/a</v>
      </c>
      <c r="DC240" s="194" t="str">
        <f>IF(INDEX(tab_MinKomp[SUPPLIER MANAGEMENT],MATCH($B239,tab_MinKomp[[Stanowisko / Position ]:[Stanowisko / Position ]],0))="n/a","n/a",DC239-INDEX(tab_MinKomp[SUPPLIER MANAGEMENT],MATCH($B239,tab_MinKomp[[Stanowisko / Position ]:[Stanowisko / Position ]],0)))</f>
        <v>n/a</v>
      </c>
      <c r="DD240" s="194" t="str">
        <f>IF(INDEX(tab_MinKomp[SUPPLIER MANAGEMENT],MATCH($B239,tab_MinKomp[[Stanowisko / Position ]:[Stanowisko / Position ]],0))="n/a","n/a",DD239-INDEX(tab_MinKomp[SUPPLIER MANAGEMENT],MATCH($B239,tab_MinKomp[[Stanowisko / Position ]:[Stanowisko / Position ]],0)))</f>
        <v>n/a</v>
      </c>
      <c r="DE240" s="194" t="str">
        <f>IF(INDEX(tab_MinKomp[SUPPLIER MANAGEMENT],MATCH($B239,tab_MinKomp[[Stanowisko / Position ]:[Stanowisko / Position ]],0))="n/a","n/a",DE239-INDEX(tab_MinKomp[SUPPLIER MANAGEMENT],MATCH($B239,tab_MinKomp[[Stanowisko / Position ]:[Stanowisko / Position ]],0)))</f>
        <v>n/a</v>
      </c>
      <c r="DF240" s="194">
        <f>IF(INDEX(tab_MinKomp[LEAN MANAGEMENT],MATCH($B239,tab_MinKomp[[Stanowisko / Position ]:[Stanowisko / Position ]],0))="n/a","n/a",DF239-INDEX(tab_MinKomp[LEAN MANAGEMENT],MATCH($B239,tab_MinKomp[[Stanowisko / Position ]:[Stanowisko / Position ]],0)))</f>
        <v>0</v>
      </c>
      <c r="DG240" s="194" t="str">
        <f>IF(INDEX(tab_MinKomp[PPAP/PSW],MATCH($B239,tab_MinKomp[[Stanowisko / Position ]:[Stanowisko / Position ]],0))="n/a","n/a",DG239-INDEX(tab_MinKomp[PPAP/PSW],MATCH($B239,tab_MinKomp[[Stanowisko / Position ]:[Stanowisko / Position ]],0)))</f>
        <v>n/a</v>
      </c>
      <c r="DH240" s="194" t="str">
        <f>IF(INDEX(tab_MinKomp[SUPPLIER MANAGEMENT],MATCH($B239,tab_MinKomp[[Stanowisko / Position ]:[Stanowisko / Position ]],0))="n/a","n/a",DH239-INDEX(tab_MinKomp[SUPPLIER MANAGEMENT],MATCH($B239,tab_MinKomp[[Stanowisko / Position ]:[Stanowisko / Position ]],0)))</f>
        <v>n/a</v>
      </c>
      <c r="DI240" s="194" t="str">
        <f>IF(INDEX(tab_MinKomp[OBSŁUGA PORTALI KLIENTA / Kundenportale],MATCH($B239,tab_MinKomp[[Stanowisko / Position ]:[Stanowisko / Position ]],0))="n/a","n/a",DI239-INDEX(tab_MinKomp[OBSŁUGA PORTALI KLIENTA / Kundenportale],MATCH($B239,tab_MinKomp[[Stanowisko / Position ]:[Stanowisko / Position ]],0)))</f>
        <v>n/a</v>
      </c>
      <c r="DJ240" s="194" t="str">
        <f>IF(INDEX(tab_MinKomp[Obsługa systemu BABTECQ / BABTECQ System],MATCH($B239,tab_MinKomp[[Stanowisko / Position ]:[Stanowisko / Position ]],0))="n/a","n/a",DJ239-INDEX(tab_MinKomp[Obsługa systemu BABTECQ / BABTECQ System],MATCH($B239,tab_MinKomp[[Stanowisko / Position ]:[Stanowisko / Position ]],0)))</f>
        <v>n/a</v>
      </c>
      <c r="DK240" s="194" t="str">
        <f>IF(INDEX(tab_MinKomp[Rysunek techniczny / technische Zeichnung],MATCH($B239,tab_MinKomp[[Stanowisko / Position ]:[Stanowisko / Position ]],0))="n/a","n/a",DK239-INDEX(tab_MinKomp[Rysunek techniczny / technische Zeichnung],MATCH($B239,tab_MinKomp[[Stanowisko / Position ]:[Stanowisko / Position ]],0)))</f>
        <v>n/a</v>
      </c>
      <c r="DL240" s="194" t="str">
        <f>IF(INDEX(tab_MinKomp[Kalibracja / Kalibrierung],MATCH($B239,tab_MinKomp[[Stanowisko / Position ]:[Stanowisko / Position ]],0))="n/a","n/a",DL239-INDEX(tab_MinKomp[Kalibracja / Kalibrierung],MATCH($B239,tab_MinKomp[[Stanowisko / Position ]:[Stanowisko / Position ]],0)))</f>
        <v>n/a</v>
      </c>
      <c r="DM240" s="194" t="str">
        <f>IF(INDEX(tab_MinKomp[Rekwalifikacja / Requalifizierung],MATCH($B239,tab_MinKomp[[Stanowisko / Position ]:[Stanowisko / Position ]],0))="n/a","n/a",DM239-INDEX(tab_MinKomp[Rekwalifikacja / Requalifizierung],MATCH($B239,tab_MinKomp[[Stanowisko / Position ]:[Stanowisko / Position ]],0)))</f>
        <v>n/a</v>
      </c>
      <c r="DN240" s="190" t="str">
        <f>IF(INDEX(tab_MinKomp[Testy czystości / Reinheitstests],MATCH($B239,tab_MinKomp[[Stanowisko / Position ]:[Stanowisko / Position ]],0))="n/a","n/a",DN239-INDEX(tab_MinKomp[Testy czystości / Reinheitstests],MATCH($B239,tab_MinKomp[[Stanowisko / Position ]:[Stanowisko / Position ]],0)))</f>
        <v>n/a</v>
      </c>
      <c r="DO240" s="190" t="str">
        <f>IF(INDEX(tab_MinKomp[Testy czystości / Reinheitstests],MATCH($B239,tab_MinKomp[[Stanowisko / Position ]:[Stanowisko / Position ]],0))="n/a","n/a",DO239-INDEX(tab_MinKomp[Testy czystości / Reinheitstests],MATCH($B239,tab_MinKomp[[Stanowisko / Position ]:[Stanowisko / Position ]],0)))</f>
        <v>n/a</v>
      </c>
      <c r="DP240" s="190" t="str">
        <f>IF(INDEX(tab_MinKomp[Testy czystości / Reinheitstests],MATCH($B239,tab_MinKomp[[Stanowisko / Position ]:[Stanowisko / Position ]],0))="n/a","n/a",DP239-INDEX(tab_MinKomp[Testy czystości / Reinheitstests],MATCH($B239,tab_MinKomp[[Stanowisko / Position ]:[Stanowisko / Position ]],0)))</f>
        <v>n/a</v>
      </c>
      <c r="DQ240" s="190" t="str">
        <f>IF(INDEX(tab_MinKomp[Testy czystości / Reinheitstests],MATCH($B239,tab_MinKomp[[Stanowisko / Position ]:[Stanowisko / Position ]],0))="n/a","n/a",DQ239-INDEX(tab_MinKomp[Testy czystości / Reinheitstests],MATCH($B239,tab_MinKomp[[Stanowisko / Position ]:[Stanowisko / Position ]],0)))</f>
        <v>n/a</v>
      </c>
      <c r="DR240" s="190" t="str">
        <f>IF(INDEX(tab_MinKomp[Testy czystości / Reinheitstests],MATCH($B239,tab_MinKomp[[Stanowisko / Position ]:[Stanowisko / Position ]],0))="n/a","n/a",DR239-INDEX(tab_MinKomp[Testy czystości / Reinheitstests],MATCH($B239,tab_MinKomp[[Stanowisko / Position ]:[Stanowisko / Position ]],0)))</f>
        <v>n/a</v>
      </c>
      <c r="DS240" s="190" t="str">
        <f>IF(INDEX(tab_MinKomp[Testy czystości / Reinheitstests],MATCH($B239,tab_MinKomp[[Stanowisko / Position ]:[Stanowisko / Position ]],0))="n/a","n/a",DS239-INDEX(tab_MinKomp[Testy czystości / Reinheitstests],MATCH($B239,tab_MinKomp[[Stanowisko / Position ]:[Stanowisko / Position ]],0)))</f>
        <v>n/a</v>
      </c>
      <c r="DT240" s="194" t="str">
        <f>IF(INDEX(tab_MinKomp[SUPPLIER MANAGEMENT],MATCH($B239,tab_MinKomp[[Stanowisko / Position ]:[Stanowisko / Position ]],0))="n/a","n/a",DT239-INDEX(tab_MinKomp[SUPPLIER MANAGEMENT],MATCH($B239,tab_MinKomp[[Stanowisko / Position ]:[Stanowisko / Position ]],0)))</f>
        <v>n/a</v>
      </c>
      <c r="DU240" s="190" t="str">
        <f>IF(INDEX(tab_MinKomp[Testy czystości / Reinheitstests],MATCH($B239,tab_MinKomp[[Stanowisko / Position ]:[Stanowisko / Position ]],0))="n/a","n/a",DU239-INDEX(tab_MinKomp[Testy czystości / Reinheitstests],MATCH($B239,tab_MinKomp[[Stanowisko / Position ]:[Stanowisko / Position ]],0)))</f>
        <v>n/a</v>
      </c>
      <c r="DV240" s="190" t="str">
        <f>IF(INDEX(tab_MinKomp[Testy czystości / Reinheitstests],MATCH($B239,tab_MinKomp[[Stanowisko / Position ]:[Stanowisko / Position ]],0))="n/a","n/a",DV239-INDEX(tab_MinKomp[Testy czystości / Reinheitstests],MATCH($B239,tab_MinKomp[[Stanowisko / Position ]:[Stanowisko / Position ]],0)))</f>
        <v>n/a</v>
      </c>
      <c r="DW240" s="190" t="str">
        <f>IF(INDEX(tab_MinKomp[Testy czystości / Reinheitstests],MATCH($B239,tab_MinKomp[[Stanowisko / Position ]:[Stanowisko / Position ]],0))="n/a","n/a",DW239-INDEX(tab_MinKomp[Testy czystości / Reinheitstests],MATCH($B239,tab_MinKomp[[Stanowisko / Position ]:[Stanowisko / Position ]],0)))</f>
        <v>n/a</v>
      </c>
      <c r="DX240" s="190" t="str">
        <f>IF(INDEX(tab_MinKomp[Testy czystości / Reinheitstests],MATCH($B239,tab_MinKomp[[Stanowisko / Position ]:[Stanowisko / Position ]],0))="n/a","n/a",DX239-INDEX(tab_MinKomp[Testy czystości / Reinheitstests],MATCH($B239,tab_MinKomp[[Stanowisko / Position ]:[Stanowisko / Position ]],0)))</f>
        <v>n/a</v>
      </c>
      <c r="DY240" s="190" t="str">
        <f>IF(INDEX(tab_MinKomp[Testy czystości / Reinheitstests],MATCH($B239,tab_MinKomp[[Stanowisko / Position ]:[Stanowisko / Position ]],0))="n/a","n/a",DY239-INDEX(tab_MinKomp[Testy czystości / Reinheitstests],MATCH($B239,tab_MinKomp[[Stanowisko / Position ]:[Stanowisko / Position ]],0)))</f>
        <v>n/a</v>
      </c>
      <c r="DZ240" s="190" t="str">
        <f>IF(INDEX(tab_MinKomp[Testy czystości / Reinheitstests],MATCH($B239,tab_MinKomp[[Stanowisko / Position ]:[Stanowisko / Position ]],0))="n/a","n/a",DZ239-INDEX(tab_MinKomp[Testy czystości / Reinheitstests],MATCH($B239,tab_MinKomp[[Stanowisko / Position ]:[Stanowisko / Position ]],0)))</f>
        <v>n/a</v>
      </c>
      <c r="EA240" s="190" t="str">
        <f>IF(INDEX(tab_MinKomp[Testy czystości / Reinheitstests],MATCH($B239,tab_MinKomp[[Stanowisko / Position ]:[Stanowisko / Position ]],0))="n/a","n/a",EA239-INDEX(tab_MinKomp[Testy czystości / Reinheitstests],MATCH($B239,tab_MinKomp[[Stanowisko / Position ]:[Stanowisko / Position ]],0)))</f>
        <v>n/a</v>
      </c>
      <c r="EB240" s="190" t="str">
        <f>IF(INDEX(tab_MinKomp[Testy czystości / Reinheitstests],MATCH($B239,tab_MinKomp[[Stanowisko / Position ]:[Stanowisko / Position ]],0))="n/a","n/a",EB239-INDEX(tab_MinKomp[Testy czystości / Reinheitstests],MATCH($B239,tab_MinKomp[[Stanowisko / Position ]:[Stanowisko / Position ]],0)))</f>
        <v>n/a</v>
      </c>
      <c r="EC240" s="190" t="str">
        <f>IF(INDEX(tab_MinKomp[Testy czystości / Reinheitstests],MATCH($B239,tab_MinKomp[[Stanowisko / Position ]:[Stanowisko / Position ]],0))="n/a","n/a",EC239-INDEX(tab_MinKomp[Testy czystości / Reinheitstests],MATCH($B239,tab_MinKomp[[Stanowisko / Position ]:[Stanowisko / Position ]],0)))</f>
        <v>n/a</v>
      </c>
      <c r="ED240" s="190" t="str">
        <f>IF(INDEX(tab_MinKomp[Testy czystości / Reinheitstests],MATCH($B239,tab_MinKomp[[Stanowisko / Position ]:[Stanowisko / Position ]],0))="n/a","n/a",ED239-INDEX(tab_MinKomp[Testy czystości / Reinheitstests],MATCH($B239,tab_MinKomp[[Stanowisko / Position ]:[Stanowisko / Position ]],0)))</f>
        <v>n/a</v>
      </c>
      <c r="EE240" s="190" t="str">
        <f>IF(INDEX(tab_MinKomp[Testy czystości / Reinheitstests],MATCH($B239,tab_MinKomp[[Stanowisko / Position ]:[Stanowisko / Position ]],0))="n/a","n/a",EE239-INDEX(tab_MinKomp[Testy czystości / Reinheitstests],MATCH($B239,tab_MinKomp[[Stanowisko / Position ]:[Stanowisko / Position ]],0)))</f>
        <v>n/a</v>
      </c>
      <c r="EF240" s="190" t="str">
        <f>IF(INDEX(tab_MinKomp[Testy czystości / Reinheitstests],MATCH($B239,tab_MinKomp[[Stanowisko / Position ]:[Stanowisko / Position ]],0))="n/a","n/a",EF239-INDEX(tab_MinKomp[Testy czystości / Reinheitstests],MATCH($B239,tab_MinKomp[[Stanowisko / Position ]:[Stanowisko / Position ]],0)))</f>
        <v>n/a</v>
      </c>
      <c r="EG240" s="190" t="str">
        <f>IF(INDEX(tab_MinKomp[Testy czystości / Reinheitstests],MATCH($B239,tab_MinKomp[[Stanowisko / Position ]:[Stanowisko / Position ]],0))="n/a","n/a",EG239-INDEX(tab_MinKomp[Testy czystości / Reinheitstests],MATCH($B239,tab_MinKomp[[Stanowisko / Position ]:[Stanowisko / Position ]],0)))</f>
        <v>n/a</v>
      </c>
      <c r="EH240" s="190" t="str">
        <f>IF(INDEX(tab_MinKomp[Testy czystości / Reinheitstests],MATCH($B239,tab_MinKomp[[Stanowisko / Position ]:[Stanowisko / Position ]],0))="n/a","n/a",EH239-INDEX(tab_MinKomp[Testy czystości / Reinheitstests],MATCH($B239,tab_MinKomp[[Stanowisko / Position ]:[Stanowisko / Position ]],0)))</f>
        <v>n/a</v>
      </c>
      <c r="EI240" s="190" t="str">
        <f>IF(INDEX(tab_MinKomp[Testy czystości / Reinheitstests],MATCH($B239,tab_MinKomp[[Stanowisko / Position ]:[Stanowisko / Position ]],0))="n/a","n/a",EI239-INDEX(tab_MinKomp[Testy czystości / Reinheitstests],MATCH($B239,tab_MinKomp[[Stanowisko / Position ]:[Stanowisko / Position ]],0)))</f>
        <v>n/a</v>
      </c>
      <c r="EJ240" s="190" t="str">
        <f>IF(INDEX(tab_MinKomp[Testy czystości / Reinheitstests],MATCH($B239,tab_MinKomp[[Stanowisko / Position ]:[Stanowisko / Position ]],0))="n/a","n/a",EJ239-INDEX(tab_MinKomp[Testy czystości / Reinheitstests],MATCH($B239,tab_MinKomp[[Stanowisko / Position ]:[Stanowisko / Position ]],0)))</f>
        <v>n/a</v>
      </c>
      <c r="EK240" s="190" t="str">
        <f>IF(INDEX(tab_MinKomp[Testy czystości / Reinheitstests],MATCH($B239,tab_MinKomp[[Stanowisko / Position ]:[Stanowisko / Position ]],0))="n/a","n/a",EK239-INDEX(tab_MinKomp[Testy czystości / Reinheitstests],MATCH($B239,tab_MinKomp[[Stanowisko / Position ]:[Stanowisko / Position ]],0)))</f>
        <v>n/a</v>
      </c>
      <c r="EL240" s="190" t="str">
        <f>IF(INDEX(tab_MinKomp[Testy czystości / Reinheitstests],MATCH($B239,tab_MinKomp[[Stanowisko / Position ]:[Stanowisko / Position ]],0))="n/a","n/a",EL239-INDEX(tab_MinKomp[Testy czystości / Reinheitstests],MATCH($B239,tab_MinKomp[[Stanowisko / Position ]:[Stanowisko / Position ]],0)))</f>
        <v>n/a</v>
      </c>
      <c r="EM240" s="190" t="str">
        <f>IF(INDEX(tab_MinKomp[Testy czystości / Reinheitstests],MATCH($B239,tab_MinKomp[[Stanowisko / Position ]:[Stanowisko / Position ]],0))="n/a","n/a",EM239-INDEX(tab_MinKomp[Testy czystości / Reinheitstests],MATCH($B239,tab_MinKomp[[Stanowisko / Position ]:[Stanowisko / Position ]],0)))</f>
        <v>n/a</v>
      </c>
      <c r="EN240" s="190" t="str">
        <f>IF(INDEX(tab_MinKomp[Testy czystości / Reinheitstests],MATCH($B239,tab_MinKomp[[Stanowisko / Position ]:[Stanowisko / Position ]],0))="n/a","n/a",EN239-INDEX(tab_MinKomp[Testy czystości / Reinheitstests],MATCH($B239,tab_MinKomp[[Stanowisko / Position ]:[Stanowisko / Position ]],0)))</f>
        <v>n/a</v>
      </c>
      <c r="EO240" s="194" t="str">
        <f>IF(INDEX(tab_MinKomp[Konserwacja Rep],MATCH($B239,tab_MinKomp[[Stanowisko / Position ]:[Stanowisko / Position ]],0))="n/a","n/a",EO239-INDEX(tab_MinKomp[Konserwacja Rep],MATCH($B239,tab_MinKomp[[Stanowisko / Position ]:[Stanowisko / Position ]],0)))</f>
        <v>n/a</v>
      </c>
      <c r="EP240" s="194" t="str">
        <f>IF(INDEX(tab_MinKomp[[Konserwacja Engel ]],MATCH($B239,tab_MinKomp[[Stanowisko / Position ]:[Stanowisko / Position ]],0))="n/a","n/a",EP239-INDEX(tab_MinKomp[[Konserwacja Engel ]],MATCH($B239,tab_MinKomp[[Stanowisko / Position ]:[Stanowisko / Position ]],0)))</f>
        <v>n/a</v>
      </c>
      <c r="EQ240" s="194" t="str">
        <f>IF(INDEX(tab_MinKomp[Konserwacja B 50],MATCH($B239,tab_MinKomp[[Stanowisko / Position ]:[Stanowisko / Position ]],0))="n/a","n/a",EQ239-INDEX(tab_MinKomp[Konserwacja B 50],MATCH($B239,tab_MinKomp[[Stanowisko / Position ]:[Stanowisko / Position ]],0)))</f>
        <v>n/a</v>
      </c>
      <c r="ER240" s="194" t="str">
        <f>IF(INDEX(tab_MinKomp[[Konserwacja EOL ]],MATCH($B239,tab_MinKomp[[Stanowisko / Position ]:[Stanowisko / Position ]],0))="n/a","n/a",ER239-INDEX(tab_MinKomp[[Konserwacja EOL ]],MATCH($B239,tab_MinKomp[[Stanowisko / Position ]:[Stanowisko / Position ]],0)))</f>
        <v>n/a</v>
      </c>
      <c r="ES240" s="194" t="str">
        <f>IF(INDEX(tab_MinKomp[Konserwacja Branson],MATCH($B239,tab_MinKomp[[Stanowisko / Position ]:[Stanowisko / Position ]],0))="n/a","n/a",ES239-INDEX(tab_MinKomp[Konserwacja Branson],MATCH($B239,tab_MinKomp[[Stanowisko / Position ]:[Stanowisko / Position ]],0)))</f>
        <v>n/a</v>
      </c>
      <c r="ET240" s="194" t="str">
        <f>IF(INDEX(tab_MinKomp[Konserwacja coolery],MATCH($B239,tab_MinKomp[[Stanowisko / Position ]:[Stanowisko / Position ]],0))="n/a","n/a",ET239-INDEX(tab_MinKomp[Konserwacja coolery],MATCH($B239,tab_MinKomp[[Stanowisko / Position ]:[Stanowisko / Position ]],0)))</f>
        <v>n/a</v>
      </c>
      <c r="EU240" s="194" t="str">
        <f>IF(INDEX(tab_MinKomp[Konserwacja piecy],MATCH($B239,tab_MinKomp[[Stanowisko / Position ]:[Stanowisko / Position ]],0))="n/a","n/a",EU239-INDEX(tab_MinKomp[Konserwacja piecy],MATCH($B239,tab_MinKomp[[Stanowisko / Position ]:[Stanowisko / Position ]],0)))</f>
        <v>n/a</v>
      </c>
      <c r="EV240" s="194" t="str">
        <f>IF(INDEX(tab_MinKomp[Rysunek techniczny- czytanie],MATCH($B239,tab_MinKomp[[Stanowisko / Position ]:[Stanowisko / Position ]],0))="n/a","n/a",EV239-INDEX(tab_MinKomp[Rysunek techniczny- czytanie],MATCH($B239,tab_MinKomp[[Stanowisko / Position ]:[Stanowisko / Position ]],0)))</f>
        <v>n/a</v>
      </c>
      <c r="EW240" s="194" t="str">
        <f>IF(INDEX(tab_MinKomp[Elektryka],MATCH($B239,tab_MinKomp[[Stanowisko / Position ]:[Stanowisko / Position ]],0))="n/a","n/a",EW239-INDEX(tab_MinKomp[Elektryka],MATCH($B239,tab_MinKomp[[Stanowisko / Position ]:[Stanowisko / Position ]],0)))</f>
        <v>n/a</v>
      </c>
      <c r="EX240" s="194" t="str">
        <f>IF(INDEX(tab_MinKomp[Pneumatyka],MATCH($B239,tab_MinKomp[[Stanowisko / Position ]:[Stanowisko / Position ]],0))="n/a","n/a",EX239-INDEX(tab_MinKomp[Pneumatyka],MATCH($B239,tab_MinKomp[[Stanowisko / Position ]:[Stanowisko / Position ]],0)))</f>
        <v>n/a</v>
      </c>
      <c r="EY240" s="194" t="str">
        <f>IF(INDEX(tab_MinKomp[[Hydraulika ]],MATCH($B239,tab_MinKomp[[Stanowisko / Position ]:[Stanowisko / Position ]],0))="n/a","n/a",EY239-INDEX(tab_MinKomp[[Hydraulika ]],MATCH($B239,tab_MinKomp[[Stanowisko / Position ]:[Stanowisko / Position ]],0)))</f>
        <v>n/a</v>
      </c>
      <c r="EZ240" s="194" t="str">
        <f>IF(INDEX(tab_MinKomp[Podciśnienie],MATCH($B239,tab_MinKomp[[Stanowisko / Position ]:[Stanowisko / Position ]],0))="n/a","n/a",EZ239-INDEX(tab_MinKomp[Podciśnienie],MATCH($B239,tab_MinKomp[[Stanowisko / Position ]:[Stanowisko / Position ]],0)))</f>
        <v>n/a</v>
      </c>
      <c r="FA240" s="194" t="str">
        <f>IF(INDEX(tab_MinKomp[Usuwanie awarii],MATCH($B239,tab_MinKomp[[Stanowisko / Position ]:[Stanowisko / Position ]],0))="n/a","n/a",FA239-INDEX(tab_MinKomp[Usuwanie awarii],MATCH($B239,tab_MinKomp[[Stanowisko / Position ]:[Stanowisko / Position ]],0)))</f>
        <v>n/a</v>
      </c>
      <c r="FB240" s="194" t="str">
        <f>IF(INDEX(tab_MinKomp[Obsługa robotów],MATCH($B239,tab_MinKomp[[Stanowisko / Position ]:[Stanowisko / Position ]],0))="n/a","n/a",FB239-INDEX(tab_MinKomp[Obsługa robotów],MATCH($B239,tab_MinKomp[[Stanowisko / Position ]:[Stanowisko / Position ]],0)))</f>
        <v>n/a</v>
      </c>
      <c r="FC240" s="194" t="str">
        <f>IF(INDEX(tab_MinKomp[Obsługa sterowania maszyny],MATCH($B239,tab_MinKomp[[Stanowisko / Position ]:[Stanowisko / Position ]],0))="n/a","n/a",FC239-INDEX(tab_MinKomp[Obsługa sterowania maszyny],MATCH($B239,tab_MinKomp[[Stanowisko / Position ]:[Stanowisko / Position ]],0)))</f>
        <v>n/a</v>
      </c>
      <c r="FD240" s="194" t="str">
        <f>IF(INDEX(tab_MinKomp[Usuwanie przyczyn żródłowych],MATCH($B239,tab_MinKomp[[Stanowisko / Position ]:[Stanowisko / Position ]],0))="n/a","n/a",FD239-INDEX(tab_MinKomp[Usuwanie przyczyn żródłowych],MATCH($B239,tab_MinKomp[[Stanowisko / Position ]:[Stanowisko / Position ]],0)))</f>
        <v>n/a</v>
      </c>
      <c r="FE240" s="194" t="str">
        <f>IF(INDEX(tab_MinKomp[Cmms stosowanie],MATCH($B239,tab_MinKomp[[Stanowisko / Position ]:[Stanowisko / Position ]],0))="n/a","n/a",FE239-INDEX(tab_MinKomp[Cmms stosowanie],MATCH($B239,tab_MinKomp[[Stanowisko / Position ]:[Stanowisko / Position ]],0)))</f>
        <v>n/a</v>
      </c>
      <c r="FF240" s="190" t="str">
        <f>IF(INDEX(tab_MinKomp[Testy czystości / Reinheitstests],MATCH($B239,tab_MinKomp[[Stanowisko / Position ]:[Stanowisko / Position ]],0))="n/a","n/a",FF239-INDEX(tab_MinKomp[Testy czystości / Reinheitstests],MATCH($B239,tab_MinKomp[[Stanowisko / Position ]:[Stanowisko / Position ]],0)))</f>
        <v>n/a</v>
      </c>
      <c r="FG240" s="194" t="str">
        <f>IF(INDEX(tab_MinKomp[Czyszczenie form plastikowych],MATCH($B239,tab_MinKomp[[Stanowisko / Position ]:[Stanowisko / Position ]],0))="n/a","n/a",FG239-INDEX(tab_MinKomp[Czyszczenie form plastikowych],MATCH($B239,tab_MinKomp[[Stanowisko / Position ]:[Stanowisko / Position ]],0)))</f>
        <v>n/a</v>
      </c>
      <c r="FH240" s="194" t="str">
        <f>IF(INDEX(tab_MinKomp[Wymiana form plastik],MATCH($B239,tab_MinKomp[[Stanowisko / Position ]:[Stanowisko / Position ]],0))="n/a","n/a",FH239-INDEX(tab_MinKomp[Wymiana form plastik],MATCH($B239,tab_MinKomp[[Stanowisko / Position ]:[Stanowisko / Position ]],0)))</f>
        <v>n/a</v>
      </c>
      <c r="FI240" s="194" t="str">
        <f>IF(INDEX(tab_MinKomp[Wymiana form guma],MATCH($B239,tab_MinKomp[[Stanowisko / Position ]:[Stanowisko / Position ]],0))="n/a","n/a",FI239-INDEX(tab_MinKomp[Wymiana form guma],MATCH($B239,tab_MinKomp[[Stanowisko / Position ]:[Stanowisko / Position ]],0)))</f>
        <v>n/a</v>
      </c>
      <c r="FJ240" s="194" t="str">
        <f>IF(INDEX(tab_MinKomp[Konserwacja KK],MATCH($B239,tab_MinKomp[[Stanowisko / Position ]:[Stanowisko / Position ]],0))="n/a","n/a",FJ239-INDEX(tab_MinKomp[Konserwacja KK],MATCH($B239,tab_MinKomp[[Stanowisko / Position ]:[Stanowisko / Position ]],0)))</f>
        <v>n/a</v>
      </c>
      <c r="FK240" s="194" t="str">
        <f>IF(INDEX(tab_MinKomp[Konserwacja form guma],MATCH($B239,tab_MinKomp[[Stanowisko / Position ]:[Stanowisko / Position ]],0))="n/a","n/a",FK239-INDEX(tab_MinKomp[Konserwacja form guma],MATCH($B239,tab_MinKomp[[Stanowisko / Position ]:[Stanowisko / Position ]],0)))</f>
        <v>n/a</v>
      </c>
      <c r="FL240" s="194" t="str">
        <f>IF(INDEX(tab_MinKomp[Konserwacja form plastiki],MATCH($B239,tab_MinKomp[[Stanowisko / Position ]:[Stanowisko / Position ]],0))="n/a","n/a",FL239-INDEX(tab_MinKomp[Konserwacja form plastiki],MATCH($B239,tab_MinKomp[[Stanowisko / Position ]:[Stanowisko / Position ]],0)))</f>
        <v>n/a</v>
      </c>
      <c r="FM240" s="194" t="str">
        <f>IF(INDEX(tab_MinKomp[Konserwacja Gorącego Kanału],MATCH($B239,tab_MinKomp[[Stanowisko / Position ]:[Stanowisko / Position ]],0))="n/a","n/a",FM239-INDEX(tab_MinKomp[Konserwacja Gorącego Kanału],MATCH($B239,tab_MinKomp[[Stanowisko / Position ]:[Stanowisko / Position ]],0)))</f>
        <v>n/a</v>
      </c>
      <c r="FN240" s="194">
        <f>IF(INDEX(tab_MinKomp[LEAN MANAGEMENT],MATCH($B239,tab_MinKomp[[Stanowisko / Position ]:[Stanowisko / Position ]],0))="n/a","n/a",FN239-INDEX(tab_MinKomp[LEAN MANAGEMENT],MATCH($B239,tab_MinKomp[[Stanowisko / Position ]:[Stanowisko / Position ]],0)))</f>
        <v>0</v>
      </c>
      <c r="FO240" s="194">
        <f>IF(INDEX(tab_MinKomp[LEAN MANAGEMENT],MATCH($B239,tab_MinKomp[[Stanowisko / Position ]:[Stanowisko / Position ]],0))="n/a","n/a",FO239-INDEX(tab_MinKomp[LEAN MANAGEMENT],MATCH($B239,tab_MinKomp[[Stanowisko / Position ]:[Stanowisko / Position ]],0)))</f>
        <v>0</v>
      </c>
      <c r="FP240" s="194">
        <f>IF(INDEX(tab_MinKomp[LEAN MANAGEMENT],MATCH($B239,tab_MinKomp[[Stanowisko / Position ]:[Stanowisko / Position ]],0))="n/a","n/a",FP239-INDEX(tab_MinKomp[LEAN MANAGEMENT],MATCH($B239,tab_MinKomp[[Stanowisko / Position ]:[Stanowisko / Position ]],0)))</f>
        <v>0</v>
      </c>
      <c r="FQ240" s="196" t="str">
        <f>IF(INDEX(tab_MinKomp[Język angielski / Englisch],MATCH($B239,tab_MinKomp[[Stanowisko / Position ]:[Stanowisko / Position ]],0))="n/a","n/a",FQ239-INDEX(tab_MinKomp[Język angielski / Englisch],MATCH($B239,tab_MinKomp[[Stanowisko / Position ]:[Stanowisko / Position ]],0)))</f>
        <v>n/a</v>
      </c>
      <c r="FR240" s="196" t="str">
        <f>IF(INDEX(tab_MinKomp[Język niemiecki / Deutsch],MATCH($B239,tab_MinKomp[[Stanowisko / Position ]:[Stanowisko / Position ]],0))="n/a","n/a",FR239-INDEX(tab_MinKomp[Język niemiecki / Deutsch],MATCH($B239,tab_MinKomp[[Stanowisko / Position ]:[Stanowisko / Position ]],0)))</f>
        <v>n/a</v>
      </c>
      <c r="FS240" s="194">
        <f>IF(INDEX(tab_MinKomp[Zarządzanie dokumentacją procesową / Process dokumentation management],MATCH($B239,tab_MinKomp[[Stanowisko / Position ]:[Stanowisko / Position ]],0))="n/a","n/a",FS239-INDEX(tab_MinKomp[Zarządzanie dokumentacją procesową / Process dokumentation management],MATCH($B239,tab_MinKomp[[Stanowisko / Position ]:[Stanowisko / Position ]],0)))</f>
        <v>-1</v>
      </c>
      <c r="FT240" s="194">
        <f>IF(INDEX(tab_MinKomp[Znajomość procesów z obszaru / Kenntiss der prozesse in dem Bereich],MATCH($B239,tab_MinKomp[[Stanowisko / Position ]:[Stanowisko / Position ]],0))="n/a","n/a",FT239-INDEX(tab_MinKomp[Znajomość procesów z obszaru / Kenntiss der prozesse in dem Bereich],MATCH($B239,tab_MinKomp[[Stanowisko / Position ]:[Stanowisko / Position ]],0)))</f>
        <v>-1</v>
      </c>
      <c r="FU240" s="194">
        <f>IF(INDEX(tab_MinKomp[optymalizacja procesów / Prozessoptymalisierung],MATCH($B239,tab_MinKomp[[Stanowisko / Position ]:[Stanowisko / Position ]],0))="n/a","n/a",FU239-INDEX(tab_MinKomp[optymalizacja procesów / Prozessoptymalisierung],MATCH($B239,tab_MinKomp[[Stanowisko / Position ]:[Stanowisko / Position ]],0)))</f>
        <v>0</v>
      </c>
      <c r="FV240" s="194">
        <f>IF(INDEX(tab_MinKomp[Umiejętności szkoleniowe / Trainingsfähigkeiten],MATCH($B239,tab_MinKomp[[Stanowisko / Position ]:[Stanowisko / Position ]],0))="n/a","n/a",FV239-INDEX(tab_MinKomp[Umiejętności szkoleniowe / Trainingsfähigkeiten],MATCH($B239,tab_MinKomp[[Stanowisko / Position ]:[Stanowisko / Position ]],0)))</f>
        <v>0</v>
      </c>
      <c r="FW240" s="194">
        <f>IF(INDEX(tab_MinKomp[Analityczne myślenie, podejście / Analitysches Denken, Einstellung],MATCH($B239,tab_MinKomp[[Stanowisko / Position ]:[Stanowisko / Position ]],0))="n/a","n/a",FW239-INDEX(tab_MinKomp[Analityczne myślenie, podejście / Analitysches Denken, Einstellung],MATCH($B239,tab_MinKomp[[Stanowisko / Position ]:[Stanowisko / Position ]],0)))</f>
        <v>0</v>
      </c>
      <c r="FX240" s="194">
        <f>IF(INDEX(tab_MinKomp[Dokładność, precyzja w dzialaniu / Genauigkeit, Präzision in die Arbeit],MATCH($B239,tab_MinKomp[[Stanowisko / Position ]:[Stanowisko / Position ]],0))="n/a","n/a",FX239-INDEX(tab_MinKomp[Dokładność, precyzja w dzialaniu / Genauigkeit, Präzision in die Arbeit],MATCH($B239,tab_MinKomp[[Stanowisko / Position ]:[Stanowisko / Position ]],0)))</f>
        <v>0</v>
      </c>
      <c r="FY240" s="194">
        <f>IF(INDEX(tab_MinKomp[Dyspozycyjność / Verfügbarkeit],MATCH($B239,tab_MinKomp[[Stanowisko / Position ]:[Stanowisko / Position ]],0))="n/a","n/a",FY239-INDEX(tab_MinKomp[Dyspozycyjność / Verfügbarkeit],MATCH($B239,tab_MinKomp[[Stanowisko / Position ]:[Stanowisko / Position ]],0)))</f>
        <v>0</v>
      </c>
      <c r="FZ240" s="194">
        <f>IF(INDEX(tab_MinKomp[Zaangażowanie / 
Engagement],MATCH($B239,tab_MinKomp[[Stanowisko / Position ]:[Stanowisko / Position ]],0))="n/a","n/a",FZ239-INDEX(tab_MinKomp[Zaangażowanie / 
Engagement],MATCH($B239,tab_MinKomp[[Stanowisko / Position ]:[Stanowisko / Position ]],0)))</f>
        <v>-1</v>
      </c>
      <c r="GA240" s="194" t="str">
        <f>IF(INDEX(tab_MinKomp[Konserwacja form guma],MATCH($B239,tab_MinKomp[[Stanowisko / Position ]:[Stanowisko / Position ]],0))="n/a","n/a",GA239-INDEX(tab_MinKomp[Konserwacja form guma],MATCH($B239,tab_MinKomp[[Stanowisko / Position ]:[Stanowisko / Position ]],0)))</f>
        <v>n/a</v>
      </c>
      <c r="GB240" s="194" t="str">
        <f>IF(INDEX(tab_MinKomp[Konserwacja form plastiki],MATCH($B239,tab_MinKomp[[Stanowisko / Position ]:[Stanowisko / Position ]],0))="n/a","n/a",GB239-INDEX(tab_MinKomp[Konserwacja form plastiki],MATCH($B239,tab_MinKomp[[Stanowisko / Position ]:[Stanowisko / Position ]],0)))</f>
        <v>n/a</v>
      </c>
      <c r="GC240" s="194">
        <f>IF(INDEX(tab_MinKomp[Elastyczność w działaniu],MATCH($B239,tab_MinKomp[[Stanowisko / Position ]:[Stanowisko / Position ]],0))="n/a","n/a",GC239-INDEX(tab_MinKomp[Elastyczność w działaniu],MATCH($B239,tab_MinKomp[[Stanowisko / Position ]:[Stanowisko / Position ]],0)))</f>
        <v>-1</v>
      </c>
      <c r="GD240" s="194">
        <f>IF(INDEX(tab_MinKomp[Komunikatywność],MATCH($B239,tab_MinKomp[[Stanowisko / Position ]:[Stanowisko / Position ]],0))="n/a","n/a",GD239-INDEX(tab_MinKomp[Komunikatywność],MATCH($B239,tab_MinKomp[[Stanowisko / Position ]:[Stanowisko / Position ]],0)))</f>
        <v>0</v>
      </c>
      <c r="GE240" s="193" t="str">
        <f>IF(INDEX(tab_MinKomp[Motywowanie i budowanie zaangażowania zespołu],MATCH($B239,tab_MinKomp[[Stanowisko / Position ]:[Stanowisko / Position ]],0))="n/a","n/a",GE239-INDEX(tab_MinKomp[Motywowanie i budowanie zaangażowania zespołu],MATCH($B239,tab_MinKomp[[Stanowisko / Position ]:[Stanowisko / Position ]],0)))</f>
        <v>n/a</v>
      </c>
      <c r="GF240" s="186" t="s">
        <v>248</v>
      </c>
      <c r="GG240" s="186" t="s">
        <v>248</v>
      </c>
      <c r="GH240" s="186" t="s">
        <v>248</v>
      </c>
      <c r="GI240" s="186" t="s">
        <v>248</v>
      </c>
      <c r="GJ240" s="186" t="s">
        <v>248</v>
      </c>
      <c r="GK240" s="186" t="s">
        <v>248</v>
      </c>
      <c r="GL240" s="186" t="s">
        <v>248</v>
      </c>
      <c r="GM240" s="186" t="s">
        <v>248</v>
      </c>
      <c r="GN240" s="186" t="s">
        <v>248</v>
      </c>
      <c r="GO240" s="186" t="s">
        <v>248</v>
      </c>
      <c r="GP240" s="186" t="s">
        <v>248</v>
      </c>
      <c r="GQ240" s="186" t="s">
        <v>248</v>
      </c>
      <c r="GR240" s="186" t="s">
        <v>248</v>
      </c>
      <c r="GS240" s="186" t="s">
        <v>248</v>
      </c>
      <c r="GT240" s="186" t="s">
        <v>248</v>
      </c>
      <c r="GU240" s="186" t="s">
        <v>248</v>
      </c>
      <c r="GV240" s="186" t="s">
        <v>248</v>
      </c>
      <c r="GW240" s="186" t="s">
        <v>248</v>
      </c>
      <c r="GX240" s="186" t="s">
        <v>248</v>
      </c>
      <c r="GY240" s="186" t="s">
        <v>248</v>
      </c>
      <c r="GZ240" s="261" t="s">
        <v>248</v>
      </c>
      <c r="HA240" s="261" t="s">
        <v>248</v>
      </c>
      <c r="HB240" s="191">
        <f>SUM(G240:GE240)/(HB239-(SUM(G240:GE240)))</f>
        <v>-0.14285714285714285</v>
      </c>
    </row>
    <row r="241" spans="1:210" ht="24.9" customHeight="1" x14ac:dyDescent="0.3">
      <c r="A241" s="105" t="s">
        <v>317</v>
      </c>
      <c r="B241" s="105" t="s">
        <v>315</v>
      </c>
      <c r="C241" s="105" t="s">
        <v>388</v>
      </c>
      <c r="D241" s="105">
        <v>354</v>
      </c>
      <c r="E241" s="394" t="s">
        <v>502</v>
      </c>
      <c r="F241" s="185" t="s">
        <v>374</v>
      </c>
      <c r="G241" s="186">
        <v>2</v>
      </c>
      <c r="H241" s="186">
        <v>2</v>
      </c>
      <c r="I241" s="186">
        <v>2</v>
      </c>
      <c r="J241" s="186">
        <v>2</v>
      </c>
      <c r="K241" s="186">
        <v>2</v>
      </c>
      <c r="L241" s="186" t="s">
        <v>248</v>
      </c>
      <c r="M241" s="186" t="s">
        <v>248</v>
      </c>
      <c r="N241" s="186" t="s">
        <v>248</v>
      </c>
      <c r="O241" s="186">
        <v>2</v>
      </c>
      <c r="P241" s="186">
        <v>2</v>
      </c>
      <c r="Q241" s="186" t="s">
        <v>248</v>
      </c>
      <c r="R241" s="186" t="s">
        <v>248</v>
      </c>
      <c r="S241" s="186" t="s">
        <v>248</v>
      </c>
      <c r="T241" s="186" t="s">
        <v>248</v>
      </c>
      <c r="U241" s="186" t="s">
        <v>248</v>
      </c>
      <c r="V241" s="186" t="s">
        <v>248</v>
      </c>
      <c r="W241" s="186" t="s">
        <v>248</v>
      </c>
      <c r="X241" s="186" t="s">
        <v>248</v>
      </c>
      <c r="Y241" s="186" t="s">
        <v>248</v>
      </c>
      <c r="Z241" s="186" t="s">
        <v>248</v>
      </c>
      <c r="AA241" s="186" t="s">
        <v>248</v>
      </c>
      <c r="AB241" s="186" t="s">
        <v>248</v>
      </c>
      <c r="AC241" s="186" t="s">
        <v>248</v>
      </c>
      <c r="AD241" s="186">
        <v>1</v>
      </c>
      <c r="AE241" s="186">
        <v>1</v>
      </c>
      <c r="AF241" s="186">
        <v>1</v>
      </c>
      <c r="AG241" s="186" t="s">
        <v>248</v>
      </c>
      <c r="AH241" s="186" t="s">
        <v>248</v>
      </c>
      <c r="AI241" s="186">
        <v>1</v>
      </c>
      <c r="AJ241" s="186" t="s">
        <v>248</v>
      </c>
      <c r="AK241" s="186" t="s">
        <v>248</v>
      </c>
      <c r="AL241" s="186">
        <v>2</v>
      </c>
      <c r="AM241" s="186" t="s">
        <v>248</v>
      </c>
      <c r="AN241" s="186" t="s">
        <v>248</v>
      </c>
      <c r="AO241" s="186">
        <v>1</v>
      </c>
      <c r="AP241" s="186" t="s">
        <v>248</v>
      </c>
      <c r="AQ241" s="186">
        <v>1</v>
      </c>
      <c r="AR241" s="186" t="s">
        <v>248</v>
      </c>
      <c r="AS241" s="186" t="s">
        <v>248</v>
      </c>
      <c r="AT241" s="186" t="s">
        <v>248</v>
      </c>
      <c r="AU241" s="186">
        <v>1</v>
      </c>
      <c r="AV241" s="186">
        <v>2</v>
      </c>
      <c r="AW241" s="186">
        <v>1</v>
      </c>
      <c r="AX241" s="186" t="s">
        <v>248</v>
      </c>
      <c r="AY241" s="186" t="s">
        <v>248</v>
      </c>
      <c r="AZ241" s="186" t="s">
        <v>248</v>
      </c>
      <c r="BA241" s="186">
        <v>2</v>
      </c>
      <c r="BB241" s="186">
        <v>2</v>
      </c>
      <c r="BC241" s="186" t="s">
        <v>248</v>
      </c>
      <c r="BD241" s="186" t="s">
        <v>248</v>
      </c>
      <c r="BE241" s="186" t="s">
        <v>248</v>
      </c>
      <c r="BF241" s="186" t="s">
        <v>248</v>
      </c>
      <c r="BG241" s="186" t="s">
        <v>248</v>
      </c>
      <c r="BH241" s="186" t="s">
        <v>248</v>
      </c>
      <c r="BI241" s="186" t="s">
        <v>248</v>
      </c>
      <c r="BJ241" s="186" t="s">
        <v>248</v>
      </c>
      <c r="BK241" s="186" t="s">
        <v>248</v>
      </c>
      <c r="BL241" s="186" t="s">
        <v>248</v>
      </c>
      <c r="BM241" s="186" t="s">
        <v>248</v>
      </c>
      <c r="BN241" s="186" t="s">
        <v>248</v>
      </c>
      <c r="BO241" s="186" t="s">
        <v>248</v>
      </c>
      <c r="BP241" s="186" t="s">
        <v>248</v>
      </c>
      <c r="BQ241" s="186" t="s">
        <v>248</v>
      </c>
      <c r="BR241" s="186" t="s">
        <v>248</v>
      </c>
      <c r="BS241" s="186" t="s">
        <v>248</v>
      </c>
      <c r="BT241" s="186" t="s">
        <v>248</v>
      </c>
      <c r="BU241" s="186">
        <v>2</v>
      </c>
      <c r="BV241" s="186" t="s">
        <v>248</v>
      </c>
      <c r="BW241" s="186" t="s">
        <v>248</v>
      </c>
      <c r="BX241" s="186" t="s">
        <v>248</v>
      </c>
      <c r="BY241" s="186" t="s">
        <v>248</v>
      </c>
      <c r="BZ241" s="186" t="s">
        <v>248</v>
      </c>
      <c r="CA241" s="186" t="s">
        <v>248</v>
      </c>
      <c r="CB241" s="186" t="s">
        <v>248</v>
      </c>
      <c r="CC241" s="186" t="s">
        <v>248</v>
      </c>
      <c r="CD241" s="186">
        <v>2</v>
      </c>
      <c r="CE241" s="186" t="s">
        <v>248</v>
      </c>
      <c r="CF241" s="186" t="s">
        <v>248</v>
      </c>
      <c r="CG241" s="186">
        <v>2</v>
      </c>
      <c r="CH241" s="186" t="s">
        <v>248</v>
      </c>
      <c r="CI241" s="186" t="s">
        <v>248</v>
      </c>
      <c r="CJ241" s="186" t="s">
        <v>248</v>
      </c>
      <c r="CK241" s="186" t="s">
        <v>248</v>
      </c>
      <c r="CL241" s="186" t="s">
        <v>248</v>
      </c>
      <c r="CM241" s="186" t="s">
        <v>248</v>
      </c>
      <c r="CN241" s="186" t="s">
        <v>248</v>
      </c>
      <c r="CO241" s="186" t="s">
        <v>248</v>
      </c>
      <c r="CP241" s="186" t="s">
        <v>248</v>
      </c>
      <c r="CQ241" s="186" t="s">
        <v>248</v>
      </c>
      <c r="CR241" s="186" t="s">
        <v>248</v>
      </c>
      <c r="CS241" s="186" t="s">
        <v>248</v>
      </c>
      <c r="CT241" s="186" t="s">
        <v>248</v>
      </c>
      <c r="CU241" s="186" t="s">
        <v>248</v>
      </c>
      <c r="CV241" s="186" t="s">
        <v>248</v>
      </c>
      <c r="CW241" s="186">
        <v>2</v>
      </c>
      <c r="CX241" s="186" t="s">
        <v>248</v>
      </c>
      <c r="CY241" s="186" t="s">
        <v>248</v>
      </c>
      <c r="CZ241" s="186" t="s">
        <v>248</v>
      </c>
      <c r="DA241" s="186" t="s">
        <v>248</v>
      </c>
      <c r="DB241" s="186" t="s">
        <v>248</v>
      </c>
      <c r="DC241" s="186" t="s">
        <v>248</v>
      </c>
      <c r="DD241" s="186" t="s">
        <v>248</v>
      </c>
      <c r="DE241" s="186" t="s">
        <v>248</v>
      </c>
      <c r="DF241" s="186">
        <v>2</v>
      </c>
      <c r="DG241" s="186" t="s">
        <v>248</v>
      </c>
      <c r="DH241" s="186" t="s">
        <v>248</v>
      </c>
      <c r="DI241" s="186" t="s">
        <v>248</v>
      </c>
      <c r="DJ241" s="186" t="s">
        <v>248</v>
      </c>
      <c r="DK241" s="186" t="s">
        <v>248</v>
      </c>
      <c r="DL241" s="186" t="s">
        <v>248</v>
      </c>
      <c r="DM241" s="186" t="s">
        <v>248</v>
      </c>
      <c r="DN241" s="186" t="s">
        <v>248</v>
      </c>
      <c r="DO241" s="186" t="s">
        <v>248</v>
      </c>
      <c r="DP241" s="186" t="s">
        <v>248</v>
      </c>
      <c r="DQ241" s="186" t="s">
        <v>248</v>
      </c>
      <c r="DR241" s="186" t="s">
        <v>248</v>
      </c>
      <c r="DS241" s="186" t="s">
        <v>248</v>
      </c>
      <c r="DT241" s="186" t="s">
        <v>248</v>
      </c>
      <c r="DU241" s="186" t="s">
        <v>248</v>
      </c>
      <c r="DV241" s="186" t="s">
        <v>248</v>
      </c>
      <c r="DW241" s="186" t="s">
        <v>248</v>
      </c>
      <c r="DX241" s="186" t="s">
        <v>248</v>
      </c>
      <c r="DY241" s="186" t="s">
        <v>248</v>
      </c>
      <c r="DZ241" s="186" t="s">
        <v>248</v>
      </c>
      <c r="EA241" s="186" t="s">
        <v>248</v>
      </c>
      <c r="EB241" s="186" t="s">
        <v>248</v>
      </c>
      <c r="EC241" s="186" t="s">
        <v>248</v>
      </c>
      <c r="ED241" s="186" t="s">
        <v>248</v>
      </c>
      <c r="EE241" s="186" t="s">
        <v>248</v>
      </c>
      <c r="EF241" s="186" t="s">
        <v>248</v>
      </c>
      <c r="EG241" s="186" t="s">
        <v>248</v>
      </c>
      <c r="EH241" s="186" t="s">
        <v>248</v>
      </c>
      <c r="EI241" s="186" t="s">
        <v>248</v>
      </c>
      <c r="EJ241" s="186" t="s">
        <v>248</v>
      </c>
      <c r="EK241" s="186" t="s">
        <v>248</v>
      </c>
      <c r="EL241" s="184" t="s">
        <v>248</v>
      </c>
      <c r="EM241" s="184" t="s">
        <v>248</v>
      </c>
      <c r="EN241" s="184" t="s">
        <v>248</v>
      </c>
      <c r="EO241" s="186" t="s">
        <v>248</v>
      </c>
      <c r="EP241" s="186" t="s">
        <v>248</v>
      </c>
      <c r="EQ241" s="186" t="s">
        <v>248</v>
      </c>
      <c r="ER241" s="186" t="s">
        <v>248</v>
      </c>
      <c r="ES241" s="186" t="s">
        <v>248</v>
      </c>
      <c r="ET241" s="186" t="s">
        <v>248</v>
      </c>
      <c r="EU241" s="186" t="s">
        <v>248</v>
      </c>
      <c r="EV241" s="186" t="s">
        <v>248</v>
      </c>
      <c r="EW241" s="186" t="s">
        <v>248</v>
      </c>
      <c r="EX241" s="186" t="s">
        <v>248</v>
      </c>
      <c r="EY241" s="186" t="s">
        <v>248</v>
      </c>
      <c r="EZ241" s="186" t="s">
        <v>248</v>
      </c>
      <c r="FA241" s="186" t="s">
        <v>248</v>
      </c>
      <c r="FB241" s="186" t="s">
        <v>248</v>
      </c>
      <c r="FC241" s="186" t="s">
        <v>248</v>
      </c>
      <c r="FD241" s="186" t="s">
        <v>248</v>
      </c>
      <c r="FE241" s="186" t="s">
        <v>248</v>
      </c>
      <c r="FF241" s="186" t="s">
        <v>248</v>
      </c>
      <c r="FG241" s="186" t="s">
        <v>248</v>
      </c>
      <c r="FH241" s="186" t="s">
        <v>248</v>
      </c>
      <c r="FI241" s="186" t="s">
        <v>248</v>
      </c>
      <c r="FJ241" s="186" t="s">
        <v>248</v>
      </c>
      <c r="FK241" s="186" t="s">
        <v>248</v>
      </c>
      <c r="FL241" s="186" t="s">
        <v>248</v>
      </c>
      <c r="FM241" s="186" t="s">
        <v>248</v>
      </c>
      <c r="FN241" s="186" t="s">
        <v>248</v>
      </c>
      <c r="FO241" s="186" t="s">
        <v>248</v>
      </c>
      <c r="FP241" s="186" t="s">
        <v>248</v>
      </c>
      <c r="FQ241" s="187" t="s">
        <v>248</v>
      </c>
      <c r="FR241" s="187" t="s">
        <v>248</v>
      </c>
      <c r="FS241" s="186">
        <v>1</v>
      </c>
      <c r="FT241" s="186">
        <v>2</v>
      </c>
      <c r="FU241" s="186">
        <v>2</v>
      </c>
      <c r="FV241" s="186">
        <v>2</v>
      </c>
      <c r="FW241" s="186">
        <v>2</v>
      </c>
      <c r="FX241" s="186">
        <v>2</v>
      </c>
      <c r="FY241" s="186">
        <v>2</v>
      </c>
      <c r="FZ241" s="186">
        <v>2</v>
      </c>
      <c r="GA241" s="186" t="s">
        <v>248</v>
      </c>
      <c r="GB241" s="186" t="s">
        <v>248</v>
      </c>
      <c r="GC241" s="186">
        <v>2</v>
      </c>
      <c r="GD241" s="186">
        <v>2</v>
      </c>
      <c r="GE241" s="186" t="s">
        <v>248</v>
      </c>
      <c r="GF241" s="186" t="s">
        <v>248</v>
      </c>
      <c r="GG241" s="186" t="s">
        <v>248</v>
      </c>
      <c r="GH241" s="186" t="s">
        <v>248</v>
      </c>
      <c r="GI241" s="186" t="s">
        <v>248</v>
      </c>
      <c r="GJ241" s="186" t="s">
        <v>248</v>
      </c>
      <c r="GK241" s="186" t="s">
        <v>248</v>
      </c>
      <c r="GL241" s="186" t="s">
        <v>248</v>
      </c>
      <c r="GM241" s="186" t="s">
        <v>248</v>
      </c>
      <c r="GN241" s="186" t="s">
        <v>248</v>
      </c>
      <c r="GO241" s="186" t="s">
        <v>248</v>
      </c>
      <c r="GP241" s="186" t="s">
        <v>248</v>
      </c>
      <c r="GQ241" s="186" t="s">
        <v>248</v>
      </c>
      <c r="GR241" s="186" t="s">
        <v>248</v>
      </c>
      <c r="GS241" s="186" t="s">
        <v>248</v>
      </c>
      <c r="GT241" s="186" t="s">
        <v>248</v>
      </c>
      <c r="GU241" s="186" t="s">
        <v>248</v>
      </c>
      <c r="GV241" s="186" t="s">
        <v>248</v>
      </c>
      <c r="GW241" s="186" t="s">
        <v>248</v>
      </c>
      <c r="GX241" s="186" t="s">
        <v>248</v>
      </c>
      <c r="GY241" s="186" t="s">
        <v>248</v>
      </c>
      <c r="GZ241" s="261" t="s">
        <v>248</v>
      </c>
      <c r="HA241" s="261" t="s">
        <v>248</v>
      </c>
      <c r="HB241" s="188">
        <f t="shared" ref="HB241" si="50">SUM(G241:GE241)</f>
        <v>59</v>
      </c>
    </row>
    <row r="242" spans="1:210" ht="24.9" customHeight="1" thickBot="1" x14ac:dyDescent="0.35">
      <c r="A242" s="108" t="str">
        <f t="shared" ref="A242" si="51">A241</f>
        <v>Prod.-Q-2</v>
      </c>
      <c r="B242" s="108" t="str">
        <f t="shared" ref="B242" si="52">B241</f>
        <v>Pracownik Produkcji</v>
      </c>
      <c r="C242" s="108" t="str">
        <f t="shared" ref="C242" si="53">C241</f>
        <v>GJ</v>
      </c>
      <c r="D242" s="108">
        <f t="shared" ref="D242" si="54">D241</f>
        <v>354</v>
      </c>
      <c r="E242" s="395"/>
      <c r="F242" s="189" t="s">
        <v>375</v>
      </c>
      <c r="G242" s="192">
        <f>IF(INDEX(tab_MinKomp[Przepisy BHP / BHP Vorschriften],MATCH($B241,tab_MinKomp[[Stanowisko / Position ]:[Stanowisko / Position ]],0))="n/a","n/a",G241-INDEX(tab_MinKomp[Przepisy BHP / BHP Vorschriften],MATCH($B241,tab_MinKomp[[Stanowisko / Position ]:[Stanowisko / Position ]],0)))</f>
        <v>0</v>
      </c>
      <c r="H242" s="193">
        <f>IF(INDEX(tab_MinKomp[Przepisy PPOŻ / Brandschutzbestimmungen],MATCH($B241,tab_MinKomp[[Stanowisko / Position ]:[Stanowisko / Position ]],0))="n/a","n/a",H241-INDEX(tab_MinKomp[Przepisy PPOŻ / Brandschutzbestimmungen],MATCH($B241,tab_MinKomp[[Stanowisko / Position ]:[Stanowisko / Position ]],0)))</f>
        <v>1</v>
      </c>
      <c r="I242" s="193">
        <f>IF(INDEX(tab_MinKomp[Ryzyko zawodowe na stanowiskach pracyv/ Berufliche Risiken an Arbeitsstellen],MATCH($B241,tab_MinKomp[[Stanowisko / Position ]:[Stanowisko / Position ]],0))="n/a","n/a",I241-INDEX(tab_MinKomp[Ryzyko zawodowe na stanowiskach pracyv/ Berufliche Risiken an Arbeitsstellen],MATCH($B241,tab_MinKomp[[Stanowisko / Position ]:[Stanowisko / Position ]],0)))</f>
        <v>0</v>
      </c>
      <c r="J242" s="193">
        <f>IF(INDEX(tab_MinKomp[Gospodarka substancjami niebezpiecznymi / Gefahrstoffmanagement],MATCH($B241,tab_MinKomp[[Stanowisko / Position ]:[Stanowisko / Position ]],0))="n/a","n/a",J241-INDEX(tab_MinKomp[Gospodarka substancjami niebezpiecznymi / Gefahrstoffmanagement],MATCH($B241,tab_MinKomp[[Stanowisko / Position ]:[Stanowisko / Position ]],0)))</f>
        <v>1</v>
      </c>
      <c r="K242" s="193">
        <f>IF(INDEX(tab_MinKomp[Gospodarka odpadami / Abfallwirtschaft],MATCH($B241,tab_MinKomp[[Stanowisko / Position ]:[Stanowisko / Position ]],0))="n/a","n/a",K241-INDEX(tab_MinKomp[Gospodarka odpadami / Abfallwirtschaft],MATCH($B241,tab_MinKomp[[Stanowisko / Position ]:[Stanowisko / Position ]],0)))</f>
        <v>1</v>
      </c>
      <c r="L242" s="194" t="str">
        <f>IF(INDEX(tab_MinKomp[Przepisy kodeksu pracy / Bestimmungen des Arbeitsgesetzes],MATCH($B241,tab_MinKomp[[Stanowisko / Position ]:[Stanowisko / Position ]],0))="n/a","n/a",L241-INDEX(tab_MinKomp[Przepisy kodeksu pracy / Bestimmungen des Arbeitsgesetzes],MATCH($B241,tab_MinKomp[[Stanowisko / Position ]:[Stanowisko / Position ]],0)))</f>
        <v>n/a</v>
      </c>
      <c r="M242" s="195" t="str">
        <f>IF(INDEX(tab_MinKomp[Przepisy o ub.społ. ZUS  / Sozialversicherungsvorschriften],MATCH($B241,tab_MinKomp[[Stanowisko / Position ]:[Stanowisko / Position ]],0))="n/a","n/a",M241-INDEX(tab_MinKomp[Przepisy o ub.społ. ZUS  / Sozialversicherungsvorschriften],MATCH($B241,tab_MinKomp[[Stanowisko / Position ]:[Stanowisko / Position ]],0)))</f>
        <v>n/a</v>
      </c>
      <c r="N242" s="194" t="str">
        <f>IF(INDEX(tab_MinKomp[PRZEPISY O PDOF /persönlich Einkommensteuergesetz ],MATCH($B241,tab_MinKomp[[Stanowisko / Position ]:[Stanowisko / Position ]],0))="n/a","n/a",N241-INDEX(tab_MinKomp[PRZEPISY O PDOF /persönlich Einkommensteuergesetz ],MATCH($B241,tab_MinKomp[[Stanowisko / Position ]:[Stanowisko / Position ]],0)))</f>
        <v>n/a</v>
      </c>
      <c r="O242" s="194">
        <f>IF(INDEX(tab_MinKomp[Regulamin pracy / Arbeitsordnung],MATCH($B241,tab_MinKomp[[Stanowisko / Position ]:[Stanowisko / Position ]],0))="n/a","n/a",O241-INDEX(tab_MinKomp[Regulamin pracy / Arbeitsordnung],MATCH($B241,tab_MinKomp[[Stanowisko / Position ]:[Stanowisko / Position ]],0)))</f>
        <v>1</v>
      </c>
      <c r="P242" s="194">
        <f>IF(INDEX(tab_MinKomp[Regulamin wynagradzania / Vergütungsordnung],MATCH($B241,tab_MinKomp[[Stanowisko / Position ]:[Stanowisko / Position ]],0))="n/a","n/a",P241-INDEX(tab_MinKomp[Regulamin wynagradzania / Vergütungsordnung],MATCH($B241,tab_MinKomp[[Stanowisko / Position ]:[Stanowisko / Position ]],0)))</f>
        <v>1</v>
      </c>
      <c r="Q242" s="194" t="str">
        <f>IF(INDEX(tab_MinKomp[System R2PŁATNIK PRO: Płace / Lohnabrechnung],MATCH($B241,tab_MinKomp[[Stanowisko / Position ]:[Stanowisko / Position ]],0))="n/a","n/a",Q241-INDEX(tab_MinKomp[System R2PŁATNIK PRO: Płace / Lohnabrechnung],MATCH($B241,tab_MinKomp[[Stanowisko / Position ]:[Stanowisko / Position ]],0)))</f>
        <v>n/a</v>
      </c>
      <c r="R242" s="194" t="str">
        <f>IF(INDEX(tab_MinKomp[SystemR2PŁATNIK PRO: KADRY / Personaldaten],MATCH($B241,tab_MinKomp[[Stanowisko / Position ]:[Stanowisko / Position ]],0))="n/a","n/a",R241-INDEX(tab_MinKomp[SystemR2PŁATNIK PRO: KADRY / Personaldaten],MATCH($B241,tab_MinKomp[[Stanowisko / Position ]:[Stanowisko / Position ]],0)))</f>
        <v>n/a</v>
      </c>
      <c r="S242" s="194" t="str">
        <f>IF(INDEX(tab_MinKomp[SYSTEM R2PŁATNIK PRO: zarządzanie pracownikami / Arbeitsverwaltung],MATCH($B241,tab_MinKomp[[Stanowisko / Position ]:[Stanowisko / Position ]],0))="n/a","n/a",S241-INDEX(tab_MinKomp[SYSTEM R2PŁATNIK PRO: zarządzanie pracownikami / Arbeitsverwaltung],MATCH($B241,tab_MinKomp[[Stanowisko / Position ]:[Stanowisko / Position ]],0)))</f>
        <v>n/a</v>
      </c>
      <c r="T242" s="194" t="str">
        <f>IF(INDEX(tab_MinKomp[Doradztwo, wsparcie personalne / Personalberatung und Unterstützung],MATCH($B241,tab_MinKomp[[Stanowisko / Position ]:[Stanowisko / Position ]],0))="n/a","n/a",T241-INDEX(tab_MinKomp[Doradztwo, wsparcie personalne / Personalberatung und Unterstützung],MATCH($B241,tab_MinKomp[[Stanowisko / Position ]:[Stanowisko / Position ]],0)))</f>
        <v>n/a</v>
      </c>
      <c r="U242" s="194" t="str">
        <f>IF(INDEX(tab_MinKomp[Przepisy o podatku VAT / MwSt.- Gesetz],MATCH($B241,tab_MinKomp[[Stanowisko / Position ]:[Stanowisko / Position ]],0))="n/a","n/a",U241-INDEX(tab_MinKomp[Przepisy o podatku VAT / MwSt.- Gesetz],MATCH($B241,tab_MinKomp[[Stanowisko / Position ]:[Stanowisko / Position ]],0)))</f>
        <v>n/a</v>
      </c>
      <c r="V242" s="194" t="str">
        <f>IF(INDEX(tab_MinKomp[PrzepisyPDOP / geschäftlich Einkommensteuergesetz],MATCH($B241,tab_MinKomp[[Stanowisko / Position ]:[Stanowisko / Position ]],0))="n/a","n/a",V241-INDEX(tab_MinKomp[PrzepisyPDOP / geschäftlich Einkommensteuergesetz],MATCH($B241,tab_MinKomp[[Stanowisko / Position ]:[Stanowisko / Position ]],0)))</f>
        <v>n/a</v>
      </c>
      <c r="W242" s="194" t="str">
        <f>IF(INDEX(tab_MinKomp[System BAAN / FINANSE (FIBU)],MATCH($B241,tab_MinKomp[[Stanowisko / Position ]:[Stanowisko / Position ]],0))="n/a","n/a",W241-INDEX(tab_MinKomp[System BAAN / FINANSE (FIBU)],MATCH($B241,tab_MinKomp[[Stanowisko / Position ]:[Stanowisko / Position ]],0)))</f>
        <v>n/a</v>
      </c>
      <c r="X242" s="194" t="str">
        <f>IF(INDEX(tab_MinKomp[Systemy pomocnicze / Hilfssysteme(STOCKPROGRAM, KALK2000 etc.)],MATCH($B241,tab_MinKomp[[Stanowisko / Position ]:[Stanowisko / Position ]],0))="n/a","n/a",X241-INDEX(tab_MinKomp[Systemy pomocnicze / Hilfssysteme(STOCKPROGRAM, KALK2000 etc.)],MATCH($B241,tab_MinKomp[[Stanowisko / Position ]:[Stanowisko / Position ]],0)))</f>
        <v>n/a</v>
      </c>
      <c r="Y242" s="194" t="str">
        <f>IF(INDEX(tab_MinKomp[Polityka rachunkowości / Buchführungspolitik],MATCH($B241,tab_MinKomp[[Stanowisko / Position ]:[Stanowisko / Position ]],0))="n/a","n/a",Y241-INDEX(tab_MinKomp[Polityka rachunkowości / Buchführungspolitik],MATCH($B241,tab_MinKomp[[Stanowisko / Position ]:[Stanowisko / Position ]],0)))</f>
        <v>n/a</v>
      </c>
      <c r="Z242" s="194" t="str">
        <f>IF(INDEX(tab_MinKomp[Ustawa o rachunkowości / Rechnungslegungsgesetz],MATCH($B241,tab_MinKomp[[Stanowisko / Position ]:[Stanowisko / Position ]],0))="n/a","n/a",Z241-INDEX(tab_MinKomp[Ustawa o rachunkowości / Rechnungslegungsgesetz],MATCH($B241,tab_MinKomp[[Stanowisko / Position ]:[Stanowisko / Position ]],0)))</f>
        <v>n/a</v>
      </c>
      <c r="AA242" s="194" t="str">
        <f>IF(INDEX(tab_MinKomp[WORKFLOW - TS-100],MATCH($B241,tab_MinKomp[[Stanowisko / Position ]:[Stanowisko / Position ]],0))="n/a","n/a",AA241-INDEX(tab_MinKomp[WORKFLOW - TS-100],MATCH($B241,tab_MinKomp[[Stanowisko / Position ]:[Stanowisko / Position ]],0)))</f>
        <v>n/a</v>
      </c>
      <c r="AB242" s="194" t="str">
        <f>IF(INDEX(tab_MinKomp[WORKFLOW - SFMS],MATCH($B241,tab_MinKomp[[Stanowisko / Position ]:[Stanowisko / Position ]],0))="n/a","n/a",AB241-INDEX(tab_MinKomp[WORKFLOW - SFMS],MATCH($B241,tab_MinKomp[[Stanowisko / Position ]:[Stanowisko / Position ]],0)))</f>
        <v>n/a</v>
      </c>
      <c r="AC242" s="194" t="str">
        <f>IF(INDEX(tab_MinKomp[System ISO 9001:2015],MATCH($B241,tab_MinKomp[[Stanowisko / Position ]:[Stanowisko / Position ]],0))="n/a","n/a",AC241-INDEX(tab_MinKomp[System ISO 9001:2015],MATCH($B241,tab_MinKomp[[Stanowisko / Position ]:[Stanowisko / Position ]],0)))</f>
        <v>n/a</v>
      </c>
      <c r="AD242" s="194" t="str">
        <f>IF(INDEX(tab_MinKomp[System ISO 9001:2015],MATCH($B241,tab_MinKomp[[Stanowisko / Position ]:[Stanowisko / Position ]],0))="n/a","n/a",AD241-INDEX(tab_MinKomp[System ISO 9001:2015],MATCH($B241,tab_MinKomp[[Stanowisko / Position ]:[Stanowisko / Position ]],0)))</f>
        <v>n/a</v>
      </c>
      <c r="AE242" s="194" t="str">
        <f>IF(INDEX(tab_MinKomp[System ISO 9001:2015],MATCH($B241,tab_MinKomp[[Stanowisko / Position ]:[Stanowisko / Position ]],0))="n/a","n/a",AE241-INDEX(tab_MinKomp[System ISO 9001:2015],MATCH($B241,tab_MinKomp[[Stanowisko / Position ]:[Stanowisko / Position ]],0)))</f>
        <v>n/a</v>
      </c>
      <c r="AF242" s="194" t="str">
        <f>IF(INDEX(tab_MinKomp[System ISO 9001:2015],MATCH($B241,tab_MinKomp[[Stanowisko / Position ]:[Stanowisko / Position ]],0))="n/a","n/a",AF241-INDEX(tab_MinKomp[System ISO 9001:2015],MATCH($B241,tab_MinKomp[[Stanowisko / Position ]:[Stanowisko / Position ]],0)))</f>
        <v>n/a</v>
      </c>
      <c r="AG242" s="194" t="str">
        <f>IF(INDEX(tab_MinKomp[Wymagania VDA 6.3 Process / Forderungen],MATCH($B241,tab_MinKomp[[Stanowisko / Position ]:[Stanowisko / Position ]],0))="n/a","n/a",AG241-INDEX(tab_MinKomp[Wymagania VDA 6.3 Process / Forderungen],MATCH($B241,tab_MinKomp[[Stanowisko / Position ]:[Stanowisko / Position ]],0)))</f>
        <v>n/a</v>
      </c>
      <c r="AH242" s="194" t="str">
        <f>IF(INDEX(tab_MinKomp[Wymagania VDA 6.5 Product / Forderungen],MATCH($B241,tab_MinKomp[[Stanowisko / Position ]:[Stanowisko / Position ]],0))="n/a","n/a",AH241-INDEX(tab_MinKomp[Wymagania VDA 6.5 Product / Forderungen],MATCH($B241,tab_MinKomp[[Stanowisko / Position ]:[Stanowisko / Position ]],0)))</f>
        <v>n/a</v>
      </c>
      <c r="AI242" s="194" t="str">
        <f>IF(INDEX(tab_MinKomp[System ISO 9001:2015],MATCH($B241,tab_MinKomp[[Stanowisko / Position ]:[Stanowisko / Position ]],0))="n/a","n/a",AI241-INDEX(tab_MinKomp[System ISO 9001:2015],MATCH($B241,tab_MinKomp[[Stanowisko / Position ]:[Stanowisko / Position ]],0)))</f>
        <v>n/a</v>
      </c>
      <c r="AJ242" s="194" t="str">
        <f>IF(INDEX(tab_MinKomp[Auditor systemu ISO 17021:2018],MATCH($B241,tab_MinKomp[[Stanowisko / Position ]:[Stanowisko / Position ]],0))="n/a","n/a",AJ241-INDEX(tab_MinKomp[Auditor systemu ISO 17021:2018],MATCH($B241,tab_MinKomp[[Stanowisko / Position ]:[Stanowisko / Position ]],0)))</f>
        <v>n/a</v>
      </c>
      <c r="AK242" s="194" t="str">
        <f>IF(INDEX(tab_MinKomp[Pełnomocnik systemu / Systemvertreter],MATCH($B241,tab_MinKomp[[Stanowisko / Position ]:[Stanowisko / Position ]],0))="n/a","n/a",AK241-INDEX(tab_MinKomp[Pełnomocnik systemu / Systemvertreter],MATCH($B241,tab_MinKomp[[Stanowisko / Position ]:[Stanowisko / Position ]],0)))</f>
        <v>n/a</v>
      </c>
      <c r="AL242" s="194">
        <f>IF(INDEX(tab_MinKomp[Polityka Etyczna - Compliance],MATCH($B241,tab_MinKomp[[Stanowisko / Position ]:[Stanowisko / Position ]],0))="n/a","n/a",AL241-INDEX(tab_MinKomp[Polityka Etyczna - Compliance],MATCH($B241,tab_MinKomp[[Stanowisko / Position ]:[Stanowisko / Position ]],0)))</f>
        <v>1</v>
      </c>
      <c r="AM242" s="194" t="str">
        <f>IF(INDEX(tab_MinKomp[WDRAŻANIE NOWYCH PROJEKTÓW/ PROCEDURA CTM],MATCH($B241,tab_MinKomp[[Stanowisko / Position ]:[Stanowisko / Position ]],0))="n/a","n/a",AM241-INDEX(tab_MinKomp[WDRAŻANIE NOWYCH PROJEKTÓW/ PROCEDURA CTM],MATCH($B241,tab_MinKomp[[Stanowisko / Position ]:[Stanowisko / Position ]],0)))</f>
        <v>n/a</v>
      </c>
      <c r="AN242" s="194" t="str">
        <f>IF(INDEX(tab_MinKomp[KAMIENIE MILOWE MSL/PIFF],MATCH($B241,tab_MinKomp[[Stanowisko / Position ]:[Stanowisko / Position ]],0))="n/a","n/a",AN241-INDEX(tab_MinKomp[KAMIENIE MILOWE MSL/PIFF],MATCH($B241,tab_MinKomp[[Stanowisko / Position ]:[Stanowisko / Position ]],0)))</f>
        <v>n/a</v>
      </c>
      <c r="AO242" s="194">
        <f>IF(INDEX(tab_MinKomp[CP],MATCH($B241,tab_MinKomp[[Stanowisko / Position ]:[Stanowisko / Position ]],0))="n/a","n/a",AO241-INDEX(tab_MinKomp[CP],MATCH($B241,tab_MinKomp[[Stanowisko / Position ]:[Stanowisko / Position ]],0)))</f>
        <v>0</v>
      </c>
      <c r="AP242" s="194" t="str">
        <f>IF(INDEX(tab_MinKomp[FMEA],MATCH($B241,tab_MinKomp[[Stanowisko / Position ]:[Stanowisko / Position ]],0))="n/a","n/a",AP241-INDEX(tab_MinKomp[FMEA],MATCH($B241,tab_MinKomp[[Stanowisko / Position ]:[Stanowisko / Position ]],0)))</f>
        <v>n/a</v>
      </c>
      <c r="AQ242" s="194">
        <f>IF(INDEX(tab_MinKomp[FLOW CHART],MATCH($B241,tab_MinKomp[[Stanowisko / Position ]:[Stanowisko / Position ]],0))="n/a","n/a",AQ241-INDEX(tab_MinKomp[FLOW CHART],MATCH($B241,tab_MinKomp[[Stanowisko / Position ]:[Stanowisko / Position ]],0)))</f>
        <v>0</v>
      </c>
      <c r="AR242" s="194" t="str">
        <f>IF(INDEX(tab_MinKomp[APQP],MATCH($B241,tab_MinKomp[[Stanowisko / Position ]:[Stanowisko / Position ]],0))="n/a","n/a",AR241-INDEX(tab_MinKomp[APQP],MATCH($B241,tab_MinKomp[[Stanowisko / Position ]:[Stanowisko / Position ]],0)))</f>
        <v>n/a</v>
      </c>
      <c r="AS242" s="194" t="str">
        <f>IF(INDEX(tab_MinKomp[MSA],MATCH($B241,tab_MinKomp[[Stanowisko / Position ]:[Stanowisko / Position ]],0))="n/a","n/a",AS241-INDEX(tab_MinKomp[MSA],MATCH($B241,tab_MinKomp[[Stanowisko / Position ]:[Stanowisko / Position ]],0)))</f>
        <v>n/a</v>
      </c>
      <c r="AT242" s="194" t="str">
        <f>IF(INDEX(tab_MinKomp[SPC],MATCH($B241,tab_MinKomp[[Stanowisko / Position ]:[Stanowisko / Position ]],0))="n/a","n/a",AT241-INDEX(tab_MinKomp[SPC],MATCH($B241,tab_MinKomp[[Stanowisko / Position ]:[Stanowisko / Position ]],0)))</f>
        <v>n/a</v>
      </c>
      <c r="AU242" s="194" t="str">
        <f>IF(INDEX(tab_MinKomp[CSR (SPECYFICZNE WYMAGANIA KLIENTA)],MATCH($B241,tab_MinKomp[[Stanowisko / Position ]:[Stanowisko / Position ]],0))="n/a","n/a",AU241-INDEX(tab_MinKomp[CSR (SPECYFICZNE WYMAGANIA KLIENTA)],MATCH($B241,tab_MinKomp[[Stanowisko / Position ]:[Stanowisko / Position ]],0)))</f>
        <v>n/a</v>
      </c>
      <c r="AV242" s="194">
        <f>IF(INDEX(tab_MinKomp[5S],MATCH($B241,tab_MinKomp[[Stanowisko / Position ]:[Stanowisko / Position ]],0))="n/a","n/a",AV241-INDEX(tab_MinKomp[5S],MATCH($B241,tab_MinKomp[[Stanowisko / Position ]:[Stanowisko / Position ]],0)))</f>
        <v>0</v>
      </c>
      <c r="AW242" s="194">
        <f>IF(INDEX(tab_MinKomp[LEAN MANAGEMENT],MATCH($B241,tab_MinKomp[[Stanowisko / Position ]:[Stanowisko / Position ]],0))="n/a","n/a",AW241-INDEX(tab_MinKomp[LEAN MANAGEMENT],MATCH($B241,tab_MinKomp[[Stanowisko / Position ]:[Stanowisko / Position ]],0)))</f>
        <v>0</v>
      </c>
      <c r="AX242" s="194" t="str">
        <f>IF(INDEX(tab_MinKomp[5R],MATCH($B241,tab_MinKomp[[Stanowisko / Position ]:[Stanowisko / Position ]],0))="n/a","n/a",AX241-INDEX(tab_MinKomp[5R],MATCH($B241,tab_MinKomp[[Stanowisko / Position ]:[Stanowisko / Position ]],0)))</f>
        <v>n/a</v>
      </c>
      <c r="AY242" s="194" t="str">
        <f>IF(INDEX(tab_MinKomp[Six Sigma],MATCH($B241,tab_MinKomp[[Stanowisko / Position ]:[Stanowisko / Position ]],0))="n/a","n/a",AY241-INDEX(tab_MinKomp[Six Sigma],MATCH($B241,tab_MinKomp[[Stanowisko / Position ]:[Stanowisko / Position ]],0)))</f>
        <v>n/a</v>
      </c>
      <c r="AZ242" s="194" t="str">
        <f>IF(INDEX(tab_MinKomp[System BAAN / Distribution &amp; Supply Chain],MATCH($B241,tab_MinKomp[[Stanowisko / Position ]:[Stanowisko / Position ]],0))="n/a","n/a",AZ241-INDEX(tab_MinKomp[System BAAN / Distribution &amp; Supply Chain],MATCH($B241,tab_MinKomp[[Stanowisko / Position ]:[Stanowisko / Position ]],0)))</f>
        <v>n/a</v>
      </c>
      <c r="BA242" s="194" t="str">
        <f>IF(INDEX(tab_MinKomp[Gospodarka magazynowa / Lagerverwaltung],MATCH($B241,tab_MinKomp[[Stanowisko / Position ]:[Stanowisko / Position ]],0))="n/a","n/a",BA241-INDEX(tab_MinKomp[Gospodarka magazynowa / Lagerverwaltung],MATCH($B241,tab_MinKomp[[Stanowisko / Position ]:[Stanowisko / Position ]],0)))</f>
        <v>n/a</v>
      </c>
      <c r="BB242" s="194" t="str">
        <f>IF(INDEX(tab_MinKomp[Inwentaryzacja - organizacja i przebieg / Inventurprozess],MATCH($B241,tab_MinKomp[[Stanowisko / Position ]:[Stanowisko / Position ]],0))="n/a","n/a",BB241-INDEX(tab_MinKomp[Inwentaryzacja - organizacja i przebieg / Inventurprozess],MATCH($B241,tab_MinKomp[[Stanowisko / Position ]:[Stanowisko / Position ]],0)))</f>
        <v>n/a</v>
      </c>
      <c r="BC242" s="194" t="str">
        <f>IF(INDEX(tab_MinKomp[Organizacja dostaw / Versorgungsorganisation],MATCH($B241,tab_MinKomp[[Stanowisko / Position ]:[Stanowisko / Position ]],0))="n/a","n/a",BC241-INDEX(tab_MinKomp[Organizacja dostaw / Versorgungsorganisation],MATCH($B241,tab_MinKomp[[Stanowisko / Position ]:[Stanowisko / Position ]],0)))</f>
        <v>n/a</v>
      </c>
      <c r="BD242" s="194" t="str">
        <f>IF(INDEX(tab_MinKomp[Organizacja wysyłek / Organisation von Lieferungen],MATCH($B241,tab_MinKomp[[Stanowisko / Position ]:[Stanowisko / Position ]],0))="n/a","n/a",BD241-INDEX(tab_MinKomp[Organizacja wysyłek / Organisation von Lieferungen],MATCH($B241,tab_MinKomp[[Stanowisko / Position ]:[Stanowisko / Position ]],0)))</f>
        <v>n/a</v>
      </c>
      <c r="BE242" s="194" t="str">
        <f>IF(INDEX(tab_MinKomp[Analiza magazynowa - Program Polen.mdb / Inventuranalyse],MATCH($B241,tab_MinKomp[[Stanowisko / Position ]:[Stanowisko / Position ]],0))="n/a","n/a",BE241-INDEX(tab_MinKomp[Analiza magazynowa - Program Polen.mdb / Inventuranalyse],MATCH($B241,tab_MinKomp[[Stanowisko / Position ]:[Stanowisko / Position ]],0)))</f>
        <v>n/a</v>
      </c>
      <c r="BF242" s="190" t="str">
        <f>IF(INDEX(tab_MinKomp[MMOG (Materials Management Operations Guidelines)],MATCH($B241,tab_MinKomp[[Stanowisko / Position ]:[Stanowisko / Position ]],0))="n/a","n/a",BF241-INDEX(tab_MinKomp[MMOG (Materials Management Operations Guidelines)],MATCH($B241,tab_MinKomp[[Stanowisko / Position ]:[Stanowisko / Position ]],0)))</f>
        <v>n/a</v>
      </c>
      <c r="BG242" s="190" t="str">
        <f>IF(INDEX(tab_MinKomp[GPP],MATCH($B241,tab_MinKomp[[Stanowisko / Position ]:[Stanowisko / Position ]],0))="n/a","n/a",BG241-INDEX(tab_MinKomp[GPP],MATCH($B241,tab_MinKomp[[Stanowisko / Position ]:[Stanowisko / Position ]],0)))</f>
        <v>n/a</v>
      </c>
      <c r="BH242" s="190" t="str">
        <f>IF(INDEX(tab_MinKomp[AIAG (Automotive Industry Action Group)],MATCH($B241,tab_MinKomp[[Stanowisko / Position ]:[Stanowisko / Position ]],0))="n/a","n/a",BH241-INDEX(tab_MinKomp[AIAG (Automotive Industry Action Group)],MATCH($B241,tab_MinKomp[[Stanowisko / Position ]:[Stanowisko / Position ]],0)))</f>
        <v>n/a</v>
      </c>
      <c r="BI242" s="190" t="str">
        <f>IF(INDEX(tab_MinKomp[Super-G disputes],MATCH($B241,tab_MinKomp[[Stanowisko / Position ]:[Stanowisko / Position ]],0))="n/a","n/a",BI241-INDEX(tab_MinKomp[Super-G disputes],MATCH($B241,tab_MinKomp[[Stanowisko / Position ]:[Stanowisko / Position ]],0)))</f>
        <v>n/a</v>
      </c>
      <c r="BJ242" s="190" t="str">
        <f>IF(INDEX(tab_MinKomp[CMMS3/eDDL (Direct Data Link)],MATCH($B241,tab_MinKomp[[Stanowisko / Position ]:[Stanowisko / Position ]],0))="n/a","n/a",BJ241-INDEX(tab_MinKomp[CMMS3/eDDL (Direct Data Link)],MATCH($B241,tab_MinKomp[[Stanowisko / Position ]:[Stanowisko / Position ]],0)))</f>
        <v>n/a</v>
      </c>
      <c r="BK242" s="190" t="str">
        <f>IF(INDEX(tab_MinKomp[MP&amp;L (Material Planning and Logistics)],MATCH($B241,tab_MinKomp[[Stanowisko / Position ]:[Stanowisko / Position ]],0))="n/a","n/a",BK241-INDEX(tab_MinKomp[MP&amp;L (Material Planning and Logistics)],MATCH($B241,tab_MinKomp[[Stanowisko / Position ]:[Stanowisko / Position ]],0)))</f>
        <v>n/a</v>
      </c>
      <c r="BL242" s="190" t="str">
        <f>IF(INDEX(tab_MinKomp[Supplier delivery rating],MATCH($B241,tab_MinKomp[[Stanowisko / Position ]:[Stanowisko / Position ]],0))="n/a","n/a",BL241-INDEX(tab_MinKomp[Supplier delivery rating],MATCH($B241,tab_MinKomp[[Stanowisko / Position ]:[Stanowisko / Position ]],0)))</f>
        <v>n/a</v>
      </c>
      <c r="BM242" s="194" t="str">
        <f>IF(INDEX(tab_MinKomp[Planowanie produkcji / Produktionsplanung],MATCH($B241,tab_MinKomp[[Stanowisko / Position ]:[Stanowisko / Position ]],0))="n/a","n/a",BM241-INDEX(tab_MinKomp[Planowanie produkcji / Produktionsplanung],MATCH($B241,tab_MinKomp[[Stanowisko / Position ]:[Stanowisko / Position ]],0)))</f>
        <v>n/a</v>
      </c>
      <c r="BN242" s="194" t="str">
        <f>IF(INDEX(tab_MinKomp[Planowanie produkcji / Produktionsplanung],MATCH($B241,tab_MinKomp[[Stanowisko / Position ]:[Stanowisko / Position ]],0))="n/a","n/a",BN241-INDEX(tab_MinKomp[Planowanie produkcji / Produktionsplanung],MATCH($B241,tab_MinKomp[[Stanowisko / Position ]:[Stanowisko / Position ]],0)))</f>
        <v>n/a</v>
      </c>
      <c r="BO242" s="194" t="str">
        <f>IF(INDEX(tab_MinKomp[Planowanie produkcji / Produktionsplanung],MATCH($B241,tab_MinKomp[[Stanowisko / Position ]:[Stanowisko / Position ]],0))="n/a","n/a",BO241-INDEX(tab_MinKomp[Planowanie produkcji / Produktionsplanung],MATCH($B241,tab_MinKomp[[Stanowisko / Position ]:[Stanowisko / Position ]],0)))</f>
        <v>n/a</v>
      </c>
      <c r="BP242" s="194" t="str">
        <f>IF(INDEX(tab_MinKomp[Planowanie produkcji / Produktionsplanung],MATCH($B241,tab_MinKomp[[Stanowisko / Position ]:[Stanowisko / Position ]],0))="n/a","n/a",BP241-INDEX(tab_MinKomp[Planowanie produkcji / Produktionsplanung],MATCH($B241,tab_MinKomp[[Stanowisko / Position ]:[Stanowisko / Position ]],0)))</f>
        <v>n/a</v>
      </c>
      <c r="BQ242" s="194" t="str">
        <f>IF(INDEX(tab_MinKomp[Planowanie produkcji / Produktionsplanung],MATCH($B241,tab_MinKomp[[Stanowisko / Position ]:[Stanowisko / Position ]],0))="n/a","n/a",BQ241-INDEX(tab_MinKomp[Planowanie produkcji / Produktionsplanung],MATCH($B241,tab_MinKomp[[Stanowisko / Position ]:[Stanowisko / Position ]],0)))</f>
        <v>n/a</v>
      </c>
      <c r="BR242" s="194" t="str">
        <f>IF(INDEX(tab_MinKomp[Planowanie produkcji / Produktionsplanung],MATCH($B241,tab_MinKomp[[Stanowisko / Position ]:[Stanowisko / Position ]],0))="n/a","n/a",BR241-INDEX(tab_MinKomp[Planowanie produkcji / Produktionsplanung],MATCH($B241,tab_MinKomp[[Stanowisko / Position ]:[Stanowisko / Position ]],0)))</f>
        <v>n/a</v>
      </c>
      <c r="BS242" s="194" t="str">
        <f>IF(INDEX(tab_MinKomp[Planowanie produkcji / Produktionsplanung],MATCH($B241,tab_MinKomp[[Stanowisko / Position ]:[Stanowisko / Position ]],0))="n/a","n/a",BS241-INDEX(tab_MinKomp[Planowanie produkcji / Produktionsplanung],MATCH($B241,tab_MinKomp[[Stanowisko / Position ]:[Stanowisko / Position ]],0)))</f>
        <v>n/a</v>
      </c>
      <c r="BT242" s="194" t="str">
        <f>IF(INDEX(tab_MinKomp[Planowanie produkcji / Produktionsplanung],MATCH($B241,tab_MinKomp[[Stanowisko / Position ]:[Stanowisko / Position ]],0))="n/a","n/a",BT241-INDEX(tab_MinKomp[Planowanie produkcji / Produktionsplanung],MATCH($B241,tab_MinKomp[[Stanowisko / Position ]:[Stanowisko / Position ]],0)))</f>
        <v>n/a</v>
      </c>
      <c r="BU242" s="194">
        <f>IF(INDEX(tab_MinKomp[Obsługa maszyn Novapax / Novapax Maschinenbedienung],MATCH($B241,tab_MinKomp[[Stanowisko / Position ]:[Stanowisko / Position ]],0))="n/a","n/a",BU241-INDEX(tab_MinKomp[Obsługa maszyn Novapax / Novapax Maschinenbedienung],MATCH($B241,tab_MinKomp[[Stanowisko / Position ]:[Stanowisko / Position ]],0)))</f>
        <v>0</v>
      </c>
      <c r="BV242" s="194" t="str">
        <f>IF(INDEX(tab_MinKomp[Planowanie produkcji / Produktionsplanung],MATCH($B241,tab_MinKomp[[Stanowisko / Position ]:[Stanowisko / Position ]],0))="n/a","n/a",BV241-INDEX(tab_MinKomp[Planowanie produkcji / Produktionsplanung],MATCH($B241,tab_MinKomp[[Stanowisko / Position ]:[Stanowisko / Position ]],0)))</f>
        <v>n/a</v>
      </c>
      <c r="BW242" s="194" t="str">
        <f>IF(INDEX(tab_MinKomp[Planowanie produkcji / Produktionsplanung],MATCH($B241,tab_MinKomp[[Stanowisko / Position ]:[Stanowisko / Position ]],0))="n/a","n/a",BW241-INDEX(tab_MinKomp[Planowanie produkcji / Produktionsplanung],MATCH($B241,tab_MinKomp[[Stanowisko / Position ]:[Stanowisko / Position ]],0)))</f>
        <v>n/a</v>
      </c>
      <c r="BX242" s="194" t="str">
        <f>IF(INDEX(tab_MinKomp[Planowanie produkcji / Produktionsplanung],MATCH($B241,tab_MinKomp[[Stanowisko / Position ]:[Stanowisko / Position ]],0))="n/a","n/a",BX241-INDEX(tab_MinKomp[Planowanie produkcji / Produktionsplanung],MATCH($B241,tab_MinKomp[[Stanowisko / Position ]:[Stanowisko / Position ]],0)))</f>
        <v>n/a</v>
      </c>
      <c r="BY242" s="194" t="str">
        <f>IF(INDEX(tab_MinKomp[Planowanie produkcji / Produktionsplanung],MATCH($B241,tab_MinKomp[[Stanowisko / Position ]:[Stanowisko / Position ]],0))="n/a","n/a",BY241-INDEX(tab_MinKomp[Planowanie produkcji / Produktionsplanung],MATCH($B241,tab_MinKomp[[Stanowisko / Position ]:[Stanowisko / Position ]],0)))</f>
        <v>n/a</v>
      </c>
      <c r="BZ242" s="194" t="str">
        <f>IF(INDEX(tab_MinKomp[Planowanie produkcji / Produktionsplanung],MATCH($B241,tab_MinKomp[[Stanowisko / Position ]:[Stanowisko / Position ]],0))="n/a","n/a",BZ241-INDEX(tab_MinKomp[Planowanie produkcji / Produktionsplanung],MATCH($B241,tab_MinKomp[[Stanowisko / Position ]:[Stanowisko / Position ]],0)))</f>
        <v>n/a</v>
      </c>
      <c r="CA242" s="194" t="str">
        <f>IF(INDEX(tab_MinKomp[Planowanie produkcji / Produktionsplanung],MATCH($B241,tab_MinKomp[[Stanowisko / Position ]:[Stanowisko / Position ]],0))="n/a","n/a",CA241-INDEX(tab_MinKomp[Planowanie produkcji / Produktionsplanung],MATCH($B241,tab_MinKomp[[Stanowisko / Position ]:[Stanowisko / Position ]],0)))</f>
        <v>n/a</v>
      </c>
      <c r="CB242" s="194" t="str">
        <f>IF(INDEX(tab_MinKomp[Obsługa maszyn ASL / ASL Maschinenbedienung],MATCH($B241,tab_MinKomp[[Stanowisko / Position ]:[Stanowisko / Position ]],0))="n/a","n/a",CB241-INDEX(tab_MinKomp[Obsługa maszyn ASL / ASL Maschinenbedienung],MATCH($B241,tab_MinKomp[[Stanowisko / Position ]:[Stanowisko / Position ]],0)))</f>
        <v>n/a</v>
      </c>
      <c r="CC242" s="194" t="str">
        <f>IF(INDEX(tab_MinKomp[Obsługa maszyn Branson / Branson Maschinenbedienung],MATCH($B241,tab_MinKomp[[Stanowisko / Position ]:[Stanowisko / Position ]],0))="n/a","n/a",CC241-INDEX(tab_MinKomp[Obsługa maszyn Branson / Branson Maschinenbedienung],MATCH($B241,tab_MinKomp[[Stanowisko / Position ]:[Stanowisko / Position ]],0)))</f>
        <v>n/a</v>
      </c>
      <c r="CD242" s="194">
        <f>IF(INDEX(tab_MinKomp[Obsługa maszyn Novapax / Novapax Maschinenbedienung],MATCH($B241,tab_MinKomp[[Stanowisko / Position ]:[Stanowisko / Position ]],0))="n/a","n/a",CD241-INDEX(tab_MinKomp[Obsługa maszyn Novapax / Novapax Maschinenbedienung],MATCH($B241,tab_MinKomp[[Stanowisko / Position ]:[Stanowisko / Position ]],0)))</f>
        <v>0</v>
      </c>
      <c r="CE242" s="194" t="str">
        <f>IF(INDEX(tab_MinKomp[Obsługa maszyn Piovan / Piovan Maschinenbedienung],MATCH($B241,tab_MinKomp[[Stanowisko / Position ]:[Stanowisko / Position ]],0))="n/a","n/a",CE241-INDEX(tab_MinKomp[Obsługa maszyn Piovan / Piovan Maschinenbedienung],MATCH($B241,tab_MinKomp[[Stanowisko / Position ]:[Stanowisko / Position ]],0)))</f>
        <v>n/a</v>
      </c>
      <c r="CF242" s="194" t="str">
        <f>IF(INDEX(tab_MinKomp[Wymagania VDA 6.5 Product / Forderungen],MATCH($B241,tab_MinKomp[[Stanowisko / Position ]:[Stanowisko / Position ]],0))="n/a","n/a",CF241-INDEX(tab_MinKomp[Wymagania VDA 6.5 Product / Forderungen],MATCH($B241,tab_MinKomp[[Stanowisko / Position ]:[Stanowisko / Position ]],0)))</f>
        <v>n/a</v>
      </c>
      <c r="CG242" s="194">
        <f>IF(INDEX(tab_MinKomp[Eliminacja awarii / Beseitigung von Ausfällen],MATCH($B241,tab_MinKomp[[Stanowisko / Position ]:[Stanowisko / Position ]],0))="n/a","n/a",CG241-INDEX(tab_MinKomp[Eliminacja awarii / Beseitigung von Ausfällen],MATCH($B241,tab_MinKomp[[Stanowisko / Position ]:[Stanowisko / Position ]],0)))</f>
        <v>1</v>
      </c>
      <c r="CH242" s="194" t="str">
        <f>IF(INDEX(tab_MinKomp[Wymagania VDA 6.5 Product / Forderungen],MATCH($B241,tab_MinKomp[[Stanowisko / Position ]:[Stanowisko / Position ]],0))="n/a","n/a",CH241-INDEX(tab_MinKomp[Wymagania VDA 6.5 Product / Forderungen],MATCH($B241,tab_MinKomp[[Stanowisko / Position ]:[Stanowisko / Position ]],0)))</f>
        <v>n/a</v>
      </c>
      <c r="CI242" s="194" t="str">
        <f>IF(INDEX(tab_MinKomp[Wymagania VDA 6.5 Product / Forderungen],MATCH($B241,tab_MinKomp[[Stanowisko / Position ]:[Stanowisko / Position ]],0))="n/a","n/a",CI241-INDEX(tab_MinKomp[Wymagania VDA 6.5 Product / Forderungen],MATCH($B241,tab_MinKomp[[Stanowisko / Position ]:[Stanowisko / Position ]],0)))</f>
        <v>n/a</v>
      </c>
      <c r="CJ242" s="194" t="str">
        <f>IF(INDEX(tab_MinKomp[Wymagania VDA 6.5 Product / Forderungen],MATCH($B241,tab_MinKomp[[Stanowisko / Position ]:[Stanowisko / Position ]],0))="n/a","n/a",CJ241-INDEX(tab_MinKomp[Wymagania VDA 6.5 Product / Forderungen],MATCH($B241,tab_MinKomp[[Stanowisko / Position ]:[Stanowisko / Position ]],0)))</f>
        <v>n/a</v>
      </c>
      <c r="CK242" s="194" t="str">
        <f>IF(INDEX(tab_MinKomp[Wymagania VDA 6.5 Product / Forderungen],MATCH($B241,tab_MinKomp[[Stanowisko / Position ]:[Stanowisko / Position ]],0))="n/a","n/a",CK241-INDEX(tab_MinKomp[Wymagania VDA 6.5 Product / Forderungen],MATCH($B241,tab_MinKomp[[Stanowisko / Position ]:[Stanowisko / Position ]],0)))</f>
        <v>n/a</v>
      </c>
      <c r="CL242" s="194" t="str">
        <f>IF(INDEX(tab_MinKomp[Wymagania VDA 6.5 Product / Forderungen],MATCH($B241,tab_MinKomp[[Stanowisko / Position ]:[Stanowisko / Position ]],0))="n/a","n/a",CL241-INDEX(tab_MinKomp[Wymagania VDA 6.5 Product / Forderungen],MATCH($B241,tab_MinKomp[[Stanowisko / Position ]:[Stanowisko / Position ]],0)))</f>
        <v>n/a</v>
      </c>
      <c r="CM242" s="194" t="str">
        <f>IF(INDEX(tab_MinKomp[Informatyka ogólna (techniczne i systemowe) / Allgemeine IT (Technik und System)],MATCH($B241,tab_MinKomp[[Stanowisko / Position ]:[Stanowisko / Position ]],0))="n/a","n/a",CM241-INDEX(tab_MinKomp[Informatyka ogólna (techniczne i systemowe) / Allgemeine IT (Technik und System)],MATCH($B241,tab_MinKomp[[Stanowisko / Position ]:[Stanowisko / Position ]],0)))</f>
        <v>n/a</v>
      </c>
      <c r="CN242" s="194" t="str">
        <f>IF(INDEX(tab_MinKomp[Sieci komputerowe / Computernetzwerke],MATCH($B241,tab_MinKomp[[Stanowisko / Position ]:[Stanowisko / Position ]],0))="n/a","n/a",CN241-INDEX(tab_MinKomp[Sieci komputerowe / Computernetzwerke],MATCH($B241,tab_MinKomp[[Stanowisko / Position ]:[Stanowisko / Position ]],0)))</f>
        <v>n/a</v>
      </c>
      <c r="CO242" s="194" t="str">
        <f>IF(INDEX(tab_MinKomp[Hardware (komputery PC, drukarki biurowe i etykietowe, telefonia stacjonarna i mobilna) (PC, Drucker, Telefpne, Handys)],MATCH($B241,tab_MinKomp[[Stanowisko / Position ]:[Stanowisko / Position ]],0))="n/a","n/a",CO241-INDEX(tab_MinKomp[Hardware (komputery PC, drukarki biurowe i etykietowe, telefonia stacjonarna i mobilna) (PC, Drucker, Telefpne, Handys)],MATCH($B241,tab_MinKomp[[Stanowisko / Position ]:[Stanowisko / Position ]],0)))</f>
        <v>n/a</v>
      </c>
      <c r="CP242" s="194" t="str">
        <f>IF(INDEX(tab_MinKomp[Software &amp; Systems (MS Office, MS Remote Desktop)],MATCH($B241,tab_MinKomp[[Stanowisko / Position ]:[Stanowisko / Position ]],0))="n/a","n/a",CP241-INDEX(tab_MinKomp[Software &amp; Systems (MS Office, MS Remote Desktop)],MATCH($B241,tab_MinKomp[[Stanowisko / Position ]:[Stanowisko / Position ]],0)))</f>
        <v>n/a</v>
      </c>
      <c r="CQ242" s="194" t="str">
        <f>IF(INDEX(tab_MinKomp[Programowanie obiektowe (PHP) / Objektprogrammierung],MATCH($B241,tab_MinKomp[[Stanowisko / Position ]:[Stanowisko / Position ]],0))="n/a","n/a",CQ241-INDEX(tab_MinKomp[Programowanie obiektowe (PHP) / Objektprogrammierung],MATCH($B241,tab_MinKomp[[Stanowisko / Position ]:[Stanowisko / Position ]],0)))</f>
        <v>n/a</v>
      </c>
      <c r="CR242" s="194" t="str">
        <f>IF(INDEX(tab_MinKomp[Scrum],MATCH($B241,tab_MinKomp[[Stanowisko / Position ]:[Stanowisko / Position ]],0))="n/a","n/a",CR241-INDEX(tab_MinKomp[Scrum],MATCH($B241,tab_MinKomp[[Stanowisko / Position ]:[Stanowisko / Position ]],0)))</f>
        <v>n/a</v>
      </c>
      <c r="CS242" s="194" t="str">
        <f>IF(INDEX(tab_MinKomp[SQL (MySQL)],MATCH($B241,tab_MinKomp[[Stanowisko / Position ]:[Stanowisko / Position ]],0))="n/a","n/a",CS241-INDEX(tab_MinKomp[SQL (MySQL)],MATCH($B241,tab_MinKomp[[Stanowisko / Position ]:[Stanowisko / Position ]],0)))</f>
        <v>n/a</v>
      </c>
      <c r="CT242" s="194" t="str">
        <f>IF(INDEX(tab_MinKomp[Javascript],MATCH($B241,tab_MinKomp[[Stanowisko / Position ]:[Stanowisko / Position ]],0))="n/a","n/a",CT241-INDEX(tab_MinKomp[Javascript],MATCH($B241,tab_MinKomp[[Stanowisko / Position ]:[Stanowisko / Position ]],0)))</f>
        <v>n/a</v>
      </c>
      <c r="CU242" s="194" t="str">
        <f>IF(INDEX(tab_MinKomp[Joomla],MATCH($B241,tab_MinKomp[[Stanowisko / Position ]:[Stanowisko / Position ]],0))="n/a","n/a",CU241-INDEX(tab_MinKomp[Joomla],MATCH($B241,tab_MinKomp[[Stanowisko / Position ]:[Stanowisko / Position ]],0)))</f>
        <v>n/a</v>
      </c>
      <c r="CV242" s="194" t="str">
        <f>IF(INDEX(tab_MinKomp[Bash],MATCH($B241,tab_MinKomp[[Stanowisko / Position ]:[Stanowisko / Position ]],0))="n/a","n/a",CV241-INDEX(tab_MinKomp[Bash],MATCH($B241,tab_MinKomp[[Stanowisko / Position ]:[Stanowisko / Position ]],0)))</f>
        <v>n/a</v>
      </c>
      <c r="CW242" s="194">
        <f>IF(INDEX(tab_MinKomp[Systemy MES (HYDRA / SFMS)],MATCH($B241,tab_MinKomp[[Stanowisko / Position ]:[Stanowisko / Position ]],0))="n/a","n/a",CW241-INDEX(tab_MinKomp[Systemy MES (HYDRA / SFMS)],MATCH($B241,tab_MinKomp[[Stanowisko / Position ]:[Stanowisko / Position ]],0)))</f>
        <v>0</v>
      </c>
      <c r="CX242" s="194" t="str">
        <f>IF(INDEX(tab_MinKomp[HTML / CSS],MATCH($B241,tab_MinKomp[[Stanowisko / Position ]:[Stanowisko / Position ]],0))="n/a","n/a",CX241-INDEX(tab_MinKomp[HTML / CSS],MATCH($B241,tab_MinKomp[[Stanowisko / Position ]:[Stanowisko / Position ]],0)))</f>
        <v>n/a</v>
      </c>
      <c r="CY242" s="194" t="str">
        <f>IF(INDEX(tab_MinKomp[SYSTEM PR],MATCH($B241,tab_MinKomp[[Stanowisko / Position ]:[Stanowisko / Position ]],0))="n/a","n/a",CY241-INDEX(tab_MinKomp[SYSTEM PR],MATCH($B241,tab_MinKomp[[Stanowisko / Position ]:[Stanowisko / Position ]],0)))</f>
        <v>n/a</v>
      </c>
      <c r="CZ242" s="194" t="str">
        <f>IF(INDEX(tab_MinKomp[System Einkauf XP / EBA],MATCH($B241,tab_MinKomp[[Stanowisko / Position ]:[Stanowisko / Position ]],0))="n/a","n/a",CZ241-INDEX(tab_MinKomp[System Einkauf XP / EBA],MATCH($B241,tab_MinKomp[[Stanowisko / Position ]:[Stanowisko / Position ]],0)))</f>
        <v>n/a</v>
      </c>
      <c r="DA242" s="194" t="str">
        <f>IF(INDEX(tab_MinKomp[Techniki negocjacyjne / Verhandlungstechniken],MATCH($B241,tab_MinKomp[[Stanowisko / Position ]:[Stanowisko / Position ]],0))="n/a","n/a",DA241-INDEX(tab_MinKomp[Techniki negocjacyjne / Verhandlungstechniken],MATCH($B241,tab_MinKomp[[Stanowisko / Position ]:[Stanowisko / Position ]],0)))</f>
        <v>n/a</v>
      </c>
      <c r="DB242" s="194" t="str">
        <f>IF(INDEX(tab_MinKomp[Znajomość rynku branżowego / Kenntnis des Industrie Marktes],MATCH($B241,tab_MinKomp[[Stanowisko / Position ]:[Stanowisko / Position ]],0))="n/a","n/a",DB241-INDEX(tab_MinKomp[Znajomość rynku branżowego / Kenntnis des Industrie Marktes],MATCH($B241,tab_MinKomp[[Stanowisko / Position ]:[Stanowisko / Position ]],0)))</f>
        <v>n/a</v>
      </c>
      <c r="DC242" s="194" t="str">
        <f>IF(INDEX(tab_MinKomp[SUPPLIER MANAGEMENT],MATCH($B241,tab_MinKomp[[Stanowisko / Position ]:[Stanowisko / Position ]],0))="n/a","n/a",DC241-INDEX(tab_MinKomp[SUPPLIER MANAGEMENT],MATCH($B241,tab_MinKomp[[Stanowisko / Position ]:[Stanowisko / Position ]],0)))</f>
        <v>n/a</v>
      </c>
      <c r="DD242" s="194" t="str">
        <f>IF(INDEX(tab_MinKomp[SUPPLIER MANAGEMENT],MATCH($B241,tab_MinKomp[[Stanowisko / Position ]:[Stanowisko / Position ]],0))="n/a","n/a",DD241-INDEX(tab_MinKomp[SUPPLIER MANAGEMENT],MATCH($B241,tab_MinKomp[[Stanowisko / Position ]:[Stanowisko / Position ]],0)))</f>
        <v>n/a</v>
      </c>
      <c r="DE242" s="194" t="str">
        <f>IF(INDEX(tab_MinKomp[SUPPLIER MANAGEMENT],MATCH($B241,tab_MinKomp[[Stanowisko / Position ]:[Stanowisko / Position ]],0))="n/a","n/a",DE241-INDEX(tab_MinKomp[SUPPLIER MANAGEMENT],MATCH($B241,tab_MinKomp[[Stanowisko / Position ]:[Stanowisko / Position ]],0)))</f>
        <v>n/a</v>
      </c>
      <c r="DF242" s="194">
        <f>IF(INDEX(tab_MinKomp[LEAN MANAGEMENT],MATCH($B241,tab_MinKomp[[Stanowisko / Position ]:[Stanowisko / Position ]],0))="n/a","n/a",DF241-INDEX(tab_MinKomp[LEAN MANAGEMENT],MATCH($B241,tab_MinKomp[[Stanowisko / Position ]:[Stanowisko / Position ]],0)))</f>
        <v>1</v>
      </c>
      <c r="DG242" s="194" t="str">
        <f>IF(INDEX(tab_MinKomp[PPAP/PSW],MATCH($B241,tab_MinKomp[[Stanowisko / Position ]:[Stanowisko / Position ]],0))="n/a","n/a",DG241-INDEX(tab_MinKomp[PPAP/PSW],MATCH($B241,tab_MinKomp[[Stanowisko / Position ]:[Stanowisko / Position ]],0)))</f>
        <v>n/a</v>
      </c>
      <c r="DH242" s="194" t="str">
        <f>IF(INDEX(tab_MinKomp[SUPPLIER MANAGEMENT],MATCH($B241,tab_MinKomp[[Stanowisko / Position ]:[Stanowisko / Position ]],0))="n/a","n/a",DH241-INDEX(tab_MinKomp[SUPPLIER MANAGEMENT],MATCH($B241,tab_MinKomp[[Stanowisko / Position ]:[Stanowisko / Position ]],0)))</f>
        <v>n/a</v>
      </c>
      <c r="DI242" s="194" t="str">
        <f>IF(INDEX(tab_MinKomp[OBSŁUGA PORTALI KLIENTA / Kundenportale],MATCH($B241,tab_MinKomp[[Stanowisko / Position ]:[Stanowisko / Position ]],0))="n/a","n/a",DI241-INDEX(tab_MinKomp[OBSŁUGA PORTALI KLIENTA / Kundenportale],MATCH($B241,tab_MinKomp[[Stanowisko / Position ]:[Stanowisko / Position ]],0)))</f>
        <v>n/a</v>
      </c>
      <c r="DJ242" s="194" t="str">
        <f>IF(INDEX(tab_MinKomp[Obsługa systemu BABTECQ / BABTECQ System],MATCH($B241,tab_MinKomp[[Stanowisko / Position ]:[Stanowisko / Position ]],0))="n/a","n/a",DJ241-INDEX(tab_MinKomp[Obsługa systemu BABTECQ / BABTECQ System],MATCH($B241,tab_MinKomp[[Stanowisko / Position ]:[Stanowisko / Position ]],0)))</f>
        <v>n/a</v>
      </c>
      <c r="DK242" s="194" t="str">
        <f>IF(INDEX(tab_MinKomp[Rysunek techniczny / technische Zeichnung],MATCH($B241,tab_MinKomp[[Stanowisko / Position ]:[Stanowisko / Position ]],0))="n/a","n/a",DK241-INDEX(tab_MinKomp[Rysunek techniczny / technische Zeichnung],MATCH($B241,tab_MinKomp[[Stanowisko / Position ]:[Stanowisko / Position ]],0)))</f>
        <v>n/a</v>
      </c>
      <c r="DL242" s="194" t="str">
        <f>IF(INDEX(tab_MinKomp[Kalibracja / Kalibrierung],MATCH($B241,tab_MinKomp[[Stanowisko / Position ]:[Stanowisko / Position ]],0))="n/a","n/a",DL241-INDEX(tab_MinKomp[Kalibracja / Kalibrierung],MATCH($B241,tab_MinKomp[[Stanowisko / Position ]:[Stanowisko / Position ]],0)))</f>
        <v>n/a</v>
      </c>
      <c r="DM242" s="194" t="str">
        <f>IF(INDEX(tab_MinKomp[Rekwalifikacja / Requalifizierung],MATCH($B241,tab_MinKomp[[Stanowisko / Position ]:[Stanowisko / Position ]],0))="n/a","n/a",DM241-INDEX(tab_MinKomp[Rekwalifikacja / Requalifizierung],MATCH($B241,tab_MinKomp[[Stanowisko / Position ]:[Stanowisko / Position ]],0)))</f>
        <v>n/a</v>
      </c>
      <c r="DN242" s="190" t="str">
        <f>IF(INDEX(tab_MinKomp[Testy czystości / Reinheitstests],MATCH($B241,tab_MinKomp[[Stanowisko / Position ]:[Stanowisko / Position ]],0))="n/a","n/a",DN241-INDEX(tab_MinKomp[Testy czystości / Reinheitstests],MATCH($B241,tab_MinKomp[[Stanowisko / Position ]:[Stanowisko / Position ]],0)))</f>
        <v>n/a</v>
      </c>
      <c r="DO242" s="190" t="str">
        <f>IF(INDEX(tab_MinKomp[Testy czystości / Reinheitstests],MATCH($B241,tab_MinKomp[[Stanowisko / Position ]:[Stanowisko / Position ]],0))="n/a","n/a",DO241-INDEX(tab_MinKomp[Testy czystości / Reinheitstests],MATCH($B241,tab_MinKomp[[Stanowisko / Position ]:[Stanowisko / Position ]],0)))</f>
        <v>n/a</v>
      </c>
      <c r="DP242" s="190" t="str">
        <f>IF(INDEX(tab_MinKomp[Testy czystości / Reinheitstests],MATCH($B241,tab_MinKomp[[Stanowisko / Position ]:[Stanowisko / Position ]],0))="n/a","n/a",DP241-INDEX(tab_MinKomp[Testy czystości / Reinheitstests],MATCH($B241,tab_MinKomp[[Stanowisko / Position ]:[Stanowisko / Position ]],0)))</f>
        <v>n/a</v>
      </c>
      <c r="DQ242" s="190" t="str">
        <f>IF(INDEX(tab_MinKomp[Testy czystości / Reinheitstests],MATCH($B241,tab_MinKomp[[Stanowisko / Position ]:[Stanowisko / Position ]],0))="n/a","n/a",DQ241-INDEX(tab_MinKomp[Testy czystości / Reinheitstests],MATCH($B241,tab_MinKomp[[Stanowisko / Position ]:[Stanowisko / Position ]],0)))</f>
        <v>n/a</v>
      </c>
      <c r="DR242" s="190" t="str">
        <f>IF(INDEX(tab_MinKomp[Testy czystości / Reinheitstests],MATCH($B241,tab_MinKomp[[Stanowisko / Position ]:[Stanowisko / Position ]],0))="n/a","n/a",DR241-INDEX(tab_MinKomp[Testy czystości / Reinheitstests],MATCH($B241,tab_MinKomp[[Stanowisko / Position ]:[Stanowisko / Position ]],0)))</f>
        <v>n/a</v>
      </c>
      <c r="DS242" s="190" t="str">
        <f>IF(INDEX(tab_MinKomp[Testy czystości / Reinheitstests],MATCH($B241,tab_MinKomp[[Stanowisko / Position ]:[Stanowisko / Position ]],0))="n/a","n/a",DS241-INDEX(tab_MinKomp[Testy czystości / Reinheitstests],MATCH($B241,tab_MinKomp[[Stanowisko / Position ]:[Stanowisko / Position ]],0)))</f>
        <v>n/a</v>
      </c>
      <c r="DT242" s="194" t="str">
        <f>IF(INDEX(tab_MinKomp[SUPPLIER MANAGEMENT],MATCH($B241,tab_MinKomp[[Stanowisko / Position ]:[Stanowisko / Position ]],0))="n/a","n/a",DT241-INDEX(tab_MinKomp[SUPPLIER MANAGEMENT],MATCH($B241,tab_MinKomp[[Stanowisko / Position ]:[Stanowisko / Position ]],0)))</f>
        <v>n/a</v>
      </c>
      <c r="DU242" s="190" t="str">
        <f>IF(INDEX(tab_MinKomp[Testy czystości / Reinheitstests],MATCH($B241,tab_MinKomp[[Stanowisko / Position ]:[Stanowisko / Position ]],0))="n/a","n/a",DU241-INDEX(tab_MinKomp[Testy czystości / Reinheitstests],MATCH($B241,tab_MinKomp[[Stanowisko / Position ]:[Stanowisko / Position ]],0)))</f>
        <v>n/a</v>
      </c>
      <c r="DV242" s="190" t="str">
        <f>IF(INDEX(tab_MinKomp[Testy czystości / Reinheitstests],MATCH($B241,tab_MinKomp[[Stanowisko / Position ]:[Stanowisko / Position ]],0))="n/a","n/a",DV241-INDEX(tab_MinKomp[Testy czystości / Reinheitstests],MATCH($B241,tab_MinKomp[[Stanowisko / Position ]:[Stanowisko / Position ]],0)))</f>
        <v>n/a</v>
      </c>
      <c r="DW242" s="190" t="str">
        <f>IF(INDEX(tab_MinKomp[Testy czystości / Reinheitstests],MATCH($B241,tab_MinKomp[[Stanowisko / Position ]:[Stanowisko / Position ]],0))="n/a","n/a",DW241-INDEX(tab_MinKomp[Testy czystości / Reinheitstests],MATCH($B241,tab_MinKomp[[Stanowisko / Position ]:[Stanowisko / Position ]],0)))</f>
        <v>n/a</v>
      </c>
      <c r="DX242" s="190" t="str">
        <f>IF(INDEX(tab_MinKomp[Testy czystości / Reinheitstests],MATCH($B241,tab_MinKomp[[Stanowisko / Position ]:[Stanowisko / Position ]],0))="n/a","n/a",DX241-INDEX(tab_MinKomp[Testy czystości / Reinheitstests],MATCH($B241,tab_MinKomp[[Stanowisko / Position ]:[Stanowisko / Position ]],0)))</f>
        <v>n/a</v>
      </c>
      <c r="DY242" s="190" t="str">
        <f>IF(INDEX(tab_MinKomp[Testy czystości / Reinheitstests],MATCH($B241,tab_MinKomp[[Stanowisko / Position ]:[Stanowisko / Position ]],0))="n/a","n/a",DY241-INDEX(tab_MinKomp[Testy czystości / Reinheitstests],MATCH($B241,tab_MinKomp[[Stanowisko / Position ]:[Stanowisko / Position ]],0)))</f>
        <v>n/a</v>
      </c>
      <c r="DZ242" s="190" t="str">
        <f>IF(INDEX(tab_MinKomp[Testy czystości / Reinheitstests],MATCH($B241,tab_MinKomp[[Stanowisko / Position ]:[Stanowisko / Position ]],0))="n/a","n/a",DZ241-INDEX(tab_MinKomp[Testy czystości / Reinheitstests],MATCH($B241,tab_MinKomp[[Stanowisko / Position ]:[Stanowisko / Position ]],0)))</f>
        <v>n/a</v>
      </c>
      <c r="EA242" s="194" t="str">
        <f>IF(INDEX(tab_MinKomp[SUPPLIER MANAGEMENT],MATCH($B241,tab_MinKomp[[Stanowisko / Position ]:[Stanowisko / Position ]],0))="n/a","n/a",EA241-INDEX(tab_MinKomp[SUPPLIER MANAGEMENT],MATCH($B241,tab_MinKomp[[Stanowisko / Position ]:[Stanowisko / Position ]],0)))</f>
        <v>n/a</v>
      </c>
      <c r="EB242" s="190" t="str">
        <f>IF(INDEX(tab_MinKomp[Testy czystości / Reinheitstests],MATCH($B241,tab_MinKomp[[Stanowisko / Position ]:[Stanowisko / Position ]],0))="n/a","n/a",EB241-INDEX(tab_MinKomp[Testy czystości / Reinheitstests],MATCH($B241,tab_MinKomp[[Stanowisko / Position ]:[Stanowisko / Position ]],0)))</f>
        <v>n/a</v>
      </c>
      <c r="EC242" s="190" t="str">
        <f>IF(INDEX(tab_MinKomp[Testy czystości / Reinheitstests],MATCH($B241,tab_MinKomp[[Stanowisko / Position ]:[Stanowisko / Position ]],0))="n/a","n/a",EC241-INDEX(tab_MinKomp[Testy czystości / Reinheitstests],MATCH($B241,tab_MinKomp[[Stanowisko / Position ]:[Stanowisko / Position ]],0)))</f>
        <v>n/a</v>
      </c>
      <c r="ED242" s="190" t="str">
        <f>IF(INDEX(tab_MinKomp[Testy czystości / Reinheitstests],MATCH($B241,tab_MinKomp[[Stanowisko / Position ]:[Stanowisko / Position ]],0))="n/a","n/a",ED241-INDEX(tab_MinKomp[Testy czystości / Reinheitstests],MATCH($B241,tab_MinKomp[[Stanowisko / Position ]:[Stanowisko / Position ]],0)))</f>
        <v>n/a</v>
      </c>
      <c r="EE242" s="190" t="str">
        <f>IF(INDEX(tab_MinKomp[Testy czystości / Reinheitstests],MATCH($B241,tab_MinKomp[[Stanowisko / Position ]:[Stanowisko / Position ]],0))="n/a","n/a",EE241-INDEX(tab_MinKomp[Testy czystości / Reinheitstests],MATCH($B241,tab_MinKomp[[Stanowisko / Position ]:[Stanowisko / Position ]],0)))</f>
        <v>n/a</v>
      </c>
      <c r="EF242" s="190" t="str">
        <f>IF(INDEX(tab_MinKomp[Testy czystości / Reinheitstests],MATCH($B241,tab_MinKomp[[Stanowisko / Position ]:[Stanowisko / Position ]],0))="n/a","n/a",EF241-INDEX(tab_MinKomp[Testy czystości / Reinheitstests],MATCH($B241,tab_MinKomp[[Stanowisko / Position ]:[Stanowisko / Position ]],0)))</f>
        <v>n/a</v>
      </c>
      <c r="EG242" s="190" t="str">
        <f>IF(INDEX(tab_MinKomp[Testy czystości / Reinheitstests],MATCH($B241,tab_MinKomp[[Stanowisko / Position ]:[Stanowisko / Position ]],0))="n/a","n/a",EG241-INDEX(tab_MinKomp[Testy czystości / Reinheitstests],MATCH($B241,tab_MinKomp[[Stanowisko / Position ]:[Stanowisko / Position ]],0)))</f>
        <v>n/a</v>
      </c>
      <c r="EH242" s="190" t="str">
        <f>IF(INDEX(tab_MinKomp[Testy czystości / Reinheitstests],MATCH($B241,tab_MinKomp[[Stanowisko / Position ]:[Stanowisko / Position ]],0))="n/a","n/a",EH241-INDEX(tab_MinKomp[Testy czystości / Reinheitstests],MATCH($B241,tab_MinKomp[[Stanowisko / Position ]:[Stanowisko / Position ]],0)))</f>
        <v>n/a</v>
      </c>
      <c r="EI242" s="190" t="str">
        <f>IF(INDEX(tab_MinKomp[Testy czystości / Reinheitstests],MATCH($B241,tab_MinKomp[[Stanowisko / Position ]:[Stanowisko / Position ]],0))="n/a","n/a",EI241-INDEX(tab_MinKomp[Testy czystości / Reinheitstests],MATCH($B241,tab_MinKomp[[Stanowisko / Position ]:[Stanowisko / Position ]],0)))</f>
        <v>n/a</v>
      </c>
      <c r="EJ242" s="190" t="str">
        <f>IF(INDEX(tab_MinKomp[Testy czystości / Reinheitstests],MATCH($B241,tab_MinKomp[[Stanowisko / Position ]:[Stanowisko / Position ]],0))="n/a","n/a",EJ241-INDEX(tab_MinKomp[Testy czystości / Reinheitstests],MATCH($B241,tab_MinKomp[[Stanowisko / Position ]:[Stanowisko / Position ]],0)))</f>
        <v>n/a</v>
      </c>
      <c r="EK242" s="190" t="str">
        <f>IF(INDEX(tab_MinKomp[Testy czystości / Reinheitstests],MATCH($B241,tab_MinKomp[[Stanowisko / Position ]:[Stanowisko / Position ]],0))="n/a","n/a",EK241-INDEX(tab_MinKomp[Testy czystości / Reinheitstests],MATCH($B241,tab_MinKomp[[Stanowisko / Position ]:[Stanowisko / Position ]],0)))</f>
        <v>n/a</v>
      </c>
      <c r="EL242" s="190" t="str">
        <f>IF(INDEX(tab_MinKomp[Testy czystości / Reinheitstests],MATCH($B241,tab_MinKomp[[Stanowisko / Position ]:[Stanowisko / Position ]],0))="n/a","n/a",EL241-INDEX(tab_MinKomp[Testy czystości / Reinheitstests],MATCH($B241,tab_MinKomp[[Stanowisko / Position ]:[Stanowisko / Position ]],0)))</f>
        <v>n/a</v>
      </c>
      <c r="EM242" s="190" t="str">
        <f>IF(INDEX(tab_MinKomp[Testy czystości / Reinheitstests],MATCH($B241,tab_MinKomp[[Stanowisko / Position ]:[Stanowisko / Position ]],0))="n/a","n/a",EM241-INDEX(tab_MinKomp[Testy czystości / Reinheitstests],MATCH($B241,tab_MinKomp[[Stanowisko / Position ]:[Stanowisko / Position ]],0)))</f>
        <v>n/a</v>
      </c>
      <c r="EN242" s="190" t="str">
        <f>IF(INDEX(tab_MinKomp[Testy czystości / Reinheitstests],MATCH($B241,tab_MinKomp[[Stanowisko / Position ]:[Stanowisko / Position ]],0))="n/a","n/a",EN241-INDEX(tab_MinKomp[Testy czystości / Reinheitstests],MATCH($B241,tab_MinKomp[[Stanowisko / Position ]:[Stanowisko / Position ]],0)))</f>
        <v>n/a</v>
      </c>
      <c r="EO242" s="194" t="str">
        <f>IF(INDEX(tab_MinKomp[Konserwacja Rep],MATCH($B241,tab_MinKomp[[Stanowisko / Position ]:[Stanowisko / Position ]],0))="n/a","n/a",EO241-INDEX(tab_MinKomp[Konserwacja Rep],MATCH($B241,tab_MinKomp[[Stanowisko / Position ]:[Stanowisko / Position ]],0)))</f>
        <v>n/a</v>
      </c>
      <c r="EP242" s="194" t="str">
        <f>IF(INDEX(tab_MinKomp[[Konserwacja Engel ]],MATCH($B241,tab_MinKomp[[Stanowisko / Position ]:[Stanowisko / Position ]],0))="n/a","n/a",EP241-INDEX(tab_MinKomp[[Konserwacja Engel ]],MATCH($B241,tab_MinKomp[[Stanowisko / Position ]:[Stanowisko / Position ]],0)))</f>
        <v>n/a</v>
      </c>
      <c r="EQ242" s="194" t="str">
        <f>IF(INDEX(tab_MinKomp[Konserwacja B 50],MATCH($B241,tab_MinKomp[[Stanowisko / Position ]:[Stanowisko / Position ]],0))="n/a","n/a",EQ241-INDEX(tab_MinKomp[Konserwacja B 50],MATCH($B241,tab_MinKomp[[Stanowisko / Position ]:[Stanowisko / Position ]],0)))</f>
        <v>n/a</v>
      </c>
      <c r="ER242" s="194" t="str">
        <f>IF(INDEX(tab_MinKomp[[Konserwacja EOL ]],MATCH($B241,tab_MinKomp[[Stanowisko / Position ]:[Stanowisko / Position ]],0))="n/a","n/a",ER241-INDEX(tab_MinKomp[[Konserwacja EOL ]],MATCH($B241,tab_MinKomp[[Stanowisko / Position ]:[Stanowisko / Position ]],0)))</f>
        <v>n/a</v>
      </c>
      <c r="ES242" s="194" t="str">
        <f>IF(INDEX(tab_MinKomp[Konserwacja Branson],MATCH($B241,tab_MinKomp[[Stanowisko / Position ]:[Stanowisko / Position ]],0))="n/a","n/a",ES241-INDEX(tab_MinKomp[Konserwacja Branson],MATCH($B241,tab_MinKomp[[Stanowisko / Position ]:[Stanowisko / Position ]],0)))</f>
        <v>n/a</v>
      </c>
      <c r="ET242" s="194" t="str">
        <f>IF(INDEX(tab_MinKomp[Konserwacja coolery],MATCH($B241,tab_MinKomp[[Stanowisko / Position ]:[Stanowisko / Position ]],0))="n/a","n/a",ET241-INDEX(tab_MinKomp[Konserwacja coolery],MATCH($B241,tab_MinKomp[[Stanowisko / Position ]:[Stanowisko / Position ]],0)))</f>
        <v>n/a</v>
      </c>
      <c r="EU242" s="194" t="str">
        <f>IF(INDEX(tab_MinKomp[Konserwacja piecy],MATCH($B241,tab_MinKomp[[Stanowisko / Position ]:[Stanowisko / Position ]],0))="n/a","n/a",EU241-INDEX(tab_MinKomp[Konserwacja piecy],MATCH($B241,tab_MinKomp[[Stanowisko / Position ]:[Stanowisko / Position ]],0)))</f>
        <v>n/a</v>
      </c>
      <c r="EV242" s="194" t="str">
        <f>IF(INDEX(tab_MinKomp[Rysunek techniczny- czytanie],MATCH($B241,tab_MinKomp[[Stanowisko / Position ]:[Stanowisko / Position ]],0))="n/a","n/a",EV241-INDEX(tab_MinKomp[Rysunek techniczny- czytanie],MATCH($B241,tab_MinKomp[[Stanowisko / Position ]:[Stanowisko / Position ]],0)))</f>
        <v>n/a</v>
      </c>
      <c r="EW242" s="194" t="str">
        <f>IF(INDEX(tab_MinKomp[Elektryka],MATCH($B241,tab_MinKomp[[Stanowisko / Position ]:[Stanowisko / Position ]],0))="n/a","n/a",EW241-INDEX(tab_MinKomp[Elektryka],MATCH($B241,tab_MinKomp[[Stanowisko / Position ]:[Stanowisko / Position ]],0)))</f>
        <v>n/a</v>
      </c>
      <c r="EX242" s="194" t="str">
        <f>IF(INDEX(tab_MinKomp[Pneumatyka],MATCH($B241,tab_MinKomp[[Stanowisko / Position ]:[Stanowisko / Position ]],0))="n/a","n/a",EX241-INDEX(tab_MinKomp[Pneumatyka],MATCH($B241,tab_MinKomp[[Stanowisko / Position ]:[Stanowisko / Position ]],0)))</f>
        <v>n/a</v>
      </c>
      <c r="EY242" s="194" t="str">
        <f>IF(INDEX(tab_MinKomp[[Hydraulika ]],MATCH($B241,tab_MinKomp[[Stanowisko / Position ]:[Stanowisko / Position ]],0))="n/a","n/a",EY241-INDEX(tab_MinKomp[[Hydraulika ]],MATCH($B241,tab_MinKomp[[Stanowisko / Position ]:[Stanowisko / Position ]],0)))</f>
        <v>n/a</v>
      </c>
      <c r="EZ242" s="194" t="str">
        <f>IF(INDEX(tab_MinKomp[Podciśnienie],MATCH($B241,tab_MinKomp[[Stanowisko / Position ]:[Stanowisko / Position ]],0))="n/a","n/a",EZ241-INDEX(tab_MinKomp[Podciśnienie],MATCH($B241,tab_MinKomp[[Stanowisko / Position ]:[Stanowisko / Position ]],0)))</f>
        <v>n/a</v>
      </c>
      <c r="FA242" s="194" t="str">
        <f>IF(INDEX(tab_MinKomp[Usuwanie awarii],MATCH($B241,tab_MinKomp[[Stanowisko / Position ]:[Stanowisko / Position ]],0))="n/a","n/a",FA241-INDEX(tab_MinKomp[Usuwanie awarii],MATCH($B241,tab_MinKomp[[Stanowisko / Position ]:[Stanowisko / Position ]],0)))</f>
        <v>n/a</v>
      </c>
      <c r="FB242" s="194" t="str">
        <f>IF(INDEX(tab_MinKomp[Obsługa robotów],MATCH($B241,tab_MinKomp[[Stanowisko / Position ]:[Stanowisko / Position ]],0))="n/a","n/a",FB241-INDEX(tab_MinKomp[Obsługa robotów],MATCH($B241,tab_MinKomp[[Stanowisko / Position ]:[Stanowisko / Position ]],0)))</f>
        <v>n/a</v>
      </c>
      <c r="FC242" s="194" t="str">
        <f>IF(INDEX(tab_MinKomp[Obsługa sterowania maszyny],MATCH($B241,tab_MinKomp[[Stanowisko / Position ]:[Stanowisko / Position ]],0))="n/a","n/a",FC241-INDEX(tab_MinKomp[Obsługa sterowania maszyny],MATCH($B241,tab_MinKomp[[Stanowisko / Position ]:[Stanowisko / Position ]],0)))</f>
        <v>n/a</v>
      </c>
      <c r="FD242" s="194" t="str">
        <f>IF(INDEX(tab_MinKomp[Usuwanie przyczyn żródłowych],MATCH($B241,tab_MinKomp[[Stanowisko / Position ]:[Stanowisko / Position ]],0))="n/a","n/a",FD241-INDEX(tab_MinKomp[Usuwanie przyczyn żródłowych],MATCH($B241,tab_MinKomp[[Stanowisko / Position ]:[Stanowisko / Position ]],0)))</f>
        <v>n/a</v>
      </c>
      <c r="FE242" s="194" t="str">
        <f>IF(INDEX(tab_MinKomp[Cmms stosowanie],MATCH($B241,tab_MinKomp[[Stanowisko / Position ]:[Stanowisko / Position ]],0))="n/a","n/a",FE241-INDEX(tab_MinKomp[Cmms stosowanie],MATCH($B241,tab_MinKomp[[Stanowisko / Position ]:[Stanowisko / Position ]],0)))</f>
        <v>n/a</v>
      </c>
      <c r="FF242" s="190" t="str">
        <f>IF(INDEX(tab_MinKomp[Testy czystości / Reinheitstests],MATCH($B241,tab_MinKomp[[Stanowisko / Position ]:[Stanowisko / Position ]],0))="n/a","n/a",FF241-INDEX(tab_MinKomp[Testy czystości / Reinheitstests],MATCH($B241,tab_MinKomp[[Stanowisko / Position ]:[Stanowisko / Position ]],0)))</f>
        <v>n/a</v>
      </c>
      <c r="FG242" s="194" t="str">
        <f>IF(INDEX(tab_MinKomp[Czyszczenie form plastikowych],MATCH($B241,tab_MinKomp[[Stanowisko / Position ]:[Stanowisko / Position ]],0))="n/a","n/a",FG241-INDEX(tab_MinKomp[Czyszczenie form plastikowych],MATCH($B241,tab_MinKomp[[Stanowisko / Position ]:[Stanowisko / Position ]],0)))</f>
        <v>n/a</v>
      </c>
      <c r="FH242" s="194" t="str">
        <f>IF(INDEX(tab_MinKomp[Wymiana form plastik],MATCH($B241,tab_MinKomp[[Stanowisko / Position ]:[Stanowisko / Position ]],0))="n/a","n/a",FH241-INDEX(tab_MinKomp[Wymiana form plastik],MATCH($B241,tab_MinKomp[[Stanowisko / Position ]:[Stanowisko / Position ]],0)))</f>
        <v>n/a</v>
      </c>
      <c r="FI242" s="194" t="str">
        <f>IF(INDEX(tab_MinKomp[Wymiana form guma],MATCH($B241,tab_MinKomp[[Stanowisko / Position ]:[Stanowisko / Position ]],0))="n/a","n/a",FI241-INDEX(tab_MinKomp[Wymiana form guma],MATCH($B241,tab_MinKomp[[Stanowisko / Position ]:[Stanowisko / Position ]],0)))</f>
        <v>n/a</v>
      </c>
      <c r="FJ242" s="194" t="str">
        <f>IF(INDEX(tab_MinKomp[Konserwacja KK],MATCH($B241,tab_MinKomp[[Stanowisko / Position ]:[Stanowisko / Position ]],0))="n/a","n/a",FJ241-INDEX(tab_MinKomp[Konserwacja KK],MATCH($B241,tab_MinKomp[[Stanowisko / Position ]:[Stanowisko / Position ]],0)))</f>
        <v>n/a</v>
      </c>
      <c r="FK242" s="194" t="str">
        <f>IF(INDEX(tab_MinKomp[Konserwacja form guma],MATCH($B241,tab_MinKomp[[Stanowisko / Position ]:[Stanowisko / Position ]],0))="n/a","n/a",FK241-INDEX(tab_MinKomp[Konserwacja form guma],MATCH($B241,tab_MinKomp[[Stanowisko / Position ]:[Stanowisko / Position ]],0)))</f>
        <v>n/a</v>
      </c>
      <c r="FL242" s="194" t="str">
        <f>IF(INDEX(tab_MinKomp[Konserwacja form plastiki],MATCH($B241,tab_MinKomp[[Stanowisko / Position ]:[Stanowisko / Position ]],0))="n/a","n/a",FL241-INDEX(tab_MinKomp[Konserwacja form plastiki],MATCH($B241,tab_MinKomp[[Stanowisko / Position ]:[Stanowisko / Position ]],0)))</f>
        <v>n/a</v>
      </c>
      <c r="FM242" s="194" t="str">
        <f>IF(INDEX(tab_MinKomp[Konserwacja Gorącego Kanału],MATCH($B241,tab_MinKomp[[Stanowisko / Position ]:[Stanowisko / Position ]],0))="n/a","n/a",FM241-INDEX(tab_MinKomp[Konserwacja Gorącego Kanału],MATCH($B241,tab_MinKomp[[Stanowisko / Position ]:[Stanowisko / Position ]],0)))</f>
        <v>n/a</v>
      </c>
      <c r="FN242" s="194" t="str">
        <f>IF(INDEX(tab_MinKomp[MS Office (Excel)],MATCH($B241,tab_MinKomp[[Stanowisko / Position ]:[Stanowisko / Position ]],0))="n/a","n/a",FN241-INDEX(tab_MinKomp[MS Office (Excel)],MATCH($B241,tab_MinKomp[[Stanowisko / Position ]:[Stanowisko / Position ]],0)))</f>
        <v>n/a</v>
      </c>
      <c r="FO242" s="194" t="str">
        <f>IF(INDEX(tab_MinKomp[MS Office (Word)],MATCH($B241,tab_MinKomp[[Stanowisko / Position ]:[Stanowisko / Position ]],0))="n/a","n/a",FO241-INDEX(tab_MinKomp[MS Office (Word)],MATCH($B241,tab_MinKomp[[Stanowisko / Position ]:[Stanowisko / Position ]],0)))</f>
        <v>n/a</v>
      </c>
      <c r="FP242" s="194" t="str">
        <f>IF(INDEX(tab_MinKomp[MS Office (Power Point)],MATCH($B241,tab_MinKomp[[Stanowisko / Position ]:[Stanowisko / Position ]],0))="n/a","n/a",FP241-INDEX(tab_MinKomp[MS Office (Power Point)],MATCH($B241,tab_MinKomp[[Stanowisko / Position ]:[Stanowisko / Position ]],0)))</f>
        <v>n/a</v>
      </c>
      <c r="FQ242" s="196" t="str">
        <f>IF(INDEX(tab_MinKomp[Język angielski / Englisch],MATCH($B241,tab_MinKomp[[Stanowisko / Position ]:[Stanowisko / Position ]],0))="n/a","n/a",FQ241-INDEX(tab_MinKomp[Język angielski / Englisch],MATCH($B241,tab_MinKomp[[Stanowisko / Position ]:[Stanowisko / Position ]],0)))</f>
        <v>n/a</v>
      </c>
      <c r="FR242" s="196" t="str">
        <f>IF(INDEX(tab_MinKomp[Język niemiecki / Deutsch],MATCH($B241,tab_MinKomp[[Stanowisko / Position ]:[Stanowisko / Position ]],0))="n/a","n/a",FR241-INDEX(tab_MinKomp[Język niemiecki / Deutsch],MATCH($B241,tab_MinKomp[[Stanowisko / Position ]:[Stanowisko / Position ]],0)))</f>
        <v>n/a</v>
      </c>
      <c r="FS242" s="194">
        <f>IF(INDEX(tab_MinKomp[Zarządzanie dokumentacją procesową / Process dokumentation management],MATCH($B241,tab_MinKomp[[Stanowisko / Position ]:[Stanowisko / Position ]],0))="n/a","n/a",FS241-INDEX(tab_MinKomp[Zarządzanie dokumentacją procesową / Process dokumentation management],MATCH($B241,tab_MinKomp[[Stanowisko / Position ]:[Stanowisko / Position ]],0)))</f>
        <v>-1</v>
      </c>
      <c r="FT242" s="194">
        <f>IF(INDEX(tab_MinKomp[Znajomość procesów z obszaru / Kenntiss der prozesse in dem Bereich],MATCH($B241,tab_MinKomp[[Stanowisko / Position ]:[Stanowisko / Position ]],0))="n/a","n/a",FT241-INDEX(tab_MinKomp[Znajomość procesów z obszaru / Kenntiss der prozesse in dem Bereich],MATCH($B241,tab_MinKomp[[Stanowisko / Position ]:[Stanowisko / Position ]],0)))</f>
        <v>0</v>
      </c>
      <c r="FU242" s="194">
        <f>IF(INDEX(tab_MinKomp[optymalizacja procesów / Prozessoptymalisierung],MATCH($B241,tab_MinKomp[[Stanowisko / Position ]:[Stanowisko / Position ]],0))="n/a","n/a",FU241-INDEX(tab_MinKomp[optymalizacja procesów / Prozessoptymalisierung],MATCH($B241,tab_MinKomp[[Stanowisko / Position ]:[Stanowisko / Position ]],0)))</f>
        <v>1</v>
      </c>
      <c r="FV242" s="194">
        <f>IF(INDEX(tab_MinKomp[Umiejętności szkoleniowe / Trainingsfähigkeiten],MATCH($B241,tab_MinKomp[[Stanowisko / Position ]:[Stanowisko / Position ]],0))="n/a","n/a",FV241-INDEX(tab_MinKomp[Umiejętności szkoleniowe / Trainingsfähigkeiten],MATCH($B241,tab_MinKomp[[Stanowisko / Position ]:[Stanowisko / Position ]],0)))</f>
        <v>1</v>
      </c>
      <c r="FW242" s="194">
        <f>IF(INDEX(tab_MinKomp[Analityczne myślenie, podejście / Analitysches Denken, Einstellung],MATCH($B241,tab_MinKomp[[Stanowisko / Position ]:[Stanowisko / Position ]],0))="n/a","n/a",FW241-INDEX(tab_MinKomp[Analityczne myślenie, podejście / Analitysches Denken, Einstellung],MATCH($B241,tab_MinKomp[[Stanowisko / Position ]:[Stanowisko / Position ]],0)))</f>
        <v>1</v>
      </c>
      <c r="FX242" s="194">
        <f>IF(INDEX(tab_MinKomp[Dokładność, precyzja w dzialaniu / Genauigkeit, Präzision in die Arbeit],MATCH($B241,tab_MinKomp[[Stanowisko / Position ]:[Stanowisko / Position ]],0))="n/a","n/a",FX241-INDEX(tab_MinKomp[Dokładność, precyzja w dzialaniu / Genauigkeit, Präzision in die Arbeit],MATCH($B241,tab_MinKomp[[Stanowisko / Position ]:[Stanowisko / Position ]],0)))</f>
        <v>0</v>
      </c>
      <c r="FY242" s="194">
        <f>IF(INDEX(tab_MinKomp[Dyspozycyjność / Verfügbarkeit],MATCH($B241,tab_MinKomp[[Stanowisko / Position ]:[Stanowisko / Position ]],0))="n/a","n/a",FY241-INDEX(tab_MinKomp[Dyspozycyjność / Verfügbarkeit],MATCH($B241,tab_MinKomp[[Stanowisko / Position ]:[Stanowisko / Position ]],0)))</f>
        <v>0</v>
      </c>
      <c r="FZ242" s="194">
        <f>IF(INDEX(tab_MinKomp[Zaangażowanie / 
Engagement],MATCH($B241,tab_MinKomp[[Stanowisko / Position ]:[Stanowisko / Position ]],0))="n/a","n/a",FZ241-INDEX(tab_MinKomp[Zaangażowanie / 
Engagement],MATCH($B241,tab_MinKomp[[Stanowisko / Position ]:[Stanowisko / Position ]],0)))</f>
        <v>0</v>
      </c>
      <c r="GA242" s="194" t="str">
        <f>IF(INDEX(tab_MinKomp[Konserwacja form guma],MATCH($B241,tab_MinKomp[[Stanowisko / Position ]:[Stanowisko / Position ]],0))="n/a","n/a",GA241-INDEX(tab_MinKomp[Konserwacja form guma],MATCH($B241,tab_MinKomp[[Stanowisko / Position ]:[Stanowisko / Position ]],0)))</f>
        <v>n/a</v>
      </c>
      <c r="GB242" s="194" t="str">
        <f>IF(INDEX(tab_MinKomp[Konserwacja form plastiki],MATCH($B241,tab_MinKomp[[Stanowisko / Position ]:[Stanowisko / Position ]],0))="n/a","n/a",GB241-INDEX(tab_MinKomp[Konserwacja form plastiki],MATCH($B241,tab_MinKomp[[Stanowisko / Position ]:[Stanowisko / Position ]],0)))</f>
        <v>n/a</v>
      </c>
      <c r="GC242" s="194">
        <f>IF(INDEX(tab_MinKomp[Elastyczność w działaniu],MATCH($B241,tab_MinKomp[[Stanowisko / Position ]:[Stanowisko / Position ]],0))="n/a","n/a",GC241-INDEX(tab_MinKomp[Elastyczność w działaniu],MATCH($B241,tab_MinKomp[[Stanowisko / Position ]:[Stanowisko / Position ]],0)))</f>
        <v>0</v>
      </c>
      <c r="GD242" s="194">
        <f>IF(INDEX(tab_MinKomp[Komunikatywność],MATCH($B241,tab_MinKomp[[Stanowisko / Position ]:[Stanowisko / Position ]],0))="n/a","n/a",GD241-INDEX(tab_MinKomp[Komunikatywność],MATCH($B241,tab_MinKomp[[Stanowisko / Position ]:[Stanowisko / Position ]],0)))</f>
        <v>1</v>
      </c>
      <c r="GE242" s="193" t="str">
        <f>IF(INDEX(tab_MinKomp[Motywowanie i budowanie zaangażowania zespołu],MATCH($B241,tab_MinKomp[[Stanowisko / Position ]:[Stanowisko / Position ]],0))="n/a","n/a",GE241-INDEX(tab_MinKomp[Motywowanie i budowanie zaangażowania zespołu],MATCH($B241,tab_MinKomp[[Stanowisko / Position ]:[Stanowisko / Position ]],0)))</f>
        <v>n/a</v>
      </c>
      <c r="GF242" s="186" t="s">
        <v>248</v>
      </c>
      <c r="GG242" s="186" t="s">
        <v>248</v>
      </c>
      <c r="GH242" s="186" t="s">
        <v>248</v>
      </c>
      <c r="GI242" s="186" t="s">
        <v>248</v>
      </c>
      <c r="GJ242" s="186" t="s">
        <v>248</v>
      </c>
      <c r="GK242" s="186" t="s">
        <v>248</v>
      </c>
      <c r="GL242" s="186" t="s">
        <v>248</v>
      </c>
      <c r="GM242" s="186" t="s">
        <v>248</v>
      </c>
      <c r="GN242" s="186" t="s">
        <v>248</v>
      </c>
      <c r="GO242" s="186" t="s">
        <v>248</v>
      </c>
      <c r="GP242" s="186" t="s">
        <v>248</v>
      </c>
      <c r="GQ242" s="186" t="s">
        <v>248</v>
      </c>
      <c r="GR242" s="186" t="s">
        <v>248</v>
      </c>
      <c r="GS242" s="186" t="s">
        <v>248</v>
      </c>
      <c r="GT242" s="186" t="s">
        <v>248</v>
      </c>
      <c r="GU242" s="186" t="s">
        <v>248</v>
      </c>
      <c r="GV242" s="186" t="s">
        <v>248</v>
      </c>
      <c r="GW242" s="186" t="s">
        <v>248</v>
      </c>
      <c r="GX242" s="186" t="s">
        <v>248</v>
      </c>
      <c r="GY242" s="186" t="s">
        <v>248</v>
      </c>
      <c r="GZ242" s="261" t="s">
        <v>248</v>
      </c>
      <c r="HA242" s="261" t="s">
        <v>248</v>
      </c>
      <c r="HB242" s="191">
        <f>SUM(G242:GE242)/(HB241-(SUM(G242:GE242)))</f>
        <v>0.22916666666666666</v>
      </c>
    </row>
    <row r="243" spans="1:210" ht="24.9" customHeight="1" x14ac:dyDescent="0.3">
      <c r="A243" s="105" t="s">
        <v>321</v>
      </c>
      <c r="B243" s="105" t="s">
        <v>315</v>
      </c>
      <c r="C243" s="105" t="s">
        <v>383</v>
      </c>
      <c r="D243" s="105">
        <v>1659</v>
      </c>
      <c r="E243" s="394" t="s">
        <v>503</v>
      </c>
      <c r="F243" s="185" t="s">
        <v>374</v>
      </c>
      <c r="G243" s="186">
        <v>2</v>
      </c>
      <c r="H243" s="186">
        <v>1</v>
      </c>
      <c r="I243" s="186">
        <v>2</v>
      </c>
      <c r="J243" s="186">
        <v>1</v>
      </c>
      <c r="K243" s="186">
        <v>1</v>
      </c>
      <c r="L243" s="186" t="s">
        <v>248</v>
      </c>
      <c r="M243" s="186" t="s">
        <v>248</v>
      </c>
      <c r="N243" s="186" t="s">
        <v>248</v>
      </c>
      <c r="O243" s="186">
        <v>1</v>
      </c>
      <c r="P243" s="186">
        <v>1</v>
      </c>
      <c r="Q243" s="186" t="s">
        <v>248</v>
      </c>
      <c r="R243" s="186" t="s">
        <v>248</v>
      </c>
      <c r="S243" s="186" t="s">
        <v>248</v>
      </c>
      <c r="T243" s="186" t="s">
        <v>248</v>
      </c>
      <c r="U243" s="186" t="s">
        <v>248</v>
      </c>
      <c r="V243" s="186" t="s">
        <v>248</v>
      </c>
      <c r="W243" s="186" t="s">
        <v>248</v>
      </c>
      <c r="X243" s="186" t="s">
        <v>248</v>
      </c>
      <c r="Y243" s="186" t="s">
        <v>248</v>
      </c>
      <c r="Z243" s="186" t="s">
        <v>248</v>
      </c>
      <c r="AA243" s="186" t="s">
        <v>248</v>
      </c>
      <c r="AB243" s="186" t="s">
        <v>248</v>
      </c>
      <c r="AC243" s="186" t="s">
        <v>248</v>
      </c>
      <c r="AD243" s="186" t="s">
        <v>248</v>
      </c>
      <c r="AE243" s="186" t="s">
        <v>248</v>
      </c>
      <c r="AF243" s="186" t="s">
        <v>248</v>
      </c>
      <c r="AG243" s="186" t="s">
        <v>248</v>
      </c>
      <c r="AH243" s="186" t="s">
        <v>248</v>
      </c>
      <c r="AI243" s="186" t="s">
        <v>248</v>
      </c>
      <c r="AJ243" s="186" t="s">
        <v>248</v>
      </c>
      <c r="AK243" s="186" t="s">
        <v>248</v>
      </c>
      <c r="AL243" s="186">
        <v>1</v>
      </c>
      <c r="AM243" s="186" t="s">
        <v>248</v>
      </c>
      <c r="AN243" s="186" t="s">
        <v>248</v>
      </c>
      <c r="AO243" s="186">
        <v>1</v>
      </c>
      <c r="AP243" s="186" t="s">
        <v>248</v>
      </c>
      <c r="AQ243" s="186">
        <v>1</v>
      </c>
      <c r="AR243" s="186" t="s">
        <v>248</v>
      </c>
      <c r="AS243" s="186" t="s">
        <v>248</v>
      </c>
      <c r="AT243" s="186" t="s">
        <v>248</v>
      </c>
      <c r="AU243" s="186" t="s">
        <v>248</v>
      </c>
      <c r="AV243" s="186">
        <v>2</v>
      </c>
      <c r="AW243" s="186">
        <v>1</v>
      </c>
      <c r="AX243" s="186" t="s">
        <v>248</v>
      </c>
      <c r="AY243" s="186" t="s">
        <v>248</v>
      </c>
      <c r="AZ243" s="186" t="s">
        <v>248</v>
      </c>
      <c r="BA243" s="186">
        <v>1</v>
      </c>
      <c r="BB243" s="186">
        <v>1</v>
      </c>
      <c r="BC243" s="186" t="s">
        <v>248</v>
      </c>
      <c r="BD243" s="186" t="s">
        <v>248</v>
      </c>
      <c r="BE243" s="186" t="s">
        <v>248</v>
      </c>
      <c r="BF243" s="186" t="s">
        <v>248</v>
      </c>
      <c r="BG243" s="186" t="s">
        <v>248</v>
      </c>
      <c r="BH243" s="186" t="s">
        <v>248</v>
      </c>
      <c r="BI243" s="186" t="s">
        <v>248</v>
      </c>
      <c r="BJ243" s="186" t="s">
        <v>248</v>
      </c>
      <c r="BK243" s="186" t="s">
        <v>248</v>
      </c>
      <c r="BL243" s="186" t="s">
        <v>248</v>
      </c>
      <c r="BM243" s="186" t="s">
        <v>248</v>
      </c>
      <c r="BN243" s="186" t="s">
        <v>248</v>
      </c>
      <c r="BO243" s="186" t="s">
        <v>248</v>
      </c>
      <c r="BP243" s="186" t="s">
        <v>248</v>
      </c>
      <c r="BQ243" s="186">
        <v>3</v>
      </c>
      <c r="BR243" s="186" t="s">
        <v>248</v>
      </c>
      <c r="BS243" s="186">
        <v>3</v>
      </c>
      <c r="BT243" s="186" t="s">
        <v>248</v>
      </c>
      <c r="BU243" s="186">
        <v>3</v>
      </c>
      <c r="BV243" s="186" t="s">
        <v>248</v>
      </c>
      <c r="BW243" s="186">
        <v>3</v>
      </c>
      <c r="BX243" s="186">
        <v>2</v>
      </c>
      <c r="BY243" s="186" t="s">
        <v>248</v>
      </c>
      <c r="BZ243" s="186">
        <v>2</v>
      </c>
      <c r="CA243" s="186" t="s">
        <v>248</v>
      </c>
      <c r="CB243" s="186">
        <v>2</v>
      </c>
      <c r="CC243" s="186" t="s">
        <v>248</v>
      </c>
      <c r="CD243" s="186">
        <v>3</v>
      </c>
      <c r="CE243" s="186">
        <v>1</v>
      </c>
      <c r="CF243" s="186"/>
      <c r="CG243" s="186">
        <v>1</v>
      </c>
      <c r="CH243" s="186" t="s">
        <v>248</v>
      </c>
      <c r="CI243" s="186" t="s">
        <v>248</v>
      </c>
      <c r="CJ243" s="186" t="s">
        <v>248</v>
      </c>
      <c r="CK243" s="186" t="s">
        <v>248</v>
      </c>
      <c r="CL243" s="186" t="s">
        <v>248</v>
      </c>
      <c r="CM243" s="186" t="s">
        <v>248</v>
      </c>
      <c r="CN243" s="186" t="s">
        <v>248</v>
      </c>
      <c r="CO243" s="186" t="s">
        <v>248</v>
      </c>
      <c r="CP243" s="186" t="s">
        <v>248</v>
      </c>
      <c r="CQ243" s="186" t="s">
        <v>248</v>
      </c>
      <c r="CR243" s="186" t="s">
        <v>248</v>
      </c>
      <c r="CS243" s="186" t="s">
        <v>248</v>
      </c>
      <c r="CT243" s="186" t="s">
        <v>248</v>
      </c>
      <c r="CU243" s="186" t="s">
        <v>248</v>
      </c>
      <c r="CV243" s="186" t="s">
        <v>248</v>
      </c>
      <c r="CW243" s="186">
        <v>2</v>
      </c>
      <c r="CX243" s="186" t="s">
        <v>248</v>
      </c>
      <c r="CY243" s="186" t="s">
        <v>248</v>
      </c>
      <c r="CZ243" s="186" t="s">
        <v>248</v>
      </c>
      <c r="DA243" s="186" t="s">
        <v>248</v>
      </c>
      <c r="DB243" s="186" t="s">
        <v>248</v>
      </c>
      <c r="DC243" s="186" t="s">
        <v>248</v>
      </c>
      <c r="DD243" s="186" t="s">
        <v>248</v>
      </c>
      <c r="DE243" s="186" t="s">
        <v>248</v>
      </c>
      <c r="DF243" s="186">
        <v>1</v>
      </c>
      <c r="DG243" s="186" t="s">
        <v>248</v>
      </c>
      <c r="DH243" s="186" t="s">
        <v>248</v>
      </c>
      <c r="DI243" s="186" t="s">
        <v>248</v>
      </c>
      <c r="DJ243" s="186" t="s">
        <v>248</v>
      </c>
      <c r="DK243" s="186" t="s">
        <v>248</v>
      </c>
      <c r="DL243" s="186" t="s">
        <v>248</v>
      </c>
      <c r="DM243" s="186" t="s">
        <v>248</v>
      </c>
      <c r="DN243" s="186">
        <v>1</v>
      </c>
      <c r="DO243" s="186" t="s">
        <v>248</v>
      </c>
      <c r="DP243" s="186" t="s">
        <v>248</v>
      </c>
      <c r="DQ243" s="186" t="s">
        <v>248</v>
      </c>
      <c r="DR243" s="186" t="s">
        <v>248</v>
      </c>
      <c r="DS243" s="186" t="s">
        <v>248</v>
      </c>
      <c r="DT243" s="186" t="s">
        <v>248</v>
      </c>
      <c r="DU243" s="186" t="s">
        <v>248</v>
      </c>
      <c r="DV243" s="186" t="s">
        <v>248</v>
      </c>
      <c r="DW243" s="186" t="s">
        <v>248</v>
      </c>
      <c r="DX243" s="186" t="s">
        <v>248</v>
      </c>
      <c r="DY243" s="186" t="s">
        <v>248</v>
      </c>
      <c r="DZ243" s="186" t="s">
        <v>248</v>
      </c>
      <c r="EA243" s="186" t="s">
        <v>248</v>
      </c>
      <c r="EB243" s="186" t="s">
        <v>248</v>
      </c>
      <c r="EC243" s="186" t="s">
        <v>248</v>
      </c>
      <c r="ED243" s="186" t="s">
        <v>248</v>
      </c>
      <c r="EE243" s="186" t="s">
        <v>248</v>
      </c>
      <c r="EF243" s="186" t="s">
        <v>248</v>
      </c>
      <c r="EG243" s="186" t="s">
        <v>248</v>
      </c>
      <c r="EH243" s="186" t="s">
        <v>248</v>
      </c>
      <c r="EI243" s="186" t="s">
        <v>248</v>
      </c>
      <c r="EJ243" s="186" t="s">
        <v>248</v>
      </c>
      <c r="EK243" s="186" t="s">
        <v>248</v>
      </c>
      <c r="EL243" s="184" t="s">
        <v>248</v>
      </c>
      <c r="EM243" s="184" t="s">
        <v>248</v>
      </c>
      <c r="EN243" s="184" t="s">
        <v>248</v>
      </c>
      <c r="EO243" s="186" t="s">
        <v>248</v>
      </c>
      <c r="EP243" s="186" t="s">
        <v>248</v>
      </c>
      <c r="EQ243" s="186" t="s">
        <v>248</v>
      </c>
      <c r="ER243" s="186" t="s">
        <v>248</v>
      </c>
      <c r="ES243" s="186" t="s">
        <v>248</v>
      </c>
      <c r="ET243" s="186" t="s">
        <v>248</v>
      </c>
      <c r="EU243" s="186" t="s">
        <v>248</v>
      </c>
      <c r="EV243" s="186" t="s">
        <v>248</v>
      </c>
      <c r="EW243" s="186" t="s">
        <v>248</v>
      </c>
      <c r="EX243" s="186" t="s">
        <v>248</v>
      </c>
      <c r="EY243" s="186" t="s">
        <v>248</v>
      </c>
      <c r="EZ243" s="186" t="s">
        <v>248</v>
      </c>
      <c r="FA243" s="186" t="s">
        <v>248</v>
      </c>
      <c r="FB243" s="186" t="s">
        <v>248</v>
      </c>
      <c r="FC243" s="186" t="s">
        <v>248</v>
      </c>
      <c r="FD243" s="186" t="s">
        <v>248</v>
      </c>
      <c r="FE243" s="186" t="s">
        <v>248</v>
      </c>
      <c r="FF243" s="186" t="s">
        <v>248</v>
      </c>
      <c r="FG243" s="186" t="s">
        <v>248</v>
      </c>
      <c r="FH243" s="186" t="s">
        <v>248</v>
      </c>
      <c r="FI243" s="186" t="s">
        <v>248</v>
      </c>
      <c r="FJ243" s="186" t="s">
        <v>248</v>
      </c>
      <c r="FK243" s="186" t="s">
        <v>248</v>
      </c>
      <c r="FL243" s="186" t="s">
        <v>248</v>
      </c>
      <c r="FM243" s="186" t="s">
        <v>248</v>
      </c>
      <c r="FN243" s="186" t="s">
        <v>248</v>
      </c>
      <c r="FO243" s="186" t="s">
        <v>248</v>
      </c>
      <c r="FP243" s="186" t="s">
        <v>248</v>
      </c>
      <c r="FQ243" s="187" t="s">
        <v>248</v>
      </c>
      <c r="FR243" s="187" t="s">
        <v>248</v>
      </c>
      <c r="FS243" s="186">
        <v>2</v>
      </c>
      <c r="FT243" s="186">
        <v>2</v>
      </c>
      <c r="FU243" s="186">
        <v>1</v>
      </c>
      <c r="FV243" s="186">
        <v>3</v>
      </c>
      <c r="FW243" s="186">
        <v>1</v>
      </c>
      <c r="FX243" s="186">
        <v>2</v>
      </c>
      <c r="FY243" s="186">
        <v>2</v>
      </c>
      <c r="FZ243" s="186">
        <v>2</v>
      </c>
      <c r="GA243" s="186" t="s">
        <v>248</v>
      </c>
      <c r="GB243" s="186" t="s">
        <v>248</v>
      </c>
      <c r="GC243" s="186">
        <v>2</v>
      </c>
      <c r="GD243" s="186">
        <v>2</v>
      </c>
      <c r="GE243" s="186" t="s">
        <v>248</v>
      </c>
      <c r="GF243" s="186" t="s">
        <v>248</v>
      </c>
      <c r="GG243" s="186" t="s">
        <v>248</v>
      </c>
      <c r="GH243" s="186" t="s">
        <v>248</v>
      </c>
      <c r="GI243" s="186" t="s">
        <v>248</v>
      </c>
      <c r="GJ243" s="186" t="s">
        <v>248</v>
      </c>
      <c r="GK243" s="186" t="s">
        <v>248</v>
      </c>
      <c r="GL243" s="186" t="s">
        <v>248</v>
      </c>
      <c r="GM243" s="186" t="s">
        <v>248</v>
      </c>
      <c r="GN243" s="186" t="s">
        <v>248</v>
      </c>
      <c r="GO243" s="186" t="s">
        <v>248</v>
      </c>
      <c r="GP243" s="186" t="s">
        <v>248</v>
      </c>
      <c r="GQ243" s="186" t="s">
        <v>248</v>
      </c>
      <c r="GR243" s="186" t="s">
        <v>248</v>
      </c>
      <c r="GS243" s="186" t="s">
        <v>248</v>
      </c>
      <c r="GT243" s="186" t="s">
        <v>248</v>
      </c>
      <c r="GU243" s="186" t="s">
        <v>248</v>
      </c>
      <c r="GV243" s="186" t="s">
        <v>248</v>
      </c>
      <c r="GW243" s="186" t="s">
        <v>248</v>
      </c>
      <c r="GX243" s="186" t="s">
        <v>248</v>
      </c>
      <c r="GY243" s="186" t="s">
        <v>248</v>
      </c>
      <c r="GZ243" s="261" t="s">
        <v>248</v>
      </c>
      <c r="HA243" s="261" t="s">
        <v>248</v>
      </c>
      <c r="HB243" s="188">
        <f t="shared" ref="HB243" si="55">SUM(G243:GE243)</f>
        <v>63</v>
      </c>
    </row>
    <row r="244" spans="1:210" ht="24.9" customHeight="1" thickBot="1" x14ac:dyDescent="0.35">
      <c r="A244" s="108" t="str">
        <f t="shared" ref="A244" si="56">A243</f>
        <v>Prod.-Q-5</v>
      </c>
      <c r="B244" s="108" t="str">
        <f t="shared" ref="B244" si="57">B243</f>
        <v>Pracownik Produkcji</v>
      </c>
      <c r="C244" s="108" t="str">
        <f t="shared" ref="C244" si="58">C243</f>
        <v>RL</v>
      </c>
      <c r="D244" s="108">
        <f t="shared" ref="D244" si="59">D243</f>
        <v>1659</v>
      </c>
      <c r="E244" s="395"/>
      <c r="F244" s="189" t="s">
        <v>375</v>
      </c>
      <c r="G244" s="192">
        <f>IF(INDEX(tab_MinKomp[Przepisy BHP / BHP Vorschriften],MATCH($B243,tab_MinKomp[[Stanowisko / Position ]:[Stanowisko / Position ]],0))="n/a","n/a",G243-INDEX(tab_MinKomp[Przepisy BHP / BHP Vorschriften],MATCH($B243,tab_MinKomp[[Stanowisko / Position ]:[Stanowisko / Position ]],0)))</f>
        <v>0</v>
      </c>
      <c r="H244" s="193">
        <f>IF(INDEX(tab_MinKomp[Przepisy PPOŻ / Brandschutzbestimmungen],MATCH($B243,tab_MinKomp[[Stanowisko / Position ]:[Stanowisko / Position ]],0))="n/a","n/a",H243-INDEX(tab_MinKomp[Przepisy PPOŻ / Brandschutzbestimmungen],MATCH($B243,tab_MinKomp[[Stanowisko / Position ]:[Stanowisko / Position ]],0)))</f>
        <v>0</v>
      </c>
      <c r="I244" s="193">
        <f>IF(INDEX(tab_MinKomp[Ryzyko zawodowe na stanowiskach pracyv/ Berufliche Risiken an Arbeitsstellen],MATCH($B243,tab_MinKomp[[Stanowisko / Position ]:[Stanowisko / Position ]],0))="n/a","n/a",I243-INDEX(tab_MinKomp[Ryzyko zawodowe na stanowiskach pracyv/ Berufliche Risiken an Arbeitsstellen],MATCH($B243,tab_MinKomp[[Stanowisko / Position ]:[Stanowisko / Position ]],0)))</f>
        <v>0</v>
      </c>
      <c r="J244" s="193">
        <f>IF(INDEX(tab_MinKomp[Gospodarka substancjami niebezpiecznymi / Gefahrstoffmanagement],MATCH($B243,tab_MinKomp[[Stanowisko / Position ]:[Stanowisko / Position ]],0))="n/a","n/a",J243-INDEX(tab_MinKomp[Gospodarka substancjami niebezpiecznymi / Gefahrstoffmanagement],MATCH($B243,tab_MinKomp[[Stanowisko / Position ]:[Stanowisko / Position ]],0)))</f>
        <v>0</v>
      </c>
      <c r="K244" s="193">
        <f>IF(INDEX(tab_MinKomp[Gospodarka odpadami / Abfallwirtschaft],MATCH($B243,tab_MinKomp[[Stanowisko / Position ]:[Stanowisko / Position ]],0))="n/a","n/a",K243-INDEX(tab_MinKomp[Gospodarka odpadami / Abfallwirtschaft],MATCH($B243,tab_MinKomp[[Stanowisko / Position ]:[Stanowisko / Position ]],0)))</f>
        <v>0</v>
      </c>
      <c r="L244" s="194" t="str">
        <f>IF(INDEX(tab_MinKomp[Przepisy kodeksu pracy / Bestimmungen des Arbeitsgesetzes],MATCH($B243,tab_MinKomp[[Stanowisko / Position ]:[Stanowisko / Position ]],0))="n/a","n/a",L243-INDEX(tab_MinKomp[Przepisy kodeksu pracy / Bestimmungen des Arbeitsgesetzes],MATCH($B243,tab_MinKomp[[Stanowisko / Position ]:[Stanowisko / Position ]],0)))</f>
        <v>n/a</v>
      </c>
      <c r="M244" s="195" t="str">
        <f>IF(INDEX(tab_MinKomp[Przepisy o ub.społ. ZUS  / Sozialversicherungsvorschriften],MATCH($B243,tab_MinKomp[[Stanowisko / Position ]:[Stanowisko / Position ]],0))="n/a","n/a",M243-INDEX(tab_MinKomp[Przepisy o ub.społ. ZUS  / Sozialversicherungsvorschriften],MATCH($B243,tab_MinKomp[[Stanowisko / Position ]:[Stanowisko / Position ]],0)))</f>
        <v>n/a</v>
      </c>
      <c r="N244" s="194" t="str">
        <f>IF(INDEX(tab_MinKomp[PRZEPISY O PDOF /persönlich Einkommensteuergesetz ],MATCH($B243,tab_MinKomp[[Stanowisko / Position ]:[Stanowisko / Position ]],0))="n/a","n/a",N243-INDEX(tab_MinKomp[PRZEPISY O PDOF /persönlich Einkommensteuergesetz ],MATCH($B243,tab_MinKomp[[Stanowisko / Position ]:[Stanowisko / Position ]],0)))</f>
        <v>n/a</v>
      </c>
      <c r="O244" s="194">
        <f>IF(INDEX(tab_MinKomp[Regulamin pracy / Arbeitsordnung],MATCH($B243,tab_MinKomp[[Stanowisko / Position ]:[Stanowisko / Position ]],0))="n/a","n/a",O243-INDEX(tab_MinKomp[Regulamin pracy / Arbeitsordnung],MATCH($B243,tab_MinKomp[[Stanowisko / Position ]:[Stanowisko / Position ]],0)))</f>
        <v>0</v>
      </c>
      <c r="P244" s="194">
        <f>IF(INDEX(tab_MinKomp[Regulamin wynagradzania / Vergütungsordnung],MATCH($B243,tab_MinKomp[[Stanowisko / Position ]:[Stanowisko / Position ]],0))="n/a","n/a",P243-INDEX(tab_MinKomp[Regulamin wynagradzania / Vergütungsordnung],MATCH($B243,tab_MinKomp[[Stanowisko / Position ]:[Stanowisko / Position ]],0)))</f>
        <v>0</v>
      </c>
      <c r="Q244" s="194" t="str">
        <f>IF(INDEX(tab_MinKomp[System R2PŁATNIK PRO: Płace / Lohnabrechnung],MATCH($B243,tab_MinKomp[[Stanowisko / Position ]:[Stanowisko / Position ]],0))="n/a","n/a",Q243-INDEX(tab_MinKomp[System R2PŁATNIK PRO: Płace / Lohnabrechnung],MATCH($B243,tab_MinKomp[[Stanowisko / Position ]:[Stanowisko / Position ]],0)))</f>
        <v>n/a</v>
      </c>
      <c r="R244" s="194" t="str">
        <f>IF(INDEX(tab_MinKomp[SystemR2PŁATNIK PRO: KADRY / Personaldaten],MATCH($B243,tab_MinKomp[[Stanowisko / Position ]:[Stanowisko / Position ]],0))="n/a","n/a",R243-INDEX(tab_MinKomp[SystemR2PŁATNIK PRO: KADRY / Personaldaten],MATCH($B243,tab_MinKomp[[Stanowisko / Position ]:[Stanowisko / Position ]],0)))</f>
        <v>n/a</v>
      </c>
      <c r="S244" s="194" t="str">
        <f>IF(INDEX(tab_MinKomp[SYSTEM R2PŁATNIK PRO: zarządzanie pracownikami / Arbeitsverwaltung],MATCH($B243,tab_MinKomp[[Stanowisko / Position ]:[Stanowisko / Position ]],0))="n/a","n/a",S243-INDEX(tab_MinKomp[SYSTEM R2PŁATNIK PRO: zarządzanie pracownikami / Arbeitsverwaltung],MATCH($B243,tab_MinKomp[[Stanowisko / Position ]:[Stanowisko / Position ]],0)))</f>
        <v>n/a</v>
      </c>
      <c r="T244" s="194" t="str">
        <f>IF(INDEX(tab_MinKomp[Doradztwo, wsparcie personalne / Personalberatung und Unterstützung],MATCH($B243,tab_MinKomp[[Stanowisko / Position ]:[Stanowisko / Position ]],0))="n/a","n/a",T243-INDEX(tab_MinKomp[Doradztwo, wsparcie personalne / Personalberatung und Unterstützung],MATCH($B243,tab_MinKomp[[Stanowisko / Position ]:[Stanowisko / Position ]],0)))</f>
        <v>n/a</v>
      </c>
      <c r="U244" s="194" t="str">
        <f>IF(INDEX(tab_MinKomp[Przepisy o podatku VAT / MwSt.- Gesetz],MATCH($B243,tab_MinKomp[[Stanowisko / Position ]:[Stanowisko / Position ]],0))="n/a","n/a",U243-INDEX(tab_MinKomp[Przepisy o podatku VAT / MwSt.- Gesetz],MATCH($B243,tab_MinKomp[[Stanowisko / Position ]:[Stanowisko / Position ]],0)))</f>
        <v>n/a</v>
      </c>
      <c r="V244" s="194" t="str">
        <f>IF(INDEX(tab_MinKomp[PrzepisyPDOP / geschäftlich Einkommensteuergesetz],MATCH($B243,tab_MinKomp[[Stanowisko / Position ]:[Stanowisko / Position ]],0))="n/a","n/a",V243-INDEX(tab_MinKomp[PrzepisyPDOP / geschäftlich Einkommensteuergesetz],MATCH($B243,tab_MinKomp[[Stanowisko / Position ]:[Stanowisko / Position ]],0)))</f>
        <v>n/a</v>
      </c>
      <c r="W244" s="194" t="str">
        <f>IF(INDEX(tab_MinKomp[System BAAN / FINANSE (FIBU)],MATCH($B243,tab_MinKomp[[Stanowisko / Position ]:[Stanowisko / Position ]],0))="n/a","n/a",W243-INDEX(tab_MinKomp[System BAAN / FINANSE (FIBU)],MATCH($B243,tab_MinKomp[[Stanowisko / Position ]:[Stanowisko / Position ]],0)))</f>
        <v>n/a</v>
      </c>
      <c r="X244" s="194" t="str">
        <f>IF(INDEX(tab_MinKomp[Systemy pomocnicze / Hilfssysteme(STOCKPROGRAM, KALK2000 etc.)],MATCH($B243,tab_MinKomp[[Stanowisko / Position ]:[Stanowisko / Position ]],0))="n/a","n/a",X243-INDEX(tab_MinKomp[Systemy pomocnicze / Hilfssysteme(STOCKPROGRAM, KALK2000 etc.)],MATCH($B243,tab_MinKomp[[Stanowisko / Position ]:[Stanowisko / Position ]],0)))</f>
        <v>n/a</v>
      </c>
      <c r="Y244" s="194" t="str">
        <f>IF(INDEX(tab_MinKomp[Polityka rachunkowości / Buchführungspolitik],MATCH($B243,tab_MinKomp[[Stanowisko / Position ]:[Stanowisko / Position ]],0))="n/a","n/a",Y243-INDEX(tab_MinKomp[Polityka rachunkowości / Buchführungspolitik],MATCH($B243,tab_MinKomp[[Stanowisko / Position ]:[Stanowisko / Position ]],0)))</f>
        <v>n/a</v>
      </c>
      <c r="Z244" s="194" t="str">
        <f>IF(INDEX(tab_MinKomp[Ustawa o rachunkowości / Rechnungslegungsgesetz],MATCH($B243,tab_MinKomp[[Stanowisko / Position ]:[Stanowisko / Position ]],0))="n/a","n/a",Z243-INDEX(tab_MinKomp[Ustawa o rachunkowości / Rechnungslegungsgesetz],MATCH($B243,tab_MinKomp[[Stanowisko / Position ]:[Stanowisko / Position ]],0)))</f>
        <v>n/a</v>
      </c>
      <c r="AA244" s="194" t="str">
        <f>IF(INDEX(tab_MinKomp[WORKFLOW - TS-100],MATCH($B243,tab_MinKomp[[Stanowisko / Position ]:[Stanowisko / Position ]],0))="n/a","n/a",AA243-INDEX(tab_MinKomp[WORKFLOW - TS-100],MATCH($B243,tab_MinKomp[[Stanowisko / Position ]:[Stanowisko / Position ]],0)))</f>
        <v>n/a</v>
      </c>
      <c r="AB244" s="194" t="str">
        <f>IF(INDEX(tab_MinKomp[WORKFLOW - SFMS],MATCH($B243,tab_MinKomp[[Stanowisko / Position ]:[Stanowisko / Position ]],0))="n/a","n/a",AB243-INDEX(tab_MinKomp[WORKFLOW - SFMS],MATCH($B243,tab_MinKomp[[Stanowisko / Position ]:[Stanowisko / Position ]],0)))</f>
        <v>n/a</v>
      </c>
      <c r="AC244" s="194" t="str">
        <f>IF(INDEX(tab_MinKomp[System ISO 9001:2015],MATCH($B243,tab_MinKomp[[Stanowisko / Position ]:[Stanowisko / Position ]],0))="n/a","n/a",AC243-INDEX(tab_MinKomp[System ISO 9001:2015],MATCH($B243,tab_MinKomp[[Stanowisko / Position ]:[Stanowisko / Position ]],0)))</f>
        <v>n/a</v>
      </c>
      <c r="AD244" s="194" t="str">
        <f>IF(INDEX(tab_MinKomp[System ISO 9001:2015],MATCH($B243,tab_MinKomp[[Stanowisko / Position ]:[Stanowisko / Position ]],0))="n/a","n/a",AD243-INDEX(tab_MinKomp[System ISO 9001:2015],MATCH($B243,tab_MinKomp[[Stanowisko / Position ]:[Stanowisko / Position ]],0)))</f>
        <v>n/a</v>
      </c>
      <c r="AE244" s="194" t="str">
        <f>IF(INDEX(tab_MinKomp[System ISO 9001:2015],MATCH($B243,tab_MinKomp[[Stanowisko / Position ]:[Stanowisko / Position ]],0))="n/a","n/a",AE243-INDEX(tab_MinKomp[System ISO 9001:2015],MATCH($B243,tab_MinKomp[[Stanowisko / Position ]:[Stanowisko / Position ]],0)))</f>
        <v>n/a</v>
      </c>
      <c r="AF244" s="194" t="str">
        <f>IF(INDEX(tab_MinKomp[System ISO 9001:2015],MATCH($B243,tab_MinKomp[[Stanowisko / Position ]:[Stanowisko / Position ]],0))="n/a","n/a",AF243-INDEX(tab_MinKomp[System ISO 9001:2015],MATCH($B243,tab_MinKomp[[Stanowisko / Position ]:[Stanowisko / Position ]],0)))</f>
        <v>n/a</v>
      </c>
      <c r="AG244" s="194" t="str">
        <f>IF(INDEX(tab_MinKomp[Wymagania VDA 6.3 Process / Forderungen],MATCH($B243,tab_MinKomp[[Stanowisko / Position ]:[Stanowisko / Position ]],0))="n/a","n/a",AG243-INDEX(tab_MinKomp[Wymagania VDA 6.3 Process / Forderungen],MATCH($B243,tab_MinKomp[[Stanowisko / Position ]:[Stanowisko / Position ]],0)))</f>
        <v>n/a</v>
      </c>
      <c r="AH244" s="194" t="str">
        <f>IF(INDEX(tab_MinKomp[Wymagania VDA 6.5 Product / Forderungen],MATCH($B243,tab_MinKomp[[Stanowisko / Position ]:[Stanowisko / Position ]],0))="n/a","n/a",AH243-INDEX(tab_MinKomp[Wymagania VDA 6.5 Product / Forderungen],MATCH($B243,tab_MinKomp[[Stanowisko / Position ]:[Stanowisko / Position ]],0)))</f>
        <v>n/a</v>
      </c>
      <c r="AI244" s="194" t="str">
        <f>IF(INDEX(tab_MinKomp[System ISO 9001:2015],MATCH($B243,tab_MinKomp[[Stanowisko / Position ]:[Stanowisko / Position ]],0))="n/a","n/a",AI243-INDEX(tab_MinKomp[System ISO 9001:2015],MATCH($B243,tab_MinKomp[[Stanowisko / Position ]:[Stanowisko / Position ]],0)))</f>
        <v>n/a</v>
      </c>
      <c r="AJ244" s="194" t="str">
        <f>IF(INDEX(tab_MinKomp[Auditor systemu ISO 17021:2018],MATCH($B243,tab_MinKomp[[Stanowisko / Position ]:[Stanowisko / Position ]],0))="n/a","n/a",AJ243-INDEX(tab_MinKomp[Auditor systemu ISO 17021:2018],MATCH($B243,tab_MinKomp[[Stanowisko / Position ]:[Stanowisko / Position ]],0)))</f>
        <v>n/a</v>
      </c>
      <c r="AK244" s="194" t="str">
        <f>IF(INDEX(tab_MinKomp[Pełnomocnik systemu / Systemvertreter],MATCH($B243,tab_MinKomp[[Stanowisko / Position ]:[Stanowisko / Position ]],0))="n/a","n/a",AK243-INDEX(tab_MinKomp[Pełnomocnik systemu / Systemvertreter],MATCH($B243,tab_MinKomp[[Stanowisko / Position ]:[Stanowisko / Position ]],0)))</f>
        <v>n/a</v>
      </c>
      <c r="AL244" s="194">
        <f>IF(INDEX(tab_MinKomp[Polityka Etyczna - Compliance],MATCH($B243,tab_MinKomp[[Stanowisko / Position ]:[Stanowisko / Position ]],0))="n/a","n/a",AL243-INDEX(tab_MinKomp[Polityka Etyczna - Compliance],MATCH($B243,tab_MinKomp[[Stanowisko / Position ]:[Stanowisko / Position ]],0)))</f>
        <v>0</v>
      </c>
      <c r="AM244" s="194" t="str">
        <f>IF(INDEX(tab_MinKomp[WDRAŻANIE NOWYCH PROJEKTÓW/ PROCEDURA CTM],MATCH($B243,tab_MinKomp[[Stanowisko / Position ]:[Stanowisko / Position ]],0))="n/a","n/a",AM243-INDEX(tab_MinKomp[WDRAŻANIE NOWYCH PROJEKTÓW/ PROCEDURA CTM],MATCH($B243,tab_MinKomp[[Stanowisko / Position ]:[Stanowisko / Position ]],0)))</f>
        <v>n/a</v>
      </c>
      <c r="AN244" s="194" t="str">
        <f>IF(INDEX(tab_MinKomp[KAMIENIE MILOWE MSL/PIFF],MATCH($B243,tab_MinKomp[[Stanowisko / Position ]:[Stanowisko / Position ]],0))="n/a","n/a",AN243-INDEX(tab_MinKomp[KAMIENIE MILOWE MSL/PIFF],MATCH($B243,tab_MinKomp[[Stanowisko / Position ]:[Stanowisko / Position ]],0)))</f>
        <v>n/a</v>
      </c>
      <c r="AO244" s="194">
        <f>IF(INDEX(tab_MinKomp[CP],MATCH($B243,tab_MinKomp[[Stanowisko / Position ]:[Stanowisko / Position ]],0))="n/a","n/a",AO243-INDEX(tab_MinKomp[CP],MATCH($B243,tab_MinKomp[[Stanowisko / Position ]:[Stanowisko / Position ]],0)))</f>
        <v>0</v>
      </c>
      <c r="AP244" s="194" t="str">
        <f>IF(INDEX(tab_MinKomp[FMEA],MATCH($B243,tab_MinKomp[[Stanowisko / Position ]:[Stanowisko / Position ]],0))="n/a","n/a",AP243-INDEX(tab_MinKomp[FMEA],MATCH($B243,tab_MinKomp[[Stanowisko / Position ]:[Stanowisko / Position ]],0)))</f>
        <v>n/a</v>
      </c>
      <c r="AQ244" s="194">
        <f>IF(INDEX(tab_MinKomp[FLOW CHART],MATCH($B243,tab_MinKomp[[Stanowisko / Position ]:[Stanowisko / Position ]],0))="n/a","n/a",AQ243-INDEX(tab_MinKomp[FLOW CHART],MATCH($B243,tab_MinKomp[[Stanowisko / Position ]:[Stanowisko / Position ]],0)))</f>
        <v>0</v>
      </c>
      <c r="AR244" s="194" t="str">
        <f>IF(INDEX(tab_MinKomp[APQP],MATCH($B243,tab_MinKomp[[Stanowisko / Position ]:[Stanowisko / Position ]],0))="n/a","n/a",AR243-INDEX(tab_MinKomp[APQP],MATCH($B243,tab_MinKomp[[Stanowisko / Position ]:[Stanowisko / Position ]],0)))</f>
        <v>n/a</v>
      </c>
      <c r="AS244" s="194" t="str">
        <f>IF(INDEX(tab_MinKomp[MSA],MATCH($B243,tab_MinKomp[[Stanowisko / Position ]:[Stanowisko / Position ]],0))="n/a","n/a",AS243-INDEX(tab_MinKomp[MSA],MATCH($B243,tab_MinKomp[[Stanowisko / Position ]:[Stanowisko / Position ]],0)))</f>
        <v>n/a</v>
      </c>
      <c r="AT244" s="194" t="str">
        <f>IF(INDEX(tab_MinKomp[SPC],MATCH($B243,tab_MinKomp[[Stanowisko / Position ]:[Stanowisko / Position ]],0))="n/a","n/a",AT243-INDEX(tab_MinKomp[SPC],MATCH($B243,tab_MinKomp[[Stanowisko / Position ]:[Stanowisko / Position ]],0)))</f>
        <v>n/a</v>
      </c>
      <c r="AU244" s="194" t="str">
        <f>IF(INDEX(tab_MinKomp[CSR (SPECYFICZNE WYMAGANIA KLIENTA)],MATCH($B243,tab_MinKomp[[Stanowisko / Position ]:[Stanowisko / Position ]],0))="n/a","n/a",AU243-INDEX(tab_MinKomp[CSR (SPECYFICZNE WYMAGANIA KLIENTA)],MATCH($B243,tab_MinKomp[[Stanowisko / Position ]:[Stanowisko / Position ]],0)))</f>
        <v>n/a</v>
      </c>
      <c r="AV244" s="194">
        <f>IF(INDEX(tab_MinKomp[5S],MATCH($B243,tab_MinKomp[[Stanowisko / Position ]:[Stanowisko / Position ]],0))="n/a","n/a",AV243-INDEX(tab_MinKomp[5S],MATCH($B243,tab_MinKomp[[Stanowisko / Position ]:[Stanowisko / Position ]],0)))</f>
        <v>0</v>
      </c>
      <c r="AW244" s="194">
        <f>IF(INDEX(tab_MinKomp[LEAN MANAGEMENT],MATCH($B243,tab_MinKomp[[Stanowisko / Position ]:[Stanowisko / Position ]],0))="n/a","n/a",AW243-INDEX(tab_MinKomp[LEAN MANAGEMENT],MATCH($B243,tab_MinKomp[[Stanowisko / Position ]:[Stanowisko / Position ]],0)))</f>
        <v>0</v>
      </c>
      <c r="AX244" s="194" t="str">
        <f>IF(INDEX(tab_MinKomp[5R],MATCH($B243,tab_MinKomp[[Stanowisko / Position ]:[Stanowisko / Position ]],0))="n/a","n/a",AX243-INDEX(tab_MinKomp[5R],MATCH($B243,tab_MinKomp[[Stanowisko / Position ]:[Stanowisko / Position ]],0)))</f>
        <v>n/a</v>
      </c>
      <c r="AY244" s="194" t="str">
        <f>IF(INDEX(tab_MinKomp[Six Sigma],MATCH($B243,tab_MinKomp[[Stanowisko / Position ]:[Stanowisko / Position ]],0))="n/a","n/a",AY243-INDEX(tab_MinKomp[Six Sigma],MATCH($B243,tab_MinKomp[[Stanowisko / Position ]:[Stanowisko / Position ]],0)))</f>
        <v>n/a</v>
      </c>
      <c r="AZ244" s="194" t="str">
        <f>IF(INDEX(tab_MinKomp[System BAAN / Distribution &amp; Supply Chain],MATCH($B243,tab_MinKomp[[Stanowisko / Position ]:[Stanowisko / Position ]],0))="n/a","n/a",AZ243-INDEX(tab_MinKomp[System BAAN / Distribution &amp; Supply Chain],MATCH($B243,tab_MinKomp[[Stanowisko / Position ]:[Stanowisko / Position ]],0)))</f>
        <v>n/a</v>
      </c>
      <c r="BA244" s="194" t="str">
        <f>IF(INDEX(tab_MinKomp[Gospodarka magazynowa / Lagerverwaltung],MATCH($B243,tab_MinKomp[[Stanowisko / Position ]:[Stanowisko / Position ]],0))="n/a","n/a",BA243-INDEX(tab_MinKomp[Gospodarka magazynowa / Lagerverwaltung],MATCH($B243,tab_MinKomp[[Stanowisko / Position ]:[Stanowisko / Position ]],0)))</f>
        <v>n/a</v>
      </c>
      <c r="BB244" s="194" t="str">
        <f>IF(INDEX(tab_MinKomp[Inwentaryzacja - organizacja i przebieg / Inventurprozess],MATCH($B243,tab_MinKomp[[Stanowisko / Position ]:[Stanowisko / Position ]],0))="n/a","n/a",BB243-INDEX(tab_MinKomp[Inwentaryzacja - organizacja i przebieg / Inventurprozess],MATCH($B243,tab_MinKomp[[Stanowisko / Position ]:[Stanowisko / Position ]],0)))</f>
        <v>n/a</v>
      </c>
      <c r="BC244" s="194" t="str">
        <f>IF(INDEX(tab_MinKomp[Organizacja dostaw / Versorgungsorganisation],MATCH($B243,tab_MinKomp[[Stanowisko / Position ]:[Stanowisko / Position ]],0))="n/a","n/a",BC243-INDEX(tab_MinKomp[Organizacja dostaw / Versorgungsorganisation],MATCH($B243,tab_MinKomp[[Stanowisko / Position ]:[Stanowisko / Position ]],0)))</f>
        <v>n/a</v>
      </c>
      <c r="BD244" s="194" t="str">
        <f>IF(INDEX(tab_MinKomp[Organizacja wysyłek / Organisation von Lieferungen],MATCH($B243,tab_MinKomp[[Stanowisko / Position ]:[Stanowisko / Position ]],0))="n/a","n/a",BD243-INDEX(tab_MinKomp[Organizacja wysyłek / Organisation von Lieferungen],MATCH($B243,tab_MinKomp[[Stanowisko / Position ]:[Stanowisko / Position ]],0)))</f>
        <v>n/a</v>
      </c>
      <c r="BE244" s="194" t="str">
        <f>IF(INDEX(tab_MinKomp[Analiza magazynowa - Program Polen.mdb / Inventuranalyse],MATCH($B243,tab_MinKomp[[Stanowisko / Position ]:[Stanowisko / Position ]],0))="n/a","n/a",BE243-INDEX(tab_MinKomp[Analiza magazynowa - Program Polen.mdb / Inventuranalyse],MATCH($B243,tab_MinKomp[[Stanowisko / Position ]:[Stanowisko / Position ]],0)))</f>
        <v>n/a</v>
      </c>
      <c r="BF244" s="190" t="str">
        <f>IF(INDEX(tab_MinKomp[MMOG (Materials Management Operations Guidelines)],MATCH($B243,tab_MinKomp[[Stanowisko / Position ]:[Stanowisko / Position ]],0))="n/a","n/a",BF243-INDEX(tab_MinKomp[MMOG (Materials Management Operations Guidelines)],MATCH($B243,tab_MinKomp[[Stanowisko / Position ]:[Stanowisko / Position ]],0)))</f>
        <v>n/a</v>
      </c>
      <c r="BG244" s="190" t="str">
        <f>IF(INDEX(tab_MinKomp[GPP],MATCH($B243,tab_MinKomp[[Stanowisko / Position ]:[Stanowisko / Position ]],0))="n/a","n/a",BG243-INDEX(tab_MinKomp[GPP],MATCH($B243,tab_MinKomp[[Stanowisko / Position ]:[Stanowisko / Position ]],0)))</f>
        <v>n/a</v>
      </c>
      <c r="BH244" s="190" t="str">
        <f>IF(INDEX(tab_MinKomp[AIAG (Automotive Industry Action Group)],MATCH($B243,tab_MinKomp[[Stanowisko / Position ]:[Stanowisko / Position ]],0))="n/a","n/a",BH243-INDEX(tab_MinKomp[AIAG (Automotive Industry Action Group)],MATCH($B243,tab_MinKomp[[Stanowisko / Position ]:[Stanowisko / Position ]],0)))</f>
        <v>n/a</v>
      </c>
      <c r="BI244" s="190" t="str">
        <f>IF(INDEX(tab_MinKomp[Super-G disputes],MATCH($B243,tab_MinKomp[[Stanowisko / Position ]:[Stanowisko / Position ]],0))="n/a","n/a",BI243-INDEX(tab_MinKomp[Super-G disputes],MATCH($B243,tab_MinKomp[[Stanowisko / Position ]:[Stanowisko / Position ]],0)))</f>
        <v>n/a</v>
      </c>
      <c r="BJ244" s="190" t="str">
        <f>IF(INDEX(tab_MinKomp[CMMS3/eDDL (Direct Data Link)],MATCH($B243,tab_MinKomp[[Stanowisko / Position ]:[Stanowisko / Position ]],0))="n/a","n/a",BJ243-INDEX(tab_MinKomp[CMMS3/eDDL (Direct Data Link)],MATCH($B243,tab_MinKomp[[Stanowisko / Position ]:[Stanowisko / Position ]],0)))</f>
        <v>n/a</v>
      </c>
      <c r="BK244" s="190" t="str">
        <f>IF(INDEX(tab_MinKomp[MP&amp;L (Material Planning and Logistics)],MATCH($B243,tab_MinKomp[[Stanowisko / Position ]:[Stanowisko / Position ]],0))="n/a","n/a",BK243-INDEX(tab_MinKomp[MP&amp;L (Material Planning and Logistics)],MATCH($B243,tab_MinKomp[[Stanowisko / Position ]:[Stanowisko / Position ]],0)))</f>
        <v>n/a</v>
      </c>
      <c r="BL244" s="190" t="str">
        <f>IF(INDEX(tab_MinKomp[Supplier delivery rating],MATCH($B243,tab_MinKomp[[Stanowisko / Position ]:[Stanowisko / Position ]],0))="n/a","n/a",BL243-INDEX(tab_MinKomp[Supplier delivery rating],MATCH($B243,tab_MinKomp[[Stanowisko / Position ]:[Stanowisko / Position ]],0)))</f>
        <v>n/a</v>
      </c>
      <c r="BM244" s="194" t="str">
        <f>IF(INDEX(tab_MinKomp[Planowanie produkcji / Produktionsplanung],MATCH($B243,tab_MinKomp[[Stanowisko / Position ]:[Stanowisko / Position ]],0))="n/a","n/a",BM243-INDEX(tab_MinKomp[Planowanie produkcji / Produktionsplanung],MATCH($B243,tab_MinKomp[[Stanowisko / Position ]:[Stanowisko / Position ]],0)))</f>
        <v>n/a</v>
      </c>
      <c r="BN244" s="194" t="str">
        <f>IF(INDEX(tab_MinKomp[Planowanie produkcji / Produktionsplanung],MATCH($B243,tab_MinKomp[[Stanowisko / Position ]:[Stanowisko / Position ]],0))="n/a","n/a",BN243-INDEX(tab_MinKomp[Planowanie produkcji / Produktionsplanung],MATCH($B243,tab_MinKomp[[Stanowisko / Position ]:[Stanowisko / Position ]],0)))</f>
        <v>n/a</v>
      </c>
      <c r="BO244" s="194" t="str">
        <f>IF(INDEX(tab_MinKomp[Planowanie produkcji / Produktionsplanung],MATCH($B243,tab_MinKomp[[Stanowisko / Position ]:[Stanowisko / Position ]],0))="n/a","n/a",BO243-INDEX(tab_MinKomp[Planowanie produkcji / Produktionsplanung],MATCH($B243,tab_MinKomp[[Stanowisko / Position ]:[Stanowisko / Position ]],0)))</f>
        <v>n/a</v>
      </c>
      <c r="BP244" s="194" t="str">
        <f>IF(INDEX(tab_MinKomp[Planowanie produkcji / Produktionsplanung],MATCH($B243,tab_MinKomp[[Stanowisko / Position ]:[Stanowisko / Position ]],0))="n/a","n/a",BP243-INDEX(tab_MinKomp[Planowanie produkcji / Produktionsplanung],MATCH($B243,tab_MinKomp[[Stanowisko / Position ]:[Stanowisko / Position ]],0)))</f>
        <v>n/a</v>
      </c>
      <c r="BQ244" s="194" t="s">
        <v>248</v>
      </c>
      <c r="BR244" s="194" t="str">
        <f>IF(INDEX(tab_MinKomp[Planowanie produkcji / Produktionsplanung],MATCH($B243,tab_MinKomp[[Stanowisko / Position ]:[Stanowisko / Position ]],0))="n/a","n/a",BR243-INDEX(tab_MinKomp[Planowanie produkcji / Produktionsplanung],MATCH($B243,tab_MinKomp[[Stanowisko / Position ]:[Stanowisko / Position ]],0)))</f>
        <v>n/a</v>
      </c>
      <c r="BS244" s="194">
        <f>IF(INDEX(tab_MinKomp[Obsługa maszyn Novapax / Novapax Maschinenbedienung],MATCH($B243,tab_MinKomp[[Stanowisko / Position ]:[Stanowisko / Position ]],0))="n/a","n/a",BS243-INDEX(tab_MinKomp[Obsługa maszyn Novapax / Novapax Maschinenbedienung],MATCH($B243,tab_MinKomp[[Stanowisko / Position ]:[Stanowisko / Position ]],0)))</f>
        <v>1</v>
      </c>
      <c r="BT244" s="194" t="str">
        <f>IF(INDEX(tab_MinKomp[Planowanie produkcji / Produktionsplanung],MATCH($B243,tab_MinKomp[[Stanowisko / Position ]:[Stanowisko / Position ]],0))="n/a","n/a",BT243-INDEX(tab_MinKomp[Planowanie produkcji / Produktionsplanung],MATCH($B243,tab_MinKomp[[Stanowisko / Position ]:[Stanowisko / Position ]],0)))</f>
        <v>n/a</v>
      </c>
      <c r="BU244" s="194">
        <f>IF(INDEX(tab_MinKomp[Obsługa maszyn Novapax / Novapax Maschinenbedienung],MATCH($B243,tab_MinKomp[[Stanowisko / Position ]:[Stanowisko / Position ]],0))="n/a","n/a",BU243-INDEX(tab_MinKomp[Obsługa maszyn Novapax / Novapax Maschinenbedienung],MATCH($B243,tab_MinKomp[[Stanowisko / Position ]:[Stanowisko / Position ]],0)))</f>
        <v>1</v>
      </c>
      <c r="BV244" s="194" t="str">
        <f>IF(INDEX(tab_MinKomp[Planowanie produkcji / Produktionsplanung],MATCH($B243,tab_MinKomp[[Stanowisko / Position ]:[Stanowisko / Position ]],0))="n/a","n/a",BV243-INDEX(tab_MinKomp[Planowanie produkcji / Produktionsplanung],MATCH($B243,tab_MinKomp[[Stanowisko / Position ]:[Stanowisko / Position ]],0)))</f>
        <v>n/a</v>
      </c>
      <c r="BW244" s="194">
        <f>IF(INDEX(tab_MinKomp[Obsługa maszyn Novapax / Novapax Maschinenbedienung],MATCH($B243,tab_MinKomp[[Stanowisko / Position ]:[Stanowisko / Position ]],0))="n/a","n/a",BW243-INDEX(tab_MinKomp[Obsługa maszyn Novapax / Novapax Maschinenbedienung],MATCH($B243,tab_MinKomp[[Stanowisko / Position ]:[Stanowisko / Position ]],0)))</f>
        <v>1</v>
      </c>
      <c r="BX244" s="194">
        <f>IF(INDEX(tab_MinKomp[Obsługa maszyn Novapax / Novapax Maschinenbedienung],MATCH($B243,tab_MinKomp[[Stanowisko / Position ]:[Stanowisko / Position ]],0))="n/a","n/a",BX243-INDEX(tab_MinKomp[Obsługa maszyn Novapax / Novapax Maschinenbedienung],MATCH($B243,tab_MinKomp[[Stanowisko / Position ]:[Stanowisko / Position ]],0)))</f>
        <v>0</v>
      </c>
      <c r="BY244" s="194" t="str">
        <f>IF(INDEX(tab_MinKomp[Obsługa maszyn Engel / Engel Maschinenbedienung],MATCH($B243,tab_MinKomp[[Stanowisko / Position ]:[Stanowisko / Position ]],0))="n/a","n/a",BY243-INDEX(tab_MinKomp[Obsługa maszyn Engel / Engel Maschinenbedienung],MATCH($B243,tab_MinKomp[[Stanowisko / Position ]:[Stanowisko / Position ]],0)))</f>
        <v>n/a</v>
      </c>
      <c r="BZ244" s="194">
        <f>IF(INDEX(tab_MinKomp[Obsługa maszyn Novapax / Novapax Maschinenbedienung],MATCH($B243,tab_MinKomp[[Stanowisko / Position ]:[Stanowisko / Position ]],0))="n/a","n/a",BZ243-INDEX(tab_MinKomp[Obsługa maszyn Novapax / Novapax Maschinenbedienung],MATCH($B243,tab_MinKomp[[Stanowisko / Position ]:[Stanowisko / Position ]],0)))</f>
        <v>0</v>
      </c>
      <c r="CA244" s="194" t="str">
        <f>IF(INDEX(tab_MinKomp[Obsługa maszyn KVT / KVT Maschinenbedienung],MATCH($B243,tab_MinKomp[[Stanowisko / Position ]:[Stanowisko / Position ]],0))="n/a","n/a",CA243-INDEX(tab_MinKomp[Obsługa maszyn KVT / KVT Maschinenbedienung],MATCH($B243,tab_MinKomp[[Stanowisko / Position ]:[Stanowisko / Position ]],0)))</f>
        <v>n/a</v>
      </c>
      <c r="CB244" s="194">
        <f>IF(INDEX(tab_MinKomp[Obsługa maszyn Novapax / Novapax Maschinenbedienung],MATCH($B243,tab_MinKomp[[Stanowisko / Position ]:[Stanowisko / Position ]],0))="n/a","n/a",CB243-INDEX(tab_MinKomp[Obsługa maszyn Novapax / Novapax Maschinenbedienung],MATCH($B243,tab_MinKomp[[Stanowisko / Position ]:[Stanowisko / Position ]],0)))</f>
        <v>0</v>
      </c>
      <c r="CC244" s="194" t="str">
        <f>IF(INDEX(tab_MinKomp[Obsługa maszyn Branson / Branson Maschinenbedienung],MATCH($B243,tab_MinKomp[[Stanowisko / Position ]:[Stanowisko / Position ]],0))="n/a","n/a",CC243-INDEX(tab_MinKomp[Obsługa maszyn Branson / Branson Maschinenbedienung],MATCH($B243,tab_MinKomp[[Stanowisko / Position ]:[Stanowisko / Position ]],0)))</f>
        <v>n/a</v>
      </c>
      <c r="CD244" s="194">
        <f>IF(INDEX(tab_MinKomp[Obsługa maszyn Novapax / Novapax Maschinenbedienung],MATCH($B243,tab_MinKomp[[Stanowisko / Position ]:[Stanowisko / Position ]],0))="n/a","n/a",CD243-INDEX(tab_MinKomp[Obsługa maszyn Novapax / Novapax Maschinenbedienung],MATCH($B243,tab_MinKomp[[Stanowisko / Position ]:[Stanowisko / Position ]],0)))</f>
        <v>1</v>
      </c>
      <c r="CE244" s="194">
        <f>IF(INDEX(tab_MinKomp[Obsługa maszyn Novapax / Novapax Maschinenbedienung],MATCH($B243,tab_MinKomp[[Stanowisko / Position ]:[Stanowisko / Position ]],0))="n/a","n/a",CE243-INDEX(tab_MinKomp[Obsługa maszyn Novapax / Novapax Maschinenbedienung],MATCH($B243,tab_MinKomp[[Stanowisko / Position ]:[Stanowisko / Position ]],0)))</f>
        <v>-1</v>
      </c>
      <c r="CF244" s="194">
        <f>IF(INDEX(tab_MinKomp[Obsługa maszyn Novapax / Novapax Maschinenbedienung],MATCH($B243,tab_MinKomp[[Stanowisko / Position ]:[Stanowisko / Position ]],0))="n/a","n/a",CF243-INDEX(tab_MinKomp[Obsługa maszyn Novapax / Novapax Maschinenbedienung],MATCH($B243,tab_MinKomp[[Stanowisko / Position ]:[Stanowisko / Position ]],0)))</f>
        <v>-2</v>
      </c>
      <c r="CG244" s="194">
        <f>IF(INDEX(tab_MinKomp[Eliminacja awarii / Beseitigung von Ausfällen],MATCH($B243,tab_MinKomp[[Stanowisko / Position ]:[Stanowisko / Position ]],0))="n/a","n/a",CG243-INDEX(tab_MinKomp[Eliminacja awarii / Beseitigung von Ausfällen],MATCH($B243,tab_MinKomp[[Stanowisko / Position ]:[Stanowisko / Position ]],0)))</f>
        <v>0</v>
      </c>
      <c r="CH244" s="194" t="str">
        <f>IF(INDEX(tab_MinKomp[Wymagania VDA 6.5 Product / Forderungen],MATCH($B243,tab_MinKomp[[Stanowisko / Position ]:[Stanowisko / Position ]],0))="n/a","n/a",CH243-INDEX(tab_MinKomp[Wymagania VDA 6.5 Product / Forderungen],MATCH($B243,tab_MinKomp[[Stanowisko / Position ]:[Stanowisko / Position ]],0)))</f>
        <v>n/a</v>
      </c>
      <c r="CI244" s="194" t="str">
        <f>IF(INDEX(tab_MinKomp[Wymagania VDA 6.5 Product / Forderungen],MATCH($B243,tab_MinKomp[[Stanowisko / Position ]:[Stanowisko / Position ]],0))="n/a","n/a",CI243-INDEX(tab_MinKomp[Wymagania VDA 6.5 Product / Forderungen],MATCH($B243,tab_MinKomp[[Stanowisko / Position ]:[Stanowisko / Position ]],0)))</f>
        <v>n/a</v>
      </c>
      <c r="CJ244" s="194" t="str">
        <f>IF(INDEX(tab_MinKomp[Wymagania VDA 6.5 Product / Forderungen],MATCH($B243,tab_MinKomp[[Stanowisko / Position ]:[Stanowisko / Position ]],0))="n/a","n/a",CJ243-INDEX(tab_MinKomp[Wymagania VDA 6.5 Product / Forderungen],MATCH($B243,tab_MinKomp[[Stanowisko / Position ]:[Stanowisko / Position ]],0)))</f>
        <v>n/a</v>
      </c>
      <c r="CK244" s="194" t="str">
        <f>IF(INDEX(tab_MinKomp[Wymagania VDA 6.5 Product / Forderungen],MATCH($B243,tab_MinKomp[[Stanowisko / Position ]:[Stanowisko / Position ]],0))="n/a","n/a",CK243-INDEX(tab_MinKomp[Wymagania VDA 6.5 Product / Forderungen],MATCH($B243,tab_MinKomp[[Stanowisko / Position ]:[Stanowisko / Position ]],0)))</f>
        <v>n/a</v>
      </c>
      <c r="CL244" s="194" t="str">
        <f>IF(INDEX(tab_MinKomp[Wymagania VDA 6.5 Product / Forderungen],MATCH($B243,tab_MinKomp[[Stanowisko / Position ]:[Stanowisko / Position ]],0))="n/a","n/a",CL243-INDEX(tab_MinKomp[Wymagania VDA 6.5 Product / Forderungen],MATCH($B243,tab_MinKomp[[Stanowisko / Position ]:[Stanowisko / Position ]],0)))</f>
        <v>n/a</v>
      </c>
      <c r="CM244" s="194" t="str">
        <f>IF(INDEX(tab_MinKomp[Informatyka ogólna (techniczne i systemowe) / Allgemeine IT (Technik und System)],MATCH($B243,tab_MinKomp[[Stanowisko / Position ]:[Stanowisko / Position ]],0))="n/a","n/a",CM243-INDEX(tab_MinKomp[Informatyka ogólna (techniczne i systemowe) / Allgemeine IT (Technik und System)],MATCH($B243,tab_MinKomp[[Stanowisko / Position ]:[Stanowisko / Position ]],0)))</f>
        <v>n/a</v>
      </c>
      <c r="CN244" s="194" t="str">
        <f>IF(INDEX(tab_MinKomp[Sieci komputerowe / Computernetzwerke],MATCH($B243,tab_MinKomp[[Stanowisko / Position ]:[Stanowisko / Position ]],0))="n/a","n/a",CN243-INDEX(tab_MinKomp[Sieci komputerowe / Computernetzwerke],MATCH($B243,tab_MinKomp[[Stanowisko / Position ]:[Stanowisko / Position ]],0)))</f>
        <v>n/a</v>
      </c>
      <c r="CO244" s="194" t="str">
        <f>IF(INDEX(tab_MinKomp[Hardware (komputery PC, drukarki biurowe i etykietowe, telefonia stacjonarna i mobilna) (PC, Drucker, Telefpne, Handys)],MATCH($B243,tab_MinKomp[[Stanowisko / Position ]:[Stanowisko / Position ]],0))="n/a","n/a",CO243-INDEX(tab_MinKomp[Hardware (komputery PC, drukarki biurowe i etykietowe, telefonia stacjonarna i mobilna) (PC, Drucker, Telefpne, Handys)],MATCH($B243,tab_MinKomp[[Stanowisko / Position ]:[Stanowisko / Position ]],0)))</f>
        <v>n/a</v>
      </c>
      <c r="CP244" s="194" t="str">
        <f>IF(INDEX(tab_MinKomp[Software &amp; Systems (MS Office, MS Remote Desktop)],MATCH($B243,tab_MinKomp[[Stanowisko / Position ]:[Stanowisko / Position ]],0))="n/a","n/a",CP243-INDEX(tab_MinKomp[Software &amp; Systems (MS Office, MS Remote Desktop)],MATCH($B243,tab_MinKomp[[Stanowisko / Position ]:[Stanowisko / Position ]],0)))</f>
        <v>n/a</v>
      </c>
      <c r="CQ244" s="194" t="str">
        <f>IF(INDEX(tab_MinKomp[Programowanie obiektowe (PHP) / Objektprogrammierung],MATCH($B243,tab_MinKomp[[Stanowisko / Position ]:[Stanowisko / Position ]],0))="n/a","n/a",CQ243-INDEX(tab_MinKomp[Programowanie obiektowe (PHP) / Objektprogrammierung],MATCH($B243,tab_MinKomp[[Stanowisko / Position ]:[Stanowisko / Position ]],0)))</f>
        <v>n/a</v>
      </c>
      <c r="CR244" s="194" t="str">
        <f>IF(INDEX(tab_MinKomp[Scrum],MATCH($B243,tab_MinKomp[[Stanowisko / Position ]:[Stanowisko / Position ]],0))="n/a","n/a",CR243-INDEX(tab_MinKomp[Scrum],MATCH($B243,tab_MinKomp[[Stanowisko / Position ]:[Stanowisko / Position ]],0)))</f>
        <v>n/a</v>
      </c>
      <c r="CS244" s="194" t="str">
        <f>IF(INDEX(tab_MinKomp[SQL (MySQL)],MATCH($B243,tab_MinKomp[[Stanowisko / Position ]:[Stanowisko / Position ]],0))="n/a","n/a",CS243-INDEX(tab_MinKomp[SQL (MySQL)],MATCH($B243,tab_MinKomp[[Stanowisko / Position ]:[Stanowisko / Position ]],0)))</f>
        <v>n/a</v>
      </c>
      <c r="CT244" s="194" t="str">
        <f>IF(INDEX(tab_MinKomp[Javascript],MATCH($B243,tab_MinKomp[[Stanowisko / Position ]:[Stanowisko / Position ]],0))="n/a","n/a",CT243-INDEX(tab_MinKomp[Javascript],MATCH($B243,tab_MinKomp[[Stanowisko / Position ]:[Stanowisko / Position ]],0)))</f>
        <v>n/a</v>
      </c>
      <c r="CU244" s="194" t="str">
        <f>IF(INDEX(tab_MinKomp[Joomla],MATCH($B243,tab_MinKomp[[Stanowisko / Position ]:[Stanowisko / Position ]],0))="n/a","n/a",CU243-INDEX(tab_MinKomp[Joomla],MATCH($B243,tab_MinKomp[[Stanowisko / Position ]:[Stanowisko / Position ]],0)))</f>
        <v>n/a</v>
      </c>
      <c r="CV244" s="194" t="str">
        <f>IF(INDEX(tab_MinKomp[Bash],MATCH($B243,tab_MinKomp[[Stanowisko / Position ]:[Stanowisko / Position ]],0))="n/a","n/a",CV243-INDEX(tab_MinKomp[Bash],MATCH($B243,tab_MinKomp[[Stanowisko / Position ]:[Stanowisko / Position ]],0)))</f>
        <v>n/a</v>
      </c>
      <c r="CW244" s="194">
        <f>IF(INDEX(tab_MinKomp[Systemy MES (HYDRA / SFMS)],MATCH($B243,tab_MinKomp[[Stanowisko / Position ]:[Stanowisko / Position ]],0))="n/a","n/a",CW243-INDEX(tab_MinKomp[Systemy MES (HYDRA / SFMS)],MATCH($B243,tab_MinKomp[[Stanowisko / Position ]:[Stanowisko / Position ]],0)))</f>
        <v>0</v>
      </c>
      <c r="CX244" s="194" t="str">
        <f>IF(INDEX(tab_MinKomp[HTML / CSS],MATCH($B243,tab_MinKomp[[Stanowisko / Position ]:[Stanowisko / Position ]],0))="n/a","n/a",CX243-INDEX(tab_MinKomp[HTML / CSS],MATCH($B243,tab_MinKomp[[Stanowisko / Position ]:[Stanowisko / Position ]],0)))</f>
        <v>n/a</v>
      </c>
      <c r="CY244" s="194" t="str">
        <f>IF(INDEX(tab_MinKomp[SYSTEM PR],MATCH($B243,tab_MinKomp[[Stanowisko / Position ]:[Stanowisko / Position ]],0))="n/a","n/a",CY243-INDEX(tab_MinKomp[SYSTEM PR],MATCH($B243,tab_MinKomp[[Stanowisko / Position ]:[Stanowisko / Position ]],0)))</f>
        <v>n/a</v>
      </c>
      <c r="CZ244" s="194" t="str">
        <f>IF(INDEX(tab_MinKomp[System Einkauf XP / EBA],MATCH($B243,tab_MinKomp[[Stanowisko / Position ]:[Stanowisko / Position ]],0))="n/a","n/a",CZ243-INDEX(tab_MinKomp[System Einkauf XP / EBA],MATCH($B243,tab_MinKomp[[Stanowisko / Position ]:[Stanowisko / Position ]],0)))</f>
        <v>n/a</v>
      </c>
      <c r="DA244" s="194" t="str">
        <f>IF(INDEX(tab_MinKomp[Techniki negocjacyjne / Verhandlungstechniken],MATCH($B243,tab_MinKomp[[Stanowisko / Position ]:[Stanowisko / Position ]],0))="n/a","n/a",DA243-INDEX(tab_MinKomp[Techniki negocjacyjne / Verhandlungstechniken],MATCH($B243,tab_MinKomp[[Stanowisko / Position ]:[Stanowisko / Position ]],0)))</f>
        <v>n/a</v>
      </c>
      <c r="DB244" s="194" t="str">
        <f>IF(INDEX(tab_MinKomp[Znajomość rynku branżowego / Kenntnis des Industrie Marktes],MATCH($B243,tab_MinKomp[[Stanowisko / Position ]:[Stanowisko / Position ]],0))="n/a","n/a",DB243-INDEX(tab_MinKomp[Znajomość rynku branżowego / Kenntnis des Industrie Marktes],MATCH($B243,tab_MinKomp[[Stanowisko / Position ]:[Stanowisko / Position ]],0)))</f>
        <v>n/a</v>
      </c>
      <c r="DC244" s="194" t="str">
        <f>IF(INDEX(tab_MinKomp[SUPPLIER MANAGEMENT],MATCH($B243,tab_MinKomp[[Stanowisko / Position ]:[Stanowisko / Position ]],0))="n/a","n/a",DC243-INDEX(tab_MinKomp[SUPPLIER MANAGEMENT],MATCH($B243,tab_MinKomp[[Stanowisko / Position ]:[Stanowisko / Position ]],0)))</f>
        <v>n/a</v>
      </c>
      <c r="DD244" s="194" t="str">
        <f>IF(INDEX(tab_MinKomp[SUPPLIER MANAGEMENT],MATCH($B243,tab_MinKomp[[Stanowisko / Position ]:[Stanowisko / Position ]],0))="n/a","n/a",DD243-INDEX(tab_MinKomp[SUPPLIER MANAGEMENT],MATCH($B243,tab_MinKomp[[Stanowisko / Position ]:[Stanowisko / Position ]],0)))</f>
        <v>n/a</v>
      </c>
      <c r="DE244" s="194" t="str">
        <f>IF(INDEX(tab_MinKomp[SUPPLIER MANAGEMENT],MATCH($B243,tab_MinKomp[[Stanowisko / Position ]:[Stanowisko / Position ]],0))="n/a","n/a",DE243-INDEX(tab_MinKomp[SUPPLIER MANAGEMENT],MATCH($B243,tab_MinKomp[[Stanowisko / Position ]:[Stanowisko / Position ]],0)))</f>
        <v>n/a</v>
      </c>
      <c r="DF244" s="194">
        <f>IF(INDEX(tab_MinKomp[LEAN MANAGEMENT],MATCH($B243,tab_MinKomp[[Stanowisko / Position ]:[Stanowisko / Position ]],0))="n/a","n/a",DF243-INDEX(tab_MinKomp[LEAN MANAGEMENT],MATCH($B243,tab_MinKomp[[Stanowisko / Position ]:[Stanowisko / Position ]],0)))</f>
        <v>0</v>
      </c>
      <c r="DG244" s="194" t="str">
        <f>IF(INDEX(tab_MinKomp[PPAP/PSW],MATCH($B243,tab_MinKomp[[Stanowisko / Position ]:[Stanowisko / Position ]],0))="n/a","n/a",DG243-INDEX(tab_MinKomp[PPAP/PSW],MATCH($B243,tab_MinKomp[[Stanowisko / Position ]:[Stanowisko / Position ]],0)))</f>
        <v>n/a</v>
      </c>
      <c r="DH244" s="194" t="str">
        <f>IF(INDEX(tab_MinKomp[SUPPLIER MANAGEMENT],MATCH($B243,tab_MinKomp[[Stanowisko / Position ]:[Stanowisko / Position ]],0))="n/a","n/a",DH243-INDEX(tab_MinKomp[SUPPLIER MANAGEMENT],MATCH($B243,tab_MinKomp[[Stanowisko / Position ]:[Stanowisko / Position ]],0)))</f>
        <v>n/a</v>
      </c>
      <c r="DI244" s="194" t="str">
        <f>IF(INDEX(tab_MinKomp[OBSŁUGA PORTALI KLIENTA / Kundenportale],MATCH($B243,tab_MinKomp[[Stanowisko / Position ]:[Stanowisko / Position ]],0))="n/a","n/a",DI243-INDEX(tab_MinKomp[OBSŁUGA PORTALI KLIENTA / Kundenportale],MATCH($B243,tab_MinKomp[[Stanowisko / Position ]:[Stanowisko / Position ]],0)))</f>
        <v>n/a</v>
      </c>
      <c r="DJ244" s="194" t="str">
        <f>IF(INDEX(tab_MinKomp[Obsługa systemu BABTECQ / BABTECQ System],MATCH($B243,tab_MinKomp[[Stanowisko / Position ]:[Stanowisko / Position ]],0))="n/a","n/a",DJ243-INDEX(tab_MinKomp[Obsługa systemu BABTECQ / BABTECQ System],MATCH($B243,tab_MinKomp[[Stanowisko / Position ]:[Stanowisko / Position ]],0)))</f>
        <v>n/a</v>
      </c>
      <c r="DK244" s="194" t="str">
        <f>IF(INDEX(tab_MinKomp[Rysunek techniczny / technische Zeichnung],MATCH($B243,tab_MinKomp[[Stanowisko / Position ]:[Stanowisko / Position ]],0))="n/a","n/a",DK243-INDEX(tab_MinKomp[Rysunek techniczny / technische Zeichnung],MATCH($B243,tab_MinKomp[[Stanowisko / Position ]:[Stanowisko / Position ]],0)))</f>
        <v>n/a</v>
      </c>
      <c r="DL244" s="194" t="str">
        <f>IF(INDEX(tab_MinKomp[Kalibracja / Kalibrierung],MATCH($B243,tab_MinKomp[[Stanowisko / Position ]:[Stanowisko / Position ]],0))="n/a","n/a",DL243-INDEX(tab_MinKomp[Kalibracja / Kalibrierung],MATCH($B243,tab_MinKomp[[Stanowisko / Position ]:[Stanowisko / Position ]],0)))</f>
        <v>n/a</v>
      </c>
      <c r="DM244" s="194" t="str">
        <f>IF(INDEX(tab_MinKomp[Rekwalifikacja / Requalifizierung],MATCH($B243,tab_MinKomp[[Stanowisko / Position ]:[Stanowisko / Position ]],0))="n/a","n/a",DM243-INDEX(tab_MinKomp[Rekwalifikacja / Requalifizierung],MATCH($B243,tab_MinKomp[[Stanowisko / Position ]:[Stanowisko / Position ]],0)))</f>
        <v>n/a</v>
      </c>
      <c r="DN244" s="190" t="s">
        <v>248</v>
      </c>
      <c r="DO244" s="190" t="str">
        <f>IF(INDEX(tab_MinKomp[Testy czystości / Reinheitstests],MATCH($B243,tab_MinKomp[[Stanowisko / Position ]:[Stanowisko / Position ]],0))="n/a","n/a",DO243-INDEX(tab_MinKomp[Testy czystości / Reinheitstests],MATCH($B243,tab_MinKomp[[Stanowisko / Position ]:[Stanowisko / Position ]],0)))</f>
        <v>n/a</v>
      </c>
      <c r="DP244" s="190" t="str">
        <f>IF(INDEX(tab_MinKomp[Testy czystości / Reinheitstests],MATCH($B243,tab_MinKomp[[Stanowisko / Position ]:[Stanowisko / Position ]],0))="n/a","n/a",DP243-INDEX(tab_MinKomp[Testy czystości / Reinheitstests],MATCH($B243,tab_MinKomp[[Stanowisko / Position ]:[Stanowisko / Position ]],0)))</f>
        <v>n/a</v>
      </c>
      <c r="DQ244" s="190" t="str">
        <f>IF(INDEX(tab_MinKomp[Testy czystości / Reinheitstests],MATCH($B243,tab_MinKomp[[Stanowisko / Position ]:[Stanowisko / Position ]],0))="n/a","n/a",DQ243-INDEX(tab_MinKomp[Testy czystości / Reinheitstests],MATCH($B243,tab_MinKomp[[Stanowisko / Position ]:[Stanowisko / Position ]],0)))</f>
        <v>n/a</v>
      </c>
      <c r="DR244" s="190" t="str">
        <f>IF(INDEX(tab_MinKomp[Testy czystości / Reinheitstests],MATCH($B243,tab_MinKomp[[Stanowisko / Position ]:[Stanowisko / Position ]],0))="n/a","n/a",DR243-INDEX(tab_MinKomp[Testy czystości / Reinheitstests],MATCH($B243,tab_MinKomp[[Stanowisko / Position ]:[Stanowisko / Position ]],0)))</f>
        <v>n/a</v>
      </c>
      <c r="DS244" s="190" t="str">
        <f>IF(INDEX(tab_MinKomp[Testy czystości / Reinheitstests],MATCH($B243,tab_MinKomp[[Stanowisko / Position ]:[Stanowisko / Position ]],0))="n/a","n/a",DS243-INDEX(tab_MinKomp[Testy czystości / Reinheitstests],MATCH($B243,tab_MinKomp[[Stanowisko / Position ]:[Stanowisko / Position ]],0)))</f>
        <v>n/a</v>
      </c>
      <c r="DT244" s="194" t="str">
        <f>IF(INDEX(tab_MinKomp[SUPPLIER MANAGEMENT],MATCH($B243,tab_MinKomp[[Stanowisko / Position ]:[Stanowisko / Position ]],0))="n/a","n/a",DT243-INDEX(tab_MinKomp[SUPPLIER MANAGEMENT],MATCH($B243,tab_MinKomp[[Stanowisko / Position ]:[Stanowisko / Position ]],0)))</f>
        <v>n/a</v>
      </c>
      <c r="DU244" s="190" t="str">
        <f>IF(INDEX(tab_MinKomp[Testy czystości / Reinheitstests],MATCH($B243,tab_MinKomp[[Stanowisko / Position ]:[Stanowisko / Position ]],0))="n/a","n/a",DU243-INDEX(tab_MinKomp[Testy czystości / Reinheitstests],MATCH($B243,tab_MinKomp[[Stanowisko / Position ]:[Stanowisko / Position ]],0)))</f>
        <v>n/a</v>
      </c>
      <c r="DV244" s="190" t="str">
        <f>IF(INDEX(tab_MinKomp[Testy czystości / Reinheitstests],MATCH($B243,tab_MinKomp[[Stanowisko / Position ]:[Stanowisko / Position ]],0))="n/a","n/a",DV243-INDEX(tab_MinKomp[Testy czystości / Reinheitstests],MATCH($B243,tab_MinKomp[[Stanowisko / Position ]:[Stanowisko / Position ]],0)))</f>
        <v>n/a</v>
      </c>
      <c r="DW244" s="190" t="str">
        <f>IF(INDEX(tab_MinKomp[Testy czystości / Reinheitstests],MATCH($B243,tab_MinKomp[[Stanowisko / Position ]:[Stanowisko / Position ]],0))="n/a","n/a",DW243-INDEX(tab_MinKomp[Testy czystości / Reinheitstests],MATCH($B243,tab_MinKomp[[Stanowisko / Position ]:[Stanowisko / Position ]],0)))</f>
        <v>n/a</v>
      </c>
      <c r="DX244" s="190" t="str">
        <f>IF(INDEX(tab_MinKomp[Testy czystości / Reinheitstests],MATCH($B243,tab_MinKomp[[Stanowisko / Position ]:[Stanowisko / Position ]],0))="n/a","n/a",DX243-INDEX(tab_MinKomp[Testy czystości / Reinheitstests],MATCH($B243,tab_MinKomp[[Stanowisko / Position ]:[Stanowisko / Position ]],0)))</f>
        <v>n/a</v>
      </c>
      <c r="DY244" s="190" t="str">
        <f>IF(INDEX(tab_MinKomp[Testy czystości / Reinheitstests],MATCH($B243,tab_MinKomp[[Stanowisko / Position ]:[Stanowisko / Position ]],0))="n/a","n/a",DY243-INDEX(tab_MinKomp[Testy czystości / Reinheitstests],MATCH($B243,tab_MinKomp[[Stanowisko / Position ]:[Stanowisko / Position ]],0)))</f>
        <v>n/a</v>
      </c>
      <c r="DZ244" s="190" t="str">
        <f>IF(INDEX(tab_MinKomp[Testy czystości / Reinheitstests],MATCH($B243,tab_MinKomp[[Stanowisko / Position ]:[Stanowisko / Position ]],0))="n/a","n/a",DZ243-INDEX(tab_MinKomp[Testy czystości / Reinheitstests],MATCH($B243,tab_MinKomp[[Stanowisko / Position ]:[Stanowisko / Position ]],0)))</f>
        <v>n/a</v>
      </c>
      <c r="EA244" s="194" t="str">
        <f>IF(INDEX(tab_MinKomp[SUPPLIER MANAGEMENT],MATCH($B243,tab_MinKomp[[Stanowisko / Position ]:[Stanowisko / Position ]],0))="n/a","n/a",EA243-INDEX(tab_MinKomp[SUPPLIER MANAGEMENT],MATCH($B243,tab_MinKomp[[Stanowisko / Position ]:[Stanowisko / Position ]],0)))</f>
        <v>n/a</v>
      </c>
      <c r="EB244" s="190" t="str">
        <f>IF(INDEX(tab_MinKomp[Testy czystości / Reinheitstests],MATCH($B243,tab_MinKomp[[Stanowisko / Position ]:[Stanowisko / Position ]],0))="n/a","n/a",EB243-INDEX(tab_MinKomp[Testy czystości / Reinheitstests],MATCH($B243,tab_MinKomp[[Stanowisko / Position ]:[Stanowisko / Position ]],0)))</f>
        <v>n/a</v>
      </c>
      <c r="EC244" s="190" t="str">
        <f>IF(INDEX(tab_MinKomp[Testy czystości / Reinheitstests],MATCH($B243,tab_MinKomp[[Stanowisko / Position ]:[Stanowisko / Position ]],0))="n/a","n/a",EC243-INDEX(tab_MinKomp[Testy czystości / Reinheitstests],MATCH($B243,tab_MinKomp[[Stanowisko / Position ]:[Stanowisko / Position ]],0)))</f>
        <v>n/a</v>
      </c>
      <c r="ED244" s="190" t="str">
        <f>IF(INDEX(tab_MinKomp[Testy czystości / Reinheitstests],MATCH($B243,tab_MinKomp[[Stanowisko / Position ]:[Stanowisko / Position ]],0))="n/a","n/a",ED243-INDEX(tab_MinKomp[Testy czystości / Reinheitstests],MATCH($B243,tab_MinKomp[[Stanowisko / Position ]:[Stanowisko / Position ]],0)))</f>
        <v>n/a</v>
      </c>
      <c r="EE244" s="190" t="str">
        <f>IF(INDEX(tab_MinKomp[Testy czystości / Reinheitstests],MATCH($B243,tab_MinKomp[[Stanowisko / Position ]:[Stanowisko / Position ]],0))="n/a","n/a",EE243-INDEX(tab_MinKomp[Testy czystości / Reinheitstests],MATCH($B243,tab_MinKomp[[Stanowisko / Position ]:[Stanowisko / Position ]],0)))</f>
        <v>n/a</v>
      </c>
      <c r="EF244" s="190" t="str">
        <f>IF(INDEX(tab_MinKomp[Testy czystości / Reinheitstests],MATCH($B243,tab_MinKomp[[Stanowisko / Position ]:[Stanowisko / Position ]],0))="n/a","n/a",EF243-INDEX(tab_MinKomp[Testy czystości / Reinheitstests],MATCH($B243,tab_MinKomp[[Stanowisko / Position ]:[Stanowisko / Position ]],0)))</f>
        <v>n/a</v>
      </c>
      <c r="EG244" s="190" t="str">
        <f>IF(INDEX(tab_MinKomp[Testy czystości / Reinheitstests],MATCH($B243,tab_MinKomp[[Stanowisko / Position ]:[Stanowisko / Position ]],0))="n/a","n/a",EG243-INDEX(tab_MinKomp[Testy czystości / Reinheitstests],MATCH($B243,tab_MinKomp[[Stanowisko / Position ]:[Stanowisko / Position ]],0)))</f>
        <v>n/a</v>
      </c>
      <c r="EH244" s="190" t="str">
        <f>IF(INDEX(tab_MinKomp[Testy czystości / Reinheitstests],MATCH($B243,tab_MinKomp[[Stanowisko / Position ]:[Stanowisko / Position ]],0))="n/a","n/a",EH243-INDEX(tab_MinKomp[Testy czystości / Reinheitstests],MATCH($B243,tab_MinKomp[[Stanowisko / Position ]:[Stanowisko / Position ]],0)))</f>
        <v>n/a</v>
      </c>
      <c r="EI244" s="190" t="str">
        <f>IF(INDEX(tab_MinKomp[Testy czystości / Reinheitstests],MATCH($B243,tab_MinKomp[[Stanowisko / Position ]:[Stanowisko / Position ]],0))="n/a","n/a",EI243-INDEX(tab_MinKomp[Testy czystości / Reinheitstests],MATCH($B243,tab_MinKomp[[Stanowisko / Position ]:[Stanowisko / Position ]],0)))</f>
        <v>n/a</v>
      </c>
      <c r="EJ244" s="190" t="str">
        <f>IF(INDEX(tab_MinKomp[Testy czystości / Reinheitstests],MATCH($B243,tab_MinKomp[[Stanowisko / Position ]:[Stanowisko / Position ]],0))="n/a","n/a",EJ243-INDEX(tab_MinKomp[Testy czystości / Reinheitstests],MATCH($B243,tab_MinKomp[[Stanowisko / Position ]:[Stanowisko / Position ]],0)))</f>
        <v>n/a</v>
      </c>
      <c r="EK244" s="190" t="str">
        <f>IF(INDEX(tab_MinKomp[Testy czystości / Reinheitstests],MATCH($B243,tab_MinKomp[[Stanowisko / Position ]:[Stanowisko / Position ]],0))="n/a","n/a",EK243-INDEX(tab_MinKomp[Testy czystości / Reinheitstests],MATCH($B243,tab_MinKomp[[Stanowisko / Position ]:[Stanowisko / Position ]],0)))</f>
        <v>n/a</v>
      </c>
      <c r="EL244" s="190" t="str">
        <f>IF(INDEX(tab_MinKomp[Testy czystości / Reinheitstests],MATCH($B243,tab_MinKomp[[Stanowisko / Position ]:[Stanowisko / Position ]],0))="n/a","n/a",EL243-INDEX(tab_MinKomp[Testy czystości / Reinheitstests],MATCH($B243,tab_MinKomp[[Stanowisko / Position ]:[Stanowisko / Position ]],0)))</f>
        <v>n/a</v>
      </c>
      <c r="EM244" s="190" t="str">
        <f>IF(INDEX(tab_MinKomp[Testy czystości / Reinheitstests],MATCH($B243,tab_MinKomp[[Stanowisko / Position ]:[Stanowisko / Position ]],0))="n/a","n/a",EM243-INDEX(tab_MinKomp[Testy czystości / Reinheitstests],MATCH($B243,tab_MinKomp[[Stanowisko / Position ]:[Stanowisko / Position ]],0)))</f>
        <v>n/a</v>
      </c>
      <c r="EN244" s="190" t="str">
        <f>IF(INDEX(tab_MinKomp[Testy czystości / Reinheitstests],MATCH($B243,tab_MinKomp[[Stanowisko / Position ]:[Stanowisko / Position ]],0))="n/a","n/a",EN243-INDEX(tab_MinKomp[Testy czystości / Reinheitstests],MATCH($B243,tab_MinKomp[[Stanowisko / Position ]:[Stanowisko / Position ]],0)))</f>
        <v>n/a</v>
      </c>
      <c r="EO244" s="194" t="str">
        <f>IF(INDEX(tab_MinKomp[Konserwacja Rep],MATCH($B243,tab_MinKomp[[Stanowisko / Position ]:[Stanowisko / Position ]],0))="n/a","n/a",EO243-INDEX(tab_MinKomp[Konserwacja Rep],MATCH($B243,tab_MinKomp[[Stanowisko / Position ]:[Stanowisko / Position ]],0)))</f>
        <v>n/a</v>
      </c>
      <c r="EP244" s="194" t="str">
        <f>IF(INDEX(tab_MinKomp[[Konserwacja Engel ]],MATCH($B243,tab_MinKomp[[Stanowisko / Position ]:[Stanowisko / Position ]],0))="n/a","n/a",EP243-INDEX(tab_MinKomp[[Konserwacja Engel ]],MATCH($B243,tab_MinKomp[[Stanowisko / Position ]:[Stanowisko / Position ]],0)))</f>
        <v>n/a</v>
      </c>
      <c r="EQ244" s="194" t="str">
        <f>IF(INDEX(tab_MinKomp[Konserwacja B 50],MATCH($B243,tab_MinKomp[[Stanowisko / Position ]:[Stanowisko / Position ]],0))="n/a","n/a",EQ243-INDEX(tab_MinKomp[Konserwacja B 50],MATCH($B243,tab_MinKomp[[Stanowisko / Position ]:[Stanowisko / Position ]],0)))</f>
        <v>n/a</v>
      </c>
      <c r="ER244" s="194" t="str">
        <f>IF(INDEX(tab_MinKomp[[Konserwacja EOL ]],MATCH($B243,tab_MinKomp[[Stanowisko / Position ]:[Stanowisko / Position ]],0))="n/a","n/a",ER243-INDEX(tab_MinKomp[[Konserwacja EOL ]],MATCH($B243,tab_MinKomp[[Stanowisko / Position ]:[Stanowisko / Position ]],0)))</f>
        <v>n/a</v>
      </c>
      <c r="ES244" s="194" t="str">
        <f>IF(INDEX(tab_MinKomp[Konserwacja Branson],MATCH($B243,tab_MinKomp[[Stanowisko / Position ]:[Stanowisko / Position ]],0))="n/a","n/a",ES243-INDEX(tab_MinKomp[Konserwacja Branson],MATCH($B243,tab_MinKomp[[Stanowisko / Position ]:[Stanowisko / Position ]],0)))</f>
        <v>n/a</v>
      </c>
      <c r="ET244" s="194" t="str">
        <f>IF(INDEX(tab_MinKomp[Konserwacja coolery],MATCH($B243,tab_MinKomp[[Stanowisko / Position ]:[Stanowisko / Position ]],0))="n/a","n/a",ET243-INDEX(tab_MinKomp[Konserwacja coolery],MATCH($B243,tab_MinKomp[[Stanowisko / Position ]:[Stanowisko / Position ]],0)))</f>
        <v>n/a</v>
      </c>
      <c r="EU244" s="194" t="str">
        <f>IF(INDEX(tab_MinKomp[Konserwacja piecy],MATCH($B243,tab_MinKomp[[Stanowisko / Position ]:[Stanowisko / Position ]],0))="n/a","n/a",EU243-INDEX(tab_MinKomp[Konserwacja piecy],MATCH($B243,tab_MinKomp[[Stanowisko / Position ]:[Stanowisko / Position ]],0)))</f>
        <v>n/a</v>
      </c>
      <c r="EV244" s="194" t="str">
        <f>IF(INDEX(tab_MinKomp[Rysunek techniczny- czytanie],MATCH($B243,tab_MinKomp[[Stanowisko / Position ]:[Stanowisko / Position ]],0))="n/a","n/a",EV243-INDEX(tab_MinKomp[Rysunek techniczny- czytanie],MATCH($B243,tab_MinKomp[[Stanowisko / Position ]:[Stanowisko / Position ]],0)))</f>
        <v>n/a</v>
      </c>
      <c r="EW244" s="194" t="str">
        <f>IF(INDEX(tab_MinKomp[Elektryka],MATCH($B243,tab_MinKomp[[Stanowisko / Position ]:[Stanowisko / Position ]],0))="n/a","n/a",EW243-INDEX(tab_MinKomp[Elektryka],MATCH($B243,tab_MinKomp[[Stanowisko / Position ]:[Stanowisko / Position ]],0)))</f>
        <v>n/a</v>
      </c>
      <c r="EX244" s="194" t="str">
        <f>IF(INDEX(tab_MinKomp[Pneumatyka],MATCH($B243,tab_MinKomp[[Stanowisko / Position ]:[Stanowisko / Position ]],0))="n/a","n/a",EX243-INDEX(tab_MinKomp[Pneumatyka],MATCH($B243,tab_MinKomp[[Stanowisko / Position ]:[Stanowisko / Position ]],0)))</f>
        <v>n/a</v>
      </c>
      <c r="EY244" s="194" t="str">
        <f>IF(INDEX(tab_MinKomp[[Hydraulika ]],MATCH($B243,tab_MinKomp[[Stanowisko / Position ]:[Stanowisko / Position ]],0))="n/a","n/a",EY243-INDEX(tab_MinKomp[[Hydraulika ]],MATCH($B243,tab_MinKomp[[Stanowisko / Position ]:[Stanowisko / Position ]],0)))</f>
        <v>n/a</v>
      </c>
      <c r="EZ244" s="194" t="str">
        <f>IF(INDEX(tab_MinKomp[Podciśnienie],MATCH($B243,tab_MinKomp[[Stanowisko / Position ]:[Stanowisko / Position ]],0))="n/a","n/a",EZ243-INDEX(tab_MinKomp[Podciśnienie],MATCH($B243,tab_MinKomp[[Stanowisko / Position ]:[Stanowisko / Position ]],0)))</f>
        <v>n/a</v>
      </c>
      <c r="FA244" s="194" t="str">
        <f>IF(INDEX(tab_MinKomp[Usuwanie awarii],MATCH($B243,tab_MinKomp[[Stanowisko / Position ]:[Stanowisko / Position ]],0))="n/a","n/a",FA243-INDEX(tab_MinKomp[Usuwanie awarii],MATCH($B243,tab_MinKomp[[Stanowisko / Position ]:[Stanowisko / Position ]],0)))</f>
        <v>n/a</v>
      </c>
      <c r="FB244" s="194" t="str">
        <f>IF(INDEX(tab_MinKomp[Obsługa robotów],MATCH($B243,tab_MinKomp[[Stanowisko / Position ]:[Stanowisko / Position ]],0))="n/a","n/a",FB243-INDEX(tab_MinKomp[Obsługa robotów],MATCH($B243,tab_MinKomp[[Stanowisko / Position ]:[Stanowisko / Position ]],0)))</f>
        <v>n/a</v>
      </c>
      <c r="FC244" s="194" t="str">
        <f>IF(INDEX(tab_MinKomp[Obsługa sterowania maszyny],MATCH($B243,tab_MinKomp[[Stanowisko / Position ]:[Stanowisko / Position ]],0))="n/a","n/a",FC243-INDEX(tab_MinKomp[Obsługa sterowania maszyny],MATCH($B243,tab_MinKomp[[Stanowisko / Position ]:[Stanowisko / Position ]],0)))</f>
        <v>n/a</v>
      </c>
      <c r="FD244" s="194" t="str">
        <f>IF(INDEX(tab_MinKomp[Usuwanie przyczyn żródłowych],MATCH($B243,tab_MinKomp[[Stanowisko / Position ]:[Stanowisko / Position ]],0))="n/a","n/a",FD243-INDEX(tab_MinKomp[Usuwanie przyczyn żródłowych],MATCH($B243,tab_MinKomp[[Stanowisko / Position ]:[Stanowisko / Position ]],0)))</f>
        <v>n/a</v>
      </c>
      <c r="FE244" s="194" t="str">
        <f>IF(INDEX(tab_MinKomp[Cmms stosowanie],MATCH($B243,tab_MinKomp[[Stanowisko / Position ]:[Stanowisko / Position ]],0))="n/a","n/a",FE243-INDEX(tab_MinKomp[Cmms stosowanie],MATCH($B243,tab_MinKomp[[Stanowisko / Position ]:[Stanowisko / Position ]],0)))</f>
        <v>n/a</v>
      </c>
      <c r="FF244" s="190" t="s">
        <v>248</v>
      </c>
      <c r="FG244" s="194" t="str">
        <f>IF(INDEX(tab_MinKomp[Czyszczenie form plastikowych],MATCH($B243,tab_MinKomp[[Stanowisko / Position ]:[Stanowisko / Position ]],0))="n/a","n/a",FG243-INDEX(tab_MinKomp[Czyszczenie form plastikowych],MATCH($B243,tab_MinKomp[[Stanowisko / Position ]:[Stanowisko / Position ]],0)))</f>
        <v>n/a</v>
      </c>
      <c r="FH244" s="194" t="str">
        <f>IF(INDEX(tab_MinKomp[Wymiana form plastik],MATCH($B243,tab_MinKomp[[Stanowisko / Position ]:[Stanowisko / Position ]],0))="n/a","n/a",FH243-INDEX(tab_MinKomp[Wymiana form plastik],MATCH($B243,tab_MinKomp[[Stanowisko / Position ]:[Stanowisko / Position ]],0)))</f>
        <v>n/a</v>
      </c>
      <c r="FI244" s="194" t="str">
        <f>IF(INDEX(tab_MinKomp[Wymiana form guma],MATCH($B243,tab_MinKomp[[Stanowisko / Position ]:[Stanowisko / Position ]],0))="n/a","n/a",FI243-INDEX(tab_MinKomp[Wymiana form guma],MATCH($B243,tab_MinKomp[[Stanowisko / Position ]:[Stanowisko / Position ]],0)))</f>
        <v>n/a</v>
      </c>
      <c r="FJ244" s="194" t="str">
        <f>IF(INDEX(tab_MinKomp[Konserwacja KK],MATCH($B243,tab_MinKomp[[Stanowisko / Position ]:[Stanowisko / Position ]],0))="n/a","n/a",FJ243-INDEX(tab_MinKomp[Konserwacja KK],MATCH($B243,tab_MinKomp[[Stanowisko / Position ]:[Stanowisko / Position ]],0)))</f>
        <v>n/a</v>
      </c>
      <c r="FK244" s="194" t="str">
        <f>IF(INDEX(tab_MinKomp[Konserwacja form guma],MATCH($B243,tab_MinKomp[[Stanowisko / Position ]:[Stanowisko / Position ]],0))="n/a","n/a",FK243-INDEX(tab_MinKomp[Konserwacja form guma],MATCH($B243,tab_MinKomp[[Stanowisko / Position ]:[Stanowisko / Position ]],0)))</f>
        <v>n/a</v>
      </c>
      <c r="FL244" s="194" t="str">
        <f>IF(INDEX(tab_MinKomp[Konserwacja form plastiki],MATCH($B243,tab_MinKomp[[Stanowisko / Position ]:[Stanowisko / Position ]],0))="n/a","n/a",FL243-INDEX(tab_MinKomp[Konserwacja form plastiki],MATCH($B243,tab_MinKomp[[Stanowisko / Position ]:[Stanowisko / Position ]],0)))</f>
        <v>n/a</v>
      </c>
      <c r="FM244" s="194" t="str">
        <f>IF(INDEX(tab_MinKomp[Konserwacja Gorącego Kanału],MATCH($B243,tab_MinKomp[[Stanowisko / Position ]:[Stanowisko / Position ]],0))="n/a","n/a",FM243-INDEX(tab_MinKomp[Konserwacja Gorącego Kanału],MATCH($B243,tab_MinKomp[[Stanowisko / Position ]:[Stanowisko / Position ]],0)))</f>
        <v>n/a</v>
      </c>
      <c r="FN244" s="194" t="str">
        <f>IF(INDEX(tab_MinKomp[MS Office (Excel)],MATCH($B243,tab_MinKomp[[Stanowisko / Position ]:[Stanowisko / Position ]],0))="n/a","n/a",FN243-INDEX(tab_MinKomp[MS Office (Excel)],MATCH($B243,tab_MinKomp[[Stanowisko / Position ]:[Stanowisko / Position ]],0)))</f>
        <v>n/a</v>
      </c>
      <c r="FO244" s="194" t="str">
        <f>IF(INDEX(tab_MinKomp[MS Office (Word)],MATCH($B243,tab_MinKomp[[Stanowisko / Position ]:[Stanowisko / Position ]],0))="n/a","n/a",FO243-INDEX(tab_MinKomp[MS Office (Word)],MATCH($B243,tab_MinKomp[[Stanowisko / Position ]:[Stanowisko / Position ]],0)))</f>
        <v>n/a</v>
      </c>
      <c r="FP244" s="194" t="str">
        <f>IF(INDEX(tab_MinKomp[MS Office (Power Point)],MATCH($B243,tab_MinKomp[[Stanowisko / Position ]:[Stanowisko / Position ]],0))="n/a","n/a",FP243-INDEX(tab_MinKomp[MS Office (Power Point)],MATCH($B243,tab_MinKomp[[Stanowisko / Position ]:[Stanowisko / Position ]],0)))</f>
        <v>n/a</v>
      </c>
      <c r="FQ244" s="196" t="str">
        <f>IF(INDEX(tab_MinKomp[Język angielski / Englisch],MATCH($B243,tab_MinKomp[[Stanowisko / Position ]:[Stanowisko / Position ]],0))="n/a","n/a",FQ243-INDEX(tab_MinKomp[Język angielski / Englisch],MATCH($B243,tab_MinKomp[[Stanowisko / Position ]:[Stanowisko / Position ]],0)))</f>
        <v>n/a</v>
      </c>
      <c r="FR244" s="196" t="str">
        <f>IF(INDEX(tab_MinKomp[Język niemiecki / Deutsch],MATCH($B243,tab_MinKomp[[Stanowisko / Position ]:[Stanowisko / Position ]],0))="n/a","n/a",FR243-INDEX(tab_MinKomp[Język niemiecki / Deutsch],MATCH($B243,tab_MinKomp[[Stanowisko / Position ]:[Stanowisko / Position ]],0)))</f>
        <v>n/a</v>
      </c>
      <c r="FS244" s="194">
        <f>IF(INDEX(tab_MinKomp[Zarządzanie dokumentacją procesową / Process dokumentation management],MATCH($B243,tab_MinKomp[[Stanowisko / Position ]:[Stanowisko / Position ]],0))="n/a","n/a",FS243-INDEX(tab_MinKomp[Zarządzanie dokumentacją procesową / Process dokumentation management],MATCH($B243,tab_MinKomp[[Stanowisko / Position ]:[Stanowisko / Position ]],0)))</f>
        <v>0</v>
      </c>
      <c r="FT244" s="194">
        <f>IF(INDEX(tab_MinKomp[Znajomość procesów z obszaru / Kenntiss der prozesse in dem Bereich],MATCH($B243,tab_MinKomp[[Stanowisko / Position ]:[Stanowisko / Position ]],0))="n/a","n/a",FT243-INDEX(tab_MinKomp[Znajomość procesów z obszaru / Kenntiss der prozesse in dem Bereich],MATCH($B243,tab_MinKomp[[Stanowisko / Position ]:[Stanowisko / Position ]],0)))</f>
        <v>0</v>
      </c>
      <c r="FU244" s="194">
        <f>IF(INDEX(tab_MinKomp[optymalizacja procesów / Prozessoptymalisierung],MATCH($B243,tab_MinKomp[[Stanowisko / Position ]:[Stanowisko / Position ]],0))="n/a","n/a",FU243-INDEX(tab_MinKomp[optymalizacja procesów / Prozessoptymalisierung],MATCH($B243,tab_MinKomp[[Stanowisko / Position ]:[Stanowisko / Position ]],0)))</f>
        <v>0</v>
      </c>
      <c r="FV244" s="194">
        <f>IF(INDEX(tab_MinKomp[Umiejętności szkoleniowe / Trainingsfähigkeiten],MATCH($B243,tab_MinKomp[[Stanowisko / Position ]:[Stanowisko / Position ]],0))="n/a","n/a",FV243-INDEX(tab_MinKomp[Umiejętności szkoleniowe / Trainingsfähigkeiten],MATCH($B243,tab_MinKomp[[Stanowisko / Position ]:[Stanowisko / Position ]],0)))</f>
        <v>2</v>
      </c>
      <c r="FW244" s="194">
        <f>IF(INDEX(tab_MinKomp[Analityczne myślenie, podejście / Analitysches Denken, Einstellung],MATCH($B243,tab_MinKomp[[Stanowisko / Position ]:[Stanowisko / Position ]],0))="n/a","n/a",FW243-INDEX(tab_MinKomp[Analityczne myślenie, podejście / Analitysches Denken, Einstellung],MATCH($B243,tab_MinKomp[[Stanowisko / Position ]:[Stanowisko / Position ]],0)))</f>
        <v>0</v>
      </c>
      <c r="FX244" s="194">
        <f>IF(INDEX(tab_MinKomp[Dokładność, precyzja w dzialaniu / Genauigkeit, Präzision in die Arbeit],MATCH($B243,tab_MinKomp[[Stanowisko / Position ]:[Stanowisko / Position ]],0))="n/a","n/a",FX243-INDEX(tab_MinKomp[Dokładność, precyzja w dzialaniu / Genauigkeit, Präzision in die Arbeit],MATCH($B243,tab_MinKomp[[Stanowisko / Position ]:[Stanowisko / Position ]],0)))</f>
        <v>0</v>
      </c>
      <c r="FY244" s="194">
        <f>IF(INDEX(tab_MinKomp[Dyspozycyjność / Verfügbarkeit],MATCH($B243,tab_MinKomp[[Stanowisko / Position ]:[Stanowisko / Position ]],0))="n/a","n/a",FY243-INDEX(tab_MinKomp[Dyspozycyjność / Verfügbarkeit],MATCH($B243,tab_MinKomp[[Stanowisko / Position ]:[Stanowisko / Position ]],0)))</f>
        <v>0</v>
      </c>
      <c r="FZ244" s="194">
        <f>IF(INDEX(tab_MinKomp[Zaangażowanie / 
Engagement],MATCH($B243,tab_MinKomp[[Stanowisko / Position ]:[Stanowisko / Position ]],0))="n/a","n/a",FZ243-INDEX(tab_MinKomp[Zaangażowanie / 
Engagement],MATCH($B243,tab_MinKomp[[Stanowisko / Position ]:[Stanowisko / Position ]],0)))</f>
        <v>0</v>
      </c>
      <c r="GA244" s="194" t="str">
        <f>IF(INDEX(tab_MinKomp[Konserwacja form guma],MATCH($B243,tab_MinKomp[[Stanowisko / Position ]:[Stanowisko / Position ]],0))="n/a","n/a",GA243-INDEX(tab_MinKomp[Konserwacja form guma],MATCH($B243,tab_MinKomp[[Stanowisko / Position ]:[Stanowisko / Position ]],0)))</f>
        <v>n/a</v>
      </c>
      <c r="GB244" s="194" t="str">
        <f>IF(INDEX(tab_MinKomp[Konserwacja form plastiki],MATCH($B243,tab_MinKomp[[Stanowisko / Position ]:[Stanowisko / Position ]],0))="n/a","n/a",GB243-INDEX(tab_MinKomp[Konserwacja form plastiki],MATCH($B243,tab_MinKomp[[Stanowisko / Position ]:[Stanowisko / Position ]],0)))</f>
        <v>n/a</v>
      </c>
      <c r="GC244" s="194">
        <f>IF(INDEX(tab_MinKomp[Elastyczność w działaniu],MATCH($B243,tab_MinKomp[[Stanowisko / Position ]:[Stanowisko / Position ]],0))="n/a","n/a",GC243-INDEX(tab_MinKomp[Elastyczność w działaniu],MATCH($B243,tab_MinKomp[[Stanowisko / Position ]:[Stanowisko / Position ]],0)))</f>
        <v>0</v>
      </c>
      <c r="GD244" s="194">
        <f>IF(INDEX(tab_MinKomp[Komunikatywność],MATCH($B243,tab_MinKomp[[Stanowisko / Position ]:[Stanowisko / Position ]],0))="n/a","n/a",GD243-INDEX(tab_MinKomp[Komunikatywność],MATCH($B243,tab_MinKomp[[Stanowisko / Position ]:[Stanowisko / Position ]],0)))</f>
        <v>1</v>
      </c>
      <c r="GE244" s="193" t="str">
        <f>IF(INDEX(tab_MinKomp[Motywowanie i budowanie zaangażowania zespołu],MATCH($B243,tab_MinKomp[[Stanowisko / Position ]:[Stanowisko / Position ]],0))="n/a","n/a",GE243-INDEX(tab_MinKomp[Motywowanie i budowanie zaangażowania zespołu],MATCH($B243,tab_MinKomp[[Stanowisko / Position ]:[Stanowisko / Position ]],0)))</f>
        <v>n/a</v>
      </c>
      <c r="GF244" s="186" t="s">
        <v>248</v>
      </c>
      <c r="GG244" s="186" t="s">
        <v>248</v>
      </c>
      <c r="GH244" s="186" t="s">
        <v>248</v>
      </c>
      <c r="GI244" s="186" t="s">
        <v>248</v>
      </c>
      <c r="GJ244" s="186" t="s">
        <v>248</v>
      </c>
      <c r="GK244" s="186" t="s">
        <v>248</v>
      </c>
      <c r="GL244" s="186" t="s">
        <v>248</v>
      </c>
      <c r="GM244" s="186" t="s">
        <v>248</v>
      </c>
      <c r="GN244" s="186" t="s">
        <v>248</v>
      </c>
      <c r="GO244" s="186" t="s">
        <v>248</v>
      </c>
      <c r="GP244" s="186" t="s">
        <v>248</v>
      </c>
      <c r="GQ244" s="186" t="s">
        <v>248</v>
      </c>
      <c r="GR244" s="186" t="s">
        <v>248</v>
      </c>
      <c r="GS244" s="186" t="s">
        <v>248</v>
      </c>
      <c r="GT244" s="186" t="s">
        <v>248</v>
      </c>
      <c r="GU244" s="186" t="s">
        <v>248</v>
      </c>
      <c r="GV244" s="186" t="s">
        <v>248</v>
      </c>
      <c r="GW244" s="186" t="s">
        <v>248</v>
      </c>
      <c r="GX244" s="186" t="s">
        <v>248</v>
      </c>
      <c r="GY244" s="186" t="s">
        <v>248</v>
      </c>
      <c r="GZ244" s="261" t="s">
        <v>248</v>
      </c>
      <c r="HA244" s="261" t="s">
        <v>248</v>
      </c>
      <c r="HB244" s="191">
        <f>SUM(G244:GE244)/(HB243-(SUM(G244:GE244)))</f>
        <v>6.7796610169491525E-2</v>
      </c>
    </row>
    <row r="245" spans="1:210" ht="24.9" customHeight="1" x14ac:dyDescent="0.3">
      <c r="A245" s="105" t="s">
        <v>321</v>
      </c>
      <c r="B245" s="105" t="s">
        <v>315</v>
      </c>
      <c r="C245" s="105" t="s">
        <v>383</v>
      </c>
      <c r="D245" s="105">
        <v>1456</v>
      </c>
      <c r="E245" s="394" t="s">
        <v>506</v>
      </c>
      <c r="F245" s="185" t="s">
        <v>374</v>
      </c>
      <c r="G245" s="186">
        <v>2</v>
      </c>
      <c r="H245" s="186">
        <v>1</v>
      </c>
      <c r="I245" s="186">
        <v>2</v>
      </c>
      <c r="J245" s="186">
        <v>1</v>
      </c>
      <c r="K245" s="186">
        <v>1</v>
      </c>
      <c r="L245" s="186" t="s">
        <v>248</v>
      </c>
      <c r="M245" s="186" t="s">
        <v>248</v>
      </c>
      <c r="N245" s="186" t="s">
        <v>248</v>
      </c>
      <c r="O245" s="186">
        <v>1</v>
      </c>
      <c r="P245" s="186">
        <v>1</v>
      </c>
      <c r="Q245" s="186" t="s">
        <v>248</v>
      </c>
      <c r="R245" s="186" t="s">
        <v>248</v>
      </c>
      <c r="S245" s="186" t="s">
        <v>248</v>
      </c>
      <c r="T245" s="186" t="s">
        <v>248</v>
      </c>
      <c r="U245" s="186" t="s">
        <v>248</v>
      </c>
      <c r="V245" s="186" t="s">
        <v>248</v>
      </c>
      <c r="W245" s="186" t="s">
        <v>248</v>
      </c>
      <c r="X245" s="186" t="s">
        <v>248</v>
      </c>
      <c r="Y245" s="186" t="s">
        <v>248</v>
      </c>
      <c r="Z245" s="186" t="s">
        <v>248</v>
      </c>
      <c r="AA245" s="186" t="s">
        <v>248</v>
      </c>
      <c r="AB245" s="186" t="s">
        <v>248</v>
      </c>
      <c r="AC245" s="186" t="s">
        <v>248</v>
      </c>
      <c r="AD245" s="186" t="s">
        <v>248</v>
      </c>
      <c r="AE245" s="186" t="s">
        <v>248</v>
      </c>
      <c r="AF245" s="186" t="s">
        <v>248</v>
      </c>
      <c r="AG245" s="186" t="s">
        <v>248</v>
      </c>
      <c r="AH245" s="186" t="s">
        <v>248</v>
      </c>
      <c r="AI245" s="186" t="s">
        <v>248</v>
      </c>
      <c r="AJ245" s="186" t="s">
        <v>248</v>
      </c>
      <c r="AK245" s="186" t="s">
        <v>248</v>
      </c>
      <c r="AL245" s="186">
        <v>1</v>
      </c>
      <c r="AM245" s="186" t="s">
        <v>248</v>
      </c>
      <c r="AN245" s="186" t="s">
        <v>248</v>
      </c>
      <c r="AO245" s="186">
        <v>1</v>
      </c>
      <c r="AP245" s="186" t="s">
        <v>248</v>
      </c>
      <c r="AQ245" s="186">
        <v>1</v>
      </c>
      <c r="AR245" s="186" t="s">
        <v>248</v>
      </c>
      <c r="AS245" s="186" t="s">
        <v>248</v>
      </c>
      <c r="AT245" s="186" t="s">
        <v>248</v>
      </c>
      <c r="AU245" s="186" t="s">
        <v>248</v>
      </c>
      <c r="AV245" s="186">
        <v>2</v>
      </c>
      <c r="AW245" s="186">
        <v>1</v>
      </c>
      <c r="AX245" s="186" t="s">
        <v>248</v>
      </c>
      <c r="AY245" s="186" t="s">
        <v>248</v>
      </c>
      <c r="AZ245" s="186" t="s">
        <v>248</v>
      </c>
      <c r="BA245" s="186">
        <v>1</v>
      </c>
      <c r="BB245" s="186">
        <v>1</v>
      </c>
      <c r="BC245" s="186" t="s">
        <v>248</v>
      </c>
      <c r="BD245" s="186" t="s">
        <v>248</v>
      </c>
      <c r="BE245" s="186" t="s">
        <v>248</v>
      </c>
      <c r="BF245" s="186" t="s">
        <v>248</v>
      </c>
      <c r="BG245" s="186" t="s">
        <v>248</v>
      </c>
      <c r="BH245" s="186" t="s">
        <v>248</v>
      </c>
      <c r="BI245" s="186" t="s">
        <v>248</v>
      </c>
      <c r="BJ245" s="186" t="s">
        <v>248</v>
      </c>
      <c r="BK245" s="186" t="s">
        <v>248</v>
      </c>
      <c r="BL245" s="186" t="s">
        <v>248</v>
      </c>
      <c r="BM245" s="186" t="s">
        <v>248</v>
      </c>
      <c r="BN245" s="186" t="s">
        <v>248</v>
      </c>
      <c r="BO245" s="186" t="s">
        <v>248</v>
      </c>
      <c r="BP245" s="186" t="s">
        <v>248</v>
      </c>
      <c r="BQ245" s="186">
        <v>3</v>
      </c>
      <c r="BR245" s="186" t="s">
        <v>248</v>
      </c>
      <c r="BS245" s="186">
        <v>3</v>
      </c>
      <c r="BT245" s="186" t="s">
        <v>248</v>
      </c>
      <c r="BU245" s="186">
        <v>3</v>
      </c>
      <c r="BV245" s="186" t="s">
        <v>248</v>
      </c>
      <c r="BW245" s="186">
        <v>2</v>
      </c>
      <c r="BX245" s="186">
        <v>2</v>
      </c>
      <c r="BY245" s="186" t="s">
        <v>248</v>
      </c>
      <c r="BZ245" s="186">
        <v>2</v>
      </c>
      <c r="CA245" s="186">
        <v>2</v>
      </c>
      <c r="CB245" s="186">
        <v>2</v>
      </c>
      <c r="CC245" s="186" t="s">
        <v>248</v>
      </c>
      <c r="CD245" s="186">
        <v>3</v>
      </c>
      <c r="CE245" s="186">
        <v>1</v>
      </c>
      <c r="CF245" s="186"/>
      <c r="CG245" s="186">
        <v>1</v>
      </c>
      <c r="CH245" s="186" t="s">
        <v>248</v>
      </c>
      <c r="CI245" s="186" t="s">
        <v>248</v>
      </c>
      <c r="CJ245" s="186" t="s">
        <v>248</v>
      </c>
      <c r="CK245" s="186" t="s">
        <v>248</v>
      </c>
      <c r="CL245" s="186" t="s">
        <v>248</v>
      </c>
      <c r="CM245" s="186" t="s">
        <v>248</v>
      </c>
      <c r="CN245" s="186" t="s">
        <v>248</v>
      </c>
      <c r="CO245" s="186" t="s">
        <v>248</v>
      </c>
      <c r="CP245" s="186" t="s">
        <v>248</v>
      </c>
      <c r="CQ245" s="186" t="s">
        <v>248</v>
      </c>
      <c r="CR245" s="186" t="s">
        <v>248</v>
      </c>
      <c r="CS245" s="186" t="s">
        <v>248</v>
      </c>
      <c r="CT245" s="186" t="s">
        <v>248</v>
      </c>
      <c r="CU245" s="186" t="s">
        <v>248</v>
      </c>
      <c r="CV245" s="186" t="s">
        <v>248</v>
      </c>
      <c r="CW245" s="186">
        <v>2</v>
      </c>
      <c r="CX245" s="186" t="s">
        <v>248</v>
      </c>
      <c r="CY245" s="186" t="s">
        <v>248</v>
      </c>
      <c r="CZ245" s="186" t="s">
        <v>248</v>
      </c>
      <c r="DA245" s="186" t="s">
        <v>248</v>
      </c>
      <c r="DB245" s="186" t="s">
        <v>248</v>
      </c>
      <c r="DC245" s="186" t="s">
        <v>248</v>
      </c>
      <c r="DD245" s="186" t="s">
        <v>248</v>
      </c>
      <c r="DE245" s="186" t="s">
        <v>248</v>
      </c>
      <c r="DF245" s="186">
        <v>1</v>
      </c>
      <c r="DG245" s="186" t="s">
        <v>248</v>
      </c>
      <c r="DH245" s="186" t="s">
        <v>248</v>
      </c>
      <c r="DI245" s="186" t="s">
        <v>248</v>
      </c>
      <c r="DJ245" s="186" t="s">
        <v>248</v>
      </c>
      <c r="DK245" s="186" t="s">
        <v>248</v>
      </c>
      <c r="DL245" s="186" t="s">
        <v>248</v>
      </c>
      <c r="DM245" s="186" t="s">
        <v>248</v>
      </c>
      <c r="DN245" s="186">
        <v>1</v>
      </c>
      <c r="DO245" s="186" t="s">
        <v>248</v>
      </c>
      <c r="DP245" s="186" t="s">
        <v>248</v>
      </c>
      <c r="DQ245" s="186" t="s">
        <v>248</v>
      </c>
      <c r="DR245" s="186" t="s">
        <v>248</v>
      </c>
      <c r="DS245" s="186" t="s">
        <v>248</v>
      </c>
      <c r="DT245" s="186" t="s">
        <v>248</v>
      </c>
      <c r="DU245" s="186" t="s">
        <v>248</v>
      </c>
      <c r="DV245" s="186" t="s">
        <v>248</v>
      </c>
      <c r="DW245" s="186" t="s">
        <v>248</v>
      </c>
      <c r="DX245" s="186" t="s">
        <v>248</v>
      </c>
      <c r="DY245" s="186" t="s">
        <v>248</v>
      </c>
      <c r="DZ245" s="186" t="s">
        <v>248</v>
      </c>
      <c r="EA245" s="186" t="s">
        <v>248</v>
      </c>
      <c r="EB245" s="186" t="s">
        <v>248</v>
      </c>
      <c r="EC245" s="186" t="s">
        <v>248</v>
      </c>
      <c r="ED245" s="186" t="s">
        <v>248</v>
      </c>
      <c r="EE245" s="186" t="s">
        <v>248</v>
      </c>
      <c r="EF245" s="186" t="s">
        <v>248</v>
      </c>
      <c r="EG245" s="186" t="s">
        <v>248</v>
      </c>
      <c r="EH245" s="186" t="s">
        <v>248</v>
      </c>
      <c r="EI245" s="186" t="s">
        <v>248</v>
      </c>
      <c r="EJ245" s="186" t="s">
        <v>248</v>
      </c>
      <c r="EK245" s="186" t="s">
        <v>248</v>
      </c>
      <c r="EL245" s="184" t="s">
        <v>248</v>
      </c>
      <c r="EM245" s="184" t="s">
        <v>248</v>
      </c>
      <c r="EN245" s="184" t="s">
        <v>248</v>
      </c>
      <c r="EO245" s="186" t="s">
        <v>248</v>
      </c>
      <c r="EP245" s="186" t="s">
        <v>248</v>
      </c>
      <c r="EQ245" s="186" t="s">
        <v>248</v>
      </c>
      <c r="ER245" s="186" t="s">
        <v>248</v>
      </c>
      <c r="ES245" s="186" t="s">
        <v>248</v>
      </c>
      <c r="ET245" s="186" t="s">
        <v>248</v>
      </c>
      <c r="EU245" s="186" t="s">
        <v>248</v>
      </c>
      <c r="EV245" s="186" t="s">
        <v>248</v>
      </c>
      <c r="EW245" s="186" t="s">
        <v>248</v>
      </c>
      <c r="EX245" s="186" t="s">
        <v>248</v>
      </c>
      <c r="EY245" s="186" t="s">
        <v>248</v>
      </c>
      <c r="EZ245" s="186" t="s">
        <v>248</v>
      </c>
      <c r="FA245" s="186" t="s">
        <v>248</v>
      </c>
      <c r="FB245" s="186" t="s">
        <v>248</v>
      </c>
      <c r="FC245" s="186" t="s">
        <v>248</v>
      </c>
      <c r="FD245" s="186" t="s">
        <v>248</v>
      </c>
      <c r="FE245" s="186" t="s">
        <v>248</v>
      </c>
      <c r="FF245" s="186" t="s">
        <v>248</v>
      </c>
      <c r="FG245" s="186" t="s">
        <v>248</v>
      </c>
      <c r="FH245" s="186" t="s">
        <v>248</v>
      </c>
      <c r="FI245" s="186" t="s">
        <v>248</v>
      </c>
      <c r="FJ245" s="186" t="s">
        <v>248</v>
      </c>
      <c r="FK245" s="186" t="s">
        <v>248</v>
      </c>
      <c r="FL245" s="186" t="s">
        <v>248</v>
      </c>
      <c r="FM245" s="186" t="s">
        <v>248</v>
      </c>
      <c r="FN245" s="186" t="s">
        <v>248</v>
      </c>
      <c r="FO245" s="186" t="s">
        <v>248</v>
      </c>
      <c r="FP245" s="186" t="s">
        <v>248</v>
      </c>
      <c r="FQ245" s="187" t="s">
        <v>248</v>
      </c>
      <c r="FR245" s="187" t="s">
        <v>248</v>
      </c>
      <c r="FS245" s="186">
        <v>2</v>
      </c>
      <c r="FT245" s="186">
        <v>2</v>
      </c>
      <c r="FU245" s="186">
        <v>1</v>
      </c>
      <c r="FV245" s="186">
        <v>1</v>
      </c>
      <c r="FW245" s="186">
        <v>1</v>
      </c>
      <c r="FX245" s="186">
        <v>2</v>
      </c>
      <c r="FY245" s="186">
        <v>2</v>
      </c>
      <c r="FZ245" s="186">
        <v>2</v>
      </c>
      <c r="GA245" s="186" t="s">
        <v>248</v>
      </c>
      <c r="GB245" s="186" t="s">
        <v>248</v>
      </c>
      <c r="GC245" s="186">
        <v>2</v>
      </c>
      <c r="GD245" s="186">
        <v>2</v>
      </c>
      <c r="GE245" s="186" t="s">
        <v>248</v>
      </c>
      <c r="GF245" s="186" t="s">
        <v>248</v>
      </c>
      <c r="GG245" s="186" t="s">
        <v>248</v>
      </c>
      <c r="GH245" s="186" t="s">
        <v>248</v>
      </c>
      <c r="GI245" s="186" t="s">
        <v>248</v>
      </c>
      <c r="GJ245" s="186" t="s">
        <v>248</v>
      </c>
      <c r="GK245" s="186" t="s">
        <v>248</v>
      </c>
      <c r="GL245" s="186" t="s">
        <v>248</v>
      </c>
      <c r="GM245" s="186" t="s">
        <v>248</v>
      </c>
      <c r="GN245" s="186" t="s">
        <v>248</v>
      </c>
      <c r="GO245" s="186" t="s">
        <v>248</v>
      </c>
      <c r="GP245" s="186" t="s">
        <v>248</v>
      </c>
      <c r="GQ245" s="186" t="s">
        <v>248</v>
      </c>
      <c r="GR245" s="186" t="s">
        <v>248</v>
      </c>
      <c r="GS245" s="186" t="s">
        <v>248</v>
      </c>
      <c r="GT245" s="186" t="s">
        <v>248</v>
      </c>
      <c r="GU245" s="186" t="s">
        <v>248</v>
      </c>
      <c r="GV245" s="186" t="s">
        <v>248</v>
      </c>
      <c r="GW245" s="186" t="s">
        <v>248</v>
      </c>
      <c r="GX245" s="186" t="s">
        <v>248</v>
      </c>
      <c r="GY245" s="186" t="s">
        <v>248</v>
      </c>
      <c r="GZ245" s="261" t="s">
        <v>248</v>
      </c>
      <c r="HA245" s="261" t="s">
        <v>248</v>
      </c>
      <c r="HB245" s="188">
        <f t="shared" ref="HB245" si="60">SUM(G245:GE245)</f>
        <v>62</v>
      </c>
    </row>
    <row r="246" spans="1:210" ht="24.9" customHeight="1" thickBot="1" x14ac:dyDescent="0.35">
      <c r="A246" s="108" t="str">
        <f t="shared" ref="A246" si="61">A245</f>
        <v>Prod.-Q-5</v>
      </c>
      <c r="B246" s="108" t="str">
        <f t="shared" ref="B246" si="62">B245</f>
        <v>Pracownik Produkcji</v>
      </c>
      <c r="C246" s="108" t="str">
        <f t="shared" ref="C246" si="63">C245</f>
        <v>RL</v>
      </c>
      <c r="D246" s="108">
        <f t="shared" ref="D246" si="64">D245</f>
        <v>1456</v>
      </c>
      <c r="E246" s="395"/>
      <c r="F246" s="189" t="s">
        <v>375</v>
      </c>
      <c r="G246" s="192">
        <f>IF(INDEX(tab_MinKomp[Przepisy BHP / BHP Vorschriften],MATCH($B245,tab_MinKomp[[Stanowisko / Position ]:[Stanowisko / Position ]],0))="n/a","n/a",G245-INDEX(tab_MinKomp[Przepisy BHP / BHP Vorschriften],MATCH($B245,tab_MinKomp[[Stanowisko / Position ]:[Stanowisko / Position ]],0)))</f>
        <v>0</v>
      </c>
      <c r="H246" s="193">
        <f>IF(INDEX(tab_MinKomp[Przepisy PPOŻ / Brandschutzbestimmungen],MATCH($B245,tab_MinKomp[[Stanowisko / Position ]:[Stanowisko / Position ]],0))="n/a","n/a",H245-INDEX(tab_MinKomp[Przepisy PPOŻ / Brandschutzbestimmungen],MATCH($B245,tab_MinKomp[[Stanowisko / Position ]:[Stanowisko / Position ]],0)))</f>
        <v>0</v>
      </c>
      <c r="I246" s="193">
        <f>IF(INDEX(tab_MinKomp[Ryzyko zawodowe na stanowiskach pracyv/ Berufliche Risiken an Arbeitsstellen],MATCH($B245,tab_MinKomp[[Stanowisko / Position ]:[Stanowisko / Position ]],0))="n/a","n/a",I245-INDEX(tab_MinKomp[Ryzyko zawodowe na stanowiskach pracyv/ Berufliche Risiken an Arbeitsstellen],MATCH($B245,tab_MinKomp[[Stanowisko / Position ]:[Stanowisko / Position ]],0)))</f>
        <v>0</v>
      </c>
      <c r="J246" s="193">
        <f>IF(INDEX(tab_MinKomp[Gospodarka substancjami niebezpiecznymi / Gefahrstoffmanagement],MATCH($B245,tab_MinKomp[[Stanowisko / Position ]:[Stanowisko / Position ]],0))="n/a","n/a",J245-INDEX(tab_MinKomp[Gospodarka substancjami niebezpiecznymi / Gefahrstoffmanagement],MATCH($B245,tab_MinKomp[[Stanowisko / Position ]:[Stanowisko / Position ]],0)))</f>
        <v>0</v>
      </c>
      <c r="K246" s="193">
        <f>IF(INDEX(tab_MinKomp[Gospodarka odpadami / Abfallwirtschaft],MATCH($B245,tab_MinKomp[[Stanowisko / Position ]:[Stanowisko / Position ]],0))="n/a","n/a",K245-INDEX(tab_MinKomp[Gospodarka odpadami / Abfallwirtschaft],MATCH($B245,tab_MinKomp[[Stanowisko / Position ]:[Stanowisko / Position ]],0)))</f>
        <v>0</v>
      </c>
      <c r="L246" s="194" t="str">
        <f>IF(INDEX(tab_MinKomp[Przepisy kodeksu pracy / Bestimmungen des Arbeitsgesetzes],MATCH($B245,tab_MinKomp[[Stanowisko / Position ]:[Stanowisko / Position ]],0))="n/a","n/a",L245-INDEX(tab_MinKomp[Przepisy kodeksu pracy / Bestimmungen des Arbeitsgesetzes],MATCH($B245,tab_MinKomp[[Stanowisko / Position ]:[Stanowisko / Position ]],0)))</f>
        <v>n/a</v>
      </c>
      <c r="M246" s="195" t="str">
        <f>IF(INDEX(tab_MinKomp[Przepisy o ub.społ. ZUS  / Sozialversicherungsvorschriften],MATCH($B245,tab_MinKomp[[Stanowisko / Position ]:[Stanowisko / Position ]],0))="n/a","n/a",M245-INDEX(tab_MinKomp[Przepisy o ub.społ. ZUS  / Sozialversicherungsvorschriften],MATCH($B245,tab_MinKomp[[Stanowisko / Position ]:[Stanowisko / Position ]],0)))</f>
        <v>n/a</v>
      </c>
      <c r="N246" s="194" t="str">
        <f>IF(INDEX(tab_MinKomp[PRZEPISY O PDOF /persönlich Einkommensteuergesetz ],MATCH($B245,tab_MinKomp[[Stanowisko / Position ]:[Stanowisko / Position ]],0))="n/a","n/a",N245-INDEX(tab_MinKomp[PRZEPISY O PDOF /persönlich Einkommensteuergesetz ],MATCH($B245,tab_MinKomp[[Stanowisko / Position ]:[Stanowisko / Position ]],0)))</f>
        <v>n/a</v>
      </c>
      <c r="O246" s="194">
        <f>IF(INDEX(tab_MinKomp[Regulamin pracy / Arbeitsordnung],MATCH($B245,tab_MinKomp[[Stanowisko / Position ]:[Stanowisko / Position ]],0))="n/a","n/a",O245-INDEX(tab_MinKomp[Regulamin pracy / Arbeitsordnung],MATCH($B245,tab_MinKomp[[Stanowisko / Position ]:[Stanowisko / Position ]],0)))</f>
        <v>0</v>
      </c>
      <c r="P246" s="194">
        <f>IF(INDEX(tab_MinKomp[Regulamin wynagradzania / Vergütungsordnung],MATCH($B245,tab_MinKomp[[Stanowisko / Position ]:[Stanowisko / Position ]],0))="n/a","n/a",P245-INDEX(tab_MinKomp[Regulamin wynagradzania / Vergütungsordnung],MATCH($B245,tab_MinKomp[[Stanowisko / Position ]:[Stanowisko / Position ]],0)))</f>
        <v>0</v>
      </c>
      <c r="Q246" s="194" t="str">
        <f>IF(INDEX(tab_MinKomp[System R2PŁATNIK PRO: Płace / Lohnabrechnung],MATCH($B245,tab_MinKomp[[Stanowisko / Position ]:[Stanowisko / Position ]],0))="n/a","n/a",Q245-INDEX(tab_MinKomp[System R2PŁATNIK PRO: Płace / Lohnabrechnung],MATCH($B245,tab_MinKomp[[Stanowisko / Position ]:[Stanowisko / Position ]],0)))</f>
        <v>n/a</v>
      </c>
      <c r="R246" s="194" t="str">
        <f>IF(INDEX(tab_MinKomp[SystemR2PŁATNIK PRO: KADRY / Personaldaten],MATCH($B245,tab_MinKomp[[Stanowisko / Position ]:[Stanowisko / Position ]],0))="n/a","n/a",R245-INDEX(tab_MinKomp[SystemR2PŁATNIK PRO: KADRY / Personaldaten],MATCH($B245,tab_MinKomp[[Stanowisko / Position ]:[Stanowisko / Position ]],0)))</f>
        <v>n/a</v>
      </c>
      <c r="S246" s="194" t="str">
        <f>IF(INDEX(tab_MinKomp[SYSTEM R2PŁATNIK PRO: zarządzanie pracownikami / Arbeitsverwaltung],MATCH($B245,tab_MinKomp[[Stanowisko / Position ]:[Stanowisko / Position ]],0))="n/a","n/a",S245-INDEX(tab_MinKomp[SYSTEM R2PŁATNIK PRO: zarządzanie pracownikami / Arbeitsverwaltung],MATCH($B245,tab_MinKomp[[Stanowisko / Position ]:[Stanowisko / Position ]],0)))</f>
        <v>n/a</v>
      </c>
      <c r="T246" s="194" t="str">
        <f>IF(INDEX(tab_MinKomp[Doradztwo, wsparcie personalne / Personalberatung und Unterstützung],MATCH($B245,tab_MinKomp[[Stanowisko / Position ]:[Stanowisko / Position ]],0))="n/a","n/a",T245-INDEX(tab_MinKomp[Doradztwo, wsparcie personalne / Personalberatung und Unterstützung],MATCH($B245,tab_MinKomp[[Stanowisko / Position ]:[Stanowisko / Position ]],0)))</f>
        <v>n/a</v>
      </c>
      <c r="U246" s="194" t="str">
        <f>IF(INDEX(tab_MinKomp[Przepisy o podatku VAT / MwSt.- Gesetz],MATCH($B245,tab_MinKomp[[Stanowisko / Position ]:[Stanowisko / Position ]],0))="n/a","n/a",U245-INDEX(tab_MinKomp[Przepisy o podatku VAT / MwSt.- Gesetz],MATCH($B245,tab_MinKomp[[Stanowisko / Position ]:[Stanowisko / Position ]],0)))</f>
        <v>n/a</v>
      </c>
      <c r="V246" s="194" t="str">
        <f>IF(INDEX(tab_MinKomp[PrzepisyPDOP / geschäftlich Einkommensteuergesetz],MATCH($B245,tab_MinKomp[[Stanowisko / Position ]:[Stanowisko / Position ]],0))="n/a","n/a",V245-INDEX(tab_MinKomp[PrzepisyPDOP / geschäftlich Einkommensteuergesetz],MATCH($B245,tab_MinKomp[[Stanowisko / Position ]:[Stanowisko / Position ]],0)))</f>
        <v>n/a</v>
      </c>
      <c r="W246" s="194" t="str">
        <f>IF(INDEX(tab_MinKomp[System BAAN / FINANSE (FIBU)],MATCH($B245,tab_MinKomp[[Stanowisko / Position ]:[Stanowisko / Position ]],0))="n/a","n/a",W245-INDEX(tab_MinKomp[System BAAN / FINANSE (FIBU)],MATCH($B245,tab_MinKomp[[Stanowisko / Position ]:[Stanowisko / Position ]],0)))</f>
        <v>n/a</v>
      </c>
      <c r="X246" s="194" t="str">
        <f>IF(INDEX(tab_MinKomp[Systemy pomocnicze / Hilfssysteme(STOCKPROGRAM, KALK2000 etc.)],MATCH($B245,tab_MinKomp[[Stanowisko / Position ]:[Stanowisko / Position ]],0))="n/a","n/a",X245-INDEX(tab_MinKomp[Systemy pomocnicze / Hilfssysteme(STOCKPROGRAM, KALK2000 etc.)],MATCH($B245,tab_MinKomp[[Stanowisko / Position ]:[Stanowisko / Position ]],0)))</f>
        <v>n/a</v>
      </c>
      <c r="Y246" s="194" t="str">
        <f>IF(INDEX(tab_MinKomp[Polityka rachunkowości / Buchführungspolitik],MATCH($B245,tab_MinKomp[[Stanowisko / Position ]:[Stanowisko / Position ]],0))="n/a","n/a",Y245-INDEX(tab_MinKomp[Polityka rachunkowości / Buchführungspolitik],MATCH($B245,tab_MinKomp[[Stanowisko / Position ]:[Stanowisko / Position ]],0)))</f>
        <v>n/a</v>
      </c>
      <c r="Z246" s="194" t="str">
        <f>IF(INDEX(tab_MinKomp[Ustawa o rachunkowości / Rechnungslegungsgesetz],MATCH($B245,tab_MinKomp[[Stanowisko / Position ]:[Stanowisko / Position ]],0))="n/a","n/a",Z245-INDEX(tab_MinKomp[Ustawa o rachunkowości / Rechnungslegungsgesetz],MATCH($B245,tab_MinKomp[[Stanowisko / Position ]:[Stanowisko / Position ]],0)))</f>
        <v>n/a</v>
      </c>
      <c r="AA246" s="194" t="str">
        <f>IF(INDEX(tab_MinKomp[WORKFLOW - TS-100],MATCH($B245,tab_MinKomp[[Stanowisko / Position ]:[Stanowisko / Position ]],0))="n/a","n/a",AA245-INDEX(tab_MinKomp[WORKFLOW - TS-100],MATCH($B245,tab_MinKomp[[Stanowisko / Position ]:[Stanowisko / Position ]],0)))</f>
        <v>n/a</v>
      </c>
      <c r="AB246" s="194" t="str">
        <f>IF(INDEX(tab_MinKomp[WORKFLOW - SFMS],MATCH($B245,tab_MinKomp[[Stanowisko / Position ]:[Stanowisko / Position ]],0))="n/a","n/a",AB245-INDEX(tab_MinKomp[WORKFLOW - SFMS],MATCH($B245,tab_MinKomp[[Stanowisko / Position ]:[Stanowisko / Position ]],0)))</f>
        <v>n/a</v>
      </c>
      <c r="AC246" s="194" t="str">
        <f>IF(INDEX(tab_MinKomp[System ISO 9001:2015],MATCH($B245,tab_MinKomp[[Stanowisko / Position ]:[Stanowisko / Position ]],0))="n/a","n/a",AC245-INDEX(tab_MinKomp[System ISO 9001:2015],MATCH($B245,tab_MinKomp[[Stanowisko / Position ]:[Stanowisko / Position ]],0)))</f>
        <v>n/a</v>
      </c>
      <c r="AD246" s="194" t="str">
        <f>IF(INDEX(tab_MinKomp[System ISO 9001:2015],MATCH($B245,tab_MinKomp[[Stanowisko / Position ]:[Stanowisko / Position ]],0))="n/a","n/a",AD245-INDEX(tab_MinKomp[System ISO 9001:2015],MATCH($B245,tab_MinKomp[[Stanowisko / Position ]:[Stanowisko / Position ]],0)))</f>
        <v>n/a</v>
      </c>
      <c r="AE246" s="194" t="str">
        <f>IF(INDEX(tab_MinKomp[System ISO 9001:2015],MATCH($B245,tab_MinKomp[[Stanowisko / Position ]:[Stanowisko / Position ]],0))="n/a","n/a",AE245-INDEX(tab_MinKomp[System ISO 9001:2015],MATCH($B245,tab_MinKomp[[Stanowisko / Position ]:[Stanowisko / Position ]],0)))</f>
        <v>n/a</v>
      </c>
      <c r="AF246" s="194" t="str">
        <f>IF(INDEX(tab_MinKomp[System ISO 9001:2015],MATCH($B245,tab_MinKomp[[Stanowisko / Position ]:[Stanowisko / Position ]],0))="n/a","n/a",AF245-INDEX(tab_MinKomp[System ISO 9001:2015],MATCH($B245,tab_MinKomp[[Stanowisko / Position ]:[Stanowisko / Position ]],0)))</f>
        <v>n/a</v>
      </c>
      <c r="AG246" s="194" t="str">
        <f>IF(INDEX(tab_MinKomp[Wymagania VDA 6.3 Process / Forderungen],MATCH($B245,tab_MinKomp[[Stanowisko / Position ]:[Stanowisko / Position ]],0))="n/a","n/a",AG245-INDEX(tab_MinKomp[Wymagania VDA 6.3 Process / Forderungen],MATCH($B245,tab_MinKomp[[Stanowisko / Position ]:[Stanowisko / Position ]],0)))</f>
        <v>n/a</v>
      </c>
      <c r="AH246" s="194" t="str">
        <f>IF(INDEX(tab_MinKomp[Wymagania VDA 6.5 Product / Forderungen],MATCH($B245,tab_MinKomp[[Stanowisko / Position ]:[Stanowisko / Position ]],0))="n/a","n/a",AH245-INDEX(tab_MinKomp[Wymagania VDA 6.5 Product / Forderungen],MATCH($B245,tab_MinKomp[[Stanowisko / Position ]:[Stanowisko / Position ]],0)))</f>
        <v>n/a</v>
      </c>
      <c r="AI246" s="194" t="str">
        <f>IF(INDEX(tab_MinKomp[System ISO 9001:2015],MATCH($B245,tab_MinKomp[[Stanowisko / Position ]:[Stanowisko / Position ]],0))="n/a","n/a",AI245-INDEX(tab_MinKomp[System ISO 9001:2015],MATCH($B245,tab_MinKomp[[Stanowisko / Position ]:[Stanowisko / Position ]],0)))</f>
        <v>n/a</v>
      </c>
      <c r="AJ246" s="194" t="str">
        <f>IF(INDEX(tab_MinKomp[Auditor systemu ISO 17021:2018],MATCH($B245,tab_MinKomp[[Stanowisko / Position ]:[Stanowisko / Position ]],0))="n/a","n/a",AJ245-INDEX(tab_MinKomp[Auditor systemu ISO 17021:2018],MATCH($B245,tab_MinKomp[[Stanowisko / Position ]:[Stanowisko / Position ]],0)))</f>
        <v>n/a</v>
      </c>
      <c r="AK246" s="194" t="str">
        <f>IF(INDEX(tab_MinKomp[Pełnomocnik systemu / Systemvertreter],MATCH($B245,tab_MinKomp[[Stanowisko / Position ]:[Stanowisko / Position ]],0))="n/a","n/a",AK245-INDEX(tab_MinKomp[Pełnomocnik systemu / Systemvertreter],MATCH($B245,tab_MinKomp[[Stanowisko / Position ]:[Stanowisko / Position ]],0)))</f>
        <v>n/a</v>
      </c>
      <c r="AL246" s="194">
        <f>IF(INDEX(tab_MinKomp[Polityka Etyczna - Compliance],MATCH($B245,tab_MinKomp[[Stanowisko / Position ]:[Stanowisko / Position ]],0))="n/a","n/a",AL245-INDEX(tab_MinKomp[Polityka Etyczna - Compliance],MATCH($B245,tab_MinKomp[[Stanowisko / Position ]:[Stanowisko / Position ]],0)))</f>
        <v>0</v>
      </c>
      <c r="AM246" s="194" t="str">
        <f>IF(INDEX(tab_MinKomp[WDRAŻANIE NOWYCH PROJEKTÓW/ PROCEDURA CTM],MATCH($B245,tab_MinKomp[[Stanowisko / Position ]:[Stanowisko / Position ]],0))="n/a","n/a",AM245-INDEX(tab_MinKomp[WDRAŻANIE NOWYCH PROJEKTÓW/ PROCEDURA CTM],MATCH($B245,tab_MinKomp[[Stanowisko / Position ]:[Stanowisko / Position ]],0)))</f>
        <v>n/a</v>
      </c>
      <c r="AN246" s="194" t="str">
        <f>IF(INDEX(tab_MinKomp[KAMIENIE MILOWE MSL/PIFF],MATCH($B245,tab_MinKomp[[Stanowisko / Position ]:[Stanowisko / Position ]],0))="n/a","n/a",AN245-INDEX(tab_MinKomp[KAMIENIE MILOWE MSL/PIFF],MATCH($B245,tab_MinKomp[[Stanowisko / Position ]:[Stanowisko / Position ]],0)))</f>
        <v>n/a</v>
      </c>
      <c r="AO246" s="194">
        <f>IF(INDEX(tab_MinKomp[CP],MATCH($B245,tab_MinKomp[[Stanowisko / Position ]:[Stanowisko / Position ]],0))="n/a","n/a",AO245-INDEX(tab_MinKomp[CP],MATCH($B245,tab_MinKomp[[Stanowisko / Position ]:[Stanowisko / Position ]],0)))</f>
        <v>0</v>
      </c>
      <c r="AP246" s="194" t="str">
        <f>IF(INDEX(tab_MinKomp[FMEA],MATCH($B245,tab_MinKomp[[Stanowisko / Position ]:[Stanowisko / Position ]],0))="n/a","n/a",AP245-INDEX(tab_MinKomp[FMEA],MATCH($B245,tab_MinKomp[[Stanowisko / Position ]:[Stanowisko / Position ]],0)))</f>
        <v>n/a</v>
      </c>
      <c r="AQ246" s="194">
        <f>IF(INDEX(tab_MinKomp[FLOW CHART],MATCH($B245,tab_MinKomp[[Stanowisko / Position ]:[Stanowisko / Position ]],0))="n/a","n/a",AQ245-INDEX(tab_MinKomp[FLOW CHART],MATCH($B245,tab_MinKomp[[Stanowisko / Position ]:[Stanowisko / Position ]],0)))</f>
        <v>0</v>
      </c>
      <c r="AR246" s="194" t="str">
        <f>IF(INDEX(tab_MinKomp[APQP],MATCH($B245,tab_MinKomp[[Stanowisko / Position ]:[Stanowisko / Position ]],0))="n/a","n/a",AR245-INDEX(tab_MinKomp[APQP],MATCH($B245,tab_MinKomp[[Stanowisko / Position ]:[Stanowisko / Position ]],0)))</f>
        <v>n/a</v>
      </c>
      <c r="AS246" s="194" t="str">
        <f>IF(INDEX(tab_MinKomp[MSA],MATCH($B245,tab_MinKomp[[Stanowisko / Position ]:[Stanowisko / Position ]],0))="n/a","n/a",AS245-INDEX(tab_MinKomp[MSA],MATCH($B245,tab_MinKomp[[Stanowisko / Position ]:[Stanowisko / Position ]],0)))</f>
        <v>n/a</v>
      </c>
      <c r="AT246" s="194" t="str">
        <f>IF(INDEX(tab_MinKomp[SPC],MATCH($B245,tab_MinKomp[[Stanowisko / Position ]:[Stanowisko / Position ]],0))="n/a","n/a",AT245-INDEX(tab_MinKomp[SPC],MATCH($B245,tab_MinKomp[[Stanowisko / Position ]:[Stanowisko / Position ]],0)))</f>
        <v>n/a</v>
      </c>
      <c r="AU246" s="194" t="str">
        <f>IF(INDEX(tab_MinKomp[CSR (SPECYFICZNE WYMAGANIA KLIENTA)],MATCH($B245,tab_MinKomp[[Stanowisko / Position ]:[Stanowisko / Position ]],0))="n/a","n/a",AU245-INDEX(tab_MinKomp[CSR (SPECYFICZNE WYMAGANIA KLIENTA)],MATCH($B245,tab_MinKomp[[Stanowisko / Position ]:[Stanowisko / Position ]],0)))</f>
        <v>n/a</v>
      </c>
      <c r="AV246" s="194">
        <f>IF(INDEX(tab_MinKomp[5S],MATCH($B245,tab_MinKomp[[Stanowisko / Position ]:[Stanowisko / Position ]],0))="n/a","n/a",AV245-INDEX(tab_MinKomp[5S],MATCH($B245,tab_MinKomp[[Stanowisko / Position ]:[Stanowisko / Position ]],0)))</f>
        <v>0</v>
      </c>
      <c r="AW246" s="194">
        <f>IF(INDEX(tab_MinKomp[LEAN MANAGEMENT],MATCH($B245,tab_MinKomp[[Stanowisko / Position ]:[Stanowisko / Position ]],0))="n/a","n/a",AW245-INDEX(tab_MinKomp[LEAN MANAGEMENT],MATCH($B245,tab_MinKomp[[Stanowisko / Position ]:[Stanowisko / Position ]],0)))</f>
        <v>0</v>
      </c>
      <c r="AX246" s="194" t="str">
        <f>IF(INDEX(tab_MinKomp[5R],MATCH($B245,tab_MinKomp[[Stanowisko / Position ]:[Stanowisko / Position ]],0))="n/a","n/a",AX245-INDEX(tab_MinKomp[5R],MATCH($B245,tab_MinKomp[[Stanowisko / Position ]:[Stanowisko / Position ]],0)))</f>
        <v>n/a</v>
      </c>
      <c r="AY246" s="194" t="str">
        <f>IF(INDEX(tab_MinKomp[Six Sigma],MATCH($B245,tab_MinKomp[[Stanowisko / Position ]:[Stanowisko / Position ]],0))="n/a","n/a",AY245-INDEX(tab_MinKomp[Six Sigma],MATCH($B245,tab_MinKomp[[Stanowisko / Position ]:[Stanowisko / Position ]],0)))</f>
        <v>n/a</v>
      </c>
      <c r="AZ246" s="194" t="str">
        <f>IF(INDEX(tab_MinKomp[System BAAN / Distribution &amp; Supply Chain],MATCH($B245,tab_MinKomp[[Stanowisko / Position ]:[Stanowisko / Position ]],0))="n/a","n/a",AZ245-INDEX(tab_MinKomp[System BAAN / Distribution &amp; Supply Chain],MATCH($B245,tab_MinKomp[[Stanowisko / Position ]:[Stanowisko / Position ]],0)))</f>
        <v>n/a</v>
      </c>
      <c r="BA246" s="194" t="str">
        <f>IF(INDEX(tab_MinKomp[Gospodarka magazynowa / Lagerverwaltung],MATCH($B245,tab_MinKomp[[Stanowisko / Position ]:[Stanowisko / Position ]],0))="n/a","n/a",BA245-INDEX(tab_MinKomp[Gospodarka magazynowa / Lagerverwaltung],MATCH($B245,tab_MinKomp[[Stanowisko / Position ]:[Stanowisko / Position ]],0)))</f>
        <v>n/a</v>
      </c>
      <c r="BB246" s="194" t="str">
        <f>IF(INDEX(tab_MinKomp[Inwentaryzacja - organizacja i przebieg / Inventurprozess],MATCH($B245,tab_MinKomp[[Stanowisko / Position ]:[Stanowisko / Position ]],0))="n/a","n/a",BB245-INDEX(tab_MinKomp[Inwentaryzacja - organizacja i przebieg / Inventurprozess],MATCH($B245,tab_MinKomp[[Stanowisko / Position ]:[Stanowisko / Position ]],0)))</f>
        <v>n/a</v>
      </c>
      <c r="BC246" s="194" t="str">
        <f>IF(INDEX(tab_MinKomp[Organizacja dostaw / Versorgungsorganisation],MATCH($B245,tab_MinKomp[[Stanowisko / Position ]:[Stanowisko / Position ]],0))="n/a","n/a",BC245-INDEX(tab_MinKomp[Organizacja dostaw / Versorgungsorganisation],MATCH($B245,tab_MinKomp[[Stanowisko / Position ]:[Stanowisko / Position ]],0)))</f>
        <v>n/a</v>
      </c>
      <c r="BD246" s="194" t="str">
        <f>IF(INDEX(tab_MinKomp[Organizacja wysyłek / Organisation von Lieferungen],MATCH($B245,tab_MinKomp[[Stanowisko / Position ]:[Stanowisko / Position ]],0))="n/a","n/a",BD245-INDEX(tab_MinKomp[Organizacja wysyłek / Organisation von Lieferungen],MATCH($B245,tab_MinKomp[[Stanowisko / Position ]:[Stanowisko / Position ]],0)))</f>
        <v>n/a</v>
      </c>
      <c r="BE246" s="194" t="str">
        <f>IF(INDEX(tab_MinKomp[Analiza magazynowa - Program Polen.mdb / Inventuranalyse],MATCH($B245,tab_MinKomp[[Stanowisko / Position ]:[Stanowisko / Position ]],0))="n/a","n/a",BE245-INDEX(tab_MinKomp[Analiza magazynowa - Program Polen.mdb / Inventuranalyse],MATCH($B245,tab_MinKomp[[Stanowisko / Position ]:[Stanowisko / Position ]],0)))</f>
        <v>n/a</v>
      </c>
      <c r="BF246" s="190" t="str">
        <f>IF(INDEX(tab_MinKomp[MMOG (Materials Management Operations Guidelines)],MATCH($B245,tab_MinKomp[[Stanowisko / Position ]:[Stanowisko / Position ]],0))="n/a","n/a",BF245-INDEX(tab_MinKomp[MMOG (Materials Management Operations Guidelines)],MATCH($B245,tab_MinKomp[[Stanowisko / Position ]:[Stanowisko / Position ]],0)))</f>
        <v>n/a</v>
      </c>
      <c r="BG246" s="190" t="str">
        <f>IF(INDEX(tab_MinKomp[GPP],MATCH($B245,tab_MinKomp[[Stanowisko / Position ]:[Stanowisko / Position ]],0))="n/a","n/a",BG245-INDEX(tab_MinKomp[GPP],MATCH($B245,tab_MinKomp[[Stanowisko / Position ]:[Stanowisko / Position ]],0)))</f>
        <v>n/a</v>
      </c>
      <c r="BH246" s="190" t="str">
        <f>IF(INDEX(tab_MinKomp[AIAG (Automotive Industry Action Group)],MATCH($B245,tab_MinKomp[[Stanowisko / Position ]:[Stanowisko / Position ]],0))="n/a","n/a",BH245-INDEX(tab_MinKomp[AIAG (Automotive Industry Action Group)],MATCH($B245,tab_MinKomp[[Stanowisko / Position ]:[Stanowisko / Position ]],0)))</f>
        <v>n/a</v>
      </c>
      <c r="BI246" s="190" t="str">
        <f>IF(INDEX(tab_MinKomp[Super-G disputes],MATCH($B245,tab_MinKomp[[Stanowisko / Position ]:[Stanowisko / Position ]],0))="n/a","n/a",BI245-INDEX(tab_MinKomp[Super-G disputes],MATCH($B245,tab_MinKomp[[Stanowisko / Position ]:[Stanowisko / Position ]],0)))</f>
        <v>n/a</v>
      </c>
      <c r="BJ246" s="190" t="str">
        <f>IF(INDEX(tab_MinKomp[CMMS3/eDDL (Direct Data Link)],MATCH($B245,tab_MinKomp[[Stanowisko / Position ]:[Stanowisko / Position ]],0))="n/a","n/a",BJ245-INDEX(tab_MinKomp[CMMS3/eDDL (Direct Data Link)],MATCH($B245,tab_MinKomp[[Stanowisko / Position ]:[Stanowisko / Position ]],0)))</f>
        <v>n/a</v>
      </c>
      <c r="BK246" s="190" t="str">
        <f>IF(INDEX(tab_MinKomp[MP&amp;L (Material Planning and Logistics)],MATCH($B245,tab_MinKomp[[Stanowisko / Position ]:[Stanowisko / Position ]],0))="n/a","n/a",BK245-INDEX(tab_MinKomp[MP&amp;L (Material Planning and Logistics)],MATCH($B245,tab_MinKomp[[Stanowisko / Position ]:[Stanowisko / Position ]],0)))</f>
        <v>n/a</v>
      </c>
      <c r="BL246" s="190" t="str">
        <f>IF(INDEX(tab_MinKomp[Supplier delivery rating],MATCH($B245,tab_MinKomp[[Stanowisko / Position ]:[Stanowisko / Position ]],0))="n/a","n/a",BL245-INDEX(tab_MinKomp[Supplier delivery rating],MATCH($B245,tab_MinKomp[[Stanowisko / Position ]:[Stanowisko / Position ]],0)))</f>
        <v>n/a</v>
      </c>
      <c r="BM246" s="194" t="str">
        <f>IF(INDEX(tab_MinKomp[Planowanie produkcji / Produktionsplanung],MATCH($B245,tab_MinKomp[[Stanowisko / Position ]:[Stanowisko / Position ]],0))="n/a","n/a",BM245-INDEX(tab_MinKomp[Planowanie produkcji / Produktionsplanung],MATCH($B245,tab_MinKomp[[Stanowisko / Position ]:[Stanowisko / Position ]],0)))</f>
        <v>n/a</v>
      </c>
      <c r="BN246" s="194" t="str">
        <f>IF(INDEX(tab_MinKomp[Planowanie produkcji / Produktionsplanung],MATCH($B245,tab_MinKomp[[Stanowisko / Position ]:[Stanowisko / Position ]],0))="n/a","n/a",BN245-INDEX(tab_MinKomp[Planowanie produkcji / Produktionsplanung],MATCH($B245,tab_MinKomp[[Stanowisko / Position ]:[Stanowisko / Position ]],0)))</f>
        <v>n/a</v>
      </c>
      <c r="BO246" s="194" t="str">
        <f>IF(INDEX(tab_MinKomp[Planowanie produkcji / Produktionsplanung],MATCH($B245,tab_MinKomp[[Stanowisko / Position ]:[Stanowisko / Position ]],0))="n/a","n/a",BO245-INDEX(tab_MinKomp[Planowanie produkcji / Produktionsplanung],MATCH($B245,tab_MinKomp[[Stanowisko / Position ]:[Stanowisko / Position ]],0)))</f>
        <v>n/a</v>
      </c>
      <c r="BP246" s="194" t="str">
        <f>IF(INDEX(tab_MinKomp[Planowanie produkcji / Produktionsplanung],MATCH($B245,tab_MinKomp[[Stanowisko / Position ]:[Stanowisko / Position ]],0))="n/a","n/a",BP245-INDEX(tab_MinKomp[Planowanie produkcji / Produktionsplanung],MATCH($B245,tab_MinKomp[[Stanowisko / Position ]:[Stanowisko / Position ]],0)))</f>
        <v>n/a</v>
      </c>
      <c r="BQ246" s="194" t="s">
        <v>248</v>
      </c>
      <c r="BR246" s="194" t="str">
        <f>IF(INDEX(tab_MinKomp[Planowanie produkcji / Produktionsplanung],MATCH($B245,tab_MinKomp[[Stanowisko / Position ]:[Stanowisko / Position ]],0))="n/a","n/a",BR245-INDEX(tab_MinKomp[Planowanie produkcji / Produktionsplanung],MATCH($B245,tab_MinKomp[[Stanowisko / Position ]:[Stanowisko / Position ]],0)))</f>
        <v>n/a</v>
      </c>
      <c r="BS246" s="194">
        <f>IF(INDEX(tab_MinKomp[Obsługa maszyn Novapax / Novapax Maschinenbedienung],MATCH($B245,tab_MinKomp[[Stanowisko / Position ]:[Stanowisko / Position ]],0))="n/a","n/a",BS245-INDEX(tab_MinKomp[Obsługa maszyn Novapax / Novapax Maschinenbedienung],MATCH($B245,tab_MinKomp[[Stanowisko / Position ]:[Stanowisko / Position ]],0)))</f>
        <v>1</v>
      </c>
      <c r="BT246" s="194" t="str">
        <f>IF(INDEX(tab_MinKomp[Planowanie produkcji / Produktionsplanung],MATCH($B245,tab_MinKomp[[Stanowisko / Position ]:[Stanowisko / Position ]],0))="n/a","n/a",BT245-INDEX(tab_MinKomp[Planowanie produkcji / Produktionsplanung],MATCH($B245,tab_MinKomp[[Stanowisko / Position ]:[Stanowisko / Position ]],0)))</f>
        <v>n/a</v>
      </c>
      <c r="BU246" s="194">
        <f>IF(INDEX(tab_MinKomp[Obsługa maszyn Novapax / Novapax Maschinenbedienung],MATCH($B245,tab_MinKomp[[Stanowisko / Position ]:[Stanowisko / Position ]],0))="n/a","n/a",BU245-INDEX(tab_MinKomp[Obsługa maszyn Novapax / Novapax Maschinenbedienung],MATCH($B245,tab_MinKomp[[Stanowisko / Position ]:[Stanowisko / Position ]],0)))</f>
        <v>1</v>
      </c>
      <c r="BV246" s="194" t="str">
        <f>IF(INDEX(tab_MinKomp[Planowanie produkcji / Produktionsplanung],MATCH($B245,tab_MinKomp[[Stanowisko / Position ]:[Stanowisko / Position ]],0))="n/a","n/a",BV245-INDEX(tab_MinKomp[Planowanie produkcji / Produktionsplanung],MATCH($B245,tab_MinKomp[[Stanowisko / Position ]:[Stanowisko / Position ]],0)))</f>
        <v>n/a</v>
      </c>
      <c r="BW246" s="194">
        <f>IF(INDEX(tab_MinKomp[Obsługa maszyn Novapax / Novapax Maschinenbedienung],MATCH($B245,tab_MinKomp[[Stanowisko / Position ]:[Stanowisko / Position ]],0))="n/a","n/a",BW245-INDEX(tab_MinKomp[Obsługa maszyn Novapax / Novapax Maschinenbedienung],MATCH($B245,tab_MinKomp[[Stanowisko / Position ]:[Stanowisko / Position ]],0)))</f>
        <v>0</v>
      </c>
      <c r="BX246" s="194">
        <f>IF(INDEX(tab_MinKomp[Obsługa maszyn Novapax / Novapax Maschinenbedienung],MATCH($B245,tab_MinKomp[[Stanowisko / Position ]:[Stanowisko / Position ]],0))="n/a","n/a",BX245-INDEX(tab_MinKomp[Obsługa maszyn Novapax / Novapax Maschinenbedienung],MATCH($B245,tab_MinKomp[[Stanowisko / Position ]:[Stanowisko / Position ]],0)))</f>
        <v>0</v>
      </c>
      <c r="BY246" s="194" t="str">
        <f>IF(INDEX(tab_MinKomp[Obsługa maszyn Engel / Engel Maschinenbedienung],MATCH($B245,tab_MinKomp[[Stanowisko / Position ]:[Stanowisko / Position ]],0))="n/a","n/a",BY245-INDEX(tab_MinKomp[Obsługa maszyn Engel / Engel Maschinenbedienung],MATCH($B245,tab_MinKomp[[Stanowisko / Position ]:[Stanowisko / Position ]],0)))</f>
        <v>n/a</v>
      </c>
      <c r="BZ246" s="194">
        <f>IF(INDEX(tab_MinKomp[Obsługa maszyn Novapax / Novapax Maschinenbedienung],MATCH($B245,tab_MinKomp[[Stanowisko / Position ]:[Stanowisko / Position ]],0))="n/a","n/a",BZ245-INDEX(tab_MinKomp[Obsługa maszyn Novapax / Novapax Maschinenbedienung],MATCH($B245,tab_MinKomp[[Stanowisko / Position ]:[Stanowisko / Position ]],0)))</f>
        <v>0</v>
      </c>
      <c r="CA246" s="194" t="str">
        <f>IF(INDEX(tab_MinKomp[Obsługa maszyn KVT / KVT Maschinenbedienung],MATCH($B245,tab_MinKomp[[Stanowisko / Position ]:[Stanowisko / Position ]],0))="n/a","n/a",CA245-INDEX(tab_MinKomp[Obsługa maszyn KVT / KVT Maschinenbedienung],MATCH($B245,tab_MinKomp[[Stanowisko / Position ]:[Stanowisko / Position ]],0)))</f>
        <v>n/a</v>
      </c>
      <c r="CB246" s="194">
        <f>IF(INDEX(tab_MinKomp[Obsługa maszyn Novapax / Novapax Maschinenbedienung],MATCH($B245,tab_MinKomp[[Stanowisko / Position ]:[Stanowisko / Position ]],0))="n/a","n/a",CB245-INDEX(tab_MinKomp[Obsługa maszyn Novapax / Novapax Maschinenbedienung],MATCH($B245,tab_MinKomp[[Stanowisko / Position ]:[Stanowisko / Position ]],0)))</f>
        <v>0</v>
      </c>
      <c r="CC246" s="194" t="str">
        <f>IF(INDEX(tab_MinKomp[Obsługa maszyn Branson / Branson Maschinenbedienung],MATCH($B245,tab_MinKomp[[Stanowisko / Position ]:[Stanowisko / Position ]],0))="n/a","n/a",CC245-INDEX(tab_MinKomp[Obsługa maszyn Branson / Branson Maschinenbedienung],MATCH($B245,tab_MinKomp[[Stanowisko / Position ]:[Stanowisko / Position ]],0)))</f>
        <v>n/a</v>
      </c>
      <c r="CD246" s="194">
        <f>IF(INDEX(tab_MinKomp[Obsługa maszyn Novapax / Novapax Maschinenbedienung],MATCH($B245,tab_MinKomp[[Stanowisko / Position ]:[Stanowisko / Position ]],0))="n/a","n/a",CD245-INDEX(tab_MinKomp[Obsługa maszyn Novapax / Novapax Maschinenbedienung],MATCH($B245,tab_MinKomp[[Stanowisko / Position ]:[Stanowisko / Position ]],0)))</f>
        <v>1</v>
      </c>
      <c r="CE246" s="194">
        <f>IF(INDEX(tab_MinKomp[Obsługa maszyn Novapax / Novapax Maschinenbedienung],MATCH($B245,tab_MinKomp[[Stanowisko / Position ]:[Stanowisko / Position ]],0))="n/a","n/a",CE245-INDEX(tab_MinKomp[Obsługa maszyn Novapax / Novapax Maschinenbedienung],MATCH($B245,tab_MinKomp[[Stanowisko / Position ]:[Stanowisko / Position ]],0)))</f>
        <v>-1</v>
      </c>
      <c r="CF246" s="194">
        <f>IF(INDEX(tab_MinKomp[Obsługa maszyn Novapax / Novapax Maschinenbedienung],MATCH($B245,tab_MinKomp[[Stanowisko / Position ]:[Stanowisko / Position ]],0))="n/a","n/a",CF245-INDEX(tab_MinKomp[Obsługa maszyn Novapax / Novapax Maschinenbedienung],MATCH($B245,tab_MinKomp[[Stanowisko / Position ]:[Stanowisko / Position ]],0)))</f>
        <v>-2</v>
      </c>
      <c r="CG246" s="194">
        <f>IF(INDEX(tab_MinKomp[Eliminacja awarii / Beseitigung von Ausfällen],MATCH($B245,tab_MinKomp[[Stanowisko / Position ]:[Stanowisko / Position ]],0))="n/a","n/a",CG245-INDEX(tab_MinKomp[Eliminacja awarii / Beseitigung von Ausfällen],MATCH($B245,tab_MinKomp[[Stanowisko / Position ]:[Stanowisko / Position ]],0)))</f>
        <v>0</v>
      </c>
      <c r="CH246" s="194" t="str">
        <f>IF(INDEX(tab_MinKomp[Wymagania VDA 6.5 Product / Forderungen],MATCH($B245,tab_MinKomp[[Stanowisko / Position ]:[Stanowisko / Position ]],0))="n/a","n/a",CH245-INDEX(tab_MinKomp[Wymagania VDA 6.5 Product / Forderungen],MATCH($B245,tab_MinKomp[[Stanowisko / Position ]:[Stanowisko / Position ]],0)))</f>
        <v>n/a</v>
      </c>
      <c r="CI246" s="194" t="str">
        <f>IF(INDEX(tab_MinKomp[Wymagania VDA 6.5 Product / Forderungen],MATCH($B245,tab_MinKomp[[Stanowisko / Position ]:[Stanowisko / Position ]],0))="n/a","n/a",CI245-INDEX(tab_MinKomp[Wymagania VDA 6.5 Product / Forderungen],MATCH($B245,tab_MinKomp[[Stanowisko / Position ]:[Stanowisko / Position ]],0)))</f>
        <v>n/a</v>
      </c>
      <c r="CJ246" s="194" t="str">
        <f>IF(INDEX(tab_MinKomp[Wymagania VDA 6.5 Product / Forderungen],MATCH($B245,tab_MinKomp[[Stanowisko / Position ]:[Stanowisko / Position ]],0))="n/a","n/a",CJ245-INDEX(tab_MinKomp[Wymagania VDA 6.5 Product / Forderungen],MATCH($B245,tab_MinKomp[[Stanowisko / Position ]:[Stanowisko / Position ]],0)))</f>
        <v>n/a</v>
      </c>
      <c r="CK246" s="194" t="str">
        <f>IF(INDEX(tab_MinKomp[Wymagania VDA 6.5 Product / Forderungen],MATCH($B245,tab_MinKomp[[Stanowisko / Position ]:[Stanowisko / Position ]],0))="n/a","n/a",CK245-INDEX(tab_MinKomp[Wymagania VDA 6.5 Product / Forderungen],MATCH($B245,tab_MinKomp[[Stanowisko / Position ]:[Stanowisko / Position ]],0)))</f>
        <v>n/a</v>
      </c>
      <c r="CL246" s="194" t="str">
        <f>IF(INDEX(tab_MinKomp[Wymagania VDA 6.5 Product / Forderungen],MATCH($B245,tab_MinKomp[[Stanowisko / Position ]:[Stanowisko / Position ]],0))="n/a","n/a",CL245-INDEX(tab_MinKomp[Wymagania VDA 6.5 Product / Forderungen],MATCH($B245,tab_MinKomp[[Stanowisko / Position ]:[Stanowisko / Position ]],0)))</f>
        <v>n/a</v>
      </c>
      <c r="CM246" s="194" t="str">
        <f>IF(INDEX(tab_MinKomp[Informatyka ogólna (techniczne i systemowe) / Allgemeine IT (Technik und System)],MATCH($B245,tab_MinKomp[[Stanowisko / Position ]:[Stanowisko / Position ]],0))="n/a","n/a",CM245-INDEX(tab_MinKomp[Informatyka ogólna (techniczne i systemowe) / Allgemeine IT (Technik und System)],MATCH($B245,tab_MinKomp[[Stanowisko / Position ]:[Stanowisko / Position ]],0)))</f>
        <v>n/a</v>
      </c>
      <c r="CN246" s="194" t="str">
        <f>IF(INDEX(tab_MinKomp[Sieci komputerowe / Computernetzwerke],MATCH($B245,tab_MinKomp[[Stanowisko / Position ]:[Stanowisko / Position ]],0))="n/a","n/a",CN245-INDEX(tab_MinKomp[Sieci komputerowe / Computernetzwerke],MATCH($B245,tab_MinKomp[[Stanowisko / Position ]:[Stanowisko / Position ]],0)))</f>
        <v>n/a</v>
      </c>
      <c r="CO246" s="194" t="str">
        <f>IF(INDEX(tab_MinKomp[Hardware (komputery PC, drukarki biurowe i etykietowe, telefonia stacjonarna i mobilna) (PC, Drucker, Telefpne, Handys)],MATCH($B245,tab_MinKomp[[Stanowisko / Position ]:[Stanowisko / Position ]],0))="n/a","n/a",CO245-INDEX(tab_MinKomp[Hardware (komputery PC, drukarki biurowe i etykietowe, telefonia stacjonarna i mobilna) (PC, Drucker, Telefpne, Handys)],MATCH($B245,tab_MinKomp[[Stanowisko / Position ]:[Stanowisko / Position ]],0)))</f>
        <v>n/a</v>
      </c>
      <c r="CP246" s="194" t="str">
        <f>IF(INDEX(tab_MinKomp[Software &amp; Systems (MS Office, MS Remote Desktop)],MATCH($B245,tab_MinKomp[[Stanowisko / Position ]:[Stanowisko / Position ]],0))="n/a","n/a",CP245-INDEX(tab_MinKomp[Software &amp; Systems (MS Office, MS Remote Desktop)],MATCH($B245,tab_MinKomp[[Stanowisko / Position ]:[Stanowisko / Position ]],0)))</f>
        <v>n/a</v>
      </c>
      <c r="CQ246" s="194" t="str">
        <f>IF(INDEX(tab_MinKomp[Programowanie obiektowe (PHP) / Objektprogrammierung],MATCH($B245,tab_MinKomp[[Stanowisko / Position ]:[Stanowisko / Position ]],0))="n/a","n/a",CQ245-INDEX(tab_MinKomp[Programowanie obiektowe (PHP) / Objektprogrammierung],MATCH($B245,tab_MinKomp[[Stanowisko / Position ]:[Stanowisko / Position ]],0)))</f>
        <v>n/a</v>
      </c>
      <c r="CR246" s="194" t="str">
        <f>IF(INDEX(tab_MinKomp[Scrum],MATCH($B245,tab_MinKomp[[Stanowisko / Position ]:[Stanowisko / Position ]],0))="n/a","n/a",CR245-INDEX(tab_MinKomp[Scrum],MATCH($B245,tab_MinKomp[[Stanowisko / Position ]:[Stanowisko / Position ]],0)))</f>
        <v>n/a</v>
      </c>
      <c r="CS246" s="194" t="str">
        <f>IF(INDEX(tab_MinKomp[SQL (MySQL)],MATCH($B245,tab_MinKomp[[Stanowisko / Position ]:[Stanowisko / Position ]],0))="n/a","n/a",CS245-INDEX(tab_MinKomp[SQL (MySQL)],MATCH($B245,tab_MinKomp[[Stanowisko / Position ]:[Stanowisko / Position ]],0)))</f>
        <v>n/a</v>
      </c>
      <c r="CT246" s="194" t="str">
        <f>IF(INDEX(tab_MinKomp[Javascript],MATCH($B245,tab_MinKomp[[Stanowisko / Position ]:[Stanowisko / Position ]],0))="n/a","n/a",CT245-INDEX(tab_MinKomp[Javascript],MATCH($B245,tab_MinKomp[[Stanowisko / Position ]:[Stanowisko / Position ]],0)))</f>
        <v>n/a</v>
      </c>
      <c r="CU246" s="194" t="str">
        <f>IF(INDEX(tab_MinKomp[Joomla],MATCH($B245,tab_MinKomp[[Stanowisko / Position ]:[Stanowisko / Position ]],0))="n/a","n/a",CU245-INDEX(tab_MinKomp[Joomla],MATCH($B245,tab_MinKomp[[Stanowisko / Position ]:[Stanowisko / Position ]],0)))</f>
        <v>n/a</v>
      </c>
      <c r="CV246" s="194" t="str">
        <f>IF(INDEX(tab_MinKomp[Bash],MATCH($B245,tab_MinKomp[[Stanowisko / Position ]:[Stanowisko / Position ]],0))="n/a","n/a",CV245-INDEX(tab_MinKomp[Bash],MATCH($B245,tab_MinKomp[[Stanowisko / Position ]:[Stanowisko / Position ]],0)))</f>
        <v>n/a</v>
      </c>
      <c r="CW246" s="194">
        <f>IF(INDEX(tab_MinKomp[Systemy MES (HYDRA / SFMS)],MATCH($B245,tab_MinKomp[[Stanowisko / Position ]:[Stanowisko / Position ]],0))="n/a","n/a",CW245-INDEX(tab_MinKomp[Systemy MES (HYDRA / SFMS)],MATCH($B245,tab_MinKomp[[Stanowisko / Position ]:[Stanowisko / Position ]],0)))</f>
        <v>0</v>
      </c>
      <c r="CX246" s="194" t="str">
        <f>IF(INDEX(tab_MinKomp[HTML / CSS],MATCH($B245,tab_MinKomp[[Stanowisko / Position ]:[Stanowisko / Position ]],0))="n/a","n/a",CX245-INDEX(tab_MinKomp[HTML / CSS],MATCH($B245,tab_MinKomp[[Stanowisko / Position ]:[Stanowisko / Position ]],0)))</f>
        <v>n/a</v>
      </c>
      <c r="CY246" s="194" t="str">
        <f>IF(INDEX(tab_MinKomp[SYSTEM PR],MATCH($B245,tab_MinKomp[[Stanowisko / Position ]:[Stanowisko / Position ]],0))="n/a","n/a",CY245-INDEX(tab_MinKomp[SYSTEM PR],MATCH($B245,tab_MinKomp[[Stanowisko / Position ]:[Stanowisko / Position ]],0)))</f>
        <v>n/a</v>
      </c>
      <c r="CZ246" s="194" t="str">
        <f>IF(INDEX(tab_MinKomp[System Einkauf XP / EBA],MATCH($B245,tab_MinKomp[[Stanowisko / Position ]:[Stanowisko / Position ]],0))="n/a","n/a",CZ245-INDEX(tab_MinKomp[System Einkauf XP / EBA],MATCH($B245,tab_MinKomp[[Stanowisko / Position ]:[Stanowisko / Position ]],0)))</f>
        <v>n/a</v>
      </c>
      <c r="DA246" s="194" t="str">
        <f>IF(INDEX(tab_MinKomp[Techniki negocjacyjne / Verhandlungstechniken],MATCH($B245,tab_MinKomp[[Stanowisko / Position ]:[Stanowisko / Position ]],0))="n/a","n/a",DA245-INDEX(tab_MinKomp[Techniki negocjacyjne / Verhandlungstechniken],MATCH($B245,tab_MinKomp[[Stanowisko / Position ]:[Stanowisko / Position ]],0)))</f>
        <v>n/a</v>
      </c>
      <c r="DB246" s="194" t="str">
        <f>IF(INDEX(tab_MinKomp[Znajomość rynku branżowego / Kenntnis des Industrie Marktes],MATCH($B245,tab_MinKomp[[Stanowisko / Position ]:[Stanowisko / Position ]],0))="n/a","n/a",DB245-INDEX(tab_MinKomp[Znajomość rynku branżowego / Kenntnis des Industrie Marktes],MATCH($B245,tab_MinKomp[[Stanowisko / Position ]:[Stanowisko / Position ]],0)))</f>
        <v>n/a</v>
      </c>
      <c r="DC246" s="194" t="str">
        <f>IF(INDEX(tab_MinKomp[SUPPLIER MANAGEMENT],MATCH($B245,tab_MinKomp[[Stanowisko / Position ]:[Stanowisko / Position ]],0))="n/a","n/a",DC245-INDEX(tab_MinKomp[SUPPLIER MANAGEMENT],MATCH($B245,tab_MinKomp[[Stanowisko / Position ]:[Stanowisko / Position ]],0)))</f>
        <v>n/a</v>
      </c>
      <c r="DD246" s="194" t="str">
        <f>IF(INDEX(tab_MinKomp[SUPPLIER MANAGEMENT],MATCH($B245,tab_MinKomp[[Stanowisko / Position ]:[Stanowisko / Position ]],0))="n/a","n/a",DD245-INDEX(tab_MinKomp[SUPPLIER MANAGEMENT],MATCH($B245,tab_MinKomp[[Stanowisko / Position ]:[Stanowisko / Position ]],0)))</f>
        <v>n/a</v>
      </c>
      <c r="DE246" s="194" t="str">
        <f>IF(INDEX(tab_MinKomp[SUPPLIER MANAGEMENT],MATCH($B245,tab_MinKomp[[Stanowisko / Position ]:[Stanowisko / Position ]],0))="n/a","n/a",DE245-INDEX(tab_MinKomp[SUPPLIER MANAGEMENT],MATCH($B245,tab_MinKomp[[Stanowisko / Position ]:[Stanowisko / Position ]],0)))</f>
        <v>n/a</v>
      </c>
      <c r="DF246" s="194">
        <f>IF(INDEX(tab_MinKomp[LEAN MANAGEMENT],MATCH($B245,tab_MinKomp[[Stanowisko / Position ]:[Stanowisko / Position ]],0))="n/a","n/a",DF245-INDEX(tab_MinKomp[LEAN MANAGEMENT],MATCH($B245,tab_MinKomp[[Stanowisko / Position ]:[Stanowisko / Position ]],0)))</f>
        <v>0</v>
      </c>
      <c r="DG246" s="194" t="str">
        <f>IF(INDEX(tab_MinKomp[PPAP/PSW],MATCH($B245,tab_MinKomp[[Stanowisko / Position ]:[Stanowisko / Position ]],0))="n/a","n/a",DG245-INDEX(tab_MinKomp[PPAP/PSW],MATCH($B245,tab_MinKomp[[Stanowisko / Position ]:[Stanowisko / Position ]],0)))</f>
        <v>n/a</v>
      </c>
      <c r="DH246" s="194" t="str">
        <f>IF(INDEX(tab_MinKomp[SUPPLIER MANAGEMENT],MATCH($B245,tab_MinKomp[[Stanowisko / Position ]:[Stanowisko / Position ]],0))="n/a","n/a",DH245-INDEX(tab_MinKomp[SUPPLIER MANAGEMENT],MATCH($B245,tab_MinKomp[[Stanowisko / Position ]:[Stanowisko / Position ]],0)))</f>
        <v>n/a</v>
      </c>
      <c r="DI246" s="194" t="str">
        <f>IF(INDEX(tab_MinKomp[OBSŁUGA PORTALI KLIENTA / Kundenportale],MATCH($B245,tab_MinKomp[[Stanowisko / Position ]:[Stanowisko / Position ]],0))="n/a","n/a",DI245-INDEX(tab_MinKomp[OBSŁUGA PORTALI KLIENTA / Kundenportale],MATCH($B245,tab_MinKomp[[Stanowisko / Position ]:[Stanowisko / Position ]],0)))</f>
        <v>n/a</v>
      </c>
      <c r="DJ246" s="194" t="str">
        <f>IF(INDEX(tab_MinKomp[Obsługa systemu BABTECQ / BABTECQ System],MATCH($B245,tab_MinKomp[[Stanowisko / Position ]:[Stanowisko / Position ]],0))="n/a","n/a",DJ245-INDEX(tab_MinKomp[Obsługa systemu BABTECQ / BABTECQ System],MATCH($B245,tab_MinKomp[[Stanowisko / Position ]:[Stanowisko / Position ]],0)))</f>
        <v>n/a</v>
      </c>
      <c r="DK246" s="194" t="str">
        <f>IF(INDEX(tab_MinKomp[Rysunek techniczny / technische Zeichnung],MATCH($B245,tab_MinKomp[[Stanowisko / Position ]:[Stanowisko / Position ]],0))="n/a","n/a",DK245-INDEX(tab_MinKomp[Rysunek techniczny / technische Zeichnung],MATCH($B245,tab_MinKomp[[Stanowisko / Position ]:[Stanowisko / Position ]],0)))</f>
        <v>n/a</v>
      </c>
      <c r="DL246" s="194" t="str">
        <f>IF(INDEX(tab_MinKomp[Kalibracja / Kalibrierung],MATCH($B245,tab_MinKomp[[Stanowisko / Position ]:[Stanowisko / Position ]],0))="n/a","n/a",DL245-INDEX(tab_MinKomp[Kalibracja / Kalibrierung],MATCH($B245,tab_MinKomp[[Stanowisko / Position ]:[Stanowisko / Position ]],0)))</f>
        <v>n/a</v>
      </c>
      <c r="DM246" s="194" t="str">
        <f>IF(INDEX(tab_MinKomp[Rekwalifikacja / Requalifizierung],MATCH($B245,tab_MinKomp[[Stanowisko / Position ]:[Stanowisko / Position ]],0))="n/a","n/a",DM245-INDEX(tab_MinKomp[Rekwalifikacja / Requalifizierung],MATCH($B245,tab_MinKomp[[Stanowisko / Position ]:[Stanowisko / Position ]],0)))</f>
        <v>n/a</v>
      </c>
      <c r="DN246" s="190" t="s">
        <v>248</v>
      </c>
      <c r="DO246" s="190" t="str">
        <f>IF(INDEX(tab_MinKomp[Testy czystości / Reinheitstests],MATCH($B245,tab_MinKomp[[Stanowisko / Position ]:[Stanowisko / Position ]],0))="n/a","n/a",DO245-INDEX(tab_MinKomp[Testy czystości / Reinheitstests],MATCH($B245,tab_MinKomp[[Stanowisko / Position ]:[Stanowisko / Position ]],0)))</f>
        <v>n/a</v>
      </c>
      <c r="DP246" s="190" t="str">
        <f>IF(INDEX(tab_MinKomp[Testy czystości / Reinheitstests],MATCH($B245,tab_MinKomp[[Stanowisko / Position ]:[Stanowisko / Position ]],0))="n/a","n/a",DP245-INDEX(tab_MinKomp[Testy czystości / Reinheitstests],MATCH($B245,tab_MinKomp[[Stanowisko / Position ]:[Stanowisko / Position ]],0)))</f>
        <v>n/a</v>
      </c>
      <c r="DQ246" s="190" t="str">
        <f>IF(INDEX(tab_MinKomp[Testy czystości / Reinheitstests],MATCH($B245,tab_MinKomp[[Stanowisko / Position ]:[Stanowisko / Position ]],0))="n/a","n/a",DQ245-INDEX(tab_MinKomp[Testy czystości / Reinheitstests],MATCH($B245,tab_MinKomp[[Stanowisko / Position ]:[Stanowisko / Position ]],0)))</f>
        <v>n/a</v>
      </c>
      <c r="DR246" s="190" t="str">
        <f>IF(INDEX(tab_MinKomp[Testy czystości / Reinheitstests],MATCH($B245,tab_MinKomp[[Stanowisko / Position ]:[Stanowisko / Position ]],0))="n/a","n/a",DR245-INDEX(tab_MinKomp[Testy czystości / Reinheitstests],MATCH($B245,tab_MinKomp[[Stanowisko / Position ]:[Stanowisko / Position ]],0)))</f>
        <v>n/a</v>
      </c>
      <c r="DS246" s="190" t="str">
        <f>IF(INDEX(tab_MinKomp[Testy czystości / Reinheitstests],MATCH($B245,tab_MinKomp[[Stanowisko / Position ]:[Stanowisko / Position ]],0))="n/a","n/a",DS245-INDEX(tab_MinKomp[Testy czystości / Reinheitstests],MATCH($B245,tab_MinKomp[[Stanowisko / Position ]:[Stanowisko / Position ]],0)))</f>
        <v>n/a</v>
      </c>
      <c r="DT246" s="194" t="str">
        <f>IF(INDEX(tab_MinKomp[SUPPLIER MANAGEMENT],MATCH($B245,tab_MinKomp[[Stanowisko / Position ]:[Stanowisko / Position ]],0))="n/a","n/a",DT245-INDEX(tab_MinKomp[SUPPLIER MANAGEMENT],MATCH($B245,tab_MinKomp[[Stanowisko / Position ]:[Stanowisko / Position ]],0)))</f>
        <v>n/a</v>
      </c>
      <c r="DU246" s="190" t="str">
        <f>IF(INDEX(tab_MinKomp[Testy czystości / Reinheitstests],MATCH($B245,tab_MinKomp[[Stanowisko / Position ]:[Stanowisko / Position ]],0))="n/a","n/a",DU245-INDEX(tab_MinKomp[Testy czystości / Reinheitstests],MATCH($B245,tab_MinKomp[[Stanowisko / Position ]:[Stanowisko / Position ]],0)))</f>
        <v>n/a</v>
      </c>
      <c r="DV246" s="190" t="str">
        <f>IF(INDEX(tab_MinKomp[Testy czystości / Reinheitstests],MATCH($B245,tab_MinKomp[[Stanowisko / Position ]:[Stanowisko / Position ]],0))="n/a","n/a",DV245-INDEX(tab_MinKomp[Testy czystości / Reinheitstests],MATCH($B245,tab_MinKomp[[Stanowisko / Position ]:[Stanowisko / Position ]],0)))</f>
        <v>n/a</v>
      </c>
      <c r="DW246" s="190" t="str">
        <f>IF(INDEX(tab_MinKomp[Testy czystości / Reinheitstests],MATCH($B245,tab_MinKomp[[Stanowisko / Position ]:[Stanowisko / Position ]],0))="n/a","n/a",DW245-INDEX(tab_MinKomp[Testy czystości / Reinheitstests],MATCH($B245,tab_MinKomp[[Stanowisko / Position ]:[Stanowisko / Position ]],0)))</f>
        <v>n/a</v>
      </c>
      <c r="DX246" s="190" t="str">
        <f>IF(INDEX(tab_MinKomp[Testy czystości / Reinheitstests],MATCH($B245,tab_MinKomp[[Stanowisko / Position ]:[Stanowisko / Position ]],0))="n/a","n/a",DX245-INDEX(tab_MinKomp[Testy czystości / Reinheitstests],MATCH($B245,tab_MinKomp[[Stanowisko / Position ]:[Stanowisko / Position ]],0)))</f>
        <v>n/a</v>
      </c>
      <c r="DY246" s="190" t="str">
        <f>IF(INDEX(tab_MinKomp[Testy czystości / Reinheitstests],MATCH($B245,tab_MinKomp[[Stanowisko / Position ]:[Stanowisko / Position ]],0))="n/a","n/a",DY245-INDEX(tab_MinKomp[Testy czystości / Reinheitstests],MATCH($B245,tab_MinKomp[[Stanowisko / Position ]:[Stanowisko / Position ]],0)))</f>
        <v>n/a</v>
      </c>
      <c r="DZ246" s="190" t="str">
        <f>IF(INDEX(tab_MinKomp[Testy czystości / Reinheitstests],MATCH($B245,tab_MinKomp[[Stanowisko / Position ]:[Stanowisko / Position ]],0))="n/a","n/a",DZ245-INDEX(tab_MinKomp[Testy czystości / Reinheitstests],MATCH($B245,tab_MinKomp[[Stanowisko / Position ]:[Stanowisko / Position ]],0)))</f>
        <v>n/a</v>
      </c>
      <c r="EA246" s="194" t="str">
        <f>IF(INDEX(tab_MinKomp[SUPPLIER MANAGEMENT],MATCH($B245,tab_MinKomp[[Stanowisko / Position ]:[Stanowisko / Position ]],0))="n/a","n/a",EA245-INDEX(tab_MinKomp[SUPPLIER MANAGEMENT],MATCH($B245,tab_MinKomp[[Stanowisko / Position ]:[Stanowisko / Position ]],0)))</f>
        <v>n/a</v>
      </c>
      <c r="EB246" s="190" t="str">
        <f>IF(INDEX(tab_MinKomp[Testy czystości / Reinheitstests],MATCH($B245,tab_MinKomp[[Stanowisko / Position ]:[Stanowisko / Position ]],0))="n/a","n/a",EB245-INDEX(tab_MinKomp[Testy czystości / Reinheitstests],MATCH($B245,tab_MinKomp[[Stanowisko / Position ]:[Stanowisko / Position ]],0)))</f>
        <v>n/a</v>
      </c>
      <c r="EC246" s="190" t="str">
        <f>IF(INDEX(tab_MinKomp[Testy czystości / Reinheitstests],MATCH($B245,tab_MinKomp[[Stanowisko / Position ]:[Stanowisko / Position ]],0))="n/a","n/a",EC245-INDEX(tab_MinKomp[Testy czystości / Reinheitstests],MATCH($B245,tab_MinKomp[[Stanowisko / Position ]:[Stanowisko / Position ]],0)))</f>
        <v>n/a</v>
      </c>
      <c r="ED246" s="190" t="str">
        <f>IF(INDEX(tab_MinKomp[Testy czystości / Reinheitstests],MATCH($B245,tab_MinKomp[[Stanowisko / Position ]:[Stanowisko / Position ]],0))="n/a","n/a",ED245-INDEX(tab_MinKomp[Testy czystości / Reinheitstests],MATCH($B245,tab_MinKomp[[Stanowisko / Position ]:[Stanowisko / Position ]],0)))</f>
        <v>n/a</v>
      </c>
      <c r="EE246" s="190" t="str">
        <f>IF(INDEX(tab_MinKomp[Testy czystości / Reinheitstests],MATCH($B245,tab_MinKomp[[Stanowisko / Position ]:[Stanowisko / Position ]],0))="n/a","n/a",EE245-INDEX(tab_MinKomp[Testy czystości / Reinheitstests],MATCH($B245,tab_MinKomp[[Stanowisko / Position ]:[Stanowisko / Position ]],0)))</f>
        <v>n/a</v>
      </c>
      <c r="EF246" s="190" t="str">
        <f>IF(INDEX(tab_MinKomp[Testy czystości / Reinheitstests],MATCH($B245,tab_MinKomp[[Stanowisko / Position ]:[Stanowisko / Position ]],0))="n/a","n/a",EF245-INDEX(tab_MinKomp[Testy czystości / Reinheitstests],MATCH($B245,tab_MinKomp[[Stanowisko / Position ]:[Stanowisko / Position ]],0)))</f>
        <v>n/a</v>
      </c>
      <c r="EG246" s="190" t="str">
        <f>IF(INDEX(tab_MinKomp[Testy czystości / Reinheitstests],MATCH($B245,tab_MinKomp[[Stanowisko / Position ]:[Stanowisko / Position ]],0))="n/a","n/a",EG245-INDEX(tab_MinKomp[Testy czystości / Reinheitstests],MATCH($B245,tab_MinKomp[[Stanowisko / Position ]:[Stanowisko / Position ]],0)))</f>
        <v>n/a</v>
      </c>
      <c r="EH246" s="190" t="str">
        <f>IF(INDEX(tab_MinKomp[Testy czystości / Reinheitstests],MATCH($B245,tab_MinKomp[[Stanowisko / Position ]:[Stanowisko / Position ]],0))="n/a","n/a",EH245-INDEX(tab_MinKomp[Testy czystości / Reinheitstests],MATCH($B245,tab_MinKomp[[Stanowisko / Position ]:[Stanowisko / Position ]],0)))</f>
        <v>n/a</v>
      </c>
      <c r="EI246" s="190" t="str">
        <f>IF(INDEX(tab_MinKomp[Testy czystości / Reinheitstests],MATCH($B245,tab_MinKomp[[Stanowisko / Position ]:[Stanowisko / Position ]],0))="n/a","n/a",EI245-INDEX(tab_MinKomp[Testy czystości / Reinheitstests],MATCH($B245,tab_MinKomp[[Stanowisko / Position ]:[Stanowisko / Position ]],0)))</f>
        <v>n/a</v>
      </c>
      <c r="EJ246" s="190" t="str">
        <f>IF(INDEX(tab_MinKomp[Testy czystości / Reinheitstests],MATCH($B245,tab_MinKomp[[Stanowisko / Position ]:[Stanowisko / Position ]],0))="n/a","n/a",EJ245-INDEX(tab_MinKomp[Testy czystości / Reinheitstests],MATCH($B245,tab_MinKomp[[Stanowisko / Position ]:[Stanowisko / Position ]],0)))</f>
        <v>n/a</v>
      </c>
      <c r="EK246" s="190" t="str">
        <f>IF(INDEX(tab_MinKomp[Testy czystości / Reinheitstests],MATCH($B245,tab_MinKomp[[Stanowisko / Position ]:[Stanowisko / Position ]],0))="n/a","n/a",EK245-INDEX(tab_MinKomp[Testy czystości / Reinheitstests],MATCH($B245,tab_MinKomp[[Stanowisko / Position ]:[Stanowisko / Position ]],0)))</f>
        <v>n/a</v>
      </c>
      <c r="EL246" s="190" t="str">
        <f>IF(INDEX(tab_MinKomp[Testy czystości / Reinheitstests],MATCH($B245,tab_MinKomp[[Stanowisko / Position ]:[Stanowisko / Position ]],0))="n/a","n/a",EL245-INDEX(tab_MinKomp[Testy czystości / Reinheitstests],MATCH($B245,tab_MinKomp[[Stanowisko / Position ]:[Stanowisko / Position ]],0)))</f>
        <v>n/a</v>
      </c>
      <c r="EM246" s="190" t="str">
        <f>IF(INDEX(tab_MinKomp[Testy czystości / Reinheitstests],MATCH($B245,tab_MinKomp[[Stanowisko / Position ]:[Stanowisko / Position ]],0))="n/a","n/a",EM245-INDEX(tab_MinKomp[Testy czystości / Reinheitstests],MATCH($B245,tab_MinKomp[[Stanowisko / Position ]:[Stanowisko / Position ]],0)))</f>
        <v>n/a</v>
      </c>
      <c r="EN246" s="190" t="str">
        <f>IF(INDEX(tab_MinKomp[Testy czystości / Reinheitstests],MATCH($B245,tab_MinKomp[[Stanowisko / Position ]:[Stanowisko / Position ]],0))="n/a","n/a",EN245-INDEX(tab_MinKomp[Testy czystości / Reinheitstests],MATCH($B245,tab_MinKomp[[Stanowisko / Position ]:[Stanowisko / Position ]],0)))</f>
        <v>n/a</v>
      </c>
      <c r="EO246" s="194" t="str">
        <f>IF(INDEX(tab_MinKomp[Konserwacja Rep],MATCH($B245,tab_MinKomp[[Stanowisko / Position ]:[Stanowisko / Position ]],0))="n/a","n/a",EO245-INDEX(tab_MinKomp[Konserwacja Rep],MATCH($B245,tab_MinKomp[[Stanowisko / Position ]:[Stanowisko / Position ]],0)))</f>
        <v>n/a</v>
      </c>
      <c r="EP246" s="194" t="str">
        <f>IF(INDEX(tab_MinKomp[[Konserwacja Engel ]],MATCH($B245,tab_MinKomp[[Stanowisko / Position ]:[Stanowisko / Position ]],0))="n/a","n/a",EP245-INDEX(tab_MinKomp[[Konserwacja Engel ]],MATCH($B245,tab_MinKomp[[Stanowisko / Position ]:[Stanowisko / Position ]],0)))</f>
        <v>n/a</v>
      </c>
      <c r="EQ246" s="194" t="str">
        <f>IF(INDEX(tab_MinKomp[Konserwacja B 50],MATCH($B245,tab_MinKomp[[Stanowisko / Position ]:[Stanowisko / Position ]],0))="n/a","n/a",EQ245-INDEX(tab_MinKomp[Konserwacja B 50],MATCH($B245,tab_MinKomp[[Stanowisko / Position ]:[Stanowisko / Position ]],0)))</f>
        <v>n/a</v>
      </c>
      <c r="ER246" s="194" t="str">
        <f>IF(INDEX(tab_MinKomp[[Konserwacja EOL ]],MATCH($B245,tab_MinKomp[[Stanowisko / Position ]:[Stanowisko / Position ]],0))="n/a","n/a",ER245-INDEX(tab_MinKomp[[Konserwacja EOL ]],MATCH($B245,tab_MinKomp[[Stanowisko / Position ]:[Stanowisko / Position ]],0)))</f>
        <v>n/a</v>
      </c>
      <c r="ES246" s="194" t="str">
        <f>IF(INDEX(tab_MinKomp[Konserwacja Branson],MATCH($B245,tab_MinKomp[[Stanowisko / Position ]:[Stanowisko / Position ]],0))="n/a","n/a",ES245-INDEX(tab_MinKomp[Konserwacja Branson],MATCH($B245,tab_MinKomp[[Stanowisko / Position ]:[Stanowisko / Position ]],0)))</f>
        <v>n/a</v>
      </c>
      <c r="ET246" s="194" t="str">
        <f>IF(INDEX(tab_MinKomp[Konserwacja coolery],MATCH($B245,tab_MinKomp[[Stanowisko / Position ]:[Stanowisko / Position ]],0))="n/a","n/a",ET245-INDEX(tab_MinKomp[Konserwacja coolery],MATCH($B245,tab_MinKomp[[Stanowisko / Position ]:[Stanowisko / Position ]],0)))</f>
        <v>n/a</v>
      </c>
      <c r="EU246" s="194" t="str">
        <f>IF(INDEX(tab_MinKomp[Konserwacja piecy],MATCH($B245,tab_MinKomp[[Stanowisko / Position ]:[Stanowisko / Position ]],0))="n/a","n/a",EU245-INDEX(tab_MinKomp[Konserwacja piecy],MATCH($B245,tab_MinKomp[[Stanowisko / Position ]:[Stanowisko / Position ]],0)))</f>
        <v>n/a</v>
      </c>
      <c r="EV246" s="194" t="str">
        <f>IF(INDEX(tab_MinKomp[Rysunek techniczny- czytanie],MATCH($B245,tab_MinKomp[[Stanowisko / Position ]:[Stanowisko / Position ]],0))="n/a","n/a",EV245-INDEX(tab_MinKomp[Rysunek techniczny- czytanie],MATCH($B245,tab_MinKomp[[Stanowisko / Position ]:[Stanowisko / Position ]],0)))</f>
        <v>n/a</v>
      </c>
      <c r="EW246" s="194" t="str">
        <f>IF(INDEX(tab_MinKomp[Elektryka],MATCH($B245,tab_MinKomp[[Stanowisko / Position ]:[Stanowisko / Position ]],0))="n/a","n/a",EW245-INDEX(tab_MinKomp[Elektryka],MATCH($B245,tab_MinKomp[[Stanowisko / Position ]:[Stanowisko / Position ]],0)))</f>
        <v>n/a</v>
      </c>
      <c r="EX246" s="194" t="str">
        <f>IF(INDEX(tab_MinKomp[Pneumatyka],MATCH($B245,tab_MinKomp[[Stanowisko / Position ]:[Stanowisko / Position ]],0))="n/a","n/a",EX245-INDEX(tab_MinKomp[Pneumatyka],MATCH($B245,tab_MinKomp[[Stanowisko / Position ]:[Stanowisko / Position ]],0)))</f>
        <v>n/a</v>
      </c>
      <c r="EY246" s="194" t="str">
        <f>IF(INDEX(tab_MinKomp[[Hydraulika ]],MATCH($B245,tab_MinKomp[[Stanowisko / Position ]:[Stanowisko / Position ]],0))="n/a","n/a",EY245-INDEX(tab_MinKomp[[Hydraulika ]],MATCH($B245,tab_MinKomp[[Stanowisko / Position ]:[Stanowisko / Position ]],0)))</f>
        <v>n/a</v>
      </c>
      <c r="EZ246" s="194" t="str">
        <f>IF(INDEX(tab_MinKomp[Podciśnienie],MATCH($B245,tab_MinKomp[[Stanowisko / Position ]:[Stanowisko / Position ]],0))="n/a","n/a",EZ245-INDEX(tab_MinKomp[Podciśnienie],MATCH($B245,tab_MinKomp[[Stanowisko / Position ]:[Stanowisko / Position ]],0)))</f>
        <v>n/a</v>
      </c>
      <c r="FA246" s="194" t="str">
        <f>IF(INDEX(tab_MinKomp[Usuwanie awarii],MATCH($B245,tab_MinKomp[[Stanowisko / Position ]:[Stanowisko / Position ]],0))="n/a","n/a",FA245-INDEX(tab_MinKomp[Usuwanie awarii],MATCH($B245,tab_MinKomp[[Stanowisko / Position ]:[Stanowisko / Position ]],0)))</f>
        <v>n/a</v>
      </c>
      <c r="FB246" s="194" t="str">
        <f>IF(INDEX(tab_MinKomp[Obsługa robotów],MATCH($B245,tab_MinKomp[[Stanowisko / Position ]:[Stanowisko / Position ]],0))="n/a","n/a",FB245-INDEX(tab_MinKomp[Obsługa robotów],MATCH($B245,tab_MinKomp[[Stanowisko / Position ]:[Stanowisko / Position ]],0)))</f>
        <v>n/a</v>
      </c>
      <c r="FC246" s="194" t="str">
        <f>IF(INDEX(tab_MinKomp[Obsługa sterowania maszyny],MATCH($B245,tab_MinKomp[[Stanowisko / Position ]:[Stanowisko / Position ]],0))="n/a","n/a",FC245-INDEX(tab_MinKomp[Obsługa sterowania maszyny],MATCH($B245,tab_MinKomp[[Stanowisko / Position ]:[Stanowisko / Position ]],0)))</f>
        <v>n/a</v>
      </c>
      <c r="FD246" s="194" t="str">
        <f>IF(INDEX(tab_MinKomp[Usuwanie przyczyn żródłowych],MATCH($B245,tab_MinKomp[[Stanowisko / Position ]:[Stanowisko / Position ]],0))="n/a","n/a",FD245-INDEX(tab_MinKomp[Usuwanie przyczyn żródłowych],MATCH($B245,tab_MinKomp[[Stanowisko / Position ]:[Stanowisko / Position ]],0)))</f>
        <v>n/a</v>
      </c>
      <c r="FE246" s="194" t="str">
        <f>IF(INDEX(tab_MinKomp[Cmms stosowanie],MATCH($B245,tab_MinKomp[[Stanowisko / Position ]:[Stanowisko / Position ]],0))="n/a","n/a",FE245-INDEX(tab_MinKomp[Cmms stosowanie],MATCH($B245,tab_MinKomp[[Stanowisko / Position ]:[Stanowisko / Position ]],0)))</f>
        <v>n/a</v>
      </c>
      <c r="FF246" s="190" t="str">
        <f>IF(INDEX(tab_MinKomp[Testy czystości / Reinheitstests],MATCH($B245,tab_MinKomp[[Stanowisko / Position ]:[Stanowisko / Position ]],0))="n/a","n/a",FF245-INDEX(tab_MinKomp[Testy czystości / Reinheitstests],MATCH($B245,tab_MinKomp[[Stanowisko / Position ]:[Stanowisko / Position ]],0)))</f>
        <v>n/a</v>
      </c>
      <c r="FG246" s="194" t="str">
        <f>IF(INDEX(tab_MinKomp[Czyszczenie form plastikowych],MATCH($B245,tab_MinKomp[[Stanowisko / Position ]:[Stanowisko / Position ]],0))="n/a","n/a",FG245-INDEX(tab_MinKomp[Czyszczenie form plastikowych],MATCH($B245,tab_MinKomp[[Stanowisko / Position ]:[Stanowisko / Position ]],0)))</f>
        <v>n/a</v>
      </c>
      <c r="FH246" s="194" t="str">
        <f>IF(INDEX(tab_MinKomp[Wymiana form plastik],MATCH($B245,tab_MinKomp[[Stanowisko / Position ]:[Stanowisko / Position ]],0))="n/a","n/a",FH245-INDEX(tab_MinKomp[Wymiana form plastik],MATCH($B245,tab_MinKomp[[Stanowisko / Position ]:[Stanowisko / Position ]],0)))</f>
        <v>n/a</v>
      </c>
      <c r="FI246" s="194" t="str">
        <f>IF(INDEX(tab_MinKomp[Wymiana form guma],MATCH($B245,tab_MinKomp[[Stanowisko / Position ]:[Stanowisko / Position ]],0))="n/a","n/a",FI245-INDEX(tab_MinKomp[Wymiana form guma],MATCH($B245,tab_MinKomp[[Stanowisko / Position ]:[Stanowisko / Position ]],0)))</f>
        <v>n/a</v>
      </c>
      <c r="FJ246" s="194" t="str">
        <f>IF(INDEX(tab_MinKomp[Konserwacja KK],MATCH($B245,tab_MinKomp[[Stanowisko / Position ]:[Stanowisko / Position ]],0))="n/a","n/a",FJ245-INDEX(tab_MinKomp[Konserwacja KK],MATCH($B245,tab_MinKomp[[Stanowisko / Position ]:[Stanowisko / Position ]],0)))</f>
        <v>n/a</v>
      </c>
      <c r="FK246" s="194" t="str">
        <f>IF(INDEX(tab_MinKomp[Konserwacja form guma],MATCH($B245,tab_MinKomp[[Stanowisko / Position ]:[Stanowisko / Position ]],0))="n/a","n/a",FK245-INDEX(tab_MinKomp[Konserwacja form guma],MATCH($B245,tab_MinKomp[[Stanowisko / Position ]:[Stanowisko / Position ]],0)))</f>
        <v>n/a</v>
      </c>
      <c r="FL246" s="194" t="str">
        <f>IF(INDEX(tab_MinKomp[Konserwacja form plastiki],MATCH($B245,tab_MinKomp[[Stanowisko / Position ]:[Stanowisko / Position ]],0))="n/a","n/a",FL245-INDEX(tab_MinKomp[Konserwacja form plastiki],MATCH($B245,tab_MinKomp[[Stanowisko / Position ]:[Stanowisko / Position ]],0)))</f>
        <v>n/a</v>
      </c>
      <c r="FM246" s="194" t="str">
        <f>IF(INDEX(tab_MinKomp[Konserwacja Gorącego Kanału],MATCH($B245,tab_MinKomp[[Stanowisko / Position ]:[Stanowisko / Position ]],0))="n/a","n/a",FM245-INDEX(tab_MinKomp[Konserwacja Gorącego Kanału],MATCH($B245,tab_MinKomp[[Stanowisko / Position ]:[Stanowisko / Position ]],0)))</f>
        <v>n/a</v>
      </c>
      <c r="FN246" s="194" t="str">
        <f>IF(INDEX(tab_MinKomp[MS Office (Excel)],MATCH($B245,tab_MinKomp[[Stanowisko / Position ]:[Stanowisko / Position ]],0))="n/a","n/a",FN245-INDEX(tab_MinKomp[MS Office (Excel)],MATCH($B245,tab_MinKomp[[Stanowisko / Position ]:[Stanowisko / Position ]],0)))</f>
        <v>n/a</v>
      </c>
      <c r="FO246" s="194" t="str">
        <f>IF(INDEX(tab_MinKomp[MS Office (Word)],MATCH($B245,tab_MinKomp[[Stanowisko / Position ]:[Stanowisko / Position ]],0))="n/a","n/a",FO245-INDEX(tab_MinKomp[MS Office (Word)],MATCH($B245,tab_MinKomp[[Stanowisko / Position ]:[Stanowisko / Position ]],0)))</f>
        <v>n/a</v>
      </c>
      <c r="FP246" s="194" t="str">
        <f>IF(INDEX(tab_MinKomp[MS Office (Power Point)],MATCH($B245,tab_MinKomp[[Stanowisko / Position ]:[Stanowisko / Position ]],0))="n/a","n/a",FP245-INDEX(tab_MinKomp[MS Office (Power Point)],MATCH($B245,tab_MinKomp[[Stanowisko / Position ]:[Stanowisko / Position ]],0)))</f>
        <v>n/a</v>
      </c>
      <c r="FQ246" s="196" t="str">
        <f>IF(INDEX(tab_MinKomp[Język angielski / Englisch],MATCH($B245,tab_MinKomp[[Stanowisko / Position ]:[Stanowisko / Position ]],0))="n/a","n/a",FQ245-INDEX(tab_MinKomp[Język angielski / Englisch],MATCH($B245,tab_MinKomp[[Stanowisko / Position ]:[Stanowisko / Position ]],0)))</f>
        <v>n/a</v>
      </c>
      <c r="FR246" s="196" t="str">
        <f>IF(INDEX(tab_MinKomp[Język niemiecki / Deutsch],MATCH($B245,tab_MinKomp[[Stanowisko / Position ]:[Stanowisko / Position ]],0))="n/a","n/a",FR245-INDEX(tab_MinKomp[Język niemiecki / Deutsch],MATCH($B245,tab_MinKomp[[Stanowisko / Position ]:[Stanowisko / Position ]],0)))</f>
        <v>n/a</v>
      </c>
      <c r="FS246" s="194">
        <f>IF(INDEX(tab_MinKomp[Zarządzanie dokumentacją procesową / Process dokumentation management],MATCH($B245,tab_MinKomp[[Stanowisko / Position ]:[Stanowisko / Position ]],0))="n/a","n/a",FS245-INDEX(tab_MinKomp[Zarządzanie dokumentacją procesową / Process dokumentation management],MATCH($B245,tab_MinKomp[[Stanowisko / Position ]:[Stanowisko / Position ]],0)))</f>
        <v>0</v>
      </c>
      <c r="FT246" s="194">
        <f>IF(INDEX(tab_MinKomp[Znajomość procesów z obszaru / Kenntiss der prozesse in dem Bereich],MATCH($B245,tab_MinKomp[[Stanowisko / Position ]:[Stanowisko / Position ]],0))="n/a","n/a",FT245-INDEX(tab_MinKomp[Znajomość procesów z obszaru / Kenntiss der prozesse in dem Bereich],MATCH($B245,tab_MinKomp[[Stanowisko / Position ]:[Stanowisko / Position ]],0)))</f>
        <v>0</v>
      </c>
      <c r="FU246" s="194">
        <f>IF(INDEX(tab_MinKomp[optymalizacja procesów / Prozessoptymalisierung],MATCH($B245,tab_MinKomp[[Stanowisko / Position ]:[Stanowisko / Position ]],0))="n/a","n/a",FU245-INDEX(tab_MinKomp[optymalizacja procesów / Prozessoptymalisierung],MATCH($B245,tab_MinKomp[[Stanowisko / Position ]:[Stanowisko / Position ]],0)))</f>
        <v>0</v>
      </c>
      <c r="FV246" s="194">
        <f>IF(INDEX(tab_MinKomp[Umiejętności szkoleniowe / Trainingsfähigkeiten],MATCH($B245,tab_MinKomp[[Stanowisko / Position ]:[Stanowisko / Position ]],0))="n/a","n/a",FV245-INDEX(tab_MinKomp[Umiejętności szkoleniowe / Trainingsfähigkeiten],MATCH($B245,tab_MinKomp[[Stanowisko / Position ]:[Stanowisko / Position ]],0)))</f>
        <v>0</v>
      </c>
      <c r="FW246" s="194">
        <f>IF(INDEX(tab_MinKomp[Analityczne myślenie, podejście / Analitysches Denken, Einstellung],MATCH($B245,tab_MinKomp[[Stanowisko / Position ]:[Stanowisko / Position ]],0))="n/a","n/a",FW245-INDEX(tab_MinKomp[Analityczne myślenie, podejście / Analitysches Denken, Einstellung],MATCH($B245,tab_MinKomp[[Stanowisko / Position ]:[Stanowisko / Position ]],0)))</f>
        <v>0</v>
      </c>
      <c r="FX246" s="194">
        <f>IF(INDEX(tab_MinKomp[Dokładność, precyzja w dzialaniu / Genauigkeit, Präzision in die Arbeit],MATCH($B245,tab_MinKomp[[Stanowisko / Position ]:[Stanowisko / Position ]],0))="n/a","n/a",FX245-INDEX(tab_MinKomp[Dokładność, precyzja w dzialaniu / Genauigkeit, Präzision in die Arbeit],MATCH($B245,tab_MinKomp[[Stanowisko / Position ]:[Stanowisko / Position ]],0)))</f>
        <v>0</v>
      </c>
      <c r="FY246" s="194">
        <f>IF(INDEX(tab_MinKomp[Dyspozycyjność / Verfügbarkeit],MATCH($B245,tab_MinKomp[[Stanowisko / Position ]:[Stanowisko / Position ]],0))="n/a","n/a",FY245-INDEX(tab_MinKomp[Dyspozycyjność / Verfügbarkeit],MATCH($B245,tab_MinKomp[[Stanowisko / Position ]:[Stanowisko / Position ]],0)))</f>
        <v>0</v>
      </c>
      <c r="FZ246" s="194">
        <f>IF(INDEX(tab_MinKomp[Zaangażowanie / 
Engagement],MATCH($B245,tab_MinKomp[[Stanowisko / Position ]:[Stanowisko / Position ]],0))="n/a","n/a",FZ245-INDEX(tab_MinKomp[Zaangażowanie / 
Engagement],MATCH($B245,tab_MinKomp[[Stanowisko / Position ]:[Stanowisko / Position ]],0)))</f>
        <v>0</v>
      </c>
      <c r="GA246" s="194" t="str">
        <f>IF(INDEX(tab_MinKomp[Konserwacja form guma],MATCH($B245,tab_MinKomp[[Stanowisko / Position ]:[Stanowisko / Position ]],0))="n/a","n/a",GA245-INDEX(tab_MinKomp[Konserwacja form guma],MATCH($B245,tab_MinKomp[[Stanowisko / Position ]:[Stanowisko / Position ]],0)))</f>
        <v>n/a</v>
      </c>
      <c r="GB246" s="194" t="str">
        <f>IF(INDEX(tab_MinKomp[Konserwacja form plastiki],MATCH($B245,tab_MinKomp[[Stanowisko / Position ]:[Stanowisko / Position ]],0))="n/a","n/a",GB245-INDEX(tab_MinKomp[Konserwacja form plastiki],MATCH($B245,tab_MinKomp[[Stanowisko / Position ]:[Stanowisko / Position ]],0)))</f>
        <v>n/a</v>
      </c>
      <c r="GC246" s="194">
        <f>IF(INDEX(tab_MinKomp[Elastyczność w działaniu],MATCH($B245,tab_MinKomp[[Stanowisko / Position ]:[Stanowisko / Position ]],0))="n/a","n/a",GC245-INDEX(tab_MinKomp[Elastyczność w działaniu],MATCH($B245,tab_MinKomp[[Stanowisko / Position ]:[Stanowisko / Position ]],0)))</f>
        <v>0</v>
      </c>
      <c r="GD246" s="194">
        <f>IF(INDEX(tab_MinKomp[Komunikatywność],MATCH($B245,tab_MinKomp[[Stanowisko / Position ]:[Stanowisko / Position ]],0))="n/a","n/a",GD245-INDEX(tab_MinKomp[Komunikatywność],MATCH($B245,tab_MinKomp[[Stanowisko / Position ]:[Stanowisko / Position ]],0)))</f>
        <v>1</v>
      </c>
      <c r="GE246" s="193" t="str">
        <f>IF(INDEX(tab_MinKomp[Motywowanie i budowanie zaangażowania zespołu],MATCH($B245,tab_MinKomp[[Stanowisko / Position ]:[Stanowisko / Position ]],0))="n/a","n/a",GE245-INDEX(tab_MinKomp[Motywowanie i budowanie zaangażowania zespołu],MATCH($B245,tab_MinKomp[[Stanowisko / Position ]:[Stanowisko / Position ]],0)))</f>
        <v>n/a</v>
      </c>
      <c r="GF246" s="186" t="s">
        <v>248</v>
      </c>
      <c r="GG246" s="186" t="s">
        <v>248</v>
      </c>
      <c r="GH246" s="186" t="s">
        <v>248</v>
      </c>
      <c r="GI246" s="186" t="s">
        <v>248</v>
      </c>
      <c r="GJ246" s="186" t="s">
        <v>248</v>
      </c>
      <c r="GK246" s="186" t="s">
        <v>248</v>
      </c>
      <c r="GL246" s="186" t="s">
        <v>248</v>
      </c>
      <c r="GM246" s="186" t="s">
        <v>248</v>
      </c>
      <c r="GN246" s="186" t="s">
        <v>248</v>
      </c>
      <c r="GO246" s="186" t="s">
        <v>248</v>
      </c>
      <c r="GP246" s="186" t="s">
        <v>248</v>
      </c>
      <c r="GQ246" s="186" t="s">
        <v>248</v>
      </c>
      <c r="GR246" s="186" t="s">
        <v>248</v>
      </c>
      <c r="GS246" s="186" t="s">
        <v>248</v>
      </c>
      <c r="GT246" s="186" t="s">
        <v>248</v>
      </c>
      <c r="GU246" s="186" t="s">
        <v>248</v>
      </c>
      <c r="GV246" s="186" t="s">
        <v>248</v>
      </c>
      <c r="GW246" s="186" t="s">
        <v>248</v>
      </c>
      <c r="GX246" s="186" t="s">
        <v>248</v>
      </c>
      <c r="GY246" s="186" t="s">
        <v>248</v>
      </c>
      <c r="GZ246" s="261" t="s">
        <v>248</v>
      </c>
      <c r="HA246" s="261" t="s">
        <v>248</v>
      </c>
      <c r="HB246" s="191">
        <f>SUM(G246:GE246)/(HB245-(SUM(G246:GE246)))</f>
        <v>1.6393442622950821E-2</v>
      </c>
    </row>
    <row r="247" spans="1:210" ht="24.9" customHeight="1" x14ac:dyDescent="0.3">
      <c r="A247" s="105" t="s">
        <v>319</v>
      </c>
      <c r="B247" s="105" t="s">
        <v>315</v>
      </c>
      <c r="C247" s="105" t="s">
        <v>394</v>
      </c>
      <c r="D247" s="105">
        <v>1160</v>
      </c>
      <c r="E247" s="394" t="s">
        <v>507</v>
      </c>
      <c r="F247" s="185" t="s">
        <v>374</v>
      </c>
      <c r="G247" s="186">
        <v>2</v>
      </c>
      <c r="H247" s="186">
        <v>1</v>
      </c>
      <c r="I247" s="186">
        <v>2</v>
      </c>
      <c r="J247" s="186">
        <v>1</v>
      </c>
      <c r="K247" s="186">
        <v>1</v>
      </c>
      <c r="L247" s="186" t="s">
        <v>248</v>
      </c>
      <c r="M247" s="186" t="s">
        <v>248</v>
      </c>
      <c r="N247" s="186" t="s">
        <v>248</v>
      </c>
      <c r="O247" s="186">
        <v>1</v>
      </c>
      <c r="P247" s="186">
        <v>1</v>
      </c>
      <c r="Q247" s="186" t="s">
        <v>248</v>
      </c>
      <c r="R247" s="186" t="s">
        <v>248</v>
      </c>
      <c r="S247" s="186" t="s">
        <v>248</v>
      </c>
      <c r="T247" s="186" t="s">
        <v>248</v>
      </c>
      <c r="U247" s="186" t="s">
        <v>248</v>
      </c>
      <c r="V247" s="186" t="s">
        <v>248</v>
      </c>
      <c r="W247" s="186" t="s">
        <v>248</v>
      </c>
      <c r="X247" s="186" t="s">
        <v>248</v>
      </c>
      <c r="Y247" s="186" t="s">
        <v>248</v>
      </c>
      <c r="Z247" s="186" t="s">
        <v>248</v>
      </c>
      <c r="AA247" s="186" t="s">
        <v>248</v>
      </c>
      <c r="AB247" s="186" t="s">
        <v>248</v>
      </c>
      <c r="AC247" s="186" t="s">
        <v>248</v>
      </c>
      <c r="AD247" s="186" t="s">
        <v>248</v>
      </c>
      <c r="AE247" s="186" t="s">
        <v>248</v>
      </c>
      <c r="AF247" s="186" t="s">
        <v>248</v>
      </c>
      <c r="AG247" s="186" t="s">
        <v>248</v>
      </c>
      <c r="AH247" s="186" t="s">
        <v>248</v>
      </c>
      <c r="AI247" s="186" t="s">
        <v>248</v>
      </c>
      <c r="AJ247" s="186" t="s">
        <v>248</v>
      </c>
      <c r="AK247" s="186" t="s">
        <v>248</v>
      </c>
      <c r="AL247" s="186">
        <v>1</v>
      </c>
      <c r="AM247" s="186" t="s">
        <v>248</v>
      </c>
      <c r="AN247" s="186" t="s">
        <v>248</v>
      </c>
      <c r="AO247" s="186">
        <v>1</v>
      </c>
      <c r="AP247" s="186" t="s">
        <v>248</v>
      </c>
      <c r="AQ247" s="186">
        <v>1</v>
      </c>
      <c r="AR247" s="186" t="s">
        <v>248</v>
      </c>
      <c r="AS247" s="186" t="s">
        <v>248</v>
      </c>
      <c r="AT247" s="186" t="s">
        <v>248</v>
      </c>
      <c r="AU247" s="186" t="s">
        <v>248</v>
      </c>
      <c r="AV247" s="186">
        <v>2</v>
      </c>
      <c r="AW247" s="186">
        <v>1</v>
      </c>
      <c r="AX247" s="186" t="s">
        <v>248</v>
      </c>
      <c r="AY247" s="186" t="s">
        <v>248</v>
      </c>
      <c r="AZ247" s="186" t="s">
        <v>248</v>
      </c>
      <c r="BA247" s="186" t="s">
        <v>248</v>
      </c>
      <c r="BB247" s="186" t="s">
        <v>248</v>
      </c>
      <c r="BC247" s="186" t="s">
        <v>248</v>
      </c>
      <c r="BD247" s="186" t="s">
        <v>248</v>
      </c>
      <c r="BE247" s="186" t="s">
        <v>248</v>
      </c>
      <c r="BF247" s="186" t="s">
        <v>248</v>
      </c>
      <c r="BG247" s="186" t="s">
        <v>248</v>
      </c>
      <c r="BH247" s="186" t="s">
        <v>248</v>
      </c>
      <c r="BI247" s="186" t="s">
        <v>248</v>
      </c>
      <c r="BJ247" s="186" t="s">
        <v>248</v>
      </c>
      <c r="BK247" s="186" t="s">
        <v>248</v>
      </c>
      <c r="BL247" s="186" t="s">
        <v>248</v>
      </c>
      <c r="BM247" s="186" t="s">
        <v>248</v>
      </c>
      <c r="BN247" s="186" t="s">
        <v>248</v>
      </c>
      <c r="BO247" s="186" t="s">
        <v>248</v>
      </c>
      <c r="BP247" s="186">
        <v>1</v>
      </c>
      <c r="BQ247" s="186" t="s">
        <v>248</v>
      </c>
      <c r="BR247" s="186">
        <v>1</v>
      </c>
      <c r="BS247" s="186" t="s">
        <v>248</v>
      </c>
      <c r="BT247" s="186" t="s">
        <v>248</v>
      </c>
      <c r="BU247" s="186" t="s">
        <v>248</v>
      </c>
      <c r="BV247" s="186" t="s">
        <v>248</v>
      </c>
      <c r="BW247" s="186" t="s">
        <v>248</v>
      </c>
      <c r="BX247" s="186" t="s">
        <v>248</v>
      </c>
      <c r="BY247" s="186" t="s">
        <v>248</v>
      </c>
      <c r="BZ247" s="186" t="s">
        <v>248</v>
      </c>
      <c r="CA247" s="186">
        <v>1</v>
      </c>
      <c r="CB247" s="186" t="s">
        <v>248</v>
      </c>
      <c r="CC247" s="186">
        <v>2</v>
      </c>
      <c r="CD247" s="186">
        <v>2</v>
      </c>
      <c r="CE247" s="186" t="s">
        <v>248</v>
      </c>
      <c r="CF247" s="186" t="s">
        <v>248</v>
      </c>
      <c r="CG247" s="186">
        <v>1</v>
      </c>
      <c r="CH247" s="186" t="s">
        <v>248</v>
      </c>
      <c r="CI247" s="186" t="s">
        <v>248</v>
      </c>
      <c r="CJ247" s="186" t="s">
        <v>248</v>
      </c>
      <c r="CK247" s="186" t="s">
        <v>248</v>
      </c>
      <c r="CL247" s="186" t="s">
        <v>248</v>
      </c>
      <c r="CM247" s="186" t="s">
        <v>248</v>
      </c>
      <c r="CN247" s="186" t="s">
        <v>248</v>
      </c>
      <c r="CO247" s="186" t="s">
        <v>248</v>
      </c>
      <c r="CP247" s="186" t="s">
        <v>248</v>
      </c>
      <c r="CQ247" s="186" t="s">
        <v>248</v>
      </c>
      <c r="CR247" s="186" t="s">
        <v>248</v>
      </c>
      <c r="CS247" s="186" t="s">
        <v>248</v>
      </c>
      <c r="CT247" s="186" t="s">
        <v>248</v>
      </c>
      <c r="CU247" s="186" t="s">
        <v>248</v>
      </c>
      <c r="CV247" s="186" t="s">
        <v>248</v>
      </c>
      <c r="CW247" s="186">
        <v>2</v>
      </c>
      <c r="CX247" s="186" t="s">
        <v>248</v>
      </c>
      <c r="CY247" s="186" t="s">
        <v>248</v>
      </c>
      <c r="CZ247" s="186" t="s">
        <v>248</v>
      </c>
      <c r="DA247" s="186" t="s">
        <v>248</v>
      </c>
      <c r="DB247" s="186" t="s">
        <v>248</v>
      </c>
      <c r="DC247" s="186" t="s">
        <v>248</v>
      </c>
      <c r="DD247" s="186" t="s">
        <v>248</v>
      </c>
      <c r="DE247" s="186" t="s">
        <v>248</v>
      </c>
      <c r="DF247" s="186">
        <v>1</v>
      </c>
      <c r="DG247" s="186" t="s">
        <v>248</v>
      </c>
      <c r="DH247" s="186" t="s">
        <v>248</v>
      </c>
      <c r="DI247" s="186" t="s">
        <v>248</v>
      </c>
      <c r="DJ247" s="186" t="s">
        <v>248</v>
      </c>
      <c r="DK247" s="186" t="s">
        <v>248</v>
      </c>
      <c r="DL247" s="186" t="s">
        <v>248</v>
      </c>
      <c r="DM247" s="186" t="s">
        <v>248</v>
      </c>
      <c r="DN247" s="186" t="s">
        <v>248</v>
      </c>
      <c r="DO247" s="186" t="s">
        <v>248</v>
      </c>
      <c r="DP247" s="186" t="s">
        <v>248</v>
      </c>
      <c r="DQ247" s="186" t="s">
        <v>248</v>
      </c>
      <c r="DR247" s="186" t="s">
        <v>248</v>
      </c>
      <c r="DS247" s="186" t="s">
        <v>248</v>
      </c>
      <c r="DT247" s="186" t="s">
        <v>248</v>
      </c>
      <c r="DU247" s="186" t="s">
        <v>248</v>
      </c>
      <c r="DV247" s="186" t="s">
        <v>248</v>
      </c>
      <c r="DW247" s="186" t="s">
        <v>248</v>
      </c>
      <c r="DX247" s="186" t="s">
        <v>248</v>
      </c>
      <c r="DY247" s="186" t="s">
        <v>248</v>
      </c>
      <c r="DZ247" s="186" t="s">
        <v>248</v>
      </c>
      <c r="EA247" s="186" t="s">
        <v>248</v>
      </c>
      <c r="EB247" s="186" t="s">
        <v>248</v>
      </c>
      <c r="EC247" s="186" t="s">
        <v>248</v>
      </c>
      <c r="ED247" s="186" t="s">
        <v>248</v>
      </c>
      <c r="EE247" s="186" t="s">
        <v>248</v>
      </c>
      <c r="EF247" s="186" t="s">
        <v>248</v>
      </c>
      <c r="EG247" s="186" t="s">
        <v>248</v>
      </c>
      <c r="EH247" s="186" t="s">
        <v>248</v>
      </c>
      <c r="EI247" s="186" t="s">
        <v>248</v>
      </c>
      <c r="EJ247" s="186" t="s">
        <v>248</v>
      </c>
      <c r="EK247" s="186" t="s">
        <v>248</v>
      </c>
      <c r="EL247" s="184" t="s">
        <v>248</v>
      </c>
      <c r="EM247" s="184" t="s">
        <v>248</v>
      </c>
      <c r="EN247" s="184" t="s">
        <v>248</v>
      </c>
      <c r="EO247" s="186" t="s">
        <v>248</v>
      </c>
      <c r="EP247" s="186" t="s">
        <v>248</v>
      </c>
      <c r="EQ247" s="186" t="s">
        <v>248</v>
      </c>
      <c r="ER247" s="186" t="s">
        <v>248</v>
      </c>
      <c r="ES247" s="186" t="s">
        <v>248</v>
      </c>
      <c r="ET247" s="186" t="s">
        <v>248</v>
      </c>
      <c r="EU247" s="186" t="s">
        <v>248</v>
      </c>
      <c r="EV247" s="186" t="s">
        <v>248</v>
      </c>
      <c r="EW247" s="186" t="s">
        <v>248</v>
      </c>
      <c r="EX247" s="186" t="s">
        <v>248</v>
      </c>
      <c r="EY247" s="186" t="s">
        <v>248</v>
      </c>
      <c r="EZ247" s="186" t="s">
        <v>248</v>
      </c>
      <c r="FA247" s="186" t="s">
        <v>248</v>
      </c>
      <c r="FB247" s="186" t="s">
        <v>248</v>
      </c>
      <c r="FC247" s="186" t="s">
        <v>248</v>
      </c>
      <c r="FD247" s="186" t="s">
        <v>248</v>
      </c>
      <c r="FE247" s="186" t="s">
        <v>248</v>
      </c>
      <c r="FF247" s="186" t="s">
        <v>248</v>
      </c>
      <c r="FG247" s="186" t="s">
        <v>248</v>
      </c>
      <c r="FH247" s="186" t="s">
        <v>248</v>
      </c>
      <c r="FI247" s="186" t="s">
        <v>248</v>
      </c>
      <c r="FJ247" s="186" t="s">
        <v>248</v>
      </c>
      <c r="FK247" s="186" t="s">
        <v>248</v>
      </c>
      <c r="FL247" s="186" t="s">
        <v>248</v>
      </c>
      <c r="FM247" s="186" t="s">
        <v>248</v>
      </c>
      <c r="FN247" s="186"/>
      <c r="FO247" s="186"/>
      <c r="FP247" s="186"/>
      <c r="FQ247" s="187" t="s">
        <v>248</v>
      </c>
      <c r="FR247" s="187" t="s">
        <v>248</v>
      </c>
      <c r="FS247" s="186">
        <v>2</v>
      </c>
      <c r="FT247" s="186">
        <v>2</v>
      </c>
      <c r="FU247" s="186">
        <v>1</v>
      </c>
      <c r="FV247" s="186">
        <v>1</v>
      </c>
      <c r="FW247" s="186">
        <v>1</v>
      </c>
      <c r="FX247" s="186">
        <v>2</v>
      </c>
      <c r="FY247" s="186">
        <v>2</v>
      </c>
      <c r="FZ247" s="186">
        <v>2</v>
      </c>
      <c r="GA247" s="186" t="s">
        <v>248</v>
      </c>
      <c r="GB247" s="186" t="s">
        <v>248</v>
      </c>
      <c r="GC247" s="186">
        <v>2</v>
      </c>
      <c r="GD247" s="186">
        <v>1</v>
      </c>
      <c r="GE247" s="186" t="s">
        <v>248</v>
      </c>
      <c r="GF247" s="186" t="s">
        <v>248</v>
      </c>
      <c r="GG247" s="186" t="s">
        <v>248</v>
      </c>
      <c r="GH247" s="186" t="s">
        <v>248</v>
      </c>
      <c r="GI247" s="186" t="s">
        <v>248</v>
      </c>
      <c r="GJ247" s="186" t="s">
        <v>248</v>
      </c>
      <c r="GK247" s="186" t="s">
        <v>248</v>
      </c>
      <c r="GL247" s="186" t="s">
        <v>248</v>
      </c>
      <c r="GM247" s="186" t="s">
        <v>248</v>
      </c>
      <c r="GN247" s="186" t="s">
        <v>248</v>
      </c>
      <c r="GO247" s="186" t="s">
        <v>248</v>
      </c>
      <c r="GP247" s="186" t="s">
        <v>248</v>
      </c>
      <c r="GQ247" s="186" t="s">
        <v>248</v>
      </c>
      <c r="GR247" s="186" t="s">
        <v>248</v>
      </c>
      <c r="GS247" s="186" t="s">
        <v>248</v>
      </c>
      <c r="GT247" s="186" t="s">
        <v>248</v>
      </c>
      <c r="GU247" s="186" t="s">
        <v>248</v>
      </c>
      <c r="GV247" s="186" t="s">
        <v>248</v>
      </c>
      <c r="GW247" s="186" t="s">
        <v>248</v>
      </c>
      <c r="GX247" s="186" t="s">
        <v>248</v>
      </c>
      <c r="GY247" s="186" t="s">
        <v>248</v>
      </c>
      <c r="GZ247" s="261" t="s">
        <v>248</v>
      </c>
      <c r="HA247" s="261" t="s">
        <v>248</v>
      </c>
      <c r="HB247" s="188">
        <f t="shared" ref="HB247" si="65">SUM(G247:GE247)</f>
        <v>42</v>
      </c>
    </row>
    <row r="248" spans="1:210" ht="24.9" customHeight="1" thickBot="1" x14ac:dyDescent="0.35">
      <c r="A248" s="108" t="str">
        <f t="shared" ref="A248" si="66">A247</f>
        <v>Prod.-Q-3</v>
      </c>
      <c r="B248" s="108" t="str">
        <f t="shared" ref="B248" si="67">B247</f>
        <v>Pracownik Produkcji</v>
      </c>
      <c r="C248" s="108" t="str">
        <f t="shared" ref="C248" si="68">C247</f>
        <v>PB</v>
      </c>
      <c r="D248" s="108">
        <f t="shared" ref="D248" si="69">D247</f>
        <v>1160</v>
      </c>
      <c r="E248" s="395"/>
      <c r="F248" s="189" t="s">
        <v>375</v>
      </c>
      <c r="G248" s="192">
        <f>IF(INDEX(tab_MinKomp[Przepisy BHP / BHP Vorschriften],MATCH($B247,tab_MinKomp[[Stanowisko / Position ]:[Stanowisko / Position ]],0))="n/a","n/a",G247-INDEX(tab_MinKomp[Przepisy BHP / BHP Vorschriften],MATCH($B247,tab_MinKomp[[Stanowisko / Position ]:[Stanowisko / Position ]],0)))</f>
        <v>0</v>
      </c>
      <c r="H248" s="193">
        <f>IF(INDEX(tab_MinKomp[Przepisy PPOŻ / Brandschutzbestimmungen],MATCH($B247,tab_MinKomp[[Stanowisko / Position ]:[Stanowisko / Position ]],0))="n/a","n/a",H247-INDEX(tab_MinKomp[Przepisy PPOŻ / Brandschutzbestimmungen],MATCH($B247,tab_MinKomp[[Stanowisko / Position ]:[Stanowisko / Position ]],0)))</f>
        <v>0</v>
      </c>
      <c r="I248" s="193">
        <f>IF(INDEX(tab_MinKomp[Ryzyko zawodowe na stanowiskach pracyv/ Berufliche Risiken an Arbeitsstellen],MATCH($B247,tab_MinKomp[[Stanowisko / Position ]:[Stanowisko / Position ]],0))="n/a","n/a",I247-INDEX(tab_MinKomp[Ryzyko zawodowe na stanowiskach pracyv/ Berufliche Risiken an Arbeitsstellen],MATCH($B247,tab_MinKomp[[Stanowisko / Position ]:[Stanowisko / Position ]],0)))</f>
        <v>0</v>
      </c>
      <c r="J248" s="193">
        <f>IF(INDEX(tab_MinKomp[Gospodarka substancjami niebezpiecznymi / Gefahrstoffmanagement],MATCH($B247,tab_MinKomp[[Stanowisko / Position ]:[Stanowisko / Position ]],0))="n/a","n/a",J247-INDEX(tab_MinKomp[Gospodarka substancjami niebezpiecznymi / Gefahrstoffmanagement],MATCH($B247,tab_MinKomp[[Stanowisko / Position ]:[Stanowisko / Position ]],0)))</f>
        <v>0</v>
      </c>
      <c r="K248" s="193">
        <f>IF(INDEX(tab_MinKomp[Gospodarka odpadami / Abfallwirtschaft],MATCH($B247,tab_MinKomp[[Stanowisko / Position ]:[Stanowisko / Position ]],0))="n/a","n/a",K247-INDEX(tab_MinKomp[Gospodarka odpadami / Abfallwirtschaft],MATCH($B247,tab_MinKomp[[Stanowisko / Position ]:[Stanowisko / Position ]],0)))</f>
        <v>0</v>
      </c>
      <c r="L248" s="194" t="str">
        <f>IF(INDEX(tab_MinKomp[Przepisy kodeksu pracy / Bestimmungen des Arbeitsgesetzes],MATCH($B247,tab_MinKomp[[Stanowisko / Position ]:[Stanowisko / Position ]],0))="n/a","n/a",L247-INDEX(tab_MinKomp[Przepisy kodeksu pracy / Bestimmungen des Arbeitsgesetzes],MATCH($B247,tab_MinKomp[[Stanowisko / Position ]:[Stanowisko / Position ]],0)))</f>
        <v>n/a</v>
      </c>
      <c r="M248" s="195" t="str">
        <f>IF(INDEX(tab_MinKomp[Przepisy o ub.społ. ZUS  / Sozialversicherungsvorschriften],MATCH($B247,tab_MinKomp[[Stanowisko / Position ]:[Stanowisko / Position ]],0))="n/a","n/a",M247-INDEX(tab_MinKomp[Przepisy o ub.społ. ZUS  / Sozialversicherungsvorschriften],MATCH($B247,tab_MinKomp[[Stanowisko / Position ]:[Stanowisko / Position ]],0)))</f>
        <v>n/a</v>
      </c>
      <c r="N248" s="194" t="str">
        <f>IF(INDEX(tab_MinKomp[PRZEPISY O PDOF /persönlich Einkommensteuergesetz ],MATCH($B247,tab_MinKomp[[Stanowisko / Position ]:[Stanowisko / Position ]],0))="n/a","n/a",N247-INDEX(tab_MinKomp[PRZEPISY O PDOF /persönlich Einkommensteuergesetz ],MATCH($B247,tab_MinKomp[[Stanowisko / Position ]:[Stanowisko / Position ]],0)))</f>
        <v>n/a</v>
      </c>
      <c r="O248" s="194">
        <f>IF(INDEX(tab_MinKomp[Regulamin pracy / Arbeitsordnung],MATCH($B247,tab_MinKomp[[Stanowisko / Position ]:[Stanowisko / Position ]],0))="n/a","n/a",O247-INDEX(tab_MinKomp[Regulamin pracy / Arbeitsordnung],MATCH($B247,tab_MinKomp[[Stanowisko / Position ]:[Stanowisko / Position ]],0)))</f>
        <v>0</v>
      </c>
      <c r="P248" s="194">
        <f>IF(INDEX(tab_MinKomp[Regulamin wynagradzania / Vergütungsordnung],MATCH($B247,tab_MinKomp[[Stanowisko / Position ]:[Stanowisko / Position ]],0))="n/a","n/a",P247-INDEX(tab_MinKomp[Regulamin wynagradzania / Vergütungsordnung],MATCH($B247,tab_MinKomp[[Stanowisko / Position ]:[Stanowisko / Position ]],0)))</f>
        <v>0</v>
      </c>
      <c r="Q248" s="194" t="str">
        <f>IF(INDEX(tab_MinKomp[System R2PŁATNIK PRO: Płace / Lohnabrechnung],MATCH($B247,tab_MinKomp[[Stanowisko / Position ]:[Stanowisko / Position ]],0))="n/a","n/a",Q247-INDEX(tab_MinKomp[System R2PŁATNIK PRO: Płace / Lohnabrechnung],MATCH($B247,tab_MinKomp[[Stanowisko / Position ]:[Stanowisko / Position ]],0)))</f>
        <v>n/a</v>
      </c>
      <c r="R248" s="194" t="str">
        <f>IF(INDEX(tab_MinKomp[SystemR2PŁATNIK PRO: KADRY / Personaldaten],MATCH($B247,tab_MinKomp[[Stanowisko / Position ]:[Stanowisko / Position ]],0))="n/a","n/a",R247-INDEX(tab_MinKomp[SystemR2PŁATNIK PRO: KADRY / Personaldaten],MATCH($B247,tab_MinKomp[[Stanowisko / Position ]:[Stanowisko / Position ]],0)))</f>
        <v>n/a</v>
      </c>
      <c r="S248" s="194" t="str">
        <f>IF(INDEX(tab_MinKomp[SYSTEM R2PŁATNIK PRO: zarządzanie pracownikami / Arbeitsverwaltung],MATCH($B247,tab_MinKomp[[Stanowisko / Position ]:[Stanowisko / Position ]],0))="n/a","n/a",S247-INDEX(tab_MinKomp[SYSTEM R2PŁATNIK PRO: zarządzanie pracownikami / Arbeitsverwaltung],MATCH($B247,tab_MinKomp[[Stanowisko / Position ]:[Stanowisko / Position ]],0)))</f>
        <v>n/a</v>
      </c>
      <c r="T248" s="194" t="str">
        <f>IF(INDEX(tab_MinKomp[Doradztwo, wsparcie personalne / Personalberatung und Unterstützung],MATCH($B247,tab_MinKomp[[Stanowisko / Position ]:[Stanowisko / Position ]],0))="n/a","n/a",T247-INDEX(tab_MinKomp[Doradztwo, wsparcie personalne / Personalberatung und Unterstützung],MATCH($B247,tab_MinKomp[[Stanowisko / Position ]:[Stanowisko / Position ]],0)))</f>
        <v>n/a</v>
      </c>
      <c r="U248" s="194" t="str">
        <f>IF(INDEX(tab_MinKomp[Przepisy o podatku VAT / MwSt.- Gesetz],MATCH($B247,tab_MinKomp[[Stanowisko / Position ]:[Stanowisko / Position ]],0))="n/a","n/a",U247-INDEX(tab_MinKomp[Przepisy o podatku VAT / MwSt.- Gesetz],MATCH($B247,tab_MinKomp[[Stanowisko / Position ]:[Stanowisko / Position ]],0)))</f>
        <v>n/a</v>
      </c>
      <c r="V248" s="194" t="str">
        <f>IF(INDEX(tab_MinKomp[PrzepisyPDOP / geschäftlich Einkommensteuergesetz],MATCH($B247,tab_MinKomp[[Stanowisko / Position ]:[Stanowisko / Position ]],0))="n/a","n/a",V247-INDEX(tab_MinKomp[PrzepisyPDOP / geschäftlich Einkommensteuergesetz],MATCH($B247,tab_MinKomp[[Stanowisko / Position ]:[Stanowisko / Position ]],0)))</f>
        <v>n/a</v>
      </c>
      <c r="W248" s="194" t="str">
        <f>IF(INDEX(tab_MinKomp[System BAAN / FINANSE (FIBU)],MATCH($B247,tab_MinKomp[[Stanowisko / Position ]:[Stanowisko / Position ]],0))="n/a","n/a",W247-INDEX(tab_MinKomp[System BAAN / FINANSE (FIBU)],MATCH($B247,tab_MinKomp[[Stanowisko / Position ]:[Stanowisko / Position ]],0)))</f>
        <v>n/a</v>
      </c>
      <c r="X248" s="194" t="str">
        <f>IF(INDEX(tab_MinKomp[Systemy pomocnicze / Hilfssysteme(STOCKPROGRAM, KALK2000 etc.)],MATCH($B247,tab_MinKomp[[Stanowisko / Position ]:[Stanowisko / Position ]],0))="n/a","n/a",X247-INDEX(tab_MinKomp[Systemy pomocnicze / Hilfssysteme(STOCKPROGRAM, KALK2000 etc.)],MATCH($B247,tab_MinKomp[[Stanowisko / Position ]:[Stanowisko / Position ]],0)))</f>
        <v>n/a</v>
      </c>
      <c r="Y248" s="194" t="str">
        <f>IF(INDEX(tab_MinKomp[Polityka rachunkowości / Buchführungspolitik],MATCH($B247,tab_MinKomp[[Stanowisko / Position ]:[Stanowisko / Position ]],0))="n/a","n/a",Y247-INDEX(tab_MinKomp[Polityka rachunkowości / Buchführungspolitik],MATCH($B247,tab_MinKomp[[Stanowisko / Position ]:[Stanowisko / Position ]],0)))</f>
        <v>n/a</v>
      </c>
      <c r="Z248" s="194" t="str">
        <f>IF(INDEX(tab_MinKomp[Ustawa o rachunkowości / Rechnungslegungsgesetz],MATCH($B247,tab_MinKomp[[Stanowisko / Position ]:[Stanowisko / Position ]],0))="n/a","n/a",Z247-INDEX(tab_MinKomp[Ustawa o rachunkowości / Rechnungslegungsgesetz],MATCH($B247,tab_MinKomp[[Stanowisko / Position ]:[Stanowisko / Position ]],0)))</f>
        <v>n/a</v>
      </c>
      <c r="AA248" s="194" t="str">
        <f>IF(INDEX(tab_MinKomp[WORKFLOW - TS-100],MATCH($B247,tab_MinKomp[[Stanowisko / Position ]:[Stanowisko / Position ]],0))="n/a","n/a",AA247-INDEX(tab_MinKomp[WORKFLOW - TS-100],MATCH($B247,tab_MinKomp[[Stanowisko / Position ]:[Stanowisko / Position ]],0)))</f>
        <v>n/a</v>
      </c>
      <c r="AB248" s="194" t="str">
        <f>IF(INDEX(tab_MinKomp[WORKFLOW - SFMS],MATCH($B247,tab_MinKomp[[Stanowisko / Position ]:[Stanowisko / Position ]],0))="n/a","n/a",AB247-INDEX(tab_MinKomp[WORKFLOW - SFMS],MATCH($B247,tab_MinKomp[[Stanowisko / Position ]:[Stanowisko / Position ]],0)))</f>
        <v>n/a</v>
      </c>
      <c r="AC248" s="194" t="str">
        <f>IF(INDEX(tab_MinKomp[System ISO 9001:2015],MATCH($B247,tab_MinKomp[[Stanowisko / Position ]:[Stanowisko / Position ]],0))="n/a","n/a",AC247-INDEX(tab_MinKomp[System ISO 9001:2015],MATCH($B247,tab_MinKomp[[Stanowisko / Position ]:[Stanowisko / Position ]],0)))</f>
        <v>n/a</v>
      </c>
      <c r="AD248" s="194" t="str">
        <f>IF(INDEX(tab_MinKomp[System ISO 9001:2015],MATCH($B247,tab_MinKomp[[Stanowisko / Position ]:[Stanowisko / Position ]],0))="n/a","n/a",AD247-INDEX(tab_MinKomp[System ISO 9001:2015],MATCH($B247,tab_MinKomp[[Stanowisko / Position ]:[Stanowisko / Position ]],0)))</f>
        <v>n/a</v>
      </c>
      <c r="AE248" s="194" t="str">
        <f>IF(INDEX(tab_MinKomp[System ISO 9001:2015],MATCH($B247,tab_MinKomp[[Stanowisko / Position ]:[Stanowisko / Position ]],0))="n/a","n/a",AE247-INDEX(tab_MinKomp[System ISO 9001:2015],MATCH($B247,tab_MinKomp[[Stanowisko / Position ]:[Stanowisko / Position ]],0)))</f>
        <v>n/a</v>
      </c>
      <c r="AF248" s="194" t="str">
        <f>IF(INDEX(tab_MinKomp[System ISO 9001:2015],MATCH($B247,tab_MinKomp[[Stanowisko / Position ]:[Stanowisko / Position ]],0))="n/a","n/a",AF247-INDEX(tab_MinKomp[System ISO 9001:2015],MATCH($B247,tab_MinKomp[[Stanowisko / Position ]:[Stanowisko / Position ]],0)))</f>
        <v>n/a</v>
      </c>
      <c r="AG248" s="194" t="str">
        <f>IF(INDEX(tab_MinKomp[Wymagania VDA 6.3 Process / Forderungen],MATCH($B247,tab_MinKomp[[Stanowisko / Position ]:[Stanowisko / Position ]],0))="n/a","n/a",AG247-INDEX(tab_MinKomp[Wymagania VDA 6.3 Process / Forderungen],MATCH($B247,tab_MinKomp[[Stanowisko / Position ]:[Stanowisko / Position ]],0)))</f>
        <v>n/a</v>
      </c>
      <c r="AH248" s="194" t="str">
        <f>IF(INDEX(tab_MinKomp[Wymagania VDA 6.5 Product / Forderungen],MATCH($B247,tab_MinKomp[[Stanowisko / Position ]:[Stanowisko / Position ]],0))="n/a","n/a",AH247-INDEX(tab_MinKomp[Wymagania VDA 6.5 Product / Forderungen],MATCH($B247,tab_MinKomp[[Stanowisko / Position ]:[Stanowisko / Position ]],0)))</f>
        <v>n/a</v>
      </c>
      <c r="AI248" s="194" t="str">
        <f>IF(INDEX(tab_MinKomp[System ISO 9001:2015],MATCH($B247,tab_MinKomp[[Stanowisko / Position ]:[Stanowisko / Position ]],0))="n/a","n/a",AI247-INDEX(tab_MinKomp[System ISO 9001:2015],MATCH($B247,tab_MinKomp[[Stanowisko / Position ]:[Stanowisko / Position ]],0)))</f>
        <v>n/a</v>
      </c>
      <c r="AJ248" s="194" t="str">
        <f>IF(INDEX(tab_MinKomp[Auditor systemu ISO 17021:2018],MATCH($B247,tab_MinKomp[[Stanowisko / Position ]:[Stanowisko / Position ]],0))="n/a","n/a",AJ247-INDEX(tab_MinKomp[Auditor systemu ISO 17021:2018],MATCH($B247,tab_MinKomp[[Stanowisko / Position ]:[Stanowisko / Position ]],0)))</f>
        <v>n/a</v>
      </c>
      <c r="AK248" s="194" t="str">
        <f>IF(INDEX(tab_MinKomp[Pełnomocnik systemu / Systemvertreter],MATCH($B247,tab_MinKomp[[Stanowisko / Position ]:[Stanowisko / Position ]],0))="n/a","n/a",AK247-INDEX(tab_MinKomp[Pełnomocnik systemu / Systemvertreter],MATCH($B247,tab_MinKomp[[Stanowisko / Position ]:[Stanowisko / Position ]],0)))</f>
        <v>n/a</v>
      </c>
      <c r="AL248" s="194">
        <f>IF(INDEX(tab_MinKomp[Polityka Etyczna - Compliance],MATCH($B247,tab_MinKomp[[Stanowisko / Position ]:[Stanowisko / Position ]],0))="n/a","n/a",AL247-INDEX(tab_MinKomp[Polityka Etyczna - Compliance],MATCH($B247,tab_MinKomp[[Stanowisko / Position ]:[Stanowisko / Position ]],0)))</f>
        <v>0</v>
      </c>
      <c r="AM248" s="194" t="str">
        <f>IF(INDEX(tab_MinKomp[WDRAŻANIE NOWYCH PROJEKTÓW/ PROCEDURA CTM],MATCH($B247,tab_MinKomp[[Stanowisko / Position ]:[Stanowisko / Position ]],0))="n/a","n/a",AM247-INDEX(tab_MinKomp[WDRAŻANIE NOWYCH PROJEKTÓW/ PROCEDURA CTM],MATCH($B247,tab_MinKomp[[Stanowisko / Position ]:[Stanowisko / Position ]],0)))</f>
        <v>n/a</v>
      </c>
      <c r="AN248" s="194" t="str">
        <f>IF(INDEX(tab_MinKomp[KAMIENIE MILOWE MSL/PIFF],MATCH($B247,tab_MinKomp[[Stanowisko / Position ]:[Stanowisko / Position ]],0))="n/a","n/a",AN247-INDEX(tab_MinKomp[KAMIENIE MILOWE MSL/PIFF],MATCH($B247,tab_MinKomp[[Stanowisko / Position ]:[Stanowisko / Position ]],0)))</f>
        <v>n/a</v>
      </c>
      <c r="AO248" s="194">
        <f>IF(INDEX(tab_MinKomp[CP],MATCH($B247,tab_MinKomp[[Stanowisko / Position ]:[Stanowisko / Position ]],0))="n/a","n/a",AO247-INDEX(tab_MinKomp[CP],MATCH($B247,tab_MinKomp[[Stanowisko / Position ]:[Stanowisko / Position ]],0)))</f>
        <v>0</v>
      </c>
      <c r="AP248" s="194" t="str">
        <f>IF(INDEX(tab_MinKomp[FMEA],MATCH($B247,tab_MinKomp[[Stanowisko / Position ]:[Stanowisko / Position ]],0))="n/a","n/a",AP247-INDEX(tab_MinKomp[FMEA],MATCH($B247,tab_MinKomp[[Stanowisko / Position ]:[Stanowisko / Position ]],0)))</f>
        <v>n/a</v>
      </c>
      <c r="AQ248" s="194">
        <f>IF(INDEX(tab_MinKomp[FLOW CHART],MATCH($B247,tab_MinKomp[[Stanowisko / Position ]:[Stanowisko / Position ]],0))="n/a","n/a",AQ247-INDEX(tab_MinKomp[FLOW CHART],MATCH($B247,tab_MinKomp[[Stanowisko / Position ]:[Stanowisko / Position ]],0)))</f>
        <v>0</v>
      </c>
      <c r="AR248" s="194" t="str">
        <f>IF(INDEX(tab_MinKomp[APQP],MATCH($B247,tab_MinKomp[[Stanowisko / Position ]:[Stanowisko / Position ]],0))="n/a","n/a",AR247-INDEX(tab_MinKomp[APQP],MATCH($B247,tab_MinKomp[[Stanowisko / Position ]:[Stanowisko / Position ]],0)))</f>
        <v>n/a</v>
      </c>
      <c r="AS248" s="194" t="str">
        <f>IF(INDEX(tab_MinKomp[MSA],MATCH($B247,tab_MinKomp[[Stanowisko / Position ]:[Stanowisko / Position ]],0))="n/a","n/a",AS247-INDEX(tab_MinKomp[MSA],MATCH($B247,tab_MinKomp[[Stanowisko / Position ]:[Stanowisko / Position ]],0)))</f>
        <v>n/a</v>
      </c>
      <c r="AT248" s="194" t="str">
        <f>IF(INDEX(tab_MinKomp[SPC],MATCH($B247,tab_MinKomp[[Stanowisko / Position ]:[Stanowisko / Position ]],0))="n/a","n/a",AT247-INDEX(tab_MinKomp[SPC],MATCH($B247,tab_MinKomp[[Stanowisko / Position ]:[Stanowisko / Position ]],0)))</f>
        <v>n/a</v>
      </c>
      <c r="AU248" s="194" t="str">
        <f>IF(INDEX(tab_MinKomp[CSR (SPECYFICZNE WYMAGANIA KLIENTA)],MATCH($B247,tab_MinKomp[[Stanowisko / Position ]:[Stanowisko / Position ]],0))="n/a","n/a",AU247-INDEX(tab_MinKomp[CSR (SPECYFICZNE WYMAGANIA KLIENTA)],MATCH($B247,tab_MinKomp[[Stanowisko / Position ]:[Stanowisko / Position ]],0)))</f>
        <v>n/a</v>
      </c>
      <c r="AV248" s="194">
        <f>IF(INDEX(tab_MinKomp[5S],MATCH($B247,tab_MinKomp[[Stanowisko / Position ]:[Stanowisko / Position ]],0))="n/a","n/a",AV247-INDEX(tab_MinKomp[5S],MATCH($B247,tab_MinKomp[[Stanowisko / Position ]:[Stanowisko / Position ]],0)))</f>
        <v>0</v>
      </c>
      <c r="AW248" s="194">
        <f>IF(INDEX(tab_MinKomp[LEAN MANAGEMENT],MATCH($B247,tab_MinKomp[[Stanowisko / Position ]:[Stanowisko / Position ]],0))="n/a","n/a",AW247-INDEX(tab_MinKomp[LEAN MANAGEMENT],MATCH($B247,tab_MinKomp[[Stanowisko / Position ]:[Stanowisko / Position ]],0)))</f>
        <v>0</v>
      </c>
      <c r="AX248" s="194" t="str">
        <f>IF(INDEX(tab_MinKomp[5R],MATCH($B247,tab_MinKomp[[Stanowisko / Position ]:[Stanowisko / Position ]],0))="n/a","n/a",AX247-INDEX(tab_MinKomp[5R],MATCH($B247,tab_MinKomp[[Stanowisko / Position ]:[Stanowisko / Position ]],0)))</f>
        <v>n/a</v>
      </c>
      <c r="AY248" s="194" t="str">
        <f>IF(INDEX(tab_MinKomp[Six Sigma],MATCH($B247,tab_MinKomp[[Stanowisko / Position ]:[Stanowisko / Position ]],0))="n/a","n/a",AY247-INDEX(tab_MinKomp[Six Sigma],MATCH($B247,tab_MinKomp[[Stanowisko / Position ]:[Stanowisko / Position ]],0)))</f>
        <v>n/a</v>
      </c>
      <c r="AZ248" s="194" t="str">
        <f>IF(INDEX(tab_MinKomp[System BAAN / Distribution &amp; Supply Chain],MATCH($B247,tab_MinKomp[[Stanowisko / Position ]:[Stanowisko / Position ]],0))="n/a","n/a",AZ247-INDEX(tab_MinKomp[System BAAN / Distribution &amp; Supply Chain],MATCH($B247,tab_MinKomp[[Stanowisko / Position ]:[Stanowisko / Position ]],0)))</f>
        <v>n/a</v>
      </c>
      <c r="BA248" s="194" t="str">
        <f>IF(INDEX(tab_MinKomp[Gospodarka magazynowa / Lagerverwaltung],MATCH($B247,tab_MinKomp[[Stanowisko / Position ]:[Stanowisko / Position ]],0))="n/a","n/a",BA247-INDEX(tab_MinKomp[Gospodarka magazynowa / Lagerverwaltung],MATCH($B247,tab_MinKomp[[Stanowisko / Position ]:[Stanowisko / Position ]],0)))</f>
        <v>n/a</v>
      </c>
      <c r="BB248" s="194" t="str">
        <f>IF(INDEX(tab_MinKomp[Inwentaryzacja - organizacja i przebieg / Inventurprozess],MATCH($B247,tab_MinKomp[[Stanowisko / Position ]:[Stanowisko / Position ]],0))="n/a","n/a",BB247-INDEX(tab_MinKomp[Inwentaryzacja - organizacja i przebieg / Inventurprozess],MATCH($B247,tab_MinKomp[[Stanowisko / Position ]:[Stanowisko / Position ]],0)))</f>
        <v>n/a</v>
      </c>
      <c r="BC248" s="194" t="str">
        <f>IF(INDEX(tab_MinKomp[Organizacja dostaw / Versorgungsorganisation],MATCH($B247,tab_MinKomp[[Stanowisko / Position ]:[Stanowisko / Position ]],0))="n/a","n/a",BC247-INDEX(tab_MinKomp[Organizacja dostaw / Versorgungsorganisation],MATCH($B247,tab_MinKomp[[Stanowisko / Position ]:[Stanowisko / Position ]],0)))</f>
        <v>n/a</v>
      </c>
      <c r="BD248" s="194" t="str">
        <f>IF(INDEX(tab_MinKomp[Organizacja wysyłek / Organisation von Lieferungen],MATCH($B247,tab_MinKomp[[Stanowisko / Position ]:[Stanowisko / Position ]],0))="n/a","n/a",BD247-INDEX(tab_MinKomp[Organizacja wysyłek / Organisation von Lieferungen],MATCH($B247,tab_MinKomp[[Stanowisko / Position ]:[Stanowisko / Position ]],0)))</f>
        <v>n/a</v>
      </c>
      <c r="BE248" s="194" t="str">
        <f>IF(INDEX(tab_MinKomp[Analiza magazynowa - Program Polen.mdb / Inventuranalyse],MATCH($B247,tab_MinKomp[[Stanowisko / Position ]:[Stanowisko / Position ]],0))="n/a","n/a",BE247-INDEX(tab_MinKomp[Analiza magazynowa - Program Polen.mdb / Inventuranalyse],MATCH($B247,tab_MinKomp[[Stanowisko / Position ]:[Stanowisko / Position ]],0)))</f>
        <v>n/a</v>
      </c>
      <c r="BF248" s="190" t="str">
        <f>IF(INDEX(tab_MinKomp[MMOG (Materials Management Operations Guidelines)],MATCH($B247,tab_MinKomp[[Stanowisko / Position ]:[Stanowisko / Position ]],0))="n/a","n/a",BF247-INDEX(tab_MinKomp[MMOG (Materials Management Operations Guidelines)],MATCH($B247,tab_MinKomp[[Stanowisko / Position ]:[Stanowisko / Position ]],0)))</f>
        <v>n/a</v>
      </c>
      <c r="BG248" s="190" t="str">
        <f>IF(INDEX(tab_MinKomp[GPP],MATCH($B247,tab_MinKomp[[Stanowisko / Position ]:[Stanowisko / Position ]],0))="n/a","n/a",BG247-INDEX(tab_MinKomp[GPP],MATCH($B247,tab_MinKomp[[Stanowisko / Position ]:[Stanowisko / Position ]],0)))</f>
        <v>n/a</v>
      </c>
      <c r="BH248" s="190" t="str">
        <f>IF(INDEX(tab_MinKomp[AIAG (Automotive Industry Action Group)],MATCH($B247,tab_MinKomp[[Stanowisko / Position ]:[Stanowisko / Position ]],0))="n/a","n/a",BH247-INDEX(tab_MinKomp[AIAG (Automotive Industry Action Group)],MATCH($B247,tab_MinKomp[[Stanowisko / Position ]:[Stanowisko / Position ]],0)))</f>
        <v>n/a</v>
      </c>
      <c r="BI248" s="190" t="str">
        <f>IF(INDEX(tab_MinKomp[Super-G disputes],MATCH($B247,tab_MinKomp[[Stanowisko / Position ]:[Stanowisko / Position ]],0))="n/a","n/a",BI247-INDEX(tab_MinKomp[Super-G disputes],MATCH($B247,tab_MinKomp[[Stanowisko / Position ]:[Stanowisko / Position ]],0)))</f>
        <v>n/a</v>
      </c>
      <c r="BJ248" s="190" t="str">
        <f>IF(INDEX(tab_MinKomp[CMMS3/eDDL (Direct Data Link)],MATCH($B247,tab_MinKomp[[Stanowisko / Position ]:[Stanowisko / Position ]],0))="n/a","n/a",BJ247-INDEX(tab_MinKomp[CMMS3/eDDL (Direct Data Link)],MATCH($B247,tab_MinKomp[[Stanowisko / Position ]:[Stanowisko / Position ]],0)))</f>
        <v>n/a</v>
      </c>
      <c r="BK248" s="190" t="str">
        <f>IF(INDEX(tab_MinKomp[MP&amp;L (Material Planning and Logistics)],MATCH($B247,tab_MinKomp[[Stanowisko / Position ]:[Stanowisko / Position ]],0))="n/a","n/a",BK247-INDEX(tab_MinKomp[MP&amp;L (Material Planning and Logistics)],MATCH($B247,tab_MinKomp[[Stanowisko / Position ]:[Stanowisko / Position ]],0)))</f>
        <v>n/a</v>
      </c>
      <c r="BL248" s="190" t="str">
        <f>IF(INDEX(tab_MinKomp[Supplier delivery rating],MATCH($B247,tab_MinKomp[[Stanowisko / Position ]:[Stanowisko / Position ]],0))="n/a","n/a",BL247-INDEX(tab_MinKomp[Supplier delivery rating],MATCH($B247,tab_MinKomp[[Stanowisko / Position ]:[Stanowisko / Position ]],0)))</f>
        <v>n/a</v>
      </c>
      <c r="BM248" s="194" t="str">
        <f>IF(INDEX(tab_MinKomp[Obsługa maszyn KVT / KVT Maschinenbedienung],MATCH($B247,tab_MinKomp[[Stanowisko / Position ]:[Stanowisko / Position ]],0))="n/a","n/a",BM247-INDEX(tab_MinKomp[Obsługa maszyn KVT / KVT Maschinenbedienung],MATCH($B247,tab_MinKomp[[Stanowisko / Position ]:[Stanowisko / Position ]],0)))</f>
        <v>n/a</v>
      </c>
      <c r="BN248" s="194" t="str">
        <f>IF(INDEX(tab_MinKomp[Obsługa maszyn KVT / KVT Maschinenbedienung],MATCH($B247,tab_MinKomp[[Stanowisko / Position ]:[Stanowisko / Position ]],0))="n/a","n/a",BN247-INDEX(tab_MinKomp[Obsługa maszyn KVT / KVT Maschinenbedienung],MATCH($B247,tab_MinKomp[[Stanowisko / Position ]:[Stanowisko / Position ]],0)))</f>
        <v>n/a</v>
      </c>
      <c r="BO248" s="194" t="str">
        <f>IF(INDEX(tab_MinKomp[Obsługa maszyn KVT / KVT Maschinenbedienung],MATCH($B247,tab_MinKomp[[Stanowisko / Position ]:[Stanowisko / Position ]],0))="n/a","n/a",BO247-INDEX(tab_MinKomp[Obsługa maszyn KVT / KVT Maschinenbedienung],MATCH($B247,tab_MinKomp[[Stanowisko / Position ]:[Stanowisko / Position ]],0)))</f>
        <v>n/a</v>
      </c>
      <c r="BP248" s="194">
        <f>IF(INDEX(tab_MinKomp[Obsługa maszyn Novapax / Novapax Maschinenbedienung],MATCH($B247,tab_MinKomp[[Stanowisko / Position ]:[Stanowisko / Position ]],0))="n/a","n/a",BP247-INDEX(tab_MinKomp[Obsługa maszyn Novapax / Novapax Maschinenbedienung],MATCH($B247,tab_MinKomp[[Stanowisko / Position ]:[Stanowisko / Position ]],0)))</f>
        <v>-1</v>
      </c>
      <c r="BQ248" s="194" t="str">
        <f>IF(INDEX(tab_MinKomp[Obsługa maszyn Piovan / Piovan Maschinenbedienung],MATCH($B247,tab_MinKomp[[Stanowisko / Position ]:[Stanowisko / Position ]],0))="n/a","n/a",BQ247-INDEX(tab_MinKomp[Obsługa maszyn Piovan / Piovan Maschinenbedienung],MATCH($B247,tab_MinKomp[[Stanowisko / Position ]:[Stanowisko / Position ]],0)))</f>
        <v>n/a</v>
      </c>
      <c r="BR248" s="194">
        <f>IF(INDEX(tab_MinKomp[Eliminacja awarii / Beseitigung von Ausfällen],MATCH($B247,tab_MinKomp[[Stanowisko / Position ]:[Stanowisko / Position ]],0))="n/a","n/a",BR247-INDEX(tab_MinKomp[Eliminacja awarii / Beseitigung von Ausfällen],MATCH($B247,tab_MinKomp[[Stanowisko / Position ]:[Stanowisko / Position ]],0)))</f>
        <v>0</v>
      </c>
      <c r="BS248" s="194" t="str">
        <f>IF(INDEX(tab_MinKomp[Obsługa maszyn Piovan / Piovan Maschinenbedienung],MATCH($B247,tab_MinKomp[[Stanowisko / Position ]:[Stanowisko / Position ]],0))="n/a","n/a",BS247-INDEX(tab_MinKomp[Obsługa maszyn Piovan / Piovan Maschinenbedienung],MATCH($B247,tab_MinKomp[[Stanowisko / Position ]:[Stanowisko / Position ]],0)))</f>
        <v>n/a</v>
      </c>
      <c r="BT248" s="194" t="str">
        <f>IF(INDEX(tab_MinKomp[Obsługa maszyn Piovan / Piovan Maschinenbedienung],MATCH($B247,tab_MinKomp[[Stanowisko / Position ]:[Stanowisko / Position ]],0))="n/a","n/a",BT247-INDEX(tab_MinKomp[Obsługa maszyn Piovan / Piovan Maschinenbedienung],MATCH($B247,tab_MinKomp[[Stanowisko / Position ]:[Stanowisko / Position ]],0)))</f>
        <v>n/a</v>
      </c>
      <c r="BU248" s="194" t="str">
        <f>IF(INDEX(tab_MinKomp[Obsługa maszyn Piovan / Piovan Maschinenbedienung],MATCH($B247,tab_MinKomp[[Stanowisko / Position ]:[Stanowisko / Position ]],0))="n/a","n/a",BU247-INDEX(tab_MinKomp[Obsługa maszyn Piovan / Piovan Maschinenbedienung],MATCH($B247,tab_MinKomp[[Stanowisko / Position ]:[Stanowisko / Position ]],0)))</f>
        <v>n/a</v>
      </c>
      <c r="BV248" s="194" t="str">
        <f>IF(INDEX(tab_MinKomp[Obsługa maszyn Piovan / Piovan Maschinenbedienung],MATCH($B247,tab_MinKomp[[Stanowisko / Position ]:[Stanowisko / Position ]],0))="n/a","n/a",BV247-INDEX(tab_MinKomp[Obsługa maszyn Piovan / Piovan Maschinenbedienung],MATCH($B247,tab_MinKomp[[Stanowisko / Position ]:[Stanowisko / Position ]],0)))</f>
        <v>n/a</v>
      </c>
      <c r="BW248" s="194" t="str">
        <f>IF(INDEX(tab_MinKomp[Obsługa maszyn Piovan / Piovan Maschinenbedienung],MATCH($B247,tab_MinKomp[[Stanowisko / Position ]:[Stanowisko / Position ]],0))="n/a","n/a",BW247-INDEX(tab_MinKomp[Obsługa maszyn Piovan / Piovan Maschinenbedienung],MATCH($B247,tab_MinKomp[[Stanowisko / Position ]:[Stanowisko / Position ]],0)))</f>
        <v>n/a</v>
      </c>
      <c r="BX248" s="194" t="str">
        <f>IF(INDEX(tab_MinKomp[Obsługa maszyn Piovan / Piovan Maschinenbedienung],MATCH($B247,tab_MinKomp[[Stanowisko / Position ]:[Stanowisko / Position ]],0))="n/a","n/a",BX247-INDEX(tab_MinKomp[Obsługa maszyn Piovan / Piovan Maschinenbedienung],MATCH($B247,tab_MinKomp[[Stanowisko / Position ]:[Stanowisko / Position ]],0)))</f>
        <v>n/a</v>
      </c>
      <c r="BY248" s="194" t="str">
        <f>IF(INDEX(tab_MinKomp[Obsługa maszyn Engel / Engel Maschinenbedienung],MATCH($B247,tab_MinKomp[[Stanowisko / Position ]:[Stanowisko / Position ]],0))="n/a","n/a",BY247-INDEX(tab_MinKomp[Obsługa maszyn Engel / Engel Maschinenbedienung],MATCH($B247,tab_MinKomp[[Stanowisko / Position ]:[Stanowisko / Position ]],0)))</f>
        <v>n/a</v>
      </c>
      <c r="BZ248" s="194" t="str">
        <f>IF(INDEX(tab_MinKomp[Obsługa maszyn Engel / Engel Maschinenbedienung],MATCH($B247,tab_MinKomp[[Stanowisko / Position ]:[Stanowisko / Position ]],0))="n/a","n/a",BZ247-INDEX(tab_MinKomp[Obsługa maszyn Engel / Engel Maschinenbedienung],MATCH($B247,tab_MinKomp[[Stanowisko / Position ]:[Stanowisko / Position ]],0)))</f>
        <v>n/a</v>
      </c>
      <c r="CA248" s="194">
        <f>IF(INDEX(tab_MinKomp[Eliminacja awarii / Beseitigung von Ausfällen],MATCH($B247,tab_MinKomp[[Stanowisko / Position ]:[Stanowisko / Position ]],0))="n/a","n/a",CA247-INDEX(tab_MinKomp[Eliminacja awarii / Beseitigung von Ausfällen],MATCH($B247,tab_MinKomp[[Stanowisko / Position ]:[Stanowisko / Position ]],0)))</f>
        <v>0</v>
      </c>
      <c r="CB248" s="194" t="str">
        <f>IF(INDEX(tab_MinKomp[Obsługa maszyn ASL / ASL Maschinenbedienung],MATCH($B247,tab_MinKomp[[Stanowisko / Position ]:[Stanowisko / Position ]],0))="n/a","n/a",CB247-INDEX(tab_MinKomp[Obsługa maszyn ASL / ASL Maschinenbedienung],MATCH($B247,tab_MinKomp[[Stanowisko / Position ]:[Stanowisko / Position ]],0)))</f>
        <v>n/a</v>
      </c>
      <c r="CC248" s="194">
        <f>IF(INDEX(tab_MinKomp[Obsługa maszyn Novapax / Novapax Maschinenbedienung],MATCH($B247,tab_MinKomp[[Stanowisko / Position ]:[Stanowisko / Position ]],0))="n/a","n/a",CC247-INDEX(tab_MinKomp[Obsługa maszyn Novapax / Novapax Maschinenbedienung],MATCH($B247,tab_MinKomp[[Stanowisko / Position ]:[Stanowisko / Position ]],0)))</f>
        <v>0</v>
      </c>
      <c r="CD248" s="194">
        <f>IF(INDEX(tab_MinKomp[Obsługa maszyn Novapax / Novapax Maschinenbedienung],MATCH($B247,tab_MinKomp[[Stanowisko / Position ]:[Stanowisko / Position ]],0))="n/a","n/a",CD247-INDEX(tab_MinKomp[Obsługa maszyn Novapax / Novapax Maschinenbedienung],MATCH($B247,tab_MinKomp[[Stanowisko / Position ]:[Stanowisko / Position ]],0)))</f>
        <v>0</v>
      </c>
      <c r="CE248" s="194" t="str">
        <f>IF(INDEX(tab_MinKomp[Obsługa maszyn Piovan / Piovan Maschinenbedienung],MATCH($B247,tab_MinKomp[[Stanowisko / Position ]:[Stanowisko / Position ]],0))="n/a","n/a",CE247-INDEX(tab_MinKomp[Obsługa maszyn Piovan / Piovan Maschinenbedienung],MATCH($B247,tab_MinKomp[[Stanowisko / Position ]:[Stanowisko / Position ]],0)))</f>
        <v>n/a</v>
      </c>
      <c r="CF248" s="194" t="str">
        <f>IF(INDEX(tab_MinKomp[Obsługa maszyn Piovan / Piovan Maschinenbedienung],MATCH($B247,tab_MinKomp[[Stanowisko / Position ]:[Stanowisko / Position ]],0))="n/a","n/a",CF247-INDEX(tab_MinKomp[Obsługa maszyn Piovan / Piovan Maschinenbedienung],MATCH($B247,tab_MinKomp[[Stanowisko / Position ]:[Stanowisko / Position ]],0)))</f>
        <v>n/a</v>
      </c>
      <c r="CG248" s="194">
        <f>IF(INDEX(tab_MinKomp[Eliminacja awarii / Beseitigung von Ausfällen],MATCH($B247,tab_MinKomp[[Stanowisko / Position ]:[Stanowisko / Position ]],0))="n/a","n/a",CG247-INDEX(tab_MinKomp[Eliminacja awarii / Beseitigung von Ausfällen],MATCH($B247,tab_MinKomp[[Stanowisko / Position ]:[Stanowisko / Position ]],0)))</f>
        <v>0</v>
      </c>
      <c r="CH248" s="194" t="str">
        <f>IF(INDEX(tab_MinKomp[Wymagania VDA 6.5 Product / Forderungen],MATCH($B247,tab_MinKomp[[Stanowisko / Position ]:[Stanowisko / Position ]],0))="n/a","n/a",CH247-INDEX(tab_MinKomp[Wymagania VDA 6.5 Product / Forderungen],MATCH($B247,tab_MinKomp[[Stanowisko / Position ]:[Stanowisko / Position ]],0)))</f>
        <v>n/a</v>
      </c>
      <c r="CI248" s="194" t="str">
        <f>IF(INDEX(tab_MinKomp[Wymagania VDA 6.5 Product / Forderungen],MATCH($B247,tab_MinKomp[[Stanowisko / Position ]:[Stanowisko / Position ]],0))="n/a","n/a",CI247-INDEX(tab_MinKomp[Wymagania VDA 6.5 Product / Forderungen],MATCH($B247,tab_MinKomp[[Stanowisko / Position ]:[Stanowisko / Position ]],0)))</f>
        <v>n/a</v>
      </c>
      <c r="CJ248" s="194" t="str">
        <f>IF(INDEX(tab_MinKomp[Wymagania VDA 6.5 Product / Forderungen],MATCH($B247,tab_MinKomp[[Stanowisko / Position ]:[Stanowisko / Position ]],0))="n/a","n/a",CJ247-INDEX(tab_MinKomp[Wymagania VDA 6.5 Product / Forderungen],MATCH($B247,tab_MinKomp[[Stanowisko / Position ]:[Stanowisko / Position ]],0)))</f>
        <v>n/a</v>
      </c>
      <c r="CK248" s="194" t="str">
        <f>IF(INDEX(tab_MinKomp[Wymagania VDA 6.5 Product / Forderungen],MATCH($B247,tab_MinKomp[[Stanowisko / Position ]:[Stanowisko / Position ]],0))="n/a","n/a",CK247-INDEX(tab_MinKomp[Wymagania VDA 6.5 Product / Forderungen],MATCH($B247,tab_MinKomp[[Stanowisko / Position ]:[Stanowisko / Position ]],0)))</f>
        <v>n/a</v>
      </c>
      <c r="CL248" s="194" t="str">
        <f>IF(INDEX(tab_MinKomp[Wymagania VDA 6.5 Product / Forderungen],MATCH($B247,tab_MinKomp[[Stanowisko / Position ]:[Stanowisko / Position ]],0))="n/a","n/a",CL247-INDEX(tab_MinKomp[Wymagania VDA 6.5 Product / Forderungen],MATCH($B247,tab_MinKomp[[Stanowisko / Position ]:[Stanowisko / Position ]],0)))</f>
        <v>n/a</v>
      </c>
      <c r="CM248" s="194" t="str">
        <f>IF(INDEX(tab_MinKomp[Informatyka ogólna (techniczne i systemowe) / Allgemeine IT (Technik und System)],MATCH($B247,tab_MinKomp[[Stanowisko / Position ]:[Stanowisko / Position ]],0))="n/a","n/a",CM247-INDEX(tab_MinKomp[Informatyka ogólna (techniczne i systemowe) / Allgemeine IT (Technik und System)],MATCH($B247,tab_MinKomp[[Stanowisko / Position ]:[Stanowisko / Position ]],0)))</f>
        <v>n/a</v>
      </c>
      <c r="CN248" s="194" t="str">
        <f>IF(INDEX(tab_MinKomp[Sieci komputerowe / Computernetzwerke],MATCH($B247,tab_MinKomp[[Stanowisko / Position ]:[Stanowisko / Position ]],0))="n/a","n/a",CN247-INDEX(tab_MinKomp[Sieci komputerowe / Computernetzwerke],MATCH($B247,tab_MinKomp[[Stanowisko / Position ]:[Stanowisko / Position ]],0)))</f>
        <v>n/a</v>
      </c>
      <c r="CO248" s="194" t="str">
        <f>IF(INDEX(tab_MinKomp[Hardware (komputery PC, drukarki biurowe i etykietowe, telefonia stacjonarna i mobilna) (PC, Drucker, Telefpne, Handys)],MATCH($B247,tab_MinKomp[[Stanowisko / Position ]:[Stanowisko / Position ]],0))="n/a","n/a",CO247-INDEX(tab_MinKomp[Hardware (komputery PC, drukarki biurowe i etykietowe, telefonia stacjonarna i mobilna) (PC, Drucker, Telefpne, Handys)],MATCH($B247,tab_MinKomp[[Stanowisko / Position ]:[Stanowisko / Position ]],0)))</f>
        <v>n/a</v>
      </c>
      <c r="CP248" s="194" t="str">
        <f>IF(INDEX(tab_MinKomp[Software &amp; Systems (MS Office, MS Remote Desktop)],MATCH($B247,tab_MinKomp[[Stanowisko / Position ]:[Stanowisko / Position ]],0))="n/a","n/a",CP247-INDEX(tab_MinKomp[Software &amp; Systems (MS Office, MS Remote Desktop)],MATCH($B247,tab_MinKomp[[Stanowisko / Position ]:[Stanowisko / Position ]],0)))</f>
        <v>n/a</v>
      </c>
      <c r="CQ248" s="194" t="str">
        <f>IF(INDEX(tab_MinKomp[Programowanie obiektowe (PHP) / Objektprogrammierung],MATCH($B247,tab_MinKomp[[Stanowisko / Position ]:[Stanowisko / Position ]],0))="n/a","n/a",CQ247-INDEX(tab_MinKomp[Programowanie obiektowe (PHP) / Objektprogrammierung],MATCH($B247,tab_MinKomp[[Stanowisko / Position ]:[Stanowisko / Position ]],0)))</f>
        <v>n/a</v>
      </c>
      <c r="CR248" s="194" t="str">
        <f>IF(INDEX(tab_MinKomp[Scrum],MATCH($B247,tab_MinKomp[[Stanowisko / Position ]:[Stanowisko / Position ]],0))="n/a","n/a",CR247-INDEX(tab_MinKomp[Scrum],MATCH($B247,tab_MinKomp[[Stanowisko / Position ]:[Stanowisko / Position ]],0)))</f>
        <v>n/a</v>
      </c>
      <c r="CS248" s="194" t="str">
        <f>IF(INDEX(tab_MinKomp[SQL (MySQL)],MATCH($B247,tab_MinKomp[[Stanowisko / Position ]:[Stanowisko / Position ]],0))="n/a","n/a",CS247-INDEX(tab_MinKomp[SQL (MySQL)],MATCH($B247,tab_MinKomp[[Stanowisko / Position ]:[Stanowisko / Position ]],0)))</f>
        <v>n/a</v>
      </c>
      <c r="CT248" s="194" t="str">
        <f>IF(INDEX(tab_MinKomp[Javascript],MATCH($B247,tab_MinKomp[[Stanowisko / Position ]:[Stanowisko / Position ]],0))="n/a","n/a",CT247-INDEX(tab_MinKomp[Javascript],MATCH($B247,tab_MinKomp[[Stanowisko / Position ]:[Stanowisko / Position ]],0)))</f>
        <v>n/a</v>
      </c>
      <c r="CU248" s="194" t="str">
        <f>IF(INDEX(tab_MinKomp[Joomla],MATCH($B247,tab_MinKomp[[Stanowisko / Position ]:[Stanowisko / Position ]],0))="n/a","n/a",CU247-INDEX(tab_MinKomp[Joomla],MATCH($B247,tab_MinKomp[[Stanowisko / Position ]:[Stanowisko / Position ]],0)))</f>
        <v>n/a</v>
      </c>
      <c r="CV248" s="194" t="str">
        <f>IF(INDEX(tab_MinKomp[Bash],MATCH($B247,tab_MinKomp[[Stanowisko / Position ]:[Stanowisko / Position ]],0))="n/a","n/a",CV247-INDEX(tab_MinKomp[Bash],MATCH($B247,tab_MinKomp[[Stanowisko / Position ]:[Stanowisko / Position ]],0)))</f>
        <v>n/a</v>
      </c>
      <c r="CW248" s="194">
        <f>IF(INDEX(tab_MinKomp[Systemy MES (HYDRA / SFMS)],MATCH($B247,tab_MinKomp[[Stanowisko / Position ]:[Stanowisko / Position ]],0))="n/a","n/a",CW247-INDEX(tab_MinKomp[Systemy MES (HYDRA / SFMS)],MATCH($B247,tab_MinKomp[[Stanowisko / Position ]:[Stanowisko / Position ]],0)))</f>
        <v>0</v>
      </c>
      <c r="CX248" s="194" t="str">
        <f>IF(INDEX(tab_MinKomp[HTML / CSS],MATCH($B247,tab_MinKomp[[Stanowisko / Position ]:[Stanowisko / Position ]],0))="n/a","n/a",CX247-INDEX(tab_MinKomp[HTML / CSS],MATCH($B247,tab_MinKomp[[Stanowisko / Position ]:[Stanowisko / Position ]],0)))</f>
        <v>n/a</v>
      </c>
      <c r="CY248" s="194" t="str">
        <f>IF(INDEX(tab_MinKomp[SYSTEM PR],MATCH($B247,tab_MinKomp[[Stanowisko / Position ]:[Stanowisko / Position ]],0))="n/a","n/a",CY247-INDEX(tab_MinKomp[SYSTEM PR],MATCH($B247,tab_MinKomp[[Stanowisko / Position ]:[Stanowisko / Position ]],0)))</f>
        <v>n/a</v>
      </c>
      <c r="CZ248" s="194" t="str">
        <f>IF(INDEX(tab_MinKomp[System Einkauf XP / EBA],MATCH($B247,tab_MinKomp[[Stanowisko / Position ]:[Stanowisko / Position ]],0))="n/a","n/a",CZ247-INDEX(tab_MinKomp[System Einkauf XP / EBA],MATCH($B247,tab_MinKomp[[Stanowisko / Position ]:[Stanowisko / Position ]],0)))</f>
        <v>n/a</v>
      </c>
      <c r="DA248" s="194" t="str">
        <f>IF(INDEX(tab_MinKomp[Techniki negocjacyjne / Verhandlungstechniken],MATCH($B247,tab_MinKomp[[Stanowisko / Position ]:[Stanowisko / Position ]],0))="n/a","n/a",DA247-INDEX(tab_MinKomp[Techniki negocjacyjne / Verhandlungstechniken],MATCH($B247,tab_MinKomp[[Stanowisko / Position ]:[Stanowisko / Position ]],0)))</f>
        <v>n/a</v>
      </c>
      <c r="DB248" s="194" t="str">
        <f>IF(INDEX(tab_MinKomp[Znajomość rynku branżowego / Kenntnis des Industrie Marktes],MATCH($B247,tab_MinKomp[[Stanowisko / Position ]:[Stanowisko / Position ]],0))="n/a","n/a",DB247-INDEX(tab_MinKomp[Znajomość rynku branżowego / Kenntnis des Industrie Marktes],MATCH($B247,tab_MinKomp[[Stanowisko / Position ]:[Stanowisko / Position ]],0)))</f>
        <v>n/a</v>
      </c>
      <c r="DC248" s="194" t="str">
        <f>IF(INDEX(tab_MinKomp[SUPPLIER MANAGEMENT],MATCH($B247,tab_MinKomp[[Stanowisko / Position ]:[Stanowisko / Position ]],0))="n/a","n/a",DC247-INDEX(tab_MinKomp[SUPPLIER MANAGEMENT],MATCH($B247,tab_MinKomp[[Stanowisko / Position ]:[Stanowisko / Position ]],0)))</f>
        <v>n/a</v>
      </c>
      <c r="DD248" s="194" t="str">
        <f>IF(INDEX(tab_MinKomp[SUPPLIER MANAGEMENT],MATCH($B247,tab_MinKomp[[Stanowisko / Position ]:[Stanowisko / Position ]],0))="n/a","n/a",DD247-INDEX(tab_MinKomp[SUPPLIER MANAGEMENT],MATCH($B247,tab_MinKomp[[Stanowisko / Position ]:[Stanowisko / Position ]],0)))</f>
        <v>n/a</v>
      </c>
      <c r="DE248" s="194" t="str">
        <f>IF(INDEX(tab_MinKomp[SUPPLIER MANAGEMENT],MATCH($B247,tab_MinKomp[[Stanowisko / Position ]:[Stanowisko / Position ]],0))="n/a","n/a",DE247-INDEX(tab_MinKomp[SUPPLIER MANAGEMENT],MATCH($B247,tab_MinKomp[[Stanowisko / Position ]:[Stanowisko / Position ]],0)))</f>
        <v>n/a</v>
      </c>
      <c r="DF248" s="194">
        <f>IF(INDEX(tab_MinKomp[LEAN MANAGEMENT],MATCH($B247,tab_MinKomp[[Stanowisko / Position ]:[Stanowisko / Position ]],0))="n/a","n/a",DF247-INDEX(tab_MinKomp[LEAN MANAGEMENT],MATCH($B247,tab_MinKomp[[Stanowisko / Position ]:[Stanowisko / Position ]],0)))</f>
        <v>0</v>
      </c>
      <c r="DG248" s="194" t="str">
        <f>IF(INDEX(tab_MinKomp[PPAP/PSW],MATCH($B247,tab_MinKomp[[Stanowisko / Position ]:[Stanowisko / Position ]],0))="n/a","n/a",DG247-INDEX(tab_MinKomp[PPAP/PSW],MATCH($B247,tab_MinKomp[[Stanowisko / Position ]:[Stanowisko / Position ]],0)))</f>
        <v>n/a</v>
      </c>
      <c r="DH248" s="194" t="str">
        <f>IF(INDEX(tab_MinKomp[SUPPLIER MANAGEMENT],MATCH($B247,tab_MinKomp[[Stanowisko / Position ]:[Stanowisko / Position ]],0))="n/a","n/a",DH247-INDEX(tab_MinKomp[SUPPLIER MANAGEMENT],MATCH($B247,tab_MinKomp[[Stanowisko / Position ]:[Stanowisko / Position ]],0)))</f>
        <v>n/a</v>
      </c>
      <c r="DI248" s="194" t="str">
        <f>IF(INDEX(tab_MinKomp[OBSŁUGA PORTALI KLIENTA / Kundenportale],MATCH($B247,tab_MinKomp[[Stanowisko / Position ]:[Stanowisko / Position ]],0))="n/a","n/a",DI247-INDEX(tab_MinKomp[OBSŁUGA PORTALI KLIENTA / Kundenportale],MATCH($B247,tab_MinKomp[[Stanowisko / Position ]:[Stanowisko / Position ]],0)))</f>
        <v>n/a</v>
      </c>
      <c r="DJ248" s="194" t="str">
        <f>IF(INDEX(tab_MinKomp[Obsługa systemu BABTECQ / BABTECQ System],MATCH($B247,tab_MinKomp[[Stanowisko / Position ]:[Stanowisko / Position ]],0))="n/a","n/a",DJ247-INDEX(tab_MinKomp[Obsługa systemu BABTECQ / BABTECQ System],MATCH($B247,tab_MinKomp[[Stanowisko / Position ]:[Stanowisko / Position ]],0)))</f>
        <v>n/a</v>
      </c>
      <c r="DK248" s="194" t="str">
        <f>IF(INDEX(tab_MinKomp[Rysunek techniczny / technische Zeichnung],MATCH($B247,tab_MinKomp[[Stanowisko / Position ]:[Stanowisko / Position ]],0))="n/a","n/a",DK247-INDEX(tab_MinKomp[Rysunek techniczny / technische Zeichnung],MATCH($B247,tab_MinKomp[[Stanowisko / Position ]:[Stanowisko / Position ]],0)))</f>
        <v>n/a</v>
      </c>
      <c r="DL248" s="194" t="str">
        <f>IF(INDEX(tab_MinKomp[Kalibracja / Kalibrierung],MATCH($B247,tab_MinKomp[[Stanowisko / Position ]:[Stanowisko / Position ]],0))="n/a","n/a",DL247-INDEX(tab_MinKomp[Kalibracja / Kalibrierung],MATCH($B247,tab_MinKomp[[Stanowisko / Position ]:[Stanowisko / Position ]],0)))</f>
        <v>n/a</v>
      </c>
      <c r="DM248" s="194" t="str">
        <f>IF(INDEX(tab_MinKomp[Rekwalifikacja / Requalifizierung],MATCH($B247,tab_MinKomp[[Stanowisko / Position ]:[Stanowisko / Position ]],0))="n/a","n/a",DM247-INDEX(tab_MinKomp[Rekwalifikacja / Requalifizierung],MATCH($B247,tab_MinKomp[[Stanowisko / Position ]:[Stanowisko / Position ]],0)))</f>
        <v>n/a</v>
      </c>
      <c r="DN248" s="190" t="str">
        <f>IF(INDEX(tab_MinKomp[Testy czystości / Reinheitstests],MATCH($B247,tab_MinKomp[[Stanowisko / Position ]:[Stanowisko / Position ]],0))="n/a","n/a",DN247-INDEX(tab_MinKomp[Testy czystości / Reinheitstests],MATCH($B247,tab_MinKomp[[Stanowisko / Position ]:[Stanowisko / Position ]],0)))</f>
        <v>n/a</v>
      </c>
      <c r="DO248" s="190" t="str">
        <f>IF(INDEX(tab_MinKomp[Testy czystości / Reinheitstests],MATCH($B247,tab_MinKomp[[Stanowisko / Position ]:[Stanowisko / Position ]],0))="n/a","n/a",DO247-INDEX(tab_MinKomp[Testy czystości / Reinheitstests],MATCH($B247,tab_MinKomp[[Stanowisko / Position ]:[Stanowisko / Position ]],0)))</f>
        <v>n/a</v>
      </c>
      <c r="DP248" s="190" t="str">
        <f>IF(INDEX(tab_MinKomp[Testy czystości / Reinheitstests],MATCH($B247,tab_MinKomp[[Stanowisko / Position ]:[Stanowisko / Position ]],0))="n/a","n/a",DP247-INDEX(tab_MinKomp[Testy czystości / Reinheitstests],MATCH($B247,tab_MinKomp[[Stanowisko / Position ]:[Stanowisko / Position ]],0)))</f>
        <v>n/a</v>
      </c>
      <c r="DQ248" s="190" t="str">
        <f>IF(INDEX(tab_MinKomp[Testy czystości / Reinheitstests],MATCH($B247,tab_MinKomp[[Stanowisko / Position ]:[Stanowisko / Position ]],0))="n/a","n/a",DQ247-INDEX(tab_MinKomp[Testy czystości / Reinheitstests],MATCH($B247,tab_MinKomp[[Stanowisko / Position ]:[Stanowisko / Position ]],0)))</f>
        <v>n/a</v>
      </c>
      <c r="DR248" s="190" t="str">
        <f>IF(INDEX(tab_MinKomp[Testy czystości / Reinheitstests],MATCH($B247,tab_MinKomp[[Stanowisko / Position ]:[Stanowisko / Position ]],0))="n/a","n/a",DR247-INDEX(tab_MinKomp[Testy czystości / Reinheitstests],MATCH($B247,tab_MinKomp[[Stanowisko / Position ]:[Stanowisko / Position ]],0)))</f>
        <v>n/a</v>
      </c>
      <c r="DS248" s="190" t="str">
        <f>IF(INDEX(tab_MinKomp[Testy czystości / Reinheitstests],MATCH($B247,tab_MinKomp[[Stanowisko / Position ]:[Stanowisko / Position ]],0))="n/a","n/a",DS247-INDEX(tab_MinKomp[Testy czystości / Reinheitstests],MATCH($B247,tab_MinKomp[[Stanowisko / Position ]:[Stanowisko / Position ]],0)))</f>
        <v>n/a</v>
      </c>
      <c r="DT248" s="194" t="str">
        <f>IF(INDEX(tab_MinKomp[SUPPLIER MANAGEMENT],MATCH($B247,tab_MinKomp[[Stanowisko / Position ]:[Stanowisko / Position ]],0))="n/a","n/a",DT247-INDEX(tab_MinKomp[SUPPLIER MANAGEMENT],MATCH($B247,tab_MinKomp[[Stanowisko / Position ]:[Stanowisko / Position ]],0)))</f>
        <v>n/a</v>
      </c>
      <c r="DU248" s="190" t="str">
        <f>IF(INDEX(tab_MinKomp[Testy czystości / Reinheitstests],MATCH($B247,tab_MinKomp[[Stanowisko / Position ]:[Stanowisko / Position ]],0))="n/a","n/a",DU247-INDEX(tab_MinKomp[Testy czystości / Reinheitstests],MATCH($B247,tab_MinKomp[[Stanowisko / Position ]:[Stanowisko / Position ]],0)))</f>
        <v>n/a</v>
      </c>
      <c r="DV248" s="190" t="str">
        <f>IF(INDEX(tab_MinKomp[Testy czystości / Reinheitstests],MATCH($B247,tab_MinKomp[[Stanowisko / Position ]:[Stanowisko / Position ]],0))="n/a","n/a",DV247-INDEX(tab_MinKomp[Testy czystości / Reinheitstests],MATCH($B247,tab_MinKomp[[Stanowisko / Position ]:[Stanowisko / Position ]],0)))</f>
        <v>n/a</v>
      </c>
      <c r="DW248" s="190" t="str">
        <f>IF(INDEX(tab_MinKomp[Testy czystości / Reinheitstests],MATCH($B247,tab_MinKomp[[Stanowisko / Position ]:[Stanowisko / Position ]],0))="n/a","n/a",DW247-INDEX(tab_MinKomp[Testy czystości / Reinheitstests],MATCH($B247,tab_MinKomp[[Stanowisko / Position ]:[Stanowisko / Position ]],0)))</f>
        <v>n/a</v>
      </c>
      <c r="DX248" s="190" t="str">
        <f>IF(INDEX(tab_MinKomp[Testy czystości / Reinheitstests],MATCH($B247,tab_MinKomp[[Stanowisko / Position ]:[Stanowisko / Position ]],0))="n/a","n/a",DX247-INDEX(tab_MinKomp[Testy czystości / Reinheitstests],MATCH($B247,tab_MinKomp[[Stanowisko / Position ]:[Stanowisko / Position ]],0)))</f>
        <v>n/a</v>
      </c>
      <c r="DY248" s="190" t="str">
        <f>IF(INDEX(tab_MinKomp[Testy czystości / Reinheitstests],MATCH($B247,tab_MinKomp[[Stanowisko / Position ]:[Stanowisko / Position ]],0))="n/a","n/a",DY247-INDEX(tab_MinKomp[Testy czystości / Reinheitstests],MATCH($B247,tab_MinKomp[[Stanowisko / Position ]:[Stanowisko / Position ]],0)))</f>
        <v>n/a</v>
      </c>
      <c r="DZ248" s="190" t="str">
        <f>IF(INDEX(tab_MinKomp[Testy czystości / Reinheitstests],MATCH($B247,tab_MinKomp[[Stanowisko / Position ]:[Stanowisko / Position ]],0))="n/a","n/a",DZ247-INDEX(tab_MinKomp[Testy czystości / Reinheitstests],MATCH($B247,tab_MinKomp[[Stanowisko / Position ]:[Stanowisko / Position ]],0)))</f>
        <v>n/a</v>
      </c>
      <c r="EA248" s="194" t="str">
        <f>IF(INDEX(tab_MinKomp[SUPPLIER MANAGEMENT],MATCH($B247,tab_MinKomp[[Stanowisko / Position ]:[Stanowisko / Position ]],0))="n/a","n/a",EA247-INDEX(tab_MinKomp[SUPPLIER MANAGEMENT],MATCH($B247,tab_MinKomp[[Stanowisko / Position ]:[Stanowisko / Position ]],0)))</f>
        <v>n/a</v>
      </c>
      <c r="EB248" s="190" t="str">
        <f>IF(INDEX(tab_MinKomp[Testy czystości / Reinheitstests],MATCH($B247,tab_MinKomp[[Stanowisko / Position ]:[Stanowisko / Position ]],0))="n/a","n/a",EB247-INDEX(tab_MinKomp[Testy czystości / Reinheitstests],MATCH($B247,tab_MinKomp[[Stanowisko / Position ]:[Stanowisko / Position ]],0)))</f>
        <v>n/a</v>
      </c>
      <c r="EC248" s="190" t="str">
        <f>IF(INDEX(tab_MinKomp[Testy czystości / Reinheitstests],MATCH($B247,tab_MinKomp[[Stanowisko / Position ]:[Stanowisko / Position ]],0))="n/a","n/a",EC247-INDEX(tab_MinKomp[Testy czystości / Reinheitstests],MATCH($B247,tab_MinKomp[[Stanowisko / Position ]:[Stanowisko / Position ]],0)))</f>
        <v>n/a</v>
      </c>
      <c r="ED248" s="190" t="str">
        <f>IF(INDEX(tab_MinKomp[Testy czystości / Reinheitstests],MATCH($B247,tab_MinKomp[[Stanowisko / Position ]:[Stanowisko / Position ]],0))="n/a","n/a",ED247-INDEX(tab_MinKomp[Testy czystości / Reinheitstests],MATCH($B247,tab_MinKomp[[Stanowisko / Position ]:[Stanowisko / Position ]],0)))</f>
        <v>n/a</v>
      </c>
      <c r="EE248" s="190" t="str">
        <f>IF(INDEX(tab_MinKomp[Testy czystości / Reinheitstests],MATCH($B247,tab_MinKomp[[Stanowisko / Position ]:[Stanowisko / Position ]],0))="n/a","n/a",EE247-INDEX(tab_MinKomp[Testy czystości / Reinheitstests],MATCH($B247,tab_MinKomp[[Stanowisko / Position ]:[Stanowisko / Position ]],0)))</f>
        <v>n/a</v>
      </c>
      <c r="EF248" s="190" t="str">
        <f>IF(INDEX(tab_MinKomp[Testy czystości / Reinheitstests],MATCH($B247,tab_MinKomp[[Stanowisko / Position ]:[Stanowisko / Position ]],0))="n/a","n/a",EF247-INDEX(tab_MinKomp[Testy czystości / Reinheitstests],MATCH($B247,tab_MinKomp[[Stanowisko / Position ]:[Stanowisko / Position ]],0)))</f>
        <v>n/a</v>
      </c>
      <c r="EG248" s="190" t="str">
        <f>IF(INDEX(tab_MinKomp[Testy czystości / Reinheitstests],MATCH($B247,tab_MinKomp[[Stanowisko / Position ]:[Stanowisko / Position ]],0))="n/a","n/a",EG247-INDEX(tab_MinKomp[Testy czystości / Reinheitstests],MATCH($B247,tab_MinKomp[[Stanowisko / Position ]:[Stanowisko / Position ]],0)))</f>
        <v>n/a</v>
      </c>
      <c r="EH248" s="190" t="str">
        <f>IF(INDEX(tab_MinKomp[Testy czystości / Reinheitstests],MATCH($B247,tab_MinKomp[[Stanowisko / Position ]:[Stanowisko / Position ]],0))="n/a","n/a",EH247-INDEX(tab_MinKomp[Testy czystości / Reinheitstests],MATCH($B247,tab_MinKomp[[Stanowisko / Position ]:[Stanowisko / Position ]],0)))</f>
        <v>n/a</v>
      </c>
      <c r="EI248" s="190" t="str">
        <f>IF(INDEX(tab_MinKomp[Testy czystości / Reinheitstests],MATCH($B247,tab_MinKomp[[Stanowisko / Position ]:[Stanowisko / Position ]],0))="n/a","n/a",EI247-INDEX(tab_MinKomp[Testy czystości / Reinheitstests],MATCH($B247,tab_MinKomp[[Stanowisko / Position ]:[Stanowisko / Position ]],0)))</f>
        <v>n/a</v>
      </c>
      <c r="EJ248" s="190" t="str">
        <f>IF(INDEX(tab_MinKomp[Testy czystości / Reinheitstests],MATCH($B247,tab_MinKomp[[Stanowisko / Position ]:[Stanowisko / Position ]],0))="n/a","n/a",EJ247-INDEX(tab_MinKomp[Testy czystości / Reinheitstests],MATCH($B247,tab_MinKomp[[Stanowisko / Position ]:[Stanowisko / Position ]],0)))</f>
        <v>n/a</v>
      </c>
      <c r="EK248" s="190" t="str">
        <f>IF(INDEX(tab_MinKomp[Testy czystości / Reinheitstests],MATCH($B247,tab_MinKomp[[Stanowisko / Position ]:[Stanowisko / Position ]],0))="n/a","n/a",EK247-INDEX(tab_MinKomp[Testy czystości / Reinheitstests],MATCH($B247,tab_MinKomp[[Stanowisko / Position ]:[Stanowisko / Position ]],0)))</f>
        <v>n/a</v>
      </c>
      <c r="EL248" s="190" t="str">
        <f>IF(INDEX(tab_MinKomp[Testy czystości / Reinheitstests],MATCH($B247,tab_MinKomp[[Stanowisko / Position ]:[Stanowisko / Position ]],0))="n/a","n/a",EL247-INDEX(tab_MinKomp[Testy czystości / Reinheitstests],MATCH($B247,tab_MinKomp[[Stanowisko / Position ]:[Stanowisko / Position ]],0)))</f>
        <v>n/a</v>
      </c>
      <c r="EM248" s="190" t="str">
        <f>IF(INDEX(tab_MinKomp[Testy czystości / Reinheitstests],MATCH($B247,tab_MinKomp[[Stanowisko / Position ]:[Stanowisko / Position ]],0))="n/a","n/a",EM247-INDEX(tab_MinKomp[Testy czystości / Reinheitstests],MATCH($B247,tab_MinKomp[[Stanowisko / Position ]:[Stanowisko / Position ]],0)))</f>
        <v>n/a</v>
      </c>
      <c r="EN248" s="190" t="str">
        <f>IF(INDEX(tab_MinKomp[Testy czystości / Reinheitstests],MATCH($B247,tab_MinKomp[[Stanowisko / Position ]:[Stanowisko / Position ]],0))="n/a","n/a",EN247-INDEX(tab_MinKomp[Testy czystości / Reinheitstests],MATCH($B247,tab_MinKomp[[Stanowisko / Position ]:[Stanowisko / Position ]],0)))</f>
        <v>n/a</v>
      </c>
      <c r="EO248" s="194" t="str">
        <f>IF(INDEX(tab_MinKomp[Konserwacja Rep],MATCH($B247,tab_MinKomp[[Stanowisko / Position ]:[Stanowisko / Position ]],0))="n/a","n/a",EO247-INDEX(tab_MinKomp[Konserwacja Rep],MATCH($B247,tab_MinKomp[[Stanowisko / Position ]:[Stanowisko / Position ]],0)))</f>
        <v>n/a</v>
      </c>
      <c r="EP248" s="194" t="str">
        <f>IF(INDEX(tab_MinKomp[[Konserwacja Engel ]],MATCH($B247,tab_MinKomp[[Stanowisko / Position ]:[Stanowisko / Position ]],0))="n/a","n/a",EP247-INDEX(tab_MinKomp[[Konserwacja Engel ]],MATCH($B247,tab_MinKomp[[Stanowisko / Position ]:[Stanowisko / Position ]],0)))</f>
        <v>n/a</v>
      </c>
      <c r="EQ248" s="194" t="str">
        <f>IF(INDEX(tab_MinKomp[Konserwacja B 50],MATCH($B247,tab_MinKomp[[Stanowisko / Position ]:[Stanowisko / Position ]],0))="n/a","n/a",EQ247-INDEX(tab_MinKomp[Konserwacja B 50],MATCH($B247,tab_MinKomp[[Stanowisko / Position ]:[Stanowisko / Position ]],0)))</f>
        <v>n/a</v>
      </c>
      <c r="ER248" s="194" t="str">
        <f>IF(INDEX(tab_MinKomp[[Konserwacja EOL ]],MATCH($B247,tab_MinKomp[[Stanowisko / Position ]:[Stanowisko / Position ]],0))="n/a","n/a",ER247-INDEX(tab_MinKomp[[Konserwacja EOL ]],MATCH($B247,tab_MinKomp[[Stanowisko / Position ]:[Stanowisko / Position ]],0)))</f>
        <v>n/a</v>
      </c>
      <c r="ES248" s="194" t="str">
        <f>IF(INDEX(tab_MinKomp[Konserwacja Branson],MATCH($B247,tab_MinKomp[[Stanowisko / Position ]:[Stanowisko / Position ]],0))="n/a","n/a",ES247-INDEX(tab_MinKomp[Konserwacja Branson],MATCH($B247,tab_MinKomp[[Stanowisko / Position ]:[Stanowisko / Position ]],0)))</f>
        <v>n/a</v>
      </c>
      <c r="ET248" s="194" t="str">
        <f>IF(INDEX(tab_MinKomp[Konserwacja coolery],MATCH($B247,tab_MinKomp[[Stanowisko / Position ]:[Stanowisko / Position ]],0))="n/a","n/a",ET247-INDEX(tab_MinKomp[Konserwacja coolery],MATCH($B247,tab_MinKomp[[Stanowisko / Position ]:[Stanowisko / Position ]],0)))</f>
        <v>n/a</v>
      </c>
      <c r="EU248" s="194" t="str">
        <f>IF(INDEX(tab_MinKomp[Konserwacja piecy],MATCH($B247,tab_MinKomp[[Stanowisko / Position ]:[Stanowisko / Position ]],0))="n/a","n/a",EU247-INDEX(tab_MinKomp[Konserwacja piecy],MATCH($B247,tab_MinKomp[[Stanowisko / Position ]:[Stanowisko / Position ]],0)))</f>
        <v>n/a</v>
      </c>
      <c r="EV248" s="194" t="str">
        <f>IF(INDEX(tab_MinKomp[Rysunek techniczny- czytanie],MATCH($B247,tab_MinKomp[[Stanowisko / Position ]:[Stanowisko / Position ]],0))="n/a","n/a",EV247-INDEX(tab_MinKomp[Rysunek techniczny- czytanie],MATCH($B247,tab_MinKomp[[Stanowisko / Position ]:[Stanowisko / Position ]],0)))</f>
        <v>n/a</v>
      </c>
      <c r="EW248" s="194" t="str">
        <f>IF(INDEX(tab_MinKomp[Elektryka],MATCH($B247,tab_MinKomp[[Stanowisko / Position ]:[Stanowisko / Position ]],0))="n/a","n/a",EW247-INDEX(tab_MinKomp[Elektryka],MATCH($B247,tab_MinKomp[[Stanowisko / Position ]:[Stanowisko / Position ]],0)))</f>
        <v>n/a</v>
      </c>
      <c r="EX248" s="194" t="str">
        <f>IF(INDEX(tab_MinKomp[Pneumatyka],MATCH($B247,tab_MinKomp[[Stanowisko / Position ]:[Stanowisko / Position ]],0))="n/a","n/a",EX247-INDEX(tab_MinKomp[Pneumatyka],MATCH($B247,tab_MinKomp[[Stanowisko / Position ]:[Stanowisko / Position ]],0)))</f>
        <v>n/a</v>
      </c>
      <c r="EY248" s="194" t="str">
        <f>IF(INDEX(tab_MinKomp[[Hydraulika ]],MATCH($B247,tab_MinKomp[[Stanowisko / Position ]:[Stanowisko / Position ]],0))="n/a","n/a",EY247-INDEX(tab_MinKomp[[Hydraulika ]],MATCH($B247,tab_MinKomp[[Stanowisko / Position ]:[Stanowisko / Position ]],0)))</f>
        <v>n/a</v>
      </c>
      <c r="EZ248" s="194" t="str">
        <f>IF(INDEX(tab_MinKomp[Podciśnienie],MATCH($B247,tab_MinKomp[[Stanowisko / Position ]:[Stanowisko / Position ]],0))="n/a","n/a",EZ247-INDEX(tab_MinKomp[Podciśnienie],MATCH($B247,tab_MinKomp[[Stanowisko / Position ]:[Stanowisko / Position ]],0)))</f>
        <v>n/a</v>
      </c>
      <c r="FA248" s="194" t="str">
        <f>IF(INDEX(tab_MinKomp[Usuwanie awarii],MATCH($B247,tab_MinKomp[[Stanowisko / Position ]:[Stanowisko / Position ]],0))="n/a","n/a",FA247-INDEX(tab_MinKomp[Usuwanie awarii],MATCH($B247,tab_MinKomp[[Stanowisko / Position ]:[Stanowisko / Position ]],0)))</f>
        <v>n/a</v>
      </c>
      <c r="FB248" s="194" t="str">
        <f>IF(INDEX(tab_MinKomp[Obsługa robotów],MATCH($B247,tab_MinKomp[[Stanowisko / Position ]:[Stanowisko / Position ]],0))="n/a","n/a",FB247-INDEX(tab_MinKomp[Obsługa robotów],MATCH($B247,tab_MinKomp[[Stanowisko / Position ]:[Stanowisko / Position ]],0)))</f>
        <v>n/a</v>
      </c>
      <c r="FC248" s="194" t="str">
        <f>IF(INDEX(tab_MinKomp[Obsługa sterowania maszyny],MATCH($B247,tab_MinKomp[[Stanowisko / Position ]:[Stanowisko / Position ]],0))="n/a","n/a",FC247-INDEX(tab_MinKomp[Obsługa sterowania maszyny],MATCH($B247,tab_MinKomp[[Stanowisko / Position ]:[Stanowisko / Position ]],0)))</f>
        <v>n/a</v>
      </c>
      <c r="FD248" s="194" t="str">
        <f>IF(INDEX(tab_MinKomp[Usuwanie przyczyn żródłowych],MATCH($B247,tab_MinKomp[[Stanowisko / Position ]:[Stanowisko / Position ]],0))="n/a","n/a",FD247-INDEX(tab_MinKomp[Usuwanie przyczyn żródłowych],MATCH($B247,tab_MinKomp[[Stanowisko / Position ]:[Stanowisko / Position ]],0)))</f>
        <v>n/a</v>
      </c>
      <c r="FE248" s="194" t="str">
        <f>IF(INDEX(tab_MinKomp[Cmms stosowanie],MATCH($B247,tab_MinKomp[[Stanowisko / Position ]:[Stanowisko / Position ]],0))="n/a","n/a",FE247-INDEX(tab_MinKomp[Cmms stosowanie],MATCH($B247,tab_MinKomp[[Stanowisko / Position ]:[Stanowisko / Position ]],0)))</f>
        <v>n/a</v>
      </c>
      <c r="FF248" s="190" t="str">
        <f>IF(INDEX(tab_MinKomp[Testy czystości / Reinheitstests],MATCH($B247,tab_MinKomp[[Stanowisko / Position ]:[Stanowisko / Position ]],0))="n/a","n/a",FF247-INDEX(tab_MinKomp[Testy czystości / Reinheitstests],MATCH($B247,tab_MinKomp[[Stanowisko / Position ]:[Stanowisko / Position ]],0)))</f>
        <v>n/a</v>
      </c>
      <c r="FG248" s="194" t="str">
        <f>IF(INDEX(tab_MinKomp[Czyszczenie form plastikowych],MATCH($B247,tab_MinKomp[[Stanowisko / Position ]:[Stanowisko / Position ]],0))="n/a","n/a",FG247-INDEX(tab_MinKomp[Czyszczenie form plastikowych],MATCH($B247,tab_MinKomp[[Stanowisko / Position ]:[Stanowisko / Position ]],0)))</f>
        <v>n/a</v>
      </c>
      <c r="FH248" s="194" t="str">
        <f>IF(INDEX(tab_MinKomp[Wymiana form plastik],MATCH($B247,tab_MinKomp[[Stanowisko / Position ]:[Stanowisko / Position ]],0))="n/a","n/a",FH247-INDEX(tab_MinKomp[Wymiana form plastik],MATCH($B247,tab_MinKomp[[Stanowisko / Position ]:[Stanowisko / Position ]],0)))</f>
        <v>n/a</v>
      </c>
      <c r="FI248" s="194" t="str">
        <f>IF(INDEX(tab_MinKomp[Wymiana form guma],MATCH($B247,tab_MinKomp[[Stanowisko / Position ]:[Stanowisko / Position ]],0))="n/a","n/a",FI247-INDEX(tab_MinKomp[Wymiana form guma],MATCH($B247,tab_MinKomp[[Stanowisko / Position ]:[Stanowisko / Position ]],0)))</f>
        <v>n/a</v>
      </c>
      <c r="FJ248" s="194" t="str">
        <f>IF(INDEX(tab_MinKomp[Konserwacja KK],MATCH($B247,tab_MinKomp[[Stanowisko / Position ]:[Stanowisko / Position ]],0))="n/a","n/a",FJ247-INDEX(tab_MinKomp[Konserwacja KK],MATCH($B247,tab_MinKomp[[Stanowisko / Position ]:[Stanowisko / Position ]],0)))</f>
        <v>n/a</v>
      </c>
      <c r="FK248" s="194" t="str">
        <f>IF(INDEX(tab_MinKomp[Konserwacja form guma],MATCH($B247,tab_MinKomp[[Stanowisko / Position ]:[Stanowisko / Position ]],0))="n/a","n/a",FK247-INDEX(tab_MinKomp[Konserwacja form guma],MATCH($B247,tab_MinKomp[[Stanowisko / Position ]:[Stanowisko / Position ]],0)))</f>
        <v>n/a</v>
      </c>
      <c r="FL248" s="194" t="str">
        <f>IF(INDEX(tab_MinKomp[Konserwacja form plastiki],MATCH($B247,tab_MinKomp[[Stanowisko / Position ]:[Stanowisko / Position ]],0))="n/a","n/a",FL247-INDEX(tab_MinKomp[Konserwacja form plastiki],MATCH($B247,tab_MinKomp[[Stanowisko / Position ]:[Stanowisko / Position ]],0)))</f>
        <v>n/a</v>
      </c>
      <c r="FM248" s="194" t="str">
        <f>IF(INDEX(tab_MinKomp[Konserwacja Gorącego Kanału],MATCH($B247,tab_MinKomp[[Stanowisko / Position ]:[Stanowisko / Position ]],0))="n/a","n/a",FM247-INDEX(tab_MinKomp[Konserwacja Gorącego Kanału],MATCH($B247,tab_MinKomp[[Stanowisko / Position ]:[Stanowisko / Position ]],0)))</f>
        <v>n/a</v>
      </c>
      <c r="FN248" s="194" t="str">
        <f>IF(INDEX(tab_MinKomp[MS Office (Excel)],MATCH($B247,tab_MinKomp[[Stanowisko / Position ]:[Stanowisko / Position ]],0))="n/a","n/a",FN247-INDEX(tab_MinKomp[MS Office (Excel)],MATCH($B247,tab_MinKomp[[Stanowisko / Position ]:[Stanowisko / Position ]],0)))</f>
        <v>n/a</v>
      </c>
      <c r="FO248" s="194" t="str">
        <f>IF(INDEX(tab_MinKomp[MS Office (Word)],MATCH($B247,tab_MinKomp[[Stanowisko / Position ]:[Stanowisko / Position ]],0))="n/a","n/a",FO247-INDEX(tab_MinKomp[MS Office (Word)],MATCH($B247,tab_MinKomp[[Stanowisko / Position ]:[Stanowisko / Position ]],0)))</f>
        <v>n/a</v>
      </c>
      <c r="FP248" s="194" t="str">
        <f>IF(INDEX(tab_MinKomp[MS Office (Power Point)],MATCH($B247,tab_MinKomp[[Stanowisko / Position ]:[Stanowisko / Position ]],0))="n/a","n/a",FP247-INDEX(tab_MinKomp[MS Office (Power Point)],MATCH($B247,tab_MinKomp[[Stanowisko / Position ]:[Stanowisko / Position ]],0)))</f>
        <v>n/a</v>
      </c>
      <c r="FQ248" s="196" t="str">
        <f>IF(INDEX(tab_MinKomp[Język angielski / Englisch],MATCH($B247,tab_MinKomp[[Stanowisko / Position ]:[Stanowisko / Position ]],0))="n/a","n/a",FQ247-INDEX(tab_MinKomp[Język angielski / Englisch],MATCH($B247,tab_MinKomp[[Stanowisko / Position ]:[Stanowisko / Position ]],0)))</f>
        <v>n/a</v>
      </c>
      <c r="FR248" s="196" t="str">
        <f>IF(INDEX(tab_MinKomp[Język niemiecki / Deutsch],MATCH($B247,tab_MinKomp[[Stanowisko / Position ]:[Stanowisko / Position ]],0))="n/a","n/a",FR247-INDEX(tab_MinKomp[Język niemiecki / Deutsch],MATCH($B247,tab_MinKomp[[Stanowisko / Position ]:[Stanowisko / Position ]],0)))</f>
        <v>n/a</v>
      </c>
      <c r="FS248" s="194">
        <f>IF(INDEX(tab_MinKomp[Zarządzanie dokumentacją procesową / Process dokumentation management],MATCH($B247,tab_MinKomp[[Stanowisko / Position ]:[Stanowisko / Position ]],0))="n/a","n/a",FS247-INDEX(tab_MinKomp[Zarządzanie dokumentacją procesową / Process dokumentation management],MATCH($B247,tab_MinKomp[[Stanowisko / Position ]:[Stanowisko / Position ]],0)))</f>
        <v>0</v>
      </c>
      <c r="FT248" s="194">
        <f>IF(INDEX(tab_MinKomp[Znajomość procesów z obszaru / Kenntiss der prozesse in dem Bereich],MATCH($B247,tab_MinKomp[[Stanowisko / Position ]:[Stanowisko / Position ]],0))="n/a","n/a",FT247-INDEX(tab_MinKomp[Znajomość procesów z obszaru / Kenntiss der prozesse in dem Bereich],MATCH($B247,tab_MinKomp[[Stanowisko / Position ]:[Stanowisko / Position ]],0)))</f>
        <v>0</v>
      </c>
      <c r="FU248" s="194">
        <f>IF(INDEX(tab_MinKomp[optymalizacja procesów / Prozessoptymalisierung],MATCH($B247,tab_MinKomp[[Stanowisko / Position ]:[Stanowisko / Position ]],0))="n/a","n/a",FU247-INDEX(tab_MinKomp[optymalizacja procesów / Prozessoptymalisierung],MATCH($B247,tab_MinKomp[[Stanowisko / Position ]:[Stanowisko / Position ]],0)))</f>
        <v>0</v>
      </c>
      <c r="FV248" s="194">
        <f>IF(INDEX(tab_MinKomp[Umiejętności szkoleniowe / Trainingsfähigkeiten],MATCH($B247,tab_MinKomp[[Stanowisko / Position ]:[Stanowisko / Position ]],0))="n/a","n/a",FV247-INDEX(tab_MinKomp[Umiejętności szkoleniowe / Trainingsfähigkeiten],MATCH($B247,tab_MinKomp[[Stanowisko / Position ]:[Stanowisko / Position ]],0)))</f>
        <v>0</v>
      </c>
      <c r="FW248" s="194">
        <f>IF(INDEX(tab_MinKomp[Analityczne myślenie, podejście / Analitysches Denken, Einstellung],MATCH($B247,tab_MinKomp[[Stanowisko / Position ]:[Stanowisko / Position ]],0))="n/a","n/a",FW247-INDEX(tab_MinKomp[Analityczne myślenie, podejście / Analitysches Denken, Einstellung],MATCH($B247,tab_MinKomp[[Stanowisko / Position ]:[Stanowisko / Position ]],0)))</f>
        <v>0</v>
      </c>
      <c r="FX248" s="194">
        <f>IF(INDEX(tab_MinKomp[Dokładność, precyzja w dzialaniu / Genauigkeit, Präzision in die Arbeit],MATCH($B247,tab_MinKomp[[Stanowisko / Position ]:[Stanowisko / Position ]],0))="n/a","n/a",FX247-INDEX(tab_MinKomp[Dokładność, precyzja w dzialaniu / Genauigkeit, Präzision in die Arbeit],MATCH($B247,tab_MinKomp[[Stanowisko / Position ]:[Stanowisko / Position ]],0)))</f>
        <v>0</v>
      </c>
      <c r="FY248" s="194">
        <f>IF(INDEX(tab_MinKomp[Dyspozycyjność / Verfügbarkeit],MATCH($B247,tab_MinKomp[[Stanowisko / Position ]:[Stanowisko / Position ]],0))="n/a","n/a",FY247-INDEX(tab_MinKomp[Dyspozycyjność / Verfügbarkeit],MATCH($B247,tab_MinKomp[[Stanowisko / Position ]:[Stanowisko / Position ]],0)))</f>
        <v>0</v>
      </c>
      <c r="FZ248" s="194">
        <f>IF(INDEX(tab_MinKomp[Zaangażowanie / 
Engagement],MATCH($B247,tab_MinKomp[[Stanowisko / Position ]:[Stanowisko / Position ]],0))="n/a","n/a",FZ247-INDEX(tab_MinKomp[Zaangażowanie / 
Engagement],MATCH($B247,tab_MinKomp[[Stanowisko / Position ]:[Stanowisko / Position ]],0)))</f>
        <v>0</v>
      </c>
      <c r="GA248" s="194" t="str">
        <f>IF(INDEX(tab_MinKomp[Konserwacja form guma],MATCH($B247,tab_MinKomp[[Stanowisko / Position ]:[Stanowisko / Position ]],0))="n/a","n/a",GA247-INDEX(tab_MinKomp[Konserwacja form guma],MATCH($B247,tab_MinKomp[[Stanowisko / Position ]:[Stanowisko / Position ]],0)))</f>
        <v>n/a</v>
      </c>
      <c r="GB248" s="194" t="str">
        <f>IF(INDEX(tab_MinKomp[Konserwacja form plastiki],MATCH($B247,tab_MinKomp[[Stanowisko / Position ]:[Stanowisko / Position ]],0))="n/a","n/a",GB247-INDEX(tab_MinKomp[Konserwacja form plastiki],MATCH($B247,tab_MinKomp[[Stanowisko / Position ]:[Stanowisko / Position ]],0)))</f>
        <v>n/a</v>
      </c>
      <c r="GC248" s="194">
        <f>IF(INDEX(tab_MinKomp[Elastyczność w działaniu],MATCH($B247,tab_MinKomp[[Stanowisko / Position ]:[Stanowisko / Position ]],0))="n/a","n/a",GC247-INDEX(tab_MinKomp[Elastyczność w działaniu],MATCH($B247,tab_MinKomp[[Stanowisko / Position ]:[Stanowisko / Position ]],0)))</f>
        <v>0</v>
      </c>
      <c r="GD248" s="194">
        <f>IF(INDEX(tab_MinKomp[Komunikatywność],MATCH($B247,tab_MinKomp[[Stanowisko / Position ]:[Stanowisko / Position ]],0))="n/a","n/a",GD247-INDEX(tab_MinKomp[Komunikatywność],MATCH($B247,tab_MinKomp[[Stanowisko / Position ]:[Stanowisko / Position ]],0)))</f>
        <v>0</v>
      </c>
      <c r="GE248" s="193" t="str">
        <f>IF(INDEX(tab_MinKomp[Motywowanie i budowanie zaangażowania zespołu],MATCH($B247,tab_MinKomp[[Stanowisko / Position ]:[Stanowisko / Position ]],0))="n/a","n/a",GE247-INDEX(tab_MinKomp[Motywowanie i budowanie zaangażowania zespołu],MATCH($B247,tab_MinKomp[[Stanowisko / Position ]:[Stanowisko / Position ]],0)))</f>
        <v>n/a</v>
      </c>
      <c r="GF248" s="186" t="s">
        <v>248</v>
      </c>
      <c r="GG248" s="186" t="s">
        <v>248</v>
      </c>
      <c r="GH248" s="186" t="s">
        <v>248</v>
      </c>
      <c r="GI248" s="186" t="s">
        <v>248</v>
      </c>
      <c r="GJ248" s="186" t="s">
        <v>248</v>
      </c>
      <c r="GK248" s="186" t="s">
        <v>248</v>
      </c>
      <c r="GL248" s="186" t="s">
        <v>248</v>
      </c>
      <c r="GM248" s="186" t="s">
        <v>248</v>
      </c>
      <c r="GN248" s="186" t="s">
        <v>248</v>
      </c>
      <c r="GO248" s="186" t="s">
        <v>248</v>
      </c>
      <c r="GP248" s="186" t="s">
        <v>248</v>
      </c>
      <c r="GQ248" s="186" t="s">
        <v>248</v>
      </c>
      <c r="GR248" s="186" t="s">
        <v>248</v>
      </c>
      <c r="GS248" s="186" t="s">
        <v>248</v>
      </c>
      <c r="GT248" s="186" t="s">
        <v>248</v>
      </c>
      <c r="GU248" s="186" t="s">
        <v>248</v>
      </c>
      <c r="GV248" s="186" t="s">
        <v>248</v>
      </c>
      <c r="GW248" s="186" t="s">
        <v>248</v>
      </c>
      <c r="GX248" s="186" t="s">
        <v>248</v>
      </c>
      <c r="GY248" s="186" t="s">
        <v>248</v>
      </c>
      <c r="GZ248" s="261" t="s">
        <v>248</v>
      </c>
      <c r="HA248" s="261" t="s">
        <v>248</v>
      </c>
      <c r="HB248" s="191">
        <f>SUM(G248:GE248)/(HB247-(SUM(G248:GE248)))</f>
        <v>-2.3255813953488372E-2</v>
      </c>
    </row>
    <row r="249" spans="1:210" ht="24.9" customHeight="1" x14ac:dyDescent="0.3">
      <c r="A249" s="105" t="s">
        <v>321</v>
      </c>
      <c r="B249" s="105" t="s">
        <v>315</v>
      </c>
      <c r="C249" s="105" t="s">
        <v>381</v>
      </c>
      <c r="D249" s="105">
        <v>1015</v>
      </c>
      <c r="E249" s="394" t="s">
        <v>508</v>
      </c>
      <c r="F249" s="185" t="s">
        <v>374</v>
      </c>
      <c r="G249" s="186">
        <v>2</v>
      </c>
      <c r="H249" s="186">
        <v>1</v>
      </c>
      <c r="I249" s="186">
        <v>2</v>
      </c>
      <c r="J249" s="186">
        <v>1</v>
      </c>
      <c r="K249" s="186">
        <v>1</v>
      </c>
      <c r="L249" s="186" t="s">
        <v>248</v>
      </c>
      <c r="M249" s="186" t="s">
        <v>248</v>
      </c>
      <c r="N249" s="186" t="s">
        <v>248</v>
      </c>
      <c r="O249" s="186">
        <v>1</v>
      </c>
      <c r="P249" s="186">
        <v>1</v>
      </c>
      <c r="Q249" s="186" t="s">
        <v>248</v>
      </c>
      <c r="R249" s="186" t="s">
        <v>248</v>
      </c>
      <c r="S249" s="186" t="s">
        <v>248</v>
      </c>
      <c r="T249" s="186" t="s">
        <v>248</v>
      </c>
      <c r="U249" s="186" t="s">
        <v>248</v>
      </c>
      <c r="V249" s="186" t="s">
        <v>248</v>
      </c>
      <c r="W249" s="186" t="s">
        <v>248</v>
      </c>
      <c r="X249" s="186" t="s">
        <v>248</v>
      </c>
      <c r="Y249" s="186" t="s">
        <v>248</v>
      </c>
      <c r="Z249" s="186" t="s">
        <v>248</v>
      </c>
      <c r="AA249" s="186" t="s">
        <v>248</v>
      </c>
      <c r="AB249" s="186" t="s">
        <v>248</v>
      </c>
      <c r="AC249" s="186" t="s">
        <v>248</v>
      </c>
      <c r="AD249" s="186" t="s">
        <v>248</v>
      </c>
      <c r="AE249" s="186" t="s">
        <v>248</v>
      </c>
      <c r="AF249" s="186" t="s">
        <v>248</v>
      </c>
      <c r="AG249" s="186" t="s">
        <v>248</v>
      </c>
      <c r="AH249" s="186" t="s">
        <v>248</v>
      </c>
      <c r="AI249" s="186" t="s">
        <v>248</v>
      </c>
      <c r="AJ249" s="186" t="s">
        <v>248</v>
      </c>
      <c r="AK249" s="186" t="s">
        <v>248</v>
      </c>
      <c r="AL249" s="186">
        <v>1</v>
      </c>
      <c r="AM249" s="186" t="s">
        <v>248</v>
      </c>
      <c r="AN249" s="186" t="s">
        <v>248</v>
      </c>
      <c r="AO249" s="186">
        <v>1</v>
      </c>
      <c r="AP249" s="186" t="s">
        <v>248</v>
      </c>
      <c r="AQ249" s="186">
        <v>1</v>
      </c>
      <c r="AR249" s="186" t="s">
        <v>248</v>
      </c>
      <c r="AS249" s="186" t="s">
        <v>248</v>
      </c>
      <c r="AT249" s="186" t="s">
        <v>248</v>
      </c>
      <c r="AU249" s="186" t="s">
        <v>248</v>
      </c>
      <c r="AV249" s="186">
        <v>2</v>
      </c>
      <c r="AW249" s="186">
        <v>1</v>
      </c>
      <c r="AX249" s="186" t="s">
        <v>248</v>
      </c>
      <c r="AY249" s="186" t="s">
        <v>248</v>
      </c>
      <c r="AZ249" s="186" t="s">
        <v>248</v>
      </c>
      <c r="BA249" s="186" t="s">
        <v>248</v>
      </c>
      <c r="BB249" s="186" t="s">
        <v>248</v>
      </c>
      <c r="BC249" s="186" t="s">
        <v>248</v>
      </c>
      <c r="BD249" s="186" t="s">
        <v>248</v>
      </c>
      <c r="BE249" s="186" t="s">
        <v>248</v>
      </c>
      <c r="BF249" s="186" t="s">
        <v>248</v>
      </c>
      <c r="BG249" s="186" t="s">
        <v>248</v>
      </c>
      <c r="BH249" s="186" t="s">
        <v>248</v>
      </c>
      <c r="BI249" s="186" t="s">
        <v>248</v>
      </c>
      <c r="BJ249" s="186" t="s">
        <v>248</v>
      </c>
      <c r="BK249" s="186" t="s">
        <v>248</v>
      </c>
      <c r="BL249" s="186" t="s">
        <v>248</v>
      </c>
      <c r="BM249" s="186" t="s">
        <v>248</v>
      </c>
      <c r="BN249" s="186" t="s">
        <v>248</v>
      </c>
      <c r="BO249" s="186" t="s">
        <v>248</v>
      </c>
      <c r="BP249" s="186" t="s">
        <v>248</v>
      </c>
      <c r="BQ249" s="186">
        <v>2</v>
      </c>
      <c r="BR249" s="186" t="s">
        <v>248</v>
      </c>
      <c r="BS249" s="186">
        <v>2</v>
      </c>
      <c r="BT249" s="186" t="s">
        <v>248</v>
      </c>
      <c r="BU249" s="186">
        <v>2</v>
      </c>
      <c r="BV249" s="186" t="s">
        <v>248</v>
      </c>
      <c r="BW249" s="186">
        <v>2</v>
      </c>
      <c r="BX249" s="186">
        <v>1</v>
      </c>
      <c r="BY249" s="186">
        <v>2</v>
      </c>
      <c r="BZ249" s="186">
        <v>2</v>
      </c>
      <c r="CA249" s="186" t="s">
        <v>248</v>
      </c>
      <c r="CB249" s="186">
        <v>1</v>
      </c>
      <c r="CC249" s="186" t="s">
        <v>248</v>
      </c>
      <c r="CD249" s="186">
        <v>2</v>
      </c>
      <c r="CE249" s="186">
        <v>1</v>
      </c>
      <c r="CF249" s="186">
        <v>2</v>
      </c>
      <c r="CG249" s="186">
        <v>1</v>
      </c>
      <c r="CH249" s="186" t="s">
        <v>248</v>
      </c>
      <c r="CI249" s="186" t="s">
        <v>248</v>
      </c>
      <c r="CJ249" s="186" t="s">
        <v>248</v>
      </c>
      <c r="CK249" s="186" t="s">
        <v>248</v>
      </c>
      <c r="CL249" s="186" t="s">
        <v>248</v>
      </c>
      <c r="CM249" s="186" t="s">
        <v>248</v>
      </c>
      <c r="CN249" s="186" t="s">
        <v>248</v>
      </c>
      <c r="CO249" s="186" t="s">
        <v>248</v>
      </c>
      <c r="CP249" s="186" t="s">
        <v>248</v>
      </c>
      <c r="CQ249" s="186" t="s">
        <v>248</v>
      </c>
      <c r="CR249" s="186" t="s">
        <v>248</v>
      </c>
      <c r="CS249" s="186" t="s">
        <v>248</v>
      </c>
      <c r="CT249" s="186" t="s">
        <v>248</v>
      </c>
      <c r="CU249" s="186" t="s">
        <v>248</v>
      </c>
      <c r="CV249" s="186" t="s">
        <v>248</v>
      </c>
      <c r="CW249" s="186">
        <v>2</v>
      </c>
      <c r="CX249" s="186" t="s">
        <v>248</v>
      </c>
      <c r="CY249" s="186" t="s">
        <v>248</v>
      </c>
      <c r="CZ249" s="186" t="s">
        <v>248</v>
      </c>
      <c r="DA249" s="186" t="s">
        <v>248</v>
      </c>
      <c r="DB249" s="186" t="s">
        <v>248</v>
      </c>
      <c r="DC249" s="186" t="s">
        <v>248</v>
      </c>
      <c r="DD249" s="186" t="s">
        <v>248</v>
      </c>
      <c r="DE249" s="186" t="s">
        <v>248</v>
      </c>
      <c r="DF249" s="186">
        <v>1</v>
      </c>
      <c r="DG249" s="186" t="s">
        <v>248</v>
      </c>
      <c r="DH249" s="186" t="s">
        <v>248</v>
      </c>
      <c r="DI249" s="186" t="s">
        <v>248</v>
      </c>
      <c r="DJ249" s="186" t="s">
        <v>248</v>
      </c>
      <c r="DK249" s="186" t="s">
        <v>248</v>
      </c>
      <c r="DL249" s="186" t="s">
        <v>248</v>
      </c>
      <c r="DM249" s="186" t="s">
        <v>248</v>
      </c>
      <c r="DN249" s="186" t="s">
        <v>248</v>
      </c>
      <c r="DO249" s="186" t="s">
        <v>248</v>
      </c>
      <c r="DP249" s="186" t="s">
        <v>248</v>
      </c>
      <c r="DQ249" s="186" t="s">
        <v>248</v>
      </c>
      <c r="DR249" s="186" t="s">
        <v>248</v>
      </c>
      <c r="DS249" s="186" t="s">
        <v>248</v>
      </c>
      <c r="DT249" s="186" t="s">
        <v>248</v>
      </c>
      <c r="DU249" s="186" t="s">
        <v>248</v>
      </c>
      <c r="DV249" s="186" t="s">
        <v>248</v>
      </c>
      <c r="DW249" s="186" t="s">
        <v>248</v>
      </c>
      <c r="DX249" s="186" t="s">
        <v>248</v>
      </c>
      <c r="DY249" s="186" t="s">
        <v>248</v>
      </c>
      <c r="DZ249" s="186" t="s">
        <v>248</v>
      </c>
      <c r="EA249" s="186" t="s">
        <v>248</v>
      </c>
      <c r="EB249" s="186" t="s">
        <v>248</v>
      </c>
      <c r="EC249" s="186" t="s">
        <v>248</v>
      </c>
      <c r="ED249" s="186" t="s">
        <v>248</v>
      </c>
      <c r="EE249" s="186" t="s">
        <v>248</v>
      </c>
      <c r="EF249" s="186" t="s">
        <v>248</v>
      </c>
      <c r="EG249" s="186" t="s">
        <v>248</v>
      </c>
      <c r="EH249" s="186" t="s">
        <v>248</v>
      </c>
      <c r="EI249" s="186" t="s">
        <v>248</v>
      </c>
      <c r="EJ249" s="186" t="s">
        <v>248</v>
      </c>
      <c r="EK249" s="186" t="s">
        <v>248</v>
      </c>
      <c r="EL249" s="184" t="s">
        <v>248</v>
      </c>
      <c r="EM249" s="184" t="s">
        <v>248</v>
      </c>
      <c r="EN249" s="184" t="s">
        <v>248</v>
      </c>
      <c r="EO249" s="186" t="s">
        <v>248</v>
      </c>
      <c r="EP249" s="186" t="s">
        <v>248</v>
      </c>
      <c r="EQ249" s="186" t="s">
        <v>248</v>
      </c>
      <c r="ER249" s="186" t="s">
        <v>248</v>
      </c>
      <c r="ES249" s="186" t="s">
        <v>248</v>
      </c>
      <c r="ET249" s="186" t="s">
        <v>248</v>
      </c>
      <c r="EU249" s="186" t="s">
        <v>248</v>
      </c>
      <c r="EV249" s="186" t="s">
        <v>248</v>
      </c>
      <c r="EW249" s="186" t="s">
        <v>248</v>
      </c>
      <c r="EX249" s="186" t="s">
        <v>248</v>
      </c>
      <c r="EY249" s="186" t="s">
        <v>248</v>
      </c>
      <c r="EZ249" s="186" t="s">
        <v>248</v>
      </c>
      <c r="FA249" s="186" t="s">
        <v>248</v>
      </c>
      <c r="FB249" s="186" t="s">
        <v>248</v>
      </c>
      <c r="FC249" s="186" t="s">
        <v>248</v>
      </c>
      <c r="FD249" s="186" t="s">
        <v>248</v>
      </c>
      <c r="FE249" s="186" t="s">
        <v>248</v>
      </c>
      <c r="FF249" s="186" t="s">
        <v>248</v>
      </c>
      <c r="FG249" s="186" t="s">
        <v>248</v>
      </c>
      <c r="FH249" s="186" t="s">
        <v>248</v>
      </c>
      <c r="FI249" s="186" t="s">
        <v>248</v>
      </c>
      <c r="FJ249" s="186" t="s">
        <v>248</v>
      </c>
      <c r="FK249" s="186" t="s">
        <v>248</v>
      </c>
      <c r="FL249" s="186" t="s">
        <v>248</v>
      </c>
      <c r="FM249" s="186" t="s">
        <v>248</v>
      </c>
      <c r="FN249" s="186" t="s">
        <v>248</v>
      </c>
      <c r="FO249" s="186" t="s">
        <v>248</v>
      </c>
      <c r="FP249" s="186" t="s">
        <v>248</v>
      </c>
      <c r="FQ249" s="187" t="s">
        <v>248</v>
      </c>
      <c r="FR249" s="187" t="s">
        <v>248</v>
      </c>
      <c r="FS249" s="186">
        <v>2</v>
      </c>
      <c r="FT249" s="186">
        <v>2</v>
      </c>
      <c r="FU249" s="186">
        <v>1</v>
      </c>
      <c r="FV249" s="186">
        <v>1</v>
      </c>
      <c r="FW249" s="186">
        <v>1</v>
      </c>
      <c r="FX249" s="186">
        <v>2</v>
      </c>
      <c r="FY249" s="186">
        <v>2</v>
      </c>
      <c r="FZ249" s="186">
        <v>2</v>
      </c>
      <c r="GA249" s="186" t="s">
        <v>248</v>
      </c>
      <c r="GB249" s="186" t="s">
        <v>248</v>
      </c>
      <c r="GC249" s="186">
        <v>2</v>
      </c>
      <c r="GD249" s="186">
        <v>1</v>
      </c>
      <c r="GE249" s="186" t="s">
        <v>248</v>
      </c>
      <c r="GF249" s="186" t="s">
        <v>248</v>
      </c>
      <c r="GG249" s="186" t="s">
        <v>248</v>
      </c>
      <c r="GH249" s="186" t="s">
        <v>248</v>
      </c>
      <c r="GI249" s="186" t="s">
        <v>248</v>
      </c>
      <c r="GJ249" s="186" t="s">
        <v>248</v>
      </c>
      <c r="GK249" s="186" t="s">
        <v>248</v>
      </c>
      <c r="GL249" s="186" t="s">
        <v>248</v>
      </c>
      <c r="GM249" s="186" t="s">
        <v>248</v>
      </c>
      <c r="GN249" s="186" t="s">
        <v>248</v>
      </c>
      <c r="GO249" s="186" t="s">
        <v>248</v>
      </c>
      <c r="GP249" s="186" t="s">
        <v>248</v>
      </c>
      <c r="GQ249" s="186" t="s">
        <v>248</v>
      </c>
      <c r="GR249" s="186" t="s">
        <v>248</v>
      </c>
      <c r="GS249" s="186" t="s">
        <v>248</v>
      </c>
      <c r="GT249" s="186" t="s">
        <v>248</v>
      </c>
      <c r="GU249" s="186" t="s">
        <v>248</v>
      </c>
      <c r="GV249" s="186" t="s">
        <v>248</v>
      </c>
      <c r="GW249" s="186" t="s">
        <v>248</v>
      </c>
      <c r="GX249" s="186" t="s">
        <v>248</v>
      </c>
      <c r="GY249" s="186" t="s">
        <v>248</v>
      </c>
      <c r="GZ249" s="261" t="s">
        <v>248</v>
      </c>
      <c r="HA249" s="261" t="s">
        <v>248</v>
      </c>
      <c r="HB249" s="188">
        <f t="shared" ref="HB249" si="70">SUM(G249:GE249)</f>
        <v>54</v>
      </c>
    </row>
    <row r="250" spans="1:210" ht="24.9" customHeight="1" thickBot="1" x14ac:dyDescent="0.35">
      <c r="A250" s="108" t="str">
        <f t="shared" ref="A250" si="71">A249</f>
        <v>Prod.-Q-5</v>
      </c>
      <c r="B250" s="108" t="str">
        <f t="shared" ref="B250" si="72">B249</f>
        <v>Pracownik Produkcji</v>
      </c>
      <c r="C250" s="108" t="str">
        <f t="shared" ref="C250" si="73">C249</f>
        <v>MJ</v>
      </c>
      <c r="D250" s="108">
        <f t="shared" ref="D250" si="74">D249</f>
        <v>1015</v>
      </c>
      <c r="E250" s="395"/>
      <c r="F250" s="189" t="s">
        <v>375</v>
      </c>
      <c r="G250" s="192">
        <f>IF(INDEX(tab_MinKomp[Przepisy BHP / BHP Vorschriften],MATCH($B249,tab_MinKomp[[Stanowisko / Position ]:[Stanowisko / Position ]],0))="n/a","n/a",G249-INDEX(tab_MinKomp[Przepisy BHP / BHP Vorschriften],MATCH($B249,tab_MinKomp[[Stanowisko / Position ]:[Stanowisko / Position ]],0)))</f>
        <v>0</v>
      </c>
      <c r="H250" s="193">
        <f>IF(INDEX(tab_MinKomp[Przepisy PPOŻ / Brandschutzbestimmungen],MATCH($B249,tab_MinKomp[[Stanowisko / Position ]:[Stanowisko / Position ]],0))="n/a","n/a",H249-INDEX(tab_MinKomp[Przepisy PPOŻ / Brandschutzbestimmungen],MATCH($B249,tab_MinKomp[[Stanowisko / Position ]:[Stanowisko / Position ]],0)))</f>
        <v>0</v>
      </c>
      <c r="I250" s="193">
        <f>IF(INDEX(tab_MinKomp[Ryzyko zawodowe na stanowiskach pracyv/ Berufliche Risiken an Arbeitsstellen],MATCH($B249,tab_MinKomp[[Stanowisko / Position ]:[Stanowisko / Position ]],0))="n/a","n/a",I249-INDEX(tab_MinKomp[Ryzyko zawodowe na stanowiskach pracyv/ Berufliche Risiken an Arbeitsstellen],MATCH($B249,tab_MinKomp[[Stanowisko / Position ]:[Stanowisko / Position ]],0)))</f>
        <v>0</v>
      </c>
      <c r="J250" s="193">
        <f>IF(INDEX(tab_MinKomp[Gospodarka substancjami niebezpiecznymi / Gefahrstoffmanagement],MATCH($B249,tab_MinKomp[[Stanowisko / Position ]:[Stanowisko / Position ]],0))="n/a","n/a",J249-INDEX(tab_MinKomp[Gospodarka substancjami niebezpiecznymi / Gefahrstoffmanagement],MATCH($B249,tab_MinKomp[[Stanowisko / Position ]:[Stanowisko / Position ]],0)))</f>
        <v>0</v>
      </c>
      <c r="K250" s="193">
        <f>IF(INDEX(tab_MinKomp[Gospodarka odpadami / Abfallwirtschaft],MATCH($B249,tab_MinKomp[[Stanowisko / Position ]:[Stanowisko / Position ]],0))="n/a","n/a",K249-INDEX(tab_MinKomp[Gospodarka odpadami / Abfallwirtschaft],MATCH($B249,tab_MinKomp[[Stanowisko / Position ]:[Stanowisko / Position ]],0)))</f>
        <v>0</v>
      </c>
      <c r="L250" s="194" t="str">
        <f>IF(INDEX(tab_MinKomp[Przepisy kodeksu pracy / Bestimmungen des Arbeitsgesetzes],MATCH($B249,tab_MinKomp[[Stanowisko / Position ]:[Stanowisko / Position ]],0))="n/a","n/a",L249-INDEX(tab_MinKomp[Przepisy kodeksu pracy / Bestimmungen des Arbeitsgesetzes],MATCH($B249,tab_MinKomp[[Stanowisko / Position ]:[Stanowisko / Position ]],0)))</f>
        <v>n/a</v>
      </c>
      <c r="M250" s="195" t="str">
        <f>IF(INDEX(tab_MinKomp[Przepisy o ub.społ. ZUS  / Sozialversicherungsvorschriften],MATCH($B249,tab_MinKomp[[Stanowisko / Position ]:[Stanowisko / Position ]],0))="n/a","n/a",M249-INDEX(tab_MinKomp[Przepisy o ub.społ. ZUS  / Sozialversicherungsvorschriften],MATCH($B249,tab_MinKomp[[Stanowisko / Position ]:[Stanowisko / Position ]],0)))</f>
        <v>n/a</v>
      </c>
      <c r="N250" s="194" t="str">
        <f>IF(INDEX(tab_MinKomp[PRZEPISY O PDOF /persönlich Einkommensteuergesetz ],MATCH($B249,tab_MinKomp[[Stanowisko / Position ]:[Stanowisko / Position ]],0))="n/a","n/a",N249-INDEX(tab_MinKomp[PRZEPISY O PDOF /persönlich Einkommensteuergesetz ],MATCH($B249,tab_MinKomp[[Stanowisko / Position ]:[Stanowisko / Position ]],0)))</f>
        <v>n/a</v>
      </c>
      <c r="O250" s="194">
        <f>IF(INDEX(tab_MinKomp[Regulamin pracy / Arbeitsordnung],MATCH($B249,tab_MinKomp[[Stanowisko / Position ]:[Stanowisko / Position ]],0))="n/a","n/a",O249-INDEX(tab_MinKomp[Regulamin pracy / Arbeitsordnung],MATCH($B249,tab_MinKomp[[Stanowisko / Position ]:[Stanowisko / Position ]],0)))</f>
        <v>0</v>
      </c>
      <c r="P250" s="194">
        <f>IF(INDEX(tab_MinKomp[Regulamin wynagradzania / Vergütungsordnung],MATCH($B249,tab_MinKomp[[Stanowisko / Position ]:[Stanowisko / Position ]],0))="n/a","n/a",P249-INDEX(tab_MinKomp[Regulamin wynagradzania / Vergütungsordnung],MATCH($B249,tab_MinKomp[[Stanowisko / Position ]:[Stanowisko / Position ]],0)))</f>
        <v>0</v>
      </c>
      <c r="Q250" s="194" t="str">
        <f>IF(INDEX(tab_MinKomp[System R2PŁATNIK PRO: Płace / Lohnabrechnung],MATCH($B249,tab_MinKomp[[Stanowisko / Position ]:[Stanowisko / Position ]],0))="n/a","n/a",Q249-INDEX(tab_MinKomp[System R2PŁATNIK PRO: Płace / Lohnabrechnung],MATCH($B249,tab_MinKomp[[Stanowisko / Position ]:[Stanowisko / Position ]],0)))</f>
        <v>n/a</v>
      </c>
      <c r="R250" s="194" t="str">
        <f>IF(INDEX(tab_MinKomp[SystemR2PŁATNIK PRO: KADRY / Personaldaten],MATCH($B249,tab_MinKomp[[Stanowisko / Position ]:[Stanowisko / Position ]],0))="n/a","n/a",R249-INDEX(tab_MinKomp[SystemR2PŁATNIK PRO: KADRY / Personaldaten],MATCH($B249,tab_MinKomp[[Stanowisko / Position ]:[Stanowisko / Position ]],0)))</f>
        <v>n/a</v>
      </c>
      <c r="S250" s="194" t="str">
        <f>IF(INDEX(tab_MinKomp[SYSTEM R2PŁATNIK PRO: zarządzanie pracownikami / Arbeitsverwaltung],MATCH($B249,tab_MinKomp[[Stanowisko / Position ]:[Stanowisko / Position ]],0))="n/a","n/a",S249-INDEX(tab_MinKomp[SYSTEM R2PŁATNIK PRO: zarządzanie pracownikami / Arbeitsverwaltung],MATCH($B249,tab_MinKomp[[Stanowisko / Position ]:[Stanowisko / Position ]],0)))</f>
        <v>n/a</v>
      </c>
      <c r="T250" s="194" t="str">
        <f>IF(INDEX(tab_MinKomp[Doradztwo, wsparcie personalne / Personalberatung und Unterstützung],MATCH($B249,tab_MinKomp[[Stanowisko / Position ]:[Stanowisko / Position ]],0))="n/a","n/a",T249-INDEX(tab_MinKomp[Doradztwo, wsparcie personalne / Personalberatung und Unterstützung],MATCH($B249,tab_MinKomp[[Stanowisko / Position ]:[Stanowisko / Position ]],0)))</f>
        <v>n/a</v>
      </c>
      <c r="U250" s="194" t="str">
        <f>IF(INDEX(tab_MinKomp[Przepisy o podatku VAT / MwSt.- Gesetz],MATCH($B249,tab_MinKomp[[Stanowisko / Position ]:[Stanowisko / Position ]],0))="n/a","n/a",U249-INDEX(tab_MinKomp[Przepisy o podatku VAT / MwSt.- Gesetz],MATCH($B249,tab_MinKomp[[Stanowisko / Position ]:[Stanowisko / Position ]],0)))</f>
        <v>n/a</v>
      </c>
      <c r="V250" s="194" t="str">
        <f>IF(INDEX(tab_MinKomp[PrzepisyPDOP / geschäftlich Einkommensteuergesetz],MATCH($B249,tab_MinKomp[[Stanowisko / Position ]:[Stanowisko / Position ]],0))="n/a","n/a",V249-INDEX(tab_MinKomp[PrzepisyPDOP / geschäftlich Einkommensteuergesetz],MATCH($B249,tab_MinKomp[[Stanowisko / Position ]:[Stanowisko / Position ]],0)))</f>
        <v>n/a</v>
      </c>
      <c r="W250" s="194" t="str">
        <f>IF(INDEX(tab_MinKomp[System BAAN / FINANSE (FIBU)],MATCH($B249,tab_MinKomp[[Stanowisko / Position ]:[Stanowisko / Position ]],0))="n/a","n/a",W249-INDEX(tab_MinKomp[System BAAN / FINANSE (FIBU)],MATCH($B249,tab_MinKomp[[Stanowisko / Position ]:[Stanowisko / Position ]],0)))</f>
        <v>n/a</v>
      </c>
      <c r="X250" s="194" t="str">
        <f>IF(INDEX(tab_MinKomp[Systemy pomocnicze / Hilfssysteme(STOCKPROGRAM, KALK2000 etc.)],MATCH($B249,tab_MinKomp[[Stanowisko / Position ]:[Stanowisko / Position ]],0))="n/a","n/a",X249-INDEX(tab_MinKomp[Systemy pomocnicze / Hilfssysteme(STOCKPROGRAM, KALK2000 etc.)],MATCH($B249,tab_MinKomp[[Stanowisko / Position ]:[Stanowisko / Position ]],0)))</f>
        <v>n/a</v>
      </c>
      <c r="Y250" s="194" t="str">
        <f>IF(INDEX(tab_MinKomp[Polityka rachunkowości / Buchführungspolitik],MATCH($B249,tab_MinKomp[[Stanowisko / Position ]:[Stanowisko / Position ]],0))="n/a","n/a",Y249-INDEX(tab_MinKomp[Polityka rachunkowości / Buchführungspolitik],MATCH($B249,tab_MinKomp[[Stanowisko / Position ]:[Stanowisko / Position ]],0)))</f>
        <v>n/a</v>
      </c>
      <c r="Z250" s="194" t="str">
        <f>IF(INDEX(tab_MinKomp[Ustawa o rachunkowości / Rechnungslegungsgesetz],MATCH($B249,tab_MinKomp[[Stanowisko / Position ]:[Stanowisko / Position ]],0))="n/a","n/a",Z249-INDEX(tab_MinKomp[Ustawa o rachunkowości / Rechnungslegungsgesetz],MATCH($B249,tab_MinKomp[[Stanowisko / Position ]:[Stanowisko / Position ]],0)))</f>
        <v>n/a</v>
      </c>
      <c r="AA250" s="194" t="str">
        <f>IF(INDEX(tab_MinKomp[WORKFLOW - TS-100],MATCH($B249,tab_MinKomp[[Stanowisko / Position ]:[Stanowisko / Position ]],0))="n/a","n/a",AA249-INDEX(tab_MinKomp[WORKFLOW - TS-100],MATCH($B249,tab_MinKomp[[Stanowisko / Position ]:[Stanowisko / Position ]],0)))</f>
        <v>n/a</v>
      </c>
      <c r="AB250" s="194" t="str">
        <f>IF(INDEX(tab_MinKomp[WORKFLOW - SFMS],MATCH($B249,tab_MinKomp[[Stanowisko / Position ]:[Stanowisko / Position ]],0))="n/a","n/a",AB249-INDEX(tab_MinKomp[WORKFLOW - SFMS],MATCH($B249,tab_MinKomp[[Stanowisko / Position ]:[Stanowisko / Position ]],0)))</f>
        <v>n/a</v>
      </c>
      <c r="AC250" s="194" t="str">
        <f>IF(INDEX(tab_MinKomp[System ISO 9001:2015],MATCH($B249,tab_MinKomp[[Stanowisko / Position ]:[Stanowisko / Position ]],0))="n/a","n/a",AC249-INDEX(tab_MinKomp[System ISO 9001:2015],MATCH($B249,tab_MinKomp[[Stanowisko / Position ]:[Stanowisko / Position ]],0)))</f>
        <v>n/a</v>
      </c>
      <c r="AD250" s="194" t="str">
        <f>IF(INDEX(tab_MinKomp[System ISO 9001:2015],MATCH($B249,tab_MinKomp[[Stanowisko / Position ]:[Stanowisko / Position ]],0))="n/a","n/a",AD249-INDEX(tab_MinKomp[System ISO 9001:2015],MATCH($B249,tab_MinKomp[[Stanowisko / Position ]:[Stanowisko / Position ]],0)))</f>
        <v>n/a</v>
      </c>
      <c r="AE250" s="194" t="str">
        <f>IF(INDEX(tab_MinKomp[System ISO 9001:2015],MATCH($B249,tab_MinKomp[[Stanowisko / Position ]:[Stanowisko / Position ]],0))="n/a","n/a",AE249-INDEX(tab_MinKomp[System ISO 9001:2015],MATCH($B249,tab_MinKomp[[Stanowisko / Position ]:[Stanowisko / Position ]],0)))</f>
        <v>n/a</v>
      </c>
      <c r="AF250" s="194" t="str">
        <f>IF(INDEX(tab_MinKomp[System ISO 9001:2015],MATCH($B249,tab_MinKomp[[Stanowisko / Position ]:[Stanowisko / Position ]],0))="n/a","n/a",AF249-INDEX(tab_MinKomp[System ISO 9001:2015],MATCH($B249,tab_MinKomp[[Stanowisko / Position ]:[Stanowisko / Position ]],0)))</f>
        <v>n/a</v>
      </c>
      <c r="AG250" s="194" t="str">
        <f>IF(INDEX(tab_MinKomp[Wymagania VDA 6.3 Process / Forderungen],MATCH($B249,tab_MinKomp[[Stanowisko / Position ]:[Stanowisko / Position ]],0))="n/a","n/a",AG249-INDEX(tab_MinKomp[Wymagania VDA 6.3 Process / Forderungen],MATCH($B249,tab_MinKomp[[Stanowisko / Position ]:[Stanowisko / Position ]],0)))</f>
        <v>n/a</v>
      </c>
      <c r="AH250" s="194" t="str">
        <f>IF(INDEX(tab_MinKomp[Wymagania VDA 6.5 Product / Forderungen],MATCH($B249,tab_MinKomp[[Stanowisko / Position ]:[Stanowisko / Position ]],0))="n/a","n/a",AH249-INDEX(tab_MinKomp[Wymagania VDA 6.5 Product / Forderungen],MATCH($B249,tab_MinKomp[[Stanowisko / Position ]:[Stanowisko / Position ]],0)))</f>
        <v>n/a</v>
      </c>
      <c r="AI250" s="194" t="str">
        <f>IF(INDEX(tab_MinKomp[System ISO 9001:2015],MATCH($B249,tab_MinKomp[[Stanowisko / Position ]:[Stanowisko / Position ]],0))="n/a","n/a",AI249-INDEX(tab_MinKomp[System ISO 9001:2015],MATCH($B249,tab_MinKomp[[Stanowisko / Position ]:[Stanowisko / Position ]],0)))</f>
        <v>n/a</v>
      </c>
      <c r="AJ250" s="194" t="str">
        <f>IF(INDEX(tab_MinKomp[Auditor systemu ISO 17021:2018],MATCH($B249,tab_MinKomp[[Stanowisko / Position ]:[Stanowisko / Position ]],0))="n/a","n/a",AJ249-INDEX(tab_MinKomp[Auditor systemu ISO 17021:2018],MATCH($B249,tab_MinKomp[[Stanowisko / Position ]:[Stanowisko / Position ]],0)))</f>
        <v>n/a</v>
      </c>
      <c r="AK250" s="194" t="str">
        <f>IF(INDEX(tab_MinKomp[Pełnomocnik systemu / Systemvertreter],MATCH($B249,tab_MinKomp[[Stanowisko / Position ]:[Stanowisko / Position ]],0))="n/a","n/a",AK249-INDEX(tab_MinKomp[Pełnomocnik systemu / Systemvertreter],MATCH($B249,tab_MinKomp[[Stanowisko / Position ]:[Stanowisko / Position ]],0)))</f>
        <v>n/a</v>
      </c>
      <c r="AL250" s="194">
        <f>IF(INDEX(tab_MinKomp[Polityka Etyczna - Compliance],MATCH($B249,tab_MinKomp[[Stanowisko / Position ]:[Stanowisko / Position ]],0))="n/a","n/a",AL249-INDEX(tab_MinKomp[Polityka Etyczna - Compliance],MATCH($B249,tab_MinKomp[[Stanowisko / Position ]:[Stanowisko / Position ]],0)))</f>
        <v>0</v>
      </c>
      <c r="AM250" s="194" t="str">
        <f>IF(INDEX(tab_MinKomp[WDRAŻANIE NOWYCH PROJEKTÓW/ PROCEDURA CTM],MATCH($B249,tab_MinKomp[[Stanowisko / Position ]:[Stanowisko / Position ]],0))="n/a","n/a",AM249-INDEX(tab_MinKomp[WDRAŻANIE NOWYCH PROJEKTÓW/ PROCEDURA CTM],MATCH($B249,tab_MinKomp[[Stanowisko / Position ]:[Stanowisko / Position ]],0)))</f>
        <v>n/a</v>
      </c>
      <c r="AN250" s="194" t="str">
        <f>IF(INDEX(tab_MinKomp[KAMIENIE MILOWE MSL/PIFF],MATCH($B249,tab_MinKomp[[Stanowisko / Position ]:[Stanowisko / Position ]],0))="n/a","n/a",AN249-INDEX(tab_MinKomp[KAMIENIE MILOWE MSL/PIFF],MATCH($B249,tab_MinKomp[[Stanowisko / Position ]:[Stanowisko / Position ]],0)))</f>
        <v>n/a</v>
      </c>
      <c r="AO250" s="194">
        <f>IF(INDEX(tab_MinKomp[CP],MATCH($B249,tab_MinKomp[[Stanowisko / Position ]:[Stanowisko / Position ]],0))="n/a","n/a",AO249-INDEX(tab_MinKomp[CP],MATCH($B249,tab_MinKomp[[Stanowisko / Position ]:[Stanowisko / Position ]],0)))</f>
        <v>0</v>
      </c>
      <c r="AP250" s="194" t="str">
        <f>IF(INDEX(tab_MinKomp[FMEA],MATCH($B249,tab_MinKomp[[Stanowisko / Position ]:[Stanowisko / Position ]],0))="n/a","n/a",AP249-INDEX(tab_MinKomp[FMEA],MATCH($B249,tab_MinKomp[[Stanowisko / Position ]:[Stanowisko / Position ]],0)))</f>
        <v>n/a</v>
      </c>
      <c r="AQ250" s="194">
        <f>IF(INDEX(tab_MinKomp[FLOW CHART],MATCH($B249,tab_MinKomp[[Stanowisko / Position ]:[Stanowisko / Position ]],0))="n/a","n/a",AQ249-INDEX(tab_MinKomp[FLOW CHART],MATCH($B249,tab_MinKomp[[Stanowisko / Position ]:[Stanowisko / Position ]],0)))</f>
        <v>0</v>
      </c>
      <c r="AR250" s="194" t="str">
        <f>IF(INDEX(tab_MinKomp[APQP],MATCH($B249,tab_MinKomp[[Stanowisko / Position ]:[Stanowisko / Position ]],0))="n/a","n/a",AR249-INDEX(tab_MinKomp[APQP],MATCH($B249,tab_MinKomp[[Stanowisko / Position ]:[Stanowisko / Position ]],0)))</f>
        <v>n/a</v>
      </c>
      <c r="AS250" s="194" t="str">
        <f>IF(INDEX(tab_MinKomp[MSA],MATCH($B249,tab_MinKomp[[Stanowisko / Position ]:[Stanowisko / Position ]],0))="n/a","n/a",AS249-INDEX(tab_MinKomp[MSA],MATCH($B249,tab_MinKomp[[Stanowisko / Position ]:[Stanowisko / Position ]],0)))</f>
        <v>n/a</v>
      </c>
      <c r="AT250" s="194" t="str">
        <f>IF(INDEX(tab_MinKomp[SPC],MATCH($B249,tab_MinKomp[[Stanowisko / Position ]:[Stanowisko / Position ]],0))="n/a","n/a",AT249-INDEX(tab_MinKomp[SPC],MATCH($B249,tab_MinKomp[[Stanowisko / Position ]:[Stanowisko / Position ]],0)))</f>
        <v>n/a</v>
      </c>
      <c r="AU250" s="194" t="str">
        <f>IF(INDEX(tab_MinKomp[CSR (SPECYFICZNE WYMAGANIA KLIENTA)],MATCH($B249,tab_MinKomp[[Stanowisko / Position ]:[Stanowisko / Position ]],0))="n/a","n/a",AU249-INDEX(tab_MinKomp[CSR (SPECYFICZNE WYMAGANIA KLIENTA)],MATCH($B249,tab_MinKomp[[Stanowisko / Position ]:[Stanowisko / Position ]],0)))</f>
        <v>n/a</v>
      </c>
      <c r="AV250" s="194">
        <f>IF(INDEX(tab_MinKomp[5S],MATCH($B249,tab_MinKomp[[Stanowisko / Position ]:[Stanowisko / Position ]],0))="n/a","n/a",AV249-INDEX(tab_MinKomp[5S],MATCH($B249,tab_MinKomp[[Stanowisko / Position ]:[Stanowisko / Position ]],0)))</f>
        <v>0</v>
      </c>
      <c r="AW250" s="194">
        <f>IF(INDEX(tab_MinKomp[LEAN MANAGEMENT],MATCH($B249,tab_MinKomp[[Stanowisko / Position ]:[Stanowisko / Position ]],0))="n/a","n/a",AW249-INDEX(tab_MinKomp[LEAN MANAGEMENT],MATCH($B249,tab_MinKomp[[Stanowisko / Position ]:[Stanowisko / Position ]],0)))</f>
        <v>0</v>
      </c>
      <c r="AX250" s="194" t="str">
        <f>IF(INDEX(tab_MinKomp[5R],MATCH($B249,tab_MinKomp[[Stanowisko / Position ]:[Stanowisko / Position ]],0))="n/a","n/a",AX249-INDEX(tab_MinKomp[5R],MATCH($B249,tab_MinKomp[[Stanowisko / Position ]:[Stanowisko / Position ]],0)))</f>
        <v>n/a</v>
      </c>
      <c r="AY250" s="194" t="str">
        <f>IF(INDEX(tab_MinKomp[Six Sigma],MATCH($B249,tab_MinKomp[[Stanowisko / Position ]:[Stanowisko / Position ]],0))="n/a","n/a",AY249-INDEX(tab_MinKomp[Six Sigma],MATCH($B249,tab_MinKomp[[Stanowisko / Position ]:[Stanowisko / Position ]],0)))</f>
        <v>n/a</v>
      </c>
      <c r="AZ250" s="194" t="str">
        <f>IF(INDEX(tab_MinKomp[System BAAN / Distribution &amp; Supply Chain],MATCH($B249,tab_MinKomp[[Stanowisko / Position ]:[Stanowisko / Position ]],0))="n/a","n/a",AZ249-INDEX(tab_MinKomp[System BAAN / Distribution &amp; Supply Chain],MATCH($B249,tab_MinKomp[[Stanowisko / Position ]:[Stanowisko / Position ]],0)))</f>
        <v>n/a</v>
      </c>
      <c r="BA250" s="194" t="str">
        <f>IF(INDEX(tab_MinKomp[Gospodarka magazynowa / Lagerverwaltung],MATCH($B249,tab_MinKomp[[Stanowisko / Position ]:[Stanowisko / Position ]],0))="n/a","n/a",BA249-INDEX(tab_MinKomp[Gospodarka magazynowa / Lagerverwaltung],MATCH($B249,tab_MinKomp[[Stanowisko / Position ]:[Stanowisko / Position ]],0)))</f>
        <v>n/a</v>
      </c>
      <c r="BB250" s="194" t="str">
        <f>IF(INDEX(tab_MinKomp[Inwentaryzacja - organizacja i przebieg / Inventurprozess],MATCH($B249,tab_MinKomp[[Stanowisko / Position ]:[Stanowisko / Position ]],0))="n/a","n/a",BB249-INDEX(tab_MinKomp[Inwentaryzacja - organizacja i przebieg / Inventurprozess],MATCH($B249,tab_MinKomp[[Stanowisko / Position ]:[Stanowisko / Position ]],0)))</f>
        <v>n/a</v>
      </c>
      <c r="BC250" s="194" t="str">
        <f>IF(INDEX(tab_MinKomp[Organizacja dostaw / Versorgungsorganisation],MATCH($B249,tab_MinKomp[[Stanowisko / Position ]:[Stanowisko / Position ]],0))="n/a","n/a",BC249-INDEX(tab_MinKomp[Organizacja dostaw / Versorgungsorganisation],MATCH($B249,tab_MinKomp[[Stanowisko / Position ]:[Stanowisko / Position ]],0)))</f>
        <v>n/a</v>
      </c>
      <c r="BD250" s="194" t="str">
        <f>IF(INDEX(tab_MinKomp[Organizacja wysyłek / Organisation von Lieferungen],MATCH($B249,tab_MinKomp[[Stanowisko / Position ]:[Stanowisko / Position ]],0))="n/a","n/a",BD249-INDEX(tab_MinKomp[Organizacja wysyłek / Organisation von Lieferungen],MATCH($B249,tab_MinKomp[[Stanowisko / Position ]:[Stanowisko / Position ]],0)))</f>
        <v>n/a</v>
      </c>
      <c r="BE250" s="194" t="str">
        <f>IF(INDEX(tab_MinKomp[Analiza magazynowa - Program Polen.mdb / Inventuranalyse],MATCH($B249,tab_MinKomp[[Stanowisko / Position ]:[Stanowisko / Position ]],0))="n/a","n/a",BE249-INDEX(tab_MinKomp[Analiza magazynowa - Program Polen.mdb / Inventuranalyse],MATCH($B249,tab_MinKomp[[Stanowisko / Position ]:[Stanowisko / Position ]],0)))</f>
        <v>n/a</v>
      </c>
      <c r="BF250" s="190" t="str">
        <f>IF(INDEX(tab_MinKomp[MMOG (Materials Management Operations Guidelines)],MATCH($B249,tab_MinKomp[[Stanowisko / Position ]:[Stanowisko / Position ]],0))="n/a","n/a",BF249-INDEX(tab_MinKomp[MMOG (Materials Management Operations Guidelines)],MATCH($B249,tab_MinKomp[[Stanowisko / Position ]:[Stanowisko / Position ]],0)))</f>
        <v>n/a</v>
      </c>
      <c r="BG250" s="190" t="str">
        <f>IF(INDEX(tab_MinKomp[GPP],MATCH($B249,tab_MinKomp[[Stanowisko / Position ]:[Stanowisko / Position ]],0))="n/a","n/a",BG249-INDEX(tab_MinKomp[GPP],MATCH($B249,tab_MinKomp[[Stanowisko / Position ]:[Stanowisko / Position ]],0)))</f>
        <v>n/a</v>
      </c>
      <c r="BH250" s="190" t="str">
        <f>IF(INDEX(tab_MinKomp[AIAG (Automotive Industry Action Group)],MATCH($B249,tab_MinKomp[[Stanowisko / Position ]:[Stanowisko / Position ]],0))="n/a","n/a",BH249-INDEX(tab_MinKomp[AIAG (Automotive Industry Action Group)],MATCH($B249,tab_MinKomp[[Stanowisko / Position ]:[Stanowisko / Position ]],0)))</f>
        <v>n/a</v>
      </c>
      <c r="BI250" s="190" t="str">
        <f>IF(INDEX(tab_MinKomp[Super-G disputes],MATCH($B249,tab_MinKomp[[Stanowisko / Position ]:[Stanowisko / Position ]],0))="n/a","n/a",BI249-INDEX(tab_MinKomp[Super-G disputes],MATCH($B249,tab_MinKomp[[Stanowisko / Position ]:[Stanowisko / Position ]],0)))</f>
        <v>n/a</v>
      </c>
      <c r="BJ250" s="190" t="str">
        <f>IF(INDEX(tab_MinKomp[CMMS3/eDDL (Direct Data Link)],MATCH($B249,tab_MinKomp[[Stanowisko / Position ]:[Stanowisko / Position ]],0))="n/a","n/a",BJ249-INDEX(tab_MinKomp[CMMS3/eDDL (Direct Data Link)],MATCH($B249,tab_MinKomp[[Stanowisko / Position ]:[Stanowisko / Position ]],0)))</f>
        <v>n/a</v>
      </c>
      <c r="BK250" s="190" t="str">
        <f>IF(INDEX(tab_MinKomp[MP&amp;L (Material Planning and Logistics)],MATCH($B249,tab_MinKomp[[Stanowisko / Position ]:[Stanowisko / Position ]],0))="n/a","n/a",BK249-INDEX(tab_MinKomp[MP&amp;L (Material Planning and Logistics)],MATCH($B249,tab_MinKomp[[Stanowisko / Position ]:[Stanowisko / Position ]],0)))</f>
        <v>n/a</v>
      </c>
      <c r="BL250" s="190" t="str">
        <f>IF(INDEX(tab_MinKomp[Supplier delivery rating],MATCH($B249,tab_MinKomp[[Stanowisko / Position ]:[Stanowisko / Position ]],0))="n/a","n/a",BL249-INDEX(tab_MinKomp[Supplier delivery rating],MATCH($B249,tab_MinKomp[[Stanowisko / Position ]:[Stanowisko / Position ]],0)))</f>
        <v>n/a</v>
      </c>
      <c r="BM250" s="194" t="str">
        <f>IF(INDEX(tab_MinKomp[Planowanie produkcji / Produktionsplanung],MATCH($B249,tab_MinKomp[[Stanowisko / Position ]:[Stanowisko / Position ]],0))="n/a","n/a",BM249-INDEX(tab_MinKomp[Planowanie produkcji / Produktionsplanung],MATCH($B249,tab_MinKomp[[Stanowisko / Position ]:[Stanowisko / Position ]],0)))</f>
        <v>n/a</v>
      </c>
      <c r="BN250" s="194" t="str">
        <f>IF(INDEX(tab_MinKomp[Planowanie produkcji / Produktionsplanung],MATCH($B249,tab_MinKomp[[Stanowisko / Position ]:[Stanowisko / Position ]],0))="n/a","n/a",BN249-INDEX(tab_MinKomp[Planowanie produkcji / Produktionsplanung],MATCH($B249,tab_MinKomp[[Stanowisko / Position ]:[Stanowisko / Position ]],0)))</f>
        <v>n/a</v>
      </c>
      <c r="BO250" s="194" t="str">
        <f>IF(INDEX(tab_MinKomp[Planowanie produkcji / Produktionsplanung],MATCH($B249,tab_MinKomp[[Stanowisko / Position ]:[Stanowisko / Position ]],0))="n/a","n/a",BO249-INDEX(tab_MinKomp[Planowanie produkcji / Produktionsplanung],MATCH($B249,tab_MinKomp[[Stanowisko / Position ]:[Stanowisko / Position ]],0)))</f>
        <v>n/a</v>
      </c>
      <c r="BP250" s="194" t="str">
        <f>IF(INDEX(tab_MinKomp[Planowanie produkcji / Produktionsplanung],MATCH($B249,tab_MinKomp[[Stanowisko / Position ]:[Stanowisko / Position ]],0))="n/a","n/a",BP249-INDEX(tab_MinKomp[Planowanie produkcji / Produktionsplanung],MATCH($B249,tab_MinKomp[[Stanowisko / Position ]:[Stanowisko / Position ]],0)))</f>
        <v>n/a</v>
      </c>
      <c r="BQ250" s="194">
        <f>IF(INDEX(tab_MinKomp[Obsługa maszyn Novapax / Novapax Maschinenbedienung],MATCH($B249,tab_MinKomp[[Stanowisko / Position ]:[Stanowisko / Position ]],0))="n/a","n/a",BQ249-INDEX(tab_MinKomp[Obsługa maszyn Novapax / Novapax Maschinenbedienung],MATCH($B249,tab_MinKomp[[Stanowisko / Position ]:[Stanowisko / Position ]],0)))</f>
        <v>0</v>
      </c>
      <c r="BR250" s="194" t="str">
        <f>IF(INDEX(tab_MinKomp[Planowanie produkcji / Produktionsplanung],MATCH($B249,tab_MinKomp[[Stanowisko / Position ]:[Stanowisko / Position ]],0))="n/a","n/a",BR249-INDEX(tab_MinKomp[Planowanie produkcji / Produktionsplanung],MATCH($B249,tab_MinKomp[[Stanowisko / Position ]:[Stanowisko / Position ]],0)))</f>
        <v>n/a</v>
      </c>
      <c r="BS250" s="194">
        <f>IF(INDEX(tab_MinKomp[Obsługa maszyn Novapax / Novapax Maschinenbedienung],MATCH($B249,tab_MinKomp[[Stanowisko / Position ]:[Stanowisko / Position ]],0))="n/a","n/a",BS249-INDEX(tab_MinKomp[Obsługa maszyn Novapax / Novapax Maschinenbedienung],MATCH($B249,tab_MinKomp[[Stanowisko / Position ]:[Stanowisko / Position ]],0)))</f>
        <v>0</v>
      </c>
      <c r="BT250" s="194" t="str">
        <f>IF(INDEX(tab_MinKomp[Planowanie produkcji / Produktionsplanung],MATCH($B249,tab_MinKomp[[Stanowisko / Position ]:[Stanowisko / Position ]],0))="n/a","n/a",BT249-INDEX(tab_MinKomp[Planowanie produkcji / Produktionsplanung],MATCH($B249,tab_MinKomp[[Stanowisko / Position ]:[Stanowisko / Position ]],0)))</f>
        <v>n/a</v>
      </c>
      <c r="BU250" s="194">
        <f>IF(INDEX(tab_MinKomp[Obsługa maszyn Novapax / Novapax Maschinenbedienung],MATCH($B249,tab_MinKomp[[Stanowisko / Position ]:[Stanowisko / Position ]],0))="n/a","n/a",BU249-INDEX(tab_MinKomp[Obsługa maszyn Novapax / Novapax Maschinenbedienung],MATCH($B249,tab_MinKomp[[Stanowisko / Position ]:[Stanowisko / Position ]],0)))</f>
        <v>0</v>
      </c>
      <c r="BV250" s="194" t="str">
        <f>IF(INDEX(tab_MinKomp[Planowanie produkcji / Produktionsplanung],MATCH($B249,tab_MinKomp[[Stanowisko / Position ]:[Stanowisko / Position ]],0))="n/a","n/a",BV249-INDEX(tab_MinKomp[Planowanie produkcji / Produktionsplanung],MATCH($B249,tab_MinKomp[[Stanowisko / Position ]:[Stanowisko / Position ]],0)))</f>
        <v>n/a</v>
      </c>
      <c r="BW250" s="194">
        <f>IF(INDEX(tab_MinKomp[Obsługa maszyn Novapax / Novapax Maschinenbedienung],MATCH($B249,tab_MinKomp[[Stanowisko / Position ]:[Stanowisko / Position ]],0))="n/a","n/a",BW249-INDEX(tab_MinKomp[Obsługa maszyn Novapax / Novapax Maschinenbedienung],MATCH($B249,tab_MinKomp[[Stanowisko / Position ]:[Stanowisko / Position ]],0)))</f>
        <v>0</v>
      </c>
      <c r="BX250" s="194">
        <f>IF(INDEX(tab_MinKomp[Obsługa maszyn Novapax / Novapax Maschinenbedienung],MATCH($B249,tab_MinKomp[[Stanowisko / Position ]:[Stanowisko / Position ]],0))="n/a","n/a",BX249-INDEX(tab_MinKomp[Obsługa maszyn Novapax / Novapax Maschinenbedienung],MATCH($B249,tab_MinKomp[[Stanowisko / Position ]:[Stanowisko / Position ]],0)))</f>
        <v>-1</v>
      </c>
      <c r="BY250" s="194" t="str">
        <f>IF(INDEX(tab_MinKomp[Obsługa maszyn Engel / Engel Maschinenbedienung],MATCH($B249,tab_MinKomp[[Stanowisko / Position ]:[Stanowisko / Position ]],0))="n/a","n/a",BY249-INDEX(tab_MinKomp[Obsługa maszyn Engel / Engel Maschinenbedienung],MATCH($B249,tab_MinKomp[[Stanowisko / Position ]:[Stanowisko / Position ]],0)))</f>
        <v>n/a</v>
      </c>
      <c r="BZ250" s="194">
        <f>IF(INDEX(tab_MinKomp[Obsługa maszyn Novapax / Novapax Maschinenbedienung],MATCH($B249,tab_MinKomp[[Stanowisko / Position ]:[Stanowisko / Position ]],0))="n/a","n/a",BZ249-INDEX(tab_MinKomp[Obsługa maszyn Novapax / Novapax Maschinenbedienung],MATCH($B249,tab_MinKomp[[Stanowisko / Position ]:[Stanowisko / Position ]],0)))</f>
        <v>0</v>
      </c>
      <c r="CA250" s="194" t="str">
        <f>IF(INDEX(tab_MinKomp[Obsługa maszyn KVT / KVT Maschinenbedienung],MATCH($B249,tab_MinKomp[[Stanowisko / Position ]:[Stanowisko / Position ]],0))="n/a","n/a",CA249-INDEX(tab_MinKomp[Obsługa maszyn KVT / KVT Maschinenbedienung],MATCH($B249,tab_MinKomp[[Stanowisko / Position ]:[Stanowisko / Position ]],0)))</f>
        <v>n/a</v>
      </c>
      <c r="CB250" s="194">
        <f>IF(INDEX(tab_MinKomp[Obsługa maszyn Novapax / Novapax Maschinenbedienung],MATCH($B249,tab_MinKomp[[Stanowisko / Position ]:[Stanowisko / Position ]],0))="n/a","n/a",CB249-INDEX(tab_MinKomp[Obsługa maszyn Novapax / Novapax Maschinenbedienung],MATCH($B249,tab_MinKomp[[Stanowisko / Position ]:[Stanowisko / Position ]],0)))</f>
        <v>-1</v>
      </c>
      <c r="CC250" s="194" t="str">
        <f>IF(INDEX(tab_MinKomp[Obsługa maszyn Branson / Branson Maschinenbedienung],MATCH($B249,tab_MinKomp[[Stanowisko / Position ]:[Stanowisko / Position ]],0))="n/a","n/a",CC249-INDEX(tab_MinKomp[Obsługa maszyn Branson / Branson Maschinenbedienung],MATCH($B249,tab_MinKomp[[Stanowisko / Position ]:[Stanowisko / Position ]],0)))</f>
        <v>n/a</v>
      </c>
      <c r="CD250" s="194">
        <f>IF(INDEX(tab_MinKomp[Obsługa maszyn Novapax / Novapax Maschinenbedienung],MATCH($B249,tab_MinKomp[[Stanowisko / Position ]:[Stanowisko / Position ]],0))="n/a","n/a",CD249-INDEX(tab_MinKomp[Obsługa maszyn Novapax / Novapax Maschinenbedienung],MATCH($B249,tab_MinKomp[[Stanowisko / Position ]:[Stanowisko / Position ]],0)))</f>
        <v>0</v>
      </c>
      <c r="CE250" s="194">
        <f>IF(INDEX(tab_MinKomp[Obsługa maszyn Novapax / Novapax Maschinenbedienung],MATCH($B249,tab_MinKomp[[Stanowisko / Position ]:[Stanowisko / Position ]],0))="n/a","n/a",CE249-INDEX(tab_MinKomp[Obsługa maszyn Novapax / Novapax Maschinenbedienung],MATCH($B249,tab_MinKomp[[Stanowisko / Position ]:[Stanowisko / Position ]],0)))</f>
        <v>-1</v>
      </c>
      <c r="CF250" s="194">
        <f>IF(INDEX(tab_MinKomp[Obsługa maszyn Novapax / Novapax Maschinenbedienung],MATCH($B249,tab_MinKomp[[Stanowisko / Position ]:[Stanowisko / Position ]],0))="n/a","n/a",CF249-INDEX(tab_MinKomp[Obsługa maszyn Novapax / Novapax Maschinenbedienung],MATCH($B249,tab_MinKomp[[Stanowisko / Position ]:[Stanowisko / Position ]],0)))</f>
        <v>0</v>
      </c>
      <c r="CG250" s="194">
        <f>IF(INDEX(tab_MinKomp[Eliminacja awarii / Beseitigung von Ausfällen],MATCH($B249,tab_MinKomp[[Stanowisko / Position ]:[Stanowisko / Position ]],0))="n/a","n/a",CG249-INDEX(tab_MinKomp[Eliminacja awarii / Beseitigung von Ausfällen],MATCH($B249,tab_MinKomp[[Stanowisko / Position ]:[Stanowisko / Position ]],0)))</f>
        <v>0</v>
      </c>
      <c r="CH250" s="194" t="str">
        <f>IF(INDEX(tab_MinKomp[Wymagania VDA 6.5 Product / Forderungen],MATCH($B249,tab_MinKomp[[Stanowisko / Position ]:[Stanowisko / Position ]],0))="n/a","n/a",CH249-INDEX(tab_MinKomp[Wymagania VDA 6.5 Product / Forderungen],MATCH($B249,tab_MinKomp[[Stanowisko / Position ]:[Stanowisko / Position ]],0)))</f>
        <v>n/a</v>
      </c>
      <c r="CI250" s="194" t="str">
        <f>IF(INDEX(tab_MinKomp[Wymagania VDA 6.5 Product / Forderungen],MATCH($B249,tab_MinKomp[[Stanowisko / Position ]:[Stanowisko / Position ]],0))="n/a","n/a",CI249-INDEX(tab_MinKomp[Wymagania VDA 6.5 Product / Forderungen],MATCH($B249,tab_MinKomp[[Stanowisko / Position ]:[Stanowisko / Position ]],0)))</f>
        <v>n/a</v>
      </c>
      <c r="CJ250" s="194" t="str">
        <f>IF(INDEX(tab_MinKomp[Wymagania VDA 6.5 Product / Forderungen],MATCH($B249,tab_MinKomp[[Stanowisko / Position ]:[Stanowisko / Position ]],0))="n/a","n/a",CJ249-INDEX(tab_MinKomp[Wymagania VDA 6.5 Product / Forderungen],MATCH($B249,tab_MinKomp[[Stanowisko / Position ]:[Stanowisko / Position ]],0)))</f>
        <v>n/a</v>
      </c>
      <c r="CK250" s="194" t="str">
        <f>IF(INDEX(tab_MinKomp[Wymagania VDA 6.5 Product / Forderungen],MATCH($B249,tab_MinKomp[[Stanowisko / Position ]:[Stanowisko / Position ]],0))="n/a","n/a",CK249-INDEX(tab_MinKomp[Wymagania VDA 6.5 Product / Forderungen],MATCH($B249,tab_MinKomp[[Stanowisko / Position ]:[Stanowisko / Position ]],0)))</f>
        <v>n/a</v>
      </c>
      <c r="CL250" s="194" t="str">
        <f>IF(INDEX(tab_MinKomp[Wymagania VDA 6.5 Product / Forderungen],MATCH($B249,tab_MinKomp[[Stanowisko / Position ]:[Stanowisko / Position ]],0))="n/a","n/a",CL249-INDEX(tab_MinKomp[Wymagania VDA 6.5 Product / Forderungen],MATCH($B249,tab_MinKomp[[Stanowisko / Position ]:[Stanowisko / Position ]],0)))</f>
        <v>n/a</v>
      </c>
      <c r="CM250" s="194" t="str">
        <f>IF(INDEX(tab_MinKomp[Informatyka ogólna (techniczne i systemowe) / Allgemeine IT (Technik und System)],MATCH($B249,tab_MinKomp[[Stanowisko / Position ]:[Stanowisko / Position ]],0))="n/a","n/a",CM249-INDEX(tab_MinKomp[Informatyka ogólna (techniczne i systemowe) / Allgemeine IT (Technik und System)],MATCH($B249,tab_MinKomp[[Stanowisko / Position ]:[Stanowisko / Position ]],0)))</f>
        <v>n/a</v>
      </c>
      <c r="CN250" s="194" t="str">
        <f>IF(INDEX(tab_MinKomp[Sieci komputerowe / Computernetzwerke],MATCH($B249,tab_MinKomp[[Stanowisko / Position ]:[Stanowisko / Position ]],0))="n/a","n/a",CN249-INDEX(tab_MinKomp[Sieci komputerowe / Computernetzwerke],MATCH($B249,tab_MinKomp[[Stanowisko / Position ]:[Stanowisko / Position ]],0)))</f>
        <v>n/a</v>
      </c>
      <c r="CO250" s="194" t="str">
        <f>IF(INDEX(tab_MinKomp[Hardware (komputery PC, drukarki biurowe i etykietowe, telefonia stacjonarna i mobilna) (PC, Drucker, Telefpne, Handys)],MATCH($B249,tab_MinKomp[[Stanowisko / Position ]:[Stanowisko / Position ]],0))="n/a","n/a",CO249-INDEX(tab_MinKomp[Hardware (komputery PC, drukarki biurowe i etykietowe, telefonia stacjonarna i mobilna) (PC, Drucker, Telefpne, Handys)],MATCH($B249,tab_MinKomp[[Stanowisko / Position ]:[Stanowisko / Position ]],0)))</f>
        <v>n/a</v>
      </c>
      <c r="CP250" s="194" t="str">
        <f>IF(INDEX(tab_MinKomp[Software &amp; Systems (MS Office, MS Remote Desktop)],MATCH($B249,tab_MinKomp[[Stanowisko / Position ]:[Stanowisko / Position ]],0))="n/a","n/a",CP249-INDEX(tab_MinKomp[Software &amp; Systems (MS Office, MS Remote Desktop)],MATCH($B249,tab_MinKomp[[Stanowisko / Position ]:[Stanowisko / Position ]],0)))</f>
        <v>n/a</v>
      </c>
      <c r="CQ250" s="194" t="str">
        <f>IF(INDEX(tab_MinKomp[Programowanie obiektowe (PHP) / Objektprogrammierung],MATCH($B249,tab_MinKomp[[Stanowisko / Position ]:[Stanowisko / Position ]],0))="n/a","n/a",CQ249-INDEX(tab_MinKomp[Programowanie obiektowe (PHP) / Objektprogrammierung],MATCH($B249,tab_MinKomp[[Stanowisko / Position ]:[Stanowisko / Position ]],0)))</f>
        <v>n/a</v>
      </c>
      <c r="CR250" s="194" t="str">
        <f>IF(INDEX(tab_MinKomp[Scrum],MATCH($B249,tab_MinKomp[[Stanowisko / Position ]:[Stanowisko / Position ]],0))="n/a","n/a",CR249-INDEX(tab_MinKomp[Scrum],MATCH($B249,tab_MinKomp[[Stanowisko / Position ]:[Stanowisko / Position ]],0)))</f>
        <v>n/a</v>
      </c>
      <c r="CS250" s="194" t="str">
        <f>IF(INDEX(tab_MinKomp[SQL (MySQL)],MATCH($B249,tab_MinKomp[[Stanowisko / Position ]:[Stanowisko / Position ]],0))="n/a","n/a",CS249-INDEX(tab_MinKomp[SQL (MySQL)],MATCH($B249,tab_MinKomp[[Stanowisko / Position ]:[Stanowisko / Position ]],0)))</f>
        <v>n/a</v>
      </c>
      <c r="CT250" s="194" t="str">
        <f>IF(INDEX(tab_MinKomp[Javascript],MATCH($B249,tab_MinKomp[[Stanowisko / Position ]:[Stanowisko / Position ]],0))="n/a","n/a",CT249-INDEX(tab_MinKomp[Javascript],MATCH($B249,tab_MinKomp[[Stanowisko / Position ]:[Stanowisko / Position ]],0)))</f>
        <v>n/a</v>
      </c>
      <c r="CU250" s="194" t="str">
        <f>IF(INDEX(tab_MinKomp[Joomla],MATCH($B249,tab_MinKomp[[Stanowisko / Position ]:[Stanowisko / Position ]],0))="n/a","n/a",CU249-INDEX(tab_MinKomp[Joomla],MATCH($B249,tab_MinKomp[[Stanowisko / Position ]:[Stanowisko / Position ]],0)))</f>
        <v>n/a</v>
      </c>
      <c r="CV250" s="194" t="str">
        <f>IF(INDEX(tab_MinKomp[Bash],MATCH($B249,tab_MinKomp[[Stanowisko / Position ]:[Stanowisko / Position ]],0))="n/a","n/a",CV249-INDEX(tab_MinKomp[Bash],MATCH($B249,tab_MinKomp[[Stanowisko / Position ]:[Stanowisko / Position ]],0)))</f>
        <v>n/a</v>
      </c>
      <c r="CW250" s="194">
        <f>IF(INDEX(tab_MinKomp[Systemy MES (HYDRA / SFMS)],MATCH($B249,tab_MinKomp[[Stanowisko / Position ]:[Stanowisko / Position ]],0))="n/a","n/a",CW249-INDEX(tab_MinKomp[Systemy MES (HYDRA / SFMS)],MATCH($B249,tab_MinKomp[[Stanowisko / Position ]:[Stanowisko / Position ]],0)))</f>
        <v>0</v>
      </c>
      <c r="CX250" s="194" t="str">
        <f>IF(INDEX(tab_MinKomp[HTML / CSS],MATCH($B249,tab_MinKomp[[Stanowisko / Position ]:[Stanowisko / Position ]],0))="n/a","n/a",CX249-INDEX(tab_MinKomp[HTML / CSS],MATCH($B249,tab_MinKomp[[Stanowisko / Position ]:[Stanowisko / Position ]],0)))</f>
        <v>n/a</v>
      </c>
      <c r="CY250" s="194" t="str">
        <f>IF(INDEX(tab_MinKomp[SYSTEM PR],MATCH($B249,tab_MinKomp[[Stanowisko / Position ]:[Stanowisko / Position ]],0))="n/a","n/a",CY249-INDEX(tab_MinKomp[SYSTEM PR],MATCH($B249,tab_MinKomp[[Stanowisko / Position ]:[Stanowisko / Position ]],0)))</f>
        <v>n/a</v>
      </c>
      <c r="CZ250" s="194" t="str">
        <f>IF(INDEX(tab_MinKomp[System Einkauf XP / EBA],MATCH($B249,tab_MinKomp[[Stanowisko / Position ]:[Stanowisko / Position ]],0))="n/a","n/a",CZ249-INDEX(tab_MinKomp[System Einkauf XP / EBA],MATCH($B249,tab_MinKomp[[Stanowisko / Position ]:[Stanowisko / Position ]],0)))</f>
        <v>n/a</v>
      </c>
      <c r="DA250" s="194" t="str">
        <f>IF(INDEX(tab_MinKomp[Techniki negocjacyjne / Verhandlungstechniken],MATCH($B249,tab_MinKomp[[Stanowisko / Position ]:[Stanowisko / Position ]],0))="n/a","n/a",DA249-INDEX(tab_MinKomp[Techniki negocjacyjne / Verhandlungstechniken],MATCH($B249,tab_MinKomp[[Stanowisko / Position ]:[Stanowisko / Position ]],0)))</f>
        <v>n/a</v>
      </c>
      <c r="DB250" s="194" t="str">
        <f>IF(INDEX(tab_MinKomp[Znajomość rynku branżowego / Kenntnis des Industrie Marktes],MATCH($B249,tab_MinKomp[[Stanowisko / Position ]:[Stanowisko / Position ]],0))="n/a","n/a",DB249-INDEX(tab_MinKomp[Znajomość rynku branżowego / Kenntnis des Industrie Marktes],MATCH($B249,tab_MinKomp[[Stanowisko / Position ]:[Stanowisko / Position ]],0)))</f>
        <v>n/a</v>
      </c>
      <c r="DC250" s="194" t="str">
        <f>IF(INDEX(tab_MinKomp[SUPPLIER MANAGEMENT],MATCH($B249,tab_MinKomp[[Stanowisko / Position ]:[Stanowisko / Position ]],0))="n/a","n/a",DC249-INDEX(tab_MinKomp[SUPPLIER MANAGEMENT],MATCH($B249,tab_MinKomp[[Stanowisko / Position ]:[Stanowisko / Position ]],0)))</f>
        <v>n/a</v>
      </c>
      <c r="DD250" s="194" t="str">
        <f>IF(INDEX(tab_MinKomp[SUPPLIER MANAGEMENT],MATCH($B249,tab_MinKomp[[Stanowisko / Position ]:[Stanowisko / Position ]],0))="n/a","n/a",DD249-INDEX(tab_MinKomp[SUPPLIER MANAGEMENT],MATCH($B249,tab_MinKomp[[Stanowisko / Position ]:[Stanowisko / Position ]],0)))</f>
        <v>n/a</v>
      </c>
      <c r="DE250" s="194" t="str">
        <f>IF(INDEX(tab_MinKomp[SUPPLIER MANAGEMENT],MATCH($B249,tab_MinKomp[[Stanowisko / Position ]:[Stanowisko / Position ]],0))="n/a","n/a",DE249-INDEX(tab_MinKomp[SUPPLIER MANAGEMENT],MATCH($B249,tab_MinKomp[[Stanowisko / Position ]:[Stanowisko / Position ]],0)))</f>
        <v>n/a</v>
      </c>
      <c r="DF250" s="194">
        <f>IF(INDEX(tab_MinKomp[LEAN MANAGEMENT],MATCH($B249,tab_MinKomp[[Stanowisko / Position ]:[Stanowisko / Position ]],0))="n/a","n/a",DF249-INDEX(tab_MinKomp[LEAN MANAGEMENT],MATCH($B249,tab_MinKomp[[Stanowisko / Position ]:[Stanowisko / Position ]],0)))</f>
        <v>0</v>
      </c>
      <c r="DG250" s="194" t="str">
        <f>IF(INDEX(tab_MinKomp[PPAP/PSW],MATCH($B249,tab_MinKomp[[Stanowisko / Position ]:[Stanowisko / Position ]],0))="n/a","n/a",DG249-INDEX(tab_MinKomp[PPAP/PSW],MATCH($B249,tab_MinKomp[[Stanowisko / Position ]:[Stanowisko / Position ]],0)))</f>
        <v>n/a</v>
      </c>
      <c r="DH250" s="194" t="str">
        <f>IF(INDEX(tab_MinKomp[SUPPLIER MANAGEMENT],MATCH($B249,tab_MinKomp[[Stanowisko / Position ]:[Stanowisko / Position ]],0))="n/a","n/a",DH249-INDEX(tab_MinKomp[SUPPLIER MANAGEMENT],MATCH($B249,tab_MinKomp[[Stanowisko / Position ]:[Stanowisko / Position ]],0)))</f>
        <v>n/a</v>
      </c>
      <c r="DI250" s="194" t="str">
        <f>IF(INDEX(tab_MinKomp[OBSŁUGA PORTALI KLIENTA / Kundenportale],MATCH($B249,tab_MinKomp[[Stanowisko / Position ]:[Stanowisko / Position ]],0))="n/a","n/a",DI249-INDEX(tab_MinKomp[OBSŁUGA PORTALI KLIENTA / Kundenportale],MATCH($B249,tab_MinKomp[[Stanowisko / Position ]:[Stanowisko / Position ]],0)))</f>
        <v>n/a</v>
      </c>
      <c r="DJ250" s="194" t="str">
        <f>IF(INDEX(tab_MinKomp[Obsługa systemu BABTECQ / BABTECQ System],MATCH($B249,tab_MinKomp[[Stanowisko / Position ]:[Stanowisko / Position ]],0))="n/a","n/a",DJ249-INDEX(tab_MinKomp[Obsługa systemu BABTECQ / BABTECQ System],MATCH($B249,tab_MinKomp[[Stanowisko / Position ]:[Stanowisko / Position ]],0)))</f>
        <v>n/a</v>
      </c>
      <c r="DK250" s="194" t="str">
        <f>IF(INDEX(tab_MinKomp[Rysunek techniczny / technische Zeichnung],MATCH($B249,tab_MinKomp[[Stanowisko / Position ]:[Stanowisko / Position ]],0))="n/a","n/a",DK249-INDEX(tab_MinKomp[Rysunek techniczny / technische Zeichnung],MATCH($B249,tab_MinKomp[[Stanowisko / Position ]:[Stanowisko / Position ]],0)))</f>
        <v>n/a</v>
      </c>
      <c r="DL250" s="194" t="str">
        <f>IF(INDEX(tab_MinKomp[Kalibracja / Kalibrierung],MATCH($B249,tab_MinKomp[[Stanowisko / Position ]:[Stanowisko / Position ]],0))="n/a","n/a",DL249-INDEX(tab_MinKomp[Kalibracja / Kalibrierung],MATCH($B249,tab_MinKomp[[Stanowisko / Position ]:[Stanowisko / Position ]],0)))</f>
        <v>n/a</v>
      </c>
      <c r="DM250" s="194" t="str">
        <f>IF(INDEX(tab_MinKomp[Rekwalifikacja / Requalifizierung],MATCH($B249,tab_MinKomp[[Stanowisko / Position ]:[Stanowisko / Position ]],0))="n/a","n/a",DM249-INDEX(tab_MinKomp[Rekwalifikacja / Requalifizierung],MATCH($B249,tab_MinKomp[[Stanowisko / Position ]:[Stanowisko / Position ]],0)))</f>
        <v>n/a</v>
      </c>
      <c r="DN250" s="190" t="str">
        <f>IF(INDEX(tab_MinKomp[Testy czystości / Reinheitstests],MATCH($B249,tab_MinKomp[[Stanowisko / Position ]:[Stanowisko / Position ]],0))="n/a","n/a",DN249-INDEX(tab_MinKomp[Testy czystości / Reinheitstests],MATCH($B249,tab_MinKomp[[Stanowisko / Position ]:[Stanowisko / Position ]],0)))</f>
        <v>n/a</v>
      </c>
      <c r="DO250" s="190" t="str">
        <f>IF(INDEX(tab_MinKomp[Testy czystości / Reinheitstests],MATCH($B249,tab_MinKomp[[Stanowisko / Position ]:[Stanowisko / Position ]],0))="n/a","n/a",DO249-INDEX(tab_MinKomp[Testy czystości / Reinheitstests],MATCH($B249,tab_MinKomp[[Stanowisko / Position ]:[Stanowisko / Position ]],0)))</f>
        <v>n/a</v>
      </c>
      <c r="DP250" s="190" t="str">
        <f>IF(INDEX(tab_MinKomp[Testy czystości / Reinheitstests],MATCH($B249,tab_MinKomp[[Stanowisko / Position ]:[Stanowisko / Position ]],0))="n/a","n/a",DP249-INDEX(tab_MinKomp[Testy czystości / Reinheitstests],MATCH($B249,tab_MinKomp[[Stanowisko / Position ]:[Stanowisko / Position ]],0)))</f>
        <v>n/a</v>
      </c>
      <c r="DQ250" s="190" t="str">
        <f>IF(INDEX(tab_MinKomp[Testy czystości / Reinheitstests],MATCH($B249,tab_MinKomp[[Stanowisko / Position ]:[Stanowisko / Position ]],0))="n/a","n/a",DQ249-INDEX(tab_MinKomp[Testy czystości / Reinheitstests],MATCH($B249,tab_MinKomp[[Stanowisko / Position ]:[Stanowisko / Position ]],0)))</f>
        <v>n/a</v>
      </c>
      <c r="DR250" s="190" t="str">
        <f>IF(INDEX(tab_MinKomp[Testy czystości / Reinheitstests],MATCH($B249,tab_MinKomp[[Stanowisko / Position ]:[Stanowisko / Position ]],0))="n/a","n/a",DR249-INDEX(tab_MinKomp[Testy czystości / Reinheitstests],MATCH($B249,tab_MinKomp[[Stanowisko / Position ]:[Stanowisko / Position ]],0)))</f>
        <v>n/a</v>
      </c>
      <c r="DS250" s="190" t="str">
        <f>IF(INDEX(tab_MinKomp[Testy czystości / Reinheitstests],MATCH($B249,tab_MinKomp[[Stanowisko / Position ]:[Stanowisko / Position ]],0))="n/a","n/a",DS249-INDEX(tab_MinKomp[Testy czystości / Reinheitstests],MATCH($B249,tab_MinKomp[[Stanowisko / Position ]:[Stanowisko / Position ]],0)))</f>
        <v>n/a</v>
      </c>
      <c r="DT250" s="194" t="str">
        <f>IF(INDEX(tab_MinKomp[SUPPLIER MANAGEMENT],MATCH($B249,tab_MinKomp[[Stanowisko / Position ]:[Stanowisko / Position ]],0))="n/a","n/a",DT249-INDEX(tab_MinKomp[SUPPLIER MANAGEMENT],MATCH($B249,tab_MinKomp[[Stanowisko / Position ]:[Stanowisko / Position ]],0)))</f>
        <v>n/a</v>
      </c>
      <c r="DU250" s="190" t="str">
        <f>IF(INDEX(tab_MinKomp[Testy czystości / Reinheitstests],MATCH($B249,tab_MinKomp[[Stanowisko / Position ]:[Stanowisko / Position ]],0))="n/a","n/a",DU249-INDEX(tab_MinKomp[Testy czystości / Reinheitstests],MATCH($B249,tab_MinKomp[[Stanowisko / Position ]:[Stanowisko / Position ]],0)))</f>
        <v>n/a</v>
      </c>
      <c r="DV250" s="190" t="str">
        <f>IF(INDEX(tab_MinKomp[Testy czystości / Reinheitstests],MATCH($B249,tab_MinKomp[[Stanowisko / Position ]:[Stanowisko / Position ]],0))="n/a","n/a",DV249-INDEX(tab_MinKomp[Testy czystości / Reinheitstests],MATCH($B249,tab_MinKomp[[Stanowisko / Position ]:[Stanowisko / Position ]],0)))</f>
        <v>n/a</v>
      </c>
      <c r="DW250" s="190" t="str">
        <f>IF(INDEX(tab_MinKomp[Testy czystości / Reinheitstests],MATCH($B249,tab_MinKomp[[Stanowisko / Position ]:[Stanowisko / Position ]],0))="n/a","n/a",DW249-INDEX(tab_MinKomp[Testy czystości / Reinheitstests],MATCH($B249,tab_MinKomp[[Stanowisko / Position ]:[Stanowisko / Position ]],0)))</f>
        <v>n/a</v>
      </c>
      <c r="DX250" s="190" t="str">
        <f>IF(INDEX(tab_MinKomp[Testy czystości / Reinheitstests],MATCH($B249,tab_MinKomp[[Stanowisko / Position ]:[Stanowisko / Position ]],0))="n/a","n/a",DX249-INDEX(tab_MinKomp[Testy czystości / Reinheitstests],MATCH($B249,tab_MinKomp[[Stanowisko / Position ]:[Stanowisko / Position ]],0)))</f>
        <v>n/a</v>
      </c>
      <c r="DY250" s="190" t="str">
        <f>IF(INDEX(tab_MinKomp[Testy czystości / Reinheitstests],MATCH($B249,tab_MinKomp[[Stanowisko / Position ]:[Stanowisko / Position ]],0))="n/a","n/a",DY249-INDEX(tab_MinKomp[Testy czystości / Reinheitstests],MATCH($B249,tab_MinKomp[[Stanowisko / Position ]:[Stanowisko / Position ]],0)))</f>
        <v>n/a</v>
      </c>
      <c r="DZ250" s="190" t="str">
        <f>IF(INDEX(tab_MinKomp[Testy czystości / Reinheitstests],MATCH($B249,tab_MinKomp[[Stanowisko / Position ]:[Stanowisko / Position ]],0))="n/a","n/a",DZ249-INDEX(tab_MinKomp[Testy czystości / Reinheitstests],MATCH($B249,tab_MinKomp[[Stanowisko / Position ]:[Stanowisko / Position ]],0)))</f>
        <v>n/a</v>
      </c>
      <c r="EA250" s="194" t="str">
        <f>IF(INDEX(tab_MinKomp[SUPPLIER MANAGEMENT],MATCH($B249,tab_MinKomp[[Stanowisko / Position ]:[Stanowisko / Position ]],0))="n/a","n/a",EA249-INDEX(tab_MinKomp[SUPPLIER MANAGEMENT],MATCH($B249,tab_MinKomp[[Stanowisko / Position ]:[Stanowisko / Position ]],0)))</f>
        <v>n/a</v>
      </c>
      <c r="EB250" s="190" t="str">
        <f>IF(INDEX(tab_MinKomp[Testy czystości / Reinheitstests],MATCH($B249,tab_MinKomp[[Stanowisko / Position ]:[Stanowisko / Position ]],0))="n/a","n/a",EB249-INDEX(tab_MinKomp[Testy czystości / Reinheitstests],MATCH($B249,tab_MinKomp[[Stanowisko / Position ]:[Stanowisko / Position ]],0)))</f>
        <v>n/a</v>
      </c>
      <c r="EC250" s="190" t="str">
        <f>IF(INDEX(tab_MinKomp[Testy czystości / Reinheitstests],MATCH($B249,tab_MinKomp[[Stanowisko / Position ]:[Stanowisko / Position ]],0))="n/a","n/a",EC249-INDEX(tab_MinKomp[Testy czystości / Reinheitstests],MATCH($B249,tab_MinKomp[[Stanowisko / Position ]:[Stanowisko / Position ]],0)))</f>
        <v>n/a</v>
      </c>
      <c r="ED250" s="190" t="str">
        <f>IF(INDEX(tab_MinKomp[Testy czystości / Reinheitstests],MATCH($B249,tab_MinKomp[[Stanowisko / Position ]:[Stanowisko / Position ]],0))="n/a","n/a",ED249-INDEX(tab_MinKomp[Testy czystości / Reinheitstests],MATCH($B249,tab_MinKomp[[Stanowisko / Position ]:[Stanowisko / Position ]],0)))</f>
        <v>n/a</v>
      </c>
      <c r="EE250" s="190" t="str">
        <f>IF(INDEX(tab_MinKomp[Testy czystości / Reinheitstests],MATCH($B249,tab_MinKomp[[Stanowisko / Position ]:[Stanowisko / Position ]],0))="n/a","n/a",EE249-INDEX(tab_MinKomp[Testy czystości / Reinheitstests],MATCH($B249,tab_MinKomp[[Stanowisko / Position ]:[Stanowisko / Position ]],0)))</f>
        <v>n/a</v>
      </c>
      <c r="EF250" s="190" t="str">
        <f>IF(INDEX(tab_MinKomp[Testy czystości / Reinheitstests],MATCH($B249,tab_MinKomp[[Stanowisko / Position ]:[Stanowisko / Position ]],0))="n/a","n/a",EF249-INDEX(tab_MinKomp[Testy czystości / Reinheitstests],MATCH($B249,tab_MinKomp[[Stanowisko / Position ]:[Stanowisko / Position ]],0)))</f>
        <v>n/a</v>
      </c>
      <c r="EG250" s="190" t="str">
        <f>IF(INDEX(tab_MinKomp[Testy czystości / Reinheitstests],MATCH($B249,tab_MinKomp[[Stanowisko / Position ]:[Stanowisko / Position ]],0))="n/a","n/a",EG249-INDEX(tab_MinKomp[Testy czystości / Reinheitstests],MATCH($B249,tab_MinKomp[[Stanowisko / Position ]:[Stanowisko / Position ]],0)))</f>
        <v>n/a</v>
      </c>
      <c r="EH250" s="190" t="str">
        <f>IF(INDEX(tab_MinKomp[Testy czystości / Reinheitstests],MATCH($B249,tab_MinKomp[[Stanowisko / Position ]:[Stanowisko / Position ]],0))="n/a","n/a",EH249-INDEX(tab_MinKomp[Testy czystości / Reinheitstests],MATCH($B249,tab_MinKomp[[Stanowisko / Position ]:[Stanowisko / Position ]],0)))</f>
        <v>n/a</v>
      </c>
      <c r="EI250" s="190" t="str">
        <f>IF(INDEX(tab_MinKomp[Testy czystości / Reinheitstests],MATCH($B249,tab_MinKomp[[Stanowisko / Position ]:[Stanowisko / Position ]],0))="n/a","n/a",EI249-INDEX(tab_MinKomp[Testy czystości / Reinheitstests],MATCH($B249,tab_MinKomp[[Stanowisko / Position ]:[Stanowisko / Position ]],0)))</f>
        <v>n/a</v>
      </c>
      <c r="EJ250" s="190" t="str">
        <f>IF(INDEX(tab_MinKomp[Testy czystości / Reinheitstests],MATCH($B249,tab_MinKomp[[Stanowisko / Position ]:[Stanowisko / Position ]],0))="n/a","n/a",EJ249-INDEX(tab_MinKomp[Testy czystości / Reinheitstests],MATCH($B249,tab_MinKomp[[Stanowisko / Position ]:[Stanowisko / Position ]],0)))</f>
        <v>n/a</v>
      </c>
      <c r="EK250" s="190" t="str">
        <f>IF(INDEX(tab_MinKomp[Testy czystości / Reinheitstests],MATCH($B249,tab_MinKomp[[Stanowisko / Position ]:[Stanowisko / Position ]],0))="n/a","n/a",EK249-INDEX(tab_MinKomp[Testy czystości / Reinheitstests],MATCH($B249,tab_MinKomp[[Stanowisko / Position ]:[Stanowisko / Position ]],0)))</f>
        <v>n/a</v>
      </c>
      <c r="EL250" s="190" t="str">
        <f>IF(INDEX(tab_MinKomp[Testy czystości / Reinheitstests],MATCH($B249,tab_MinKomp[[Stanowisko / Position ]:[Stanowisko / Position ]],0))="n/a","n/a",EL249-INDEX(tab_MinKomp[Testy czystości / Reinheitstests],MATCH($B249,tab_MinKomp[[Stanowisko / Position ]:[Stanowisko / Position ]],0)))</f>
        <v>n/a</v>
      </c>
      <c r="EM250" s="190" t="str">
        <f>IF(INDEX(tab_MinKomp[Testy czystości / Reinheitstests],MATCH($B249,tab_MinKomp[[Stanowisko / Position ]:[Stanowisko / Position ]],0))="n/a","n/a",EM249-INDEX(tab_MinKomp[Testy czystości / Reinheitstests],MATCH($B249,tab_MinKomp[[Stanowisko / Position ]:[Stanowisko / Position ]],0)))</f>
        <v>n/a</v>
      </c>
      <c r="EN250" s="190" t="str">
        <f>IF(INDEX(tab_MinKomp[Testy czystości / Reinheitstests],MATCH($B249,tab_MinKomp[[Stanowisko / Position ]:[Stanowisko / Position ]],0))="n/a","n/a",EN249-INDEX(tab_MinKomp[Testy czystości / Reinheitstests],MATCH($B249,tab_MinKomp[[Stanowisko / Position ]:[Stanowisko / Position ]],0)))</f>
        <v>n/a</v>
      </c>
      <c r="EO250" s="194" t="str">
        <f>IF(INDEX(tab_MinKomp[Konserwacja Rep],MATCH($B249,tab_MinKomp[[Stanowisko / Position ]:[Stanowisko / Position ]],0))="n/a","n/a",EO249-INDEX(tab_MinKomp[Konserwacja Rep],MATCH($B249,tab_MinKomp[[Stanowisko / Position ]:[Stanowisko / Position ]],0)))</f>
        <v>n/a</v>
      </c>
      <c r="EP250" s="194" t="str">
        <f>IF(INDEX(tab_MinKomp[[Konserwacja Engel ]],MATCH($B249,tab_MinKomp[[Stanowisko / Position ]:[Stanowisko / Position ]],0))="n/a","n/a",EP249-INDEX(tab_MinKomp[[Konserwacja Engel ]],MATCH($B249,tab_MinKomp[[Stanowisko / Position ]:[Stanowisko / Position ]],0)))</f>
        <v>n/a</v>
      </c>
      <c r="EQ250" s="194" t="str">
        <f>IF(INDEX(tab_MinKomp[Konserwacja B 50],MATCH($B249,tab_MinKomp[[Stanowisko / Position ]:[Stanowisko / Position ]],0))="n/a","n/a",EQ249-INDEX(tab_MinKomp[Konserwacja B 50],MATCH($B249,tab_MinKomp[[Stanowisko / Position ]:[Stanowisko / Position ]],0)))</f>
        <v>n/a</v>
      </c>
      <c r="ER250" s="194" t="str">
        <f>IF(INDEX(tab_MinKomp[[Konserwacja EOL ]],MATCH($B249,tab_MinKomp[[Stanowisko / Position ]:[Stanowisko / Position ]],0))="n/a","n/a",ER249-INDEX(tab_MinKomp[[Konserwacja EOL ]],MATCH($B249,tab_MinKomp[[Stanowisko / Position ]:[Stanowisko / Position ]],0)))</f>
        <v>n/a</v>
      </c>
      <c r="ES250" s="194" t="str">
        <f>IF(INDEX(tab_MinKomp[Konserwacja Branson],MATCH($B249,tab_MinKomp[[Stanowisko / Position ]:[Stanowisko / Position ]],0))="n/a","n/a",ES249-INDEX(tab_MinKomp[Konserwacja Branson],MATCH($B249,tab_MinKomp[[Stanowisko / Position ]:[Stanowisko / Position ]],0)))</f>
        <v>n/a</v>
      </c>
      <c r="ET250" s="194" t="str">
        <f>IF(INDEX(tab_MinKomp[Konserwacja coolery],MATCH($B249,tab_MinKomp[[Stanowisko / Position ]:[Stanowisko / Position ]],0))="n/a","n/a",ET249-INDEX(tab_MinKomp[Konserwacja coolery],MATCH($B249,tab_MinKomp[[Stanowisko / Position ]:[Stanowisko / Position ]],0)))</f>
        <v>n/a</v>
      </c>
      <c r="EU250" s="194" t="str">
        <f>IF(INDEX(tab_MinKomp[Konserwacja piecy],MATCH($B249,tab_MinKomp[[Stanowisko / Position ]:[Stanowisko / Position ]],0))="n/a","n/a",EU249-INDEX(tab_MinKomp[Konserwacja piecy],MATCH($B249,tab_MinKomp[[Stanowisko / Position ]:[Stanowisko / Position ]],0)))</f>
        <v>n/a</v>
      </c>
      <c r="EV250" s="194" t="str">
        <f>IF(INDEX(tab_MinKomp[Rysunek techniczny- czytanie],MATCH($B249,tab_MinKomp[[Stanowisko / Position ]:[Stanowisko / Position ]],0))="n/a","n/a",EV249-INDEX(tab_MinKomp[Rysunek techniczny- czytanie],MATCH($B249,tab_MinKomp[[Stanowisko / Position ]:[Stanowisko / Position ]],0)))</f>
        <v>n/a</v>
      </c>
      <c r="EW250" s="194" t="str">
        <f>IF(INDEX(tab_MinKomp[Elektryka],MATCH($B249,tab_MinKomp[[Stanowisko / Position ]:[Stanowisko / Position ]],0))="n/a","n/a",EW249-INDEX(tab_MinKomp[Elektryka],MATCH($B249,tab_MinKomp[[Stanowisko / Position ]:[Stanowisko / Position ]],0)))</f>
        <v>n/a</v>
      </c>
      <c r="EX250" s="194" t="str">
        <f>IF(INDEX(tab_MinKomp[Pneumatyka],MATCH($B249,tab_MinKomp[[Stanowisko / Position ]:[Stanowisko / Position ]],0))="n/a","n/a",EX249-INDEX(tab_MinKomp[Pneumatyka],MATCH($B249,tab_MinKomp[[Stanowisko / Position ]:[Stanowisko / Position ]],0)))</f>
        <v>n/a</v>
      </c>
      <c r="EY250" s="194" t="str">
        <f>IF(INDEX(tab_MinKomp[[Hydraulika ]],MATCH($B249,tab_MinKomp[[Stanowisko / Position ]:[Stanowisko / Position ]],0))="n/a","n/a",EY249-INDEX(tab_MinKomp[[Hydraulika ]],MATCH($B249,tab_MinKomp[[Stanowisko / Position ]:[Stanowisko / Position ]],0)))</f>
        <v>n/a</v>
      </c>
      <c r="EZ250" s="194" t="str">
        <f>IF(INDEX(tab_MinKomp[Podciśnienie],MATCH($B249,tab_MinKomp[[Stanowisko / Position ]:[Stanowisko / Position ]],0))="n/a","n/a",EZ249-INDEX(tab_MinKomp[Podciśnienie],MATCH($B249,tab_MinKomp[[Stanowisko / Position ]:[Stanowisko / Position ]],0)))</f>
        <v>n/a</v>
      </c>
      <c r="FA250" s="194" t="str">
        <f>IF(INDEX(tab_MinKomp[Usuwanie awarii],MATCH($B249,tab_MinKomp[[Stanowisko / Position ]:[Stanowisko / Position ]],0))="n/a","n/a",FA249-INDEX(tab_MinKomp[Usuwanie awarii],MATCH($B249,tab_MinKomp[[Stanowisko / Position ]:[Stanowisko / Position ]],0)))</f>
        <v>n/a</v>
      </c>
      <c r="FB250" s="194" t="str">
        <f>IF(INDEX(tab_MinKomp[Obsługa robotów],MATCH($B249,tab_MinKomp[[Stanowisko / Position ]:[Stanowisko / Position ]],0))="n/a","n/a",FB249-INDEX(tab_MinKomp[Obsługa robotów],MATCH($B249,tab_MinKomp[[Stanowisko / Position ]:[Stanowisko / Position ]],0)))</f>
        <v>n/a</v>
      </c>
      <c r="FC250" s="194" t="str">
        <f>IF(INDEX(tab_MinKomp[Obsługa sterowania maszyny],MATCH($B249,tab_MinKomp[[Stanowisko / Position ]:[Stanowisko / Position ]],0))="n/a","n/a",FC249-INDEX(tab_MinKomp[Obsługa sterowania maszyny],MATCH($B249,tab_MinKomp[[Stanowisko / Position ]:[Stanowisko / Position ]],0)))</f>
        <v>n/a</v>
      </c>
      <c r="FD250" s="194" t="str">
        <f>IF(INDEX(tab_MinKomp[Usuwanie przyczyn żródłowych],MATCH($B249,tab_MinKomp[[Stanowisko / Position ]:[Stanowisko / Position ]],0))="n/a","n/a",FD249-INDEX(tab_MinKomp[Usuwanie przyczyn żródłowych],MATCH($B249,tab_MinKomp[[Stanowisko / Position ]:[Stanowisko / Position ]],0)))</f>
        <v>n/a</v>
      </c>
      <c r="FE250" s="194" t="str">
        <f>IF(INDEX(tab_MinKomp[Cmms stosowanie],MATCH($B249,tab_MinKomp[[Stanowisko / Position ]:[Stanowisko / Position ]],0))="n/a","n/a",FE249-INDEX(tab_MinKomp[Cmms stosowanie],MATCH($B249,tab_MinKomp[[Stanowisko / Position ]:[Stanowisko / Position ]],0)))</f>
        <v>n/a</v>
      </c>
      <c r="FF250" s="190" t="str">
        <f>IF(INDEX(tab_MinKomp[Testy czystości / Reinheitstests],MATCH($B249,tab_MinKomp[[Stanowisko / Position ]:[Stanowisko / Position ]],0))="n/a","n/a",FF249-INDEX(tab_MinKomp[Testy czystości / Reinheitstests],MATCH($B249,tab_MinKomp[[Stanowisko / Position ]:[Stanowisko / Position ]],0)))</f>
        <v>n/a</v>
      </c>
      <c r="FG250" s="194" t="str">
        <f>IF(INDEX(tab_MinKomp[Czyszczenie form plastikowych],MATCH($B249,tab_MinKomp[[Stanowisko / Position ]:[Stanowisko / Position ]],0))="n/a","n/a",FG249-INDEX(tab_MinKomp[Czyszczenie form plastikowych],MATCH($B249,tab_MinKomp[[Stanowisko / Position ]:[Stanowisko / Position ]],0)))</f>
        <v>n/a</v>
      </c>
      <c r="FH250" s="194" t="str">
        <f>IF(INDEX(tab_MinKomp[Wymiana form plastik],MATCH($B249,tab_MinKomp[[Stanowisko / Position ]:[Stanowisko / Position ]],0))="n/a","n/a",FH249-INDEX(tab_MinKomp[Wymiana form plastik],MATCH($B249,tab_MinKomp[[Stanowisko / Position ]:[Stanowisko / Position ]],0)))</f>
        <v>n/a</v>
      </c>
      <c r="FI250" s="194" t="str">
        <f>IF(INDEX(tab_MinKomp[Wymiana form guma],MATCH($B249,tab_MinKomp[[Stanowisko / Position ]:[Stanowisko / Position ]],0))="n/a","n/a",FI249-INDEX(tab_MinKomp[Wymiana form guma],MATCH($B249,tab_MinKomp[[Stanowisko / Position ]:[Stanowisko / Position ]],0)))</f>
        <v>n/a</v>
      </c>
      <c r="FJ250" s="194" t="str">
        <f>IF(INDEX(tab_MinKomp[Konserwacja KK],MATCH($B249,tab_MinKomp[[Stanowisko / Position ]:[Stanowisko / Position ]],0))="n/a","n/a",FJ249-INDEX(tab_MinKomp[Konserwacja KK],MATCH($B249,tab_MinKomp[[Stanowisko / Position ]:[Stanowisko / Position ]],0)))</f>
        <v>n/a</v>
      </c>
      <c r="FK250" s="194" t="str">
        <f>IF(INDEX(tab_MinKomp[Konserwacja form guma],MATCH($B249,tab_MinKomp[[Stanowisko / Position ]:[Stanowisko / Position ]],0))="n/a","n/a",FK249-INDEX(tab_MinKomp[Konserwacja form guma],MATCH($B249,tab_MinKomp[[Stanowisko / Position ]:[Stanowisko / Position ]],0)))</f>
        <v>n/a</v>
      </c>
      <c r="FL250" s="194" t="str">
        <f>IF(INDEX(tab_MinKomp[Konserwacja form plastiki],MATCH($B249,tab_MinKomp[[Stanowisko / Position ]:[Stanowisko / Position ]],0))="n/a","n/a",FL249-INDEX(tab_MinKomp[Konserwacja form plastiki],MATCH($B249,tab_MinKomp[[Stanowisko / Position ]:[Stanowisko / Position ]],0)))</f>
        <v>n/a</v>
      </c>
      <c r="FM250" s="194" t="str">
        <f>IF(INDEX(tab_MinKomp[Konserwacja Gorącego Kanału],MATCH($B249,tab_MinKomp[[Stanowisko / Position ]:[Stanowisko / Position ]],0))="n/a","n/a",FM249-INDEX(tab_MinKomp[Konserwacja Gorącego Kanału],MATCH($B249,tab_MinKomp[[Stanowisko / Position ]:[Stanowisko / Position ]],0)))</f>
        <v>n/a</v>
      </c>
      <c r="FN250" s="194" t="s">
        <v>248</v>
      </c>
      <c r="FO250" s="194" t="s">
        <v>248</v>
      </c>
      <c r="FP250" s="194" t="s">
        <v>248</v>
      </c>
      <c r="FQ250" s="196" t="str">
        <f>IF(INDEX(tab_MinKomp[Język angielski / Englisch],MATCH($B249,tab_MinKomp[[Stanowisko / Position ]:[Stanowisko / Position ]],0))="n/a","n/a",FQ249-INDEX(tab_MinKomp[Język angielski / Englisch],MATCH($B249,tab_MinKomp[[Stanowisko / Position ]:[Stanowisko / Position ]],0)))</f>
        <v>n/a</v>
      </c>
      <c r="FR250" s="196" t="str">
        <f>IF(INDEX(tab_MinKomp[Język niemiecki / Deutsch],MATCH($B249,tab_MinKomp[[Stanowisko / Position ]:[Stanowisko / Position ]],0))="n/a","n/a",FR249-INDEX(tab_MinKomp[Język niemiecki / Deutsch],MATCH($B249,tab_MinKomp[[Stanowisko / Position ]:[Stanowisko / Position ]],0)))</f>
        <v>n/a</v>
      </c>
      <c r="FS250" s="194">
        <f>IF(INDEX(tab_MinKomp[Zarządzanie dokumentacją procesową / Process dokumentation management],MATCH($B249,tab_MinKomp[[Stanowisko / Position ]:[Stanowisko / Position ]],0))="n/a","n/a",FS249-INDEX(tab_MinKomp[Zarządzanie dokumentacją procesową / Process dokumentation management],MATCH($B249,tab_MinKomp[[Stanowisko / Position ]:[Stanowisko / Position ]],0)))</f>
        <v>0</v>
      </c>
      <c r="FT250" s="194">
        <f>IF(INDEX(tab_MinKomp[Znajomość procesów z obszaru / Kenntiss der prozesse in dem Bereich],MATCH($B249,tab_MinKomp[[Stanowisko / Position ]:[Stanowisko / Position ]],0))="n/a","n/a",FT249-INDEX(tab_MinKomp[Znajomość procesów z obszaru / Kenntiss der prozesse in dem Bereich],MATCH($B249,tab_MinKomp[[Stanowisko / Position ]:[Stanowisko / Position ]],0)))</f>
        <v>0</v>
      </c>
      <c r="FU250" s="194">
        <f>IF(INDEX(tab_MinKomp[optymalizacja procesów / Prozessoptymalisierung],MATCH($B249,tab_MinKomp[[Stanowisko / Position ]:[Stanowisko / Position ]],0))="n/a","n/a",FU249-INDEX(tab_MinKomp[optymalizacja procesów / Prozessoptymalisierung],MATCH($B249,tab_MinKomp[[Stanowisko / Position ]:[Stanowisko / Position ]],0)))</f>
        <v>0</v>
      </c>
      <c r="FV250" s="194">
        <f>IF(INDEX(tab_MinKomp[Umiejętności szkoleniowe / Trainingsfähigkeiten],MATCH($B249,tab_MinKomp[[Stanowisko / Position ]:[Stanowisko / Position ]],0))="n/a","n/a",FV249-INDEX(tab_MinKomp[Umiejętności szkoleniowe / Trainingsfähigkeiten],MATCH($B249,tab_MinKomp[[Stanowisko / Position ]:[Stanowisko / Position ]],0)))</f>
        <v>0</v>
      </c>
      <c r="FW250" s="194">
        <f>IF(INDEX(tab_MinKomp[Analityczne myślenie, podejście / Analitysches Denken, Einstellung],MATCH($B249,tab_MinKomp[[Stanowisko / Position ]:[Stanowisko / Position ]],0))="n/a","n/a",FW249-INDEX(tab_MinKomp[Analityczne myślenie, podejście / Analitysches Denken, Einstellung],MATCH($B249,tab_MinKomp[[Stanowisko / Position ]:[Stanowisko / Position ]],0)))</f>
        <v>0</v>
      </c>
      <c r="FX250" s="194">
        <f>IF(INDEX(tab_MinKomp[Dokładność, precyzja w dzialaniu / Genauigkeit, Präzision in die Arbeit],MATCH($B249,tab_MinKomp[[Stanowisko / Position ]:[Stanowisko / Position ]],0))="n/a","n/a",FX249-INDEX(tab_MinKomp[Dokładność, precyzja w dzialaniu / Genauigkeit, Präzision in die Arbeit],MATCH($B249,tab_MinKomp[[Stanowisko / Position ]:[Stanowisko / Position ]],0)))</f>
        <v>0</v>
      </c>
      <c r="FY250" s="194">
        <f>IF(INDEX(tab_MinKomp[Dyspozycyjność / Verfügbarkeit],MATCH($B249,tab_MinKomp[[Stanowisko / Position ]:[Stanowisko / Position ]],0))="n/a","n/a",FY249-INDEX(tab_MinKomp[Dyspozycyjność / Verfügbarkeit],MATCH($B249,tab_MinKomp[[Stanowisko / Position ]:[Stanowisko / Position ]],0)))</f>
        <v>0</v>
      </c>
      <c r="FZ250" s="194">
        <f>IF(INDEX(tab_MinKomp[Zaangażowanie / 
Engagement],MATCH($B249,tab_MinKomp[[Stanowisko / Position ]:[Stanowisko / Position ]],0))="n/a","n/a",FZ249-INDEX(tab_MinKomp[Zaangażowanie / 
Engagement],MATCH($B249,tab_MinKomp[[Stanowisko / Position ]:[Stanowisko / Position ]],0)))</f>
        <v>0</v>
      </c>
      <c r="GA250" s="194" t="str">
        <f>IF(INDEX(tab_MinKomp[Konserwacja form guma],MATCH($B249,tab_MinKomp[[Stanowisko / Position ]:[Stanowisko / Position ]],0))="n/a","n/a",GA249-INDEX(tab_MinKomp[Konserwacja form guma],MATCH($B249,tab_MinKomp[[Stanowisko / Position ]:[Stanowisko / Position ]],0)))</f>
        <v>n/a</v>
      </c>
      <c r="GB250" s="194" t="str">
        <f>IF(INDEX(tab_MinKomp[Konserwacja form plastiki],MATCH($B249,tab_MinKomp[[Stanowisko / Position ]:[Stanowisko / Position ]],0))="n/a","n/a",GB249-INDEX(tab_MinKomp[Konserwacja form plastiki],MATCH($B249,tab_MinKomp[[Stanowisko / Position ]:[Stanowisko / Position ]],0)))</f>
        <v>n/a</v>
      </c>
      <c r="GC250" s="194">
        <f>IF(INDEX(tab_MinKomp[Elastyczność w działaniu],MATCH($B249,tab_MinKomp[[Stanowisko / Position ]:[Stanowisko / Position ]],0))="n/a","n/a",GC249-INDEX(tab_MinKomp[Elastyczność w działaniu],MATCH($B249,tab_MinKomp[[Stanowisko / Position ]:[Stanowisko / Position ]],0)))</f>
        <v>0</v>
      </c>
      <c r="GD250" s="194">
        <f>IF(INDEX(tab_MinKomp[Komunikatywność],MATCH($B249,tab_MinKomp[[Stanowisko / Position ]:[Stanowisko / Position ]],0))="n/a","n/a",GD249-INDEX(tab_MinKomp[Komunikatywność],MATCH($B249,tab_MinKomp[[Stanowisko / Position ]:[Stanowisko / Position ]],0)))</f>
        <v>0</v>
      </c>
      <c r="GE250" s="193" t="str">
        <f>IF(INDEX(tab_MinKomp[Motywowanie i budowanie zaangażowania zespołu],MATCH($B249,tab_MinKomp[[Stanowisko / Position ]:[Stanowisko / Position ]],0))="n/a","n/a",GE249-INDEX(tab_MinKomp[Motywowanie i budowanie zaangażowania zespołu],MATCH($B249,tab_MinKomp[[Stanowisko / Position ]:[Stanowisko / Position ]],0)))</f>
        <v>n/a</v>
      </c>
      <c r="GF250" s="186" t="s">
        <v>248</v>
      </c>
      <c r="GG250" s="186" t="s">
        <v>248</v>
      </c>
      <c r="GH250" s="186" t="s">
        <v>248</v>
      </c>
      <c r="GI250" s="186" t="s">
        <v>248</v>
      </c>
      <c r="GJ250" s="186" t="s">
        <v>248</v>
      </c>
      <c r="GK250" s="186" t="s">
        <v>248</v>
      </c>
      <c r="GL250" s="186" t="s">
        <v>248</v>
      </c>
      <c r="GM250" s="186" t="s">
        <v>248</v>
      </c>
      <c r="GN250" s="186" t="s">
        <v>248</v>
      </c>
      <c r="GO250" s="186" t="s">
        <v>248</v>
      </c>
      <c r="GP250" s="186" t="s">
        <v>248</v>
      </c>
      <c r="GQ250" s="186" t="s">
        <v>248</v>
      </c>
      <c r="GR250" s="186" t="s">
        <v>248</v>
      </c>
      <c r="GS250" s="186" t="s">
        <v>248</v>
      </c>
      <c r="GT250" s="186" t="s">
        <v>248</v>
      </c>
      <c r="GU250" s="186" t="s">
        <v>248</v>
      </c>
      <c r="GV250" s="186" t="s">
        <v>248</v>
      </c>
      <c r="GW250" s="186" t="s">
        <v>248</v>
      </c>
      <c r="GX250" s="186" t="s">
        <v>248</v>
      </c>
      <c r="GY250" s="186" t="s">
        <v>248</v>
      </c>
      <c r="GZ250" s="261" t="s">
        <v>248</v>
      </c>
      <c r="HA250" s="261" t="s">
        <v>248</v>
      </c>
      <c r="HB250" s="191">
        <f>SUM(G250:GE250)/(HB249-(SUM(G250:GE250)))</f>
        <v>-5.2631578947368418E-2</v>
      </c>
    </row>
    <row r="251" spans="1:210" ht="24.9" customHeight="1" x14ac:dyDescent="0.3">
      <c r="A251" s="105" t="s">
        <v>321</v>
      </c>
      <c r="B251" s="105" t="s">
        <v>315</v>
      </c>
      <c r="C251" s="105" t="s">
        <v>381</v>
      </c>
      <c r="D251" s="105">
        <v>969</v>
      </c>
      <c r="E251" s="394" t="s">
        <v>509</v>
      </c>
      <c r="F251" s="185" t="s">
        <v>374</v>
      </c>
      <c r="G251" s="186">
        <v>2</v>
      </c>
      <c r="H251" s="186">
        <v>1</v>
      </c>
      <c r="I251" s="186">
        <v>2</v>
      </c>
      <c r="J251" s="186">
        <v>1</v>
      </c>
      <c r="K251" s="186">
        <v>1</v>
      </c>
      <c r="L251" s="186" t="s">
        <v>248</v>
      </c>
      <c r="M251" s="186" t="s">
        <v>248</v>
      </c>
      <c r="N251" s="186" t="s">
        <v>248</v>
      </c>
      <c r="O251" s="186">
        <v>1</v>
      </c>
      <c r="P251" s="186">
        <v>1</v>
      </c>
      <c r="Q251" s="186" t="s">
        <v>248</v>
      </c>
      <c r="R251" s="186" t="s">
        <v>248</v>
      </c>
      <c r="S251" s="186" t="s">
        <v>248</v>
      </c>
      <c r="T251" s="186" t="s">
        <v>248</v>
      </c>
      <c r="U251" s="186" t="s">
        <v>248</v>
      </c>
      <c r="V251" s="186" t="s">
        <v>248</v>
      </c>
      <c r="W251" s="186" t="s">
        <v>248</v>
      </c>
      <c r="X251" s="186" t="s">
        <v>248</v>
      </c>
      <c r="Y251" s="186" t="s">
        <v>248</v>
      </c>
      <c r="Z251" s="186" t="s">
        <v>248</v>
      </c>
      <c r="AA251" s="186" t="s">
        <v>248</v>
      </c>
      <c r="AB251" s="186" t="s">
        <v>248</v>
      </c>
      <c r="AC251" s="186" t="s">
        <v>248</v>
      </c>
      <c r="AD251" s="186" t="s">
        <v>248</v>
      </c>
      <c r="AE251" s="186" t="s">
        <v>248</v>
      </c>
      <c r="AF251" s="186" t="s">
        <v>248</v>
      </c>
      <c r="AG251" s="186" t="s">
        <v>248</v>
      </c>
      <c r="AH251" s="186" t="s">
        <v>248</v>
      </c>
      <c r="AI251" s="186" t="s">
        <v>248</v>
      </c>
      <c r="AJ251" s="186" t="s">
        <v>248</v>
      </c>
      <c r="AK251" s="186" t="s">
        <v>248</v>
      </c>
      <c r="AL251" s="186">
        <v>1</v>
      </c>
      <c r="AM251" s="186" t="s">
        <v>248</v>
      </c>
      <c r="AN251" s="186" t="s">
        <v>248</v>
      </c>
      <c r="AO251" s="186">
        <v>1</v>
      </c>
      <c r="AP251" s="186" t="s">
        <v>248</v>
      </c>
      <c r="AQ251" s="186">
        <v>1</v>
      </c>
      <c r="AR251" s="186" t="s">
        <v>248</v>
      </c>
      <c r="AS251" s="186" t="s">
        <v>248</v>
      </c>
      <c r="AT251" s="186" t="s">
        <v>248</v>
      </c>
      <c r="AU251" s="186" t="s">
        <v>248</v>
      </c>
      <c r="AV251" s="186">
        <v>2</v>
      </c>
      <c r="AW251" s="186">
        <v>1</v>
      </c>
      <c r="AX251" s="186" t="s">
        <v>248</v>
      </c>
      <c r="AY251" s="186" t="s">
        <v>248</v>
      </c>
      <c r="AZ251" s="186" t="s">
        <v>248</v>
      </c>
      <c r="BA251" s="186" t="s">
        <v>248</v>
      </c>
      <c r="BB251" s="186" t="s">
        <v>248</v>
      </c>
      <c r="BC251" s="186" t="s">
        <v>248</v>
      </c>
      <c r="BD251" s="186" t="s">
        <v>248</v>
      </c>
      <c r="BE251" s="186" t="s">
        <v>248</v>
      </c>
      <c r="BF251" s="186" t="s">
        <v>248</v>
      </c>
      <c r="BG251" s="186" t="s">
        <v>248</v>
      </c>
      <c r="BH251" s="186" t="s">
        <v>248</v>
      </c>
      <c r="BI251" s="186" t="s">
        <v>248</v>
      </c>
      <c r="BJ251" s="186" t="s">
        <v>248</v>
      </c>
      <c r="BK251" s="186" t="s">
        <v>248</v>
      </c>
      <c r="BL251" s="186" t="s">
        <v>248</v>
      </c>
      <c r="BM251" s="186" t="s">
        <v>248</v>
      </c>
      <c r="BN251" s="186" t="s">
        <v>248</v>
      </c>
      <c r="BO251" s="186" t="s">
        <v>248</v>
      </c>
      <c r="BP251" s="186" t="s">
        <v>248</v>
      </c>
      <c r="BQ251" s="186">
        <v>2</v>
      </c>
      <c r="BR251" s="186" t="s">
        <v>248</v>
      </c>
      <c r="BS251" s="186">
        <v>2</v>
      </c>
      <c r="BT251" s="186" t="s">
        <v>248</v>
      </c>
      <c r="BU251" s="186">
        <v>2</v>
      </c>
      <c r="BV251" s="186" t="s">
        <v>248</v>
      </c>
      <c r="BW251" s="186">
        <v>2</v>
      </c>
      <c r="BX251" s="186">
        <v>2</v>
      </c>
      <c r="BY251" s="186">
        <v>2</v>
      </c>
      <c r="BZ251" s="186">
        <v>2</v>
      </c>
      <c r="CA251" s="186" t="s">
        <v>248</v>
      </c>
      <c r="CB251" s="186">
        <v>1</v>
      </c>
      <c r="CC251" s="186" t="s">
        <v>248</v>
      </c>
      <c r="CD251" s="186">
        <v>2</v>
      </c>
      <c r="CE251" s="186">
        <v>2</v>
      </c>
      <c r="CF251" s="186">
        <v>2</v>
      </c>
      <c r="CG251" s="186">
        <v>1</v>
      </c>
      <c r="CH251" s="186" t="s">
        <v>248</v>
      </c>
      <c r="CI251" s="186" t="s">
        <v>248</v>
      </c>
      <c r="CJ251" s="186" t="s">
        <v>248</v>
      </c>
      <c r="CK251" s="186" t="s">
        <v>248</v>
      </c>
      <c r="CL251" s="186" t="s">
        <v>248</v>
      </c>
      <c r="CM251" s="186" t="s">
        <v>248</v>
      </c>
      <c r="CN251" s="186" t="s">
        <v>248</v>
      </c>
      <c r="CO251" s="186" t="s">
        <v>248</v>
      </c>
      <c r="CP251" s="186" t="s">
        <v>248</v>
      </c>
      <c r="CQ251" s="186" t="s">
        <v>248</v>
      </c>
      <c r="CR251" s="186" t="s">
        <v>248</v>
      </c>
      <c r="CS251" s="186" t="s">
        <v>248</v>
      </c>
      <c r="CT251" s="186" t="s">
        <v>248</v>
      </c>
      <c r="CU251" s="186" t="s">
        <v>248</v>
      </c>
      <c r="CV251" s="186" t="s">
        <v>248</v>
      </c>
      <c r="CW251" s="186">
        <v>2</v>
      </c>
      <c r="CX251" s="186" t="s">
        <v>248</v>
      </c>
      <c r="CY251" s="186" t="s">
        <v>248</v>
      </c>
      <c r="CZ251" s="186" t="s">
        <v>248</v>
      </c>
      <c r="DA251" s="186" t="s">
        <v>248</v>
      </c>
      <c r="DB251" s="186" t="s">
        <v>248</v>
      </c>
      <c r="DC251" s="186" t="s">
        <v>248</v>
      </c>
      <c r="DD251" s="186" t="s">
        <v>248</v>
      </c>
      <c r="DE251" s="186" t="s">
        <v>248</v>
      </c>
      <c r="DF251" s="186">
        <v>1</v>
      </c>
      <c r="DG251" s="186" t="s">
        <v>248</v>
      </c>
      <c r="DH251" s="186" t="s">
        <v>248</v>
      </c>
      <c r="DI251" s="186" t="s">
        <v>248</v>
      </c>
      <c r="DJ251" s="186" t="s">
        <v>248</v>
      </c>
      <c r="DK251" s="186" t="s">
        <v>248</v>
      </c>
      <c r="DL251" s="186" t="s">
        <v>248</v>
      </c>
      <c r="DM251" s="186" t="s">
        <v>248</v>
      </c>
      <c r="DN251" s="186" t="s">
        <v>248</v>
      </c>
      <c r="DO251" s="186" t="s">
        <v>248</v>
      </c>
      <c r="DP251" s="186" t="s">
        <v>248</v>
      </c>
      <c r="DQ251" s="186" t="s">
        <v>248</v>
      </c>
      <c r="DR251" s="186" t="s">
        <v>248</v>
      </c>
      <c r="DS251" s="186" t="s">
        <v>248</v>
      </c>
      <c r="DT251" s="186" t="s">
        <v>248</v>
      </c>
      <c r="DU251" s="186" t="s">
        <v>248</v>
      </c>
      <c r="DV251" s="186" t="s">
        <v>248</v>
      </c>
      <c r="DW251" s="186" t="s">
        <v>248</v>
      </c>
      <c r="DX251" s="186" t="s">
        <v>248</v>
      </c>
      <c r="DY251" s="186" t="s">
        <v>248</v>
      </c>
      <c r="DZ251" s="186" t="s">
        <v>248</v>
      </c>
      <c r="EA251" s="186" t="s">
        <v>248</v>
      </c>
      <c r="EB251" s="186" t="s">
        <v>248</v>
      </c>
      <c r="EC251" s="186" t="s">
        <v>248</v>
      </c>
      <c r="ED251" s="186" t="s">
        <v>248</v>
      </c>
      <c r="EE251" s="186" t="s">
        <v>248</v>
      </c>
      <c r="EF251" s="186" t="s">
        <v>248</v>
      </c>
      <c r="EG251" s="186" t="s">
        <v>248</v>
      </c>
      <c r="EH251" s="186" t="s">
        <v>248</v>
      </c>
      <c r="EI251" s="186" t="s">
        <v>248</v>
      </c>
      <c r="EJ251" s="186" t="s">
        <v>248</v>
      </c>
      <c r="EK251" s="186" t="s">
        <v>248</v>
      </c>
      <c r="EL251" s="184" t="s">
        <v>248</v>
      </c>
      <c r="EM251" s="184" t="s">
        <v>248</v>
      </c>
      <c r="EN251" s="184" t="s">
        <v>248</v>
      </c>
      <c r="EO251" s="186" t="s">
        <v>248</v>
      </c>
      <c r="EP251" s="186" t="s">
        <v>248</v>
      </c>
      <c r="EQ251" s="186" t="s">
        <v>248</v>
      </c>
      <c r="ER251" s="186" t="s">
        <v>248</v>
      </c>
      <c r="ES251" s="186" t="s">
        <v>248</v>
      </c>
      <c r="ET251" s="186" t="s">
        <v>248</v>
      </c>
      <c r="EU251" s="186" t="s">
        <v>248</v>
      </c>
      <c r="EV251" s="186" t="s">
        <v>248</v>
      </c>
      <c r="EW251" s="186" t="s">
        <v>248</v>
      </c>
      <c r="EX251" s="186" t="s">
        <v>248</v>
      </c>
      <c r="EY251" s="186" t="s">
        <v>248</v>
      </c>
      <c r="EZ251" s="186" t="s">
        <v>248</v>
      </c>
      <c r="FA251" s="186" t="s">
        <v>248</v>
      </c>
      <c r="FB251" s="186" t="s">
        <v>248</v>
      </c>
      <c r="FC251" s="186" t="s">
        <v>248</v>
      </c>
      <c r="FD251" s="186" t="s">
        <v>248</v>
      </c>
      <c r="FE251" s="186" t="s">
        <v>248</v>
      </c>
      <c r="FF251" s="186" t="s">
        <v>248</v>
      </c>
      <c r="FG251" s="186" t="s">
        <v>248</v>
      </c>
      <c r="FH251" s="186" t="s">
        <v>248</v>
      </c>
      <c r="FI251" s="186" t="s">
        <v>248</v>
      </c>
      <c r="FJ251" s="186" t="s">
        <v>248</v>
      </c>
      <c r="FK251" s="186" t="s">
        <v>248</v>
      </c>
      <c r="FL251" s="186" t="s">
        <v>248</v>
      </c>
      <c r="FM251" s="186" t="s">
        <v>248</v>
      </c>
      <c r="FN251" s="186" t="s">
        <v>248</v>
      </c>
      <c r="FO251" s="186" t="s">
        <v>248</v>
      </c>
      <c r="FP251" s="186" t="s">
        <v>248</v>
      </c>
      <c r="FQ251" s="187" t="s">
        <v>248</v>
      </c>
      <c r="FR251" s="187" t="s">
        <v>248</v>
      </c>
      <c r="FS251" s="186">
        <v>2</v>
      </c>
      <c r="FT251" s="186">
        <v>2</v>
      </c>
      <c r="FU251" s="186">
        <v>1</v>
      </c>
      <c r="FV251" s="186">
        <v>3</v>
      </c>
      <c r="FW251" s="186">
        <v>1</v>
      </c>
      <c r="FX251" s="186">
        <v>2</v>
      </c>
      <c r="FY251" s="186">
        <v>2</v>
      </c>
      <c r="FZ251" s="186">
        <v>2</v>
      </c>
      <c r="GA251" s="186" t="s">
        <v>248</v>
      </c>
      <c r="GB251" s="186" t="s">
        <v>248</v>
      </c>
      <c r="GC251" s="186">
        <v>1</v>
      </c>
      <c r="GD251" s="186">
        <v>1</v>
      </c>
      <c r="GE251" s="186" t="s">
        <v>248</v>
      </c>
      <c r="GF251" s="186" t="s">
        <v>248</v>
      </c>
      <c r="GG251" s="186" t="s">
        <v>248</v>
      </c>
      <c r="GH251" s="186" t="s">
        <v>248</v>
      </c>
      <c r="GI251" s="186" t="s">
        <v>248</v>
      </c>
      <c r="GJ251" s="186" t="s">
        <v>248</v>
      </c>
      <c r="GK251" s="186" t="s">
        <v>248</v>
      </c>
      <c r="GL251" s="186" t="s">
        <v>248</v>
      </c>
      <c r="GM251" s="186" t="s">
        <v>248</v>
      </c>
      <c r="GN251" s="186" t="s">
        <v>248</v>
      </c>
      <c r="GO251" s="186" t="s">
        <v>248</v>
      </c>
      <c r="GP251" s="186" t="s">
        <v>248</v>
      </c>
      <c r="GQ251" s="186" t="s">
        <v>248</v>
      </c>
      <c r="GR251" s="186" t="s">
        <v>248</v>
      </c>
      <c r="GS251" s="186" t="s">
        <v>248</v>
      </c>
      <c r="GT251" s="186" t="s">
        <v>248</v>
      </c>
      <c r="GU251" s="186" t="s">
        <v>248</v>
      </c>
      <c r="GV251" s="186" t="s">
        <v>248</v>
      </c>
      <c r="GW251" s="186" t="s">
        <v>248</v>
      </c>
      <c r="GX251" s="186" t="s">
        <v>248</v>
      </c>
      <c r="GY251" s="186" t="s">
        <v>248</v>
      </c>
      <c r="GZ251" s="261" t="s">
        <v>248</v>
      </c>
      <c r="HA251" s="266">
        <v>3</v>
      </c>
      <c r="HB251" s="188">
        <f t="shared" ref="HB251" si="75">SUM(G251:GE251)</f>
        <v>57</v>
      </c>
    </row>
    <row r="252" spans="1:210" ht="24.9" customHeight="1" thickBot="1" x14ac:dyDescent="0.35">
      <c r="A252" s="108" t="str">
        <f t="shared" ref="A252" si="76">A251</f>
        <v>Prod.-Q-5</v>
      </c>
      <c r="B252" s="108" t="str">
        <f t="shared" ref="B252" si="77">B251</f>
        <v>Pracownik Produkcji</v>
      </c>
      <c r="C252" s="108" t="str">
        <f t="shared" ref="C252" si="78">C251</f>
        <v>MJ</v>
      </c>
      <c r="D252" s="108">
        <f t="shared" ref="D252" si="79">D251</f>
        <v>969</v>
      </c>
      <c r="E252" s="395"/>
      <c r="F252" s="189" t="s">
        <v>375</v>
      </c>
      <c r="G252" s="192">
        <f>IF(INDEX(tab_MinKomp[Przepisy BHP / BHP Vorschriften],MATCH($B251,tab_MinKomp[[Stanowisko / Position ]:[Stanowisko / Position ]],0))="n/a","n/a",G251-INDEX(tab_MinKomp[Przepisy BHP / BHP Vorschriften],MATCH($B251,tab_MinKomp[[Stanowisko / Position ]:[Stanowisko / Position ]],0)))</f>
        <v>0</v>
      </c>
      <c r="H252" s="193">
        <f>IF(INDEX(tab_MinKomp[Przepisy PPOŻ / Brandschutzbestimmungen],MATCH($B251,tab_MinKomp[[Stanowisko / Position ]:[Stanowisko / Position ]],0))="n/a","n/a",H251-INDEX(tab_MinKomp[Przepisy PPOŻ / Brandschutzbestimmungen],MATCH($B251,tab_MinKomp[[Stanowisko / Position ]:[Stanowisko / Position ]],0)))</f>
        <v>0</v>
      </c>
      <c r="I252" s="193">
        <f>IF(INDEX(tab_MinKomp[Ryzyko zawodowe na stanowiskach pracyv/ Berufliche Risiken an Arbeitsstellen],MATCH($B251,tab_MinKomp[[Stanowisko / Position ]:[Stanowisko / Position ]],0))="n/a","n/a",I251-INDEX(tab_MinKomp[Ryzyko zawodowe na stanowiskach pracyv/ Berufliche Risiken an Arbeitsstellen],MATCH($B251,tab_MinKomp[[Stanowisko / Position ]:[Stanowisko / Position ]],0)))</f>
        <v>0</v>
      </c>
      <c r="J252" s="193">
        <f>IF(INDEX(tab_MinKomp[Gospodarka substancjami niebezpiecznymi / Gefahrstoffmanagement],MATCH($B251,tab_MinKomp[[Stanowisko / Position ]:[Stanowisko / Position ]],0))="n/a","n/a",J251-INDEX(tab_MinKomp[Gospodarka substancjami niebezpiecznymi / Gefahrstoffmanagement],MATCH($B251,tab_MinKomp[[Stanowisko / Position ]:[Stanowisko / Position ]],0)))</f>
        <v>0</v>
      </c>
      <c r="K252" s="193">
        <f>IF(INDEX(tab_MinKomp[Gospodarka odpadami / Abfallwirtschaft],MATCH($B251,tab_MinKomp[[Stanowisko / Position ]:[Stanowisko / Position ]],0))="n/a","n/a",K251-INDEX(tab_MinKomp[Gospodarka odpadami / Abfallwirtschaft],MATCH($B251,tab_MinKomp[[Stanowisko / Position ]:[Stanowisko / Position ]],0)))</f>
        <v>0</v>
      </c>
      <c r="L252" s="194" t="str">
        <f>IF(INDEX(tab_MinKomp[Przepisy kodeksu pracy / Bestimmungen des Arbeitsgesetzes],MATCH($B251,tab_MinKomp[[Stanowisko / Position ]:[Stanowisko / Position ]],0))="n/a","n/a",L251-INDEX(tab_MinKomp[Przepisy kodeksu pracy / Bestimmungen des Arbeitsgesetzes],MATCH($B251,tab_MinKomp[[Stanowisko / Position ]:[Stanowisko / Position ]],0)))</f>
        <v>n/a</v>
      </c>
      <c r="M252" s="195" t="str">
        <f>IF(INDEX(tab_MinKomp[Przepisy o ub.społ. ZUS  / Sozialversicherungsvorschriften],MATCH($B251,tab_MinKomp[[Stanowisko / Position ]:[Stanowisko / Position ]],0))="n/a","n/a",M251-INDEX(tab_MinKomp[Przepisy o ub.społ. ZUS  / Sozialversicherungsvorschriften],MATCH($B251,tab_MinKomp[[Stanowisko / Position ]:[Stanowisko / Position ]],0)))</f>
        <v>n/a</v>
      </c>
      <c r="N252" s="194" t="str">
        <f>IF(INDEX(tab_MinKomp[PRZEPISY O PDOF /persönlich Einkommensteuergesetz ],MATCH($B251,tab_MinKomp[[Stanowisko / Position ]:[Stanowisko / Position ]],0))="n/a","n/a",N251-INDEX(tab_MinKomp[PRZEPISY O PDOF /persönlich Einkommensteuergesetz ],MATCH($B251,tab_MinKomp[[Stanowisko / Position ]:[Stanowisko / Position ]],0)))</f>
        <v>n/a</v>
      </c>
      <c r="O252" s="194">
        <f>IF(INDEX(tab_MinKomp[Regulamin pracy / Arbeitsordnung],MATCH($B251,tab_MinKomp[[Stanowisko / Position ]:[Stanowisko / Position ]],0))="n/a","n/a",O251-INDEX(tab_MinKomp[Regulamin pracy / Arbeitsordnung],MATCH($B251,tab_MinKomp[[Stanowisko / Position ]:[Stanowisko / Position ]],0)))</f>
        <v>0</v>
      </c>
      <c r="P252" s="194">
        <f>IF(INDEX(tab_MinKomp[Regulamin wynagradzania / Vergütungsordnung],MATCH($B251,tab_MinKomp[[Stanowisko / Position ]:[Stanowisko / Position ]],0))="n/a","n/a",P251-INDEX(tab_MinKomp[Regulamin wynagradzania / Vergütungsordnung],MATCH($B251,tab_MinKomp[[Stanowisko / Position ]:[Stanowisko / Position ]],0)))</f>
        <v>0</v>
      </c>
      <c r="Q252" s="194" t="str">
        <f>IF(INDEX(tab_MinKomp[System R2PŁATNIK PRO: Płace / Lohnabrechnung],MATCH($B251,tab_MinKomp[[Stanowisko / Position ]:[Stanowisko / Position ]],0))="n/a","n/a",Q251-INDEX(tab_MinKomp[System R2PŁATNIK PRO: Płace / Lohnabrechnung],MATCH($B251,tab_MinKomp[[Stanowisko / Position ]:[Stanowisko / Position ]],0)))</f>
        <v>n/a</v>
      </c>
      <c r="R252" s="194" t="str">
        <f>IF(INDEX(tab_MinKomp[SystemR2PŁATNIK PRO: KADRY / Personaldaten],MATCH($B251,tab_MinKomp[[Stanowisko / Position ]:[Stanowisko / Position ]],0))="n/a","n/a",R251-INDEX(tab_MinKomp[SystemR2PŁATNIK PRO: KADRY / Personaldaten],MATCH($B251,tab_MinKomp[[Stanowisko / Position ]:[Stanowisko / Position ]],0)))</f>
        <v>n/a</v>
      </c>
      <c r="S252" s="194" t="str">
        <f>IF(INDEX(tab_MinKomp[SYSTEM R2PŁATNIK PRO: zarządzanie pracownikami / Arbeitsverwaltung],MATCH($B251,tab_MinKomp[[Stanowisko / Position ]:[Stanowisko / Position ]],0))="n/a","n/a",S251-INDEX(tab_MinKomp[SYSTEM R2PŁATNIK PRO: zarządzanie pracownikami / Arbeitsverwaltung],MATCH($B251,tab_MinKomp[[Stanowisko / Position ]:[Stanowisko / Position ]],0)))</f>
        <v>n/a</v>
      </c>
      <c r="T252" s="194" t="str">
        <f>IF(INDEX(tab_MinKomp[Doradztwo, wsparcie personalne / Personalberatung und Unterstützung],MATCH($B251,tab_MinKomp[[Stanowisko / Position ]:[Stanowisko / Position ]],0))="n/a","n/a",T251-INDEX(tab_MinKomp[Doradztwo, wsparcie personalne / Personalberatung und Unterstützung],MATCH($B251,tab_MinKomp[[Stanowisko / Position ]:[Stanowisko / Position ]],0)))</f>
        <v>n/a</v>
      </c>
      <c r="U252" s="194" t="str">
        <f>IF(INDEX(tab_MinKomp[Przepisy o podatku VAT / MwSt.- Gesetz],MATCH($B251,tab_MinKomp[[Stanowisko / Position ]:[Stanowisko / Position ]],0))="n/a","n/a",U251-INDEX(tab_MinKomp[Przepisy o podatku VAT / MwSt.- Gesetz],MATCH($B251,tab_MinKomp[[Stanowisko / Position ]:[Stanowisko / Position ]],0)))</f>
        <v>n/a</v>
      </c>
      <c r="V252" s="194" t="str">
        <f>IF(INDEX(tab_MinKomp[PrzepisyPDOP / geschäftlich Einkommensteuergesetz],MATCH($B251,tab_MinKomp[[Stanowisko / Position ]:[Stanowisko / Position ]],0))="n/a","n/a",V251-INDEX(tab_MinKomp[PrzepisyPDOP / geschäftlich Einkommensteuergesetz],MATCH($B251,tab_MinKomp[[Stanowisko / Position ]:[Stanowisko / Position ]],0)))</f>
        <v>n/a</v>
      </c>
      <c r="W252" s="194" t="str">
        <f>IF(INDEX(tab_MinKomp[System BAAN / FINANSE (FIBU)],MATCH($B251,tab_MinKomp[[Stanowisko / Position ]:[Stanowisko / Position ]],0))="n/a","n/a",W251-INDEX(tab_MinKomp[System BAAN / FINANSE (FIBU)],MATCH($B251,tab_MinKomp[[Stanowisko / Position ]:[Stanowisko / Position ]],0)))</f>
        <v>n/a</v>
      </c>
      <c r="X252" s="194" t="str">
        <f>IF(INDEX(tab_MinKomp[Systemy pomocnicze / Hilfssysteme(STOCKPROGRAM, KALK2000 etc.)],MATCH($B251,tab_MinKomp[[Stanowisko / Position ]:[Stanowisko / Position ]],0))="n/a","n/a",X251-INDEX(tab_MinKomp[Systemy pomocnicze / Hilfssysteme(STOCKPROGRAM, KALK2000 etc.)],MATCH($B251,tab_MinKomp[[Stanowisko / Position ]:[Stanowisko / Position ]],0)))</f>
        <v>n/a</v>
      </c>
      <c r="Y252" s="194" t="str">
        <f>IF(INDEX(tab_MinKomp[Polityka rachunkowości / Buchführungspolitik],MATCH($B251,tab_MinKomp[[Stanowisko / Position ]:[Stanowisko / Position ]],0))="n/a","n/a",Y251-INDEX(tab_MinKomp[Polityka rachunkowości / Buchführungspolitik],MATCH($B251,tab_MinKomp[[Stanowisko / Position ]:[Stanowisko / Position ]],0)))</f>
        <v>n/a</v>
      </c>
      <c r="Z252" s="194" t="str">
        <f>IF(INDEX(tab_MinKomp[Ustawa o rachunkowości / Rechnungslegungsgesetz],MATCH($B251,tab_MinKomp[[Stanowisko / Position ]:[Stanowisko / Position ]],0))="n/a","n/a",Z251-INDEX(tab_MinKomp[Ustawa o rachunkowości / Rechnungslegungsgesetz],MATCH($B251,tab_MinKomp[[Stanowisko / Position ]:[Stanowisko / Position ]],0)))</f>
        <v>n/a</v>
      </c>
      <c r="AA252" s="194" t="str">
        <f>IF(INDEX(tab_MinKomp[WORKFLOW - TS-100],MATCH($B251,tab_MinKomp[[Stanowisko / Position ]:[Stanowisko / Position ]],0))="n/a","n/a",AA251-INDEX(tab_MinKomp[WORKFLOW - TS-100],MATCH($B251,tab_MinKomp[[Stanowisko / Position ]:[Stanowisko / Position ]],0)))</f>
        <v>n/a</v>
      </c>
      <c r="AB252" s="194" t="str">
        <f>IF(INDEX(tab_MinKomp[WORKFLOW - SFMS],MATCH($B251,tab_MinKomp[[Stanowisko / Position ]:[Stanowisko / Position ]],0))="n/a","n/a",AB251-INDEX(tab_MinKomp[WORKFLOW - SFMS],MATCH($B251,tab_MinKomp[[Stanowisko / Position ]:[Stanowisko / Position ]],0)))</f>
        <v>n/a</v>
      </c>
      <c r="AC252" s="194" t="str">
        <f>IF(INDEX(tab_MinKomp[System ISO 9001:2015],MATCH($B251,tab_MinKomp[[Stanowisko / Position ]:[Stanowisko / Position ]],0))="n/a","n/a",AC251-INDEX(tab_MinKomp[System ISO 9001:2015],MATCH($B251,tab_MinKomp[[Stanowisko / Position ]:[Stanowisko / Position ]],0)))</f>
        <v>n/a</v>
      </c>
      <c r="AD252" s="194" t="str">
        <f>IF(INDEX(tab_MinKomp[System ISO 9001:2015],MATCH($B251,tab_MinKomp[[Stanowisko / Position ]:[Stanowisko / Position ]],0))="n/a","n/a",AD251-INDEX(tab_MinKomp[System ISO 9001:2015],MATCH($B251,tab_MinKomp[[Stanowisko / Position ]:[Stanowisko / Position ]],0)))</f>
        <v>n/a</v>
      </c>
      <c r="AE252" s="194" t="str">
        <f>IF(INDEX(tab_MinKomp[System ISO 9001:2015],MATCH($B251,tab_MinKomp[[Stanowisko / Position ]:[Stanowisko / Position ]],0))="n/a","n/a",AE251-INDEX(tab_MinKomp[System ISO 9001:2015],MATCH($B251,tab_MinKomp[[Stanowisko / Position ]:[Stanowisko / Position ]],0)))</f>
        <v>n/a</v>
      </c>
      <c r="AF252" s="194" t="str">
        <f>IF(INDEX(tab_MinKomp[System ISO 9001:2015],MATCH($B251,tab_MinKomp[[Stanowisko / Position ]:[Stanowisko / Position ]],0))="n/a","n/a",AF251-INDEX(tab_MinKomp[System ISO 9001:2015],MATCH($B251,tab_MinKomp[[Stanowisko / Position ]:[Stanowisko / Position ]],0)))</f>
        <v>n/a</v>
      </c>
      <c r="AG252" s="194" t="str">
        <f>IF(INDEX(tab_MinKomp[Wymagania VDA 6.3 Process / Forderungen],MATCH($B251,tab_MinKomp[[Stanowisko / Position ]:[Stanowisko / Position ]],0))="n/a","n/a",AG251-INDEX(tab_MinKomp[Wymagania VDA 6.3 Process / Forderungen],MATCH($B251,tab_MinKomp[[Stanowisko / Position ]:[Stanowisko / Position ]],0)))</f>
        <v>n/a</v>
      </c>
      <c r="AH252" s="194" t="str">
        <f>IF(INDEX(tab_MinKomp[Wymagania VDA 6.5 Product / Forderungen],MATCH($B251,tab_MinKomp[[Stanowisko / Position ]:[Stanowisko / Position ]],0))="n/a","n/a",AH251-INDEX(tab_MinKomp[Wymagania VDA 6.5 Product / Forderungen],MATCH($B251,tab_MinKomp[[Stanowisko / Position ]:[Stanowisko / Position ]],0)))</f>
        <v>n/a</v>
      </c>
      <c r="AI252" s="194" t="str">
        <f>IF(INDEX(tab_MinKomp[System ISO 9001:2015],MATCH($B251,tab_MinKomp[[Stanowisko / Position ]:[Stanowisko / Position ]],0))="n/a","n/a",AI251-INDEX(tab_MinKomp[System ISO 9001:2015],MATCH($B251,tab_MinKomp[[Stanowisko / Position ]:[Stanowisko / Position ]],0)))</f>
        <v>n/a</v>
      </c>
      <c r="AJ252" s="194" t="str">
        <f>IF(INDEX(tab_MinKomp[Auditor systemu ISO 17021:2018],MATCH($B251,tab_MinKomp[[Stanowisko / Position ]:[Stanowisko / Position ]],0))="n/a","n/a",AJ251-INDEX(tab_MinKomp[Auditor systemu ISO 17021:2018],MATCH($B251,tab_MinKomp[[Stanowisko / Position ]:[Stanowisko / Position ]],0)))</f>
        <v>n/a</v>
      </c>
      <c r="AK252" s="194" t="str">
        <f>IF(INDEX(tab_MinKomp[Pełnomocnik systemu / Systemvertreter],MATCH($B251,tab_MinKomp[[Stanowisko / Position ]:[Stanowisko / Position ]],0))="n/a","n/a",AK251-INDEX(tab_MinKomp[Pełnomocnik systemu / Systemvertreter],MATCH($B251,tab_MinKomp[[Stanowisko / Position ]:[Stanowisko / Position ]],0)))</f>
        <v>n/a</v>
      </c>
      <c r="AL252" s="194">
        <f>IF(INDEX(tab_MinKomp[Polityka Etyczna - Compliance],MATCH($B251,tab_MinKomp[[Stanowisko / Position ]:[Stanowisko / Position ]],0))="n/a","n/a",AL251-INDEX(tab_MinKomp[Polityka Etyczna - Compliance],MATCH($B251,tab_MinKomp[[Stanowisko / Position ]:[Stanowisko / Position ]],0)))</f>
        <v>0</v>
      </c>
      <c r="AM252" s="194" t="str">
        <f>IF(INDEX(tab_MinKomp[WDRAŻANIE NOWYCH PROJEKTÓW/ PROCEDURA CTM],MATCH($B251,tab_MinKomp[[Stanowisko / Position ]:[Stanowisko / Position ]],0))="n/a","n/a",AM251-INDEX(tab_MinKomp[WDRAŻANIE NOWYCH PROJEKTÓW/ PROCEDURA CTM],MATCH($B251,tab_MinKomp[[Stanowisko / Position ]:[Stanowisko / Position ]],0)))</f>
        <v>n/a</v>
      </c>
      <c r="AN252" s="194" t="str">
        <f>IF(INDEX(tab_MinKomp[KAMIENIE MILOWE MSL/PIFF],MATCH($B251,tab_MinKomp[[Stanowisko / Position ]:[Stanowisko / Position ]],0))="n/a","n/a",AN251-INDEX(tab_MinKomp[KAMIENIE MILOWE MSL/PIFF],MATCH($B251,tab_MinKomp[[Stanowisko / Position ]:[Stanowisko / Position ]],0)))</f>
        <v>n/a</v>
      </c>
      <c r="AO252" s="194">
        <f>IF(INDEX(tab_MinKomp[CP],MATCH($B251,tab_MinKomp[[Stanowisko / Position ]:[Stanowisko / Position ]],0))="n/a","n/a",AO251-INDEX(tab_MinKomp[CP],MATCH($B251,tab_MinKomp[[Stanowisko / Position ]:[Stanowisko / Position ]],0)))</f>
        <v>0</v>
      </c>
      <c r="AP252" s="194" t="str">
        <f>IF(INDEX(tab_MinKomp[FMEA],MATCH($B251,tab_MinKomp[[Stanowisko / Position ]:[Stanowisko / Position ]],0))="n/a","n/a",AP251-INDEX(tab_MinKomp[FMEA],MATCH($B251,tab_MinKomp[[Stanowisko / Position ]:[Stanowisko / Position ]],0)))</f>
        <v>n/a</v>
      </c>
      <c r="AQ252" s="194">
        <f>IF(INDEX(tab_MinKomp[FLOW CHART],MATCH($B251,tab_MinKomp[[Stanowisko / Position ]:[Stanowisko / Position ]],0))="n/a","n/a",AQ251-INDEX(tab_MinKomp[FLOW CHART],MATCH($B251,tab_MinKomp[[Stanowisko / Position ]:[Stanowisko / Position ]],0)))</f>
        <v>0</v>
      </c>
      <c r="AR252" s="194" t="str">
        <f>IF(INDEX(tab_MinKomp[APQP],MATCH($B251,tab_MinKomp[[Stanowisko / Position ]:[Stanowisko / Position ]],0))="n/a","n/a",AR251-INDEX(tab_MinKomp[APQP],MATCH($B251,tab_MinKomp[[Stanowisko / Position ]:[Stanowisko / Position ]],0)))</f>
        <v>n/a</v>
      </c>
      <c r="AS252" s="194" t="str">
        <f>IF(INDEX(tab_MinKomp[MSA],MATCH($B251,tab_MinKomp[[Stanowisko / Position ]:[Stanowisko / Position ]],0))="n/a","n/a",AS251-INDEX(tab_MinKomp[MSA],MATCH($B251,tab_MinKomp[[Stanowisko / Position ]:[Stanowisko / Position ]],0)))</f>
        <v>n/a</v>
      </c>
      <c r="AT252" s="194" t="str">
        <f>IF(INDEX(tab_MinKomp[SPC],MATCH($B251,tab_MinKomp[[Stanowisko / Position ]:[Stanowisko / Position ]],0))="n/a","n/a",AT251-INDEX(tab_MinKomp[SPC],MATCH($B251,tab_MinKomp[[Stanowisko / Position ]:[Stanowisko / Position ]],0)))</f>
        <v>n/a</v>
      </c>
      <c r="AU252" s="194" t="str">
        <f>IF(INDEX(tab_MinKomp[CSR (SPECYFICZNE WYMAGANIA KLIENTA)],MATCH($B251,tab_MinKomp[[Stanowisko / Position ]:[Stanowisko / Position ]],0))="n/a","n/a",AU251-INDEX(tab_MinKomp[CSR (SPECYFICZNE WYMAGANIA KLIENTA)],MATCH($B251,tab_MinKomp[[Stanowisko / Position ]:[Stanowisko / Position ]],0)))</f>
        <v>n/a</v>
      </c>
      <c r="AV252" s="194">
        <f>IF(INDEX(tab_MinKomp[5S],MATCH($B251,tab_MinKomp[[Stanowisko / Position ]:[Stanowisko / Position ]],0))="n/a","n/a",AV251-INDEX(tab_MinKomp[5S],MATCH($B251,tab_MinKomp[[Stanowisko / Position ]:[Stanowisko / Position ]],0)))</f>
        <v>0</v>
      </c>
      <c r="AW252" s="194">
        <f>IF(INDEX(tab_MinKomp[LEAN MANAGEMENT],MATCH($B251,tab_MinKomp[[Stanowisko / Position ]:[Stanowisko / Position ]],0))="n/a","n/a",AW251-INDEX(tab_MinKomp[LEAN MANAGEMENT],MATCH($B251,tab_MinKomp[[Stanowisko / Position ]:[Stanowisko / Position ]],0)))</f>
        <v>0</v>
      </c>
      <c r="AX252" s="194" t="str">
        <f>IF(INDEX(tab_MinKomp[5R],MATCH($B251,tab_MinKomp[[Stanowisko / Position ]:[Stanowisko / Position ]],0))="n/a","n/a",AX251-INDEX(tab_MinKomp[5R],MATCH($B251,tab_MinKomp[[Stanowisko / Position ]:[Stanowisko / Position ]],0)))</f>
        <v>n/a</v>
      </c>
      <c r="AY252" s="194" t="str">
        <f>IF(INDEX(tab_MinKomp[Six Sigma],MATCH($B251,tab_MinKomp[[Stanowisko / Position ]:[Stanowisko / Position ]],0))="n/a","n/a",AY251-INDEX(tab_MinKomp[Six Sigma],MATCH($B251,tab_MinKomp[[Stanowisko / Position ]:[Stanowisko / Position ]],0)))</f>
        <v>n/a</v>
      </c>
      <c r="AZ252" s="194" t="str">
        <f>IF(INDEX(tab_MinKomp[System BAAN / Distribution &amp; Supply Chain],MATCH($B251,tab_MinKomp[[Stanowisko / Position ]:[Stanowisko / Position ]],0))="n/a","n/a",AZ251-INDEX(tab_MinKomp[System BAAN / Distribution &amp; Supply Chain],MATCH($B251,tab_MinKomp[[Stanowisko / Position ]:[Stanowisko / Position ]],0)))</f>
        <v>n/a</v>
      </c>
      <c r="BA252" s="194" t="str">
        <f>IF(INDEX(tab_MinKomp[Gospodarka magazynowa / Lagerverwaltung],MATCH($B251,tab_MinKomp[[Stanowisko / Position ]:[Stanowisko / Position ]],0))="n/a","n/a",BA251-INDEX(tab_MinKomp[Gospodarka magazynowa / Lagerverwaltung],MATCH($B251,tab_MinKomp[[Stanowisko / Position ]:[Stanowisko / Position ]],0)))</f>
        <v>n/a</v>
      </c>
      <c r="BB252" s="194" t="str">
        <f>IF(INDEX(tab_MinKomp[Inwentaryzacja - organizacja i przebieg / Inventurprozess],MATCH($B251,tab_MinKomp[[Stanowisko / Position ]:[Stanowisko / Position ]],0))="n/a","n/a",BB251-INDEX(tab_MinKomp[Inwentaryzacja - organizacja i przebieg / Inventurprozess],MATCH($B251,tab_MinKomp[[Stanowisko / Position ]:[Stanowisko / Position ]],0)))</f>
        <v>n/a</v>
      </c>
      <c r="BC252" s="194" t="str">
        <f>IF(INDEX(tab_MinKomp[Organizacja dostaw / Versorgungsorganisation],MATCH($B251,tab_MinKomp[[Stanowisko / Position ]:[Stanowisko / Position ]],0))="n/a","n/a",BC251-INDEX(tab_MinKomp[Organizacja dostaw / Versorgungsorganisation],MATCH($B251,tab_MinKomp[[Stanowisko / Position ]:[Stanowisko / Position ]],0)))</f>
        <v>n/a</v>
      </c>
      <c r="BD252" s="194" t="str">
        <f>IF(INDEX(tab_MinKomp[Organizacja wysyłek / Organisation von Lieferungen],MATCH($B251,tab_MinKomp[[Stanowisko / Position ]:[Stanowisko / Position ]],0))="n/a","n/a",BD251-INDEX(tab_MinKomp[Organizacja wysyłek / Organisation von Lieferungen],MATCH($B251,tab_MinKomp[[Stanowisko / Position ]:[Stanowisko / Position ]],0)))</f>
        <v>n/a</v>
      </c>
      <c r="BE252" s="194" t="str">
        <f>IF(INDEX(tab_MinKomp[Analiza magazynowa - Program Polen.mdb / Inventuranalyse],MATCH($B251,tab_MinKomp[[Stanowisko / Position ]:[Stanowisko / Position ]],0))="n/a","n/a",BE251-INDEX(tab_MinKomp[Analiza magazynowa - Program Polen.mdb / Inventuranalyse],MATCH($B251,tab_MinKomp[[Stanowisko / Position ]:[Stanowisko / Position ]],0)))</f>
        <v>n/a</v>
      </c>
      <c r="BF252" s="190" t="str">
        <f>IF(INDEX(tab_MinKomp[MMOG (Materials Management Operations Guidelines)],MATCH($B251,tab_MinKomp[[Stanowisko / Position ]:[Stanowisko / Position ]],0))="n/a","n/a",BF251-INDEX(tab_MinKomp[MMOG (Materials Management Operations Guidelines)],MATCH($B251,tab_MinKomp[[Stanowisko / Position ]:[Stanowisko / Position ]],0)))</f>
        <v>n/a</v>
      </c>
      <c r="BG252" s="190" t="str">
        <f>IF(INDEX(tab_MinKomp[GPP],MATCH($B251,tab_MinKomp[[Stanowisko / Position ]:[Stanowisko / Position ]],0))="n/a","n/a",BG251-INDEX(tab_MinKomp[GPP],MATCH($B251,tab_MinKomp[[Stanowisko / Position ]:[Stanowisko / Position ]],0)))</f>
        <v>n/a</v>
      </c>
      <c r="BH252" s="190" t="str">
        <f>IF(INDEX(tab_MinKomp[AIAG (Automotive Industry Action Group)],MATCH($B251,tab_MinKomp[[Stanowisko / Position ]:[Stanowisko / Position ]],0))="n/a","n/a",BH251-INDEX(tab_MinKomp[AIAG (Automotive Industry Action Group)],MATCH($B251,tab_MinKomp[[Stanowisko / Position ]:[Stanowisko / Position ]],0)))</f>
        <v>n/a</v>
      </c>
      <c r="BI252" s="190" t="str">
        <f>IF(INDEX(tab_MinKomp[Super-G disputes],MATCH($B251,tab_MinKomp[[Stanowisko / Position ]:[Stanowisko / Position ]],0))="n/a","n/a",BI251-INDEX(tab_MinKomp[Super-G disputes],MATCH($B251,tab_MinKomp[[Stanowisko / Position ]:[Stanowisko / Position ]],0)))</f>
        <v>n/a</v>
      </c>
      <c r="BJ252" s="190" t="str">
        <f>IF(INDEX(tab_MinKomp[CMMS3/eDDL (Direct Data Link)],MATCH($B251,tab_MinKomp[[Stanowisko / Position ]:[Stanowisko / Position ]],0))="n/a","n/a",BJ251-INDEX(tab_MinKomp[CMMS3/eDDL (Direct Data Link)],MATCH($B251,tab_MinKomp[[Stanowisko / Position ]:[Stanowisko / Position ]],0)))</f>
        <v>n/a</v>
      </c>
      <c r="BK252" s="190" t="str">
        <f>IF(INDEX(tab_MinKomp[MP&amp;L (Material Planning and Logistics)],MATCH($B251,tab_MinKomp[[Stanowisko / Position ]:[Stanowisko / Position ]],0))="n/a","n/a",BK251-INDEX(tab_MinKomp[MP&amp;L (Material Planning and Logistics)],MATCH($B251,tab_MinKomp[[Stanowisko / Position ]:[Stanowisko / Position ]],0)))</f>
        <v>n/a</v>
      </c>
      <c r="BL252" s="190" t="str">
        <f>IF(INDEX(tab_MinKomp[Supplier delivery rating],MATCH($B251,tab_MinKomp[[Stanowisko / Position ]:[Stanowisko / Position ]],0))="n/a","n/a",BL251-INDEX(tab_MinKomp[Supplier delivery rating],MATCH($B251,tab_MinKomp[[Stanowisko / Position ]:[Stanowisko / Position ]],0)))</f>
        <v>n/a</v>
      </c>
      <c r="BM252" s="194" t="str">
        <f>IF(INDEX(tab_MinKomp[Planowanie produkcji / Produktionsplanung],MATCH($B251,tab_MinKomp[[Stanowisko / Position ]:[Stanowisko / Position ]],0))="n/a","n/a",BM251-INDEX(tab_MinKomp[Planowanie produkcji / Produktionsplanung],MATCH($B251,tab_MinKomp[[Stanowisko / Position ]:[Stanowisko / Position ]],0)))</f>
        <v>n/a</v>
      </c>
      <c r="BN252" s="194" t="str">
        <f>IF(INDEX(tab_MinKomp[Planowanie produkcji / Produktionsplanung],MATCH($B251,tab_MinKomp[[Stanowisko / Position ]:[Stanowisko / Position ]],0))="n/a","n/a",BN251-INDEX(tab_MinKomp[Planowanie produkcji / Produktionsplanung],MATCH($B251,tab_MinKomp[[Stanowisko / Position ]:[Stanowisko / Position ]],0)))</f>
        <v>n/a</v>
      </c>
      <c r="BO252" s="194" t="str">
        <f>IF(INDEX(tab_MinKomp[Planowanie produkcji / Produktionsplanung],MATCH($B251,tab_MinKomp[[Stanowisko / Position ]:[Stanowisko / Position ]],0))="n/a","n/a",BO251-INDEX(tab_MinKomp[Planowanie produkcji / Produktionsplanung],MATCH($B251,tab_MinKomp[[Stanowisko / Position ]:[Stanowisko / Position ]],0)))</f>
        <v>n/a</v>
      </c>
      <c r="BP252" s="194" t="str">
        <f>IF(INDEX(tab_MinKomp[Planowanie produkcji / Produktionsplanung],MATCH($B251,tab_MinKomp[[Stanowisko / Position ]:[Stanowisko / Position ]],0))="n/a","n/a",BP251-INDEX(tab_MinKomp[Planowanie produkcji / Produktionsplanung],MATCH($B251,tab_MinKomp[[Stanowisko / Position ]:[Stanowisko / Position ]],0)))</f>
        <v>n/a</v>
      </c>
      <c r="BQ252" s="194">
        <f>IF(INDEX(tab_MinKomp[Obsługa maszyn Novapax / Novapax Maschinenbedienung],MATCH($B251,tab_MinKomp[[Stanowisko / Position ]:[Stanowisko / Position ]],0))="n/a","n/a",BQ251-INDEX(tab_MinKomp[Obsługa maszyn Novapax / Novapax Maschinenbedienung],MATCH($B251,tab_MinKomp[[Stanowisko / Position ]:[Stanowisko / Position ]],0)))</f>
        <v>0</v>
      </c>
      <c r="BR252" s="194" t="str">
        <f>IF(INDEX(tab_MinKomp[Planowanie produkcji / Produktionsplanung],MATCH($B251,tab_MinKomp[[Stanowisko / Position ]:[Stanowisko / Position ]],0))="n/a","n/a",BR251-INDEX(tab_MinKomp[Planowanie produkcji / Produktionsplanung],MATCH($B251,tab_MinKomp[[Stanowisko / Position ]:[Stanowisko / Position ]],0)))</f>
        <v>n/a</v>
      </c>
      <c r="BS252" s="194">
        <f>IF(INDEX(tab_MinKomp[Obsługa maszyn Novapax / Novapax Maschinenbedienung],MATCH($B251,tab_MinKomp[[Stanowisko / Position ]:[Stanowisko / Position ]],0))="n/a","n/a",BS251-INDEX(tab_MinKomp[Obsługa maszyn Novapax / Novapax Maschinenbedienung],MATCH($B251,tab_MinKomp[[Stanowisko / Position ]:[Stanowisko / Position ]],0)))</f>
        <v>0</v>
      </c>
      <c r="BT252" s="194" t="str">
        <f>IF(INDEX(tab_MinKomp[Planowanie produkcji / Produktionsplanung],MATCH($B251,tab_MinKomp[[Stanowisko / Position ]:[Stanowisko / Position ]],0))="n/a","n/a",BT251-INDEX(tab_MinKomp[Planowanie produkcji / Produktionsplanung],MATCH($B251,tab_MinKomp[[Stanowisko / Position ]:[Stanowisko / Position ]],0)))</f>
        <v>n/a</v>
      </c>
      <c r="BU252" s="194">
        <f>IF(INDEX(tab_MinKomp[Obsługa maszyn Novapax / Novapax Maschinenbedienung],MATCH($B251,tab_MinKomp[[Stanowisko / Position ]:[Stanowisko / Position ]],0))="n/a","n/a",BU251-INDEX(tab_MinKomp[Obsługa maszyn Novapax / Novapax Maschinenbedienung],MATCH($B251,tab_MinKomp[[Stanowisko / Position ]:[Stanowisko / Position ]],0)))</f>
        <v>0</v>
      </c>
      <c r="BV252" s="194" t="str">
        <f>IF(INDEX(tab_MinKomp[Planowanie produkcji / Produktionsplanung],MATCH($B251,tab_MinKomp[[Stanowisko / Position ]:[Stanowisko / Position ]],0))="n/a","n/a",BV251-INDEX(tab_MinKomp[Planowanie produkcji / Produktionsplanung],MATCH($B251,tab_MinKomp[[Stanowisko / Position ]:[Stanowisko / Position ]],0)))</f>
        <v>n/a</v>
      </c>
      <c r="BW252" s="194">
        <f>IF(INDEX(tab_MinKomp[Obsługa maszyn Novapax / Novapax Maschinenbedienung],MATCH($B251,tab_MinKomp[[Stanowisko / Position ]:[Stanowisko / Position ]],0))="n/a","n/a",BW251-INDEX(tab_MinKomp[Obsługa maszyn Novapax / Novapax Maschinenbedienung],MATCH($B251,tab_MinKomp[[Stanowisko / Position ]:[Stanowisko / Position ]],0)))</f>
        <v>0</v>
      </c>
      <c r="BX252" s="194">
        <f>IF(INDEX(tab_MinKomp[Obsługa maszyn Novapax / Novapax Maschinenbedienung],MATCH($B251,tab_MinKomp[[Stanowisko / Position ]:[Stanowisko / Position ]],0))="n/a","n/a",BX251-INDEX(tab_MinKomp[Obsługa maszyn Novapax / Novapax Maschinenbedienung],MATCH($B251,tab_MinKomp[[Stanowisko / Position ]:[Stanowisko / Position ]],0)))</f>
        <v>0</v>
      </c>
      <c r="BY252" s="194" t="str">
        <f>IF(INDEX(tab_MinKomp[Obsługa maszyn Engel / Engel Maschinenbedienung],MATCH($B251,tab_MinKomp[[Stanowisko / Position ]:[Stanowisko / Position ]],0))="n/a","n/a",BY251-INDEX(tab_MinKomp[Obsługa maszyn Engel / Engel Maschinenbedienung],MATCH($B251,tab_MinKomp[[Stanowisko / Position ]:[Stanowisko / Position ]],0)))</f>
        <v>n/a</v>
      </c>
      <c r="BZ252" s="194">
        <f>IF(INDEX(tab_MinKomp[Obsługa maszyn Novapax / Novapax Maschinenbedienung],MATCH($B251,tab_MinKomp[[Stanowisko / Position ]:[Stanowisko / Position ]],0))="n/a","n/a",BZ251-INDEX(tab_MinKomp[Obsługa maszyn Novapax / Novapax Maschinenbedienung],MATCH($B251,tab_MinKomp[[Stanowisko / Position ]:[Stanowisko / Position ]],0)))</f>
        <v>0</v>
      </c>
      <c r="CA252" s="194" t="str">
        <f>IF(INDEX(tab_MinKomp[Obsługa maszyn KVT / KVT Maschinenbedienung],MATCH($B251,tab_MinKomp[[Stanowisko / Position ]:[Stanowisko / Position ]],0))="n/a","n/a",CA251-INDEX(tab_MinKomp[Obsługa maszyn KVT / KVT Maschinenbedienung],MATCH($B251,tab_MinKomp[[Stanowisko / Position ]:[Stanowisko / Position ]],0)))</f>
        <v>n/a</v>
      </c>
      <c r="CB252" s="194">
        <f>IF(INDEX(tab_MinKomp[Obsługa maszyn Novapax / Novapax Maschinenbedienung],MATCH($B251,tab_MinKomp[[Stanowisko / Position ]:[Stanowisko / Position ]],0))="n/a","n/a",CB251-INDEX(tab_MinKomp[Obsługa maszyn Novapax / Novapax Maschinenbedienung],MATCH($B251,tab_MinKomp[[Stanowisko / Position ]:[Stanowisko / Position ]],0)))</f>
        <v>-1</v>
      </c>
      <c r="CC252" s="194" t="str">
        <f>IF(INDEX(tab_MinKomp[Obsługa maszyn Branson / Branson Maschinenbedienung],MATCH($B251,tab_MinKomp[[Stanowisko / Position ]:[Stanowisko / Position ]],0))="n/a","n/a",CC251-INDEX(tab_MinKomp[Obsługa maszyn Branson / Branson Maschinenbedienung],MATCH($B251,tab_MinKomp[[Stanowisko / Position ]:[Stanowisko / Position ]],0)))</f>
        <v>n/a</v>
      </c>
      <c r="CD252" s="194">
        <f>IF(INDEX(tab_MinKomp[Obsługa maszyn Novapax / Novapax Maschinenbedienung],MATCH($B251,tab_MinKomp[[Stanowisko / Position ]:[Stanowisko / Position ]],0))="n/a","n/a",CD251-INDEX(tab_MinKomp[Obsługa maszyn Novapax / Novapax Maschinenbedienung],MATCH($B251,tab_MinKomp[[Stanowisko / Position ]:[Stanowisko / Position ]],0)))</f>
        <v>0</v>
      </c>
      <c r="CE252" s="194">
        <f>IF(INDEX(tab_MinKomp[Obsługa maszyn Novapax / Novapax Maschinenbedienung],MATCH($B251,tab_MinKomp[[Stanowisko / Position ]:[Stanowisko / Position ]],0))="n/a","n/a",CE251-INDEX(tab_MinKomp[Obsługa maszyn Novapax / Novapax Maschinenbedienung],MATCH($B251,tab_MinKomp[[Stanowisko / Position ]:[Stanowisko / Position ]],0)))</f>
        <v>0</v>
      </c>
      <c r="CF252" s="194">
        <f>IF(INDEX(tab_MinKomp[Obsługa maszyn Novapax / Novapax Maschinenbedienung],MATCH($B251,tab_MinKomp[[Stanowisko / Position ]:[Stanowisko / Position ]],0))="n/a","n/a",CF251-INDEX(tab_MinKomp[Obsługa maszyn Novapax / Novapax Maschinenbedienung],MATCH($B251,tab_MinKomp[[Stanowisko / Position ]:[Stanowisko / Position ]],0)))</f>
        <v>0</v>
      </c>
      <c r="CG252" s="194">
        <f>IF(INDEX(tab_MinKomp[Eliminacja awarii / Beseitigung von Ausfällen],MATCH($B251,tab_MinKomp[[Stanowisko / Position ]:[Stanowisko / Position ]],0))="n/a","n/a",CG251-INDEX(tab_MinKomp[Eliminacja awarii / Beseitigung von Ausfällen],MATCH($B251,tab_MinKomp[[Stanowisko / Position ]:[Stanowisko / Position ]],0)))</f>
        <v>0</v>
      </c>
      <c r="CH252" s="194" t="str">
        <f>IF(INDEX(tab_MinKomp[Wymagania VDA 6.5 Product / Forderungen],MATCH($B251,tab_MinKomp[[Stanowisko / Position ]:[Stanowisko / Position ]],0))="n/a","n/a",CH251-INDEX(tab_MinKomp[Wymagania VDA 6.5 Product / Forderungen],MATCH($B251,tab_MinKomp[[Stanowisko / Position ]:[Stanowisko / Position ]],0)))</f>
        <v>n/a</v>
      </c>
      <c r="CI252" s="194" t="str">
        <f>IF(INDEX(tab_MinKomp[Wymagania VDA 6.5 Product / Forderungen],MATCH($B251,tab_MinKomp[[Stanowisko / Position ]:[Stanowisko / Position ]],0))="n/a","n/a",CI251-INDEX(tab_MinKomp[Wymagania VDA 6.5 Product / Forderungen],MATCH($B251,tab_MinKomp[[Stanowisko / Position ]:[Stanowisko / Position ]],0)))</f>
        <v>n/a</v>
      </c>
      <c r="CJ252" s="194" t="str">
        <f>IF(INDEX(tab_MinKomp[Wymagania VDA 6.5 Product / Forderungen],MATCH($B251,tab_MinKomp[[Stanowisko / Position ]:[Stanowisko / Position ]],0))="n/a","n/a",CJ251-INDEX(tab_MinKomp[Wymagania VDA 6.5 Product / Forderungen],MATCH($B251,tab_MinKomp[[Stanowisko / Position ]:[Stanowisko / Position ]],0)))</f>
        <v>n/a</v>
      </c>
      <c r="CK252" s="194" t="str">
        <f>IF(INDEX(tab_MinKomp[Wymagania VDA 6.5 Product / Forderungen],MATCH($B251,tab_MinKomp[[Stanowisko / Position ]:[Stanowisko / Position ]],0))="n/a","n/a",CK251-INDEX(tab_MinKomp[Wymagania VDA 6.5 Product / Forderungen],MATCH($B251,tab_MinKomp[[Stanowisko / Position ]:[Stanowisko / Position ]],0)))</f>
        <v>n/a</v>
      </c>
      <c r="CL252" s="194" t="str">
        <f>IF(INDEX(tab_MinKomp[Wymagania VDA 6.5 Product / Forderungen],MATCH($B251,tab_MinKomp[[Stanowisko / Position ]:[Stanowisko / Position ]],0))="n/a","n/a",CL251-INDEX(tab_MinKomp[Wymagania VDA 6.5 Product / Forderungen],MATCH($B251,tab_MinKomp[[Stanowisko / Position ]:[Stanowisko / Position ]],0)))</f>
        <v>n/a</v>
      </c>
      <c r="CM252" s="194" t="str">
        <f>IF(INDEX(tab_MinKomp[Informatyka ogólna (techniczne i systemowe) / Allgemeine IT (Technik und System)],MATCH($B251,tab_MinKomp[[Stanowisko / Position ]:[Stanowisko / Position ]],0))="n/a","n/a",CM251-INDEX(tab_MinKomp[Informatyka ogólna (techniczne i systemowe) / Allgemeine IT (Technik und System)],MATCH($B251,tab_MinKomp[[Stanowisko / Position ]:[Stanowisko / Position ]],0)))</f>
        <v>n/a</v>
      </c>
      <c r="CN252" s="194" t="str">
        <f>IF(INDEX(tab_MinKomp[Sieci komputerowe / Computernetzwerke],MATCH($B251,tab_MinKomp[[Stanowisko / Position ]:[Stanowisko / Position ]],0))="n/a","n/a",CN251-INDEX(tab_MinKomp[Sieci komputerowe / Computernetzwerke],MATCH($B251,tab_MinKomp[[Stanowisko / Position ]:[Stanowisko / Position ]],0)))</f>
        <v>n/a</v>
      </c>
      <c r="CO252" s="194" t="str">
        <f>IF(INDEX(tab_MinKomp[Hardware (komputery PC, drukarki biurowe i etykietowe, telefonia stacjonarna i mobilna) (PC, Drucker, Telefpne, Handys)],MATCH($B251,tab_MinKomp[[Stanowisko / Position ]:[Stanowisko / Position ]],0))="n/a","n/a",CO251-INDEX(tab_MinKomp[Hardware (komputery PC, drukarki biurowe i etykietowe, telefonia stacjonarna i mobilna) (PC, Drucker, Telefpne, Handys)],MATCH($B251,tab_MinKomp[[Stanowisko / Position ]:[Stanowisko / Position ]],0)))</f>
        <v>n/a</v>
      </c>
      <c r="CP252" s="194" t="str">
        <f>IF(INDEX(tab_MinKomp[Software &amp; Systems (MS Office, MS Remote Desktop)],MATCH($B251,tab_MinKomp[[Stanowisko / Position ]:[Stanowisko / Position ]],0))="n/a","n/a",CP251-INDEX(tab_MinKomp[Software &amp; Systems (MS Office, MS Remote Desktop)],MATCH($B251,tab_MinKomp[[Stanowisko / Position ]:[Stanowisko / Position ]],0)))</f>
        <v>n/a</v>
      </c>
      <c r="CQ252" s="194" t="str">
        <f>IF(INDEX(tab_MinKomp[Programowanie obiektowe (PHP) / Objektprogrammierung],MATCH($B251,tab_MinKomp[[Stanowisko / Position ]:[Stanowisko / Position ]],0))="n/a","n/a",CQ251-INDEX(tab_MinKomp[Programowanie obiektowe (PHP) / Objektprogrammierung],MATCH($B251,tab_MinKomp[[Stanowisko / Position ]:[Stanowisko / Position ]],0)))</f>
        <v>n/a</v>
      </c>
      <c r="CR252" s="194" t="str">
        <f>IF(INDEX(tab_MinKomp[Scrum],MATCH($B251,tab_MinKomp[[Stanowisko / Position ]:[Stanowisko / Position ]],0))="n/a","n/a",CR251-INDEX(tab_MinKomp[Scrum],MATCH($B251,tab_MinKomp[[Stanowisko / Position ]:[Stanowisko / Position ]],0)))</f>
        <v>n/a</v>
      </c>
      <c r="CS252" s="194" t="str">
        <f>IF(INDEX(tab_MinKomp[SQL (MySQL)],MATCH($B251,tab_MinKomp[[Stanowisko / Position ]:[Stanowisko / Position ]],0))="n/a","n/a",CS251-INDEX(tab_MinKomp[SQL (MySQL)],MATCH($B251,tab_MinKomp[[Stanowisko / Position ]:[Stanowisko / Position ]],0)))</f>
        <v>n/a</v>
      </c>
      <c r="CT252" s="194" t="str">
        <f>IF(INDEX(tab_MinKomp[Javascript],MATCH($B251,tab_MinKomp[[Stanowisko / Position ]:[Stanowisko / Position ]],0))="n/a","n/a",CT251-INDEX(tab_MinKomp[Javascript],MATCH($B251,tab_MinKomp[[Stanowisko / Position ]:[Stanowisko / Position ]],0)))</f>
        <v>n/a</v>
      </c>
      <c r="CU252" s="194" t="str">
        <f>IF(INDEX(tab_MinKomp[Joomla],MATCH($B251,tab_MinKomp[[Stanowisko / Position ]:[Stanowisko / Position ]],0))="n/a","n/a",CU251-INDEX(tab_MinKomp[Joomla],MATCH($B251,tab_MinKomp[[Stanowisko / Position ]:[Stanowisko / Position ]],0)))</f>
        <v>n/a</v>
      </c>
      <c r="CV252" s="194" t="str">
        <f>IF(INDEX(tab_MinKomp[Bash],MATCH($B251,tab_MinKomp[[Stanowisko / Position ]:[Stanowisko / Position ]],0))="n/a","n/a",CV251-INDEX(tab_MinKomp[Bash],MATCH($B251,tab_MinKomp[[Stanowisko / Position ]:[Stanowisko / Position ]],0)))</f>
        <v>n/a</v>
      </c>
      <c r="CW252" s="194">
        <f>IF(INDEX(tab_MinKomp[Systemy MES (HYDRA / SFMS)],MATCH($B251,tab_MinKomp[[Stanowisko / Position ]:[Stanowisko / Position ]],0))="n/a","n/a",CW251-INDEX(tab_MinKomp[Systemy MES (HYDRA / SFMS)],MATCH($B251,tab_MinKomp[[Stanowisko / Position ]:[Stanowisko / Position ]],0)))</f>
        <v>0</v>
      </c>
      <c r="CX252" s="194" t="str">
        <f>IF(INDEX(tab_MinKomp[HTML / CSS],MATCH($B251,tab_MinKomp[[Stanowisko / Position ]:[Stanowisko / Position ]],0))="n/a","n/a",CX251-INDEX(tab_MinKomp[HTML / CSS],MATCH($B251,tab_MinKomp[[Stanowisko / Position ]:[Stanowisko / Position ]],0)))</f>
        <v>n/a</v>
      </c>
      <c r="CY252" s="194" t="str">
        <f>IF(INDEX(tab_MinKomp[SYSTEM PR],MATCH($B251,tab_MinKomp[[Stanowisko / Position ]:[Stanowisko / Position ]],0))="n/a","n/a",CY251-INDEX(tab_MinKomp[SYSTEM PR],MATCH($B251,tab_MinKomp[[Stanowisko / Position ]:[Stanowisko / Position ]],0)))</f>
        <v>n/a</v>
      </c>
      <c r="CZ252" s="194" t="str">
        <f>IF(INDEX(tab_MinKomp[System Einkauf XP / EBA],MATCH($B251,tab_MinKomp[[Stanowisko / Position ]:[Stanowisko / Position ]],0))="n/a","n/a",CZ251-INDEX(tab_MinKomp[System Einkauf XP / EBA],MATCH($B251,tab_MinKomp[[Stanowisko / Position ]:[Stanowisko / Position ]],0)))</f>
        <v>n/a</v>
      </c>
      <c r="DA252" s="194" t="str">
        <f>IF(INDEX(tab_MinKomp[Techniki negocjacyjne / Verhandlungstechniken],MATCH($B251,tab_MinKomp[[Stanowisko / Position ]:[Stanowisko / Position ]],0))="n/a","n/a",DA251-INDEX(tab_MinKomp[Techniki negocjacyjne / Verhandlungstechniken],MATCH($B251,tab_MinKomp[[Stanowisko / Position ]:[Stanowisko / Position ]],0)))</f>
        <v>n/a</v>
      </c>
      <c r="DB252" s="194" t="str">
        <f>IF(INDEX(tab_MinKomp[Znajomość rynku branżowego / Kenntnis des Industrie Marktes],MATCH($B251,tab_MinKomp[[Stanowisko / Position ]:[Stanowisko / Position ]],0))="n/a","n/a",DB251-INDEX(tab_MinKomp[Znajomość rynku branżowego / Kenntnis des Industrie Marktes],MATCH($B251,tab_MinKomp[[Stanowisko / Position ]:[Stanowisko / Position ]],0)))</f>
        <v>n/a</v>
      </c>
      <c r="DC252" s="194" t="str">
        <f>IF(INDEX(tab_MinKomp[SUPPLIER MANAGEMENT],MATCH($B251,tab_MinKomp[[Stanowisko / Position ]:[Stanowisko / Position ]],0))="n/a","n/a",DC251-INDEX(tab_MinKomp[SUPPLIER MANAGEMENT],MATCH($B251,tab_MinKomp[[Stanowisko / Position ]:[Stanowisko / Position ]],0)))</f>
        <v>n/a</v>
      </c>
      <c r="DD252" s="194" t="str">
        <f>IF(INDEX(tab_MinKomp[SUPPLIER MANAGEMENT],MATCH($B251,tab_MinKomp[[Stanowisko / Position ]:[Stanowisko / Position ]],0))="n/a","n/a",DD251-INDEX(tab_MinKomp[SUPPLIER MANAGEMENT],MATCH($B251,tab_MinKomp[[Stanowisko / Position ]:[Stanowisko / Position ]],0)))</f>
        <v>n/a</v>
      </c>
      <c r="DE252" s="194" t="str">
        <f>IF(INDEX(tab_MinKomp[SUPPLIER MANAGEMENT],MATCH($B251,tab_MinKomp[[Stanowisko / Position ]:[Stanowisko / Position ]],0))="n/a","n/a",DE251-INDEX(tab_MinKomp[SUPPLIER MANAGEMENT],MATCH($B251,tab_MinKomp[[Stanowisko / Position ]:[Stanowisko / Position ]],0)))</f>
        <v>n/a</v>
      </c>
      <c r="DF252" s="194">
        <f>IF(INDEX(tab_MinKomp[LEAN MANAGEMENT],MATCH($B251,tab_MinKomp[[Stanowisko / Position ]:[Stanowisko / Position ]],0))="n/a","n/a",DF251-INDEX(tab_MinKomp[LEAN MANAGEMENT],MATCH($B251,tab_MinKomp[[Stanowisko / Position ]:[Stanowisko / Position ]],0)))</f>
        <v>0</v>
      </c>
      <c r="DG252" s="194" t="str">
        <f>IF(INDEX(tab_MinKomp[PPAP/PSW],MATCH($B251,tab_MinKomp[[Stanowisko / Position ]:[Stanowisko / Position ]],0))="n/a","n/a",DG251-INDEX(tab_MinKomp[PPAP/PSW],MATCH($B251,tab_MinKomp[[Stanowisko / Position ]:[Stanowisko / Position ]],0)))</f>
        <v>n/a</v>
      </c>
      <c r="DH252" s="194" t="str">
        <f>IF(INDEX(tab_MinKomp[SUPPLIER MANAGEMENT],MATCH($B251,tab_MinKomp[[Stanowisko / Position ]:[Stanowisko / Position ]],0))="n/a","n/a",DH251-INDEX(tab_MinKomp[SUPPLIER MANAGEMENT],MATCH($B251,tab_MinKomp[[Stanowisko / Position ]:[Stanowisko / Position ]],0)))</f>
        <v>n/a</v>
      </c>
      <c r="DI252" s="194" t="str">
        <f>IF(INDEX(tab_MinKomp[OBSŁUGA PORTALI KLIENTA / Kundenportale],MATCH($B251,tab_MinKomp[[Stanowisko / Position ]:[Stanowisko / Position ]],0))="n/a","n/a",DI251-INDEX(tab_MinKomp[OBSŁUGA PORTALI KLIENTA / Kundenportale],MATCH($B251,tab_MinKomp[[Stanowisko / Position ]:[Stanowisko / Position ]],0)))</f>
        <v>n/a</v>
      </c>
      <c r="DJ252" s="194" t="str">
        <f>IF(INDEX(tab_MinKomp[Obsługa systemu BABTECQ / BABTECQ System],MATCH($B251,tab_MinKomp[[Stanowisko / Position ]:[Stanowisko / Position ]],0))="n/a","n/a",DJ251-INDEX(tab_MinKomp[Obsługa systemu BABTECQ / BABTECQ System],MATCH($B251,tab_MinKomp[[Stanowisko / Position ]:[Stanowisko / Position ]],0)))</f>
        <v>n/a</v>
      </c>
      <c r="DK252" s="194" t="str">
        <f>IF(INDEX(tab_MinKomp[Rysunek techniczny / technische Zeichnung],MATCH($B251,tab_MinKomp[[Stanowisko / Position ]:[Stanowisko / Position ]],0))="n/a","n/a",DK251-INDEX(tab_MinKomp[Rysunek techniczny / technische Zeichnung],MATCH($B251,tab_MinKomp[[Stanowisko / Position ]:[Stanowisko / Position ]],0)))</f>
        <v>n/a</v>
      </c>
      <c r="DL252" s="194" t="str">
        <f>IF(INDEX(tab_MinKomp[Kalibracja / Kalibrierung],MATCH($B251,tab_MinKomp[[Stanowisko / Position ]:[Stanowisko / Position ]],0))="n/a","n/a",DL251-INDEX(tab_MinKomp[Kalibracja / Kalibrierung],MATCH($B251,tab_MinKomp[[Stanowisko / Position ]:[Stanowisko / Position ]],0)))</f>
        <v>n/a</v>
      </c>
      <c r="DM252" s="194" t="str">
        <f>IF(INDEX(tab_MinKomp[Rekwalifikacja / Requalifizierung],MATCH($B251,tab_MinKomp[[Stanowisko / Position ]:[Stanowisko / Position ]],0))="n/a","n/a",DM251-INDEX(tab_MinKomp[Rekwalifikacja / Requalifizierung],MATCH($B251,tab_MinKomp[[Stanowisko / Position ]:[Stanowisko / Position ]],0)))</f>
        <v>n/a</v>
      </c>
      <c r="DN252" s="190" t="str">
        <f>IF(INDEX(tab_MinKomp[Testy czystości / Reinheitstests],MATCH($B251,tab_MinKomp[[Stanowisko / Position ]:[Stanowisko / Position ]],0))="n/a","n/a",DN251-INDEX(tab_MinKomp[Testy czystości / Reinheitstests],MATCH($B251,tab_MinKomp[[Stanowisko / Position ]:[Stanowisko / Position ]],0)))</f>
        <v>n/a</v>
      </c>
      <c r="DO252" s="190" t="str">
        <f>IF(INDEX(tab_MinKomp[Testy czystości / Reinheitstests],MATCH($B251,tab_MinKomp[[Stanowisko / Position ]:[Stanowisko / Position ]],0))="n/a","n/a",DO251-INDEX(tab_MinKomp[Testy czystości / Reinheitstests],MATCH($B251,tab_MinKomp[[Stanowisko / Position ]:[Stanowisko / Position ]],0)))</f>
        <v>n/a</v>
      </c>
      <c r="DP252" s="190" t="str">
        <f>IF(INDEX(tab_MinKomp[Testy czystości / Reinheitstests],MATCH($B251,tab_MinKomp[[Stanowisko / Position ]:[Stanowisko / Position ]],0))="n/a","n/a",DP251-INDEX(tab_MinKomp[Testy czystości / Reinheitstests],MATCH($B251,tab_MinKomp[[Stanowisko / Position ]:[Stanowisko / Position ]],0)))</f>
        <v>n/a</v>
      </c>
      <c r="DQ252" s="190" t="str">
        <f>IF(INDEX(tab_MinKomp[Testy czystości / Reinheitstests],MATCH($B251,tab_MinKomp[[Stanowisko / Position ]:[Stanowisko / Position ]],0))="n/a","n/a",DQ251-INDEX(tab_MinKomp[Testy czystości / Reinheitstests],MATCH($B251,tab_MinKomp[[Stanowisko / Position ]:[Stanowisko / Position ]],0)))</f>
        <v>n/a</v>
      </c>
      <c r="DR252" s="190" t="str">
        <f>IF(INDEX(tab_MinKomp[Testy czystości / Reinheitstests],MATCH($B251,tab_MinKomp[[Stanowisko / Position ]:[Stanowisko / Position ]],0))="n/a","n/a",DR251-INDEX(tab_MinKomp[Testy czystości / Reinheitstests],MATCH($B251,tab_MinKomp[[Stanowisko / Position ]:[Stanowisko / Position ]],0)))</f>
        <v>n/a</v>
      </c>
      <c r="DS252" s="190" t="str">
        <f>IF(INDEX(tab_MinKomp[Testy czystości / Reinheitstests],MATCH($B251,tab_MinKomp[[Stanowisko / Position ]:[Stanowisko / Position ]],0))="n/a","n/a",DS251-INDEX(tab_MinKomp[Testy czystości / Reinheitstests],MATCH($B251,tab_MinKomp[[Stanowisko / Position ]:[Stanowisko / Position ]],0)))</f>
        <v>n/a</v>
      </c>
      <c r="DT252" s="194" t="str">
        <f>IF(INDEX(tab_MinKomp[SUPPLIER MANAGEMENT],MATCH($B251,tab_MinKomp[[Stanowisko / Position ]:[Stanowisko / Position ]],0))="n/a","n/a",DT251-INDEX(tab_MinKomp[SUPPLIER MANAGEMENT],MATCH($B251,tab_MinKomp[[Stanowisko / Position ]:[Stanowisko / Position ]],0)))</f>
        <v>n/a</v>
      </c>
      <c r="DU252" s="190" t="str">
        <f>IF(INDEX(tab_MinKomp[Testy czystości / Reinheitstests],MATCH($B251,tab_MinKomp[[Stanowisko / Position ]:[Stanowisko / Position ]],0))="n/a","n/a",DU251-INDEX(tab_MinKomp[Testy czystości / Reinheitstests],MATCH($B251,tab_MinKomp[[Stanowisko / Position ]:[Stanowisko / Position ]],0)))</f>
        <v>n/a</v>
      </c>
      <c r="DV252" s="190" t="str">
        <f>IF(INDEX(tab_MinKomp[Testy czystości / Reinheitstests],MATCH($B251,tab_MinKomp[[Stanowisko / Position ]:[Stanowisko / Position ]],0))="n/a","n/a",DV251-INDEX(tab_MinKomp[Testy czystości / Reinheitstests],MATCH($B251,tab_MinKomp[[Stanowisko / Position ]:[Stanowisko / Position ]],0)))</f>
        <v>n/a</v>
      </c>
      <c r="DW252" s="190" t="str">
        <f>IF(INDEX(tab_MinKomp[Testy czystości / Reinheitstests],MATCH($B251,tab_MinKomp[[Stanowisko / Position ]:[Stanowisko / Position ]],0))="n/a","n/a",DW251-INDEX(tab_MinKomp[Testy czystości / Reinheitstests],MATCH($B251,tab_MinKomp[[Stanowisko / Position ]:[Stanowisko / Position ]],0)))</f>
        <v>n/a</v>
      </c>
      <c r="DX252" s="190" t="str">
        <f>IF(INDEX(tab_MinKomp[Testy czystości / Reinheitstests],MATCH($B251,tab_MinKomp[[Stanowisko / Position ]:[Stanowisko / Position ]],0))="n/a","n/a",DX251-INDEX(tab_MinKomp[Testy czystości / Reinheitstests],MATCH($B251,tab_MinKomp[[Stanowisko / Position ]:[Stanowisko / Position ]],0)))</f>
        <v>n/a</v>
      </c>
      <c r="DY252" s="190" t="str">
        <f>IF(INDEX(tab_MinKomp[Testy czystości / Reinheitstests],MATCH($B251,tab_MinKomp[[Stanowisko / Position ]:[Stanowisko / Position ]],0))="n/a","n/a",DY251-INDEX(tab_MinKomp[Testy czystości / Reinheitstests],MATCH($B251,tab_MinKomp[[Stanowisko / Position ]:[Stanowisko / Position ]],0)))</f>
        <v>n/a</v>
      </c>
      <c r="DZ252" s="190" t="str">
        <f>IF(INDEX(tab_MinKomp[Testy czystości / Reinheitstests],MATCH($B251,tab_MinKomp[[Stanowisko / Position ]:[Stanowisko / Position ]],0))="n/a","n/a",DZ251-INDEX(tab_MinKomp[Testy czystości / Reinheitstests],MATCH($B251,tab_MinKomp[[Stanowisko / Position ]:[Stanowisko / Position ]],0)))</f>
        <v>n/a</v>
      </c>
      <c r="EA252" s="194" t="str">
        <f>IF(INDEX(tab_MinKomp[SUPPLIER MANAGEMENT],MATCH($B251,tab_MinKomp[[Stanowisko / Position ]:[Stanowisko / Position ]],0))="n/a","n/a",EA251-INDEX(tab_MinKomp[SUPPLIER MANAGEMENT],MATCH($B251,tab_MinKomp[[Stanowisko / Position ]:[Stanowisko / Position ]],0)))</f>
        <v>n/a</v>
      </c>
      <c r="EB252" s="190" t="str">
        <f>IF(INDEX(tab_MinKomp[Testy czystości / Reinheitstests],MATCH($B251,tab_MinKomp[[Stanowisko / Position ]:[Stanowisko / Position ]],0))="n/a","n/a",EB251-INDEX(tab_MinKomp[Testy czystości / Reinheitstests],MATCH($B251,tab_MinKomp[[Stanowisko / Position ]:[Stanowisko / Position ]],0)))</f>
        <v>n/a</v>
      </c>
      <c r="EC252" s="190" t="str">
        <f>IF(INDEX(tab_MinKomp[Testy czystości / Reinheitstests],MATCH($B251,tab_MinKomp[[Stanowisko / Position ]:[Stanowisko / Position ]],0))="n/a","n/a",EC251-INDEX(tab_MinKomp[Testy czystości / Reinheitstests],MATCH($B251,tab_MinKomp[[Stanowisko / Position ]:[Stanowisko / Position ]],0)))</f>
        <v>n/a</v>
      </c>
      <c r="ED252" s="190" t="str">
        <f>IF(INDEX(tab_MinKomp[Testy czystości / Reinheitstests],MATCH($B251,tab_MinKomp[[Stanowisko / Position ]:[Stanowisko / Position ]],0))="n/a","n/a",ED251-INDEX(tab_MinKomp[Testy czystości / Reinheitstests],MATCH($B251,tab_MinKomp[[Stanowisko / Position ]:[Stanowisko / Position ]],0)))</f>
        <v>n/a</v>
      </c>
      <c r="EE252" s="190" t="str">
        <f>IF(INDEX(tab_MinKomp[Testy czystości / Reinheitstests],MATCH($B251,tab_MinKomp[[Stanowisko / Position ]:[Stanowisko / Position ]],0))="n/a","n/a",EE251-INDEX(tab_MinKomp[Testy czystości / Reinheitstests],MATCH($B251,tab_MinKomp[[Stanowisko / Position ]:[Stanowisko / Position ]],0)))</f>
        <v>n/a</v>
      </c>
      <c r="EF252" s="190" t="str">
        <f>IF(INDEX(tab_MinKomp[Testy czystości / Reinheitstests],MATCH($B251,tab_MinKomp[[Stanowisko / Position ]:[Stanowisko / Position ]],0))="n/a","n/a",EF251-INDEX(tab_MinKomp[Testy czystości / Reinheitstests],MATCH($B251,tab_MinKomp[[Stanowisko / Position ]:[Stanowisko / Position ]],0)))</f>
        <v>n/a</v>
      </c>
      <c r="EG252" s="190" t="str">
        <f>IF(INDEX(tab_MinKomp[Testy czystości / Reinheitstests],MATCH($B251,tab_MinKomp[[Stanowisko / Position ]:[Stanowisko / Position ]],0))="n/a","n/a",EG251-INDEX(tab_MinKomp[Testy czystości / Reinheitstests],MATCH($B251,tab_MinKomp[[Stanowisko / Position ]:[Stanowisko / Position ]],0)))</f>
        <v>n/a</v>
      </c>
      <c r="EH252" s="190" t="str">
        <f>IF(INDEX(tab_MinKomp[Testy czystości / Reinheitstests],MATCH($B251,tab_MinKomp[[Stanowisko / Position ]:[Stanowisko / Position ]],0))="n/a","n/a",EH251-INDEX(tab_MinKomp[Testy czystości / Reinheitstests],MATCH($B251,tab_MinKomp[[Stanowisko / Position ]:[Stanowisko / Position ]],0)))</f>
        <v>n/a</v>
      </c>
      <c r="EI252" s="190" t="str">
        <f>IF(INDEX(tab_MinKomp[Testy czystości / Reinheitstests],MATCH($B251,tab_MinKomp[[Stanowisko / Position ]:[Stanowisko / Position ]],0))="n/a","n/a",EI251-INDEX(tab_MinKomp[Testy czystości / Reinheitstests],MATCH($B251,tab_MinKomp[[Stanowisko / Position ]:[Stanowisko / Position ]],0)))</f>
        <v>n/a</v>
      </c>
      <c r="EJ252" s="190" t="str">
        <f>IF(INDEX(tab_MinKomp[Testy czystości / Reinheitstests],MATCH($B251,tab_MinKomp[[Stanowisko / Position ]:[Stanowisko / Position ]],0))="n/a","n/a",EJ251-INDEX(tab_MinKomp[Testy czystości / Reinheitstests],MATCH($B251,tab_MinKomp[[Stanowisko / Position ]:[Stanowisko / Position ]],0)))</f>
        <v>n/a</v>
      </c>
      <c r="EK252" s="190" t="str">
        <f>IF(INDEX(tab_MinKomp[Testy czystości / Reinheitstests],MATCH($B251,tab_MinKomp[[Stanowisko / Position ]:[Stanowisko / Position ]],0))="n/a","n/a",EK251-INDEX(tab_MinKomp[Testy czystości / Reinheitstests],MATCH($B251,tab_MinKomp[[Stanowisko / Position ]:[Stanowisko / Position ]],0)))</f>
        <v>n/a</v>
      </c>
      <c r="EL252" s="190" t="str">
        <f>IF(INDEX(tab_MinKomp[Testy czystości / Reinheitstests],MATCH($B251,tab_MinKomp[[Stanowisko / Position ]:[Stanowisko / Position ]],0))="n/a","n/a",EL251-INDEX(tab_MinKomp[Testy czystości / Reinheitstests],MATCH($B251,tab_MinKomp[[Stanowisko / Position ]:[Stanowisko / Position ]],0)))</f>
        <v>n/a</v>
      </c>
      <c r="EM252" s="190" t="str">
        <f>IF(INDEX(tab_MinKomp[Testy czystości / Reinheitstests],MATCH($B251,tab_MinKomp[[Stanowisko / Position ]:[Stanowisko / Position ]],0))="n/a","n/a",EM251-INDEX(tab_MinKomp[Testy czystości / Reinheitstests],MATCH($B251,tab_MinKomp[[Stanowisko / Position ]:[Stanowisko / Position ]],0)))</f>
        <v>n/a</v>
      </c>
      <c r="EN252" s="190" t="str">
        <f>IF(INDEX(tab_MinKomp[Testy czystości / Reinheitstests],MATCH($B251,tab_MinKomp[[Stanowisko / Position ]:[Stanowisko / Position ]],0))="n/a","n/a",EN251-INDEX(tab_MinKomp[Testy czystości / Reinheitstests],MATCH($B251,tab_MinKomp[[Stanowisko / Position ]:[Stanowisko / Position ]],0)))</f>
        <v>n/a</v>
      </c>
      <c r="EO252" s="194" t="str">
        <f>IF(INDEX(tab_MinKomp[Konserwacja Rep],MATCH($B251,tab_MinKomp[[Stanowisko / Position ]:[Stanowisko / Position ]],0))="n/a","n/a",EO251-INDEX(tab_MinKomp[Konserwacja Rep],MATCH($B251,tab_MinKomp[[Stanowisko / Position ]:[Stanowisko / Position ]],0)))</f>
        <v>n/a</v>
      </c>
      <c r="EP252" s="194" t="str">
        <f>IF(INDEX(tab_MinKomp[[Konserwacja Engel ]],MATCH($B251,tab_MinKomp[[Stanowisko / Position ]:[Stanowisko / Position ]],0))="n/a","n/a",EP251-INDEX(tab_MinKomp[[Konserwacja Engel ]],MATCH($B251,tab_MinKomp[[Stanowisko / Position ]:[Stanowisko / Position ]],0)))</f>
        <v>n/a</v>
      </c>
      <c r="EQ252" s="194" t="str">
        <f>IF(INDEX(tab_MinKomp[Konserwacja B 50],MATCH($B251,tab_MinKomp[[Stanowisko / Position ]:[Stanowisko / Position ]],0))="n/a","n/a",EQ251-INDEX(tab_MinKomp[Konserwacja B 50],MATCH($B251,tab_MinKomp[[Stanowisko / Position ]:[Stanowisko / Position ]],0)))</f>
        <v>n/a</v>
      </c>
      <c r="ER252" s="194" t="str">
        <f>IF(INDEX(tab_MinKomp[[Konserwacja EOL ]],MATCH($B251,tab_MinKomp[[Stanowisko / Position ]:[Stanowisko / Position ]],0))="n/a","n/a",ER251-INDEX(tab_MinKomp[[Konserwacja EOL ]],MATCH($B251,tab_MinKomp[[Stanowisko / Position ]:[Stanowisko / Position ]],0)))</f>
        <v>n/a</v>
      </c>
      <c r="ES252" s="194" t="str">
        <f>IF(INDEX(tab_MinKomp[Konserwacja Branson],MATCH($B251,tab_MinKomp[[Stanowisko / Position ]:[Stanowisko / Position ]],0))="n/a","n/a",ES251-INDEX(tab_MinKomp[Konserwacja Branson],MATCH($B251,tab_MinKomp[[Stanowisko / Position ]:[Stanowisko / Position ]],0)))</f>
        <v>n/a</v>
      </c>
      <c r="ET252" s="194" t="str">
        <f>IF(INDEX(tab_MinKomp[Konserwacja coolery],MATCH($B251,tab_MinKomp[[Stanowisko / Position ]:[Stanowisko / Position ]],0))="n/a","n/a",ET251-INDEX(tab_MinKomp[Konserwacja coolery],MATCH($B251,tab_MinKomp[[Stanowisko / Position ]:[Stanowisko / Position ]],0)))</f>
        <v>n/a</v>
      </c>
      <c r="EU252" s="194" t="str">
        <f>IF(INDEX(tab_MinKomp[Konserwacja piecy],MATCH($B251,tab_MinKomp[[Stanowisko / Position ]:[Stanowisko / Position ]],0))="n/a","n/a",EU251-INDEX(tab_MinKomp[Konserwacja piecy],MATCH($B251,tab_MinKomp[[Stanowisko / Position ]:[Stanowisko / Position ]],0)))</f>
        <v>n/a</v>
      </c>
      <c r="EV252" s="194" t="str">
        <f>IF(INDEX(tab_MinKomp[Rysunek techniczny- czytanie],MATCH($B251,tab_MinKomp[[Stanowisko / Position ]:[Stanowisko / Position ]],0))="n/a","n/a",EV251-INDEX(tab_MinKomp[Rysunek techniczny- czytanie],MATCH($B251,tab_MinKomp[[Stanowisko / Position ]:[Stanowisko / Position ]],0)))</f>
        <v>n/a</v>
      </c>
      <c r="EW252" s="194" t="str">
        <f>IF(INDEX(tab_MinKomp[Elektryka],MATCH($B251,tab_MinKomp[[Stanowisko / Position ]:[Stanowisko / Position ]],0))="n/a","n/a",EW251-INDEX(tab_MinKomp[Elektryka],MATCH($B251,tab_MinKomp[[Stanowisko / Position ]:[Stanowisko / Position ]],0)))</f>
        <v>n/a</v>
      </c>
      <c r="EX252" s="194" t="str">
        <f>IF(INDEX(tab_MinKomp[Pneumatyka],MATCH($B251,tab_MinKomp[[Stanowisko / Position ]:[Stanowisko / Position ]],0))="n/a","n/a",EX251-INDEX(tab_MinKomp[Pneumatyka],MATCH($B251,tab_MinKomp[[Stanowisko / Position ]:[Stanowisko / Position ]],0)))</f>
        <v>n/a</v>
      </c>
      <c r="EY252" s="194" t="str">
        <f>IF(INDEX(tab_MinKomp[[Hydraulika ]],MATCH($B251,tab_MinKomp[[Stanowisko / Position ]:[Stanowisko / Position ]],0))="n/a","n/a",EY251-INDEX(tab_MinKomp[[Hydraulika ]],MATCH($B251,tab_MinKomp[[Stanowisko / Position ]:[Stanowisko / Position ]],0)))</f>
        <v>n/a</v>
      </c>
      <c r="EZ252" s="194" t="str">
        <f>IF(INDEX(tab_MinKomp[Podciśnienie],MATCH($B251,tab_MinKomp[[Stanowisko / Position ]:[Stanowisko / Position ]],0))="n/a","n/a",EZ251-INDEX(tab_MinKomp[Podciśnienie],MATCH($B251,tab_MinKomp[[Stanowisko / Position ]:[Stanowisko / Position ]],0)))</f>
        <v>n/a</v>
      </c>
      <c r="FA252" s="194" t="str">
        <f>IF(INDEX(tab_MinKomp[Usuwanie awarii],MATCH($B251,tab_MinKomp[[Stanowisko / Position ]:[Stanowisko / Position ]],0))="n/a","n/a",FA251-INDEX(tab_MinKomp[Usuwanie awarii],MATCH($B251,tab_MinKomp[[Stanowisko / Position ]:[Stanowisko / Position ]],0)))</f>
        <v>n/a</v>
      </c>
      <c r="FB252" s="194" t="str">
        <f>IF(INDEX(tab_MinKomp[Obsługa robotów],MATCH($B251,tab_MinKomp[[Stanowisko / Position ]:[Stanowisko / Position ]],0))="n/a","n/a",FB251-INDEX(tab_MinKomp[Obsługa robotów],MATCH($B251,tab_MinKomp[[Stanowisko / Position ]:[Stanowisko / Position ]],0)))</f>
        <v>n/a</v>
      </c>
      <c r="FC252" s="194" t="str">
        <f>IF(INDEX(tab_MinKomp[Obsługa sterowania maszyny],MATCH($B251,tab_MinKomp[[Stanowisko / Position ]:[Stanowisko / Position ]],0))="n/a","n/a",FC251-INDEX(tab_MinKomp[Obsługa sterowania maszyny],MATCH($B251,tab_MinKomp[[Stanowisko / Position ]:[Stanowisko / Position ]],0)))</f>
        <v>n/a</v>
      </c>
      <c r="FD252" s="194" t="str">
        <f>IF(INDEX(tab_MinKomp[Usuwanie przyczyn żródłowych],MATCH($B251,tab_MinKomp[[Stanowisko / Position ]:[Stanowisko / Position ]],0))="n/a","n/a",FD251-INDEX(tab_MinKomp[Usuwanie przyczyn żródłowych],MATCH($B251,tab_MinKomp[[Stanowisko / Position ]:[Stanowisko / Position ]],0)))</f>
        <v>n/a</v>
      </c>
      <c r="FE252" s="194" t="str">
        <f>IF(INDEX(tab_MinKomp[Cmms stosowanie],MATCH($B251,tab_MinKomp[[Stanowisko / Position ]:[Stanowisko / Position ]],0))="n/a","n/a",FE251-INDEX(tab_MinKomp[Cmms stosowanie],MATCH($B251,tab_MinKomp[[Stanowisko / Position ]:[Stanowisko / Position ]],0)))</f>
        <v>n/a</v>
      </c>
      <c r="FF252" s="190" t="str">
        <f>IF(INDEX(tab_MinKomp[Testy czystości / Reinheitstests],MATCH($B251,tab_MinKomp[[Stanowisko / Position ]:[Stanowisko / Position ]],0))="n/a","n/a",FF251-INDEX(tab_MinKomp[Testy czystości / Reinheitstests],MATCH($B251,tab_MinKomp[[Stanowisko / Position ]:[Stanowisko / Position ]],0)))</f>
        <v>n/a</v>
      </c>
      <c r="FG252" s="194" t="str">
        <f>IF(INDEX(tab_MinKomp[Czyszczenie form plastikowych],MATCH($B251,tab_MinKomp[[Stanowisko / Position ]:[Stanowisko / Position ]],0))="n/a","n/a",FG251-INDEX(tab_MinKomp[Czyszczenie form plastikowych],MATCH($B251,tab_MinKomp[[Stanowisko / Position ]:[Stanowisko / Position ]],0)))</f>
        <v>n/a</v>
      </c>
      <c r="FH252" s="194" t="str">
        <f>IF(INDEX(tab_MinKomp[Wymiana form plastik],MATCH($B251,tab_MinKomp[[Stanowisko / Position ]:[Stanowisko / Position ]],0))="n/a","n/a",FH251-INDEX(tab_MinKomp[Wymiana form plastik],MATCH($B251,tab_MinKomp[[Stanowisko / Position ]:[Stanowisko / Position ]],0)))</f>
        <v>n/a</v>
      </c>
      <c r="FI252" s="194" t="str">
        <f>IF(INDEX(tab_MinKomp[Wymiana form guma],MATCH($B251,tab_MinKomp[[Stanowisko / Position ]:[Stanowisko / Position ]],0))="n/a","n/a",FI251-INDEX(tab_MinKomp[Wymiana form guma],MATCH($B251,tab_MinKomp[[Stanowisko / Position ]:[Stanowisko / Position ]],0)))</f>
        <v>n/a</v>
      </c>
      <c r="FJ252" s="194" t="str">
        <f>IF(INDEX(tab_MinKomp[Konserwacja KK],MATCH($B251,tab_MinKomp[[Stanowisko / Position ]:[Stanowisko / Position ]],0))="n/a","n/a",FJ251-INDEX(tab_MinKomp[Konserwacja KK],MATCH($B251,tab_MinKomp[[Stanowisko / Position ]:[Stanowisko / Position ]],0)))</f>
        <v>n/a</v>
      </c>
      <c r="FK252" s="194" t="str">
        <f>IF(INDEX(tab_MinKomp[Konserwacja form guma],MATCH($B251,tab_MinKomp[[Stanowisko / Position ]:[Stanowisko / Position ]],0))="n/a","n/a",FK251-INDEX(tab_MinKomp[Konserwacja form guma],MATCH($B251,tab_MinKomp[[Stanowisko / Position ]:[Stanowisko / Position ]],0)))</f>
        <v>n/a</v>
      </c>
      <c r="FL252" s="194" t="str">
        <f>IF(INDEX(tab_MinKomp[Konserwacja form plastiki],MATCH($B251,tab_MinKomp[[Stanowisko / Position ]:[Stanowisko / Position ]],0))="n/a","n/a",FL251-INDEX(tab_MinKomp[Konserwacja form plastiki],MATCH($B251,tab_MinKomp[[Stanowisko / Position ]:[Stanowisko / Position ]],0)))</f>
        <v>n/a</v>
      </c>
      <c r="FM252" s="194" t="str">
        <f>IF(INDEX(tab_MinKomp[Konserwacja Gorącego Kanału],MATCH($B251,tab_MinKomp[[Stanowisko / Position ]:[Stanowisko / Position ]],0))="n/a","n/a",FM251-INDEX(tab_MinKomp[Konserwacja Gorącego Kanału],MATCH($B251,tab_MinKomp[[Stanowisko / Position ]:[Stanowisko / Position ]],0)))</f>
        <v>n/a</v>
      </c>
      <c r="FN252" s="194" t="s">
        <v>248</v>
      </c>
      <c r="FO252" s="194" t="s">
        <v>248</v>
      </c>
      <c r="FP252" s="194" t="s">
        <v>248</v>
      </c>
      <c r="FQ252" s="196" t="str">
        <f>IF(INDEX(tab_MinKomp[Język angielski / Englisch],MATCH($B251,tab_MinKomp[[Stanowisko / Position ]:[Stanowisko / Position ]],0))="n/a","n/a",FQ251-INDEX(tab_MinKomp[Język angielski / Englisch],MATCH($B251,tab_MinKomp[[Stanowisko / Position ]:[Stanowisko / Position ]],0)))</f>
        <v>n/a</v>
      </c>
      <c r="FR252" s="196" t="str">
        <f>IF(INDEX(tab_MinKomp[Język niemiecki / Deutsch],MATCH($B251,tab_MinKomp[[Stanowisko / Position ]:[Stanowisko / Position ]],0))="n/a","n/a",FR251-INDEX(tab_MinKomp[Język niemiecki / Deutsch],MATCH($B251,tab_MinKomp[[Stanowisko / Position ]:[Stanowisko / Position ]],0)))</f>
        <v>n/a</v>
      </c>
      <c r="FS252" s="194">
        <f>IF(INDEX(tab_MinKomp[Zarządzanie dokumentacją procesową / Process dokumentation management],MATCH($B251,tab_MinKomp[[Stanowisko / Position ]:[Stanowisko / Position ]],0))="n/a","n/a",FS251-INDEX(tab_MinKomp[Zarządzanie dokumentacją procesową / Process dokumentation management],MATCH($B251,tab_MinKomp[[Stanowisko / Position ]:[Stanowisko / Position ]],0)))</f>
        <v>0</v>
      </c>
      <c r="FT252" s="194">
        <f>IF(INDEX(tab_MinKomp[Znajomość procesów z obszaru / Kenntiss der prozesse in dem Bereich],MATCH($B251,tab_MinKomp[[Stanowisko / Position ]:[Stanowisko / Position ]],0))="n/a","n/a",FT251-INDEX(tab_MinKomp[Znajomość procesów z obszaru / Kenntiss der prozesse in dem Bereich],MATCH($B251,tab_MinKomp[[Stanowisko / Position ]:[Stanowisko / Position ]],0)))</f>
        <v>0</v>
      </c>
      <c r="FU252" s="194">
        <f>IF(INDEX(tab_MinKomp[optymalizacja procesów / Prozessoptymalisierung],MATCH($B251,tab_MinKomp[[Stanowisko / Position ]:[Stanowisko / Position ]],0))="n/a","n/a",FU251-INDEX(tab_MinKomp[optymalizacja procesów / Prozessoptymalisierung],MATCH($B251,tab_MinKomp[[Stanowisko / Position ]:[Stanowisko / Position ]],0)))</f>
        <v>0</v>
      </c>
      <c r="FV252" s="194">
        <f>IF(INDEX(tab_MinKomp[Umiejętności szkoleniowe / Trainingsfähigkeiten],MATCH($B251,tab_MinKomp[[Stanowisko / Position ]:[Stanowisko / Position ]],0))="n/a","n/a",FV251-INDEX(tab_MinKomp[Umiejętności szkoleniowe / Trainingsfähigkeiten],MATCH($B251,tab_MinKomp[[Stanowisko / Position ]:[Stanowisko / Position ]],0)))</f>
        <v>2</v>
      </c>
      <c r="FW252" s="194">
        <f>IF(INDEX(tab_MinKomp[Analityczne myślenie, podejście / Analitysches Denken, Einstellung],MATCH($B251,tab_MinKomp[[Stanowisko / Position ]:[Stanowisko / Position ]],0))="n/a","n/a",FW251-INDEX(tab_MinKomp[Analityczne myślenie, podejście / Analitysches Denken, Einstellung],MATCH($B251,tab_MinKomp[[Stanowisko / Position ]:[Stanowisko / Position ]],0)))</f>
        <v>0</v>
      </c>
      <c r="FX252" s="194">
        <f>IF(INDEX(tab_MinKomp[Dokładność, precyzja w dzialaniu / Genauigkeit, Präzision in die Arbeit],MATCH($B251,tab_MinKomp[[Stanowisko / Position ]:[Stanowisko / Position ]],0))="n/a","n/a",FX251-INDEX(tab_MinKomp[Dokładność, precyzja w dzialaniu / Genauigkeit, Präzision in die Arbeit],MATCH($B251,tab_MinKomp[[Stanowisko / Position ]:[Stanowisko / Position ]],0)))</f>
        <v>0</v>
      </c>
      <c r="FY252" s="194">
        <f>IF(INDEX(tab_MinKomp[Dyspozycyjność / Verfügbarkeit],MATCH($B251,tab_MinKomp[[Stanowisko / Position ]:[Stanowisko / Position ]],0))="n/a","n/a",FY251-INDEX(tab_MinKomp[Dyspozycyjność / Verfügbarkeit],MATCH($B251,tab_MinKomp[[Stanowisko / Position ]:[Stanowisko / Position ]],0)))</f>
        <v>0</v>
      </c>
      <c r="FZ252" s="194">
        <f>IF(INDEX(tab_MinKomp[Zaangażowanie / 
Engagement],MATCH($B251,tab_MinKomp[[Stanowisko / Position ]:[Stanowisko / Position ]],0))="n/a","n/a",FZ251-INDEX(tab_MinKomp[Zaangażowanie / 
Engagement],MATCH($B251,tab_MinKomp[[Stanowisko / Position ]:[Stanowisko / Position ]],0)))</f>
        <v>0</v>
      </c>
      <c r="GA252" s="194" t="str">
        <f>IF(INDEX(tab_MinKomp[Konserwacja form guma],MATCH($B251,tab_MinKomp[[Stanowisko / Position ]:[Stanowisko / Position ]],0))="n/a","n/a",GA251-INDEX(tab_MinKomp[Konserwacja form guma],MATCH($B251,tab_MinKomp[[Stanowisko / Position ]:[Stanowisko / Position ]],0)))</f>
        <v>n/a</v>
      </c>
      <c r="GB252" s="194" t="str">
        <f>IF(INDEX(tab_MinKomp[Konserwacja form plastiki],MATCH($B251,tab_MinKomp[[Stanowisko / Position ]:[Stanowisko / Position ]],0))="n/a","n/a",GB251-INDEX(tab_MinKomp[Konserwacja form plastiki],MATCH($B251,tab_MinKomp[[Stanowisko / Position ]:[Stanowisko / Position ]],0)))</f>
        <v>n/a</v>
      </c>
      <c r="GC252" s="194">
        <f>IF(INDEX(tab_MinKomp[Elastyczność w działaniu],MATCH($B251,tab_MinKomp[[Stanowisko / Position ]:[Stanowisko / Position ]],0))="n/a","n/a",GC251-INDEX(tab_MinKomp[Elastyczność w działaniu],MATCH($B251,tab_MinKomp[[Stanowisko / Position ]:[Stanowisko / Position ]],0)))</f>
        <v>-1</v>
      </c>
      <c r="GD252" s="194">
        <f>IF(INDEX(tab_MinKomp[Komunikatywność],MATCH($B251,tab_MinKomp[[Stanowisko / Position ]:[Stanowisko / Position ]],0))="n/a","n/a",GD251-INDEX(tab_MinKomp[Komunikatywność],MATCH($B251,tab_MinKomp[[Stanowisko / Position ]:[Stanowisko / Position ]],0)))</f>
        <v>0</v>
      </c>
      <c r="GE252" s="193" t="str">
        <f>IF(INDEX(tab_MinKomp[Motywowanie i budowanie zaangażowania zespołu],MATCH($B251,tab_MinKomp[[Stanowisko / Position ]:[Stanowisko / Position ]],0))="n/a","n/a",GE251-INDEX(tab_MinKomp[Motywowanie i budowanie zaangażowania zespołu],MATCH($B251,tab_MinKomp[[Stanowisko / Position ]:[Stanowisko / Position ]],0)))</f>
        <v>n/a</v>
      </c>
      <c r="GF252" s="186" t="s">
        <v>248</v>
      </c>
      <c r="GG252" s="186" t="s">
        <v>248</v>
      </c>
      <c r="GH252" s="186" t="s">
        <v>248</v>
      </c>
      <c r="GI252" s="186" t="s">
        <v>248</v>
      </c>
      <c r="GJ252" s="186" t="s">
        <v>248</v>
      </c>
      <c r="GK252" s="186" t="s">
        <v>248</v>
      </c>
      <c r="GL252" s="186" t="s">
        <v>248</v>
      </c>
      <c r="GM252" s="186" t="s">
        <v>248</v>
      </c>
      <c r="GN252" s="186" t="s">
        <v>248</v>
      </c>
      <c r="GO252" s="186" t="s">
        <v>248</v>
      </c>
      <c r="GP252" s="186" t="s">
        <v>248</v>
      </c>
      <c r="GQ252" s="186" t="s">
        <v>248</v>
      </c>
      <c r="GR252" s="186" t="s">
        <v>248</v>
      </c>
      <c r="GS252" s="186" t="s">
        <v>248</v>
      </c>
      <c r="GT252" s="186" t="s">
        <v>248</v>
      </c>
      <c r="GU252" s="186" t="s">
        <v>248</v>
      </c>
      <c r="GV252" s="186" t="s">
        <v>248</v>
      </c>
      <c r="GW252" s="186" t="s">
        <v>248</v>
      </c>
      <c r="GX252" s="186" t="s">
        <v>248</v>
      </c>
      <c r="GY252" s="186" t="s">
        <v>248</v>
      </c>
      <c r="GZ252" s="261" t="s">
        <v>248</v>
      </c>
      <c r="HA252" s="261" t="s">
        <v>248</v>
      </c>
      <c r="HB252" s="191">
        <f>SUM(G252:GE252)/(HB251-(SUM(G252:GE252)))</f>
        <v>0</v>
      </c>
    </row>
    <row r="253" spans="1:210" ht="24.9" customHeight="1" x14ac:dyDescent="0.3">
      <c r="A253" s="105" t="s">
        <v>317</v>
      </c>
      <c r="B253" s="105" t="s">
        <v>315</v>
      </c>
      <c r="C253" s="105" t="s">
        <v>386</v>
      </c>
      <c r="D253" s="105">
        <v>1824</v>
      </c>
      <c r="E253" s="394" t="s">
        <v>511</v>
      </c>
      <c r="F253" s="185" t="s">
        <v>374</v>
      </c>
      <c r="G253" s="186">
        <v>2</v>
      </c>
      <c r="H253" s="186">
        <v>2</v>
      </c>
      <c r="I253" s="186">
        <v>2</v>
      </c>
      <c r="J253" s="186">
        <v>2</v>
      </c>
      <c r="K253" s="186">
        <v>2</v>
      </c>
      <c r="L253" s="186" t="s">
        <v>248</v>
      </c>
      <c r="M253" s="186" t="s">
        <v>248</v>
      </c>
      <c r="N253" s="186" t="s">
        <v>248</v>
      </c>
      <c r="O253" s="186">
        <v>2</v>
      </c>
      <c r="P253" s="186">
        <v>2</v>
      </c>
      <c r="Q253" s="186" t="s">
        <v>248</v>
      </c>
      <c r="R253" s="186" t="s">
        <v>248</v>
      </c>
      <c r="S253" s="186" t="s">
        <v>248</v>
      </c>
      <c r="T253" s="186" t="s">
        <v>248</v>
      </c>
      <c r="U253" s="186" t="s">
        <v>248</v>
      </c>
      <c r="V253" s="186" t="s">
        <v>248</v>
      </c>
      <c r="W253" s="186" t="s">
        <v>248</v>
      </c>
      <c r="X253" s="186" t="s">
        <v>248</v>
      </c>
      <c r="Y253" s="186" t="s">
        <v>248</v>
      </c>
      <c r="Z253" s="186" t="s">
        <v>248</v>
      </c>
      <c r="AA253" s="186" t="s">
        <v>248</v>
      </c>
      <c r="AB253" s="186" t="s">
        <v>248</v>
      </c>
      <c r="AC253" s="186" t="s">
        <v>248</v>
      </c>
      <c r="AD253" s="186" t="s">
        <v>248</v>
      </c>
      <c r="AE253" s="186" t="s">
        <v>248</v>
      </c>
      <c r="AF253" s="186" t="s">
        <v>248</v>
      </c>
      <c r="AG253" s="186" t="s">
        <v>248</v>
      </c>
      <c r="AH253" s="186" t="s">
        <v>248</v>
      </c>
      <c r="AI253" s="186" t="s">
        <v>248</v>
      </c>
      <c r="AJ253" s="186" t="s">
        <v>248</v>
      </c>
      <c r="AK253" s="186" t="s">
        <v>248</v>
      </c>
      <c r="AL253" s="186">
        <v>2</v>
      </c>
      <c r="AM253" s="186" t="s">
        <v>248</v>
      </c>
      <c r="AN253" s="186" t="s">
        <v>248</v>
      </c>
      <c r="AO253" s="186">
        <v>1</v>
      </c>
      <c r="AP253" s="186" t="s">
        <v>248</v>
      </c>
      <c r="AQ253" s="186">
        <v>1</v>
      </c>
      <c r="AR253" s="186" t="s">
        <v>248</v>
      </c>
      <c r="AS253" s="186" t="s">
        <v>248</v>
      </c>
      <c r="AT253" s="186" t="s">
        <v>248</v>
      </c>
      <c r="AU253" s="186" t="s">
        <v>248</v>
      </c>
      <c r="AV253" s="186">
        <v>1</v>
      </c>
      <c r="AW253" s="186">
        <v>1</v>
      </c>
      <c r="AX253" s="186" t="s">
        <v>248</v>
      </c>
      <c r="AY253" s="186" t="s">
        <v>248</v>
      </c>
      <c r="AZ253" s="186" t="s">
        <v>248</v>
      </c>
      <c r="BA253" s="186" t="s">
        <v>248</v>
      </c>
      <c r="BB253" s="186" t="s">
        <v>248</v>
      </c>
      <c r="BC253" s="186" t="s">
        <v>248</v>
      </c>
      <c r="BD253" s="186" t="s">
        <v>248</v>
      </c>
      <c r="BE253" s="186" t="s">
        <v>248</v>
      </c>
      <c r="BF253" s="186" t="s">
        <v>248</v>
      </c>
      <c r="BG253" s="186" t="s">
        <v>248</v>
      </c>
      <c r="BH253" s="186" t="s">
        <v>248</v>
      </c>
      <c r="BI253" s="186" t="s">
        <v>248</v>
      </c>
      <c r="BJ253" s="186" t="s">
        <v>248</v>
      </c>
      <c r="BK253" s="186" t="s">
        <v>248</v>
      </c>
      <c r="BL253" s="186" t="s">
        <v>248</v>
      </c>
      <c r="BM253" s="186" t="s">
        <v>248</v>
      </c>
      <c r="BN253" s="186" t="s">
        <v>248</v>
      </c>
      <c r="BO253" s="186" t="s">
        <v>248</v>
      </c>
      <c r="BP253" s="186" t="s">
        <v>248</v>
      </c>
      <c r="BQ253" s="186" t="s">
        <v>248</v>
      </c>
      <c r="BR253" s="186" t="s">
        <v>248</v>
      </c>
      <c r="BS253" s="186" t="s">
        <v>248</v>
      </c>
      <c r="BT253" s="186" t="s">
        <v>248</v>
      </c>
      <c r="BU253" s="186">
        <v>2</v>
      </c>
      <c r="BV253" s="186" t="s">
        <v>248</v>
      </c>
      <c r="BW253" s="186" t="s">
        <v>248</v>
      </c>
      <c r="BX253" s="186" t="s">
        <v>248</v>
      </c>
      <c r="BY253" s="186" t="s">
        <v>248</v>
      </c>
      <c r="BZ253" s="186" t="s">
        <v>248</v>
      </c>
      <c r="CA253" s="186" t="s">
        <v>248</v>
      </c>
      <c r="CB253" s="186" t="s">
        <v>248</v>
      </c>
      <c r="CC253" s="186" t="s">
        <v>248</v>
      </c>
      <c r="CD253" s="186">
        <v>2</v>
      </c>
      <c r="CE253" s="186" t="s">
        <v>248</v>
      </c>
      <c r="CF253" s="186" t="s">
        <v>248</v>
      </c>
      <c r="CG253" s="186">
        <v>1</v>
      </c>
      <c r="CH253" s="186" t="s">
        <v>248</v>
      </c>
      <c r="CI253" s="186" t="s">
        <v>248</v>
      </c>
      <c r="CJ253" s="186" t="s">
        <v>248</v>
      </c>
      <c r="CK253" s="186" t="s">
        <v>248</v>
      </c>
      <c r="CL253" s="186" t="s">
        <v>248</v>
      </c>
      <c r="CM253" s="186" t="s">
        <v>248</v>
      </c>
      <c r="CN253" s="186" t="s">
        <v>248</v>
      </c>
      <c r="CO253" s="186" t="s">
        <v>248</v>
      </c>
      <c r="CP253" s="186" t="s">
        <v>248</v>
      </c>
      <c r="CQ253" s="186" t="s">
        <v>248</v>
      </c>
      <c r="CR253" s="186" t="s">
        <v>248</v>
      </c>
      <c r="CS253" s="186" t="s">
        <v>248</v>
      </c>
      <c r="CT253" s="186" t="s">
        <v>248</v>
      </c>
      <c r="CU253" s="186" t="s">
        <v>248</v>
      </c>
      <c r="CV253" s="186" t="s">
        <v>248</v>
      </c>
      <c r="CW253" s="186">
        <v>1</v>
      </c>
      <c r="CX253" s="186" t="s">
        <v>248</v>
      </c>
      <c r="CY253" s="186" t="s">
        <v>248</v>
      </c>
      <c r="CZ253" s="186" t="s">
        <v>248</v>
      </c>
      <c r="DA253" s="186" t="s">
        <v>248</v>
      </c>
      <c r="DB253" s="186" t="s">
        <v>248</v>
      </c>
      <c r="DC253" s="186" t="s">
        <v>248</v>
      </c>
      <c r="DD253" s="186" t="s">
        <v>248</v>
      </c>
      <c r="DE253" s="186" t="s">
        <v>248</v>
      </c>
      <c r="DF253" s="186">
        <v>1</v>
      </c>
      <c r="DG253" s="186" t="s">
        <v>248</v>
      </c>
      <c r="DH253" s="186" t="s">
        <v>248</v>
      </c>
      <c r="DI253" s="186" t="s">
        <v>248</v>
      </c>
      <c r="DJ253" s="186" t="s">
        <v>248</v>
      </c>
      <c r="DK253" s="186" t="s">
        <v>248</v>
      </c>
      <c r="DL253" s="186" t="s">
        <v>248</v>
      </c>
      <c r="DM253" s="186" t="s">
        <v>248</v>
      </c>
      <c r="DN253" s="186" t="s">
        <v>248</v>
      </c>
      <c r="DO253" s="186" t="s">
        <v>248</v>
      </c>
      <c r="DP253" s="186" t="s">
        <v>248</v>
      </c>
      <c r="DQ253" s="186" t="s">
        <v>248</v>
      </c>
      <c r="DR253" s="186" t="s">
        <v>248</v>
      </c>
      <c r="DS253" s="186" t="s">
        <v>248</v>
      </c>
      <c r="DT253" s="186" t="s">
        <v>248</v>
      </c>
      <c r="DU253" s="186" t="s">
        <v>248</v>
      </c>
      <c r="DV253" s="186" t="s">
        <v>248</v>
      </c>
      <c r="DW253" s="186" t="s">
        <v>248</v>
      </c>
      <c r="DX253" s="186" t="s">
        <v>248</v>
      </c>
      <c r="DY253" s="186" t="s">
        <v>248</v>
      </c>
      <c r="DZ253" s="186" t="s">
        <v>248</v>
      </c>
      <c r="EA253" s="186" t="s">
        <v>248</v>
      </c>
      <c r="EB253" s="186" t="s">
        <v>248</v>
      </c>
      <c r="EC253" s="186" t="s">
        <v>248</v>
      </c>
      <c r="ED253" s="186" t="s">
        <v>248</v>
      </c>
      <c r="EE253" s="186" t="s">
        <v>248</v>
      </c>
      <c r="EF253" s="186" t="s">
        <v>248</v>
      </c>
      <c r="EG253" s="186" t="s">
        <v>248</v>
      </c>
      <c r="EH253" s="186" t="s">
        <v>248</v>
      </c>
      <c r="EI253" s="186" t="s">
        <v>248</v>
      </c>
      <c r="EJ253" s="186" t="s">
        <v>248</v>
      </c>
      <c r="EK253" s="186" t="s">
        <v>248</v>
      </c>
      <c r="EL253" s="184" t="s">
        <v>248</v>
      </c>
      <c r="EM253" s="184" t="s">
        <v>248</v>
      </c>
      <c r="EN253" s="184" t="s">
        <v>248</v>
      </c>
      <c r="EO253" s="186" t="s">
        <v>248</v>
      </c>
      <c r="EP253" s="186" t="s">
        <v>248</v>
      </c>
      <c r="EQ253" s="186" t="s">
        <v>248</v>
      </c>
      <c r="ER253" s="186" t="s">
        <v>248</v>
      </c>
      <c r="ES253" s="186" t="s">
        <v>248</v>
      </c>
      <c r="ET253" s="186" t="s">
        <v>248</v>
      </c>
      <c r="EU253" s="186" t="s">
        <v>248</v>
      </c>
      <c r="EV253" s="186" t="s">
        <v>248</v>
      </c>
      <c r="EW253" s="186" t="s">
        <v>248</v>
      </c>
      <c r="EX253" s="186" t="s">
        <v>248</v>
      </c>
      <c r="EY253" s="186" t="s">
        <v>248</v>
      </c>
      <c r="EZ253" s="186" t="s">
        <v>248</v>
      </c>
      <c r="FA253" s="186" t="s">
        <v>248</v>
      </c>
      <c r="FB253" s="186" t="s">
        <v>248</v>
      </c>
      <c r="FC253" s="186" t="s">
        <v>248</v>
      </c>
      <c r="FD253" s="186" t="s">
        <v>248</v>
      </c>
      <c r="FE253" s="186" t="s">
        <v>248</v>
      </c>
      <c r="FF253" s="186" t="s">
        <v>248</v>
      </c>
      <c r="FG253" s="186" t="s">
        <v>248</v>
      </c>
      <c r="FH253" s="186" t="s">
        <v>248</v>
      </c>
      <c r="FI253" s="186" t="s">
        <v>248</v>
      </c>
      <c r="FJ253" s="186" t="s">
        <v>248</v>
      </c>
      <c r="FK253" s="186" t="s">
        <v>248</v>
      </c>
      <c r="FL253" s="186" t="s">
        <v>248</v>
      </c>
      <c r="FM253" s="186" t="s">
        <v>248</v>
      </c>
      <c r="FN253" s="186">
        <v>2</v>
      </c>
      <c r="FO253" s="186">
        <v>2</v>
      </c>
      <c r="FP253" s="186">
        <v>2</v>
      </c>
      <c r="FQ253" s="187" t="s">
        <v>248</v>
      </c>
      <c r="FR253" s="187" t="s">
        <v>248</v>
      </c>
      <c r="FS253" s="186">
        <v>1</v>
      </c>
      <c r="FT253" s="186">
        <v>1</v>
      </c>
      <c r="FU253" s="186">
        <v>1</v>
      </c>
      <c r="FV253" s="186">
        <v>1</v>
      </c>
      <c r="FW253" s="186">
        <v>2</v>
      </c>
      <c r="FX253" s="186">
        <v>2</v>
      </c>
      <c r="FY253" s="186">
        <v>2</v>
      </c>
      <c r="FZ253" s="186">
        <v>2</v>
      </c>
      <c r="GA253" s="186" t="s">
        <v>248</v>
      </c>
      <c r="GB253" s="186" t="s">
        <v>248</v>
      </c>
      <c r="GC253" s="186">
        <v>1</v>
      </c>
      <c r="GD253" s="186">
        <v>1</v>
      </c>
      <c r="GE253" s="186" t="s">
        <v>248</v>
      </c>
      <c r="GF253" s="186" t="s">
        <v>248</v>
      </c>
      <c r="GG253" s="186" t="s">
        <v>248</v>
      </c>
      <c r="GH253" s="186" t="s">
        <v>248</v>
      </c>
      <c r="GI253" s="186" t="s">
        <v>248</v>
      </c>
      <c r="GJ253" s="186" t="s">
        <v>248</v>
      </c>
      <c r="GK253" s="186" t="s">
        <v>248</v>
      </c>
      <c r="GL253" s="186" t="s">
        <v>248</v>
      </c>
      <c r="GM253" s="186" t="s">
        <v>248</v>
      </c>
      <c r="GN253" s="186" t="s">
        <v>248</v>
      </c>
      <c r="GO253" s="186" t="s">
        <v>248</v>
      </c>
      <c r="GP253" s="186" t="s">
        <v>248</v>
      </c>
      <c r="GQ253" s="186" t="s">
        <v>248</v>
      </c>
      <c r="GR253" s="186" t="s">
        <v>248</v>
      </c>
      <c r="GS253" s="186" t="s">
        <v>248</v>
      </c>
      <c r="GT253" s="186" t="s">
        <v>248</v>
      </c>
      <c r="GU253" s="186" t="s">
        <v>248</v>
      </c>
      <c r="GV253" s="186" t="s">
        <v>248</v>
      </c>
      <c r="GW253" s="186" t="s">
        <v>248</v>
      </c>
      <c r="GX253" s="186" t="s">
        <v>248</v>
      </c>
      <c r="GY253" s="186" t="s">
        <v>248</v>
      </c>
      <c r="GZ253" s="261" t="s">
        <v>248</v>
      </c>
      <c r="HA253" s="261" t="s">
        <v>248</v>
      </c>
      <c r="HB253" s="188">
        <f t="shared" ref="HB253" si="80">SUM(G253:GE253)</f>
        <v>47</v>
      </c>
    </row>
    <row r="254" spans="1:210" ht="24.9" customHeight="1" thickBot="1" x14ac:dyDescent="0.35">
      <c r="A254" s="108" t="str">
        <f t="shared" ref="A254" si="81">A253</f>
        <v>Prod.-Q-2</v>
      </c>
      <c r="B254" s="108" t="str">
        <f t="shared" ref="B254" si="82">B253</f>
        <v>Pracownik Produkcji</v>
      </c>
      <c r="C254" s="108" t="str">
        <f t="shared" ref="C254" si="83">C253</f>
        <v>MS</v>
      </c>
      <c r="D254" s="108">
        <f t="shared" ref="D254" si="84">D253</f>
        <v>1824</v>
      </c>
      <c r="E254" s="395"/>
      <c r="F254" s="189" t="s">
        <v>375</v>
      </c>
      <c r="G254" s="192">
        <f>IF(INDEX(tab_MinKomp[Przepisy BHP / BHP Vorschriften],MATCH($B253,tab_MinKomp[[Stanowisko / Position ]:[Stanowisko / Position ]],0))="n/a","n/a",G253-INDEX(tab_MinKomp[Przepisy BHP / BHP Vorschriften],MATCH($B253,tab_MinKomp[[Stanowisko / Position ]:[Stanowisko / Position ]],0)))</f>
        <v>0</v>
      </c>
      <c r="H254" s="193">
        <v>1</v>
      </c>
      <c r="I254" s="192">
        <f>IF(INDEX(tab_MinKomp[Przepisy BHP / BHP Vorschriften],MATCH($B253,tab_MinKomp[[Stanowisko / Position ]:[Stanowisko / Position ]],0))="n/a","n/a",I253-INDEX(tab_MinKomp[Przepisy BHP / BHP Vorschriften],MATCH($B253,tab_MinKomp[[Stanowisko / Position ]:[Stanowisko / Position ]],0)))</f>
        <v>0</v>
      </c>
      <c r="J254" s="193">
        <v>1</v>
      </c>
      <c r="K254" s="192">
        <f>IF(INDEX(tab_MinKomp[Przepisy BHP / BHP Vorschriften],MATCH($B253,tab_MinKomp[[Stanowisko / Position ]:[Stanowisko / Position ]],0))="n/a","n/a",K253-INDEX(tab_MinKomp[Przepisy BHP / BHP Vorschriften],MATCH($B253,tab_MinKomp[[Stanowisko / Position ]:[Stanowisko / Position ]],0)))</f>
        <v>0</v>
      </c>
      <c r="L254" s="194" t="str">
        <f>IF(INDEX(tab_MinKomp[Przepisy kodeksu pracy / Bestimmungen des Arbeitsgesetzes],MATCH($B253,tab_MinKomp[[Stanowisko / Position ]:[Stanowisko / Position ]],0))="n/a","n/a",L253-INDEX(tab_MinKomp[Przepisy kodeksu pracy / Bestimmungen des Arbeitsgesetzes],MATCH($B253,tab_MinKomp[[Stanowisko / Position ]:[Stanowisko / Position ]],0)))</f>
        <v>n/a</v>
      </c>
      <c r="M254" s="195" t="str">
        <f>IF(INDEX(tab_MinKomp[Przepisy o ub.społ. ZUS  / Sozialversicherungsvorschriften],MATCH($B253,tab_MinKomp[[Stanowisko / Position ]:[Stanowisko / Position ]],0))="n/a","n/a",M253-INDEX(tab_MinKomp[Przepisy o ub.społ. ZUS  / Sozialversicherungsvorschriften],MATCH($B253,tab_MinKomp[[Stanowisko / Position ]:[Stanowisko / Position ]],0)))</f>
        <v>n/a</v>
      </c>
      <c r="N254" s="194" t="str">
        <f>IF(INDEX(tab_MinKomp[PRZEPISY O PDOF /persönlich Einkommensteuergesetz ],MATCH($B253,tab_MinKomp[[Stanowisko / Position ]:[Stanowisko / Position ]],0))="n/a","n/a",N253-INDEX(tab_MinKomp[PRZEPISY O PDOF /persönlich Einkommensteuergesetz ],MATCH($B253,tab_MinKomp[[Stanowisko / Position ]:[Stanowisko / Position ]],0)))</f>
        <v>n/a</v>
      </c>
      <c r="O254" s="194">
        <f>IF(INDEX(tab_MinKomp[Regulamin pracy / Arbeitsordnung],MATCH($B253,tab_MinKomp[[Stanowisko / Position ]:[Stanowisko / Position ]],0))="n/a","n/a",O253-INDEX(tab_MinKomp[Regulamin pracy / Arbeitsordnung],MATCH($B253,tab_MinKomp[[Stanowisko / Position ]:[Stanowisko / Position ]],0)))</f>
        <v>1</v>
      </c>
      <c r="P254" s="194">
        <f>IF(INDEX(tab_MinKomp[Regulamin wynagradzania / Vergütungsordnung],MATCH($B253,tab_MinKomp[[Stanowisko / Position ]:[Stanowisko / Position ]],0))="n/a","n/a",P253-INDEX(tab_MinKomp[Regulamin wynagradzania / Vergütungsordnung],MATCH($B253,tab_MinKomp[[Stanowisko / Position ]:[Stanowisko / Position ]],0)))</f>
        <v>1</v>
      </c>
      <c r="Q254" s="194" t="str">
        <f>IF(INDEX(tab_MinKomp[System R2PŁATNIK PRO: Płace / Lohnabrechnung],MATCH($B253,tab_MinKomp[[Stanowisko / Position ]:[Stanowisko / Position ]],0))="n/a","n/a",Q253-INDEX(tab_MinKomp[System R2PŁATNIK PRO: Płace / Lohnabrechnung],MATCH($B253,tab_MinKomp[[Stanowisko / Position ]:[Stanowisko / Position ]],0)))</f>
        <v>n/a</v>
      </c>
      <c r="R254" s="194" t="str">
        <f>IF(INDEX(tab_MinKomp[SystemR2PŁATNIK PRO: KADRY / Personaldaten],MATCH($B253,tab_MinKomp[[Stanowisko / Position ]:[Stanowisko / Position ]],0))="n/a","n/a",R253-INDEX(tab_MinKomp[SystemR2PŁATNIK PRO: KADRY / Personaldaten],MATCH($B253,tab_MinKomp[[Stanowisko / Position ]:[Stanowisko / Position ]],0)))</f>
        <v>n/a</v>
      </c>
      <c r="S254" s="194" t="str">
        <f>IF(INDEX(tab_MinKomp[SYSTEM R2PŁATNIK PRO: zarządzanie pracownikami / Arbeitsverwaltung],MATCH($B253,tab_MinKomp[[Stanowisko / Position ]:[Stanowisko / Position ]],0))="n/a","n/a",S253-INDEX(tab_MinKomp[SYSTEM R2PŁATNIK PRO: zarządzanie pracownikami / Arbeitsverwaltung],MATCH($B253,tab_MinKomp[[Stanowisko / Position ]:[Stanowisko / Position ]],0)))</f>
        <v>n/a</v>
      </c>
      <c r="T254" s="194" t="str">
        <f>IF(INDEX(tab_MinKomp[Doradztwo, wsparcie personalne / Personalberatung und Unterstützung],MATCH($B253,tab_MinKomp[[Stanowisko / Position ]:[Stanowisko / Position ]],0))="n/a","n/a",T253-INDEX(tab_MinKomp[Doradztwo, wsparcie personalne / Personalberatung und Unterstützung],MATCH($B253,tab_MinKomp[[Stanowisko / Position ]:[Stanowisko / Position ]],0)))</f>
        <v>n/a</v>
      </c>
      <c r="U254" s="194" t="str">
        <f>IF(INDEX(tab_MinKomp[Przepisy o podatku VAT / MwSt.- Gesetz],MATCH($B253,tab_MinKomp[[Stanowisko / Position ]:[Stanowisko / Position ]],0))="n/a","n/a",U253-INDEX(tab_MinKomp[Przepisy o podatku VAT / MwSt.- Gesetz],MATCH($B253,tab_MinKomp[[Stanowisko / Position ]:[Stanowisko / Position ]],0)))</f>
        <v>n/a</v>
      </c>
      <c r="V254" s="194" t="str">
        <f>IF(INDEX(tab_MinKomp[PrzepisyPDOP / geschäftlich Einkommensteuergesetz],MATCH($B253,tab_MinKomp[[Stanowisko / Position ]:[Stanowisko / Position ]],0))="n/a","n/a",V253-INDEX(tab_MinKomp[PrzepisyPDOP / geschäftlich Einkommensteuergesetz],MATCH($B253,tab_MinKomp[[Stanowisko / Position ]:[Stanowisko / Position ]],0)))</f>
        <v>n/a</v>
      </c>
      <c r="W254" s="194" t="str">
        <f>IF(INDEX(tab_MinKomp[System BAAN / FINANSE (FIBU)],MATCH($B253,tab_MinKomp[[Stanowisko / Position ]:[Stanowisko / Position ]],0))="n/a","n/a",W253-INDEX(tab_MinKomp[System BAAN / FINANSE (FIBU)],MATCH($B253,tab_MinKomp[[Stanowisko / Position ]:[Stanowisko / Position ]],0)))</f>
        <v>n/a</v>
      </c>
      <c r="X254" s="194" t="str">
        <f>IF(INDEX(tab_MinKomp[Systemy pomocnicze / Hilfssysteme(STOCKPROGRAM, KALK2000 etc.)],MATCH($B253,tab_MinKomp[[Stanowisko / Position ]:[Stanowisko / Position ]],0))="n/a","n/a",X253-INDEX(tab_MinKomp[Systemy pomocnicze / Hilfssysteme(STOCKPROGRAM, KALK2000 etc.)],MATCH($B253,tab_MinKomp[[Stanowisko / Position ]:[Stanowisko / Position ]],0)))</f>
        <v>n/a</v>
      </c>
      <c r="Y254" s="194" t="str">
        <f>IF(INDEX(tab_MinKomp[Polityka rachunkowości / Buchführungspolitik],MATCH($B253,tab_MinKomp[[Stanowisko / Position ]:[Stanowisko / Position ]],0))="n/a","n/a",Y253-INDEX(tab_MinKomp[Polityka rachunkowości / Buchführungspolitik],MATCH($B253,tab_MinKomp[[Stanowisko / Position ]:[Stanowisko / Position ]],0)))</f>
        <v>n/a</v>
      </c>
      <c r="Z254" s="194" t="str">
        <f>IF(INDEX(tab_MinKomp[Ustawa o rachunkowości / Rechnungslegungsgesetz],MATCH($B253,tab_MinKomp[[Stanowisko / Position ]:[Stanowisko / Position ]],0))="n/a","n/a",Z253-INDEX(tab_MinKomp[Ustawa o rachunkowości / Rechnungslegungsgesetz],MATCH($B253,tab_MinKomp[[Stanowisko / Position ]:[Stanowisko / Position ]],0)))</f>
        <v>n/a</v>
      </c>
      <c r="AA254" s="194" t="str">
        <f>IF(INDEX(tab_MinKomp[WORKFLOW - TS-100],MATCH($B253,tab_MinKomp[[Stanowisko / Position ]:[Stanowisko / Position ]],0))="n/a","n/a",AA253-INDEX(tab_MinKomp[WORKFLOW - TS-100],MATCH($B253,tab_MinKomp[[Stanowisko / Position ]:[Stanowisko / Position ]],0)))</f>
        <v>n/a</v>
      </c>
      <c r="AB254" s="194" t="str">
        <f>IF(INDEX(tab_MinKomp[WORKFLOW - SFMS],MATCH($B253,tab_MinKomp[[Stanowisko / Position ]:[Stanowisko / Position ]],0))="n/a","n/a",AB253-INDEX(tab_MinKomp[WORKFLOW - SFMS],MATCH($B253,tab_MinKomp[[Stanowisko / Position ]:[Stanowisko / Position ]],0)))</f>
        <v>n/a</v>
      </c>
      <c r="AC254" s="194" t="str">
        <f>IF(INDEX(tab_MinKomp[System ISO 9001:2015],MATCH($B253,tab_MinKomp[[Stanowisko / Position ]:[Stanowisko / Position ]],0))="n/a","n/a",AC253-INDEX(tab_MinKomp[System ISO 9001:2015],MATCH($B253,tab_MinKomp[[Stanowisko / Position ]:[Stanowisko / Position ]],0)))</f>
        <v>n/a</v>
      </c>
      <c r="AD254" s="194" t="str">
        <f>IF(INDEX(tab_MinKomp[System ISO 9001:2015],MATCH($B253,tab_MinKomp[[Stanowisko / Position ]:[Stanowisko / Position ]],0))="n/a","n/a",AD253-INDEX(tab_MinKomp[System ISO 9001:2015],MATCH($B253,tab_MinKomp[[Stanowisko / Position ]:[Stanowisko / Position ]],0)))</f>
        <v>n/a</v>
      </c>
      <c r="AE254" s="194" t="str">
        <f>IF(INDEX(tab_MinKomp[System ISO 9001:2015],MATCH($B253,tab_MinKomp[[Stanowisko / Position ]:[Stanowisko / Position ]],0))="n/a","n/a",AE253-INDEX(tab_MinKomp[System ISO 9001:2015],MATCH($B253,tab_MinKomp[[Stanowisko / Position ]:[Stanowisko / Position ]],0)))</f>
        <v>n/a</v>
      </c>
      <c r="AF254" s="194" t="str">
        <f>IF(INDEX(tab_MinKomp[System ISO 9001:2015],MATCH($B253,tab_MinKomp[[Stanowisko / Position ]:[Stanowisko / Position ]],0))="n/a","n/a",AF253-INDEX(tab_MinKomp[System ISO 9001:2015],MATCH($B253,tab_MinKomp[[Stanowisko / Position ]:[Stanowisko / Position ]],0)))</f>
        <v>n/a</v>
      </c>
      <c r="AG254" s="194" t="str">
        <f>IF(INDEX(tab_MinKomp[Wymagania VDA 6.3 Process / Forderungen],MATCH($B253,tab_MinKomp[[Stanowisko / Position ]:[Stanowisko / Position ]],0))="n/a","n/a",AG253-INDEX(tab_MinKomp[Wymagania VDA 6.3 Process / Forderungen],MATCH($B253,tab_MinKomp[[Stanowisko / Position ]:[Stanowisko / Position ]],0)))</f>
        <v>n/a</v>
      </c>
      <c r="AH254" s="194" t="str">
        <f>IF(INDEX(tab_MinKomp[Wymagania VDA 6.5 Product / Forderungen],MATCH($B253,tab_MinKomp[[Stanowisko / Position ]:[Stanowisko / Position ]],0))="n/a","n/a",AH253-INDEX(tab_MinKomp[Wymagania VDA 6.5 Product / Forderungen],MATCH($B253,tab_MinKomp[[Stanowisko / Position ]:[Stanowisko / Position ]],0)))</f>
        <v>n/a</v>
      </c>
      <c r="AI254" s="194" t="str">
        <f>IF(INDEX(tab_MinKomp[System ISO 9001:2015],MATCH($B253,tab_MinKomp[[Stanowisko / Position ]:[Stanowisko / Position ]],0))="n/a","n/a",AI253-INDEX(tab_MinKomp[System ISO 9001:2015],MATCH($B253,tab_MinKomp[[Stanowisko / Position ]:[Stanowisko / Position ]],0)))</f>
        <v>n/a</v>
      </c>
      <c r="AJ254" s="194" t="str">
        <f>IF(INDEX(tab_MinKomp[Auditor systemu ISO 17021:2018],MATCH($B253,tab_MinKomp[[Stanowisko / Position ]:[Stanowisko / Position ]],0))="n/a","n/a",AJ253-INDEX(tab_MinKomp[Auditor systemu ISO 17021:2018],MATCH($B253,tab_MinKomp[[Stanowisko / Position ]:[Stanowisko / Position ]],0)))</f>
        <v>n/a</v>
      </c>
      <c r="AK254" s="194" t="str">
        <f>IF(INDEX(tab_MinKomp[Pełnomocnik systemu / Systemvertreter],MATCH($B253,tab_MinKomp[[Stanowisko / Position ]:[Stanowisko / Position ]],0))="n/a","n/a",AK253-INDEX(tab_MinKomp[Pełnomocnik systemu / Systemvertreter],MATCH($B253,tab_MinKomp[[Stanowisko / Position ]:[Stanowisko / Position ]],0)))</f>
        <v>n/a</v>
      </c>
      <c r="AL254" s="194">
        <f>IF(INDEX(tab_MinKomp[Polityka Etyczna - Compliance],MATCH($B253,tab_MinKomp[[Stanowisko / Position ]:[Stanowisko / Position ]],0))="n/a","n/a",AL253-INDEX(tab_MinKomp[Polityka Etyczna - Compliance],MATCH($B253,tab_MinKomp[[Stanowisko / Position ]:[Stanowisko / Position ]],0)))</f>
        <v>1</v>
      </c>
      <c r="AM254" s="194" t="str">
        <f>IF(INDEX(tab_MinKomp[WDRAŻANIE NOWYCH PROJEKTÓW/ PROCEDURA CTM],MATCH($B253,tab_MinKomp[[Stanowisko / Position ]:[Stanowisko / Position ]],0))="n/a","n/a",AM253-INDEX(tab_MinKomp[WDRAŻANIE NOWYCH PROJEKTÓW/ PROCEDURA CTM],MATCH($B253,tab_MinKomp[[Stanowisko / Position ]:[Stanowisko / Position ]],0)))</f>
        <v>n/a</v>
      </c>
      <c r="AN254" s="194" t="str">
        <f>IF(INDEX(tab_MinKomp[KAMIENIE MILOWE MSL/PIFF],MATCH($B253,tab_MinKomp[[Stanowisko / Position ]:[Stanowisko / Position ]],0))="n/a","n/a",AN253-INDEX(tab_MinKomp[KAMIENIE MILOWE MSL/PIFF],MATCH($B253,tab_MinKomp[[Stanowisko / Position ]:[Stanowisko / Position ]],0)))</f>
        <v>n/a</v>
      </c>
      <c r="AO254" s="194">
        <f>IF(INDEX(tab_MinKomp[CP],MATCH($B253,tab_MinKomp[[Stanowisko / Position ]:[Stanowisko / Position ]],0))="n/a","n/a",AO253-INDEX(tab_MinKomp[CP],MATCH($B253,tab_MinKomp[[Stanowisko / Position ]:[Stanowisko / Position ]],0)))</f>
        <v>0</v>
      </c>
      <c r="AP254" s="194" t="str">
        <f>IF(INDEX(tab_MinKomp[FMEA],MATCH($B253,tab_MinKomp[[Stanowisko / Position ]:[Stanowisko / Position ]],0))="n/a","n/a",AP253-INDEX(tab_MinKomp[FMEA],MATCH($B253,tab_MinKomp[[Stanowisko / Position ]:[Stanowisko / Position ]],0)))</f>
        <v>n/a</v>
      </c>
      <c r="AQ254" s="194">
        <f>IF(INDEX(tab_MinKomp[CP],MATCH($B253,tab_MinKomp[[Stanowisko / Position ]:[Stanowisko / Position ]],0))="n/a","n/a",AQ253-INDEX(tab_MinKomp[CP],MATCH($B253,tab_MinKomp[[Stanowisko / Position ]:[Stanowisko / Position ]],0)))</f>
        <v>0</v>
      </c>
      <c r="AR254" s="194" t="str">
        <f>IF(INDEX(tab_MinKomp[APQP],MATCH($B253,tab_MinKomp[[Stanowisko / Position ]:[Stanowisko / Position ]],0))="n/a","n/a",AR253-INDEX(tab_MinKomp[APQP],MATCH($B253,tab_MinKomp[[Stanowisko / Position ]:[Stanowisko / Position ]],0)))</f>
        <v>n/a</v>
      </c>
      <c r="AS254" s="194" t="str">
        <f>IF(INDEX(tab_MinKomp[MSA],MATCH($B253,tab_MinKomp[[Stanowisko / Position ]:[Stanowisko / Position ]],0))="n/a","n/a",AS253-INDEX(tab_MinKomp[MSA],MATCH($B253,tab_MinKomp[[Stanowisko / Position ]:[Stanowisko / Position ]],0)))</f>
        <v>n/a</v>
      </c>
      <c r="AT254" s="194" t="str">
        <f>IF(INDEX(tab_MinKomp[SPC],MATCH($B253,tab_MinKomp[[Stanowisko / Position ]:[Stanowisko / Position ]],0))="n/a","n/a",AT253-INDEX(tab_MinKomp[SPC],MATCH($B253,tab_MinKomp[[Stanowisko / Position ]:[Stanowisko / Position ]],0)))</f>
        <v>n/a</v>
      </c>
      <c r="AU254" s="194" t="str">
        <f>IF(INDEX(tab_MinKomp[CSR (SPECYFICZNE WYMAGANIA KLIENTA)],MATCH($B253,tab_MinKomp[[Stanowisko / Position ]:[Stanowisko / Position ]],0))="n/a","n/a",AU253-INDEX(tab_MinKomp[CSR (SPECYFICZNE WYMAGANIA KLIENTA)],MATCH($B253,tab_MinKomp[[Stanowisko / Position ]:[Stanowisko / Position ]],0)))</f>
        <v>n/a</v>
      </c>
      <c r="AV254" s="194">
        <f>IF(INDEX(tab_MinKomp[5S],MATCH($B253,tab_MinKomp[[Stanowisko / Position ]:[Stanowisko / Position ]],0))="n/a","n/a",AV253-INDEX(tab_MinKomp[5S],MATCH($B253,tab_MinKomp[[Stanowisko / Position ]:[Stanowisko / Position ]],0)))</f>
        <v>-1</v>
      </c>
      <c r="AW254" s="194">
        <f>IF(INDEX(tab_MinKomp[LEAN MANAGEMENT],MATCH($B253,tab_MinKomp[[Stanowisko / Position ]:[Stanowisko / Position ]],0))="n/a","n/a",AW253-INDEX(tab_MinKomp[LEAN MANAGEMENT],MATCH($B253,tab_MinKomp[[Stanowisko / Position ]:[Stanowisko / Position ]],0)))</f>
        <v>0</v>
      </c>
      <c r="AX254" s="194" t="str">
        <f>IF(INDEX(tab_MinKomp[5R],MATCH($B253,tab_MinKomp[[Stanowisko / Position ]:[Stanowisko / Position ]],0))="n/a","n/a",AX253-INDEX(tab_MinKomp[5R],MATCH($B253,tab_MinKomp[[Stanowisko / Position ]:[Stanowisko / Position ]],0)))</f>
        <v>n/a</v>
      </c>
      <c r="AY254" s="194" t="str">
        <f>IF(INDEX(tab_MinKomp[Six Sigma],MATCH($B253,tab_MinKomp[[Stanowisko / Position ]:[Stanowisko / Position ]],0))="n/a","n/a",AY253-INDEX(tab_MinKomp[Six Sigma],MATCH($B253,tab_MinKomp[[Stanowisko / Position ]:[Stanowisko / Position ]],0)))</f>
        <v>n/a</v>
      </c>
      <c r="AZ254" s="194" t="str">
        <f>IF(INDEX(tab_MinKomp[System BAAN / Distribution &amp; Supply Chain],MATCH($B253,tab_MinKomp[[Stanowisko / Position ]:[Stanowisko / Position ]],0))="n/a","n/a",AZ253-INDEX(tab_MinKomp[System BAAN / Distribution &amp; Supply Chain],MATCH($B253,tab_MinKomp[[Stanowisko / Position ]:[Stanowisko / Position ]],0)))</f>
        <v>n/a</v>
      </c>
      <c r="BA254" s="194" t="str">
        <f>IF(INDEX(tab_MinKomp[Gospodarka magazynowa / Lagerverwaltung],MATCH($B253,tab_MinKomp[[Stanowisko / Position ]:[Stanowisko / Position ]],0))="n/a","n/a",BA253-INDEX(tab_MinKomp[Gospodarka magazynowa / Lagerverwaltung],MATCH($B253,tab_MinKomp[[Stanowisko / Position ]:[Stanowisko / Position ]],0)))</f>
        <v>n/a</v>
      </c>
      <c r="BB254" s="194" t="str">
        <f>IF(INDEX(tab_MinKomp[Inwentaryzacja - organizacja i przebieg / Inventurprozess],MATCH($B253,tab_MinKomp[[Stanowisko / Position ]:[Stanowisko / Position ]],0))="n/a","n/a",BB253-INDEX(tab_MinKomp[Inwentaryzacja - organizacja i przebieg / Inventurprozess],MATCH($B253,tab_MinKomp[[Stanowisko / Position ]:[Stanowisko / Position ]],0)))</f>
        <v>n/a</v>
      </c>
      <c r="BC254" s="194" t="str">
        <f>IF(INDEX(tab_MinKomp[Organizacja dostaw / Versorgungsorganisation],MATCH($B253,tab_MinKomp[[Stanowisko / Position ]:[Stanowisko / Position ]],0))="n/a","n/a",BC253-INDEX(tab_MinKomp[Organizacja dostaw / Versorgungsorganisation],MATCH($B253,tab_MinKomp[[Stanowisko / Position ]:[Stanowisko / Position ]],0)))</f>
        <v>n/a</v>
      </c>
      <c r="BD254" s="194" t="str">
        <f>IF(INDEX(tab_MinKomp[Organizacja wysyłek / Organisation von Lieferungen],MATCH($B253,tab_MinKomp[[Stanowisko / Position ]:[Stanowisko / Position ]],0))="n/a","n/a",BD253-INDEX(tab_MinKomp[Organizacja wysyłek / Organisation von Lieferungen],MATCH($B253,tab_MinKomp[[Stanowisko / Position ]:[Stanowisko / Position ]],0)))</f>
        <v>n/a</v>
      </c>
      <c r="BE254" s="194" t="str">
        <f>IF(INDEX(tab_MinKomp[Analiza magazynowa - Program Polen.mdb / Inventuranalyse],MATCH($B253,tab_MinKomp[[Stanowisko / Position ]:[Stanowisko / Position ]],0))="n/a","n/a",BE253-INDEX(tab_MinKomp[Analiza magazynowa - Program Polen.mdb / Inventuranalyse],MATCH($B253,tab_MinKomp[[Stanowisko / Position ]:[Stanowisko / Position ]],0)))</f>
        <v>n/a</v>
      </c>
      <c r="BF254" s="190" t="str">
        <f>IF(INDEX(tab_MinKomp[MMOG (Materials Management Operations Guidelines)],MATCH($B253,tab_MinKomp[[Stanowisko / Position ]:[Stanowisko / Position ]],0))="n/a","n/a",BF253-INDEX(tab_MinKomp[MMOG (Materials Management Operations Guidelines)],MATCH($B253,tab_MinKomp[[Stanowisko / Position ]:[Stanowisko / Position ]],0)))</f>
        <v>n/a</v>
      </c>
      <c r="BG254" s="190" t="str">
        <f>IF(INDEX(tab_MinKomp[GPP],MATCH($B253,tab_MinKomp[[Stanowisko / Position ]:[Stanowisko / Position ]],0))="n/a","n/a",BG253-INDEX(tab_MinKomp[GPP],MATCH($B253,tab_MinKomp[[Stanowisko / Position ]:[Stanowisko / Position ]],0)))</f>
        <v>n/a</v>
      </c>
      <c r="BH254" s="190" t="str">
        <f>IF(INDEX(tab_MinKomp[AIAG (Automotive Industry Action Group)],MATCH($B253,tab_MinKomp[[Stanowisko / Position ]:[Stanowisko / Position ]],0))="n/a","n/a",BH253-INDEX(tab_MinKomp[AIAG (Automotive Industry Action Group)],MATCH($B253,tab_MinKomp[[Stanowisko / Position ]:[Stanowisko / Position ]],0)))</f>
        <v>n/a</v>
      </c>
      <c r="BI254" s="190" t="str">
        <f>IF(INDEX(tab_MinKomp[Super-G disputes],MATCH($B253,tab_MinKomp[[Stanowisko / Position ]:[Stanowisko / Position ]],0))="n/a","n/a",BI253-INDEX(tab_MinKomp[Super-G disputes],MATCH($B253,tab_MinKomp[[Stanowisko / Position ]:[Stanowisko / Position ]],0)))</f>
        <v>n/a</v>
      </c>
      <c r="BJ254" s="190" t="str">
        <f>IF(INDEX(tab_MinKomp[CMMS3/eDDL (Direct Data Link)],MATCH($B253,tab_MinKomp[[Stanowisko / Position ]:[Stanowisko / Position ]],0))="n/a","n/a",BJ253-INDEX(tab_MinKomp[CMMS3/eDDL (Direct Data Link)],MATCH($B253,tab_MinKomp[[Stanowisko / Position ]:[Stanowisko / Position ]],0)))</f>
        <v>n/a</v>
      </c>
      <c r="BK254" s="190" t="str">
        <f>IF(INDEX(tab_MinKomp[MP&amp;L (Material Planning and Logistics)],MATCH($B253,tab_MinKomp[[Stanowisko / Position ]:[Stanowisko / Position ]],0))="n/a","n/a",BK253-INDEX(tab_MinKomp[MP&amp;L (Material Planning and Logistics)],MATCH($B253,tab_MinKomp[[Stanowisko / Position ]:[Stanowisko / Position ]],0)))</f>
        <v>n/a</v>
      </c>
      <c r="BL254" s="190" t="str">
        <f>IF(INDEX(tab_MinKomp[Supplier delivery rating],MATCH($B253,tab_MinKomp[[Stanowisko / Position ]:[Stanowisko / Position ]],0))="n/a","n/a",BL253-INDEX(tab_MinKomp[Supplier delivery rating],MATCH($B253,tab_MinKomp[[Stanowisko / Position ]:[Stanowisko / Position ]],0)))</f>
        <v>n/a</v>
      </c>
      <c r="BM254" s="194" t="str">
        <f>IF(INDEX(tab_MinKomp[Planowanie produkcji / Produktionsplanung],MATCH($B253,tab_MinKomp[[Stanowisko / Position ]:[Stanowisko / Position ]],0))="n/a","n/a",BM253-INDEX(tab_MinKomp[Planowanie produkcji / Produktionsplanung],MATCH($B253,tab_MinKomp[[Stanowisko / Position ]:[Stanowisko / Position ]],0)))</f>
        <v>n/a</v>
      </c>
      <c r="BN254" s="194" t="str">
        <f>IF(INDEX(tab_MinKomp[Planowanie produkcji / Produktionsplanung],MATCH($B253,tab_MinKomp[[Stanowisko / Position ]:[Stanowisko / Position ]],0))="n/a","n/a",BN253-INDEX(tab_MinKomp[Planowanie produkcji / Produktionsplanung],MATCH($B253,tab_MinKomp[[Stanowisko / Position ]:[Stanowisko / Position ]],0)))</f>
        <v>n/a</v>
      </c>
      <c r="BO254" s="194" t="str">
        <f>IF(INDEX(tab_MinKomp[Planowanie produkcji / Produktionsplanung],MATCH($B253,tab_MinKomp[[Stanowisko / Position ]:[Stanowisko / Position ]],0))="n/a","n/a",BO253-INDEX(tab_MinKomp[Planowanie produkcji / Produktionsplanung],MATCH($B253,tab_MinKomp[[Stanowisko / Position ]:[Stanowisko / Position ]],0)))</f>
        <v>n/a</v>
      </c>
      <c r="BP254" s="194" t="str">
        <f>IF(INDEX(tab_MinKomp[Planowanie produkcji / Produktionsplanung],MATCH($B253,tab_MinKomp[[Stanowisko / Position ]:[Stanowisko / Position ]],0))="n/a","n/a",BP253-INDEX(tab_MinKomp[Planowanie produkcji / Produktionsplanung],MATCH($B253,tab_MinKomp[[Stanowisko / Position ]:[Stanowisko / Position ]],0)))</f>
        <v>n/a</v>
      </c>
      <c r="BQ254" s="194" t="str">
        <f>IF(INDEX(tab_MinKomp[Planowanie produkcji / Produktionsplanung],MATCH($B253,tab_MinKomp[[Stanowisko / Position ]:[Stanowisko / Position ]],0))="n/a","n/a",BQ253-INDEX(tab_MinKomp[Planowanie produkcji / Produktionsplanung],MATCH($B253,tab_MinKomp[[Stanowisko / Position ]:[Stanowisko / Position ]],0)))</f>
        <v>n/a</v>
      </c>
      <c r="BR254" s="194" t="str">
        <f>IF(INDEX(tab_MinKomp[Planowanie produkcji / Produktionsplanung],MATCH($B253,tab_MinKomp[[Stanowisko / Position ]:[Stanowisko / Position ]],0))="n/a","n/a",BR253-INDEX(tab_MinKomp[Planowanie produkcji / Produktionsplanung],MATCH($B253,tab_MinKomp[[Stanowisko / Position ]:[Stanowisko / Position ]],0)))</f>
        <v>n/a</v>
      </c>
      <c r="BS254" s="194" t="str">
        <f>IF(INDEX(tab_MinKomp[Planowanie produkcji / Produktionsplanung],MATCH($B253,tab_MinKomp[[Stanowisko / Position ]:[Stanowisko / Position ]],0))="n/a","n/a",BS253-INDEX(tab_MinKomp[Planowanie produkcji / Produktionsplanung],MATCH($B253,tab_MinKomp[[Stanowisko / Position ]:[Stanowisko / Position ]],0)))</f>
        <v>n/a</v>
      </c>
      <c r="BT254" s="194" t="str">
        <f>IF(INDEX(tab_MinKomp[Planowanie produkcji / Produktionsplanung],MATCH($B253,tab_MinKomp[[Stanowisko / Position ]:[Stanowisko / Position ]],0))="n/a","n/a",BT253-INDEX(tab_MinKomp[Planowanie produkcji / Produktionsplanung],MATCH($B253,tab_MinKomp[[Stanowisko / Position ]:[Stanowisko / Position ]],0)))</f>
        <v>n/a</v>
      </c>
      <c r="BU254" s="194">
        <f>IF(INDEX(tab_MinKomp[Obsługa maszyn Novapax / Novapax Maschinenbedienung],MATCH($B253,tab_MinKomp[[Stanowisko / Position ]:[Stanowisko / Position ]],0))="n/a","n/a",BU253-INDEX(tab_MinKomp[Obsługa maszyn Novapax / Novapax Maschinenbedienung],MATCH($B253,tab_MinKomp[[Stanowisko / Position ]:[Stanowisko / Position ]],0)))</f>
        <v>0</v>
      </c>
      <c r="BV254" s="194" t="str">
        <f>IF(INDEX(tab_MinKomp[Planowanie produkcji / Produktionsplanung],MATCH($B253,tab_MinKomp[[Stanowisko / Position ]:[Stanowisko / Position ]],0))="n/a","n/a",BV253-INDEX(tab_MinKomp[Planowanie produkcji / Produktionsplanung],MATCH($B253,tab_MinKomp[[Stanowisko / Position ]:[Stanowisko / Position ]],0)))</f>
        <v>n/a</v>
      </c>
      <c r="BW254" s="194" t="str">
        <f>IF(INDEX(tab_MinKomp[Planowanie produkcji / Produktionsplanung],MATCH($B253,tab_MinKomp[[Stanowisko / Position ]:[Stanowisko / Position ]],0))="n/a","n/a",BW253-INDEX(tab_MinKomp[Planowanie produkcji / Produktionsplanung],MATCH($B253,tab_MinKomp[[Stanowisko / Position ]:[Stanowisko / Position ]],0)))</f>
        <v>n/a</v>
      </c>
      <c r="BX254" s="194" t="str">
        <f>IF(INDEX(tab_MinKomp[Planowanie produkcji / Produktionsplanung],MATCH($B253,tab_MinKomp[[Stanowisko / Position ]:[Stanowisko / Position ]],0))="n/a","n/a",BX253-INDEX(tab_MinKomp[Planowanie produkcji / Produktionsplanung],MATCH($B253,tab_MinKomp[[Stanowisko / Position ]:[Stanowisko / Position ]],0)))</f>
        <v>n/a</v>
      </c>
      <c r="BY254" s="194" t="str">
        <f>IF(INDEX(tab_MinKomp[Planowanie produkcji / Produktionsplanung],MATCH($B253,tab_MinKomp[[Stanowisko / Position ]:[Stanowisko / Position ]],0))="n/a","n/a",BY253-INDEX(tab_MinKomp[Planowanie produkcji / Produktionsplanung],MATCH($B253,tab_MinKomp[[Stanowisko / Position ]:[Stanowisko / Position ]],0)))</f>
        <v>n/a</v>
      </c>
      <c r="BZ254" s="194" t="str">
        <f>IF(INDEX(tab_MinKomp[Planowanie produkcji / Produktionsplanung],MATCH($B253,tab_MinKomp[[Stanowisko / Position ]:[Stanowisko / Position ]],0))="n/a","n/a",BZ253-INDEX(tab_MinKomp[Planowanie produkcji / Produktionsplanung],MATCH($B253,tab_MinKomp[[Stanowisko / Position ]:[Stanowisko / Position ]],0)))</f>
        <v>n/a</v>
      </c>
      <c r="CA254" s="194" t="str">
        <f>IF(INDEX(tab_MinKomp[Planowanie produkcji / Produktionsplanung],MATCH($B253,tab_MinKomp[[Stanowisko / Position ]:[Stanowisko / Position ]],0))="n/a","n/a",CA253-INDEX(tab_MinKomp[Planowanie produkcji / Produktionsplanung],MATCH($B253,tab_MinKomp[[Stanowisko / Position ]:[Stanowisko / Position ]],0)))</f>
        <v>n/a</v>
      </c>
      <c r="CB254" s="194" t="str">
        <f>IF(INDEX(tab_MinKomp[Obsługa maszyn ASL / ASL Maschinenbedienung],MATCH($B253,tab_MinKomp[[Stanowisko / Position ]:[Stanowisko / Position ]],0))="n/a","n/a",CB253-INDEX(tab_MinKomp[Obsługa maszyn ASL / ASL Maschinenbedienung],MATCH($B253,tab_MinKomp[[Stanowisko / Position ]:[Stanowisko / Position ]],0)))</f>
        <v>n/a</v>
      </c>
      <c r="CC254" s="194" t="str">
        <f>IF(INDEX(tab_MinKomp[Obsługa maszyn Branson / Branson Maschinenbedienung],MATCH($B253,tab_MinKomp[[Stanowisko / Position ]:[Stanowisko / Position ]],0))="n/a","n/a",CC253-INDEX(tab_MinKomp[Obsługa maszyn Branson / Branson Maschinenbedienung],MATCH($B253,tab_MinKomp[[Stanowisko / Position ]:[Stanowisko / Position ]],0)))</f>
        <v>n/a</v>
      </c>
      <c r="CD254" s="194">
        <f>IF(INDEX(tab_MinKomp[Obsługa maszyn Novapax / Novapax Maschinenbedienung],MATCH($B253,tab_MinKomp[[Stanowisko / Position ]:[Stanowisko / Position ]],0))="n/a","n/a",CD253-INDEX(tab_MinKomp[Obsługa maszyn Novapax / Novapax Maschinenbedienung],MATCH($B253,tab_MinKomp[[Stanowisko / Position ]:[Stanowisko / Position ]],0)))</f>
        <v>0</v>
      </c>
      <c r="CE254" s="194" t="str">
        <f>IF(INDEX(tab_MinKomp[Obsługa maszyn Piovan / Piovan Maschinenbedienung],MATCH($B253,tab_MinKomp[[Stanowisko / Position ]:[Stanowisko / Position ]],0))="n/a","n/a",CE253-INDEX(tab_MinKomp[Obsługa maszyn Piovan / Piovan Maschinenbedienung],MATCH($B253,tab_MinKomp[[Stanowisko / Position ]:[Stanowisko / Position ]],0)))</f>
        <v>n/a</v>
      </c>
      <c r="CF254" s="194" t="str">
        <f>IF(INDEX(tab_MinKomp[Wymagania VDA 6.5 Product / Forderungen],MATCH($B253,tab_MinKomp[[Stanowisko / Position ]:[Stanowisko / Position ]],0))="n/a","n/a",CF253-INDEX(tab_MinKomp[Wymagania VDA 6.5 Product / Forderungen],MATCH($B253,tab_MinKomp[[Stanowisko / Position ]:[Stanowisko / Position ]],0)))</f>
        <v>n/a</v>
      </c>
      <c r="CG254" s="194">
        <f>IF(INDEX(tab_MinKomp[LEAN MANAGEMENT],MATCH($B253,tab_MinKomp[[Stanowisko / Position ]:[Stanowisko / Position ]],0))="n/a","n/a",CG253-INDEX(tab_MinKomp[LEAN MANAGEMENT],MATCH($B253,tab_MinKomp[[Stanowisko / Position ]:[Stanowisko / Position ]],0)))</f>
        <v>0</v>
      </c>
      <c r="CH254" s="194" t="str">
        <f>IF(INDEX(tab_MinKomp[Wymagania VDA 6.5 Product / Forderungen],MATCH($B253,tab_MinKomp[[Stanowisko / Position ]:[Stanowisko / Position ]],0))="n/a","n/a",CH253-INDEX(tab_MinKomp[Wymagania VDA 6.5 Product / Forderungen],MATCH($B253,tab_MinKomp[[Stanowisko / Position ]:[Stanowisko / Position ]],0)))</f>
        <v>n/a</v>
      </c>
      <c r="CI254" s="194" t="str">
        <f>IF(INDEX(tab_MinKomp[Wymagania VDA 6.5 Product / Forderungen],MATCH($B253,tab_MinKomp[[Stanowisko / Position ]:[Stanowisko / Position ]],0))="n/a","n/a",CI253-INDEX(tab_MinKomp[Wymagania VDA 6.5 Product / Forderungen],MATCH($B253,tab_MinKomp[[Stanowisko / Position ]:[Stanowisko / Position ]],0)))</f>
        <v>n/a</v>
      </c>
      <c r="CJ254" s="194" t="str">
        <f>IF(INDEX(tab_MinKomp[Wymagania VDA 6.5 Product / Forderungen],MATCH($B253,tab_MinKomp[[Stanowisko / Position ]:[Stanowisko / Position ]],0))="n/a","n/a",CJ253-INDEX(tab_MinKomp[Wymagania VDA 6.5 Product / Forderungen],MATCH($B253,tab_MinKomp[[Stanowisko / Position ]:[Stanowisko / Position ]],0)))</f>
        <v>n/a</v>
      </c>
      <c r="CK254" s="194" t="str">
        <f>IF(INDEX(tab_MinKomp[Wymagania VDA 6.5 Product / Forderungen],MATCH($B253,tab_MinKomp[[Stanowisko / Position ]:[Stanowisko / Position ]],0))="n/a","n/a",CK253-INDEX(tab_MinKomp[Wymagania VDA 6.5 Product / Forderungen],MATCH($B253,tab_MinKomp[[Stanowisko / Position ]:[Stanowisko / Position ]],0)))</f>
        <v>n/a</v>
      </c>
      <c r="CL254" s="194" t="str">
        <f>IF(INDEX(tab_MinKomp[Wymagania VDA 6.5 Product / Forderungen],MATCH($B253,tab_MinKomp[[Stanowisko / Position ]:[Stanowisko / Position ]],0))="n/a","n/a",CL253-INDEX(tab_MinKomp[Wymagania VDA 6.5 Product / Forderungen],MATCH($B253,tab_MinKomp[[Stanowisko / Position ]:[Stanowisko / Position ]],0)))</f>
        <v>n/a</v>
      </c>
      <c r="CM254" s="194" t="str">
        <f>IF(INDEX(tab_MinKomp[Informatyka ogólna (techniczne i systemowe) / Allgemeine IT (Technik und System)],MATCH($B253,tab_MinKomp[[Stanowisko / Position ]:[Stanowisko / Position ]],0))="n/a","n/a",CM253-INDEX(tab_MinKomp[Informatyka ogólna (techniczne i systemowe) / Allgemeine IT (Technik und System)],MATCH($B253,tab_MinKomp[[Stanowisko / Position ]:[Stanowisko / Position ]],0)))</f>
        <v>n/a</v>
      </c>
      <c r="CN254" s="194" t="str">
        <f>IF(INDEX(tab_MinKomp[Sieci komputerowe / Computernetzwerke],MATCH($B253,tab_MinKomp[[Stanowisko / Position ]:[Stanowisko / Position ]],0))="n/a","n/a",CN253-INDEX(tab_MinKomp[Sieci komputerowe / Computernetzwerke],MATCH($B253,tab_MinKomp[[Stanowisko / Position ]:[Stanowisko / Position ]],0)))</f>
        <v>n/a</v>
      </c>
      <c r="CO254" s="194" t="str">
        <f>IF(INDEX(tab_MinKomp[Hardware (komputery PC, drukarki biurowe i etykietowe, telefonia stacjonarna i mobilna) (PC, Drucker, Telefpne, Handys)],MATCH($B253,tab_MinKomp[[Stanowisko / Position ]:[Stanowisko / Position ]],0))="n/a","n/a",CO253-INDEX(tab_MinKomp[Hardware (komputery PC, drukarki biurowe i etykietowe, telefonia stacjonarna i mobilna) (PC, Drucker, Telefpne, Handys)],MATCH($B253,tab_MinKomp[[Stanowisko / Position ]:[Stanowisko / Position ]],0)))</f>
        <v>n/a</v>
      </c>
      <c r="CP254" s="194" t="str">
        <f>IF(INDEX(tab_MinKomp[Software &amp; Systems (MS Office, MS Remote Desktop)],MATCH($B253,tab_MinKomp[[Stanowisko / Position ]:[Stanowisko / Position ]],0))="n/a","n/a",CP253-INDEX(tab_MinKomp[Software &amp; Systems (MS Office, MS Remote Desktop)],MATCH($B253,tab_MinKomp[[Stanowisko / Position ]:[Stanowisko / Position ]],0)))</f>
        <v>n/a</v>
      </c>
      <c r="CQ254" s="194" t="str">
        <f>IF(INDEX(tab_MinKomp[Programowanie obiektowe (PHP) / Objektprogrammierung],MATCH($B253,tab_MinKomp[[Stanowisko / Position ]:[Stanowisko / Position ]],0))="n/a","n/a",CQ253-INDEX(tab_MinKomp[Programowanie obiektowe (PHP) / Objektprogrammierung],MATCH($B253,tab_MinKomp[[Stanowisko / Position ]:[Stanowisko / Position ]],0)))</f>
        <v>n/a</v>
      </c>
      <c r="CR254" s="194" t="str">
        <f>IF(INDEX(tab_MinKomp[Scrum],MATCH($B253,tab_MinKomp[[Stanowisko / Position ]:[Stanowisko / Position ]],0))="n/a","n/a",CR253-INDEX(tab_MinKomp[Scrum],MATCH($B253,tab_MinKomp[[Stanowisko / Position ]:[Stanowisko / Position ]],0)))</f>
        <v>n/a</v>
      </c>
      <c r="CS254" s="194" t="str">
        <f>IF(INDEX(tab_MinKomp[SQL (MySQL)],MATCH($B253,tab_MinKomp[[Stanowisko / Position ]:[Stanowisko / Position ]],0))="n/a","n/a",CS253-INDEX(tab_MinKomp[SQL (MySQL)],MATCH($B253,tab_MinKomp[[Stanowisko / Position ]:[Stanowisko / Position ]],0)))</f>
        <v>n/a</v>
      </c>
      <c r="CT254" s="194" t="str">
        <f>IF(INDEX(tab_MinKomp[Javascript],MATCH($B253,tab_MinKomp[[Stanowisko / Position ]:[Stanowisko / Position ]],0))="n/a","n/a",CT253-INDEX(tab_MinKomp[Javascript],MATCH($B253,tab_MinKomp[[Stanowisko / Position ]:[Stanowisko / Position ]],0)))</f>
        <v>n/a</v>
      </c>
      <c r="CU254" s="194" t="str">
        <f>IF(INDEX(tab_MinKomp[Joomla],MATCH($B253,tab_MinKomp[[Stanowisko / Position ]:[Stanowisko / Position ]],0))="n/a","n/a",CU253-INDEX(tab_MinKomp[Joomla],MATCH($B253,tab_MinKomp[[Stanowisko / Position ]:[Stanowisko / Position ]],0)))</f>
        <v>n/a</v>
      </c>
      <c r="CV254" s="194" t="str">
        <f>IF(INDEX(tab_MinKomp[Bash],MATCH($B253,tab_MinKomp[[Stanowisko / Position ]:[Stanowisko / Position ]],0))="n/a","n/a",CV253-INDEX(tab_MinKomp[Bash],MATCH($B253,tab_MinKomp[[Stanowisko / Position ]:[Stanowisko / Position ]],0)))</f>
        <v>n/a</v>
      </c>
      <c r="CW254" s="194">
        <f>IF(INDEX(tab_MinKomp[Systemy MES (HYDRA / SFMS)],MATCH($B253,tab_MinKomp[[Stanowisko / Position ]:[Stanowisko / Position ]],0))="n/a","n/a",CW253-INDEX(tab_MinKomp[Systemy MES (HYDRA / SFMS)],MATCH($B253,tab_MinKomp[[Stanowisko / Position ]:[Stanowisko / Position ]],0)))</f>
        <v>-1</v>
      </c>
      <c r="CX254" s="194" t="str">
        <f>IF(INDEX(tab_MinKomp[HTML / CSS],MATCH($B253,tab_MinKomp[[Stanowisko / Position ]:[Stanowisko / Position ]],0))="n/a","n/a",CX253-INDEX(tab_MinKomp[HTML / CSS],MATCH($B253,tab_MinKomp[[Stanowisko / Position ]:[Stanowisko / Position ]],0)))</f>
        <v>n/a</v>
      </c>
      <c r="CY254" s="194" t="str">
        <f>IF(INDEX(tab_MinKomp[SYSTEM PR],MATCH($B253,tab_MinKomp[[Stanowisko / Position ]:[Stanowisko / Position ]],0))="n/a","n/a",CY253-INDEX(tab_MinKomp[SYSTEM PR],MATCH($B253,tab_MinKomp[[Stanowisko / Position ]:[Stanowisko / Position ]],0)))</f>
        <v>n/a</v>
      </c>
      <c r="CZ254" s="194" t="str">
        <f>IF(INDEX(tab_MinKomp[System Einkauf XP / EBA],MATCH($B253,tab_MinKomp[[Stanowisko / Position ]:[Stanowisko / Position ]],0))="n/a","n/a",CZ253-INDEX(tab_MinKomp[System Einkauf XP / EBA],MATCH($B253,tab_MinKomp[[Stanowisko / Position ]:[Stanowisko / Position ]],0)))</f>
        <v>n/a</v>
      </c>
      <c r="DA254" s="194" t="str">
        <f>IF(INDEX(tab_MinKomp[Techniki negocjacyjne / Verhandlungstechniken],MATCH($B253,tab_MinKomp[[Stanowisko / Position ]:[Stanowisko / Position ]],0))="n/a","n/a",DA253-INDEX(tab_MinKomp[Techniki negocjacyjne / Verhandlungstechniken],MATCH($B253,tab_MinKomp[[Stanowisko / Position ]:[Stanowisko / Position ]],0)))</f>
        <v>n/a</v>
      </c>
      <c r="DB254" s="194" t="str">
        <f>IF(INDEX(tab_MinKomp[Znajomość rynku branżowego / Kenntnis des Industrie Marktes],MATCH($B253,tab_MinKomp[[Stanowisko / Position ]:[Stanowisko / Position ]],0))="n/a","n/a",DB253-INDEX(tab_MinKomp[Znajomość rynku branżowego / Kenntnis des Industrie Marktes],MATCH($B253,tab_MinKomp[[Stanowisko / Position ]:[Stanowisko / Position ]],0)))</f>
        <v>n/a</v>
      </c>
      <c r="DC254" s="194" t="str">
        <f>IF(INDEX(tab_MinKomp[SUPPLIER MANAGEMENT],MATCH($B253,tab_MinKomp[[Stanowisko / Position ]:[Stanowisko / Position ]],0))="n/a","n/a",DC253-INDEX(tab_MinKomp[SUPPLIER MANAGEMENT],MATCH($B253,tab_MinKomp[[Stanowisko / Position ]:[Stanowisko / Position ]],0)))</f>
        <v>n/a</v>
      </c>
      <c r="DD254" s="194" t="str">
        <f>IF(INDEX(tab_MinKomp[SUPPLIER MANAGEMENT],MATCH($B253,tab_MinKomp[[Stanowisko / Position ]:[Stanowisko / Position ]],0))="n/a","n/a",DD253-INDEX(tab_MinKomp[SUPPLIER MANAGEMENT],MATCH($B253,tab_MinKomp[[Stanowisko / Position ]:[Stanowisko / Position ]],0)))</f>
        <v>n/a</v>
      </c>
      <c r="DE254" s="194" t="str">
        <f>IF(INDEX(tab_MinKomp[SUPPLIER MANAGEMENT],MATCH($B253,tab_MinKomp[[Stanowisko / Position ]:[Stanowisko / Position ]],0))="n/a","n/a",DE253-INDEX(tab_MinKomp[SUPPLIER MANAGEMENT],MATCH($B253,tab_MinKomp[[Stanowisko / Position ]:[Stanowisko / Position ]],0)))</f>
        <v>n/a</v>
      </c>
      <c r="DF254" s="194">
        <f>IF(INDEX(tab_MinKomp[LEAN MANAGEMENT],MATCH($B253,tab_MinKomp[[Stanowisko / Position ]:[Stanowisko / Position ]],0))="n/a","n/a",DF253-INDEX(tab_MinKomp[LEAN MANAGEMENT],MATCH($B253,tab_MinKomp[[Stanowisko / Position ]:[Stanowisko / Position ]],0)))</f>
        <v>0</v>
      </c>
      <c r="DG254" s="194" t="str">
        <f>IF(INDEX(tab_MinKomp[PPAP/PSW],MATCH($B253,tab_MinKomp[[Stanowisko / Position ]:[Stanowisko / Position ]],0))="n/a","n/a",DG253-INDEX(tab_MinKomp[PPAP/PSW],MATCH($B253,tab_MinKomp[[Stanowisko / Position ]:[Stanowisko / Position ]],0)))</f>
        <v>n/a</v>
      </c>
      <c r="DH254" s="194" t="str">
        <f>IF(INDEX(tab_MinKomp[SUPPLIER MANAGEMENT],MATCH($B253,tab_MinKomp[[Stanowisko / Position ]:[Stanowisko / Position ]],0))="n/a","n/a",DH253-INDEX(tab_MinKomp[SUPPLIER MANAGEMENT],MATCH($B253,tab_MinKomp[[Stanowisko / Position ]:[Stanowisko / Position ]],0)))</f>
        <v>n/a</v>
      </c>
      <c r="DI254" s="194" t="str">
        <f>IF(INDEX(tab_MinKomp[OBSŁUGA PORTALI KLIENTA / Kundenportale],MATCH($B253,tab_MinKomp[[Stanowisko / Position ]:[Stanowisko / Position ]],0))="n/a","n/a",DI253-INDEX(tab_MinKomp[OBSŁUGA PORTALI KLIENTA / Kundenportale],MATCH($B253,tab_MinKomp[[Stanowisko / Position ]:[Stanowisko / Position ]],0)))</f>
        <v>n/a</v>
      </c>
      <c r="DJ254" s="194" t="str">
        <f>IF(INDEX(tab_MinKomp[Obsługa systemu BABTECQ / BABTECQ System],MATCH($B253,tab_MinKomp[[Stanowisko / Position ]:[Stanowisko / Position ]],0))="n/a","n/a",DJ253-INDEX(tab_MinKomp[Obsługa systemu BABTECQ / BABTECQ System],MATCH($B253,tab_MinKomp[[Stanowisko / Position ]:[Stanowisko / Position ]],0)))</f>
        <v>n/a</v>
      </c>
      <c r="DK254" s="194" t="str">
        <f>IF(INDEX(tab_MinKomp[Rysunek techniczny / technische Zeichnung],MATCH($B253,tab_MinKomp[[Stanowisko / Position ]:[Stanowisko / Position ]],0))="n/a","n/a",DK253-INDEX(tab_MinKomp[Rysunek techniczny / technische Zeichnung],MATCH($B253,tab_MinKomp[[Stanowisko / Position ]:[Stanowisko / Position ]],0)))</f>
        <v>n/a</v>
      </c>
      <c r="DL254" s="194" t="str">
        <f>IF(INDEX(tab_MinKomp[Kalibracja / Kalibrierung],MATCH($B253,tab_MinKomp[[Stanowisko / Position ]:[Stanowisko / Position ]],0))="n/a","n/a",DL253-INDEX(tab_MinKomp[Kalibracja / Kalibrierung],MATCH($B253,tab_MinKomp[[Stanowisko / Position ]:[Stanowisko / Position ]],0)))</f>
        <v>n/a</v>
      </c>
      <c r="DM254" s="194" t="str">
        <f>IF(INDEX(tab_MinKomp[Rekwalifikacja / Requalifizierung],MATCH($B253,tab_MinKomp[[Stanowisko / Position ]:[Stanowisko / Position ]],0))="n/a","n/a",DM253-INDEX(tab_MinKomp[Rekwalifikacja / Requalifizierung],MATCH($B253,tab_MinKomp[[Stanowisko / Position ]:[Stanowisko / Position ]],0)))</f>
        <v>n/a</v>
      </c>
      <c r="DN254" s="190" t="str">
        <f>IF(INDEX(tab_MinKomp[Testy czystości / Reinheitstests],MATCH($B253,tab_MinKomp[[Stanowisko / Position ]:[Stanowisko / Position ]],0))="n/a","n/a",DN253-INDEX(tab_MinKomp[Testy czystości / Reinheitstests],MATCH($B253,tab_MinKomp[[Stanowisko / Position ]:[Stanowisko / Position ]],0)))</f>
        <v>n/a</v>
      </c>
      <c r="DO254" s="190" t="str">
        <f>IF(INDEX(tab_MinKomp[Testy czystości / Reinheitstests],MATCH($B253,tab_MinKomp[[Stanowisko / Position ]:[Stanowisko / Position ]],0))="n/a","n/a",DO253-INDEX(tab_MinKomp[Testy czystości / Reinheitstests],MATCH($B253,tab_MinKomp[[Stanowisko / Position ]:[Stanowisko / Position ]],0)))</f>
        <v>n/a</v>
      </c>
      <c r="DP254" s="190" t="str">
        <f>IF(INDEX(tab_MinKomp[Testy czystości / Reinheitstests],MATCH($B253,tab_MinKomp[[Stanowisko / Position ]:[Stanowisko / Position ]],0))="n/a","n/a",DP253-INDEX(tab_MinKomp[Testy czystości / Reinheitstests],MATCH($B253,tab_MinKomp[[Stanowisko / Position ]:[Stanowisko / Position ]],0)))</f>
        <v>n/a</v>
      </c>
      <c r="DQ254" s="190" t="str">
        <f>IF(INDEX(tab_MinKomp[Testy czystości / Reinheitstests],MATCH($B253,tab_MinKomp[[Stanowisko / Position ]:[Stanowisko / Position ]],0))="n/a","n/a",DQ253-INDEX(tab_MinKomp[Testy czystości / Reinheitstests],MATCH($B253,tab_MinKomp[[Stanowisko / Position ]:[Stanowisko / Position ]],0)))</f>
        <v>n/a</v>
      </c>
      <c r="DR254" s="190" t="str">
        <f>IF(INDEX(tab_MinKomp[Testy czystości / Reinheitstests],MATCH($B253,tab_MinKomp[[Stanowisko / Position ]:[Stanowisko / Position ]],0))="n/a","n/a",DR253-INDEX(tab_MinKomp[Testy czystości / Reinheitstests],MATCH($B253,tab_MinKomp[[Stanowisko / Position ]:[Stanowisko / Position ]],0)))</f>
        <v>n/a</v>
      </c>
      <c r="DS254" s="190" t="str">
        <f>IF(INDEX(tab_MinKomp[Testy czystości / Reinheitstests],MATCH($B253,tab_MinKomp[[Stanowisko / Position ]:[Stanowisko / Position ]],0))="n/a","n/a",DS253-INDEX(tab_MinKomp[Testy czystości / Reinheitstests],MATCH($B253,tab_MinKomp[[Stanowisko / Position ]:[Stanowisko / Position ]],0)))</f>
        <v>n/a</v>
      </c>
      <c r="DT254" s="194" t="str">
        <f>IF(INDEX(tab_MinKomp[SUPPLIER MANAGEMENT],MATCH($B253,tab_MinKomp[[Stanowisko / Position ]:[Stanowisko / Position ]],0))="n/a","n/a",DT253-INDEX(tab_MinKomp[SUPPLIER MANAGEMENT],MATCH($B253,tab_MinKomp[[Stanowisko / Position ]:[Stanowisko / Position ]],0)))</f>
        <v>n/a</v>
      </c>
      <c r="DU254" s="190" t="str">
        <f>IF(INDEX(tab_MinKomp[Testy czystości / Reinheitstests],MATCH($B253,tab_MinKomp[[Stanowisko / Position ]:[Stanowisko / Position ]],0))="n/a","n/a",DU253-INDEX(tab_MinKomp[Testy czystości / Reinheitstests],MATCH($B253,tab_MinKomp[[Stanowisko / Position ]:[Stanowisko / Position ]],0)))</f>
        <v>n/a</v>
      </c>
      <c r="DV254" s="190" t="str">
        <f>IF(INDEX(tab_MinKomp[Testy czystości / Reinheitstests],MATCH($B253,tab_MinKomp[[Stanowisko / Position ]:[Stanowisko / Position ]],0))="n/a","n/a",DV253-INDEX(tab_MinKomp[Testy czystości / Reinheitstests],MATCH($B253,tab_MinKomp[[Stanowisko / Position ]:[Stanowisko / Position ]],0)))</f>
        <v>n/a</v>
      </c>
      <c r="DW254" s="190" t="str">
        <f>IF(INDEX(tab_MinKomp[Testy czystości / Reinheitstests],MATCH($B253,tab_MinKomp[[Stanowisko / Position ]:[Stanowisko / Position ]],0))="n/a","n/a",DW253-INDEX(tab_MinKomp[Testy czystości / Reinheitstests],MATCH($B253,tab_MinKomp[[Stanowisko / Position ]:[Stanowisko / Position ]],0)))</f>
        <v>n/a</v>
      </c>
      <c r="DX254" s="190" t="str">
        <f>IF(INDEX(tab_MinKomp[Testy czystości / Reinheitstests],MATCH($B253,tab_MinKomp[[Stanowisko / Position ]:[Stanowisko / Position ]],0))="n/a","n/a",DX253-INDEX(tab_MinKomp[Testy czystości / Reinheitstests],MATCH($B253,tab_MinKomp[[Stanowisko / Position ]:[Stanowisko / Position ]],0)))</f>
        <v>n/a</v>
      </c>
      <c r="DY254" s="190" t="str">
        <f>IF(INDEX(tab_MinKomp[Testy czystości / Reinheitstests],MATCH($B253,tab_MinKomp[[Stanowisko / Position ]:[Stanowisko / Position ]],0))="n/a","n/a",DY253-INDEX(tab_MinKomp[Testy czystości / Reinheitstests],MATCH($B253,tab_MinKomp[[Stanowisko / Position ]:[Stanowisko / Position ]],0)))</f>
        <v>n/a</v>
      </c>
      <c r="DZ254" s="190" t="str">
        <f>IF(INDEX(tab_MinKomp[Testy czystości / Reinheitstests],MATCH($B253,tab_MinKomp[[Stanowisko / Position ]:[Stanowisko / Position ]],0))="n/a","n/a",DZ253-INDEX(tab_MinKomp[Testy czystości / Reinheitstests],MATCH($B253,tab_MinKomp[[Stanowisko / Position ]:[Stanowisko / Position ]],0)))</f>
        <v>n/a</v>
      </c>
      <c r="EA254" s="194" t="str">
        <f>IF(INDEX(tab_MinKomp[SUPPLIER MANAGEMENT],MATCH($B253,tab_MinKomp[[Stanowisko / Position ]:[Stanowisko / Position ]],0))="n/a","n/a",EA253-INDEX(tab_MinKomp[SUPPLIER MANAGEMENT],MATCH($B253,tab_MinKomp[[Stanowisko / Position ]:[Stanowisko / Position ]],0)))</f>
        <v>n/a</v>
      </c>
      <c r="EB254" s="190" t="str">
        <f>IF(INDEX(tab_MinKomp[Testy czystości / Reinheitstests],MATCH($B253,tab_MinKomp[[Stanowisko / Position ]:[Stanowisko / Position ]],0))="n/a","n/a",EB253-INDEX(tab_MinKomp[Testy czystości / Reinheitstests],MATCH($B253,tab_MinKomp[[Stanowisko / Position ]:[Stanowisko / Position ]],0)))</f>
        <v>n/a</v>
      </c>
      <c r="EC254" s="190" t="str">
        <f>IF(INDEX(tab_MinKomp[Testy czystości / Reinheitstests],MATCH($B253,tab_MinKomp[[Stanowisko / Position ]:[Stanowisko / Position ]],0))="n/a","n/a",EC253-INDEX(tab_MinKomp[Testy czystości / Reinheitstests],MATCH($B253,tab_MinKomp[[Stanowisko / Position ]:[Stanowisko / Position ]],0)))</f>
        <v>n/a</v>
      </c>
      <c r="ED254" s="190" t="str">
        <f>IF(INDEX(tab_MinKomp[Testy czystości / Reinheitstests],MATCH($B253,tab_MinKomp[[Stanowisko / Position ]:[Stanowisko / Position ]],0))="n/a","n/a",ED253-INDEX(tab_MinKomp[Testy czystości / Reinheitstests],MATCH($B253,tab_MinKomp[[Stanowisko / Position ]:[Stanowisko / Position ]],0)))</f>
        <v>n/a</v>
      </c>
      <c r="EE254" s="190" t="str">
        <f>IF(INDEX(tab_MinKomp[Testy czystości / Reinheitstests],MATCH($B253,tab_MinKomp[[Stanowisko / Position ]:[Stanowisko / Position ]],0))="n/a","n/a",EE253-INDEX(tab_MinKomp[Testy czystości / Reinheitstests],MATCH($B253,tab_MinKomp[[Stanowisko / Position ]:[Stanowisko / Position ]],0)))</f>
        <v>n/a</v>
      </c>
      <c r="EF254" s="190" t="str">
        <f>IF(INDEX(tab_MinKomp[Testy czystości / Reinheitstests],MATCH($B253,tab_MinKomp[[Stanowisko / Position ]:[Stanowisko / Position ]],0))="n/a","n/a",EF253-INDEX(tab_MinKomp[Testy czystości / Reinheitstests],MATCH($B253,tab_MinKomp[[Stanowisko / Position ]:[Stanowisko / Position ]],0)))</f>
        <v>n/a</v>
      </c>
      <c r="EG254" s="190" t="str">
        <f>IF(INDEX(tab_MinKomp[Testy czystości / Reinheitstests],MATCH($B253,tab_MinKomp[[Stanowisko / Position ]:[Stanowisko / Position ]],0))="n/a","n/a",EG253-INDEX(tab_MinKomp[Testy czystości / Reinheitstests],MATCH($B253,tab_MinKomp[[Stanowisko / Position ]:[Stanowisko / Position ]],0)))</f>
        <v>n/a</v>
      </c>
      <c r="EH254" s="190" t="str">
        <f>IF(INDEX(tab_MinKomp[Testy czystości / Reinheitstests],MATCH($B253,tab_MinKomp[[Stanowisko / Position ]:[Stanowisko / Position ]],0))="n/a","n/a",EH253-INDEX(tab_MinKomp[Testy czystości / Reinheitstests],MATCH($B253,tab_MinKomp[[Stanowisko / Position ]:[Stanowisko / Position ]],0)))</f>
        <v>n/a</v>
      </c>
      <c r="EI254" s="190" t="str">
        <f>IF(INDEX(tab_MinKomp[Testy czystości / Reinheitstests],MATCH($B253,tab_MinKomp[[Stanowisko / Position ]:[Stanowisko / Position ]],0))="n/a","n/a",EI253-INDEX(tab_MinKomp[Testy czystości / Reinheitstests],MATCH($B253,tab_MinKomp[[Stanowisko / Position ]:[Stanowisko / Position ]],0)))</f>
        <v>n/a</v>
      </c>
      <c r="EJ254" s="190" t="str">
        <f>IF(INDEX(tab_MinKomp[Testy czystości / Reinheitstests],MATCH($B253,tab_MinKomp[[Stanowisko / Position ]:[Stanowisko / Position ]],0))="n/a","n/a",EJ253-INDEX(tab_MinKomp[Testy czystości / Reinheitstests],MATCH($B253,tab_MinKomp[[Stanowisko / Position ]:[Stanowisko / Position ]],0)))</f>
        <v>n/a</v>
      </c>
      <c r="EK254" s="190" t="str">
        <f>IF(INDEX(tab_MinKomp[Testy czystości / Reinheitstests],MATCH($B253,tab_MinKomp[[Stanowisko / Position ]:[Stanowisko / Position ]],0))="n/a","n/a",EK253-INDEX(tab_MinKomp[Testy czystości / Reinheitstests],MATCH($B253,tab_MinKomp[[Stanowisko / Position ]:[Stanowisko / Position ]],0)))</f>
        <v>n/a</v>
      </c>
      <c r="EL254" s="190" t="str">
        <f>IF(INDEX(tab_MinKomp[Testy czystości / Reinheitstests],MATCH($B253,tab_MinKomp[[Stanowisko / Position ]:[Stanowisko / Position ]],0))="n/a","n/a",EL253-INDEX(tab_MinKomp[Testy czystości / Reinheitstests],MATCH($B253,tab_MinKomp[[Stanowisko / Position ]:[Stanowisko / Position ]],0)))</f>
        <v>n/a</v>
      </c>
      <c r="EM254" s="190" t="str">
        <f>IF(INDEX(tab_MinKomp[Testy czystości / Reinheitstests],MATCH($B253,tab_MinKomp[[Stanowisko / Position ]:[Stanowisko / Position ]],0))="n/a","n/a",EM253-INDEX(tab_MinKomp[Testy czystości / Reinheitstests],MATCH($B253,tab_MinKomp[[Stanowisko / Position ]:[Stanowisko / Position ]],0)))</f>
        <v>n/a</v>
      </c>
      <c r="EN254" s="190" t="str">
        <f>IF(INDEX(tab_MinKomp[Testy czystości / Reinheitstests],MATCH($B253,tab_MinKomp[[Stanowisko / Position ]:[Stanowisko / Position ]],0))="n/a","n/a",EN253-INDEX(tab_MinKomp[Testy czystości / Reinheitstests],MATCH($B253,tab_MinKomp[[Stanowisko / Position ]:[Stanowisko / Position ]],0)))</f>
        <v>n/a</v>
      </c>
      <c r="EO254" s="194" t="str">
        <f>IF(INDEX(tab_MinKomp[Konserwacja Rep],MATCH($B253,tab_MinKomp[[Stanowisko / Position ]:[Stanowisko / Position ]],0))="n/a","n/a",EO253-INDEX(tab_MinKomp[Konserwacja Rep],MATCH($B253,tab_MinKomp[[Stanowisko / Position ]:[Stanowisko / Position ]],0)))</f>
        <v>n/a</v>
      </c>
      <c r="EP254" s="194" t="str">
        <f>IF(INDEX(tab_MinKomp[[Konserwacja Engel ]],MATCH($B253,tab_MinKomp[[Stanowisko / Position ]:[Stanowisko / Position ]],0))="n/a","n/a",EP253-INDEX(tab_MinKomp[[Konserwacja Engel ]],MATCH($B253,tab_MinKomp[[Stanowisko / Position ]:[Stanowisko / Position ]],0)))</f>
        <v>n/a</v>
      </c>
      <c r="EQ254" s="194" t="str">
        <f>IF(INDEX(tab_MinKomp[Konserwacja B 50],MATCH($B253,tab_MinKomp[[Stanowisko / Position ]:[Stanowisko / Position ]],0))="n/a","n/a",EQ253-INDEX(tab_MinKomp[Konserwacja B 50],MATCH($B253,tab_MinKomp[[Stanowisko / Position ]:[Stanowisko / Position ]],0)))</f>
        <v>n/a</v>
      </c>
      <c r="ER254" s="194" t="str">
        <f>IF(INDEX(tab_MinKomp[[Konserwacja EOL ]],MATCH($B253,tab_MinKomp[[Stanowisko / Position ]:[Stanowisko / Position ]],0))="n/a","n/a",ER253-INDEX(tab_MinKomp[[Konserwacja EOL ]],MATCH($B253,tab_MinKomp[[Stanowisko / Position ]:[Stanowisko / Position ]],0)))</f>
        <v>n/a</v>
      </c>
      <c r="ES254" s="194" t="str">
        <f>IF(INDEX(tab_MinKomp[Konserwacja Branson],MATCH($B253,tab_MinKomp[[Stanowisko / Position ]:[Stanowisko / Position ]],0))="n/a","n/a",ES253-INDEX(tab_MinKomp[Konserwacja Branson],MATCH($B253,tab_MinKomp[[Stanowisko / Position ]:[Stanowisko / Position ]],0)))</f>
        <v>n/a</v>
      </c>
      <c r="ET254" s="194" t="str">
        <f>IF(INDEX(tab_MinKomp[Konserwacja coolery],MATCH($B253,tab_MinKomp[[Stanowisko / Position ]:[Stanowisko / Position ]],0))="n/a","n/a",ET253-INDEX(tab_MinKomp[Konserwacja coolery],MATCH($B253,tab_MinKomp[[Stanowisko / Position ]:[Stanowisko / Position ]],0)))</f>
        <v>n/a</v>
      </c>
      <c r="EU254" s="194" t="str">
        <f>IF(INDEX(tab_MinKomp[Konserwacja piecy],MATCH($B253,tab_MinKomp[[Stanowisko / Position ]:[Stanowisko / Position ]],0))="n/a","n/a",EU253-INDEX(tab_MinKomp[Konserwacja piecy],MATCH($B253,tab_MinKomp[[Stanowisko / Position ]:[Stanowisko / Position ]],0)))</f>
        <v>n/a</v>
      </c>
      <c r="EV254" s="194" t="str">
        <f>IF(INDEX(tab_MinKomp[Rysunek techniczny- czytanie],MATCH($B253,tab_MinKomp[[Stanowisko / Position ]:[Stanowisko / Position ]],0))="n/a","n/a",EV253-INDEX(tab_MinKomp[Rysunek techniczny- czytanie],MATCH($B253,tab_MinKomp[[Stanowisko / Position ]:[Stanowisko / Position ]],0)))</f>
        <v>n/a</v>
      </c>
      <c r="EW254" s="194" t="str">
        <f>IF(INDEX(tab_MinKomp[Elektryka],MATCH($B253,tab_MinKomp[[Stanowisko / Position ]:[Stanowisko / Position ]],0))="n/a","n/a",EW253-INDEX(tab_MinKomp[Elektryka],MATCH($B253,tab_MinKomp[[Stanowisko / Position ]:[Stanowisko / Position ]],0)))</f>
        <v>n/a</v>
      </c>
      <c r="EX254" s="194" t="str">
        <f>IF(INDEX(tab_MinKomp[Pneumatyka],MATCH($B253,tab_MinKomp[[Stanowisko / Position ]:[Stanowisko / Position ]],0))="n/a","n/a",EX253-INDEX(tab_MinKomp[Pneumatyka],MATCH($B253,tab_MinKomp[[Stanowisko / Position ]:[Stanowisko / Position ]],0)))</f>
        <v>n/a</v>
      </c>
      <c r="EY254" s="194" t="str">
        <f>IF(INDEX(tab_MinKomp[[Hydraulika ]],MATCH($B253,tab_MinKomp[[Stanowisko / Position ]:[Stanowisko / Position ]],0))="n/a","n/a",EY253-INDEX(tab_MinKomp[[Hydraulika ]],MATCH($B253,tab_MinKomp[[Stanowisko / Position ]:[Stanowisko / Position ]],0)))</f>
        <v>n/a</v>
      </c>
      <c r="EZ254" s="194" t="str">
        <f>IF(INDEX(tab_MinKomp[Podciśnienie],MATCH($B253,tab_MinKomp[[Stanowisko / Position ]:[Stanowisko / Position ]],0))="n/a","n/a",EZ253-INDEX(tab_MinKomp[Podciśnienie],MATCH($B253,tab_MinKomp[[Stanowisko / Position ]:[Stanowisko / Position ]],0)))</f>
        <v>n/a</v>
      </c>
      <c r="FA254" s="194" t="str">
        <f>IF(INDEX(tab_MinKomp[Usuwanie awarii],MATCH($B253,tab_MinKomp[[Stanowisko / Position ]:[Stanowisko / Position ]],0))="n/a","n/a",FA253-INDEX(tab_MinKomp[Usuwanie awarii],MATCH($B253,tab_MinKomp[[Stanowisko / Position ]:[Stanowisko / Position ]],0)))</f>
        <v>n/a</v>
      </c>
      <c r="FB254" s="194" t="str">
        <f>IF(INDEX(tab_MinKomp[Obsługa robotów],MATCH($B253,tab_MinKomp[[Stanowisko / Position ]:[Stanowisko / Position ]],0))="n/a","n/a",FB253-INDEX(tab_MinKomp[Obsługa robotów],MATCH($B253,tab_MinKomp[[Stanowisko / Position ]:[Stanowisko / Position ]],0)))</f>
        <v>n/a</v>
      </c>
      <c r="FC254" s="194" t="str">
        <f>IF(INDEX(tab_MinKomp[Obsługa sterowania maszyny],MATCH($B253,tab_MinKomp[[Stanowisko / Position ]:[Stanowisko / Position ]],0))="n/a","n/a",FC253-INDEX(tab_MinKomp[Obsługa sterowania maszyny],MATCH($B253,tab_MinKomp[[Stanowisko / Position ]:[Stanowisko / Position ]],0)))</f>
        <v>n/a</v>
      </c>
      <c r="FD254" s="194" t="str">
        <f>IF(INDEX(tab_MinKomp[Usuwanie przyczyn żródłowych],MATCH($B253,tab_MinKomp[[Stanowisko / Position ]:[Stanowisko / Position ]],0))="n/a","n/a",FD253-INDEX(tab_MinKomp[Usuwanie przyczyn żródłowych],MATCH($B253,tab_MinKomp[[Stanowisko / Position ]:[Stanowisko / Position ]],0)))</f>
        <v>n/a</v>
      </c>
      <c r="FE254" s="194" t="str">
        <f>IF(INDEX(tab_MinKomp[Cmms stosowanie],MATCH($B253,tab_MinKomp[[Stanowisko / Position ]:[Stanowisko / Position ]],0))="n/a","n/a",FE253-INDEX(tab_MinKomp[Cmms stosowanie],MATCH($B253,tab_MinKomp[[Stanowisko / Position ]:[Stanowisko / Position ]],0)))</f>
        <v>n/a</v>
      </c>
      <c r="FF254" s="190" t="str">
        <f>IF(INDEX(tab_MinKomp[Testy czystości / Reinheitstests],MATCH($B253,tab_MinKomp[[Stanowisko / Position ]:[Stanowisko / Position ]],0))="n/a","n/a",FF253-INDEX(tab_MinKomp[Testy czystości / Reinheitstests],MATCH($B253,tab_MinKomp[[Stanowisko / Position ]:[Stanowisko / Position ]],0)))</f>
        <v>n/a</v>
      </c>
      <c r="FG254" s="194" t="str">
        <f>IF(INDEX(tab_MinKomp[Czyszczenie form plastikowych],MATCH($B253,tab_MinKomp[[Stanowisko / Position ]:[Stanowisko / Position ]],0))="n/a","n/a",FG253-INDEX(tab_MinKomp[Czyszczenie form plastikowych],MATCH($B253,tab_MinKomp[[Stanowisko / Position ]:[Stanowisko / Position ]],0)))</f>
        <v>n/a</v>
      </c>
      <c r="FH254" s="194" t="str">
        <f>IF(INDEX(tab_MinKomp[Wymiana form plastik],MATCH($B253,tab_MinKomp[[Stanowisko / Position ]:[Stanowisko / Position ]],0))="n/a","n/a",FH253-INDEX(tab_MinKomp[Wymiana form plastik],MATCH($B253,tab_MinKomp[[Stanowisko / Position ]:[Stanowisko / Position ]],0)))</f>
        <v>n/a</v>
      </c>
      <c r="FI254" s="194" t="str">
        <f>IF(INDEX(tab_MinKomp[Wymiana form guma],MATCH($B253,tab_MinKomp[[Stanowisko / Position ]:[Stanowisko / Position ]],0))="n/a","n/a",FI253-INDEX(tab_MinKomp[Wymiana form guma],MATCH($B253,tab_MinKomp[[Stanowisko / Position ]:[Stanowisko / Position ]],0)))</f>
        <v>n/a</v>
      </c>
      <c r="FJ254" s="194" t="str">
        <f>IF(INDEX(tab_MinKomp[Konserwacja KK],MATCH($B253,tab_MinKomp[[Stanowisko / Position ]:[Stanowisko / Position ]],0))="n/a","n/a",FJ253-INDEX(tab_MinKomp[Konserwacja KK],MATCH($B253,tab_MinKomp[[Stanowisko / Position ]:[Stanowisko / Position ]],0)))</f>
        <v>n/a</v>
      </c>
      <c r="FK254" s="194" t="str">
        <f>IF(INDEX(tab_MinKomp[Konserwacja form guma],MATCH($B253,tab_MinKomp[[Stanowisko / Position ]:[Stanowisko / Position ]],0))="n/a","n/a",FK253-INDEX(tab_MinKomp[Konserwacja form guma],MATCH($B253,tab_MinKomp[[Stanowisko / Position ]:[Stanowisko / Position ]],0)))</f>
        <v>n/a</v>
      </c>
      <c r="FL254" s="194" t="str">
        <f>IF(INDEX(tab_MinKomp[Konserwacja form plastiki],MATCH($B253,tab_MinKomp[[Stanowisko / Position ]:[Stanowisko / Position ]],0))="n/a","n/a",FL253-INDEX(tab_MinKomp[Konserwacja form plastiki],MATCH($B253,tab_MinKomp[[Stanowisko / Position ]:[Stanowisko / Position ]],0)))</f>
        <v>n/a</v>
      </c>
      <c r="FM254" s="194" t="str">
        <f>IF(INDEX(tab_MinKomp[Konserwacja Gorącego Kanału],MATCH($B253,tab_MinKomp[[Stanowisko / Position ]:[Stanowisko / Position ]],0))="n/a","n/a",FM253-INDEX(tab_MinKomp[Konserwacja Gorącego Kanału],MATCH($B253,tab_MinKomp[[Stanowisko / Position ]:[Stanowisko / Position ]],0)))</f>
        <v>n/a</v>
      </c>
      <c r="FN254" s="194" t="s">
        <v>248</v>
      </c>
      <c r="FO254" s="194" t="s">
        <v>248</v>
      </c>
      <c r="FP254" s="194" t="s">
        <v>248</v>
      </c>
      <c r="FQ254" s="196" t="s">
        <v>248</v>
      </c>
      <c r="FR254" s="196" t="str">
        <f>IF(INDEX(tab_MinKomp[Język niemiecki / Deutsch],MATCH($B253,tab_MinKomp[[Stanowisko / Position ]:[Stanowisko / Position ]],0))="n/a","n/a",FR253-INDEX(tab_MinKomp[Język niemiecki / Deutsch],MATCH($B253,tab_MinKomp[[Stanowisko / Position ]:[Stanowisko / Position ]],0)))</f>
        <v>n/a</v>
      </c>
      <c r="FS254" s="194">
        <f>IF(INDEX(tab_MinKomp[Zarządzanie dokumentacją procesową / Process dokumentation management],MATCH($B253,tab_MinKomp[[Stanowisko / Position ]:[Stanowisko / Position ]],0))="n/a","n/a",FS253-INDEX(tab_MinKomp[Zarządzanie dokumentacją procesową / Process dokumentation management],MATCH($B253,tab_MinKomp[[Stanowisko / Position ]:[Stanowisko / Position ]],0)))</f>
        <v>-1</v>
      </c>
      <c r="FT254" s="194">
        <f>IF(INDEX(tab_MinKomp[Znajomość procesów z obszaru / Kenntiss der prozesse in dem Bereich],MATCH($B253,tab_MinKomp[[Stanowisko / Position ]:[Stanowisko / Position ]],0))="n/a","n/a",FT253-INDEX(tab_MinKomp[Znajomość procesów z obszaru / Kenntiss der prozesse in dem Bereich],MATCH($B253,tab_MinKomp[[Stanowisko / Position ]:[Stanowisko / Position ]],0)))</f>
        <v>-1</v>
      </c>
      <c r="FU254" s="194">
        <f>IF(INDEX(tab_MinKomp[optymalizacja procesów / Prozessoptymalisierung],MATCH($B253,tab_MinKomp[[Stanowisko / Position ]:[Stanowisko / Position ]],0))="n/a","n/a",FU253-INDEX(tab_MinKomp[optymalizacja procesów / Prozessoptymalisierung],MATCH($B253,tab_MinKomp[[Stanowisko / Position ]:[Stanowisko / Position ]],0)))</f>
        <v>0</v>
      </c>
      <c r="FV254" s="194">
        <f>IF(INDEX(tab_MinKomp[Umiejętności szkoleniowe / Trainingsfähigkeiten],MATCH($B253,tab_MinKomp[[Stanowisko / Position ]:[Stanowisko / Position ]],0))="n/a","n/a",FV253-INDEX(tab_MinKomp[Umiejętności szkoleniowe / Trainingsfähigkeiten],MATCH($B253,tab_MinKomp[[Stanowisko / Position ]:[Stanowisko / Position ]],0)))</f>
        <v>0</v>
      </c>
      <c r="FW254" s="194">
        <f>IF(INDEX(tab_MinKomp[Analityczne myślenie, podejście / Analitysches Denken, Einstellung],MATCH($B253,tab_MinKomp[[Stanowisko / Position ]:[Stanowisko / Position ]],0))="n/a","n/a",FW253-INDEX(tab_MinKomp[Analityczne myślenie, podejście / Analitysches Denken, Einstellung],MATCH($B253,tab_MinKomp[[Stanowisko / Position ]:[Stanowisko / Position ]],0)))</f>
        <v>1</v>
      </c>
      <c r="FX254" s="194">
        <f>IF(INDEX(tab_MinKomp[Dokładność, precyzja w dzialaniu / Genauigkeit, Präzision in die Arbeit],MATCH($B253,tab_MinKomp[[Stanowisko / Position ]:[Stanowisko / Position ]],0))="n/a","n/a",FX253-INDEX(tab_MinKomp[Dokładność, precyzja w dzialaniu / Genauigkeit, Präzision in die Arbeit],MATCH($B253,tab_MinKomp[[Stanowisko / Position ]:[Stanowisko / Position ]],0)))</f>
        <v>0</v>
      </c>
      <c r="FY254" s="194">
        <f>IF(INDEX(tab_MinKomp[Dyspozycyjność / Verfügbarkeit],MATCH($B253,tab_MinKomp[[Stanowisko / Position ]:[Stanowisko / Position ]],0))="n/a","n/a",FY253-INDEX(tab_MinKomp[Dyspozycyjność / Verfügbarkeit],MATCH($B253,tab_MinKomp[[Stanowisko / Position ]:[Stanowisko / Position ]],0)))</f>
        <v>0</v>
      </c>
      <c r="FZ254" s="194">
        <f>IF(INDEX(tab_MinKomp[Zaangażowanie / 
Engagement],MATCH($B253,tab_MinKomp[[Stanowisko / Position ]:[Stanowisko / Position ]],0))="n/a","n/a",FZ253-INDEX(tab_MinKomp[Zaangażowanie / 
Engagement],MATCH($B253,tab_MinKomp[[Stanowisko / Position ]:[Stanowisko / Position ]],0)))</f>
        <v>0</v>
      </c>
      <c r="GA254" s="194" t="str">
        <f>IF(INDEX(tab_MinKomp[Konserwacja form guma],MATCH($B253,tab_MinKomp[[Stanowisko / Position ]:[Stanowisko / Position ]],0))="n/a","n/a",GA253-INDEX(tab_MinKomp[Konserwacja form guma],MATCH($B253,tab_MinKomp[[Stanowisko / Position ]:[Stanowisko / Position ]],0)))</f>
        <v>n/a</v>
      </c>
      <c r="GB254" s="194" t="str">
        <f>IF(INDEX(tab_MinKomp[Konserwacja form plastiki],MATCH($B253,tab_MinKomp[[Stanowisko / Position ]:[Stanowisko / Position ]],0))="n/a","n/a",GB253-INDEX(tab_MinKomp[Konserwacja form plastiki],MATCH($B253,tab_MinKomp[[Stanowisko / Position ]:[Stanowisko / Position ]],0)))</f>
        <v>n/a</v>
      </c>
      <c r="GC254" s="194">
        <f>IF(INDEX(tab_MinKomp[Elastyczność w działaniu],MATCH($B253,tab_MinKomp[[Stanowisko / Position ]:[Stanowisko / Position ]],0))="n/a","n/a",GC253-INDEX(tab_MinKomp[Elastyczność w działaniu],MATCH($B253,tab_MinKomp[[Stanowisko / Position ]:[Stanowisko / Position ]],0)))</f>
        <v>-1</v>
      </c>
      <c r="GD254" s="194">
        <f>IF(INDEX(tab_MinKomp[Komunikatywność],MATCH($B253,tab_MinKomp[[Stanowisko / Position ]:[Stanowisko / Position ]],0))="n/a","n/a",GD253-INDEX(tab_MinKomp[Komunikatywność],MATCH($B253,tab_MinKomp[[Stanowisko / Position ]:[Stanowisko / Position ]],0)))</f>
        <v>0</v>
      </c>
      <c r="GE254" s="193" t="str">
        <f>IF(INDEX(tab_MinKomp[Motywowanie i budowanie zaangażowania zespołu],MATCH($B253,tab_MinKomp[[Stanowisko / Position ]:[Stanowisko / Position ]],0))="n/a","n/a",GE253-INDEX(tab_MinKomp[Motywowanie i budowanie zaangażowania zespołu],MATCH($B253,tab_MinKomp[[Stanowisko / Position ]:[Stanowisko / Position ]],0)))</f>
        <v>n/a</v>
      </c>
      <c r="GF254" s="186" t="s">
        <v>248</v>
      </c>
      <c r="GG254" s="186" t="s">
        <v>248</v>
      </c>
      <c r="GH254" s="186" t="s">
        <v>248</v>
      </c>
      <c r="GI254" s="186" t="s">
        <v>248</v>
      </c>
      <c r="GJ254" s="186" t="s">
        <v>248</v>
      </c>
      <c r="GK254" s="186" t="s">
        <v>248</v>
      </c>
      <c r="GL254" s="186" t="s">
        <v>248</v>
      </c>
      <c r="GM254" s="186" t="s">
        <v>248</v>
      </c>
      <c r="GN254" s="186" t="s">
        <v>248</v>
      </c>
      <c r="GO254" s="186" t="s">
        <v>248</v>
      </c>
      <c r="GP254" s="186" t="s">
        <v>248</v>
      </c>
      <c r="GQ254" s="186" t="s">
        <v>248</v>
      </c>
      <c r="GR254" s="186" t="s">
        <v>248</v>
      </c>
      <c r="GS254" s="186" t="s">
        <v>248</v>
      </c>
      <c r="GT254" s="186" t="s">
        <v>248</v>
      </c>
      <c r="GU254" s="186" t="s">
        <v>248</v>
      </c>
      <c r="GV254" s="186" t="s">
        <v>248</v>
      </c>
      <c r="GW254" s="186" t="s">
        <v>248</v>
      </c>
      <c r="GX254" s="186" t="s">
        <v>248</v>
      </c>
      <c r="GY254" s="186" t="s">
        <v>248</v>
      </c>
      <c r="GZ254" s="261" t="s">
        <v>248</v>
      </c>
      <c r="HA254" s="261" t="s">
        <v>248</v>
      </c>
      <c r="HB254" s="191">
        <f>SUM(G254:GE254)/(HB253-(SUM(G254:GE254)))</f>
        <v>2.1739130434782608E-2</v>
      </c>
    </row>
    <row r="255" spans="1:210" ht="24.9" customHeight="1" x14ac:dyDescent="0.3">
      <c r="A255" s="105" t="s">
        <v>321</v>
      </c>
      <c r="B255" s="105" t="s">
        <v>315</v>
      </c>
      <c r="C255" s="105" t="s">
        <v>381</v>
      </c>
      <c r="D255" s="105">
        <v>1413</v>
      </c>
      <c r="E255" s="394" t="s">
        <v>512</v>
      </c>
      <c r="F255" s="185" t="s">
        <v>374</v>
      </c>
      <c r="G255" s="186">
        <v>2</v>
      </c>
      <c r="H255" s="186">
        <v>1</v>
      </c>
      <c r="I255" s="186">
        <v>2</v>
      </c>
      <c r="J255" s="186">
        <v>1</v>
      </c>
      <c r="K255" s="186">
        <v>1</v>
      </c>
      <c r="L255" s="186" t="s">
        <v>248</v>
      </c>
      <c r="M255" s="186" t="s">
        <v>248</v>
      </c>
      <c r="N255" s="186" t="s">
        <v>248</v>
      </c>
      <c r="O255" s="186">
        <v>1</v>
      </c>
      <c r="P255" s="186">
        <v>1</v>
      </c>
      <c r="Q255" s="186" t="s">
        <v>248</v>
      </c>
      <c r="R255" s="186" t="s">
        <v>248</v>
      </c>
      <c r="S255" s="186" t="s">
        <v>248</v>
      </c>
      <c r="T255" s="186" t="s">
        <v>248</v>
      </c>
      <c r="U255" s="186" t="s">
        <v>248</v>
      </c>
      <c r="V255" s="186" t="s">
        <v>248</v>
      </c>
      <c r="W255" s="186" t="s">
        <v>248</v>
      </c>
      <c r="X255" s="186" t="s">
        <v>248</v>
      </c>
      <c r="Y255" s="186" t="s">
        <v>248</v>
      </c>
      <c r="Z255" s="186" t="s">
        <v>248</v>
      </c>
      <c r="AA255" s="186" t="s">
        <v>248</v>
      </c>
      <c r="AB255" s="186" t="s">
        <v>248</v>
      </c>
      <c r="AC255" s="186" t="s">
        <v>248</v>
      </c>
      <c r="AD255" s="186" t="s">
        <v>248</v>
      </c>
      <c r="AE255" s="186" t="s">
        <v>248</v>
      </c>
      <c r="AF255" s="186" t="s">
        <v>248</v>
      </c>
      <c r="AG255" s="186" t="s">
        <v>248</v>
      </c>
      <c r="AH255" s="186" t="s">
        <v>248</v>
      </c>
      <c r="AI255" s="186" t="s">
        <v>248</v>
      </c>
      <c r="AJ255" s="186" t="s">
        <v>248</v>
      </c>
      <c r="AK255" s="186" t="s">
        <v>248</v>
      </c>
      <c r="AL255" s="186">
        <v>1</v>
      </c>
      <c r="AM255" s="186" t="s">
        <v>248</v>
      </c>
      <c r="AN255" s="186" t="s">
        <v>248</v>
      </c>
      <c r="AO255" s="186">
        <v>1</v>
      </c>
      <c r="AP255" s="186" t="s">
        <v>248</v>
      </c>
      <c r="AQ255" s="186">
        <v>1</v>
      </c>
      <c r="AR255" s="186" t="s">
        <v>248</v>
      </c>
      <c r="AS255" s="186" t="s">
        <v>248</v>
      </c>
      <c r="AT255" s="186" t="s">
        <v>248</v>
      </c>
      <c r="AU255" s="186" t="s">
        <v>248</v>
      </c>
      <c r="AV255" s="186">
        <v>2</v>
      </c>
      <c r="AW255" s="186">
        <v>1</v>
      </c>
      <c r="AX255" s="186" t="s">
        <v>248</v>
      </c>
      <c r="AY255" s="186" t="s">
        <v>248</v>
      </c>
      <c r="AZ255" s="186" t="s">
        <v>248</v>
      </c>
      <c r="BA255" s="186" t="s">
        <v>248</v>
      </c>
      <c r="BB255" s="186" t="s">
        <v>248</v>
      </c>
      <c r="BC255" s="186" t="s">
        <v>248</v>
      </c>
      <c r="BD255" s="186" t="s">
        <v>248</v>
      </c>
      <c r="BE255" s="186" t="s">
        <v>248</v>
      </c>
      <c r="BF255" s="186" t="s">
        <v>248</v>
      </c>
      <c r="BG255" s="186" t="s">
        <v>248</v>
      </c>
      <c r="BH255" s="186" t="s">
        <v>248</v>
      </c>
      <c r="BI255" s="186" t="s">
        <v>248</v>
      </c>
      <c r="BJ255" s="186" t="s">
        <v>248</v>
      </c>
      <c r="BK255" s="186" t="s">
        <v>248</v>
      </c>
      <c r="BL255" s="186" t="s">
        <v>248</v>
      </c>
      <c r="BM255" s="186" t="s">
        <v>248</v>
      </c>
      <c r="BN255" s="186" t="s">
        <v>248</v>
      </c>
      <c r="BO255" s="186" t="s">
        <v>248</v>
      </c>
      <c r="BP255" s="186" t="s">
        <v>248</v>
      </c>
      <c r="BQ255" s="186">
        <v>2</v>
      </c>
      <c r="BR255" s="186" t="s">
        <v>248</v>
      </c>
      <c r="BS255" s="186">
        <v>2</v>
      </c>
      <c r="BT255" s="186" t="s">
        <v>248</v>
      </c>
      <c r="BU255" s="186">
        <v>2</v>
      </c>
      <c r="BV255" s="186" t="s">
        <v>248</v>
      </c>
      <c r="BW255" s="186">
        <v>2</v>
      </c>
      <c r="BX255" s="186">
        <v>2</v>
      </c>
      <c r="BY255" s="186">
        <v>2</v>
      </c>
      <c r="BZ255" s="186">
        <v>2</v>
      </c>
      <c r="CA255" s="186" t="s">
        <v>248</v>
      </c>
      <c r="CB255" s="186">
        <v>1</v>
      </c>
      <c r="CC255" s="186" t="s">
        <v>248</v>
      </c>
      <c r="CD255" s="186">
        <v>2</v>
      </c>
      <c r="CE255" s="186">
        <v>1</v>
      </c>
      <c r="CF255" s="186" t="s">
        <v>248</v>
      </c>
      <c r="CG255" s="186">
        <v>1</v>
      </c>
      <c r="CH255" s="186" t="s">
        <v>248</v>
      </c>
      <c r="CI255" s="186" t="s">
        <v>248</v>
      </c>
      <c r="CJ255" s="186" t="s">
        <v>248</v>
      </c>
      <c r="CK255" s="186" t="s">
        <v>248</v>
      </c>
      <c r="CL255" s="186" t="s">
        <v>248</v>
      </c>
      <c r="CM255" s="186" t="s">
        <v>248</v>
      </c>
      <c r="CN255" s="186" t="s">
        <v>248</v>
      </c>
      <c r="CO255" s="186" t="s">
        <v>248</v>
      </c>
      <c r="CP255" s="186" t="s">
        <v>248</v>
      </c>
      <c r="CQ255" s="186" t="s">
        <v>248</v>
      </c>
      <c r="CR255" s="186" t="s">
        <v>248</v>
      </c>
      <c r="CS255" s="186" t="s">
        <v>248</v>
      </c>
      <c r="CT255" s="186" t="s">
        <v>248</v>
      </c>
      <c r="CU255" s="186" t="s">
        <v>248</v>
      </c>
      <c r="CV255" s="186" t="s">
        <v>248</v>
      </c>
      <c r="CW255" s="186">
        <v>2</v>
      </c>
      <c r="CX255" s="186" t="s">
        <v>248</v>
      </c>
      <c r="CY255" s="186" t="s">
        <v>248</v>
      </c>
      <c r="CZ255" s="186" t="s">
        <v>248</v>
      </c>
      <c r="DA255" s="186" t="s">
        <v>248</v>
      </c>
      <c r="DB255" s="186" t="s">
        <v>248</v>
      </c>
      <c r="DC255" s="186" t="s">
        <v>248</v>
      </c>
      <c r="DD255" s="186" t="s">
        <v>248</v>
      </c>
      <c r="DE255" s="186" t="s">
        <v>248</v>
      </c>
      <c r="DF255" s="186">
        <v>1</v>
      </c>
      <c r="DG255" s="186" t="s">
        <v>248</v>
      </c>
      <c r="DH255" s="186" t="s">
        <v>248</v>
      </c>
      <c r="DI255" s="186" t="s">
        <v>248</v>
      </c>
      <c r="DJ255" s="186" t="s">
        <v>248</v>
      </c>
      <c r="DK255" s="186" t="s">
        <v>248</v>
      </c>
      <c r="DL255" s="186" t="s">
        <v>248</v>
      </c>
      <c r="DM255" s="186" t="s">
        <v>248</v>
      </c>
      <c r="DN255" s="186" t="s">
        <v>248</v>
      </c>
      <c r="DO255" s="186" t="s">
        <v>248</v>
      </c>
      <c r="DP255" s="186" t="s">
        <v>248</v>
      </c>
      <c r="DQ255" s="186" t="s">
        <v>248</v>
      </c>
      <c r="DR255" s="186" t="s">
        <v>248</v>
      </c>
      <c r="DS255" s="186" t="s">
        <v>248</v>
      </c>
      <c r="DT255" s="186" t="s">
        <v>248</v>
      </c>
      <c r="DU255" s="186" t="s">
        <v>248</v>
      </c>
      <c r="DV255" s="186" t="s">
        <v>248</v>
      </c>
      <c r="DW255" s="186" t="s">
        <v>248</v>
      </c>
      <c r="DX255" s="186" t="s">
        <v>248</v>
      </c>
      <c r="DY255" s="186" t="s">
        <v>248</v>
      </c>
      <c r="DZ255" s="186" t="s">
        <v>248</v>
      </c>
      <c r="EA255" s="186" t="s">
        <v>248</v>
      </c>
      <c r="EB255" s="186" t="s">
        <v>248</v>
      </c>
      <c r="EC255" s="186" t="s">
        <v>248</v>
      </c>
      <c r="ED255" s="186" t="s">
        <v>248</v>
      </c>
      <c r="EE255" s="186" t="s">
        <v>248</v>
      </c>
      <c r="EF255" s="186" t="s">
        <v>248</v>
      </c>
      <c r="EG255" s="186" t="s">
        <v>248</v>
      </c>
      <c r="EH255" s="186" t="s">
        <v>248</v>
      </c>
      <c r="EI255" s="186" t="s">
        <v>248</v>
      </c>
      <c r="EJ255" s="186" t="s">
        <v>248</v>
      </c>
      <c r="EK255" s="186" t="s">
        <v>248</v>
      </c>
      <c r="EL255" s="184" t="s">
        <v>248</v>
      </c>
      <c r="EM255" s="184" t="s">
        <v>248</v>
      </c>
      <c r="EN255" s="184" t="s">
        <v>248</v>
      </c>
      <c r="EO255" s="186" t="s">
        <v>248</v>
      </c>
      <c r="EP255" s="186" t="s">
        <v>248</v>
      </c>
      <c r="EQ255" s="186" t="s">
        <v>248</v>
      </c>
      <c r="ER255" s="186" t="s">
        <v>248</v>
      </c>
      <c r="ES255" s="186" t="s">
        <v>248</v>
      </c>
      <c r="ET255" s="186" t="s">
        <v>248</v>
      </c>
      <c r="EU255" s="186" t="s">
        <v>248</v>
      </c>
      <c r="EV255" s="186" t="s">
        <v>248</v>
      </c>
      <c r="EW255" s="186" t="s">
        <v>248</v>
      </c>
      <c r="EX255" s="186" t="s">
        <v>248</v>
      </c>
      <c r="EY255" s="186" t="s">
        <v>248</v>
      </c>
      <c r="EZ255" s="186" t="s">
        <v>248</v>
      </c>
      <c r="FA255" s="186" t="s">
        <v>248</v>
      </c>
      <c r="FB255" s="186" t="s">
        <v>248</v>
      </c>
      <c r="FC255" s="186" t="s">
        <v>248</v>
      </c>
      <c r="FD255" s="186" t="s">
        <v>248</v>
      </c>
      <c r="FE255" s="186" t="s">
        <v>248</v>
      </c>
      <c r="FF255" s="186" t="s">
        <v>248</v>
      </c>
      <c r="FG255" s="186" t="s">
        <v>248</v>
      </c>
      <c r="FH255" s="186" t="s">
        <v>248</v>
      </c>
      <c r="FI255" s="186" t="s">
        <v>248</v>
      </c>
      <c r="FJ255" s="186" t="s">
        <v>248</v>
      </c>
      <c r="FK255" s="186" t="s">
        <v>248</v>
      </c>
      <c r="FL255" s="186" t="s">
        <v>248</v>
      </c>
      <c r="FM255" s="186" t="s">
        <v>248</v>
      </c>
      <c r="FN255" s="186" t="s">
        <v>248</v>
      </c>
      <c r="FO255" s="186" t="s">
        <v>248</v>
      </c>
      <c r="FP255" s="186" t="s">
        <v>248</v>
      </c>
      <c r="FQ255" s="187" t="s">
        <v>248</v>
      </c>
      <c r="FR255" s="187" t="s">
        <v>248</v>
      </c>
      <c r="FS255" s="186">
        <v>2</v>
      </c>
      <c r="FT255" s="186">
        <v>2</v>
      </c>
      <c r="FU255" s="186">
        <v>1</v>
      </c>
      <c r="FV255" s="186">
        <v>3</v>
      </c>
      <c r="FW255" s="186">
        <v>1</v>
      </c>
      <c r="FX255" s="186">
        <v>2</v>
      </c>
      <c r="FY255" s="186">
        <v>2</v>
      </c>
      <c r="FZ255" s="186">
        <v>2</v>
      </c>
      <c r="GA255" s="186" t="s">
        <v>248</v>
      </c>
      <c r="GB255" s="186" t="s">
        <v>248</v>
      </c>
      <c r="GC255" s="186">
        <v>1</v>
      </c>
      <c r="GD255" s="186">
        <v>1</v>
      </c>
      <c r="GE255" s="186" t="s">
        <v>248</v>
      </c>
      <c r="GF255" s="186" t="s">
        <v>248</v>
      </c>
      <c r="GG255" s="186" t="s">
        <v>248</v>
      </c>
      <c r="GH255" s="186" t="s">
        <v>248</v>
      </c>
      <c r="GI255" s="186" t="s">
        <v>248</v>
      </c>
      <c r="GJ255" s="186" t="s">
        <v>248</v>
      </c>
      <c r="GK255" s="186" t="s">
        <v>248</v>
      </c>
      <c r="GL255" s="186" t="s">
        <v>248</v>
      </c>
      <c r="GM255" s="186" t="s">
        <v>248</v>
      </c>
      <c r="GN255" s="186" t="s">
        <v>248</v>
      </c>
      <c r="GO255" s="186" t="s">
        <v>248</v>
      </c>
      <c r="GP255" s="186" t="s">
        <v>248</v>
      </c>
      <c r="GQ255" s="186" t="s">
        <v>248</v>
      </c>
      <c r="GR255" s="186" t="s">
        <v>248</v>
      </c>
      <c r="GS255" s="186" t="s">
        <v>248</v>
      </c>
      <c r="GT255" s="186" t="s">
        <v>248</v>
      </c>
      <c r="GU255" s="186" t="s">
        <v>248</v>
      </c>
      <c r="GV255" s="186" t="s">
        <v>248</v>
      </c>
      <c r="GW255" s="186" t="s">
        <v>248</v>
      </c>
      <c r="GX255" s="186" t="s">
        <v>248</v>
      </c>
      <c r="GY255" s="186" t="s">
        <v>248</v>
      </c>
      <c r="GZ255" s="261" t="s">
        <v>248</v>
      </c>
      <c r="HA255" s="261" t="s">
        <v>248</v>
      </c>
      <c r="HB255" s="188">
        <f t="shared" ref="HB255" si="85">SUM(G255:GE255)</f>
        <v>54</v>
      </c>
    </row>
    <row r="256" spans="1:210" ht="24.9" customHeight="1" thickBot="1" x14ac:dyDescent="0.35">
      <c r="A256" s="108" t="str">
        <f t="shared" ref="A256" si="86">A255</f>
        <v>Prod.-Q-5</v>
      </c>
      <c r="B256" s="108" t="str">
        <f t="shared" ref="B256" si="87">B255</f>
        <v>Pracownik Produkcji</v>
      </c>
      <c r="C256" s="108" t="str">
        <f t="shared" ref="C256" si="88">C255</f>
        <v>MJ</v>
      </c>
      <c r="D256" s="108">
        <f t="shared" ref="D256" si="89">D255</f>
        <v>1413</v>
      </c>
      <c r="E256" s="395"/>
      <c r="F256" s="189" t="s">
        <v>375</v>
      </c>
      <c r="G256" s="192">
        <f>IF(INDEX(tab_MinKomp[Przepisy BHP / BHP Vorschriften],MATCH($B255,tab_MinKomp[[Stanowisko / Position ]:[Stanowisko / Position ]],0))="n/a","n/a",G255-INDEX(tab_MinKomp[Przepisy BHP / BHP Vorschriften],MATCH($B255,tab_MinKomp[[Stanowisko / Position ]:[Stanowisko / Position ]],0)))</f>
        <v>0</v>
      </c>
      <c r="H256" s="193">
        <f>IF(INDEX(tab_MinKomp[Przepisy PPOŻ / Brandschutzbestimmungen],MATCH($B255,tab_MinKomp[[Stanowisko / Position ]:[Stanowisko / Position ]],0))="n/a","n/a",H255-INDEX(tab_MinKomp[Przepisy PPOŻ / Brandschutzbestimmungen],MATCH($B255,tab_MinKomp[[Stanowisko / Position ]:[Stanowisko / Position ]],0)))</f>
        <v>0</v>
      </c>
      <c r="I256" s="193">
        <f>IF(INDEX(tab_MinKomp[Ryzyko zawodowe na stanowiskach pracyv/ Berufliche Risiken an Arbeitsstellen],MATCH($B255,tab_MinKomp[[Stanowisko / Position ]:[Stanowisko / Position ]],0))="n/a","n/a",I255-INDEX(tab_MinKomp[Ryzyko zawodowe na stanowiskach pracyv/ Berufliche Risiken an Arbeitsstellen],MATCH($B255,tab_MinKomp[[Stanowisko / Position ]:[Stanowisko / Position ]],0)))</f>
        <v>0</v>
      </c>
      <c r="J256" s="193">
        <f>IF(INDEX(tab_MinKomp[Gospodarka substancjami niebezpiecznymi / Gefahrstoffmanagement],MATCH($B255,tab_MinKomp[[Stanowisko / Position ]:[Stanowisko / Position ]],0))="n/a","n/a",J255-INDEX(tab_MinKomp[Gospodarka substancjami niebezpiecznymi / Gefahrstoffmanagement],MATCH($B255,tab_MinKomp[[Stanowisko / Position ]:[Stanowisko / Position ]],0)))</f>
        <v>0</v>
      </c>
      <c r="K256" s="193">
        <f>IF(INDEX(tab_MinKomp[Gospodarka odpadami / Abfallwirtschaft],MATCH($B255,tab_MinKomp[[Stanowisko / Position ]:[Stanowisko / Position ]],0))="n/a","n/a",K255-INDEX(tab_MinKomp[Gospodarka odpadami / Abfallwirtschaft],MATCH($B255,tab_MinKomp[[Stanowisko / Position ]:[Stanowisko / Position ]],0)))</f>
        <v>0</v>
      </c>
      <c r="L256" s="194" t="str">
        <f>IF(INDEX(tab_MinKomp[Przepisy kodeksu pracy / Bestimmungen des Arbeitsgesetzes],MATCH($B255,tab_MinKomp[[Stanowisko / Position ]:[Stanowisko / Position ]],0))="n/a","n/a",L255-INDEX(tab_MinKomp[Przepisy kodeksu pracy / Bestimmungen des Arbeitsgesetzes],MATCH($B255,tab_MinKomp[[Stanowisko / Position ]:[Stanowisko / Position ]],0)))</f>
        <v>n/a</v>
      </c>
      <c r="M256" s="195" t="str">
        <f>IF(INDEX(tab_MinKomp[Przepisy o ub.społ. ZUS  / Sozialversicherungsvorschriften],MATCH($B255,tab_MinKomp[[Stanowisko / Position ]:[Stanowisko / Position ]],0))="n/a","n/a",M255-INDEX(tab_MinKomp[Przepisy o ub.społ. ZUS  / Sozialversicherungsvorschriften],MATCH($B255,tab_MinKomp[[Stanowisko / Position ]:[Stanowisko / Position ]],0)))</f>
        <v>n/a</v>
      </c>
      <c r="N256" s="194" t="str">
        <f>IF(INDEX(tab_MinKomp[PRZEPISY O PDOF /persönlich Einkommensteuergesetz ],MATCH($B255,tab_MinKomp[[Stanowisko / Position ]:[Stanowisko / Position ]],0))="n/a","n/a",N255-INDEX(tab_MinKomp[PRZEPISY O PDOF /persönlich Einkommensteuergesetz ],MATCH($B255,tab_MinKomp[[Stanowisko / Position ]:[Stanowisko / Position ]],0)))</f>
        <v>n/a</v>
      </c>
      <c r="O256" s="194">
        <f>IF(INDEX(tab_MinKomp[Regulamin pracy / Arbeitsordnung],MATCH($B255,tab_MinKomp[[Stanowisko / Position ]:[Stanowisko / Position ]],0))="n/a","n/a",O255-INDEX(tab_MinKomp[Regulamin pracy / Arbeitsordnung],MATCH($B255,tab_MinKomp[[Stanowisko / Position ]:[Stanowisko / Position ]],0)))</f>
        <v>0</v>
      </c>
      <c r="P256" s="194">
        <f>IF(INDEX(tab_MinKomp[Regulamin wynagradzania / Vergütungsordnung],MATCH($B255,tab_MinKomp[[Stanowisko / Position ]:[Stanowisko / Position ]],0))="n/a","n/a",P255-INDEX(tab_MinKomp[Regulamin wynagradzania / Vergütungsordnung],MATCH($B255,tab_MinKomp[[Stanowisko / Position ]:[Stanowisko / Position ]],0)))</f>
        <v>0</v>
      </c>
      <c r="Q256" s="194" t="str">
        <f>IF(INDEX(tab_MinKomp[System R2PŁATNIK PRO: Płace / Lohnabrechnung],MATCH($B255,tab_MinKomp[[Stanowisko / Position ]:[Stanowisko / Position ]],0))="n/a","n/a",Q255-INDEX(tab_MinKomp[System R2PŁATNIK PRO: Płace / Lohnabrechnung],MATCH($B255,tab_MinKomp[[Stanowisko / Position ]:[Stanowisko / Position ]],0)))</f>
        <v>n/a</v>
      </c>
      <c r="R256" s="194" t="str">
        <f>IF(INDEX(tab_MinKomp[SystemR2PŁATNIK PRO: KADRY / Personaldaten],MATCH($B255,tab_MinKomp[[Stanowisko / Position ]:[Stanowisko / Position ]],0))="n/a","n/a",R255-INDEX(tab_MinKomp[SystemR2PŁATNIK PRO: KADRY / Personaldaten],MATCH($B255,tab_MinKomp[[Stanowisko / Position ]:[Stanowisko / Position ]],0)))</f>
        <v>n/a</v>
      </c>
      <c r="S256" s="194" t="str">
        <f>IF(INDEX(tab_MinKomp[SYSTEM R2PŁATNIK PRO: zarządzanie pracownikami / Arbeitsverwaltung],MATCH($B255,tab_MinKomp[[Stanowisko / Position ]:[Stanowisko / Position ]],0))="n/a","n/a",S255-INDEX(tab_MinKomp[SYSTEM R2PŁATNIK PRO: zarządzanie pracownikami / Arbeitsverwaltung],MATCH($B255,tab_MinKomp[[Stanowisko / Position ]:[Stanowisko / Position ]],0)))</f>
        <v>n/a</v>
      </c>
      <c r="T256" s="194" t="str">
        <f>IF(INDEX(tab_MinKomp[Doradztwo, wsparcie personalne / Personalberatung und Unterstützung],MATCH($B255,tab_MinKomp[[Stanowisko / Position ]:[Stanowisko / Position ]],0))="n/a","n/a",T255-INDEX(tab_MinKomp[Doradztwo, wsparcie personalne / Personalberatung und Unterstützung],MATCH($B255,tab_MinKomp[[Stanowisko / Position ]:[Stanowisko / Position ]],0)))</f>
        <v>n/a</v>
      </c>
      <c r="U256" s="194" t="str">
        <f>IF(INDEX(tab_MinKomp[Przepisy o podatku VAT / MwSt.- Gesetz],MATCH($B255,tab_MinKomp[[Stanowisko / Position ]:[Stanowisko / Position ]],0))="n/a","n/a",U255-INDEX(tab_MinKomp[Przepisy o podatku VAT / MwSt.- Gesetz],MATCH($B255,tab_MinKomp[[Stanowisko / Position ]:[Stanowisko / Position ]],0)))</f>
        <v>n/a</v>
      </c>
      <c r="V256" s="194" t="str">
        <f>IF(INDEX(tab_MinKomp[PrzepisyPDOP / geschäftlich Einkommensteuergesetz],MATCH($B255,tab_MinKomp[[Stanowisko / Position ]:[Stanowisko / Position ]],0))="n/a","n/a",V255-INDEX(tab_MinKomp[PrzepisyPDOP / geschäftlich Einkommensteuergesetz],MATCH($B255,tab_MinKomp[[Stanowisko / Position ]:[Stanowisko / Position ]],0)))</f>
        <v>n/a</v>
      </c>
      <c r="W256" s="194" t="str">
        <f>IF(INDEX(tab_MinKomp[System BAAN / FINANSE (FIBU)],MATCH($B255,tab_MinKomp[[Stanowisko / Position ]:[Stanowisko / Position ]],0))="n/a","n/a",W255-INDEX(tab_MinKomp[System BAAN / FINANSE (FIBU)],MATCH($B255,tab_MinKomp[[Stanowisko / Position ]:[Stanowisko / Position ]],0)))</f>
        <v>n/a</v>
      </c>
      <c r="X256" s="194" t="str">
        <f>IF(INDEX(tab_MinKomp[Systemy pomocnicze / Hilfssysteme(STOCKPROGRAM, KALK2000 etc.)],MATCH($B255,tab_MinKomp[[Stanowisko / Position ]:[Stanowisko / Position ]],0))="n/a","n/a",X255-INDEX(tab_MinKomp[Systemy pomocnicze / Hilfssysteme(STOCKPROGRAM, KALK2000 etc.)],MATCH($B255,tab_MinKomp[[Stanowisko / Position ]:[Stanowisko / Position ]],0)))</f>
        <v>n/a</v>
      </c>
      <c r="Y256" s="194" t="str">
        <f>IF(INDEX(tab_MinKomp[Polityka rachunkowości / Buchführungspolitik],MATCH($B255,tab_MinKomp[[Stanowisko / Position ]:[Stanowisko / Position ]],0))="n/a","n/a",Y255-INDEX(tab_MinKomp[Polityka rachunkowości / Buchführungspolitik],MATCH($B255,tab_MinKomp[[Stanowisko / Position ]:[Stanowisko / Position ]],0)))</f>
        <v>n/a</v>
      </c>
      <c r="Z256" s="194" t="str">
        <f>IF(INDEX(tab_MinKomp[Ustawa o rachunkowości / Rechnungslegungsgesetz],MATCH($B255,tab_MinKomp[[Stanowisko / Position ]:[Stanowisko / Position ]],0))="n/a","n/a",Z255-INDEX(tab_MinKomp[Ustawa o rachunkowości / Rechnungslegungsgesetz],MATCH($B255,tab_MinKomp[[Stanowisko / Position ]:[Stanowisko / Position ]],0)))</f>
        <v>n/a</v>
      </c>
      <c r="AA256" s="194" t="str">
        <f>IF(INDEX(tab_MinKomp[WORKFLOW - TS-100],MATCH($B255,tab_MinKomp[[Stanowisko / Position ]:[Stanowisko / Position ]],0))="n/a","n/a",AA255-INDEX(tab_MinKomp[WORKFLOW - TS-100],MATCH($B255,tab_MinKomp[[Stanowisko / Position ]:[Stanowisko / Position ]],0)))</f>
        <v>n/a</v>
      </c>
      <c r="AB256" s="194" t="str">
        <f>IF(INDEX(tab_MinKomp[WORKFLOW - SFMS],MATCH($B255,tab_MinKomp[[Stanowisko / Position ]:[Stanowisko / Position ]],0))="n/a","n/a",AB255-INDEX(tab_MinKomp[WORKFLOW - SFMS],MATCH($B255,tab_MinKomp[[Stanowisko / Position ]:[Stanowisko / Position ]],0)))</f>
        <v>n/a</v>
      </c>
      <c r="AC256" s="194" t="str">
        <f>IF(INDEX(tab_MinKomp[System ISO 9001:2015],MATCH($B255,tab_MinKomp[[Stanowisko / Position ]:[Stanowisko / Position ]],0))="n/a","n/a",AC255-INDEX(tab_MinKomp[System ISO 9001:2015],MATCH($B255,tab_MinKomp[[Stanowisko / Position ]:[Stanowisko / Position ]],0)))</f>
        <v>n/a</v>
      </c>
      <c r="AD256" s="194" t="str">
        <f>IF(INDEX(tab_MinKomp[System ISO 9001:2015],MATCH($B255,tab_MinKomp[[Stanowisko / Position ]:[Stanowisko / Position ]],0))="n/a","n/a",AD255-INDEX(tab_MinKomp[System ISO 9001:2015],MATCH($B255,tab_MinKomp[[Stanowisko / Position ]:[Stanowisko / Position ]],0)))</f>
        <v>n/a</v>
      </c>
      <c r="AE256" s="194" t="str">
        <f>IF(INDEX(tab_MinKomp[System ISO 9001:2015],MATCH($B255,tab_MinKomp[[Stanowisko / Position ]:[Stanowisko / Position ]],0))="n/a","n/a",AE255-INDEX(tab_MinKomp[System ISO 9001:2015],MATCH($B255,tab_MinKomp[[Stanowisko / Position ]:[Stanowisko / Position ]],0)))</f>
        <v>n/a</v>
      </c>
      <c r="AF256" s="194" t="str">
        <f>IF(INDEX(tab_MinKomp[System ISO 9001:2015],MATCH($B255,tab_MinKomp[[Stanowisko / Position ]:[Stanowisko / Position ]],0))="n/a","n/a",AF255-INDEX(tab_MinKomp[System ISO 9001:2015],MATCH($B255,tab_MinKomp[[Stanowisko / Position ]:[Stanowisko / Position ]],0)))</f>
        <v>n/a</v>
      </c>
      <c r="AG256" s="194" t="str">
        <f>IF(INDEX(tab_MinKomp[Wymagania VDA 6.3 Process / Forderungen],MATCH($B255,tab_MinKomp[[Stanowisko / Position ]:[Stanowisko / Position ]],0))="n/a","n/a",AG255-INDEX(tab_MinKomp[Wymagania VDA 6.3 Process / Forderungen],MATCH($B255,tab_MinKomp[[Stanowisko / Position ]:[Stanowisko / Position ]],0)))</f>
        <v>n/a</v>
      </c>
      <c r="AH256" s="194" t="str">
        <f>IF(INDEX(tab_MinKomp[Wymagania VDA 6.5 Product / Forderungen],MATCH($B255,tab_MinKomp[[Stanowisko / Position ]:[Stanowisko / Position ]],0))="n/a","n/a",AH255-INDEX(tab_MinKomp[Wymagania VDA 6.5 Product / Forderungen],MATCH($B255,tab_MinKomp[[Stanowisko / Position ]:[Stanowisko / Position ]],0)))</f>
        <v>n/a</v>
      </c>
      <c r="AI256" s="194" t="str">
        <f>IF(INDEX(tab_MinKomp[System ISO 9001:2015],MATCH($B255,tab_MinKomp[[Stanowisko / Position ]:[Stanowisko / Position ]],0))="n/a","n/a",AI255-INDEX(tab_MinKomp[System ISO 9001:2015],MATCH($B255,tab_MinKomp[[Stanowisko / Position ]:[Stanowisko / Position ]],0)))</f>
        <v>n/a</v>
      </c>
      <c r="AJ256" s="194" t="str">
        <f>IF(INDEX(tab_MinKomp[Auditor systemu ISO 17021:2018],MATCH($B255,tab_MinKomp[[Stanowisko / Position ]:[Stanowisko / Position ]],0))="n/a","n/a",AJ255-INDEX(tab_MinKomp[Auditor systemu ISO 17021:2018],MATCH($B255,tab_MinKomp[[Stanowisko / Position ]:[Stanowisko / Position ]],0)))</f>
        <v>n/a</v>
      </c>
      <c r="AK256" s="194" t="str">
        <f>IF(INDEX(tab_MinKomp[Pełnomocnik systemu / Systemvertreter],MATCH($B255,tab_MinKomp[[Stanowisko / Position ]:[Stanowisko / Position ]],0))="n/a","n/a",AK255-INDEX(tab_MinKomp[Pełnomocnik systemu / Systemvertreter],MATCH($B255,tab_MinKomp[[Stanowisko / Position ]:[Stanowisko / Position ]],0)))</f>
        <v>n/a</v>
      </c>
      <c r="AL256" s="194">
        <f>IF(INDEX(tab_MinKomp[Polityka Etyczna - Compliance],MATCH($B255,tab_MinKomp[[Stanowisko / Position ]:[Stanowisko / Position ]],0))="n/a","n/a",AL255-INDEX(tab_MinKomp[Polityka Etyczna - Compliance],MATCH($B255,tab_MinKomp[[Stanowisko / Position ]:[Stanowisko / Position ]],0)))</f>
        <v>0</v>
      </c>
      <c r="AM256" s="194" t="str">
        <f>IF(INDEX(tab_MinKomp[WDRAŻANIE NOWYCH PROJEKTÓW/ PROCEDURA CTM],MATCH($B255,tab_MinKomp[[Stanowisko / Position ]:[Stanowisko / Position ]],0))="n/a","n/a",AM255-INDEX(tab_MinKomp[WDRAŻANIE NOWYCH PROJEKTÓW/ PROCEDURA CTM],MATCH($B255,tab_MinKomp[[Stanowisko / Position ]:[Stanowisko / Position ]],0)))</f>
        <v>n/a</v>
      </c>
      <c r="AN256" s="194" t="str">
        <f>IF(INDEX(tab_MinKomp[KAMIENIE MILOWE MSL/PIFF],MATCH($B255,tab_MinKomp[[Stanowisko / Position ]:[Stanowisko / Position ]],0))="n/a","n/a",AN255-INDEX(tab_MinKomp[KAMIENIE MILOWE MSL/PIFF],MATCH($B255,tab_MinKomp[[Stanowisko / Position ]:[Stanowisko / Position ]],0)))</f>
        <v>n/a</v>
      </c>
      <c r="AO256" s="194">
        <f>IF(INDEX(tab_MinKomp[CP],MATCH($B255,tab_MinKomp[[Stanowisko / Position ]:[Stanowisko / Position ]],0))="n/a","n/a",AO255-INDEX(tab_MinKomp[CP],MATCH($B255,tab_MinKomp[[Stanowisko / Position ]:[Stanowisko / Position ]],0)))</f>
        <v>0</v>
      </c>
      <c r="AP256" s="194" t="str">
        <f>IF(INDEX(tab_MinKomp[FMEA],MATCH($B255,tab_MinKomp[[Stanowisko / Position ]:[Stanowisko / Position ]],0))="n/a","n/a",AP255-INDEX(tab_MinKomp[FMEA],MATCH($B255,tab_MinKomp[[Stanowisko / Position ]:[Stanowisko / Position ]],0)))</f>
        <v>n/a</v>
      </c>
      <c r="AQ256" s="194">
        <f>IF(INDEX(tab_MinKomp[FLOW CHART],MATCH($B255,tab_MinKomp[[Stanowisko / Position ]:[Stanowisko / Position ]],0))="n/a","n/a",AQ255-INDEX(tab_MinKomp[FLOW CHART],MATCH($B255,tab_MinKomp[[Stanowisko / Position ]:[Stanowisko / Position ]],0)))</f>
        <v>0</v>
      </c>
      <c r="AR256" s="194" t="str">
        <f>IF(INDEX(tab_MinKomp[APQP],MATCH($B255,tab_MinKomp[[Stanowisko / Position ]:[Stanowisko / Position ]],0))="n/a","n/a",AR255-INDEX(tab_MinKomp[APQP],MATCH($B255,tab_MinKomp[[Stanowisko / Position ]:[Stanowisko / Position ]],0)))</f>
        <v>n/a</v>
      </c>
      <c r="AS256" s="194" t="str">
        <f>IF(INDEX(tab_MinKomp[MSA],MATCH($B255,tab_MinKomp[[Stanowisko / Position ]:[Stanowisko / Position ]],0))="n/a","n/a",AS255-INDEX(tab_MinKomp[MSA],MATCH($B255,tab_MinKomp[[Stanowisko / Position ]:[Stanowisko / Position ]],0)))</f>
        <v>n/a</v>
      </c>
      <c r="AT256" s="194" t="str">
        <f>IF(INDEX(tab_MinKomp[SPC],MATCH($B255,tab_MinKomp[[Stanowisko / Position ]:[Stanowisko / Position ]],0))="n/a","n/a",AT255-INDEX(tab_MinKomp[SPC],MATCH($B255,tab_MinKomp[[Stanowisko / Position ]:[Stanowisko / Position ]],0)))</f>
        <v>n/a</v>
      </c>
      <c r="AU256" s="194" t="str">
        <f>IF(INDEX(tab_MinKomp[CSR (SPECYFICZNE WYMAGANIA KLIENTA)],MATCH($B255,tab_MinKomp[[Stanowisko / Position ]:[Stanowisko / Position ]],0))="n/a","n/a",AU255-INDEX(tab_MinKomp[CSR (SPECYFICZNE WYMAGANIA KLIENTA)],MATCH($B255,tab_MinKomp[[Stanowisko / Position ]:[Stanowisko / Position ]],0)))</f>
        <v>n/a</v>
      </c>
      <c r="AV256" s="194">
        <f>IF(INDEX(tab_MinKomp[5S],MATCH($B255,tab_MinKomp[[Stanowisko / Position ]:[Stanowisko / Position ]],0))="n/a","n/a",AV255-INDEX(tab_MinKomp[5S],MATCH($B255,tab_MinKomp[[Stanowisko / Position ]:[Stanowisko / Position ]],0)))</f>
        <v>0</v>
      </c>
      <c r="AW256" s="194">
        <f>IF(INDEX(tab_MinKomp[LEAN MANAGEMENT],MATCH($B255,tab_MinKomp[[Stanowisko / Position ]:[Stanowisko / Position ]],0))="n/a","n/a",AW255-INDEX(tab_MinKomp[LEAN MANAGEMENT],MATCH($B255,tab_MinKomp[[Stanowisko / Position ]:[Stanowisko / Position ]],0)))</f>
        <v>0</v>
      </c>
      <c r="AX256" s="194" t="str">
        <f>IF(INDEX(tab_MinKomp[5R],MATCH($B255,tab_MinKomp[[Stanowisko / Position ]:[Stanowisko / Position ]],0))="n/a","n/a",AX255-INDEX(tab_MinKomp[5R],MATCH($B255,tab_MinKomp[[Stanowisko / Position ]:[Stanowisko / Position ]],0)))</f>
        <v>n/a</v>
      </c>
      <c r="AY256" s="194" t="str">
        <f>IF(INDEX(tab_MinKomp[Six Sigma],MATCH($B255,tab_MinKomp[[Stanowisko / Position ]:[Stanowisko / Position ]],0))="n/a","n/a",AY255-INDEX(tab_MinKomp[Six Sigma],MATCH($B255,tab_MinKomp[[Stanowisko / Position ]:[Stanowisko / Position ]],0)))</f>
        <v>n/a</v>
      </c>
      <c r="AZ256" s="194" t="str">
        <f>IF(INDEX(tab_MinKomp[System BAAN / Distribution &amp; Supply Chain],MATCH($B255,tab_MinKomp[[Stanowisko / Position ]:[Stanowisko / Position ]],0))="n/a","n/a",AZ255-INDEX(tab_MinKomp[System BAAN / Distribution &amp; Supply Chain],MATCH($B255,tab_MinKomp[[Stanowisko / Position ]:[Stanowisko / Position ]],0)))</f>
        <v>n/a</v>
      </c>
      <c r="BA256" s="194" t="str">
        <f>IF(INDEX(tab_MinKomp[Gospodarka magazynowa / Lagerverwaltung],MATCH($B255,tab_MinKomp[[Stanowisko / Position ]:[Stanowisko / Position ]],0))="n/a","n/a",BA255-INDEX(tab_MinKomp[Gospodarka magazynowa / Lagerverwaltung],MATCH($B255,tab_MinKomp[[Stanowisko / Position ]:[Stanowisko / Position ]],0)))</f>
        <v>n/a</v>
      </c>
      <c r="BB256" s="194" t="str">
        <f>IF(INDEX(tab_MinKomp[Inwentaryzacja - organizacja i przebieg / Inventurprozess],MATCH($B255,tab_MinKomp[[Stanowisko / Position ]:[Stanowisko / Position ]],0))="n/a","n/a",BB255-INDEX(tab_MinKomp[Inwentaryzacja - organizacja i przebieg / Inventurprozess],MATCH($B255,tab_MinKomp[[Stanowisko / Position ]:[Stanowisko / Position ]],0)))</f>
        <v>n/a</v>
      </c>
      <c r="BC256" s="194" t="str">
        <f>IF(INDEX(tab_MinKomp[Organizacja dostaw / Versorgungsorganisation],MATCH($B255,tab_MinKomp[[Stanowisko / Position ]:[Stanowisko / Position ]],0))="n/a","n/a",BC255-INDEX(tab_MinKomp[Organizacja dostaw / Versorgungsorganisation],MATCH($B255,tab_MinKomp[[Stanowisko / Position ]:[Stanowisko / Position ]],0)))</f>
        <v>n/a</v>
      </c>
      <c r="BD256" s="194" t="str">
        <f>IF(INDEX(tab_MinKomp[Organizacja wysyłek / Organisation von Lieferungen],MATCH($B255,tab_MinKomp[[Stanowisko / Position ]:[Stanowisko / Position ]],0))="n/a","n/a",BD255-INDEX(tab_MinKomp[Organizacja wysyłek / Organisation von Lieferungen],MATCH($B255,tab_MinKomp[[Stanowisko / Position ]:[Stanowisko / Position ]],0)))</f>
        <v>n/a</v>
      </c>
      <c r="BE256" s="194" t="str">
        <f>IF(INDEX(tab_MinKomp[Analiza magazynowa - Program Polen.mdb / Inventuranalyse],MATCH($B255,tab_MinKomp[[Stanowisko / Position ]:[Stanowisko / Position ]],0))="n/a","n/a",BE255-INDEX(tab_MinKomp[Analiza magazynowa - Program Polen.mdb / Inventuranalyse],MATCH($B255,tab_MinKomp[[Stanowisko / Position ]:[Stanowisko / Position ]],0)))</f>
        <v>n/a</v>
      </c>
      <c r="BF256" s="190" t="str">
        <f>IF(INDEX(tab_MinKomp[MMOG (Materials Management Operations Guidelines)],MATCH($B255,tab_MinKomp[[Stanowisko / Position ]:[Stanowisko / Position ]],0))="n/a","n/a",BF255-INDEX(tab_MinKomp[MMOG (Materials Management Operations Guidelines)],MATCH($B255,tab_MinKomp[[Stanowisko / Position ]:[Stanowisko / Position ]],0)))</f>
        <v>n/a</v>
      </c>
      <c r="BG256" s="190" t="str">
        <f>IF(INDEX(tab_MinKomp[GPP],MATCH($B255,tab_MinKomp[[Stanowisko / Position ]:[Stanowisko / Position ]],0))="n/a","n/a",BG255-INDEX(tab_MinKomp[GPP],MATCH($B255,tab_MinKomp[[Stanowisko / Position ]:[Stanowisko / Position ]],0)))</f>
        <v>n/a</v>
      </c>
      <c r="BH256" s="190" t="str">
        <f>IF(INDEX(tab_MinKomp[AIAG (Automotive Industry Action Group)],MATCH($B255,tab_MinKomp[[Stanowisko / Position ]:[Stanowisko / Position ]],0))="n/a","n/a",BH255-INDEX(tab_MinKomp[AIAG (Automotive Industry Action Group)],MATCH($B255,tab_MinKomp[[Stanowisko / Position ]:[Stanowisko / Position ]],0)))</f>
        <v>n/a</v>
      </c>
      <c r="BI256" s="190" t="str">
        <f>IF(INDEX(tab_MinKomp[Super-G disputes],MATCH($B255,tab_MinKomp[[Stanowisko / Position ]:[Stanowisko / Position ]],0))="n/a","n/a",BI255-INDEX(tab_MinKomp[Super-G disputes],MATCH($B255,tab_MinKomp[[Stanowisko / Position ]:[Stanowisko / Position ]],0)))</f>
        <v>n/a</v>
      </c>
      <c r="BJ256" s="190" t="str">
        <f>IF(INDEX(tab_MinKomp[CMMS3/eDDL (Direct Data Link)],MATCH($B255,tab_MinKomp[[Stanowisko / Position ]:[Stanowisko / Position ]],0))="n/a","n/a",BJ255-INDEX(tab_MinKomp[CMMS3/eDDL (Direct Data Link)],MATCH($B255,tab_MinKomp[[Stanowisko / Position ]:[Stanowisko / Position ]],0)))</f>
        <v>n/a</v>
      </c>
      <c r="BK256" s="190" t="str">
        <f>IF(INDEX(tab_MinKomp[MP&amp;L (Material Planning and Logistics)],MATCH($B255,tab_MinKomp[[Stanowisko / Position ]:[Stanowisko / Position ]],0))="n/a","n/a",BK255-INDEX(tab_MinKomp[MP&amp;L (Material Planning and Logistics)],MATCH($B255,tab_MinKomp[[Stanowisko / Position ]:[Stanowisko / Position ]],0)))</f>
        <v>n/a</v>
      </c>
      <c r="BL256" s="190" t="str">
        <f>IF(INDEX(tab_MinKomp[Supplier delivery rating],MATCH($B255,tab_MinKomp[[Stanowisko / Position ]:[Stanowisko / Position ]],0))="n/a","n/a",BL255-INDEX(tab_MinKomp[Supplier delivery rating],MATCH($B255,tab_MinKomp[[Stanowisko / Position ]:[Stanowisko / Position ]],0)))</f>
        <v>n/a</v>
      </c>
      <c r="BM256" s="194" t="str">
        <f>IF(INDEX(tab_MinKomp[Planowanie produkcji / Produktionsplanung],MATCH($B255,tab_MinKomp[[Stanowisko / Position ]:[Stanowisko / Position ]],0))="n/a","n/a",BM255-INDEX(tab_MinKomp[Planowanie produkcji / Produktionsplanung],MATCH($B255,tab_MinKomp[[Stanowisko / Position ]:[Stanowisko / Position ]],0)))</f>
        <v>n/a</v>
      </c>
      <c r="BN256" s="194" t="str">
        <f>IF(INDEX(tab_MinKomp[Planowanie produkcji / Produktionsplanung],MATCH($B255,tab_MinKomp[[Stanowisko / Position ]:[Stanowisko / Position ]],0))="n/a","n/a",BN255-INDEX(tab_MinKomp[Planowanie produkcji / Produktionsplanung],MATCH($B255,tab_MinKomp[[Stanowisko / Position ]:[Stanowisko / Position ]],0)))</f>
        <v>n/a</v>
      </c>
      <c r="BO256" s="194" t="str">
        <f>IF(INDEX(tab_MinKomp[Planowanie produkcji / Produktionsplanung],MATCH($B255,tab_MinKomp[[Stanowisko / Position ]:[Stanowisko / Position ]],0))="n/a","n/a",BO255-INDEX(tab_MinKomp[Planowanie produkcji / Produktionsplanung],MATCH($B255,tab_MinKomp[[Stanowisko / Position ]:[Stanowisko / Position ]],0)))</f>
        <v>n/a</v>
      </c>
      <c r="BP256" s="194" t="str">
        <f>IF(INDEX(tab_MinKomp[Planowanie produkcji / Produktionsplanung],MATCH($B255,tab_MinKomp[[Stanowisko / Position ]:[Stanowisko / Position ]],0))="n/a","n/a",BP255-INDEX(tab_MinKomp[Planowanie produkcji / Produktionsplanung],MATCH($B255,tab_MinKomp[[Stanowisko / Position ]:[Stanowisko / Position ]],0)))</f>
        <v>n/a</v>
      </c>
      <c r="BQ256" s="194">
        <f>IF(INDEX(tab_MinKomp[Obsługa maszyn Novapax / Novapax Maschinenbedienung],MATCH($B255,tab_MinKomp[[Stanowisko / Position ]:[Stanowisko / Position ]],0))="n/a","n/a",BQ255-INDEX(tab_MinKomp[Obsługa maszyn Novapax / Novapax Maschinenbedienung],MATCH($B255,tab_MinKomp[[Stanowisko / Position ]:[Stanowisko / Position ]],0)))</f>
        <v>0</v>
      </c>
      <c r="BR256" s="194" t="str">
        <f>IF(INDEX(tab_MinKomp[Planowanie produkcji / Produktionsplanung],MATCH($B255,tab_MinKomp[[Stanowisko / Position ]:[Stanowisko / Position ]],0))="n/a","n/a",BR255-INDEX(tab_MinKomp[Planowanie produkcji / Produktionsplanung],MATCH($B255,tab_MinKomp[[Stanowisko / Position ]:[Stanowisko / Position ]],0)))</f>
        <v>n/a</v>
      </c>
      <c r="BS256" s="194">
        <f>IF(INDEX(tab_MinKomp[Obsługa maszyn Novapax / Novapax Maschinenbedienung],MATCH($B255,tab_MinKomp[[Stanowisko / Position ]:[Stanowisko / Position ]],0))="n/a","n/a",BS255-INDEX(tab_MinKomp[Obsługa maszyn Novapax / Novapax Maschinenbedienung],MATCH($B255,tab_MinKomp[[Stanowisko / Position ]:[Stanowisko / Position ]],0)))</f>
        <v>0</v>
      </c>
      <c r="BT256" s="194" t="str">
        <f>IF(INDEX(tab_MinKomp[Planowanie produkcji / Produktionsplanung],MATCH($B255,tab_MinKomp[[Stanowisko / Position ]:[Stanowisko / Position ]],0))="n/a","n/a",BT255-INDEX(tab_MinKomp[Planowanie produkcji / Produktionsplanung],MATCH($B255,tab_MinKomp[[Stanowisko / Position ]:[Stanowisko / Position ]],0)))</f>
        <v>n/a</v>
      </c>
      <c r="BU256" s="194">
        <f>IF(INDEX(tab_MinKomp[Obsługa maszyn Novapax / Novapax Maschinenbedienung],MATCH($B255,tab_MinKomp[[Stanowisko / Position ]:[Stanowisko / Position ]],0))="n/a","n/a",BU255-INDEX(tab_MinKomp[Obsługa maszyn Novapax / Novapax Maschinenbedienung],MATCH($B255,tab_MinKomp[[Stanowisko / Position ]:[Stanowisko / Position ]],0)))</f>
        <v>0</v>
      </c>
      <c r="BV256" s="194" t="str">
        <f>IF(INDEX(tab_MinKomp[Planowanie produkcji / Produktionsplanung],MATCH($B255,tab_MinKomp[[Stanowisko / Position ]:[Stanowisko / Position ]],0))="n/a","n/a",BV255-INDEX(tab_MinKomp[Planowanie produkcji / Produktionsplanung],MATCH($B255,tab_MinKomp[[Stanowisko / Position ]:[Stanowisko / Position ]],0)))</f>
        <v>n/a</v>
      </c>
      <c r="BW256" s="194">
        <f>IF(INDEX(tab_MinKomp[Obsługa maszyn Novapax / Novapax Maschinenbedienung],MATCH($B255,tab_MinKomp[[Stanowisko / Position ]:[Stanowisko / Position ]],0))="n/a","n/a",BW255-INDEX(tab_MinKomp[Obsługa maszyn Novapax / Novapax Maschinenbedienung],MATCH($B255,tab_MinKomp[[Stanowisko / Position ]:[Stanowisko / Position ]],0)))</f>
        <v>0</v>
      </c>
      <c r="BX256" s="194">
        <f>IF(INDEX(tab_MinKomp[Obsługa maszyn Novapax / Novapax Maschinenbedienung],MATCH($B255,tab_MinKomp[[Stanowisko / Position ]:[Stanowisko / Position ]],0))="n/a","n/a",BX255-INDEX(tab_MinKomp[Obsługa maszyn Novapax / Novapax Maschinenbedienung],MATCH($B255,tab_MinKomp[[Stanowisko / Position ]:[Stanowisko / Position ]],0)))</f>
        <v>0</v>
      </c>
      <c r="BY256" s="194" t="str">
        <f>IF(INDEX(tab_MinKomp[Obsługa maszyn Engel / Engel Maschinenbedienung],MATCH($B255,tab_MinKomp[[Stanowisko / Position ]:[Stanowisko / Position ]],0))="n/a","n/a",BY255-INDEX(tab_MinKomp[Obsługa maszyn Engel / Engel Maschinenbedienung],MATCH($B255,tab_MinKomp[[Stanowisko / Position ]:[Stanowisko / Position ]],0)))</f>
        <v>n/a</v>
      </c>
      <c r="BZ256" s="194">
        <f>IF(INDEX(tab_MinKomp[Obsługa maszyn Novapax / Novapax Maschinenbedienung],MATCH($B255,tab_MinKomp[[Stanowisko / Position ]:[Stanowisko / Position ]],0))="n/a","n/a",BZ255-INDEX(tab_MinKomp[Obsługa maszyn Novapax / Novapax Maschinenbedienung],MATCH($B255,tab_MinKomp[[Stanowisko / Position ]:[Stanowisko / Position ]],0)))</f>
        <v>0</v>
      </c>
      <c r="CA256" s="194" t="str">
        <f>IF(INDEX(tab_MinKomp[Obsługa maszyn KVT / KVT Maschinenbedienung],MATCH($B255,tab_MinKomp[[Stanowisko / Position ]:[Stanowisko / Position ]],0))="n/a","n/a",CA255-INDEX(tab_MinKomp[Obsługa maszyn KVT / KVT Maschinenbedienung],MATCH($B255,tab_MinKomp[[Stanowisko / Position ]:[Stanowisko / Position ]],0)))</f>
        <v>n/a</v>
      </c>
      <c r="CB256" s="194">
        <f>IF(INDEX(tab_MinKomp[Obsługa maszyn Novapax / Novapax Maschinenbedienung],MATCH($B255,tab_MinKomp[[Stanowisko / Position ]:[Stanowisko / Position ]],0))="n/a","n/a",CB255-INDEX(tab_MinKomp[Obsługa maszyn Novapax / Novapax Maschinenbedienung],MATCH($B255,tab_MinKomp[[Stanowisko / Position ]:[Stanowisko / Position ]],0)))</f>
        <v>-1</v>
      </c>
      <c r="CC256" s="194" t="str">
        <f>IF(INDEX(tab_MinKomp[Obsługa maszyn Branson / Branson Maschinenbedienung],MATCH($B255,tab_MinKomp[[Stanowisko / Position ]:[Stanowisko / Position ]],0))="n/a","n/a",CC255-INDEX(tab_MinKomp[Obsługa maszyn Branson / Branson Maschinenbedienung],MATCH($B255,tab_MinKomp[[Stanowisko / Position ]:[Stanowisko / Position ]],0)))</f>
        <v>n/a</v>
      </c>
      <c r="CD256" s="194">
        <f>IF(INDEX(tab_MinKomp[Obsługa maszyn Novapax / Novapax Maschinenbedienung],MATCH($B255,tab_MinKomp[[Stanowisko / Position ]:[Stanowisko / Position ]],0))="n/a","n/a",CD255-INDEX(tab_MinKomp[Obsługa maszyn Novapax / Novapax Maschinenbedienung],MATCH($B255,tab_MinKomp[[Stanowisko / Position ]:[Stanowisko / Position ]],0)))</f>
        <v>0</v>
      </c>
      <c r="CE256" s="194">
        <f>IF(INDEX(tab_MinKomp[Obsługa maszyn Novapax / Novapax Maschinenbedienung],MATCH($B255,tab_MinKomp[[Stanowisko / Position ]:[Stanowisko / Position ]],0))="n/a","n/a",CE255-INDEX(tab_MinKomp[Obsługa maszyn Novapax / Novapax Maschinenbedienung],MATCH($B255,tab_MinKomp[[Stanowisko / Position ]:[Stanowisko / Position ]],0)))</f>
        <v>-1</v>
      </c>
      <c r="CF256" s="194" t="s">
        <v>248</v>
      </c>
      <c r="CG256" s="194">
        <f>IF(INDEX(tab_MinKomp[Eliminacja awarii / Beseitigung von Ausfällen],MATCH($B255,tab_MinKomp[[Stanowisko / Position ]:[Stanowisko / Position ]],0))="n/a","n/a",CG255-INDEX(tab_MinKomp[Eliminacja awarii / Beseitigung von Ausfällen],MATCH($B255,tab_MinKomp[[Stanowisko / Position ]:[Stanowisko / Position ]],0)))</f>
        <v>0</v>
      </c>
      <c r="CH256" s="194" t="str">
        <f>IF(INDEX(tab_MinKomp[Wymagania VDA 6.5 Product / Forderungen],MATCH($B255,tab_MinKomp[[Stanowisko / Position ]:[Stanowisko / Position ]],0))="n/a","n/a",CH255-INDEX(tab_MinKomp[Wymagania VDA 6.5 Product / Forderungen],MATCH($B255,tab_MinKomp[[Stanowisko / Position ]:[Stanowisko / Position ]],0)))</f>
        <v>n/a</v>
      </c>
      <c r="CI256" s="194" t="str">
        <f>IF(INDEX(tab_MinKomp[Wymagania VDA 6.5 Product / Forderungen],MATCH($B255,tab_MinKomp[[Stanowisko / Position ]:[Stanowisko / Position ]],0))="n/a","n/a",CI255-INDEX(tab_MinKomp[Wymagania VDA 6.5 Product / Forderungen],MATCH($B255,tab_MinKomp[[Stanowisko / Position ]:[Stanowisko / Position ]],0)))</f>
        <v>n/a</v>
      </c>
      <c r="CJ256" s="194" t="str">
        <f>IF(INDEX(tab_MinKomp[Wymagania VDA 6.5 Product / Forderungen],MATCH($B255,tab_MinKomp[[Stanowisko / Position ]:[Stanowisko / Position ]],0))="n/a","n/a",CJ255-INDEX(tab_MinKomp[Wymagania VDA 6.5 Product / Forderungen],MATCH($B255,tab_MinKomp[[Stanowisko / Position ]:[Stanowisko / Position ]],0)))</f>
        <v>n/a</v>
      </c>
      <c r="CK256" s="194" t="str">
        <f>IF(INDEX(tab_MinKomp[Wymagania VDA 6.5 Product / Forderungen],MATCH($B255,tab_MinKomp[[Stanowisko / Position ]:[Stanowisko / Position ]],0))="n/a","n/a",CK255-INDEX(tab_MinKomp[Wymagania VDA 6.5 Product / Forderungen],MATCH($B255,tab_MinKomp[[Stanowisko / Position ]:[Stanowisko / Position ]],0)))</f>
        <v>n/a</v>
      </c>
      <c r="CL256" s="194" t="str">
        <f>IF(INDEX(tab_MinKomp[Wymagania VDA 6.5 Product / Forderungen],MATCH($B255,tab_MinKomp[[Stanowisko / Position ]:[Stanowisko / Position ]],0))="n/a","n/a",CL255-INDEX(tab_MinKomp[Wymagania VDA 6.5 Product / Forderungen],MATCH($B255,tab_MinKomp[[Stanowisko / Position ]:[Stanowisko / Position ]],0)))</f>
        <v>n/a</v>
      </c>
      <c r="CM256" s="194" t="str">
        <f>IF(INDEX(tab_MinKomp[Informatyka ogólna (techniczne i systemowe) / Allgemeine IT (Technik und System)],MATCH($B255,tab_MinKomp[[Stanowisko / Position ]:[Stanowisko / Position ]],0))="n/a","n/a",CM255-INDEX(tab_MinKomp[Informatyka ogólna (techniczne i systemowe) / Allgemeine IT (Technik und System)],MATCH($B255,tab_MinKomp[[Stanowisko / Position ]:[Stanowisko / Position ]],0)))</f>
        <v>n/a</v>
      </c>
      <c r="CN256" s="194" t="str">
        <f>IF(INDEX(tab_MinKomp[Sieci komputerowe / Computernetzwerke],MATCH($B255,tab_MinKomp[[Stanowisko / Position ]:[Stanowisko / Position ]],0))="n/a","n/a",CN255-INDEX(tab_MinKomp[Sieci komputerowe / Computernetzwerke],MATCH($B255,tab_MinKomp[[Stanowisko / Position ]:[Stanowisko / Position ]],0)))</f>
        <v>n/a</v>
      </c>
      <c r="CO256" s="194" t="str">
        <f>IF(INDEX(tab_MinKomp[Hardware (komputery PC, drukarki biurowe i etykietowe, telefonia stacjonarna i mobilna) (PC, Drucker, Telefpne, Handys)],MATCH($B255,tab_MinKomp[[Stanowisko / Position ]:[Stanowisko / Position ]],0))="n/a","n/a",CO255-INDEX(tab_MinKomp[Hardware (komputery PC, drukarki biurowe i etykietowe, telefonia stacjonarna i mobilna) (PC, Drucker, Telefpne, Handys)],MATCH($B255,tab_MinKomp[[Stanowisko / Position ]:[Stanowisko / Position ]],0)))</f>
        <v>n/a</v>
      </c>
      <c r="CP256" s="194" t="str">
        <f>IF(INDEX(tab_MinKomp[Software &amp; Systems (MS Office, MS Remote Desktop)],MATCH($B255,tab_MinKomp[[Stanowisko / Position ]:[Stanowisko / Position ]],0))="n/a","n/a",CP255-INDEX(tab_MinKomp[Software &amp; Systems (MS Office, MS Remote Desktop)],MATCH($B255,tab_MinKomp[[Stanowisko / Position ]:[Stanowisko / Position ]],0)))</f>
        <v>n/a</v>
      </c>
      <c r="CQ256" s="194" t="str">
        <f>IF(INDEX(tab_MinKomp[Programowanie obiektowe (PHP) / Objektprogrammierung],MATCH($B255,tab_MinKomp[[Stanowisko / Position ]:[Stanowisko / Position ]],0))="n/a","n/a",CQ255-INDEX(tab_MinKomp[Programowanie obiektowe (PHP) / Objektprogrammierung],MATCH($B255,tab_MinKomp[[Stanowisko / Position ]:[Stanowisko / Position ]],0)))</f>
        <v>n/a</v>
      </c>
      <c r="CR256" s="194" t="str">
        <f>IF(INDEX(tab_MinKomp[Scrum],MATCH($B255,tab_MinKomp[[Stanowisko / Position ]:[Stanowisko / Position ]],0))="n/a","n/a",CR255-INDEX(tab_MinKomp[Scrum],MATCH($B255,tab_MinKomp[[Stanowisko / Position ]:[Stanowisko / Position ]],0)))</f>
        <v>n/a</v>
      </c>
      <c r="CS256" s="194" t="str">
        <f>IF(INDEX(tab_MinKomp[SQL (MySQL)],MATCH($B255,tab_MinKomp[[Stanowisko / Position ]:[Stanowisko / Position ]],0))="n/a","n/a",CS255-INDEX(tab_MinKomp[SQL (MySQL)],MATCH($B255,tab_MinKomp[[Stanowisko / Position ]:[Stanowisko / Position ]],0)))</f>
        <v>n/a</v>
      </c>
      <c r="CT256" s="194" t="str">
        <f>IF(INDEX(tab_MinKomp[Javascript],MATCH($B255,tab_MinKomp[[Stanowisko / Position ]:[Stanowisko / Position ]],0))="n/a","n/a",CT255-INDEX(tab_MinKomp[Javascript],MATCH($B255,tab_MinKomp[[Stanowisko / Position ]:[Stanowisko / Position ]],0)))</f>
        <v>n/a</v>
      </c>
      <c r="CU256" s="194" t="str">
        <f>IF(INDEX(tab_MinKomp[Joomla],MATCH($B255,tab_MinKomp[[Stanowisko / Position ]:[Stanowisko / Position ]],0))="n/a","n/a",CU255-INDEX(tab_MinKomp[Joomla],MATCH($B255,tab_MinKomp[[Stanowisko / Position ]:[Stanowisko / Position ]],0)))</f>
        <v>n/a</v>
      </c>
      <c r="CV256" s="194" t="str">
        <f>IF(INDEX(tab_MinKomp[Bash],MATCH($B255,tab_MinKomp[[Stanowisko / Position ]:[Stanowisko / Position ]],0))="n/a","n/a",CV255-INDEX(tab_MinKomp[Bash],MATCH($B255,tab_MinKomp[[Stanowisko / Position ]:[Stanowisko / Position ]],0)))</f>
        <v>n/a</v>
      </c>
      <c r="CW256" s="194">
        <f>IF(INDEX(tab_MinKomp[Systemy MES (HYDRA / SFMS)],MATCH($B255,tab_MinKomp[[Stanowisko / Position ]:[Stanowisko / Position ]],0))="n/a","n/a",CW255-INDEX(tab_MinKomp[Systemy MES (HYDRA / SFMS)],MATCH($B255,tab_MinKomp[[Stanowisko / Position ]:[Stanowisko / Position ]],0)))</f>
        <v>0</v>
      </c>
      <c r="CX256" s="194" t="str">
        <f>IF(INDEX(tab_MinKomp[HTML / CSS],MATCH($B255,tab_MinKomp[[Stanowisko / Position ]:[Stanowisko / Position ]],0))="n/a","n/a",CX255-INDEX(tab_MinKomp[HTML / CSS],MATCH($B255,tab_MinKomp[[Stanowisko / Position ]:[Stanowisko / Position ]],0)))</f>
        <v>n/a</v>
      </c>
      <c r="CY256" s="194" t="str">
        <f>IF(INDEX(tab_MinKomp[SYSTEM PR],MATCH($B255,tab_MinKomp[[Stanowisko / Position ]:[Stanowisko / Position ]],0))="n/a","n/a",CY255-INDEX(tab_MinKomp[SYSTEM PR],MATCH($B255,tab_MinKomp[[Stanowisko / Position ]:[Stanowisko / Position ]],0)))</f>
        <v>n/a</v>
      </c>
      <c r="CZ256" s="194" t="str">
        <f>IF(INDEX(tab_MinKomp[System Einkauf XP / EBA],MATCH($B255,tab_MinKomp[[Stanowisko / Position ]:[Stanowisko / Position ]],0))="n/a","n/a",CZ255-INDEX(tab_MinKomp[System Einkauf XP / EBA],MATCH($B255,tab_MinKomp[[Stanowisko / Position ]:[Stanowisko / Position ]],0)))</f>
        <v>n/a</v>
      </c>
      <c r="DA256" s="194" t="str">
        <f>IF(INDEX(tab_MinKomp[Techniki negocjacyjne / Verhandlungstechniken],MATCH($B255,tab_MinKomp[[Stanowisko / Position ]:[Stanowisko / Position ]],0))="n/a","n/a",DA255-INDEX(tab_MinKomp[Techniki negocjacyjne / Verhandlungstechniken],MATCH($B255,tab_MinKomp[[Stanowisko / Position ]:[Stanowisko / Position ]],0)))</f>
        <v>n/a</v>
      </c>
      <c r="DB256" s="194" t="str">
        <f>IF(INDEX(tab_MinKomp[Znajomość rynku branżowego / Kenntnis des Industrie Marktes],MATCH($B255,tab_MinKomp[[Stanowisko / Position ]:[Stanowisko / Position ]],0))="n/a","n/a",DB255-INDEX(tab_MinKomp[Znajomość rynku branżowego / Kenntnis des Industrie Marktes],MATCH($B255,tab_MinKomp[[Stanowisko / Position ]:[Stanowisko / Position ]],0)))</f>
        <v>n/a</v>
      </c>
      <c r="DC256" s="194" t="str">
        <f>IF(INDEX(tab_MinKomp[SUPPLIER MANAGEMENT],MATCH($B255,tab_MinKomp[[Stanowisko / Position ]:[Stanowisko / Position ]],0))="n/a","n/a",DC255-INDEX(tab_MinKomp[SUPPLIER MANAGEMENT],MATCH($B255,tab_MinKomp[[Stanowisko / Position ]:[Stanowisko / Position ]],0)))</f>
        <v>n/a</v>
      </c>
      <c r="DD256" s="194" t="str">
        <f>IF(INDEX(tab_MinKomp[SUPPLIER MANAGEMENT],MATCH($B255,tab_MinKomp[[Stanowisko / Position ]:[Stanowisko / Position ]],0))="n/a","n/a",DD255-INDEX(tab_MinKomp[SUPPLIER MANAGEMENT],MATCH($B255,tab_MinKomp[[Stanowisko / Position ]:[Stanowisko / Position ]],0)))</f>
        <v>n/a</v>
      </c>
      <c r="DE256" s="194" t="str">
        <f>IF(INDEX(tab_MinKomp[SUPPLIER MANAGEMENT],MATCH($B255,tab_MinKomp[[Stanowisko / Position ]:[Stanowisko / Position ]],0))="n/a","n/a",DE255-INDEX(tab_MinKomp[SUPPLIER MANAGEMENT],MATCH($B255,tab_MinKomp[[Stanowisko / Position ]:[Stanowisko / Position ]],0)))</f>
        <v>n/a</v>
      </c>
      <c r="DF256" s="194">
        <f>IF(INDEX(tab_MinKomp[LEAN MANAGEMENT],MATCH($B255,tab_MinKomp[[Stanowisko / Position ]:[Stanowisko / Position ]],0))="n/a","n/a",DF255-INDEX(tab_MinKomp[LEAN MANAGEMENT],MATCH($B255,tab_MinKomp[[Stanowisko / Position ]:[Stanowisko / Position ]],0)))</f>
        <v>0</v>
      </c>
      <c r="DG256" s="194" t="str">
        <f>IF(INDEX(tab_MinKomp[PPAP/PSW],MATCH($B255,tab_MinKomp[[Stanowisko / Position ]:[Stanowisko / Position ]],0))="n/a","n/a",DG255-INDEX(tab_MinKomp[PPAP/PSW],MATCH($B255,tab_MinKomp[[Stanowisko / Position ]:[Stanowisko / Position ]],0)))</f>
        <v>n/a</v>
      </c>
      <c r="DH256" s="194" t="str">
        <f>IF(INDEX(tab_MinKomp[SUPPLIER MANAGEMENT],MATCH($B255,tab_MinKomp[[Stanowisko / Position ]:[Stanowisko / Position ]],0))="n/a","n/a",DH255-INDEX(tab_MinKomp[SUPPLIER MANAGEMENT],MATCH($B255,tab_MinKomp[[Stanowisko / Position ]:[Stanowisko / Position ]],0)))</f>
        <v>n/a</v>
      </c>
      <c r="DI256" s="194" t="str">
        <f>IF(INDEX(tab_MinKomp[OBSŁUGA PORTALI KLIENTA / Kundenportale],MATCH($B255,tab_MinKomp[[Stanowisko / Position ]:[Stanowisko / Position ]],0))="n/a","n/a",DI255-INDEX(tab_MinKomp[OBSŁUGA PORTALI KLIENTA / Kundenportale],MATCH($B255,tab_MinKomp[[Stanowisko / Position ]:[Stanowisko / Position ]],0)))</f>
        <v>n/a</v>
      </c>
      <c r="DJ256" s="194" t="str">
        <f>IF(INDEX(tab_MinKomp[Obsługa systemu BABTECQ / BABTECQ System],MATCH($B255,tab_MinKomp[[Stanowisko / Position ]:[Stanowisko / Position ]],0))="n/a","n/a",DJ255-INDEX(tab_MinKomp[Obsługa systemu BABTECQ / BABTECQ System],MATCH($B255,tab_MinKomp[[Stanowisko / Position ]:[Stanowisko / Position ]],0)))</f>
        <v>n/a</v>
      </c>
      <c r="DK256" s="194" t="str">
        <f>IF(INDEX(tab_MinKomp[Rysunek techniczny / technische Zeichnung],MATCH($B255,tab_MinKomp[[Stanowisko / Position ]:[Stanowisko / Position ]],0))="n/a","n/a",DK255-INDEX(tab_MinKomp[Rysunek techniczny / technische Zeichnung],MATCH($B255,tab_MinKomp[[Stanowisko / Position ]:[Stanowisko / Position ]],0)))</f>
        <v>n/a</v>
      </c>
      <c r="DL256" s="194" t="str">
        <f>IF(INDEX(tab_MinKomp[Kalibracja / Kalibrierung],MATCH($B255,tab_MinKomp[[Stanowisko / Position ]:[Stanowisko / Position ]],0))="n/a","n/a",DL255-INDEX(tab_MinKomp[Kalibracja / Kalibrierung],MATCH($B255,tab_MinKomp[[Stanowisko / Position ]:[Stanowisko / Position ]],0)))</f>
        <v>n/a</v>
      </c>
      <c r="DM256" s="194" t="str">
        <f>IF(INDEX(tab_MinKomp[Rekwalifikacja / Requalifizierung],MATCH($B255,tab_MinKomp[[Stanowisko / Position ]:[Stanowisko / Position ]],0))="n/a","n/a",DM255-INDEX(tab_MinKomp[Rekwalifikacja / Requalifizierung],MATCH($B255,tab_MinKomp[[Stanowisko / Position ]:[Stanowisko / Position ]],0)))</f>
        <v>n/a</v>
      </c>
      <c r="DN256" s="190" t="str">
        <f>IF(INDEX(tab_MinKomp[Testy czystości / Reinheitstests],MATCH($B255,tab_MinKomp[[Stanowisko / Position ]:[Stanowisko / Position ]],0))="n/a","n/a",DN255-INDEX(tab_MinKomp[Testy czystości / Reinheitstests],MATCH($B255,tab_MinKomp[[Stanowisko / Position ]:[Stanowisko / Position ]],0)))</f>
        <v>n/a</v>
      </c>
      <c r="DO256" s="190" t="str">
        <f>IF(INDEX(tab_MinKomp[Testy czystości / Reinheitstests],MATCH($B255,tab_MinKomp[[Stanowisko / Position ]:[Stanowisko / Position ]],0))="n/a","n/a",DO255-INDEX(tab_MinKomp[Testy czystości / Reinheitstests],MATCH($B255,tab_MinKomp[[Stanowisko / Position ]:[Stanowisko / Position ]],0)))</f>
        <v>n/a</v>
      </c>
      <c r="DP256" s="190" t="str">
        <f>IF(INDEX(tab_MinKomp[Testy czystości / Reinheitstests],MATCH($B255,tab_MinKomp[[Stanowisko / Position ]:[Stanowisko / Position ]],0))="n/a","n/a",DP255-INDEX(tab_MinKomp[Testy czystości / Reinheitstests],MATCH($B255,tab_MinKomp[[Stanowisko / Position ]:[Stanowisko / Position ]],0)))</f>
        <v>n/a</v>
      </c>
      <c r="DQ256" s="190" t="str">
        <f>IF(INDEX(tab_MinKomp[Testy czystości / Reinheitstests],MATCH($B255,tab_MinKomp[[Stanowisko / Position ]:[Stanowisko / Position ]],0))="n/a","n/a",DQ255-INDEX(tab_MinKomp[Testy czystości / Reinheitstests],MATCH($B255,tab_MinKomp[[Stanowisko / Position ]:[Stanowisko / Position ]],0)))</f>
        <v>n/a</v>
      </c>
      <c r="DR256" s="190" t="str">
        <f>IF(INDEX(tab_MinKomp[Testy czystości / Reinheitstests],MATCH($B255,tab_MinKomp[[Stanowisko / Position ]:[Stanowisko / Position ]],0))="n/a","n/a",DR255-INDEX(tab_MinKomp[Testy czystości / Reinheitstests],MATCH($B255,tab_MinKomp[[Stanowisko / Position ]:[Stanowisko / Position ]],0)))</f>
        <v>n/a</v>
      </c>
      <c r="DS256" s="190" t="str">
        <f>IF(INDEX(tab_MinKomp[Testy czystości / Reinheitstests],MATCH($B255,tab_MinKomp[[Stanowisko / Position ]:[Stanowisko / Position ]],0))="n/a","n/a",DS255-INDEX(tab_MinKomp[Testy czystości / Reinheitstests],MATCH($B255,tab_MinKomp[[Stanowisko / Position ]:[Stanowisko / Position ]],0)))</f>
        <v>n/a</v>
      </c>
      <c r="DT256" s="194" t="str">
        <f>IF(INDEX(tab_MinKomp[SUPPLIER MANAGEMENT],MATCH($B255,tab_MinKomp[[Stanowisko / Position ]:[Stanowisko / Position ]],0))="n/a","n/a",DT255-INDEX(tab_MinKomp[SUPPLIER MANAGEMENT],MATCH($B255,tab_MinKomp[[Stanowisko / Position ]:[Stanowisko / Position ]],0)))</f>
        <v>n/a</v>
      </c>
      <c r="DU256" s="190" t="str">
        <f>IF(INDEX(tab_MinKomp[Testy czystości / Reinheitstests],MATCH($B255,tab_MinKomp[[Stanowisko / Position ]:[Stanowisko / Position ]],0))="n/a","n/a",DU255-INDEX(tab_MinKomp[Testy czystości / Reinheitstests],MATCH($B255,tab_MinKomp[[Stanowisko / Position ]:[Stanowisko / Position ]],0)))</f>
        <v>n/a</v>
      </c>
      <c r="DV256" s="190" t="str">
        <f>IF(INDEX(tab_MinKomp[Testy czystości / Reinheitstests],MATCH($B255,tab_MinKomp[[Stanowisko / Position ]:[Stanowisko / Position ]],0))="n/a","n/a",DV255-INDEX(tab_MinKomp[Testy czystości / Reinheitstests],MATCH($B255,tab_MinKomp[[Stanowisko / Position ]:[Stanowisko / Position ]],0)))</f>
        <v>n/a</v>
      </c>
      <c r="DW256" s="190" t="str">
        <f>IF(INDEX(tab_MinKomp[Testy czystości / Reinheitstests],MATCH($B255,tab_MinKomp[[Stanowisko / Position ]:[Stanowisko / Position ]],0))="n/a","n/a",DW255-INDEX(tab_MinKomp[Testy czystości / Reinheitstests],MATCH($B255,tab_MinKomp[[Stanowisko / Position ]:[Stanowisko / Position ]],0)))</f>
        <v>n/a</v>
      </c>
      <c r="DX256" s="190" t="str">
        <f>IF(INDEX(tab_MinKomp[Testy czystości / Reinheitstests],MATCH($B255,tab_MinKomp[[Stanowisko / Position ]:[Stanowisko / Position ]],0))="n/a","n/a",DX255-INDEX(tab_MinKomp[Testy czystości / Reinheitstests],MATCH($B255,tab_MinKomp[[Stanowisko / Position ]:[Stanowisko / Position ]],0)))</f>
        <v>n/a</v>
      </c>
      <c r="DY256" s="190" t="str">
        <f>IF(INDEX(tab_MinKomp[Testy czystości / Reinheitstests],MATCH($B255,tab_MinKomp[[Stanowisko / Position ]:[Stanowisko / Position ]],0))="n/a","n/a",DY255-INDEX(tab_MinKomp[Testy czystości / Reinheitstests],MATCH($B255,tab_MinKomp[[Stanowisko / Position ]:[Stanowisko / Position ]],0)))</f>
        <v>n/a</v>
      </c>
      <c r="DZ256" s="190" t="str">
        <f>IF(INDEX(tab_MinKomp[Testy czystości / Reinheitstests],MATCH($B255,tab_MinKomp[[Stanowisko / Position ]:[Stanowisko / Position ]],0))="n/a","n/a",DZ255-INDEX(tab_MinKomp[Testy czystości / Reinheitstests],MATCH($B255,tab_MinKomp[[Stanowisko / Position ]:[Stanowisko / Position ]],0)))</f>
        <v>n/a</v>
      </c>
      <c r="EA256" s="194" t="str">
        <f>IF(INDEX(tab_MinKomp[SUPPLIER MANAGEMENT],MATCH($B255,tab_MinKomp[[Stanowisko / Position ]:[Stanowisko / Position ]],0))="n/a","n/a",EA255-INDEX(tab_MinKomp[SUPPLIER MANAGEMENT],MATCH($B255,tab_MinKomp[[Stanowisko / Position ]:[Stanowisko / Position ]],0)))</f>
        <v>n/a</v>
      </c>
      <c r="EB256" s="190" t="str">
        <f>IF(INDEX(tab_MinKomp[Testy czystości / Reinheitstests],MATCH($B255,tab_MinKomp[[Stanowisko / Position ]:[Stanowisko / Position ]],0))="n/a","n/a",EB255-INDEX(tab_MinKomp[Testy czystości / Reinheitstests],MATCH($B255,tab_MinKomp[[Stanowisko / Position ]:[Stanowisko / Position ]],0)))</f>
        <v>n/a</v>
      </c>
      <c r="EC256" s="190" t="str">
        <f>IF(INDEX(tab_MinKomp[Testy czystości / Reinheitstests],MATCH($B255,tab_MinKomp[[Stanowisko / Position ]:[Stanowisko / Position ]],0))="n/a","n/a",EC255-INDEX(tab_MinKomp[Testy czystości / Reinheitstests],MATCH($B255,tab_MinKomp[[Stanowisko / Position ]:[Stanowisko / Position ]],0)))</f>
        <v>n/a</v>
      </c>
      <c r="ED256" s="190" t="str">
        <f>IF(INDEX(tab_MinKomp[Testy czystości / Reinheitstests],MATCH($B255,tab_MinKomp[[Stanowisko / Position ]:[Stanowisko / Position ]],0))="n/a","n/a",ED255-INDEX(tab_MinKomp[Testy czystości / Reinheitstests],MATCH($B255,tab_MinKomp[[Stanowisko / Position ]:[Stanowisko / Position ]],0)))</f>
        <v>n/a</v>
      </c>
      <c r="EE256" s="190" t="str">
        <f>IF(INDEX(tab_MinKomp[Testy czystości / Reinheitstests],MATCH($B255,tab_MinKomp[[Stanowisko / Position ]:[Stanowisko / Position ]],0))="n/a","n/a",EE255-INDEX(tab_MinKomp[Testy czystości / Reinheitstests],MATCH($B255,tab_MinKomp[[Stanowisko / Position ]:[Stanowisko / Position ]],0)))</f>
        <v>n/a</v>
      </c>
      <c r="EF256" s="190" t="str">
        <f>IF(INDEX(tab_MinKomp[Testy czystości / Reinheitstests],MATCH($B255,tab_MinKomp[[Stanowisko / Position ]:[Stanowisko / Position ]],0))="n/a","n/a",EF255-INDEX(tab_MinKomp[Testy czystości / Reinheitstests],MATCH($B255,tab_MinKomp[[Stanowisko / Position ]:[Stanowisko / Position ]],0)))</f>
        <v>n/a</v>
      </c>
      <c r="EG256" s="190" t="str">
        <f>IF(INDEX(tab_MinKomp[Testy czystości / Reinheitstests],MATCH($B255,tab_MinKomp[[Stanowisko / Position ]:[Stanowisko / Position ]],0))="n/a","n/a",EG255-INDEX(tab_MinKomp[Testy czystości / Reinheitstests],MATCH($B255,tab_MinKomp[[Stanowisko / Position ]:[Stanowisko / Position ]],0)))</f>
        <v>n/a</v>
      </c>
      <c r="EH256" s="190" t="str">
        <f>IF(INDEX(tab_MinKomp[Testy czystości / Reinheitstests],MATCH($B255,tab_MinKomp[[Stanowisko / Position ]:[Stanowisko / Position ]],0))="n/a","n/a",EH255-INDEX(tab_MinKomp[Testy czystości / Reinheitstests],MATCH($B255,tab_MinKomp[[Stanowisko / Position ]:[Stanowisko / Position ]],0)))</f>
        <v>n/a</v>
      </c>
      <c r="EI256" s="190" t="str">
        <f>IF(INDEX(tab_MinKomp[Testy czystości / Reinheitstests],MATCH($B255,tab_MinKomp[[Stanowisko / Position ]:[Stanowisko / Position ]],0))="n/a","n/a",EI255-INDEX(tab_MinKomp[Testy czystości / Reinheitstests],MATCH($B255,tab_MinKomp[[Stanowisko / Position ]:[Stanowisko / Position ]],0)))</f>
        <v>n/a</v>
      </c>
      <c r="EJ256" s="190" t="str">
        <f>IF(INDEX(tab_MinKomp[Testy czystości / Reinheitstests],MATCH($B255,tab_MinKomp[[Stanowisko / Position ]:[Stanowisko / Position ]],0))="n/a","n/a",EJ255-INDEX(tab_MinKomp[Testy czystości / Reinheitstests],MATCH($B255,tab_MinKomp[[Stanowisko / Position ]:[Stanowisko / Position ]],0)))</f>
        <v>n/a</v>
      </c>
      <c r="EK256" s="190" t="str">
        <f>IF(INDEX(tab_MinKomp[Testy czystości / Reinheitstests],MATCH($B255,tab_MinKomp[[Stanowisko / Position ]:[Stanowisko / Position ]],0))="n/a","n/a",EK255-INDEX(tab_MinKomp[Testy czystości / Reinheitstests],MATCH($B255,tab_MinKomp[[Stanowisko / Position ]:[Stanowisko / Position ]],0)))</f>
        <v>n/a</v>
      </c>
      <c r="EL256" s="190" t="str">
        <f>IF(INDEX(tab_MinKomp[Testy czystości / Reinheitstests],MATCH($B255,tab_MinKomp[[Stanowisko / Position ]:[Stanowisko / Position ]],0))="n/a","n/a",EL255-INDEX(tab_MinKomp[Testy czystości / Reinheitstests],MATCH($B255,tab_MinKomp[[Stanowisko / Position ]:[Stanowisko / Position ]],0)))</f>
        <v>n/a</v>
      </c>
      <c r="EM256" s="190" t="str">
        <f>IF(INDEX(tab_MinKomp[Testy czystości / Reinheitstests],MATCH($B255,tab_MinKomp[[Stanowisko / Position ]:[Stanowisko / Position ]],0))="n/a","n/a",EM255-INDEX(tab_MinKomp[Testy czystości / Reinheitstests],MATCH($B255,tab_MinKomp[[Stanowisko / Position ]:[Stanowisko / Position ]],0)))</f>
        <v>n/a</v>
      </c>
      <c r="EN256" s="190" t="str">
        <f>IF(INDEX(tab_MinKomp[Testy czystości / Reinheitstests],MATCH($B255,tab_MinKomp[[Stanowisko / Position ]:[Stanowisko / Position ]],0))="n/a","n/a",EN255-INDEX(tab_MinKomp[Testy czystości / Reinheitstests],MATCH($B255,tab_MinKomp[[Stanowisko / Position ]:[Stanowisko / Position ]],0)))</f>
        <v>n/a</v>
      </c>
      <c r="EO256" s="194" t="str">
        <f>IF(INDEX(tab_MinKomp[Konserwacja Rep],MATCH($B255,tab_MinKomp[[Stanowisko / Position ]:[Stanowisko / Position ]],0))="n/a","n/a",EO255-INDEX(tab_MinKomp[Konserwacja Rep],MATCH($B255,tab_MinKomp[[Stanowisko / Position ]:[Stanowisko / Position ]],0)))</f>
        <v>n/a</v>
      </c>
      <c r="EP256" s="194" t="str">
        <f>IF(INDEX(tab_MinKomp[[Konserwacja Engel ]],MATCH($B255,tab_MinKomp[[Stanowisko / Position ]:[Stanowisko / Position ]],0))="n/a","n/a",EP255-INDEX(tab_MinKomp[[Konserwacja Engel ]],MATCH($B255,tab_MinKomp[[Stanowisko / Position ]:[Stanowisko / Position ]],0)))</f>
        <v>n/a</v>
      </c>
      <c r="EQ256" s="194" t="str">
        <f>IF(INDEX(tab_MinKomp[Konserwacja B 50],MATCH($B255,tab_MinKomp[[Stanowisko / Position ]:[Stanowisko / Position ]],0))="n/a","n/a",EQ255-INDEX(tab_MinKomp[Konserwacja B 50],MATCH($B255,tab_MinKomp[[Stanowisko / Position ]:[Stanowisko / Position ]],0)))</f>
        <v>n/a</v>
      </c>
      <c r="ER256" s="194" t="str">
        <f>IF(INDEX(tab_MinKomp[[Konserwacja EOL ]],MATCH($B255,tab_MinKomp[[Stanowisko / Position ]:[Stanowisko / Position ]],0))="n/a","n/a",ER255-INDEX(tab_MinKomp[[Konserwacja EOL ]],MATCH($B255,tab_MinKomp[[Stanowisko / Position ]:[Stanowisko / Position ]],0)))</f>
        <v>n/a</v>
      </c>
      <c r="ES256" s="194" t="str">
        <f>IF(INDEX(tab_MinKomp[Konserwacja Branson],MATCH($B255,tab_MinKomp[[Stanowisko / Position ]:[Stanowisko / Position ]],0))="n/a","n/a",ES255-INDEX(tab_MinKomp[Konserwacja Branson],MATCH($B255,tab_MinKomp[[Stanowisko / Position ]:[Stanowisko / Position ]],0)))</f>
        <v>n/a</v>
      </c>
      <c r="ET256" s="194" t="str">
        <f>IF(INDEX(tab_MinKomp[Konserwacja coolery],MATCH($B255,tab_MinKomp[[Stanowisko / Position ]:[Stanowisko / Position ]],0))="n/a","n/a",ET255-INDEX(tab_MinKomp[Konserwacja coolery],MATCH($B255,tab_MinKomp[[Stanowisko / Position ]:[Stanowisko / Position ]],0)))</f>
        <v>n/a</v>
      </c>
      <c r="EU256" s="194" t="str">
        <f>IF(INDEX(tab_MinKomp[Konserwacja piecy],MATCH($B255,tab_MinKomp[[Stanowisko / Position ]:[Stanowisko / Position ]],0))="n/a","n/a",EU255-INDEX(tab_MinKomp[Konserwacja piecy],MATCH($B255,tab_MinKomp[[Stanowisko / Position ]:[Stanowisko / Position ]],0)))</f>
        <v>n/a</v>
      </c>
      <c r="EV256" s="194" t="str">
        <f>IF(INDEX(tab_MinKomp[Rysunek techniczny- czytanie],MATCH($B255,tab_MinKomp[[Stanowisko / Position ]:[Stanowisko / Position ]],0))="n/a","n/a",EV255-INDEX(tab_MinKomp[Rysunek techniczny- czytanie],MATCH($B255,tab_MinKomp[[Stanowisko / Position ]:[Stanowisko / Position ]],0)))</f>
        <v>n/a</v>
      </c>
      <c r="EW256" s="194" t="str">
        <f>IF(INDEX(tab_MinKomp[Elektryka],MATCH($B255,tab_MinKomp[[Stanowisko / Position ]:[Stanowisko / Position ]],0))="n/a","n/a",EW255-INDEX(tab_MinKomp[Elektryka],MATCH($B255,tab_MinKomp[[Stanowisko / Position ]:[Stanowisko / Position ]],0)))</f>
        <v>n/a</v>
      </c>
      <c r="EX256" s="194" t="str">
        <f>IF(INDEX(tab_MinKomp[Pneumatyka],MATCH($B255,tab_MinKomp[[Stanowisko / Position ]:[Stanowisko / Position ]],0))="n/a","n/a",EX255-INDEX(tab_MinKomp[Pneumatyka],MATCH($B255,tab_MinKomp[[Stanowisko / Position ]:[Stanowisko / Position ]],0)))</f>
        <v>n/a</v>
      </c>
      <c r="EY256" s="194" t="str">
        <f>IF(INDEX(tab_MinKomp[[Hydraulika ]],MATCH($B255,tab_MinKomp[[Stanowisko / Position ]:[Stanowisko / Position ]],0))="n/a","n/a",EY255-INDEX(tab_MinKomp[[Hydraulika ]],MATCH($B255,tab_MinKomp[[Stanowisko / Position ]:[Stanowisko / Position ]],0)))</f>
        <v>n/a</v>
      </c>
      <c r="EZ256" s="194" t="str">
        <f>IF(INDEX(tab_MinKomp[Podciśnienie],MATCH($B255,tab_MinKomp[[Stanowisko / Position ]:[Stanowisko / Position ]],0))="n/a","n/a",EZ255-INDEX(tab_MinKomp[Podciśnienie],MATCH($B255,tab_MinKomp[[Stanowisko / Position ]:[Stanowisko / Position ]],0)))</f>
        <v>n/a</v>
      </c>
      <c r="FA256" s="194" t="str">
        <f>IF(INDEX(tab_MinKomp[Usuwanie awarii],MATCH($B255,tab_MinKomp[[Stanowisko / Position ]:[Stanowisko / Position ]],0))="n/a","n/a",FA255-INDEX(tab_MinKomp[Usuwanie awarii],MATCH($B255,tab_MinKomp[[Stanowisko / Position ]:[Stanowisko / Position ]],0)))</f>
        <v>n/a</v>
      </c>
      <c r="FB256" s="194" t="str">
        <f>IF(INDEX(tab_MinKomp[Obsługa robotów],MATCH($B255,tab_MinKomp[[Stanowisko / Position ]:[Stanowisko / Position ]],0))="n/a","n/a",FB255-INDEX(tab_MinKomp[Obsługa robotów],MATCH($B255,tab_MinKomp[[Stanowisko / Position ]:[Stanowisko / Position ]],0)))</f>
        <v>n/a</v>
      </c>
      <c r="FC256" s="194" t="str">
        <f>IF(INDEX(tab_MinKomp[Obsługa sterowania maszyny],MATCH($B255,tab_MinKomp[[Stanowisko / Position ]:[Stanowisko / Position ]],0))="n/a","n/a",FC255-INDEX(tab_MinKomp[Obsługa sterowania maszyny],MATCH($B255,tab_MinKomp[[Stanowisko / Position ]:[Stanowisko / Position ]],0)))</f>
        <v>n/a</v>
      </c>
      <c r="FD256" s="194" t="str">
        <f>IF(INDEX(tab_MinKomp[Usuwanie przyczyn żródłowych],MATCH($B255,tab_MinKomp[[Stanowisko / Position ]:[Stanowisko / Position ]],0))="n/a","n/a",FD255-INDEX(tab_MinKomp[Usuwanie przyczyn żródłowych],MATCH($B255,tab_MinKomp[[Stanowisko / Position ]:[Stanowisko / Position ]],0)))</f>
        <v>n/a</v>
      </c>
      <c r="FE256" s="194" t="str">
        <f>IF(INDEX(tab_MinKomp[Cmms stosowanie],MATCH($B255,tab_MinKomp[[Stanowisko / Position ]:[Stanowisko / Position ]],0))="n/a","n/a",FE255-INDEX(tab_MinKomp[Cmms stosowanie],MATCH($B255,tab_MinKomp[[Stanowisko / Position ]:[Stanowisko / Position ]],0)))</f>
        <v>n/a</v>
      </c>
      <c r="FF256" s="190" t="str">
        <f>IF(INDEX(tab_MinKomp[Testy czystości / Reinheitstests],MATCH($B255,tab_MinKomp[[Stanowisko / Position ]:[Stanowisko / Position ]],0))="n/a","n/a",FF255-INDEX(tab_MinKomp[Testy czystości / Reinheitstests],MATCH($B255,tab_MinKomp[[Stanowisko / Position ]:[Stanowisko / Position ]],0)))</f>
        <v>n/a</v>
      </c>
      <c r="FG256" s="194" t="str">
        <f>IF(INDEX(tab_MinKomp[Czyszczenie form plastikowych],MATCH($B255,tab_MinKomp[[Stanowisko / Position ]:[Stanowisko / Position ]],0))="n/a","n/a",FG255-INDEX(tab_MinKomp[Czyszczenie form plastikowych],MATCH($B255,tab_MinKomp[[Stanowisko / Position ]:[Stanowisko / Position ]],0)))</f>
        <v>n/a</v>
      </c>
      <c r="FH256" s="194" t="str">
        <f>IF(INDEX(tab_MinKomp[Wymiana form plastik],MATCH($B255,tab_MinKomp[[Stanowisko / Position ]:[Stanowisko / Position ]],0))="n/a","n/a",FH255-INDEX(tab_MinKomp[Wymiana form plastik],MATCH($B255,tab_MinKomp[[Stanowisko / Position ]:[Stanowisko / Position ]],0)))</f>
        <v>n/a</v>
      </c>
      <c r="FI256" s="194" t="str">
        <f>IF(INDEX(tab_MinKomp[Wymiana form guma],MATCH($B255,tab_MinKomp[[Stanowisko / Position ]:[Stanowisko / Position ]],0))="n/a","n/a",FI255-INDEX(tab_MinKomp[Wymiana form guma],MATCH($B255,tab_MinKomp[[Stanowisko / Position ]:[Stanowisko / Position ]],0)))</f>
        <v>n/a</v>
      </c>
      <c r="FJ256" s="194" t="str">
        <f>IF(INDEX(tab_MinKomp[Konserwacja KK],MATCH($B255,tab_MinKomp[[Stanowisko / Position ]:[Stanowisko / Position ]],0))="n/a","n/a",FJ255-INDEX(tab_MinKomp[Konserwacja KK],MATCH($B255,tab_MinKomp[[Stanowisko / Position ]:[Stanowisko / Position ]],0)))</f>
        <v>n/a</v>
      </c>
      <c r="FK256" s="194" t="str">
        <f>IF(INDEX(tab_MinKomp[Konserwacja form guma],MATCH($B255,tab_MinKomp[[Stanowisko / Position ]:[Stanowisko / Position ]],0))="n/a","n/a",FK255-INDEX(tab_MinKomp[Konserwacja form guma],MATCH($B255,tab_MinKomp[[Stanowisko / Position ]:[Stanowisko / Position ]],0)))</f>
        <v>n/a</v>
      </c>
      <c r="FL256" s="194" t="str">
        <f>IF(INDEX(tab_MinKomp[Konserwacja form plastiki],MATCH($B255,tab_MinKomp[[Stanowisko / Position ]:[Stanowisko / Position ]],0))="n/a","n/a",FL255-INDEX(tab_MinKomp[Konserwacja form plastiki],MATCH($B255,tab_MinKomp[[Stanowisko / Position ]:[Stanowisko / Position ]],0)))</f>
        <v>n/a</v>
      </c>
      <c r="FM256" s="194" t="str">
        <f>IF(INDEX(tab_MinKomp[Konserwacja Gorącego Kanału],MATCH($B255,tab_MinKomp[[Stanowisko / Position ]:[Stanowisko / Position ]],0))="n/a","n/a",FM255-INDEX(tab_MinKomp[Konserwacja Gorącego Kanału],MATCH($B255,tab_MinKomp[[Stanowisko / Position ]:[Stanowisko / Position ]],0)))</f>
        <v>n/a</v>
      </c>
      <c r="FN256" s="194" t="s">
        <v>248</v>
      </c>
      <c r="FO256" s="194" t="s">
        <v>248</v>
      </c>
      <c r="FP256" s="194" t="s">
        <v>248</v>
      </c>
      <c r="FQ256" s="196" t="str">
        <f>IF(INDEX(tab_MinKomp[Język angielski / Englisch],MATCH($B255,tab_MinKomp[[Stanowisko / Position ]:[Stanowisko / Position ]],0))="n/a","n/a",FQ255-INDEX(tab_MinKomp[Język angielski / Englisch],MATCH($B255,tab_MinKomp[[Stanowisko / Position ]:[Stanowisko / Position ]],0)))</f>
        <v>n/a</v>
      </c>
      <c r="FR256" s="196" t="str">
        <f>IF(INDEX(tab_MinKomp[Język niemiecki / Deutsch],MATCH($B255,tab_MinKomp[[Stanowisko / Position ]:[Stanowisko / Position ]],0))="n/a","n/a",FR255-INDEX(tab_MinKomp[Język niemiecki / Deutsch],MATCH($B255,tab_MinKomp[[Stanowisko / Position ]:[Stanowisko / Position ]],0)))</f>
        <v>n/a</v>
      </c>
      <c r="FS256" s="194">
        <f>IF(INDEX(tab_MinKomp[Zarządzanie dokumentacją procesową / Process dokumentation management],MATCH($B255,tab_MinKomp[[Stanowisko / Position ]:[Stanowisko / Position ]],0))="n/a","n/a",FS255-INDEX(tab_MinKomp[Zarządzanie dokumentacją procesową / Process dokumentation management],MATCH($B255,tab_MinKomp[[Stanowisko / Position ]:[Stanowisko / Position ]],0)))</f>
        <v>0</v>
      </c>
      <c r="FT256" s="194">
        <f>IF(INDEX(tab_MinKomp[Znajomość procesów z obszaru / Kenntiss der prozesse in dem Bereich],MATCH($B255,tab_MinKomp[[Stanowisko / Position ]:[Stanowisko / Position ]],0))="n/a","n/a",FT255-INDEX(tab_MinKomp[Znajomość procesów z obszaru / Kenntiss der prozesse in dem Bereich],MATCH($B255,tab_MinKomp[[Stanowisko / Position ]:[Stanowisko / Position ]],0)))</f>
        <v>0</v>
      </c>
      <c r="FU256" s="194">
        <f>IF(INDEX(tab_MinKomp[optymalizacja procesów / Prozessoptymalisierung],MATCH($B255,tab_MinKomp[[Stanowisko / Position ]:[Stanowisko / Position ]],0))="n/a","n/a",FU255-INDEX(tab_MinKomp[optymalizacja procesów / Prozessoptymalisierung],MATCH($B255,tab_MinKomp[[Stanowisko / Position ]:[Stanowisko / Position ]],0)))</f>
        <v>0</v>
      </c>
      <c r="FV256" s="194">
        <f>IF(INDEX(tab_MinKomp[Umiejętności szkoleniowe / Trainingsfähigkeiten],MATCH($B255,tab_MinKomp[[Stanowisko / Position ]:[Stanowisko / Position ]],0))="n/a","n/a",FV255-INDEX(tab_MinKomp[Umiejętności szkoleniowe / Trainingsfähigkeiten],MATCH($B255,tab_MinKomp[[Stanowisko / Position ]:[Stanowisko / Position ]],0)))</f>
        <v>2</v>
      </c>
      <c r="FW256" s="194">
        <f>IF(INDEX(tab_MinKomp[Analityczne myślenie, podejście / Analitysches Denken, Einstellung],MATCH($B255,tab_MinKomp[[Stanowisko / Position ]:[Stanowisko / Position ]],0))="n/a","n/a",FW255-INDEX(tab_MinKomp[Analityczne myślenie, podejście / Analitysches Denken, Einstellung],MATCH($B255,tab_MinKomp[[Stanowisko / Position ]:[Stanowisko / Position ]],0)))</f>
        <v>0</v>
      </c>
      <c r="FX256" s="194">
        <f>IF(INDEX(tab_MinKomp[Dokładność, precyzja w dzialaniu / Genauigkeit, Präzision in die Arbeit],MATCH($B255,tab_MinKomp[[Stanowisko / Position ]:[Stanowisko / Position ]],0))="n/a","n/a",FX255-INDEX(tab_MinKomp[Dokładność, precyzja w dzialaniu / Genauigkeit, Präzision in die Arbeit],MATCH($B255,tab_MinKomp[[Stanowisko / Position ]:[Stanowisko / Position ]],0)))</f>
        <v>0</v>
      </c>
      <c r="FY256" s="194">
        <f>IF(INDEX(tab_MinKomp[Dyspozycyjność / Verfügbarkeit],MATCH($B255,tab_MinKomp[[Stanowisko / Position ]:[Stanowisko / Position ]],0))="n/a","n/a",FY255-INDEX(tab_MinKomp[Dyspozycyjność / Verfügbarkeit],MATCH($B255,tab_MinKomp[[Stanowisko / Position ]:[Stanowisko / Position ]],0)))</f>
        <v>0</v>
      </c>
      <c r="FZ256" s="194">
        <f>IF(INDEX(tab_MinKomp[Zaangażowanie / 
Engagement],MATCH($B255,tab_MinKomp[[Stanowisko / Position ]:[Stanowisko / Position ]],0))="n/a","n/a",FZ255-INDEX(tab_MinKomp[Zaangażowanie / 
Engagement],MATCH($B255,tab_MinKomp[[Stanowisko / Position ]:[Stanowisko / Position ]],0)))</f>
        <v>0</v>
      </c>
      <c r="GA256" s="194" t="str">
        <f>IF(INDEX(tab_MinKomp[Konserwacja form guma],MATCH($B255,tab_MinKomp[[Stanowisko / Position ]:[Stanowisko / Position ]],0))="n/a","n/a",GA255-INDEX(tab_MinKomp[Konserwacja form guma],MATCH($B255,tab_MinKomp[[Stanowisko / Position ]:[Stanowisko / Position ]],0)))</f>
        <v>n/a</v>
      </c>
      <c r="GB256" s="194" t="str">
        <f>IF(INDEX(tab_MinKomp[Konserwacja form plastiki],MATCH($B255,tab_MinKomp[[Stanowisko / Position ]:[Stanowisko / Position ]],0))="n/a","n/a",GB255-INDEX(tab_MinKomp[Konserwacja form plastiki],MATCH($B255,tab_MinKomp[[Stanowisko / Position ]:[Stanowisko / Position ]],0)))</f>
        <v>n/a</v>
      </c>
      <c r="GC256" s="194">
        <f>IF(INDEX(tab_MinKomp[Elastyczność w działaniu],MATCH($B255,tab_MinKomp[[Stanowisko / Position ]:[Stanowisko / Position ]],0))="n/a","n/a",GC255-INDEX(tab_MinKomp[Elastyczność w działaniu],MATCH($B255,tab_MinKomp[[Stanowisko / Position ]:[Stanowisko / Position ]],0)))</f>
        <v>-1</v>
      </c>
      <c r="GD256" s="194">
        <f>IF(INDEX(tab_MinKomp[Komunikatywność],MATCH($B255,tab_MinKomp[[Stanowisko / Position ]:[Stanowisko / Position ]],0))="n/a","n/a",GD255-INDEX(tab_MinKomp[Komunikatywność],MATCH($B255,tab_MinKomp[[Stanowisko / Position ]:[Stanowisko / Position ]],0)))</f>
        <v>0</v>
      </c>
      <c r="GE256" s="193" t="str">
        <f>IF(INDEX(tab_MinKomp[Motywowanie i budowanie zaangażowania zespołu],MATCH($B255,tab_MinKomp[[Stanowisko / Position ]:[Stanowisko / Position ]],0))="n/a","n/a",GE255-INDEX(tab_MinKomp[Motywowanie i budowanie zaangażowania zespołu],MATCH($B255,tab_MinKomp[[Stanowisko / Position ]:[Stanowisko / Position ]],0)))</f>
        <v>n/a</v>
      </c>
      <c r="GF256" s="186" t="s">
        <v>248</v>
      </c>
      <c r="GG256" s="186" t="s">
        <v>248</v>
      </c>
      <c r="GH256" s="186" t="s">
        <v>248</v>
      </c>
      <c r="GI256" s="186" t="s">
        <v>248</v>
      </c>
      <c r="GJ256" s="186" t="s">
        <v>248</v>
      </c>
      <c r="GK256" s="186" t="s">
        <v>248</v>
      </c>
      <c r="GL256" s="186" t="s">
        <v>248</v>
      </c>
      <c r="GM256" s="186" t="s">
        <v>248</v>
      </c>
      <c r="GN256" s="186" t="s">
        <v>248</v>
      </c>
      <c r="GO256" s="186" t="s">
        <v>248</v>
      </c>
      <c r="GP256" s="186" t="s">
        <v>248</v>
      </c>
      <c r="GQ256" s="186" t="s">
        <v>248</v>
      </c>
      <c r="GR256" s="186" t="s">
        <v>248</v>
      </c>
      <c r="GS256" s="186" t="s">
        <v>248</v>
      </c>
      <c r="GT256" s="186" t="s">
        <v>248</v>
      </c>
      <c r="GU256" s="186" t="s">
        <v>248</v>
      </c>
      <c r="GV256" s="186" t="s">
        <v>248</v>
      </c>
      <c r="GW256" s="186" t="s">
        <v>248</v>
      </c>
      <c r="GX256" s="186" t="s">
        <v>248</v>
      </c>
      <c r="GY256" s="186" t="s">
        <v>248</v>
      </c>
      <c r="GZ256" s="261" t="s">
        <v>248</v>
      </c>
      <c r="HA256" s="261" t="s">
        <v>248</v>
      </c>
      <c r="HB256" s="191">
        <f>SUM(G256:GE256)/(HB255-(SUM(G256:GE256)))</f>
        <v>-1.8181818181818181E-2</v>
      </c>
    </row>
    <row r="257" spans="1:210" ht="24.9" customHeight="1" x14ac:dyDescent="0.3">
      <c r="A257" s="105" t="s">
        <v>321</v>
      </c>
      <c r="B257" s="105" t="s">
        <v>315</v>
      </c>
      <c r="C257" s="105" t="s">
        <v>381</v>
      </c>
      <c r="D257" s="105">
        <v>1269</v>
      </c>
      <c r="E257" s="394" t="s">
        <v>513</v>
      </c>
      <c r="F257" s="185" t="s">
        <v>374</v>
      </c>
      <c r="G257" s="186">
        <v>2</v>
      </c>
      <c r="H257" s="186">
        <v>1</v>
      </c>
      <c r="I257" s="186">
        <v>2</v>
      </c>
      <c r="J257" s="186">
        <v>1</v>
      </c>
      <c r="K257" s="186">
        <v>1</v>
      </c>
      <c r="L257" s="186" t="s">
        <v>248</v>
      </c>
      <c r="M257" s="186" t="s">
        <v>248</v>
      </c>
      <c r="N257" s="186" t="s">
        <v>248</v>
      </c>
      <c r="O257" s="186">
        <v>1</v>
      </c>
      <c r="P257" s="186">
        <v>1</v>
      </c>
      <c r="Q257" s="186" t="s">
        <v>248</v>
      </c>
      <c r="R257" s="186" t="s">
        <v>248</v>
      </c>
      <c r="S257" s="186" t="s">
        <v>248</v>
      </c>
      <c r="T257" s="186" t="s">
        <v>248</v>
      </c>
      <c r="U257" s="186" t="s">
        <v>248</v>
      </c>
      <c r="V257" s="186" t="s">
        <v>248</v>
      </c>
      <c r="W257" s="186" t="s">
        <v>248</v>
      </c>
      <c r="X257" s="186" t="s">
        <v>248</v>
      </c>
      <c r="Y257" s="186" t="s">
        <v>248</v>
      </c>
      <c r="Z257" s="186" t="s">
        <v>248</v>
      </c>
      <c r="AA257" s="186" t="s">
        <v>248</v>
      </c>
      <c r="AB257" s="186" t="s">
        <v>248</v>
      </c>
      <c r="AC257" s="186" t="s">
        <v>248</v>
      </c>
      <c r="AD257" s="186" t="s">
        <v>248</v>
      </c>
      <c r="AE257" s="186" t="s">
        <v>248</v>
      </c>
      <c r="AF257" s="186" t="s">
        <v>248</v>
      </c>
      <c r="AG257" s="186" t="s">
        <v>248</v>
      </c>
      <c r="AH257" s="186" t="s">
        <v>248</v>
      </c>
      <c r="AI257" s="186" t="s">
        <v>248</v>
      </c>
      <c r="AJ257" s="186" t="s">
        <v>248</v>
      </c>
      <c r="AK257" s="186" t="s">
        <v>248</v>
      </c>
      <c r="AL257" s="186">
        <v>1</v>
      </c>
      <c r="AM257" s="186" t="s">
        <v>248</v>
      </c>
      <c r="AN257" s="186" t="s">
        <v>248</v>
      </c>
      <c r="AO257" s="186">
        <v>1</v>
      </c>
      <c r="AP257" s="186" t="s">
        <v>248</v>
      </c>
      <c r="AQ257" s="186">
        <v>1</v>
      </c>
      <c r="AR257" s="186" t="s">
        <v>248</v>
      </c>
      <c r="AS257" s="186" t="s">
        <v>248</v>
      </c>
      <c r="AT257" s="186" t="s">
        <v>248</v>
      </c>
      <c r="AU257" s="186" t="s">
        <v>248</v>
      </c>
      <c r="AV257" s="186">
        <v>2</v>
      </c>
      <c r="AW257" s="186">
        <v>1</v>
      </c>
      <c r="AX257" s="186" t="s">
        <v>248</v>
      </c>
      <c r="AY257" s="186" t="s">
        <v>248</v>
      </c>
      <c r="AZ257" s="186" t="s">
        <v>248</v>
      </c>
      <c r="BA257" s="186" t="s">
        <v>248</v>
      </c>
      <c r="BB257" s="186" t="s">
        <v>248</v>
      </c>
      <c r="BC257" s="186" t="s">
        <v>248</v>
      </c>
      <c r="BD257" s="186" t="s">
        <v>248</v>
      </c>
      <c r="BE257" s="186" t="s">
        <v>248</v>
      </c>
      <c r="BF257" s="186" t="s">
        <v>248</v>
      </c>
      <c r="BG257" s="186" t="s">
        <v>248</v>
      </c>
      <c r="BH257" s="186" t="s">
        <v>248</v>
      </c>
      <c r="BI257" s="186" t="s">
        <v>248</v>
      </c>
      <c r="BJ257" s="186" t="s">
        <v>248</v>
      </c>
      <c r="BK257" s="186" t="s">
        <v>248</v>
      </c>
      <c r="BL257" s="186" t="s">
        <v>248</v>
      </c>
      <c r="BM257" s="186" t="s">
        <v>248</v>
      </c>
      <c r="BN257" s="186" t="s">
        <v>248</v>
      </c>
      <c r="BO257" s="186" t="s">
        <v>248</v>
      </c>
      <c r="BP257" s="186" t="s">
        <v>248</v>
      </c>
      <c r="BQ257" s="186">
        <v>2</v>
      </c>
      <c r="BR257" s="186" t="s">
        <v>248</v>
      </c>
      <c r="BS257" s="186">
        <v>2</v>
      </c>
      <c r="BT257" s="186" t="s">
        <v>248</v>
      </c>
      <c r="BU257" s="186">
        <v>2</v>
      </c>
      <c r="BV257" s="186" t="s">
        <v>248</v>
      </c>
      <c r="BW257" s="186">
        <v>2</v>
      </c>
      <c r="BX257" s="186">
        <v>2</v>
      </c>
      <c r="BY257" s="186">
        <v>2</v>
      </c>
      <c r="BZ257" s="186">
        <v>2</v>
      </c>
      <c r="CA257" s="186" t="s">
        <v>248</v>
      </c>
      <c r="CB257" s="186">
        <v>1</v>
      </c>
      <c r="CC257" s="186" t="s">
        <v>248</v>
      </c>
      <c r="CD257" s="186">
        <v>2</v>
      </c>
      <c r="CE257" s="186">
        <v>1</v>
      </c>
      <c r="CF257" s="186">
        <v>1</v>
      </c>
      <c r="CG257" s="186">
        <v>1</v>
      </c>
      <c r="CH257" s="186" t="s">
        <v>248</v>
      </c>
      <c r="CI257" s="186" t="s">
        <v>248</v>
      </c>
      <c r="CJ257" s="186" t="s">
        <v>248</v>
      </c>
      <c r="CK257" s="186" t="s">
        <v>248</v>
      </c>
      <c r="CL257" s="186" t="s">
        <v>248</v>
      </c>
      <c r="CM257" s="186" t="s">
        <v>248</v>
      </c>
      <c r="CN257" s="186" t="s">
        <v>248</v>
      </c>
      <c r="CO257" s="186" t="s">
        <v>248</v>
      </c>
      <c r="CP257" s="186" t="s">
        <v>248</v>
      </c>
      <c r="CQ257" s="186" t="s">
        <v>248</v>
      </c>
      <c r="CR257" s="186" t="s">
        <v>248</v>
      </c>
      <c r="CS257" s="186" t="s">
        <v>248</v>
      </c>
      <c r="CT257" s="186" t="s">
        <v>248</v>
      </c>
      <c r="CU257" s="186" t="s">
        <v>248</v>
      </c>
      <c r="CV257" s="186" t="s">
        <v>248</v>
      </c>
      <c r="CW257" s="186">
        <v>2</v>
      </c>
      <c r="CX257" s="186" t="s">
        <v>248</v>
      </c>
      <c r="CY257" s="186" t="s">
        <v>248</v>
      </c>
      <c r="CZ257" s="186" t="s">
        <v>248</v>
      </c>
      <c r="DA257" s="186" t="s">
        <v>248</v>
      </c>
      <c r="DB257" s="186" t="s">
        <v>248</v>
      </c>
      <c r="DC257" s="186" t="s">
        <v>248</v>
      </c>
      <c r="DD257" s="186" t="s">
        <v>248</v>
      </c>
      <c r="DE257" s="186" t="s">
        <v>248</v>
      </c>
      <c r="DF257" s="186">
        <v>1</v>
      </c>
      <c r="DG257" s="186" t="s">
        <v>248</v>
      </c>
      <c r="DH257" s="186" t="s">
        <v>248</v>
      </c>
      <c r="DI257" s="186" t="s">
        <v>248</v>
      </c>
      <c r="DJ257" s="186" t="s">
        <v>248</v>
      </c>
      <c r="DK257" s="186" t="s">
        <v>248</v>
      </c>
      <c r="DL257" s="186" t="s">
        <v>248</v>
      </c>
      <c r="DM257" s="186" t="s">
        <v>248</v>
      </c>
      <c r="DN257" s="186" t="s">
        <v>248</v>
      </c>
      <c r="DO257" s="186" t="s">
        <v>248</v>
      </c>
      <c r="DP257" s="186" t="s">
        <v>248</v>
      </c>
      <c r="DQ257" s="186" t="s">
        <v>248</v>
      </c>
      <c r="DR257" s="186" t="s">
        <v>248</v>
      </c>
      <c r="DS257" s="186" t="s">
        <v>248</v>
      </c>
      <c r="DT257" s="186" t="s">
        <v>248</v>
      </c>
      <c r="DU257" s="186" t="s">
        <v>248</v>
      </c>
      <c r="DV257" s="186" t="s">
        <v>248</v>
      </c>
      <c r="DW257" s="186" t="s">
        <v>248</v>
      </c>
      <c r="DX257" s="186" t="s">
        <v>248</v>
      </c>
      <c r="DY257" s="186" t="s">
        <v>248</v>
      </c>
      <c r="DZ257" s="186" t="s">
        <v>248</v>
      </c>
      <c r="EA257" s="186" t="s">
        <v>248</v>
      </c>
      <c r="EB257" s="186" t="s">
        <v>248</v>
      </c>
      <c r="EC257" s="186" t="s">
        <v>248</v>
      </c>
      <c r="ED257" s="186" t="s">
        <v>248</v>
      </c>
      <c r="EE257" s="186" t="s">
        <v>248</v>
      </c>
      <c r="EF257" s="186" t="s">
        <v>248</v>
      </c>
      <c r="EG257" s="186" t="s">
        <v>248</v>
      </c>
      <c r="EH257" s="186" t="s">
        <v>248</v>
      </c>
      <c r="EI257" s="186" t="s">
        <v>248</v>
      </c>
      <c r="EJ257" s="186" t="s">
        <v>248</v>
      </c>
      <c r="EK257" s="186" t="s">
        <v>248</v>
      </c>
      <c r="EL257" s="184" t="s">
        <v>248</v>
      </c>
      <c r="EM257" s="184" t="s">
        <v>248</v>
      </c>
      <c r="EN257" s="184" t="s">
        <v>248</v>
      </c>
      <c r="EO257" s="186" t="s">
        <v>248</v>
      </c>
      <c r="EP257" s="186" t="s">
        <v>248</v>
      </c>
      <c r="EQ257" s="186" t="s">
        <v>248</v>
      </c>
      <c r="ER257" s="186" t="s">
        <v>248</v>
      </c>
      <c r="ES257" s="186" t="s">
        <v>248</v>
      </c>
      <c r="ET257" s="186" t="s">
        <v>248</v>
      </c>
      <c r="EU257" s="186" t="s">
        <v>248</v>
      </c>
      <c r="EV257" s="186" t="s">
        <v>248</v>
      </c>
      <c r="EW257" s="186" t="s">
        <v>248</v>
      </c>
      <c r="EX257" s="186" t="s">
        <v>248</v>
      </c>
      <c r="EY257" s="186" t="s">
        <v>248</v>
      </c>
      <c r="EZ257" s="186" t="s">
        <v>248</v>
      </c>
      <c r="FA257" s="186" t="s">
        <v>248</v>
      </c>
      <c r="FB257" s="186" t="s">
        <v>248</v>
      </c>
      <c r="FC257" s="186" t="s">
        <v>248</v>
      </c>
      <c r="FD257" s="186" t="s">
        <v>248</v>
      </c>
      <c r="FE257" s="186" t="s">
        <v>248</v>
      </c>
      <c r="FF257" s="186" t="s">
        <v>248</v>
      </c>
      <c r="FG257" s="186" t="s">
        <v>248</v>
      </c>
      <c r="FH257" s="186" t="s">
        <v>248</v>
      </c>
      <c r="FI257" s="186" t="s">
        <v>248</v>
      </c>
      <c r="FJ257" s="186" t="s">
        <v>248</v>
      </c>
      <c r="FK257" s="186" t="s">
        <v>248</v>
      </c>
      <c r="FL257" s="186" t="s">
        <v>248</v>
      </c>
      <c r="FM257" s="186" t="s">
        <v>248</v>
      </c>
      <c r="FN257" s="186" t="s">
        <v>248</v>
      </c>
      <c r="FO257" s="186" t="s">
        <v>248</v>
      </c>
      <c r="FP257" s="186" t="s">
        <v>248</v>
      </c>
      <c r="FQ257" s="187" t="s">
        <v>248</v>
      </c>
      <c r="FR257" s="187" t="s">
        <v>248</v>
      </c>
      <c r="FS257" s="186">
        <v>2</v>
      </c>
      <c r="FT257" s="186">
        <v>2</v>
      </c>
      <c r="FU257" s="186">
        <v>1</v>
      </c>
      <c r="FV257" s="186">
        <v>1</v>
      </c>
      <c r="FW257" s="186">
        <v>1</v>
      </c>
      <c r="FX257" s="186">
        <v>2</v>
      </c>
      <c r="FY257" s="186">
        <v>2</v>
      </c>
      <c r="FZ257" s="186">
        <v>2</v>
      </c>
      <c r="GA257" s="186" t="s">
        <v>248</v>
      </c>
      <c r="GB257" s="186" t="s">
        <v>248</v>
      </c>
      <c r="GC257" s="186">
        <v>1</v>
      </c>
      <c r="GD257" s="186">
        <v>1</v>
      </c>
      <c r="GE257" s="186" t="s">
        <v>248</v>
      </c>
      <c r="GF257" s="186" t="s">
        <v>248</v>
      </c>
      <c r="GG257" s="186" t="s">
        <v>248</v>
      </c>
      <c r="GH257" s="186" t="s">
        <v>248</v>
      </c>
      <c r="GI257" s="186" t="s">
        <v>248</v>
      </c>
      <c r="GJ257" s="186" t="s">
        <v>248</v>
      </c>
      <c r="GK257" s="186" t="s">
        <v>248</v>
      </c>
      <c r="GL257" s="186" t="s">
        <v>248</v>
      </c>
      <c r="GM257" s="186" t="s">
        <v>248</v>
      </c>
      <c r="GN257" s="186" t="s">
        <v>248</v>
      </c>
      <c r="GO257" s="186" t="s">
        <v>248</v>
      </c>
      <c r="GP257" s="186" t="s">
        <v>248</v>
      </c>
      <c r="GQ257" s="186" t="s">
        <v>248</v>
      </c>
      <c r="GR257" s="186" t="s">
        <v>248</v>
      </c>
      <c r="GS257" s="186" t="s">
        <v>248</v>
      </c>
      <c r="GT257" s="186" t="s">
        <v>248</v>
      </c>
      <c r="GU257" s="186" t="s">
        <v>248</v>
      </c>
      <c r="GV257" s="186" t="s">
        <v>248</v>
      </c>
      <c r="GW257" s="186" t="s">
        <v>248</v>
      </c>
      <c r="GX257" s="186" t="s">
        <v>248</v>
      </c>
      <c r="GY257" s="186" t="s">
        <v>248</v>
      </c>
      <c r="GZ257" s="261" t="s">
        <v>248</v>
      </c>
      <c r="HA257" s="261" t="s">
        <v>248</v>
      </c>
      <c r="HB257" s="188">
        <f t="shared" ref="HB257" si="90">SUM(G257:GE257)</f>
        <v>53</v>
      </c>
    </row>
    <row r="258" spans="1:210" ht="24.9" customHeight="1" thickBot="1" x14ac:dyDescent="0.35">
      <c r="A258" s="108" t="str">
        <f t="shared" ref="A258" si="91">A257</f>
        <v>Prod.-Q-5</v>
      </c>
      <c r="B258" s="108" t="str">
        <f t="shared" ref="B258" si="92">B257</f>
        <v>Pracownik Produkcji</v>
      </c>
      <c r="C258" s="108" t="str">
        <f t="shared" ref="C258" si="93">C257</f>
        <v>MJ</v>
      </c>
      <c r="D258" s="108">
        <f t="shared" ref="D258" si="94">D257</f>
        <v>1269</v>
      </c>
      <c r="E258" s="395"/>
      <c r="F258" s="189" t="s">
        <v>375</v>
      </c>
      <c r="G258" s="192">
        <f>IF(INDEX(tab_MinKomp[Przepisy BHP / BHP Vorschriften],MATCH($B257,tab_MinKomp[[Stanowisko / Position ]:[Stanowisko / Position ]],0))="n/a","n/a",G257-INDEX(tab_MinKomp[Przepisy BHP / BHP Vorschriften],MATCH($B257,tab_MinKomp[[Stanowisko / Position ]:[Stanowisko / Position ]],0)))</f>
        <v>0</v>
      </c>
      <c r="H258" s="193">
        <f>IF(INDEX(tab_MinKomp[Przepisy PPOŻ / Brandschutzbestimmungen],MATCH($B257,tab_MinKomp[[Stanowisko / Position ]:[Stanowisko / Position ]],0))="n/a","n/a",H257-INDEX(tab_MinKomp[Przepisy PPOŻ / Brandschutzbestimmungen],MATCH($B257,tab_MinKomp[[Stanowisko / Position ]:[Stanowisko / Position ]],0)))</f>
        <v>0</v>
      </c>
      <c r="I258" s="193">
        <f>IF(INDEX(tab_MinKomp[Ryzyko zawodowe na stanowiskach pracyv/ Berufliche Risiken an Arbeitsstellen],MATCH($B257,tab_MinKomp[[Stanowisko / Position ]:[Stanowisko / Position ]],0))="n/a","n/a",I257-INDEX(tab_MinKomp[Ryzyko zawodowe na stanowiskach pracyv/ Berufliche Risiken an Arbeitsstellen],MATCH($B257,tab_MinKomp[[Stanowisko / Position ]:[Stanowisko / Position ]],0)))</f>
        <v>0</v>
      </c>
      <c r="J258" s="193">
        <f>IF(INDEX(tab_MinKomp[Gospodarka substancjami niebezpiecznymi / Gefahrstoffmanagement],MATCH($B257,tab_MinKomp[[Stanowisko / Position ]:[Stanowisko / Position ]],0))="n/a","n/a",J257-INDEX(tab_MinKomp[Gospodarka substancjami niebezpiecznymi / Gefahrstoffmanagement],MATCH($B257,tab_MinKomp[[Stanowisko / Position ]:[Stanowisko / Position ]],0)))</f>
        <v>0</v>
      </c>
      <c r="K258" s="193">
        <f>IF(INDEX(tab_MinKomp[Gospodarka odpadami / Abfallwirtschaft],MATCH($B257,tab_MinKomp[[Stanowisko / Position ]:[Stanowisko / Position ]],0))="n/a","n/a",K257-INDEX(tab_MinKomp[Gospodarka odpadami / Abfallwirtschaft],MATCH($B257,tab_MinKomp[[Stanowisko / Position ]:[Stanowisko / Position ]],0)))</f>
        <v>0</v>
      </c>
      <c r="L258" s="194" t="str">
        <f>IF(INDEX(tab_MinKomp[Przepisy kodeksu pracy / Bestimmungen des Arbeitsgesetzes],MATCH($B257,tab_MinKomp[[Stanowisko / Position ]:[Stanowisko / Position ]],0))="n/a","n/a",L257-INDEX(tab_MinKomp[Przepisy kodeksu pracy / Bestimmungen des Arbeitsgesetzes],MATCH($B257,tab_MinKomp[[Stanowisko / Position ]:[Stanowisko / Position ]],0)))</f>
        <v>n/a</v>
      </c>
      <c r="M258" s="195" t="str">
        <f>IF(INDEX(tab_MinKomp[Przepisy o ub.społ. ZUS  / Sozialversicherungsvorschriften],MATCH($B257,tab_MinKomp[[Stanowisko / Position ]:[Stanowisko / Position ]],0))="n/a","n/a",M257-INDEX(tab_MinKomp[Przepisy o ub.społ. ZUS  / Sozialversicherungsvorschriften],MATCH($B257,tab_MinKomp[[Stanowisko / Position ]:[Stanowisko / Position ]],0)))</f>
        <v>n/a</v>
      </c>
      <c r="N258" s="194" t="str">
        <f>IF(INDEX(tab_MinKomp[PRZEPISY O PDOF /persönlich Einkommensteuergesetz ],MATCH($B257,tab_MinKomp[[Stanowisko / Position ]:[Stanowisko / Position ]],0))="n/a","n/a",N257-INDEX(tab_MinKomp[PRZEPISY O PDOF /persönlich Einkommensteuergesetz ],MATCH($B257,tab_MinKomp[[Stanowisko / Position ]:[Stanowisko / Position ]],0)))</f>
        <v>n/a</v>
      </c>
      <c r="O258" s="194">
        <f>IF(INDEX(tab_MinKomp[Regulamin pracy / Arbeitsordnung],MATCH($B257,tab_MinKomp[[Stanowisko / Position ]:[Stanowisko / Position ]],0))="n/a","n/a",O257-INDEX(tab_MinKomp[Regulamin pracy / Arbeitsordnung],MATCH($B257,tab_MinKomp[[Stanowisko / Position ]:[Stanowisko / Position ]],0)))</f>
        <v>0</v>
      </c>
      <c r="P258" s="194">
        <f>IF(INDEX(tab_MinKomp[Regulamin wynagradzania / Vergütungsordnung],MATCH($B257,tab_MinKomp[[Stanowisko / Position ]:[Stanowisko / Position ]],0))="n/a","n/a",P257-INDEX(tab_MinKomp[Regulamin wynagradzania / Vergütungsordnung],MATCH($B257,tab_MinKomp[[Stanowisko / Position ]:[Stanowisko / Position ]],0)))</f>
        <v>0</v>
      </c>
      <c r="Q258" s="194" t="str">
        <f>IF(INDEX(tab_MinKomp[System R2PŁATNIK PRO: Płace / Lohnabrechnung],MATCH($B257,tab_MinKomp[[Stanowisko / Position ]:[Stanowisko / Position ]],0))="n/a","n/a",Q257-INDEX(tab_MinKomp[System R2PŁATNIK PRO: Płace / Lohnabrechnung],MATCH($B257,tab_MinKomp[[Stanowisko / Position ]:[Stanowisko / Position ]],0)))</f>
        <v>n/a</v>
      </c>
      <c r="R258" s="194" t="str">
        <f>IF(INDEX(tab_MinKomp[SystemR2PŁATNIK PRO: KADRY / Personaldaten],MATCH($B257,tab_MinKomp[[Stanowisko / Position ]:[Stanowisko / Position ]],0))="n/a","n/a",R257-INDEX(tab_MinKomp[SystemR2PŁATNIK PRO: KADRY / Personaldaten],MATCH($B257,tab_MinKomp[[Stanowisko / Position ]:[Stanowisko / Position ]],0)))</f>
        <v>n/a</v>
      </c>
      <c r="S258" s="194" t="str">
        <f>IF(INDEX(tab_MinKomp[SYSTEM R2PŁATNIK PRO: zarządzanie pracownikami / Arbeitsverwaltung],MATCH($B257,tab_MinKomp[[Stanowisko / Position ]:[Stanowisko / Position ]],0))="n/a","n/a",S257-INDEX(tab_MinKomp[SYSTEM R2PŁATNIK PRO: zarządzanie pracownikami / Arbeitsverwaltung],MATCH($B257,tab_MinKomp[[Stanowisko / Position ]:[Stanowisko / Position ]],0)))</f>
        <v>n/a</v>
      </c>
      <c r="T258" s="194" t="str">
        <f>IF(INDEX(tab_MinKomp[Doradztwo, wsparcie personalne / Personalberatung und Unterstützung],MATCH($B257,tab_MinKomp[[Stanowisko / Position ]:[Stanowisko / Position ]],0))="n/a","n/a",T257-INDEX(tab_MinKomp[Doradztwo, wsparcie personalne / Personalberatung und Unterstützung],MATCH($B257,tab_MinKomp[[Stanowisko / Position ]:[Stanowisko / Position ]],0)))</f>
        <v>n/a</v>
      </c>
      <c r="U258" s="194" t="str">
        <f>IF(INDEX(tab_MinKomp[Przepisy o podatku VAT / MwSt.- Gesetz],MATCH($B257,tab_MinKomp[[Stanowisko / Position ]:[Stanowisko / Position ]],0))="n/a","n/a",U257-INDEX(tab_MinKomp[Przepisy o podatku VAT / MwSt.- Gesetz],MATCH($B257,tab_MinKomp[[Stanowisko / Position ]:[Stanowisko / Position ]],0)))</f>
        <v>n/a</v>
      </c>
      <c r="V258" s="194" t="str">
        <f>IF(INDEX(tab_MinKomp[PrzepisyPDOP / geschäftlich Einkommensteuergesetz],MATCH($B257,tab_MinKomp[[Stanowisko / Position ]:[Stanowisko / Position ]],0))="n/a","n/a",V257-INDEX(tab_MinKomp[PrzepisyPDOP / geschäftlich Einkommensteuergesetz],MATCH($B257,tab_MinKomp[[Stanowisko / Position ]:[Stanowisko / Position ]],0)))</f>
        <v>n/a</v>
      </c>
      <c r="W258" s="194" t="str">
        <f>IF(INDEX(tab_MinKomp[System BAAN / FINANSE (FIBU)],MATCH($B257,tab_MinKomp[[Stanowisko / Position ]:[Stanowisko / Position ]],0))="n/a","n/a",W257-INDEX(tab_MinKomp[System BAAN / FINANSE (FIBU)],MATCH($B257,tab_MinKomp[[Stanowisko / Position ]:[Stanowisko / Position ]],0)))</f>
        <v>n/a</v>
      </c>
      <c r="X258" s="194" t="str">
        <f>IF(INDEX(tab_MinKomp[Systemy pomocnicze / Hilfssysteme(STOCKPROGRAM, KALK2000 etc.)],MATCH($B257,tab_MinKomp[[Stanowisko / Position ]:[Stanowisko / Position ]],0))="n/a","n/a",X257-INDEX(tab_MinKomp[Systemy pomocnicze / Hilfssysteme(STOCKPROGRAM, KALK2000 etc.)],MATCH($B257,tab_MinKomp[[Stanowisko / Position ]:[Stanowisko / Position ]],0)))</f>
        <v>n/a</v>
      </c>
      <c r="Y258" s="194" t="str">
        <f>IF(INDEX(tab_MinKomp[Polityka rachunkowości / Buchführungspolitik],MATCH($B257,tab_MinKomp[[Stanowisko / Position ]:[Stanowisko / Position ]],0))="n/a","n/a",Y257-INDEX(tab_MinKomp[Polityka rachunkowości / Buchführungspolitik],MATCH($B257,tab_MinKomp[[Stanowisko / Position ]:[Stanowisko / Position ]],0)))</f>
        <v>n/a</v>
      </c>
      <c r="Z258" s="194" t="str">
        <f>IF(INDEX(tab_MinKomp[Ustawa o rachunkowości / Rechnungslegungsgesetz],MATCH($B257,tab_MinKomp[[Stanowisko / Position ]:[Stanowisko / Position ]],0))="n/a","n/a",Z257-INDEX(tab_MinKomp[Ustawa o rachunkowości / Rechnungslegungsgesetz],MATCH($B257,tab_MinKomp[[Stanowisko / Position ]:[Stanowisko / Position ]],0)))</f>
        <v>n/a</v>
      </c>
      <c r="AA258" s="194" t="str">
        <f>IF(INDEX(tab_MinKomp[WORKFLOW - TS-100],MATCH($B257,tab_MinKomp[[Stanowisko / Position ]:[Stanowisko / Position ]],0))="n/a","n/a",AA257-INDEX(tab_MinKomp[WORKFLOW - TS-100],MATCH($B257,tab_MinKomp[[Stanowisko / Position ]:[Stanowisko / Position ]],0)))</f>
        <v>n/a</v>
      </c>
      <c r="AB258" s="194" t="str">
        <f>IF(INDEX(tab_MinKomp[WORKFLOW - SFMS],MATCH($B257,tab_MinKomp[[Stanowisko / Position ]:[Stanowisko / Position ]],0))="n/a","n/a",AB257-INDEX(tab_MinKomp[WORKFLOW - SFMS],MATCH($B257,tab_MinKomp[[Stanowisko / Position ]:[Stanowisko / Position ]],0)))</f>
        <v>n/a</v>
      </c>
      <c r="AC258" s="194" t="str">
        <f>IF(INDEX(tab_MinKomp[System ISO 9001:2015],MATCH($B257,tab_MinKomp[[Stanowisko / Position ]:[Stanowisko / Position ]],0))="n/a","n/a",AC257-INDEX(tab_MinKomp[System ISO 9001:2015],MATCH($B257,tab_MinKomp[[Stanowisko / Position ]:[Stanowisko / Position ]],0)))</f>
        <v>n/a</v>
      </c>
      <c r="AD258" s="194" t="str">
        <f>IF(INDEX(tab_MinKomp[System ISO 9001:2015],MATCH($B257,tab_MinKomp[[Stanowisko / Position ]:[Stanowisko / Position ]],0))="n/a","n/a",AD257-INDEX(tab_MinKomp[System ISO 9001:2015],MATCH($B257,tab_MinKomp[[Stanowisko / Position ]:[Stanowisko / Position ]],0)))</f>
        <v>n/a</v>
      </c>
      <c r="AE258" s="194" t="str">
        <f>IF(INDEX(tab_MinKomp[System ISO 9001:2015],MATCH($B257,tab_MinKomp[[Stanowisko / Position ]:[Stanowisko / Position ]],0))="n/a","n/a",AE257-INDEX(tab_MinKomp[System ISO 9001:2015],MATCH($B257,tab_MinKomp[[Stanowisko / Position ]:[Stanowisko / Position ]],0)))</f>
        <v>n/a</v>
      </c>
      <c r="AF258" s="194" t="str">
        <f>IF(INDEX(tab_MinKomp[System ISO 9001:2015],MATCH($B257,tab_MinKomp[[Stanowisko / Position ]:[Stanowisko / Position ]],0))="n/a","n/a",AF257-INDEX(tab_MinKomp[System ISO 9001:2015],MATCH($B257,tab_MinKomp[[Stanowisko / Position ]:[Stanowisko / Position ]],0)))</f>
        <v>n/a</v>
      </c>
      <c r="AG258" s="194" t="str">
        <f>IF(INDEX(tab_MinKomp[Wymagania VDA 6.3 Process / Forderungen],MATCH($B257,tab_MinKomp[[Stanowisko / Position ]:[Stanowisko / Position ]],0))="n/a","n/a",AG257-INDEX(tab_MinKomp[Wymagania VDA 6.3 Process / Forderungen],MATCH($B257,tab_MinKomp[[Stanowisko / Position ]:[Stanowisko / Position ]],0)))</f>
        <v>n/a</v>
      </c>
      <c r="AH258" s="194" t="str">
        <f>IF(INDEX(tab_MinKomp[Wymagania VDA 6.5 Product / Forderungen],MATCH($B257,tab_MinKomp[[Stanowisko / Position ]:[Stanowisko / Position ]],0))="n/a","n/a",AH257-INDEX(tab_MinKomp[Wymagania VDA 6.5 Product / Forderungen],MATCH($B257,tab_MinKomp[[Stanowisko / Position ]:[Stanowisko / Position ]],0)))</f>
        <v>n/a</v>
      </c>
      <c r="AI258" s="194" t="str">
        <f>IF(INDEX(tab_MinKomp[System ISO 9001:2015],MATCH($B257,tab_MinKomp[[Stanowisko / Position ]:[Stanowisko / Position ]],0))="n/a","n/a",AI257-INDEX(tab_MinKomp[System ISO 9001:2015],MATCH($B257,tab_MinKomp[[Stanowisko / Position ]:[Stanowisko / Position ]],0)))</f>
        <v>n/a</v>
      </c>
      <c r="AJ258" s="194" t="str">
        <f>IF(INDEX(tab_MinKomp[Auditor systemu ISO 17021:2018],MATCH($B257,tab_MinKomp[[Stanowisko / Position ]:[Stanowisko / Position ]],0))="n/a","n/a",AJ257-INDEX(tab_MinKomp[Auditor systemu ISO 17021:2018],MATCH($B257,tab_MinKomp[[Stanowisko / Position ]:[Stanowisko / Position ]],0)))</f>
        <v>n/a</v>
      </c>
      <c r="AK258" s="194" t="str">
        <f>IF(INDEX(tab_MinKomp[Pełnomocnik systemu / Systemvertreter],MATCH($B257,tab_MinKomp[[Stanowisko / Position ]:[Stanowisko / Position ]],0))="n/a","n/a",AK257-INDEX(tab_MinKomp[Pełnomocnik systemu / Systemvertreter],MATCH($B257,tab_MinKomp[[Stanowisko / Position ]:[Stanowisko / Position ]],0)))</f>
        <v>n/a</v>
      </c>
      <c r="AL258" s="194">
        <f>IF(INDEX(tab_MinKomp[Polityka Etyczna - Compliance],MATCH($B257,tab_MinKomp[[Stanowisko / Position ]:[Stanowisko / Position ]],0))="n/a","n/a",AL257-INDEX(tab_MinKomp[Polityka Etyczna - Compliance],MATCH($B257,tab_MinKomp[[Stanowisko / Position ]:[Stanowisko / Position ]],0)))</f>
        <v>0</v>
      </c>
      <c r="AM258" s="194" t="str">
        <f>IF(INDEX(tab_MinKomp[WDRAŻANIE NOWYCH PROJEKTÓW/ PROCEDURA CTM],MATCH($B257,tab_MinKomp[[Stanowisko / Position ]:[Stanowisko / Position ]],0))="n/a","n/a",AM257-INDEX(tab_MinKomp[WDRAŻANIE NOWYCH PROJEKTÓW/ PROCEDURA CTM],MATCH($B257,tab_MinKomp[[Stanowisko / Position ]:[Stanowisko / Position ]],0)))</f>
        <v>n/a</v>
      </c>
      <c r="AN258" s="194" t="str">
        <f>IF(INDEX(tab_MinKomp[KAMIENIE MILOWE MSL/PIFF],MATCH($B257,tab_MinKomp[[Stanowisko / Position ]:[Stanowisko / Position ]],0))="n/a","n/a",AN257-INDEX(tab_MinKomp[KAMIENIE MILOWE MSL/PIFF],MATCH($B257,tab_MinKomp[[Stanowisko / Position ]:[Stanowisko / Position ]],0)))</f>
        <v>n/a</v>
      </c>
      <c r="AO258" s="194">
        <f>IF(INDEX(tab_MinKomp[CP],MATCH($B257,tab_MinKomp[[Stanowisko / Position ]:[Stanowisko / Position ]],0))="n/a","n/a",AO257-INDEX(tab_MinKomp[CP],MATCH($B257,tab_MinKomp[[Stanowisko / Position ]:[Stanowisko / Position ]],0)))</f>
        <v>0</v>
      </c>
      <c r="AP258" s="194" t="str">
        <f>IF(INDEX(tab_MinKomp[FMEA],MATCH($B257,tab_MinKomp[[Stanowisko / Position ]:[Stanowisko / Position ]],0))="n/a","n/a",AP257-INDEX(tab_MinKomp[FMEA],MATCH($B257,tab_MinKomp[[Stanowisko / Position ]:[Stanowisko / Position ]],0)))</f>
        <v>n/a</v>
      </c>
      <c r="AQ258" s="194">
        <f>IF(INDEX(tab_MinKomp[FLOW CHART],MATCH($B257,tab_MinKomp[[Stanowisko / Position ]:[Stanowisko / Position ]],0))="n/a","n/a",AQ257-INDEX(tab_MinKomp[FLOW CHART],MATCH($B257,tab_MinKomp[[Stanowisko / Position ]:[Stanowisko / Position ]],0)))</f>
        <v>0</v>
      </c>
      <c r="AR258" s="194" t="str">
        <f>IF(INDEX(tab_MinKomp[APQP],MATCH($B257,tab_MinKomp[[Stanowisko / Position ]:[Stanowisko / Position ]],0))="n/a","n/a",AR257-INDEX(tab_MinKomp[APQP],MATCH($B257,tab_MinKomp[[Stanowisko / Position ]:[Stanowisko / Position ]],0)))</f>
        <v>n/a</v>
      </c>
      <c r="AS258" s="194" t="str">
        <f>IF(INDEX(tab_MinKomp[MSA],MATCH($B257,tab_MinKomp[[Stanowisko / Position ]:[Stanowisko / Position ]],0))="n/a","n/a",AS257-INDEX(tab_MinKomp[MSA],MATCH($B257,tab_MinKomp[[Stanowisko / Position ]:[Stanowisko / Position ]],0)))</f>
        <v>n/a</v>
      </c>
      <c r="AT258" s="194" t="str">
        <f>IF(INDEX(tab_MinKomp[SPC],MATCH($B257,tab_MinKomp[[Stanowisko / Position ]:[Stanowisko / Position ]],0))="n/a","n/a",AT257-INDEX(tab_MinKomp[SPC],MATCH($B257,tab_MinKomp[[Stanowisko / Position ]:[Stanowisko / Position ]],0)))</f>
        <v>n/a</v>
      </c>
      <c r="AU258" s="194" t="str">
        <f>IF(INDEX(tab_MinKomp[CSR (SPECYFICZNE WYMAGANIA KLIENTA)],MATCH($B257,tab_MinKomp[[Stanowisko / Position ]:[Stanowisko / Position ]],0))="n/a","n/a",AU257-INDEX(tab_MinKomp[CSR (SPECYFICZNE WYMAGANIA KLIENTA)],MATCH($B257,tab_MinKomp[[Stanowisko / Position ]:[Stanowisko / Position ]],0)))</f>
        <v>n/a</v>
      </c>
      <c r="AV258" s="194">
        <f>IF(INDEX(tab_MinKomp[5S],MATCH($B257,tab_MinKomp[[Stanowisko / Position ]:[Stanowisko / Position ]],0))="n/a","n/a",AV257-INDEX(tab_MinKomp[5S],MATCH($B257,tab_MinKomp[[Stanowisko / Position ]:[Stanowisko / Position ]],0)))</f>
        <v>0</v>
      </c>
      <c r="AW258" s="194">
        <f>IF(INDEX(tab_MinKomp[LEAN MANAGEMENT],MATCH($B257,tab_MinKomp[[Stanowisko / Position ]:[Stanowisko / Position ]],0))="n/a","n/a",AW257-INDEX(tab_MinKomp[LEAN MANAGEMENT],MATCH($B257,tab_MinKomp[[Stanowisko / Position ]:[Stanowisko / Position ]],0)))</f>
        <v>0</v>
      </c>
      <c r="AX258" s="194" t="str">
        <f>IF(INDEX(tab_MinKomp[5R],MATCH($B257,tab_MinKomp[[Stanowisko / Position ]:[Stanowisko / Position ]],0))="n/a","n/a",AX257-INDEX(tab_MinKomp[5R],MATCH($B257,tab_MinKomp[[Stanowisko / Position ]:[Stanowisko / Position ]],0)))</f>
        <v>n/a</v>
      </c>
      <c r="AY258" s="194" t="str">
        <f>IF(INDEX(tab_MinKomp[Six Sigma],MATCH($B257,tab_MinKomp[[Stanowisko / Position ]:[Stanowisko / Position ]],0))="n/a","n/a",AY257-INDEX(tab_MinKomp[Six Sigma],MATCH($B257,tab_MinKomp[[Stanowisko / Position ]:[Stanowisko / Position ]],0)))</f>
        <v>n/a</v>
      </c>
      <c r="AZ258" s="194" t="str">
        <f>IF(INDEX(tab_MinKomp[System BAAN / Distribution &amp; Supply Chain],MATCH($B257,tab_MinKomp[[Stanowisko / Position ]:[Stanowisko / Position ]],0))="n/a","n/a",AZ257-INDEX(tab_MinKomp[System BAAN / Distribution &amp; Supply Chain],MATCH($B257,tab_MinKomp[[Stanowisko / Position ]:[Stanowisko / Position ]],0)))</f>
        <v>n/a</v>
      </c>
      <c r="BA258" s="194" t="str">
        <f>IF(INDEX(tab_MinKomp[Gospodarka magazynowa / Lagerverwaltung],MATCH($B257,tab_MinKomp[[Stanowisko / Position ]:[Stanowisko / Position ]],0))="n/a","n/a",BA257-INDEX(tab_MinKomp[Gospodarka magazynowa / Lagerverwaltung],MATCH($B257,tab_MinKomp[[Stanowisko / Position ]:[Stanowisko / Position ]],0)))</f>
        <v>n/a</v>
      </c>
      <c r="BB258" s="194" t="str">
        <f>IF(INDEX(tab_MinKomp[Inwentaryzacja - organizacja i przebieg / Inventurprozess],MATCH($B257,tab_MinKomp[[Stanowisko / Position ]:[Stanowisko / Position ]],0))="n/a","n/a",BB257-INDEX(tab_MinKomp[Inwentaryzacja - organizacja i przebieg / Inventurprozess],MATCH($B257,tab_MinKomp[[Stanowisko / Position ]:[Stanowisko / Position ]],0)))</f>
        <v>n/a</v>
      </c>
      <c r="BC258" s="194" t="str">
        <f>IF(INDEX(tab_MinKomp[Organizacja dostaw / Versorgungsorganisation],MATCH($B257,tab_MinKomp[[Stanowisko / Position ]:[Stanowisko / Position ]],0))="n/a","n/a",BC257-INDEX(tab_MinKomp[Organizacja dostaw / Versorgungsorganisation],MATCH($B257,tab_MinKomp[[Stanowisko / Position ]:[Stanowisko / Position ]],0)))</f>
        <v>n/a</v>
      </c>
      <c r="BD258" s="194" t="str">
        <f>IF(INDEX(tab_MinKomp[Organizacja wysyłek / Organisation von Lieferungen],MATCH($B257,tab_MinKomp[[Stanowisko / Position ]:[Stanowisko / Position ]],0))="n/a","n/a",BD257-INDEX(tab_MinKomp[Organizacja wysyłek / Organisation von Lieferungen],MATCH($B257,tab_MinKomp[[Stanowisko / Position ]:[Stanowisko / Position ]],0)))</f>
        <v>n/a</v>
      </c>
      <c r="BE258" s="194" t="str">
        <f>IF(INDEX(tab_MinKomp[Analiza magazynowa - Program Polen.mdb / Inventuranalyse],MATCH($B257,tab_MinKomp[[Stanowisko / Position ]:[Stanowisko / Position ]],0))="n/a","n/a",BE257-INDEX(tab_MinKomp[Analiza magazynowa - Program Polen.mdb / Inventuranalyse],MATCH($B257,tab_MinKomp[[Stanowisko / Position ]:[Stanowisko / Position ]],0)))</f>
        <v>n/a</v>
      </c>
      <c r="BF258" s="190" t="str">
        <f>IF(INDEX(tab_MinKomp[MMOG (Materials Management Operations Guidelines)],MATCH($B257,tab_MinKomp[[Stanowisko / Position ]:[Stanowisko / Position ]],0))="n/a","n/a",BF257-INDEX(tab_MinKomp[MMOG (Materials Management Operations Guidelines)],MATCH($B257,tab_MinKomp[[Stanowisko / Position ]:[Stanowisko / Position ]],0)))</f>
        <v>n/a</v>
      </c>
      <c r="BG258" s="190" t="str">
        <f>IF(INDEX(tab_MinKomp[GPP],MATCH($B257,tab_MinKomp[[Stanowisko / Position ]:[Stanowisko / Position ]],0))="n/a","n/a",BG257-INDEX(tab_MinKomp[GPP],MATCH($B257,tab_MinKomp[[Stanowisko / Position ]:[Stanowisko / Position ]],0)))</f>
        <v>n/a</v>
      </c>
      <c r="BH258" s="190" t="str">
        <f>IF(INDEX(tab_MinKomp[AIAG (Automotive Industry Action Group)],MATCH($B257,tab_MinKomp[[Stanowisko / Position ]:[Stanowisko / Position ]],0))="n/a","n/a",BH257-INDEX(tab_MinKomp[AIAG (Automotive Industry Action Group)],MATCH($B257,tab_MinKomp[[Stanowisko / Position ]:[Stanowisko / Position ]],0)))</f>
        <v>n/a</v>
      </c>
      <c r="BI258" s="190" t="str">
        <f>IF(INDEX(tab_MinKomp[Super-G disputes],MATCH($B257,tab_MinKomp[[Stanowisko / Position ]:[Stanowisko / Position ]],0))="n/a","n/a",BI257-INDEX(tab_MinKomp[Super-G disputes],MATCH($B257,tab_MinKomp[[Stanowisko / Position ]:[Stanowisko / Position ]],0)))</f>
        <v>n/a</v>
      </c>
      <c r="BJ258" s="190" t="str">
        <f>IF(INDEX(tab_MinKomp[CMMS3/eDDL (Direct Data Link)],MATCH($B257,tab_MinKomp[[Stanowisko / Position ]:[Stanowisko / Position ]],0))="n/a","n/a",BJ257-INDEX(tab_MinKomp[CMMS3/eDDL (Direct Data Link)],MATCH($B257,tab_MinKomp[[Stanowisko / Position ]:[Stanowisko / Position ]],0)))</f>
        <v>n/a</v>
      </c>
      <c r="BK258" s="190" t="str">
        <f>IF(INDEX(tab_MinKomp[MP&amp;L (Material Planning and Logistics)],MATCH($B257,tab_MinKomp[[Stanowisko / Position ]:[Stanowisko / Position ]],0))="n/a","n/a",BK257-INDEX(tab_MinKomp[MP&amp;L (Material Planning and Logistics)],MATCH($B257,tab_MinKomp[[Stanowisko / Position ]:[Stanowisko / Position ]],0)))</f>
        <v>n/a</v>
      </c>
      <c r="BL258" s="190" t="str">
        <f>IF(INDEX(tab_MinKomp[Supplier delivery rating],MATCH($B257,tab_MinKomp[[Stanowisko / Position ]:[Stanowisko / Position ]],0))="n/a","n/a",BL257-INDEX(tab_MinKomp[Supplier delivery rating],MATCH($B257,tab_MinKomp[[Stanowisko / Position ]:[Stanowisko / Position ]],0)))</f>
        <v>n/a</v>
      </c>
      <c r="BM258" s="194" t="str">
        <f>IF(INDEX(tab_MinKomp[Planowanie produkcji / Produktionsplanung],MATCH($B257,tab_MinKomp[[Stanowisko / Position ]:[Stanowisko / Position ]],0))="n/a","n/a",BM257-INDEX(tab_MinKomp[Planowanie produkcji / Produktionsplanung],MATCH($B257,tab_MinKomp[[Stanowisko / Position ]:[Stanowisko / Position ]],0)))</f>
        <v>n/a</v>
      </c>
      <c r="BN258" s="194" t="str">
        <f>IF(INDEX(tab_MinKomp[Planowanie produkcji / Produktionsplanung],MATCH($B257,tab_MinKomp[[Stanowisko / Position ]:[Stanowisko / Position ]],0))="n/a","n/a",BN257-INDEX(tab_MinKomp[Planowanie produkcji / Produktionsplanung],MATCH($B257,tab_MinKomp[[Stanowisko / Position ]:[Stanowisko / Position ]],0)))</f>
        <v>n/a</v>
      </c>
      <c r="BO258" s="194" t="str">
        <f>IF(INDEX(tab_MinKomp[Planowanie produkcji / Produktionsplanung],MATCH($B257,tab_MinKomp[[Stanowisko / Position ]:[Stanowisko / Position ]],0))="n/a","n/a",BO257-INDEX(tab_MinKomp[Planowanie produkcji / Produktionsplanung],MATCH($B257,tab_MinKomp[[Stanowisko / Position ]:[Stanowisko / Position ]],0)))</f>
        <v>n/a</v>
      </c>
      <c r="BP258" s="194" t="str">
        <f>IF(INDEX(tab_MinKomp[Planowanie produkcji / Produktionsplanung],MATCH($B257,tab_MinKomp[[Stanowisko / Position ]:[Stanowisko / Position ]],0))="n/a","n/a",BP257-INDEX(tab_MinKomp[Planowanie produkcji / Produktionsplanung],MATCH($B257,tab_MinKomp[[Stanowisko / Position ]:[Stanowisko / Position ]],0)))</f>
        <v>n/a</v>
      </c>
      <c r="BQ258" s="194">
        <f>IF(INDEX(tab_MinKomp[Obsługa maszyn Novapax / Novapax Maschinenbedienung],MATCH($B257,tab_MinKomp[[Stanowisko / Position ]:[Stanowisko / Position ]],0))="n/a","n/a",BQ257-INDEX(tab_MinKomp[Obsługa maszyn Novapax / Novapax Maschinenbedienung],MATCH($B257,tab_MinKomp[[Stanowisko / Position ]:[Stanowisko / Position ]],0)))</f>
        <v>0</v>
      </c>
      <c r="BR258" s="194" t="str">
        <f>IF(INDEX(tab_MinKomp[Planowanie produkcji / Produktionsplanung],MATCH($B257,tab_MinKomp[[Stanowisko / Position ]:[Stanowisko / Position ]],0))="n/a","n/a",BR257-INDEX(tab_MinKomp[Planowanie produkcji / Produktionsplanung],MATCH($B257,tab_MinKomp[[Stanowisko / Position ]:[Stanowisko / Position ]],0)))</f>
        <v>n/a</v>
      </c>
      <c r="BS258" s="194">
        <f>IF(INDEX(tab_MinKomp[Obsługa maszyn Novapax / Novapax Maschinenbedienung],MATCH($B257,tab_MinKomp[[Stanowisko / Position ]:[Stanowisko / Position ]],0))="n/a","n/a",BS257-INDEX(tab_MinKomp[Obsługa maszyn Novapax / Novapax Maschinenbedienung],MATCH($B257,tab_MinKomp[[Stanowisko / Position ]:[Stanowisko / Position ]],0)))</f>
        <v>0</v>
      </c>
      <c r="BT258" s="194" t="str">
        <f>IF(INDEX(tab_MinKomp[Planowanie produkcji / Produktionsplanung],MATCH($B257,tab_MinKomp[[Stanowisko / Position ]:[Stanowisko / Position ]],0))="n/a","n/a",BT257-INDEX(tab_MinKomp[Planowanie produkcji / Produktionsplanung],MATCH($B257,tab_MinKomp[[Stanowisko / Position ]:[Stanowisko / Position ]],0)))</f>
        <v>n/a</v>
      </c>
      <c r="BU258" s="194">
        <f>IF(INDEX(tab_MinKomp[Obsługa maszyn Novapax / Novapax Maschinenbedienung],MATCH($B257,tab_MinKomp[[Stanowisko / Position ]:[Stanowisko / Position ]],0))="n/a","n/a",BU257-INDEX(tab_MinKomp[Obsługa maszyn Novapax / Novapax Maschinenbedienung],MATCH($B257,tab_MinKomp[[Stanowisko / Position ]:[Stanowisko / Position ]],0)))</f>
        <v>0</v>
      </c>
      <c r="BV258" s="194" t="str">
        <f>IF(INDEX(tab_MinKomp[Planowanie produkcji / Produktionsplanung],MATCH($B257,tab_MinKomp[[Stanowisko / Position ]:[Stanowisko / Position ]],0))="n/a","n/a",BV257-INDEX(tab_MinKomp[Planowanie produkcji / Produktionsplanung],MATCH($B257,tab_MinKomp[[Stanowisko / Position ]:[Stanowisko / Position ]],0)))</f>
        <v>n/a</v>
      </c>
      <c r="BW258" s="194">
        <f>IF(INDEX(tab_MinKomp[Obsługa maszyn Novapax / Novapax Maschinenbedienung],MATCH($B257,tab_MinKomp[[Stanowisko / Position ]:[Stanowisko / Position ]],0))="n/a","n/a",BW257-INDEX(tab_MinKomp[Obsługa maszyn Novapax / Novapax Maschinenbedienung],MATCH($B257,tab_MinKomp[[Stanowisko / Position ]:[Stanowisko / Position ]],0)))</f>
        <v>0</v>
      </c>
      <c r="BX258" s="194">
        <f>IF(INDEX(tab_MinKomp[Obsługa maszyn Novapax / Novapax Maschinenbedienung],MATCH($B257,tab_MinKomp[[Stanowisko / Position ]:[Stanowisko / Position ]],0))="n/a","n/a",BX257-INDEX(tab_MinKomp[Obsługa maszyn Novapax / Novapax Maschinenbedienung],MATCH($B257,tab_MinKomp[[Stanowisko / Position ]:[Stanowisko / Position ]],0)))</f>
        <v>0</v>
      </c>
      <c r="BY258" s="194" t="str">
        <f>IF(INDEX(tab_MinKomp[Obsługa maszyn Engel / Engel Maschinenbedienung],MATCH($B257,tab_MinKomp[[Stanowisko / Position ]:[Stanowisko / Position ]],0))="n/a","n/a",BY257-INDEX(tab_MinKomp[Obsługa maszyn Engel / Engel Maschinenbedienung],MATCH($B257,tab_MinKomp[[Stanowisko / Position ]:[Stanowisko / Position ]],0)))</f>
        <v>n/a</v>
      </c>
      <c r="BZ258" s="194">
        <f>IF(INDEX(tab_MinKomp[Obsługa maszyn Novapax / Novapax Maschinenbedienung],MATCH($B257,tab_MinKomp[[Stanowisko / Position ]:[Stanowisko / Position ]],0))="n/a","n/a",BZ257-INDEX(tab_MinKomp[Obsługa maszyn Novapax / Novapax Maschinenbedienung],MATCH($B257,tab_MinKomp[[Stanowisko / Position ]:[Stanowisko / Position ]],0)))</f>
        <v>0</v>
      </c>
      <c r="CA258" s="194" t="str">
        <f>IF(INDEX(tab_MinKomp[Obsługa maszyn KVT / KVT Maschinenbedienung],MATCH($B257,tab_MinKomp[[Stanowisko / Position ]:[Stanowisko / Position ]],0))="n/a","n/a",CA257-INDEX(tab_MinKomp[Obsługa maszyn KVT / KVT Maschinenbedienung],MATCH($B257,tab_MinKomp[[Stanowisko / Position ]:[Stanowisko / Position ]],0)))</f>
        <v>n/a</v>
      </c>
      <c r="CB258" s="194">
        <f>IF(INDEX(tab_MinKomp[Obsługa maszyn Novapax / Novapax Maschinenbedienung],MATCH($B257,tab_MinKomp[[Stanowisko / Position ]:[Stanowisko / Position ]],0))="n/a","n/a",CB257-INDEX(tab_MinKomp[Obsługa maszyn Novapax / Novapax Maschinenbedienung],MATCH($B257,tab_MinKomp[[Stanowisko / Position ]:[Stanowisko / Position ]],0)))</f>
        <v>-1</v>
      </c>
      <c r="CC258" s="194" t="str">
        <f>IF(INDEX(tab_MinKomp[Obsługa maszyn Branson / Branson Maschinenbedienung],MATCH($B257,tab_MinKomp[[Stanowisko / Position ]:[Stanowisko / Position ]],0))="n/a","n/a",CC257-INDEX(tab_MinKomp[Obsługa maszyn Branson / Branson Maschinenbedienung],MATCH($B257,tab_MinKomp[[Stanowisko / Position ]:[Stanowisko / Position ]],0)))</f>
        <v>n/a</v>
      </c>
      <c r="CD258" s="194">
        <f>IF(INDEX(tab_MinKomp[Obsługa maszyn Novapax / Novapax Maschinenbedienung],MATCH($B257,tab_MinKomp[[Stanowisko / Position ]:[Stanowisko / Position ]],0))="n/a","n/a",CD257-INDEX(tab_MinKomp[Obsługa maszyn Novapax / Novapax Maschinenbedienung],MATCH($B257,tab_MinKomp[[Stanowisko / Position ]:[Stanowisko / Position ]],0)))</f>
        <v>0</v>
      </c>
      <c r="CE258" s="194">
        <f>IF(INDEX(tab_MinKomp[Obsługa maszyn Novapax / Novapax Maschinenbedienung],MATCH($B257,tab_MinKomp[[Stanowisko / Position ]:[Stanowisko / Position ]],0))="n/a","n/a",CE257-INDEX(tab_MinKomp[Obsługa maszyn Novapax / Novapax Maschinenbedienung],MATCH($B257,tab_MinKomp[[Stanowisko / Position ]:[Stanowisko / Position ]],0)))</f>
        <v>-1</v>
      </c>
      <c r="CF258" s="194">
        <f>IF(INDEX(tab_MinKomp[Obsługa maszyn Novapax / Novapax Maschinenbedienung],MATCH($B257,tab_MinKomp[[Stanowisko / Position ]:[Stanowisko / Position ]],0))="n/a","n/a",CF257-INDEX(tab_MinKomp[Obsługa maszyn Novapax / Novapax Maschinenbedienung],MATCH($B257,tab_MinKomp[[Stanowisko / Position ]:[Stanowisko / Position ]],0)))</f>
        <v>-1</v>
      </c>
      <c r="CG258" s="194">
        <f>IF(INDEX(tab_MinKomp[Eliminacja awarii / Beseitigung von Ausfällen],MATCH($B257,tab_MinKomp[[Stanowisko / Position ]:[Stanowisko / Position ]],0))="n/a","n/a",CG257-INDEX(tab_MinKomp[Eliminacja awarii / Beseitigung von Ausfällen],MATCH($B257,tab_MinKomp[[Stanowisko / Position ]:[Stanowisko / Position ]],0)))</f>
        <v>0</v>
      </c>
      <c r="CH258" s="194" t="str">
        <f>IF(INDEX(tab_MinKomp[Wymagania VDA 6.5 Product / Forderungen],MATCH($B257,tab_MinKomp[[Stanowisko / Position ]:[Stanowisko / Position ]],0))="n/a","n/a",CH257-INDEX(tab_MinKomp[Wymagania VDA 6.5 Product / Forderungen],MATCH($B257,tab_MinKomp[[Stanowisko / Position ]:[Stanowisko / Position ]],0)))</f>
        <v>n/a</v>
      </c>
      <c r="CI258" s="194" t="str">
        <f>IF(INDEX(tab_MinKomp[Wymagania VDA 6.5 Product / Forderungen],MATCH($B257,tab_MinKomp[[Stanowisko / Position ]:[Stanowisko / Position ]],0))="n/a","n/a",CI257-INDEX(tab_MinKomp[Wymagania VDA 6.5 Product / Forderungen],MATCH($B257,tab_MinKomp[[Stanowisko / Position ]:[Stanowisko / Position ]],0)))</f>
        <v>n/a</v>
      </c>
      <c r="CJ258" s="194" t="str">
        <f>IF(INDEX(tab_MinKomp[Wymagania VDA 6.5 Product / Forderungen],MATCH($B257,tab_MinKomp[[Stanowisko / Position ]:[Stanowisko / Position ]],0))="n/a","n/a",CJ257-INDEX(tab_MinKomp[Wymagania VDA 6.5 Product / Forderungen],MATCH($B257,tab_MinKomp[[Stanowisko / Position ]:[Stanowisko / Position ]],0)))</f>
        <v>n/a</v>
      </c>
      <c r="CK258" s="194" t="str">
        <f>IF(INDEX(tab_MinKomp[Wymagania VDA 6.5 Product / Forderungen],MATCH($B257,tab_MinKomp[[Stanowisko / Position ]:[Stanowisko / Position ]],0))="n/a","n/a",CK257-INDEX(tab_MinKomp[Wymagania VDA 6.5 Product / Forderungen],MATCH($B257,tab_MinKomp[[Stanowisko / Position ]:[Stanowisko / Position ]],0)))</f>
        <v>n/a</v>
      </c>
      <c r="CL258" s="194" t="str">
        <f>IF(INDEX(tab_MinKomp[Wymagania VDA 6.5 Product / Forderungen],MATCH($B257,tab_MinKomp[[Stanowisko / Position ]:[Stanowisko / Position ]],0))="n/a","n/a",CL257-INDEX(tab_MinKomp[Wymagania VDA 6.5 Product / Forderungen],MATCH($B257,tab_MinKomp[[Stanowisko / Position ]:[Stanowisko / Position ]],0)))</f>
        <v>n/a</v>
      </c>
      <c r="CM258" s="194" t="str">
        <f>IF(INDEX(tab_MinKomp[Informatyka ogólna (techniczne i systemowe) / Allgemeine IT (Technik und System)],MATCH($B257,tab_MinKomp[[Stanowisko / Position ]:[Stanowisko / Position ]],0))="n/a","n/a",CM257-INDEX(tab_MinKomp[Informatyka ogólna (techniczne i systemowe) / Allgemeine IT (Technik und System)],MATCH($B257,tab_MinKomp[[Stanowisko / Position ]:[Stanowisko / Position ]],0)))</f>
        <v>n/a</v>
      </c>
      <c r="CN258" s="194" t="str">
        <f>IF(INDEX(tab_MinKomp[Sieci komputerowe / Computernetzwerke],MATCH($B257,tab_MinKomp[[Stanowisko / Position ]:[Stanowisko / Position ]],0))="n/a","n/a",CN257-INDEX(tab_MinKomp[Sieci komputerowe / Computernetzwerke],MATCH($B257,tab_MinKomp[[Stanowisko / Position ]:[Stanowisko / Position ]],0)))</f>
        <v>n/a</v>
      </c>
      <c r="CO258" s="194" t="str">
        <f>IF(INDEX(tab_MinKomp[Hardware (komputery PC, drukarki biurowe i etykietowe, telefonia stacjonarna i mobilna) (PC, Drucker, Telefpne, Handys)],MATCH($B257,tab_MinKomp[[Stanowisko / Position ]:[Stanowisko / Position ]],0))="n/a","n/a",CO257-INDEX(tab_MinKomp[Hardware (komputery PC, drukarki biurowe i etykietowe, telefonia stacjonarna i mobilna) (PC, Drucker, Telefpne, Handys)],MATCH($B257,tab_MinKomp[[Stanowisko / Position ]:[Stanowisko / Position ]],0)))</f>
        <v>n/a</v>
      </c>
      <c r="CP258" s="194" t="str">
        <f>IF(INDEX(tab_MinKomp[Software &amp; Systems (MS Office, MS Remote Desktop)],MATCH($B257,tab_MinKomp[[Stanowisko / Position ]:[Stanowisko / Position ]],0))="n/a","n/a",CP257-INDEX(tab_MinKomp[Software &amp; Systems (MS Office, MS Remote Desktop)],MATCH($B257,tab_MinKomp[[Stanowisko / Position ]:[Stanowisko / Position ]],0)))</f>
        <v>n/a</v>
      </c>
      <c r="CQ258" s="194" t="str">
        <f>IF(INDEX(tab_MinKomp[Programowanie obiektowe (PHP) / Objektprogrammierung],MATCH($B257,tab_MinKomp[[Stanowisko / Position ]:[Stanowisko / Position ]],0))="n/a","n/a",CQ257-INDEX(tab_MinKomp[Programowanie obiektowe (PHP) / Objektprogrammierung],MATCH($B257,tab_MinKomp[[Stanowisko / Position ]:[Stanowisko / Position ]],0)))</f>
        <v>n/a</v>
      </c>
      <c r="CR258" s="194" t="str">
        <f>IF(INDEX(tab_MinKomp[Scrum],MATCH($B257,tab_MinKomp[[Stanowisko / Position ]:[Stanowisko / Position ]],0))="n/a","n/a",CR257-INDEX(tab_MinKomp[Scrum],MATCH($B257,tab_MinKomp[[Stanowisko / Position ]:[Stanowisko / Position ]],0)))</f>
        <v>n/a</v>
      </c>
      <c r="CS258" s="194" t="str">
        <f>IF(INDEX(tab_MinKomp[SQL (MySQL)],MATCH($B257,tab_MinKomp[[Stanowisko / Position ]:[Stanowisko / Position ]],0))="n/a","n/a",CS257-INDEX(tab_MinKomp[SQL (MySQL)],MATCH($B257,tab_MinKomp[[Stanowisko / Position ]:[Stanowisko / Position ]],0)))</f>
        <v>n/a</v>
      </c>
      <c r="CT258" s="194" t="str">
        <f>IF(INDEX(tab_MinKomp[Javascript],MATCH($B257,tab_MinKomp[[Stanowisko / Position ]:[Stanowisko / Position ]],0))="n/a","n/a",CT257-INDEX(tab_MinKomp[Javascript],MATCH($B257,tab_MinKomp[[Stanowisko / Position ]:[Stanowisko / Position ]],0)))</f>
        <v>n/a</v>
      </c>
      <c r="CU258" s="194" t="str">
        <f>IF(INDEX(tab_MinKomp[Joomla],MATCH($B257,tab_MinKomp[[Stanowisko / Position ]:[Stanowisko / Position ]],0))="n/a","n/a",CU257-INDEX(tab_MinKomp[Joomla],MATCH($B257,tab_MinKomp[[Stanowisko / Position ]:[Stanowisko / Position ]],0)))</f>
        <v>n/a</v>
      </c>
      <c r="CV258" s="194" t="str">
        <f>IF(INDEX(tab_MinKomp[Bash],MATCH($B257,tab_MinKomp[[Stanowisko / Position ]:[Stanowisko / Position ]],0))="n/a","n/a",CV257-INDEX(tab_MinKomp[Bash],MATCH($B257,tab_MinKomp[[Stanowisko / Position ]:[Stanowisko / Position ]],0)))</f>
        <v>n/a</v>
      </c>
      <c r="CW258" s="194">
        <f>IF(INDEX(tab_MinKomp[Systemy MES (HYDRA / SFMS)],MATCH($B257,tab_MinKomp[[Stanowisko / Position ]:[Stanowisko / Position ]],0))="n/a","n/a",CW257-INDEX(tab_MinKomp[Systemy MES (HYDRA / SFMS)],MATCH($B257,tab_MinKomp[[Stanowisko / Position ]:[Stanowisko / Position ]],0)))</f>
        <v>0</v>
      </c>
      <c r="CX258" s="194" t="str">
        <f>IF(INDEX(tab_MinKomp[HTML / CSS],MATCH($B257,tab_MinKomp[[Stanowisko / Position ]:[Stanowisko / Position ]],0))="n/a","n/a",CX257-INDEX(tab_MinKomp[HTML / CSS],MATCH($B257,tab_MinKomp[[Stanowisko / Position ]:[Stanowisko / Position ]],0)))</f>
        <v>n/a</v>
      </c>
      <c r="CY258" s="194" t="str">
        <f>IF(INDEX(tab_MinKomp[SYSTEM PR],MATCH($B257,tab_MinKomp[[Stanowisko / Position ]:[Stanowisko / Position ]],0))="n/a","n/a",CY257-INDEX(tab_MinKomp[SYSTEM PR],MATCH($B257,tab_MinKomp[[Stanowisko / Position ]:[Stanowisko / Position ]],0)))</f>
        <v>n/a</v>
      </c>
      <c r="CZ258" s="194" t="str">
        <f>IF(INDEX(tab_MinKomp[System Einkauf XP / EBA],MATCH($B257,tab_MinKomp[[Stanowisko / Position ]:[Stanowisko / Position ]],0))="n/a","n/a",CZ257-INDEX(tab_MinKomp[System Einkauf XP / EBA],MATCH($B257,tab_MinKomp[[Stanowisko / Position ]:[Stanowisko / Position ]],0)))</f>
        <v>n/a</v>
      </c>
      <c r="DA258" s="194" t="str">
        <f>IF(INDEX(tab_MinKomp[Techniki negocjacyjne / Verhandlungstechniken],MATCH($B257,tab_MinKomp[[Stanowisko / Position ]:[Stanowisko / Position ]],0))="n/a","n/a",DA257-INDEX(tab_MinKomp[Techniki negocjacyjne / Verhandlungstechniken],MATCH($B257,tab_MinKomp[[Stanowisko / Position ]:[Stanowisko / Position ]],0)))</f>
        <v>n/a</v>
      </c>
      <c r="DB258" s="194" t="str">
        <f>IF(INDEX(tab_MinKomp[Znajomość rynku branżowego / Kenntnis des Industrie Marktes],MATCH($B257,tab_MinKomp[[Stanowisko / Position ]:[Stanowisko / Position ]],0))="n/a","n/a",DB257-INDEX(tab_MinKomp[Znajomość rynku branżowego / Kenntnis des Industrie Marktes],MATCH($B257,tab_MinKomp[[Stanowisko / Position ]:[Stanowisko / Position ]],0)))</f>
        <v>n/a</v>
      </c>
      <c r="DC258" s="194" t="str">
        <f>IF(INDEX(tab_MinKomp[SUPPLIER MANAGEMENT],MATCH($B257,tab_MinKomp[[Stanowisko / Position ]:[Stanowisko / Position ]],0))="n/a","n/a",DC257-INDEX(tab_MinKomp[SUPPLIER MANAGEMENT],MATCH($B257,tab_MinKomp[[Stanowisko / Position ]:[Stanowisko / Position ]],0)))</f>
        <v>n/a</v>
      </c>
      <c r="DD258" s="194" t="str">
        <f>IF(INDEX(tab_MinKomp[SUPPLIER MANAGEMENT],MATCH($B257,tab_MinKomp[[Stanowisko / Position ]:[Stanowisko / Position ]],0))="n/a","n/a",DD257-INDEX(tab_MinKomp[SUPPLIER MANAGEMENT],MATCH($B257,tab_MinKomp[[Stanowisko / Position ]:[Stanowisko / Position ]],0)))</f>
        <v>n/a</v>
      </c>
      <c r="DE258" s="194" t="str">
        <f>IF(INDEX(tab_MinKomp[SUPPLIER MANAGEMENT],MATCH($B257,tab_MinKomp[[Stanowisko / Position ]:[Stanowisko / Position ]],0))="n/a","n/a",DE257-INDEX(tab_MinKomp[SUPPLIER MANAGEMENT],MATCH($B257,tab_MinKomp[[Stanowisko / Position ]:[Stanowisko / Position ]],0)))</f>
        <v>n/a</v>
      </c>
      <c r="DF258" s="194">
        <f>IF(INDEX(tab_MinKomp[LEAN MANAGEMENT],MATCH($B257,tab_MinKomp[[Stanowisko / Position ]:[Stanowisko / Position ]],0))="n/a","n/a",DF257-INDEX(tab_MinKomp[LEAN MANAGEMENT],MATCH($B257,tab_MinKomp[[Stanowisko / Position ]:[Stanowisko / Position ]],0)))</f>
        <v>0</v>
      </c>
      <c r="DG258" s="194" t="str">
        <f>IF(INDEX(tab_MinKomp[PPAP/PSW],MATCH($B257,tab_MinKomp[[Stanowisko / Position ]:[Stanowisko / Position ]],0))="n/a","n/a",DG257-INDEX(tab_MinKomp[PPAP/PSW],MATCH($B257,tab_MinKomp[[Stanowisko / Position ]:[Stanowisko / Position ]],0)))</f>
        <v>n/a</v>
      </c>
      <c r="DH258" s="194" t="str">
        <f>IF(INDEX(tab_MinKomp[SUPPLIER MANAGEMENT],MATCH($B257,tab_MinKomp[[Stanowisko / Position ]:[Stanowisko / Position ]],0))="n/a","n/a",DH257-INDEX(tab_MinKomp[SUPPLIER MANAGEMENT],MATCH($B257,tab_MinKomp[[Stanowisko / Position ]:[Stanowisko / Position ]],0)))</f>
        <v>n/a</v>
      </c>
      <c r="DI258" s="194" t="str">
        <f>IF(INDEX(tab_MinKomp[OBSŁUGA PORTALI KLIENTA / Kundenportale],MATCH($B257,tab_MinKomp[[Stanowisko / Position ]:[Stanowisko / Position ]],0))="n/a","n/a",DI257-INDEX(tab_MinKomp[OBSŁUGA PORTALI KLIENTA / Kundenportale],MATCH($B257,tab_MinKomp[[Stanowisko / Position ]:[Stanowisko / Position ]],0)))</f>
        <v>n/a</v>
      </c>
      <c r="DJ258" s="194" t="str">
        <f>IF(INDEX(tab_MinKomp[Obsługa systemu BABTECQ / BABTECQ System],MATCH($B257,tab_MinKomp[[Stanowisko / Position ]:[Stanowisko / Position ]],0))="n/a","n/a",DJ257-INDEX(tab_MinKomp[Obsługa systemu BABTECQ / BABTECQ System],MATCH($B257,tab_MinKomp[[Stanowisko / Position ]:[Stanowisko / Position ]],0)))</f>
        <v>n/a</v>
      </c>
      <c r="DK258" s="194" t="str">
        <f>IF(INDEX(tab_MinKomp[Rysunek techniczny / technische Zeichnung],MATCH($B257,tab_MinKomp[[Stanowisko / Position ]:[Stanowisko / Position ]],0))="n/a","n/a",DK257-INDEX(tab_MinKomp[Rysunek techniczny / technische Zeichnung],MATCH($B257,tab_MinKomp[[Stanowisko / Position ]:[Stanowisko / Position ]],0)))</f>
        <v>n/a</v>
      </c>
      <c r="DL258" s="194" t="str">
        <f>IF(INDEX(tab_MinKomp[Kalibracja / Kalibrierung],MATCH($B257,tab_MinKomp[[Stanowisko / Position ]:[Stanowisko / Position ]],0))="n/a","n/a",DL257-INDEX(tab_MinKomp[Kalibracja / Kalibrierung],MATCH($B257,tab_MinKomp[[Stanowisko / Position ]:[Stanowisko / Position ]],0)))</f>
        <v>n/a</v>
      </c>
      <c r="DM258" s="194" t="str">
        <f>IF(INDEX(tab_MinKomp[Rekwalifikacja / Requalifizierung],MATCH($B257,tab_MinKomp[[Stanowisko / Position ]:[Stanowisko / Position ]],0))="n/a","n/a",DM257-INDEX(tab_MinKomp[Rekwalifikacja / Requalifizierung],MATCH($B257,tab_MinKomp[[Stanowisko / Position ]:[Stanowisko / Position ]],0)))</f>
        <v>n/a</v>
      </c>
      <c r="DN258" s="190" t="str">
        <f>IF(INDEX(tab_MinKomp[Testy czystości / Reinheitstests],MATCH($B257,tab_MinKomp[[Stanowisko / Position ]:[Stanowisko / Position ]],0))="n/a","n/a",DN257-INDEX(tab_MinKomp[Testy czystości / Reinheitstests],MATCH($B257,tab_MinKomp[[Stanowisko / Position ]:[Stanowisko / Position ]],0)))</f>
        <v>n/a</v>
      </c>
      <c r="DO258" s="190" t="str">
        <f>IF(INDEX(tab_MinKomp[Testy czystości / Reinheitstests],MATCH($B257,tab_MinKomp[[Stanowisko / Position ]:[Stanowisko / Position ]],0))="n/a","n/a",DO257-INDEX(tab_MinKomp[Testy czystości / Reinheitstests],MATCH($B257,tab_MinKomp[[Stanowisko / Position ]:[Stanowisko / Position ]],0)))</f>
        <v>n/a</v>
      </c>
      <c r="DP258" s="190" t="str">
        <f>IF(INDEX(tab_MinKomp[Testy czystości / Reinheitstests],MATCH($B257,tab_MinKomp[[Stanowisko / Position ]:[Stanowisko / Position ]],0))="n/a","n/a",DP257-INDEX(tab_MinKomp[Testy czystości / Reinheitstests],MATCH($B257,tab_MinKomp[[Stanowisko / Position ]:[Stanowisko / Position ]],0)))</f>
        <v>n/a</v>
      </c>
      <c r="DQ258" s="190" t="str">
        <f>IF(INDEX(tab_MinKomp[Testy czystości / Reinheitstests],MATCH($B257,tab_MinKomp[[Stanowisko / Position ]:[Stanowisko / Position ]],0))="n/a","n/a",DQ257-INDEX(tab_MinKomp[Testy czystości / Reinheitstests],MATCH($B257,tab_MinKomp[[Stanowisko / Position ]:[Stanowisko / Position ]],0)))</f>
        <v>n/a</v>
      </c>
      <c r="DR258" s="190" t="str">
        <f>IF(INDEX(tab_MinKomp[Testy czystości / Reinheitstests],MATCH($B257,tab_MinKomp[[Stanowisko / Position ]:[Stanowisko / Position ]],0))="n/a","n/a",DR257-INDEX(tab_MinKomp[Testy czystości / Reinheitstests],MATCH($B257,tab_MinKomp[[Stanowisko / Position ]:[Stanowisko / Position ]],0)))</f>
        <v>n/a</v>
      </c>
      <c r="DS258" s="190" t="str">
        <f>IF(INDEX(tab_MinKomp[Testy czystości / Reinheitstests],MATCH($B257,tab_MinKomp[[Stanowisko / Position ]:[Stanowisko / Position ]],0))="n/a","n/a",DS257-INDEX(tab_MinKomp[Testy czystości / Reinheitstests],MATCH($B257,tab_MinKomp[[Stanowisko / Position ]:[Stanowisko / Position ]],0)))</f>
        <v>n/a</v>
      </c>
      <c r="DT258" s="194" t="str">
        <f>IF(INDEX(tab_MinKomp[SUPPLIER MANAGEMENT],MATCH($B257,tab_MinKomp[[Stanowisko / Position ]:[Stanowisko / Position ]],0))="n/a","n/a",DT257-INDEX(tab_MinKomp[SUPPLIER MANAGEMENT],MATCH($B257,tab_MinKomp[[Stanowisko / Position ]:[Stanowisko / Position ]],0)))</f>
        <v>n/a</v>
      </c>
      <c r="DU258" s="190" t="str">
        <f>IF(INDEX(tab_MinKomp[Testy czystości / Reinheitstests],MATCH($B257,tab_MinKomp[[Stanowisko / Position ]:[Stanowisko / Position ]],0))="n/a","n/a",DU257-INDEX(tab_MinKomp[Testy czystości / Reinheitstests],MATCH($B257,tab_MinKomp[[Stanowisko / Position ]:[Stanowisko / Position ]],0)))</f>
        <v>n/a</v>
      </c>
      <c r="DV258" s="190" t="str">
        <f>IF(INDEX(tab_MinKomp[Testy czystości / Reinheitstests],MATCH($B257,tab_MinKomp[[Stanowisko / Position ]:[Stanowisko / Position ]],0))="n/a","n/a",DV257-INDEX(tab_MinKomp[Testy czystości / Reinheitstests],MATCH($B257,tab_MinKomp[[Stanowisko / Position ]:[Stanowisko / Position ]],0)))</f>
        <v>n/a</v>
      </c>
      <c r="DW258" s="190" t="str">
        <f>IF(INDEX(tab_MinKomp[Testy czystości / Reinheitstests],MATCH($B257,tab_MinKomp[[Stanowisko / Position ]:[Stanowisko / Position ]],0))="n/a","n/a",DW257-INDEX(tab_MinKomp[Testy czystości / Reinheitstests],MATCH($B257,tab_MinKomp[[Stanowisko / Position ]:[Stanowisko / Position ]],0)))</f>
        <v>n/a</v>
      </c>
      <c r="DX258" s="190" t="str">
        <f>IF(INDEX(tab_MinKomp[Testy czystości / Reinheitstests],MATCH($B257,tab_MinKomp[[Stanowisko / Position ]:[Stanowisko / Position ]],0))="n/a","n/a",DX257-INDEX(tab_MinKomp[Testy czystości / Reinheitstests],MATCH($B257,tab_MinKomp[[Stanowisko / Position ]:[Stanowisko / Position ]],0)))</f>
        <v>n/a</v>
      </c>
      <c r="DY258" s="190" t="str">
        <f>IF(INDEX(tab_MinKomp[Testy czystości / Reinheitstests],MATCH($B257,tab_MinKomp[[Stanowisko / Position ]:[Stanowisko / Position ]],0))="n/a","n/a",DY257-INDEX(tab_MinKomp[Testy czystości / Reinheitstests],MATCH($B257,tab_MinKomp[[Stanowisko / Position ]:[Stanowisko / Position ]],0)))</f>
        <v>n/a</v>
      </c>
      <c r="DZ258" s="190" t="str">
        <f>IF(INDEX(tab_MinKomp[Testy czystości / Reinheitstests],MATCH($B257,tab_MinKomp[[Stanowisko / Position ]:[Stanowisko / Position ]],0))="n/a","n/a",DZ257-INDEX(tab_MinKomp[Testy czystości / Reinheitstests],MATCH($B257,tab_MinKomp[[Stanowisko / Position ]:[Stanowisko / Position ]],0)))</f>
        <v>n/a</v>
      </c>
      <c r="EA258" s="194" t="str">
        <f>IF(INDEX(tab_MinKomp[SUPPLIER MANAGEMENT],MATCH($B257,tab_MinKomp[[Stanowisko / Position ]:[Stanowisko / Position ]],0))="n/a","n/a",EA257-INDEX(tab_MinKomp[SUPPLIER MANAGEMENT],MATCH($B257,tab_MinKomp[[Stanowisko / Position ]:[Stanowisko / Position ]],0)))</f>
        <v>n/a</v>
      </c>
      <c r="EB258" s="190" t="str">
        <f>IF(INDEX(tab_MinKomp[Testy czystości / Reinheitstests],MATCH($B257,tab_MinKomp[[Stanowisko / Position ]:[Stanowisko / Position ]],0))="n/a","n/a",EB257-INDEX(tab_MinKomp[Testy czystości / Reinheitstests],MATCH($B257,tab_MinKomp[[Stanowisko / Position ]:[Stanowisko / Position ]],0)))</f>
        <v>n/a</v>
      </c>
      <c r="EC258" s="190" t="str">
        <f>IF(INDEX(tab_MinKomp[Testy czystości / Reinheitstests],MATCH($B257,tab_MinKomp[[Stanowisko / Position ]:[Stanowisko / Position ]],0))="n/a","n/a",EC257-INDEX(tab_MinKomp[Testy czystości / Reinheitstests],MATCH($B257,tab_MinKomp[[Stanowisko / Position ]:[Stanowisko / Position ]],0)))</f>
        <v>n/a</v>
      </c>
      <c r="ED258" s="190" t="str">
        <f>IF(INDEX(tab_MinKomp[Testy czystości / Reinheitstests],MATCH($B257,tab_MinKomp[[Stanowisko / Position ]:[Stanowisko / Position ]],0))="n/a","n/a",ED257-INDEX(tab_MinKomp[Testy czystości / Reinheitstests],MATCH($B257,tab_MinKomp[[Stanowisko / Position ]:[Stanowisko / Position ]],0)))</f>
        <v>n/a</v>
      </c>
      <c r="EE258" s="190" t="str">
        <f>IF(INDEX(tab_MinKomp[Testy czystości / Reinheitstests],MATCH($B257,tab_MinKomp[[Stanowisko / Position ]:[Stanowisko / Position ]],0))="n/a","n/a",EE257-INDEX(tab_MinKomp[Testy czystości / Reinheitstests],MATCH($B257,tab_MinKomp[[Stanowisko / Position ]:[Stanowisko / Position ]],0)))</f>
        <v>n/a</v>
      </c>
      <c r="EF258" s="190" t="str">
        <f>IF(INDEX(tab_MinKomp[Testy czystości / Reinheitstests],MATCH($B257,tab_MinKomp[[Stanowisko / Position ]:[Stanowisko / Position ]],0))="n/a","n/a",EF257-INDEX(tab_MinKomp[Testy czystości / Reinheitstests],MATCH($B257,tab_MinKomp[[Stanowisko / Position ]:[Stanowisko / Position ]],0)))</f>
        <v>n/a</v>
      </c>
      <c r="EG258" s="190" t="str">
        <f>IF(INDEX(tab_MinKomp[Testy czystości / Reinheitstests],MATCH($B257,tab_MinKomp[[Stanowisko / Position ]:[Stanowisko / Position ]],0))="n/a","n/a",EG257-INDEX(tab_MinKomp[Testy czystości / Reinheitstests],MATCH($B257,tab_MinKomp[[Stanowisko / Position ]:[Stanowisko / Position ]],0)))</f>
        <v>n/a</v>
      </c>
      <c r="EH258" s="190" t="str">
        <f>IF(INDEX(tab_MinKomp[Testy czystości / Reinheitstests],MATCH($B257,tab_MinKomp[[Stanowisko / Position ]:[Stanowisko / Position ]],0))="n/a","n/a",EH257-INDEX(tab_MinKomp[Testy czystości / Reinheitstests],MATCH($B257,tab_MinKomp[[Stanowisko / Position ]:[Stanowisko / Position ]],0)))</f>
        <v>n/a</v>
      </c>
      <c r="EI258" s="190" t="str">
        <f>IF(INDEX(tab_MinKomp[Testy czystości / Reinheitstests],MATCH($B257,tab_MinKomp[[Stanowisko / Position ]:[Stanowisko / Position ]],0))="n/a","n/a",EI257-INDEX(tab_MinKomp[Testy czystości / Reinheitstests],MATCH($B257,tab_MinKomp[[Stanowisko / Position ]:[Stanowisko / Position ]],0)))</f>
        <v>n/a</v>
      </c>
      <c r="EJ258" s="190" t="str">
        <f>IF(INDEX(tab_MinKomp[Testy czystości / Reinheitstests],MATCH($B257,tab_MinKomp[[Stanowisko / Position ]:[Stanowisko / Position ]],0))="n/a","n/a",EJ257-INDEX(tab_MinKomp[Testy czystości / Reinheitstests],MATCH($B257,tab_MinKomp[[Stanowisko / Position ]:[Stanowisko / Position ]],0)))</f>
        <v>n/a</v>
      </c>
      <c r="EK258" s="190" t="str">
        <f>IF(INDEX(tab_MinKomp[Testy czystości / Reinheitstests],MATCH($B257,tab_MinKomp[[Stanowisko / Position ]:[Stanowisko / Position ]],0))="n/a","n/a",EK257-INDEX(tab_MinKomp[Testy czystości / Reinheitstests],MATCH($B257,tab_MinKomp[[Stanowisko / Position ]:[Stanowisko / Position ]],0)))</f>
        <v>n/a</v>
      </c>
      <c r="EL258" s="190" t="str">
        <f>IF(INDEX(tab_MinKomp[Testy czystości / Reinheitstests],MATCH($B257,tab_MinKomp[[Stanowisko / Position ]:[Stanowisko / Position ]],0))="n/a","n/a",EL257-INDEX(tab_MinKomp[Testy czystości / Reinheitstests],MATCH($B257,tab_MinKomp[[Stanowisko / Position ]:[Stanowisko / Position ]],0)))</f>
        <v>n/a</v>
      </c>
      <c r="EM258" s="190" t="str">
        <f>IF(INDEX(tab_MinKomp[Testy czystości / Reinheitstests],MATCH($B257,tab_MinKomp[[Stanowisko / Position ]:[Stanowisko / Position ]],0))="n/a","n/a",EM257-INDEX(tab_MinKomp[Testy czystości / Reinheitstests],MATCH($B257,tab_MinKomp[[Stanowisko / Position ]:[Stanowisko / Position ]],0)))</f>
        <v>n/a</v>
      </c>
      <c r="EN258" s="190" t="str">
        <f>IF(INDEX(tab_MinKomp[Testy czystości / Reinheitstests],MATCH($B257,tab_MinKomp[[Stanowisko / Position ]:[Stanowisko / Position ]],0))="n/a","n/a",EN257-INDEX(tab_MinKomp[Testy czystości / Reinheitstests],MATCH($B257,tab_MinKomp[[Stanowisko / Position ]:[Stanowisko / Position ]],0)))</f>
        <v>n/a</v>
      </c>
      <c r="EO258" s="194" t="str">
        <f>IF(INDEX(tab_MinKomp[Konserwacja Rep],MATCH($B257,tab_MinKomp[[Stanowisko / Position ]:[Stanowisko / Position ]],0))="n/a","n/a",EO257-INDEX(tab_MinKomp[Konserwacja Rep],MATCH($B257,tab_MinKomp[[Stanowisko / Position ]:[Stanowisko / Position ]],0)))</f>
        <v>n/a</v>
      </c>
      <c r="EP258" s="194" t="str">
        <f>IF(INDEX(tab_MinKomp[[Konserwacja Engel ]],MATCH($B257,tab_MinKomp[[Stanowisko / Position ]:[Stanowisko / Position ]],0))="n/a","n/a",EP257-INDEX(tab_MinKomp[[Konserwacja Engel ]],MATCH($B257,tab_MinKomp[[Stanowisko / Position ]:[Stanowisko / Position ]],0)))</f>
        <v>n/a</v>
      </c>
      <c r="EQ258" s="194" t="str">
        <f>IF(INDEX(tab_MinKomp[Konserwacja B 50],MATCH($B257,tab_MinKomp[[Stanowisko / Position ]:[Stanowisko / Position ]],0))="n/a","n/a",EQ257-INDEX(tab_MinKomp[Konserwacja B 50],MATCH($B257,tab_MinKomp[[Stanowisko / Position ]:[Stanowisko / Position ]],0)))</f>
        <v>n/a</v>
      </c>
      <c r="ER258" s="194" t="str">
        <f>IF(INDEX(tab_MinKomp[[Konserwacja EOL ]],MATCH($B257,tab_MinKomp[[Stanowisko / Position ]:[Stanowisko / Position ]],0))="n/a","n/a",ER257-INDEX(tab_MinKomp[[Konserwacja EOL ]],MATCH($B257,tab_MinKomp[[Stanowisko / Position ]:[Stanowisko / Position ]],0)))</f>
        <v>n/a</v>
      </c>
      <c r="ES258" s="194" t="str">
        <f>IF(INDEX(tab_MinKomp[Konserwacja Branson],MATCH($B257,tab_MinKomp[[Stanowisko / Position ]:[Stanowisko / Position ]],0))="n/a","n/a",ES257-INDEX(tab_MinKomp[Konserwacja Branson],MATCH($B257,tab_MinKomp[[Stanowisko / Position ]:[Stanowisko / Position ]],0)))</f>
        <v>n/a</v>
      </c>
      <c r="ET258" s="194" t="str">
        <f>IF(INDEX(tab_MinKomp[Konserwacja coolery],MATCH($B257,tab_MinKomp[[Stanowisko / Position ]:[Stanowisko / Position ]],0))="n/a","n/a",ET257-INDEX(tab_MinKomp[Konserwacja coolery],MATCH($B257,tab_MinKomp[[Stanowisko / Position ]:[Stanowisko / Position ]],0)))</f>
        <v>n/a</v>
      </c>
      <c r="EU258" s="194" t="str">
        <f>IF(INDEX(tab_MinKomp[Konserwacja piecy],MATCH($B257,tab_MinKomp[[Stanowisko / Position ]:[Stanowisko / Position ]],0))="n/a","n/a",EU257-INDEX(tab_MinKomp[Konserwacja piecy],MATCH($B257,tab_MinKomp[[Stanowisko / Position ]:[Stanowisko / Position ]],0)))</f>
        <v>n/a</v>
      </c>
      <c r="EV258" s="194" t="str">
        <f>IF(INDEX(tab_MinKomp[Rysunek techniczny- czytanie],MATCH($B257,tab_MinKomp[[Stanowisko / Position ]:[Stanowisko / Position ]],0))="n/a","n/a",EV257-INDEX(tab_MinKomp[Rysunek techniczny- czytanie],MATCH($B257,tab_MinKomp[[Stanowisko / Position ]:[Stanowisko / Position ]],0)))</f>
        <v>n/a</v>
      </c>
      <c r="EW258" s="194" t="str">
        <f>IF(INDEX(tab_MinKomp[Elektryka],MATCH($B257,tab_MinKomp[[Stanowisko / Position ]:[Stanowisko / Position ]],0))="n/a","n/a",EW257-INDEX(tab_MinKomp[Elektryka],MATCH($B257,tab_MinKomp[[Stanowisko / Position ]:[Stanowisko / Position ]],0)))</f>
        <v>n/a</v>
      </c>
      <c r="EX258" s="194" t="str">
        <f>IF(INDEX(tab_MinKomp[Pneumatyka],MATCH($B257,tab_MinKomp[[Stanowisko / Position ]:[Stanowisko / Position ]],0))="n/a","n/a",EX257-INDEX(tab_MinKomp[Pneumatyka],MATCH($B257,tab_MinKomp[[Stanowisko / Position ]:[Stanowisko / Position ]],0)))</f>
        <v>n/a</v>
      </c>
      <c r="EY258" s="194" t="str">
        <f>IF(INDEX(tab_MinKomp[[Hydraulika ]],MATCH($B257,tab_MinKomp[[Stanowisko / Position ]:[Stanowisko / Position ]],0))="n/a","n/a",EY257-INDEX(tab_MinKomp[[Hydraulika ]],MATCH($B257,tab_MinKomp[[Stanowisko / Position ]:[Stanowisko / Position ]],0)))</f>
        <v>n/a</v>
      </c>
      <c r="EZ258" s="194" t="str">
        <f>IF(INDEX(tab_MinKomp[Podciśnienie],MATCH($B257,tab_MinKomp[[Stanowisko / Position ]:[Stanowisko / Position ]],0))="n/a","n/a",EZ257-INDEX(tab_MinKomp[Podciśnienie],MATCH($B257,tab_MinKomp[[Stanowisko / Position ]:[Stanowisko / Position ]],0)))</f>
        <v>n/a</v>
      </c>
      <c r="FA258" s="194" t="str">
        <f>IF(INDEX(tab_MinKomp[Usuwanie awarii],MATCH($B257,tab_MinKomp[[Stanowisko / Position ]:[Stanowisko / Position ]],0))="n/a","n/a",FA257-INDEX(tab_MinKomp[Usuwanie awarii],MATCH($B257,tab_MinKomp[[Stanowisko / Position ]:[Stanowisko / Position ]],0)))</f>
        <v>n/a</v>
      </c>
      <c r="FB258" s="194" t="str">
        <f>IF(INDEX(tab_MinKomp[Obsługa robotów],MATCH($B257,tab_MinKomp[[Stanowisko / Position ]:[Stanowisko / Position ]],0))="n/a","n/a",FB257-INDEX(tab_MinKomp[Obsługa robotów],MATCH($B257,tab_MinKomp[[Stanowisko / Position ]:[Stanowisko / Position ]],0)))</f>
        <v>n/a</v>
      </c>
      <c r="FC258" s="194" t="str">
        <f>IF(INDEX(tab_MinKomp[Obsługa sterowania maszyny],MATCH($B257,tab_MinKomp[[Stanowisko / Position ]:[Stanowisko / Position ]],0))="n/a","n/a",FC257-INDEX(tab_MinKomp[Obsługa sterowania maszyny],MATCH($B257,tab_MinKomp[[Stanowisko / Position ]:[Stanowisko / Position ]],0)))</f>
        <v>n/a</v>
      </c>
      <c r="FD258" s="194" t="str">
        <f>IF(INDEX(tab_MinKomp[Usuwanie przyczyn żródłowych],MATCH($B257,tab_MinKomp[[Stanowisko / Position ]:[Stanowisko / Position ]],0))="n/a","n/a",FD257-INDEX(tab_MinKomp[Usuwanie przyczyn żródłowych],MATCH($B257,tab_MinKomp[[Stanowisko / Position ]:[Stanowisko / Position ]],0)))</f>
        <v>n/a</v>
      </c>
      <c r="FE258" s="194" t="str">
        <f>IF(INDEX(tab_MinKomp[Cmms stosowanie],MATCH($B257,tab_MinKomp[[Stanowisko / Position ]:[Stanowisko / Position ]],0))="n/a","n/a",FE257-INDEX(tab_MinKomp[Cmms stosowanie],MATCH($B257,tab_MinKomp[[Stanowisko / Position ]:[Stanowisko / Position ]],0)))</f>
        <v>n/a</v>
      </c>
      <c r="FF258" s="190" t="str">
        <f>IF(INDEX(tab_MinKomp[Testy czystości / Reinheitstests],MATCH($B257,tab_MinKomp[[Stanowisko / Position ]:[Stanowisko / Position ]],0))="n/a","n/a",FF257-INDEX(tab_MinKomp[Testy czystości / Reinheitstests],MATCH($B257,tab_MinKomp[[Stanowisko / Position ]:[Stanowisko / Position ]],0)))</f>
        <v>n/a</v>
      </c>
      <c r="FG258" s="194" t="str">
        <f>IF(INDEX(tab_MinKomp[Czyszczenie form plastikowych],MATCH($B257,tab_MinKomp[[Stanowisko / Position ]:[Stanowisko / Position ]],0))="n/a","n/a",FG257-INDEX(tab_MinKomp[Czyszczenie form plastikowych],MATCH($B257,tab_MinKomp[[Stanowisko / Position ]:[Stanowisko / Position ]],0)))</f>
        <v>n/a</v>
      </c>
      <c r="FH258" s="194" t="str">
        <f>IF(INDEX(tab_MinKomp[Wymiana form plastik],MATCH($B257,tab_MinKomp[[Stanowisko / Position ]:[Stanowisko / Position ]],0))="n/a","n/a",FH257-INDEX(tab_MinKomp[Wymiana form plastik],MATCH($B257,tab_MinKomp[[Stanowisko / Position ]:[Stanowisko / Position ]],0)))</f>
        <v>n/a</v>
      </c>
      <c r="FI258" s="194" t="str">
        <f>IF(INDEX(tab_MinKomp[Wymiana form guma],MATCH($B257,tab_MinKomp[[Stanowisko / Position ]:[Stanowisko / Position ]],0))="n/a","n/a",FI257-INDEX(tab_MinKomp[Wymiana form guma],MATCH($B257,tab_MinKomp[[Stanowisko / Position ]:[Stanowisko / Position ]],0)))</f>
        <v>n/a</v>
      </c>
      <c r="FJ258" s="194" t="str">
        <f>IF(INDEX(tab_MinKomp[Konserwacja KK],MATCH($B257,tab_MinKomp[[Stanowisko / Position ]:[Stanowisko / Position ]],0))="n/a","n/a",FJ257-INDEX(tab_MinKomp[Konserwacja KK],MATCH($B257,tab_MinKomp[[Stanowisko / Position ]:[Stanowisko / Position ]],0)))</f>
        <v>n/a</v>
      </c>
      <c r="FK258" s="194" t="str">
        <f>IF(INDEX(tab_MinKomp[Konserwacja form guma],MATCH($B257,tab_MinKomp[[Stanowisko / Position ]:[Stanowisko / Position ]],0))="n/a","n/a",FK257-INDEX(tab_MinKomp[Konserwacja form guma],MATCH($B257,tab_MinKomp[[Stanowisko / Position ]:[Stanowisko / Position ]],0)))</f>
        <v>n/a</v>
      </c>
      <c r="FL258" s="194" t="str">
        <f>IF(INDEX(tab_MinKomp[Konserwacja form plastiki],MATCH($B257,tab_MinKomp[[Stanowisko / Position ]:[Stanowisko / Position ]],0))="n/a","n/a",FL257-INDEX(tab_MinKomp[Konserwacja form plastiki],MATCH($B257,tab_MinKomp[[Stanowisko / Position ]:[Stanowisko / Position ]],0)))</f>
        <v>n/a</v>
      </c>
      <c r="FM258" s="194" t="str">
        <f>IF(INDEX(tab_MinKomp[Konserwacja Gorącego Kanału],MATCH($B257,tab_MinKomp[[Stanowisko / Position ]:[Stanowisko / Position ]],0))="n/a","n/a",FM257-INDEX(tab_MinKomp[Konserwacja Gorącego Kanału],MATCH($B257,tab_MinKomp[[Stanowisko / Position ]:[Stanowisko / Position ]],0)))</f>
        <v>n/a</v>
      </c>
      <c r="FN258" s="194" t="s">
        <v>248</v>
      </c>
      <c r="FO258" s="194" t="s">
        <v>248</v>
      </c>
      <c r="FP258" s="194" t="s">
        <v>248</v>
      </c>
      <c r="FQ258" s="196" t="str">
        <f>IF(INDEX(tab_MinKomp[Język angielski / Englisch],MATCH($B257,tab_MinKomp[[Stanowisko / Position ]:[Stanowisko / Position ]],0))="n/a","n/a",FQ257-INDEX(tab_MinKomp[Język angielski / Englisch],MATCH($B257,tab_MinKomp[[Stanowisko / Position ]:[Stanowisko / Position ]],0)))</f>
        <v>n/a</v>
      </c>
      <c r="FR258" s="196" t="str">
        <f>IF(INDEX(tab_MinKomp[Język niemiecki / Deutsch],MATCH($B257,tab_MinKomp[[Stanowisko / Position ]:[Stanowisko / Position ]],0))="n/a","n/a",FR257-INDEX(tab_MinKomp[Język niemiecki / Deutsch],MATCH($B257,tab_MinKomp[[Stanowisko / Position ]:[Stanowisko / Position ]],0)))</f>
        <v>n/a</v>
      </c>
      <c r="FS258" s="194">
        <f>IF(INDEX(tab_MinKomp[Zarządzanie dokumentacją procesową / Process dokumentation management],MATCH($B257,tab_MinKomp[[Stanowisko / Position ]:[Stanowisko / Position ]],0))="n/a","n/a",FS257-INDEX(tab_MinKomp[Zarządzanie dokumentacją procesową / Process dokumentation management],MATCH($B257,tab_MinKomp[[Stanowisko / Position ]:[Stanowisko / Position ]],0)))</f>
        <v>0</v>
      </c>
      <c r="FT258" s="194">
        <f>IF(INDEX(tab_MinKomp[Znajomość procesów z obszaru / Kenntiss der prozesse in dem Bereich],MATCH($B257,tab_MinKomp[[Stanowisko / Position ]:[Stanowisko / Position ]],0))="n/a","n/a",FT257-INDEX(tab_MinKomp[Znajomość procesów z obszaru / Kenntiss der prozesse in dem Bereich],MATCH($B257,tab_MinKomp[[Stanowisko / Position ]:[Stanowisko / Position ]],0)))</f>
        <v>0</v>
      </c>
      <c r="FU258" s="194">
        <f>IF(INDEX(tab_MinKomp[optymalizacja procesów / Prozessoptymalisierung],MATCH($B257,tab_MinKomp[[Stanowisko / Position ]:[Stanowisko / Position ]],0))="n/a","n/a",FU257-INDEX(tab_MinKomp[optymalizacja procesów / Prozessoptymalisierung],MATCH($B257,tab_MinKomp[[Stanowisko / Position ]:[Stanowisko / Position ]],0)))</f>
        <v>0</v>
      </c>
      <c r="FV258" s="194">
        <f>IF(INDEX(tab_MinKomp[Umiejętności szkoleniowe / Trainingsfähigkeiten],MATCH($B257,tab_MinKomp[[Stanowisko / Position ]:[Stanowisko / Position ]],0))="n/a","n/a",FV257-INDEX(tab_MinKomp[Umiejętności szkoleniowe / Trainingsfähigkeiten],MATCH($B257,tab_MinKomp[[Stanowisko / Position ]:[Stanowisko / Position ]],0)))</f>
        <v>0</v>
      </c>
      <c r="FW258" s="194">
        <f>IF(INDEX(tab_MinKomp[Analityczne myślenie, podejście / Analitysches Denken, Einstellung],MATCH($B257,tab_MinKomp[[Stanowisko / Position ]:[Stanowisko / Position ]],0))="n/a","n/a",FW257-INDEX(tab_MinKomp[Analityczne myślenie, podejście / Analitysches Denken, Einstellung],MATCH($B257,tab_MinKomp[[Stanowisko / Position ]:[Stanowisko / Position ]],0)))</f>
        <v>0</v>
      </c>
      <c r="FX258" s="194">
        <f>IF(INDEX(tab_MinKomp[Dokładność, precyzja w dzialaniu / Genauigkeit, Präzision in die Arbeit],MATCH($B257,tab_MinKomp[[Stanowisko / Position ]:[Stanowisko / Position ]],0))="n/a","n/a",FX257-INDEX(tab_MinKomp[Dokładność, precyzja w dzialaniu / Genauigkeit, Präzision in die Arbeit],MATCH($B257,tab_MinKomp[[Stanowisko / Position ]:[Stanowisko / Position ]],0)))</f>
        <v>0</v>
      </c>
      <c r="FY258" s="194">
        <f>IF(INDEX(tab_MinKomp[Dyspozycyjność / Verfügbarkeit],MATCH($B257,tab_MinKomp[[Stanowisko / Position ]:[Stanowisko / Position ]],0))="n/a","n/a",FY257-INDEX(tab_MinKomp[Dyspozycyjność / Verfügbarkeit],MATCH($B257,tab_MinKomp[[Stanowisko / Position ]:[Stanowisko / Position ]],0)))</f>
        <v>0</v>
      </c>
      <c r="FZ258" s="194">
        <f>IF(INDEX(tab_MinKomp[Zaangażowanie / 
Engagement],MATCH($B257,tab_MinKomp[[Stanowisko / Position ]:[Stanowisko / Position ]],0))="n/a","n/a",FZ257-INDEX(tab_MinKomp[Zaangażowanie / 
Engagement],MATCH($B257,tab_MinKomp[[Stanowisko / Position ]:[Stanowisko / Position ]],0)))</f>
        <v>0</v>
      </c>
      <c r="GA258" s="194" t="str">
        <f>IF(INDEX(tab_MinKomp[Konserwacja form guma],MATCH($B257,tab_MinKomp[[Stanowisko / Position ]:[Stanowisko / Position ]],0))="n/a","n/a",GA257-INDEX(tab_MinKomp[Konserwacja form guma],MATCH($B257,tab_MinKomp[[Stanowisko / Position ]:[Stanowisko / Position ]],0)))</f>
        <v>n/a</v>
      </c>
      <c r="GB258" s="194" t="str">
        <f>IF(INDEX(tab_MinKomp[Konserwacja form plastiki],MATCH($B257,tab_MinKomp[[Stanowisko / Position ]:[Stanowisko / Position ]],0))="n/a","n/a",GB257-INDEX(tab_MinKomp[Konserwacja form plastiki],MATCH($B257,tab_MinKomp[[Stanowisko / Position ]:[Stanowisko / Position ]],0)))</f>
        <v>n/a</v>
      </c>
      <c r="GC258" s="194">
        <f>IF(INDEX(tab_MinKomp[Elastyczność w działaniu],MATCH($B257,tab_MinKomp[[Stanowisko / Position ]:[Stanowisko / Position ]],0))="n/a","n/a",GC257-INDEX(tab_MinKomp[Elastyczność w działaniu],MATCH($B257,tab_MinKomp[[Stanowisko / Position ]:[Stanowisko / Position ]],0)))</f>
        <v>-1</v>
      </c>
      <c r="GD258" s="194">
        <f>IF(INDEX(tab_MinKomp[Komunikatywność],MATCH($B257,tab_MinKomp[[Stanowisko / Position ]:[Stanowisko / Position ]],0))="n/a","n/a",GD257-INDEX(tab_MinKomp[Komunikatywność],MATCH($B257,tab_MinKomp[[Stanowisko / Position ]:[Stanowisko / Position ]],0)))</f>
        <v>0</v>
      </c>
      <c r="GE258" s="193" t="str">
        <f>IF(INDEX(tab_MinKomp[Motywowanie i budowanie zaangażowania zespołu],MATCH($B257,tab_MinKomp[[Stanowisko / Position ]:[Stanowisko / Position ]],0))="n/a","n/a",GE257-INDEX(tab_MinKomp[Motywowanie i budowanie zaangażowania zespołu],MATCH($B257,tab_MinKomp[[Stanowisko / Position ]:[Stanowisko / Position ]],0)))</f>
        <v>n/a</v>
      </c>
      <c r="GF258" s="186" t="s">
        <v>248</v>
      </c>
      <c r="GG258" s="186" t="s">
        <v>248</v>
      </c>
      <c r="GH258" s="186" t="s">
        <v>248</v>
      </c>
      <c r="GI258" s="186" t="s">
        <v>248</v>
      </c>
      <c r="GJ258" s="186" t="s">
        <v>248</v>
      </c>
      <c r="GK258" s="186" t="s">
        <v>248</v>
      </c>
      <c r="GL258" s="186" t="s">
        <v>248</v>
      </c>
      <c r="GM258" s="186" t="s">
        <v>248</v>
      </c>
      <c r="GN258" s="186" t="s">
        <v>248</v>
      </c>
      <c r="GO258" s="186" t="s">
        <v>248</v>
      </c>
      <c r="GP258" s="186" t="s">
        <v>248</v>
      </c>
      <c r="GQ258" s="186" t="s">
        <v>248</v>
      </c>
      <c r="GR258" s="186" t="s">
        <v>248</v>
      </c>
      <c r="GS258" s="186" t="s">
        <v>248</v>
      </c>
      <c r="GT258" s="186" t="s">
        <v>248</v>
      </c>
      <c r="GU258" s="186" t="s">
        <v>248</v>
      </c>
      <c r="GV258" s="186" t="s">
        <v>248</v>
      </c>
      <c r="GW258" s="186" t="s">
        <v>248</v>
      </c>
      <c r="GX258" s="186" t="s">
        <v>248</v>
      </c>
      <c r="GY258" s="186" t="s">
        <v>248</v>
      </c>
      <c r="GZ258" s="261" t="s">
        <v>248</v>
      </c>
      <c r="HA258" s="261" t="s">
        <v>248</v>
      </c>
      <c r="HB258" s="191">
        <f>SUM(G258:GE258)/(HB257-(SUM(G258:GE258)))</f>
        <v>-7.0175438596491224E-2</v>
      </c>
    </row>
    <row r="259" spans="1:210" ht="24.9" customHeight="1" x14ac:dyDescent="0.3">
      <c r="A259" s="105" t="s">
        <v>317</v>
      </c>
      <c r="B259" s="105" t="s">
        <v>315</v>
      </c>
      <c r="C259" s="105" t="s">
        <v>392</v>
      </c>
      <c r="D259" s="105">
        <v>1778</v>
      </c>
      <c r="E259" s="394" t="s">
        <v>514</v>
      </c>
      <c r="F259" s="185" t="s">
        <v>374</v>
      </c>
      <c r="G259" s="186">
        <v>2</v>
      </c>
      <c r="H259" s="186">
        <v>1</v>
      </c>
      <c r="I259" s="186">
        <v>2</v>
      </c>
      <c r="J259" s="186">
        <v>1</v>
      </c>
      <c r="K259" s="186">
        <v>1</v>
      </c>
      <c r="L259" s="186" t="s">
        <v>248</v>
      </c>
      <c r="M259" s="186" t="s">
        <v>248</v>
      </c>
      <c r="N259" s="186" t="s">
        <v>248</v>
      </c>
      <c r="O259" s="186">
        <v>1</v>
      </c>
      <c r="P259" s="186">
        <v>1</v>
      </c>
      <c r="Q259" s="186" t="s">
        <v>248</v>
      </c>
      <c r="R259" s="186" t="s">
        <v>248</v>
      </c>
      <c r="S259" s="186" t="s">
        <v>248</v>
      </c>
      <c r="T259" s="186" t="s">
        <v>248</v>
      </c>
      <c r="U259" s="186" t="s">
        <v>248</v>
      </c>
      <c r="V259" s="186" t="s">
        <v>248</v>
      </c>
      <c r="W259" s="186" t="s">
        <v>248</v>
      </c>
      <c r="X259" s="186" t="s">
        <v>248</v>
      </c>
      <c r="Y259" s="186" t="s">
        <v>248</v>
      </c>
      <c r="Z259" s="186" t="s">
        <v>248</v>
      </c>
      <c r="AA259" s="186" t="s">
        <v>248</v>
      </c>
      <c r="AB259" s="186" t="s">
        <v>248</v>
      </c>
      <c r="AC259" s="186" t="s">
        <v>248</v>
      </c>
      <c r="AD259" s="186" t="s">
        <v>248</v>
      </c>
      <c r="AE259" s="186" t="s">
        <v>248</v>
      </c>
      <c r="AF259" s="186" t="s">
        <v>248</v>
      </c>
      <c r="AG259" s="186" t="s">
        <v>248</v>
      </c>
      <c r="AH259" s="186" t="s">
        <v>248</v>
      </c>
      <c r="AI259" s="186" t="s">
        <v>248</v>
      </c>
      <c r="AJ259" s="186" t="s">
        <v>248</v>
      </c>
      <c r="AK259" s="186" t="s">
        <v>248</v>
      </c>
      <c r="AL259" s="186">
        <v>2</v>
      </c>
      <c r="AM259" s="186" t="s">
        <v>248</v>
      </c>
      <c r="AN259" s="186" t="s">
        <v>248</v>
      </c>
      <c r="AO259" s="186">
        <v>1</v>
      </c>
      <c r="AP259" s="186" t="s">
        <v>248</v>
      </c>
      <c r="AQ259" s="186">
        <v>1</v>
      </c>
      <c r="AR259" s="186" t="s">
        <v>248</v>
      </c>
      <c r="AS259" s="186" t="s">
        <v>248</v>
      </c>
      <c r="AT259" s="186" t="s">
        <v>248</v>
      </c>
      <c r="AU259" s="186" t="s">
        <v>248</v>
      </c>
      <c r="AV259" s="186">
        <v>2</v>
      </c>
      <c r="AW259" s="186"/>
      <c r="AX259" s="186" t="s">
        <v>248</v>
      </c>
      <c r="AY259" s="186" t="s">
        <v>248</v>
      </c>
      <c r="AZ259" s="186" t="s">
        <v>248</v>
      </c>
      <c r="BA259" s="186" t="s">
        <v>248</v>
      </c>
      <c r="BB259" s="186" t="s">
        <v>248</v>
      </c>
      <c r="BC259" s="186" t="s">
        <v>248</v>
      </c>
      <c r="BD259" s="186" t="s">
        <v>248</v>
      </c>
      <c r="BE259" s="186" t="s">
        <v>248</v>
      </c>
      <c r="BF259" s="186" t="s">
        <v>248</v>
      </c>
      <c r="BG259" s="186" t="s">
        <v>248</v>
      </c>
      <c r="BH259" s="186" t="s">
        <v>248</v>
      </c>
      <c r="BI259" s="186" t="s">
        <v>248</v>
      </c>
      <c r="BJ259" s="186" t="s">
        <v>248</v>
      </c>
      <c r="BK259" s="186" t="s">
        <v>248</v>
      </c>
      <c r="BL259" s="186" t="s">
        <v>248</v>
      </c>
      <c r="BM259" s="186" t="s">
        <v>248</v>
      </c>
      <c r="BN259" s="186" t="s">
        <v>248</v>
      </c>
      <c r="BO259" s="186" t="s">
        <v>248</v>
      </c>
      <c r="BP259" s="186" t="s">
        <v>248</v>
      </c>
      <c r="BQ259" s="186" t="s">
        <v>248</v>
      </c>
      <c r="BR259" s="186" t="s">
        <v>248</v>
      </c>
      <c r="BS259" s="186" t="s">
        <v>248</v>
      </c>
      <c r="BT259" s="186" t="s">
        <v>248</v>
      </c>
      <c r="BU259" s="186">
        <v>3</v>
      </c>
      <c r="BV259" s="186" t="s">
        <v>248</v>
      </c>
      <c r="BW259" s="186" t="s">
        <v>248</v>
      </c>
      <c r="BX259" s="186" t="s">
        <v>248</v>
      </c>
      <c r="BY259" s="186" t="s">
        <v>248</v>
      </c>
      <c r="BZ259" s="186" t="s">
        <v>248</v>
      </c>
      <c r="CA259" s="186" t="s">
        <v>248</v>
      </c>
      <c r="CB259" s="186" t="s">
        <v>248</v>
      </c>
      <c r="CC259" s="186" t="s">
        <v>248</v>
      </c>
      <c r="CD259" s="186">
        <v>2</v>
      </c>
      <c r="CE259" s="186" t="s">
        <v>248</v>
      </c>
      <c r="CF259" s="186" t="s">
        <v>248</v>
      </c>
      <c r="CG259" s="186">
        <v>1</v>
      </c>
      <c r="CH259" s="186" t="s">
        <v>248</v>
      </c>
      <c r="CI259" s="186" t="s">
        <v>248</v>
      </c>
      <c r="CJ259" s="186" t="s">
        <v>248</v>
      </c>
      <c r="CK259" s="186" t="s">
        <v>248</v>
      </c>
      <c r="CL259" s="186" t="s">
        <v>248</v>
      </c>
      <c r="CM259" s="186" t="s">
        <v>248</v>
      </c>
      <c r="CN259" s="186" t="s">
        <v>248</v>
      </c>
      <c r="CO259" s="186" t="s">
        <v>248</v>
      </c>
      <c r="CP259" s="186" t="s">
        <v>248</v>
      </c>
      <c r="CQ259" s="186" t="s">
        <v>248</v>
      </c>
      <c r="CR259" s="186" t="s">
        <v>248</v>
      </c>
      <c r="CS259" s="186" t="s">
        <v>248</v>
      </c>
      <c r="CT259" s="186" t="s">
        <v>248</v>
      </c>
      <c r="CU259" s="186" t="s">
        <v>248</v>
      </c>
      <c r="CV259" s="186" t="s">
        <v>248</v>
      </c>
      <c r="CW259" s="186">
        <v>3</v>
      </c>
      <c r="CX259" s="186" t="s">
        <v>248</v>
      </c>
      <c r="CY259" s="186" t="s">
        <v>248</v>
      </c>
      <c r="CZ259" s="186" t="s">
        <v>248</v>
      </c>
      <c r="DA259" s="186" t="s">
        <v>248</v>
      </c>
      <c r="DB259" s="186" t="s">
        <v>248</v>
      </c>
      <c r="DC259" s="186" t="s">
        <v>248</v>
      </c>
      <c r="DD259" s="186" t="s">
        <v>248</v>
      </c>
      <c r="DE259" s="186" t="s">
        <v>248</v>
      </c>
      <c r="DF259" s="186"/>
      <c r="DG259" s="186" t="s">
        <v>248</v>
      </c>
      <c r="DH259" s="186" t="s">
        <v>248</v>
      </c>
      <c r="DI259" s="186" t="s">
        <v>248</v>
      </c>
      <c r="DJ259" s="186" t="s">
        <v>248</v>
      </c>
      <c r="DK259" s="186" t="s">
        <v>248</v>
      </c>
      <c r="DL259" s="186" t="s">
        <v>248</v>
      </c>
      <c r="DM259" s="186" t="s">
        <v>248</v>
      </c>
      <c r="DN259" s="186" t="s">
        <v>248</v>
      </c>
      <c r="DO259" s="186" t="s">
        <v>248</v>
      </c>
      <c r="DP259" s="186" t="s">
        <v>248</v>
      </c>
      <c r="DQ259" s="186" t="s">
        <v>248</v>
      </c>
      <c r="DR259" s="186" t="s">
        <v>248</v>
      </c>
      <c r="DS259" s="186" t="s">
        <v>248</v>
      </c>
      <c r="DT259" s="186" t="s">
        <v>248</v>
      </c>
      <c r="DU259" s="186" t="s">
        <v>248</v>
      </c>
      <c r="DV259" s="186" t="s">
        <v>248</v>
      </c>
      <c r="DW259" s="186" t="s">
        <v>248</v>
      </c>
      <c r="DX259" s="186" t="s">
        <v>248</v>
      </c>
      <c r="DY259" s="186" t="s">
        <v>248</v>
      </c>
      <c r="DZ259" s="186" t="s">
        <v>248</v>
      </c>
      <c r="EA259" s="186" t="s">
        <v>248</v>
      </c>
      <c r="EB259" s="186" t="s">
        <v>248</v>
      </c>
      <c r="EC259" s="186" t="s">
        <v>248</v>
      </c>
      <c r="ED259" s="186" t="s">
        <v>248</v>
      </c>
      <c r="EE259" s="186" t="s">
        <v>248</v>
      </c>
      <c r="EF259" s="186" t="s">
        <v>248</v>
      </c>
      <c r="EG259" s="186" t="s">
        <v>248</v>
      </c>
      <c r="EH259" s="186" t="s">
        <v>248</v>
      </c>
      <c r="EI259" s="186" t="s">
        <v>248</v>
      </c>
      <c r="EJ259" s="186" t="s">
        <v>248</v>
      </c>
      <c r="EK259" s="186" t="s">
        <v>248</v>
      </c>
      <c r="EL259" s="184" t="s">
        <v>248</v>
      </c>
      <c r="EM259" s="184" t="s">
        <v>248</v>
      </c>
      <c r="EN259" s="184" t="s">
        <v>248</v>
      </c>
      <c r="EO259" s="186" t="s">
        <v>248</v>
      </c>
      <c r="EP259" s="186" t="s">
        <v>248</v>
      </c>
      <c r="EQ259" s="186" t="s">
        <v>248</v>
      </c>
      <c r="ER259" s="186" t="s">
        <v>248</v>
      </c>
      <c r="ES259" s="186" t="s">
        <v>248</v>
      </c>
      <c r="ET259" s="186" t="s">
        <v>248</v>
      </c>
      <c r="EU259" s="186" t="s">
        <v>248</v>
      </c>
      <c r="EV259" s="186" t="s">
        <v>248</v>
      </c>
      <c r="EW259" s="186" t="s">
        <v>248</v>
      </c>
      <c r="EX259" s="186" t="s">
        <v>248</v>
      </c>
      <c r="EY259" s="186" t="s">
        <v>248</v>
      </c>
      <c r="EZ259" s="186" t="s">
        <v>248</v>
      </c>
      <c r="FA259" s="186" t="s">
        <v>248</v>
      </c>
      <c r="FB259" s="186" t="s">
        <v>248</v>
      </c>
      <c r="FC259" s="186" t="s">
        <v>248</v>
      </c>
      <c r="FD259" s="186" t="s">
        <v>248</v>
      </c>
      <c r="FE259" s="186" t="s">
        <v>248</v>
      </c>
      <c r="FF259" s="186" t="s">
        <v>248</v>
      </c>
      <c r="FG259" s="186" t="s">
        <v>248</v>
      </c>
      <c r="FH259" s="186" t="s">
        <v>248</v>
      </c>
      <c r="FI259" s="186" t="s">
        <v>248</v>
      </c>
      <c r="FJ259" s="186" t="s">
        <v>248</v>
      </c>
      <c r="FK259" s="186" t="s">
        <v>248</v>
      </c>
      <c r="FL259" s="186" t="s">
        <v>248</v>
      </c>
      <c r="FM259" s="186" t="s">
        <v>248</v>
      </c>
      <c r="FN259" s="186"/>
      <c r="FO259" s="186"/>
      <c r="FP259" s="186"/>
      <c r="FQ259" s="187" t="s">
        <v>248</v>
      </c>
      <c r="FR259" s="187" t="s">
        <v>248</v>
      </c>
      <c r="FS259" s="186">
        <v>2</v>
      </c>
      <c r="FT259" s="186">
        <v>2</v>
      </c>
      <c r="FU259" s="186">
        <v>1</v>
      </c>
      <c r="FV259" s="186">
        <v>2</v>
      </c>
      <c r="FW259" s="186">
        <v>2</v>
      </c>
      <c r="FX259" s="186">
        <v>2</v>
      </c>
      <c r="FY259" s="186">
        <v>2</v>
      </c>
      <c r="FZ259" s="186">
        <v>2</v>
      </c>
      <c r="GA259" s="186" t="s">
        <v>248</v>
      </c>
      <c r="GB259" s="186" t="s">
        <v>248</v>
      </c>
      <c r="GC259" s="186">
        <v>2</v>
      </c>
      <c r="GD259" s="186">
        <v>1</v>
      </c>
      <c r="GE259" s="186" t="s">
        <v>248</v>
      </c>
      <c r="GF259" s="186" t="s">
        <v>248</v>
      </c>
      <c r="GG259" s="186" t="s">
        <v>248</v>
      </c>
      <c r="GH259" s="186" t="s">
        <v>248</v>
      </c>
      <c r="GI259" s="186" t="s">
        <v>248</v>
      </c>
      <c r="GJ259" s="186" t="s">
        <v>248</v>
      </c>
      <c r="GK259" s="186" t="s">
        <v>248</v>
      </c>
      <c r="GL259" s="186" t="s">
        <v>248</v>
      </c>
      <c r="GM259" s="186" t="s">
        <v>248</v>
      </c>
      <c r="GN259" s="186" t="s">
        <v>248</v>
      </c>
      <c r="GO259" s="186" t="s">
        <v>248</v>
      </c>
      <c r="GP259" s="186" t="s">
        <v>248</v>
      </c>
      <c r="GQ259" s="186" t="s">
        <v>248</v>
      </c>
      <c r="GR259" s="186" t="s">
        <v>248</v>
      </c>
      <c r="GS259" s="186" t="s">
        <v>248</v>
      </c>
      <c r="GT259" s="186" t="s">
        <v>248</v>
      </c>
      <c r="GU259" s="186" t="s">
        <v>248</v>
      </c>
      <c r="GV259" s="186" t="s">
        <v>248</v>
      </c>
      <c r="GW259" s="186" t="s">
        <v>248</v>
      </c>
      <c r="GX259" s="186" t="s">
        <v>248</v>
      </c>
      <c r="GY259" s="186" t="s">
        <v>248</v>
      </c>
      <c r="GZ259" s="261" t="s">
        <v>248</v>
      </c>
      <c r="HA259" s="266" t="s">
        <v>310</v>
      </c>
      <c r="HB259" s="188">
        <f t="shared" ref="HB259" si="95">SUM(G259:GE259)</f>
        <v>42</v>
      </c>
    </row>
    <row r="260" spans="1:210" ht="24.9" customHeight="1" thickBot="1" x14ac:dyDescent="0.35">
      <c r="A260" s="108" t="str">
        <f t="shared" ref="A260" si="96">A259</f>
        <v>Prod.-Q-2</v>
      </c>
      <c r="B260" s="108" t="str">
        <f t="shared" ref="B260" si="97">B259</f>
        <v>Pracownik Produkcji</v>
      </c>
      <c r="C260" s="108" t="str">
        <f t="shared" ref="C260" si="98">C259</f>
        <v>AZ</v>
      </c>
      <c r="D260" s="108">
        <f t="shared" ref="D260" si="99">D259</f>
        <v>1778</v>
      </c>
      <c r="E260" s="395"/>
      <c r="F260" s="189" t="s">
        <v>375</v>
      </c>
      <c r="G260" s="192">
        <f>IF(INDEX(tab_MinKomp[Przepisy BHP / BHP Vorschriften],MATCH($B259,tab_MinKomp[[Stanowisko / Position ]:[Stanowisko / Position ]],0))="n/a","n/a",G259-INDEX(tab_MinKomp[Przepisy BHP / BHP Vorschriften],MATCH($B259,tab_MinKomp[[Stanowisko / Position ]:[Stanowisko / Position ]],0)))</f>
        <v>0</v>
      </c>
      <c r="H260" s="193">
        <f>IF(INDEX(tab_MinKomp[Przepisy PPOŻ / Brandschutzbestimmungen],MATCH($B259,tab_MinKomp[[Stanowisko / Position ]:[Stanowisko / Position ]],0))="n/a","n/a",H259-INDEX(tab_MinKomp[Przepisy PPOŻ / Brandschutzbestimmungen],MATCH($B259,tab_MinKomp[[Stanowisko / Position ]:[Stanowisko / Position ]],0)))</f>
        <v>0</v>
      </c>
      <c r="I260" s="193">
        <f>IF(INDEX(tab_MinKomp[Ryzyko zawodowe na stanowiskach pracyv/ Berufliche Risiken an Arbeitsstellen],MATCH($B259,tab_MinKomp[[Stanowisko / Position ]:[Stanowisko / Position ]],0))="n/a","n/a",I259-INDEX(tab_MinKomp[Ryzyko zawodowe na stanowiskach pracyv/ Berufliche Risiken an Arbeitsstellen],MATCH($B259,tab_MinKomp[[Stanowisko / Position ]:[Stanowisko / Position ]],0)))</f>
        <v>0</v>
      </c>
      <c r="J260" s="193">
        <f>IF(INDEX(tab_MinKomp[Gospodarka substancjami niebezpiecznymi / Gefahrstoffmanagement],MATCH($B259,tab_MinKomp[[Stanowisko / Position ]:[Stanowisko / Position ]],0))="n/a","n/a",J259-INDEX(tab_MinKomp[Gospodarka substancjami niebezpiecznymi / Gefahrstoffmanagement],MATCH($B259,tab_MinKomp[[Stanowisko / Position ]:[Stanowisko / Position ]],0)))</f>
        <v>0</v>
      </c>
      <c r="K260" s="193">
        <f>IF(INDEX(tab_MinKomp[Gospodarka odpadami / Abfallwirtschaft],MATCH($B259,tab_MinKomp[[Stanowisko / Position ]:[Stanowisko / Position ]],0))="n/a","n/a",K259-INDEX(tab_MinKomp[Gospodarka odpadami / Abfallwirtschaft],MATCH($B259,tab_MinKomp[[Stanowisko / Position ]:[Stanowisko / Position ]],0)))</f>
        <v>0</v>
      </c>
      <c r="L260" s="194" t="str">
        <f>IF(INDEX(tab_MinKomp[Przepisy kodeksu pracy / Bestimmungen des Arbeitsgesetzes],MATCH($B259,tab_MinKomp[[Stanowisko / Position ]:[Stanowisko / Position ]],0))="n/a","n/a",L259-INDEX(tab_MinKomp[Przepisy kodeksu pracy / Bestimmungen des Arbeitsgesetzes],MATCH($B259,tab_MinKomp[[Stanowisko / Position ]:[Stanowisko / Position ]],0)))</f>
        <v>n/a</v>
      </c>
      <c r="M260" s="195" t="str">
        <f>IF(INDEX(tab_MinKomp[Przepisy o ub.społ. ZUS  / Sozialversicherungsvorschriften],MATCH($B259,tab_MinKomp[[Stanowisko / Position ]:[Stanowisko / Position ]],0))="n/a","n/a",M259-INDEX(tab_MinKomp[Przepisy o ub.społ. ZUS  / Sozialversicherungsvorschriften],MATCH($B259,tab_MinKomp[[Stanowisko / Position ]:[Stanowisko / Position ]],0)))</f>
        <v>n/a</v>
      </c>
      <c r="N260" s="194" t="str">
        <f>IF(INDEX(tab_MinKomp[PRZEPISY O PDOF /persönlich Einkommensteuergesetz ],MATCH($B259,tab_MinKomp[[Stanowisko / Position ]:[Stanowisko / Position ]],0))="n/a","n/a",N259-INDEX(tab_MinKomp[PRZEPISY O PDOF /persönlich Einkommensteuergesetz ],MATCH($B259,tab_MinKomp[[Stanowisko / Position ]:[Stanowisko / Position ]],0)))</f>
        <v>n/a</v>
      </c>
      <c r="O260" s="194">
        <f>IF(INDEX(tab_MinKomp[Regulamin pracy / Arbeitsordnung],MATCH($B259,tab_MinKomp[[Stanowisko / Position ]:[Stanowisko / Position ]],0))="n/a","n/a",O259-INDEX(tab_MinKomp[Regulamin pracy / Arbeitsordnung],MATCH($B259,tab_MinKomp[[Stanowisko / Position ]:[Stanowisko / Position ]],0)))</f>
        <v>0</v>
      </c>
      <c r="P260" s="194">
        <f>IF(INDEX(tab_MinKomp[Regulamin wynagradzania / Vergütungsordnung],MATCH($B259,tab_MinKomp[[Stanowisko / Position ]:[Stanowisko / Position ]],0))="n/a","n/a",P259-INDEX(tab_MinKomp[Regulamin wynagradzania / Vergütungsordnung],MATCH($B259,tab_MinKomp[[Stanowisko / Position ]:[Stanowisko / Position ]],0)))</f>
        <v>0</v>
      </c>
      <c r="Q260" s="194" t="str">
        <f>IF(INDEX(tab_MinKomp[System R2PŁATNIK PRO: Płace / Lohnabrechnung],MATCH($B259,tab_MinKomp[[Stanowisko / Position ]:[Stanowisko / Position ]],0))="n/a","n/a",Q259-INDEX(tab_MinKomp[System R2PŁATNIK PRO: Płace / Lohnabrechnung],MATCH($B259,tab_MinKomp[[Stanowisko / Position ]:[Stanowisko / Position ]],0)))</f>
        <v>n/a</v>
      </c>
      <c r="R260" s="194" t="str">
        <f>IF(INDEX(tab_MinKomp[SystemR2PŁATNIK PRO: KADRY / Personaldaten],MATCH($B259,tab_MinKomp[[Stanowisko / Position ]:[Stanowisko / Position ]],0))="n/a","n/a",R259-INDEX(tab_MinKomp[SystemR2PŁATNIK PRO: KADRY / Personaldaten],MATCH($B259,tab_MinKomp[[Stanowisko / Position ]:[Stanowisko / Position ]],0)))</f>
        <v>n/a</v>
      </c>
      <c r="S260" s="194" t="str">
        <f>IF(INDEX(tab_MinKomp[SYSTEM R2PŁATNIK PRO: zarządzanie pracownikami / Arbeitsverwaltung],MATCH($B259,tab_MinKomp[[Stanowisko / Position ]:[Stanowisko / Position ]],0))="n/a","n/a",S259-INDEX(tab_MinKomp[SYSTEM R2PŁATNIK PRO: zarządzanie pracownikami / Arbeitsverwaltung],MATCH($B259,tab_MinKomp[[Stanowisko / Position ]:[Stanowisko / Position ]],0)))</f>
        <v>n/a</v>
      </c>
      <c r="T260" s="194" t="str">
        <f>IF(INDEX(tab_MinKomp[Doradztwo, wsparcie personalne / Personalberatung und Unterstützung],MATCH($B259,tab_MinKomp[[Stanowisko / Position ]:[Stanowisko / Position ]],0))="n/a","n/a",T259-INDEX(tab_MinKomp[Doradztwo, wsparcie personalne / Personalberatung und Unterstützung],MATCH($B259,tab_MinKomp[[Stanowisko / Position ]:[Stanowisko / Position ]],0)))</f>
        <v>n/a</v>
      </c>
      <c r="U260" s="194" t="str">
        <f>IF(INDEX(tab_MinKomp[Przepisy o podatku VAT / MwSt.- Gesetz],MATCH($B259,tab_MinKomp[[Stanowisko / Position ]:[Stanowisko / Position ]],0))="n/a","n/a",U259-INDEX(tab_MinKomp[Przepisy o podatku VAT / MwSt.- Gesetz],MATCH($B259,tab_MinKomp[[Stanowisko / Position ]:[Stanowisko / Position ]],0)))</f>
        <v>n/a</v>
      </c>
      <c r="V260" s="194" t="str">
        <f>IF(INDEX(tab_MinKomp[PrzepisyPDOP / geschäftlich Einkommensteuergesetz],MATCH($B259,tab_MinKomp[[Stanowisko / Position ]:[Stanowisko / Position ]],0))="n/a","n/a",V259-INDEX(tab_MinKomp[PrzepisyPDOP / geschäftlich Einkommensteuergesetz],MATCH($B259,tab_MinKomp[[Stanowisko / Position ]:[Stanowisko / Position ]],0)))</f>
        <v>n/a</v>
      </c>
      <c r="W260" s="194" t="str">
        <f>IF(INDEX(tab_MinKomp[System BAAN / FINANSE (FIBU)],MATCH($B259,tab_MinKomp[[Stanowisko / Position ]:[Stanowisko / Position ]],0))="n/a","n/a",W259-INDEX(tab_MinKomp[System BAAN / FINANSE (FIBU)],MATCH($B259,tab_MinKomp[[Stanowisko / Position ]:[Stanowisko / Position ]],0)))</f>
        <v>n/a</v>
      </c>
      <c r="X260" s="194" t="str">
        <f>IF(INDEX(tab_MinKomp[Systemy pomocnicze / Hilfssysteme(STOCKPROGRAM, KALK2000 etc.)],MATCH($B259,tab_MinKomp[[Stanowisko / Position ]:[Stanowisko / Position ]],0))="n/a","n/a",X259-INDEX(tab_MinKomp[Systemy pomocnicze / Hilfssysteme(STOCKPROGRAM, KALK2000 etc.)],MATCH($B259,tab_MinKomp[[Stanowisko / Position ]:[Stanowisko / Position ]],0)))</f>
        <v>n/a</v>
      </c>
      <c r="Y260" s="194" t="str">
        <f>IF(INDEX(tab_MinKomp[Polityka rachunkowości / Buchführungspolitik],MATCH($B259,tab_MinKomp[[Stanowisko / Position ]:[Stanowisko / Position ]],0))="n/a","n/a",Y259-INDEX(tab_MinKomp[Polityka rachunkowości / Buchführungspolitik],MATCH($B259,tab_MinKomp[[Stanowisko / Position ]:[Stanowisko / Position ]],0)))</f>
        <v>n/a</v>
      </c>
      <c r="Z260" s="194" t="str">
        <f>IF(INDEX(tab_MinKomp[Ustawa o rachunkowości / Rechnungslegungsgesetz],MATCH($B259,tab_MinKomp[[Stanowisko / Position ]:[Stanowisko / Position ]],0))="n/a","n/a",Z259-INDEX(tab_MinKomp[Ustawa o rachunkowości / Rechnungslegungsgesetz],MATCH($B259,tab_MinKomp[[Stanowisko / Position ]:[Stanowisko / Position ]],0)))</f>
        <v>n/a</v>
      </c>
      <c r="AA260" s="194" t="str">
        <f>IF(INDEX(tab_MinKomp[WORKFLOW - TS-100],MATCH($B259,tab_MinKomp[[Stanowisko / Position ]:[Stanowisko / Position ]],0))="n/a","n/a",AA259-INDEX(tab_MinKomp[WORKFLOW - TS-100],MATCH($B259,tab_MinKomp[[Stanowisko / Position ]:[Stanowisko / Position ]],0)))</f>
        <v>n/a</v>
      </c>
      <c r="AB260" s="194" t="str">
        <f>IF(INDEX(tab_MinKomp[WORKFLOW - SFMS],MATCH($B259,tab_MinKomp[[Stanowisko / Position ]:[Stanowisko / Position ]],0))="n/a","n/a",AB259-INDEX(tab_MinKomp[WORKFLOW - SFMS],MATCH($B259,tab_MinKomp[[Stanowisko / Position ]:[Stanowisko / Position ]],0)))</f>
        <v>n/a</v>
      </c>
      <c r="AC260" s="194" t="str">
        <f>IF(INDEX(tab_MinKomp[System ISO 9001:2015],MATCH($B259,tab_MinKomp[[Stanowisko / Position ]:[Stanowisko / Position ]],0))="n/a","n/a",AC259-INDEX(tab_MinKomp[System ISO 9001:2015],MATCH($B259,tab_MinKomp[[Stanowisko / Position ]:[Stanowisko / Position ]],0)))</f>
        <v>n/a</v>
      </c>
      <c r="AD260" s="194" t="str">
        <f>IF(INDEX(tab_MinKomp[System ISO 9001:2015],MATCH($B259,tab_MinKomp[[Stanowisko / Position ]:[Stanowisko / Position ]],0))="n/a","n/a",AD259-INDEX(tab_MinKomp[System ISO 9001:2015],MATCH($B259,tab_MinKomp[[Stanowisko / Position ]:[Stanowisko / Position ]],0)))</f>
        <v>n/a</v>
      </c>
      <c r="AE260" s="194" t="str">
        <f>IF(INDEX(tab_MinKomp[System ISO 9001:2015],MATCH($B259,tab_MinKomp[[Stanowisko / Position ]:[Stanowisko / Position ]],0))="n/a","n/a",AE259-INDEX(tab_MinKomp[System ISO 9001:2015],MATCH($B259,tab_MinKomp[[Stanowisko / Position ]:[Stanowisko / Position ]],0)))</f>
        <v>n/a</v>
      </c>
      <c r="AF260" s="194" t="str">
        <f>IF(INDEX(tab_MinKomp[System ISO 9001:2015],MATCH($B259,tab_MinKomp[[Stanowisko / Position ]:[Stanowisko / Position ]],0))="n/a","n/a",AF259-INDEX(tab_MinKomp[System ISO 9001:2015],MATCH($B259,tab_MinKomp[[Stanowisko / Position ]:[Stanowisko / Position ]],0)))</f>
        <v>n/a</v>
      </c>
      <c r="AG260" s="194" t="str">
        <f>IF(INDEX(tab_MinKomp[Wymagania VDA 6.3 Process / Forderungen],MATCH($B259,tab_MinKomp[[Stanowisko / Position ]:[Stanowisko / Position ]],0))="n/a","n/a",AG259-INDEX(tab_MinKomp[Wymagania VDA 6.3 Process / Forderungen],MATCH($B259,tab_MinKomp[[Stanowisko / Position ]:[Stanowisko / Position ]],0)))</f>
        <v>n/a</v>
      </c>
      <c r="AH260" s="194" t="str">
        <f>IF(INDEX(tab_MinKomp[Wymagania VDA 6.5 Product / Forderungen],MATCH($B259,tab_MinKomp[[Stanowisko / Position ]:[Stanowisko / Position ]],0))="n/a","n/a",AH259-INDEX(tab_MinKomp[Wymagania VDA 6.5 Product / Forderungen],MATCH($B259,tab_MinKomp[[Stanowisko / Position ]:[Stanowisko / Position ]],0)))</f>
        <v>n/a</v>
      </c>
      <c r="AI260" s="194" t="str">
        <f>IF(INDEX(tab_MinKomp[System ISO 9001:2015],MATCH($B259,tab_MinKomp[[Stanowisko / Position ]:[Stanowisko / Position ]],0))="n/a","n/a",AI259-INDEX(tab_MinKomp[System ISO 9001:2015],MATCH($B259,tab_MinKomp[[Stanowisko / Position ]:[Stanowisko / Position ]],0)))</f>
        <v>n/a</v>
      </c>
      <c r="AJ260" s="194" t="str">
        <f>IF(INDEX(tab_MinKomp[Auditor systemu ISO 17021:2018],MATCH($B259,tab_MinKomp[[Stanowisko / Position ]:[Stanowisko / Position ]],0))="n/a","n/a",AJ259-INDEX(tab_MinKomp[Auditor systemu ISO 17021:2018],MATCH($B259,tab_MinKomp[[Stanowisko / Position ]:[Stanowisko / Position ]],0)))</f>
        <v>n/a</v>
      </c>
      <c r="AK260" s="194" t="str">
        <f>IF(INDEX(tab_MinKomp[Pełnomocnik systemu / Systemvertreter],MATCH($B259,tab_MinKomp[[Stanowisko / Position ]:[Stanowisko / Position ]],0))="n/a","n/a",AK259-INDEX(tab_MinKomp[Pełnomocnik systemu / Systemvertreter],MATCH($B259,tab_MinKomp[[Stanowisko / Position ]:[Stanowisko / Position ]],0)))</f>
        <v>n/a</v>
      </c>
      <c r="AL260" s="194">
        <f>IF(INDEX(tab_MinKomp[Polityka Etyczna - Compliance],MATCH($B259,tab_MinKomp[[Stanowisko / Position ]:[Stanowisko / Position ]],0))="n/a","n/a",AL259-INDEX(tab_MinKomp[Polityka Etyczna - Compliance],MATCH($B259,tab_MinKomp[[Stanowisko / Position ]:[Stanowisko / Position ]],0)))</f>
        <v>1</v>
      </c>
      <c r="AM260" s="194" t="str">
        <f>IF(INDEX(tab_MinKomp[WDRAŻANIE NOWYCH PROJEKTÓW/ PROCEDURA CTM],MATCH($B259,tab_MinKomp[[Stanowisko / Position ]:[Stanowisko / Position ]],0))="n/a","n/a",AM259-INDEX(tab_MinKomp[WDRAŻANIE NOWYCH PROJEKTÓW/ PROCEDURA CTM],MATCH($B259,tab_MinKomp[[Stanowisko / Position ]:[Stanowisko / Position ]],0)))</f>
        <v>n/a</v>
      </c>
      <c r="AN260" s="194" t="str">
        <f>IF(INDEX(tab_MinKomp[KAMIENIE MILOWE MSL/PIFF],MATCH($B259,tab_MinKomp[[Stanowisko / Position ]:[Stanowisko / Position ]],0))="n/a","n/a",AN259-INDEX(tab_MinKomp[KAMIENIE MILOWE MSL/PIFF],MATCH($B259,tab_MinKomp[[Stanowisko / Position ]:[Stanowisko / Position ]],0)))</f>
        <v>n/a</v>
      </c>
      <c r="AO260" s="194">
        <f>IF(INDEX(tab_MinKomp[CP],MATCH($B259,tab_MinKomp[[Stanowisko / Position ]:[Stanowisko / Position ]],0))="n/a","n/a",AO259-INDEX(tab_MinKomp[CP],MATCH($B259,tab_MinKomp[[Stanowisko / Position ]:[Stanowisko / Position ]],0)))</f>
        <v>0</v>
      </c>
      <c r="AP260" s="194" t="str">
        <f>IF(INDEX(tab_MinKomp[FMEA],MATCH($B259,tab_MinKomp[[Stanowisko / Position ]:[Stanowisko / Position ]],0))="n/a","n/a",AP259-INDEX(tab_MinKomp[FMEA],MATCH($B259,tab_MinKomp[[Stanowisko / Position ]:[Stanowisko / Position ]],0)))</f>
        <v>n/a</v>
      </c>
      <c r="AQ260" s="194">
        <f>IF(INDEX(tab_MinKomp[FLOW CHART],MATCH($B259,tab_MinKomp[[Stanowisko / Position ]:[Stanowisko / Position ]],0))="n/a","n/a",AQ259-INDEX(tab_MinKomp[FLOW CHART],MATCH($B259,tab_MinKomp[[Stanowisko / Position ]:[Stanowisko / Position ]],0)))</f>
        <v>0</v>
      </c>
      <c r="AR260" s="194" t="str">
        <f>IF(INDEX(tab_MinKomp[APQP],MATCH($B259,tab_MinKomp[[Stanowisko / Position ]:[Stanowisko / Position ]],0))="n/a","n/a",AR259-INDEX(tab_MinKomp[APQP],MATCH($B259,tab_MinKomp[[Stanowisko / Position ]:[Stanowisko / Position ]],0)))</f>
        <v>n/a</v>
      </c>
      <c r="AS260" s="194" t="str">
        <f>IF(INDEX(tab_MinKomp[MSA],MATCH($B259,tab_MinKomp[[Stanowisko / Position ]:[Stanowisko / Position ]],0))="n/a","n/a",AS259-INDEX(tab_MinKomp[MSA],MATCH($B259,tab_MinKomp[[Stanowisko / Position ]:[Stanowisko / Position ]],0)))</f>
        <v>n/a</v>
      </c>
      <c r="AT260" s="194" t="str">
        <f>IF(INDEX(tab_MinKomp[SPC],MATCH($B259,tab_MinKomp[[Stanowisko / Position ]:[Stanowisko / Position ]],0))="n/a","n/a",AT259-INDEX(tab_MinKomp[SPC],MATCH($B259,tab_MinKomp[[Stanowisko / Position ]:[Stanowisko / Position ]],0)))</f>
        <v>n/a</v>
      </c>
      <c r="AU260" s="194" t="str">
        <f>IF(INDEX(tab_MinKomp[CSR (SPECYFICZNE WYMAGANIA KLIENTA)],MATCH($B259,tab_MinKomp[[Stanowisko / Position ]:[Stanowisko / Position ]],0))="n/a","n/a",AU259-INDEX(tab_MinKomp[CSR (SPECYFICZNE WYMAGANIA KLIENTA)],MATCH($B259,tab_MinKomp[[Stanowisko / Position ]:[Stanowisko / Position ]],0)))</f>
        <v>n/a</v>
      </c>
      <c r="AV260" s="194">
        <f>IF(INDEX(tab_MinKomp[5S],MATCH($B259,tab_MinKomp[[Stanowisko / Position ]:[Stanowisko / Position ]],0))="n/a","n/a",AV259-INDEX(tab_MinKomp[5S],MATCH($B259,tab_MinKomp[[Stanowisko / Position ]:[Stanowisko / Position ]],0)))</f>
        <v>0</v>
      </c>
      <c r="AW260" s="194">
        <f>IF(INDEX(tab_MinKomp[LEAN MANAGEMENT],MATCH($B259,tab_MinKomp[[Stanowisko / Position ]:[Stanowisko / Position ]],0))="n/a","n/a",AW259-INDEX(tab_MinKomp[LEAN MANAGEMENT],MATCH($B259,tab_MinKomp[[Stanowisko / Position ]:[Stanowisko / Position ]],0)))</f>
        <v>-1</v>
      </c>
      <c r="AX260" s="194" t="str">
        <f>IF(INDEX(tab_MinKomp[5R],MATCH($B259,tab_MinKomp[[Stanowisko / Position ]:[Stanowisko / Position ]],0))="n/a","n/a",AX259-INDEX(tab_MinKomp[5R],MATCH($B259,tab_MinKomp[[Stanowisko / Position ]:[Stanowisko / Position ]],0)))</f>
        <v>n/a</v>
      </c>
      <c r="AY260" s="194" t="str">
        <f>IF(INDEX(tab_MinKomp[Six Sigma],MATCH($B259,tab_MinKomp[[Stanowisko / Position ]:[Stanowisko / Position ]],0))="n/a","n/a",AY259-INDEX(tab_MinKomp[Six Sigma],MATCH($B259,tab_MinKomp[[Stanowisko / Position ]:[Stanowisko / Position ]],0)))</f>
        <v>n/a</v>
      </c>
      <c r="AZ260" s="194" t="str">
        <f>IF(INDEX(tab_MinKomp[System BAAN / Distribution &amp; Supply Chain],MATCH($B259,tab_MinKomp[[Stanowisko / Position ]:[Stanowisko / Position ]],0))="n/a","n/a",AZ259-INDEX(tab_MinKomp[System BAAN / Distribution &amp; Supply Chain],MATCH($B259,tab_MinKomp[[Stanowisko / Position ]:[Stanowisko / Position ]],0)))</f>
        <v>n/a</v>
      </c>
      <c r="BA260" s="194" t="str">
        <f>IF(INDEX(tab_MinKomp[Gospodarka magazynowa / Lagerverwaltung],MATCH($B259,tab_MinKomp[[Stanowisko / Position ]:[Stanowisko / Position ]],0))="n/a","n/a",BA259-INDEX(tab_MinKomp[Gospodarka magazynowa / Lagerverwaltung],MATCH($B259,tab_MinKomp[[Stanowisko / Position ]:[Stanowisko / Position ]],0)))</f>
        <v>n/a</v>
      </c>
      <c r="BB260" s="194" t="str">
        <f>IF(INDEX(tab_MinKomp[Inwentaryzacja - organizacja i przebieg / Inventurprozess],MATCH($B259,tab_MinKomp[[Stanowisko / Position ]:[Stanowisko / Position ]],0))="n/a","n/a",BB259-INDEX(tab_MinKomp[Inwentaryzacja - organizacja i przebieg / Inventurprozess],MATCH($B259,tab_MinKomp[[Stanowisko / Position ]:[Stanowisko / Position ]],0)))</f>
        <v>n/a</v>
      </c>
      <c r="BC260" s="194" t="str">
        <f>IF(INDEX(tab_MinKomp[Organizacja dostaw / Versorgungsorganisation],MATCH($B259,tab_MinKomp[[Stanowisko / Position ]:[Stanowisko / Position ]],0))="n/a","n/a",BC259-INDEX(tab_MinKomp[Organizacja dostaw / Versorgungsorganisation],MATCH($B259,tab_MinKomp[[Stanowisko / Position ]:[Stanowisko / Position ]],0)))</f>
        <v>n/a</v>
      </c>
      <c r="BD260" s="194" t="str">
        <f>IF(INDEX(tab_MinKomp[Organizacja wysyłek / Organisation von Lieferungen],MATCH($B259,tab_MinKomp[[Stanowisko / Position ]:[Stanowisko / Position ]],0))="n/a","n/a",BD259-INDEX(tab_MinKomp[Organizacja wysyłek / Organisation von Lieferungen],MATCH($B259,tab_MinKomp[[Stanowisko / Position ]:[Stanowisko / Position ]],0)))</f>
        <v>n/a</v>
      </c>
      <c r="BE260" s="194" t="str">
        <f>IF(INDEX(tab_MinKomp[Analiza magazynowa - Program Polen.mdb / Inventuranalyse],MATCH($B259,tab_MinKomp[[Stanowisko / Position ]:[Stanowisko / Position ]],0))="n/a","n/a",BE259-INDEX(tab_MinKomp[Analiza magazynowa - Program Polen.mdb / Inventuranalyse],MATCH($B259,tab_MinKomp[[Stanowisko / Position ]:[Stanowisko / Position ]],0)))</f>
        <v>n/a</v>
      </c>
      <c r="BF260" s="190" t="str">
        <f>IF(INDEX(tab_MinKomp[MMOG (Materials Management Operations Guidelines)],MATCH($B259,tab_MinKomp[[Stanowisko / Position ]:[Stanowisko / Position ]],0))="n/a","n/a",BF259-INDEX(tab_MinKomp[MMOG (Materials Management Operations Guidelines)],MATCH($B259,tab_MinKomp[[Stanowisko / Position ]:[Stanowisko / Position ]],0)))</f>
        <v>n/a</v>
      </c>
      <c r="BG260" s="190" t="str">
        <f>IF(INDEX(tab_MinKomp[GPP],MATCH($B259,tab_MinKomp[[Stanowisko / Position ]:[Stanowisko / Position ]],0))="n/a","n/a",BG259-INDEX(tab_MinKomp[GPP],MATCH($B259,tab_MinKomp[[Stanowisko / Position ]:[Stanowisko / Position ]],0)))</f>
        <v>n/a</v>
      </c>
      <c r="BH260" s="190" t="str">
        <f>IF(INDEX(tab_MinKomp[AIAG (Automotive Industry Action Group)],MATCH($B259,tab_MinKomp[[Stanowisko / Position ]:[Stanowisko / Position ]],0))="n/a","n/a",BH259-INDEX(tab_MinKomp[AIAG (Automotive Industry Action Group)],MATCH($B259,tab_MinKomp[[Stanowisko / Position ]:[Stanowisko / Position ]],0)))</f>
        <v>n/a</v>
      </c>
      <c r="BI260" s="190" t="str">
        <f>IF(INDEX(tab_MinKomp[Super-G disputes],MATCH($B259,tab_MinKomp[[Stanowisko / Position ]:[Stanowisko / Position ]],0))="n/a","n/a",BI259-INDEX(tab_MinKomp[Super-G disputes],MATCH($B259,tab_MinKomp[[Stanowisko / Position ]:[Stanowisko / Position ]],0)))</f>
        <v>n/a</v>
      </c>
      <c r="BJ260" s="190" t="str">
        <f>IF(INDEX(tab_MinKomp[CMMS3/eDDL (Direct Data Link)],MATCH($B259,tab_MinKomp[[Stanowisko / Position ]:[Stanowisko / Position ]],0))="n/a","n/a",BJ259-INDEX(tab_MinKomp[CMMS3/eDDL (Direct Data Link)],MATCH($B259,tab_MinKomp[[Stanowisko / Position ]:[Stanowisko / Position ]],0)))</f>
        <v>n/a</v>
      </c>
      <c r="BK260" s="190" t="str">
        <f>IF(INDEX(tab_MinKomp[MP&amp;L (Material Planning and Logistics)],MATCH($B259,tab_MinKomp[[Stanowisko / Position ]:[Stanowisko / Position ]],0))="n/a","n/a",BK259-INDEX(tab_MinKomp[MP&amp;L (Material Planning and Logistics)],MATCH($B259,tab_MinKomp[[Stanowisko / Position ]:[Stanowisko / Position ]],0)))</f>
        <v>n/a</v>
      </c>
      <c r="BL260" s="190" t="str">
        <f>IF(INDEX(tab_MinKomp[Supplier delivery rating],MATCH($B259,tab_MinKomp[[Stanowisko / Position ]:[Stanowisko / Position ]],0))="n/a","n/a",BL259-INDEX(tab_MinKomp[Supplier delivery rating],MATCH($B259,tab_MinKomp[[Stanowisko / Position ]:[Stanowisko / Position ]],0)))</f>
        <v>n/a</v>
      </c>
      <c r="BM260" s="194" t="str">
        <f>IF(INDEX(tab_MinKomp[Planowanie produkcji / Produktionsplanung],MATCH($B259,tab_MinKomp[[Stanowisko / Position ]:[Stanowisko / Position ]],0))="n/a","n/a",BM259-INDEX(tab_MinKomp[Planowanie produkcji / Produktionsplanung],MATCH($B259,tab_MinKomp[[Stanowisko / Position ]:[Stanowisko / Position ]],0)))</f>
        <v>n/a</v>
      </c>
      <c r="BN260" s="194" t="str">
        <f>IF(INDEX(tab_MinKomp[Planowanie produkcji / Produktionsplanung],MATCH($B259,tab_MinKomp[[Stanowisko / Position ]:[Stanowisko / Position ]],0))="n/a","n/a",BN259-INDEX(tab_MinKomp[Planowanie produkcji / Produktionsplanung],MATCH($B259,tab_MinKomp[[Stanowisko / Position ]:[Stanowisko / Position ]],0)))</f>
        <v>n/a</v>
      </c>
      <c r="BO260" s="194" t="str">
        <f>IF(INDEX(tab_MinKomp[Planowanie produkcji / Produktionsplanung],MATCH($B259,tab_MinKomp[[Stanowisko / Position ]:[Stanowisko / Position ]],0))="n/a","n/a",BO259-INDEX(tab_MinKomp[Planowanie produkcji / Produktionsplanung],MATCH($B259,tab_MinKomp[[Stanowisko / Position ]:[Stanowisko / Position ]],0)))</f>
        <v>n/a</v>
      </c>
      <c r="BP260" s="194" t="str">
        <f>IF(INDEX(tab_MinKomp[Planowanie produkcji / Produktionsplanung],MATCH($B259,tab_MinKomp[[Stanowisko / Position ]:[Stanowisko / Position ]],0))="n/a","n/a",BP259-INDEX(tab_MinKomp[Planowanie produkcji / Produktionsplanung],MATCH($B259,tab_MinKomp[[Stanowisko / Position ]:[Stanowisko / Position ]],0)))</f>
        <v>n/a</v>
      </c>
      <c r="BQ260" s="194" t="str">
        <f>IF(INDEX(tab_MinKomp[Planowanie produkcji / Produktionsplanung],MATCH($B259,tab_MinKomp[[Stanowisko / Position ]:[Stanowisko / Position ]],0))="n/a","n/a",BQ259-INDEX(tab_MinKomp[Planowanie produkcji / Produktionsplanung],MATCH($B259,tab_MinKomp[[Stanowisko / Position ]:[Stanowisko / Position ]],0)))</f>
        <v>n/a</v>
      </c>
      <c r="BR260" s="194" t="str">
        <f>IF(INDEX(tab_MinKomp[Planowanie produkcji / Produktionsplanung],MATCH($B259,tab_MinKomp[[Stanowisko / Position ]:[Stanowisko / Position ]],0))="n/a","n/a",BR259-INDEX(tab_MinKomp[Planowanie produkcji / Produktionsplanung],MATCH($B259,tab_MinKomp[[Stanowisko / Position ]:[Stanowisko / Position ]],0)))</f>
        <v>n/a</v>
      </c>
      <c r="BS260" s="194" t="str">
        <f>IF(INDEX(tab_MinKomp[Planowanie produkcji / Produktionsplanung],MATCH($B259,tab_MinKomp[[Stanowisko / Position ]:[Stanowisko / Position ]],0))="n/a","n/a",BS259-INDEX(tab_MinKomp[Planowanie produkcji / Produktionsplanung],MATCH($B259,tab_MinKomp[[Stanowisko / Position ]:[Stanowisko / Position ]],0)))</f>
        <v>n/a</v>
      </c>
      <c r="BT260" s="194" t="str">
        <f>IF(INDEX(tab_MinKomp[Planowanie produkcji / Produktionsplanung],MATCH($B259,tab_MinKomp[[Stanowisko / Position ]:[Stanowisko / Position ]],0))="n/a","n/a",BT259-INDEX(tab_MinKomp[Planowanie produkcji / Produktionsplanung],MATCH($B259,tab_MinKomp[[Stanowisko / Position ]:[Stanowisko / Position ]],0)))</f>
        <v>n/a</v>
      </c>
      <c r="BU260" s="194">
        <f>IF(INDEX(tab_MinKomp[Obsługa maszyn Novapax / Novapax Maschinenbedienung],MATCH($B259,tab_MinKomp[[Stanowisko / Position ]:[Stanowisko / Position ]],0))="n/a","n/a",BU259-INDEX(tab_MinKomp[Obsługa maszyn Novapax / Novapax Maschinenbedienung],MATCH($B259,tab_MinKomp[[Stanowisko / Position ]:[Stanowisko / Position ]],0)))</f>
        <v>1</v>
      </c>
      <c r="BV260" s="194" t="str">
        <f>IF(INDEX(tab_MinKomp[Planowanie produkcji / Produktionsplanung],MATCH($B259,tab_MinKomp[[Stanowisko / Position ]:[Stanowisko / Position ]],0))="n/a","n/a",BV259-INDEX(tab_MinKomp[Planowanie produkcji / Produktionsplanung],MATCH($B259,tab_MinKomp[[Stanowisko / Position ]:[Stanowisko / Position ]],0)))</f>
        <v>n/a</v>
      </c>
      <c r="BW260" s="194" t="str">
        <f>IF(INDEX(tab_MinKomp[Planowanie produkcji / Produktionsplanung],MATCH($B259,tab_MinKomp[[Stanowisko / Position ]:[Stanowisko / Position ]],0))="n/a","n/a",BW259-INDEX(tab_MinKomp[Planowanie produkcji / Produktionsplanung],MATCH($B259,tab_MinKomp[[Stanowisko / Position ]:[Stanowisko / Position ]],0)))</f>
        <v>n/a</v>
      </c>
      <c r="BX260" s="194" t="str">
        <f>IF(INDEX(tab_MinKomp[Planowanie produkcji / Produktionsplanung],MATCH($B259,tab_MinKomp[[Stanowisko / Position ]:[Stanowisko / Position ]],0))="n/a","n/a",BX259-INDEX(tab_MinKomp[Planowanie produkcji / Produktionsplanung],MATCH($B259,tab_MinKomp[[Stanowisko / Position ]:[Stanowisko / Position ]],0)))</f>
        <v>n/a</v>
      </c>
      <c r="BY260" s="194" t="str">
        <f>IF(INDEX(tab_MinKomp[Planowanie produkcji / Produktionsplanung],MATCH($B259,tab_MinKomp[[Stanowisko / Position ]:[Stanowisko / Position ]],0))="n/a","n/a",BY259-INDEX(tab_MinKomp[Planowanie produkcji / Produktionsplanung],MATCH($B259,tab_MinKomp[[Stanowisko / Position ]:[Stanowisko / Position ]],0)))</f>
        <v>n/a</v>
      </c>
      <c r="BZ260" s="194" t="str">
        <f>IF(INDEX(tab_MinKomp[Planowanie produkcji / Produktionsplanung],MATCH($B259,tab_MinKomp[[Stanowisko / Position ]:[Stanowisko / Position ]],0))="n/a","n/a",BZ259-INDEX(tab_MinKomp[Planowanie produkcji / Produktionsplanung],MATCH($B259,tab_MinKomp[[Stanowisko / Position ]:[Stanowisko / Position ]],0)))</f>
        <v>n/a</v>
      </c>
      <c r="CA260" s="194" t="str">
        <f>IF(INDEX(tab_MinKomp[Planowanie produkcji / Produktionsplanung],MATCH($B259,tab_MinKomp[[Stanowisko / Position ]:[Stanowisko / Position ]],0))="n/a","n/a",CA259-INDEX(tab_MinKomp[Planowanie produkcji / Produktionsplanung],MATCH($B259,tab_MinKomp[[Stanowisko / Position ]:[Stanowisko / Position ]],0)))</f>
        <v>n/a</v>
      </c>
      <c r="CB260" s="194" t="str">
        <f>IF(INDEX(tab_MinKomp[Obsługa maszyn ASL / ASL Maschinenbedienung],MATCH($B259,tab_MinKomp[[Stanowisko / Position ]:[Stanowisko / Position ]],0))="n/a","n/a",CB259-INDEX(tab_MinKomp[Obsługa maszyn ASL / ASL Maschinenbedienung],MATCH($B259,tab_MinKomp[[Stanowisko / Position ]:[Stanowisko / Position ]],0)))</f>
        <v>n/a</v>
      </c>
      <c r="CC260" s="194" t="str">
        <f>IF(INDEX(tab_MinKomp[Obsługa maszyn Branson / Branson Maschinenbedienung],MATCH($B259,tab_MinKomp[[Stanowisko / Position ]:[Stanowisko / Position ]],0))="n/a","n/a",CC259-INDEX(tab_MinKomp[Obsługa maszyn Branson / Branson Maschinenbedienung],MATCH($B259,tab_MinKomp[[Stanowisko / Position ]:[Stanowisko / Position ]],0)))</f>
        <v>n/a</v>
      </c>
      <c r="CD260" s="194">
        <f>IF(INDEX(tab_MinKomp[Obsługa maszyn Novapax / Novapax Maschinenbedienung],MATCH($B259,tab_MinKomp[[Stanowisko / Position ]:[Stanowisko / Position ]],0))="n/a","n/a",CD259-INDEX(tab_MinKomp[Obsługa maszyn Novapax / Novapax Maschinenbedienung],MATCH($B259,tab_MinKomp[[Stanowisko / Position ]:[Stanowisko / Position ]],0)))</f>
        <v>0</v>
      </c>
      <c r="CE260" s="194" t="str">
        <f>IF(INDEX(tab_MinKomp[Obsługa maszyn Piovan / Piovan Maschinenbedienung],MATCH($B259,tab_MinKomp[[Stanowisko / Position ]:[Stanowisko / Position ]],0))="n/a","n/a",CE259-INDEX(tab_MinKomp[Obsługa maszyn Piovan / Piovan Maschinenbedienung],MATCH($B259,tab_MinKomp[[Stanowisko / Position ]:[Stanowisko / Position ]],0)))</f>
        <v>n/a</v>
      </c>
      <c r="CF260" s="194" t="str">
        <f>IF(INDEX(tab_MinKomp[Wymagania VDA 6.5 Product / Forderungen],MATCH($B259,tab_MinKomp[[Stanowisko / Position ]:[Stanowisko / Position ]],0))="n/a","n/a",CF259-INDEX(tab_MinKomp[Wymagania VDA 6.5 Product / Forderungen],MATCH($B259,tab_MinKomp[[Stanowisko / Position ]:[Stanowisko / Position ]],0)))</f>
        <v>n/a</v>
      </c>
      <c r="CG260" s="194">
        <f>IF(INDEX(tab_MinKomp[Eliminacja awarii / Beseitigung von Ausfällen],MATCH($B259,tab_MinKomp[[Stanowisko / Position ]:[Stanowisko / Position ]],0))="n/a","n/a",CG259-INDEX(tab_MinKomp[Eliminacja awarii / Beseitigung von Ausfällen],MATCH($B259,tab_MinKomp[[Stanowisko / Position ]:[Stanowisko / Position ]],0)))</f>
        <v>0</v>
      </c>
      <c r="CH260" s="194" t="str">
        <f>IF(INDEX(tab_MinKomp[Wymagania VDA 6.5 Product / Forderungen],MATCH($B259,tab_MinKomp[[Stanowisko / Position ]:[Stanowisko / Position ]],0))="n/a","n/a",CH259-INDEX(tab_MinKomp[Wymagania VDA 6.5 Product / Forderungen],MATCH($B259,tab_MinKomp[[Stanowisko / Position ]:[Stanowisko / Position ]],0)))</f>
        <v>n/a</v>
      </c>
      <c r="CI260" s="194" t="str">
        <f>IF(INDEX(tab_MinKomp[Wymagania VDA 6.5 Product / Forderungen],MATCH($B259,tab_MinKomp[[Stanowisko / Position ]:[Stanowisko / Position ]],0))="n/a","n/a",CI259-INDEX(tab_MinKomp[Wymagania VDA 6.5 Product / Forderungen],MATCH($B259,tab_MinKomp[[Stanowisko / Position ]:[Stanowisko / Position ]],0)))</f>
        <v>n/a</v>
      </c>
      <c r="CJ260" s="194" t="str">
        <f>IF(INDEX(tab_MinKomp[Wymagania VDA 6.5 Product / Forderungen],MATCH($B259,tab_MinKomp[[Stanowisko / Position ]:[Stanowisko / Position ]],0))="n/a","n/a",CJ259-INDEX(tab_MinKomp[Wymagania VDA 6.5 Product / Forderungen],MATCH($B259,tab_MinKomp[[Stanowisko / Position ]:[Stanowisko / Position ]],0)))</f>
        <v>n/a</v>
      </c>
      <c r="CK260" s="194" t="str">
        <f>IF(INDEX(tab_MinKomp[Wymagania VDA 6.5 Product / Forderungen],MATCH($B259,tab_MinKomp[[Stanowisko / Position ]:[Stanowisko / Position ]],0))="n/a","n/a",CK259-INDEX(tab_MinKomp[Wymagania VDA 6.5 Product / Forderungen],MATCH($B259,tab_MinKomp[[Stanowisko / Position ]:[Stanowisko / Position ]],0)))</f>
        <v>n/a</v>
      </c>
      <c r="CL260" s="194" t="str">
        <f>IF(INDEX(tab_MinKomp[Wymagania VDA 6.5 Product / Forderungen],MATCH($B259,tab_MinKomp[[Stanowisko / Position ]:[Stanowisko / Position ]],0))="n/a","n/a",CL259-INDEX(tab_MinKomp[Wymagania VDA 6.5 Product / Forderungen],MATCH($B259,tab_MinKomp[[Stanowisko / Position ]:[Stanowisko / Position ]],0)))</f>
        <v>n/a</v>
      </c>
      <c r="CM260" s="194" t="str">
        <f>IF(INDEX(tab_MinKomp[Informatyka ogólna (techniczne i systemowe) / Allgemeine IT (Technik und System)],MATCH($B259,tab_MinKomp[[Stanowisko / Position ]:[Stanowisko / Position ]],0))="n/a","n/a",CM259-INDEX(tab_MinKomp[Informatyka ogólna (techniczne i systemowe) / Allgemeine IT (Technik und System)],MATCH($B259,tab_MinKomp[[Stanowisko / Position ]:[Stanowisko / Position ]],0)))</f>
        <v>n/a</v>
      </c>
      <c r="CN260" s="194" t="str">
        <f>IF(INDEX(tab_MinKomp[Sieci komputerowe / Computernetzwerke],MATCH($B259,tab_MinKomp[[Stanowisko / Position ]:[Stanowisko / Position ]],0))="n/a","n/a",CN259-INDEX(tab_MinKomp[Sieci komputerowe / Computernetzwerke],MATCH($B259,tab_MinKomp[[Stanowisko / Position ]:[Stanowisko / Position ]],0)))</f>
        <v>n/a</v>
      </c>
      <c r="CO260" s="194" t="str">
        <f>IF(INDEX(tab_MinKomp[Hardware (komputery PC, drukarki biurowe i etykietowe, telefonia stacjonarna i mobilna) (PC, Drucker, Telefpne, Handys)],MATCH($B259,tab_MinKomp[[Stanowisko / Position ]:[Stanowisko / Position ]],0))="n/a","n/a",CO259-INDEX(tab_MinKomp[Hardware (komputery PC, drukarki biurowe i etykietowe, telefonia stacjonarna i mobilna) (PC, Drucker, Telefpne, Handys)],MATCH($B259,tab_MinKomp[[Stanowisko / Position ]:[Stanowisko / Position ]],0)))</f>
        <v>n/a</v>
      </c>
      <c r="CP260" s="194" t="str">
        <f>IF(INDEX(tab_MinKomp[Software &amp; Systems (MS Office, MS Remote Desktop)],MATCH($B259,tab_MinKomp[[Stanowisko / Position ]:[Stanowisko / Position ]],0))="n/a","n/a",CP259-INDEX(tab_MinKomp[Software &amp; Systems (MS Office, MS Remote Desktop)],MATCH($B259,tab_MinKomp[[Stanowisko / Position ]:[Stanowisko / Position ]],0)))</f>
        <v>n/a</v>
      </c>
      <c r="CQ260" s="194" t="str">
        <f>IF(INDEX(tab_MinKomp[Programowanie obiektowe (PHP) / Objektprogrammierung],MATCH($B259,tab_MinKomp[[Stanowisko / Position ]:[Stanowisko / Position ]],0))="n/a","n/a",CQ259-INDEX(tab_MinKomp[Programowanie obiektowe (PHP) / Objektprogrammierung],MATCH($B259,tab_MinKomp[[Stanowisko / Position ]:[Stanowisko / Position ]],0)))</f>
        <v>n/a</v>
      </c>
      <c r="CR260" s="194" t="str">
        <f>IF(INDEX(tab_MinKomp[Scrum],MATCH($B259,tab_MinKomp[[Stanowisko / Position ]:[Stanowisko / Position ]],0))="n/a","n/a",CR259-INDEX(tab_MinKomp[Scrum],MATCH($B259,tab_MinKomp[[Stanowisko / Position ]:[Stanowisko / Position ]],0)))</f>
        <v>n/a</v>
      </c>
      <c r="CS260" s="194" t="str">
        <f>IF(INDEX(tab_MinKomp[SQL (MySQL)],MATCH($B259,tab_MinKomp[[Stanowisko / Position ]:[Stanowisko / Position ]],0))="n/a","n/a",CS259-INDEX(tab_MinKomp[SQL (MySQL)],MATCH($B259,tab_MinKomp[[Stanowisko / Position ]:[Stanowisko / Position ]],0)))</f>
        <v>n/a</v>
      </c>
      <c r="CT260" s="194" t="str">
        <f>IF(INDEX(tab_MinKomp[Javascript],MATCH($B259,tab_MinKomp[[Stanowisko / Position ]:[Stanowisko / Position ]],0))="n/a","n/a",CT259-INDEX(tab_MinKomp[Javascript],MATCH($B259,tab_MinKomp[[Stanowisko / Position ]:[Stanowisko / Position ]],0)))</f>
        <v>n/a</v>
      </c>
      <c r="CU260" s="194" t="str">
        <f>IF(INDEX(tab_MinKomp[Joomla],MATCH($B259,tab_MinKomp[[Stanowisko / Position ]:[Stanowisko / Position ]],0))="n/a","n/a",CU259-INDEX(tab_MinKomp[Joomla],MATCH($B259,tab_MinKomp[[Stanowisko / Position ]:[Stanowisko / Position ]],0)))</f>
        <v>n/a</v>
      </c>
      <c r="CV260" s="194" t="str">
        <f>IF(INDEX(tab_MinKomp[Bash],MATCH($B259,tab_MinKomp[[Stanowisko / Position ]:[Stanowisko / Position ]],0))="n/a","n/a",CV259-INDEX(tab_MinKomp[Bash],MATCH($B259,tab_MinKomp[[Stanowisko / Position ]:[Stanowisko / Position ]],0)))</f>
        <v>n/a</v>
      </c>
      <c r="CW260" s="194">
        <f>IF(INDEX(tab_MinKomp[Systemy MES (HYDRA / SFMS)],MATCH($B259,tab_MinKomp[[Stanowisko / Position ]:[Stanowisko / Position ]],0))="n/a","n/a",CW259-INDEX(tab_MinKomp[Systemy MES (HYDRA / SFMS)],MATCH($B259,tab_MinKomp[[Stanowisko / Position ]:[Stanowisko / Position ]],0)))</f>
        <v>1</v>
      </c>
      <c r="CX260" s="194" t="str">
        <f>IF(INDEX(tab_MinKomp[HTML / CSS],MATCH($B259,tab_MinKomp[[Stanowisko / Position ]:[Stanowisko / Position ]],0))="n/a","n/a",CX259-INDEX(tab_MinKomp[HTML / CSS],MATCH($B259,tab_MinKomp[[Stanowisko / Position ]:[Stanowisko / Position ]],0)))</f>
        <v>n/a</v>
      </c>
      <c r="CY260" s="194" t="str">
        <f>IF(INDEX(tab_MinKomp[SYSTEM PR],MATCH($B259,tab_MinKomp[[Stanowisko / Position ]:[Stanowisko / Position ]],0))="n/a","n/a",CY259-INDEX(tab_MinKomp[SYSTEM PR],MATCH($B259,tab_MinKomp[[Stanowisko / Position ]:[Stanowisko / Position ]],0)))</f>
        <v>n/a</v>
      </c>
      <c r="CZ260" s="194" t="str">
        <f>IF(INDEX(tab_MinKomp[System Einkauf XP / EBA],MATCH($B259,tab_MinKomp[[Stanowisko / Position ]:[Stanowisko / Position ]],0))="n/a","n/a",CZ259-INDEX(tab_MinKomp[System Einkauf XP / EBA],MATCH($B259,tab_MinKomp[[Stanowisko / Position ]:[Stanowisko / Position ]],0)))</f>
        <v>n/a</v>
      </c>
      <c r="DA260" s="194" t="str">
        <f>IF(INDEX(tab_MinKomp[Techniki negocjacyjne / Verhandlungstechniken],MATCH($B259,tab_MinKomp[[Stanowisko / Position ]:[Stanowisko / Position ]],0))="n/a","n/a",DA259-INDEX(tab_MinKomp[Techniki negocjacyjne / Verhandlungstechniken],MATCH($B259,tab_MinKomp[[Stanowisko / Position ]:[Stanowisko / Position ]],0)))</f>
        <v>n/a</v>
      </c>
      <c r="DB260" s="194" t="str">
        <f>IF(INDEX(tab_MinKomp[Znajomość rynku branżowego / Kenntnis des Industrie Marktes],MATCH($B259,tab_MinKomp[[Stanowisko / Position ]:[Stanowisko / Position ]],0))="n/a","n/a",DB259-INDEX(tab_MinKomp[Znajomość rynku branżowego / Kenntnis des Industrie Marktes],MATCH($B259,tab_MinKomp[[Stanowisko / Position ]:[Stanowisko / Position ]],0)))</f>
        <v>n/a</v>
      </c>
      <c r="DC260" s="194" t="str">
        <f>IF(INDEX(tab_MinKomp[SUPPLIER MANAGEMENT],MATCH($B259,tab_MinKomp[[Stanowisko / Position ]:[Stanowisko / Position ]],0))="n/a","n/a",DC259-INDEX(tab_MinKomp[SUPPLIER MANAGEMENT],MATCH($B259,tab_MinKomp[[Stanowisko / Position ]:[Stanowisko / Position ]],0)))</f>
        <v>n/a</v>
      </c>
      <c r="DD260" s="194" t="str">
        <f>IF(INDEX(tab_MinKomp[SUPPLIER MANAGEMENT],MATCH($B259,tab_MinKomp[[Stanowisko / Position ]:[Stanowisko / Position ]],0))="n/a","n/a",DD259-INDEX(tab_MinKomp[SUPPLIER MANAGEMENT],MATCH($B259,tab_MinKomp[[Stanowisko / Position ]:[Stanowisko / Position ]],0)))</f>
        <v>n/a</v>
      </c>
      <c r="DE260" s="194" t="str">
        <f>IF(INDEX(tab_MinKomp[SUPPLIER MANAGEMENT],MATCH($B259,tab_MinKomp[[Stanowisko / Position ]:[Stanowisko / Position ]],0))="n/a","n/a",DE259-INDEX(tab_MinKomp[SUPPLIER MANAGEMENT],MATCH($B259,tab_MinKomp[[Stanowisko / Position ]:[Stanowisko / Position ]],0)))</f>
        <v>n/a</v>
      </c>
      <c r="DF260" s="194">
        <f>IF(INDEX(tab_MinKomp[LEAN MANAGEMENT],MATCH($B259,tab_MinKomp[[Stanowisko / Position ]:[Stanowisko / Position ]],0))="n/a","n/a",DF259-INDEX(tab_MinKomp[LEAN MANAGEMENT],MATCH($B259,tab_MinKomp[[Stanowisko / Position ]:[Stanowisko / Position ]],0)))</f>
        <v>-1</v>
      </c>
      <c r="DG260" s="194" t="str">
        <f>IF(INDEX(tab_MinKomp[PPAP/PSW],MATCH($B259,tab_MinKomp[[Stanowisko / Position ]:[Stanowisko / Position ]],0))="n/a","n/a",DG259-INDEX(tab_MinKomp[PPAP/PSW],MATCH($B259,tab_MinKomp[[Stanowisko / Position ]:[Stanowisko / Position ]],0)))</f>
        <v>n/a</v>
      </c>
      <c r="DH260" s="194" t="str">
        <f>IF(INDEX(tab_MinKomp[SUPPLIER MANAGEMENT],MATCH($B259,tab_MinKomp[[Stanowisko / Position ]:[Stanowisko / Position ]],0))="n/a","n/a",DH259-INDEX(tab_MinKomp[SUPPLIER MANAGEMENT],MATCH($B259,tab_MinKomp[[Stanowisko / Position ]:[Stanowisko / Position ]],0)))</f>
        <v>n/a</v>
      </c>
      <c r="DI260" s="194" t="str">
        <f>IF(INDEX(tab_MinKomp[OBSŁUGA PORTALI KLIENTA / Kundenportale],MATCH($B259,tab_MinKomp[[Stanowisko / Position ]:[Stanowisko / Position ]],0))="n/a","n/a",DI259-INDEX(tab_MinKomp[OBSŁUGA PORTALI KLIENTA / Kundenportale],MATCH($B259,tab_MinKomp[[Stanowisko / Position ]:[Stanowisko / Position ]],0)))</f>
        <v>n/a</v>
      </c>
      <c r="DJ260" s="194" t="str">
        <f>IF(INDEX(tab_MinKomp[Obsługa systemu BABTECQ / BABTECQ System],MATCH($B259,tab_MinKomp[[Stanowisko / Position ]:[Stanowisko / Position ]],0))="n/a","n/a",DJ259-INDEX(tab_MinKomp[Obsługa systemu BABTECQ / BABTECQ System],MATCH($B259,tab_MinKomp[[Stanowisko / Position ]:[Stanowisko / Position ]],0)))</f>
        <v>n/a</v>
      </c>
      <c r="DK260" s="194" t="str">
        <f>IF(INDEX(tab_MinKomp[Rysunek techniczny / technische Zeichnung],MATCH($B259,tab_MinKomp[[Stanowisko / Position ]:[Stanowisko / Position ]],0))="n/a","n/a",DK259-INDEX(tab_MinKomp[Rysunek techniczny / technische Zeichnung],MATCH($B259,tab_MinKomp[[Stanowisko / Position ]:[Stanowisko / Position ]],0)))</f>
        <v>n/a</v>
      </c>
      <c r="DL260" s="194" t="str">
        <f>IF(INDEX(tab_MinKomp[Kalibracja / Kalibrierung],MATCH($B259,tab_MinKomp[[Stanowisko / Position ]:[Stanowisko / Position ]],0))="n/a","n/a",DL259-INDEX(tab_MinKomp[Kalibracja / Kalibrierung],MATCH($B259,tab_MinKomp[[Stanowisko / Position ]:[Stanowisko / Position ]],0)))</f>
        <v>n/a</v>
      </c>
      <c r="DM260" s="194" t="str">
        <f>IF(INDEX(tab_MinKomp[Rekwalifikacja / Requalifizierung],MATCH($B259,tab_MinKomp[[Stanowisko / Position ]:[Stanowisko / Position ]],0))="n/a","n/a",DM259-INDEX(tab_MinKomp[Rekwalifikacja / Requalifizierung],MATCH($B259,tab_MinKomp[[Stanowisko / Position ]:[Stanowisko / Position ]],0)))</f>
        <v>n/a</v>
      </c>
      <c r="DN260" s="190" t="str">
        <f>IF(INDEX(tab_MinKomp[Testy czystości / Reinheitstests],MATCH($B259,tab_MinKomp[[Stanowisko / Position ]:[Stanowisko / Position ]],0))="n/a","n/a",DN259-INDEX(tab_MinKomp[Testy czystości / Reinheitstests],MATCH($B259,tab_MinKomp[[Stanowisko / Position ]:[Stanowisko / Position ]],0)))</f>
        <v>n/a</v>
      </c>
      <c r="DO260" s="190" t="str">
        <f>IF(INDEX(tab_MinKomp[Testy czystości / Reinheitstests],MATCH($B259,tab_MinKomp[[Stanowisko / Position ]:[Stanowisko / Position ]],0))="n/a","n/a",DO259-INDEX(tab_MinKomp[Testy czystości / Reinheitstests],MATCH($B259,tab_MinKomp[[Stanowisko / Position ]:[Stanowisko / Position ]],0)))</f>
        <v>n/a</v>
      </c>
      <c r="DP260" s="190" t="str">
        <f>IF(INDEX(tab_MinKomp[Testy czystości / Reinheitstests],MATCH($B259,tab_MinKomp[[Stanowisko / Position ]:[Stanowisko / Position ]],0))="n/a","n/a",DP259-INDEX(tab_MinKomp[Testy czystości / Reinheitstests],MATCH($B259,tab_MinKomp[[Stanowisko / Position ]:[Stanowisko / Position ]],0)))</f>
        <v>n/a</v>
      </c>
      <c r="DQ260" s="190" t="str">
        <f>IF(INDEX(tab_MinKomp[Testy czystości / Reinheitstests],MATCH($B259,tab_MinKomp[[Stanowisko / Position ]:[Stanowisko / Position ]],0))="n/a","n/a",DQ259-INDEX(tab_MinKomp[Testy czystości / Reinheitstests],MATCH($B259,tab_MinKomp[[Stanowisko / Position ]:[Stanowisko / Position ]],0)))</f>
        <v>n/a</v>
      </c>
      <c r="DR260" s="190" t="str">
        <f>IF(INDEX(tab_MinKomp[Testy czystości / Reinheitstests],MATCH($B259,tab_MinKomp[[Stanowisko / Position ]:[Stanowisko / Position ]],0))="n/a","n/a",DR259-INDEX(tab_MinKomp[Testy czystości / Reinheitstests],MATCH($B259,tab_MinKomp[[Stanowisko / Position ]:[Stanowisko / Position ]],0)))</f>
        <v>n/a</v>
      </c>
      <c r="DS260" s="190" t="str">
        <f>IF(INDEX(tab_MinKomp[Testy czystości / Reinheitstests],MATCH($B259,tab_MinKomp[[Stanowisko / Position ]:[Stanowisko / Position ]],0))="n/a","n/a",DS259-INDEX(tab_MinKomp[Testy czystości / Reinheitstests],MATCH($B259,tab_MinKomp[[Stanowisko / Position ]:[Stanowisko / Position ]],0)))</f>
        <v>n/a</v>
      </c>
      <c r="DT260" s="194" t="str">
        <f>IF(INDEX(tab_MinKomp[SUPPLIER MANAGEMENT],MATCH($B259,tab_MinKomp[[Stanowisko / Position ]:[Stanowisko / Position ]],0))="n/a","n/a",DT259-INDEX(tab_MinKomp[SUPPLIER MANAGEMENT],MATCH($B259,tab_MinKomp[[Stanowisko / Position ]:[Stanowisko / Position ]],0)))</f>
        <v>n/a</v>
      </c>
      <c r="DU260" s="190" t="str">
        <f>IF(INDEX(tab_MinKomp[Testy czystości / Reinheitstests],MATCH($B259,tab_MinKomp[[Stanowisko / Position ]:[Stanowisko / Position ]],0))="n/a","n/a",DU259-INDEX(tab_MinKomp[Testy czystości / Reinheitstests],MATCH($B259,tab_MinKomp[[Stanowisko / Position ]:[Stanowisko / Position ]],0)))</f>
        <v>n/a</v>
      </c>
      <c r="DV260" s="190" t="str">
        <f>IF(INDEX(tab_MinKomp[Testy czystości / Reinheitstests],MATCH($B259,tab_MinKomp[[Stanowisko / Position ]:[Stanowisko / Position ]],0))="n/a","n/a",DV259-INDEX(tab_MinKomp[Testy czystości / Reinheitstests],MATCH($B259,tab_MinKomp[[Stanowisko / Position ]:[Stanowisko / Position ]],0)))</f>
        <v>n/a</v>
      </c>
      <c r="DW260" s="190" t="str">
        <f>IF(INDEX(tab_MinKomp[Testy czystości / Reinheitstests],MATCH($B259,tab_MinKomp[[Stanowisko / Position ]:[Stanowisko / Position ]],0))="n/a","n/a",DW259-INDEX(tab_MinKomp[Testy czystości / Reinheitstests],MATCH($B259,tab_MinKomp[[Stanowisko / Position ]:[Stanowisko / Position ]],0)))</f>
        <v>n/a</v>
      </c>
      <c r="DX260" s="190" t="str">
        <f>IF(INDEX(tab_MinKomp[Testy czystości / Reinheitstests],MATCH($B259,tab_MinKomp[[Stanowisko / Position ]:[Stanowisko / Position ]],0))="n/a","n/a",DX259-INDEX(tab_MinKomp[Testy czystości / Reinheitstests],MATCH($B259,tab_MinKomp[[Stanowisko / Position ]:[Stanowisko / Position ]],0)))</f>
        <v>n/a</v>
      </c>
      <c r="DY260" s="190" t="str">
        <f>IF(INDEX(tab_MinKomp[Testy czystości / Reinheitstests],MATCH($B259,tab_MinKomp[[Stanowisko / Position ]:[Stanowisko / Position ]],0))="n/a","n/a",DY259-INDEX(tab_MinKomp[Testy czystości / Reinheitstests],MATCH($B259,tab_MinKomp[[Stanowisko / Position ]:[Stanowisko / Position ]],0)))</f>
        <v>n/a</v>
      </c>
      <c r="DZ260" s="190" t="str">
        <f>IF(INDEX(tab_MinKomp[Testy czystości / Reinheitstests],MATCH($B259,tab_MinKomp[[Stanowisko / Position ]:[Stanowisko / Position ]],0))="n/a","n/a",DZ259-INDEX(tab_MinKomp[Testy czystości / Reinheitstests],MATCH($B259,tab_MinKomp[[Stanowisko / Position ]:[Stanowisko / Position ]],0)))</f>
        <v>n/a</v>
      </c>
      <c r="EA260" s="194" t="str">
        <f>IF(INDEX(tab_MinKomp[SUPPLIER MANAGEMENT],MATCH($B259,tab_MinKomp[[Stanowisko / Position ]:[Stanowisko / Position ]],0))="n/a","n/a",EA259-INDEX(tab_MinKomp[SUPPLIER MANAGEMENT],MATCH($B259,tab_MinKomp[[Stanowisko / Position ]:[Stanowisko / Position ]],0)))</f>
        <v>n/a</v>
      </c>
      <c r="EB260" s="190" t="str">
        <f>IF(INDEX(tab_MinKomp[Testy czystości / Reinheitstests],MATCH($B259,tab_MinKomp[[Stanowisko / Position ]:[Stanowisko / Position ]],0))="n/a","n/a",EB259-INDEX(tab_MinKomp[Testy czystości / Reinheitstests],MATCH($B259,tab_MinKomp[[Stanowisko / Position ]:[Stanowisko / Position ]],0)))</f>
        <v>n/a</v>
      </c>
      <c r="EC260" s="190" t="str">
        <f>IF(INDEX(tab_MinKomp[Testy czystości / Reinheitstests],MATCH($B259,tab_MinKomp[[Stanowisko / Position ]:[Stanowisko / Position ]],0))="n/a","n/a",EC259-INDEX(tab_MinKomp[Testy czystości / Reinheitstests],MATCH($B259,tab_MinKomp[[Stanowisko / Position ]:[Stanowisko / Position ]],0)))</f>
        <v>n/a</v>
      </c>
      <c r="ED260" s="190" t="str">
        <f>IF(INDEX(tab_MinKomp[Testy czystości / Reinheitstests],MATCH($B259,tab_MinKomp[[Stanowisko / Position ]:[Stanowisko / Position ]],0))="n/a","n/a",ED259-INDEX(tab_MinKomp[Testy czystości / Reinheitstests],MATCH($B259,tab_MinKomp[[Stanowisko / Position ]:[Stanowisko / Position ]],0)))</f>
        <v>n/a</v>
      </c>
      <c r="EE260" s="190" t="str">
        <f>IF(INDEX(tab_MinKomp[Testy czystości / Reinheitstests],MATCH($B259,tab_MinKomp[[Stanowisko / Position ]:[Stanowisko / Position ]],0))="n/a","n/a",EE259-INDEX(tab_MinKomp[Testy czystości / Reinheitstests],MATCH($B259,tab_MinKomp[[Stanowisko / Position ]:[Stanowisko / Position ]],0)))</f>
        <v>n/a</v>
      </c>
      <c r="EF260" s="190" t="str">
        <f>IF(INDEX(tab_MinKomp[Testy czystości / Reinheitstests],MATCH($B259,tab_MinKomp[[Stanowisko / Position ]:[Stanowisko / Position ]],0))="n/a","n/a",EF259-INDEX(tab_MinKomp[Testy czystości / Reinheitstests],MATCH($B259,tab_MinKomp[[Stanowisko / Position ]:[Stanowisko / Position ]],0)))</f>
        <v>n/a</v>
      </c>
      <c r="EG260" s="190" t="str">
        <f>IF(INDEX(tab_MinKomp[Testy czystości / Reinheitstests],MATCH($B259,tab_MinKomp[[Stanowisko / Position ]:[Stanowisko / Position ]],0))="n/a","n/a",EG259-INDEX(tab_MinKomp[Testy czystości / Reinheitstests],MATCH($B259,tab_MinKomp[[Stanowisko / Position ]:[Stanowisko / Position ]],0)))</f>
        <v>n/a</v>
      </c>
      <c r="EH260" s="190" t="str">
        <f>IF(INDEX(tab_MinKomp[Testy czystości / Reinheitstests],MATCH($B259,tab_MinKomp[[Stanowisko / Position ]:[Stanowisko / Position ]],0))="n/a","n/a",EH259-INDEX(tab_MinKomp[Testy czystości / Reinheitstests],MATCH($B259,tab_MinKomp[[Stanowisko / Position ]:[Stanowisko / Position ]],0)))</f>
        <v>n/a</v>
      </c>
      <c r="EI260" s="190" t="str">
        <f>IF(INDEX(tab_MinKomp[Testy czystości / Reinheitstests],MATCH($B259,tab_MinKomp[[Stanowisko / Position ]:[Stanowisko / Position ]],0))="n/a","n/a",EI259-INDEX(tab_MinKomp[Testy czystości / Reinheitstests],MATCH($B259,tab_MinKomp[[Stanowisko / Position ]:[Stanowisko / Position ]],0)))</f>
        <v>n/a</v>
      </c>
      <c r="EJ260" s="190" t="str">
        <f>IF(INDEX(tab_MinKomp[Testy czystości / Reinheitstests],MATCH($B259,tab_MinKomp[[Stanowisko / Position ]:[Stanowisko / Position ]],0))="n/a","n/a",EJ259-INDEX(tab_MinKomp[Testy czystości / Reinheitstests],MATCH($B259,tab_MinKomp[[Stanowisko / Position ]:[Stanowisko / Position ]],0)))</f>
        <v>n/a</v>
      </c>
      <c r="EK260" s="190" t="str">
        <f>IF(INDEX(tab_MinKomp[Testy czystości / Reinheitstests],MATCH($B259,tab_MinKomp[[Stanowisko / Position ]:[Stanowisko / Position ]],0))="n/a","n/a",EK259-INDEX(tab_MinKomp[Testy czystości / Reinheitstests],MATCH($B259,tab_MinKomp[[Stanowisko / Position ]:[Stanowisko / Position ]],0)))</f>
        <v>n/a</v>
      </c>
      <c r="EL260" s="190" t="str">
        <f>IF(INDEX(tab_MinKomp[Testy czystości / Reinheitstests],MATCH($B259,tab_MinKomp[[Stanowisko / Position ]:[Stanowisko / Position ]],0))="n/a","n/a",EL259-INDEX(tab_MinKomp[Testy czystości / Reinheitstests],MATCH($B259,tab_MinKomp[[Stanowisko / Position ]:[Stanowisko / Position ]],0)))</f>
        <v>n/a</v>
      </c>
      <c r="EM260" s="190" t="str">
        <f>IF(INDEX(tab_MinKomp[Testy czystości / Reinheitstests],MATCH($B259,tab_MinKomp[[Stanowisko / Position ]:[Stanowisko / Position ]],0))="n/a","n/a",EM259-INDEX(tab_MinKomp[Testy czystości / Reinheitstests],MATCH($B259,tab_MinKomp[[Stanowisko / Position ]:[Stanowisko / Position ]],0)))</f>
        <v>n/a</v>
      </c>
      <c r="EN260" s="190" t="str">
        <f>IF(INDEX(tab_MinKomp[Testy czystości / Reinheitstests],MATCH($B259,tab_MinKomp[[Stanowisko / Position ]:[Stanowisko / Position ]],0))="n/a","n/a",EN259-INDEX(tab_MinKomp[Testy czystości / Reinheitstests],MATCH($B259,tab_MinKomp[[Stanowisko / Position ]:[Stanowisko / Position ]],0)))</f>
        <v>n/a</v>
      </c>
      <c r="EO260" s="194" t="str">
        <f>IF(INDEX(tab_MinKomp[Konserwacja Rep],MATCH($B259,tab_MinKomp[[Stanowisko / Position ]:[Stanowisko / Position ]],0))="n/a","n/a",EO259-INDEX(tab_MinKomp[Konserwacja Rep],MATCH($B259,tab_MinKomp[[Stanowisko / Position ]:[Stanowisko / Position ]],0)))</f>
        <v>n/a</v>
      </c>
      <c r="EP260" s="194" t="str">
        <f>IF(INDEX(tab_MinKomp[[Konserwacja Engel ]],MATCH($B259,tab_MinKomp[[Stanowisko / Position ]:[Stanowisko / Position ]],0))="n/a","n/a",EP259-INDEX(tab_MinKomp[[Konserwacja Engel ]],MATCH($B259,tab_MinKomp[[Stanowisko / Position ]:[Stanowisko / Position ]],0)))</f>
        <v>n/a</v>
      </c>
      <c r="EQ260" s="194" t="str">
        <f>IF(INDEX(tab_MinKomp[Konserwacja B 50],MATCH($B259,tab_MinKomp[[Stanowisko / Position ]:[Stanowisko / Position ]],0))="n/a","n/a",EQ259-INDEX(tab_MinKomp[Konserwacja B 50],MATCH($B259,tab_MinKomp[[Stanowisko / Position ]:[Stanowisko / Position ]],0)))</f>
        <v>n/a</v>
      </c>
      <c r="ER260" s="194" t="str">
        <f>IF(INDEX(tab_MinKomp[[Konserwacja EOL ]],MATCH($B259,tab_MinKomp[[Stanowisko / Position ]:[Stanowisko / Position ]],0))="n/a","n/a",ER259-INDEX(tab_MinKomp[[Konserwacja EOL ]],MATCH($B259,tab_MinKomp[[Stanowisko / Position ]:[Stanowisko / Position ]],0)))</f>
        <v>n/a</v>
      </c>
      <c r="ES260" s="194" t="str">
        <f>IF(INDEX(tab_MinKomp[Konserwacja Branson],MATCH($B259,tab_MinKomp[[Stanowisko / Position ]:[Stanowisko / Position ]],0))="n/a","n/a",ES259-INDEX(tab_MinKomp[Konserwacja Branson],MATCH($B259,tab_MinKomp[[Stanowisko / Position ]:[Stanowisko / Position ]],0)))</f>
        <v>n/a</v>
      </c>
      <c r="ET260" s="194" t="str">
        <f>IF(INDEX(tab_MinKomp[Konserwacja coolery],MATCH($B259,tab_MinKomp[[Stanowisko / Position ]:[Stanowisko / Position ]],0))="n/a","n/a",ET259-INDEX(tab_MinKomp[Konserwacja coolery],MATCH($B259,tab_MinKomp[[Stanowisko / Position ]:[Stanowisko / Position ]],0)))</f>
        <v>n/a</v>
      </c>
      <c r="EU260" s="194" t="str">
        <f>IF(INDEX(tab_MinKomp[Konserwacja piecy],MATCH($B259,tab_MinKomp[[Stanowisko / Position ]:[Stanowisko / Position ]],0))="n/a","n/a",EU259-INDEX(tab_MinKomp[Konserwacja piecy],MATCH($B259,tab_MinKomp[[Stanowisko / Position ]:[Stanowisko / Position ]],0)))</f>
        <v>n/a</v>
      </c>
      <c r="EV260" s="194" t="str">
        <f>IF(INDEX(tab_MinKomp[Rysunek techniczny- czytanie],MATCH($B259,tab_MinKomp[[Stanowisko / Position ]:[Stanowisko / Position ]],0))="n/a","n/a",EV259-INDEX(tab_MinKomp[Rysunek techniczny- czytanie],MATCH($B259,tab_MinKomp[[Stanowisko / Position ]:[Stanowisko / Position ]],0)))</f>
        <v>n/a</v>
      </c>
      <c r="EW260" s="194" t="str">
        <f>IF(INDEX(tab_MinKomp[Elektryka],MATCH($B259,tab_MinKomp[[Stanowisko / Position ]:[Stanowisko / Position ]],0))="n/a","n/a",EW259-INDEX(tab_MinKomp[Elektryka],MATCH($B259,tab_MinKomp[[Stanowisko / Position ]:[Stanowisko / Position ]],0)))</f>
        <v>n/a</v>
      </c>
      <c r="EX260" s="194" t="str">
        <f>IF(INDEX(tab_MinKomp[Pneumatyka],MATCH($B259,tab_MinKomp[[Stanowisko / Position ]:[Stanowisko / Position ]],0))="n/a","n/a",EX259-INDEX(tab_MinKomp[Pneumatyka],MATCH($B259,tab_MinKomp[[Stanowisko / Position ]:[Stanowisko / Position ]],0)))</f>
        <v>n/a</v>
      </c>
      <c r="EY260" s="194" t="str">
        <f>IF(INDEX(tab_MinKomp[[Hydraulika ]],MATCH($B259,tab_MinKomp[[Stanowisko / Position ]:[Stanowisko / Position ]],0))="n/a","n/a",EY259-INDEX(tab_MinKomp[[Hydraulika ]],MATCH($B259,tab_MinKomp[[Stanowisko / Position ]:[Stanowisko / Position ]],0)))</f>
        <v>n/a</v>
      </c>
      <c r="EZ260" s="194" t="str">
        <f>IF(INDEX(tab_MinKomp[Podciśnienie],MATCH($B259,tab_MinKomp[[Stanowisko / Position ]:[Stanowisko / Position ]],0))="n/a","n/a",EZ259-INDEX(tab_MinKomp[Podciśnienie],MATCH($B259,tab_MinKomp[[Stanowisko / Position ]:[Stanowisko / Position ]],0)))</f>
        <v>n/a</v>
      </c>
      <c r="FA260" s="194" t="str">
        <f>IF(INDEX(tab_MinKomp[Usuwanie awarii],MATCH($B259,tab_MinKomp[[Stanowisko / Position ]:[Stanowisko / Position ]],0))="n/a","n/a",FA259-INDEX(tab_MinKomp[Usuwanie awarii],MATCH($B259,tab_MinKomp[[Stanowisko / Position ]:[Stanowisko / Position ]],0)))</f>
        <v>n/a</v>
      </c>
      <c r="FB260" s="194" t="str">
        <f>IF(INDEX(tab_MinKomp[Obsługa robotów],MATCH($B259,tab_MinKomp[[Stanowisko / Position ]:[Stanowisko / Position ]],0))="n/a","n/a",FB259-INDEX(tab_MinKomp[Obsługa robotów],MATCH($B259,tab_MinKomp[[Stanowisko / Position ]:[Stanowisko / Position ]],0)))</f>
        <v>n/a</v>
      </c>
      <c r="FC260" s="194" t="str">
        <f>IF(INDEX(tab_MinKomp[Obsługa sterowania maszyny],MATCH($B259,tab_MinKomp[[Stanowisko / Position ]:[Stanowisko / Position ]],0))="n/a","n/a",FC259-INDEX(tab_MinKomp[Obsługa sterowania maszyny],MATCH($B259,tab_MinKomp[[Stanowisko / Position ]:[Stanowisko / Position ]],0)))</f>
        <v>n/a</v>
      </c>
      <c r="FD260" s="194" t="str">
        <f>IF(INDEX(tab_MinKomp[Usuwanie przyczyn żródłowych],MATCH($B259,tab_MinKomp[[Stanowisko / Position ]:[Stanowisko / Position ]],0))="n/a","n/a",FD259-INDEX(tab_MinKomp[Usuwanie przyczyn żródłowych],MATCH($B259,tab_MinKomp[[Stanowisko / Position ]:[Stanowisko / Position ]],0)))</f>
        <v>n/a</v>
      </c>
      <c r="FE260" s="194" t="str">
        <f>IF(INDEX(tab_MinKomp[Cmms stosowanie],MATCH($B259,tab_MinKomp[[Stanowisko / Position ]:[Stanowisko / Position ]],0))="n/a","n/a",FE259-INDEX(tab_MinKomp[Cmms stosowanie],MATCH($B259,tab_MinKomp[[Stanowisko / Position ]:[Stanowisko / Position ]],0)))</f>
        <v>n/a</v>
      </c>
      <c r="FF260" s="190" t="str">
        <f>IF(INDEX(tab_MinKomp[Testy czystości / Reinheitstests],MATCH($B259,tab_MinKomp[[Stanowisko / Position ]:[Stanowisko / Position ]],0))="n/a","n/a",FF259-INDEX(tab_MinKomp[Testy czystości / Reinheitstests],MATCH($B259,tab_MinKomp[[Stanowisko / Position ]:[Stanowisko / Position ]],0)))</f>
        <v>n/a</v>
      </c>
      <c r="FG260" s="194" t="str">
        <f>IF(INDEX(tab_MinKomp[Czyszczenie form plastikowych],MATCH($B259,tab_MinKomp[[Stanowisko / Position ]:[Stanowisko / Position ]],0))="n/a","n/a",FG259-INDEX(tab_MinKomp[Czyszczenie form plastikowych],MATCH($B259,tab_MinKomp[[Stanowisko / Position ]:[Stanowisko / Position ]],0)))</f>
        <v>n/a</v>
      </c>
      <c r="FH260" s="194" t="str">
        <f>IF(INDEX(tab_MinKomp[Wymiana form plastik],MATCH($B259,tab_MinKomp[[Stanowisko / Position ]:[Stanowisko / Position ]],0))="n/a","n/a",FH259-INDEX(tab_MinKomp[Wymiana form plastik],MATCH($B259,tab_MinKomp[[Stanowisko / Position ]:[Stanowisko / Position ]],0)))</f>
        <v>n/a</v>
      </c>
      <c r="FI260" s="194" t="str">
        <f>IF(INDEX(tab_MinKomp[Wymiana form guma],MATCH($B259,tab_MinKomp[[Stanowisko / Position ]:[Stanowisko / Position ]],0))="n/a","n/a",FI259-INDEX(tab_MinKomp[Wymiana form guma],MATCH($B259,tab_MinKomp[[Stanowisko / Position ]:[Stanowisko / Position ]],0)))</f>
        <v>n/a</v>
      </c>
      <c r="FJ260" s="194" t="str">
        <f>IF(INDEX(tab_MinKomp[Konserwacja KK],MATCH($B259,tab_MinKomp[[Stanowisko / Position ]:[Stanowisko / Position ]],0))="n/a","n/a",FJ259-INDEX(tab_MinKomp[Konserwacja KK],MATCH($B259,tab_MinKomp[[Stanowisko / Position ]:[Stanowisko / Position ]],0)))</f>
        <v>n/a</v>
      </c>
      <c r="FK260" s="194" t="str">
        <f>IF(INDEX(tab_MinKomp[Konserwacja form guma],MATCH($B259,tab_MinKomp[[Stanowisko / Position ]:[Stanowisko / Position ]],0))="n/a","n/a",FK259-INDEX(tab_MinKomp[Konserwacja form guma],MATCH($B259,tab_MinKomp[[Stanowisko / Position ]:[Stanowisko / Position ]],0)))</f>
        <v>n/a</v>
      </c>
      <c r="FL260" s="194" t="str">
        <f>IF(INDEX(tab_MinKomp[Konserwacja form plastiki],MATCH($B259,tab_MinKomp[[Stanowisko / Position ]:[Stanowisko / Position ]],0))="n/a","n/a",FL259-INDEX(tab_MinKomp[Konserwacja form plastiki],MATCH($B259,tab_MinKomp[[Stanowisko / Position ]:[Stanowisko / Position ]],0)))</f>
        <v>n/a</v>
      </c>
      <c r="FM260" s="194" t="str">
        <f>IF(INDEX(tab_MinKomp[Konserwacja Gorącego Kanału],MATCH($B259,tab_MinKomp[[Stanowisko / Position ]:[Stanowisko / Position ]],0))="n/a","n/a",FM259-INDEX(tab_MinKomp[Konserwacja Gorącego Kanału],MATCH($B259,tab_MinKomp[[Stanowisko / Position ]:[Stanowisko / Position ]],0)))</f>
        <v>n/a</v>
      </c>
      <c r="FN260" s="194" t="str">
        <f>IF(INDEX(tab_MinKomp[MS Office (Excel)],MATCH($B259,tab_MinKomp[[Stanowisko / Position ]:[Stanowisko / Position ]],0))="n/a","n/a",FN259-INDEX(tab_MinKomp[MS Office (Excel)],MATCH($B259,tab_MinKomp[[Stanowisko / Position ]:[Stanowisko / Position ]],0)))</f>
        <v>n/a</v>
      </c>
      <c r="FO260" s="194" t="str">
        <f>IF(INDEX(tab_MinKomp[MS Office (Word)],MATCH($B259,tab_MinKomp[[Stanowisko / Position ]:[Stanowisko / Position ]],0))="n/a","n/a",FO259-INDEX(tab_MinKomp[MS Office (Word)],MATCH($B259,tab_MinKomp[[Stanowisko / Position ]:[Stanowisko / Position ]],0)))</f>
        <v>n/a</v>
      </c>
      <c r="FP260" s="194" t="str">
        <f>IF(INDEX(tab_MinKomp[MS Office (Power Point)],MATCH($B259,tab_MinKomp[[Stanowisko / Position ]:[Stanowisko / Position ]],0))="n/a","n/a",FP259-INDEX(tab_MinKomp[MS Office (Power Point)],MATCH($B259,tab_MinKomp[[Stanowisko / Position ]:[Stanowisko / Position ]],0)))</f>
        <v>n/a</v>
      </c>
      <c r="FQ260" s="196" t="str">
        <f>IF(INDEX(tab_MinKomp[Język angielski / Englisch],MATCH($B259,tab_MinKomp[[Stanowisko / Position ]:[Stanowisko / Position ]],0))="n/a","n/a",FQ259-INDEX(tab_MinKomp[Język angielski / Englisch],MATCH($B259,tab_MinKomp[[Stanowisko / Position ]:[Stanowisko / Position ]],0)))</f>
        <v>n/a</v>
      </c>
      <c r="FR260" s="196" t="str">
        <f>IF(INDEX(tab_MinKomp[Język niemiecki / Deutsch],MATCH($B259,tab_MinKomp[[Stanowisko / Position ]:[Stanowisko / Position ]],0))="n/a","n/a",FR259-INDEX(tab_MinKomp[Język niemiecki / Deutsch],MATCH($B259,tab_MinKomp[[Stanowisko / Position ]:[Stanowisko / Position ]],0)))</f>
        <v>n/a</v>
      </c>
      <c r="FS260" s="194">
        <f>IF(INDEX(tab_MinKomp[Zarządzanie dokumentacją procesową / Process dokumentation management],MATCH($B259,tab_MinKomp[[Stanowisko / Position ]:[Stanowisko / Position ]],0))="n/a","n/a",FS259-INDEX(tab_MinKomp[Zarządzanie dokumentacją procesową / Process dokumentation management],MATCH($B259,tab_MinKomp[[Stanowisko / Position ]:[Stanowisko / Position ]],0)))</f>
        <v>0</v>
      </c>
      <c r="FT260" s="194">
        <f>IF(INDEX(tab_MinKomp[Znajomość procesów z obszaru / Kenntiss der prozesse in dem Bereich],MATCH($B259,tab_MinKomp[[Stanowisko / Position ]:[Stanowisko / Position ]],0))="n/a","n/a",FT259-INDEX(tab_MinKomp[Znajomość procesów z obszaru / Kenntiss der prozesse in dem Bereich],MATCH($B259,tab_MinKomp[[Stanowisko / Position ]:[Stanowisko / Position ]],0)))</f>
        <v>0</v>
      </c>
      <c r="FU260" s="194">
        <f>IF(INDEX(tab_MinKomp[optymalizacja procesów / Prozessoptymalisierung],MATCH($B259,tab_MinKomp[[Stanowisko / Position ]:[Stanowisko / Position ]],0))="n/a","n/a",FU259-INDEX(tab_MinKomp[optymalizacja procesów / Prozessoptymalisierung],MATCH($B259,tab_MinKomp[[Stanowisko / Position ]:[Stanowisko / Position ]],0)))</f>
        <v>0</v>
      </c>
      <c r="FV260" s="194">
        <f>IF(INDEX(tab_MinKomp[Umiejętności szkoleniowe / Trainingsfähigkeiten],MATCH($B259,tab_MinKomp[[Stanowisko / Position ]:[Stanowisko / Position ]],0))="n/a","n/a",FV259-INDEX(tab_MinKomp[Umiejętności szkoleniowe / Trainingsfähigkeiten],MATCH($B259,tab_MinKomp[[Stanowisko / Position ]:[Stanowisko / Position ]],0)))</f>
        <v>1</v>
      </c>
      <c r="FW260" s="194">
        <f>IF(INDEX(tab_MinKomp[Analityczne myślenie, podejście / Analitysches Denken, Einstellung],MATCH($B259,tab_MinKomp[[Stanowisko / Position ]:[Stanowisko / Position ]],0))="n/a","n/a",FW259-INDEX(tab_MinKomp[Analityczne myślenie, podejście / Analitysches Denken, Einstellung],MATCH($B259,tab_MinKomp[[Stanowisko / Position ]:[Stanowisko / Position ]],0)))</f>
        <v>1</v>
      </c>
      <c r="FX260" s="194">
        <f>IF(INDEX(tab_MinKomp[Dokładność, precyzja w dzialaniu / Genauigkeit, Präzision in die Arbeit],MATCH($B259,tab_MinKomp[[Stanowisko / Position ]:[Stanowisko / Position ]],0))="n/a","n/a",FX259-INDEX(tab_MinKomp[Dokładność, precyzja w dzialaniu / Genauigkeit, Präzision in die Arbeit],MATCH($B259,tab_MinKomp[[Stanowisko / Position ]:[Stanowisko / Position ]],0)))</f>
        <v>0</v>
      </c>
      <c r="FY260" s="194">
        <f>IF(INDEX(tab_MinKomp[Dyspozycyjność / Verfügbarkeit],MATCH($B259,tab_MinKomp[[Stanowisko / Position ]:[Stanowisko / Position ]],0))="n/a","n/a",FY259-INDEX(tab_MinKomp[Dyspozycyjność / Verfügbarkeit],MATCH($B259,tab_MinKomp[[Stanowisko / Position ]:[Stanowisko / Position ]],0)))</f>
        <v>0</v>
      </c>
      <c r="FZ260" s="194">
        <f>IF(INDEX(tab_MinKomp[Zaangażowanie / 
Engagement],MATCH($B259,tab_MinKomp[[Stanowisko / Position ]:[Stanowisko / Position ]],0))="n/a","n/a",FZ259-INDEX(tab_MinKomp[Zaangażowanie / 
Engagement],MATCH($B259,tab_MinKomp[[Stanowisko / Position ]:[Stanowisko / Position ]],0)))</f>
        <v>0</v>
      </c>
      <c r="GA260" s="194" t="str">
        <f>IF(INDEX(tab_MinKomp[Konserwacja form guma],MATCH($B259,tab_MinKomp[[Stanowisko / Position ]:[Stanowisko / Position ]],0))="n/a","n/a",GA259-INDEX(tab_MinKomp[Konserwacja form guma],MATCH($B259,tab_MinKomp[[Stanowisko / Position ]:[Stanowisko / Position ]],0)))</f>
        <v>n/a</v>
      </c>
      <c r="GB260" s="194" t="str">
        <f>IF(INDEX(tab_MinKomp[Konserwacja form plastiki],MATCH($B259,tab_MinKomp[[Stanowisko / Position ]:[Stanowisko / Position ]],0))="n/a","n/a",GB259-INDEX(tab_MinKomp[Konserwacja form plastiki],MATCH($B259,tab_MinKomp[[Stanowisko / Position ]:[Stanowisko / Position ]],0)))</f>
        <v>n/a</v>
      </c>
      <c r="GC260" s="194">
        <f>IF(INDEX(tab_MinKomp[Elastyczność w działaniu],MATCH($B259,tab_MinKomp[[Stanowisko / Position ]:[Stanowisko / Position ]],0))="n/a","n/a",GC259-INDEX(tab_MinKomp[Elastyczność w działaniu],MATCH($B259,tab_MinKomp[[Stanowisko / Position ]:[Stanowisko / Position ]],0)))</f>
        <v>0</v>
      </c>
      <c r="GD260" s="194">
        <f>IF(INDEX(tab_MinKomp[Komunikatywność],MATCH($B259,tab_MinKomp[[Stanowisko / Position ]:[Stanowisko / Position ]],0))="n/a","n/a",GD259-INDEX(tab_MinKomp[Komunikatywność],MATCH($B259,tab_MinKomp[[Stanowisko / Position ]:[Stanowisko / Position ]],0)))</f>
        <v>0</v>
      </c>
      <c r="GE260" s="193" t="str">
        <f>IF(INDEX(tab_MinKomp[Motywowanie i budowanie zaangażowania zespołu],MATCH($B259,tab_MinKomp[[Stanowisko / Position ]:[Stanowisko / Position ]],0))="n/a","n/a",GE259-INDEX(tab_MinKomp[Motywowanie i budowanie zaangażowania zespołu],MATCH($B259,tab_MinKomp[[Stanowisko / Position ]:[Stanowisko / Position ]],0)))</f>
        <v>n/a</v>
      </c>
      <c r="GF260" s="186" t="s">
        <v>248</v>
      </c>
      <c r="GG260" s="186" t="s">
        <v>248</v>
      </c>
      <c r="GH260" s="186" t="s">
        <v>248</v>
      </c>
      <c r="GI260" s="186" t="s">
        <v>248</v>
      </c>
      <c r="GJ260" s="186" t="s">
        <v>248</v>
      </c>
      <c r="GK260" s="186" t="s">
        <v>248</v>
      </c>
      <c r="GL260" s="186" t="s">
        <v>248</v>
      </c>
      <c r="GM260" s="186" t="s">
        <v>248</v>
      </c>
      <c r="GN260" s="186" t="s">
        <v>248</v>
      </c>
      <c r="GO260" s="186" t="s">
        <v>248</v>
      </c>
      <c r="GP260" s="186" t="s">
        <v>248</v>
      </c>
      <c r="GQ260" s="186" t="s">
        <v>248</v>
      </c>
      <c r="GR260" s="186" t="s">
        <v>248</v>
      </c>
      <c r="GS260" s="186" t="s">
        <v>248</v>
      </c>
      <c r="GT260" s="186" t="s">
        <v>248</v>
      </c>
      <c r="GU260" s="186" t="s">
        <v>248</v>
      </c>
      <c r="GV260" s="186" t="s">
        <v>248</v>
      </c>
      <c r="GW260" s="186" t="s">
        <v>248</v>
      </c>
      <c r="GX260" s="186" t="s">
        <v>248</v>
      </c>
      <c r="GY260" s="186" t="s">
        <v>248</v>
      </c>
      <c r="GZ260" s="261" t="s">
        <v>248</v>
      </c>
      <c r="HA260" s="261" t="s">
        <v>248</v>
      </c>
      <c r="HB260" s="191">
        <f>SUM(G260:GE260)/(HB259-(SUM(G260:GE260)))</f>
        <v>7.6923076923076927E-2</v>
      </c>
    </row>
    <row r="261" spans="1:210" ht="24.9" customHeight="1" x14ac:dyDescent="0.3">
      <c r="A261" s="105" t="s">
        <v>319</v>
      </c>
      <c r="B261" s="105" t="s">
        <v>315</v>
      </c>
      <c r="C261" s="105" t="s">
        <v>394</v>
      </c>
      <c r="D261" s="105">
        <v>1304</v>
      </c>
      <c r="E261" s="394" t="s">
        <v>515</v>
      </c>
      <c r="F261" s="185" t="s">
        <v>374</v>
      </c>
      <c r="G261" s="186">
        <v>2</v>
      </c>
      <c r="H261" s="186">
        <v>1</v>
      </c>
      <c r="I261" s="186">
        <v>2</v>
      </c>
      <c r="J261" s="186">
        <v>1</v>
      </c>
      <c r="K261" s="186">
        <v>1</v>
      </c>
      <c r="L261" s="186" t="s">
        <v>248</v>
      </c>
      <c r="M261" s="186" t="s">
        <v>248</v>
      </c>
      <c r="N261" s="186" t="s">
        <v>248</v>
      </c>
      <c r="O261" s="186">
        <v>1</v>
      </c>
      <c r="P261" s="186">
        <v>1</v>
      </c>
      <c r="Q261" s="186" t="s">
        <v>248</v>
      </c>
      <c r="R261" s="186" t="s">
        <v>248</v>
      </c>
      <c r="S261" s="186" t="s">
        <v>248</v>
      </c>
      <c r="T261" s="186" t="s">
        <v>248</v>
      </c>
      <c r="U261" s="186" t="s">
        <v>248</v>
      </c>
      <c r="V261" s="186" t="s">
        <v>248</v>
      </c>
      <c r="W261" s="186" t="s">
        <v>248</v>
      </c>
      <c r="X261" s="186" t="s">
        <v>248</v>
      </c>
      <c r="Y261" s="186" t="s">
        <v>248</v>
      </c>
      <c r="Z261" s="186" t="s">
        <v>248</v>
      </c>
      <c r="AA261" s="186" t="s">
        <v>248</v>
      </c>
      <c r="AB261" s="186" t="s">
        <v>248</v>
      </c>
      <c r="AC261" s="186" t="s">
        <v>248</v>
      </c>
      <c r="AD261" s="186" t="s">
        <v>248</v>
      </c>
      <c r="AE261" s="186" t="s">
        <v>248</v>
      </c>
      <c r="AF261" s="186" t="s">
        <v>248</v>
      </c>
      <c r="AG261" s="186" t="s">
        <v>248</v>
      </c>
      <c r="AH261" s="186" t="s">
        <v>248</v>
      </c>
      <c r="AI261" s="186" t="s">
        <v>248</v>
      </c>
      <c r="AJ261" s="186" t="s">
        <v>248</v>
      </c>
      <c r="AK261" s="186" t="s">
        <v>248</v>
      </c>
      <c r="AL261" s="186">
        <v>1</v>
      </c>
      <c r="AM261" s="186" t="s">
        <v>248</v>
      </c>
      <c r="AN261" s="186" t="s">
        <v>248</v>
      </c>
      <c r="AO261" s="186">
        <v>1</v>
      </c>
      <c r="AP261" s="186" t="s">
        <v>248</v>
      </c>
      <c r="AQ261" s="186">
        <v>1</v>
      </c>
      <c r="AR261" s="186" t="s">
        <v>248</v>
      </c>
      <c r="AS261" s="186" t="s">
        <v>248</v>
      </c>
      <c r="AT261" s="186" t="s">
        <v>248</v>
      </c>
      <c r="AU261" s="186" t="s">
        <v>248</v>
      </c>
      <c r="AV261" s="186">
        <v>2</v>
      </c>
      <c r="AW261" s="186">
        <v>1</v>
      </c>
      <c r="AX261" s="186" t="s">
        <v>248</v>
      </c>
      <c r="AY261" s="186" t="s">
        <v>248</v>
      </c>
      <c r="AZ261" s="186" t="s">
        <v>248</v>
      </c>
      <c r="BA261" s="186" t="s">
        <v>248</v>
      </c>
      <c r="BB261" s="186" t="s">
        <v>248</v>
      </c>
      <c r="BC261" s="186" t="s">
        <v>248</v>
      </c>
      <c r="BD261" s="186" t="s">
        <v>248</v>
      </c>
      <c r="BE261" s="186" t="s">
        <v>248</v>
      </c>
      <c r="BF261" s="186" t="s">
        <v>248</v>
      </c>
      <c r="BG261" s="186" t="s">
        <v>248</v>
      </c>
      <c r="BH261" s="186" t="s">
        <v>248</v>
      </c>
      <c r="BI261" s="186" t="s">
        <v>248</v>
      </c>
      <c r="BJ261" s="186" t="s">
        <v>248</v>
      </c>
      <c r="BK261" s="186" t="s">
        <v>248</v>
      </c>
      <c r="BL261" s="186" t="s">
        <v>248</v>
      </c>
      <c r="BM261" s="186" t="s">
        <v>248</v>
      </c>
      <c r="BN261" s="186" t="s">
        <v>248</v>
      </c>
      <c r="BO261" s="186" t="s">
        <v>248</v>
      </c>
      <c r="BP261" s="186">
        <v>2</v>
      </c>
      <c r="BQ261" s="186" t="s">
        <v>248</v>
      </c>
      <c r="BR261" s="186">
        <v>1</v>
      </c>
      <c r="BS261" s="186" t="s">
        <v>248</v>
      </c>
      <c r="BT261" s="186" t="s">
        <v>248</v>
      </c>
      <c r="BU261" s="186" t="s">
        <v>248</v>
      </c>
      <c r="BV261" s="186" t="s">
        <v>248</v>
      </c>
      <c r="BW261" s="186" t="s">
        <v>248</v>
      </c>
      <c r="BX261" s="186" t="s">
        <v>248</v>
      </c>
      <c r="BY261" s="186" t="s">
        <v>248</v>
      </c>
      <c r="BZ261" s="186" t="s">
        <v>248</v>
      </c>
      <c r="CA261" s="186">
        <v>1</v>
      </c>
      <c r="CB261" s="186" t="s">
        <v>248</v>
      </c>
      <c r="CC261" s="186">
        <v>2</v>
      </c>
      <c r="CD261" s="186">
        <v>2</v>
      </c>
      <c r="CE261" s="186" t="s">
        <v>248</v>
      </c>
      <c r="CF261" s="186" t="s">
        <v>248</v>
      </c>
      <c r="CG261" s="186">
        <v>1</v>
      </c>
      <c r="CH261" s="186" t="s">
        <v>248</v>
      </c>
      <c r="CI261" s="186" t="s">
        <v>248</v>
      </c>
      <c r="CJ261" s="186" t="s">
        <v>248</v>
      </c>
      <c r="CK261" s="186" t="s">
        <v>248</v>
      </c>
      <c r="CL261" s="186" t="s">
        <v>248</v>
      </c>
      <c r="CM261" s="186" t="s">
        <v>248</v>
      </c>
      <c r="CN261" s="186" t="s">
        <v>248</v>
      </c>
      <c r="CO261" s="186" t="s">
        <v>248</v>
      </c>
      <c r="CP261" s="186" t="s">
        <v>248</v>
      </c>
      <c r="CQ261" s="186" t="s">
        <v>248</v>
      </c>
      <c r="CR261" s="186" t="s">
        <v>248</v>
      </c>
      <c r="CS261" s="186" t="s">
        <v>248</v>
      </c>
      <c r="CT261" s="186" t="s">
        <v>248</v>
      </c>
      <c r="CU261" s="186" t="s">
        <v>248</v>
      </c>
      <c r="CV261" s="186" t="s">
        <v>248</v>
      </c>
      <c r="CW261" s="186">
        <v>2</v>
      </c>
      <c r="CX261" s="186" t="s">
        <v>248</v>
      </c>
      <c r="CY261" s="186" t="s">
        <v>248</v>
      </c>
      <c r="CZ261" s="186" t="s">
        <v>248</v>
      </c>
      <c r="DA261" s="186" t="s">
        <v>248</v>
      </c>
      <c r="DB261" s="186" t="s">
        <v>248</v>
      </c>
      <c r="DC261" s="186" t="s">
        <v>248</v>
      </c>
      <c r="DD261" s="186" t="s">
        <v>248</v>
      </c>
      <c r="DE261" s="186" t="s">
        <v>248</v>
      </c>
      <c r="DF261" s="186">
        <v>1</v>
      </c>
      <c r="DG261" s="186" t="s">
        <v>248</v>
      </c>
      <c r="DH261" s="186" t="s">
        <v>248</v>
      </c>
      <c r="DI261" s="186" t="s">
        <v>248</v>
      </c>
      <c r="DJ261" s="186" t="s">
        <v>248</v>
      </c>
      <c r="DK261" s="186" t="s">
        <v>248</v>
      </c>
      <c r="DL261" s="186" t="s">
        <v>248</v>
      </c>
      <c r="DM261" s="186" t="s">
        <v>248</v>
      </c>
      <c r="DN261" s="186" t="s">
        <v>248</v>
      </c>
      <c r="DO261" s="186" t="s">
        <v>248</v>
      </c>
      <c r="DP261" s="186" t="s">
        <v>248</v>
      </c>
      <c r="DQ261" s="186" t="s">
        <v>248</v>
      </c>
      <c r="DR261" s="186" t="s">
        <v>248</v>
      </c>
      <c r="DS261" s="186" t="s">
        <v>248</v>
      </c>
      <c r="DT261" s="186" t="s">
        <v>248</v>
      </c>
      <c r="DU261" s="186" t="s">
        <v>248</v>
      </c>
      <c r="DV261" s="186" t="s">
        <v>248</v>
      </c>
      <c r="DW261" s="186" t="s">
        <v>248</v>
      </c>
      <c r="DX261" s="186" t="s">
        <v>248</v>
      </c>
      <c r="DY261" s="186" t="s">
        <v>248</v>
      </c>
      <c r="DZ261" s="186" t="s">
        <v>248</v>
      </c>
      <c r="EA261" s="186" t="s">
        <v>248</v>
      </c>
      <c r="EB261" s="186" t="s">
        <v>248</v>
      </c>
      <c r="EC261" s="186" t="s">
        <v>248</v>
      </c>
      <c r="ED261" s="186" t="s">
        <v>248</v>
      </c>
      <c r="EE261" s="186" t="s">
        <v>248</v>
      </c>
      <c r="EF261" s="186" t="s">
        <v>248</v>
      </c>
      <c r="EG261" s="186" t="s">
        <v>248</v>
      </c>
      <c r="EH261" s="186" t="s">
        <v>248</v>
      </c>
      <c r="EI261" s="186" t="s">
        <v>248</v>
      </c>
      <c r="EJ261" s="186" t="s">
        <v>248</v>
      </c>
      <c r="EK261" s="186" t="s">
        <v>248</v>
      </c>
      <c r="EL261" s="184" t="s">
        <v>248</v>
      </c>
      <c r="EM261" s="184" t="s">
        <v>248</v>
      </c>
      <c r="EN261" s="184" t="s">
        <v>248</v>
      </c>
      <c r="EO261" s="186" t="s">
        <v>248</v>
      </c>
      <c r="EP261" s="186" t="s">
        <v>248</v>
      </c>
      <c r="EQ261" s="186" t="s">
        <v>248</v>
      </c>
      <c r="ER261" s="186" t="s">
        <v>248</v>
      </c>
      <c r="ES261" s="186" t="s">
        <v>248</v>
      </c>
      <c r="ET261" s="186" t="s">
        <v>248</v>
      </c>
      <c r="EU261" s="186" t="s">
        <v>248</v>
      </c>
      <c r="EV261" s="186" t="s">
        <v>248</v>
      </c>
      <c r="EW261" s="186" t="s">
        <v>248</v>
      </c>
      <c r="EX261" s="186" t="s">
        <v>248</v>
      </c>
      <c r="EY261" s="186" t="s">
        <v>248</v>
      </c>
      <c r="EZ261" s="186" t="s">
        <v>248</v>
      </c>
      <c r="FA261" s="186" t="s">
        <v>248</v>
      </c>
      <c r="FB261" s="186" t="s">
        <v>248</v>
      </c>
      <c r="FC261" s="186" t="s">
        <v>248</v>
      </c>
      <c r="FD261" s="186" t="s">
        <v>248</v>
      </c>
      <c r="FE261" s="186" t="s">
        <v>248</v>
      </c>
      <c r="FF261" s="186" t="s">
        <v>248</v>
      </c>
      <c r="FG261" s="186" t="s">
        <v>248</v>
      </c>
      <c r="FH261" s="186" t="s">
        <v>248</v>
      </c>
      <c r="FI261" s="186" t="s">
        <v>248</v>
      </c>
      <c r="FJ261" s="186" t="s">
        <v>248</v>
      </c>
      <c r="FK261" s="186" t="s">
        <v>248</v>
      </c>
      <c r="FL261" s="186" t="s">
        <v>248</v>
      </c>
      <c r="FM261" s="186" t="s">
        <v>248</v>
      </c>
      <c r="FN261" s="186"/>
      <c r="FO261" s="186"/>
      <c r="FP261" s="186"/>
      <c r="FQ261" s="187" t="s">
        <v>248</v>
      </c>
      <c r="FR261" s="187" t="s">
        <v>248</v>
      </c>
      <c r="FS261" s="186">
        <v>2</v>
      </c>
      <c r="FT261" s="186">
        <v>2</v>
      </c>
      <c r="FU261" s="186">
        <v>1</v>
      </c>
      <c r="FV261" s="186">
        <v>1</v>
      </c>
      <c r="FW261" s="186">
        <v>1</v>
      </c>
      <c r="FX261" s="186">
        <v>2</v>
      </c>
      <c r="FY261" s="186">
        <v>2</v>
      </c>
      <c r="FZ261" s="186">
        <v>2</v>
      </c>
      <c r="GA261" s="186" t="s">
        <v>248</v>
      </c>
      <c r="GB261" s="186" t="s">
        <v>248</v>
      </c>
      <c r="GC261" s="186">
        <v>2</v>
      </c>
      <c r="GD261" s="186">
        <v>1</v>
      </c>
      <c r="GE261" s="186" t="s">
        <v>248</v>
      </c>
      <c r="GF261" s="186" t="s">
        <v>248</v>
      </c>
      <c r="GG261" s="186" t="s">
        <v>248</v>
      </c>
      <c r="GH261" s="186" t="s">
        <v>248</v>
      </c>
      <c r="GI261" s="186" t="s">
        <v>248</v>
      </c>
      <c r="GJ261" s="186" t="s">
        <v>248</v>
      </c>
      <c r="GK261" s="186" t="s">
        <v>248</v>
      </c>
      <c r="GL261" s="186" t="s">
        <v>248</v>
      </c>
      <c r="GM261" s="186" t="s">
        <v>248</v>
      </c>
      <c r="GN261" s="186" t="s">
        <v>248</v>
      </c>
      <c r="GO261" s="186" t="s">
        <v>248</v>
      </c>
      <c r="GP261" s="186" t="s">
        <v>248</v>
      </c>
      <c r="GQ261" s="186" t="s">
        <v>248</v>
      </c>
      <c r="GR261" s="186" t="s">
        <v>248</v>
      </c>
      <c r="GS261" s="186" t="s">
        <v>248</v>
      </c>
      <c r="GT261" s="186" t="s">
        <v>248</v>
      </c>
      <c r="GU261" s="186" t="s">
        <v>248</v>
      </c>
      <c r="GV261" s="186" t="s">
        <v>248</v>
      </c>
      <c r="GW261" s="186" t="s">
        <v>248</v>
      </c>
      <c r="GX261" s="186" t="s">
        <v>248</v>
      </c>
      <c r="GY261" s="186" t="s">
        <v>248</v>
      </c>
      <c r="GZ261" s="261" t="s">
        <v>248</v>
      </c>
      <c r="HA261" s="261" t="s">
        <v>248</v>
      </c>
      <c r="HB261" s="188">
        <f>SUM(G261:GE261)</f>
        <v>43</v>
      </c>
    </row>
    <row r="262" spans="1:210" ht="24.9" customHeight="1" thickBot="1" x14ac:dyDescent="0.35">
      <c r="A262" s="108" t="str">
        <f>A261</f>
        <v>Prod.-Q-3</v>
      </c>
      <c r="B262" s="108" t="str">
        <f>B261</f>
        <v>Pracownik Produkcji</v>
      </c>
      <c r="C262" s="108" t="str">
        <f>C261</f>
        <v>PB</v>
      </c>
      <c r="D262" s="108">
        <f>D261</f>
        <v>1304</v>
      </c>
      <c r="E262" s="395"/>
      <c r="F262" s="189" t="s">
        <v>375</v>
      </c>
      <c r="G262" s="192">
        <f>IF(INDEX(tab_MinKomp[Przepisy BHP / BHP Vorschriften],MATCH($B261,tab_MinKomp[[Stanowisko / Position ]:[Stanowisko / Position ]],0))="n/a","n/a",G261-INDEX(tab_MinKomp[Przepisy BHP / BHP Vorschriften],MATCH($B261,tab_MinKomp[[Stanowisko / Position ]:[Stanowisko / Position ]],0)))</f>
        <v>0</v>
      </c>
      <c r="H262" s="193">
        <f>IF(INDEX(tab_MinKomp[Przepisy PPOŻ / Brandschutzbestimmungen],MATCH($B261,tab_MinKomp[[Stanowisko / Position ]:[Stanowisko / Position ]],0))="n/a","n/a",H261-INDEX(tab_MinKomp[Przepisy PPOŻ / Brandschutzbestimmungen],MATCH($B261,tab_MinKomp[[Stanowisko / Position ]:[Stanowisko / Position ]],0)))</f>
        <v>0</v>
      </c>
      <c r="I262" s="193">
        <f>IF(INDEX(tab_MinKomp[Ryzyko zawodowe na stanowiskach pracyv/ Berufliche Risiken an Arbeitsstellen],MATCH($B261,tab_MinKomp[[Stanowisko / Position ]:[Stanowisko / Position ]],0))="n/a","n/a",I261-INDEX(tab_MinKomp[Ryzyko zawodowe na stanowiskach pracyv/ Berufliche Risiken an Arbeitsstellen],MATCH($B261,tab_MinKomp[[Stanowisko / Position ]:[Stanowisko / Position ]],0)))</f>
        <v>0</v>
      </c>
      <c r="J262" s="193">
        <f>IF(INDEX(tab_MinKomp[Gospodarka substancjami niebezpiecznymi / Gefahrstoffmanagement],MATCH($B261,tab_MinKomp[[Stanowisko / Position ]:[Stanowisko / Position ]],0))="n/a","n/a",J261-INDEX(tab_MinKomp[Gospodarka substancjami niebezpiecznymi / Gefahrstoffmanagement],MATCH($B261,tab_MinKomp[[Stanowisko / Position ]:[Stanowisko / Position ]],0)))</f>
        <v>0</v>
      </c>
      <c r="K262" s="193">
        <f>IF(INDEX(tab_MinKomp[Gospodarka odpadami / Abfallwirtschaft],MATCH($B261,tab_MinKomp[[Stanowisko / Position ]:[Stanowisko / Position ]],0))="n/a","n/a",K261-INDEX(tab_MinKomp[Gospodarka odpadami / Abfallwirtschaft],MATCH($B261,tab_MinKomp[[Stanowisko / Position ]:[Stanowisko / Position ]],0)))</f>
        <v>0</v>
      </c>
      <c r="L262" s="194" t="str">
        <f>IF(INDEX(tab_MinKomp[Przepisy kodeksu pracy / Bestimmungen des Arbeitsgesetzes],MATCH($B261,tab_MinKomp[[Stanowisko / Position ]:[Stanowisko / Position ]],0))="n/a","n/a",L261-INDEX(tab_MinKomp[Przepisy kodeksu pracy / Bestimmungen des Arbeitsgesetzes],MATCH($B261,tab_MinKomp[[Stanowisko / Position ]:[Stanowisko / Position ]],0)))</f>
        <v>n/a</v>
      </c>
      <c r="M262" s="195" t="str">
        <f>IF(INDEX(tab_MinKomp[Przepisy o ub.społ. ZUS  / Sozialversicherungsvorschriften],MATCH($B261,tab_MinKomp[[Stanowisko / Position ]:[Stanowisko / Position ]],0))="n/a","n/a",M261-INDEX(tab_MinKomp[Przepisy o ub.społ. ZUS  / Sozialversicherungsvorschriften],MATCH($B261,tab_MinKomp[[Stanowisko / Position ]:[Stanowisko / Position ]],0)))</f>
        <v>n/a</v>
      </c>
      <c r="N262" s="194" t="str">
        <f>IF(INDEX(tab_MinKomp[PRZEPISY O PDOF /persönlich Einkommensteuergesetz ],MATCH($B261,tab_MinKomp[[Stanowisko / Position ]:[Stanowisko / Position ]],0))="n/a","n/a",N261-INDEX(tab_MinKomp[PRZEPISY O PDOF /persönlich Einkommensteuergesetz ],MATCH($B261,tab_MinKomp[[Stanowisko / Position ]:[Stanowisko / Position ]],0)))</f>
        <v>n/a</v>
      </c>
      <c r="O262" s="194">
        <f>IF(INDEX(tab_MinKomp[Regulamin pracy / Arbeitsordnung],MATCH($B261,tab_MinKomp[[Stanowisko / Position ]:[Stanowisko / Position ]],0))="n/a","n/a",O261-INDEX(tab_MinKomp[Regulamin pracy / Arbeitsordnung],MATCH($B261,tab_MinKomp[[Stanowisko / Position ]:[Stanowisko / Position ]],0)))</f>
        <v>0</v>
      </c>
      <c r="P262" s="194">
        <f>IF(INDEX(tab_MinKomp[Regulamin wynagradzania / Vergütungsordnung],MATCH($B261,tab_MinKomp[[Stanowisko / Position ]:[Stanowisko / Position ]],0))="n/a","n/a",P261-INDEX(tab_MinKomp[Regulamin wynagradzania / Vergütungsordnung],MATCH($B261,tab_MinKomp[[Stanowisko / Position ]:[Stanowisko / Position ]],0)))</f>
        <v>0</v>
      </c>
      <c r="Q262" s="194" t="str">
        <f>IF(INDEX(tab_MinKomp[System R2PŁATNIK PRO: Płace / Lohnabrechnung],MATCH($B261,tab_MinKomp[[Stanowisko / Position ]:[Stanowisko / Position ]],0))="n/a","n/a",Q261-INDEX(tab_MinKomp[System R2PŁATNIK PRO: Płace / Lohnabrechnung],MATCH($B261,tab_MinKomp[[Stanowisko / Position ]:[Stanowisko / Position ]],0)))</f>
        <v>n/a</v>
      </c>
      <c r="R262" s="194" t="str">
        <f>IF(INDEX(tab_MinKomp[SystemR2PŁATNIK PRO: KADRY / Personaldaten],MATCH($B261,tab_MinKomp[[Stanowisko / Position ]:[Stanowisko / Position ]],0))="n/a","n/a",R261-INDEX(tab_MinKomp[SystemR2PŁATNIK PRO: KADRY / Personaldaten],MATCH($B261,tab_MinKomp[[Stanowisko / Position ]:[Stanowisko / Position ]],0)))</f>
        <v>n/a</v>
      </c>
      <c r="S262" s="194" t="str">
        <f>IF(INDEX(tab_MinKomp[SYSTEM R2PŁATNIK PRO: zarządzanie pracownikami / Arbeitsverwaltung],MATCH($B261,tab_MinKomp[[Stanowisko / Position ]:[Stanowisko / Position ]],0))="n/a","n/a",S261-INDEX(tab_MinKomp[SYSTEM R2PŁATNIK PRO: zarządzanie pracownikami / Arbeitsverwaltung],MATCH($B261,tab_MinKomp[[Stanowisko / Position ]:[Stanowisko / Position ]],0)))</f>
        <v>n/a</v>
      </c>
      <c r="T262" s="194" t="str">
        <f>IF(INDEX(tab_MinKomp[Doradztwo, wsparcie personalne / Personalberatung und Unterstützung],MATCH($B261,tab_MinKomp[[Stanowisko / Position ]:[Stanowisko / Position ]],0))="n/a","n/a",T261-INDEX(tab_MinKomp[Doradztwo, wsparcie personalne / Personalberatung und Unterstützung],MATCH($B261,tab_MinKomp[[Stanowisko / Position ]:[Stanowisko / Position ]],0)))</f>
        <v>n/a</v>
      </c>
      <c r="U262" s="194" t="str">
        <f>IF(INDEX(tab_MinKomp[Przepisy o podatku VAT / MwSt.- Gesetz],MATCH($B261,tab_MinKomp[[Stanowisko / Position ]:[Stanowisko / Position ]],0))="n/a","n/a",U261-INDEX(tab_MinKomp[Przepisy o podatku VAT / MwSt.- Gesetz],MATCH($B261,tab_MinKomp[[Stanowisko / Position ]:[Stanowisko / Position ]],0)))</f>
        <v>n/a</v>
      </c>
      <c r="V262" s="194" t="str">
        <f>IF(INDEX(tab_MinKomp[PrzepisyPDOP / geschäftlich Einkommensteuergesetz],MATCH($B261,tab_MinKomp[[Stanowisko / Position ]:[Stanowisko / Position ]],0))="n/a","n/a",V261-INDEX(tab_MinKomp[PrzepisyPDOP / geschäftlich Einkommensteuergesetz],MATCH($B261,tab_MinKomp[[Stanowisko / Position ]:[Stanowisko / Position ]],0)))</f>
        <v>n/a</v>
      </c>
      <c r="W262" s="194" t="str">
        <f>IF(INDEX(tab_MinKomp[System BAAN / FINANSE (FIBU)],MATCH($B261,tab_MinKomp[[Stanowisko / Position ]:[Stanowisko / Position ]],0))="n/a","n/a",W261-INDEX(tab_MinKomp[System BAAN / FINANSE (FIBU)],MATCH($B261,tab_MinKomp[[Stanowisko / Position ]:[Stanowisko / Position ]],0)))</f>
        <v>n/a</v>
      </c>
      <c r="X262" s="194" t="str">
        <f>IF(INDEX(tab_MinKomp[Systemy pomocnicze / Hilfssysteme(STOCKPROGRAM, KALK2000 etc.)],MATCH($B261,tab_MinKomp[[Stanowisko / Position ]:[Stanowisko / Position ]],0))="n/a","n/a",X261-INDEX(tab_MinKomp[Systemy pomocnicze / Hilfssysteme(STOCKPROGRAM, KALK2000 etc.)],MATCH($B261,tab_MinKomp[[Stanowisko / Position ]:[Stanowisko / Position ]],0)))</f>
        <v>n/a</v>
      </c>
      <c r="Y262" s="194" t="str">
        <f>IF(INDEX(tab_MinKomp[Polityka rachunkowości / Buchführungspolitik],MATCH($B261,tab_MinKomp[[Stanowisko / Position ]:[Stanowisko / Position ]],0))="n/a","n/a",Y261-INDEX(tab_MinKomp[Polityka rachunkowości / Buchführungspolitik],MATCH($B261,tab_MinKomp[[Stanowisko / Position ]:[Stanowisko / Position ]],0)))</f>
        <v>n/a</v>
      </c>
      <c r="Z262" s="194" t="str">
        <f>IF(INDEX(tab_MinKomp[Ustawa o rachunkowości / Rechnungslegungsgesetz],MATCH($B261,tab_MinKomp[[Stanowisko / Position ]:[Stanowisko / Position ]],0))="n/a","n/a",Z261-INDEX(tab_MinKomp[Ustawa o rachunkowości / Rechnungslegungsgesetz],MATCH($B261,tab_MinKomp[[Stanowisko / Position ]:[Stanowisko / Position ]],0)))</f>
        <v>n/a</v>
      </c>
      <c r="AA262" s="194" t="str">
        <f>IF(INDEX(tab_MinKomp[WORKFLOW - TS-100],MATCH($B261,tab_MinKomp[[Stanowisko / Position ]:[Stanowisko / Position ]],0))="n/a","n/a",AA261-INDEX(tab_MinKomp[WORKFLOW - TS-100],MATCH($B261,tab_MinKomp[[Stanowisko / Position ]:[Stanowisko / Position ]],0)))</f>
        <v>n/a</v>
      </c>
      <c r="AB262" s="194" t="str">
        <f>IF(INDEX(tab_MinKomp[WORKFLOW - SFMS],MATCH($B261,tab_MinKomp[[Stanowisko / Position ]:[Stanowisko / Position ]],0))="n/a","n/a",AB261-INDEX(tab_MinKomp[WORKFLOW - SFMS],MATCH($B261,tab_MinKomp[[Stanowisko / Position ]:[Stanowisko / Position ]],0)))</f>
        <v>n/a</v>
      </c>
      <c r="AC262" s="194" t="str">
        <f>IF(INDEX(tab_MinKomp[System ISO 9001:2015],MATCH($B261,tab_MinKomp[[Stanowisko / Position ]:[Stanowisko / Position ]],0))="n/a","n/a",AC261-INDEX(tab_MinKomp[System ISO 9001:2015],MATCH($B261,tab_MinKomp[[Stanowisko / Position ]:[Stanowisko / Position ]],0)))</f>
        <v>n/a</v>
      </c>
      <c r="AD262" s="194" t="str">
        <f>IF(INDEX(tab_MinKomp[System ISO 9001:2015],MATCH($B261,tab_MinKomp[[Stanowisko / Position ]:[Stanowisko / Position ]],0))="n/a","n/a",AD261-INDEX(tab_MinKomp[System ISO 9001:2015],MATCH($B261,tab_MinKomp[[Stanowisko / Position ]:[Stanowisko / Position ]],0)))</f>
        <v>n/a</v>
      </c>
      <c r="AE262" s="194" t="str">
        <f>IF(INDEX(tab_MinKomp[System ISO 9001:2015],MATCH($B261,tab_MinKomp[[Stanowisko / Position ]:[Stanowisko / Position ]],0))="n/a","n/a",AE261-INDEX(tab_MinKomp[System ISO 9001:2015],MATCH($B261,tab_MinKomp[[Stanowisko / Position ]:[Stanowisko / Position ]],0)))</f>
        <v>n/a</v>
      </c>
      <c r="AF262" s="194" t="str">
        <f>IF(INDEX(tab_MinKomp[System ISO 9001:2015],MATCH($B261,tab_MinKomp[[Stanowisko / Position ]:[Stanowisko / Position ]],0))="n/a","n/a",AF261-INDEX(tab_MinKomp[System ISO 9001:2015],MATCH($B261,tab_MinKomp[[Stanowisko / Position ]:[Stanowisko / Position ]],0)))</f>
        <v>n/a</v>
      </c>
      <c r="AG262" s="194" t="str">
        <f>IF(INDEX(tab_MinKomp[Wymagania VDA 6.3 Process / Forderungen],MATCH($B261,tab_MinKomp[[Stanowisko / Position ]:[Stanowisko / Position ]],0))="n/a","n/a",AG261-INDEX(tab_MinKomp[Wymagania VDA 6.3 Process / Forderungen],MATCH($B261,tab_MinKomp[[Stanowisko / Position ]:[Stanowisko / Position ]],0)))</f>
        <v>n/a</v>
      </c>
      <c r="AH262" s="194" t="str">
        <f>IF(INDEX(tab_MinKomp[Wymagania VDA 6.5 Product / Forderungen],MATCH($B261,tab_MinKomp[[Stanowisko / Position ]:[Stanowisko / Position ]],0))="n/a","n/a",AH261-INDEX(tab_MinKomp[Wymagania VDA 6.5 Product / Forderungen],MATCH($B261,tab_MinKomp[[Stanowisko / Position ]:[Stanowisko / Position ]],0)))</f>
        <v>n/a</v>
      </c>
      <c r="AI262" s="194" t="str">
        <f>IF(INDEX(tab_MinKomp[System ISO 9001:2015],MATCH($B261,tab_MinKomp[[Stanowisko / Position ]:[Stanowisko / Position ]],0))="n/a","n/a",AI261-INDEX(tab_MinKomp[System ISO 9001:2015],MATCH($B261,tab_MinKomp[[Stanowisko / Position ]:[Stanowisko / Position ]],0)))</f>
        <v>n/a</v>
      </c>
      <c r="AJ262" s="194" t="str">
        <f>IF(INDEX(tab_MinKomp[Auditor systemu ISO 17021:2018],MATCH($B261,tab_MinKomp[[Stanowisko / Position ]:[Stanowisko / Position ]],0))="n/a","n/a",AJ261-INDEX(tab_MinKomp[Auditor systemu ISO 17021:2018],MATCH($B261,tab_MinKomp[[Stanowisko / Position ]:[Stanowisko / Position ]],0)))</f>
        <v>n/a</v>
      </c>
      <c r="AK262" s="194" t="str">
        <f>IF(INDEX(tab_MinKomp[Pełnomocnik systemu / Systemvertreter],MATCH($B261,tab_MinKomp[[Stanowisko / Position ]:[Stanowisko / Position ]],0))="n/a","n/a",AK261-INDEX(tab_MinKomp[Pełnomocnik systemu / Systemvertreter],MATCH($B261,tab_MinKomp[[Stanowisko / Position ]:[Stanowisko / Position ]],0)))</f>
        <v>n/a</v>
      </c>
      <c r="AL262" s="194">
        <f>IF(INDEX(tab_MinKomp[Polityka Etyczna - Compliance],MATCH($B261,tab_MinKomp[[Stanowisko / Position ]:[Stanowisko / Position ]],0))="n/a","n/a",AL261-INDEX(tab_MinKomp[Polityka Etyczna - Compliance],MATCH($B261,tab_MinKomp[[Stanowisko / Position ]:[Stanowisko / Position ]],0)))</f>
        <v>0</v>
      </c>
      <c r="AM262" s="194" t="str">
        <f>IF(INDEX(tab_MinKomp[WDRAŻANIE NOWYCH PROJEKTÓW/ PROCEDURA CTM],MATCH($B261,tab_MinKomp[[Stanowisko / Position ]:[Stanowisko / Position ]],0))="n/a","n/a",AM261-INDEX(tab_MinKomp[WDRAŻANIE NOWYCH PROJEKTÓW/ PROCEDURA CTM],MATCH($B261,tab_MinKomp[[Stanowisko / Position ]:[Stanowisko / Position ]],0)))</f>
        <v>n/a</v>
      </c>
      <c r="AN262" s="194" t="str">
        <f>IF(INDEX(tab_MinKomp[KAMIENIE MILOWE MSL/PIFF],MATCH($B261,tab_MinKomp[[Stanowisko / Position ]:[Stanowisko / Position ]],0))="n/a","n/a",AN261-INDEX(tab_MinKomp[KAMIENIE MILOWE MSL/PIFF],MATCH($B261,tab_MinKomp[[Stanowisko / Position ]:[Stanowisko / Position ]],0)))</f>
        <v>n/a</v>
      </c>
      <c r="AO262" s="194">
        <f>IF(INDEX(tab_MinKomp[CP],MATCH($B261,tab_MinKomp[[Stanowisko / Position ]:[Stanowisko / Position ]],0))="n/a","n/a",AO261-INDEX(tab_MinKomp[CP],MATCH($B261,tab_MinKomp[[Stanowisko / Position ]:[Stanowisko / Position ]],0)))</f>
        <v>0</v>
      </c>
      <c r="AP262" s="194" t="str">
        <f>IF(INDEX(tab_MinKomp[FMEA],MATCH($B261,tab_MinKomp[[Stanowisko / Position ]:[Stanowisko / Position ]],0))="n/a","n/a",AP261-INDEX(tab_MinKomp[FMEA],MATCH($B261,tab_MinKomp[[Stanowisko / Position ]:[Stanowisko / Position ]],0)))</f>
        <v>n/a</v>
      </c>
      <c r="AQ262" s="194">
        <f>IF(INDEX(tab_MinKomp[FLOW CHART],MATCH($B261,tab_MinKomp[[Stanowisko / Position ]:[Stanowisko / Position ]],0))="n/a","n/a",AQ261-INDEX(tab_MinKomp[FLOW CHART],MATCH($B261,tab_MinKomp[[Stanowisko / Position ]:[Stanowisko / Position ]],0)))</f>
        <v>0</v>
      </c>
      <c r="AR262" s="194" t="str">
        <f>IF(INDEX(tab_MinKomp[APQP],MATCH($B261,tab_MinKomp[[Stanowisko / Position ]:[Stanowisko / Position ]],0))="n/a","n/a",AR261-INDEX(tab_MinKomp[APQP],MATCH($B261,tab_MinKomp[[Stanowisko / Position ]:[Stanowisko / Position ]],0)))</f>
        <v>n/a</v>
      </c>
      <c r="AS262" s="194" t="str">
        <f>IF(INDEX(tab_MinKomp[MSA],MATCH($B261,tab_MinKomp[[Stanowisko / Position ]:[Stanowisko / Position ]],0))="n/a","n/a",AS261-INDEX(tab_MinKomp[MSA],MATCH($B261,tab_MinKomp[[Stanowisko / Position ]:[Stanowisko / Position ]],0)))</f>
        <v>n/a</v>
      </c>
      <c r="AT262" s="194" t="str">
        <f>IF(INDEX(tab_MinKomp[SPC],MATCH($B261,tab_MinKomp[[Stanowisko / Position ]:[Stanowisko / Position ]],0))="n/a","n/a",AT261-INDEX(tab_MinKomp[SPC],MATCH($B261,tab_MinKomp[[Stanowisko / Position ]:[Stanowisko / Position ]],0)))</f>
        <v>n/a</v>
      </c>
      <c r="AU262" s="194" t="str">
        <f>IF(INDEX(tab_MinKomp[CSR (SPECYFICZNE WYMAGANIA KLIENTA)],MATCH($B261,tab_MinKomp[[Stanowisko / Position ]:[Stanowisko / Position ]],0))="n/a","n/a",AU261-INDEX(tab_MinKomp[CSR (SPECYFICZNE WYMAGANIA KLIENTA)],MATCH($B261,tab_MinKomp[[Stanowisko / Position ]:[Stanowisko / Position ]],0)))</f>
        <v>n/a</v>
      </c>
      <c r="AV262" s="194">
        <f>IF(INDEX(tab_MinKomp[5S],MATCH($B261,tab_MinKomp[[Stanowisko / Position ]:[Stanowisko / Position ]],0))="n/a","n/a",AV261-INDEX(tab_MinKomp[5S],MATCH($B261,tab_MinKomp[[Stanowisko / Position ]:[Stanowisko / Position ]],0)))</f>
        <v>0</v>
      </c>
      <c r="AW262" s="194">
        <f>IF(INDEX(tab_MinKomp[LEAN MANAGEMENT],MATCH($B261,tab_MinKomp[[Stanowisko / Position ]:[Stanowisko / Position ]],0))="n/a","n/a",AW261-INDEX(tab_MinKomp[LEAN MANAGEMENT],MATCH($B261,tab_MinKomp[[Stanowisko / Position ]:[Stanowisko / Position ]],0)))</f>
        <v>0</v>
      </c>
      <c r="AX262" s="194" t="str">
        <f>IF(INDEX(tab_MinKomp[5R],MATCH($B261,tab_MinKomp[[Stanowisko / Position ]:[Stanowisko / Position ]],0))="n/a","n/a",AX261-INDEX(tab_MinKomp[5R],MATCH($B261,tab_MinKomp[[Stanowisko / Position ]:[Stanowisko / Position ]],0)))</f>
        <v>n/a</v>
      </c>
      <c r="AY262" s="194" t="str">
        <f>IF(INDEX(tab_MinKomp[Six Sigma],MATCH($B261,tab_MinKomp[[Stanowisko / Position ]:[Stanowisko / Position ]],0))="n/a","n/a",AY261-INDEX(tab_MinKomp[Six Sigma],MATCH($B261,tab_MinKomp[[Stanowisko / Position ]:[Stanowisko / Position ]],0)))</f>
        <v>n/a</v>
      </c>
      <c r="AZ262" s="194" t="str">
        <f>IF(INDEX(tab_MinKomp[System BAAN / Distribution &amp; Supply Chain],MATCH($B261,tab_MinKomp[[Stanowisko / Position ]:[Stanowisko / Position ]],0))="n/a","n/a",AZ261-INDEX(tab_MinKomp[System BAAN / Distribution &amp; Supply Chain],MATCH($B261,tab_MinKomp[[Stanowisko / Position ]:[Stanowisko / Position ]],0)))</f>
        <v>n/a</v>
      </c>
      <c r="BA262" s="194" t="str">
        <f>IF(INDEX(tab_MinKomp[Gospodarka magazynowa / Lagerverwaltung],MATCH($B261,tab_MinKomp[[Stanowisko / Position ]:[Stanowisko / Position ]],0))="n/a","n/a",BA261-INDEX(tab_MinKomp[Gospodarka magazynowa / Lagerverwaltung],MATCH($B261,tab_MinKomp[[Stanowisko / Position ]:[Stanowisko / Position ]],0)))</f>
        <v>n/a</v>
      </c>
      <c r="BB262" s="194" t="str">
        <f>IF(INDEX(tab_MinKomp[Inwentaryzacja - organizacja i przebieg / Inventurprozess],MATCH($B261,tab_MinKomp[[Stanowisko / Position ]:[Stanowisko / Position ]],0))="n/a","n/a",BB261-INDEX(tab_MinKomp[Inwentaryzacja - organizacja i przebieg / Inventurprozess],MATCH($B261,tab_MinKomp[[Stanowisko / Position ]:[Stanowisko / Position ]],0)))</f>
        <v>n/a</v>
      </c>
      <c r="BC262" s="194" t="str">
        <f>IF(INDEX(tab_MinKomp[Organizacja dostaw / Versorgungsorganisation],MATCH($B261,tab_MinKomp[[Stanowisko / Position ]:[Stanowisko / Position ]],0))="n/a","n/a",BC261-INDEX(tab_MinKomp[Organizacja dostaw / Versorgungsorganisation],MATCH($B261,tab_MinKomp[[Stanowisko / Position ]:[Stanowisko / Position ]],0)))</f>
        <v>n/a</v>
      </c>
      <c r="BD262" s="194" t="str">
        <f>IF(INDEX(tab_MinKomp[Organizacja wysyłek / Organisation von Lieferungen],MATCH($B261,tab_MinKomp[[Stanowisko / Position ]:[Stanowisko / Position ]],0))="n/a","n/a",BD261-INDEX(tab_MinKomp[Organizacja wysyłek / Organisation von Lieferungen],MATCH($B261,tab_MinKomp[[Stanowisko / Position ]:[Stanowisko / Position ]],0)))</f>
        <v>n/a</v>
      </c>
      <c r="BE262" s="194" t="str">
        <f>IF(INDEX(tab_MinKomp[Analiza magazynowa - Program Polen.mdb / Inventuranalyse],MATCH($B261,tab_MinKomp[[Stanowisko / Position ]:[Stanowisko / Position ]],0))="n/a","n/a",BE261-INDEX(tab_MinKomp[Analiza magazynowa - Program Polen.mdb / Inventuranalyse],MATCH($B261,tab_MinKomp[[Stanowisko / Position ]:[Stanowisko / Position ]],0)))</f>
        <v>n/a</v>
      </c>
      <c r="BF262" s="190" t="str">
        <f>IF(INDEX(tab_MinKomp[MMOG (Materials Management Operations Guidelines)],MATCH($B261,tab_MinKomp[[Stanowisko / Position ]:[Stanowisko / Position ]],0))="n/a","n/a",BF261-INDEX(tab_MinKomp[MMOG (Materials Management Operations Guidelines)],MATCH($B261,tab_MinKomp[[Stanowisko / Position ]:[Stanowisko / Position ]],0)))</f>
        <v>n/a</v>
      </c>
      <c r="BG262" s="190" t="str">
        <f>IF(INDEX(tab_MinKomp[GPP],MATCH($B261,tab_MinKomp[[Stanowisko / Position ]:[Stanowisko / Position ]],0))="n/a","n/a",BG261-INDEX(tab_MinKomp[GPP],MATCH($B261,tab_MinKomp[[Stanowisko / Position ]:[Stanowisko / Position ]],0)))</f>
        <v>n/a</v>
      </c>
      <c r="BH262" s="190" t="str">
        <f>IF(INDEX(tab_MinKomp[AIAG (Automotive Industry Action Group)],MATCH($B261,tab_MinKomp[[Stanowisko / Position ]:[Stanowisko / Position ]],0))="n/a","n/a",BH261-INDEX(tab_MinKomp[AIAG (Automotive Industry Action Group)],MATCH($B261,tab_MinKomp[[Stanowisko / Position ]:[Stanowisko / Position ]],0)))</f>
        <v>n/a</v>
      </c>
      <c r="BI262" s="190" t="str">
        <f>IF(INDEX(tab_MinKomp[Super-G disputes],MATCH($B261,tab_MinKomp[[Stanowisko / Position ]:[Stanowisko / Position ]],0))="n/a","n/a",BI261-INDEX(tab_MinKomp[Super-G disputes],MATCH($B261,tab_MinKomp[[Stanowisko / Position ]:[Stanowisko / Position ]],0)))</f>
        <v>n/a</v>
      </c>
      <c r="BJ262" s="190" t="str">
        <f>IF(INDEX(tab_MinKomp[CMMS3/eDDL (Direct Data Link)],MATCH($B261,tab_MinKomp[[Stanowisko / Position ]:[Stanowisko / Position ]],0))="n/a","n/a",BJ261-INDEX(tab_MinKomp[CMMS3/eDDL (Direct Data Link)],MATCH($B261,tab_MinKomp[[Stanowisko / Position ]:[Stanowisko / Position ]],0)))</f>
        <v>n/a</v>
      </c>
      <c r="BK262" s="190" t="str">
        <f>IF(INDEX(tab_MinKomp[MP&amp;L (Material Planning and Logistics)],MATCH($B261,tab_MinKomp[[Stanowisko / Position ]:[Stanowisko / Position ]],0))="n/a","n/a",BK261-INDEX(tab_MinKomp[MP&amp;L (Material Planning and Logistics)],MATCH($B261,tab_MinKomp[[Stanowisko / Position ]:[Stanowisko / Position ]],0)))</f>
        <v>n/a</v>
      </c>
      <c r="BL262" s="190" t="str">
        <f>IF(INDEX(tab_MinKomp[Supplier delivery rating],MATCH($B261,tab_MinKomp[[Stanowisko / Position ]:[Stanowisko / Position ]],0))="n/a","n/a",BL261-INDEX(tab_MinKomp[Supplier delivery rating],MATCH($B261,tab_MinKomp[[Stanowisko / Position ]:[Stanowisko / Position ]],0)))</f>
        <v>n/a</v>
      </c>
      <c r="BM262" s="194" t="str">
        <f>IF(INDEX(tab_MinKomp[Obsługa maszyn KVT / KVT Maschinenbedienung],MATCH($B261,tab_MinKomp[[Stanowisko / Position ]:[Stanowisko / Position ]],0))="n/a","n/a",BM261-INDEX(tab_MinKomp[Obsługa maszyn KVT / KVT Maschinenbedienung],MATCH($B261,tab_MinKomp[[Stanowisko / Position ]:[Stanowisko / Position ]],0)))</f>
        <v>n/a</v>
      </c>
      <c r="BN262" s="194" t="str">
        <f>IF(INDEX(tab_MinKomp[Obsługa maszyn KVT / KVT Maschinenbedienung],MATCH($B261,tab_MinKomp[[Stanowisko / Position ]:[Stanowisko / Position ]],0))="n/a","n/a",BN261-INDEX(tab_MinKomp[Obsługa maszyn KVT / KVT Maschinenbedienung],MATCH($B261,tab_MinKomp[[Stanowisko / Position ]:[Stanowisko / Position ]],0)))</f>
        <v>n/a</v>
      </c>
      <c r="BO262" s="194" t="str">
        <f>IF(INDEX(tab_MinKomp[Obsługa maszyn KVT / KVT Maschinenbedienung],MATCH($B261,tab_MinKomp[[Stanowisko / Position ]:[Stanowisko / Position ]],0))="n/a","n/a",BO261-INDEX(tab_MinKomp[Obsługa maszyn KVT / KVT Maschinenbedienung],MATCH($B261,tab_MinKomp[[Stanowisko / Position ]:[Stanowisko / Position ]],0)))</f>
        <v>n/a</v>
      </c>
      <c r="BP262" s="194">
        <f>IF(INDEX(tab_MinKomp[Obsługa maszyn Novapax / Novapax Maschinenbedienung],MATCH($B261,tab_MinKomp[[Stanowisko / Position ]:[Stanowisko / Position ]],0))="n/a","n/a",BP261-INDEX(tab_MinKomp[Obsługa maszyn Novapax / Novapax Maschinenbedienung],MATCH($B261,tab_MinKomp[[Stanowisko / Position ]:[Stanowisko / Position ]],0)))</f>
        <v>0</v>
      </c>
      <c r="BQ262" s="194" t="str">
        <f>IF(INDEX(tab_MinKomp[Obsługa maszyn Piovan / Piovan Maschinenbedienung],MATCH($B261,tab_MinKomp[[Stanowisko / Position ]:[Stanowisko / Position ]],0))="n/a","n/a",BQ261-INDEX(tab_MinKomp[Obsługa maszyn Piovan / Piovan Maschinenbedienung],MATCH($B261,tab_MinKomp[[Stanowisko / Position ]:[Stanowisko / Position ]],0)))</f>
        <v>n/a</v>
      </c>
      <c r="BR262" s="194">
        <f>IF(INDEX(tab_MinKomp[Eliminacja awarii / Beseitigung von Ausfällen],MATCH($B261,tab_MinKomp[[Stanowisko / Position ]:[Stanowisko / Position ]],0))="n/a","n/a",BR261-INDEX(tab_MinKomp[Eliminacja awarii / Beseitigung von Ausfällen],MATCH($B261,tab_MinKomp[[Stanowisko / Position ]:[Stanowisko / Position ]],0)))</f>
        <v>0</v>
      </c>
      <c r="BS262" s="194" t="str">
        <f>IF(INDEX(tab_MinKomp[Obsługa maszyn Piovan / Piovan Maschinenbedienung],MATCH($B261,tab_MinKomp[[Stanowisko / Position ]:[Stanowisko / Position ]],0))="n/a","n/a",BS261-INDEX(tab_MinKomp[Obsługa maszyn Piovan / Piovan Maschinenbedienung],MATCH($B261,tab_MinKomp[[Stanowisko / Position ]:[Stanowisko / Position ]],0)))</f>
        <v>n/a</v>
      </c>
      <c r="BT262" s="194" t="str">
        <f>IF(INDEX(tab_MinKomp[Obsługa maszyn Piovan / Piovan Maschinenbedienung],MATCH($B261,tab_MinKomp[[Stanowisko / Position ]:[Stanowisko / Position ]],0))="n/a","n/a",BT261-INDEX(tab_MinKomp[Obsługa maszyn Piovan / Piovan Maschinenbedienung],MATCH($B261,tab_MinKomp[[Stanowisko / Position ]:[Stanowisko / Position ]],0)))</f>
        <v>n/a</v>
      </c>
      <c r="BU262" s="194" t="str">
        <f>IF(INDEX(tab_MinKomp[Obsługa maszyn Piovan / Piovan Maschinenbedienung],MATCH($B261,tab_MinKomp[[Stanowisko / Position ]:[Stanowisko / Position ]],0))="n/a","n/a",BU261-INDEX(tab_MinKomp[Obsługa maszyn Piovan / Piovan Maschinenbedienung],MATCH($B261,tab_MinKomp[[Stanowisko / Position ]:[Stanowisko / Position ]],0)))</f>
        <v>n/a</v>
      </c>
      <c r="BV262" s="194" t="str">
        <f>IF(INDEX(tab_MinKomp[Obsługa maszyn Piovan / Piovan Maschinenbedienung],MATCH($B261,tab_MinKomp[[Stanowisko / Position ]:[Stanowisko / Position ]],0))="n/a","n/a",BV261-INDEX(tab_MinKomp[Obsługa maszyn Piovan / Piovan Maschinenbedienung],MATCH($B261,tab_MinKomp[[Stanowisko / Position ]:[Stanowisko / Position ]],0)))</f>
        <v>n/a</v>
      </c>
      <c r="BW262" s="194" t="str">
        <f>IF(INDEX(tab_MinKomp[Obsługa maszyn Piovan / Piovan Maschinenbedienung],MATCH($B261,tab_MinKomp[[Stanowisko / Position ]:[Stanowisko / Position ]],0))="n/a","n/a",BW261-INDEX(tab_MinKomp[Obsługa maszyn Piovan / Piovan Maschinenbedienung],MATCH($B261,tab_MinKomp[[Stanowisko / Position ]:[Stanowisko / Position ]],0)))</f>
        <v>n/a</v>
      </c>
      <c r="BX262" s="194" t="str">
        <f>IF(INDEX(tab_MinKomp[Obsługa maszyn Piovan / Piovan Maschinenbedienung],MATCH($B261,tab_MinKomp[[Stanowisko / Position ]:[Stanowisko / Position ]],0))="n/a","n/a",BX261-INDEX(tab_MinKomp[Obsługa maszyn Piovan / Piovan Maschinenbedienung],MATCH($B261,tab_MinKomp[[Stanowisko / Position ]:[Stanowisko / Position ]],0)))</f>
        <v>n/a</v>
      </c>
      <c r="BY262" s="194" t="str">
        <f>IF(INDEX(tab_MinKomp[Obsługa maszyn Engel / Engel Maschinenbedienung],MATCH($B261,tab_MinKomp[[Stanowisko / Position ]:[Stanowisko / Position ]],0))="n/a","n/a",BY261-INDEX(tab_MinKomp[Obsługa maszyn Engel / Engel Maschinenbedienung],MATCH($B261,tab_MinKomp[[Stanowisko / Position ]:[Stanowisko / Position ]],0)))</f>
        <v>n/a</v>
      </c>
      <c r="BZ262" s="194" t="str">
        <f>IF(INDEX(tab_MinKomp[Obsługa maszyn Engel / Engel Maschinenbedienung],MATCH($B261,tab_MinKomp[[Stanowisko / Position ]:[Stanowisko / Position ]],0))="n/a","n/a",BZ261-INDEX(tab_MinKomp[Obsługa maszyn Engel / Engel Maschinenbedienung],MATCH($B261,tab_MinKomp[[Stanowisko / Position ]:[Stanowisko / Position ]],0)))</f>
        <v>n/a</v>
      </c>
      <c r="CA262" s="194">
        <f>IF(INDEX(tab_MinKomp[Eliminacja awarii / Beseitigung von Ausfällen],MATCH($B261,tab_MinKomp[[Stanowisko / Position ]:[Stanowisko / Position ]],0))="n/a","n/a",CA261-INDEX(tab_MinKomp[Eliminacja awarii / Beseitigung von Ausfällen],MATCH($B261,tab_MinKomp[[Stanowisko / Position ]:[Stanowisko / Position ]],0)))</f>
        <v>0</v>
      </c>
      <c r="CB262" s="194" t="str">
        <f>IF(INDEX(tab_MinKomp[Obsługa maszyn ASL / ASL Maschinenbedienung],MATCH($B261,tab_MinKomp[[Stanowisko / Position ]:[Stanowisko / Position ]],0))="n/a","n/a",CB261-INDEX(tab_MinKomp[Obsługa maszyn ASL / ASL Maschinenbedienung],MATCH($B261,tab_MinKomp[[Stanowisko / Position ]:[Stanowisko / Position ]],0)))</f>
        <v>n/a</v>
      </c>
      <c r="CC262" s="194">
        <f>IF(INDEX(tab_MinKomp[Obsługa maszyn Novapax / Novapax Maschinenbedienung],MATCH($B261,tab_MinKomp[[Stanowisko / Position ]:[Stanowisko / Position ]],0))="n/a","n/a",CC261-INDEX(tab_MinKomp[Obsługa maszyn Novapax / Novapax Maschinenbedienung],MATCH($B261,tab_MinKomp[[Stanowisko / Position ]:[Stanowisko / Position ]],0)))</f>
        <v>0</v>
      </c>
      <c r="CD262" s="194">
        <f>IF(INDEX(tab_MinKomp[Obsługa maszyn Novapax / Novapax Maschinenbedienung],MATCH($B261,tab_MinKomp[[Stanowisko / Position ]:[Stanowisko / Position ]],0))="n/a","n/a",CD261-INDEX(tab_MinKomp[Obsługa maszyn Novapax / Novapax Maschinenbedienung],MATCH($B261,tab_MinKomp[[Stanowisko / Position ]:[Stanowisko / Position ]],0)))</f>
        <v>0</v>
      </c>
      <c r="CE262" s="194" t="str">
        <f>IF(INDEX(tab_MinKomp[Obsługa maszyn Piovan / Piovan Maschinenbedienung],MATCH($B261,tab_MinKomp[[Stanowisko / Position ]:[Stanowisko / Position ]],0))="n/a","n/a",CE261-INDEX(tab_MinKomp[Obsługa maszyn Piovan / Piovan Maschinenbedienung],MATCH($B261,tab_MinKomp[[Stanowisko / Position ]:[Stanowisko / Position ]],0)))</f>
        <v>n/a</v>
      </c>
      <c r="CF262" s="194" t="str">
        <f>IF(INDEX(tab_MinKomp[Obsługa maszyn Piovan / Piovan Maschinenbedienung],MATCH($B261,tab_MinKomp[[Stanowisko / Position ]:[Stanowisko / Position ]],0))="n/a","n/a",CF261-INDEX(tab_MinKomp[Obsługa maszyn Piovan / Piovan Maschinenbedienung],MATCH($B261,tab_MinKomp[[Stanowisko / Position ]:[Stanowisko / Position ]],0)))</f>
        <v>n/a</v>
      </c>
      <c r="CG262" s="194">
        <f>IF(INDEX(tab_MinKomp[Eliminacja awarii / Beseitigung von Ausfällen],MATCH($B261,tab_MinKomp[[Stanowisko / Position ]:[Stanowisko / Position ]],0))="n/a","n/a",CG261-INDEX(tab_MinKomp[Eliminacja awarii / Beseitigung von Ausfällen],MATCH($B261,tab_MinKomp[[Stanowisko / Position ]:[Stanowisko / Position ]],0)))</f>
        <v>0</v>
      </c>
      <c r="CH262" s="194" t="str">
        <f>IF(INDEX(tab_MinKomp[Wymagania VDA 6.5 Product / Forderungen],MATCH($B261,tab_MinKomp[[Stanowisko / Position ]:[Stanowisko / Position ]],0))="n/a","n/a",CH261-INDEX(tab_MinKomp[Wymagania VDA 6.5 Product / Forderungen],MATCH($B261,tab_MinKomp[[Stanowisko / Position ]:[Stanowisko / Position ]],0)))</f>
        <v>n/a</v>
      </c>
      <c r="CI262" s="194" t="str">
        <f>IF(INDEX(tab_MinKomp[Wymagania VDA 6.5 Product / Forderungen],MATCH($B261,tab_MinKomp[[Stanowisko / Position ]:[Stanowisko / Position ]],0))="n/a","n/a",CI261-INDEX(tab_MinKomp[Wymagania VDA 6.5 Product / Forderungen],MATCH($B261,tab_MinKomp[[Stanowisko / Position ]:[Stanowisko / Position ]],0)))</f>
        <v>n/a</v>
      </c>
      <c r="CJ262" s="194" t="str">
        <f>IF(INDEX(tab_MinKomp[Wymagania VDA 6.5 Product / Forderungen],MATCH($B261,tab_MinKomp[[Stanowisko / Position ]:[Stanowisko / Position ]],0))="n/a","n/a",CJ261-INDEX(tab_MinKomp[Wymagania VDA 6.5 Product / Forderungen],MATCH($B261,tab_MinKomp[[Stanowisko / Position ]:[Stanowisko / Position ]],0)))</f>
        <v>n/a</v>
      </c>
      <c r="CK262" s="194" t="str">
        <f>IF(INDEX(tab_MinKomp[Wymagania VDA 6.5 Product / Forderungen],MATCH($B261,tab_MinKomp[[Stanowisko / Position ]:[Stanowisko / Position ]],0))="n/a","n/a",CK261-INDEX(tab_MinKomp[Wymagania VDA 6.5 Product / Forderungen],MATCH($B261,tab_MinKomp[[Stanowisko / Position ]:[Stanowisko / Position ]],0)))</f>
        <v>n/a</v>
      </c>
      <c r="CL262" s="194" t="str">
        <f>IF(INDEX(tab_MinKomp[Wymagania VDA 6.5 Product / Forderungen],MATCH($B261,tab_MinKomp[[Stanowisko / Position ]:[Stanowisko / Position ]],0))="n/a","n/a",CL261-INDEX(tab_MinKomp[Wymagania VDA 6.5 Product / Forderungen],MATCH($B261,tab_MinKomp[[Stanowisko / Position ]:[Stanowisko / Position ]],0)))</f>
        <v>n/a</v>
      </c>
      <c r="CM262" s="194" t="str">
        <f>IF(INDEX(tab_MinKomp[Informatyka ogólna (techniczne i systemowe) / Allgemeine IT (Technik und System)],MATCH($B261,tab_MinKomp[[Stanowisko / Position ]:[Stanowisko / Position ]],0))="n/a","n/a",CM261-INDEX(tab_MinKomp[Informatyka ogólna (techniczne i systemowe) / Allgemeine IT (Technik und System)],MATCH($B261,tab_MinKomp[[Stanowisko / Position ]:[Stanowisko / Position ]],0)))</f>
        <v>n/a</v>
      </c>
      <c r="CN262" s="194" t="str">
        <f>IF(INDEX(tab_MinKomp[Sieci komputerowe / Computernetzwerke],MATCH($B261,tab_MinKomp[[Stanowisko / Position ]:[Stanowisko / Position ]],0))="n/a","n/a",CN261-INDEX(tab_MinKomp[Sieci komputerowe / Computernetzwerke],MATCH($B261,tab_MinKomp[[Stanowisko / Position ]:[Stanowisko / Position ]],0)))</f>
        <v>n/a</v>
      </c>
      <c r="CO262" s="194" t="str">
        <f>IF(INDEX(tab_MinKomp[Hardware (komputery PC, drukarki biurowe i etykietowe, telefonia stacjonarna i mobilna) (PC, Drucker, Telefpne, Handys)],MATCH($B261,tab_MinKomp[[Stanowisko / Position ]:[Stanowisko / Position ]],0))="n/a","n/a",CO261-INDEX(tab_MinKomp[Hardware (komputery PC, drukarki biurowe i etykietowe, telefonia stacjonarna i mobilna) (PC, Drucker, Telefpne, Handys)],MATCH($B261,tab_MinKomp[[Stanowisko / Position ]:[Stanowisko / Position ]],0)))</f>
        <v>n/a</v>
      </c>
      <c r="CP262" s="194" t="str">
        <f>IF(INDEX(tab_MinKomp[Software &amp; Systems (MS Office, MS Remote Desktop)],MATCH($B261,tab_MinKomp[[Stanowisko / Position ]:[Stanowisko / Position ]],0))="n/a","n/a",CP261-INDEX(tab_MinKomp[Software &amp; Systems (MS Office, MS Remote Desktop)],MATCH($B261,tab_MinKomp[[Stanowisko / Position ]:[Stanowisko / Position ]],0)))</f>
        <v>n/a</v>
      </c>
      <c r="CQ262" s="194" t="str">
        <f>IF(INDEX(tab_MinKomp[Programowanie obiektowe (PHP) / Objektprogrammierung],MATCH($B261,tab_MinKomp[[Stanowisko / Position ]:[Stanowisko / Position ]],0))="n/a","n/a",CQ261-INDEX(tab_MinKomp[Programowanie obiektowe (PHP) / Objektprogrammierung],MATCH($B261,tab_MinKomp[[Stanowisko / Position ]:[Stanowisko / Position ]],0)))</f>
        <v>n/a</v>
      </c>
      <c r="CR262" s="194" t="str">
        <f>IF(INDEX(tab_MinKomp[Scrum],MATCH($B261,tab_MinKomp[[Stanowisko / Position ]:[Stanowisko / Position ]],0))="n/a","n/a",CR261-INDEX(tab_MinKomp[Scrum],MATCH($B261,tab_MinKomp[[Stanowisko / Position ]:[Stanowisko / Position ]],0)))</f>
        <v>n/a</v>
      </c>
      <c r="CS262" s="194" t="str">
        <f>IF(INDEX(tab_MinKomp[SQL (MySQL)],MATCH($B261,tab_MinKomp[[Stanowisko / Position ]:[Stanowisko / Position ]],0))="n/a","n/a",CS261-INDEX(tab_MinKomp[SQL (MySQL)],MATCH($B261,tab_MinKomp[[Stanowisko / Position ]:[Stanowisko / Position ]],0)))</f>
        <v>n/a</v>
      </c>
      <c r="CT262" s="194" t="str">
        <f>IF(INDEX(tab_MinKomp[Javascript],MATCH($B261,tab_MinKomp[[Stanowisko / Position ]:[Stanowisko / Position ]],0))="n/a","n/a",CT261-INDEX(tab_MinKomp[Javascript],MATCH($B261,tab_MinKomp[[Stanowisko / Position ]:[Stanowisko / Position ]],0)))</f>
        <v>n/a</v>
      </c>
      <c r="CU262" s="194" t="str">
        <f>IF(INDEX(tab_MinKomp[Joomla],MATCH($B261,tab_MinKomp[[Stanowisko / Position ]:[Stanowisko / Position ]],0))="n/a","n/a",CU261-INDEX(tab_MinKomp[Joomla],MATCH($B261,tab_MinKomp[[Stanowisko / Position ]:[Stanowisko / Position ]],0)))</f>
        <v>n/a</v>
      </c>
      <c r="CV262" s="194" t="str">
        <f>IF(INDEX(tab_MinKomp[Bash],MATCH($B261,tab_MinKomp[[Stanowisko / Position ]:[Stanowisko / Position ]],0))="n/a","n/a",CV261-INDEX(tab_MinKomp[Bash],MATCH($B261,tab_MinKomp[[Stanowisko / Position ]:[Stanowisko / Position ]],0)))</f>
        <v>n/a</v>
      </c>
      <c r="CW262" s="194">
        <f>IF(INDEX(tab_MinKomp[Systemy MES (HYDRA / SFMS)],MATCH($B261,tab_MinKomp[[Stanowisko / Position ]:[Stanowisko / Position ]],0))="n/a","n/a",CW261-INDEX(tab_MinKomp[Systemy MES (HYDRA / SFMS)],MATCH($B261,tab_MinKomp[[Stanowisko / Position ]:[Stanowisko / Position ]],0)))</f>
        <v>0</v>
      </c>
      <c r="CX262" s="194" t="str">
        <f>IF(INDEX(tab_MinKomp[HTML / CSS],MATCH($B261,tab_MinKomp[[Stanowisko / Position ]:[Stanowisko / Position ]],0))="n/a","n/a",CX261-INDEX(tab_MinKomp[HTML / CSS],MATCH($B261,tab_MinKomp[[Stanowisko / Position ]:[Stanowisko / Position ]],0)))</f>
        <v>n/a</v>
      </c>
      <c r="CY262" s="194" t="str">
        <f>IF(INDEX(tab_MinKomp[SYSTEM PR],MATCH($B261,tab_MinKomp[[Stanowisko / Position ]:[Stanowisko / Position ]],0))="n/a","n/a",CY261-INDEX(tab_MinKomp[SYSTEM PR],MATCH($B261,tab_MinKomp[[Stanowisko / Position ]:[Stanowisko / Position ]],0)))</f>
        <v>n/a</v>
      </c>
      <c r="CZ262" s="194" t="str">
        <f>IF(INDEX(tab_MinKomp[System Einkauf XP / EBA],MATCH($B261,tab_MinKomp[[Stanowisko / Position ]:[Stanowisko / Position ]],0))="n/a","n/a",CZ261-INDEX(tab_MinKomp[System Einkauf XP / EBA],MATCH($B261,tab_MinKomp[[Stanowisko / Position ]:[Stanowisko / Position ]],0)))</f>
        <v>n/a</v>
      </c>
      <c r="DA262" s="194" t="str">
        <f>IF(INDEX(tab_MinKomp[Techniki negocjacyjne / Verhandlungstechniken],MATCH($B261,tab_MinKomp[[Stanowisko / Position ]:[Stanowisko / Position ]],0))="n/a","n/a",DA261-INDEX(tab_MinKomp[Techniki negocjacyjne / Verhandlungstechniken],MATCH($B261,tab_MinKomp[[Stanowisko / Position ]:[Stanowisko / Position ]],0)))</f>
        <v>n/a</v>
      </c>
      <c r="DB262" s="194" t="str">
        <f>IF(INDEX(tab_MinKomp[Znajomość rynku branżowego / Kenntnis des Industrie Marktes],MATCH($B261,tab_MinKomp[[Stanowisko / Position ]:[Stanowisko / Position ]],0))="n/a","n/a",DB261-INDEX(tab_MinKomp[Znajomość rynku branżowego / Kenntnis des Industrie Marktes],MATCH($B261,tab_MinKomp[[Stanowisko / Position ]:[Stanowisko / Position ]],0)))</f>
        <v>n/a</v>
      </c>
      <c r="DC262" s="194" t="str">
        <f>IF(INDEX(tab_MinKomp[SUPPLIER MANAGEMENT],MATCH($B261,tab_MinKomp[[Stanowisko / Position ]:[Stanowisko / Position ]],0))="n/a","n/a",DC261-INDEX(tab_MinKomp[SUPPLIER MANAGEMENT],MATCH($B261,tab_MinKomp[[Stanowisko / Position ]:[Stanowisko / Position ]],0)))</f>
        <v>n/a</v>
      </c>
      <c r="DD262" s="194" t="str">
        <f>IF(INDEX(tab_MinKomp[SUPPLIER MANAGEMENT],MATCH($B261,tab_MinKomp[[Stanowisko / Position ]:[Stanowisko / Position ]],0))="n/a","n/a",DD261-INDEX(tab_MinKomp[SUPPLIER MANAGEMENT],MATCH($B261,tab_MinKomp[[Stanowisko / Position ]:[Stanowisko / Position ]],0)))</f>
        <v>n/a</v>
      </c>
      <c r="DE262" s="194" t="str">
        <f>IF(INDEX(tab_MinKomp[SUPPLIER MANAGEMENT],MATCH($B261,tab_MinKomp[[Stanowisko / Position ]:[Stanowisko / Position ]],0))="n/a","n/a",DE261-INDEX(tab_MinKomp[SUPPLIER MANAGEMENT],MATCH($B261,tab_MinKomp[[Stanowisko / Position ]:[Stanowisko / Position ]],0)))</f>
        <v>n/a</v>
      </c>
      <c r="DF262" s="194">
        <f>IF(INDEX(tab_MinKomp[LEAN MANAGEMENT],MATCH($B261,tab_MinKomp[[Stanowisko / Position ]:[Stanowisko / Position ]],0))="n/a","n/a",DF261-INDEX(tab_MinKomp[LEAN MANAGEMENT],MATCH($B261,tab_MinKomp[[Stanowisko / Position ]:[Stanowisko / Position ]],0)))</f>
        <v>0</v>
      </c>
      <c r="DG262" s="194" t="str">
        <f>IF(INDEX(tab_MinKomp[PPAP/PSW],MATCH($B261,tab_MinKomp[[Stanowisko / Position ]:[Stanowisko / Position ]],0))="n/a","n/a",DG261-INDEX(tab_MinKomp[PPAP/PSW],MATCH($B261,tab_MinKomp[[Stanowisko / Position ]:[Stanowisko / Position ]],0)))</f>
        <v>n/a</v>
      </c>
      <c r="DH262" s="194" t="str">
        <f>IF(INDEX(tab_MinKomp[SUPPLIER MANAGEMENT],MATCH($B261,tab_MinKomp[[Stanowisko / Position ]:[Stanowisko / Position ]],0))="n/a","n/a",DH261-INDEX(tab_MinKomp[SUPPLIER MANAGEMENT],MATCH($B261,tab_MinKomp[[Stanowisko / Position ]:[Stanowisko / Position ]],0)))</f>
        <v>n/a</v>
      </c>
      <c r="DI262" s="194" t="str">
        <f>IF(INDEX(tab_MinKomp[OBSŁUGA PORTALI KLIENTA / Kundenportale],MATCH($B261,tab_MinKomp[[Stanowisko / Position ]:[Stanowisko / Position ]],0))="n/a","n/a",DI261-INDEX(tab_MinKomp[OBSŁUGA PORTALI KLIENTA / Kundenportale],MATCH($B261,tab_MinKomp[[Stanowisko / Position ]:[Stanowisko / Position ]],0)))</f>
        <v>n/a</v>
      </c>
      <c r="DJ262" s="194" t="str">
        <f>IF(INDEX(tab_MinKomp[Obsługa systemu BABTECQ / BABTECQ System],MATCH($B261,tab_MinKomp[[Stanowisko / Position ]:[Stanowisko / Position ]],0))="n/a","n/a",DJ261-INDEX(tab_MinKomp[Obsługa systemu BABTECQ / BABTECQ System],MATCH($B261,tab_MinKomp[[Stanowisko / Position ]:[Stanowisko / Position ]],0)))</f>
        <v>n/a</v>
      </c>
      <c r="DK262" s="194" t="str">
        <f>IF(INDEX(tab_MinKomp[Rysunek techniczny / technische Zeichnung],MATCH($B261,tab_MinKomp[[Stanowisko / Position ]:[Stanowisko / Position ]],0))="n/a","n/a",DK261-INDEX(tab_MinKomp[Rysunek techniczny / technische Zeichnung],MATCH($B261,tab_MinKomp[[Stanowisko / Position ]:[Stanowisko / Position ]],0)))</f>
        <v>n/a</v>
      </c>
      <c r="DL262" s="194" t="str">
        <f>IF(INDEX(tab_MinKomp[Kalibracja / Kalibrierung],MATCH($B261,tab_MinKomp[[Stanowisko / Position ]:[Stanowisko / Position ]],0))="n/a","n/a",DL261-INDEX(tab_MinKomp[Kalibracja / Kalibrierung],MATCH($B261,tab_MinKomp[[Stanowisko / Position ]:[Stanowisko / Position ]],0)))</f>
        <v>n/a</v>
      </c>
      <c r="DM262" s="194" t="str">
        <f>IF(INDEX(tab_MinKomp[Rekwalifikacja / Requalifizierung],MATCH($B261,tab_MinKomp[[Stanowisko / Position ]:[Stanowisko / Position ]],0))="n/a","n/a",DM261-INDEX(tab_MinKomp[Rekwalifikacja / Requalifizierung],MATCH($B261,tab_MinKomp[[Stanowisko / Position ]:[Stanowisko / Position ]],0)))</f>
        <v>n/a</v>
      </c>
      <c r="DN262" s="190" t="str">
        <f>IF(INDEX(tab_MinKomp[Testy czystości / Reinheitstests],MATCH($B261,tab_MinKomp[[Stanowisko / Position ]:[Stanowisko / Position ]],0))="n/a","n/a",DN261-INDEX(tab_MinKomp[Testy czystości / Reinheitstests],MATCH($B261,tab_MinKomp[[Stanowisko / Position ]:[Stanowisko / Position ]],0)))</f>
        <v>n/a</v>
      </c>
      <c r="DO262" s="190" t="str">
        <f>IF(INDEX(tab_MinKomp[Testy czystości / Reinheitstests],MATCH($B261,tab_MinKomp[[Stanowisko / Position ]:[Stanowisko / Position ]],0))="n/a","n/a",DO261-INDEX(tab_MinKomp[Testy czystości / Reinheitstests],MATCH($B261,tab_MinKomp[[Stanowisko / Position ]:[Stanowisko / Position ]],0)))</f>
        <v>n/a</v>
      </c>
      <c r="DP262" s="190" t="str">
        <f>IF(INDEX(tab_MinKomp[Testy czystości / Reinheitstests],MATCH($B261,tab_MinKomp[[Stanowisko / Position ]:[Stanowisko / Position ]],0))="n/a","n/a",DP261-INDEX(tab_MinKomp[Testy czystości / Reinheitstests],MATCH($B261,tab_MinKomp[[Stanowisko / Position ]:[Stanowisko / Position ]],0)))</f>
        <v>n/a</v>
      </c>
      <c r="DQ262" s="190" t="str">
        <f>IF(INDEX(tab_MinKomp[Testy czystości / Reinheitstests],MATCH($B261,tab_MinKomp[[Stanowisko / Position ]:[Stanowisko / Position ]],0))="n/a","n/a",DQ261-INDEX(tab_MinKomp[Testy czystości / Reinheitstests],MATCH($B261,tab_MinKomp[[Stanowisko / Position ]:[Stanowisko / Position ]],0)))</f>
        <v>n/a</v>
      </c>
      <c r="DR262" s="190" t="str">
        <f>IF(INDEX(tab_MinKomp[Testy czystości / Reinheitstests],MATCH($B261,tab_MinKomp[[Stanowisko / Position ]:[Stanowisko / Position ]],0))="n/a","n/a",DR261-INDEX(tab_MinKomp[Testy czystości / Reinheitstests],MATCH($B261,tab_MinKomp[[Stanowisko / Position ]:[Stanowisko / Position ]],0)))</f>
        <v>n/a</v>
      </c>
      <c r="DS262" s="190" t="str">
        <f>IF(INDEX(tab_MinKomp[Testy czystości / Reinheitstests],MATCH($B261,tab_MinKomp[[Stanowisko / Position ]:[Stanowisko / Position ]],0))="n/a","n/a",DS261-INDEX(tab_MinKomp[Testy czystości / Reinheitstests],MATCH($B261,tab_MinKomp[[Stanowisko / Position ]:[Stanowisko / Position ]],0)))</f>
        <v>n/a</v>
      </c>
      <c r="DT262" s="194" t="str">
        <f>IF(INDEX(tab_MinKomp[SUPPLIER MANAGEMENT],MATCH($B261,tab_MinKomp[[Stanowisko / Position ]:[Stanowisko / Position ]],0))="n/a","n/a",DT261-INDEX(tab_MinKomp[SUPPLIER MANAGEMENT],MATCH($B261,tab_MinKomp[[Stanowisko / Position ]:[Stanowisko / Position ]],0)))</f>
        <v>n/a</v>
      </c>
      <c r="DU262" s="190" t="str">
        <f>IF(INDEX(tab_MinKomp[Testy czystości / Reinheitstests],MATCH($B261,tab_MinKomp[[Stanowisko / Position ]:[Stanowisko / Position ]],0))="n/a","n/a",DU261-INDEX(tab_MinKomp[Testy czystości / Reinheitstests],MATCH($B261,tab_MinKomp[[Stanowisko / Position ]:[Stanowisko / Position ]],0)))</f>
        <v>n/a</v>
      </c>
      <c r="DV262" s="190" t="str">
        <f>IF(INDEX(tab_MinKomp[Testy czystości / Reinheitstests],MATCH($B261,tab_MinKomp[[Stanowisko / Position ]:[Stanowisko / Position ]],0))="n/a","n/a",DV261-INDEX(tab_MinKomp[Testy czystości / Reinheitstests],MATCH($B261,tab_MinKomp[[Stanowisko / Position ]:[Stanowisko / Position ]],0)))</f>
        <v>n/a</v>
      </c>
      <c r="DW262" s="190" t="str">
        <f>IF(INDEX(tab_MinKomp[Testy czystości / Reinheitstests],MATCH($B261,tab_MinKomp[[Stanowisko / Position ]:[Stanowisko / Position ]],0))="n/a","n/a",DW261-INDEX(tab_MinKomp[Testy czystości / Reinheitstests],MATCH($B261,tab_MinKomp[[Stanowisko / Position ]:[Stanowisko / Position ]],0)))</f>
        <v>n/a</v>
      </c>
      <c r="DX262" s="190" t="str">
        <f>IF(INDEX(tab_MinKomp[Testy czystości / Reinheitstests],MATCH($B261,tab_MinKomp[[Stanowisko / Position ]:[Stanowisko / Position ]],0))="n/a","n/a",DX261-INDEX(tab_MinKomp[Testy czystości / Reinheitstests],MATCH($B261,tab_MinKomp[[Stanowisko / Position ]:[Stanowisko / Position ]],0)))</f>
        <v>n/a</v>
      </c>
      <c r="DY262" s="190" t="str">
        <f>IF(INDEX(tab_MinKomp[Testy czystości / Reinheitstests],MATCH($B261,tab_MinKomp[[Stanowisko / Position ]:[Stanowisko / Position ]],0))="n/a","n/a",DY261-INDEX(tab_MinKomp[Testy czystości / Reinheitstests],MATCH($B261,tab_MinKomp[[Stanowisko / Position ]:[Stanowisko / Position ]],0)))</f>
        <v>n/a</v>
      </c>
      <c r="DZ262" s="190" t="str">
        <f>IF(INDEX(tab_MinKomp[Testy czystości / Reinheitstests],MATCH($B261,tab_MinKomp[[Stanowisko / Position ]:[Stanowisko / Position ]],0))="n/a","n/a",DZ261-INDEX(tab_MinKomp[Testy czystości / Reinheitstests],MATCH($B261,tab_MinKomp[[Stanowisko / Position ]:[Stanowisko / Position ]],0)))</f>
        <v>n/a</v>
      </c>
      <c r="EA262" s="194" t="str">
        <f>IF(INDEX(tab_MinKomp[SUPPLIER MANAGEMENT],MATCH($B261,tab_MinKomp[[Stanowisko / Position ]:[Stanowisko / Position ]],0))="n/a","n/a",EA261-INDEX(tab_MinKomp[SUPPLIER MANAGEMENT],MATCH($B261,tab_MinKomp[[Stanowisko / Position ]:[Stanowisko / Position ]],0)))</f>
        <v>n/a</v>
      </c>
      <c r="EB262" s="190" t="str">
        <f>IF(INDEX(tab_MinKomp[Testy czystości / Reinheitstests],MATCH($B261,tab_MinKomp[[Stanowisko / Position ]:[Stanowisko / Position ]],0))="n/a","n/a",EB261-INDEX(tab_MinKomp[Testy czystości / Reinheitstests],MATCH($B261,tab_MinKomp[[Stanowisko / Position ]:[Stanowisko / Position ]],0)))</f>
        <v>n/a</v>
      </c>
      <c r="EC262" s="190" t="str">
        <f>IF(INDEX(tab_MinKomp[Testy czystości / Reinheitstests],MATCH($B261,tab_MinKomp[[Stanowisko / Position ]:[Stanowisko / Position ]],0))="n/a","n/a",EC261-INDEX(tab_MinKomp[Testy czystości / Reinheitstests],MATCH($B261,tab_MinKomp[[Stanowisko / Position ]:[Stanowisko / Position ]],0)))</f>
        <v>n/a</v>
      </c>
      <c r="ED262" s="190" t="str">
        <f>IF(INDEX(tab_MinKomp[Testy czystości / Reinheitstests],MATCH($B261,tab_MinKomp[[Stanowisko / Position ]:[Stanowisko / Position ]],0))="n/a","n/a",ED261-INDEX(tab_MinKomp[Testy czystości / Reinheitstests],MATCH($B261,tab_MinKomp[[Stanowisko / Position ]:[Stanowisko / Position ]],0)))</f>
        <v>n/a</v>
      </c>
      <c r="EE262" s="190" t="str">
        <f>IF(INDEX(tab_MinKomp[Testy czystości / Reinheitstests],MATCH($B261,tab_MinKomp[[Stanowisko / Position ]:[Stanowisko / Position ]],0))="n/a","n/a",EE261-INDEX(tab_MinKomp[Testy czystości / Reinheitstests],MATCH($B261,tab_MinKomp[[Stanowisko / Position ]:[Stanowisko / Position ]],0)))</f>
        <v>n/a</v>
      </c>
      <c r="EF262" s="190" t="str">
        <f>IF(INDEX(tab_MinKomp[Testy czystości / Reinheitstests],MATCH($B261,tab_MinKomp[[Stanowisko / Position ]:[Stanowisko / Position ]],0))="n/a","n/a",EF261-INDEX(tab_MinKomp[Testy czystości / Reinheitstests],MATCH($B261,tab_MinKomp[[Stanowisko / Position ]:[Stanowisko / Position ]],0)))</f>
        <v>n/a</v>
      </c>
      <c r="EG262" s="190" t="str">
        <f>IF(INDEX(tab_MinKomp[Testy czystości / Reinheitstests],MATCH($B261,tab_MinKomp[[Stanowisko / Position ]:[Stanowisko / Position ]],0))="n/a","n/a",EG261-INDEX(tab_MinKomp[Testy czystości / Reinheitstests],MATCH($B261,tab_MinKomp[[Stanowisko / Position ]:[Stanowisko / Position ]],0)))</f>
        <v>n/a</v>
      </c>
      <c r="EH262" s="190" t="str">
        <f>IF(INDEX(tab_MinKomp[Testy czystości / Reinheitstests],MATCH($B261,tab_MinKomp[[Stanowisko / Position ]:[Stanowisko / Position ]],0))="n/a","n/a",EH261-INDEX(tab_MinKomp[Testy czystości / Reinheitstests],MATCH($B261,tab_MinKomp[[Stanowisko / Position ]:[Stanowisko / Position ]],0)))</f>
        <v>n/a</v>
      </c>
      <c r="EI262" s="190" t="str">
        <f>IF(INDEX(tab_MinKomp[Testy czystości / Reinheitstests],MATCH($B261,tab_MinKomp[[Stanowisko / Position ]:[Stanowisko / Position ]],0))="n/a","n/a",EI261-INDEX(tab_MinKomp[Testy czystości / Reinheitstests],MATCH($B261,tab_MinKomp[[Stanowisko / Position ]:[Stanowisko / Position ]],0)))</f>
        <v>n/a</v>
      </c>
      <c r="EJ262" s="190" t="str">
        <f>IF(INDEX(tab_MinKomp[Testy czystości / Reinheitstests],MATCH($B261,tab_MinKomp[[Stanowisko / Position ]:[Stanowisko / Position ]],0))="n/a","n/a",EJ261-INDEX(tab_MinKomp[Testy czystości / Reinheitstests],MATCH($B261,tab_MinKomp[[Stanowisko / Position ]:[Stanowisko / Position ]],0)))</f>
        <v>n/a</v>
      </c>
      <c r="EK262" s="190" t="str">
        <f>IF(INDEX(tab_MinKomp[Testy czystości / Reinheitstests],MATCH($B261,tab_MinKomp[[Stanowisko / Position ]:[Stanowisko / Position ]],0))="n/a","n/a",EK261-INDEX(tab_MinKomp[Testy czystości / Reinheitstests],MATCH($B261,tab_MinKomp[[Stanowisko / Position ]:[Stanowisko / Position ]],0)))</f>
        <v>n/a</v>
      </c>
      <c r="EL262" s="190" t="str">
        <f>IF(INDEX(tab_MinKomp[Testy czystości / Reinheitstests],MATCH($B261,tab_MinKomp[[Stanowisko / Position ]:[Stanowisko / Position ]],0))="n/a","n/a",EL261-INDEX(tab_MinKomp[Testy czystości / Reinheitstests],MATCH($B261,tab_MinKomp[[Stanowisko / Position ]:[Stanowisko / Position ]],0)))</f>
        <v>n/a</v>
      </c>
      <c r="EM262" s="190" t="str">
        <f>IF(INDEX(tab_MinKomp[Testy czystości / Reinheitstests],MATCH($B261,tab_MinKomp[[Stanowisko / Position ]:[Stanowisko / Position ]],0))="n/a","n/a",EM261-INDEX(tab_MinKomp[Testy czystości / Reinheitstests],MATCH($B261,tab_MinKomp[[Stanowisko / Position ]:[Stanowisko / Position ]],0)))</f>
        <v>n/a</v>
      </c>
      <c r="EN262" s="190" t="str">
        <f>IF(INDEX(tab_MinKomp[Testy czystości / Reinheitstests],MATCH($B261,tab_MinKomp[[Stanowisko / Position ]:[Stanowisko / Position ]],0))="n/a","n/a",EN261-INDEX(tab_MinKomp[Testy czystości / Reinheitstests],MATCH($B261,tab_MinKomp[[Stanowisko / Position ]:[Stanowisko / Position ]],0)))</f>
        <v>n/a</v>
      </c>
      <c r="EO262" s="194" t="str">
        <f>IF(INDEX(tab_MinKomp[Konserwacja Rep],MATCH($B261,tab_MinKomp[[Stanowisko / Position ]:[Stanowisko / Position ]],0))="n/a","n/a",EO261-INDEX(tab_MinKomp[Konserwacja Rep],MATCH($B261,tab_MinKomp[[Stanowisko / Position ]:[Stanowisko / Position ]],0)))</f>
        <v>n/a</v>
      </c>
      <c r="EP262" s="194" t="str">
        <f>IF(INDEX(tab_MinKomp[[Konserwacja Engel ]],MATCH($B261,tab_MinKomp[[Stanowisko / Position ]:[Stanowisko / Position ]],0))="n/a","n/a",EP261-INDEX(tab_MinKomp[[Konserwacja Engel ]],MATCH($B261,tab_MinKomp[[Stanowisko / Position ]:[Stanowisko / Position ]],0)))</f>
        <v>n/a</v>
      </c>
      <c r="EQ262" s="194" t="str">
        <f>IF(INDEX(tab_MinKomp[Konserwacja B 50],MATCH($B261,tab_MinKomp[[Stanowisko / Position ]:[Stanowisko / Position ]],0))="n/a","n/a",EQ261-INDEX(tab_MinKomp[Konserwacja B 50],MATCH($B261,tab_MinKomp[[Stanowisko / Position ]:[Stanowisko / Position ]],0)))</f>
        <v>n/a</v>
      </c>
      <c r="ER262" s="194" t="str">
        <f>IF(INDEX(tab_MinKomp[[Konserwacja EOL ]],MATCH($B261,tab_MinKomp[[Stanowisko / Position ]:[Stanowisko / Position ]],0))="n/a","n/a",ER261-INDEX(tab_MinKomp[[Konserwacja EOL ]],MATCH($B261,tab_MinKomp[[Stanowisko / Position ]:[Stanowisko / Position ]],0)))</f>
        <v>n/a</v>
      </c>
      <c r="ES262" s="194" t="str">
        <f>IF(INDEX(tab_MinKomp[Konserwacja Branson],MATCH($B261,tab_MinKomp[[Stanowisko / Position ]:[Stanowisko / Position ]],0))="n/a","n/a",ES261-INDEX(tab_MinKomp[Konserwacja Branson],MATCH($B261,tab_MinKomp[[Stanowisko / Position ]:[Stanowisko / Position ]],0)))</f>
        <v>n/a</v>
      </c>
      <c r="ET262" s="194" t="str">
        <f>IF(INDEX(tab_MinKomp[Konserwacja coolery],MATCH($B261,tab_MinKomp[[Stanowisko / Position ]:[Stanowisko / Position ]],0))="n/a","n/a",ET261-INDEX(tab_MinKomp[Konserwacja coolery],MATCH($B261,tab_MinKomp[[Stanowisko / Position ]:[Stanowisko / Position ]],0)))</f>
        <v>n/a</v>
      </c>
      <c r="EU262" s="194" t="str">
        <f>IF(INDEX(tab_MinKomp[Konserwacja piecy],MATCH($B261,tab_MinKomp[[Stanowisko / Position ]:[Stanowisko / Position ]],0))="n/a","n/a",EU261-INDEX(tab_MinKomp[Konserwacja piecy],MATCH($B261,tab_MinKomp[[Stanowisko / Position ]:[Stanowisko / Position ]],0)))</f>
        <v>n/a</v>
      </c>
      <c r="EV262" s="194" t="str">
        <f>IF(INDEX(tab_MinKomp[Rysunek techniczny- czytanie],MATCH($B261,tab_MinKomp[[Stanowisko / Position ]:[Stanowisko / Position ]],0))="n/a","n/a",EV261-INDEX(tab_MinKomp[Rysunek techniczny- czytanie],MATCH($B261,tab_MinKomp[[Stanowisko / Position ]:[Stanowisko / Position ]],0)))</f>
        <v>n/a</v>
      </c>
      <c r="EW262" s="194" t="str">
        <f>IF(INDEX(tab_MinKomp[Elektryka],MATCH($B261,tab_MinKomp[[Stanowisko / Position ]:[Stanowisko / Position ]],0))="n/a","n/a",EW261-INDEX(tab_MinKomp[Elektryka],MATCH($B261,tab_MinKomp[[Stanowisko / Position ]:[Stanowisko / Position ]],0)))</f>
        <v>n/a</v>
      </c>
      <c r="EX262" s="194" t="str">
        <f>IF(INDEX(tab_MinKomp[Pneumatyka],MATCH($B261,tab_MinKomp[[Stanowisko / Position ]:[Stanowisko / Position ]],0))="n/a","n/a",EX261-INDEX(tab_MinKomp[Pneumatyka],MATCH($B261,tab_MinKomp[[Stanowisko / Position ]:[Stanowisko / Position ]],0)))</f>
        <v>n/a</v>
      </c>
      <c r="EY262" s="194" t="str">
        <f>IF(INDEX(tab_MinKomp[[Hydraulika ]],MATCH($B261,tab_MinKomp[[Stanowisko / Position ]:[Stanowisko / Position ]],0))="n/a","n/a",EY261-INDEX(tab_MinKomp[[Hydraulika ]],MATCH($B261,tab_MinKomp[[Stanowisko / Position ]:[Stanowisko / Position ]],0)))</f>
        <v>n/a</v>
      </c>
      <c r="EZ262" s="194" t="str">
        <f>IF(INDEX(tab_MinKomp[Podciśnienie],MATCH($B261,tab_MinKomp[[Stanowisko / Position ]:[Stanowisko / Position ]],0))="n/a","n/a",EZ261-INDEX(tab_MinKomp[Podciśnienie],MATCH($B261,tab_MinKomp[[Stanowisko / Position ]:[Stanowisko / Position ]],0)))</f>
        <v>n/a</v>
      </c>
      <c r="FA262" s="194" t="str">
        <f>IF(INDEX(tab_MinKomp[Usuwanie awarii],MATCH($B261,tab_MinKomp[[Stanowisko / Position ]:[Stanowisko / Position ]],0))="n/a","n/a",FA261-INDEX(tab_MinKomp[Usuwanie awarii],MATCH($B261,tab_MinKomp[[Stanowisko / Position ]:[Stanowisko / Position ]],0)))</f>
        <v>n/a</v>
      </c>
      <c r="FB262" s="194" t="str">
        <f>IF(INDEX(tab_MinKomp[Obsługa robotów],MATCH($B261,tab_MinKomp[[Stanowisko / Position ]:[Stanowisko / Position ]],0))="n/a","n/a",FB261-INDEX(tab_MinKomp[Obsługa robotów],MATCH($B261,tab_MinKomp[[Stanowisko / Position ]:[Stanowisko / Position ]],0)))</f>
        <v>n/a</v>
      </c>
      <c r="FC262" s="194" t="str">
        <f>IF(INDEX(tab_MinKomp[Obsługa sterowania maszyny],MATCH($B261,tab_MinKomp[[Stanowisko / Position ]:[Stanowisko / Position ]],0))="n/a","n/a",FC261-INDEX(tab_MinKomp[Obsługa sterowania maszyny],MATCH($B261,tab_MinKomp[[Stanowisko / Position ]:[Stanowisko / Position ]],0)))</f>
        <v>n/a</v>
      </c>
      <c r="FD262" s="194" t="str">
        <f>IF(INDEX(tab_MinKomp[Usuwanie przyczyn żródłowych],MATCH($B261,tab_MinKomp[[Stanowisko / Position ]:[Stanowisko / Position ]],0))="n/a","n/a",FD261-INDEX(tab_MinKomp[Usuwanie przyczyn żródłowych],MATCH($B261,tab_MinKomp[[Stanowisko / Position ]:[Stanowisko / Position ]],0)))</f>
        <v>n/a</v>
      </c>
      <c r="FE262" s="194" t="str">
        <f>IF(INDEX(tab_MinKomp[Cmms stosowanie],MATCH($B261,tab_MinKomp[[Stanowisko / Position ]:[Stanowisko / Position ]],0))="n/a","n/a",FE261-INDEX(tab_MinKomp[Cmms stosowanie],MATCH($B261,tab_MinKomp[[Stanowisko / Position ]:[Stanowisko / Position ]],0)))</f>
        <v>n/a</v>
      </c>
      <c r="FF262" s="190" t="str">
        <f>IF(INDEX(tab_MinKomp[Testy czystości / Reinheitstests],MATCH($B261,tab_MinKomp[[Stanowisko / Position ]:[Stanowisko / Position ]],0))="n/a","n/a",FF261-INDEX(tab_MinKomp[Testy czystości / Reinheitstests],MATCH($B261,tab_MinKomp[[Stanowisko / Position ]:[Stanowisko / Position ]],0)))</f>
        <v>n/a</v>
      </c>
      <c r="FG262" s="194" t="str">
        <f>IF(INDEX(tab_MinKomp[Czyszczenie form plastikowych],MATCH($B261,tab_MinKomp[[Stanowisko / Position ]:[Stanowisko / Position ]],0))="n/a","n/a",FG261-INDEX(tab_MinKomp[Czyszczenie form plastikowych],MATCH($B261,tab_MinKomp[[Stanowisko / Position ]:[Stanowisko / Position ]],0)))</f>
        <v>n/a</v>
      </c>
      <c r="FH262" s="194" t="str">
        <f>IF(INDEX(tab_MinKomp[Wymiana form plastik],MATCH($B261,tab_MinKomp[[Stanowisko / Position ]:[Stanowisko / Position ]],0))="n/a","n/a",FH261-INDEX(tab_MinKomp[Wymiana form plastik],MATCH($B261,tab_MinKomp[[Stanowisko / Position ]:[Stanowisko / Position ]],0)))</f>
        <v>n/a</v>
      </c>
      <c r="FI262" s="194" t="str">
        <f>IF(INDEX(tab_MinKomp[Wymiana form guma],MATCH($B261,tab_MinKomp[[Stanowisko / Position ]:[Stanowisko / Position ]],0))="n/a","n/a",FI261-INDEX(tab_MinKomp[Wymiana form guma],MATCH($B261,tab_MinKomp[[Stanowisko / Position ]:[Stanowisko / Position ]],0)))</f>
        <v>n/a</v>
      </c>
      <c r="FJ262" s="194" t="str">
        <f>IF(INDEX(tab_MinKomp[Konserwacja KK],MATCH($B261,tab_MinKomp[[Stanowisko / Position ]:[Stanowisko / Position ]],0))="n/a","n/a",FJ261-INDEX(tab_MinKomp[Konserwacja KK],MATCH($B261,tab_MinKomp[[Stanowisko / Position ]:[Stanowisko / Position ]],0)))</f>
        <v>n/a</v>
      </c>
      <c r="FK262" s="194" t="str">
        <f>IF(INDEX(tab_MinKomp[Konserwacja form guma],MATCH($B261,tab_MinKomp[[Stanowisko / Position ]:[Stanowisko / Position ]],0))="n/a","n/a",FK261-INDEX(tab_MinKomp[Konserwacja form guma],MATCH($B261,tab_MinKomp[[Stanowisko / Position ]:[Stanowisko / Position ]],0)))</f>
        <v>n/a</v>
      </c>
      <c r="FL262" s="194" t="str">
        <f>IF(INDEX(tab_MinKomp[Konserwacja form plastiki],MATCH($B261,tab_MinKomp[[Stanowisko / Position ]:[Stanowisko / Position ]],0))="n/a","n/a",FL261-INDEX(tab_MinKomp[Konserwacja form plastiki],MATCH($B261,tab_MinKomp[[Stanowisko / Position ]:[Stanowisko / Position ]],0)))</f>
        <v>n/a</v>
      </c>
      <c r="FM262" s="194" t="str">
        <f>IF(INDEX(tab_MinKomp[Konserwacja Gorącego Kanału],MATCH($B261,tab_MinKomp[[Stanowisko / Position ]:[Stanowisko / Position ]],0))="n/a","n/a",FM261-INDEX(tab_MinKomp[Konserwacja Gorącego Kanału],MATCH($B261,tab_MinKomp[[Stanowisko / Position ]:[Stanowisko / Position ]],0)))</f>
        <v>n/a</v>
      </c>
      <c r="FN262" s="194" t="str">
        <f>IF(INDEX(tab_MinKomp[MS Office (Excel)],MATCH($B261,tab_MinKomp[[Stanowisko / Position ]:[Stanowisko / Position ]],0))="n/a","n/a",FN261-INDEX(tab_MinKomp[MS Office (Excel)],MATCH($B261,tab_MinKomp[[Stanowisko / Position ]:[Stanowisko / Position ]],0)))</f>
        <v>n/a</v>
      </c>
      <c r="FO262" s="194" t="str">
        <f>IF(INDEX(tab_MinKomp[MS Office (Word)],MATCH($B261,tab_MinKomp[[Stanowisko / Position ]:[Stanowisko / Position ]],0))="n/a","n/a",FO261-INDEX(tab_MinKomp[MS Office (Word)],MATCH($B261,tab_MinKomp[[Stanowisko / Position ]:[Stanowisko / Position ]],0)))</f>
        <v>n/a</v>
      </c>
      <c r="FP262" s="194" t="str">
        <f>IF(INDEX(tab_MinKomp[MS Office (Power Point)],MATCH($B261,tab_MinKomp[[Stanowisko / Position ]:[Stanowisko / Position ]],0))="n/a","n/a",FP261-INDEX(tab_MinKomp[MS Office (Power Point)],MATCH($B261,tab_MinKomp[[Stanowisko / Position ]:[Stanowisko / Position ]],0)))</f>
        <v>n/a</v>
      </c>
      <c r="FQ262" s="196" t="str">
        <f>IF(INDEX(tab_MinKomp[Język angielski / Englisch],MATCH($B261,tab_MinKomp[[Stanowisko / Position ]:[Stanowisko / Position ]],0))="n/a","n/a",FQ261-INDEX(tab_MinKomp[Język angielski / Englisch],MATCH($B261,tab_MinKomp[[Stanowisko / Position ]:[Stanowisko / Position ]],0)))</f>
        <v>n/a</v>
      </c>
      <c r="FR262" s="196" t="str">
        <f>IF(INDEX(tab_MinKomp[Język niemiecki / Deutsch],MATCH($B261,tab_MinKomp[[Stanowisko / Position ]:[Stanowisko / Position ]],0))="n/a","n/a",FR261-INDEX(tab_MinKomp[Język niemiecki / Deutsch],MATCH($B261,tab_MinKomp[[Stanowisko / Position ]:[Stanowisko / Position ]],0)))</f>
        <v>n/a</v>
      </c>
      <c r="FS262" s="194">
        <f>IF(INDEX(tab_MinKomp[Zarządzanie dokumentacją procesową / Process dokumentation management],MATCH($B261,tab_MinKomp[[Stanowisko / Position ]:[Stanowisko / Position ]],0))="n/a","n/a",FS261-INDEX(tab_MinKomp[Zarządzanie dokumentacją procesową / Process dokumentation management],MATCH($B261,tab_MinKomp[[Stanowisko / Position ]:[Stanowisko / Position ]],0)))</f>
        <v>0</v>
      </c>
      <c r="FT262" s="194">
        <f>IF(INDEX(tab_MinKomp[Znajomość procesów z obszaru / Kenntiss der prozesse in dem Bereich],MATCH($B261,tab_MinKomp[[Stanowisko / Position ]:[Stanowisko / Position ]],0))="n/a","n/a",FT261-INDEX(tab_MinKomp[Znajomość procesów z obszaru / Kenntiss der prozesse in dem Bereich],MATCH($B261,tab_MinKomp[[Stanowisko / Position ]:[Stanowisko / Position ]],0)))</f>
        <v>0</v>
      </c>
      <c r="FU262" s="194">
        <f>IF(INDEX(tab_MinKomp[optymalizacja procesów / Prozessoptymalisierung],MATCH($B261,tab_MinKomp[[Stanowisko / Position ]:[Stanowisko / Position ]],0))="n/a","n/a",FU261-INDEX(tab_MinKomp[optymalizacja procesów / Prozessoptymalisierung],MATCH($B261,tab_MinKomp[[Stanowisko / Position ]:[Stanowisko / Position ]],0)))</f>
        <v>0</v>
      </c>
      <c r="FV262" s="194">
        <f>IF(INDEX(tab_MinKomp[Umiejętności szkoleniowe / Trainingsfähigkeiten],MATCH($B261,tab_MinKomp[[Stanowisko / Position ]:[Stanowisko / Position ]],0))="n/a","n/a",FV261-INDEX(tab_MinKomp[Umiejętności szkoleniowe / Trainingsfähigkeiten],MATCH($B261,tab_MinKomp[[Stanowisko / Position ]:[Stanowisko / Position ]],0)))</f>
        <v>0</v>
      </c>
      <c r="FW262" s="194">
        <f>IF(INDEX(tab_MinKomp[Analityczne myślenie, podejście / Analitysches Denken, Einstellung],MATCH($B261,tab_MinKomp[[Stanowisko / Position ]:[Stanowisko / Position ]],0))="n/a","n/a",FW261-INDEX(tab_MinKomp[Analityczne myślenie, podejście / Analitysches Denken, Einstellung],MATCH($B261,tab_MinKomp[[Stanowisko / Position ]:[Stanowisko / Position ]],0)))</f>
        <v>0</v>
      </c>
      <c r="FX262" s="194">
        <f>IF(INDEX(tab_MinKomp[Dokładność, precyzja w dzialaniu / Genauigkeit, Präzision in die Arbeit],MATCH($B261,tab_MinKomp[[Stanowisko / Position ]:[Stanowisko / Position ]],0))="n/a","n/a",FX261-INDEX(tab_MinKomp[Dokładność, precyzja w dzialaniu / Genauigkeit, Präzision in die Arbeit],MATCH($B261,tab_MinKomp[[Stanowisko / Position ]:[Stanowisko / Position ]],0)))</f>
        <v>0</v>
      </c>
      <c r="FY262" s="194">
        <f>IF(INDEX(tab_MinKomp[Dyspozycyjność / Verfügbarkeit],MATCH($B261,tab_MinKomp[[Stanowisko / Position ]:[Stanowisko / Position ]],0))="n/a","n/a",FY261-INDEX(tab_MinKomp[Dyspozycyjność / Verfügbarkeit],MATCH($B261,tab_MinKomp[[Stanowisko / Position ]:[Stanowisko / Position ]],0)))</f>
        <v>0</v>
      </c>
      <c r="FZ262" s="194">
        <f>IF(INDEX(tab_MinKomp[Zaangażowanie / 
Engagement],MATCH($B261,tab_MinKomp[[Stanowisko / Position ]:[Stanowisko / Position ]],0))="n/a","n/a",FZ261-INDEX(tab_MinKomp[Zaangażowanie / 
Engagement],MATCH($B261,tab_MinKomp[[Stanowisko / Position ]:[Stanowisko / Position ]],0)))</f>
        <v>0</v>
      </c>
      <c r="GA262" s="194" t="str">
        <f>IF(INDEX(tab_MinKomp[Konserwacja form guma],MATCH($B261,tab_MinKomp[[Stanowisko / Position ]:[Stanowisko / Position ]],0))="n/a","n/a",GA261-INDEX(tab_MinKomp[Konserwacja form guma],MATCH($B261,tab_MinKomp[[Stanowisko / Position ]:[Stanowisko / Position ]],0)))</f>
        <v>n/a</v>
      </c>
      <c r="GB262" s="194" t="str">
        <f>IF(INDEX(tab_MinKomp[Konserwacja form plastiki],MATCH($B261,tab_MinKomp[[Stanowisko / Position ]:[Stanowisko / Position ]],0))="n/a","n/a",GB261-INDEX(tab_MinKomp[Konserwacja form plastiki],MATCH($B261,tab_MinKomp[[Stanowisko / Position ]:[Stanowisko / Position ]],0)))</f>
        <v>n/a</v>
      </c>
      <c r="GC262" s="194">
        <f>IF(INDEX(tab_MinKomp[Elastyczność w działaniu],MATCH($B261,tab_MinKomp[[Stanowisko / Position ]:[Stanowisko / Position ]],0))="n/a","n/a",GC261-INDEX(tab_MinKomp[Elastyczność w działaniu],MATCH($B261,tab_MinKomp[[Stanowisko / Position ]:[Stanowisko / Position ]],0)))</f>
        <v>0</v>
      </c>
      <c r="GD262" s="194">
        <f>IF(INDEX(tab_MinKomp[Komunikatywność],MATCH($B261,tab_MinKomp[[Stanowisko / Position ]:[Stanowisko / Position ]],0))="n/a","n/a",GD261-INDEX(tab_MinKomp[Komunikatywność],MATCH($B261,tab_MinKomp[[Stanowisko / Position ]:[Stanowisko / Position ]],0)))</f>
        <v>0</v>
      </c>
      <c r="GE262" s="193" t="str">
        <f>IF(INDEX(tab_MinKomp[Motywowanie i budowanie zaangażowania zespołu],MATCH($B261,tab_MinKomp[[Stanowisko / Position ]:[Stanowisko / Position ]],0))="n/a","n/a",GE261-INDEX(tab_MinKomp[Motywowanie i budowanie zaangażowania zespołu],MATCH($B261,tab_MinKomp[[Stanowisko / Position ]:[Stanowisko / Position ]],0)))</f>
        <v>n/a</v>
      </c>
      <c r="GF262" s="186" t="s">
        <v>248</v>
      </c>
      <c r="GG262" s="186" t="s">
        <v>248</v>
      </c>
      <c r="GH262" s="186" t="s">
        <v>248</v>
      </c>
      <c r="GI262" s="186" t="s">
        <v>248</v>
      </c>
      <c r="GJ262" s="186" t="s">
        <v>248</v>
      </c>
      <c r="GK262" s="186" t="s">
        <v>248</v>
      </c>
      <c r="GL262" s="186" t="s">
        <v>248</v>
      </c>
      <c r="GM262" s="186" t="s">
        <v>248</v>
      </c>
      <c r="GN262" s="186" t="s">
        <v>248</v>
      </c>
      <c r="GO262" s="186" t="s">
        <v>248</v>
      </c>
      <c r="GP262" s="186" t="s">
        <v>248</v>
      </c>
      <c r="GQ262" s="186" t="s">
        <v>248</v>
      </c>
      <c r="GR262" s="186" t="s">
        <v>248</v>
      </c>
      <c r="GS262" s="186" t="s">
        <v>248</v>
      </c>
      <c r="GT262" s="186" t="s">
        <v>248</v>
      </c>
      <c r="GU262" s="186" t="s">
        <v>248</v>
      </c>
      <c r="GV262" s="186" t="s">
        <v>248</v>
      </c>
      <c r="GW262" s="186" t="s">
        <v>248</v>
      </c>
      <c r="GX262" s="186" t="s">
        <v>248</v>
      </c>
      <c r="GY262" s="186" t="s">
        <v>248</v>
      </c>
      <c r="GZ262" s="261" t="s">
        <v>248</v>
      </c>
      <c r="HA262" s="261" t="s">
        <v>248</v>
      </c>
      <c r="HB262" s="191">
        <f>SUM(G262:GE262)/(HB261-(SUM(G262:GE262)))</f>
        <v>0</v>
      </c>
    </row>
    <row r="263" spans="1:210" ht="24.9" customHeight="1" x14ac:dyDescent="0.3">
      <c r="A263" s="105" t="s">
        <v>317</v>
      </c>
      <c r="B263" s="105" t="s">
        <v>315</v>
      </c>
      <c r="C263" s="105" t="s">
        <v>392</v>
      </c>
      <c r="D263" s="105">
        <v>379</v>
      </c>
      <c r="E263" s="394" t="s">
        <v>516</v>
      </c>
      <c r="F263" s="185" t="s">
        <v>374</v>
      </c>
      <c r="G263" s="186">
        <v>2</v>
      </c>
      <c r="H263" s="186">
        <v>1</v>
      </c>
      <c r="I263" s="186">
        <v>2</v>
      </c>
      <c r="J263" s="186">
        <v>1</v>
      </c>
      <c r="K263" s="186">
        <v>1</v>
      </c>
      <c r="L263" s="186" t="s">
        <v>248</v>
      </c>
      <c r="M263" s="186" t="s">
        <v>248</v>
      </c>
      <c r="N263" s="186" t="s">
        <v>248</v>
      </c>
      <c r="O263" s="186">
        <v>1</v>
      </c>
      <c r="P263" s="186">
        <v>1</v>
      </c>
      <c r="Q263" s="186" t="s">
        <v>248</v>
      </c>
      <c r="R263" s="186" t="s">
        <v>248</v>
      </c>
      <c r="S263" s="186" t="s">
        <v>248</v>
      </c>
      <c r="T263" s="186" t="s">
        <v>248</v>
      </c>
      <c r="U263" s="186" t="s">
        <v>248</v>
      </c>
      <c r="V263" s="186" t="s">
        <v>248</v>
      </c>
      <c r="W263" s="186" t="s">
        <v>248</v>
      </c>
      <c r="X263" s="186" t="s">
        <v>248</v>
      </c>
      <c r="Y263" s="186" t="s">
        <v>248</v>
      </c>
      <c r="Z263" s="186" t="s">
        <v>248</v>
      </c>
      <c r="AA263" s="186" t="s">
        <v>248</v>
      </c>
      <c r="AB263" s="186" t="s">
        <v>248</v>
      </c>
      <c r="AC263" s="186" t="s">
        <v>248</v>
      </c>
      <c r="AD263" s="186" t="s">
        <v>248</v>
      </c>
      <c r="AE263" s="186" t="s">
        <v>248</v>
      </c>
      <c r="AF263" s="186" t="s">
        <v>248</v>
      </c>
      <c r="AG263" s="186" t="s">
        <v>248</v>
      </c>
      <c r="AH263" s="186" t="s">
        <v>248</v>
      </c>
      <c r="AI263" s="186" t="s">
        <v>248</v>
      </c>
      <c r="AJ263" s="186" t="s">
        <v>248</v>
      </c>
      <c r="AK263" s="186" t="s">
        <v>248</v>
      </c>
      <c r="AL263" s="186">
        <v>2</v>
      </c>
      <c r="AM263" s="186" t="s">
        <v>248</v>
      </c>
      <c r="AN263" s="186" t="s">
        <v>248</v>
      </c>
      <c r="AO263" s="186">
        <v>1</v>
      </c>
      <c r="AP263" s="186" t="s">
        <v>248</v>
      </c>
      <c r="AQ263" s="186">
        <v>1</v>
      </c>
      <c r="AR263" s="186" t="s">
        <v>248</v>
      </c>
      <c r="AS263" s="186" t="s">
        <v>248</v>
      </c>
      <c r="AT263" s="186" t="s">
        <v>248</v>
      </c>
      <c r="AU263" s="186" t="s">
        <v>248</v>
      </c>
      <c r="AV263" s="186">
        <v>2</v>
      </c>
      <c r="AW263" s="186"/>
      <c r="AX263" s="186" t="s">
        <v>248</v>
      </c>
      <c r="AY263" s="186" t="s">
        <v>248</v>
      </c>
      <c r="AZ263" s="186" t="s">
        <v>248</v>
      </c>
      <c r="BA263" s="186" t="s">
        <v>248</v>
      </c>
      <c r="BB263" s="186" t="s">
        <v>248</v>
      </c>
      <c r="BC263" s="186" t="s">
        <v>248</v>
      </c>
      <c r="BD263" s="186" t="s">
        <v>248</v>
      </c>
      <c r="BE263" s="186" t="s">
        <v>248</v>
      </c>
      <c r="BF263" s="186" t="s">
        <v>248</v>
      </c>
      <c r="BG263" s="186" t="s">
        <v>248</v>
      </c>
      <c r="BH263" s="186" t="s">
        <v>248</v>
      </c>
      <c r="BI263" s="186" t="s">
        <v>248</v>
      </c>
      <c r="BJ263" s="186" t="s">
        <v>248</v>
      </c>
      <c r="BK263" s="186" t="s">
        <v>248</v>
      </c>
      <c r="BL263" s="186" t="s">
        <v>248</v>
      </c>
      <c r="BM263" s="186" t="s">
        <v>248</v>
      </c>
      <c r="BN263" s="186" t="s">
        <v>248</v>
      </c>
      <c r="BO263" s="186" t="s">
        <v>248</v>
      </c>
      <c r="BP263" s="186" t="s">
        <v>248</v>
      </c>
      <c r="BQ263" s="186" t="s">
        <v>248</v>
      </c>
      <c r="BR263" s="186" t="s">
        <v>248</v>
      </c>
      <c r="BS263" s="186" t="s">
        <v>248</v>
      </c>
      <c r="BT263" s="186" t="s">
        <v>248</v>
      </c>
      <c r="BU263" s="186">
        <v>3</v>
      </c>
      <c r="BV263" s="186" t="s">
        <v>248</v>
      </c>
      <c r="BW263" s="186" t="s">
        <v>248</v>
      </c>
      <c r="BX263" s="186" t="s">
        <v>248</v>
      </c>
      <c r="BY263" s="186" t="s">
        <v>248</v>
      </c>
      <c r="BZ263" s="186" t="s">
        <v>248</v>
      </c>
      <c r="CA263" s="186" t="s">
        <v>248</v>
      </c>
      <c r="CB263" s="186" t="s">
        <v>248</v>
      </c>
      <c r="CC263" s="186" t="s">
        <v>248</v>
      </c>
      <c r="CD263" s="186">
        <v>2</v>
      </c>
      <c r="CE263" s="186" t="s">
        <v>248</v>
      </c>
      <c r="CF263" s="186" t="s">
        <v>248</v>
      </c>
      <c r="CG263" s="186">
        <v>1</v>
      </c>
      <c r="CH263" s="186" t="s">
        <v>248</v>
      </c>
      <c r="CI263" s="186" t="s">
        <v>248</v>
      </c>
      <c r="CJ263" s="186" t="s">
        <v>248</v>
      </c>
      <c r="CK263" s="186" t="s">
        <v>248</v>
      </c>
      <c r="CL263" s="186" t="s">
        <v>248</v>
      </c>
      <c r="CM263" s="186" t="s">
        <v>248</v>
      </c>
      <c r="CN263" s="186" t="s">
        <v>248</v>
      </c>
      <c r="CO263" s="186" t="s">
        <v>248</v>
      </c>
      <c r="CP263" s="186" t="s">
        <v>248</v>
      </c>
      <c r="CQ263" s="186" t="s">
        <v>248</v>
      </c>
      <c r="CR263" s="186" t="s">
        <v>248</v>
      </c>
      <c r="CS263" s="186" t="s">
        <v>248</v>
      </c>
      <c r="CT263" s="186" t="s">
        <v>248</v>
      </c>
      <c r="CU263" s="186" t="s">
        <v>248</v>
      </c>
      <c r="CV263" s="186" t="s">
        <v>248</v>
      </c>
      <c r="CW263" s="186">
        <v>3</v>
      </c>
      <c r="CX263" s="186" t="s">
        <v>248</v>
      </c>
      <c r="CY263" s="186" t="s">
        <v>248</v>
      </c>
      <c r="CZ263" s="186" t="s">
        <v>248</v>
      </c>
      <c r="DA263" s="186" t="s">
        <v>248</v>
      </c>
      <c r="DB263" s="186" t="s">
        <v>248</v>
      </c>
      <c r="DC263" s="186" t="s">
        <v>248</v>
      </c>
      <c r="DD263" s="186" t="s">
        <v>248</v>
      </c>
      <c r="DE263" s="186" t="s">
        <v>248</v>
      </c>
      <c r="DF263" s="186"/>
      <c r="DG263" s="186" t="s">
        <v>248</v>
      </c>
      <c r="DH263" s="186" t="s">
        <v>248</v>
      </c>
      <c r="DI263" s="186" t="s">
        <v>248</v>
      </c>
      <c r="DJ263" s="186" t="s">
        <v>248</v>
      </c>
      <c r="DK263" s="186" t="s">
        <v>248</v>
      </c>
      <c r="DL263" s="186" t="s">
        <v>248</v>
      </c>
      <c r="DM263" s="186" t="s">
        <v>248</v>
      </c>
      <c r="DN263" s="186" t="s">
        <v>248</v>
      </c>
      <c r="DO263" s="186" t="s">
        <v>248</v>
      </c>
      <c r="DP263" s="186" t="s">
        <v>248</v>
      </c>
      <c r="DQ263" s="186" t="s">
        <v>248</v>
      </c>
      <c r="DR263" s="186" t="s">
        <v>248</v>
      </c>
      <c r="DS263" s="186" t="s">
        <v>248</v>
      </c>
      <c r="DT263" s="186" t="s">
        <v>248</v>
      </c>
      <c r="DU263" s="186" t="s">
        <v>248</v>
      </c>
      <c r="DV263" s="186" t="s">
        <v>248</v>
      </c>
      <c r="DW263" s="186" t="s">
        <v>248</v>
      </c>
      <c r="DX263" s="186" t="s">
        <v>248</v>
      </c>
      <c r="DY263" s="186" t="s">
        <v>248</v>
      </c>
      <c r="DZ263" s="186" t="s">
        <v>248</v>
      </c>
      <c r="EA263" s="186" t="s">
        <v>248</v>
      </c>
      <c r="EB263" s="186" t="s">
        <v>248</v>
      </c>
      <c r="EC263" s="186" t="s">
        <v>248</v>
      </c>
      <c r="ED263" s="186" t="s">
        <v>248</v>
      </c>
      <c r="EE263" s="186" t="s">
        <v>248</v>
      </c>
      <c r="EF263" s="186" t="s">
        <v>248</v>
      </c>
      <c r="EG263" s="186" t="s">
        <v>248</v>
      </c>
      <c r="EH263" s="186" t="s">
        <v>248</v>
      </c>
      <c r="EI263" s="186" t="s">
        <v>248</v>
      </c>
      <c r="EJ263" s="186" t="s">
        <v>248</v>
      </c>
      <c r="EK263" s="186" t="s">
        <v>248</v>
      </c>
      <c r="EL263" s="184" t="s">
        <v>248</v>
      </c>
      <c r="EM263" s="184" t="s">
        <v>248</v>
      </c>
      <c r="EN263" s="184" t="s">
        <v>248</v>
      </c>
      <c r="EO263" s="186" t="s">
        <v>248</v>
      </c>
      <c r="EP263" s="186" t="s">
        <v>248</v>
      </c>
      <c r="EQ263" s="186" t="s">
        <v>248</v>
      </c>
      <c r="ER263" s="186" t="s">
        <v>248</v>
      </c>
      <c r="ES263" s="186" t="s">
        <v>248</v>
      </c>
      <c r="ET263" s="186" t="s">
        <v>248</v>
      </c>
      <c r="EU263" s="186" t="s">
        <v>248</v>
      </c>
      <c r="EV263" s="186" t="s">
        <v>248</v>
      </c>
      <c r="EW263" s="186" t="s">
        <v>248</v>
      </c>
      <c r="EX263" s="186" t="s">
        <v>248</v>
      </c>
      <c r="EY263" s="186" t="s">
        <v>248</v>
      </c>
      <c r="EZ263" s="186" t="s">
        <v>248</v>
      </c>
      <c r="FA263" s="186" t="s">
        <v>248</v>
      </c>
      <c r="FB263" s="186" t="s">
        <v>248</v>
      </c>
      <c r="FC263" s="186" t="s">
        <v>248</v>
      </c>
      <c r="FD263" s="186" t="s">
        <v>248</v>
      </c>
      <c r="FE263" s="186" t="s">
        <v>248</v>
      </c>
      <c r="FF263" s="186" t="s">
        <v>248</v>
      </c>
      <c r="FG263" s="186" t="s">
        <v>248</v>
      </c>
      <c r="FH263" s="186" t="s">
        <v>248</v>
      </c>
      <c r="FI263" s="186" t="s">
        <v>248</v>
      </c>
      <c r="FJ263" s="186" t="s">
        <v>248</v>
      </c>
      <c r="FK263" s="186" t="s">
        <v>248</v>
      </c>
      <c r="FL263" s="186" t="s">
        <v>248</v>
      </c>
      <c r="FM263" s="186" t="s">
        <v>248</v>
      </c>
      <c r="FN263" s="186"/>
      <c r="FO263" s="186"/>
      <c r="FP263" s="186"/>
      <c r="FQ263" s="187" t="s">
        <v>248</v>
      </c>
      <c r="FR263" s="187" t="s">
        <v>248</v>
      </c>
      <c r="FS263" s="186">
        <v>2</v>
      </c>
      <c r="FT263" s="186">
        <v>2</v>
      </c>
      <c r="FU263" s="186">
        <v>1</v>
      </c>
      <c r="FV263" s="186">
        <v>2</v>
      </c>
      <c r="FW263" s="186">
        <v>2</v>
      </c>
      <c r="FX263" s="186">
        <v>2</v>
      </c>
      <c r="FY263" s="186">
        <v>1</v>
      </c>
      <c r="FZ263" s="186">
        <v>2</v>
      </c>
      <c r="GA263" s="186" t="s">
        <v>248</v>
      </c>
      <c r="GB263" s="186" t="s">
        <v>248</v>
      </c>
      <c r="GC263" s="186">
        <v>2</v>
      </c>
      <c r="GD263" s="186">
        <v>1</v>
      </c>
      <c r="GE263" s="186" t="s">
        <v>248</v>
      </c>
      <c r="GF263" s="186" t="s">
        <v>248</v>
      </c>
      <c r="GG263" s="186" t="s">
        <v>248</v>
      </c>
      <c r="GH263" s="186" t="s">
        <v>248</v>
      </c>
      <c r="GI263" s="186" t="s">
        <v>248</v>
      </c>
      <c r="GJ263" s="186" t="s">
        <v>248</v>
      </c>
      <c r="GK263" s="186" t="s">
        <v>248</v>
      </c>
      <c r="GL263" s="186" t="s">
        <v>248</v>
      </c>
      <c r="GM263" s="186" t="s">
        <v>248</v>
      </c>
      <c r="GN263" s="186" t="s">
        <v>248</v>
      </c>
      <c r="GO263" s="186" t="s">
        <v>248</v>
      </c>
      <c r="GP263" s="186" t="s">
        <v>248</v>
      </c>
      <c r="GQ263" s="186" t="s">
        <v>248</v>
      </c>
      <c r="GR263" s="186" t="s">
        <v>248</v>
      </c>
      <c r="GS263" s="186" t="s">
        <v>248</v>
      </c>
      <c r="GT263" s="186" t="s">
        <v>248</v>
      </c>
      <c r="GU263" s="186" t="s">
        <v>248</v>
      </c>
      <c r="GV263" s="186" t="s">
        <v>248</v>
      </c>
      <c r="GW263" s="186" t="s">
        <v>248</v>
      </c>
      <c r="GX263" s="186" t="s">
        <v>248</v>
      </c>
      <c r="GY263" s="186" t="s">
        <v>248</v>
      </c>
      <c r="GZ263" s="261" t="s">
        <v>248</v>
      </c>
      <c r="HA263" s="261" t="s">
        <v>248</v>
      </c>
      <c r="HB263" s="188">
        <f t="shared" ref="HB263" si="100">SUM(G263:GE263)</f>
        <v>41</v>
      </c>
    </row>
    <row r="264" spans="1:210" ht="24.9" customHeight="1" thickBot="1" x14ac:dyDescent="0.35">
      <c r="A264" s="108" t="str">
        <f t="shared" ref="A264" si="101">A263</f>
        <v>Prod.-Q-2</v>
      </c>
      <c r="B264" s="108" t="str">
        <f t="shared" ref="B264" si="102">B263</f>
        <v>Pracownik Produkcji</v>
      </c>
      <c r="C264" s="108" t="str">
        <f t="shared" ref="C264" si="103">C263</f>
        <v>AZ</v>
      </c>
      <c r="D264" s="108">
        <f t="shared" ref="D264" si="104">D263</f>
        <v>379</v>
      </c>
      <c r="E264" s="395"/>
      <c r="F264" s="189" t="s">
        <v>375</v>
      </c>
      <c r="G264" s="192">
        <f>IF(INDEX(tab_MinKomp[Przepisy BHP / BHP Vorschriften],MATCH($B263,tab_MinKomp[[Stanowisko / Position ]:[Stanowisko / Position ]],0))="n/a","n/a",G263-INDEX(tab_MinKomp[Przepisy BHP / BHP Vorschriften],MATCH($B263,tab_MinKomp[[Stanowisko / Position ]:[Stanowisko / Position ]],0)))</f>
        <v>0</v>
      </c>
      <c r="H264" s="193">
        <f>IF(INDEX(tab_MinKomp[Przepisy PPOŻ / Brandschutzbestimmungen],MATCH($B263,tab_MinKomp[[Stanowisko / Position ]:[Stanowisko / Position ]],0))="n/a","n/a",H263-INDEX(tab_MinKomp[Przepisy PPOŻ / Brandschutzbestimmungen],MATCH($B263,tab_MinKomp[[Stanowisko / Position ]:[Stanowisko / Position ]],0)))</f>
        <v>0</v>
      </c>
      <c r="I264" s="193">
        <f>IF(INDEX(tab_MinKomp[Ryzyko zawodowe na stanowiskach pracyv/ Berufliche Risiken an Arbeitsstellen],MATCH($B263,tab_MinKomp[[Stanowisko / Position ]:[Stanowisko / Position ]],0))="n/a","n/a",I263-INDEX(tab_MinKomp[Ryzyko zawodowe na stanowiskach pracyv/ Berufliche Risiken an Arbeitsstellen],MATCH($B263,tab_MinKomp[[Stanowisko / Position ]:[Stanowisko / Position ]],0)))</f>
        <v>0</v>
      </c>
      <c r="J264" s="193">
        <f>IF(INDEX(tab_MinKomp[Gospodarka substancjami niebezpiecznymi / Gefahrstoffmanagement],MATCH($B263,tab_MinKomp[[Stanowisko / Position ]:[Stanowisko / Position ]],0))="n/a","n/a",J263-INDEX(tab_MinKomp[Gospodarka substancjami niebezpiecznymi / Gefahrstoffmanagement],MATCH($B263,tab_MinKomp[[Stanowisko / Position ]:[Stanowisko / Position ]],0)))</f>
        <v>0</v>
      </c>
      <c r="K264" s="193">
        <f>IF(INDEX(tab_MinKomp[Gospodarka odpadami / Abfallwirtschaft],MATCH($B263,tab_MinKomp[[Stanowisko / Position ]:[Stanowisko / Position ]],0))="n/a","n/a",K263-INDEX(tab_MinKomp[Gospodarka odpadami / Abfallwirtschaft],MATCH($B263,tab_MinKomp[[Stanowisko / Position ]:[Stanowisko / Position ]],0)))</f>
        <v>0</v>
      </c>
      <c r="L264" s="194" t="str">
        <f>IF(INDEX(tab_MinKomp[Przepisy kodeksu pracy / Bestimmungen des Arbeitsgesetzes],MATCH($B263,tab_MinKomp[[Stanowisko / Position ]:[Stanowisko / Position ]],0))="n/a","n/a",L263-INDEX(tab_MinKomp[Przepisy kodeksu pracy / Bestimmungen des Arbeitsgesetzes],MATCH($B263,tab_MinKomp[[Stanowisko / Position ]:[Stanowisko / Position ]],0)))</f>
        <v>n/a</v>
      </c>
      <c r="M264" s="195" t="str">
        <f>IF(INDEX(tab_MinKomp[Przepisy o ub.społ. ZUS  / Sozialversicherungsvorschriften],MATCH($B263,tab_MinKomp[[Stanowisko / Position ]:[Stanowisko / Position ]],0))="n/a","n/a",M263-INDEX(tab_MinKomp[Przepisy o ub.społ. ZUS  / Sozialversicherungsvorschriften],MATCH($B263,tab_MinKomp[[Stanowisko / Position ]:[Stanowisko / Position ]],0)))</f>
        <v>n/a</v>
      </c>
      <c r="N264" s="194" t="str">
        <f>IF(INDEX(tab_MinKomp[PRZEPISY O PDOF /persönlich Einkommensteuergesetz ],MATCH($B263,tab_MinKomp[[Stanowisko / Position ]:[Stanowisko / Position ]],0))="n/a","n/a",N263-INDEX(tab_MinKomp[PRZEPISY O PDOF /persönlich Einkommensteuergesetz ],MATCH($B263,tab_MinKomp[[Stanowisko / Position ]:[Stanowisko / Position ]],0)))</f>
        <v>n/a</v>
      </c>
      <c r="O264" s="194">
        <f>IF(INDEX(tab_MinKomp[Regulamin pracy / Arbeitsordnung],MATCH($B263,tab_MinKomp[[Stanowisko / Position ]:[Stanowisko / Position ]],0))="n/a","n/a",O263-INDEX(tab_MinKomp[Regulamin pracy / Arbeitsordnung],MATCH($B263,tab_MinKomp[[Stanowisko / Position ]:[Stanowisko / Position ]],0)))</f>
        <v>0</v>
      </c>
      <c r="P264" s="194">
        <f>IF(INDEX(tab_MinKomp[Regulamin wynagradzania / Vergütungsordnung],MATCH($B263,tab_MinKomp[[Stanowisko / Position ]:[Stanowisko / Position ]],0))="n/a","n/a",P263-INDEX(tab_MinKomp[Regulamin wynagradzania / Vergütungsordnung],MATCH($B263,tab_MinKomp[[Stanowisko / Position ]:[Stanowisko / Position ]],0)))</f>
        <v>0</v>
      </c>
      <c r="Q264" s="194" t="str">
        <f>IF(INDEX(tab_MinKomp[System R2PŁATNIK PRO: Płace / Lohnabrechnung],MATCH($B263,tab_MinKomp[[Stanowisko / Position ]:[Stanowisko / Position ]],0))="n/a","n/a",Q263-INDEX(tab_MinKomp[System R2PŁATNIK PRO: Płace / Lohnabrechnung],MATCH($B263,tab_MinKomp[[Stanowisko / Position ]:[Stanowisko / Position ]],0)))</f>
        <v>n/a</v>
      </c>
      <c r="R264" s="194" t="str">
        <f>IF(INDEX(tab_MinKomp[SystemR2PŁATNIK PRO: KADRY / Personaldaten],MATCH($B263,tab_MinKomp[[Stanowisko / Position ]:[Stanowisko / Position ]],0))="n/a","n/a",R263-INDEX(tab_MinKomp[SystemR2PŁATNIK PRO: KADRY / Personaldaten],MATCH($B263,tab_MinKomp[[Stanowisko / Position ]:[Stanowisko / Position ]],0)))</f>
        <v>n/a</v>
      </c>
      <c r="S264" s="194" t="str">
        <f>IF(INDEX(tab_MinKomp[SYSTEM R2PŁATNIK PRO: zarządzanie pracownikami / Arbeitsverwaltung],MATCH($B263,tab_MinKomp[[Stanowisko / Position ]:[Stanowisko / Position ]],0))="n/a","n/a",S263-INDEX(tab_MinKomp[SYSTEM R2PŁATNIK PRO: zarządzanie pracownikami / Arbeitsverwaltung],MATCH($B263,tab_MinKomp[[Stanowisko / Position ]:[Stanowisko / Position ]],0)))</f>
        <v>n/a</v>
      </c>
      <c r="T264" s="194" t="str">
        <f>IF(INDEX(tab_MinKomp[Doradztwo, wsparcie personalne / Personalberatung und Unterstützung],MATCH($B263,tab_MinKomp[[Stanowisko / Position ]:[Stanowisko / Position ]],0))="n/a","n/a",T263-INDEX(tab_MinKomp[Doradztwo, wsparcie personalne / Personalberatung und Unterstützung],MATCH($B263,tab_MinKomp[[Stanowisko / Position ]:[Stanowisko / Position ]],0)))</f>
        <v>n/a</v>
      </c>
      <c r="U264" s="194" t="str">
        <f>IF(INDEX(tab_MinKomp[Przepisy o podatku VAT / MwSt.- Gesetz],MATCH($B263,tab_MinKomp[[Stanowisko / Position ]:[Stanowisko / Position ]],0))="n/a","n/a",U263-INDEX(tab_MinKomp[Przepisy o podatku VAT / MwSt.- Gesetz],MATCH($B263,tab_MinKomp[[Stanowisko / Position ]:[Stanowisko / Position ]],0)))</f>
        <v>n/a</v>
      </c>
      <c r="V264" s="194" t="str">
        <f>IF(INDEX(tab_MinKomp[PrzepisyPDOP / geschäftlich Einkommensteuergesetz],MATCH($B263,tab_MinKomp[[Stanowisko / Position ]:[Stanowisko / Position ]],0))="n/a","n/a",V263-INDEX(tab_MinKomp[PrzepisyPDOP / geschäftlich Einkommensteuergesetz],MATCH($B263,tab_MinKomp[[Stanowisko / Position ]:[Stanowisko / Position ]],0)))</f>
        <v>n/a</v>
      </c>
      <c r="W264" s="194" t="str">
        <f>IF(INDEX(tab_MinKomp[System BAAN / FINANSE (FIBU)],MATCH($B263,tab_MinKomp[[Stanowisko / Position ]:[Stanowisko / Position ]],0))="n/a","n/a",W263-INDEX(tab_MinKomp[System BAAN / FINANSE (FIBU)],MATCH($B263,tab_MinKomp[[Stanowisko / Position ]:[Stanowisko / Position ]],0)))</f>
        <v>n/a</v>
      </c>
      <c r="X264" s="194" t="str">
        <f>IF(INDEX(tab_MinKomp[Systemy pomocnicze / Hilfssysteme(STOCKPROGRAM, KALK2000 etc.)],MATCH($B263,tab_MinKomp[[Stanowisko / Position ]:[Stanowisko / Position ]],0))="n/a","n/a",X263-INDEX(tab_MinKomp[Systemy pomocnicze / Hilfssysteme(STOCKPROGRAM, KALK2000 etc.)],MATCH($B263,tab_MinKomp[[Stanowisko / Position ]:[Stanowisko / Position ]],0)))</f>
        <v>n/a</v>
      </c>
      <c r="Y264" s="194" t="str">
        <f>IF(INDEX(tab_MinKomp[Polityka rachunkowości / Buchführungspolitik],MATCH($B263,tab_MinKomp[[Stanowisko / Position ]:[Stanowisko / Position ]],0))="n/a","n/a",Y263-INDEX(tab_MinKomp[Polityka rachunkowości / Buchführungspolitik],MATCH($B263,tab_MinKomp[[Stanowisko / Position ]:[Stanowisko / Position ]],0)))</f>
        <v>n/a</v>
      </c>
      <c r="Z264" s="194" t="str">
        <f>IF(INDEX(tab_MinKomp[Ustawa o rachunkowości / Rechnungslegungsgesetz],MATCH($B263,tab_MinKomp[[Stanowisko / Position ]:[Stanowisko / Position ]],0))="n/a","n/a",Z263-INDEX(tab_MinKomp[Ustawa o rachunkowości / Rechnungslegungsgesetz],MATCH($B263,tab_MinKomp[[Stanowisko / Position ]:[Stanowisko / Position ]],0)))</f>
        <v>n/a</v>
      </c>
      <c r="AA264" s="194" t="str">
        <f>IF(INDEX(tab_MinKomp[WORKFLOW - TS-100],MATCH($B263,tab_MinKomp[[Stanowisko / Position ]:[Stanowisko / Position ]],0))="n/a","n/a",AA263-INDEX(tab_MinKomp[WORKFLOW - TS-100],MATCH($B263,tab_MinKomp[[Stanowisko / Position ]:[Stanowisko / Position ]],0)))</f>
        <v>n/a</v>
      </c>
      <c r="AB264" s="194" t="str">
        <f>IF(INDEX(tab_MinKomp[WORKFLOW - SFMS],MATCH($B263,tab_MinKomp[[Stanowisko / Position ]:[Stanowisko / Position ]],0))="n/a","n/a",AB263-INDEX(tab_MinKomp[WORKFLOW - SFMS],MATCH($B263,tab_MinKomp[[Stanowisko / Position ]:[Stanowisko / Position ]],0)))</f>
        <v>n/a</v>
      </c>
      <c r="AC264" s="194" t="str">
        <f>IF(INDEX(tab_MinKomp[System ISO 9001:2015],MATCH($B263,tab_MinKomp[[Stanowisko / Position ]:[Stanowisko / Position ]],0))="n/a","n/a",AC263-INDEX(tab_MinKomp[System ISO 9001:2015],MATCH($B263,tab_MinKomp[[Stanowisko / Position ]:[Stanowisko / Position ]],0)))</f>
        <v>n/a</v>
      </c>
      <c r="AD264" s="194" t="str">
        <f>IF(INDEX(tab_MinKomp[System ISO 9001:2015],MATCH($B263,tab_MinKomp[[Stanowisko / Position ]:[Stanowisko / Position ]],0))="n/a","n/a",AD263-INDEX(tab_MinKomp[System ISO 9001:2015],MATCH($B263,tab_MinKomp[[Stanowisko / Position ]:[Stanowisko / Position ]],0)))</f>
        <v>n/a</v>
      </c>
      <c r="AE264" s="194" t="str">
        <f>IF(INDEX(tab_MinKomp[System ISO 9001:2015],MATCH($B263,tab_MinKomp[[Stanowisko / Position ]:[Stanowisko / Position ]],0))="n/a","n/a",AE263-INDEX(tab_MinKomp[System ISO 9001:2015],MATCH($B263,tab_MinKomp[[Stanowisko / Position ]:[Stanowisko / Position ]],0)))</f>
        <v>n/a</v>
      </c>
      <c r="AF264" s="194" t="str">
        <f>IF(INDEX(tab_MinKomp[System ISO 9001:2015],MATCH($B263,tab_MinKomp[[Stanowisko / Position ]:[Stanowisko / Position ]],0))="n/a","n/a",AF263-INDEX(tab_MinKomp[System ISO 9001:2015],MATCH($B263,tab_MinKomp[[Stanowisko / Position ]:[Stanowisko / Position ]],0)))</f>
        <v>n/a</v>
      </c>
      <c r="AG264" s="194" t="str">
        <f>IF(INDEX(tab_MinKomp[Wymagania VDA 6.3 Process / Forderungen],MATCH($B263,tab_MinKomp[[Stanowisko / Position ]:[Stanowisko / Position ]],0))="n/a","n/a",AG263-INDEX(tab_MinKomp[Wymagania VDA 6.3 Process / Forderungen],MATCH($B263,tab_MinKomp[[Stanowisko / Position ]:[Stanowisko / Position ]],0)))</f>
        <v>n/a</v>
      </c>
      <c r="AH264" s="194" t="str">
        <f>IF(INDEX(tab_MinKomp[Wymagania VDA 6.5 Product / Forderungen],MATCH($B263,tab_MinKomp[[Stanowisko / Position ]:[Stanowisko / Position ]],0))="n/a","n/a",AH263-INDEX(tab_MinKomp[Wymagania VDA 6.5 Product / Forderungen],MATCH($B263,tab_MinKomp[[Stanowisko / Position ]:[Stanowisko / Position ]],0)))</f>
        <v>n/a</v>
      </c>
      <c r="AI264" s="194" t="str">
        <f>IF(INDEX(tab_MinKomp[System ISO 9001:2015],MATCH($B263,tab_MinKomp[[Stanowisko / Position ]:[Stanowisko / Position ]],0))="n/a","n/a",AI263-INDEX(tab_MinKomp[System ISO 9001:2015],MATCH($B263,tab_MinKomp[[Stanowisko / Position ]:[Stanowisko / Position ]],0)))</f>
        <v>n/a</v>
      </c>
      <c r="AJ264" s="194" t="str">
        <f>IF(INDEX(tab_MinKomp[Auditor systemu ISO 17021:2018],MATCH($B263,tab_MinKomp[[Stanowisko / Position ]:[Stanowisko / Position ]],0))="n/a","n/a",AJ263-INDEX(tab_MinKomp[Auditor systemu ISO 17021:2018],MATCH($B263,tab_MinKomp[[Stanowisko / Position ]:[Stanowisko / Position ]],0)))</f>
        <v>n/a</v>
      </c>
      <c r="AK264" s="194" t="str">
        <f>IF(INDEX(tab_MinKomp[Pełnomocnik systemu / Systemvertreter],MATCH($B263,tab_MinKomp[[Stanowisko / Position ]:[Stanowisko / Position ]],0))="n/a","n/a",AK263-INDEX(tab_MinKomp[Pełnomocnik systemu / Systemvertreter],MATCH($B263,tab_MinKomp[[Stanowisko / Position ]:[Stanowisko / Position ]],0)))</f>
        <v>n/a</v>
      </c>
      <c r="AL264" s="194">
        <f>IF(INDEX(tab_MinKomp[Polityka Etyczna - Compliance],MATCH($B263,tab_MinKomp[[Stanowisko / Position ]:[Stanowisko / Position ]],0))="n/a","n/a",AL263-INDEX(tab_MinKomp[Polityka Etyczna - Compliance],MATCH($B263,tab_MinKomp[[Stanowisko / Position ]:[Stanowisko / Position ]],0)))</f>
        <v>1</v>
      </c>
      <c r="AM264" s="194" t="str">
        <f>IF(INDEX(tab_MinKomp[WDRAŻANIE NOWYCH PROJEKTÓW/ PROCEDURA CTM],MATCH($B263,tab_MinKomp[[Stanowisko / Position ]:[Stanowisko / Position ]],0))="n/a","n/a",AM263-INDEX(tab_MinKomp[WDRAŻANIE NOWYCH PROJEKTÓW/ PROCEDURA CTM],MATCH($B263,tab_MinKomp[[Stanowisko / Position ]:[Stanowisko / Position ]],0)))</f>
        <v>n/a</v>
      </c>
      <c r="AN264" s="194" t="str">
        <f>IF(INDEX(tab_MinKomp[KAMIENIE MILOWE MSL/PIFF],MATCH($B263,tab_MinKomp[[Stanowisko / Position ]:[Stanowisko / Position ]],0))="n/a","n/a",AN263-INDEX(tab_MinKomp[KAMIENIE MILOWE MSL/PIFF],MATCH($B263,tab_MinKomp[[Stanowisko / Position ]:[Stanowisko / Position ]],0)))</f>
        <v>n/a</v>
      </c>
      <c r="AO264" s="194">
        <f>IF(INDEX(tab_MinKomp[CP],MATCH($B263,tab_MinKomp[[Stanowisko / Position ]:[Stanowisko / Position ]],0))="n/a","n/a",AO263-INDEX(tab_MinKomp[CP],MATCH($B263,tab_MinKomp[[Stanowisko / Position ]:[Stanowisko / Position ]],0)))</f>
        <v>0</v>
      </c>
      <c r="AP264" s="194" t="str">
        <f>IF(INDEX(tab_MinKomp[FMEA],MATCH($B263,tab_MinKomp[[Stanowisko / Position ]:[Stanowisko / Position ]],0))="n/a","n/a",AP263-INDEX(tab_MinKomp[FMEA],MATCH($B263,tab_MinKomp[[Stanowisko / Position ]:[Stanowisko / Position ]],0)))</f>
        <v>n/a</v>
      </c>
      <c r="AQ264" s="194">
        <f>IF(INDEX(tab_MinKomp[FLOW CHART],MATCH($B263,tab_MinKomp[[Stanowisko / Position ]:[Stanowisko / Position ]],0))="n/a","n/a",AQ263-INDEX(tab_MinKomp[FLOW CHART],MATCH($B263,tab_MinKomp[[Stanowisko / Position ]:[Stanowisko / Position ]],0)))</f>
        <v>0</v>
      </c>
      <c r="AR264" s="194" t="str">
        <f>IF(INDEX(tab_MinKomp[APQP],MATCH($B263,tab_MinKomp[[Stanowisko / Position ]:[Stanowisko / Position ]],0))="n/a","n/a",AR263-INDEX(tab_MinKomp[APQP],MATCH($B263,tab_MinKomp[[Stanowisko / Position ]:[Stanowisko / Position ]],0)))</f>
        <v>n/a</v>
      </c>
      <c r="AS264" s="194" t="str">
        <f>IF(INDEX(tab_MinKomp[MSA],MATCH($B263,tab_MinKomp[[Stanowisko / Position ]:[Stanowisko / Position ]],0))="n/a","n/a",AS263-INDEX(tab_MinKomp[MSA],MATCH($B263,tab_MinKomp[[Stanowisko / Position ]:[Stanowisko / Position ]],0)))</f>
        <v>n/a</v>
      </c>
      <c r="AT264" s="194" t="str">
        <f>IF(INDEX(tab_MinKomp[SPC],MATCH($B263,tab_MinKomp[[Stanowisko / Position ]:[Stanowisko / Position ]],0))="n/a","n/a",AT263-INDEX(tab_MinKomp[SPC],MATCH($B263,tab_MinKomp[[Stanowisko / Position ]:[Stanowisko / Position ]],0)))</f>
        <v>n/a</v>
      </c>
      <c r="AU264" s="194" t="str">
        <f>IF(INDEX(tab_MinKomp[CSR (SPECYFICZNE WYMAGANIA KLIENTA)],MATCH($B263,tab_MinKomp[[Stanowisko / Position ]:[Stanowisko / Position ]],0))="n/a","n/a",AU263-INDEX(tab_MinKomp[CSR (SPECYFICZNE WYMAGANIA KLIENTA)],MATCH($B263,tab_MinKomp[[Stanowisko / Position ]:[Stanowisko / Position ]],0)))</f>
        <v>n/a</v>
      </c>
      <c r="AV264" s="194">
        <f>IF(INDEX(tab_MinKomp[5S],MATCH($B263,tab_MinKomp[[Stanowisko / Position ]:[Stanowisko / Position ]],0))="n/a","n/a",AV263-INDEX(tab_MinKomp[5S],MATCH($B263,tab_MinKomp[[Stanowisko / Position ]:[Stanowisko / Position ]],0)))</f>
        <v>0</v>
      </c>
      <c r="AW264" s="194">
        <f>IF(INDEX(tab_MinKomp[LEAN MANAGEMENT],MATCH($B263,tab_MinKomp[[Stanowisko / Position ]:[Stanowisko / Position ]],0))="n/a","n/a",AW263-INDEX(tab_MinKomp[LEAN MANAGEMENT],MATCH($B263,tab_MinKomp[[Stanowisko / Position ]:[Stanowisko / Position ]],0)))</f>
        <v>-1</v>
      </c>
      <c r="AX264" s="194" t="str">
        <f>IF(INDEX(tab_MinKomp[5R],MATCH($B263,tab_MinKomp[[Stanowisko / Position ]:[Stanowisko / Position ]],0))="n/a","n/a",AX263-INDEX(tab_MinKomp[5R],MATCH($B263,tab_MinKomp[[Stanowisko / Position ]:[Stanowisko / Position ]],0)))</f>
        <v>n/a</v>
      </c>
      <c r="AY264" s="194" t="str">
        <f>IF(INDEX(tab_MinKomp[Six Sigma],MATCH($B263,tab_MinKomp[[Stanowisko / Position ]:[Stanowisko / Position ]],0))="n/a","n/a",AY263-INDEX(tab_MinKomp[Six Sigma],MATCH($B263,tab_MinKomp[[Stanowisko / Position ]:[Stanowisko / Position ]],0)))</f>
        <v>n/a</v>
      </c>
      <c r="AZ264" s="194" t="str">
        <f>IF(INDEX(tab_MinKomp[System BAAN / Distribution &amp; Supply Chain],MATCH($B263,tab_MinKomp[[Stanowisko / Position ]:[Stanowisko / Position ]],0))="n/a","n/a",AZ263-INDEX(tab_MinKomp[System BAAN / Distribution &amp; Supply Chain],MATCH($B263,tab_MinKomp[[Stanowisko / Position ]:[Stanowisko / Position ]],0)))</f>
        <v>n/a</v>
      </c>
      <c r="BA264" s="194" t="str">
        <f>IF(INDEX(tab_MinKomp[Gospodarka magazynowa / Lagerverwaltung],MATCH($B263,tab_MinKomp[[Stanowisko / Position ]:[Stanowisko / Position ]],0))="n/a","n/a",BA263-INDEX(tab_MinKomp[Gospodarka magazynowa / Lagerverwaltung],MATCH($B263,tab_MinKomp[[Stanowisko / Position ]:[Stanowisko / Position ]],0)))</f>
        <v>n/a</v>
      </c>
      <c r="BB264" s="194" t="str">
        <f>IF(INDEX(tab_MinKomp[Inwentaryzacja - organizacja i przebieg / Inventurprozess],MATCH($B263,tab_MinKomp[[Stanowisko / Position ]:[Stanowisko / Position ]],0))="n/a","n/a",BB263-INDEX(tab_MinKomp[Inwentaryzacja - organizacja i przebieg / Inventurprozess],MATCH($B263,tab_MinKomp[[Stanowisko / Position ]:[Stanowisko / Position ]],0)))</f>
        <v>n/a</v>
      </c>
      <c r="BC264" s="194" t="str">
        <f>IF(INDEX(tab_MinKomp[Organizacja dostaw / Versorgungsorganisation],MATCH($B263,tab_MinKomp[[Stanowisko / Position ]:[Stanowisko / Position ]],0))="n/a","n/a",BC263-INDEX(tab_MinKomp[Organizacja dostaw / Versorgungsorganisation],MATCH($B263,tab_MinKomp[[Stanowisko / Position ]:[Stanowisko / Position ]],0)))</f>
        <v>n/a</v>
      </c>
      <c r="BD264" s="194" t="str">
        <f>IF(INDEX(tab_MinKomp[Organizacja wysyłek / Organisation von Lieferungen],MATCH($B263,tab_MinKomp[[Stanowisko / Position ]:[Stanowisko / Position ]],0))="n/a","n/a",BD263-INDEX(tab_MinKomp[Organizacja wysyłek / Organisation von Lieferungen],MATCH($B263,tab_MinKomp[[Stanowisko / Position ]:[Stanowisko / Position ]],0)))</f>
        <v>n/a</v>
      </c>
      <c r="BE264" s="194" t="str">
        <f>IF(INDEX(tab_MinKomp[Analiza magazynowa - Program Polen.mdb / Inventuranalyse],MATCH($B263,tab_MinKomp[[Stanowisko / Position ]:[Stanowisko / Position ]],0))="n/a","n/a",BE263-INDEX(tab_MinKomp[Analiza magazynowa - Program Polen.mdb / Inventuranalyse],MATCH($B263,tab_MinKomp[[Stanowisko / Position ]:[Stanowisko / Position ]],0)))</f>
        <v>n/a</v>
      </c>
      <c r="BF264" s="190" t="str">
        <f>IF(INDEX(tab_MinKomp[MMOG (Materials Management Operations Guidelines)],MATCH($B263,tab_MinKomp[[Stanowisko / Position ]:[Stanowisko / Position ]],0))="n/a","n/a",BF263-INDEX(tab_MinKomp[MMOG (Materials Management Operations Guidelines)],MATCH($B263,tab_MinKomp[[Stanowisko / Position ]:[Stanowisko / Position ]],0)))</f>
        <v>n/a</v>
      </c>
      <c r="BG264" s="190" t="str">
        <f>IF(INDEX(tab_MinKomp[GPP],MATCH($B263,tab_MinKomp[[Stanowisko / Position ]:[Stanowisko / Position ]],0))="n/a","n/a",BG263-INDEX(tab_MinKomp[GPP],MATCH($B263,tab_MinKomp[[Stanowisko / Position ]:[Stanowisko / Position ]],0)))</f>
        <v>n/a</v>
      </c>
      <c r="BH264" s="190" t="str">
        <f>IF(INDEX(tab_MinKomp[AIAG (Automotive Industry Action Group)],MATCH($B263,tab_MinKomp[[Stanowisko / Position ]:[Stanowisko / Position ]],0))="n/a","n/a",BH263-INDEX(tab_MinKomp[AIAG (Automotive Industry Action Group)],MATCH($B263,tab_MinKomp[[Stanowisko / Position ]:[Stanowisko / Position ]],0)))</f>
        <v>n/a</v>
      </c>
      <c r="BI264" s="190" t="str">
        <f>IF(INDEX(tab_MinKomp[Super-G disputes],MATCH($B263,tab_MinKomp[[Stanowisko / Position ]:[Stanowisko / Position ]],0))="n/a","n/a",BI263-INDEX(tab_MinKomp[Super-G disputes],MATCH($B263,tab_MinKomp[[Stanowisko / Position ]:[Stanowisko / Position ]],0)))</f>
        <v>n/a</v>
      </c>
      <c r="BJ264" s="190" t="str">
        <f>IF(INDEX(tab_MinKomp[CMMS3/eDDL (Direct Data Link)],MATCH($B263,tab_MinKomp[[Stanowisko / Position ]:[Stanowisko / Position ]],0))="n/a","n/a",BJ263-INDEX(tab_MinKomp[CMMS3/eDDL (Direct Data Link)],MATCH($B263,tab_MinKomp[[Stanowisko / Position ]:[Stanowisko / Position ]],0)))</f>
        <v>n/a</v>
      </c>
      <c r="BK264" s="190" t="str">
        <f>IF(INDEX(tab_MinKomp[MP&amp;L (Material Planning and Logistics)],MATCH($B263,tab_MinKomp[[Stanowisko / Position ]:[Stanowisko / Position ]],0))="n/a","n/a",BK263-INDEX(tab_MinKomp[MP&amp;L (Material Planning and Logistics)],MATCH($B263,tab_MinKomp[[Stanowisko / Position ]:[Stanowisko / Position ]],0)))</f>
        <v>n/a</v>
      </c>
      <c r="BL264" s="190" t="str">
        <f>IF(INDEX(tab_MinKomp[Supplier delivery rating],MATCH($B263,tab_MinKomp[[Stanowisko / Position ]:[Stanowisko / Position ]],0))="n/a","n/a",BL263-INDEX(tab_MinKomp[Supplier delivery rating],MATCH($B263,tab_MinKomp[[Stanowisko / Position ]:[Stanowisko / Position ]],0)))</f>
        <v>n/a</v>
      </c>
      <c r="BM264" s="194" t="str">
        <f>IF(INDEX(tab_MinKomp[Planowanie produkcji / Produktionsplanung],MATCH($B263,tab_MinKomp[[Stanowisko / Position ]:[Stanowisko / Position ]],0))="n/a","n/a",BM263-INDEX(tab_MinKomp[Planowanie produkcji / Produktionsplanung],MATCH($B263,tab_MinKomp[[Stanowisko / Position ]:[Stanowisko / Position ]],0)))</f>
        <v>n/a</v>
      </c>
      <c r="BN264" s="194" t="str">
        <f>IF(INDEX(tab_MinKomp[Planowanie produkcji / Produktionsplanung],MATCH($B263,tab_MinKomp[[Stanowisko / Position ]:[Stanowisko / Position ]],0))="n/a","n/a",BN263-INDEX(tab_MinKomp[Planowanie produkcji / Produktionsplanung],MATCH($B263,tab_MinKomp[[Stanowisko / Position ]:[Stanowisko / Position ]],0)))</f>
        <v>n/a</v>
      </c>
      <c r="BO264" s="194" t="str">
        <f>IF(INDEX(tab_MinKomp[Planowanie produkcji / Produktionsplanung],MATCH($B263,tab_MinKomp[[Stanowisko / Position ]:[Stanowisko / Position ]],0))="n/a","n/a",BO263-INDEX(tab_MinKomp[Planowanie produkcji / Produktionsplanung],MATCH($B263,tab_MinKomp[[Stanowisko / Position ]:[Stanowisko / Position ]],0)))</f>
        <v>n/a</v>
      </c>
      <c r="BP264" s="194" t="str">
        <f>IF(INDEX(tab_MinKomp[Planowanie produkcji / Produktionsplanung],MATCH($B263,tab_MinKomp[[Stanowisko / Position ]:[Stanowisko / Position ]],0))="n/a","n/a",BP263-INDEX(tab_MinKomp[Planowanie produkcji / Produktionsplanung],MATCH($B263,tab_MinKomp[[Stanowisko / Position ]:[Stanowisko / Position ]],0)))</f>
        <v>n/a</v>
      </c>
      <c r="BQ264" s="194" t="str">
        <f>IF(INDEX(tab_MinKomp[Planowanie produkcji / Produktionsplanung],MATCH($B263,tab_MinKomp[[Stanowisko / Position ]:[Stanowisko / Position ]],0))="n/a","n/a",BQ263-INDEX(tab_MinKomp[Planowanie produkcji / Produktionsplanung],MATCH($B263,tab_MinKomp[[Stanowisko / Position ]:[Stanowisko / Position ]],0)))</f>
        <v>n/a</v>
      </c>
      <c r="BR264" s="194" t="str">
        <f>IF(INDEX(tab_MinKomp[Planowanie produkcji / Produktionsplanung],MATCH($B263,tab_MinKomp[[Stanowisko / Position ]:[Stanowisko / Position ]],0))="n/a","n/a",BR263-INDEX(tab_MinKomp[Planowanie produkcji / Produktionsplanung],MATCH($B263,tab_MinKomp[[Stanowisko / Position ]:[Stanowisko / Position ]],0)))</f>
        <v>n/a</v>
      </c>
      <c r="BS264" s="194" t="str">
        <f>IF(INDEX(tab_MinKomp[Planowanie produkcji / Produktionsplanung],MATCH($B263,tab_MinKomp[[Stanowisko / Position ]:[Stanowisko / Position ]],0))="n/a","n/a",BS263-INDEX(tab_MinKomp[Planowanie produkcji / Produktionsplanung],MATCH($B263,tab_MinKomp[[Stanowisko / Position ]:[Stanowisko / Position ]],0)))</f>
        <v>n/a</v>
      </c>
      <c r="BT264" s="194" t="str">
        <f>IF(INDEX(tab_MinKomp[Planowanie produkcji / Produktionsplanung],MATCH($B263,tab_MinKomp[[Stanowisko / Position ]:[Stanowisko / Position ]],0))="n/a","n/a",BT263-INDEX(tab_MinKomp[Planowanie produkcji / Produktionsplanung],MATCH($B263,tab_MinKomp[[Stanowisko / Position ]:[Stanowisko / Position ]],0)))</f>
        <v>n/a</v>
      </c>
      <c r="BU264" s="194">
        <f>IF(INDEX(tab_MinKomp[Obsługa maszyn Novapax / Novapax Maschinenbedienung],MATCH($B263,tab_MinKomp[[Stanowisko / Position ]:[Stanowisko / Position ]],0))="n/a","n/a",BU263-INDEX(tab_MinKomp[Obsługa maszyn Novapax / Novapax Maschinenbedienung],MATCH($B263,tab_MinKomp[[Stanowisko / Position ]:[Stanowisko / Position ]],0)))</f>
        <v>1</v>
      </c>
      <c r="BV264" s="194" t="str">
        <f>IF(INDEX(tab_MinKomp[Planowanie produkcji / Produktionsplanung],MATCH($B263,tab_MinKomp[[Stanowisko / Position ]:[Stanowisko / Position ]],0))="n/a","n/a",BV263-INDEX(tab_MinKomp[Planowanie produkcji / Produktionsplanung],MATCH($B263,tab_MinKomp[[Stanowisko / Position ]:[Stanowisko / Position ]],0)))</f>
        <v>n/a</v>
      </c>
      <c r="BW264" s="194" t="str">
        <f>IF(INDEX(tab_MinKomp[Planowanie produkcji / Produktionsplanung],MATCH($B263,tab_MinKomp[[Stanowisko / Position ]:[Stanowisko / Position ]],0))="n/a","n/a",BW263-INDEX(tab_MinKomp[Planowanie produkcji / Produktionsplanung],MATCH($B263,tab_MinKomp[[Stanowisko / Position ]:[Stanowisko / Position ]],0)))</f>
        <v>n/a</v>
      </c>
      <c r="BX264" s="194" t="str">
        <f>IF(INDEX(tab_MinKomp[Planowanie produkcji / Produktionsplanung],MATCH($B263,tab_MinKomp[[Stanowisko / Position ]:[Stanowisko / Position ]],0))="n/a","n/a",BX263-INDEX(tab_MinKomp[Planowanie produkcji / Produktionsplanung],MATCH($B263,tab_MinKomp[[Stanowisko / Position ]:[Stanowisko / Position ]],0)))</f>
        <v>n/a</v>
      </c>
      <c r="BY264" s="194" t="str">
        <f>IF(INDEX(tab_MinKomp[Planowanie produkcji / Produktionsplanung],MATCH($B263,tab_MinKomp[[Stanowisko / Position ]:[Stanowisko / Position ]],0))="n/a","n/a",BY263-INDEX(tab_MinKomp[Planowanie produkcji / Produktionsplanung],MATCH($B263,tab_MinKomp[[Stanowisko / Position ]:[Stanowisko / Position ]],0)))</f>
        <v>n/a</v>
      </c>
      <c r="BZ264" s="194" t="str">
        <f>IF(INDEX(tab_MinKomp[Planowanie produkcji / Produktionsplanung],MATCH($B263,tab_MinKomp[[Stanowisko / Position ]:[Stanowisko / Position ]],0))="n/a","n/a",BZ263-INDEX(tab_MinKomp[Planowanie produkcji / Produktionsplanung],MATCH($B263,tab_MinKomp[[Stanowisko / Position ]:[Stanowisko / Position ]],0)))</f>
        <v>n/a</v>
      </c>
      <c r="CA264" s="194" t="str">
        <f>IF(INDEX(tab_MinKomp[Planowanie produkcji / Produktionsplanung],MATCH($B263,tab_MinKomp[[Stanowisko / Position ]:[Stanowisko / Position ]],0))="n/a","n/a",CA263-INDEX(tab_MinKomp[Planowanie produkcji / Produktionsplanung],MATCH($B263,tab_MinKomp[[Stanowisko / Position ]:[Stanowisko / Position ]],0)))</f>
        <v>n/a</v>
      </c>
      <c r="CB264" s="194" t="str">
        <f>IF(INDEX(tab_MinKomp[Obsługa maszyn ASL / ASL Maschinenbedienung],MATCH($B263,tab_MinKomp[[Stanowisko / Position ]:[Stanowisko / Position ]],0))="n/a","n/a",CB263-INDEX(tab_MinKomp[Obsługa maszyn ASL / ASL Maschinenbedienung],MATCH($B263,tab_MinKomp[[Stanowisko / Position ]:[Stanowisko / Position ]],0)))</f>
        <v>n/a</v>
      </c>
      <c r="CC264" s="194" t="str">
        <f>IF(INDEX(tab_MinKomp[Obsługa maszyn Branson / Branson Maschinenbedienung],MATCH($B263,tab_MinKomp[[Stanowisko / Position ]:[Stanowisko / Position ]],0))="n/a","n/a",CC263-INDEX(tab_MinKomp[Obsługa maszyn Branson / Branson Maschinenbedienung],MATCH($B263,tab_MinKomp[[Stanowisko / Position ]:[Stanowisko / Position ]],0)))</f>
        <v>n/a</v>
      </c>
      <c r="CD264" s="194">
        <f>IF(INDEX(tab_MinKomp[Obsługa maszyn Novapax / Novapax Maschinenbedienung],MATCH($B263,tab_MinKomp[[Stanowisko / Position ]:[Stanowisko / Position ]],0))="n/a","n/a",CD263-INDEX(tab_MinKomp[Obsługa maszyn Novapax / Novapax Maschinenbedienung],MATCH($B263,tab_MinKomp[[Stanowisko / Position ]:[Stanowisko / Position ]],0)))</f>
        <v>0</v>
      </c>
      <c r="CE264" s="194" t="str">
        <f>IF(INDEX(tab_MinKomp[Obsługa maszyn Piovan / Piovan Maschinenbedienung],MATCH($B263,tab_MinKomp[[Stanowisko / Position ]:[Stanowisko / Position ]],0))="n/a","n/a",CE263-INDEX(tab_MinKomp[Obsługa maszyn Piovan / Piovan Maschinenbedienung],MATCH($B263,tab_MinKomp[[Stanowisko / Position ]:[Stanowisko / Position ]],0)))</f>
        <v>n/a</v>
      </c>
      <c r="CF264" s="194" t="str">
        <f>IF(INDEX(tab_MinKomp[Wymagania VDA 6.5 Product / Forderungen],MATCH($B263,tab_MinKomp[[Stanowisko / Position ]:[Stanowisko / Position ]],0))="n/a","n/a",CF263-INDEX(tab_MinKomp[Wymagania VDA 6.5 Product / Forderungen],MATCH($B263,tab_MinKomp[[Stanowisko / Position ]:[Stanowisko / Position ]],0)))</f>
        <v>n/a</v>
      </c>
      <c r="CG264" s="194">
        <f>IF(INDEX(tab_MinKomp[Eliminacja awarii / Beseitigung von Ausfällen],MATCH($B263,tab_MinKomp[[Stanowisko / Position ]:[Stanowisko / Position ]],0))="n/a","n/a",CG263-INDEX(tab_MinKomp[Eliminacja awarii / Beseitigung von Ausfällen],MATCH($B263,tab_MinKomp[[Stanowisko / Position ]:[Stanowisko / Position ]],0)))</f>
        <v>0</v>
      </c>
      <c r="CH264" s="194" t="str">
        <f>IF(INDEX(tab_MinKomp[Wymagania VDA 6.5 Product / Forderungen],MATCH($B263,tab_MinKomp[[Stanowisko / Position ]:[Stanowisko / Position ]],0))="n/a","n/a",CH263-INDEX(tab_MinKomp[Wymagania VDA 6.5 Product / Forderungen],MATCH($B263,tab_MinKomp[[Stanowisko / Position ]:[Stanowisko / Position ]],0)))</f>
        <v>n/a</v>
      </c>
      <c r="CI264" s="194" t="str">
        <f>IF(INDEX(tab_MinKomp[Wymagania VDA 6.5 Product / Forderungen],MATCH($B263,tab_MinKomp[[Stanowisko / Position ]:[Stanowisko / Position ]],0))="n/a","n/a",CI263-INDEX(tab_MinKomp[Wymagania VDA 6.5 Product / Forderungen],MATCH($B263,tab_MinKomp[[Stanowisko / Position ]:[Stanowisko / Position ]],0)))</f>
        <v>n/a</v>
      </c>
      <c r="CJ264" s="194" t="str">
        <f>IF(INDEX(tab_MinKomp[Wymagania VDA 6.5 Product / Forderungen],MATCH($B263,tab_MinKomp[[Stanowisko / Position ]:[Stanowisko / Position ]],0))="n/a","n/a",CJ263-INDEX(tab_MinKomp[Wymagania VDA 6.5 Product / Forderungen],MATCH($B263,tab_MinKomp[[Stanowisko / Position ]:[Stanowisko / Position ]],0)))</f>
        <v>n/a</v>
      </c>
      <c r="CK264" s="194" t="str">
        <f>IF(INDEX(tab_MinKomp[Wymagania VDA 6.5 Product / Forderungen],MATCH($B263,tab_MinKomp[[Stanowisko / Position ]:[Stanowisko / Position ]],0))="n/a","n/a",CK263-INDEX(tab_MinKomp[Wymagania VDA 6.5 Product / Forderungen],MATCH($B263,tab_MinKomp[[Stanowisko / Position ]:[Stanowisko / Position ]],0)))</f>
        <v>n/a</v>
      </c>
      <c r="CL264" s="194" t="str">
        <f>IF(INDEX(tab_MinKomp[Wymagania VDA 6.5 Product / Forderungen],MATCH($B263,tab_MinKomp[[Stanowisko / Position ]:[Stanowisko / Position ]],0))="n/a","n/a",CL263-INDEX(tab_MinKomp[Wymagania VDA 6.5 Product / Forderungen],MATCH($B263,tab_MinKomp[[Stanowisko / Position ]:[Stanowisko / Position ]],0)))</f>
        <v>n/a</v>
      </c>
      <c r="CM264" s="194" t="str">
        <f>IF(INDEX(tab_MinKomp[Informatyka ogólna (techniczne i systemowe) / Allgemeine IT (Technik und System)],MATCH($B263,tab_MinKomp[[Stanowisko / Position ]:[Stanowisko / Position ]],0))="n/a","n/a",CM263-INDEX(tab_MinKomp[Informatyka ogólna (techniczne i systemowe) / Allgemeine IT (Technik und System)],MATCH($B263,tab_MinKomp[[Stanowisko / Position ]:[Stanowisko / Position ]],0)))</f>
        <v>n/a</v>
      </c>
      <c r="CN264" s="194" t="str">
        <f>IF(INDEX(tab_MinKomp[Sieci komputerowe / Computernetzwerke],MATCH($B263,tab_MinKomp[[Stanowisko / Position ]:[Stanowisko / Position ]],0))="n/a","n/a",CN263-INDEX(tab_MinKomp[Sieci komputerowe / Computernetzwerke],MATCH($B263,tab_MinKomp[[Stanowisko / Position ]:[Stanowisko / Position ]],0)))</f>
        <v>n/a</v>
      </c>
      <c r="CO264" s="194" t="str">
        <f>IF(INDEX(tab_MinKomp[Hardware (komputery PC, drukarki biurowe i etykietowe, telefonia stacjonarna i mobilna) (PC, Drucker, Telefpne, Handys)],MATCH($B263,tab_MinKomp[[Stanowisko / Position ]:[Stanowisko / Position ]],0))="n/a","n/a",CO263-INDEX(tab_MinKomp[Hardware (komputery PC, drukarki biurowe i etykietowe, telefonia stacjonarna i mobilna) (PC, Drucker, Telefpne, Handys)],MATCH($B263,tab_MinKomp[[Stanowisko / Position ]:[Stanowisko / Position ]],0)))</f>
        <v>n/a</v>
      </c>
      <c r="CP264" s="194" t="str">
        <f>IF(INDEX(tab_MinKomp[Software &amp; Systems (MS Office, MS Remote Desktop)],MATCH($B263,tab_MinKomp[[Stanowisko / Position ]:[Stanowisko / Position ]],0))="n/a","n/a",CP263-INDEX(tab_MinKomp[Software &amp; Systems (MS Office, MS Remote Desktop)],MATCH($B263,tab_MinKomp[[Stanowisko / Position ]:[Stanowisko / Position ]],0)))</f>
        <v>n/a</v>
      </c>
      <c r="CQ264" s="194" t="str">
        <f>IF(INDEX(tab_MinKomp[Programowanie obiektowe (PHP) / Objektprogrammierung],MATCH($B263,tab_MinKomp[[Stanowisko / Position ]:[Stanowisko / Position ]],0))="n/a","n/a",CQ263-INDEX(tab_MinKomp[Programowanie obiektowe (PHP) / Objektprogrammierung],MATCH($B263,tab_MinKomp[[Stanowisko / Position ]:[Stanowisko / Position ]],0)))</f>
        <v>n/a</v>
      </c>
      <c r="CR264" s="194" t="str">
        <f>IF(INDEX(tab_MinKomp[Scrum],MATCH($B263,tab_MinKomp[[Stanowisko / Position ]:[Stanowisko / Position ]],0))="n/a","n/a",CR263-INDEX(tab_MinKomp[Scrum],MATCH($B263,tab_MinKomp[[Stanowisko / Position ]:[Stanowisko / Position ]],0)))</f>
        <v>n/a</v>
      </c>
      <c r="CS264" s="194" t="str">
        <f>IF(INDEX(tab_MinKomp[SQL (MySQL)],MATCH($B263,tab_MinKomp[[Stanowisko / Position ]:[Stanowisko / Position ]],0))="n/a","n/a",CS263-INDEX(tab_MinKomp[SQL (MySQL)],MATCH($B263,tab_MinKomp[[Stanowisko / Position ]:[Stanowisko / Position ]],0)))</f>
        <v>n/a</v>
      </c>
      <c r="CT264" s="194" t="str">
        <f>IF(INDEX(tab_MinKomp[Javascript],MATCH($B263,tab_MinKomp[[Stanowisko / Position ]:[Stanowisko / Position ]],0))="n/a","n/a",CT263-INDEX(tab_MinKomp[Javascript],MATCH($B263,tab_MinKomp[[Stanowisko / Position ]:[Stanowisko / Position ]],0)))</f>
        <v>n/a</v>
      </c>
      <c r="CU264" s="194" t="str">
        <f>IF(INDEX(tab_MinKomp[Joomla],MATCH($B263,tab_MinKomp[[Stanowisko / Position ]:[Stanowisko / Position ]],0))="n/a","n/a",CU263-INDEX(tab_MinKomp[Joomla],MATCH($B263,tab_MinKomp[[Stanowisko / Position ]:[Stanowisko / Position ]],0)))</f>
        <v>n/a</v>
      </c>
      <c r="CV264" s="194" t="str">
        <f>IF(INDEX(tab_MinKomp[Bash],MATCH($B263,tab_MinKomp[[Stanowisko / Position ]:[Stanowisko / Position ]],0))="n/a","n/a",CV263-INDEX(tab_MinKomp[Bash],MATCH($B263,tab_MinKomp[[Stanowisko / Position ]:[Stanowisko / Position ]],0)))</f>
        <v>n/a</v>
      </c>
      <c r="CW264" s="194">
        <f>IF(INDEX(tab_MinKomp[Systemy MES (HYDRA / SFMS)],MATCH($B263,tab_MinKomp[[Stanowisko / Position ]:[Stanowisko / Position ]],0))="n/a","n/a",CW263-INDEX(tab_MinKomp[Systemy MES (HYDRA / SFMS)],MATCH($B263,tab_MinKomp[[Stanowisko / Position ]:[Stanowisko / Position ]],0)))</f>
        <v>1</v>
      </c>
      <c r="CX264" s="194" t="str">
        <f>IF(INDEX(tab_MinKomp[HTML / CSS],MATCH($B263,tab_MinKomp[[Stanowisko / Position ]:[Stanowisko / Position ]],0))="n/a","n/a",CX263-INDEX(tab_MinKomp[HTML / CSS],MATCH($B263,tab_MinKomp[[Stanowisko / Position ]:[Stanowisko / Position ]],0)))</f>
        <v>n/a</v>
      </c>
      <c r="CY264" s="194" t="str">
        <f>IF(INDEX(tab_MinKomp[SYSTEM PR],MATCH($B263,tab_MinKomp[[Stanowisko / Position ]:[Stanowisko / Position ]],0))="n/a","n/a",CY263-INDEX(tab_MinKomp[SYSTEM PR],MATCH($B263,tab_MinKomp[[Stanowisko / Position ]:[Stanowisko / Position ]],0)))</f>
        <v>n/a</v>
      </c>
      <c r="CZ264" s="194" t="str">
        <f>IF(INDEX(tab_MinKomp[System Einkauf XP / EBA],MATCH($B263,tab_MinKomp[[Stanowisko / Position ]:[Stanowisko / Position ]],0))="n/a","n/a",CZ263-INDEX(tab_MinKomp[System Einkauf XP / EBA],MATCH($B263,tab_MinKomp[[Stanowisko / Position ]:[Stanowisko / Position ]],0)))</f>
        <v>n/a</v>
      </c>
      <c r="DA264" s="194" t="str">
        <f>IF(INDEX(tab_MinKomp[Techniki negocjacyjne / Verhandlungstechniken],MATCH($B263,tab_MinKomp[[Stanowisko / Position ]:[Stanowisko / Position ]],0))="n/a","n/a",DA263-INDEX(tab_MinKomp[Techniki negocjacyjne / Verhandlungstechniken],MATCH($B263,tab_MinKomp[[Stanowisko / Position ]:[Stanowisko / Position ]],0)))</f>
        <v>n/a</v>
      </c>
      <c r="DB264" s="194" t="str">
        <f>IF(INDEX(tab_MinKomp[Znajomość rynku branżowego / Kenntnis des Industrie Marktes],MATCH($B263,tab_MinKomp[[Stanowisko / Position ]:[Stanowisko / Position ]],0))="n/a","n/a",DB263-INDEX(tab_MinKomp[Znajomość rynku branżowego / Kenntnis des Industrie Marktes],MATCH($B263,tab_MinKomp[[Stanowisko / Position ]:[Stanowisko / Position ]],0)))</f>
        <v>n/a</v>
      </c>
      <c r="DC264" s="194" t="str">
        <f>IF(INDEX(tab_MinKomp[SUPPLIER MANAGEMENT],MATCH($B263,tab_MinKomp[[Stanowisko / Position ]:[Stanowisko / Position ]],0))="n/a","n/a",DC263-INDEX(tab_MinKomp[SUPPLIER MANAGEMENT],MATCH($B263,tab_MinKomp[[Stanowisko / Position ]:[Stanowisko / Position ]],0)))</f>
        <v>n/a</v>
      </c>
      <c r="DD264" s="194" t="str">
        <f>IF(INDEX(tab_MinKomp[SUPPLIER MANAGEMENT],MATCH($B263,tab_MinKomp[[Stanowisko / Position ]:[Stanowisko / Position ]],0))="n/a","n/a",DD263-INDEX(tab_MinKomp[SUPPLIER MANAGEMENT],MATCH($B263,tab_MinKomp[[Stanowisko / Position ]:[Stanowisko / Position ]],0)))</f>
        <v>n/a</v>
      </c>
      <c r="DE264" s="194" t="str">
        <f>IF(INDEX(tab_MinKomp[SUPPLIER MANAGEMENT],MATCH($B263,tab_MinKomp[[Stanowisko / Position ]:[Stanowisko / Position ]],0))="n/a","n/a",DE263-INDEX(tab_MinKomp[SUPPLIER MANAGEMENT],MATCH($B263,tab_MinKomp[[Stanowisko / Position ]:[Stanowisko / Position ]],0)))</f>
        <v>n/a</v>
      </c>
      <c r="DF264" s="194">
        <f>IF(INDEX(tab_MinKomp[LEAN MANAGEMENT],MATCH($B263,tab_MinKomp[[Stanowisko / Position ]:[Stanowisko / Position ]],0))="n/a","n/a",DF263-INDEX(tab_MinKomp[LEAN MANAGEMENT],MATCH($B263,tab_MinKomp[[Stanowisko / Position ]:[Stanowisko / Position ]],0)))</f>
        <v>-1</v>
      </c>
      <c r="DG264" s="194" t="str">
        <f>IF(INDEX(tab_MinKomp[PPAP/PSW],MATCH($B263,tab_MinKomp[[Stanowisko / Position ]:[Stanowisko / Position ]],0))="n/a","n/a",DG263-INDEX(tab_MinKomp[PPAP/PSW],MATCH($B263,tab_MinKomp[[Stanowisko / Position ]:[Stanowisko / Position ]],0)))</f>
        <v>n/a</v>
      </c>
      <c r="DH264" s="194" t="str">
        <f>IF(INDEX(tab_MinKomp[SUPPLIER MANAGEMENT],MATCH($B263,tab_MinKomp[[Stanowisko / Position ]:[Stanowisko / Position ]],0))="n/a","n/a",DH263-INDEX(tab_MinKomp[SUPPLIER MANAGEMENT],MATCH($B263,tab_MinKomp[[Stanowisko / Position ]:[Stanowisko / Position ]],0)))</f>
        <v>n/a</v>
      </c>
      <c r="DI264" s="194" t="str">
        <f>IF(INDEX(tab_MinKomp[OBSŁUGA PORTALI KLIENTA / Kundenportale],MATCH($B263,tab_MinKomp[[Stanowisko / Position ]:[Stanowisko / Position ]],0))="n/a","n/a",DI263-INDEX(tab_MinKomp[OBSŁUGA PORTALI KLIENTA / Kundenportale],MATCH($B263,tab_MinKomp[[Stanowisko / Position ]:[Stanowisko / Position ]],0)))</f>
        <v>n/a</v>
      </c>
      <c r="DJ264" s="194" t="str">
        <f>IF(INDEX(tab_MinKomp[Obsługa systemu BABTECQ / BABTECQ System],MATCH($B263,tab_MinKomp[[Stanowisko / Position ]:[Stanowisko / Position ]],0))="n/a","n/a",DJ263-INDEX(tab_MinKomp[Obsługa systemu BABTECQ / BABTECQ System],MATCH($B263,tab_MinKomp[[Stanowisko / Position ]:[Stanowisko / Position ]],0)))</f>
        <v>n/a</v>
      </c>
      <c r="DK264" s="194" t="str">
        <f>IF(INDEX(tab_MinKomp[Rysunek techniczny / technische Zeichnung],MATCH($B263,tab_MinKomp[[Stanowisko / Position ]:[Stanowisko / Position ]],0))="n/a","n/a",DK263-INDEX(tab_MinKomp[Rysunek techniczny / technische Zeichnung],MATCH($B263,tab_MinKomp[[Stanowisko / Position ]:[Stanowisko / Position ]],0)))</f>
        <v>n/a</v>
      </c>
      <c r="DL264" s="194" t="str">
        <f>IF(INDEX(tab_MinKomp[Kalibracja / Kalibrierung],MATCH($B263,tab_MinKomp[[Stanowisko / Position ]:[Stanowisko / Position ]],0))="n/a","n/a",DL263-INDEX(tab_MinKomp[Kalibracja / Kalibrierung],MATCH($B263,tab_MinKomp[[Stanowisko / Position ]:[Stanowisko / Position ]],0)))</f>
        <v>n/a</v>
      </c>
      <c r="DM264" s="194" t="str">
        <f>IF(INDEX(tab_MinKomp[Rekwalifikacja / Requalifizierung],MATCH($B263,tab_MinKomp[[Stanowisko / Position ]:[Stanowisko / Position ]],0))="n/a","n/a",DM263-INDEX(tab_MinKomp[Rekwalifikacja / Requalifizierung],MATCH($B263,tab_MinKomp[[Stanowisko / Position ]:[Stanowisko / Position ]],0)))</f>
        <v>n/a</v>
      </c>
      <c r="DN264" s="190" t="str">
        <f>IF(INDEX(tab_MinKomp[Testy czystości / Reinheitstests],MATCH($B263,tab_MinKomp[[Stanowisko / Position ]:[Stanowisko / Position ]],0))="n/a","n/a",DN263-INDEX(tab_MinKomp[Testy czystości / Reinheitstests],MATCH($B263,tab_MinKomp[[Stanowisko / Position ]:[Stanowisko / Position ]],0)))</f>
        <v>n/a</v>
      </c>
      <c r="DO264" s="190" t="str">
        <f>IF(INDEX(tab_MinKomp[Testy czystości / Reinheitstests],MATCH($B263,tab_MinKomp[[Stanowisko / Position ]:[Stanowisko / Position ]],0))="n/a","n/a",DO263-INDEX(tab_MinKomp[Testy czystości / Reinheitstests],MATCH($B263,tab_MinKomp[[Stanowisko / Position ]:[Stanowisko / Position ]],0)))</f>
        <v>n/a</v>
      </c>
      <c r="DP264" s="190" t="str">
        <f>IF(INDEX(tab_MinKomp[Testy czystości / Reinheitstests],MATCH($B263,tab_MinKomp[[Stanowisko / Position ]:[Stanowisko / Position ]],0))="n/a","n/a",DP263-INDEX(tab_MinKomp[Testy czystości / Reinheitstests],MATCH($B263,tab_MinKomp[[Stanowisko / Position ]:[Stanowisko / Position ]],0)))</f>
        <v>n/a</v>
      </c>
      <c r="DQ264" s="190" t="str">
        <f>IF(INDEX(tab_MinKomp[Testy czystości / Reinheitstests],MATCH($B263,tab_MinKomp[[Stanowisko / Position ]:[Stanowisko / Position ]],0))="n/a","n/a",DQ263-INDEX(tab_MinKomp[Testy czystości / Reinheitstests],MATCH($B263,tab_MinKomp[[Stanowisko / Position ]:[Stanowisko / Position ]],0)))</f>
        <v>n/a</v>
      </c>
      <c r="DR264" s="190" t="str">
        <f>IF(INDEX(tab_MinKomp[Testy czystości / Reinheitstests],MATCH($B263,tab_MinKomp[[Stanowisko / Position ]:[Stanowisko / Position ]],0))="n/a","n/a",DR263-INDEX(tab_MinKomp[Testy czystości / Reinheitstests],MATCH($B263,tab_MinKomp[[Stanowisko / Position ]:[Stanowisko / Position ]],0)))</f>
        <v>n/a</v>
      </c>
      <c r="DS264" s="190" t="str">
        <f>IF(INDEX(tab_MinKomp[Testy czystości / Reinheitstests],MATCH($B263,tab_MinKomp[[Stanowisko / Position ]:[Stanowisko / Position ]],0))="n/a","n/a",DS263-INDEX(tab_MinKomp[Testy czystości / Reinheitstests],MATCH($B263,tab_MinKomp[[Stanowisko / Position ]:[Stanowisko / Position ]],0)))</f>
        <v>n/a</v>
      </c>
      <c r="DT264" s="194" t="str">
        <f>IF(INDEX(tab_MinKomp[SUPPLIER MANAGEMENT],MATCH($B263,tab_MinKomp[[Stanowisko / Position ]:[Stanowisko / Position ]],0))="n/a","n/a",DT263-INDEX(tab_MinKomp[SUPPLIER MANAGEMENT],MATCH($B263,tab_MinKomp[[Stanowisko / Position ]:[Stanowisko / Position ]],0)))</f>
        <v>n/a</v>
      </c>
      <c r="DU264" s="190" t="str">
        <f>IF(INDEX(tab_MinKomp[Testy czystości / Reinheitstests],MATCH($B263,tab_MinKomp[[Stanowisko / Position ]:[Stanowisko / Position ]],0))="n/a","n/a",DU263-INDEX(tab_MinKomp[Testy czystości / Reinheitstests],MATCH($B263,tab_MinKomp[[Stanowisko / Position ]:[Stanowisko / Position ]],0)))</f>
        <v>n/a</v>
      </c>
      <c r="DV264" s="190" t="str">
        <f>IF(INDEX(tab_MinKomp[Testy czystości / Reinheitstests],MATCH($B263,tab_MinKomp[[Stanowisko / Position ]:[Stanowisko / Position ]],0))="n/a","n/a",DV263-INDEX(tab_MinKomp[Testy czystości / Reinheitstests],MATCH($B263,tab_MinKomp[[Stanowisko / Position ]:[Stanowisko / Position ]],0)))</f>
        <v>n/a</v>
      </c>
      <c r="DW264" s="190" t="str">
        <f>IF(INDEX(tab_MinKomp[Testy czystości / Reinheitstests],MATCH($B263,tab_MinKomp[[Stanowisko / Position ]:[Stanowisko / Position ]],0))="n/a","n/a",DW263-INDEX(tab_MinKomp[Testy czystości / Reinheitstests],MATCH($B263,tab_MinKomp[[Stanowisko / Position ]:[Stanowisko / Position ]],0)))</f>
        <v>n/a</v>
      </c>
      <c r="DX264" s="190" t="str">
        <f>IF(INDEX(tab_MinKomp[Testy czystości / Reinheitstests],MATCH($B263,tab_MinKomp[[Stanowisko / Position ]:[Stanowisko / Position ]],0))="n/a","n/a",DX263-INDEX(tab_MinKomp[Testy czystości / Reinheitstests],MATCH($B263,tab_MinKomp[[Stanowisko / Position ]:[Stanowisko / Position ]],0)))</f>
        <v>n/a</v>
      </c>
      <c r="DY264" s="190" t="str">
        <f>IF(INDEX(tab_MinKomp[Testy czystości / Reinheitstests],MATCH($B263,tab_MinKomp[[Stanowisko / Position ]:[Stanowisko / Position ]],0))="n/a","n/a",DY263-INDEX(tab_MinKomp[Testy czystości / Reinheitstests],MATCH($B263,tab_MinKomp[[Stanowisko / Position ]:[Stanowisko / Position ]],0)))</f>
        <v>n/a</v>
      </c>
      <c r="DZ264" s="190" t="str">
        <f>IF(INDEX(tab_MinKomp[Testy czystości / Reinheitstests],MATCH($B263,tab_MinKomp[[Stanowisko / Position ]:[Stanowisko / Position ]],0))="n/a","n/a",DZ263-INDEX(tab_MinKomp[Testy czystości / Reinheitstests],MATCH($B263,tab_MinKomp[[Stanowisko / Position ]:[Stanowisko / Position ]],0)))</f>
        <v>n/a</v>
      </c>
      <c r="EA264" s="194" t="str">
        <f>IF(INDEX(tab_MinKomp[SUPPLIER MANAGEMENT],MATCH($B263,tab_MinKomp[[Stanowisko / Position ]:[Stanowisko / Position ]],0))="n/a","n/a",EA263-INDEX(tab_MinKomp[SUPPLIER MANAGEMENT],MATCH($B263,tab_MinKomp[[Stanowisko / Position ]:[Stanowisko / Position ]],0)))</f>
        <v>n/a</v>
      </c>
      <c r="EB264" s="190" t="str">
        <f>IF(INDEX(tab_MinKomp[Testy czystości / Reinheitstests],MATCH($B263,tab_MinKomp[[Stanowisko / Position ]:[Stanowisko / Position ]],0))="n/a","n/a",EB263-INDEX(tab_MinKomp[Testy czystości / Reinheitstests],MATCH($B263,tab_MinKomp[[Stanowisko / Position ]:[Stanowisko / Position ]],0)))</f>
        <v>n/a</v>
      </c>
      <c r="EC264" s="190" t="str">
        <f>IF(INDEX(tab_MinKomp[Testy czystości / Reinheitstests],MATCH($B263,tab_MinKomp[[Stanowisko / Position ]:[Stanowisko / Position ]],0))="n/a","n/a",EC263-INDEX(tab_MinKomp[Testy czystości / Reinheitstests],MATCH($B263,tab_MinKomp[[Stanowisko / Position ]:[Stanowisko / Position ]],0)))</f>
        <v>n/a</v>
      </c>
      <c r="ED264" s="190" t="str">
        <f>IF(INDEX(tab_MinKomp[Testy czystości / Reinheitstests],MATCH($B263,tab_MinKomp[[Stanowisko / Position ]:[Stanowisko / Position ]],0))="n/a","n/a",ED263-INDEX(tab_MinKomp[Testy czystości / Reinheitstests],MATCH($B263,tab_MinKomp[[Stanowisko / Position ]:[Stanowisko / Position ]],0)))</f>
        <v>n/a</v>
      </c>
      <c r="EE264" s="190" t="str">
        <f>IF(INDEX(tab_MinKomp[Testy czystości / Reinheitstests],MATCH($B263,tab_MinKomp[[Stanowisko / Position ]:[Stanowisko / Position ]],0))="n/a","n/a",EE263-INDEX(tab_MinKomp[Testy czystości / Reinheitstests],MATCH($B263,tab_MinKomp[[Stanowisko / Position ]:[Stanowisko / Position ]],0)))</f>
        <v>n/a</v>
      </c>
      <c r="EF264" s="190" t="str">
        <f>IF(INDEX(tab_MinKomp[Testy czystości / Reinheitstests],MATCH($B263,tab_MinKomp[[Stanowisko / Position ]:[Stanowisko / Position ]],0))="n/a","n/a",EF263-INDEX(tab_MinKomp[Testy czystości / Reinheitstests],MATCH($B263,tab_MinKomp[[Stanowisko / Position ]:[Stanowisko / Position ]],0)))</f>
        <v>n/a</v>
      </c>
      <c r="EG264" s="190" t="str">
        <f>IF(INDEX(tab_MinKomp[Testy czystości / Reinheitstests],MATCH($B263,tab_MinKomp[[Stanowisko / Position ]:[Stanowisko / Position ]],0))="n/a","n/a",EG263-INDEX(tab_MinKomp[Testy czystości / Reinheitstests],MATCH($B263,tab_MinKomp[[Stanowisko / Position ]:[Stanowisko / Position ]],0)))</f>
        <v>n/a</v>
      </c>
      <c r="EH264" s="190" t="str">
        <f>IF(INDEX(tab_MinKomp[Testy czystości / Reinheitstests],MATCH($B263,tab_MinKomp[[Stanowisko / Position ]:[Stanowisko / Position ]],0))="n/a","n/a",EH263-INDEX(tab_MinKomp[Testy czystości / Reinheitstests],MATCH($B263,tab_MinKomp[[Stanowisko / Position ]:[Stanowisko / Position ]],0)))</f>
        <v>n/a</v>
      </c>
      <c r="EI264" s="190" t="str">
        <f>IF(INDEX(tab_MinKomp[Testy czystości / Reinheitstests],MATCH($B263,tab_MinKomp[[Stanowisko / Position ]:[Stanowisko / Position ]],0))="n/a","n/a",EI263-INDEX(tab_MinKomp[Testy czystości / Reinheitstests],MATCH($B263,tab_MinKomp[[Stanowisko / Position ]:[Stanowisko / Position ]],0)))</f>
        <v>n/a</v>
      </c>
      <c r="EJ264" s="190" t="str">
        <f>IF(INDEX(tab_MinKomp[Testy czystości / Reinheitstests],MATCH($B263,tab_MinKomp[[Stanowisko / Position ]:[Stanowisko / Position ]],0))="n/a","n/a",EJ263-INDEX(tab_MinKomp[Testy czystości / Reinheitstests],MATCH($B263,tab_MinKomp[[Stanowisko / Position ]:[Stanowisko / Position ]],0)))</f>
        <v>n/a</v>
      </c>
      <c r="EK264" s="190" t="str">
        <f>IF(INDEX(tab_MinKomp[Testy czystości / Reinheitstests],MATCH($B263,tab_MinKomp[[Stanowisko / Position ]:[Stanowisko / Position ]],0))="n/a","n/a",EK263-INDEX(tab_MinKomp[Testy czystości / Reinheitstests],MATCH($B263,tab_MinKomp[[Stanowisko / Position ]:[Stanowisko / Position ]],0)))</f>
        <v>n/a</v>
      </c>
      <c r="EL264" s="190" t="str">
        <f>IF(INDEX(tab_MinKomp[Testy czystości / Reinheitstests],MATCH($B263,tab_MinKomp[[Stanowisko / Position ]:[Stanowisko / Position ]],0))="n/a","n/a",EL263-INDEX(tab_MinKomp[Testy czystości / Reinheitstests],MATCH($B263,tab_MinKomp[[Stanowisko / Position ]:[Stanowisko / Position ]],0)))</f>
        <v>n/a</v>
      </c>
      <c r="EM264" s="190" t="str">
        <f>IF(INDEX(tab_MinKomp[Testy czystości / Reinheitstests],MATCH($B263,tab_MinKomp[[Stanowisko / Position ]:[Stanowisko / Position ]],0))="n/a","n/a",EM263-INDEX(tab_MinKomp[Testy czystości / Reinheitstests],MATCH($B263,tab_MinKomp[[Stanowisko / Position ]:[Stanowisko / Position ]],0)))</f>
        <v>n/a</v>
      </c>
      <c r="EN264" s="190" t="str">
        <f>IF(INDEX(tab_MinKomp[Testy czystości / Reinheitstests],MATCH($B263,tab_MinKomp[[Stanowisko / Position ]:[Stanowisko / Position ]],0))="n/a","n/a",EN263-INDEX(tab_MinKomp[Testy czystości / Reinheitstests],MATCH($B263,tab_MinKomp[[Stanowisko / Position ]:[Stanowisko / Position ]],0)))</f>
        <v>n/a</v>
      </c>
      <c r="EO264" s="194" t="str">
        <f>IF(INDEX(tab_MinKomp[Konserwacja Rep],MATCH($B263,tab_MinKomp[[Stanowisko / Position ]:[Stanowisko / Position ]],0))="n/a","n/a",EO263-INDEX(tab_MinKomp[Konserwacja Rep],MATCH($B263,tab_MinKomp[[Stanowisko / Position ]:[Stanowisko / Position ]],0)))</f>
        <v>n/a</v>
      </c>
      <c r="EP264" s="194" t="str">
        <f>IF(INDEX(tab_MinKomp[[Konserwacja Engel ]],MATCH($B263,tab_MinKomp[[Stanowisko / Position ]:[Stanowisko / Position ]],0))="n/a","n/a",EP263-INDEX(tab_MinKomp[[Konserwacja Engel ]],MATCH($B263,tab_MinKomp[[Stanowisko / Position ]:[Stanowisko / Position ]],0)))</f>
        <v>n/a</v>
      </c>
      <c r="EQ264" s="194" t="str">
        <f>IF(INDEX(tab_MinKomp[Konserwacja B 50],MATCH($B263,tab_MinKomp[[Stanowisko / Position ]:[Stanowisko / Position ]],0))="n/a","n/a",EQ263-INDEX(tab_MinKomp[Konserwacja B 50],MATCH($B263,tab_MinKomp[[Stanowisko / Position ]:[Stanowisko / Position ]],0)))</f>
        <v>n/a</v>
      </c>
      <c r="ER264" s="194" t="str">
        <f>IF(INDEX(tab_MinKomp[[Konserwacja EOL ]],MATCH($B263,tab_MinKomp[[Stanowisko / Position ]:[Stanowisko / Position ]],0))="n/a","n/a",ER263-INDEX(tab_MinKomp[[Konserwacja EOL ]],MATCH($B263,tab_MinKomp[[Stanowisko / Position ]:[Stanowisko / Position ]],0)))</f>
        <v>n/a</v>
      </c>
      <c r="ES264" s="194" t="str">
        <f>IF(INDEX(tab_MinKomp[Konserwacja Branson],MATCH($B263,tab_MinKomp[[Stanowisko / Position ]:[Stanowisko / Position ]],0))="n/a","n/a",ES263-INDEX(tab_MinKomp[Konserwacja Branson],MATCH($B263,tab_MinKomp[[Stanowisko / Position ]:[Stanowisko / Position ]],0)))</f>
        <v>n/a</v>
      </c>
      <c r="ET264" s="194" t="str">
        <f>IF(INDEX(tab_MinKomp[Konserwacja coolery],MATCH($B263,tab_MinKomp[[Stanowisko / Position ]:[Stanowisko / Position ]],0))="n/a","n/a",ET263-INDEX(tab_MinKomp[Konserwacja coolery],MATCH($B263,tab_MinKomp[[Stanowisko / Position ]:[Stanowisko / Position ]],0)))</f>
        <v>n/a</v>
      </c>
      <c r="EU264" s="194" t="str">
        <f>IF(INDEX(tab_MinKomp[Konserwacja piecy],MATCH($B263,tab_MinKomp[[Stanowisko / Position ]:[Stanowisko / Position ]],0))="n/a","n/a",EU263-INDEX(tab_MinKomp[Konserwacja piecy],MATCH($B263,tab_MinKomp[[Stanowisko / Position ]:[Stanowisko / Position ]],0)))</f>
        <v>n/a</v>
      </c>
      <c r="EV264" s="194" t="str">
        <f>IF(INDEX(tab_MinKomp[Rysunek techniczny- czytanie],MATCH($B263,tab_MinKomp[[Stanowisko / Position ]:[Stanowisko / Position ]],0))="n/a","n/a",EV263-INDEX(tab_MinKomp[Rysunek techniczny- czytanie],MATCH($B263,tab_MinKomp[[Stanowisko / Position ]:[Stanowisko / Position ]],0)))</f>
        <v>n/a</v>
      </c>
      <c r="EW264" s="194" t="str">
        <f>IF(INDEX(tab_MinKomp[Elektryka],MATCH($B263,tab_MinKomp[[Stanowisko / Position ]:[Stanowisko / Position ]],0))="n/a","n/a",EW263-INDEX(tab_MinKomp[Elektryka],MATCH($B263,tab_MinKomp[[Stanowisko / Position ]:[Stanowisko / Position ]],0)))</f>
        <v>n/a</v>
      </c>
      <c r="EX264" s="194" t="str">
        <f>IF(INDEX(tab_MinKomp[Pneumatyka],MATCH($B263,tab_MinKomp[[Stanowisko / Position ]:[Stanowisko / Position ]],0))="n/a","n/a",EX263-INDEX(tab_MinKomp[Pneumatyka],MATCH($B263,tab_MinKomp[[Stanowisko / Position ]:[Stanowisko / Position ]],0)))</f>
        <v>n/a</v>
      </c>
      <c r="EY264" s="194" t="str">
        <f>IF(INDEX(tab_MinKomp[[Hydraulika ]],MATCH($B263,tab_MinKomp[[Stanowisko / Position ]:[Stanowisko / Position ]],0))="n/a","n/a",EY263-INDEX(tab_MinKomp[[Hydraulika ]],MATCH($B263,tab_MinKomp[[Stanowisko / Position ]:[Stanowisko / Position ]],0)))</f>
        <v>n/a</v>
      </c>
      <c r="EZ264" s="194" t="str">
        <f>IF(INDEX(tab_MinKomp[Podciśnienie],MATCH($B263,tab_MinKomp[[Stanowisko / Position ]:[Stanowisko / Position ]],0))="n/a","n/a",EZ263-INDEX(tab_MinKomp[Podciśnienie],MATCH($B263,tab_MinKomp[[Stanowisko / Position ]:[Stanowisko / Position ]],0)))</f>
        <v>n/a</v>
      </c>
      <c r="FA264" s="194" t="str">
        <f>IF(INDEX(tab_MinKomp[Usuwanie awarii],MATCH($B263,tab_MinKomp[[Stanowisko / Position ]:[Stanowisko / Position ]],0))="n/a","n/a",FA263-INDEX(tab_MinKomp[Usuwanie awarii],MATCH($B263,tab_MinKomp[[Stanowisko / Position ]:[Stanowisko / Position ]],0)))</f>
        <v>n/a</v>
      </c>
      <c r="FB264" s="194" t="str">
        <f>IF(INDEX(tab_MinKomp[Obsługa robotów],MATCH($B263,tab_MinKomp[[Stanowisko / Position ]:[Stanowisko / Position ]],0))="n/a","n/a",FB263-INDEX(tab_MinKomp[Obsługa robotów],MATCH($B263,tab_MinKomp[[Stanowisko / Position ]:[Stanowisko / Position ]],0)))</f>
        <v>n/a</v>
      </c>
      <c r="FC264" s="194" t="str">
        <f>IF(INDEX(tab_MinKomp[Obsługa sterowania maszyny],MATCH($B263,tab_MinKomp[[Stanowisko / Position ]:[Stanowisko / Position ]],0))="n/a","n/a",FC263-INDEX(tab_MinKomp[Obsługa sterowania maszyny],MATCH($B263,tab_MinKomp[[Stanowisko / Position ]:[Stanowisko / Position ]],0)))</f>
        <v>n/a</v>
      </c>
      <c r="FD264" s="194" t="str">
        <f>IF(INDEX(tab_MinKomp[Usuwanie przyczyn żródłowych],MATCH($B263,tab_MinKomp[[Stanowisko / Position ]:[Stanowisko / Position ]],0))="n/a","n/a",FD263-INDEX(tab_MinKomp[Usuwanie przyczyn żródłowych],MATCH($B263,tab_MinKomp[[Stanowisko / Position ]:[Stanowisko / Position ]],0)))</f>
        <v>n/a</v>
      </c>
      <c r="FE264" s="194" t="str">
        <f>IF(INDEX(tab_MinKomp[Cmms stosowanie],MATCH($B263,tab_MinKomp[[Stanowisko / Position ]:[Stanowisko / Position ]],0))="n/a","n/a",FE263-INDEX(tab_MinKomp[Cmms stosowanie],MATCH($B263,tab_MinKomp[[Stanowisko / Position ]:[Stanowisko / Position ]],0)))</f>
        <v>n/a</v>
      </c>
      <c r="FF264" s="190" t="str">
        <f>IF(INDEX(tab_MinKomp[Testy czystości / Reinheitstests],MATCH($B263,tab_MinKomp[[Stanowisko / Position ]:[Stanowisko / Position ]],0))="n/a","n/a",FF263-INDEX(tab_MinKomp[Testy czystości / Reinheitstests],MATCH($B263,tab_MinKomp[[Stanowisko / Position ]:[Stanowisko / Position ]],0)))</f>
        <v>n/a</v>
      </c>
      <c r="FG264" s="194" t="str">
        <f>IF(INDEX(tab_MinKomp[Czyszczenie form plastikowych],MATCH($B263,tab_MinKomp[[Stanowisko / Position ]:[Stanowisko / Position ]],0))="n/a","n/a",FG263-INDEX(tab_MinKomp[Czyszczenie form plastikowych],MATCH($B263,tab_MinKomp[[Stanowisko / Position ]:[Stanowisko / Position ]],0)))</f>
        <v>n/a</v>
      </c>
      <c r="FH264" s="194" t="str">
        <f>IF(INDEX(tab_MinKomp[Wymiana form plastik],MATCH($B263,tab_MinKomp[[Stanowisko / Position ]:[Stanowisko / Position ]],0))="n/a","n/a",FH263-INDEX(tab_MinKomp[Wymiana form plastik],MATCH($B263,tab_MinKomp[[Stanowisko / Position ]:[Stanowisko / Position ]],0)))</f>
        <v>n/a</v>
      </c>
      <c r="FI264" s="194" t="str">
        <f>IF(INDEX(tab_MinKomp[Wymiana form guma],MATCH($B263,tab_MinKomp[[Stanowisko / Position ]:[Stanowisko / Position ]],0))="n/a","n/a",FI263-INDEX(tab_MinKomp[Wymiana form guma],MATCH($B263,tab_MinKomp[[Stanowisko / Position ]:[Stanowisko / Position ]],0)))</f>
        <v>n/a</v>
      </c>
      <c r="FJ264" s="194" t="str">
        <f>IF(INDEX(tab_MinKomp[Konserwacja KK],MATCH($B263,tab_MinKomp[[Stanowisko / Position ]:[Stanowisko / Position ]],0))="n/a","n/a",FJ263-INDEX(tab_MinKomp[Konserwacja KK],MATCH($B263,tab_MinKomp[[Stanowisko / Position ]:[Stanowisko / Position ]],0)))</f>
        <v>n/a</v>
      </c>
      <c r="FK264" s="194" t="str">
        <f>IF(INDEX(tab_MinKomp[Konserwacja form guma],MATCH($B263,tab_MinKomp[[Stanowisko / Position ]:[Stanowisko / Position ]],0))="n/a","n/a",FK263-INDEX(tab_MinKomp[Konserwacja form guma],MATCH($B263,tab_MinKomp[[Stanowisko / Position ]:[Stanowisko / Position ]],0)))</f>
        <v>n/a</v>
      </c>
      <c r="FL264" s="194" t="str">
        <f>IF(INDEX(tab_MinKomp[Konserwacja form plastiki],MATCH($B263,tab_MinKomp[[Stanowisko / Position ]:[Stanowisko / Position ]],0))="n/a","n/a",FL263-INDEX(tab_MinKomp[Konserwacja form plastiki],MATCH($B263,tab_MinKomp[[Stanowisko / Position ]:[Stanowisko / Position ]],0)))</f>
        <v>n/a</v>
      </c>
      <c r="FM264" s="194" t="str">
        <f>IF(INDEX(tab_MinKomp[Konserwacja Gorącego Kanału],MATCH($B263,tab_MinKomp[[Stanowisko / Position ]:[Stanowisko / Position ]],0))="n/a","n/a",FM263-INDEX(tab_MinKomp[Konserwacja Gorącego Kanału],MATCH($B263,tab_MinKomp[[Stanowisko / Position ]:[Stanowisko / Position ]],0)))</f>
        <v>n/a</v>
      </c>
      <c r="FN264" s="194" t="str">
        <f>IF(INDEX(tab_MinKomp[MS Office (Excel)],MATCH($B263,tab_MinKomp[[Stanowisko / Position ]:[Stanowisko / Position ]],0))="n/a","n/a",FN263-INDEX(tab_MinKomp[MS Office (Excel)],MATCH($B263,tab_MinKomp[[Stanowisko / Position ]:[Stanowisko / Position ]],0)))</f>
        <v>n/a</v>
      </c>
      <c r="FO264" s="194" t="str">
        <f>IF(INDEX(tab_MinKomp[MS Office (Word)],MATCH($B263,tab_MinKomp[[Stanowisko / Position ]:[Stanowisko / Position ]],0))="n/a","n/a",FO263-INDEX(tab_MinKomp[MS Office (Word)],MATCH($B263,tab_MinKomp[[Stanowisko / Position ]:[Stanowisko / Position ]],0)))</f>
        <v>n/a</v>
      </c>
      <c r="FP264" s="194" t="str">
        <f>IF(INDEX(tab_MinKomp[MS Office (Power Point)],MATCH($B263,tab_MinKomp[[Stanowisko / Position ]:[Stanowisko / Position ]],0))="n/a","n/a",FP263-INDEX(tab_MinKomp[MS Office (Power Point)],MATCH($B263,tab_MinKomp[[Stanowisko / Position ]:[Stanowisko / Position ]],0)))</f>
        <v>n/a</v>
      </c>
      <c r="FQ264" s="196" t="str">
        <f>IF(INDEX(tab_MinKomp[Język angielski / Englisch],MATCH($B263,tab_MinKomp[[Stanowisko / Position ]:[Stanowisko / Position ]],0))="n/a","n/a",FQ263-INDEX(tab_MinKomp[Język angielski / Englisch],MATCH($B263,tab_MinKomp[[Stanowisko / Position ]:[Stanowisko / Position ]],0)))</f>
        <v>n/a</v>
      </c>
      <c r="FR264" s="196" t="str">
        <f>IF(INDEX(tab_MinKomp[Język niemiecki / Deutsch],MATCH($B263,tab_MinKomp[[Stanowisko / Position ]:[Stanowisko / Position ]],0))="n/a","n/a",FR263-INDEX(tab_MinKomp[Język niemiecki / Deutsch],MATCH($B263,tab_MinKomp[[Stanowisko / Position ]:[Stanowisko / Position ]],0)))</f>
        <v>n/a</v>
      </c>
      <c r="FS264" s="194">
        <f>IF(INDEX(tab_MinKomp[Zarządzanie dokumentacją procesową / Process dokumentation management],MATCH($B263,tab_MinKomp[[Stanowisko / Position ]:[Stanowisko / Position ]],0))="n/a","n/a",FS263-INDEX(tab_MinKomp[Zarządzanie dokumentacją procesową / Process dokumentation management],MATCH($B263,tab_MinKomp[[Stanowisko / Position ]:[Stanowisko / Position ]],0)))</f>
        <v>0</v>
      </c>
      <c r="FT264" s="194">
        <f>IF(INDEX(tab_MinKomp[Znajomość procesów z obszaru / Kenntiss der prozesse in dem Bereich],MATCH($B263,tab_MinKomp[[Stanowisko / Position ]:[Stanowisko / Position ]],0))="n/a","n/a",FT263-INDEX(tab_MinKomp[Znajomość procesów z obszaru / Kenntiss der prozesse in dem Bereich],MATCH($B263,tab_MinKomp[[Stanowisko / Position ]:[Stanowisko / Position ]],0)))</f>
        <v>0</v>
      </c>
      <c r="FU264" s="194">
        <f>IF(INDEX(tab_MinKomp[optymalizacja procesów / Prozessoptymalisierung],MATCH($B263,tab_MinKomp[[Stanowisko / Position ]:[Stanowisko / Position ]],0))="n/a","n/a",FU263-INDEX(tab_MinKomp[optymalizacja procesów / Prozessoptymalisierung],MATCH($B263,tab_MinKomp[[Stanowisko / Position ]:[Stanowisko / Position ]],0)))</f>
        <v>0</v>
      </c>
      <c r="FV264" s="194">
        <f>IF(INDEX(tab_MinKomp[Umiejętności szkoleniowe / Trainingsfähigkeiten],MATCH($B263,tab_MinKomp[[Stanowisko / Position ]:[Stanowisko / Position ]],0))="n/a","n/a",FV263-INDEX(tab_MinKomp[Umiejętności szkoleniowe / Trainingsfähigkeiten],MATCH($B263,tab_MinKomp[[Stanowisko / Position ]:[Stanowisko / Position ]],0)))</f>
        <v>1</v>
      </c>
      <c r="FW264" s="194">
        <f>IF(INDEX(tab_MinKomp[Analityczne myślenie, podejście / Analitysches Denken, Einstellung],MATCH($B263,tab_MinKomp[[Stanowisko / Position ]:[Stanowisko / Position ]],0))="n/a","n/a",FW263-INDEX(tab_MinKomp[Analityczne myślenie, podejście / Analitysches Denken, Einstellung],MATCH($B263,tab_MinKomp[[Stanowisko / Position ]:[Stanowisko / Position ]],0)))</f>
        <v>1</v>
      </c>
      <c r="FX264" s="194">
        <f>IF(INDEX(tab_MinKomp[Dokładność, precyzja w dzialaniu / Genauigkeit, Präzision in die Arbeit],MATCH($B263,tab_MinKomp[[Stanowisko / Position ]:[Stanowisko / Position ]],0))="n/a","n/a",FX263-INDEX(tab_MinKomp[Dokładność, precyzja w dzialaniu / Genauigkeit, Präzision in die Arbeit],MATCH($B263,tab_MinKomp[[Stanowisko / Position ]:[Stanowisko / Position ]],0)))</f>
        <v>0</v>
      </c>
      <c r="FY264" s="194">
        <f>IF(INDEX(tab_MinKomp[Dyspozycyjność / Verfügbarkeit],MATCH($B263,tab_MinKomp[[Stanowisko / Position ]:[Stanowisko / Position ]],0))="n/a","n/a",FY263-INDEX(tab_MinKomp[Dyspozycyjność / Verfügbarkeit],MATCH($B263,tab_MinKomp[[Stanowisko / Position ]:[Stanowisko / Position ]],0)))</f>
        <v>-1</v>
      </c>
      <c r="FZ264" s="194">
        <f>IF(INDEX(tab_MinKomp[Zaangażowanie / 
Engagement],MATCH($B263,tab_MinKomp[[Stanowisko / Position ]:[Stanowisko / Position ]],0))="n/a","n/a",FZ263-INDEX(tab_MinKomp[Zaangażowanie / 
Engagement],MATCH($B263,tab_MinKomp[[Stanowisko / Position ]:[Stanowisko / Position ]],0)))</f>
        <v>0</v>
      </c>
      <c r="GA264" s="194" t="str">
        <f>IF(INDEX(tab_MinKomp[Konserwacja form guma],MATCH($B263,tab_MinKomp[[Stanowisko / Position ]:[Stanowisko / Position ]],0))="n/a","n/a",GA263-INDEX(tab_MinKomp[Konserwacja form guma],MATCH($B263,tab_MinKomp[[Stanowisko / Position ]:[Stanowisko / Position ]],0)))</f>
        <v>n/a</v>
      </c>
      <c r="GB264" s="194" t="str">
        <f>IF(INDEX(tab_MinKomp[Konserwacja form plastiki],MATCH($B263,tab_MinKomp[[Stanowisko / Position ]:[Stanowisko / Position ]],0))="n/a","n/a",GB263-INDEX(tab_MinKomp[Konserwacja form plastiki],MATCH($B263,tab_MinKomp[[Stanowisko / Position ]:[Stanowisko / Position ]],0)))</f>
        <v>n/a</v>
      </c>
      <c r="GC264" s="194">
        <f>IF(INDEX(tab_MinKomp[Elastyczność w działaniu],MATCH($B263,tab_MinKomp[[Stanowisko / Position ]:[Stanowisko / Position ]],0))="n/a","n/a",GC263-INDEX(tab_MinKomp[Elastyczność w działaniu],MATCH($B263,tab_MinKomp[[Stanowisko / Position ]:[Stanowisko / Position ]],0)))</f>
        <v>0</v>
      </c>
      <c r="GD264" s="194">
        <f>IF(INDEX(tab_MinKomp[Komunikatywność],MATCH($B263,tab_MinKomp[[Stanowisko / Position ]:[Stanowisko / Position ]],0))="n/a","n/a",GD263-INDEX(tab_MinKomp[Komunikatywność],MATCH($B263,tab_MinKomp[[Stanowisko / Position ]:[Stanowisko / Position ]],0)))</f>
        <v>0</v>
      </c>
      <c r="GE264" s="193" t="str">
        <f>IF(INDEX(tab_MinKomp[Motywowanie i budowanie zaangażowania zespołu],MATCH($B263,tab_MinKomp[[Stanowisko / Position ]:[Stanowisko / Position ]],0))="n/a","n/a",GE263-INDEX(tab_MinKomp[Motywowanie i budowanie zaangażowania zespołu],MATCH($B263,tab_MinKomp[[Stanowisko / Position ]:[Stanowisko / Position ]],0)))</f>
        <v>n/a</v>
      </c>
      <c r="GF264" s="186" t="s">
        <v>248</v>
      </c>
      <c r="GG264" s="186" t="s">
        <v>248</v>
      </c>
      <c r="GH264" s="186" t="s">
        <v>248</v>
      </c>
      <c r="GI264" s="186" t="s">
        <v>248</v>
      </c>
      <c r="GJ264" s="186" t="s">
        <v>248</v>
      </c>
      <c r="GK264" s="186" t="s">
        <v>248</v>
      </c>
      <c r="GL264" s="186" t="s">
        <v>248</v>
      </c>
      <c r="GM264" s="186" t="s">
        <v>248</v>
      </c>
      <c r="GN264" s="186" t="s">
        <v>248</v>
      </c>
      <c r="GO264" s="186" t="s">
        <v>248</v>
      </c>
      <c r="GP264" s="186" t="s">
        <v>248</v>
      </c>
      <c r="GQ264" s="186" t="s">
        <v>248</v>
      </c>
      <c r="GR264" s="186" t="s">
        <v>248</v>
      </c>
      <c r="GS264" s="186" t="s">
        <v>248</v>
      </c>
      <c r="GT264" s="186" t="s">
        <v>248</v>
      </c>
      <c r="GU264" s="186" t="s">
        <v>248</v>
      </c>
      <c r="GV264" s="186" t="s">
        <v>248</v>
      </c>
      <c r="GW264" s="186" t="s">
        <v>248</v>
      </c>
      <c r="GX264" s="186" t="s">
        <v>248</v>
      </c>
      <c r="GY264" s="186" t="s">
        <v>248</v>
      </c>
      <c r="GZ264" s="261" t="s">
        <v>248</v>
      </c>
      <c r="HA264" s="261" t="s">
        <v>248</v>
      </c>
      <c r="HB264" s="191">
        <f>SUM(G264:GE264)/(HB263-(SUM(G264:GE264)))</f>
        <v>5.128205128205128E-2</v>
      </c>
    </row>
    <row r="265" spans="1:210" ht="24.9" customHeight="1" x14ac:dyDescent="0.3">
      <c r="A265" s="105" t="s">
        <v>320</v>
      </c>
      <c r="B265" s="105" t="s">
        <v>315</v>
      </c>
      <c r="C265" s="105" t="s">
        <v>394</v>
      </c>
      <c r="D265" s="105">
        <v>1770</v>
      </c>
      <c r="E265" s="394" t="s">
        <v>518</v>
      </c>
      <c r="F265" s="185" t="s">
        <v>374</v>
      </c>
      <c r="G265" s="186">
        <v>2</v>
      </c>
      <c r="H265" s="186">
        <v>2</v>
      </c>
      <c r="I265" s="186">
        <v>2</v>
      </c>
      <c r="J265" s="186">
        <v>2</v>
      </c>
      <c r="K265" s="186">
        <v>2</v>
      </c>
      <c r="L265" s="186" t="s">
        <v>248</v>
      </c>
      <c r="M265" s="186" t="s">
        <v>248</v>
      </c>
      <c r="N265" s="186" t="s">
        <v>248</v>
      </c>
      <c r="O265" s="186">
        <v>1</v>
      </c>
      <c r="P265" s="186">
        <v>1</v>
      </c>
      <c r="Q265" s="186" t="s">
        <v>248</v>
      </c>
      <c r="R265" s="186" t="s">
        <v>248</v>
      </c>
      <c r="S265" s="186" t="s">
        <v>248</v>
      </c>
      <c r="T265" s="186" t="s">
        <v>248</v>
      </c>
      <c r="U265" s="186" t="s">
        <v>248</v>
      </c>
      <c r="V265" s="186" t="s">
        <v>248</v>
      </c>
      <c r="W265" s="186" t="s">
        <v>248</v>
      </c>
      <c r="X265" s="186" t="s">
        <v>248</v>
      </c>
      <c r="Y265" s="186" t="s">
        <v>248</v>
      </c>
      <c r="Z265" s="186" t="s">
        <v>248</v>
      </c>
      <c r="AA265" s="186" t="s">
        <v>248</v>
      </c>
      <c r="AB265" s="186" t="s">
        <v>248</v>
      </c>
      <c r="AC265" s="186" t="s">
        <v>248</v>
      </c>
      <c r="AD265" s="186" t="s">
        <v>248</v>
      </c>
      <c r="AE265" s="186" t="s">
        <v>248</v>
      </c>
      <c r="AF265" s="186" t="s">
        <v>248</v>
      </c>
      <c r="AG265" s="186" t="s">
        <v>248</v>
      </c>
      <c r="AH265" s="186" t="s">
        <v>248</v>
      </c>
      <c r="AI265" s="186" t="s">
        <v>248</v>
      </c>
      <c r="AJ265" s="186" t="s">
        <v>248</v>
      </c>
      <c r="AK265" s="186" t="s">
        <v>248</v>
      </c>
      <c r="AL265" s="186">
        <v>2</v>
      </c>
      <c r="AM265" s="186" t="s">
        <v>248</v>
      </c>
      <c r="AN265" s="186" t="s">
        <v>248</v>
      </c>
      <c r="AO265" s="186">
        <v>1</v>
      </c>
      <c r="AP265" s="186" t="s">
        <v>248</v>
      </c>
      <c r="AQ265" s="186">
        <v>1</v>
      </c>
      <c r="AR265" s="186" t="s">
        <v>248</v>
      </c>
      <c r="AS265" s="186" t="s">
        <v>248</v>
      </c>
      <c r="AT265" s="186" t="s">
        <v>248</v>
      </c>
      <c r="AU265" s="186" t="s">
        <v>248</v>
      </c>
      <c r="AV265" s="186">
        <v>2</v>
      </c>
      <c r="AW265" s="186">
        <v>1</v>
      </c>
      <c r="AX265" s="186" t="s">
        <v>248</v>
      </c>
      <c r="AY265" s="186" t="s">
        <v>248</v>
      </c>
      <c r="AZ265" s="186" t="s">
        <v>248</v>
      </c>
      <c r="BA265" s="186">
        <v>1</v>
      </c>
      <c r="BB265" s="186">
        <v>1</v>
      </c>
      <c r="BC265" s="186" t="s">
        <v>248</v>
      </c>
      <c r="BD265" s="186" t="s">
        <v>248</v>
      </c>
      <c r="BE265" s="186" t="s">
        <v>248</v>
      </c>
      <c r="BF265" s="186" t="s">
        <v>248</v>
      </c>
      <c r="BG265" s="186" t="s">
        <v>248</v>
      </c>
      <c r="BH265" s="186" t="s">
        <v>248</v>
      </c>
      <c r="BI265" s="186" t="s">
        <v>248</v>
      </c>
      <c r="BJ265" s="186" t="s">
        <v>248</v>
      </c>
      <c r="BK265" s="186" t="s">
        <v>248</v>
      </c>
      <c r="BL265" s="186" t="s">
        <v>248</v>
      </c>
      <c r="BM265" s="186" t="s">
        <v>248</v>
      </c>
      <c r="BN265" s="186" t="s">
        <v>248</v>
      </c>
      <c r="BO265" s="186" t="s">
        <v>248</v>
      </c>
      <c r="BP265" s="186" t="s">
        <v>248</v>
      </c>
      <c r="BQ265" s="186">
        <v>2</v>
      </c>
      <c r="BR265" s="186" t="s">
        <v>248</v>
      </c>
      <c r="BS265" s="186">
        <v>2</v>
      </c>
      <c r="BT265" s="186" t="s">
        <v>248</v>
      </c>
      <c r="BU265" s="186">
        <v>2</v>
      </c>
      <c r="BV265" s="186" t="s">
        <v>248</v>
      </c>
      <c r="BW265" s="186">
        <v>2</v>
      </c>
      <c r="BX265" s="186">
        <v>2</v>
      </c>
      <c r="BY265" s="186" t="s">
        <v>248</v>
      </c>
      <c r="BZ265" s="186">
        <v>2</v>
      </c>
      <c r="CA265" s="186" t="s">
        <v>248</v>
      </c>
      <c r="CB265" s="186">
        <v>2</v>
      </c>
      <c r="CC265" s="186" t="s">
        <v>248</v>
      </c>
      <c r="CD265" s="186">
        <v>1</v>
      </c>
      <c r="CE265" s="186">
        <v>1</v>
      </c>
      <c r="CF265" s="186">
        <v>1</v>
      </c>
      <c r="CG265" s="186">
        <v>1</v>
      </c>
      <c r="CH265" s="186" t="s">
        <v>248</v>
      </c>
      <c r="CI265" s="186" t="s">
        <v>248</v>
      </c>
      <c r="CJ265" s="186" t="s">
        <v>248</v>
      </c>
      <c r="CK265" s="186" t="s">
        <v>248</v>
      </c>
      <c r="CL265" s="186" t="s">
        <v>248</v>
      </c>
      <c r="CM265" s="186" t="s">
        <v>248</v>
      </c>
      <c r="CN265" s="186" t="s">
        <v>248</v>
      </c>
      <c r="CO265" s="186" t="s">
        <v>248</v>
      </c>
      <c r="CP265" s="186" t="s">
        <v>248</v>
      </c>
      <c r="CQ265" s="186" t="s">
        <v>248</v>
      </c>
      <c r="CR265" s="186" t="s">
        <v>248</v>
      </c>
      <c r="CS265" s="186" t="s">
        <v>248</v>
      </c>
      <c r="CT265" s="186" t="s">
        <v>248</v>
      </c>
      <c r="CU265" s="186" t="s">
        <v>248</v>
      </c>
      <c r="CV265" s="186" t="s">
        <v>248</v>
      </c>
      <c r="CW265" s="186">
        <v>2</v>
      </c>
      <c r="CX265" s="186" t="s">
        <v>248</v>
      </c>
      <c r="CY265" s="186" t="s">
        <v>248</v>
      </c>
      <c r="CZ265" s="186" t="s">
        <v>248</v>
      </c>
      <c r="DA265" s="186" t="s">
        <v>248</v>
      </c>
      <c r="DB265" s="186" t="s">
        <v>248</v>
      </c>
      <c r="DC265" s="186" t="s">
        <v>248</v>
      </c>
      <c r="DD265" s="186" t="s">
        <v>248</v>
      </c>
      <c r="DE265" s="186" t="s">
        <v>248</v>
      </c>
      <c r="DF265" s="186">
        <v>1</v>
      </c>
      <c r="DG265" s="186" t="s">
        <v>248</v>
      </c>
      <c r="DH265" s="186" t="s">
        <v>248</v>
      </c>
      <c r="DI265" s="186" t="s">
        <v>248</v>
      </c>
      <c r="DJ265" s="186" t="s">
        <v>248</v>
      </c>
      <c r="DK265" s="186" t="s">
        <v>248</v>
      </c>
      <c r="DL265" s="186" t="s">
        <v>248</v>
      </c>
      <c r="DM265" s="186" t="s">
        <v>248</v>
      </c>
      <c r="DN265" s="186" t="s">
        <v>248</v>
      </c>
      <c r="DO265" s="186" t="s">
        <v>248</v>
      </c>
      <c r="DP265" s="186" t="s">
        <v>248</v>
      </c>
      <c r="DQ265" s="186" t="s">
        <v>248</v>
      </c>
      <c r="DR265" s="186" t="s">
        <v>248</v>
      </c>
      <c r="DS265" s="186" t="s">
        <v>248</v>
      </c>
      <c r="DT265" s="186" t="s">
        <v>248</v>
      </c>
      <c r="DU265" s="186" t="s">
        <v>248</v>
      </c>
      <c r="DV265" s="186" t="s">
        <v>248</v>
      </c>
      <c r="DW265" s="186" t="s">
        <v>248</v>
      </c>
      <c r="DX265" s="186" t="s">
        <v>248</v>
      </c>
      <c r="DY265" s="186" t="s">
        <v>248</v>
      </c>
      <c r="DZ265" s="186" t="s">
        <v>248</v>
      </c>
      <c r="EA265" s="186" t="s">
        <v>248</v>
      </c>
      <c r="EB265" s="186" t="s">
        <v>248</v>
      </c>
      <c r="EC265" s="186" t="s">
        <v>248</v>
      </c>
      <c r="ED265" s="186" t="s">
        <v>248</v>
      </c>
      <c r="EE265" s="186" t="s">
        <v>248</v>
      </c>
      <c r="EF265" s="186" t="s">
        <v>248</v>
      </c>
      <c r="EG265" s="186" t="s">
        <v>248</v>
      </c>
      <c r="EH265" s="186" t="s">
        <v>248</v>
      </c>
      <c r="EI265" s="186" t="s">
        <v>248</v>
      </c>
      <c r="EJ265" s="186" t="s">
        <v>248</v>
      </c>
      <c r="EK265" s="186" t="s">
        <v>248</v>
      </c>
      <c r="EL265" s="184" t="s">
        <v>248</v>
      </c>
      <c r="EM265" s="184" t="s">
        <v>248</v>
      </c>
      <c r="EN265" s="184" t="s">
        <v>248</v>
      </c>
      <c r="EO265" s="186" t="s">
        <v>248</v>
      </c>
      <c r="EP265" s="186" t="s">
        <v>248</v>
      </c>
      <c r="EQ265" s="186" t="s">
        <v>248</v>
      </c>
      <c r="ER265" s="186" t="s">
        <v>248</v>
      </c>
      <c r="ES265" s="186" t="s">
        <v>248</v>
      </c>
      <c r="ET265" s="186" t="s">
        <v>248</v>
      </c>
      <c r="EU265" s="186" t="s">
        <v>248</v>
      </c>
      <c r="EV265" s="186" t="s">
        <v>248</v>
      </c>
      <c r="EW265" s="186" t="s">
        <v>248</v>
      </c>
      <c r="EX265" s="186" t="s">
        <v>248</v>
      </c>
      <c r="EY265" s="186" t="s">
        <v>248</v>
      </c>
      <c r="EZ265" s="186" t="s">
        <v>248</v>
      </c>
      <c r="FA265" s="186" t="s">
        <v>248</v>
      </c>
      <c r="FB265" s="186" t="s">
        <v>248</v>
      </c>
      <c r="FC265" s="186" t="s">
        <v>248</v>
      </c>
      <c r="FD265" s="186" t="s">
        <v>248</v>
      </c>
      <c r="FE265" s="186" t="s">
        <v>248</v>
      </c>
      <c r="FF265" s="186" t="s">
        <v>248</v>
      </c>
      <c r="FG265" s="186" t="s">
        <v>248</v>
      </c>
      <c r="FH265" s="186" t="s">
        <v>248</v>
      </c>
      <c r="FI265" s="186" t="s">
        <v>248</v>
      </c>
      <c r="FJ265" s="186" t="s">
        <v>248</v>
      </c>
      <c r="FK265" s="186" t="s">
        <v>248</v>
      </c>
      <c r="FL265" s="186" t="s">
        <v>248</v>
      </c>
      <c r="FM265" s="186" t="s">
        <v>248</v>
      </c>
      <c r="FN265" s="186" t="s">
        <v>248</v>
      </c>
      <c r="FO265" s="186" t="s">
        <v>248</v>
      </c>
      <c r="FP265" s="186" t="s">
        <v>248</v>
      </c>
      <c r="FQ265" s="187" t="s">
        <v>248</v>
      </c>
      <c r="FR265" s="187" t="s">
        <v>248</v>
      </c>
      <c r="FS265" s="186">
        <v>2</v>
      </c>
      <c r="FT265" s="186">
        <v>2</v>
      </c>
      <c r="FU265" s="186">
        <v>1</v>
      </c>
      <c r="FV265" s="186">
        <v>1</v>
      </c>
      <c r="FW265" s="186">
        <v>1</v>
      </c>
      <c r="FX265" s="186">
        <v>1</v>
      </c>
      <c r="FY265" s="186">
        <v>1</v>
      </c>
      <c r="FZ265" s="186">
        <v>1</v>
      </c>
      <c r="GA265" s="186" t="s">
        <v>248</v>
      </c>
      <c r="GB265" s="186" t="s">
        <v>248</v>
      </c>
      <c r="GC265" s="186">
        <v>2</v>
      </c>
      <c r="GD265" s="186">
        <v>1</v>
      </c>
      <c r="GE265" s="186" t="s">
        <v>248</v>
      </c>
      <c r="GF265" s="186" t="s">
        <v>248</v>
      </c>
      <c r="GG265" s="186" t="s">
        <v>248</v>
      </c>
      <c r="GH265" s="186" t="s">
        <v>248</v>
      </c>
      <c r="GI265" s="186" t="s">
        <v>248</v>
      </c>
      <c r="GJ265" s="186" t="s">
        <v>248</v>
      </c>
      <c r="GK265" s="186" t="s">
        <v>248</v>
      </c>
      <c r="GL265" s="186" t="s">
        <v>248</v>
      </c>
      <c r="GM265" s="186" t="s">
        <v>248</v>
      </c>
      <c r="GN265" s="186" t="s">
        <v>248</v>
      </c>
      <c r="GO265" s="186" t="s">
        <v>248</v>
      </c>
      <c r="GP265" s="186" t="s">
        <v>248</v>
      </c>
      <c r="GQ265" s="186" t="s">
        <v>248</v>
      </c>
      <c r="GR265" s="186" t="s">
        <v>248</v>
      </c>
      <c r="GS265" s="186" t="s">
        <v>248</v>
      </c>
      <c r="GT265" s="186" t="s">
        <v>248</v>
      </c>
      <c r="GU265" s="186" t="s">
        <v>248</v>
      </c>
      <c r="GV265" s="186" t="s">
        <v>248</v>
      </c>
      <c r="GW265" s="186" t="s">
        <v>248</v>
      </c>
      <c r="GX265" s="186" t="s">
        <v>248</v>
      </c>
      <c r="GY265" s="186" t="s">
        <v>248</v>
      </c>
      <c r="GZ265" s="261" t="s">
        <v>248</v>
      </c>
      <c r="HA265" s="261" t="s">
        <v>248</v>
      </c>
      <c r="HB265" s="188">
        <f t="shared" ref="HB265" si="105">SUM(G265:GE265)</f>
        <v>55</v>
      </c>
    </row>
    <row r="266" spans="1:210" ht="24.9" customHeight="1" thickBot="1" x14ac:dyDescent="0.35">
      <c r="A266" s="108" t="str">
        <f t="shared" ref="A266" si="106">A265</f>
        <v>Prod.-Q-4</v>
      </c>
      <c r="B266" s="108" t="str">
        <f t="shared" ref="B266" si="107">B265</f>
        <v>Pracownik Produkcji</v>
      </c>
      <c r="C266" s="108" t="str">
        <f t="shared" ref="C266" si="108">C265</f>
        <v>PB</v>
      </c>
      <c r="D266" s="108">
        <f t="shared" ref="D266" si="109">D265</f>
        <v>1770</v>
      </c>
      <c r="E266" s="395"/>
      <c r="F266" s="189" t="s">
        <v>375</v>
      </c>
      <c r="G266" s="192">
        <v>2</v>
      </c>
      <c r="H266" s="193">
        <v>2</v>
      </c>
      <c r="I266" s="193">
        <v>2</v>
      </c>
      <c r="J266" s="193">
        <v>1</v>
      </c>
      <c r="K266" s="193">
        <v>2</v>
      </c>
      <c r="L266" s="194" t="str">
        <f>IF(INDEX(tab_MinKomp[Przepisy kodeksu pracy / Bestimmungen des Arbeitsgesetzes],MATCH($B265,tab_MinKomp[[Stanowisko / Position ]:[Stanowisko / Position ]],0))="n/a","n/a",L265-INDEX(tab_MinKomp[Przepisy kodeksu pracy / Bestimmungen des Arbeitsgesetzes],MATCH($B265,tab_MinKomp[[Stanowisko / Position ]:[Stanowisko / Position ]],0)))</f>
        <v>n/a</v>
      </c>
      <c r="M266" s="195" t="str">
        <f>IF(INDEX(tab_MinKomp[Przepisy o ub.społ. ZUS  / Sozialversicherungsvorschriften],MATCH($B265,tab_MinKomp[[Stanowisko / Position ]:[Stanowisko / Position ]],0))="n/a","n/a",M265-INDEX(tab_MinKomp[Przepisy o ub.społ. ZUS  / Sozialversicherungsvorschriften],MATCH($B265,tab_MinKomp[[Stanowisko / Position ]:[Stanowisko / Position ]],0)))</f>
        <v>n/a</v>
      </c>
      <c r="N266" s="194" t="str">
        <f>IF(INDEX(tab_MinKomp[PRZEPISY O PDOF /persönlich Einkommensteuergesetz ],MATCH($B265,tab_MinKomp[[Stanowisko / Position ]:[Stanowisko / Position ]],0))="n/a","n/a",N265-INDEX(tab_MinKomp[PRZEPISY O PDOF /persönlich Einkommensteuergesetz ],MATCH($B265,tab_MinKomp[[Stanowisko / Position ]:[Stanowisko / Position ]],0)))</f>
        <v>n/a</v>
      </c>
      <c r="O266" s="194">
        <f>IF(INDEX(tab_MinKomp[Regulamin pracy / Arbeitsordnung],MATCH($B265,tab_MinKomp[[Stanowisko / Position ]:[Stanowisko / Position ]],0))="n/a","n/a",O265-INDEX(tab_MinKomp[Regulamin pracy / Arbeitsordnung],MATCH($B265,tab_MinKomp[[Stanowisko / Position ]:[Stanowisko / Position ]],0)))</f>
        <v>0</v>
      </c>
      <c r="P266" s="194">
        <f>IF(INDEX(tab_MinKomp[Regulamin wynagradzania / Vergütungsordnung],MATCH($B265,tab_MinKomp[[Stanowisko / Position ]:[Stanowisko / Position ]],0))="n/a","n/a",P265-INDEX(tab_MinKomp[Regulamin wynagradzania / Vergütungsordnung],MATCH($B265,tab_MinKomp[[Stanowisko / Position ]:[Stanowisko / Position ]],0)))</f>
        <v>0</v>
      </c>
      <c r="Q266" s="194" t="str">
        <f>IF(INDEX(tab_MinKomp[System R2PŁATNIK PRO: Płace / Lohnabrechnung],MATCH($B265,tab_MinKomp[[Stanowisko / Position ]:[Stanowisko / Position ]],0))="n/a","n/a",Q265-INDEX(tab_MinKomp[System R2PŁATNIK PRO: Płace / Lohnabrechnung],MATCH($B265,tab_MinKomp[[Stanowisko / Position ]:[Stanowisko / Position ]],0)))</f>
        <v>n/a</v>
      </c>
      <c r="R266" s="194" t="str">
        <f>IF(INDEX(tab_MinKomp[SystemR2PŁATNIK PRO: KADRY / Personaldaten],MATCH($B265,tab_MinKomp[[Stanowisko / Position ]:[Stanowisko / Position ]],0))="n/a","n/a",R265-INDEX(tab_MinKomp[SystemR2PŁATNIK PRO: KADRY / Personaldaten],MATCH($B265,tab_MinKomp[[Stanowisko / Position ]:[Stanowisko / Position ]],0)))</f>
        <v>n/a</v>
      </c>
      <c r="S266" s="194" t="str">
        <f>IF(INDEX(tab_MinKomp[SYSTEM R2PŁATNIK PRO: zarządzanie pracownikami / Arbeitsverwaltung],MATCH($B265,tab_MinKomp[[Stanowisko / Position ]:[Stanowisko / Position ]],0))="n/a","n/a",S265-INDEX(tab_MinKomp[SYSTEM R2PŁATNIK PRO: zarządzanie pracownikami / Arbeitsverwaltung],MATCH($B265,tab_MinKomp[[Stanowisko / Position ]:[Stanowisko / Position ]],0)))</f>
        <v>n/a</v>
      </c>
      <c r="T266" s="194" t="str">
        <f>IF(INDEX(tab_MinKomp[Doradztwo, wsparcie personalne / Personalberatung und Unterstützung],MATCH($B265,tab_MinKomp[[Stanowisko / Position ]:[Stanowisko / Position ]],0))="n/a","n/a",T265-INDEX(tab_MinKomp[Doradztwo, wsparcie personalne / Personalberatung und Unterstützung],MATCH($B265,tab_MinKomp[[Stanowisko / Position ]:[Stanowisko / Position ]],0)))</f>
        <v>n/a</v>
      </c>
      <c r="U266" s="194" t="str">
        <f>IF(INDEX(tab_MinKomp[Przepisy o podatku VAT / MwSt.- Gesetz],MATCH($B265,tab_MinKomp[[Stanowisko / Position ]:[Stanowisko / Position ]],0))="n/a","n/a",U265-INDEX(tab_MinKomp[Przepisy o podatku VAT / MwSt.- Gesetz],MATCH($B265,tab_MinKomp[[Stanowisko / Position ]:[Stanowisko / Position ]],0)))</f>
        <v>n/a</v>
      </c>
      <c r="V266" s="194" t="str">
        <f>IF(INDEX(tab_MinKomp[PrzepisyPDOP / geschäftlich Einkommensteuergesetz],MATCH($B265,tab_MinKomp[[Stanowisko / Position ]:[Stanowisko / Position ]],0))="n/a","n/a",V265-INDEX(tab_MinKomp[PrzepisyPDOP / geschäftlich Einkommensteuergesetz],MATCH($B265,tab_MinKomp[[Stanowisko / Position ]:[Stanowisko / Position ]],0)))</f>
        <v>n/a</v>
      </c>
      <c r="W266" s="194" t="str">
        <f>IF(INDEX(tab_MinKomp[System BAAN / FINANSE (FIBU)],MATCH($B265,tab_MinKomp[[Stanowisko / Position ]:[Stanowisko / Position ]],0))="n/a","n/a",W265-INDEX(tab_MinKomp[System BAAN / FINANSE (FIBU)],MATCH($B265,tab_MinKomp[[Stanowisko / Position ]:[Stanowisko / Position ]],0)))</f>
        <v>n/a</v>
      </c>
      <c r="X266" s="194" t="str">
        <f>IF(INDEX(tab_MinKomp[Systemy pomocnicze / Hilfssysteme(STOCKPROGRAM, KALK2000 etc.)],MATCH($B265,tab_MinKomp[[Stanowisko / Position ]:[Stanowisko / Position ]],0))="n/a","n/a",X265-INDEX(tab_MinKomp[Systemy pomocnicze / Hilfssysteme(STOCKPROGRAM, KALK2000 etc.)],MATCH($B265,tab_MinKomp[[Stanowisko / Position ]:[Stanowisko / Position ]],0)))</f>
        <v>n/a</v>
      </c>
      <c r="Y266" s="194" t="str">
        <f>IF(INDEX(tab_MinKomp[Polityka rachunkowości / Buchführungspolitik],MATCH($B265,tab_MinKomp[[Stanowisko / Position ]:[Stanowisko / Position ]],0))="n/a","n/a",Y265-INDEX(tab_MinKomp[Polityka rachunkowości / Buchführungspolitik],MATCH($B265,tab_MinKomp[[Stanowisko / Position ]:[Stanowisko / Position ]],0)))</f>
        <v>n/a</v>
      </c>
      <c r="Z266" s="194" t="str">
        <f>IF(INDEX(tab_MinKomp[Ustawa o rachunkowości / Rechnungslegungsgesetz],MATCH($B265,tab_MinKomp[[Stanowisko / Position ]:[Stanowisko / Position ]],0))="n/a","n/a",Z265-INDEX(tab_MinKomp[Ustawa o rachunkowości / Rechnungslegungsgesetz],MATCH($B265,tab_MinKomp[[Stanowisko / Position ]:[Stanowisko / Position ]],0)))</f>
        <v>n/a</v>
      </c>
      <c r="AA266" s="194" t="str">
        <f>IF(INDEX(tab_MinKomp[WORKFLOW - TS-100],MATCH($B265,tab_MinKomp[[Stanowisko / Position ]:[Stanowisko / Position ]],0))="n/a","n/a",AA265-INDEX(tab_MinKomp[WORKFLOW - TS-100],MATCH($B265,tab_MinKomp[[Stanowisko / Position ]:[Stanowisko / Position ]],0)))</f>
        <v>n/a</v>
      </c>
      <c r="AB266" s="194" t="str">
        <f>IF(INDEX(tab_MinKomp[WORKFLOW - SFMS],MATCH($B265,tab_MinKomp[[Stanowisko / Position ]:[Stanowisko / Position ]],0))="n/a","n/a",AB265-INDEX(tab_MinKomp[WORKFLOW - SFMS],MATCH($B265,tab_MinKomp[[Stanowisko / Position ]:[Stanowisko / Position ]],0)))</f>
        <v>n/a</v>
      </c>
      <c r="AC266" s="194" t="str">
        <f>IF(INDEX(tab_MinKomp[System ISO 9001:2015],MATCH($B265,tab_MinKomp[[Stanowisko / Position ]:[Stanowisko / Position ]],0))="n/a","n/a",AC265-INDEX(tab_MinKomp[System ISO 9001:2015],MATCH($B265,tab_MinKomp[[Stanowisko / Position ]:[Stanowisko / Position ]],0)))</f>
        <v>n/a</v>
      </c>
      <c r="AD266" s="194" t="str">
        <f>IF(INDEX(tab_MinKomp[System ISO 9001:2015],MATCH($B265,tab_MinKomp[[Stanowisko / Position ]:[Stanowisko / Position ]],0))="n/a","n/a",AD265-INDEX(tab_MinKomp[System ISO 9001:2015],MATCH($B265,tab_MinKomp[[Stanowisko / Position ]:[Stanowisko / Position ]],0)))</f>
        <v>n/a</v>
      </c>
      <c r="AE266" s="194" t="str">
        <f>IF(INDEX(tab_MinKomp[System ISO 9001:2015],MATCH($B265,tab_MinKomp[[Stanowisko / Position ]:[Stanowisko / Position ]],0))="n/a","n/a",AE265-INDEX(tab_MinKomp[System ISO 9001:2015],MATCH($B265,tab_MinKomp[[Stanowisko / Position ]:[Stanowisko / Position ]],0)))</f>
        <v>n/a</v>
      </c>
      <c r="AF266" s="194" t="str">
        <f>IF(INDEX(tab_MinKomp[System ISO 9001:2015],MATCH($B265,tab_MinKomp[[Stanowisko / Position ]:[Stanowisko / Position ]],0))="n/a","n/a",AF265-INDEX(tab_MinKomp[System ISO 9001:2015],MATCH($B265,tab_MinKomp[[Stanowisko / Position ]:[Stanowisko / Position ]],0)))</f>
        <v>n/a</v>
      </c>
      <c r="AG266" s="194" t="str">
        <f>IF(INDEX(tab_MinKomp[Wymagania VDA 6.3 Process / Forderungen],MATCH($B265,tab_MinKomp[[Stanowisko / Position ]:[Stanowisko / Position ]],0))="n/a","n/a",AG265-INDEX(tab_MinKomp[Wymagania VDA 6.3 Process / Forderungen],MATCH($B265,tab_MinKomp[[Stanowisko / Position ]:[Stanowisko / Position ]],0)))</f>
        <v>n/a</v>
      </c>
      <c r="AH266" s="194" t="str">
        <f>IF(INDEX(tab_MinKomp[Wymagania VDA 6.5 Product / Forderungen],MATCH($B265,tab_MinKomp[[Stanowisko / Position ]:[Stanowisko / Position ]],0))="n/a","n/a",AH265-INDEX(tab_MinKomp[Wymagania VDA 6.5 Product / Forderungen],MATCH($B265,tab_MinKomp[[Stanowisko / Position ]:[Stanowisko / Position ]],0)))</f>
        <v>n/a</v>
      </c>
      <c r="AI266" s="194" t="str">
        <f>IF(INDEX(tab_MinKomp[System ISO 9001:2015],MATCH($B265,tab_MinKomp[[Stanowisko / Position ]:[Stanowisko / Position ]],0))="n/a","n/a",AI265-INDEX(tab_MinKomp[System ISO 9001:2015],MATCH($B265,tab_MinKomp[[Stanowisko / Position ]:[Stanowisko / Position ]],0)))</f>
        <v>n/a</v>
      </c>
      <c r="AJ266" s="194" t="str">
        <f>IF(INDEX(tab_MinKomp[Auditor systemu ISO 17021:2018],MATCH($B265,tab_MinKomp[[Stanowisko / Position ]:[Stanowisko / Position ]],0))="n/a","n/a",AJ265-INDEX(tab_MinKomp[Auditor systemu ISO 17021:2018],MATCH($B265,tab_MinKomp[[Stanowisko / Position ]:[Stanowisko / Position ]],0)))</f>
        <v>n/a</v>
      </c>
      <c r="AK266" s="194" t="str">
        <f>IF(INDEX(tab_MinKomp[Pełnomocnik systemu / Systemvertreter],MATCH($B265,tab_MinKomp[[Stanowisko / Position ]:[Stanowisko / Position ]],0))="n/a","n/a",AK265-INDEX(tab_MinKomp[Pełnomocnik systemu / Systemvertreter],MATCH($B265,tab_MinKomp[[Stanowisko / Position ]:[Stanowisko / Position ]],0)))</f>
        <v>n/a</v>
      </c>
      <c r="AL266" s="194">
        <f>IF(INDEX(tab_MinKomp[Polityka Etyczna - Compliance],MATCH($B265,tab_MinKomp[[Stanowisko / Position ]:[Stanowisko / Position ]],0))="n/a","n/a",AL265-INDEX(tab_MinKomp[Polityka Etyczna - Compliance],MATCH($B265,tab_MinKomp[[Stanowisko / Position ]:[Stanowisko / Position ]],0)))</f>
        <v>1</v>
      </c>
      <c r="AM266" s="194" t="str">
        <f>IF(INDEX(tab_MinKomp[WDRAŻANIE NOWYCH PROJEKTÓW/ PROCEDURA CTM],MATCH($B265,tab_MinKomp[[Stanowisko / Position ]:[Stanowisko / Position ]],0))="n/a","n/a",AM265-INDEX(tab_MinKomp[WDRAŻANIE NOWYCH PROJEKTÓW/ PROCEDURA CTM],MATCH($B265,tab_MinKomp[[Stanowisko / Position ]:[Stanowisko / Position ]],0)))</f>
        <v>n/a</v>
      </c>
      <c r="AN266" s="194" t="str">
        <f>IF(INDEX(tab_MinKomp[KAMIENIE MILOWE MSL/PIFF],MATCH($B265,tab_MinKomp[[Stanowisko / Position ]:[Stanowisko / Position ]],0))="n/a","n/a",AN265-INDEX(tab_MinKomp[KAMIENIE MILOWE MSL/PIFF],MATCH($B265,tab_MinKomp[[Stanowisko / Position ]:[Stanowisko / Position ]],0)))</f>
        <v>n/a</v>
      </c>
      <c r="AO266" s="194">
        <f>IF(INDEX(tab_MinKomp[CP],MATCH($B265,tab_MinKomp[[Stanowisko / Position ]:[Stanowisko / Position ]],0))="n/a","n/a",AO265-INDEX(tab_MinKomp[CP],MATCH($B265,tab_MinKomp[[Stanowisko / Position ]:[Stanowisko / Position ]],0)))</f>
        <v>0</v>
      </c>
      <c r="AP266" s="194" t="str">
        <f>IF(INDEX(tab_MinKomp[FMEA],MATCH($B265,tab_MinKomp[[Stanowisko / Position ]:[Stanowisko / Position ]],0))="n/a","n/a",AP265-INDEX(tab_MinKomp[FMEA],MATCH($B265,tab_MinKomp[[Stanowisko / Position ]:[Stanowisko / Position ]],0)))</f>
        <v>n/a</v>
      </c>
      <c r="AQ266" s="194">
        <f>IF(INDEX(tab_MinKomp[FLOW CHART],MATCH($B265,tab_MinKomp[[Stanowisko / Position ]:[Stanowisko / Position ]],0))="n/a","n/a",AQ265-INDEX(tab_MinKomp[FLOW CHART],MATCH($B265,tab_MinKomp[[Stanowisko / Position ]:[Stanowisko / Position ]],0)))</f>
        <v>0</v>
      </c>
      <c r="AR266" s="194" t="str">
        <f>IF(INDEX(tab_MinKomp[APQP],MATCH($B265,tab_MinKomp[[Stanowisko / Position ]:[Stanowisko / Position ]],0))="n/a","n/a",AR265-INDEX(tab_MinKomp[APQP],MATCH($B265,tab_MinKomp[[Stanowisko / Position ]:[Stanowisko / Position ]],0)))</f>
        <v>n/a</v>
      </c>
      <c r="AS266" s="194" t="str">
        <f>IF(INDEX(tab_MinKomp[MSA],MATCH($B265,tab_MinKomp[[Stanowisko / Position ]:[Stanowisko / Position ]],0))="n/a","n/a",AS265-INDEX(tab_MinKomp[MSA],MATCH($B265,tab_MinKomp[[Stanowisko / Position ]:[Stanowisko / Position ]],0)))</f>
        <v>n/a</v>
      </c>
      <c r="AT266" s="194" t="str">
        <f>IF(INDEX(tab_MinKomp[SPC],MATCH($B265,tab_MinKomp[[Stanowisko / Position ]:[Stanowisko / Position ]],0))="n/a","n/a",AT265-INDEX(tab_MinKomp[SPC],MATCH($B265,tab_MinKomp[[Stanowisko / Position ]:[Stanowisko / Position ]],0)))</f>
        <v>n/a</v>
      </c>
      <c r="AU266" s="194" t="str">
        <f>IF(INDEX(tab_MinKomp[CSR (SPECYFICZNE WYMAGANIA KLIENTA)],MATCH($B265,tab_MinKomp[[Stanowisko / Position ]:[Stanowisko / Position ]],0))="n/a","n/a",AU265-INDEX(tab_MinKomp[CSR (SPECYFICZNE WYMAGANIA KLIENTA)],MATCH($B265,tab_MinKomp[[Stanowisko / Position ]:[Stanowisko / Position ]],0)))</f>
        <v>n/a</v>
      </c>
      <c r="AV266" s="194">
        <f>IF(INDEX(tab_MinKomp[5S],MATCH($B265,tab_MinKomp[[Stanowisko / Position ]:[Stanowisko / Position ]],0))="n/a","n/a",AV265-INDEX(tab_MinKomp[5S],MATCH($B265,tab_MinKomp[[Stanowisko / Position ]:[Stanowisko / Position ]],0)))</f>
        <v>0</v>
      </c>
      <c r="AW266" s="194">
        <f>IF(INDEX(tab_MinKomp[LEAN MANAGEMENT],MATCH($B265,tab_MinKomp[[Stanowisko / Position ]:[Stanowisko / Position ]],0))="n/a","n/a",AW265-INDEX(tab_MinKomp[LEAN MANAGEMENT],MATCH($B265,tab_MinKomp[[Stanowisko / Position ]:[Stanowisko / Position ]],0)))</f>
        <v>0</v>
      </c>
      <c r="AX266" s="194" t="str">
        <f>IF(INDEX(tab_MinKomp[5R],MATCH($B265,tab_MinKomp[[Stanowisko / Position ]:[Stanowisko / Position ]],0))="n/a","n/a",AX265-INDEX(tab_MinKomp[5R],MATCH($B265,tab_MinKomp[[Stanowisko / Position ]:[Stanowisko / Position ]],0)))</f>
        <v>n/a</v>
      </c>
      <c r="AY266" s="194" t="str">
        <f>IF(INDEX(tab_MinKomp[Six Sigma],MATCH($B265,tab_MinKomp[[Stanowisko / Position ]:[Stanowisko / Position ]],0))="n/a","n/a",AY265-INDEX(tab_MinKomp[Six Sigma],MATCH($B265,tab_MinKomp[[Stanowisko / Position ]:[Stanowisko / Position ]],0)))</f>
        <v>n/a</v>
      </c>
      <c r="AZ266" s="194" t="str">
        <f>IF(INDEX(tab_MinKomp[System BAAN / Distribution &amp; Supply Chain],MATCH($B265,tab_MinKomp[[Stanowisko / Position ]:[Stanowisko / Position ]],0))="n/a","n/a",AZ265-INDEX(tab_MinKomp[System BAAN / Distribution &amp; Supply Chain],MATCH($B265,tab_MinKomp[[Stanowisko / Position ]:[Stanowisko / Position ]],0)))</f>
        <v>n/a</v>
      </c>
      <c r="BA266" s="194">
        <f>IF(INDEX(tab_MinKomp[LEAN MANAGEMENT],MATCH($B265,tab_MinKomp[[Stanowisko / Position ]:[Stanowisko / Position ]],0))="n/a","n/a",BA265-INDEX(tab_MinKomp[LEAN MANAGEMENT],MATCH($B265,tab_MinKomp[[Stanowisko / Position ]:[Stanowisko / Position ]],0)))</f>
        <v>0</v>
      </c>
      <c r="BB266" s="194">
        <f>IF(INDEX(tab_MinKomp[LEAN MANAGEMENT],MATCH($B265,tab_MinKomp[[Stanowisko / Position ]:[Stanowisko / Position ]],0))="n/a","n/a",BB265-INDEX(tab_MinKomp[LEAN MANAGEMENT],MATCH($B265,tab_MinKomp[[Stanowisko / Position ]:[Stanowisko / Position ]],0)))</f>
        <v>0</v>
      </c>
      <c r="BC266" s="194" t="str">
        <f>IF(INDEX(tab_MinKomp[Organizacja dostaw / Versorgungsorganisation],MATCH($B265,tab_MinKomp[[Stanowisko / Position ]:[Stanowisko / Position ]],0))="n/a","n/a",BC265-INDEX(tab_MinKomp[Organizacja dostaw / Versorgungsorganisation],MATCH($B265,tab_MinKomp[[Stanowisko / Position ]:[Stanowisko / Position ]],0)))</f>
        <v>n/a</v>
      </c>
      <c r="BD266" s="194" t="str">
        <f>IF(INDEX(tab_MinKomp[Organizacja wysyłek / Organisation von Lieferungen],MATCH($B265,tab_MinKomp[[Stanowisko / Position ]:[Stanowisko / Position ]],0))="n/a","n/a",BD265-INDEX(tab_MinKomp[Organizacja wysyłek / Organisation von Lieferungen],MATCH($B265,tab_MinKomp[[Stanowisko / Position ]:[Stanowisko / Position ]],0)))</f>
        <v>n/a</v>
      </c>
      <c r="BE266" s="194" t="str">
        <f>IF(INDEX(tab_MinKomp[Analiza magazynowa - Program Polen.mdb / Inventuranalyse],MATCH($B265,tab_MinKomp[[Stanowisko / Position ]:[Stanowisko / Position ]],0))="n/a","n/a",BE265-INDEX(tab_MinKomp[Analiza magazynowa - Program Polen.mdb / Inventuranalyse],MATCH($B265,tab_MinKomp[[Stanowisko / Position ]:[Stanowisko / Position ]],0)))</f>
        <v>n/a</v>
      </c>
      <c r="BF266" s="190" t="str">
        <f>IF(INDEX(tab_MinKomp[MMOG (Materials Management Operations Guidelines)],MATCH($B265,tab_MinKomp[[Stanowisko / Position ]:[Stanowisko / Position ]],0))="n/a","n/a",BF265-INDEX(tab_MinKomp[MMOG (Materials Management Operations Guidelines)],MATCH($B265,tab_MinKomp[[Stanowisko / Position ]:[Stanowisko / Position ]],0)))</f>
        <v>n/a</v>
      </c>
      <c r="BG266" s="190" t="str">
        <f>IF(INDEX(tab_MinKomp[GPP],MATCH($B265,tab_MinKomp[[Stanowisko / Position ]:[Stanowisko / Position ]],0))="n/a","n/a",BG265-INDEX(tab_MinKomp[GPP],MATCH($B265,tab_MinKomp[[Stanowisko / Position ]:[Stanowisko / Position ]],0)))</f>
        <v>n/a</v>
      </c>
      <c r="BH266" s="190" t="str">
        <f>IF(INDEX(tab_MinKomp[AIAG (Automotive Industry Action Group)],MATCH($B265,tab_MinKomp[[Stanowisko / Position ]:[Stanowisko / Position ]],0))="n/a","n/a",BH265-INDEX(tab_MinKomp[AIAG (Automotive Industry Action Group)],MATCH($B265,tab_MinKomp[[Stanowisko / Position ]:[Stanowisko / Position ]],0)))</f>
        <v>n/a</v>
      </c>
      <c r="BI266" s="190" t="str">
        <f>IF(INDEX(tab_MinKomp[Super-G disputes],MATCH($B265,tab_MinKomp[[Stanowisko / Position ]:[Stanowisko / Position ]],0))="n/a","n/a",BI265-INDEX(tab_MinKomp[Super-G disputes],MATCH($B265,tab_MinKomp[[Stanowisko / Position ]:[Stanowisko / Position ]],0)))</f>
        <v>n/a</v>
      </c>
      <c r="BJ266" s="190" t="str">
        <f>IF(INDEX(tab_MinKomp[CMMS3/eDDL (Direct Data Link)],MATCH($B265,tab_MinKomp[[Stanowisko / Position ]:[Stanowisko / Position ]],0))="n/a","n/a",BJ265-INDEX(tab_MinKomp[CMMS3/eDDL (Direct Data Link)],MATCH($B265,tab_MinKomp[[Stanowisko / Position ]:[Stanowisko / Position ]],0)))</f>
        <v>n/a</v>
      </c>
      <c r="BK266" s="190" t="str">
        <f>IF(INDEX(tab_MinKomp[MP&amp;L (Material Planning and Logistics)],MATCH($B265,tab_MinKomp[[Stanowisko / Position ]:[Stanowisko / Position ]],0))="n/a","n/a",BK265-INDEX(tab_MinKomp[MP&amp;L (Material Planning and Logistics)],MATCH($B265,tab_MinKomp[[Stanowisko / Position ]:[Stanowisko / Position ]],0)))</f>
        <v>n/a</v>
      </c>
      <c r="BL266" s="190" t="str">
        <f>IF(INDEX(tab_MinKomp[Supplier delivery rating],MATCH($B265,tab_MinKomp[[Stanowisko / Position ]:[Stanowisko / Position ]],0))="n/a","n/a",BL265-INDEX(tab_MinKomp[Supplier delivery rating],MATCH($B265,tab_MinKomp[[Stanowisko / Position ]:[Stanowisko / Position ]],0)))</f>
        <v>n/a</v>
      </c>
      <c r="BM266" s="194" t="str">
        <f>IF(INDEX(tab_MinKomp[Planowanie produkcji / Produktionsplanung],MATCH($B265,tab_MinKomp[[Stanowisko / Position ]:[Stanowisko / Position ]],0))="n/a","n/a",BM265-INDEX(tab_MinKomp[Planowanie produkcji / Produktionsplanung],MATCH($B265,tab_MinKomp[[Stanowisko / Position ]:[Stanowisko / Position ]],0)))</f>
        <v>n/a</v>
      </c>
      <c r="BN266" s="194" t="str">
        <f>IF(INDEX(tab_MinKomp[Planowanie produkcji / Produktionsplanung],MATCH($B265,tab_MinKomp[[Stanowisko / Position ]:[Stanowisko / Position ]],0))="n/a","n/a",BN265-INDEX(tab_MinKomp[Planowanie produkcji / Produktionsplanung],MATCH($B265,tab_MinKomp[[Stanowisko / Position ]:[Stanowisko / Position ]],0)))</f>
        <v>n/a</v>
      </c>
      <c r="BO266" s="194" t="str">
        <f>IF(INDEX(tab_MinKomp[Planowanie produkcji / Produktionsplanung],MATCH($B265,tab_MinKomp[[Stanowisko / Position ]:[Stanowisko / Position ]],0))="n/a","n/a",BO265-INDEX(tab_MinKomp[Planowanie produkcji / Produktionsplanung],MATCH($B265,tab_MinKomp[[Stanowisko / Position ]:[Stanowisko / Position ]],0)))</f>
        <v>n/a</v>
      </c>
      <c r="BP266" s="194" t="str">
        <f>IF(INDEX(tab_MinKomp[Planowanie produkcji / Produktionsplanung],MATCH($B265,tab_MinKomp[[Stanowisko / Position ]:[Stanowisko / Position ]],0))="n/a","n/a",BP265-INDEX(tab_MinKomp[Planowanie produkcji / Produktionsplanung],MATCH($B265,tab_MinKomp[[Stanowisko / Position ]:[Stanowisko / Position ]],0)))</f>
        <v>n/a</v>
      </c>
      <c r="BQ266" s="194">
        <f>IF(INDEX(tab_MinKomp[Obsługa maszyn Novapax / Novapax Maschinenbedienung],MATCH($B265,tab_MinKomp[[Stanowisko / Position ]:[Stanowisko / Position ]],0))="n/a","n/a",BQ265-INDEX(tab_MinKomp[Obsługa maszyn Novapax / Novapax Maschinenbedienung],MATCH($B265,tab_MinKomp[[Stanowisko / Position ]:[Stanowisko / Position ]],0)))</f>
        <v>0</v>
      </c>
      <c r="BR266" s="194" t="str">
        <f>IF(INDEX(tab_MinKomp[Planowanie produkcji / Produktionsplanung],MATCH($B265,tab_MinKomp[[Stanowisko / Position ]:[Stanowisko / Position ]],0))="n/a","n/a",BR265-INDEX(tab_MinKomp[Planowanie produkcji / Produktionsplanung],MATCH($B265,tab_MinKomp[[Stanowisko / Position ]:[Stanowisko / Position ]],0)))</f>
        <v>n/a</v>
      </c>
      <c r="BS266" s="194">
        <f>IF(INDEX(tab_MinKomp[Obsługa maszyn Novapax / Novapax Maschinenbedienung],MATCH($B265,tab_MinKomp[[Stanowisko / Position ]:[Stanowisko / Position ]],0))="n/a","n/a",BS265-INDEX(tab_MinKomp[Obsługa maszyn Novapax / Novapax Maschinenbedienung],MATCH($B265,tab_MinKomp[[Stanowisko / Position ]:[Stanowisko / Position ]],0)))</f>
        <v>0</v>
      </c>
      <c r="BT266" s="194" t="str">
        <f>IF(INDEX(tab_MinKomp[Planowanie produkcji / Produktionsplanung],MATCH($B265,tab_MinKomp[[Stanowisko / Position ]:[Stanowisko / Position ]],0))="n/a","n/a",BT265-INDEX(tab_MinKomp[Planowanie produkcji / Produktionsplanung],MATCH($B265,tab_MinKomp[[Stanowisko / Position ]:[Stanowisko / Position ]],0)))</f>
        <v>n/a</v>
      </c>
      <c r="BU266" s="194">
        <f>IF(INDEX(tab_MinKomp[Obsługa maszyn Novapax / Novapax Maschinenbedienung],MATCH($B265,tab_MinKomp[[Stanowisko / Position ]:[Stanowisko / Position ]],0))="n/a","n/a",BU265-INDEX(tab_MinKomp[Obsługa maszyn Novapax / Novapax Maschinenbedienung],MATCH($B265,tab_MinKomp[[Stanowisko / Position ]:[Stanowisko / Position ]],0)))</f>
        <v>0</v>
      </c>
      <c r="BV266" s="194" t="str">
        <f>IF(INDEX(tab_MinKomp[Planowanie produkcji / Produktionsplanung],MATCH($B265,tab_MinKomp[[Stanowisko / Position ]:[Stanowisko / Position ]],0))="n/a","n/a",BV265-INDEX(tab_MinKomp[Planowanie produkcji / Produktionsplanung],MATCH($B265,tab_MinKomp[[Stanowisko / Position ]:[Stanowisko / Position ]],0)))</f>
        <v>n/a</v>
      </c>
      <c r="BW266" s="194">
        <f>IF(INDEX(tab_MinKomp[Obsługa maszyn Novapax / Novapax Maschinenbedienung],MATCH($B265,tab_MinKomp[[Stanowisko / Position ]:[Stanowisko / Position ]],0))="n/a","n/a",BW265-INDEX(tab_MinKomp[Obsługa maszyn Novapax / Novapax Maschinenbedienung],MATCH($B265,tab_MinKomp[[Stanowisko / Position ]:[Stanowisko / Position ]],0)))</f>
        <v>0</v>
      </c>
      <c r="BX266" s="194">
        <f>IF(INDEX(tab_MinKomp[Obsługa maszyn Novapax / Novapax Maschinenbedienung],MATCH($B265,tab_MinKomp[[Stanowisko / Position ]:[Stanowisko / Position ]],0))="n/a","n/a",BX265-INDEX(tab_MinKomp[Obsługa maszyn Novapax / Novapax Maschinenbedienung],MATCH($B265,tab_MinKomp[[Stanowisko / Position ]:[Stanowisko / Position ]],0)))</f>
        <v>0</v>
      </c>
      <c r="BY266" s="194" t="str">
        <f>IF(INDEX(tab_MinKomp[Obsługa maszyn Engel / Engel Maschinenbedienung],MATCH($B265,tab_MinKomp[[Stanowisko / Position ]:[Stanowisko / Position ]],0))="n/a","n/a",BY265-INDEX(tab_MinKomp[Obsługa maszyn Engel / Engel Maschinenbedienung],MATCH($B265,tab_MinKomp[[Stanowisko / Position ]:[Stanowisko / Position ]],0)))</f>
        <v>n/a</v>
      </c>
      <c r="BZ266" s="194">
        <f>IF(INDEX(tab_MinKomp[Obsługa maszyn Novapax / Novapax Maschinenbedienung],MATCH($B265,tab_MinKomp[[Stanowisko / Position ]:[Stanowisko / Position ]],0))="n/a","n/a",BZ265-INDEX(tab_MinKomp[Obsługa maszyn Novapax / Novapax Maschinenbedienung],MATCH($B265,tab_MinKomp[[Stanowisko / Position ]:[Stanowisko / Position ]],0)))</f>
        <v>0</v>
      </c>
      <c r="CA266" s="194" t="str">
        <f>IF(INDEX(tab_MinKomp[Obsługa maszyn KVT / KVT Maschinenbedienung],MATCH($B265,tab_MinKomp[[Stanowisko / Position ]:[Stanowisko / Position ]],0))="n/a","n/a",CA265-INDEX(tab_MinKomp[Obsługa maszyn KVT / KVT Maschinenbedienung],MATCH($B265,tab_MinKomp[[Stanowisko / Position ]:[Stanowisko / Position ]],0)))</f>
        <v>n/a</v>
      </c>
      <c r="CB266" s="194">
        <f>IF(INDEX(tab_MinKomp[Obsługa maszyn Novapax / Novapax Maschinenbedienung],MATCH($B265,tab_MinKomp[[Stanowisko / Position ]:[Stanowisko / Position ]],0))="n/a","n/a",CB265-INDEX(tab_MinKomp[Obsługa maszyn Novapax / Novapax Maschinenbedienung],MATCH($B265,tab_MinKomp[[Stanowisko / Position ]:[Stanowisko / Position ]],0)))</f>
        <v>0</v>
      </c>
      <c r="CC266" s="194" t="str">
        <f>IF(INDEX(tab_MinKomp[Obsługa maszyn Branson / Branson Maschinenbedienung],MATCH($B265,tab_MinKomp[[Stanowisko / Position ]:[Stanowisko / Position ]],0))="n/a","n/a",CC265-INDEX(tab_MinKomp[Obsługa maszyn Branson / Branson Maschinenbedienung],MATCH($B265,tab_MinKomp[[Stanowisko / Position ]:[Stanowisko / Position ]],0)))</f>
        <v>n/a</v>
      </c>
      <c r="CD266" s="194">
        <f>IF(INDEX(tab_MinKomp[Obsługa maszyn Novapax / Novapax Maschinenbedienung],MATCH($B265,tab_MinKomp[[Stanowisko / Position ]:[Stanowisko / Position ]],0))="n/a","n/a",CD265-INDEX(tab_MinKomp[Obsługa maszyn Novapax / Novapax Maschinenbedienung],MATCH($B265,tab_MinKomp[[Stanowisko / Position ]:[Stanowisko / Position ]],0)))</f>
        <v>-1</v>
      </c>
      <c r="CE266" s="194">
        <f>IF(INDEX(tab_MinKomp[Obsługa maszyn Novapax / Novapax Maschinenbedienung],MATCH($B265,tab_MinKomp[[Stanowisko / Position ]:[Stanowisko / Position ]],0))="n/a","n/a",CE265-INDEX(tab_MinKomp[Obsługa maszyn Novapax / Novapax Maschinenbedienung],MATCH($B265,tab_MinKomp[[Stanowisko / Position ]:[Stanowisko / Position ]],0)))</f>
        <v>-1</v>
      </c>
      <c r="CF266" s="194">
        <f>IF(INDEX(tab_MinKomp[Obsługa maszyn Novapax / Novapax Maschinenbedienung],MATCH($B265,tab_MinKomp[[Stanowisko / Position ]:[Stanowisko / Position ]],0))="n/a","n/a",CF265-INDEX(tab_MinKomp[Obsługa maszyn Novapax / Novapax Maschinenbedienung],MATCH($B265,tab_MinKomp[[Stanowisko / Position ]:[Stanowisko / Position ]],0)))</f>
        <v>-1</v>
      </c>
      <c r="CG266" s="194">
        <f>IF(INDEX(tab_MinKomp[Eliminacja awarii / Beseitigung von Ausfällen],MATCH($B265,tab_MinKomp[[Stanowisko / Position ]:[Stanowisko / Position ]],0))="n/a","n/a",CG265-INDEX(tab_MinKomp[Eliminacja awarii / Beseitigung von Ausfällen],MATCH($B265,tab_MinKomp[[Stanowisko / Position ]:[Stanowisko / Position ]],0)))</f>
        <v>0</v>
      </c>
      <c r="CH266" s="194" t="str">
        <f>IF(INDEX(tab_MinKomp[Wymagania VDA 6.5 Product / Forderungen],MATCH($B265,tab_MinKomp[[Stanowisko / Position ]:[Stanowisko / Position ]],0))="n/a","n/a",CH265-INDEX(tab_MinKomp[Wymagania VDA 6.5 Product / Forderungen],MATCH($B265,tab_MinKomp[[Stanowisko / Position ]:[Stanowisko / Position ]],0)))</f>
        <v>n/a</v>
      </c>
      <c r="CI266" s="194" t="str">
        <f>IF(INDEX(tab_MinKomp[Wymagania VDA 6.5 Product / Forderungen],MATCH($B265,tab_MinKomp[[Stanowisko / Position ]:[Stanowisko / Position ]],0))="n/a","n/a",CI265-INDEX(tab_MinKomp[Wymagania VDA 6.5 Product / Forderungen],MATCH($B265,tab_MinKomp[[Stanowisko / Position ]:[Stanowisko / Position ]],0)))</f>
        <v>n/a</v>
      </c>
      <c r="CJ266" s="194" t="str">
        <f>IF(INDEX(tab_MinKomp[Wymagania VDA 6.5 Product / Forderungen],MATCH($B265,tab_MinKomp[[Stanowisko / Position ]:[Stanowisko / Position ]],0))="n/a","n/a",CJ265-INDEX(tab_MinKomp[Wymagania VDA 6.5 Product / Forderungen],MATCH($B265,tab_MinKomp[[Stanowisko / Position ]:[Stanowisko / Position ]],0)))</f>
        <v>n/a</v>
      </c>
      <c r="CK266" s="194" t="str">
        <f>IF(INDEX(tab_MinKomp[Wymagania VDA 6.5 Product / Forderungen],MATCH($B265,tab_MinKomp[[Stanowisko / Position ]:[Stanowisko / Position ]],0))="n/a","n/a",CK265-INDEX(tab_MinKomp[Wymagania VDA 6.5 Product / Forderungen],MATCH($B265,tab_MinKomp[[Stanowisko / Position ]:[Stanowisko / Position ]],0)))</f>
        <v>n/a</v>
      </c>
      <c r="CL266" s="194" t="str">
        <f>IF(INDEX(tab_MinKomp[Wymagania VDA 6.5 Product / Forderungen],MATCH($B265,tab_MinKomp[[Stanowisko / Position ]:[Stanowisko / Position ]],0))="n/a","n/a",CL265-INDEX(tab_MinKomp[Wymagania VDA 6.5 Product / Forderungen],MATCH($B265,tab_MinKomp[[Stanowisko / Position ]:[Stanowisko / Position ]],0)))</f>
        <v>n/a</v>
      </c>
      <c r="CM266" s="194" t="str">
        <f>IF(INDEX(tab_MinKomp[Informatyka ogólna (techniczne i systemowe) / Allgemeine IT (Technik und System)],MATCH($B265,tab_MinKomp[[Stanowisko / Position ]:[Stanowisko / Position ]],0))="n/a","n/a",CM265-INDEX(tab_MinKomp[Informatyka ogólna (techniczne i systemowe) / Allgemeine IT (Technik und System)],MATCH($B265,tab_MinKomp[[Stanowisko / Position ]:[Stanowisko / Position ]],0)))</f>
        <v>n/a</v>
      </c>
      <c r="CN266" s="194" t="str">
        <f>IF(INDEX(tab_MinKomp[Sieci komputerowe / Computernetzwerke],MATCH($B265,tab_MinKomp[[Stanowisko / Position ]:[Stanowisko / Position ]],0))="n/a","n/a",CN265-INDEX(tab_MinKomp[Sieci komputerowe / Computernetzwerke],MATCH($B265,tab_MinKomp[[Stanowisko / Position ]:[Stanowisko / Position ]],0)))</f>
        <v>n/a</v>
      </c>
      <c r="CO266" s="194" t="str">
        <f>IF(INDEX(tab_MinKomp[Hardware (komputery PC, drukarki biurowe i etykietowe, telefonia stacjonarna i mobilna) (PC, Drucker, Telefpne, Handys)],MATCH($B265,tab_MinKomp[[Stanowisko / Position ]:[Stanowisko / Position ]],0))="n/a","n/a",CO265-INDEX(tab_MinKomp[Hardware (komputery PC, drukarki biurowe i etykietowe, telefonia stacjonarna i mobilna) (PC, Drucker, Telefpne, Handys)],MATCH($B265,tab_MinKomp[[Stanowisko / Position ]:[Stanowisko / Position ]],0)))</f>
        <v>n/a</v>
      </c>
      <c r="CP266" s="194" t="str">
        <f>IF(INDEX(tab_MinKomp[Software &amp; Systems (MS Office, MS Remote Desktop)],MATCH($B265,tab_MinKomp[[Stanowisko / Position ]:[Stanowisko / Position ]],0))="n/a","n/a",CP265-INDEX(tab_MinKomp[Software &amp; Systems (MS Office, MS Remote Desktop)],MATCH($B265,tab_MinKomp[[Stanowisko / Position ]:[Stanowisko / Position ]],0)))</f>
        <v>n/a</v>
      </c>
      <c r="CQ266" s="194" t="str">
        <f>IF(INDEX(tab_MinKomp[Programowanie obiektowe (PHP) / Objektprogrammierung],MATCH($B265,tab_MinKomp[[Stanowisko / Position ]:[Stanowisko / Position ]],0))="n/a","n/a",CQ265-INDEX(tab_MinKomp[Programowanie obiektowe (PHP) / Objektprogrammierung],MATCH($B265,tab_MinKomp[[Stanowisko / Position ]:[Stanowisko / Position ]],0)))</f>
        <v>n/a</v>
      </c>
      <c r="CR266" s="194" t="str">
        <f>IF(INDEX(tab_MinKomp[Scrum],MATCH($B265,tab_MinKomp[[Stanowisko / Position ]:[Stanowisko / Position ]],0))="n/a","n/a",CR265-INDEX(tab_MinKomp[Scrum],MATCH($B265,tab_MinKomp[[Stanowisko / Position ]:[Stanowisko / Position ]],0)))</f>
        <v>n/a</v>
      </c>
      <c r="CS266" s="194" t="str">
        <f>IF(INDEX(tab_MinKomp[SQL (MySQL)],MATCH($B265,tab_MinKomp[[Stanowisko / Position ]:[Stanowisko / Position ]],0))="n/a","n/a",CS265-INDEX(tab_MinKomp[SQL (MySQL)],MATCH($B265,tab_MinKomp[[Stanowisko / Position ]:[Stanowisko / Position ]],0)))</f>
        <v>n/a</v>
      </c>
      <c r="CT266" s="194" t="str">
        <f>IF(INDEX(tab_MinKomp[Javascript],MATCH($B265,tab_MinKomp[[Stanowisko / Position ]:[Stanowisko / Position ]],0))="n/a","n/a",CT265-INDEX(tab_MinKomp[Javascript],MATCH($B265,tab_MinKomp[[Stanowisko / Position ]:[Stanowisko / Position ]],0)))</f>
        <v>n/a</v>
      </c>
      <c r="CU266" s="194" t="str">
        <f>IF(INDEX(tab_MinKomp[Joomla],MATCH($B265,tab_MinKomp[[Stanowisko / Position ]:[Stanowisko / Position ]],0))="n/a","n/a",CU265-INDEX(tab_MinKomp[Joomla],MATCH($B265,tab_MinKomp[[Stanowisko / Position ]:[Stanowisko / Position ]],0)))</f>
        <v>n/a</v>
      </c>
      <c r="CV266" s="194" t="str">
        <f>IF(INDEX(tab_MinKomp[Bash],MATCH($B265,tab_MinKomp[[Stanowisko / Position ]:[Stanowisko / Position ]],0))="n/a","n/a",CV265-INDEX(tab_MinKomp[Bash],MATCH($B265,tab_MinKomp[[Stanowisko / Position ]:[Stanowisko / Position ]],0)))</f>
        <v>n/a</v>
      </c>
      <c r="CW266" s="194">
        <f>IF(INDEX(tab_MinKomp[Systemy MES (HYDRA / SFMS)],MATCH($B265,tab_MinKomp[[Stanowisko / Position ]:[Stanowisko / Position ]],0))="n/a","n/a",CW265-INDEX(tab_MinKomp[Systemy MES (HYDRA / SFMS)],MATCH($B265,tab_MinKomp[[Stanowisko / Position ]:[Stanowisko / Position ]],0)))</f>
        <v>0</v>
      </c>
      <c r="CX266" s="194" t="str">
        <f>IF(INDEX(tab_MinKomp[HTML / CSS],MATCH($B265,tab_MinKomp[[Stanowisko / Position ]:[Stanowisko / Position ]],0))="n/a","n/a",CX265-INDEX(tab_MinKomp[HTML / CSS],MATCH($B265,tab_MinKomp[[Stanowisko / Position ]:[Stanowisko / Position ]],0)))</f>
        <v>n/a</v>
      </c>
      <c r="CY266" s="194" t="str">
        <f>IF(INDEX(tab_MinKomp[SYSTEM PR],MATCH($B265,tab_MinKomp[[Stanowisko / Position ]:[Stanowisko / Position ]],0))="n/a","n/a",CY265-INDEX(tab_MinKomp[SYSTEM PR],MATCH($B265,tab_MinKomp[[Stanowisko / Position ]:[Stanowisko / Position ]],0)))</f>
        <v>n/a</v>
      </c>
      <c r="CZ266" s="194" t="str">
        <f>IF(INDEX(tab_MinKomp[System Einkauf XP / EBA],MATCH($B265,tab_MinKomp[[Stanowisko / Position ]:[Stanowisko / Position ]],0))="n/a","n/a",CZ265-INDEX(tab_MinKomp[System Einkauf XP / EBA],MATCH($B265,tab_MinKomp[[Stanowisko / Position ]:[Stanowisko / Position ]],0)))</f>
        <v>n/a</v>
      </c>
      <c r="DA266" s="194" t="str">
        <f>IF(INDEX(tab_MinKomp[Techniki negocjacyjne / Verhandlungstechniken],MATCH($B265,tab_MinKomp[[Stanowisko / Position ]:[Stanowisko / Position ]],0))="n/a","n/a",DA265-INDEX(tab_MinKomp[Techniki negocjacyjne / Verhandlungstechniken],MATCH($B265,tab_MinKomp[[Stanowisko / Position ]:[Stanowisko / Position ]],0)))</f>
        <v>n/a</v>
      </c>
      <c r="DB266" s="194" t="str">
        <f>IF(INDEX(tab_MinKomp[Znajomość rynku branżowego / Kenntnis des Industrie Marktes],MATCH($B265,tab_MinKomp[[Stanowisko / Position ]:[Stanowisko / Position ]],0))="n/a","n/a",DB265-INDEX(tab_MinKomp[Znajomość rynku branżowego / Kenntnis des Industrie Marktes],MATCH($B265,tab_MinKomp[[Stanowisko / Position ]:[Stanowisko / Position ]],0)))</f>
        <v>n/a</v>
      </c>
      <c r="DC266" s="194" t="str">
        <f>IF(INDEX(tab_MinKomp[SUPPLIER MANAGEMENT],MATCH($B265,tab_MinKomp[[Stanowisko / Position ]:[Stanowisko / Position ]],0))="n/a","n/a",DC265-INDEX(tab_MinKomp[SUPPLIER MANAGEMENT],MATCH($B265,tab_MinKomp[[Stanowisko / Position ]:[Stanowisko / Position ]],0)))</f>
        <v>n/a</v>
      </c>
      <c r="DD266" s="194" t="str">
        <f>IF(INDEX(tab_MinKomp[SUPPLIER MANAGEMENT],MATCH($B265,tab_MinKomp[[Stanowisko / Position ]:[Stanowisko / Position ]],0))="n/a","n/a",DD265-INDEX(tab_MinKomp[SUPPLIER MANAGEMENT],MATCH($B265,tab_MinKomp[[Stanowisko / Position ]:[Stanowisko / Position ]],0)))</f>
        <v>n/a</v>
      </c>
      <c r="DE266" s="194" t="str">
        <f>IF(INDEX(tab_MinKomp[SUPPLIER MANAGEMENT],MATCH($B265,tab_MinKomp[[Stanowisko / Position ]:[Stanowisko / Position ]],0))="n/a","n/a",DE265-INDEX(tab_MinKomp[SUPPLIER MANAGEMENT],MATCH($B265,tab_MinKomp[[Stanowisko / Position ]:[Stanowisko / Position ]],0)))</f>
        <v>n/a</v>
      </c>
      <c r="DF266" s="194">
        <f>IF(INDEX(tab_MinKomp[LEAN MANAGEMENT],MATCH($B265,tab_MinKomp[[Stanowisko / Position ]:[Stanowisko / Position ]],0))="n/a","n/a",DF265-INDEX(tab_MinKomp[LEAN MANAGEMENT],MATCH($B265,tab_MinKomp[[Stanowisko / Position ]:[Stanowisko / Position ]],0)))</f>
        <v>0</v>
      </c>
      <c r="DG266" s="194" t="str">
        <f>IF(INDEX(tab_MinKomp[PPAP/PSW],MATCH($B265,tab_MinKomp[[Stanowisko / Position ]:[Stanowisko / Position ]],0))="n/a","n/a",DG265-INDEX(tab_MinKomp[PPAP/PSW],MATCH($B265,tab_MinKomp[[Stanowisko / Position ]:[Stanowisko / Position ]],0)))</f>
        <v>n/a</v>
      </c>
      <c r="DH266" s="194" t="str">
        <f>IF(INDEX(tab_MinKomp[SUPPLIER MANAGEMENT],MATCH($B265,tab_MinKomp[[Stanowisko / Position ]:[Stanowisko / Position ]],0))="n/a","n/a",DH265-INDEX(tab_MinKomp[SUPPLIER MANAGEMENT],MATCH($B265,tab_MinKomp[[Stanowisko / Position ]:[Stanowisko / Position ]],0)))</f>
        <v>n/a</v>
      </c>
      <c r="DI266" s="194" t="str">
        <f>IF(INDEX(tab_MinKomp[OBSŁUGA PORTALI KLIENTA / Kundenportale],MATCH($B265,tab_MinKomp[[Stanowisko / Position ]:[Stanowisko / Position ]],0))="n/a","n/a",DI265-INDEX(tab_MinKomp[OBSŁUGA PORTALI KLIENTA / Kundenportale],MATCH($B265,tab_MinKomp[[Stanowisko / Position ]:[Stanowisko / Position ]],0)))</f>
        <v>n/a</v>
      </c>
      <c r="DJ266" s="194" t="str">
        <f>IF(INDEX(tab_MinKomp[Obsługa systemu BABTECQ / BABTECQ System],MATCH($B265,tab_MinKomp[[Stanowisko / Position ]:[Stanowisko / Position ]],0))="n/a","n/a",DJ265-INDEX(tab_MinKomp[Obsługa systemu BABTECQ / BABTECQ System],MATCH($B265,tab_MinKomp[[Stanowisko / Position ]:[Stanowisko / Position ]],0)))</f>
        <v>n/a</v>
      </c>
      <c r="DK266" s="194" t="str">
        <f>IF(INDEX(tab_MinKomp[Rysunek techniczny / technische Zeichnung],MATCH($B265,tab_MinKomp[[Stanowisko / Position ]:[Stanowisko / Position ]],0))="n/a","n/a",DK265-INDEX(tab_MinKomp[Rysunek techniczny / technische Zeichnung],MATCH($B265,tab_MinKomp[[Stanowisko / Position ]:[Stanowisko / Position ]],0)))</f>
        <v>n/a</v>
      </c>
      <c r="DL266" s="194" t="str">
        <f>IF(INDEX(tab_MinKomp[Kalibracja / Kalibrierung],MATCH($B265,tab_MinKomp[[Stanowisko / Position ]:[Stanowisko / Position ]],0))="n/a","n/a",DL265-INDEX(tab_MinKomp[Kalibracja / Kalibrierung],MATCH($B265,tab_MinKomp[[Stanowisko / Position ]:[Stanowisko / Position ]],0)))</f>
        <v>n/a</v>
      </c>
      <c r="DM266" s="194" t="str">
        <f>IF(INDEX(tab_MinKomp[Rekwalifikacja / Requalifizierung],MATCH($B265,tab_MinKomp[[Stanowisko / Position ]:[Stanowisko / Position ]],0))="n/a","n/a",DM265-INDEX(tab_MinKomp[Rekwalifikacja / Requalifizierung],MATCH($B265,tab_MinKomp[[Stanowisko / Position ]:[Stanowisko / Position ]],0)))</f>
        <v>n/a</v>
      </c>
      <c r="DN266" s="190" t="str">
        <f>IF(INDEX(tab_MinKomp[Testy czystości / Reinheitstests],MATCH($B265,tab_MinKomp[[Stanowisko / Position ]:[Stanowisko / Position ]],0))="n/a","n/a",DN265-INDEX(tab_MinKomp[Testy czystości / Reinheitstests],MATCH($B265,tab_MinKomp[[Stanowisko / Position ]:[Stanowisko / Position ]],0)))</f>
        <v>n/a</v>
      </c>
      <c r="DO266" s="190" t="str">
        <f>IF(INDEX(tab_MinKomp[Testy czystości / Reinheitstests],MATCH($B265,tab_MinKomp[[Stanowisko / Position ]:[Stanowisko / Position ]],0))="n/a","n/a",DO265-INDEX(tab_MinKomp[Testy czystości / Reinheitstests],MATCH($B265,tab_MinKomp[[Stanowisko / Position ]:[Stanowisko / Position ]],0)))</f>
        <v>n/a</v>
      </c>
      <c r="DP266" s="190" t="str">
        <f>IF(INDEX(tab_MinKomp[Testy czystości / Reinheitstests],MATCH($B265,tab_MinKomp[[Stanowisko / Position ]:[Stanowisko / Position ]],0))="n/a","n/a",DP265-INDEX(tab_MinKomp[Testy czystości / Reinheitstests],MATCH($B265,tab_MinKomp[[Stanowisko / Position ]:[Stanowisko / Position ]],0)))</f>
        <v>n/a</v>
      </c>
      <c r="DQ266" s="190" t="str">
        <f>IF(INDEX(tab_MinKomp[Testy czystości / Reinheitstests],MATCH($B265,tab_MinKomp[[Stanowisko / Position ]:[Stanowisko / Position ]],0))="n/a","n/a",DQ265-INDEX(tab_MinKomp[Testy czystości / Reinheitstests],MATCH($B265,tab_MinKomp[[Stanowisko / Position ]:[Stanowisko / Position ]],0)))</f>
        <v>n/a</v>
      </c>
      <c r="DR266" s="190" t="str">
        <f>IF(INDEX(tab_MinKomp[Testy czystości / Reinheitstests],MATCH($B265,tab_MinKomp[[Stanowisko / Position ]:[Stanowisko / Position ]],0))="n/a","n/a",DR265-INDEX(tab_MinKomp[Testy czystości / Reinheitstests],MATCH($B265,tab_MinKomp[[Stanowisko / Position ]:[Stanowisko / Position ]],0)))</f>
        <v>n/a</v>
      </c>
      <c r="DS266" s="190" t="str">
        <f>IF(INDEX(tab_MinKomp[Testy czystości / Reinheitstests],MATCH($B265,tab_MinKomp[[Stanowisko / Position ]:[Stanowisko / Position ]],0))="n/a","n/a",DS265-INDEX(tab_MinKomp[Testy czystości / Reinheitstests],MATCH($B265,tab_MinKomp[[Stanowisko / Position ]:[Stanowisko / Position ]],0)))</f>
        <v>n/a</v>
      </c>
      <c r="DT266" s="194" t="str">
        <f>IF(INDEX(tab_MinKomp[SUPPLIER MANAGEMENT],MATCH($B265,tab_MinKomp[[Stanowisko / Position ]:[Stanowisko / Position ]],0))="n/a","n/a",DT265-INDEX(tab_MinKomp[SUPPLIER MANAGEMENT],MATCH($B265,tab_MinKomp[[Stanowisko / Position ]:[Stanowisko / Position ]],0)))</f>
        <v>n/a</v>
      </c>
      <c r="DU266" s="190" t="str">
        <f>IF(INDEX(tab_MinKomp[Testy czystości / Reinheitstests],MATCH($B265,tab_MinKomp[[Stanowisko / Position ]:[Stanowisko / Position ]],0))="n/a","n/a",DU265-INDEX(tab_MinKomp[Testy czystości / Reinheitstests],MATCH($B265,tab_MinKomp[[Stanowisko / Position ]:[Stanowisko / Position ]],0)))</f>
        <v>n/a</v>
      </c>
      <c r="DV266" s="190" t="str">
        <f>IF(INDEX(tab_MinKomp[Testy czystości / Reinheitstests],MATCH($B265,tab_MinKomp[[Stanowisko / Position ]:[Stanowisko / Position ]],0))="n/a","n/a",DV265-INDEX(tab_MinKomp[Testy czystości / Reinheitstests],MATCH($B265,tab_MinKomp[[Stanowisko / Position ]:[Stanowisko / Position ]],0)))</f>
        <v>n/a</v>
      </c>
      <c r="DW266" s="190" t="str">
        <f>IF(INDEX(tab_MinKomp[Testy czystości / Reinheitstests],MATCH($B265,tab_MinKomp[[Stanowisko / Position ]:[Stanowisko / Position ]],0))="n/a","n/a",DW265-INDEX(tab_MinKomp[Testy czystości / Reinheitstests],MATCH($B265,tab_MinKomp[[Stanowisko / Position ]:[Stanowisko / Position ]],0)))</f>
        <v>n/a</v>
      </c>
      <c r="DX266" s="190" t="str">
        <f>IF(INDEX(tab_MinKomp[Testy czystości / Reinheitstests],MATCH($B265,tab_MinKomp[[Stanowisko / Position ]:[Stanowisko / Position ]],0))="n/a","n/a",DX265-INDEX(tab_MinKomp[Testy czystości / Reinheitstests],MATCH($B265,tab_MinKomp[[Stanowisko / Position ]:[Stanowisko / Position ]],0)))</f>
        <v>n/a</v>
      </c>
      <c r="DY266" s="190" t="str">
        <f>IF(INDEX(tab_MinKomp[Testy czystości / Reinheitstests],MATCH($B265,tab_MinKomp[[Stanowisko / Position ]:[Stanowisko / Position ]],0))="n/a","n/a",DY265-INDEX(tab_MinKomp[Testy czystości / Reinheitstests],MATCH($B265,tab_MinKomp[[Stanowisko / Position ]:[Stanowisko / Position ]],0)))</f>
        <v>n/a</v>
      </c>
      <c r="DZ266" s="190" t="str">
        <f>IF(INDEX(tab_MinKomp[Testy czystości / Reinheitstests],MATCH($B265,tab_MinKomp[[Stanowisko / Position ]:[Stanowisko / Position ]],0))="n/a","n/a",DZ265-INDEX(tab_MinKomp[Testy czystości / Reinheitstests],MATCH($B265,tab_MinKomp[[Stanowisko / Position ]:[Stanowisko / Position ]],0)))</f>
        <v>n/a</v>
      </c>
      <c r="EA266" s="194" t="str">
        <f>IF(INDEX(tab_MinKomp[SUPPLIER MANAGEMENT],MATCH($B265,tab_MinKomp[[Stanowisko / Position ]:[Stanowisko / Position ]],0))="n/a","n/a",EA265-INDEX(tab_MinKomp[SUPPLIER MANAGEMENT],MATCH($B265,tab_MinKomp[[Stanowisko / Position ]:[Stanowisko / Position ]],0)))</f>
        <v>n/a</v>
      </c>
      <c r="EB266" s="190" t="str">
        <f>IF(INDEX(tab_MinKomp[Testy czystości / Reinheitstests],MATCH($B265,tab_MinKomp[[Stanowisko / Position ]:[Stanowisko / Position ]],0))="n/a","n/a",EB265-INDEX(tab_MinKomp[Testy czystości / Reinheitstests],MATCH($B265,tab_MinKomp[[Stanowisko / Position ]:[Stanowisko / Position ]],0)))</f>
        <v>n/a</v>
      </c>
      <c r="EC266" s="190" t="str">
        <f>IF(INDEX(tab_MinKomp[Testy czystości / Reinheitstests],MATCH($B265,tab_MinKomp[[Stanowisko / Position ]:[Stanowisko / Position ]],0))="n/a","n/a",EC265-INDEX(tab_MinKomp[Testy czystości / Reinheitstests],MATCH($B265,tab_MinKomp[[Stanowisko / Position ]:[Stanowisko / Position ]],0)))</f>
        <v>n/a</v>
      </c>
      <c r="ED266" s="190" t="str">
        <f>IF(INDEX(tab_MinKomp[Testy czystości / Reinheitstests],MATCH($B265,tab_MinKomp[[Stanowisko / Position ]:[Stanowisko / Position ]],0))="n/a","n/a",ED265-INDEX(tab_MinKomp[Testy czystości / Reinheitstests],MATCH($B265,tab_MinKomp[[Stanowisko / Position ]:[Stanowisko / Position ]],0)))</f>
        <v>n/a</v>
      </c>
      <c r="EE266" s="190" t="str">
        <f>IF(INDEX(tab_MinKomp[Testy czystości / Reinheitstests],MATCH($B265,tab_MinKomp[[Stanowisko / Position ]:[Stanowisko / Position ]],0))="n/a","n/a",EE265-INDEX(tab_MinKomp[Testy czystości / Reinheitstests],MATCH($B265,tab_MinKomp[[Stanowisko / Position ]:[Stanowisko / Position ]],0)))</f>
        <v>n/a</v>
      </c>
      <c r="EF266" s="190" t="str">
        <f>IF(INDEX(tab_MinKomp[Testy czystości / Reinheitstests],MATCH($B265,tab_MinKomp[[Stanowisko / Position ]:[Stanowisko / Position ]],0))="n/a","n/a",EF265-INDEX(tab_MinKomp[Testy czystości / Reinheitstests],MATCH($B265,tab_MinKomp[[Stanowisko / Position ]:[Stanowisko / Position ]],0)))</f>
        <v>n/a</v>
      </c>
      <c r="EG266" s="190" t="str">
        <f>IF(INDEX(tab_MinKomp[Testy czystości / Reinheitstests],MATCH($B265,tab_MinKomp[[Stanowisko / Position ]:[Stanowisko / Position ]],0))="n/a","n/a",EG265-INDEX(tab_MinKomp[Testy czystości / Reinheitstests],MATCH($B265,tab_MinKomp[[Stanowisko / Position ]:[Stanowisko / Position ]],0)))</f>
        <v>n/a</v>
      </c>
      <c r="EH266" s="190" t="str">
        <f>IF(INDEX(tab_MinKomp[Testy czystości / Reinheitstests],MATCH($B265,tab_MinKomp[[Stanowisko / Position ]:[Stanowisko / Position ]],0))="n/a","n/a",EH265-INDEX(tab_MinKomp[Testy czystości / Reinheitstests],MATCH($B265,tab_MinKomp[[Stanowisko / Position ]:[Stanowisko / Position ]],0)))</f>
        <v>n/a</v>
      </c>
      <c r="EI266" s="190" t="str">
        <f>IF(INDEX(tab_MinKomp[Testy czystości / Reinheitstests],MATCH($B265,tab_MinKomp[[Stanowisko / Position ]:[Stanowisko / Position ]],0))="n/a","n/a",EI265-INDEX(tab_MinKomp[Testy czystości / Reinheitstests],MATCH($B265,tab_MinKomp[[Stanowisko / Position ]:[Stanowisko / Position ]],0)))</f>
        <v>n/a</v>
      </c>
      <c r="EJ266" s="190" t="str">
        <f>IF(INDEX(tab_MinKomp[Testy czystości / Reinheitstests],MATCH($B265,tab_MinKomp[[Stanowisko / Position ]:[Stanowisko / Position ]],0))="n/a","n/a",EJ265-INDEX(tab_MinKomp[Testy czystości / Reinheitstests],MATCH($B265,tab_MinKomp[[Stanowisko / Position ]:[Stanowisko / Position ]],0)))</f>
        <v>n/a</v>
      </c>
      <c r="EK266" s="190" t="str">
        <f>IF(INDEX(tab_MinKomp[Testy czystości / Reinheitstests],MATCH($B265,tab_MinKomp[[Stanowisko / Position ]:[Stanowisko / Position ]],0))="n/a","n/a",EK265-INDEX(tab_MinKomp[Testy czystości / Reinheitstests],MATCH($B265,tab_MinKomp[[Stanowisko / Position ]:[Stanowisko / Position ]],0)))</f>
        <v>n/a</v>
      </c>
      <c r="EL266" s="190" t="str">
        <f>IF(INDEX(tab_MinKomp[Testy czystości / Reinheitstests],MATCH($B265,tab_MinKomp[[Stanowisko / Position ]:[Stanowisko / Position ]],0))="n/a","n/a",EL265-INDEX(tab_MinKomp[Testy czystości / Reinheitstests],MATCH($B265,tab_MinKomp[[Stanowisko / Position ]:[Stanowisko / Position ]],0)))</f>
        <v>n/a</v>
      </c>
      <c r="EM266" s="190" t="str">
        <f>IF(INDEX(tab_MinKomp[Testy czystości / Reinheitstests],MATCH($B265,tab_MinKomp[[Stanowisko / Position ]:[Stanowisko / Position ]],0))="n/a","n/a",EM265-INDEX(tab_MinKomp[Testy czystości / Reinheitstests],MATCH($B265,tab_MinKomp[[Stanowisko / Position ]:[Stanowisko / Position ]],0)))</f>
        <v>n/a</v>
      </c>
      <c r="EN266" s="190" t="str">
        <f>IF(INDEX(tab_MinKomp[Testy czystości / Reinheitstests],MATCH($B265,tab_MinKomp[[Stanowisko / Position ]:[Stanowisko / Position ]],0))="n/a","n/a",EN265-INDEX(tab_MinKomp[Testy czystości / Reinheitstests],MATCH($B265,tab_MinKomp[[Stanowisko / Position ]:[Stanowisko / Position ]],0)))</f>
        <v>n/a</v>
      </c>
      <c r="EO266" s="194" t="str">
        <f>IF(INDEX(tab_MinKomp[Konserwacja Rep],MATCH($B265,tab_MinKomp[[Stanowisko / Position ]:[Stanowisko / Position ]],0))="n/a","n/a",EO265-INDEX(tab_MinKomp[Konserwacja Rep],MATCH($B265,tab_MinKomp[[Stanowisko / Position ]:[Stanowisko / Position ]],0)))</f>
        <v>n/a</v>
      </c>
      <c r="EP266" s="194" t="str">
        <f>IF(INDEX(tab_MinKomp[[Konserwacja Engel ]],MATCH($B265,tab_MinKomp[[Stanowisko / Position ]:[Stanowisko / Position ]],0))="n/a","n/a",EP265-INDEX(tab_MinKomp[[Konserwacja Engel ]],MATCH($B265,tab_MinKomp[[Stanowisko / Position ]:[Stanowisko / Position ]],0)))</f>
        <v>n/a</v>
      </c>
      <c r="EQ266" s="194" t="str">
        <f>IF(INDEX(tab_MinKomp[Konserwacja B 50],MATCH($B265,tab_MinKomp[[Stanowisko / Position ]:[Stanowisko / Position ]],0))="n/a","n/a",EQ265-INDEX(tab_MinKomp[Konserwacja B 50],MATCH($B265,tab_MinKomp[[Stanowisko / Position ]:[Stanowisko / Position ]],0)))</f>
        <v>n/a</v>
      </c>
      <c r="ER266" s="194" t="str">
        <f>IF(INDEX(tab_MinKomp[[Konserwacja EOL ]],MATCH($B265,tab_MinKomp[[Stanowisko / Position ]:[Stanowisko / Position ]],0))="n/a","n/a",ER265-INDEX(tab_MinKomp[[Konserwacja EOL ]],MATCH($B265,tab_MinKomp[[Stanowisko / Position ]:[Stanowisko / Position ]],0)))</f>
        <v>n/a</v>
      </c>
      <c r="ES266" s="194" t="str">
        <f>IF(INDEX(tab_MinKomp[Konserwacja Branson],MATCH($B265,tab_MinKomp[[Stanowisko / Position ]:[Stanowisko / Position ]],0))="n/a","n/a",ES265-INDEX(tab_MinKomp[Konserwacja Branson],MATCH($B265,tab_MinKomp[[Stanowisko / Position ]:[Stanowisko / Position ]],0)))</f>
        <v>n/a</v>
      </c>
      <c r="ET266" s="194" t="str">
        <f>IF(INDEX(tab_MinKomp[Konserwacja coolery],MATCH($B265,tab_MinKomp[[Stanowisko / Position ]:[Stanowisko / Position ]],0))="n/a","n/a",ET265-INDEX(tab_MinKomp[Konserwacja coolery],MATCH($B265,tab_MinKomp[[Stanowisko / Position ]:[Stanowisko / Position ]],0)))</f>
        <v>n/a</v>
      </c>
      <c r="EU266" s="194" t="str">
        <f>IF(INDEX(tab_MinKomp[Konserwacja piecy],MATCH($B265,tab_MinKomp[[Stanowisko / Position ]:[Stanowisko / Position ]],0))="n/a","n/a",EU265-INDEX(tab_MinKomp[Konserwacja piecy],MATCH($B265,tab_MinKomp[[Stanowisko / Position ]:[Stanowisko / Position ]],0)))</f>
        <v>n/a</v>
      </c>
      <c r="EV266" s="194" t="str">
        <f>IF(INDEX(tab_MinKomp[Rysunek techniczny- czytanie],MATCH($B265,tab_MinKomp[[Stanowisko / Position ]:[Stanowisko / Position ]],0))="n/a","n/a",EV265-INDEX(tab_MinKomp[Rysunek techniczny- czytanie],MATCH($B265,tab_MinKomp[[Stanowisko / Position ]:[Stanowisko / Position ]],0)))</f>
        <v>n/a</v>
      </c>
      <c r="EW266" s="194" t="str">
        <f>IF(INDEX(tab_MinKomp[Elektryka],MATCH($B265,tab_MinKomp[[Stanowisko / Position ]:[Stanowisko / Position ]],0))="n/a","n/a",EW265-INDEX(tab_MinKomp[Elektryka],MATCH($B265,tab_MinKomp[[Stanowisko / Position ]:[Stanowisko / Position ]],0)))</f>
        <v>n/a</v>
      </c>
      <c r="EX266" s="194" t="str">
        <f>IF(INDEX(tab_MinKomp[Pneumatyka],MATCH($B265,tab_MinKomp[[Stanowisko / Position ]:[Stanowisko / Position ]],0))="n/a","n/a",EX265-INDEX(tab_MinKomp[Pneumatyka],MATCH($B265,tab_MinKomp[[Stanowisko / Position ]:[Stanowisko / Position ]],0)))</f>
        <v>n/a</v>
      </c>
      <c r="EY266" s="194" t="str">
        <f>IF(INDEX(tab_MinKomp[[Hydraulika ]],MATCH($B265,tab_MinKomp[[Stanowisko / Position ]:[Stanowisko / Position ]],0))="n/a","n/a",EY265-INDEX(tab_MinKomp[[Hydraulika ]],MATCH($B265,tab_MinKomp[[Stanowisko / Position ]:[Stanowisko / Position ]],0)))</f>
        <v>n/a</v>
      </c>
      <c r="EZ266" s="194" t="str">
        <f>IF(INDEX(tab_MinKomp[Podciśnienie],MATCH($B265,tab_MinKomp[[Stanowisko / Position ]:[Stanowisko / Position ]],0))="n/a","n/a",EZ265-INDEX(tab_MinKomp[Podciśnienie],MATCH($B265,tab_MinKomp[[Stanowisko / Position ]:[Stanowisko / Position ]],0)))</f>
        <v>n/a</v>
      </c>
      <c r="FA266" s="194" t="str">
        <f>IF(INDEX(tab_MinKomp[Usuwanie awarii],MATCH($B265,tab_MinKomp[[Stanowisko / Position ]:[Stanowisko / Position ]],0))="n/a","n/a",FA265-INDEX(tab_MinKomp[Usuwanie awarii],MATCH($B265,tab_MinKomp[[Stanowisko / Position ]:[Stanowisko / Position ]],0)))</f>
        <v>n/a</v>
      </c>
      <c r="FB266" s="194" t="str">
        <f>IF(INDEX(tab_MinKomp[Obsługa robotów],MATCH($B265,tab_MinKomp[[Stanowisko / Position ]:[Stanowisko / Position ]],0))="n/a","n/a",FB265-INDEX(tab_MinKomp[Obsługa robotów],MATCH($B265,tab_MinKomp[[Stanowisko / Position ]:[Stanowisko / Position ]],0)))</f>
        <v>n/a</v>
      </c>
      <c r="FC266" s="194" t="str">
        <f>IF(INDEX(tab_MinKomp[Obsługa sterowania maszyny],MATCH($B265,tab_MinKomp[[Stanowisko / Position ]:[Stanowisko / Position ]],0))="n/a","n/a",FC265-INDEX(tab_MinKomp[Obsługa sterowania maszyny],MATCH($B265,tab_MinKomp[[Stanowisko / Position ]:[Stanowisko / Position ]],0)))</f>
        <v>n/a</v>
      </c>
      <c r="FD266" s="194" t="str">
        <f>IF(INDEX(tab_MinKomp[Usuwanie przyczyn żródłowych],MATCH($B265,tab_MinKomp[[Stanowisko / Position ]:[Stanowisko / Position ]],0))="n/a","n/a",FD265-INDEX(tab_MinKomp[Usuwanie przyczyn żródłowych],MATCH($B265,tab_MinKomp[[Stanowisko / Position ]:[Stanowisko / Position ]],0)))</f>
        <v>n/a</v>
      </c>
      <c r="FE266" s="194" t="str">
        <f>IF(INDEX(tab_MinKomp[Cmms stosowanie],MATCH($B265,tab_MinKomp[[Stanowisko / Position ]:[Stanowisko / Position ]],0))="n/a","n/a",FE265-INDEX(tab_MinKomp[Cmms stosowanie],MATCH($B265,tab_MinKomp[[Stanowisko / Position ]:[Stanowisko / Position ]],0)))</f>
        <v>n/a</v>
      </c>
      <c r="FF266" s="190" t="str">
        <f>IF(INDEX(tab_MinKomp[Testy czystości / Reinheitstests],MATCH($B265,tab_MinKomp[[Stanowisko / Position ]:[Stanowisko / Position ]],0))="n/a","n/a",FF265-INDEX(tab_MinKomp[Testy czystości / Reinheitstests],MATCH($B265,tab_MinKomp[[Stanowisko / Position ]:[Stanowisko / Position ]],0)))</f>
        <v>n/a</v>
      </c>
      <c r="FG266" s="194" t="str">
        <f>IF(INDEX(tab_MinKomp[Czyszczenie form plastikowych],MATCH($B265,tab_MinKomp[[Stanowisko / Position ]:[Stanowisko / Position ]],0))="n/a","n/a",FG265-INDEX(tab_MinKomp[Czyszczenie form plastikowych],MATCH($B265,tab_MinKomp[[Stanowisko / Position ]:[Stanowisko / Position ]],0)))</f>
        <v>n/a</v>
      </c>
      <c r="FH266" s="194" t="str">
        <f>IF(INDEX(tab_MinKomp[Wymiana form plastik],MATCH($B265,tab_MinKomp[[Stanowisko / Position ]:[Stanowisko / Position ]],0))="n/a","n/a",FH265-INDEX(tab_MinKomp[Wymiana form plastik],MATCH($B265,tab_MinKomp[[Stanowisko / Position ]:[Stanowisko / Position ]],0)))</f>
        <v>n/a</v>
      </c>
      <c r="FI266" s="194" t="str">
        <f>IF(INDEX(tab_MinKomp[Wymiana form guma],MATCH($B265,tab_MinKomp[[Stanowisko / Position ]:[Stanowisko / Position ]],0))="n/a","n/a",FI265-INDEX(tab_MinKomp[Wymiana form guma],MATCH($B265,tab_MinKomp[[Stanowisko / Position ]:[Stanowisko / Position ]],0)))</f>
        <v>n/a</v>
      </c>
      <c r="FJ266" s="194" t="str">
        <f>IF(INDEX(tab_MinKomp[Konserwacja KK],MATCH($B265,tab_MinKomp[[Stanowisko / Position ]:[Stanowisko / Position ]],0))="n/a","n/a",FJ265-INDEX(tab_MinKomp[Konserwacja KK],MATCH($B265,tab_MinKomp[[Stanowisko / Position ]:[Stanowisko / Position ]],0)))</f>
        <v>n/a</v>
      </c>
      <c r="FK266" s="194" t="str">
        <f>IF(INDEX(tab_MinKomp[Konserwacja form guma],MATCH($B265,tab_MinKomp[[Stanowisko / Position ]:[Stanowisko / Position ]],0))="n/a","n/a",FK265-INDEX(tab_MinKomp[Konserwacja form guma],MATCH($B265,tab_MinKomp[[Stanowisko / Position ]:[Stanowisko / Position ]],0)))</f>
        <v>n/a</v>
      </c>
      <c r="FL266" s="194" t="str">
        <f>IF(INDEX(tab_MinKomp[Konserwacja form plastiki],MATCH($B265,tab_MinKomp[[Stanowisko / Position ]:[Stanowisko / Position ]],0))="n/a","n/a",FL265-INDEX(tab_MinKomp[Konserwacja form plastiki],MATCH($B265,tab_MinKomp[[Stanowisko / Position ]:[Stanowisko / Position ]],0)))</f>
        <v>n/a</v>
      </c>
      <c r="FM266" s="194" t="str">
        <f>IF(INDEX(tab_MinKomp[Konserwacja Gorącego Kanału],MATCH($B265,tab_MinKomp[[Stanowisko / Position ]:[Stanowisko / Position ]],0))="n/a","n/a",FM265-INDEX(tab_MinKomp[Konserwacja Gorącego Kanału],MATCH($B265,tab_MinKomp[[Stanowisko / Position ]:[Stanowisko / Position ]],0)))</f>
        <v>n/a</v>
      </c>
      <c r="FN266" s="194" t="str">
        <f>IF(INDEX(tab_MinKomp[MS Office (Excel)],MATCH($B265,tab_MinKomp[[Stanowisko / Position ]:[Stanowisko / Position ]],0))="n/a","n/a",FN265-INDEX(tab_MinKomp[MS Office (Excel)],MATCH($B265,tab_MinKomp[[Stanowisko / Position ]:[Stanowisko / Position ]],0)))</f>
        <v>n/a</v>
      </c>
      <c r="FO266" s="194" t="str">
        <f>IF(INDEX(tab_MinKomp[MS Office (Excel)],MATCH($B265,tab_MinKomp[[Stanowisko / Position ]:[Stanowisko / Position ]],0))="n/a","n/a",FO265-INDEX(tab_MinKomp[MS Office (Excel)],MATCH($B265,tab_MinKomp[[Stanowisko / Position ]:[Stanowisko / Position ]],0)))</f>
        <v>n/a</v>
      </c>
      <c r="FP266" s="194" t="str">
        <f>IF(INDEX(tab_MinKomp[MS Office (Excel)],MATCH($B265,tab_MinKomp[[Stanowisko / Position ]:[Stanowisko / Position ]],0))="n/a","n/a",FP265-INDEX(tab_MinKomp[MS Office (Excel)],MATCH($B265,tab_MinKomp[[Stanowisko / Position ]:[Stanowisko / Position ]],0)))</f>
        <v>n/a</v>
      </c>
      <c r="FQ266" s="196" t="str">
        <f>IF(INDEX(tab_MinKomp[Język angielski / Englisch],MATCH($B265,tab_MinKomp[[Stanowisko / Position ]:[Stanowisko / Position ]],0))="n/a","n/a",FQ265-INDEX(tab_MinKomp[Język angielski / Englisch],MATCH($B265,tab_MinKomp[[Stanowisko / Position ]:[Stanowisko / Position ]],0)))</f>
        <v>n/a</v>
      </c>
      <c r="FR266" s="196" t="str">
        <f>IF(INDEX(tab_MinKomp[Język niemiecki / Deutsch],MATCH($B265,tab_MinKomp[[Stanowisko / Position ]:[Stanowisko / Position ]],0))="n/a","n/a",FR265-INDEX(tab_MinKomp[Język niemiecki / Deutsch],MATCH($B265,tab_MinKomp[[Stanowisko / Position ]:[Stanowisko / Position ]],0)))</f>
        <v>n/a</v>
      </c>
      <c r="FS266" s="194">
        <f>IF(INDEX(tab_MinKomp[Zarządzanie dokumentacją procesową / Process dokumentation management],MATCH($B265,tab_MinKomp[[Stanowisko / Position ]:[Stanowisko / Position ]],0))="n/a","n/a",FS265-INDEX(tab_MinKomp[Zarządzanie dokumentacją procesową / Process dokumentation management],MATCH($B265,tab_MinKomp[[Stanowisko / Position ]:[Stanowisko / Position ]],0)))</f>
        <v>0</v>
      </c>
      <c r="FT266" s="194">
        <f>IF(INDEX(tab_MinKomp[Znajomość procesów z obszaru / Kenntiss der prozesse in dem Bereich],MATCH($B265,tab_MinKomp[[Stanowisko / Position ]:[Stanowisko / Position ]],0))="n/a","n/a",FT265-INDEX(tab_MinKomp[Znajomość procesów z obszaru / Kenntiss der prozesse in dem Bereich],MATCH($B265,tab_MinKomp[[Stanowisko / Position ]:[Stanowisko / Position ]],0)))</f>
        <v>0</v>
      </c>
      <c r="FU266" s="194">
        <f>IF(INDEX(tab_MinKomp[optymalizacja procesów / Prozessoptymalisierung],MATCH($B265,tab_MinKomp[[Stanowisko / Position ]:[Stanowisko / Position ]],0))="n/a","n/a",FU265-INDEX(tab_MinKomp[optymalizacja procesów / Prozessoptymalisierung],MATCH($B265,tab_MinKomp[[Stanowisko / Position ]:[Stanowisko / Position ]],0)))</f>
        <v>0</v>
      </c>
      <c r="FV266" s="194">
        <f>IF(INDEX(tab_MinKomp[Umiejętności szkoleniowe / Trainingsfähigkeiten],MATCH($B265,tab_MinKomp[[Stanowisko / Position ]:[Stanowisko / Position ]],0))="n/a","n/a",FV265-INDEX(tab_MinKomp[Umiejętności szkoleniowe / Trainingsfähigkeiten],MATCH($B265,tab_MinKomp[[Stanowisko / Position ]:[Stanowisko / Position ]],0)))</f>
        <v>0</v>
      </c>
      <c r="FW266" s="194">
        <f>IF(INDEX(tab_MinKomp[Analityczne myślenie, podejście / Analitysches Denken, Einstellung],MATCH($B265,tab_MinKomp[[Stanowisko / Position ]:[Stanowisko / Position ]],0))="n/a","n/a",FW265-INDEX(tab_MinKomp[Analityczne myślenie, podejście / Analitysches Denken, Einstellung],MATCH($B265,tab_MinKomp[[Stanowisko / Position ]:[Stanowisko / Position ]],0)))</f>
        <v>0</v>
      </c>
      <c r="FX266" s="194">
        <f>IF(INDEX(tab_MinKomp[Dokładność, precyzja w dzialaniu / Genauigkeit, Präzision in die Arbeit],MATCH($B265,tab_MinKomp[[Stanowisko / Position ]:[Stanowisko / Position ]],0))="n/a","n/a",FX265-INDEX(tab_MinKomp[Dokładność, precyzja w dzialaniu / Genauigkeit, Präzision in die Arbeit],MATCH($B265,tab_MinKomp[[Stanowisko / Position ]:[Stanowisko / Position ]],0)))</f>
        <v>-1</v>
      </c>
      <c r="FY266" s="194">
        <f>IF(INDEX(tab_MinKomp[Dyspozycyjność / Verfügbarkeit],MATCH($B265,tab_MinKomp[[Stanowisko / Position ]:[Stanowisko / Position ]],0))="n/a","n/a",FY265-INDEX(tab_MinKomp[Dyspozycyjność / Verfügbarkeit],MATCH($B265,tab_MinKomp[[Stanowisko / Position ]:[Stanowisko / Position ]],0)))</f>
        <v>-1</v>
      </c>
      <c r="FZ266" s="194">
        <f>IF(INDEX(tab_MinKomp[Zaangażowanie / 
Engagement],MATCH($B265,tab_MinKomp[[Stanowisko / Position ]:[Stanowisko / Position ]],0))="n/a","n/a",FZ265-INDEX(tab_MinKomp[Zaangażowanie / 
Engagement],MATCH($B265,tab_MinKomp[[Stanowisko / Position ]:[Stanowisko / Position ]],0)))</f>
        <v>-1</v>
      </c>
      <c r="GA266" s="194" t="str">
        <f>IF(INDEX(tab_MinKomp[Konserwacja form guma],MATCH($B265,tab_MinKomp[[Stanowisko / Position ]:[Stanowisko / Position ]],0))="n/a","n/a",GA265-INDEX(tab_MinKomp[Konserwacja form guma],MATCH($B265,tab_MinKomp[[Stanowisko / Position ]:[Stanowisko / Position ]],0)))</f>
        <v>n/a</v>
      </c>
      <c r="GB266" s="194" t="str">
        <f>IF(INDEX(tab_MinKomp[Konserwacja form plastiki],MATCH($B265,tab_MinKomp[[Stanowisko / Position ]:[Stanowisko / Position ]],0))="n/a","n/a",GB265-INDEX(tab_MinKomp[Konserwacja form plastiki],MATCH($B265,tab_MinKomp[[Stanowisko / Position ]:[Stanowisko / Position ]],0)))</f>
        <v>n/a</v>
      </c>
      <c r="GC266" s="194">
        <f>IF(INDEX(tab_MinKomp[Elastyczność w działaniu],MATCH($B265,tab_MinKomp[[Stanowisko / Position ]:[Stanowisko / Position ]],0))="n/a","n/a",GC265-INDEX(tab_MinKomp[Elastyczność w działaniu],MATCH($B265,tab_MinKomp[[Stanowisko / Position ]:[Stanowisko / Position ]],0)))</f>
        <v>0</v>
      </c>
      <c r="GD266" s="194">
        <f>IF(INDEX(tab_MinKomp[Komunikatywność],MATCH($B265,tab_MinKomp[[Stanowisko / Position ]:[Stanowisko / Position ]],0))="n/a","n/a",GD265-INDEX(tab_MinKomp[Komunikatywność],MATCH($B265,tab_MinKomp[[Stanowisko / Position ]:[Stanowisko / Position ]],0)))</f>
        <v>0</v>
      </c>
      <c r="GE266" s="193" t="str">
        <f>IF(INDEX(tab_MinKomp[Motywowanie i budowanie zaangażowania zespołu],MATCH($B265,tab_MinKomp[[Stanowisko / Position ]:[Stanowisko / Position ]],0))="n/a","n/a",GE265-INDEX(tab_MinKomp[Motywowanie i budowanie zaangażowania zespołu],MATCH($B265,tab_MinKomp[[Stanowisko / Position ]:[Stanowisko / Position ]],0)))</f>
        <v>n/a</v>
      </c>
      <c r="GF266" s="186" t="s">
        <v>248</v>
      </c>
      <c r="GG266" s="186" t="s">
        <v>248</v>
      </c>
      <c r="GH266" s="186" t="s">
        <v>248</v>
      </c>
      <c r="GI266" s="186" t="s">
        <v>248</v>
      </c>
      <c r="GJ266" s="186" t="s">
        <v>248</v>
      </c>
      <c r="GK266" s="186" t="s">
        <v>248</v>
      </c>
      <c r="GL266" s="186" t="s">
        <v>248</v>
      </c>
      <c r="GM266" s="186" t="s">
        <v>248</v>
      </c>
      <c r="GN266" s="186" t="s">
        <v>248</v>
      </c>
      <c r="GO266" s="186" t="s">
        <v>248</v>
      </c>
      <c r="GP266" s="186" t="s">
        <v>248</v>
      </c>
      <c r="GQ266" s="186" t="s">
        <v>248</v>
      </c>
      <c r="GR266" s="186" t="s">
        <v>248</v>
      </c>
      <c r="GS266" s="186" t="s">
        <v>248</v>
      </c>
      <c r="GT266" s="186" t="s">
        <v>248</v>
      </c>
      <c r="GU266" s="186" t="s">
        <v>248</v>
      </c>
      <c r="GV266" s="186" t="s">
        <v>248</v>
      </c>
      <c r="GW266" s="186" t="s">
        <v>248</v>
      </c>
      <c r="GX266" s="186" t="s">
        <v>248</v>
      </c>
      <c r="GY266" s="186" t="s">
        <v>248</v>
      </c>
      <c r="GZ266" s="261" t="s">
        <v>248</v>
      </c>
      <c r="HA266" s="261" t="s">
        <v>248</v>
      </c>
      <c r="HB266" s="191">
        <f>SUM(G266:GE266)/(HB265-(SUM(G266:GE266)))</f>
        <v>7.8431372549019607E-2</v>
      </c>
    </row>
    <row r="267" spans="1:210" ht="24.9" customHeight="1" x14ac:dyDescent="0.3">
      <c r="A267" s="105" t="s">
        <v>314</v>
      </c>
      <c r="B267" s="105" t="s">
        <v>315</v>
      </c>
      <c r="C267" s="105" t="s">
        <v>424</v>
      </c>
      <c r="D267" s="105">
        <v>509</v>
      </c>
      <c r="E267" s="394" t="s">
        <v>519</v>
      </c>
      <c r="F267" s="185" t="s">
        <v>374</v>
      </c>
      <c r="G267" s="186">
        <v>2</v>
      </c>
      <c r="H267" s="186">
        <v>1</v>
      </c>
      <c r="I267" s="186">
        <v>2</v>
      </c>
      <c r="J267" s="186">
        <v>1</v>
      </c>
      <c r="K267" s="186">
        <v>1</v>
      </c>
      <c r="L267" s="186" t="s">
        <v>248</v>
      </c>
      <c r="M267" s="186" t="s">
        <v>248</v>
      </c>
      <c r="N267" s="186" t="s">
        <v>248</v>
      </c>
      <c r="O267" s="186">
        <v>1</v>
      </c>
      <c r="P267" s="186">
        <v>1</v>
      </c>
      <c r="Q267" s="186" t="s">
        <v>248</v>
      </c>
      <c r="R267" s="186" t="s">
        <v>248</v>
      </c>
      <c r="S267" s="186" t="s">
        <v>248</v>
      </c>
      <c r="T267" s="186" t="s">
        <v>248</v>
      </c>
      <c r="U267" s="186" t="s">
        <v>248</v>
      </c>
      <c r="V267" s="186" t="s">
        <v>248</v>
      </c>
      <c r="W267" s="186" t="s">
        <v>248</v>
      </c>
      <c r="X267" s="186" t="s">
        <v>248</v>
      </c>
      <c r="Y267" s="186" t="s">
        <v>248</v>
      </c>
      <c r="Z267" s="186" t="s">
        <v>248</v>
      </c>
      <c r="AA267" s="186" t="s">
        <v>248</v>
      </c>
      <c r="AB267" s="186" t="s">
        <v>248</v>
      </c>
      <c r="AC267" s="186" t="s">
        <v>248</v>
      </c>
      <c r="AD267" s="186" t="s">
        <v>248</v>
      </c>
      <c r="AE267" s="186" t="s">
        <v>248</v>
      </c>
      <c r="AF267" s="186" t="s">
        <v>248</v>
      </c>
      <c r="AG267" s="186" t="s">
        <v>248</v>
      </c>
      <c r="AH267" s="186" t="s">
        <v>248</v>
      </c>
      <c r="AI267" s="186" t="s">
        <v>248</v>
      </c>
      <c r="AJ267" s="186" t="s">
        <v>248</v>
      </c>
      <c r="AK267" s="186" t="s">
        <v>248</v>
      </c>
      <c r="AL267" s="186">
        <v>1</v>
      </c>
      <c r="AM267" s="186" t="s">
        <v>248</v>
      </c>
      <c r="AN267" s="186" t="s">
        <v>248</v>
      </c>
      <c r="AO267" s="186">
        <v>1</v>
      </c>
      <c r="AP267" s="186" t="s">
        <v>248</v>
      </c>
      <c r="AQ267" s="186">
        <v>1</v>
      </c>
      <c r="AR267" s="186" t="s">
        <v>248</v>
      </c>
      <c r="AS267" s="186" t="s">
        <v>248</v>
      </c>
      <c r="AT267" s="186" t="s">
        <v>248</v>
      </c>
      <c r="AU267" s="186" t="s">
        <v>248</v>
      </c>
      <c r="AV267" s="186">
        <v>1</v>
      </c>
      <c r="AW267" s="186">
        <v>1</v>
      </c>
      <c r="AX267" s="186" t="s">
        <v>248</v>
      </c>
      <c r="AY267" s="186" t="s">
        <v>248</v>
      </c>
      <c r="AZ267" s="186" t="s">
        <v>248</v>
      </c>
      <c r="BA267" s="186" t="s">
        <v>248</v>
      </c>
      <c r="BB267" s="186" t="s">
        <v>248</v>
      </c>
      <c r="BC267" s="186" t="s">
        <v>248</v>
      </c>
      <c r="BD267" s="186" t="s">
        <v>248</v>
      </c>
      <c r="BE267" s="186" t="s">
        <v>248</v>
      </c>
      <c r="BF267" s="186" t="s">
        <v>248</v>
      </c>
      <c r="BG267" s="186" t="s">
        <v>248</v>
      </c>
      <c r="BH267" s="186" t="s">
        <v>248</v>
      </c>
      <c r="BI267" s="186" t="s">
        <v>248</v>
      </c>
      <c r="BJ267" s="186" t="s">
        <v>248</v>
      </c>
      <c r="BK267" s="186" t="s">
        <v>248</v>
      </c>
      <c r="BL267" s="186" t="s">
        <v>248</v>
      </c>
      <c r="BM267" s="186" t="s">
        <v>248</v>
      </c>
      <c r="BN267" s="186" t="s">
        <v>248</v>
      </c>
      <c r="BO267" s="186">
        <v>3</v>
      </c>
      <c r="BP267" s="186" t="s">
        <v>248</v>
      </c>
      <c r="BQ267" s="186" t="s">
        <v>248</v>
      </c>
      <c r="BR267" s="186" t="s">
        <v>248</v>
      </c>
      <c r="BS267" s="186">
        <v>2</v>
      </c>
      <c r="BT267" s="186" t="s">
        <v>248</v>
      </c>
      <c r="BU267" s="186">
        <v>3</v>
      </c>
      <c r="BV267" s="186">
        <v>3</v>
      </c>
      <c r="BW267" s="186">
        <v>3</v>
      </c>
      <c r="BX267" s="186">
        <v>2</v>
      </c>
      <c r="BY267" s="186" t="s">
        <v>248</v>
      </c>
      <c r="BZ267" s="186">
        <v>3</v>
      </c>
      <c r="CA267" s="186">
        <v>1</v>
      </c>
      <c r="CB267" s="186">
        <v>3</v>
      </c>
      <c r="CC267" s="186" t="s">
        <v>248</v>
      </c>
      <c r="CD267" s="186">
        <v>3</v>
      </c>
      <c r="CE267" s="186">
        <v>3</v>
      </c>
      <c r="CF267" s="186">
        <v>1</v>
      </c>
      <c r="CG267" s="186">
        <v>1</v>
      </c>
      <c r="CH267" s="186" t="s">
        <v>248</v>
      </c>
      <c r="CI267" s="186" t="s">
        <v>248</v>
      </c>
      <c r="CJ267" s="186" t="s">
        <v>248</v>
      </c>
      <c r="CK267" s="186" t="s">
        <v>248</v>
      </c>
      <c r="CL267" s="186" t="s">
        <v>248</v>
      </c>
      <c r="CM267" s="186" t="s">
        <v>248</v>
      </c>
      <c r="CN267" s="186" t="s">
        <v>248</v>
      </c>
      <c r="CO267" s="186" t="s">
        <v>248</v>
      </c>
      <c r="CP267" s="186" t="s">
        <v>248</v>
      </c>
      <c r="CQ267" s="186" t="s">
        <v>248</v>
      </c>
      <c r="CR267" s="186" t="s">
        <v>248</v>
      </c>
      <c r="CS267" s="186" t="s">
        <v>248</v>
      </c>
      <c r="CT267" s="186" t="s">
        <v>248</v>
      </c>
      <c r="CU267" s="186" t="s">
        <v>248</v>
      </c>
      <c r="CV267" s="186" t="s">
        <v>248</v>
      </c>
      <c r="CW267" s="186">
        <v>1</v>
      </c>
      <c r="CX267" s="186" t="s">
        <v>248</v>
      </c>
      <c r="CY267" s="186" t="s">
        <v>248</v>
      </c>
      <c r="CZ267" s="186" t="s">
        <v>248</v>
      </c>
      <c r="DA267" s="186" t="s">
        <v>248</v>
      </c>
      <c r="DB267" s="186" t="s">
        <v>248</v>
      </c>
      <c r="DC267" s="186" t="s">
        <v>248</v>
      </c>
      <c r="DD267" s="186" t="s">
        <v>248</v>
      </c>
      <c r="DE267" s="186" t="s">
        <v>248</v>
      </c>
      <c r="DF267" s="186">
        <v>1</v>
      </c>
      <c r="DG267" s="186" t="s">
        <v>248</v>
      </c>
      <c r="DH267" s="186" t="s">
        <v>248</v>
      </c>
      <c r="DI267" s="186" t="s">
        <v>248</v>
      </c>
      <c r="DJ267" s="186" t="s">
        <v>248</v>
      </c>
      <c r="DK267" s="186" t="s">
        <v>248</v>
      </c>
      <c r="DL267" s="186" t="s">
        <v>248</v>
      </c>
      <c r="DM267" s="186" t="s">
        <v>248</v>
      </c>
      <c r="DN267" s="186" t="s">
        <v>248</v>
      </c>
      <c r="DO267" s="186" t="s">
        <v>248</v>
      </c>
      <c r="DP267" s="186" t="s">
        <v>248</v>
      </c>
      <c r="DQ267" s="186" t="s">
        <v>248</v>
      </c>
      <c r="DR267" s="186" t="s">
        <v>248</v>
      </c>
      <c r="DS267" s="186" t="s">
        <v>248</v>
      </c>
      <c r="DT267" s="186" t="s">
        <v>248</v>
      </c>
      <c r="DU267" s="186" t="s">
        <v>248</v>
      </c>
      <c r="DV267" s="186" t="s">
        <v>248</v>
      </c>
      <c r="DW267" s="186" t="s">
        <v>248</v>
      </c>
      <c r="DX267" s="186" t="s">
        <v>248</v>
      </c>
      <c r="DY267" s="186" t="s">
        <v>248</v>
      </c>
      <c r="DZ267" s="186" t="s">
        <v>248</v>
      </c>
      <c r="EA267" s="186" t="s">
        <v>248</v>
      </c>
      <c r="EB267" s="186" t="s">
        <v>248</v>
      </c>
      <c r="EC267" s="186" t="s">
        <v>248</v>
      </c>
      <c r="ED267" s="186" t="s">
        <v>248</v>
      </c>
      <c r="EE267" s="186" t="s">
        <v>248</v>
      </c>
      <c r="EF267" s="186" t="s">
        <v>248</v>
      </c>
      <c r="EG267" s="186" t="s">
        <v>248</v>
      </c>
      <c r="EH267" s="186" t="s">
        <v>248</v>
      </c>
      <c r="EI267" s="186" t="s">
        <v>248</v>
      </c>
      <c r="EJ267" s="186" t="s">
        <v>248</v>
      </c>
      <c r="EK267" s="186" t="s">
        <v>248</v>
      </c>
      <c r="EL267" s="184" t="s">
        <v>248</v>
      </c>
      <c r="EM267" s="184" t="s">
        <v>248</v>
      </c>
      <c r="EN267" s="184" t="s">
        <v>248</v>
      </c>
      <c r="EO267" s="186" t="s">
        <v>248</v>
      </c>
      <c r="EP267" s="186" t="s">
        <v>248</v>
      </c>
      <c r="EQ267" s="186" t="s">
        <v>248</v>
      </c>
      <c r="ER267" s="186" t="s">
        <v>248</v>
      </c>
      <c r="ES267" s="186" t="s">
        <v>248</v>
      </c>
      <c r="ET267" s="186" t="s">
        <v>248</v>
      </c>
      <c r="EU267" s="186" t="s">
        <v>248</v>
      </c>
      <c r="EV267" s="186" t="s">
        <v>248</v>
      </c>
      <c r="EW267" s="186" t="s">
        <v>248</v>
      </c>
      <c r="EX267" s="186" t="s">
        <v>248</v>
      </c>
      <c r="EY267" s="186" t="s">
        <v>248</v>
      </c>
      <c r="EZ267" s="186" t="s">
        <v>248</v>
      </c>
      <c r="FA267" s="186" t="s">
        <v>248</v>
      </c>
      <c r="FB267" s="186" t="s">
        <v>248</v>
      </c>
      <c r="FC267" s="186" t="s">
        <v>248</v>
      </c>
      <c r="FD267" s="186" t="s">
        <v>248</v>
      </c>
      <c r="FE267" s="186" t="s">
        <v>248</v>
      </c>
      <c r="FF267" s="186" t="s">
        <v>248</v>
      </c>
      <c r="FG267" s="186" t="s">
        <v>248</v>
      </c>
      <c r="FH267" s="186" t="s">
        <v>248</v>
      </c>
      <c r="FI267" s="186" t="s">
        <v>248</v>
      </c>
      <c r="FJ267" s="186" t="s">
        <v>248</v>
      </c>
      <c r="FK267" s="186" t="s">
        <v>248</v>
      </c>
      <c r="FL267" s="186" t="s">
        <v>248</v>
      </c>
      <c r="FM267" s="186" t="s">
        <v>248</v>
      </c>
      <c r="FN267" s="186"/>
      <c r="FO267" s="186"/>
      <c r="FP267" s="186"/>
      <c r="FQ267" s="187" t="s">
        <v>248</v>
      </c>
      <c r="FR267" s="187" t="s">
        <v>248</v>
      </c>
      <c r="FS267" s="186">
        <v>1</v>
      </c>
      <c r="FT267" s="186">
        <v>1</v>
      </c>
      <c r="FU267" s="186">
        <v>1</v>
      </c>
      <c r="FV267" s="186">
        <v>1</v>
      </c>
      <c r="FW267" s="186">
        <v>1</v>
      </c>
      <c r="FX267" s="186">
        <v>1</v>
      </c>
      <c r="FY267" s="186">
        <v>1</v>
      </c>
      <c r="FZ267" s="186">
        <v>1</v>
      </c>
      <c r="GA267" s="186" t="s">
        <v>248</v>
      </c>
      <c r="GB267" s="186" t="s">
        <v>248</v>
      </c>
      <c r="GC267" s="186">
        <v>1</v>
      </c>
      <c r="GD267" s="186">
        <v>1</v>
      </c>
      <c r="GE267" s="186" t="s">
        <v>248</v>
      </c>
      <c r="GF267" s="186" t="s">
        <v>248</v>
      </c>
      <c r="GG267" s="186" t="s">
        <v>248</v>
      </c>
      <c r="GH267" s="186" t="s">
        <v>248</v>
      </c>
      <c r="GI267" s="186" t="s">
        <v>248</v>
      </c>
      <c r="GJ267" s="186" t="s">
        <v>248</v>
      </c>
      <c r="GK267" s="186" t="s">
        <v>248</v>
      </c>
      <c r="GL267" s="186" t="s">
        <v>248</v>
      </c>
      <c r="GM267" s="186" t="s">
        <v>248</v>
      </c>
      <c r="GN267" s="186" t="s">
        <v>248</v>
      </c>
      <c r="GO267" s="186" t="s">
        <v>248</v>
      </c>
      <c r="GP267" s="186" t="s">
        <v>248</v>
      </c>
      <c r="GQ267" s="186" t="s">
        <v>248</v>
      </c>
      <c r="GR267" s="186" t="s">
        <v>248</v>
      </c>
      <c r="GS267" s="186" t="s">
        <v>248</v>
      </c>
      <c r="GT267" s="186" t="s">
        <v>248</v>
      </c>
      <c r="GU267" s="186" t="s">
        <v>248</v>
      </c>
      <c r="GV267" s="186" t="s">
        <v>248</v>
      </c>
      <c r="GW267" s="186" t="s">
        <v>248</v>
      </c>
      <c r="GX267" s="186" t="s">
        <v>248</v>
      </c>
      <c r="GY267" s="186" t="s">
        <v>248</v>
      </c>
      <c r="GZ267" s="261" t="s">
        <v>248</v>
      </c>
      <c r="HA267" s="261" t="s">
        <v>248</v>
      </c>
      <c r="HB267" s="188">
        <f>SUM(G267:GE267)</f>
        <v>57</v>
      </c>
    </row>
    <row r="268" spans="1:210" ht="24.9" customHeight="1" thickBot="1" x14ac:dyDescent="0.35">
      <c r="A268" s="108" t="str">
        <f>A267</f>
        <v>Prod.-Q-1</v>
      </c>
      <c r="B268" s="108" t="str">
        <f>B267</f>
        <v>Pracownik Produkcji</v>
      </c>
      <c r="C268" s="108" t="str">
        <f>C267</f>
        <v>WC</v>
      </c>
      <c r="D268" s="108">
        <f>D267</f>
        <v>509</v>
      </c>
      <c r="E268" s="395"/>
      <c r="F268" s="189" t="s">
        <v>375</v>
      </c>
      <c r="G268" s="192">
        <f>IF(INDEX(tab_MinKomp[Przepisy BHP / BHP Vorschriften],MATCH($B267,tab_MinKomp[[Stanowisko / Position ]:[Stanowisko / Position ]],0))="n/a","n/a",G267-INDEX(tab_MinKomp[Przepisy BHP / BHP Vorschriften],MATCH($B267,tab_MinKomp[[Stanowisko / Position ]:[Stanowisko / Position ]],0)))</f>
        <v>0</v>
      </c>
      <c r="H268" s="193">
        <f>IF(INDEX(tab_MinKomp[Przepisy PPOŻ / Brandschutzbestimmungen],MATCH($B267,tab_MinKomp[[Stanowisko / Position ]:[Stanowisko / Position ]],0))="n/a","n/a",H267-INDEX(tab_MinKomp[Przepisy PPOŻ / Brandschutzbestimmungen],MATCH($B267,tab_MinKomp[[Stanowisko / Position ]:[Stanowisko / Position ]],0)))</f>
        <v>0</v>
      </c>
      <c r="I268" s="193">
        <f>IF(INDEX(tab_MinKomp[Ryzyko zawodowe na stanowiskach pracyv/ Berufliche Risiken an Arbeitsstellen],MATCH($B267,tab_MinKomp[[Stanowisko / Position ]:[Stanowisko / Position ]],0))="n/a","n/a",I267-INDEX(tab_MinKomp[Ryzyko zawodowe na stanowiskach pracyv/ Berufliche Risiken an Arbeitsstellen],MATCH($B267,tab_MinKomp[[Stanowisko / Position ]:[Stanowisko / Position ]],0)))</f>
        <v>0</v>
      </c>
      <c r="J268" s="193">
        <f>IF(INDEX(tab_MinKomp[Gospodarka substancjami niebezpiecznymi / Gefahrstoffmanagement],MATCH($B267,tab_MinKomp[[Stanowisko / Position ]:[Stanowisko / Position ]],0))="n/a","n/a",J267-INDEX(tab_MinKomp[Gospodarka substancjami niebezpiecznymi / Gefahrstoffmanagement],MATCH($B267,tab_MinKomp[[Stanowisko / Position ]:[Stanowisko / Position ]],0)))</f>
        <v>0</v>
      </c>
      <c r="K268" s="193">
        <f>IF(INDEX(tab_MinKomp[Gospodarka odpadami / Abfallwirtschaft],MATCH($B267,tab_MinKomp[[Stanowisko / Position ]:[Stanowisko / Position ]],0))="n/a","n/a",K267-INDEX(tab_MinKomp[Gospodarka odpadami / Abfallwirtschaft],MATCH($B267,tab_MinKomp[[Stanowisko / Position ]:[Stanowisko / Position ]],0)))</f>
        <v>0</v>
      </c>
      <c r="L268" s="194" t="str">
        <f>IF(INDEX(tab_MinKomp[Przepisy kodeksu pracy / Bestimmungen des Arbeitsgesetzes],MATCH($B267,tab_MinKomp[[Stanowisko / Position ]:[Stanowisko / Position ]],0))="n/a","n/a",L267-INDEX(tab_MinKomp[Przepisy kodeksu pracy / Bestimmungen des Arbeitsgesetzes],MATCH($B267,tab_MinKomp[[Stanowisko / Position ]:[Stanowisko / Position ]],0)))</f>
        <v>n/a</v>
      </c>
      <c r="M268" s="195" t="str">
        <f>IF(INDEX(tab_MinKomp[Przepisy o ub.społ. ZUS  / Sozialversicherungsvorschriften],MATCH($B267,tab_MinKomp[[Stanowisko / Position ]:[Stanowisko / Position ]],0))="n/a","n/a",M267-INDEX(tab_MinKomp[Przepisy o ub.społ. ZUS  / Sozialversicherungsvorschriften],MATCH($B267,tab_MinKomp[[Stanowisko / Position ]:[Stanowisko / Position ]],0)))</f>
        <v>n/a</v>
      </c>
      <c r="N268" s="194" t="str">
        <f>IF(INDEX(tab_MinKomp[PRZEPISY O PDOF /persönlich Einkommensteuergesetz ],MATCH($B267,tab_MinKomp[[Stanowisko / Position ]:[Stanowisko / Position ]],0))="n/a","n/a",N267-INDEX(tab_MinKomp[PRZEPISY O PDOF /persönlich Einkommensteuergesetz ],MATCH($B267,tab_MinKomp[[Stanowisko / Position ]:[Stanowisko / Position ]],0)))</f>
        <v>n/a</v>
      </c>
      <c r="O268" s="194">
        <f>IF(INDEX(tab_MinKomp[Regulamin pracy / Arbeitsordnung],MATCH($B267,tab_MinKomp[[Stanowisko / Position ]:[Stanowisko / Position ]],0))="n/a","n/a",O267-INDEX(tab_MinKomp[Regulamin pracy / Arbeitsordnung],MATCH($B267,tab_MinKomp[[Stanowisko / Position ]:[Stanowisko / Position ]],0)))</f>
        <v>0</v>
      </c>
      <c r="P268" s="194">
        <f>IF(INDEX(tab_MinKomp[Regulamin wynagradzania / Vergütungsordnung],MATCH($B267,tab_MinKomp[[Stanowisko / Position ]:[Stanowisko / Position ]],0))="n/a","n/a",P267-INDEX(tab_MinKomp[Regulamin wynagradzania / Vergütungsordnung],MATCH($B267,tab_MinKomp[[Stanowisko / Position ]:[Stanowisko / Position ]],0)))</f>
        <v>0</v>
      </c>
      <c r="Q268" s="194" t="str">
        <f>IF(INDEX(tab_MinKomp[System R2PŁATNIK PRO: Płace / Lohnabrechnung],MATCH($B267,tab_MinKomp[[Stanowisko / Position ]:[Stanowisko / Position ]],0))="n/a","n/a",Q267-INDEX(tab_MinKomp[System R2PŁATNIK PRO: Płace / Lohnabrechnung],MATCH($B267,tab_MinKomp[[Stanowisko / Position ]:[Stanowisko / Position ]],0)))</f>
        <v>n/a</v>
      </c>
      <c r="R268" s="194" t="str">
        <f>IF(INDEX(tab_MinKomp[SystemR2PŁATNIK PRO: KADRY / Personaldaten],MATCH($B267,tab_MinKomp[[Stanowisko / Position ]:[Stanowisko / Position ]],0))="n/a","n/a",R267-INDEX(tab_MinKomp[SystemR2PŁATNIK PRO: KADRY / Personaldaten],MATCH($B267,tab_MinKomp[[Stanowisko / Position ]:[Stanowisko / Position ]],0)))</f>
        <v>n/a</v>
      </c>
      <c r="S268" s="194" t="str">
        <f>IF(INDEX(tab_MinKomp[SYSTEM R2PŁATNIK PRO: zarządzanie pracownikami / Arbeitsverwaltung],MATCH($B267,tab_MinKomp[[Stanowisko / Position ]:[Stanowisko / Position ]],0))="n/a","n/a",S267-INDEX(tab_MinKomp[SYSTEM R2PŁATNIK PRO: zarządzanie pracownikami / Arbeitsverwaltung],MATCH($B267,tab_MinKomp[[Stanowisko / Position ]:[Stanowisko / Position ]],0)))</f>
        <v>n/a</v>
      </c>
      <c r="T268" s="194" t="str">
        <f>IF(INDEX(tab_MinKomp[Doradztwo, wsparcie personalne / Personalberatung und Unterstützung],MATCH($B267,tab_MinKomp[[Stanowisko / Position ]:[Stanowisko / Position ]],0))="n/a","n/a",T267-INDEX(tab_MinKomp[Doradztwo, wsparcie personalne / Personalberatung und Unterstützung],MATCH($B267,tab_MinKomp[[Stanowisko / Position ]:[Stanowisko / Position ]],0)))</f>
        <v>n/a</v>
      </c>
      <c r="U268" s="194" t="str">
        <f>IF(INDEX(tab_MinKomp[Przepisy o podatku VAT / MwSt.- Gesetz],MATCH($B267,tab_MinKomp[[Stanowisko / Position ]:[Stanowisko / Position ]],0))="n/a","n/a",U267-INDEX(tab_MinKomp[Przepisy o podatku VAT / MwSt.- Gesetz],MATCH($B267,tab_MinKomp[[Stanowisko / Position ]:[Stanowisko / Position ]],0)))</f>
        <v>n/a</v>
      </c>
      <c r="V268" s="194" t="str">
        <f>IF(INDEX(tab_MinKomp[PrzepisyPDOP / geschäftlich Einkommensteuergesetz],MATCH($B267,tab_MinKomp[[Stanowisko / Position ]:[Stanowisko / Position ]],0))="n/a","n/a",V267-INDEX(tab_MinKomp[PrzepisyPDOP / geschäftlich Einkommensteuergesetz],MATCH($B267,tab_MinKomp[[Stanowisko / Position ]:[Stanowisko / Position ]],0)))</f>
        <v>n/a</v>
      </c>
      <c r="W268" s="194" t="str">
        <f>IF(INDEX(tab_MinKomp[System BAAN / FINANSE (FIBU)],MATCH($B267,tab_MinKomp[[Stanowisko / Position ]:[Stanowisko / Position ]],0))="n/a","n/a",W267-INDEX(tab_MinKomp[System BAAN / FINANSE (FIBU)],MATCH($B267,tab_MinKomp[[Stanowisko / Position ]:[Stanowisko / Position ]],0)))</f>
        <v>n/a</v>
      </c>
      <c r="X268" s="194" t="str">
        <f>IF(INDEX(tab_MinKomp[Systemy pomocnicze / Hilfssysteme(STOCKPROGRAM, KALK2000 etc.)],MATCH($B267,tab_MinKomp[[Stanowisko / Position ]:[Stanowisko / Position ]],0))="n/a","n/a",X267-INDEX(tab_MinKomp[Systemy pomocnicze / Hilfssysteme(STOCKPROGRAM, KALK2000 etc.)],MATCH($B267,tab_MinKomp[[Stanowisko / Position ]:[Stanowisko / Position ]],0)))</f>
        <v>n/a</v>
      </c>
      <c r="Y268" s="194" t="str">
        <f>IF(INDEX(tab_MinKomp[Polityka rachunkowości / Buchführungspolitik],MATCH($B267,tab_MinKomp[[Stanowisko / Position ]:[Stanowisko / Position ]],0))="n/a","n/a",Y267-INDEX(tab_MinKomp[Polityka rachunkowości / Buchführungspolitik],MATCH($B267,tab_MinKomp[[Stanowisko / Position ]:[Stanowisko / Position ]],0)))</f>
        <v>n/a</v>
      </c>
      <c r="Z268" s="194" t="str">
        <f>IF(INDEX(tab_MinKomp[Ustawa o rachunkowości / Rechnungslegungsgesetz],MATCH($B267,tab_MinKomp[[Stanowisko / Position ]:[Stanowisko / Position ]],0))="n/a","n/a",Z267-INDEX(tab_MinKomp[Ustawa o rachunkowości / Rechnungslegungsgesetz],MATCH($B267,tab_MinKomp[[Stanowisko / Position ]:[Stanowisko / Position ]],0)))</f>
        <v>n/a</v>
      </c>
      <c r="AA268" s="194" t="str">
        <f>IF(INDEX(tab_MinKomp[WORKFLOW - TS-100],MATCH($B267,tab_MinKomp[[Stanowisko / Position ]:[Stanowisko / Position ]],0))="n/a","n/a",AA267-INDEX(tab_MinKomp[WORKFLOW - TS-100],MATCH($B267,tab_MinKomp[[Stanowisko / Position ]:[Stanowisko / Position ]],0)))</f>
        <v>n/a</v>
      </c>
      <c r="AB268" s="194" t="str">
        <f>IF(INDEX(tab_MinKomp[WORKFLOW - SFMS],MATCH($B267,tab_MinKomp[[Stanowisko / Position ]:[Stanowisko / Position ]],0))="n/a","n/a",AB267-INDEX(tab_MinKomp[WORKFLOW - SFMS],MATCH($B267,tab_MinKomp[[Stanowisko / Position ]:[Stanowisko / Position ]],0)))</f>
        <v>n/a</v>
      </c>
      <c r="AC268" s="194" t="str">
        <f>IF(INDEX(tab_MinKomp[System ISO 9001:2015],MATCH($B267,tab_MinKomp[[Stanowisko / Position ]:[Stanowisko / Position ]],0))="n/a","n/a",AC267-INDEX(tab_MinKomp[System ISO 9001:2015],MATCH($B267,tab_MinKomp[[Stanowisko / Position ]:[Stanowisko / Position ]],0)))</f>
        <v>n/a</v>
      </c>
      <c r="AD268" s="194" t="str">
        <f>IF(INDEX(tab_MinKomp[System ISO 9001:2015],MATCH($B267,tab_MinKomp[[Stanowisko / Position ]:[Stanowisko / Position ]],0))="n/a","n/a",AD267-INDEX(tab_MinKomp[System ISO 9001:2015],MATCH($B267,tab_MinKomp[[Stanowisko / Position ]:[Stanowisko / Position ]],0)))</f>
        <v>n/a</v>
      </c>
      <c r="AE268" s="194" t="str">
        <f>IF(INDEX(tab_MinKomp[System ISO 9001:2015],MATCH($B267,tab_MinKomp[[Stanowisko / Position ]:[Stanowisko / Position ]],0))="n/a","n/a",AE267-INDEX(tab_MinKomp[System ISO 9001:2015],MATCH($B267,tab_MinKomp[[Stanowisko / Position ]:[Stanowisko / Position ]],0)))</f>
        <v>n/a</v>
      </c>
      <c r="AF268" s="194" t="str">
        <f>IF(INDEX(tab_MinKomp[System ISO 9001:2015],MATCH($B267,tab_MinKomp[[Stanowisko / Position ]:[Stanowisko / Position ]],0))="n/a","n/a",AF267-INDEX(tab_MinKomp[System ISO 9001:2015],MATCH($B267,tab_MinKomp[[Stanowisko / Position ]:[Stanowisko / Position ]],0)))</f>
        <v>n/a</v>
      </c>
      <c r="AG268" s="194" t="str">
        <f>IF(INDEX(tab_MinKomp[Wymagania VDA 6.3 Process / Forderungen],MATCH($B267,tab_MinKomp[[Stanowisko / Position ]:[Stanowisko / Position ]],0))="n/a","n/a",AG267-INDEX(tab_MinKomp[Wymagania VDA 6.3 Process / Forderungen],MATCH($B267,tab_MinKomp[[Stanowisko / Position ]:[Stanowisko / Position ]],0)))</f>
        <v>n/a</v>
      </c>
      <c r="AH268" s="194" t="str">
        <f>IF(INDEX(tab_MinKomp[Wymagania VDA 6.5 Product / Forderungen],MATCH($B267,tab_MinKomp[[Stanowisko / Position ]:[Stanowisko / Position ]],0))="n/a","n/a",AH267-INDEX(tab_MinKomp[Wymagania VDA 6.5 Product / Forderungen],MATCH($B267,tab_MinKomp[[Stanowisko / Position ]:[Stanowisko / Position ]],0)))</f>
        <v>n/a</v>
      </c>
      <c r="AI268" s="194" t="str">
        <f>IF(INDEX(tab_MinKomp[System ISO 9001:2015],MATCH($B267,tab_MinKomp[[Stanowisko / Position ]:[Stanowisko / Position ]],0))="n/a","n/a",AI267-INDEX(tab_MinKomp[System ISO 9001:2015],MATCH($B267,tab_MinKomp[[Stanowisko / Position ]:[Stanowisko / Position ]],0)))</f>
        <v>n/a</v>
      </c>
      <c r="AJ268" s="194" t="str">
        <f>IF(INDEX(tab_MinKomp[Auditor systemu ISO 17021:2018],MATCH($B267,tab_MinKomp[[Stanowisko / Position ]:[Stanowisko / Position ]],0))="n/a","n/a",AJ267-INDEX(tab_MinKomp[Auditor systemu ISO 17021:2018],MATCH($B267,tab_MinKomp[[Stanowisko / Position ]:[Stanowisko / Position ]],0)))</f>
        <v>n/a</v>
      </c>
      <c r="AK268" s="194" t="str">
        <f>IF(INDEX(tab_MinKomp[Pełnomocnik systemu / Systemvertreter],MATCH($B267,tab_MinKomp[[Stanowisko / Position ]:[Stanowisko / Position ]],0))="n/a","n/a",AK267-INDEX(tab_MinKomp[Pełnomocnik systemu / Systemvertreter],MATCH($B267,tab_MinKomp[[Stanowisko / Position ]:[Stanowisko / Position ]],0)))</f>
        <v>n/a</v>
      </c>
      <c r="AL268" s="194">
        <f>IF(INDEX(tab_MinKomp[Polityka Etyczna - Compliance],MATCH($B267,tab_MinKomp[[Stanowisko / Position ]:[Stanowisko / Position ]],0))="n/a","n/a",AL267-INDEX(tab_MinKomp[Polityka Etyczna - Compliance],MATCH($B267,tab_MinKomp[[Stanowisko / Position ]:[Stanowisko / Position ]],0)))</f>
        <v>0</v>
      </c>
      <c r="AM268" s="194" t="str">
        <f>IF(INDEX(tab_MinKomp[WDRAŻANIE NOWYCH PROJEKTÓW/ PROCEDURA CTM],MATCH($B267,tab_MinKomp[[Stanowisko / Position ]:[Stanowisko / Position ]],0))="n/a","n/a",AM267-INDEX(tab_MinKomp[WDRAŻANIE NOWYCH PROJEKTÓW/ PROCEDURA CTM],MATCH($B267,tab_MinKomp[[Stanowisko / Position ]:[Stanowisko / Position ]],0)))</f>
        <v>n/a</v>
      </c>
      <c r="AN268" s="194" t="str">
        <f>IF(INDEX(tab_MinKomp[KAMIENIE MILOWE MSL/PIFF],MATCH($B267,tab_MinKomp[[Stanowisko / Position ]:[Stanowisko / Position ]],0))="n/a","n/a",AN267-INDEX(tab_MinKomp[KAMIENIE MILOWE MSL/PIFF],MATCH($B267,tab_MinKomp[[Stanowisko / Position ]:[Stanowisko / Position ]],0)))</f>
        <v>n/a</v>
      </c>
      <c r="AO268" s="194">
        <f>IF(INDEX(tab_MinKomp[CP],MATCH($B267,tab_MinKomp[[Stanowisko / Position ]:[Stanowisko / Position ]],0))="n/a","n/a",AO267-INDEX(tab_MinKomp[CP],MATCH($B267,tab_MinKomp[[Stanowisko / Position ]:[Stanowisko / Position ]],0)))</f>
        <v>0</v>
      </c>
      <c r="AP268" s="194" t="str">
        <f>IF(INDEX(tab_MinKomp[FMEA],MATCH($B267,tab_MinKomp[[Stanowisko / Position ]:[Stanowisko / Position ]],0))="n/a","n/a",AP267-INDEX(tab_MinKomp[FMEA],MATCH($B267,tab_MinKomp[[Stanowisko / Position ]:[Stanowisko / Position ]],0)))</f>
        <v>n/a</v>
      </c>
      <c r="AQ268" s="194">
        <f>IF(INDEX(tab_MinKomp[FLOW CHART],MATCH($B267,tab_MinKomp[[Stanowisko / Position ]:[Stanowisko / Position ]],0))="n/a","n/a",AQ267-INDEX(tab_MinKomp[FLOW CHART],MATCH($B267,tab_MinKomp[[Stanowisko / Position ]:[Stanowisko / Position ]],0)))</f>
        <v>0</v>
      </c>
      <c r="AR268" s="194" t="str">
        <f>IF(INDEX(tab_MinKomp[APQP],MATCH($B267,tab_MinKomp[[Stanowisko / Position ]:[Stanowisko / Position ]],0))="n/a","n/a",AR267-INDEX(tab_MinKomp[APQP],MATCH($B267,tab_MinKomp[[Stanowisko / Position ]:[Stanowisko / Position ]],0)))</f>
        <v>n/a</v>
      </c>
      <c r="AS268" s="194" t="str">
        <f>IF(INDEX(tab_MinKomp[MSA],MATCH($B267,tab_MinKomp[[Stanowisko / Position ]:[Stanowisko / Position ]],0))="n/a","n/a",AS267-INDEX(tab_MinKomp[MSA],MATCH($B267,tab_MinKomp[[Stanowisko / Position ]:[Stanowisko / Position ]],0)))</f>
        <v>n/a</v>
      </c>
      <c r="AT268" s="194" t="str">
        <f>IF(INDEX(tab_MinKomp[SPC],MATCH($B267,tab_MinKomp[[Stanowisko / Position ]:[Stanowisko / Position ]],0))="n/a","n/a",AT267-INDEX(tab_MinKomp[SPC],MATCH($B267,tab_MinKomp[[Stanowisko / Position ]:[Stanowisko / Position ]],0)))</f>
        <v>n/a</v>
      </c>
      <c r="AU268" s="194" t="str">
        <f>IF(INDEX(tab_MinKomp[CSR (SPECYFICZNE WYMAGANIA KLIENTA)],MATCH($B267,tab_MinKomp[[Stanowisko / Position ]:[Stanowisko / Position ]],0))="n/a","n/a",AU267-INDEX(tab_MinKomp[CSR (SPECYFICZNE WYMAGANIA KLIENTA)],MATCH($B267,tab_MinKomp[[Stanowisko / Position ]:[Stanowisko / Position ]],0)))</f>
        <v>n/a</v>
      </c>
      <c r="AV268" s="194">
        <f>IF(INDEX(tab_MinKomp[5S],MATCH($B267,tab_MinKomp[[Stanowisko / Position ]:[Stanowisko / Position ]],0))="n/a","n/a",AV267-INDEX(tab_MinKomp[5S],MATCH($B267,tab_MinKomp[[Stanowisko / Position ]:[Stanowisko / Position ]],0)))</f>
        <v>-1</v>
      </c>
      <c r="AW268" s="194">
        <f>IF(INDEX(tab_MinKomp[LEAN MANAGEMENT],MATCH($B267,tab_MinKomp[[Stanowisko / Position ]:[Stanowisko / Position ]],0))="n/a","n/a",AW267-INDEX(tab_MinKomp[LEAN MANAGEMENT],MATCH($B267,tab_MinKomp[[Stanowisko / Position ]:[Stanowisko / Position ]],0)))</f>
        <v>0</v>
      </c>
      <c r="AX268" s="194" t="str">
        <f>IF(INDEX(tab_MinKomp[5R],MATCH($B267,tab_MinKomp[[Stanowisko / Position ]:[Stanowisko / Position ]],0))="n/a","n/a",AX267-INDEX(tab_MinKomp[5R],MATCH($B267,tab_MinKomp[[Stanowisko / Position ]:[Stanowisko / Position ]],0)))</f>
        <v>n/a</v>
      </c>
      <c r="AY268" s="194" t="str">
        <f>IF(INDEX(tab_MinKomp[Six Sigma],MATCH($B267,tab_MinKomp[[Stanowisko / Position ]:[Stanowisko / Position ]],0))="n/a","n/a",AY267-INDEX(tab_MinKomp[Six Sigma],MATCH($B267,tab_MinKomp[[Stanowisko / Position ]:[Stanowisko / Position ]],0)))</f>
        <v>n/a</v>
      </c>
      <c r="AZ268" s="194" t="str">
        <f>IF(INDEX(tab_MinKomp[System BAAN / Distribution &amp; Supply Chain],MATCH($B267,tab_MinKomp[[Stanowisko / Position ]:[Stanowisko / Position ]],0))="n/a","n/a",AZ267-INDEX(tab_MinKomp[System BAAN / Distribution &amp; Supply Chain],MATCH($B267,tab_MinKomp[[Stanowisko / Position ]:[Stanowisko / Position ]],0)))</f>
        <v>n/a</v>
      </c>
      <c r="BA268" s="194" t="str">
        <f>IF(INDEX(tab_MinKomp[Gospodarka magazynowa / Lagerverwaltung],MATCH($B267,tab_MinKomp[[Stanowisko / Position ]:[Stanowisko / Position ]],0))="n/a","n/a",BA267-INDEX(tab_MinKomp[Gospodarka magazynowa / Lagerverwaltung],MATCH($B267,tab_MinKomp[[Stanowisko / Position ]:[Stanowisko / Position ]],0)))</f>
        <v>n/a</v>
      </c>
      <c r="BB268" s="194" t="str">
        <f>IF(INDEX(tab_MinKomp[Inwentaryzacja - organizacja i przebieg / Inventurprozess],MATCH($B267,tab_MinKomp[[Stanowisko / Position ]:[Stanowisko / Position ]],0))="n/a","n/a",BB267-INDEX(tab_MinKomp[Inwentaryzacja - organizacja i przebieg / Inventurprozess],MATCH($B267,tab_MinKomp[[Stanowisko / Position ]:[Stanowisko / Position ]],0)))</f>
        <v>n/a</v>
      </c>
      <c r="BC268" s="194" t="str">
        <f>IF(INDEX(tab_MinKomp[Organizacja dostaw / Versorgungsorganisation],MATCH($B267,tab_MinKomp[[Stanowisko / Position ]:[Stanowisko / Position ]],0))="n/a","n/a",BC267-INDEX(tab_MinKomp[Organizacja dostaw / Versorgungsorganisation],MATCH($B267,tab_MinKomp[[Stanowisko / Position ]:[Stanowisko / Position ]],0)))</f>
        <v>n/a</v>
      </c>
      <c r="BD268" s="194" t="str">
        <f>IF(INDEX(tab_MinKomp[Organizacja wysyłek / Organisation von Lieferungen],MATCH($B267,tab_MinKomp[[Stanowisko / Position ]:[Stanowisko / Position ]],0))="n/a","n/a",BD267-INDEX(tab_MinKomp[Organizacja wysyłek / Organisation von Lieferungen],MATCH($B267,tab_MinKomp[[Stanowisko / Position ]:[Stanowisko / Position ]],0)))</f>
        <v>n/a</v>
      </c>
      <c r="BE268" s="194" t="str">
        <f>IF(INDEX(tab_MinKomp[Analiza magazynowa - Program Polen.mdb / Inventuranalyse],MATCH($B267,tab_MinKomp[[Stanowisko / Position ]:[Stanowisko / Position ]],0))="n/a","n/a",BE267-INDEX(tab_MinKomp[Analiza magazynowa - Program Polen.mdb / Inventuranalyse],MATCH($B267,tab_MinKomp[[Stanowisko / Position ]:[Stanowisko / Position ]],0)))</f>
        <v>n/a</v>
      </c>
      <c r="BF268" s="190" t="str">
        <f>IF(INDEX(tab_MinKomp[MMOG (Materials Management Operations Guidelines)],MATCH($B267,tab_MinKomp[[Stanowisko / Position ]:[Stanowisko / Position ]],0))="n/a","n/a",BF267-INDEX(tab_MinKomp[MMOG (Materials Management Operations Guidelines)],MATCH($B267,tab_MinKomp[[Stanowisko / Position ]:[Stanowisko / Position ]],0)))</f>
        <v>n/a</v>
      </c>
      <c r="BG268" s="190" t="str">
        <f>IF(INDEX(tab_MinKomp[GPP],MATCH($B267,tab_MinKomp[[Stanowisko / Position ]:[Stanowisko / Position ]],0))="n/a","n/a",BG267-INDEX(tab_MinKomp[GPP],MATCH($B267,tab_MinKomp[[Stanowisko / Position ]:[Stanowisko / Position ]],0)))</f>
        <v>n/a</v>
      </c>
      <c r="BH268" s="190" t="str">
        <f>IF(INDEX(tab_MinKomp[AIAG (Automotive Industry Action Group)],MATCH($B267,tab_MinKomp[[Stanowisko / Position ]:[Stanowisko / Position ]],0))="n/a","n/a",BH267-INDEX(tab_MinKomp[AIAG (Automotive Industry Action Group)],MATCH($B267,tab_MinKomp[[Stanowisko / Position ]:[Stanowisko / Position ]],0)))</f>
        <v>n/a</v>
      </c>
      <c r="BI268" s="190" t="str">
        <f>IF(INDEX(tab_MinKomp[Super-G disputes],MATCH($B267,tab_MinKomp[[Stanowisko / Position ]:[Stanowisko / Position ]],0))="n/a","n/a",BI267-INDEX(tab_MinKomp[Super-G disputes],MATCH($B267,tab_MinKomp[[Stanowisko / Position ]:[Stanowisko / Position ]],0)))</f>
        <v>n/a</v>
      </c>
      <c r="BJ268" s="190" t="str">
        <f>IF(INDEX(tab_MinKomp[CMMS3/eDDL (Direct Data Link)],MATCH($B267,tab_MinKomp[[Stanowisko / Position ]:[Stanowisko / Position ]],0))="n/a","n/a",BJ267-INDEX(tab_MinKomp[CMMS3/eDDL (Direct Data Link)],MATCH($B267,tab_MinKomp[[Stanowisko / Position ]:[Stanowisko / Position ]],0)))</f>
        <v>n/a</v>
      </c>
      <c r="BK268" s="190" t="str">
        <f>IF(INDEX(tab_MinKomp[MP&amp;L (Material Planning and Logistics)],MATCH($B267,tab_MinKomp[[Stanowisko / Position ]:[Stanowisko / Position ]],0))="n/a","n/a",BK267-INDEX(tab_MinKomp[MP&amp;L (Material Planning and Logistics)],MATCH($B267,tab_MinKomp[[Stanowisko / Position ]:[Stanowisko / Position ]],0)))</f>
        <v>n/a</v>
      </c>
      <c r="BL268" s="190" t="str">
        <f>IF(INDEX(tab_MinKomp[Supplier delivery rating],MATCH($B267,tab_MinKomp[[Stanowisko / Position ]:[Stanowisko / Position ]],0))="n/a","n/a",BL267-INDEX(tab_MinKomp[Supplier delivery rating],MATCH($B267,tab_MinKomp[[Stanowisko / Position ]:[Stanowisko / Position ]],0)))</f>
        <v>n/a</v>
      </c>
      <c r="BM268" s="194" t="str">
        <f>IF(INDEX(tab_MinKomp[Wymagania VDA 6.5 Product / Forderungen],MATCH($B267,tab_MinKomp[[Stanowisko / Position ]:[Stanowisko / Position ]],0))="n/a","n/a",BM267-INDEX(tab_MinKomp[Wymagania VDA 6.5 Product / Forderungen],MATCH($B267,tab_MinKomp[[Stanowisko / Position ]:[Stanowisko / Position ]],0)))</f>
        <v>n/a</v>
      </c>
      <c r="BN268" s="194" t="str">
        <f>IF(INDEX(tab_MinKomp[Wymagania VDA 6.5 Product / Forderungen],MATCH($B267,tab_MinKomp[[Stanowisko / Position ]:[Stanowisko / Position ]],0))="n/a","n/a",BN267-INDEX(tab_MinKomp[Wymagania VDA 6.5 Product / Forderungen],MATCH($B267,tab_MinKomp[[Stanowisko / Position ]:[Stanowisko / Position ]],0)))</f>
        <v>n/a</v>
      </c>
      <c r="BO268" s="194">
        <f>IF(INDEX(tab_MinKomp[5S],MATCH($B267,tab_MinKomp[[Stanowisko / Position ]:[Stanowisko / Position ]],0))="n/a","n/a",BO267-INDEX(tab_MinKomp[5S],MATCH($B267,tab_MinKomp[[Stanowisko / Position ]:[Stanowisko / Position ]],0)))</f>
        <v>1</v>
      </c>
      <c r="BP268" s="194" t="str">
        <f>IF(INDEX(tab_MinKomp[Wymagania VDA 6.5 Product / Forderungen],MATCH($B267,tab_MinKomp[[Stanowisko / Position ]:[Stanowisko / Position ]],0))="n/a","n/a",BP267-INDEX(tab_MinKomp[Wymagania VDA 6.5 Product / Forderungen],MATCH($B267,tab_MinKomp[[Stanowisko / Position ]:[Stanowisko / Position ]],0)))</f>
        <v>n/a</v>
      </c>
      <c r="BQ268" s="194" t="str">
        <f>IF(INDEX(tab_MinKomp[Wymagania VDA 6.5 Product / Forderungen],MATCH($B267,tab_MinKomp[[Stanowisko / Position ]:[Stanowisko / Position ]],0))="n/a","n/a",BQ267-INDEX(tab_MinKomp[Wymagania VDA 6.5 Product / Forderungen],MATCH($B267,tab_MinKomp[[Stanowisko / Position ]:[Stanowisko / Position ]],0)))</f>
        <v>n/a</v>
      </c>
      <c r="BR268" s="194" t="str">
        <f>IF(INDEX(tab_MinKomp[Wymagania VDA 6.5 Product / Forderungen],MATCH($B267,tab_MinKomp[[Stanowisko / Position ]:[Stanowisko / Position ]],0))="n/a","n/a",BR267-INDEX(tab_MinKomp[Wymagania VDA 6.5 Product / Forderungen],MATCH($B267,tab_MinKomp[[Stanowisko / Position ]:[Stanowisko / Position ]],0)))</f>
        <v>n/a</v>
      </c>
      <c r="BS268" s="194">
        <f>IF(INDEX(tab_MinKomp[5S],MATCH($B267,tab_MinKomp[[Stanowisko / Position ]:[Stanowisko / Position ]],0))="n/a","n/a",BS267-INDEX(tab_MinKomp[5S],MATCH($B267,tab_MinKomp[[Stanowisko / Position ]:[Stanowisko / Position ]],0)))</f>
        <v>0</v>
      </c>
      <c r="BT268" s="194" t="str">
        <f>IF(INDEX(tab_MinKomp[Wymagania VDA 6.5 Product / Forderungen],MATCH($B267,tab_MinKomp[[Stanowisko / Position ]:[Stanowisko / Position ]],0))="n/a","n/a",BT267-INDEX(tab_MinKomp[Wymagania VDA 6.5 Product / Forderungen],MATCH($B267,tab_MinKomp[[Stanowisko / Position ]:[Stanowisko / Position ]],0)))</f>
        <v>n/a</v>
      </c>
      <c r="BU268" s="194">
        <f>IF(INDEX(tab_MinKomp[LEAN MANAGEMENT],MATCH($B267,tab_MinKomp[[Stanowisko / Position ]:[Stanowisko / Position ]],0))="n/a","n/a",BU267-INDEX(tab_MinKomp[LEAN MANAGEMENT],MATCH($B267,tab_MinKomp[[Stanowisko / Position ]:[Stanowisko / Position ]],0)))</f>
        <v>2</v>
      </c>
      <c r="BV268" s="194">
        <f>IF(INDEX(tab_MinKomp[5S],MATCH($B267,tab_MinKomp[[Stanowisko / Position ]:[Stanowisko / Position ]],0))="n/a","n/a",BV267-INDEX(tab_MinKomp[5S],MATCH($B267,tab_MinKomp[[Stanowisko / Position ]:[Stanowisko / Position ]],0)))</f>
        <v>1</v>
      </c>
      <c r="BW268" s="194">
        <f>IF(INDEX(tab_MinKomp[5S],MATCH($B267,tab_MinKomp[[Stanowisko / Position ]:[Stanowisko / Position ]],0))="n/a","n/a",BW267-INDEX(tab_MinKomp[5S],MATCH($B267,tab_MinKomp[[Stanowisko / Position ]:[Stanowisko / Position ]],0)))</f>
        <v>1</v>
      </c>
      <c r="BX268" s="194">
        <f>IF(INDEX(tab_MinKomp[5S],MATCH($B267,tab_MinKomp[[Stanowisko / Position ]:[Stanowisko / Position ]],0))="n/a","n/a",BX267-INDEX(tab_MinKomp[5S],MATCH($B267,tab_MinKomp[[Stanowisko / Position ]:[Stanowisko / Position ]],0)))</f>
        <v>0</v>
      </c>
      <c r="BY268" s="194" t="str">
        <f>IF(INDEX(tab_MinKomp[Obsługa maszyn Engel / Engel Maschinenbedienung],MATCH($B267,tab_MinKomp[[Stanowisko / Position ]:[Stanowisko / Position ]],0))="n/a","n/a",BY267-INDEX(tab_MinKomp[Obsługa maszyn Engel / Engel Maschinenbedienung],MATCH($B267,tab_MinKomp[[Stanowisko / Position ]:[Stanowisko / Position ]],0)))</f>
        <v>n/a</v>
      </c>
      <c r="BZ268" s="194">
        <f>IF(INDEX(tab_MinKomp[5S],MATCH($B267,tab_MinKomp[[Stanowisko / Position ]:[Stanowisko / Position ]],0))="n/a","n/a",BZ267-INDEX(tab_MinKomp[5S],MATCH($B267,tab_MinKomp[[Stanowisko / Position ]:[Stanowisko / Position ]],0)))</f>
        <v>1</v>
      </c>
      <c r="CA268" s="194">
        <f>IF(INDEX(tab_MinKomp[LEAN MANAGEMENT],MATCH($B267,tab_MinKomp[[Stanowisko / Position ]:[Stanowisko / Position ]],0))="n/a","n/a",CA267-INDEX(tab_MinKomp[LEAN MANAGEMENT],MATCH($B267,tab_MinKomp[[Stanowisko / Position ]:[Stanowisko / Position ]],0)))</f>
        <v>0</v>
      </c>
      <c r="CB268" s="194">
        <f>IF(INDEX(tab_MinKomp[5S],MATCH($B267,tab_MinKomp[[Stanowisko / Position ]:[Stanowisko / Position ]],0))="n/a","n/a",CB267-INDEX(tab_MinKomp[5S],MATCH($B267,tab_MinKomp[[Stanowisko / Position ]:[Stanowisko / Position ]],0)))</f>
        <v>1</v>
      </c>
      <c r="CC268" s="194" t="str">
        <f>IF(INDEX(tab_MinKomp[Obsługa maszyn Branson / Branson Maschinenbedienung],MATCH($B267,tab_MinKomp[[Stanowisko / Position ]:[Stanowisko / Position ]],0))="n/a","n/a",CC267-INDEX(tab_MinKomp[Obsługa maszyn Branson / Branson Maschinenbedienung],MATCH($B267,tab_MinKomp[[Stanowisko / Position ]:[Stanowisko / Position ]],0)))</f>
        <v>n/a</v>
      </c>
      <c r="CD268" s="194">
        <f>IF(INDEX(tab_MinKomp[Obsługa maszyn Novapax / Novapax Maschinenbedienung],MATCH($B267,tab_MinKomp[[Stanowisko / Position ]:[Stanowisko / Position ]],0))="n/a","n/a",CD267-INDEX(tab_MinKomp[Obsługa maszyn Novapax / Novapax Maschinenbedienung],MATCH($B267,tab_MinKomp[[Stanowisko / Position ]:[Stanowisko / Position ]],0)))</f>
        <v>1</v>
      </c>
      <c r="CE268" s="194">
        <f>IF(INDEX(tab_MinKomp[5S],MATCH($B267,tab_MinKomp[[Stanowisko / Position ]:[Stanowisko / Position ]],0))="n/a","n/a",CE267-INDEX(tab_MinKomp[5S],MATCH($B267,tab_MinKomp[[Stanowisko / Position ]:[Stanowisko / Position ]],0)))</f>
        <v>1</v>
      </c>
      <c r="CF268" s="194">
        <f>IF(INDEX(tab_MinKomp[Obsługa maszyn Novapax / Novapax Maschinenbedienung],MATCH($B267,tab_MinKomp[[Stanowisko / Position ]:[Stanowisko / Position ]],0))="n/a","n/a",CF267-INDEX(tab_MinKomp[Obsługa maszyn Novapax / Novapax Maschinenbedienung],MATCH($B267,tab_MinKomp[[Stanowisko / Position ]:[Stanowisko / Position ]],0)))</f>
        <v>-1</v>
      </c>
      <c r="CG268" s="194">
        <f>IF(INDEX(tab_MinKomp[Eliminacja awarii / Beseitigung von Ausfällen],MATCH($B267,tab_MinKomp[[Stanowisko / Position ]:[Stanowisko / Position ]],0))="n/a","n/a",CG267-INDEX(tab_MinKomp[Eliminacja awarii / Beseitigung von Ausfällen],MATCH($B267,tab_MinKomp[[Stanowisko / Position ]:[Stanowisko / Position ]],0)))</f>
        <v>0</v>
      </c>
      <c r="CH268" s="194" t="str">
        <f>IF(INDEX(tab_MinKomp[Wymagania VDA 6.5 Product / Forderungen],MATCH($B267,tab_MinKomp[[Stanowisko / Position ]:[Stanowisko / Position ]],0))="n/a","n/a",CH267-INDEX(tab_MinKomp[Wymagania VDA 6.5 Product / Forderungen],MATCH($B267,tab_MinKomp[[Stanowisko / Position ]:[Stanowisko / Position ]],0)))</f>
        <v>n/a</v>
      </c>
      <c r="CI268" s="194" t="str">
        <f>IF(INDEX(tab_MinKomp[Wymagania VDA 6.5 Product / Forderungen],MATCH($B267,tab_MinKomp[[Stanowisko / Position ]:[Stanowisko / Position ]],0))="n/a","n/a",CI267-INDEX(tab_MinKomp[Wymagania VDA 6.5 Product / Forderungen],MATCH($B267,tab_MinKomp[[Stanowisko / Position ]:[Stanowisko / Position ]],0)))</f>
        <v>n/a</v>
      </c>
      <c r="CJ268" s="194" t="str">
        <f>IF(INDEX(tab_MinKomp[Wymagania VDA 6.5 Product / Forderungen],MATCH($B267,tab_MinKomp[[Stanowisko / Position ]:[Stanowisko / Position ]],0))="n/a","n/a",CJ267-INDEX(tab_MinKomp[Wymagania VDA 6.5 Product / Forderungen],MATCH($B267,tab_MinKomp[[Stanowisko / Position ]:[Stanowisko / Position ]],0)))</f>
        <v>n/a</v>
      </c>
      <c r="CK268" s="194" t="str">
        <f>IF(INDEX(tab_MinKomp[Wymagania VDA 6.5 Product / Forderungen],MATCH($B267,tab_MinKomp[[Stanowisko / Position ]:[Stanowisko / Position ]],0))="n/a","n/a",CK267-INDEX(tab_MinKomp[Wymagania VDA 6.5 Product / Forderungen],MATCH($B267,tab_MinKomp[[Stanowisko / Position ]:[Stanowisko / Position ]],0)))</f>
        <v>n/a</v>
      </c>
      <c r="CL268" s="194" t="str">
        <f>IF(INDEX(tab_MinKomp[Wymagania VDA 6.5 Product / Forderungen],MATCH($B267,tab_MinKomp[[Stanowisko / Position ]:[Stanowisko / Position ]],0))="n/a","n/a",CL267-INDEX(tab_MinKomp[Wymagania VDA 6.5 Product / Forderungen],MATCH($B267,tab_MinKomp[[Stanowisko / Position ]:[Stanowisko / Position ]],0)))</f>
        <v>n/a</v>
      </c>
      <c r="CM268" s="194" t="str">
        <f>IF(INDEX(tab_MinKomp[Informatyka ogólna (techniczne i systemowe) / Allgemeine IT (Technik und System)],MATCH($B267,tab_MinKomp[[Stanowisko / Position ]:[Stanowisko / Position ]],0))="n/a","n/a",CM267-INDEX(tab_MinKomp[Informatyka ogólna (techniczne i systemowe) / Allgemeine IT (Technik und System)],MATCH($B267,tab_MinKomp[[Stanowisko / Position ]:[Stanowisko / Position ]],0)))</f>
        <v>n/a</v>
      </c>
      <c r="CN268" s="194" t="str">
        <f>IF(INDEX(tab_MinKomp[Sieci komputerowe / Computernetzwerke],MATCH($B267,tab_MinKomp[[Stanowisko / Position ]:[Stanowisko / Position ]],0))="n/a","n/a",CN267-INDEX(tab_MinKomp[Sieci komputerowe / Computernetzwerke],MATCH($B267,tab_MinKomp[[Stanowisko / Position ]:[Stanowisko / Position ]],0)))</f>
        <v>n/a</v>
      </c>
      <c r="CO268" s="194" t="str">
        <f>IF(INDEX(tab_MinKomp[Hardware (komputery PC, drukarki biurowe i etykietowe, telefonia stacjonarna i mobilna) (PC, Drucker, Telefpne, Handys)],MATCH($B267,tab_MinKomp[[Stanowisko / Position ]:[Stanowisko / Position ]],0))="n/a","n/a",CO267-INDEX(tab_MinKomp[Hardware (komputery PC, drukarki biurowe i etykietowe, telefonia stacjonarna i mobilna) (PC, Drucker, Telefpne, Handys)],MATCH($B267,tab_MinKomp[[Stanowisko / Position ]:[Stanowisko / Position ]],0)))</f>
        <v>n/a</v>
      </c>
      <c r="CP268" s="194" t="str">
        <f>IF(INDEX(tab_MinKomp[Software &amp; Systems (MS Office, MS Remote Desktop)],MATCH($B267,tab_MinKomp[[Stanowisko / Position ]:[Stanowisko / Position ]],0))="n/a","n/a",CP267-INDEX(tab_MinKomp[Software &amp; Systems (MS Office, MS Remote Desktop)],MATCH($B267,tab_MinKomp[[Stanowisko / Position ]:[Stanowisko / Position ]],0)))</f>
        <v>n/a</v>
      </c>
      <c r="CQ268" s="194" t="str">
        <f>IF(INDEX(tab_MinKomp[Programowanie obiektowe (PHP) / Objektprogrammierung],MATCH($B267,tab_MinKomp[[Stanowisko / Position ]:[Stanowisko / Position ]],0))="n/a","n/a",CQ267-INDEX(tab_MinKomp[Programowanie obiektowe (PHP) / Objektprogrammierung],MATCH($B267,tab_MinKomp[[Stanowisko / Position ]:[Stanowisko / Position ]],0)))</f>
        <v>n/a</v>
      </c>
      <c r="CR268" s="194" t="str">
        <f>IF(INDEX(tab_MinKomp[Scrum],MATCH($B267,tab_MinKomp[[Stanowisko / Position ]:[Stanowisko / Position ]],0))="n/a","n/a",CR267-INDEX(tab_MinKomp[Scrum],MATCH($B267,tab_MinKomp[[Stanowisko / Position ]:[Stanowisko / Position ]],0)))</f>
        <v>n/a</v>
      </c>
      <c r="CS268" s="194" t="str">
        <f>IF(INDEX(tab_MinKomp[SQL (MySQL)],MATCH($B267,tab_MinKomp[[Stanowisko / Position ]:[Stanowisko / Position ]],0))="n/a","n/a",CS267-INDEX(tab_MinKomp[SQL (MySQL)],MATCH($B267,tab_MinKomp[[Stanowisko / Position ]:[Stanowisko / Position ]],0)))</f>
        <v>n/a</v>
      </c>
      <c r="CT268" s="194" t="str">
        <f>IF(INDEX(tab_MinKomp[Javascript],MATCH($B267,tab_MinKomp[[Stanowisko / Position ]:[Stanowisko / Position ]],0))="n/a","n/a",CT267-INDEX(tab_MinKomp[Javascript],MATCH($B267,tab_MinKomp[[Stanowisko / Position ]:[Stanowisko / Position ]],0)))</f>
        <v>n/a</v>
      </c>
      <c r="CU268" s="194" t="str">
        <f>IF(INDEX(tab_MinKomp[Joomla],MATCH($B267,tab_MinKomp[[Stanowisko / Position ]:[Stanowisko / Position ]],0))="n/a","n/a",CU267-INDEX(tab_MinKomp[Joomla],MATCH($B267,tab_MinKomp[[Stanowisko / Position ]:[Stanowisko / Position ]],0)))</f>
        <v>n/a</v>
      </c>
      <c r="CV268" s="194" t="str">
        <f>IF(INDEX(tab_MinKomp[Bash],MATCH($B267,tab_MinKomp[[Stanowisko / Position ]:[Stanowisko / Position ]],0))="n/a","n/a",CV267-INDEX(tab_MinKomp[Bash],MATCH($B267,tab_MinKomp[[Stanowisko / Position ]:[Stanowisko / Position ]],0)))</f>
        <v>n/a</v>
      </c>
      <c r="CW268" s="194">
        <f>IF(INDEX(tab_MinKomp[Systemy MES (HYDRA / SFMS)],MATCH($B267,tab_MinKomp[[Stanowisko / Position ]:[Stanowisko / Position ]],0))="n/a","n/a",CW267-INDEX(tab_MinKomp[Systemy MES (HYDRA / SFMS)],MATCH($B267,tab_MinKomp[[Stanowisko / Position ]:[Stanowisko / Position ]],0)))</f>
        <v>-1</v>
      </c>
      <c r="CX268" s="194" t="str">
        <f>IF(INDEX(tab_MinKomp[HTML / CSS],MATCH($B267,tab_MinKomp[[Stanowisko / Position ]:[Stanowisko / Position ]],0))="n/a","n/a",CX267-INDEX(tab_MinKomp[HTML / CSS],MATCH($B267,tab_MinKomp[[Stanowisko / Position ]:[Stanowisko / Position ]],0)))</f>
        <v>n/a</v>
      </c>
      <c r="CY268" s="194" t="str">
        <f>IF(INDEX(tab_MinKomp[SYSTEM PR],MATCH($B267,tab_MinKomp[[Stanowisko / Position ]:[Stanowisko / Position ]],0))="n/a","n/a",CY267-INDEX(tab_MinKomp[SYSTEM PR],MATCH($B267,tab_MinKomp[[Stanowisko / Position ]:[Stanowisko / Position ]],0)))</f>
        <v>n/a</v>
      </c>
      <c r="CZ268" s="194" t="str">
        <f>IF(INDEX(tab_MinKomp[System Einkauf XP / EBA],MATCH($B267,tab_MinKomp[[Stanowisko / Position ]:[Stanowisko / Position ]],0))="n/a","n/a",CZ267-INDEX(tab_MinKomp[System Einkauf XP / EBA],MATCH($B267,tab_MinKomp[[Stanowisko / Position ]:[Stanowisko / Position ]],0)))</f>
        <v>n/a</v>
      </c>
      <c r="DA268" s="194" t="str">
        <f>IF(INDEX(tab_MinKomp[Techniki negocjacyjne / Verhandlungstechniken],MATCH($B267,tab_MinKomp[[Stanowisko / Position ]:[Stanowisko / Position ]],0))="n/a","n/a",DA267-INDEX(tab_MinKomp[Techniki negocjacyjne / Verhandlungstechniken],MATCH($B267,tab_MinKomp[[Stanowisko / Position ]:[Stanowisko / Position ]],0)))</f>
        <v>n/a</v>
      </c>
      <c r="DB268" s="194" t="str">
        <f>IF(INDEX(tab_MinKomp[Znajomość rynku branżowego / Kenntnis des Industrie Marktes],MATCH($B267,tab_MinKomp[[Stanowisko / Position ]:[Stanowisko / Position ]],0))="n/a","n/a",DB267-INDEX(tab_MinKomp[Znajomość rynku branżowego / Kenntnis des Industrie Marktes],MATCH($B267,tab_MinKomp[[Stanowisko / Position ]:[Stanowisko / Position ]],0)))</f>
        <v>n/a</v>
      </c>
      <c r="DC268" s="194" t="str">
        <f>IF(INDEX(tab_MinKomp[SUPPLIER MANAGEMENT],MATCH($B267,tab_MinKomp[[Stanowisko / Position ]:[Stanowisko / Position ]],0))="n/a","n/a",DC267-INDEX(tab_MinKomp[SUPPLIER MANAGEMENT],MATCH($B267,tab_MinKomp[[Stanowisko / Position ]:[Stanowisko / Position ]],0)))</f>
        <v>n/a</v>
      </c>
      <c r="DD268" s="194" t="str">
        <f>IF(INDEX(tab_MinKomp[SUPPLIER MANAGEMENT],MATCH($B267,tab_MinKomp[[Stanowisko / Position ]:[Stanowisko / Position ]],0))="n/a","n/a",DD267-INDEX(tab_MinKomp[SUPPLIER MANAGEMENT],MATCH($B267,tab_MinKomp[[Stanowisko / Position ]:[Stanowisko / Position ]],0)))</f>
        <v>n/a</v>
      </c>
      <c r="DE268" s="194" t="str">
        <f>IF(INDEX(tab_MinKomp[SUPPLIER MANAGEMENT],MATCH($B267,tab_MinKomp[[Stanowisko / Position ]:[Stanowisko / Position ]],0))="n/a","n/a",DE267-INDEX(tab_MinKomp[SUPPLIER MANAGEMENT],MATCH($B267,tab_MinKomp[[Stanowisko / Position ]:[Stanowisko / Position ]],0)))</f>
        <v>n/a</v>
      </c>
      <c r="DF268" s="194">
        <f>IF(INDEX(tab_MinKomp[LEAN MANAGEMENT],MATCH($B267,tab_MinKomp[[Stanowisko / Position ]:[Stanowisko / Position ]],0))="n/a","n/a",DF267-INDEX(tab_MinKomp[LEAN MANAGEMENT],MATCH($B267,tab_MinKomp[[Stanowisko / Position ]:[Stanowisko / Position ]],0)))</f>
        <v>0</v>
      </c>
      <c r="DG268" s="194" t="str">
        <f>IF(INDEX(tab_MinKomp[PPAP/PSW],MATCH($B267,tab_MinKomp[[Stanowisko / Position ]:[Stanowisko / Position ]],0))="n/a","n/a",DG267-INDEX(tab_MinKomp[PPAP/PSW],MATCH($B267,tab_MinKomp[[Stanowisko / Position ]:[Stanowisko / Position ]],0)))</f>
        <v>n/a</v>
      </c>
      <c r="DH268" s="194" t="str">
        <f>IF(INDEX(tab_MinKomp[SUPPLIER MANAGEMENT],MATCH($B267,tab_MinKomp[[Stanowisko / Position ]:[Stanowisko / Position ]],0))="n/a","n/a",DH267-INDEX(tab_MinKomp[SUPPLIER MANAGEMENT],MATCH($B267,tab_MinKomp[[Stanowisko / Position ]:[Stanowisko / Position ]],0)))</f>
        <v>n/a</v>
      </c>
      <c r="DI268" s="194" t="str">
        <f>IF(INDEX(tab_MinKomp[OBSŁUGA PORTALI KLIENTA / Kundenportale],MATCH($B267,tab_MinKomp[[Stanowisko / Position ]:[Stanowisko / Position ]],0))="n/a","n/a",DI267-INDEX(tab_MinKomp[OBSŁUGA PORTALI KLIENTA / Kundenportale],MATCH($B267,tab_MinKomp[[Stanowisko / Position ]:[Stanowisko / Position ]],0)))</f>
        <v>n/a</v>
      </c>
      <c r="DJ268" s="194" t="str">
        <f>IF(INDEX(tab_MinKomp[Obsługa systemu BABTECQ / BABTECQ System],MATCH($B267,tab_MinKomp[[Stanowisko / Position ]:[Stanowisko / Position ]],0))="n/a","n/a",DJ267-INDEX(tab_MinKomp[Obsługa systemu BABTECQ / BABTECQ System],MATCH($B267,tab_MinKomp[[Stanowisko / Position ]:[Stanowisko / Position ]],0)))</f>
        <v>n/a</v>
      </c>
      <c r="DK268" s="194" t="str">
        <f>IF(INDEX(tab_MinKomp[Rysunek techniczny / technische Zeichnung],MATCH($B267,tab_MinKomp[[Stanowisko / Position ]:[Stanowisko / Position ]],0))="n/a","n/a",DK267-INDEX(tab_MinKomp[Rysunek techniczny / technische Zeichnung],MATCH($B267,tab_MinKomp[[Stanowisko / Position ]:[Stanowisko / Position ]],0)))</f>
        <v>n/a</v>
      </c>
      <c r="DL268" s="194" t="str">
        <f>IF(INDEX(tab_MinKomp[Kalibracja / Kalibrierung],MATCH($B267,tab_MinKomp[[Stanowisko / Position ]:[Stanowisko / Position ]],0))="n/a","n/a",DL267-INDEX(tab_MinKomp[Kalibracja / Kalibrierung],MATCH($B267,tab_MinKomp[[Stanowisko / Position ]:[Stanowisko / Position ]],0)))</f>
        <v>n/a</v>
      </c>
      <c r="DM268" s="194" t="str">
        <f>IF(INDEX(tab_MinKomp[Rekwalifikacja / Requalifizierung],MATCH($B267,tab_MinKomp[[Stanowisko / Position ]:[Stanowisko / Position ]],0))="n/a","n/a",DM267-INDEX(tab_MinKomp[Rekwalifikacja / Requalifizierung],MATCH($B267,tab_MinKomp[[Stanowisko / Position ]:[Stanowisko / Position ]],0)))</f>
        <v>n/a</v>
      </c>
      <c r="DN268" s="190" t="str">
        <f>IF(INDEX(tab_MinKomp[Testy czystości / Reinheitstests],MATCH($B267,tab_MinKomp[[Stanowisko / Position ]:[Stanowisko / Position ]],0))="n/a","n/a",DN267-INDEX(tab_MinKomp[Testy czystości / Reinheitstests],MATCH($B267,tab_MinKomp[[Stanowisko / Position ]:[Stanowisko / Position ]],0)))</f>
        <v>n/a</v>
      </c>
      <c r="DO268" s="190" t="str">
        <f>IF(INDEX(tab_MinKomp[Testy czystości / Reinheitstests],MATCH($B267,tab_MinKomp[[Stanowisko / Position ]:[Stanowisko / Position ]],0))="n/a","n/a",DO267-INDEX(tab_MinKomp[Testy czystości / Reinheitstests],MATCH($B267,tab_MinKomp[[Stanowisko / Position ]:[Stanowisko / Position ]],0)))</f>
        <v>n/a</v>
      </c>
      <c r="DP268" s="190" t="str">
        <f>IF(INDEX(tab_MinKomp[Testy czystości / Reinheitstests],MATCH($B267,tab_MinKomp[[Stanowisko / Position ]:[Stanowisko / Position ]],0))="n/a","n/a",DP267-INDEX(tab_MinKomp[Testy czystości / Reinheitstests],MATCH($B267,tab_MinKomp[[Stanowisko / Position ]:[Stanowisko / Position ]],0)))</f>
        <v>n/a</v>
      </c>
      <c r="DQ268" s="190" t="str">
        <f>IF(INDEX(tab_MinKomp[Testy czystości / Reinheitstests],MATCH($B267,tab_MinKomp[[Stanowisko / Position ]:[Stanowisko / Position ]],0))="n/a","n/a",DQ267-INDEX(tab_MinKomp[Testy czystości / Reinheitstests],MATCH($B267,tab_MinKomp[[Stanowisko / Position ]:[Stanowisko / Position ]],0)))</f>
        <v>n/a</v>
      </c>
      <c r="DR268" s="190" t="str">
        <f>IF(INDEX(tab_MinKomp[Testy czystości / Reinheitstests],MATCH($B267,tab_MinKomp[[Stanowisko / Position ]:[Stanowisko / Position ]],0))="n/a","n/a",DR267-INDEX(tab_MinKomp[Testy czystości / Reinheitstests],MATCH($B267,tab_MinKomp[[Stanowisko / Position ]:[Stanowisko / Position ]],0)))</f>
        <v>n/a</v>
      </c>
      <c r="DS268" s="190" t="str">
        <f>IF(INDEX(tab_MinKomp[Testy czystości / Reinheitstests],MATCH($B267,tab_MinKomp[[Stanowisko / Position ]:[Stanowisko / Position ]],0))="n/a","n/a",DS267-INDEX(tab_MinKomp[Testy czystości / Reinheitstests],MATCH($B267,tab_MinKomp[[Stanowisko / Position ]:[Stanowisko / Position ]],0)))</f>
        <v>n/a</v>
      </c>
      <c r="DT268" s="194" t="str">
        <f>IF(INDEX(tab_MinKomp[SUPPLIER MANAGEMENT],MATCH($B267,tab_MinKomp[[Stanowisko / Position ]:[Stanowisko / Position ]],0))="n/a","n/a",DT267-INDEX(tab_MinKomp[SUPPLIER MANAGEMENT],MATCH($B267,tab_MinKomp[[Stanowisko / Position ]:[Stanowisko / Position ]],0)))</f>
        <v>n/a</v>
      </c>
      <c r="DU268" s="190" t="str">
        <f>IF(INDEX(tab_MinKomp[Testy czystości / Reinheitstests],MATCH($B267,tab_MinKomp[[Stanowisko / Position ]:[Stanowisko / Position ]],0))="n/a","n/a",DU267-INDEX(tab_MinKomp[Testy czystości / Reinheitstests],MATCH($B267,tab_MinKomp[[Stanowisko / Position ]:[Stanowisko / Position ]],0)))</f>
        <v>n/a</v>
      </c>
      <c r="DV268" s="190" t="str">
        <f>IF(INDEX(tab_MinKomp[Testy czystości / Reinheitstests],MATCH($B267,tab_MinKomp[[Stanowisko / Position ]:[Stanowisko / Position ]],0))="n/a","n/a",DV267-INDEX(tab_MinKomp[Testy czystości / Reinheitstests],MATCH($B267,tab_MinKomp[[Stanowisko / Position ]:[Stanowisko / Position ]],0)))</f>
        <v>n/a</v>
      </c>
      <c r="DW268" s="190" t="str">
        <f>IF(INDEX(tab_MinKomp[Testy czystości / Reinheitstests],MATCH($B267,tab_MinKomp[[Stanowisko / Position ]:[Stanowisko / Position ]],0))="n/a","n/a",DW267-INDEX(tab_MinKomp[Testy czystości / Reinheitstests],MATCH($B267,tab_MinKomp[[Stanowisko / Position ]:[Stanowisko / Position ]],0)))</f>
        <v>n/a</v>
      </c>
      <c r="DX268" s="190" t="str">
        <f>IF(INDEX(tab_MinKomp[Testy czystości / Reinheitstests],MATCH($B267,tab_MinKomp[[Stanowisko / Position ]:[Stanowisko / Position ]],0))="n/a","n/a",DX267-INDEX(tab_MinKomp[Testy czystości / Reinheitstests],MATCH($B267,tab_MinKomp[[Stanowisko / Position ]:[Stanowisko / Position ]],0)))</f>
        <v>n/a</v>
      </c>
      <c r="DY268" s="190" t="str">
        <f>IF(INDEX(tab_MinKomp[Testy czystości / Reinheitstests],MATCH($B267,tab_MinKomp[[Stanowisko / Position ]:[Stanowisko / Position ]],0))="n/a","n/a",DY267-INDEX(tab_MinKomp[Testy czystości / Reinheitstests],MATCH($B267,tab_MinKomp[[Stanowisko / Position ]:[Stanowisko / Position ]],0)))</f>
        <v>n/a</v>
      </c>
      <c r="DZ268" s="190" t="str">
        <f>IF(INDEX(tab_MinKomp[Testy czystości / Reinheitstests],MATCH($B267,tab_MinKomp[[Stanowisko / Position ]:[Stanowisko / Position ]],0))="n/a","n/a",DZ267-INDEX(tab_MinKomp[Testy czystości / Reinheitstests],MATCH($B267,tab_MinKomp[[Stanowisko / Position ]:[Stanowisko / Position ]],0)))</f>
        <v>n/a</v>
      </c>
      <c r="EA268" s="194" t="str">
        <f>IF(INDEX(tab_MinKomp[SUPPLIER MANAGEMENT],MATCH($B267,tab_MinKomp[[Stanowisko / Position ]:[Stanowisko / Position ]],0))="n/a","n/a",EA267-INDEX(tab_MinKomp[SUPPLIER MANAGEMENT],MATCH($B267,tab_MinKomp[[Stanowisko / Position ]:[Stanowisko / Position ]],0)))</f>
        <v>n/a</v>
      </c>
      <c r="EB268" s="190" t="str">
        <f>IF(INDEX(tab_MinKomp[Testy czystości / Reinheitstests],MATCH($B267,tab_MinKomp[[Stanowisko / Position ]:[Stanowisko / Position ]],0))="n/a","n/a",EB267-INDEX(tab_MinKomp[Testy czystości / Reinheitstests],MATCH($B267,tab_MinKomp[[Stanowisko / Position ]:[Stanowisko / Position ]],0)))</f>
        <v>n/a</v>
      </c>
      <c r="EC268" s="190" t="str">
        <f>IF(INDEX(tab_MinKomp[Testy czystości / Reinheitstests],MATCH($B267,tab_MinKomp[[Stanowisko / Position ]:[Stanowisko / Position ]],0))="n/a","n/a",EC267-INDEX(tab_MinKomp[Testy czystości / Reinheitstests],MATCH($B267,tab_MinKomp[[Stanowisko / Position ]:[Stanowisko / Position ]],0)))</f>
        <v>n/a</v>
      </c>
      <c r="ED268" s="190" t="str">
        <f>IF(INDEX(tab_MinKomp[Testy czystości / Reinheitstests],MATCH($B267,tab_MinKomp[[Stanowisko / Position ]:[Stanowisko / Position ]],0))="n/a","n/a",ED267-INDEX(tab_MinKomp[Testy czystości / Reinheitstests],MATCH($B267,tab_MinKomp[[Stanowisko / Position ]:[Stanowisko / Position ]],0)))</f>
        <v>n/a</v>
      </c>
      <c r="EE268" s="190" t="str">
        <f>IF(INDEX(tab_MinKomp[Testy czystości / Reinheitstests],MATCH($B267,tab_MinKomp[[Stanowisko / Position ]:[Stanowisko / Position ]],0))="n/a","n/a",EE267-INDEX(tab_MinKomp[Testy czystości / Reinheitstests],MATCH($B267,tab_MinKomp[[Stanowisko / Position ]:[Stanowisko / Position ]],0)))</f>
        <v>n/a</v>
      </c>
      <c r="EF268" s="190" t="str">
        <f>IF(INDEX(tab_MinKomp[Testy czystości / Reinheitstests],MATCH($B267,tab_MinKomp[[Stanowisko / Position ]:[Stanowisko / Position ]],0))="n/a","n/a",EF267-INDEX(tab_MinKomp[Testy czystości / Reinheitstests],MATCH($B267,tab_MinKomp[[Stanowisko / Position ]:[Stanowisko / Position ]],0)))</f>
        <v>n/a</v>
      </c>
      <c r="EG268" s="190" t="str">
        <f>IF(INDEX(tab_MinKomp[Testy czystości / Reinheitstests],MATCH($B267,tab_MinKomp[[Stanowisko / Position ]:[Stanowisko / Position ]],0))="n/a","n/a",EG267-INDEX(tab_MinKomp[Testy czystości / Reinheitstests],MATCH($B267,tab_MinKomp[[Stanowisko / Position ]:[Stanowisko / Position ]],0)))</f>
        <v>n/a</v>
      </c>
      <c r="EH268" s="190" t="str">
        <f>IF(INDEX(tab_MinKomp[Testy czystości / Reinheitstests],MATCH($B267,tab_MinKomp[[Stanowisko / Position ]:[Stanowisko / Position ]],0))="n/a","n/a",EH267-INDEX(tab_MinKomp[Testy czystości / Reinheitstests],MATCH($B267,tab_MinKomp[[Stanowisko / Position ]:[Stanowisko / Position ]],0)))</f>
        <v>n/a</v>
      </c>
      <c r="EI268" s="190" t="str">
        <f>IF(INDEX(tab_MinKomp[Testy czystości / Reinheitstests],MATCH($B267,tab_MinKomp[[Stanowisko / Position ]:[Stanowisko / Position ]],0))="n/a","n/a",EI267-INDEX(tab_MinKomp[Testy czystości / Reinheitstests],MATCH($B267,tab_MinKomp[[Stanowisko / Position ]:[Stanowisko / Position ]],0)))</f>
        <v>n/a</v>
      </c>
      <c r="EJ268" s="190" t="str">
        <f>IF(INDEX(tab_MinKomp[Testy czystości / Reinheitstests],MATCH($B267,tab_MinKomp[[Stanowisko / Position ]:[Stanowisko / Position ]],0))="n/a","n/a",EJ267-INDEX(tab_MinKomp[Testy czystości / Reinheitstests],MATCH($B267,tab_MinKomp[[Stanowisko / Position ]:[Stanowisko / Position ]],0)))</f>
        <v>n/a</v>
      </c>
      <c r="EK268" s="190" t="str">
        <f>IF(INDEX(tab_MinKomp[Testy czystości / Reinheitstests],MATCH($B267,tab_MinKomp[[Stanowisko / Position ]:[Stanowisko / Position ]],0))="n/a","n/a",EK267-INDEX(tab_MinKomp[Testy czystości / Reinheitstests],MATCH($B267,tab_MinKomp[[Stanowisko / Position ]:[Stanowisko / Position ]],0)))</f>
        <v>n/a</v>
      </c>
      <c r="EL268" s="190" t="str">
        <f>IF(INDEX(tab_MinKomp[Testy czystości / Reinheitstests],MATCH($B267,tab_MinKomp[[Stanowisko / Position ]:[Stanowisko / Position ]],0))="n/a","n/a",EL267-INDEX(tab_MinKomp[Testy czystości / Reinheitstests],MATCH($B267,tab_MinKomp[[Stanowisko / Position ]:[Stanowisko / Position ]],0)))</f>
        <v>n/a</v>
      </c>
      <c r="EM268" s="190" t="str">
        <f>IF(INDEX(tab_MinKomp[Testy czystości / Reinheitstests],MATCH($B267,tab_MinKomp[[Stanowisko / Position ]:[Stanowisko / Position ]],0))="n/a","n/a",EM267-INDEX(tab_MinKomp[Testy czystości / Reinheitstests],MATCH($B267,tab_MinKomp[[Stanowisko / Position ]:[Stanowisko / Position ]],0)))</f>
        <v>n/a</v>
      </c>
      <c r="EN268" s="190" t="str">
        <f>IF(INDEX(tab_MinKomp[Testy czystości / Reinheitstests],MATCH($B267,tab_MinKomp[[Stanowisko / Position ]:[Stanowisko / Position ]],0))="n/a","n/a",EN267-INDEX(tab_MinKomp[Testy czystości / Reinheitstests],MATCH($B267,tab_MinKomp[[Stanowisko / Position ]:[Stanowisko / Position ]],0)))</f>
        <v>n/a</v>
      </c>
      <c r="EO268" s="194" t="str">
        <f>IF(INDEX(tab_MinKomp[Konserwacja Rep],MATCH($B267,tab_MinKomp[[Stanowisko / Position ]:[Stanowisko / Position ]],0))="n/a","n/a",EO267-INDEX(tab_MinKomp[Konserwacja Rep],MATCH($B267,tab_MinKomp[[Stanowisko / Position ]:[Stanowisko / Position ]],0)))</f>
        <v>n/a</v>
      </c>
      <c r="EP268" s="194" t="str">
        <f>IF(INDEX(tab_MinKomp[[Konserwacja Engel ]],MATCH($B267,tab_MinKomp[[Stanowisko / Position ]:[Stanowisko / Position ]],0))="n/a","n/a",EP267-INDEX(tab_MinKomp[[Konserwacja Engel ]],MATCH($B267,tab_MinKomp[[Stanowisko / Position ]:[Stanowisko / Position ]],0)))</f>
        <v>n/a</v>
      </c>
      <c r="EQ268" s="194" t="str">
        <f>IF(INDEX(tab_MinKomp[Konserwacja B 50],MATCH($B267,tab_MinKomp[[Stanowisko / Position ]:[Stanowisko / Position ]],0))="n/a","n/a",EQ267-INDEX(tab_MinKomp[Konserwacja B 50],MATCH($B267,tab_MinKomp[[Stanowisko / Position ]:[Stanowisko / Position ]],0)))</f>
        <v>n/a</v>
      </c>
      <c r="ER268" s="194" t="str">
        <f>IF(INDEX(tab_MinKomp[[Konserwacja EOL ]],MATCH($B267,tab_MinKomp[[Stanowisko / Position ]:[Stanowisko / Position ]],0))="n/a","n/a",ER267-INDEX(tab_MinKomp[[Konserwacja EOL ]],MATCH($B267,tab_MinKomp[[Stanowisko / Position ]:[Stanowisko / Position ]],0)))</f>
        <v>n/a</v>
      </c>
      <c r="ES268" s="194" t="str">
        <f>IF(INDEX(tab_MinKomp[Konserwacja Branson],MATCH($B267,tab_MinKomp[[Stanowisko / Position ]:[Stanowisko / Position ]],0))="n/a","n/a",ES267-INDEX(tab_MinKomp[Konserwacja Branson],MATCH($B267,tab_MinKomp[[Stanowisko / Position ]:[Stanowisko / Position ]],0)))</f>
        <v>n/a</v>
      </c>
      <c r="ET268" s="194" t="str">
        <f>IF(INDEX(tab_MinKomp[Konserwacja coolery],MATCH($B267,tab_MinKomp[[Stanowisko / Position ]:[Stanowisko / Position ]],0))="n/a","n/a",ET267-INDEX(tab_MinKomp[Konserwacja coolery],MATCH($B267,tab_MinKomp[[Stanowisko / Position ]:[Stanowisko / Position ]],0)))</f>
        <v>n/a</v>
      </c>
      <c r="EU268" s="194" t="str">
        <f>IF(INDEX(tab_MinKomp[Konserwacja piecy],MATCH($B267,tab_MinKomp[[Stanowisko / Position ]:[Stanowisko / Position ]],0))="n/a","n/a",EU267-INDEX(tab_MinKomp[Konserwacja piecy],MATCH($B267,tab_MinKomp[[Stanowisko / Position ]:[Stanowisko / Position ]],0)))</f>
        <v>n/a</v>
      </c>
      <c r="EV268" s="194" t="str">
        <f>IF(INDEX(tab_MinKomp[Rysunek techniczny- czytanie],MATCH($B267,tab_MinKomp[[Stanowisko / Position ]:[Stanowisko / Position ]],0))="n/a","n/a",EV267-INDEX(tab_MinKomp[Rysunek techniczny- czytanie],MATCH($B267,tab_MinKomp[[Stanowisko / Position ]:[Stanowisko / Position ]],0)))</f>
        <v>n/a</v>
      </c>
      <c r="EW268" s="194" t="str">
        <f>IF(INDEX(tab_MinKomp[Elektryka],MATCH($B267,tab_MinKomp[[Stanowisko / Position ]:[Stanowisko / Position ]],0))="n/a","n/a",EW267-INDEX(tab_MinKomp[Elektryka],MATCH($B267,tab_MinKomp[[Stanowisko / Position ]:[Stanowisko / Position ]],0)))</f>
        <v>n/a</v>
      </c>
      <c r="EX268" s="194" t="str">
        <f>IF(INDEX(tab_MinKomp[Pneumatyka],MATCH($B267,tab_MinKomp[[Stanowisko / Position ]:[Stanowisko / Position ]],0))="n/a","n/a",EX267-INDEX(tab_MinKomp[Pneumatyka],MATCH($B267,tab_MinKomp[[Stanowisko / Position ]:[Stanowisko / Position ]],0)))</f>
        <v>n/a</v>
      </c>
      <c r="EY268" s="194" t="str">
        <f>IF(INDEX(tab_MinKomp[[Hydraulika ]],MATCH($B267,tab_MinKomp[[Stanowisko / Position ]:[Stanowisko / Position ]],0))="n/a","n/a",EY267-INDEX(tab_MinKomp[[Hydraulika ]],MATCH($B267,tab_MinKomp[[Stanowisko / Position ]:[Stanowisko / Position ]],0)))</f>
        <v>n/a</v>
      </c>
      <c r="EZ268" s="194" t="str">
        <f>IF(INDEX(tab_MinKomp[Podciśnienie],MATCH($B267,tab_MinKomp[[Stanowisko / Position ]:[Stanowisko / Position ]],0))="n/a","n/a",EZ267-INDEX(tab_MinKomp[Podciśnienie],MATCH($B267,tab_MinKomp[[Stanowisko / Position ]:[Stanowisko / Position ]],0)))</f>
        <v>n/a</v>
      </c>
      <c r="FA268" s="194" t="str">
        <f>IF(INDEX(tab_MinKomp[Usuwanie awarii],MATCH($B267,tab_MinKomp[[Stanowisko / Position ]:[Stanowisko / Position ]],0))="n/a","n/a",FA267-INDEX(tab_MinKomp[Usuwanie awarii],MATCH($B267,tab_MinKomp[[Stanowisko / Position ]:[Stanowisko / Position ]],0)))</f>
        <v>n/a</v>
      </c>
      <c r="FB268" s="194" t="str">
        <f>IF(INDEX(tab_MinKomp[Obsługa robotów],MATCH($B267,tab_MinKomp[[Stanowisko / Position ]:[Stanowisko / Position ]],0))="n/a","n/a",FB267-INDEX(tab_MinKomp[Obsługa robotów],MATCH($B267,tab_MinKomp[[Stanowisko / Position ]:[Stanowisko / Position ]],0)))</f>
        <v>n/a</v>
      </c>
      <c r="FC268" s="194" t="str">
        <f>IF(INDEX(tab_MinKomp[Obsługa sterowania maszyny],MATCH($B267,tab_MinKomp[[Stanowisko / Position ]:[Stanowisko / Position ]],0))="n/a","n/a",FC267-INDEX(tab_MinKomp[Obsługa sterowania maszyny],MATCH($B267,tab_MinKomp[[Stanowisko / Position ]:[Stanowisko / Position ]],0)))</f>
        <v>n/a</v>
      </c>
      <c r="FD268" s="194" t="str">
        <f>IF(INDEX(tab_MinKomp[Usuwanie przyczyn żródłowych],MATCH($B267,tab_MinKomp[[Stanowisko / Position ]:[Stanowisko / Position ]],0))="n/a","n/a",FD267-INDEX(tab_MinKomp[Usuwanie przyczyn żródłowych],MATCH($B267,tab_MinKomp[[Stanowisko / Position ]:[Stanowisko / Position ]],0)))</f>
        <v>n/a</v>
      </c>
      <c r="FE268" s="194" t="str">
        <f>IF(INDEX(tab_MinKomp[Cmms stosowanie],MATCH($B267,tab_MinKomp[[Stanowisko / Position ]:[Stanowisko / Position ]],0))="n/a","n/a",FE267-INDEX(tab_MinKomp[Cmms stosowanie],MATCH($B267,tab_MinKomp[[Stanowisko / Position ]:[Stanowisko / Position ]],0)))</f>
        <v>n/a</v>
      </c>
      <c r="FF268" s="190" t="str">
        <f>IF(INDEX(tab_MinKomp[Testy czystości / Reinheitstests],MATCH($B267,tab_MinKomp[[Stanowisko / Position ]:[Stanowisko / Position ]],0))="n/a","n/a",FF267-INDEX(tab_MinKomp[Testy czystości / Reinheitstests],MATCH($B267,tab_MinKomp[[Stanowisko / Position ]:[Stanowisko / Position ]],0)))</f>
        <v>n/a</v>
      </c>
      <c r="FG268" s="194" t="str">
        <f>IF(INDEX(tab_MinKomp[Czyszczenie form plastikowych],MATCH($B267,tab_MinKomp[[Stanowisko / Position ]:[Stanowisko / Position ]],0))="n/a","n/a",FG267-INDEX(tab_MinKomp[Czyszczenie form plastikowych],MATCH($B267,tab_MinKomp[[Stanowisko / Position ]:[Stanowisko / Position ]],0)))</f>
        <v>n/a</v>
      </c>
      <c r="FH268" s="194" t="str">
        <f>IF(INDEX(tab_MinKomp[Wymiana form plastik],MATCH($B267,tab_MinKomp[[Stanowisko / Position ]:[Stanowisko / Position ]],0))="n/a","n/a",FH267-INDEX(tab_MinKomp[Wymiana form plastik],MATCH($B267,tab_MinKomp[[Stanowisko / Position ]:[Stanowisko / Position ]],0)))</f>
        <v>n/a</v>
      </c>
      <c r="FI268" s="194" t="str">
        <f>IF(INDEX(tab_MinKomp[Wymiana form guma],MATCH($B267,tab_MinKomp[[Stanowisko / Position ]:[Stanowisko / Position ]],0))="n/a","n/a",FI267-INDEX(tab_MinKomp[Wymiana form guma],MATCH($B267,tab_MinKomp[[Stanowisko / Position ]:[Stanowisko / Position ]],0)))</f>
        <v>n/a</v>
      </c>
      <c r="FJ268" s="194" t="str">
        <f>IF(INDEX(tab_MinKomp[Konserwacja KK],MATCH($B267,tab_MinKomp[[Stanowisko / Position ]:[Stanowisko / Position ]],0))="n/a","n/a",FJ267-INDEX(tab_MinKomp[Konserwacja KK],MATCH($B267,tab_MinKomp[[Stanowisko / Position ]:[Stanowisko / Position ]],0)))</f>
        <v>n/a</v>
      </c>
      <c r="FK268" s="194" t="str">
        <f>IF(INDEX(tab_MinKomp[Konserwacja form guma],MATCH($B267,tab_MinKomp[[Stanowisko / Position ]:[Stanowisko / Position ]],0))="n/a","n/a",FK267-INDEX(tab_MinKomp[Konserwacja form guma],MATCH($B267,tab_MinKomp[[Stanowisko / Position ]:[Stanowisko / Position ]],0)))</f>
        <v>n/a</v>
      </c>
      <c r="FL268" s="194" t="str">
        <f>IF(INDEX(tab_MinKomp[Konserwacja form plastiki],MATCH($B267,tab_MinKomp[[Stanowisko / Position ]:[Stanowisko / Position ]],0))="n/a","n/a",FL267-INDEX(tab_MinKomp[Konserwacja form plastiki],MATCH($B267,tab_MinKomp[[Stanowisko / Position ]:[Stanowisko / Position ]],0)))</f>
        <v>n/a</v>
      </c>
      <c r="FM268" s="194" t="str">
        <f>IF(INDEX(tab_MinKomp[Konserwacja Gorącego Kanału],MATCH($B267,tab_MinKomp[[Stanowisko / Position ]:[Stanowisko / Position ]],0))="n/a","n/a",FM267-INDEX(tab_MinKomp[Konserwacja Gorącego Kanału],MATCH($B267,tab_MinKomp[[Stanowisko / Position ]:[Stanowisko / Position ]],0)))</f>
        <v>n/a</v>
      </c>
      <c r="FN268" s="194" t="str">
        <f>IF(INDEX(tab_MinKomp[MS Office (Excel)],MATCH($B267,tab_MinKomp[[Stanowisko / Position ]:[Stanowisko / Position ]],0))="n/a","n/a",FN267-INDEX(tab_MinKomp[MS Office (Excel)],MATCH($B267,tab_MinKomp[[Stanowisko / Position ]:[Stanowisko / Position ]],0)))</f>
        <v>n/a</v>
      </c>
      <c r="FO268" s="194" t="str">
        <f>IF(INDEX(tab_MinKomp[MS Office (Word)],MATCH($B267,tab_MinKomp[[Stanowisko / Position ]:[Stanowisko / Position ]],0))="n/a","n/a",FO267-INDEX(tab_MinKomp[MS Office (Word)],MATCH($B267,tab_MinKomp[[Stanowisko / Position ]:[Stanowisko / Position ]],0)))</f>
        <v>n/a</v>
      </c>
      <c r="FP268" s="194" t="str">
        <f>IF(INDEX(tab_MinKomp[MS Office (Power Point)],MATCH($B267,tab_MinKomp[[Stanowisko / Position ]:[Stanowisko / Position ]],0))="n/a","n/a",FP267-INDEX(tab_MinKomp[MS Office (Power Point)],MATCH($B267,tab_MinKomp[[Stanowisko / Position ]:[Stanowisko / Position ]],0)))</f>
        <v>n/a</v>
      </c>
      <c r="FQ268" s="196" t="str">
        <f>IF(INDEX(tab_MinKomp[Język angielski / Englisch],MATCH($B267,tab_MinKomp[[Stanowisko / Position ]:[Stanowisko / Position ]],0))="n/a","n/a",FQ267-INDEX(tab_MinKomp[Język angielski / Englisch],MATCH($B267,tab_MinKomp[[Stanowisko / Position ]:[Stanowisko / Position ]],0)))</f>
        <v>n/a</v>
      </c>
      <c r="FR268" s="196" t="str">
        <f>IF(INDEX(tab_MinKomp[Język niemiecki / Deutsch],MATCH($B267,tab_MinKomp[[Stanowisko / Position ]:[Stanowisko / Position ]],0))="n/a","n/a",FR267-INDEX(tab_MinKomp[Język niemiecki / Deutsch],MATCH($B267,tab_MinKomp[[Stanowisko / Position ]:[Stanowisko / Position ]],0)))</f>
        <v>n/a</v>
      </c>
      <c r="FS268" s="194">
        <f>IF(INDEX(tab_MinKomp[Zarządzanie dokumentacją procesową / Process dokumentation management],MATCH($B267,tab_MinKomp[[Stanowisko / Position ]:[Stanowisko / Position ]],0))="n/a","n/a",FS267-INDEX(tab_MinKomp[Zarządzanie dokumentacją procesową / Process dokumentation management],MATCH($B267,tab_MinKomp[[Stanowisko / Position ]:[Stanowisko / Position ]],0)))</f>
        <v>-1</v>
      </c>
      <c r="FT268" s="194">
        <f>IF(INDEX(tab_MinKomp[Znajomość procesów z obszaru / Kenntiss der prozesse in dem Bereich],MATCH($B267,tab_MinKomp[[Stanowisko / Position ]:[Stanowisko / Position ]],0))="n/a","n/a",FT267-INDEX(tab_MinKomp[Znajomość procesów z obszaru / Kenntiss der prozesse in dem Bereich],MATCH($B267,tab_MinKomp[[Stanowisko / Position ]:[Stanowisko / Position ]],0)))</f>
        <v>-1</v>
      </c>
      <c r="FU268" s="194">
        <f>IF(INDEX(tab_MinKomp[optymalizacja procesów / Prozessoptymalisierung],MATCH($B267,tab_MinKomp[[Stanowisko / Position ]:[Stanowisko / Position ]],0))="n/a","n/a",FU267-INDEX(tab_MinKomp[optymalizacja procesów / Prozessoptymalisierung],MATCH($B267,tab_MinKomp[[Stanowisko / Position ]:[Stanowisko / Position ]],0)))</f>
        <v>0</v>
      </c>
      <c r="FV268" s="194">
        <f>IF(INDEX(tab_MinKomp[Umiejętności szkoleniowe / Trainingsfähigkeiten],MATCH($B267,tab_MinKomp[[Stanowisko / Position ]:[Stanowisko / Position ]],0))="n/a","n/a",FV267-INDEX(tab_MinKomp[Umiejętności szkoleniowe / Trainingsfähigkeiten],MATCH($B267,tab_MinKomp[[Stanowisko / Position ]:[Stanowisko / Position ]],0)))</f>
        <v>0</v>
      </c>
      <c r="FW268" s="194">
        <f>IF(INDEX(tab_MinKomp[Analityczne myślenie, podejście / Analitysches Denken, Einstellung],MATCH($B267,tab_MinKomp[[Stanowisko / Position ]:[Stanowisko / Position ]],0))="n/a","n/a",FW267-INDEX(tab_MinKomp[Analityczne myślenie, podejście / Analitysches Denken, Einstellung],MATCH($B267,tab_MinKomp[[Stanowisko / Position ]:[Stanowisko / Position ]],0)))</f>
        <v>0</v>
      </c>
      <c r="FX268" s="194">
        <f>IF(INDEX(tab_MinKomp[Dokładność, precyzja w dzialaniu / Genauigkeit, Präzision in die Arbeit],MATCH($B267,tab_MinKomp[[Stanowisko / Position ]:[Stanowisko / Position ]],0))="n/a","n/a",FX267-INDEX(tab_MinKomp[Dokładność, precyzja w dzialaniu / Genauigkeit, Präzision in die Arbeit],MATCH($B267,tab_MinKomp[[Stanowisko / Position ]:[Stanowisko / Position ]],0)))</f>
        <v>-1</v>
      </c>
      <c r="FY268" s="194">
        <f>IF(INDEX(tab_MinKomp[Dyspozycyjność / Verfügbarkeit],MATCH($B267,tab_MinKomp[[Stanowisko / Position ]:[Stanowisko / Position ]],0))="n/a","n/a",FY267-INDEX(tab_MinKomp[Dyspozycyjność / Verfügbarkeit],MATCH($B267,tab_MinKomp[[Stanowisko / Position ]:[Stanowisko / Position ]],0)))</f>
        <v>-1</v>
      </c>
      <c r="FZ268" s="194">
        <f>IF(INDEX(tab_MinKomp[Zaangażowanie / 
Engagement],MATCH($B267,tab_MinKomp[[Stanowisko / Position ]:[Stanowisko / Position ]],0))="n/a","n/a",FZ267-INDEX(tab_MinKomp[Zaangażowanie / 
Engagement],MATCH($B267,tab_MinKomp[[Stanowisko / Position ]:[Stanowisko / Position ]],0)))</f>
        <v>-1</v>
      </c>
      <c r="GA268" s="194" t="str">
        <f>IF(INDEX(tab_MinKomp[Konserwacja form guma],MATCH($B267,tab_MinKomp[[Stanowisko / Position ]:[Stanowisko / Position ]],0))="n/a","n/a",GA267-INDEX(tab_MinKomp[Konserwacja form guma],MATCH($B267,tab_MinKomp[[Stanowisko / Position ]:[Stanowisko / Position ]],0)))</f>
        <v>n/a</v>
      </c>
      <c r="GB268" s="194" t="str">
        <f>IF(INDEX(tab_MinKomp[Konserwacja form plastiki],MATCH($B267,tab_MinKomp[[Stanowisko / Position ]:[Stanowisko / Position ]],0))="n/a","n/a",GB267-INDEX(tab_MinKomp[Konserwacja form plastiki],MATCH($B267,tab_MinKomp[[Stanowisko / Position ]:[Stanowisko / Position ]],0)))</f>
        <v>n/a</v>
      </c>
      <c r="GC268" s="194">
        <f>IF(INDEX(tab_MinKomp[Elastyczność w działaniu],MATCH($B267,tab_MinKomp[[Stanowisko / Position ]:[Stanowisko / Position ]],0))="n/a","n/a",GC267-INDEX(tab_MinKomp[Elastyczność w działaniu],MATCH($B267,tab_MinKomp[[Stanowisko / Position ]:[Stanowisko / Position ]],0)))</f>
        <v>-1</v>
      </c>
      <c r="GD268" s="194">
        <f>IF(INDEX(tab_MinKomp[Komunikatywność],MATCH($B267,tab_MinKomp[[Stanowisko / Position ]:[Stanowisko / Position ]],0))="n/a","n/a",GD267-INDEX(tab_MinKomp[Komunikatywność],MATCH($B267,tab_MinKomp[[Stanowisko / Position ]:[Stanowisko / Position ]],0)))</f>
        <v>0</v>
      </c>
      <c r="GE268" s="193" t="str">
        <f>IF(INDEX(tab_MinKomp[Motywowanie i budowanie zaangażowania zespołu],MATCH($B267,tab_MinKomp[[Stanowisko / Position ]:[Stanowisko / Position ]],0))="n/a","n/a",GE267-INDEX(tab_MinKomp[Motywowanie i budowanie zaangażowania zespołu],MATCH($B267,tab_MinKomp[[Stanowisko / Position ]:[Stanowisko / Position ]],0)))</f>
        <v>n/a</v>
      </c>
      <c r="GF268" s="186" t="s">
        <v>248</v>
      </c>
      <c r="GG268" s="186" t="s">
        <v>248</v>
      </c>
      <c r="GH268" s="186" t="s">
        <v>248</v>
      </c>
      <c r="GI268" s="186" t="s">
        <v>248</v>
      </c>
      <c r="GJ268" s="186" t="s">
        <v>248</v>
      </c>
      <c r="GK268" s="186" t="s">
        <v>248</v>
      </c>
      <c r="GL268" s="186" t="s">
        <v>248</v>
      </c>
      <c r="GM268" s="186" t="s">
        <v>248</v>
      </c>
      <c r="GN268" s="186" t="s">
        <v>248</v>
      </c>
      <c r="GO268" s="186" t="s">
        <v>248</v>
      </c>
      <c r="GP268" s="186" t="s">
        <v>248</v>
      </c>
      <c r="GQ268" s="186" t="s">
        <v>248</v>
      </c>
      <c r="GR268" s="186" t="s">
        <v>248</v>
      </c>
      <c r="GS268" s="186" t="s">
        <v>248</v>
      </c>
      <c r="GT268" s="186" t="s">
        <v>248</v>
      </c>
      <c r="GU268" s="186" t="s">
        <v>248</v>
      </c>
      <c r="GV268" s="186" t="s">
        <v>248</v>
      </c>
      <c r="GW268" s="186" t="s">
        <v>248</v>
      </c>
      <c r="GX268" s="186" t="s">
        <v>248</v>
      </c>
      <c r="GY268" s="186" t="s">
        <v>248</v>
      </c>
      <c r="GZ268" s="261" t="s">
        <v>248</v>
      </c>
      <c r="HA268" s="261" t="s">
        <v>248</v>
      </c>
      <c r="HB268" s="191">
        <f>SUM(G268:GE268)/(HB267-(SUM(G268:GE268)))</f>
        <v>0</v>
      </c>
    </row>
    <row r="269" spans="1:210" ht="24.9" customHeight="1" x14ac:dyDescent="0.3">
      <c r="A269" s="105" t="s">
        <v>321</v>
      </c>
      <c r="B269" s="105" t="s">
        <v>315</v>
      </c>
      <c r="C269" s="105" t="s">
        <v>383</v>
      </c>
      <c r="D269" s="105">
        <v>359</v>
      </c>
      <c r="E269" s="394" t="s">
        <v>520</v>
      </c>
      <c r="F269" s="185" t="s">
        <v>374</v>
      </c>
      <c r="G269" s="186">
        <v>2</v>
      </c>
      <c r="H269" s="186">
        <v>1</v>
      </c>
      <c r="I269" s="186">
        <v>2</v>
      </c>
      <c r="J269" s="186">
        <v>1</v>
      </c>
      <c r="K269" s="186">
        <v>1</v>
      </c>
      <c r="L269" s="186" t="s">
        <v>248</v>
      </c>
      <c r="M269" s="186" t="s">
        <v>248</v>
      </c>
      <c r="N269" s="186" t="s">
        <v>248</v>
      </c>
      <c r="O269" s="186">
        <v>1</v>
      </c>
      <c r="P269" s="186">
        <v>1</v>
      </c>
      <c r="Q269" s="186" t="s">
        <v>248</v>
      </c>
      <c r="R269" s="186" t="s">
        <v>248</v>
      </c>
      <c r="S269" s="186" t="s">
        <v>248</v>
      </c>
      <c r="T269" s="186" t="s">
        <v>248</v>
      </c>
      <c r="U269" s="186" t="s">
        <v>248</v>
      </c>
      <c r="V269" s="186" t="s">
        <v>248</v>
      </c>
      <c r="W269" s="186" t="s">
        <v>248</v>
      </c>
      <c r="X269" s="186" t="s">
        <v>248</v>
      </c>
      <c r="Y269" s="186" t="s">
        <v>248</v>
      </c>
      <c r="Z269" s="186" t="s">
        <v>248</v>
      </c>
      <c r="AA269" s="186" t="s">
        <v>248</v>
      </c>
      <c r="AB269" s="186" t="s">
        <v>248</v>
      </c>
      <c r="AC269" s="186" t="s">
        <v>248</v>
      </c>
      <c r="AD269" s="186" t="s">
        <v>248</v>
      </c>
      <c r="AE269" s="186" t="s">
        <v>248</v>
      </c>
      <c r="AF269" s="186" t="s">
        <v>248</v>
      </c>
      <c r="AG269" s="186" t="s">
        <v>248</v>
      </c>
      <c r="AH269" s="186" t="s">
        <v>248</v>
      </c>
      <c r="AI269" s="186" t="s">
        <v>248</v>
      </c>
      <c r="AJ269" s="186" t="s">
        <v>248</v>
      </c>
      <c r="AK269" s="186" t="s">
        <v>248</v>
      </c>
      <c r="AL269" s="186">
        <v>1</v>
      </c>
      <c r="AM269" s="186" t="s">
        <v>248</v>
      </c>
      <c r="AN269" s="186" t="s">
        <v>248</v>
      </c>
      <c r="AO269" s="186">
        <v>1</v>
      </c>
      <c r="AP269" s="186" t="s">
        <v>248</v>
      </c>
      <c r="AQ269" s="186">
        <v>1</v>
      </c>
      <c r="AR269" s="186" t="s">
        <v>248</v>
      </c>
      <c r="AS269" s="186" t="s">
        <v>248</v>
      </c>
      <c r="AT269" s="186" t="s">
        <v>248</v>
      </c>
      <c r="AU269" s="186" t="s">
        <v>248</v>
      </c>
      <c r="AV269" s="186">
        <v>2</v>
      </c>
      <c r="AW269" s="186">
        <v>1</v>
      </c>
      <c r="AX269" s="186" t="s">
        <v>248</v>
      </c>
      <c r="AY269" s="186" t="s">
        <v>248</v>
      </c>
      <c r="AZ269" s="186" t="s">
        <v>248</v>
      </c>
      <c r="BA269" s="186">
        <v>1</v>
      </c>
      <c r="BB269" s="186">
        <v>1</v>
      </c>
      <c r="BC269" s="186" t="s">
        <v>248</v>
      </c>
      <c r="BD269" s="186" t="s">
        <v>248</v>
      </c>
      <c r="BE269" s="186" t="s">
        <v>248</v>
      </c>
      <c r="BF269" s="186" t="s">
        <v>248</v>
      </c>
      <c r="BG269" s="186" t="s">
        <v>248</v>
      </c>
      <c r="BH269" s="186" t="s">
        <v>248</v>
      </c>
      <c r="BI269" s="186" t="s">
        <v>248</v>
      </c>
      <c r="BJ269" s="186" t="s">
        <v>248</v>
      </c>
      <c r="BK269" s="186" t="s">
        <v>248</v>
      </c>
      <c r="BL269" s="186" t="s">
        <v>248</v>
      </c>
      <c r="BM269" s="186" t="s">
        <v>248</v>
      </c>
      <c r="BN269" s="186" t="s">
        <v>248</v>
      </c>
      <c r="BO269" s="186" t="s">
        <v>248</v>
      </c>
      <c r="BP269" s="186" t="s">
        <v>248</v>
      </c>
      <c r="BQ269" s="186">
        <v>2</v>
      </c>
      <c r="BR269" s="186" t="s">
        <v>248</v>
      </c>
      <c r="BS269" s="186">
        <v>2</v>
      </c>
      <c r="BT269" s="186" t="s">
        <v>248</v>
      </c>
      <c r="BU269" s="186">
        <v>2</v>
      </c>
      <c r="BV269" s="186" t="s">
        <v>248</v>
      </c>
      <c r="BW269" s="186">
        <v>2</v>
      </c>
      <c r="BX269" s="186">
        <v>3</v>
      </c>
      <c r="BY269" s="186" t="s">
        <v>248</v>
      </c>
      <c r="BZ269" s="186">
        <v>2</v>
      </c>
      <c r="CA269" s="186" t="s">
        <v>248</v>
      </c>
      <c r="CB269" s="186">
        <v>2</v>
      </c>
      <c r="CC269" s="186" t="s">
        <v>248</v>
      </c>
      <c r="CD269" s="186">
        <v>3</v>
      </c>
      <c r="CE269" s="186">
        <v>1</v>
      </c>
      <c r="CF269" s="186"/>
      <c r="CG269" s="186">
        <v>1</v>
      </c>
      <c r="CH269" s="186" t="s">
        <v>248</v>
      </c>
      <c r="CI269" s="186" t="s">
        <v>248</v>
      </c>
      <c r="CJ269" s="186" t="s">
        <v>248</v>
      </c>
      <c r="CK269" s="186" t="s">
        <v>248</v>
      </c>
      <c r="CL269" s="186" t="s">
        <v>248</v>
      </c>
      <c r="CM269" s="186" t="s">
        <v>248</v>
      </c>
      <c r="CN269" s="186" t="s">
        <v>248</v>
      </c>
      <c r="CO269" s="186" t="s">
        <v>248</v>
      </c>
      <c r="CP269" s="186" t="s">
        <v>248</v>
      </c>
      <c r="CQ269" s="186" t="s">
        <v>248</v>
      </c>
      <c r="CR269" s="186" t="s">
        <v>248</v>
      </c>
      <c r="CS269" s="186" t="s">
        <v>248</v>
      </c>
      <c r="CT269" s="186" t="s">
        <v>248</v>
      </c>
      <c r="CU269" s="186" t="s">
        <v>248</v>
      </c>
      <c r="CV269" s="186" t="s">
        <v>248</v>
      </c>
      <c r="CW269" s="186">
        <v>2</v>
      </c>
      <c r="CX269" s="186" t="s">
        <v>248</v>
      </c>
      <c r="CY269" s="186" t="s">
        <v>248</v>
      </c>
      <c r="CZ269" s="186" t="s">
        <v>248</v>
      </c>
      <c r="DA269" s="186" t="s">
        <v>248</v>
      </c>
      <c r="DB269" s="186" t="s">
        <v>248</v>
      </c>
      <c r="DC269" s="186" t="s">
        <v>248</v>
      </c>
      <c r="DD269" s="186" t="s">
        <v>248</v>
      </c>
      <c r="DE269" s="186" t="s">
        <v>248</v>
      </c>
      <c r="DF269" s="186">
        <v>1</v>
      </c>
      <c r="DG269" s="186" t="s">
        <v>248</v>
      </c>
      <c r="DH269" s="186" t="s">
        <v>248</v>
      </c>
      <c r="DI269" s="186" t="s">
        <v>248</v>
      </c>
      <c r="DJ269" s="186" t="s">
        <v>248</v>
      </c>
      <c r="DK269" s="186" t="s">
        <v>248</v>
      </c>
      <c r="DL269" s="186" t="s">
        <v>248</v>
      </c>
      <c r="DM269" s="186" t="s">
        <v>248</v>
      </c>
      <c r="DN269" s="186">
        <v>1</v>
      </c>
      <c r="DO269" s="186" t="s">
        <v>248</v>
      </c>
      <c r="DP269" s="186" t="s">
        <v>248</v>
      </c>
      <c r="DQ269" s="186" t="s">
        <v>248</v>
      </c>
      <c r="DR269" s="186" t="s">
        <v>248</v>
      </c>
      <c r="DS269" s="186" t="s">
        <v>248</v>
      </c>
      <c r="DT269" s="186" t="s">
        <v>248</v>
      </c>
      <c r="DU269" s="186" t="s">
        <v>248</v>
      </c>
      <c r="DV269" s="186" t="s">
        <v>248</v>
      </c>
      <c r="DW269" s="186" t="s">
        <v>248</v>
      </c>
      <c r="DX269" s="186" t="s">
        <v>248</v>
      </c>
      <c r="DY269" s="186" t="s">
        <v>248</v>
      </c>
      <c r="DZ269" s="186" t="s">
        <v>248</v>
      </c>
      <c r="EA269" s="186" t="s">
        <v>248</v>
      </c>
      <c r="EB269" s="186" t="s">
        <v>248</v>
      </c>
      <c r="EC269" s="186" t="s">
        <v>248</v>
      </c>
      <c r="ED269" s="186" t="s">
        <v>248</v>
      </c>
      <c r="EE269" s="186" t="s">
        <v>248</v>
      </c>
      <c r="EF269" s="186" t="s">
        <v>248</v>
      </c>
      <c r="EG269" s="186" t="s">
        <v>248</v>
      </c>
      <c r="EH269" s="186" t="s">
        <v>248</v>
      </c>
      <c r="EI269" s="186" t="s">
        <v>248</v>
      </c>
      <c r="EJ269" s="186" t="s">
        <v>248</v>
      </c>
      <c r="EK269" s="186" t="s">
        <v>248</v>
      </c>
      <c r="EL269" s="184" t="s">
        <v>248</v>
      </c>
      <c r="EM269" s="184" t="s">
        <v>248</v>
      </c>
      <c r="EN269" s="184" t="s">
        <v>248</v>
      </c>
      <c r="EO269" s="186" t="s">
        <v>248</v>
      </c>
      <c r="EP269" s="186" t="s">
        <v>248</v>
      </c>
      <c r="EQ269" s="186" t="s">
        <v>248</v>
      </c>
      <c r="ER269" s="186" t="s">
        <v>248</v>
      </c>
      <c r="ES269" s="186" t="s">
        <v>248</v>
      </c>
      <c r="ET269" s="186" t="s">
        <v>248</v>
      </c>
      <c r="EU269" s="186" t="s">
        <v>248</v>
      </c>
      <c r="EV269" s="186" t="s">
        <v>248</v>
      </c>
      <c r="EW269" s="186" t="s">
        <v>248</v>
      </c>
      <c r="EX269" s="186" t="s">
        <v>248</v>
      </c>
      <c r="EY269" s="186" t="s">
        <v>248</v>
      </c>
      <c r="EZ269" s="186" t="s">
        <v>248</v>
      </c>
      <c r="FA269" s="186" t="s">
        <v>248</v>
      </c>
      <c r="FB269" s="186" t="s">
        <v>248</v>
      </c>
      <c r="FC269" s="186" t="s">
        <v>248</v>
      </c>
      <c r="FD269" s="186" t="s">
        <v>248</v>
      </c>
      <c r="FE269" s="186" t="s">
        <v>248</v>
      </c>
      <c r="FF269" s="186" t="s">
        <v>248</v>
      </c>
      <c r="FG269" s="186" t="s">
        <v>248</v>
      </c>
      <c r="FH269" s="186" t="s">
        <v>248</v>
      </c>
      <c r="FI269" s="186" t="s">
        <v>248</v>
      </c>
      <c r="FJ269" s="186" t="s">
        <v>248</v>
      </c>
      <c r="FK269" s="186" t="s">
        <v>248</v>
      </c>
      <c r="FL269" s="186" t="s">
        <v>248</v>
      </c>
      <c r="FM269" s="186" t="s">
        <v>248</v>
      </c>
      <c r="FN269" s="186" t="s">
        <v>248</v>
      </c>
      <c r="FO269" s="186" t="s">
        <v>248</v>
      </c>
      <c r="FP269" s="186" t="s">
        <v>248</v>
      </c>
      <c r="FQ269" s="187" t="s">
        <v>248</v>
      </c>
      <c r="FR269" s="187" t="s">
        <v>248</v>
      </c>
      <c r="FS269" s="186">
        <v>2</v>
      </c>
      <c r="FT269" s="186">
        <v>2</v>
      </c>
      <c r="FU269" s="186">
        <v>1</v>
      </c>
      <c r="FV269" s="186">
        <v>1</v>
      </c>
      <c r="FW269" s="186">
        <v>1</v>
      </c>
      <c r="FX269" s="186">
        <v>2</v>
      </c>
      <c r="FY269" s="186">
        <v>2</v>
      </c>
      <c r="FZ269" s="186">
        <v>2</v>
      </c>
      <c r="GA269" s="186" t="s">
        <v>248</v>
      </c>
      <c r="GB269" s="186" t="s">
        <v>248</v>
      </c>
      <c r="GC269" s="186">
        <v>2</v>
      </c>
      <c r="GD269" s="186">
        <v>2</v>
      </c>
      <c r="GE269" s="186" t="s">
        <v>248</v>
      </c>
      <c r="GF269" s="186" t="s">
        <v>248</v>
      </c>
      <c r="GG269" s="186" t="s">
        <v>248</v>
      </c>
      <c r="GH269" s="186" t="s">
        <v>248</v>
      </c>
      <c r="GI269" s="186" t="s">
        <v>248</v>
      </c>
      <c r="GJ269" s="186" t="s">
        <v>248</v>
      </c>
      <c r="GK269" s="186" t="s">
        <v>248</v>
      </c>
      <c r="GL269" s="186" t="s">
        <v>248</v>
      </c>
      <c r="GM269" s="186" t="s">
        <v>248</v>
      </c>
      <c r="GN269" s="186" t="s">
        <v>248</v>
      </c>
      <c r="GO269" s="186" t="s">
        <v>248</v>
      </c>
      <c r="GP269" s="186" t="s">
        <v>248</v>
      </c>
      <c r="GQ269" s="186" t="s">
        <v>248</v>
      </c>
      <c r="GR269" s="186" t="s">
        <v>248</v>
      </c>
      <c r="GS269" s="186" t="s">
        <v>248</v>
      </c>
      <c r="GT269" s="186" t="s">
        <v>248</v>
      </c>
      <c r="GU269" s="186" t="s">
        <v>248</v>
      </c>
      <c r="GV269" s="186" t="s">
        <v>248</v>
      </c>
      <c r="GW269" s="186" t="s">
        <v>248</v>
      </c>
      <c r="GX269" s="186" t="s">
        <v>248</v>
      </c>
      <c r="GY269" s="186" t="s">
        <v>248</v>
      </c>
      <c r="GZ269" s="261" t="s">
        <v>248</v>
      </c>
      <c r="HA269" s="261" t="s">
        <v>248</v>
      </c>
      <c r="HB269" s="188">
        <f t="shared" ref="HB269" si="110">SUM(G269:GE269)</f>
        <v>58</v>
      </c>
    </row>
    <row r="270" spans="1:210" ht="24.9" customHeight="1" thickBot="1" x14ac:dyDescent="0.35">
      <c r="A270" s="108" t="str">
        <f t="shared" ref="A270" si="111">A269</f>
        <v>Prod.-Q-5</v>
      </c>
      <c r="B270" s="108" t="str">
        <f t="shared" ref="B270" si="112">B269</f>
        <v>Pracownik Produkcji</v>
      </c>
      <c r="C270" s="108" t="str">
        <f t="shared" ref="C270" si="113">C269</f>
        <v>RL</v>
      </c>
      <c r="D270" s="108">
        <f t="shared" ref="D270" si="114">D269</f>
        <v>359</v>
      </c>
      <c r="E270" s="395"/>
      <c r="F270" s="189" t="s">
        <v>375</v>
      </c>
      <c r="G270" s="192">
        <f>IF(INDEX(tab_MinKomp[Przepisy BHP / BHP Vorschriften],MATCH($B269,tab_MinKomp[[Stanowisko / Position ]:[Stanowisko / Position ]],0))="n/a","n/a",G269-INDEX(tab_MinKomp[Przepisy BHP / BHP Vorschriften],MATCH($B269,tab_MinKomp[[Stanowisko / Position ]:[Stanowisko / Position ]],0)))</f>
        <v>0</v>
      </c>
      <c r="H270" s="193">
        <f>IF(INDEX(tab_MinKomp[Przepisy PPOŻ / Brandschutzbestimmungen],MATCH($B269,tab_MinKomp[[Stanowisko / Position ]:[Stanowisko / Position ]],0))="n/a","n/a",H269-INDEX(tab_MinKomp[Przepisy PPOŻ / Brandschutzbestimmungen],MATCH($B269,tab_MinKomp[[Stanowisko / Position ]:[Stanowisko / Position ]],0)))</f>
        <v>0</v>
      </c>
      <c r="I270" s="193">
        <f>IF(INDEX(tab_MinKomp[Ryzyko zawodowe na stanowiskach pracyv/ Berufliche Risiken an Arbeitsstellen],MATCH($B269,tab_MinKomp[[Stanowisko / Position ]:[Stanowisko / Position ]],0))="n/a","n/a",I269-INDEX(tab_MinKomp[Ryzyko zawodowe na stanowiskach pracyv/ Berufliche Risiken an Arbeitsstellen],MATCH($B269,tab_MinKomp[[Stanowisko / Position ]:[Stanowisko / Position ]],0)))</f>
        <v>0</v>
      </c>
      <c r="J270" s="193">
        <f>IF(INDEX(tab_MinKomp[Gospodarka substancjami niebezpiecznymi / Gefahrstoffmanagement],MATCH($B269,tab_MinKomp[[Stanowisko / Position ]:[Stanowisko / Position ]],0))="n/a","n/a",J269-INDEX(tab_MinKomp[Gospodarka substancjami niebezpiecznymi / Gefahrstoffmanagement],MATCH($B269,tab_MinKomp[[Stanowisko / Position ]:[Stanowisko / Position ]],0)))</f>
        <v>0</v>
      </c>
      <c r="K270" s="193">
        <f>IF(INDEX(tab_MinKomp[Gospodarka odpadami / Abfallwirtschaft],MATCH($B269,tab_MinKomp[[Stanowisko / Position ]:[Stanowisko / Position ]],0))="n/a","n/a",K269-INDEX(tab_MinKomp[Gospodarka odpadami / Abfallwirtschaft],MATCH($B269,tab_MinKomp[[Stanowisko / Position ]:[Stanowisko / Position ]],0)))</f>
        <v>0</v>
      </c>
      <c r="L270" s="194" t="str">
        <f>IF(INDEX(tab_MinKomp[Przepisy kodeksu pracy / Bestimmungen des Arbeitsgesetzes],MATCH($B269,tab_MinKomp[[Stanowisko / Position ]:[Stanowisko / Position ]],0))="n/a","n/a",L269-INDEX(tab_MinKomp[Przepisy kodeksu pracy / Bestimmungen des Arbeitsgesetzes],MATCH($B269,tab_MinKomp[[Stanowisko / Position ]:[Stanowisko / Position ]],0)))</f>
        <v>n/a</v>
      </c>
      <c r="M270" s="195" t="str">
        <f>IF(INDEX(tab_MinKomp[Przepisy o ub.społ. ZUS  / Sozialversicherungsvorschriften],MATCH($B269,tab_MinKomp[[Stanowisko / Position ]:[Stanowisko / Position ]],0))="n/a","n/a",M269-INDEX(tab_MinKomp[Przepisy o ub.społ. ZUS  / Sozialversicherungsvorschriften],MATCH($B269,tab_MinKomp[[Stanowisko / Position ]:[Stanowisko / Position ]],0)))</f>
        <v>n/a</v>
      </c>
      <c r="N270" s="194" t="str">
        <f>IF(INDEX(tab_MinKomp[PRZEPISY O PDOF /persönlich Einkommensteuergesetz ],MATCH($B269,tab_MinKomp[[Stanowisko / Position ]:[Stanowisko / Position ]],0))="n/a","n/a",N269-INDEX(tab_MinKomp[PRZEPISY O PDOF /persönlich Einkommensteuergesetz ],MATCH($B269,tab_MinKomp[[Stanowisko / Position ]:[Stanowisko / Position ]],0)))</f>
        <v>n/a</v>
      </c>
      <c r="O270" s="194">
        <f>IF(INDEX(tab_MinKomp[Regulamin pracy / Arbeitsordnung],MATCH($B269,tab_MinKomp[[Stanowisko / Position ]:[Stanowisko / Position ]],0))="n/a","n/a",O269-INDEX(tab_MinKomp[Regulamin pracy / Arbeitsordnung],MATCH($B269,tab_MinKomp[[Stanowisko / Position ]:[Stanowisko / Position ]],0)))</f>
        <v>0</v>
      </c>
      <c r="P270" s="194">
        <f>IF(INDEX(tab_MinKomp[Regulamin wynagradzania / Vergütungsordnung],MATCH($B269,tab_MinKomp[[Stanowisko / Position ]:[Stanowisko / Position ]],0))="n/a","n/a",P269-INDEX(tab_MinKomp[Regulamin wynagradzania / Vergütungsordnung],MATCH($B269,tab_MinKomp[[Stanowisko / Position ]:[Stanowisko / Position ]],0)))</f>
        <v>0</v>
      </c>
      <c r="Q270" s="194" t="str">
        <f>IF(INDEX(tab_MinKomp[System R2PŁATNIK PRO: Płace / Lohnabrechnung],MATCH($B269,tab_MinKomp[[Stanowisko / Position ]:[Stanowisko / Position ]],0))="n/a","n/a",Q269-INDEX(tab_MinKomp[System R2PŁATNIK PRO: Płace / Lohnabrechnung],MATCH($B269,tab_MinKomp[[Stanowisko / Position ]:[Stanowisko / Position ]],0)))</f>
        <v>n/a</v>
      </c>
      <c r="R270" s="194" t="str">
        <f>IF(INDEX(tab_MinKomp[SystemR2PŁATNIK PRO: KADRY / Personaldaten],MATCH($B269,tab_MinKomp[[Stanowisko / Position ]:[Stanowisko / Position ]],0))="n/a","n/a",R269-INDEX(tab_MinKomp[SystemR2PŁATNIK PRO: KADRY / Personaldaten],MATCH($B269,tab_MinKomp[[Stanowisko / Position ]:[Stanowisko / Position ]],0)))</f>
        <v>n/a</v>
      </c>
      <c r="S270" s="194" t="str">
        <f>IF(INDEX(tab_MinKomp[SYSTEM R2PŁATNIK PRO: zarządzanie pracownikami / Arbeitsverwaltung],MATCH($B269,tab_MinKomp[[Stanowisko / Position ]:[Stanowisko / Position ]],0))="n/a","n/a",S269-INDEX(tab_MinKomp[SYSTEM R2PŁATNIK PRO: zarządzanie pracownikami / Arbeitsverwaltung],MATCH($B269,tab_MinKomp[[Stanowisko / Position ]:[Stanowisko / Position ]],0)))</f>
        <v>n/a</v>
      </c>
      <c r="T270" s="194" t="str">
        <f>IF(INDEX(tab_MinKomp[Doradztwo, wsparcie personalne / Personalberatung und Unterstützung],MATCH($B269,tab_MinKomp[[Stanowisko / Position ]:[Stanowisko / Position ]],0))="n/a","n/a",T269-INDEX(tab_MinKomp[Doradztwo, wsparcie personalne / Personalberatung und Unterstützung],MATCH($B269,tab_MinKomp[[Stanowisko / Position ]:[Stanowisko / Position ]],0)))</f>
        <v>n/a</v>
      </c>
      <c r="U270" s="194" t="str">
        <f>IF(INDEX(tab_MinKomp[Przepisy o podatku VAT / MwSt.- Gesetz],MATCH($B269,tab_MinKomp[[Stanowisko / Position ]:[Stanowisko / Position ]],0))="n/a","n/a",U269-INDEX(tab_MinKomp[Przepisy o podatku VAT / MwSt.- Gesetz],MATCH($B269,tab_MinKomp[[Stanowisko / Position ]:[Stanowisko / Position ]],0)))</f>
        <v>n/a</v>
      </c>
      <c r="V270" s="194" t="str">
        <f>IF(INDEX(tab_MinKomp[PrzepisyPDOP / geschäftlich Einkommensteuergesetz],MATCH($B269,tab_MinKomp[[Stanowisko / Position ]:[Stanowisko / Position ]],0))="n/a","n/a",V269-INDEX(tab_MinKomp[PrzepisyPDOP / geschäftlich Einkommensteuergesetz],MATCH($B269,tab_MinKomp[[Stanowisko / Position ]:[Stanowisko / Position ]],0)))</f>
        <v>n/a</v>
      </c>
      <c r="W270" s="194" t="str">
        <f>IF(INDEX(tab_MinKomp[System BAAN / FINANSE (FIBU)],MATCH($B269,tab_MinKomp[[Stanowisko / Position ]:[Stanowisko / Position ]],0))="n/a","n/a",W269-INDEX(tab_MinKomp[System BAAN / FINANSE (FIBU)],MATCH($B269,tab_MinKomp[[Stanowisko / Position ]:[Stanowisko / Position ]],0)))</f>
        <v>n/a</v>
      </c>
      <c r="X270" s="194" t="str">
        <f>IF(INDEX(tab_MinKomp[Systemy pomocnicze / Hilfssysteme(STOCKPROGRAM, KALK2000 etc.)],MATCH($B269,tab_MinKomp[[Stanowisko / Position ]:[Stanowisko / Position ]],0))="n/a","n/a",X269-INDEX(tab_MinKomp[Systemy pomocnicze / Hilfssysteme(STOCKPROGRAM, KALK2000 etc.)],MATCH($B269,tab_MinKomp[[Stanowisko / Position ]:[Stanowisko / Position ]],0)))</f>
        <v>n/a</v>
      </c>
      <c r="Y270" s="194" t="str">
        <f>IF(INDEX(tab_MinKomp[Polityka rachunkowości / Buchführungspolitik],MATCH($B269,tab_MinKomp[[Stanowisko / Position ]:[Stanowisko / Position ]],0))="n/a","n/a",Y269-INDEX(tab_MinKomp[Polityka rachunkowości / Buchführungspolitik],MATCH($B269,tab_MinKomp[[Stanowisko / Position ]:[Stanowisko / Position ]],0)))</f>
        <v>n/a</v>
      </c>
      <c r="Z270" s="194" t="str">
        <f>IF(INDEX(tab_MinKomp[Ustawa o rachunkowości / Rechnungslegungsgesetz],MATCH($B269,tab_MinKomp[[Stanowisko / Position ]:[Stanowisko / Position ]],0))="n/a","n/a",Z269-INDEX(tab_MinKomp[Ustawa o rachunkowości / Rechnungslegungsgesetz],MATCH($B269,tab_MinKomp[[Stanowisko / Position ]:[Stanowisko / Position ]],0)))</f>
        <v>n/a</v>
      </c>
      <c r="AA270" s="194" t="str">
        <f>IF(INDEX(tab_MinKomp[WORKFLOW - TS-100],MATCH($B269,tab_MinKomp[[Stanowisko / Position ]:[Stanowisko / Position ]],0))="n/a","n/a",AA269-INDEX(tab_MinKomp[WORKFLOW - TS-100],MATCH($B269,tab_MinKomp[[Stanowisko / Position ]:[Stanowisko / Position ]],0)))</f>
        <v>n/a</v>
      </c>
      <c r="AB270" s="194" t="str">
        <f>IF(INDEX(tab_MinKomp[WORKFLOW - SFMS],MATCH($B269,tab_MinKomp[[Stanowisko / Position ]:[Stanowisko / Position ]],0))="n/a","n/a",AB269-INDEX(tab_MinKomp[WORKFLOW - SFMS],MATCH($B269,tab_MinKomp[[Stanowisko / Position ]:[Stanowisko / Position ]],0)))</f>
        <v>n/a</v>
      </c>
      <c r="AC270" s="194" t="str">
        <f>IF(INDEX(tab_MinKomp[System ISO 9001:2015],MATCH($B269,tab_MinKomp[[Stanowisko / Position ]:[Stanowisko / Position ]],0))="n/a","n/a",AC269-INDEX(tab_MinKomp[System ISO 9001:2015],MATCH($B269,tab_MinKomp[[Stanowisko / Position ]:[Stanowisko / Position ]],0)))</f>
        <v>n/a</v>
      </c>
      <c r="AD270" s="194" t="str">
        <f>IF(INDEX(tab_MinKomp[System ISO 9001:2015],MATCH($B269,tab_MinKomp[[Stanowisko / Position ]:[Stanowisko / Position ]],0))="n/a","n/a",AD269-INDEX(tab_MinKomp[System ISO 9001:2015],MATCH($B269,tab_MinKomp[[Stanowisko / Position ]:[Stanowisko / Position ]],0)))</f>
        <v>n/a</v>
      </c>
      <c r="AE270" s="194" t="str">
        <f>IF(INDEX(tab_MinKomp[System ISO 9001:2015],MATCH($B269,tab_MinKomp[[Stanowisko / Position ]:[Stanowisko / Position ]],0))="n/a","n/a",AE269-INDEX(tab_MinKomp[System ISO 9001:2015],MATCH($B269,tab_MinKomp[[Stanowisko / Position ]:[Stanowisko / Position ]],0)))</f>
        <v>n/a</v>
      </c>
      <c r="AF270" s="194" t="str">
        <f>IF(INDEX(tab_MinKomp[System ISO 9001:2015],MATCH($B269,tab_MinKomp[[Stanowisko / Position ]:[Stanowisko / Position ]],0))="n/a","n/a",AF269-INDEX(tab_MinKomp[System ISO 9001:2015],MATCH($B269,tab_MinKomp[[Stanowisko / Position ]:[Stanowisko / Position ]],0)))</f>
        <v>n/a</v>
      </c>
      <c r="AG270" s="194" t="str">
        <f>IF(INDEX(tab_MinKomp[Wymagania VDA 6.3 Process / Forderungen],MATCH($B269,tab_MinKomp[[Stanowisko / Position ]:[Stanowisko / Position ]],0))="n/a","n/a",AG269-INDEX(tab_MinKomp[Wymagania VDA 6.3 Process / Forderungen],MATCH($B269,tab_MinKomp[[Stanowisko / Position ]:[Stanowisko / Position ]],0)))</f>
        <v>n/a</v>
      </c>
      <c r="AH270" s="194" t="str">
        <f>IF(INDEX(tab_MinKomp[Wymagania VDA 6.5 Product / Forderungen],MATCH($B269,tab_MinKomp[[Stanowisko / Position ]:[Stanowisko / Position ]],0))="n/a","n/a",AH269-INDEX(tab_MinKomp[Wymagania VDA 6.5 Product / Forderungen],MATCH($B269,tab_MinKomp[[Stanowisko / Position ]:[Stanowisko / Position ]],0)))</f>
        <v>n/a</v>
      </c>
      <c r="AI270" s="194" t="str">
        <f>IF(INDEX(tab_MinKomp[System ISO 9001:2015],MATCH($B269,tab_MinKomp[[Stanowisko / Position ]:[Stanowisko / Position ]],0))="n/a","n/a",AI269-INDEX(tab_MinKomp[System ISO 9001:2015],MATCH($B269,tab_MinKomp[[Stanowisko / Position ]:[Stanowisko / Position ]],0)))</f>
        <v>n/a</v>
      </c>
      <c r="AJ270" s="194" t="str">
        <f>IF(INDEX(tab_MinKomp[Auditor systemu ISO 17021:2018],MATCH($B269,tab_MinKomp[[Stanowisko / Position ]:[Stanowisko / Position ]],0))="n/a","n/a",AJ269-INDEX(tab_MinKomp[Auditor systemu ISO 17021:2018],MATCH($B269,tab_MinKomp[[Stanowisko / Position ]:[Stanowisko / Position ]],0)))</f>
        <v>n/a</v>
      </c>
      <c r="AK270" s="194" t="str">
        <f>IF(INDEX(tab_MinKomp[Pełnomocnik systemu / Systemvertreter],MATCH($B269,tab_MinKomp[[Stanowisko / Position ]:[Stanowisko / Position ]],0))="n/a","n/a",AK269-INDEX(tab_MinKomp[Pełnomocnik systemu / Systemvertreter],MATCH($B269,tab_MinKomp[[Stanowisko / Position ]:[Stanowisko / Position ]],0)))</f>
        <v>n/a</v>
      </c>
      <c r="AL270" s="194">
        <f>IF(INDEX(tab_MinKomp[Polityka Etyczna - Compliance],MATCH($B269,tab_MinKomp[[Stanowisko / Position ]:[Stanowisko / Position ]],0))="n/a","n/a",AL269-INDEX(tab_MinKomp[Polityka Etyczna - Compliance],MATCH($B269,tab_MinKomp[[Stanowisko / Position ]:[Stanowisko / Position ]],0)))</f>
        <v>0</v>
      </c>
      <c r="AM270" s="194" t="str">
        <f>IF(INDEX(tab_MinKomp[WDRAŻANIE NOWYCH PROJEKTÓW/ PROCEDURA CTM],MATCH($B269,tab_MinKomp[[Stanowisko / Position ]:[Stanowisko / Position ]],0))="n/a","n/a",AM269-INDEX(tab_MinKomp[WDRAŻANIE NOWYCH PROJEKTÓW/ PROCEDURA CTM],MATCH($B269,tab_MinKomp[[Stanowisko / Position ]:[Stanowisko / Position ]],0)))</f>
        <v>n/a</v>
      </c>
      <c r="AN270" s="194" t="str">
        <f>IF(INDEX(tab_MinKomp[KAMIENIE MILOWE MSL/PIFF],MATCH($B269,tab_MinKomp[[Stanowisko / Position ]:[Stanowisko / Position ]],0))="n/a","n/a",AN269-INDEX(tab_MinKomp[KAMIENIE MILOWE MSL/PIFF],MATCH($B269,tab_MinKomp[[Stanowisko / Position ]:[Stanowisko / Position ]],0)))</f>
        <v>n/a</v>
      </c>
      <c r="AO270" s="194">
        <f>IF(INDEX(tab_MinKomp[CP],MATCH($B269,tab_MinKomp[[Stanowisko / Position ]:[Stanowisko / Position ]],0))="n/a","n/a",AO269-INDEX(tab_MinKomp[CP],MATCH($B269,tab_MinKomp[[Stanowisko / Position ]:[Stanowisko / Position ]],0)))</f>
        <v>0</v>
      </c>
      <c r="AP270" s="194" t="str">
        <f>IF(INDEX(tab_MinKomp[FMEA],MATCH($B269,tab_MinKomp[[Stanowisko / Position ]:[Stanowisko / Position ]],0))="n/a","n/a",AP269-INDEX(tab_MinKomp[FMEA],MATCH($B269,tab_MinKomp[[Stanowisko / Position ]:[Stanowisko / Position ]],0)))</f>
        <v>n/a</v>
      </c>
      <c r="AQ270" s="194">
        <f>IF(INDEX(tab_MinKomp[FLOW CHART],MATCH($B269,tab_MinKomp[[Stanowisko / Position ]:[Stanowisko / Position ]],0))="n/a","n/a",AQ269-INDEX(tab_MinKomp[FLOW CHART],MATCH($B269,tab_MinKomp[[Stanowisko / Position ]:[Stanowisko / Position ]],0)))</f>
        <v>0</v>
      </c>
      <c r="AR270" s="194" t="str">
        <f>IF(INDEX(tab_MinKomp[APQP],MATCH($B269,tab_MinKomp[[Stanowisko / Position ]:[Stanowisko / Position ]],0))="n/a","n/a",AR269-INDEX(tab_MinKomp[APQP],MATCH($B269,tab_MinKomp[[Stanowisko / Position ]:[Stanowisko / Position ]],0)))</f>
        <v>n/a</v>
      </c>
      <c r="AS270" s="194" t="str">
        <f>IF(INDEX(tab_MinKomp[MSA],MATCH($B269,tab_MinKomp[[Stanowisko / Position ]:[Stanowisko / Position ]],0))="n/a","n/a",AS269-INDEX(tab_MinKomp[MSA],MATCH($B269,tab_MinKomp[[Stanowisko / Position ]:[Stanowisko / Position ]],0)))</f>
        <v>n/a</v>
      </c>
      <c r="AT270" s="194" t="str">
        <f>IF(INDEX(tab_MinKomp[SPC],MATCH($B269,tab_MinKomp[[Stanowisko / Position ]:[Stanowisko / Position ]],0))="n/a","n/a",AT269-INDEX(tab_MinKomp[SPC],MATCH($B269,tab_MinKomp[[Stanowisko / Position ]:[Stanowisko / Position ]],0)))</f>
        <v>n/a</v>
      </c>
      <c r="AU270" s="194" t="str">
        <f>IF(INDEX(tab_MinKomp[CSR (SPECYFICZNE WYMAGANIA KLIENTA)],MATCH($B269,tab_MinKomp[[Stanowisko / Position ]:[Stanowisko / Position ]],0))="n/a","n/a",AU269-INDEX(tab_MinKomp[CSR (SPECYFICZNE WYMAGANIA KLIENTA)],MATCH($B269,tab_MinKomp[[Stanowisko / Position ]:[Stanowisko / Position ]],0)))</f>
        <v>n/a</v>
      </c>
      <c r="AV270" s="194">
        <f>IF(INDEX(tab_MinKomp[5S],MATCH($B269,tab_MinKomp[[Stanowisko / Position ]:[Stanowisko / Position ]],0))="n/a","n/a",AV269-INDEX(tab_MinKomp[5S],MATCH($B269,tab_MinKomp[[Stanowisko / Position ]:[Stanowisko / Position ]],0)))</f>
        <v>0</v>
      </c>
      <c r="AW270" s="194">
        <f>IF(INDEX(tab_MinKomp[LEAN MANAGEMENT],MATCH($B269,tab_MinKomp[[Stanowisko / Position ]:[Stanowisko / Position ]],0))="n/a","n/a",AW269-INDEX(tab_MinKomp[LEAN MANAGEMENT],MATCH($B269,tab_MinKomp[[Stanowisko / Position ]:[Stanowisko / Position ]],0)))</f>
        <v>0</v>
      </c>
      <c r="AX270" s="194" t="str">
        <f>IF(INDEX(tab_MinKomp[5R],MATCH($B269,tab_MinKomp[[Stanowisko / Position ]:[Stanowisko / Position ]],0))="n/a","n/a",AX269-INDEX(tab_MinKomp[5R],MATCH($B269,tab_MinKomp[[Stanowisko / Position ]:[Stanowisko / Position ]],0)))</f>
        <v>n/a</v>
      </c>
      <c r="AY270" s="194" t="str">
        <f>IF(INDEX(tab_MinKomp[Six Sigma],MATCH($B269,tab_MinKomp[[Stanowisko / Position ]:[Stanowisko / Position ]],0))="n/a","n/a",AY269-INDEX(tab_MinKomp[Six Sigma],MATCH($B269,tab_MinKomp[[Stanowisko / Position ]:[Stanowisko / Position ]],0)))</f>
        <v>n/a</v>
      </c>
      <c r="AZ270" s="194" t="str">
        <f>IF(INDEX(tab_MinKomp[System BAAN / Distribution &amp; Supply Chain],MATCH($B269,tab_MinKomp[[Stanowisko / Position ]:[Stanowisko / Position ]],0))="n/a","n/a",AZ269-INDEX(tab_MinKomp[System BAAN / Distribution &amp; Supply Chain],MATCH($B269,tab_MinKomp[[Stanowisko / Position ]:[Stanowisko / Position ]],0)))</f>
        <v>n/a</v>
      </c>
      <c r="BA270" s="194" t="str">
        <f>IF(INDEX(tab_MinKomp[Gospodarka magazynowa / Lagerverwaltung],MATCH($B269,tab_MinKomp[[Stanowisko / Position ]:[Stanowisko / Position ]],0))="n/a","n/a",BA269-INDEX(tab_MinKomp[Gospodarka magazynowa / Lagerverwaltung],MATCH($B269,tab_MinKomp[[Stanowisko / Position ]:[Stanowisko / Position ]],0)))</f>
        <v>n/a</v>
      </c>
      <c r="BB270" s="194" t="str">
        <f>IF(INDEX(tab_MinKomp[Inwentaryzacja - organizacja i przebieg / Inventurprozess],MATCH($B269,tab_MinKomp[[Stanowisko / Position ]:[Stanowisko / Position ]],0))="n/a","n/a",BB269-INDEX(tab_MinKomp[Inwentaryzacja - organizacja i przebieg / Inventurprozess],MATCH($B269,tab_MinKomp[[Stanowisko / Position ]:[Stanowisko / Position ]],0)))</f>
        <v>n/a</v>
      </c>
      <c r="BC270" s="194" t="str">
        <f>IF(INDEX(tab_MinKomp[Organizacja dostaw / Versorgungsorganisation],MATCH($B269,tab_MinKomp[[Stanowisko / Position ]:[Stanowisko / Position ]],0))="n/a","n/a",BC269-INDEX(tab_MinKomp[Organizacja dostaw / Versorgungsorganisation],MATCH($B269,tab_MinKomp[[Stanowisko / Position ]:[Stanowisko / Position ]],0)))</f>
        <v>n/a</v>
      </c>
      <c r="BD270" s="194" t="str">
        <f>IF(INDEX(tab_MinKomp[Organizacja wysyłek / Organisation von Lieferungen],MATCH($B269,tab_MinKomp[[Stanowisko / Position ]:[Stanowisko / Position ]],0))="n/a","n/a",BD269-INDEX(tab_MinKomp[Organizacja wysyłek / Organisation von Lieferungen],MATCH($B269,tab_MinKomp[[Stanowisko / Position ]:[Stanowisko / Position ]],0)))</f>
        <v>n/a</v>
      </c>
      <c r="BE270" s="194" t="str">
        <f>IF(INDEX(tab_MinKomp[Analiza magazynowa - Program Polen.mdb / Inventuranalyse],MATCH($B269,tab_MinKomp[[Stanowisko / Position ]:[Stanowisko / Position ]],0))="n/a","n/a",BE269-INDEX(tab_MinKomp[Analiza magazynowa - Program Polen.mdb / Inventuranalyse],MATCH($B269,tab_MinKomp[[Stanowisko / Position ]:[Stanowisko / Position ]],0)))</f>
        <v>n/a</v>
      </c>
      <c r="BF270" s="190" t="str">
        <f>IF(INDEX(tab_MinKomp[MMOG (Materials Management Operations Guidelines)],MATCH($B269,tab_MinKomp[[Stanowisko / Position ]:[Stanowisko / Position ]],0))="n/a","n/a",BF269-INDEX(tab_MinKomp[MMOG (Materials Management Operations Guidelines)],MATCH($B269,tab_MinKomp[[Stanowisko / Position ]:[Stanowisko / Position ]],0)))</f>
        <v>n/a</v>
      </c>
      <c r="BG270" s="190" t="str">
        <f>IF(INDEX(tab_MinKomp[GPP],MATCH($B269,tab_MinKomp[[Stanowisko / Position ]:[Stanowisko / Position ]],0))="n/a","n/a",BG269-INDEX(tab_MinKomp[GPP],MATCH($B269,tab_MinKomp[[Stanowisko / Position ]:[Stanowisko / Position ]],0)))</f>
        <v>n/a</v>
      </c>
      <c r="BH270" s="190" t="str">
        <f>IF(INDEX(tab_MinKomp[AIAG (Automotive Industry Action Group)],MATCH($B269,tab_MinKomp[[Stanowisko / Position ]:[Stanowisko / Position ]],0))="n/a","n/a",BH269-INDEX(tab_MinKomp[AIAG (Automotive Industry Action Group)],MATCH($B269,tab_MinKomp[[Stanowisko / Position ]:[Stanowisko / Position ]],0)))</f>
        <v>n/a</v>
      </c>
      <c r="BI270" s="190" t="str">
        <f>IF(INDEX(tab_MinKomp[Super-G disputes],MATCH($B269,tab_MinKomp[[Stanowisko / Position ]:[Stanowisko / Position ]],0))="n/a","n/a",BI269-INDEX(tab_MinKomp[Super-G disputes],MATCH($B269,tab_MinKomp[[Stanowisko / Position ]:[Stanowisko / Position ]],0)))</f>
        <v>n/a</v>
      </c>
      <c r="BJ270" s="190" t="str">
        <f>IF(INDEX(tab_MinKomp[CMMS3/eDDL (Direct Data Link)],MATCH($B269,tab_MinKomp[[Stanowisko / Position ]:[Stanowisko / Position ]],0))="n/a","n/a",BJ269-INDEX(tab_MinKomp[CMMS3/eDDL (Direct Data Link)],MATCH($B269,tab_MinKomp[[Stanowisko / Position ]:[Stanowisko / Position ]],0)))</f>
        <v>n/a</v>
      </c>
      <c r="BK270" s="190" t="str">
        <f>IF(INDEX(tab_MinKomp[MP&amp;L (Material Planning and Logistics)],MATCH($B269,tab_MinKomp[[Stanowisko / Position ]:[Stanowisko / Position ]],0))="n/a","n/a",BK269-INDEX(tab_MinKomp[MP&amp;L (Material Planning and Logistics)],MATCH($B269,tab_MinKomp[[Stanowisko / Position ]:[Stanowisko / Position ]],0)))</f>
        <v>n/a</v>
      </c>
      <c r="BL270" s="190" t="str">
        <f>IF(INDEX(tab_MinKomp[Supplier delivery rating],MATCH($B269,tab_MinKomp[[Stanowisko / Position ]:[Stanowisko / Position ]],0))="n/a","n/a",BL269-INDEX(tab_MinKomp[Supplier delivery rating],MATCH($B269,tab_MinKomp[[Stanowisko / Position ]:[Stanowisko / Position ]],0)))</f>
        <v>n/a</v>
      </c>
      <c r="BM270" s="194" t="str">
        <f>IF(INDEX(tab_MinKomp[Planowanie produkcji / Produktionsplanung],MATCH($B269,tab_MinKomp[[Stanowisko / Position ]:[Stanowisko / Position ]],0))="n/a","n/a",BM269-INDEX(tab_MinKomp[Planowanie produkcji / Produktionsplanung],MATCH($B269,tab_MinKomp[[Stanowisko / Position ]:[Stanowisko / Position ]],0)))</f>
        <v>n/a</v>
      </c>
      <c r="BN270" s="194" t="str">
        <f>IF(INDEX(tab_MinKomp[Planowanie produkcji / Produktionsplanung],MATCH($B269,tab_MinKomp[[Stanowisko / Position ]:[Stanowisko / Position ]],0))="n/a","n/a",BN269-INDEX(tab_MinKomp[Planowanie produkcji / Produktionsplanung],MATCH($B269,tab_MinKomp[[Stanowisko / Position ]:[Stanowisko / Position ]],0)))</f>
        <v>n/a</v>
      </c>
      <c r="BO270" s="194" t="str">
        <f>IF(INDEX(tab_MinKomp[Planowanie produkcji / Produktionsplanung],MATCH($B269,tab_MinKomp[[Stanowisko / Position ]:[Stanowisko / Position ]],0))="n/a","n/a",BO269-INDEX(tab_MinKomp[Planowanie produkcji / Produktionsplanung],MATCH($B269,tab_MinKomp[[Stanowisko / Position ]:[Stanowisko / Position ]],0)))</f>
        <v>n/a</v>
      </c>
      <c r="BP270" s="194" t="str">
        <f>IF(INDEX(tab_MinKomp[Planowanie produkcji / Produktionsplanung],MATCH($B269,tab_MinKomp[[Stanowisko / Position ]:[Stanowisko / Position ]],0))="n/a","n/a",BP269-INDEX(tab_MinKomp[Planowanie produkcji / Produktionsplanung],MATCH($B269,tab_MinKomp[[Stanowisko / Position ]:[Stanowisko / Position ]],0)))</f>
        <v>n/a</v>
      </c>
      <c r="BQ270" s="194" t="s">
        <v>248</v>
      </c>
      <c r="BR270" s="194" t="str">
        <f>IF(INDEX(tab_MinKomp[Planowanie produkcji / Produktionsplanung],MATCH($B269,tab_MinKomp[[Stanowisko / Position ]:[Stanowisko / Position ]],0))="n/a","n/a",BR269-INDEX(tab_MinKomp[Planowanie produkcji / Produktionsplanung],MATCH($B269,tab_MinKomp[[Stanowisko / Position ]:[Stanowisko / Position ]],0)))</f>
        <v>n/a</v>
      </c>
      <c r="BS270" s="194">
        <f>IF(INDEX(tab_MinKomp[Obsługa maszyn Novapax / Novapax Maschinenbedienung],MATCH($B269,tab_MinKomp[[Stanowisko / Position ]:[Stanowisko / Position ]],0))="n/a","n/a",BS269-INDEX(tab_MinKomp[Obsługa maszyn Novapax / Novapax Maschinenbedienung],MATCH($B269,tab_MinKomp[[Stanowisko / Position ]:[Stanowisko / Position ]],0)))</f>
        <v>0</v>
      </c>
      <c r="BT270" s="194" t="str">
        <f>IF(INDEX(tab_MinKomp[Planowanie produkcji / Produktionsplanung],MATCH($B269,tab_MinKomp[[Stanowisko / Position ]:[Stanowisko / Position ]],0))="n/a","n/a",BT269-INDEX(tab_MinKomp[Planowanie produkcji / Produktionsplanung],MATCH($B269,tab_MinKomp[[Stanowisko / Position ]:[Stanowisko / Position ]],0)))</f>
        <v>n/a</v>
      </c>
      <c r="BU270" s="194">
        <f>IF(INDEX(tab_MinKomp[Obsługa maszyn Novapax / Novapax Maschinenbedienung],MATCH($B269,tab_MinKomp[[Stanowisko / Position ]:[Stanowisko / Position ]],0))="n/a","n/a",BU269-INDEX(tab_MinKomp[Obsługa maszyn Novapax / Novapax Maschinenbedienung],MATCH($B269,tab_MinKomp[[Stanowisko / Position ]:[Stanowisko / Position ]],0)))</f>
        <v>0</v>
      </c>
      <c r="BV270" s="194" t="str">
        <f>IF(INDEX(tab_MinKomp[Planowanie produkcji / Produktionsplanung],MATCH($B269,tab_MinKomp[[Stanowisko / Position ]:[Stanowisko / Position ]],0))="n/a","n/a",BV269-INDEX(tab_MinKomp[Planowanie produkcji / Produktionsplanung],MATCH($B269,tab_MinKomp[[Stanowisko / Position ]:[Stanowisko / Position ]],0)))</f>
        <v>n/a</v>
      </c>
      <c r="BW270" s="194">
        <f>IF(INDEX(tab_MinKomp[Obsługa maszyn Novapax / Novapax Maschinenbedienung],MATCH($B269,tab_MinKomp[[Stanowisko / Position ]:[Stanowisko / Position ]],0))="n/a","n/a",BW269-INDEX(tab_MinKomp[Obsługa maszyn Novapax / Novapax Maschinenbedienung],MATCH($B269,tab_MinKomp[[Stanowisko / Position ]:[Stanowisko / Position ]],0)))</f>
        <v>0</v>
      </c>
      <c r="BX270" s="194">
        <f>IF(INDEX(tab_MinKomp[Obsługa maszyn Novapax / Novapax Maschinenbedienung],MATCH($B269,tab_MinKomp[[Stanowisko / Position ]:[Stanowisko / Position ]],0))="n/a","n/a",BX269-INDEX(tab_MinKomp[Obsługa maszyn Novapax / Novapax Maschinenbedienung],MATCH($B269,tab_MinKomp[[Stanowisko / Position ]:[Stanowisko / Position ]],0)))</f>
        <v>1</v>
      </c>
      <c r="BY270" s="194" t="str">
        <f>IF(INDEX(tab_MinKomp[Obsługa maszyn Engel / Engel Maschinenbedienung],MATCH($B269,tab_MinKomp[[Stanowisko / Position ]:[Stanowisko / Position ]],0))="n/a","n/a",BY269-INDEX(tab_MinKomp[Obsługa maszyn Engel / Engel Maschinenbedienung],MATCH($B269,tab_MinKomp[[Stanowisko / Position ]:[Stanowisko / Position ]],0)))</f>
        <v>n/a</v>
      </c>
      <c r="BZ270" s="194">
        <f>IF(INDEX(tab_MinKomp[Obsługa maszyn Novapax / Novapax Maschinenbedienung],MATCH($B269,tab_MinKomp[[Stanowisko / Position ]:[Stanowisko / Position ]],0))="n/a","n/a",BZ269-INDEX(tab_MinKomp[Obsługa maszyn Novapax / Novapax Maschinenbedienung],MATCH($B269,tab_MinKomp[[Stanowisko / Position ]:[Stanowisko / Position ]],0)))</f>
        <v>0</v>
      </c>
      <c r="CA270" s="194" t="str">
        <f>IF(INDEX(tab_MinKomp[Obsługa maszyn KVT / KVT Maschinenbedienung],MATCH($B269,tab_MinKomp[[Stanowisko / Position ]:[Stanowisko / Position ]],0))="n/a","n/a",CA269-INDEX(tab_MinKomp[Obsługa maszyn KVT / KVT Maschinenbedienung],MATCH($B269,tab_MinKomp[[Stanowisko / Position ]:[Stanowisko / Position ]],0)))</f>
        <v>n/a</v>
      </c>
      <c r="CB270" s="194">
        <f>IF(INDEX(tab_MinKomp[Obsługa maszyn Novapax / Novapax Maschinenbedienung],MATCH($B269,tab_MinKomp[[Stanowisko / Position ]:[Stanowisko / Position ]],0))="n/a","n/a",CB269-INDEX(tab_MinKomp[Obsługa maszyn Novapax / Novapax Maschinenbedienung],MATCH($B269,tab_MinKomp[[Stanowisko / Position ]:[Stanowisko / Position ]],0)))</f>
        <v>0</v>
      </c>
      <c r="CC270" s="194" t="str">
        <f>IF(INDEX(tab_MinKomp[Obsługa maszyn Branson / Branson Maschinenbedienung],MATCH($B269,tab_MinKomp[[Stanowisko / Position ]:[Stanowisko / Position ]],0))="n/a","n/a",CC269-INDEX(tab_MinKomp[Obsługa maszyn Branson / Branson Maschinenbedienung],MATCH($B269,tab_MinKomp[[Stanowisko / Position ]:[Stanowisko / Position ]],0)))</f>
        <v>n/a</v>
      </c>
      <c r="CD270" s="194">
        <f>IF(INDEX(tab_MinKomp[Obsługa maszyn Novapax / Novapax Maschinenbedienung],MATCH($B269,tab_MinKomp[[Stanowisko / Position ]:[Stanowisko / Position ]],0))="n/a","n/a",CD269-INDEX(tab_MinKomp[Obsługa maszyn Novapax / Novapax Maschinenbedienung],MATCH($B269,tab_MinKomp[[Stanowisko / Position ]:[Stanowisko / Position ]],0)))</f>
        <v>1</v>
      </c>
      <c r="CE270" s="194">
        <f>IF(INDEX(tab_MinKomp[Obsługa maszyn Novapax / Novapax Maschinenbedienung],MATCH($B269,tab_MinKomp[[Stanowisko / Position ]:[Stanowisko / Position ]],0))="n/a","n/a",CE269-INDEX(tab_MinKomp[Obsługa maszyn Novapax / Novapax Maschinenbedienung],MATCH($B269,tab_MinKomp[[Stanowisko / Position ]:[Stanowisko / Position ]],0)))</f>
        <v>-1</v>
      </c>
      <c r="CF270" s="194">
        <f>IF(INDEX(tab_MinKomp[Obsługa maszyn Novapax / Novapax Maschinenbedienung],MATCH($B269,tab_MinKomp[[Stanowisko / Position ]:[Stanowisko / Position ]],0))="n/a","n/a",CF269-INDEX(tab_MinKomp[Obsługa maszyn Novapax / Novapax Maschinenbedienung],MATCH($B269,tab_MinKomp[[Stanowisko / Position ]:[Stanowisko / Position ]],0)))</f>
        <v>-2</v>
      </c>
      <c r="CG270" s="194">
        <v>0</v>
      </c>
      <c r="CH270" s="194" t="str">
        <f>IF(INDEX(tab_MinKomp[Wymagania VDA 6.5 Product / Forderungen],MATCH($B269,tab_MinKomp[[Stanowisko / Position ]:[Stanowisko / Position ]],0))="n/a","n/a",CH269-INDEX(tab_MinKomp[Wymagania VDA 6.5 Product / Forderungen],MATCH($B269,tab_MinKomp[[Stanowisko / Position ]:[Stanowisko / Position ]],0)))</f>
        <v>n/a</v>
      </c>
      <c r="CI270" s="194" t="str">
        <f>IF(INDEX(tab_MinKomp[Wymagania VDA 6.5 Product / Forderungen],MATCH($B269,tab_MinKomp[[Stanowisko / Position ]:[Stanowisko / Position ]],0))="n/a","n/a",CI269-INDEX(tab_MinKomp[Wymagania VDA 6.5 Product / Forderungen],MATCH($B269,tab_MinKomp[[Stanowisko / Position ]:[Stanowisko / Position ]],0)))</f>
        <v>n/a</v>
      </c>
      <c r="CJ270" s="194" t="str">
        <f>IF(INDEX(tab_MinKomp[Wymagania VDA 6.5 Product / Forderungen],MATCH($B269,tab_MinKomp[[Stanowisko / Position ]:[Stanowisko / Position ]],0))="n/a","n/a",CJ269-INDEX(tab_MinKomp[Wymagania VDA 6.5 Product / Forderungen],MATCH($B269,tab_MinKomp[[Stanowisko / Position ]:[Stanowisko / Position ]],0)))</f>
        <v>n/a</v>
      </c>
      <c r="CK270" s="194" t="str">
        <f>IF(INDEX(tab_MinKomp[Wymagania VDA 6.5 Product / Forderungen],MATCH($B269,tab_MinKomp[[Stanowisko / Position ]:[Stanowisko / Position ]],0))="n/a","n/a",CK269-INDEX(tab_MinKomp[Wymagania VDA 6.5 Product / Forderungen],MATCH($B269,tab_MinKomp[[Stanowisko / Position ]:[Stanowisko / Position ]],0)))</f>
        <v>n/a</v>
      </c>
      <c r="CL270" s="194" t="str">
        <f>IF(INDEX(tab_MinKomp[Wymagania VDA 6.5 Product / Forderungen],MATCH($B269,tab_MinKomp[[Stanowisko / Position ]:[Stanowisko / Position ]],0))="n/a","n/a",CL269-INDEX(tab_MinKomp[Wymagania VDA 6.5 Product / Forderungen],MATCH($B269,tab_MinKomp[[Stanowisko / Position ]:[Stanowisko / Position ]],0)))</f>
        <v>n/a</v>
      </c>
      <c r="CM270" s="194" t="str">
        <f>IF(INDEX(tab_MinKomp[Informatyka ogólna (techniczne i systemowe) / Allgemeine IT (Technik und System)],MATCH($B269,tab_MinKomp[[Stanowisko / Position ]:[Stanowisko / Position ]],0))="n/a","n/a",CM269-INDEX(tab_MinKomp[Informatyka ogólna (techniczne i systemowe) / Allgemeine IT (Technik und System)],MATCH($B269,tab_MinKomp[[Stanowisko / Position ]:[Stanowisko / Position ]],0)))</f>
        <v>n/a</v>
      </c>
      <c r="CN270" s="194" t="str">
        <f>IF(INDEX(tab_MinKomp[Sieci komputerowe / Computernetzwerke],MATCH($B269,tab_MinKomp[[Stanowisko / Position ]:[Stanowisko / Position ]],0))="n/a","n/a",CN269-INDEX(tab_MinKomp[Sieci komputerowe / Computernetzwerke],MATCH($B269,tab_MinKomp[[Stanowisko / Position ]:[Stanowisko / Position ]],0)))</f>
        <v>n/a</v>
      </c>
      <c r="CO270" s="194" t="str">
        <f>IF(INDEX(tab_MinKomp[Hardware (komputery PC, drukarki biurowe i etykietowe, telefonia stacjonarna i mobilna) (PC, Drucker, Telefpne, Handys)],MATCH($B269,tab_MinKomp[[Stanowisko / Position ]:[Stanowisko / Position ]],0))="n/a","n/a",CO269-INDEX(tab_MinKomp[Hardware (komputery PC, drukarki biurowe i etykietowe, telefonia stacjonarna i mobilna) (PC, Drucker, Telefpne, Handys)],MATCH($B269,tab_MinKomp[[Stanowisko / Position ]:[Stanowisko / Position ]],0)))</f>
        <v>n/a</v>
      </c>
      <c r="CP270" s="194" t="str">
        <f>IF(INDEX(tab_MinKomp[Software &amp; Systems (MS Office, MS Remote Desktop)],MATCH($B269,tab_MinKomp[[Stanowisko / Position ]:[Stanowisko / Position ]],0))="n/a","n/a",CP269-INDEX(tab_MinKomp[Software &amp; Systems (MS Office, MS Remote Desktop)],MATCH($B269,tab_MinKomp[[Stanowisko / Position ]:[Stanowisko / Position ]],0)))</f>
        <v>n/a</v>
      </c>
      <c r="CQ270" s="194" t="str">
        <f>IF(INDEX(tab_MinKomp[Programowanie obiektowe (PHP) / Objektprogrammierung],MATCH($B269,tab_MinKomp[[Stanowisko / Position ]:[Stanowisko / Position ]],0))="n/a","n/a",CQ269-INDEX(tab_MinKomp[Programowanie obiektowe (PHP) / Objektprogrammierung],MATCH($B269,tab_MinKomp[[Stanowisko / Position ]:[Stanowisko / Position ]],0)))</f>
        <v>n/a</v>
      </c>
      <c r="CR270" s="194" t="str">
        <f>IF(INDEX(tab_MinKomp[Scrum],MATCH($B269,tab_MinKomp[[Stanowisko / Position ]:[Stanowisko / Position ]],0))="n/a","n/a",CR269-INDEX(tab_MinKomp[Scrum],MATCH($B269,tab_MinKomp[[Stanowisko / Position ]:[Stanowisko / Position ]],0)))</f>
        <v>n/a</v>
      </c>
      <c r="CS270" s="194" t="str">
        <f>IF(INDEX(tab_MinKomp[SQL (MySQL)],MATCH($B269,tab_MinKomp[[Stanowisko / Position ]:[Stanowisko / Position ]],0))="n/a","n/a",CS269-INDEX(tab_MinKomp[SQL (MySQL)],MATCH($B269,tab_MinKomp[[Stanowisko / Position ]:[Stanowisko / Position ]],0)))</f>
        <v>n/a</v>
      </c>
      <c r="CT270" s="194" t="str">
        <f>IF(INDEX(tab_MinKomp[Javascript],MATCH($B269,tab_MinKomp[[Stanowisko / Position ]:[Stanowisko / Position ]],0))="n/a","n/a",CT269-INDEX(tab_MinKomp[Javascript],MATCH($B269,tab_MinKomp[[Stanowisko / Position ]:[Stanowisko / Position ]],0)))</f>
        <v>n/a</v>
      </c>
      <c r="CU270" s="194" t="str">
        <f>IF(INDEX(tab_MinKomp[Joomla],MATCH($B269,tab_MinKomp[[Stanowisko / Position ]:[Stanowisko / Position ]],0))="n/a","n/a",CU269-INDEX(tab_MinKomp[Joomla],MATCH($B269,tab_MinKomp[[Stanowisko / Position ]:[Stanowisko / Position ]],0)))</f>
        <v>n/a</v>
      </c>
      <c r="CV270" s="194" t="str">
        <f>IF(INDEX(tab_MinKomp[Bash],MATCH($B269,tab_MinKomp[[Stanowisko / Position ]:[Stanowisko / Position ]],0))="n/a","n/a",CV269-INDEX(tab_MinKomp[Bash],MATCH($B269,tab_MinKomp[[Stanowisko / Position ]:[Stanowisko / Position ]],0)))</f>
        <v>n/a</v>
      </c>
      <c r="CW270" s="194">
        <f>IF(INDEX(tab_MinKomp[Systemy MES (HYDRA / SFMS)],MATCH($B269,tab_MinKomp[[Stanowisko / Position ]:[Stanowisko / Position ]],0))="n/a","n/a",CW269-INDEX(tab_MinKomp[Systemy MES (HYDRA / SFMS)],MATCH($B269,tab_MinKomp[[Stanowisko / Position ]:[Stanowisko / Position ]],0)))</f>
        <v>0</v>
      </c>
      <c r="CX270" s="194" t="str">
        <f>IF(INDEX(tab_MinKomp[HTML / CSS],MATCH($B269,tab_MinKomp[[Stanowisko / Position ]:[Stanowisko / Position ]],0))="n/a","n/a",CX269-INDEX(tab_MinKomp[HTML / CSS],MATCH($B269,tab_MinKomp[[Stanowisko / Position ]:[Stanowisko / Position ]],0)))</f>
        <v>n/a</v>
      </c>
      <c r="CY270" s="194" t="str">
        <f>IF(INDEX(tab_MinKomp[SYSTEM PR],MATCH($B269,tab_MinKomp[[Stanowisko / Position ]:[Stanowisko / Position ]],0))="n/a","n/a",CY269-INDEX(tab_MinKomp[SYSTEM PR],MATCH($B269,tab_MinKomp[[Stanowisko / Position ]:[Stanowisko / Position ]],0)))</f>
        <v>n/a</v>
      </c>
      <c r="CZ270" s="194" t="str">
        <f>IF(INDEX(tab_MinKomp[System Einkauf XP / EBA],MATCH($B269,tab_MinKomp[[Stanowisko / Position ]:[Stanowisko / Position ]],0))="n/a","n/a",CZ269-INDEX(tab_MinKomp[System Einkauf XP / EBA],MATCH($B269,tab_MinKomp[[Stanowisko / Position ]:[Stanowisko / Position ]],0)))</f>
        <v>n/a</v>
      </c>
      <c r="DA270" s="194" t="str">
        <f>IF(INDEX(tab_MinKomp[Techniki negocjacyjne / Verhandlungstechniken],MATCH($B269,tab_MinKomp[[Stanowisko / Position ]:[Stanowisko / Position ]],0))="n/a","n/a",DA269-INDEX(tab_MinKomp[Techniki negocjacyjne / Verhandlungstechniken],MATCH($B269,tab_MinKomp[[Stanowisko / Position ]:[Stanowisko / Position ]],0)))</f>
        <v>n/a</v>
      </c>
      <c r="DB270" s="194" t="str">
        <f>IF(INDEX(tab_MinKomp[Znajomość rynku branżowego / Kenntnis des Industrie Marktes],MATCH($B269,tab_MinKomp[[Stanowisko / Position ]:[Stanowisko / Position ]],0))="n/a","n/a",DB269-INDEX(tab_MinKomp[Znajomość rynku branżowego / Kenntnis des Industrie Marktes],MATCH($B269,tab_MinKomp[[Stanowisko / Position ]:[Stanowisko / Position ]],0)))</f>
        <v>n/a</v>
      </c>
      <c r="DC270" s="194" t="str">
        <f>IF(INDEX(tab_MinKomp[SUPPLIER MANAGEMENT],MATCH($B269,tab_MinKomp[[Stanowisko / Position ]:[Stanowisko / Position ]],0))="n/a","n/a",DC269-INDEX(tab_MinKomp[SUPPLIER MANAGEMENT],MATCH($B269,tab_MinKomp[[Stanowisko / Position ]:[Stanowisko / Position ]],0)))</f>
        <v>n/a</v>
      </c>
      <c r="DD270" s="194" t="str">
        <f>IF(INDEX(tab_MinKomp[SUPPLIER MANAGEMENT],MATCH($B269,tab_MinKomp[[Stanowisko / Position ]:[Stanowisko / Position ]],0))="n/a","n/a",DD269-INDEX(tab_MinKomp[SUPPLIER MANAGEMENT],MATCH($B269,tab_MinKomp[[Stanowisko / Position ]:[Stanowisko / Position ]],0)))</f>
        <v>n/a</v>
      </c>
      <c r="DE270" s="194" t="str">
        <f>IF(INDEX(tab_MinKomp[SUPPLIER MANAGEMENT],MATCH($B269,tab_MinKomp[[Stanowisko / Position ]:[Stanowisko / Position ]],0))="n/a","n/a",DE269-INDEX(tab_MinKomp[SUPPLIER MANAGEMENT],MATCH($B269,tab_MinKomp[[Stanowisko / Position ]:[Stanowisko / Position ]],0)))</f>
        <v>n/a</v>
      </c>
      <c r="DF270" s="194">
        <f>IF(INDEX(tab_MinKomp[LEAN MANAGEMENT],MATCH($B269,tab_MinKomp[[Stanowisko / Position ]:[Stanowisko / Position ]],0))="n/a","n/a",DF269-INDEX(tab_MinKomp[LEAN MANAGEMENT],MATCH($B269,tab_MinKomp[[Stanowisko / Position ]:[Stanowisko / Position ]],0)))</f>
        <v>0</v>
      </c>
      <c r="DG270" s="194" t="str">
        <f>IF(INDEX(tab_MinKomp[PPAP/PSW],MATCH($B269,tab_MinKomp[[Stanowisko / Position ]:[Stanowisko / Position ]],0))="n/a","n/a",DG269-INDEX(tab_MinKomp[PPAP/PSW],MATCH($B269,tab_MinKomp[[Stanowisko / Position ]:[Stanowisko / Position ]],0)))</f>
        <v>n/a</v>
      </c>
      <c r="DH270" s="194" t="str">
        <f>IF(INDEX(tab_MinKomp[SUPPLIER MANAGEMENT],MATCH($B269,tab_MinKomp[[Stanowisko / Position ]:[Stanowisko / Position ]],0))="n/a","n/a",DH269-INDEX(tab_MinKomp[SUPPLIER MANAGEMENT],MATCH($B269,tab_MinKomp[[Stanowisko / Position ]:[Stanowisko / Position ]],0)))</f>
        <v>n/a</v>
      </c>
      <c r="DI270" s="194" t="str">
        <f>IF(INDEX(tab_MinKomp[OBSŁUGA PORTALI KLIENTA / Kundenportale],MATCH($B269,tab_MinKomp[[Stanowisko / Position ]:[Stanowisko / Position ]],0))="n/a","n/a",DI269-INDEX(tab_MinKomp[OBSŁUGA PORTALI KLIENTA / Kundenportale],MATCH($B269,tab_MinKomp[[Stanowisko / Position ]:[Stanowisko / Position ]],0)))</f>
        <v>n/a</v>
      </c>
      <c r="DJ270" s="194" t="str">
        <f>IF(INDEX(tab_MinKomp[Obsługa systemu BABTECQ / BABTECQ System],MATCH($B269,tab_MinKomp[[Stanowisko / Position ]:[Stanowisko / Position ]],0))="n/a","n/a",DJ269-INDEX(tab_MinKomp[Obsługa systemu BABTECQ / BABTECQ System],MATCH($B269,tab_MinKomp[[Stanowisko / Position ]:[Stanowisko / Position ]],0)))</f>
        <v>n/a</v>
      </c>
      <c r="DK270" s="194" t="str">
        <f>IF(INDEX(tab_MinKomp[Rysunek techniczny / technische Zeichnung],MATCH($B269,tab_MinKomp[[Stanowisko / Position ]:[Stanowisko / Position ]],0))="n/a","n/a",DK269-INDEX(tab_MinKomp[Rysunek techniczny / technische Zeichnung],MATCH($B269,tab_MinKomp[[Stanowisko / Position ]:[Stanowisko / Position ]],0)))</f>
        <v>n/a</v>
      </c>
      <c r="DL270" s="194" t="str">
        <f>IF(INDEX(tab_MinKomp[Kalibracja / Kalibrierung],MATCH($B269,tab_MinKomp[[Stanowisko / Position ]:[Stanowisko / Position ]],0))="n/a","n/a",DL269-INDEX(tab_MinKomp[Kalibracja / Kalibrierung],MATCH($B269,tab_MinKomp[[Stanowisko / Position ]:[Stanowisko / Position ]],0)))</f>
        <v>n/a</v>
      </c>
      <c r="DM270" s="194" t="str">
        <f>IF(INDEX(tab_MinKomp[Rekwalifikacja / Requalifizierung],MATCH($B269,tab_MinKomp[[Stanowisko / Position ]:[Stanowisko / Position ]],0))="n/a","n/a",DM269-INDEX(tab_MinKomp[Rekwalifikacja / Requalifizierung],MATCH($B269,tab_MinKomp[[Stanowisko / Position ]:[Stanowisko / Position ]],0)))</f>
        <v>n/a</v>
      </c>
      <c r="DN270" s="190" t="s">
        <v>248</v>
      </c>
      <c r="DO270" s="190" t="str">
        <f>IF(INDEX(tab_MinKomp[Testy czystości / Reinheitstests],MATCH($B269,tab_MinKomp[[Stanowisko / Position ]:[Stanowisko / Position ]],0))="n/a","n/a",DO269-INDEX(tab_MinKomp[Testy czystości / Reinheitstests],MATCH($B269,tab_MinKomp[[Stanowisko / Position ]:[Stanowisko / Position ]],0)))</f>
        <v>n/a</v>
      </c>
      <c r="DP270" s="190" t="str">
        <f>IF(INDEX(tab_MinKomp[Testy czystości / Reinheitstests],MATCH($B269,tab_MinKomp[[Stanowisko / Position ]:[Stanowisko / Position ]],0))="n/a","n/a",DP269-INDEX(tab_MinKomp[Testy czystości / Reinheitstests],MATCH($B269,tab_MinKomp[[Stanowisko / Position ]:[Stanowisko / Position ]],0)))</f>
        <v>n/a</v>
      </c>
      <c r="DQ270" s="190" t="str">
        <f>IF(INDEX(tab_MinKomp[Testy czystości / Reinheitstests],MATCH($B269,tab_MinKomp[[Stanowisko / Position ]:[Stanowisko / Position ]],0))="n/a","n/a",DQ269-INDEX(tab_MinKomp[Testy czystości / Reinheitstests],MATCH($B269,tab_MinKomp[[Stanowisko / Position ]:[Stanowisko / Position ]],0)))</f>
        <v>n/a</v>
      </c>
      <c r="DR270" s="190" t="str">
        <f>IF(INDEX(tab_MinKomp[Testy czystości / Reinheitstests],MATCH($B269,tab_MinKomp[[Stanowisko / Position ]:[Stanowisko / Position ]],0))="n/a","n/a",DR269-INDEX(tab_MinKomp[Testy czystości / Reinheitstests],MATCH($B269,tab_MinKomp[[Stanowisko / Position ]:[Stanowisko / Position ]],0)))</f>
        <v>n/a</v>
      </c>
      <c r="DS270" s="190" t="str">
        <f>IF(INDEX(tab_MinKomp[Testy czystości / Reinheitstests],MATCH($B269,tab_MinKomp[[Stanowisko / Position ]:[Stanowisko / Position ]],0))="n/a","n/a",DS269-INDEX(tab_MinKomp[Testy czystości / Reinheitstests],MATCH($B269,tab_MinKomp[[Stanowisko / Position ]:[Stanowisko / Position ]],0)))</f>
        <v>n/a</v>
      </c>
      <c r="DT270" s="194" t="str">
        <f>IF(INDEX(tab_MinKomp[SUPPLIER MANAGEMENT],MATCH($B269,tab_MinKomp[[Stanowisko / Position ]:[Stanowisko / Position ]],0))="n/a","n/a",DT269-INDEX(tab_MinKomp[SUPPLIER MANAGEMENT],MATCH($B269,tab_MinKomp[[Stanowisko / Position ]:[Stanowisko / Position ]],0)))</f>
        <v>n/a</v>
      </c>
      <c r="DU270" s="190" t="str">
        <f>IF(INDEX(tab_MinKomp[Testy czystości / Reinheitstests],MATCH($B269,tab_MinKomp[[Stanowisko / Position ]:[Stanowisko / Position ]],0))="n/a","n/a",DU269-INDEX(tab_MinKomp[Testy czystości / Reinheitstests],MATCH($B269,tab_MinKomp[[Stanowisko / Position ]:[Stanowisko / Position ]],0)))</f>
        <v>n/a</v>
      </c>
      <c r="DV270" s="190" t="str">
        <f>IF(INDEX(tab_MinKomp[Testy czystości / Reinheitstests],MATCH($B269,tab_MinKomp[[Stanowisko / Position ]:[Stanowisko / Position ]],0))="n/a","n/a",DV269-INDEX(tab_MinKomp[Testy czystości / Reinheitstests],MATCH($B269,tab_MinKomp[[Stanowisko / Position ]:[Stanowisko / Position ]],0)))</f>
        <v>n/a</v>
      </c>
      <c r="DW270" s="190" t="str">
        <f>IF(INDEX(tab_MinKomp[Testy czystości / Reinheitstests],MATCH($B269,tab_MinKomp[[Stanowisko / Position ]:[Stanowisko / Position ]],0))="n/a","n/a",DW269-INDEX(tab_MinKomp[Testy czystości / Reinheitstests],MATCH($B269,tab_MinKomp[[Stanowisko / Position ]:[Stanowisko / Position ]],0)))</f>
        <v>n/a</v>
      </c>
      <c r="DX270" s="190" t="str">
        <f>IF(INDEX(tab_MinKomp[Testy czystości / Reinheitstests],MATCH($B269,tab_MinKomp[[Stanowisko / Position ]:[Stanowisko / Position ]],0))="n/a","n/a",DX269-INDEX(tab_MinKomp[Testy czystości / Reinheitstests],MATCH($B269,tab_MinKomp[[Stanowisko / Position ]:[Stanowisko / Position ]],0)))</f>
        <v>n/a</v>
      </c>
      <c r="DY270" s="190" t="str">
        <f>IF(INDEX(tab_MinKomp[Testy czystości / Reinheitstests],MATCH($B269,tab_MinKomp[[Stanowisko / Position ]:[Stanowisko / Position ]],0))="n/a","n/a",DY269-INDEX(tab_MinKomp[Testy czystości / Reinheitstests],MATCH($B269,tab_MinKomp[[Stanowisko / Position ]:[Stanowisko / Position ]],0)))</f>
        <v>n/a</v>
      </c>
      <c r="DZ270" s="190" t="str">
        <f>IF(INDEX(tab_MinKomp[Testy czystości / Reinheitstests],MATCH($B269,tab_MinKomp[[Stanowisko / Position ]:[Stanowisko / Position ]],0))="n/a","n/a",DZ269-INDEX(tab_MinKomp[Testy czystości / Reinheitstests],MATCH($B269,tab_MinKomp[[Stanowisko / Position ]:[Stanowisko / Position ]],0)))</f>
        <v>n/a</v>
      </c>
      <c r="EA270" s="194" t="str">
        <f>IF(INDEX(tab_MinKomp[SUPPLIER MANAGEMENT],MATCH($B269,tab_MinKomp[[Stanowisko / Position ]:[Stanowisko / Position ]],0))="n/a","n/a",EA269-INDEX(tab_MinKomp[SUPPLIER MANAGEMENT],MATCH($B269,tab_MinKomp[[Stanowisko / Position ]:[Stanowisko / Position ]],0)))</f>
        <v>n/a</v>
      </c>
      <c r="EB270" s="190" t="str">
        <f>IF(INDEX(tab_MinKomp[Testy czystości / Reinheitstests],MATCH($B269,tab_MinKomp[[Stanowisko / Position ]:[Stanowisko / Position ]],0))="n/a","n/a",EB269-INDEX(tab_MinKomp[Testy czystości / Reinheitstests],MATCH($B269,tab_MinKomp[[Stanowisko / Position ]:[Stanowisko / Position ]],0)))</f>
        <v>n/a</v>
      </c>
      <c r="EC270" s="190" t="str">
        <f>IF(INDEX(tab_MinKomp[Testy czystości / Reinheitstests],MATCH($B269,tab_MinKomp[[Stanowisko / Position ]:[Stanowisko / Position ]],0))="n/a","n/a",EC269-INDEX(tab_MinKomp[Testy czystości / Reinheitstests],MATCH($B269,tab_MinKomp[[Stanowisko / Position ]:[Stanowisko / Position ]],0)))</f>
        <v>n/a</v>
      </c>
      <c r="ED270" s="190" t="str">
        <f>IF(INDEX(tab_MinKomp[Testy czystości / Reinheitstests],MATCH($B269,tab_MinKomp[[Stanowisko / Position ]:[Stanowisko / Position ]],0))="n/a","n/a",ED269-INDEX(tab_MinKomp[Testy czystości / Reinheitstests],MATCH($B269,tab_MinKomp[[Stanowisko / Position ]:[Stanowisko / Position ]],0)))</f>
        <v>n/a</v>
      </c>
      <c r="EE270" s="190" t="str">
        <f>IF(INDEX(tab_MinKomp[Testy czystości / Reinheitstests],MATCH($B269,tab_MinKomp[[Stanowisko / Position ]:[Stanowisko / Position ]],0))="n/a","n/a",EE269-INDEX(tab_MinKomp[Testy czystości / Reinheitstests],MATCH($B269,tab_MinKomp[[Stanowisko / Position ]:[Stanowisko / Position ]],0)))</f>
        <v>n/a</v>
      </c>
      <c r="EF270" s="190" t="str">
        <f>IF(INDEX(tab_MinKomp[Testy czystości / Reinheitstests],MATCH($B269,tab_MinKomp[[Stanowisko / Position ]:[Stanowisko / Position ]],0))="n/a","n/a",EF269-INDEX(tab_MinKomp[Testy czystości / Reinheitstests],MATCH($B269,tab_MinKomp[[Stanowisko / Position ]:[Stanowisko / Position ]],0)))</f>
        <v>n/a</v>
      </c>
      <c r="EG270" s="190" t="str">
        <f>IF(INDEX(tab_MinKomp[Testy czystości / Reinheitstests],MATCH($B269,tab_MinKomp[[Stanowisko / Position ]:[Stanowisko / Position ]],0))="n/a","n/a",EG269-INDEX(tab_MinKomp[Testy czystości / Reinheitstests],MATCH($B269,tab_MinKomp[[Stanowisko / Position ]:[Stanowisko / Position ]],0)))</f>
        <v>n/a</v>
      </c>
      <c r="EH270" s="190" t="str">
        <f>IF(INDEX(tab_MinKomp[Testy czystości / Reinheitstests],MATCH($B269,tab_MinKomp[[Stanowisko / Position ]:[Stanowisko / Position ]],0))="n/a","n/a",EH269-INDEX(tab_MinKomp[Testy czystości / Reinheitstests],MATCH($B269,tab_MinKomp[[Stanowisko / Position ]:[Stanowisko / Position ]],0)))</f>
        <v>n/a</v>
      </c>
      <c r="EI270" s="190" t="str">
        <f>IF(INDEX(tab_MinKomp[Testy czystości / Reinheitstests],MATCH($B269,tab_MinKomp[[Stanowisko / Position ]:[Stanowisko / Position ]],0))="n/a","n/a",EI269-INDEX(tab_MinKomp[Testy czystości / Reinheitstests],MATCH($B269,tab_MinKomp[[Stanowisko / Position ]:[Stanowisko / Position ]],0)))</f>
        <v>n/a</v>
      </c>
      <c r="EJ270" s="190" t="str">
        <f>IF(INDEX(tab_MinKomp[Testy czystości / Reinheitstests],MATCH($B269,tab_MinKomp[[Stanowisko / Position ]:[Stanowisko / Position ]],0))="n/a","n/a",EJ269-INDEX(tab_MinKomp[Testy czystości / Reinheitstests],MATCH($B269,tab_MinKomp[[Stanowisko / Position ]:[Stanowisko / Position ]],0)))</f>
        <v>n/a</v>
      </c>
      <c r="EK270" s="190" t="str">
        <f>IF(INDEX(tab_MinKomp[Testy czystości / Reinheitstests],MATCH($B269,tab_MinKomp[[Stanowisko / Position ]:[Stanowisko / Position ]],0))="n/a","n/a",EK269-INDEX(tab_MinKomp[Testy czystości / Reinheitstests],MATCH($B269,tab_MinKomp[[Stanowisko / Position ]:[Stanowisko / Position ]],0)))</f>
        <v>n/a</v>
      </c>
      <c r="EL270" s="190" t="str">
        <f>IF(INDEX(tab_MinKomp[Testy czystości / Reinheitstests],MATCH($B269,tab_MinKomp[[Stanowisko / Position ]:[Stanowisko / Position ]],0))="n/a","n/a",EL269-INDEX(tab_MinKomp[Testy czystości / Reinheitstests],MATCH($B269,tab_MinKomp[[Stanowisko / Position ]:[Stanowisko / Position ]],0)))</f>
        <v>n/a</v>
      </c>
      <c r="EM270" s="190" t="str">
        <f>IF(INDEX(tab_MinKomp[Testy czystości / Reinheitstests],MATCH($B269,tab_MinKomp[[Stanowisko / Position ]:[Stanowisko / Position ]],0))="n/a","n/a",EM269-INDEX(tab_MinKomp[Testy czystości / Reinheitstests],MATCH($B269,tab_MinKomp[[Stanowisko / Position ]:[Stanowisko / Position ]],0)))</f>
        <v>n/a</v>
      </c>
      <c r="EN270" s="190" t="str">
        <f>IF(INDEX(tab_MinKomp[Testy czystości / Reinheitstests],MATCH($B269,tab_MinKomp[[Stanowisko / Position ]:[Stanowisko / Position ]],0))="n/a","n/a",EN269-INDEX(tab_MinKomp[Testy czystości / Reinheitstests],MATCH($B269,tab_MinKomp[[Stanowisko / Position ]:[Stanowisko / Position ]],0)))</f>
        <v>n/a</v>
      </c>
      <c r="EO270" s="194" t="str">
        <f>IF(INDEX(tab_MinKomp[Konserwacja Rep],MATCH($B269,tab_MinKomp[[Stanowisko / Position ]:[Stanowisko / Position ]],0))="n/a","n/a",EO269-INDEX(tab_MinKomp[Konserwacja Rep],MATCH($B269,tab_MinKomp[[Stanowisko / Position ]:[Stanowisko / Position ]],0)))</f>
        <v>n/a</v>
      </c>
      <c r="EP270" s="194" t="str">
        <f>IF(INDEX(tab_MinKomp[[Konserwacja Engel ]],MATCH($B269,tab_MinKomp[[Stanowisko / Position ]:[Stanowisko / Position ]],0))="n/a","n/a",EP269-INDEX(tab_MinKomp[[Konserwacja Engel ]],MATCH($B269,tab_MinKomp[[Stanowisko / Position ]:[Stanowisko / Position ]],0)))</f>
        <v>n/a</v>
      </c>
      <c r="EQ270" s="194" t="str">
        <f>IF(INDEX(tab_MinKomp[Konserwacja B 50],MATCH($B269,tab_MinKomp[[Stanowisko / Position ]:[Stanowisko / Position ]],0))="n/a","n/a",EQ269-INDEX(tab_MinKomp[Konserwacja B 50],MATCH($B269,tab_MinKomp[[Stanowisko / Position ]:[Stanowisko / Position ]],0)))</f>
        <v>n/a</v>
      </c>
      <c r="ER270" s="194" t="str">
        <f>IF(INDEX(tab_MinKomp[[Konserwacja EOL ]],MATCH($B269,tab_MinKomp[[Stanowisko / Position ]:[Stanowisko / Position ]],0))="n/a","n/a",ER269-INDEX(tab_MinKomp[[Konserwacja EOL ]],MATCH($B269,tab_MinKomp[[Stanowisko / Position ]:[Stanowisko / Position ]],0)))</f>
        <v>n/a</v>
      </c>
      <c r="ES270" s="194" t="str">
        <f>IF(INDEX(tab_MinKomp[Konserwacja Branson],MATCH($B269,tab_MinKomp[[Stanowisko / Position ]:[Stanowisko / Position ]],0))="n/a","n/a",ES269-INDEX(tab_MinKomp[Konserwacja Branson],MATCH($B269,tab_MinKomp[[Stanowisko / Position ]:[Stanowisko / Position ]],0)))</f>
        <v>n/a</v>
      </c>
      <c r="ET270" s="194" t="str">
        <f>IF(INDEX(tab_MinKomp[Konserwacja coolery],MATCH($B269,tab_MinKomp[[Stanowisko / Position ]:[Stanowisko / Position ]],0))="n/a","n/a",ET269-INDEX(tab_MinKomp[Konserwacja coolery],MATCH($B269,tab_MinKomp[[Stanowisko / Position ]:[Stanowisko / Position ]],0)))</f>
        <v>n/a</v>
      </c>
      <c r="EU270" s="194" t="str">
        <f>IF(INDEX(tab_MinKomp[Konserwacja piecy],MATCH($B269,tab_MinKomp[[Stanowisko / Position ]:[Stanowisko / Position ]],0))="n/a","n/a",EU269-INDEX(tab_MinKomp[Konserwacja piecy],MATCH($B269,tab_MinKomp[[Stanowisko / Position ]:[Stanowisko / Position ]],0)))</f>
        <v>n/a</v>
      </c>
      <c r="EV270" s="194" t="str">
        <f>IF(INDEX(tab_MinKomp[Rysunek techniczny- czytanie],MATCH($B269,tab_MinKomp[[Stanowisko / Position ]:[Stanowisko / Position ]],0))="n/a","n/a",EV269-INDEX(tab_MinKomp[Rysunek techniczny- czytanie],MATCH($B269,tab_MinKomp[[Stanowisko / Position ]:[Stanowisko / Position ]],0)))</f>
        <v>n/a</v>
      </c>
      <c r="EW270" s="194" t="str">
        <f>IF(INDEX(tab_MinKomp[Elektryka],MATCH($B269,tab_MinKomp[[Stanowisko / Position ]:[Stanowisko / Position ]],0))="n/a","n/a",EW269-INDEX(tab_MinKomp[Elektryka],MATCH($B269,tab_MinKomp[[Stanowisko / Position ]:[Stanowisko / Position ]],0)))</f>
        <v>n/a</v>
      </c>
      <c r="EX270" s="194" t="str">
        <f>IF(INDEX(tab_MinKomp[Pneumatyka],MATCH($B269,tab_MinKomp[[Stanowisko / Position ]:[Stanowisko / Position ]],0))="n/a","n/a",EX269-INDEX(tab_MinKomp[Pneumatyka],MATCH($B269,tab_MinKomp[[Stanowisko / Position ]:[Stanowisko / Position ]],0)))</f>
        <v>n/a</v>
      </c>
      <c r="EY270" s="194" t="str">
        <f>IF(INDEX(tab_MinKomp[[Hydraulika ]],MATCH($B269,tab_MinKomp[[Stanowisko / Position ]:[Stanowisko / Position ]],0))="n/a","n/a",EY269-INDEX(tab_MinKomp[[Hydraulika ]],MATCH($B269,tab_MinKomp[[Stanowisko / Position ]:[Stanowisko / Position ]],0)))</f>
        <v>n/a</v>
      </c>
      <c r="EZ270" s="194" t="str">
        <f>IF(INDEX(tab_MinKomp[Podciśnienie],MATCH($B269,tab_MinKomp[[Stanowisko / Position ]:[Stanowisko / Position ]],0))="n/a","n/a",EZ269-INDEX(tab_MinKomp[Podciśnienie],MATCH($B269,tab_MinKomp[[Stanowisko / Position ]:[Stanowisko / Position ]],0)))</f>
        <v>n/a</v>
      </c>
      <c r="FA270" s="194" t="str">
        <f>IF(INDEX(tab_MinKomp[Usuwanie awarii],MATCH($B269,tab_MinKomp[[Stanowisko / Position ]:[Stanowisko / Position ]],0))="n/a","n/a",FA269-INDEX(tab_MinKomp[Usuwanie awarii],MATCH($B269,tab_MinKomp[[Stanowisko / Position ]:[Stanowisko / Position ]],0)))</f>
        <v>n/a</v>
      </c>
      <c r="FB270" s="194" t="str">
        <f>IF(INDEX(tab_MinKomp[Obsługa robotów],MATCH($B269,tab_MinKomp[[Stanowisko / Position ]:[Stanowisko / Position ]],0))="n/a","n/a",FB269-INDEX(tab_MinKomp[Obsługa robotów],MATCH($B269,tab_MinKomp[[Stanowisko / Position ]:[Stanowisko / Position ]],0)))</f>
        <v>n/a</v>
      </c>
      <c r="FC270" s="194" t="str">
        <f>IF(INDEX(tab_MinKomp[Obsługa sterowania maszyny],MATCH($B269,tab_MinKomp[[Stanowisko / Position ]:[Stanowisko / Position ]],0))="n/a","n/a",FC269-INDEX(tab_MinKomp[Obsługa sterowania maszyny],MATCH($B269,tab_MinKomp[[Stanowisko / Position ]:[Stanowisko / Position ]],0)))</f>
        <v>n/a</v>
      </c>
      <c r="FD270" s="194" t="str">
        <f>IF(INDEX(tab_MinKomp[Usuwanie przyczyn żródłowych],MATCH($B269,tab_MinKomp[[Stanowisko / Position ]:[Stanowisko / Position ]],0))="n/a","n/a",FD269-INDEX(tab_MinKomp[Usuwanie przyczyn żródłowych],MATCH($B269,tab_MinKomp[[Stanowisko / Position ]:[Stanowisko / Position ]],0)))</f>
        <v>n/a</v>
      </c>
      <c r="FE270" s="194" t="str">
        <f>IF(INDEX(tab_MinKomp[Cmms stosowanie],MATCH($B269,tab_MinKomp[[Stanowisko / Position ]:[Stanowisko / Position ]],0))="n/a","n/a",FE269-INDEX(tab_MinKomp[Cmms stosowanie],MATCH($B269,tab_MinKomp[[Stanowisko / Position ]:[Stanowisko / Position ]],0)))</f>
        <v>n/a</v>
      </c>
      <c r="FF270" s="190" t="str">
        <f>IF(INDEX(tab_MinKomp[Testy czystości / Reinheitstests],MATCH($B269,tab_MinKomp[[Stanowisko / Position ]:[Stanowisko / Position ]],0))="n/a","n/a",FF269-INDEX(tab_MinKomp[Testy czystości / Reinheitstests],MATCH($B269,tab_MinKomp[[Stanowisko / Position ]:[Stanowisko / Position ]],0)))</f>
        <v>n/a</v>
      </c>
      <c r="FG270" s="194" t="str">
        <f>IF(INDEX(tab_MinKomp[Czyszczenie form plastikowych],MATCH($B269,tab_MinKomp[[Stanowisko / Position ]:[Stanowisko / Position ]],0))="n/a","n/a",FG269-INDEX(tab_MinKomp[Czyszczenie form plastikowych],MATCH($B269,tab_MinKomp[[Stanowisko / Position ]:[Stanowisko / Position ]],0)))</f>
        <v>n/a</v>
      </c>
      <c r="FH270" s="194" t="str">
        <f>IF(INDEX(tab_MinKomp[Wymiana form plastik],MATCH($B269,tab_MinKomp[[Stanowisko / Position ]:[Stanowisko / Position ]],0))="n/a","n/a",FH269-INDEX(tab_MinKomp[Wymiana form plastik],MATCH($B269,tab_MinKomp[[Stanowisko / Position ]:[Stanowisko / Position ]],0)))</f>
        <v>n/a</v>
      </c>
      <c r="FI270" s="194" t="str">
        <f>IF(INDEX(tab_MinKomp[Wymiana form guma],MATCH($B269,tab_MinKomp[[Stanowisko / Position ]:[Stanowisko / Position ]],0))="n/a","n/a",FI269-INDEX(tab_MinKomp[Wymiana form guma],MATCH($B269,tab_MinKomp[[Stanowisko / Position ]:[Stanowisko / Position ]],0)))</f>
        <v>n/a</v>
      </c>
      <c r="FJ270" s="194" t="str">
        <f>IF(INDEX(tab_MinKomp[Konserwacja KK],MATCH($B269,tab_MinKomp[[Stanowisko / Position ]:[Stanowisko / Position ]],0))="n/a","n/a",FJ269-INDEX(tab_MinKomp[Konserwacja KK],MATCH($B269,tab_MinKomp[[Stanowisko / Position ]:[Stanowisko / Position ]],0)))</f>
        <v>n/a</v>
      </c>
      <c r="FK270" s="194" t="str">
        <f>IF(INDEX(tab_MinKomp[Konserwacja form guma],MATCH($B269,tab_MinKomp[[Stanowisko / Position ]:[Stanowisko / Position ]],0))="n/a","n/a",FK269-INDEX(tab_MinKomp[Konserwacja form guma],MATCH($B269,tab_MinKomp[[Stanowisko / Position ]:[Stanowisko / Position ]],0)))</f>
        <v>n/a</v>
      </c>
      <c r="FL270" s="194" t="str">
        <f>IF(INDEX(tab_MinKomp[Konserwacja form plastiki],MATCH($B269,tab_MinKomp[[Stanowisko / Position ]:[Stanowisko / Position ]],0))="n/a","n/a",FL269-INDEX(tab_MinKomp[Konserwacja form plastiki],MATCH($B269,tab_MinKomp[[Stanowisko / Position ]:[Stanowisko / Position ]],0)))</f>
        <v>n/a</v>
      </c>
      <c r="FM270" s="194" t="str">
        <f>IF(INDEX(tab_MinKomp[Konserwacja Gorącego Kanału],MATCH($B269,tab_MinKomp[[Stanowisko / Position ]:[Stanowisko / Position ]],0))="n/a","n/a",FM269-INDEX(tab_MinKomp[Konserwacja Gorącego Kanału],MATCH($B269,tab_MinKomp[[Stanowisko / Position ]:[Stanowisko / Position ]],0)))</f>
        <v>n/a</v>
      </c>
      <c r="FN270" s="194" t="str">
        <f>IF(INDEX(tab_MinKomp[MS Office (Excel)],MATCH($B269,tab_MinKomp[[Stanowisko / Position ]:[Stanowisko / Position ]],0))="n/a","n/a",FN269-INDEX(tab_MinKomp[MS Office (Excel)],MATCH($B269,tab_MinKomp[[Stanowisko / Position ]:[Stanowisko / Position ]],0)))</f>
        <v>n/a</v>
      </c>
      <c r="FO270" s="194" t="str">
        <f>IF(INDEX(tab_MinKomp[MS Office (Word)],MATCH($B269,tab_MinKomp[[Stanowisko / Position ]:[Stanowisko / Position ]],0))="n/a","n/a",FO269-INDEX(tab_MinKomp[MS Office (Word)],MATCH($B269,tab_MinKomp[[Stanowisko / Position ]:[Stanowisko / Position ]],0)))</f>
        <v>n/a</v>
      </c>
      <c r="FP270" s="194" t="str">
        <f>IF(INDEX(tab_MinKomp[MS Office (Power Point)],MATCH($B269,tab_MinKomp[[Stanowisko / Position ]:[Stanowisko / Position ]],0))="n/a","n/a",FP269-INDEX(tab_MinKomp[MS Office (Power Point)],MATCH($B269,tab_MinKomp[[Stanowisko / Position ]:[Stanowisko / Position ]],0)))</f>
        <v>n/a</v>
      </c>
      <c r="FQ270" s="196" t="str">
        <f>IF(INDEX(tab_MinKomp[Język angielski / Englisch],MATCH($B269,tab_MinKomp[[Stanowisko / Position ]:[Stanowisko / Position ]],0))="n/a","n/a",FQ269-INDEX(tab_MinKomp[Język angielski / Englisch],MATCH($B269,tab_MinKomp[[Stanowisko / Position ]:[Stanowisko / Position ]],0)))</f>
        <v>n/a</v>
      </c>
      <c r="FR270" s="196" t="str">
        <f>IF(INDEX(tab_MinKomp[Język niemiecki / Deutsch],MATCH($B269,tab_MinKomp[[Stanowisko / Position ]:[Stanowisko / Position ]],0))="n/a","n/a",FR269-INDEX(tab_MinKomp[Język niemiecki / Deutsch],MATCH($B269,tab_MinKomp[[Stanowisko / Position ]:[Stanowisko / Position ]],0)))</f>
        <v>n/a</v>
      </c>
      <c r="FS270" s="194">
        <f>IF(INDEX(tab_MinKomp[Zarządzanie dokumentacją procesową / Process dokumentation management],MATCH($B269,tab_MinKomp[[Stanowisko / Position ]:[Stanowisko / Position ]],0))="n/a","n/a",FS269-INDEX(tab_MinKomp[Zarządzanie dokumentacją procesową / Process dokumentation management],MATCH($B269,tab_MinKomp[[Stanowisko / Position ]:[Stanowisko / Position ]],0)))</f>
        <v>0</v>
      </c>
      <c r="FT270" s="194">
        <f>IF(INDEX(tab_MinKomp[Znajomość procesów z obszaru / Kenntiss der prozesse in dem Bereich],MATCH($B269,tab_MinKomp[[Stanowisko / Position ]:[Stanowisko / Position ]],0))="n/a","n/a",FT269-INDEX(tab_MinKomp[Znajomość procesów z obszaru / Kenntiss der prozesse in dem Bereich],MATCH($B269,tab_MinKomp[[Stanowisko / Position ]:[Stanowisko / Position ]],0)))</f>
        <v>0</v>
      </c>
      <c r="FU270" s="194">
        <f>IF(INDEX(tab_MinKomp[optymalizacja procesów / Prozessoptymalisierung],MATCH($B269,tab_MinKomp[[Stanowisko / Position ]:[Stanowisko / Position ]],0))="n/a","n/a",FU269-INDEX(tab_MinKomp[optymalizacja procesów / Prozessoptymalisierung],MATCH($B269,tab_MinKomp[[Stanowisko / Position ]:[Stanowisko / Position ]],0)))</f>
        <v>0</v>
      </c>
      <c r="FV270" s="194">
        <f>IF(INDEX(tab_MinKomp[Umiejętności szkoleniowe / Trainingsfähigkeiten],MATCH($B269,tab_MinKomp[[Stanowisko / Position ]:[Stanowisko / Position ]],0))="n/a","n/a",FV269-INDEX(tab_MinKomp[Umiejętności szkoleniowe / Trainingsfähigkeiten],MATCH($B269,tab_MinKomp[[Stanowisko / Position ]:[Stanowisko / Position ]],0)))</f>
        <v>0</v>
      </c>
      <c r="FW270" s="194">
        <f>IF(INDEX(tab_MinKomp[Analityczne myślenie, podejście / Analitysches Denken, Einstellung],MATCH($B269,tab_MinKomp[[Stanowisko / Position ]:[Stanowisko / Position ]],0))="n/a","n/a",FW269-INDEX(tab_MinKomp[Analityczne myślenie, podejście / Analitysches Denken, Einstellung],MATCH($B269,tab_MinKomp[[Stanowisko / Position ]:[Stanowisko / Position ]],0)))</f>
        <v>0</v>
      </c>
      <c r="FX270" s="194">
        <f>IF(INDEX(tab_MinKomp[Dokładność, precyzja w dzialaniu / Genauigkeit, Präzision in die Arbeit],MATCH($B269,tab_MinKomp[[Stanowisko / Position ]:[Stanowisko / Position ]],0))="n/a","n/a",FX269-INDEX(tab_MinKomp[Dokładność, precyzja w dzialaniu / Genauigkeit, Präzision in die Arbeit],MATCH($B269,tab_MinKomp[[Stanowisko / Position ]:[Stanowisko / Position ]],0)))</f>
        <v>0</v>
      </c>
      <c r="FY270" s="194">
        <f>IF(INDEX(tab_MinKomp[Dyspozycyjność / Verfügbarkeit],MATCH($B269,tab_MinKomp[[Stanowisko / Position ]:[Stanowisko / Position ]],0))="n/a","n/a",FY269-INDEX(tab_MinKomp[Dyspozycyjność / Verfügbarkeit],MATCH($B269,tab_MinKomp[[Stanowisko / Position ]:[Stanowisko / Position ]],0)))</f>
        <v>0</v>
      </c>
      <c r="FZ270" s="194">
        <f>IF(INDEX(tab_MinKomp[Zaangażowanie / 
Engagement],MATCH($B269,tab_MinKomp[[Stanowisko / Position ]:[Stanowisko / Position ]],0))="n/a","n/a",FZ269-INDEX(tab_MinKomp[Zaangażowanie / 
Engagement],MATCH($B269,tab_MinKomp[[Stanowisko / Position ]:[Stanowisko / Position ]],0)))</f>
        <v>0</v>
      </c>
      <c r="GA270" s="194" t="str">
        <f>IF(INDEX(tab_MinKomp[Konserwacja form guma],MATCH($B269,tab_MinKomp[[Stanowisko / Position ]:[Stanowisko / Position ]],0))="n/a","n/a",GA269-INDEX(tab_MinKomp[Konserwacja form guma],MATCH($B269,tab_MinKomp[[Stanowisko / Position ]:[Stanowisko / Position ]],0)))</f>
        <v>n/a</v>
      </c>
      <c r="GB270" s="194" t="str">
        <f>IF(INDEX(tab_MinKomp[Konserwacja form plastiki],MATCH($B269,tab_MinKomp[[Stanowisko / Position ]:[Stanowisko / Position ]],0))="n/a","n/a",GB269-INDEX(tab_MinKomp[Konserwacja form plastiki],MATCH($B269,tab_MinKomp[[Stanowisko / Position ]:[Stanowisko / Position ]],0)))</f>
        <v>n/a</v>
      </c>
      <c r="GC270" s="194">
        <f>IF(INDEX(tab_MinKomp[Elastyczność w działaniu],MATCH($B269,tab_MinKomp[[Stanowisko / Position ]:[Stanowisko / Position ]],0))="n/a","n/a",GC269-INDEX(tab_MinKomp[Elastyczność w działaniu],MATCH($B269,tab_MinKomp[[Stanowisko / Position ]:[Stanowisko / Position ]],0)))</f>
        <v>0</v>
      </c>
      <c r="GD270" s="194">
        <f>IF(INDEX(tab_MinKomp[Komunikatywność],MATCH($B269,tab_MinKomp[[Stanowisko / Position ]:[Stanowisko / Position ]],0))="n/a","n/a",GD269-INDEX(tab_MinKomp[Komunikatywność],MATCH($B269,tab_MinKomp[[Stanowisko / Position ]:[Stanowisko / Position ]],0)))</f>
        <v>1</v>
      </c>
      <c r="GE270" s="193" t="str">
        <f>IF(INDEX(tab_MinKomp[Motywowanie i budowanie zaangażowania zespołu],MATCH($B269,tab_MinKomp[[Stanowisko / Position ]:[Stanowisko / Position ]],0))="n/a","n/a",GE269-INDEX(tab_MinKomp[Motywowanie i budowanie zaangażowania zespołu],MATCH($B269,tab_MinKomp[[Stanowisko / Position ]:[Stanowisko / Position ]],0)))</f>
        <v>n/a</v>
      </c>
      <c r="GF270" s="186" t="s">
        <v>248</v>
      </c>
      <c r="GG270" s="186" t="s">
        <v>248</v>
      </c>
      <c r="GH270" s="186" t="s">
        <v>248</v>
      </c>
      <c r="GI270" s="186" t="s">
        <v>248</v>
      </c>
      <c r="GJ270" s="186" t="s">
        <v>248</v>
      </c>
      <c r="GK270" s="186" t="s">
        <v>248</v>
      </c>
      <c r="GL270" s="186" t="s">
        <v>248</v>
      </c>
      <c r="GM270" s="186" t="s">
        <v>248</v>
      </c>
      <c r="GN270" s="186" t="s">
        <v>248</v>
      </c>
      <c r="GO270" s="186" t="s">
        <v>248</v>
      </c>
      <c r="GP270" s="186" t="s">
        <v>248</v>
      </c>
      <c r="GQ270" s="186" t="s">
        <v>248</v>
      </c>
      <c r="GR270" s="186" t="s">
        <v>248</v>
      </c>
      <c r="GS270" s="186" t="s">
        <v>248</v>
      </c>
      <c r="GT270" s="186" t="s">
        <v>248</v>
      </c>
      <c r="GU270" s="186" t="s">
        <v>248</v>
      </c>
      <c r="GV270" s="186" t="s">
        <v>248</v>
      </c>
      <c r="GW270" s="186" t="s">
        <v>248</v>
      </c>
      <c r="GX270" s="186" t="s">
        <v>248</v>
      </c>
      <c r="GY270" s="186" t="s">
        <v>248</v>
      </c>
      <c r="GZ270" s="261" t="s">
        <v>248</v>
      </c>
      <c r="HA270" s="261" t="s">
        <v>248</v>
      </c>
      <c r="HB270" s="191">
        <f>SUM(G270:GE270)/(HB269-(SUM(G270:GE270)))</f>
        <v>0</v>
      </c>
    </row>
    <row r="271" spans="1:210" ht="24.9" customHeight="1" x14ac:dyDescent="0.3">
      <c r="A271" s="105" t="s">
        <v>320</v>
      </c>
      <c r="B271" s="105" t="s">
        <v>315</v>
      </c>
      <c r="C271" s="105" t="s">
        <v>394</v>
      </c>
      <c r="D271" s="105">
        <v>769</v>
      </c>
      <c r="E271" s="394" t="s">
        <v>866</v>
      </c>
      <c r="F271" s="185" t="s">
        <v>374</v>
      </c>
      <c r="G271" s="186">
        <v>2</v>
      </c>
      <c r="H271" s="186">
        <v>2</v>
      </c>
      <c r="I271" s="186">
        <v>2</v>
      </c>
      <c r="J271" s="186">
        <v>2</v>
      </c>
      <c r="K271" s="186">
        <v>2</v>
      </c>
      <c r="L271" s="186" t="s">
        <v>248</v>
      </c>
      <c r="M271" s="186" t="s">
        <v>248</v>
      </c>
      <c r="N271" s="186" t="s">
        <v>248</v>
      </c>
      <c r="O271" s="186">
        <v>1</v>
      </c>
      <c r="P271" s="186">
        <v>1</v>
      </c>
      <c r="Q271" s="186" t="s">
        <v>248</v>
      </c>
      <c r="R271" s="186" t="s">
        <v>248</v>
      </c>
      <c r="S271" s="186" t="s">
        <v>248</v>
      </c>
      <c r="T271" s="186" t="s">
        <v>248</v>
      </c>
      <c r="U271" s="186" t="s">
        <v>248</v>
      </c>
      <c r="V271" s="186" t="s">
        <v>248</v>
      </c>
      <c r="W271" s="186" t="s">
        <v>248</v>
      </c>
      <c r="X271" s="186" t="s">
        <v>248</v>
      </c>
      <c r="Y271" s="186" t="s">
        <v>248</v>
      </c>
      <c r="Z271" s="186" t="s">
        <v>248</v>
      </c>
      <c r="AA271" s="186" t="s">
        <v>248</v>
      </c>
      <c r="AB271" s="186" t="s">
        <v>248</v>
      </c>
      <c r="AC271" s="186" t="s">
        <v>248</v>
      </c>
      <c r="AD271" s="186" t="s">
        <v>248</v>
      </c>
      <c r="AE271" s="186" t="s">
        <v>248</v>
      </c>
      <c r="AF271" s="186" t="s">
        <v>248</v>
      </c>
      <c r="AG271" s="186" t="s">
        <v>248</v>
      </c>
      <c r="AH271" s="186" t="s">
        <v>248</v>
      </c>
      <c r="AI271" s="186" t="s">
        <v>248</v>
      </c>
      <c r="AJ271" s="186" t="s">
        <v>248</v>
      </c>
      <c r="AK271" s="186" t="s">
        <v>248</v>
      </c>
      <c r="AL271" s="186">
        <v>1</v>
      </c>
      <c r="AM271" s="186" t="s">
        <v>248</v>
      </c>
      <c r="AN271" s="186" t="s">
        <v>248</v>
      </c>
      <c r="AO271" s="186">
        <v>1</v>
      </c>
      <c r="AP271" s="186" t="s">
        <v>248</v>
      </c>
      <c r="AQ271" s="186">
        <v>1</v>
      </c>
      <c r="AR271" s="186" t="s">
        <v>248</v>
      </c>
      <c r="AS271" s="186" t="s">
        <v>248</v>
      </c>
      <c r="AT271" s="186" t="s">
        <v>248</v>
      </c>
      <c r="AU271" s="186" t="s">
        <v>248</v>
      </c>
      <c r="AV271" s="186">
        <v>2</v>
      </c>
      <c r="AW271" s="186">
        <v>1</v>
      </c>
      <c r="AX271" s="186" t="s">
        <v>248</v>
      </c>
      <c r="AY271" s="186" t="s">
        <v>248</v>
      </c>
      <c r="AZ271" s="186" t="s">
        <v>248</v>
      </c>
      <c r="BA271" s="186">
        <v>1</v>
      </c>
      <c r="BB271" s="186">
        <v>1</v>
      </c>
      <c r="BC271" s="186" t="s">
        <v>248</v>
      </c>
      <c r="BD271" s="186" t="s">
        <v>248</v>
      </c>
      <c r="BE271" s="186" t="s">
        <v>248</v>
      </c>
      <c r="BF271" s="186" t="s">
        <v>248</v>
      </c>
      <c r="BG271" s="186" t="s">
        <v>248</v>
      </c>
      <c r="BH271" s="186" t="s">
        <v>248</v>
      </c>
      <c r="BI271" s="186" t="s">
        <v>248</v>
      </c>
      <c r="BJ271" s="186" t="s">
        <v>248</v>
      </c>
      <c r="BK271" s="186" t="s">
        <v>248</v>
      </c>
      <c r="BL271" s="186" t="s">
        <v>248</v>
      </c>
      <c r="BM271" s="186" t="s">
        <v>248</v>
      </c>
      <c r="BN271" s="186" t="s">
        <v>248</v>
      </c>
      <c r="BO271" s="186" t="s">
        <v>248</v>
      </c>
      <c r="BP271" s="186" t="s">
        <v>248</v>
      </c>
      <c r="BQ271" s="186">
        <v>2</v>
      </c>
      <c r="BR271" s="186" t="s">
        <v>248</v>
      </c>
      <c r="BS271" s="186">
        <v>2</v>
      </c>
      <c r="BT271" s="186" t="s">
        <v>248</v>
      </c>
      <c r="BU271" s="186">
        <v>2</v>
      </c>
      <c r="BV271" s="186" t="s">
        <v>248</v>
      </c>
      <c r="BW271" s="186">
        <v>2</v>
      </c>
      <c r="BX271" s="186">
        <v>2</v>
      </c>
      <c r="BY271" s="186" t="s">
        <v>248</v>
      </c>
      <c r="BZ271" s="186">
        <v>2</v>
      </c>
      <c r="CA271" s="186" t="s">
        <v>248</v>
      </c>
      <c r="CB271" s="186">
        <v>2</v>
      </c>
      <c r="CC271" s="186" t="s">
        <v>248</v>
      </c>
      <c r="CD271" s="186">
        <v>2</v>
      </c>
      <c r="CE271" s="186">
        <v>1</v>
      </c>
      <c r="CF271" s="186">
        <v>1</v>
      </c>
      <c r="CG271" s="186">
        <v>1</v>
      </c>
      <c r="CH271" s="186" t="s">
        <v>248</v>
      </c>
      <c r="CI271" s="186" t="s">
        <v>248</v>
      </c>
      <c r="CJ271" s="186" t="s">
        <v>248</v>
      </c>
      <c r="CK271" s="186" t="s">
        <v>248</v>
      </c>
      <c r="CL271" s="186" t="s">
        <v>248</v>
      </c>
      <c r="CM271" s="186" t="s">
        <v>248</v>
      </c>
      <c r="CN271" s="186" t="s">
        <v>248</v>
      </c>
      <c r="CO271" s="186" t="s">
        <v>248</v>
      </c>
      <c r="CP271" s="186" t="s">
        <v>248</v>
      </c>
      <c r="CQ271" s="186" t="s">
        <v>248</v>
      </c>
      <c r="CR271" s="186" t="s">
        <v>248</v>
      </c>
      <c r="CS271" s="186" t="s">
        <v>248</v>
      </c>
      <c r="CT271" s="186" t="s">
        <v>248</v>
      </c>
      <c r="CU271" s="186" t="s">
        <v>248</v>
      </c>
      <c r="CV271" s="186" t="s">
        <v>248</v>
      </c>
      <c r="CW271" s="186">
        <v>2</v>
      </c>
      <c r="CX271" s="186" t="s">
        <v>248</v>
      </c>
      <c r="CY271" s="186" t="s">
        <v>248</v>
      </c>
      <c r="CZ271" s="186" t="s">
        <v>248</v>
      </c>
      <c r="DA271" s="186" t="s">
        <v>248</v>
      </c>
      <c r="DB271" s="186" t="s">
        <v>248</v>
      </c>
      <c r="DC271" s="186" t="s">
        <v>248</v>
      </c>
      <c r="DD271" s="186" t="s">
        <v>248</v>
      </c>
      <c r="DE271" s="186" t="s">
        <v>248</v>
      </c>
      <c r="DF271" s="186">
        <v>1</v>
      </c>
      <c r="DG271" s="186" t="s">
        <v>248</v>
      </c>
      <c r="DH271" s="186" t="s">
        <v>248</v>
      </c>
      <c r="DI271" s="186" t="s">
        <v>248</v>
      </c>
      <c r="DJ271" s="186" t="s">
        <v>248</v>
      </c>
      <c r="DK271" s="186" t="s">
        <v>248</v>
      </c>
      <c r="DL271" s="186" t="s">
        <v>248</v>
      </c>
      <c r="DM271" s="186" t="s">
        <v>248</v>
      </c>
      <c r="DN271" s="186" t="s">
        <v>248</v>
      </c>
      <c r="DO271" s="186" t="s">
        <v>248</v>
      </c>
      <c r="DP271" s="186" t="s">
        <v>248</v>
      </c>
      <c r="DQ271" s="186" t="s">
        <v>248</v>
      </c>
      <c r="DR271" s="186" t="s">
        <v>248</v>
      </c>
      <c r="DS271" s="186" t="s">
        <v>248</v>
      </c>
      <c r="DT271" s="186" t="s">
        <v>248</v>
      </c>
      <c r="DU271" s="186" t="s">
        <v>248</v>
      </c>
      <c r="DV271" s="186" t="s">
        <v>248</v>
      </c>
      <c r="DW271" s="186" t="s">
        <v>248</v>
      </c>
      <c r="DX271" s="186" t="s">
        <v>248</v>
      </c>
      <c r="DY271" s="186" t="s">
        <v>248</v>
      </c>
      <c r="DZ271" s="186" t="s">
        <v>248</v>
      </c>
      <c r="EA271" s="186" t="s">
        <v>248</v>
      </c>
      <c r="EB271" s="186" t="s">
        <v>248</v>
      </c>
      <c r="EC271" s="186" t="s">
        <v>248</v>
      </c>
      <c r="ED271" s="186" t="s">
        <v>248</v>
      </c>
      <c r="EE271" s="186" t="s">
        <v>248</v>
      </c>
      <c r="EF271" s="186" t="s">
        <v>248</v>
      </c>
      <c r="EG271" s="186" t="s">
        <v>248</v>
      </c>
      <c r="EH271" s="186" t="s">
        <v>248</v>
      </c>
      <c r="EI271" s="186" t="s">
        <v>248</v>
      </c>
      <c r="EJ271" s="186" t="s">
        <v>248</v>
      </c>
      <c r="EK271" s="186" t="s">
        <v>248</v>
      </c>
      <c r="EL271" s="184" t="s">
        <v>248</v>
      </c>
      <c r="EM271" s="184" t="s">
        <v>248</v>
      </c>
      <c r="EN271" s="184" t="s">
        <v>248</v>
      </c>
      <c r="EO271" s="186" t="s">
        <v>248</v>
      </c>
      <c r="EP271" s="186" t="s">
        <v>248</v>
      </c>
      <c r="EQ271" s="186" t="s">
        <v>248</v>
      </c>
      <c r="ER271" s="186" t="s">
        <v>248</v>
      </c>
      <c r="ES271" s="186" t="s">
        <v>248</v>
      </c>
      <c r="ET271" s="186" t="s">
        <v>248</v>
      </c>
      <c r="EU271" s="186" t="s">
        <v>248</v>
      </c>
      <c r="EV271" s="186" t="s">
        <v>248</v>
      </c>
      <c r="EW271" s="186" t="s">
        <v>248</v>
      </c>
      <c r="EX271" s="186" t="s">
        <v>248</v>
      </c>
      <c r="EY271" s="186" t="s">
        <v>248</v>
      </c>
      <c r="EZ271" s="186" t="s">
        <v>248</v>
      </c>
      <c r="FA271" s="186" t="s">
        <v>248</v>
      </c>
      <c r="FB271" s="186" t="s">
        <v>248</v>
      </c>
      <c r="FC271" s="186" t="s">
        <v>248</v>
      </c>
      <c r="FD271" s="186" t="s">
        <v>248</v>
      </c>
      <c r="FE271" s="186" t="s">
        <v>248</v>
      </c>
      <c r="FF271" s="186" t="s">
        <v>248</v>
      </c>
      <c r="FG271" s="186" t="s">
        <v>248</v>
      </c>
      <c r="FH271" s="186" t="s">
        <v>248</v>
      </c>
      <c r="FI271" s="186" t="s">
        <v>248</v>
      </c>
      <c r="FJ271" s="186" t="s">
        <v>248</v>
      </c>
      <c r="FK271" s="186" t="s">
        <v>248</v>
      </c>
      <c r="FL271" s="186" t="s">
        <v>248</v>
      </c>
      <c r="FM271" s="186" t="s">
        <v>248</v>
      </c>
      <c r="FN271" s="187" t="s">
        <v>248</v>
      </c>
      <c r="FO271" s="187" t="s">
        <v>248</v>
      </c>
      <c r="FP271" s="187" t="s">
        <v>248</v>
      </c>
      <c r="FQ271" s="187" t="s">
        <v>248</v>
      </c>
      <c r="FR271" s="187" t="s">
        <v>248</v>
      </c>
      <c r="FS271" s="186">
        <v>2</v>
      </c>
      <c r="FT271" s="186">
        <v>2</v>
      </c>
      <c r="FU271" s="186">
        <v>1</v>
      </c>
      <c r="FV271" s="186">
        <v>1</v>
      </c>
      <c r="FW271" s="186">
        <v>1</v>
      </c>
      <c r="FX271" s="186">
        <v>1</v>
      </c>
      <c r="FY271" s="186">
        <v>1</v>
      </c>
      <c r="FZ271" s="186">
        <v>1</v>
      </c>
      <c r="GA271" s="186" t="s">
        <v>248</v>
      </c>
      <c r="GB271" s="186" t="s">
        <v>248</v>
      </c>
      <c r="GC271" s="186">
        <v>2</v>
      </c>
      <c r="GD271" s="186">
        <v>1</v>
      </c>
      <c r="GE271" s="186" t="s">
        <v>248</v>
      </c>
      <c r="GF271" s="186" t="s">
        <v>248</v>
      </c>
      <c r="GG271" s="186" t="s">
        <v>248</v>
      </c>
      <c r="GH271" s="186" t="s">
        <v>248</v>
      </c>
      <c r="GI271" s="186" t="s">
        <v>248</v>
      </c>
      <c r="GJ271" s="186" t="s">
        <v>248</v>
      </c>
      <c r="GK271" s="186" t="s">
        <v>248</v>
      </c>
      <c r="GL271" s="186" t="s">
        <v>248</v>
      </c>
      <c r="GM271" s="186" t="s">
        <v>248</v>
      </c>
      <c r="GN271" s="186" t="s">
        <v>248</v>
      </c>
      <c r="GO271" s="186" t="s">
        <v>248</v>
      </c>
      <c r="GP271" s="186" t="s">
        <v>248</v>
      </c>
      <c r="GQ271" s="186" t="s">
        <v>248</v>
      </c>
      <c r="GR271" s="186" t="s">
        <v>248</v>
      </c>
      <c r="GS271" s="186" t="s">
        <v>248</v>
      </c>
      <c r="GT271" s="186" t="s">
        <v>248</v>
      </c>
      <c r="GU271" s="186" t="s">
        <v>248</v>
      </c>
      <c r="GV271" s="186" t="s">
        <v>248</v>
      </c>
      <c r="GW271" s="186" t="s">
        <v>248</v>
      </c>
      <c r="GX271" s="186" t="s">
        <v>248</v>
      </c>
      <c r="GY271" s="186" t="s">
        <v>248</v>
      </c>
      <c r="GZ271" s="261" t="s">
        <v>248</v>
      </c>
      <c r="HA271" s="261" t="s">
        <v>248</v>
      </c>
      <c r="HB271" s="188">
        <f>SUM(G271:GE271)</f>
        <v>55</v>
      </c>
    </row>
    <row r="272" spans="1:210" ht="24.9" customHeight="1" thickBot="1" x14ac:dyDescent="0.35">
      <c r="A272" s="108" t="str">
        <f>A271</f>
        <v>Prod.-Q-4</v>
      </c>
      <c r="B272" s="108" t="str">
        <f>B271</f>
        <v>Pracownik Produkcji</v>
      </c>
      <c r="C272" s="108" t="str">
        <f>C271</f>
        <v>PB</v>
      </c>
      <c r="D272" s="108">
        <f>D271</f>
        <v>769</v>
      </c>
      <c r="E272" s="395"/>
      <c r="F272" s="189" t="s">
        <v>375</v>
      </c>
      <c r="G272" s="192">
        <f>IF(INDEX(tab_MinKomp[Przepisy BHP / BHP Vorschriften],MATCH($B271,tab_MinKomp[[Stanowisko / Position ]:[Stanowisko / Position ]],0))="n/a","n/a",G271-INDEX(tab_MinKomp[Przepisy BHP / BHP Vorschriften],MATCH($B271,tab_MinKomp[[Stanowisko / Position ]:[Stanowisko / Position ]],0)))</f>
        <v>0</v>
      </c>
      <c r="H272" s="193">
        <f>IF(INDEX(tab_MinKomp[Przepisy PPOŻ / Brandschutzbestimmungen],MATCH($B271,tab_MinKomp[[Stanowisko / Position ]:[Stanowisko / Position ]],0))="n/a","n/a",H271-INDEX(tab_MinKomp[Przepisy PPOŻ / Brandschutzbestimmungen],MATCH($B271,tab_MinKomp[[Stanowisko / Position ]:[Stanowisko / Position ]],0)))</f>
        <v>1</v>
      </c>
      <c r="I272" s="193">
        <f>IF(INDEX(tab_MinKomp[Ryzyko zawodowe na stanowiskach pracyv/ Berufliche Risiken an Arbeitsstellen],MATCH($B271,tab_MinKomp[[Stanowisko / Position ]:[Stanowisko / Position ]],0))="n/a","n/a",I271-INDEX(tab_MinKomp[Ryzyko zawodowe na stanowiskach pracyv/ Berufliche Risiken an Arbeitsstellen],MATCH($B271,tab_MinKomp[[Stanowisko / Position ]:[Stanowisko / Position ]],0)))</f>
        <v>0</v>
      </c>
      <c r="J272" s="193">
        <f>IF(INDEX(tab_MinKomp[Gospodarka substancjami niebezpiecznymi / Gefahrstoffmanagement],MATCH($B271,tab_MinKomp[[Stanowisko / Position ]:[Stanowisko / Position ]],0))="n/a","n/a",J271-INDEX(tab_MinKomp[Gospodarka substancjami niebezpiecznymi / Gefahrstoffmanagement],MATCH($B271,tab_MinKomp[[Stanowisko / Position ]:[Stanowisko / Position ]],0)))</f>
        <v>1</v>
      </c>
      <c r="K272" s="193">
        <f>IF(INDEX(tab_MinKomp[Gospodarka odpadami / Abfallwirtschaft],MATCH($B271,tab_MinKomp[[Stanowisko / Position ]:[Stanowisko / Position ]],0))="n/a","n/a",K271-INDEX(tab_MinKomp[Gospodarka odpadami / Abfallwirtschaft],MATCH($B271,tab_MinKomp[[Stanowisko / Position ]:[Stanowisko / Position ]],0)))</f>
        <v>1</v>
      </c>
      <c r="L272" s="194" t="str">
        <f>IF(INDEX(tab_MinKomp[Przepisy kodeksu pracy / Bestimmungen des Arbeitsgesetzes],MATCH($B271,tab_MinKomp[[Stanowisko / Position ]:[Stanowisko / Position ]],0))="n/a","n/a",L271-INDEX(tab_MinKomp[Przepisy kodeksu pracy / Bestimmungen des Arbeitsgesetzes],MATCH($B271,tab_MinKomp[[Stanowisko / Position ]:[Stanowisko / Position ]],0)))</f>
        <v>n/a</v>
      </c>
      <c r="M272" s="195" t="str">
        <f>IF(INDEX(tab_MinKomp[Przepisy o ub.społ. ZUS  / Sozialversicherungsvorschriften],MATCH($B271,tab_MinKomp[[Stanowisko / Position ]:[Stanowisko / Position ]],0))="n/a","n/a",M271-INDEX(tab_MinKomp[Przepisy o ub.społ. ZUS  / Sozialversicherungsvorschriften],MATCH($B271,tab_MinKomp[[Stanowisko / Position ]:[Stanowisko / Position ]],0)))</f>
        <v>n/a</v>
      </c>
      <c r="N272" s="194" t="str">
        <f>IF(INDEX(tab_MinKomp[PRZEPISY O PDOF /persönlich Einkommensteuergesetz ],MATCH($B271,tab_MinKomp[[Stanowisko / Position ]:[Stanowisko / Position ]],0))="n/a","n/a",N271-INDEX(tab_MinKomp[PRZEPISY O PDOF /persönlich Einkommensteuergesetz ],MATCH($B271,tab_MinKomp[[Stanowisko / Position ]:[Stanowisko / Position ]],0)))</f>
        <v>n/a</v>
      </c>
      <c r="O272" s="194">
        <f>IF(INDEX(tab_MinKomp[Regulamin pracy / Arbeitsordnung],MATCH($B271,tab_MinKomp[[Stanowisko / Position ]:[Stanowisko / Position ]],0))="n/a","n/a",O271-INDEX(tab_MinKomp[Regulamin pracy / Arbeitsordnung],MATCH($B271,tab_MinKomp[[Stanowisko / Position ]:[Stanowisko / Position ]],0)))</f>
        <v>0</v>
      </c>
      <c r="P272" s="194">
        <f>IF(INDEX(tab_MinKomp[Regulamin wynagradzania / Vergütungsordnung],MATCH($B271,tab_MinKomp[[Stanowisko / Position ]:[Stanowisko / Position ]],0))="n/a","n/a",P271-INDEX(tab_MinKomp[Regulamin wynagradzania / Vergütungsordnung],MATCH($B271,tab_MinKomp[[Stanowisko / Position ]:[Stanowisko / Position ]],0)))</f>
        <v>0</v>
      </c>
      <c r="Q272" s="194" t="str">
        <f>IF(INDEX(tab_MinKomp[System R2PŁATNIK PRO: Płace / Lohnabrechnung],MATCH($B271,tab_MinKomp[[Stanowisko / Position ]:[Stanowisko / Position ]],0))="n/a","n/a",Q271-INDEX(tab_MinKomp[System R2PŁATNIK PRO: Płace / Lohnabrechnung],MATCH($B271,tab_MinKomp[[Stanowisko / Position ]:[Stanowisko / Position ]],0)))</f>
        <v>n/a</v>
      </c>
      <c r="R272" s="194" t="str">
        <f>IF(INDEX(tab_MinKomp[SystemR2PŁATNIK PRO: KADRY / Personaldaten],MATCH($B271,tab_MinKomp[[Stanowisko / Position ]:[Stanowisko / Position ]],0))="n/a","n/a",R271-INDEX(tab_MinKomp[SystemR2PŁATNIK PRO: KADRY / Personaldaten],MATCH($B271,tab_MinKomp[[Stanowisko / Position ]:[Stanowisko / Position ]],0)))</f>
        <v>n/a</v>
      </c>
      <c r="S272" s="194" t="str">
        <f>IF(INDEX(tab_MinKomp[SYSTEM R2PŁATNIK PRO: zarządzanie pracownikami / Arbeitsverwaltung],MATCH($B271,tab_MinKomp[[Stanowisko / Position ]:[Stanowisko / Position ]],0))="n/a","n/a",S271-INDEX(tab_MinKomp[SYSTEM R2PŁATNIK PRO: zarządzanie pracownikami / Arbeitsverwaltung],MATCH($B271,tab_MinKomp[[Stanowisko / Position ]:[Stanowisko / Position ]],0)))</f>
        <v>n/a</v>
      </c>
      <c r="T272" s="194" t="str">
        <f>IF(INDEX(tab_MinKomp[Doradztwo, wsparcie personalne / Personalberatung und Unterstützung],MATCH($B271,tab_MinKomp[[Stanowisko / Position ]:[Stanowisko / Position ]],0))="n/a","n/a",T271-INDEX(tab_MinKomp[Doradztwo, wsparcie personalne / Personalberatung und Unterstützung],MATCH($B271,tab_MinKomp[[Stanowisko / Position ]:[Stanowisko / Position ]],0)))</f>
        <v>n/a</v>
      </c>
      <c r="U272" s="194" t="str">
        <f>IF(INDEX(tab_MinKomp[Przepisy o podatku VAT / MwSt.- Gesetz],MATCH($B271,tab_MinKomp[[Stanowisko / Position ]:[Stanowisko / Position ]],0))="n/a","n/a",U271-INDEX(tab_MinKomp[Przepisy o podatku VAT / MwSt.- Gesetz],MATCH($B271,tab_MinKomp[[Stanowisko / Position ]:[Stanowisko / Position ]],0)))</f>
        <v>n/a</v>
      </c>
      <c r="V272" s="194" t="str">
        <f>IF(INDEX(tab_MinKomp[PrzepisyPDOP / geschäftlich Einkommensteuergesetz],MATCH($B271,tab_MinKomp[[Stanowisko / Position ]:[Stanowisko / Position ]],0))="n/a","n/a",V271-INDEX(tab_MinKomp[PrzepisyPDOP / geschäftlich Einkommensteuergesetz],MATCH($B271,tab_MinKomp[[Stanowisko / Position ]:[Stanowisko / Position ]],0)))</f>
        <v>n/a</v>
      </c>
      <c r="W272" s="194" t="str">
        <f>IF(INDEX(tab_MinKomp[System BAAN / FINANSE (FIBU)],MATCH($B271,tab_MinKomp[[Stanowisko / Position ]:[Stanowisko / Position ]],0))="n/a","n/a",W271-INDEX(tab_MinKomp[System BAAN / FINANSE (FIBU)],MATCH($B271,tab_MinKomp[[Stanowisko / Position ]:[Stanowisko / Position ]],0)))</f>
        <v>n/a</v>
      </c>
      <c r="X272" s="194" t="str">
        <f>IF(INDEX(tab_MinKomp[Systemy pomocnicze / Hilfssysteme(STOCKPROGRAM, KALK2000 etc.)],MATCH($B271,tab_MinKomp[[Stanowisko / Position ]:[Stanowisko / Position ]],0))="n/a","n/a",X271-INDEX(tab_MinKomp[Systemy pomocnicze / Hilfssysteme(STOCKPROGRAM, KALK2000 etc.)],MATCH($B271,tab_MinKomp[[Stanowisko / Position ]:[Stanowisko / Position ]],0)))</f>
        <v>n/a</v>
      </c>
      <c r="Y272" s="194" t="str">
        <f>IF(INDEX(tab_MinKomp[Polityka rachunkowości / Buchführungspolitik],MATCH($B271,tab_MinKomp[[Stanowisko / Position ]:[Stanowisko / Position ]],0))="n/a","n/a",Y271-INDEX(tab_MinKomp[Polityka rachunkowości / Buchführungspolitik],MATCH($B271,tab_MinKomp[[Stanowisko / Position ]:[Stanowisko / Position ]],0)))</f>
        <v>n/a</v>
      </c>
      <c r="Z272" s="194" t="str">
        <f>IF(INDEX(tab_MinKomp[Ustawa o rachunkowości / Rechnungslegungsgesetz],MATCH($B271,tab_MinKomp[[Stanowisko / Position ]:[Stanowisko / Position ]],0))="n/a","n/a",Z271-INDEX(tab_MinKomp[Ustawa o rachunkowości / Rechnungslegungsgesetz],MATCH($B271,tab_MinKomp[[Stanowisko / Position ]:[Stanowisko / Position ]],0)))</f>
        <v>n/a</v>
      </c>
      <c r="AA272" s="194" t="str">
        <f>IF(INDEX(tab_MinKomp[WORKFLOW - TS-100],MATCH($B271,tab_MinKomp[[Stanowisko / Position ]:[Stanowisko / Position ]],0))="n/a","n/a",AA271-INDEX(tab_MinKomp[WORKFLOW - TS-100],MATCH($B271,tab_MinKomp[[Stanowisko / Position ]:[Stanowisko / Position ]],0)))</f>
        <v>n/a</v>
      </c>
      <c r="AB272" s="194" t="str">
        <f>IF(INDEX(tab_MinKomp[WORKFLOW - SFMS],MATCH($B271,tab_MinKomp[[Stanowisko / Position ]:[Stanowisko / Position ]],0))="n/a","n/a",AB271-INDEX(tab_MinKomp[WORKFLOW - SFMS],MATCH($B271,tab_MinKomp[[Stanowisko / Position ]:[Stanowisko / Position ]],0)))</f>
        <v>n/a</v>
      </c>
      <c r="AC272" s="194" t="str">
        <f>IF(INDEX(tab_MinKomp[System ISO 9001:2015],MATCH($B271,tab_MinKomp[[Stanowisko / Position ]:[Stanowisko / Position ]],0))="n/a","n/a",AC271-INDEX(tab_MinKomp[System ISO 9001:2015],MATCH($B271,tab_MinKomp[[Stanowisko / Position ]:[Stanowisko / Position ]],0)))</f>
        <v>n/a</v>
      </c>
      <c r="AD272" s="194" t="str">
        <f>IF(INDEX(tab_MinKomp[System ISO 9001:2015],MATCH($B271,tab_MinKomp[[Stanowisko / Position ]:[Stanowisko / Position ]],0))="n/a","n/a",AD271-INDEX(tab_MinKomp[System ISO 9001:2015],MATCH($B271,tab_MinKomp[[Stanowisko / Position ]:[Stanowisko / Position ]],0)))</f>
        <v>n/a</v>
      </c>
      <c r="AE272" s="194" t="str">
        <f>IF(INDEX(tab_MinKomp[System ISO 9001:2015],MATCH($B271,tab_MinKomp[[Stanowisko / Position ]:[Stanowisko / Position ]],0))="n/a","n/a",AE271-INDEX(tab_MinKomp[System ISO 9001:2015],MATCH($B271,tab_MinKomp[[Stanowisko / Position ]:[Stanowisko / Position ]],0)))</f>
        <v>n/a</v>
      </c>
      <c r="AF272" s="194" t="str">
        <f>IF(INDEX(tab_MinKomp[System ISO 9001:2015],MATCH($B271,tab_MinKomp[[Stanowisko / Position ]:[Stanowisko / Position ]],0))="n/a","n/a",AF271-INDEX(tab_MinKomp[System ISO 9001:2015],MATCH($B271,tab_MinKomp[[Stanowisko / Position ]:[Stanowisko / Position ]],0)))</f>
        <v>n/a</v>
      </c>
      <c r="AG272" s="194" t="str">
        <f>IF(INDEX(tab_MinKomp[Wymagania VDA 6.3 Process / Forderungen],MATCH($B271,tab_MinKomp[[Stanowisko / Position ]:[Stanowisko / Position ]],0))="n/a","n/a",AG271-INDEX(tab_MinKomp[Wymagania VDA 6.3 Process / Forderungen],MATCH($B271,tab_MinKomp[[Stanowisko / Position ]:[Stanowisko / Position ]],0)))</f>
        <v>n/a</v>
      </c>
      <c r="AH272" s="194" t="str">
        <f>IF(INDEX(tab_MinKomp[Wymagania VDA 6.5 Product / Forderungen],MATCH($B271,tab_MinKomp[[Stanowisko / Position ]:[Stanowisko / Position ]],0))="n/a","n/a",AH271-INDEX(tab_MinKomp[Wymagania VDA 6.5 Product / Forderungen],MATCH($B271,tab_MinKomp[[Stanowisko / Position ]:[Stanowisko / Position ]],0)))</f>
        <v>n/a</v>
      </c>
      <c r="AI272" s="194" t="str">
        <f>IF(INDEX(tab_MinKomp[System ISO 9001:2015],MATCH($B271,tab_MinKomp[[Stanowisko / Position ]:[Stanowisko / Position ]],0))="n/a","n/a",AI271-INDEX(tab_MinKomp[System ISO 9001:2015],MATCH($B271,tab_MinKomp[[Stanowisko / Position ]:[Stanowisko / Position ]],0)))</f>
        <v>n/a</v>
      </c>
      <c r="AJ272" s="194" t="str">
        <f>IF(INDEX(tab_MinKomp[Auditor systemu ISO 17021:2018],MATCH($B271,tab_MinKomp[[Stanowisko / Position ]:[Stanowisko / Position ]],0))="n/a","n/a",AJ271-INDEX(tab_MinKomp[Auditor systemu ISO 17021:2018],MATCH($B271,tab_MinKomp[[Stanowisko / Position ]:[Stanowisko / Position ]],0)))</f>
        <v>n/a</v>
      </c>
      <c r="AK272" s="194" t="str">
        <f>IF(INDEX(tab_MinKomp[Pełnomocnik systemu / Systemvertreter],MATCH($B271,tab_MinKomp[[Stanowisko / Position ]:[Stanowisko / Position ]],0))="n/a","n/a",AK271-INDEX(tab_MinKomp[Pełnomocnik systemu / Systemvertreter],MATCH($B271,tab_MinKomp[[Stanowisko / Position ]:[Stanowisko / Position ]],0)))</f>
        <v>n/a</v>
      </c>
      <c r="AL272" s="194">
        <f>IF(INDEX(tab_MinKomp[Polityka Etyczna - Compliance],MATCH($B271,tab_MinKomp[[Stanowisko / Position ]:[Stanowisko / Position ]],0))="n/a","n/a",AL271-INDEX(tab_MinKomp[Polityka Etyczna - Compliance],MATCH($B271,tab_MinKomp[[Stanowisko / Position ]:[Stanowisko / Position ]],0)))</f>
        <v>0</v>
      </c>
      <c r="AM272" s="194" t="str">
        <f>IF(INDEX(tab_MinKomp[WDRAŻANIE NOWYCH PROJEKTÓW/ PROCEDURA CTM],MATCH($B271,tab_MinKomp[[Stanowisko / Position ]:[Stanowisko / Position ]],0))="n/a","n/a",AM271-INDEX(tab_MinKomp[WDRAŻANIE NOWYCH PROJEKTÓW/ PROCEDURA CTM],MATCH($B271,tab_MinKomp[[Stanowisko / Position ]:[Stanowisko / Position ]],0)))</f>
        <v>n/a</v>
      </c>
      <c r="AN272" s="194" t="str">
        <f>IF(INDEX(tab_MinKomp[KAMIENIE MILOWE MSL/PIFF],MATCH($B271,tab_MinKomp[[Stanowisko / Position ]:[Stanowisko / Position ]],0))="n/a","n/a",AN271-INDEX(tab_MinKomp[KAMIENIE MILOWE MSL/PIFF],MATCH($B271,tab_MinKomp[[Stanowisko / Position ]:[Stanowisko / Position ]],0)))</f>
        <v>n/a</v>
      </c>
      <c r="AO272" s="194">
        <f>IF(INDEX(tab_MinKomp[CP],MATCH($B271,tab_MinKomp[[Stanowisko / Position ]:[Stanowisko / Position ]],0))="n/a","n/a",AO271-INDEX(tab_MinKomp[CP],MATCH($B271,tab_MinKomp[[Stanowisko / Position ]:[Stanowisko / Position ]],0)))</f>
        <v>0</v>
      </c>
      <c r="AP272" s="194" t="str">
        <f>IF(INDEX(tab_MinKomp[FMEA],MATCH($B271,tab_MinKomp[[Stanowisko / Position ]:[Stanowisko / Position ]],0))="n/a","n/a",AP271-INDEX(tab_MinKomp[FMEA],MATCH($B271,tab_MinKomp[[Stanowisko / Position ]:[Stanowisko / Position ]],0)))</f>
        <v>n/a</v>
      </c>
      <c r="AQ272" s="194">
        <f>IF(INDEX(tab_MinKomp[FLOW CHART],MATCH($B271,tab_MinKomp[[Stanowisko / Position ]:[Stanowisko / Position ]],0))="n/a","n/a",AQ271-INDEX(tab_MinKomp[FLOW CHART],MATCH($B271,tab_MinKomp[[Stanowisko / Position ]:[Stanowisko / Position ]],0)))</f>
        <v>0</v>
      </c>
      <c r="AR272" s="194" t="str">
        <f>IF(INDEX(tab_MinKomp[APQP],MATCH($B271,tab_MinKomp[[Stanowisko / Position ]:[Stanowisko / Position ]],0))="n/a","n/a",AR271-INDEX(tab_MinKomp[APQP],MATCH($B271,tab_MinKomp[[Stanowisko / Position ]:[Stanowisko / Position ]],0)))</f>
        <v>n/a</v>
      </c>
      <c r="AS272" s="194" t="str">
        <f>IF(INDEX(tab_MinKomp[MSA],MATCH($B271,tab_MinKomp[[Stanowisko / Position ]:[Stanowisko / Position ]],0))="n/a","n/a",AS271-INDEX(tab_MinKomp[MSA],MATCH($B271,tab_MinKomp[[Stanowisko / Position ]:[Stanowisko / Position ]],0)))</f>
        <v>n/a</v>
      </c>
      <c r="AT272" s="194" t="str">
        <f>IF(INDEX(tab_MinKomp[SPC],MATCH($B271,tab_MinKomp[[Stanowisko / Position ]:[Stanowisko / Position ]],0))="n/a","n/a",AT271-INDEX(tab_MinKomp[SPC],MATCH($B271,tab_MinKomp[[Stanowisko / Position ]:[Stanowisko / Position ]],0)))</f>
        <v>n/a</v>
      </c>
      <c r="AU272" s="194" t="str">
        <f>IF(INDEX(tab_MinKomp[CSR (SPECYFICZNE WYMAGANIA KLIENTA)],MATCH($B271,tab_MinKomp[[Stanowisko / Position ]:[Stanowisko / Position ]],0))="n/a","n/a",AU271-INDEX(tab_MinKomp[CSR (SPECYFICZNE WYMAGANIA KLIENTA)],MATCH($B271,tab_MinKomp[[Stanowisko / Position ]:[Stanowisko / Position ]],0)))</f>
        <v>n/a</v>
      </c>
      <c r="AV272" s="194">
        <f>IF(INDEX(tab_MinKomp[5S],MATCH($B271,tab_MinKomp[[Stanowisko / Position ]:[Stanowisko / Position ]],0))="n/a","n/a",AV271-INDEX(tab_MinKomp[5S],MATCH($B271,tab_MinKomp[[Stanowisko / Position ]:[Stanowisko / Position ]],0)))</f>
        <v>0</v>
      </c>
      <c r="AW272" s="194">
        <f>IF(INDEX(tab_MinKomp[LEAN MANAGEMENT],MATCH($B271,tab_MinKomp[[Stanowisko / Position ]:[Stanowisko / Position ]],0))="n/a","n/a",AW271-INDEX(tab_MinKomp[LEAN MANAGEMENT],MATCH($B271,tab_MinKomp[[Stanowisko / Position ]:[Stanowisko / Position ]],0)))</f>
        <v>0</v>
      </c>
      <c r="AX272" s="194" t="str">
        <f>IF(INDEX(tab_MinKomp[5R],MATCH($B271,tab_MinKomp[[Stanowisko / Position ]:[Stanowisko / Position ]],0))="n/a","n/a",AX271-INDEX(tab_MinKomp[5R],MATCH($B271,tab_MinKomp[[Stanowisko / Position ]:[Stanowisko / Position ]],0)))</f>
        <v>n/a</v>
      </c>
      <c r="AY272" s="194" t="str">
        <f>IF(INDEX(tab_MinKomp[Six Sigma],MATCH($B271,tab_MinKomp[[Stanowisko / Position ]:[Stanowisko / Position ]],0))="n/a","n/a",AY271-INDEX(tab_MinKomp[Six Sigma],MATCH($B271,tab_MinKomp[[Stanowisko / Position ]:[Stanowisko / Position ]],0)))</f>
        <v>n/a</v>
      </c>
      <c r="AZ272" s="194" t="str">
        <f>IF(INDEX(tab_MinKomp[System BAAN / Distribution &amp; Supply Chain],MATCH($B271,tab_MinKomp[[Stanowisko / Position ]:[Stanowisko / Position ]],0))="n/a","n/a",AZ271-INDEX(tab_MinKomp[System BAAN / Distribution &amp; Supply Chain],MATCH($B271,tab_MinKomp[[Stanowisko / Position ]:[Stanowisko / Position ]],0)))</f>
        <v>n/a</v>
      </c>
      <c r="BA272" s="194">
        <f>IF(INDEX(tab_MinKomp[LEAN MANAGEMENT],MATCH($B271,tab_MinKomp[[Stanowisko / Position ]:[Stanowisko / Position ]],0))="n/a","n/a",BA271-INDEX(tab_MinKomp[LEAN MANAGEMENT],MATCH($B271,tab_MinKomp[[Stanowisko / Position ]:[Stanowisko / Position ]],0)))</f>
        <v>0</v>
      </c>
      <c r="BB272" s="194">
        <f>IF(INDEX(tab_MinKomp[LEAN MANAGEMENT],MATCH($B271,tab_MinKomp[[Stanowisko / Position ]:[Stanowisko / Position ]],0))="n/a","n/a",BB271-INDEX(tab_MinKomp[LEAN MANAGEMENT],MATCH($B271,tab_MinKomp[[Stanowisko / Position ]:[Stanowisko / Position ]],0)))</f>
        <v>0</v>
      </c>
      <c r="BC272" s="194" t="str">
        <f>IF(INDEX(tab_MinKomp[Organizacja dostaw / Versorgungsorganisation],MATCH($B271,tab_MinKomp[[Stanowisko / Position ]:[Stanowisko / Position ]],0))="n/a","n/a",BC271-INDEX(tab_MinKomp[Organizacja dostaw / Versorgungsorganisation],MATCH($B271,tab_MinKomp[[Stanowisko / Position ]:[Stanowisko / Position ]],0)))</f>
        <v>n/a</v>
      </c>
      <c r="BD272" s="194" t="str">
        <f>IF(INDEX(tab_MinKomp[Organizacja wysyłek / Organisation von Lieferungen],MATCH($B271,tab_MinKomp[[Stanowisko / Position ]:[Stanowisko / Position ]],0))="n/a","n/a",BD271-INDEX(tab_MinKomp[Organizacja wysyłek / Organisation von Lieferungen],MATCH($B271,tab_MinKomp[[Stanowisko / Position ]:[Stanowisko / Position ]],0)))</f>
        <v>n/a</v>
      </c>
      <c r="BE272" s="194" t="str">
        <f>IF(INDEX(tab_MinKomp[Analiza magazynowa - Program Polen.mdb / Inventuranalyse],MATCH($B271,tab_MinKomp[[Stanowisko / Position ]:[Stanowisko / Position ]],0))="n/a","n/a",BE271-INDEX(tab_MinKomp[Analiza magazynowa - Program Polen.mdb / Inventuranalyse],MATCH($B271,tab_MinKomp[[Stanowisko / Position ]:[Stanowisko / Position ]],0)))</f>
        <v>n/a</v>
      </c>
      <c r="BF272" s="190" t="str">
        <f>IF(INDEX(tab_MinKomp[MMOG (Materials Management Operations Guidelines)],MATCH($B271,tab_MinKomp[[Stanowisko / Position ]:[Stanowisko / Position ]],0))="n/a","n/a",BF271-INDEX(tab_MinKomp[MMOG (Materials Management Operations Guidelines)],MATCH($B271,tab_MinKomp[[Stanowisko / Position ]:[Stanowisko / Position ]],0)))</f>
        <v>n/a</v>
      </c>
      <c r="BG272" s="190" t="str">
        <f>IF(INDEX(tab_MinKomp[GPP],MATCH($B271,tab_MinKomp[[Stanowisko / Position ]:[Stanowisko / Position ]],0))="n/a","n/a",BG271-INDEX(tab_MinKomp[GPP],MATCH($B271,tab_MinKomp[[Stanowisko / Position ]:[Stanowisko / Position ]],0)))</f>
        <v>n/a</v>
      </c>
      <c r="BH272" s="190" t="str">
        <f>IF(INDEX(tab_MinKomp[AIAG (Automotive Industry Action Group)],MATCH($B271,tab_MinKomp[[Stanowisko / Position ]:[Stanowisko / Position ]],0))="n/a","n/a",BH271-INDEX(tab_MinKomp[AIAG (Automotive Industry Action Group)],MATCH($B271,tab_MinKomp[[Stanowisko / Position ]:[Stanowisko / Position ]],0)))</f>
        <v>n/a</v>
      </c>
      <c r="BI272" s="190" t="str">
        <f>IF(INDEX(tab_MinKomp[Super-G disputes],MATCH($B271,tab_MinKomp[[Stanowisko / Position ]:[Stanowisko / Position ]],0))="n/a","n/a",BI271-INDEX(tab_MinKomp[Super-G disputes],MATCH($B271,tab_MinKomp[[Stanowisko / Position ]:[Stanowisko / Position ]],0)))</f>
        <v>n/a</v>
      </c>
      <c r="BJ272" s="190" t="str">
        <f>IF(INDEX(tab_MinKomp[CMMS3/eDDL (Direct Data Link)],MATCH($B271,tab_MinKomp[[Stanowisko / Position ]:[Stanowisko / Position ]],0))="n/a","n/a",BJ271-INDEX(tab_MinKomp[CMMS3/eDDL (Direct Data Link)],MATCH($B271,tab_MinKomp[[Stanowisko / Position ]:[Stanowisko / Position ]],0)))</f>
        <v>n/a</v>
      </c>
      <c r="BK272" s="190" t="str">
        <f>IF(INDEX(tab_MinKomp[MP&amp;L (Material Planning and Logistics)],MATCH($B271,tab_MinKomp[[Stanowisko / Position ]:[Stanowisko / Position ]],0))="n/a","n/a",BK271-INDEX(tab_MinKomp[MP&amp;L (Material Planning and Logistics)],MATCH($B271,tab_MinKomp[[Stanowisko / Position ]:[Stanowisko / Position ]],0)))</f>
        <v>n/a</v>
      </c>
      <c r="BL272" s="190" t="str">
        <f>IF(INDEX(tab_MinKomp[Supplier delivery rating],MATCH($B271,tab_MinKomp[[Stanowisko / Position ]:[Stanowisko / Position ]],0))="n/a","n/a",BL271-INDEX(tab_MinKomp[Supplier delivery rating],MATCH($B271,tab_MinKomp[[Stanowisko / Position ]:[Stanowisko / Position ]],0)))</f>
        <v>n/a</v>
      </c>
      <c r="BM272" s="194" t="str">
        <f>IF(INDEX(tab_MinKomp[Planowanie produkcji / Produktionsplanung],MATCH($B271,tab_MinKomp[[Stanowisko / Position ]:[Stanowisko / Position ]],0))="n/a","n/a",BM271-INDEX(tab_MinKomp[Planowanie produkcji / Produktionsplanung],MATCH($B271,tab_MinKomp[[Stanowisko / Position ]:[Stanowisko / Position ]],0)))</f>
        <v>n/a</v>
      </c>
      <c r="BN272" s="194" t="str">
        <f>IF(INDEX(tab_MinKomp[Planowanie produkcji / Produktionsplanung],MATCH($B271,tab_MinKomp[[Stanowisko / Position ]:[Stanowisko / Position ]],0))="n/a","n/a",BN271-INDEX(tab_MinKomp[Planowanie produkcji / Produktionsplanung],MATCH($B271,tab_MinKomp[[Stanowisko / Position ]:[Stanowisko / Position ]],0)))</f>
        <v>n/a</v>
      </c>
      <c r="BO272" s="194" t="str">
        <f>IF(INDEX(tab_MinKomp[Planowanie produkcji / Produktionsplanung],MATCH($B271,tab_MinKomp[[Stanowisko / Position ]:[Stanowisko / Position ]],0))="n/a","n/a",BO271-INDEX(tab_MinKomp[Planowanie produkcji / Produktionsplanung],MATCH($B271,tab_MinKomp[[Stanowisko / Position ]:[Stanowisko / Position ]],0)))</f>
        <v>n/a</v>
      </c>
      <c r="BP272" s="194" t="str">
        <f>IF(INDEX(tab_MinKomp[Planowanie produkcji / Produktionsplanung],MATCH($B271,tab_MinKomp[[Stanowisko / Position ]:[Stanowisko / Position ]],0))="n/a","n/a",BP271-INDEX(tab_MinKomp[Planowanie produkcji / Produktionsplanung],MATCH($B271,tab_MinKomp[[Stanowisko / Position ]:[Stanowisko / Position ]],0)))</f>
        <v>n/a</v>
      </c>
      <c r="BQ272" s="194">
        <f>IF(INDEX(tab_MinKomp[Obsługa maszyn Novapax / Novapax Maschinenbedienung],MATCH($B271,tab_MinKomp[[Stanowisko / Position ]:[Stanowisko / Position ]],0))="n/a","n/a",BQ271-INDEX(tab_MinKomp[Obsługa maszyn Novapax / Novapax Maschinenbedienung],MATCH($B271,tab_MinKomp[[Stanowisko / Position ]:[Stanowisko / Position ]],0)))</f>
        <v>0</v>
      </c>
      <c r="BR272" s="194" t="str">
        <f>IF(INDEX(tab_MinKomp[Planowanie produkcji / Produktionsplanung],MATCH($B271,tab_MinKomp[[Stanowisko / Position ]:[Stanowisko / Position ]],0))="n/a","n/a",BR271-INDEX(tab_MinKomp[Planowanie produkcji / Produktionsplanung],MATCH($B271,tab_MinKomp[[Stanowisko / Position ]:[Stanowisko / Position ]],0)))</f>
        <v>n/a</v>
      </c>
      <c r="BS272" s="194">
        <f>IF(INDEX(tab_MinKomp[Obsługa maszyn Novapax / Novapax Maschinenbedienung],MATCH($B271,tab_MinKomp[[Stanowisko / Position ]:[Stanowisko / Position ]],0))="n/a","n/a",BS271-INDEX(tab_MinKomp[Obsługa maszyn Novapax / Novapax Maschinenbedienung],MATCH($B271,tab_MinKomp[[Stanowisko / Position ]:[Stanowisko / Position ]],0)))</f>
        <v>0</v>
      </c>
      <c r="BT272" s="194" t="str">
        <f>IF(INDEX(tab_MinKomp[Planowanie produkcji / Produktionsplanung],MATCH($B271,tab_MinKomp[[Stanowisko / Position ]:[Stanowisko / Position ]],0))="n/a","n/a",BT271-INDEX(tab_MinKomp[Planowanie produkcji / Produktionsplanung],MATCH($B271,tab_MinKomp[[Stanowisko / Position ]:[Stanowisko / Position ]],0)))</f>
        <v>n/a</v>
      </c>
      <c r="BU272" s="194">
        <f>IF(INDEX(tab_MinKomp[Obsługa maszyn Novapax / Novapax Maschinenbedienung],MATCH($B271,tab_MinKomp[[Stanowisko / Position ]:[Stanowisko / Position ]],0))="n/a","n/a",BU271-INDEX(tab_MinKomp[Obsługa maszyn Novapax / Novapax Maschinenbedienung],MATCH($B271,tab_MinKomp[[Stanowisko / Position ]:[Stanowisko / Position ]],0)))</f>
        <v>0</v>
      </c>
      <c r="BV272" s="194" t="str">
        <f>IF(INDEX(tab_MinKomp[Planowanie produkcji / Produktionsplanung],MATCH($B271,tab_MinKomp[[Stanowisko / Position ]:[Stanowisko / Position ]],0))="n/a","n/a",BV271-INDEX(tab_MinKomp[Planowanie produkcji / Produktionsplanung],MATCH($B271,tab_MinKomp[[Stanowisko / Position ]:[Stanowisko / Position ]],0)))</f>
        <v>n/a</v>
      </c>
      <c r="BW272" s="194">
        <f>IF(INDEX(tab_MinKomp[Obsługa maszyn Novapax / Novapax Maschinenbedienung],MATCH($B271,tab_MinKomp[[Stanowisko / Position ]:[Stanowisko / Position ]],0))="n/a","n/a",BW271-INDEX(tab_MinKomp[Obsługa maszyn Novapax / Novapax Maschinenbedienung],MATCH($B271,tab_MinKomp[[Stanowisko / Position ]:[Stanowisko / Position ]],0)))</f>
        <v>0</v>
      </c>
      <c r="BX272" s="194">
        <f>IF(INDEX(tab_MinKomp[Obsługa maszyn Novapax / Novapax Maschinenbedienung],MATCH($B271,tab_MinKomp[[Stanowisko / Position ]:[Stanowisko / Position ]],0))="n/a","n/a",BX271-INDEX(tab_MinKomp[Obsługa maszyn Novapax / Novapax Maschinenbedienung],MATCH($B271,tab_MinKomp[[Stanowisko / Position ]:[Stanowisko / Position ]],0)))</f>
        <v>0</v>
      </c>
      <c r="BY272" s="194" t="str">
        <f>IF(INDEX(tab_MinKomp[Obsługa maszyn Engel / Engel Maschinenbedienung],MATCH($B271,tab_MinKomp[[Stanowisko / Position ]:[Stanowisko / Position ]],0))="n/a","n/a",BY271-INDEX(tab_MinKomp[Obsługa maszyn Engel / Engel Maschinenbedienung],MATCH($B271,tab_MinKomp[[Stanowisko / Position ]:[Stanowisko / Position ]],0)))</f>
        <v>n/a</v>
      </c>
      <c r="BZ272" s="194">
        <f>IF(INDEX(tab_MinKomp[Obsługa maszyn Novapax / Novapax Maschinenbedienung],MATCH($B271,tab_MinKomp[[Stanowisko / Position ]:[Stanowisko / Position ]],0))="n/a","n/a",BZ271-INDEX(tab_MinKomp[Obsługa maszyn Novapax / Novapax Maschinenbedienung],MATCH($B271,tab_MinKomp[[Stanowisko / Position ]:[Stanowisko / Position ]],0)))</f>
        <v>0</v>
      </c>
      <c r="CA272" s="194" t="str">
        <f>IF(INDEX(tab_MinKomp[Obsługa maszyn KVT / KVT Maschinenbedienung],MATCH($B271,tab_MinKomp[[Stanowisko / Position ]:[Stanowisko / Position ]],0))="n/a","n/a",CA271-INDEX(tab_MinKomp[Obsługa maszyn KVT / KVT Maschinenbedienung],MATCH($B271,tab_MinKomp[[Stanowisko / Position ]:[Stanowisko / Position ]],0)))</f>
        <v>n/a</v>
      </c>
      <c r="CB272" s="194">
        <f>IF(INDEX(tab_MinKomp[Obsługa maszyn Novapax / Novapax Maschinenbedienung],MATCH($B271,tab_MinKomp[[Stanowisko / Position ]:[Stanowisko / Position ]],0))="n/a","n/a",CB271-INDEX(tab_MinKomp[Obsługa maszyn Novapax / Novapax Maschinenbedienung],MATCH($B271,tab_MinKomp[[Stanowisko / Position ]:[Stanowisko / Position ]],0)))</f>
        <v>0</v>
      </c>
      <c r="CC272" s="194" t="str">
        <f>IF(INDEX(tab_MinKomp[Obsługa maszyn Branson / Branson Maschinenbedienung],MATCH($B271,tab_MinKomp[[Stanowisko / Position ]:[Stanowisko / Position ]],0))="n/a","n/a",CC271-INDEX(tab_MinKomp[Obsługa maszyn Branson / Branson Maschinenbedienung],MATCH($B271,tab_MinKomp[[Stanowisko / Position ]:[Stanowisko / Position ]],0)))</f>
        <v>n/a</v>
      </c>
      <c r="CD272" s="194">
        <f>IF(INDEX(tab_MinKomp[Obsługa maszyn Novapax / Novapax Maschinenbedienung],MATCH($B271,tab_MinKomp[[Stanowisko / Position ]:[Stanowisko / Position ]],0))="n/a","n/a",CD271-INDEX(tab_MinKomp[Obsługa maszyn Novapax / Novapax Maschinenbedienung],MATCH($B271,tab_MinKomp[[Stanowisko / Position ]:[Stanowisko / Position ]],0)))</f>
        <v>0</v>
      </c>
      <c r="CE272" s="194">
        <f>IF(INDEX(tab_MinKomp[Obsługa maszyn Novapax / Novapax Maschinenbedienung],MATCH($B271,tab_MinKomp[[Stanowisko / Position ]:[Stanowisko / Position ]],0))="n/a","n/a",CE271-INDEX(tab_MinKomp[Obsługa maszyn Novapax / Novapax Maschinenbedienung],MATCH($B271,tab_MinKomp[[Stanowisko / Position ]:[Stanowisko / Position ]],0)))</f>
        <v>-1</v>
      </c>
      <c r="CF272" s="194">
        <f>IF(INDEX(tab_MinKomp[Obsługa maszyn Novapax / Novapax Maschinenbedienung],MATCH($B271,tab_MinKomp[[Stanowisko / Position ]:[Stanowisko / Position ]],0))="n/a","n/a",CF271-INDEX(tab_MinKomp[Obsługa maszyn Novapax / Novapax Maschinenbedienung],MATCH($B271,tab_MinKomp[[Stanowisko / Position ]:[Stanowisko / Position ]],0)))</f>
        <v>-1</v>
      </c>
      <c r="CG272" s="194">
        <f>IF(INDEX(tab_MinKomp[Eliminacja awarii / Beseitigung von Ausfällen],MATCH($B271,tab_MinKomp[[Stanowisko / Position ]:[Stanowisko / Position ]],0))="n/a","n/a",CG271-INDEX(tab_MinKomp[Eliminacja awarii / Beseitigung von Ausfällen],MATCH($B271,tab_MinKomp[[Stanowisko / Position ]:[Stanowisko / Position ]],0)))</f>
        <v>0</v>
      </c>
      <c r="CH272" s="194" t="str">
        <f>IF(INDEX(tab_MinKomp[Wymagania VDA 6.5 Product / Forderungen],MATCH($B271,tab_MinKomp[[Stanowisko / Position ]:[Stanowisko / Position ]],0))="n/a","n/a",CH271-INDEX(tab_MinKomp[Wymagania VDA 6.5 Product / Forderungen],MATCH($B271,tab_MinKomp[[Stanowisko / Position ]:[Stanowisko / Position ]],0)))</f>
        <v>n/a</v>
      </c>
      <c r="CI272" s="194" t="str">
        <f>IF(INDEX(tab_MinKomp[Wymagania VDA 6.5 Product / Forderungen],MATCH($B271,tab_MinKomp[[Stanowisko / Position ]:[Stanowisko / Position ]],0))="n/a","n/a",CI271-INDEX(tab_MinKomp[Wymagania VDA 6.5 Product / Forderungen],MATCH($B271,tab_MinKomp[[Stanowisko / Position ]:[Stanowisko / Position ]],0)))</f>
        <v>n/a</v>
      </c>
      <c r="CJ272" s="194" t="str">
        <f>IF(INDEX(tab_MinKomp[Wymagania VDA 6.5 Product / Forderungen],MATCH($B271,tab_MinKomp[[Stanowisko / Position ]:[Stanowisko / Position ]],0))="n/a","n/a",CJ271-INDEX(tab_MinKomp[Wymagania VDA 6.5 Product / Forderungen],MATCH($B271,tab_MinKomp[[Stanowisko / Position ]:[Stanowisko / Position ]],0)))</f>
        <v>n/a</v>
      </c>
      <c r="CK272" s="194" t="str">
        <f>IF(INDEX(tab_MinKomp[Wymagania VDA 6.5 Product / Forderungen],MATCH($B271,tab_MinKomp[[Stanowisko / Position ]:[Stanowisko / Position ]],0))="n/a","n/a",CK271-INDEX(tab_MinKomp[Wymagania VDA 6.5 Product / Forderungen],MATCH($B271,tab_MinKomp[[Stanowisko / Position ]:[Stanowisko / Position ]],0)))</f>
        <v>n/a</v>
      </c>
      <c r="CL272" s="194" t="str">
        <f>IF(INDEX(tab_MinKomp[Wymagania VDA 6.5 Product / Forderungen],MATCH($B271,tab_MinKomp[[Stanowisko / Position ]:[Stanowisko / Position ]],0))="n/a","n/a",CL271-INDEX(tab_MinKomp[Wymagania VDA 6.5 Product / Forderungen],MATCH($B271,tab_MinKomp[[Stanowisko / Position ]:[Stanowisko / Position ]],0)))</f>
        <v>n/a</v>
      </c>
      <c r="CM272" s="194" t="str">
        <f>IF(INDEX(tab_MinKomp[Informatyka ogólna (techniczne i systemowe) / Allgemeine IT (Technik und System)],MATCH($B271,tab_MinKomp[[Stanowisko / Position ]:[Stanowisko / Position ]],0))="n/a","n/a",CM271-INDEX(tab_MinKomp[Informatyka ogólna (techniczne i systemowe) / Allgemeine IT (Technik und System)],MATCH($B271,tab_MinKomp[[Stanowisko / Position ]:[Stanowisko / Position ]],0)))</f>
        <v>n/a</v>
      </c>
      <c r="CN272" s="194" t="str">
        <f>IF(INDEX(tab_MinKomp[Sieci komputerowe / Computernetzwerke],MATCH($B271,tab_MinKomp[[Stanowisko / Position ]:[Stanowisko / Position ]],0))="n/a","n/a",CN271-INDEX(tab_MinKomp[Sieci komputerowe / Computernetzwerke],MATCH($B271,tab_MinKomp[[Stanowisko / Position ]:[Stanowisko / Position ]],0)))</f>
        <v>n/a</v>
      </c>
      <c r="CO272" s="194" t="str">
        <f>IF(INDEX(tab_MinKomp[Hardware (komputery PC, drukarki biurowe i etykietowe, telefonia stacjonarna i mobilna) (PC, Drucker, Telefpne, Handys)],MATCH($B271,tab_MinKomp[[Stanowisko / Position ]:[Stanowisko / Position ]],0))="n/a","n/a",CO271-INDEX(tab_MinKomp[Hardware (komputery PC, drukarki biurowe i etykietowe, telefonia stacjonarna i mobilna) (PC, Drucker, Telefpne, Handys)],MATCH($B271,tab_MinKomp[[Stanowisko / Position ]:[Stanowisko / Position ]],0)))</f>
        <v>n/a</v>
      </c>
      <c r="CP272" s="194" t="str">
        <f>IF(INDEX(tab_MinKomp[Software &amp; Systems (MS Office, MS Remote Desktop)],MATCH($B271,tab_MinKomp[[Stanowisko / Position ]:[Stanowisko / Position ]],0))="n/a","n/a",CP271-INDEX(tab_MinKomp[Software &amp; Systems (MS Office, MS Remote Desktop)],MATCH($B271,tab_MinKomp[[Stanowisko / Position ]:[Stanowisko / Position ]],0)))</f>
        <v>n/a</v>
      </c>
      <c r="CQ272" s="194" t="str">
        <f>IF(INDEX(tab_MinKomp[Programowanie obiektowe (PHP) / Objektprogrammierung],MATCH($B271,tab_MinKomp[[Stanowisko / Position ]:[Stanowisko / Position ]],0))="n/a","n/a",CQ271-INDEX(tab_MinKomp[Programowanie obiektowe (PHP) / Objektprogrammierung],MATCH($B271,tab_MinKomp[[Stanowisko / Position ]:[Stanowisko / Position ]],0)))</f>
        <v>n/a</v>
      </c>
      <c r="CR272" s="194" t="str">
        <f>IF(INDEX(tab_MinKomp[Scrum],MATCH($B271,tab_MinKomp[[Stanowisko / Position ]:[Stanowisko / Position ]],0))="n/a","n/a",CR271-INDEX(tab_MinKomp[Scrum],MATCH($B271,tab_MinKomp[[Stanowisko / Position ]:[Stanowisko / Position ]],0)))</f>
        <v>n/a</v>
      </c>
      <c r="CS272" s="194" t="str">
        <f>IF(INDEX(tab_MinKomp[SQL (MySQL)],MATCH($B271,tab_MinKomp[[Stanowisko / Position ]:[Stanowisko / Position ]],0))="n/a","n/a",CS271-INDEX(tab_MinKomp[SQL (MySQL)],MATCH($B271,tab_MinKomp[[Stanowisko / Position ]:[Stanowisko / Position ]],0)))</f>
        <v>n/a</v>
      </c>
      <c r="CT272" s="194" t="str">
        <f>IF(INDEX(tab_MinKomp[Javascript],MATCH($B271,tab_MinKomp[[Stanowisko / Position ]:[Stanowisko / Position ]],0))="n/a","n/a",CT271-INDEX(tab_MinKomp[Javascript],MATCH($B271,tab_MinKomp[[Stanowisko / Position ]:[Stanowisko / Position ]],0)))</f>
        <v>n/a</v>
      </c>
      <c r="CU272" s="194" t="str">
        <f>IF(INDEX(tab_MinKomp[Joomla],MATCH($B271,tab_MinKomp[[Stanowisko / Position ]:[Stanowisko / Position ]],0))="n/a","n/a",CU271-INDEX(tab_MinKomp[Joomla],MATCH($B271,tab_MinKomp[[Stanowisko / Position ]:[Stanowisko / Position ]],0)))</f>
        <v>n/a</v>
      </c>
      <c r="CV272" s="194" t="str">
        <f>IF(INDEX(tab_MinKomp[Bash],MATCH($B271,tab_MinKomp[[Stanowisko / Position ]:[Stanowisko / Position ]],0))="n/a","n/a",CV271-INDEX(tab_MinKomp[Bash],MATCH($B271,tab_MinKomp[[Stanowisko / Position ]:[Stanowisko / Position ]],0)))</f>
        <v>n/a</v>
      </c>
      <c r="CW272" s="194">
        <f>IF(INDEX(tab_MinKomp[Systemy MES (HYDRA / SFMS)],MATCH($B271,tab_MinKomp[[Stanowisko / Position ]:[Stanowisko / Position ]],0))="n/a","n/a",CW271-INDEX(tab_MinKomp[Systemy MES (HYDRA / SFMS)],MATCH($B271,tab_MinKomp[[Stanowisko / Position ]:[Stanowisko / Position ]],0)))</f>
        <v>0</v>
      </c>
      <c r="CX272" s="194" t="str">
        <f>IF(INDEX(tab_MinKomp[HTML / CSS],MATCH($B271,tab_MinKomp[[Stanowisko / Position ]:[Stanowisko / Position ]],0))="n/a","n/a",CX271-INDEX(tab_MinKomp[HTML / CSS],MATCH($B271,tab_MinKomp[[Stanowisko / Position ]:[Stanowisko / Position ]],0)))</f>
        <v>n/a</v>
      </c>
      <c r="CY272" s="194" t="str">
        <f>IF(INDEX(tab_MinKomp[SYSTEM PR],MATCH($B271,tab_MinKomp[[Stanowisko / Position ]:[Stanowisko / Position ]],0))="n/a","n/a",CY271-INDEX(tab_MinKomp[SYSTEM PR],MATCH($B271,tab_MinKomp[[Stanowisko / Position ]:[Stanowisko / Position ]],0)))</f>
        <v>n/a</v>
      </c>
      <c r="CZ272" s="194" t="str">
        <f>IF(INDEX(tab_MinKomp[System Einkauf XP / EBA],MATCH($B271,tab_MinKomp[[Stanowisko / Position ]:[Stanowisko / Position ]],0))="n/a","n/a",CZ271-INDEX(tab_MinKomp[System Einkauf XP / EBA],MATCH($B271,tab_MinKomp[[Stanowisko / Position ]:[Stanowisko / Position ]],0)))</f>
        <v>n/a</v>
      </c>
      <c r="DA272" s="194" t="str">
        <f>IF(INDEX(tab_MinKomp[Techniki negocjacyjne / Verhandlungstechniken],MATCH($B271,tab_MinKomp[[Stanowisko / Position ]:[Stanowisko / Position ]],0))="n/a","n/a",DA271-INDEX(tab_MinKomp[Techniki negocjacyjne / Verhandlungstechniken],MATCH($B271,tab_MinKomp[[Stanowisko / Position ]:[Stanowisko / Position ]],0)))</f>
        <v>n/a</v>
      </c>
      <c r="DB272" s="194" t="str">
        <f>IF(INDEX(tab_MinKomp[Znajomość rynku branżowego / Kenntnis des Industrie Marktes],MATCH($B271,tab_MinKomp[[Stanowisko / Position ]:[Stanowisko / Position ]],0))="n/a","n/a",DB271-INDEX(tab_MinKomp[Znajomość rynku branżowego / Kenntnis des Industrie Marktes],MATCH($B271,tab_MinKomp[[Stanowisko / Position ]:[Stanowisko / Position ]],0)))</f>
        <v>n/a</v>
      </c>
      <c r="DC272" s="194" t="str">
        <f>IF(INDEX(tab_MinKomp[SUPPLIER MANAGEMENT],MATCH($B271,tab_MinKomp[[Stanowisko / Position ]:[Stanowisko / Position ]],0))="n/a","n/a",DC271-INDEX(tab_MinKomp[SUPPLIER MANAGEMENT],MATCH($B271,tab_MinKomp[[Stanowisko / Position ]:[Stanowisko / Position ]],0)))</f>
        <v>n/a</v>
      </c>
      <c r="DD272" s="194" t="str">
        <f>IF(INDEX(tab_MinKomp[SUPPLIER MANAGEMENT],MATCH($B271,tab_MinKomp[[Stanowisko / Position ]:[Stanowisko / Position ]],0))="n/a","n/a",DD271-INDEX(tab_MinKomp[SUPPLIER MANAGEMENT],MATCH($B271,tab_MinKomp[[Stanowisko / Position ]:[Stanowisko / Position ]],0)))</f>
        <v>n/a</v>
      </c>
      <c r="DE272" s="194" t="str">
        <f>IF(INDEX(tab_MinKomp[SUPPLIER MANAGEMENT],MATCH($B271,tab_MinKomp[[Stanowisko / Position ]:[Stanowisko / Position ]],0))="n/a","n/a",DE271-INDEX(tab_MinKomp[SUPPLIER MANAGEMENT],MATCH($B271,tab_MinKomp[[Stanowisko / Position ]:[Stanowisko / Position ]],0)))</f>
        <v>n/a</v>
      </c>
      <c r="DF272" s="194">
        <f>IF(INDEX(tab_MinKomp[LEAN MANAGEMENT],MATCH($B271,tab_MinKomp[[Stanowisko / Position ]:[Stanowisko / Position ]],0))="n/a","n/a",DF271-INDEX(tab_MinKomp[LEAN MANAGEMENT],MATCH($B271,tab_MinKomp[[Stanowisko / Position ]:[Stanowisko / Position ]],0)))</f>
        <v>0</v>
      </c>
      <c r="DG272" s="194" t="str">
        <f>IF(INDEX(tab_MinKomp[PPAP/PSW],MATCH($B271,tab_MinKomp[[Stanowisko / Position ]:[Stanowisko / Position ]],0))="n/a","n/a",DG271-INDEX(tab_MinKomp[PPAP/PSW],MATCH($B271,tab_MinKomp[[Stanowisko / Position ]:[Stanowisko / Position ]],0)))</f>
        <v>n/a</v>
      </c>
      <c r="DH272" s="194" t="str">
        <f>IF(INDEX(tab_MinKomp[SUPPLIER MANAGEMENT],MATCH($B271,tab_MinKomp[[Stanowisko / Position ]:[Stanowisko / Position ]],0))="n/a","n/a",DH271-INDEX(tab_MinKomp[SUPPLIER MANAGEMENT],MATCH($B271,tab_MinKomp[[Stanowisko / Position ]:[Stanowisko / Position ]],0)))</f>
        <v>n/a</v>
      </c>
      <c r="DI272" s="194" t="str">
        <f>IF(INDEX(tab_MinKomp[OBSŁUGA PORTALI KLIENTA / Kundenportale],MATCH($B271,tab_MinKomp[[Stanowisko / Position ]:[Stanowisko / Position ]],0))="n/a","n/a",DI271-INDEX(tab_MinKomp[OBSŁUGA PORTALI KLIENTA / Kundenportale],MATCH($B271,tab_MinKomp[[Stanowisko / Position ]:[Stanowisko / Position ]],0)))</f>
        <v>n/a</v>
      </c>
      <c r="DJ272" s="194" t="str">
        <f>IF(INDEX(tab_MinKomp[Obsługa systemu BABTECQ / BABTECQ System],MATCH($B271,tab_MinKomp[[Stanowisko / Position ]:[Stanowisko / Position ]],0))="n/a","n/a",DJ271-INDEX(tab_MinKomp[Obsługa systemu BABTECQ / BABTECQ System],MATCH($B271,tab_MinKomp[[Stanowisko / Position ]:[Stanowisko / Position ]],0)))</f>
        <v>n/a</v>
      </c>
      <c r="DK272" s="194" t="str">
        <f>IF(INDEX(tab_MinKomp[Rysunek techniczny / technische Zeichnung],MATCH($B271,tab_MinKomp[[Stanowisko / Position ]:[Stanowisko / Position ]],0))="n/a","n/a",DK271-INDEX(tab_MinKomp[Rysunek techniczny / technische Zeichnung],MATCH($B271,tab_MinKomp[[Stanowisko / Position ]:[Stanowisko / Position ]],0)))</f>
        <v>n/a</v>
      </c>
      <c r="DL272" s="194" t="str">
        <f>IF(INDEX(tab_MinKomp[Kalibracja / Kalibrierung],MATCH($B271,tab_MinKomp[[Stanowisko / Position ]:[Stanowisko / Position ]],0))="n/a","n/a",DL271-INDEX(tab_MinKomp[Kalibracja / Kalibrierung],MATCH($B271,tab_MinKomp[[Stanowisko / Position ]:[Stanowisko / Position ]],0)))</f>
        <v>n/a</v>
      </c>
      <c r="DM272" s="194" t="str">
        <f>IF(INDEX(tab_MinKomp[Rekwalifikacja / Requalifizierung],MATCH($B271,tab_MinKomp[[Stanowisko / Position ]:[Stanowisko / Position ]],0))="n/a","n/a",DM271-INDEX(tab_MinKomp[Rekwalifikacja / Requalifizierung],MATCH($B271,tab_MinKomp[[Stanowisko / Position ]:[Stanowisko / Position ]],0)))</f>
        <v>n/a</v>
      </c>
      <c r="DN272" s="190" t="str">
        <f>IF(INDEX(tab_MinKomp[Testy czystości / Reinheitstests],MATCH($B271,tab_MinKomp[[Stanowisko / Position ]:[Stanowisko / Position ]],0))="n/a","n/a",DN271-INDEX(tab_MinKomp[Testy czystości / Reinheitstests],MATCH($B271,tab_MinKomp[[Stanowisko / Position ]:[Stanowisko / Position ]],0)))</f>
        <v>n/a</v>
      </c>
      <c r="DO272" s="190" t="str">
        <f>IF(INDEX(tab_MinKomp[Testy czystości / Reinheitstests],MATCH($B271,tab_MinKomp[[Stanowisko / Position ]:[Stanowisko / Position ]],0))="n/a","n/a",DO271-INDEX(tab_MinKomp[Testy czystości / Reinheitstests],MATCH($B271,tab_MinKomp[[Stanowisko / Position ]:[Stanowisko / Position ]],0)))</f>
        <v>n/a</v>
      </c>
      <c r="DP272" s="190" t="str">
        <f>IF(INDEX(tab_MinKomp[Testy czystości / Reinheitstests],MATCH($B271,tab_MinKomp[[Stanowisko / Position ]:[Stanowisko / Position ]],0))="n/a","n/a",DP271-INDEX(tab_MinKomp[Testy czystości / Reinheitstests],MATCH($B271,tab_MinKomp[[Stanowisko / Position ]:[Stanowisko / Position ]],0)))</f>
        <v>n/a</v>
      </c>
      <c r="DQ272" s="190" t="str">
        <f>IF(INDEX(tab_MinKomp[Testy czystości / Reinheitstests],MATCH($B271,tab_MinKomp[[Stanowisko / Position ]:[Stanowisko / Position ]],0))="n/a","n/a",DQ271-INDEX(tab_MinKomp[Testy czystości / Reinheitstests],MATCH($B271,tab_MinKomp[[Stanowisko / Position ]:[Stanowisko / Position ]],0)))</f>
        <v>n/a</v>
      </c>
      <c r="DR272" s="190" t="str">
        <f>IF(INDEX(tab_MinKomp[Testy czystości / Reinheitstests],MATCH($B271,tab_MinKomp[[Stanowisko / Position ]:[Stanowisko / Position ]],0))="n/a","n/a",DR271-INDEX(tab_MinKomp[Testy czystości / Reinheitstests],MATCH($B271,tab_MinKomp[[Stanowisko / Position ]:[Stanowisko / Position ]],0)))</f>
        <v>n/a</v>
      </c>
      <c r="DS272" s="190" t="str">
        <f>IF(INDEX(tab_MinKomp[Testy czystości / Reinheitstests],MATCH($B271,tab_MinKomp[[Stanowisko / Position ]:[Stanowisko / Position ]],0))="n/a","n/a",DS271-INDEX(tab_MinKomp[Testy czystości / Reinheitstests],MATCH($B271,tab_MinKomp[[Stanowisko / Position ]:[Stanowisko / Position ]],0)))</f>
        <v>n/a</v>
      </c>
      <c r="DT272" s="194" t="str">
        <f>IF(INDEX(tab_MinKomp[SUPPLIER MANAGEMENT],MATCH($B271,tab_MinKomp[[Stanowisko / Position ]:[Stanowisko / Position ]],0))="n/a","n/a",DT271-INDEX(tab_MinKomp[SUPPLIER MANAGEMENT],MATCH($B271,tab_MinKomp[[Stanowisko / Position ]:[Stanowisko / Position ]],0)))</f>
        <v>n/a</v>
      </c>
      <c r="DU272" s="190" t="str">
        <f>IF(INDEX(tab_MinKomp[Testy czystości / Reinheitstests],MATCH($B271,tab_MinKomp[[Stanowisko / Position ]:[Stanowisko / Position ]],0))="n/a","n/a",DU271-INDEX(tab_MinKomp[Testy czystości / Reinheitstests],MATCH($B271,tab_MinKomp[[Stanowisko / Position ]:[Stanowisko / Position ]],0)))</f>
        <v>n/a</v>
      </c>
      <c r="DV272" s="190" t="str">
        <f>IF(INDEX(tab_MinKomp[Testy czystości / Reinheitstests],MATCH($B271,tab_MinKomp[[Stanowisko / Position ]:[Stanowisko / Position ]],0))="n/a","n/a",DV271-INDEX(tab_MinKomp[Testy czystości / Reinheitstests],MATCH($B271,tab_MinKomp[[Stanowisko / Position ]:[Stanowisko / Position ]],0)))</f>
        <v>n/a</v>
      </c>
      <c r="DW272" s="190" t="str">
        <f>IF(INDEX(tab_MinKomp[Testy czystości / Reinheitstests],MATCH($B271,tab_MinKomp[[Stanowisko / Position ]:[Stanowisko / Position ]],0))="n/a","n/a",DW271-INDEX(tab_MinKomp[Testy czystości / Reinheitstests],MATCH($B271,tab_MinKomp[[Stanowisko / Position ]:[Stanowisko / Position ]],0)))</f>
        <v>n/a</v>
      </c>
      <c r="DX272" s="190" t="str">
        <f>IF(INDEX(tab_MinKomp[Testy czystości / Reinheitstests],MATCH($B271,tab_MinKomp[[Stanowisko / Position ]:[Stanowisko / Position ]],0))="n/a","n/a",DX271-INDEX(tab_MinKomp[Testy czystości / Reinheitstests],MATCH($B271,tab_MinKomp[[Stanowisko / Position ]:[Stanowisko / Position ]],0)))</f>
        <v>n/a</v>
      </c>
      <c r="DY272" s="190" t="str">
        <f>IF(INDEX(tab_MinKomp[Testy czystości / Reinheitstests],MATCH($B271,tab_MinKomp[[Stanowisko / Position ]:[Stanowisko / Position ]],0))="n/a","n/a",DY271-INDEX(tab_MinKomp[Testy czystości / Reinheitstests],MATCH($B271,tab_MinKomp[[Stanowisko / Position ]:[Stanowisko / Position ]],0)))</f>
        <v>n/a</v>
      </c>
      <c r="DZ272" s="190" t="str">
        <f>IF(INDEX(tab_MinKomp[Testy czystości / Reinheitstests],MATCH($B271,tab_MinKomp[[Stanowisko / Position ]:[Stanowisko / Position ]],0))="n/a","n/a",DZ271-INDEX(tab_MinKomp[Testy czystości / Reinheitstests],MATCH($B271,tab_MinKomp[[Stanowisko / Position ]:[Stanowisko / Position ]],0)))</f>
        <v>n/a</v>
      </c>
      <c r="EA272" s="190" t="str">
        <f>IF(INDEX(tab_MinKomp[Testy czystości / Reinheitstests],MATCH($B271,tab_MinKomp[[Stanowisko / Position ]:[Stanowisko / Position ]],0))="n/a","n/a",EA271-INDEX(tab_MinKomp[Testy czystości / Reinheitstests],MATCH($B271,tab_MinKomp[[Stanowisko / Position ]:[Stanowisko / Position ]],0)))</f>
        <v>n/a</v>
      </c>
      <c r="EB272" s="190" t="str">
        <f>IF(INDEX(tab_MinKomp[Testy czystości / Reinheitstests],MATCH($B271,tab_MinKomp[[Stanowisko / Position ]:[Stanowisko / Position ]],0))="n/a","n/a",EB271-INDEX(tab_MinKomp[Testy czystości / Reinheitstests],MATCH($B271,tab_MinKomp[[Stanowisko / Position ]:[Stanowisko / Position ]],0)))</f>
        <v>n/a</v>
      </c>
      <c r="EC272" s="190" t="str">
        <f>IF(INDEX(tab_MinKomp[Testy czystości / Reinheitstests],MATCH($B271,tab_MinKomp[[Stanowisko / Position ]:[Stanowisko / Position ]],0))="n/a","n/a",EC271-INDEX(tab_MinKomp[Testy czystości / Reinheitstests],MATCH($B271,tab_MinKomp[[Stanowisko / Position ]:[Stanowisko / Position ]],0)))</f>
        <v>n/a</v>
      </c>
      <c r="ED272" s="190" t="str">
        <f>IF(INDEX(tab_MinKomp[Testy czystości / Reinheitstests],MATCH($B271,tab_MinKomp[[Stanowisko / Position ]:[Stanowisko / Position ]],0))="n/a","n/a",ED271-INDEX(tab_MinKomp[Testy czystości / Reinheitstests],MATCH($B271,tab_MinKomp[[Stanowisko / Position ]:[Stanowisko / Position ]],0)))</f>
        <v>n/a</v>
      </c>
      <c r="EE272" s="190" t="str">
        <f>IF(INDEX(tab_MinKomp[Testy czystości / Reinheitstests],MATCH($B271,tab_MinKomp[[Stanowisko / Position ]:[Stanowisko / Position ]],0))="n/a","n/a",EE271-INDEX(tab_MinKomp[Testy czystości / Reinheitstests],MATCH($B271,tab_MinKomp[[Stanowisko / Position ]:[Stanowisko / Position ]],0)))</f>
        <v>n/a</v>
      </c>
      <c r="EF272" s="190" t="str">
        <f>IF(INDEX(tab_MinKomp[Testy czystości / Reinheitstests],MATCH($B271,tab_MinKomp[[Stanowisko / Position ]:[Stanowisko / Position ]],0))="n/a","n/a",EF271-INDEX(tab_MinKomp[Testy czystości / Reinheitstests],MATCH($B271,tab_MinKomp[[Stanowisko / Position ]:[Stanowisko / Position ]],0)))</f>
        <v>n/a</v>
      </c>
      <c r="EG272" s="190" t="str">
        <f>IF(INDEX(tab_MinKomp[Testy czystości / Reinheitstests],MATCH($B271,tab_MinKomp[[Stanowisko / Position ]:[Stanowisko / Position ]],0))="n/a","n/a",EG271-INDEX(tab_MinKomp[Testy czystości / Reinheitstests],MATCH($B271,tab_MinKomp[[Stanowisko / Position ]:[Stanowisko / Position ]],0)))</f>
        <v>n/a</v>
      </c>
      <c r="EH272" s="190" t="str">
        <f>IF(INDEX(tab_MinKomp[Testy czystości / Reinheitstests],MATCH($B271,tab_MinKomp[[Stanowisko / Position ]:[Stanowisko / Position ]],0))="n/a","n/a",EH271-INDEX(tab_MinKomp[Testy czystości / Reinheitstests],MATCH($B271,tab_MinKomp[[Stanowisko / Position ]:[Stanowisko / Position ]],0)))</f>
        <v>n/a</v>
      </c>
      <c r="EI272" s="190" t="str">
        <f>IF(INDEX(tab_MinKomp[Testy czystości / Reinheitstests],MATCH($B271,tab_MinKomp[[Stanowisko / Position ]:[Stanowisko / Position ]],0))="n/a","n/a",EI271-INDEX(tab_MinKomp[Testy czystości / Reinheitstests],MATCH($B271,tab_MinKomp[[Stanowisko / Position ]:[Stanowisko / Position ]],0)))</f>
        <v>n/a</v>
      </c>
      <c r="EJ272" s="190" t="str">
        <f>IF(INDEX(tab_MinKomp[Testy czystości / Reinheitstests],MATCH($B271,tab_MinKomp[[Stanowisko / Position ]:[Stanowisko / Position ]],0))="n/a","n/a",EJ271-INDEX(tab_MinKomp[Testy czystości / Reinheitstests],MATCH($B271,tab_MinKomp[[Stanowisko / Position ]:[Stanowisko / Position ]],0)))</f>
        <v>n/a</v>
      </c>
      <c r="EK272" s="190" t="str">
        <f>IF(INDEX(tab_MinKomp[Testy czystości / Reinheitstests],MATCH($B271,tab_MinKomp[[Stanowisko / Position ]:[Stanowisko / Position ]],0))="n/a","n/a",EK271-INDEX(tab_MinKomp[Testy czystości / Reinheitstests],MATCH($B271,tab_MinKomp[[Stanowisko / Position ]:[Stanowisko / Position ]],0)))</f>
        <v>n/a</v>
      </c>
      <c r="EL272" s="190" t="str">
        <f>IF(INDEX(tab_MinKomp[Testy czystości / Reinheitstests],MATCH($B271,tab_MinKomp[[Stanowisko / Position ]:[Stanowisko / Position ]],0))="n/a","n/a",EL271-INDEX(tab_MinKomp[Testy czystości / Reinheitstests],MATCH($B271,tab_MinKomp[[Stanowisko / Position ]:[Stanowisko / Position ]],0)))</f>
        <v>n/a</v>
      </c>
      <c r="EM272" s="190" t="str">
        <f>IF(INDEX(tab_MinKomp[Testy czystości / Reinheitstests],MATCH($B271,tab_MinKomp[[Stanowisko / Position ]:[Stanowisko / Position ]],0))="n/a","n/a",EM271-INDEX(tab_MinKomp[Testy czystości / Reinheitstests],MATCH($B271,tab_MinKomp[[Stanowisko / Position ]:[Stanowisko / Position ]],0)))</f>
        <v>n/a</v>
      </c>
      <c r="EN272" s="190" t="str">
        <f>IF(INDEX(tab_MinKomp[Testy czystości / Reinheitstests],MATCH($B271,tab_MinKomp[[Stanowisko / Position ]:[Stanowisko / Position ]],0))="n/a","n/a",EN271-INDEX(tab_MinKomp[Testy czystości / Reinheitstests],MATCH($B271,tab_MinKomp[[Stanowisko / Position ]:[Stanowisko / Position ]],0)))</f>
        <v>n/a</v>
      </c>
      <c r="EO272" s="194" t="str">
        <f>IF(INDEX(tab_MinKomp[Konserwacja Rep],MATCH($B271,tab_MinKomp[[Stanowisko / Position ]:[Stanowisko / Position ]],0))="n/a","n/a",EO271-INDEX(tab_MinKomp[Konserwacja Rep],MATCH($B271,tab_MinKomp[[Stanowisko / Position ]:[Stanowisko / Position ]],0)))</f>
        <v>n/a</v>
      </c>
      <c r="EP272" s="194" t="str">
        <f>IF(INDEX(tab_MinKomp[[Konserwacja Engel ]],MATCH($B271,tab_MinKomp[[Stanowisko / Position ]:[Stanowisko / Position ]],0))="n/a","n/a",EP271-INDEX(tab_MinKomp[[Konserwacja Engel ]],MATCH($B271,tab_MinKomp[[Stanowisko / Position ]:[Stanowisko / Position ]],0)))</f>
        <v>n/a</v>
      </c>
      <c r="EQ272" s="194" t="str">
        <f>IF(INDEX(tab_MinKomp[Konserwacja B 50],MATCH($B271,tab_MinKomp[[Stanowisko / Position ]:[Stanowisko / Position ]],0))="n/a","n/a",EQ271-INDEX(tab_MinKomp[Konserwacja B 50],MATCH($B271,tab_MinKomp[[Stanowisko / Position ]:[Stanowisko / Position ]],0)))</f>
        <v>n/a</v>
      </c>
      <c r="ER272" s="194" t="str">
        <f>IF(INDEX(tab_MinKomp[[Konserwacja EOL ]],MATCH($B271,tab_MinKomp[[Stanowisko / Position ]:[Stanowisko / Position ]],0))="n/a","n/a",ER271-INDEX(tab_MinKomp[[Konserwacja EOL ]],MATCH($B271,tab_MinKomp[[Stanowisko / Position ]:[Stanowisko / Position ]],0)))</f>
        <v>n/a</v>
      </c>
      <c r="ES272" s="194" t="str">
        <f>IF(INDEX(tab_MinKomp[Konserwacja Branson],MATCH($B271,tab_MinKomp[[Stanowisko / Position ]:[Stanowisko / Position ]],0))="n/a","n/a",ES271-INDEX(tab_MinKomp[Konserwacja Branson],MATCH($B271,tab_MinKomp[[Stanowisko / Position ]:[Stanowisko / Position ]],0)))</f>
        <v>n/a</v>
      </c>
      <c r="ET272" s="194" t="str">
        <f>IF(INDEX(tab_MinKomp[Konserwacja coolery],MATCH($B271,tab_MinKomp[[Stanowisko / Position ]:[Stanowisko / Position ]],0))="n/a","n/a",ET271-INDEX(tab_MinKomp[Konserwacja coolery],MATCH($B271,tab_MinKomp[[Stanowisko / Position ]:[Stanowisko / Position ]],0)))</f>
        <v>n/a</v>
      </c>
      <c r="EU272" s="194" t="str">
        <f>IF(INDEX(tab_MinKomp[Konserwacja piecy],MATCH($B271,tab_MinKomp[[Stanowisko / Position ]:[Stanowisko / Position ]],0))="n/a","n/a",EU271-INDEX(tab_MinKomp[Konserwacja piecy],MATCH($B271,tab_MinKomp[[Stanowisko / Position ]:[Stanowisko / Position ]],0)))</f>
        <v>n/a</v>
      </c>
      <c r="EV272" s="194" t="str">
        <f>IF(INDEX(tab_MinKomp[Rysunek techniczny- czytanie],MATCH($B271,tab_MinKomp[[Stanowisko / Position ]:[Stanowisko / Position ]],0))="n/a","n/a",EV271-INDEX(tab_MinKomp[Rysunek techniczny- czytanie],MATCH($B271,tab_MinKomp[[Stanowisko / Position ]:[Stanowisko / Position ]],0)))</f>
        <v>n/a</v>
      </c>
      <c r="EW272" s="194" t="str">
        <f>IF(INDEX(tab_MinKomp[Elektryka],MATCH($B271,tab_MinKomp[[Stanowisko / Position ]:[Stanowisko / Position ]],0))="n/a","n/a",EW271-INDEX(tab_MinKomp[Elektryka],MATCH($B271,tab_MinKomp[[Stanowisko / Position ]:[Stanowisko / Position ]],0)))</f>
        <v>n/a</v>
      </c>
      <c r="EX272" s="194" t="str">
        <f>IF(INDEX(tab_MinKomp[Pneumatyka],MATCH($B271,tab_MinKomp[[Stanowisko / Position ]:[Stanowisko / Position ]],0))="n/a","n/a",EX271-INDEX(tab_MinKomp[Pneumatyka],MATCH($B271,tab_MinKomp[[Stanowisko / Position ]:[Stanowisko / Position ]],0)))</f>
        <v>n/a</v>
      </c>
      <c r="EY272" s="194" t="str">
        <f>IF(INDEX(tab_MinKomp[[Hydraulika ]],MATCH($B271,tab_MinKomp[[Stanowisko / Position ]:[Stanowisko / Position ]],0))="n/a","n/a",EY271-INDEX(tab_MinKomp[[Hydraulika ]],MATCH($B271,tab_MinKomp[[Stanowisko / Position ]:[Stanowisko / Position ]],0)))</f>
        <v>n/a</v>
      </c>
      <c r="EZ272" s="194" t="str">
        <f>IF(INDEX(tab_MinKomp[Podciśnienie],MATCH($B271,tab_MinKomp[[Stanowisko / Position ]:[Stanowisko / Position ]],0))="n/a","n/a",EZ271-INDEX(tab_MinKomp[Podciśnienie],MATCH($B271,tab_MinKomp[[Stanowisko / Position ]:[Stanowisko / Position ]],0)))</f>
        <v>n/a</v>
      </c>
      <c r="FA272" s="194" t="str">
        <f>IF(INDEX(tab_MinKomp[Usuwanie awarii],MATCH($B271,tab_MinKomp[[Stanowisko / Position ]:[Stanowisko / Position ]],0))="n/a","n/a",FA271-INDEX(tab_MinKomp[Usuwanie awarii],MATCH($B271,tab_MinKomp[[Stanowisko / Position ]:[Stanowisko / Position ]],0)))</f>
        <v>n/a</v>
      </c>
      <c r="FB272" s="194" t="str">
        <f>IF(INDEX(tab_MinKomp[Obsługa robotów],MATCH($B271,tab_MinKomp[[Stanowisko / Position ]:[Stanowisko / Position ]],0))="n/a","n/a",FB271-INDEX(tab_MinKomp[Obsługa robotów],MATCH($B271,tab_MinKomp[[Stanowisko / Position ]:[Stanowisko / Position ]],0)))</f>
        <v>n/a</v>
      </c>
      <c r="FC272" s="194" t="str">
        <f>IF(INDEX(tab_MinKomp[Obsługa sterowania maszyny],MATCH($B271,tab_MinKomp[[Stanowisko / Position ]:[Stanowisko / Position ]],0))="n/a","n/a",FC271-INDEX(tab_MinKomp[Obsługa sterowania maszyny],MATCH($B271,tab_MinKomp[[Stanowisko / Position ]:[Stanowisko / Position ]],0)))</f>
        <v>n/a</v>
      </c>
      <c r="FD272" s="194" t="str">
        <f>IF(INDEX(tab_MinKomp[Usuwanie przyczyn żródłowych],MATCH($B271,tab_MinKomp[[Stanowisko / Position ]:[Stanowisko / Position ]],0))="n/a","n/a",FD271-INDEX(tab_MinKomp[Usuwanie przyczyn żródłowych],MATCH($B271,tab_MinKomp[[Stanowisko / Position ]:[Stanowisko / Position ]],0)))</f>
        <v>n/a</v>
      </c>
      <c r="FE272" s="194" t="str">
        <f>IF(INDEX(tab_MinKomp[Cmms stosowanie],MATCH($B271,tab_MinKomp[[Stanowisko / Position ]:[Stanowisko / Position ]],0))="n/a","n/a",FE271-INDEX(tab_MinKomp[Cmms stosowanie],MATCH($B271,tab_MinKomp[[Stanowisko / Position ]:[Stanowisko / Position ]],0)))</f>
        <v>n/a</v>
      </c>
      <c r="FF272" s="190" t="str">
        <f>IF(INDEX(tab_MinKomp[Testy czystości / Reinheitstests],MATCH($B271,tab_MinKomp[[Stanowisko / Position ]:[Stanowisko / Position ]],0))="n/a","n/a",FF271-INDEX(tab_MinKomp[Testy czystości / Reinheitstests],MATCH($B271,tab_MinKomp[[Stanowisko / Position ]:[Stanowisko / Position ]],0)))</f>
        <v>n/a</v>
      </c>
      <c r="FG272" s="194" t="str">
        <f>IF(INDEX(tab_MinKomp[Czyszczenie form plastikowych],MATCH($B271,tab_MinKomp[[Stanowisko / Position ]:[Stanowisko / Position ]],0))="n/a","n/a",FG271-INDEX(tab_MinKomp[Czyszczenie form plastikowych],MATCH($B271,tab_MinKomp[[Stanowisko / Position ]:[Stanowisko / Position ]],0)))</f>
        <v>n/a</v>
      </c>
      <c r="FH272" s="194" t="str">
        <f>IF(INDEX(tab_MinKomp[Wymiana form plastik],MATCH($B271,tab_MinKomp[[Stanowisko / Position ]:[Stanowisko / Position ]],0))="n/a","n/a",FH271-INDEX(tab_MinKomp[Wymiana form plastik],MATCH($B271,tab_MinKomp[[Stanowisko / Position ]:[Stanowisko / Position ]],0)))</f>
        <v>n/a</v>
      </c>
      <c r="FI272" s="194" t="str">
        <f>IF(INDEX(tab_MinKomp[Wymiana form guma],MATCH($B271,tab_MinKomp[[Stanowisko / Position ]:[Stanowisko / Position ]],0))="n/a","n/a",FI271-INDEX(tab_MinKomp[Wymiana form guma],MATCH($B271,tab_MinKomp[[Stanowisko / Position ]:[Stanowisko / Position ]],0)))</f>
        <v>n/a</v>
      </c>
      <c r="FJ272" s="194" t="str">
        <f>IF(INDEX(tab_MinKomp[Konserwacja KK],MATCH($B271,tab_MinKomp[[Stanowisko / Position ]:[Stanowisko / Position ]],0))="n/a","n/a",FJ271-INDEX(tab_MinKomp[Konserwacja KK],MATCH($B271,tab_MinKomp[[Stanowisko / Position ]:[Stanowisko / Position ]],0)))</f>
        <v>n/a</v>
      </c>
      <c r="FK272" s="194" t="str">
        <f>IF(INDEX(tab_MinKomp[Konserwacja form guma],MATCH($B271,tab_MinKomp[[Stanowisko / Position ]:[Stanowisko / Position ]],0))="n/a","n/a",FK271-INDEX(tab_MinKomp[Konserwacja form guma],MATCH($B271,tab_MinKomp[[Stanowisko / Position ]:[Stanowisko / Position ]],0)))</f>
        <v>n/a</v>
      </c>
      <c r="FL272" s="194" t="str">
        <f>IF(INDEX(tab_MinKomp[Konserwacja form plastiki],MATCH($B271,tab_MinKomp[[Stanowisko / Position ]:[Stanowisko / Position ]],0))="n/a","n/a",FL271-INDEX(tab_MinKomp[Konserwacja form plastiki],MATCH($B271,tab_MinKomp[[Stanowisko / Position ]:[Stanowisko / Position ]],0)))</f>
        <v>n/a</v>
      </c>
      <c r="FM272" s="194" t="str">
        <f>IF(INDEX(tab_MinKomp[Konserwacja Gorącego Kanału],MATCH($B271,tab_MinKomp[[Stanowisko / Position ]:[Stanowisko / Position ]],0))="n/a","n/a",FM271-INDEX(tab_MinKomp[Konserwacja Gorącego Kanału],MATCH($B271,tab_MinKomp[[Stanowisko / Position ]:[Stanowisko / Position ]],0)))</f>
        <v>n/a</v>
      </c>
      <c r="FN272" s="196" t="str">
        <f>IF(INDEX(tab_MinKomp[Język angielski / Englisch],MATCH($B271,tab_MinKomp[[Stanowisko / Position ]:[Stanowisko / Position ]],0))="n/a","n/a",FN271-INDEX(tab_MinKomp[Język angielski / Englisch],MATCH($B271,tab_MinKomp[[Stanowisko / Position ]:[Stanowisko / Position ]],0)))</f>
        <v>n/a</v>
      </c>
      <c r="FO272" s="196" t="str">
        <f>IF(INDEX(tab_MinKomp[Język angielski / Englisch],MATCH($B271,tab_MinKomp[[Stanowisko / Position ]:[Stanowisko / Position ]],0))="n/a","n/a",FO271-INDEX(tab_MinKomp[Język angielski / Englisch],MATCH($B271,tab_MinKomp[[Stanowisko / Position ]:[Stanowisko / Position ]],0)))</f>
        <v>n/a</v>
      </c>
      <c r="FP272" s="196" t="str">
        <f>IF(INDEX(tab_MinKomp[Język angielski / Englisch],MATCH($B271,tab_MinKomp[[Stanowisko / Position ]:[Stanowisko / Position ]],0))="n/a","n/a",FP271-INDEX(tab_MinKomp[Język angielski / Englisch],MATCH($B271,tab_MinKomp[[Stanowisko / Position ]:[Stanowisko / Position ]],0)))</f>
        <v>n/a</v>
      </c>
      <c r="FQ272" s="196" t="str">
        <f>IF(INDEX(tab_MinKomp[Język angielski / Englisch],MATCH($B271,tab_MinKomp[[Stanowisko / Position ]:[Stanowisko / Position ]],0))="n/a","n/a",FQ271-INDEX(tab_MinKomp[Język angielski / Englisch],MATCH($B271,tab_MinKomp[[Stanowisko / Position ]:[Stanowisko / Position ]],0)))</f>
        <v>n/a</v>
      </c>
      <c r="FR272" s="196" t="str">
        <f>IF(INDEX(tab_MinKomp[Język niemiecki / Deutsch],MATCH($B271,tab_MinKomp[[Stanowisko / Position ]:[Stanowisko / Position ]],0))="n/a","n/a",FR271-INDEX(tab_MinKomp[Język niemiecki / Deutsch],MATCH($B271,tab_MinKomp[[Stanowisko / Position ]:[Stanowisko / Position ]],0)))</f>
        <v>n/a</v>
      </c>
      <c r="FS272" s="194">
        <f>IF(INDEX(tab_MinKomp[Zarządzanie dokumentacją procesową / Process dokumentation management],MATCH($B271,tab_MinKomp[[Stanowisko / Position ]:[Stanowisko / Position ]],0))="n/a","n/a",FS271-INDEX(tab_MinKomp[Zarządzanie dokumentacją procesową / Process dokumentation management],MATCH($B271,tab_MinKomp[[Stanowisko / Position ]:[Stanowisko / Position ]],0)))</f>
        <v>0</v>
      </c>
      <c r="FT272" s="194">
        <f>IF(INDEX(tab_MinKomp[Znajomość procesów z obszaru / Kenntiss der prozesse in dem Bereich],MATCH($B271,tab_MinKomp[[Stanowisko / Position ]:[Stanowisko / Position ]],0))="n/a","n/a",FT271-INDEX(tab_MinKomp[Znajomość procesów z obszaru / Kenntiss der prozesse in dem Bereich],MATCH($B271,tab_MinKomp[[Stanowisko / Position ]:[Stanowisko / Position ]],0)))</f>
        <v>0</v>
      </c>
      <c r="FU272" s="194">
        <f>IF(INDEX(tab_MinKomp[optymalizacja procesów / Prozessoptymalisierung],MATCH($B271,tab_MinKomp[[Stanowisko / Position ]:[Stanowisko / Position ]],0))="n/a","n/a",FU271-INDEX(tab_MinKomp[optymalizacja procesów / Prozessoptymalisierung],MATCH($B271,tab_MinKomp[[Stanowisko / Position ]:[Stanowisko / Position ]],0)))</f>
        <v>0</v>
      </c>
      <c r="FV272" s="194">
        <f>IF(INDEX(tab_MinKomp[Umiejętności szkoleniowe / Trainingsfähigkeiten],MATCH($B271,tab_MinKomp[[Stanowisko / Position ]:[Stanowisko / Position ]],0))="n/a","n/a",FV271-INDEX(tab_MinKomp[Umiejętności szkoleniowe / Trainingsfähigkeiten],MATCH($B271,tab_MinKomp[[Stanowisko / Position ]:[Stanowisko / Position ]],0)))</f>
        <v>0</v>
      </c>
      <c r="FW272" s="194">
        <f>IF(INDEX(tab_MinKomp[Analityczne myślenie, podejście / Analitysches Denken, Einstellung],MATCH($B271,tab_MinKomp[[Stanowisko / Position ]:[Stanowisko / Position ]],0))="n/a","n/a",FW271-INDEX(tab_MinKomp[Analityczne myślenie, podejście / Analitysches Denken, Einstellung],MATCH($B271,tab_MinKomp[[Stanowisko / Position ]:[Stanowisko / Position ]],0)))</f>
        <v>0</v>
      </c>
      <c r="FX272" s="194">
        <f>IF(INDEX(tab_MinKomp[Dokładność, precyzja w dzialaniu / Genauigkeit, Präzision in die Arbeit],MATCH($B271,tab_MinKomp[[Stanowisko / Position ]:[Stanowisko / Position ]],0))="n/a","n/a",FX271-INDEX(tab_MinKomp[Dokładność, precyzja w dzialaniu / Genauigkeit, Präzision in die Arbeit],MATCH($B271,tab_MinKomp[[Stanowisko / Position ]:[Stanowisko / Position ]],0)))</f>
        <v>-1</v>
      </c>
      <c r="FY272" s="194">
        <f>IF(INDEX(tab_MinKomp[Dyspozycyjność / Verfügbarkeit],MATCH($B271,tab_MinKomp[[Stanowisko / Position ]:[Stanowisko / Position ]],0))="n/a","n/a",FY271-INDEX(tab_MinKomp[Dyspozycyjność / Verfügbarkeit],MATCH($B271,tab_MinKomp[[Stanowisko / Position ]:[Stanowisko / Position ]],0)))</f>
        <v>-1</v>
      </c>
      <c r="FZ272" s="194">
        <f>IF(INDEX(tab_MinKomp[Zaangażowanie / 
Engagement],MATCH($B271,tab_MinKomp[[Stanowisko / Position ]:[Stanowisko / Position ]],0))="n/a","n/a",FZ271-INDEX(tab_MinKomp[Zaangażowanie / 
Engagement],MATCH($B271,tab_MinKomp[[Stanowisko / Position ]:[Stanowisko / Position ]],0)))</f>
        <v>-1</v>
      </c>
      <c r="GA272" s="194" t="str">
        <f>IF(INDEX(tab_MinKomp[Konserwacja form guma],MATCH($B271,tab_MinKomp[[Stanowisko / Position ]:[Stanowisko / Position ]],0))="n/a","n/a",GA271-INDEX(tab_MinKomp[Konserwacja form guma],MATCH($B271,tab_MinKomp[[Stanowisko / Position ]:[Stanowisko / Position ]],0)))</f>
        <v>n/a</v>
      </c>
      <c r="GB272" s="194" t="str">
        <f>IF(INDEX(tab_MinKomp[Konserwacja form plastiki],MATCH($B271,tab_MinKomp[[Stanowisko / Position ]:[Stanowisko / Position ]],0))="n/a","n/a",GB271-INDEX(tab_MinKomp[Konserwacja form plastiki],MATCH($B271,tab_MinKomp[[Stanowisko / Position ]:[Stanowisko / Position ]],0)))</f>
        <v>n/a</v>
      </c>
      <c r="GC272" s="194">
        <f>IF(INDEX(tab_MinKomp[Elastyczność w działaniu],MATCH($B271,tab_MinKomp[[Stanowisko / Position ]:[Stanowisko / Position ]],0))="n/a","n/a",GC271-INDEX(tab_MinKomp[Elastyczność w działaniu],MATCH($B271,tab_MinKomp[[Stanowisko / Position ]:[Stanowisko / Position ]],0)))</f>
        <v>0</v>
      </c>
      <c r="GD272" s="194">
        <f>IF(INDEX(tab_MinKomp[Komunikatywność],MATCH($B271,tab_MinKomp[[Stanowisko / Position ]:[Stanowisko / Position ]],0))="n/a","n/a",GD271-INDEX(tab_MinKomp[Komunikatywność],MATCH($B271,tab_MinKomp[[Stanowisko / Position ]:[Stanowisko / Position ]],0)))</f>
        <v>0</v>
      </c>
      <c r="GE272" s="193" t="str">
        <f>IF(INDEX(tab_MinKomp[Motywowanie i budowanie zaangażowania zespołu],MATCH($B271,tab_MinKomp[[Stanowisko / Position ]:[Stanowisko / Position ]],0))="n/a","n/a",GE271-INDEX(tab_MinKomp[Motywowanie i budowanie zaangażowania zespołu],MATCH($B271,tab_MinKomp[[Stanowisko / Position ]:[Stanowisko / Position ]],0)))</f>
        <v>n/a</v>
      </c>
      <c r="GF272" s="186" t="s">
        <v>248</v>
      </c>
      <c r="GG272" s="186" t="s">
        <v>248</v>
      </c>
      <c r="GH272" s="186" t="s">
        <v>248</v>
      </c>
      <c r="GI272" s="186" t="s">
        <v>248</v>
      </c>
      <c r="GJ272" s="186" t="s">
        <v>248</v>
      </c>
      <c r="GK272" s="186" t="s">
        <v>248</v>
      </c>
      <c r="GL272" s="186" t="s">
        <v>248</v>
      </c>
      <c r="GM272" s="186" t="s">
        <v>248</v>
      </c>
      <c r="GN272" s="186" t="s">
        <v>248</v>
      </c>
      <c r="GO272" s="186" t="s">
        <v>248</v>
      </c>
      <c r="GP272" s="186" t="s">
        <v>248</v>
      </c>
      <c r="GQ272" s="186" t="s">
        <v>248</v>
      </c>
      <c r="GR272" s="186" t="s">
        <v>248</v>
      </c>
      <c r="GS272" s="186" t="s">
        <v>248</v>
      </c>
      <c r="GT272" s="186" t="s">
        <v>248</v>
      </c>
      <c r="GU272" s="186" t="s">
        <v>248</v>
      </c>
      <c r="GV272" s="186" t="s">
        <v>248</v>
      </c>
      <c r="GW272" s="186" t="s">
        <v>248</v>
      </c>
      <c r="GX272" s="186" t="s">
        <v>248</v>
      </c>
      <c r="GY272" s="186" t="s">
        <v>248</v>
      </c>
      <c r="GZ272" s="261" t="s">
        <v>248</v>
      </c>
      <c r="HA272" s="261" t="s">
        <v>248</v>
      </c>
      <c r="HB272" s="191">
        <f>SUM(G272:GE272)/(HB271-(SUM(G272:GE272)))</f>
        <v>-3.5087719298245612E-2</v>
      </c>
    </row>
    <row r="273" spans="1:210" ht="24.9" customHeight="1" x14ac:dyDescent="0.3">
      <c r="A273" s="105" t="s">
        <v>320</v>
      </c>
      <c r="B273" s="105" t="s">
        <v>315</v>
      </c>
      <c r="C273" s="105" t="s">
        <v>394</v>
      </c>
      <c r="D273" s="105">
        <v>261</v>
      </c>
      <c r="E273" s="394" t="s">
        <v>882</v>
      </c>
      <c r="F273" s="185" t="s">
        <v>374</v>
      </c>
      <c r="G273" s="186">
        <v>2</v>
      </c>
      <c r="H273" s="186">
        <v>2</v>
      </c>
      <c r="I273" s="186">
        <v>2</v>
      </c>
      <c r="J273" s="186">
        <v>2</v>
      </c>
      <c r="K273" s="186">
        <v>2</v>
      </c>
      <c r="L273" s="186" t="s">
        <v>248</v>
      </c>
      <c r="M273" s="186" t="s">
        <v>248</v>
      </c>
      <c r="N273" s="186" t="s">
        <v>248</v>
      </c>
      <c r="O273" s="186">
        <v>1</v>
      </c>
      <c r="P273" s="186">
        <v>1</v>
      </c>
      <c r="Q273" s="186" t="s">
        <v>248</v>
      </c>
      <c r="R273" s="186" t="s">
        <v>248</v>
      </c>
      <c r="S273" s="186" t="s">
        <v>248</v>
      </c>
      <c r="T273" s="186" t="s">
        <v>248</v>
      </c>
      <c r="U273" s="186" t="s">
        <v>248</v>
      </c>
      <c r="V273" s="186" t="s">
        <v>248</v>
      </c>
      <c r="W273" s="186" t="s">
        <v>248</v>
      </c>
      <c r="X273" s="186" t="s">
        <v>248</v>
      </c>
      <c r="Y273" s="186" t="s">
        <v>248</v>
      </c>
      <c r="Z273" s="186" t="s">
        <v>248</v>
      </c>
      <c r="AA273" s="186" t="s">
        <v>248</v>
      </c>
      <c r="AB273" s="186" t="s">
        <v>248</v>
      </c>
      <c r="AC273" s="186" t="s">
        <v>248</v>
      </c>
      <c r="AD273" s="186" t="s">
        <v>248</v>
      </c>
      <c r="AE273" s="186" t="s">
        <v>248</v>
      </c>
      <c r="AF273" s="186" t="s">
        <v>248</v>
      </c>
      <c r="AG273" s="186" t="s">
        <v>248</v>
      </c>
      <c r="AH273" s="186" t="s">
        <v>248</v>
      </c>
      <c r="AI273" s="186" t="s">
        <v>248</v>
      </c>
      <c r="AJ273" s="186" t="s">
        <v>248</v>
      </c>
      <c r="AK273" s="186" t="s">
        <v>248</v>
      </c>
      <c r="AL273" s="186">
        <v>1</v>
      </c>
      <c r="AM273" s="186" t="s">
        <v>248</v>
      </c>
      <c r="AN273" s="186" t="s">
        <v>248</v>
      </c>
      <c r="AO273" s="186">
        <v>1</v>
      </c>
      <c r="AP273" s="186" t="s">
        <v>248</v>
      </c>
      <c r="AQ273" s="186">
        <v>1</v>
      </c>
      <c r="AR273" s="186" t="s">
        <v>248</v>
      </c>
      <c r="AS273" s="186" t="s">
        <v>248</v>
      </c>
      <c r="AT273" s="186" t="s">
        <v>248</v>
      </c>
      <c r="AU273" s="186" t="s">
        <v>248</v>
      </c>
      <c r="AV273" s="186">
        <v>2</v>
      </c>
      <c r="AW273" s="186">
        <v>1</v>
      </c>
      <c r="AX273" s="186" t="s">
        <v>248</v>
      </c>
      <c r="AY273" s="186" t="s">
        <v>248</v>
      </c>
      <c r="AZ273" s="186" t="s">
        <v>248</v>
      </c>
      <c r="BA273" s="186">
        <v>1</v>
      </c>
      <c r="BB273" s="186">
        <v>1</v>
      </c>
      <c r="BC273" s="186" t="s">
        <v>248</v>
      </c>
      <c r="BD273" s="186" t="s">
        <v>248</v>
      </c>
      <c r="BE273" s="186" t="s">
        <v>248</v>
      </c>
      <c r="BF273" s="186" t="s">
        <v>248</v>
      </c>
      <c r="BG273" s="186" t="s">
        <v>248</v>
      </c>
      <c r="BH273" s="186" t="s">
        <v>248</v>
      </c>
      <c r="BI273" s="186" t="s">
        <v>248</v>
      </c>
      <c r="BJ273" s="186" t="s">
        <v>248</v>
      </c>
      <c r="BK273" s="186" t="s">
        <v>248</v>
      </c>
      <c r="BL273" s="186" t="s">
        <v>248</v>
      </c>
      <c r="BM273" s="186" t="s">
        <v>248</v>
      </c>
      <c r="BN273" s="186" t="s">
        <v>248</v>
      </c>
      <c r="BO273" s="186" t="s">
        <v>248</v>
      </c>
      <c r="BP273" s="186" t="s">
        <v>248</v>
      </c>
      <c r="BQ273" s="186">
        <v>2</v>
      </c>
      <c r="BR273" s="186" t="s">
        <v>248</v>
      </c>
      <c r="BS273" s="186">
        <v>2</v>
      </c>
      <c r="BT273" s="186" t="s">
        <v>248</v>
      </c>
      <c r="BU273" s="186">
        <v>2</v>
      </c>
      <c r="BV273" s="186" t="s">
        <v>248</v>
      </c>
      <c r="BW273" s="186">
        <v>2</v>
      </c>
      <c r="BX273" s="186">
        <v>2</v>
      </c>
      <c r="BY273" s="186" t="s">
        <v>248</v>
      </c>
      <c r="BZ273" s="186">
        <v>2</v>
      </c>
      <c r="CA273" s="186" t="s">
        <v>248</v>
      </c>
      <c r="CB273" s="186">
        <v>2</v>
      </c>
      <c r="CC273" s="186" t="s">
        <v>248</v>
      </c>
      <c r="CD273" s="186">
        <v>2</v>
      </c>
      <c r="CE273" s="186">
        <v>1</v>
      </c>
      <c r="CF273" s="186">
        <v>1</v>
      </c>
      <c r="CG273" s="186">
        <v>1</v>
      </c>
      <c r="CH273" s="186" t="s">
        <v>248</v>
      </c>
      <c r="CI273" s="186" t="s">
        <v>248</v>
      </c>
      <c r="CJ273" s="186" t="s">
        <v>248</v>
      </c>
      <c r="CK273" s="186" t="s">
        <v>248</v>
      </c>
      <c r="CL273" s="186" t="s">
        <v>248</v>
      </c>
      <c r="CM273" s="186" t="s">
        <v>248</v>
      </c>
      <c r="CN273" s="186" t="s">
        <v>248</v>
      </c>
      <c r="CO273" s="186" t="s">
        <v>248</v>
      </c>
      <c r="CP273" s="186" t="s">
        <v>248</v>
      </c>
      <c r="CQ273" s="186" t="s">
        <v>248</v>
      </c>
      <c r="CR273" s="186" t="s">
        <v>248</v>
      </c>
      <c r="CS273" s="186" t="s">
        <v>248</v>
      </c>
      <c r="CT273" s="186" t="s">
        <v>248</v>
      </c>
      <c r="CU273" s="186" t="s">
        <v>248</v>
      </c>
      <c r="CV273" s="186" t="s">
        <v>248</v>
      </c>
      <c r="CW273" s="186">
        <v>2</v>
      </c>
      <c r="CX273" s="186" t="s">
        <v>248</v>
      </c>
      <c r="CY273" s="186" t="s">
        <v>248</v>
      </c>
      <c r="CZ273" s="186" t="s">
        <v>248</v>
      </c>
      <c r="DA273" s="186" t="s">
        <v>248</v>
      </c>
      <c r="DB273" s="186" t="s">
        <v>248</v>
      </c>
      <c r="DC273" s="186" t="s">
        <v>248</v>
      </c>
      <c r="DD273" s="186" t="s">
        <v>248</v>
      </c>
      <c r="DE273" s="186" t="s">
        <v>248</v>
      </c>
      <c r="DF273" s="186">
        <v>1</v>
      </c>
      <c r="DG273" s="186" t="s">
        <v>248</v>
      </c>
      <c r="DH273" s="186" t="s">
        <v>248</v>
      </c>
      <c r="DI273" s="186" t="s">
        <v>248</v>
      </c>
      <c r="DJ273" s="186" t="s">
        <v>248</v>
      </c>
      <c r="DK273" s="186" t="s">
        <v>248</v>
      </c>
      <c r="DL273" s="186" t="s">
        <v>248</v>
      </c>
      <c r="DM273" s="186" t="s">
        <v>248</v>
      </c>
      <c r="DN273" s="186" t="s">
        <v>248</v>
      </c>
      <c r="DO273" s="186" t="s">
        <v>248</v>
      </c>
      <c r="DP273" s="186" t="s">
        <v>248</v>
      </c>
      <c r="DQ273" s="186" t="s">
        <v>248</v>
      </c>
      <c r="DR273" s="186" t="s">
        <v>248</v>
      </c>
      <c r="DS273" s="186" t="s">
        <v>248</v>
      </c>
      <c r="DT273" s="186" t="s">
        <v>248</v>
      </c>
      <c r="DU273" s="186" t="s">
        <v>248</v>
      </c>
      <c r="DV273" s="186" t="s">
        <v>248</v>
      </c>
      <c r="DW273" s="186" t="s">
        <v>248</v>
      </c>
      <c r="DX273" s="186" t="s">
        <v>248</v>
      </c>
      <c r="DY273" s="186" t="s">
        <v>248</v>
      </c>
      <c r="DZ273" s="186" t="s">
        <v>248</v>
      </c>
      <c r="EA273" s="186" t="s">
        <v>248</v>
      </c>
      <c r="EB273" s="186" t="s">
        <v>248</v>
      </c>
      <c r="EC273" s="186" t="s">
        <v>248</v>
      </c>
      <c r="ED273" s="186" t="s">
        <v>248</v>
      </c>
      <c r="EE273" s="186" t="s">
        <v>248</v>
      </c>
      <c r="EF273" s="186" t="s">
        <v>248</v>
      </c>
      <c r="EG273" s="186" t="s">
        <v>248</v>
      </c>
      <c r="EH273" s="186" t="s">
        <v>248</v>
      </c>
      <c r="EI273" s="186" t="s">
        <v>248</v>
      </c>
      <c r="EJ273" s="186" t="s">
        <v>248</v>
      </c>
      <c r="EK273" s="186" t="s">
        <v>248</v>
      </c>
      <c r="EL273" s="184" t="s">
        <v>248</v>
      </c>
      <c r="EM273" s="184" t="s">
        <v>248</v>
      </c>
      <c r="EN273" s="184" t="s">
        <v>248</v>
      </c>
      <c r="EO273" s="186" t="s">
        <v>248</v>
      </c>
      <c r="EP273" s="186" t="s">
        <v>248</v>
      </c>
      <c r="EQ273" s="186" t="s">
        <v>248</v>
      </c>
      <c r="ER273" s="186" t="s">
        <v>248</v>
      </c>
      <c r="ES273" s="186" t="s">
        <v>248</v>
      </c>
      <c r="ET273" s="186" t="s">
        <v>248</v>
      </c>
      <c r="EU273" s="186" t="s">
        <v>248</v>
      </c>
      <c r="EV273" s="186" t="s">
        <v>248</v>
      </c>
      <c r="EW273" s="186" t="s">
        <v>248</v>
      </c>
      <c r="EX273" s="186" t="s">
        <v>248</v>
      </c>
      <c r="EY273" s="186" t="s">
        <v>248</v>
      </c>
      <c r="EZ273" s="186" t="s">
        <v>248</v>
      </c>
      <c r="FA273" s="186" t="s">
        <v>248</v>
      </c>
      <c r="FB273" s="186" t="s">
        <v>248</v>
      </c>
      <c r="FC273" s="186" t="s">
        <v>248</v>
      </c>
      <c r="FD273" s="186" t="s">
        <v>248</v>
      </c>
      <c r="FE273" s="186" t="s">
        <v>248</v>
      </c>
      <c r="FF273" s="186" t="s">
        <v>248</v>
      </c>
      <c r="FG273" s="186" t="s">
        <v>248</v>
      </c>
      <c r="FH273" s="186" t="s">
        <v>248</v>
      </c>
      <c r="FI273" s="186" t="s">
        <v>248</v>
      </c>
      <c r="FJ273" s="186" t="s">
        <v>248</v>
      </c>
      <c r="FK273" s="186" t="s">
        <v>248</v>
      </c>
      <c r="FL273" s="186" t="s">
        <v>248</v>
      </c>
      <c r="FM273" s="186" t="s">
        <v>248</v>
      </c>
      <c r="FN273" s="187" t="s">
        <v>248</v>
      </c>
      <c r="FO273" s="187" t="s">
        <v>248</v>
      </c>
      <c r="FP273" s="187" t="s">
        <v>248</v>
      </c>
      <c r="FQ273" s="187" t="s">
        <v>248</v>
      </c>
      <c r="FR273" s="187" t="s">
        <v>248</v>
      </c>
      <c r="FS273" s="186">
        <v>2</v>
      </c>
      <c r="FT273" s="186">
        <v>2</v>
      </c>
      <c r="FU273" s="186">
        <v>1</v>
      </c>
      <c r="FV273" s="186">
        <v>1</v>
      </c>
      <c r="FW273" s="186">
        <v>1</v>
      </c>
      <c r="FX273" s="186">
        <v>1</v>
      </c>
      <c r="FY273" s="186">
        <v>1</v>
      </c>
      <c r="FZ273" s="186">
        <v>1</v>
      </c>
      <c r="GA273" s="186" t="s">
        <v>248</v>
      </c>
      <c r="GB273" s="186" t="s">
        <v>248</v>
      </c>
      <c r="GC273" s="186">
        <v>2</v>
      </c>
      <c r="GD273" s="186">
        <v>1</v>
      </c>
      <c r="GE273" s="186" t="s">
        <v>248</v>
      </c>
      <c r="GF273" s="186" t="s">
        <v>248</v>
      </c>
      <c r="GG273" s="186" t="s">
        <v>248</v>
      </c>
      <c r="GH273" s="186" t="s">
        <v>248</v>
      </c>
      <c r="GI273" s="186" t="s">
        <v>248</v>
      </c>
      <c r="GJ273" s="186" t="s">
        <v>248</v>
      </c>
      <c r="GK273" s="186" t="s">
        <v>248</v>
      </c>
      <c r="GL273" s="186" t="s">
        <v>248</v>
      </c>
      <c r="GM273" s="186" t="s">
        <v>248</v>
      </c>
      <c r="GN273" s="186" t="s">
        <v>248</v>
      </c>
      <c r="GO273" s="186" t="s">
        <v>248</v>
      </c>
      <c r="GP273" s="186" t="s">
        <v>248</v>
      </c>
      <c r="GQ273" s="186" t="s">
        <v>248</v>
      </c>
      <c r="GR273" s="186" t="s">
        <v>248</v>
      </c>
      <c r="GS273" s="186" t="s">
        <v>248</v>
      </c>
      <c r="GT273" s="186" t="s">
        <v>248</v>
      </c>
      <c r="GU273" s="186" t="s">
        <v>248</v>
      </c>
      <c r="GV273" s="186" t="s">
        <v>248</v>
      </c>
      <c r="GW273" s="186" t="s">
        <v>248</v>
      </c>
      <c r="GX273" s="186" t="s">
        <v>248</v>
      </c>
      <c r="GY273" s="186" t="s">
        <v>248</v>
      </c>
      <c r="GZ273" s="261" t="s">
        <v>248</v>
      </c>
      <c r="HA273" s="261" t="s">
        <v>248</v>
      </c>
      <c r="HB273" s="188">
        <f>SUM(G273:GE273)</f>
        <v>55</v>
      </c>
    </row>
    <row r="274" spans="1:210" ht="24.9" customHeight="1" thickBot="1" x14ac:dyDescent="0.35">
      <c r="A274" s="108" t="str">
        <f>A273</f>
        <v>Prod.-Q-4</v>
      </c>
      <c r="B274" s="108" t="str">
        <f>B273</f>
        <v>Pracownik Produkcji</v>
      </c>
      <c r="C274" s="108" t="str">
        <f>C273</f>
        <v>PB</v>
      </c>
      <c r="D274" s="108">
        <f>D273</f>
        <v>261</v>
      </c>
      <c r="E274" s="395"/>
      <c r="F274" s="189" t="s">
        <v>375</v>
      </c>
      <c r="G274" s="192">
        <f>IF(INDEX(tab_MinKomp[Przepisy BHP / BHP Vorschriften],MATCH($B273,tab_MinKomp[[Stanowisko / Position ]:[Stanowisko / Position ]],0))="n/a","n/a",G273-INDEX(tab_MinKomp[Przepisy BHP / BHP Vorschriften],MATCH($B273,tab_MinKomp[[Stanowisko / Position ]:[Stanowisko / Position ]],0)))</f>
        <v>0</v>
      </c>
      <c r="H274" s="193">
        <f>IF(INDEX(tab_MinKomp[Przepisy PPOŻ / Brandschutzbestimmungen],MATCH($B273,tab_MinKomp[[Stanowisko / Position ]:[Stanowisko / Position ]],0))="n/a","n/a",H273-INDEX(tab_MinKomp[Przepisy PPOŻ / Brandschutzbestimmungen],MATCH($B273,tab_MinKomp[[Stanowisko / Position ]:[Stanowisko / Position ]],0)))</f>
        <v>1</v>
      </c>
      <c r="I274" s="193">
        <f>IF(INDEX(tab_MinKomp[Ryzyko zawodowe na stanowiskach pracyv/ Berufliche Risiken an Arbeitsstellen],MATCH($B273,tab_MinKomp[[Stanowisko / Position ]:[Stanowisko / Position ]],0))="n/a","n/a",I273-INDEX(tab_MinKomp[Ryzyko zawodowe na stanowiskach pracyv/ Berufliche Risiken an Arbeitsstellen],MATCH($B273,tab_MinKomp[[Stanowisko / Position ]:[Stanowisko / Position ]],0)))</f>
        <v>0</v>
      </c>
      <c r="J274" s="193">
        <f>IF(INDEX(tab_MinKomp[Gospodarka substancjami niebezpiecznymi / Gefahrstoffmanagement],MATCH($B273,tab_MinKomp[[Stanowisko / Position ]:[Stanowisko / Position ]],0))="n/a","n/a",J273-INDEX(tab_MinKomp[Gospodarka substancjami niebezpiecznymi / Gefahrstoffmanagement],MATCH($B273,tab_MinKomp[[Stanowisko / Position ]:[Stanowisko / Position ]],0)))</f>
        <v>1</v>
      </c>
      <c r="K274" s="193">
        <f>IF(INDEX(tab_MinKomp[Gospodarka odpadami / Abfallwirtschaft],MATCH($B273,tab_MinKomp[[Stanowisko / Position ]:[Stanowisko / Position ]],0))="n/a","n/a",K273-INDEX(tab_MinKomp[Gospodarka odpadami / Abfallwirtschaft],MATCH($B273,tab_MinKomp[[Stanowisko / Position ]:[Stanowisko / Position ]],0)))</f>
        <v>1</v>
      </c>
      <c r="L274" s="194" t="str">
        <f>IF(INDEX(tab_MinKomp[Przepisy kodeksu pracy / Bestimmungen des Arbeitsgesetzes],MATCH($B273,tab_MinKomp[[Stanowisko / Position ]:[Stanowisko / Position ]],0))="n/a","n/a",L273-INDEX(tab_MinKomp[Przepisy kodeksu pracy / Bestimmungen des Arbeitsgesetzes],MATCH($B273,tab_MinKomp[[Stanowisko / Position ]:[Stanowisko / Position ]],0)))</f>
        <v>n/a</v>
      </c>
      <c r="M274" s="195" t="str">
        <f>IF(INDEX(tab_MinKomp[Przepisy o ub.społ. ZUS  / Sozialversicherungsvorschriften],MATCH($B273,tab_MinKomp[[Stanowisko / Position ]:[Stanowisko / Position ]],0))="n/a","n/a",M273-INDEX(tab_MinKomp[Przepisy o ub.społ. ZUS  / Sozialversicherungsvorschriften],MATCH($B273,tab_MinKomp[[Stanowisko / Position ]:[Stanowisko / Position ]],0)))</f>
        <v>n/a</v>
      </c>
      <c r="N274" s="194" t="str">
        <f>IF(INDEX(tab_MinKomp[PRZEPISY O PDOF /persönlich Einkommensteuergesetz ],MATCH($B273,tab_MinKomp[[Stanowisko / Position ]:[Stanowisko / Position ]],0))="n/a","n/a",N273-INDEX(tab_MinKomp[PRZEPISY O PDOF /persönlich Einkommensteuergesetz ],MATCH($B273,tab_MinKomp[[Stanowisko / Position ]:[Stanowisko / Position ]],0)))</f>
        <v>n/a</v>
      </c>
      <c r="O274" s="194">
        <f>IF(INDEX(tab_MinKomp[Regulamin pracy / Arbeitsordnung],MATCH($B273,tab_MinKomp[[Stanowisko / Position ]:[Stanowisko / Position ]],0))="n/a","n/a",O273-INDEX(tab_MinKomp[Regulamin pracy / Arbeitsordnung],MATCH($B273,tab_MinKomp[[Stanowisko / Position ]:[Stanowisko / Position ]],0)))</f>
        <v>0</v>
      </c>
      <c r="P274" s="194">
        <f>IF(INDEX(tab_MinKomp[Regulamin wynagradzania / Vergütungsordnung],MATCH($B273,tab_MinKomp[[Stanowisko / Position ]:[Stanowisko / Position ]],0))="n/a","n/a",P273-INDEX(tab_MinKomp[Regulamin wynagradzania / Vergütungsordnung],MATCH($B273,tab_MinKomp[[Stanowisko / Position ]:[Stanowisko / Position ]],0)))</f>
        <v>0</v>
      </c>
      <c r="Q274" s="194" t="str">
        <f>IF(INDEX(tab_MinKomp[System R2PŁATNIK PRO: Płace / Lohnabrechnung],MATCH($B273,tab_MinKomp[[Stanowisko / Position ]:[Stanowisko / Position ]],0))="n/a","n/a",Q273-INDEX(tab_MinKomp[System R2PŁATNIK PRO: Płace / Lohnabrechnung],MATCH($B273,tab_MinKomp[[Stanowisko / Position ]:[Stanowisko / Position ]],0)))</f>
        <v>n/a</v>
      </c>
      <c r="R274" s="194" t="str">
        <f>IF(INDEX(tab_MinKomp[SystemR2PŁATNIK PRO: KADRY / Personaldaten],MATCH($B273,tab_MinKomp[[Stanowisko / Position ]:[Stanowisko / Position ]],0))="n/a","n/a",R273-INDEX(tab_MinKomp[SystemR2PŁATNIK PRO: KADRY / Personaldaten],MATCH($B273,tab_MinKomp[[Stanowisko / Position ]:[Stanowisko / Position ]],0)))</f>
        <v>n/a</v>
      </c>
      <c r="S274" s="194" t="str">
        <f>IF(INDEX(tab_MinKomp[SYSTEM R2PŁATNIK PRO: zarządzanie pracownikami / Arbeitsverwaltung],MATCH($B273,tab_MinKomp[[Stanowisko / Position ]:[Stanowisko / Position ]],0))="n/a","n/a",S273-INDEX(tab_MinKomp[SYSTEM R2PŁATNIK PRO: zarządzanie pracownikami / Arbeitsverwaltung],MATCH($B273,tab_MinKomp[[Stanowisko / Position ]:[Stanowisko / Position ]],0)))</f>
        <v>n/a</v>
      </c>
      <c r="T274" s="194" t="str">
        <f>IF(INDEX(tab_MinKomp[Doradztwo, wsparcie personalne / Personalberatung und Unterstützung],MATCH($B273,tab_MinKomp[[Stanowisko / Position ]:[Stanowisko / Position ]],0))="n/a","n/a",T273-INDEX(tab_MinKomp[Doradztwo, wsparcie personalne / Personalberatung und Unterstützung],MATCH($B273,tab_MinKomp[[Stanowisko / Position ]:[Stanowisko / Position ]],0)))</f>
        <v>n/a</v>
      </c>
      <c r="U274" s="194" t="str">
        <f>IF(INDEX(tab_MinKomp[Przepisy o podatku VAT / MwSt.- Gesetz],MATCH($B273,tab_MinKomp[[Stanowisko / Position ]:[Stanowisko / Position ]],0))="n/a","n/a",U273-INDEX(tab_MinKomp[Przepisy o podatku VAT / MwSt.- Gesetz],MATCH($B273,tab_MinKomp[[Stanowisko / Position ]:[Stanowisko / Position ]],0)))</f>
        <v>n/a</v>
      </c>
      <c r="V274" s="194" t="str">
        <f>IF(INDEX(tab_MinKomp[PrzepisyPDOP / geschäftlich Einkommensteuergesetz],MATCH($B273,tab_MinKomp[[Stanowisko / Position ]:[Stanowisko / Position ]],0))="n/a","n/a",V273-INDEX(tab_MinKomp[PrzepisyPDOP / geschäftlich Einkommensteuergesetz],MATCH($B273,tab_MinKomp[[Stanowisko / Position ]:[Stanowisko / Position ]],0)))</f>
        <v>n/a</v>
      </c>
      <c r="W274" s="194" t="str">
        <f>IF(INDEX(tab_MinKomp[System BAAN / FINANSE (FIBU)],MATCH($B273,tab_MinKomp[[Stanowisko / Position ]:[Stanowisko / Position ]],0))="n/a","n/a",W273-INDEX(tab_MinKomp[System BAAN / FINANSE (FIBU)],MATCH($B273,tab_MinKomp[[Stanowisko / Position ]:[Stanowisko / Position ]],0)))</f>
        <v>n/a</v>
      </c>
      <c r="X274" s="194" t="str">
        <f>IF(INDEX(tab_MinKomp[Systemy pomocnicze / Hilfssysteme(STOCKPROGRAM, KALK2000 etc.)],MATCH($B273,tab_MinKomp[[Stanowisko / Position ]:[Stanowisko / Position ]],0))="n/a","n/a",X273-INDEX(tab_MinKomp[Systemy pomocnicze / Hilfssysteme(STOCKPROGRAM, KALK2000 etc.)],MATCH($B273,tab_MinKomp[[Stanowisko / Position ]:[Stanowisko / Position ]],0)))</f>
        <v>n/a</v>
      </c>
      <c r="Y274" s="194" t="str">
        <f>IF(INDEX(tab_MinKomp[Polityka rachunkowości / Buchführungspolitik],MATCH($B273,tab_MinKomp[[Stanowisko / Position ]:[Stanowisko / Position ]],0))="n/a","n/a",Y273-INDEX(tab_MinKomp[Polityka rachunkowości / Buchführungspolitik],MATCH($B273,tab_MinKomp[[Stanowisko / Position ]:[Stanowisko / Position ]],0)))</f>
        <v>n/a</v>
      </c>
      <c r="Z274" s="194" t="str">
        <f>IF(INDEX(tab_MinKomp[Ustawa o rachunkowości / Rechnungslegungsgesetz],MATCH($B273,tab_MinKomp[[Stanowisko / Position ]:[Stanowisko / Position ]],0))="n/a","n/a",Z273-INDEX(tab_MinKomp[Ustawa o rachunkowości / Rechnungslegungsgesetz],MATCH($B273,tab_MinKomp[[Stanowisko / Position ]:[Stanowisko / Position ]],0)))</f>
        <v>n/a</v>
      </c>
      <c r="AA274" s="194" t="str">
        <f>IF(INDEX(tab_MinKomp[WORKFLOW - TS-100],MATCH($B273,tab_MinKomp[[Stanowisko / Position ]:[Stanowisko / Position ]],0))="n/a","n/a",AA273-INDEX(tab_MinKomp[WORKFLOW - TS-100],MATCH($B273,tab_MinKomp[[Stanowisko / Position ]:[Stanowisko / Position ]],0)))</f>
        <v>n/a</v>
      </c>
      <c r="AB274" s="194" t="str">
        <f>IF(INDEX(tab_MinKomp[WORKFLOW - SFMS],MATCH($B273,tab_MinKomp[[Stanowisko / Position ]:[Stanowisko / Position ]],0))="n/a","n/a",AB273-INDEX(tab_MinKomp[WORKFLOW - SFMS],MATCH($B273,tab_MinKomp[[Stanowisko / Position ]:[Stanowisko / Position ]],0)))</f>
        <v>n/a</v>
      </c>
      <c r="AC274" s="194" t="str">
        <f>IF(INDEX(tab_MinKomp[System ISO 9001:2015],MATCH($B273,tab_MinKomp[[Stanowisko / Position ]:[Stanowisko / Position ]],0))="n/a","n/a",AC273-INDEX(tab_MinKomp[System ISO 9001:2015],MATCH($B273,tab_MinKomp[[Stanowisko / Position ]:[Stanowisko / Position ]],0)))</f>
        <v>n/a</v>
      </c>
      <c r="AD274" s="194" t="str">
        <f>IF(INDEX(tab_MinKomp[System ISO 9001:2015],MATCH($B273,tab_MinKomp[[Stanowisko / Position ]:[Stanowisko / Position ]],0))="n/a","n/a",AD273-INDEX(tab_MinKomp[System ISO 9001:2015],MATCH($B273,tab_MinKomp[[Stanowisko / Position ]:[Stanowisko / Position ]],0)))</f>
        <v>n/a</v>
      </c>
      <c r="AE274" s="194" t="str">
        <f>IF(INDEX(tab_MinKomp[System ISO 9001:2015],MATCH($B273,tab_MinKomp[[Stanowisko / Position ]:[Stanowisko / Position ]],0))="n/a","n/a",AE273-INDEX(tab_MinKomp[System ISO 9001:2015],MATCH($B273,tab_MinKomp[[Stanowisko / Position ]:[Stanowisko / Position ]],0)))</f>
        <v>n/a</v>
      </c>
      <c r="AF274" s="194" t="str">
        <f>IF(INDEX(tab_MinKomp[System ISO 9001:2015],MATCH($B273,tab_MinKomp[[Stanowisko / Position ]:[Stanowisko / Position ]],0))="n/a","n/a",AF273-INDEX(tab_MinKomp[System ISO 9001:2015],MATCH($B273,tab_MinKomp[[Stanowisko / Position ]:[Stanowisko / Position ]],0)))</f>
        <v>n/a</v>
      </c>
      <c r="AG274" s="194" t="str">
        <f>IF(INDEX(tab_MinKomp[Wymagania VDA 6.3 Process / Forderungen],MATCH($B273,tab_MinKomp[[Stanowisko / Position ]:[Stanowisko / Position ]],0))="n/a","n/a",AG273-INDEX(tab_MinKomp[Wymagania VDA 6.3 Process / Forderungen],MATCH($B273,tab_MinKomp[[Stanowisko / Position ]:[Stanowisko / Position ]],0)))</f>
        <v>n/a</v>
      </c>
      <c r="AH274" s="194" t="str">
        <f>IF(INDEX(tab_MinKomp[Wymagania VDA 6.5 Product / Forderungen],MATCH($B273,tab_MinKomp[[Stanowisko / Position ]:[Stanowisko / Position ]],0))="n/a","n/a",AH273-INDEX(tab_MinKomp[Wymagania VDA 6.5 Product / Forderungen],MATCH($B273,tab_MinKomp[[Stanowisko / Position ]:[Stanowisko / Position ]],0)))</f>
        <v>n/a</v>
      </c>
      <c r="AI274" s="194" t="str">
        <f>IF(INDEX(tab_MinKomp[System ISO 9001:2015],MATCH($B273,tab_MinKomp[[Stanowisko / Position ]:[Stanowisko / Position ]],0))="n/a","n/a",AI273-INDEX(tab_MinKomp[System ISO 9001:2015],MATCH($B273,tab_MinKomp[[Stanowisko / Position ]:[Stanowisko / Position ]],0)))</f>
        <v>n/a</v>
      </c>
      <c r="AJ274" s="194" t="str">
        <f>IF(INDEX(tab_MinKomp[Auditor systemu ISO 17021:2018],MATCH($B273,tab_MinKomp[[Stanowisko / Position ]:[Stanowisko / Position ]],0))="n/a","n/a",AJ273-INDEX(tab_MinKomp[Auditor systemu ISO 17021:2018],MATCH($B273,tab_MinKomp[[Stanowisko / Position ]:[Stanowisko / Position ]],0)))</f>
        <v>n/a</v>
      </c>
      <c r="AK274" s="194" t="str">
        <f>IF(INDEX(tab_MinKomp[Pełnomocnik systemu / Systemvertreter],MATCH($B273,tab_MinKomp[[Stanowisko / Position ]:[Stanowisko / Position ]],0))="n/a","n/a",AK273-INDEX(tab_MinKomp[Pełnomocnik systemu / Systemvertreter],MATCH($B273,tab_MinKomp[[Stanowisko / Position ]:[Stanowisko / Position ]],0)))</f>
        <v>n/a</v>
      </c>
      <c r="AL274" s="194">
        <f>IF(INDEX(tab_MinKomp[Polityka Etyczna - Compliance],MATCH($B273,tab_MinKomp[[Stanowisko / Position ]:[Stanowisko / Position ]],0))="n/a","n/a",AL273-INDEX(tab_MinKomp[Polityka Etyczna - Compliance],MATCH($B273,tab_MinKomp[[Stanowisko / Position ]:[Stanowisko / Position ]],0)))</f>
        <v>0</v>
      </c>
      <c r="AM274" s="194" t="str">
        <f>IF(INDEX(tab_MinKomp[WDRAŻANIE NOWYCH PROJEKTÓW/ PROCEDURA CTM],MATCH($B273,tab_MinKomp[[Stanowisko / Position ]:[Stanowisko / Position ]],0))="n/a","n/a",AM273-INDEX(tab_MinKomp[WDRAŻANIE NOWYCH PROJEKTÓW/ PROCEDURA CTM],MATCH($B273,tab_MinKomp[[Stanowisko / Position ]:[Stanowisko / Position ]],0)))</f>
        <v>n/a</v>
      </c>
      <c r="AN274" s="194" t="str">
        <f>IF(INDEX(tab_MinKomp[KAMIENIE MILOWE MSL/PIFF],MATCH($B273,tab_MinKomp[[Stanowisko / Position ]:[Stanowisko / Position ]],0))="n/a","n/a",AN273-INDEX(tab_MinKomp[KAMIENIE MILOWE MSL/PIFF],MATCH($B273,tab_MinKomp[[Stanowisko / Position ]:[Stanowisko / Position ]],0)))</f>
        <v>n/a</v>
      </c>
      <c r="AO274" s="194">
        <f>IF(INDEX(tab_MinKomp[CP],MATCH($B273,tab_MinKomp[[Stanowisko / Position ]:[Stanowisko / Position ]],0))="n/a","n/a",AO273-INDEX(tab_MinKomp[CP],MATCH($B273,tab_MinKomp[[Stanowisko / Position ]:[Stanowisko / Position ]],0)))</f>
        <v>0</v>
      </c>
      <c r="AP274" s="194" t="str">
        <f>IF(INDEX(tab_MinKomp[FMEA],MATCH($B273,tab_MinKomp[[Stanowisko / Position ]:[Stanowisko / Position ]],0))="n/a","n/a",AP273-INDEX(tab_MinKomp[FMEA],MATCH($B273,tab_MinKomp[[Stanowisko / Position ]:[Stanowisko / Position ]],0)))</f>
        <v>n/a</v>
      </c>
      <c r="AQ274" s="194">
        <f>IF(INDEX(tab_MinKomp[FLOW CHART],MATCH($B273,tab_MinKomp[[Stanowisko / Position ]:[Stanowisko / Position ]],0))="n/a","n/a",AQ273-INDEX(tab_MinKomp[FLOW CHART],MATCH($B273,tab_MinKomp[[Stanowisko / Position ]:[Stanowisko / Position ]],0)))</f>
        <v>0</v>
      </c>
      <c r="AR274" s="194" t="str">
        <f>IF(INDEX(tab_MinKomp[APQP],MATCH($B273,tab_MinKomp[[Stanowisko / Position ]:[Stanowisko / Position ]],0))="n/a","n/a",AR273-INDEX(tab_MinKomp[APQP],MATCH($B273,tab_MinKomp[[Stanowisko / Position ]:[Stanowisko / Position ]],0)))</f>
        <v>n/a</v>
      </c>
      <c r="AS274" s="194" t="str">
        <f>IF(INDEX(tab_MinKomp[MSA],MATCH($B273,tab_MinKomp[[Stanowisko / Position ]:[Stanowisko / Position ]],0))="n/a","n/a",AS273-INDEX(tab_MinKomp[MSA],MATCH($B273,tab_MinKomp[[Stanowisko / Position ]:[Stanowisko / Position ]],0)))</f>
        <v>n/a</v>
      </c>
      <c r="AT274" s="194" t="str">
        <f>IF(INDEX(tab_MinKomp[SPC],MATCH($B273,tab_MinKomp[[Stanowisko / Position ]:[Stanowisko / Position ]],0))="n/a","n/a",AT273-INDEX(tab_MinKomp[SPC],MATCH($B273,tab_MinKomp[[Stanowisko / Position ]:[Stanowisko / Position ]],0)))</f>
        <v>n/a</v>
      </c>
      <c r="AU274" s="194" t="str">
        <f>IF(INDEX(tab_MinKomp[CSR (SPECYFICZNE WYMAGANIA KLIENTA)],MATCH($B273,tab_MinKomp[[Stanowisko / Position ]:[Stanowisko / Position ]],0))="n/a","n/a",AU273-INDEX(tab_MinKomp[CSR (SPECYFICZNE WYMAGANIA KLIENTA)],MATCH($B273,tab_MinKomp[[Stanowisko / Position ]:[Stanowisko / Position ]],0)))</f>
        <v>n/a</v>
      </c>
      <c r="AV274" s="194">
        <f>IF(INDEX(tab_MinKomp[5S],MATCH($B273,tab_MinKomp[[Stanowisko / Position ]:[Stanowisko / Position ]],0))="n/a","n/a",AV273-INDEX(tab_MinKomp[5S],MATCH($B273,tab_MinKomp[[Stanowisko / Position ]:[Stanowisko / Position ]],0)))</f>
        <v>0</v>
      </c>
      <c r="AW274" s="194">
        <f>IF(INDEX(tab_MinKomp[LEAN MANAGEMENT],MATCH($B273,tab_MinKomp[[Stanowisko / Position ]:[Stanowisko / Position ]],0))="n/a","n/a",AW273-INDEX(tab_MinKomp[LEAN MANAGEMENT],MATCH($B273,tab_MinKomp[[Stanowisko / Position ]:[Stanowisko / Position ]],0)))</f>
        <v>0</v>
      </c>
      <c r="AX274" s="194" t="str">
        <f>IF(INDEX(tab_MinKomp[5R],MATCH($B273,tab_MinKomp[[Stanowisko / Position ]:[Stanowisko / Position ]],0))="n/a","n/a",AX273-INDEX(tab_MinKomp[5R],MATCH($B273,tab_MinKomp[[Stanowisko / Position ]:[Stanowisko / Position ]],0)))</f>
        <v>n/a</v>
      </c>
      <c r="AY274" s="194" t="str">
        <f>IF(INDEX(tab_MinKomp[Six Sigma],MATCH($B273,tab_MinKomp[[Stanowisko / Position ]:[Stanowisko / Position ]],0))="n/a","n/a",AY273-INDEX(tab_MinKomp[Six Sigma],MATCH($B273,tab_MinKomp[[Stanowisko / Position ]:[Stanowisko / Position ]],0)))</f>
        <v>n/a</v>
      </c>
      <c r="AZ274" s="194" t="str">
        <f>IF(INDEX(tab_MinKomp[System BAAN / Distribution &amp; Supply Chain],MATCH($B273,tab_MinKomp[[Stanowisko / Position ]:[Stanowisko / Position ]],0))="n/a","n/a",AZ273-INDEX(tab_MinKomp[System BAAN / Distribution &amp; Supply Chain],MATCH($B273,tab_MinKomp[[Stanowisko / Position ]:[Stanowisko / Position ]],0)))</f>
        <v>n/a</v>
      </c>
      <c r="BA274" s="194">
        <f>IF(INDEX(tab_MinKomp[LEAN MANAGEMENT],MATCH($B273,tab_MinKomp[[Stanowisko / Position ]:[Stanowisko / Position ]],0))="n/a","n/a",BA273-INDEX(tab_MinKomp[LEAN MANAGEMENT],MATCH($B273,tab_MinKomp[[Stanowisko / Position ]:[Stanowisko / Position ]],0)))</f>
        <v>0</v>
      </c>
      <c r="BB274" s="194">
        <f>IF(INDEX(tab_MinKomp[LEAN MANAGEMENT],MATCH($B273,tab_MinKomp[[Stanowisko / Position ]:[Stanowisko / Position ]],0))="n/a","n/a",BB273-INDEX(tab_MinKomp[LEAN MANAGEMENT],MATCH($B273,tab_MinKomp[[Stanowisko / Position ]:[Stanowisko / Position ]],0)))</f>
        <v>0</v>
      </c>
      <c r="BC274" s="194" t="str">
        <f>IF(INDEX(tab_MinKomp[Organizacja dostaw / Versorgungsorganisation],MATCH($B273,tab_MinKomp[[Stanowisko / Position ]:[Stanowisko / Position ]],0))="n/a","n/a",BC273-INDEX(tab_MinKomp[Organizacja dostaw / Versorgungsorganisation],MATCH($B273,tab_MinKomp[[Stanowisko / Position ]:[Stanowisko / Position ]],0)))</f>
        <v>n/a</v>
      </c>
      <c r="BD274" s="194" t="str">
        <f>IF(INDEX(tab_MinKomp[Organizacja wysyłek / Organisation von Lieferungen],MATCH($B273,tab_MinKomp[[Stanowisko / Position ]:[Stanowisko / Position ]],0))="n/a","n/a",BD273-INDEX(tab_MinKomp[Organizacja wysyłek / Organisation von Lieferungen],MATCH($B273,tab_MinKomp[[Stanowisko / Position ]:[Stanowisko / Position ]],0)))</f>
        <v>n/a</v>
      </c>
      <c r="BE274" s="194" t="str">
        <f>IF(INDEX(tab_MinKomp[Analiza magazynowa - Program Polen.mdb / Inventuranalyse],MATCH($B273,tab_MinKomp[[Stanowisko / Position ]:[Stanowisko / Position ]],0))="n/a","n/a",BE273-INDEX(tab_MinKomp[Analiza magazynowa - Program Polen.mdb / Inventuranalyse],MATCH($B273,tab_MinKomp[[Stanowisko / Position ]:[Stanowisko / Position ]],0)))</f>
        <v>n/a</v>
      </c>
      <c r="BF274" s="190" t="str">
        <f>IF(INDEX(tab_MinKomp[MMOG (Materials Management Operations Guidelines)],MATCH($B273,tab_MinKomp[[Stanowisko / Position ]:[Stanowisko / Position ]],0))="n/a","n/a",BF273-INDEX(tab_MinKomp[MMOG (Materials Management Operations Guidelines)],MATCH($B273,tab_MinKomp[[Stanowisko / Position ]:[Stanowisko / Position ]],0)))</f>
        <v>n/a</v>
      </c>
      <c r="BG274" s="190" t="str">
        <f>IF(INDEX(tab_MinKomp[GPP],MATCH($B273,tab_MinKomp[[Stanowisko / Position ]:[Stanowisko / Position ]],0))="n/a","n/a",BG273-INDEX(tab_MinKomp[GPP],MATCH($B273,tab_MinKomp[[Stanowisko / Position ]:[Stanowisko / Position ]],0)))</f>
        <v>n/a</v>
      </c>
      <c r="BH274" s="190" t="str">
        <f>IF(INDEX(tab_MinKomp[AIAG (Automotive Industry Action Group)],MATCH($B273,tab_MinKomp[[Stanowisko / Position ]:[Stanowisko / Position ]],0))="n/a","n/a",BH273-INDEX(tab_MinKomp[AIAG (Automotive Industry Action Group)],MATCH($B273,tab_MinKomp[[Stanowisko / Position ]:[Stanowisko / Position ]],0)))</f>
        <v>n/a</v>
      </c>
      <c r="BI274" s="190" t="str">
        <f>IF(INDEX(tab_MinKomp[Super-G disputes],MATCH($B273,tab_MinKomp[[Stanowisko / Position ]:[Stanowisko / Position ]],0))="n/a","n/a",BI273-INDEX(tab_MinKomp[Super-G disputes],MATCH($B273,tab_MinKomp[[Stanowisko / Position ]:[Stanowisko / Position ]],0)))</f>
        <v>n/a</v>
      </c>
      <c r="BJ274" s="190" t="str">
        <f>IF(INDEX(tab_MinKomp[CMMS3/eDDL (Direct Data Link)],MATCH($B273,tab_MinKomp[[Stanowisko / Position ]:[Stanowisko / Position ]],0))="n/a","n/a",BJ273-INDEX(tab_MinKomp[CMMS3/eDDL (Direct Data Link)],MATCH($B273,tab_MinKomp[[Stanowisko / Position ]:[Stanowisko / Position ]],0)))</f>
        <v>n/a</v>
      </c>
      <c r="BK274" s="190" t="str">
        <f>IF(INDEX(tab_MinKomp[MP&amp;L (Material Planning and Logistics)],MATCH($B273,tab_MinKomp[[Stanowisko / Position ]:[Stanowisko / Position ]],0))="n/a","n/a",BK273-INDEX(tab_MinKomp[MP&amp;L (Material Planning and Logistics)],MATCH($B273,tab_MinKomp[[Stanowisko / Position ]:[Stanowisko / Position ]],0)))</f>
        <v>n/a</v>
      </c>
      <c r="BL274" s="190" t="str">
        <f>IF(INDEX(tab_MinKomp[Supplier delivery rating],MATCH($B273,tab_MinKomp[[Stanowisko / Position ]:[Stanowisko / Position ]],0))="n/a","n/a",BL273-INDEX(tab_MinKomp[Supplier delivery rating],MATCH($B273,tab_MinKomp[[Stanowisko / Position ]:[Stanowisko / Position ]],0)))</f>
        <v>n/a</v>
      </c>
      <c r="BM274" s="194" t="str">
        <f>IF(INDEX(tab_MinKomp[Planowanie produkcji / Produktionsplanung],MATCH($B273,tab_MinKomp[[Stanowisko / Position ]:[Stanowisko / Position ]],0))="n/a","n/a",BM273-INDEX(tab_MinKomp[Planowanie produkcji / Produktionsplanung],MATCH($B273,tab_MinKomp[[Stanowisko / Position ]:[Stanowisko / Position ]],0)))</f>
        <v>n/a</v>
      </c>
      <c r="BN274" s="194" t="str">
        <f>IF(INDEX(tab_MinKomp[Planowanie produkcji / Produktionsplanung],MATCH($B273,tab_MinKomp[[Stanowisko / Position ]:[Stanowisko / Position ]],0))="n/a","n/a",BN273-INDEX(tab_MinKomp[Planowanie produkcji / Produktionsplanung],MATCH($B273,tab_MinKomp[[Stanowisko / Position ]:[Stanowisko / Position ]],0)))</f>
        <v>n/a</v>
      </c>
      <c r="BO274" s="194" t="str">
        <f>IF(INDEX(tab_MinKomp[Planowanie produkcji / Produktionsplanung],MATCH($B273,tab_MinKomp[[Stanowisko / Position ]:[Stanowisko / Position ]],0))="n/a","n/a",BO273-INDEX(tab_MinKomp[Planowanie produkcji / Produktionsplanung],MATCH($B273,tab_MinKomp[[Stanowisko / Position ]:[Stanowisko / Position ]],0)))</f>
        <v>n/a</v>
      </c>
      <c r="BP274" s="194" t="str">
        <f>IF(INDEX(tab_MinKomp[Planowanie produkcji / Produktionsplanung],MATCH($B273,tab_MinKomp[[Stanowisko / Position ]:[Stanowisko / Position ]],0))="n/a","n/a",BP273-INDEX(tab_MinKomp[Planowanie produkcji / Produktionsplanung],MATCH($B273,tab_MinKomp[[Stanowisko / Position ]:[Stanowisko / Position ]],0)))</f>
        <v>n/a</v>
      </c>
      <c r="BQ274" s="194">
        <f>IF(INDEX(tab_MinKomp[Obsługa maszyn Novapax / Novapax Maschinenbedienung],MATCH($B273,tab_MinKomp[[Stanowisko / Position ]:[Stanowisko / Position ]],0))="n/a","n/a",BQ273-INDEX(tab_MinKomp[Obsługa maszyn Novapax / Novapax Maschinenbedienung],MATCH($B273,tab_MinKomp[[Stanowisko / Position ]:[Stanowisko / Position ]],0)))</f>
        <v>0</v>
      </c>
      <c r="BR274" s="194" t="str">
        <f>IF(INDEX(tab_MinKomp[Planowanie produkcji / Produktionsplanung],MATCH($B273,tab_MinKomp[[Stanowisko / Position ]:[Stanowisko / Position ]],0))="n/a","n/a",BR273-INDEX(tab_MinKomp[Planowanie produkcji / Produktionsplanung],MATCH($B273,tab_MinKomp[[Stanowisko / Position ]:[Stanowisko / Position ]],0)))</f>
        <v>n/a</v>
      </c>
      <c r="BS274" s="194">
        <f>IF(INDEX(tab_MinKomp[Obsługa maszyn Novapax / Novapax Maschinenbedienung],MATCH($B273,tab_MinKomp[[Stanowisko / Position ]:[Stanowisko / Position ]],0))="n/a","n/a",BS273-INDEX(tab_MinKomp[Obsługa maszyn Novapax / Novapax Maschinenbedienung],MATCH($B273,tab_MinKomp[[Stanowisko / Position ]:[Stanowisko / Position ]],0)))</f>
        <v>0</v>
      </c>
      <c r="BT274" s="194" t="str">
        <f>IF(INDEX(tab_MinKomp[Planowanie produkcji / Produktionsplanung],MATCH($B273,tab_MinKomp[[Stanowisko / Position ]:[Stanowisko / Position ]],0))="n/a","n/a",BT273-INDEX(tab_MinKomp[Planowanie produkcji / Produktionsplanung],MATCH($B273,tab_MinKomp[[Stanowisko / Position ]:[Stanowisko / Position ]],0)))</f>
        <v>n/a</v>
      </c>
      <c r="BU274" s="194">
        <f>IF(INDEX(tab_MinKomp[Obsługa maszyn Novapax / Novapax Maschinenbedienung],MATCH($B273,tab_MinKomp[[Stanowisko / Position ]:[Stanowisko / Position ]],0))="n/a","n/a",BU273-INDEX(tab_MinKomp[Obsługa maszyn Novapax / Novapax Maschinenbedienung],MATCH($B273,tab_MinKomp[[Stanowisko / Position ]:[Stanowisko / Position ]],0)))</f>
        <v>0</v>
      </c>
      <c r="BV274" s="194" t="str">
        <f>IF(INDEX(tab_MinKomp[Planowanie produkcji / Produktionsplanung],MATCH($B273,tab_MinKomp[[Stanowisko / Position ]:[Stanowisko / Position ]],0))="n/a","n/a",BV273-INDEX(tab_MinKomp[Planowanie produkcji / Produktionsplanung],MATCH($B273,tab_MinKomp[[Stanowisko / Position ]:[Stanowisko / Position ]],0)))</f>
        <v>n/a</v>
      </c>
      <c r="BW274" s="194">
        <f>IF(INDEX(tab_MinKomp[Obsługa maszyn Novapax / Novapax Maschinenbedienung],MATCH($B273,tab_MinKomp[[Stanowisko / Position ]:[Stanowisko / Position ]],0))="n/a","n/a",BW273-INDEX(tab_MinKomp[Obsługa maszyn Novapax / Novapax Maschinenbedienung],MATCH($B273,tab_MinKomp[[Stanowisko / Position ]:[Stanowisko / Position ]],0)))</f>
        <v>0</v>
      </c>
      <c r="BX274" s="194">
        <f>IF(INDEX(tab_MinKomp[Obsługa maszyn Novapax / Novapax Maschinenbedienung],MATCH($B273,tab_MinKomp[[Stanowisko / Position ]:[Stanowisko / Position ]],0))="n/a","n/a",BX273-INDEX(tab_MinKomp[Obsługa maszyn Novapax / Novapax Maschinenbedienung],MATCH($B273,tab_MinKomp[[Stanowisko / Position ]:[Stanowisko / Position ]],0)))</f>
        <v>0</v>
      </c>
      <c r="BY274" s="194" t="str">
        <f>IF(INDEX(tab_MinKomp[Obsługa maszyn Engel / Engel Maschinenbedienung],MATCH($B273,tab_MinKomp[[Stanowisko / Position ]:[Stanowisko / Position ]],0))="n/a","n/a",BY273-INDEX(tab_MinKomp[Obsługa maszyn Engel / Engel Maschinenbedienung],MATCH($B273,tab_MinKomp[[Stanowisko / Position ]:[Stanowisko / Position ]],0)))</f>
        <v>n/a</v>
      </c>
      <c r="BZ274" s="194">
        <f>IF(INDEX(tab_MinKomp[Obsługa maszyn Novapax / Novapax Maschinenbedienung],MATCH($B273,tab_MinKomp[[Stanowisko / Position ]:[Stanowisko / Position ]],0))="n/a","n/a",BZ273-INDEX(tab_MinKomp[Obsługa maszyn Novapax / Novapax Maschinenbedienung],MATCH($B273,tab_MinKomp[[Stanowisko / Position ]:[Stanowisko / Position ]],0)))</f>
        <v>0</v>
      </c>
      <c r="CA274" s="194" t="str">
        <f>IF(INDEX(tab_MinKomp[Obsługa maszyn KVT / KVT Maschinenbedienung],MATCH($B273,tab_MinKomp[[Stanowisko / Position ]:[Stanowisko / Position ]],0))="n/a","n/a",CA273-INDEX(tab_MinKomp[Obsługa maszyn KVT / KVT Maschinenbedienung],MATCH($B273,tab_MinKomp[[Stanowisko / Position ]:[Stanowisko / Position ]],0)))</f>
        <v>n/a</v>
      </c>
      <c r="CB274" s="194">
        <f>IF(INDEX(tab_MinKomp[Obsługa maszyn Novapax / Novapax Maschinenbedienung],MATCH($B273,tab_MinKomp[[Stanowisko / Position ]:[Stanowisko / Position ]],0))="n/a","n/a",CB273-INDEX(tab_MinKomp[Obsługa maszyn Novapax / Novapax Maschinenbedienung],MATCH($B273,tab_MinKomp[[Stanowisko / Position ]:[Stanowisko / Position ]],0)))</f>
        <v>0</v>
      </c>
      <c r="CC274" s="194" t="str">
        <f>IF(INDEX(tab_MinKomp[Obsługa maszyn Branson / Branson Maschinenbedienung],MATCH($B273,tab_MinKomp[[Stanowisko / Position ]:[Stanowisko / Position ]],0))="n/a","n/a",CC273-INDEX(tab_MinKomp[Obsługa maszyn Branson / Branson Maschinenbedienung],MATCH($B273,tab_MinKomp[[Stanowisko / Position ]:[Stanowisko / Position ]],0)))</f>
        <v>n/a</v>
      </c>
      <c r="CD274" s="194">
        <f>IF(INDEX(tab_MinKomp[Obsługa maszyn Novapax / Novapax Maschinenbedienung],MATCH($B273,tab_MinKomp[[Stanowisko / Position ]:[Stanowisko / Position ]],0))="n/a","n/a",CD273-INDEX(tab_MinKomp[Obsługa maszyn Novapax / Novapax Maschinenbedienung],MATCH($B273,tab_MinKomp[[Stanowisko / Position ]:[Stanowisko / Position ]],0)))</f>
        <v>0</v>
      </c>
      <c r="CE274" s="194">
        <f>IF(INDEX(tab_MinKomp[Obsługa maszyn Novapax / Novapax Maschinenbedienung],MATCH($B273,tab_MinKomp[[Stanowisko / Position ]:[Stanowisko / Position ]],0))="n/a","n/a",CE273-INDEX(tab_MinKomp[Obsługa maszyn Novapax / Novapax Maschinenbedienung],MATCH($B273,tab_MinKomp[[Stanowisko / Position ]:[Stanowisko / Position ]],0)))</f>
        <v>-1</v>
      </c>
      <c r="CF274" s="194">
        <f>IF(INDEX(tab_MinKomp[Obsługa maszyn Novapax / Novapax Maschinenbedienung],MATCH($B273,tab_MinKomp[[Stanowisko / Position ]:[Stanowisko / Position ]],0))="n/a","n/a",CF273-INDEX(tab_MinKomp[Obsługa maszyn Novapax / Novapax Maschinenbedienung],MATCH($B273,tab_MinKomp[[Stanowisko / Position ]:[Stanowisko / Position ]],0)))</f>
        <v>-1</v>
      </c>
      <c r="CG274" s="194">
        <f>IF(INDEX(tab_MinKomp[Eliminacja awarii / Beseitigung von Ausfällen],MATCH($B273,tab_MinKomp[[Stanowisko / Position ]:[Stanowisko / Position ]],0))="n/a","n/a",CG273-INDEX(tab_MinKomp[Eliminacja awarii / Beseitigung von Ausfällen],MATCH($B273,tab_MinKomp[[Stanowisko / Position ]:[Stanowisko / Position ]],0)))</f>
        <v>0</v>
      </c>
      <c r="CH274" s="194" t="str">
        <f>IF(INDEX(tab_MinKomp[Wymagania VDA 6.5 Product / Forderungen],MATCH($B273,tab_MinKomp[[Stanowisko / Position ]:[Stanowisko / Position ]],0))="n/a","n/a",CH273-INDEX(tab_MinKomp[Wymagania VDA 6.5 Product / Forderungen],MATCH($B273,tab_MinKomp[[Stanowisko / Position ]:[Stanowisko / Position ]],0)))</f>
        <v>n/a</v>
      </c>
      <c r="CI274" s="194" t="str">
        <f>IF(INDEX(tab_MinKomp[Wymagania VDA 6.5 Product / Forderungen],MATCH($B273,tab_MinKomp[[Stanowisko / Position ]:[Stanowisko / Position ]],0))="n/a","n/a",CI273-INDEX(tab_MinKomp[Wymagania VDA 6.5 Product / Forderungen],MATCH($B273,tab_MinKomp[[Stanowisko / Position ]:[Stanowisko / Position ]],0)))</f>
        <v>n/a</v>
      </c>
      <c r="CJ274" s="194" t="str">
        <f>IF(INDEX(tab_MinKomp[Wymagania VDA 6.5 Product / Forderungen],MATCH($B273,tab_MinKomp[[Stanowisko / Position ]:[Stanowisko / Position ]],0))="n/a","n/a",CJ273-INDEX(tab_MinKomp[Wymagania VDA 6.5 Product / Forderungen],MATCH($B273,tab_MinKomp[[Stanowisko / Position ]:[Stanowisko / Position ]],0)))</f>
        <v>n/a</v>
      </c>
      <c r="CK274" s="194" t="str">
        <f>IF(INDEX(tab_MinKomp[Wymagania VDA 6.5 Product / Forderungen],MATCH($B273,tab_MinKomp[[Stanowisko / Position ]:[Stanowisko / Position ]],0))="n/a","n/a",CK273-INDEX(tab_MinKomp[Wymagania VDA 6.5 Product / Forderungen],MATCH($B273,tab_MinKomp[[Stanowisko / Position ]:[Stanowisko / Position ]],0)))</f>
        <v>n/a</v>
      </c>
      <c r="CL274" s="194" t="str">
        <f>IF(INDEX(tab_MinKomp[Wymagania VDA 6.5 Product / Forderungen],MATCH($B273,tab_MinKomp[[Stanowisko / Position ]:[Stanowisko / Position ]],0))="n/a","n/a",CL273-INDEX(tab_MinKomp[Wymagania VDA 6.5 Product / Forderungen],MATCH($B273,tab_MinKomp[[Stanowisko / Position ]:[Stanowisko / Position ]],0)))</f>
        <v>n/a</v>
      </c>
      <c r="CM274" s="194" t="str">
        <f>IF(INDEX(tab_MinKomp[Informatyka ogólna (techniczne i systemowe) / Allgemeine IT (Technik und System)],MATCH($B273,tab_MinKomp[[Stanowisko / Position ]:[Stanowisko / Position ]],0))="n/a","n/a",CM273-INDEX(tab_MinKomp[Informatyka ogólna (techniczne i systemowe) / Allgemeine IT (Technik und System)],MATCH($B273,tab_MinKomp[[Stanowisko / Position ]:[Stanowisko / Position ]],0)))</f>
        <v>n/a</v>
      </c>
      <c r="CN274" s="194" t="str">
        <f>IF(INDEX(tab_MinKomp[Sieci komputerowe / Computernetzwerke],MATCH($B273,tab_MinKomp[[Stanowisko / Position ]:[Stanowisko / Position ]],0))="n/a","n/a",CN273-INDEX(tab_MinKomp[Sieci komputerowe / Computernetzwerke],MATCH($B273,tab_MinKomp[[Stanowisko / Position ]:[Stanowisko / Position ]],0)))</f>
        <v>n/a</v>
      </c>
      <c r="CO274" s="194" t="str">
        <f>IF(INDEX(tab_MinKomp[Hardware (komputery PC, drukarki biurowe i etykietowe, telefonia stacjonarna i mobilna) (PC, Drucker, Telefpne, Handys)],MATCH($B273,tab_MinKomp[[Stanowisko / Position ]:[Stanowisko / Position ]],0))="n/a","n/a",CO273-INDEX(tab_MinKomp[Hardware (komputery PC, drukarki biurowe i etykietowe, telefonia stacjonarna i mobilna) (PC, Drucker, Telefpne, Handys)],MATCH($B273,tab_MinKomp[[Stanowisko / Position ]:[Stanowisko / Position ]],0)))</f>
        <v>n/a</v>
      </c>
      <c r="CP274" s="194" t="str">
        <f>IF(INDEX(tab_MinKomp[Software &amp; Systems (MS Office, MS Remote Desktop)],MATCH($B273,tab_MinKomp[[Stanowisko / Position ]:[Stanowisko / Position ]],0))="n/a","n/a",CP273-INDEX(tab_MinKomp[Software &amp; Systems (MS Office, MS Remote Desktop)],MATCH($B273,tab_MinKomp[[Stanowisko / Position ]:[Stanowisko / Position ]],0)))</f>
        <v>n/a</v>
      </c>
      <c r="CQ274" s="194" t="str">
        <f>IF(INDEX(tab_MinKomp[Programowanie obiektowe (PHP) / Objektprogrammierung],MATCH($B273,tab_MinKomp[[Stanowisko / Position ]:[Stanowisko / Position ]],0))="n/a","n/a",CQ273-INDEX(tab_MinKomp[Programowanie obiektowe (PHP) / Objektprogrammierung],MATCH($B273,tab_MinKomp[[Stanowisko / Position ]:[Stanowisko / Position ]],0)))</f>
        <v>n/a</v>
      </c>
      <c r="CR274" s="194" t="str">
        <f>IF(INDEX(tab_MinKomp[Scrum],MATCH($B273,tab_MinKomp[[Stanowisko / Position ]:[Stanowisko / Position ]],0))="n/a","n/a",CR273-INDEX(tab_MinKomp[Scrum],MATCH($B273,tab_MinKomp[[Stanowisko / Position ]:[Stanowisko / Position ]],0)))</f>
        <v>n/a</v>
      </c>
      <c r="CS274" s="194" t="str">
        <f>IF(INDEX(tab_MinKomp[SQL (MySQL)],MATCH($B273,tab_MinKomp[[Stanowisko / Position ]:[Stanowisko / Position ]],0))="n/a","n/a",CS273-INDEX(tab_MinKomp[SQL (MySQL)],MATCH($B273,tab_MinKomp[[Stanowisko / Position ]:[Stanowisko / Position ]],0)))</f>
        <v>n/a</v>
      </c>
      <c r="CT274" s="194" t="str">
        <f>IF(INDEX(tab_MinKomp[Javascript],MATCH($B273,tab_MinKomp[[Stanowisko / Position ]:[Stanowisko / Position ]],0))="n/a","n/a",CT273-INDEX(tab_MinKomp[Javascript],MATCH($B273,tab_MinKomp[[Stanowisko / Position ]:[Stanowisko / Position ]],0)))</f>
        <v>n/a</v>
      </c>
      <c r="CU274" s="194" t="str">
        <f>IF(INDEX(tab_MinKomp[Joomla],MATCH($B273,tab_MinKomp[[Stanowisko / Position ]:[Stanowisko / Position ]],0))="n/a","n/a",CU273-INDEX(tab_MinKomp[Joomla],MATCH($B273,tab_MinKomp[[Stanowisko / Position ]:[Stanowisko / Position ]],0)))</f>
        <v>n/a</v>
      </c>
      <c r="CV274" s="194" t="str">
        <f>IF(INDEX(tab_MinKomp[Bash],MATCH($B273,tab_MinKomp[[Stanowisko / Position ]:[Stanowisko / Position ]],0))="n/a","n/a",CV273-INDEX(tab_MinKomp[Bash],MATCH($B273,tab_MinKomp[[Stanowisko / Position ]:[Stanowisko / Position ]],0)))</f>
        <v>n/a</v>
      </c>
      <c r="CW274" s="194">
        <f>IF(INDEX(tab_MinKomp[Systemy MES (HYDRA / SFMS)],MATCH($B273,tab_MinKomp[[Stanowisko / Position ]:[Stanowisko / Position ]],0))="n/a","n/a",CW273-INDEX(tab_MinKomp[Systemy MES (HYDRA / SFMS)],MATCH($B273,tab_MinKomp[[Stanowisko / Position ]:[Stanowisko / Position ]],0)))</f>
        <v>0</v>
      </c>
      <c r="CX274" s="194" t="str">
        <f>IF(INDEX(tab_MinKomp[HTML / CSS],MATCH($B273,tab_MinKomp[[Stanowisko / Position ]:[Stanowisko / Position ]],0))="n/a","n/a",CX273-INDEX(tab_MinKomp[HTML / CSS],MATCH($B273,tab_MinKomp[[Stanowisko / Position ]:[Stanowisko / Position ]],0)))</f>
        <v>n/a</v>
      </c>
      <c r="CY274" s="194" t="str">
        <f>IF(INDEX(tab_MinKomp[SYSTEM PR],MATCH($B273,tab_MinKomp[[Stanowisko / Position ]:[Stanowisko / Position ]],0))="n/a","n/a",CY273-INDEX(tab_MinKomp[SYSTEM PR],MATCH($B273,tab_MinKomp[[Stanowisko / Position ]:[Stanowisko / Position ]],0)))</f>
        <v>n/a</v>
      </c>
      <c r="CZ274" s="194" t="str">
        <f>IF(INDEX(tab_MinKomp[System Einkauf XP / EBA],MATCH($B273,tab_MinKomp[[Stanowisko / Position ]:[Stanowisko / Position ]],0))="n/a","n/a",CZ273-INDEX(tab_MinKomp[System Einkauf XP / EBA],MATCH($B273,tab_MinKomp[[Stanowisko / Position ]:[Stanowisko / Position ]],0)))</f>
        <v>n/a</v>
      </c>
      <c r="DA274" s="194" t="str">
        <f>IF(INDEX(tab_MinKomp[Techniki negocjacyjne / Verhandlungstechniken],MATCH($B273,tab_MinKomp[[Stanowisko / Position ]:[Stanowisko / Position ]],0))="n/a","n/a",DA273-INDEX(tab_MinKomp[Techniki negocjacyjne / Verhandlungstechniken],MATCH($B273,tab_MinKomp[[Stanowisko / Position ]:[Stanowisko / Position ]],0)))</f>
        <v>n/a</v>
      </c>
      <c r="DB274" s="194" t="str">
        <f>IF(INDEX(tab_MinKomp[Znajomość rynku branżowego / Kenntnis des Industrie Marktes],MATCH($B273,tab_MinKomp[[Stanowisko / Position ]:[Stanowisko / Position ]],0))="n/a","n/a",DB273-INDEX(tab_MinKomp[Znajomość rynku branżowego / Kenntnis des Industrie Marktes],MATCH($B273,tab_MinKomp[[Stanowisko / Position ]:[Stanowisko / Position ]],0)))</f>
        <v>n/a</v>
      </c>
      <c r="DC274" s="194" t="str">
        <f>IF(INDEX(tab_MinKomp[SUPPLIER MANAGEMENT],MATCH($B273,tab_MinKomp[[Stanowisko / Position ]:[Stanowisko / Position ]],0))="n/a","n/a",DC273-INDEX(tab_MinKomp[SUPPLIER MANAGEMENT],MATCH($B273,tab_MinKomp[[Stanowisko / Position ]:[Stanowisko / Position ]],0)))</f>
        <v>n/a</v>
      </c>
      <c r="DD274" s="194" t="str">
        <f>IF(INDEX(tab_MinKomp[SUPPLIER MANAGEMENT],MATCH($B273,tab_MinKomp[[Stanowisko / Position ]:[Stanowisko / Position ]],0))="n/a","n/a",DD273-INDEX(tab_MinKomp[SUPPLIER MANAGEMENT],MATCH($B273,tab_MinKomp[[Stanowisko / Position ]:[Stanowisko / Position ]],0)))</f>
        <v>n/a</v>
      </c>
      <c r="DE274" s="194" t="str">
        <f>IF(INDEX(tab_MinKomp[SUPPLIER MANAGEMENT],MATCH($B273,tab_MinKomp[[Stanowisko / Position ]:[Stanowisko / Position ]],0))="n/a","n/a",DE273-INDEX(tab_MinKomp[SUPPLIER MANAGEMENT],MATCH($B273,tab_MinKomp[[Stanowisko / Position ]:[Stanowisko / Position ]],0)))</f>
        <v>n/a</v>
      </c>
      <c r="DF274" s="194">
        <f>IF(INDEX(tab_MinKomp[LEAN MANAGEMENT],MATCH($B273,tab_MinKomp[[Stanowisko / Position ]:[Stanowisko / Position ]],0))="n/a","n/a",DF273-INDEX(tab_MinKomp[LEAN MANAGEMENT],MATCH($B273,tab_MinKomp[[Stanowisko / Position ]:[Stanowisko / Position ]],0)))</f>
        <v>0</v>
      </c>
      <c r="DG274" s="194" t="str">
        <f>IF(INDEX(tab_MinKomp[PPAP/PSW],MATCH($B273,tab_MinKomp[[Stanowisko / Position ]:[Stanowisko / Position ]],0))="n/a","n/a",DG273-INDEX(tab_MinKomp[PPAP/PSW],MATCH($B273,tab_MinKomp[[Stanowisko / Position ]:[Stanowisko / Position ]],0)))</f>
        <v>n/a</v>
      </c>
      <c r="DH274" s="194" t="str">
        <f>IF(INDEX(tab_MinKomp[SUPPLIER MANAGEMENT],MATCH($B273,tab_MinKomp[[Stanowisko / Position ]:[Stanowisko / Position ]],0))="n/a","n/a",DH273-INDEX(tab_MinKomp[SUPPLIER MANAGEMENT],MATCH($B273,tab_MinKomp[[Stanowisko / Position ]:[Stanowisko / Position ]],0)))</f>
        <v>n/a</v>
      </c>
      <c r="DI274" s="194" t="str">
        <f>IF(INDEX(tab_MinKomp[OBSŁUGA PORTALI KLIENTA / Kundenportale],MATCH($B273,tab_MinKomp[[Stanowisko / Position ]:[Stanowisko / Position ]],0))="n/a","n/a",DI273-INDEX(tab_MinKomp[OBSŁUGA PORTALI KLIENTA / Kundenportale],MATCH($B273,tab_MinKomp[[Stanowisko / Position ]:[Stanowisko / Position ]],0)))</f>
        <v>n/a</v>
      </c>
      <c r="DJ274" s="194" t="str">
        <f>IF(INDEX(tab_MinKomp[Obsługa systemu BABTECQ / BABTECQ System],MATCH($B273,tab_MinKomp[[Stanowisko / Position ]:[Stanowisko / Position ]],0))="n/a","n/a",DJ273-INDEX(tab_MinKomp[Obsługa systemu BABTECQ / BABTECQ System],MATCH($B273,tab_MinKomp[[Stanowisko / Position ]:[Stanowisko / Position ]],0)))</f>
        <v>n/a</v>
      </c>
      <c r="DK274" s="194" t="str">
        <f>IF(INDEX(tab_MinKomp[Rysunek techniczny / technische Zeichnung],MATCH($B273,tab_MinKomp[[Stanowisko / Position ]:[Stanowisko / Position ]],0))="n/a","n/a",DK273-INDEX(tab_MinKomp[Rysunek techniczny / technische Zeichnung],MATCH($B273,tab_MinKomp[[Stanowisko / Position ]:[Stanowisko / Position ]],0)))</f>
        <v>n/a</v>
      </c>
      <c r="DL274" s="194" t="str">
        <f>IF(INDEX(tab_MinKomp[Kalibracja / Kalibrierung],MATCH($B273,tab_MinKomp[[Stanowisko / Position ]:[Stanowisko / Position ]],0))="n/a","n/a",DL273-INDEX(tab_MinKomp[Kalibracja / Kalibrierung],MATCH($B273,tab_MinKomp[[Stanowisko / Position ]:[Stanowisko / Position ]],0)))</f>
        <v>n/a</v>
      </c>
      <c r="DM274" s="194" t="str">
        <f>IF(INDEX(tab_MinKomp[Rekwalifikacja / Requalifizierung],MATCH($B273,tab_MinKomp[[Stanowisko / Position ]:[Stanowisko / Position ]],0))="n/a","n/a",DM273-INDEX(tab_MinKomp[Rekwalifikacja / Requalifizierung],MATCH($B273,tab_MinKomp[[Stanowisko / Position ]:[Stanowisko / Position ]],0)))</f>
        <v>n/a</v>
      </c>
      <c r="DN274" s="190" t="str">
        <f>IF(INDEX(tab_MinKomp[Testy czystości / Reinheitstests],MATCH($B273,tab_MinKomp[[Stanowisko / Position ]:[Stanowisko / Position ]],0))="n/a","n/a",DN273-INDEX(tab_MinKomp[Testy czystości / Reinheitstests],MATCH($B273,tab_MinKomp[[Stanowisko / Position ]:[Stanowisko / Position ]],0)))</f>
        <v>n/a</v>
      </c>
      <c r="DO274" s="190" t="str">
        <f>IF(INDEX(tab_MinKomp[Testy czystości / Reinheitstests],MATCH($B273,tab_MinKomp[[Stanowisko / Position ]:[Stanowisko / Position ]],0))="n/a","n/a",DO273-INDEX(tab_MinKomp[Testy czystości / Reinheitstests],MATCH($B273,tab_MinKomp[[Stanowisko / Position ]:[Stanowisko / Position ]],0)))</f>
        <v>n/a</v>
      </c>
      <c r="DP274" s="190" t="str">
        <f>IF(INDEX(tab_MinKomp[Testy czystości / Reinheitstests],MATCH($B273,tab_MinKomp[[Stanowisko / Position ]:[Stanowisko / Position ]],0))="n/a","n/a",DP273-INDEX(tab_MinKomp[Testy czystości / Reinheitstests],MATCH($B273,tab_MinKomp[[Stanowisko / Position ]:[Stanowisko / Position ]],0)))</f>
        <v>n/a</v>
      </c>
      <c r="DQ274" s="190" t="str">
        <f>IF(INDEX(tab_MinKomp[Testy czystości / Reinheitstests],MATCH($B273,tab_MinKomp[[Stanowisko / Position ]:[Stanowisko / Position ]],0))="n/a","n/a",DQ273-INDEX(tab_MinKomp[Testy czystości / Reinheitstests],MATCH($B273,tab_MinKomp[[Stanowisko / Position ]:[Stanowisko / Position ]],0)))</f>
        <v>n/a</v>
      </c>
      <c r="DR274" s="190" t="str">
        <f>IF(INDEX(tab_MinKomp[Testy czystości / Reinheitstests],MATCH($B273,tab_MinKomp[[Stanowisko / Position ]:[Stanowisko / Position ]],0))="n/a","n/a",DR273-INDEX(tab_MinKomp[Testy czystości / Reinheitstests],MATCH($B273,tab_MinKomp[[Stanowisko / Position ]:[Stanowisko / Position ]],0)))</f>
        <v>n/a</v>
      </c>
      <c r="DS274" s="190" t="str">
        <f>IF(INDEX(tab_MinKomp[Testy czystości / Reinheitstests],MATCH($B273,tab_MinKomp[[Stanowisko / Position ]:[Stanowisko / Position ]],0))="n/a","n/a",DS273-INDEX(tab_MinKomp[Testy czystości / Reinheitstests],MATCH($B273,tab_MinKomp[[Stanowisko / Position ]:[Stanowisko / Position ]],0)))</f>
        <v>n/a</v>
      </c>
      <c r="DT274" s="194" t="str">
        <f>IF(INDEX(tab_MinKomp[SUPPLIER MANAGEMENT],MATCH($B273,tab_MinKomp[[Stanowisko / Position ]:[Stanowisko / Position ]],0))="n/a","n/a",DT273-INDEX(tab_MinKomp[SUPPLIER MANAGEMENT],MATCH($B273,tab_MinKomp[[Stanowisko / Position ]:[Stanowisko / Position ]],0)))</f>
        <v>n/a</v>
      </c>
      <c r="DU274" s="190" t="str">
        <f>IF(INDEX(tab_MinKomp[Testy czystości / Reinheitstests],MATCH($B273,tab_MinKomp[[Stanowisko / Position ]:[Stanowisko / Position ]],0))="n/a","n/a",DU273-INDEX(tab_MinKomp[Testy czystości / Reinheitstests],MATCH($B273,tab_MinKomp[[Stanowisko / Position ]:[Stanowisko / Position ]],0)))</f>
        <v>n/a</v>
      </c>
      <c r="DV274" s="190" t="str">
        <f>IF(INDEX(tab_MinKomp[Testy czystości / Reinheitstests],MATCH($B273,tab_MinKomp[[Stanowisko / Position ]:[Stanowisko / Position ]],0))="n/a","n/a",DV273-INDEX(tab_MinKomp[Testy czystości / Reinheitstests],MATCH($B273,tab_MinKomp[[Stanowisko / Position ]:[Stanowisko / Position ]],0)))</f>
        <v>n/a</v>
      </c>
      <c r="DW274" s="190" t="str">
        <f>IF(INDEX(tab_MinKomp[Testy czystości / Reinheitstests],MATCH($B273,tab_MinKomp[[Stanowisko / Position ]:[Stanowisko / Position ]],0))="n/a","n/a",DW273-INDEX(tab_MinKomp[Testy czystości / Reinheitstests],MATCH($B273,tab_MinKomp[[Stanowisko / Position ]:[Stanowisko / Position ]],0)))</f>
        <v>n/a</v>
      </c>
      <c r="DX274" s="190" t="str">
        <f>IF(INDEX(tab_MinKomp[Testy czystości / Reinheitstests],MATCH($B273,tab_MinKomp[[Stanowisko / Position ]:[Stanowisko / Position ]],0))="n/a","n/a",DX273-INDEX(tab_MinKomp[Testy czystości / Reinheitstests],MATCH($B273,tab_MinKomp[[Stanowisko / Position ]:[Stanowisko / Position ]],0)))</f>
        <v>n/a</v>
      </c>
      <c r="DY274" s="190" t="str">
        <f>IF(INDEX(tab_MinKomp[Testy czystości / Reinheitstests],MATCH($B273,tab_MinKomp[[Stanowisko / Position ]:[Stanowisko / Position ]],0))="n/a","n/a",DY273-INDEX(tab_MinKomp[Testy czystości / Reinheitstests],MATCH($B273,tab_MinKomp[[Stanowisko / Position ]:[Stanowisko / Position ]],0)))</f>
        <v>n/a</v>
      </c>
      <c r="DZ274" s="190" t="str">
        <f>IF(INDEX(tab_MinKomp[Testy czystości / Reinheitstests],MATCH($B273,tab_MinKomp[[Stanowisko / Position ]:[Stanowisko / Position ]],0))="n/a","n/a",DZ273-INDEX(tab_MinKomp[Testy czystości / Reinheitstests],MATCH($B273,tab_MinKomp[[Stanowisko / Position ]:[Stanowisko / Position ]],0)))</f>
        <v>n/a</v>
      </c>
      <c r="EA274" s="190" t="str">
        <f>IF(INDEX(tab_MinKomp[Testy czystości / Reinheitstests],MATCH($B273,tab_MinKomp[[Stanowisko / Position ]:[Stanowisko / Position ]],0))="n/a","n/a",EA273-INDEX(tab_MinKomp[Testy czystości / Reinheitstests],MATCH($B273,tab_MinKomp[[Stanowisko / Position ]:[Stanowisko / Position ]],0)))</f>
        <v>n/a</v>
      </c>
      <c r="EB274" s="190" t="str">
        <f>IF(INDEX(tab_MinKomp[Testy czystości / Reinheitstests],MATCH($B273,tab_MinKomp[[Stanowisko / Position ]:[Stanowisko / Position ]],0))="n/a","n/a",EB273-INDEX(tab_MinKomp[Testy czystości / Reinheitstests],MATCH($B273,tab_MinKomp[[Stanowisko / Position ]:[Stanowisko / Position ]],0)))</f>
        <v>n/a</v>
      </c>
      <c r="EC274" s="190" t="str">
        <f>IF(INDEX(tab_MinKomp[Testy czystości / Reinheitstests],MATCH($B273,tab_MinKomp[[Stanowisko / Position ]:[Stanowisko / Position ]],0))="n/a","n/a",EC273-INDEX(tab_MinKomp[Testy czystości / Reinheitstests],MATCH($B273,tab_MinKomp[[Stanowisko / Position ]:[Stanowisko / Position ]],0)))</f>
        <v>n/a</v>
      </c>
      <c r="ED274" s="190" t="str">
        <f>IF(INDEX(tab_MinKomp[Testy czystości / Reinheitstests],MATCH($B273,tab_MinKomp[[Stanowisko / Position ]:[Stanowisko / Position ]],0))="n/a","n/a",ED273-INDEX(tab_MinKomp[Testy czystości / Reinheitstests],MATCH($B273,tab_MinKomp[[Stanowisko / Position ]:[Stanowisko / Position ]],0)))</f>
        <v>n/a</v>
      </c>
      <c r="EE274" s="190" t="str">
        <f>IF(INDEX(tab_MinKomp[Testy czystości / Reinheitstests],MATCH($B273,tab_MinKomp[[Stanowisko / Position ]:[Stanowisko / Position ]],0))="n/a","n/a",EE273-INDEX(tab_MinKomp[Testy czystości / Reinheitstests],MATCH($B273,tab_MinKomp[[Stanowisko / Position ]:[Stanowisko / Position ]],0)))</f>
        <v>n/a</v>
      </c>
      <c r="EF274" s="190" t="str">
        <f>IF(INDEX(tab_MinKomp[Testy czystości / Reinheitstests],MATCH($B273,tab_MinKomp[[Stanowisko / Position ]:[Stanowisko / Position ]],0))="n/a","n/a",EF273-INDEX(tab_MinKomp[Testy czystości / Reinheitstests],MATCH($B273,tab_MinKomp[[Stanowisko / Position ]:[Stanowisko / Position ]],0)))</f>
        <v>n/a</v>
      </c>
      <c r="EG274" s="190" t="str">
        <f>IF(INDEX(tab_MinKomp[Testy czystości / Reinheitstests],MATCH($B273,tab_MinKomp[[Stanowisko / Position ]:[Stanowisko / Position ]],0))="n/a","n/a",EG273-INDEX(tab_MinKomp[Testy czystości / Reinheitstests],MATCH($B273,tab_MinKomp[[Stanowisko / Position ]:[Stanowisko / Position ]],0)))</f>
        <v>n/a</v>
      </c>
      <c r="EH274" s="190" t="str">
        <f>IF(INDEX(tab_MinKomp[Testy czystości / Reinheitstests],MATCH($B273,tab_MinKomp[[Stanowisko / Position ]:[Stanowisko / Position ]],0))="n/a","n/a",EH273-INDEX(tab_MinKomp[Testy czystości / Reinheitstests],MATCH($B273,tab_MinKomp[[Stanowisko / Position ]:[Stanowisko / Position ]],0)))</f>
        <v>n/a</v>
      </c>
      <c r="EI274" s="190" t="str">
        <f>IF(INDEX(tab_MinKomp[Testy czystości / Reinheitstests],MATCH($B273,tab_MinKomp[[Stanowisko / Position ]:[Stanowisko / Position ]],0))="n/a","n/a",EI273-INDEX(tab_MinKomp[Testy czystości / Reinheitstests],MATCH($B273,tab_MinKomp[[Stanowisko / Position ]:[Stanowisko / Position ]],0)))</f>
        <v>n/a</v>
      </c>
      <c r="EJ274" s="190" t="str">
        <f>IF(INDEX(tab_MinKomp[Testy czystości / Reinheitstests],MATCH($B273,tab_MinKomp[[Stanowisko / Position ]:[Stanowisko / Position ]],0))="n/a","n/a",EJ273-INDEX(tab_MinKomp[Testy czystości / Reinheitstests],MATCH($B273,tab_MinKomp[[Stanowisko / Position ]:[Stanowisko / Position ]],0)))</f>
        <v>n/a</v>
      </c>
      <c r="EK274" s="190" t="str">
        <f>IF(INDEX(tab_MinKomp[Testy czystości / Reinheitstests],MATCH($B273,tab_MinKomp[[Stanowisko / Position ]:[Stanowisko / Position ]],0))="n/a","n/a",EK273-INDEX(tab_MinKomp[Testy czystości / Reinheitstests],MATCH($B273,tab_MinKomp[[Stanowisko / Position ]:[Stanowisko / Position ]],0)))</f>
        <v>n/a</v>
      </c>
      <c r="EL274" s="190" t="str">
        <f>IF(INDEX(tab_MinKomp[Testy czystości / Reinheitstests],MATCH($B273,tab_MinKomp[[Stanowisko / Position ]:[Stanowisko / Position ]],0))="n/a","n/a",EL273-INDEX(tab_MinKomp[Testy czystości / Reinheitstests],MATCH($B273,tab_MinKomp[[Stanowisko / Position ]:[Stanowisko / Position ]],0)))</f>
        <v>n/a</v>
      </c>
      <c r="EM274" s="190" t="str">
        <f>IF(INDEX(tab_MinKomp[Testy czystości / Reinheitstests],MATCH($B273,tab_MinKomp[[Stanowisko / Position ]:[Stanowisko / Position ]],0))="n/a","n/a",EM273-INDEX(tab_MinKomp[Testy czystości / Reinheitstests],MATCH($B273,tab_MinKomp[[Stanowisko / Position ]:[Stanowisko / Position ]],0)))</f>
        <v>n/a</v>
      </c>
      <c r="EN274" s="190" t="str">
        <f>IF(INDEX(tab_MinKomp[Testy czystości / Reinheitstests],MATCH($B273,tab_MinKomp[[Stanowisko / Position ]:[Stanowisko / Position ]],0))="n/a","n/a",EN273-INDEX(tab_MinKomp[Testy czystości / Reinheitstests],MATCH($B273,tab_MinKomp[[Stanowisko / Position ]:[Stanowisko / Position ]],0)))</f>
        <v>n/a</v>
      </c>
      <c r="EO274" s="194" t="str">
        <f>IF(INDEX(tab_MinKomp[Konserwacja Rep],MATCH($B273,tab_MinKomp[[Stanowisko / Position ]:[Stanowisko / Position ]],0))="n/a","n/a",EO273-INDEX(tab_MinKomp[Konserwacja Rep],MATCH($B273,tab_MinKomp[[Stanowisko / Position ]:[Stanowisko / Position ]],0)))</f>
        <v>n/a</v>
      </c>
      <c r="EP274" s="194" t="str">
        <f>IF(INDEX(tab_MinKomp[[Konserwacja Engel ]],MATCH($B273,tab_MinKomp[[Stanowisko / Position ]:[Stanowisko / Position ]],0))="n/a","n/a",EP273-INDEX(tab_MinKomp[[Konserwacja Engel ]],MATCH($B273,tab_MinKomp[[Stanowisko / Position ]:[Stanowisko / Position ]],0)))</f>
        <v>n/a</v>
      </c>
      <c r="EQ274" s="194" t="str">
        <f>IF(INDEX(tab_MinKomp[Konserwacja B 50],MATCH($B273,tab_MinKomp[[Stanowisko / Position ]:[Stanowisko / Position ]],0))="n/a","n/a",EQ273-INDEX(tab_MinKomp[Konserwacja B 50],MATCH($B273,tab_MinKomp[[Stanowisko / Position ]:[Stanowisko / Position ]],0)))</f>
        <v>n/a</v>
      </c>
      <c r="ER274" s="194" t="str">
        <f>IF(INDEX(tab_MinKomp[[Konserwacja EOL ]],MATCH($B273,tab_MinKomp[[Stanowisko / Position ]:[Stanowisko / Position ]],0))="n/a","n/a",ER273-INDEX(tab_MinKomp[[Konserwacja EOL ]],MATCH($B273,tab_MinKomp[[Stanowisko / Position ]:[Stanowisko / Position ]],0)))</f>
        <v>n/a</v>
      </c>
      <c r="ES274" s="194" t="str">
        <f>IF(INDEX(tab_MinKomp[Konserwacja Branson],MATCH($B273,tab_MinKomp[[Stanowisko / Position ]:[Stanowisko / Position ]],0))="n/a","n/a",ES273-INDEX(tab_MinKomp[Konserwacja Branson],MATCH($B273,tab_MinKomp[[Stanowisko / Position ]:[Stanowisko / Position ]],0)))</f>
        <v>n/a</v>
      </c>
      <c r="ET274" s="194" t="str">
        <f>IF(INDEX(tab_MinKomp[Konserwacja coolery],MATCH($B273,tab_MinKomp[[Stanowisko / Position ]:[Stanowisko / Position ]],0))="n/a","n/a",ET273-INDEX(tab_MinKomp[Konserwacja coolery],MATCH($B273,tab_MinKomp[[Stanowisko / Position ]:[Stanowisko / Position ]],0)))</f>
        <v>n/a</v>
      </c>
      <c r="EU274" s="194" t="str">
        <f>IF(INDEX(tab_MinKomp[Konserwacja piecy],MATCH($B273,tab_MinKomp[[Stanowisko / Position ]:[Stanowisko / Position ]],0))="n/a","n/a",EU273-INDEX(tab_MinKomp[Konserwacja piecy],MATCH($B273,tab_MinKomp[[Stanowisko / Position ]:[Stanowisko / Position ]],0)))</f>
        <v>n/a</v>
      </c>
      <c r="EV274" s="194" t="str">
        <f>IF(INDEX(tab_MinKomp[Rysunek techniczny- czytanie],MATCH($B273,tab_MinKomp[[Stanowisko / Position ]:[Stanowisko / Position ]],0))="n/a","n/a",EV273-INDEX(tab_MinKomp[Rysunek techniczny- czytanie],MATCH($B273,tab_MinKomp[[Stanowisko / Position ]:[Stanowisko / Position ]],0)))</f>
        <v>n/a</v>
      </c>
      <c r="EW274" s="194" t="str">
        <f>IF(INDEX(tab_MinKomp[Elektryka],MATCH($B273,tab_MinKomp[[Stanowisko / Position ]:[Stanowisko / Position ]],0))="n/a","n/a",EW273-INDEX(tab_MinKomp[Elektryka],MATCH($B273,tab_MinKomp[[Stanowisko / Position ]:[Stanowisko / Position ]],0)))</f>
        <v>n/a</v>
      </c>
      <c r="EX274" s="194" t="str">
        <f>IF(INDEX(tab_MinKomp[Pneumatyka],MATCH($B273,tab_MinKomp[[Stanowisko / Position ]:[Stanowisko / Position ]],0))="n/a","n/a",EX273-INDEX(tab_MinKomp[Pneumatyka],MATCH($B273,tab_MinKomp[[Stanowisko / Position ]:[Stanowisko / Position ]],0)))</f>
        <v>n/a</v>
      </c>
      <c r="EY274" s="194" t="str">
        <f>IF(INDEX(tab_MinKomp[[Hydraulika ]],MATCH($B273,tab_MinKomp[[Stanowisko / Position ]:[Stanowisko / Position ]],0))="n/a","n/a",EY273-INDEX(tab_MinKomp[[Hydraulika ]],MATCH($B273,tab_MinKomp[[Stanowisko / Position ]:[Stanowisko / Position ]],0)))</f>
        <v>n/a</v>
      </c>
      <c r="EZ274" s="194" t="str">
        <f>IF(INDEX(tab_MinKomp[Podciśnienie],MATCH($B273,tab_MinKomp[[Stanowisko / Position ]:[Stanowisko / Position ]],0))="n/a","n/a",EZ273-INDEX(tab_MinKomp[Podciśnienie],MATCH($B273,tab_MinKomp[[Stanowisko / Position ]:[Stanowisko / Position ]],0)))</f>
        <v>n/a</v>
      </c>
      <c r="FA274" s="194" t="str">
        <f>IF(INDEX(tab_MinKomp[Usuwanie awarii],MATCH($B273,tab_MinKomp[[Stanowisko / Position ]:[Stanowisko / Position ]],0))="n/a","n/a",FA273-INDEX(tab_MinKomp[Usuwanie awarii],MATCH($B273,tab_MinKomp[[Stanowisko / Position ]:[Stanowisko / Position ]],0)))</f>
        <v>n/a</v>
      </c>
      <c r="FB274" s="194" t="str">
        <f>IF(INDEX(tab_MinKomp[Obsługa robotów],MATCH($B273,tab_MinKomp[[Stanowisko / Position ]:[Stanowisko / Position ]],0))="n/a","n/a",FB273-INDEX(tab_MinKomp[Obsługa robotów],MATCH($B273,tab_MinKomp[[Stanowisko / Position ]:[Stanowisko / Position ]],0)))</f>
        <v>n/a</v>
      </c>
      <c r="FC274" s="194" t="str">
        <f>IF(INDEX(tab_MinKomp[Obsługa sterowania maszyny],MATCH($B273,tab_MinKomp[[Stanowisko / Position ]:[Stanowisko / Position ]],0))="n/a","n/a",FC273-INDEX(tab_MinKomp[Obsługa sterowania maszyny],MATCH($B273,tab_MinKomp[[Stanowisko / Position ]:[Stanowisko / Position ]],0)))</f>
        <v>n/a</v>
      </c>
      <c r="FD274" s="194" t="str">
        <f>IF(INDEX(tab_MinKomp[Usuwanie przyczyn żródłowych],MATCH($B273,tab_MinKomp[[Stanowisko / Position ]:[Stanowisko / Position ]],0))="n/a","n/a",FD273-INDEX(tab_MinKomp[Usuwanie przyczyn żródłowych],MATCH($B273,tab_MinKomp[[Stanowisko / Position ]:[Stanowisko / Position ]],0)))</f>
        <v>n/a</v>
      </c>
      <c r="FE274" s="194" t="str">
        <f>IF(INDEX(tab_MinKomp[Cmms stosowanie],MATCH($B273,tab_MinKomp[[Stanowisko / Position ]:[Stanowisko / Position ]],0))="n/a","n/a",FE273-INDEX(tab_MinKomp[Cmms stosowanie],MATCH($B273,tab_MinKomp[[Stanowisko / Position ]:[Stanowisko / Position ]],0)))</f>
        <v>n/a</v>
      </c>
      <c r="FF274" s="190" t="str">
        <f>IF(INDEX(tab_MinKomp[Testy czystości / Reinheitstests],MATCH($B273,tab_MinKomp[[Stanowisko / Position ]:[Stanowisko / Position ]],0))="n/a","n/a",FF273-INDEX(tab_MinKomp[Testy czystości / Reinheitstests],MATCH($B273,tab_MinKomp[[Stanowisko / Position ]:[Stanowisko / Position ]],0)))</f>
        <v>n/a</v>
      </c>
      <c r="FG274" s="194" t="str">
        <f>IF(INDEX(tab_MinKomp[Czyszczenie form plastikowych],MATCH($B273,tab_MinKomp[[Stanowisko / Position ]:[Stanowisko / Position ]],0))="n/a","n/a",FG273-INDEX(tab_MinKomp[Czyszczenie form plastikowych],MATCH($B273,tab_MinKomp[[Stanowisko / Position ]:[Stanowisko / Position ]],0)))</f>
        <v>n/a</v>
      </c>
      <c r="FH274" s="194" t="str">
        <f>IF(INDEX(tab_MinKomp[Wymiana form plastik],MATCH($B273,tab_MinKomp[[Stanowisko / Position ]:[Stanowisko / Position ]],0))="n/a","n/a",FH273-INDEX(tab_MinKomp[Wymiana form plastik],MATCH($B273,tab_MinKomp[[Stanowisko / Position ]:[Stanowisko / Position ]],0)))</f>
        <v>n/a</v>
      </c>
      <c r="FI274" s="194" t="str">
        <f>IF(INDEX(tab_MinKomp[Wymiana form guma],MATCH($B273,tab_MinKomp[[Stanowisko / Position ]:[Stanowisko / Position ]],0))="n/a","n/a",FI273-INDEX(tab_MinKomp[Wymiana form guma],MATCH($B273,tab_MinKomp[[Stanowisko / Position ]:[Stanowisko / Position ]],0)))</f>
        <v>n/a</v>
      </c>
      <c r="FJ274" s="194" t="str">
        <f>IF(INDEX(tab_MinKomp[Konserwacja KK],MATCH($B273,tab_MinKomp[[Stanowisko / Position ]:[Stanowisko / Position ]],0))="n/a","n/a",FJ273-INDEX(tab_MinKomp[Konserwacja KK],MATCH($B273,tab_MinKomp[[Stanowisko / Position ]:[Stanowisko / Position ]],0)))</f>
        <v>n/a</v>
      </c>
      <c r="FK274" s="194" t="str">
        <f>IF(INDEX(tab_MinKomp[Konserwacja form guma],MATCH($B273,tab_MinKomp[[Stanowisko / Position ]:[Stanowisko / Position ]],0))="n/a","n/a",FK273-INDEX(tab_MinKomp[Konserwacja form guma],MATCH($B273,tab_MinKomp[[Stanowisko / Position ]:[Stanowisko / Position ]],0)))</f>
        <v>n/a</v>
      </c>
      <c r="FL274" s="194" t="str">
        <f>IF(INDEX(tab_MinKomp[Konserwacja form plastiki],MATCH($B273,tab_MinKomp[[Stanowisko / Position ]:[Stanowisko / Position ]],0))="n/a","n/a",FL273-INDEX(tab_MinKomp[Konserwacja form plastiki],MATCH($B273,tab_MinKomp[[Stanowisko / Position ]:[Stanowisko / Position ]],0)))</f>
        <v>n/a</v>
      </c>
      <c r="FM274" s="194" t="str">
        <f>IF(INDEX(tab_MinKomp[Konserwacja Gorącego Kanału],MATCH($B273,tab_MinKomp[[Stanowisko / Position ]:[Stanowisko / Position ]],0))="n/a","n/a",FM273-INDEX(tab_MinKomp[Konserwacja Gorącego Kanału],MATCH($B273,tab_MinKomp[[Stanowisko / Position ]:[Stanowisko / Position ]],0)))</f>
        <v>n/a</v>
      </c>
      <c r="FN274" s="196" t="str">
        <f>IF(INDEX(tab_MinKomp[Język angielski / Englisch],MATCH($B273,tab_MinKomp[[Stanowisko / Position ]:[Stanowisko / Position ]],0))="n/a","n/a",FN273-INDEX(tab_MinKomp[Język angielski / Englisch],MATCH($B273,tab_MinKomp[[Stanowisko / Position ]:[Stanowisko / Position ]],0)))</f>
        <v>n/a</v>
      </c>
      <c r="FO274" s="196" t="str">
        <f>IF(INDEX(tab_MinKomp[Język angielski / Englisch],MATCH($B273,tab_MinKomp[[Stanowisko / Position ]:[Stanowisko / Position ]],0))="n/a","n/a",FO273-INDEX(tab_MinKomp[Język angielski / Englisch],MATCH($B273,tab_MinKomp[[Stanowisko / Position ]:[Stanowisko / Position ]],0)))</f>
        <v>n/a</v>
      </c>
      <c r="FP274" s="196" t="str">
        <f>IF(INDEX(tab_MinKomp[Język angielski / Englisch],MATCH($B273,tab_MinKomp[[Stanowisko / Position ]:[Stanowisko / Position ]],0))="n/a","n/a",FP273-INDEX(tab_MinKomp[Język angielski / Englisch],MATCH($B273,tab_MinKomp[[Stanowisko / Position ]:[Stanowisko / Position ]],0)))</f>
        <v>n/a</v>
      </c>
      <c r="FQ274" s="196" t="str">
        <f>IF(INDEX(tab_MinKomp[Język angielski / Englisch],MATCH($B273,tab_MinKomp[[Stanowisko / Position ]:[Stanowisko / Position ]],0))="n/a","n/a",FQ273-INDEX(tab_MinKomp[Język angielski / Englisch],MATCH($B273,tab_MinKomp[[Stanowisko / Position ]:[Stanowisko / Position ]],0)))</f>
        <v>n/a</v>
      </c>
      <c r="FR274" s="196" t="str">
        <f>IF(INDEX(tab_MinKomp[Język niemiecki / Deutsch],MATCH($B273,tab_MinKomp[[Stanowisko / Position ]:[Stanowisko / Position ]],0))="n/a","n/a",FR273-INDEX(tab_MinKomp[Język niemiecki / Deutsch],MATCH($B273,tab_MinKomp[[Stanowisko / Position ]:[Stanowisko / Position ]],0)))</f>
        <v>n/a</v>
      </c>
      <c r="FS274" s="194">
        <f>IF(INDEX(tab_MinKomp[Zarządzanie dokumentacją procesową / Process dokumentation management],MATCH($B273,tab_MinKomp[[Stanowisko / Position ]:[Stanowisko / Position ]],0))="n/a","n/a",FS273-INDEX(tab_MinKomp[Zarządzanie dokumentacją procesową / Process dokumentation management],MATCH($B273,tab_MinKomp[[Stanowisko / Position ]:[Stanowisko / Position ]],0)))</f>
        <v>0</v>
      </c>
      <c r="FT274" s="194">
        <f>IF(INDEX(tab_MinKomp[Znajomość procesów z obszaru / Kenntiss der prozesse in dem Bereich],MATCH($B273,tab_MinKomp[[Stanowisko / Position ]:[Stanowisko / Position ]],0))="n/a","n/a",FT273-INDEX(tab_MinKomp[Znajomość procesów z obszaru / Kenntiss der prozesse in dem Bereich],MATCH($B273,tab_MinKomp[[Stanowisko / Position ]:[Stanowisko / Position ]],0)))</f>
        <v>0</v>
      </c>
      <c r="FU274" s="194">
        <f>IF(INDEX(tab_MinKomp[optymalizacja procesów / Prozessoptymalisierung],MATCH($B273,tab_MinKomp[[Stanowisko / Position ]:[Stanowisko / Position ]],0))="n/a","n/a",FU273-INDEX(tab_MinKomp[optymalizacja procesów / Prozessoptymalisierung],MATCH($B273,tab_MinKomp[[Stanowisko / Position ]:[Stanowisko / Position ]],0)))</f>
        <v>0</v>
      </c>
      <c r="FV274" s="194">
        <f>IF(INDEX(tab_MinKomp[Umiejętności szkoleniowe / Trainingsfähigkeiten],MATCH($B273,tab_MinKomp[[Stanowisko / Position ]:[Stanowisko / Position ]],0))="n/a","n/a",FV273-INDEX(tab_MinKomp[Umiejętności szkoleniowe / Trainingsfähigkeiten],MATCH($B273,tab_MinKomp[[Stanowisko / Position ]:[Stanowisko / Position ]],0)))</f>
        <v>0</v>
      </c>
      <c r="FW274" s="194">
        <f>IF(INDEX(tab_MinKomp[Analityczne myślenie, podejście / Analitysches Denken, Einstellung],MATCH($B273,tab_MinKomp[[Stanowisko / Position ]:[Stanowisko / Position ]],0))="n/a","n/a",FW273-INDEX(tab_MinKomp[Analityczne myślenie, podejście / Analitysches Denken, Einstellung],MATCH($B273,tab_MinKomp[[Stanowisko / Position ]:[Stanowisko / Position ]],0)))</f>
        <v>0</v>
      </c>
      <c r="FX274" s="194">
        <f>IF(INDEX(tab_MinKomp[Dokładność, precyzja w dzialaniu / Genauigkeit, Präzision in die Arbeit],MATCH($B273,tab_MinKomp[[Stanowisko / Position ]:[Stanowisko / Position ]],0))="n/a","n/a",FX273-INDEX(tab_MinKomp[Dokładność, precyzja w dzialaniu / Genauigkeit, Präzision in die Arbeit],MATCH($B273,tab_MinKomp[[Stanowisko / Position ]:[Stanowisko / Position ]],0)))</f>
        <v>-1</v>
      </c>
      <c r="FY274" s="194">
        <f>IF(INDEX(tab_MinKomp[Dyspozycyjność / Verfügbarkeit],MATCH($B273,tab_MinKomp[[Stanowisko / Position ]:[Stanowisko / Position ]],0))="n/a","n/a",FY273-INDEX(tab_MinKomp[Dyspozycyjność / Verfügbarkeit],MATCH($B273,tab_MinKomp[[Stanowisko / Position ]:[Stanowisko / Position ]],0)))</f>
        <v>-1</v>
      </c>
      <c r="FZ274" s="194">
        <f>IF(INDEX(tab_MinKomp[Zaangażowanie / 
Engagement],MATCH($B273,tab_MinKomp[[Stanowisko / Position ]:[Stanowisko / Position ]],0))="n/a","n/a",FZ273-INDEX(tab_MinKomp[Zaangażowanie / 
Engagement],MATCH($B273,tab_MinKomp[[Stanowisko / Position ]:[Stanowisko / Position ]],0)))</f>
        <v>-1</v>
      </c>
      <c r="GA274" s="194" t="str">
        <f>IF(INDEX(tab_MinKomp[Konserwacja form guma],MATCH($B273,tab_MinKomp[[Stanowisko / Position ]:[Stanowisko / Position ]],0))="n/a","n/a",GA273-INDEX(tab_MinKomp[Konserwacja form guma],MATCH($B273,tab_MinKomp[[Stanowisko / Position ]:[Stanowisko / Position ]],0)))</f>
        <v>n/a</v>
      </c>
      <c r="GB274" s="194" t="str">
        <f>IF(INDEX(tab_MinKomp[Konserwacja form plastiki],MATCH($B273,tab_MinKomp[[Stanowisko / Position ]:[Stanowisko / Position ]],0))="n/a","n/a",GB273-INDEX(tab_MinKomp[Konserwacja form plastiki],MATCH($B273,tab_MinKomp[[Stanowisko / Position ]:[Stanowisko / Position ]],0)))</f>
        <v>n/a</v>
      </c>
      <c r="GC274" s="194">
        <f>IF(INDEX(tab_MinKomp[Elastyczność w działaniu],MATCH($B273,tab_MinKomp[[Stanowisko / Position ]:[Stanowisko / Position ]],0))="n/a","n/a",GC273-INDEX(tab_MinKomp[Elastyczność w działaniu],MATCH($B273,tab_MinKomp[[Stanowisko / Position ]:[Stanowisko / Position ]],0)))</f>
        <v>0</v>
      </c>
      <c r="GD274" s="194">
        <f>IF(INDEX(tab_MinKomp[Komunikatywność],MATCH($B273,tab_MinKomp[[Stanowisko / Position ]:[Stanowisko / Position ]],0))="n/a","n/a",GD273-INDEX(tab_MinKomp[Komunikatywność],MATCH($B273,tab_MinKomp[[Stanowisko / Position ]:[Stanowisko / Position ]],0)))</f>
        <v>0</v>
      </c>
      <c r="GE274" s="193" t="str">
        <f>IF(INDEX(tab_MinKomp[Motywowanie i budowanie zaangażowania zespołu],MATCH($B273,tab_MinKomp[[Stanowisko / Position ]:[Stanowisko / Position ]],0))="n/a","n/a",GE273-INDEX(tab_MinKomp[Motywowanie i budowanie zaangażowania zespołu],MATCH($B273,tab_MinKomp[[Stanowisko / Position ]:[Stanowisko / Position ]],0)))</f>
        <v>n/a</v>
      </c>
      <c r="GF274" s="186" t="s">
        <v>248</v>
      </c>
      <c r="GG274" s="186" t="s">
        <v>248</v>
      </c>
      <c r="GH274" s="186" t="s">
        <v>248</v>
      </c>
      <c r="GI274" s="186" t="s">
        <v>248</v>
      </c>
      <c r="GJ274" s="186" t="s">
        <v>248</v>
      </c>
      <c r="GK274" s="186" t="s">
        <v>248</v>
      </c>
      <c r="GL274" s="186" t="s">
        <v>248</v>
      </c>
      <c r="GM274" s="186" t="s">
        <v>248</v>
      </c>
      <c r="GN274" s="186" t="s">
        <v>248</v>
      </c>
      <c r="GO274" s="186" t="s">
        <v>248</v>
      </c>
      <c r="GP274" s="186" t="s">
        <v>248</v>
      </c>
      <c r="GQ274" s="186" t="s">
        <v>248</v>
      </c>
      <c r="GR274" s="186" t="s">
        <v>248</v>
      </c>
      <c r="GS274" s="186" t="s">
        <v>248</v>
      </c>
      <c r="GT274" s="186" t="s">
        <v>248</v>
      </c>
      <c r="GU274" s="186" t="s">
        <v>248</v>
      </c>
      <c r="GV274" s="186" t="s">
        <v>248</v>
      </c>
      <c r="GW274" s="186" t="s">
        <v>248</v>
      </c>
      <c r="GX274" s="186" t="s">
        <v>248</v>
      </c>
      <c r="GY274" s="186" t="s">
        <v>248</v>
      </c>
      <c r="GZ274" s="261" t="s">
        <v>248</v>
      </c>
      <c r="HA274" s="261" t="s">
        <v>248</v>
      </c>
      <c r="HB274" s="191">
        <f>SUM(G274:GE274)/(HB273-(SUM(G274:GE274)))</f>
        <v>-3.5087719298245612E-2</v>
      </c>
    </row>
    <row r="275" spans="1:210" ht="24.9" customHeight="1" x14ac:dyDescent="0.3">
      <c r="A275" s="105" t="s">
        <v>320</v>
      </c>
      <c r="B275" s="105" t="s">
        <v>315</v>
      </c>
      <c r="C275" s="105" t="s">
        <v>394</v>
      </c>
      <c r="D275" s="105">
        <v>415</v>
      </c>
      <c r="E275" s="394" t="s">
        <v>521</v>
      </c>
      <c r="F275" s="185" t="s">
        <v>374</v>
      </c>
      <c r="G275" s="186">
        <v>2</v>
      </c>
      <c r="H275" s="186">
        <v>2</v>
      </c>
      <c r="I275" s="186">
        <v>2</v>
      </c>
      <c r="J275" s="186">
        <v>2</v>
      </c>
      <c r="K275" s="186">
        <v>2</v>
      </c>
      <c r="L275" s="186" t="s">
        <v>248</v>
      </c>
      <c r="M275" s="186" t="s">
        <v>248</v>
      </c>
      <c r="N275" s="186" t="s">
        <v>248</v>
      </c>
      <c r="O275" s="186">
        <v>1</v>
      </c>
      <c r="P275" s="186">
        <v>1</v>
      </c>
      <c r="Q275" s="186" t="s">
        <v>248</v>
      </c>
      <c r="R275" s="186" t="s">
        <v>248</v>
      </c>
      <c r="S275" s="186" t="s">
        <v>248</v>
      </c>
      <c r="T275" s="186" t="s">
        <v>248</v>
      </c>
      <c r="U275" s="186" t="s">
        <v>248</v>
      </c>
      <c r="V275" s="186" t="s">
        <v>248</v>
      </c>
      <c r="W275" s="186" t="s">
        <v>248</v>
      </c>
      <c r="X275" s="186" t="s">
        <v>248</v>
      </c>
      <c r="Y275" s="186" t="s">
        <v>248</v>
      </c>
      <c r="Z275" s="186" t="s">
        <v>248</v>
      </c>
      <c r="AA275" s="186" t="s">
        <v>248</v>
      </c>
      <c r="AB275" s="186" t="s">
        <v>248</v>
      </c>
      <c r="AC275" s="186" t="s">
        <v>248</v>
      </c>
      <c r="AD275" s="186" t="s">
        <v>248</v>
      </c>
      <c r="AE275" s="186" t="s">
        <v>248</v>
      </c>
      <c r="AF275" s="186" t="s">
        <v>248</v>
      </c>
      <c r="AG275" s="186" t="s">
        <v>248</v>
      </c>
      <c r="AH275" s="186" t="s">
        <v>248</v>
      </c>
      <c r="AI275" s="186" t="s">
        <v>248</v>
      </c>
      <c r="AJ275" s="186" t="s">
        <v>248</v>
      </c>
      <c r="AK275" s="186" t="s">
        <v>248</v>
      </c>
      <c r="AL275" s="186">
        <v>2</v>
      </c>
      <c r="AM275" s="186" t="s">
        <v>248</v>
      </c>
      <c r="AN275" s="186" t="s">
        <v>248</v>
      </c>
      <c r="AO275" s="186">
        <v>1</v>
      </c>
      <c r="AP275" s="186" t="s">
        <v>248</v>
      </c>
      <c r="AQ275" s="186">
        <v>1</v>
      </c>
      <c r="AR275" s="186" t="s">
        <v>248</v>
      </c>
      <c r="AS275" s="186" t="s">
        <v>248</v>
      </c>
      <c r="AT275" s="186" t="s">
        <v>248</v>
      </c>
      <c r="AU275" s="186" t="s">
        <v>248</v>
      </c>
      <c r="AV275" s="186">
        <v>2</v>
      </c>
      <c r="AW275" s="186">
        <v>1</v>
      </c>
      <c r="AX275" s="186" t="s">
        <v>248</v>
      </c>
      <c r="AY275" s="186" t="s">
        <v>248</v>
      </c>
      <c r="AZ275" s="186" t="s">
        <v>248</v>
      </c>
      <c r="BA275" s="186">
        <v>1</v>
      </c>
      <c r="BB275" s="186">
        <v>1</v>
      </c>
      <c r="BC275" s="186" t="s">
        <v>248</v>
      </c>
      <c r="BD275" s="186" t="s">
        <v>248</v>
      </c>
      <c r="BE275" s="186" t="s">
        <v>248</v>
      </c>
      <c r="BF275" s="186" t="s">
        <v>248</v>
      </c>
      <c r="BG275" s="186" t="s">
        <v>248</v>
      </c>
      <c r="BH275" s="186" t="s">
        <v>248</v>
      </c>
      <c r="BI275" s="186" t="s">
        <v>248</v>
      </c>
      <c r="BJ275" s="186" t="s">
        <v>248</v>
      </c>
      <c r="BK275" s="186" t="s">
        <v>248</v>
      </c>
      <c r="BL275" s="186" t="s">
        <v>248</v>
      </c>
      <c r="BM275" s="186" t="s">
        <v>248</v>
      </c>
      <c r="BN275" s="186" t="s">
        <v>248</v>
      </c>
      <c r="BO275" s="186" t="s">
        <v>248</v>
      </c>
      <c r="BP275" s="186" t="s">
        <v>248</v>
      </c>
      <c r="BQ275" s="186">
        <v>2</v>
      </c>
      <c r="BR275" s="186" t="s">
        <v>248</v>
      </c>
      <c r="BS275" s="186">
        <v>2</v>
      </c>
      <c r="BT275" s="186" t="s">
        <v>248</v>
      </c>
      <c r="BU275" s="186">
        <v>1</v>
      </c>
      <c r="BV275" s="186" t="s">
        <v>248</v>
      </c>
      <c r="BW275" s="186">
        <v>2</v>
      </c>
      <c r="BX275" s="186">
        <v>2</v>
      </c>
      <c r="BY275" s="186" t="s">
        <v>248</v>
      </c>
      <c r="BZ275" s="186">
        <v>2</v>
      </c>
      <c r="CA275" s="186" t="s">
        <v>248</v>
      </c>
      <c r="CB275" s="186">
        <v>2</v>
      </c>
      <c r="CC275" s="186" t="s">
        <v>248</v>
      </c>
      <c r="CD275" s="186">
        <v>1</v>
      </c>
      <c r="CE275" s="186">
        <v>1</v>
      </c>
      <c r="CF275" s="186">
        <v>1</v>
      </c>
      <c r="CG275" s="186">
        <v>1</v>
      </c>
      <c r="CH275" s="186" t="s">
        <v>248</v>
      </c>
      <c r="CI275" s="186" t="s">
        <v>248</v>
      </c>
      <c r="CJ275" s="186" t="s">
        <v>248</v>
      </c>
      <c r="CK275" s="186" t="s">
        <v>248</v>
      </c>
      <c r="CL275" s="186" t="s">
        <v>248</v>
      </c>
      <c r="CM275" s="186" t="s">
        <v>248</v>
      </c>
      <c r="CN275" s="186" t="s">
        <v>248</v>
      </c>
      <c r="CO275" s="186" t="s">
        <v>248</v>
      </c>
      <c r="CP275" s="186" t="s">
        <v>248</v>
      </c>
      <c r="CQ275" s="186" t="s">
        <v>248</v>
      </c>
      <c r="CR275" s="186" t="s">
        <v>248</v>
      </c>
      <c r="CS275" s="186" t="s">
        <v>248</v>
      </c>
      <c r="CT275" s="186" t="s">
        <v>248</v>
      </c>
      <c r="CU275" s="186" t="s">
        <v>248</v>
      </c>
      <c r="CV275" s="186" t="s">
        <v>248</v>
      </c>
      <c r="CW275" s="186">
        <v>2</v>
      </c>
      <c r="CX275" s="186" t="s">
        <v>248</v>
      </c>
      <c r="CY275" s="186" t="s">
        <v>248</v>
      </c>
      <c r="CZ275" s="186" t="s">
        <v>248</v>
      </c>
      <c r="DA275" s="186" t="s">
        <v>248</v>
      </c>
      <c r="DB275" s="186" t="s">
        <v>248</v>
      </c>
      <c r="DC275" s="186" t="s">
        <v>248</v>
      </c>
      <c r="DD275" s="186" t="s">
        <v>248</v>
      </c>
      <c r="DE275" s="186" t="s">
        <v>248</v>
      </c>
      <c r="DF275" s="186">
        <v>1</v>
      </c>
      <c r="DG275" s="186" t="s">
        <v>248</v>
      </c>
      <c r="DH275" s="186" t="s">
        <v>248</v>
      </c>
      <c r="DI275" s="186" t="s">
        <v>248</v>
      </c>
      <c r="DJ275" s="186" t="s">
        <v>248</v>
      </c>
      <c r="DK275" s="186" t="s">
        <v>248</v>
      </c>
      <c r="DL275" s="186" t="s">
        <v>248</v>
      </c>
      <c r="DM275" s="186" t="s">
        <v>248</v>
      </c>
      <c r="DN275" s="186" t="s">
        <v>248</v>
      </c>
      <c r="DO275" s="186" t="s">
        <v>248</v>
      </c>
      <c r="DP275" s="186" t="s">
        <v>248</v>
      </c>
      <c r="DQ275" s="186" t="s">
        <v>248</v>
      </c>
      <c r="DR275" s="186" t="s">
        <v>248</v>
      </c>
      <c r="DS275" s="186" t="s">
        <v>248</v>
      </c>
      <c r="DT275" s="186" t="s">
        <v>248</v>
      </c>
      <c r="DU275" s="186" t="s">
        <v>248</v>
      </c>
      <c r="DV275" s="186" t="s">
        <v>248</v>
      </c>
      <c r="DW275" s="186" t="s">
        <v>248</v>
      </c>
      <c r="DX275" s="186" t="s">
        <v>248</v>
      </c>
      <c r="DY275" s="186" t="s">
        <v>248</v>
      </c>
      <c r="DZ275" s="186" t="s">
        <v>248</v>
      </c>
      <c r="EA275" s="186" t="s">
        <v>248</v>
      </c>
      <c r="EB275" s="186" t="s">
        <v>248</v>
      </c>
      <c r="EC275" s="186" t="s">
        <v>248</v>
      </c>
      <c r="ED275" s="186" t="s">
        <v>248</v>
      </c>
      <c r="EE275" s="186" t="s">
        <v>248</v>
      </c>
      <c r="EF275" s="186" t="s">
        <v>248</v>
      </c>
      <c r="EG275" s="186" t="s">
        <v>248</v>
      </c>
      <c r="EH275" s="186" t="s">
        <v>248</v>
      </c>
      <c r="EI275" s="186" t="s">
        <v>248</v>
      </c>
      <c r="EJ275" s="186" t="s">
        <v>248</v>
      </c>
      <c r="EK275" s="186" t="s">
        <v>248</v>
      </c>
      <c r="EL275" s="184" t="s">
        <v>248</v>
      </c>
      <c r="EM275" s="184" t="s">
        <v>248</v>
      </c>
      <c r="EN275" s="184" t="s">
        <v>248</v>
      </c>
      <c r="EO275" s="186" t="s">
        <v>248</v>
      </c>
      <c r="EP275" s="186" t="s">
        <v>248</v>
      </c>
      <c r="EQ275" s="186" t="s">
        <v>248</v>
      </c>
      <c r="ER275" s="186" t="s">
        <v>248</v>
      </c>
      <c r="ES275" s="186" t="s">
        <v>248</v>
      </c>
      <c r="ET275" s="186" t="s">
        <v>248</v>
      </c>
      <c r="EU275" s="186" t="s">
        <v>248</v>
      </c>
      <c r="EV275" s="186" t="s">
        <v>248</v>
      </c>
      <c r="EW275" s="186" t="s">
        <v>248</v>
      </c>
      <c r="EX275" s="186" t="s">
        <v>248</v>
      </c>
      <c r="EY275" s="186" t="s">
        <v>248</v>
      </c>
      <c r="EZ275" s="186" t="s">
        <v>248</v>
      </c>
      <c r="FA275" s="186" t="s">
        <v>248</v>
      </c>
      <c r="FB275" s="186" t="s">
        <v>248</v>
      </c>
      <c r="FC275" s="186" t="s">
        <v>248</v>
      </c>
      <c r="FD275" s="186" t="s">
        <v>248</v>
      </c>
      <c r="FE275" s="186" t="s">
        <v>248</v>
      </c>
      <c r="FF275" s="186" t="s">
        <v>248</v>
      </c>
      <c r="FG275" s="186" t="s">
        <v>248</v>
      </c>
      <c r="FH275" s="186" t="s">
        <v>248</v>
      </c>
      <c r="FI275" s="186" t="s">
        <v>248</v>
      </c>
      <c r="FJ275" s="186" t="s">
        <v>248</v>
      </c>
      <c r="FK275" s="186" t="s">
        <v>248</v>
      </c>
      <c r="FL275" s="186" t="s">
        <v>248</v>
      </c>
      <c r="FM275" s="186" t="s">
        <v>248</v>
      </c>
      <c r="FN275" s="186" t="s">
        <v>248</v>
      </c>
      <c r="FO275" s="186" t="s">
        <v>248</v>
      </c>
      <c r="FP275" s="186" t="s">
        <v>248</v>
      </c>
      <c r="FQ275" s="187" t="s">
        <v>248</v>
      </c>
      <c r="FR275" s="187" t="s">
        <v>248</v>
      </c>
      <c r="FS275" s="186">
        <v>2</v>
      </c>
      <c r="FT275" s="186">
        <v>2</v>
      </c>
      <c r="FU275" s="186">
        <v>1</v>
      </c>
      <c r="FV275" s="186">
        <v>1</v>
      </c>
      <c r="FW275" s="186">
        <v>1</v>
      </c>
      <c r="FX275" s="186">
        <v>1</v>
      </c>
      <c r="FY275" s="186">
        <v>1</v>
      </c>
      <c r="FZ275" s="186">
        <v>1</v>
      </c>
      <c r="GA275" s="186" t="s">
        <v>248</v>
      </c>
      <c r="GB275" s="186" t="s">
        <v>248</v>
      </c>
      <c r="GC275" s="186">
        <v>2</v>
      </c>
      <c r="GD275" s="186">
        <v>1</v>
      </c>
      <c r="GE275" s="186" t="s">
        <v>248</v>
      </c>
      <c r="GF275" s="186" t="s">
        <v>248</v>
      </c>
      <c r="GG275" s="186" t="s">
        <v>248</v>
      </c>
      <c r="GH275" s="186" t="s">
        <v>248</v>
      </c>
      <c r="GI275" s="186" t="s">
        <v>248</v>
      </c>
      <c r="GJ275" s="186" t="s">
        <v>248</v>
      </c>
      <c r="GK275" s="186" t="s">
        <v>248</v>
      </c>
      <c r="GL275" s="186" t="s">
        <v>248</v>
      </c>
      <c r="GM275" s="186" t="s">
        <v>248</v>
      </c>
      <c r="GN275" s="186" t="s">
        <v>248</v>
      </c>
      <c r="GO275" s="186" t="s">
        <v>248</v>
      </c>
      <c r="GP275" s="186" t="s">
        <v>248</v>
      </c>
      <c r="GQ275" s="186" t="s">
        <v>248</v>
      </c>
      <c r="GR275" s="186" t="s">
        <v>248</v>
      </c>
      <c r="GS275" s="186" t="s">
        <v>248</v>
      </c>
      <c r="GT275" s="186" t="s">
        <v>248</v>
      </c>
      <c r="GU275" s="186" t="s">
        <v>248</v>
      </c>
      <c r="GV275" s="186" t="s">
        <v>248</v>
      </c>
      <c r="GW275" s="186" t="s">
        <v>248</v>
      </c>
      <c r="GX275" s="186" t="s">
        <v>248</v>
      </c>
      <c r="GY275" s="186" t="s">
        <v>248</v>
      </c>
      <c r="GZ275" s="261" t="s">
        <v>248</v>
      </c>
      <c r="HA275" s="261" t="s">
        <v>248</v>
      </c>
      <c r="HB275" s="188">
        <f t="shared" ref="HB275" si="115">SUM(G275:GE275)</f>
        <v>54</v>
      </c>
    </row>
    <row r="276" spans="1:210" ht="24.9" customHeight="1" thickBot="1" x14ac:dyDescent="0.35">
      <c r="A276" s="108" t="str">
        <f t="shared" ref="A276" si="116">A275</f>
        <v>Prod.-Q-4</v>
      </c>
      <c r="B276" s="108" t="str">
        <f t="shared" ref="B276" si="117">B275</f>
        <v>Pracownik Produkcji</v>
      </c>
      <c r="C276" s="108" t="str">
        <f t="shared" ref="C276" si="118">C275</f>
        <v>PB</v>
      </c>
      <c r="D276" s="108">
        <f t="shared" ref="D276" si="119">D275</f>
        <v>415</v>
      </c>
      <c r="E276" s="395"/>
      <c r="F276" s="189" t="s">
        <v>375</v>
      </c>
      <c r="G276" s="192">
        <f>IF(INDEX(tab_MinKomp[Przepisy BHP / BHP Vorschriften],MATCH($B275,tab_MinKomp[[Stanowisko / Position ]:[Stanowisko / Position ]],0))="n/a","n/a",G275-INDEX(tab_MinKomp[Przepisy BHP / BHP Vorschriften],MATCH($B275,tab_MinKomp[[Stanowisko / Position ]:[Stanowisko / Position ]],0)))</f>
        <v>0</v>
      </c>
      <c r="H276" s="193">
        <f>IF(INDEX(tab_MinKomp[Przepisy PPOŻ / Brandschutzbestimmungen],MATCH($B275,tab_MinKomp[[Stanowisko / Position ]:[Stanowisko / Position ]],0))="n/a","n/a",H275-INDEX(tab_MinKomp[Przepisy PPOŻ / Brandschutzbestimmungen],MATCH($B275,tab_MinKomp[[Stanowisko / Position ]:[Stanowisko / Position ]],0)))</f>
        <v>1</v>
      </c>
      <c r="I276" s="193">
        <f>IF(INDEX(tab_MinKomp[Ryzyko zawodowe na stanowiskach pracyv/ Berufliche Risiken an Arbeitsstellen],MATCH($B275,tab_MinKomp[[Stanowisko / Position ]:[Stanowisko / Position ]],0))="n/a","n/a",I275-INDEX(tab_MinKomp[Ryzyko zawodowe na stanowiskach pracyv/ Berufliche Risiken an Arbeitsstellen],MATCH($B275,tab_MinKomp[[Stanowisko / Position ]:[Stanowisko / Position ]],0)))</f>
        <v>0</v>
      </c>
      <c r="J276" s="193">
        <f>IF(INDEX(tab_MinKomp[Gospodarka substancjami niebezpiecznymi / Gefahrstoffmanagement],MATCH($B275,tab_MinKomp[[Stanowisko / Position ]:[Stanowisko / Position ]],0))="n/a","n/a",J275-INDEX(tab_MinKomp[Gospodarka substancjami niebezpiecznymi / Gefahrstoffmanagement],MATCH($B275,tab_MinKomp[[Stanowisko / Position ]:[Stanowisko / Position ]],0)))</f>
        <v>1</v>
      </c>
      <c r="K276" s="193">
        <f>IF(INDEX(tab_MinKomp[Gospodarka odpadami / Abfallwirtschaft],MATCH($B275,tab_MinKomp[[Stanowisko / Position ]:[Stanowisko / Position ]],0))="n/a","n/a",K275-INDEX(tab_MinKomp[Gospodarka odpadami / Abfallwirtschaft],MATCH($B275,tab_MinKomp[[Stanowisko / Position ]:[Stanowisko / Position ]],0)))</f>
        <v>1</v>
      </c>
      <c r="L276" s="194" t="str">
        <f>IF(INDEX(tab_MinKomp[Przepisy kodeksu pracy / Bestimmungen des Arbeitsgesetzes],MATCH($B275,tab_MinKomp[[Stanowisko / Position ]:[Stanowisko / Position ]],0))="n/a","n/a",L275-INDEX(tab_MinKomp[Przepisy kodeksu pracy / Bestimmungen des Arbeitsgesetzes],MATCH($B275,tab_MinKomp[[Stanowisko / Position ]:[Stanowisko / Position ]],0)))</f>
        <v>n/a</v>
      </c>
      <c r="M276" s="195" t="str">
        <f>IF(INDEX(tab_MinKomp[Przepisy o ub.społ. ZUS  / Sozialversicherungsvorschriften],MATCH($B275,tab_MinKomp[[Stanowisko / Position ]:[Stanowisko / Position ]],0))="n/a","n/a",M275-INDEX(tab_MinKomp[Przepisy o ub.społ. ZUS  / Sozialversicherungsvorschriften],MATCH($B275,tab_MinKomp[[Stanowisko / Position ]:[Stanowisko / Position ]],0)))</f>
        <v>n/a</v>
      </c>
      <c r="N276" s="194" t="str">
        <f>IF(INDEX(tab_MinKomp[PRZEPISY O PDOF /persönlich Einkommensteuergesetz ],MATCH($B275,tab_MinKomp[[Stanowisko / Position ]:[Stanowisko / Position ]],0))="n/a","n/a",N275-INDEX(tab_MinKomp[PRZEPISY O PDOF /persönlich Einkommensteuergesetz ],MATCH($B275,tab_MinKomp[[Stanowisko / Position ]:[Stanowisko / Position ]],0)))</f>
        <v>n/a</v>
      </c>
      <c r="O276" s="194">
        <f>IF(INDEX(tab_MinKomp[Regulamin pracy / Arbeitsordnung],MATCH($B275,tab_MinKomp[[Stanowisko / Position ]:[Stanowisko / Position ]],0))="n/a","n/a",O275-INDEX(tab_MinKomp[Regulamin pracy / Arbeitsordnung],MATCH($B275,tab_MinKomp[[Stanowisko / Position ]:[Stanowisko / Position ]],0)))</f>
        <v>0</v>
      </c>
      <c r="P276" s="194">
        <f>IF(INDEX(tab_MinKomp[Regulamin wynagradzania / Vergütungsordnung],MATCH($B275,tab_MinKomp[[Stanowisko / Position ]:[Stanowisko / Position ]],0))="n/a","n/a",P275-INDEX(tab_MinKomp[Regulamin wynagradzania / Vergütungsordnung],MATCH($B275,tab_MinKomp[[Stanowisko / Position ]:[Stanowisko / Position ]],0)))</f>
        <v>0</v>
      </c>
      <c r="Q276" s="194" t="str">
        <f>IF(INDEX(tab_MinKomp[System R2PŁATNIK PRO: Płace / Lohnabrechnung],MATCH($B275,tab_MinKomp[[Stanowisko / Position ]:[Stanowisko / Position ]],0))="n/a","n/a",Q275-INDEX(tab_MinKomp[System R2PŁATNIK PRO: Płace / Lohnabrechnung],MATCH($B275,tab_MinKomp[[Stanowisko / Position ]:[Stanowisko / Position ]],0)))</f>
        <v>n/a</v>
      </c>
      <c r="R276" s="194" t="str">
        <f>IF(INDEX(tab_MinKomp[SystemR2PŁATNIK PRO: KADRY / Personaldaten],MATCH($B275,tab_MinKomp[[Stanowisko / Position ]:[Stanowisko / Position ]],0))="n/a","n/a",R275-INDEX(tab_MinKomp[SystemR2PŁATNIK PRO: KADRY / Personaldaten],MATCH($B275,tab_MinKomp[[Stanowisko / Position ]:[Stanowisko / Position ]],0)))</f>
        <v>n/a</v>
      </c>
      <c r="S276" s="194" t="str">
        <f>IF(INDEX(tab_MinKomp[SYSTEM R2PŁATNIK PRO: zarządzanie pracownikami / Arbeitsverwaltung],MATCH($B275,tab_MinKomp[[Stanowisko / Position ]:[Stanowisko / Position ]],0))="n/a","n/a",S275-INDEX(tab_MinKomp[SYSTEM R2PŁATNIK PRO: zarządzanie pracownikami / Arbeitsverwaltung],MATCH($B275,tab_MinKomp[[Stanowisko / Position ]:[Stanowisko / Position ]],0)))</f>
        <v>n/a</v>
      </c>
      <c r="T276" s="194" t="str">
        <f>IF(INDEX(tab_MinKomp[Doradztwo, wsparcie personalne / Personalberatung und Unterstützung],MATCH($B275,tab_MinKomp[[Stanowisko / Position ]:[Stanowisko / Position ]],0))="n/a","n/a",T275-INDEX(tab_MinKomp[Doradztwo, wsparcie personalne / Personalberatung und Unterstützung],MATCH($B275,tab_MinKomp[[Stanowisko / Position ]:[Stanowisko / Position ]],0)))</f>
        <v>n/a</v>
      </c>
      <c r="U276" s="194" t="str">
        <f>IF(INDEX(tab_MinKomp[Przepisy o podatku VAT / MwSt.- Gesetz],MATCH($B275,tab_MinKomp[[Stanowisko / Position ]:[Stanowisko / Position ]],0))="n/a","n/a",U275-INDEX(tab_MinKomp[Przepisy o podatku VAT / MwSt.- Gesetz],MATCH($B275,tab_MinKomp[[Stanowisko / Position ]:[Stanowisko / Position ]],0)))</f>
        <v>n/a</v>
      </c>
      <c r="V276" s="194" t="str">
        <f>IF(INDEX(tab_MinKomp[PrzepisyPDOP / geschäftlich Einkommensteuergesetz],MATCH($B275,tab_MinKomp[[Stanowisko / Position ]:[Stanowisko / Position ]],0))="n/a","n/a",V275-INDEX(tab_MinKomp[PrzepisyPDOP / geschäftlich Einkommensteuergesetz],MATCH($B275,tab_MinKomp[[Stanowisko / Position ]:[Stanowisko / Position ]],0)))</f>
        <v>n/a</v>
      </c>
      <c r="W276" s="194" t="str">
        <f>IF(INDEX(tab_MinKomp[System BAAN / FINANSE (FIBU)],MATCH($B275,tab_MinKomp[[Stanowisko / Position ]:[Stanowisko / Position ]],0))="n/a","n/a",W275-INDEX(tab_MinKomp[System BAAN / FINANSE (FIBU)],MATCH($B275,tab_MinKomp[[Stanowisko / Position ]:[Stanowisko / Position ]],0)))</f>
        <v>n/a</v>
      </c>
      <c r="X276" s="194" t="str">
        <f>IF(INDEX(tab_MinKomp[Systemy pomocnicze / Hilfssysteme(STOCKPROGRAM, KALK2000 etc.)],MATCH($B275,tab_MinKomp[[Stanowisko / Position ]:[Stanowisko / Position ]],0))="n/a","n/a",X275-INDEX(tab_MinKomp[Systemy pomocnicze / Hilfssysteme(STOCKPROGRAM, KALK2000 etc.)],MATCH($B275,tab_MinKomp[[Stanowisko / Position ]:[Stanowisko / Position ]],0)))</f>
        <v>n/a</v>
      </c>
      <c r="Y276" s="194" t="str">
        <f>IF(INDEX(tab_MinKomp[Polityka rachunkowości / Buchführungspolitik],MATCH($B275,tab_MinKomp[[Stanowisko / Position ]:[Stanowisko / Position ]],0))="n/a","n/a",Y275-INDEX(tab_MinKomp[Polityka rachunkowości / Buchführungspolitik],MATCH($B275,tab_MinKomp[[Stanowisko / Position ]:[Stanowisko / Position ]],0)))</f>
        <v>n/a</v>
      </c>
      <c r="Z276" s="194" t="str">
        <f>IF(INDEX(tab_MinKomp[Ustawa o rachunkowości / Rechnungslegungsgesetz],MATCH($B275,tab_MinKomp[[Stanowisko / Position ]:[Stanowisko / Position ]],0))="n/a","n/a",Z275-INDEX(tab_MinKomp[Ustawa o rachunkowości / Rechnungslegungsgesetz],MATCH($B275,tab_MinKomp[[Stanowisko / Position ]:[Stanowisko / Position ]],0)))</f>
        <v>n/a</v>
      </c>
      <c r="AA276" s="194" t="str">
        <f>IF(INDEX(tab_MinKomp[WORKFLOW - TS-100],MATCH($B275,tab_MinKomp[[Stanowisko / Position ]:[Stanowisko / Position ]],0))="n/a","n/a",AA275-INDEX(tab_MinKomp[WORKFLOW - TS-100],MATCH($B275,tab_MinKomp[[Stanowisko / Position ]:[Stanowisko / Position ]],0)))</f>
        <v>n/a</v>
      </c>
      <c r="AB276" s="194" t="str">
        <f>IF(INDEX(tab_MinKomp[WORKFLOW - SFMS],MATCH($B275,tab_MinKomp[[Stanowisko / Position ]:[Stanowisko / Position ]],0))="n/a","n/a",AB275-INDEX(tab_MinKomp[WORKFLOW - SFMS],MATCH($B275,tab_MinKomp[[Stanowisko / Position ]:[Stanowisko / Position ]],0)))</f>
        <v>n/a</v>
      </c>
      <c r="AC276" s="194" t="str">
        <f>IF(INDEX(tab_MinKomp[System ISO 9001:2015],MATCH($B275,tab_MinKomp[[Stanowisko / Position ]:[Stanowisko / Position ]],0))="n/a","n/a",AC275-INDEX(tab_MinKomp[System ISO 9001:2015],MATCH($B275,tab_MinKomp[[Stanowisko / Position ]:[Stanowisko / Position ]],0)))</f>
        <v>n/a</v>
      </c>
      <c r="AD276" s="194" t="str">
        <f>IF(INDEX(tab_MinKomp[System ISO 9001:2015],MATCH($B275,tab_MinKomp[[Stanowisko / Position ]:[Stanowisko / Position ]],0))="n/a","n/a",AD275-INDEX(tab_MinKomp[System ISO 9001:2015],MATCH($B275,tab_MinKomp[[Stanowisko / Position ]:[Stanowisko / Position ]],0)))</f>
        <v>n/a</v>
      </c>
      <c r="AE276" s="194" t="str">
        <f>IF(INDEX(tab_MinKomp[System ISO 9001:2015],MATCH($B275,tab_MinKomp[[Stanowisko / Position ]:[Stanowisko / Position ]],0))="n/a","n/a",AE275-INDEX(tab_MinKomp[System ISO 9001:2015],MATCH($B275,tab_MinKomp[[Stanowisko / Position ]:[Stanowisko / Position ]],0)))</f>
        <v>n/a</v>
      </c>
      <c r="AF276" s="194" t="str">
        <f>IF(INDEX(tab_MinKomp[System ISO 9001:2015],MATCH($B275,tab_MinKomp[[Stanowisko / Position ]:[Stanowisko / Position ]],0))="n/a","n/a",AF275-INDEX(tab_MinKomp[System ISO 9001:2015],MATCH($B275,tab_MinKomp[[Stanowisko / Position ]:[Stanowisko / Position ]],0)))</f>
        <v>n/a</v>
      </c>
      <c r="AG276" s="194" t="str">
        <f>IF(INDEX(tab_MinKomp[Wymagania VDA 6.3 Process / Forderungen],MATCH($B275,tab_MinKomp[[Stanowisko / Position ]:[Stanowisko / Position ]],0))="n/a","n/a",AG275-INDEX(tab_MinKomp[Wymagania VDA 6.3 Process / Forderungen],MATCH($B275,tab_MinKomp[[Stanowisko / Position ]:[Stanowisko / Position ]],0)))</f>
        <v>n/a</v>
      </c>
      <c r="AH276" s="194" t="str">
        <f>IF(INDEX(tab_MinKomp[Wymagania VDA 6.5 Product / Forderungen],MATCH($B275,tab_MinKomp[[Stanowisko / Position ]:[Stanowisko / Position ]],0))="n/a","n/a",AH275-INDEX(tab_MinKomp[Wymagania VDA 6.5 Product / Forderungen],MATCH($B275,tab_MinKomp[[Stanowisko / Position ]:[Stanowisko / Position ]],0)))</f>
        <v>n/a</v>
      </c>
      <c r="AI276" s="194" t="str">
        <f>IF(INDEX(tab_MinKomp[System ISO 9001:2015],MATCH($B275,tab_MinKomp[[Stanowisko / Position ]:[Stanowisko / Position ]],0))="n/a","n/a",AI275-INDEX(tab_MinKomp[System ISO 9001:2015],MATCH($B275,tab_MinKomp[[Stanowisko / Position ]:[Stanowisko / Position ]],0)))</f>
        <v>n/a</v>
      </c>
      <c r="AJ276" s="194" t="str">
        <f>IF(INDEX(tab_MinKomp[Auditor systemu ISO 17021:2018],MATCH($B275,tab_MinKomp[[Stanowisko / Position ]:[Stanowisko / Position ]],0))="n/a","n/a",AJ275-INDEX(tab_MinKomp[Auditor systemu ISO 17021:2018],MATCH($B275,tab_MinKomp[[Stanowisko / Position ]:[Stanowisko / Position ]],0)))</f>
        <v>n/a</v>
      </c>
      <c r="AK276" s="194" t="str">
        <f>IF(INDEX(tab_MinKomp[Pełnomocnik systemu / Systemvertreter],MATCH($B275,tab_MinKomp[[Stanowisko / Position ]:[Stanowisko / Position ]],0))="n/a","n/a",AK275-INDEX(tab_MinKomp[Pełnomocnik systemu / Systemvertreter],MATCH($B275,tab_MinKomp[[Stanowisko / Position ]:[Stanowisko / Position ]],0)))</f>
        <v>n/a</v>
      </c>
      <c r="AL276" s="194">
        <f>IF(INDEX(tab_MinKomp[Polityka Etyczna - Compliance],MATCH($B275,tab_MinKomp[[Stanowisko / Position ]:[Stanowisko / Position ]],0))="n/a","n/a",AL275-INDEX(tab_MinKomp[Polityka Etyczna - Compliance],MATCH($B275,tab_MinKomp[[Stanowisko / Position ]:[Stanowisko / Position ]],0)))</f>
        <v>1</v>
      </c>
      <c r="AM276" s="194" t="str">
        <f>IF(INDEX(tab_MinKomp[WDRAŻANIE NOWYCH PROJEKTÓW/ PROCEDURA CTM],MATCH($B275,tab_MinKomp[[Stanowisko / Position ]:[Stanowisko / Position ]],0))="n/a","n/a",AM275-INDEX(tab_MinKomp[WDRAŻANIE NOWYCH PROJEKTÓW/ PROCEDURA CTM],MATCH($B275,tab_MinKomp[[Stanowisko / Position ]:[Stanowisko / Position ]],0)))</f>
        <v>n/a</v>
      </c>
      <c r="AN276" s="194" t="str">
        <f>IF(INDEX(tab_MinKomp[KAMIENIE MILOWE MSL/PIFF],MATCH($B275,tab_MinKomp[[Stanowisko / Position ]:[Stanowisko / Position ]],0))="n/a","n/a",AN275-INDEX(tab_MinKomp[KAMIENIE MILOWE MSL/PIFF],MATCH($B275,tab_MinKomp[[Stanowisko / Position ]:[Stanowisko / Position ]],0)))</f>
        <v>n/a</v>
      </c>
      <c r="AO276" s="194">
        <f>IF(INDEX(tab_MinKomp[CP],MATCH($B275,tab_MinKomp[[Stanowisko / Position ]:[Stanowisko / Position ]],0))="n/a","n/a",AO275-INDEX(tab_MinKomp[CP],MATCH($B275,tab_MinKomp[[Stanowisko / Position ]:[Stanowisko / Position ]],0)))</f>
        <v>0</v>
      </c>
      <c r="AP276" s="194" t="str">
        <f>IF(INDEX(tab_MinKomp[FMEA],MATCH($B275,tab_MinKomp[[Stanowisko / Position ]:[Stanowisko / Position ]],0))="n/a","n/a",AP275-INDEX(tab_MinKomp[FMEA],MATCH($B275,tab_MinKomp[[Stanowisko / Position ]:[Stanowisko / Position ]],0)))</f>
        <v>n/a</v>
      </c>
      <c r="AQ276" s="194">
        <f>IF(INDEX(tab_MinKomp[FLOW CHART],MATCH($B275,tab_MinKomp[[Stanowisko / Position ]:[Stanowisko / Position ]],0))="n/a","n/a",AQ275-INDEX(tab_MinKomp[FLOW CHART],MATCH($B275,tab_MinKomp[[Stanowisko / Position ]:[Stanowisko / Position ]],0)))</f>
        <v>0</v>
      </c>
      <c r="AR276" s="194" t="str">
        <f>IF(INDEX(tab_MinKomp[APQP],MATCH($B275,tab_MinKomp[[Stanowisko / Position ]:[Stanowisko / Position ]],0))="n/a","n/a",AR275-INDEX(tab_MinKomp[APQP],MATCH($B275,tab_MinKomp[[Stanowisko / Position ]:[Stanowisko / Position ]],0)))</f>
        <v>n/a</v>
      </c>
      <c r="AS276" s="194" t="str">
        <f>IF(INDEX(tab_MinKomp[MSA],MATCH($B275,tab_MinKomp[[Stanowisko / Position ]:[Stanowisko / Position ]],0))="n/a","n/a",AS275-INDEX(tab_MinKomp[MSA],MATCH($B275,tab_MinKomp[[Stanowisko / Position ]:[Stanowisko / Position ]],0)))</f>
        <v>n/a</v>
      </c>
      <c r="AT276" s="194" t="str">
        <f>IF(INDEX(tab_MinKomp[SPC],MATCH($B275,tab_MinKomp[[Stanowisko / Position ]:[Stanowisko / Position ]],0))="n/a","n/a",AT275-INDEX(tab_MinKomp[SPC],MATCH($B275,tab_MinKomp[[Stanowisko / Position ]:[Stanowisko / Position ]],0)))</f>
        <v>n/a</v>
      </c>
      <c r="AU276" s="194" t="str">
        <f>IF(INDEX(tab_MinKomp[CSR (SPECYFICZNE WYMAGANIA KLIENTA)],MATCH($B275,tab_MinKomp[[Stanowisko / Position ]:[Stanowisko / Position ]],0))="n/a","n/a",AU275-INDEX(tab_MinKomp[CSR (SPECYFICZNE WYMAGANIA KLIENTA)],MATCH($B275,tab_MinKomp[[Stanowisko / Position ]:[Stanowisko / Position ]],0)))</f>
        <v>n/a</v>
      </c>
      <c r="AV276" s="194">
        <f>IF(INDEX(tab_MinKomp[5S],MATCH($B275,tab_MinKomp[[Stanowisko / Position ]:[Stanowisko / Position ]],0))="n/a","n/a",AV275-INDEX(tab_MinKomp[5S],MATCH($B275,tab_MinKomp[[Stanowisko / Position ]:[Stanowisko / Position ]],0)))</f>
        <v>0</v>
      </c>
      <c r="AW276" s="194">
        <f>IF(INDEX(tab_MinKomp[LEAN MANAGEMENT],MATCH($B275,tab_MinKomp[[Stanowisko / Position ]:[Stanowisko / Position ]],0))="n/a","n/a",AW275-INDEX(tab_MinKomp[LEAN MANAGEMENT],MATCH($B275,tab_MinKomp[[Stanowisko / Position ]:[Stanowisko / Position ]],0)))</f>
        <v>0</v>
      </c>
      <c r="AX276" s="194" t="str">
        <f>IF(INDEX(tab_MinKomp[5R],MATCH($B275,tab_MinKomp[[Stanowisko / Position ]:[Stanowisko / Position ]],0))="n/a","n/a",AX275-INDEX(tab_MinKomp[5R],MATCH($B275,tab_MinKomp[[Stanowisko / Position ]:[Stanowisko / Position ]],0)))</f>
        <v>n/a</v>
      </c>
      <c r="AY276" s="194" t="str">
        <f>IF(INDEX(tab_MinKomp[Six Sigma],MATCH($B275,tab_MinKomp[[Stanowisko / Position ]:[Stanowisko / Position ]],0))="n/a","n/a",AY275-INDEX(tab_MinKomp[Six Sigma],MATCH($B275,tab_MinKomp[[Stanowisko / Position ]:[Stanowisko / Position ]],0)))</f>
        <v>n/a</v>
      </c>
      <c r="AZ276" s="194" t="str">
        <f>IF(INDEX(tab_MinKomp[System BAAN / Distribution &amp; Supply Chain],MATCH($B275,tab_MinKomp[[Stanowisko / Position ]:[Stanowisko / Position ]],0))="n/a","n/a",AZ275-INDEX(tab_MinKomp[System BAAN / Distribution &amp; Supply Chain],MATCH($B275,tab_MinKomp[[Stanowisko / Position ]:[Stanowisko / Position ]],0)))</f>
        <v>n/a</v>
      </c>
      <c r="BA276" s="194">
        <f>IF(INDEX(tab_MinKomp[LEAN MANAGEMENT],MATCH($B275,tab_MinKomp[[Stanowisko / Position ]:[Stanowisko / Position ]],0))="n/a","n/a",BA275-INDEX(tab_MinKomp[LEAN MANAGEMENT],MATCH($B275,tab_MinKomp[[Stanowisko / Position ]:[Stanowisko / Position ]],0)))</f>
        <v>0</v>
      </c>
      <c r="BB276" s="194">
        <f>IF(INDEX(tab_MinKomp[LEAN MANAGEMENT],MATCH($B275,tab_MinKomp[[Stanowisko / Position ]:[Stanowisko / Position ]],0))="n/a","n/a",BB275-INDEX(tab_MinKomp[LEAN MANAGEMENT],MATCH($B275,tab_MinKomp[[Stanowisko / Position ]:[Stanowisko / Position ]],0)))</f>
        <v>0</v>
      </c>
      <c r="BC276" s="194" t="str">
        <f>IF(INDEX(tab_MinKomp[Organizacja dostaw / Versorgungsorganisation],MATCH($B275,tab_MinKomp[[Stanowisko / Position ]:[Stanowisko / Position ]],0))="n/a","n/a",BC275-INDEX(tab_MinKomp[Organizacja dostaw / Versorgungsorganisation],MATCH($B275,tab_MinKomp[[Stanowisko / Position ]:[Stanowisko / Position ]],0)))</f>
        <v>n/a</v>
      </c>
      <c r="BD276" s="194" t="str">
        <f>IF(INDEX(tab_MinKomp[Organizacja wysyłek / Organisation von Lieferungen],MATCH($B275,tab_MinKomp[[Stanowisko / Position ]:[Stanowisko / Position ]],0))="n/a","n/a",BD275-INDEX(tab_MinKomp[Organizacja wysyłek / Organisation von Lieferungen],MATCH($B275,tab_MinKomp[[Stanowisko / Position ]:[Stanowisko / Position ]],0)))</f>
        <v>n/a</v>
      </c>
      <c r="BE276" s="194" t="str">
        <f>IF(INDEX(tab_MinKomp[Analiza magazynowa - Program Polen.mdb / Inventuranalyse],MATCH($B275,tab_MinKomp[[Stanowisko / Position ]:[Stanowisko / Position ]],0))="n/a","n/a",BE275-INDEX(tab_MinKomp[Analiza magazynowa - Program Polen.mdb / Inventuranalyse],MATCH($B275,tab_MinKomp[[Stanowisko / Position ]:[Stanowisko / Position ]],0)))</f>
        <v>n/a</v>
      </c>
      <c r="BF276" s="190" t="str">
        <f>IF(INDEX(tab_MinKomp[MMOG (Materials Management Operations Guidelines)],MATCH($B275,tab_MinKomp[[Stanowisko / Position ]:[Stanowisko / Position ]],0))="n/a","n/a",BF275-INDEX(tab_MinKomp[MMOG (Materials Management Operations Guidelines)],MATCH($B275,tab_MinKomp[[Stanowisko / Position ]:[Stanowisko / Position ]],0)))</f>
        <v>n/a</v>
      </c>
      <c r="BG276" s="190" t="str">
        <f>IF(INDEX(tab_MinKomp[GPP],MATCH($B275,tab_MinKomp[[Stanowisko / Position ]:[Stanowisko / Position ]],0))="n/a","n/a",BG275-INDEX(tab_MinKomp[GPP],MATCH($B275,tab_MinKomp[[Stanowisko / Position ]:[Stanowisko / Position ]],0)))</f>
        <v>n/a</v>
      </c>
      <c r="BH276" s="190" t="str">
        <f>IF(INDEX(tab_MinKomp[AIAG (Automotive Industry Action Group)],MATCH($B275,tab_MinKomp[[Stanowisko / Position ]:[Stanowisko / Position ]],0))="n/a","n/a",BH275-INDEX(tab_MinKomp[AIAG (Automotive Industry Action Group)],MATCH($B275,tab_MinKomp[[Stanowisko / Position ]:[Stanowisko / Position ]],0)))</f>
        <v>n/a</v>
      </c>
      <c r="BI276" s="190" t="str">
        <f>IF(INDEX(tab_MinKomp[Super-G disputes],MATCH($B275,tab_MinKomp[[Stanowisko / Position ]:[Stanowisko / Position ]],0))="n/a","n/a",BI275-INDEX(tab_MinKomp[Super-G disputes],MATCH($B275,tab_MinKomp[[Stanowisko / Position ]:[Stanowisko / Position ]],0)))</f>
        <v>n/a</v>
      </c>
      <c r="BJ276" s="190" t="str">
        <f>IF(INDEX(tab_MinKomp[CMMS3/eDDL (Direct Data Link)],MATCH($B275,tab_MinKomp[[Stanowisko / Position ]:[Stanowisko / Position ]],0))="n/a","n/a",BJ275-INDEX(tab_MinKomp[CMMS3/eDDL (Direct Data Link)],MATCH($B275,tab_MinKomp[[Stanowisko / Position ]:[Stanowisko / Position ]],0)))</f>
        <v>n/a</v>
      </c>
      <c r="BK276" s="190" t="str">
        <f>IF(INDEX(tab_MinKomp[MP&amp;L (Material Planning and Logistics)],MATCH($B275,tab_MinKomp[[Stanowisko / Position ]:[Stanowisko / Position ]],0))="n/a","n/a",BK275-INDEX(tab_MinKomp[MP&amp;L (Material Planning and Logistics)],MATCH($B275,tab_MinKomp[[Stanowisko / Position ]:[Stanowisko / Position ]],0)))</f>
        <v>n/a</v>
      </c>
      <c r="BL276" s="190" t="str">
        <f>IF(INDEX(tab_MinKomp[Supplier delivery rating],MATCH($B275,tab_MinKomp[[Stanowisko / Position ]:[Stanowisko / Position ]],0))="n/a","n/a",BL275-INDEX(tab_MinKomp[Supplier delivery rating],MATCH($B275,tab_MinKomp[[Stanowisko / Position ]:[Stanowisko / Position ]],0)))</f>
        <v>n/a</v>
      </c>
      <c r="BM276" s="194" t="str">
        <f>IF(INDEX(tab_MinKomp[Planowanie produkcji / Produktionsplanung],MATCH($B275,tab_MinKomp[[Stanowisko / Position ]:[Stanowisko / Position ]],0))="n/a","n/a",BM275-INDEX(tab_MinKomp[Planowanie produkcji / Produktionsplanung],MATCH($B275,tab_MinKomp[[Stanowisko / Position ]:[Stanowisko / Position ]],0)))</f>
        <v>n/a</v>
      </c>
      <c r="BN276" s="194" t="str">
        <f>IF(INDEX(tab_MinKomp[Planowanie produkcji / Produktionsplanung],MATCH($B275,tab_MinKomp[[Stanowisko / Position ]:[Stanowisko / Position ]],0))="n/a","n/a",BN275-INDEX(tab_MinKomp[Planowanie produkcji / Produktionsplanung],MATCH($B275,tab_MinKomp[[Stanowisko / Position ]:[Stanowisko / Position ]],0)))</f>
        <v>n/a</v>
      </c>
      <c r="BO276" s="194" t="str">
        <f>IF(INDEX(tab_MinKomp[Planowanie produkcji / Produktionsplanung],MATCH($B275,tab_MinKomp[[Stanowisko / Position ]:[Stanowisko / Position ]],0))="n/a","n/a",BO275-INDEX(tab_MinKomp[Planowanie produkcji / Produktionsplanung],MATCH($B275,tab_MinKomp[[Stanowisko / Position ]:[Stanowisko / Position ]],0)))</f>
        <v>n/a</v>
      </c>
      <c r="BP276" s="194" t="str">
        <f>IF(INDEX(tab_MinKomp[Planowanie produkcji / Produktionsplanung],MATCH($B275,tab_MinKomp[[Stanowisko / Position ]:[Stanowisko / Position ]],0))="n/a","n/a",BP275-INDEX(tab_MinKomp[Planowanie produkcji / Produktionsplanung],MATCH($B275,tab_MinKomp[[Stanowisko / Position ]:[Stanowisko / Position ]],0)))</f>
        <v>n/a</v>
      </c>
      <c r="BQ276" s="194">
        <f>IF(INDEX(tab_MinKomp[Obsługa maszyn Novapax / Novapax Maschinenbedienung],MATCH($B275,tab_MinKomp[[Stanowisko / Position ]:[Stanowisko / Position ]],0))="n/a","n/a",BQ275-INDEX(tab_MinKomp[Obsługa maszyn Novapax / Novapax Maschinenbedienung],MATCH($B275,tab_MinKomp[[Stanowisko / Position ]:[Stanowisko / Position ]],0)))</f>
        <v>0</v>
      </c>
      <c r="BR276" s="194" t="str">
        <f>IF(INDEX(tab_MinKomp[Planowanie produkcji / Produktionsplanung],MATCH($B275,tab_MinKomp[[Stanowisko / Position ]:[Stanowisko / Position ]],0))="n/a","n/a",BR275-INDEX(tab_MinKomp[Planowanie produkcji / Produktionsplanung],MATCH($B275,tab_MinKomp[[Stanowisko / Position ]:[Stanowisko / Position ]],0)))</f>
        <v>n/a</v>
      </c>
      <c r="BS276" s="194">
        <f>IF(INDEX(tab_MinKomp[Obsługa maszyn Novapax / Novapax Maschinenbedienung],MATCH($B275,tab_MinKomp[[Stanowisko / Position ]:[Stanowisko / Position ]],0))="n/a","n/a",BS275-INDEX(tab_MinKomp[Obsługa maszyn Novapax / Novapax Maschinenbedienung],MATCH($B275,tab_MinKomp[[Stanowisko / Position ]:[Stanowisko / Position ]],0)))</f>
        <v>0</v>
      </c>
      <c r="BT276" s="194" t="str">
        <f>IF(INDEX(tab_MinKomp[Planowanie produkcji / Produktionsplanung],MATCH($B275,tab_MinKomp[[Stanowisko / Position ]:[Stanowisko / Position ]],0))="n/a","n/a",BT275-INDEX(tab_MinKomp[Planowanie produkcji / Produktionsplanung],MATCH($B275,tab_MinKomp[[Stanowisko / Position ]:[Stanowisko / Position ]],0)))</f>
        <v>n/a</v>
      </c>
      <c r="BU276" s="194">
        <f>IF(INDEX(tab_MinKomp[Obsługa maszyn Novapax / Novapax Maschinenbedienung],MATCH($B275,tab_MinKomp[[Stanowisko / Position ]:[Stanowisko / Position ]],0))="n/a","n/a",BU275-INDEX(tab_MinKomp[Obsługa maszyn Novapax / Novapax Maschinenbedienung],MATCH($B275,tab_MinKomp[[Stanowisko / Position ]:[Stanowisko / Position ]],0)))</f>
        <v>-1</v>
      </c>
      <c r="BV276" s="194" t="str">
        <f>IF(INDEX(tab_MinKomp[Planowanie produkcji / Produktionsplanung],MATCH($B275,tab_MinKomp[[Stanowisko / Position ]:[Stanowisko / Position ]],0))="n/a","n/a",BV275-INDEX(tab_MinKomp[Planowanie produkcji / Produktionsplanung],MATCH($B275,tab_MinKomp[[Stanowisko / Position ]:[Stanowisko / Position ]],0)))</f>
        <v>n/a</v>
      </c>
      <c r="BW276" s="194">
        <f>IF(INDEX(tab_MinKomp[Obsługa maszyn Novapax / Novapax Maschinenbedienung],MATCH($B275,tab_MinKomp[[Stanowisko / Position ]:[Stanowisko / Position ]],0))="n/a","n/a",BW275-INDEX(tab_MinKomp[Obsługa maszyn Novapax / Novapax Maschinenbedienung],MATCH($B275,tab_MinKomp[[Stanowisko / Position ]:[Stanowisko / Position ]],0)))</f>
        <v>0</v>
      </c>
      <c r="BX276" s="194">
        <f>IF(INDEX(tab_MinKomp[Obsługa maszyn Novapax / Novapax Maschinenbedienung],MATCH($B275,tab_MinKomp[[Stanowisko / Position ]:[Stanowisko / Position ]],0))="n/a","n/a",BX275-INDEX(tab_MinKomp[Obsługa maszyn Novapax / Novapax Maschinenbedienung],MATCH($B275,tab_MinKomp[[Stanowisko / Position ]:[Stanowisko / Position ]],0)))</f>
        <v>0</v>
      </c>
      <c r="BY276" s="194" t="str">
        <f>IF(INDEX(tab_MinKomp[Obsługa maszyn Engel / Engel Maschinenbedienung],MATCH($B275,tab_MinKomp[[Stanowisko / Position ]:[Stanowisko / Position ]],0))="n/a","n/a",BY275-INDEX(tab_MinKomp[Obsługa maszyn Engel / Engel Maschinenbedienung],MATCH($B275,tab_MinKomp[[Stanowisko / Position ]:[Stanowisko / Position ]],0)))</f>
        <v>n/a</v>
      </c>
      <c r="BZ276" s="194">
        <f>IF(INDEX(tab_MinKomp[Obsługa maszyn Novapax / Novapax Maschinenbedienung],MATCH($B275,tab_MinKomp[[Stanowisko / Position ]:[Stanowisko / Position ]],0))="n/a","n/a",BZ275-INDEX(tab_MinKomp[Obsługa maszyn Novapax / Novapax Maschinenbedienung],MATCH($B275,tab_MinKomp[[Stanowisko / Position ]:[Stanowisko / Position ]],0)))</f>
        <v>0</v>
      </c>
      <c r="CA276" s="194" t="str">
        <f>IF(INDEX(tab_MinKomp[Obsługa maszyn KVT / KVT Maschinenbedienung],MATCH($B275,tab_MinKomp[[Stanowisko / Position ]:[Stanowisko / Position ]],0))="n/a","n/a",CA275-INDEX(tab_MinKomp[Obsługa maszyn KVT / KVT Maschinenbedienung],MATCH($B275,tab_MinKomp[[Stanowisko / Position ]:[Stanowisko / Position ]],0)))</f>
        <v>n/a</v>
      </c>
      <c r="CB276" s="194">
        <f>IF(INDEX(tab_MinKomp[Obsługa maszyn Novapax / Novapax Maschinenbedienung],MATCH($B275,tab_MinKomp[[Stanowisko / Position ]:[Stanowisko / Position ]],0))="n/a","n/a",CB275-INDEX(tab_MinKomp[Obsługa maszyn Novapax / Novapax Maschinenbedienung],MATCH($B275,tab_MinKomp[[Stanowisko / Position ]:[Stanowisko / Position ]],0)))</f>
        <v>0</v>
      </c>
      <c r="CC276" s="194" t="str">
        <f>IF(INDEX(tab_MinKomp[Obsługa maszyn Branson / Branson Maschinenbedienung],MATCH($B275,tab_MinKomp[[Stanowisko / Position ]:[Stanowisko / Position ]],0))="n/a","n/a",CC275-INDEX(tab_MinKomp[Obsługa maszyn Branson / Branson Maschinenbedienung],MATCH($B275,tab_MinKomp[[Stanowisko / Position ]:[Stanowisko / Position ]],0)))</f>
        <v>n/a</v>
      </c>
      <c r="CD276" s="194">
        <f>IF(INDEX(tab_MinKomp[Obsługa maszyn Novapax / Novapax Maschinenbedienung],MATCH($B275,tab_MinKomp[[Stanowisko / Position ]:[Stanowisko / Position ]],0))="n/a","n/a",CD275-INDEX(tab_MinKomp[Obsługa maszyn Novapax / Novapax Maschinenbedienung],MATCH($B275,tab_MinKomp[[Stanowisko / Position ]:[Stanowisko / Position ]],0)))</f>
        <v>-1</v>
      </c>
      <c r="CE276" s="194">
        <f>IF(INDEX(tab_MinKomp[Obsługa maszyn Novapax / Novapax Maschinenbedienung],MATCH($B275,tab_MinKomp[[Stanowisko / Position ]:[Stanowisko / Position ]],0))="n/a","n/a",CE275-INDEX(tab_MinKomp[Obsługa maszyn Novapax / Novapax Maschinenbedienung],MATCH($B275,tab_MinKomp[[Stanowisko / Position ]:[Stanowisko / Position ]],0)))</f>
        <v>-1</v>
      </c>
      <c r="CF276" s="194">
        <f>IF(INDEX(tab_MinKomp[Obsługa maszyn Novapax / Novapax Maschinenbedienung],MATCH($B275,tab_MinKomp[[Stanowisko / Position ]:[Stanowisko / Position ]],0))="n/a","n/a",CF275-INDEX(tab_MinKomp[Obsługa maszyn Novapax / Novapax Maschinenbedienung],MATCH($B275,tab_MinKomp[[Stanowisko / Position ]:[Stanowisko / Position ]],0)))</f>
        <v>-1</v>
      </c>
      <c r="CG276" s="194">
        <f>IF(INDEX(tab_MinKomp[Eliminacja awarii / Beseitigung von Ausfällen],MATCH($B275,tab_MinKomp[[Stanowisko / Position ]:[Stanowisko / Position ]],0))="n/a","n/a",CG275-INDEX(tab_MinKomp[Eliminacja awarii / Beseitigung von Ausfällen],MATCH($B275,tab_MinKomp[[Stanowisko / Position ]:[Stanowisko / Position ]],0)))</f>
        <v>0</v>
      </c>
      <c r="CH276" s="194" t="str">
        <f>IF(INDEX(tab_MinKomp[Wymagania VDA 6.5 Product / Forderungen],MATCH($B275,tab_MinKomp[[Stanowisko / Position ]:[Stanowisko / Position ]],0))="n/a","n/a",CH275-INDEX(tab_MinKomp[Wymagania VDA 6.5 Product / Forderungen],MATCH($B275,tab_MinKomp[[Stanowisko / Position ]:[Stanowisko / Position ]],0)))</f>
        <v>n/a</v>
      </c>
      <c r="CI276" s="194" t="str">
        <f>IF(INDEX(tab_MinKomp[Wymagania VDA 6.5 Product / Forderungen],MATCH($B275,tab_MinKomp[[Stanowisko / Position ]:[Stanowisko / Position ]],0))="n/a","n/a",CI275-INDEX(tab_MinKomp[Wymagania VDA 6.5 Product / Forderungen],MATCH($B275,tab_MinKomp[[Stanowisko / Position ]:[Stanowisko / Position ]],0)))</f>
        <v>n/a</v>
      </c>
      <c r="CJ276" s="194" t="str">
        <f>IF(INDEX(tab_MinKomp[Wymagania VDA 6.5 Product / Forderungen],MATCH($B275,tab_MinKomp[[Stanowisko / Position ]:[Stanowisko / Position ]],0))="n/a","n/a",CJ275-INDEX(tab_MinKomp[Wymagania VDA 6.5 Product / Forderungen],MATCH($B275,tab_MinKomp[[Stanowisko / Position ]:[Stanowisko / Position ]],0)))</f>
        <v>n/a</v>
      </c>
      <c r="CK276" s="194" t="str">
        <f>IF(INDEX(tab_MinKomp[Wymagania VDA 6.5 Product / Forderungen],MATCH($B275,tab_MinKomp[[Stanowisko / Position ]:[Stanowisko / Position ]],0))="n/a","n/a",CK275-INDEX(tab_MinKomp[Wymagania VDA 6.5 Product / Forderungen],MATCH($B275,tab_MinKomp[[Stanowisko / Position ]:[Stanowisko / Position ]],0)))</f>
        <v>n/a</v>
      </c>
      <c r="CL276" s="194" t="str">
        <f>IF(INDEX(tab_MinKomp[Wymagania VDA 6.5 Product / Forderungen],MATCH($B275,tab_MinKomp[[Stanowisko / Position ]:[Stanowisko / Position ]],0))="n/a","n/a",CL275-INDEX(tab_MinKomp[Wymagania VDA 6.5 Product / Forderungen],MATCH($B275,tab_MinKomp[[Stanowisko / Position ]:[Stanowisko / Position ]],0)))</f>
        <v>n/a</v>
      </c>
      <c r="CM276" s="194" t="str">
        <f>IF(INDEX(tab_MinKomp[Informatyka ogólna (techniczne i systemowe) / Allgemeine IT (Technik und System)],MATCH($B275,tab_MinKomp[[Stanowisko / Position ]:[Stanowisko / Position ]],0))="n/a","n/a",CM275-INDEX(tab_MinKomp[Informatyka ogólna (techniczne i systemowe) / Allgemeine IT (Technik und System)],MATCH($B275,tab_MinKomp[[Stanowisko / Position ]:[Stanowisko / Position ]],0)))</f>
        <v>n/a</v>
      </c>
      <c r="CN276" s="194" t="str">
        <f>IF(INDEX(tab_MinKomp[Sieci komputerowe / Computernetzwerke],MATCH($B275,tab_MinKomp[[Stanowisko / Position ]:[Stanowisko / Position ]],0))="n/a","n/a",CN275-INDEX(tab_MinKomp[Sieci komputerowe / Computernetzwerke],MATCH($B275,tab_MinKomp[[Stanowisko / Position ]:[Stanowisko / Position ]],0)))</f>
        <v>n/a</v>
      </c>
      <c r="CO276" s="194" t="str">
        <f>IF(INDEX(tab_MinKomp[Hardware (komputery PC, drukarki biurowe i etykietowe, telefonia stacjonarna i mobilna) (PC, Drucker, Telefpne, Handys)],MATCH($B275,tab_MinKomp[[Stanowisko / Position ]:[Stanowisko / Position ]],0))="n/a","n/a",CO275-INDEX(tab_MinKomp[Hardware (komputery PC, drukarki biurowe i etykietowe, telefonia stacjonarna i mobilna) (PC, Drucker, Telefpne, Handys)],MATCH($B275,tab_MinKomp[[Stanowisko / Position ]:[Stanowisko / Position ]],0)))</f>
        <v>n/a</v>
      </c>
      <c r="CP276" s="194" t="str">
        <f>IF(INDEX(tab_MinKomp[Software &amp; Systems (MS Office, MS Remote Desktop)],MATCH($B275,tab_MinKomp[[Stanowisko / Position ]:[Stanowisko / Position ]],0))="n/a","n/a",CP275-INDEX(tab_MinKomp[Software &amp; Systems (MS Office, MS Remote Desktop)],MATCH($B275,tab_MinKomp[[Stanowisko / Position ]:[Stanowisko / Position ]],0)))</f>
        <v>n/a</v>
      </c>
      <c r="CQ276" s="194" t="str">
        <f>IF(INDEX(tab_MinKomp[Programowanie obiektowe (PHP) / Objektprogrammierung],MATCH($B275,tab_MinKomp[[Stanowisko / Position ]:[Stanowisko / Position ]],0))="n/a","n/a",CQ275-INDEX(tab_MinKomp[Programowanie obiektowe (PHP) / Objektprogrammierung],MATCH($B275,tab_MinKomp[[Stanowisko / Position ]:[Stanowisko / Position ]],0)))</f>
        <v>n/a</v>
      </c>
      <c r="CR276" s="194" t="str">
        <f>IF(INDEX(tab_MinKomp[Scrum],MATCH($B275,tab_MinKomp[[Stanowisko / Position ]:[Stanowisko / Position ]],0))="n/a","n/a",CR275-INDEX(tab_MinKomp[Scrum],MATCH($B275,tab_MinKomp[[Stanowisko / Position ]:[Stanowisko / Position ]],0)))</f>
        <v>n/a</v>
      </c>
      <c r="CS276" s="194" t="str">
        <f>IF(INDEX(tab_MinKomp[SQL (MySQL)],MATCH($B275,tab_MinKomp[[Stanowisko / Position ]:[Stanowisko / Position ]],0))="n/a","n/a",CS275-INDEX(tab_MinKomp[SQL (MySQL)],MATCH($B275,tab_MinKomp[[Stanowisko / Position ]:[Stanowisko / Position ]],0)))</f>
        <v>n/a</v>
      </c>
      <c r="CT276" s="194" t="str">
        <f>IF(INDEX(tab_MinKomp[Javascript],MATCH($B275,tab_MinKomp[[Stanowisko / Position ]:[Stanowisko / Position ]],0))="n/a","n/a",CT275-INDEX(tab_MinKomp[Javascript],MATCH($B275,tab_MinKomp[[Stanowisko / Position ]:[Stanowisko / Position ]],0)))</f>
        <v>n/a</v>
      </c>
      <c r="CU276" s="194" t="str">
        <f>IF(INDEX(tab_MinKomp[Joomla],MATCH($B275,tab_MinKomp[[Stanowisko / Position ]:[Stanowisko / Position ]],0))="n/a","n/a",CU275-INDEX(tab_MinKomp[Joomla],MATCH($B275,tab_MinKomp[[Stanowisko / Position ]:[Stanowisko / Position ]],0)))</f>
        <v>n/a</v>
      </c>
      <c r="CV276" s="194" t="str">
        <f>IF(INDEX(tab_MinKomp[Bash],MATCH($B275,tab_MinKomp[[Stanowisko / Position ]:[Stanowisko / Position ]],0))="n/a","n/a",CV275-INDEX(tab_MinKomp[Bash],MATCH($B275,tab_MinKomp[[Stanowisko / Position ]:[Stanowisko / Position ]],0)))</f>
        <v>n/a</v>
      </c>
      <c r="CW276" s="194">
        <f>IF(INDEX(tab_MinKomp[Systemy MES (HYDRA / SFMS)],MATCH($B275,tab_MinKomp[[Stanowisko / Position ]:[Stanowisko / Position ]],0))="n/a","n/a",CW275-INDEX(tab_MinKomp[Systemy MES (HYDRA / SFMS)],MATCH($B275,tab_MinKomp[[Stanowisko / Position ]:[Stanowisko / Position ]],0)))</f>
        <v>0</v>
      </c>
      <c r="CX276" s="194" t="str">
        <f>IF(INDEX(tab_MinKomp[HTML / CSS],MATCH($B275,tab_MinKomp[[Stanowisko / Position ]:[Stanowisko / Position ]],0))="n/a","n/a",CX275-INDEX(tab_MinKomp[HTML / CSS],MATCH($B275,tab_MinKomp[[Stanowisko / Position ]:[Stanowisko / Position ]],0)))</f>
        <v>n/a</v>
      </c>
      <c r="CY276" s="194" t="str">
        <f>IF(INDEX(tab_MinKomp[SYSTEM PR],MATCH($B275,tab_MinKomp[[Stanowisko / Position ]:[Stanowisko / Position ]],0))="n/a","n/a",CY275-INDEX(tab_MinKomp[SYSTEM PR],MATCH($B275,tab_MinKomp[[Stanowisko / Position ]:[Stanowisko / Position ]],0)))</f>
        <v>n/a</v>
      </c>
      <c r="CZ276" s="194" t="str">
        <f>IF(INDEX(tab_MinKomp[System Einkauf XP / EBA],MATCH($B275,tab_MinKomp[[Stanowisko / Position ]:[Stanowisko / Position ]],0))="n/a","n/a",CZ275-INDEX(tab_MinKomp[System Einkauf XP / EBA],MATCH($B275,tab_MinKomp[[Stanowisko / Position ]:[Stanowisko / Position ]],0)))</f>
        <v>n/a</v>
      </c>
      <c r="DA276" s="194" t="str">
        <f>IF(INDEX(tab_MinKomp[Techniki negocjacyjne / Verhandlungstechniken],MATCH($B275,tab_MinKomp[[Stanowisko / Position ]:[Stanowisko / Position ]],0))="n/a","n/a",DA275-INDEX(tab_MinKomp[Techniki negocjacyjne / Verhandlungstechniken],MATCH($B275,tab_MinKomp[[Stanowisko / Position ]:[Stanowisko / Position ]],0)))</f>
        <v>n/a</v>
      </c>
      <c r="DB276" s="194" t="str">
        <f>IF(INDEX(tab_MinKomp[Znajomość rynku branżowego / Kenntnis des Industrie Marktes],MATCH($B275,tab_MinKomp[[Stanowisko / Position ]:[Stanowisko / Position ]],0))="n/a","n/a",DB275-INDEX(tab_MinKomp[Znajomość rynku branżowego / Kenntnis des Industrie Marktes],MATCH($B275,tab_MinKomp[[Stanowisko / Position ]:[Stanowisko / Position ]],0)))</f>
        <v>n/a</v>
      </c>
      <c r="DC276" s="194" t="str">
        <f>IF(INDEX(tab_MinKomp[SUPPLIER MANAGEMENT],MATCH($B275,tab_MinKomp[[Stanowisko / Position ]:[Stanowisko / Position ]],0))="n/a","n/a",DC275-INDEX(tab_MinKomp[SUPPLIER MANAGEMENT],MATCH($B275,tab_MinKomp[[Stanowisko / Position ]:[Stanowisko / Position ]],0)))</f>
        <v>n/a</v>
      </c>
      <c r="DD276" s="194" t="str">
        <f>IF(INDEX(tab_MinKomp[SUPPLIER MANAGEMENT],MATCH($B275,tab_MinKomp[[Stanowisko / Position ]:[Stanowisko / Position ]],0))="n/a","n/a",DD275-INDEX(tab_MinKomp[SUPPLIER MANAGEMENT],MATCH($B275,tab_MinKomp[[Stanowisko / Position ]:[Stanowisko / Position ]],0)))</f>
        <v>n/a</v>
      </c>
      <c r="DE276" s="194" t="str">
        <f>IF(INDEX(tab_MinKomp[SUPPLIER MANAGEMENT],MATCH($B275,tab_MinKomp[[Stanowisko / Position ]:[Stanowisko / Position ]],0))="n/a","n/a",DE275-INDEX(tab_MinKomp[SUPPLIER MANAGEMENT],MATCH($B275,tab_MinKomp[[Stanowisko / Position ]:[Stanowisko / Position ]],0)))</f>
        <v>n/a</v>
      </c>
      <c r="DF276" s="194">
        <f>IF(INDEX(tab_MinKomp[LEAN MANAGEMENT],MATCH($B275,tab_MinKomp[[Stanowisko / Position ]:[Stanowisko / Position ]],0))="n/a","n/a",DF275-INDEX(tab_MinKomp[LEAN MANAGEMENT],MATCH($B275,tab_MinKomp[[Stanowisko / Position ]:[Stanowisko / Position ]],0)))</f>
        <v>0</v>
      </c>
      <c r="DG276" s="194" t="str">
        <f>IF(INDEX(tab_MinKomp[PPAP/PSW],MATCH($B275,tab_MinKomp[[Stanowisko / Position ]:[Stanowisko / Position ]],0))="n/a","n/a",DG275-INDEX(tab_MinKomp[PPAP/PSW],MATCH($B275,tab_MinKomp[[Stanowisko / Position ]:[Stanowisko / Position ]],0)))</f>
        <v>n/a</v>
      </c>
      <c r="DH276" s="194" t="str">
        <f>IF(INDEX(tab_MinKomp[SUPPLIER MANAGEMENT],MATCH($B275,tab_MinKomp[[Stanowisko / Position ]:[Stanowisko / Position ]],0))="n/a","n/a",DH275-INDEX(tab_MinKomp[SUPPLIER MANAGEMENT],MATCH($B275,tab_MinKomp[[Stanowisko / Position ]:[Stanowisko / Position ]],0)))</f>
        <v>n/a</v>
      </c>
      <c r="DI276" s="194" t="str">
        <f>IF(INDEX(tab_MinKomp[OBSŁUGA PORTALI KLIENTA / Kundenportale],MATCH($B275,tab_MinKomp[[Stanowisko / Position ]:[Stanowisko / Position ]],0))="n/a","n/a",DI275-INDEX(tab_MinKomp[OBSŁUGA PORTALI KLIENTA / Kundenportale],MATCH($B275,tab_MinKomp[[Stanowisko / Position ]:[Stanowisko / Position ]],0)))</f>
        <v>n/a</v>
      </c>
      <c r="DJ276" s="194" t="str">
        <f>IF(INDEX(tab_MinKomp[Obsługa systemu BABTECQ / BABTECQ System],MATCH($B275,tab_MinKomp[[Stanowisko / Position ]:[Stanowisko / Position ]],0))="n/a","n/a",DJ275-INDEX(tab_MinKomp[Obsługa systemu BABTECQ / BABTECQ System],MATCH($B275,tab_MinKomp[[Stanowisko / Position ]:[Stanowisko / Position ]],0)))</f>
        <v>n/a</v>
      </c>
      <c r="DK276" s="194" t="str">
        <f>IF(INDEX(tab_MinKomp[Rysunek techniczny / technische Zeichnung],MATCH($B275,tab_MinKomp[[Stanowisko / Position ]:[Stanowisko / Position ]],0))="n/a","n/a",DK275-INDEX(tab_MinKomp[Rysunek techniczny / technische Zeichnung],MATCH($B275,tab_MinKomp[[Stanowisko / Position ]:[Stanowisko / Position ]],0)))</f>
        <v>n/a</v>
      </c>
      <c r="DL276" s="194" t="str">
        <f>IF(INDEX(tab_MinKomp[Kalibracja / Kalibrierung],MATCH($B275,tab_MinKomp[[Stanowisko / Position ]:[Stanowisko / Position ]],0))="n/a","n/a",DL275-INDEX(tab_MinKomp[Kalibracja / Kalibrierung],MATCH($B275,tab_MinKomp[[Stanowisko / Position ]:[Stanowisko / Position ]],0)))</f>
        <v>n/a</v>
      </c>
      <c r="DM276" s="194" t="str">
        <f>IF(INDEX(tab_MinKomp[Rekwalifikacja / Requalifizierung],MATCH($B275,tab_MinKomp[[Stanowisko / Position ]:[Stanowisko / Position ]],0))="n/a","n/a",DM275-INDEX(tab_MinKomp[Rekwalifikacja / Requalifizierung],MATCH($B275,tab_MinKomp[[Stanowisko / Position ]:[Stanowisko / Position ]],0)))</f>
        <v>n/a</v>
      </c>
      <c r="DN276" s="190" t="str">
        <f>IF(INDEX(tab_MinKomp[Testy czystości / Reinheitstests],MATCH($B275,tab_MinKomp[[Stanowisko / Position ]:[Stanowisko / Position ]],0))="n/a","n/a",DN275-INDEX(tab_MinKomp[Testy czystości / Reinheitstests],MATCH($B275,tab_MinKomp[[Stanowisko / Position ]:[Stanowisko / Position ]],0)))</f>
        <v>n/a</v>
      </c>
      <c r="DO276" s="190" t="str">
        <f>IF(INDEX(tab_MinKomp[Testy czystości / Reinheitstests],MATCH($B275,tab_MinKomp[[Stanowisko / Position ]:[Stanowisko / Position ]],0))="n/a","n/a",DO275-INDEX(tab_MinKomp[Testy czystości / Reinheitstests],MATCH($B275,tab_MinKomp[[Stanowisko / Position ]:[Stanowisko / Position ]],0)))</f>
        <v>n/a</v>
      </c>
      <c r="DP276" s="190" t="str">
        <f>IF(INDEX(tab_MinKomp[Testy czystości / Reinheitstests],MATCH($B275,tab_MinKomp[[Stanowisko / Position ]:[Stanowisko / Position ]],0))="n/a","n/a",DP275-INDEX(tab_MinKomp[Testy czystości / Reinheitstests],MATCH($B275,tab_MinKomp[[Stanowisko / Position ]:[Stanowisko / Position ]],0)))</f>
        <v>n/a</v>
      </c>
      <c r="DQ276" s="190" t="str">
        <f>IF(INDEX(tab_MinKomp[Testy czystości / Reinheitstests],MATCH($B275,tab_MinKomp[[Stanowisko / Position ]:[Stanowisko / Position ]],0))="n/a","n/a",DQ275-INDEX(tab_MinKomp[Testy czystości / Reinheitstests],MATCH($B275,tab_MinKomp[[Stanowisko / Position ]:[Stanowisko / Position ]],0)))</f>
        <v>n/a</v>
      </c>
      <c r="DR276" s="190" t="str">
        <f>IF(INDEX(tab_MinKomp[Testy czystości / Reinheitstests],MATCH($B275,tab_MinKomp[[Stanowisko / Position ]:[Stanowisko / Position ]],0))="n/a","n/a",DR275-INDEX(tab_MinKomp[Testy czystości / Reinheitstests],MATCH($B275,tab_MinKomp[[Stanowisko / Position ]:[Stanowisko / Position ]],0)))</f>
        <v>n/a</v>
      </c>
      <c r="DS276" s="190" t="str">
        <f>IF(INDEX(tab_MinKomp[Testy czystości / Reinheitstests],MATCH($B275,tab_MinKomp[[Stanowisko / Position ]:[Stanowisko / Position ]],0))="n/a","n/a",DS275-INDEX(tab_MinKomp[Testy czystości / Reinheitstests],MATCH($B275,tab_MinKomp[[Stanowisko / Position ]:[Stanowisko / Position ]],0)))</f>
        <v>n/a</v>
      </c>
      <c r="DT276" s="194" t="str">
        <f>IF(INDEX(tab_MinKomp[SUPPLIER MANAGEMENT],MATCH($B275,tab_MinKomp[[Stanowisko / Position ]:[Stanowisko / Position ]],0))="n/a","n/a",DT275-INDEX(tab_MinKomp[SUPPLIER MANAGEMENT],MATCH($B275,tab_MinKomp[[Stanowisko / Position ]:[Stanowisko / Position ]],0)))</f>
        <v>n/a</v>
      </c>
      <c r="DU276" s="190" t="str">
        <f>IF(INDEX(tab_MinKomp[Testy czystości / Reinheitstests],MATCH($B275,tab_MinKomp[[Stanowisko / Position ]:[Stanowisko / Position ]],0))="n/a","n/a",DU275-INDEX(tab_MinKomp[Testy czystości / Reinheitstests],MATCH($B275,tab_MinKomp[[Stanowisko / Position ]:[Stanowisko / Position ]],0)))</f>
        <v>n/a</v>
      </c>
      <c r="DV276" s="190" t="str">
        <f>IF(INDEX(tab_MinKomp[Testy czystości / Reinheitstests],MATCH($B275,tab_MinKomp[[Stanowisko / Position ]:[Stanowisko / Position ]],0))="n/a","n/a",DV275-INDEX(tab_MinKomp[Testy czystości / Reinheitstests],MATCH($B275,tab_MinKomp[[Stanowisko / Position ]:[Stanowisko / Position ]],0)))</f>
        <v>n/a</v>
      </c>
      <c r="DW276" s="190" t="str">
        <f>IF(INDEX(tab_MinKomp[Testy czystości / Reinheitstests],MATCH($B275,tab_MinKomp[[Stanowisko / Position ]:[Stanowisko / Position ]],0))="n/a","n/a",DW275-INDEX(tab_MinKomp[Testy czystości / Reinheitstests],MATCH($B275,tab_MinKomp[[Stanowisko / Position ]:[Stanowisko / Position ]],0)))</f>
        <v>n/a</v>
      </c>
      <c r="DX276" s="190" t="str">
        <f>IF(INDEX(tab_MinKomp[Testy czystości / Reinheitstests],MATCH($B275,tab_MinKomp[[Stanowisko / Position ]:[Stanowisko / Position ]],0))="n/a","n/a",DX275-INDEX(tab_MinKomp[Testy czystości / Reinheitstests],MATCH($B275,tab_MinKomp[[Stanowisko / Position ]:[Stanowisko / Position ]],0)))</f>
        <v>n/a</v>
      </c>
      <c r="DY276" s="190" t="str">
        <f>IF(INDEX(tab_MinKomp[Testy czystości / Reinheitstests],MATCH($B275,tab_MinKomp[[Stanowisko / Position ]:[Stanowisko / Position ]],0))="n/a","n/a",DY275-INDEX(tab_MinKomp[Testy czystości / Reinheitstests],MATCH($B275,tab_MinKomp[[Stanowisko / Position ]:[Stanowisko / Position ]],0)))</f>
        <v>n/a</v>
      </c>
      <c r="DZ276" s="190" t="str">
        <f>IF(INDEX(tab_MinKomp[Testy czystości / Reinheitstests],MATCH($B275,tab_MinKomp[[Stanowisko / Position ]:[Stanowisko / Position ]],0))="n/a","n/a",DZ275-INDEX(tab_MinKomp[Testy czystości / Reinheitstests],MATCH($B275,tab_MinKomp[[Stanowisko / Position ]:[Stanowisko / Position ]],0)))</f>
        <v>n/a</v>
      </c>
      <c r="EA276" s="194" t="str">
        <f>IF(INDEX(tab_MinKomp[SUPPLIER MANAGEMENT],MATCH($B275,tab_MinKomp[[Stanowisko / Position ]:[Stanowisko / Position ]],0))="n/a","n/a",EA275-INDEX(tab_MinKomp[SUPPLIER MANAGEMENT],MATCH($B275,tab_MinKomp[[Stanowisko / Position ]:[Stanowisko / Position ]],0)))</f>
        <v>n/a</v>
      </c>
      <c r="EB276" s="190" t="str">
        <f>IF(INDEX(tab_MinKomp[Testy czystości / Reinheitstests],MATCH($B275,tab_MinKomp[[Stanowisko / Position ]:[Stanowisko / Position ]],0))="n/a","n/a",EB275-INDEX(tab_MinKomp[Testy czystości / Reinheitstests],MATCH($B275,tab_MinKomp[[Stanowisko / Position ]:[Stanowisko / Position ]],0)))</f>
        <v>n/a</v>
      </c>
      <c r="EC276" s="190" t="str">
        <f>IF(INDEX(tab_MinKomp[Testy czystości / Reinheitstests],MATCH($B275,tab_MinKomp[[Stanowisko / Position ]:[Stanowisko / Position ]],0))="n/a","n/a",EC275-INDEX(tab_MinKomp[Testy czystości / Reinheitstests],MATCH($B275,tab_MinKomp[[Stanowisko / Position ]:[Stanowisko / Position ]],0)))</f>
        <v>n/a</v>
      </c>
      <c r="ED276" s="190" t="str">
        <f>IF(INDEX(tab_MinKomp[Testy czystości / Reinheitstests],MATCH($B275,tab_MinKomp[[Stanowisko / Position ]:[Stanowisko / Position ]],0))="n/a","n/a",ED275-INDEX(tab_MinKomp[Testy czystości / Reinheitstests],MATCH($B275,tab_MinKomp[[Stanowisko / Position ]:[Stanowisko / Position ]],0)))</f>
        <v>n/a</v>
      </c>
      <c r="EE276" s="190" t="str">
        <f>IF(INDEX(tab_MinKomp[Testy czystości / Reinheitstests],MATCH($B275,tab_MinKomp[[Stanowisko / Position ]:[Stanowisko / Position ]],0))="n/a","n/a",EE275-INDEX(tab_MinKomp[Testy czystości / Reinheitstests],MATCH($B275,tab_MinKomp[[Stanowisko / Position ]:[Stanowisko / Position ]],0)))</f>
        <v>n/a</v>
      </c>
      <c r="EF276" s="190" t="str">
        <f>IF(INDEX(tab_MinKomp[Testy czystości / Reinheitstests],MATCH($B275,tab_MinKomp[[Stanowisko / Position ]:[Stanowisko / Position ]],0))="n/a","n/a",EF275-INDEX(tab_MinKomp[Testy czystości / Reinheitstests],MATCH($B275,tab_MinKomp[[Stanowisko / Position ]:[Stanowisko / Position ]],0)))</f>
        <v>n/a</v>
      </c>
      <c r="EG276" s="190" t="str">
        <f>IF(INDEX(tab_MinKomp[Testy czystości / Reinheitstests],MATCH($B275,tab_MinKomp[[Stanowisko / Position ]:[Stanowisko / Position ]],0))="n/a","n/a",EG275-INDEX(tab_MinKomp[Testy czystości / Reinheitstests],MATCH($B275,tab_MinKomp[[Stanowisko / Position ]:[Stanowisko / Position ]],0)))</f>
        <v>n/a</v>
      </c>
      <c r="EH276" s="190" t="str">
        <f>IF(INDEX(tab_MinKomp[Testy czystości / Reinheitstests],MATCH($B275,tab_MinKomp[[Stanowisko / Position ]:[Stanowisko / Position ]],0))="n/a","n/a",EH275-INDEX(tab_MinKomp[Testy czystości / Reinheitstests],MATCH($B275,tab_MinKomp[[Stanowisko / Position ]:[Stanowisko / Position ]],0)))</f>
        <v>n/a</v>
      </c>
      <c r="EI276" s="190" t="str">
        <f>IF(INDEX(tab_MinKomp[Testy czystości / Reinheitstests],MATCH($B275,tab_MinKomp[[Stanowisko / Position ]:[Stanowisko / Position ]],0))="n/a","n/a",EI275-INDEX(tab_MinKomp[Testy czystości / Reinheitstests],MATCH($B275,tab_MinKomp[[Stanowisko / Position ]:[Stanowisko / Position ]],0)))</f>
        <v>n/a</v>
      </c>
      <c r="EJ276" s="190" t="str">
        <f>IF(INDEX(tab_MinKomp[Testy czystości / Reinheitstests],MATCH($B275,tab_MinKomp[[Stanowisko / Position ]:[Stanowisko / Position ]],0))="n/a","n/a",EJ275-INDEX(tab_MinKomp[Testy czystości / Reinheitstests],MATCH($B275,tab_MinKomp[[Stanowisko / Position ]:[Stanowisko / Position ]],0)))</f>
        <v>n/a</v>
      </c>
      <c r="EK276" s="190" t="str">
        <f>IF(INDEX(tab_MinKomp[Testy czystości / Reinheitstests],MATCH($B275,tab_MinKomp[[Stanowisko / Position ]:[Stanowisko / Position ]],0))="n/a","n/a",EK275-INDEX(tab_MinKomp[Testy czystości / Reinheitstests],MATCH($B275,tab_MinKomp[[Stanowisko / Position ]:[Stanowisko / Position ]],0)))</f>
        <v>n/a</v>
      </c>
      <c r="EL276" s="190" t="str">
        <f>IF(INDEX(tab_MinKomp[Testy czystości / Reinheitstests],MATCH($B275,tab_MinKomp[[Stanowisko / Position ]:[Stanowisko / Position ]],0))="n/a","n/a",EL275-INDEX(tab_MinKomp[Testy czystości / Reinheitstests],MATCH($B275,tab_MinKomp[[Stanowisko / Position ]:[Stanowisko / Position ]],0)))</f>
        <v>n/a</v>
      </c>
      <c r="EM276" s="190" t="str">
        <f>IF(INDEX(tab_MinKomp[Testy czystości / Reinheitstests],MATCH($B275,tab_MinKomp[[Stanowisko / Position ]:[Stanowisko / Position ]],0))="n/a","n/a",EM275-INDEX(tab_MinKomp[Testy czystości / Reinheitstests],MATCH($B275,tab_MinKomp[[Stanowisko / Position ]:[Stanowisko / Position ]],0)))</f>
        <v>n/a</v>
      </c>
      <c r="EN276" s="190" t="str">
        <f>IF(INDEX(tab_MinKomp[Testy czystości / Reinheitstests],MATCH($B275,tab_MinKomp[[Stanowisko / Position ]:[Stanowisko / Position ]],0))="n/a","n/a",EN275-INDEX(tab_MinKomp[Testy czystości / Reinheitstests],MATCH($B275,tab_MinKomp[[Stanowisko / Position ]:[Stanowisko / Position ]],0)))</f>
        <v>n/a</v>
      </c>
      <c r="EO276" s="194" t="str">
        <f>IF(INDEX(tab_MinKomp[Konserwacja Rep],MATCH($B275,tab_MinKomp[[Stanowisko / Position ]:[Stanowisko / Position ]],0))="n/a","n/a",EO275-INDEX(tab_MinKomp[Konserwacja Rep],MATCH($B275,tab_MinKomp[[Stanowisko / Position ]:[Stanowisko / Position ]],0)))</f>
        <v>n/a</v>
      </c>
      <c r="EP276" s="194" t="str">
        <f>IF(INDEX(tab_MinKomp[[Konserwacja Engel ]],MATCH($B275,tab_MinKomp[[Stanowisko / Position ]:[Stanowisko / Position ]],0))="n/a","n/a",EP275-INDEX(tab_MinKomp[[Konserwacja Engel ]],MATCH($B275,tab_MinKomp[[Stanowisko / Position ]:[Stanowisko / Position ]],0)))</f>
        <v>n/a</v>
      </c>
      <c r="EQ276" s="194" t="str">
        <f>IF(INDEX(tab_MinKomp[Konserwacja B 50],MATCH($B275,tab_MinKomp[[Stanowisko / Position ]:[Stanowisko / Position ]],0))="n/a","n/a",EQ275-INDEX(tab_MinKomp[Konserwacja B 50],MATCH($B275,tab_MinKomp[[Stanowisko / Position ]:[Stanowisko / Position ]],0)))</f>
        <v>n/a</v>
      </c>
      <c r="ER276" s="194" t="str">
        <f>IF(INDEX(tab_MinKomp[[Konserwacja EOL ]],MATCH($B275,tab_MinKomp[[Stanowisko / Position ]:[Stanowisko / Position ]],0))="n/a","n/a",ER275-INDEX(tab_MinKomp[[Konserwacja EOL ]],MATCH($B275,tab_MinKomp[[Stanowisko / Position ]:[Stanowisko / Position ]],0)))</f>
        <v>n/a</v>
      </c>
      <c r="ES276" s="194" t="str">
        <f>IF(INDEX(tab_MinKomp[Konserwacja Branson],MATCH($B275,tab_MinKomp[[Stanowisko / Position ]:[Stanowisko / Position ]],0))="n/a","n/a",ES275-INDEX(tab_MinKomp[Konserwacja Branson],MATCH($B275,tab_MinKomp[[Stanowisko / Position ]:[Stanowisko / Position ]],0)))</f>
        <v>n/a</v>
      </c>
      <c r="ET276" s="194" t="str">
        <f>IF(INDEX(tab_MinKomp[Konserwacja coolery],MATCH($B275,tab_MinKomp[[Stanowisko / Position ]:[Stanowisko / Position ]],0))="n/a","n/a",ET275-INDEX(tab_MinKomp[Konserwacja coolery],MATCH($B275,tab_MinKomp[[Stanowisko / Position ]:[Stanowisko / Position ]],0)))</f>
        <v>n/a</v>
      </c>
      <c r="EU276" s="194" t="str">
        <f>IF(INDEX(tab_MinKomp[Konserwacja piecy],MATCH($B275,tab_MinKomp[[Stanowisko / Position ]:[Stanowisko / Position ]],0))="n/a","n/a",EU275-INDEX(tab_MinKomp[Konserwacja piecy],MATCH($B275,tab_MinKomp[[Stanowisko / Position ]:[Stanowisko / Position ]],0)))</f>
        <v>n/a</v>
      </c>
      <c r="EV276" s="194" t="str">
        <f>IF(INDEX(tab_MinKomp[Rysunek techniczny- czytanie],MATCH($B275,tab_MinKomp[[Stanowisko / Position ]:[Stanowisko / Position ]],0))="n/a","n/a",EV275-INDEX(tab_MinKomp[Rysunek techniczny- czytanie],MATCH($B275,tab_MinKomp[[Stanowisko / Position ]:[Stanowisko / Position ]],0)))</f>
        <v>n/a</v>
      </c>
      <c r="EW276" s="194" t="str">
        <f>IF(INDEX(tab_MinKomp[Elektryka],MATCH($B275,tab_MinKomp[[Stanowisko / Position ]:[Stanowisko / Position ]],0))="n/a","n/a",EW275-INDEX(tab_MinKomp[Elektryka],MATCH($B275,tab_MinKomp[[Stanowisko / Position ]:[Stanowisko / Position ]],0)))</f>
        <v>n/a</v>
      </c>
      <c r="EX276" s="194" t="str">
        <f>IF(INDEX(tab_MinKomp[Pneumatyka],MATCH($B275,tab_MinKomp[[Stanowisko / Position ]:[Stanowisko / Position ]],0))="n/a","n/a",EX275-INDEX(tab_MinKomp[Pneumatyka],MATCH($B275,tab_MinKomp[[Stanowisko / Position ]:[Stanowisko / Position ]],0)))</f>
        <v>n/a</v>
      </c>
      <c r="EY276" s="194" t="str">
        <f>IF(INDEX(tab_MinKomp[[Hydraulika ]],MATCH($B275,tab_MinKomp[[Stanowisko / Position ]:[Stanowisko / Position ]],0))="n/a","n/a",EY275-INDEX(tab_MinKomp[[Hydraulika ]],MATCH($B275,tab_MinKomp[[Stanowisko / Position ]:[Stanowisko / Position ]],0)))</f>
        <v>n/a</v>
      </c>
      <c r="EZ276" s="194" t="str">
        <f>IF(INDEX(tab_MinKomp[Podciśnienie],MATCH($B275,tab_MinKomp[[Stanowisko / Position ]:[Stanowisko / Position ]],0))="n/a","n/a",EZ275-INDEX(tab_MinKomp[Podciśnienie],MATCH($B275,tab_MinKomp[[Stanowisko / Position ]:[Stanowisko / Position ]],0)))</f>
        <v>n/a</v>
      </c>
      <c r="FA276" s="194" t="str">
        <f>IF(INDEX(tab_MinKomp[Usuwanie awarii],MATCH($B275,tab_MinKomp[[Stanowisko / Position ]:[Stanowisko / Position ]],0))="n/a","n/a",FA275-INDEX(tab_MinKomp[Usuwanie awarii],MATCH($B275,tab_MinKomp[[Stanowisko / Position ]:[Stanowisko / Position ]],0)))</f>
        <v>n/a</v>
      </c>
      <c r="FB276" s="194" t="str">
        <f>IF(INDEX(tab_MinKomp[Obsługa robotów],MATCH($B275,tab_MinKomp[[Stanowisko / Position ]:[Stanowisko / Position ]],0))="n/a","n/a",FB275-INDEX(tab_MinKomp[Obsługa robotów],MATCH($B275,tab_MinKomp[[Stanowisko / Position ]:[Stanowisko / Position ]],0)))</f>
        <v>n/a</v>
      </c>
      <c r="FC276" s="194" t="str">
        <f>IF(INDEX(tab_MinKomp[Obsługa sterowania maszyny],MATCH($B275,tab_MinKomp[[Stanowisko / Position ]:[Stanowisko / Position ]],0))="n/a","n/a",FC275-INDEX(tab_MinKomp[Obsługa sterowania maszyny],MATCH($B275,tab_MinKomp[[Stanowisko / Position ]:[Stanowisko / Position ]],0)))</f>
        <v>n/a</v>
      </c>
      <c r="FD276" s="194" t="str">
        <f>IF(INDEX(tab_MinKomp[Usuwanie przyczyn żródłowych],MATCH($B275,tab_MinKomp[[Stanowisko / Position ]:[Stanowisko / Position ]],0))="n/a","n/a",FD275-INDEX(tab_MinKomp[Usuwanie przyczyn żródłowych],MATCH($B275,tab_MinKomp[[Stanowisko / Position ]:[Stanowisko / Position ]],0)))</f>
        <v>n/a</v>
      </c>
      <c r="FE276" s="194" t="str">
        <f>IF(INDEX(tab_MinKomp[Cmms stosowanie],MATCH($B275,tab_MinKomp[[Stanowisko / Position ]:[Stanowisko / Position ]],0))="n/a","n/a",FE275-INDEX(tab_MinKomp[Cmms stosowanie],MATCH($B275,tab_MinKomp[[Stanowisko / Position ]:[Stanowisko / Position ]],0)))</f>
        <v>n/a</v>
      </c>
      <c r="FF276" s="190" t="str">
        <f>IF(INDEX(tab_MinKomp[Testy czystości / Reinheitstests],MATCH($B275,tab_MinKomp[[Stanowisko / Position ]:[Stanowisko / Position ]],0))="n/a","n/a",FF275-INDEX(tab_MinKomp[Testy czystości / Reinheitstests],MATCH($B275,tab_MinKomp[[Stanowisko / Position ]:[Stanowisko / Position ]],0)))</f>
        <v>n/a</v>
      </c>
      <c r="FG276" s="194" t="str">
        <f>IF(INDEX(tab_MinKomp[Czyszczenie form plastikowych],MATCH($B275,tab_MinKomp[[Stanowisko / Position ]:[Stanowisko / Position ]],0))="n/a","n/a",FG275-INDEX(tab_MinKomp[Czyszczenie form plastikowych],MATCH($B275,tab_MinKomp[[Stanowisko / Position ]:[Stanowisko / Position ]],0)))</f>
        <v>n/a</v>
      </c>
      <c r="FH276" s="194" t="str">
        <f>IF(INDEX(tab_MinKomp[Wymiana form plastik],MATCH($B275,tab_MinKomp[[Stanowisko / Position ]:[Stanowisko / Position ]],0))="n/a","n/a",FH275-INDEX(tab_MinKomp[Wymiana form plastik],MATCH($B275,tab_MinKomp[[Stanowisko / Position ]:[Stanowisko / Position ]],0)))</f>
        <v>n/a</v>
      </c>
      <c r="FI276" s="194" t="str">
        <f>IF(INDEX(tab_MinKomp[Wymiana form guma],MATCH($B275,tab_MinKomp[[Stanowisko / Position ]:[Stanowisko / Position ]],0))="n/a","n/a",FI275-INDEX(tab_MinKomp[Wymiana form guma],MATCH($B275,tab_MinKomp[[Stanowisko / Position ]:[Stanowisko / Position ]],0)))</f>
        <v>n/a</v>
      </c>
      <c r="FJ276" s="194" t="str">
        <f>IF(INDEX(tab_MinKomp[Konserwacja KK],MATCH($B275,tab_MinKomp[[Stanowisko / Position ]:[Stanowisko / Position ]],0))="n/a","n/a",FJ275-INDEX(tab_MinKomp[Konserwacja KK],MATCH($B275,tab_MinKomp[[Stanowisko / Position ]:[Stanowisko / Position ]],0)))</f>
        <v>n/a</v>
      </c>
      <c r="FK276" s="194" t="str">
        <f>IF(INDEX(tab_MinKomp[Konserwacja form guma],MATCH($B275,tab_MinKomp[[Stanowisko / Position ]:[Stanowisko / Position ]],0))="n/a","n/a",FK275-INDEX(tab_MinKomp[Konserwacja form guma],MATCH($B275,tab_MinKomp[[Stanowisko / Position ]:[Stanowisko / Position ]],0)))</f>
        <v>n/a</v>
      </c>
      <c r="FL276" s="194" t="str">
        <f>IF(INDEX(tab_MinKomp[Konserwacja form plastiki],MATCH($B275,tab_MinKomp[[Stanowisko / Position ]:[Stanowisko / Position ]],0))="n/a","n/a",FL275-INDEX(tab_MinKomp[Konserwacja form plastiki],MATCH($B275,tab_MinKomp[[Stanowisko / Position ]:[Stanowisko / Position ]],0)))</f>
        <v>n/a</v>
      </c>
      <c r="FM276" s="194" t="str">
        <f>IF(INDEX(tab_MinKomp[Konserwacja Gorącego Kanału],MATCH($B275,tab_MinKomp[[Stanowisko / Position ]:[Stanowisko / Position ]],0))="n/a","n/a",FM275-INDEX(tab_MinKomp[Konserwacja Gorącego Kanału],MATCH($B275,tab_MinKomp[[Stanowisko / Position ]:[Stanowisko / Position ]],0)))</f>
        <v>n/a</v>
      </c>
      <c r="FN276" s="194" t="str">
        <f>IF(INDEX(tab_MinKomp[MS Office (Excel)],MATCH($B275,tab_MinKomp[[Stanowisko / Position ]:[Stanowisko / Position ]],0))="n/a","n/a",FN275-INDEX(tab_MinKomp[MS Office (Excel)],MATCH($B275,tab_MinKomp[[Stanowisko / Position ]:[Stanowisko / Position ]],0)))</f>
        <v>n/a</v>
      </c>
      <c r="FO276" s="194" t="str">
        <f>IF(INDEX(tab_MinKomp[MS Office (Excel)],MATCH($B275,tab_MinKomp[[Stanowisko / Position ]:[Stanowisko / Position ]],0))="n/a","n/a",FO275-INDEX(tab_MinKomp[MS Office (Excel)],MATCH($B275,tab_MinKomp[[Stanowisko / Position ]:[Stanowisko / Position ]],0)))</f>
        <v>n/a</v>
      </c>
      <c r="FP276" s="194" t="str">
        <f>IF(INDEX(tab_MinKomp[MS Office (Excel)],MATCH($B275,tab_MinKomp[[Stanowisko / Position ]:[Stanowisko / Position ]],0))="n/a","n/a",FP275-INDEX(tab_MinKomp[MS Office (Excel)],MATCH($B275,tab_MinKomp[[Stanowisko / Position ]:[Stanowisko / Position ]],0)))</f>
        <v>n/a</v>
      </c>
      <c r="FQ276" s="196" t="str">
        <f>IF(INDEX(tab_MinKomp[Język angielski / Englisch],MATCH($B275,tab_MinKomp[[Stanowisko / Position ]:[Stanowisko / Position ]],0))="n/a","n/a",FQ275-INDEX(tab_MinKomp[Język angielski / Englisch],MATCH($B275,tab_MinKomp[[Stanowisko / Position ]:[Stanowisko / Position ]],0)))</f>
        <v>n/a</v>
      </c>
      <c r="FR276" s="196" t="str">
        <f>IF(INDEX(tab_MinKomp[Język niemiecki / Deutsch],MATCH($B275,tab_MinKomp[[Stanowisko / Position ]:[Stanowisko / Position ]],0))="n/a","n/a",FR275-INDEX(tab_MinKomp[Język niemiecki / Deutsch],MATCH($B275,tab_MinKomp[[Stanowisko / Position ]:[Stanowisko / Position ]],0)))</f>
        <v>n/a</v>
      </c>
      <c r="FS276" s="194">
        <f>IF(INDEX(tab_MinKomp[Zarządzanie dokumentacją procesową / Process dokumentation management],MATCH($B275,tab_MinKomp[[Stanowisko / Position ]:[Stanowisko / Position ]],0))="n/a","n/a",FS275-INDEX(tab_MinKomp[Zarządzanie dokumentacją procesową / Process dokumentation management],MATCH($B275,tab_MinKomp[[Stanowisko / Position ]:[Stanowisko / Position ]],0)))</f>
        <v>0</v>
      </c>
      <c r="FT276" s="194">
        <f>IF(INDEX(tab_MinKomp[Znajomość procesów z obszaru / Kenntiss der prozesse in dem Bereich],MATCH($B275,tab_MinKomp[[Stanowisko / Position ]:[Stanowisko / Position ]],0))="n/a","n/a",FT275-INDEX(tab_MinKomp[Znajomość procesów z obszaru / Kenntiss der prozesse in dem Bereich],MATCH($B275,tab_MinKomp[[Stanowisko / Position ]:[Stanowisko / Position ]],0)))</f>
        <v>0</v>
      </c>
      <c r="FU276" s="194">
        <f>IF(INDEX(tab_MinKomp[optymalizacja procesów / Prozessoptymalisierung],MATCH($B275,tab_MinKomp[[Stanowisko / Position ]:[Stanowisko / Position ]],0))="n/a","n/a",FU275-INDEX(tab_MinKomp[optymalizacja procesów / Prozessoptymalisierung],MATCH($B275,tab_MinKomp[[Stanowisko / Position ]:[Stanowisko / Position ]],0)))</f>
        <v>0</v>
      </c>
      <c r="FV276" s="194">
        <f>IF(INDEX(tab_MinKomp[Umiejętności szkoleniowe / Trainingsfähigkeiten],MATCH($B275,tab_MinKomp[[Stanowisko / Position ]:[Stanowisko / Position ]],0))="n/a","n/a",FV275-INDEX(tab_MinKomp[Umiejętności szkoleniowe / Trainingsfähigkeiten],MATCH($B275,tab_MinKomp[[Stanowisko / Position ]:[Stanowisko / Position ]],0)))</f>
        <v>0</v>
      </c>
      <c r="FW276" s="194">
        <f>IF(INDEX(tab_MinKomp[Analityczne myślenie, podejście / Analitysches Denken, Einstellung],MATCH($B275,tab_MinKomp[[Stanowisko / Position ]:[Stanowisko / Position ]],0))="n/a","n/a",FW275-INDEX(tab_MinKomp[Analityczne myślenie, podejście / Analitysches Denken, Einstellung],MATCH($B275,tab_MinKomp[[Stanowisko / Position ]:[Stanowisko / Position ]],0)))</f>
        <v>0</v>
      </c>
      <c r="FX276" s="194">
        <f>IF(INDEX(tab_MinKomp[Dokładność, precyzja w dzialaniu / Genauigkeit, Präzision in die Arbeit],MATCH($B275,tab_MinKomp[[Stanowisko / Position ]:[Stanowisko / Position ]],0))="n/a","n/a",FX275-INDEX(tab_MinKomp[Dokładność, precyzja w dzialaniu / Genauigkeit, Präzision in die Arbeit],MATCH($B275,tab_MinKomp[[Stanowisko / Position ]:[Stanowisko / Position ]],0)))</f>
        <v>-1</v>
      </c>
      <c r="FY276" s="194">
        <f>IF(INDEX(tab_MinKomp[Dyspozycyjność / Verfügbarkeit],MATCH($B275,tab_MinKomp[[Stanowisko / Position ]:[Stanowisko / Position ]],0))="n/a","n/a",FY275-INDEX(tab_MinKomp[Dyspozycyjność / Verfügbarkeit],MATCH($B275,tab_MinKomp[[Stanowisko / Position ]:[Stanowisko / Position ]],0)))</f>
        <v>-1</v>
      </c>
      <c r="FZ276" s="194">
        <f>IF(INDEX(tab_MinKomp[Zaangażowanie / 
Engagement],MATCH($B275,tab_MinKomp[[Stanowisko / Position ]:[Stanowisko / Position ]],0))="n/a","n/a",FZ275-INDEX(tab_MinKomp[Zaangażowanie / 
Engagement],MATCH($B275,tab_MinKomp[[Stanowisko / Position ]:[Stanowisko / Position ]],0)))</f>
        <v>-1</v>
      </c>
      <c r="GA276" s="194" t="str">
        <f>IF(INDEX(tab_MinKomp[Konserwacja form guma],MATCH($B275,tab_MinKomp[[Stanowisko / Position ]:[Stanowisko / Position ]],0))="n/a","n/a",GA275-INDEX(tab_MinKomp[Konserwacja form guma],MATCH($B275,tab_MinKomp[[Stanowisko / Position ]:[Stanowisko / Position ]],0)))</f>
        <v>n/a</v>
      </c>
      <c r="GB276" s="194" t="str">
        <f>IF(INDEX(tab_MinKomp[Konserwacja form plastiki],MATCH($B275,tab_MinKomp[[Stanowisko / Position ]:[Stanowisko / Position ]],0))="n/a","n/a",GB275-INDEX(tab_MinKomp[Konserwacja form plastiki],MATCH($B275,tab_MinKomp[[Stanowisko / Position ]:[Stanowisko / Position ]],0)))</f>
        <v>n/a</v>
      </c>
      <c r="GC276" s="194">
        <f>IF(INDEX(tab_MinKomp[Elastyczność w działaniu],MATCH($B275,tab_MinKomp[[Stanowisko / Position ]:[Stanowisko / Position ]],0))="n/a","n/a",GC275-INDEX(tab_MinKomp[Elastyczność w działaniu],MATCH($B275,tab_MinKomp[[Stanowisko / Position ]:[Stanowisko / Position ]],0)))</f>
        <v>0</v>
      </c>
      <c r="GD276" s="194">
        <f>IF(INDEX(tab_MinKomp[Komunikatywność],MATCH($B275,tab_MinKomp[[Stanowisko / Position ]:[Stanowisko / Position ]],0))="n/a","n/a",GD275-INDEX(tab_MinKomp[Komunikatywność],MATCH($B275,tab_MinKomp[[Stanowisko / Position ]:[Stanowisko / Position ]],0)))</f>
        <v>0</v>
      </c>
      <c r="GE276" s="193" t="str">
        <f>IF(INDEX(tab_MinKomp[Motywowanie i budowanie zaangażowania zespołu],MATCH($B275,tab_MinKomp[[Stanowisko / Position ]:[Stanowisko / Position ]],0))="n/a","n/a",GE275-INDEX(tab_MinKomp[Motywowanie i budowanie zaangażowania zespołu],MATCH($B275,tab_MinKomp[[Stanowisko / Position ]:[Stanowisko / Position ]],0)))</f>
        <v>n/a</v>
      </c>
      <c r="GF276" s="186" t="s">
        <v>248</v>
      </c>
      <c r="GG276" s="186" t="s">
        <v>248</v>
      </c>
      <c r="GH276" s="186" t="s">
        <v>248</v>
      </c>
      <c r="GI276" s="186" t="s">
        <v>248</v>
      </c>
      <c r="GJ276" s="186" t="s">
        <v>248</v>
      </c>
      <c r="GK276" s="186" t="s">
        <v>248</v>
      </c>
      <c r="GL276" s="186" t="s">
        <v>248</v>
      </c>
      <c r="GM276" s="186" t="s">
        <v>248</v>
      </c>
      <c r="GN276" s="186" t="s">
        <v>248</v>
      </c>
      <c r="GO276" s="186" t="s">
        <v>248</v>
      </c>
      <c r="GP276" s="186" t="s">
        <v>248</v>
      </c>
      <c r="GQ276" s="186" t="s">
        <v>248</v>
      </c>
      <c r="GR276" s="186" t="s">
        <v>248</v>
      </c>
      <c r="GS276" s="186" t="s">
        <v>248</v>
      </c>
      <c r="GT276" s="186" t="s">
        <v>248</v>
      </c>
      <c r="GU276" s="186" t="s">
        <v>248</v>
      </c>
      <c r="GV276" s="186" t="s">
        <v>248</v>
      </c>
      <c r="GW276" s="186" t="s">
        <v>248</v>
      </c>
      <c r="GX276" s="186" t="s">
        <v>248</v>
      </c>
      <c r="GY276" s="186" t="s">
        <v>248</v>
      </c>
      <c r="GZ276" s="261" t="s">
        <v>248</v>
      </c>
      <c r="HA276" s="261" t="s">
        <v>248</v>
      </c>
      <c r="HB276" s="191">
        <f>SUM(G276:GE276)/(HB275-(SUM(G276:GE276)))</f>
        <v>-5.2631578947368418E-2</v>
      </c>
    </row>
    <row r="277" spans="1:210" ht="24.9" customHeight="1" x14ac:dyDescent="0.3">
      <c r="A277" s="105" t="s">
        <v>317</v>
      </c>
      <c r="B277" s="105" t="s">
        <v>315</v>
      </c>
      <c r="C277" s="105" t="s">
        <v>386</v>
      </c>
      <c r="D277" s="105">
        <v>132</v>
      </c>
      <c r="E277" s="394" t="s">
        <v>522</v>
      </c>
      <c r="F277" s="185" t="s">
        <v>374</v>
      </c>
      <c r="G277" s="186">
        <v>2</v>
      </c>
      <c r="H277" s="186">
        <v>2</v>
      </c>
      <c r="I277" s="186">
        <v>2</v>
      </c>
      <c r="J277" s="186">
        <v>2</v>
      </c>
      <c r="K277" s="186">
        <v>2</v>
      </c>
      <c r="L277" s="186" t="s">
        <v>248</v>
      </c>
      <c r="M277" s="186" t="s">
        <v>248</v>
      </c>
      <c r="N277" s="186" t="s">
        <v>248</v>
      </c>
      <c r="O277" s="186">
        <v>2</v>
      </c>
      <c r="P277" s="186">
        <v>2</v>
      </c>
      <c r="Q277" s="186" t="s">
        <v>248</v>
      </c>
      <c r="R277" s="186" t="s">
        <v>248</v>
      </c>
      <c r="S277" s="186" t="s">
        <v>248</v>
      </c>
      <c r="T277" s="186" t="s">
        <v>248</v>
      </c>
      <c r="U277" s="186" t="s">
        <v>248</v>
      </c>
      <c r="V277" s="186" t="s">
        <v>248</v>
      </c>
      <c r="W277" s="186" t="s">
        <v>248</v>
      </c>
      <c r="X277" s="186" t="s">
        <v>248</v>
      </c>
      <c r="Y277" s="186" t="s">
        <v>248</v>
      </c>
      <c r="Z277" s="186" t="s">
        <v>248</v>
      </c>
      <c r="AA277" s="186" t="s">
        <v>248</v>
      </c>
      <c r="AB277" s="186" t="s">
        <v>248</v>
      </c>
      <c r="AC277" s="186" t="s">
        <v>248</v>
      </c>
      <c r="AD277" s="186" t="s">
        <v>248</v>
      </c>
      <c r="AE277" s="186" t="s">
        <v>248</v>
      </c>
      <c r="AF277" s="186" t="s">
        <v>248</v>
      </c>
      <c r="AG277" s="186" t="s">
        <v>248</v>
      </c>
      <c r="AH277" s="186" t="s">
        <v>248</v>
      </c>
      <c r="AI277" s="186" t="s">
        <v>248</v>
      </c>
      <c r="AJ277" s="186" t="s">
        <v>248</v>
      </c>
      <c r="AK277" s="186" t="s">
        <v>248</v>
      </c>
      <c r="AL277" s="186">
        <v>2</v>
      </c>
      <c r="AM277" s="186" t="s">
        <v>248</v>
      </c>
      <c r="AN277" s="186" t="s">
        <v>248</v>
      </c>
      <c r="AO277" s="186">
        <v>1</v>
      </c>
      <c r="AP277" s="186" t="s">
        <v>248</v>
      </c>
      <c r="AQ277" s="186">
        <v>1</v>
      </c>
      <c r="AR277" s="186" t="s">
        <v>248</v>
      </c>
      <c r="AS277" s="186" t="s">
        <v>248</v>
      </c>
      <c r="AT277" s="186" t="s">
        <v>248</v>
      </c>
      <c r="AU277" s="186" t="s">
        <v>248</v>
      </c>
      <c r="AV277" s="186">
        <v>2</v>
      </c>
      <c r="AW277" s="186">
        <v>1</v>
      </c>
      <c r="AX277" s="186" t="s">
        <v>248</v>
      </c>
      <c r="AY277" s="186" t="s">
        <v>248</v>
      </c>
      <c r="AZ277" s="186" t="s">
        <v>248</v>
      </c>
      <c r="BA277" s="186" t="s">
        <v>248</v>
      </c>
      <c r="BB277" s="186" t="s">
        <v>248</v>
      </c>
      <c r="BC277" s="186" t="s">
        <v>248</v>
      </c>
      <c r="BD277" s="186" t="s">
        <v>248</v>
      </c>
      <c r="BE277" s="186" t="s">
        <v>248</v>
      </c>
      <c r="BF277" s="186" t="s">
        <v>248</v>
      </c>
      <c r="BG277" s="186" t="s">
        <v>248</v>
      </c>
      <c r="BH277" s="186" t="s">
        <v>248</v>
      </c>
      <c r="BI277" s="186" t="s">
        <v>248</v>
      </c>
      <c r="BJ277" s="186" t="s">
        <v>248</v>
      </c>
      <c r="BK277" s="186" t="s">
        <v>248</v>
      </c>
      <c r="BL277" s="186" t="s">
        <v>248</v>
      </c>
      <c r="BM277" s="186" t="s">
        <v>248</v>
      </c>
      <c r="BN277" s="186" t="s">
        <v>248</v>
      </c>
      <c r="BO277" s="186" t="s">
        <v>248</v>
      </c>
      <c r="BP277" s="186" t="s">
        <v>248</v>
      </c>
      <c r="BQ277" s="186" t="s">
        <v>248</v>
      </c>
      <c r="BR277" s="186" t="s">
        <v>248</v>
      </c>
      <c r="BS277" s="186" t="s">
        <v>248</v>
      </c>
      <c r="BT277" s="186" t="s">
        <v>248</v>
      </c>
      <c r="BU277" s="186">
        <v>3</v>
      </c>
      <c r="BV277" s="186" t="s">
        <v>248</v>
      </c>
      <c r="BW277" s="186" t="s">
        <v>248</v>
      </c>
      <c r="BX277" s="186" t="s">
        <v>248</v>
      </c>
      <c r="BY277" s="186" t="s">
        <v>248</v>
      </c>
      <c r="BZ277" s="186" t="s">
        <v>248</v>
      </c>
      <c r="CA277" s="186" t="s">
        <v>248</v>
      </c>
      <c r="CB277" s="186" t="s">
        <v>248</v>
      </c>
      <c r="CC277" s="186" t="s">
        <v>248</v>
      </c>
      <c r="CD277" s="186">
        <v>3</v>
      </c>
      <c r="CE277" s="186" t="s">
        <v>248</v>
      </c>
      <c r="CF277" s="186" t="s">
        <v>248</v>
      </c>
      <c r="CG277" s="186">
        <v>1</v>
      </c>
      <c r="CH277" s="186" t="s">
        <v>248</v>
      </c>
      <c r="CI277" s="186" t="s">
        <v>248</v>
      </c>
      <c r="CJ277" s="186" t="s">
        <v>248</v>
      </c>
      <c r="CK277" s="186" t="s">
        <v>248</v>
      </c>
      <c r="CL277" s="186" t="s">
        <v>248</v>
      </c>
      <c r="CM277" s="186" t="s">
        <v>248</v>
      </c>
      <c r="CN277" s="186" t="s">
        <v>248</v>
      </c>
      <c r="CO277" s="186" t="s">
        <v>248</v>
      </c>
      <c r="CP277" s="186" t="s">
        <v>248</v>
      </c>
      <c r="CQ277" s="186" t="s">
        <v>248</v>
      </c>
      <c r="CR277" s="186" t="s">
        <v>248</v>
      </c>
      <c r="CS277" s="186" t="s">
        <v>248</v>
      </c>
      <c r="CT277" s="186" t="s">
        <v>248</v>
      </c>
      <c r="CU277" s="186" t="s">
        <v>248</v>
      </c>
      <c r="CV277" s="186" t="s">
        <v>248</v>
      </c>
      <c r="CW277" s="186">
        <v>1</v>
      </c>
      <c r="CX277" s="186" t="s">
        <v>248</v>
      </c>
      <c r="CY277" s="186" t="s">
        <v>248</v>
      </c>
      <c r="CZ277" s="186" t="s">
        <v>248</v>
      </c>
      <c r="DA277" s="186" t="s">
        <v>248</v>
      </c>
      <c r="DB277" s="186" t="s">
        <v>248</v>
      </c>
      <c r="DC277" s="186" t="s">
        <v>248</v>
      </c>
      <c r="DD277" s="186" t="s">
        <v>248</v>
      </c>
      <c r="DE277" s="186" t="s">
        <v>248</v>
      </c>
      <c r="DF277" s="186">
        <v>2</v>
      </c>
      <c r="DG277" s="186" t="s">
        <v>248</v>
      </c>
      <c r="DH277" s="186" t="s">
        <v>248</v>
      </c>
      <c r="DI277" s="186" t="s">
        <v>248</v>
      </c>
      <c r="DJ277" s="186" t="s">
        <v>248</v>
      </c>
      <c r="DK277" s="186" t="s">
        <v>248</v>
      </c>
      <c r="DL277" s="186" t="s">
        <v>248</v>
      </c>
      <c r="DM277" s="186" t="s">
        <v>248</v>
      </c>
      <c r="DN277" s="186" t="s">
        <v>248</v>
      </c>
      <c r="DO277" s="186" t="s">
        <v>248</v>
      </c>
      <c r="DP277" s="186" t="s">
        <v>248</v>
      </c>
      <c r="DQ277" s="186" t="s">
        <v>248</v>
      </c>
      <c r="DR277" s="186" t="s">
        <v>248</v>
      </c>
      <c r="DS277" s="186" t="s">
        <v>248</v>
      </c>
      <c r="DT277" s="186" t="s">
        <v>248</v>
      </c>
      <c r="DU277" s="186" t="s">
        <v>248</v>
      </c>
      <c r="DV277" s="186" t="s">
        <v>248</v>
      </c>
      <c r="DW277" s="186" t="s">
        <v>248</v>
      </c>
      <c r="DX277" s="186" t="s">
        <v>248</v>
      </c>
      <c r="DY277" s="186" t="s">
        <v>248</v>
      </c>
      <c r="DZ277" s="186" t="s">
        <v>248</v>
      </c>
      <c r="EA277" s="186" t="s">
        <v>248</v>
      </c>
      <c r="EB277" s="186" t="s">
        <v>248</v>
      </c>
      <c r="EC277" s="186" t="s">
        <v>248</v>
      </c>
      <c r="ED277" s="186" t="s">
        <v>248</v>
      </c>
      <c r="EE277" s="186" t="s">
        <v>248</v>
      </c>
      <c r="EF277" s="186" t="s">
        <v>248</v>
      </c>
      <c r="EG277" s="186" t="s">
        <v>248</v>
      </c>
      <c r="EH277" s="186" t="s">
        <v>248</v>
      </c>
      <c r="EI277" s="186" t="s">
        <v>248</v>
      </c>
      <c r="EJ277" s="186" t="s">
        <v>248</v>
      </c>
      <c r="EK277" s="186" t="s">
        <v>248</v>
      </c>
      <c r="EL277" s="184" t="s">
        <v>248</v>
      </c>
      <c r="EM277" s="184" t="s">
        <v>248</v>
      </c>
      <c r="EN277" s="184" t="s">
        <v>248</v>
      </c>
      <c r="EO277" s="186" t="s">
        <v>248</v>
      </c>
      <c r="EP277" s="186" t="s">
        <v>248</v>
      </c>
      <c r="EQ277" s="186" t="s">
        <v>248</v>
      </c>
      <c r="ER277" s="186" t="s">
        <v>248</v>
      </c>
      <c r="ES277" s="186" t="s">
        <v>248</v>
      </c>
      <c r="ET277" s="186" t="s">
        <v>248</v>
      </c>
      <c r="EU277" s="186" t="s">
        <v>248</v>
      </c>
      <c r="EV277" s="186" t="s">
        <v>248</v>
      </c>
      <c r="EW277" s="186" t="s">
        <v>248</v>
      </c>
      <c r="EX277" s="186" t="s">
        <v>248</v>
      </c>
      <c r="EY277" s="186" t="s">
        <v>248</v>
      </c>
      <c r="EZ277" s="186" t="s">
        <v>248</v>
      </c>
      <c r="FA277" s="186" t="s">
        <v>248</v>
      </c>
      <c r="FB277" s="186" t="s">
        <v>248</v>
      </c>
      <c r="FC277" s="186" t="s">
        <v>248</v>
      </c>
      <c r="FD277" s="186" t="s">
        <v>248</v>
      </c>
      <c r="FE277" s="186" t="s">
        <v>248</v>
      </c>
      <c r="FF277" s="186" t="s">
        <v>248</v>
      </c>
      <c r="FG277" s="186" t="s">
        <v>248</v>
      </c>
      <c r="FH277" s="186" t="s">
        <v>248</v>
      </c>
      <c r="FI277" s="186" t="s">
        <v>248</v>
      </c>
      <c r="FJ277" s="186" t="s">
        <v>248</v>
      </c>
      <c r="FK277" s="186" t="s">
        <v>248</v>
      </c>
      <c r="FL277" s="186" t="s">
        <v>248</v>
      </c>
      <c r="FM277" s="186" t="s">
        <v>248</v>
      </c>
      <c r="FN277" s="186">
        <v>2</v>
      </c>
      <c r="FO277" s="186">
        <v>2</v>
      </c>
      <c r="FP277" s="186">
        <v>2</v>
      </c>
      <c r="FQ277" s="187" t="s">
        <v>248</v>
      </c>
      <c r="FR277" s="187" t="s">
        <v>248</v>
      </c>
      <c r="FS277" s="186">
        <v>1</v>
      </c>
      <c r="FT277" s="186">
        <v>2</v>
      </c>
      <c r="FU277" s="186">
        <v>1</v>
      </c>
      <c r="FV277" s="186">
        <v>2</v>
      </c>
      <c r="FW277" s="186">
        <v>2</v>
      </c>
      <c r="FX277" s="186">
        <v>2</v>
      </c>
      <c r="FY277" s="186">
        <v>2</v>
      </c>
      <c r="FZ277" s="186">
        <v>2</v>
      </c>
      <c r="GA277" s="186" t="s">
        <v>248</v>
      </c>
      <c r="GB277" s="186" t="s">
        <v>248</v>
      </c>
      <c r="GC277" s="186">
        <v>2</v>
      </c>
      <c r="GD277" s="186">
        <v>2</v>
      </c>
      <c r="GE277" s="186" t="s">
        <v>248</v>
      </c>
      <c r="GF277" s="186" t="s">
        <v>248</v>
      </c>
      <c r="GG277" s="186" t="s">
        <v>248</v>
      </c>
      <c r="GH277" s="186" t="s">
        <v>248</v>
      </c>
      <c r="GI277" s="186" t="s">
        <v>248</v>
      </c>
      <c r="GJ277" s="186" t="s">
        <v>248</v>
      </c>
      <c r="GK277" s="186" t="s">
        <v>248</v>
      </c>
      <c r="GL277" s="186" t="s">
        <v>248</v>
      </c>
      <c r="GM277" s="186" t="s">
        <v>248</v>
      </c>
      <c r="GN277" s="186" t="s">
        <v>248</v>
      </c>
      <c r="GO277" s="186" t="s">
        <v>248</v>
      </c>
      <c r="GP277" s="186" t="s">
        <v>248</v>
      </c>
      <c r="GQ277" s="186" t="s">
        <v>248</v>
      </c>
      <c r="GR277" s="186" t="s">
        <v>248</v>
      </c>
      <c r="GS277" s="186" t="s">
        <v>248</v>
      </c>
      <c r="GT277" s="186" t="s">
        <v>248</v>
      </c>
      <c r="GU277" s="186" t="s">
        <v>248</v>
      </c>
      <c r="GV277" s="186" t="s">
        <v>248</v>
      </c>
      <c r="GW277" s="186" t="s">
        <v>248</v>
      </c>
      <c r="GX277" s="186" t="s">
        <v>248</v>
      </c>
      <c r="GY277" s="186" t="s">
        <v>248</v>
      </c>
      <c r="GZ277" s="261" t="s">
        <v>248</v>
      </c>
      <c r="HA277" s="261" t="s">
        <v>248</v>
      </c>
      <c r="HB277" s="188">
        <f t="shared" ref="HB277" si="120">SUM(G277:GE277)</f>
        <v>55</v>
      </c>
    </row>
    <row r="278" spans="1:210" ht="24.9" customHeight="1" thickBot="1" x14ac:dyDescent="0.35">
      <c r="A278" s="108" t="str">
        <f t="shared" ref="A278" si="121">A277</f>
        <v>Prod.-Q-2</v>
      </c>
      <c r="B278" s="108" t="str">
        <f t="shared" ref="B278" si="122">B277</f>
        <v>Pracownik Produkcji</v>
      </c>
      <c r="C278" s="108" t="str">
        <f t="shared" ref="C278" si="123">C277</f>
        <v>MS</v>
      </c>
      <c r="D278" s="108">
        <f t="shared" ref="D278" si="124">D277</f>
        <v>132</v>
      </c>
      <c r="E278" s="395"/>
      <c r="F278" s="189" t="s">
        <v>375</v>
      </c>
      <c r="G278" s="192">
        <f>IF(INDEX(tab_MinKomp[Przepisy BHP / BHP Vorschriften],MATCH($B277,tab_MinKomp[[Stanowisko / Position ]:[Stanowisko / Position ]],0))="n/a","n/a",G277-INDEX(tab_MinKomp[Przepisy BHP / BHP Vorschriften],MATCH($B277,tab_MinKomp[[Stanowisko / Position ]:[Stanowisko / Position ]],0)))</f>
        <v>0</v>
      </c>
      <c r="H278" s="193">
        <f>IF(INDEX(tab_MinKomp[Przepisy PPOŻ / Brandschutzbestimmungen],MATCH($B277,tab_MinKomp[[Stanowisko / Position ]:[Stanowisko / Position ]],0))="n/a","n/a",H277-INDEX(tab_MinKomp[Przepisy PPOŻ / Brandschutzbestimmungen],MATCH($B277,tab_MinKomp[[Stanowisko / Position ]:[Stanowisko / Position ]],0)))</f>
        <v>1</v>
      </c>
      <c r="I278" s="193">
        <f>IF(INDEX(tab_MinKomp[Ryzyko zawodowe na stanowiskach pracyv/ Berufliche Risiken an Arbeitsstellen],MATCH($B277,tab_MinKomp[[Stanowisko / Position ]:[Stanowisko / Position ]],0))="n/a","n/a",I277-INDEX(tab_MinKomp[Ryzyko zawodowe na stanowiskach pracyv/ Berufliche Risiken an Arbeitsstellen],MATCH($B277,tab_MinKomp[[Stanowisko / Position ]:[Stanowisko / Position ]],0)))</f>
        <v>0</v>
      </c>
      <c r="J278" s="193">
        <f>IF(INDEX(tab_MinKomp[Gospodarka substancjami niebezpiecznymi / Gefahrstoffmanagement],MATCH($B277,tab_MinKomp[[Stanowisko / Position ]:[Stanowisko / Position ]],0))="n/a","n/a",J277-INDEX(tab_MinKomp[Gospodarka substancjami niebezpiecznymi / Gefahrstoffmanagement],MATCH($B277,tab_MinKomp[[Stanowisko / Position ]:[Stanowisko / Position ]],0)))</f>
        <v>1</v>
      </c>
      <c r="K278" s="193">
        <f>IF(INDEX(tab_MinKomp[Gospodarka odpadami / Abfallwirtschaft],MATCH($B277,tab_MinKomp[[Stanowisko / Position ]:[Stanowisko / Position ]],0))="n/a","n/a",K277-INDEX(tab_MinKomp[Gospodarka odpadami / Abfallwirtschaft],MATCH($B277,tab_MinKomp[[Stanowisko / Position ]:[Stanowisko / Position ]],0)))</f>
        <v>1</v>
      </c>
      <c r="L278" s="194" t="str">
        <f>IF(INDEX(tab_MinKomp[Przepisy kodeksu pracy / Bestimmungen des Arbeitsgesetzes],MATCH($B277,tab_MinKomp[[Stanowisko / Position ]:[Stanowisko / Position ]],0))="n/a","n/a",L277-INDEX(tab_MinKomp[Przepisy kodeksu pracy / Bestimmungen des Arbeitsgesetzes],MATCH($B277,tab_MinKomp[[Stanowisko / Position ]:[Stanowisko / Position ]],0)))</f>
        <v>n/a</v>
      </c>
      <c r="M278" s="195" t="str">
        <f>IF(INDEX(tab_MinKomp[Przepisy o ub.społ. ZUS  / Sozialversicherungsvorschriften],MATCH($B277,tab_MinKomp[[Stanowisko / Position ]:[Stanowisko / Position ]],0))="n/a","n/a",M277-INDEX(tab_MinKomp[Przepisy o ub.społ. ZUS  / Sozialversicherungsvorschriften],MATCH($B277,tab_MinKomp[[Stanowisko / Position ]:[Stanowisko / Position ]],0)))</f>
        <v>n/a</v>
      </c>
      <c r="N278" s="194" t="str">
        <f>IF(INDEX(tab_MinKomp[PRZEPISY O PDOF /persönlich Einkommensteuergesetz ],MATCH($B277,tab_MinKomp[[Stanowisko / Position ]:[Stanowisko / Position ]],0))="n/a","n/a",N277-INDEX(tab_MinKomp[PRZEPISY O PDOF /persönlich Einkommensteuergesetz ],MATCH($B277,tab_MinKomp[[Stanowisko / Position ]:[Stanowisko / Position ]],0)))</f>
        <v>n/a</v>
      </c>
      <c r="O278" s="194">
        <f>IF(INDEX(tab_MinKomp[Regulamin pracy / Arbeitsordnung],MATCH($B277,tab_MinKomp[[Stanowisko / Position ]:[Stanowisko / Position ]],0))="n/a","n/a",O277-INDEX(tab_MinKomp[Regulamin pracy / Arbeitsordnung],MATCH($B277,tab_MinKomp[[Stanowisko / Position ]:[Stanowisko / Position ]],0)))</f>
        <v>1</v>
      </c>
      <c r="P278" s="194">
        <f>IF(INDEX(tab_MinKomp[Regulamin wynagradzania / Vergütungsordnung],MATCH($B277,tab_MinKomp[[Stanowisko / Position ]:[Stanowisko / Position ]],0))="n/a","n/a",P277-INDEX(tab_MinKomp[Regulamin wynagradzania / Vergütungsordnung],MATCH($B277,tab_MinKomp[[Stanowisko / Position ]:[Stanowisko / Position ]],0)))</f>
        <v>1</v>
      </c>
      <c r="Q278" s="194" t="str">
        <f>IF(INDEX(tab_MinKomp[System R2PŁATNIK PRO: Płace / Lohnabrechnung],MATCH($B277,tab_MinKomp[[Stanowisko / Position ]:[Stanowisko / Position ]],0))="n/a","n/a",Q277-INDEX(tab_MinKomp[System R2PŁATNIK PRO: Płace / Lohnabrechnung],MATCH($B277,tab_MinKomp[[Stanowisko / Position ]:[Stanowisko / Position ]],0)))</f>
        <v>n/a</v>
      </c>
      <c r="R278" s="194" t="str">
        <f>IF(INDEX(tab_MinKomp[SystemR2PŁATNIK PRO: KADRY / Personaldaten],MATCH($B277,tab_MinKomp[[Stanowisko / Position ]:[Stanowisko / Position ]],0))="n/a","n/a",R277-INDEX(tab_MinKomp[SystemR2PŁATNIK PRO: KADRY / Personaldaten],MATCH($B277,tab_MinKomp[[Stanowisko / Position ]:[Stanowisko / Position ]],0)))</f>
        <v>n/a</v>
      </c>
      <c r="S278" s="194" t="str">
        <f>IF(INDEX(tab_MinKomp[SYSTEM R2PŁATNIK PRO: zarządzanie pracownikami / Arbeitsverwaltung],MATCH($B277,tab_MinKomp[[Stanowisko / Position ]:[Stanowisko / Position ]],0))="n/a","n/a",S277-INDEX(tab_MinKomp[SYSTEM R2PŁATNIK PRO: zarządzanie pracownikami / Arbeitsverwaltung],MATCH($B277,tab_MinKomp[[Stanowisko / Position ]:[Stanowisko / Position ]],0)))</f>
        <v>n/a</v>
      </c>
      <c r="T278" s="194" t="str">
        <f>IF(INDEX(tab_MinKomp[Doradztwo, wsparcie personalne / Personalberatung und Unterstützung],MATCH($B277,tab_MinKomp[[Stanowisko / Position ]:[Stanowisko / Position ]],0))="n/a","n/a",T277-INDEX(tab_MinKomp[Doradztwo, wsparcie personalne / Personalberatung und Unterstützung],MATCH($B277,tab_MinKomp[[Stanowisko / Position ]:[Stanowisko / Position ]],0)))</f>
        <v>n/a</v>
      </c>
      <c r="U278" s="194" t="str">
        <f>IF(INDEX(tab_MinKomp[Przepisy o podatku VAT / MwSt.- Gesetz],MATCH($B277,tab_MinKomp[[Stanowisko / Position ]:[Stanowisko / Position ]],0))="n/a","n/a",U277-INDEX(tab_MinKomp[Przepisy o podatku VAT / MwSt.- Gesetz],MATCH($B277,tab_MinKomp[[Stanowisko / Position ]:[Stanowisko / Position ]],0)))</f>
        <v>n/a</v>
      </c>
      <c r="V278" s="194" t="str">
        <f>IF(INDEX(tab_MinKomp[PrzepisyPDOP / geschäftlich Einkommensteuergesetz],MATCH($B277,tab_MinKomp[[Stanowisko / Position ]:[Stanowisko / Position ]],0))="n/a","n/a",V277-INDEX(tab_MinKomp[PrzepisyPDOP / geschäftlich Einkommensteuergesetz],MATCH($B277,tab_MinKomp[[Stanowisko / Position ]:[Stanowisko / Position ]],0)))</f>
        <v>n/a</v>
      </c>
      <c r="W278" s="194" t="str">
        <f>IF(INDEX(tab_MinKomp[System BAAN / FINANSE (FIBU)],MATCH($B277,tab_MinKomp[[Stanowisko / Position ]:[Stanowisko / Position ]],0))="n/a","n/a",W277-INDEX(tab_MinKomp[System BAAN / FINANSE (FIBU)],MATCH($B277,tab_MinKomp[[Stanowisko / Position ]:[Stanowisko / Position ]],0)))</f>
        <v>n/a</v>
      </c>
      <c r="X278" s="194" t="str">
        <f>IF(INDEX(tab_MinKomp[Systemy pomocnicze / Hilfssysteme(STOCKPROGRAM, KALK2000 etc.)],MATCH($B277,tab_MinKomp[[Stanowisko / Position ]:[Stanowisko / Position ]],0))="n/a","n/a",X277-INDEX(tab_MinKomp[Systemy pomocnicze / Hilfssysteme(STOCKPROGRAM, KALK2000 etc.)],MATCH($B277,tab_MinKomp[[Stanowisko / Position ]:[Stanowisko / Position ]],0)))</f>
        <v>n/a</v>
      </c>
      <c r="Y278" s="194" t="str">
        <f>IF(INDEX(tab_MinKomp[Polityka rachunkowości / Buchführungspolitik],MATCH($B277,tab_MinKomp[[Stanowisko / Position ]:[Stanowisko / Position ]],0))="n/a","n/a",Y277-INDEX(tab_MinKomp[Polityka rachunkowości / Buchführungspolitik],MATCH($B277,tab_MinKomp[[Stanowisko / Position ]:[Stanowisko / Position ]],0)))</f>
        <v>n/a</v>
      </c>
      <c r="Z278" s="194" t="str">
        <f>IF(INDEX(tab_MinKomp[Ustawa o rachunkowości / Rechnungslegungsgesetz],MATCH($B277,tab_MinKomp[[Stanowisko / Position ]:[Stanowisko / Position ]],0))="n/a","n/a",Z277-INDEX(tab_MinKomp[Ustawa o rachunkowości / Rechnungslegungsgesetz],MATCH($B277,tab_MinKomp[[Stanowisko / Position ]:[Stanowisko / Position ]],0)))</f>
        <v>n/a</v>
      </c>
      <c r="AA278" s="194" t="str">
        <f>IF(INDEX(tab_MinKomp[WORKFLOW - TS-100],MATCH($B277,tab_MinKomp[[Stanowisko / Position ]:[Stanowisko / Position ]],0))="n/a","n/a",AA277-INDEX(tab_MinKomp[WORKFLOW - TS-100],MATCH($B277,tab_MinKomp[[Stanowisko / Position ]:[Stanowisko / Position ]],0)))</f>
        <v>n/a</v>
      </c>
      <c r="AB278" s="194" t="str">
        <f>IF(INDEX(tab_MinKomp[WORKFLOW - SFMS],MATCH($B277,tab_MinKomp[[Stanowisko / Position ]:[Stanowisko / Position ]],0))="n/a","n/a",AB277-INDEX(tab_MinKomp[WORKFLOW - SFMS],MATCH($B277,tab_MinKomp[[Stanowisko / Position ]:[Stanowisko / Position ]],0)))</f>
        <v>n/a</v>
      </c>
      <c r="AC278" s="194" t="str">
        <f>IF(INDEX(tab_MinKomp[System ISO 9001:2015],MATCH($B277,tab_MinKomp[[Stanowisko / Position ]:[Stanowisko / Position ]],0))="n/a","n/a",AC277-INDEX(tab_MinKomp[System ISO 9001:2015],MATCH($B277,tab_MinKomp[[Stanowisko / Position ]:[Stanowisko / Position ]],0)))</f>
        <v>n/a</v>
      </c>
      <c r="AD278" s="194" t="str">
        <f>IF(INDEX(tab_MinKomp[System ISO 9001:2015],MATCH($B277,tab_MinKomp[[Stanowisko / Position ]:[Stanowisko / Position ]],0))="n/a","n/a",AD277-INDEX(tab_MinKomp[System ISO 9001:2015],MATCH($B277,tab_MinKomp[[Stanowisko / Position ]:[Stanowisko / Position ]],0)))</f>
        <v>n/a</v>
      </c>
      <c r="AE278" s="194" t="str">
        <f>IF(INDEX(tab_MinKomp[System ISO 9001:2015],MATCH($B277,tab_MinKomp[[Stanowisko / Position ]:[Stanowisko / Position ]],0))="n/a","n/a",AE277-INDEX(tab_MinKomp[System ISO 9001:2015],MATCH($B277,tab_MinKomp[[Stanowisko / Position ]:[Stanowisko / Position ]],0)))</f>
        <v>n/a</v>
      </c>
      <c r="AF278" s="194" t="str">
        <f>IF(INDEX(tab_MinKomp[System ISO 9001:2015],MATCH($B277,tab_MinKomp[[Stanowisko / Position ]:[Stanowisko / Position ]],0))="n/a","n/a",AF277-INDEX(tab_MinKomp[System ISO 9001:2015],MATCH($B277,tab_MinKomp[[Stanowisko / Position ]:[Stanowisko / Position ]],0)))</f>
        <v>n/a</v>
      </c>
      <c r="AG278" s="194" t="str">
        <f>IF(INDEX(tab_MinKomp[Wymagania VDA 6.3 Process / Forderungen],MATCH($B277,tab_MinKomp[[Stanowisko / Position ]:[Stanowisko / Position ]],0))="n/a","n/a",AG277-INDEX(tab_MinKomp[Wymagania VDA 6.3 Process / Forderungen],MATCH($B277,tab_MinKomp[[Stanowisko / Position ]:[Stanowisko / Position ]],0)))</f>
        <v>n/a</v>
      </c>
      <c r="AH278" s="194" t="str">
        <f>IF(INDEX(tab_MinKomp[Wymagania VDA 6.5 Product / Forderungen],MATCH($B277,tab_MinKomp[[Stanowisko / Position ]:[Stanowisko / Position ]],0))="n/a","n/a",AH277-INDEX(tab_MinKomp[Wymagania VDA 6.5 Product / Forderungen],MATCH($B277,tab_MinKomp[[Stanowisko / Position ]:[Stanowisko / Position ]],0)))</f>
        <v>n/a</v>
      </c>
      <c r="AI278" s="194" t="str">
        <f>IF(INDEX(tab_MinKomp[System ISO 9001:2015],MATCH($B277,tab_MinKomp[[Stanowisko / Position ]:[Stanowisko / Position ]],0))="n/a","n/a",AI277-INDEX(tab_MinKomp[System ISO 9001:2015],MATCH($B277,tab_MinKomp[[Stanowisko / Position ]:[Stanowisko / Position ]],0)))</f>
        <v>n/a</v>
      </c>
      <c r="AJ278" s="194" t="str">
        <f>IF(INDEX(tab_MinKomp[Auditor systemu ISO 17021:2018],MATCH($B277,tab_MinKomp[[Stanowisko / Position ]:[Stanowisko / Position ]],0))="n/a","n/a",AJ277-INDEX(tab_MinKomp[Auditor systemu ISO 17021:2018],MATCH($B277,tab_MinKomp[[Stanowisko / Position ]:[Stanowisko / Position ]],0)))</f>
        <v>n/a</v>
      </c>
      <c r="AK278" s="194" t="str">
        <f>IF(INDEX(tab_MinKomp[Pełnomocnik systemu / Systemvertreter],MATCH($B277,tab_MinKomp[[Stanowisko / Position ]:[Stanowisko / Position ]],0))="n/a","n/a",AK277-INDEX(tab_MinKomp[Pełnomocnik systemu / Systemvertreter],MATCH($B277,tab_MinKomp[[Stanowisko / Position ]:[Stanowisko / Position ]],0)))</f>
        <v>n/a</v>
      </c>
      <c r="AL278" s="194">
        <f>IF(INDEX(tab_MinKomp[Polityka Etyczna - Compliance],MATCH($B277,tab_MinKomp[[Stanowisko / Position ]:[Stanowisko / Position ]],0))="n/a","n/a",AL277-INDEX(tab_MinKomp[Polityka Etyczna - Compliance],MATCH($B277,tab_MinKomp[[Stanowisko / Position ]:[Stanowisko / Position ]],0)))</f>
        <v>1</v>
      </c>
      <c r="AM278" s="194" t="str">
        <f>IF(INDEX(tab_MinKomp[WDRAŻANIE NOWYCH PROJEKTÓW/ PROCEDURA CTM],MATCH($B277,tab_MinKomp[[Stanowisko / Position ]:[Stanowisko / Position ]],0))="n/a","n/a",AM277-INDEX(tab_MinKomp[WDRAŻANIE NOWYCH PROJEKTÓW/ PROCEDURA CTM],MATCH($B277,tab_MinKomp[[Stanowisko / Position ]:[Stanowisko / Position ]],0)))</f>
        <v>n/a</v>
      </c>
      <c r="AN278" s="194" t="str">
        <f>IF(INDEX(tab_MinKomp[KAMIENIE MILOWE MSL/PIFF],MATCH($B277,tab_MinKomp[[Stanowisko / Position ]:[Stanowisko / Position ]],0))="n/a","n/a",AN277-INDEX(tab_MinKomp[KAMIENIE MILOWE MSL/PIFF],MATCH($B277,tab_MinKomp[[Stanowisko / Position ]:[Stanowisko / Position ]],0)))</f>
        <v>n/a</v>
      </c>
      <c r="AO278" s="194">
        <f>IF(INDEX(tab_MinKomp[CP],MATCH($B277,tab_MinKomp[[Stanowisko / Position ]:[Stanowisko / Position ]],0))="n/a","n/a",AO277-INDEX(tab_MinKomp[CP],MATCH($B277,tab_MinKomp[[Stanowisko / Position ]:[Stanowisko / Position ]],0)))</f>
        <v>0</v>
      </c>
      <c r="AP278" s="194" t="str">
        <f>IF(INDEX(tab_MinKomp[FMEA],MATCH($B277,tab_MinKomp[[Stanowisko / Position ]:[Stanowisko / Position ]],0))="n/a","n/a",AP277-INDEX(tab_MinKomp[FMEA],MATCH($B277,tab_MinKomp[[Stanowisko / Position ]:[Stanowisko / Position ]],0)))</f>
        <v>n/a</v>
      </c>
      <c r="AQ278" s="194">
        <f>IF(INDEX(tab_MinKomp[FLOW CHART],MATCH($B277,tab_MinKomp[[Stanowisko / Position ]:[Stanowisko / Position ]],0))="n/a","n/a",AQ277-INDEX(tab_MinKomp[FLOW CHART],MATCH($B277,tab_MinKomp[[Stanowisko / Position ]:[Stanowisko / Position ]],0)))</f>
        <v>0</v>
      </c>
      <c r="AR278" s="194" t="str">
        <f>IF(INDEX(tab_MinKomp[APQP],MATCH($B277,tab_MinKomp[[Stanowisko / Position ]:[Stanowisko / Position ]],0))="n/a","n/a",AR277-INDEX(tab_MinKomp[APQP],MATCH($B277,tab_MinKomp[[Stanowisko / Position ]:[Stanowisko / Position ]],0)))</f>
        <v>n/a</v>
      </c>
      <c r="AS278" s="194" t="str">
        <f>IF(INDEX(tab_MinKomp[MSA],MATCH($B277,tab_MinKomp[[Stanowisko / Position ]:[Stanowisko / Position ]],0))="n/a","n/a",AS277-INDEX(tab_MinKomp[MSA],MATCH($B277,tab_MinKomp[[Stanowisko / Position ]:[Stanowisko / Position ]],0)))</f>
        <v>n/a</v>
      </c>
      <c r="AT278" s="194" t="str">
        <f>IF(INDEX(tab_MinKomp[SPC],MATCH($B277,tab_MinKomp[[Stanowisko / Position ]:[Stanowisko / Position ]],0))="n/a","n/a",AT277-INDEX(tab_MinKomp[SPC],MATCH($B277,tab_MinKomp[[Stanowisko / Position ]:[Stanowisko / Position ]],0)))</f>
        <v>n/a</v>
      </c>
      <c r="AU278" s="194" t="str">
        <f>IF(INDEX(tab_MinKomp[CSR (SPECYFICZNE WYMAGANIA KLIENTA)],MATCH($B277,tab_MinKomp[[Stanowisko / Position ]:[Stanowisko / Position ]],0))="n/a","n/a",AU277-INDEX(tab_MinKomp[CSR (SPECYFICZNE WYMAGANIA KLIENTA)],MATCH($B277,tab_MinKomp[[Stanowisko / Position ]:[Stanowisko / Position ]],0)))</f>
        <v>n/a</v>
      </c>
      <c r="AV278" s="194">
        <f>IF(INDEX(tab_MinKomp[5S],MATCH($B277,tab_MinKomp[[Stanowisko / Position ]:[Stanowisko / Position ]],0))="n/a","n/a",AV277-INDEX(tab_MinKomp[5S],MATCH($B277,tab_MinKomp[[Stanowisko / Position ]:[Stanowisko / Position ]],0)))</f>
        <v>0</v>
      </c>
      <c r="AW278" s="194">
        <f>IF(INDEX(tab_MinKomp[LEAN MANAGEMENT],MATCH($B277,tab_MinKomp[[Stanowisko / Position ]:[Stanowisko / Position ]],0))="n/a","n/a",AW277-INDEX(tab_MinKomp[LEAN MANAGEMENT],MATCH($B277,tab_MinKomp[[Stanowisko / Position ]:[Stanowisko / Position ]],0)))</f>
        <v>0</v>
      </c>
      <c r="AX278" s="194" t="str">
        <f>IF(INDEX(tab_MinKomp[5R],MATCH($B277,tab_MinKomp[[Stanowisko / Position ]:[Stanowisko / Position ]],0))="n/a","n/a",AX277-INDEX(tab_MinKomp[5R],MATCH($B277,tab_MinKomp[[Stanowisko / Position ]:[Stanowisko / Position ]],0)))</f>
        <v>n/a</v>
      </c>
      <c r="AY278" s="194" t="str">
        <f>IF(INDEX(tab_MinKomp[Six Sigma],MATCH($B277,tab_MinKomp[[Stanowisko / Position ]:[Stanowisko / Position ]],0))="n/a","n/a",AY277-INDEX(tab_MinKomp[Six Sigma],MATCH($B277,tab_MinKomp[[Stanowisko / Position ]:[Stanowisko / Position ]],0)))</f>
        <v>n/a</v>
      </c>
      <c r="AZ278" s="194" t="str">
        <f>IF(INDEX(tab_MinKomp[System BAAN / Distribution &amp; Supply Chain],MATCH($B277,tab_MinKomp[[Stanowisko / Position ]:[Stanowisko / Position ]],0))="n/a","n/a",AZ277-INDEX(tab_MinKomp[System BAAN / Distribution &amp; Supply Chain],MATCH($B277,tab_MinKomp[[Stanowisko / Position ]:[Stanowisko / Position ]],0)))</f>
        <v>n/a</v>
      </c>
      <c r="BA278" s="194" t="str">
        <f>IF(INDEX(tab_MinKomp[Gospodarka magazynowa / Lagerverwaltung],MATCH($B277,tab_MinKomp[[Stanowisko / Position ]:[Stanowisko / Position ]],0))="n/a","n/a",BA277-INDEX(tab_MinKomp[Gospodarka magazynowa / Lagerverwaltung],MATCH($B277,tab_MinKomp[[Stanowisko / Position ]:[Stanowisko / Position ]],0)))</f>
        <v>n/a</v>
      </c>
      <c r="BB278" s="194" t="str">
        <f>IF(INDEX(tab_MinKomp[Inwentaryzacja - organizacja i przebieg / Inventurprozess],MATCH($B277,tab_MinKomp[[Stanowisko / Position ]:[Stanowisko / Position ]],0))="n/a","n/a",BB277-INDEX(tab_MinKomp[Inwentaryzacja - organizacja i przebieg / Inventurprozess],MATCH($B277,tab_MinKomp[[Stanowisko / Position ]:[Stanowisko / Position ]],0)))</f>
        <v>n/a</v>
      </c>
      <c r="BC278" s="194" t="str">
        <f>IF(INDEX(tab_MinKomp[Organizacja dostaw / Versorgungsorganisation],MATCH($B277,tab_MinKomp[[Stanowisko / Position ]:[Stanowisko / Position ]],0))="n/a","n/a",BC277-INDEX(tab_MinKomp[Organizacja dostaw / Versorgungsorganisation],MATCH($B277,tab_MinKomp[[Stanowisko / Position ]:[Stanowisko / Position ]],0)))</f>
        <v>n/a</v>
      </c>
      <c r="BD278" s="194" t="str">
        <f>IF(INDEX(tab_MinKomp[Organizacja wysyłek / Organisation von Lieferungen],MATCH($B277,tab_MinKomp[[Stanowisko / Position ]:[Stanowisko / Position ]],0))="n/a","n/a",BD277-INDEX(tab_MinKomp[Organizacja wysyłek / Organisation von Lieferungen],MATCH($B277,tab_MinKomp[[Stanowisko / Position ]:[Stanowisko / Position ]],0)))</f>
        <v>n/a</v>
      </c>
      <c r="BE278" s="194" t="str">
        <f>IF(INDEX(tab_MinKomp[Analiza magazynowa - Program Polen.mdb / Inventuranalyse],MATCH($B277,tab_MinKomp[[Stanowisko / Position ]:[Stanowisko / Position ]],0))="n/a","n/a",BE277-INDEX(tab_MinKomp[Analiza magazynowa - Program Polen.mdb / Inventuranalyse],MATCH($B277,tab_MinKomp[[Stanowisko / Position ]:[Stanowisko / Position ]],0)))</f>
        <v>n/a</v>
      </c>
      <c r="BF278" s="190" t="str">
        <f>IF(INDEX(tab_MinKomp[MMOG (Materials Management Operations Guidelines)],MATCH($B277,tab_MinKomp[[Stanowisko / Position ]:[Stanowisko / Position ]],0))="n/a","n/a",BF277-INDEX(tab_MinKomp[MMOG (Materials Management Operations Guidelines)],MATCH($B277,tab_MinKomp[[Stanowisko / Position ]:[Stanowisko / Position ]],0)))</f>
        <v>n/a</v>
      </c>
      <c r="BG278" s="190" t="str">
        <f>IF(INDEX(tab_MinKomp[GPP],MATCH($B277,tab_MinKomp[[Stanowisko / Position ]:[Stanowisko / Position ]],0))="n/a","n/a",BG277-INDEX(tab_MinKomp[GPP],MATCH($B277,tab_MinKomp[[Stanowisko / Position ]:[Stanowisko / Position ]],0)))</f>
        <v>n/a</v>
      </c>
      <c r="BH278" s="190" t="str">
        <f>IF(INDEX(tab_MinKomp[AIAG (Automotive Industry Action Group)],MATCH($B277,tab_MinKomp[[Stanowisko / Position ]:[Stanowisko / Position ]],0))="n/a","n/a",BH277-INDEX(tab_MinKomp[AIAG (Automotive Industry Action Group)],MATCH($B277,tab_MinKomp[[Stanowisko / Position ]:[Stanowisko / Position ]],0)))</f>
        <v>n/a</v>
      </c>
      <c r="BI278" s="190" t="str">
        <f>IF(INDEX(tab_MinKomp[Super-G disputes],MATCH($B277,tab_MinKomp[[Stanowisko / Position ]:[Stanowisko / Position ]],0))="n/a","n/a",BI277-INDEX(tab_MinKomp[Super-G disputes],MATCH($B277,tab_MinKomp[[Stanowisko / Position ]:[Stanowisko / Position ]],0)))</f>
        <v>n/a</v>
      </c>
      <c r="BJ278" s="190" t="str">
        <f>IF(INDEX(tab_MinKomp[CMMS3/eDDL (Direct Data Link)],MATCH($B277,tab_MinKomp[[Stanowisko / Position ]:[Stanowisko / Position ]],0))="n/a","n/a",BJ277-INDEX(tab_MinKomp[CMMS3/eDDL (Direct Data Link)],MATCH($B277,tab_MinKomp[[Stanowisko / Position ]:[Stanowisko / Position ]],0)))</f>
        <v>n/a</v>
      </c>
      <c r="BK278" s="190" t="str">
        <f>IF(INDEX(tab_MinKomp[MP&amp;L (Material Planning and Logistics)],MATCH($B277,tab_MinKomp[[Stanowisko / Position ]:[Stanowisko / Position ]],0))="n/a","n/a",BK277-INDEX(tab_MinKomp[MP&amp;L (Material Planning and Logistics)],MATCH($B277,tab_MinKomp[[Stanowisko / Position ]:[Stanowisko / Position ]],0)))</f>
        <v>n/a</v>
      </c>
      <c r="BL278" s="190" t="str">
        <f>IF(INDEX(tab_MinKomp[Supplier delivery rating],MATCH($B277,tab_MinKomp[[Stanowisko / Position ]:[Stanowisko / Position ]],0))="n/a","n/a",BL277-INDEX(tab_MinKomp[Supplier delivery rating],MATCH($B277,tab_MinKomp[[Stanowisko / Position ]:[Stanowisko / Position ]],0)))</f>
        <v>n/a</v>
      </c>
      <c r="BM278" s="194" t="str">
        <f>IF(INDEX(tab_MinKomp[Planowanie produkcji / Produktionsplanung],MATCH($B277,tab_MinKomp[[Stanowisko / Position ]:[Stanowisko / Position ]],0))="n/a","n/a",BM277-INDEX(tab_MinKomp[Planowanie produkcji / Produktionsplanung],MATCH($B277,tab_MinKomp[[Stanowisko / Position ]:[Stanowisko / Position ]],0)))</f>
        <v>n/a</v>
      </c>
      <c r="BN278" s="194" t="str">
        <f>IF(INDEX(tab_MinKomp[Planowanie produkcji / Produktionsplanung],MATCH($B277,tab_MinKomp[[Stanowisko / Position ]:[Stanowisko / Position ]],0))="n/a","n/a",BN277-INDEX(tab_MinKomp[Planowanie produkcji / Produktionsplanung],MATCH($B277,tab_MinKomp[[Stanowisko / Position ]:[Stanowisko / Position ]],0)))</f>
        <v>n/a</v>
      </c>
      <c r="BO278" s="194" t="str">
        <f>IF(INDEX(tab_MinKomp[Planowanie produkcji / Produktionsplanung],MATCH($B277,tab_MinKomp[[Stanowisko / Position ]:[Stanowisko / Position ]],0))="n/a","n/a",BO277-INDEX(tab_MinKomp[Planowanie produkcji / Produktionsplanung],MATCH($B277,tab_MinKomp[[Stanowisko / Position ]:[Stanowisko / Position ]],0)))</f>
        <v>n/a</v>
      </c>
      <c r="BP278" s="194" t="str">
        <f>IF(INDEX(tab_MinKomp[Planowanie produkcji / Produktionsplanung],MATCH($B277,tab_MinKomp[[Stanowisko / Position ]:[Stanowisko / Position ]],0))="n/a","n/a",BP277-INDEX(tab_MinKomp[Planowanie produkcji / Produktionsplanung],MATCH($B277,tab_MinKomp[[Stanowisko / Position ]:[Stanowisko / Position ]],0)))</f>
        <v>n/a</v>
      </c>
      <c r="BQ278" s="194" t="str">
        <f>IF(INDEX(tab_MinKomp[Planowanie produkcji / Produktionsplanung],MATCH($B277,tab_MinKomp[[Stanowisko / Position ]:[Stanowisko / Position ]],0))="n/a","n/a",BQ277-INDEX(tab_MinKomp[Planowanie produkcji / Produktionsplanung],MATCH($B277,tab_MinKomp[[Stanowisko / Position ]:[Stanowisko / Position ]],0)))</f>
        <v>n/a</v>
      </c>
      <c r="BR278" s="194" t="str">
        <f>IF(INDEX(tab_MinKomp[Planowanie produkcji / Produktionsplanung],MATCH($B277,tab_MinKomp[[Stanowisko / Position ]:[Stanowisko / Position ]],0))="n/a","n/a",BR277-INDEX(tab_MinKomp[Planowanie produkcji / Produktionsplanung],MATCH($B277,tab_MinKomp[[Stanowisko / Position ]:[Stanowisko / Position ]],0)))</f>
        <v>n/a</v>
      </c>
      <c r="BS278" s="194" t="str">
        <f>IF(INDEX(tab_MinKomp[Planowanie produkcji / Produktionsplanung],MATCH($B277,tab_MinKomp[[Stanowisko / Position ]:[Stanowisko / Position ]],0))="n/a","n/a",BS277-INDEX(tab_MinKomp[Planowanie produkcji / Produktionsplanung],MATCH($B277,tab_MinKomp[[Stanowisko / Position ]:[Stanowisko / Position ]],0)))</f>
        <v>n/a</v>
      </c>
      <c r="BT278" s="194" t="str">
        <f>IF(INDEX(tab_MinKomp[Planowanie produkcji / Produktionsplanung],MATCH($B277,tab_MinKomp[[Stanowisko / Position ]:[Stanowisko / Position ]],0))="n/a","n/a",BT277-INDEX(tab_MinKomp[Planowanie produkcji / Produktionsplanung],MATCH($B277,tab_MinKomp[[Stanowisko / Position ]:[Stanowisko / Position ]],0)))</f>
        <v>n/a</v>
      </c>
      <c r="BU278" s="194">
        <f>IF(INDEX(tab_MinKomp[Obsługa maszyn Novapax / Novapax Maschinenbedienung],MATCH($B277,tab_MinKomp[[Stanowisko / Position ]:[Stanowisko / Position ]],0))="n/a","n/a",BU277-INDEX(tab_MinKomp[Obsługa maszyn Novapax / Novapax Maschinenbedienung],MATCH($B277,tab_MinKomp[[Stanowisko / Position ]:[Stanowisko / Position ]],0)))</f>
        <v>1</v>
      </c>
      <c r="BV278" s="194" t="str">
        <f>IF(INDEX(tab_MinKomp[Planowanie produkcji / Produktionsplanung],MATCH($B277,tab_MinKomp[[Stanowisko / Position ]:[Stanowisko / Position ]],0))="n/a","n/a",BV277-INDEX(tab_MinKomp[Planowanie produkcji / Produktionsplanung],MATCH($B277,tab_MinKomp[[Stanowisko / Position ]:[Stanowisko / Position ]],0)))</f>
        <v>n/a</v>
      </c>
      <c r="BW278" s="194" t="str">
        <f>IF(INDEX(tab_MinKomp[Planowanie produkcji / Produktionsplanung],MATCH($B277,tab_MinKomp[[Stanowisko / Position ]:[Stanowisko / Position ]],0))="n/a","n/a",BW277-INDEX(tab_MinKomp[Planowanie produkcji / Produktionsplanung],MATCH($B277,tab_MinKomp[[Stanowisko / Position ]:[Stanowisko / Position ]],0)))</f>
        <v>n/a</v>
      </c>
      <c r="BX278" s="194" t="str">
        <f>IF(INDEX(tab_MinKomp[Planowanie produkcji / Produktionsplanung],MATCH($B277,tab_MinKomp[[Stanowisko / Position ]:[Stanowisko / Position ]],0))="n/a","n/a",BX277-INDEX(tab_MinKomp[Planowanie produkcji / Produktionsplanung],MATCH($B277,tab_MinKomp[[Stanowisko / Position ]:[Stanowisko / Position ]],0)))</f>
        <v>n/a</v>
      </c>
      <c r="BY278" s="194" t="str">
        <f>IF(INDEX(tab_MinKomp[Planowanie produkcji / Produktionsplanung],MATCH($B277,tab_MinKomp[[Stanowisko / Position ]:[Stanowisko / Position ]],0))="n/a","n/a",BY277-INDEX(tab_MinKomp[Planowanie produkcji / Produktionsplanung],MATCH($B277,tab_MinKomp[[Stanowisko / Position ]:[Stanowisko / Position ]],0)))</f>
        <v>n/a</v>
      </c>
      <c r="BZ278" s="194" t="str">
        <f>IF(INDEX(tab_MinKomp[Planowanie produkcji / Produktionsplanung],MATCH($B277,tab_MinKomp[[Stanowisko / Position ]:[Stanowisko / Position ]],0))="n/a","n/a",BZ277-INDEX(tab_MinKomp[Planowanie produkcji / Produktionsplanung],MATCH($B277,tab_MinKomp[[Stanowisko / Position ]:[Stanowisko / Position ]],0)))</f>
        <v>n/a</v>
      </c>
      <c r="CA278" s="194" t="str">
        <f>IF(INDEX(tab_MinKomp[Planowanie produkcji / Produktionsplanung],MATCH($B277,tab_MinKomp[[Stanowisko / Position ]:[Stanowisko / Position ]],0))="n/a","n/a",CA277-INDEX(tab_MinKomp[Planowanie produkcji / Produktionsplanung],MATCH($B277,tab_MinKomp[[Stanowisko / Position ]:[Stanowisko / Position ]],0)))</f>
        <v>n/a</v>
      </c>
      <c r="CB278" s="194" t="str">
        <f>IF(INDEX(tab_MinKomp[Obsługa maszyn ASL / ASL Maschinenbedienung],MATCH($B277,tab_MinKomp[[Stanowisko / Position ]:[Stanowisko / Position ]],0))="n/a","n/a",CB277-INDEX(tab_MinKomp[Obsługa maszyn ASL / ASL Maschinenbedienung],MATCH($B277,tab_MinKomp[[Stanowisko / Position ]:[Stanowisko / Position ]],0)))</f>
        <v>n/a</v>
      </c>
      <c r="CC278" s="194" t="str">
        <f>IF(INDEX(tab_MinKomp[Obsługa maszyn Branson / Branson Maschinenbedienung],MATCH($B277,tab_MinKomp[[Stanowisko / Position ]:[Stanowisko / Position ]],0))="n/a","n/a",CC277-INDEX(tab_MinKomp[Obsługa maszyn Branson / Branson Maschinenbedienung],MATCH($B277,tab_MinKomp[[Stanowisko / Position ]:[Stanowisko / Position ]],0)))</f>
        <v>n/a</v>
      </c>
      <c r="CD278" s="194">
        <f>IF(INDEX(tab_MinKomp[Obsługa maszyn Novapax / Novapax Maschinenbedienung],MATCH($B277,tab_MinKomp[[Stanowisko / Position ]:[Stanowisko / Position ]],0))="n/a","n/a",CD277-INDEX(tab_MinKomp[Obsługa maszyn Novapax / Novapax Maschinenbedienung],MATCH($B277,tab_MinKomp[[Stanowisko / Position ]:[Stanowisko / Position ]],0)))</f>
        <v>1</v>
      </c>
      <c r="CE278" s="194" t="str">
        <f>IF(INDEX(tab_MinKomp[Obsługa maszyn Piovan / Piovan Maschinenbedienung],MATCH($B277,tab_MinKomp[[Stanowisko / Position ]:[Stanowisko / Position ]],0))="n/a","n/a",CE277-INDEX(tab_MinKomp[Obsługa maszyn Piovan / Piovan Maschinenbedienung],MATCH($B277,tab_MinKomp[[Stanowisko / Position ]:[Stanowisko / Position ]],0)))</f>
        <v>n/a</v>
      </c>
      <c r="CF278" s="194" t="str">
        <f>IF(INDEX(tab_MinKomp[Wymagania VDA 6.5 Product / Forderungen],MATCH($B277,tab_MinKomp[[Stanowisko / Position ]:[Stanowisko / Position ]],0))="n/a","n/a",CF277-INDEX(tab_MinKomp[Wymagania VDA 6.5 Product / Forderungen],MATCH($B277,tab_MinKomp[[Stanowisko / Position ]:[Stanowisko / Position ]],0)))</f>
        <v>n/a</v>
      </c>
      <c r="CG278" s="194">
        <f>IF(INDEX(tab_MinKomp[Eliminacja awarii / Beseitigung von Ausfällen],MATCH($B277,tab_MinKomp[[Stanowisko / Position ]:[Stanowisko / Position ]],0))="n/a","n/a",CG277-INDEX(tab_MinKomp[Eliminacja awarii / Beseitigung von Ausfällen],MATCH($B277,tab_MinKomp[[Stanowisko / Position ]:[Stanowisko / Position ]],0)))</f>
        <v>0</v>
      </c>
      <c r="CH278" s="194" t="str">
        <f>IF(INDEX(tab_MinKomp[Wymagania VDA 6.5 Product / Forderungen],MATCH($B277,tab_MinKomp[[Stanowisko / Position ]:[Stanowisko / Position ]],0))="n/a","n/a",CH277-INDEX(tab_MinKomp[Wymagania VDA 6.5 Product / Forderungen],MATCH($B277,tab_MinKomp[[Stanowisko / Position ]:[Stanowisko / Position ]],0)))</f>
        <v>n/a</v>
      </c>
      <c r="CI278" s="194" t="str">
        <f>IF(INDEX(tab_MinKomp[Wymagania VDA 6.5 Product / Forderungen],MATCH($B277,tab_MinKomp[[Stanowisko / Position ]:[Stanowisko / Position ]],0))="n/a","n/a",CI277-INDEX(tab_MinKomp[Wymagania VDA 6.5 Product / Forderungen],MATCH($B277,tab_MinKomp[[Stanowisko / Position ]:[Stanowisko / Position ]],0)))</f>
        <v>n/a</v>
      </c>
      <c r="CJ278" s="194" t="str">
        <f>IF(INDEX(tab_MinKomp[Wymagania VDA 6.5 Product / Forderungen],MATCH($B277,tab_MinKomp[[Stanowisko / Position ]:[Stanowisko / Position ]],0))="n/a","n/a",CJ277-INDEX(tab_MinKomp[Wymagania VDA 6.5 Product / Forderungen],MATCH($B277,tab_MinKomp[[Stanowisko / Position ]:[Stanowisko / Position ]],0)))</f>
        <v>n/a</v>
      </c>
      <c r="CK278" s="194" t="str">
        <f>IF(INDEX(tab_MinKomp[Wymagania VDA 6.5 Product / Forderungen],MATCH($B277,tab_MinKomp[[Stanowisko / Position ]:[Stanowisko / Position ]],0))="n/a","n/a",CK277-INDEX(tab_MinKomp[Wymagania VDA 6.5 Product / Forderungen],MATCH($B277,tab_MinKomp[[Stanowisko / Position ]:[Stanowisko / Position ]],0)))</f>
        <v>n/a</v>
      </c>
      <c r="CL278" s="194" t="str">
        <f>IF(INDEX(tab_MinKomp[Wymagania VDA 6.5 Product / Forderungen],MATCH($B277,tab_MinKomp[[Stanowisko / Position ]:[Stanowisko / Position ]],0))="n/a","n/a",CL277-INDEX(tab_MinKomp[Wymagania VDA 6.5 Product / Forderungen],MATCH($B277,tab_MinKomp[[Stanowisko / Position ]:[Stanowisko / Position ]],0)))</f>
        <v>n/a</v>
      </c>
      <c r="CM278" s="194" t="str">
        <f>IF(INDEX(tab_MinKomp[Informatyka ogólna (techniczne i systemowe) / Allgemeine IT (Technik und System)],MATCH($B277,tab_MinKomp[[Stanowisko / Position ]:[Stanowisko / Position ]],0))="n/a","n/a",CM277-INDEX(tab_MinKomp[Informatyka ogólna (techniczne i systemowe) / Allgemeine IT (Technik und System)],MATCH($B277,tab_MinKomp[[Stanowisko / Position ]:[Stanowisko / Position ]],0)))</f>
        <v>n/a</v>
      </c>
      <c r="CN278" s="194" t="str">
        <f>IF(INDEX(tab_MinKomp[Sieci komputerowe / Computernetzwerke],MATCH($B277,tab_MinKomp[[Stanowisko / Position ]:[Stanowisko / Position ]],0))="n/a","n/a",CN277-INDEX(tab_MinKomp[Sieci komputerowe / Computernetzwerke],MATCH($B277,tab_MinKomp[[Stanowisko / Position ]:[Stanowisko / Position ]],0)))</f>
        <v>n/a</v>
      </c>
      <c r="CO278" s="194" t="str">
        <f>IF(INDEX(tab_MinKomp[Hardware (komputery PC, drukarki biurowe i etykietowe, telefonia stacjonarna i mobilna) (PC, Drucker, Telefpne, Handys)],MATCH($B277,tab_MinKomp[[Stanowisko / Position ]:[Stanowisko / Position ]],0))="n/a","n/a",CO277-INDEX(tab_MinKomp[Hardware (komputery PC, drukarki biurowe i etykietowe, telefonia stacjonarna i mobilna) (PC, Drucker, Telefpne, Handys)],MATCH($B277,tab_MinKomp[[Stanowisko / Position ]:[Stanowisko / Position ]],0)))</f>
        <v>n/a</v>
      </c>
      <c r="CP278" s="194" t="str">
        <f>IF(INDEX(tab_MinKomp[Software &amp; Systems (MS Office, MS Remote Desktop)],MATCH($B277,tab_MinKomp[[Stanowisko / Position ]:[Stanowisko / Position ]],0))="n/a","n/a",CP277-INDEX(tab_MinKomp[Software &amp; Systems (MS Office, MS Remote Desktop)],MATCH($B277,tab_MinKomp[[Stanowisko / Position ]:[Stanowisko / Position ]],0)))</f>
        <v>n/a</v>
      </c>
      <c r="CQ278" s="194" t="str">
        <f>IF(INDEX(tab_MinKomp[Programowanie obiektowe (PHP) / Objektprogrammierung],MATCH($B277,tab_MinKomp[[Stanowisko / Position ]:[Stanowisko / Position ]],0))="n/a","n/a",CQ277-INDEX(tab_MinKomp[Programowanie obiektowe (PHP) / Objektprogrammierung],MATCH($B277,tab_MinKomp[[Stanowisko / Position ]:[Stanowisko / Position ]],0)))</f>
        <v>n/a</v>
      </c>
      <c r="CR278" s="194" t="str">
        <f>IF(INDEX(tab_MinKomp[Scrum],MATCH($B277,tab_MinKomp[[Stanowisko / Position ]:[Stanowisko / Position ]],0))="n/a","n/a",CR277-INDEX(tab_MinKomp[Scrum],MATCH($B277,tab_MinKomp[[Stanowisko / Position ]:[Stanowisko / Position ]],0)))</f>
        <v>n/a</v>
      </c>
      <c r="CS278" s="194" t="str">
        <f>IF(INDEX(tab_MinKomp[SQL (MySQL)],MATCH($B277,tab_MinKomp[[Stanowisko / Position ]:[Stanowisko / Position ]],0))="n/a","n/a",CS277-INDEX(tab_MinKomp[SQL (MySQL)],MATCH($B277,tab_MinKomp[[Stanowisko / Position ]:[Stanowisko / Position ]],0)))</f>
        <v>n/a</v>
      </c>
      <c r="CT278" s="194" t="str">
        <f>IF(INDEX(tab_MinKomp[Javascript],MATCH($B277,tab_MinKomp[[Stanowisko / Position ]:[Stanowisko / Position ]],0))="n/a","n/a",CT277-INDEX(tab_MinKomp[Javascript],MATCH($B277,tab_MinKomp[[Stanowisko / Position ]:[Stanowisko / Position ]],0)))</f>
        <v>n/a</v>
      </c>
      <c r="CU278" s="194" t="str">
        <f>IF(INDEX(tab_MinKomp[Joomla],MATCH($B277,tab_MinKomp[[Stanowisko / Position ]:[Stanowisko / Position ]],0))="n/a","n/a",CU277-INDEX(tab_MinKomp[Joomla],MATCH($B277,tab_MinKomp[[Stanowisko / Position ]:[Stanowisko / Position ]],0)))</f>
        <v>n/a</v>
      </c>
      <c r="CV278" s="194" t="str">
        <f>IF(INDEX(tab_MinKomp[Bash],MATCH($B277,tab_MinKomp[[Stanowisko / Position ]:[Stanowisko / Position ]],0))="n/a","n/a",CV277-INDEX(tab_MinKomp[Bash],MATCH($B277,tab_MinKomp[[Stanowisko / Position ]:[Stanowisko / Position ]],0)))</f>
        <v>n/a</v>
      </c>
      <c r="CW278" s="194">
        <f>IF(INDEX(tab_MinKomp[Systemy MES (HYDRA / SFMS)],MATCH($B277,tab_MinKomp[[Stanowisko / Position ]:[Stanowisko / Position ]],0))="n/a","n/a",CW277-INDEX(tab_MinKomp[Systemy MES (HYDRA / SFMS)],MATCH($B277,tab_MinKomp[[Stanowisko / Position ]:[Stanowisko / Position ]],0)))</f>
        <v>-1</v>
      </c>
      <c r="CX278" s="194" t="str">
        <f>IF(INDEX(tab_MinKomp[HTML / CSS],MATCH($B277,tab_MinKomp[[Stanowisko / Position ]:[Stanowisko / Position ]],0))="n/a","n/a",CX277-INDEX(tab_MinKomp[HTML / CSS],MATCH($B277,tab_MinKomp[[Stanowisko / Position ]:[Stanowisko / Position ]],0)))</f>
        <v>n/a</v>
      </c>
      <c r="CY278" s="194" t="str">
        <f>IF(INDEX(tab_MinKomp[SYSTEM PR],MATCH($B277,tab_MinKomp[[Stanowisko / Position ]:[Stanowisko / Position ]],0))="n/a","n/a",CY277-INDEX(tab_MinKomp[SYSTEM PR],MATCH($B277,tab_MinKomp[[Stanowisko / Position ]:[Stanowisko / Position ]],0)))</f>
        <v>n/a</v>
      </c>
      <c r="CZ278" s="194" t="str">
        <f>IF(INDEX(tab_MinKomp[System Einkauf XP / EBA],MATCH($B277,tab_MinKomp[[Stanowisko / Position ]:[Stanowisko / Position ]],0))="n/a","n/a",CZ277-INDEX(tab_MinKomp[System Einkauf XP / EBA],MATCH($B277,tab_MinKomp[[Stanowisko / Position ]:[Stanowisko / Position ]],0)))</f>
        <v>n/a</v>
      </c>
      <c r="DA278" s="194" t="str">
        <f>IF(INDEX(tab_MinKomp[Techniki negocjacyjne / Verhandlungstechniken],MATCH($B277,tab_MinKomp[[Stanowisko / Position ]:[Stanowisko / Position ]],0))="n/a","n/a",DA277-INDEX(tab_MinKomp[Techniki negocjacyjne / Verhandlungstechniken],MATCH($B277,tab_MinKomp[[Stanowisko / Position ]:[Stanowisko / Position ]],0)))</f>
        <v>n/a</v>
      </c>
      <c r="DB278" s="194" t="str">
        <f>IF(INDEX(tab_MinKomp[Znajomość rynku branżowego / Kenntnis des Industrie Marktes],MATCH($B277,tab_MinKomp[[Stanowisko / Position ]:[Stanowisko / Position ]],0))="n/a","n/a",DB277-INDEX(tab_MinKomp[Znajomość rynku branżowego / Kenntnis des Industrie Marktes],MATCH($B277,tab_MinKomp[[Stanowisko / Position ]:[Stanowisko / Position ]],0)))</f>
        <v>n/a</v>
      </c>
      <c r="DC278" s="194" t="str">
        <f>IF(INDEX(tab_MinKomp[SUPPLIER MANAGEMENT],MATCH($B277,tab_MinKomp[[Stanowisko / Position ]:[Stanowisko / Position ]],0))="n/a","n/a",DC277-INDEX(tab_MinKomp[SUPPLIER MANAGEMENT],MATCH($B277,tab_MinKomp[[Stanowisko / Position ]:[Stanowisko / Position ]],0)))</f>
        <v>n/a</v>
      </c>
      <c r="DD278" s="194" t="str">
        <f>IF(INDEX(tab_MinKomp[SUPPLIER MANAGEMENT],MATCH($B277,tab_MinKomp[[Stanowisko / Position ]:[Stanowisko / Position ]],0))="n/a","n/a",DD277-INDEX(tab_MinKomp[SUPPLIER MANAGEMENT],MATCH($B277,tab_MinKomp[[Stanowisko / Position ]:[Stanowisko / Position ]],0)))</f>
        <v>n/a</v>
      </c>
      <c r="DE278" s="194" t="str">
        <f>IF(INDEX(tab_MinKomp[SUPPLIER MANAGEMENT],MATCH($B277,tab_MinKomp[[Stanowisko / Position ]:[Stanowisko / Position ]],0))="n/a","n/a",DE277-INDEX(tab_MinKomp[SUPPLIER MANAGEMENT],MATCH($B277,tab_MinKomp[[Stanowisko / Position ]:[Stanowisko / Position ]],0)))</f>
        <v>n/a</v>
      </c>
      <c r="DF278" s="194">
        <f>IF(INDEX(tab_MinKomp[LEAN MANAGEMENT],MATCH($B277,tab_MinKomp[[Stanowisko / Position ]:[Stanowisko / Position ]],0))="n/a","n/a",DF277-INDEX(tab_MinKomp[LEAN MANAGEMENT],MATCH($B277,tab_MinKomp[[Stanowisko / Position ]:[Stanowisko / Position ]],0)))</f>
        <v>1</v>
      </c>
      <c r="DG278" s="194" t="str">
        <f>IF(INDEX(tab_MinKomp[PPAP/PSW],MATCH($B277,tab_MinKomp[[Stanowisko / Position ]:[Stanowisko / Position ]],0))="n/a","n/a",DG277-INDEX(tab_MinKomp[PPAP/PSW],MATCH($B277,tab_MinKomp[[Stanowisko / Position ]:[Stanowisko / Position ]],0)))</f>
        <v>n/a</v>
      </c>
      <c r="DH278" s="194" t="str">
        <f>IF(INDEX(tab_MinKomp[SUPPLIER MANAGEMENT],MATCH($B277,tab_MinKomp[[Stanowisko / Position ]:[Stanowisko / Position ]],0))="n/a","n/a",DH277-INDEX(tab_MinKomp[SUPPLIER MANAGEMENT],MATCH($B277,tab_MinKomp[[Stanowisko / Position ]:[Stanowisko / Position ]],0)))</f>
        <v>n/a</v>
      </c>
      <c r="DI278" s="194" t="str">
        <f>IF(INDEX(tab_MinKomp[OBSŁUGA PORTALI KLIENTA / Kundenportale],MATCH($B277,tab_MinKomp[[Stanowisko / Position ]:[Stanowisko / Position ]],0))="n/a","n/a",DI277-INDEX(tab_MinKomp[OBSŁUGA PORTALI KLIENTA / Kundenportale],MATCH($B277,tab_MinKomp[[Stanowisko / Position ]:[Stanowisko / Position ]],0)))</f>
        <v>n/a</v>
      </c>
      <c r="DJ278" s="194" t="str">
        <f>IF(INDEX(tab_MinKomp[Obsługa systemu BABTECQ / BABTECQ System],MATCH($B277,tab_MinKomp[[Stanowisko / Position ]:[Stanowisko / Position ]],0))="n/a","n/a",DJ277-INDEX(tab_MinKomp[Obsługa systemu BABTECQ / BABTECQ System],MATCH($B277,tab_MinKomp[[Stanowisko / Position ]:[Stanowisko / Position ]],0)))</f>
        <v>n/a</v>
      </c>
      <c r="DK278" s="194" t="str">
        <f>IF(INDEX(tab_MinKomp[Rysunek techniczny / technische Zeichnung],MATCH($B277,tab_MinKomp[[Stanowisko / Position ]:[Stanowisko / Position ]],0))="n/a","n/a",DK277-INDEX(tab_MinKomp[Rysunek techniczny / technische Zeichnung],MATCH($B277,tab_MinKomp[[Stanowisko / Position ]:[Stanowisko / Position ]],0)))</f>
        <v>n/a</v>
      </c>
      <c r="DL278" s="194" t="str">
        <f>IF(INDEX(tab_MinKomp[Kalibracja / Kalibrierung],MATCH($B277,tab_MinKomp[[Stanowisko / Position ]:[Stanowisko / Position ]],0))="n/a","n/a",DL277-INDEX(tab_MinKomp[Kalibracja / Kalibrierung],MATCH($B277,tab_MinKomp[[Stanowisko / Position ]:[Stanowisko / Position ]],0)))</f>
        <v>n/a</v>
      </c>
      <c r="DM278" s="194" t="str">
        <f>IF(INDEX(tab_MinKomp[Rekwalifikacja / Requalifizierung],MATCH($B277,tab_MinKomp[[Stanowisko / Position ]:[Stanowisko / Position ]],0))="n/a","n/a",DM277-INDEX(tab_MinKomp[Rekwalifikacja / Requalifizierung],MATCH($B277,tab_MinKomp[[Stanowisko / Position ]:[Stanowisko / Position ]],0)))</f>
        <v>n/a</v>
      </c>
      <c r="DN278" s="190" t="str">
        <f>IF(INDEX(tab_MinKomp[Testy czystości / Reinheitstests],MATCH($B277,tab_MinKomp[[Stanowisko / Position ]:[Stanowisko / Position ]],0))="n/a","n/a",DN277-INDEX(tab_MinKomp[Testy czystości / Reinheitstests],MATCH($B277,tab_MinKomp[[Stanowisko / Position ]:[Stanowisko / Position ]],0)))</f>
        <v>n/a</v>
      </c>
      <c r="DO278" s="190" t="str">
        <f>IF(INDEX(tab_MinKomp[Testy czystości / Reinheitstests],MATCH($B277,tab_MinKomp[[Stanowisko / Position ]:[Stanowisko / Position ]],0))="n/a","n/a",DO277-INDEX(tab_MinKomp[Testy czystości / Reinheitstests],MATCH($B277,tab_MinKomp[[Stanowisko / Position ]:[Stanowisko / Position ]],0)))</f>
        <v>n/a</v>
      </c>
      <c r="DP278" s="190" t="str">
        <f>IF(INDEX(tab_MinKomp[Testy czystości / Reinheitstests],MATCH($B277,tab_MinKomp[[Stanowisko / Position ]:[Stanowisko / Position ]],0))="n/a","n/a",DP277-INDEX(tab_MinKomp[Testy czystości / Reinheitstests],MATCH($B277,tab_MinKomp[[Stanowisko / Position ]:[Stanowisko / Position ]],0)))</f>
        <v>n/a</v>
      </c>
      <c r="DQ278" s="190" t="str">
        <f>IF(INDEX(tab_MinKomp[Testy czystości / Reinheitstests],MATCH($B277,tab_MinKomp[[Stanowisko / Position ]:[Stanowisko / Position ]],0))="n/a","n/a",DQ277-INDEX(tab_MinKomp[Testy czystości / Reinheitstests],MATCH($B277,tab_MinKomp[[Stanowisko / Position ]:[Stanowisko / Position ]],0)))</f>
        <v>n/a</v>
      </c>
      <c r="DR278" s="190" t="str">
        <f>IF(INDEX(tab_MinKomp[Testy czystości / Reinheitstests],MATCH($B277,tab_MinKomp[[Stanowisko / Position ]:[Stanowisko / Position ]],0))="n/a","n/a",DR277-INDEX(tab_MinKomp[Testy czystości / Reinheitstests],MATCH($B277,tab_MinKomp[[Stanowisko / Position ]:[Stanowisko / Position ]],0)))</f>
        <v>n/a</v>
      </c>
      <c r="DS278" s="190" t="str">
        <f>IF(INDEX(tab_MinKomp[Testy czystości / Reinheitstests],MATCH($B277,tab_MinKomp[[Stanowisko / Position ]:[Stanowisko / Position ]],0))="n/a","n/a",DS277-INDEX(tab_MinKomp[Testy czystości / Reinheitstests],MATCH($B277,tab_MinKomp[[Stanowisko / Position ]:[Stanowisko / Position ]],0)))</f>
        <v>n/a</v>
      </c>
      <c r="DT278" s="194" t="str">
        <f>IF(INDEX(tab_MinKomp[SUPPLIER MANAGEMENT],MATCH($B277,tab_MinKomp[[Stanowisko / Position ]:[Stanowisko / Position ]],0))="n/a","n/a",DT277-INDEX(tab_MinKomp[SUPPLIER MANAGEMENT],MATCH($B277,tab_MinKomp[[Stanowisko / Position ]:[Stanowisko / Position ]],0)))</f>
        <v>n/a</v>
      </c>
      <c r="DU278" s="190" t="str">
        <f>IF(INDEX(tab_MinKomp[Testy czystości / Reinheitstests],MATCH($B277,tab_MinKomp[[Stanowisko / Position ]:[Stanowisko / Position ]],0))="n/a","n/a",DU277-INDEX(tab_MinKomp[Testy czystości / Reinheitstests],MATCH($B277,tab_MinKomp[[Stanowisko / Position ]:[Stanowisko / Position ]],0)))</f>
        <v>n/a</v>
      </c>
      <c r="DV278" s="190" t="str">
        <f>IF(INDEX(tab_MinKomp[Testy czystości / Reinheitstests],MATCH($B277,tab_MinKomp[[Stanowisko / Position ]:[Stanowisko / Position ]],0))="n/a","n/a",DV277-INDEX(tab_MinKomp[Testy czystości / Reinheitstests],MATCH($B277,tab_MinKomp[[Stanowisko / Position ]:[Stanowisko / Position ]],0)))</f>
        <v>n/a</v>
      </c>
      <c r="DW278" s="190" t="str">
        <f>IF(INDEX(tab_MinKomp[Testy czystości / Reinheitstests],MATCH($B277,tab_MinKomp[[Stanowisko / Position ]:[Stanowisko / Position ]],0))="n/a","n/a",DW277-INDEX(tab_MinKomp[Testy czystości / Reinheitstests],MATCH($B277,tab_MinKomp[[Stanowisko / Position ]:[Stanowisko / Position ]],0)))</f>
        <v>n/a</v>
      </c>
      <c r="DX278" s="190" t="str">
        <f>IF(INDEX(tab_MinKomp[Testy czystości / Reinheitstests],MATCH($B277,tab_MinKomp[[Stanowisko / Position ]:[Stanowisko / Position ]],0))="n/a","n/a",DX277-INDEX(tab_MinKomp[Testy czystości / Reinheitstests],MATCH($B277,tab_MinKomp[[Stanowisko / Position ]:[Stanowisko / Position ]],0)))</f>
        <v>n/a</v>
      </c>
      <c r="DY278" s="190" t="str">
        <f>IF(INDEX(tab_MinKomp[Testy czystości / Reinheitstests],MATCH($B277,tab_MinKomp[[Stanowisko / Position ]:[Stanowisko / Position ]],0))="n/a","n/a",DY277-INDEX(tab_MinKomp[Testy czystości / Reinheitstests],MATCH($B277,tab_MinKomp[[Stanowisko / Position ]:[Stanowisko / Position ]],0)))</f>
        <v>n/a</v>
      </c>
      <c r="DZ278" s="190" t="str">
        <f>IF(INDEX(tab_MinKomp[Testy czystości / Reinheitstests],MATCH($B277,tab_MinKomp[[Stanowisko / Position ]:[Stanowisko / Position ]],0))="n/a","n/a",DZ277-INDEX(tab_MinKomp[Testy czystości / Reinheitstests],MATCH($B277,tab_MinKomp[[Stanowisko / Position ]:[Stanowisko / Position ]],0)))</f>
        <v>n/a</v>
      </c>
      <c r="EA278" s="194" t="str">
        <f>IF(INDEX(tab_MinKomp[SUPPLIER MANAGEMENT],MATCH($B277,tab_MinKomp[[Stanowisko / Position ]:[Stanowisko / Position ]],0))="n/a","n/a",EA277-INDEX(tab_MinKomp[SUPPLIER MANAGEMENT],MATCH($B277,tab_MinKomp[[Stanowisko / Position ]:[Stanowisko / Position ]],0)))</f>
        <v>n/a</v>
      </c>
      <c r="EB278" s="190" t="str">
        <f>IF(INDEX(tab_MinKomp[Testy czystości / Reinheitstests],MATCH($B277,tab_MinKomp[[Stanowisko / Position ]:[Stanowisko / Position ]],0))="n/a","n/a",EB277-INDEX(tab_MinKomp[Testy czystości / Reinheitstests],MATCH($B277,tab_MinKomp[[Stanowisko / Position ]:[Stanowisko / Position ]],0)))</f>
        <v>n/a</v>
      </c>
      <c r="EC278" s="190" t="str">
        <f>IF(INDEX(tab_MinKomp[Testy czystości / Reinheitstests],MATCH($B277,tab_MinKomp[[Stanowisko / Position ]:[Stanowisko / Position ]],0))="n/a","n/a",EC277-INDEX(tab_MinKomp[Testy czystości / Reinheitstests],MATCH($B277,tab_MinKomp[[Stanowisko / Position ]:[Stanowisko / Position ]],0)))</f>
        <v>n/a</v>
      </c>
      <c r="ED278" s="190" t="str">
        <f>IF(INDEX(tab_MinKomp[Testy czystości / Reinheitstests],MATCH($B277,tab_MinKomp[[Stanowisko / Position ]:[Stanowisko / Position ]],0))="n/a","n/a",ED277-INDEX(tab_MinKomp[Testy czystości / Reinheitstests],MATCH($B277,tab_MinKomp[[Stanowisko / Position ]:[Stanowisko / Position ]],0)))</f>
        <v>n/a</v>
      </c>
      <c r="EE278" s="190" t="str">
        <f>IF(INDEX(tab_MinKomp[Testy czystości / Reinheitstests],MATCH($B277,tab_MinKomp[[Stanowisko / Position ]:[Stanowisko / Position ]],0))="n/a","n/a",EE277-INDEX(tab_MinKomp[Testy czystości / Reinheitstests],MATCH($B277,tab_MinKomp[[Stanowisko / Position ]:[Stanowisko / Position ]],0)))</f>
        <v>n/a</v>
      </c>
      <c r="EF278" s="190" t="str">
        <f>IF(INDEX(tab_MinKomp[Testy czystości / Reinheitstests],MATCH($B277,tab_MinKomp[[Stanowisko / Position ]:[Stanowisko / Position ]],0))="n/a","n/a",EF277-INDEX(tab_MinKomp[Testy czystości / Reinheitstests],MATCH($B277,tab_MinKomp[[Stanowisko / Position ]:[Stanowisko / Position ]],0)))</f>
        <v>n/a</v>
      </c>
      <c r="EG278" s="190" t="str">
        <f>IF(INDEX(tab_MinKomp[Testy czystości / Reinheitstests],MATCH($B277,tab_MinKomp[[Stanowisko / Position ]:[Stanowisko / Position ]],0))="n/a","n/a",EG277-INDEX(tab_MinKomp[Testy czystości / Reinheitstests],MATCH($B277,tab_MinKomp[[Stanowisko / Position ]:[Stanowisko / Position ]],0)))</f>
        <v>n/a</v>
      </c>
      <c r="EH278" s="190" t="str">
        <f>IF(INDEX(tab_MinKomp[Testy czystości / Reinheitstests],MATCH($B277,tab_MinKomp[[Stanowisko / Position ]:[Stanowisko / Position ]],0))="n/a","n/a",EH277-INDEX(tab_MinKomp[Testy czystości / Reinheitstests],MATCH($B277,tab_MinKomp[[Stanowisko / Position ]:[Stanowisko / Position ]],0)))</f>
        <v>n/a</v>
      </c>
      <c r="EI278" s="190" t="str">
        <f>IF(INDEX(tab_MinKomp[Testy czystości / Reinheitstests],MATCH($B277,tab_MinKomp[[Stanowisko / Position ]:[Stanowisko / Position ]],0))="n/a","n/a",EI277-INDEX(tab_MinKomp[Testy czystości / Reinheitstests],MATCH($B277,tab_MinKomp[[Stanowisko / Position ]:[Stanowisko / Position ]],0)))</f>
        <v>n/a</v>
      </c>
      <c r="EJ278" s="190" t="str">
        <f>IF(INDEX(tab_MinKomp[Testy czystości / Reinheitstests],MATCH($B277,tab_MinKomp[[Stanowisko / Position ]:[Stanowisko / Position ]],0))="n/a","n/a",EJ277-INDEX(tab_MinKomp[Testy czystości / Reinheitstests],MATCH($B277,tab_MinKomp[[Stanowisko / Position ]:[Stanowisko / Position ]],0)))</f>
        <v>n/a</v>
      </c>
      <c r="EK278" s="190" t="str">
        <f>IF(INDEX(tab_MinKomp[Testy czystości / Reinheitstests],MATCH($B277,tab_MinKomp[[Stanowisko / Position ]:[Stanowisko / Position ]],0))="n/a","n/a",EK277-INDEX(tab_MinKomp[Testy czystości / Reinheitstests],MATCH($B277,tab_MinKomp[[Stanowisko / Position ]:[Stanowisko / Position ]],0)))</f>
        <v>n/a</v>
      </c>
      <c r="EL278" s="190" t="str">
        <f>IF(INDEX(tab_MinKomp[Testy czystości / Reinheitstests],MATCH($B277,tab_MinKomp[[Stanowisko / Position ]:[Stanowisko / Position ]],0))="n/a","n/a",EL277-INDEX(tab_MinKomp[Testy czystości / Reinheitstests],MATCH($B277,tab_MinKomp[[Stanowisko / Position ]:[Stanowisko / Position ]],0)))</f>
        <v>n/a</v>
      </c>
      <c r="EM278" s="190" t="str">
        <f>IF(INDEX(tab_MinKomp[Testy czystości / Reinheitstests],MATCH($B277,tab_MinKomp[[Stanowisko / Position ]:[Stanowisko / Position ]],0))="n/a","n/a",EM277-INDEX(tab_MinKomp[Testy czystości / Reinheitstests],MATCH($B277,tab_MinKomp[[Stanowisko / Position ]:[Stanowisko / Position ]],0)))</f>
        <v>n/a</v>
      </c>
      <c r="EN278" s="190" t="str">
        <f>IF(INDEX(tab_MinKomp[Testy czystości / Reinheitstests],MATCH($B277,tab_MinKomp[[Stanowisko / Position ]:[Stanowisko / Position ]],0))="n/a","n/a",EN277-INDEX(tab_MinKomp[Testy czystości / Reinheitstests],MATCH($B277,tab_MinKomp[[Stanowisko / Position ]:[Stanowisko / Position ]],0)))</f>
        <v>n/a</v>
      </c>
      <c r="EO278" s="194" t="str">
        <f>IF(INDEX(tab_MinKomp[Konserwacja Rep],MATCH($B277,tab_MinKomp[[Stanowisko / Position ]:[Stanowisko / Position ]],0))="n/a","n/a",EO277-INDEX(tab_MinKomp[Konserwacja Rep],MATCH($B277,tab_MinKomp[[Stanowisko / Position ]:[Stanowisko / Position ]],0)))</f>
        <v>n/a</v>
      </c>
      <c r="EP278" s="194" t="str">
        <f>IF(INDEX(tab_MinKomp[[Konserwacja Engel ]],MATCH($B277,tab_MinKomp[[Stanowisko / Position ]:[Stanowisko / Position ]],0))="n/a","n/a",EP277-INDEX(tab_MinKomp[[Konserwacja Engel ]],MATCH($B277,tab_MinKomp[[Stanowisko / Position ]:[Stanowisko / Position ]],0)))</f>
        <v>n/a</v>
      </c>
      <c r="EQ278" s="194" t="str">
        <f>IF(INDEX(tab_MinKomp[Konserwacja B 50],MATCH($B277,tab_MinKomp[[Stanowisko / Position ]:[Stanowisko / Position ]],0))="n/a","n/a",EQ277-INDEX(tab_MinKomp[Konserwacja B 50],MATCH($B277,tab_MinKomp[[Stanowisko / Position ]:[Stanowisko / Position ]],0)))</f>
        <v>n/a</v>
      </c>
      <c r="ER278" s="194" t="str">
        <f>IF(INDEX(tab_MinKomp[[Konserwacja EOL ]],MATCH($B277,tab_MinKomp[[Stanowisko / Position ]:[Stanowisko / Position ]],0))="n/a","n/a",ER277-INDEX(tab_MinKomp[[Konserwacja EOL ]],MATCH($B277,tab_MinKomp[[Stanowisko / Position ]:[Stanowisko / Position ]],0)))</f>
        <v>n/a</v>
      </c>
      <c r="ES278" s="194" t="str">
        <f>IF(INDEX(tab_MinKomp[Konserwacja Branson],MATCH($B277,tab_MinKomp[[Stanowisko / Position ]:[Stanowisko / Position ]],0))="n/a","n/a",ES277-INDEX(tab_MinKomp[Konserwacja Branson],MATCH($B277,tab_MinKomp[[Stanowisko / Position ]:[Stanowisko / Position ]],0)))</f>
        <v>n/a</v>
      </c>
      <c r="ET278" s="194" t="str">
        <f>IF(INDEX(tab_MinKomp[Konserwacja coolery],MATCH($B277,tab_MinKomp[[Stanowisko / Position ]:[Stanowisko / Position ]],0))="n/a","n/a",ET277-INDEX(tab_MinKomp[Konserwacja coolery],MATCH($B277,tab_MinKomp[[Stanowisko / Position ]:[Stanowisko / Position ]],0)))</f>
        <v>n/a</v>
      </c>
      <c r="EU278" s="194" t="str">
        <f>IF(INDEX(tab_MinKomp[Konserwacja piecy],MATCH($B277,tab_MinKomp[[Stanowisko / Position ]:[Stanowisko / Position ]],0))="n/a","n/a",EU277-INDEX(tab_MinKomp[Konserwacja piecy],MATCH($B277,tab_MinKomp[[Stanowisko / Position ]:[Stanowisko / Position ]],0)))</f>
        <v>n/a</v>
      </c>
      <c r="EV278" s="194" t="str">
        <f>IF(INDEX(tab_MinKomp[Rysunek techniczny- czytanie],MATCH($B277,tab_MinKomp[[Stanowisko / Position ]:[Stanowisko / Position ]],0))="n/a","n/a",EV277-INDEX(tab_MinKomp[Rysunek techniczny- czytanie],MATCH($B277,tab_MinKomp[[Stanowisko / Position ]:[Stanowisko / Position ]],0)))</f>
        <v>n/a</v>
      </c>
      <c r="EW278" s="194" t="str">
        <f>IF(INDEX(tab_MinKomp[Elektryka],MATCH($B277,tab_MinKomp[[Stanowisko / Position ]:[Stanowisko / Position ]],0))="n/a","n/a",EW277-INDEX(tab_MinKomp[Elektryka],MATCH($B277,tab_MinKomp[[Stanowisko / Position ]:[Stanowisko / Position ]],0)))</f>
        <v>n/a</v>
      </c>
      <c r="EX278" s="194" t="str">
        <f>IF(INDEX(tab_MinKomp[Pneumatyka],MATCH($B277,tab_MinKomp[[Stanowisko / Position ]:[Stanowisko / Position ]],0))="n/a","n/a",EX277-INDEX(tab_MinKomp[Pneumatyka],MATCH($B277,tab_MinKomp[[Stanowisko / Position ]:[Stanowisko / Position ]],0)))</f>
        <v>n/a</v>
      </c>
      <c r="EY278" s="194" t="str">
        <f>IF(INDEX(tab_MinKomp[[Hydraulika ]],MATCH($B277,tab_MinKomp[[Stanowisko / Position ]:[Stanowisko / Position ]],0))="n/a","n/a",EY277-INDEX(tab_MinKomp[[Hydraulika ]],MATCH($B277,tab_MinKomp[[Stanowisko / Position ]:[Stanowisko / Position ]],0)))</f>
        <v>n/a</v>
      </c>
      <c r="EZ278" s="194" t="str">
        <f>IF(INDEX(tab_MinKomp[Podciśnienie],MATCH($B277,tab_MinKomp[[Stanowisko / Position ]:[Stanowisko / Position ]],0))="n/a","n/a",EZ277-INDEX(tab_MinKomp[Podciśnienie],MATCH($B277,tab_MinKomp[[Stanowisko / Position ]:[Stanowisko / Position ]],0)))</f>
        <v>n/a</v>
      </c>
      <c r="FA278" s="194" t="str">
        <f>IF(INDEX(tab_MinKomp[Usuwanie awarii],MATCH($B277,tab_MinKomp[[Stanowisko / Position ]:[Stanowisko / Position ]],0))="n/a","n/a",FA277-INDEX(tab_MinKomp[Usuwanie awarii],MATCH($B277,tab_MinKomp[[Stanowisko / Position ]:[Stanowisko / Position ]],0)))</f>
        <v>n/a</v>
      </c>
      <c r="FB278" s="194" t="str">
        <f>IF(INDEX(tab_MinKomp[Obsługa robotów],MATCH($B277,tab_MinKomp[[Stanowisko / Position ]:[Stanowisko / Position ]],0))="n/a","n/a",FB277-INDEX(tab_MinKomp[Obsługa robotów],MATCH($B277,tab_MinKomp[[Stanowisko / Position ]:[Stanowisko / Position ]],0)))</f>
        <v>n/a</v>
      </c>
      <c r="FC278" s="194" t="str">
        <f>IF(INDEX(tab_MinKomp[Obsługa sterowania maszyny],MATCH($B277,tab_MinKomp[[Stanowisko / Position ]:[Stanowisko / Position ]],0))="n/a","n/a",FC277-INDEX(tab_MinKomp[Obsługa sterowania maszyny],MATCH($B277,tab_MinKomp[[Stanowisko / Position ]:[Stanowisko / Position ]],0)))</f>
        <v>n/a</v>
      </c>
      <c r="FD278" s="194" t="str">
        <f>IF(INDEX(tab_MinKomp[Usuwanie przyczyn żródłowych],MATCH($B277,tab_MinKomp[[Stanowisko / Position ]:[Stanowisko / Position ]],0))="n/a","n/a",FD277-INDEX(tab_MinKomp[Usuwanie przyczyn żródłowych],MATCH($B277,tab_MinKomp[[Stanowisko / Position ]:[Stanowisko / Position ]],0)))</f>
        <v>n/a</v>
      </c>
      <c r="FE278" s="194" t="str">
        <f>IF(INDEX(tab_MinKomp[Cmms stosowanie],MATCH($B277,tab_MinKomp[[Stanowisko / Position ]:[Stanowisko / Position ]],0))="n/a","n/a",FE277-INDEX(tab_MinKomp[Cmms stosowanie],MATCH($B277,tab_MinKomp[[Stanowisko / Position ]:[Stanowisko / Position ]],0)))</f>
        <v>n/a</v>
      </c>
      <c r="FF278" s="190" t="str">
        <f>IF(INDEX(tab_MinKomp[Testy czystości / Reinheitstests],MATCH($B277,tab_MinKomp[[Stanowisko / Position ]:[Stanowisko / Position ]],0))="n/a","n/a",FF277-INDEX(tab_MinKomp[Testy czystości / Reinheitstests],MATCH($B277,tab_MinKomp[[Stanowisko / Position ]:[Stanowisko / Position ]],0)))</f>
        <v>n/a</v>
      </c>
      <c r="FG278" s="194" t="str">
        <f>IF(INDEX(tab_MinKomp[Czyszczenie form plastikowych],MATCH($B277,tab_MinKomp[[Stanowisko / Position ]:[Stanowisko / Position ]],0))="n/a","n/a",FG277-INDEX(tab_MinKomp[Czyszczenie form plastikowych],MATCH($B277,tab_MinKomp[[Stanowisko / Position ]:[Stanowisko / Position ]],0)))</f>
        <v>n/a</v>
      </c>
      <c r="FH278" s="194" t="str">
        <f>IF(INDEX(tab_MinKomp[Wymiana form plastik],MATCH($B277,tab_MinKomp[[Stanowisko / Position ]:[Stanowisko / Position ]],0))="n/a","n/a",FH277-INDEX(tab_MinKomp[Wymiana form plastik],MATCH($B277,tab_MinKomp[[Stanowisko / Position ]:[Stanowisko / Position ]],0)))</f>
        <v>n/a</v>
      </c>
      <c r="FI278" s="194" t="str">
        <f>IF(INDEX(tab_MinKomp[Wymiana form guma],MATCH($B277,tab_MinKomp[[Stanowisko / Position ]:[Stanowisko / Position ]],0))="n/a","n/a",FI277-INDEX(tab_MinKomp[Wymiana form guma],MATCH($B277,tab_MinKomp[[Stanowisko / Position ]:[Stanowisko / Position ]],0)))</f>
        <v>n/a</v>
      </c>
      <c r="FJ278" s="194" t="str">
        <f>IF(INDEX(tab_MinKomp[Konserwacja KK],MATCH($B277,tab_MinKomp[[Stanowisko / Position ]:[Stanowisko / Position ]],0))="n/a","n/a",FJ277-INDEX(tab_MinKomp[Konserwacja KK],MATCH($B277,tab_MinKomp[[Stanowisko / Position ]:[Stanowisko / Position ]],0)))</f>
        <v>n/a</v>
      </c>
      <c r="FK278" s="194" t="str">
        <f>IF(INDEX(tab_MinKomp[Konserwacja form guma],MATCH($B277,tab_MinKomp[[Stanowisko / Position ]:[Stanowisko / Position ]],0))="n/a","n/a",FK277-INDEX(tab_MinKomp[Konserwacja form guma],MATCH($B277,tab_MinKomp[[Stanowisko / Position ]:[Stanowisko / Position ]],0)))</f>
        <v>n/a</v>
      </c>
      <c r="FL278" s="194" t="str">
        <f>IF(INDEX(tab_MinKomp[Konserwacja form plastiki],MATCH($B277,tab_MinKomp[[Stanowisko / Position ]:[Stanowisko / Position ]],0))="n/a","n/a",FL277-INDEX(tab_MinKomp[Konserwacja form plastiki],MATCH($B277,tab_MinKomp[[Stanowisko / Position ]:[Stanowisko / Position ]],0)))</f>
        <v>n/a</v>
      </c>
      <c r="FM278" s="194" t="str">
        <f>IF(INDEX(tab_MinKomp[Konserwacja Gorącego Kanału],MATCH($B277,tab_MinKomp[[Stanowisko / Position ]:[Stanowisko / Position ]],0))="n/a","n/a",FM277-INDEX(tab_MinKomp[Konserwacja Gorącego Kanału],MATCH($B277,tab_MinKomp[[Stanowisko / Position ]:[Stanowisko / Position ]],0)))</f>
        <v>n/a</v>
      </c>
      <c r="FN278" s="194" t="str">
        <f>IF(INDEX(tab_MinKomp[MS Office (Excel)],MATCH($B277,tab_MinKomp[[Stanowisko / Position ]:[Stanowisko / Position ]],0))="n/a","n/a",FN277-INDEX(tab_MinKomp[MS Office (Excel)],MATCH($B277,tab_MinKomp[[Stanowisko / Position ]:[Stanowisko / Position ]],0)))</f>
        <v>n/a</v>
      </c>
      <c r="FO278" s="194" t="str">
        <f>IF(INDEX(tab_MinKomp[MS Office (Word)],MATCH($B277,tab_MinKomp[[Stanowisko / Position ]:[Stanowisko / Position ]],0))="n/a","n/a",FO277-INDEX(tab_MinKomp[MS Office (Word)],MATCH($B277,tab_MinKomp[[Stanowisko / Position ]:[Stanowisko / Position ]],0)))</f>
        <v>n/a</v>
      </c>
      <c r="FP278" s="194" t="str">
        <f>IF(INDEX(tab_MinKomp[MS Office (Power Point)],MATCH($B277,tab_MinKomp[[Stanowisko / Position ]:[Stanowisko / Position ]],0))="n/a","n/a",FP277-INDEX(tab_MinKomp[MS Office (Power Point)],MATCH($B277,tab_MinKomp[[Stanowisko / Position ]:[Stanowisko / Position ]],0)))</f>
        <v>n/a</v>
      </c>
      <c r="FQ278" s="196" t="str">
        <f>IF(INDEX(tab_MinKomp[Język angielski / Englisch],MATCH($B277,tab_MinKomp[[Stanowisko / Position ]:[Stanowisko / Position ]],0))="n/a","n/a",FQ277-INDEX(tab_MinKomp[Język angielski / Englisch],MATCH($B277,tab_MinKomp[[Stanowisko / Position ]:[Stanowisko / Position ]],0)))</f>
        <v>n/a</v>
      </c>
      <c r="FR278" s="196" t="str">
        <f>IF(INDEX(tab_MinKomp[Język niemiecki / Deutsch],MATCH($B277,tab_MinKomp[[Stanowisko / Position ]:[Stanowisko / Position ]],0))="n/a","n/a",FR277-INDEX(tab_MinKomp[Język niemiecki / Deutsch],MATCH($B277,tab_MinKomp[[Stanowisko / Position ]:[Stanowisko / Position ]],0)))</f>
        <v>n/a</v>
      </c>
      <c r="FS278" s="194">
        <f>IF(INDEX(tab_MinKomp[Zarządzanie dokumentacją procesową / Process dokumentation management],MATCH($B277,tab_MinKomp[[Stanowisko / Position ]:[Stanowisko / Position ]],0))="n/a","n/a",FS277-INDEX(tab_MinKomp[Zarządzanie dokumentacją procesową / Process dokumentation management],MATCH($B277,tab_MinKomp[[Stanowisko / Position ]:[Stanowisko / Position ]],0)))</f>
        <v>-1</v>
      </c>
      <c r="FT278" s="194">
        <f>IF(INDEX(tab_MinKomp[Znajomość procesów z obszaru / Kenntiss der prozesse in dem Bereich],MATCH($B277,tab_MinKomp[[Stanowisko / Position ]:[Stanowisko / Position ]],0))="n/a","n/a",FT277-INDEX(tab_MinKomp[Znajomość procesów z obszaru / Kenntiss der prozesse in dem Bereich],MATCH($B277,tab_MinKomp[[Stanowisko / Position ]:[Stanowisko / Position ]],0)))</f>
        <v>0</v>
      </c>
      <c r="FU278" s="194">
        <f>IF(INDEX(tab_MinKomp[optymalizacja procesów / Prozessoptymalisierung],MATCH($B277,tab_MinKomp[[Stanowisko / Position ]:[Stanowisko / Position ]],0))="n/a","n/a",FU277-INDEX(tab_MinKomp[optymalizacja procesów / Prozessoptymalisierung],MATCH($B277,tab_MinKomp[[Stanowisko / Position ]:[Stanowisko / Position ]],0)))</f>
        <v>0</v>
      </c>
      <c r="FV278" s="194">
        <f>IF(INDEX(tab_MinKomp[Umiejętności szkoleniowe / Trainingsfähigkeiten],MATCH($B277,tab_MinKomp[[Stanowisko / Position ]:[Stanowisko / Position ]],0))="n/a","n/a",FV277-INDEX(tab_MinKomp[Umiejętności szkoleniowe / Trainingsfähigkeiten],MATCH($B277,tab_MinKomp[[Stanowisko / Position ]:[Stanowisko / Position ]],0)))</f>
        <v>1</v>
      </c>
      <c r="FW278" s="194">
        <f>IF(INDEX(tab_MinKomp[Analityczne myślenie, podejście / Analitysches Denken, Einstellung],MATCH($B277,tab_MinKomp[[Stanowisko / Position ]:[Stanowisko / Position ]],0))="n/a","n/a",FW277-INDEX(tab_MinKomp[Analityczne myślenie, podejście / Analitysches Denken, Einstellung],MATCH($B277,tab_MinKomp[[Stanowisko / Position ]:[Stanowisko / Position ]],0)))</f>
        <v>1</v>
      </c>
      <c r="FX278" s="194">
        <f>IF(INDEX(tab_MinKomp[Dokładność, precyzja w dzialaniu / Genauigkeit, Präzision in die Arbeit],MATCH($B277,tab_MinKomp[[Stanowisko / Position ]:[Stanowisko / Position ]],0))="n/a","n/a",FX277-INDEX(tab_MinKomp[Dokładność, precyzja w dzialaniu / Genauigkeit, Präzision in die Arbeit],MATCH($B277,tab_MinKomp[[Stanowisko / Position ]:[Stanowisko / Position ]],0)))</f>
        <v>0</v>
      </c>
      <c r="FY278" s="194">
        <f>IF(INDEX(tab_MinKomp[Dyspozycyjność / Verfügbarkeit],MATCH($B277,tab_MinKomp[[Stanowisko / Position ]:[Stanowisko / Position ]],0))="n/a","n/a",FY277-INDEX(tab_MinKomp[Dyspozycyjność / Verfügbarkeit],MATCH($B277,tab_MinKomp[[Stanowisko / Position ]:[Stanowisko / Position ]],0)))</f>
        <v>0</v>
      </c>
      <c r="FZ278" s="194">
        <f>IF(INDEX(tab_MinKomp[Zaangażowanie / 
Engagement],MATCH($B277,tab_MinKomp[[Stanowisko / Position ]:[Stanowisko / Position ]],0))="n/a","n/a",FZ277-INDEX(tab_MinKomp[Zaangażowanie / 
Engagement],MATCH($B277,tab_MinKomp[[Stanowisko / Position ]:[Stanowisko / Position ]],0)))</f>
        <v>0</v>
      </c>
      <c r="GA278" s="194" t="str">
        <f>IF(INDEX(tab_MinKomp[Konserwacja form guma],MATCH($B277,tab_MinKomp[[Stanowisko / Position ]:[Stanowisko / Position ]],0))="n/a","n/a",GA277-INDEX(tab_MinKomp[Konserwacja form guma],MATCH($B277,tab_MinKomp[[Stanowisko / Position ]:[Stanowisko / Position ]],0)))</f>
        <v>n/a</v>
      </c>
      <c r="GB278" s="194" t="str">
        <f>IF(INDEX(tab_MinKomp[Konserwacja form plastiki],MATCH($B277,tab_MinKomp[[Stanowisko / Position ]:[Stanowisko / Position ]],0))="n/a","n/a",GB277-INDEX(tab_MinKomp[Konserwacja form plastiki],MATCH($B277,tab_MinKomp[[Stanowisko / Position ]:[Stanowisko / Position ]],0)))</f>
        <v>n/a</v>
      </c>
      <c r="GC278" s="194">
        <f>IF(INDEX(tab_MinKomp[Elastyczność w działaniu],MATCH($B277,tab_MinKomp[[Stanowisko / Position ]:[Stanowisko / Position ]],0))="n/a","n/a",GC277-INDEX(tab_MinKomp[Elastyczność w działaniu],MATCH($B277,tab_MinKomp[[Stanowisko / Position ]:[Stanowisko / Position ]],0)))</f>
        <v>0</v>
      </c>
      <c r="GD278" s="194">
        <f>IF(INDEX(tab_MinKomp[Komunikatywność],MATCH($B277,tab_MinKomp[[Stanowisko / Position ]:[Stanowisko / Position ]],0))="n/a","n/a",GD277-INDEX(tab_MinKomp[Komunikatywność],MATCH($B277,tab_MinKomp[[Stanowisko / Position ]:[Stanowisko / Position ]],0)))</f>
        <v>1</v>
      </c>
      <c r="GE278" s="193" t="str">
        <f>IF(INDEX(tab_MinKomp[Motywowanie i budowanie zaangażowania zespołu],MATCH($B277,tab_MinKomp[[Stanowisko / Position ]:[Stanowisko / Position ]],0))="n/a","n/a",GE277-INDEX(tab_MinKomp[Motywowanie i budowanie zaangażowania zespołu],MATCH($B277,tab_MinKomp[[Stanowisko / Position ]:[Stanowisko / Position ]],0)))</f>
        <v>n/a</v>
      </c>
      <c r="GF278" s="186" t="s">
        <v>248</v>
      </c>
      <c r="GG278" s="186" t="s">
        <v>248</v>
      </c>
      <c r="GH278" s="186" t="s">
        <v>248</v>
      </c>
      <c r="GI278" s="186" t="s">
        <v>248</v>
      </c>
      <c r="GJ278" s="186" t="s">
        <v>248</v>
      </c>
      <c r="GK278" s="186" t="s">
        <v>248</v>
      </c>
      <c r="GL278" s="186" t="s">
        <v>248</v>
      </c>
      <c r="GM278" s="186" t="s">
        <v>248</v>
      </c>
      <c r="GN278" s="186" t="s">
        <v>248</v>
      </c>
      <c r="GO278" s="186" t="s">
        <v>248</v>
      </c>
      <c r="GP278" s="186" t="s">
        <v>248</v>
      </c>
      <c r="GQ278" s="186" t="s">
        <v>248</v>
      </c>
      <c r="GR278" s="186" t="s">
        <v>248</v>
      </c>
      <c r="GS278" s="186" t="s">
        <v>248</v>
      </c>
      <c r="GT278" s="186" t="s">
        <v>248</v>
      </c>
      <c r="GU278" s="186" t="s">
        <v>248</v>
      </c>
      <c r="GV278" s="186" t="s">
        <v>248</v>
      </c>
      <c r="GW278" s="186" t="s">
        <v>248</v>
      </c>
      <c r="GX278" s="186" t="s">
        <v>248</v>
      </c>
      <c r="GY278" s="186" t="s">
        <v>248</v>
      </c>
      <c r="GZ278" s="261" t="s">
        <v>248</v>
      </c>
      <c r="HA278" s="261" t="s">
        <v>248</v>
      </c>
      <c r="HB278" s="191">
        <f>SUM(G278:GE278)/(HB277-(SUM(G278:GE278)))</f>
        <v>0.22222222222222221</v>
      </c>
    </row>
    <row r="279" spans="1:210" ht="24.9" customHeight="1" x14ac:dyDescent="0.3">
      <c r="A279" s="105" t="s">
        <v>320</v>
      </c>
      <c r="B279" s="105" t="s">
        <v>315</v>
      </c>
      <c r="C279" s="105" t="s">
        <v>394</v>
      </c>
      <c r="D279" s="105">
        <v>262</v>
      </c>
      <c r="E279" s="394" t="s">
        <v>523</v>
      </c>
      <c r="F279" s="185" t="s">
        <v>374</v>
      </c>
      <c r="G279" s="186">
        <v>2</v>
      </c>
      <c r="H279" s="186">
        <v>2</v>
      </c>
      <c r="I279" s="186">
        <v>2</v>
      </c>
      <c r="J279" s="186">
        <v>2</v>
      </c>
      <c r="K279" s="186">
        <v>2</v>
      </c>
      <c r="L279" s="186" t="s">
        <v>248</v>
      </c>
      <c r="M279" s="186" t="s">
        <v>248</v>
      </c>
      <c r="N279" s="186" t="s">
        <v>248</v>
      </c>
      <c r="O279" s="186">
        <v>1</v>
      </c>
      <c r="P279" s="186">
        <v>1</v>
      </c>
      <c r="Q279" s="186" t="s">
        <v>248</v>
      </c>
      <c r="R279" s="186" t="s">
        <v>248</v>
      </c>
      <c r="S279" s="186" t="s">
        <v>248</v>
      </c>
      <c r="T279" s="186" t="s">
        <v>248</v>
      </c>
      <c r="U279" s="186" t="s">
        <v>248</v>
      </c>
      <c r="V279" s="186" t="s">
        <v>248</v>
      </c>
      <c r="W279" s="186" t="s">
        <v>248</v>
      </c>
      <c r="X279" s="186" t="s">
        <v>248</v>
      </c>
      <c r="Y279" s="186" t="s">
        <v>248</v>
      </c>
      <c r="Z279" s="186" t="s">
        <v>248</v>
      </c>
      <c r="AA279" s="186" t="s">
        <v>248</v>
      </c>
      <c r="AB279" s="186" t="s">
        <v>248</v>
      </c>
      <c r="AC279" s="186" t="s">
        <v>248</v>
      </c>
      <c r="AD279" s="186" t="s">
        <v>248</v>
      </c>
      <c r="AE279" s="186" t="s">
        <v>248</v>
      </c>
      <c r="AF279" s="186" t="s">
        <v>248</v>
      </c>
      <c r="AG279" s="186" t="s">
        <v>248</v>
      </c>
      <c r="AH279" s="186" t="s">
        <v>248</v>
      </c>
      <c r="AI279" s="186" t="s">
        <v>248</v>
      </c>
      <c r="AJ279" s="186" t="s">
        <v>248</v>
      </c>
      <c r="AK279" s="186" t="s">
        <v>248</v>
      </c>
      <c r="AL279" s="186">
        <v>2</v>
      </c>
      <c r="AM279" s="186" t="s">
        <v>248</v>
      </c>
      <c r="AN279" s="186" t="s">
        <v>248</v>
      </c>
      <c r="AO279" s="186">
        <v>2</v>
      </c>
      <c r="AP279" s="186" t="s">
        <v>248</v>
      </c>
      <c r="AQ279" s="186">
        <v>2</v>
      </c>
      <c r="AR279" s="186" t="s">
        <v>248</v>
      </c>
      <c r="AS279" s="186" t="s">
        <v>248</v>
      </c>
      <c r="AT279" s="186" t="s">
        <v>248</v>
      </c>
      <c r="AU279" s="186" t="s">
        <v>248</v>
      </c>
      <c r="AV279" s="186">
        <v>2</v>
      </c>
      <c r="AW279" s="186">
        <v>1</v>
      </c>
      <c r="AX279" s="186" t="s">
        <v>248</v>
      </c>
      <c r="AY279" s="186" t="s">
        <v>248</v>
      </c>
      <c r="AZ279" s="186" t="s">
        <v>248</v>
      </c>
      <c r="BA279" s="186">
        <v>1</v>
      </c>
      <c r="BB279" s="186">
        <v>1</v>
      </c>
      <c r="BC279" s="186" t="s">
        <v>248</v>
      </c>
      <c r="BD279" s="186" t="s">
        <v>248</v>
      </c>
      <c r="BE279" s="186" t="s">
        <v>248</v>
      </c>
      <c r="BF279" s="186" t="s">
        <v>248</v>
      </c>
      <c r="BG279" s="186" t="s">
        <v>248</v>
      </c>
      <c r="BH279" s="186" t="s">
        <v>248</v>
      </c>
      <c r="BI279" s="186" t="s">
        <v>248</v>
      </c>
      <c r="BJ279" s="186" t="s">
        <v>248</v>
      </c>
      <c r="BK279" s="186" t="s">
        <v>248</v>
      </c>
      <c r="BL279" s="186" t="s">
        <v>248</v>
      </c>
      <c r="BM279" s="186" t="s">
        <v>248</v>
      </c>
      <c r="BN279" s="186" t="s">
        <v>248</v>
      </c>
      <c r="BO279" s="186" t="s">
        <v>248</v>
      </c>
      <c r="BP279" s="186" t="s">
        <v>248</v>
      </c>
      <c r="BQ279" s="186">
        <v>2</v>
      </c>
      <c r="BR279" s="186" t="s">
        <v>248</v>
      </c>
      <c r="BS279" s="186">
        <v>2</v>
      </c>
      <c r="BT279" s="186" t="s">
        <v>248</v>
      </c>
      <c r="BU279" s="186">
        <v>2</v>
      </c>
      <c r="BV279" s="186" t="s">
        <v>248</v>
      </c>
      <c r="BW279" s="186">
        <v>2</v>
      </c>
      <c r="BX279" s="186">
        <v>2</v>
      </c>
      <c r="BY279" s="186" t="s">
        <v>248</v>
      </c>
      <c r="BZ279" s="186">
        <v>2</v>
      </c>
      <c r="CA279" s="186" t="s">
        <v>248</v>
      </c>
      <c r="CB279" s="186">
        <v>2</v>
      </c>
      <c r="CC279" s="186" t="s">
        <v>248</v>
      </c>
      <c r="CD279" s="186">
        <v>2</v>
      </c>
      <c r="CE279" s="186">
        <v>2</v>
      </c>
      <c r="CF279" s="186">
        <v>2</v>
      </c>
      <c r="CG279" s="186">
        <v>2</v>
      </c>
      <c r="CH279" s="186" t="s">
        <v>248</v>
      </c>
      <c r="CI279" s="186" t="s">
        <v>248</v>
      </c>
      <c r="CJ279" s="186" t="s">
        <v>248</v>
      </c>
      <c r="CK279" s="186" t="s">
        <v>248</v>
      </c>
      <c r="CL279" s="186" t="s">
        <v>248</v>
      </c>
      <c r="CM279" s="186" t="s">
        <v>248</v>
      </c>
      <c r="CN279" s="186" t="s">
        <v>248</v>
      </c>
      <c r="CO279" s="186" t="s">
        <v>248</v>
      </c>
      <c r="CP279" s="186" t="s">
        <v>248</v>
      </c>
      <c r="CQ279" s="186" t="s">
        <v>248</v>
      </c>
      <c r="CR279" s="186" t="s">
        <v>248</v>
      </c>
      <c r="CS279" s="186" t="s">
        <v>248</v>
      </c>
      <c r="CT279" s="186" t="s">
        <v>248</v>
      </c>
      <c r="CU279" s="186" t="s">
        <v>248</v>
      </c>
      <c r="CV279" s="186" t="s">
        <v>248</v>
      </c>
      <c r="CW279" s="186">
        <v>2</v>
      </c>
      <c r="CX279" s="186" t="s">
        <v>248</v>
      </c>
      <c r="CY279" s="186" t="s">
        <v>248</v>
      </c>
      <c r="CZ279" s="186" t="s">
        <v>248</v>
      </c>
      <c r="DA279" s="186" t="s">
        <v>248</v>
      </c>
      <c r="DB279" s="186" t="s">
        <v>248</v>
      </c>
      <c r="DC279" s="186" t="s">
        <v>248</v>
      </c>
      <c r="DD279" s="186" t="s">
        <v>248</v>
      </c>
      <c r="DE279" s="186" t="s">
        <v>248</v>
      </c>
      <c r="DF279" s="186">
        <v>1</v>
      </c>
      <c r="DG279" s="186" t="s">
        <v>248</v>
      </c>
      <c r="DH279" s="186" t="s">
        <v>248</v>
      </c>
      <c r="DI279" s="186" t="s">
        <v>248</v>
      </c>
      <c r="DJ279" s="186" t="s">
        <v>248</v>
      </c>
      <c r="DK279" s="186" t="s">
        <v>248</v>
      </c>
      <c r="DL279" s="186" t="s">
        <v>248</v>
      </c>
      <c r="DM279" s="186" t="s">
        <v>248</v>
      </c>
      <c r="DN279" s="186" t="s">
        <v>248</v>
      </c>
      <c r="DO279" s="186" t="s">
        <v>248</v>
      </c>
      <c r="DP279" s="186" t="s">
        <v>248</v>
      </c>
      <c r="DQ279" s="186" t="s">
        <v>248</v>
      </c>
      <c r="DR279" s="186" t="s">
        <v>248</v>
      </c>
      <c r="DS279" s="186" t="s">
        <v>248</v>
      </c>
      <c r="DT279" s="186" t="s">
        <v>248</v>
      </c>
      <c r="DU279" s="186" t="s">
        <v>248</v>
      </c>
      <c r="DV279" s="186" t="s">
        <v>248</v>
      </c>
      <c r="DW279" s="186" t="s">
        <v>248</v>
      </c>
      <c r="DX279" s="186" t="s">
        <v>248</v>
      </c>
      <c r="DY279" s="186" t="s">
        <v>248</v>
      </c>
      <c r="DZ279" s="186" t="s">
        <v>248</v>
      </c>
      <c r="EA279" s="186" t="s">
        <v>248</v>
      </c>
      <c r="EB279" s="186" t="s">
        <v>248</v>
      </c>
      <c r="EC279" s="186" t="s">
        <v>248</v>
      </c>
      <c r="ED279" s="186" t="s">
        <v>248</v>
      </c>
      <c r="EE279" s="186" t="s">
        <v>248</v>
      </c>
      <c r="EF279" s="186" t="s">
        <v>248</v>
      </c>
      <c r="EG279" s="186" t="s">
        <v>248</v>
      </c>
      <c r="EH279" s="186" t="s">
        <v>248</v>
      </c>
      <c r="EI279" s="186" t="s">
        <v>248</v>
      </c>
      <c r="EJ279" s="186" t="s">
        <v>248</v>
      </c>
      <c r="EK279" s="186" t="s">
        <v>248</v>
      </c>
      <c r="EL279" s="184" t="s">
        <v>248</v>
      </c>
      <c r="EM279" s="184" t="s">
        <v>248</v>
      </c>
      <c r="EN279" s="184" t="s">
        <v>248</v>
      </c>
      <c r="EO279" s="186" t="s">
        <v>248</v>
      </c>
      <c r="EP279" s="186" t="s">
        <v>248</v>
      </c>
      <c r="EQ279" s="186" t="s">
        <v>248</v>
      </c>
      <c r="ER279" s="186" t="s">
        <v>248</v>
      </c>
      <c r="ES279" s="186" t="s">
        <v>248</v>
      </c>
      <c r="ET279" s="186" t="s">
        <v>248</v>
      </c>
      <c r="EU279" s="186" t="s">
        <v>248</v>
      </c>
      <c r="EV279" s="186" t="s">
        <v>248</v>
      </c>
      <c r="EW279" s="186" t="s">
        <v>248</v>
      </c>
      <c r="EX279" s="186" t="s">
        <v>248</v>
      </c>
      <c r="EY279" s="186" t="s">
        <v>248</v>
      </c>
      <c r="EZ279" s="186" t="s">
        <v>248</v>
      </c>
      <c r="FA279" s="186" t="s">
        <v>248</v>
      </c>
      <c r="FB279" s="186" t="s">
        <v>248</v>
      </c>
      <c r="FC279" s="186" t="s">
        <v>248</v>
      </c>
      <c r="FD279" s="186" t="s">
        <v>248</v>
      </c>
      <c r="FE279" s="186" t="s">
        <v>248</v>
      </c>
      <c r="FF279" s="186" t="s">
        <v>248</v>
      </c>
      <c r="FG279" s="186" t="s">
        <v>248</v>
      </c>
      <c r="FH279" s="186" t="s">
        <v>248</v>
      </c>
      <c r="FI279" s="186" t="s">
        <v>248</v>
      </c>
      <c r="FJ279" s="186" t="s">
        <v>248</v>
      </c>
      <c r="FK279" s="186" t="s">
        <v>248</v>
      </c>
      <c r="FL279" s="186" t="s">
        <v>248</v>
      </c>
      <c r="FM279" s="186" t="s">
        <v>248</v>
      </c>
      <c r="FN279" s="186" t="s">
        <v>248</v>
      </c>
      <c r="FO279" s="186" t="s">
        <v>248</v>
      </c>
      <c r="FP279" s="186" t="s">
        <v>248</v>
      </c>
      <c r="FQ279" s="187" t="s">
        <v>248</v>
      </c>
      <c r="FR279" s="187" t="s">
        <v>248</v>
      </c>
      <c r="FS279" s="186">
        <v>2</v>
      </c>
      <c r="FT279" s="186">
        <v>2</v>
      </c>
      <c r="FU279" s="186">
        <v>1</v>
      </c>
      <c r="FV279" s="186">
        <v>1</v>
      </c>
      <c r="FW279" s="186">
        <v>1</v>
      </c>
      <c r="FX279" s="186">
        <v>1</v>
      </c>
      <c r="FY279" s="186">
        <v>1</v>
      </c>
      <c r="FZ279" s="186">
        <v>1</v>
      </c>
      <c r="GA279" s="186" t="s">
        <v>248</v>
      </c>
      <c r="GB279" s="186" t="s">
        <v>248</v>
      </c>
      <c r="GC279" s="186">
        <v>2</v>
      </c>
      <c r="GD279" s="186">
        <v>1</v>
      </c>
      <c r="GE279" s="186" t="s">
        <v>248</v>
      </c>
      <c r="GF279" s="186" t="s">
        <v>248</v>
      </c>
      <c r="GG279" s="186" t="s">
        <v>248</v>
      </c>
      <c r="GH279" s="186" t="s">
        <v>248</v>
      </c>
      <c r="GI279" s="186" t="s">
        <v>248</v>
      </c>
      <c r="GJ279" s="186" t="s">
        <v>248</v>
      </c>
      <c r="GK279" s="186" t="s">
        <v>248</v>
      </c>
      <c r="GL279" s="186" t="s">
        <v>248</v>
      </c>
      <c r="GM279" s="186" t="s">
        <v>248</v>
      </c>
      <c r="GN279" s="186" t="s">
        <v>248</v>
      </c>
      <c r="GO279" s="186" t="s">
        <v>248</v>
      </c>
      <c r="GP279" s="186" t="s">
        <v>248</v>
      </c>
      <c r="GQ279" s="186" t="s">
        <v>248</v>
      </c>
      <c r="GR279" s="186" t="s">
        <v>248</v>
      </c>
      <c r="GS279" s="186" t="s">
        <v>248</v>
      </c>
      <c r="GT279" s="186" t="s">
        <v>248</v>
      </c>
      <c r="GU279" s="186" t="s">
        <v>248</v>
      </c>
      <c r="GV279" s="186" t="s">
        <v>248</v>
      </c>
      <c r="GW279" s="186" t="s">
        <v>248</v>
      </c>
      <c r="GX279" s="186" t="s">
        <v>248</v>
      </c>
      <c r="GY279" s="186" t="s">
        <v>248</v>
      </c>
      <c r="GZ279" s="261" t="s">
        <v>248</v>
      </c>
      <c r="HA279" s="266" t="s">
        <v>310</v>
      </c>
      <c r="HB279" s="188">
        <f t="shared" ref="HB279" si="125">SUM(G279:GE279)</f>
        <v>61</v>
      </c>
    </row>
    <row r="280" spans="1:210" ht="24.9" customHeight="1" thickBot="1" x14ac:dyDescent="0.35">
      <c r="A280" s="108" t="str">
        <f t="shared" ref="A280" si="126">A279</f>
        <v>Prod.-Q-4</v>
      </c>
      <c r="B280" s="108" t="str">
        <f t="shared" ref="B280" si="127">B279</f>
        <v>Pracownik Produkcji</v>
      </c>
      <c r="C280" s="108" t="str">
        <f t="shared" ref="C280" si="128">C279</f>
        <v>PB</v>
      </c>
      <c r="D280" s="108">
        <f t="shared" ref="D280" si="129">D279</f>
        <v>262</v>
      </c>
      <c r="E280" s="395"/>
      <c r="F280" s="189" t="s">
        <v>375</v>
      </c>
      <c r="G280" s="192">
        <f>IF(INDEX(tab_MinKomp[Przepisy BHP / BHP Vorschriften],MATCH($B279,tab_MinKomp[[Stanowisko / Position ]:[Stanowisko / Position ]],0))="n/a","n/a",G279-INDEX(tab_MinKomp[Przepisy BHP / BHP Vorschriften],MATCH($B279,tab_MinKomp[[Stanowisko / Position ]:[Stanowisko / Position ]],0)))</f>
        <v>0</v>
      </c>
      <c r="H280" s="193">
        <f>IF(INDEX(tab_MinKomp[Przepisy PPOŻ / Brandschutzbestimmungen],MATCH($B279,tab_MinKomp[[Stanowisko / Position ]:[Stanowisko / Position ]],0))="n/a","n/a",H279-INDEX(tab_MinKomp[Przepisy PPOŻ / Brandschutzbestimmungen],MATCH($B279,tab_MinKomp[[Stanowisko / Position ]:[Stanowisko / Position ]],0)))</f>
        <v>1</v>
      </c>
      <c r="I280" s="193">
        <f>IF(INDEX(tab_MinKomp[Ryzyko zawodowe na stanowiskach pracyv/ Berufliche Risiken an Arbeitsstellen],MATCH($B279,tab_MinKomp[[Stanowisko / Position ]:[Stanowisko / Position ]],0))="n/a","n/a",I279-INDEX(tab_MinKomp[Ryzyko zawodowe na stanowiskach pracyv/ Berufliche Risiken an Arbeitsstellen],MATCH($B279,tab_MinKomp[[Stanowisko / Position ]:[Stanowisko / Position ]],0)))</f>
        <v>0</v>
      </c>
      <c r="J280" s="193">
        <f>IF(INDEX(tab_MinKomp[Gospodarka substancjami niebezpiecznymi / Gefahrstoffmanagement],MATCH($B279,tab_MinKomp[[Stanowisko / Position ]:[Stanowisko / Position ]],0))="n/a","n/a",J279-INDEX(tab_MinKomp[Gospodarka substancjami niebezpiecznymi / Gefahrstoffmanagement],MATCH($B279,tab_MinKomp[[Stanowisko / Position ]:[Stanowisko / Position ]],0)))</f>
        <v>1</v>
      </c>
      <c r="K280" s="193">
        <f>IF(INDEX(tab_MinKomp[Gospodarka odpadami / Abfallwirtschaft],MATCH($B279,tab_MinKomp[[Stanowisko / Position ]:[Stanowisko / Position ]],0))="n/a","n/a",K279-INDEX(tab_MinKomp[Gospodarka odpadami / Abfallwirtschaft],MATCH($B279,tab_MinKomp[[Stanowisko / Position ]:[Stanowisko / Position ]],0)))</f>
        <v>1</v>
      </c>
      <c r="L280" s="194" t="str">
        <f>IF(INDEX(tab_MinKomp[Przepisy kodeksu pracy / Bestimmungen des Arbeitsgesetzes],MATCH($B279,tab_MinKomp[[Stanowisko / Position ]:[Stanowisko / Position ]],0))="n/a","n/a",L279-INDEX(tab_MinKomp[Przepisy kodeksu pracy / Bestimmungen des Arbeitsgesetzes],MATCH($B279,tab_MinKomp[[Stanowisko / Position ]:[Stanowisko / Position ]],0)))</f>
        <v>n/a</v>
      </c>
      <c r="M280" s="195" t="str">
        <f>IF(INDEX(tab_MinKomp[Przepisy o ub.społ. ZUS  / Sozialversicherungsvorschriften],MATCH($B279,tab_MinKomp[[Stanowisko / Position ]:[Stanowisko / Position ]],0))="n/a","n/a",M279-INDEX(tab_MinKomp[Przepisy o ub.społ. ZUS  / Sozialversicherungsvorschriften],MATCH($B279,tab_MinKomp[[Stanowisko / Position ]:[Stanowisko / Position ]],0)))</f>
        <v>n/a</v>
      </c>
      <c r="N280" s="194" t="str">
        <f>IF(INDEX(tab_MinKomp[PRZEPISY O PDOF /persönlich Einkommensteuergesetz ],MATCH($B279,tab_MinKomp[[Stanowisko / Position ]:[Stanowisko / Position ]],0))="n/a","n/a",N279-INDEX(tab_MinKomp[PRZEPISY O PDOF /persönlich Einkommensteuergesetz ],MATCH($B279,tab_MinKomp[[Stanowisko / Position ]:[Stanowisko / Position ]],0)))</f>
        <v>n/a</v>
      </c>
      <c r="O280" s="194">
        <f>IF(INDEX(tab_MinKomp[Regulamin pracy / Arbeitsordnung],MATCH($B279,tab_MinKomp[[Stanowisko / Position ]:[Stanowisko / Position ]],0))="n/a","n/a",O279-INDEX(tab_MinKomp[Regulamin pracy / Arbeitsordnung],MATCH($B279,tab_MinKomp[[Stanowisko / Position ]:[Stanowisko / Position ]],0)))</f>
        <v>0</v>
      </c>
      <c r="P280" s="194">
        <f>IF(INDEX(tab_MinKomp[Regulamin wynagradzania / Vergütungsordnung],MATCH($B279,tab_MinKomp[[Stanowisko / Position ]:[Stanowisko / Position ]],0))="n/a","n/a",P279-INDEX(tab_MinKomp[Regulamin wynagradzania / Vergütungsordnung],MATCH($B279,tab_MinKomp[[Stanowisko / Position ]:[Stanowisko / Position ]],0)))</f>
        <v>0</v>
      </c>
      <c r="Q280" s="194" t="str">
        <f>IF(INDEX(tab_MinKomp[System R2PŁATNIK PRO: Płace / Lohnabrechnung],MATCH($B279,tab_MinKomp[[Stanowisko / Position ]:[Stanowisko / Position ]],0))="n/a","n/a",Q279-INDEX(tab_MinKomp[System R2PŁATNIK PRO: Płace / Lohnabrechnung],MATCH($B279,tab_MinKomp[[Stanowisko / Position ]:[Stanowisko / Position ]],0)))</f>
        <v>n/a</v>
      </c>
      <c r="R280" s="194" t="str">
        <f>IF(INDEX(tab_MinKomp[SystemR2PŁATNIK PRO: KADRY / Personaldaten],MATCH($B279,tab_MinKomp[[Stanowisko / Position ]:[Stanowisko / Position ]],0))="n/a","n/a",R279-INDEX(tab_MinKomp[SystemR2PŁATNIK PRO: KADRY / Personaldaten],MATCH($B279,tab_MinKomp[[Stanowisko / Position ]:[Stanowisko / Position ]],0)))</f>
        <v>n/a</v>
      </c>
      <c r="S280" s="194" t="str">
        <f>IF(INDEX(tab_MinKomp[SYSTEM R2PŁATNIK PRO: zarządzanie pracownikami / Arbeitsverwaltung],MATCH($B279,tab_MinKomp[[Stanowisko / Position ]:[Stanowisko / Position ]],0))="n/a","n/a",S279-INDEX(tab_MinKomp[SYSTEM R2PŁATNIK PRO: zarządzanie pracownikami / Arbeitsverwaltung],MATCH($B279,tab_MinKomp[[Stanowisko / Position ]:[Stanowisko / Position ]],0)))</f>
        <v>n/a</v>
      </c>
      <c r="T280" s="194" t="str">
        <f>IF(INDEX(tab_MinKomp[Doradztwo, wsparcie personalne / Personalberatung und Unterstützung],MATCH($B279,tab_MinKomp[[Stanowisko / Position ]:[Stanowisko / Position ]],0))="n/a","n/a",T279-INDEX(tab_MinKomp[Doradztwo, wsparcie personalne / Personalberatung und Unterstützung],MATCH($B279,tab_MinKomp[[Stanowisko / Position ]:[Stanowisko / Position ]],0)))</f>
        <v>n/a</v>
      </c>
      <c r="U280" s="194" t="str">
        <f>IF(INDEX(tab_MinKomp[Przepisy o podatku VAT / MwSt.- Gesetz],MATCH($B279,tab_MinKomp[[Stanowisko / Position ]:[Stanowisko / Position ]],0))="n/a","n/a",U279-INDEX(tab_MinKomp[Przepisy o podatku VAT / MwSt.- Gesetz],MATCH($B279,tab_MinKomp[[Stanowisko / Position ]:[Stanowisko / Position ]],0)))</f>
        <v>n/a</v>
      </c>
      <c r="V280" s="194" t="str">
        <f>IF(INDEX(tab_MinKomp[PrzepisyPDOP / geschäftlich Einkommensteuergesetz],MATCH($B279,tab_MinKomp[[Stanowisko / Position ]:[Stanowisko / Position ]],0))="n/a","n/a",V279-INDEX(tab_MinKomp[PrzepisyPDOP / geschäftlich Einkommensteuergesetz],MATCH($B279,tab_MinKomp[[Stanowisko / Position ]:[Stanowisko / Position ]],0)))</f>
        <v>n/a</v>
      </c>
      <c r="W280" s="194" t="str">
        <f>IF(INDEX(tab_MinKomp[System BAAN / FINANSE (FIBU)],MATCH($B279,tab_MinKomp[[Stanowisko / Position ]:[Stanowisko / Position ]],0))="n/a","n/a",W279-INDEX(tab_MinKomp[System BAAN / FINANSE (FIBU)],MATCH($B279,tab_MinKomp[[Stanowisko / Position ]:[Stanowisko / Position ]],0)))</f>
        <v>n/a</v>
      </c>
      <c r="X280" s="194" t="str">
        <f>IF(INDEX(tab_MinKomp[Systemy pomocnicze / Hilfssysteme(STOCKPROGRAM, KALK2000 etc.)],MATCH($B279,tab_MinKomp[[Stanowisko / Position ]:[Stanowisko / Position ]],0))="n/a","n/a",X279-INDEX(tab_MinKomp[Systemy pomocnicze / Hilfssysteme(STOCKPROGRAM, KALK2000 etc.)],MATCH($B279,tab_MinKomp[[Stanowisko / Position ]:[Stanowisko / Position ]],0)))</f>
        <v>n/a</v>
      </c>
      <c r="Y280" s="194" t="str">
        <f>IF(INDEX(tab_MinKomp[Polityka rachunkowości / Buchführungspolitik],MATCH($B279,tab_MinKomp[[Stanowisko / Position ]:[Stanowisko / Position ]],0))="n/a","n/a",Y279-INDEX(tab_MinKomp[Polityka rachunkowości / Buchführungspolitik],MATCH($B279,tab_MinKomp[[Stanowisko / Position ]:[Stanowisko / Position ]],0)))</f>
        <v>n/a</v>
      </c>
      <c r="Z280" s="194" t="str">
        <f>IF(INDEX(tab_MinKomp[Ustawa o rachunkowości / Rechnungslegungsgesetz],MATCH($B279,tab_MinKomp[[Stanowisko / Position ]:[Stanowisko / Position ]],0))="n/a","n/a",Z279-INDEX(tab_MinKomp[Ustawa o rachunkowości / Rechnungslegungsgesetz],MATCH($B279,tab_MinKomp[[Stanowisko / Position ]:[Stanowisko / Position ]],0)))</f>
        <v>n/a</v>
      </c>
      <c r="AA280" s="194" t="str">
        <f>IF(INDEX(tab_MinKomp[WORKFLOW - TS-100],MATCH($B279,tab_MinKomp[[Stanowisko / Position ]:[Stanowisko / Position ]],0))="n/a","n/a",AA279-INDEX(tab_MinKomp[WORKFLOW - TS-100],MATCH($B279,tab_MinKomp[[Stanowisko / Position ]:[Stanowisko / Position ]],0)))</f>
        <v>n/a</v>
      </c>
      <c r="AB280" s="194" t="str">
        <f>IF(INDEX(tab_MinKomp[WORKFLOW - SFMS],MATCH($B279,tab_MinKomp[[Stanowisko / Position ]:[Stanowisko / Position ]],0))="n/a","n/a",AB279-INDEX(tab_MinKomp[WORKFLOW - SFMS],MATCH($B279,tab_MinKomp[[Stanowisko / Position ]:[Stanowisko / Position ]],0)))</f>
        <v>n/a</v>
      </c>
      <c r="AC280" s="194" t="str">
        <f>IF(INDEX(tab_MinKomp[System ISO 9001:2015],MATCH($B279,tab_MinKomp[[Stanowisko / Position ]:[Stanowisko / Position ]],0))="n/a","n/a",AC279-INDEX(tab_MinKomp[System ISO 9001:2015],MATCH($B279,tab_MinKomp[[Stanowisko / Position ]:[Stanowisko / Position ]],0)))</f>
        <v>n/a</v>
      </c>
      <c r="AD280" s="194" t="str">
        <f>IF(INDEX(tab_MinKomp[System ISO 9001:2015],MATCH($B279,tab_MinKomp[[Stanowisko / Position ]:[Stanowisko / Position ]],0))="n/a","n/a",AD279-INDEX(tab_MinKomp[System ISO 9001:2015],MATCH($B279,tab_MinKomp[[Stanowisko / Position ]:[Stanowisko / Position ]],0)))</f>
        <v>n/a</v>
      </c>
      <c r="AE280" s="194" t="str">
        <f>IF(INDEX(tab_MinKomp[System ISO 9001:2015],MATCH($B279,tab_MinKomp[[Stanowisko / Position ]:[Stanowisko / Position ]],0))="n/a","n/a",AE279-INDEX(tab_MinKomp[System ISO 9001:2015],MATCH($B279,tab_MinKomp[[Stanowisko / Position ]:[Stanowisko / Position ]],0)))</f>
        <v>n/a</v>
      </c>
      <c r="AF280" s="194" t="str">
        <f>IF(INDEX(tab_MinKomp[System ISO 9001:2015],MATCH($B279,tab_MinKomp[[Stanowisko / Position ]:[Stanowisko / Position ]],0))="n/a","n/a",AF279-INDEX(tab_MinKomp[System ISO 9001:2015],MATCH($B279,tab_MinKomp[[Stanowisko / Position ]:[Stanowisko / Position ]],0)))</f>
        <v>n/a</v>
      </c>
      <c r="AG280" s="194" t="str">
        <f>IF(INDEX(tab_MinKomp[Wymagania VDA 6.3 Process / Forderungen],MATCH($B279,tab_MinKomp[[Stanowisko / Position ]:[Stanowisko / Position ]],0))="n/a","n/a",AG279-INDEX(tab_MinKomp[Wymagania VDA 6.3 Process / Forderungen],MATCH($B279,tab_MinKomp[[Stanowisko / Position ]:[Stanowisko / Position ]],0)))</f>
        <v>n/a</v>
      </c>
      <c r="AH280" s="194" t="str">
        <f>IF(INDEX(tab_MinKomp[Wymagania VDA 6.5 Product / Forderungen],MATCH($B279,tab_MinKomp[[Stanowisko / Position ]:[Stanowisko / Position ]],0))="n/a","n/a",AH279-INDEX(tab_MinKomp[Wymagania VDA 6.5 Product / Forderungen],MATCH($B279,tab_MinKomp[[Stanowisko / Position ]:[Stanowisko / Position ]],0)))</f>
        <v>n/a</v>
      </c>
      <c r="AI280" s="194" t="str">
        <f>IF(INDEX(tab_MinKomp[System ISO 9001:2015],MATCH($B279,tab_MinKomp[[Stanowisko / Position ]:[Stanowisko / Position ]],0))="n/a","n/a",AI279-INDEX(tab_MinKomp[System ISO 9001:2015],MATCH($B279,tab_MinKomp[[Stanowisko / Position ]:[Stanowisko / Position ]],0)))</f>
        <v>n/a</v>
      </c>
      <c r="AJ280" s="194" t="str">
        <f>IF(INDEX(tab_MinKomp[Auditor systemu ISO 17021:2018],MATCH($B279,tab_MinKomp[[Stanowisko / Position ]:[Stanowisko / Position ]],0))="n/a","n/a",AJ279-INDEX(tab_MinKomp[Auditor systemu ISO 17021:2018],MATCH($B279,tab_MinKomp[[Stanowisko / Position ]:[Stanowisko / Position ]],0)))</f>
        <v>n/a</v>
      </c>
      <c r="AK280" s="194" t="str">
        <f>IF(INDEX(tab_MinKomp[Pełnomocnik systemu / Systemvertreter],MATCH($B279,tab_MinKomp[[Stanowisko / Position ]:[Stanowisko / Position ]],0))="n/a","n/a",AK279-INDEX(tab_MinKomp[Pełnomocnik systemu / Systemvertreter],MATCH($B279,tab_MinKomp[[Stanowisko / Position ]:[Stanowisko / Position ]],0)))</f>
        <v>n/a</v>
      </c>
      <c r="AL280" s="194">
        <f>IF(INDEX(tab_MinKomp[Polityka Etyczna - Compliance],MATCH($B279,tab_MinKomp[[Stanowisko / Position ]:[Stanowisko / Position ]],0))="n/a","n/a",AL279-INDEX(tab_MinKomp[Polityka Etyczna - Compliance],MATCH($B279,tab_MinKomp[[Stanowisko / Position ]:[Stanowisko / Position ]],0)))</f>
        <v>1</v>
      </c>
      <c r="AM280" s="194" t="str">
        <f>IF(INDEX(tab_MinKomp[WDRAŻANIE NOWYCH PROJEKTÓW/ PROCEDURA CTM],MATCH($B279,tab_MinKomp[[Stanowisko / Position ]:[Stanowisko / Position ]],0))="n/a","n/a",AM279-INDEX(tab_MinKomp[WDRAŻANIE NOWYCH PROJEKTÓW/ PROCEDURA CTM],MATCH($B279,tab_MinKomp[[Stanowisko / Position ]:[Stanowisko / Position ]],0)))</f>
        <v>n/a</v>
      </c>
      <c r="AN280" s="194" t="str">
        <f>IF(INDEX(tab_MinKomp[KAMIENIE MILOWE MSL/PIFF],MATCH($B279,tab_MinKomp[[Stanowisko / Position ]:[Stanowisko / Position ]],0))="n/a","n/a",AN279-INDEX(tab_MinKomp[KAMIENIE MILOWE MSL/PIFF],MATCH($B279,tab_MinKomp[[Stanowisko / Position ]:[Stanowisko / Position ]],0)))</f>
        <v>n/a</v>
      </c>
      <c r="AO280" s="194">
        <f>IF(INDEX(tab_MinKomp[CP],MATCH($B279,tab_MinKomp[[Stanowisko / Position ]:[Stanowisko / Position ]],0))="n/a","n/a",AO279-INDEX(tab_MinKomp[CP],MATCH($B279,tab_MinKomp[[Stanowisko / Position ]:[Stanowisko / Position ]],0)))</f>
        <v>1</v>
      </c>
      <c r="AP280" s="194" t="str">
        <f>IF(INDEX(tab_MinKomp[FMEA],MATCH($B279,tab_MinKomp[[Stanowisko / Position ]:[Stanowisko / Position ]],0))="n/a","n/a",AP279-INDEX(tab_MinKomp[FMEA],MATCH($B279,tab_MinKomp[[Stanowisko / Position ]:[Stanowisko / Position ]],0)))</f>
        <v>n/a</v>
      </c>
      <c r="AQ280" s="194">
        <f>IF(INDEX(tab_MinKomp[FLOW CHART],MATCH($B279,tab_MinKomp[[Stanowisko / Position ]:[Stanowisko / Position ]],0))="n/a","n/a",AQ279-INDEX(tab_MinKomp[FLOW CHART],MATCH($B279,tab_MinKomp[[Stanowisko / Position ]:[Stanowisko / Position ]],0)))</f>
        <v>1</v>
      </c>
      <c r="AR280" s="194" t="str">
        <f>IF(INDEX(tab_MinKomp[APQP],MATCH($B279,tab_MinKomp[[Stanowisko / Position ]:[Stanowisko / Position ]],0))="n/a","n/a",AR279-INDEX(tab_MinKomp[APQP],MATCH($B279,tab_MinKomp[[Stanowisko / Position ]:[Stanowisko / Position ]],0)))</f>
        <v>n/a</v>
      </c>
      <c r="AS280" s="194" t="str">
        <f>IF(INDEX(tab_MinKomp[MSA],MATCH($B279,tab_MinKomp[[Stanowisko / Position ]:[Stanowisko / Position ]],0))="n/a","n/a",AS279-INDEX(tab_MinKomp[MSA],MATCH($B279,tab_MinKomp[[Stanowisko / Position ]:[Stanowisko / Position ]],0)))</f>
        <v>n/a</v>
      </c>
      <c r="AT280" s="194" t="str">
        <f>IF(INDEX(tab_MinKomp[SPC],MATCH($B279,tab_MinKomp[[Stanowisko / Position ]:[Stanowisko / Position ]],0))="n/a","n/a",AT279-INDEX(tab_MinKomp[SPC],MATCH($B279,tab_MinKomp[[Stanowisko / Position ]:[Stanowisko / Position ]],0)))</f>
        <v>n/a</v>
      </c>
      <c r="AU280" s="194" t="str">
        <f>IF(INDEX(tab_MinKomp[CSR (SPECYFICZNE WYMAGANIA KLIENTA)],MATCH($B279,tab_MinKomp[[Stanowisko / Position ]:[Stanowisko / Position ]],0))="n/a","n/a",AU279-INDEX(tab_MinKomp[CSR (SPECYFICZNE WYMAGANIA KLIENTA)],MATCH($B279,tab_MinKomp[[Stanowisko / Position ]:[Stanowisko / Position ]],0)))</f>
        <v>n/a</v>
      </c>
      <c r="AV280" s="194">
        <f>IF(INDEX(tab_MinKomp[5S],MATCH($B279,tab_MinKomp[[Stanowisko / Position ]:[Stanowisko / Position ]],0))="n/a","n/a",AV279-INDEX(tab_MinKomp[5S],MATCH($B279,tab_MinKomp[[Stanowisko / Position ]:[Stanowisko / Position ]],0)))</f>
        <v>0</v>
      </c>
      <c r="AW280" s="194">
        <f>IF(INDEX(tab_MinKomp[LEAN MANAGEMENT],MATCH($B279,tab_MinKomp[[Stanowisko / Position ]:[Stanowisko / Position ]],0))="n/a","n/a",AW279-INDEX(tab_MinKomp[LEAN MANAGEMENT],MATCH($B279,tab_MinKomp[[Stanowisko / Position ]:[Stanowisko / Position ]],0)))</f>
        <v>0</v>
      </c>
      <c r="AX280" s="194" t="str">
        <f>IF(INDEX(tab_MinKomp[5R],MATCH($B279,tab_MinKomp[[Stanowisko / Position ]:[Stanowisko / Position ]],0))="n/a","n/a",AX279-INDEX(tab_MinKomp[5R],MATCH($B279,tab_MinKomp[[Stanowisko / Position ]:[Stanowisko / Position ]],0)))</f>
        <v>n/a</v>
      </c>
      <c r="AY280" s="194" t="str">
        <f>IF(INDEX(tab_MinKomp[Six Sigma],MATCH($B279,tab_MinKomp[[Stanowisko / Position ]:[Stanowisko / Position ]],0))="n/a","n/a",AY279-INDEX(tab_MinKomp[Six Sigma],MATCH($B279,tab_MinKomp[[Stanowisko / Position ]:[Stanowisko / Position ]],0)))</f>
        <v>n/a</v>
      </c>
      <c r="AZ280" s="194" t="str">
        <f>IF(INDEX(tab_MinKomp[System BAAN / Distribution &amp; Supply Chain],MATCH($B279,tab_MinKomp[[Stanowisko / Position ]:[Stanowisko / Position ]],0))="n/a","n/a",AZ279-INDEX(tab_MinKomp[System BAAN / Distribution &amp; Supply Chain],MATCH($B279,tab_MinKomp[[Stanowisko / Position ]:[Stanowisko / Position ]],0)))</f>
        <v>n/a</v>
      </c>
      <c r="BA280" s="194">
        <f>IF(INDEX(tab_MinKomp[LEAN MANAGEMENT],MATCH($B279,tab_MinKomp[[Stanowisko / Position ]:[Stanowisko / Position ]],0))="n/a","n/a",BA279-INDEX(tab_MinKomp[LEAN MANAGEMENT],MATCH($B279,tab_MinKomp[[Stanowisko / Position ]:[Stanowisko / Position ]],0)))</f>
        <v>0</v>
      </c>
      <c r="BB280" s="194">
        <f>IF(INDEX(tab_MinKomp[LEAN MANAGEMENT],MATCH($B279,tab_MinKomp[[Stanowisko / Position ]:[Stanowisko / Position ]],0))="n/a","n/a",BB279-INDEX(tab_MinKomp[LEAN MANAGEMENT],MATCH($B279,tab_MinKomp[[Stanowisko / Position ]:[Stanowisko / Position ]],0)))</f>
        <v>0</v>
      </c>
      <c r="BC280" s="194" t="str">
        <f>IF(INDEX(tab_MinKomp[Organizacja dostaw / Versorgungsorganisation],MATCH($B279,tab_MinKomp[[Stanowisko / Position ]:[Stanowisko / Position ]],0))="n/a","n/a",BC279-INDEX(tab_MinKomp[Organizacja dostaw / Versorgungsorganisation],MATCH($B279,tab_MinKomp[[Stanowisko / Position ]:[Stanowisko / Position ]],0)))</f>
        <v>n/a</v>
      </c>
      <c r="BD280" s="194" t="str">
        <f>IF(INDEX(tab_MinKomp[Organizacja wysyłek / Organisation von Lieferungen],MATCH($B279,tab_MinKomp[[Stanowisko / Position ]:[Stanowisko / Position ]],0))="n/a","n/a",BD279-INDEX(tab_MinKomp[Organizacja wysyłek / Organisation von Lieferungen],MATCH($B279,tab_MinKomp[[Stanowisko / Position ]:[Stanowisko / Position ]],0)))</f>
        <v>n/a</v>
      </c>
      <c r="BE280" s="194" t="str">
        <f>IF(INDEX(tab_MinKomp[Analiza magazynowa - Program Polen.mdb / Inventuranalyse],MATCH($B279,tab_MinKomp[[Stanowisko / Position ]:[Stanowisko / Position ]],0))="n/a","n/a",BE279-INDEX(tab_MinKomp[Analiza magazynowa - Program Polen.mdb / Inventuranalyse],MATCH($B279,tab_MinKomp[[Stanowisko / Position ]:[Stanowisko / Position ]],0)))</f>
        <v>n/a</v>
      </c>
      <c r="BF280" s="190" t="str">
        <f>IF(INDEX(tab_MinKomp[MMOG (Materials Management Operations Guidelines)],MATCH($B279,tab_MinKomp[[Stanowisko / Position ]:[Stanowisko / Position ]],0))="n/a","n/a",BF279-INDEX(tab_MinKomp[MMOG (Materials Management Operations Guidelines)],MATCH($B279,tab_MinKomp[[Stanowisko / Position ]:[Stanowisko / Position ]],0)))</f>
        <v>n/a</v>
      </c>
      <c r="BG280" s="190" t="str">
        <f>IF(INDEX(tab_MinKomp[GPP],MATCH($B279,tab_MinKomp[[Stanowisko / Position ]:[Stanowisko / Position ]],0))="n/a","n/a",BG279-INDEX(tab_MinKomp[GPP],MATCH($B279,tab_MinKomp[[Stanowisko / Position ]:[Stanowisko / Position ]],0)))</f>
        <v>n/a</v>
      </c>
      <c r="BH280" s="190" t="str">
        <f>IF(INDEX(tab_MinKomp[AIAG (Automotive Industry Action Group)],MATCH($B279,tab_MinKomp[[Stanowisko / Position ]:[Stanowisko / Position ]],0))="n/a","n/a",BH279-INDEX(tab_MinKomp[AIAG (Automotive Industry Action Group)],MATCH($B279,tab_MinKomp[[Stanowisko / Position ]:[Stanowisko / Position ]],0)))</f>
        <v>n/a</v>
      </c>
      <c r="BI280" s="190" t="str">
        <f>IF(INDEX(tab_MinKomp[Super-G disputes],MATCH($B279,tab_MinKomp[[Stanowisko / Position ]:[Stanowisko / Position ]],0))="n/a","n/a",BI279-INDEX(tab_MinKomp[Super-G disputes],MATCH($B279,tab_MinKomp[[Stanowisko / Position ]:[Stanowisko / Position ]],0)))</f>
        <v>n/a</v>
      </c>
      <c r="BJ280" s="190" t="str">
        <f>IF(INDEX(tab_MinKomp[CMMS3/eDDL (Direct Data Link)],MATCH($B279,tab_MinKomp[[Stanowisko / Position ]:[Stanowisko / Position ]],0))="n/a","n/a",BJ279-INDEX(tab_MinKomp[CMMS3/eDDL (Direct Data Link)],MATCH($B279,tab_MinKomp[[Stanowisko / Position ]:[Stanowisko / Position ]],0)))</f>
        <v>n/a</v>
      </c>
      <c r="BK280" s="190" t="str">
        <f>IF(INDEX(tab_MinKomp[MP&amp;L (Material Planning and Logistics)],MATCH($B279,tab_MinKomp[[Stanowisko / Position ]:[Stanowisko / Position ]],0))="n/a","n/a",BK279-INDEX(tab_MinKomp[MP&amp;L (Material Planning and Logistics)],MATCH($B279,tab_MinKomp[[Stanowisko / Position ]:[Stanowisko / Position ]],0)))</f>
        <v>n/a</v>
      </c>
      <c r="BL280" s="190" t="str">
        <f>IF(INDEX(tab_MinKomp[Supplier delivery rating],MATCH($B279,tab_MinKomp[[Stanowisko / Position ]:[Stanowisko / Position ]],0))="n/a","n/a",BL279-INDEX(tab_MinKomp[Supplier delivery rating],MATCH($B279,tab_MinKomp[[Stanowisko / Position ]:[Stanowisko / Position ]],0)))</f>
        <v>n/a</v>
      </c>
      <c r="BM280" s="194" t="str">
        <f>IF(INDEX(tab_MinKomp[Planowanie produkcji / Produktionsplanung],MATCH($B279,tab_MinKomp[[Stanowisko / Position ]:[Stanowisko / Position ]],0))="n/a","n/a",BM279-INDEX(tab_MinKomp[Planowanie produkcji / Produktionsplanung],MATCH($B279,tab_MinKomp[[Stanowisko / Position ]:[Stanowisko / Position ]],0)))</f>
        <v>n/a</v>
      </c>
      <c r="BN280" s="194" t="str">
        <f>IF(INDEX(tab_MinKomp[Planowanie produkcji / Produktionsplanung],MATCH($B279,tab_MinKomp[[Stanowisko / Position ]:[Stanowisko / Position ]],0))="n/a","n/a",BN279-INDEX(tab_MinKomp[Planowanie produkcji / Produktionsplanung],MATCH($B279,tab_MinKomp[[Stanowisko / Position ]:[Stanowisko / Position ]],0)))</f>
        <v>n/a</v>
      </c>
      <c r="BO280" s="194" t="str">
        <f>IF(INDEX(tab_MinKomp[Planowanie produkcji / Produktionsplanung],MATCH($B279,tab_MinKomp[[Stanowisko / Position ]:[Stanowisko / Position ]],0))="n/a","n/a",BO279-INDEX(tab_MinKomp[Planowanie produkcji / Produktionsplanung],MATCH($B279,tab_MinKomp[[Stanowisko / Position ]:[Stanowisko / Position ]],0)))</f>
        <v>n/a</v>
      </c>
      <c r="BP280" s="194" t="str">
        <f>IF(INDEX(tab_MinKomp[Planowanie produkcji / Produktionsplanung],MATCH($B279,tab_MinKomp[[Stanowisko / Position ]:[Stanowisko / Position ]],0))="n/a","n/a",BP279-INDEX(tab_MinKomp[Planowanie produkcji / Produktionsplanung],MATCH($B279,tab_MinKomp[[Stanowisko / Position ]:[Stanowisko / Position ]],0)))</f>
        <v>n/a</v>
      </c>
      <c r="BQ280" s="194">
        <f>IF(INDEX(tab_MinKomp[Obsługa maszyn Novapax / Novapax Maschinenbedienung],MATCH($B279,tab_MinKomp[[Stanowisko / Position ]:[Stanowisko / Position ]],0))="n/a","n/a",BQ279-INDEX(tab_MinKomp[Obsługa maszyn Novapax / Novapax Maschinenbedienung],MATCH($B279,tab_MinKomp[[Stanowisko / Position ]:[Stanowisko / Position ]],0)))</f>
        <v>0</v>
      </c>
      <c r="BR280" s="194" t="str">
        <f>IF(INDEX(tab_MinKomp[Planowanie produkcji / Produktionsplanung],MATCH($B279,tab_MinKomp[[Stanowisko / Position ]:[Stanowisko / Position ]],0))="n/a","n/a",BR279-INDEX(tab_MinKomp[Planowanie produkcji / Produktionsplanung],MATCH($B279,tab_MinKomp[[Stanowisko / Position ]:[Stanowisko / Position ]],0)))</f>
        <v>n/a</v>
      </c>
      <c r="BS280" s="194">
        <f>IF(INDEX(tab_MinKomp[Obsługa maszyn Novapax / Novapax Maschinenbedienung],MATCH($B279,tab_MinKomp[[Stanowisko / Position ]:[Stanowisko / Position ]],0))="n/a","n/a",BS279-INDEX(tab_MinKomp[Obsługa maszyn Novapax / Novapax Maschinenbedienung],MATCH($B279,tab_MinKomp[[Stanowisko / Position ]:[Stanowisko / Position ]],0)))</f>
        <v>0</v>
      </c>
      <c r="BT280" s="194" t="str">
        <f>IF(INDEX(tab_MinKomp[Planowanie produkcji / Produktionsplanung],MATCH($B279,tab_MinKomp[[Stanowisko / Position ]:[Stanowisko / Position ]],0))="n/a","n/a",BT279-INDEX(tab_MinKomp[Planowanie produkcji / Produktionsplanung],MATCH($B279,tab_MinKomp[[Stanowisko / Position ]:[Stanowisko / Position ]],0)))</f>
        <v>n/a</v>
      </c>
      <c r="BU280" s="194">
        <f>IF(INDEX(tab_MinKomp[Obsługa maszyn Novapax / Novapax Maschinenbedienung],MATCH($B279,tab_MinKomp[[Stanowisko / Position ]:[Stanowisko / Position ]],0))="n/a","n/a",BU279-INDEX(tab_MinKomp[Obsługa maszyn Novapax / Novapax Maschinenbedienung],MATCH($B279,tab_MinKomp[[Stanowisko / Position ]:[Stanowisko / Position ]],0)))</f>
        <v>0</v>
      </c>
      <c r="BV280" s="194" t="str">
        <f>IF(INDEX(tab_MinKomp[Planowanie produkcji / Produktionsplanung],MATCH($B279,tab_MinKomp[[Stanowisko / Position ]:[Stanowisko / Position ]],0))="n/a","n/a",BV279-INDEX(tab_MinKomp[Planowanie produkcji / Produktionsplanung],MATCH($B279,tab_MinKomp[[Stanowisko / Position ]:[Stanowisko / Position ]],0)))</f>
        <v>n/a</v>
      </c>
      <c r="BW280" s="194">
        <f>IF(INDEX(tab_MinKomp[Obsługa maszyn Novapax / Novapax Maschinenbedienung],MATCH($B279,tab_MinKomp[[Stanowisko / Position ]:[Stanowisko / Position ]],0))="n/a","n/a",BW279-INDEX(tab_MinKomp[Obsługa maszyn Novapax / Novapax Maschinenbedienung],MATCH($B279,tab_MinKomp[[Stanowisko / Position ]:[Stanowisko / Position ]],0)))</f>
        <v>0</v>
      </c>
      <c r="BX280" s="194">
        <f>IF(INDEX(tab_MinKomp[Obsługa maszyn Novapax / Novapax Maschinenbedienung],MATCH($B279,tab_MinKomp[[Stanowisko / Position ]:[Stanowisko / Position ]],0))="n/a","n/a",BX279-INDEX(tab_MinKomp[Obsługa maszyn Novapax / Novapax Maschinenbedienung],MATCH($B279,tab_MinKomp[[Stanowisko / Position ]:[Stanowisko / Position ]],0)))</f>
        <v>0</v>
      </c>
      <c r="BY280" s="194" t="str">
        <f>IF(INDEX(tab_MinKomp[Obsługa maszyn Engel / Engel Maschinenbedienung],MATCH($B279,tab_MinKomp[[Stanowisko / Position ]:[Stanowisko / Position ]],0))="n/a","n/a",BY279-INDEX(tab_MinKomp[Obsługa maszyn Engel / Engel Maschinenbedienung],MATCH($B279,tab_MinKomp[[Stanowisko / Position ]:[Stanowisko / Position ]],0)))</f>
        <v>n/a</v>
      </c>
      <c r="BZ280" s="194">
        <f>IF(INDEX(tab_MinKomp[Obsługa maszyn Novapax / Novapax Maschinenbedienung],MATCH($B279,tab_MinKomp[[Stanowisko / Position ]:[Stanowisko / Position ]],0))="n/a","n/a",BZ279-INDEX(tab_MinKomp[Obsługa maszyn Novapax / Novapax Maschinenbedienung],MATCH($B279,tab_MinKomp[[Stanowisko / Position ]:[Stanowisko / Position ]],0)))</f>
        <v>0</v>
      </c>
      <c r="CA280" s="194" t="str">
        <f>IF(INDEX(tab_MinKomp[Obsługa maszyn KVT / KVT Maschinenbedienung],MATCH($B279,tab_MinKomp[[Stanowisko / Position ]:[Stanowisko / Position ]],0))="n/a","n/a",CA279-INDEX(tab_MinKomp[Obsługa maszyn KVT / KVT Maschinenbedienung],MATCH($B279,tab_MinKomp[[Stanowisko / Position ]:[Stanowisko / Position ]],0)))</f>
        <v>n/a</v>
      </c>
      <c r="CB280" s="194">
        <f>IF(INDEX(tab_MinKomp[Obsługa maszyn Novapax / Novapax Maschinenbedienung],MATCH($B279,tab_MinKomp[[Stanowisko / Position ]:[Stanowisko / Position ]],0))="n/a","n/a",CB279-INDEX(tab_MinKomp[Obsługa maszyn Novapax / Novapax Maschinenbedienung],MATCH($B279,tab_MinKomp[[Stanowisko / Position ]:[Stanowisko / Position ]],0)))</f>
        <v>0</v>
      </c>
      <c r="CC280" s="194" t="str">
        <f>IF(INDEX(tab_MinKomp[Obsługa maszyn Branson / Branson Maschinenbedienung],MATCH($B279,tab_MinKomp[[Stanowisko / Position ]:[Stanowisko / Position ]],0))="n/a","n/a",CC279-INDEX(tab_MinKomp[Obsługa maszyn Branson / Branson Maschinenbedienung],MATCH($B279,tab_MinKomp[[Stanowisko / Position ]:[Stanowisko / Position ]],0)))</f>
        <v>n/a</v>
      </c>
      <c r="CD280" s="194">
        <f>IF(INDEX(tab_MinKomp[Obsługa maszyn Novapax / Novapax Maschinenbedienung],MATCH($B279,tab_MinKomp[[Stanowisko / Position ]:[Stanowisko / Position ]],0))="n/a","n/a",CD279-INDEX(tab_MinKomp[Obsługa maszyn Novapax / Novapax Maschinenbedienung],MATCH($B279,tab_MinKomp[[Stanowisko / Position ]:[Stanowisko / Position ]],0)))</f>
        <v>0</v>
      </c>
      <c r="CE280" s="194">
        <f>IF(INDEX(tab_MinKomp[Obsługa maszyn Novapax / Novapax Maschinenbedienung],MATCH($B279,tab_MinKomp[[Stanowisko / Position ]:[Stanowisko / Position ]],0))="n/a","n/a",CE279-INDEX(tab_MinKomp[Obsługa maszyn Novapax / Novapax Maschinenbedienung],MATCH($B279,tab_MinKomp[[Stanowisko / Position ]:[Stanowisko / Position ]],0)))</f>
        <v>0</v>
      </c>
      <c r="CF280" s="194">
        <f>IF(INDEX(tab_MinKomp[Obsługa maszyn Novapax / Novapax Maschinenbedienung],MATCH($B279,tab_MinKomp[[Stanowisko / Position ]:[Stanowisko / Position ]],0))="n/a","n/a",CF279-INDEX(tab_MinKomp[Obsługa maszyn Novapax / Novapax Maschinenbedienung],MATCH($B279,tab_MinKomp[[Stanowisko / Position ]:[Stanowisko / Position ]],0)))</f>
        <v>0</v>
      </c>
      <c r="CG280" s="194">
        <f>IF(INDEX(tab_MinKomp[Eliminacja awarii / Beseitigung von Ausfällen],MATCH($B279,tab_MinKomp[[Stanowisko / Position ]:[Stanowisko / Position ]],0))="n/a","n/a",CG279-INDEX(tab_MinKomp[Eliminacja awarii / Beseitigung von Ausfällen],MATCH($B279,tab_MinKomp[[Stanowisko / Position ]:[Stanowisko / Position ]],0)))</f>
        <v>1</v>
      </c>
      <c r="CH280" s="194" t="str">
        <f>IF(INDEX(tab_MinKomp[Wymagania VDA 6.5 Product / Forderungen],MATCH($B279,tab_MinKomp[[Stanowisko / Position ]:[Stanowisko / Position ]],0))="n/a","n/a",CH279-INDEX(tab_MinKomp[Wymagania VDA 6.5 Product / Forderungen],MATCH($B279,tab_MinKomp[[Stanowisko / Position ]:[Stanowisko / Position ]],0)))</f>
        <v>n/a</v>
      </c>
      <c r="CI280" s="194" t="str">
        <f>IF(INDEX(tab_MinKomp[Wymagania VDA 6.5 Product / Forderungen],MATCH($B279,tab_MinKomp[[Stanowisko / Position ]:[Stanowisko / Position ]],0))="n/a","n/a",CI279-INDEX(tab_MinKomp[Wymagania VDA 6.5 Product / Forderungen],MATCH($B279,tab_MinKomp[[Stanowisko / Position ]:[Stanowisko / Position ]],0)))</f>
        <v>n/a</v>
      </c>
      <c r="CJ280" s="194" t="str">
        <f>IF(INDEX(tab_MinKomp[Wymagania VDA 6.5 Product / Forderungen],MATCH($B279,tab_MinKomp[[Stanowisko / Position ]:[Stanowisko / Position ]],0))="n/a","n/a",CJ279-INDEX(tab_MinKomp[Wymagania VDA 6.5 Product / Forderungen],MATCH($B279,tab_MinKomp[[Stanowisko / Position ]:[Stanowisko / Position ]],0)))</f>
        <v>n/a</v>
      </c>
      <c r="CK280" s="194" t="str">
        <f>IF(INDEX(tab_MinKomp[Wymagania VDA 6.5 Product / Forderungen],MATCH($B279,tab_MinKomp[[Stanowisko / Position ]:[Stanowisko / Position ]],0))="n/a","n/a",CK279-INDEX(tab_MinKomp[Wymagania VDA 6.5 Product / Forderungen],MATCH($B279,tab_MinKomp[[Stanowisko / Position ]:[Stanowisko / Position ]],0)))</f>
        <v>n/a</v>
      </c>
      <c r="CL280" s="194" t="str">
        <f>IF(INDEX(tab_MinKomp[Wymagania VDA 6.5 Product / Forderungen],MATCH($B279,tab_MinKomp[[Stanowisko / Position ]:[Stanowisko / Position ]],0))="n/a","n/a",CL279-INDEX(tab_MinKomp[Wymagania VDA 6.5 Product / Forderungen],MATCH($B279,tab_MinKomp[[Stanowisko / Position ]:[Stanowisko / Position ]],0)))</f>
        <v>n/a</v>
      </c>
      <c r="CM280" s="194" t="str">
        <f>IF(INDEX(tab_MinKomp[Informatyka ogólna (techniczne i systemowe) / Allgemeine IT (Technik und System)],MATCH($B279,tab_MinKomp[[Stanowisko / Position ]:[Stanowisko / Position ]],0))="n/a","n/a",CM279-INDEX(tab_MinKomp[Informatyka ogólna (techniczne i systemowe) / Allgemeine IT (Technik und System)],MATCH($B279,tab_MinKomp[[Stanowisko / Position ]:[Stanowisko / Position ]],0)))</f>
        <v>n/a</v>
      </c>
      <c r="CN280" s="194" t="str">
        <f>IF(INDEX(tab_MinKomp[Sieci komputerowe / Computernetzwerke],MATCH($B279,tab_MinKomp[[Stanowisko / Position ]:[Stanowisko / Position ]],0))="n/a","n/a",CN279-INDEX(tab_MinKomp[Sieci komputerowe / Computernetzwerke],MATCH($B279,tab_MinKomp[[Stanowisko / Position ]:[Stanowisko / Position ]],0)))</f>
        <v>n/a</v>
      </c>
      <c r="CO280" s="194" t="str">
        <f>IF(INDEX(tab_MinKomp[Hardware (komputery PC, drukarki biurowe i etykietowe, telefonia stacjonarna i mobilna) (PC, Drucker, Telefpne, Handys)],MATCH($B279,tab_MinKomp[[Stanowisko / Position ]:[Stanowisko / Position ]],0))="n/a","n/a",CO279-INDEX(tab_MinKomp[Hardware (komputery PC, drukarki biurowe i etykietowe, telefonia stacjonarna i mobilna) (PC, Drucker, Telefpne, Handys)],MATCH($B279,tab_MinKomp[[Stanowisko / Position ]:[Stanowisko / Position ]],0)))</f>
        <v>n/a</v>
      </c>
      <c r="CP280" s="194" t="str">
        <f>IF(INDEX(tab_MinKomp[Software &amp; Systems (MS Office, MS Remote Desktop)],MATCH($B279,tab_MinKomp[[Stanowisko / Position ]:[Stanowisko / Position ]],0))="n/a","n/a",CP279-INDEX(tab_MinKomp[Software &amp; Systems (MS Office, MS Remote Desktop)],MATCH($B279,tab_MinKomp[[Stanowisko / Position ]:[Stanowisko / Position ]],0)))</f>
        <v>n/a</v>
      </c>
      <c r="CQ280" s="194" t="str">
        <f>IF(INDEX(tab_MinKomp[Programowanie obiektowe (PHP) / Objektprogrammierung],MATCH($B279,tab_MinKomp[[Stanowisko / Position ]:[Stanowisko / Position ]],0))="n/a","n/a",CQ279-INDEX(tab_MinKomp[Programowanie obiektowe (PHP) / Objektprogrammierung],MATCH($B279,tab_MinKomp[[Stanowisko / Position ]:[Stanowisko / Position ]],0)))</f>
        <v>n/a</v>
      </c>
      <c r="CR280" s="194" t="str">
        <f>IF(INDEX(tab_MinKomp[Scrum],MATCH($B279,tab_MinKomp[[Stanowisko / Position ]:[Stanowisko / Position ]],0))="n/a","n/a",CR279-INDEX(tab_MinKomp[Scrum],MATCH($B279,tab_MinKomp[[Stanowisko / Position ]:[Stanowisko / Position ]],0)))</f>
        <v>n/a</v>
      </c>
      <c r="CS280" s="194" t="str">
        <f>IF(INDEX(tab_MinKomp[SQL (MySQL)],MATCH($B279,tab_MinKomp[[Stanowisko / Position ]:[Stanowisko / Position ]],0))="n/a","n/a",CS279-INDEX(tab_MinKomp[SQL (MySQL)],MATCH($B279,tab_MinKomp[[Stanowisko / Position ]:[Stanowisko / Position ]],0)))</f>
        <v>n/a</v>
      </c>
      <c r="CT280" s="194" t="str">
        <f>IF(INDEX(tab_MinKomp[Javascript],MATCH($B279,tab_MinKomp[[Stanowisko / Position ]:[Stanowisko / Position ]],0))="n/a","n/a",CT279-INDEX(tab_MinKomp[Javascript],MATCH($B279,tab_MinKomp[[Stanowisko / Position ]:[Stanowisko / Position ]],0)))</f>
        <v>n/a</v>
      </c>
      <c r="CU280" s="194" t="str">
        <f>IF(INDEX(tab_MinKomp[Joomla],MATCH($B279,tab_MinKomp[[Stanowisko / Position ]:[Stanowisko / Position ]],0))="n/a","n/a",CU279-INDEX(tab_MinKomp[Joomla],MATCH($B279,tab_MinKomp[[Stanowisko / Position ]:[Stanowisko / Position ]],0)))</f>
        <v>n/a</v>
      </c>
      <c r="CV280" s="194" t="str">
        <f>IF(INDEX(tab_MinKomp[Bash],MATCH($B279,tab_MinKomp[[Stanowisko / Position ]:[Stanowisko / Position ]],0))="n/a","n/a",CV279-INDEX(tab_MinKomp[Bash],MATCH($B279,tab_MinKomp[[Stanowisko / Position ]:[Stanowisko / Position ]],0)))</f>
        <v>n/a</v>
      </c>
      <c r="CW280" s="194">
        <f>IF(INDEX(tab_MinKomp[Systemy MES (HYDRA / SFMS)],MATCH($B279,tab_MinKomp[[Stanowisko / Position ]:[Stanowisko / Position ]],0))="n/a","n/a",CW279-INDEX(tab_MinKomp[Systemy MES (HYDRA / SFMS)],MATCH($B279,tab_MinKomp[[Stanowisko / Position ]:[Stanowisko / Position ]],0)))</f>
        <v>0</v>
      </c>
      <c r="CX280" s="194" t="str">
        <f>IF(INDEX(tab_MinKomp[HTML / CSS],MATCH($B279,tab_MinKomp[[Stanowisko / Position ]:[Stanowisko / Position ]],0))="n/a","n/a",CX279-INDEX(tab_MinKomp[HTML / CSS],MATCH($B279,tab_MinKomp[[Stanowisko / Position ]:[Stanowisko / Position ]],0)))</f>
        <v>n/a</v>
      </c>
      <c r="CY280" s="194" t="str">
        <f>IF(INDEX(tab_MinKomp[SYSTEM PR],MATCH($B279,tab_MinKomp[[Stanowisko / Position ]:[Stanowisko / Position ]],0))="n/a","n/a",CY279-INDEX(tab_MinKomp[SYSTEM PR],MATCH($B279,tab_MinKomp[[Stanowisko / Position ]:[Stanowisko / Position ]],0)))</f>
        <v>n/a</v>
      </c>
      <c r="CZ280" s="194" t="str">
        <f>IF(INDEX(tab_MinKomp[System Einkauf XP / EBA],MATCH($B279,tab_MinKomp[[Stanowisko / Position ]:[Stanowisko / Position ]],0))="n/a","n/a",CZ279-INDEX(tab_MinKomp[System Einkauf XP / EBA],MATCH($B279,tab_MinKomp[[Stanowisko / Position ]:[Stanowisko / Position ]],0)))</f>
        <v>n/a</v>
      </c>
      <c r="DA280" s="194" t="str">
        <f>IF(INDEX(tab_MinKomp[Techniki negocjacyjne / Verhandlungstechniken],MATCH($B279,tab_MinKomp[[Stanowisko / Position ]:[Stanowisko / Position ]],0))="n/a","n/a",DA279-INDEX(tab_MinKomp[Techniki negocjacyjne / Verhandlungstechniken],MATCH($B279,tab_MinKomp[[Stanowisko / Position ]:[Stanowisko / Position ]],0)))</f>
        <v>n/a</v>
      </c>
      <c r="DB280" s="194" t="str">
        <f>IF(INDEX(tab_MinKomp[Znajomość rynku branżowego / Kenntnis des Industrie Marktes],MATCH($B279,tab_MinKomp[[Stanowisko / Position ]:[Stanowisko / Position ]],0))="n/a","n/a",DB279-INDEX(tab_MinKomp[Znajomość rynku branżowego / Kenntnis des Industrie Marktes],MATCH($B279,tab_MinKomp[[Stanowisko / Position ]:[Stanowisko / Position ]],0)))</f>
        <v>n/a</v>
      </c>
      <c r="DC280" s="194" t="str">
        <f>IF(INDEX(tab_MinKomp[SUPPLIER MANAGEMENT],MATCH($B279,tab_MinKomp[[Stanowisko / Position ]:[Stanowisko / Position ]],0))="n/a","n/a",DC279-INDEX(tab_MinKomp[SUPPLIER MANAGEMENT],MATCH($B279,tab_MinKomp[[Stanowisko / Position ]:[Stanowisko / Position ]],0)))</f>
        <v>n/a</v>
      </c>
      <c r="DD280" s="194" t="str">
        <f>IF(INDEX(tab_MinKomp[SUPPLIER MANAGEMENT],MATCH($B279,tab_MinKomp[[Stanowisko / Position ]:[Stanowisko / Position ]],0))="n/a","n/a",DD279-INDEX(tab_MinKomp[SUPPLIER MANAGEMENT],MATCH($B279,tab_MinKomp[[Stanowisko / Position ]:[Stanowisko / Position ]],0)))</f>
        <v>n/a</v>
      </c>
      <c r="DE280" s="194" t="str">
        <f>IF(INDEX(tab_MinKomp[SUPPLIER MANAGEMENT],MATCH($B279,tab_MinKomp[[Stanowisko / Position ]:[Stanowisko / Position ]],0))="n/a","n/a",DE279-INDEX(tab_MinKomp[SUPPLIER MANAGEMENT],MATCH($B279,tab_MinKomp[[Stanowisko / Position ]:[Stanowisko / Position ]],0)))</f>
        <v>n/a</v>
      </c>
      <c r="DF280" s="194">
        <f>IF(INDEX(tab_MinKomp[LEAN MANAGEMENT],MATCH($B279,tab_MinKomp[[Stanowisko / Position ]:[Stanowisko / Position ]],0))="n/a","n/a",DF279-INDEX(tab_MinKomp[LEAN MANAGEMENT],MATCH($B279,tab_MinKomp[[Stanowisko / Position ]:[Stanowisko / Position ]],0)))</f>
        <v>0</v>
      </c>
      <c r="DG280" s="194" t="str">
        <f>IF(INDEX(tab_MinKomp[PPAP/PSW],MATCH($B279,tab_MinKomp[[Stanowisko / Position ]:[Stanowisko / Position ]],0))="n/a","n/a",DG279-INDEX(tab_MinKomp[PPAP/PSW],MATCH($B279,tab_MinKomp[[Stanowisko / Position ]:[Stanowisko / Position ]],0)))</f>
        <v>n/a</v>
      </c>
      <c r="DH280" s="194" t="str">
        <f>IF(INDEX(tab_MinKomp[SUPPLIER MANAGEMENT],MATCH($B279,tab_MinKomp[[Stanowisko / Position ]:[Stanowisko / Position ]],0))="n/a","n/a",DH279-INDEX(tab_MinKomp[SUPPLIER MANAGEMENT],MATCH($B279,tab_MinKomp[[Stanowisko / Position ]:[Stanowisko / Position ]],0)))</f>
        <v>n/a</v>
      </c>
      <c r="DI280" s="194" t="str">
        <f>IF(INDEX(tab_MinKomp[OBSŁUGA PORTALI KLIENTA / Kundenportale],MATCH($B279,tab_MinKomp[[Stanowisko / Position ]:[Stanowisko / Position ]],0))="n/a","n/a",DI279-INDEX(tab_MinKomp[OBSŁUGA PORTALI KLIENTA / Kundenportale],MATCH($B279,tab_MinKomp[[Stanowisko / Position ]:[Stanowisko / Position ]],0)))</f>
        <v>n/a</v>
      </c>
      <c r="DJ280" s="194" t="str">
        <f>IF(INDEX(tab_MinKomp[Obsługa systemu BABTECQ / BABTECQ System],MATCH($B279,tab_MinKomp[[Stanowisko / Position ]:[Stanowisko / Position ]],0))="n/a","n/a",DJ279-INDEX(tab_MinKomp[Obsługa systemu BABTECQ / BABTECQ System],MATCH($B279,tab_MinKomp[[Stanowisko / Position ]:[Stanowisko / Position ]],0)))</f>
        <v>n/a</v>
      </c>
      <c r="DK280" s="194" t="str">
        <f>IF(INDEX(tab_MinKomp[Rysunek techniczny / technische Zeichnung],MATCH($B279,tab_MinKomp[[Stanowisko / Position ]:[Stanowisko / Position ]],0))="n/a","n/a",DK279-INDEX(tab_MinKomp[Rysunek techniczny / technische Zeichnung],MATCH($B279,tab_MinKomp[[Stanowisko / Position ]:[Stanowisko / Position ]],0)))</f>
        <v>n/a</v>
      </c>
      <c r="DL280" s="194" t="str">
        <f>IF(INDEX(tab_MinKomp[Kalibracja / Kalibrierung],MATCH($B279,tab_MinKomp[[Stanowisko / Position ]:[Stanowisko / Position ]],0))="n/a","n/a",DL279-INDEX(tab_MinKomp[Kalibracja / Kalibrierung],MATCH($B279,tab_MinKomp[[Stanowisko / Position ]:[Stanowisko / Position ]],0)))</f>
        <v>n/a</v>
      </c>
      <c r="DM280" s="194" t="str">
        <f>IF(INDEX(tab_MinKomp[Rekwalifikacja / Requalifizierung],MATCH($B279,tab_MinKomp[[Stanowisko / Position ]:[Stanowisko / Position ]],0))="n/a","n/a",DM279-INDEX(tab_MinKomp[Rekwalifikacja / Requalifizierung],MATCH($B279,tab_MinKomp[[Stanowisko / Position ]:[Stanowisko / Position ]],0)))</f>
        <v>n/a</v>
      </c>
      <c r="DN280" s="190" t="str">
        <f>IF(INDEX(tab_MinKomp[Testy czystości / Reinheitstests],MATCH($B279,tab_MinKomp[[Stanowisko / Position ]:[Stanowisko / Position ]],0))="n/a","n/a",DN279-INDEX(tab_MinKomp[Testy czystości / Reinheitstests],MATCH($B279,tab_MinKomp[[Stanowisko / Position ]:[Stanowisko / Position ]],0)))</f>
        <v>n/a</v>
      </c>
      <c r="DO280" s="190" t="str">
        <f>IF(INDEX(tab_MinKomp[Testy czystości / Reinheitstests],MATCH($B279,tab_MinKomp[[Stanowisko / Position ]:[Stanowisko / Position ]],0))="n/a","n/a",DO279-INDEX(tab_MinKomp[Testy czystości / Reinheitstests],MATCH($B279,tab_MinKomp[[Stanowisko / Position ]:[Stanowisko / Position ]],0)))</f>
        <v>n/a</v>
      </c>
      <c r="DP280" s="190" t="str">
        <f>IF(INDEX(tab_MinKomp[Testy czystości / Reinheitstests],MATCH($B279,tab_MinKomp[[Stanowisko / Position ]:[Stanowisko / Position ]],0))="n/a","n/a",DP279-INDEX(tab_MinKomp[Testy czystości / Reinheitstests],MATCH($B279,tab_MinKomp[[Stanowisko / Position ]:[Stanowisko / Position ]],0)))</f>
        <v>n/a</v>
      </c>
      <c r="DQ280" s="190" t="str">
        <f>IF(INDEX(tab_MinKomp[Testy czystości / Reinheitstests],MATCH($B279,tab_MinKomp[[Stanowisko / Position ]:[Stanowisko / Position ]],0))="n/a","n/a",DQ279-INDEX(tab_MinKomp[Testy czystości / Reinheitstests],MATCH($B279,tab_MinKomp[[Stanowisko / Position ]:[Stanowisko / Position ]],0)))</f>
        <v>n/a</v>
      </c>
      <c r="DR280" s="190" t="str">
        <f>IF(INDEX(tab_MinKomp[Testy czystości / Reinheitstests],MATCH($B279,tab_MinKomp[[Stanowisko / Position ]:[Stanowisko / Position ]],0))="n/a","n/a",DR279-INDEX(tab_MinKomp[Testy czystości / Reinheitstests],MATCH($B279,tab_MinKomp[[Stanowisko / Position ]:[Stanowisko / Position ]],0)))</f>
        <v>n/a</v>
      </c>
      <c r="DS280" s="190" t="str">
        <f>IF(INDEX(tab_MinKomp[Testy czystości / Reinheitstests],MATCH($B279,tab_MinKomp[[Stanowisko / Position ]:[Stanowisko / Position ]],0))="n/a","n/a",DS279-INDEX(tab_MinKomp[Testy czystości / Reinheitstests],MATCH($B279,tab_MinKomp[[Stanowisko / Position ]:[Stanowisko / Position ]],0)))</f>
        <v>n/a</v>
      </c>
      <c r="DT280" s="194" t="str">
        <f>IF(INDEX(tab_MinKomp[SUPPLIER MANAGEMENT],MATCH($B279,tab_MinKomp[[Stanowisko / Position ]:[Stanowisko / Position ]],0))="n/a","n/a",DT279-INDEX(tab_MinKomp[SUPPLIER MANAGEMENT],MATCH($B279,tab_MinKomp[[Stanowisko / Position ]:[Stanowisko / Position ]],0)))</f>
        <v>n/a</v>
      </c>
      <c r="DU280" s="190" t="str">
        <f>IF(INDEX(tab_MinKomp[Testy czystości / Reinheitstests],MATCH($B279,tab_MinKomp[[Stanowisko / Position ]:[Stanowisko / Position ]],0))="n/a","n/a",DU279-INDEX(tab_MinKomp[Testy czystości / Reinheitstests],MATCH($B279,tab_MinKomp[[Stanowisko / Position ]:[Stanowisko / Position ]],0)))</f>
        <v>n/a</v>
      </c>
      <c r="DV280" s="190" t="str">
        <f>IF(INDEX(tab_MinKomp[Testy czystości / Reinheitstests],MATCH($B279,tab_MinKomp[[Stanowisko / Position ]:[Stanowisko / Position ]],0))="n/a","n/a",DV279-INDEX(tab_MinKomp[Testy czystości / Reinheitstests],MATCH($B279,tab_MinKomp[[Stanowisko / Position ]:[Stanowisko / Position ]],0)))</f>
        <v>n/a</v>
      </c>
      <c r="DW280" s="190" t="str">
        <f>IF(INDEX(tab_MinKomp[Testy czystości / Reinheitstests],MATCH($B279,tab_MinKomp[[Stanowisko / Position ]:[Stanowisko / Position ]],0))="n/a","n/a",DW279-INDEX(tab_MinKomp[Testy czystości / Reinheitstests],MATCH($B279,tab_MinKomp[[Stanowisko / Position ]:[Stanowisko / Position ]],0)))</f>
        <v>n/a</v>
      </c>
      <c r="DX280" s="190" t="str">
        <f>IF(INDEX(tab_MinKomp[Testy czystości / Reinheitstests],MATCH($B279,tab_MinKomp[[Stanowisko / Position ]:[Stanowisko / Position ]],0))="n/a","n/a",DX279-INDEX(tab_MinKomp[Testy czystości / Reinheitstests],MATCH($B279,tab_MinKomp[[Stanowisko / Position ]:[Stanowisko / Position ]],0)))</f>
        <v>n/a</v>
      </c>
      <c r="DY280" s="190" t="str">
        <f>IF(INDEX(tab_MinKomp[Testy czystości / Reinheitstests],MATCH($B279,tab_MinKomp[[Stanowisko / Position ]:[Stanowisko / Position ]],0))="n/a","n/a",DY279-INDEX(tab_MinKomp[Testy czystości / Reinheitstests],MATCH($B279,tab_MinKomp[[Stanowisko / Position ]:[Stanowisko / Position ]],0)))</f>
        <v>n/a</v>
      </c>
      <c r="DZ280" s="190" t="str">
        <f>IF(INDEX(tab_MinKomp[Testy czystości / Reinheitstests],MATCH($B279,tab_MinKomp[[Stanowisko / Position ]:[Stanowisko / Position ]],0))="n/a","n/a",DZ279-INDEX(tab_MinKomp[Testy czystości / Reinheitstests],MATCH($B279,tab_MinKomp[[Stanowisko / Position ]:[Stanowisko / Position ]],0)))</f>
        <v>n/a</v>
      </c>
      <c r="EA280" s="194" t="str">
        <f>IF(INDEX(tab_MinKomp[SUPPLIER MANAGEMENT],MATCH($B279,tab_MinKomp[[Stanowisko / Position ]:[Stanowisko / Position ]],0))="n/a","n/a",EA279-INDEX(tab_MinKomp[SUPPLIER MANAGEMENT],MATCH($B279,tab_MinKomp[[Stanowisko / Position ]:[Stanowisko / Position ]],0)))</f>
        <v>n/a</v>
      </c>
      <c r="EB280" s="190" t="str">
        <f>IF(INDEX(tab_MinKomp[Testy czystości / Reinheitstests],MATCH($B279,tab_MinKomp[[Stanowisko / Position ]:[Stanowisko / Position ]],0))="n/a","n/a",EB279-INDEX(tab_MinKomp[Testy czystości / Reinheitstests],MATCH($B279,tab_MinKomp[[Stanowisko / Position ]:[Stanowisko / Position ]],0)))</f>
        <v>n/a</v>
      </c>
      <c r="EC280" s="190" t="str">
        <f>IF(INDEX(tab_MinKomp[Testy czystości / Reinheitstests],MATCH($B279,tab_MinKomp[[Stanowisko / Position ]:[Stanowisko / Position ]],0))="n/a","n/a",EC279-INDEX(tab_MinKomp[Testy czystości / Reinheitstests],MATCH($B279,tab_MinKomp[[Stanowisko / Position ]:[Stanowisko / Position ]],0)))</f>
        <v>n/a</v>
      </c>
      <c r="ED280" s="190" t="str">
        <f>IF(INDEX(tab_MinKomp[Testy czystości / Reinheitstests],MATCH($B279,tab_MinKomp[[Stanowisko / Position ]:[Stanowisko / Position ]],0))="n/a","n/a",ED279-INDEX(tab_MinKomp[Testy czystości / Reinheitstests],MATCH($B279,tab_MinKomp[[Stanowisko / Position ]:[Stanowisko / Position ]],0)))</f>
        <v>n/a</v>
      </c>
      <c r="EE280" s="190" t="str">
        <f>IF(INDEX(tab_MinKomp[Testy czystości / Reinheitstests],MATCH($B279,tab_MinKomp[[Stanowisko / Position ]:[Stanowisko / Position ]],0))="n/a","n/a",EE279-INDEX(tab_MinKomp[Testy czystości / Reinheitstests],MATCH($B279,tab_MinKomp[[Stanowisko / Position ]:[Stanowisko / Position ]],0)))</f>
        <v>n/a</v>
      </c>
      <c r="EF280" s="190" t="str">
        <f>IF(INDEX(tab_MinKomp[Testy czystości / Reinheitstests],MATCH($B279,tab_MinKomp[[Stanowisko / Position ]:[Stanowisko / Position ]],0))="n/a","n/a",EF279-INDEX(tab_MinKomp[Testy czystości / Reinheitstests],MATCH($B279,tab_MinKomp[[Stanowisko / Position ]:[Stanowisko / Position ]],0)))</f>
        <v>n/a</v>
      </c>
      <c r="EG280" s="190" t="str">
        <f>IF(INDEX(tab_MinKomp[Testy czystości / Reinheitstests],MATCH($B279,tab_MinKomp[[Stanowisko / Position ]:[Stanowisko / Position ]],0))="n/a","n/a",EG279-INDEX(tab_MinKomp[Testy czystości / Reinheitstests],MATCH($B279,tab_MinKomp[[Stanowisko / Position ]:[Stanowisko / Position ]],0)))</f>
        <v>n/a</v>
      </c>
      <c r="EH280" s="190" t="str">
        <f>IF(INDEX(tab_MinKomp[Testy czystości / Reinheitstests],MATCH($B279,tab_MinKomp[[Stanowisko / Position ]:[Stanowisko / Position ]],0))="n/a","n/a",EH279-INDEX(tab_MinKomp[Testy czystości / Reinheitstests],MATCH($B279,tab_MinKomp[[Stanowisko / Position ]:[Stanowisko / Position ]],0)))</f>
        <v>n/a</v>
      </c>
      <c r="EI280" s="190" t="str">
        <f>IF(INDEX(tab_MinKomp[Testy czystości / Reinheitstests],MATCH($B279,tab_MinKomp[[Stanowisko / Position ]:[Stanowisko / Position ]],0))="n/a","n/a",EI279-INDEX(tab_MinKomp[Testy czystości / Reinheitstests],MATCH($B279,tab_MinKomp[[Stanowisko / Position ]:[Stanowisko / Position ]],0)))</f>
        <v>n/a</v>
      </c>
      <c r="EJ280" s="190" t="str">
        <f>IF(INDEX(tab_MinKomp[Testy czystości / Reinheitstests],MATCH($B279,tab_MinKomp[[Stanowisko / Position ]:[Stanowisko / Position ]],0))="n/a","n/a",EJ279-INDEX(tab_MinKomp[Testy czystości / Reinheitstests],MATCH($B279,tab_MinKomp[[Stanowisko / Position ]:[Stanowisko / Position ]],0)))</f>
        <v>n/a</v>
      </c>
      <c r="EK280" s="190" t="str">
        <f>IF(INDEX(tab_MinKomp[Testy czystości / Reinheitstests],MATCH($B279,tab_MinKomp[[Stanowisko / Position ]:[Stanowisko / Position ]],0))="n/a","n/a",EK279-INDEX(tab_MinKomp[Testy czystości / Reinheitstests],MATCH($B279,tab_MinKomp[[Stanowisko / Position ]:[Stanowisko / Position ]],0)))</f>
        <v>n/a</v>
      </c>
      <c r="EL280" s="190" t="str">
        <f>IF(INDEX(tab_MinKomp[Testy czystości / Reinheitstests],MATCH($B279,tab_MinKomp[[Stanowisko / Position ]:[Stanowisko / Position ]],0))="n/a","n/a",EL279-INDEX(tab_MinKomp[Testy czystości / Reinheitstests],MATCH($B279,tab_MinKomp[[Stanowisko / Position ]:[Stanowisko / Position ]],0)))</f>
        <v>n/a</v>
      </c>
      <c r="EM280" s="190" t="str">
        <f>IF(INDEX(tab_MinKomp[Testy czystości / Reinheitstests],MATCH($B279,tab_MinKomp[[Stanowisko / Position ]:[Stanowisko / Position ]],0))="n/a","n/a",EM279-INDEX(tab_MinKomp[Testy czystości / Reinheitstests],MATCH($B279,tab_MinKomp[[Stanowisko / Position ]:[Stanowisko / Position ]],0)))</f>
        <v>n/a</v>
      </c>
      <c r="EN280" s="190" t="str">
        <f>IF(INDEX(tab_MinKomp[Testy czystości / Reinheitstests],MATCH($B279,tab_MinKomp[[Stanowisko / Position ]:[Stanowisko / Position ]],0))="n/a","n/a",EN279-INDEX(tab_MinKomp[Testy czystości / Reinheitstests],MATCH($B279,tab_MinKomp[[Stanowisko / Position ]:[Stanowisko / Position ]],0)))</f>
        <v>n/a</v>
      </c>
      <c r="EO280" s="194" t="str">
        <f>IF(INDEX(tab_MinKomp[Konserwacja Rep],MATCH($B279,tab_MinKomp[[Stanowisko / Position ]:[Stanowisko / Position ]],0))="n/a","n/a",EO279-INDEX(tab_MinKomp[Konserwacja Rep],MATCH($B279,tab_MinKomp[[Stanowisko / Position ]:[Stanowisko / Position ]],0)))</f>
        <v>n/a</v>
      </c>
      <c r="EP280" s="194" t="str">
        <f>IF(INDEX(tab_MinKomp[[Konserwacja Engel ]],MATCH($B279,tab_MinKomp[[Stanowisko / Position ]:[Stanowisko / Position ]],0))="n/a","n/a",EP279-INDEX(tab_MinKomp[[Konserwacja Engel ]],MATCH($B279,tab_MinKomp[[Stanowisko / Position ]:[Stanowisko / Position ]],0)))</f>
        <v>n/a</v>
      </c>
      <c r="EQ280" s="194" t="str">
        <f>IF(INDEX(tab_MinKomp[Konserwacja B 50],MATCH($B279,tab_MinKomp[[Stanowisko / Position ]:[Stanowisko / Position ]],0))="n/a","n/a",EQ279-INDEX(tab_MinKomp[Konserwacja B 50],MATCH($B279,tab_MinKomp[[Stanowisko / Position ]:[Stanowisko / Position ]],0)))</f>
        <v>n/a</v>
      </c>
      <c r="ER280" s="194" t="str">
        <f>IF(INDEX(tab_MinKomp[[Konserwacja EOL ]],MATCH($B279,tab_MinKomp[[Stanowisko / Position ]:[Stanowisko / Position ]],0))="n/a","n/a",ER279-INDEX(tab_MinKomp[[Konserwacja EOL ]],MATCH($B279,tab_MinKomp[[Stanowisko / Position ]:[Stanowisko / Position ]],0)))</f>
        <v>n/a</v>
      </c>
      <c r="ES280" s="194" t="str">
        <f>IF(INDEX(tab_MinKomp[Konserwacja Branson],MATCH($B279,tab_MinKomp[[Stanowisko / Position ]:[Stanowisko / Position ]],0))="n/a","n/a",ES279-INDEX(tab_MinKomp[Konserwacja Branson],MATCH($B279,tab_MinKomp[[Stanowisko / Position ]:[Stanowisko / Position ]],0)))</f>
        <v>n/a</v>
      </c>
      <c r="ET280" s="194" t="str">
        <f>IF(INDEX(tab_MinKomp[Konserwacja coolery],MATCH($B279,tab_MinKomp[[Stanowisko / Position ]:[Stanowisko / Position ]],0))="n/a","n/a",ET279-INDEX(tab_MinKomp[Konserwacja coolery],MATCH($B279,tab_MinKomp[[Stanowisko / Position ]:[Stanowisko / Position ]],0)))</f>
        <v>n/a</v>
      </c>
      <c r="EU280" s="194" t="str">
        <f>IF(INDEX(tab_MinKomp[Konserwacja piecy],MATCH($B279,tab_MinKomp[[Stanowisko / Position ]:[Stanowisko / Position ]],0))="n/a","n/a",EU279-INDEX(tab_MinKomp[Konserwacja piecy],MATCH($B279,tab_MinKomp[[Stanowisko / Position ]:[Stanowisko / Position ]],0)))</f>
        <v>n/a</v>
      </c>
      <c r="EV280" s="194" t="str">
        <f>IF(INDEX(tab_MinKomp[Rysunek techniczny- czytanie],MATCH($B279,tab_MinKomp[[Stanowisko / Position ]:[Stanowisko / Position ]],0))="n/a","n/a",EV279-INDEX(tab_MinKomp[Rysunek techniczny- czytanie],MATCH($B279,tab_MinKomp[[Stanowisko / Position ]:[Stanowisko / Position ]],0)))</f>
        <v>n/a</v>
      </c>
      <c r="EW280" s="194" t="str">
        <f>IF(INDEX(tab_MinKomp[Elektryka],MATCH($B279,tab_MinKomp[[Stanowisko / Position ]:[Stanowisko / Position ]],0))="n/a","n/a",EW279-INDEX(tab_MinKomp[Elektryka],MATCH($B279,tab_MinKomp[[Stanowisko / Position ]:[Stanowisko / Position ]],0)))</f>
        <v>n/a</v>
      </c>
      <c r="EX280" s="194" t="str">
        <f>IF(INDEX(tab_MinKomp[Pneumatyka],MATCH($B279,tab_MinKomp[[Stanowisko / Position ]:[Stanowisko / Position ]],0))="n/a","n/a",EX279-INDEX(tab_MinKomp[Pneumatyka],MATCH($B279,tab_MinKomp[[Stanowisko / Position ]:[Stanowisko / Position ]],0)))</f>
        <v>n/a</v>
      </c>
      <c r="EY280" s="194" t="str">
        <f>IF(INDEX(tab_MinKomp[[Hydraulika ]],MATCH($B279,tab_MinKomp[[Stanowisko / Position ]:[Stanowisko / Position ]],0))="n/a","n/a",EY279-INDEX(tab_MinKomp[[Hydraulika ]],MATCH($B279,tab_MinKomp[[Stanowisko / Position ]:[Stanowisko / Position ]],0)))</f>
        <v>n/a</v>
      </c>
      <c r="EZ280" s="194" t="str">
        <f>IF(INDEX(tab_MinKomp[Podciśnienie],MATCH($B279,tab_MinKomp[[Stanowisko / Position ]:[Stanowisko / Position ]],0))="n/a","n/a",EZ279-INDEX(tab_MinKomp[Podciśnienie],MATCH($B279,tab_MinKomp[[Stanowisko / Position ]:[Stanowisko / Position ]],0)))</f>
        <v>n/a</v>
      </c>
      <c r="FA280" s="194" t="str">
        <f>IF(INDEX(tab_MinKomp[Usuwanie awarii],MATCH($B279,tab_MinKomp[[Stanowisko / Position ]:[Stanowisko / Position ]],0))="n/a","n/a",FA279-INDEX(tab_MinKomp[Usuwanie awarii],MATCH($B279,tab_MinKomp[[Stanowisko / Position ]:[Stanowisko / Position ]],0)))</f>
        <v>n/a</v>
      </c>
      <c r="FB280" s="194" t="str">
        <f>IF(INDEX(tab_MinKomp[Obsługa robotów],MATCH($B279,tab_MinKomp[[Stanowisko / Position ]:[Stanowisko / Position ]],0))="n/a","n/a",FB279-INDEX(tab_MinKomp[Obsługa robotów],MATCH($B279,tab_MinKomp[[Stanowisko / Position ]:[Stanowisko / Position ]],0)))</f>
        <v>n/a</v>
      </c>
      <c r="FC280" s="194" t="str">
        <f>IF(INDEX(tab_MinKomp[Obsługa sterowania maszyny],MATCH($B279,tab_MinKomp[[Stanowisko / Position ]:[Stanowisko / Position ]],0))="n/a","n/a",FC279-INDEX(tab_MinKomp[Obsługa sterowania maszyny],MATCH($B279,tab_MinKomp[[Stanowisko / Position ]:[Stanowisko / Position ]],0)))</f>
        <v>n/a</v>
      </c>
      <c r="FD280" s="194" t="str">
        <f>IF(INDEX(tab_MinKomp[Usuwanie przyczyn żródłowych],MATCH($B279,tab_MinKomp[[Stanowisko / Position ]:[Stanowisko / Position ]],0))="n/a","n/a",FD279-INDEX(tab_MinKomp[Usuwanie przyczyn żródłowych],MATCH($B279,tab_MinKomp[[Stanowisko / Position ]:[Stanowisko / Position ]],0)))</f>
        <v>n/a</v>
      </c>
      <c r="FE280" s="194" t="str">
        <f>IF(INDEX(tab_MinKomp[Cmms stosowanie],MATCH($B279,tab_MinKomp[[Stanowisko / Position ]:[Stanowisko / Position ]],0))="n/a","n/a",FE279-INDEX(tab_MinKomp[Cmms stosowanie],MATCH($B279,tab_MinKomp[[Stanowisko / Position ]:[Stanowisko / Position ]],0)))</f>
        <v>n/a</v>
      </c>
      <c r="FF280" s="190" t="str">
        <f>IF(INDEX(tab_MinKomp[Testy czystości / Reinheitstests],MATCH($B279,tab_MinKomp[[Stanowisko / Position ]:[Stanowisko / Position ]],0))="n/a","n/a",FF279-INDEX(tab_MinKomp[Testy czystości / Reinheitstests],MATCH($B279,tab_MinKomp[[Stanowisko / Position ]:[Stanowisko / Position ]],0)))</f>
        <v>n/a</v>
      </c>
      <c r="FG280" s="194" t="str">
        <f>IF(INDEX(tab_MinKomp[Czyszczenie form plastikowych],MATCH($B279,tab_MinKomp[[Stanowisko / Position ]:[Stanowisko / Position ]],0))="n/a","n/a",FG279-INDEX(tab_MinKomp[Czyszczenie form plastikowych],MATCH($B279,tab_MinKomp[[Stanowisko / Position ]:[Stanowisko / Position ]],0)))</f>
        <v>n/a</v>
      </c>
      <c r="FH280" s="194" t="str">
        <f>IF(INDEX(tab_MinKomp[Wymiana form plastik],MATCH($B279,tab_MinKomp[[Stanowisko / Position ]:[Stanowisko / Position ]],0))="n/a","n/a",FH279-INDEX(tab_MinKomp[Wymiana form plastik],MATCH($B279,tab_MinKomp[[Stanowisko / Position ]:[Stanowisko / Position ]],0)))</f>
        <v>n/a</v>
      </c>
      <c r="FI280" s="194" t="str">
        <f>IF(INDEX(tab_MinKomp[Wymiana form guma],MATCH($B279,tab_MinKomp[[Stanowisko / Position ]:[Stanowisko / Position ]],0))="n/a","n/a",FI279-INDEX(tab_MinKomp[Wymiana form guma],MATCH($B279,tab_MinKomp[[Stanowisko / Position ]:[Stanowisko / Position ]],0)))</f>
        <v>n/a</v>
      </c>
      <c r="FJ280" s="194" t="str">
        <f>IF(INDEX(tab_MinKomp[Konserwacja KK],MATCH($B279,tab_MinKomp[[Stanowisko / Position ]:[Stanowisko / Position ]],0))="n/a","n/a",FJ279-INDEX(tab_MinKomp[Konserwacja KK],MATCH($B279,tab_MinKomp[[Stanowisko / Position ]:[Stanowisko / Position ]],0)))</f>
        <v>n/a</v>
      </c>
      <c r="FK280" s="194" t="str">
        <f>IF(INDEX(tab_MinKomp[Konserwacja form guma],MATCH($B279,tab_MinKomp[[Stanowisko / Position ]:[Stanowisko / Position ]],0))="n/a","n/a",FK279-INDEX(tab_MinKomp[Konserwacja form guma],MATCH($B279,tab_MinKomp[[Stanowisko / Position ]:[Stanowisko / Position ]],0)))</f>
        <v>n/a</v>
      </c>
      <c r="FL280" s="194" t="str">
        <f>IF(INDEX(tab_MinKomp[Konserwacja form plastiki],MATCH($B279,tab_MinKomp[[Stanowisko / Position ]:[Stanowisko / Position ]],0))="n/a","n/a",FL279-INDEX(tab_MinKomp[Konserwacja form plastiki],MATCH($B279,tab_MinKomp[[Stanowisko / Position ]:[Stanowisko / Position ]],0)))</f>
        <v>n/a</v>
      </c>
      <c r="FM280" s="194" t="str">
        <f>IF(INDEX(tab_MinKomp[Konserwacja Gorącego Kanału],MATCH($B279,tab_MinKomp[[Stanowisko / Position ]:[Stanowisko / Position ]],0))="n/a","n/a",FM279-INDEX(tab_MinKomp[Konserwacja Gorącego Kanału],MATCH($B279,tab_MinKomp[[Stanowisko / Position ]:[Stanowisko / Position ]],0)))</f>
        <v>n/a</v>
      </c>
      <c r="FN280" s="194" t="str">
        <f>IF(INDEX(tab_MinKomp[MS Office (Excel)],MATCH($B279,tab_MinKomp[[Stanowisko / Position ]:[Stanowisko / Position ]],0))="n/a","n/a",FN279-INDEX(tab_MinKomp[MS Office (Excel)],MATCH($B279,tab_MinKomp[[Stanowisko / Position ]:[Stanowisko / Position ]],0)))</f>
        <v>n/a</v>
      </c>
      <c r="FO280" s="194" t="str">
        <f>IF(INDEX(tab_MinKomp[MS Office (Excel)],MATCH($B279,tab_MinKomp[[Stanowisko / Position ]:[Stanowisko / Position ]],0))="n/a","n/a",FO279-INDEX(tab_MinKomp[MS Office (Excel)],MATCH($B279,tab_MinKomp[[Stanowisko / Position ]:[Stanowisko / Position ]],0)))</f>
        <v>n/a</v>
      </c>
      <c r="FP280" s="194" t="str">
        <f>IF(INDEX(tab_MinKomp[MS Office (Excel)],MATCH($B279,tab_MinKomp[[Stanowisko / Position ]:[Stanowisko / Position ]],0))="n/a","n/a",FP279-INDEX(tab_MinKomp[MS Office (Excel)],MATCH($B279,tab_MinKomp[[Stanowisko / Position ]:[Stanowisko / Position ]],0)))</f>
        <v>n/a</v>
      </c>
      <c r="FQ280" s="196" t="str">
        <f>IF(INDEX(tab_MinKomp[Język angielski / Englisch],MATCH($B279,tab_MinKomp[[Stanowisko / Position ]:[Stanowisko / Position ]],0))="n/a","n/a",FQ279-INDEX(tab_MinKomp[Język angielski / Englisch],MATCH($B279,tab_MinKomp[[Stanowisko / Position ]:[Stanowisko / Position ]],0)))</f>
        <v>n/a</v>
      </c>
      <c r="FR280" s="196" t="str">
        <f>IF(INDEX(tab_MinKomp[Język niemiecki / Deutsch],MATCH($B279,tab_MinKomp[[Stanowisko / Position ]:[Stanowisko / Position ]],0))="n/a","n/a",FR279-INDEX(tab_MinKomp[Język niemiecki / Deutsch],MATCH($B279,tab_MinKomp[[Stanowisko / Position ]:[Stanowisko / Position ]],0)))</f>
        <v>n/a</v>
      </c>
      <c r="FS280" s="194">
        <f>IF(INDEX(tab_MinKomp[Zarządzanie dokumentacją procesową / Process dokumentation management],MATCH($B279,tab_MinKomp[[Stanowisko / Position ]:[Stanowisko / Position ]],0))="n/a","n/a",FS279-INDEX(tab_MinKomp[Zarządzanie dokumentacją procesową / Process dokumentation management],MATCH($B279,tab_MinKomp[[Stanowisko / Position ]:[Stanowisko / Position ]],0)))</f>
        <v>0</v>
      </c>
      <c r="FT280" s="194">
        <f>IF(INDEX(tab_MinKomp[Znajomość procesów z obszaru / Kenntiss der prozesse in dem Bereich],MATCH($B279,tab_MinKomp[[Stanowisko / Position ]:[Stanowisko / Position ]],0))="n/a","n/a",FT279-INDEX(tab_MinKomp[Znajomość procesów z obszaru / Kenntiss der prozesse in dem Bereich],MATCH($B279,tab_MinKomp[[Stanowisko / Position ]:[Stanowisko / Position ]],0)))</f>
        <v>0</v>
      </c>
      <c r="FU280" s="194">
        <f>IF(INDEX(tab_MinKomp[optymalizacja procesów / Prozessoptymalisierung],MATCH($B279,tab_MinKomp[[Stanowisko / Position ]:[Stanowisko / Position ]],0))="n/a","n/a",FU279-INDEX(tab_MinKomp[optymalizacja procesów / Prozessoptymalisierung],MATCH($B279,tab_MinKomp[[Stanowisko / Position ]:[Stanowisko / Position ]],0)))</f>
        <v>0</v>
      </c>
      <c r="FV280" s="194">
        <f>IF(INDEX(tab_MinKomp[Umiejętności szkoleniowe / Trainingsfähigkeiten],MATCH($B279,tab_MinKomp[[Stanowisko / Position ]:[Stanowisko / Position ]],0))="n/a","n/a",FV279-INDEX(tab_MinKomp[Umiejętności szkoleniowe / Trainingsfähigkeiten],MATCH($B279,tab_MinKomp[[Stanowisko / Position ]:[Stanowisko / Position ]],0)))</f>
        <v>0</v>
      </c>
      <c r="FW280" s="194">
        <f>IF(INDEX(tab_MinKomp[Analityczne myślenie, podejście / Analitysches Denken, Einstellung],MATCH($B279,tab_MinKomp[[Stanowisko / Position ]:[Stanowisko / Position ]],0))="n/a","n/a",FW279-INDEX(tab_MinKomp[Analityczne myślenie, podejście / Analitysches Denken, Einstellung],MATCH($B279,tab_MinKomp[[Stanowisko / Position ]:[Stanowisko / Position ]],0)))</f>
        <v>0</v>
      </c>
      <c r="FX280" s="194">
        <f>IF(INDEX(tab_MinKomp[Dokładność, precyzja w dzialaniu / Genauigkeit, Präzision in die Arbeit],MATCH($B279,tab_MinKomp[[Stanowisko / Position ]:[Stanowisko / Position ]],0))="n/a","n/a",FX279-INDEX(tab_MinKomp[Dokładność, precyzja w dzialaniu / Genauigkeit, Präzision in die Arbeit],MATCH($B279,tab_MinKomp[[Stanowisko / Position ]:[Stanowisko / Position ]],0)))</f>
        <v>-1</v>
      </c>
      <c r="FY280" s="194">
        <f>IF(INDEX(tab_MinKomp[Dyspozycyjność / Verfügbarkeit],MATCH($B279,tab_MinKomp[[Stanowisko / Position ]:[Stanowisko / Position ]],0))="n/a","n/a",FY279-INDEX(tab_MinKomp[Dyspozycyjność / Verfügbarkeit],MATCH($B279,tab_MinKomp[[Stanowisko / Position ]:[Stanowisko / Position ]],0)))</f>
        <v>-1</v>
      </c>
      <c r="FZ280" s="194">
        <f>IF(INDEX(tab_MinKomp[Zaangażowanie / 
Engagement],MATCH($B279,tab_MinKomp[[Stanowisko / Position ]:[Stanowisko / Position ]],0))="n/a","n/a",FZ279-INDEX(tab_MinKomp[Zaangażowanie / 
Engagement],MATCH($B279,tab_MinKomp[[Stanowisko / Position ]:[Stanowisko / Position ]],0)))</f>
        <v>-1</v>
      </c>
      <c r="GA280" s="194" t="str">
        <f>IF(INDEX(tab_MinKomp[Konserwacja form guma],MATCH($B279,tab_MinKomp[[Stanowisko / Position ]:[Stanowisko / Position ]],0))="n/a","n/a",GA279-INDEX(tab_MinKomp[Konserwacja form guma],MATCH($B279,tab_MinKomp[[Stanowisko / Position ]:[Stanowisko / Position ]],0)))</f>
        <v>n/a</v>
      </c>
      <c r="GB280" s="194" t="str">
        <f>IF(INDEX(tab_MinKomp[Konserwacja form plastiki],MATCH($B279,tab_MinKomp[[Stanowisko / Position ]:[Stanowisko / Position ]],0))="n/a","n/a",GB279-INDEX(tab_MinKomp[Konserwacja form plastiki],MATCH($B279,tab_MinKomp[[Stanowisko / Position ]:[Stanowisko / Position ]],0)))</f>
        <v>n/a</v>
      </c>
      <c r="GC280" s="194">
        <f>IF(INDEX(tab_MinKomp[Elastyczność w działaniu],MATCH($B279,tab_MinKomp[[Stanowisko / Position ]:[Stanowisko / Position ]],0))="n/a","n/a",GC279-INDEX(tab_MinKomp[Elastyczność w działaniu],MATCH($B279,tab_MinKomp[[Stanowisko / Position ]:[Stanowisko / Position ]],0)))</f>
        <v>0</v>
      </c>
      <c r="GD280" s="194">
        <f>IF(INDEX(tab_MinKomp[Komunikatywność],MATCH($B279,tab_MinKomp[[Stanowisko / Position ]:[Stanowisko / Position ]],0))="n/a","n/a",GD279-INDEX(tab_MinKomp[Komunikatywność],MATCH($B279,tab_MinKomp[[Stanowisko / Position ]:[Stanowisko / Position ]],0)))</f>
        <v>0</v>
      </c>
      <c r="GE280" s="193" t="str">
        <f>IF(INDEX(tab_MinKomp[Motywowanie i budowanie zaangażowania zespołu],MATCH($B279,tab_MinKomp[[Stanowisko / Position ]:[Stanowisko / Position ]],0))="n/a","n/a",GE279-INDEX(tab_MinKomp[Motywowanie i budowanie zaangażowania zespołu],MATCH($B279,tab_MinKomp[[Stanowisko / Position ]:[Stanowisko / Position ]],0)))</f>
        <v>n/a</v>
      </c>
      <c r="GF280" s="186" t="s">
        <v>248</v>
      </c>
      <c r="GG280" s="186" t="s">
        <v>248</v>
      </c>
      <c r="GH280" s="186" t="s">
        <v>248</v>
      </c>
      <c r="GI280" s="186" t="s">
        <v>248</v>
      </c>
      <c r="GJ280" s="186" t="s">
        <v>248</v>
      </c>
      <c r="GK280" s="186" t="s">
        <v>248</v>
      </c>
      <c r="GL280" s="186" t="s">
        <v>248</v>
      </c>
      <c r="GM280" s="186" t="s">
        <v>248</v>
      </c>
      <c r="GN280" s="186" t="s">
        <v>248</v>
      </c>
      <c r="GO280" s="186" t="s">
        <v>248</v>
      </c>
      <c r="GP280" s="186" t="s">
        <v>248</v>
      </c>
      <c r="GQ280" s="186" t="s">
        <v>248</v>
      </c>
      <c r="GR280" s="186" t="s">
        <v>248</v>
      </c>
      <c r="GS280" s="186" t="s">
        <v>248</v>
      </c>
      <c r="GT280" s="186" t="s">
        <v>248</v>
      </c>
      <c r="GU280" s="186" t="s">
        <v>248</v>
      </c>
      <c r="GV280" s="186" t="s">
        <v>248</v>
      </c>
      <c r="GW280" s="186" t="s">
        <v>248</v>
      </c>
      <c r="GX280" s="186" t="s">
        <v>248</v>
      </c>
      <c r="GY280" s="186" t="s">
        <v>248</v>
      </c>
      <c r="GZ280" s="261" t="s">
        <v>248</v>
      </c>
      <c r="HA280" s="261" t="s">
        <v>248</v>
      </c>
      <c r="HB280" s="191">
        <f>SUM(G280:GE280)/(HB279-(SUM(G280:GE280)))</f>
        <v>7.0175438596491224E-2</v>
      </c>
    </row>
    <row r="281" spans="1:210" ht="24.9" customHeight="1" x14ac:dyDescent="0.3">
      <c r="A281" s="105" t="s">
        <v>319</v>
      </c>
      <c r="B281" s="105" t="s">
        <v>315</v>
      </c>
      <c r="C281" s="105" t="s">
        <v>388</v>
      </c>
      <c r="D281" s="105">
        <v>1992</v>
      </c>
      <c r="E281" s="394" t="s">
        <v>524</v>
      </c>
      <c r="F281" s="185" t="s">
        <v>374</v>
      </c>
      <c r="G281" s="186">
        <v>2</v>
      </c>
      <c r="H281" s="186">
        <v>1</v>
      </c>
      <c r="I281" s="186">
        <v>2</v>
      </c>
      <c r="J281" s="186">
        <v>1</v>
      </c>
      <c r="K281" s="186">
        <v>1</v>
      </c>
      <c r="L281" s="186" t="s">
        <v>248</v>
      </c>
      <c r="M281" s="186" t="s">
        <v>248</v>
      </c>
      <c r="N281" s="186" t="s">
        <v>248</v>
      </c>
      <c r="O281" s="186">
        <v>2</v>
      </c>
      <c r="P281" s="186">
        <v>2</v>
      </c>
      <c r="Q281" s="186" t="s">
        <v>248</v>
      </c>
      <c r="R281" s="186" t="s">
        <v>248</v>
      </c>
      <c r="S281" s="186" t="s">
        <v>248</v>
      </c>
      <c r="T281" s="186" t="s">
        <v>248</v>
      </c>
      <c r="U281" s="186" t="s">
        <v>248</v>
      </c>
      <c r="V281" s="186" t="s">
        <v>248</v>
      </c>
      <c r="W281" s="186" t="s">
        <v>248</v>
      </c>
      <c r="X281" s="186" t="s">
        <v>248</v>
      </c>
      <c r="Y281" s="186" t="s">
        <v>248</v>
      </c>
      <c r="Z281" s="186" t="s">
        <v>248</v>
      </c>
      <c r="AA281" s="186" t="s">
        <v>248</v>
      </c>
      <c r="AB281" s="186" t="s">
        <v>248</v>
      </c>
      <c r="AC281" s="186" t="s">
        <v>248</v>
      </c>
      <c r="AD281" s="186" t="s">
        <v>248</v>
      </c>
      <c r="AE281" s="186" t="s">
        <v>248</v>
      </c>
      <c r="AF281" s="186" t="s">
        <v>248</v>
      </c>
      <c r="AG281" s="186" t="s">
        <v>248</v>
      </c>
      <c r="AH281" s="186" t="s">
        <v>248</v>
      </c>
      <c r="AI281" s="186" t="s">
        <v>248</v>
      </c>
      <c r="AJ281" s="186" t="s">
        <v>248</v>
      </c>
      <c r="AK281" s="186" t="s">
        <v>248</v>
      </c>
      <c r="AL281" s="186">
        <v>1</v>
      </c>
      <c r="AM281" s="186" t="s">
        <v>248</v>
      </c>
      <c r="AN281" s="186" t="s">
        <v>248</v>
      </c>
      <c r="AO281" s="186">
        <v>1</v>
      </c>
      <c r="AP281" s="186" t="s">
        <v>248</v>
      </c>
      <c r="AQ281" s="186">
        <v>1</v>
      </c>
      <c r="AR281" s="186" t="s">
        <v>248</v>
      </c>
      <c r="AS281" s="186" t="s">
        <v>248</v>
      </c>
      <c r="AT281" s="186" t="s">
        <v>248</v>
      </c>
      <c r="AU281" s="186" t="s">
        <v>248</v>
      </c>
      <c r="AV281" s="186">
        <v>1</v>
      </c>
      <c r="AW281" s="186">
        <v>1</v>
      </c>
      <c r="AX281" s="186" t="s">
        <v>248</v>
      </c>
      <c r="AY281" s="186" t="s">
        <v>248</v>
      </c>
      <c r="AZ281" s="186" t="s">
        <v>248</v>
      </c>
      <c r="BA281" s="186" t="s">
        <v>248</v>
      </c>
      <c r="BB281" s="186" t="s">
        <v>248</v>
      </c>
      <c r="BC281" s="186" t="s">
        <v>248</v>
      </c>
      <c r="BD281" s="186" t="s">
        <v>248</v>
      </c>
      <c r="BE281" s="186" t="s">
        <v>248</v>
      </c>
      <c r="BF281" s="186" t="s">
        <v>248</v>
      </c>
      <c r="BG281" s="186" t="s">
        <v>248</v>
      </c>
      <c r="BH281" s="186" t="s">
        <v>248</v>
      </c>
      <c r="BI281" s="186" t="s">
        <v>248</v>
      </c>
      <c r="BJ281" s="186" t="s">
        <v>248</v>
      </c>
      <c r="BK281" s="186" t="s">
        <v>248</v>
      </c>
      <c r="BL281" s="186" t="s">
        <v>248</v>
      </c>
      <c r="BM281" s="186" t="s">
        <v>248</v>
      </c>
      <c r="BN281" s="186" t="s">
        <v>248</v>
      </c>
      <c r="BO281" s="186" t="s">
        <v>248</v>
      </c>
      <c r="BP281" s="186">
        <v>1</v>
      </c>
      <c r="BQ281" s="186" t="s">
        <v>248</v>
      </c>
      <c r="BR281" s="186">
        <v>1</v>
      </c>
      <c r="BS281" s="186" t="s">
        <v>248</v>
      </c>
      <c r="BT281" s="186" t="s">
        <v>248</v>
      </c>
      <c r="BU281" s="186" t="s">
        <v>248</v>
      </c>
      <c r="BV281" s="186" t="s">
        <v>248</v>
      </c>
      <c r="BW281" s="186" t="s">
        <v>248</v>
      </c>
      <c r="BX281" s="186" t="s">
        <v>248</v>
      </c>
      <c r="BY281" s="186" t="s">
        <v>248</v>
      </c>
      <c r="BZ281" s="186" t="s">
        <v>248</v>
      </c>
      <c r="CA281" s="186">
        <v>1</v>
      </c>
      <c r="CB281" s="186" t="s">
        <v>248</v>
      </c>
      <c r="CC281" s="186">
        <v>1</v>
      </c>
      <c r="CD281" s="186">
        <v>1</v>
      </c>
      <c r="CE281" s="186" t="s">
        <v>248</v>
      </c>
      <c r="CF281" s="186" t="s">
        <v>248</v>
      </c>
      <c r="CG281" s="186">
        <v>1</v>
      </c>
      <c r="CH281" s="186" t="s">
        <v>248</v>
      </c>
      <c r="CI281" s="186" t="s">
        <v>248</v>
      </c>
      <c r="CJ281" s="186" t="s">
        <v>248</v>
      </c>
      <c r="CK281" s="186" t="s">
        <v>248</v>
      </c>
      <c r="CL281" s="186" t="s">
        <v>248</v>
      </c>
      <c r="CM281" s="186" t="s">
        <v>248</v>
      </c>
      <c r="CN281" s="186" t="s">
        <v>248</v>
      </c>
      <c r="CO281" s="186" t="s">
        <v>248</v>
      </c>
      <c r="CP281" s="186" t="s">
        <v>248</v>
      </c>
      <c r="CQ281" s="186" t="s">
        <v>248</v>
      </c>
      <c r="CR281" s="186" t="s">
        <v>248</v>
      </c>
      <c r="CS281" s="186" t="s">
        <v>248</v>
      </c>
      <c r="CT281" s="186" t="s">
        <v>248</v>
      </c>
      <c r="CU281" s="186" t="s">
        <v>248</v>
      </c>
      <c r="CV281" s="186" t="s">
        <v>248</v>
      </c>
      <c r="CW281" s="186">
        <v>2</v>
      </c>
      <c r="CX281" s="186" t="s">
        <v>248</v>
      </c>
      <c r="CY281" s="186" t="s">
        <v>248</v>
      </c>
      <c r="CZ281" s="186" t="s">
        <v>248</v>
      </c>
      <c r="DA281" s="186" t="s">
        <v>248</v>
      </c>
      <c r="DB281" s="186" t="s">
        <v>248</v>
      </c>
      <c r="DC281" s="186" t="s">
        <v>248</v>
      </c>
      <c r="DD281" s="186" t="s">
        <v>248</v>
      </c>
      <c r="DE281" s="186" t="s">
        <v>248</v>
      </c>
      <c r="DF281" s="186">
        <v>1</v>
      </c>
      <c r="DG281" s="186" t="s">
        <v>248</v>
      </c>
      <c r="DH281" s="186" t="s">
        <v>248</v>
      </c>
      <c r="DI281" s="186" t="s">
        <v>248</v>
      </c>
      <c r="DJ281" s="186" t="s">
        <v>248</v>
      </c>
      <c r="DK281" s="186" t="s">
        <v>248</v>
      </c>
      <c r="DL281" s="186" t="s">
        <v>248</v>
      </c>
      <c r="DM281" s="186" t="s">
        <v>248</v>
      </c>
      <c r="DN281" s="186" t="s">
        <v>248</v>
      </c>
      <c r="DO281" s="186" t="s">
        <v>248</v>
      </c>
      <c r="DP281" s="186" t="s">
        <v>248</v>
      </c>
      <c r="DQ281" s="186" t="s">
        <v>248</v>
      </c>
      <c r="DR281" s="186" t="s">
        <v>248</v>
      </c>
      <c r="DS281" s="186" t="s">
        <v>248</v>
      </c>
      <c r="DT281" s="186" t="s">
        <v>248</v>
      </c>
      <c r="DU281" s="186" t="s">
        <v>248</v>
      </c>
      <c r="DV281" s="186" t="s">
        <v>248</v>
      </c>
      <c r="DW281" s="186" t="s">
        <v>248</v>
      </c>
      <c r="DX281" s="186" t="s">
        <v>248</v>
      </c>
      <c r="DY281" s="186" t="s">
        <v>248</v>
      </c>
      <c r="DZ281" s="186" t="s">
        <v>248</v>
      </c>
      <c r="EA281" s="186" t="s">
        <v>248</v>
      </c>
      <c r="EB281" s="186" t="s">
        <v>248</v>
      </c>
      <c r="EC281" s="186" t="s">
        <v>248</v>
      </c>
      <c r="ED281" s="186" t="s">
        <v>248</v>
      </c>
      <c r="EE281" s="186" t="s">
        <v>248</v>
      </c>
      <c r="EF281" s="186" t="s">
        <v>248</v>
      </c>
      <c r="EG281" s="186" t="s">
        <v>248</v>
      </c>
      <c r="EH281" s="186" t="s">
        <v>248</v>
      </c>
      <c r="EI281" s="186" t="s">
        <v>248</v>
      </c>
      <c r="EJ281" s="186" t="s">
        <v>248</v>
      </c>
      <c r="EK281" s="186" t="s">
        <v>248</v>
      </c>
      <c r="EL281" s="184" t="s">
        <v>248</v>
      </c>
      <c r="EM281" s="184" t="s">
        <v>248</v>
      </c>
      <c r="EN281" s="184" t="s">
        <v>248</v>
      </c>
      <c r="EO281" s="186" t="s">
        <v>248</v>
      </c>
      <c r="EP281" s="186" t="s">
        <v>248</v>
      </c>
      <c r="EQ281" s="186" t="s">
        <v>248</v>
      </c>
      <c r="ER281" s="186" t="s">
        <v>248</v>
      </c>
      <c r="ES281" s="186" t="s">
        <v>248</v>
      </c>
      <c r="ET281" s="186" t="s">
        <v>248</v>
      </c>
      <c r="EU281" s="186" t="s">
        <v>248</v>
      </c>
      <c r="EV281" s="186" t="s">
        <v>248</v>
      </c>
      <c r="EW281" s="186" t="s">
        <v>248</v>
      </c>
      <c r="EX281" s="186" t="s">
        <v>248</v>
      </c>
      <c r="EY281" s="186" t="s">
        <v>248</v>
      </c>
      <c r="EZ281" s="186" t="s">
        <v>248</v>
      </c>
      <c r="FA281" s="186" t="s">
        <v>248</v>
      </c>
      <c r="FB281" s="186" t="s">
        <v>248</v>
      </c>
      <c r="FC281" s="186" t="s">
        <v>248</v>
      </c>
      <c r="FD281" s="186" t="s">
        <v>248</v>
      </c>
      <c r="FE281" s="186" t="s">
        <v>248</v>
      </c>
      <c r="FF281" s="186" t="s">
        <v>248</v>
      </c>
      <c r="FG281" s="186" t="s">
        <v>248</v>
      </c>
      <c r="FH281" s="186" t="s">
        <v>248</v>
      </c>
      <c r="FI281" s="186" t="s">
        <v>248</v>
      </c>
      <c r="FJ281" s="186" t="s">
        <v>248</v>
      </c>
      <c r="FK281" s="186" t="s">
        <v>248</v>
      </c>
      <c r="FL281" s="186" t="s">
        <v>248</v>
      </c>
      <c r="FM281" s="186" t="s">
        <v>248</v>
      </c>
      <c r="FN281" s="186" t="s">
        <v>248</v>
      </c>
      <c r="FO281" s="186" t="s">
        <v>248</v>
      </c>
      <c r="FP281" s="186" t="s">
        <v>248</v>
      </c>
      <c r="FQ281" s="187" t="s">
        <v>248</v>
      </c>
      <c r="FR281" s="187" t="s">
        <v>248</v>
      </c>
      <c r="FS281" s="186">
        <v>1</v>
      </c>
      <c r="FT281" s="186">
        <v>1</v>
      </c>
      <c r="FU281" s="186">
        <v>1</v>
      </c>
      <c r="FV281" s="186">
        <v>1</v>
      </c>
      <c r="FW281" s="186">
        <v>1</v>
      </c>
      <c r="FX281" s="186">
        <v>1</v>
      </c>
      <c r="FY281" s="186">
        <v>2</v>
      </c>
      <c r="FZ281" s="186">
        <v>1</v>
      </c>
      <c r="GA281" s="186" t="s">
        <v>248</v>
      </c>
      <c r="GB281" s="186" t="s">
        <v>248</v>
      </c>
      <c r="GC281" s="186">
        <v>2</v>
      </c>
      <c r="GD281" s="186">
        <v>2</v>
      </c>
      <c r="GE281" s="186" t="s">
        <v>248</v>
      </c>
      <c r="GF281" s="186" t="s">
        <v>248</v>
      </c>
      <c r="GG281" s="186" t="s">
        <v>248</v>
      </c>
      <c r="GH281" s="186" t="s">
        <v>248</v>
      </c>
      <c r="GI281" s="186" t="s">
        <v>248</v>
      </c>
      <c r="GJ281" s="186" t="s">
        <v>248</v>
      </c>
      <c r="GK281" s="186" t="s">
        <v>248</v>
      </c>
      <c r="GL281" s="186" t="s">
        <v>248</v>
      </c>
      <c r="GM281" s="186" t="s">
        <v>248</v>
      </c>
      <c r="GN281" s="186" t="s">
        <v>248</v>
      </c>
      <c r="GO281" s="186" t="s">
        <v>248</v>
      </c>
      <c r="GP281" s="186" t="s">
        <v>248</v>
      </c>
      <c r="GQ281" s="186" t="s">
        <v>248</v>
      </c>
      <c r="GR281" s="186" t="s">
        <v>248</v>
      </c>
      <c r="GS281" s="186" t="s">
        <v>248</v>
      </c>
      <c r="GT281" s="186" t="s">
        <v>248</v>
      </c>
      <c r="GU281" s="186" t="s">
        <v>248</v>
      </c>
      <c r="GV281" s="186" t="s">
        <v>248</v>
      </c>
      <c r="GW281" s="186" t="s">
        <v>248</v>
      </c>
      <c r="GX281" s="186" t="s">
        <v>248</v>
      </c>
      <c r="GY281" s="186" t="s">
        <v>248</v>
      </c>
      <c r="GZ281" s="261" t="s">
        <v>248</v>
      </c>
      <c r="HA281" s="261" t="s">
        <v>248</v>
      </c>
      <c r="HB281" s="188">
        <f t="shared" ref="HB281" si="130">SUM(G281:GE281)</f>
        <v>38</v>
      </c>
    </row>
    <row r="282" spans="1:210" ht="24.9" customHeight="1" thickBot="1" x14ac:dyDescent="0.35">
      <c r="A282" s="108" t="str">
        <f t="shared" ref="A282" si="131">A281</f>
        <v>Prod.-Q-3</v>
      </c>
      <c r="B282" s="108" t="str">
        <f t="shared" ref="B282" si="132">B281</f>
        <v>Pracownik Produkcji</v>
      </c>
      <c r="C282" s="108" t="str">
        <f t="shared" ref="C282" si="133">C281</f>
        <v>GJ</v>
      </c>
      <c r="D282" s="108">
        <f t="shared" ref="D282" si="134">D281</f>
        <v>1992</v>
      </c>
      <c r="E282" s="395"/>
      <c r="F282" s="189" t="s">
        <v>375</v>
      </c>
      <c r="G282" s="192">
        <f>IF(INDEX(tab_MinKomp[Przepisy BHP / BHP Vorschriften],MATCH($B281,tab_MinKomp[[Stanowisko / Position ]:[Stanowisko / Position ]],0))="n/a","n/a",G281-INDEX(tab_MinKomp[Przepisy BHP / BHP Vorschriften],MATCH($B281,tab_MinKomp[[Stanowisko / Position ]:[Stanowisko / Position ]],0)))</f>
        <v>0</v>
      </c>
      <c r="H282" s="193">
        <f>IF(INDEX(tab_MinKomp[Przepisy PPOŻ / Brandschutzbestimmungen],MATCH($B281,tab_MinKomp[[Stanowisko / Position ]:[Stanowisko / Position ]],0))="n/a","n/a",H281-INDEX(tab_MinKomp[Przepisy PPOŻ / Brandschutzbestimmungen],MATCH($B281,tab_MinKomp[[Stanowisko / Position ]:[Stanowisko / Position ]],0)))</f>
        <v>0</v>
      </c>
      <c r="I282" s="193">
        <f>IF(INDEX(tab_MinKomp[Ryzyko zawodowe na stanowiskach pracyv/ Berufliche Risiken an Arbeitsstellen],MATCH($B281,tab_MinKomp[[Stanowisko / Position ]:[Stanowisko / Position ]],0))="n/a","n/a",I281-INDEX(tab_MinKomp[Ryzyko zawodowe na stanowiskach pracyv/ Berufliche Risiken an Arbeitsstellen],MATCH($B281,tab_MinKomp[[Stanowisko / Position ]:[Stanowisko / Position ]],0)))</f>
        <v>0</v>
      </c>
      <c r="J282" s="193">
        <f>IF(INDEX(tab_MinKomp[Gospodarka substancjami niebezpiecznymi / Gefahrstoffmanagement],MATCH($B281,tab_MinKomp[[Stanowisko / Position ]:[Stanowisko / Position ]],0))="n/a","n/a",J281-INDEX(tab_MinKomp[Gospodarka substancjami niebezpiecznymi / Gefahrstoffmanagement],MATCH($B281,tab_MinKomp[[Stanowisko / Position ]:[Stanowisko / Position ]],0)))</f>
        <v>0</v>
      </c>
      <c r="K282" s="193">
        <f>IF(INDEX(tab_MinKomp[Gospodarka odpadami / Abfallwirtschaft],MATCH($B281,tab_MinKomp[[Stanowisko / Position ]:[Stanowisko / Position ]],0))="n/a","n/a",K281-INDEX(tab_MinKomp[Gospodarka odpadami / Abfallwirtschaft],MATCH($B281,tab_MinKomp[[Stanowisko / Position ]:[Stanowisko / Position ]],0)))</f>
        <v>0</v>
      </c>
      <c r="L282" s="194" t="str">
        <f>IF(INDEX(tab_MinKomp[Przepisy kodeksu pracy / Bestimmungen des Arbeitsgesetzes],MATCH($B281,tab_MinKomp[[Stanowisko / Position ]:[Stanowisko / Position ]],0))="n/a","n/a",L281-INDEX(tab_MinKomp[Przepisy kodeksu pracy / Bestimmungen des Arbeitsgesetzes],MATCH($B281,tab_MinKomp[[Stanowisko / Position ]:[Stanowisko / Position ]],0)))</f>
        <v>n/a</v>
      </c>
      <c r="M282" s="195" t="str">
        <f>IF(INDEX(tab_MinKomp[Przepisy o ub.społ. ZUS  / Sozialversicherungsvorschriften],MATCH($B281,tab_MinKomp[[Stanowisko / Position ]:[Stanowisko / Position ]],0))="n/a","n/a",M281-INDEX(tab_MinKomp[Przepisy o ub.społ. ZUS  / Sozialversicherungsvorschriften],MATCH($B281,tab_MinKomp[[Stanowisko / Position ]:[Stanowisko / Position ]],0)))</f>
        <v>n/a</v>
      </c>
      <c r="N282" s="194" t="str">
        <f>IF(INDEX(tab_MinKomp[PRZEPISY O PDOF /persönlich Einkommensteuergesetz ],MATCH($B281,tab_MinKomp[[Stanowisko / Position ]:[Stanowisko / Position ]],0))="n/a","n/a",N281-INDEX(tab_MinKomp[PRZEPISY O PDOF /persönlich Einkommensteuergesetz ],MATCH($B281,tab_MinKomp[[Stanowisko / Position ]:[Stanowisko / Position ]],0)))</f>
        <v>n/a</v>
      </c>
      <c r="O282" s="194">
        <f>IF(INDEX(tab_MinKomp[Regulamin pracy / Arbeitsordnung],MATCH($B281,tab_MinKomp[[Stanowisko / Position ]:[Stanowisko / Position ]],0))="n/a","n/a",O281-INDEX(tab_MinKomp[Regulamin pracy / Arbeitsordnung],MATCH($B281,tab_MinKomp[[Stanowisko / Position ]:[Stanowisko / Position ]],0)))</f>
        <v>1</v>
      </c>
      <c r="P282" s="194">
        <f>IF(INDEX(tab_MinKomp[Regulamin wynagradzania / Vergütungsordnung],MATCH($B281,tab_MinKomp[[Stanowisko / Position ]:[Stanowisko / Position ]],0))="n/a","n/a",P281-INDEX(tab_MinKomp[Regulamin wynagradzania / Vergütungsordnung],MATCH($B281,tab_MinKomp[[Stanowisko / Position ]:[Stanowisko / Position ]],0)))</f>
        <v>1</v>
      </c>
      <c r="Q282" s="194" t="str">
        <f>IF(INDEX(tab_MinKomp[System R2PŁATNIK PRO: Płace / Lohnabrechnung],MATCH($B281,tab_MinKomp[[Stanowisko / Position ]:[Stanowisko / Position ]],0))="n/a","n/a",Q281-INDEX(tab_MinKomp[System R2PŁATNIK PRO: Płace / Lohnabrechnung],MATCH($B281,tab_MinKomp[[Stanowisko / Position ]:[Stanowisko / Position ]],0)))</f>
        <v>n/a</v>
      </c>
      <c r="R282" s="194" t="str">
        <f>IF(INDEX(tab_MinKomp[SystemR2PŁATNIK PRO: KADRY / Personaldaten],MATCH($B281,tab_MinKomp[[Stanowisko / Position ]:[Stanowisko / Position ]],0))="n/a","n/a",R281-INDEX(tab_MinKomp[SystemR2PŁATNIK PRO: KADRY / Personaldaten],MATCH($B281,tab_MinKomp[[Stanowisko / Position ]:[Stanowisko / Position ]],0)))</f>
        <v>n/a</v>
      </c>
      <c r="S282" s="194" t="str">
        <f>IF(INDEX(tab_MinKomp[SYSTEM R2PŁATNIK PRO: zarządzanie pracownikami / Arbeitsverwaltung],MATCH($B281,tab_MinKomp[[Stanowisko / Position ]:[Stanowisko / Position ]],0))="n/a","n/a",S281-INDEX(tab_MinKomp[SYSTEM R2PŁATNIK PRO: zarządzanie pracownikami / Arbeitsverwaltung],MATCH($B281,tab_MinKomp[[Stanowisko / Position ]:[Stanowisko / Position ]],0)))</f>
        <v>n/a</v>
      </c>
      <c r="T282" s="194" t="str">
        <f>IF(INDEX(tab_MinKomp[Doradztwo, wsparcie personalne / Personalberatung und Unterstützung],MATCH($B281,tab_MinKomp[[Stanowisko / Position ]:[Stanowisko / Position ]],0))="n/a","n/a",T281-INDEX(tab_MinKomp[Doradztwo, wsparcie personalne / Personalberatung und Unterstützung],MATCH($B281,tab_MinKomp[[Stanowisko / Position ]:[Stanowisko / Position ]],0)))</f>
        <v>n/a</v>
      </c>
      <c r="U282" s="194" t="str">
        <f>IF(INDEX(tab_MinKomp[Przepisy o podatku VAT / MwSt.- Gesetz],MATCH($B281,tab_MinKomp[[Stanowisko / Position ]:[Stanowisko / Position ]],0))="n/a","n/a",U281-INDEX(tab_MinKomp[Przepisy o podatku VAT / MwSt.- Gesetz],MATCH($B281,tab_MinKomp[[Stanowisko / Position ]:[Stanowisko / Position ]],0)))</f>
        <v>n/a</v>
      </c>
      <c r="V282" s="194" t="str">
        <f>IF(INDEX(tab_MinKomp[PrzepisyPDOP / geschäftlich Einkommensteuergesetz],MATCH($B281,tab_MinKomp[[Stanowisko / Position ]:[Stanowisko / Position ]],0))="n/a","n/a",V281-INDEX(tab_MinKomp[PrzepisyPDOP / geschäftlich Einkommensteuergesetz],MATCH($B281,tab_MinKomp[[Stanowisko / Position ]:[Stanowisko / Position ]],0)))</f>
        <v>n/a</v>
      </c>
      <c r="W282" s="194" t="str">
        <f>IF(INDEX(tab_MinKomp[System BAAN / FINANSE (FIBU)],MATCH($B281,tab_MinKomp[[Stanowisko / Position ]:[Stanowisko / Position ]],0))="n/a","n/a",W281-INDEX(tab_MinKomp[System BAAN / FINANSE (FIBU)],MATCH($B281,tab_MinKomp[[Stanowisko / Position ]:[Stanowisko / Position ]],0)))</f>
        <v>n/a</v>
      </c>
      <c r="X282" s="194" t="str">
        <f>IF(INDEX(tab_MinKomp[Systemy pomocnicze / Hilfssysteme(STOCKPROGRAM, KALK2000 etc.)],MATCH($B281,tab_MinKomp[[Stanowisko / Position ]:[Stanowisko / Position ]],0))="n/a","n/a",X281-INDEX(tab_MinKomp[Systemy pomocnicze / Hilfssysteme(STOCKPROGRAM, KALK2000 etc.)],MATCH($B281,tab_MinKomp[[Stanowisko / Position ]:[Stanowisko / Position ]],0)))</f>
        <v>n/a</v>
      </c>
      <c r="Y282" s="194" t="str">
        <f>IF(INDEX(tab_MinKomp[Polityka rachunkowości / Buchführungspolitik],MATCH($B281,tab_MinKomp[[Stanowisko / Position ]:[Stanowisko / Position ]],0))="n/a","n/a",Y281-INDEX(tab_MinKomp[Polityka rachunkowości / Buchführungspolitik],MATCH($B281,tab_MinKomp[[Stanowisko / Position ]:[Stanowisko / Position ]],0)))</f>
        <v>n/a</v>
      </c>
      <c r="Z282" s="194" t="str">
        <f>IF(INDEX(tab_MinKomp[Ustawa o rachunkowości / Rechnungslegungsgesetz],MATCH($B281,tab_MinKomp[[Stanowisko / Position ]:[Stanowisko / Position ]],0))="n/a","n/a",Z281-INDEX(tab_MinKomp[Ustawa o rachunkowości / Rechnungslegungsgesetz],MATCH($B281,tab_MinKomp[[Stanowisko / Position ]:[Stanowisko / Position ]],0)))</f>
        <v>n/a</v>
      </c>
      <c r="AA282" s="194" t="str">
        <f>IF(INDEX(tab_MinKomp[WORKFLOW - TS-100],MATCH($B281,tab_MinKomp[[Stanowisko / Position ]:[Stanowisko / Position ]],0))="n/a","n/a",AA281-INDEX(tab_MinKomp[WORKFLOW - TS-100],MATCH($B281,tab_MinKomp[[Stanowisko / Position ]:[Stanowisko / Position ]],0)))</f>
        <v>n/a</v>
      </c>
      <c r="AB282" s="194" t="str">
        <f>IF(INDEX(tab_MinKomp[WORKFLOW - SFMS],MATCH($B281,tab_MinKomp[[Stanowisko / Position ]:[Stanowisko / Position ]],0))="n/a","n/a",AB281-INDEX(tab_MinKomp[WORKFLOW - SFMS],MATCH($B281,tab_MinKomp[[Stanowisko / Position ]:[Stanowisko / Position ]],0)))</f>
        <v>n/a</v>
      </c>
      <c r="AC282" s="194" t="str">
        <f>IF(INDEX(tab_MinKomp[System ISO 9001:2015],MATCH($B281,tab_MinKomp[[Stanowisko / Position ]:[Stanowisko / Position ]],0))="n/a","n/a",AC281-INDEX(tab_MinKomp[System ISO 9001:2015],MATCH($B281,tab_MinKomp[[Stanowisko / Position ]:[Stanowisko / Position ]],0)))</f>
        <v>n/a</v>
      </c>
      <c r="AD282" s="194" t="str">
        <f>IF(INDEX(tab_MinKomp[System ISO 9001:2015],MATCH($B281,tab_MinKomp[[Stanowisko / Position ]:[Stanowisko / Position ]],0))="n/a","n/a",AD281-INDEX(tab_MinKomp[System ISO 9001:2015],MATCH($B281,tab_MinKomp[[Stanowisko / Position ]:[Stanowisko / Position ]],0)))</f>
        <v>n/a</v>
      </c>
      <c r="AE282" s="194" t="str">
        <f>IF(INDEX(tab_MinKomp[System ISO 9001:2015],MATCH($B281,tab_MinKomp[[Stanowisko / Position ]:[Stanowisko / Position ]],0))="n/a","n/a",AE281-INDEX(tab_MinKomp[System ISO 9001:2015],MATCH($B281,tab_MinKomp[[Stanowisko / Position ]:[Stanowisko / Position ]],0)))</f>
        <v>n/a</v>
      </c>
      <c r="AF282" s="194" t="str">
        <f>IF(INDEX(tab_MinKomp[System ISO 9001:2015],MATCH($B281,tab_MinKomp[[Stanowisko / Position ]:[Stanowisko / Position ]],0))="n/a","n/a",AF281-INDEX(tab_MinKomp[System ISO 9001:2015],MATCH($B281,tab_MinKomp[[Stanowisko / Position ]:[Stanowisko / Position ]],0)))</f>
        <v>n/a</v>
      </c>
      <c r="AG282" s="194" t="str">
        <f>IF(INDEX(tab_MinKomp[Wymagania VDA 6.3 Process / Forderungen],MATCH($B281,tab_MinKomp[[Stanowisko / Position ]:[Stanowisko / Position ]],0))="n/a","n/a",AG281-INDEX(tab_MinKomp[Wymagania VDA 6.3 Process / Forderungen],MATCH($B281,tab_MinKomp[[Stanowisko / Position ]:[Stanowisko / Position ]],0)))</f>
        <v>n/a</v>
      </c>
      <c r="AH282" s="194" t="str">
        <f>IF(INDEX(tab_MinKomp[Wymagania VDA 6.5 Product / Forderungen],MATCH($B281,tab_MinKomp[[Stanowisko / Position ]:[Stanowisko / Position ]],0))="n/a","n/a",AH281-INDEX(tab_MinKomp[Wymagania VDA 6.5 Product / Forderungen],MATCH($B281,tab_MinKomp[[Stanowisko / Position ]:[Stanowisko / Position ]],0)))</f>
        <v>n/a</v>
      </c>
      <c r="AI282" s="194" t="str">
        <f>IF(INDEX(tab_MinKomp[System ISO 9001:2015],MATCH($B281,tab_MinKomp[[Stanowisko / Position ]:[Stanowisko / Position ]],0))="n/a","n/a",AI281-INDEX(tab_MinKomp[System ISO 9001:2015],MATCH($B281,tab_MinKomp[[Stanowisko / Position ]:[Stanowisko / Position ]],0)))</f>
        <v>n/a</v>
      </c>
      <c r="AJ282" s="194" t="str">
        <f>IF(INDEX(tab_MinKomp[Auditor systemu ISO 17021:2018],MATCH($B281,tab_MinKomp[[Stanowisko / Position ]:[Stanowisko / Position ]],0))="n/a","n/a",AJ281-INDEX(tab_MinKomp[Auditor systemu ISO 17021:2018],MATCH($B281,tab_MinKomp[[Stanowisko / Position ]:[Stanowisko / Position ]],0)))</f>
        <v>n/a</v>
      </c>
      <c r="AK282" s="194" t="str">
        <f>IF(INDEX(tab_MinKomp[Pełnomocnik systemu / Systemvertreter],MATCH($B281,tab_MinKomp[[Stanowisko / Position ]:[Stanowisko / Position ]],0))="n/a","n/a",AK281-INDEX(tab_MinKomp[Pełnomocnik systemu / Systemvertreter],MATCH($B281,tab_MinKomp[[Stanowisko / Position ]:[Stanowisko / Position ]],0)))</f>
        <v>n/a</v>
      </c>
      <c r="AL282" s="194">
        <f>IF(INDEX(tab_MinKomp[Polityka Etyczna - Compliance],MATCH($B281,tab_MinKomp[[Stanowisko / Position ]:[Stanowisko / Position ]],0))="n/a","n/a",AL281-INDEX(tab_MinKomp[Polityka Etyczna - Compliance],MATCH($B281,tab_MinKomp[[Stanowisko / Position ]:[Stanowisko / Position ]],0)))</f>
        <v>0</v>
      </c>
      <c r="AM282" s="194" t="str">
        <f>IF(INDEX(tab_MinKomp[WDRAŻANIE NOWYCH PROJEKTÓW/ PROCEDURA CTM],MATCH($B281,tab_MinKomp[[Stanowisko / Position ]:[Stanowisko / Position ]],0))="n/a","n/a",AM281-INDEX(tab_MinKomp[WDRAŻANIE NOWYCH PROJEKTÓW/ PROCEDURA CTM],MATCH($B281,tab_MinKomp[[Stanowisko / Position ]:[Stanowisko / Position ]],0)))</f>
        <v>n/a</v>
      </c>
      <c r="AN282" s="194" t="str">
        <f>IF(INDEX(tab_MinKomp[KAMIENIE MILOWE MSL/PIFF],MATCH($B281,tab_MinKomp[[Stanowisko / Position ]:[Stanowisko / Position ]],0))="n/a","n/a",AN281-INDEX(tab_MinKomp[KAMIENIE MILOWE MSL/PIFF],MATCH($B281,tab_MinKomp[[Stanowisko / Position ]:[Stanowisko / Position ]],0)))</f>
        <v>n/a</v>
      </c>
      <c r="AO282" s="194">
        <f>IF(INDEX(tab_MinKomp[CP],MATCH($B281,tab_MinKomp[[Stanowisko / Position ]:[Stanowisko / Position ]],0))="n/a","n/a",AO281-INDEX(tab_MinKomp[CP],MATCH($B281,tab_MinKomp[[Stanowisko / Position ]:[Stanowisko / Position ]],0)))</f>
        <v>0</v>
      </c>
      <c r="AP282" s="194" t="str">
        <f>IF(INDEX(tab_MinKomp[FMEA],MATCH($B281,tab_MinKomp[[Stanowisko / Position ]:[Stanowisko / Position ]],0))="n/a","n/a",AP281-INDEX(tab_MinKomp[FMEA],MATCH($B281,tab_MinKomp[[Stanowisko / Position ]:[Stanowisko / Position ]],0)))</f>
        <v>n/a</v>
      </c>
      <c r="AQ282" s="194">
        <f>IF(INDEX(tab_MinKomp[FLOW CHART],MATCH($B281,tab_MinKomp[[Stanowisko / Position ]:[Stanowisko / Position ]],0))="n/a","n/a",AQ281-INDEX(tab_MinKomp[FLOW CHART],MATCH($B281,tab_MinKomp[[Stanowisko / Position ]:[Stanowisko / Position ]],0)))</f>
        <v>0</v>
      </c>
      <c r="AR282" s="194" t="str">
        <f>IF(INDEX(tab_MinKomp[APQP],MATCH($B281,tab_MinKomp[[Stanowisko / Position ]:[Stanowisko / Position ]],0))="n/a","n/a",AR281-INDEX(tab_MinKomp[APQP],MATCH($B281,tab_MinKomp[[Stanowisko / Position ]:[Stanowisko / Position ]],0)))</f>
        <v>n/a</v>
      </c>
      <c r="AS282" s="194" t="str">
        <f>IF(INDEX(tab_MinKomp[MSA],MATCH($B281,tab_MinKomp[[Stanowisko / Position ]:[Stanowisko / Position ]],0))="n/a","n/a",AS281-INDEX(tab_MinKomp[MSA],MATCH($B281,tab_MinKomp[[Stanowisko / Position ]:[Stanowisko / Position ]],0)))</f>
        <v>n/a</v>
      </c>
      <c r="AT282" s="194" t="str">
        <f>IF(INDEX(tab_MinKomp[SPC],MATCH($B281,tab_MinKomp[[Stanowisko / Position ]:[Stanowisko / Position ]],0))="n/a","n/a",AT281-INDEX(tab_MinKomp[SPC],MATCH($B281,tab_MinKomp[[Stanowisko / Position ]:[Stanowisko / Position ]],0)))</f>
        <v>n/a</v>
      </c>
      <c r="AU282" s="194" t="str">
        <f>IF(INDEX(tab_MinKomp[CSR (SPECYFICZNE WYMAGANIA KLIENTA)],MATCH($B281,tab_MinKomp[[Stanowisko / Position ]:[Stanowisko / Position ]],0))="n/a","n/a",AU281-INDEX(tab_MinKomp[CSR (SPECYFICZNE WYMAGANIA KLIENTA)],MATCH($B281,tab_MinKomp[[Stanowisko / Position ]:[Stanowisko / Position ]],0)))</f>
        <v>n/a</v>
      </c>
      <c r="AV282" s="194">
        <f>IF(INDEX(tab_MinKomp[5S],MATCH($B281,tab_MinKomp[[Stanowisko / Position ]:[Stanowisko / Position ]],0))="n/a","n/a",AV281-INDEX(tab_MinKomp[5S],MATCH($B281,tab_MinKomp[[Stanowisko / Position ]:[Stanowisko / Position ]],0)))</f>
        <v>-1</v>
      </c>
      <c r="AW282" s="194">
        <f>IF(INDEX(tab_MinKomp[LEAN MANAGEMENT],MATCH($B281,tab_MinKomp[[Stanowisko / Position ]:[Stanowisko / Position ]],0))="n/a","n/a",AW281-INDEX(tab_MinKomp[LEAN MANAGEMENT],MATCH($B281,tab_MinKomp[[Stanowisko / Position ]:[Stanowisko / Position ]],0)))</f>
        <v>0</v>
      </c>
      <c r="AX282" s="194" t="str">
        <f>IF(INDEX(tab_MinKomp[5R],MATCH($B281,tab_MinKomp[[Stanowisko / Position ]:[Stanowisko / Position ]],0))="n/a","n/a",AX281-INDEX(tab_MinKomp[5R],MATCH($B281,tab_MinKomp[[Stanowisko / Position ]:[Stanowisko / Position ]],0)))</f>
        <v>n/a</v>
      </c>
      <c r="AY282" s="194" t="str">
        <f>IF(INDEX(tab_MinKomp[Six Sigma],MATCH($B281,tab_MinKomp[[Stanowisko / Position ]:[Stanowisko / Position ]],0))="n/a","n/a",AY281-INDEX(tab_MinKomp[Six Sigma],MATCH($B281,tab_MinKomp[[Stanowisko / Position ]:[Stanowisko / Position ]],0)))</f>
        <v>n/a</v>
      </c>
      <c r="AZ282" s="194" t="str">
        <f>IF(INDEX(tab_MinKomp[System BAAN / Distribution &amp; Supply Chain],MATCH($B281,tab_MinKomp[[Stanowisko / Position ]:[Stanowisko / Position ]],0))="n/a","n/a",AZ281-INDEX(tab_MinKomp[System BAAN / Distribution &amp; Supply Chain],MATCH($B281,tab_MinKomp[[Stanowisko / Position ]:[Stanowisko / Position ]],0)))</f>
        <v>n/a</v>
      </c>
      <c r="BA282" s="194" t="str">
        <f>IF(INDEX(tab_MinKomp[Gospodarka magazynowa / Lagerverwaltung],MATCH($B281,tab_MinKomp[[Stanowisko / Position ]:[Stanowisko / Position ]],0))="n/a","n/a",BA281-INDEX(tab_MinKomp[Gospodarka magazynowa / Lagerverwaltung],MATCH($B281,tab_MinKomp[[Stanowisko / Position ]:[Stanowisko / Position ]],0)))</f>
        <v>n/a</v>
      </c>
      <c r="BB282" s="194" t="str">
        <f>IF(INDEX(tab_MinKomp[Inwentaryzacja - organizacja i przebieg / Inventurprozess],MATCH($B281,tab_MinKomp[[Stanowisko / Position ]:[Stanowisko / Position ]],0))="n/a","n/a",BB281-INDEX(tab_MinKomp[Inwentaryzacja - organizacja i przebieg / Inventurprozess],MATCH($B281,tab_MinKomp[[Stanowisko / Position ]:[Stanowisko / Position ]],0)))</f>
        <v>n/a</v>
      </c>
      <c r="BC282" s="194" t="str">
        <f>IF(INDEX(tab_MinKomp[Organizacja dostaw / Versorgungsorganisation],MATCH($B281,tab_MinKomp[[Stanowisko / Position ]:[Stanowisko / Position ]],0))="n/a","n/a",BC281-INDEX(tab_MinKomp[Organizacja dostaw / Versorgungsorganisation],MATCH($B281,tab_MinKomp[[Stanowisko / Position ]:[Stanowisko / Position ]],0)))</f>
        <v>n/a</v>
      </c>
      <c r="BD282" s="194" t="str">
        <f>IF(INDEX(tab_MinKomp[Organizacja wysyłek / Organisation von Lieferungen],MATCH($B281,tab_MinKomp[[Stanowisko / Position ]:[Stanowisko / Position ]],0))="n/a","n/a",BD281-INDEX(tab_MinKomp[Organizacja wysyłek / Organisation von Lieferungen],MATCH($B281,tab_MinKomp[[Stanowisko / Position ]:[Stanowisko / Position ]],0)))</f>
        <v>n/a</v>
      </c>
      <c r="BE282" s="194" t="str">
        <f>IF(INDEX(tab_MinKomp[Analiza magazynowa - Program Polen.mdb / Inventuranalyse],MATCH($B281,tab_MinKomp[[Stanowisko / Position ]:[Stanowisko / Position ]],0))="n/a","n/a",BE281-INDEX(tab_MinKomp[Analiza magazynowa - Program Polen.mdb / Inventuranalyse],MATCH($B281,tab_MinKomp[[Stanowisko / Position ]:[Stanowisko / Position ]],0)))</f>
        <v>n/a</v>
      </c>
      <c r="BF282" s="190" t="str">
        <f>IF(INDEX(tab_MinKomp[MMOG (Materials Management Operations Guidelines)],MATCH($B281,tab_MinKomp[[Stanowisko / Position ]:[Stanowisko / Position ]],0))="n/a","n/a",BF281-INDEX(tab_MinKomp[MMOG (Materials Management Operations Guidelines)],MATCH($B281,tab_MinKomp[[Stanowisko / Position ]:[Stanowisko / Position ]],0)))</f>
        <v>n/a</v>
      </c>
      <c r="BG282" s="190" t="str">
        <f>IF(INDEX(tab_MinKomp[GPP],MATCH($B281,tab_MinKomp[[Stanowisko / Position ]:[Stanowisko / Position ]],0))="n/a","n/a",BG281-INDEX(tab_MinKomp[GPP],MATCH($B281,tab_MinKomp[[Stanowisko / Position ]:[Stanowisko / Position ]],0)))</f>
        <v>n/a</v>
      </c>
      <c r="BH282" s="190" t="str">
        <f>IF(INDEX(tab_MinKomp[AIAG (Automotive Industry Action Group)],MATCH($B281,tab_MinKomp[[Stanowisko / Position ]:[Stanowisko / Position ]],0))="n/a","n/a",BH281-INDEX(tab_MinKomp[AIAG (Automotive Industry Action Group)],MATCH($B281,tab_MinKomp[[Stanowisko / Position ]:[Stanowisko / Position ]],0)))</f>
        <v>n/a</v>
      </c>
      <c r="BI282" s="190" t="str">
        <f>IF(INDEX(tab_MinKomp[Super-G disputes],MATCH($B281,tab_MinKomp[[Stanowisko / Position ]:[Stanowisko / Position ]],0))="n/a","n/a",BI281-INDEX(tab_MinKomp[Super-G disputes],MATCH($B281,tab_MinKomp[[Stanowisko / Position ]:[Stanowisko / Position ]],0)))</f>
        <v>n/a</v>
      </c>
      <c r="BJ282" s="190" t="str">
        <f>IF(INDEX(tab_MinKomp[CMMS3/eDDL (Direct Data Link)],MATCH($B281,tab_MinKomp[[Stanowisko / Position ]:[Stanowisko / Position ]],0))="n/a","n/a",BJ281-INDEX(tab_MinKomp[CMMS3/eDDL (Direct Data Link)],MATCH($B281,tab_MinKomp[[Stanowisko / Position ]:[Stanowisko / Position ]],0)))</f>
        <v>n/a</v>
      </c>
      <c r="BK282" s="190" t="str">
        <f>IF(INDEX(tab_MinKomp[MP&amp;L (Material Planning and Logistics)],MATCH($B281,tab_MinKomp[[Stanowisko / Position ]:[Stanowisko / Position ]],0))="n/a","n/a",BK281-INDEX(tab_MinKomp[MP&amp;L (Material Planning and Logistics)],MATCH($B281,tab_MinKomp[[Stanowisko / Position ]:[Stanowisko / Position ]],0)))</f>
        <v>n/a</v>
      </c>
      <c r="BL282" s="190" t="str">
        <f>IF(INDEX(tab_MinKomp[Supplier delivery rating],MATCH($B281,tab_MinKomp[[Stanowisko / Position ]:[Stanowisko / Position ]],0))="n/a","n/a",BL281-INDEX(tab_MinKomp[Supplier delivery rating],MATCH($B281,tab_MinKomp[[Stanowisko / Position ]:[Stanowisko / Position ]],0)))</f>
        <v>n/a</v>
      </c>
      <c r="BM282" s="194" t="str">
        <f>IF(INDEX(tab_MinKomp[Obsługa maszyn KVT / KVT Maschinenbedienung],MATCH($B281,tab_MinKomp[[Stanowisko / Position ]:[Stanowisko / Position ]],0))="n/a","n/a",BM281-INDEX(tab_MinKomp[Obsługa maszyn KVT / KVT Maschinenbedienung],MATCH($B281,tab_MinKomp[[Stanowisko / Position ]:[Stanowisko / Position ]],0)))</f>
        <v>n/a</v>
      </c>
      <c r="BN282" s="194" t="str">
        <f>IF(INDEX(tab_MinKomp[Obsługa maszyn KVT / KVT Maschinenbedienung],MATCH($B281,tab_MinKomp[[Stanowisko / Position ]:[Stanowisko / Position ]],0))="n/a","n/a",BN281-INDEX(tab_MinKomp[Obsługa maszyn KVT / KVT Maschinenbedienung],MATCH($B281,tab_MinKomp[[Stanowisko / Position ]:[Stanowisko / Position ]],0)))</f>
        <v>n/a</v>
      </c>
      <c r="BO282" s="194" t="str">
        <f>IF(INDEX(tab_MinKomp[Obsługa maszyn KVT / KVT Maschinenbedienung],MATCH($B281,tab_MinKomp[[Stanowisko / Position ]:[Stanowisko / Position ]],0))="n/a","n/a",BO281-INDEX(tab_MinKomp[Obsługa maszyn KVT / KVT Maschinenbedienung],MATCH($B281,tab_MinKomp[[Stanowisko / Position ]:[Stanowisko / Position ]],0)))</f>
        <v>n/a</v>
      </c>
      <c r="BP282" s="194">
        <f>IF(INDEX(tab_MinKomp[Obsługa maszyn Novapax / Novapax Maschinenbedienung],MATCH($B281,tab_MinKomp[[Stanowisko / Position ]:[Stanowisko / Position ]],0))="n/a","n/a",BP281-INDEX(tab_MinKomp[Obsługa maszyn Novapax / Novapax Maschinenbedienung],MATCH($B281,tab_MinKomp[[Stanowisko / Position ]:[Stanowisko / Position ]],0)))</f>
        <v>-1</v>
      </c>
      <c r="BQ282" s="194" t="str">
        <f>IF(INDEX(tab_MinKomp[Obsługa maszyn Piovan / Piovan Maschinenbedienung],MATCH($B281,tab_MinKomp[[Stanowisko / Position ]:[Stanowisko / Position ]],0))="n/a","n/a",BQ281-INDEX(tab_MinKomp[Obsługa maszyn Piovan / Piovan Maschinenbedienung],MATCH($B281,tab_MinKomp[[Stanowisko / Position ]:[Stanowisko / Position ]],0)))</f>
        <v>n/a</v>
      </c>
      <c r="BR282" s="194">
        <f>IF(INDEX(tab_MinKomp[Eliminacja awarii / Beseitigung von Ausfällen],MATCH($B281,tab_MinKomp[[Stanowisko / Position ]:[Stanowisko / Position ]],0))="n/a","n/a",BR281-INDEX(tab_MinKomp[Eliminacja awarii / Beseitigung von Ausfällen],MATCH($B281,tab_MinKomp[[Stanowisko / Position ]:[Stanowisko / Position ]],0)))</f>
        <v>0</v>
      </c>
      <c r="BS282" s="194" t="str">
        <f>IF(INDEX(tab_MinKomp[Obsługa maszyn Piovan / Piovan Maschinenbedienung],MATCH($B281,tab_MinKomp[[Stanowisko / Position ]:[Stanowisko / Position ]],0))="n/a","n/a",BS281-INDEX(tab_MinKomp[Obsługa maszyn Piovan / Piovan Maschinenbedienung],MATCH($B281,tab_MinKomp[[Stanowisko / Position ]:[Stanowisko / Position ]],0)))</f>
        <v>n/a</v>
      </c>
      <c r="BT282" s="194" t="str">
        <f>IF(INDEX(tab_MinKomp[Obsługa maszyn Piovan / Piovan Maschinenbedienung],MATCH($B281,tab_MinKomp[[Stanowisko / Position ]:[Stanowisko / Position ]],0))="n/a","n/a",BT281-INDEX(tab_MinKomp[Obsługa maszyn Piovan / Piovan Maschinenbedienung],MATCH($B281,tab_MinKomp[[Stanowisko / Position ]:[Stanowisko / Position ]],0)))</f>
        <v>n/a</v>
      </c>
      <c r="BU282" s="194" t="str">
        <f>IF(INDEX(tab_MinKomp[Obsługa maszyn Piovan / Piovan Maschinenbedienung],MATCH($B281,tab_MinKomp[[Stanowisko / Position ]:[Stanowisko / Position ]],0))="n/a","n/a",BU281-INDEX(tab_MinKomp[Obsługa maszyn Piovan / Piovan Maschinenbedienung],MATCH($B281,tab_MinKomp[[Stanowisko / Position ]:[Stanowisko / Position ]],0)))</f>
        <v>n/a</v>
      </c>
      <c r="BV282" s="194" t="str">
        <f>IF(INDEX(tab_MinKomp[Obsługa maszyn Piovan / Piovan Maschinenbedienung],MATCH($B281,tab_MinKomp[[Stanowisko / Position ]:[Stanowisko / Position ]],0))="n/a","n/a",BV281-INDEX(tab_MinKomp[Obsługa maszyn Piovan / Piovan Maschinenbedienung],MATCH($B281,tab_MinKomp[[Stanowisko / Position ]:[Stanowisko / Position ]],0)))</f>
        <v>n/a</v>
      </c>
      <c r="BW282" s="194" t="str">
        <f>IF(INDEX(tab_MinKomp[Obsługa maszyn Piovan / Piovan Maschinenbedienung],MATCH($B281,tab_MinKomp[[Stanowisko / Position ]:[Stanowisko / Position ]],0))="n/a","n/a",BW281-INDEX(tab_MinKomp[Obsługa maszyn Piovan / Piovan Maschinenbedienung],MATCH($B281,tab_MinKomp[[Stanowisko / Position ]:[Stanowisko / Position ]],0)))</f>
        <v>n/a</v>
      </c>
      <c r="BX282" s="194" t="str">
        <f>IF(INDEX(tab_MinKomp[Obsługa maszyn Piovan / Piovan Maschinenbedienung],MATCH($B281,tab_MinKomp[[Stanowisko / Position ]:[Stanowisko / Position ]],0))="n/a","n/a",BX281-INDEX(tab_MinKomp[Obsługa maszyn Piovan / Piovan Maschinenbedienung],MATCH($B281,tab_MinKomp[[Stanowisko / Position ]:[Stanowisko / Position ]],0)))</f>
        <v>n/a</v>
      </c>
      <c r="BY282" s="194" t="str">
        <f>IF(INDEX(tab_MinKomp[Obsługa maszyn Engel / Engel Maschinenbedienung],MATCH($B281,tab_MinKomp[[Stanowisko / Position ]:[Stanowisko / Position ]],0))="n/a","n/a",BY281-INDEX(tab_MinKomp[Obsługa maszyn Engel / Engel Maschinenbedienung],MATCH($B281,tab_MinKomp[[Stanowisko / Position ]:[Stanowisko / Position ]],0)))</f>
        <v>n/a</v>
      </c>
      <c r="BZ282" s="194" t="str">
        <f>IF(INDEX(tab_MinKomp[Obsługa maszyn Engel / Engel Maschinenbedienung],MATCH($B281,tab_MinKomp[[Stanowisko / Position ]:[Stanowisko / Position ]],0))="n/a","n/a",BZ281-INDEX(tab_MinKomp[Obsługa maszyn Engel / Engel Maschinenbedienung],MATCH($B281,tab_MinKomp[[Stanowisko / Position ]:[Stanowisko / Position ]],0)))</f>
        <v>n/a</v>
      </c>
      <c r="CA282" s="194">
        <f>IF(INDEX(tab_MinKomp[Eliminacja awarii / Beseitigung von Ausfällen],MATCH($B281,tab_MinKomp[[Stanowisko / Position ]:[Stanowisko / Position ]],0))="n/a","n/a",CA281-INDEX(tab_MinKomp[Eliminacja awarii / Beseitigung von Ausfällen],MATCH($B281,tab_MinKomp[[Stanowisko / Position ]:[Stanowisko / Position ]],0)))</f>
        <v>0</v>
      </c>
      <c r="CB282" s="194" t="str">
        <f>IF(INDEX(tab_MinKomp[Obsługa maszyn ASL / ASL Maschinenbedienung],MATCH($B281,tab_MinKomp[[Stanowisko / Position ]:[Stanowisko / Position ]],0))="n/a","n/a",CB281-INDEX(tab_MinKomp[Obsługa maszyn ASL / ASL Maschinenbedienung],MATCH($B281,tab_MinKomp[[Stanowisko / Position ]:[Stanowisko / Position ]],0)))</f>
        <v>n/a</v>
      </c>
      <c r="CC282" s="194">
        <f>IF(INDEX(tab_MinKomp[Obsługa maszyn Novapax / Novapax Maschinenbedienung],MATCH($B281,tab_MinKomp[[Stanowisko / Position ]:[Stanowisko / Position ]],0))="n/a","n/a",CC281-INDEX(tab_MinKomp[Obsługa maszyn Novapax / Novapax Maschinenbedienung],MATCH($B281,tab_MinKomp[[Stanowisko / Position ]:[Stanowisko / Position ]],0)))</f>
        <v>-1</v>
      </c>
      <c r="CD282" s="194">
        <f>IF(INDEX(tab_MinKomp[Obsługa maszyn Novapax / Novapax Maschinenbedienung],MATCH($B281,tab_MinKomp[[Stanowisko / Position ]:[Stanowisko / Position ]],0))="n/a","n/a",CD281-INDEX(tab_MinKomp[Obsługa maszyn Novapax / Novapax Maschinenbedienung],MATCH($B281,tab_MinKomp[[Stanowisko / Position ]:[Stanowisko / Position ]],0)))</f>
        <v>-1</v>
      </c>
      <c r="CE282" s="194" t="str">
        <f>IF(INDEX(tab_MinKomp[Obsługa maszyn Piovan / Piovan Maschinenbedienung],MATCH($B281,tab_MinKomp[[Stanowisko / Position ]:[Stanowisko / Position ]],0))="n/a","n/a",CE281-INDEX(tab_MinKomp[Obsługa maszyn Piovan / Piovan Maschinenbedienung],MATCH($B281,tab_MinKomp[[Stanowisko / Position ]:[Stanowisko / Position ]],0)))</f>
        <v>n/a</v>
      </c>
      <c r="CF282" s="194" t="str">
        <f>IF(INDEX(tab_MinKomp[Obsługa maszyn Piovan / Piovan Maschinenbedienung],MATCH($B281,tab_MinKomp[[Stanowisko / Position ]:[Stanowisko / Position ]],0))="n/a","n/a",CF281-INDEX(tab_MinKomp[Obsługa maszyn Piovan / Piovan Maschinenbedienung],MATCH($B281,tab_MinKomp[[Stanowisko / Position ]:[Stanowisko / Position ]],0)))</f>
        <v>n/a</v>
      </c>
      <c r="CG282" s="194">
        <f>IF(INDEX(tab_MinKomp[Eliminacja awarii / Beseitigung von Ausfällen],MATCH($B281,tab_MinKomp[[Stanowisko / Position ]:[Stanowisko / Position ]],0))="n/a","n/a",CG281-INDEX(tab_MinKomp[Eliminacja awarii / Beseitigung von Ausfällen],MATCH($B281,tab_MinKomp[[Stanowisko / Position ]:[Stanowisko / Position ]],0)))</f>
        <v>0</v>
      </c>
      <c r="CH282" s="194" t="str">
        <f>IF(INDEX(tab_MinKomp[Wymagania VDA 6.5 Product / Forderungen],MATCH($B281,tab_MinKomp[[Stanowisko / Position ]:[Stanowisko / Position ]],0))="n/a","n/a",CH281-INDEX(tab_MinKomp[Wymagania VDA 6.5 Product / Forderungen],MATCH($B281,tab_MinKomp[[Stanowisko / Position ]:[Stanowisko / Position ]],0)))</f>
        <v>n/a</v>
      </c>
      <c r="CI282" s="194" t="str">
        <f>IF(INDEX(tab_MinKomp[Wymagania VDA 6.5 Product / Forderungen],MATCH($B281,tab_MinKomp[[Stanowisko / Position ]:[Stanowisko / Position ]],0))="n/a","n/a",CI281-INDEX(tab_MinKomp[Wymagania VDA 6.5 Product / Forderungen],MATCH($B281,tab_MinKomp[[Stanowisko / Position ]:[Stanowisko / Position ]],0)))</f>
        <v>n/a</v>
      </c>
      <c r="CJ282" s="194" t="str">
        <f>IF(INDEX(tab_MinKomp[Wymagania VDA 6.5 Product / Forderungen],MATCH($B281,tab_MinKomp[[Stanowisko / Position ]:[Stanowisko / Position ]],0))="n/a","n/a",CJ281-INDEX(tab_MinKomp[Wymagania VDA 6.5 Product / Forderungen],MATCH($B281,tab_MinKomp[[Stanowisko / Position ]:[Stanowisko / Position ]],0)))</f>
        <v>n/a</v>
      </c>
      <c r="CK282" s="194" t="str">
        <f>IF(INDEX(tab_MinKomp[Wymagania VDA 6.5 Product / Forderungen],MATCH($B281,tab_MinKomp[[Stanowisko / Position ]:[Stanowisko / Position ]],0))="n/a","n/a",CK281-INDEX(tab_MinKomp[Wymagania VDA 6.5 Product / Forderungen],MATCH($B281,tab_MinKomp[[Stanowisko / Position ]:[Stanowisko / Position ]],0)))</f>
        <v>n/a</v>
      </c>
      <c r="CL282" s="194" t="str">
        <f>IF(INDEX(tab_MinKomp[Wymagania VDA 6.5 Product / Forderungen],MATCH($B281,tab_MinKomp[[Stanowisko / Position ]:[Stanowisko / Position ]],0))="n/a","n/a",CL281-INDEX(tab_MinKomp[Wymagania VDA 6.5 Product / Forderungen],MATCH($B281,tab_MinKomp[[Stanowisko / Position ]:[Stanowisko / Position ]],0)))</f>
        <v>n/a</v>
      </c>
      <c r="CM282" s="194" t="str">
        <f>IF(INDEX(tab_MinKomp[Informatyka ogólna (techniczne i systemowe) / Allgemeine IT (Technik und System)],MATCH($B281,tab_MinKomp[[Stanowisko / Position ]:[Stanowisko / Position ]],0))="n/a","n/a",CM281-INDEX(tab_MinKomp[Informatyka ogólna (techniczne i systemowe) / Allgemeine IT (Technik und System)],MATCH($B281,tab_MinKomp[[Stanowisko / Position ]:[Stanowisko / Position ]],0)))</f>
        <v>n/a</v>
      </c>
      <c r="CN282" s="194" t="str">
        <f>IF(INDEX(tab_MinKomp[Sieci komputerowe / Computernetzwerke],MATCH($B281,tab_MinKomp[[Stanowisko / Position ]:[Stanowisko / Position ]],0))="n/a","n/a",CN281-INDEX(tab_MinKomp[Sieci komputerowe / Computernetzwerke],MATCH($B281,tab_MinKomp[[Stanowisko / Position ]:[Stanowisko / Position ]],0)))</f>
        <v>n/a</v>
      </c>
      <c r="CO282" s="194" t="str">
        <f>IF(INDEX(tab_MinKomp[Hardware (komputery PC, drukarki biurowe i etykietowe, telefonia stacjonarna i mobilna) (PC, Drucker, Telefpne, Handys)],MATCH($B281,tab_MinKomp[[Stanowisko / Position ]:[Stanowisko / Position ]],0))="n/a","n/a",CO281-INDEX(tab_MinKomp[Hardware (komputery PC, drukarki biurowe i etykietowe, telefonia stacjonarna i mobilna) (PC, Drucker, Telefpne, Handys)],MATCH($B281,tab_MinKomp[[Stanowisko / Position ]:[Stanowisko / Position ]],0)))</f>
        <v>n/a</v>
      </c>
      <c r="CP282" s="194" t="str">
        <f>IF(INDEX(tab_MinKomp[Software &amp; Systems (MS Office, MS Remote Desktop)],MATCH($B281,tab_MinKomp[[Stanowisko / Position ]:[Stanowisko / Position ]],0))="n/a","n/a",CP281-INDEX(tab_MinKomp[Software &amp; Systems (MS Office, MS Remote Desktop)],MATCH($B281,tab_MinKomp[[Stanowisko / Position ]:[Stanowisko / Position ]],0)))</f>
        <v>n/a</v>
      </c>
      <c r="CQ282" s="194" t="str">
        <f>IF(INDEX(tab_MinKomp[Programowanie obiektowe (PHP) / Objektprogrammierung],MATCH($B281,tab_MinKomp[[Stanowisko / Position ]:[Stanowisko / Position ]],0))="n/a","n/a",CQ281-INDEX(tab_MinKomp[Programowanie obiektowe (PHP) / Objektprogrammierung],MATCH($B281,tab_MinKomp[[Stanowisko / Position ]:[Stanowisko / Position ]],0)))</f>
        <v>n/a</v>
      </c>
      <c r="CR282" s="194" t="str">
        <f>IF(INDEX(tab_MinKomp[Scrum],MATCH($B281,tab_MinKomp[[Stanowisko / Position ]:[Stanowisko / Position ]],0))="n/a","n/a",CR281-INDEX(tab_MinKomp[Scrum],MATCH($B281,tab_MinKomp[[Stanowisko / Position ]:[Stanowisko / Position ]],0)))</f>
        <v>n/a</v>
      </c>
      <c r="CS282" s="194" t="str">
        <f>IF(INDEX(tab_MinKomp[SQL (MySQL)],MATCH($B281,tab_MinKomp[[Stanowisko / Position ]:[Stanowisko / Position ]],0))="n/a","n/a",CS281-INDEX(tab_MinKomp[SQL (MySQL)],MATCH($B281,tab_MinKomp[[Stanowisko / Position ]:[Stanowisko / Position ]],0)))</f>
        <v>n/a</v>
      </c>
      <c r="CT282" s="194" t="str">
        <f>IF(INDEX(tab_MinKomp[Javascript],MATCH($B281,tab_MinKomp[[Stanowisko / Position ]:[Stanowisko / Position ]],0))="n/a","n/a",CT281-INDEX(tab_MinKomp[Javascript],MATCH($B281,tab_MinKomp[[Stanowisko / Position ]:[Stanowisko / Position ]],0)))</f>
        <v>n/a</v>
      </c>
      <c r="CU282" s="194" t="str">
        <f>IF(INDEX(tab_MinKomp[Joomla],MATCH($B281,tab_MinKomp[[Stanowisko / Position ]:[Stanowisko / Position ]],0))="n/a","n/a",CU281-INDEX(tab_MinKomp[Joomla],MATCH($B281,tab_MinKomp[[Stanowisko / Position ]:[Stanowisko / Position ]],0)))</f>
        <v>n/a</v>
      </c>
      <c r="CV282" s="194" t="str">
        <f>IF(INDEX(tab_MinKomp[Bash],MATCH($B281,tab_MinKomp[[Stanowisko / Position ]:[Stanowisko / Position ]],0))="n/a","n/a",CV281-INDEX(tab_MinKomp[Bash],MATCH($B281,tab_MinKomp[[Stanowisko / Position ]:[Stanowisko / Position ]],0)))</f>
        <v>n/a</v>
      </c>
      <c r="CW282" s="194">
        <f>IF(INDEX(tab_MinKomp[Systemy MES (HYDRA / SFMS)],MATCH($B281,tab_MinKomp[[Stanowisko / Position ]:[Stanowisko / Position ]],0))="n/a","n/a",CW281-INDEX(tab_MinKomp[Systemy MES (HYDRA / SFMS)],MATCH($B281,tab_MinKomp[[Stanowisko / Position ]:[Stanowisko / Position ]],0)))</f>
        <v>0</v>
      </c>
      <c r="CX282" s="194" t="str">
        <f>IF(INDEX(tab_MinKomp[HTML / CSS],MATCH($B281,tab_MinKomp[[Stanowisko / Position ]:[Stanowisko / Position ]],0))="n/a","n/a",CX281-INDEX(tab_MinKomp[HTML / CSS],MATCH($B281,tab_MinKomp[[Stanowisko / Position ]:[Stanowisko / Position ]],0)))</f>
        <v>n/a</v>
      </c>
      <c r="CY282" s="194" t="str">
        <f>IF(INDEX(tab_MinKomp[SYSTEM PR],MATCH($B281,tab_MinKomp[[Stanowisko / Position ]:[Stanowisko / Position ]],0))="n/a","n/a",CY281-INDEX(tab_MinKomp[SYSTEM PR],MATCH($B281,tab_MinKomp[[Stanowisko / Position ]:[Stanowisko / Position ]],0)))</f>
        <v>n/a</v>
      </c>
      <c r="CZ282" s="194" t="str">
        <f>IF(INDEX(tab_MinKomp[System Einkauf XP / EBA],MATCH($B281,tab_MinKomp[[Stanowisko / Position ]:[Stanowisko / Position ]],0))="n/a","n/a",CZ281-INDEX(tab_MinKomp[System Einkauf XP / EBA],MATCH($B281,tab_MinKomp[[Stanowisko / Position ]:[Stanowisko / Position ]],0)))</f>
        <v>n/a</v>
      </c>
      <c r="DA282" s="194" t="str">
        <f>IF(INDEX(tab_MinKomp[Techniki negocjacyjne / Verhandlungstechniken],MATCH($B281,tab_MinKomp[[Stanowisko / Position ]:[Stanowisko / Position ]],0))="n/a","n/a",DA281-INDEX(tab_MinKomp[Techniki negocjacyjne / Verhandlungstechniken],MATCH($B281,tab_MinKomp[[Stanowisko / Position ]:[Stanowisko / Position ]],0)))</f>
        <v>n/a</v>
      </c>
      <c r="DB282" s="194" t="str">
        <f>IF(INDEX(tab_MinKomp[Znajomość rynku branżowego / Kenntnis des Industrie Marktes],MATCH($B281,tab_MinKomp[[Stanowisko / Position ]:[Stanowisko / Position ]],0))="n/a","n/a",DB281-INDEX(tab_MinKomp[Znajomość rynku branżowego / Kenntnis des Industrie Marktes],MATCH($B281,tab_MinKomp[[Stanowisko / Position ]:[Stanowisko / Position ]],0)))</f>
        <v>n/a</v>
      </c>
      <c r="DC282" s="194" t="str">
        <f>IF(INDEX(tab_MinKomp[SUPPLIER MANAGEMENT],MATCH($B281,tab_MinKomp[[Stanowisko / Position ]:[Stanowisko / Position ]],0))="n/a","n/a",DC281-INDEX(tab_MinKomp[SUPPLIER MANAGEMENT],MATCH($B281,tab_MinKomp[[Stanowisko / Position ]:[Stanowisko / Position ]],0)))</f>
        <v>n/a</v>
      </c>
      <c r="DD282" s="194" t="str">
        <f>IF(INDEX(tab_MinKomp[SUPPLIER MANAGEMENT],MATCH($B281,tab_MinKomp[[Stanowisko / Position ]:[Stanowisko / Position ]],0))="n/a","n/a",DD281-INDEX(tab_MinKomp[SUPPLIER MANAGEMENT],MATCH($B281,tab_MinKomp[[Stanowisko / Position ]:[Stanowisko / Position ]],0)))</f>
        <v>n/a</v>
      </c>
      <c r="DE282" s="194" t="str">
        <f>IF(INDEX(tab_MinKomp[SUPPLIER MANAGEMENT],MATCH($B281,tab_MinKomp[[Stanowisko / Position ]:[Stanowisko / Position ]],0))="n/a","n/a",DE281-INDEX(tab_MinKomp[SUPPLIER MANAGEMENT],MATCH($B281,tab_MinKomp[[Stanowisko / Position ]:[Stanowisko / Position ]],0)))</f>
        <v>n/a</v>
      </c>
      <c r="DF282" s="194">
        <f>IF(INDEX(tab_MinKomp[LEAN MANAGEMENT],MATCH($B281,tab_MinKomp[[Stanowisko / Position ]:[Stanowisko / Position ]],0))="n/a","n/a",DF281-INDEX(tab_MinKomp[LEAN MANAGEMENT],MATCH($B281,tab_MinKomp[[Stanowisko / Position ]:[Stanowisko / Position ]],0)))</f>
        <v>0</v>
      </c>
      <c r="DG282" s="194" t="str">
        <f>IF(INDEX(tab_MinKomp[PPAP/PSW],MATCH($B281,tab_MinKomp[[Stanowisko / Position ]:[Stanowisko / Position ]],0))="n/a","n/a",DG281-INDEX(tab_MinKomp[PPAP/PSW],MATCH($B281,tab_MinKomp[[Stanowisko / Position ]:[Stanowisko / Position ]],0)))</f>
        <v>n/a</v>
      </c>
      <c r="DH282" s="194" t="str">
        <f>IF(INDEX(tab_MinKomp[SUPPLIER MANAGEMENT],MATCH($B281,tab_MinKomp[[Stanowisko / Position ]:[Stanowisko / Position ]],0))="n/a","n/a",DH281-INDEX(tab_MinKomp[SUPPLIER MANAGEMENT],MATCH($B281,tab_MinKomp[[Stanowisko / Position ]:[Stanowisko / Position ]],0)))</f>
        <v>n/a</v>
      </c>
      <c r="DI282" s="194" t="str">
        <f>IF(INDEX(tab_MinKomp[OBSŁUGA PORTALI KLIENTA / Kundenportale],MATCH($B281,tab_MinKomp[[Stanowisko / Position ]:[Stanowisko / Position ]],0))="n/a","n/a",DI281-INDEX(tab_MinKomp[OBSŁUGA PORTALI KLIENTA / Kundenportale],MATCH($B281,tab_MinKomp[[Stanowisko / Position ]:[Stanowisko / Position ]],0)))</f>
        <v>n/a</v>
      </c>
      <c r="DJ282" s="194" t="str">
        <f>IF(INDEX(tab_MinKomp[Obsługa systemu BABTECQ / BABTECQ System],MATCH($B281,tab_MinKomp[[Stanowisko / Position ]:[Stanowisko / Position ]],0))="n/a","n/a",DJ281-INDEX(tab_MinKomp[Obsługa systemu BABTECQ / BABTECQ System],MATCH($B281,tab_MinKomp[[Stanowisko / Position ]:[Stanowisko / Position ]],0)))</f>
        <v>n/a</v>
      </c>
      <c r="DK282" s="194" t="str">
        <f>IF(INDEX(tab_MinKomp[Rysunek techniczny / technische Zeichnung],MATCH($B281,tab_MinKomp[[Stanowisko / Position ]:[Stanowisko / Position ]],0))="n/a","n/a",DK281-INDEX(tab_MinKomp[Rysunek techniczny / technische Zeichnung],MATCH($B281,tab_MinKomp[[Stanowisko / Position ]:[Stanowisko / Position ]],0)))</f>
        <v>n/a</v>
      </c>
      <c r="DL282" s="194" t="str">
        <f>IF(INDEX(tab_MinKomp[Kalibracja / Kalibrierung],MATCH($B281,tab_MinKomp[[Stanowisko / Position ]:[Stanowisko / Position ]],0))="n/a","n/a",DL281-INDEX(tab_MinKomp[Kalibracja / Kalibrierung],MATCH($B281,tab_MinKomp[[Stanowisko / Position ]:[Stanowisko / Position ]],0)))</f>
        <v>n/a</v>
      </c>
      <c r="DM282" s="194" t="str">
        <f>IF(INDEX(tab_MinKomp[Rekwalifikacja / Requalifizierung],MATCH($B281,tab_MinKomp[[Stanowisko / Position ]:[Stanowisko / Position ]],0))="n/a","n/a",DM281-INDEX(tab_MinKomp[Rekwalifikacja / Requalifizierung],MATCH($B281,tab_MinKomp[[Stanowisko / Position ]:[Stanowisko / Position ]],0)))</f>
        <v>n/a</v>
      </c>
      <c r="DN282" s="190" t="str">
        <f>IF(INDEX(tab_MinKomp[Testy czystości / Reinheitstests],MATCH($B281,tab_MinKomp[[Stanowisko / Position ]:[Stanowisko / Position ]],0))="n/a","n/a",DN281-INDEX(tab_MinKomp[Testy czystości / Reinheitstests],MATCH($B281,tab_MinKomp[[Stanowisko / Position ]:[Stanowisko / Position ]],0)))</f>
        <v>n/a</v>
      </c>
      <c r="DO282" s="190" t="str">
        <f>IF(INDEX(tab_MinKomp[Testy czystości / Reinheitstests],MATCH($B281,tab_MinKomp[[Stanowisko / Position ]:[Stanowisko / Position ]],0))="n/a","n/a",DO281-INDEX(tab_MinKomp[Testy czystości / Reinheitstests],MATCH($B281,tab_MinKomp[[Stanowisko / Position ]:[Stanowisko / Position ]],0)))</f>
        <v>n/a</v>
      </c>
      <c r="DP282" s="190" t="str">
        <f>IF(INDEX(tab_MinKomp[Testy czystości / Reinheitstests],MATCH($B281,tab_MinKomp[[Stanowisko / Position ]:[Stanowisko / Position ]],0))="n/a","n/a",DP281-INDEX(tab_MinKomp[Testy czystości / Reinheitstests],MATCH($B281,tab_MinKomp[[Stanowisko / Position ]:[Stanowisko / Position ]],0)))</f>
        <v>n/a</v>
      </c>
      <c r="DQ282" s="190" t="str">
        <f>IF(INDEX(tab_MinKomp[Testy czystości / Reinheitstests],MATCH($B281,tab_MinKomp[[Stanowisko / Position ]:[Stanowisko / Position ]],0))="n/a","n/a",DQ281-INDEX(tab_MinKomp[Testy czystości / Reinheitstests],MATCH($B281,tab_MinKomp[[Stanowisko / Position ]:[Stanowisko / Position ]],0)))</f>
        <v>n/a</v>
      </c>
      <c r="DR282" s="190" t="str">
        <f>IF(INDEX(tab_MinKomp[Testy czystości / Reinheitstests],MATCH($B281,tab_MinKomp[[Stanowisko / Position ]:[Stanowisko / Position ]],0))="n/a","n/a",DR281-INDEX(tab_MinKomp[Testy czystości / Reinheitstests],MATCH($B281,tab_MinKomp[[Stanowisko / Position ]:[Stanowisko / Position ]],0)))</f>
        <v>n/a</v>
      </c>
      <c r="DS282" s="190" t="str">
        <f>IF(INDEX(tab_MinKomp[Testy czystości / Reinheitstests],MATCH($B281,tab_MinKomp[[Stanowisko / Position ]:[Stanowisko / Position ]],0))="n/a","n/a",DS281-INDEX(tab_MinKomp[Testy czystości / Reinheitstests],MATCH($B281,tab_MinKomp[[Stanowisko / Position ]:[Stanowisko / Position ]],0)))</f>
        <v>n/a</v>
      </c>
      <c r="DT282" s="194" t="str">
        <f>IF(INDEX(tab_MinKomp[SUPPLIER MANAGEMENT],MATCH($B281,tab_MinKomp[[Stanowisko / Position ]:[Stanowisko / Position ]],0))="n/a","n/a",DT281-INDEX(tab_MinKomp[SUPPLIER MANAGEMENT],MATCH($B281,tab_MinKomp[[Stanowisko / Position ]:[Stanowisko / Position ]],0)))</f>
        <v>n/a</v>
      </c>
      <c r="DU282" s="190" t="str">
        <f>IF(INDEX(tab_MinKomp[Testy czystości / Reinheitstests],MATCH($B281,tab_MinKomp[[Stanowisko / Position ]:[Stanowisko / Position ]],0))="n/a","n/a",DU281-INDEX(tab_MinKomp[Testy czystości / Reinheitstests],MATCH($B281,tab_MinKomp[[Stanowisko / Position ]:[Stanowisko / Position ]],0)))</f>
        <v>n/a</v>
      </c>
      <c r="DV282" s="190" t="str">
        <f>IF(INDEX(tab_MinKomp[Testy czystości / Reinheitstests],MATCH($B281,tab_MinKomp[[Stanowisko / Position ]:[Stanowisko / Position ]],0))="n/a","n/a",DV281-INDEX(tab_MinKomp[Testy czystości / Reinheitstests],MATCH($B281,tab_MinKomp[[Stanowisko / Position ]:[Stanowisko / Position ]],0)))</f>
        <v>n/a</v>
      </c>
      <c r="DW282" s="190" t="str">
        <f>IF(INDEX(tab_MinKomp[Testy czystości / Reinheitstests],MATCH($B281,tab_MinKomp[[Stanowisko / Position ]:[Stanowisko / Position ]],0))="n/a","n/a",DW281-INDEX(tab_MinKomp[Testy czystości / Reinheitstests],MATCH($B281,tab_MinKomp[[Stanowisko / Position ]:[Stanowisko / Position ]],0)))</f>
        <v>n/a</v>
      </c>
      <c r="DX282" s="190" t="str">
        <f>IF(INDEX(tab_MinKomp[Testy czystości / Reinheitstests],MATCH($B281,tab_MinKomp[[Stanowisko / Position ]:[Stanowisko / Position ]],0))="n/a","n/a",DX281-INDEX(tab_MinKomp[Testy czystości / Reinheitstests],MATCH($B281,tab_MinKomp[[Stanowisko / Position ]:[Stanowisko / Position ]],0)))</f>
        <v>n/a</v>
      </c>
      <c r="DY282" s="190" t="str">
        <f>IF(INDEX(tab_MinKomp[Testy czystości / Reinheitstests],MATCH($B281,tab_MinKomp[[Stanowisko / Position ]:[Stanowisko / Position ]],0))="n/a","n/a",DY281-INDEX(tab_MinKomp[Testy czystości / Reinheitstests],MATCH($B281,tab_MinKomp[[Stanowisko / Position ]:[Stanowisko / Position ]],0)))</f>
        <v>n/a</v>
      </c>
      <c r="DZ282" s="190" t="str">
        <f>IF(INDEX(tab_MinKomp[Testy czystości / Reinheitstests],MATCH($B281,tab_MinKomp[[Stanowisko / Position ]:[Stanowisko / Position ]],0))="n/a","n/a",DZ281-INDEX(tab_MinKomp[Testy czystości / Reinheitstests],MATCH($B281,tab_MinKomp[[Stanowisko / Position ]:[Stanowisko / Position ]],0)))</f>
        <v>n/a</v>
      </c>
      <c r="EA282" s="194" t="str">
        <f>IF(INDEX(tab_MinKomp[SUPPLIER MANAGEMENT],MATCH($B281,tab_MinKomp[[Stanowisko / Position ]:[Stanowisko / Position ]],0))="n/a","n/a",EA281-INDEX(tab_MinKomp[SUPPLIER MANAGEMENT],MATCH($B281,tab_MinKomp[[Stanowisko / Position ]:[Stanowisko / Position ]],0)))</f>
        <v>n/a</v>
      </c>
      <c r="EB282" s="190" t="str">
        <f>IF(INDEX(tab_MinKomp[Testy czystości / Reinheitstests],MATCH($B281,tab_MinKomp[[Stanowisko / Position ]:[Stanowisko / Position ]],0))="n/a","n/a",EB281-INDEX(tab_MinKomp[Testy czystości / Reinheitstests],MATCH($B281,tab_MinKomp[[Stanowisko / Position ]:[Stanowisko / Position ]],0)))</f>
        <v>n/a</v>
      </c>
      <c r="EC282" s="190" t="str">
        <f>IF(INDEX(tab_MinKomp[Testy czystości / Reinheitstests],MATCH($B281,tab_MinKomp[[Stanowisko / Position ]:[Stanowisko / Position ]],0))="n/a","n/a",EC281-INDEX(tab_MinKomp[Testy czystości / Reinheitstests],MATCH($B281,tab_MinKomp[[Stanowisko / Position ]:[Stanowisko / Position ]],0)))</f>
        <v>n/a</v>
      </c>
      <c r="ED282" s="190" t="str">
        <f>IF(INDEX(tab_MinKomp[Testy czystości / Reinheitstests],MATCH($B281,tab_MinKomp[[Stanowisko / Position ]:[Stanowisko / Position ]],0))="n/a","n/a",ED281-INDEX(tab_MinKomp[Testy czystości / Reinheitstests],MATCH($B281,tab_MinKomp[[Stanowisko / Position ]:[Stanowisko / Position ]],0)))</f>
        <v>n/a</v>
      </c>
      <c r="EE282" s="190" t="str">
        <f>IF(INDEX(tab_MinKomp[Testy czystości / Reinheitstests],MATCH($B281,tab_MinKomp[[Stanowisko / Position ]:[Stanowisko / Position ]],0))="n/a","n/a",EE281-INDEX(tab_MinKomp[Testy czystości / Reinheitstests],MATCH($B281,tab_MinKomp[[Stanowisko / Position ]:[Stanowisko / Position ]],0)))</f>
        <v>n/a</v>
      </c>
      <c r="EF282" s="190" t="str">
        <f>IF(INDEX(tab_MinKomp[Testy czystości / Reinheitstests],MATCH($B281,tab_MinKomp[[Stanowisko / Position ]:[Stanowisko / Position ]],0))="n/a","n/a",EF281-INDEX(tab_MinKomp[Testy czystości / Reinheitstests],MATCH($B281,tab_MinKomp[[Stanowisko / Position ]:[Stanowisko / Position ]],0)))</f>
        <v>n/a</v>
      </c>
      <c r="EG282" s="190" t="str">
        <f>IF(INDEX(tab_MinKomp[Testy czystości / Reinheitstests],MATCH($B281,tab_MinKomp[[Stanowisko / Position ]:[Stanowisko / Position ]],0))="n/a","n/a",EG281-INDEX(tab_MinKomp[Testy czystości / Reinheitstests],MATCH($B281,tab_MinKomp[[Stanowisko / Position ]:[Stanowisko / Position ]],0)))</f>
        <v>n/a</v>
      </c>
      <c r="EH282" s="190" t="str">
        <f>IF(INDEX(tab_MinKomp[Testy czystości / Reinheitstests],MATCH($B281,tab_MinKomp[[Stanowisko / Position ]:[Stanowisko / Position ]],0))="n/a","n/a",EH281-INDEX(tab_MinKomp[Testy czystości / Reinheitstests],MATCH($B281,tab_MinKomp[[Stanowisko / Position ]:[Stanowisko / Position ]],0)))</f>
        <v>n/a</v>
      </c>
      <c r="EI282" s="190" t="str">
        <f>IF(INDEX(tab_MinKomp[Testy czystości / Reinheitstests],MATCH($B281,tab_MinKomp[[Stanowisko / Position ]:[Stanowisko / Position ]],0))="n/a","n/a",EI281-INDEX(tab_MinKomp[Testy czystości / Reinheitstests],MATCH($B281,tab_MinKomp[[Stanowisko / Position ]:[Stanowisko / Position ]],0)))</f>
        <v>n/a</v>
      </c>
      <c r="EJ282" s="190" t="str">
        <f>IF(INDEX(tab_MinKomp[Testy czystości / Reinheitstests],MATCH($B281,tab_MinKomp[[Stanowisko / Position ]:[Stanowisko / Position ]],0))="n/a","n/a",EJ281-INDEX(tab_MinKomp[Testy czystości / Reinheitstests],MATCH($B281,tab_MinKomp[[Stanowisko / Position ]:[Stanowisko / Position ]],0)))</f>
        <v>n/a</v>
      </c>
      <c r="EK282" s="190" t="str">
        <f>IF(INDEX(tab_MinKomp[Testy czystości / Reinheitstests],MATCH($B281,tab_MinKomp[[Stanowisko / Position ]:[Stanowisko / Position ]],0))="n/a","n/a",EK281-INDEX(tab_MinKomp[Testy czystości / Reinheitstests],MATCH($B281,tab_MinKomp[[Stanowisko / Position ]:[Stanowisko / Position ]],0)))</f>
        <v>n/a</v>
      </c>
      <c r="EL282" s="190" t="str">
        <f>IF(INDEX(tab_MinKomp[Testy czystości / Reinheitstests],MATCH($B281,tab_MinKomp[[Stanowisko / Position ]:[Stanowisko / Position ]],0))="n/a","n/a",EL281-INDEX(tab_MinKomp[Testy czystości / Reinheitstests],MATCH($B281,tab_MinKomp[[Stanowisko / Position ]:[Stanowisko / Position ]],0)))</f>
        <v>n/a</v>
      </c>
      <c r="EM282" s="190" t="str">
        <f>IF(INDEX(tab_MinKomp[Testy czystości / Reinheitstests],MATCH($B281,tab_MinKomp[[Stanowisko / Position ]:[Stanowisko / Position ]],0))="n/a","n/a",EM281-INDEX(tab_MinKomp[Testy czystości / Reinheitstests],MATCH($B281,tab_MinKomp[[Stanowisko / Position ]:[Stanowisko / Position ]],0)))</f>
        <v>n/a</v>
      </c>
      <c r="EN282" s="190" t="str">
        <f>IF(INDEX(tab_MinKomp[Testy czystości / Reinheitstests],MATCH($B281,tab_MinKomp[[Stanowisko / Position ]:[Stanowisko / Position ]],0))="n/a","n/a",EN281-INDEX(tab_MinKomp[Testy czystości / Reinheitstests],MATCH($B281,tab_MinKomp[[Stanowisko / Position ]:[Stanowisko / Position ]],0)))</f>
        <v>n/a</v>
      </c>
      <c r="EO282" s="194" t="str">
        <f>IF(INDEX(tab_MinKomp[Konserwacja Rep],MATCH($B281,tab_MinKomp[[Stanowisko / Position ]:[Stanowisko / Position ]],0))="n/a","n/a",EO281-INDEX(tab_MinKomp[Konserwacja Rep],MATCH($B281,tab_MinKomp[[Stanowisko / Position ]:[Stanowisko / Position ]],0)))</f>
        <v>n/a</v>
      </c>
      <c r="EP282" s="194" t="str">
        <f>IF(INDEX(tab_MinKomp[[Konserwacja Engel ]],MATCH($B281,tab_MinKomp[[Stanowisko / Position ]:[Stanowisko / Position ]],0))="n/a","n/a",EP281-INDEX(tab_MinKomp[[Konserwacja Engel ]],MATCH($B281,tab_MinKomp[[Stanowisko / Position ]:[Stanowisko / Position ]],0)))</f>
        <v>n/a</v>
      </c>
      <c r="EQ282" s="194" t="str">
        <f>IF(INDEX(tab_MinKomp[Konserwacja B 50],MATCH($B281,tab_MinKomp[[Stanowisko / Position ]:[Stanowisko / Position ]],0))="n/a","n/a",EQ281-INDEX(tab_MinKomp[Konserwacja B 50],MATCH($B281,tab_MinKomp[[Stanowisko / Position ]:[Stanowisko / Position ]],0)))</f>
        <v>n/a</v>
      </c>
      <c r="ER282" s="194" t="str">
        <f>IF(INDEX(tab_MinKomp[[Konserwacja EOL ]],MATCH($B281,tab_MinKomp[[Stanowisko / Position ]:[Stanowisko / Position ]],0))="n/a","n/a",ER281-INDEX(tab_MinKomp[[Konserwacja EOL ]],MATCH($B281,tab_MinKomp[[Stanowisko / Position ]:[Stanowisko / Position ]],0)))</f>
        <v>n/a</v>
      </c>
      <c r="ES282" s="194" t="str">
        <f>IF(INDEX(tab_MinKomp[Konserwacja Branson],MATCH($B281,tab_MinKomp[[Stanowisko / Position ]:[Stanowisko / Position ]],0))="n/a","n/a",ES281-INDEX(tab_MinKomp[Konserwacja Branson],MATCH($B281,tab_MinKomp[[Stanowisko / Position ]:[Stanowisko / Position ]],0)))</f>
        <v>n/a</v>
      </c>
      <c r="ET282" s="194" t="str">
        <f>IF(INDEX(tab_MinKomp[Konserwacja coolery],MATCH($B281,tab_MinKomp[[Stanowisko / Position ]:[Stanowisko / Position ]],0))="n/a","n/a",ET281-INDEX(tab_MinKomp[Konserwacja coolery],MATCH($B281,tab_MinKomp[[Stanowisko / Position ]:[Stanowisko / Position ]],0)))</f>
        <v>n/a</v>
      </c>
      <c r="EU282" s="194" t="str">
        <f>IF(INDEX(tab_MinKomp[Konserwacja piecy],MATCH($B281,tab_MinKomp[[Stanowisko / Position ]:[Stanowisko / Position ]],0))="n/a","n/a",EU281-INDEX(tab_MinKomp[Konserwacja piecy],MATCH($B281,tab_MinKomp[[Stanowisko / Position ]:[Stanowisko / Position ]],0)))</f>
        <v>n/a</v>
      </c>
      <c r="EV282" s="194" t="str">
        <f>IF(INDEX(tab_MinKomp[Rysunek techniczny- czytanie],MATCH($B281,tab_MinKomp[[Stanowisko / Position ]:[Stanowisko / Position ]],0))="n/a","n/a",EV281-INDEX(tab_MinKomp[Rysunek techniczny- czytanie],MATCH($B281,tab_MinKomp[[Stanowisko / Position ]:[Stanowisko / Position ]],0)))</f>
        <v>n/a</v>
      </c>
      <c r="EW282" s="194" t="str">
        <f>IF(INDEX(tab_MinKomp[Elektryka],MATCH($B281,tab_MinKomp[[Stanowisko / Position ]:[Stanowisko / Position ]],0))="n/a","n/a",EW281-INDEX(tab_MinKomp[Elektryka],MATCH($B281,tab_MinKomp[[Stanowisko / Position ]:[Stanowisko / Position ]],0)))</f>
        <v>n/a</v>
      </c>
      <c r="EX282" s="194" t="str">
        <f>IF(INDEX(tab_MinKomp[Pneumatyka],MATCH($B281,tab_MinKomp[[Stanowisko / Position ]:[Stanowisko / Position ]],0))="n/a","n/a",EX281-INDEX(tab_MinKomp[Pneumatyka],MATCH($B281,tab_MinKomp[[Stanowisko / Position ]:[Stanowisko / Position ]],0)))</f>
        <v>n/a</v>
      </c>
      <c r="EY282" s="194" t="str">
        <f>IF(INDEX(tab_MinKomp[[Hydraulika ]],MATCH($B281,tab_MinKomp[[Stanowisko / Position ]:[Stanowisko / Position ]],0))="n/a","n/a",EY281-INDEX(tab_MinKomp[[Hydraulika ]],MATCH($B281,tab_MinKomp[[Stanowisko / Position ]:[Stanowisko / Position ]],0)))</f>
        <v>n/a</v>
      </c>
      <c r="EZ282" s="194" t="str">
        <f>IF(INDEX(tab_MinKomp[Podciśnienie],MATCH($B281,tab_MinKomp[[Stanowisko / Position ]:[Stanowisko / Position ]],0))="n/a","n/a",EZ281-INDEX(tab_MinKomp[Podciśnienie],MATCH($B281,tab_MinKomp[[Stanowisko / Position ]:[Stanowisko / Position ]],0)))</f>
        <v>n/a</v>
      </c>
      <c r="FA282" s="194" t="str">
        <f>IF(INDEX(tab_MinKomp[Usuwanie awarii],MATCH($B281,tab_MinKomp[[Stanowisko / Position ]:[Stanowisko / Position ]],0))="n/a","n/a",FA281-INDEX(tab_MinKomp[Usuwanie awarii],MATCH($B281,tab_MinKomp[[Stanowisko / Position ]:[Stanowisko / Position ]],0)))</f>
        <v>n/a</v>
      </c>
      <c r="FB282" s="194" t="str">
        <f>IF(INDEX(tab_MinKomp[Obsługa robotów],MATCH($B281,tab_MinKomp[[Stanowisko / Position ]:[Stanowisko / Position ]],0))="n/a","n/a",FB281-INDEX(tab_MinKomp[Obsługa robotów],MATCH($B281,tab_MinKomp[[Stanowisko / Position ]:[Stanowisko / Position ]],0)))</f>
        <v>n/a</v>
      </c>
      <c r="FC282" s="194" t="str">
        <f>IF(INDEX(tab_MinKomp[Obsługa sterowania maszyny],MATCH($B281,tab_MinKomp[[Stanowisko / Position ]:[Stanowisko / Position ]],0))="n/a","n/a",FC281-INDEX(tab_MinKomp[Obsługa sterowania maszyny],MATCH($B281,tab_MinKomp[[Stanowisko / Position ]:[Stanowisko / Position ]],0)))</f>
        <v>n/a</v>
      </c>
      <c r="FD282" s="194" t="str">
        <f>IF(INDEX(tab_MinKomp[Usuwanie przyczyn żródłowych],MATCH($B281,tab_MinKomp[[Stanowisko / Position ]:[Stanowisko / Position ]],0))="n/a","n/a",FD281-INDEX(tab_MinKomp[Usuwanie przyczyn żródłowych],MATCH($B281,tab_MinKomp[[Stanowisko / Position ]:[Stanowisko / Position ]],0)))</f>
        <v>n/a</v>
      </c>
      <c r="FE282" s="194" t="str">
        <f>IF(INDEX(tab_MinKomp[Cmms stosowanie],MATCH($B281,tab_MinKomp[[Stanowisko / Position ]:[Stanowisko / Position ]],0))="n/a","n/a",FE281-INDEX(tab_MinKomp[Cmms stosowanie],MATCH($B281,tab_MinKomp[[Stanowisko / Position ]:[Stanowisko / Position ]],0)))</f>
        <v>n/a</v>
      </c>
      <c r="FF282" s="190" t="str">
        <f>IF(INDEX(tab_MinKomp[Testy czystości / Reinheitstests],MATCH($B281,tab_MinKomp[[Stanowisko / Position ]:[Stanowisko / Position ]],0))="n/a","n/a",FF281-INDEX(tab_MinKomp[Testy czystości / Reinheitstests],MATCH($B281,tab_MinKomp[[Stanowisko / Position ]:[Stanowisko / Position ]],0)))</f>
        <v>n/a</v>
      </c>
      <c r="FG282" s="194" t="str">
        <f>IF(INDEX(tab_MinKomp[Czyszczenie form plastikowych],MATCH($B281,tab_MinKomp[[Stanowisko / Position ]:[Stanowisko / Position ]],0))="n/a","n/a",FG281-INDEX(tab_MinKomp[Czyszczenie form plastikowych],MATCH($B281,tab_MinKomp[[Stanowisko / Position ]:[Stanowisko / Position ]],0)))</f>
        <v>n/a</v>
      </c>
      <c r="FH282" s="194" t="str">
        <f>IF(INDEX(tab_MinKomp[Wymiana form plastik],MATCH($B281,tab_MinKomp[[Stanowisko / Position ]:[Stanowisko / Position ]],0))="n/a","n/a",FH281-INDEX(tab_MinKomp[Wymiana form plastik],MATCH($B281,tab_MinKomp[[Stanowisko / Position ]:[Stanowisko / Position ]],0)))</f>
        <v>n/a</v>
      </c>
      <c r="FI282" s="194" t="str">
        <f>IF(INDEX(tab_MinKomp[Wymiana form guma],MATCH($B281,tab_MinKomp[[Stanowisko / Position ]:[Stanowisko / Position ]],0))="n/a","n/a",FI281-INDEX(tab_MinKomp[Wymiana form guma],MATCH($B281,tab_MinKomp[[Stanowisko / Position ]:[Stanowisko / Position ]],0)))</f>
        <v>n/a</v>
      </c>
      <c r="FJ282" s="194" t="str">
        <f>IF(INDEX(tab_MinKomp[Konserwacja KK],MATCH($B281,tab_MinKomp[[Stanowisko / Position ]:[Stanowisko / Position ]],0))="n/a","n/a",FJ281-INDEX(tab_MinKomp[Konserwacja KK],MATCH($B281,tab_MinKomp[[Stanowisko / Position ]:[Stanowisko / Position ]],0)))</f>
        <v>n/a</v>
      </c>
      <c r="FK282" s="194" t="str">
        <f>IF(INDEX(tab_MinKomp[Konserwacja form guma],MATCH($B281,tab_MinKomp[[Stanowisko / Position ]:[Stanowisko / Position ]],0))="n/a","n/a",FK281-INDEX(tab_MinKomp[Konserwacja form guma],MATCH($B281,tab_MinKomp[[Stanowisko / Position ]:[Stanowisko / Position ]],0)))</f>
        <v>n/a</v>
      </c>
      <c r="FL282" s="194" t="str">
        <f>IF(INDEX(tab_MinKomp[Konserwacja form plastiki],MATCH($B281,tab_MinKomp[[Stanowisko / Position ]:[Stanowisko / Position ]],0))="n/a","n/a",FL281-INDEX(tab_MinKomp[Konserwacja form plastiki],MATCH($B281,tab_MinKomp[[Stanowisko / Position ]:[Stanowisko / Position ]],0)))</f>
        <v>n/a</v>
      </c>
      <c r="FM282" s="194" t="str">
        <f>IF(INDEX(tab_MinKomp[Konserwacja Gorącego Kanału],MATCH($B281,tab_MinKomp[[Stanowisko / Position ]:[Stanowisko / Position ]],0))="n/a","n/a",FM281-INDEX(tab_MinKomp[Konserwacja Gorącego Kanału],MATCH($B281,tab_MinKomp[[Stanowisko / Position ]:[Stanowisko / Position ]],0)))</f>
        <v>n/a</v>
      </c>
      <c r="FN282" s="194" t="str">
        <f>IF(INDEX(tab_MinKomp[MS Office (Excel)],MATCH($B281,tab_MinKomp[[Stanowisko / Position ]:[Stanowisko / Position ]],0))="n/a","n/a",FN281-INDEX(tab_MinKomp[MS Office (Excel)],MATCH($B281,tab_MinKomp[[Stanowisko / Position ]:[Stanowisko / Position ]],0)))</f>
        <v>n/a</v>
      </c>
      <c r="FO282" s="194" t="str">
        <f>IF(INDEX(tab_MinKomp[MS Office (Word)],MATCH($B281,tab_MinKomp[[Stanowisko / Position ]:[Stanowisko / Position ]],0))="n/a","n/a",FO281-INDEX(tab_MinKomp[MS Office (Word)],MATCH($B281,tab_MinKomp[[Stanowisko / Position ]:[Stanowisko / Position ]],0)))</f>
        <v>n/a</v>
      </c>
      <c r="FP282" s="194" t="str">
        <f>IF(INDEX(tab_MinKomp[MS Office (Power Point)],MATCH($B281,tab_MinKomp[[Stanowisko / Position ]:[Stanowisko / Position ]],0))="n/a","n/a",FP281-INDEX(tab_MinKomp[MS Office (Power Point)],MATCH($B281,tab_MinKomp[[Stanowisko / Position ]:[Stanowisko / Position ]],0)))</f>
        <v>n/a</v>
      </c>
      <c r="FQ282" s="196" t="str">
        <f>IF(INDEX(tab_MinKomp[Język angielski / Englisch],MATCH($B281,tab_MinKomp[[Stanowisko / Position ]:[Stanowisko / Position ]],0))="n/a","n/a",FQ281-INDEX(tab_MinKomp[Język angielski / Englisch],MATCH($B281,tab_MinKomp[[Stanowisko / Position ]:[Stanowisko / Position ]],0)))</f>
        <v>n/a</v>
      </c>
      <c r="FR282" s="196" t="str">
        <f>IF(INDEX(tab_MinKomp[Język niemiecki / Deutsch],MATCH($B281,tab_MinKomp[[Stanowisko / Position ]:[Stanowisko / Position ]],0))="n/a","n/a",FR281-INDEX(tab_MinKomp[Język niemiecki / Deutsch],MATCH($B281,tab_MinKomp[[Stanowisko / Position ]:[Stanowisko / Position ]],0)))</f>
        <v>n/a</v>
      </c>
      <c r="FS282" s="194">
        <f>IF(INDEX(tab_MinKomp[Zarządzanie dokumentacją procesową / Process dokumentation management],MATCH($B281,tab_MinKomp[[Stanowisko / Position ]:[Stanowisko / Position ]],0))="n/a","n/a",FS281-INDEX(tab_MinKomp[Zarządzanie dokumentacją procesową / Process dokumentation management],MATCH($B281,tab_MinKomp[[Stanowisko / Position ]:[Stanowisko / Position ]],0)))</f>
        <v>-1</v>
      </c>
      <c r="FT282" s="194">
        <f>IF(INDEX(tab_MinKomp[Znajomość procesów z obszaru / Kenntiss der prozesse in dem Bereich],MATCH($B281,tab_MinKomp[[Stanowisko / Position ]:[Stanowisko / Position ]],0))="n/a","n/a",FT281-INDEX(tab_MinKomp[Znajomość procesów z obszaru / Kenntiss der prozesse in dem Bereich],MATCH($B281,tab_MinKomp[[Stanowisko / Position ]:[Stanowisko / Position ]],0)))</f>
        <v>-1</v>
      </c>
      <c r="FU282" s="194">
        <f>IF(INDEX(tab_MinKomp[optymalizacja procesów / Prozessoptymalisierung],MATCH($B281,tab_MinKomp[[Stanowisko / Position ]:[Stanowisko / Position ]],0))="n/a","n/a",FU281-INDEX(tab_MinKomp[optymalizacja procesów / Prozessoptymalisierung],MATCH($B281,tab_MinKomp[[Stanowisko / Position ]:[Stanowisko / Position ]],0)))</f>
        <v>0</v>
      </c>
      <c r="FV282" s="194">
        <f>IF(INDEX(tab_MinKomp[Umiejętności szkoleniowe / Trainingsfähigkeiten],MATCH($B281,tab_MinKomp[[Stanowisko / Position ]:[Stanowisko / Position ]],0))="n/a","n/a",FV281-INDEX(tab_MinKomp[Umiejętności szkoleniowe / Trainingsfähigkeiten],MATCH($B281,tab_MinKomp[[Stanowisko / Position ]:[Stanowisko / Position ]],0)))</f>
        <v>0</v>
      </c>
      <c r="FW282" s="194">
        <f>IF(INDEX(tab_MinKomp[Analityczne myślenie, podejście / Analitysches Denken, Einstellung],MATCH($B281,tab_MinKomp[[Stanowisko / Position ]:[Stanowisko / Position ]],0))="n/a","n/a",FW281-INDEX(tab_MinKomp[Analityczne myślenie, podejście / Analitysches Denken, Einstellung],MATCH($B281,tab_MinKomp[[Stanowisko / Position ]:[Stanowisko / Position ]],0)))</f>
        <v>0</v>
      </c>
      <c r="FX282" s="194">
        <f>IF(INDEX(tab_MinKomp[Dokładność, precyzja w dzialaniu / Genauigkeit, Präzision in die Arbeit],MATCH($B281,tab_MinKomp[[Stanowisko / Position ]:[Stanowisko / Position ]],0))="n/a","n/a",FX281-INDEX(tab_MinKomp[Dokładność, precyzja w dzialaniu / Genauigkeit, Präzision in die Arbeit],MATCH($B281,tab_MinKomp[[Stanowisko / Position ]:[Stanowisko / Position ]],0)))</f>
        <v>-1</v>
      </c>
      <c r="FY282" s="194">
        <f>IF(INDEX(tab_MinKomp[Dyspozycyjność / Verfügbarkeit],MATCH($B281,tab_MinKomp[[Stanowisko / Position ]:[Stanowisko / Position ]],0))="n/a","n/a",FY281-INDEX(tab_MinKomp[Dyspozycyjność / Verfügbarkeit],MATCH($B281,tab_MinKomp[[Stanowisko / Position ]:[Stanowisko / Position ]],0)))</f>
        <v>0</v>
      </c>
      <c r="FZ282" s="194">
        <f>IF(INDEX(tab_MinKomp[Zaangażowanie / 
Engagement],MATCH($B281,tab_MinKomp[[Stanowisko / Position ]:[Stanowisko / Position ]],0))="n/a","n/a",FZ281-INDEX(tab_MinKomp[Zaangażowanie / 
Engagement],MATCH($B281,tab_MinKomp[[Stanowisko / Position ]:[Stanowisko / Position ]],0)))</f>
        <v>-1</v>
      </c>
      <c r="GA282" s="194" t="str">
        <f>IF(INDEX(tab_MinKomp[Konserwacja form guma],MATCH($B281,tab_MinKomp[[Stanowisko / Position ]:[Stanowisko / Position ]],0))="n/a","n/a",GA281-INDEX(tab_MinKomp[Konserwacja form guma],MATCH($B281,tab_MinKomp[[Stanowisko / Position ]:[Stanowisko / Position ]],0)))</f>
        <v>n/a</v>
      </c>
      <c r="GB282" s="194" t="str">
        <f>IF(INDEX(tab_MinKomp[Konserwacja form plastiki],MATCH($B281,tab_MinKomp[[Stanowisko / Position ]:[Stanowisko / Position ]],0))="n/a","n/a",GB281-INDEX(tab_MinKomp[Konserwacja form plastiki],MATCH($B281,tab_MinKomp[[Stanowisko / Position ]:[Stanowisko / Position ]],0)))</f>
        <v>n/a</v>
      </c>
      <c r="GC282" s="194">
        <f>IF(INDEX(tab_MinKomp[Elastyczność w działaniu],MATCH($B281,tab_MinKomp[[Stanowisko / Position ]:[Stanowisko / Position ]],0))="n/a","n/a",GC281-INDEX(tab_MinKomp[Elastyczność w działaniu],MATCH($B281,tab_MinKomp[[Stanowisko / Position ]:[Stanowisko / Position ]],0)))</f>
        <v>0</v>
      </c>
      <c r="GD282" s="194">
        <f>IF(INDEX(tab_MinKomp[Komunikatywność],MATCH($B281,tab_MinKomp[[Stanowisko / Position ]:[Stanowisko / Position ]],0))="n/a","n/a",GD281-INDEX(tab_MinKomp[Komunikatywność],MATCH($B281,tab_MinKomp[[Stanowisko / Position ]:[Stanowisko / Position ]],0)))</f>
        <v>1</v>
      </c>
      <c r="GE282" s="193" t="str">
        <f>IF(INDEX(tab_MinKomp[Motywowanie i budowanie zaangażowania zespołu],MATCH($B281,tab_MinKomp[[Stanowisko / Position ]:[Stanowisko / Position ]],0))="n/a","n/a",GE281-INDEX(tab_MinKomp[Motywowanie i budowanie zaangażowania zespołu],MATCH($B281,tab_MinKomp[[Stanowisko / Position ]:[Stanowisko / Position ]],0)))</f>
        <v>n/a</v>
      </c>
      <c r="GF282" s="186" t="s">
        <v>248</v>
      </c>
      <c r="GG282" s="186" t="s">
        <v>248</v>
      </c>
      <c r="GH282" s="186" t="s">
        <v>248</v>
      </c>
      <c r="GI282" s="186" t="s">
        <v>248</v>
      </c>
      <c r="GJ282" s="186" t="s">
        <v>248</v>
      </c>
      <c r="GK282" s="186" t="s">
        <v>248</v>
      </c>
      <c r="GL282" s="186" t="s">
        <v>248</v>
      </c>
      <c r="GM282" s="186" t="s">
        <v>248</v>
      </c>
      <c r="GN282" s="186" t="s">
        <v>248</v>
      </c>
      <c r="GO282" s="186" t="s">
        <v>248</v>
      </c>
      <c r="GP282" s="186" t="s">
        <v>248</v>
      </c>
      <c r="GQ282" s="186" t="s">
        <v>248</v>
      </c>
      <c r="GR282" s="186" t="s">
        <v>248</v>
      </c>
      <c r="GS282" s="186" t="s">
        <v>248</v>
      </c>
      <c r="GT282" s="186" t="s">
        <v>248</v>
      </c>
      <c r="GU282" s="186" t="s">
        <v>248</v>
      </c>
      <c r="GV282" s="186" t="s">
        <v>248</v>
      </c>
      <c r="GW282" s="186" t="s">
        <v>248</v>
      </c>
      <c r="GX282" s="186" t="s">
        <v>248</v>
      </c>
      <c r="GY282" s="186" t="s">
        <v>248</v>
      </c>
      <c r="GZ282" s="261" t="s">
        <v>248</v>
      </c>
      <c r="HA282" s="261" t="s">
        <v>248</v>
      </c>
      <c r="HB282" s="191">
        <f>SUM(G282:GE282)/(HB281-(SUM(G282:GE282)))</f>
        <v>-0.11627906976744186</v>
      </c>
    </row>
    <row r="283" spans="1:210" ht="24.9" customHeight="1" x14ac:dyDescent="0.3">
      <c r="A283" s="105" t="s">
        <v>317</v>
      </c>
      <c r="B283" s="105" t="s">
        <v>315</v>
      </c>
      <c r="C283" s="105" t="s">
        <v>386</v>
      </c>
      <c r="D283" s="105">
        <v>1527</v>
      </c>
      <c r="E283" s="394" t="s">
        <v>525</v>
      </c>
      <c r="F283" s="185" t="s">
        <v>374</v>
      </c>
      <c r="G283" s="186">
        <v>2</v>
      </c>
      <c r="H283" s="186">
        <v>1</v>
      </c>
      <c r="I283" s="186">
        <v>2</v>
      </c>
      <c r="J283" s="186">
        <v>1</v>
      </c>
      <c r="K283" s="186">
        <v>1</v>
      </c>
      <c r="L283" s="186" t="s">
        <v>248</v>
      </c>
      <c r="M283" s="186" t="s">
        <v>248</v>
      </c>
      <c r="N283" s="186" t="s">
        <v>248</v>
      </c>
      <c r="O283" s="186">
        <v>1</v>
      </c>
      <c r="P283" s="186">
        <v>1</v>
      </c>
      <c r="Q283" s="186" t="s">
        <v>248</v>
      </c>
      <c r="R283" s="186" t="s">
        <v>248</v>
      </c>
      <c r="S283" s="186" t="s">
        <v>248</v>
      </c>
      <c r="T283" s="186" t="s">
        <v>248</v>
      </c>
      <c r="U283" s="186" t="s">
        <v>248</v>
      </c>
      <c r="V283" s="186" t="s">
        <v>248</v>
      </c>
      <c r="W283" s="186" t="s">
        <v>248</v>
      </c>
      <c r="X283" s="186" t="s">
        <v>248</v>
      </c>
      <c r="Y283" s="186" t="s">
        <v>248</v>
      </c>
      <c r="Z283" s="186" t="s">
        <v>248</v>
      </c>
      <c r="AA283" s="186" t="s">
        <v>248</v>
      </c>
      <c r="AB283" s="186" t="s">
        <v>248</v>
      </c>
      <c r="AC283" s="186" t="s">
        <v>248</v>
      </c>
      <c r="AD283" s="186" t="s">
        <v>248</v>
      </c>
      <c r="AE283" s="186" t="s">
        <v>248</v>
      </c>
      <c r="AF283" s="186" t="s">
        <v>248</v>
      </c>
      <c r="AG283" s="186" t="s">
        <v>248</v>
      </c>
      <c r="AH283" s="186" t="s">
        <v>248</v>
      </c>
      <c r="AI283" s="186" t="s">
        <v>248</v>
      </c>
      <c r="AJ283" s="186" t="s">
        <v>248</v>
      </c>
      <c r="AK283" s="186" t="s">
        <v>248</v>
      </c>
      <c r="AL283" s="186">
        <v>1</v>
      </c>
      <c r="AM283" s="186" t="s">
        <v>248</v>
      </c>
      <c r="AN283" s="186" t="s">
        <v>248</v>
      </c>
      <c r="AO283" s="186">
        <v>1</v>
      </c>
      <c r="AP283" s="186" t="s">
        <v>248</v>
      </c>
      <c r="AQ283" s="186">
        <v>1</v>
      </c>
      <c r="AR283" s="186" t="s">
        <v>248</v>
      </c>
      <c r="AS283" s="186" t="s">
        <v>248</v>
      </c>
      <c r="AT283" s="186" t="s">
        <v>248</v>
      </c>
      <c r="AU283" s="186" t="s">
        <v>248</v>
      </c>
      <c r="AV283" s="186">
        <v>2</v>
      </c>
      <c r="AW283" s="186">
        <v>1</v>
      </c>
      <c r="AX283" s="186" t="s">
        <v>248</v>
      </c>
      <c r="AY283" s="186" t="s">
        <v>248</v>
      </c>
      <c r="AZ283" s="186" t="s">
        <v>248</v>
      </c>
      <c r="BA283" s="186" t="s">
        <v>248</v>
      </c>
      <c r="BB283" s="186" t="s">
        <v>248</v>
      </c>
      <c r="BC283" s="186" t="s">
        <v>248</v>
      </c>
      <c r="BD283" s="186" t="s">
        <v>248</v>
      </c>
      <c r="BE283" s="186" t="s">
        <v>248</v>
      </c>
      <c r="BF283" s="186" t="s">
        <v>248</v>
      </c>
      <c r="BG283" s="186" t="s">
        <v>248</v>
      </c>
      <c r="BH283" s="186" t="s">
        <v>248</v>
      </c>
      <c r="BI283" s="186" t="s">
        <v>248</v>
      </c>
      <c r="BJ283" s="186" t="s">
        <v>248</v>
      </c>
      <c r="BK283" s="186" t="s">
        <v>248</v>
      </c>
      <c r="BL283" s="186" t="s">
        <v>248</v>
      </c>
      <c r="BM283" s="186" t="s">
        <v>248</v>
      </c>
      <c r="BN283" s="186" t="s">
        <v>248</v>
      </c>
      <c r="BO283" s="186" t="s">
        <v>248</v>
      </c>
      <c r="BP283" s="186">
        <v>2</v>
      </c>
      <c r="BQ283" s="186" t="s">
        <v>248</v>
      </c>
      <c r="BR283" s="186">
        <v>1</v>
      </c>
      <c r="BS283" s="186" t="s">
        <v>248</v>
      </c>
      <c r="BT283" s="186" t="s">
        <v>248</v>
      </c>
      <c r="BU283" s="186" t="s">
        <v>248</v>
      </c>
      <c r="BV283" s="186" t="s">
        <v>248</v>
      </c>
      <c r="BW283" s="186" t="s">
        <v>248</v>
      </c>
      <c r="BX283" s="186" t="s">
        <v>248</v>
      </c>
      <c r="BY283" s="186" t="s">
        <v>248</v>
      </c>
      <c r="BZ283" s="186" t="s">
        <v>248</v>
      </c>
      <c r="CA283" s="186">
        <v>1</v>
      </c>
      <c r="CB283" s="186" t="s">
        <v>248</v>
      </c>
      <c r="CC283" s="186">
        <v>2</v>
      </c>
      <c r="CD283" s="186">
        <v>2</v>
      </c>
      <c r="CE283" s="186" t="s">
        <v>248</v>
      </c>
      <c r="CF283" s="186" t="s">
        <v>248</v>
      </c>
      <c r="CG283" s="186">
        <v>1</v>
      </c>
      <c r="CH283" s="186" t="s">
        <v>248</v>
      </c>
      <c r="CI283" s="186" t="s">
        <v>248</v>
      </c>
      <c r="CJ283" s="186" t="s">
        <v>248</v>
      </c>
      <c r="CK283" s="186" t="s">
        <v>248</v>
      </c>
      <c r="CL283" s="186" t="s">
        <v>248</v>
      </c>
      <c r="CM283" s="186" t="s">
        <v>248</v>
      </c>
      <c r="CN283" s="186" t="s">
        <v>248</v>
      </c>
      <c r="CO283" s="186" t="s">
        <v>248</v>
      </c>
      <c r="CP283" s="186" t="s">
        <v>248</v>
      </c>
      <c r="CQ283" s="186" t="s">
        <v>248</v>
      </c>
      <c r="CR283" s="186" t="s">
        <v>248</v>
      </c>
      <c r="CS283" s="186" t="s">
        <v>248</v>
      </c>
      <c r="CT283" s="186" t="s">
        <v>248</v>
      </c>
      <c r="CU283" s="186" t="s">
        <v>248</v>
      </c>
      <c r="CV283" s="186" t="s">
        <v>248</v>
      </c>
      <c r="CW283" s="186">
        <v>2</v>
      </c>
      <c r="CX283" s="186" t="s">
        <v>248</v>
      </c>
      <c r="CY283" s="186" t="s">
        <v>248</v>
      </c>
      <c r="CZ283" s="186" t="s">
        <v>248</v>
      </c>
      <c r="DA283" s="186" t="s">
        <v>248</v>
      </c>
      <c r="DB283" s="186" t="s">
        <v>248</v>
      </c>
      <c r="DC283" s="186" t="s">
        <v>248</v>
      </c>
      <c r="DD283" s="186" t="s">
        <v>248</v>
      </c>
      <c r="DE283" s="186" t="s">
        <v>248</v>
      </c>
      <c r="DF283" s="186">
        <v>1</v>
      </c>
      <c r="DG283" s="186" t="s">
        <v>248</v>
      </c>
      <c r="DH283" s="186" t="s">
        <v>248</v>
      </c>
      <c r="DI283" s="186" t="s">
        <v>248</v>
      </c>
      <c r="DJ283" s="186" t="s">
        <v>248</v>
      </c>
      <c r="DK283" s="186" t="s">
        <v>248</v>
      </c>
      <c r="DL283" s="186" t="s">
        <v>248</v>
      </c>
      <c r="DM283" s="186" t="s">
        <v>248</v>
      </c>
      <c r="DN283" s="186" t="s">
        <v>248</v>
      </c>
      <c r="DO283" s="186" t="s">
        <v>248</v>
      </c>
      <c r="DP283" s="186" t="s">
        <v>248</v>
      </c>
      <c r="DQ283" s="186" t="s">
        <v>248</v>
      </c>
      <c r="DR283" s="186" t="s">
        <v>248</v>
      </c>
      <c r="DS283" s="186" t="s">
        <v>248</v>
      </c>
      <c r="DT283" s="186" t="s">
        <v>248</v>
      </c>
      <c r="DU283" s="186" t="s">
        <v>248</v>
      </c>
      <c r="DV283" s="186" t="s">
        <v>248</v>
      </c>
      <c r="DW283" s="186" t="s">
        <v>248</v>
      </c>
      <c r="DX283" s="186" t="s">
        <v>248</v>
      </c>
      <c r="DY283" s="186" t="s">
        <v>248</v>
      </c>
      <c r="DZ283" s="186" t="s">
        <v>248</v>
      </c>
      <c r="EA283" s="186" t="s">
        <v>248</v>
      </c>
      <c r="EB283" s="186" t="s">
        <v>248</v>
      </c>
      <c r="EC283" s="186" t="s">
        <v>248</v>
      </c>
      <c r="ED283" s="186" t="s">
        <v>248</v>
      </c>
      <c r="EE283" s="186" t="s">
        <v>248</v>
      </c>
      <c r="EF283" s="186" t="s">
        <v>248</v>
      </c>
      <c r="EG283" s="186" t="s">
        <v>248</v>
      </c>
      <c r="EH283" s="186" t="s">
        <v>248</v>
      </c>
      <c r="EI283" s="186" t="s">
        <v>248</v>
      </c>
      <c r="EJ283" s="186" t="s">
        <v>248</v>
      </c>
      <c r="EK283" s="186" t="s">
        <v>248</v>
      </c>
      <c r="EL283" s="184" t="s">
        <v>248</v>
      </c>
      <c r="EM283" s="184" t="s">
        <v>248</v>
      </c>
      <c r="EN283" s="184" t="s">
        <v>248</v>
      </c>
      <c r="EO283" s="186" t="s">
        <v>248</v>
      </c>
      <c r="EP283" s="186" t="s">
        <v>248</v>
      </c>
      <c r="EQ283" s="186" t="s">
        <v>248</v>
      </c>
      <c r="ER283" s="186" t="s">
        <v>248</v>
      </c>
      <c r="ES283" s="186" t="s">
        <v>248</v>
      </c>
      <c r="ET283" s="186" t="s">
        <v>248</v>
      </c>
      <c r="EU283" s="186" t="s">
        <v>248</v>
      </c>
      <c r="EV283" s="186" t="s">
        <v>248</v>
      </c>
      <c r="EW283" s="186" t="s">
        <v>248</v>
      </c>
      <c r="EX283" s="186" t="s">
        <v>248</v>
      </c>
      <c r="EY283" s="186" t="s">
        <v>248</v>
      </c>
      <c r="EZ283" s="186" t="s">
        <v>248</v>
      </c>
      <c r="FA283" s="186" t="s">
        <v>248</v>
      </c>
      <c r="FB283" s="186" t="s">
        <v>248</v>
      </c>
      <c r="FC283" s="186" t="s">
        <v>248</v>
      </c>
      <c r="FD283" s="186" t="s">
        <v>248</v>
      </c>
      <c r="FE283" s="186" t="s">
        <v>248</v>
      </c>
      <c r="FF283" s="186" t="s">
        <v>248</v>
      </c>
      <c r="FG283" s="186" t="s">
        <v>248</v>
      </c>
      <c r="FH283" s="186" t="s">
        <v>248</v>
      </c>
      <c r="FI283" s="186" t="s">
        <v>248</v>
      </c>
      <c r="FJ283" s="186" t="s">
        <v>248</v>
      </c>
      <c r="FK283" s="186" t="s">
        <v>248</v>
      </c>
      <c r="FL283" s="186" t="s">
        <v>248</v>
      </c>
      <c r="FM283" s="186" t="s">
        <v>248</v>
      </c>
      <c r="FN283" s="186"/>
      <c r="FO283" s="186"/>
      <c r="FP283" s="186"/>
      <c r="FQ283" s="187" t="s">
        <v>248</v>
      </c>
      <c r="FR283" s="187" t="s">
        <v>248</v>
      </c>
      <c r="FS283" s="186">
        <v>2</v>
      </c>
      <c r="FT283" s="186">
        <v>2</v>
      </c>
      <c r="FU283" s="186">
        <v>1</v>
      </c>
      <c r="FV283" s="186">
        <v>1</v>
      </c>
      <c r="FW283" s="186">
        <v>1</v>
      </c>
      <c r="FX283" s="186">
        <v>2</v>
      </c>
      <c r="FY283" s="186">
        <v>2</v>
      </c>
      <c r="FZ283" s="186">
        <v>2</v>
      </c>
      <c r="GA283" s="186" t="s">
        <v>248</v>
      </c>
      <c r="GB283" s="186" t="s">
        <v>248</v>
      </c>
      <c r="GC283" s="186">
        <v>2</v>
      </c>
      <c r="GD283" s="186">
        <v>1</v>
      </c>
      <c r="GE283" s="186" t="s">
        <v>248</v>
      </c>
      <c r="GF283" s="186" t="s">
        <v>248</v>
      </c>
      <c r="GG283" s="186" t="s">
        <v>248</v>
      </c>
      <c r="GH283" s="186" t="s">
        <v>248</v>
      </c>
      <c r="GI283" s="186" t="s">
        <v>248</v>
      </c>
      <c r="GJ283" s="186" t="s">
        <v>248</v>
      </c>
      <c r="GK283" s="186" t="s">
        <v>248</v>
      </c>
      <c r="GL283" s="186" t="s">
        <v>248</v>
      </c>
      <c r="GM283" s="186" t="s">
        <v>248</v>
      </c>
      <c r="GN283" s="186" t="s">
        <v>248</v>
      </c>
      <c r="GO283" s="186" t="s">
        <v>248</v>
      </c>
      <c r="GP283" s="186" t="s">
        <v>248</v>
      </c>
      <c r="GQ283" s="186" t="s">
        <v>248</v>
      </c>
      <c r="GR283" s="186" t="s">
        <v>248</v>
      </c>
      <c r="GS283" s="186" t="s">
        <v>248</v>
      </c>
      <c r="GT283" s="186" t="s">
        <v>248</v>
      </c>
      <c r="GU283" s="186" t="s">
        <v>248</v>
      </c>
      <c r="GV283" s="186" t="s">
        <v>248</v>
      </c>
      <c r="GW283" s="186" t="s">
        <v>248</v>
      </c>
      <c r="GX283" s="186" t="s">
        <v>248</v>
      </c>
      <c r="GY283" s="186" t="s">
        <v>248</v>
      </c>
      <c r="GZ283" s="261" t="s">
        <v>248</v>
      </c>
      <c r="HA283" s="261" t="s">
        <v>248</v>
      </c>
      <c r="HB283" s="188">
        <f t="shared" ref="HB283" si="135">SUM(G283:GE283)</f>
        <v>43</v>
      </c>
    </row>
    <row r="284" spans="1:210" ht="24.9" customHeight="1" thickBot="1" x14ac:dyDescent="0.35">
      <c r="A284" s="108" t="str">
        <f t="shared" ref="A284" si="136">A283</f>
        <v>Prod.-Q-2</v>
      </c>
      <c r="B284" s="108" t="str">
        <f t="shared" ref="B284" si="137">B283</f>
        <v>Pracownik Produkcji</v>
      </c>
      <c r="C284" s="108" t="str">
        <f t="shared" ref="C284" si="138">C283</f>
        <v>MS</v>
      </c>
      <c r="D284" s="108">
        <f t="shared" ref="D284" si="139">D283</f>
        <v>1527</v>
      </c>
      <c r="E284" s="395"/>
      <c r="F284" s="189" t="s">
        <v>375</v>
      </c>
      <c r="G284" s="192">
        <f>IF(INDEX(tab_MinKomp[Przepisy BHP / BHP Vorschriften],MATCH($B283,tab_MinKomp[[Stanowisko / Position ]:[Stanowisko / Position ]],0))="n/a","n/a",G283-INDEX(tab_MinKomp[Przepisy BHP / BHP Vorschriften],MATCH($B283,tab_MinKomp[[Stanowisko / Position ]:[Stanowisko / Position ]],0)))</f>
        <v>0</v>
      </c>
      <c r="H284" s="193">
        <f>IF(INDEX(tab_MinKomp[Przepisy PPOŻ / Brandschutzbestimmungen],MATCH($B283,tab_MinKomp[[Stanowisko / Position ]:[Stanowisko / Position ]],0))="n/a","n/a",H283-INDEX(tab_MinKomp[Przepisy PPOŻ / Brandschutzbestimmungen],MATCH($B283,tab_MinKomp[[Stanowisko / Position ]:[Stanowisko / Position ]],0)))</f>
        <v>0</v>
      </c>
      <c r="I284" s="193">
        <f>IF(INDEX(tab_MinKomp[Ryzyko zawodowe na stanowiskach pracyv/ Berufliche Risiken an Arbeitsstellen],MATCH($B283,tab_MinKomp[[Stanowisko / Position ]:[Stanowisko / Position ]],0))="n/a","n/a",I283-INDEX(tab_MinKomp[Ryzyko zawodowe na stanowiskach pracyv/ Berufliche Risiken an Arbeitsstellen],MATCH($B283,tab_MinKomp[[Stanowisko / Position ]:[Stanowisko / Position ]],0)))</f>
        <v>0</v>
      </c>
      <c r="J284" s="193">
        <f>IF(INDEX(tab_MinKomp[Gospodarka substancjami niebezpiecznymi / Gefahrstoffmanagement],MATCH($B283,tab_MinKomp[[Stanowisko / Position ]:[Stanowisko / Position ]],0))="n/a","n/a",J283-INDEX(tab_MinKomp[Gospodarka substancjami niebezpiecznymi / Gefahrstoffmanagement],MATCH($B283,tab_MinKomp[[Stanowisko / Position ]:[Stanowisko / Position ]],0)))</f>
        <v>0</v>
      </c>
      <c r="K284" s="193">
        <f>IF(INDEX(tab_MinKomp[Gospodarka odpadami / Abfallwirtschaft],MATCH($B283,tab_MinKomp[[Stanowisko / Position ]:[Stanowisko / Position ]],0))="n/a","n/a",K283-INDEX(tab_MinKomp[Gospodarka odpadami / Abfallwirtschaft],MATCH($B283,tab_MinKomp[[Stanowisko / Position ]:[Stanowisko / Position ]],0)))</f>
        <v>0</v>
      </c>
      <c r="L284" s="194" t="str">
        <f>IF(INDEX(tab_MinKomp[Przepisy kodeksu pracy / Bestimmungen des Arbeitsgesetzes],MATCH($B283,tab_MinKomp[[Stanowisko / Position ]:[Stanowisko / Position ]],0))="n/a","n/a",L283-INDEX(tab_MinKomp[Przepisy kodeksu pracy / Bestimmungen des Arbeitsgesetzes],MATCH($B283,tab_MinKomp[[Stanowisko / Position ]:[Stanowisko / Position ]],0)))</f>
        <v>n/a</v>
      </c>
      <c r="M284" s="195" t="str">
        <f>IF(INDEX(tab_MinKomp[Przepisy o ub.społ. ZUS  / Sozialversicherungsvorschriften],MATCH($B283,tab_MinKomp[[Stanowisko / Position ]:[Stanowisko / Position ]],0))="n/a","n/a",M283-INDEX(tab_MinKomp[Przepisy o ub.społ. ZUS  / Sozialversicherungsvorschriften],MATCH($B283,tab_MinKomp[[Stanowisko / Position ]:[Stanowisko / Position ]],0)))</f>
        <v>n/a</v>
      </c>
      <c r="N284" s="194" t="str">
        <f>IF(INDEX(tab_MinKomp[PRZEPISY O PDOF /persönlich Einkommensteuergesetz ],MATCH($B283,tab_MinKomp[[Stanowisko / Position ]:[Stanowisko / Position ]],0))="n/a","n/a",N283-INDEX(tab_MinKomp[PRZEPISY O PDOF /persönlich Einkommensteuergesetz ],MATCH($B283,tab_MinKomp[[Stanowisko / Position ]:[Stanowisko / Position ]],0)))</f>
        <v>n/a</v>
      </c>
      <c r="O284" s="194">
        <f>IF(INDEX(tab_MinKomp[Regulamin pracy / Arbeitsordnung],MATCH($B283,tab_MinKomp[[Stanowisko / Position ]:[Stanowisko / Position ]],0))="n/a","n/a",O283-INDEX(tab_MinKomp[Regulamin pracy / Arbeitsordnung],MATCH($B283,tab_MinKomp[[Stanowisko / Position ]:[Stanowisko / Position ]],0)))</f>
        <v>0</v>
      </c>
      <c r="P284" s="194">
        <f>IF(INDEX(tab_MinKomp[Regulamin wynagradzania / Vergütungsordnung],MATCH($B283,tab_MinKomp[[Stanowisko / Position ]:[Stanowisko / Position ]],0))="n/a","n/a",P283-INDEX(tab_MinKomp[Regulamin wynagradzania / Vergütungsordnung],MATCH($B283,tab_MinKomp[[Stanowisko / Position ]:[Stanowisko / Position ]],0)))</f>
        <v>0</v>
      </c>
      <c r="Q284" s="194" t="str">
        <f>IF(INDEX(tab_MinKomp[System R2PŁATNIK PRO: Płace / Lohnabrechnung],MATCH($B283,tab_MinKomp[[Stanowisko / Position ]:[Stanowisko / Position ]],0))="n/a","n/a",Q283-INDEX(tab_MinKomp[System R2PŁATNIK PRO: Płace / Lohnabrechnung],MATCH($B283,tab_MinKomp[[Stanowisko / Position ]:[Stanowisko / Position ]],0)))</f>
        <v>n/a</v>
      </c>
      <c r="R284" s="194" t="str">
        <f>IF(INDEX(tab_MinKomp[SystemR2PŁATNIK PRO: KADRY / Personaldaten],MATCH($B283,tab_MinKomp[[Stanowisko / Position ]:[Stanowisko / Position ]],0))="n/a","n/a",R283-INDEX(tab_MinKomp[SystemR2PŁATNIK PRO: KADRY / Personaldaten],MATCH($B283,tab_MinKomp[[Stanowisko / Position ]:[Stanowisko / Position ]],0)))</f>
        <v>n/a</v>
      </c>
      <c r="S284" s="194" t="str">
        <f>IF(INDEX(tab_MinKomp[SYSTEM R2PŁATNIK PRO: zarządzanie pracownikami / Arbeitsverwaltung],MATCH($B283,tab_MinKomp[[Stanowisko / Position ]:[Stanowisko / Position ]],0))="n/a","n/a",S283-INDEX(tab_MinKomp[SYSTEM R2PŁATNIK PRO: zarządzanie pracownikami / Arbeitsverwaltung],MATCH($B283,tab_MinKomp[[Stanowisko / Position ]:[Stanowisko / Position ]],0)))</f>
        <v>n/a</v>
      </c>
      <c r="T284" s="194" t="str">
        <f>IF(INDEX(tab_MinKomp[Doradztwo, wsparcie personalne / Personalberatung und Unterstützung],MATCH($B283,tab_MinKomp[[Stanowisko / Position ]:[Stanowisko / Position ]],0))="n/a","n/a",T283-INDEX(tab_MinKomp[Doradztwo, wsparcie personalne / Personalberatung und Unterstützung],MATCH($B283,tab_MinKomp[[Stanowisko / Position ]:[Stanowisko / Position ]],0)))</f>
        <v>n/a</v>
      </c>
      <c r="U284" s="194" t="str">
        <f>IF(INDEX(tab_MinKomp[Przepisy o podatku VAT / MwSt.- Gesetz],MATCH($B283,tab_MinKomp[[Stanowisko / Position ]:[Stanowisko / Position ]],0))="n/a","n/a",U283-INDEX(tab_MinKomp[Przepisy o podatku VAT / MwSt.- Gesetz],MATCH($B283,tab_MinKomp[[Stanowisko / Position ]:[Stanowisko / Position ]],0)))</f>
        <v>n/a</v>
      </c>
      <c r="V284" s="194" t="str">
        <f>IF(INDEX(tab_MinKomp[PrzepisyPDOP / geschäftlich Einkommensteuergesetz],MATCH($B283,tab_MinKomp[[Stanowisko / Position ]:[Stanowisko / Position ]],0))="n/a","n/a",V283-INDEX(tab_MinKomp[PrzepisyPDOP / geschäftlich Einkommensteuergesetz],MATCH($B283,tab_MinKomp[[Stanowisko / Position ]:[Stanowisko / Position ]],0)))</f>
        <v>n/a</v>
      </c>
      <c r="W284" s="194" t="str">
        <f>IF(INDEX(tab_MinKomp[System BAAN / FINANSE (FIBU)],MATCH($B283,tab_MinKomp[[Stanowisko / Position ]:[Stanowisko / Position ]],0))="n/a","n/a",W283-INDEX(tab_MinKomp[System BAAN / FINANSE (FIBU)],MATCH($B283,tab_MinKomp[[Stanowisko / Position ]:[Stanowisko / Position ]],0)))</f>
        <v>n/a</v>
      </c>
      <c r="X284" s="194" t="str">
        <f>IF(INDEX(tab_MinKomp[Systemy pomocnicze / Hilfssysteme(STOCKPROGRAM, KALK2000 etc.)],MATCH($B283,tab_MinKomp[[Stanowisko / Position ]:[Stanowisko / Position ]],0))="n/a","n/a",X283-INDEX(tab_MinKomp[Systemy pomocnicze / Hilfssysteme(STOCKPROGRAM, KALK2000 etc.)],MATCH($B283,tab_MinKomp[[Stanowisko / Position ]:[Stanowisko / Position ]],0)))</f>
        <v>n/a</v>
      </c>
      <c r="Y284" s="194" t="str">
        <f>IF(INDEX(tab_MinKomp[Polityka rachunkowości / Buchführungspolitik],MATCH($B283,tab_MinKomp[[Stanowisko / Position ]:[Stanowisko / Position ]],0))="n/a","n/a",Y283-INDEX(tab_MinKomp[Polityka rachunkowości / Buchführungspolitik],MATCH($B283,tab_MinKomp[[Stanowisko / Position ]:[Stanowisko / Position ]],0)))</f>
        <v>n/a</v>
      </c>
      <c r="Z284" s="194" t="str">
        <f>IF(INDEX(tab_MinKomp[Ustawa o rachunkowości / Rechnungslegungsgesetz],MATCH($B283,tab_MinKomp[[Stanowisko / Position ]:[Stanowisko / Position ]],0))="n/a","n/a",Z283-INDEX(tab_MinKomp[Ustawa o rachunkowości / Rechnungslegungsgesetz],MATCH($B283,tab_MinKomp[[Stanowisko / Position ]:[Stanowisko / Position ]],0)))</f>
        <v>n/a</v>
      </c>
      <c r="AA284" s="194" t="str">
        <f>IF(INDEX(tab_MinKomp[WORKFLOW - TS-100],MATCH($B283,tab_MinKomp[[Stanowisko / Position ]:[Stanowisko / Position ]],0))="n/a","n/a",AA283-INDEX(tab_MinKomp[WORKFLOW - TS-100],MATCH($B283,tab_MinKomp[[Stanowisko / Position ]:[Stanowisko / Position ]],0)))</f>
        <v>n/a</v>
      </c>
      <c r="AB284" s="194" t="str">
        <f>IF(INDEX(tab_MinKomp[WORKFLOW - SFMS],MATCH($B283,tab_MinKomp[[Stanowisko / Position ]:[Stanowisko / Position ]],0))="n/a","n/a",AB283-INDEX(tab_MinKomp[WORKFLOW - SFMS],MATCH($B283,tab_MinKomp[[Stanowisko / Position ]:[Stanowisko / Position ]],0)))</f>
        <v>n/a</v>
      </c>
      <c r="AC284" s="194" t="str">
        <f>IF(INDEX(tab_MinKomp[System ISO 9001:2015],MATCH($B283,tab_MinKomp[[Stanowisko / Position ]:[Stanowisko / Position ]],0))="n/a","n/a",AC283-INDEX(tab_MinKomp[System ISO 9001:2015],MATCH($B283,tab_MinKomp[[Stanowisko / Position ]:[Stanowisko / Position ]],0)))</f>
        <v>n/a</v>
      </c>
      <c r="AD284" s="194" t="str">
        <f>IF(INDEX(tab_MinKomp[System ISO 9001:2015],MATCH($B283,tab_MinKomp[[Stanowisko / Position ]:[Stanowisko / Position ]],0))="n/a","n/a",AD283-INDEX(tab_MinKomp[System ISO 9001:2015],MATCH($B283,tab_MinKomp[[Stanowisko / Position ]:[Stanowisko / Position ]],0)))</f>
        <v>n/a</v>
      </c>
      <c r="AE284" s="194" t="str">
        <f>IF(INDEX(tab_MinKomp[System ISO 9001:2015],MATCH($B283,tab_MinKomp[[Stanowisko / Position ]:[Stanowisko / Position ]],0))="n/a","n/a",AE283-INDEX(tab_MinKomp[System ISO 9001:2015],MATCH($B283,tab_MinKomp[[Stanowisko / Position ]:[Stanowisko / Position ]],0)))</f>
        <v>n/a</v>
      </c>
      <c r="AF284" s="194" t="str">
        <f>IF(INDEX(tab_MinKomp[System ISO 9001:2015],MATCH($B283,tab_MinKomp[[Stanowisko / Position ]:[Stanowisko / Position ]],0))="n/a","n/a",AF283-INDEX(tab_MinKomp[System ISO 9001:2015],MATCH($B283,tab_MinKomp[[Stanowisko / Position ]:[Stanowisko / Position ]],0)))</f>
        <v>n/a</v>
      </c>
      <c r="AG284" s="194" t="str">
        <f>IF(INDEX(tab_MinKomp[Wymagania VDA 6.3 Process / Forderungen],MATCH($B283,tab_MinKomp[[Stanowisko / Position ]:[Stanowisko / Position ]],0))="n/a","n/a",AG283-INDEX(tab_MinKomp[Wymagania VDA 6.3 Process / Forderungen],MATCH($B283,tab_MinKomp[[Stanowisko / Position ]:[Stanowisko / Position ]],0)))</f>
        <v>n/a</v>
      </c>
      <c r="AH284" s="194" t="str">
        <f>IF(INDEX(tab_MinKomp[Wymagania VDA 6.5 Product / Forderungen],MATCH($B283,tab_MinKomp[[Stanowisko / Position ]:[Stanowisko / Position ]],0))="n/a","n/a",AH283-INDEX(tab_MinKomp[Wymagania VDA 6.5 Product / Forderungen],MATCH($B283,tab_MinKomp[[Stanowisko / Position ]:[Stanowisko / Position ]],0)))</f>
        <v>n/a</v>
      </c>
      <c r="AI284" s="194" t="str">
        <f>IF(INDEX(tab_MinKomp[System ISO 9001:2015],MATCH($B283,tab_MinKomp[[Stanowisko / Position ]:[Stanowisko / Position ]],0))="n/a","n/a",AI283-INDEX(tab_MinKomp[System ISO 9001:2015],MATCH($B283,tab_MinKomp[[Stanowisko / Position ]:[Stanowisko / Position ]],0)))</f>
        <v>n/a</v>
      </c>
      <c r="AJ284" s="194" t="str">
        <f>IF(INDEX(tab_MinKomp[Auditor systemu ISO 17021:2018],MATCH($B283,tab_MinKomp[[Stanowisko / Position ]:[Stanowisko / Position ]],0))="n/a","n/a",AJ283-INDEX(tab_MinKomp[Auditor systemu ISO 17021:2018],MATCH($B283,tab_MinKomp[[Stanowisko / Position ]:[Stanowisko / Position ]],0)))</f>
        <v>n/a</v>
      </c>
      <c r="AK284" s="194" t="str">
        <f>IF(INDEX(tab_MinKomp[Pełnomocnik systemu / Systemvertreter],MATCH($B283,tab_MinKomp[[Stanowisko / Position ]:[Stanowisko / Position ]],0))="n/a","n/a",AK283-INDEX(tab_MinKomp[Pełnomocnik systemu / Systemvertreter],MATCH($B283,tab_MinKomp[[Stanowisko / Position ]:[Stanowisko / Position ]],0)))</f>
        <v>n/a</v>
      </c>
      <c r="AL284" s="194">
        <f>IF(INDEX(tab_MinKomp[Polityka Etyczna - Compliance],MATCH($B283,tab_MinKomp[[Stanowisko / Position ]:[Stanowisko / Position ]],0))="n/a","n/a",AL283-INDEX(tab_MinKomp[Polityka Etyczna - Compliance],MATCH($B283,tab_MinKomp[[Stanowisko / Position ]:[Stanowisko / Position ]],0)))</f>
        <v>0</v>
      </c>
      <c r="AM284" s="194" t="str">
        <f>IF(INDEX(tab_MinKomp[WDRAŻANIE NOWYCH PROJEKTÓW/ PROCEDURA CTM],MATCH($B283,tab_MinKomp[[Stanowisko / Position ]:[Stanowisko / Position ]],0))="n/a","n/a",AM283-INDEX(tab_MinKomp[WDRAŻANIE NOWYCH PROJEKTÓW/ PROCEDURA CTM],MATCH($B283,tab_MinKomp[[Stanowisko / Position ]:[Stanowisko / Position ]],0)))</f>
        <v>n/a</v>
      </c>
      <c r="AN284" s="194" t="str">
        <f>IF(INDEX(tab_MinKomp[KAMIENIE MILOWE MSL/PIFF],MATCH($B283,tab_MinKomp[[Stanowisko / Position ]:[Stanowisko / Position ]],0))="n/a","n/a",AN283-INDEX(tab_MinKomp[KAMIENIE MILOWE MSL/PIFF],MATCH($B283,tab_MinKomp[[Stanowisko / Position ]:[Stanowisko / Position ]],0)))</f>
        <v>n/a</v>
      </c>
      <c r="AO284" s="194">
        <f>IF(INDEX(tab_MinKomp[CP],MATCH($B283,tab_MinKomp[[Stanowisko / Position ]:[Stanowisko / Position ]],0))="n/a","n/a",AO283-INDEX(tab_MinKomp[CP],MATCH($B283,tab_MinKomp[[Stanowisko / Position ]:[Stanowisko / Position ]],0)))</f>
        <v>0</v>
      </c>
      <c r="AP284" s="194" t="str">
        <f>IF(INDEX(tab_MinKomp[FMEA],MATCH($B283,tab_MinKomp[[Stanowisko / Position ]:[Stanowisko / Position ]],0))="n/a","n/a",AP283-INDEX(tab_MinKomp[FMEA],MATCH($B283,tab_MinKomp[[Stanowisko / Position ]:[Stanowisko / Position ]],0)))</f>
        <v>n/a</v>
      </c>
      <c r="AQ284" s="194">
        <f>IF(INDEX(tab_MinKomp[FLOW CHART],MATCH($B283,tab_MinKomp[[Stanowisko / Position ]:[Stanowisko / Position ]],0))="n/a","n/a",AQ283-INDEX(tab_MinKomp[FLOW CHART],MATCH($B283,tab_MinKomp[[Stanowisko / Position ]:[Stanowisko / Position ]],0)))</f>
        <v>0</v>
      </c>
      <c r="AR284" s="194" t="str">
        <f>IF(INDEX(tab_MinKomp[APQP],MATCH($B283,tab_MinKomp[[Stanowisko / Position ]:[Stanowisko / Position ]],0))="n/a","n/a",AR283-INDEX(tab_MinKomp[APQP],MATCH($B283,tab_MinKomp[[Stanowisko / Position ]:[Stanowisko / Position ]],0)))</f>
        <v>n/a</v>
      </c>
      <c r="AS284" s="194" t="str">
        <f>IF(INDEX(tab_MinKomp[MSA],MATCH($B283,tab_MinKomp[[Stanowisko / Position ]:[Stanowisko / Position ]],0))="n/a","n/a",AS283-INDEX(tab_MinKomp[MSA],MATCH($B283,tab_MinKomp[[Stanowisko / Position ]:[Stanowisko / Position ]],0)))</f>
        <v>n/a</v>
      </c>
      <c r="AT284" s="194" t="str">
        <f>IF(INDEX(tab_MinKomp[SPC],MATCH($B283,tab_MinKomp[[Stanowisko / Position ]:[Stanowisko / Position ]],0))="n/a","n/a",AT283-INDEX(tab_MinKomp[SPC],MATCH($B283,tab_MinKomp[[Stanowisko / Position ]:[Stanowisko / Position ]],0)))</f>
        <v>n/a</v>
      </c>
      <c r="AU284" s="194" t="str">
        <f>IF(INDEX(tab_MinKomp[CSR (SPECYFICZNE WYMAGANIA KLIENTA)],MATCH($B283,tab_MinKomp[[Stanowisko / Position ]:[Stanowisko / Position ]],0))="n/a","n/a",AU283-INDEX(tab_MinKomp[CSR (SPECYFICZNE WYMAGANIA KLIENTA)],MATCH($B283,tab_MinKomp[[Stanowisko / Position ]:[Stanowisko / Position ]],0)))</f>
        <v>n/a</v>
      </c>
      <c r="AV284" s="194">
        <f>IF(INDEX(tab_MinKomp[5S],MATCH($B283,tab_MinKomp[[Stanowisko / Position ]:[Stanowisko / Position ]],0))="n/a","n/a",AV283-INDEX(tab_MinKomp[5S],MATCH($B283,tab_MinKomp[[Stanowisko / Position ]:[Stanowisko / Position ]],0)))</f>
        <v>0</v>
      </c>
      <c r="AW284" s="194">
        <f>IF(INDEX(tab_MinKomp[LEAN MANAGEMENT],MATCH($B283,tab_MinKomp[[Stanowisko / Position ]:[Stanowisko / Position ]],0))="n/a","n/a",AW283-INDEX(tab_MinKomp[LEAN MANAGEMENT],MATCH($B283,tab_MinKomp[[Stanowisko / Position ]:[Stanowisko / Position ]],0)))</f>
        <v>0</v>
      </c>
      <c r="AX284" s="194" t="str">
        <f>IF(INDEX(tab_MinKomp[5R],MATCH($B283,tab_MinKomp[[Stanowisko / Position ]:[Stanowisko / Position ]],0))="n/a","n/a",AX283-INDEX(tab_MinKomp[5R],MATCH($B283,tab_MinKomp[[Stanowisko / Position ]:[Stanowisko / Position ]],0)))</f>
        <v>n/a</v>
      </c>
      <c r="AY284" s="194" t="str">
        <f>IF(INDEX(tab_MinKomp[Six Sigma],MATCH($B283,tab_MinKomp[[Stanowisko / Position ]:[Stanowisko / Position ]],0))="n/a","n/a",AY283-INDEX(tab_MinKomp[Six Sigma],MATCH($B283,tab_MinKomp[[Stanowisko / Position ]:[Stanowisko / Position ]],0)))</f>
        <v>n/a</v>
      </c>
      <c r="AZ284" s="194" t="str">
        <f>IF(INDEX(tab_MinKomp[System BAAN / Distribution &amp; Supply Chain],MATCH($B283,tab_MinKomp[[Stanowisko / Position ]:[Stanowisko / Position ]],0))="n/a","n/a",AZ283-INDEX(tab_MinKomp[System BAAN / Distribution &amp; Supply Chain],MATCH($B283,tab_MinKomp[[Stanowisko / Position ]:[Stanowisko / Position ]],0)))</f>
        <v>n/a</v>
      </c>
      <c r="BA284" s="194" t="str">
        <f>IF(INDEX(tab_MinKomp[Gospodarka magazynowa / Lagerverwaltung],MATCH($B283,tab_MinKomp[[Stanowisko / Position ]:[Stanowisko / Position ]],0))="n/a","n/a",BA283-INDEX(tab_MinKomp[Gospodarka magazynowa / Lagerverwaltung],MATCH($B283,tab_MinKomp[[Stanowisko / Position ]:[Stanowisko / Position ]],0)))</f>
        <v>n/a</v>
      </c>
      <c r="BB284" s="194" t="str">
        <f>IF(INDEX(tab_MinKomp[Inwentaryzacja - organizacja i przebieg / Inventurprozess],MATCH($B283,tab_MinKomp[[Stanowisko / Position ]:[Stanowisko / Position ]],0))="n/a","n/a",BB283-INDEX(tab_MinKomp[Inwentaryzacja - organizacja i przebieg / Inventurprozess],MATCH($B283,tab_MinKomp[[Stanowisko / Position ]:[Stanowisko / Position ]],0)))</f>
        <v>n/a</v>
      </c>
      <c r="BC284" s="194" t="str">
        <f>IF(INDEX(tab_MinKomp[Organizacja dostaw / Versorgungsorganisation],MATCH($B283,tab_MinKomp[[Stanowisko / Position ]:[Stanowisko / Position ]],0))="n/a","n/a",BC283-INDEX(tab_MinKomp[Organizacja dostaw / Versorgungsorganisation],MATCH($B283,tab_MinKomp[[Stanowisko / Position ]:[Stanowisko / Position ]],0)))</f>
        <v>n/a</v>
      </c>
      <c r="BD284" s="194" t="str">
        <f>IF(INDEX(tab_MinKomp[Organizacja wysyłek / Organisation von Lieferungen],MATCH($B283,tab_MinKomp[[Stanowisko / Position ]:[Stanowisko / Position ]],0))="n/a","n/a",BD283-INDEX(tab_MinKomp[Organizacja wysyłek / Organisation von Lieferungen],MATCH($B283,tab_MinKomp[[Stanowisko / Position ]:[Stanowisko / Position ]],0)))</f>
        <v>n/a</v>
      </c>
      <c r="BE284" s="194" t="str">
        <f>IF(INDEX(tab_MinKomp[Analiza magazynowa - Program Polen.mdb / Inventuranalyse],MATCH($B283,tab_MinKomp[[Stanowisko / Position ]:[Stanowisko / Position ]],0))="n/a","n/a",BE283-INDEX(tab_MinKomp[Analiza magazynowa - Program Polen.mdb / Inventuranalyse],MATCH($B283,tab_MinKomp[[Stanowisko / Position ]:[Stanowisko / Position ]],0)))</f>
        <v>n/a</v>
      </c>
      <c r="BF284" s="190" t="str">
        <f>IF(INDEX(tab_MinKomp[MMOG (Materials Management Operations Guidelines)],MATCH($B283,tab_MinKomp[[Stanowisko / Position ]:[Stanowisko / Position ]],0))="n/a","n/a",BF283-INDEX(tab_MinKomp[MMOG (Materials Management Operations Guidelines)],MATCH($B283,tab_MinKomp[[Stanowisko / Position ]:[Stanowisko / Position ]],0)))</f>
        <v>n/a</v>
      </c>
      <c r="BG284" s="190" t="str">
        <f>IF(INDEX(tab_MinKomp[GPP],MATCH($B283,tab_MinKomp[[Stanowisko / Position ]:[Stanowisko / Position ]],0))="n/a","n/a",BG283-INDEX(tab_MinKomp[GPP],MATCH($B283,tab_MinKomp[[Stanowisko / Position ]:[Stanowisko / Position ]],0)))</f>
        <v>n/a</v>
      </c>
      <c r="BH284" s="190" t="str">
        <f>IF(INDEX(tab_MinKomp[AIAG (Automotive Industry Action Group)],MATCH($B283,tab_MinKomp[[Stanowisko / Position ]:[Stanowisko / Position ]],0))="n/a","n/a",BH283-INDEX(tab_MinKomp[AIAG (Automotive Industry Action Group)],MATCH($B283,tab_MinKomp[[Stanowisko / Position ]:[Stanowisko / Position ]],0)))</f>
        <v>n/a</v>
      </c>
      <c r="BI284" s="190" t="str">
        <f>IF(INDEX(tab_MinKomp[Super-G disputes],MATCH($B283,tab_MinKomp[[Stanowisko / Position ]:[Stanowisko / Position ]],0))="n/a","n/a",BI283-INDEX(tab_MinKomp[Super-G disputes],MATCH($B283,tab_MinKomp[[Stanowisko / Position ]:[Stanowisko / Position ]],0)))</f>
        <v>n/a</v>
      </c>
      <c r="BJ284" s="190" t="str">
        <f>IF(INDEX(tab_MinKomp[CMMS3/eDDL (Direct Data Link)],MATCH($B283,tab_MinKomp[[Stanowisko / Position ]:[Stanowisko / Position ]],0))="n/a","n/a",BJ283-INDEX(tab_MinKomp[CMMS3/eDDL (Direct Data Link)],MATCH($B283,tab_MinKomp[[Stanowisko / Position ]:[Stanowisko / Position ]],0)))</f>
        <v>n/a</v>
      </c>
      <c r="BK284" s="190" t="str">
        <f>IF(INDEX(tab_MinKomp[MP&amp;L (Material Planning and Logistics)],MATCH($B283,tab_MinKomp[[Stanowisko / Position ]:[Stanowisko / Position ]],0))="n/a","n/a",BK283-INDEX(tab_MinKomp[MP&amp;L (Material Planning and Logistics)],MATCH($B283,tab_MinKomp[[Stanowisko / Position ]:[Stanowisko / Position ]],0)))</f>
        <v>n/a</v>
      </c>
      <c r="BL284" s="190" t="str">
        <f>IF(INDEX(tab_MinKomp[Supplier delivery rating],MATCH($B283,tab_MinKomp[[Stanowisko / Position ]:[Stanowisko / Position ]],0))="n/a","n/a",BL283-INDEX(tab_MinKomp[Supplier delivery rating],MATCH($B283,tab_MinKomp[[Stanowisko / Position ]:[Stanowisko / Position ]],0)))</f>
        <v>n/a</v>
      </c>
      <c r="BM284" s="194" t="str">
        <f>IF(INDEX(tab_MinKomp[Obsługa maszyn KVT / KVT Maschinenbedienung],MATCH($B283,tab_MinKomp[[Stanowisko / Position ]:[Stanowisko / Position ]],0))="n/a","n/a",BM283-INDEX(tab_MinKomp[Obsługa maszyn KVT / KVT Maschinenbedienung],MATCH($B283,tab_MinKomp[[Stanowisko / Position ]:[Stanowisko / Position ]],0)))</f>
        <v>n/a</v>
      </c>
      <c r="BN284" s="194" t="str">
        <f>IF(INDEX(tab_MinKomp[Obsługa maszyn KVT / KVT Maschinenbedienung],MATCH($B283,tab_MinKomp[[Stanowisko / Position ]:[Stanowisko / Position ]],0))="n/a","n/a",BN283-INDEX(tab_MinKomp[Obsługa maszyn KVT / KVT Maschinenbedienung],MATCH($B283,tab_MinKomp[[Stanowisko / Position ]:[Stanowisko / Position ]],0)))</f>
        <v>n/a</v>
      </c>
      <c r="BO284" s="194" t="str">
        <f>IF(INDEX(tab_MinKomp[Obsługa maszyn KVT / KVT Maschinenbedienung],MATCH($B283,tab_MinKomp[[Stanowisko / Position ]:[Stanowisko / Position ]],0))="n/a","n/a",BO283-INDEX(tab_MinKomp[Obsługa maszyn KVT / KVT Maschinenbedienung],MATCH($B283,tab_MinKomp[[Stanowisko / Position ]:[Stanowisko / Position ]],0)))</f>
        <v>n/a</v>
      </c>
      <c r="BP284" s="194">
        <f>IF(INDEX(tab_MinKomp[Obsługa maszyn Novapax / Novapax Maschinenbedienung],MATCH($B283,tab_MinKomp[[Stanowisko / Position ]:[Stanowisko / Position ]],0))="n/a","n/a",BP283-INDEX(tab_MinKomp[Obsługa maszyn Novapax / Novapax Maschinenbedienung],MATCH($B283,tab_MinKomp[[Stanowisko / Position ]:[Stanowisko / Position ]],0)))</f>
        <v>0</v>
      </c>
      <c r="BQ284" s="194" t="str">
        <f>IF(INDEX(tab_MinKomp[Obsługa maszyn Piovan / Piovan Maschinenbedienung],MATCH($B283,tab_MinKomp[[Stanowisko / Position ]:[Stanowisko / Position ]],0))="n/a","n/a",BQ283-INDEX(tab_MinKomp[Obsługa maszyn Piovan / Piovan Maschinenbedienung],MATCH($B283,tab_MinKomp[[Stanowisko / Position ]:[Stanowisko / Position ]],0)))</f>
        <v>n/a</v>
      </c>
      <c r="BR284" s="194">
        <f>IF(INDEX(tab_MinKomp[Eliminacja awarii / Beseitigung von Ausfällen],MATCH($B283,tab_MinKomp[[Stanowisko / Position ]:[Stanowisko / Position ]],0))="n/a","n/a",BR283-INDEX(tab_MinKomp[Eliminacja awarii / Beseitigung von Ausfällen],MATCH($B283,tab_MinKomp[[Stanowisko / Position ]:[Stanowisko / Position ]],0)))</f>
        <v>0</v>
      </c>
      <c r="BS284" s="194" t="str">
        <f>IF(INDEX(tab_MinKomp[Obsługa maszyn Piovan / Piovan Maschinenbedienung],MATCH($B283,tab_MinKomp[[Stanowisko / Position ]:[Stanowisko / Position ]],0))="n/a","n/a",BS283-INDEX(tab_MinKomp[Obsługa maszyn Piovan / Piovan Maschinenbedienung],MATCH($B283,tab_MinKomp[[Stanowisko / Position ]:[Stanowisko / Position ]],0)))</f>
        <v>n/a</v>
      </c>
      <c r="BT284" s="194" t="str">
        <f>IF(INDEX(tab_MinKomp[Obsługa maszyn Piovan / Piovan Maschinenbedienung],MATCH($B283,tab_MinKomp[[Stanowisko / Position ]:[Stanowisko / Position ]],0))="n/a","n/a",BT283-INDEX(tab_MinKomp[Obsługa maszyn Piovan / Piovan Maschinenbedienung],MATCH($B283,tab_MinKomp[[Stanowisko / Position ]:[Stanowisko / Position ]],0)))</f>
        <v>n/a</v>
      </c>
      <c r="BU284" s="194" t="str">
        <f>IF(INDEX(tab_MinKomp[Obsługa maszyn Piovan / Piovan Maschinenbedienung],MATCH($B283,tab_MinKomp[[Stanowisko / Position ]:[Stanowisko / Position ]],0))="n/a","n/a",BU283-INDEX(tab_MinKomp[Obsługa maszyn Piovan / Piovan Maschinenbedienung],MATCH($B283,tab_MinKomp[[Stanowisko / Position ]:[Stanowisko / Position ]],0)))</f>
        <v>n/a</v>
      </c>
      <c r="BV284" s="194" t="str">
        <f>IF(INDEX(tab_MinKomp[Obsługa maszyn Piovan / Piovan Maschinenbedienung],MATCH($B283,tab_MinKomp[[Stanowisko / Position ]:[Stanowisko / Position ]],0))="n/a","n/a",BV283-INDEX(tab_MinKomp[Obsługa maszyn Piovan / Piovan Maschinenbedienung],MATCH($B283,tab_MinKomp[[Stanowisko / Position ]:[Stanowisko / Position ]],0)))</f>
        <v>n/a</v>
      </c>
      <c r="BW284" s="194" t="str">
        <f>IF(INDEX(tab_MinKomp[Obsługa maszyn Piovan / Piovan Maschinenbedienung],MATCH($B283,tab_MinKomp[[Stanowisko / Position ]:[Stanowisko / Position ]],0))="n/a","n/a",BW283-INDEX(tab_MinKomp[Obsługa maszyn Piovan / Piovan Maschinenbedienung],MATCH($B283,tab_MinKomp[[Stanowisko / Position ]:[Stanowisko / Position ]],0)))</f>
        <v>n/a</v>
      </c>
      <c r="BX284" s="194" t="str">
        <f>IF(INDEX(tab_MinKomp[Obsługa maszyn Piovan / Piovan Maschinenbedienung],MATCH($B283,tab_MinKomp[[Stanowisko / Position ]:[Stanowisko / Position ]],0))="n/a","n/a",BX283-INDEX(tab_MinKomp[Obsługa maszyn Piovan / Piovan Maschinenbedienung],MATCH($B283,tab_MinKomp[[Stanowisko / Position ]:[Stanowisko / Position ]],0)))</f>
        <v>n/a</v>
      </c>
      <c r="BY284" s="194" t="str">
        <f>IF(INDEX(tab_MinKomp[Obsługa maszyn Engel / Engel Maschinenbedienung],MATCH($B283,tab_MinKomp[[Stanowisko / Position ]:[Stanowisko / Position ]],0))="n/a","n/a",BY283-INDEX(tab_MinKomp[Obsługa maszyn Engel / Engel Maschinenbedienung],MATCH($B283,tab_MinKomp[[Stanowisko / Position ]:[Stanowisko / Position ]],0)))</f>
        <v>n/a</v>
      </c>
      <c r="BZ284" s="194" t="str">
        <f>IF(INDEX(tab_MinKomp[Obsługa maszyn Engel / Engel Maschinenbedienung],MATCH($B283,tab_MinKomp[[Stanowisko / Position ]:[Stanowisko / Position ]],0))="n/a","n/a",BZ283-INDEX(tab_MinKomp[Obsługa maszyn Engel / Engel Maschinenbedienung],MATCH($B283,tab_MinKomp[[Stanowisko / Position ]:[Stanowisko / Position ]],0)))</f>
        <v>n/a</v>
      </c>
      <c r="CA284" s="194">
        <f>IF(INDEX(tab_MinKomp[Eliminacja awarii / Beseitigung von Ausfällen],MATCH($B283,tab_MinKomp[[Stanowisko / Position ]:[Stanowisko / Position ]],0))="n/a","n/a",CA283-INDEX(tab_MinKomp[Eliminacja awarii / Beseitigung von Ausfällen],MATCH($B283,tab_MinKomp[[Stanowisko / Position ]:[Stanowisko / Position ]],0)))</f>
        <v>0</v>
      </c>
      <c r="CB284" s="194" t="str">
        <f>IF(INDEX(tab_MinKomp[Obsługa maszyn ASL / ASL Maschinenbedienung],MATCH($B283,tab_MinKomp[[Stanowisko / Position ]:[Stanowisko / Position ]],0))="n/a","n/a",CB283-INDEX(tab_MinKomp[Obsługa maszyn ASL / ASL Maschinenbedienung],MATCH($B283,tab_MinKomp[[Stanowisko / Position ]:[Stanowisko / Position ]],0)))</f>
        <v>n/a</v>
      </c>
      <c r="CC284" s="194">
        <f>IF(INDEX(tab_MinKomp[Obsługa maszyn Novapax / Novapax Maschinenbedienung],MATCH($B283,tab_MinKomp[[Stanowisko / Position ]:[Stanowisko / Position ]],0))="n/a","n/a",CC283-INDEX(tab_MinKomp[Obsługa maszyn Novapax / Novapax Maschinenbedienung],MATCH($B283,tab_MinKomp[[Stanowisko / Position ]:[Stanowisko / Position ]],0)))</f>
        <v>0</v>
      </c>
      <c r="CD284" s="194">
        <f>IF(INDEX(tab_MinKomp[Obsługa maszyn Novapax / Novapax Maschinenbedienung],MATCH($B283,tab_MinKomp[[Stanowisko / Position ]:[Stanowisko / Position ]],0))="n/a","n/a",CD283-INDEX(tab_MinKomp[Obsługa maszyn Novapax / Novapax Maschinenbedienung],MATCH($B283,tab_MinKomp[[Stanowisko / Position ]:[Stanowisko / Position ]],0)))</f>
        <v>0</v>
      </c>
      <c r="CE284" s="194" t="str">
        <f>IF(INDEX(tab_MinKomp[Obsługa maszyn Piovan / Piovan Maschinenbedienung],MATCH($B283,tab_MinKomp[[Stanowisko / Position ]:[Stanowisko / Position ]],0))="n/a","n/a",CE283-INDEX(tab_MinKomp[Obsługa maszyn Piovan / Piovan Maschinenbedienung],MATCH($B283,tab_MinKomp[[Stanowisko / Position ]:[Stanowisko / Position ]],0)))</f>
        <v>n/a</v>
      </c>
      <c r="CF284" s="194" t="str">
        <f>IF(INDEX(tab_MinKomp[Obsługa maszyn Piovan / Piovan Maschinenbedienung],MATCH($B283,tab_MinKomp[[Stanowisko / Position ]:[Stanowisko / Position ]],0))="n/a","n/a",CF283-INDEX(tab_MinKomp[Obsługa maszyn Piovan / Piovan Maschinenbedienung],MATCH($B283,tab_MinKomp[[Stanowisko / Position ]:[Stanowisko / Position ]],0)))</f>
        <v>n/a</v>
      </c>
      <c r="CG284" s="194">
        <f>IF(INDEX(tab_MinKomp[Eliminacja awarii / Beseitigung von Ausfällen],MATCH($B283,tab_MinKomp[[Stanowisko / Position ]:[Stanowisko / Position ]],0))="n/a","n/a",CG283-INDEX(tab_MinKomp[Eliminacja awarii / Beseitigung von Ausfällen],MATCH($B283,tab_MinKomp[[Stanowisko / Position ]:[Stanowisko / Position ]],0)))</f>
        <v>0</v>
      </c>
      <c r="CH284" s="194" t="str">
        <f>IF(INDEX(tab_MinKomp[Wymagania VDA 6.5 Product / Forderungen],MATCH($B283,tab_MinKomp[[Stanowisko / Position ]:[Stanowisko / Position ]],0))="n/a","n/a",CH283-INDEX(tab_MinKomp[Wymagania VDA 6.5 Product / Forderungen],MATCH($B283,tab_MinKomp[[Stanowisko / Position ]:[Stanowisko / Position ]],0)))</f>
        <v>n/a</v>
      </c>
      <c r="CI284" s="194" t="str">
        <f>IF(INDEX(tab_MinKomp[Wymagania VDA 6.5 Product / Forderungen],MATCH($B283,tab_MinKomp[[Stanowisko / Position ]:[Stanowisko / Position ]],0))="n/a","n/a",CI283-INDEX(tab_MinKomp[Wymagania VDA 6.5 Product / Forderungen],MATCH($B283,tab_MinKomp[[Stanowisko / Position ]:[Stanowisko / Position ]],0)))</f>
        <v>n/a</v>
      </c>
      <c r="CJ284" s="194" t="str">
        <f>IF(INDEX(tab_MinKomp[Wymagania VDA 6.5 Product / Forderungen],MATCH($B283,tab_MinKomp[[Stanowisko / Position ]:[Stanowisko / Position ]],0))="n/a","n/a",CJ283-INDEX(tab_MinKomp[Wymagania VDA 6.5 Product / Forderungen],MATCH($B283,tab_MinKomp[[Stanowisko / Position ]:[Stanowisko / Position ]],0)))</f>
        <v>n/a</v>
      </c>
      <c r="CK284" s="194" t="str">
        <f>IF(INDEX(tab_MinKomp[Wymagania VDA 6.5 Product / Forderungen],MATCH($B283,tab_MinKomp[[Stanowisko / Position ]:[Stanowisko / Position ]],0))="n/a","n/a",CK283-INDEX(tab_MinKomp[Wymagania VDA 6.5 Product / Forderungen],MATCH($B283,tab_MinKomp[[Stanowisko / Position ]:[Stanowisko / Position ]],0)))</f>
        <v>n/a</v>
      </c>
      <c r="CL284" s="194" t="str">
        <f>IF(INDEX(tab_MinKomp[Wymagania VDA 6.5 Product / Forderungen],MATCH($B283,tab_MinKomp[[Stanowisko / Position ]:[Stanowisko / Position ]],0))="n/a","n/a",CL283-INDEX(tab_MinKomp[Wymagania VDA 6.5 Product / Forderungen],MATCH($B283,tab_MinKomp[[Stanowisko / Position ]:[Stanowisko / Position ]],0)))</f>
        <v>n/a</v>
      </c>
      <c r="CM284" s="194" t="str">
        <f>IF(INDEX(tab_MinKomp[Informatyka ogólna (techniczne i systemowe) / Allgemeine IT (Technik und System)],MATCH($B283,tab_MinKomp[[Stanowisko / Position ]:[Stanowisko / Position ]],0))="n/a","n/a",CM283-INDEX(tab_MinKomp[Informatyka ogólna (techniczne i systemowe) / Allgemeine IT (Technik und System)],MATCH($B283,tab_MinKomp[[Stanowisko / Position ]:[Stanowisko / Position ]],0)))</f>
        <v>n/a</v>
      </c>
      <c r="CN284" s="194" t="str">
        <f>IF(INDEX(tab_MinKomp[Sieci komputerowe / Computernetzwerke],MATCH($B283,tab_MinKomp[[Stanowisko / Position ]:[Stanowisko / Position ]],0))="n/a","n/a",CN283-INDEX(tab_MinKomp[Sieci komputerowe / Computernetzwerke],MATCH($B283,tab_MinKomp[[Stanowisko / Position ]:[Stanowisko / Position ]],0)))</f>
        <v>n/a</v>
      </c>
      <c r="CO284" s="194" t="str">
        <f>IF(INDEX(tab_MinKomp[Hardware (komputery PC, drukarki biurowe i etykietowe, telefonia stacjonarna i mobilna) (PC, Drucker, Telefpne, Handys)],MATCH($B283,tab_MinKomp[[Stanowisko / Position ]:[Stanowisko / Position ]],0))="n/a","n/a",CO283-INDEX(tab_MinKomp[Hardware (komputery PC, drukarki biurowe i etykietowe, telefonia stacjonarna i mobilna) (PC, Drucker, Telefpne, Handys)],MATCH($B283,tab_MinKomp[[Stanowisko / Position ]:[Stanowisko / Position ]],0)))</f>
        <v>n/a</v>
      </c>
      <c r="CP284" s="194" t="str">
        <f>IF(INDEX(tab_MinKomp[Software &amp; Systems (MS Office, MS Remote Desktop)],MATCH($B283,tab_MinKomp[[Stanowisko / Position ]:[Stanowisko / Position ]],0))="n/a","n/a",CP283-INDEX(tab_MinKomp[Software &amp; Systems (MS Office, MS Remote Desktop)],MATCH($B283,tab_MinKomp[[Stanowisko / Position ]:[Stanowisko / Position ]],0)))</f>
        <v>n/a</v>
      </c>
      <c r="CQ284" s="194" t="str">
        <f>IF(INDEX(tab_MinKomp[Programowanie obiektowe (PHP) / Objektprogrammierung],MATCH($B283,tab_MinKomp[[Stanowisko / Position ]:[Stanowisko / Position ]],0))="n/a","n/a",CQ283-INDEX(tab_MinKomp[Programowanie obiektowe (PHP) / Objektprogrammierung],MATCH($B283,tab_MinKomp[[Stanowisko / Position ]:[Stanowisko / Position ]],0)))</f>
        <v>n/a</v>
      </c>
      <c r="CR284" s="194" t="str">
        <f>IF(INDEX(tab_MinKomp[Scrum],MATCH($B283,tab_MinKomp[[Stanowisko / Position ]:[Stanowisko / Position ]],0))="n/a","n/a",CR283-INDEX(tab_MinKomp[Scrum],MATCH($B283,tab_MinKomp[[Stanowisko / Position ]:[Stanowisko / Position ]],0)))</f>
        <v>n/a</v>
      </c>
      <c r="CS284" s="194" t="str">
        <f>IF(INDEX(tab_MinKomp[SQL (MySQL)],MATCH($B283,tab_MinKomp[[Stanowisko / Position ]:[Stanowisko / Position ]],0))="n/a","n/a",CS283-INDEX(tab_MinKomp[SQL (MySQL)],MATCH($B283,tab_MinKomp[[Stanowisko / Position ]:[Stanowisko / Position ]],0)))</f>
        <v>n/a</v>
      </c>
      <c r="CT284" s="194" t="str">
        <f>IF(INDEX(tab_MinKomp[Javascript],MATCH($B283,tab_MinKomp[[Stanowisko / Position ]:[Stanowisko / Position ]],0))="n/a","n/a",CT283-INDEX(tab_MinKomp[Javascript],MATCH($B283,tab_MinKomp[[Stanowisko / Position ]:[Stanowisko / Position ]],0)))</f>
        <v>n/a</v>
      </c>
      <c r="CU284" s="194" t="str">
        <f>IF(INDEX(tab_MinKomp[Joomla],MATCH($B283,tab_MinKomp[[Stanowisko / Position ]:[Stanowisko / Position ]],0))="n/a","n/a",CU283-INDEX(tab_MinKomp[Joomla],MATCH($B283,tab_MinKomp[[Stanowisko / Position ]:[Stanowisko / Position ]],0)))</f>
        <v>n/a</v>
      </c>
      <c r="CV284" s="194" t="str">
        <f>IF(INDEX(tab_MinKomp[Bash],MATCH($B283,tab_MinKomp[[Stanowisko / Position ]:[Stanowisko / Position ]],0))="n/a","n/a",CV283-INDEX(tab_MinKomp[Bash],MATCH($B283,tab_MinKomp[[Stanowisko / Position ]:[Stanowisko / Position ]],0)))</f>
        <v>n/a</v>
      </c>
      <c r="CW284" s="194">
        <f>IF(INDEX(tab_MinKomp[Systemy MES (HYDRA / SFMS)],MATCH($B283,tab_MinKomp[[Stanowisko / Position ]:[Stanowisko / Position ]],0))="n/a","n/a",CW283-INDEX(tab_MinKomp[Systemy MES (HYDRA / SFMS)],MATCH($B283,tab_MinKomp[[Stanowisko / Position ]:[Stanowisko / Position ]],0)))</f>
        <v>0</v>
      </c>
      <c r="CX284" s="194" t="str">
        <f>IF(INDEX(tab_MinKomp[HTML / CSS],MATCH($B283,tab_MinKomp[[Stanowisko / Position ]:[Stanowisko / Position ]],0))="n/a","n/a",CX283-INDEX(tab_MinKomp[HTML / CSS],MATCH($B283,tab_MinKomp[[Stanowisko / Position ]:[Stanowisko / Position ]],0)))</f>
        <v>n/a</v>
      </c>
      <c r="CY284" s="194" t="str">
        <f>IF(INDEX(tab_MinKomp[SYSTEM PR],MATCH($B283,tab_MinKomp[[Stanowisko / Position ]:[Stanowisko / Position ]],0))="n/a","n/a",CY283-INDEX(tab_MinKomp[SYSTEM PR],MATCH($B283,tab_MinKomp[[Stanowisko / Position ]:[Stanowisko / Position ]],0)))</f>
        <v>n/a</v>
      </c>
      <c r="CZ284" s="194" t="str">
        <f>IF(INDEX(tab_MinKomp[System Einkauf XP / EBA],MATCH($B283,tab_MinKomp[[Stanowisko / Position ]:[Stanowisko / Position ]],0))="n/a","n/a",CZ283-INDEX(tab_MinKomp[System Einkauf XP / EBA],MATCH($B283,tab_MinKomp[[Stanowisko / Position ]:[Stanowisko / Position ]],0)))</f>
        <v>n/a</v>
      </c>
      <c r="DA284" s="194" t="str">
        <f>IF(INDEX(tab_MinKomp[Techniki negocjacyjne / Verhandlungstechniken],MATCH($B283,tab_MinKomp[[Stanowisko / Position ]:[Stanowisko / Position ]],0))="n/a","n/a",DA283-INDEX(tab_MinKomp[Techniki negocjacyjne / Verhandlungstechniken],MATCH($B283,tab_MinKomp[[Stanowisko / Position ]:[Stanowisko / Position ]],0)))</f>
        <v>n/a</v>
      </c>
      <c r="DB284" s="194" t="str">
        <f>IF(INDEX(tab_MinKomp[Znajomość rynku branżowego / Kenntnis des Industrie Marktes],MATCH($B283,tab_MinKomp[[Stanowisko / Position ]:[Stanowisko / Position ]],0))="n/a","n/a",DB283-INDEX(tab_MinKomp[Znajomość rynku branżowego / Kenntnis des Industrie Marktes],MATCH($B283,tab_MinKomp[[Stanowisko / Position ]:[Stanowisko / Position ]],0)))</f>
        <v>n/a</v>
      </c>
      <c r="DC284" s="194" t="str">
        <f>IF(INDEX(tab_MinKomp[SUPPLIER MANAGEMENT],MATCH($B283,tab_MinKomp[[Stanowisko / Position ]:[Stanowisko / Position ]],0))="n/a","n/a",DC283-INDEX(tab_MinKomp[SUPPLIER MANAGEMENT],MATCH($B283,tab_MinKomp[[Stanowisko / Position ]:[Stanowisko / Position ]],0)))</f>
        <v>n/a</v>
      </c>
      <c r="DD284" s="194" t="str">
        <f>IF(INDEX(tab_MinKomp[SUPPLIER MANAGEMENT],MATCH($B283,tab_MinKomp[[Stanowisko / Position ]:[Stanowisko / Position ]],0))="n/a","n/a",DD283-INDEX(tab_MinKomp[SUPPLIER MANAGEMENT],MATCH($B283,tab_MinKomp[[Stanowisko / Position ]:[Stanowisko / Position ]],0)))</f>
        <v>n/a</v>
      </c>
      <c r="DE284" s="194" t="str">
        <f>IF(INDEX(tab_MinKomp[SUPPLIER MANAGEMENT],MATCH($B283,tab_MinKomp[[Stanowisko / Position ]:[Stanowisko / Position ]],0))="n/a","n/a",DE283-INDEX(tab_MinKomp[SUPPLIER MANAGEMENT],MATCH($B283,tab_MinKomp[[Stanowisko / Position ]:[Stanowisko / Position ]],0)))</f>
        <v>n/a</v>
      </c>
      <c r="DF284" s="194">
        <f>IF(INDEX(tab_MinKomp[LEAN MANAGEMENT],MATCH($B283,tab_MinKomp[[Stanowisko / Position ]:[Stanowisko / Position ]],0))="n/a","n/a",DF283-INDEX(tab_MinKomp[LEAN MANAGEMENT],MATCH($B283,tab_MinKomp[[Stanowisko / Position ]:[Stanowisko / Position ]],0)))</f>
        <v>0</v>
      </c>
      <c r="DG284" s="194" t="str">
        <f>IF(INDEX(tab_MinKomp[PPAP/PSW],MATCH($B283,tab_MinKomp[[Stanowisko / Position ]:[Stanowisko / Position ]],0))="n/a","n/a",DG283-INDEX(tab_MinKomp[PPAP/PSW],MATCH($B283,tab_MinKomp[[Stanowisko / Position ]:[Stanowisko / Position ]],0)))</f>
        <v>n/a</v>
      </c>
      <c r="DH284" s="194" t="str">
        <f>IF(INDEX(tab_MinKomp[SUPPLIER MANAGEMENT],MATCH($B283,tab_MinKomp[[Stanowisko / Position ]:[Stanowisko / Position ]],0))="n/a","n/a",DH283-INDEX(tab_MinKomp[SUPPLIER MANAGEMENT],MATCH($B283,tab_MinKomp[[Stanowisko / Position ]:[Stanowisko / Position ]],0)))</f>
        <v>n/a</v>
      </c>
      <c r="DI284" s="194" t="str">
        <f>IF(INDEX(tab_MinKomp[OBSŁUGA PORTALI KLIENTA / Kundenportale],MATCH($B283,tab_MinKomp[[Stanowisko / Position ]:[Stanowisko / Position ]],0))="n/a","n/a",DI283-INDEX(tab_MinKomp[OBSŁUGA PORTALI KLIENTA / Kundenportale],MATCH($B283,tab_MinKomp[[Stanowisko / Position ]:[Stanowisko / Position ]],0)))</f>
        <v>n/a</v>
      </c>
      <c r="DJ284" s="194" t="str">
        <f>IF(INDEX(tab_MinKomp[Obsługa systemu BABTECQ / BABTECQ System],MATCH($B283,tab_MinKomp[[Stanowisko / Position ]:[Stanowisko / Position ]],0))="n/a","n/a",DJ283-INDEX(tab_MinKomp[Obsługa systemu BABTECQ / BABTECQ System],MATCH($B283,tab_MinKomp[[Stanowisko / Position ]:[Stanowisko / Position ]],0)))</f>
        <v>n/a</v>
      </c>
      <c r="DK284" s="194" t="str">
        <f>IF(INDEX(tab_MinKomp[Rysunek techniczny / technische Zeichnung],MATCH($B283,tab_MinKomp[[Stanowisko / Position ]:[Stanowisko / Position ]],0))="n/a","n/a",DK283-INDEX(tab_MinKomp[Rysunek techniczny / technische Zeichnung],MATCH($B283,tab_MinKomp[[Stanowisko / Position ]:[Stanowisko / Position ]],0)))</f>
        <v>n/a</v>
      </c>
      <c r="DL284" s="194" t="str">
        <f>IF(INDEX(tab_MinKomp[Kalibracja / Kalibrierung],MATCH($B283,tab_MinKomp[[Stanowisko / Position ]:[Stanowisko / Position ]],0))="n/a","n/a",DL283-INDEX(tab_MinKomp[Kalibracja / Kalibrierung],MATCH($B283,tab_MinKomp[[Stanowisko / Position ]:[Stanowisko / Position ]],0)))</f>
        <v>n/a</v>
      </c>
      <c r="DM284" s="194" t="str">
        <f>IF(INDEX(tab_MinKomp[Rekwalifikacja / Requalifizierung],MATCH($B283,tab_MinKomp[[Stanowisko / Position ]:[Stanowisko / Position ]],0))="n/a","n/a",DM283-INDEX(tab_MinKomp[Rekwalifikacja / Requalifizierung],MATCH($B283,tab_MinKomp[[Stanowisko / Position ]:[Stanowisko / Position ]],0)))</f>
        <v>n/a</v>
      </c>
      <c r="DN284" s="190" t="str">
        <f>IF(INDEX(tab_MinKomp[Testy czystości / Reinheitstests],MATCH($B283,tab_MinKomp[[Stanowisko / Position ]:[Stanowisko / Position ]],0))="n/a","n/a",DN283-INDEX(tab_MinKomp[Testy czystości / Reinheitstests],MATCH($B283,tab_MinKomp[[Stanowisko / Position ]:[Stanowisko / Position ]],0)))</f>
        <v>n/a</v>
      </c>
      <c r="DO284" s="190" t="str">
        <f>IF(INDEX(tab_MinKomp[Testy czystości / Reinheitstests],MATCH($B283,tab_MinKomp[[Stanowisko / Position ]:[Stanowisko / Position ]],0))="n/a","n/a",DO283-INDEX(tab_MinKomp[Testy czystości / Reinheitstests],MATCH($B283,tab_MinKomp[[Stanowisko / Position ]:[Stanowisko / Position ]],0)))</f>
        <v>n/a</v>
      </c>
      <c r="DP284" s="190" t="str">
        <f>IF(INDEX(tab_MinKomp[Testy czystości / Reinheitstests],MATCH($B283,tab_MinKomp[[Stanowisko / Position ]:[Stanowisko / Position ]],0))="n/a","n/a",DP283-INDEX(tab_MinKomp[Testy czystości / Reinheitstests],MATCH($B283,tab_MinKomp[[Stanowisko / Position ]:[Stanowisko / Position ]],0)))</f>
        <v>n/a</v>
      </c>
      <c r="DQ284" s="190" t="str">
        <f>IF(INDEX(tab_MinKomp[Testy czystości / Reinheitstests],MATCH($B283,tab_MinKomp[[Stanowisko / Position ]:[Stanowisko / Position ]],0))="n/a","n/a",DQ283-INDEX(tab_MinKomp[Testy czystości / Reinheitstests],MATCH($B283,tab_MinKomp[[Stanowisko / Position ]:[Stanowisko / Position ]],0)))</f>
        <v>n/a</v>
      </c>
      <c r="DR284" s="190" t="str">
        <f>IF(INDEX(tab_MinKomp[Testy czystości / Reinheitstests],MATCH($B283,tab_MinKomp[[Stanowisko / Position ]:[Stanowisko / Position ]],0))="n/a","n/a",DR283-INDEX(tab_MinKomp[Testy czystości / Reinheitstests],MATCH($B283,tab_MinKomp[[Stanowisko / Position ]:[Stanowisko / Position ]],0)))</f>
        <v>n/a</v>
      </c>
      <c r="DS284" s="190" t="str">
        <f>IF(INDEX(tab_MinKomp[Testy czystości / Reinheitstests],MATCH($B283,tab_MinKomp[[Stanowisko / Position ]:[Stanowisko / Position ]],0))="n/a","n/a",DS283-INDEX(tab_MinKomp[Testy czystości / Reinheitstests],MATCH($B283,tab_MinKomp[[Stanowisko / Position ]:[Stanowisko / Position ]],0)))</f>
        <v>n/a</v>
      </c>
      <c r="DT284" s="194" t="str">
        <f>IF(INDEX(tab_MinKomp[SUPPLIER MANAGEMENT],MATCH($B283,tab_MinKomp[[Stanowisko / Position ]:[Stanowisko / Position ]],0))="n/a","n/a",DT283-INDEX(tab_MinKomp[SUPPLIER MANAGEMENT],MATCH($B283,tab_MinKomp[[Stanowisko / Position ]:[Stanowisko / Position ]],0)))</f>
        <v>n/a</v>
      </c>
      <c r="DU284" s="190" t="str">
        <f>IF(INDEX(tab_MinKomp[Testy czystości / Reinheitstests],MATCH($B283,tab_MinKomp[[Stanowisko / Position ]:[Stanowisko / Position ]],0))="n/a","n/a",DU283-INDEX(tab_MinKomp[Testy czystości / Reinheitstests],MATCH($B283,tab_MinKomp[[Stanowisko / Position ]:[Stanowisko / Position ]],0)))</f>
        <v>n/a</v>
      </c>
      <c r="DV284" s="190" t="str">
        <f>IF(INDEX(tab_MinKomp[Testy czystości / Reinheitstests],MATCH($B283,tab_MinKomp[[Stanowisko / Position ]:[Stanowisko / Position ]],0))="n/a","n/a",DV283-INDEX(tab_MinKomp[Testy czystości / Reinheitstests],MATCH($B283,tab_MinKomp[[Stanowisko / Position ]:[Stanowisko / Position ]],0)))</f>
        <v>n/a</v>
      </c>
      <c r="DW284" s="190" t="str">
        <f>IF(INDEX(tab_MinKomp[Testy czystości / Reinheitstests],MATCH($B283,tab_MinKomp[[Stanowisko / Position ]:[Stanowisko / Position ]],0))="n/a","n/a",DW283-INDEX(tab_MinKomp[Testy czystości / Reinheitstests],MATCH($B283,tab_MinKomp[[Stanowisko / Position ]:[Stanowisko / Position ]],0)))</f>
        <v>n/a</v>
      </c>
      <c r="DX284" s="190" t="str">
        <f>IF(INDEX(tab_MinKomp[Testy czystości / Reinheitstests],MATCH($B283,tab_MinKomp[[Stanowisko / Position ]:[Stanowisko / Position ]],0))="n/a","n/a",DX283-INDEX(tab_MinKomp[Testy czystości / Reinheitstests],MATCH($B283,tab_MinKomp[[Stanowisko / Position ]:[Stanowisko / Position ]],0)))</f>
        <v>n/a</v>
      </c>
      <c r="DY284" s="190" t="str">
        <f>IF(INDEX(tab_MinKomp[Testy czystości / Reinheitstests],MATCH($B283,tab_MinKomp[[Stanowisko / Position ]:[Stanowisko / Position ]],0))="n/a","n/a",DY283-INDEX(tab_MinKomp[Testy czystości / Reinheitstests],MATCH($B283,tab_MinKomp[[Stanowisko / Position ]:[Stanowisko / Position ]],0)))</f>
        <v>n/a</v>
      </c>
      <c r="DZ284" s="190" t="str">
        <f>IF(INDEX(tab_MinKomp[Testy czystości / Reinheitstests],MATCH($B283,tab_MinKomp[[Stanowisko / Position ]:[Stanowisko / Position ]],0))="n/a","n/a",DZ283-INDEX(tab_MinKomp[Testy czystości / Reinheitstests],MATCH($B283,tab_MinKomp[[Stanowisko / Position ]:[Stanowisko / Position ]],0)))</f>
        <v>n/a</v>
      </c>
      <c r="EA284" s="194" t="str">
        <f>IF(INDEX(tab_MinKomp[SUPPLIER MANAGEMENT],MATCH($B283,tab_MinKomp[[Stanowisko / Position ]:[Stanowisko / Position ]],0))="n/a","n/a",EA283-INDEX(tab_MinKomp[SUPPLIER MANAGEMENT],MATCH($B283,tab_MinKomp[[Stanowisko / Position ]:[Stanowisko / Position ]],0)))</f>
        <v>n/a</v>
      </c>
      <c r="EB284" s="190" t="str">
        <f>IF(INDEX(tab_MinKomp[Testy czystości / Reinheitstests],MATCH($B283,tab_MinKomp[[Stanowisko / Position ]:[Stanowisko / Position ]],0))="n/a","n/a",EB283-INDEX(tab_MinKomp[Testy czystości / Reinheitstests],MATCH($B283,tab_MinKomp[[Stanowisko / Position ]:[Stanowisko / Position ]],0)))</f>
        <v>n/a</v>
      </c>
      <c r="EC284" s="190" t="str">
        <f>IF(INDEX(tab_MinKomp[Testy czystości / Reinheitstests],MATCH($B283,tab_MinKomp[[Stanowisko / Position ]:[Stanowisko / Position ]],0))="n/a","n/a",EC283-INDEX(tab_MinKomp[Testy czystości / Reinheitstests],MATCH($B283,tab_MinKomp[[Stanowisko / Position ]:[Stanowisko / Position ]],0)))</f>
        <v>n/a</v>
      </c>
      <c r="ED284" s="190" t="str">
        <f>IF(INDEX(tab_MinKomp[Testy czystości / Reinheitstests],MATCH($B283,tab_MinKomp[[Stanowisko / Position ]:[Stanowisko / Position ]],0))="n/a","n/a",ED283-INDEX(tab_MinKomp[Testy czystości / Reinheitstests],MATCH($B283,tab_MinKomp[[Stanowisko / Position ]:[Stanowisko / Position ]],0)))</f>
        <v>n/a</v>
      </c>
      <c r="EE284" s="190" t="str">
        <f>IF(INDEX(tab_MinKomp[Testy czystości / Reinheitstests],MATCH($B283,tab_MinKomp[[Stanowisko / Position ]:[Stanowisko / Position ]],0))="n/a","n/a",EE283-INDEX(tab_MinKomp[Testy czystości / Reinheitstests],MATCH($B283,tab_MinKomp[[Stanowisko / Position ]:[Stanowisko / Position ]],0)))</f>
        <v>n/a</v>
      </c>
      <c r="EF284" s="190" t="str">
        <f>IF(INDEX(tab_MinKomp[Testy czystości / Reinheitstests],MATCH($B283,tab_MinKomp[[Stanowisko / Position ]:[Stanowisko / Position ]],0))="n/a","n/a",EF283-INDEX(tab_MinKomp[Testy czystości / Reinheitstests],MATCH($B283,tab_MinKomp[[Stanowisko / Position ]:[Stanowisko / Position ]],0)))</f>
        <v>n/a</v>
      </c>
      <c r="EG284" s="190" t="str">
        <f>IF(INDEX(tab_MinKomp[Testy czystości / Reinheitstests],MATCH($B283,tab_MinKomp[[Stanowisko / Position ]:[Stanowisko / Position ]],0))="n/a","n/a",EG283-INDEX(tab_MinKomp[Testy czystości / Reinheitstests],MATCH($B283,tab_MinKomp[[Stanowisko / Position ]:[Stanowisko / Position ]],0)))</f>
        <v>n/a</v>
      </c>
      <c r="EH284" s="190" t="str">
        <f>IF(INDEX(tab_MinKomp[Testy czystości / Reinheitstests],MATCH($B283,tab_MinKomp[[Stanowisko / Position ]:[Stanowisko / Position ]],0))="n/a","n/a",EH283-INDEX(tab_MinKomp[Testy czystości / Reinheitstests],MATCH($B283,tab_MinKomp[[Stanowisko / Position ]:[Stanowisko / Position ]],0)))</f>
        <v>n/a</v>
      </c>
      <c r="EI284" s="190" t="str">
        <f>IF(INDEX(tab_MinKomp[Testy czystości / Reinheitstests],MATCH($B283,tab_MinKomp[[Stanowisko / Position ]:[Stanowisko / Position ]],0))="n/a","n/a",EI283-INDEX(tab_MinKomp[Testy czystości / Reinheitstests],MATCH($B283,tab_MinKomp[[Stanowisko / Position ]:[Stanowisko / Position ]],0)))</f>
        <v>n/a</v>
      </c>
      <c r="EJ284" s="190" t="str">
        <f>IF(INDEX(tab_MinKomp[Testy czystości / Reinheitstests],MATCH($B283,tab_MinKomp[[Stanowisko / Position ]:[Stanowisko / Position ]],0))="n/a","n/a",EJ283-INDEX(tab_MinKomp[Testy czystości / Reinheitstests],MATCH($B283,tab_MinKomp[[Stanowisko / Position ]:[Stanowisko / Position ]],0)))</f>
        <v>n/a</v>
      </c>
      <c r="EK284" s="190" t="str">
        <f>IF(INDEX(tab_MinKomp[Testy czystości / Reinheitstests],MATCH($B283,tab_MinKomp[[Stanowisko / Position ]:[Stanowisko / Position ]],0))="n/a","n/a",EK283-INDEX(tab_MinKomp[Testy czystości / Reinheitstests],MATCH($B283,tab_MinKomp[[Stanowisko / Position ]:[Stanowisko / Position ]],0)))</f>
        <v>n/a</v>
      </c>
      <c r="EL284" s="190" t="str">
        <f>IF(INDEX(tab_MinKomp[Testy czystości / Reinheitstests],MATCH($B283,tab_MinKomp[[Stanowisko / Position ]:[Stanowisko / Position ]],0))="n/a","n/a",EL283-INDEX(tab_MinKomp[Testy czystości / Reinheitstests],MATCH($B283,tab_MinKomp[[Stanowisko / Position ]:[Stanowisko / Position ]],0)))</f>
        <v>n/a</v>
      </c>
      <c r="EM284" s="190" t="str">
        <f>IF(INDEX(tab_MinKomp[Testy czystości / Reinheitstests],MATCH($B283,tab_MinKomp[[Stanowisko / Position ]:[Stanowisko / Position ]],0))="n/a","n/a",EM283-INDEX(tab_MinKomp[Testy czystości / Reinheitstests],MATCH($B283,tab_MinKomp[[Stanowisko / Position ]:[Stanowisko / Position ]],0)))</f>
        <v>n/a</v>
      </c>
      <c r="EN284" s="190" t="str">
        <f>IF(INDEX(tab_MinKomp[Testy czystości / Reinheitstests],MATCH($B283,tab_MinKomp[[Stanowisko / Position ]:[Stanowisko / Position ]],0))="n/a","n/a",EN283-INDEX(tab_MinKomp[Testy czystości / Reinheitstests],MATCH($B283,tab_MinKomp[[Stanowisko / Position ]:[Stanowisko / Position ]],0)))</f>
        <v>n/a</v>
      </c>
      <c r="EO284" s="194" t="str">
        <f>IF(INDEX(tab_MinKomp[Konserwacja Rep],MATCH($B283,tab_MinKomp[[Stanowisko / Position ]:[Stanowisko / Position ]],0))="n/a","n/a",EO283-INDEX(tab_MinKomp[Konserwacja Rep],MATCH($B283,tab_MinKomp[[Stanowisko / Position ]:[Stanowisko / Position ]],0)))</f>
        <v>n/a</v>
      </c>
      <c r="EP284" s="194" t="str">
        <f>IF(INDEX(tab_MinKomp[[Konserwacja Engel ]],MATCH($B283,tab_MinKomp[[Stanowisko / Position ]:[Stanowisko / Position ]],0))="n/a","n/a",EP283-INDEX(tab_MinKomp[[Konserwacja Engel ]],MATCH($B283,tab_MinKomp[[Stanowisko / Position ]:[Stanowisko / Position ]],0)))</f>
        <v>n/a</v>
      </c>
      <c r="EQ284" s="194" t="str">
        <f>IF(INDEX(tab_MinKomp[Konserwacja B 50],MATCH($B283,tab_MinKomp[[Stanowisko / Position ]:[Stanowisko / Position ]],0))="n/a","n/a",EQ283-INDEX(tab_MinKomp[Konserwacja B 50],MATCH($B283,tab_MinKomp[[Stanowisko / Position ]:[Stanowisko / Position ]],0)))</f>
        <v>n/a</v>
      </c>
      <c r="ER284" s="194" t="str">
        <f>IF(INDEX(tab_MinKomp[[Konserwacja EOL ]],MATCH($B283,tab_MinKomp[[Stanowisko / Position ]:[Stanowisko / Position ]],0))="n/a","n/a",ER283-INDEX(tab_MinKomp[[Konserwacja EOL ]],MATCH($B283,tab_MinKomp[[Stanowisko / Position ]:[Stanowisko / Position ]],0)))</f>
        <v>n/a</v>
      </c>
      <c r="ES284" s="194" t="str">
        <f>IF(INDEX(tab_MinKomp[Konserwacja Branson],MATCH($B283,tab_MinKomp[[Stanowisko / Position ]:[Stanowisko / Position ]],0))="n/a","n/a",ES283-INDEX(tab_MinKomp[Konserwacja Branson],MATCH($B283,tab_MinKomp[[Stanowisko / Position ]:[Stanowisko / Position ]],0)))</f>
        <v>n/a</v>
      </c>
      <c r="ET284" s="194" t="str">
        <f>IF(INDEX(tab_MinKomp[Konserwacja coolery],MATCH($B283,tab_MinKomp[[Stanowisko / Position ]:[Stanowisko / Position ]],0))="n/a","n/a",ET283-INDEX(tab_MinKomp[Konserwacja coolery],MATCH($B283,tab_MinKomp[[Stanowisko / Position ]:[Stanowisko / Position ]],0)))</f>
        <v>n/a</v>
      </c>
      <c r="EU284" s="194" t="str">
        <f>IF(INDEX(tab_MinKomp[Konserwacja piecy],MATCH($B283,tab_MinKomp[[Stanowisko / Position ]:[Stanowisko / Position ]],0))="n/a","n/a",EU283-INDEX(tab_MinKomp[Konserwacja piecy],MATCH($B283,tab_MinKomp[[Stanowisko / Position ]:[Stanowisko / Position ]],0)))</f>
        <v>n/a</v>
      </c>
      <c r="EV284" s="194" t="str">
        <f>IF(INDEX(tab_MinKomp[Rysunek techniczny- czytanie],MATCH($B283,tab_MinKomp[[Stanowisko / Position ]:[Stanowisko / Position ]],0))="n/a","n/a",EV283-INDEX(tab_MinKomp[Rysunek techniczny- czytanie],MATCH($B283,tab_MinKomp[[Stanowisko / Position ]:[Stanowisko / Position ]],0)))</f>
        <v>n/a</v>
      </c>
      <c r="EW284" s="194" t="str">
        <f>IF(INDEX(tab_MinKomp[Elektryka],MATCH($B283,tab_MinKomp[[Stanowisko / Position ]:[Stanowisko / Position ]],0))="n/a","n/a",EW283-INDEX(tab_MinKomp[Elektryka],MATCH($B283,tab_MinKomp[[Stanowisko / Position ]:[Stanowisko / Position ]],0)))</f>
        <v>n/a</v>
      </c>
      <c r="EX284" s="194" t="str">
        <f>IF(INDEX(tab_MinKomp[Pneumatyka],MATCH($B283,tab_MinKomp[[Stanowisko / Position ]:[Stanowisko / Position ]],0))="n/a","n/a",EX283-INDEX(tab_MinKomp[Pneumatyka],MATCH($B283,tab_MinKomp[[Stanowisko / Position ]:[Stanowisko / Position ]],0)))</f>
        <v>n/a</v>
      </c>
      <c r="EY284" s="194" t="str">
        <f>IF(INDEX(tab_MinKomp[[Hydraulika ]],MATCH($B283,tab_MinKomp[[Stanowisko / Position ]:[Stanowisko / Position ]],0))="n/a","n/a",EY283-INDEX(tab_MinKomp[[Hydraulika ]],MATCH($B283,tab_MinKomp[[Stanowisko / Position ]:[Stanowisko / Position ]],0)))</f>
        <v>n/a</v>
      </c>
      <c r="EZ284" s="194" t="str">
        <f>IF(INDEX(tab_MinKomp[Podciśnienie],MATCH($B283,tab_MinKomp[[Stanowisko / Position ]:[Stanowisko / Position ]],0))="n/a","n/a",EZ283-INDEX(tab_MinKomp[Podciśnienie],MATCH($B283,tab_MinKomp[[Stanowisko / Position ]:[Stanowisko / Position ]],0)))</f>
        <v>n/a</v>
      </c>
      <c r="FA284" s="194" t="str">
        <f>IF(INDEX(tab_MinKomp[Usuwanie awarii],MATCH($B283,tab_MinKomp[[Stanowisko / Position ]:[Stanowisko / Position ]],0))="n/a","n/a",FA283-INDEX(tab_MinKomp[Usuwanie awarii],MATCH($B283,tab_MinKomp[[Stanowisko / Position ]:[Stanowisko / Position ]],0)))</f>
        <v>n/a</v>
      </c>
      <c r="FB284" s="194" t="str">
        <f>IF(INDEX(tab_MinKomp[Obsługa robotów],MATCH($B283,tab_MinKomp[[Stanowisko / Position ]:[Stanowisko / Position ]],0))="n/a","n/a",FB283-INDEX(tab_MinKomp[Obsługa robotów],MATCH($B283,tab_MinKomp[[Stanowisko / Position ]:[Stanowisko / Position ]],0)))</f>
        <v>n/a</v>
      </c>
      <c r="FC284" s="194" t="str">
        <f>IF(INDEX(tab_MinKomp[Obsługa sterowania maszyny],MATCH($B283,tab_MinKomp[[Stanowisko / Position ]:[Stanowisko / Position ]],0))="n/a","n/a",FC283-INDEX(tab_MinKomp[Obsługa sterowania maszyny],MATCH($B283,tab_MinKomp[[Stanowisko / Position ]:[Stanowisko / Position ]],0)))</f>
        <v>n/a</v>
      </c>
      <c r="FD284" s="194" t="str">
        <f>IF(INDEX(tab_MinKomp[Usuwanie przyczyn żródłowych],MATCH($B283,tab_MinKomp[[Stanowisko / Position ]:[Stanowisko / Position ]],0))="n/a","n/a",FD283-INDEX(tab_MinKomp[Usuwanie przyczyn żródłowych],MATCH($B283,tab_MinKomp[[Stanowisko / Position ]:[Stanowisko / Position ]],0)))</f>
        <v>n/a</v>
      </c>
      <c r="FE284" s="194" t="str">
        <f>IF(INDEX(tab_MinKomp[Cmms stosowanie],MATCH($B283,tab_MinKomp[[Stanowisko / Position ]:[Stanowisko / Position ]],0))="n/a","n/a",FE283-INDEX(tab_MinKomp[Cmms stosowanie],MATCH($B283,tab_MinKomp[[Stanowisko / Position ]:[Stanowisko / Position ]],0)))</f>
        <v>n/a</v>
      </c>
      <c r="FF284" s="190" t="str">
        <f>IF(INDEX(tab_MinKomp[Testy czystości / Reinheitstests],MATCH($B283,tab_MinKomp[[Stanowisko / Position ]:[Stanowisko / Position ]],0))="n/a","n/a",FF283-INDEX(tab_MinKomp[Testy czystości / Reinheitstests],MATCH($B283,tab_MinKomp[[Stanowisko / Position ]:[Stanowisko / Position ]],0)))</f>
        <v>n/a</v>
      </c>
      <c r="FG284" s="194" t="str">
        <f>IF(INDEX(tab_MinKomp[Czyszczenie form plastikowych],MATCH($B283,tab_MinKomp[[Stanowisko / Position ]:[Stanowisko / Position ]],0))="n/a","n/a",FG283-INDEX(tab_MinKomp[Czyszczenie form plastikowych],MATCH($B283,tab_MinKomp[[Stanowisko / Position ]:[Stanowisko / Position ]],0)))</f>
        <v>n/a</v>
      </c>
      <c r="FH284" s="194" t="str">
        <f>IF(INDEX(tab_MinKomp[Wymiana form plastik],MATCH($B283,tab_MinKomp[[Stanowisko / Position ]:[Stanowisko / Position ]],0))="n/a","n/a",FH283-INDEX(tab_MinKomp[Wymiana form plastik],MATCH($B283,tab_MinKomp[[Stanowisko / Position ]:[Stanowisko / Position ]],0)))</f>
        <v>n/a</v>
      </c>
      <c r="FI284" s="194" t="str">
        <f>IF(INDEX(tab_MinKomp[Wymiana form guma],MATCH($B283,tab_MinKomp[[Stanowisko / Position ]:[Stanowisko / Position ]],0))="n/a","n/a",FI283-INDEX(tab_MinKomp[Wymiana form guma],MATCH($B283,tab_MinKomp[[Stanowisko / Position ]:[Stanowisko / Position ]],0)))</f>
        <v>n/a</v>
      </c>
      <c r="FJ284" s="194" t="str">
        <f>IF(INDEX(tab_MinKomp[Konserwacja KK],MATCH($B283,tab_MinKomp[[Stanowisko / Position ]:[Stanowisko / Position ]],0))="n/a","n/a",FJ283-INDEX(tab_MinKomp[Konserwacja KK],MATCH($B283,tab_MinKomp[[Stanowisko / Position ]:[Stanowisko / Position ]],0)))</f>
        <v>n/a</v>
      </c>
      <c r="FK284" s="194" t="str">
        <f>IF(INDEX(tab_MinKomp[Konserwacja form guma],MATCH($B283,tab_MinKomp[[Stanowisko / Position ]:[Stanowisko / Position ]],0))="n/a","n/a",FK283-INDEX(tab_MinKomp[Konserwacja form guma],MATCH($B283,tab_MinKomp[[Stanowisko / Position ]:[Stanowisko / Position ]],0)))</f>
        <v>n/a</v>
      </c>
      <c r="FL284" s="194" t="str">
        <f>IF(INDEX(tab_MinKomp[Konserwacja form plastiki],MATCH($B283,tab_MinKomp[[Stanowisko / Position ]:[Stanowisko / Position ]],0))="n/a","n/a",FL283-INDEX(tab_MinKomp[Konserwacja form plastiki],MATCH($B283,tab_MinKomp[[Stanowisko / Position ]:[Stanowisko / Position ]],0)))</f>
        <v>n/a</v>
      </c>
      <c r="FM284" s="194" t="str">
        <f>IF(INDEX(tab_MinKomp[Konserwacja Gorącego Kanału],MATCH($B283,tab_MinKomp[[Stanowisko / Position ]:[Stanowisko / Position ]],0))="n/a","n/a",FM283-INDEX(tab_MinKomp[Konserwacja Gorącego Kanału],MATCH($B283,tab_MinKomp[[Stanowisko / Position ]:[Stanowisko / Position ]],0)))</f>
        <v>n/a</v>
      </c>
      <c r="FN284" s="194" t="str">
        <f>IF(INDEX(tab_MinKomp[MS Office (Excel)],MATCH($B283,tab_MinKomp[[Stanowisko / Position ]:[Stanowisko / Position ]],0))="n/a","n/a",FN283-INDEX(tab_MinKomp[MS Office (Excel)],MATCH($B283,tab_MinKomp[[Stanowisko / Position ]:[Stanowisko / Position ]],0)))</f>
        <v>n/a</v>
      </c>
      <c r="FO284" s="194" t="str">
        <f>IF(INDEX(tab_MinKomp[MS Office (Word)],MATCH($B283,tab_MinKomp[[Stanowisko / Position ]:[Stanowisko / Position ]],0))="n/a","n/a",FO283-INDEX(tab_MinKomp[MS Office (Word)],MATCH($B283,tab_MinKomp[[Stanowisko / Position ]:[Stanowisko / Position ]],0)))</f>
        <v>n/a</v>
      </c>
      <c r="FP284" s="194" t="str">
        <f>IF(INDEX(tab_MinKomp[MS Office (Power Point)],MATCH($B283,tab_MinKomp[[Stanowisko / Position ]:[Stanowisko / Position ]],0))="n/a","n/a",FP283-INDEX(tab_MinKomp[MS Office (Power Point)],MATCH($B283,tab_MinKomp[[Stanowisko / Position ]:[Stanowisko / Position ]],0)))</f>
        <v>n/a</v>
      </c>
      <c r="FQ284" s="196" t="str">
        <f>IF(INDEX(tab_MinKomp[Język angielski / Englisch],MATCH($B283,tab_MinKomp[[Stanowisko / Position ]:[Stanowisko / Position ]],0))="n/a","n/a",FQ283-INDEX(tab_MinKomp[Język angielski / Englisch],MATCH($B283,tab_MinKomp[[Stanowisko / Position ]:[Stanowisko / Position ]],0)))</f>
        <v>n/a</v>
      </c>
      <c r="FR284" s="196" t="str">
        <f>IF(INDEX(tab_MinKomp[Język niemiecki / Deutsch],MATCH($B283,tab_MinKomp[[Stanowisko / Position ]:[Stanowisko / Position ]],0))="n/a","n/a",FR283-INDEX(tab_MinKomp[Język niemiecki / Deutsch],MATCH($B283,tab_MinKomp[[Stanowisko / Position ]:[Stanowisko / Position ]],0)))</f>
        <v>n/a</v>
      </c>
      <c r="FS284" s="194">
        <f>IF(INDEX(tab_MinKomp[Zarządzanie dokumentacją procesową / Process dokumentation management],MATCH($B283,tab_MinKomp[[Stanowisko / Position ]:[Stanowisko / Position ]],0))="n/a","n/a",FS283-INDEX(tab_MinKomp[Zarządzanie dokumentacją procesową / Process dokumentation management],MATCH($B283,tab_MinKomp[[Stanowisko / Position ]:[Stanowisko / Position ]],0)))</f>
        <v>0</v>
      </c>
      <c r="FT284" s="194">
        <f>IF(INDEX(tab_MinKomp[Znajomość procesów z obszaru / Kenntiss der prozesse in dem Bereich],MATCH($B283,tab_MinKomp[[Stanowisko / Position ]:[Stanowisko / Position ]],0))="n/a","n/a",FT283-INDEX(tab_MinKomp[Znajomość procesów z obszaru / Kenntiss der prozesse in dem Bereich],MATCH($B283,tab_MinKomp[[Stanowisko / Position ]:[Stanowisko / Position ]],0)))</f>
        <v>0</v>
      </c>
      <c r="FU284" s="194">
        <f>IF(INDEX(tab_MinKomp[optymalizacja procesów / Prozessoptymalisierung],MATCH($B283,tab_MinKomp[[Stanowisko / Position ]:[Stanowisko / Position ]],0))="n/a","n/a",FU283-INDEX(tab_MinKomp[optymalizacja procesów / Prozessoptymalisierung],MATCH($B283,tab_MinKomp[[Stanowisko / Position ]:[Stanowisko / Position ]],0)))</f>
        <v>0</v>
      </c>
      <c r="FV284" s="194">
        <f>IF(INDEX(tab_MinKomp[Umiejętności szkoleniowe / Trainingsfähigkeiten],MATCH($B283,tab_MinKomp[[Stanowisko / Position ]:[Stanowisko / Position ]],0))="n/a","n/a",FV283-INDEX(tab_MinKomp[Umiejętności szkoleniowe / Trainingsfähigkeiten],MATCH($B283,tab_MinKomp[[Stanowisko / Position ]:[Stanowisko / Position ]],0)))</f>
        <v>0</v>
      </c>
      <c r="FW284" s="194">
        <f>IF(INDEX(tab_MinKomp[Analityczne myślenie, podejście / Analitysches Denken, Einstellung],MATCH($B283,tab_MinKomp[[Stanowisko / Position ]:[Stanowisko / Position ]],0))="n/a","n/a",FW283-INDEX(tab_MinKomp[Analityczne myślenie, podejście / Analitysches Denken, Einstellung],MATCH($B283,tab_MinKomp[[Stanowisko / Position ]:[Stanowisko / Position ]],0)))</f>
        <v>0</v>
      </c>
      <c r="FX284" s="194">
        <f>IF(INDEX(tab_MinKomp[Dokładność, precyzja w dzialaniu / Genauigkeit, Präzision in die Arbeit],MATCH($B283,tab_MinKomp[[Stanowisko / Position ]:[Stanowisko / Position ]],0))="n/a","n/a",FX283-INDEX(tab_MinKomp[Dokładność, precyzja w dzialaniu / Genauigkeit, Präzision in die Arbeit],MATCH($B283,tab_MinKomp[[Stanowisko / Position ]:[Stanowisko / Position ]],0)))</f>
        <v>0</v>
      </c>
      <c r="FY284" s="194">
        <f>IF(INDEX(tab_MinKomp[Dyspozycyjność / Verfügbarkeit],MATCH($B283,tab_MinKomp[[Stanowisko / Position ]:[Stanowisko / Position ]],0))="n/a","n/a",FY283-INDEX(tab_MinKomp[Dyspozycyjność / Verfügbarkeit],MATCH($B283,tab_MinKomp[[Stanowisko / Position ]:[Stanowisko / Position ]],0)))</f>
        <v>0</v>
      </c>
      <c r="FZ284" s="194">
        <f>IF(INDEX(tab_MinKomp[Zaangażowanie / 
Engagement],MATCH($B283,tab_MinKomp[[Stanowisko / Position ]:[Stanowisko / Position ]],0))="n/a","n/a",FZ283-INDEX(tab_MinKomp[Zaangażowanie / 
Engagement],MATCH($B283,tab_MinKomp[[Stanowisko / Position ]:[Stanowisko / Position ]],0)))</f>
        <v>0</v>
      </c>
      <c r="GA284" s="194" t="str">
        <f>IF(INDEX(tab_MinKomp[Konserwacja form guma],MATCH($B283,tab_MinKomp[[Stanowisko / Position ]:[Stanowisko / Position ]],0))="n/a","n/a",GA283-INDEX(tab_MinKomp[Konserwacja form guma],MATCH($B283,tab_MinKomp[[Stanowisko / Position ]:[Stanowisko / Position ]],0)))</f>
        <v>n/a</v>
      </c>
      <c r="GB284" s="194" t="str">
        <f>IF(INDEX(tab_MinKomp[Konserwacja form plastiki],MATCH($B283,tab_MinKomp[[Stanowisko / Position ]:[Stanowisko / Position ]],0))="n/a","n/a",GB283-INDEX(tab_MinKomp[Konserwacja form plastiki],MATCH($B283,tab_MinKomp[[Stanowisko / Position ]:[Stanowisko / Position ]],0)))</f>
        <v>n/a</v>
      </c>
      <c r="GC284" s="194">
        <f>IF(INDEX(tab_MinKomp[Elastyczność w działaniu],MATCH($B283,tab_MinKomp[[Stanowisko / Position ]:[Stanowisko / Position ]],0))="n/a","n/a",GC283-INDEX(tab_MinKomp[Elastyczność w działaniu],MATCH($B283,tab_MinKomp[[Stanowisko / Position ]:[Stanowisko / Position ]],0)))</f>
        <v>0</v>
      </c>
      <c r="GD284" s="194">
        <f>IF(INDEX(tab_MinKomp[Komunikatywność],MATCH($B283,tab_MinKomp[[Stanowisko / Position ]:[Stanowisko / Position ]],0))="n/a","n/a",GD283-INDEX(tab_MinKomp[Komunikatywność],MATCH($B283,tab_MinKomp[[Stanowisko / Position ]:[Stanowisko / Position ]],0)))</f>
        <v>0</v>
      </c>
      <c r="GE284" s="193" t="str">
        <f>IF(INDEX(tab_MinKomp[Motywowanie i budowanie zaangażowania zespołu],MATCH($B283,tab_MinKomp[[Stanowisko / Position ]:[Stanowisko / Position ]],0))="n/a","n/a",GE283-INDEX(tab_MinKomp[Motywowanie i budowanie zaangażowania zespołu],MATCH($B283,tab_MinKomp[[Stanowisko / Position ]:[Stanowisko / Position ]],0)))</f>
        <v>n/a</v>
      </c>
      <c r="GF284" s="186" t="s">
        <v>248</v>
      </c>
      <c r="GG284" s="186" t="s">
        <v>248</v>
      </c>
      <c r="GH284" s="186" t="s">
        <v>248</v>
      </c>
      <c r="GI284" s="186" t="s">
        <v>248</v>
      </c>
      <c r="GJ284" s="186" t="s">
        <v>248</v>
      </c>
      <c r="GK284" s="186" t="s">
        <v>248</v>
      </c>
      <c r="GL284" s="186" t="s">
        <v>248</v>
      </c>
      <c r="GM284" s="186" t="s">
        <v>248</v>
      </c>
      <c r="GN284" s="186" t="s">
        <v>248</v>
      </c>
      <c r="GO284" s="186" t="s">
        <v>248</v>
      </c>
      <c r="GP284" s="186" t="s">
        <v>248</v>
      </c>
      <c r="GQ284" s="186" t="s">
        <v>248</v>
      </c>
      <c r="GR284" s="186" t="s">
        <v>248</v>
      </c>
      <c r="GS284" s="186" t="s">
        <v>248</v>
      </c>
      <c r="GT284" s="186" t="s">
        <v>248</v>
      </c>
      <c r="GU284" s="186" t="s">
        <v>248</v>
      </c>
      <c r="GV284" s="186" t="s">
        <v>248</v>
      </c>
      <c r="GW284" s="186" t="s">
        <v>248</v>
      </c>
      <c r="GX284" s="186" t="s">
        <v>248</v>
      </c>
      <c r="GY284" s="186" t="s">
        <v>248</v>
      </c>
      <c r="GZ284" s="261" t="s">
        <v>248</v>
      </c>
      <c r="HA284" s="261" t="s">
        <v>248</v>
      </c>
      <c r="HB284" s="191">
        <f>SUM(G284:GE284)/(HB283-(SUM(G284:GE284)))</f>
        <v>0</v>
      </c>
    </row>
    <row r="285" spans="1:210" ht="24.9" customHeight="1" x14ac:dyDescent="0.3">
      <c r="A285" s="105" t="s">
        <v>322</v>
      </c>
      <c r="B285" s="105" t="s">
        <v>315</v>
      </c>
      <c r="C285" s="105" t="s">
        <v>408</v>
      </c>
      <c r="D285" s="105">
        <v>1668</v>
      </c>
      <c r="E285" s="394" t="s">
        <v>526</v>
      </c>
      <c r="F285" s="185" t="s">
        <v>374</v>
      </c>
      <c r="G285" s="186">
        <v>2</v>
      </c>
      <c r="H285" s="186">
        <v>1</v>
      </c>
      <c r="I285" s="186">
        <v>2</v>
      </c>
      <c r="J285" s="186">
        <v>1</v>
      </c>
      <c r="K285" s="186">
        <v>2</v>
      </c>
      <c r="L285" s="186" t="s">
        <v>248</v>
      </c>
      <c r="M285" s="186" t="s">
        <v>248</v>
      </c>
      <c r="N285" s="186" t="s">
        <v>248</v>
      </c>
      <c r="O285" s="186">
        <v>2</v>
      </c>
      <c r="P285" s="186">
        <v>2</v>
      </c>
      <c r="Q285" s="186" t="s">
        <v>248</v>
      </c>
      <c r="R285" s="186" t="s">
        <v>248</v>
      </c>
      <c r="S285" s="186" t="s">
        <v>248</v>
      </c>
      <c r="T285" s="186" t="s">
        <v>248</v>
      </c>
      <c r="U285" s="186" t="s">
        <v>248</v>
      </c>
      <c r="V285" s="186" t="s">
        <v>248</v>
      </c>
      <c r="W285" s="186" t="s">
        <v>248</v>
      </c>
      <c r="X285" s="186" t="s">
        <v>248</v>
      </c>
      <c r="Y285" s="186" t="s">
        <v>248</v>
      </c>
      <c r="Z285" s="186" t="s">
        <v>248</v>
      </c>
      <c r="AA285" s="186" t="s">
        <v>248</v>
      </c>
      <c r="AB285" s="186" t="s">
        <v>248</v>
      </c>
      <c r="AC285" s="186" t="s">
        <v>248</v>
      </c>
      <c r="AD285" s="186" t="s">
        <v>248</v>
      </c>
      <c r="AE285" s="186" t="s">
        <v>248</v>
      </c>
      <c r="AF285" s="186" t="s">
        <v>248</v>
      </c>
      <c r="AG285" s="186" t="s">
        <v>248</v>
      </c>
      <c r="AH285" s="186" t="s">
        <v>248</v>
      </c>
      <c r="AI285" s="186" t="s">
        <v>248</v>
      </c>
      <c r="AJ285" s="186" t="s">
        <v>248</v>
      </c>
      <c r="AK285" s="186" t="s">
        <v>248</v>
      </c>
      <c r="AL285" s="186">
        <v>2</v>
      </c>
      <c r="AM285" s="186" t="s">
        <v>248</v>
      </c>
      <c r="AN285" s="186" t="s">
        <v>248</v>
      </c>
      <c r="AO285" s="186">
        <v>2</v>
      </c>
      <c r="AP285" s="186" t="s">
        <v>248</v>
      </c>
      <c r="AQ285" s="186">
        <v>2</v>
      </c>
      <c r="AR285" s="186" t="s">
        <v>248</v>
      </c>
      <c r="AS285" s="186" t="s">
        <v>248</v>
      </c>
      <c r="AT285" s="186" t="s">
        <v>248</v>
      </c>
      <c r="AU285" s="186" t="s">
        <v>248</v>
      </c>
      <c r="AV285" s="186">
        <v>2</v>
      </c>
      <c r="AW285" s="186">
        <v>2</v>
      </c>
      <c r="AX285" s="186" t="s">
        <v>248</v>
      </c>
      <c r="AY285" s="186" t="s">
        <v>248</v>
      </c>
      <c r="AZ285" s="186" t="s">
        <v>248</v>
      </c>
      <c r="BA285" s="186" t="s">
        <v>248</v>
      </c>
      <c r="BB285" s="186" t="s">
        <v>248</v>
      </c>
      <c r="BC285" s="186" t="s">
        <v>248</v>
      </c>
      <c r="BD285" s="186" t="s">
        <v>248</v>
      </c>
      <c r="BE285" s="186" t="s">
        <v>248</v>
      </c>
      <c r="BF285" s="186" t="s">
        <v>248</v>
      </c>
      <c r="BG285" s="186" t="s">
        <v>248</v>
      </c>
      <c r="BH285" s="186" t="s">
        <v>248</v>
      </c>
      <c r="BI285" s="186" t="s">
        <v>248</v>
      </c>
      <c r="BJ285" s="186" t="s">
        <v>248</v>
      </c>
      <c r="BK285" s="186" t="s">
        <v>248</v>
      </c>
      <c r="BL285" s="186" t="s">
        <v>248</v>
      </c>
      <c r="BM285" s="186" t="s">
        <v>248</v>
      </c>
      <c r="BN285" s="186" t="s">
        <v>248</v>
      </c>
      <c r="BO285" s="186" t="s">
        <v>248</v>
      </c>
      <c r="BP285" s="186">
        <v>3</v>
      </c>
      <c r="BQ285" s="186" t="s">
        <v>248</v>
      </c>
      <c r="BR285" s="186">
        <v>2</v>
      </c>
      <c r="BS285" s="186" t="s">
        <v>248</v>
      </c>
      <c r="BT285" s="186" t="s">
        <v>248</v>
      </c>
      <c r="BU285" s="186" t="s">
        <v>248</v>
      </c>
      <c r="BV285" s="186" t="s">
        <v>248</v>
      </c>
      <c r="BW285" s="186" t="s">
        <v>248</v>
      </c>
      <c r="BX285" s="186" t="s">
        <v>248</v>
      </c>
      <c r="BY285" s="186" t="s">
        <v>248</v>
      </c>
      <c r="BZ285" s="186" t="s">
        <v>248</v>
      </c>
      <c r="CA285" s="186">
        <v>3</v>
      </c>
      <c r="CB285" s="186" t="s">
        <v>248</v>
      </c>
      <c r="CC285" s="186">
        <v>3</v>
      </c>
      <c r="CD285" s="186">
        <v>3</v>
      </c>
      <c r="CE285" s="186" t="s">
        <v>248</v>
      </c>
      <c r="CF285" s="186" t="s">
        <v>248</v>
      </c>
      <c r="CG285" s="186">
        <v>3</v>
      </c>
      <c r="CH285" s="186" t="s">
        <v>248</v>
      </c>
      <c r="CI285" s="186" t="s">
        <v>248</v>
      </c>
      <c r="CJ285" s="186" t="s">
        <v>248</v>
      </c>
      <c r="CK285" s="186" t="s">
        <v>248</v>
      </c>
      <c r="CL285" s="186" t="s">
        <v>248</v>
      </c>
      <c r="CM285" s="186" t="s">
        <v>248</v>
      </c>
      <c r="CN285" s="186" t="s">
        <v>248</v>
      </c>
      <c r="CO285" s="186" t="s">
        <v>248</v>
      </c>
      <c r="CP285" s="186" t="s">
        <v>248</v>
      </c>
      <c r="CQ285" s="186" t="s">
        <v>248</v>
      </c>
      <c r="CR285" s="186" t="s">
        <v>248</v>
      </c>
      <c r="CS285" s="186" t="s">
        <v>248</v>
      </c>
      <c r="CT285" s="186" t="s">
        <v>248</v>
      </c>
      <c r="CU285" s="186" t="s">
        <v>248</v>
      </c>
      <c r="CV285" s="186" t="s">
        <v>248</v>
      </c>
      <c r="CW285" s="186">
        <v>2</v>
      </c>
      <c r="CX285" s="186" t="s">
        <v>248</v>
      </c>
      <c r="CY285" s="186" t="s">
        <v>248</v>
      </c>
      <c r="CZ285" s="186" t="s">
        <v>248</v>
      </c>
      <c r="DA285" s="186" t="s">
        <v>248</v>
      </c>
      <c r="DB285" s="186" t="s">
        <v>248</v>
      </c>
      <c r="DC285" s="186" t="s">
        <v>248</v>
      </c>
      <c r="DD285" s="186" t="s">
        <v>248</v>
      </c>
      <c r="DE285" s="186" t="s">
        <v>248</v>
      </c>
      <c r="DF285" s="186">
        <v>2</v>
      </c>
      <c r="DG285" s="186" t="s">
        <v>248</v>
      </c>
      <c r="DH285" s="186" t="s">
        <v>248</v>
      </c>
      <c r="DI285" s="186" t="s">
        <v>248</v>
      </c>
      <c r="DJ285" s="186" t="s">
        <v>248</v>
      </c>
      <c r="DK285" s="186" t="s">
        <v>248</v>
      </c>
      <c r="DL285" s="186" t="s">
        <v>248</v>
      </c>
      <c r="DM285" s="186" t="s">
        <v>248</v>
      </c>
      <c r="DN285" s="186" t="s">
        <v>248</v>
      </c>
      <c r="DO285" s="186" t="s">
        <v>248</v>
      </c>
      <c r="DP285" s="186" t="s">
        <v>248</v>
      </c>
      <c r="DQ285" s="186" t="s">
        <v>248</v>
      </c>
      <c r="DR285" s="186" t="s">
        <v>248</v>
      </c>
      <c r="DS285" s="186" t="s">
        <v>248</v>
      </c>
      <c r="DT285" s="186" t="s">
        <v>248</v>
      </c>
      <c r="DU285" s="186" t="s">
        <v>248</v>
      </c>
      <c r="DV285" s="186" t="s">
        <v>248</v>
      </c>
      <c r="DW285" s="186" t="s">
        <v>248</v>
      </c>
      <c r="DX285" s="186" t="s">
        <v>248</v>
      </c>
      <c r="DY285" s="186" t="s">
        <v>248</v>
      </c>
      <c r="DZ285" s="186" t="s">
        <v>248</v>
      </c>
      <c r="EA285" s="186" t="s">
        <v>248</v>
      </c>
      <c r="EB285" s="186" t="s">
        <v>248</v>
      </c>
      <c r="EC285" s="186" t="s">
        <v>248</v>
      </c>
      <c r="ED285" s="186" t="s">
        <v>248</v>
      </c>
      <c r="EE285" s="186" t="s">
        <v>248</v>
      </c>
      <c r="EF285" s="186" t="s">
        <v>248</v>
      </c>
      <c r="EG285" s="186" t="s">
        <v>248</v>
      </c>
      <c r="EH285" s="186" t="s">
        <v>248</v>
      </c>
      <c r="EI285" s="186" t="s">
        <v>248</v>
      </c>
      <c r="EJ285" s="186" t="s">
        <v>248</v>
      </c>
      <c r="EK285" s="186" t="s">
        <v>248</v>
      </c>
      <c r="EL285" s="184" t="s">
        <v>248</v>
      </c>
      <c r="EM285" s="184" t="s">
        <v>248</v>
      </c>
      <c r="EN285" s="184" t="s">
        <v>248</v>
      </c>
      <c r="EO285" s="186" t="s">
        <v>248</v>
      </c>
      <c r="EP285" s="186" t="s">
        <v>248</v>
      </c>
      <c r="EQ285" s="186" t="s">
        <v>248</v>
      </c>
      <c r="ER285" s="186" t="s">
        <v>248</v>
      </c>
      <c r="ES285" s="186" t="s">
        <v>248</v>
      </c>
      <c r="ET285" s="186" t="s">
        <v>248</v>
      </c>
      <c r="EU285" s="186" t="s">
        <v>248</v>
      </c>
      <c r="EV285" s="186" t="s">
        <v>248</v>
      </c>
      <c r="EW285" s="186" t="s">
        <v>248</v>
      </c>
      <c r="EX285" s="186" t="s">
        <v>248</v>
      </c>
      <c r="EY285" s="186" t="s">
        <v>248</v>
      </c>
      <c r="EZ285" s="186" t="s">
        <v>248</v>
      </c>
      <c r="FA285" s="186" t="s">
        <v>248</v>
      </c>
      <c r="FB285" s="186" t="s">
        <v>248</v>
      </c>
      <c r="FC285" s="186" t="s">
        <v>248</v>
      </c>
      <c r="FD285" s="186" t="s">
        <v>248</v>
      </c>
      <c r="FE285" s="186" t="s">
        <v>248</v>
      </c>
      <c r="FF285" s="186" t="s">
        <v>248</v>
      </c>
      <c r="FG285" s="186" t="s">
        <v>248</v>
      </c>
      <c r="FH285" s="186" t="s">
        <v>248</v>
      </c>
      <c r="FI285" s="186" t="s">
        <v>248</v>
      </c>
      <c r="FJ285" s="186" t="s">
        <v>248</v>
      </c>
      <c r="FK285" s="186" t="s">
        <v>248</v>
      </c>
      <c r="FL285" s="186" t="s">
        <v>248</v>
      </c>
      <c r="FM285" s="186" t="s">
        <v>248</v>
      </c>
      <c r="FN285" s="186"/>
      <c r="FO285" s="186">
        <v>1</v>
      </c>
      <c r="FP285" s="186"/>
      <c r="FQ285" s="187" t="s">
        <v>248</v>
      </c>
      <c r="FR285" s="187" t="s">
        <v>248</v>
      </c>
      <c r="FS285" s="186">
        <v>2</v>
      </c>
      <c r="FT285" s="186">
        <v>2</v>
      </c>
      <c r="FU285" s="186">
        <v>1</v>
      </c>
      <c r="FV285" s="186">
        <v>3</v>
      </c>
      <c r="FW285" s="186">
        <v>1</v>
      </c>
      <c r="FX285" s="186">
        <v>2</v>
      </c>
      <c r="FY285" s="186">
        <v>2</v>
      </c>
      <c r="FZ285" s="186">
        <v>2</v>
      </c>
      <c r="GA285" s="186" t="s">
        <v>248</v>
      </c>
      <c r="GB285" s="186" t="s">
        <v>248</v>
      </c>
      <c r="GC285" s="186">
        <v>2</v>
      </c>
      <c r="GD285" s="186">
        <v>1</v>
      </c>
      <c r="GE285" s="186" t="s">
        <v>248</v>
      </c>
      <c r="GF285" s="186" t="s">
        <v>248</v>
      </c>
      <c r="GG285" s="186" t="s">
        <v>248</v>
      </c>
      <c r="GH285" s="186" t="s">
        <v>248</v>
      </c>
      <c r="GI285" s="186" t="s">
        <v>248</v>
      </c>
      <c r="GJ285" s="186" t="s">
        <v>248</v>
      </c>
      <c r="GK285" s="186" t="s">
        <v>248</v>
      </c>
      <c r="GL285" s="186" t="s">
        <v>248</v>
      </c>
      <c r="GM285" s="186" t="s">
        <v>248</v>
      </c>
      <c r="GN285" s="186" t="s">
        <v>248</v>
      </c>
      <c r="GO285" s="186" t="s">
        <v>248</v>
      </c>
      <c r="GP285" s="186" t="s">
        <v>248</v>
      </c>
      <c r="GQ285" s="186" t="s">
        <v>248</v>
      </c>
      <c r="GR285" s="186" t="s">
        <v>248</v>
      </c>
      <c r="GS285" s="186" t="s">
        <v>248</v>
      </c>
      <c r="GT285" s="186" t="s">
        <v>248</v>
      </c>
      <c r="GU285" s="186" t="s">
        <v>248</v>
      </c>
      <c r="GV285" s="186" t="s">
        <v>248</v>
      </c>
      <c r="GW285" s="186" t="s">
        <v>248</v>
      </c>
      <c r="GX285" s="186" t="s">
        <v>248</v>
      </c>
      <c r="GY285" s="186" t="s">
        <v>248</v>
      </c>
      <c r="GZ285" s="261" t="s">
        <v>248</v>
      </c>
      <c r="HA285" s="261" t="s">
        <v>248</v>
      </c>
      <c r="HB285" s="188">
        <f t="shared" ref="HB285" si="140">SUM(G285:GE285)</f>
        <v>62</v>
      </c>
    </row>
    <row r="286" spans="1:210" ht="24.9" customHeight="1" thickBot="1" x14ac:dyDescent="0.35">
      <c r="A286" s="108" t="str">
        <f t="shared" ref="A286" si="141">A285</f>
        <v>Prod.-Q-6</v>
      </c>
      <c r="B286" s="108" t="str">
        <f t="shared" ref="B286" si="142">B285</f>
        <v>Pracownik Produkcji</v>
      </c>
      <c r="C286" s="108" t="str">
        <f t="shared" ref="C286" si="143">C285</f>
        <v>TW</v>
      </c>
      <c r="D286" s="108">
        <f t="shared" ref="D286" si="144">D285</f>
        <v>1668</v>
      </c>
      <c r="E286" s="395"/>
      <c r="F286" s="189" t="s">
        <v>375</v>
      </c>
      <c r="G286" s="192">
        <f>IF(INDEX(tab_MinKomp[Przepisy BHP / BHP Vorschriften],MATCH($B285,tab_MinKomp[[Stanowisko / Position ]:[Stanowisko / Position ]],0))="n/a","n/a",G285-INDEX(tab_MinKomp[Przepisy BHP / BHP Vorschriften],MATCH($B285,tab_MinKomp[[Stanowisko / Position ]:[Stanowisko / Position ]],0)))</f>
        <v>0</v>
      </c>
      <c r="H286" s="193">
        <f>IF(INDEX(tab_MinKomp[Przepisy PPOŻ / Brandschutzbestimmungen],MATCH($B285,tab_MinKomp[[Stanowisko / Position ]:[Stanowisko / Position ]],0))="n/a","n/a",H285-INDEX(tab_MinKomp[Przepisy PPOŻ / Brandschutzbestimmungen],MATCH($B285,tab_MinKomp[[Stanowisko / Position ]:[Stanowisko / Position ]],0)))</f>
        <v>0</v>
      </c>
      <c r="I286" s="193">
        <f>IF(INDEX(tab_MinKomp[Ryzyko zawodowe na stanowiskach pracyv/ Berufliche Risiken an Arbeitsstellen],MATCH($B285,tab_MinKomp[[Stanowisko / Position ]:[Stanowisko / Position ]],0))="n/a","n/a",I285-INDEX(tab_MinKomp[Ryzyko zawodowe na stanowiskach pracyv/ Berufliche Risiken an Arbeitsstellen],MATCH($B285,tab_MinKomp[[Stanowisko / Position ]:[Stanowisko / Position ]],0)))</f>
        <v>0</v>
      </c>
      <c r="J286" s="193">
        <f>IF(INDEX(tab_MinKomp[Gospodarka substancjami niebezpiecznymi / Gefahrstoffmanagement],MATCH($B285,tab_MinKomp[[Stanowisko / Position ]:[Stanowisko / Position ]],0))="n/a","n/a",J285-INDEX(tab_MinKomp[Gospodarka substancjami niebezpiecznymi / Gefahrstoffmanagement],MATCH($B285,tab_MinKomp[[Stanowisko / Position ]:[Stanowisko / Position ]],0)))</f>
        <v>0</v>
      </c>
      <c r="K286" s="193">
        <f>IF(INDEX(tab_MinKomp[Gospodarka odpadami / Abfallwirtschaft],MATCH($B285,tab_MinKomp[[Stanowisko / Position ]:[Stanowisko / Position ]],0))="n/a","n/a",K285-INDEX(tab_MinKomp[Gospodarka odpadami / Abfallwirtschaft],MATCH($B285,tab_MinKomp[[Stanowisko / Position ]:[Stanowisko / Position ]],0)))</f>
        <v>1</v>
      </c>
      <c r="L286" s="194" t="str">
        <f>IF(INDEX(tab_MinKomp[Przepisy kodeksu pracy / Bestimmungen des Arbeitsgesetzes],MATCH($B285,tab_MinKomp[[Stanowisko / Position ]:[Stanowisko / Position ]],0))="n/a","n/a",L285-INDEX(tab_MinKomp[Przepisy kodeksu pracy / Bestimmungen des Arbeitsgesetzes],MATCH($B285,tab_MinKomp[[Stanowisko / Position ]:[Stanowisko / Position ]],0)))</f>
        <v>n/a</v>
      </c>
      <c r="M286" s="195" t="str">
        <f>IF(INDEX(tab_MinKomp[Przepisy o ub.społ. ZUS  / Sozialversicherungsvorschriften],MATCH($B285,tab_MinKomp[[Stanowisko / Position ]:[Stanowisko / Position ]],0))="n/a","n/a",M285-INDEX(tab_MinKomp[Przepisy o ub.społ. ZUS  / Sozialversicherungsvorschriften],MATCH($B285,tab_MinKomp[[Stanowisko / Position ]:[Stanowisko / Position ]],0)))</f>
        <v>n/a</v>
      </c>
      <c r="N286" s="194" t="str">
        <f>IF(INDEX(tab_MinKomp[PRZEPISY O PDOF /persönlich Einkommensteuergesetz ],MATCH($B285,tab_MinKomp[[Stanowisko / Position ]:[Stanowisko / Position ]],0))="n/a","n/a",N285-INDEX(tab_MinKomp[PRZEPISY O PDOF /persönlich Einkommensteuergesetz ],MATCH($B285,tab_MinKomp[[Stanowisko / Position ]:[Stanowisko / Position ]],0)))</f>
        <v>n/a</v>
      </c>
      <c r="O286" s="194">
        <f>IF(INDEX(tab_MinKomp[Regulamin pracy / Arbeitsordnung],MATCH($B285,tab_MinKomp[[Stanowisko / Position ]:[Stanowisko / Position ]],0))="n/a","n/a",O285-INDEX(tab_MinKomp[Regulamin pracy / Arbeitsordnung],MATCH($B285,tab_MinKomp[[Stanowisko / Position ]:[Stanowisko / Position ]],0)))</f>
        <v>1</v>
      </c>
      <c r="P286" s="194">
        <f>IF(INDEX(tab_MinKomp[Regulamin wynagradzania / Vergütungsordnung],MATCH($B285,tab_MinKomp[[Stanowisko / Position ]:[Stanowisko / Position ]],0))="n/a","n/a",P285-INDEX(tab_MinKomp[Regulamin wynagradzania / Vergütungsordnung],MATCH($B285,tab_MinKomp[[Stanowisko / Position ]:[Stanowisko / Position ]],0)))</f>
        <v>1</v>
      </c>
      <c r="Q286" s="194" t="str">
        <f>IF(INDEX(tab_MinKomp[System R2PŁATNIK PRO: Płace / Lohnabrechnung],MATCH($B285,tab_MinKomp[[Stanowisko / Position ]:[Stanowisko / Position ]],0))="n/a","n/a",Q285-INDEX(tab_MinKomp[System R2PŁATNIK PRO: Płace / Lohnabrechnung],MATCH($B285,tab_MinKomp[[Stanowisko / Position ]:[Stanowisko / Position ]],0)))</f>
        <v>n/a</v>
      </c>
      <c r="R286" s="194" t="str">
        <f>IF(INDEX(tab_MinKomp[SystemR2PŁATNIK PRO: KADRY / Personaldaten],MATCH($B285,tab_MinKomp[[Stanowisko / Position ]:[Stanowisko / Position ]],0))="n/a","n/a",R285-INDEX(tab_MinKomp[SystemR2PŁATNIK PRO: KADRY / Personaldaten],MATCH($B285,tab_MinKomp[[Stanowisko / Position ]:[Stanowisko / Position ]],0)))</f>
        <v>n/a</v>
      </c>
      <c r="S286" s="194" t="str">
        <f>IF(INDEX(tab_MinKomp[SYSTEM R2PŁATNIK PRO: zarządzanie pracownikami / Arbeitsverwaltung],MATCH($B285,tab_MinKomp[[Stanowisko / Position ]:[Stanowisko / Position ]],0))="n/a","n/a",S285-INDEX(tab_MinKomp[SYSTEM R2PŁATNIK PRO: zarządzanie pracownikami / Arbeitsverwaltung],MATCH($B285,tab_MinKomp[[Stanowisko / Position ]:[Stanowisko / Position ]],0)))</f>
        <v>n/a</v>
      </c>
      <c r="T286" s="194" t="str">
        <f>IF(INDEX(tab_MinKomp[Doradztwo, wsparcie personalne / Personalberatung und Unterstützung],MATCH($B285,tab_MinKomp[[Stanowisko / Position ]:[Stanowisko / Position ]],0))="n/a","n/a",T285-INDEX(tab_MinKomp[Doradztwo, wsparcie personalne / Personalberatung und Unterstützung],MATCH($B285,tab_MinKomp[[Stanowisko / Position ]:[Stanowisko / Position ]],0)))</f>
        <v>n/a</v>
      </c>
      <c r="U286" s="194" t="str">
        <f>IF(INDEX(tab_MinKomp[Przepisy o podatku VAT / MwSt.- Gesetz],MATCH($B285,tab_MinKomp[[Stanowisko / Position ]:[Stanowisko / Position ]],0))="n/a","n/a",U285-INDEX(tab_MinKomp[Przepisy o podatku VAT / MwSt.- Gesetz],MATCH($B285,tab_MinKomp[[Stanowisko / Position ]:[Stanowisko / Position ]],0)))</f>
        <v>n/a</v>
      </c>
      <c r="V286" s="194" t="str">
        <f>IF(INDEX(tab_MinKomp[PrzepisyPDOP / geschäftlich Einkommensteuergesetz],MATCH($B285,tab_MinKomp[[Stanowisko / Position ]:[Stanowisko / Position ]],0))="n/a","n/a",V285-INDEX(tab_MinKomp[PrzepisyPDOP / geschäftlich Einkommensteuergesetz],MATCH($B285,tab_MinKomp[[Stanowisko / Position ]:[Stanowisko / Position ]],0)))</f>
        <v>n/a</v>
      </c>
      <c r="W286" s="194" t="str">
        <f>IF(INDEX(tab_MinKomp[System BAAN / FINANSE (FIBU)],MATCH($B285,tab_MinKomp[[Stanowisko / Position ]:[Stanowisko / Position ]],0))="n/a","n/a",W285-INDEX(tab_MinKomp[System BAAN / FINANSE (FIBU)],MATCH($B285,tab_MinKomp[[Stanowisko / Position ]:[Stanowisko / Position ]],0)))</f>
        <v>n/a</v>
      </c>
      <c r="X286" s="194" t="str">
        <f>IF(INDEX(tab_MinKomp[Systemy pomocnicze / Hilfssysteme(STOCKPROGRAM, KALK2000 etc.)],MATCH($B285,tab_MinKomp[[Stanowisko / Position ]:[Stanowisko / Position ]],0))="n/a","n/a",X285-INDEX(tab_MinKomp[Systemy pomocnicze / Hilfssysteme(STOCKPROGRAM, KALK2000 etc.)],MATCH($B285,tab_MinKomp[[Stanowisko / Position ]:[Stanowisko / Position ]],0)))</f>
        <v>n/a</v>
      </c>
      <c r="Y286" s="194" t="str">
        <f>IF(INDEX(tab_MinKomp[Polityka rachunkowości / Buchführungspolitik],MATCH($B285,tab_MinKomp[[Stanowisko / Position ]:[Stanowisko / Position ]],0))="n/a","n/a",Y285-INDEX(tab_MinKomp[Polityka rachunkowości / Buchführungspolitik],MATCH($B285,tab_MinKomp[[Stanowisko / Position ]:[Stanowisko / Position ]],0)))</f>
        <v>n/a</v>
      </c>
      <c r="Z286" s="194" t="str">
        <f>IF(INDEX(tab_MinKomp[Ustawa o rachunkowości / Rechnungslegungsgesetz],MATCH($B285,tab_MinKomp[[Stanowisko / Position ]:[Stanowisko / Position ]],0))="n/a","n/a",Z285-INDEX(tab_MinKomp[Ustawa o rachunkowości / Rechnungslegungsgesetz],MATCH($B285,tab_MinKomp[[Stanowisko / Position ]:[Stanowisko / Position ]],0)))</f>
        <v>n/a</v>
      </c>
      <c r="AA286" s="194" t="str">
        <f>IF(INDEX(tab_MinKomp[WORKFLOW - TS-100],MATCH($B285,tab_MinKomp[[Stanowisko / Position ]:[Stanowisko / Position ]],0))="n/a","n/a",AA285-INDEX(tab_MinKomp[WORKFLOW - TS-100],MATCH($B285,tab_MinKomp[[Stanowisko / Position ]:[Stanowisko / Position ]],0)))</f>
        <v>n/a</v>
      </c>
      <c r="AB286" s="194" t="str">
        <f>IF(INDEX(tab_MinKomp[WORKFLOW - SFMS],MATCH($B285,tab_MinKomp[[Stanowisko / Position ]:[Stanowisko / Position ]],0))="n/a","n/a",AB285-INDEX(tab_MinKomp[WORKFLOW - SFMS],MATCH($B285,tab_MinKomp[[Stanowisko / Position ]:[Stanowisko / Position ]],0)))</f>
        <v>n/a</v>
      </c>
      <c r="AC286" s="194" t="str">
        <f>IF(INDEX(tab_MinKomp[System ISO 9001:2015],MATCH($B285,tab_MinKomp[[Stanowisko / Position ]:[Stanowisko / Position ]],0))="n/a","n/a",AC285-INDEX(tab_MinKomp[System ISO 9001:2015],MATCH($B285,tab_MinKomp[[Stanowisko / Position ]:[Stanowisko / Position ]],0)))</f>
        <v>n/a</v>
      </c>
      <c r="AD286" s="194" t="str">
        <f>IF(INDEX(tab_MinKomp[System ISO 9001:2015],MATCH($B285,tab_MinKomp[[Stanowisko / Position ]:[Stanowisko / Position ]],0))="n/a","n/a",AD285-INDEX(tab_MinKomp[System ISO 9001:2015],MATCH($B285,tab_MinKomp[[Stanowisko / Position ]:[Stanowisko / Position ]],0)))</f>
        <v>n/a</v>
      </c>
      <c r="AE286" s="194" t="str">
        <f>IF(INDEX(tab_MinKomp[System ISO 9001:2015],MATCH($B285,tab_MinKomp[[Stanowisko / Position ]:[Stanowisko / Position ]],0))="n/a","n/a",AE285-INDEX(tab_MinKomp[System ISO 9001:2015],MATCH($B285,tab_MinKomp[[Stanowisko / Position ]:[Stanowisko / Position ]],0)))</f>
        <v>n/a</v>
      </c>
      <c r="AF286" s="194" t="str">
        <f>IF(INDEX(tab_MinKomp[System ISO 9001:2015],MATCH($B285,tab_MinKomp[[Stanowisko / Position ]:[Stanowisko / Position ]],0))="n/a","n/a",AF285-INDEX(tab_MinKomp[System ISO 9001:2015],MATCH($B285,tab_MinKomp[[Stanowisko / Position ]:[Stanowisko / Position ]],0)))</f>
        <v>n/a</v>
      </c>
      <c r="AG286" s="194" t="str">
        <f>IF(INDEX(tab_MinKomp[Wymagania VDA 6.3 Process / Forderungen],MATCH($B285,tab_MinKomp[[Stanowisko / Position ]:[Stanowisko / Position ]],0))="n/a","n/a",AG285-INDEX(tab_MinKomp[Wymagania VDA 6.3 Process / Forderungen],MATCH($B285,tab_MinKomp[[Stanowisko / Position ]:[Stanowisko / Position ]],0)))</f>
        <v>n/a</v>
      </c>
      <c r="AH286" s="194" t="str">
        <f>IF(INDEX(tab_MinKomp[Wymagania VDA 6.5 Product / Forderungen],MATCH($B285,tab_MinKomp[[Stanowisko / Position ]:[Stanowisko / Position ]],0))="n/a","n/a",AH285-INDEX(tab_MinKomp[Wymagania VDA 6.5 Product / Forderungen],MATCH($B285,tab_MinKomp[[Stanowisko / Position ]:[Stanowisko / Position ]],0)))</f>
        <v>n/a</v>
      </c>
      <c r="AI286" s="194" t="str">
        <f>IF(INDEX(tab_MinKomp[System ISO 9001:2015],MATCH($B285,tab_MinKomp[[Stanowisko / Position ]:[Stanowisko / Position ]],0))="n/a","n/a",AI285-INDEX(tab_MinKomp[System ISO 9001:2015],MATCH($B285,tab_MinKomp[[Stanowisko / Position ]:[Stanowisko / Position ]],0)))</f>
        <v>n/a</v>
      </c>
      <c r="AJ286" s="194" t="str">
        <f>IF(INDEX(tab_MinKomp[Auditor systemu ISO 17021:2018],MATCH($B285,tab_MinKomp[[Stanowisko / Position ]:[Stanowisko / Position ]],0))="n/a","n/a",AJ285-INDEX(tab_MinKomp[Auditor systemu ISO 17021:2018],MATCH($B285,tab_MinKomp[[Stanowisko / Position ]:[Stanowisko / Position ]],0)))</f>
        <v>n/a</v>
      </c>
      <c r="AK286" s="194" t="str">
        <f>IF(INDEX(tab_MinKomp[Pełnomocnik systemu / Systemvertreter],MATCH($B285,tab_MinKomp[[Stanowisko / Position ]:[Stanowisko / Position ]],0))="n/a","n/a",AK285-INDEX(tab_MinKomp[Pełnomocnik systemu / Systemvertreter],MATCH($B285,tab_MinKomp[[Stanowisko / Position ]:[Stanowisko / Position ]],0)))</f>
        <v>n/a</v>
      </c>
      <c r="AL286" s="194">
        <f>IF(INDEX(tab_MinKomp[Polityka Etyczna - Compliance],MATCH($B285,tab_MinKomp[[Stanowisko / Position ]:[Stanowisko / Position ]],0))="n/a","n/a",AL285-INDEX(tab_MinKomp[Polityka Etyczna - Compliance],MATCH($B285,tab_MinKomp[[Stanowisko / Position ]:[Stanowisko / Position ]],0)))</f>
        <v>1</v>
      </c>
      <c r="AM286" s="194" t="str">
        <f>IF(INDEX(tab_MinKomp[WDRAŻANIE NOWYCH PROJEKTÓW/ PROCEDURA CTM],MATCH($B285,tab_MinKomp[[Stanowisko / Position ]:[Stanowisko / Position ]],0))="n/a","n/a",AM285-INDEX(tab_MinKomp[WDRAŻANIE NOWYCH PROJEKTÓW/ PROCEDURA CTM],MATCH($B285,tab_MinKomp[[Stanowisko / Position ]:[Stanowisko / Position ]],0)))</f>
        <v>n/a</v>
      </c>
      <c r="AN286" s="194" t="str">
        <f>IF(INDEX(tab_MinKomp[KAMIENIE MILOWE MSL/PIFF],MATCH($B285,tab_MinKomp[[Stanowisko / Position ]:[Stanowisko / Position ]],0))="n/a","n/a",AN285-INDEX(tab_MinKomp[KAMIENIE MILOWE MSL/PIFF],MATCH($B285,tab_MinKomp[[Stanowisko / Position ]:[Stanowisko / Position ]],0)))</f>
        <v>n/a</v>
      </c>
      <c r="AO286" s="194">
        <f>IF(INDEX(tab_MinKomp[CP],MATCH($B285,tab_MinKomp[[Stanowisko / Position ]:[Stanowisko / Position ]],0))="n/a","n/a",AO285-INDEX(tab_MinKomp[CP],MATCH($B285,tab_MinKomp[[Stanowisko / Position ]:[Stanowisko / Position ]],0)))</f>
        <v>1</v>
      </c>
      <c r="AP286" s="194" t="str">
        <f>IF(INDEX(tab_MinKomp[FMEA],MATCH($B285,tab_MinKomp[[Stanowisko / Position ]:[Stanowisko / Position ]],0))="n/a","n/a",AP285-INDEX(tab_MinKomp[FMEA],MATCH($B285,tab_MinKomp[[Stanowisko / Position ]:[Stanowisko / Position ]],0)))</f>
        <v>n/a</v>
      </c>
      <c r="AQ286" s="194">
        <f>IF(INDEX(tab_MinKomp[FLOW CHART],MATCH($B285,tab_MinKomp[[Stanowisko / Position ]:[Stanowisko / Position ]],0))="n/a","n/a",AQ285-INDEX(tab_MinKomp[FLOW CHART],MATCH($B285,tab_MinKomp[[Stanowisko / Position ]:[Stanowisko / Position ]],0)))</f>
        <v>1</v>
      </c>
      <c r="AR286" s="194" t="str">
        <f>IF(INDEX(tab_MinKomp[APQP],MATCH($B285,tab_MinKomp[[Stanowisko / Position ]:[Stanowisko / Position ]],0))="n/a","n/a",AR285-INDEX(tab_MinKomp[APQP],MATCH($B285,tab_MinKomp[[Stanowisko / Position ]:[Stanowisko / Position ]],0)))</f>
        <v>n/a</v>
      </c>
      <c r="AS286" s="194" t="str">
        <f>IF(INDEX(tab_MinKomp[MSA],MATCH($B285,tab_MinKomp[[Stanowisko / Position ]:[Stanowisko / Position ]],0))="n/a","n/a",AS285-INDEX(tab_MinKomp[MSA],MATCH($B285,tab_MinKomp[[Stanowisko / Position ]:[Stanowisko / Position ]],0)))</f>
        <v>n/a</v>
      </c>
      <c r="AT286" s="194" t="str">
        <f>IF(INDEX(tab_MinKomp[SPC],MATCH($B285,tab_MinKomp[[Stanowisko / Position ]:[Stanowisko / Position ]],0))="n/a","n/a",AT285-INDEX(tab_MinKomp[SPC],MATCH($B285,tab_MinKomp[[Stanowisko / Position ]:[Stanowisko / Position ]],0)))</f>
        <v>n/a</v>
      </c>
      <c r="AU286" s="194" t="str">
        <f>IF(INDEX(tab_MinKomp[CSR (SPECYFICZNE WYMAGANIA KLIENTA)],MATCH($B285,tab_MinKomp[[Stanowisko / Position ]:[Stanowisko / Position ]],0))="n/a","n/a",AU285-INDEX(tab_MinKomp[CSR (SPECYFICZNE WYMAGANIA KLIENTA)],MATCH($B285,tab_MinKomp[[Stanowisko / Position ]:[Stanowisko / Position ]],0)))</f>
        <v>n/a</v>
      </c>
      <c r="AV286" s="194">
        <f>IF(INDEX(tab_MinKomp[5S],MATCH($B285,tab_MinKomp[[Stanowisko / Position ]:[Stanowisko / Position ]],0))="n/a","n/a",AV285-INDEX(tab_MinKomp[5S],MATCH($B285,tab_MinKomp[[Stanowisko / Position ]:[Stanowisko / Position ]],0)))</f>
        <v>0</v>
      </c>
      <c r="AW286" s="194">
        <v>1</v>
      </c>
      <c r="AX286" s="194" t="str">
        <f>IF(INDEX(tab_MinKomp[5R],MATCH($B285,tab_MinKomp[[Stanowisko / Position ]:[Stanowisko / Position ]],0))="n/a","n/a",AX285-INDEX(tab_MinKomp[5R],MATCH($B285,tab_MinKomp[[Stanowisko / Position ]:[Stanowisko / Position ]],0)))</f>
        <v>n/a</v>
      </c>
      <c r="AY286" s="194" t="str">
        <f>IF(INDEX(tab_MinKomp[Six Sigma],MATCH($B285,tab_MinKomp[[Stanowisko / Position ]:[Stanowisko / Position ]],0))="n/a","n/a",AY285-INDEX(tab_MinKomp[Six Sigma],MATCH($B285,tab_MinKomp[[Stanowisko / Position ]:[Stanowisko / Position ]],0)))</f>
        <v>n/a</v>
      </c>
      <c r="AZ286" s="194" t="str">
        <f>IF(INDEX(tab_MinKomp[System BAAN / Distribution &amp; Supply Chain],MATCH($B285,tab_MinKomp[[Stanowisko / Position ]:[Stanowisko / Position ]],0))="n/a","n/a",AZ285-INDEX(tab_MinKomp[System BAAN / Distribution &amp; Supply Chain],MATCH($B285,tab_MinKomp[[Stanowisko / Position ]:[Stanowisko / Position ]],0)))</f>
        <v>n/a</v>
      </c>
      <c r="BA286" s="194" t="str">
        <f>IF(INDEX(tab_MinKomp[Gospodarka magazynowa / Lagerverwaltung],MATCH($B285,tab_MinKomp[[Stanowisko / Position ]:[Stanowisko / Position ]],0))="n/a","n/a",BA285-INDEX(tab_MinKomp[Gospodarka magazynowa / Lagerverwaltung],MATCH($B285,tab_MinKomp[[Stanowisko / Position ]:[Stanowisko / Position ]],0)))</f>
        <v>n/a</v>
      </c>
      <c r="BB286" s="194" t="str">
        <f>IF(INDEX(tab_MinKomp[Inwentaryzacja - organizacja i przebieg / Inventurprozess],MATCH($B285,tab_MinKomp[[Stanowisko / Position ]:[Stanowisko / Position ]],0))="n/a","n/a",BB285-INDEX(tab_MinKomp[Inwentaryzacja - organizacja i przebieg / Inventurprozess],MATCH($B285,tab_MinKomp[[Stanowisko / Position ]:[Stanowisko / Position ]],0)))</f>
        <v>n/a</v>
      </c>
      <c r="BC286" s="194" t="str">
        <f>IF(INDEX(tab_MinKomp[Organizacja dostaw / Versorgungsorganisation],MATCH($B285,tab_MinKomp[[Stanowisko / Position ]:[Stanowisko / Position ]],0))="n/a","n/a",BC285-INDEX(tab_MinKomp[Organizacja dostaw / Versorgungsorganisation],MATCH($B285,tab_MinKomp[[Stanowisko / Position ]:[Stanowisko / Position ]],0)))</f>
        <v>n/a</v>
      </c>
      <c r="BD286" s="194" t="str">
        <f>IF(INDEX(tab_MinKomp[Organizacja wysyłek / Organisation von Lieferungen],MATCH($B285,tab_MinKomp[[Stanowisko / Position ]:[Stanowisko / Position ]],0))="n/a","n/a",BD285-INDEX(tab_MinKomp[Organizacja wysyłek / Organisation von Lieferungen],MATCH($B285,tab_MinKomp[[Stanowisko / Position ]:[Stanowisko / Position ]],0)))</f>
        <v>n/a</v>
      </c>
      <c r="BE286" s="194" t="str">
        <f>IF(INDEX(tab_MinKomp[Analiza magazynowa - Program Polen.mdb / Inventuranalyse],MATCH($B285,tab_MinKomp[[Stanowisko / Position ]:[Stanowisko / Position ]],0))="n/a","n/a",BE285-INDEX(tab_MinKomp[Analiza magazynowa - Program Polen.mdb / Inventuranalyse],MATCH($B285,tab_MinKomp[[Stanowisko / Position ]:[Stanowisko / Position ]],0)))</f>
        <v>n/a</v>
      </c>
      <c r="BF286" s="190" t="str">
        <f>IF(INDEX(tab_MinKomp[MMOG (Materials Management Operations Guidelines)],MATCH($B285,tab_MinKomp[[Stanowisko / Position ]:[Stanowisko / Position ]],0))="n/a","n/a",BF285-INDEX(tab_MinKomp[MMOG (Materials Management Operations Guidelines)],MATCH($B285,tab_MinKomp[[Stanowisko / Position ]:[Stanowisko / Position ]],0)))</f>
        <v>n/a</v>
      </c>
      <c r="BG286" s="190" t="str">
        <f>IF(INDEX(tab_MinKomp[GPP],MATCH($B285,tab_MinKomp[[Stanowisko / Position ]:[Stanowisko / Position ]],0))="n/a","n/a",BG285-INDEX(tab_MinKomp[GPP],MATCH($B285,tab_MinKomp[[Stanowisko / Position ]:[Stanowisko / Position ]],0)))</f>
        <v>n/a</v>
      </c>
      <c r="BH286" s="190" t="str">
        <f>IF(INDEX(tab_MinKomp[AIAG (Automotive Industry Action Group)],MATCH($B285,tab_MinKomp[[Stanowisko / Position ]:[Stanowisko / Position ]],0))="n/a","n/a",BH285-INDEX(tab_MinKomp[AIAG (Automotive Industry Action Group)],MATCH($B285,tab_MinKomp[[Stanowisko / Position ]:[Stanowisko / Position ]],0)))</f>
        <v>n/a</v>
      </c>
      <c r="BI286" s="190" t="str">
        <f>IF(INDEX(tab_MinKomp[Super-G disputes],MATCH($B285,tab_MinKomp[[Stanowisko / Position ]:[Stanowisko / Position ]],0))="n/a","n/a",BI285-INDEX(tab_MinKomp[Super-G disputes],MATCH($B285,tab_MinKomp[[Stanowisko / Position ]:[Stanowisko / Position ]],0)))</f>
        <v>n/a</v>
      </c>
      <c r="BJ286" s="190" t="str">
        <f>IF(INDEX(tab_MinKomp[CMMS3/eDDL (Direct Data Link)],MATCH($B285,tab_MinKomp[[Stanowisko / Position ]:[Stanowisko / Position ]],0))="n/a","n/a",BJ285-INDEX(tab_MinKomp[CMMS3/eDDL (Direct Data Link)],MATCH($B285,tab_MinKomp[[Stanowisko / Position ]:[Stanowisko / Position ]],0)))</f>
        <v>n/a</v>
      </c>
      <c r="BK286" s="190" t="str">
        <f>IF(INDEX(tab_MinKomp[MP&amp;L (Material Planning and Logistics)],MATCH($B285,tab_MinKomp[[Stanowisko / Position ]:[Stanowisko / Position ]],0))="n/a","n/a",BK285-INDEX(tab_MinKomp[MP&amp;L (Material Planning and Logistics)],MATCH($B285,tab_MinKomp[[Stanowisko / Position ]:[Stanowisko / Position ]],0)))</f>
        <v>n/a</v>
      </c>
      <c r="BL286" s="190" t="str">
        <f>IF(INDEX(tab_MinKomp[Supplier delivery rating],MATCH($B285,tab_MinKomp[[Stanowisko / Position ]:[Stanowisko / Position ]],0))="n/a","n/a",BL285-INDEX(tab_MinKomp[Supplier delivery rating],MATCH($B285,tab_MinKomp[[Stanowisko / Position ]:[Stanowisko / Position ]],0)))</f>
        <v>n/a</v>
      </c>
      <c r="BM286" s="194" t="str">
        <f>IF(INDEX(tab_MinKomp[Planowanie produkcji / Produktionsplanung],MATCH($B285,tab_MinKomp[Stanowisko / Position ],0))="n/a","n/a",BM285-INDEX(tab_MinKomp[Planowanie produkcji / Produktionsplanung],MATCH($B285,tab_MinKomp[Stanowisko / Position ],0)))</f>
        <v>n/a</v>
      </c>
      <c r="BN286" s="194" t="str">
        <f>IF(INDEX(tab_MinKomp[Obsługa maszyn KVT / KVT Maschinenbedienung],MATCH($B285,tab_MinKomp[[Stanowisko / Position ]:[Stanowisko / Position ]],0))="n/a","n/a",BN285-INDEX(tab_MinKomp[Obsługa maszyn KVT / KVT Maschinenbedienung],MATCH($B285,tab_MinKomp[[Stanowisko / Position ]:[Stanowisko / Position ]],0)))</f>
        <v>n/a</v>
      </c>
      <c r="BO286" s="194" t="str">
        <f>IF(INDEX(tab_MinKomp[Obsługa maszyn KVT / KVT Maschinenbedienung],MATCH($B285,tab_MinKomp[[Stanowisko / Position ]:[Stanowisko / Position ]],0))="n/a","n/a",BO285-INDEX(tab_MinKomp[Obsługa maszyn KVT / KVT Maschinenbedienung],MATCH($B285,tab_MinKomp[[Stanowisko / Position ]:[Stanowisko / Position ]],0)))</f>
        <v>n/a</v>
      </c>
      <c r="BP286" s="194">
        <f>IF(INDEX(tab_MinKomp[Obsługa maszyn Novapax / Novapax Maschinenbedienung],MATCH($B285,tab_MinKomp[[Stanowisko / Position ]:[Stanowisko / Position ]],0))="n/a","n/a",BP285-INDEX(tab_MinKomp[Obsługa maszyn Novapax / Novapax Maschinenbedienung],MATCH($B285,tab_MinKomp[[Stanowisko / Position ]:[Stanowisko / Position ]],0)))</f>
        <v>1</v>
      </c>
      <c r="BQ286" s="194" t="str">
        <f>IF(INDEX(tab_MinKomp[Obsługa maszyn Piovan / Piovan Maschinenbedienung],MATCH($B285,tab_MinKomp[[Stanowisko / Position ]:[Stanowisko / Position ]],0))="n/a","n/a",BQ285-INDEX(tab_MinKomp[Obsługa maszyn Piovan / Piovan Maschinenbedienung],MATCH($B285,tab_MinKomp[[Stanowisko / Position ]:[Stanowisko / Position ]],0)))</f>
        <v>n/a</v>
      </c>
      <c r="BR286" s="194">
        <f>IF(INDEX(tab_MinKomp[Eliminacja awarii / Beseitigung von Ausfällen],MATCH($B285,tab_MinKomp[[Stanowisko / Position ]:[Stanowisko / Position ]],0))="n/a","n/a",BR285-INDEX(tab_MinKomp[Eliminacja awarii / Beseitigung von Ausfällen],MATCH($B285,tab_MinKomp[[Stanowisko / Position ]:[Stanowisko / Position ]],0)))</f>
        <v>1</v>
      </c>
      <c r="BS286" s="194" t="str">
        <f>IF(INDEX(tab_MinKomp[Obsługa maszyn Piovan / Piovan Maschinenbedienung],MATCH($B285,tab_MinKomp[[Stanowisko / Position ]:[Stanowisko / Position ]],0))="n/a","n/a",BS285-INDEX(tab_MinKomp[Obsługa maszyn Piovan / Piovan Maschinenbedienung],MATCH($B285,tab_MinKomp[[Stanowisko / Position ]:[Stanowisko / Position ]],0)))</f>
        <v>n/a</v>
      </c>
      <c r="BT286" s="194" t="str">
        <f>IF(INDEX(tab_MinKomp[Obsługa maszyn Piovan / Piovan Maschinenbedienung],MATCH($B285,tab_MinKomp[[Stanowisko / Position ]:[Stanowisko / Position ]],0))="n/a","n/a",BT285-INDEX(tab_MinKomp[Obsługa maszyn Piovan / Piovan Maschinenbedienung],MATCH($B285,tab_MinKomp[[Stanowisko / Position ]:[Stanowisko / Position ]],0)))</f>
        <v>n/a</v>
      </c>
      <c r="BU286" s="194" t="str">
        <f>IF(INDEX(tab_MinKomp[Obsługa maszyn Piovan / Piovan Maschinenbedienung],MATCH($B285,tab_MinKomp[[Stanowisko / Position ]:[Stanowisko / Position ]],0))="n/a","n/a",BU285-INDEX(tab_MinKomp[Obsługa maszyn Piovan / Piovan Maschinenbedienung],MATCH($B285,tab_MinKomp[[Stanowisko / Position ]:[Stanowisko / Position ]],0)))</f>
        <v>n/a</v>
      </c>
      <c r="BV286" s="194" t="str">
        <f>IF(INDEX(tab_MinKomp[Obsługa maszyn Piovan / Piovan Maschinenbedienung],MATCH($B285,tab_MinKomp[[Stanowisko / Position ]:[Stanowisko / Position ]],0))="n/a","n/a",BV285-INDEX(tab_MinKomp[Obsługa maszyn Piovan / Piovan Maschinenbedienung],MATCH($B285,tab_MinKomp[[Stanowisko / Position ]:[Stanowisko / Position ]],0)))</f>
        <v>n/a</v>
      </c>
      <c r="BW286" s="194" t="str">
        <f>IF(INDEX(tab_MinKomp[Obsługa maszyn Piovan / Piovan Maschinenbedienung],MATCH($B285,tab_MinKomp[[Stanowisko / Position ]:[Stanowisko / Position ]],0))="n/a","n/a",BW285-INDEX(tab_MinKomp[Obsługa maszyn Piovan / Piovan Maschinenbedienung],MATCH($B285,tab_MinKomp[[Stanowisko / Position ]:[Stanowisko / Position ]],0)))</f>
        <v>n/a</v>
      </c>
      <c r="BX286" s="194" t="str">
        <f>IF(INDEX(tab_MinKomp[Obsługa maszyn Piovan / Piovan Maschinenbedienung],MATCH($B285,tab_MinKomp[[Stanowisko / Position ]:[Stanowisko / Position ]],0))="n/a","n/a",BX285-INDEX(tab_MinKomp[Obsługa maszyn Piovan / Piovan Maschinenbedienung],MATCH($B285,tab_MinKomp[[Stanowisko / Position ]:[Stanowisko / Position ]],0)))</f>
        <v>n/a</v>
      </c>
      <c r="BY286" s="194" t="str">
        <f>IF(INDEX(tab_MinKomp[Obsługa maszyn Engel / Engel Maschinenbedienung],MATCH($B285,tab_MinKomp[[Stanowisko / Position ]:[Stanowisko / Position ]],0))="n/a","n/a",BY285-INDEX(tab_MinKomp[Obsługa maszyn Engel / Engel Maschinenbedienung],MATCH($B285,tab_MinKomp[[Stanowisko / Position ]:[Stanowisko / Position ]],0)))</f>
        <v>n/a</v>
      </c>
      <c r="BZ286" s="194" t="str">
        <f>IF(INDEX(tab_MinKomp[Obsługa maszyn KVT / KVT Maschinenbedienung],MATCH($B285,tab_MinKomp[Stanowisko / Position ],0))="n/a","n/a",BZ285-INDEX(tab_MinKomp[Obsługa maszyn KVT / KVT Maschinenbedienung],MATCH($B285,tab_MinKomp[Stanowisko / Position ],0)))</f>
        <v>n/a</v>
      </c>
      <c r="CA286" s="194">
        <f>IF(INDEX(tab_MinKomp[Eliminacja awarii / Beseitigung von Ausfällen],MATCH($B285,tab_MinKomp[[Stanowisko / Position ]:[Stanowisko / Position ]],0))="n/a","n/a",CA285-INDEX(tab_MinKomp[Eliminacja awarii / Beseitigung von Ausfällen],MATCH($B285,tab_MinKomp[[Stanowisko / Position ]:[Stanowisko / Position ]],0)))</f>
        <v>2</v>
      </c>
      <c r="CB286" s="194" t="str">
        <f>IF(INDEX(tab_MinKomp[Obsługa maszyn ASL / ASL Maschinenbedienung],MATCH($B285,tab_MinKomp[[Stanowisko / Position ]:[Stanowisko / Position ]],0))="n/a","n/a",CB285-INDEX(tab_MinKomp[Obsługa maszyn ASL / ASL Maschinenbedienung],MATCH($B285,tab_MinKomp[[Stanowisko / Position ]:[Stanowisko / Position ]],0)))</f>
        <v>n/a</v>
      </c>
      <c r="CC286" s="194">
        <f>IF(INDEX(tab_MinKomp[Obsługa maszyn Novapax / Novapax Maschinenbedienung],MATCH($B285,tab_MinKomp[[Stanowisko / Position ]:[Stanowisko / Position ]],0))="n/a","n/a",CC285-INDEX(tab_MinKomp[Obsługa maszyn Novapax / Novapax Maschinenbedienung],MATCH($B285,tab_MinKomp[[Stanowisko / Position ]:[Stanowisko / Position ]],0)))</f>
        <v>1</v>
      </c>
      <c r="CD286" s="194">
        <f>IF(INDEX(tab_MinKomp[Obsługa maszyn Novapax / Novapax Maschinenbedienung],MATCH($B285,tab_MinKomp[[Stanowisko / Position ]:[Stanowisko / Position ]],0))="n/a","n/a",CD285-INDEX(tab_MinKomp[Obsługa maszyn Novapax / Novapax Maschinenbedienung],MATCH($B285,tab_MinKomp[[Stanowisko / Position ]:[Stanowisko / Position ]],0)))</f>
        <v>1</v>
      </c>
      <c r="CE286" s="194" t="str">
        <f>IF(INDEX(tab_MinKomp[Obsługa maszyn Piovan / Piovan Maschinenbedienung],MATCH($B285,tab_MinKomp[[Stanowisko / Position ]:[Stanowisko / Position ]],0))="n/a","n/a",CE285-INDEX(tab_MinKomp[Obsługa maszyn Piovan / Piovan Maschinenbedienung],MATCH($B285,tab_MinKomp[[Stanowisko / Position ]:[Stanowisko / Position ]],0)))</f>
        <v>n/a</v>
      </c>
      <c r="CF286" s="194" t="str">
        <f>IF(INDEX(tab_MinKomp[Obsługa maszyn Piovan / Piovan Maschinenbedienung],MATCH($B285,tab_MinKomp[[Stanowisko / Position ]:[Stanowisko / Position ]],0))="n/a","n/a",CF285-INDEX(tab_MinKomp[Obsługa maszyn Piovan / Piovan Maschinenbedienung],MATCH($B285,tab_MinKomp[[Stanowisko / Position ]:[Stanowisko / Position ]],0)))</f>
        <v>n/a</v>
      </c>
      <c r="CG286" s="194">
        <f>IF(INDEX(tab_MinKomp[Eliminacja awarii / Beseitigung von Ausfällen],MATCH($B285,tab_MinKomp[[Stanowisko / Position ]:[Stanowisko / Position ]],0))="n/a","n/a",CG285-INDEX(tab_MinKomp[Eliminacja awarii / Beseitigung von Ausfällen],MATCH($B285,tab_MinKomp[[Stanowisko / Position ]:[Stanowisko / Position ]],0)))</f>
        <v>2</v>
      </c>
      <c r="CH286" s="194" t="str">
        <f>IF(INDEX(tab_MinKomp[Wymagania VDA 6.5 Product / Forderungen],MATCH($B285,tab_MinKomp[[Stanowisko / Position ]:[Stanowisko / Position ]],0))="n/a","n/a",CH285-INDEX(tab_MinKomp[Wymagania VDA 6.5 Product / Forderungen],MATCH($B285,tab_MinKomp[[Stanowisko / Position ]:[Stanowisko / Position ]],0)))</f>
        <v>n/a</v>
      </c>
      <c r="CI286" s="194" t="str">
        <f>IF(INDEX(tab_MinKomp[Wymagania VDA 6.5 Product / Forderungen],MATCH($B285,tab_MinKomp[[Stanowisko / Position ]:[Stanowisko / Position ]],0))="n/a","n/a",CI285-INDEX(tab_MinKomp[Wymagania VDA 6.5 Product / Forderungen],MATCH($B285,tab_MinKomp[[Stanowisko / Position ]:[Stanowisko / Position ]],0)))</f>
        <v>n/a</v>
      </c>
      <c r="CJ286" s="194" t="str">
        <f>IF(INDEX(tab_MinKomp[Wymagania VDA 6.5 Product / Forderungen],MATCH($B285,tab_MinKomp[[Stanowisko / Position ]:[Stanowisko / Position ]],0))="n/a","n/a",CJ285-INDEX(tab_MinKomp[Wymagania VDA 6.5 Product / Forderungen],MATCH($B285,tab_MinKomp[[Stanowisko / Position ]:[Stanowisko / Position ]],0)))</f>
        <v>n/a</v>
      </c>
      <c r="CK286" s="194" t="str">
        <f>IF(INDEX(tab_MinKomp[Wymagania VDA 6.5 Product / Forderungen],MATCH($B285,tab_MinKomp[[Stanowisko / Position ]:[Stanowisko / Position ]],0))="n/a","n/a",CK285-INDEX(tab_MinKomp[Wymagania VDA 6.5 Product / Forderungen],MATCH($B285,tab_MinKomp[[Stanowisko / Position ]:[Stanowisko / Position ]],0)))</f>
        <v>n/a</v>
      </c>
      <c r="CL286" s="194" t="str">
        <f>IF(INDEX(tab_MinKomp[Wymagania VDA 6.5 Product / Forderungen],MATCH($B285,tab_MinKomp[[Stanowisko / Position ]:[Stanowisko / Position ]],0))="n/a","n/a",CL285-INDEX(tab_MinKomp[Wymagania VDA 6.5 Product / Forderungen],MATCH($B285,tab_MinKomp[[Stanowisko / Position ]:[Stanowisko / Position ]],0)))</f>
        <v>n/a</v>
      </c>
      <c r="CM286" s="194" t="str">
        <f>IF(INDEX(tab_MinKomp[Informatyka ogólna (techniczne i systemowe) / Allgemeine IT (Technik und System)],MATCH($B285,tab_MinKomp[[Stanowisko / Position ]:[Stanowisko / Position ]],0))="n/a","n/a",CM285-INDEX(tab_MinKomp[Informatyka ogólna (techniczne i systemowe) / Allgemeine IT (Technik und System)],MATCH($B285,tab_MinKomp[[Stanowisko / Position ]:[Stanowisko / Position ]],0)))</f>
        <v>n/a</v>
      </c>
      <c r="CN286" s="194" t="str">
        <f>IF(INDEX(tab_MinKomp[Sieci komputerowe / Computernetzwerke],MATCH($B285,tab_MinKomp[[Stanowisko / Position ]:[Stanowisko / Position ]],0))="n/a","n/a",CN285-INDEX(tab_MinKomp[Sieci komputerowe / Computernetzwerke],MATCH($B285,tab_MinKomp[[Stanowisko / Position ]:[Stanowisko / Position ]],0)))</f>
        <v>n/a</v>
      </c>
      <c r="CO286" s="194" t="str">
        <f>IF(INDEX(tab_MinKomp[Hardware (komputery PC, drukarki biurowe i etykietowe, telefonia stacjonarna i mobilna) (PC, Drucker, Telefpne, Handys)],MATCH($B285,tab_MinKomp[[Stanowisko / Position ]:[Stanowisko / Position ]],0))="n/a","n/a",CO285-INDEX(tab_MinKomp[Hardware (komputery PC, drukarki biurowe i etykietowe, telefonia stacjonarna i mobilna) (PC, Drucker, Telefpne, Handys)],MATCH($B285,tab_MinKomp[[Stanowisko / Position ]:[Stanowisko / Position ]],0)))</f>
        <v>n/a</v>
      </c>
      <c r="CP286" s="194" t="str">
        <f>IF(INDEX(tab_MinKomp[Software &amp; Systems (MS Office, MS Remote Desktop)],MATCH($B285,tab_MinKomp[[Stanowisko / Position ]:[Stanowisko / Position ]],0))="n/a","n/a",CP285-INDEX(tab_MinKomp[Software &amp; Systems (MS Office, MS Remote Desktop)],MATCH($B285,tab_MinKomp[[Stanowisko / Position ]:[Stanowisko / Position ]],0)))</f>
        <v>n/a</v>
      </c>
      <c r="CQ286" s="194" t="str">
        <f>IF(INDEX(tab_MinKomp[Programowanie obiektowe (PHP) / Objektprogrammierung],MATCH($B285,tab_MinKomp[[Stanowisko / Position ]:[Stanowisko / Position ]],0))="n/a","n/a",CQ285-INDEX(tab_MinKomp[Programowanie obiektowe (PHP) / Objektprogrammierung],MATCH($B285,tab_MinKomp[[Stanowisko / Position ]:[Stanowisko / Position ]],0)))</f>
        <v>n/a</v>
      </c>
      <c r="CR286" s="194" t="str">
        <f>IF(INDEX(tab_MinKomp[Scrum],MATCH($B285,tab_MinKomp[[Stanowisko / Position ]:[Stanowisko / Position ]],0))="n/a","n/a",CR285-INDEX(tab_MinKomp[Scrum],MATCH($B285,tab_MinKomp[[Stanowisko / Position ]:[Stanowisko / Position ]],0)))</f>
        <v>n/a</v>
      </c>
      <c r="CS286" s="194" t="str">
        <f>IF(INDEX(tab_MinKomp[SQL (MySQL)],MATCH($B285,tab_MinKomp[[Stanowisko / Position ]:[Stanowisko / Position ]],0))="n/a","n/a",CS285-INDEX(tab_MinKomp[SQL (MySQL)],MATCH($B285,tab_MinKomp[[Stanowisko / Position ]:[Stanowisko / Position ]],0)))</f>
        <v>n/a</v>
      </c>
      <c r="CT286" s="194" t="str">
        <f>IF(INDEX(tab_MinKomp[Javascript],MATCH($B285,tab_MinKomp[[Stanowisko / Position ]:[Stanowisko / Position ]],0))="n/a","n/a",CT285-INDEX(tab_MinKomp[Javascript],MATCH($B285,tab_MinKomp[[Stanowisko / Position ]:[Stanowisko / Position ]],0)))</f>
        <v>n/a</v>
      </c>
      <c r="CU286" s="194" t="str">
        <f>IF(INDEX(tab_MinKomp[Joomla],MATCH($B285,tab_MinKomp[[Stanowisko / Position ]:[Stanowisko / Position ]],0))="n/a","n/a",CU285-INDEX(tab_MinKomp[Joomla],MATCH($B285,tab_MinKomp[[Stanowisko / Position ]:[Stanowisko / Position ]],0)))</f>
        <v>n/a</v>
      </c>
      <c r="CV286" s="194" t="str">
        <f>IF(INDEX(tab_MinKomp[Bash],MATCH($B285,tab_MinKomp[[Stanowisko / Position ]:[Stanowisko / Position ]],0))="n/a","n/a",CV285-INDEX(tab_MinKomp[Bash],MATCH($B285,tab_MinKomp[[Stanowisko / Position ]:[Stanowisko / Position ]],0)))</f>
        <v>n/a</v>
      </c>
      <c r="CW286" s="194">
        <f>IF(INDEX(tab_MinKomp[Systemy MES (HYDRA / SFMS)],MATCH($B285,tab_MinKomp[[Stanowisko / Position ]:[Stanowisko / Position ]],0))="n/a","n/a",CW285-INDEX(tab_MinKomp[Systemy MES (HYDRA / SFMS)],MATCH($B285,tab_MinKomp[[Stanowisko / Position ]:[Stanowisko / Position ]],0)))</f>
        <v>0</v>
      </c>
      <c r="CX286" s="194" t="str">
        <f>IF(INDEX(tab_MinKomp[HTML / CSS],MATCH($B285,tab_MinKomp[[Stanowisko / Position ]:[Stanowisko / Position ]],0))="n/a","n/a",CX285-INDEX(tab_MinKomp[HTML / CSS],MATCH($B285,tab_MinKomp[[Stanowisko / Position ]:[Stanowisko / Position ]],0)))</f>
        <v>n/a</v>
      </c>
      <c r="CY286" s="194" t="str">
        <f>IF(INDEX(tab_MinKomp[SYSTEM PR],MATCH($B285,tab_MinKomp[[Stanowisko / Position ]:[Stanowisko / Position ]],0))="n/a","n/a",CY285-INDEX(tab_MinKomp[SYSTEM PR],MATCH($B285,tab_MinKomp[[Stanowisko / Position ]:[Stanowisko / Position ]],0)))</f>
        <v>n/a</v>
      </c>
      <c r="CZ286" s="194" t="str">
        <f>IF(INDEX(tab_MinKomp[System Einkauf XP / EBA],MATCH($B285,tab_MinKomp[[Stanowisko / Position ]:[Stanowisko / Position ]],0))="n/a","n/a",CZ285-INDEX(tab_MinKomp[System Einkauf XP / EBA],MATCH($B285,tab_MinKomp[[Stanowisko / Position ]:[Stanowisko / Position ]],0)))</f>
        <v>n/a</v>
      </c>
      <c r="DA286" s="194" t="str">
        <f>IF(INDEX(tab_MinKomp[Techniki negocjacyjne / Verhandlungstechniken],MATCH($B285,tab_MinKomp[[Stanowisko / Position ]:[Stanowisko / Position ]],0))="n/a","n/a",DA285-INDEX(tab_MinKomp[Techniki negocjacyjne / Verhandlungstechniken],MATCH($B285,tab_MinKomp[[Stanowisko / Position ]:[Stanowisko / Position ]],0)))</f>
        <v>n/a</v>
      </c>
      <c r="DB286" s="194" t="str">
        <f>IF(INDEX(tab_MinKomp[Znajomość rynku branżowego / Kenntnis des Industrie Marktes],MATCH($B285,tab_MinKomp[[Stanowisko / Position ]:[Stanowisko / Position ]],0))="n/a","n/a",DB285-INDEX(tab_MinKomp[Znajomość rynku branżowego / Kenntnis des Industrie Marktes],MATCH($B285,tab_MinKomp[[Stanowisko / Position ]:[Stanowisko / Position ]],0)))</f>
        <v>n/a</v>
      </c>
      <c r="DC286" s="194" t="str">
        <f>IF(INDEX(tab_MinKomp[SUPPLIER MANAGEMENT],MATCH($B285,tab_MinKomp[[Stanowisko / Position ]:[Stanowisko / Position ]],0))="n/a","n/a",DC285-INDEX(tab_MinKomp[SUPPLIER MANAGEMENT],MATCH($B285,tab_MinKomp[[Stanowisko / Position ]:[Stanowisko / Position ]],0)))</f>
        <v>n/a</v>
      </c>
      <c r="DD286" s="194" t="str">
        <f>IF(INDEX(tab_MinKomp[SUPPLIER MANAGEMENT],MATCH($B285,tab_MinKomp[[Stanowisko / Position ]:[Stanowisko / Position ]],0))="n/a","n/a",DD285-INDEX(tab_MinKomp[SUPPLIER MANAGEMENT],MATCH($B285,tab_MinKomp[[Stanowisko / Position ]:[Stanowisko / Position ]],0)))</f>
        <v>n/a</v>
      </c>
      <c r="DE286" s="194" t="str">
        <f>IF(INDEX(tab_MinKomp[SUPPLIER MANAGEMENT],MATCH($B285,tab_MinKomp[[Stanowisko / Position ]:[Stanowisko / Position ]],0))="n/a","n/a",DE285-INDEX(tab_MinKomp[SUPPLIER MANAGEMENT],MATCH($B285,tab_MinKomp[[Stanowisko / Position ]:[Stanowisko / Position ]],0)))</f>
        <v>n/a</v>
      </c>
      <c r="DF286" s="194">
        <f>IF(INDEX(tab_MinKomp[LEAN MANAGEMENT],MATCH($B285,tab_MinKomp[[Stanowisko / Position ]:[Stanowisko / Position ]],0))="n/a","n/a",DF285-INDEX(tab_MinKomp[LEAN MANAGEMENT],MATCH($B285,tab_MinKomp[[Stanowisko / Position ]:[Stanowisko / Position ]],0)))</f>
        <v>1</v>
      </c>
      <c r="DG286" s="194" t="str">
        <f>IF(INDEX(tab_MinKomp[PPAP/PSW],MATCH($B285,tab_MinKomp[[Stanowisko / Position ]:[Stanowisko / Position ]],0))="n/a","n/a",DG285-INDEX(tab_MinKomp[PPAP/PSW],MATCH($B285,tab_MinKomp[[Stanowisko / Position ]:[Stanowisko / Position ]],0)))</f>
        <v>n/a</v>
      </c>
      <c r="DH286" s="194" t="str">
        <f>IF(INDEX(tab_MinKomp[SUPPLIER MANAGEMENT],MATCH($B285,tab_MinKomp[[Stanowisko / Position ]:[Stanowisko / Position ]],0))="n/a","n/a",DH285-INDEX(tab_MinKomp[SUPPLIER MANAGEMENT],MATCH($B285,tab_MinKomp[[Stanowisko / Position ]:[Stanowisko / Position ]],0)))</f>
        <v>n/a</v>
      </c>
      <c r="DI286" s="194" t="str">
        <f>IF(INDEX(tab_MinKomp[OBSŁUGA PORTALI KLIENTA / Kundenportale],MATCH($B285,tab_MinKomp[[Stanowisko / Position ]:[Stanowisko / Position ]],0))="n/a","n/a",DI285-INDEX(tab_MinKomp[OBSŁUGA PORTALI KLIENTA / Kundenportale],MATCH($B285,tab_MinKomp[[Stanowisko / Position ]:[Stanowisko / Position ]],0)))</f>
        <v>n/a</v>
      </c>
      <c r="DJ286" s="194" t="str">
        <f>IF(INDEX(tab_MinKomp[Obsługa systemu BABTECQ / BABTECQ System],MATCH($B285,tab_MinKomp[[Stanowisko / Position ]:[Stanowisko / Position ]],0))="n/a","n/a",DJ285-INDEX(tab_MinKomp[Obsługa systemu BABTECQ / BABTECQ System],MATCH($B285,tab_MinKomp[[Stanowisko / Position ]:[Stanowisko / Position ]],0)))</f>
        <v>n/a</v>
      </c>
      <c r="DK286" s="194" t="str">
        <f>IF(INDEX(tab_MinKomp[Rysunek techniczny / technische Zeichnung],MATCH($B285,tab_MinKomp[[Stanowisko / Position ]:[Stanowisko / Position ]],0))="n/a","n/a",DK285-INDEX(tab_MinKomp[Rysunek techniczny / technische Zeichnung],MATCH($B285,tab_MinKomp[[Stanowisko / Position ]:[Stanowisko / Position ]],0)))</f>
        <v>n/a</v>
      </c>
      <c r="DL286" s="194" t="str">
        <f>IF(INDEX(tab_MinKomp[Kalibracja / Kalibrierung],MATCH($B285,tab_MinKomp[[Stanowisko / Position ]:[Stanowisko / Position ]],0))="n/a","n/a",DL285-INDEX(tab_MinKomp[Kalibracja / Kalibrierung],MATCH($B285,tab_MinKomp[[Stanowisko / Position ]:[Stanowisko / Position ]],0)))</f>
        <v>n/a</v>
      </c>
      <c r="DM286" s="194" t="str">
        <f>IF(INDEX(tab_MinKomp[Rekwalifikacja / Requalifizierung],MATCH($B285,tab_MinKomp[[Stanowisko / Position ]:[Stanowisko / Position ]],0))="n/a","n/a",DM285-INDEX(tab_MinKomp[Rekwalifikacja / Requalifizierung],MATCH($B285,tab_MinKomp[[Stanowisko / Position ]:[Stanowisko / Position ]],0)))</f>
        <v>n/a</v>
      </c>
      <c r="DN286" s="190" t="str">
        <f>IF(INDEX(tab_MinKomp[Testy czystości / Reinheitstests],MATCH($B285,tab_MinKomp[[Stanowisko / Position ]:[Stanowisko / Position ]],0))="n/a","n/a",DN285-INDEX(tab_MinKomp[Testy czystości / Reinheitstests],MATCH($B285,tab_MinKomp[[Stanowisko / Position ]:[Stanowisko / Position ]],0)))</f>
        <v>n/a</v>
      </c>
      <c r="DO286" s="190" t="str">
        <f>IF(INDEX(tab_MinKomp[Testy czystości / Reinheitstests],MATCH($B285,tab_MinKomp[[Stanowisko / Position ]:[Stanowisko / Position ]],0))="n/a","n/a",DO285-INDEX(tab_MinKomp[Testy czystości / Reinheitstests],MATCH($B285,tab_MinKomp[[Stanowisko / Position ]:[Stanowisko / Position ]],0)))</f>
        <v>n/a</v>
      </c>
      <c r="DP286" s="190" t="str">
        <f>IF(INDEX(tab_MinKomp[Testy czystości / Reinheitstests],MATCH($B285,tab_MinKomp[[Stanowisko / Position ]:[Stanowisko / Position ]],0))="n/a","n/a",DP285-INDEX(tab_MinKomp[Testy czystości / Reinheitstests],MATCH($B285,tab_MinKomp[[Stanowisko / Position ]:[Stanowisko / Position ]],0)))</f>
        <v>n/a</v>
      </c>
      <c r="DQ286" s="190" t="str">
        <f>IF(INDEX(tab_MinKomp[Testy czystości / Reinheitstests],MATCH($B285,tab_MinKomp[[Stanowisko / Position ]:[Stanowisko / Position ]],0))="n/a","n/a",DQ285-INDEX(tab_MinKomp[Testy czystości / Reinheitstests],MATCH($B285,tab_MinKomp[[Stanowisko / Position ]:[Stanowisko / Position ]],0)))</f>
        <v>n/a</v>
      </c>
      <c r="DR286" s="190" t="str">
        <f>IF(INDEX(tab_MinKomp[Testy czystości / Reinheitstests],MATCH($B285,tab_MinKomp[[Stanowisko / Position ]:[Stanowisko / Position ]],0))="n/a","n/a",DR285-INDEX(tab_MinKomp[Testy czystości / Reinheitstests],MATCH($B285,tab_MinKomp[[Stanowisko / Position ]:[Stanowisko / Position ]],0)))</f>
        <v>n/a</v>
      </c>
      <c r="DS286" s="190" t="str">
        <f>IF(INDEX(tab_MinKomp[Testy czystości / Reinheitstests],MATCH($B285,tab_MinKomp[[Stanowisko / Position ]:[Stanowisko / Position ]],0))="n/a","n/a",DS285-INDEX(tab_MinKomp[Testy czystości / Reinheitstests],MATCH($B285,tab_MinKomp[[Stanowisko / Position ]:[Stanowisko / Position ]],0)))</f>
        <v>n/a</v>
      </c>
      <c r="DT286" s="194" t="str">
        <f>IF(INDEX(tab_MinKomp[SUPPLIER MANAGEMENT],MATCH($B285,tab_MinKomp[[Stanowisko / Position ]:[Stanowisko / Position ]],0))="n/a","n/a",DT285-INDEX(tab_MinKomp[SUPPLIER MANAGEMENT],MATCH($B285,tab_MinKomp[[Stanowisko / Position ]:[Stanowisko / Position ]],0)))</f>
        <v>n/a</v>
      </c>
      <c r="DU286" s="190" t="str">
        <f>IF(INDEX(tab_MinKomp[Testy czystości / Reinheitstests],MATCH($B285,tab_MinKomp[[Stanowisko / Position ]:[Stanowisko / Position ]],0))="n/a","n/a",DU285-INDEX(tab_MinKomp[Testy czystości / Reinheitstests],MATCH($B285,tab_MinKomp[[Stanowisko / Position ]:[Stanowisko / Position ]],0)))</f>
        <v>n/a</v>
      </c>
      <c r="DV286" s="190" t="str">
        <f>IF(INDEX(tab_MinKomp[Testy czystości / Reinheitstests],MATCH($B285,tab_MinKomp[[Stanowisko / Position ]:[Stanowisko / Position ]],0))="n/a","n/a",DV285-INDEX(tab_MinKomp[Testy czystości / Reinheitstests],MATCH($B285,tab_MinKomp[[Stanowisko / Position ]:[Stanowisko / Position ]],0)))</f>
        <v>n/a</v>
      </c>
      <c r="DW286" s="190" t="str">
        <f>IF(INDEX(tab_MinKomp[Testy czystości / Reinheitstests],MATCH($B285,tab_MinKomp[[Stanowisko / Position ]:[Stanowisko / Position ]],0))="n/a","n/a",DW285-INDEX(tab_MinKomp[Testy czystości / Reinheitstests],MATCH($B285,tab_MinKomp[[Stanowisko / Position ]:[Stanowisko / Position ]],0)))</f>
        <v>n/a</v>
      </c>
      <c r="DX286" s="190" t="str">
        <f>IF(INDEX(tab_MinKomp[Testy czystości / Reinheitstests],MATCH($B285,tab_MinKomp[[Stanowisko / Position ]:[Stanowisko / Position ]],0))="n/a","n/a",DX285-INDEX(tab_MinKomp[Testy czystości / Reinheitstests],MATCH($B285,tab_MinKomp[[Stanowisko / Position ]:[Stanowisko / Position ]],0)))</f>
        <v>n/a</v>
      </c>
      <c r="DY286" s="190" t="str">
        <f>IF(INDEX(tab_MinKomp[Testy czystości / Reinheitstests],MATCH($B285,tab_MinKomp[[Stanowisko / Position ]:[Stanowisko / Position ]],0))="n/a","n/a",DY285-INDEX(tab_MinKomp[Testy czystości / Reinheitstests],MATCH($B285,tab_MinKomp[[Stanowisko / Position ]:[Stanowisko / Position ]],0)))</f>
        <v>n/a</v>
      </c>
      <c r="DZ286" s="190" t="str">
        <f>IF(INDEX(tab_MinKomp[Testy czystości / Reinheitstests],MATCH($B285,tab_MinKomp[[Stanowisko / Position ]:[Stanowisko / Position ]],0))="n/a","n/a",DZ285-INDEX(tab_MinKomp[Testy czystości / Reinheitstests],MATCH($B285,tab_MinKomp[[Stanowisko / Position ]:[Stanowisko / Position ]],0)))</f>
        <v>n/a</v>
      </c>
      <c r="EA286" s="194" t="str">
        <f>IF(INDEX(tab_MinKomp[SUPPLIER MANAGEMENT],MATCH($B285,tab_MinKomp[[Stanowisko / Position ]:[Stanowisko / Position ]],0))="n/a","n/a",EA285-INDEX(tab_MinKomp[SUPPLIER MANAGEMENT],MATCH($B285,tab_MinKomp[[Stanowisko / Position ]:[Stanowisko / Position ]],0)))</f>
        <v>n/a</v>
      </c>
      <c r="EB286" s="190" t="str">
        <f>IF(INDEX(tab_MinKomp[Testy czystości / Reinheitstests],MATCH($B285,tab_MinKomp[[Stanowisko / Position ]:[Stanowisko / Position ]],0))="n/a","n/a",EB285-INDEX(tab_MinKomp[Testy czystości / Reinheitstests],MATCH($B285,tab_MinKomp[[Stanowisko / Position ]:[Stanowisko / Position ]],0)))</f>
        <v>n/a</v>
      </c>
      <c r="EC286" s="190" t="str">
        <f>IF(INDEX(tab_MinKomp[Testy czystości / Reinheitstests],MATCH($B285,tab_MinKomp[[Stanowisko / Position ]:[Stanowisko / Position ]],0))="n/a","n/a",EC285-INDEX(tab_MinKomp[Testy czystości / Reinheitstests],MATCH($B285,tab_MinKomp[[Stanowisko / Position ]:[Stanowisko / Position ]],0)))</f>
        <v>n/a</v>
      </c>
      <c r="ED286" s="190" t="str">
        <f>IF(INDEX(tab_MinKomp[Testy czystości / Reinheitstests],MATCH($B285,tab_MinKomp[[Stanowisko / Position ]:[Stanowisko / Position ]],0))="n/a","n/a",ED285-INDEX(tab_MinKomp[Testy czystości / Reinheitstests],MATCH($B285,tab_MinKomp[[Stanowisko / Position ]:[Stanowisko / Position ]],0)))</f>
        <v>n/a</v>
      </c>
      <c r="EE286" s="190" t="str">
        <f>IF(INDEX(tab_MinKomp[Testy czystości / Reinheitstests],MATCH($B285,tab_MinKomp[[Stanowisko / Position ]:[Stanowisko / Position ]],0))="n/a","n/a",EE285-INDEX(tab_MinKomp[Testy czystości / Reinheitstests],MATCH($B285,tab_MinKomp[[Stanowisko / Position ]:[Stanowisko / Position ]],0)))</f>
        <v>n/a</v>
      </c>
      <c r="EF286" s="190" t="str">
        <f>IF(INDEX(tab_MinKomp[Testy czystości / Reinheitstests],MATCH($B285,tab_MinKomp[[Stanowisko / Position ]:[Stanowisko / Position ]],0))="n/a","n/a",EF285-INDEX(tab_MinKomp[Testy czystości / Reinheitstests],MATCH($B285,tab_MinKomp[[Stanowisko / Position ]:[Stanowisko / Position ]],0)))</f>
        <v>n/a</v>
      </c>
      <c r="EG286" s="190" t="str">
        <f>IF(INDEX(tab_MinKomp[Testy czystości / Reinheitstests],MATCH($B285,tab_MinKomp[[Stanowisko / Position ]:[Stanowisko / Position ]],0))="n/a","n/a",EG285-INDEX(tab_MinKomp[Testy czystości / Reinheitstests],MATCH($B285,tab_MinKomp[[Stanowisko / Position ]:[Stanowisko / Position ]],0)))</f>
        <v>n/a</v>
      </c>
      <c r="EH286" s="190" t="str">
        <f>IF(INDEX(tab_MinKomp[Testy czystości / Reinheitstests],MATCH($B285,tab_MinKomp[[Stanowisko / Position ]:[Stanowisko / Position ]],0))="n/a","n/a",EH285-INDEX(tab_MinKomp[Testy czystości / Reinheitstests],MATCH($B285,tab_MinKomp[[Stanowisko / Position ]:[Stanowisko / Position ]],0)))</f>
        <v>n/a</v>
      </c>
      <c r="EI286" s="190" t="str">
        <f>IF(INDEX(tab_MinKomp[Testy czystości / Reinheitstests],MATCH($B285,tab_MinKomp[[Stanowisko / Position ]:[Stanowisko / Position ]],0))="n/a","n/a",EI285-INDEX(tab_MinKomp[Testy czystości / Reinheitstests],MATCH($B285,tab_MinKomp[[Stanowisko / Position ]:[Stanowisko / Position ]],0)))</f>
        <v>n/a</v>
      </c>
      <c r="EJ286" s="190" t="str">
        <f>IF(INDEX(tab_MinKomp[Testy czystości / Reinheitstests],MATCH($B285,tab_MinKomp[[Stanowisko / Position ]:[Stanowisko / Position ]],0))="n/a","n/a",EJ285-INDEX(tab_MinKomp[Testy czystości / Reinheitstests],MATCH($B285,tab_MinKomp[[Stanowisko / Position ]:[Stanowisko / Position ]],0)))</f>
        <v>n/a</v>
      </c>
      <c r="EK286" s="190" t="str">
        <f>IF(INDEX(tab_MinKomp[Testy czystości / Reinheitstests],MATCH($B285,tab_MinKomp[[Stanowisko / Position ]:[Stanowisko / Position ]],0))="n/a","n/a",EK285-INDEX(tab_MinKomp[Testy czystości / Reinheitstests],MATCH($B285,tab_MinKomp[[Stanowisko / Position ]:[Stanowisko / Position ]],0)))</f>
        <v>n/a</v>
      </c>
      <c r="EL286" s="190" t="str">
        <f>IF(INDEX(tab_MinKomp[Testy czystości / Reinheitstests],MATCH($B285,tab_MinKomp[[Stanowisko / Position ]:[Stanowisko / Position ]],0))="n/a","n/a",EL285-INDEX(tab_MinKomp[Testy czystości / Reinheitstests],MATCH($B285,tab_MinKomp[[Stanowisko / Position ]:[Stanowisko / Position ]],0)))</f>
        <v>n/a</v>
      </c>
      <c r="EM286" s="190" t="str">
        <f>IF(INDEX(tab_MinKomp[Testy czystości / Reinheitstests],MATCH($B285,tab_MinKomp[[Stanowisko / Position ]:[Stanowisko / Position ]],0))="n/a","n/a",EM285-INDEX(tab_MinKomp[Testy czystości / Reinheitstests],MATCH($B285,tab_MinKomp[[Stanowisko / Position ]:[Stanowisko / Position ]],0)))</f>
        <v>n/a</v>
      </c>
      <c r="EN286" s="190" t="str">
        <f>IF(INDEX(tab_MinKomp[Testy czystości / Reinheitstests],MATCH($B285,tab_MinKomp[[Stanowisko / Position ]:[Stanowisko / Position ]],0))="n/a","n/a",EN285-INDEX(tab_MinKomp[Testy czystości / Reinheitstests],MATCH($B285,tab_MinKomp[[Stanowisko / Position ]:[Stanowisko / Position ]],0)))</f>
        <v>n/a</v>
      </c>
      <c r="EO286" s="194" t="str">
        <f>IF(INDEX(tab_MinKomp[Konserwacja Rep],MATCH($B285,tab_MinKomp[[Stanowisko / Position ]:[Stanowisko / Position ]],0))="n/a","n/a",EO285-INDEX(tab_MinKomp[Konserwacja Rep],MATCH($B285,tab_MinKomp[[Stanowisko / Position ]:[Stanowisko / Position ]],0)))</f>
        <v>n/a</v>
      </c>
      <c r="EP286" s="194" t="str">
        <f>IF(INDEX(tab_MinKomp[[Konserwacja Engel ]],MATCH($B285,tab_MinKomp[[Stanowisko / Position ]:[Stanowisko / Position ]],0))="n/a","n/a",EP285-INDEX(tab_MinKomp[[Konserwacja Engel ]],MATCH($B285,tab_MinKomp[[Stanowisko / Position ]:[Stanowisko / Position ]],0)))</f>
        <v>n/a</v>
      </c>
      <c r="EQ286" s="194" t="str">
        <f>IF(INDEX(tab_MinKomp[Konserwacja B 50],MATCH($B285,tab_MinKomp[[Stanowisko / Position ]:[Stanowisko / Position ]],0))="n/a","n/a",EQ285-INDEX(tab_MinKomp[Konserwacja B 50],MATCH($B285,tab_MinKomp[[Stanowisko / Position ]:[Stanowisko / Position ]],0)))</f>
        <v>n/a</v>
      </c>
      <c r="ER286" s="194" t="str">
        <f>IF(INDEX(tab_MinKomp[[Konserwacja EOL ]],MATCH($B285,tab_MinKomp[[Stanowisko / Position ]:[Stanowisko / Position ]],0))="n/a","n/a",ER285-INDEX(tab_MinKomp[[Konserwacja EOL ]],MATCH($B285,tab_MinKomp[[Stanowisko / Position ]:[Stanowisko / Position ]],0)))</f>
        <v>n/a</v>
      </c>
      <c r="ES286" s="194" t="str">
        <f>IF(INDEX(tab_MinKomp[Konserwacja Branson],MATCH($B285,tab_MinKomp[[Stanowisko / Position ]:[Stanowisko / Position ]],0))="n/a","n/a",ES285-INDEX(tab_MinKomp[Konserwacja Branson],MATCH($B285,tab_MinKomp[[Stanowisko / Position ]:[Stanowisko / Position ]],0)))</f>
        <v>n/a</v>
      </c>
      <c r="ET286" s="194" t="str">
        <f>IF(INDEX(tab_MinKomp[Konserwacja coolery],MATCH($B285,tab_MinKomp[[Stanowisko / Position ]:[Stanowisko / Position ]],0))="n/a","n/a",ET285-INDEX(tab_MinKomp[Konserwacja coolery],MATCH($B285,tab_MinKomp[[Stanowisko / Position ]:[Stanowisko / Position ]],0)))</f>
        <v>n/a</v>
      </c>
      <c r="EU286" s="194" t="str">
        <f>IF(INDEX(tab_MinKomp[Konserwacja piecy],MATCH($B285,tab_MinKomp[[Stanowisko / Position ]:[Stanowisko / Position ]],0))="n/a","n/a",EU285-INDEX(tab_MinKomp[Konserwacja piecy],MATCH($B285,tab_MinKomp[[Stanowisko / Position ]:[Stanowisko / Position ]],0)))</f>
        <v>n/a</v>
      </c>
      <c r="EV286" s="194" t="str">
        <f>IF(INDEX(tab_MinKomp[Rysunek techniczny- czytanie],MATCH($B285,tab_MinKomp[[Stanowisko / Position ]:[Stanowisko / Position ]],0))="n/a","n/a",EV285-INDEX(tab_MinKomp[Rysunek techniczny- czytanie],MATCH($B285,tab_MinKomp[[Stanowisko / Position ]:[Stanowisko / Position ]],0)))</f>
        <v>n/a</v>
      </c>
      <c r="EW286" s="194" t="str">
        <f>IF(INDEX(tab_MinKomp[Elektryka],MATCH($B285,tab_MinKomp[[Stanowisko / Position ]:[Stanowisko / Position ]],0))="n/a","n/a",EW285-INDEX(tab_MinKomp[Elektryka],MATCH($B285,tab_MinKomp[[Stanowisko / Position ]:[Stanowisko / Position ]],0)))</f>
        <v>n/a</v>
      </c>
      <c r="EX286" s="194" t="str">
        <f>IF(INDEX(tab_MinKomp[Pneumatyka],MATCH($B285,tab_MinKomp[[Stanowisko / Position ]:[Stanowisko / Position ]],0))="n/a","n/a",EX285-INDEX(tab_MinKomp[Pneumatyka],MATCH($B285,tab_MinKomp[[Stanowisko / Position ]:[Stanowisko / Position ]],0)))</f>
        <v>n/a</v>
      </c>
      <c r="EY286" s="194" t="str">
        <f>IF(INDEX(tab_MinKomp[[Hydraulika ]],MATCH($B285,tab_MinKomp[[Stanowisko / Position ]:[Stanowisko / Position ]],0))="n/a","n/a",EY285-INDEX(tab_MinKomp[[Hydraulika ]],MATCH($B285,tab_MinKomp[[Stanowisko / Position ]:[Stanowisko / Position ]],0)))</f>
        <v>n/a</v>
      </c>
      <c r="EZ286" s="194" t="str">
        <f>IF(INDEX(tab_MinKomp[Podciśnienie],MATCH($B285,tab_MinKomp[[Stanowisko / Position ]:[Stanowisko / Position ]],0))="n/a","n/a",EZ285-INDEX(tab_MinKomp[Podciśnienie],MATCH($B285,tab_MinKomp[[Stanowisko / Position ]:[Stanowisko / Position ]],0)))</f>
        <v>n/a</v>
      </c>
      <c r="FA286" s="194" t="str">
        <f>IF(INDEX(tab_MinKomp[Usuwanie awarii],MATCH($B285,tab_MinKomp[[Stanowisko / Position ]:[Stanowisko / Position ]],0))="n/a","n/a",FA285-INDEX(tab_MinKomp[Usuwanie awarii],MATCH($B285,tab_MinKomp[[Stanowisko / Position ]:[Stanowisko / Position ]],0)))</f>
        <v>n/a</v>
      </c>
      <c r="FB286" s="194" t="str">
        <f>IF(INDEX(tab_MinKomp[Obsługa robotów],MATCH($B285,tab_MinKomp[[Stanowisko / Position ]:[Stanowisko / Position ]],0))="n/a","n/a",FB285-INDEX(tab_MinKomp[Obsługa robotów],MATCH($B285,tab_MinKomp[[Stanowisko / Position ]:[Stanowisko / Position ]],0)))</f>
        <v>n/a</v>
      </c>
      <c r="FC286" s="194" t="str">
        <f>IF(INDEX(tab_MinKomp[Obsługa sterowania maszyny],MATCH($B285,tab_MinKomp[[Stanowisko / Position ]:[Stanowisko / Position ]],0))="n/a","n/a",FC285-INDEX(tab_MinKomp[Obsługa sterowania maszyny],MATCH($B285,tab_MinKomp[[Stanowisko / Position ]:[Stanowisko / Position ]],0)))</f>
        <v>n/a</v>
      </c>
      <c r="FD286" s="194" t="str">
        <f>IF(INDEX(tab_MinKomp[Usuwanie przyczyn żródłowych],MATCH($B285,tab_MinKomp[[Stanowisko / Position ]:[Stanowisko / Position ]],0))="n/a","n/a",FD285-INDEX(tab_MinKomp[Usuwanie przyczyn żródłowych],MATCH($B285,tab_MinKomp[[Stanowisko / Position ]:[Stanowisko / Position ]],0)))</f>
        <v>n/a</v>
      </c>
      <c r="FE286" s="194" t="str">
        <f>IF(INDEX(tab_MinKomp[Cmms stosowanie],MATCH($B285,tab_MinKomp[[Stanowisko / Position ]:[Stanowisko / Position ]],0))="n/a","n/a",FE285-INDEX(tab_MinKomp[Cmms stosowanie],MATCH($B285,tab_MinKomp[[Stanowisko / Position ]:[Stanowisko / Position ]],0)))</f>
        <v>n/a</v>
      </c>
      <c r="FF286" s="190" t="str">
        <f>IF(INDEX(tab_MinKomp[Testy czystości / Reinheitstests],MATCH($B285,tab_MinKomp[[Stanowisko / Position ]:[Stanowisko / Position ]],0))="n/a","n/a",FF285-INDEX(tab_MinKomp[Testy czystości / Reinheitstests],MATCH($B285,tab_MinKomp[[Stanowisko / Position ]:[Stanowisko / Position ]],0)))</f>
        <v>n/a</v>
      </c>
      <c r="FG286" s="194" t="str">
        <f>IF(INDEX(tab_MinKomp[Czyszczenie form plastikowych],MATCH($B285,tab_MinKomp[[Stanowisko / Position ]:[Stanowisko / Position ]],0))="n/a","n/a",FG285-INDEX(tab_MinKomp[Czyszczenie form plastikowych],MATCH($B285,tab_MinKomp[[Stanowisko / Position ]:[Stanowisko / Position ]],0)))</f>
        <v>n/a</v>
      </c>
      <c r="FH286" s="194" t="str">
        <f>IF(INDEX(tab_MinKomp[Wymiana form plastik],MATCH($B285,tab_MinKomp[[Stanowisko / Position ]:[Stanowisko / Position ]],0))="n/a","n/a",FH285-INDEX(tab_MinKomp[Wymiana form plastik],MATCH($B285,tab_MinKomp[[Stanowisko / Position ]:[Stanowisko / Position ]],0)))</f>
        <v>n/a</v>
      </c>
      <c r="FI286" s="194" t="str">
        <f>IF(INDEX(tab_MinKomp[Wymiana form guma],MATCH($B285,tab_MinKomp[[Stanowisko / Position ]:[Stanowisko / Position ]],0))="n/a","n/a",FI285-INDEX(tab_MinKomp[Wymiana form guma],MATCH($B285,tab_MinKomp[[Stanowisko / Position ]:[Stanowisko / Position ]],0)))</f>
        <v>n/a</v>
      </c>
      <c r="FJ286" s="194" t="str">
        <f>IF(INDEX(tab_MinKomp[Konserwacja KK],MATCH($B285,tab_MinKomp[[Stanowisko / Position ]:[Stanowisko / Position ]],0))="n/a","n/a",FJ285-INDEX(tab_MinKomp[Konserwacja KK],MATCH($B285,tab_MinKomp[[Stanowisko / Position ]:[Stanowisko / Position ]],0)))</f>
        <v>n/a</v>
      </c>
      <c r="FK286" s="194" t="str">
        <f>IF(INDEX(tab_MinKomp[Konserwacja form guma],MATCH($B285,tab_MinKomp[[Stanowisko / Position ]:[Stanowisko / Position ]],0))="n/a","n/a",FK285-INDEX(tab_MinKomp[Konserwacja form guma],MATCH($B285,tab_MinKomp[[Stanowisko / Position ]:[Stanowisko / Position ]],0)))</f>
        <v>n/a</v>
      </c>
      <c r="FL286" s="194" t="str">
        <f>IF(INDEX(tab_MinKomp[Konserwacja form plastiki],MATCH($B285,tab_MinKomp[[Stanowisko / Position ]:[Stanowisko / Position ]],0))="n/a","n/a",FL285-INDEX(tab_MinKomp[Konserwacja form plastiki],MATCH($B285,tab_MinKomp[[Stanowisko / Position ]:[Stanowisko / Position ]],0)))</f>
        <v>n/a</v>
      </c>
      <c r="FM286" s="194" t="str">
        <f>IF(INDEX(tab_MinKomp[Konserwacja Gorącego Kanału],MATCH($B285,tab_MinKomp[[Stanowisko / Position ]:[Stanowisko / Position ]],0))="n/a","n/a",FM285-INDEX(tab_MinKomp[Konserwacja Gorącego Kanału],MATCH($B285,tab_MinKomp[[Stanowisko / Position ]:[Stanowisko / Position ]],0)))</f>
        <v>n/a</v>
      </c>
      <c r="FN286" s="194" t="str">
        <f>IF(INDEX(tab_MinKomp[MS Office (Excel)],MATCH($B285,tab_MinKomp[[Stanowisko / Position ]:[Stanowisko / Position ]],0))="n/a","n/a",FN285-INDEX(tab_MinKomp[MS Office (Excel)],MATCH($B285,tab_MinKomp[[Stanowisko / Position ]:[Stanowisko / Position ]],0)))</f>
        <v>n/a</v>
      </c>
      <c r="FO286" s="194" t="str">
        <f>IF(INDEX(tab_MinKomp[MS Office (Word)],MATCH($B285,tab_MinKomp[[Stanowisko / Position ]:[Stanowisko / Position ]],0))="n/a","n/a",FO285-INDEX(tab_MinKomp[MS Office (Word)],MATCH($B285,tab_MinKomp[[Stanowisko / Position ]:[Stanowisko / Position ]],0)))</f>
        <v>n/a</v>
      </c>
      <c r="FP286" s="194" t="str">
        <f>IF(INDEX(tab_MinKomp[MS Office (Power Point)],MATCH($B285,tab_MinKomp[[Stanowisko / Position ]:[Stanowisko / Position ]],0))="n/a","n/a",FP285-INDEX(tab_MinKomp[MS Office (Power Point)],MATCH($B285,tab_MinKomp[[Stanowisko / Position ]:[Stanowisko / Position ]],0)))</f>
        <v>n/a</v>
      </c>
      <c r="FQ286" s="196" t="str">
        <f>IF(INDEX(tab_MinKomp[Język angielski / Englisch],MATCH($B285,tab_MinKomp[[Stanowisko / Position ]:[Stanowisko / Position ]],0))="n/a","n/a",FQ285-INDEX(tab_MinKomp[Język angielski / Englisch],MATCH($B285,tab_MinKomp[[Stanowisko / Position ]:[Stanowisko / Position ]],0)))</f>
        <v>n/a</v>
      </c>
      <c r="FR286" s="196" t="str">
        <f>IF(INDEX(tab_MinKomp[Język niemiecki / Deutsch],MATCH($B285,tab_MinKomp[[Stanowisko / Position ]:[Stanowisko / Position ]],0))="n/a","n/a",FR285-INDEX(tab_MinKomp[Język niemiecki / Deutsch],MATCH($B285,tab_MinKomp[[Stanowisko / Position ]:[Stanowisko / Position ]],0)))</f>
        <v>n/a</v>
      </c>
      <c r="FS286" s="194">
        <f>IF(INDEX(tab_MinKomp[Zarządzanie dokumentacją procesową / Process dokumentation management],MATCH($B285,tab_MinKomp[[Stanowisko / Position ]:[Stanowisko / Position ]],0))="n/a","n/a",FS285-INDEX(tab_MinKomp[Zarządzanie dokumentacją procesową / Process dokumentation management],MATCH($B285,tab_MinKomp[[Stanowisko / Position ]:[Stanowisko / Position ]],0)))</f>
        <v>0</v>
      </c>
      <c r="FT286" s="194">
        <f>IF(INDEX(tab_MinKomp[Znajomość procesów z obszaru / Kenntiss der prozesse in dem Bereich],MATCH($B285,tab_MinKomp[[Stanowisko / Position ]:[Stanowisko / Position ]],0))="n/a","n/a",FT285-INDEX(tab_MinKomp[Znajomość procesów z obszaru / Kenntiss der prozesse in dem Bereich],MATCH($B285,tab_MinKomp[[Stanowisko / Position ]:[Stanowisko / Position ]],0)))</f>
        <v>0</v>
      </c>
      <c r="FU286" s="194">
        <f>IF(INDEX(tab_MinKomp[optymalizacja procesów / Prozessoptymalisierung],MATCH($B285,tab_MinKomp[[Stanowisko / Position ]:[Stanowisko / Position ]],0))="n/a","n/a",FU285-INDEX(tab_MinKomp[optymalizacja procesów / Prozessoptymalisierung],MATCH($B285,tab_MinKomp[[Stanowisko / Position ]:[Stanowisko / Position ]],0)))</f>
        <v>0</v>
      </c>
      <c r="FV286" s="194">
        <f>IF(INDEX(tab_MinKomp[Umiejętności szkoleniowe / Trainingsfähigkeiten],MATCH($B285,tab_MinKomp[[Stanowisko / Position ]:[Stanowisko / Position ]],0))="n/a","n/a",FV285-INDEX(tab_MinKomp[Umiejętności szkoleniowe / Trainingsfähigkeiten],MATCH($B285,tab_MinKomp[[Stanowisko / Position ]:[Stanowisko / Position ]],0)))</f>
        <v>2</v>
      </c>
      <c r="FW286" s="194">
        <f>IF(INDEX(tab_MinKomp[Analityczne myślenie, podejście / Analitysches Denken, Einstellung],MATCH($B285,tab_MinKomp[[Stanowisko / Position ]:[Stanowisko / Position ]],0))="n/a","n/a",FW285-INDEX(tab_MinKomp[Analityczne myślenie, podejście / Analitysches Denken, Einstellung],MATCH($B285,tab_MinKomp[[Stanowisko / Position ]:[Stanowisko / Position ]],0)))</f>
        <v>0</v>
      </c>
      <c r="FX286" s="194">
        <f>IF(INDEX(tab_MinKomp[Dokładność, precyzja w dzialaniu / Genauigkeit, Präzision in die Arbeit],MATCH($B285,tab_MinKomp[[Stanowisko / Position ]:[Stanowisko / Position ]],0))="n/a","n/a",FX285-INDEX(tab_MinKomp[Dokładność, precyzja w dzialaniu / Genauigkeit, Präzision in die Arbeit],MATCH($B285,tab_MinKomp[[Stanowisko / Position ]:[Stanowisko / Position ]],0)))</f>
        <v>0</v>
      </c>
      <c r="FY286" s="194">
        <f>IF(INDEX(tab_MinKomp[Dyspozycyjność / Verfügbarkeit],MATCH($B285,tab_MinKomp[[Stanowisko / Position ]:[Stanowisko / Position ]],0))="n/a","n/a",FY285-INDEX(tab_MinKomp[Dyspozycyjność / Verfügbarkeit],MATCH($B285,tab_MinKomp[[Stanowisko / Position ]:[Stanowisko / Position ]],0)))</f>
        <v>0</v>
      </c>
      <c r="FZ286" s="194">
        <f>IF(INDEX(tab_MinKomp[Zaangażowanie / 
Engagement],MATCH($B285,tab_MinKomp[[Stanowisko / Position ]:[Stanowisko / Position ]],0))="n/a","n/a",FZ285-INDEX(tab_MinKomp[Zaangażowanie / 
Engagement],MATCH($B285,tab_MinKomp[[Stanowisko / Position ]:[Stanowisko / Position ]],0)))</f>
        <v>0</v>
      </c>
      <c r="GA286" s="194" t="str">
        <f>IF(INDEX(tab_MinKomp[Konserwacja form guma],MATCH($B285,tab_MinKomp[[Stanowisko / Position ]:[Stanowisko / Position ]],0))="n/a","n/a",GA285-INDEX(tab_MinKomp[Konserwacja form guma],MATCH($B285,tab_MinKomp[[Stanowisko / Position ]:[Stanowisko / Position ]],0)))</f>
        <v>n/a</v>
      </c>
      <c r="GB286" s="194" t="str">
        <f>IF(INDEX(tab_MinKomp[Konserwacja form plastiki],MATCH($B285,tab_MinKomp[[Stanowisko / Position ]:[Stanowisko / Position ]],0))="n/a","n/a",GB285-INDEX(tab_MinKomp[Konserwacja form plastiki],MATCH($B285,tab_MinKomp[[Stanowisko / Position ]:[Stanowisko / Position ]],0)))</f>
        <v>n/a</v>
      </c>
      <c r="GC286" s="194">
        <f>IF(INDEX(tab_MinKomp[Elastyczność w działaniu],MATCH($B285,tab_MinKomp[[Stanowisko / Position ]:[Stanowisko / Position ]],0))="n/a","n/a",GC285-INDEX(tab_MinKomp[Elastyczność w działaniu],MATCH($B285,tab_MinKomp[[Stanowisko / Position ]:[Stanowisko / Position ]],0)))</f>
        <v>0</v>
      </c>
      <c r="GD286" s="194">
        <f>IF(INDEX(tab_MinKomp[Komunikatywność],MATCH($B285,tab_MinKomp[[Stanowisko / Position ]:[Stanowisko / Position ]],0))="n/a","n/a",GD285-INDEX(tab_MinKomp[Komunikatywność],MATCH($B285,tab_MinKomp[[Stanowisko / Position ]:[Stanowisko / Position ]],0)))</f>
        <v>0</v>
      </c>
      <c r="GE286" s="193" t="str">
        <f>IF(INDEX(tab_MinKomp[Motywowanie i budowanie zaangażowania zespołu],MATCH($B285,tab_MinKomp[[Stanowisko / Position ]:[Stanowisko / Position ]],0))="n/a","n/a",GE285-INDEX(tab_MinKomp[Motywowanie i budowanie zaangażowania zespołu],MATCH($B285,tab_MinKomp[[Stanowisko / Position ]:[Stanowisko / Position ]],0)))</f>
        <v>n/a</v>
      </c>
      <c r="GF286" s="186" t="s">
        <v>248</v>
      </c>
      <c r="GG286" s="186" t="s">
        <v>248</v>
      </c>
      <c r="GH286" s="186" t="s">
        <v>248</v>
      </c>
      <c r="GI286" s="186" t="s">
        <v>248</v>
      </c>
      <c r="GJ286" s="186" t="s">
        <v>248</v>
      </c>
      <c r="GK286" s="186" t="s">
        <v>248</v>
      </c>
      <c r="GL286" s="186" t="s">
        <v>248</v>
      </c>
      <c r="GM286" s="186" t="s">
        <v>248</v>
      </c>
      <c r="GN286" s="186" t="s">
        <v>248</v>
      </c>
      <c r="GO286" s="186" t="s">
        <v>248</v>
      </c>
      <c r="GP286" s="186" t="s">
        <v>248</v>
      </c>
      <c r="GQ286" s="186" t="s">
        <v>248</v>
      </c>
      <c r="GR286" s="186" t="s">
        <v>248</v>
      </c>
      <c r="GS286" s="186" t="s">
        <v>248</v>
      </c>
      <c r="GT286" s="186" t="s">
        <v>248</v>
      </c>
      <c r="GU286" s="186" t="s">
        <v>248</v>
      </c>
      <c r="GV286" s="186" t="s">
        <v>248</v>
      </c>
      <c r="GW286" s="186" t="s">
        <v>248</v>
      </c>
      <c r="GX286" s="186" t="s">
        <v>248</v>
      </c>
      <c r="GY286" s="186" t="s">
        <v>248</v>
      </c>
      <c r="GZ286" s="261" t="s">
        <v>248</v>
      </c>
      <c r="HA286" s="261" t="s">
        <v>248</v>
      </c>
      <c r="HB286" s="191">
        <f>SUM(G286:GE286)/(HB285-(SUM(G286:GE286)))</f>
        <v>0.40909090909090912</v>
      </c>
    </row>
    <row r="287" spans="1:210" ht="24.9" customHeight="1" x14ac:dyDescent="0.3">
      <c r="A287" s="105" t="s">
        <v>322</v>
      </c>
      <c r="B287" s="105" t="s">
        <v>315</v>
      </c>
      <c r="C287" s="105" t="s">
        <v>408</v>
      </c>
      <c r="D287" s="105">
        <v>501</v>
      </c>
      <c r="E287" s="394" t="s">
        <v>527</v>
      </c>
      <c r="F287" s="185" t="s">
        <v>374</v>
      </c>
      <c r="G287" s="186">
        <v>1</v>
      </c>
      <c r="H287" s="186">
        <v>1</v>
      </c>
      <c r="I287" s="186">
        <v>1</v>
      </c>
      <c r="J287" s="186">
        <v>1</v>
      </c>
      <c r="K287" s="186">
        <v>1</v>
      </c>
      <c r="L287" s="186" t="s">
        <v>248</v>
      </c>
      <c r="M287" s="186" t="s">
        <v>248</v>
      </c>
      <c r="N287" s="186" t="s">
        <v>248</v>
      </c>
      <c r="O287" s="186">
        <v>1</v>
      </c>
      <c r="P287" s="186">
        <v>1</v>
      </c>
      <c r="Q287" s="186" t="s">
        <v>248</v>
      </c>
      <c r="R287" s="186" t="s">
        <v>248</v>
      </c>
      <c r="S287" s="186" t="s">
        <v>248</v>
      </c>
      <c r="T287" s="186" t="s">
        <v>248</v>
      </c>
      <c r="U287" s="186" t="s">
        <v>248</v>
      </c>
      <c r="V287" s="186" t="s">
        <v>248</v>
      </c>
      <c r="W287" s="186" t="s">
        <v>248</v>
      </c>
      <c r="X287" s="186" t="s">
        <v>248</v>
      </c>
      <c r="Y287" s="186" t="s">
        <v>248</v>
      </c>
      <c r="Z287" s="186" t="s">
        <v>248</v>
      </c>
      <c r="AA287" s="186" t="s">
        <v>248</v>
      </c>
      <c r="AB287" s="186" t="s">
        <v>248</v>
      </c>
      <c r="AC287" s="186" t="s">
        <v>248</v>
      </c>
      <c r="AD287" s="186" t="s">
        <v>248</v>
      </c>
      <c r="AE287" s="186" t="s">
        <v>248</v>
      </c>
      <c r="AF287" s="186" t="s">
        <v>248</v>
      </c>
      <c r="AG287" s="186" t="s">
        <v>248</v>
      </c>
      <c r="AH287" s="186" t="s">
        <v>248</v>
      </c>
      <c r="AI287" s="186" t="s">
        <v>248</v>
      </c>
      <c r="AJ287" s="186" t="s">
        <v>248</v>
      </c>
      <c r="AK287" s="186" t="s">
        <v>248</v>
      </c>
      <c r="AL287" s="186">
        <v>1</v>
      </c>
      <c r="AM287" s="186" t="s">
        <v>248</v>
      </c>
      <c r="AN287" s="186" t="s">
        <v>248</v>
      </c>
      <c r="AO287" s="186">
        <v>1</v>
      </c>
      <c r="AP287" s="186" t="s">
        <v>248</v>
      </c>
      <c r="AQ287" s="186">
        <v>1</v>
      </c>
      <c r="AR287" s="186" t="s">
        <v>248</v>
      </c>
      <c r="AS287" s="186" t="s">
        <v>248</v>
      </c>
      <c r="AT287" s="186" t="s">
        <v>248</v>
      </c>
      <c r="AU287" s="186" t="s">
        <v>248</v>
      </c>
      <c r="AV287" s="186">
        <v>1</v>
      </c>
      <c r="AW287" s="186">
        <v>1</v>
      </c>
      <c r="AX287" s="186" t="s">
        <v>248</v>
      </c>
      <c r="AY287" s="186" t="s">
        <v>248</v>
      </c>
      <c r="AZ287" s="186" t="s">
        <v>248</v>
      </c>
      <c r="BA287" s="186" t="s">
        <v>248</v>
      </c>
      <c r="BB287" s="186" t="s">
        <v>248</v>
      </c>
      <c r="BC287" s="186" t="s">
        <v>248</v>
      </c>
      <c r="BD287" s="186" t="s">
        <v>248</v>
      </c>
      <c r="BE287" s="186" t="s">
        <v>248</v>
      </c>
      <c r="BF287" s="186" t="s">
        <v>248</v>
      </c>
      <c r="BG287" s="186" t="s">
        <v>248</v>
      </c>
      <c r="BH287" s="186" t="s">
        <v>248</v>
      </c>
      <c r="BI287" s="186" t="s">
        <v>248</v>
      </c>
      <c r="BJ287" s="186" t="s">
        <v>248</v>
      </c>
      <c r="BK287" s="186" t="s">
        <v>248</v>
      </c>
      <c r="BL287" s="186" t="s">
        <v>248</v>
      </c>
      <c r="BM287" s="186" t="s">
        <v>248</v>
      </c>
      <c r="BN287" s="186" t="s">
        <v>248</v>
      </c>
      <c r="BO287" s="186" t="s">
        <v>248</v>
      </c>
      <c r="BP287" s="186">
        <v>1</v>
      </c>
      <c r="BQ287" s="186" t="s">
        <v>248</v>
      </c>
      <c r="BR287" s="186">
        <v>1</v>
      </c>
      <c r="BS287" s="186" t="s">
        <v>248</v>
      </c>
      <c r="BT287" s="186" t="s">
        <v>248</v>
      </c>
      <c r="BU287" s="186" t="s">
        <v>248</v>
      </c>
      <c r="BV287" s="186" t="s">
        <v>248</v>
      </c>
      <c r="BW287" s="186" t="s">
        <v>248</v>
      </c>
      <c r="BX287" s="186" t="s">
        <v>248</v>
      </c>
      <c r="BY287" s="186" t="s">
        <v>248</v>
      </c>
      <c r="BZ287" s="186" t="s">
        <v>248</v>
      </c>
      <c r="CA287" s="186">
        <v>1</v>
      </c>
      <c r="CB287" s="186" t="s">
        <v>248</v>
      </c>
      <c r="CC287" s="186">
        <v>1</v>
      </c>
      <c r="CD287" s="186">
        <v>1</v>
      </c>
      <c r="CE287" s="186" t="s">
        <v>248</v>
      </c>
      <c r="CF287" s="186" t="s">
        <v>248</v>
      </c>
      <c r="CG287" s="186">
        <v>1</v>
      </c>
      <c r="CH287" s="186" t="s">
        <v>248</v>
      </c>
      <c r="CI287" s="186" t="s">
        <v>248</v>
      </c>
      <c r="CJ287" s="186" t="s">
        <v>248</v>
      </c>
      <c r="CK287" s="186" t="s">
        <v>248</v>
      </c>
      <c r="CL287" s="186" t="s">
        <v>248</v>
      </c>
      <c r="CM287" s="186" t="s">
        <v>248</v>
      </c>
      <c r="CN287" s="186" t="s">
        <v>248</v>
      </c>
      <c r="CO287" s="186" t="s">
        <v>248</v>
      </c>
      <c r="CP287" s="186" t="s">
        <v>248</v>
      </c>
      <c r="CQ287" s="186" t="s">
        <v>248</v>
      </c>
      <c r="CR287" s="186" t="s">
        <v>248</v>
      </c>
      <c r="CS287" s="186" t="s">
        <v>248</v>
      </c>
      <c r="CT287" s="186" t="s">
        <v>248</v>
      </c>
      <c r="CU287" s="186" t="s">
        <v>248</v>
      </c>
      <c r="CV287" s="186" t="s">
        <v>248</v>
      </c>
      <c r="CW287" s="186">
        <v>1</v>
      </c>
      <c r="CX287" s="186" t="s">
        <v>248</v>
      </c>
      <c r="CY287" s="186" t="s">
        <v>248</v>
      </c>
      <c r="CZ287" s="186" t="s">
        <v>248</v>
      </c>
      <c r="DA287" s="186" t="s">
        <v>248</v>
      </c>
      <c r="DB287" s="186" t="s">
        <v>248</v>
      </c>
      <c r="DC287" s="186" t="s">
        <v>248</v>
      </c>
      <c r="DD287" s="186" t="s">
        <v>248</v>
      </c>
      <c r="DE287" s="186" t="s">
        <v>248</v>
      </c>
      <c r="DF287" s="186">
        <v>1</v>
      </c>
      <c r="DG287" s="186" t="s">
        <v>248</v>
      </c>
      <c r="DH287" s="186" t="s">
        <v>248</v>
      </c>
      <c r="DI287" s="186" t="s">
        <v>248</v>
      </c>
      <c r="DJ287" s="186" t="s">
        <v>248</v>
      </c>
      <c r="DK287" s="186" t="s">
        <v>248</v>
      </c>
      <c r="DL287" s="186" t="s">
        <v>248</v>
      </c>
      <c r="DM287" s="186" t="s">
        <v>248</v>
      </c>
      <c r="DN287" s="186" t="s">
        <v>248</v>
      </c>
      <c r="DO287" s="186" t="s">
        <v>248</v>
      </c>
      <c r="DP287" s="186" t="s">
        <v>248</v>
      </c>
      <c r="DQ287" s="186" t="s">
        <v>248</v>
      </c>
      <c r="DR287" s="186" t="s">
        <v>248</v>
      </c>
      <c r="DS287" s="186" t="s">
        <v>248</v>
      </c>
      <c r="DT287" s="186" t="s">
        <v>248</v>
      </c>
      <c r="DU287" s="186" t="s">
        <v>248</v>
      </c>
      <c r="DV287" s="186" t="s">
        <v>248</v>
      </c>
      <c r="DW287" s="186" t="s">
        <v>248</v>
      </c>
      <c r="DX287" s="186" t="s">
        <v>248</v>
      </c>
      <c r="DY287" s="186" t="s">
        <v>248</v>
      </c>
      <c r="DZ287" s="186" t="s">
        <v>248</v>
      </c>
      <c r="EA287" s="186" t="s">
        <v>248</v>
      </c>
      <c r="EB287" s="186" t="s">
        <v>248</v>
      </c>
      <c r="EC287" s="186" t="s">
        <v>248</v>
      </c>
      <c r="ED287" s="186" t="s">
        <v>248</v>
      </c>
      <c r="EE287" s="186" t="s">
        <v>248</v>
      </c>
      <c r="EF287" s="186" t="s">
        <v>248</v>
      </c>
      <c r="EG287" s="186" t="s">
        <v>248</v>
      </c>
      <c r="EH287" s="186" t="s">
        <v>248</v>
      </c>
      <c r="EI287" s="186" t="s">
        <v>248</v>
      </c>
      <c r="EJ287" s="186" t="s">
        <v>248</v>
      </c>
      <c r="EK287" s="186" t="s">
        <v>248</v>
      </c>
      <c r="EL287" s="184" t="s">
        <v>248</v>
      </c>
      <c r="EM287" s="184" t="s">
        <v>248</v>
      </c>
      <c r="EN287" s="184" t="s">
        <v>248</v>
      </c>
      <c r="EO287" s="186" t="s">
        <v>248</v>
      </c>
      <c r="EP287" s="186" t="s">
        <v>248</v>
      </c>
      <c r="EQ287" s="186" t="s">
        <v>248</v>
      </c>
      <c r="ER287" s="186" t="s">
        <v>248</v>
      </c>
      <c r="ES287" s="186" t="s">
        <v>248</v>
      </c>
      <c r="ET287" s="186" t="s">
        <v>248</v>
      </c>
      <c r="EU287" s="186" t="s">
        <v>248</v>
      </c>
      <c r="EV287" s="186" t="s">
        <v>248</v>
      </c>
      <c r="EW287" s="186" t="s">
        <v>248</v>
      </c>
      <c r="EX287" s="186" t="s">
        <v>248</v>
      </c>
      <c r="EY287" s="186" t="s">
        <v>248</v>
      </c>
      <c r="EZ287" s="186" t="s">
        <v>248</v>
      </c>
      <c r="FA287" s="186" t="s">
        <v>248</v>
      </c>
      <c r="FB287" s="186" t="s">
        <v>248</v>
      </c>
      <c r="FC287" s="186" t="s">
        <v>248</v>
      </c>
      <c r="FD287" s="186" t="s">
        <v>248</v>
      </c>
      <c r="FE287" s="186" t="s">
        <v>248</v>
      </c>
      <c r="FF287" s="186" t="s">
        <v>248</v>
      </c>
      <c r="FG287" s="186" t="s">
        <v>248</v>
      </c>
      <c r="FH287" s="186" t="s">
        <v>248</v>
      </c>
      <c r="FI287" s="186" t="s">
        <v>248</v>
      </c>
      <c r="FJ287" s="186" t="s">
        <v>248</v>
      </c>
      <c r="FK287" s="186" t="s">
        <v>248</v>
      </c>
      <c r="FL287" s="186" t="s">
        <v>248</v>
      </c>
      <c r="FM287" s="186" t="s">
        <v>248</v>
      </c>
      <c r="FN287" s="186"/>
      <c r="FO287" s="186"/>
      <c r="FP287" s="186"/>
      <c r="FQ287" s="187" t="s">
        <v>248</v>
      </c>
      <c r="FR287" s="187" t="s">
        <v>248</v>
      </c>
      <c r="FS287" s="186">
        <v>1</v>
      </c>
      <c r="FT287" s="186">
        <v>1</v>
      </c>
      <c r="FU287" s="186">
        <v>1</v>
      </c>
      <c r="FV287" s="186">
        <v>2</v>
      </c>
      <c r="FW287" s="186">
        <v>1</v>
      </c>
      <c r="FX287" s="186">
        <v>1</v>
      </c>
      <c r="FY287" s="186">
        <v>1</v>
      </c>
      <c r="FZ287" s="186">
        <v>1</v>
      </c>
      <c r="GA287" s="186" t="s">
        <v>248</v>
      </c>
      <c r="GB287" s="186" t="s">
        <v>248</v>
      </c>
      <c r="GC287" s="186">
        <v>1</v>
      </c>
      <c r="GD287" s="186">
        <v>1</v>
      </c>
      <c r="GE287" s="186" t="s">
        <v>248</v>
      </c>
      <c r="GF287" s="186" t="s">
        <v>248</v>
      </c>
      <c r="GG287" s="186" t="s">
        <v>248</v>
      </c>
      <c r="GH287" s="186" t="s">
        <v>248</v>
      </c>
      <c r="GI287" s="186" t="s">
        <v>248</v>
      </c>
      <c r="GJ287" s="186" t="s">
        <v>248</v>
      </c>
      <c r="GK287" s="186" t="s">
        <v>248</v>
      </c>
      <c r="GL287" s="186" t="s">
        <v>248</v>
      </c>
      <c r="GM287" s="186" t="s">
        <v>248</v>
      </c>
      <c r="GN287" s="186" t="s">
        <v>248</v>
      </c>
      <c r="GO287" s="186" t="s">
        <v>248</v>
      </c>
      <c r="GP287" s="186" t="s">
        <v>248</v>
      </c>
      <c r="GQ287" s="186" t="s">
        <v>248</v>
      </c>
      <c r="GR287" s="186" t="s">
        <v>248</v>
      </c>
      <c r="GS287" s="186" t="s">
        <v>248</v>
      </c>
      <c r="GT287" s="186" t="s">
        <v>248</v>
      </c>
      <c r="GU287" s="186" t="s">
        <v>248</v>
      </c>
      <c r="GV287" s="186" t="s">
        <v>248</v>
      </c>
      <c r="GW287" s="186" t="s">
        <v>248</v>
      </c>
      <c r="GX287" s="186" t="s">
        <v>248</v>
      </c>
      <c r="GY287" s="186" t="s">
        <v>248</v>
      </c>
      <c r="GZ287" s="261" t="s">
        <v>248</v>
      </c>
      <c r="HA287" s="261" t="s">
        <v>248</v>
      </c>
      <c r="HB287" s="188">
        <f t="shared" ref="HB287" si="145">SUM(G287:GE287)</f>
        <v>31</v>
      </c>
    </row>
    <row r="288" spans="1:210" ht="24.9" customHeight="1" thickBot="1" x14ac:dyDescent="0.35">
      <c r="A288" s="108" t="str">
        <f t="shared" ref="A288" si="146">A287</f>
        <v>Prod.-Q-6</v>
      </c>
      <c r="B288" s="108" t="str">
        <f t="shared" ref="B288" si="147">B287</f>
        <v>Pracownik Produkcji</v>
      </c>
      <c r="C288" s="108" t="str">
        <f t="shared" ref="C288" si="148">C287</f>
        <v>TW</v>
      </c>
      <c r="D288" s="108">
        <f t="shared" ref="D288" si="149">D287</f>
        <v>501</v>
      </c>
      <c r="E288" s="395"/>
      <c r="F288" s="189" t="s">
        <v>375</v>
      </c>
      <c r="G288" s="192">
        <f>IF(INDEX(tab_MinKomp[Przepisy BHP / BHP Vorschriften],MATCH($B287,tab_MinKomp[[Stanowisko / Position ]:[Stanowisko / Position ]],0))="n/a","n/a",G287-INDEX(tab_MinKomp[Przepisy BHP / BHP Vorschriften],MATCH($B287,tab_MinKomp[[Stanowisko / Position ]:[Stanowisko / Position ]],0)))</f>
        <v>-1</v>
      </c>
      <c r="H288" s="193">
        <f>IF(INDEX(tab_MinKomp[Przepisy PPOŻ / Brandschutzbestimmungen],MATCH($B287,tab_MinKomp[[Stanowisko / Position ]:[Stanowisko / Position ]],0))="n/a","n/a",H287-INDEX(tab_MinKomp[Przepisy PPOŻ / Brandschutzbestimmungen],MATCH($B287,tab_MinKomp[[Stanowisko / Position ]:[Stanowisko / Position ]],0)))</f>
        <v>0</v>
      </c>
      <c r="I288" s="193">
        <f>IF(INDEX(tab_MinKomp[Ryzyko zawodowe na stanowiskach pracyv/ Berufliche Risiken an Arbeitsstellen],MATCH($B287,tab_MinKomp[[Stanowisko / Position ]:[Stanowisko / Position ]],0))="n/a","n/a",I287-INDEX(tab_MinKomp[Ryzyko zawodowe na stanowiskach pracyv/ Berufliche Risiken an Arbeitsstellen],MATCH($B287,tab_MinKomp[[Stanowisko / Position ]:[Stanowisko / Position ]],0)))</f>
        <v>-1</v>
      </c>
      <c r="J288" s="193">
        <f>IF(INDEX(tab_MinKomp[Gospodarka substancjami niebezpiecznymi / Gefahrstoffmanagement],MATCH($B287,tab_MinKomp[[Stanowisko / Position ]:[Stanowisko / Position ]],0))="n/a","n/a",J287-INDEX(tab_MinKomp[Gospodarka substancjami niebezpiecznymi / Gefahrstoffmanagement],MATCH($B287,tab_MinKomp[[Stanowisko / Position ]:[Stanowisko / Position ]],0)))</f>
        <v>0</v>
      </c>
      <c r="K288" s="193">
        <f>IF(INDEX(tab_MinKomp[Gospodarka odpadami / Abfallwirtschaft],MATCH($B287,tab_MinKomp[[Stanowisko / Position ]:[Stanowisko / Position ]],0))="n/a","n/a",K287-INDEX(tab_MinKomp[Gospodarka odpadami / Abfallwirtschaft],MATCH($B287,tab_MinKomp[[Stanowisko / Position ]:[Stanowisko / Position ]],0)))</f>
        <v>0</v>
      </c>
      <c r="L288" s="194" t="str">
        <f>IF(INDEX(tab_MinKomp[Przepisy kodeksu pracy / Bestimmungen des Arbeitsgesetzes],MATCH($B287,tab_MinKomp[[Stanowisko / Position ]:[Stanowisko / Position ]],0))="n/a","n/a",L287-INDEX(tab_MinKomp[Przepisy kodeksu pracy / Bestimmungen des Arbeitsgesetzes],MATCH($B287,tab_MinKomp[[Stanowisko / Position ]:[Stanowisko / Position ]],0)))</f>
        <v>n/a</v>
      </c>
      <c r="M288" s="195" t="str">
        <f>IF(INDEX(tab_MinKomp[Przepisy o ub.społ. ZUS  / Sozialversicherungsvorschriften],MATCH($B287,tab_MinKomp[[Stanowisko / Position ]:[Stanowisko / Position ]],0))="n/a","n/a",M287-INDEX(tab_MinKomp[Przepisy o ub.społ. ZUS  / Sozialversicherungsvorschriften],MATCH($B287,tab_MinKomp[[Stanowisko / Position ]:[Stanowisko / Position ]],0)))</f>
        <v>n/a</v>
      </c>
      <c r="N288" s="194" t="str">
        <f>IF(INDEX(tab_MinKomp[PRZEPISY O PDOF /persönlich Einkommensteuergesetz ],MATCH($B287,tab_MinKomp[[Stanowisko / Position ]:[Stanowisko / Position ]],0))="n/a","n/a",N287-INDEX(tab_MinKomp[PRZEPISY O PDOF /persönlich Einkommensteuergesetz ],MATCH($B287,tab_MinKomp[[Stanowisko / Position ]:[Stanowisko / Position ]],0)))</f>
        <v>n/a</v>
      </c>
      <c r="O288" s="194">
        <f>IF(INDEX(tab_MinKomp[Regulamin pracy / Arbeitsordnung],MATCH($B287,tab_MinKomp[[Stanowisko / Position ]:[Stanowisko / Position ]],0))="n/a","n/a",O287-INDEX(tab_MinKomp[Regulamin pracy / Arbeitsordnung],MATCH($B287,tab_MinKomp[[Stanowisko / Position ]:[Stanowisko / Position ]],0)))</f>
        <v>0</v>
      </c>
      <c r="P288" s="194">
        <f>IF(INDEX(tab_MinKomp[Regulamin wynagradzania / Vergütungsordnung],MATCH($B287,tab_MinKomp[[Stanowisko / Position ]:[Stanowisko / Position ]],0))="n/a","n/a",P287-INDEX(tab_MinKomp[Regulamin wynagradzania / Vergütungsordnung],MATCH($B287,tab_MinKomp[[Stanowisko / Position ]:[Stanowisko / Position ]],0)))</f>
        <v>0</v>
      </c>
      <c r="Q288" s="194" t="str">
        <f>IF(INDEX(tab_MinKomp[System R2PŁATNIK PRO: Płace / Lohnabrechnung],MATCH($B287,tab_MinKomp[[Stanowisko / Position ]:[Stanowisko / Position ]],0))="n/a","n/a",Q287-INDEX(tab_MinKomp[System R2PŁATNIK PRO: Płace / Lohnabrechnung],MATCH($B287,tab_MinKomp[[Stanowisko / Position ]:[Stanowisko / Position ]],0)))</f>
        <v>n/a</v>
      </c>
      <c r="R288" s="194" t="str">
        <f>IF(INDEX(tab_MinKomp[SystemR2PŁATNIK PRO: KADRY / Personaldaten],MATCH($B287,tab_MinKomp[[Stanowisko / Position ]:[Stanowisko / Position ]],0))="n/a","n/a",R287-INDEX(tab_MinKomp[SystemR2PŁATNIK PRO: KADRY / Personaldaten],MATCH($B287,tab_MinKomp[[Stanowisko / Position ]:[Stanowisko / Position ]],0)))</f>
        <v>n/a</v>
      </c>
      <c r="S288" s="194" t="str">
        <f>IF(INDEX(tab_MinKomp[SYSTEM R2PŁATNIK PRO: zarządzanie pracownikami / Arbeitsverwaltung],MATCH($B287,tab_MinKomp[[Stanowisko / Position ]:[Stanowisko / Position ]],0))="n/a","n/a",S287-INDEX(tab_MinKomp[SYSTEM R2PŁATNIK PRO: zarządzanie pracownikami / Arbeitsverwaltung],MATCH($B287,tab_MinKomp[[Stanowisko / Position ]:[Stanowisko / Position ]],0)))</f>
        <v>n/a</v>
      </c>
      <c r="T288" s="194" t="str">
        <f>IF(INDEX(tab_MinKomp[Doradztwo, wsparcie personalne / Personalberatung und Unterstützung],MATCH($B287,tab_MinKomp[[Stanowisko / Position ]:[Stanowisko / Position ]],0))="n/a","n/a",T287-INDEX(tab_MinKomp[Doradztwo, wsparcie personalne / Personalberatung und Unterstützung],MATCH($B287,tab_MinKomp[[Stanowisko / Position ]:[Stanowisko / Position ]],0)))</f>
        <v>n/a</v>
      </c>
      <c r="U288" s="194" t="str">
        <f>IF(INDEX(tab_MinKomp[Przepisy o podatku VAT / MwSt.- Gesetz],MATCH($B287,tab_MinKomp[[Stanowisko / Position ]:[Stanowisko / Position ]],0))="n/a","n/a",U287-INDEX(tab_MinKomp[Przepisy o podatku VAT / MwSt.- Gesetz],MATCH($B287,tab_MinKomp[[Stanowisko / Position ]:[Stanowisko / Position ]],0)))</f>
        <v>n/a</v>
      </c>
      <c r="V288" s="194" t="str">
        <f>IF(INDEX(tab_MinKomp[PrzepisyPDOP / geschäftlich Einkommensteuergesetz],MATCH($B287,tab_MinKomp[[Stanowisko / Position ]:[Stanowisko / Position ]],0))="n/a","n/a",V287-INDEX(tab_MinKomp[PrzepisyPDOP / geschäftlich Einkommensteuergesetz],MATCH($B287,tab_MinKomp[[Stanowisko / Position ]:[Stanowisko / Position ]],0)))</f>
        <v>n/a</v>
      </c>
      <c r="W288" s="194" t="str">
        <f>IF(INDEX(tab_MinKomp[System BAAN / FINANSE (FIBU)],MATCH($B287,tab_MinKomp[[Stanowisko / Position ]:[Stanowisko / Position ]],0))="n/a","n/a",W287-INDEX(tab_MinKomp[System BAAN / FINANSE (FIBU)],MATCH($B287,tab_MinKomp[[Stanowisko / Position ]:[Stanowisko / Position ]],0)))</f>
        <v>n/a</v>
      </c>
      <c r="X288" s="194" t="str">
        <f>IF(INDEX(tab_MinKomp[Systemy pomocnicze / Hilfssysteme(STOCKPROGRAM, KALK2000 etc.)],MATCH($B287,tab_MinKomp[[Stanowisko / Position ]:[Stanowisko / Position ]],0))="n/a","n/a",X287-INDEX(tab_MinKomp[Systemy pomocnicze / Hilfssysteme(STOCKPROGRAM, KALK2000 etc.)],MATCH($B287,tab_MinKomp[[Stanowisko / Position ]:[Stanowisko / Position ]],0)))</f>
        <v>n/a</v>
      </c>
      <c r="Y288" s="194" t="str">
        <f>IF(INDEX(tab_MinKomp[Polityka rachunkowości / Buchführungspolitik],MATCH($B287,tab_MinKomp[[Stanowisko / Position ]:[Stanowisko / Position ]],0))="n/a","n/a",Y287-INDEX(tab_MinKomp[Polityka rachunkowości / Buchführungspolitik],MATCH($B287,tab_MinKomp[[Stanowisko / Position ]:[Stanowisko / Position ]],0)))</f>
        <v>n/a</v>
      </c>
      <c r="Z288" s="194" t="str">
        <f>IF(INDEX(tab_MinKomp[Ustawa o rachunkowości / Rechnungslegungsgesetz],MATCH($B287,tab_MinKomp[[Stanowisko / Position ]:[Stanowisko / Position ]],0))="n/a","n/a",Z287-INDEX(tab_MinKomp[Ustawa o rachunkowości / Rechnungslegungsgesetz],MATCH($B287,tab_MinKomp[[Stanowisko / Position ]:[Stanowisko / Position ]],0)))</f>
        <v>n/a</v>
      </c>
      <c r="AA288" s="194" t="str">
        <f>IF(INDEX(tab_MinKomp[WORKFLOW - TS-100],MATCH($B287,tab_MinKomp[[Stanowisko / Position ]:[Stanowisko / Position ]],0))="n/a","n/a",AA287-INDEX(tab_MinKomp[WORKFLOW - TS-100],MATCH($B287,tab_MinKomp[[Stanowisko / Position ]:[Stanowisko / Position ]],0)))</f>
        <v>n/a</v>
      </c>
      <c r="AB288" s="194" t="str">
        <f>IF(INDEX(tab_MinKomp[WORKFLOW - SFMS],MATCH($B287,tab_MinKomp[[Stanowisko / Position ]:[Stanowisko / Position ]],0))="n/a","n/a",AB287-INDEX(tab_MinKomp[WORKFLOW - SFMS],MATCH($B287,tab_MinKomp[[Stanowisko / Position ]:[Stanowisko / Position ]],0)))</f>
        <v>n/a</v>
      </c>
      <c r="AC288" s="194" t="str">
        <f>IF(INDEX(tab_MinKomp[System ISO 9001:2015],MATCH($B287,tab_MinKomp[[Stanowisko / Position ]:[Stanowisko / Position ]],0))="n/a","n/a",AC287-INDEX(tab_MinKomp[System ISO 9001:2015],MATCH($B287,tab_MinKomp[[Stanowisko / Position ]:[Stanowisko / Position ]],0)))</f>
        <v>n/a</v>
      </c>
      <c r="AD288" s="194" t="str">
        <f>IF(INDEX(tab_MinKomp[System ISO 9001:2015],MATCH($B287,tab_MinKomp[[Stanowisko / Position ]:[Stanowisko / Position ]],0))="n/a","n/a",AD287-INDEX(tab_MinKomp[System ISO 9001:2015],MATCH($B287,tab_MinKomp[[Stanowisko / Position ]:[Stanowisko / Position ]],0)))</f>
        <v>n/a</v>
      </c>
      <c r="AE288" s="194" t="str">
        <f>IF(INDEX(tab_MinKomp[System ISO 9001:2015],MATCH($B287,tab_MinKomp[[Stanowisko / Position ]:[Stanowisko / Position ]],0))="n/a","n/a",AE287-INDEX(tab_MinKomp[System ISO 9001:2015],MATCH($B287,tab_MinKomp[[Stanowisko / Position ]:[Stanowisko / Position ]],0)))</f>
        <v>n/a</v>
      </c>
      <c r="AF288" s="194" t="str">
        <f>IF(INDEX(tab_MinKomp[System ISO 9001:2015],MATCH($B287,tab_MinKomp[[Stanowisko / Position ]:[Stanowisko / Position ]],0))="n/a","n/a",AF287-INDEX(tab_MinKomp[System ISO 9001:2015],MATCH($B287,tab_MinKomp[[Stanowisko / Position ]:[Stanowisko / Position ]],0)))</f>
        <v>n/a</v>
      </c>
      <c r="AG288" s="194" t="str">
        <f>IF(INDEX(tab_MinKomp[Wymagania VDA 6.3 Process / Forderungen],MATCH($B287,tab_MinKomp[[Stanowisko / Position ]:[Stanowisko / Position ]],0))="n/a","n/a",AG287-INDEX(tab_MinKomp[Wymagania VDA 6.3 Process / Forderungen],MATCH($B287,tab_MinKomp[[Stanowisko / Position ]:[Stanowisko / Position ]],0)))</f>
        <v>n/a</v>
      </c>
      <c r="AH288" s="194" t="str">
        <f>IF(INDEX(tab_MinKomp[Wymagania VDA 6.5 Product / Forderungen],MATCH($B287,tab_MinKomp[[Stanowisko / Position ]:[Stanowisko / Position ]],0))="n/a","n/a",AH287-INDEX(tab_MinKomp[Wymagania VDA 6.5 Product / Forderungen],MATCH($B287,tab_MinKomp[[Stanowisko / Position ]:[Stanowisko / Position ]],0)))</f>
        <v>n/a</v>
      </c>
      <c r="AI288" s="194" t="str">
        <f>IF(INDEX(tab_MinKomp[System ISO 9001:2015],MATCH($B287,tab_MinKomp[[Stanowisko / Position ]:[Stanowisko / Position ]],0))="n/a","n/a",AI287-INDEX(tab_MinKomp[System ISO 9001:2015],MATCH($B287,tab_MinKomp[[Stanowisko / Position ]:[Stanowisko / Position ]],0)))</f>
        <v>n/a</v>
      </c>
      <c r="AJ288" s="194" t="str">
        <f>IF(INDEX(tab_MinKomp[Auditor systemu ISO 17021:2018],MATCH($B287,tab_MinKomp[[Stanowisko / Position ]:[Stanowisko / Position ]],0))="n/a","n/a",AJ287-INDEX(tab_MinKomp[Auditor systemu ISO 17021:2018],MATCH($B287,tab_MinKomp[[Stanowisko / Position ]:[Stanowisko / Position ]],0)))</f>
        <v>n/a</v>
      </c>
      <c r="AK288" s="194" t="str">
        <f>IF(INDEX(tab_MinKomp[Pełnomocnik systemu / Systemvertreter],MATCH($B287,tab_MinKomp[[Stanowisko / Position ]:[Stanowisko / Position ]],0))="n/a","n/a",AK287-INDEX(tab_MinKomp[Pełnomocnik systemu / Systemvertreter],MATCH($B287,tab_MinKomp[[Stanowisko / Position ]:[Stanowisko / Position ]],0)))</f>
        <v>n/a</v>
      </c>
      <c r="AL288" s="194">
        <f>IF(INDEX(tab_MinKomp[Polityka Etyczna - Compliance],MATCH($B287,tab_MinKomp[[Stanowisko / Position ]:[Stanowisko / Position ]],0))="n/a","n/a",AL287-INDEX(tab_MinKomp[Polityka Etyczna - Compliance],MATCH($B287,tab_MinKomp[[Stanowisko / Position ]:[Stanowisko / Position ]],0)))</f>
        <v>0</v>
      </c>
      <c r="AM288" s="194" t="str">
        <f>IF(INDEX(tab_MinKomp[WDRAŻANIE NOWYCH PROJEKTÓW/ PROCEDURA CTM],MATCH($B287,tab_MinKomp[[Stanowisko / Position ]:[Stanowisko / Position ]],0))="n/a","n/a",AM287-INDEX(tab_MinKomp[WDRAŻANIE NOWYCH PROJEKTÓW/ PROCEDURA CTM],MATCH($B287,tab_MinKomp[[Stanowisko / Position ]:[Stanowisko / Position ]],0)))</f>
        <v>n/a</v>
      </c>
      <c r="AN288" s="194" t="str">
        <f>IF(INDEX(tab_MinKomp[KAMIENIE MILOWE MSL/PIFF],MATCH($B287,tab_MinKomp[[Stanowisko / Position ]:[Stanowisko / Position ]],0))="n/a","n/a",AN287-INDEX(tab_MinKomp[KAMIENIE MILOWE MSL/PIFF],MATCH($B287,tab_MinKomp[[Stanowisko / Position ]:[Stanowisko / Position ]],0)))</f>
        <v>n/a</v>
      </c>
      <c r="AO288" s="194">
        <f>IF(INDEX(tab_MinKomp[CP],MATCH($B287,tab_MinKomp[[Stanowisko / Position ]:[Stanowisko / Position ]],0))="n/a","n/a",AO287-INDEX(tab_MinKomp[CP],MATCH($B287,tab_MinKomp[[Stanowisko / Position ]:[Stanowisko / Position ]],0)))</f>
        <v>0</v>
      </c>
      <c r="AP288" s="194" t="str">
        <f>IF(INDEX(tab_MinKomp[FMEA],MATCH($B287,tab_MinKomp[[Stanowisko / Position ]:[Stanowisko / Position ]],0))="n/a","n/a",AP287-INDEX(tab_MinKomp[FMEA],MATCH($B287,tab_MinKomp[[Stanowisko / Position ]:[Stanowisko / Position ]],0)))</f>
        <v>n/a</v>
      </c>
      <c r="AQ288" s="194">
        <f>IF(INDEX(tab_MinKomp[FLOW CHART],MATCH($B287,tab_MinKomp[[Stanowisko / Position ]:[Stanowisko / Position ]],0))="n/a","n/a",AQ287-INDEX(tab_MinKomp[FLOW CHART],MATCH($B287,tab_MinKomp[[Stanowisko / Position ]:[Stanowisko / Position ]],0)))</f>
        <v>0</v>
      </c>
      <c r="AR288" s="194" t="str">
        <f>IF(INDEX(tab_MinKomp[APQP],MATCH($B287,tab_MinKomp[[Stanowisko / Position ]:[Stanowisko / Position ]],0))="n/a","n/a",AR287-INDEX(tab_MinKomp[APQP],MATCH($B287,tab_MinKomp[[Stanowisko / Position ]:[Stanowisko / Position ]],0)))</f>
        <v>n/a</v>
      </c>
      <c r="AS288" s="194" t="str">
        <f>IF(INDEX(tab_MinKomp[MSA],MATCH($B287,tab_MinKomp[[Stanowisko / Position ]:[Stanowisko / Position ]],0))="n/a","n/a",AS287-INDEX(tab_MinKomp[MSA],MATCH($B287,tab_MinKomp[[Stanowisko / Position ]:[Stanowisko / Position ]],0)))</f>
        <v>n/a</v>
      </c>
      <c r="AT288" s="194" t="str">
        <f>IF(INDEX(tab_MinKomp[SPC],MATCH($B287,tab_MinKomp[[Stanowisko / Position ]:[Stanowisko / Position ]],0))="n/a","n/a",AT287-INDEX(tab_MinKomp[SPC],MATCH($B287,tab_MinKomp[[Stanowisko / Position ]:[Stanowisko / Position ]],0)))</f>
        <v>n/a</v>
      </c>
      <c r="AU288" s="194" t="str">
        <f>IF(INDEX(tab_MinKomp[CSR (SPECYFICZNE WYMAGANIA KLIENTA)],MATCH($B287,tab_MinKomp[[Stanowisko / Position ]:[Stanowisko / Position ]],0))="n/a","n/a",AU287-INDEX(tab_MinKomp[CSR (SPECYFICZNE WYMAGANIA KLIENTA)],MATCH($B287,tab_MinKomp[[Stanowisko / Position ]:[Stanowisko / Position ]],0)))</f>
        <v>n/a</v>
      </c>
      <c r="AV288" s="194">
        <f>IF(INDEX(tab_MinKomp[5S],MATCH($B287,tab_MinKomp[[Stanowisko / Position ]:[Stanowisko / Position ]],0))="n/a","n/a",AV287-INDEX(tab_MinKomp[5S],MATCH($B287,tab_MinKomp[[Stanowisko / Position ]:[Stanowisko / Position ]],0)))</f>
        <v>-1</v>
      </c>
      <c r="AW288" s="194">
        <f>IF(INDEX(tab_MinKomp[LEAN MANAGEMENT],MATCH($B287,tab_MinKomp[[Stanowisko / Position ]:[Stanowisko / Position ]],0))="n/a","n/a",AW287-INDEX(tab_MinKomp[LEAN MANAGEMENT],MATCH($B287,tab_MinKomp[[Stanowisko / Position ]:[Stanowisko / Position ]],0)))</f>
        <v>0</v>
      </c>
      <c r="AX288" s="194" t="str">
        <f>IF(INDEX(tab_MinKomp[5R],MATCH($B287,tab_MinKomp[[Stanowisko / Position ]:[Stanowisko / Position ]],0))="n/a","n/a",AX287-INDEX(tab_MinKomp[5R],MATCH($B287,tab_MinKomp[[Stanowisko / Position ]:[Stanowisko / Position ]],0)))</f>
        <v>n/a</v>
      </c>
      <c r="AY288" s="194" t="str">
        <f>IF(INDEX(tab_MinKomp[Six Sigma],MATCH($B287,tab_MinKomp[[Stanowisko / Position ]:[Stanowisko / Position ]],0))="n/a","n/a",AY287-INDEX(tab_MinKomp[Six Sigma],MATCH($B287,tab_MinKomp[[Stanowisko / Position ]:[Stanowisko / Position ]],0)))</f>
        <v>n/a</v>
      </c>
      <c r="AZ288" s="194" t="str">
        <f>IF(INDEX(tab_MinKomp[System BAAN / Distribution &amp; Supply Chain],MATCH($B287,tab_MinKomp[[Stanowisko / Position ]:[Stanowisko / Position ]],0))="n/a","n/a",AZ287-INDEX(tab_MinKomp[System BAAN / Distribution &amp; Supply Chain],MATCH($B287,tab_MinKomp[[Stanowisko / Position ]:[Stanowisko / Position ]],0)))</f>
        <v>n/a</v>
      </c>
      <c r="BA288" s="194" t="str">
        <f>IF(INDEX(tab_MinKomp[Gospodarka magazynowa / Lagerverwaltung],MATCH($B287,tab_MinKomp[[Stanowisko / Position ]:[Stanowisko / Position ]],0))="n/a","n/a",BA287-INDEX(tab_MinKomp[Gospodarka magazynowa / Lagerverwaltung],MATCH($B287,tab_MinKomp[[Stanowisko / Position ]:[Stanowisko / Position ]],0)))</f>
        <v>n/a</v>
      </c>
      <c r="BB288" s="194" t="str">
        <f>IF(INDEX(tab_MinKomp[Inwentaryzacja - organizacja i przebieg / Inventurprozess],MATCH($B287,tab_MinKomp[[Stanowisko / Position ]:[Stanowisko / Position ]],0))="n/a","n/a",BB287-INDEX(tab_MinKomp[Inwentaryzacja - organizacja i przebieg / Inventurprozess],MATCH($B287,tab_MinKomp[[Stanowisko / Position ]:[Stanowisko / Position ]],0)))</f>
        <v>n/a</v>
      </c>
      <c r="BC288" s="194" t="str">
        <f>IF(INDEX(tab_MinKomp[Organizacja dostaw / Versorgungsorganisation],MATCH($B287,tab_MinKomp[[Stanowisko / Position ]:[Stanowisko / Position ]],0))="n/a","n/a",BC287-INDEX(tab_MinKomp[Organizacja dostaw / Versorgungsorganisation],MATCH($B287,tab_MinKomp[[Stanowisko / Position ]:[Stanowisko / Position ]],0)))</f>
        <v>n/a</v>
      </c>
      <c r="BD288" s="194" t="str">
        <f>IF(INDEX(tab_MinKomp[Organizacja wysyłek / Organisation von Lieferungen],MATCH($B287,tab_MinKomp[[Stanowisko / Position ]:[Stanowisko / Position ]],0))="n/a","n/a",BD287-INDEX(tab_MinKomp[Organizacja wysyłek / Organisation von Lieferungen],MATCH($B287,tab_MinKomp[[Stanowisko / Position ]:[Stanowisko / Position ]],0)))</f>
        <v>n/a</v>
      </c>
      <c r="BE288" s="194" t="str">
        <f>IF(INDEX(tab_MinKomp[Analiza magazynowa - Program Polen.mdb / Inventuranalyse],MATCH($B287,tab_MinKomp[[Stanowisko / Position ]:[Stanowisko / Position ]],0))="n/a","n/a",BE287-INDEX(tab_MinKomp[Analiza magazynowa - Program Polen.mdb / Inventuranalyse],MATCH($B287,tab_MinKomp[[Stanowisko / Position ]:[Stanowisko / Position ]],0)))</f>
        <v>n/a</v>
      </c>
      <c r="BF288" s="190" t="str">
        <f>IF(INDEX(tab_MinKomp[MMOG (Materials Management Operations Guidelines)],MATCH($B287,tab_MinKomp[[Stanowisko / Position ]:[Stanowisko / Position ]],0))="n/a","n/a",BF287-INDEX(tab_MinKomp[MMOG (Materials Management Operations Guidelines)],MATCH($B287,tab_MinKomp[[Stanowisko / Position ]:[Stanowisko / Position ]],0)))</f>
        <v>n/a</v>
      </c>
      <c r="BG288" s="190" t="str">
        <f>IF(INDEX(tab_MinKomp[GPP],MATCH($B287,tab_MinKomp[[Stanowisko / Position ]:[Stanowisko / Position ]],0))="n/a","n/a",BG287-INDEX(tab_MinKomp[GPP],MATCH($B287,tab_MinKomp[[Stanowisko / Position ]:[Stanowisko / Position ]],0)))</f>
        <v>n/a</v>
      </c>
      <c r="BH288" s="190" t="str">
        <f>IF(INDEX(tab_MinKomp[AIAG (Automotive Industry Action Group)],MATCH($B287,tab_MinKomp[[Stanowisko / Position ]:[Stanowisko / Position ]],0))="n/a","n/a",BH287-INDEX(tab_MinKomp[AIAG (Automotive Industry Action Group)],MATCH($B287,tab_MinKomp[[Stanowisko / Position ]:[Stanowisko / Position ]],0)))</f>
        <v>n/a</v>
      </c>
      <c r="BI288" s="190" t="str">
        <f>IF(INDEX(tab_MinKomp[Super-G disputes],MATCH($B287,tab_MinKomp[[Stanowisko / Position ]:[Stanowisko / Position ]],0))="n/a","n/a",BI287-INDEX(tab_MinKomp[Super-G disputes],MATCH($B287,tab_MinKomp[[Stanowisko / Position ]:[Stanowisko / Position ]],0)))</f>
        <v>n/a</v>
      </c>
      <c r="BJ288" s="190" t="str">
        <f>IF(INDEX(tab_MinKomp[CMMS3/eDDL (Direct Data Link)],MATCH($B287,tab_MinKomp[[Stanowisko / Position ]:[Stanowisko / Position ]],0))="n/a","n/a",BJ287-INDEX(tab_MinKomp[CMMS3/eDDL (Direct Data Link)],MATCH($B287,tab_MinKomp[[Stanowisko / Position ]:[Stanowisko / Position ]],0)))</f>
        <v>n/a</v>
      </c>
      <c r="BK288" s="190" t="str">
        <f>IF(INDEX(tab_MinKomp[MP&amp;L (Material Planning and Logistics)],MATCH($B287,tab_MinKomp[[Stanowisko / Position ]:[Stanowisko / Position ]],0))="n/a","n/a",BK287-INDEX(tab_MinKomp[MP&amp;L (Material Planning and Logistics)],MATCH($B287,tab_MinKomp[[Stanowisko / Position ]:[Stanowisko / Position ]],0)))</f>
        <v>n/a</v>
      </c>
      <c r="BL288" s="190" t="str">
        <f>IF(INDEX(tab_MinKomp[Supplier delivery rating],MATCH($B287,tab_MinKomp[[Stanowisko / Position ]:[Stanowisko / Position ]],0))="n/a","n/a",BL287-INDEX(tab_MinKomp[Supplier delivery rating],MATCH($B287,tab_MinKomp[[Stanowisko / Position ]:[Stanowisko / Position ]],0)))</f>
        <v>n/a</v>
      </c>
      <c r="BM288" s="194" t="str">
        <f>IF(INDEX(tab_MinKomp[Obsługa maszyn KVT / KVT Maschinenbedienung],MATCH($B287,tab_MinKomp[[Stanowisko / Position ]:[Stanowisko / Position ]],0))="n/a","n/a",BM287-INDEX(tab_MinKomp[Obsługa maszyn KVT / KVT Maschinenbedienung],MATCH($B287,tab_MinKomp[[Stanowisko / Position ]:[Stanowisko / Position ]],0)))</f>
        <v>n/a</v>
      </c>
      <c r="BN288" s="194" t="str">
        <f>IF(INDEX(tab_MinKomp[Obsługa maszyn KVT / KVT Maschinenbedienung],MATCH($B287,tab_MinKomp[[Stanowisko / Position ]:[Stanowisko / Position ]],0))="n/a","n/a",BN287-INDEX(tab_MinKomp[Obsługa maszyn KVT / KVT Maschinenbedienung],MATCH($B287,tab_MinKomp[[Stanowisko / Position ]:[Stanowisko / Position ]],0)))</f>
        <v>n/a</v>
      </c>
      <c r="BO288" s="194" t="str">
        <f>IF(INDEX(tab_MinKomp[Obsługa maszyn KVT / KVT Maschinenbedienung],MATCH($B287,tab_MinKomp[[Stanowisko / Position ]:[Stanowisko / Position ]],0))="n/a","n/a",BO287-INDEX(tab_MinKomp[Obsługa maszyn KVT / KVT Maschinenbedienung],MATCH($B287,tab_MinKomp[[Stanowisko / Position ]:[Stanowisko / Position ]],0)))</f>
        <v>n/a</v>
      </c>
      <c r="BP288" s="194">
        <f>IF(INDEX(tab_MinKomp[Obsługa maszyn Novapax / Novapax Maschinenbedienung],MATCH($B287,tab_MinKomp[[Stanowisko / Position ]:[Stanowisko / Position ]],0))="n/a","n/a",BP287-INDEX(tab_MinKomp[Obsługa maszyn Novapax / Novapax Maschinenbedienung],MATCH($B287,tab_MinKomp[[Stanowisko / Position ]:[Stanowisko / Position ]],0)))</f>
        <v>-1</v>
      </c>
      <c r="BQ288" s="194" t="str">
        <f>IF(INDEX(tab_MinKomp[Obsługa maszyn Piovan / Piovan Maschinenbedienung],MATCH($B287,tab_MinKomp[[Stanowisko / Position ]:[Stanowisko / Position ]],0))="n/a","n/a",BQ287-INDEX(tab_MinKomp[Obsługa maszyn Piovan / Piovan Maschinenbedienung],MATCH($B287,tab_MinKomp[[Stanowisko / Position ]:[Stanowisko / Position ]],0)))</f>
        <v>n/a</v>
      </c>
      <c r="BR288" s="194">
        <f>IF(INDEX(tab_MinKomp[Eliminacja awarii / Beseitigung von Ausfällen],MATCH($B287,tab_MinKomp[[Stanowisko / Position ]:[Stanowisko / Position ]],0))="n/a","n/a",BR287-INDEX(tab_MinKomp[Eliminacja awarii / Beseitigung von Ausfällen],MATCH($B287,tab_MinKomp[[Stanowisko / Position ]:[Stanowisko / Position ]],0)))</f>
        <v>0</v>
      </c>
      <c r="BS288" s="194" t="str">
        <f>IF(INDEX(tab_MinKomp[Obsługa maszyn Piovan / Piovan Maschinenbedienung],MATCH($B287,tab_MinKomp[[Stanowisko / Position ]:[Stanowisko / Position ]],0))="n/a","n/a",BS287-INDEX(tab_MinKomp[Obsługa maszyn Piovan / Piovan Maschinenbedienung],MATCH($B287,tab_MinKomp[[Stanowisko / Position ]:[Stanowisko / Position ]],0)))</f>
        <v>n/a</v>
      </c>
      <c r="BT288" s="194" t="str">
        <f>IF(INDEX(tab_MinKomp[Obsługa maszyn Piovan / Piovan Maschinenbedienung],MATCH($B287,tab_MinKomp[[Stanowisko / Position ]:[Stanowisko / Position ]],0))="n/a","n/a",BT287-INDEX(tab_MinKomp[Obsługa maszyn Piovan / Piovan Maschinenbedienung],MATCH($B287,tab_MinKomp[[Stanowisko / Position ]:[Stanowisko / Position ]],0)))</f>
        <v>n/a</v>
      </c>
      <c r="BU288" s="194" t="str">
        <f>IF(INDEX(tab_MinKomp[Obsługa maszyn Piovan / Piovan Maschinenbedienung],MATCH($B287,tab_MinKomp[[Stanowisko / Position ]:[Stanowisko / Position ]],0))="n/a","n/a",BU287-INDEX(tab_MinKomp[Obsługa maszyn Piovan / Piovan Maschinenbedienung],MATCH($B287,tab_MinKomp[[Stanowisko / Position ]:[Stanowisko / Position ]],0)))</f>
        <v>n/a</v>
      </c>
      <c r="BV288" s="194" t="str">
        <f>IF(INDEX(tab_MinKomp[Obsługa maszyn Piovan / Piovan Maschinenbedienung],MATCH($B287,tab_MinKomp[[Stanowisko / Position ]:[Stanowisko / Position ]],0))="n/a","n/a",BV287-INDEX(tab_MinKomp[Obsługa maszyn Piovan / Piovan Maschinenbedienung],MATCH($B287,tab_MinKomp[[Stanowisko / Position ]:[Stanowisko / Position ]],0)))</f>
        <v>n/a</v>
      </c>
      <c r="BW288" s="194" t="str">
        <f>IF(INDEX(tab_MinKomp[Obsługa maszyn Piovan / Piovan Maschinenbedienung],MATCH($B287,tab_MinKomp[[Stanowisko / Position ]:[Stanowisko / Position ]],0))="n/a","n/a",BW287-INDEX(tab_MinKomp[Obsługa maszyn Piovan / Piovan Maschinenbedienung],MATCH($B287,tab_MinKomp[[Stanowisko / Position ]:[Stanowisko / Position ]],0)))</f>
        <v>n/a</v>
      </c>
      <c r="BX288" s="194" t="str">
        <f>IF(INDEX(tab_MinKomp[Obsługa maszyn Piovan / Piovan Maschinenbedienung],MATCH($B287,tab_MinKomp[[Stanowisko / Position ]:[Stanowisko / Position ]],0))="n/a","n/a",BX287-INDEX(tab_MinKomp[Obsługa maszyn Piovan / Piovan Maschinenbedienung],MATCH($B287,tab_MinKomp[[Stanowisko / Position ]:[Stanowisko / Position ]],0)))</f>
        <v>n/a</v>
      </c>
      <c r="BY288" s="194" t="str">
        <f>IF(INDEX(tab_MinKomp[Obsługa maszyn Engel / Engel Maschinenbedienung],MATCH($B287,tab_MinKomp[[Stanowisko / Position ]:[Stanowisko / Position ]],0))="n/a","n/a",BY287-INDEX(tab_MinKomp[Obsługa maszyn Engel / Engel Maschinenbedienung],MATCH($B287,tab_MinKomp[[Stanowisko / Position ]:[Stanowisko / Position ]],0)))</f>
        <v>n/a</v>
      </c>
      <c r="BZ288" s="194" t="str">
        <f>IF(INDEX(tab_MinKomp[Obsługa maszyn Engel / Engel Maschinenbedienung],MATCH($B287,tab_MinKomp[[Stanowisko / Position ]:[Stanowisko / Position ]],0))="n/a","n/a",BZ287-INDEX(tab_MinKomp[Obsługa maszyn Engel / Engel Maschinenbedienung],MATCH($B287,tab_MinKomp[[Stanowisko / Position ]:[Stanowisko / Position ]],0)))</f>
        <v>n/a</v>
      </c>
      <c r="CA288" s="194">
        <f>IF(INDEX(tab_MinKomp[Eliminacja awarii / Beseitigung von Ausfällen],MATCH($B287,tab_MinKomp[[Stanowisko / Position ]:[Stanowisko / Position ]],0))="n/a","n/a",CA287-INDEX(tab_MinKomp[Eliminacja awarii / Beseitigung von Ausfällen],MATCH($B287,tab_MinKomp[[Stanowisko / Position ]:[Stanowisko / Position ]],0)))</f>
        <v>0</v>
      </c>
      <c r="CB288" s="194" t="str">
        <f>IF(INDEX(tab_MinKomp[Obsługa maszyn ASL / ASL Maschinenbedienung],MATCH($B287,tab_MinKomp[[Stanowisko / Position ]:[Stanowisko / Position ]],0))="n/a","n/a",CB287-INDEX(tab_MinKomp[Obsługa maszyn ASL / ASL Maschinenbedienung],MATCH($B287,tab_MinKomp[[Stanowisko / Position ]:[Stanowisko / Position ]],0)))</f>
        <v>n/a</v>
      </c>
      <c r="CC288" s="194">
        <f>IF(INDEX(tab_MinKomp[Obsługa maszyn Novapax / Novapax Maschinenbedienung],MATCH($B287,tab_MinKomp[[Stanowisko / Position ]:[Stanowisko / Position ]],0))="n/a","n/a",CC287-INDEX(tab_MinKomp[Obsługa maszyn Novapax / Novapax Maschinenbedienung],MATCH($B287,tab_MinKomp[[Stanowisko / Position ]:[Stanowisko / Position ]],0)))</f>
        <v>-1</v>
      </c>
      <c r="CD288" s="194">
        <f>IF(INDEX(tab_MinKomp[Obsługa maszyn Novapax / Novapax Maschinenbedienung],MATCH($B287,tab_MinKomp[[Stanowisko / Position ]:[Stanowisko / Position ]],0))="n/a","n/a",CD287-INDEX(tab_MinKomp[Obsługa maszyn Novapax / Novapax Maschinenbedienung],MATCH($B287,tab_MinKomp[[Stanowisko / Position ]:[Stanowisko / Position ]],0)))</f>
        <v>-1</v>
      </c>
      <c r="CE288" s="194" t="str">
        <f>IF(INDEX(tab_MinKomp[Obsługa maszyn Piovan / Piovan Maschinenbedienung],MATCH($B287,tab_MinKomp[[Stanowisko / Position ]:[Stanowisko / Position ]],0))="n/a","n/a",CE287-INDEX(tab_MinKomp[Obsługa maszyn Piovan / Piovan Maschinenbedienung],MATCH($B287,tab_MinKomp[[Stanowisko / Position ]:[Stanowisko / Position ]],0)))</f>
        <v>n/a</v>
      </c>
      <c r="CF288" s="194" t="str">
        <f>IF(INDEX(tab_MinKomp[Obsługa maszyn Piovan / Piovan Maschinenbedienung],MATCH($B287,tab_MinKomp[[Stanowisko / Position ]:[Stanowisko / Position ]],0))="n/a","n/a",CF287-INDEX(tab_MinKomp[Obsługa maszyn Piovan / Piovan Maschinenbedienung],MATCH($B287,tab_MinKomp[[Stanowisko / Position ]:[Stanowisko / Position ]],0)))</f>
        <v>n/a</v>
      </c>
      <c r="CG288" s="194">
        <f>IF(INDEX(tab_MinKomp[Eliminacja awarii / Beseitigung von Ausfällen],MATCH($B287,tab_MinKomp[[Stanowisko / Position ]:[Stanowisko / Position ]],0))="n/a","n/a",CG287-INDEX(tab_MinKomp[Eliminacja awarii / Beseitigung von Ausfällen],MATCH($B287,tab_MinKomp[[Stanowisko / Position ]:[Stanowisko / Position ]],0)))</f>
        <v>0</v>
      </c>
      <c r="CH288" s="194" t="str">
        <f>IF(INDEX(tab_MinKomp[Wymagania VDA 6.5 Product / Forderungen],MATCH($B287,tab_MinKomp[[Stanowisko / Position ]:[Stanowisko / Position ]],0))="n/a","n/a",CH287-INDEX(tab_MinKomp[Wymagania VDA 6.5 Product / Forderungen],MATCH($B287,tab_MinKomp[[Stanowisko / Position ]:[Stanowisko / Position ]],0)))</f>
        <v>n/a</v>
      </c>
      <c r="CI288" s="194" t="str">
        <f>IF(INDEX(tab_MinKomp[Wymagania VDA 6.5 Product / Forderungen],MATCH($B287,tab_MinKomp[[Stanowisko / Position ]:[Stanowisko / Position ]],0))="n/a","n/a",CI287-INDEX(tab_MinKomp[Wymagania VDA 6.5 Product / Forderungen],MATCH($B287,tab_MinKomp[[Stanowisko / Position ]:[Stanowisko / Position ]],0)))</f>
        <v>n/a</v>
      </c>
      <c r="CJ288" s="194" t="str">
        <f>IF(INDEX(tab_MinKomp[Wymagania VDA 6.5 Product / Forderungen],MATCH($B287,tab_MinKomp[[Stanowisko / Position ]:[Stanowisko / Position ]],0))="n/a","n/a",CJ287-INDEX(tab_MinKomp[Wymagania VDA 6.5 Product / Forderungen],MATCH($B287,tab_MinKomp[[Stanowisko / Position ]:[Stanowisko / Position ]],0)))</f>
        <v>n/a</v>
      </c>
      <c r="CK288" s="194" t="str">
        <f>IF(INDEX(tab_MinKomp[Wymagania VDA 6.5 Product / Forderungen],MATCH($B287,tab_MinKomp[[Stanowisko / Position ]:[Stanowisko / Position ]],0))="n/a","n/a",CK287-INDEX(tab_MinKomp[Wymagania VDA 6.5 Product / Forderungen],MATCH($B287,tab_MinKomp[[Stanowisko / Position ]:[Stanowisko / Position ]],0)))</f>
        <v>n/a</v>
      </c>
      <c r="CL288" s="194" t="str">
        <f>IF(INDEX(tab_MinKomp[Wymagania VDA 6.5 Product / Forderungen],MATCH($B287,tab_MinKomp[[Stanowisko / Position ]:[Stanowisko / Position ]],0))="n/a","n/a",CL287-INDEX(tab_MinKomp[Wymagania VDA 6.5 Product / Forderungen],MATCH($B287,tab_MinKomp[[Stanowisko / Position ]:[Stanowisko / Position ]],0)))</f>
        <v>n/a</v>
      </c>
      <c r="CM288" s="194" t="str">
        <f>IF(INDEX(tab_MinKomp[Informatyka ogólna (techniczne i systemowe) / Allgemeine IT (Technik und System)],MATCH($B287,tab_MinKomp[[Stanowisko / Position ]:[Stanowisko / Position ]],0))="n/a","n/a",CM287-INDEX(tab_MinKomp[Informatyka ogólna (techniczne i systemowe) / Allgemeine IT (Technik und System)],MATCH($B287,tab_MinKomp[[Stanowisko / Position ]:[Stanowisko / Position ]],0)))</f>
        <v>n/a</v>
      </c>
      <c r="CN288" s="194" t="str">
        <f>IF(INDEX(tab_MinKomp[Sieci komputerowe / Computernetzwerke],MATCH($B287,tab_MinKomp[[Stanowisko / Position ]:[Stanowisko / Position ]],0))="n/a","n/a",CN287-INDEX(tab_MinKomp[Sieci komputerowe / Computernetzwerke],MATCH($B287,tab_MinKomp[[Stanowisko / Position ]:[Stanowisko / Position ]],0)))</f>
        <v>n/a</v>
      </c>
      <c r="CO288" s="194" t="str">
        <f>IF(INDEX(tab_MinKomp[Hardware (komputery PC, drukarki biurowe i etykietowe, telefonia stacjonarna i mobilna) (PC, Drucker, Telefpne, Handys)],MATCH($B287,tab_MinKomp[[Stanowisko / Position ]:[Stanowisko / Position ]],0))="n/a","n/a",CO287-INDEX(tab_MinKomp[Hardware (komputery PC, drukarki biurowe i etykietowe, telefonia stacjonarna i mobilna) (PC, Drucker, Telefpne, Handys)],MATCH($B287,tab_MinKomp[[Stanowisko / Position ]:[Stanowisko / Position ]],0)))</f>
        <v>n/a</v>
      </c>
      <c r="CP288" s="194" t="str">
        <f>IF(INDEX(tab_MinKomp[Software &amp; Systems (MS Office, MS Remote Desktop)],MATCH($B287,tab_MinKomp[[Stanowisko / Position ]:[Stanowisko / Position ]],0))="n/a","n/a",CP287-INDEX(tab_MinKomp[Software &amp; Systems (MS Office, MS Remote Desktop)],MATCH($B287,tab_MinKomp[[Stanowisko / Position ]:[Stanowisko / Position ]],0)))</f>
        <v>n/a</v>
      </c>
      <c r="CQ288" s="194" t="str">
        <f>IF(INDEX(tab_MinKomp[Programowanie obiektowe (PHP) / Objektprogrammierung],MATCH($B287,tab_MinKomp[[Stanowisko / Position ]:[Stanowisko / Position ]],0))="n/a","n/a",CQ287-INDEX(tab_MinKomp[Programowanie obiektowe (PHP) / Objektprogrammierung],MATCH($B287,tab_MinKomp[[Stanowisko / Position ]:[Stanowisko / Position ]],0)))</f>
        <v>n/a</v>
      </c>
      <c r="CR288" s="194" t="str">
        <f>IF(INDEX(tab_MinKomp[Scrum],MATCH($B287,tab_MinKomp[[Stanowisko / Position ]:[Stanowisko / Position ]],0))="n/a","n/a",CR287-INDEX(tab_MinKomp[Scrum],MATCH($B287,tab_MinKomp[[Stanowisko / Position ]:[Stanowisko / Position ]],0)))</f>
        <v>n/a</v>
      </c>
      <c r="CS288" s="194" t="str">
        <f>IF(INDEX(tab_MinKomp[SQL (MySQL)],MATCH($B287,tab_MinKomp[[Stanowisko / Position ]:[Stanowisko / Position ]],0))="n/a","n/a",CS287-INDEX(tab_MinKomp[SQL (MySQL)],MATCH($B287,tab_MinKomp[[Stanowisko / Position ]:[Stanowisko / Position ]],0)))</f>
        <v>n/a</v>
      </c>
      <c r="CT288" s="194" t="str">
        <f>IF(INDEX(tab_MinKomp[Javascript],MATCH($B287,tab_MinKomp[[Stanowisko / Position ]:[Stanowisko / Position ]],0))="n/a","n/a",CT287-INDEX(tab_MinKomp[Javascript],MATCH($B287,tab_MinKomp[[Stanowisko / Position ]:[Stanowisko / Position ]],0)))</f>
        <v>n/a</v>
      </c>
      <c r="CU288" s="194" t="str">
        <f>IF(INDEX(tab_MinKomp[Joomla],MATCH($B287,tab_MinKomp[[Stanowisko / Position ]:[Stanowisko / Position ]],0))="n/a","n/a",CU287-INDEX(tab_MinKomp[Joomla],MATCH($B287,tab_MinKomp[[Stanowisko / Position ]:[Stanowisko / Position ]],0)))</f>
        <v>n/a</v>
      </c>
      <c r="CV288" s="194" t="str">
        <f>IF(INDEX(tab_MinKomp[Bash],MATCH($B287,tab_MinKomp[[Stanowisko / Position ]:[Stanowisko / Position ]],0))="n/a","n/a",CV287-INDEX(tab_MinKomp[Bash],MATCH($B287,tab_MinKomp[[Stanowisko / Position ]:[Stanowisko / Position ]],0)))</f>
        <v>n/a</v>
      </c>
      <c r="CW288" s="194">
        <f>IF(INDEX(tab_MinKomp[Systemy MES (HYDRA / SFMS)],MATCH($B287,tab_MinKomp[[Stanowisko / Position ]:[Stanowisko / Position ]],0))="n/a","n/a",CW287-INDEX(tab_MinKomp[Systemy MES (HYDRA / SFMS)],MATCH($B287,tab_MinKomp[[Stanowisko / Position ]:[Stanowisko / Position ]],0)))</f>
        <v>-1</v>
      </c>
      <c r="CX288" s="194" t="str">
        <f>IF(INDEX(tab_MinKomp[HTML / CSS],MATCH($B287,tab_MinKomp[[Stanowisko / Position ]:[Stanowisko / Position ]],0))="n/a","n/a",CX287-INDEX(tab_MinKomp[HTML / CSS],MATCH($B287,tab_MinKomp[[Stanowisko / Position ]:[Stanowisko / Position ]],0)))</f>
        <v>n/a</v>
      </c>
      <c r="CY288" s="194" t="str">
        <f>IF(INDEX(tab_MinKomp[SYSTEM PR],MATCH($B287,tab_MinKomp[[Stanowisko / Position ]:[Stanowisko / Position ]],0))="n/a","n/a",CY287-INDEX(tab_MinKomp[SYSTEM PR],MATCH($B287,tab_MinKomp[[Stanowisko / Position ]:[Stanowisko / Position ]],0)))</f>
        <v>n/a</v>
      </c>
      <c r="CZ288" s="194" t="str">
        <f>IF(INDEX(tab_MinKomp[System Einkauf XP / EBA],MATCH($B287,tab_MinKomp[[Stanowisko / Position ]:[Stanowisko / Position ]],0))="n/a","n/a",CZ287-INDEX(tab_MinKomp[System Einkauf XP / EBA],MATCH($B287,tab_MinKomp[[Stanowisko / Position ]:[Stanowisko / Position ]],0)))</f>
        <v>n/a</v>
      </c>
      <c r="DA288" s="194" t="str">
        <f>IF(INDEX(tab_MinKomp[Techniki negocjacyjne / Verhandlungstechniken],MATCH($B287,tab_MinKomp[[Stanowisko / Position ]:[Stanowisko / Position ]],0))="n/a","n/a",DA287-INDEX(tab_MinKomp[Techniki negocjacyjne / Verhandlungstechniken],MATCH($B287,tab_MinKomp[[Stanowisko / Position ]:[Stanowisko / Position ]],0)))</f>
        <v>n/a</v>
      </c>
      <c r="DB288" s="194" t="str">
        <f>IF(INDEX(tab_MinKomp[Znajomość rynku branżowego / Kenntnis des Industrie Marktes],MATCH($B287,tab_MinKomp[[Stanowisko / Position ]:[Stanowisko / Position ]],0))="n/a","n/a",DB287-INDEX(tab_MinKomp[Znajomość rynku branżowego / Kenntnis des Industrie Marktes],MATCH($B287,tab_MinKomp[[Stanowisko / Position ]:[Stanowisko / Position ]],0)))</f>
        <v>n/a</v>
      </c>
      <c r="DC288" s="194" t="str">
        <f>IF(INDEX(tab_MinKomp[SUPPLIER MANAGEMENT],MATCH($B287,tab_MinKomp[[Stanowisko / Position ]:[Stanowisko / Position ]],0))="n/a","n/a",DC287-INDEX(tab_MinKomp[SUPPLIER MANAGEMENT],MATCH($B287,tab_MinKomp[[Stanowisko / Position ]:[Stanowisko / Position ]],0)))</f>
        <v>n/a</v>
      </c>
      <c r="DD288" s="194" t="str">
        <f>IF(INDEX(tab_MinKomp[SUPPLIER MANAGEMENT],MATCH($B287,tab_MinKomp[[Stanowisko / Position ]:[Stanowisko / Position ]],0))="n/a","n/a",DD287-INDEX(tab_MinKomp[SUPPLIER MANAGEMENT],MATCH($B287,tab_MinKomp[[Stanowisko / Position ]:[Stanowisko / Position ]],0)))</f>
        <v>n/a</v>
      </c>
      <c r="DE288" s="194" t="str">
        <f>IF(INDEX(tab_MinKomp[SUPPLIER MANAGEMENT],MATCH($B287,tab_MinKomp[[Stanowisko / Position ]:[Stanowisko / Position ]],0))="n/a","n/a",DE287-INDEX(tab_MinKomp[SUPPLIER MANAGEMENT],MATCH($B287,tab_MinKomp[[Stanowisko / Position ]:[Stanowisko / Position ]],0)))</f>
        <v>n/a</v>
      </c>
      <c r="DF288" s="194">
        <f>IF(INDEX(tab_MinKomp[LEAN MANAGEMENT],MATCH($B287,tab_MinKomp[[Stanowisko / Position ]:[Stanowisko / Position ]],0))="n/a","n/a",DF287-INDEX(tab_MinKomp[LEAN MANAGEMENT],MATCH($B287,tab_MinKomp[[Stanowisko / Position ]:[Stanowisko / Position ]],0)))</f>
        <v>0</v>
      </c>
      <c r="DG288" s="194" t="str">
        <f>IF(INDEX(tab_MinKomp[PPAP/PSW],MATCH($B287,tab_MinKomp[[Stanowisko / Position ]:[Stanowisko / Position ]],0))="n/a","n/a",DG287-INDEX(tab_MinKomp[PPAP/PSW],MATCH($B287,tab_MinKomp[[Stanowisko / Position ]:[Stanowisko / Position ]],0)))</f>
        <v>n/a</v>
      </c>
      <c r="DH288" s="194" t="str">
        <f>IF(INDEX(tab_MinKomp[SUPPLIER MANAGEMENT],MATCH($B287,tab_MinKomp[[Stanowisko / Position ]:[Stanowisko / Position ]],0))="n/a","n/a",DH287-INDEX(tab_MinKomp[SUPPLIER MANAGEMENT],MATCH($B287,tab_MinKomp[[Stanowisko / Position ]:[Stanowisko / Position ]],0)))</f>
        <v>n/a</v>
      </c>
      <c r="DI288" s="194" t="str">
        <f>IF(INDEX(tab_MinKomp[OBSŁUGA PORTALI KLIENTA / Kundenportale],MATCH($B287,tab_MinKomp[[Stanowisko / Position ]:[Stanowisko / Position ]],0))="n/a","n/a",DI287-INDEX(tab_MinKomp[OBSŁUGA PORTALI KLIENTA / Kundenportale],MATCH($B287,tab_MinKomp[[Stanowisko / Position ]:[Stanowisko / Position ]],0)))</f>
        <v>n/a</v>
      </c>
      <c r="DJ288" s="194" t="str">
        <f>IF(INDEX(tab_MinKomp[Obsługa systemu BABTECQ / BABTECQ System],MATCH($B287,tab_MinKomp[[Stanowisko / Position ]:[Stanowisko / Position ]],0))="n/a","n/a",DJ287-INDEX(tab_MinKomp[Obsługa systemu BABTECQ / BABTECQ System],MATCH($B287,tab_MinKomp[[Stanowisko / Position ]:[Stanowisko / Position ]],0)))</f>
        <v>n/a</v>
      </c>
      <c r="DK288" s="194" t="str">
        <f>IF(INDEX(tab_MinKomp[Rysunek techniczny / technische Zeichnung],MATCH($B287,tab_MinKomp[[Stanowisko / Position ]:[Stanowisko / Position ]],0))="n/a","n/a",DK287-INDEX(tab_MinKomp[Rysunek techniczny / technische Zeichnung],MATCH($B287,tab_MinKomp[[Stanowisko / Position ]:[Stanowisko / Position ]],0)))</f>
        <v>n/a</v>
      </c>
      <c r="DL288" s="194" t="str">
        <f>IF(INDEX(tab_MinKomp[Kalibracja / Kalibrierung],MATCH($B287,tab_MinKomp[[Stanowisko / Position ]:[Stanowisko / Position ]],0))="n/a","n/a",DL287-INDEX(tab_MinKomp[Kalibracja / Kalibrierung],MATCH($B287,tab_MinKomp[[Stanowisko / Position ]:[Stanowisko / Position ]],0)))</f>
        <v>n/a</v>
      </c>
      <c r="DM288" s="194" t="str">
        <f>IF(INDEX(tab_MinKomp[Rekwalifikacja / Requalifizierung],MATCH($B287,tab_MinKomp[[Stanowisko / Position ]:[Stanowisko / Position ]],0))="n/a","n/a",DM287-INDEX(tab_MinKomp[Rekwalifikacja / Requalifizierung],MATCH($B287,tab_MinKomp[[Stanowisko / Position ]:[Stanowisko / Position ]],0)))</f>
        <v>n/a</v>
      </c>
      <c r="DN288" s="190" t="str">
        <f>IF(INDEX(tab_MinKomp[Testy czystości / Reinheitstests],MATCH($B287,tab_MinKomp[[Stanowisko / Position ]:[Stanowisko / Position ]],0))="n/a","n/a",DN287-INDEX(tab_MinKomp[Testy czystości / Reinheitstests],MATCH($B287,tab_MinKomp[[Stanowisko / Position ]:[Stanowisko / Position ]],0)))</f>
        <v>n/a</v>
      </c>
      <c r="DO288" s="190" t="str">
        <f>IF(INDEX(tab_MinKomp[Testy czystości / Reinheitstests],MATCH($B287,tab_MinKomp[[Stanowisko / Position ]:[Stanowisko / Position ]],0))="n/a","n/a",DO287-INDEX(tab_MinKomp[Testy czystości / Reinheitstests],MATCH($B287,tab_MinKomp[[Stanowisko / Position ]:[Stanowisko / Position ]],0)))</f>
        <v>n/a</v>
      </c>
      <c r="DP288" s="190" t="str">
        <f>IF(INDEX(tab_MinKomp[Testy czystości / Reinheitstests],MATCH($B287,tab_MinKomp[[Stanowisko / Position ]:[Stanowisko / Position ]],0))="n/a","n/a",DP287-INDEX(tab_MinKomp[Testy czystości / Reinheitstests],MATCH($B287,tab_MinKomp[[Stanowisko / Position ]:[Stanowisko / Position ]],0)))</f>
        <v>n/a</v>
      </c>
      <c r="DQ288" s="190" t="str">
        <f>IF(INDEX(tab_MinKomp[Testy czystości / Reinheitstests],MATCH($B287,tab_MinKomp[[Stanowisko / Position ]:[Stanowisko / Position ]],0))="n/a","n/a",DQ287-INDEX(tab_MinKomp[Testy czystości / Reinheitstests],MATCH($B287,tab_MinKomp[[Stanowisko / Position ]:[Stanowisko / Position ]],0)))</f>
        <v>n/a</v>
      </c>
      <c r="DR288" s="190" t="str">
        <f>IF(INDEX(tab_MinKomp[Testy czystości / Reinheitstests],MATCH($B287,tab_MinKomp[[Stanowisko / Position ]:[Stanowisko / Position ]],0))="n/a","n/a",DR287-INDEX(tab_MinKomp[Testy czystości / Reinheitstests],MATCH($B287,tab_MinKomp[[Stanowisko / Position ]:[Stanowisko / Position ]],0)))</f>
        <v>n/a</v>
      </c>
      <c r="DS288" s="190" t="str">
        <f>IF(INDEX(tab_MinKomp[Testy czystości / Reinheitstests],MATCH($B287,tab_MinKomp[[Stanowisko / Position ]:[Stanowisko / Position ]],0))="n/a","n/a",DS287-INDEX(tab_MinKomp[Testy czystości / Reinheitstests],MATCH($B287,tab_MinKomp[[Stanowisko / Position ]:[Stanowisko / Position ]],0)))</f>
        <v>n/a</v>
      </c>
      <c r="DT288" s="194" t="str">
        <f>IF(INDEX(tab_MinKomp[SUPPLIER MANAGEMENT],MATCH($B287,tab_MinKomp[[Stanowisko / Position ]:[Stanowisko / Position ]],0))="n/a","n/a",DT287-INDEX(tab_MinKomp[SUPPLIER MANAGEMENT],MATCH($B287,tab_MinKomp[[Stanowisko / Position ]:[Stanowisko / Position ]],0)))</f>
        <v>n/a</v>
      </c>
      <c r="DU288" s="190" t="str">
        <f>IF(INDEX(tab_MinKomp[Testy czystości / Reinheitstests],MATCH($B287,tab_MinKomp[[Stanowisko / Position ]:[Stanowisko / Position ]],0))="n/a","n/a",DU287-INDEX(tab_MinKomp[Testy czystości / Reinheitstests],MATCH($B287,tab_MinKomp[[Stanowisko / Position ]:[Stanowisko / Position ]],0)))</f>
        <v>n/a</v>
      </c>
      <c r="DV288" s="190" t="str">
        <f>IF(INDEX(tab_MinKomp[Testy czystości / Reinheitstests],MATCH($B287,tab_MinKomp[[Stanowisko / Position ]:[Stanowisko / Position ]],0))="n/a","n/a",DV287-INDEX(tab_MinKomp[Testy czystości / Reinheitstests],MATCH($B287,tab_MinKomp[[Stanowisko / Position ]:[Stanowisko / Position ]],0)))</f>
        <v>n/a</v>
      </c>
      <c r="DW288" s="190" t="str">
        <f>IF(INDEX(tab_MinKomp[Testy czystości / Reinheitstests],MATCH($B287,tab_MinKomp[[Stanowisko / Position ]:[Stanowisko / Position ]],0))="n/a","n/a",DW287-INDEX(tab_MinKomp[Testy czystości / Reinheitstests],MATCH($B287,tab_MinKomp[[Stanowisko / Position ]:[Stanowisko / Position ]],0)))</f>
        <v>n/a</v>
      </c>
      <c r="DX288" s="190" t="str">
        <f>IF(INDEX(tab_MinKomp[Testy czystości / Reinheitstests],MATCH($B287,tab_MinKomp[[Stanowisko / Position ]:[Stanowisko / Position ]],0))="n/a","n/a",DX287-INDEX(tab_MinKomp[Testy czystości / Reinheitstests],MATCH($B287,tab_MinKomp[[Stanowisko / Position ]:[Stanowisko / Position ]],0)))</f>
        <v>n/a</v>
      </c>
      <c r="DY288" s="190" t="str">
        <f>IF(INDEX(tab_MinKomp[Testy czystości / Reinheitstests],MATCH($B287,tab_MinKomp[[Stanowisko / Position ]:[Stanowisko / Position ]],0))="n/a","n/a",DY287-INDEX(tab_MinKomp[Testy czystości / Reinheitstests],MATCH($B287,tab_MinKomp[[Stanowisko / Position ]:[Stanowisko / Position ]],0)))</f>
        <v>n/a</v>
      </c>
      <c r="DZ288" s="190" t="str">
        <f>IF(INDEX(tab_MinKomp[Testy czystości / Reinheitstests],MATCH($B287,tab_MinKomp[[Stanowisko / Position ]:[Stanowisko / Position ]],0))="n/a","n/a",DZ287-INDEX(tab_MinKomp[Testy czystości / Reinheitstests],MATCH($B287,tab_MinKomp[[Stanowisko / Position ]:[Stanowisko / Position ]],0)))</f>
        <v>n/a</v>
      </c>
      <c r="EA288" s="194" t="str">
        <f>IF(INDEX(tab_MinKomp[SUPPLIER MANAGEMENT],MATCH($B287,tab_MinKomp[[Stanowisko / Position ]:[Stanowisko / Position ]],0))="n/a","n/a",EA287-INDEX(tab_MinKomp[SUPPLIER MANAGEMENT],MATCH($B287,tab_MinKomp[[Stanowisko / Position ]:[Stanowisko / Position ]],0)))</f>
        <v>n/a</v>
      </c>
      <c r="EB288" s="190" t="str">
        <f>IF(INDEX(tab_MinKomp[Testy czystości / Reinheitstests],MATCH($B287,tab_MinKomp[[Stanowisko / Position ]:[Stanowisko / Position ]],0))="n/a","n/a",EB287-INDEX(tab_MinKomp[Testy czystości / Reinheitstests],MATCH($B287,tab_MinKomp[[Stanowisko / Position ]:[Stanowisko / Position ]],0)))</f>
        <v>n/a</v>
      </c>
      <c r="EC288" s="190" t="str">
        <f>IF(INDEX(tab_MinKomp[Testy czystości / Reinheitstests],MATCH($B287,tab_MinKomp[[Stanowisko / Position ]:[Stanowisko / Position ]],0))="n/a","n/a",EC287-INDEX(tab_MinKomp[Testy czystości / Reinheitstests],MATCH($B287,tab_MinKomp[[Stanowisko / Position ]:[Stanowisko / Position ]],0)))</f>
        <v>n/a</v>
      </c>
      <c r="ED288" s="190" t="str">
        <f>IF(INDEX(tab_MinKomp[Testy czystości / Reinheitstests],MATCH($B287,tab_MinKomp[[Stanowisko / Position ]:[Stanowisko / Position ]],0))="n/a","n/a",ED287-INDEX(tab_MinKomp[Testy czystości / Reinheitstests],MATCH($B287,tab_MinKomp[[Stanowisko / Position ]:[Stanowisko / Position ]],0)))</f>
        <v>n/a</v>
      </c>
      <c r="EE288" s="190" t="str">
        <f>IF(INDEX(tab_MinKomp[Testy czystości / Reinheitstests],MATCH($B287,tab_MinKomp[[Stanowisko / Position ]:[Stanowisko / Position ]],0))="n/a","n/a",EE287-INDEX(tab_MinKomp[Testy czystości / Reinheitstests],MATCH($B287,tab_MinKomp[[Stanowisko / Position ]:[Stanowisko / Position ]],0)))</f>
        <v>n/a</v>
      </c>
      <c r="EF288" s="190" t="str">
        <f>IF(INDEX(tab_MinKomp[Testy czystości / Reinheitstests],MATCH($B287,tab_MinKomp[[Stanowisko / Position ]:[Stanowisko / Position ]],0))="n/a","n/a",EF287-INDEX(tab_MinKomp[Testy czystości / Reinheitstests],MATCH($B287,tab_MinKomp[[Stanowisko / Position ]:[Stanowisko / Position ]],0)))</f>
        <v>n/a</v>
      </c>
      <c r="EG288" s="190" t="str">
        <f>IF(INDEX(tab_MinKomp[Testy czystości / Reinheitstests],MATCH($B287,tab_MinKomp[[Stanowisko / Position ]:[Stanowisko / Position ]],0))="n/a","n/a",EG287-INDEX(tab_MinKomp[Testy czystości / Reinheitstests],MATCH($B287,tab_MinKomp[[Stanowisko / Position ]:[Stanowisko / Position ]],0)))</f>
        <v>n/a</v>
      </c>
      <c r="EH288" s="190" t="str">
        <f>IF(INDEX(tab_MinKomp[Testy czystości / Reinheitstests],MATCH($B287,tab_MinKomp[[Stanowisko / Position ]:[Stanowisko / Position ]],0))="n/a","n/a",EH287-INDEX(tab_MinKomp[Testy czystości / Reinheitstests],MATCH($B287,tab_MinKomp[[Stanowisko / Position ]:[Stanowisko / Position ]],0)))</f>
        <v>n/a</v>
      </c>
      <c r="EI288" s="190" t="str">
        <f>IF(INDEX(tab_MinKomp[Testy czystości / Reinheitstests],MATCH($B287,tab_MinKomp[[Stanowisko / Position ]:[Stanowisko / Position ]],0))="n/a","n/a",EI287-INDEX(tab_MinKomp[Testy czystości / Reinheitstests],MATCH($B287,tab_MinKomp[[Stanowisko / Position ]:[Stanowisko / Position ]],0)))</f>
        <v>n/a</v>
      </c>
      <c r="EJ288" s="190" t="str">
        <f>IF(INDEX(tab_MinKomp[Testy czystości / Reinheitstests],MATCH($B287,tab_MinKomp[[Stanowisko / Position ]:[Stanowisko / Position ]],0))="n/a","n/a",EJ287-INDEX(tab_MinKomp[Testy czystości / Reinheitstests],MATCH($B287,tab_MinKomp[[Stanowisko / Position ]:[Stanowisko / Position ]],0)))</f>
        <v>n/a</v>
      </c>
      <c r="EK288" s="190" t="str">
        <f>IF(INDEX(tab_MinKomp[Testy czystości / Reinheitstests],MATCH($B287,tab_MinKomp[[Stanowisko / Position ]:[Stanowisko / Position ]],0))="n/a","n/a",EK287-INDEX(tab_MinKomp[Testy czystości / Reinheitstests],MATCH($B287,tab_MinKomp[[Stanowisko / Position ]:[Stanowisko / Position ]],0)))</f>
        <v>n/a</v>
      </c>
      <c r="EL288" s="190" t="str">
        <f>IF(INDEX(tab_MinKomp[Testy czystości / Reinheitstests],MATCH($B287,tab_MinKomp[[Stanowisko / Position ]:[Stanowisko / Position ]],0))="n/a","n/a",EL287-INDEX(tab_MinKomp[Testy czystości / Reinheitstests],MATCH($B287,tab_MinKomp[[Stanowisko / Position ]:[Stanowisko / Position ]],0)))</f>
        <v>n/a</v>
      </c>
      <c r="EM288" s="190" t="str">
        <f>IF(INDEX(tab_MinKomp[Testy czystości / Reinheitstests],MATCH($B287,tab_MinKomp[[Stanowisko / Position ]:[Stanowisko / Position ]],0))="n/a","n/a",EM287-INDEX(tab_MinKomp[Testy czystości / Reinheitstests],MATCH($B287,tab_MinKomp[[Stanowisko / Position ]:[Stanowisko / Position ]],0)))</f>
        <v>n/a</v>
      </c>
      <c r="EN288" s="190" t="str">
        <f>IF(INDEX(tab_MinKomp[Testy czystości / Reinheitstests],MATCH($B287,tab_MinKomp[[Stanowisko / Position ]:[Stanowisko / Position ]],0))="n/a","n/a",EN287-INDEX(tab_MinKomp[Testy czystości / Reinheitstests],MATCH($B287,tab_MinKomp[[Stanowisko / Position ]:[Stanowisko / Position ]],0)))</f>
        <v>n/a</v>
      </c>
      <c r="EO288" s="194" t="str">
        <f>IF(INDEX(tab_MinKomp[Konserwacja Rep],MATCH($B287,tab_MinKomp[[Stanowisko / Position ]:[Stanowisko / Position ]],0))="n/a","n/a",EO287-INDEX(tab_MinKomp[Konserwacja Rep],MATCH($B287,tab_MinKomp[[Stanowisko / Position ]:[Stanowisko / Position ]],0)))</f>
        <v>n/a</v>
      </c>
      <c r="EP288" s="194" t="str">
        <f>IF(INDEX(tab_MinKomp[[Konserwacja Engel ]],MATCH($B287,tab_MinKomp[[Stanowisko / Position ]:[Stanowisko / Position ]],0))="n/a","n/a",EP287-INDEX(tab_MinKomp[[Konserwacja Engel ]],MATCH($B287,tab_MinKomp[[Stanowisko / Position ]:[Stanowisko / Position ]],0)))</f>
        <v>n/a</v>
      </c>
      <c r="EQ288" s="194" t="str">
        <f>IF(INDEX(tab_MinKomp[Konserwacja B 50],MATCH($B287,tab_MinKomp[[Stanowisko / Position ]:[Stanowisko / Position ]],0))="n/a","n/a",EQ287-INDEX(tab_MinKomp[Konserwacja B 50],MATCH($B287,tab_MinKomp[[Stanowisko / Position ]:[Stanowisko / Position ]],0)))</f>
        <v>n/a</v>
      </c>
      <c r="ER288" s="194" t="str">
        <f>IF(INDEX(tab_MinKomp[[Konserwacja EOL ]],MATCH($B287,tab_MinKomp[[Stanowisko / Position ]:[Stanowisko / Position ]],0))="n/a","n/a",ER287-INDEX(tab_MinKomp[[Konserwacja EOL ]],MATCH($B287,tab_MinKomp[[Stanowisko / Position ]:[Stanowisko / Position ]],0)))</f>
        <v>n/a</v>
      </c>
      <c r="ES288" s="194" t="str">
        <f>IF(INDEX(tab_MinKomp[Konserwacja Branson],MATCH($B287,tab_MinKomp[[Stanowisko / Position ]:[Stanowisko / Position ]],0))="n/a","n/a",ES287-INDEX(tab_MinKomp[Konserwacja Branson],MATCH($B287,tab_MinKomp[[Stanowisko / Position ]:[Stanowisko / Position ]],0)))</f>
        <v>n/a</v>
      </c>
      <c r="ET288" s="194" t="str">
        <f>IF(INDEX(tab_MinKomp[Konserwacja coolery],MATCH($B287,tab_MinKomp[[Stanowisko / Position ]:[Stanowisko / Position ]],0))="n/a","n/a",ET287-INDEX(tab_MinKomp[Konserwacja coolery],MATCH($B287,tab_MinKomp[[Stanowisko / Position ]:[Stanowisko / Position ]],0)))</f>
        <v>n/a</v>
      </c>
      <c r="EU288" s="194" t="str">
        <f>IF(INDEX(tab_MinKomp[Konserwacja piecy],MATCH($B287,tab_MinKomp[[Stanowisko / Position ]:[Stanowisko / Position ]],0))="n/a","n/a",EU287-INDEX(tab_MinKomp[Konserwacja piecy],MATCH($B287,tab_MinKomp[[Stanowisko / Position ]:[Stanowisko / Position ]],0)))</f>
        <v>n/a</v>
      </c>
      <c r="EV288" s="194" t="str">
        <f>IF(INDEX(tab_MinKomp[Rysunek techniczny- czytanie],MATCH($B287,tab_MinKomp[[Stanowisko / Position ]:[Stanowisko / Position ]],0))="n/a","n/a",EV287-INDEX(tab_MinKomp[Rysunek techniczny- czytanie],MATCH($B287,tab_MinKomp[[Stanowisko / Position ]:[Stanowisko / Position ]],0)))</f>
        <v>n/a</v>
      </c>
      <c r="EW288" s="194" t="str">
        <f>IF(INDEX(tab_MinKomp[Elektryka],MATCH($B287,tab_MinKomp[[Stanowisko / Position ]:[Stanowisko / Position ]],0))="n/a","n/a",EW287-INDEX(tab_MinKomp[Elektryka],MATCH($B287,tab_MinKomp[[Stanowisko / Position ]:[Stanowisko / Position ]],0)))</f>
        <v>n/a</v>
      </c>
      <c r="EX288" s="194" t="str">
        <f>IF(INDEX(tab_MinKomp[Pneumatyka],MATCH($B287,tab_MinKomp[[Stanowisko / Position ]:[Stanowisko / Position ]],0))="n/a","n/a",EX287-INDEX(tab_MinKomp[Pneumatyka],MATCH($B287,tab_MinKomp[[Stanowisko / Position ]:[Stanowisko / Position ]],0)))</f>
        <v>n/a</v>
      </c>
      <c r="EY288" s="194" t="str">
        <f>IF(INDEX(tab_MinKomp[[Hydraulika ]],MATCH($B287,tab_MinKomp[[Stanowisko / Position ]:[Stanowisko / Position ]],0))="n/a","n/a",EY287-INDEX(tab_MinKomp[[Hydraulika ]],MATCH($B287,tab_MinKomp[[Stanowisko / Position ]:[Stanowisko / Position ]],0)))</f>
        <v>n/a</v>
      </c>
      <c r="EZ288" s="194" t="str">
        <f>IF(INDEX(tab_MinKomp[Podciśnienie],MATCH($B287,tab_MinKomp[[Stanowisko / Position ]:[Stanowisko / Position ]],0))="n/a","n/a",EZ287-INDEX(tab_MinKomp[Podciśnienie],MATCH($B287,tab_MinKomp[[Stanowisko / Position ]:[Stanowisko / Position ]],0)))</f>
        <v>n/a</v>
      </c>
      <c r="FA288" s="194" t="str">
        <f>IF(INDEX(tab_MinKomp[Usuwanie awarii],MATCH($B287,tab_MinKomp[[Stanowisko / Position ]:[Stanowisko / Position ]],0))="n/a","n/a",FA287-INDEX(tab_MinKomp[Usuwanie awarii],MATCH($B287,tab_MinKomp[[Stanowisko / Position ]:[Stanowisko / Position ]],0)))</f>
        <v>n/a</v>
      </c>
      <c r="FB288" s="194" t="str">
        <f>IF(INDEX(tab_MinKomp[Obsługa robotów],MATCH($B287,tab_MinKomp[[Stanowisko / Position ]:[Stanowisko / Position ]],0))="n/a","n/a",FB287-INDEX(tab_MinKomp[Obsługa robotów],MATCH($B287,tab_MinKomp[[Stanowisko / Position ]:[Stanowisko / Position ]],0)))</f>
        <v>n/a</v>
      </c>
      <c r="FC288" s="194" t="str">
        <f>IF(INDEX(tab_MinKomp[Obsługa sterowania maszyny],MATCH($B287,tab_MinKomp[[Stanowisko / Position ]:[Stanowisko / Position ]],0))="n/a","n/a",FC287-INDEX(tab_MinKomp[Obsługa sterowania maszyny],MATCH($B287,tab_MinKomp[[Stanowisko / Position ]:[Stanowisko / Position ]],0)))</f>
        <v>n/a</v>
      </c>
      <c r="FD288" s="194" t="str">
        <f>IF(INDEX(tab_MinKomp[Usuwanie przyczyn żródłowych],MATCH($B287,tab_MinKomp[[Stanowisko / Position ]:[Stanowisko / Position ]],0))="n/a","n/a",FD287-INDEX(tab_MinKomp[Usuwanie przyczyn żródłowych],MATCH($B287,tab_MinKomp[[Stanowisko / Position ]:[Stanowisko / Position ]],0)))</f>
        <v>n/a</v>
      </c>
      <c r="FE288" s="194" t="str">
        <f>IF(INDEX(tab_MinKomp[Cmms stosowanie],MATCH($B287,tab_MinKomp[[Stanowisko / Position ]:[Stanowisko / Position ]],0))="n/a","n/a",FE287-INDEX(tab_MinKomp[Cmms stosowanie],MATCH($B287,tab_MinKomp[[Stanowisko / Position ]:[Stanowisko / Position ]],0)))</f>
        <v>n/a</v>
      </c>
      <c r="FF288" s="190" t="str">
        <f>IF(INDEX(tab_MinKomp[Testy czystości / Reinheitstests],MATCH($B287,tab_MinKomp[[Stanowisko / Position ]:[Stanowisko / Position ]],0))="n/a","n/a",FF287-INDEX(tab_MinKomp[Testy czystości / Reinheitstests],MATCH($B287,tab_MinKomp[[Stanowisko / Position ]:[Stanowisko / Position ]],0)))</f>
        <v>n/a</v>
      </c>
      <c r="FG288" s="194" t="str">
        <f>IF(INDEX(tab_MinKomp[Czyszczenie form plastikowych],MATCH($B287,tab_MinKomp[[Stanowisko / Position ]:[Stanowisko / Position ]],0))="n/a","n/a",FG287-INDEX(tab_MinKomp[Czyszczenie form plastikowych],MATCH($B287,tab_MinKomp[[Stanowisko / Position ]:[Stanowisko / Position ]],0)))</f>
        <v>n/a</v>
      </c>
      <c r="FH288" s="194" t="str">
        <f>IF(INDEX(tab_MinKomp[Wymiana form plastik],MATCH($B287,tab_MinKomp[[Stanowisko / Position ]:[Stanowisko / Position ]],0))="n/a","n/a",FH287-INDEX(tab_MinKomp[Wymiana form plastik],MATCH($B287,tab_MinKomp[[Stanowisko / Position ]:[Stanowisko / Position ]],0)))</f>
        <v>n/a</v>
      </c>
      <c r="FI288" s="194" t="str">
        <f>IF(INDEX(tab_MinKomp[Wymiana form guma],MATCH($B287,tab_MinKomp[[Stanowisko / Position ]:[Stanowisko / Position ]],0))="n/a","n/a",FI287-INDEX(tab_MinKomp[Wymiana form guma],MATCH($B287,tab_MinKomp[[Stanowisko / Position ]:[Stanowisko / Position ]],0)))</f>
        <v>n/a</v>
      </c>
      <c r="FJ288" s="194" t="str">
        <f>IF(INDEX(tab_MinKomp[Konserwacja KK],MATCH($B287,tab_MinKomp[[Stanowisko / Position ]:[Stanowisko / Position ]],0))="n/a","n/a",FJ287-INDEX(tab_MinKomp[Konserwacja KK],MATCH($B287,tab_MinKomp[[Stanowisko / Position ]:[Stanowisko / Position ]],0)))</f>
        <v>n/a</v>
      </c>
      <c r="FK288" s="194" t="str">
        <f>IF(INDEX(tab_MinKomp[Konserwacja form guma],MATCH($B287,tab_MinKomp[[Stanowisko / Position ]:[Stanowisko / Position ]],0))="n/a","n/a",FK287-INDEX(tab_MinKomp[Konserwacja form guma],MATCH($B287,tab_MinKomp[[Stanowisko / Position ]:[Stanowisko / Position ]],0)))</f>
        <v>n/a</v>
      </c>
      <c r="FL288" s="194" t="str">
        <f>IF(INDEX(tab_MinKomp[Konserwacja form plastiki],MATCH($B287,tab_MinKomp[[Stanowisko / Position ]:[Stanowisko / Position ]],0))="n/a","n/a",FL287-INDEX(tab_MinKomp[Konserwacja form plastiki],MATCH($B287,tab_MinKomp[[Stanowisko / Position ]:[Stanowisko / Position ]],0)))</f>
        <v>n/a</v>
      </c>
      <c r="FM288" s="194" t="str">
        <f>IF(INDEX(tab_MinKomp[Konserwacja Gorącego Kanału],MATCH($B287,tab_MinKomp[[Stanowisko / Position ]:[Stanowisko / Position ]],0))="n/a","n/a",FM287-INDEX(tab_MinKomp[Konserwacja Gorącego Kanału],MATCH($B287,tab_MinKomp[[Stanowisko / Position ]:[Stanowisko / Position ]],0)))</f>
        <v>n/a</v>
      </c>
      <c r="FN288" s="194" t="str">
        <f>IF(INDEX(tab_MinKomp[MS Office (Excel)],MATCH($B287,tab_MinKomp[[Stanowisko / Position ]:[Stanowisko / Position ]],0))="n/a","n/a",FN287-INDEX(tab_MinKomp[MS Office (Excel)],MATCH($B287,tab_MinKomp[[Stanowisko / Position ]:[Stanowisko / Position ]],0)))</f>
        <v>n/a</v>
      </c>
      <c r="FO288" s="194" t="str">
        <f>IF(INDEX(tab_MinKomp[MS Office (Word)],MATCH($B287,tab_MinKomp[[Stanowisko / Position ]:[Stanowisko / Position ]],0))="n/a","n/a",FO287-INDEX(tab_MinKomp[MS Office (Word)],MATCH($B287,tab_MinKomp[[Stanowisko / Position ]:[Stanowisko / Position ]],0)))</f>
        <v>n/a</v>
      </c>
      <c r="FP288" s="194" t="str">
        <f>IF(INDEX(tab_MinKomp[MS Office (Power Point)],MATCH($B287,tab_MinKomp[[Stanowisko / Position ]:[Stanowisko / Position ]],0))="n/a","n/a",FP287-INDEX(tab_MinKomp[MS Office (Power Point)],MATCH($B287,tab_MinKomp[[Stanowisko / Position ]:[Stanowisko / Position ]],0)))</f>
        <v>n/a</v>
      </c>
      <c r="FQ288" s="196" t="str">
        <f>IF(INDEX(tab_MinKomp[Język angielski / Englisch],MATCH($B287,tab_MinKomp[[Stanowisko / Position ]:[Stanowisko / Position ]],0))="n/a","n/a",FQ287-INDEX(tab_MinKomp[Język angielski / Englisch],MATCH($B287,tab_MinKomp[[Stanowisko / Position ]:[Stanowisko / Position ]],0)))</f>
        <v>n/a</v>
      </c>
      <c r="FR288" s="196" t="str">
        <f>IF(INDEX(tab_MinKomp[Język niemiecki / Deutsch],MATCH($B287,tab_MinKomp[[Stanowisko / Position ]:[Stanowisko / Position ]],0))="n/a","n/a",FR287-INDEX(tab_MinKomp[Język niemiecki / Deutsch],MATCH($B287,tab_MinKomp[[Stanowisko / Position ]:[Stanowisko / Position ]],0)))</f>
        <v>n/a</v>
      </c>
      <c r="FS288" s="194">
        <f>IF(INDEX(tab_MinKomp[Zarządzanie dokumentacją procesową / Process dokumentation management],MATCH($B287,tab_MinKomp[[Stanowisko / Position ]:[Stanowisko / Position ]],0))="n/a","n/a",FS287-INDEX(tab_MinKomp[Zarządzanie dokumentacją procesową / Process dokumentation management],MATCH($B287,tab_MinKomp[[Stanowisko / Position ]:[Stanowisko / Position ]],0)))</f>
        <v>-1</v>
      </c>
      <c r="FT288" s="194">
        <f>IF(INDEX(tab_MinKomp[Znajomość procesów z obszaru / Kenntiss der prozesse in dem Bereich],MATCH($B287,tab_MinKomp[[Stanowisko / Position ]:[Stanowisko / Position ]],0))="n/a","n/a",FT287-INDEX(tab_MinKomp[Znajomość procesów z obszaru / Kenntiss der prozesse in dem Bereich],MATCH($B287,tab_MinKomp[[Stanowisko / Position ]:[Stanowisko / Position ]],0)))</f>
        <v>-1</v>
      </c>
      <c r="FU288" s="194">
        <f>IF(INDEX(tab_MinKomp[optymalizacja procesów / Prozessoptymalisierung],MATCH($B287,tab_MinKomp[[Stanowisko / Position ]:[Stanowisko / Position ]],0))="n/a","n/a",FU287-INDEX(tab_MinKomp[optymalizacja procesów / Prozessoptymalisierung],MATCH($B287,tab_MinKomp[[Stanowisko / Position ]:[Stanowisko / Position ]],0)))</f>
        <v>0</v>
      </c>
      <c r="FV288" s="194">
        <f>IF(INDEX(tab_MinKomp[Umiejętności szkoleniowe / Trainingsfähigkeiten],MATCH($B287,tab_MinKomp[Stanowisko / Position ],0))="n/a","n/a",FV287-INDEX(tab_MinKomp[Umiejętności szkoleniowe / Trainingsfähigkeiten],MATCH($B287,tab_MinKomp[Stanowisko / Position ],0)))</f>
        <v>1</v>
      </c>
      <c r="FW288" s="194">
        <f>IF(INDEX(tab_MinKomp[Analityczne myślenie, podejście / Analitysches Denken, Einstellung],MATCH($B287,tab_MinKomp[Stanowisko / Position ],0))="n/a","n/a",FW287-INDEX(tab_MinKomp[Analityczne myślenie, podejście / Analitysches Denken, Einstellung],MATCH($B287,tab_MinKomp[Stanowisko / Position ],0)))</f>
        <v>0</v>
      </c>
      <c r="FX288" s="194">
        <f>IF(INDEX(tab_MinKomp[Dokładność, precyzja w dzialaniu / Genauigkeit, Präzision in die Arbeit],MATCH($B287,tab_MinKomp[[Stanowisko / Position ]:[Stanowisko / Position ]],0))="n/a","n/a",FX287-INDEX(tab_MinKomp[Dokładność, precyzja w dzialaniu / Genauigkeit, Präzision in die Arbeit],MATCH($B287,tab_MinKomp[[Stanowisko / Position ]:[Stanowisko / Position ]],0)))</f>
        <v>-1</v>
      </c>
      <c r="FY288" s="194">
        <f>IF(INDEX(tab_MinKomp[Dyspozycyjność / Verfügbarkeit],MATCH($B287,tab_MinKomp[[Stanowisko / Position ]:[Stanowisko / Position ]],0))="n/a","n/a",FY287-INDEX(tab_MinKomp[Dyspozycyjność / Verfügbarkeit],MATCH($B287,tab_MinKomp[[Stanowisko / Position ]:[Stanowisko / Position ]],0)))</f>
        <v>-1</v>
      </c>
      <c r="FZ288" s="194">
        <f>IF(INDEX(tab_MinKomp[Zaangażowanie / 
Engagement],MATCH($B287,tab_MinKomp[[Stanowisko / Position ]:[Stanowisko / Position ]],0))="n/a","n/a",FZ287-INDEX(tab_MinKomp[Zaangażowanie / 
Engagement],MATCH($B287,tab_MinKomp[[Stanowisko / Position ]:[Stanowisko / Position ]],0)))</f>
        <v>-1</v>
      </c>
      <c r="GA288" s="194" t="str">
        <f>IF(INDEX(tab_MinKomp[Konserwacja form guma],MATCH($B287,tab_MinKomp[[Stanowisko / Position ]:[Stanowisko / Position ]],0))="n/a","n/a",GA287-INDEX(tab_MinKomp[Konserwacja form guma],MATCH($B287,tab_MinKomp[[Stanowisko / Position ]:[Stanowisko / Position ]],0)))</f>
        <v>n/a</v>
      </c>
      <c r="GB288" s="194" t="str">
        <f>IF(INDEX(tab_MinKomp[Konserwacja form plastiki],MATCH($B287,tab_MinKomp[[Stanowisko / Position ]:[Stanowisko / Position ]],0))="n/a","n/a",GB287-INDEX(tab_MinKomp[Konserwacja form plastiki],MATCH($B287,tab_MinKomp[[Stanowisko / Position ]:[Stanowisko / Position ]],0)))</f>
        <v>n/a</v>
      </c>
      <c r="GC288" s="194">
        <f>IF(INDEX(tab_MinKomp[Elastyczność w działaniu],MATCH($B287,tab_MinKomp[[Stanowisko / Position ]:[Stanowisko / Position ]],0))="n/a","n/a",GC287-INDEX(tab_MinKomp[Elastyczność w działaniu],MATCH($B287,tab_MinKomp[[Stanowisko / Position ]:[Stanowisko / Position ]],0)))</f>
        <v>-1</v>
      </c>
      <c r="GD288" s="194">
        <f>IF(INDEX(tab_MinKomp[Komunikatywność],MATCH($B287,tab_MinKomp[[Stanowisko / Position ]:[Stanowisko / Position ]],0))="n/a","n/a",GD287-INDEX(tab_MinKomp[Komunikatywność],MATCH($B287,tab_MinKomp[[Stanowisko / Position ]:[Stanowisko / Position ]],0)))</f>
        <v>0</v>
      </c>
      <c r="GE288" s="193" t="str">
        <f>IF(INDEX(tab_MinKomp[Motywowanie i budowanie zaangażowania zespołu],MATCH($B287,tab_MinKomp[[Stanowisko / Position ]:[Stanowisko / Position ]],0))="n/a","n/a",GE287-INDEX(tab_MinKomp[Motywowanie i budowanie zaangażowania zespołu],MATCH($B287,tab_MinKomp[[Stanowisko / Position ]:[Stanowisko / Position ]],0)))</f>
        <v>n/a</v>
      </c>
      <c r="GF288" s="186" t="s">
        <v>248</v>
      </c>
      <c r="GG288" s="186" t="s">
        <v>248</v>
      </c>
      <c r="GH288" s="186" t="s">
        <v>248</v>
      </c>
      <c r="GI288" s="186" t="s">
        <v>248</v>
      </c>
      <c r="GJ288" s="186" t="s">
        <v>248</v>
      </c>
      <c r="GK288" s="186" t="s">
        <v>248</v>
      </c>
      <c r="GL288" s="186" t="s">
        <v>248</v>
      </c>
      <c r="GM288" s="186" t="s">
        <v>248</v>
      </c>
      <c r="GN288" s="186" t="s">
        <v>248</v>
      </c>
      <c r="GO288" s="186" t="s">
        <v>248</v>
      </c>
      <c r="GP288" s="186" t="s">
        <v>248</v>
      </c>
      <c r="GQ288" s="186" t="s">
        <v>248</v>
      </c>
      <c r="GR288" s="186" t="s">
        <v>248</v>
      </c>
      <c r="GS288" s="186" t="s">
        <v>248</v>
      </c>
      <c r="GT288" s="186" t="s">
        <v>248</v>
      </c>
      <c r="GU288" s="186" t="s">
        <v>248</v>
      </c>
      <c r="GV288" s="186" t="s">
        <v>248</v>
      </c>
      <c r="GW288" s="186" t="s">
        <v>248</v>
      </c>
      <c r="GX288" s="186" t="s">
        <v>248</v>
      </c>
      <c r="GY288" s="186" t="s">
        <v>248</v>
      </c>
      <c r="GZ288" s="261" t="s">
        <v>248</v>
      </c>
      <c r="HA288" s="261" t="s">
        <v>248</v>
      </c>
      <c r="HB288" s="191">
        <f>SUM(G288:GE288)/(HB287-(SUM(G288:GE288)))</f>
        <v>-0.27906976744186046</v>
      </c>
    </row>
    <row r="289" spans="1:210" ht="24.9" customHeight="1" x14ac:dyDescent="0.3">
      <c r="A289" s="105" t="s">
        <v>314</v>
      </c>
      <c r="B289" s="105" t="s">
        <v>315</v>
      </c>
      <c r="C289" s="105" t="s">
        <v>424</v>
      </c>
      <c r="D289" s="105">
        <v>1724</v>
      </c>
      <c r="E289" s="394" t="s">
        <v>528</v>
      </c>
      <c r="F289" s="185" t="s">
        <v>374</v>
      </c>
      <c r="G289" s="186">
        <v>1</v>
      </c>
      <c r="H289" s="186">
        <v>1</v>
      </c>
      <c r="I289" s="186">
        <v>1</v>
      </c>
      <c r="J289" s="186">
        <v>1</v>
      </c>
      <c r="K289" s="186">
        <v>1</v>
      </c>
      <c r="L289" s="186" t="s">
        <v>248</v>
      </c>
      <c r="M289" s="186" t="s">
        <v>248</v>
      </c>
      <c r="N289" s="186" t="s">
        <v>248</v>
      </c>
      <c r="O289" s="186">
        <v>1</v>
      </c>
      <c r="P289" s="186">
        <v>1</v>
      </c>
      <c r="Q289" s="186" t="s">
        <v>248</v>
      </c>
      <c r="R289" s="186" t="s">
        <v>248</v>
      </c>
      <c r="S289" s="186" t="s">
        <v>248</v>
      </c>
      <c r="T289" s="186" t="s">
        <v>248</v>
      </c>
      <c r="U289" s="186" t="s">
        <v>248</v>
      </c>
      <c r="V289" s="186" t="s">
        <v>248</v>
      </c>
      <c r="W289" s="186" t="s">
        <v>248</v>
      </c>
      <c r="X289" s="186" t="s">
        <v>248</v>
      </c>
      <c r="Y289" s="186" t="s">
        <v>248</v>
      </c>
      <c r="Z289" s="186" t="s">
        <v>248</v>
      </c>
      <c r="AA289" s="186" t="s">
        <v>248</v>
      </c>
      <c r="AB289" s="186" t="s">
        <v>248</v>
      </c>
      <c r="AC289" s="186" t="s">
        <v>248</v>
      </c>
      <c r="AD289" s="186" t="s">
        <v>248</v>
      </c>
      <c r="AE289" s="186" t="s">
        <v>248</v>
      </c>
      <c r="AF289" s="186" t="s">
        <v>248</v>
      </c>
      <c r="AG289" s="186" t="s">
        <v>248</v>
      </c>
      <c r="AH289" s="186" t="s">
        <v>248</v>
      </c>
      <c r="AI289" s="186" t="s">
        <v>248</v>
      </c>
      <c r="AJ289" s="186" t="s">
        <v>248</v>
      </c>
      <c r="AK289" s="186" t="s">
        <v>248</v>
      </c>
      <c r="AL289" s="186">
        <v>1</v>
      </c>
      <c r="AM289" s="186" t="s">
        <v>248</v>
      </c>
      <c r="AN289" s="186" t="s">
        <v>248</v>
      </c>
      <c r="AO289" s="186">
        <v>1</v>
      </c>
      <c r="AP289" s="186" t="s">
        <v>248</v>
      </c>
      <c r="AQ289" s="186">
        <v>1</v>
      </c>
      <c r="AR289" s="186" t="s">
        <v>248</v>
      </c>
      <c r="AS289" s="186" t="s">
        <v>248</v>
      </c>
      <c r="AT289" s="186" t="s">
        <v>248</v>
      </c>
      <c r="AU289" s="186" t="s">
        <v>248</v>
      </c>
      <c r="AV289" s="186">
        <v>1</v>
      </c>
      <c r="AW289" s="186">
        <v>1</v>
      </c>
      <c r="AX289" s="186" t="s">
        <v>248</v>
      </c>
      <c r="AY289" s="186" t="s">
        <v>248</v>
      </c>
      <c r="AZ289" s="186" t="s">
        <v>248</v>
      </c>
      <c r="BA289" s="186" t="s">
        <v>248</v>
      </c>
      <c r="BB289" s="186" t="s">
        <v>248</v>
      </c>
      <c r="BC289" s="186" t="s">
        <v>248</v>
      </c>
      <c r="BD289" s="186" t="s">
        <v>248</v>
      </c>
      <c r="BE289" s="186" t="s">
        <v>248</v>
      </c>
      <c r="BF289" s="186" t="s">
        <v>248</v>
      </c>
      <c r="BG289" s="186" t="s">
        <v>248</v>
      </c>
      <c r="BH289" s="186" t="s">
        <v>248</v>
      </c>
      <c r="BI289" s="186" t="s">
        <v>248</v>
      </c>
      <c r="BJ289" s="186" t="s">
        <v>248</v>
      </c>
      <c r="BK289" s="186" t="s">
        <v>248</v>
      </c>
      <c r="BL289" s="186" t="s">
        <v>248</v>
      </c>
      <c r="BM289" s="186" t="s">
        <v>248</v>
      </c>
      <c r="BN289" s="186" t="s">
        <v>248</v>
      </c>
      <c r="BO289" s="186">
        <v>1</v>
      </c>
      <c r="BP289" s="186" t="s">
        <v>248</v>
      </c>
      <c r="BQ289" s="186" t="s">
        <v>248</v>
      </c>
      <c r="BR289" s="186" t="s">
        <v>248</v>
      </c>
      <c r="BS289" s="186">
        <v>2</v>
      </c>
      <c r="BT289" s="186" t="s">
        <v>248</v>
      </c>
      <c r="BU289" s="186">
        <v>2</v>
      </c>
      <c r="BV289" s="186">
        <v>2</v>
      </c>
      <c r="BW289" s="186">
        <v>2</v>
      </c>
      <c r="BX289" s="186">
        <v>2</v>
      </c>
      <c r="BY289" s="186" t="s">
        <v>248</v>
      </c>
      <c r="BZ289" s="186">
        <v>2</v>
      </c>
      <c r="CA289" s="186">
        <v>1</v>
      </c>
      <c r="CB289" s="186">
        <v>2</v>
      </c>
      <c r="CC289" s="186" t="s">
        <v>248</v>
      </c>
      <c r="CD289" s="186">
        <v>2</v>
      </c>
      <c r="CE289" s="186">
        <v>1</v>
      </c>
      <c r="CF289" s="186">
        <v>1</v>
      </c>
      <c r="CG289" s="186">
        <v>1</v>
      </c>
      <c r="CH289" s="186" t="s">
        <v>248</v>
      </c>
      <c r="CI289" s="186" t="s">
        <v>248</v>
      </c>
      <c r="CJ289" s="186" t="s">
        <v>248</v>
      </c>
      <c r="CK289" s="186" t="s">
        <v>248</v>
      </c>
      <c r="CL289" s="186" t="s">
        <v>248</v>
      </c>
      <c r="CM289" s="186" t="s">
        <v>248</v>
      </c>
      <c r="CN289" s="186" t="s">
        <v>248</v>
      </c>
      <c r="CO289" s="186" t="s">
        <v>248</v>
      </c>
      <c r="CP289" s="186" t="s">
        <v>248</v>
      </c>
      <c r="CQ289" s="186" t="s">
        <v>248</v>
      </c>
      <c r="CR289" s="186" t="s">
        <v>248</v>
      </c>
      <c r="CS289" s="186" t="s">
        <v>248</v>
      </c>
      <c r="CT289" s="186" t="s">
        <v>248</v>
      </c>
      <c r="CU289" s="186" t="s">
        <v>248</v>
      </c>
      <c r="CV289" s="186" t="s">
        <v>248</v>
      </c>
      <c r="CW289" s="186">
        <v>1</v>
      </c>
      <c r="CX289" s="186" t="s">
        <v>248</v>
      </c>
      <c r="CY289" s="186" t="s">
        <v>248</v>
      </c>
      <c r="CZ289" s="186" t="s">
        <v>248</v>
      </c>
      <c r="DA289" s="186" t="s">
        <v>248</v>
      </c>
      <c r="DB289" s="186" t="s">
        <v>248</v>
      </c>
      <c r="DC289" s="186" t="s">
        <v>248</v>
      </c>
      <c r="DD289" s="186" t="s">
        <v>248</v>
      </c>
      <c r="DE289" s="186" t="s">
        <v>248</v>
      </c>
      <c r="DF289" s="186">
        <v>1</v>
      </c>
      <c r="DG289" s="186" t="s">
        <v>248</v>
      </c>
      <c r="DH289" s="186" t="s">
        <v>248</v>
      </c>
      <c r="DI289" s="186" t="s">
        <v>248</v>
      </c>
      <c r="DJ289" s="186" t="s">
        <v>248</v>
      </c>
      <c r="DK289" s="186" t="s">
        <v>248</v>
      </c>
      <c r="DL289" s="186" t="s">
        <v>248</v>
      </c>
      <c r="DM289" s="186" t="s">
        <v>248</v>
      </c>
      <c r="DN289" s="186" t="s">
        <v>248</v>
      </c>
      <c r="DO289" s="186" t="s">
        <v>248</v>
      </c>
      <c r="DP289" s="186" t="s">
        <v>248</v>
      </c>
      <c r="DQ289" s="186" t="s">
        <v>248</v>
      </c>
      <c r="DR289" s="186" t="s">
        <v>248</v>
      </c>
      <c r="DS289" s="186" t="s">
        <v>248</v>
      </c>
      <c r="DT289" s="186" t="s">
        <v>248</v>
      </c>
      <c r="DU289" s="186" t="s">
        <v>248</v>
      </c>
      <c r="DV289" s="186" t="s">
        <v>248</v>
      </c>
      <c r="DW289" s="186" t="s">
        <v>248</v>
      </c>
      <c r="DX289" s="186" t="s">
        <v>248</v>
      </c>
      <c r="DY289" s="186" t="s">
        <v>248</v>
      </c>
      <c r="DZ289" s="186" t="s">
        <v>248</v>
      </c>
      <c r="EA289" s="186" t="s">
        <v>248</v>
      </c>
      <c r="EB289" s="186" t="s">
        <v>248</v>
      </c>
      <c r="EC289" s="186" t="s">
        <v>248</v>
      </c>
      <c r="ED289" s="186" t="s">
        <v>248</v>
      </c>
      <c r="EE289" s="186" t="s">
        <v>248</v>
      </c>
      <c r="EF289" s="186" t="s">
        <v>248</v>
      </c>
      <c r="EG289" s="186" t="s">
        <v>248</v>
      </c>
      <c r="EH289" s="186" t="s">
        <v>248</v>
      </c>
      <c r="EI289" s="186" t="s">
        <v>248</v>
      </c>
      <c r="EJ289" s="186" t="s">
        <v>248</v>
      </c>
      <c r="EK289" s="186" t="s">
        <v>248</v>
      </c>
      <c r="EL289" s="184" t="s">
        <v>248</v>
      </c>
      <c r="EM289" s="184" t="s">
        <v>248</v>
      </c>
      <c r="EN289" s="184" t="s">
        <v>248</v>
      </c>
      <c r="EO289" s="186" t="s">
        <v>248</v>
      </c>
      <c r="EP289" s="186" t="s">
        <v>248</v>
      </c>
      <c r="EQ289" s="186" t="s">
        <v>248</v>
      </c>
      <c r="ER289" s="186" t="s">
        <v>248</v>
      </c>
      <c r="ES289" s="186" t="s">
        <v>248</v>
      </c>
      <c r="ET289" s="186" t="s">
        <v>248</v>
      </c>
      <c r="EU289" s="186" t="s">
        <v>248</v>
      </c>
      <c r="EV289" s="186" t="s">
        <v>248</v>
      </c>
      <c r="EW289" s="186" t="s">
        <v>248</v>
      </c>
      <c r="EX289" s="186" t="s">
        <v>248</v>
      </c>
      <c r="EY289" s="186" t="s">
        <v>248</v>
      </c>
      <c r="EZ289" s="186" t="s">
        <v>248</v>
      </c>
      <c r="FA289" s="186" t="s">
        <v>248</v>
      </c>
      <c r="FB289" s="186" t="s">
        <v>248</v>
      </c>
      <c r="FC289" s="186" t="s">
        <v>248</v>
      </c>
      <c r="FD289" s="186" t="s">
        <v>248</v>
      </c>
      <c r="FE289" s="186" t="s">
        <v>248</v>
      </c>
      <c r="FF289" s="186" t="s">
        <v>248</v>
      </c>
      <c r="FG289" s="186" t="s">
        <v>248</v>
      </c>
      <c r="FH289" s="186" t="s">
        <v>248</v>
      </c>
      <c r="FI289" s="186" t="s">
        <v>248</v>
      </c>
      <c r="FJ289" s="186" t="s">
        <v>248</v>
      </c>
      <c r="FK289" s="186" t="s">
        <v>248</v>
      </c>
      <c r="FL289" s="186" t="s">
        <v>248</v>
      </c>
      <c r="FM289" s="186" t="s">
        <v>248</v>
      </c>
      <c r="FN289" s="186">
        <v>1</v>
      </c>
      <c r="FO289" s="186">
        <v>1</v>
      </c>
      <c r="FP289" s="186">
        <v>1</v>
      </c>
      <c r="FQ289" s="187" t="s">
        <v>248</v>
      </c>
      <c r="FR289" s="187" t="s">
        <v>248</v>
      </c>
      <c r="FS289" s="186">
        <v>1</v>
      </c>
      <c r="FT289" s="186">
        <v>1</v>
      </c>
      <c r="FU289" s="186">
        <v>1</v>
      </c>
      <c r="FV289" s="186">
        <v>1</v>
      </c>
      <c r="FW289" s="186">
        <v>1</v>
      </c>
      <c r="FX289" s="186">
        <v>1</v>
      </c>
      <c r="FY289" s="186">
        <v>1</v>
      </c>
      <c r="FZ289" s="186">
        <v>1</v>
      </c>
      <c r="GA289" s="186" t="s">
        <v>248</v>
      </c>
      <c r="GB289" s="186" t="s">
        <v>248</v>
      </c>
      <c r="GC289" s="186">
        <v>1</v>
      </c>
      <c r="GD289" s="186">
        <v>1</v>
      </c>
      <c r="GE289" s="186" t="s">
        <v>248</v>
      </c>
      <c r="GF289" s="186" t="s">
        <v>248</v>
      </c>
      <c r="GG289" s="186" t="s">
        <v>248</v>
      </c>
      <c r="GH289" s="186" t="s">
        <v>248</v>
      </c>
      <c r="GI289" s="186" t="s">
        <v>248</v>
      </c>
      <c r="GJ289" s="186" t="s">
        <v>248</v>
      </c>
      <c r="GK289" s="186" t="s">
        <v>248</v>
      </c>
      <c r="GL289" s="186" t="s">
        <v>248</v>
      </c>
      <c r="GM289" s="186" t="s">
        <v>248</v>
      </c>
      <c r="GN289" s="186" t="s">
        <v>248</v>
      </c>
      <c r="GO289" s="186" t="s">
        <v>248</v>
      </c>
      <c r="GP289" s="186" t="s">
        <v>248</v>
      </c>
      <c r="GQ289" s="186" t="s">
        <v>248</v>
      </c>
      <c r="GR289" s="186" t="s">
        <v>248</v>
      </c>
      <c r="GS289" s="186" t="s">
        <v>248</v>
      </c>
      <c r="GT289" s="186" t="s">
        <v>248</v>
      </c>
      <c r="GU289" s="186" t="s">
        <v>248</v>
      </c>
      <c r="GV289" s="186" t="s">
        <v>248</v>
      </c>
      <c r="GW289" s="186" t="s">
        <v>248</v>
      </c>
      <c r="GX289" s="186" t="s">
        <v>248</v>
      </c>
      <c r="GY289" s="186" t="s">
        <v>248</v>
      </c>
      <c r="GZ289" s="261" t="s">
        <v>248</v>
      </c>
      <c r="HA289" s="261" t="s">
        <v>248</v>
      </c>
      <c r="HB289" s="188">
        <f t="shared" ref="HB289" si="150">SUM(G289:GE289)</f>
        <v>48</v>
      </c>
    </row>
    <row r="290" spans="1:210" ht="24.9" customHeight="1" thickBot="1" x14ac:dyDescent="0.35">
      <c r="A290" s="108" t="str">
        <f t="shared" ref="A290" si="151">A289</f>
        <v>Prod.-Q-1</v>
      </c>
      <c r="B290" s="108" t="str">
        <f t="shared" ref="B290" si="152">B289</f>
        <v>Pracownik Produkcji</v>
      </c>
      <c r="C290" s="108" t="str">
        <f t="shared" ref="C290" si="153">C289</f>
        <v>WC</v>
      </c>
      <c r="D290" s="108">
        <f t="shared" ref="D290" si="154">D289</f>
        <v>1724</v>
      </c>
      <c r="E290" s="395"/>
      <c r="F290" s="189" t="s">
        <v>375</v>
      </c>
      <c r="G290" s="192">
        <f>IF(INDEX(tab_MinKomp[Przepisy BHP / BHP Vorschriften],MATCH($B289,tab_MinKomp[[Stanowisko / Position ]:[Stanowisko / Position ]],0))="n/a","n/a",G289-INDEX(tab_MinKomp[Przepisy BHP / BHP Vorschriften],MATCH($B289,tab_MinKomp[[Stanowisko / Position ]:[Stanowisko / Position ]],0)))</f>
        <v>-1</v>
      </c>
      <c r="H290" s="193">
        <f>IF(INDEX(tab_MinKomp[Przepisy PPOŻ / Brandschutzbestimmungen],MATCH($B289,tab_MinKomp[[Stanowisko / Position ]:[Stanowisko / Position ]],0))="n/a","n/a",H289-INDEX(tab_MinKomp[Przepisy PPOŻ / Brandschutzbestimmungen],MATCH($B289,tab_MinKomp[[Stanowisko / Position ]:[Stanowisko / Position ]],0)))</f>
        <v>0</v>
      </c>
      <c r="I290" s="193">
        <f>IF(INDEX(tab_MinKomp[Ryzyko zawodowe na stanowiskach pracyv/ Berufliche Risiken an Arbeitsstellen],MATCH($B289,tab_MinKomp[[Stanowisko / Position ]:[Stanowisko / Position ]],0))="n/a","n/a",I289-INDEX(tab_MinKomp[Ryzyko zawodowe na stanowiskach pracyv/ Berufliche Risiken an Arbeitsstellen],MATCH($B289,tab_MinKomp[[Stanowisko / Position ]:[Stanowisko / Position ]],0)))</f>
        <v>-1</v>
      </c>
      <c r="J290" s="193">
        <f>IF(INDEX(tab_MinKomp[Gospodarka substancjami niebezpiecznymi / Gefahrstoffmanagement],MATCH($B289,tab_MinKomp[[Stanowisko / Position ]:[Stanowisko / Position ]],0))="n/a","n/a",J289-INDEX(tab_MinKomp[Gospodarka substancjami niebezpiecznymi / Gefahrstoffmanagement],MATCH($B289,tab_MinKomp[[Stanowisko / Position ]:[Stanowisko / Position ]],0)))</f>
        <v>0</v>
      </c>
      <c r="K290" s="193">
        <f>IF(INDEX(tab_MinKomp[Gospodarka odpadami / Abfallwirtschaft],MATCH($B289,tab_MinKomp[[Stanowisko / Position ]:[Stanowisko / Position ]],0))="n/a","n/a",K289-INDEX(tab_MinKomp[Gospodarka odpadami / Abfallwirtschaft],MATCH($B289,tab_MinKomp[[Stanowisko / Position ]:[Stanowisko / Position ]],0)))</f>
        <v>0</v>
      </c>
      <c r="L290" s="194" t="str">
        <f>IF(INDEX(tab_MinKomp[Przepisy kodeksu pracy / Bestimmungen des Arbeitsgesetzes],MATCH($B289,tab_MinKomp[[Stanowisko / Position ]:[Stanowisko / Position ]],0))="n/a","n/a",L289-INDEX(tab_MinKomp[Przepisy kodeksu pracy / Bestimmungen des Arbeitsgesetzes],MATCH($B289,tab_MinKomp[[Stanowisko / Position ]:[Stanowisko / Position ]],0)))</f>
        <v>n/a</v>
      </c>
      <c r="M290" s="195" t="str">
        <f>IF(INDEX(tab_MinKomp[Przepisy o ub.społ. ZUS  / Sozialversicherungsvorschriften],MATCH($B289,tab_MinKomp[[Stanowisko / Position ]:[Stanowisko / Position ]],0))="n/a","n/a",M289-INDEX(tab_MinKomp[Przepisy o ub.społ. ZUS  / Sozialversicherungsvorschriften],MATCH($B289,tab_MinKomp[[Stanowisko / Position ]:[Stanowisko / Position ]],0)))</f>
        <v>n/a</v>
      </c>
      <c r="N290" s="194" t="str">
        <f>IF(INDEX(tab_MinKomp[PRZEPISY O PDOF /persönlich Einkommensteuergesetz ],MATCH($B289,tab_MinKomp[[Stanowisko / Position ]:[Stanowisko / Position ]],0))="n/a","n/a",N289-INDEX(tab_MinKomp[PRZEPISY O PDOF /persönlich Einkommensteuergesetz ],MATCH($B289,tab_MinKomp[[Stanowisko / Position ]:[Stanowisko / Position ]],0)))</f>
        <v>n/a</v>
      </c>
      <c r="O290" s="194">
        <f>IF(INDEX(tab_MinKomp[Regulamin pracy / Arbeitsordnung],MATCH($B289,tab_MinKomp[[Stanowisko / Position ]:[Stanowisko / Position ]],0))="n/a","n/a",O289-INDEX(tab_MinKomp[Regulamin pracy / Arbeitsordnung],MATCH($B289,tab_MinKomp[[Stanowisko / Position ]:[Stanowisko / Position ]],0)))</f>
        <v>0</v>
      </c>
      <c r="P290" s="194">
        <f>IF(INDEX(tab_MinKomp[Regulamin wynagradzania / Vergütungsordnung],MATCH($B289,tab_MinKomp[[Stanowisko / Position ]:[Stanowisko / Position ]],0))="n/a","n/a",P289-INDEX(tab_MinKomp[Regulamin wynagradzania / Vergütungsordnung],MATCH($B289,tab_MinKomp[[Stanowisko / Position ]:[Stanowisko / Position ]],0)))</f>
        <v>0</v>
      </c>
      <c r="Q290" s="194" t="str">
        <f>IF(INDEX(tab_MinKomp[System R2PŁATNIK PRO: Płace / Lohnabrechnung],MATCH($B289,tab_MinKomp[[Stanowisko / Position ]:[Stanowisko / Position ]],0))="n/a","n/a",Q289-INDEX(tab_MinKomp[System R2PŁATNIK PRO: Płace / Lohnabrechnung],MATCH($B289,tab_MinKomp[[Stanowisko / Position ]:[Stanowisko / Position ]],0)))</f>
        <v>n/a</v>
      </c>
      <c r="R290" s="194" t="str">
        <f>IF(INDEX(tab_MinKomp[SystemR2PŁATNIK PRO: KADRY / Personaldaten],MATCH($B289,tab_MinKomp[[Stanowisko / Position ]:[Stanowisko / Position ]],0))="n/a","n/a",R289-INDEX(tab_MinKomp[SystemR2PŁATNIK PRO: KADRY / Personaldaten],MATCH($B289,tab_MinKomp[[Stanowisko / Position ]:[Stanowisko / Position ]],0)))</f>
        <v>n/a</v>
      </c>
      <c r="S290" s="194" t="str">
        <f>IF(INDEX(tab_MinKomp[SYSTEM R2PŁATNIK PRO: zarządzanie pracownikami / Arbeitsverwaltung],MATCH($B289,tab_MinKomp[[Stanowisko / Position ]:[Stanowisko / Position ]],0))="n/a","n/a",S289-INDEX(tab_MinKomp[SYSTEM R2PŁATNIK PRO: zarządzanie pracownikami / Arbeitsverwaltung],MATCH($B289,tab_MinKomp[[Stanowisko / Position ]:[Stanowisko / Position ]],0)))</f>
        <v>n/a</v>
      </c>
      <c r="T290" s="194" t="str">
        <f>IF(INDEX(tab_MinKomp[Doradztwo, wsparcie personalne / Personalberatung und Unterstützung],MATCH($B289,tab_MinKomp[[Stanowisko / Position ]:[Stanowisko / Position ]],0))="n/a","n/a",T289-INDEX(tab_MinKomp[Doradztwo, wsparcie personalne / Personalberatung und Unterstützung],MATCH($B289,tab_MinKomp[[Stanowisko / Position ]:[Stanowisko / Position ]],0)))</f>
        <v>n/a</v>
      </c>
      <c r="U290" s="194" t="str">
        <f>IF(INDEX(tab_MinKomp[Przepisy o podatku VAT / MwSt.- Gesetz],MATCH($B289,tab_MinKomp[[Stanowisko / Position ]:[Stanowisko / Position ]],0))="n/a","n/a",U289-INDEX(tab_MinKomp[Przepisy o podatku VAT / MwSt.- Gesetz],MATCH($B289,tab_MinKomp[[Stanowisko / Position ]:[Stanowisko / Position ]],0)))</f>
        <v>n/a</v>
      </c>
      <c r="V290" s="194" t="str">
        <f>IF(INDEX(tab_MinKomp[PrzepisyPDOP / geschäftlich Einkommensteuergesetz],MATCH($B289,tab_MinKomp[[Stanowisko / Position ]:[Stanowisko / Position ]],0))="n/a","n/a",V289-INDEX(tab_MinKomp[PrzepisyPDOP / geschäftlich Einkommensteuergesetz],MATCH($B289,tab_MinKomp[[Stanowisko / Position ]:[Stanowisko / Position ]],0)))</f>
        <v>n/a</v>
      </c>
      <c r="W290" s="194" t="str">
        <f>IF(INDEX(tab_MinKomp[System BAAN / FINANSE (FIBU)],MATCH($B289,tab_MinKomp[[Stanowisko / Position ]:[Stanowisko / Position ]],0))="n/a","n/a",W289-INDEX(tab_MinKomp[System BAAN / FINANSE (FIBU)],MATCH($B289,tab_MinKomp[[Stanowisko / Position ]:[Stanowisko / Position ]],0)))</f>
        <v>n/a</v>
      </c>
      <c r="X290" s="194" t="str">
        <f>IF(INDEX(tab_MinKomp[Systemy pomocnicze / Hilfssysteme(STOCKPROGRAM, KALK2000 etc.)],MATCH($B289,tab_MinKomp[[Stanowisko / Position ]:[Stanowisko / Position ]],0))="n/a","n/a",X289-INDEX(tab_MinKomp[Systemy pomocnicze / Hilfssysteme(STOCKPROGRAM, KALK2000 etc.)],MATCH($B289,tab_MinKomp[[Stanowisko / Position ]:[Stanowisko / Position ]],0)))</f>
        <v>n/a</v>
      </c>
      <c r="Y290" s="194" t="str">
        <f>IF(INDEX(tab_MinKomp[Polityka rachunkowości / Buchführungspolitik],MATCH($B289,tab_MinKomp[[Stanowisko / Position ]:[Stanowisko / Position ]],0))="n/a","n/a",Y289-INDEX(tab_MinKomp[Polityka rachunkowości / Buchführungspolitik],MATCH($B289,tab_MinKomp[[Stanowisko / Position ]:[Stanowisko / Position ]],0)))</f>
        <v>n/a</v>
      </c>
      <c r="Z290" s="194" t="str">
        <f>IF(INDEX(tab_MinKomp[Ustawa o rachunkowości / Rechnungslegungsgesetz],MATCH($B289,tab_MinKomp[[Stanowisko / Position ]:[Stanowisko / Position ]],0))="n/a","n/a",Z289-INDEX(tab_MinKomp[Ustawa o rachunkowości / Rechnungslegungsgesetz],MATCH($B289,tab_MinKomp[[Stanowisko / Position ]:[Stanowisko / Position ]],0)))</f>
        <v>n/a</v>
      </c>
      <c r="AA290" s="194" t="str">
        <f>IF(INDEX(tab_MinKomp[WORKFLOW - TS-100],MATCH($B289,tab_MinKomp[[Stanowisko / Position ]:[Stanowisko / Position ]],0))="n/a","n/a",AA289-INDEX(tab_MinKomp[WORKFLOW - TS-100],MATCH($B289,tab_MinKomp[[Stanowisko / Position ]:[Stanowisko / Position ]],0)))</f>
        <v>n/a</v>
      </c>
      <c r="AB290" s="194" t="str">
        <f>IF(INDEX(tab_MinKomp[WORKFLOW - SFMS],MATCH($B289,tab_MinKomp[[Stanowisko / Position ]:[Stanowisko / Position ]],0))="n/a","n/a",AB289-INDEX(tab_MinKomp[WORKFLOW - SFMS],MATCH($B289,tab_MinKomp[[Stanowisko / Position ]:[Stanowisko / Position ]],0)))</f>
        <v>n/a</v>
      </c>
      <c r="AC290" s="194" t="str">
        <f>IF(INDEX(tab_MinKomp[System ISO 9001:2015],MATCH($B289,tab_MinKomp[[Stanowisko / Position ]:[Stanowisko / Position ]],0))="n/a","n/a",AC289-INDEX(tab_MinKomp[System ISO 9001:2015],MATCH($B289,tab_MinKomp[[Stanowisko / Position ]:[Stanowisko / Position ]],0)))</f>
        <v>n/a</v>
      </c>
      <c r="AD290" s="194" t="str">
        <f>IF(INDEX(tab_MinKomp[System ISO 9001:2015],MATCH($B289,tab_MinKomp[[Stanowisko / Position ]:[Stanowisko / Position ]],0))="n/a","n/a",AD289-INDEX(tab_MinKomp[System ISO 9001:2015],MATCH($B289,tab_MinKomp[[Stanowisko / Position ]:[Stanowisko / Position ]],0)))</f>
        <v>n/a</v>
      </c>
      <c r="AE290" s="194" t="str">
        <f>IF(INDEX(tab_MinKomp[System ISO 9001:2015],MATCH($B289,tab_MinKomp[[Stanowisko / Position ]:[Stanowisko / Position ]],0))="n/a","n/a",AE289-INDEX(tab_MinKomp[System ISO 9001:2015],MATCH($B289,tab_MinKomp[[Stanowisko / Position ]:[Stanowisko / Position ]],0)))</f>
        <v>n/a</v>
      </c>
      <c r="AF290" s="194" t="str">
        <f>IF(INDEX(tab_MinKomp[System ISO 9001:2015],MATCH($B289,tab_MinKomp[[Stanowisko / Position ]:[Stanowisko / Position ]],0))="n/a","n/a",AF289-INDEX(tab_MinKomp[System ISO 9001:2015],MATCH($B289,tab_MinKomp[[Stanowisko / Position ]:[Stanowisko / Position ]],0)))</f>
        <v>n/a</v>
      </c>
      <c r="AG290" s="194" t="str">
        <f>IF(INDEX(tab_MinKomp[Wymagania VDA 6.3 Process / Forderungen],MATCH($B289,tab_MinKomp[[Stanowisko / Position ]:[Stanowisko / Position ]],0))="n/a","n/a",AG289-INDEX(tab_MinKomp[Wymagania VDA 6.3 Process / Forderungen],MATCH($B289,tab_MinKomp[[Stanowisko / Position ]:[Stanowisko / Position ]],0)))</f>
        <v>n/a</v>
      </c>
      <c r="AH290" s="194" t="str">
        <f>IF(INDEX(tab_MinKomp[Wymagania VDA 6.5 Product / Forderungen],MATCH($B289,tab_MinKomp[[Stanowisko / Position ]:[Stanowisko / Position ]],0))="n/a","n/a",AH289-INDEX(tab_MinKomp[Wymagania VDA 6.5 Product / Forderungen],MATCH($B289,tab_MinKomp[[Stanowisko / Position ]:[Stanowisko / Position ]],0)))</f>
        <v>n/a</v>
      </c>
      <c r="AI290" s="194" t="str">
        <f>IF(INDEX(tab_MinKomp[System ISO 9001:2015],MATCH($B289,tab_MinKomp[[Stanowisko / Position ]:[Stanowisko / Position ]],0))="n/a","n/a",AI289-INDEX(tab_MinKomp[System ISO 9001:2015],MATCH($B289,tab_MinKomp[[Stanowisko / Position ]:[Stanowisko / Position ]],0)))</f>
        <v>n/a</v>
      </c>
      <c r="AJ290" s="194" t="str">
        <f>IF(INDEX(tab_MinKomp[Auditor systemu ISO 17021:2018],MATCH($B289,tab_MinKomp[[Stanowisko / Position ]:[Stanowisko / Position ]],0))="n/a","n/a",AJ289-INDEX(tab_MinKomp[Auditor systemu ISO 17021:2018],MATCH($B289,tab_MinKomp[[Stanowisko / Position ]:[Stanowisko / Position ]],0)))</f>
        <v>n/a</v>
      </c>
      <c r="AK290" s="194" t="str">
        <f>IF(INDEX(tab_MinKomp[Pełnomocnik systemu / Systemvertreter],MATCH($B289,tab_MinKomp[[Stanowisko / Position ]:[Stanowisko / Position ]],0))="n/a","n/a",AK289-INDEX(tab_MinKomp[Pełnomocnik systemu / Systemvertreter],MATCH($B289,tab_MinKomp[[Stanowisko / Position ]:[Stanowisko / Position ]],0)))</f>
        <v>n/a</v>
      </c>
      <c r="AL290" s="194">
        <f>IF(INDEX(tab_MinKomp[Polityka Etyczna - Compliance],MATCH($B289,tab_MinKomp[[Stanowisko / Position ]:[Stanowisko / Position ]],0))="n/a","n/a",AL289-INDEX(tab_MinKomp[Polityka Etyczna - Compliance],MATCH($B289,tab_MinKomp[[Stanowisko / Position ]:[Stanowisko / Position ]],0)))</f>
        <v>0</v>
      </c>
      <c r="AM290" s="194" t="str">
        <f>IF(INDEX(tab_MinKomp[WDRAŻANIE NOWYCH PROJEKTÓW/ PROCEDURA CTM],MATCH($B289,tab_MinKomp[[Stanowisko / Position ]:[Stanowisko / Position ]],0))="n/a","n/a",AM289-INDEX(tab_MinKomp[WDRAŻANIE NOWYCH PROJEKTÓW/ PROCEDURA CTM],MATCH($B289,tab_MinKomp[[Stanowisko / Position ]:[Stanowisko / Position ]],0)))</f>
        <v>n/a</v>
      </c>
      <c r="AN290" s="194" t="str">
        <f>IF(INDEX(tab_MinKomp[KAMIENIE MILOWE MSL/PIFF],MATCH($B289,tab_MinKomp[[Stanowisko / Position ]:[Stanowisko / Position ]],0))="n/a","n/a",AN289-INDEX(tab_MinKomp[KAMIENIE MILOWE MSL/PIFF],MATCH($B289,tab_MinKomp[[Stanowisko / Position ]:[Stanowisko / Position ]],0)))</f>
        <v>n/a</v>
      </c>
      <c r="AO290" s="194">
        <f>IF(INDEX(tab_MinKomp[CP],MATCH($B289,tab_MinKomp[[Stanowisko / Position ]:[Stanowisko / Position ]],0))="n/a","n/a",AO289-INDEX(tab_MinKomp[CP],MATCH($B289,tab_MinKomp[[Stanowisko / Position ]:[Stanowisko / Position ]],0)))</f>
        <v>0</v>
      </c>
      <c r="AP290" s="194" t="str">
        <f>IF(INDEX(tab_MinKomp[FMEA],MATCH($B289,tab_MinKomp[[Stanowisko / Position ]:[Stanowisko / Position ]],0))="n/a","n/a",AP289-INDEX(tab_MinKomp[FMEA],MATCH($B289,tab_MinKomp[[Stanowisko / Position ]:[Stanowisko / Position ]],0)))</f>
        <v>n/a</v>
      </c>
      <c r="AQ290" s="194">
        <f>IF(INDEX(tab_MinKomp[FLOW CHART],MATCH($B289,tab_MinKomp[[Stanowisko / Position ]:[Stanowisko / Position ]],0))="n/a","n/a",AQ289-INDEX(tab_MinKomp[FLOW CHART],MATCH($B289,tab_MinKomp[[Stanowisko / Position ]:[Stanowisko / Position ]],0)))</f>
        <v>0</v>
      </c>
      <c r="AR290" s="194" t="str">
        <f>IF(INDEX(tab_MinKomp[APQP],MATCH($B289,tab_MinKomp[[Stanowisko / Position ]:[Stanowisko / Position ]],0))="n/a","n/a",AR289-INDEX(tab_MinKomp[APQP],MATCH($B289,tab_MinKomp[[Stanowisko / Position ]:[Stanowisko / Position ]],0)))</f>
        <v>n/a</v>
      </c>
      <c r="AS290" s="194" t="str">
        <f>IF(INDEX(tab_MinKomp[MSA],MATCH($B289,tab_MinKomp[[Stanowisko / Position ]:[Stanowisko / Position ]],0))="n/a","n/a",AS289-INDEX(tab_MinKomp[MSA],MATCH($B289,tab_MinKomp[[Stanowisko / Position ]:[Stanowisko / Position ]],0)))</f>
        <v>n/a</v>
      </c>
      <c r="AT290" s="194" t="str">
        <f>IF(INDEX(tab_MinKomp[SPC],MATCH($B289,tab_MinKomp[[Stanowisko / Position ]:[Stanowisko / Position ]],0))="n/a","n/a",AT289-INDEX(tab_MinKomp[SPC],MATCH($B289,tab_MinKomp[[Stanowisko / Position ]:[Stanowisko / Position ]],0)))</f>
        <v>n/a</v>
      </c>
      <c r="AU290" s="194" t="str">
        <f>IF(INDEX(tab_MinKomp[CSR (SPECYFICZNE WYMAGANIA KLIENTA)],MATCH($B289,tab_MinKomp[[Stanowisko / Position ]:[Stanowisko / Position ]],0))="n/a","n/a",AU289-INDEX(tab_MinKomp[CSR (SPECYFICZNE WYMAGANIA KLIENTA)],MATCH($B289,tab_MinKomp[[Stanowisko / Position ]:[Stanowisko / Position ]],0)))</f>
        <v>n/a</v>
      </c>
      <c r="AV290" s="194">
        <f>IF(INDEX(tab_MinKomp[5S],MATCH($B289,tab_MinKomp[[Stanowisko / Position ]:[Stanowisko / Position ]],0))="n/a","n/a",AV289-INDEX(tab_MinKomp[5S],MATCH($B289,tab_MinKomp[[Stanowisko / Position ]:[Stanowisko / Position ]],0)))</f>
        <v>-1</v>
      </c>
      <c r="AW290" s="194">
        <f>IF(INDEX(tab_MinKomp[LEAN MANAGEMENT],MATCH($B289,tab_MinKomp[[Stanowisko / Position ]:[Stanowisko / Position ]],0))="n/a","n/a",AW289-INDEX(tab_MinKomp[LEAN MANAGEMENT],MATCH($B289,tab_MinKomp[[Stanowisko / Position ]:[Stanowisko / Position ]],0)))</f>
        <v>0</v>
      </c>
      <c r="AX290" s="194" t="str">
        <f>IF(INDEX(tab_MinKomp[5R],MATCH($B289,tab_MinKomp[[Stanowisko / Position ]:[Stanowisko / Position ]],0))="n/a","n/a",AX289-INDEX(tab_MinKomp[5R],MATCH($B289,tab_MinKomp[[Stanowisko / Position ]:[Stanowisko / Position ]],0)))</f>
        <v>n/a</v>
      </c>
      <c r="AY290" s="194" t="str">
        <f>IF(INDEX(tab_MinKomp[Six Sigma],MATCH($B289,tab_MinKomp[[Stanowisko / Position ]:[Stanowisko / Position ]],0))="n/a","n/a",AY289-INDEX(tab_MinKomp[Six Sigma],MATCH($B289,tab_MinKomp[[Stanowisko / Position ]:[Stanowisko / Position ]],0)))</f>
        <v>n/a</v>
      </c>
      <c r="AZ290" s="194" t="str">
        <f>IF(INDEX(tab_MinKomp[System BAAN / Distribution &amp; Supply Chain],MATCH($B289,tab_MinKomp[[Stanowisko / Position ]:[Stanowisko / Position ]],0))="n/a","n/a",AZ289-INDEX(tab_MinKomp[System BAAN / Distribution &amp; Supply Chain],MATCH($B289,tab_MinKomp[[Stanowisko / Position ]:[Stanowisko / Position ]],0)))</f>
        <v>n/a</v>
      </c>
      <c r="BA290" s="194" t="str">
        <f>IF(INDEX(tab_MinKomp[Gospodarka magazynowa / Lagerverwaltung],MATCH($B289,tab_MinKomp[[Stanowisko / Position ]:[Stanowisko / Position ]],0))="n/a","n/a",BA289-INDEX(tab_MinKomp[Gospodarka magazynowa / Lagerverwaltung],MATCH($B289,tab_MinKomp[[Stanowisko / Position ]:[Stanowisko / Position ]],0)))</f>
        <v>n/a</v>
      </c>
      <c r="BB290" s="194" t="str">
        <f>IF(INDEX(tab_MinKomp[Inwentaryzacja - organizacja i przebieg / Inventurprozess],MATCH($B289,tab_MinKomp[[Stanowisko / Position ]:[Stanowisko / Position ]],0))="n/a","n/a",BB289-INDEX(tab_MinKomp[Inwentaryzacja - organizacja i przebieg / Inventurprozess],MATCH($B289,tab_MinKomp[[Stanowisko / Position ]:[Stanowisko / Position ]],0)))</f>
        <v>n/a</v>
      </c>
      <c r="BC290" s="194" t="str">
        <f>IF(INDEX(tab_MinKomp[Organizacja dostaw / Versorgungsorganisation],MATCH($B289,tab_MinKomp[[Stanowisko / Position ]:[Stanowisko / Position ]],0))="n/a","n/a",BC289-INDEX(tab_MinKomp[Organizacja dostaw / Versorgungsorganisation],MATCH($B289,tab_MinKomp[[Stanowisko / Position ]:[Stanowisko / Position ]],0)))</f>
        <v>n/a</v>
      </c>
      <c r="BD290" s="194" t="str">
        <f>IF(INDEX(tab_MinKomp[Organizacja wysyłek / Organisation von Lieferungen],MATCH($B289,tab_MinKomp[[Stanowisko / Position ]:[Stanowisko / Position ]],0))="n/a","n/a",BD289-INDEX(tab_MinKomp[Organizacja wysyłek / Organisation von Lieferungen],MATCH($B289,tab_MinKomp[[Stanowisko / Position ]:[Stanowisko / Position ]],0)))</f>
        <v>n/a</v>
      </c>
      <c r="BE290" s="194" t="str">
        <f>IF(INDEX(tab_MinKomp[Analiza magazynowa - Program Polen.mdb / Inventuranalyse],MATCH($B289,tab_MinKomp[[Stanowisko / Position ]:[Stanowisko / Position ]],0))="n/a","n/a",BE289-INDEX(tab_MinKomp[Analiza magazynowa - Program Polen.mdb / Inventuranalyse],MATCH($B289,tab_MinKomp[[Stanowisko / Position ]:[Stanowisko / Position ]],0)))</f>
        <v>n/a</v>
      </c>
      <c r="BF290" s="190" t="str">
        <f>IF(INDEX(tab_MinKomp[MMOG (Materials Management Operations Guidelines)],MATCH($B289,tab_MinKomp[[Stanowisko / Position ]:[Stanowisko / Position ]],0))="n/a","n/a",BF289-INDEX(tab_MinKomp[MMOG (Materials Management Operations Guidelines)],MATCH($B289,tab_MinKomp[[Stanowisko / Position ]:[Stanowisko / Position ]],0)))</f>
        <v>n/a</v>
      </c>
      <c r="BG290" s="190" t="str">
        <f>IF(INDEX(tab_MinKomp[GPP],MATCH($B289,tab_MinKomp[[Stanowisko / Position ]:[Stanowisko / Position ]],0))="n/a","n/a",BG289-INDEX(tab_MinKomp[GPP],MATCH($B289,tab_MinKomp[[Stanowisko / Position ]:[Stanowisko / Position ]],0)))</f>
        <v>n/a</v>
      </c>
      <c r="BH290" s="190" t="str">
        <f>IF(INDEX(tab_MinKomp[AIAG (Automotive Industry Action Group)],MATCH($B289,tab_MinKomp[[Stanowisko / Position ]:[Stanowisko / Position ]],0))="n/a","n/a",BH289-INDEX(tab_MinKomp[AIAG (Automotive Industry Action Group)],MATCH($B289,tab_MinKomp[[Stanowisko / Position ]:[Stanowisko / Position ]],0)))</f>
        <v>n/a</v>
      </c>
      <c r="BI290" s="190" t="str">
        <f>IF(INDEX(tab_MinKomp[Super-G disputes],MATCH($B289,tab_MinKomp[[Stanowisko / Position ]:[Stanowisko / Position ]],0))="n/a","n/a",BI289-INDEX(tab_MinKomp[Super-G disputes],MATCH($B289,tab_MinKomp[[Stanowisko / Position ]:[Stanowisko / Position ]],0)))</f>
        <v>n/a</v>
      </c>
      <c r="BJ290" s="190" t="str">
        <f>IF(INDEX(tab_MinKomp[CMMS3/eDDL (Direct Data Link)],MATCH($B289,tab_MinKomp[[Stanowisko / Position ]:[Stanowisko / Position ]],0))="n/a","n/a",BJ289-INDEX(tab_MinKomp[CMMS3/eDDL (Direct Data Link)],MATCH($B289,tab_MinKomp[[Stanowisko / Position ]:[Stanowisko / Position ]],0)))</f>
        <v>n/a</v>
      </c>
      <c r="BK290" s="190" t="str">
        <f>IF(INDEX(tab_MinKomp[MP&amp;L (Material Planning and Logistics)],MATCH($B289,tab_MinKomp[[Stanowisko / Position ]:[Stanowisko / Position ]],0))="n/a","n/a",BK289-INDEX(tab_MinKomp[MP&amp;L (Material Planning and Logistics)],MATCH($B289,tab_MinKomp[[Stanowisko / Position ]:[Stanowisko / Position ]],0)))</f>
        <v>n/a</v>
      </c>
      <c r="BL290" s="190" t="str">
        <f>IF(INDEX(tab_MinKomp[Supplier delivery rating],MATCH($B289,tab_MinKomp[[Stanowisko / Position ]:[Stanowisko / Position ]],0))="n/a","n/a",BL289-INDEX(tab_MinKomp[Supplier delivery rating],MATCH($B289,tab_MinKomp[[Stanowisko / Position ]:[Stanowisko / Position ]],0)))</f>
        <v>n/a</v>
      </c>
      <c r="BM290" s="194" t="str">
        <f>IF(INDEX(tab_MinKomp[Wymagania VDA 6.5 Product / Forderungen],MATCH($B289,tab_MinKomp[[Stanowisko / Position ]:[Stanowisko / Position ]],0))="n/a","n/a",BM289-INDEX(tab_MinKomp[Wymagania VDA 6.5 Product / Forderungen],MATCH($B289,tab_MinKomp[[Stanowisko / Position ]:[Stanowisko / Position ]],0)))</f>
        <v>n/a</v>
      </c>
      <c r="BN290" s="194" t="str">
        <f>IF(INDEX(tab_MinKomp[Wymagania VDA 6.5 Product / Forderungen],MATCH($B289,tab_MinKomp[[Stanowisko / Position ]:[Stanowisko / Position ]],0))="n/a","n/a",BN289-INDEX(tab_MinKomp[Wymagania VDA 6.5 Product / Forderungen],MATCH($B289,tab_MinKomp[[Stanowisko / Position ]:[Stanowisko / Position ]],0)))</f>
        <v>n/a</v>
      </c>
      <c r="BO290" s="194">
        <f>IF(INDEX(tab_MinKomp[5S],MATCH($B289,tab_MinKomp[[Stanowisko / Position ]:[Stanowisko / Position ]],0))="n/a","n/a",BO289-INDEX(tab_MinKomp[5S],MATCH($B289,tab_MinKomp[[Stanowisko / Position ]:[Stanowisko / Position ]],0)))</f>
        <v>-1</v>
      </c>
      <c r="BP290" s="194" t="str">
        <f>IF(INDEX(tab_MinKomp[Wymagania VDA 6.5 Product / Forderungen],MATCH($B289,tab_MinKomp[[Stanowisko / Position ]:[Stanowisko / Position ]],0))="n/a","n/a",BP289-INDEX(tab_MinKomp[Wymagania VDA 6.5 Product / Forderungen],MATCH($B289,tab_MinKomp[[Stanowisko / Position ]:[Stanowisko / Position ]],0)))</f>
        <v>n/a</v>
      </c>
      <c r="BQ290" s="194" t="str">
        <f>IF(INDEX(tab_MinKomp[Wymagania VDA 6.5 Product / Forderungen],MATCH($B289,tab_MinKomp[[Stanowisko / Position ]:[Stanowisko / Position ]],0))="n/a","n/a",BQ289-INDEX(tab_MinKomp[Wymagania VDA 6.5 Product / Forderungen],MATCH($B289,tab_MinKomp[[Stanowisko / Position ]:[Stanowisko / Position ]],0)))</f>
        <v>n/a</v>
      </c>
      <c r="BR290" s="194" t="str">
        <f>IF(INDEX(tab_MinKomp[Wymagania VDA 6.5 Product / Forderungen],MATCH($B289,tab_MinKomp[[Stanowisko / Position ]:[Stanowisko / Position ]],0))="n/a","n/a",BR289-INDEX(tab_MinKomp[Wymagania VDA 6.5 Product / Forderungen],MATCH($B289,tab_MinKomp[[Stanowisko / Position ]:[Stanowisko / Position ]],0)))</f>
        <v>n/a</v>
      </c>
      <c r="BS290" s="194">
        <f>IF(INDEX(tab_MinKomp[5S],MATCH($B289,tab_MinKomp[[Stanowisko / Position ]:[Stanowisko / Position ]],0))="n/a","n/a",BS289-INDEX(tab_MinKomp[5S],MATCH($B289,tab_MinKomp[[Stanowisko / Position ]:[Stanowisko / Position ]],0)))</f>
        <v>0</v>
      </c>
      <c r="BT290" s="194" t="str">
        <f>IF(INDEX(tab_MinKomp[Wymagania VDA 6.5 Product / Forderungen],MATCH($B289,tab_MinKomp[[Stanowisko / Position ]:[Stanowisko / Position ]],0))="n/a","n/a",BT289-INDEX(tab_MinKomp[Wymagania VDA 6.5 Product / Forderungen],MATCH($B289,tab_MinKomp[[Stanowisko / Position ]:[Stanowisko / Position ]],0)))</f>
        <v>n/a</v>
      </c>
      <c r="BU290" s="194">
        <f>IF(INDEX(tab_MinKomp[LEAN MANAGEMENT],MATCH($B289,tab_MinKomp[[Stanowisko / Position ]:[Stanowisko / Position ]],0))="n/a","n/a",BU289-INDEX(tab_MinKomp[LEAN MANAGEMENT],MATCH($B289,tab_MinKomp[[Stanowisko / Position ]:[Stanowisko / Position ]],0)))</f>
        <v>1</v>
      </c>
      <c r="BV290" s="194">
        <f>IF(INDEX(tab_MinKomp[5S],MATCH($B289,tab_MinKomp[[Stanowisko / Position ]:[Stanowisko / Position ]],0))="n/a","n/a",BV289-INDEX(tab_MinKomp[5S],MATCH($B289,tab_MinKomp[[Stanowisko / Position ]:[Stanowisko / Position ]],0)))</f>
        <v>0</v>
      </c>
      <c r="BW290" s="194">
        <f>IF(INDEX(tab_MinKomp[5S],MATCH($B289,tab_MinKomp[[Stanowisko / Position ]:[Stanowisko / Position ]],0))="n/a","n/a",BW289-INDEX(tab_MinKomp[5S],MATCH($B289,tab_MinKomp[[Stanowisko / Position ]:[Stanowisko / Position ]],0)))</f>
        <v>0</v>
      </c>
      <c r="BX290" s="194">
        <f>IF(INDEX(tab_MinKomp[5S],MATCH($B289,tab_MinKomp[[Stanowisko / Position ]:[Stanowisko / Position ]],0))="n/a","n/a",BX289-INDEX(tab_MinKomp[5S],MATCH($B289,tab_MinKomp[[Stanowisko / Position ]:[Stanowisko / Position ]],0)))</f>
        <v>0</v>
      </c>
      <c r="BY290" s="194" t="str">
        <f>IF(INDEX(tab_MinKomp[Obsługa maszyn Engel / Engel Maschinenbedienung],MATCH($B289,tab_MinKomp[[Stanowisko / Position ]:[Stanowisko / Position ]],0))="n/a","n/a",BY289-INDEX(tab_MinKomp[Obsługa maszyn Engel / Engel Maschinenbedienung],MATCH($B289,tab_MinKomp[[Stanowisko / Position ]:[Stanowisko / Position ]],0)))</f>
        <v>n/a</v>
      </c>
      <c r="BZ290" s="194">
        <f>IF(INDEX(tab_MinKomp[5S],MATCH($B289,tab_MinKomp[[Stanowisko / Position ]:[Stanowisko / Position ]],0))="n/a","n/a",BZ289-INDEX(tab_MinKomp[5S],MATCH($B289,tab_MinKomp[[Stanowisko / Position ]:[Stanowisko / Position ]],0)))</f>
        <v>0</v>
      </c>
      <c r="CA290" s="194">
        <f>IF(INDEX(tab_MinKomp[LEAN MANAGEMENT],MATCH($B289,tab_MinKomp[[Stanowisko / Position ]:[Stanowisko / Position ]],0))="n/a","n/a",CA289-INDEX(tab_MinKomp[LEAN MANAGEMENT],MATCH($B289,tab_MinKomp[[Stanowisko / Position ]:[Stanowisko / Position ]],0)))</f>
        <v>0</v>
      </c>
      <c r="CB290" s="194">
        <f>IF(INDEX(tab_MinKomp[5S],MATCH($B289,tab_MinKomp[[Stanowisko / Position ]:[Stanowisko / Position ]],0))="n/a","n/a",CB289-INDEX(tab_MinKomp[5S],MATCH($B289,tab_MinKomp[[Stanowisko / Position ]:[Stanowisko / Position ]],0)))</f>
        <v>0</v>
      </c>
      <c r="CC290" s="194" t="str">
        <f>IF(INDEX(tab_MinKomp[Obsługa maszyn Branson / Branson Maschinenbedienung],MATCH($B289,tab_MinKomp[[Stanowisko / Position ]:[Stanowisko / Position ]],0))="n/a","n/a",CC289-INDEX(tab_MinKomp[Obsługa maszyn Branson / Branson Maschinenbedienung],MATCH($B289,tab_MinKomp[[Stanowisko / Position ]:[Stanowisko / Position ]],0)))</f>
        <v>n/a</v>
      </c>
      <c r="CD290" s="194">
        <f>IF(INDEX(tab_MinKomp[Obsługa maszyn Novapax / Novapax Maschinenbedienung],MATCH($B289,tab_MinKomp[[Stanowisko / Position ]:[Stanowisko / Position ]],0))="n/a","n/a",CD289-INDEX(tab_MinKomp[Obsługa maszyn Novapax / Novapax Maschinenbedienung],MATCH($B289,tab_MinKomp[[Stanowisko / Position ]:[Stanowisko / Position ]],0)))</f>
        <v>0</v>
      </c>
      <c r="CE290" s="194">
        <f>IF(INDEX(tab_MinKomp[5S],MATCH($B289,tab_MinKomp[[Stanowisko / Position ]:[Stanowisko / Position ]],0))="n/a","n/a",CE289-INDEX(tab_MinKomp[5S],MATCH($B289,tab_MinKomp[[Stanowisko / Position ]:[Stanowisko / Position ]],0)))</f>
        <v>-1</v>
      </c>
      <c r="CF290" s="194">
        <f>IF(INDEX(tab_MinKomp[Obsługa maszyn Novapax / Novapax Maschinenbedienung],MATCH($B289,tab_MinKomp[[Stanowisko / Position ]:[Stanowisko / Position ]],0))="n/a","n/a",CF289-INDEX(tab_MinKomp[Obsługa maszyn Novapax / Novapax Maschinenbedienung],MATCH($B289,tab_MinKomp[[Stanowisko / Position ]:[Stanowisko / Position ]],0)))</f>
        <v>-1</v>
      </c>
      <c r="CG290" s="194">
        <f>IF(INDEX(tab_MinKomp[Eliminacja awarii / Beseitigung von Ausfällen],MATCH($B289,tab_MinKomp[[Stanowisko / Position ]:[Stanowisko / Position ]],0))="n/a","n/a",CG289-INDEX(tab_MinKomp[Eliminacja awarii / Beseitigung von Ausfällen],MATCH($B289,tab_MinKomp[[Stanowisko / Position ]:[Stanowisko / Position ]],0)))</f>
        <v>0</v>
      </c>
      <c r="CH290" s="194" t="str">
        <f>IF(INDEX(tab_MinKomp[Wymagania VDA 6.5 Product / Forderungen],MATCH($B289,tab_MinKomp[[Stanowisko / Position ]:[Stanowisko / Position ]],0))="n/a","n/a",CH289-INDEX(tab_MinKomp[Wymagania VDA 6.5 Product / Forderungen],MATCH($B289,tab_MinKomp[[Stanowisko / Position ]:[Stanowisko / Position ]],0)))</f>
        <v>n/a</v>
      </c>
      <c r="CI290" s="194" t="str">
        <f>IF(INDEX(tab_MinKomp[Wymagania VDA 6.5 Product / Forderungen],MATCH($B289,tab_MinKomp[[Stanowisko / Position ]:[Stanowisko / Position ]],0))="n/a","n/a",CI289-INDEX(tab_MinKomp[Wymagania VDA 6.5 Product / Forderungen],MATCH($B289,tab_MinKomp[[Stanowisko / Position ]:[Stanowisko / Position ]],0)))</f>
        <v>n/a</v>
      </c>
      <c r="CJ290" s="194" t="str">
        <f>IF(INDEX(tab_MinKomp[Wymagania VDA 6.5 Product / Forderungen],MATCH($B289,tab_MinKomp[[Stanowisko / Position ]:[Stanowisko / Position ]],0))="n/a","n/a",CJ289-INDEX(tab_MinKomp[Wymagania VDA 6.5 Product / Forderungen],MATCH($B289,tab_MinKomp[[Stanowisko / Position ]:[Stanowisko / Position ]],0)))</f>
        <v>n/a</v>
      </c>
      <c r="CK290" s="194" t="str">
        <f>IF(INDEX(tab_MinKomp[Wymagania VDA 6.5 Product / Forderungen],MATCH($B289,tab_MinKomp[[Stanowisko / Position ]:[Stanowisko / Position ]],0))="n/a","n/a",CK289-INDEX(tab_MinKomp[Wymagania VDA 6.5 Product / Forderungen],MATCH($B289,tab_MinKomp[[Stanowisko / Position ]:[Stanowisko / Position ]],0)))</f>
        <v>n/a</v>
      </c>
      <c r="CL290" s="194" t="str">
        <f>IF(INDEX(tab_MinKomp[Wymagania VDA 6.5 Product / Forderungen],MATCH($B289,tab_MinKomp[[Stanowisko / Position ]:[Stanowisko / Position ]],0))="n/a","n/a",CL289-INDEX(tab_MinKomp[Wymagania VDA 6.5 Product / Forderungen],MATCH($B289,tab_MinKomp[[Stanowisko / Position ]:[Stanowisko / Position ]],0)))</f>
        <v>n/a</v>
      </c>
      <c r="CM290" s="194" t="str">
        <f>IF(INDEX(tab_MinKomp[Informatyka ogólna (techniczne i systemowe) / Allgemeine IT (Technik und System)],MATCH($B289,tab_MinKomp[[Stanowisko / Position ]:[Stanowisko / Position ]],0))="n/a","n/a",CM289-INDEX(tab_MinKomp[Informatyka ogólna (techniczne i systemowe) / Allgemeine IT (Technik und System)],MATCH($B289,tab_MinKomp[[Stanowisko / Position ]:[Stanowisko / Position ]],0)))</f>
        <v>n/a</v>
      </c>
      <c r="CN290" s="194" t="str">
        <f>IF(INDEX(tab_MinKomp[Sieci komputerowe / Computernetzwerke],MATCH($B289,tab_MinKomp[[Stanowisko / Position ]:[Stanowisko / Position ]],0))="n/a","n/a",CN289-INDEX(tab_MinKomp[Sieci komputerowe / Computernetzwerke],MATCH($B289,tab_MinKomp[[Stanowisko / Position ]:[Stanowisko / Position ]],0)))</f>
        <v>n/a</v>
      </c>
      <c r="CO290" s="194" t="str">
        <f>IF(INDEX(tab_MinKomp[Hardware (komputery PC, drukarki biurowe i etykietowe, telefonia stacjonarna i mobilna) (PC, Drucker, Telefpne, Handys)],MATCH($B289,tab_MinKomp[[Stanowisko / Position ]:[Stanowisko / Position ]],0))="n/a","n/a",CO289-INDEX(tab_MinKomp[Hardware (komputery PC, drukarki biurowe i etykietowe, telefonia stacjonarna i mobilna) (PC, Drucker, Telefpne, Handys)],MATCH($B289,tab_MinKomp[[Stanowisko / Position ]:[Stanowisko / Position ]],0)))</f>
        <v>n/a</v>
      </c>
      <c r="CP290" s="194" t="str">
        <f>IF(INDEX(tab_MinKomp[Software &amp; Systems (MS Office, MS Remote Desktop)],MATCH($B289,tab_MinKomp[[Stanowisko / Position ]:[Stanowisko / Position ]],0))="n/a","n/a",CP289-INDEX(tab_MinKomp[Software &amp; Systems (MS Office, MS Remote Desktop)],MATCH($B289,tab_MinKomp[[Stanowisko / Position ]:[Stanowisko / Position ]],0)))</f>
        <v>n/a</v>
      </c>
      <c r="CQ290" s="194" t="str">
        <f>IF(INDEX(tab_MinKomp[Programowanie obiektowe (PHP) / Objektprogrammierung],MATCH($B289,tab_MinKomp[[Stanowisko / Position ]:[Stanowisko / Position ]],0))="n/a","n/a",CQ289-INDEX(tab_MinKomp[Programowanie obiektowe (PHP) / Objektprogrammierung],MATCH($B289,tab_MinKomp[[Stanowisko / Position ]:[Stanowisko / Position ]],0)))</f>
        <v>n/a</v>
      </c>
      <c r="CR290" s="194" t="str">
        <f>IF(INDEX(tab_MinKomp[Scrum],MATCH($B289,tab_MinKomp[[Stanowisko / Position ]:[Stanowisko / Position ]],0))="n/a","n/a",CR289-INDEX(tab_MinKomp[Scrum],MATCH($B289,tab_MinKomp[[Stanowisko / Position ]:[Stanowisko / Position ]],0)))</f>
        <v>n/a</v>
      </c>
      <c r="CS290" s="194" t="str">
        <f>IF(INDEX(tab_MinKomp[SQL (MySQL)],MATCH($B289,tab_MinKomp[[Stanowisko / Position ]:[Stanowisko / Position ]],0))="n/a","n/a",CS289-INDEX(tab_MinKomp[SQL (MySQL)],MATCH($B289,tab_MinKomp[[Stanowisko / Position ]:[Stanowisko / Position ]],0)))</f>
        <v>n/a</v>
      </c>
      <c r="CT290" s="194" t="str">
        <f>IF(INDEX(tab_MinKomp[Javascript],MATCH($B289,tab_MinKomp[[Stanowisko / Position ]:[Stanowisko / Position ]],0))="n/a","n/a",CT289-INDEX(tab_MinKomp[Javascript],MATCH($B289,tab_MinKomp[[Stanowisko / Position ]:[Stanowisko / Position ]],0)))</f>
        <v>n/a</v>
      </c>
      <c r="CU290" s="194" t="str">
        <f>IF(INDEX(tab_MinKomp[Joomla],MATCH($B289,tab_MinKomp[[Stanowisko / Position ]:[Stanowisko / Position ]],0))="n/a","n/a",CU289-INDEX(tab_MinKomp[Joomla],MATCH($B289,tab_MinKomp[[Stanowisko / Position ]:[Stanowisko / Position ]],0)))</f>
        <v>n/a</v>
      </c>
      <c r="CV290" s="194" t="str">
        <f>IF(INDEX(tab_MinKomp[Bash],MATCH($B289,tab_MinKomp[[Stanowisko / Position ]:[Stanowisko / Position ]],0))="n/a","n/a",CV289-INDEX(tab_MinKomp[Bash],MATCH($B289,tab_MinKomp[[Stanowisko / Position ]:[Stanowisko / Position ]],0)))</f>
        <v>n/a</v>
      </c>
      <c r="CW290" s="194">
        <f>IF(INDEX(tab_MinKomp[Systemy MES (HYDRA / SFMS)],MATCH($B289,tab_MinKomp[[Stanowisko / Position ]:[Stanowisko / Position ]],0))="n/a","n/a",CW289-INDEX(tab_MinKomp[Systemy MES (HYDRA / SFMS)],MATCH($B289,tab_MinKomp[[Stanowisko / Position ]:[Stanowisko / Position ]],0)))</f>
        <v>-1</v>
      </c>
      <c r="CX290" s="194" t="str">
        <f>IF(INDEX(tab_MinKomp[HTML / CSS],MATCH($B289,tab_MinKomp[[Stanowisko / Position ]:[Stanowisko / Position ]],0))="n/a","n/a",CX289-INDEX(tab_MinKomp[HTML / CSS],MATCH($B289,tab_MinKomp[[Stanowisko / Position ]:[Stanowisko / Position ]],0)))</f>
        <v>n/a</v>
      </c>
      <c r="CY290" s="194" t="str">
        <f>IF(INDEX(tab_MinKomp[SYSTEM PR],MATCH($B289,tab_MinKomp[[Stanowisko / Position ]:[Stanowisko / Position ]],0))="n/a","n/a",CY289-INDEX(tab_MinKomp[SYSTEM PR],MATCH($B289,tab_MinKomp[[Stanowisko / Position ]:[Stanowisko / Position ]],0)))</f>
        <v>n/a</v>
      </c>
      <c r="CZ290" s="194" t="str">
        <f>IF(INDEX(tab_MinKomp[System Einkauf XP / EBA],MATCH($B289,tab_MinKomp[[Stanowisko / Position ]:[Stanowisko / Position ]],0))="n/a","n/a",CZ289-INDEX(tab_MinKomp[System Einkauf XP / EBA],MATCH($B289,tab_MinKomp[[Stanowisko / Position ]:[Stanowisko / Position ]],0)))</f>
        <v>n/a</v>
      </c>
      <c r="DA290" s="194" t="str">
        <f>IF(INDEX(tab_MinKomp[Techniki negocjacyjne / Verhandlungstechniken],MATCH($B289,tab_MinKomp[[Stanowisko / Position ]:[Stanowisko / Position ]],0))="n/a","n/a",DA289-INDEX(tab_MinKomp[Techniki negocjacyjne / Verhandlungstechniken],MATCH($B289,tab_MinKomp[[Stanowisko / Position ]:[Stanowisko / Position ]],0)))</f>
        <v>n/a</v>
      </c>
      <c r="DB290" s="194" t="str">
        <f>IF(INDEX(tab_MinKomp[Znajomość rynku branżowego / Kenntnis des Industrie Marktes],MATCH($B289,tab_MinKomp[[Stanowisko / Position ]:[Stanowisko / Position ]],0))="n/a","n/a",DB289-INDEX(tab_MinKomp[Znajomość rynku branżowego / Kenntnis des Industrie Marktes],MATCH($B289,tab_MinKomp[[Stanowisko / Position ]:[Stanowisko / Position ]],0)))</f>
        <v>n/a</v>
      </c>
      <c r="DC290" s="194" t="str">
        <f>IF(INDEX(tab_MinKomp[SUPPLIER MANAGEMENT],MATCH($B289,tab_MinKomp[[Stanowisko / Position ]:[Stanowisko / Position ]],0))="n/a","n/a",DC289-INDEX(tab_MinKomp[SUPPLIER MANAGEMENT],MATCH($B289,tab_MinKomp[[Stanowisko / Position ]:[Stanowisko / Position ]],0)))</f>
        <v>n/a</v>
      </c>
      <c r="DD290" s="194" t="str">
        <f>IF(INDEX(tab_MinKomp[SUPPLIER MANAGEMENT],MATCH($B289,tab_MinKomp[[Stanowisko / Position ]:[Stanowisko / Position ]],0))="n/a","n/a",DD289-INDEX(tab_MinKomp[SUPPLIER MANAGEMENT],MATCH($B289,tab_MinKomp[[Stanowisko / Position ]:[Stanowisko / Position ]],0)))</f>
        <v>n/a</v>
      </c>
      <c r="DE290" s="194" t="str">
        <f>IF(INDEX(tab_MinKomp[SUPPLIER MANAGEMENT],MATCH($B289,tab_MinKomp[[Stanowisko / Position ]:[Stanowisko / Position ]],0))="n/a","n/a",DE289-INDEX(tab_MinKomp[SUPPLIER MANAGEMENT],MATCH($B289,tab_MinKomp[[Stanowisko / Position ]:[Stanowisko / Position ]],0)))</f>
        <v>n/a</v>
      </c>
      <c r="DF290" s="194">
        <f>IF(INDEX(tab_MinKomp[LEAN MANAGEMENT],MATCH($B289,tab_MinKomp[[Stanowisko / Position ]:[Stanowisko / Position ]],0))="n/a","n/a",DF289-INDEX(tab_MinKomp[LEAN MANAGEMENT],MATCH($B289,tab_MinKomp[[Stanowisko / Position ]:[Stanowisko / Position ]],0)))</f>
        <v>0</v>
      </c>
      <c r="DG290" s="194" t="str">
        <f>IF(INDEX(tab_MinKomp[PPAP/PSW],MATCH($B289,tab_MinKomp[[Stanowisko / Position ]:[Stanowisko / Position ]],0))="n/a","n/a",DG289-INDEX(tab_MinKomp[PPAP/PSW],MATCH($B289,tab_MinKomp[[Stanowisko / Position ]:[Stanowisko / Position ]],0)))</f>
        <v>n/a</v>
      </c>
      <c r="DH290" s="194" t="str">
        <f>IF(INDEX(tab_MinKomp[SUPPLIER MANAGEMENT],MATCH($B289,tab_MinKomp[[Stanowisko / Position ]:[Stanowisko / Position ]],0))="n/a","n/a",DH289-INDEX(tab_MinKomp[SUPPLIER MANAGEMENT],MATCH($B289,tab_MinKomp[[Stanowisko / Position ]:[Stanowisko / Position ]],0)))</f>
        <v>n/a</v>
      </c>
      <c r="DI290" s="194" t="str">
        <f>IF(INDEX(tab_MinKomp[OBSŁUGA PORTALI KLIENTA / Kundenportale],MATCH($B289,tab_MinKomp[[Stanowisko / Position ]:[Stanowisko / Position ]],0))="n/a","n/a",DI289-INDEX(tab_MinKomp[OBSŁUGA PORTALI KLIENTA / Kundenportale],MATCH($B289,tab_MinKomp[[Stanowisko / Position ]:[Stanowisko / Position ]],0)))</f>
        <v>n/a</v>
      </c>
      <c r="DJ290" s="194" t="str">
        <f>IF(INDEX(tab_MinKomp[Obsługa systemu BABTECQ / BABTECQ System],MATCH($B289,tab_MinKomp[[Stanowisko / Position ]:[Stanowisko / Position ]],0))="n/a","n/a",DJ289-INDEX(tab_MinKomp[Obsługa systemu BABTECQ / BABTECQ System],MATCH($B289,tab_MinKomp[[Stanowisko / Position ]:[Stanowisko / Position ]],0)))</f>
        <v>n/a</v>
      </c>
      <c r="DK290" s="194" t="str">
        <f>IF(INDEX(tab_MinKomp[Rysunek techniczny / technische Zeichnung],MATCH($B289,tab_MinKomp[[Stanowisko / Position ]:[Stanowisko / Position ]],0))="n/a","n/a",DK289-INDEX(tab_MinKomp[Rysunek techniczny / technische Zeichnung],MATCH($B289,tab_MinKomp[[Stanowisko / Position ]:[Stanowisko / Position ]],0)))</f>
        <v>n/a</v>
      </c>
      <c r="DL290" s="194" t="str">
        <f>IF(INDEX(tab_MinKomp[Kalibracja / Kalibrierung],MATCH($B289,tab_MinKomp[[Stanowisko / Position ]:[Stanowisko / Position ]],0))="n/a","n/a",DL289-INDEX(tab_MinKomp[Kalibracja / Kalibrierung],MATCH($B289,tab_MinKomp[[Stanowisko / Position ]:[Stanowisko / Position ]],0)))</f>
        <v>n/a</v>
      </c>
      <c r="DM290" s="194" t="str">
        <f>IF(INDEX(tab_MinKomp[Rekwalifikacja / Requalifizierung],MATCH($B289,tab_MinKomp[[Stanowisko / Position ]:[Stanowisko / Position ]],0))="n/a","n/a",DM289-INDEX(tab_MinKomp[Rekwalifikacja / Requalifizierung],MATCH($B289,tab_MinKomp[[Stanowisko / Position ]:[Stanowisko / Position ]],0)))</f>
        <v>n/a</v>
      </c>
      <c r="DN290" s="190" t="str">
        <f>IF(INDEX(tab_MinKomp[Testy czystości / Reinheitstests],MATCH($B289,tab_MinKomp[[Stanowisko / Position ]:[Stanowisko / Position ]],0))="n/a","n/a",DN289-INDEX(tab_MinKomp[Testy czystości / Reinheitstests],MATCH($B289,tab_MinKomp[[Stanowisko / Position ]:[Stanowisko / Position ]],0)))</f>
        <v>n/a</v>
      </c>
      <c r="DO290" s="190" t="str">
        <f>IF(INDEX(tab_MinKomp[Testy czystości / Reinheitstests],MATCH($B289,tab_MinKomp[[Stanowisko / Position ]:[Stanowisko / Position ]],0))="n/a","n/a",DO289-INDEX(tab_MinKomp[Testy czystości / Reinheitstests],MATCH($B289,tab_MinKomp[[Stanowisko / Position ]:[Stanowisko / Position ]],0)))</f>
        <v>n/a</v>
      </c>
      <c r="DP290" s="190" t="str">
        <f>IF(INDEX(tab_MinKomp[Testy czystości / Reinheitstests],MATCH($B289,tab_MinKomp[[Stanowisko / Position ]:[Stanowisko / Position ]],0))="n/a","n/a",DP289-INDEX(tab_MinKomp[Testy czystości / Reinheitstests],MATCH($B289,tab_MinKomp[[Stanowisko / Position ]:[Stanowisko / Position ]],0)))</f>
        <v>n/a</v>
      </c>
      <c r="DQ290" s="190" t="str">
        <f>IF(INDEX(tab_MinKomp[Testy czystości / Reinheitstests],MATCH($B289,tab_MinKomp[[Stanowisko / Position ]:[Stanowisko / Position ]],0))="n/a","n/a",DQ289-INDEX(tab_MinKomp[Testy czystości / Reinheitstests],MATCH($B289,tab_MinKomp[[Stanowisko / Position ]:[Stanowisko / Position ]],0)))</f>
        <v>n/a</v>
      </c>
      <c r="DR290" s="190" t="str">
        <f>IF(INDEX(tab_MinKomp[Testy czystości / Reinheitstests],MATCH($B289,tab_MinKomp[[Stanowisko / Position ]:[Stanowisko / Position ]],0))="n/a","n/a",DR289-INDEX(tab_MinKomp[Testy czystości / Reinheitstests],MATCH($B289,tab_MinKomp[[Stanowisko / Position ]:[Stanowisko / Position ]],0)))</f>
        <v>n/a</v>
      </c>
      <c r="DS290" s="190" t="str">
        <f>IF(INDEX(tab_MinKomp[Testy czystości / Reinheitstests],MATCH($B289,tab_MinKomp[[Stanowisko / Position ]:[Stanowisko / Position ]],0))="n/a","n/a",DS289-INDEX(tab_MinKomp[Testy czystości / Reinheitstests],MATCH($B289,tab_MinKomp[[Stanowisko / Position ]:[Stanowisko / Position ]],0)))</f>
        <v>n/a</v>
      </c>
      <c r="DT290" s="194" t="str">
        <f>IF(INDEX(tab_MinKomp[SUPPLIER MANAGEMENT],MATCH($B289,tab_MinKomp[[Stanowisko / Position ]:[Stanowisko / Position ]],0))="n/a","n/a",DT289-INDEX(tab_MinKomp[SUPPLIER MANAGEMENT],MATCH($B289,tab_MinKomp[[Stanowisko / Position ]:[Stanowisko / Position ]],0)))</f>
        <v>n/a</v>
      </c>
      <c r="DU290" s="190" t="str">
        <f>IF(INDEX(tab_MinKomp[Testy czystości / Reinheitstests],MATCH($B289,tab_MinKomp[[Stanowisko / Position ]:[Stanowisko / Position ]],0))="n/a","n/a",DU289-INDEX(tab_MinKomp[Testy czystości / Reinheitstests],MATCH($B289,tab_MinKomp[[Stanowisko / Position ]:[Stanowisko / Position ]],0)))</f>
        <v>n/a</v>
      </c>
      <c r="DV290" s="190" t="str">
        <f>IF(INDEX(tab_MinKomp[Testy czystości / Reinheitstests],MATCH($B289,tab_MinKomp[[Stanowisko / Position ]:[Stanowisko / Position ]],0))="n/a","n/a",DV289-INDEX(tab_MinKomp[Testy czystości / Reinheitstests],MATCH($B289,tab_MinKomp[[Stanowisko / Position ]:[Stanowisko / Position ]],0)))</f>
        <v>n/a</v>
      </c>
      <c r="DW290" s="190" t="str">
        <f>IF(INDEX(tab_MinKomp[Testy czystości / Reinheitstests],MATCH($B289,tab_MinKomp[[Stanowisko / Position ]:[Stanowisko / Position ]],0))="n/a","n/a",DW289-INDEX(tab_MinKomp[Testy czystości / Reinheitstests],MATCH($B289,tab_MinKomp[[Stanowisko / Position ]:[Stanowisko / Position ]],0)))</f>
        <v>n/a</v>
      </c>
      <c r="DX290" s="190" t="str">
        <f>IF(INDEX(tab_MinKomp[Testy czystości / Reinheitstests],MATCH($B289,tab_MinKomp[[Stanowisko / Position ]:[Stanowisko / Position ]],0))="n/a","n/a",DX289-INDEX(tab_MinKomp[Testy czystości / Reinheitstests],MATCH($B289,tab_MinKomp[[Stanowisko / Position ]:[Stanowisko / Position ]],0)))</f>
        <v>n/a</v>
      </c>
      <c r="DY290" s="190" t="str">
        <f>IF(INDEX(tab_MinKomp[Testy czystości / Reinheitstests],MATCH($B289,tab_MinKomp[[Stanowisko / Position ]:[Stanowisko / Position ]],0))="n/a","n/a",DY289-INDEX(tab_MinKomp[Testy czystości / Reinheitstests],MATCH($B289,tab_MinKomp[[Stanowisko / Position ]:[Stanowisko / Position ]],0)))</f>
        <v>n/a</v>
      </c>
      <c r="DZ290" s="190" t="str">
        <f>IF(INDEX(tab_MinKomp[Testy czystości / Reinheitstests],MATCH($B289,tab_MinKomp[[Stanowisko / Position ]:[Stanowisko / Position ]],0))="n/a","n/a",DZ289-INDEX(tab_MinKomp[Testy czystości / Reinheitstests],MATCH($B289,tab_MinKomp[[Stanowisko / Position ]:[Stanowisko / Position ]],0)))</f>
        <v>n/a</v>
      </c>
      <c r="EA290" s="194" t="str">
        <f>IF(INDEX(tab_MinKomp[SUPPLIER MANAGEMENT],MATCH($B289,tab_MinKomp[[Stanowisko / Position ]:[Stanowisko / Position ]],0))="n/a","n/a",EA289-INDEX(tab_MinKomp[SUPPLIER MANAGEMENT],MATCH($B289,tab_MinKomp[[Stanowisko / Position ]:[Stanowisko / Position ]],0)))</f>
        <v>n/a</v>
      </c>
      <c r="EB290" s="190" t="str">
        <f>IF(INDEX(tab_MinKomp[Testy czystości / Reinheitstests],MATCH($B289,tab_MinKomp[[Stanowisko / Position ]:[Stanowisko / Position ]],0))="n/a","n/a",EB289-INDEX(tab_MinKomp[Testy czystości / Reinheitstests],MATCH($B289,tab_MinKomp[[Stanowisko / Position ]:[Stanowisko / Position ]],0)))</f>
        <v>n/a</v>
      </c>
      <c r="EC290" s="190" t="str">
        <f>IF(INDEX(tab_MinKomp[Testy czystości / Reinheitstests],MATCH($B289,tab_MinKomp[[Stanowisko / Position ]:[Stanowisko / Position ]],0))="n/a","n/a",EC289-INDEX(tab_MinKomp[Testy czystości / Reinheitstests],MATCH($B289,tab_MinKomp[[Stanowisko / Position ]:[Stanowisko / Position ]],0)))</f>
        <v>n/a</v>
      </c>
      <c r="ED290" s="190" t="str">
        <f>IF(INDEX(tab_MinKomp[Testy czystości / Reinheitstests],MATCH($B289,tab_MinKomp[[Stanowisko / Position ]:[Stanowisko / Position ]],0))="n/a","n/a",ED289-INDEX(tab_MinKomp[Testy czystości / Reinheitstests],MATCH($B289,tab_MinKomp[[Stanowisko / Position ]:[Stanowisko / Position ]],0)))</f>
        <v>n/a</v>
      </c>
      <c r="EE290" s="190" t="str">
        <f>IF(INDEX(tab_MinKomp[Testy czystości / Reinheitstests],MATCH($B289,tab_MinKomp[[Stanowisko / Position ]:[Stanowisko / Position ]],0))="n/a","n/a",EE289-INDEX(tab_MinKomp[Testy czystości / Reinheitstests],MATCH($B289,tab_MinKomp[[Stanowisko / Position ]:[Stanowisko / Position ]],0)))</f>
        <v>n/a</v>
      </c>
      <c r="EF290" s="190" t="str">
        <f>IF(INDEX(tab_MinKomp[Testy czystości / Reinheitstests],MATCH($B289,tab_MinKomp[[Stanowisko / Position ]:[Stanowisko / Position ]],0))="n/a","n/a",EF289-INDEX(tab_MinKomp[Testy czystości / Reinheitstests],MATCH($B289,tab_MinKomp[[Stanowisko / Position ]:[Stanowisko / Position ]],0)))</f>
        <v>n/a</v>
      </c>
      <c r="EG290" s="190" t="str">
        <f>IF(INDEX(tab_MinKomp[Testy czystości / Reinheitstests],MATCH($B289,tab_MinKomp[[Stanowisko / Position ]:[Stanowisko / Position ]],0))="n/a","n/a",EG289-INDEX(tab_MinKomp[Testy czystości / Reinheitstests],MATCH($B289,tab_MinKomp[[Stanowisko / Position ]:[Stanowisko / Position ]],0)))</f>
        <v>n/a</v>
      </c>
      <c r="EH290" s="190" t="str">
        <f>IF(INDEX(tab_MinKomp[Testy czystości / Reinheitstests],MATCH($B289,tab_MinKomp[[Stanowisko / Position ]:[Stanowisko / Position ]],0))="n/a","n/a",EH289-INDEX(tab_MinKomp[Testy czystości / Reinheitstests],MATCH($B289,tab_MinKomp[[Stanowisko / Position ]:[Stanowisko / Position ]],0)))</f>
        <v>n/a</v>
      </c>
      <c r="EI290" s="190" t="str">
        <f>IF(INDEX(tab_MinKomp[Testy czystości / Reinheitstests],MATCH($B289,tab_MinKomp[[Stanowisko / Position ]:[Stanowisko / Position ]],0))="n/a","n/a",EI289-INDEX(tab_MinKomp[Testy czystości / Reinheitstests],MATCH($B289,tab_MinKomp[[Stanowisko / Position ]:[Stanowisko / Position ]],0)))</f>
        <v>n/a</v>
      </c>
      <c r="EJ290" s="190" t="str">
        <f>IF(INDEX(tab_MinKomp[Testy czystości / Reinheitstests],MATCH($B289,tab_MinKomp[[Stanowisko / Position ]:[Stanowisko / Position ]],0))="n/a","n/a",EJ289-INDEX(tab_MinKomp[Testy czystości / Reinheitstests],MATCH($B289,tab_MinKomp[[Stanowisko / Position ]:[Stanowisko / Position ]],0)))</f>
        <v>n/a</v>
      </c>
      <c r="EK290" s="190" t="str">
        <f>IF(INDEX(tab_MinKomp[Testy czystości / Reinheitstests],MATCH($B289,tab_MinKomp[[Stanowisko / Position ]:[Stanowisko / Position ]],0))="n/a","n/a",EK289-INDEX(tab_MinKomp[Testy czystości / Reinheitstests],MATCH($B289,tab_MinKomp[[Stanowisko / Position ]:[Stanowisko / Position ]],0)))</f>
        <v>n/a</v>
      </c>
      <c r="EL290" s="190" t="str">
        <f>IF(INDEX(tab_MinKomp[Testy czystości / Reinheitstests],MATCH($B289,tab_MinKomp[[Stanowisko / Position ]:[Stanowisko / Position ]],0))="n/a","n/a",EL289-INDEX(tab_MinKomp[Testy czystości / Reinheitstests],MATCH($B289,tab_MinKomp[[Stanowisko / Position ]:[Stanowisko / Position ]],0)))</f>
        <v>n/a</v>
      </c>
      <c r="EM290" s="190" t="str">
        <f>IF(INDEX(tab_MinKomp[Testy czystości / Reinheitstests],MATCH($B289,tab_MinKomp[[Stanowisko / Position ]:[Stanowisko / Position ]],0))="n/a","n/a",EM289-INDEX(tab_MinKomp[Testy czystości / Reinheitstests],MATCH($B289,tab_MinKomp[[Stanowisko / Position ]:[Stanowisko / Position ]],0)))</f>
        <v>n/a</v>
      </c>
      <c r="EN290" s="190" t="str">
        <f>IF(INDEX(tab_MinKomp[Testy czystości / Reinheitstests],MATCH($B289,tab_MinKomp[[Stanowisko / Position ]:[Stanowisko / Position ]],0))="n/a","n/a",EN289-INDEX(tab_MinKomp[Testy czystości / Reinheitstests],MATCH($B289,tab_MinKomp[[Stanowisko / Position ]:[Stanowisko / Position ]],0)))</f>
        <v>n/a</v>
      </c>
      <c r="EO290" s="194" t="str">
        <f>IF(INDEX(tab_MinKomp[Konserwacja Rep],MATCH($B289,tab_MinKomp[[Stanowisko / Position ]:[Stanowisko / Position ]],0))="n/a","n/a",EO289-INDEX(tab_MinKomp[Konserwacja Rep],MATCH($B289,tab_MinKomp[[Stanowisko / Position ]:[Stanowisko / Position ]],0)))</f>
        <v>n/a</v>
      </c>
      <c r="EP290" s="194" t="str">
        <f>IF(INDEX(tab_MinKomp[[Konserwacja Engel ]],MATCH($B289,tab_MinKomp[[Stanowisko / Position ]:[Stanowisko / Position ]],0))="n/a","n/a",EP289-INDEX(tab_MinKomp[[Konserwacja Engel ]],MATCH($B289,tab_MinKomp[[Stanowisko / Position ]:[Stanowisko / Position ]],0)))</f>
        <v>n/a</v>
      </c>
      <c r="EQ290" s="194" t="str">
        <f>IF(INDEX(tab_MinKomp[Konserwacja B 50],MATCH($B289,tab_MinKomp[[Stanowisko / Position ]:[Stanowisko / Position ]],0))="n/a","n/a",EQ289-INDEX(tab_MinKomp[Konserwacja B 50],MATCH($B289,tab_MinKomp[[Stanowisko / Position ]:[Stanowisko / Position ]],0)))</f>
        <v>n/a</v>
      </c>
      <c r="ER290" s="194" t="str">
        <f>IF(INDEX(tab_MinKomp[[Konserwacja EOL ]],MATCH($B289,tab_MinKomp[[Stanowisko / Position ]:[Stanowisko / Position ]],0))="n/a","n/a",ER289-INDEX(tab_MinKomp[[Konserwacja EOL ]],MATCH($B289,tab_MinKomp[[Stanowisko / Position ]:[Stanowisko / Position ]],0)))</f>
        <v>n/a</v>
      </c>
      <c r="ES290" s="194" t="str">
        <f>IF(INDEX(tab_MinKomp[Konserwacja Branson],MATCH($B289,tab_MinKomp[[Stanowisko / Position ]:[Stanowisko / Position ]],0))="n/a","n/a",ES289-INDEX(tab_MinKomp[Konserwacja Branson],MATCH($B289,tab_MinKomp[[Stanowisko / Position ]:[Stanowisko / Position ]],0)))</f>
        <v>n/a</v>
      </c>
      <c r="ET290" s="194" t="str">
        <f>IF(INDEX(tab_MinKomp[Konserwacja coolery],MATCH($B289,tab_MinKomp[[Stanowisko / Position ]:[Stanowisko / Position ]],0))="n/a","n/a",ET289-INDEX(tab_MinKomp[Konserwacja coolery],MATCH($B289,tab_MinKomp[[Stanowisko / Position ]:[Stanowisko / Position ]],0)))</f>
        <v>n/a</v>
      </c>
      <c r="EU290" s="194" t="str">
        <f>IF(INDEX(tab_MinKomp[Konserwacja piecy],MATCH($B289,tab_MinKomp[[Stanowisko / Position ]:[Stanowisko / Position ]],0))="n/a","n/a",EU289-INDEX(tab_MinKomp[Konserwacja piecy],MATCH($B289,tab_MinKomp[[Stanowisko / Position ]:[Stanowisko / Position ]],0)))</f>
        <v>n/a</v>
      </c>
      <c r="EV290" s="194" t="str">
        <f>IF(INDEX(tab_MinKomp[Rysunek techniczny- czytanie],MATCH($B289,tab_MinKomp[[Stanowisko / Position ]:[Stanowisko / Position ]],0))="n/a","n/a",EV289-INDEX(tab_MinKomp[Rysunek techniczny- czytanie],MATCH($B289,tab_MinKomp[[Stanowisko / Position ]:[Stanowisko / Position ]],0)))</f>
        <v>n/a</v>
      </c>
      <c r="EW290" s="194" t="str">
        <f>IF(INDEX(tab_MinKomp[Elektryka],MATCH($B289,tab_MinKomp[[Stanowisko / Position ]:[Stanowisko / Position ]],0))="n/a","n/a",EW289-INDEX(tab_MinKomp[Elektryka],MATCH($B289,tab_MinKomp[[Stanowisko / Position ]:[Stanowisko / Position ]],0)))</f>
        <v>n/a</v>
      </c>
      <c r="EX290" s="194" t="str">
        <f>IF(INDEX(tab_MinKomp[Pneumatyka],MATCH($B289,tab_MinKomp[[Stanowisko / Position ]:[Stanowisko / Position ]],0))="n/a","n/a",EX289-INDEX(tab_MinKomp[Pneumatyka],MATCH($B289,tab_MinKomp[[Stanowisko / Position ]:[Stanowisko / Position ]],0)))</f>
        <v>n/a</v>
      </c>
      <c r="EY290" s="194" t="str">
        <f>IF(INDEX(tab_MinKomp[[Hydraulika ]],MATCH($B289,tab_MinKomp[[Stanowisko / Position ]:[Stanowisko / Position ]],0))="n/a","n/a",EY289-INDEX(tab_MinKomp[[Hydraulika ]],MATCH($B289,tab_MinKomp[[Stanowisko / Position ]:[Stanowisko / Position ]],0)))</f>
        <v>n/a</v>
      </c>
      <c r="EZ290" s="194" t="str">
        <f>IF(INDEX(tab_MinKomp[Podciśnienie],MATCH($B289,tab_MinKomp[[Stanowisko / Position ]:[Stanowisko / Position ]],0))="n/a","n/a",EZ289-INDEX(tab_MinKomp[Podciśnienie],MATCH($B289,tab_MinKomp[[Stanowisko / Position ]:[Stanowisko / Position ]],0)))</f>
        <v>n/a</v>
      </c>
      <c r="FA290" s="194" t="str">
        <f>IF(INDEX(tab_MinKomp[Usuwanie awarii],MATCH($B289,tab_MinKomp[[Stanowisko / Position ]:[Stanowisko / Position ]],0))="n/a","n/a",FA289-INDEX(tab_MinKomp[Usuwanie awarii],MATCH($B289,tab_MinKomp[[Stanowisko / Position ]:[Stanowisko / Position ]],0)))</f>
        <v>n/a</v>
      </c>
      <c r="FB290" s="194" t="str">
        <f>IF(INDEX(tab_MinKomp[Obsługa robotów],MATCH($B289,tab_MinKomp[[Stanowisko / Position ]:[Stanowisko / Position ]],0))="n/a","n/a",FB289-INDEX(tab_MinKomp[Obsługa robotów],MATCH($B289,tab_MinKomp[[Stanowisko / Position ]:[Stanowisko / Position ]],0)))</f>
        <v>n/a</v>
      </c>
      <c r="FC290" s="194" t="str">
        <f>IF(INDEX(tab_MinKomp[Obsługa sterowania maszyny],MATCH($B289,tab_MinKomp[[Stanowisko / Position ]:[Stanowisko / Position ]],0))="n/a","n/a",FC289-INDEX(tab_MinKomp[Obsługa sterowania maszyny],MATCH($B289,tab_MinKomp[[Stanowisko / Position ]:[Stanowisko / Position ]],0)))</f>
        <v>n/a</v>
      </c>
      <c r="FD290" s="194" t="str">
        <f>IF(INDEX(tab_MinKomp[Usuwanie przyczyn żródłowych],MATCH($B289,tab_MinKomp[[Stanowisko / Position ]:[Stanowisko / Position ]],0))="n/a","n/a",FD289-INDEX(tab_MinKomp[Usuwanie przyczyn żródłowych],MATCH($B289,tab_MinKomp[[Stanowisko / Position ]:[Stanowisko / Position ]],0)))</f>
        <v>n/a</v>
      </c>
      <c r="FE290" s="194" t="str">
        <f>IF(INDEX(tab_MinKomp[Cmms stosowanie],MATCH($B289,tab_MinKomp[[Stanowisko / Position ]:[Stanowisko / Position ]],0))="n/a","n/a",FE289-INDEX(tab_MinKomp[Cmms stosowanie],MATCH($B289,tab_MinKomp[[Stanowisko / Position ]:[Stanowisko / Position ]],0)))</f>
        <v>n/a</v>
      </c>
      <c r="FF290" s="190" t="str">
        <f>IF(INDEX(tab_MinKomp[Testy czystości / Reinheitstests],MATCH($B289,tab_MinKomp[[Stanowisko / Position ]:[Stanowisko / Position ]],0))="n/a","n/a",FF289-INDEX(tab_MinKomp[Testy czystości / Reinheitstests],MATCH($B289,tab_MinKomp[[Stanowisko / Position ]:[Stanowisko / Position ]],0)))</f>
        <v>n/a</v>
      </c>
      <c r="FG290" s="194" t="str">
        <f>IF(INDEX(tab_MinKomp[Czyszczenie form plastikowych],MATCH($B289,tab_MinKomp[[Stanowisko / Position ]:[Stanowisko / Position ]],0))="n/a","n/a",FG289-INDEX(tab_MinKomp[Czyszczenie form plastikowych],MATCH($B289,tab_MinKomp[[Stanowisko / Position ]:[Stanowisko / Position ]],0)))</f>
        <v>n/a</v>
      </c>
      <c r="FH290" s="194" t="str">
        <f>IF(INDEX(tab_MinKomp[Wymiana form plastik],MATCH($B289,tab_MinKomp[[Stanowisko / Position ]:[Stanowisko / Position ]],0))="n/a","n/a",FH289-INDEX(tab_MinKomp[Wymiana form plastik],MATCH($B289,tab_MinKomp[[Stanowisko / Position ]:[Stanowisko / Position ]],0)))</f>
        <v>n/a</v>
      </c>
      <c r="FI290" s="194" t="str">
        <f>IF(INDEX(tab_MinKomp[Wymiana form guma],MATCH($B289,tab_MinKomp[[Stanowisko / Position ]:[Stanowisko / Position ]],0))="n/a","n/a",FI289-INDEX(tab_MinKomp[Wymiana form guma],MATCH($B289,tab_MinKomp[[Stanowisko / Position ]:[Stanowisko / Position ]],0)))</f>
        <v>n/a</v>
      </c>
      <c r="FJ290" s="194" t="str">
        <f>IF(INDEX(tab_MinKomp[Konserwacja KK],MATCH($B289,tab_MinKomp[[Stanowisko / Position ]:[Stanowisko / Position ]],0))="n/a","n/a",FJ289-INDEX(tab_MinKomp[Konserwacja KK],MATCH($B289,tab_MinKomp[[Stanowisko / Position ]:[Stanowisko / Position ]],0)))</f>
        <v>n/a</v>
      </c>
      <c r="FK290" s="194" t="str">
        <f>IF(INDEX(tab_MinKomp[Konserwacja form guma],MATCH($B289,tab_MinKomp[[Stanowisko / Position ]:[Stanowisko / Position ]],0))="n/a","n/a",FK289-INDEX(tab_MinKomp[Konserwacja form guma],MATCH($B289,tab_MinKomp[[Stanowisko / Position ]:[Stanowisko / Position ]],0)))</f>
        <v>n/a</v>
      </c>
      <c r="FL290" s="194" t="str">
        <f>IF(INDEX(tab_MinKomp[Konserwacja form plastiki],MATCH($B289,tab_MinKomp[[Stanowisko / Position ]:[Stanowisko / Position ]],0))="n/a","n/a",FL289-INDEX(tab_MinKomp[Konserwacja form plastiki],MATCH($B289,tab_MinKomp[[Stanowisko / Position ]:[Stanowisko / Position ]],0)))</f>
        <v>n/a</v>
      </c>
      <c r="FM290" s="194" t="str">
        <f>IF(INDEX(tab_MinKomp[Konserwacja Gorącego Kanału],MATCH($B289,tab_MinKomp[[Stanowisko / Position ]:[Stanowisko / Position ]],0))="n/a","n/a",FM289-INDEX(tab_MinKomp[Konserwacja Gorącego Kanału],MATCH($B289,tab_MinKomp[[Stanowisko / Position ]:[Stanowisko / Position ]],0)))</f>
        <v>n/a</v>
      </c>
      <c r="FN290" s="194" t="str">
        <f>IF(INDEX(tab_MinKomp[MS Office (Excel)],MATCH($B289,tab_MinKomp[[Stanowisko / Position ]:[Stanowisko / Position ]],0))="n/a","n/a",FN289-INDEX(tab_MinKomp[MS Office (Excel)],MATCH($B289,tab_MinKomp[[Stanowisko / Position ]:[Stanowisko / Position ]],0)))</f>
        <v>n/a</v>
      </c>
      <c r="FO290" s="194" t="str">
        <f>IF(INDEX(tab_MinKomp[MS Office (Word)],MATCH($B289,tab_MinKomp[[Stanowisko / Position ]:[Stanowisko / Position ]],0))="n/a","n/a",FO289-INDEX(tab_MinKomp[MS Office (Word)],MATCH($B289,tab_MinKomp[[Stanowisko / Position ]:[Stanowisko / Position ]],0)))</f>
        <v>n/a</v>
      </c>
      <c r="FP290" s="194" t="str">
        <f>IF(INDEX(tab_MinKomp[MS Office (Power Point)],MATCH($B289,tab_MinKomp[[Stanowisko / Position ]:[Stanowisko / Position ]],0))="n/a","n/a",FP289-INDEX(tab_MinKomp[MS Office (Power Point)],MATCH($B289,tab_MinKomp[[Stanowisko / Position ]:[Stanowisko / Position ]],0)))</f>
        <v>n/a</v>
      </c>
      <c r="FQ290" s="196" t="str">
        <f>IF(INDEX(tab_MinKomp[Język angielski / Englisch],MATCH($B289,tab_MinKomp[[Stanowisko / Position ]:[Stanowisko / Position ]],0))="n/a","n/a",FQ289-INDEX(tab_MinKomp[Język angielski / Englisch],MATCH($B289,tab_MinKomp[[Stanowisko / Position ]:[Stanowisko / Position ]],0)))</f>
        <v>n/a</v>
      </c>
      <c r="FR290" s="196" t="str">
        <f>IF(INDEX(tab_MinKomp[Język niemiecki / Deutsch],MATCH($B289,tab_MinKomp[[Stanowisko / Position ]:[Stanowisko / Position ]],0))="n/a","n/a",FR289-INDEX(tab_MinKomp[Język niemiecki / Deutsch],MATCH($B289,tab_MinKomp[[Stanowisko / Position ]:[Stanowisko / Position ]],0)))</f>
        <v>n/a</v>
      </c>
      <c r="FS290" s="194">
        <f>IF(INDEX(tab_MinKomp[Zarządzanie dokumentacją procesową / Process dokumentation management],MATCH($B289,tab_MinKomp[[Stanowisko / Position ]:[Stanowisko / Position ]],0))="n/a","n/a",FS289-INDEX(tab_MinKomp[Zarządzanie dokumentacją procesową / Process dokumentation management],MATCH($B289,tab_MinKomp[[Stanowisko / Position ]:[Stanowisko / Position ]],0)))</f>
        <v>-1</v>
      </c>
      <c r="FT290" s="194">
        <f>IF(INDEX(tab_MinKomp[Znajomość procesów z obszaru / Kenntiss der prozesse in dem Bereich],MATCH($B289,tab_MinKomp[[Stanowisko / Position ]:[Stanowisko / Position ]],0))="n/a","n/a",FT289-INDEX(tab_MinKomp[Znajomość procesów z obszaru / Kenntiss der prozesse in dem Bereich],MATCH($B289,tab_MinKomp[[Stanowisko / Position ]:[Stanowisko / Position ]],0)))</f>
        <v>-1</v>
      </c>
      <c r="FU290" s="194">
        <f>IF(INDEX(tab_MinKomp[optymalizacja procesów / Prozessoptymalisierung],MATCH($B289,tab_MinKomp[[Stanowisko / Position ]:[Stanowisko / Position ]],0))="n/a","n/a",FU289-INDEX(tab_MinKomp[optymalizacja procesów / Prozessoptymalisierung],MATCH($B289,tab_MinKomp[[Stanowisko / Position ]:[Stanowisko / Position ]],0)))</f>
        <v>0</v>
      </c>
      <c r="FV290" s="194">
        <f>IF(INDEX(tab_MinKomp[Umiejętności szkoleniowe / Trainingsfähigkeiten],MATCH($B289,tab_MinKomp[[Stanowisko / Position ]:[Stanowisko / Position ]],0))="n/a","n/a",FV289-INDEX(tab_MinKomp[Umiejętności szkoleniowe / Trainingsfähigkeiten],MATCH($B289,tab_MinKomp[[Stanowisko / Position ]:[Stanowisko / Position ]],0)))</f>
        <v>0</v>
      </c>
      <c r="FW290" s="194">
        <f>IF(INDEX(tab_MinKomp[Analityczne myślenie, podejście / Analitysches Denken, Einstellung],MATCH($B289,tab_MinKomp[[Stanowisko / Position ]:[Stanowisko / Position ]],0))="n/a","n/a",FW289-INDEX(tab_MinKomp[Analityczne myślenie, podejście / Analitysches Denken, Einstellung],MATCH($B289,tab_MinKomp[[Stanowisko / Position ]:[Stanowisko / Position ]],0)))</f>
        <v>0</v>
      </c>
      <c r="FX290" s="194">
        <f>IF(INDEX(tab_MinKomp[Dokładność, precyzja w dzialaniu / Genauigkeit, Präzision in die Arbeit],MATCH($B289,tab_MinKomp[[Stanowisko / Position ]:[Stanowisko / Position ]],0))="n/a","n/a",FX289-INDEX(tab_MinKomp[Dokładność, precyzja w dzialaniu / Genauigkeit, Präzision in die Arbeit],MATCH($B289,tab_MinKomp[[Stanowisko / Position ]:[Stanowisko / Position ]],0)))</f>
        <v>-1</v>
      </c>
      <c r="FY290" s="194">
        <f>IF(INDEX(tab_MinKomp[Dyspozycyjność / Verfügbarkeit],MATCH($B289,tab_MinKomp[[Stanowisko / Position ]:[Stanowisko / Position ]],0))="n/a","n/a",FY289-INDEX(tab_MinKomp[Dyspozycyjność / Verfügbarkeit],MATCH($B289,tab_MinKomp[[Stanowisko / Position ]:[Stanowisko / Position ]],0)))</f>
        <v>-1</v>
      </c>
      <c r="FZ290" s="194">
        <f>IF(INDEX(tab_MinKomp[Zaangażowanie / 
Engagement],MATCH($B289,tab_MinKomp[[Stanowisko / Position ]:[Stanowisko / Position ]],0))="n/a","n/a",FZ289-INDEX(tab_MinKomp[Zaangażowanie / 
Engagement],MATCH($B289,tab_MinKomp[[Stanowisko / Position ]:[Stanowisko / Position ]],0)))</f>
        <v>-1</v>
      </c>
      <c r="GA290" s="194" t="str">
        <f>IF(INDEX(tab_MinKomp[Konserwacja form guma],MATCH($B289,tab_MinKomp[[Stanowisko / Position ]:[Stanowisko / Position ]],0))="n/a","n/a",GA289-INDEX(tab_MinKomp[Konserwacja form guma],MATCH($B289,tab_MinKomp[[Stanowisko / Position ]:[Stanowisko / Position ]],0)))</f>
        <v>n/a</v>
      </c>
      <c r="GB290" s="194" t="str">
        <f>IF(INDEX(tab_MinKomp[Konserwacja form plastiki],MATCH($B289,tab_MinKomp[[Stanowisko / Position ]:[Stanowisko / Position ]],0))="n/a","n/a",GB289-INDEX(tab_MinKomp[Konserwacja form plastiki],MATCH($B289,tab_MinKomp[[Stanowisko / Position ]:[Stanowisko / Position ]],0)))</f>
        <v>n/a</v>
      </c>
      <c r="GC290" s="194">
        <f>IF(INDEX(tab_MinKomp[Elastyczność w działaniu],MATCH($B289,tab_MinKomp[[Stanowisko / Position ]:[Stanowisko / Position ]],0))="n/a","n/a",GC289-INDEX(tab_MinKomp[Elastyczność w działaniu],MATCH($B289,tab_MinKomp[[Stanowisko / Position ]:[Stanowisko / Position ]],0)))</f>
        <v>-1</v>
      </c>
      <c r="GD290" s="194">
        <f>IF(INDEX(tab_MinKomp[Komunikatywność],MATCH($B289,tab_MinKomp[[Stanowisko / Position ]:[Stanowisko / Position ]],0))="n/a","n/a",GD289-INDEX(tab_MinKomp[Komunikatywność],MATCH($B289,tab_MinKomp[[Stanowisko / Position ]:[Stanowisko / Position ]],0)))</f>
        <v>0</v>
      </c>
      <c r="GE290" s="193" t="str">
        <f>IF(INDEX(tab_MinKomp[Motywowanie i budowanie zaangażowania zespołu],MATCH($B289,tab_MinKomp[[Stanowisko / Position ]:[Stanowisko / Position ]],0))="n/a","n/a",GE289-INDEX(tab_MinKomp[Motywowanie i budowanie zaangażowania zespołu],MATCH($B289,tab_MinKomp[[Stanowisko / Position ]:[Stanowisko / Position ]],0)))</f>
        <v>n/a</v>
      </c>
      <c r="GF290" s="186" t="s">
        <v>248</v>
      </c>
      <c r="GG290" s="186" t="s">
        <v>248</v>
      </c>
      <c r="GH290" s="186" t="s">
        <v>248</v>
      </c>
      <c r="GI290" s="186" t="s">
        <v>248</v>
      </c>
      <c r="GJ290" s="186" t="s">
        <v>248</v>
      </c>
      <c r="GK290" s="186" t="s">
        <v>248</v>
      </c>
      <c r="GL290" s="186" t="s">
        <v>248</v>
      </c>
      <c r="GM290" s="186" t="s">
        <v>248</v>
      </c>
      <c r="GN290" s="186" t="s">
        <v>248</v>
      </c>
      <c r="GO290" s="186" t="s">
        <v>248</v>
      </c>
      <c r="GP290" s="186" t="s">
        <v>248</v>
      </c>
      <c r="GQ290" s="186" t="s">
        <v>248</v>
      </c>
      <c r="GR290" s="186" t="s">
        <v>248</v>
      </c>
      <c r="GS290" s="186" t="s">
        <v>248</v>
      </c>
      <c r="GT290" s="186" t="s">
        <v>248</v>
      </c>
      <c r="GU290" s="186" t="s">
        <v>248</v>
      </c>
      <c r="GV290" s="186" t="s">
        <v>248</v>
      </c>
      <c r="GW290" s="186" t="s">
        <v>248</v>
      </c>
      <c r="GX290" s="186" t="s">
        <v>248</v>
      </c>
      <c r="GY290" s="186" t="s">
        <v>248</v>
      </c>
      <c r="GZ290" s="261" t="s">
        <v>248</v>
      </c>
      <c r="HA290" s="261" t="s">
        <v>248</v>
      </c>
      <c r="HB290" s="191">
        <f>SUM(G290:GE290)/(HB289-(SUM(G290:GE290)))</f>
        <v>-0.2</v>
      </c>
    </row>
    <row r="291" spans="1:210" ht="24.9" customHeight="1" x14ac:dyDescent="0.3">
      <c r="A291" s="105" t="s">
        <v>321</v>
      </c>
      <c r="B291" s="105" t="s">
        <v>315</v>
      </c>
      <c r="C291" s="105" t="s">
        <v>381</v>
      </c>
      <c r="D291" s="105">
        <v>1214</v>
      </c>
      <c r="E291" s="394" t="s">
        <v>529</v>
      </c>
      <c r="F291" s="185" t="s">
        <v>374</v>
      </c>
      <c r="G291" s="186">
        <v>2</v>
      </c>
      <c r="H291" s="186">
        <v>1</v>
      </c>
      <c r="I291" s="186">
        <v>2</v>
      </c>
      <c r="J291" s="186">
        <v>1</v>
      </c>
      <c r="K291" s="186">
        <v>1</v>
      </c>
      <c r="L291" s="186" t="s">
        <v>248</v>
      </c>
      <c r="M291" s="186" t="s">
        <v>248</v>
      </c>
      <c r="N291" s="186" t="s">
        <v>248</v>
      </c>
      <c r="O291" s="186">
        <v>1</v>
      </c>
      <c r="P291" s="186">
        <v>1</v>
      </c>
      <c r="Q291" s="186" t="s">
        <v>248</v>
      </c>
      <c r="R291" s="186" t="s">
        <v>248</v>
      </c>
      <c r="S291" s="186" t="s">
        <v>248</v>
      </c>
      <c r="T291" s="186" t="s">
        <v>248</v>
      </c>
      <c r="U291" s="186" t="s">
        <v>248</v>
      </c>
      <c r="V291" s="186" t="s">
        <v>248</v>
      </c>
      <c r="W291" s="186" t="s">
        <v>248</v>
      </c>
      <c r="X291" s="186" t="s">
        <v>248</v>
      </c>
      <c r="Y291" s="186" t="s">
        <v>248</v>
      </c>
      <c r="Z291" s="186" t="s">
        <v>248</v>
      </c>
      <c r="AA291" s="186" t="s">
        <v>248</v>
      </c>
      <c r="AB291" s="186" t="s">
        <v>248</v>
      </c>
      <c r="AC291" s="186" t="s">
        <v>248</v>
      </c>
      <c r="AD291" s="186" t="s">
        <v>248</v>
      </c>
      <c r="AE291" s="186" t="s">
        <v>248</v>
      </c>
      <c r="AF291" s="186" t="s">
        <v>248</v>
      </c>
      <c r="AG291" s="186" t="s">
        <v>248</v>
      </c>
      <c r="AH291" s="186" t="s">
        <v>248</v>
      </c>
      <c r="AI291" s="186" t="s">
        <v>248</v>
      </c>
      <c r="AJ291" s="186" t="s">
        <v>248</v>
      </c>
      <c r="AK291" s="186" t="s">
        <v>248</v>
      </c>
      <c r="AL291" s="186">
        <v>1</v>
      </c>
      <c r="AM291" s="186" t="s">
        <v>248</v>
      </c>
      <c r="AN291" s="186" t="s">
        <v>248</v>
      </c>
      <c r="AO291" s="186">
        <v>1</v>
      </c>
      <c r="AP291" s="186" t="s">
        <v>248</v>
      </c>
      <c r="AQ291" s="186">
        <v>1</v>
      </c>
      <c r="AR291" s="186" t="s">
        <v>248</v>
      </c>
      <c r="AS291" s="186" t="s">
        <v>248</v>
      </c>
      <c r="AT291" s="186" t="s">
        <v>248</v>
      </c>
      <c r="AU291" s="186" t="s">
        <v>248</v>
      </c>
      <c r="AV291" s="186">
        <v>2</v>
      </c>
      <c r="AW291" s="186">
        <v>1</v>
      </c>
      <c r="AX291" s="186" t="s">
        <v>248</v>
      </c>
      <c r="AY291" s="186" t="s">
        <v>248</v>
      </c>
      <c r="AZ291" s="186" t="s">
        <v>248</v>
      </c>
      <c r="BA291" s="186" t="s">
        <v>248</v>
      </c>
      <c r="BB291" s="186" t="s">
        <v>248</v>
      </c>
      <c r="BC291" s="186" t="s">
        <v>248</v>
      </c>
      <c r="BD291" s="186" t="s">
        <v>248</v>
      </c>
      <c r="BE291" s="186" t="s">
        <v>248</v>
      </c>
      <c r="BF291" s="186" t="s">
        <v>248</v>
      </c>
      <c r="BG291" s="186" t="s">
        <v>248</v>
      </c>
      <c r="BH291" s="186" t="s">
        <v>248</v>
      </c>
      <c r="BI291" s="186" t="s">
        <v>248</v>
      </c>
      <c r="BJ291" s="186" t="s">
        <v>248</v>
      </c>
      <c r="BK291" s="186" t="s">
        <v>248</v>
      </c>
      <c r="BL291" s="186" t="s">
        <v>248</v>
      </c>
      <c r="BM291" s="186" t="s">
        <v>248</v>
      </c>
      <c r="BN291" s="186" t="s">
        <v>248</v>
      </c>
      <c r="BO291" s="186" t="s">
        <v>248</v>
      </c>
      <c r="BP291" s="186" t="s">
        <v>248</v>
      </c>
      <c r="BQ291" s="186">
        <v>2</v>
      </c>
      <c r="BR291" s="186" t="s">
        <v>248</v>
      </c>
      <c r="BS291" s="186">
        <v>2</v>
      </c>
      <c r="BT291" s="186" t="s">
        <v>248</v>
      </c>
      <c r="BU291" s="186">
        <v>2</v>
      </c>
      <c r="BV291" s="186" t="s">
        <v>248</v>
      </c>
      <c r="BW291" s="186">
        <v>2</v>
      </c>
      <c r="BX291" s="186">
        <v>2</v>
      </c>
      <c r="BY291" s="186">
        <v>1</v>
      </c>
      <c r="BZ291" s="186">
        <v>2</v>
      </c>
      <c r="CA291" s="186" t="s">
        <v>248</v>
      </c>
      <c r="CB291" s="186">
        <v>1</v>
      </c>
      <c r="CC291" s="186" t="s">
        <v>248</v>
      </c>
      <c r="CD291" s="186">
        <v>2</v>
      </c>
      <c r="CE291" s="186">
        <v>1</v>
      </c>
      <c r="CF291" s="186" t="s">
        <v>248</v>
      </c>
      <c r="CG291" s="186">
        <v>1</v>
      </c>
      <c r="CH291" s="186" t="s">
        <v>248</v>
      </c>
      <c r="CI291" s="186" t="s">
        <v>248</v>
      </c>
      <c r="CJ291" s="186" t="s">
        <v>248</v>
      </c>
      <c r="CK291" s="186" t="s">
        <v>248</v>
      </c>
      <c r="CL291" s="186" t="s">
        <v>248</v>
      </c>
      <c r="CM291" s="186" t="s">
        <v>248</v>
      </c>
      <c r="CN291" s="186" t="s">
        <v>248</v>
      </c>
      <c r="CO291" s="186" t="s">
        <v>248</v>
      </c>
      <c r="CP291" s="186" t="s">
        <v>248</v>
      </c>
      <c r="CQ291" s="186" t="s">
        <v>248</v>
      </c>
      <c r="CR291" s="186" t="s">
        <v>248</v>
      </c>
      <c r="CS291" s="186" t="s">
        <v>248</v>
      </c>
      <c r="CT291" s="186" t="s">
        <v>248</v>
      </c>
      <c r="CU291" s="186" t="s">
        <v>248</v>
      </c>
      <c r="CV291" s="186" t="s">
        <v>248</v>
      </c>
      <c r="CW291" s="186">
        <v>2</v>
      </c>
      <c r="CX291" s="186" t="s">
        <v>248</v>
      </c>
      <c r="CY291" s="186" t="s">
        <v>248</v>
      </c>
      <c r="CZ291" s="186" t="s">
        <v>248</v>
      </c>
      <c r="DA291" s="186" t="s">
        <v>248</v>
      </c>
      <c r="DB291" s="186" t="s">
        <v>248</v>
      </c>
      <c r="DC291" s="186" t="s">
        <v>248</v>
      </c>
      <c r="DD291" s="186" t="s">
        <v>248</v>
      </c>
      <c r="DE291" s="186" t="s">
        <v>248</v>
      </c>
      <c r="DF291" s="186">
        <v>1</v>
      </c>
      <c r="DG291" s="186" t="s">
        <v>248</v>
      </c>
      <c r="DH291" s="186" t="s">
        <v>248</v>
      </c>
      <c r="DI291" s="186" t="s">
        <v>248</v>
      </c>
      <c r="DJ291" s="186" t="s">
        <v>248</v>
      </c>
      <c r="DK291" s="186" t="s">
        <v>248</v>
      </c>
      <c r="DL291" s="186" t="s">
        <v>248</v>
      </c>
      <c r="DM291" s="186" t="s">
        <v>248</v>
      </c>
      <c r="DN291" s="186" t="s">
        <v>248</v>
      </c>
      <c r="DO291" s="186" t="s">
        <v>248</v>
      </c>
      <c r="DP291" s="186" t="s">
        <v>248</v>
      </c>
      <c r="DQ291" s="186" t="s">
        <v>248</v>
      </c>
      <c r="DR291" s="186" t="s">
        <v>248</v>
      </c>
      <c r="DS291" s="186" t="s">
        <v>248</v>
      </c>
      <c r="DT291" s="186" t="s">
        <v>248</v>
      </c>
      <c r="DU291" s="186" t="s">
        <v>248</v>
      </c>
      <c r="DV291" s="186" t="s">
        <v>248</v>
      </c>
      <c r="DW291" s="186" t="s">
        <v>248</v>
      </c>
      <c r="DX291" s="186" t="s">
        <v>248</v>
      </c>
      <c r="DY291" s="186" t="s">
        <v>248</v>
      </c>
      <c r="DZ291" s="186" t="s">
        <v>248</v>
      </c>
      <c r="EA291" s="186" t="s">
        <v>248</v>
      </c>
      <c r="EB291" s="186" t="s">
        <v>248</v>
      </c>
      <c r="EC291" s="186" t="s">
        <v>248</v>
      </c>
      <c r="ED291" s="186" t="s">
        <v>248</v>
      </c>
      <c r="EE291" s="186" t="s">
        <v>248</v>
      </c>
      <c r="EF291" s="186" t="s">
        <v>248</v>
      </c>
      <c r="EG291" s="186" t="s">
        <v>248</v>
      </c>
      <c r="EH291" s="186" t="s">
        <v>248</v>
      </c>
      <c r="EI291" s="186" t="s">
        <v>248</v>
      </c>
      <c r="EJ291" s="186" t="s">
        <v>248</v>
      </c>
      <c r="EK291" s="186" t="s">
        <v>248</v>
      </c>
      <c r="EL291" s="186" t="s">
        <v>248</v>
      </c>
      <c r="EM291" s="186" t="s">
        <v>248</v>
      </c>
      <c r="EN291" s="186" t="s">
        <v>248</v>
      </c>
      <c r="EO291" s="186" t="s">
        <v>248</v>
      </c>
      <c r="EP291" s="186" t="s">
        <v>248</v>
      </c>
      <c r="EQ291" s="186" t="s">
        <v>248</v>
      </c>
      <c r="ER291" s="186" t="s">
        <v>248</v>
      </c>
      <c r="ES291" s="186" t="s">
        <v>248</v>
      </c>
      <c r="ET291" s="186" t="s">
        <v>248</v>
      </c>
      <c r="EU291" s="186" t="s">
        <v>248</v>
      </c>
      <c r="EV291" s="186" t="s">
        <v>248</v>
      </c>
      <c r="EW291" s="186" t="s">
        <v>248</v>
      </c>
      <c r="EX291" s="186" t="s">
        <v>248</v>
      </c>
      <c r="EY291" s="186" t="s">
        <v>248</v>
      </c>
      <c r="EZ291" s="186" t="s">
        <v>248</v>
      </c>
      <c r="FA291" s="186" t="s">
        <v>248</v>
      </c>
      <c r="FB291" s="186" t="s">
        <v>248</v>
      </c>
      <c r="FC291" s="186" t="s">
        <v>248</v>
      </c>
      <c r="FD291" s="186" t="s">
        <v>248</v>
      </c>
      <c r="FE291" s="186" t="s">
        <v>248</v>
      </c>
      <c r="FF291" s="186" t="s">
        <v>248</v>
      </c>
      <c r="FG291" s="186" t="s">
        <v>248</v>
      </c>
      <c r="FH291" s="186" t="s">
        <v>248</v>
      </c>
      <c r="FI291" s="186" t="s">
        <v>248</v>
      </c>
      <c r="FJ291" s="186" t="s">
        <v>248</v>
      </c>
      <c r="FK291" s="186" t="s">
        <v>248</v>
      </c>
      <c r="FL291" s="186" t="s">
        <v>248</v>
      </c>
      <c r="FM291" s="186" t="s">
        <v>248</v>
      </c>
      <c r="FN291" s="186" t="s">
        <v>248</v>
      </c>
      <c r="FO291" s="186" t="s">
        <v>248</v>
      </c>
      <c r="FP291" s="186" t="s">
        <v>248</v>
      </c>
      <c r="FQ291" s="187" t="s">
        <v>248</v>
      </c>
      <c r="FR291" s="187" t="s">
        <v>248</v>
      </c>
      <c r="FS291" s="186">
        <v>2</v>
      </c>
      <c r="FT291" s="186">
        <v>2</v>
      </c>
      <c r="FU291" s="186">
        <v>1</v>
      </c>
      <c r="FV291" s="186">
        <v>3</v>
      </c>
      <c r="FW291" s="186">
        <v>1</v>
      </c>
      <c r="FX291" s="186">
        <v>2</v>
      </c>
      <c r="FY291" s="186">
        <v>2</v>
      </c>
      <c r="FZ291" s="186">
        <v>2</v>
      </c>
      <c r="GA291" s="186" t="s">
        <v>248</v>
      </c>
      <c r="GB291" s="186" t="s">
        <v>248</v>
      </c>
      <c r="GC291" s="186">
        <v>1</v>
      </c>
      <c r="GD291" s="186">
        <v>1</v>
      </c>
      <c r="GE291" s="186" t="s">
        <v>248</v>
      </c>
      <c r="GF291" s="186" t="s">
        <v>248</v>
      </c>
      <c r="GG291" s="186" t="s">
        <v>248</v>
      </c>
      <c r="GH291" s="186" t="s">
        <v>248</v>
      </c>
      <c r="GI291" s="186" t="s">
        <v>248</v>
      </c>
      <c r="GJ291" s="186" t="s">
        <v>248</v>
      </c>
      <c r="GK291" s="186" t="s">
        <v>248</v>
      </c>
      <c r="GL291" s="186" t="s">
        <v>248</v>
      </c>
      <c r="GM291" s="186" t="s">
        <v>248</v>
      </c>
      <c r="GN291" s="186" t="s">
        <v>248</v>
      </c>
      <c r="GO291" s="186" t="s">
        <v>248</v>
      </c>
      <c r="GP291" s="186" t="s">
        <v>248</v>
      </c>
      <c r="GQ291" s="186" t="s">
        <v>248</v>
      </c>
      <c r="GR291" s="186" t="s">
        <v>248</v>
      </c>
      <c r="GS291" s="186" t="s">
        <v>248</v>
      </c>
      <c r="GT291" s="186" t="s">
        <v>248</v>
      </c>
      <c r="GU291" s="186" t="s">
        <v>248</v>
      </c>
      <c r="GV291" s="186" t="s">
        <v>248</v>
      </c>
      <c r="GW291" s="186" t="s">
        <v>248</v>
      </c>
      <c r="GX291" s="186" t="s">
        <v>248</v>
      </c>
      <c r="GY291" s="186" t="s">
        <v>248</v>
      </c>
      <c r="GZ291" s="261" t="s">
        <v>248</v>
      </c>
      <c r="HA291" s="261" t="s">
        <v>248</v>
      </c>
      <c r="HB291" s="188">
        <f t="shared" ref="HB291" si="155">SUM(G291:GE291)</f>
        <v>53</v>
      </c>
    </row>
    <row r="292" spans="1:210" ht="24.9" customHeight="1" thickBot="1" x14ac:dyDescent="0.35">
      <c r="A292" s="108" t="str">
        <f t="shared" ref="A292" si="156">A291</f>
        <v>Prod.-Q-5</v>
      </c>
      <c r="B292" s="108" t="str">
        <f t="shared" ref="B292" si="157">B291</f>
        <v>Pracownik Produkcji</v>
      </c>
      <c r="C292" s="108" t="str">
        <f t="shared" ref="C292" si="158">C291</f>
        <v>MJ</v>
      </c>
      <c r="D292" s="108">
        <f t="shared" ref="D292" si="159">D291</f>
        <v>1214</v>
      </c>
      <c r="E292" s="395"/>
      <c r="F292" s="189" t="s">
        <v>375</v>
      </c>
      <c r="G292" s="192">
        <f>IF(INDEX(tab_MinKomp[Przepisy BHP / BHP Vorschriften],MATCH($B291,tab_MinKomp[[Stanowisko / Position ]:[Stanowisko / Position ]],0))="n/a","n/a",G291-INDEX(tab_MinKomp[Przepisy BHP / BHP Vorschriften],MATCH($B291,tab_MinKomp[[Stanowisko / Position ]:[Stanowisko / Position ]],0)))</f>
        <v>0</v>
      </c>
      <c r="H292" s="193">
        <f>IF(INDEX(tab_MinKomp[Przepisy PPOŻ / Brandschutzbestimmungen],MATCH($B291,tab_MinKomp[[Stanowisko / Position ]:[Stanowisko / Position ]],0))="n/a","n/a",H291-INDEX(tab_MinKomp[Przepisy PPOŻ / Brandschutzbestimmungen],MATCH($B291,tab_MinKomp[[Stanowisko / Position ]:[Stanowisko / Position ]],0)))</f>
        <v>0</v>
      </c>
      <c r="I292" s="193">
        <f>IF(INDEX(tab_MinKomp[Ryzyko zawodowe na stanowiskach pracyv/ Berufliche Risiken an Arbeitsstellen],MATCH($B291,tab_MinKomp[[Stanowisko / Position ]:[Stanowisko / Position ]],0))="n/a","n/a",I291-INDEX(tab_MinKomp[Ryzyko zawodowe na stanowiskach pracyv/ Berufliche Risiken an Arbeitsstellen],MATCH($B291,tab_MinKomp[[Stanowisko / Position ]:[Stanowisko / Position ]],0)))</f>
        <v>0</v>
      </c>
      <c r="J292" s="193">
        <f>IF(INDEX(tab_MinKomp[Gospodarka substancjami niebezpiecznymi / Gefahrstoffmanagement],MATCH($B291,tab_MinKomp[[Stanowisko / Position ]:[Stanowisko / Position ]],0))="n/a","n/a",J291-INDEX(tab_MinKomp[Gospodarka substancjami niebezpiecznymi / Gefahrstoffmanagement],MATCH($B291,tab_MinKomp[[Stanowisko / Position ]:[Stanowisko / Position ]],0)))</f>
        <v>0</v>
      </c>
      <c r="K292" s="193">
        <f>IF(INDEX(tab_MinKomp[Gospodarka odpadami / Abfallwirtschaft],MATCH($B291,tab_MinKomp[[Stanowisko / Position ]:[Stanowisko / Position ]],0))="n/a","n/a",K291-INDEX(tab_MinKomp[Gospodarka odpadami / Abfallwirtschaft],MATCH($B291,tab_MinKomp[[Stanowisko / Position ]:[Stanowisko / Position ]],0)))</f>
        <v>0</v>
      </c>
      <c r="L292" s="194" t="str">
        <f>IF(INDEX(tab_MinKomp[Przepisy kodeksu pracy / Bestimmungen des Arbeitsgesetzes],MATCH($B291,tab_MinKomp[[Stanowisko / Position ]:[Stanowisko / Position ]],0))="n/a","n/a",L291-INDEX(tab_MinKomp[Przepisy kodeksu pracy / Bestimmungen des Arbeitsgesetzes],MATCH($B291,tab_MinKomp[[Stanowisko / Position ]:[Stanowisko / Position ]],0)))</f>
        <v>n/a</v>
      </c>
      <c r="M292" s="195" t="str">
        <f>IF(INDEX(tab_MinKomp[Przepisy o ub.społ. ZUS  / Sozialversicherungsvorschriften],MATCH($B291,tab_MinKomp[[Stanowisko / Position ]:[Stanowisko / Position ]],0))="n/a","n/a",M291-INDEX(tab_MinKomp[Przepisy o ub.społ. ZUS  / Sozialversicherungsvorschriften],MATCH($B291,tab_MinKomp[[Stanowisko / Position ]:[Stanowisko / Position ]],0)))</f>
        <v>n/a</v>
      </c>
      <c r="N292" s="194" t="str">
        <f>IF(INDEX(tab_MinKomp[PRZEPISY O PDOF /persönlich Einkommensteuergesetz ],MATCH($B291,tab_MinKomp[[Stanowisko / Position ]:[Stanowisko / Position ]],0))="n/a","n/a",N291-INDEX(tab_MinKomp[PRZEPISY O PDOF /persönlich Einkommensteuergesetz ],MATCH($B291,tab_MinKomp[[Stanowisko / Position ]:[Stanowisko / Position ]],0)))</f>
        <v>n/a</v>
      </c>
      <c r="O292" s="194">
        <f>IF(INDEX(tab_MinKomp[Regulamin pracy / Arbeitsordnung],MATCH($B291,tab_MinKomp[[Stanowisko / Position ]:[Stanowisko / Position ]],0))="n/a","n/a",O291-INDEX(tab_MinKomp[Regulamin pracy / Arbeitsordnung],MATCH($B291,tab_MinKomp[[Stanowisko / Position ]:[Stanowisko / Position ]],0)))</f>
        <v>0</v>
      </c>
      <c r="P292" s="194">
        <f>IF(INDEX(tab_MinKomp[Regulamin wynagradzania / Vergütungsordnung],MATCH($B291,tab_MinKomp[[Stanowisko / Position ]:[Stanowisko / Position ]],0))="n/a","n/a",P291-INDEX(tab_MinKomp[Regulamin wynagradzania / Vergütungsordnung],MATCH($B291,tab_MinKomp[[Stanowisko / Position ]:[Stanowisko / Position ]],0)))</f>
        <v>0</v>
      </c>
      <c r="Q292" s="194" t="str">
        <f>IF(INDEX(tab_MinKomp[System R2PŁATNIK PRO: Płace / Lohnabrechnung],MATCH($B291,tab_MinKomp[[Stanowisko / Position ]:[Stanowisko / Position ]],0))="n/a","n/a",Q291-INDEX(tab_MinKomp[System R2PŁATNIK PRO: Płace / Lohnabrechnung],MATCH($B291,tab_MinKomp[[Stanowisko / Position ]:[Stanowisko / Position ]],0)))</f>
        <v>n/a</v>
      </c>
      <c r="R292" s="194" t="str">
        <f>IF(INDEX(tab_MinKomp[SystemR2PŁATNIK PRO: KADRY / Personaldaten],MATCH($B291,tab_MinKomp[[Stanowisko / Position ]:[Stanowisko / Position ]],0))="n/a","n/a",R291-INDEX(tab_MinKomp[SystemR2PŁATNIK PRO: KADRY / Personaldaten],MATCH($B291,tab_MinKomp[[Stanowisko / Position ]:[Stanowisko / Position ]],0)))</f>
        <v>n/a</v>
      </c>
      <c r="S292" s="194" t="str">
        <f>IF(INDEX(tab_MinKomp[SYSTEM R2PŁATNIK PRO: zarządzanie pracownikami / Arbeitsverwaltung],MATCH($B291,tab_MinKomp[[Stanowisko / Position ]:[Stanowisko / Position ]],0))="n/a","n/a",S291-INDEX(tab_MinKomp[SYSTEM R2PŁATNIK PRO: zarządzanie pracownikami / Arbeitsverwaltung],MATCH($B291,tab_MinKomp[[Stanowisko / Position ]:[Stanowisko / Position ]],0)))</f>
        <v>n/a</v>
      </c>
      <c r="T292" s="194" t="str">
        <f>IF(INDEX(tab_MinKomp[Doradztwo, wsparcie personalne / Personalberatung und Unterstützung],MATCH($B291,tab_MinKomp[[Stanowisko / Position ]:[Stanowisko / Position ]],0))="n/a","n/a",T291-INDEX(tab_MinKomp[Doradztwo, wsparcie personalne / Personalberatung und Unterstützung],MATCH($B291,tab_MinKomp[[Stanowisko / Position ]:[Stanowisko / Position ]],0)))</f>
        <v>n/a</v>
      </c>
      <c r="U292" s="194" t="str">
        <f>IF(INDEX(tab_MinKomp[Przepisy o podatku VAT / MwSt.- Gesetz],MATCH($B291,tab_MinKomp[[Stanowisko / Position ]:[Stanowisko / Position ]],0))="n/a","n/a",U291-INDEX(tab_MinKomp[Przepisy o podatku VAT / MwSt.- Gesetz],MATCH($B291,tab_MinKomp[[Stanowisko / Position ]:[Stanowisko / Position ]],0)))</f>
        <v>n/a</v>
      </c>
      <c r="V292" s="194" t="str">
        <f>IF(INDEX(tab_MinKomp[PrzepisyPDOP / geschäftlich Einkommensteuergesetz],MATCH($B291,tab_MinKomp[[Stanowisko / Position ]:[Stanowisko / Position ]],0))="n/a","n/a",V291-INDEX(tab_MinKomp[PrzepisyPDOP / geschäftlich Einkommensteuergesetz],MATCH($B291,tab_MinKomp[[Stanowisko / Position ]:[Stanowisko / Position ]],0)))</f>
        <v>n/a</v>
      </c>
      <c r="W292" s="194" t="str">
        <f>IF(INDEX(tab_MinKomp[System BAAN / FINANSE (FIBU)],MATCH($B291,tab_MinKomp[[Stanowisko / Position ]:[Stanowisko / Position ]],0))="n/a","n/a",W291-INDEX(tab_MinKomp[System BAAN / FINANSE (FIBU)],MATCH($B291,tab_MinKomp[[Stanowisko / Position ]:[Stanowisko / Position ]],0)))</f>
        <v>n/a</v>
      </c>
      <c r="X292" s="194" t="str">
        <f>IF(INDEX(tab_MinKomp[Systemy pomocnicze / Hilfssysteme(STOCKPROGRAM, KALK2000 etc.)],MATCH($B291,tab_MinKomp[[Stanowisko / Position ]:[Stanowisko / Position ]],0))="n/a","n/a",X291-INDEX(tab_MinKomp[Systemy pomocnicze / Hilfssysteme(STOCKPROGRAM, KALK2000 etc.)],MATCH($B291,tab_MinKomp[[Stanowisko / Position ]:[Stanowisko / Position ]],0)))</f>
        <v>n/a</v>
      </c>
      <c r="Y292" s="194" t="str">
        <f>IF(INDEX(tab_MinKomp[Polityka rachunkowości / Buchführungspolitik],MATCH($B291,tab_MinKomp[[Stanowisko / Position ]:[Stanowisko / Position ]],0))="n/a","n/a",Y291-INDEX(tab_MinKomp[Polityka rachunkowości / Buchführungspolitik],MATCH($B291,tab_MinKomp[[Stanowisko / Position ]:[Stanowisko / Position ]],0)))</f>
        <v>n/a</v>
      </c>
      <c r="Z292" s="194" t="str">
        <f>IF(INDEX(tab_MinKomp[Ustawa o rachunkowości / Rechnungslegungsgesetz],MATCH($B291,tab_MinKomp[[Stanowisko / Position ]:[Stanowisko / Position ]],0))="n/a","n/a",Z291-INDEX(tab_MinKomp[Ustawa o rachunkowości / Rechnungslegungsgesetz],MATCH($B291,tab_MinKomp[[Stanowisko / Position ]:[Stanowisko / Position ]],0)))</f>
        <v>n/a</v>
      </c>
      <c r="AA292" s="194" t="str">
        <f>IF(INDEX(tab_MinKomp[WORKFLOW - TS-100],MATCH($B291,tab_MinKomp[[Stanowisko / Position ]:[Stanowisko / Position ]],0))="n/a","n/a",AA291-INDEX(tab_MinKomp[WORKFLOW - TS-100],MATCH($B291,tab_MinKomp[[Stanowisko / Position ]:[Stanowisko / Position ]],0)))</f>
        <v>n/a</v>
      </c>
      <c r="AB292" s="194" t="str">
        <f>IF(INDEX(tab_MinKomp[WORKFLOW - SFMS],MATCH($B291,tab_MinKomp[[Stanowisko / Position ]:[Stanowisko / Position ]],0))="n/a","n/a",AB291-INDEX(tab_MinKomp[WORKFLOW - SFMS],MATCH($B291,tab_MinKomp[[Stanowisko / Position ]:[Stanowisko / Position ]],0)))</f>
        <v>n/a</v>
      </c>
      <c r="AC292" s="194" t="str">
        <f>IF(INDEX(tab_MinKomp[System ISO 9001:2015],MATCH($B291,tab_MinKomp[[Stanowisko / Position ]:[Stanowisko / Position ]],0))="n/a","n/a",AC291-INDEX(tab_MinKomp[System ISO 9001:2015],MATCH($B291,tab_MinKomp[[Stanowisko / Position ]:[Stanowisko / Position ]],0)))</f>
        <v>n/a</v>
      </c>
      <c r="AD292" s="194" t="str">
        <f>IF(INDEX(tab_MinKomp[System ISO 9001:2015],MATCH($B291,tab_MinKomp[[Stanowisko / Position ]:[Stanowisko / Position ]],0))="n/a","n/a",AD291-INDEX(tab_MinKomp[System ISO 9001:2015],MATCH($B291,tab_MinKomp[[Stanowisko / Position ]:[Stanowisko / Position ]],0)))</f>
        <v>n/a</v>
      </c>
      <c r="AE292" s="194" t="str">
        <f>IF(INDEX(tab_MinKomp[System ISO 9001:2015],MATCH($B291,tab_MinKomp[[Stanowisko / Position ]:[Stanowisko / Position ]],0))="n/a","n/a",AE291-INDEX(tab_MinKomp[System ISO 9001:2015],MATCH($B291,tab_MinKomp[[Stanowisko / Position ]:[Stanowisko / Position ]],0)))</f>
        <v>n/a</v>
      </c>
      <c r="AF292" s="194" t="str">
        <f>IF(INDEX(tab_MinKomp[System ISO 9001:2015],MATCH($B291,tab_MinKomp[[Stanowisko / Position ]:[Stanowisko / Position ]],0))="n/a","n/a",AF291-INDEX(tab_MinKomp[System ISO 9001:2015],MATCH($B291,tab_MinKomp[[Stanowisko / Position ]:[Stanowisko / Position ]],0)))</f>
        <v>n/a</v>
      </c>
      <c r="AG292" s="194" t="str">
        <f>IF(INDEX(tab_MinKomp[Wymagania VDA 6.3 Process / Forderungen],MATCH($B291,tab_MinKomp[[Stanowisko / Position ]:[Stanowisko / Position ]],0))="n/a","n/a",AG291-INDEX(tab_MinKomp[Wymagania VDA 6.3 Process / Forderungen],MATCH($B291,tab_MinKomp[[Stanowisko / Position ]:[Stanowisko / Position ]],0)))</f>
        <v>n/a</v>
      </c>
      <c r="AH292" s="194" t="str">
        <f>IF(INDEX(tab_MinKomp[Wymagania VDA 6.5 Product / Forderungen],MATCH($B291,tab_MinKomp[[Stanowisko / Position ]:[Stanowisko / Position ]],0))="n/a","n/a",AH291-INDEX(tab_MinKomp[Wymagania VDA 6.5 Product / Forderungen],MATCH($B291,tab_MinKomp[[Stanowisko / Position ]:[Stanowisko / Position ]],0)))</f>
        <v>n/a</v>
      </c>
      <c r="AI292" s="194" t="str">
        <f>IF(INDEX(tab_MinKomp[System ISO 9001:2015],MATCH($B291,tab_MinKomp[[Stanowisko / Position ]:[Stanowisko / Position ]],0))="n/a","n/a",AI291-INDEX(tab_MinKomp[System ISO 9001:2015],MATCH($B291,tab_MinKomp[[Stanowisko / Position ]:[Stanowisko / Position ]],0)))</f>
        <v>n/a</v>
      </c>
      <c r="AJ292" s="194" t="str">
        <f>IF(INDEX(tab_MinKomp[Auditor systemu ISO 17021:2018],MATCH($B291,tab_MinKomp[[Stanowisko / Position ]:[Stanowisko / Position ]],0))="n/a","n/a",AJ291-INDEX(tab_MinKomp[Auditor systemu ISO 17021:2018],MATCH($B291,tab_MinKomp[[Stanowisko / Position ]:[Stanowisko / Position ]],0)))</f>
        <v>n/a</v>
      </c>
      <c r="AK292" s="194" t="str">
        <f>IF(INDEX(tab_MinKomp[Pełnomocnik systemu / Systemvertreter],MATCH($B291,tab_MinKomp[[Stanowisko / Position ]:[Stanowisko / Position ]],0))="n/a","n/a",AK291-INDEX(tab_MinKomp[Pełnomocnik systemu / Systemvertreter],MATCH($B291,tab_MinKomp[[Stanowisko / Position ]:[Stanowisko / Position ]],0)))</f>
        <v>n/a</v>
      </c>
      <c r="AL292" s="194">
        <f>IF(INDEX(tab_MinKomp[Polityka Etyczna - Compliance],MATCH($B291,tab_MinKomp[[Stanowisko / Position ]:[Stanowisko / Position ]],0))="n/a","n/a",AL291-INDEX(tab_MinKomp[Polityka Etyczna - Compliance],MATCH($B291,tab_MinKomp[[Stanowisko / Position ]:[Stanowisko / Position ]],0)))</f>
        <v>0</v>
      </c>
      <c r="AM292" s="194" t="str">
        <f>IF(INDEX(tab_MinKomp[WDRAŻANIE NOWYCH PROJEKTÓW/ PROCEDURA CTM],MATCH($B291,tab_MinKomp[[Stanowisko / Position ]:[Stanowisko / Position ]],0))="n/a","n/a",AM291-INDEX(tab_MinKomp[WDRAŻANIE NOWYCH PROJEKTÓW/ PROCEDURA CTM],MATCH($B291,tab_MinKomp[[Stanowisko / Position ]:[Stanowisko / Position ]],0)))</f>
        <v>n/a</v>
      </c>
      <c r="AN292" s="194" t="str">
        <f>IF(INDEX(tab_MinKomp[KAMIENIE MILOWE MSL/PIFF],MATCH($B291,tab_MinKomp[[Stanowisko / Position ]:[Stanowisko / Position ]],0))="n/a","n/a",AN291-INDEX(tab_MinKomp[KAMIENIE MILOWE MSL/PIFF],MATCH($B291,tab_MinKomp[[Stanowisko / Position ]:[Stanowisko / Position ]],0)))</f>
        <v>n/a</v>
      </c>
      <c r="AO292" s="194">
        <f>IF(INDEX(tab_MinKomp[CP],MATCH($B291,tab_MinKomp[[Stanowisko / Position ]:[Stanowisko / Position ]],0))="n/a","n/a",AO291-INDEX(tab_MinKomp[CP],MATCH($B291,tab_MinKomp[[Stanowisko / Position ]:[Stanowisko / Position ]],0)))</f>
        <v>0</v>
      </c>
      <c r="AP292" s="194" t="str">
        <f>IF(INDEX(tab_MinKomp[FMEA],MATCH($B291,tab_MinKomp[[Stanowisko / Position ]:[Stanowisko / Position ]],0))="n/a","n/a",AP291-INDEX(tab_MinKomp[FMEA],MATCH($B291,tab_MinKomp[[Stanowisko / Position ]:[Stanowisko / Position ]],0)))</f>
        <v>n/a</v>
      </c>
      <c r="AQ292" s="194">
        <f>IF(INDEX(tab_MinKomp[FLOW CHART],MATCH($B291,tab_MinKomp[[Stanowisko / Position ]:[Stanowisko / Position ]],0))="n/a","n/a",AQ291-INDEX(tab_MinKomp[FLOW CHART],MATCH($B291,tab_MinKomp[[Stanowisko / Position ]:[Stanowisko / Position ]],0)))</f>
        <v>0</v>
      </c>
      <c r="AR292" s="194" t="str">
        <f>IF(INDEX(tab_MinKomp[APQP],MATCH($B291,tab_MinKomp[[Stanowisko / Position ]:[Stanowisko / Position ]],0))="n/a","n/a",AR291-INDEX(tab_MinKomp[APQP],MATCH($B291,tab_MinKomp[[Stanowisko / Position ]:[Stanowisko / Position ]],0)))</f>
        <v>n/a</v>
      </c>
      <c r="AS292" s="194" t="str">
        <f>IF(INDEX(tab_MinKomp[MSA],MATCH($B291,tab_MinKomp[[Stanowisko / Position ]:[Stanowisko / Position ]],0))="n/a","n/a",AS291-INDEX(tab_MinKomp[MSA],MATCH($B291,tab_MinKomp[[Stanowisko / Position ]:[Stanowisko / Position ]],0)))</f>
        <v>n/a</v>
      </c>
      <c r="AT292" s="194" t="str">
        <f>IF(INDEX(tab_MinKomp[SPC],MATCH($B291,tab_MinKomp[[Stanowisko / Position ]:[Stanowisko / Position ]],0))="n/a","n/a",AT291-INDEX(tab_MinKomp[SPC],MATCH($B291,tab_MinKomp[[Stanowisko / Position ]:[Stanowisko / Position ]],0)))</f>
        <v>n/a</v>
      </c>
      <c r="AU292" s="194" t="str">
        <f>IF(INDEX(tab_MinKomp[CSR (SPECYFICZNE WYMAGANIA KLIENTA)],MATCH($B291,tab_MinKomp[[Stanowisko / Position ]:[Stanowisko / Position ]],0))="n/a","n/a",AU291-INDEX(tab_MinKomp[CSR (SPECYFICZNE WYMAGANIA KLIENTA)],MATCH($B291,tab_MinKomp[[Stanowisko / Position ]:[Stanowisko / Position ]],0)))</f>
        <v>n/a</v>
      </c>
      <c r="AV292" s="194">
        <f>IF(INDEX(tab_MinKomp[5S],MATCH($B291,tab_MinKomp[[Stanowisko / Position ]:[Stanowisko / Position ]],0))="n/a","n/a",AV291-INDEX(tab_MinKomp[5S],MATCH($B291,tab_MinKomp[[Stanowisko / Position ]:[Stanowisko / Position ]],0)))</f>
        <v>0</v>
      </c>
      <c r="AW292" s="194">
        <f>IF(INDEX(tab_MinKomp[LEAN MANAGEMENT],MATCH($B291,tab_MinKomp[[Stanowisko / Position ]:[Stanowisko / Position ]],0))="n/a","n/a",AW291-INDEX(tab_MinKomp[LEAN MANAGEMENT],MATCH($B291,tab_MinKomp[[Stanowisko / Position ]:[Stanowisko / Position ]],0)))</f>
        <v>0</v>
      </c>
      <c r="AX292" s="194" t="str">
        <f>IF(INDEX(tab_MinKomp[5R],MATCH($B291,tab_MinKomp[[Stanowisko / Position ]:[Stanowisko / Position ]],0))="n/a","n/a",AX291-INDEX(tab_MinKomp[5R],MATCH($B291,tab_MinKomp[[Stanowisko / Position ]:[Stanowisko / Position ]],0)))</f>
        <v>n/a</v>
      </c>
      <c r="AY292" s="194" t="str">
        <f>IF(INDEX(tab_MinKomp[Six Sigma],MATCH($B291,tab_MinKomp[[Stanowisko / Position ]:[Stanowisko / Position ]],0))="n/a","n/a",AY291-INDEX(tab_MinKomp[Six Sigma],MATCH($B291,tab_MinKomp[[Stanowisko / Position ]:[Stanowisko / Position ]],0)))</f>
        <v>n/a</v>
      </c>
      <c r="AZ292" s="194" t="str">
        <f>IF(INDEX(tab_MinKomp[System BAAN / Distribution &amp; Supply Chain],MATCH($B291,tab_MinKomp[[Stanowisko / Position ]:[Stanowisko / Position ]],0))="n/a","n/a",AZ291-INDEX(tab_MinKomp[System BAAN / Distribution &amp; Supply Chain],MATCH($B291,tab_MinKomp[[Stanowisko / Position ]:[Stanowisko / Position ]],0)))</f>
        <v>n/a</v>
      </c>
      <c r="BA292" s="194" t="str">
        <f>IF(INDEX(tab_MinKomp[Gospodarka magazynowa / Lagerverwaltung],MATCH($B291,tab_MinKomp[[Stanowisko / Position ]:[Stanowisko / Position ]],0))="n/a","n/a",BA291-INDEX(tab_MinKomp[Gospodarka magazynowa / Lagerverwaltung],MATCH($B291,tab_MinKomp[[Stanowisko / Position ]:[Stanowisko / Position ]],0)))</f>
        <v>n/a</v>
      </c>
      <c r="BB292" s="194" t="str">
        <f>IF(INDEX(tab_MinKomp[Inwentaryzacja - organizacja i przebieg / Inventurprozess],MATCH($B291,tab_MinKomp[[Stanowisko / Position ]:[Stanowisko / Position ]],0))="n/a","n/a",BB291-INDEX(tab_MinKomp[Inwentaryzacja - organizacja i przebieg / Inventurprozess],MATCH($B291,tab_MinKomp[[Stanowisko / Position ]:[Stanowisko / Position ]],0)))</f>
        <v>n/a</v>
      </c>
      <c r="BC292" s="194" t="str">
        <f>IF(INDEX(tab_MinKomp[Organizacja dostaw / Versorgungsorganisation],MATCH($B291,tab_MinKomp[[Stanowisko / Position ]:[Stanowisko / Position ]],0))="n/a","n/a",BC291-INDEX(tab_MinKomp[Organizacja dostaw / Versorgungsorganisation],MATCH($B291,tab_MinKomp[[Stanowisko / Position ]:[Stanowisko / Position ]],0)))</f>
        <v>n/a</v>
      </c>
      <c r="BD292" s="194" t="str">
        <f>IF(INDEX(tab_MinKomp[Organizacja wysyłek / Organisation von Lieferungen],MATCH($B291,tab_MinKomp[[Stanowisko / Position ]:[Stanowisko / Position ]],0))="n/a","n/a",BD291-INDEX(tab_MinKomp[Organizacja wysyłek / Organisation von Lieferungen],MATCH($B291,tab_MinKomp[[Stanowisko / Position ]:[Stanowisko / Position ]],0)))</f>
        <v>n/a</v>
      </c>
      <c r="BE292" s="194" t="str">
        <f>IF(INDEX(tab_MinKomp[Analiza magazynowa - Program Polen.mdb / Inventuranalyse],MATCH($B291,tab_MinKomp[[Stanowisko / Position ]:[Stanowisko / Position ]],0))="n/a","n/a",BE291-INDEX(tab_MinKomp[Analiza magazynowa - Program Polen.mdb / Inventuranalyse],MATCH($B291,tab_MinKomp[[Stanowisko / Position ]:[Stanowisko / Position ]],0)))</f>
        <v>n/a</v>
      </c>
      <c r="BF292" s="190" t="str">
        <f>IF(INDEX(tab_MinKomp[MMOG (Materials Management Operations Guidelines)],MATCH($B291,tab_MinKomp[[Stanowisko / Position ]:[Stanowisko / Position ]],0))="n/a","n/a",BF291-INDEX(tab_MinKomp[MMOG (Materials Management Operations Guidelines)],MATCH($B291,tab_MinKomp[[Stanowisko / Position ]:[Stanowisko / Position ]],0)))</f>
        <v>n/a</v>
      </c>
      <c r="BG292" s="190" t="str">
        <f>IF(INDEX(tab_MinKomp[GPP],MATCH($B291,tab_MinKomp[[Stanowisko / Position ]:[Stanowisko / Position ]],0))="n/a","n/a",BG291-INDEX(tab_MinKomp[GPP],MATCH($B291,tab_MinKomp[[Stanowisko / Position ]:[Stanowisko / Position ]],0)))</f>
        <v>n/a</v>
      </c>
      <c r="BH292" s="190" t="str">
        <f>IF(INDEX(tab_MinKomp[AIAG (Automotive Industry Action Group)],MATCH($B291,tab_MinKomp[[Stanowisko / Position ]:[Stanowisko / Position ]],0))="n/a","n/a",BH291-INDEX(tab_MinKomp[AIAG (Automotive Industry Action Group)],MATCH($B291,tab_MinKomp[[Stanowisko / Position ]:[Stanowisko / Position ]],0)))</f>
        <v>n/a</v>
      </c>
      <c r="BI292" s="190" t="str">
        <f>IF(INDEX(tab_MinKomp[Super-G disputes],MATCH($B291,tab_MinKomp[[Stanowisko / Position ]:[Stanowisko / Position ]],0))="n/a","n/a",BI291-INDEX(tab_MinKomp[Super-G disputes],MATCH($B291,tab_MinKomp[[Stanowisko / Position ]:[Stanowisko / Position ]],0)))</f>
        <v>n/a</v>
      </c>
      <c r="BJ292" s="190" t="str">
        <f>IF(INDEX(tab_MinKomp[CMMS3/eDDL (Direct Data Link)],MATCH($B291,tab_MinKomp[[Stanowisko / Position ]:[Stanowisko / Position ]],0))="n/a","n/a",BJ291-INDEX(tab_MinKomp[CMMS3/eDDL (Direct Data Link)],MATCH($B291,tab_MinKomp[[Stanowisko / Position ]:[Stanowisko / Position ]],0)))</f>
        <v>n/a</v>
      </c>
      <c r="BK292" s="190" t="str">
        <f>IF(INDEX(tab_MinKomp[MP&amp;L (Material Planning and Logistics)],MATCH($B291,tab_MinKomp[[Stanowisko / Position ]:[Stanowisko / Position ]],0))="n/a","n/a",BK291-INDEX(tab_MinKomp[MP&amp;L (Material Planning and Logistics)],MATCH($B291,tab_MinKomp[[Stanowisko / Position ]:[Stanowisko / Position ]],0)))</f>
        <v>n/a</v>
      </c>
      <c r="BL292" s="190" t="str">
        <f>IF(INDEX(tab_MinKomp[Supplier delivery rating],MATCH($B291,tab_MinKomp[[Stanowisko / Position ]:[Stanowisko / Position ]],0))="n/a","n/a",BL291-INDEX(tab_MinKomp[Supplier delivery rating],MATCH($B291,tab_MinKomp[[Stanowisko / Position ]:[Stanowisko / Position ]],0)))</f>
        <v>n/a</v>
      </c>
      <c r="BM292" s="194" t="str">
        <f>IF(INDEX(tab_MinKomp[Planowanie produkcji / Produktionsplanung],MATCH($B291,tab_MinKomp[[Stanowisko / Position ]:[Stanowisko / Position ]],0))="n/a","n/a",BM291-INDEX(tab_MinKomp[Planowanie produkcji / Produktionsplanung],MATCH($B291,tab_MinKomp[[Stanowisko / Position ]:[Stanowisko / Position ]],0)))</f>
        <v>n/a</v>
      </c>
      <c r="BN292" s="194" t="str">
        <f>IF(INDEX(tab_MinKomp[Planowanie produkcji / Produktionsplanung],MATCH($B291,tab_MinKomp[[Stanowisko / Position ]:[Stanowisko / Position ]],0))="n/a","n/a",BN291-INDEX(tab_MinKomp[Planowanie produkcji / Produktionsplanung],MATCH($B291,tab_MinKomp[[Stanowisko / Position ]:[Stanowisko / Position ]],0)))</f>
        <v>n/a</v>
      </c>
      <c r="BO292" s="194" t="str">
        <f>IF(INDEX(tab_MinKomp[Planowanie produkcji / Produktionsplanung],MATCH($B291,tab_MinKomp[[Stanowisko / Position ]:[Stanowisko / Position ]],0))="n/a","n/a",BO291-INDEX(tab_MinKomp[Planowanie produkcji / Produktionsplanung],MATCH($B291,tab_MinKomp[[Stanowisko / Position ]:[Stanowisko / Position ]],0)))</f>
        <v>n/a</v>
      </c>
      <c r="BP292" s="194" t="str">
        <f>IF(INDEX(tab_MinKomp[Planowanie produkcji / Produktionsplanung],MATCH($B291,tab_MinKomp[[Stanowisko / Position ]:[Stanowisko / Position ]],0))="n/a","n/a",BP291-INDEX(tab_MinKomp[Planowanie produkcji / Produktionsplanung],MATCH($B291,tab_MinKomp[[Stanowisko / Position ]:[Stanowisko / Position ]],0)))</f>
        <v>n/a</v>
      </c>
      <c r="BQ292" s="194">
        <f>IF(INDEX(tab_MinKomp[Obsługa maszyn Novapax / Novapax Maschinenbedienung],MATCH($B291,tab_MinKomp[[Stanowisko / Position ]:[Stanowisko / Position ]],0))="n/a","n/a",BQ291-INDEX(tab_MinKomp[Obsługa maszyn Novapax / Novapax Maschinenbedienung],MATCH($B291,tab_MinKomp[[Stanowisko / Position ]:[Stanowisko / Position ]],0)))</f>
        <v>0</v>
      </c>
      <c r="BR292" s="194" t="str">
        <f>IF(INDEX(tab_MinKomp[Planowanie produkcji / Produktionsplanung],MATCH($B291,tab_MinKomp[[Stanowisko / Position ]:[Stanowisko / Position ]],0))="n/a","n/a",BR291-INDEX(tab_MinKomp[Planowanie produkcji / Produktionsplanung],MATCH($B291,tab_MinKomp[[Stanowisko / Position ]:[Stanowisko / Position ]],0)))</f>
        <v>n/a</v>
      </c>
      <c r="BS292" s="194">
        <f>IF(INDEX(tab_MinKomp[Obsługa maszyn Novapax / Novapax Maschinenbedienung],MATCH($B291,tab_MinKomp[[Stanowisko / Position ]:[Stanowisko / Position ]],0))="n/a","n/a",BS291-INDEX(tab_MinKomp[Obsługa maszyn Novapax / Novapax Maschinenbedienung],MATCH($B291,tab_MinKomp[[Stanowisko / Position ]:[Stanowisko / Position ]],0)))</f>
        <v>0</v>
      </c>
      <c r="BT292" s="194" t="str">
        <f>IF(INDEX(tab_MinKomp[Planowanie produkcji / Produktionsplanung],MATCH($B291,tab_MinKomp[[Stanowisko / Position ]:[Stanowisko / Position ]],0))="n/a","n/a",BT291-INDEX(tab_MinKomp[Planowanie produkcji / Produktionsplanung],MATCH($B291,tab_MinKomp[[Stanowisko / Position ]:[Stanowisko / Position ]],0)))</f>
        <v>n/a</v>
      </c>
      <c r="BU292" s="194">
        <f>IF(INDEX(tab_MinKomp[Obsługa maszyn Novapax / Novapax Maschinenbedienung],MATCH($B291,tab_MinKomp[[Stanowisko / Position ]:[Stanowisko / Position ]],0))="n/a","n/a",BU291-INDEX(tab_MinKomp[Obsługa maszyn Novapax / Novapax Maschinenbedienung],MATCH($B291,tab_MinKomp[[Stanowisko / Position ]:[Stanowisko / Position ]],0)))</f>
        <v>0</v>
      </c>
      <c r="BV292" s="194" t="str">
        <f>IF(INDEX(tab_MinKomp[Planowanie produkcji / Produktionsplanung],MATCH($B291,tab_MinKomp[[Stanowisko / Position ]:[Stanowisko / Position ]],0))="n/a","n/a",BV291-INDEX(tab_MinKomp[Planowanie produkcji / Produktionsplanung],MATCH($B291,tab_MinKomp[[Stanowisko / Position ]:[Stanowisko / Position ]],0)))</f>
        <v>n/a</v>
      </c>
      <c r="BW292" s="194">
        <f>IF(INDEX(tab_MinKomp[Obsługa maszyn Novapax / Novapax Maschinenbedienung],MATCH($B291,tab_MinKomp[[Stanowisko / Position ]:[Stanowisko / Position ]],0))="n/a","n/a",BW291-INDEX(tab_MinKomp[Obsługa maszyn Novapax / Novapax Maschinenbedienung],MATCH($B291,tab_MinKomp[[Stanowisko / Position ]:[Stanowisko / Position ]],0)))</f>
        <v>0</v>
      </c>
      <c r="BX292" s="194">
        <f>IF(INDEX(tab_MinKomp[Obsługa maszyn Novapax / Novapax Maschinenbedienung],MATCH($B291,tab_MinKomp[[Stanowisko / Position ]:[Stanowisko / Position ]],0))="n/a","n/a",BX291-INDEX(tab_MinKomp[Obsługa maszyn Novapax / Novapax Maschinenbedienung],MATCH($B291,tab_MinKomp[[Stanowisko / Position ]:[Stanowisko / Position ]],0)))</f>
        <v>0</v>
      </c>
      <c r="BY292" s="194" t="str">
        <f>IF(INDEX(tab_MinKomp[Obsługa maszyn Engel / Engel Maschinenbedienung],MATCH($B291,tab_MinKomp[[Stanowisko / Position ]:[Stanowisko / Position ]],0))="n/a","n/a",BY291-INDEX(tab_MinKomp[Obsługa maszyn Engel / Engel Maschinenbedienung],MATCH($B291,tab_MinKomp[[Stanowisko / Position ]:[Stanowisko / Position ]],0)))</f>
        <v>n/a</v>
      </c>
      <c r="BZ292" s="194">
        <f>IF(INDEX(tab_MinKomp[Obsługa maszyn Novapax / Novapax Maschinenbedienung],MATCH($B291,tab_MinKomp[[Stanowisko / Position ]:[Stanowisko / Position ]],0))="n/a","n/a",BZ291-INDEX(tab_MinKomp[Obsługa maszyn Novapax / Novapax Maschinenbedienung],MATCH($B291,tab_MinKomp[[Stanowisko / Position ]:[Stanowisko / Position ]],0)))</f>
        <v>0</v>
      </c>
      <c r="CA292" s="194" t="str">
        <f>IF(INDEX(tab_MinKomp[Obsługa maszyn KVT / KVT Maschinenbedienung],MATCH($B291,tab_MinKomp[[Stanowisko / Position ]:[Stanowisko / Position ]],0))="n/a","n/a",CA291-INDEX(tab_MinKomp[Obsługa maszyn KVT / KVT Maschinenbedienung],MATCH($B291,tab_MinKomp[[Stanowisko / Position ]:[Stanowisko / Position ]],0)))</f>
        <v>n/a</v>
      </c>
      <c r="CB292" s="194">
        <f>IF(INDEX(tab_MinKomp[Obsługa maszyn Novapax / Novapax Maschinenbedienung],MATCH($B291,tab_MinKomp[[Stanowisko / Position ]:[Stanowisko / Position ]],0))="n/a","n/a",CB291-INDEX(tab_MinKomp[Obsługa maszyn Novapax / Novapax Maschinenbedienung],MATCH($B291,tab_MinKomp[[Stanowisko / Position ]:[Stanowisko / Position ]],0)))</f>
        <v>-1</v>
      </c>
      <c r="CC292" s="194" t="str">
        <f>IF(INDEX(tab_MinKomp[Obsługa maszyn Branson / Branson Maschinenbedienung],MATCH($B291,tab_MinKomp[[Stanowisko / Position ]:[Stanowisko / Position ]],0))="n/a","n/a",CC291-INDEX(tab_MinKomp[Obsługa maszyn Branson / Branson Maschinenbedienung],MATCH($B291,tab_MinKomp[[Stanowisko / Position ]:[Stanowisko / Position ]],0)))</f>
        <v>n/a</v>
      </c>
      <c r="CD292" s="194">
        <f>IF(INDEX(tab_MinKomp[Obsługa maszyn Novapax / Novapax Maschinenbedienung],MATCH($B291,tab_MinKomp[[Stanowisko / Position ]:[Stanowisko / Position ]],0))="n/a","n/a",CD291-INDEX(tab_MinKomp[Obsługa maszyn Novapax / Novapax Maschinenbedienung],MATCH($B291,tab_MinKomp[[Stanowisko / Position ]:[Stanowisko / Position ]],0)))</f>
        <v>0</v>
      </c>
      <c r="CE292" s="194">
        <f>IF(INDEX(tab_MinKomp[Obsługa maszyn Novapax / Novapax Maschinenbedienung],MATCH($B291,tab_MinKomp[[Stanowisko / Position ]:[Stanowisko / Position ]],0))="n/a","n/a",CE291-INDEX(tab_MinKomp[Obsługa maszyn Novapax / Novapax Maschinenbedienung],MATCH($B291,tab_MinKomp[[Stanowisko / Position ]:[Stanowisko / Position ]],0)))</f>
        <v>-1</v>
      </c>
      <c r="CF292" s="194" t="s">
        <v>248</v>
      </c>
      <c r="CG292" s="194">
        <f>IF(INDEX(tab_MinKomp[Eliminacja awarii / Beseitigung von Ausfällen],MATCH($B291,tab_MinKomp[[Stanowisko / Position ]:[Stanowisko / Position ]],0))="n/a","n/a",CG291-INDEX(tab_MinKomp[Eliminacja awarii / Beseitigung von Ausfällen],MATCH($B291,tab_MinKomp[[Stanowisko / Position ]:[Stanowisko / Position ]],0)))</f>
        <v>0</v>
      </c>
      <c r="CH292" s="194" t="str">
        <f>IF(INDEX(tab_MinKomp[Wymagania VDA 6.5 Product / Forderungen],MATCH($B291,tab_MinKomp[[Stanowisko / Position ]:[Stanowisko / Position ]],0))="n/a","n/a",CH291-INDEX(tab_MinKomp[Wymagania VDA 6.5 Product / Forderungen],MATCH($B291,tab_MinKomp[[Stanowisko / Position ]:[Stanowisko / Position ]],0)))</f>
        <v>n/a</v>
      </c>
      <c r="CI292" s="194" t="str">
        <f>IF(INDEX(tab_MinKomp[Wymagania VDA 6.5 Product / Forderungen],MATCH($B291,tab_MinKomp[[Stanowisko / Position ]:[Stanowisko / Position ]],0))="n/a","n/a",CI291-INDEX(tab_MinKomp[Wymagania VDA 6.5 Product / Forderungen],MATCH($B291,tab_MinKomp[[Stanowisko / Position ]:[Stanowisko / Position ]],0)))</f>
        <v>n/a</v>
      </c>
      <c r="CJ292" s="194" t="str">
        <f>IF(INDEX(tab_MinKomp[Wymagania VDA 6.5 Product / Forderungen],MATCH($B291,tab_MinKomp[[Stanowisko / Position ]:[Stanowisko / Position ]],0))="n/a","n/a",CJ291-INDEX(tab_MinKomp[Wymagania VDA 6.5 Product / Forderungen],MATCH($B291,tab_MinKomp[[Stanowisko / Position ]:[Stanowisko / Position ]],0)))</f>
        <v>n/a</v>
      </c>
      <c r="CK292" s="194" t="str">
        <f>IF(INDEX(tab_MinKomp[Wymagania VDA 6.5 Product / Forderungen],MATCH($B291,tab_MinKomp[[Stanowisko / Position ]:[Stanowisko / Position ]],0))="n/a","n/a",CK291-INDEX(tab_MinKomp[Wymagania VDA 6.5 Product / Forderungen],MATCH($B291,tab_MinKomp[[Stanowisko / Position ]:[Stanowisko / Position ]],0)))</f>
        <v>n/a</v>
      </c>
      <c r="CL292" s="194" t="str">
        <f>IF(INDEX(tab_MinKomp[Wymagania VDA 6.5 Product / Forderungen],MATCH($B291,tab_MinKomp[[Stanowisko / Position ]:[Stanowisko / Position ]],0))="n/a","n/a",CL291-INDEX(tab_MinKomp[Wymagania VDA 6.5 Product / Forderungen],MATCH($B291,tab_MinKomp[[Stanowisko / Position ]:[Stanowisko / Position ]],0)))</f>
        <v>n/a</v>
      </c>
      <c r="CM292" s="194" t="str">
        <f>IF(INDEX(tab_MinKomp[Informatyka ogólna (techniczne i systemowe) / Allgemeine IT (Technik und System)],MATCH($B291,tab_MinKomp[[Stanowisko / Position ]:[Stanowisko / Position ]],0))="n/a","n/a",CM291-INDEX(tab_MinKomp[Informatyka ogólna (techniczne i systemowe) / Allgemeine IT (Technik und System)],MATCH($B291,tab_MinKomp[[Stanowisko / Position ]:[Stanowisko / Position ]],0)))</f>
        <v>n/a</v>
      </c>
      <c r="CN292" s="194" t="str">
        <f>IF(INDEX(tab_MinKomp[Sieci komputerowe / Computernetzwerke],MATCH($B291,tab_MinKomp[[Stanowisko / Position ]:[Stanowisko / Position ]],0))="n/a","n/a",CN291-INDEX(tab_MinKomp[Sieci komputerowe / Computernetzwerke],MATCH($B291,tab_MinKomp[[Stanowisko / Position ]:[Stanowisko / Position ]],0)))</f>
        <v>n/a</v>
      </c>
      <c r="CO292" s="194" t="str">
        <f>IF(INDEX(tab_MinKomp[Hardware (komputery PC, drukarki biurowe i etykietowe, telefonia stacjonarna i mobilna) (PC, Drucker, Telefpne, Handys)],MATCH($B291,tab_MinKomp[[Stanowisko / Position ]:[Stanowisko / Position ]],0))="n/a","n/a",CO291-INDEX(tab_MinKomp[Hardware (komputery PC, drukarki biurowe i etykietowe, telefonia stacjonarna i mobilna) (PC, Drucker, Telefpne, Handys)],MATCH($B291,tab_MinKomp[[Stanowisko / Position ]:[Stanowisko / Position ]],0)))</f>
        <v>n/a</v>
      </c>
      <c r="CP292" s="194" t="str">
        <f>IF(INDEX(tab_MinKomp[Software &amp; Systems (MS Office, MS Remote Desktop)],MATCH($B291,tab_MinKomp[[Stanowisko / Position ]:[Stanowisko / Position ]],0))="n/a","n/a",CP291-INDEX(tab_MinKomp[Software &amp; Systems (MS Office, MS Remote Desktop)],MATCH($B291,tab_MinKomp[[Stanowisko / Position ]:[Stanowisko / Position ]],0)))</f>
        <v>n/a</v>
      </c>
      <c r="CQ292" s="194" t="str">
        <f>IF(INDEX(tab_MinKomp[Programowanie obiektowe (PHP) / Objektprogrammierung],MATCH($B291,tab_MinKomp[[Stanowisko / Position ]:[Stanowisko / Position ]],0))="n/a","n/a",CQ291-INDEX(tab_MinKomp[Programowanie obiektowe (PHP) / Objektprogrammierung],MATCH($B291,tab_MinKomp[[Stanowisko / Position ]:[Stanowisko / Position ]],0)))</f>
        <v>n/a</v>
      </c>
      <c r="CR292" s="194" t="str">
        <f>IF(INDEX(tab_MinKomp[Scrum],MATCH($B291,tab_MinKomp[[Stanowisko / Position ]:[Stanowisko / Position ]],0))="n/a","n/a",CR291-INDEX(tab_MinKomp[Scrum],MATCH($B291,tab_MinKomp[[Stanowisko / Position ]:[Stanowisko / Position ]],0)))</f>
        <v>n/a</v>
      </c>
      <c r="CS292" s="194" t="str">
        <f>IF(INDEX(tab_MinKomp[SQL (MySQL)],MATCH($B291,tab_MinKomp[[Stanowisko / Position ]:[Stanowisko / Position ]],0))="n/a","n/a",CS291-INDEX(tab_MinKomp[SQL (MySQL)],MATCH($B291,tab_MinKomp[[Stanowisko / Position ]:[Stanowisko / Position ]],0)))</f>
        <v>n/a</v>
      </c>
      <c r="CT292" s="194" t="str">
        <f>IF(INDEX(tab_MinKomp[Javascript],MATCH($B291,tab_MinKomp[[Stanowisko / Position ]:[Stanowisko / Position ]],0))="n/a","n/a",CT291-INDEX(tab_MinKomp[Javascript],MATCH($B291,tab_MinKomp[[Stanowisko / Position ]:[Stanowisko / Position ]],0)))</f>
        <v>n/a</v>
      </c>
      <c r="CU292" s="194" t="str">
        <f>IF(INDEX(tab_MinKomp[Joomla],MATCH($B291,tab_MinKomp[[Stanowisko / Position ]:[Stanowisko / Position ]],0))="n/a","n/a",CU291-INDEX(tab_MinKomp[Joomla],MATCH($B291,tab_MinKomp[[Stanowisko / Position ]:[Stanowisko / Position ]],0)))</f>
        <v>n/a</v>
      </c>
      <c r="CV292" s="194" t="str">
        <f>IF(INDEX(tab_MinKomp[Bash],MATCH($B291,tab_MinKomp[[Stanowisko / Position ]:[Stanowisko / Position ]],0))="n/a","n/a",CV291-INDEX(tab_MinKomp[Bash],MATCH($B291,tab_MinKomp[[Stanowisko / Position ]:[Stanowisko / Position ]],0)))</f>
        <v>n/a</v>
      </c>
      <c r="CW292" s="194">
        <f>IF(INDEX(tab_MinKomp[Systemy MES (HYDRA / SFMS)],MATCH($B291,tab_MinKomp[[Stanowisko / Position ]:[Stanowisko / Position ]],0))="n/a","n/a",CW291-INDEX(tab_MinKomp[Systemy MES (HYDRA / SFMS)],MATCH($B291,tab_MinKomp[[Stanowisko / Position ]:[Stanowisko / Position ]],0)))</f>
        <v>0</v>
      </c>
      <c r="CX292" s="194" t="str">
        <f>IF(INDEX(tab_MinKomp[HTML / CSS],MATCH($B291,tab_MinKomp[[Stanowisko / Position ]:[Stanowisko / Position ]],0))="n/a","n/a",CX291-INDEX(tab_MinKomp[HTML / CSS],MATCH($B291,tab_MinKomp[[Stanowisko / Position ]:[Stanowisko / Position ]],0)))</f>
        <v>n/a</v>
      </c>
      <c r="CY292" s="194" t="str">
        <f>IF(INDEX(tab_MinKomp[SYSTEM PR],MATCH($B291,tab_MinKomp[[Stanowisko / Position ]:[Stanowisko / Position ]],0))="n/a","n/a",CY291-INDEX(tab_MinKomp[SYSTEM PR],MATCH($B291,tab_MinKomp[[Stanowisko / Position ]:[Stanowisko / Position ]],0)))</f>
        <v>n/a</v>
      </c>
      <c r="CZ292" s="194" t="str">
        <f>IF(INDEX(tab_MinKomp[System Einkauf XP / EBA],MATCH($B291,tab_MinKomp[[Stanowisko / Position ]:[Stanowisko / Position ]],0))="n/a","n/a",CZ291-INDEX(tab_MinKomp[System Einkauf XP / EBA],MATCH($B291,tab_MinKomp[[Stanowisko / Position ]:[Stanowisko / Position ]],0)))</f>
        <v>n/a</v>
      </c>
      <c r="DA292" s="194" t="str">
        <f>IF(INDEX(tab_MinKomp[Techniki negocjacyjne / Verhandlungstechniken],MATCH($B291,tab_MinKomp[[Stanowisko / Position ]:[Stanowisko / Position ]],0))="n/a","n/a",DA291-INDEX(tab_MinKomp[Techniki negocjacyjne / Verhandlungstechniken],MATCH($B291,tab_MinKomp[[Stanowisko / Position ]:[Stanowisko / Position ]],0)))</f>
        <v>n/a</v>
      </c>
      <c r="DB292" s="194" t="str">
        <f>IF(INDEX(tab_MinKomp[Znajomość rynku branżowego / Kenntnis des Industrie Marktes],MATCH($B291,tab_MinKomp[[Stanowisko / Position ]:[Stanowisko / Position ]],0))="n/a","n/a",DB291-INDEX(tab_MinKomp[Znajomość rynku branżowego / Kenntnis des Industrie Marktes],MATCH($B291,tab_MinKomp[[Stanowisko / Position ]:[Stanowisko / Position ]],0)))</f>
        <v>n/a</v>
      </c>
      <c r="DC292" s="194" t="str">
        <f>IF(INDEX(tab_MinKomp[SUPPLIER MANAGEMENT],MATCH($B291,tab_MinKomp[[Stanowisko / Position ]:[Stanowisko / Position ]],0))="n/a","n/a",DC291-INDEX(tab_MinKomp[SUPPLIER MANAGEMENT],MATCH($B291,tab_MinKomp[[Stanowisko / Position ]:[Stanowisko / Position ]],0)))</f>
        <v>n/a</v>
      </c>
      <c r="DD292" s="194" t="str">
        <f>IF(INDEX(tab_MinKomp[SUPPLIER MANAGEMENT],MATCH($B291,tab_MinKomp[[Stanowisko / Position ]:[Stanowisko / Position ]],0))="n/a","n/a",DD291-INDEX(tab_MinKomp[SUPPLIER MANAGEMENT],MATCH($B291,tab_MinKomp[[Stanowisko / Position ]:[Stanowisko / Position ]],0)))</f>
        <v>n/a</v>
      </c>
      <c r="DE292" s="194" t="str">
        <f>IF(INDEX(tab_MinKomp[SUPPLIER MANAGEMENT],MATCH($B291,tab_MinKomp[[Stanowisko / Position ]:[Stanowisko / Position ]],0))="n/a","n/a",DE291-INDEX(tab_MinKomp[SUPPLIER MANAGEMENT],MATCH($B291,tab_MinKomp[[Stanowisko / Position ]:[Stanowisko / Position ]],0)))</f>
        <v>n/a</v>
      </c>
      <c r="DF292" s="194">
        <f>IF(INDEX(tab_MinKomp[LEAN MANAGEMENT],MATCH($B291,tab_MinKomp[[Stanowisko / Position ]:[Stanowisko / Position ]],0))="n/a","n/a",DF291-INDEX(tab_MinKomp[LEAN MANAGEMENT],MATCH($B291,tab_MinKomp[[Stanowisko / Position ]:[Stanowisko / Position ]],0)))</f>
        <v>0</v>
      </c>
      <c r="DG292" s="194" t="str">
        <f>IF(INDEX(tab_MinKomp[PPAP/PSW],MATCH($B291,tab_MinKomp[[Stanowisko / Position ]:[Stanowisko / Position ]],0))="n/a","n/a",DG291-INDEX(tab_MinKomp[PPAP/PSW],MATCH($B291,tab_MinKomp[[Stanowisko / Position ]:[Stanowisko / Position ]],0)))</f>
        <v>n/a</v>
      </c>
      <c r="DH292" s="194" t="str">
        <f>IF(INDEX(tab_MinKomp[SUPPLIER MANAGEMENT],MATCH($B291,tab_MinKomp[[Stanowisko / Position ]:[Stanowisko / Position ]],0))="n/a","n/a",DH291-INDEX(tab_MinKomp[SUPPLIER MANAGEMENT],MATCH($B291,tab_MinKomp[[Stanowisko / Position ]:[Stanowisko / Position ]],0)))</f>
        <v>n/a</v>
      </c>
      <c r="DI292" s="194" t="str">
        <f>IF(INDEX(tab_MinKomp[OBSŁUGA PORTALI KLIENTA / Kundenportale],MATCH($B291,tab_MinKomp[[Stanowisko / Position ]:[Stanowisko / Position ]],0))="n/a","n/a",DI291-INDEX(tab_MinKomp[OBSŁUGA PORTALI KLIENTA / Kundenportale],MATCH($B291,tab_MinKomp[[Stanowisko / Position ]:[Stanowisko / Position ]],0)))</f>
        <v>n/a</v>
      </c>
      <c r="DJ292" s="194" t="str">
        <f>IF(INDEX(tab_MinKomp[Obsługa systemu BABTECQ / BABTECQ System],MATCH($B291,tab_MinKomp[[Stanowisko / Position ]:[Stanowisko / Position ]],0))="n/a","n/a",DJ291-INDEX(tab_MinKomp[Obsługa systemu BABTECQ / BABTECQ System],MATCH($B291,tab_MinKomp[[Stanowisko / Position ]:[Stanowisko / Position ]],0)))</f>
        <v>n/a</v>
      </c>
      <c r="DK292" s="194" t="str">
        <f>IF(INDEX(tab_MinKomp[Rysunek techniczny / technische Zeichnung],MATCH($B291,tab_MinKomp[[Stanowisko / Position ]:[Stanowisko / Position ]],0))="n/a","n/a",DK291-INDEX(tab_MinKomp[Rysunek techniczny / technische Zeichnung],MATCH($B291,tab_MinKomp[[Stanowisko / Position ]:[Stanowisko / Position ]],0)))</f>
        <v>n/a</v>
      </c>
      <c r="DL292" s="194" t="str">
        <f>IF(INDEX(tab_MinKomp[Kalibracja / Kalibrierung],MATCH($B291,tab_MinKomp[[Stanowisko / Position ]:[Stanowisko / Position ]],0))="n/a","n/a",DL291-INDEX(tab_MinKomp[Kalibracja / Kalibrierung],MATCH($B291,tab_MinKomp[[Stanowisko / Position ]:[Stanowisko / Position ]],0)))</f>
        <v>n/a</v>
      </c>
      <c r="DM292" s="194" t="str">
        <f>IF(INDEX(tab_MinKomp[Rekwalifikacja / Requalifizierung],MATCH($B291,tab_MinKomp[[Stanowisko / Position ]:[Stanowisko / Position ]],0))="n/a","n/a",DM291-INDEX(tab_MinKomp[Rekwalifikacja / Requalifizierung],MATCH($B291,tab_MinKomp[[Stanowisko / Position ]:[Stanowisko / Position ]],0)))</f>
        <v>n/a</v>
      </c>
      <c r="DN292" s="190" t="str">
        <f>IF(INDEX(tab_MinKomp[Testy czystości / Reinheitstests],MATCH($B291,tab_MinKomp[[Stanowisko / Position ]:[Stanowisko / Position ]],0))="n/a","n/a",DN291-INDEX(tab_MinKomp[Testy czystości / Reinheitstests],MATCH($B291,tab_MinKomp[[Stanowisko / Position ]:[Stanowisko / Position ]],0)))</f>
        <v>n/a</v>
      </c>
      <c r="DO292" s="190" t="str">
        <f>IF(INDEX(tab_MinKomp[Testy czystości / Reinheitstests],MATCH($B291,tab_MinKomp[[Stanowisko / Position ]:[Stanowisko / Position ]],0))="n/a","n/a",DO291-INDEX(tab_MinKomp[Testy czystości / Reinheitstests],MATCH($B291,tab_MinKomp[[Stanowisko / Position ]:[Stanowisko / Position ]],0)))</f>
        <v>n/a</v>
      </c>
      <c r="DP292" s="190" t="str">
        <f>IF(INDEX(tab_MinKomp[Testy czystości / Reinheitstests],MATCH($B291,tab_MinKomp[[Stanowisko / Position ]:[Stanowisko / Position ]],0))="n/a","n/a",DP291-INDEX(tab_MinKomp[Testy czystości / Reinheitstests],MATCH($B291,tab_MinKomp[[Stanowisko / Position ]:[Stanowisko / Position ]],0)))</f>
        <v>n/a</v>
      </c>
      <c r="DQ292" s="190" t="str">
        <f>IF(INDEX(tab_MinKomp[Testy czystości / Reinheitstests],MATCH($B291,tab_MinKomp[[Stanowisko / Position ]:[Stanowisko / Position ]],0))="n/a","n/a",DQ291-INDEX(tab_MinKomp[Testy czystości / Reinheitstests],MATCH($B291,tab_MinKomp[[Stanowisko / Position ]:[Stanowisko / Position ]],0)))</f>
        <v>n/a</v>
      </c>
      <c r="DR292" s="190" t="str">
        <f>IF(INDEX(tab_MinKomp[Testy czystości / Reinheitstests],MATCH($B291,tab_MinKomp[[Stanowisko / Position ]:[Stanowisko / Position ]],0))="n/a","n/a",DR291-INDEX(tab_MinKomp[Testy czystości / Reinheitstests],MATCH($B291,tab_MinKomp[[Stanowisko / Position ]:[Stanowisko / Position ]],0)))</f>
        <v>n/a</v>
      </c>
      <c r="DS292" s="190" t="str">
        <f>IF(INDEX(tab_MinKomp[Testy czystości / Reinheitstests],MATCH($B291,tab_MinKomp[[Stanowisko / Position ]:[Stanowisko / Position ]],0))="n/a","n/a",DS291-INDEX(tab_MinKomp[Testy czystości / Reinheitstests],MATCH($B291,tab_MinKomp[[Stanowisko / Position ]:[Stanowisko / Position ]],0)))</f>
        <v>n/a</v>
      </c>
      <c r="DT292" s="194" t="str">
        <f>IF(INDEX(tab_MinKomp[SUPPLIER MANAGEMENT],MATCH($B291,tab_MinKomp[[Stanowisko / Position ]:[Stanowisko / Position ]],0))="n/a","n/a",DT291-INDEX(tab_MinKomp[SUPPLIER MANAGEMENT],MATCH($B291,tab_MinKomp[[Stanowisko / Position ]:[Stanowisko / Position ]],0)))</f>
        <v>n/a</v>
      </c>
      <c r="DU292" s="190" t="str">
        <f>IF(INDEX(tab_MinKomp[Testy czystości / Reinheitstests],MATCH($B291,tab_MinKomp[[Stanowisko / Position ]:[Stanowisko / Position ]],0))="n/a","n/a",DU291-INDEX(tab_MinKomp[Testy czystości / Reinheitstests],MATCH($B291,tab_MinKomp[[Stanowisko / Position ]:[Stanowisko / Position ]],0)))</f>
        <v>n/a</v>
      </c>
      <c r="DV292" s="190" t="str">
        <f>IF(INDEX(tab_MinKomp[Testy czystości / Reinheitstests],MATCH($B291,tab_MinKomp[[Stanowisko / Position ]:[Stanowisko / Position ]],0))="n/a","n/a",DV291-INDEX(tab_MinKomp[Testy czystości / Reinheitstests],MATCH($B291,tab_MinKomp[[Stanowisko / Position ]:[Stanowisko / Position ]],0)))</f>
        <v>n/a</v>
      </c>
      <c r="DW292" s="190" t="str">
        <f>IF(INDEX(tab_MinKomp[Testy czystości / Reinheitstests],MATCH($B291,tab_MinKomp[[Stanowisko / Position ]:[Stanowisko / Position ]],0))="n/a","n/a",DW291-INDEX(tab_MinKomp[Testy czystości / Reinheitstests],MATCH($B291,tab_MinKomp[[Stanowisko / Position ]:[Stanowisko / Position ]],0)))</f>
        <v>n/a</v>
      </c>
      <c r="DX292" s="190" t="str">
        <f>IF(INDEX(tab_MinKomp[Testy czystości / Reinheitstests],MATCH($B291,tab_MinKomp[[Stanowisko / Position ]:[Stanowisko / Position ]],0))="n/a","n/a",DX291-INDEX(tab_MinKomp[Testy czystości / Reinheitstests],MATCH($B291,tab_MinKomp[[Stanowisko / Position ]:[Stanowisko / Position ]],0)))</f>
        <v>n/a</v>
      </c>
      <c r="DY292" s="190" t="str">
        <f>IF(INDEX(tab_MinKomp[Testy czystości / Reinheitstests],MATCH($B291,tab_MinKomp[[Stanowisko / Position ]:[Stanowisko / Position ]],0))="n/a","n/a",DY291-INDEX(tab_MinKomp[Testy czystości / Reinheitstests],MATCH($B291,tab_MinKomp[[Stanowisko / Position ]:[Stanowisko / Position ]],0)))</f>
        <v>n/a</v>
      </c>
      <c r="DZ292" s="190" t="str">
        <f>IF(INDEX(tab_MinKomp[Testy czystości / Reinheitstests],MATCH($B291,tab_MinKomp[[Stanowisko / Position ]:[Stanowisko / Position ]],0))="n/a","n/a",DZ291-INDEX(tab_MinKomp[Testy czystości / Reinheitstests],MATCH($B291,tab_MinKomp[[Stanowisko / Position ]:[Stanowisko / Position ]],0)))</f>
        <v>n/a</v>
      </c>
      <c r="EA292" s="194" t="str">
        <f>IF(INDEX(tab_MinKomp[SUPPLIER MANAGEMENT],MATCH($B291,tab_MinKomp[[Stanowisko / Position ]:[Stanowisko / Position ]],0))="n/a","n/a",EA291-INDEX(tab_MinKomp[SUPPLIER MANAGEMENT],MATCH($B291,tab_MinKomp[[Stanowisko / Position ]:[Stanowisko / Position ]],0)))</f>
        <v>n/a</v>
      </c>
      <c r="EB292" s="190" t="str">
        <f>IF(INDEX(tab_MinKomp[Testy czystości / Reinheitstests],MATCH($B291,tab_MinKomp[[Stanowisko / Position ]:[Stanowisko / Position ]],0))="n/a","n/a",EB291-INDEX(tab_MinKomp[Testy czystości / Reinheitstests],MATCH($B291,tab_MinKomp[[Stanowisko / Position ]:[Stanowisko / Position ]],0)))</f>
        <v>n/a</v>
      </c>
      <c r="EC292" s="190" t="str">
        <f>IF(INDEX(tab_MinKomp[Testy czystości / Reinheitstests],MATCH($B291,tab_MinKomp[[Stanowisko / Position ]:[Stanowisko / Position ]],0))="n/a","n/a",EC291-INDEX(tab_MinKomp[Testy czystości / Reinheitstests],MATCH($B291,tab_MinKomp[[Stanowisko / Position ]:[Stanowisko / Position ]],0)))</f>
        <v>n/a</v>
      </c>
      <c r="ED292" s="190" t="str">
        <f>IF(INDEX(tab_MinKomp[Testy czystości / Reinheitstests],MATCH($B291,tab_MinKomp[[Stanowisko / Position ]:[Stanowisko / Position ]],0))="n/a","n/a",ED291-INDEX(tab_MinKomp[Testy czystości / Reinheitstests],MATCH($B291,tab_MinKomp[[Stanowisko / Position ]:[Stanowisko / Position ]],0)))</f>
        <v>n/a</v>
      </c>
      <c r="EE292" s="190" t="str">
        <f>IF(INDEX(tab_MinKomp[Testy czystości / Reinheitstests],MATCH($B291,tab_MinKomp[[Stanowisko / Position ]:[Stanowisko / Position ]],0))="n/a","n/a",EE291-INDEX(tab_MinKomp[Testy czystości / Reinheitstests],MATCH($B291,tab_MinKomp[[Stanowisko / Position ]:[Stanowisko / Position ]],0)))</f>
        <v>n/a</v>
      </c>
      <c r="EF292" s="190" t="str">
        <f>IF(INDEX(tab_MinKomp[Testy czystości / Reinheitstests],MATCH($B291,tab_MinKomp[[Stanowisko / Position ]:[Stanowisko / Position ]],0))="n/a","n/a",EF291-INDEX(tab_MinKomp[Testy czystości / Reinheitstests],MATCH($B291,tab_MinKomp[[Stanowisko / Position ]:[Stanowisko / Position ]],0)))</f>
        <v>n/a</v>
      </c>
      <c r="EG292" s="190" t="str">
        <f>IF(INDEX(tab_MinKomp[Testy czystości / Reinheitstests],MATCH($B291,tab_MinKomp[[Stanowisko / Position ]:[Stanowisko / Position ]],0))="n/a","n/a",EG291-INDEX(tab_MinKomp[Testy czystości / Reinheitstests],MATCH($B291,tab_MinKomp[[Stanowisko / Position ]:[Stanowisko / Position ]],0)))</f>
        <v>n/a</v>
      </c>
      <c r="EH292" s="190" t="str">
        <f>IF(INDEX(tab_MinKomp[Testy czystości / Reinheitstests],MATCH($B291,tab_MinKomp[[Stanowisko / Position ]:[Stanowisko / Position ]],0))="n/a","n/a",EH291-INDEX(tab_MinKomp[Testy czystości / Reinheitstests],MATCH($B291,tab_MinKomp[[Stanowisko / Position ]:[Stanowisko / Position ]],0)))</f>
        <v>n/a</v>
      </c>
      <c r="EI292" s="190" t="str">
        <f>IF(INDEX(tab_MinKomp[Testy czystości / Reinheitstests],MATCH($B291,tab_MinKomp[[Stanowisko / Position ]:[Stanowisko / Position ]],0))="n/a","n/a",EI291-INDEX(tab_MinKomp[Testy czystości / Reinheitstests],MATCH($B291,tab_MinKomp[[Stanowisko / Position ]:[Stanowisko / Position ]],0)))</f>
        <v>n/a</v>
      </c>
      <c r="EJ292" s="190" t="str">
        <f>IF(INDEX(tab_MinKomp[Testy czystości / Reinheitstests],MATCH($B291,tab_MinKomp[[Stanowisko / Position ]:[Stanowisko / Position ]],0))="n/a","n/a",EJ291-INDEX(tab_MinKomp[Testy czystości / Reinheitstests],MATCH($B291,tab_MinKomp[[Stanowisko / Position ]:[Stanowisko / Position ]],0)))</f>
        <v>n/a</v>
      </c>
      <c r="EK292" s="190" t="str">
        <f>IF(INDEX(tab_MinKomp[Testy czystości / Reinheitstests],MATCH($B291,tab_MinKomp[[Stanowisko / Position ]:[Stanowisko / Position ]],0))="n/a","n/a",EK291-INDEX(tab_MinKomp[Testy czystości / Reinheitstests],MATCH($B291,tab_MinKomp[[Stanowisko / Position ]:[Stanowisko / Position ]],0)))</f>
        <v>n/a</v>
      </c>
      <c r="EL292" s="190" t="str">
        <f>IF(INDEX(tab_MinKomp[Testy czystości / Reinheitstests],MATCH($B291,tab_MinKomp[[Stanowisko / Position ]:[Stanowisko / Position ]],0))="n/a","n/a",EL291-INDEX(tab_MinKomp[Testy czystości / Reinheitstests],MATCH($B291,tab_MinKomp[[Stanowisko / Position ]:[Stanowisko / Position ]],0)))</f>
        <v>n/a</v>
      </c>
      <c r="EM292" s="190" t="str">
        <f>IF(INDEX(tab_MinKomp[Testy czystości / Reinheitstests],MATCH($B291,tab_MinKomp[[Stanowisko / Position ]:[Stanowisko / Position ]],0))="n/a","n/a",EM291-INDEX(tab_MinKomp[Testy czystości / Reinheitstests],MATCH($B291,tab_MinKomp[[Stanowisko / Position ]:[Stanowisko / Position ]],0)))</f>
        <v>n/a</v>
      </c>
      <c r="EN292" s="190" t="str">
        <f>IF(INDEX(tab_MinKomp[Testy czystości / Reinheitstests],MATCH($B291,tab_MinKomp[[Stanowisko / Position ]:[Stanowisko / Position ]],0))="n/a","n/a",EN291-INDEX(tab_MinKomp[Testy czystości / Reinheitstests],MATCH($B291,tab_MinKomp[[Stanowisko / Position ]:[Stanowisko / Position ]],0)))</f>
        <v>n/a</v>
      </c>
      <c r="EO292" s="194" t="str">
        <f>IF(INDEX(tab_MinKomp[Konserwacja Rep],MATCH($B291,tab_MinKomp[[Stanowisko / Position ]:[Stanowisko / Position ]],0))="n/a","n/a",EO291-INDEX(tab_MinKomp[Konserwacja Rep],MATCH($B291,tab_MinKomp[[Stanowisko / Position ]:[Stanowisko / Position ]],0)))</f>
        <v>n/a</v>
      </c>
      <c r="EP292" s="194" t="str">
        <f>IF(INDEX(tab_MinKomp[[Konserwacja Engel ]],MATCH($B291,tab_MinKomp[[Stanowisko / Position ]:[Stanowisko / Position ]],0))="n/a","n/a",EP291-INDEX(tab_MinKomp[[Konserwacja Engel ]],MATCH($B291,tab_MinKomp[[Stanowisko / Position ]:[Stanowisko / Position ]],0)))</f>
        <v>n/a</v>
      </c>
      <c r="EQ292" s="194" t="str">
        <f>IF(INDEX(tab_MinKomp[Konserwacja B 50],MATCH($B291,tab_MinKomp[[Stanowisko / Position ]:[Stanowisko / Position ]],0))="n/a","n/a",EQ291-INDEX(tab_MinKomp[Konserwacja B 50],MATCH($B291,tab_MinKomp[[Stanowisko / Position ]:[Stanowisko / Position ]],0)))</f>
        <v>n/a</v>
      </c>
      <c r="ER292" s="194" t="str">
        <f>IF(INDEX(tab_MinKomp[[Konserwacja EOL ]],MATCH($B291,tab_MinKomp[[Stanowisko / Position ]:[Stanowisko / Position ]],0))="n/a","n/a",ER291-INDEX(tab_MinKomp[[Konserwacja EOL ]],MATCH($B291,tab_MinKomp[[Stanowisko / Position ]:[Stanowisko / Position ]],0)))</f>
        <v>n/a</v>
      </c>
      <c r="ES292" s="194" t="str">
        <f>IF(INDEX(tab_MinKomp[Konserwacja Branson],MATCH($B291,tab_MinKomp[[Stanowisko / Position ]:[Stanowisko / Position ]],0))="n/a","n/a",ES291-INDEX(tab_MinKomp[Konserwacja Branson],MATCH($B291,tab_MinKomp[[Stanowisko / Position ]:[Stanowisko / Position ]],0)))</f>
        <v>n/a</v>
      </c>
      <c r="ET292" s="194" t="str">
        <f>IF(INDEX(tab_MinKomp[Konserwacja coolery],MATCH($B291,tab_MinKomp[[Stanowisko / Position ]:[Stanowisko / Position ]],0))="n/a","n/a",ET291-INDEX(tab_MinKomp[Konserwacja coolery],MATCH($B291,tab_MinKomp[[Stanowisko / Position ]:[Stanowisko / Position ]],0)))</f>
        <v>n/a</v>
      </c>
      <c r="EU292" s="194" t="str">
        <f>IF(INDEX(tab_MinKomp[Konserwacja piecy],MATCH($B291,tab_MinKomp[[Stanowisko / Position ]:[Stanowisko / Position ]],0))="n/a","n/a",EU291-INDEX(tab_MinKomp[Konserwacja piecy],MATCH($B291,tab_MinKomp[[Stanowisko / Position ]:[Stanowisko / Position ]],0)))</f>
        <v>n/a</v>
      </c>
      <c r="EV292" s="194" t="str">
        <f>IF(INDEX(tab_MinKomp[Rysunek techniczny- czytanie],MATCH($B291,tab_MinKomp[[Stanowisko / Position ]:[Stanowisko / Position ]],0))="n/a","n/a",EV291-INDEX(tab_MinKomp[Rysunek techniczny- czytanie],MATCH($B291,tab_MinKomp[[Stanowisko / Position ]:[Stanowisko / Position ]],0)))</f>
        <v>n/a</v>
      </c>
      <c r="EW292" s="194" t="str">
        <f>IF(INDEX(tab_MinKomp[Elektryka],MATCH($B291,tab_MinKomp[[Stanowisko / Position ]:[Stanowisko / Position ]],0))="n/a","n/a",EW291-INDEX(tab_MinKomp[Elektryka],MATCH($B291,tab_MinKomp[[Stanowisko / Position ]:[Stanowisko / Position ]],0)))</f>
        <v>n/a</v>
      </c>
      <c r="EX292" s="194" t="str">
        <f>IF(INDEX(tab_MinKomp[Pneumatyka],MATCH($B291,tab_MinKomp[[Stanowisko / Position ]:[Stanowisko / Position ]],0))="n/a","n/a",EX291-INDEX(tab_MinKomp[Pneumatyka],MATCH($B291,tab_MinKomp[[Stanowisko / Position ]:[Stanowisko / Position ]],0)))</f>
        <v>n/a</v>
      </c>
      <c r="EY292" s="194" t="str">
        <f>IF(INDEX(tab_MinKomp[[Hydraulika ]],MATCH($B291,tab_MinKomp[[Stanowisko / Position ]:[Stanowisko / Position ]],0))="n/a","n/a",EY291-INDEX(tab_MinKomp[[Hydraulika ]],MATCH($B291,tab_MinKomp[[Stanowisko / Position ]:[Stanowisko / Position ]],0)))</f>
        <v>n/a</v>
      </c>
      <c r="EZ292" s="194" t="str">
        <f>IF(INDEX(tab_MinKomp[Podciśnienie],MATCH($B291,tab_MinKomp[[Stanowisko / Position ]:[Stanowisko / Position ]],0))="n/a","n/a",EZ291-INDEX(tab_MinKomp[Podciśnienie],MATCH($B291,tab_MinKomp[[Stanowisko / Position ]:[Stanowisko / Position ]],0)))</f>
        <v>n/a</v>
      </c>
      <c r="FA292" s="194" t="str">
        <f>IF(INDEX(tab_MinKomp[Usuwanie awarii],MATCH($B291,tab_MinKomp[[Stanowisko / Position ]:[Stanowisko / Position ]],0))="n/a","n/a",FA291-INDEX(tab_MinKomp[Usuwanie awarii],MATCH($B291,tab_MinKomp[[Stanowisko / Position ]:[Stanowisko / Position ]],0)))</f>
        <v>n/a</v>
      </c>
      <c r="FB292" s="194" t="str">
        <f>IF(INDEX(tab_MinKomp[Obsługa robotów],MATCH($B291,tab_MinKomp[[Stanowisko / Position ]:[Stanowisko / Position ]],0))="n/a","n/a",FB291-INDEX(tab_MinKomp[Obsługa robotów],MATCH($B291,tab_MinKomp[[Stanowisko / Position ]:[Stanowisko / Position ]],0)))</f>
        <v>n/a</v>
      </c>
      <c r="FC292" s="194" t="str">
        <f>IF(INDEX(tab_MinKomp[Obsługa sterowania maszyny],MATCH($B291,tab_MinKomp[[Stanowisko / Position ]:[Stanowisko / Position ]],0))="n/a","n/a",FC291-INDEX(tab_MinKomp[Obsługa sterowania maszyny],MATCH($B291,tab_MinKomp[[Stanowisko / Position ]:[Stanowisko / Position ]],0)))</f>
        <v>n/a</v>
      </c>
      <c r="FD292" s="194" t="str">
        <f>IF(INDEX(tab_MinKomp[Usuwanie przyczyn żródłowych],MATCH($B291,tab_MinKomp[[Stanowisko / Position ]:[Stanowisko / Position ]],0))="n/a","n/a",FD291-INDEX(tab_MinKomp[Usuwanie przyczyn żródłowych],MATCH($B291,tab_MinKomp[[Stanowisko / Position ]:[Stanowisko / Position ]],0)))</f>
        <v>n/a</v>
      </c>
      <c r="FE292" s="194" t="str">
        <f>IF(INDEX(tab_MinKomp[Cmms stosowanie],MATCH($B291,tab_MinKomp[[Stanowisko / Position ]:[Stanowisko / Position ]],0))="n/a","n/a",FE291-INDEX(tab_MinKomp[Cmms stosowanie],MATCH($B291,tab_MinKomp[[Stanowisko / Position ]:[Stanowisko / Position ]],0)))</f>
        <v>n/a</v>
      </c>
      <c r="FF292" s="190" t="str">
        <f>IF(INDEX(tab_MinKomp[Testy czystości / Reinheitstests],MATCH($B291,tab_MinKomp[[Stanowisko / Position ]:[Stanowisko / Position ]],0))="n/a","n/a",FF291-INDEX(tab_MinKomp[Testy czystości / Reinheitstests],MATCH($B291,tab_MinKomp[[Stanowisko / Position ]:[Stanowisko / Position ]],0)))</f>
        <v>n/a</v>
      </c>
      <c r="FG292" s="194" t="str">
        <f>IF(INDEX(tab_MinKomp[Czyszczenie form plastikowych],MATCH($B291,tab_MinKomp[[Stanowisko / Position ]:[Stanowisko / Position ]],0))="n/a","n/a",FG291-INDEX(tab_MinKomp[Czyszczenie form plastikowych],MATCH($B291,tab_MinKomp[[Stanowisko / Position ]:[Stanowisko / Position ]],0)))</f>
        <v>n/a</v>
      </c>
      <c r="FH292" s="194" t="str">
        <f>IF(INDEX(tab_MinKomp[Wymiana form plastik],MATCH($B291,tab_MinKomp[[Stanowisko / Position ]:[Stanowisko / Position ]],0))="n/a","n/a",FH291-INDEX(tab_MinKomp[Wymiana form plastik],MATCH($B291,tab_MinKomp[[Stanowisko / Position ]:[Stanowisko / Position ]],0)))</f>
        <v>n/a</v>
      </c>
      <c r="FI292" s="194" t="str">
        <f>IF(INDEX(tab_MinKomp[Wymiana form guma],MATCH($B291,tab_MinKomp[[Stanowisko / Position ]:[Stanowisko / Position ]],0))="n/a","n/a",FI291-INDEX(tab_MinKomp[Wymiana form guma],MATCH($B291,tab_MinKomp[[Stanowisko / Position ]:[Stanowisko / Position ]],0)))</f>
        <v>n/a</v>
      </c>
      <c r="FJ292" s="194" t="str">
        <f>IF(INDEX(tab_MinKomp[Konserwacja KK],MATCH($B291,tab_MinKomp[[Stanowisko / Position ]:[Stanowisko / Position ]],0))="n/a","n/a",FJ291-INDEX(tab_MinKomp[Konserwacja KK],MATCH($B291,tab_MinKomp[[Stanowisko / Position ]:[Stanowisko / Position ]],0)))</f>
        <v>n/a</v>
      </c>
      <c r="FK292" s="194" t="str">
        <f>IF(INDEX(tab_MinKomp[Konserwacja form guma],MATCH($B291,tab_MinKomp[[Stanowisko / Position ]:[Stanowisko / Position ]],0))="n/a","n/a",FK291-INDEX(tab_MinKomp[Konserwacja form guma],MATCH($B291,tab_MinKomp[[Stanowisko / Position ]:[Stanowisko / Position ]],0)))</f>
        <v>n/a</v>
      </c>
      <c r="FL292" s="194" t="str">
        <f>IF(INDEX(tab_MinKomp[Konserwacja form plastiki],MATCH($B291,tab_MinKomp[[Stanowisko / Position ]:[Stanowisko / Position ]],0))="n/a","n/a",FL291-INDEX(tab_MinKomp[Konserwacja form plastiki],MATCH($B291,tab_MinKomp[[Stanowisko / Position ]:[Stanowisko / Position ]],0)))</f>
        <v>n/a</v>
      </c>
      <c r="FM292" s="194" t="str">
        <f>IF(INDEX(tab_MinKomp[Konserwacja Gorącego Kanału],MATCH($B291,tab_MinKomp[[Stanowisko / Position ]:[Stanowisko / Position ]],0))="n/a","n/a",FM291-INDEX(tab_MinKomp[Konserwacja Gorącego Kanału],MATCH($B291,tab_MinKomp[[Stanowisko / Position ]:[Stanowisko / Position ]],0)))</f>
        <v>n/a</v>
      </c>
      <c r="FN292" s="194" t="s">
        <v>248</v>
      </c>
      <c r="FO292" s="194" t="s">
        <v>248</v>
      </c>
      <c r="FP292" s="194" t="s">
        <v>248</v>
      </c>
      <c r="FQ292" s="196" t="str">
        <f>IF(INDEX(tab_MinKomp[Język angielski / Englisch],MATCH($B291,tab_MinKomp[[Stanowisko / Position ]:[Stanowisko / Position ]],0))="n/a","n/a",FQ291-INDEX(tab_MinKomp[Język angielski / Englisch],MATCH($B291,tab_MinKomp[[Stanowisko / Position ]:[Stanowisko / Position ]],0)))</f>
        <v>n/a</v>
      </c>
      <c r="FR292" s="196" t="str">
        <f>IF(INDEX(tab_MinKomp[Język niemiecki / Deutsch],MATCH($B291,tab_MinKomp[[Stanowisko / Position ]:[Stanowisko / Position ]],0))="n/a","n/a",FR291-INDEX(tab_MinKomp[Język niemiecki / Deutsch],MATCH($B291,tab_MinKomp[[Stanowisko / Position ]:[Stanowisko / Position ]],0)))</f>
        <v>n/a</v>
      </c>
      <c r="FS292" s="194">
        <f>IF(INDEX(tab_MinKomp[Zarządzanie dokumentacją procesową / Process dokumentation management],MATCH($B291,tab_MinKomp[[Stanowisko / Position ]:[Stanowisko / Position ]],0))="n/a","n/a",FS291-INDEX(tab_MinKomp[Zarządzanie dokumentacją procesową / Process dokumentation management],MATCH($B291,tab_MinKomp[[Stanowisko / Position ]:[Stanowisko / Position ]],0)))</f>
        <v>0</v>
      </c>
      <c r="FT292" s="194">
        <f>IF(INDEX(tab_MinKomp[Znajomość procesów z obszaru / Kenntiss der prozesse in dem Bereich],MATCH($B291,tab_MinKomp[[Stanowisko / Position ]:[Stanowisko / Position ]],0))="n/a","n/a",FT291-INDEX(tab_MinKomp[Znajomość procesów z obszaru / Kenntiss der prozesse in dem Bereich],MATCH($B291,tab_MinKomp[[Stanowisko / Position ]:[Stanowisko / Position ]],0)))</f>
        <v>0</v>
      </c>
      <c r="FU292" s="194">
        <f>IF(INDEX(tab_MinKomp[optymalizacja procesów / Prozessoptymalisierung],MATCH($B291,tab_MinKomp[[Stanowisko / Position ]:[Stanowisko / Position ]],0))="n/a","n/a",FU291-INDEX(tab_MinKomp[optymalizacja procesów / Prozessoptymalisierung],MATCH($B291,tab_MinKomp[[Stanowisko / Position ]:[Stanowisko / Position ]],0)))</f>
        <v>0</v>
      </c>
      <c r="FV292" s="194">
        <f>IF(INDEX(tab_MinKomp[Umiejętności szkoleniowe / Trainingsfähigkeiten],MATCH($B291,tab_MinKomp[[Stanowisko / Position ]:[Stanowisko / Position ]],0))="n/a","n/a",FV291-INDEX(tab_MinKomp[Umiejętności szkoleniowe / Trainingsfähigkeiten],MATCH($B291,tab_MinKomp[[Stanowisko / Position ]:[Stanowisko / Position ]],0)))</f>
        <v>2</v>
      </c>
      <c r="FW292" s="194">
        <f>IF(INDEX(tab_MinKomp[Analityczne myślenie, podejście / Analitysches Denken, Einstellung],MATCH($B291,tab_MinKomp[[Stanowisko / Position ]:[Stanowisko / Position ]],0))="n/a","n/a",FW291-INDEX(tab_MinKomp[Analityczne myślenie, podejście / Analitysches Denken, Einstellung],MATCH($B291,tab_MinKomp[[Stanowisko / Position ]:[Stanowisko / Position ]],0)))</f>
        <v>0</v>
      </c>
      <c r="FX292" s="194">
        <f>IF(INDEX(tab_MinKomp[Dokładność, precyzja w dzialaniu / Genauigkeit, Präzision in die Arbeit],MATCH($B291,tab_MinKomp[[Stanowisko / Position ]:[Stanowisko / Position ]],0))="n/a","n/a",FX291-INDEX(tab_MinKomp[Dokładność, precyzja w dzialaniu / Genauigkeit, Präzision in die Arbeit],MATCH($B291,tab_MinKomp[[Stanowisko / Position ]:[Stanowisko / Position ]],0)))</f>
        <v>0</v>
      </c>
      <c r="FY292" s="194">
        <f>IF(INDEX(tab_MinKomp[Dyspozycyjność / Verfügbarkeit],MATCH($B291,tab_MinKomp[[Stanowisko / Position ]:[Stanowisko / Position ]],0))="n/a","n/a",FY291-INDEX(tab_MinKomp[Dyspozycyjność / Verfügbarkeit],MATCH($B291,tab_MinKomp[[Stanowisko / Position ]:[Stanowisko / Position ]],0)))</f>
        <v>0</v>
      </c>
      <c r="FZ292" s="194">
        <f>IF(INDEX(tab_MinKomp[Zaangażowanie / 
Engagement],MATCH($B291,tab_MinKomp[[Stanowisko / Position ]:[Stanowisko / Position ]],0))="n/a","n/a",FZ291-INDEX(tab_MinKomp[Zaangażowanie / 
Engagement],MATCH($B291,tab_MinKomp[[Stanowisko / Position ]:[Stanowisko / Position ]],0)))</f>
        <v>0</v>
      </c>
      <c r="GA292" s="194" t="str">
        <f>IF(INDEX(tab_MinKomp[Konserwacja form guma],MATCH($B291,tab_MinKomp[[Stanowisko / Position ]:[Stanowisko / Position ]],0))="n/a","n/a",GA291-INDEX(tab_MinKomp[Konserwacja form guma],MATCH($B291,tab_MinKomp[[Stanowisko / Position ]:[Stanowisko / Position ]],0)))</f>
        <v>n/a</v>
      </c>
      <c r="GB292" s="194" t="str">
        <f>IF(INDEX(tab_MinKomp[Konserwacja form plastiki],MATCH($B291,tab_MinKomp[[Stanowisko / Position ]:[Stanowisko / Position ]],0))="n/a","n/a",GB291-INDEX(tab_MinKomp[Konserwacja form plastiki],MATCH($B291,tab_MinKomp[[Stanowisko / Position ]:[Stanowisko / Position ]],0)))</f>
        <v>n/a</v>
      </c>
      <c r="GC292" s="194">
        <f>IF(INDEX(tab_MinKomp[Elastyczność w działaniu],MATCH($B291,tab_MinKomp[[Stanowisko / Position ]:[Stanowisko / Position ]],0))="n/a","n/a",GC291-INDEX(tab_MinKomp[Elastyczność w działaniu],MATCH($B291,tab_MinKomp[[Stanowisko / Position ]:[Stanowisko / Position ]],0)))</f>
        <v>-1</v>
      </c>
      <c r="GD292" s="194">
        <f>IF(INDEX(tab_MinKomp[Komunikatywność],MATCH($B291,tab_MinKomp[[Stanowisko / Position ]:[Stanowisko / Position ]],0))="n/a","n/a",GD291-INDEX(tab_MinKomp[Komunikatywność],MATCH($B291,tab_MinKomp[[Stanowisko / Position ]:[Stanowisko / Position ]],0)))</f>
        <v>0</v>
      </c>
      <c r="GE292" s="193" t="str">
        <f>IF(INDEX(tab_MinKomp[Motywowanie i budowanie zaangażowania zespołu],MATCH($B291,tab_MinKomp[[Stanowisko / Position ]:[Stanowisko / Position ]],0))="n/a","n/a",GE291-INDEX(tab_MinKomp[Motywowanie i budowanie zaangażowania zespołu],MATCH($B291,tab_MinKomp[[Stanowisko / Position ]:[Stanowisko / Position ]],0)))</f>
        <v>n/a</v>
      </c>
      <c r="GF292" s="186" t="s">
        <v>248</v>
      </c>
      <c r="GG292" s="186" t="s">
        <v>248</v>
      </c>
      <c r="GH292" s="186" t="s">
        <v>248</v>
      </c>
      <c r="GI292" s="186" t="s">
        <v>248</v>
      </c>
      <c r="GJ292" s="186" t="s">
        <v>248</v>
      </c>
      <c r="GK292" s="186" t="s">
        <v>248</v>
      </c>
      <c r="GL292" s="186" t="s">
        <v>248</v>
      </c>
      <c r="GM292" s="186" t="s">
        <v>248</v>
      </c>
      <c r="GN292" s="186" t="s">
        <v>248</v>
      </c>
      <c r="GO292" s="186" t="s">
        <v>248</v>
      </c>
      <c r="GP292" s="186" t="s">
        <v>248</v>
      </c>
      <c r="GQ292" s="186" t="s">
        <v>248</v>
      </c>
      <c r="GR292" s="186" t="s">
        <v>248</v>
      </c>
      <c r="GS292" s="186" t="s">
        <v>248</v>
      </c>
      <c r="GT292" s="186" t="s">
        <v>248</v>
      </c>
      <c r="GU292" s="186" t="s">
        <v>248</v>
      </c>
      <c r="GV292" s="186" t="s">
        <v>248</v>
      </c>
      <c r="GW292" s="186" t="s">
        <v>248</v>
      </c>
      <c r="GX292" s="186" t="s">
        <v>248</v>
      </c>
      <c r="GY292" s="186" t="s">
        <v>248</v>
      </c>
      <c r="GZ292" s="261" t="s">
        <v>248</v>
      </c>
      <c r="HA292" s="261" t="s">
        <v>248</v>
      </c>
      <c r="HB292" s="191">
        <f>SUM(G292:GE292)/(HB291-(SUM(G292:GE292)))</f>
        <v>-1.8518518518518517E-2</v>
      </c>
    </row>
    <row r="293" spans="1:210" ht="24.9" customHeight="1" x14ac:dyDescent="0.3">
      <c r="A293" s="105" t="s">
        <v>314</v>
      </c>
      <c r="B293" s="105" t="s">
        <v>315</v>
      </c>
      <c r="C293" s="105" t="s">
        <v>448</v>
      </c>
      <c r="D293" s="105">
        <v>1798</v>
      </c>
      <c r="E293" s="394" t="s">
        <v>530</v>
      </c>
      <c r="F293" s="185" t="s">
        <v>374</v>
      </c>
      <c r="G293" s="186">
        <v>2</v>
      </c>
      <c r="H293" s="186">
        <v>1</v>
      </c>
      <c r="I293" s="186">
        <v>2</v>
      </c>
      <c r="J293" s="186">
        <v>1</v>
      </c>
      <c r="K293" s="186">
        <v>1</v>
      </c>
      <c r="L293" s="186" t="s">
        <v>248</v>
      </c>
      <c r="M293" s="186" t="s">
        <v>248</v>
      </c>
      <c r="N293" s="186" t="s">
        <v>248</v>
      </c>
      <c r="O293" s="186">
        <v>1</v>
      </c>
      <c r="P293" s="186">
        <v>1</v>
      </c>
      <c r="Q293" s="186" t="s">
        <v>248</v>
      </c>
      <c r="R293" s="186" t="s">
        <v>248</v>
      </c>
      <c r="S293" s="186" t="s">
        <v>248</v>
      </c>
      <c r="T293" s="186" t="s">
        <v>248</v>
      </c>
      <c r="U293" s="186" t="s">
        <v>248</v>
      </c>
      <c r="V293" s="186" t="s">
        <v>248</v>
      </c>
      <c r="W293" s="186" t="s">
        <v>248</v>
      </c>
      <c r="X293" s="186" t="s">
        <v>248</v>
      </c>
      <c r="Y293" s="186" t="s">
        <v>248</v>
      </c>
      <c r="Z293" s="186" t="s">
        <v>248</v>
      </c>
      <c r="AA293" s="186" t="s">
        <v>248</v>
      </c>
      <c r="AB293" s="186" t="s">
        <v>248</v>
      </c>
      <c r="AC293" s="186" t="s">
        <v>248</v>
      </c>
      <c r="AD293" s="186" t="s">
        <v>248</v>
      </c>
      <c r="AE293" s="186" t="s">
        <v>248</v>
      </c>
      <c r="AF293" s="186" t="s">
        <v>248</v>
      </c>
      <c r="AG293" s="186" t="s">
        <v>248</v>
      </c>
      <c r="AH293" s="186" t="s">
        <v>248</v>
      </c>
      <c r="AI293" s="186" t="s">
        <v>248</v>
      </c>
      <c r="AJ293" s="186" t="s">
        <v>248</v>
      </c>
      <c r="AK293" s="186" t="s">
        <v>248</v>
      </c>
      <c r="AL293" s="186">
        <v>1</v>
      </c>
      <c r="AM293" s="186" t="s">
        <v>248</v>
      </c>
      <c r="AN293" s="186" t="s">
        <v>248</v>
      </c>
      <c r="AO293" s="186">
        <v>1</v>
      </c>
      <c r="AP293" s="186" t="s">
        <v>248</v>
      </c>
      <c r="AQ293" s="186">
        <v>1</v>
      </c>
      <c r="AR293" s="186" t="s">
        <v>248</v>
      </c>
      <c r="AS293" s="186" t="s">
        <v>248</v>
      </c>
      <c r="AT293" s="186" t="s">
        <v>248</v>
      </c>
      <c r="AU293" s="186" t="s">
        <v>248</v>
      </c>
      <c r="AV293" s="186">
        <v>2</v>
      </c>
      <c r="AW293" s="186">
        <v>1</v>
      </c>
      <c r="AX293" s="186" t="s">
        <v>248</v>
      </c>
      <c r="AY293" s="186" t="s">
        <v>248</v>
      </c>
      <c r="AZ293" s="186" t="s">
        <v>248</v>
      </c>
      <c r="BA293" s="186" t="s">
        <v>248</v>
      </c>
      <c r="BB293" s="186" t="s">
        <v>248</v>
      </c>
      <c r="BC293" s="186" t="s">
        <v>248</v>
      </c>
      <c r="BD293" s="186" t="s">
        <v>248</v>
      </c>
      <c r="BE293" s="186" t="s">
        <v>248</v>
      </c>
      <c r="BF293" s="186" t="s">
        <v>248</v>
      </c>
      <c r="BG293" s="186" t="s">
        <v>248</v>
      </c>
      <c r="BH293" s="186" t="s">
        <v>248</v>
      </c>
      <c r="BI293" s="186" t="s">
        <v>248</v>
      </c>
      <c r="BJ293" s="186" t="s">
        <v>248</v>
      </c>
      <c r="BK293" s="186" t="s">
        <v>248</v>
      </c>
      <c r="BL293" s="186" t="s">
        <v>248</v>
      </c>
      <c r="BM293" s="186" t="s">
        <v>248</v>
      </c>
      <c r="BN293" s="186" t="s">
        <v>248</v>
      </c>
      <c r="BO293" s="186">
        <v>1</v>
      </c>
      <c r="BP293" s="186" t="s">
        <v>248</v>
      </c>
      <c r="BQ293" s="186" t="s">
        <v>248</v>
      </c>
      <c r="BR293" s="186" t="s">
        <v>248</v>
      </c>
      <c r="BS293" s="186">
        <v>1</v>
      </c>
      <c r="BT293" s="186" t="s">
        <v>248</v>
      </c>
      <c r="BU293" s="186">
        <v>1</v>
      </c>
      <c r="BV293" s="186">
        <v>1</v>
      </c>
      <c r="BW293" s="186">
        <v>1</v>
      </c>
      <c r="BX293" s="186">
        <v>1</v>
      </c>
      <c r="BY293" s="186" t="s">
        <v>248</v>
      </c>
      <c r="BZ293" s="186">
        <v>1</v>
      </c>
      <c r="CA293" s="186">
        <v>1</v>
      </c>
      <c r="CB293" s="186">
        <v>1</v>
      </c>
      <c r="CC293" s="186" t="s">
        <v>248</v>
      </c>
      <c r="CD293" s="186">
        <v>2</v>
      </c>
      <c r="CE293" s="186">
        <v>1</v>
      </c>
      <c r="CF293" s="186">
        <v>1</v>
      </c>
      <c r="CG293" s="186">
        <v>1</v>
      </c>
      <c r="CH293" s="186" t="s">
        <v>248</v>
      </c>
      <c r="CI293" s="186" t="s">
        <v>248</v>
      </c>
      <c r="CJ293" s="186" t="s">
        <v>248</v>
      </c>
      <c r="CK293" s="186" t="s">
        <v>248</v>
      </c>
      <c r="CL293" s="186" t="s">
        <v>248</v>
      </c>
      <c r="CM293" s="186" t="s">
        <v>248</v>
      </c>
      <c r="CN293" s="186" t="s">
        <v>248</v>
      </c>
      <c r="CO293" s="186" t="s">
        <v>248</v>
      </c>
      <c r="CP293" s="186" t="s">
        <v>248</v>
      </c>
      <c r="CQ293" s="186" t="s">
        <v>248</v>
      </c>
      <c r="CR293" s="186" t="s">
        <v>248</v>
      </c>
      <c r="CS293" s="186" t="s">
        <v>248</v>
      </c>
      <c r="CT293" s="186" t="s">
        <v>248</v>
      </c>
      <c r="CU293" s="186" t="s">
        <v>248</v>
      </c>
      <c r="CV293" s="186" t="s">
        <v>248</v>
      </c>
      <c r="CW293" s="186">
        <v>2</v>
      </c>
      <c r="CX293" s="186" t="s">
        <v>248</v>
      </c>
      <c r="CY293" s="186" t="s">
        <v>248</v>
      </c>
      <c r="CZ293" s="186" t="s">
        <v>248</v>
      </c>
      <c r="DA293" s="186" t="s">
        <v>248</v>
      </c>
      <c r="DB293" s="186" t="s">
        <v>248</v>
      </c>
      <c r="DC293" s="186" t="s">
        <v>248</v>
      </c>
      <c r="DD293" s="186" t="s">
        <v>248</v>
      </c>
      <c r="DE293" s="186" t="s">
        <v>248</v>
      </c>
      <c r="DF293" s="186">
        <v>1</v>
      </c>
      <c r="DG293" s="186" t="s">
        <v>248</v>
      </c>
      <c r="DH293" s="186" t="s">
        <v>248</v>
      </c>
      <c r="DI293" s="186" t="s">
        <v>248</v>
      </c>
      <c r="DJ293" s="186" t="s">
        <v>248</v>
      </c>
      <c r="DK293" s="186" t="s">
        <v>248</v>
      </c>
      <c r="DL293" s="186" t="s">
        <v>248</v>
      </c>
      <c r="DM293" s="186" t="s">
        <v>248</v>
      </c>
      <c r="DN293" s="186" t="s">
        <v>248</v>
      </c>
      <c r="DO293" s="186" t="s">
        <v>248</v>
      </c>
      <c r="DP293" s="186" t="s">
        <v>248</v>
      </c>
      <c r="DQ293" s="186" t="s">
        <v>248</v>
      </c>
      <c r="DR293" s="186" t="s">
        <v>248</v>
      </c>
      <c r="DS293" s="186" t="s">
        <v>248</v>
      </c>
      <c r="DT293" s="186" t="s">
        <v>248</v>
      </c>
      <c r="DU293" s="186" t="s">
        <v>248</v>
      </c>
      <c r="DV293" s="186" t="s">
        <v>248</v>
      </c>
      <c r="DW293" s="186" t="s">
        <v>248</v>
      </c>
      <c r="DX293" s="186" t="s">
        <v>248</v>
      </c>
      <c r="DY293" s="186" t="s">
        <v>248</v>
      </c>
      <c r="DZ293" s="186" t="s">
        <v>248</v>
      </c>
      <c r="EA293" s="186" t="s">
        <v>248</v>
      </c>
      <c r="EB293" s="186" t="s">
        <v>248</v>
      </c>
      <c r="EC293" s="186" t="s">
        <v>248</v>
      </c>
      <c r="ED293" s="186" t="s">
        <v>248</v>
      </c>
      <c r="EE293" s="186" t="s">
        <v>248</v>
      </c>
      <c r="EF293" s="186" t="s">
        <v>248</v>
      </c>
      <c r="EG293" s="186" t="s">
        <v>248</v>
      </c>
      <c r="EH293" s="186" t="s">
        <v>248</v>
      </c>
      <c r="EI293" s="186" t="s">
        <v>248</v>
      </c>
      <c r="EJ293" s="186" t="s">
        <v>248</v>
      </c>
      <c r="EK293" s="186" t="s">
        <v>248</v>
      </c>
      <c r="EL293" s="186" t="s">
        <v>248</v>
      </c>
      <c r="EM293" s="186" t="s">
        <v>248</v>
      </c>
      <c r="EN293" s="186" t="s">
        <v>248</v>
      </c>
      <c r="EO293" s="186" t="s">
        <v>248</v>
      </c>
      <c r="EP293" s="186" t="s">
        <v>248</v>
      </c>
      <c r="EQ293" s="186" t="s">
        <v>248</v>
      </c>
      <c r="ER293" s="186" t="s">
        <v>248</v>
      </c>
      <c r="ES293" s="186" t="s">
        <v>248</v>
      </c>
      <c r="ET293" s="186" t="s">
        <v>248</v>
      </c>
      <c r="EU293" s="186" t="s">
        <v>248</v>
      </c>
      <c r="EV293" s="186" t="s">
        <v>248</v>
      </c>
      <c r="EW293" s="186" t="s">
        <v>248</v>
      </c>
      <c r="EX293" s="186" t="s">
        <v>248</v>
      </c>
      <c r="EY293" s="186" t="s">
        <v>248</v>
      </c>
      <c r="EZ293" s="186" t="s">
        <v>248</v>
      </c>
      <c r="FA293" s="186" t="s">
        <v>248</v>
      </c>
      <c r="FB293" s="186" t="s">
        <v>248</v>
      </c>
      <c r="FC293" s="186" t="s">
        <v>248</v>
      </c>
      <c r="FD293" s="186" t="s">
        <v>248</v>
      </c>
      <c r="FE293" s="186" t="s">
        <v>248</v>
      </c>
      <c r="FF293" s="186" t="s">
        <v>248</v>
      </c>
      <c r="FG293" s="186" t="s">
        <v>248</v>
      </c>
      <c r="FH293" s="186" t="s">
        <v>248</v>
      </c>
      <c r="FI293" s="186" t="s">
        <v>248</v>
      </c>
      <c r="FJ293" s="186" t="s">
        <v>248</v>
      </c>
      <c r="FK293" s="186" t="s">
        <v>248</v>
      </c>
      <c r="FL293" s="186" t="s">
        <v>248</v>
      </c>
      <c r="FM293" s="186" t="s">
        <v>248</v>
      </c>
      <c r="FN293" s="186"/>
      <c r="FO293" s="186"/>
      <c r="FP293" s="186"/>
      <c r="FQ293" s="187" t="s">
        <v>248</v>
      </c>
      <c r="FR293" s="187" t="s">
        <v>248</v>
      </c>
      <c r="FS293" s="186">
        <v>2</v>
      </c>
      <c r="FT293" s="186">
        <v>2</v>
      </c>
      <c r="FU293" s="186">
        <v>1</v>
      </c>
      <c r="FV293" s="186">
        <v>1</v>
      </c>
      <c r="FW293" s="186">
        <v>1</v>
      </c>
      <c r="FX293" s="186">
        <v>2</v>
      </c>
      <c r="FY293" s="186">
        <v>2</v>
      </c>
      <c r="FZ293" s="186">
        <v>2</v>
      </c>
      <c r="GA293" s="186" t="s">
        <v>248</v>
      </c>
      <c r="GB293" s="186" t="s">
        <v>248</v>
      </c>
      <c r="GC293" s="186">
        <v>2</v>
      </c>
      <c r="GD293" s="186">
        <v>1</v>
      </c>
      <c r="GE293" s="186" t="s">
        <v>248</v>
      </c>
      <c r="GF293" s="186" t="s">
        <v>248</v>
      </c>
      <c r="GG293" s="186" t="s">
        <v>248</v>
      </c>
      <c r="GH293" s="186" t="s">
        <v>248</v>
      </c>
      <c r="GI293" s="186" t="s">
        <v>248</v>
      </c>
      <c r="GJ293" s="186" t="s">
        <v>248</v>
      </c>
      <c r="GK293" s="186" t="s">
        <v>248</v>
      </c>
      <c r="GL293" s="186" t="s">
        <v>248</v>
      </c>
      <c r="GM293" s="186" t="s">
        <v>248</v>
      </c>
      <c r="GN293" s="186" t="s">
        <v>248</v>
      </c>
      <c r="GO293" s="186" t="s">
        <v>248</v>
      </c>
      <c r="GP293" s="186" t="s">
        <v>248</v>
      </c>
      <c r="GQ293" s="186" t="s">
        <v>248</v>
      </c>
      <c r="GR293" s="186" t="s">
        <v>248</v>
      </c>
      <c r="GS293" s="186" t="s">
        <v>248</v>
      </c>
      <c r="GT293" s="186" t="s">
        <v>248</v>
      </c>
      <c r="GU293" s="186" t="s">
        <v>248</v>
      </c>
      <c r="GV293" s="186" t="s">
        <v>248</v>
      </c>
      <c r="GW293" s="186" t="s">
        <v>248</v>
      </c>
      <c r="GX293" s="186" t="s">
        <v>248</v>
      </c>
      <c r="GY293" s="186" t="s">
        <v>248</v>
      </c>
      <c r="GZ293" s="261" t="s">
        <v>248</v>
      </c>
      <c r="HA293" s="261" t="s">
        <v>248</v>
      </c>
      <c r="HB293" s="188">
        <f t="shared" ref="HB293" si="160">SUM(G293:GE293)</f>
        <v>48</v>
      </c>
    </row>
    <row r="294" spans="1:210" ht="24.9" customHeight="1" thickBot="1" x14ac:dyDescent="0.35">
      <c r="A294" s="108" t="str">
        <f t="shared" ref="A294:A300" si="161">A293</f>
        <v>Prod.-Q-1</v>
      </c>
      <c r="B294" s="108" t="str">
        <f t="shared" ref="B294:B300" si="162">B293</f>
        <v>Pracownik Produkcji</v>
      </c>
      <c r="C294" s="108" t="str">
        <f t="shared" ref="C294:C300" si="163">C293</f>
        <v>PK</v>
      </c>
      <c r="D294" s="108">
        <f t="shared" ref="D294:D300" si="164">D293</f>
        <v>1798</v>
      </c>
      <c r="E294" s="395"/>
      <c r="F294" s="189" t="s">
        <v>375</v>
      </c>
      <c r="G294" s="192">
        <f>IF(INDEX(tab_MinKomp[Przepisy BHP / BHP Vorschriften],MATCH($B293,tab_MinKomp[[Stanowisko / Position ]:[Stanowisko / Position ]],0))="n/a","n/a",G293-INDEX(tab_MinKomp[Przepisy BHP / BHP Vorschriften],MATCH($B293,tab_MinKomp[[Stanowisko / Position ]:[Stanowisko / Position ]],0)))</f>
        <v>0</v>
      </c>
      <c r="H294" s="193">
        <f>IF(INDEX(tab_MinKomp[Przepisy PPOŻ / Brandschutzbestimmungen],MATCH($B293,tab_MinKomp[[Stanowisko / Position ]:[Stanowisko / Position ]],0))="n/a","n/a",H293-INDEX(tab_MinKomp[Przepisy PPOŻ / Brandschutzbestimmungen],MATCH($B293,tab_MinKomp[[Stanowisko / Position ]:[Stanowisko / Position ]],0)))</f>
        <v>0</v>
      </c>
      <c r="I294" s="193">
        <f>IF(INDEX(tab_MinKomp[Ryzyko zawodowe na stanowiskach pracyv/ Berufliche Risiken an Arbeitsstellen],MATCH($B293,tab_MinKomp[[Stanowisko / Position ]:[Stanowisko / Position ]],0))="n/a","n/a",I293-INDEX(tab_MinKomp[Ryzyko zawodowe na stanowiskach pracyv/ Berufliche Risiken an Arbeitsstellen],MATCH($B293,tab_MinKomp[[Stanowisko / Position ]:[Stanowisko / Position ]],0)))</f>
        <v>0</v>
      </c>
      <c r="J294" s="193">
        <f>IF(INDEX(tab_MinKomp[Gospodarka substancjami niebezpiecznymi / Gefahrstoffmanagement],MATCH($B293,tab_MinKomp[[Stanowisko / Position ]:[Stanowisko / Position ]],0))="n/a","n/a",J293-INDEX(tab_MinKomp[Gospodarka substancjami niebezpiecznymi / Gefahrstoffmanagement],MATCH($B293,tab_MinKomp[[Stanowisko / Position ]:[Stanowisko / Position ]],0)))</f>
        <v>0</v>
      </c>
      <c r="K294" s="193">
        <f>IF(INDEX(tab_MinKomp[Gospodarka odpadami / Abfallwirtschaft],MATCH($B293,tab_MinKomp[[Stanowisko / Position ]:[Stanowisko / Position ]],0))="n/a","n/a",K293-INDEX(tab_MinKomp[Gospodarka odpadami / Abfallwirtschaft],MATCH($B293,tab_MinKomp[[Stanowisko / Position ]:[Stanowisko / Position ]],0)))</f>
        <v>0</v>
      </c>
      <c r="L294" s="194" t="str">
        <f>IF(INDEX(tab_MinKomp[Przepisy kodeksu pracy / Bestimmungen des Arbeitsgesetzes],MATCH($B293,tab_MinKomp[[Stanowisko / Position ]:[Stanowisko / Position ]],0))="n/a","n/a",L293-INDEX(tab_MinKomp[Przepisy kodeksu pracy / Bestimmungen des Arbeitsgesetzes],MATCH($B293,tab_MinKomp[[Stanowisko / Position ]:[Stanowisko / Position ]],0)))</f>
        <v>n/a</v>
      </c>
      <c r="M294" s="195" t="str">
        <f>IF(INDEX(tab_MinKomp[Przepisy o ub.społ. ZUS  / Sozialversicherungsvorschriften],MATCH($B293,tab_MinKomp[[Stanowisko / Position ]:[Stanowisko / Position ]],0))="n/a","n/a",M293-INDEX(tab_MinKomp[Przepisy o ub.społ. ZUS  / Sozialversicherungsvorschriften],MATCH($B293,tab_MinKomp[[Stanowisko / Position ]:[Stanowisko / Position ]],0)))</f>
        <v>n/a</v>
      </c>
      <c r="N294" s="194" t="str">
        <f>IF(INDEX(tab_MinKomp[PRZEPISY O PDOF /persönlich Einkommensteuergesetz ],MATCH($B293,tab_MinKomp[[Stanowisko / Position ]:[Stanowisko / Position ]],0))="n/a","n/a",N293-INDEX(tab_MinKomp[PRZEPISY O PDOF /persönlich Einkommensteuergesetz ],MATCH($B293,tab_MinKomp[[Stanowisko / Position ]:[Stanowisko / Position ]],0)))</f>
        <v>n/a</v>
      </c>
      <c r="O294" s="194">
        <f>IF(INDEX(tab_MinKomp[Regulamin pracy / Arbeitsordnung],MATCH($B293,tab_MinKomp[[Stanowisko / Position ]:[Stanowisko / Position ]],0))="n/a","n/a",O293-INDEX(tab_MinKomp[Regulamin pracy / Arbeitsordnung],MATCH($B293,tab_MinKomp[[Stanowisko / Position ]:[Stanowisko / Position ]],0)))</f>
        <v>0</v>
      </c>
      <c r="P294" s="194">
        <f>IF(INDEX(tab_MinKomp[Regulamin wynagradzania / Vergütungsordnung],MATCH($B293,tab_MinKomp[[Stanowisko / Position ]:[Stanowisko / Position ]],0))="n/a","n/a",P293-INDEX(tab_MinKomp[Regulamin wynagradzania / Vergütungsordnung],MATCH($B293,tab_MinKomp[[Stanowisko / Position ]:[Stanowisko / Position ]],0)))</f>
        <v>0</v>
      </c>
      <c r="Q294" s="194" t="str">
        <f>IF(INDEX(tab_MinKomp[System R2PŁATNIK PRO: Płace / Lohnabrechnung],MATCH($B293,tab_MinKomp[[Stanowisko / Position ]:[Stanowisko / Position ]],0))="n/a","n/a",Q293-INDEX(tab_MinKomp[System R2PŁATNIK PRO: Płace / Lohnabrechnung],MATCH($B293,tab_MinKomp[[Stanowisko / Position ]:[Stanowisko / Position ]],0)))</f>
        <v>n/a</v>
      </c>
      <c r="R294" s="194" t="str">
        <f>IF(INDEX(tab_MinKomp[SystemR2PŁATNIK PRO: KADRY / Personaldaten],MATCH($B293,tab_MinKomp[[Stanowisko / Position ]:[Stanowisko / Position ]],0))="n/a","n/a",R293-INDEX(tab_MinKomp[SystemR2PŁATNIK PRO: KADRY / Personaldaten],MATCH($B293,tab_MinKomp[[Stanowisko / Position ]:[Stanowisko / Position ]],0)))</f>
        <v>n/a</v>
      </c>
      <c r="S294" s="194" t="str">
        <f>IF(INDEX(tab_MinKomp[SYSTEM R2PŁATNIK PRO: zarządzanie pracownikami / Arbeitsverwaltung],MATCH($B293,tab_MinKomp[[Stanowisko / Position ]:[Stanowisko / Position ]],0))="n/a","n/a",S293-INDEX(tab_MinKomp[SYSTEM R2PŁATNIK PRO: zarządzanie pracownikami / Arbeitsverwaltung],MATCH($B293,tab_MinKomp[[Stanowisko / Position ]:[Stanowisko / Position ]],0)))</f>
        <v>n/a</v>
      </c>
      <c r="T294" s="194" t="str">
        <f>IF(INDEX(tab_MinKomp[Doradztwo, wsparcie personalne / Personalberatung und Unterstützung],MATCH($B293,tab_MinKomp[[Stanowisko / Position ]:[Stanowisko / Position ]],0))="n/a","n/a",T293-INDEX(tab_MinKomp[Doradztwo, wsparcie personalne / Personalberatung und Unterstützung],MATCH($B293,tab_MinKomp[[Stanowisko / Position ]:[Stanowisko / Position ]],0)))</f>
        <v>n/a</v>
      </c>
      <c r="U294" s="194" t="str">
        <f>IF(INDEX(tab_MinKomp[Przepisy o podatku VAT / MwSt.- Gesetz],MATCH($B293,tab_MinKomp[[Stanowisko / Position ]:[Stanowisko / Position ]],0))="n/a","n/a",U293-INDEX(tab_MinKomp[Przepisy o podatku VAT / MwSt.- Gesetz],MATCH($B293,tab_MinKomp[[Stanowisko / Position ]:[Stanowisko / Position ]],0)))</f>
        <v>n/a</v>
      </c>
      <c r="V294" s="194" t="str">
        <f>IF(INDEX(tab_MinKomp[PrzepisyPDOP / geschäftlich Einkommensteuergesetz],MATCH($B293,tab_MinKomp[[Stanowisko / Position ]:[Stanowisko / Position ]],0))="n/a","n/a",V293-INDEX(tab_MinKomp[PrzepisyPDOP / geschäftlich Einkommensteuergesetz],MATCH($B293,tab_MinKomp[[Stanowisko / Position ]:[Stanowisko / Position ]],0)))</f>
        <v>n/a</v>
      </c>
      <c r="W294" s="194" t="str">
        <f>IF(INDEX(tab_MinKomp[System BAAN / FINANSE (FIBU)],MATCH($B293,tab_MinKomp[[Stanowisko / Position ]:[Stanowisko / Position ]],0))="n/a","n/a",W293-INDEX(tab_MinKomp[System BAAN / FINANSE (FIBU)],MATCH($B293,tab_MinKomp[[Stanowisko / Position ]:[Stanowisko / Position ]],0)))</f>
        <v>n/a</v>
      </c>
      <c r="X294" s="194" t="str">
        <f>IF(INDEX(tab_MinKomp[Systemy pomocnicze / Hilfssysteme(STOCKPROGRAM, KALK2000 etc.)],MATCH($B293,tab_MinKomp[[Stanowisko / Position ]:[Stanowisko / Position ]],0))="n/a","n/a",X293-INDEX(tab_MinKomp[Systemy pomocnicze / Hilfssysteme(STOCKPROGRAM, KALK2000 etc.)],MATCH($B293,tab_MinKomp[[Stanowisko / Position ]:[Stanowisko / Position ]],0)))</f>
        <v>n/a</v>
      </c>
      <c r="Y294" s="194" t="str">
        <f>IF(INDEX(tab_MinKomp[Polityka rachunkowości / Buchführungspolitik],MATCH($B293,tab_MinKomp[[Stanowisko / Position ]:[Stanowisko / Position ]],0))="n/a","n/a",Y293-INDEX(tab_MinKomp[Polityka rachunkowości / Buchführungspolitik],MATCH($B293,tab_MinKomp[[Stanowisko / Position ]:[Stanowisko / Position ]],0)))</f>
        <v>n/a</v>
      </c>
      <c r="Z294" s="194" t="str">
        <f>IF(INDEX(tab_MinKomp[Ustawa o rachunkowości / Rechnungslegungsgesetz],MATCH($B293,tab_MinKomp[[Stanowisko / Position ]:[Stanowisko / Position ]],0))="n/a","n/a",Z293-INDEX(tab_MinKomp[Ustawa o rachunkowości / Rechnungslegungsgesetz],MATCH($B293,tab_MinKomp[[Stanowisko / Position ]:[Stanowisko / Position ]],0)))</f>
        <v>n/a</v>
      </c>
      <c r="AA294" s="194" t="str">
        <f>IF(INDEX(tab_MinKomp[WORKFLOW - TS-100],MATCH($B293,tab_MinKomp[[Stanowisko / Position ]:[Stanowisko / Position ]],0))="n/a","n/a",AA293-INDEX(tab_MinKomp[WORKFLOW - TS-100],MATCH($B293,tab_MinKomp[[Stanowisko / Position ]:[Stanowisko / Position ]],0)))</f>
        <v>n/a</v>
      </c>
      <c r="AB294" s="194" t="str">
        <f>IF(INDEX(tab_MinKomp[WORKFLOW - SFMS],MATCH($B293,tab_MinKomp[[Stanowisko / Position ]:[Stanowisko / Position ]],0))="n/a","n/a",AB293-INDEX(tab_MinKomp[WORKFLOW - SFMS],MATCH($B293,tab_MinKomp[[Stanowisko / Position ]:[Stanowisko / Position ]],0)))</f>
        <v>n/a</v>
      </c>
      <c r="AC294" s="194" t="str">
        <f>IF(INDEX(tab_MinKomp[System ISO 9001:2015],MATCH($B293,tab_MinKomp[[Stanowisko / Position ]:[Stanowisko / Position ]],0))="n/a","n/a",AC293-INDEX(tab_MinKomp[System ISO 9001:2015],MATCH($B293,tab_MinKomp[[Stanowisko / Position ]:[Stanowisko / Position ]],0)))</f>
        <v>n/a</v>
      </c>
      <c r="AD294" s="194" t="str">
        <f>IF(INDEX(tab_MinKomp[System ISO 9001:2015],MATCH($B293,tab_MinKomp[[Stanowisko / Position ]:[Stanowisko / Position ]],0))="n/a","n/a",AD293-INDEX(tab_MinKomp[System ISO 9001:2015],MATCH($B293,tab_MinKomp[[Stanowisko / Position ]:[Stanowisko / Position ]],0)))</f>
        <v>n/a</v>
      </c>
      <c r="AE294" s="194" t="str">
        <f>IF(INDEX(tab_MinKomp[System ISO 9001:2015],MATCH($B293,tab_MinKomp[[Stanowisko / Position ]:[Stanowisko / Position ]],0))="n/a","n/a",AE293-INDEX(tab_MinKomp[System ISO 9001:2015],MATCH($B293,tab_MinKomp[[Stanowisko / Position ]:[Stanowisko / Position ]],0)))</f>
        <v>n/a</v>
      </c>
      <c r="AF294" s="194" t="str">
        <f>IF(INDEX(tab_MinKomp[System ISO 9001:2015],MATCH($B293,tab_MinKomp[[Stanowisko / Position ]:[Stanowisko / Position ]],0))="n/a","n/a",AF293-INDEX(tab_MinKomp[System ISO 9001:2015],MATCH($B293,tab_MinKomp[[Stanowisko / Position ]:[Stanowisko / Position ]],0)))</f>
        <v>n/a</v>
      </c>
      <c r="AG294" s="194" t="str">
        <f>IF(INDEX(tab_MinKomp[Wymagania VDA 6.3 Process / Forderungen],MATCH($B293,tab_MinKomp[[Stanowisko / Position ]:[Stanowisko / Position ]],0))="n/a","n/a",AG293-INDEX(tab_MinKomp[Wymagania VDA 6.3 Process / Forderungen],MATCH($B293,tab_MinKomp[[Stanowisko / Position ]:[Stanowisko / Position ]],0)))</f>
        <v>n/a</v>
      </c>
      <c r="AH294" s="194" t="str">
        <f>IF(INDEX(tab_MinKomp[Wymagania VDA 6.5 Product / Forderungen],MATCH($B293,tab_MinKomp[[Stanowisko / Position ]:[Stanowisko / Position ]],0))="n/a","n/a",AH293-INDEX(tab_MinKomp[Wymagania VDA 6.5 Product / Forderungen],MATCH($B293,tab_MinKomp[[Stanowisko / Position ]:[Stanowisko / Position ]],0)))</f>
        <v>n/a</v>
      </c>
      <c r="AI294" s="194" t="str">
        <f>IF(INDEX(tab_MinKomp[System ISO 9001:2015],MATCH($B293,tab_MinKomp[[Stanowisko / Position ]:[Stanowisko / Position ]],0))="n/a","n/a",AI293-INDEX(tab_MinKomp[System ISO 9001:2015],MATCH($B293,tab_MinKomp[[Stanowisko / Position ]:[Stanowisko / Position ]],0)))</f>
        <v>n/a</v>
      </c>
      <c r="AJ294" s="194" t="str">
        <f>IF(INDEX(tab_MinKomp[Auditor systemu ISO 17021:2018],MATCH($B293,tab_MinKomp[[Stanowisko / Position ]:[Stanowisko / Position ]],0))="n/a","n/a",AJ293-INDEX(tab_MinKomp[Auditor systemu ISO 17021:2018],MATCH($B293,tab_MinKomp[[Stanowisko / Position ]:[Stanowisko / Position ]],0)))</f>
        <v>n/a</v>
      </c>
      <c r="AK294" s="194" t="str">
        <f>IF(INDEX(tab_MinKomp[Pełnomocnik systemu / Systemvertreter],MATCH($B293,tab_MinKomp[[Stanowisko / Position ]:[Stanowisko / Position ]],0))="n/a","n/a",AK293-INDEX(tab_MinKomp[Pełnomocnik systemu / Systemvertreter],MATCH($B293,tab_MinKomp[[Stanowisko / Position ]:[Stanowisko / Position ]],0)))</f>
        <v>n/a</v>
      </c>
      <c r="AL294" s="194">
        <f>IF(INDEX(tab_MinKomp[Polityka Etyczna - Compliance],MATCH($B293,tab_MinKomp[[Stanowisko / Position ]:[Stanowisko / Position ]],0))="n/a","n/a",AL293-INDEX(tab_MinKomp[Polityka Etyczna - Compliance],MATCH($B293,tab_MinKomp[[Stanowisko / Position ]:[Stanowisko / Position ]],0)))</f>
        <v>0</v>
      </c>
      <c r="AM294" s="194" t="str">
        <f>IF(INDEX(tab_MinKomp[WDRAŻANIE NOWYCH PROJEKTÓW/ PROCEDURA CTM],MATCH($B293,tab_MinKomp[[Stanowisko / Position ]:[Stanowisko / Position ]],0))="n/a","n/a",AM293-INDEX(tab_MinKomp[WDRAŻANIE NOWYCH PROJEKTÓW/ PROCEDURA CTM],MATCH($B293,tab_MinKomp[[Stanowisko / Position ]:[Stanowisko / Position ]],0)))</f>
        <v>n/a</v>
      </c>
      <c r="AN294" s="194" t="str">
        <f>IF(INDEX(tab_MinKomp[KAMIENIE MILOWE MSL/PIFF],MATCH($B293,tab_MinKomp[[Stanowisko / Position ]:[Stanowisko / Position ]],0))="n/a","n/a",AN293-INDEX(tab_MinKomp[KAMIENIE MILOWE MSL/PIFF],MATCH($B293,tab_MinKomp[[Stanowisko / Position ]:[Stanowisko / Position ]],0)))</f>
        <v>n/a</v>
      </c>
      <c r="AO294" s="194">
        <f>IF(INDEX(tab_MinKomp[CP],MATCH($B293,tab_MinKomp[[Stanowisko / Position ]:[Stanowisko / Position ]],0))="n/a","n/a",AO293-INDEX(tab_MinKomp[CP],MATCH($B293,tab_MinKomp[[Stanowisko / Position ]:[Stanowisko / Position ]],0)))</f>
        <v>0</v>
      </c>
      <c r="AP294" s="194" t="str">
        <f>IF(INDEX(tab_MinKomp[FMEA],MATCH($B293,tab_MinKomp[[Stanowisko / Position ]:[Stanowisko / Position ]],0))="n/a","n/a",AP293-INDEX(tab_MinKomp[FMEA],MATCH($B293,tab_MinKomp[[Stanowisko / Position ]:[Stanowisko / Position ]],0)))</f>
        <v>n/a</v>
      </c>
      <c r="AQ294" s="194">
        <f>IF(INDEX(tab_MinKomp[FLOW CHART],MATCH($B293,tab_MinKomp[[Stanowisko / Position ]:[Stanowisko / Position ]],0))="n/a","n/a",AQ293-INDEX(tab_MinKomp[FLOW CHART],MATCH($B293,tab_MinKomp[[Stanowisko / Position ]:[Stanowisko / Position ]],0)))</f>
        <v>0</v>
      </c>
      <c r="AR294" s="194" t="str">
        <f>IF(INDEX(tab_MinKomp[APQP],MATCH($B293,tab_MinKomp[[Stanowisko / Position ]:[Stanowisko / Position ]],0))="n/a","n/a",AR293-INDEX(tab_MinKomp[APQP],MATCH($B293,tab_MinKomp[[Stanowisko / Position ]:[Stanowisko / Position ]],0)))</f>
        <v>n/a</v>
      </c>
      <c r="AS294" s="194" t="str">
        <f>IF(INDEX(tab_MinKomp[MSA],MATCH($B293,tab_MinKomp[[Stanowisko / Position ]:[Stanowisko / Position ]],0))="n/a","n/a",AS293-INDEX(tab_MinKomp[MSA],MATCH($B293,tab_MinKomp[[Stanowisko / Position ]:[Stanowisko / Position ]],0)))</f>
        <v>n/a</v>
      </c>
      <c r="AT294" s="194" t="str">
        <f>IF(INDEX(tab_MinKomp[SPC],MATCH($B293,tab_MinKomp[[Stanowisko / Position ]:[Stanowisko / Position ]],0))="n/a","n/a",AT293-INDEX(tab_MinKomp[SPC],MATCH($B293,tab_MinKomp[[Stanowisko / Position ]:[Stanowisko / Position ]],0)))</f>
        <v>n/a</v>
      </c>
      <c r="AU294" s="194" t="str">
        <f>IF(INDEX(tab_MinKomp[CSR (SPECYFICZNE WYMAGANIA KLIENTA)],MATCH($B293,tab_MinKomp[[Stanowisko / Position ]:[Stanowisko / Position ]],0))="n/a","n/a",AU293-INDEX(tab_MinKomp[CSR (SPECYFICZNE WYMAGANIA KLIENTA)],MATCH($B293,tab_MinKomp[[Stanowisko / Position ]:[Stanowisko / Position ]],0)))</f>
        <v>n/a</v>
      </c>
      <c r="AV294" s="194">
        <f>IF(INDEX(tab_MinKomp[5S],MATCH($B293,tab_MinKomp[[Stanowisko / Position ]:[Stanowisko / Position ]],0))="n/a","n/a",AV293-INDEX(tab_MinKomp[5S],MATCH($B293,tab_MinKomp[[Stanowisko / Position ]:[Stanowisko / Position ]],0)))</f>
        <v>0</v>
      </c>
      <c r="AW294" s="194">
        <f>IF(INDEX(tab_MinKomp[LEAN MANAGEMENT],MATCH($B293,tab_MinKomp[[Stanowisko / Position ]:[Stanowisko / Position ]],0))="n/a","n/a",AW293-INDEX(tab_MinKomp[LEAN MANAGEMENT],MATCH($B293,tab_MinKomp[[Stanowisko / Position ]:[Stanowisko / Position ]],0)))</f>
        <v>0</v>
      </c>
      <c r="AX294" s="194" t="str">
        <f>IF(INDEX(tab_MinKomp[5R],MATCH($B293,tab_MinKomp[[Stanowisko / Position ]:[Stanowisko / Position ]],0))="n/a","n/a",AX293-INDEX(tab_MinKomp[5R],MATCH($B293,tab_MinKomp[[Stanowisko / Position ]:[Stanowisko / Position ]],0)))</f>
        <v>n/a</v>
      </c>
      <c r="AY294" s="194" t="str">
        <f>IF(INDEX(tab_MinKomp[Six Sigma],MATCH($B293,tab_MinKomp[[Stanowisko / Position ]:[Stanowisko / Position ]],0))="n/a","n/a",AY293-INDEX(tab_MinKomp[Six Sigma],MATCH($B293,tab_MinKomp[[Stanowisko / Position ]:[Stanowisko / Position ]],0)))</f>
        <v>n/a</v>
      </c>
      <c r="AZ294" s="194" t="str">
        <f>IF(INDEX(tab_MinKomp[System BAAN / Distribution &amp; Supply Chain],MATCH($B293,tab_MinKomp[[Stanowisko / Position ]:[Stanowisko / Position ]],0))="n/a","n/a",AZ293-INDEX(tab_MinKomp[System BAAN / Distribution &amp; Supply Chain],MATCH($B293,tab_MinKomp[[Stanowisko / Position ]:[Stanowisko / Position ]],0)))</f>
        <v>n/a</v>
      </c>
      <c r="BA294" s="194" t="str">
        <f>IF(INDEX(tab_MinKomp[Gospodarka magazynowa / Lagerverwaltung],MATCH($B293,tab_MinKomp[[Stanowisko / Position ]:[Stanowisko / Position ]],0))="n/a","n/a",BA293-INDEX(tab_MinKomp[Gospodarka magazynowa / Lagerverwaltung],MATCH($B293,tab_MinKomp[[Stanowisko / Position ]:[Stanowisko / Position ]],0)))</f>
        <v>n/a</v>
      </c>
      <c r="BB294" s="194" t="str">
        <f>IF(INDEX(tab_MinKomp[Inwentaryzacja - organizacja i przebieg / Inventurprozess],MATCH($B293,tab_MinKomp[[Stanowisko / Position ]:[Stanowisko / Position ]],0))="n/a","n/a",BB293-INDEX(tab_MinKomp[Inwentaryzacja - organizacja i przebieg / Inventurprozess],MATCH($B293,tab_MinKomp[[Stanowisko / Position ]:[Stanowisko / Position ]],0)))</f>
        <v>n/a</v>
      </c>
      <c r="BC294" s="194" t="str">
        <f>IF(INDEX(tab_MinKomp[Organizacja dostaw / Versorgungsorganisation],MATCH($B293,tab_MinKomp[[Stanowisko / Position ]:[Stanowisko / Position ]],0))="n/a","n/a",BC293-INDEX(tab_MinKomp[Organizacja dostaw / Versorgungsorganisation],MATCH($B293,tab_MinKomp[[Stanowisko / Position ]:[Stanowisko / Position ]],0)))</f>
        <v>n/a</v>
      </c>
      <c r="BD294" s="194" t="str">
        <f>IF(INDEX(tab_MinKomp[Organizacja wysyłek / Organisation von Lieferungen],MATCH($B293,tab_MinKomp[[Stanowisko / Position ]:[Stanowisko / Position ]],0))="n/a","n/a",BD293-INDEX(tab_MinKomp[Organizacja wysyłek / Organisation von Lieferungen],MATCH($B293,tab_MinKomp[[Stanowisko / Position ]:[Stanowisko / Position ]],0)))</f>
        <v>n/a</v>
      </c>
      <c r="BE294" s="194" t="str">
        <f>IF(INDEX(tab_MinKomp[Analiza magazynowa - Program Polen.mdb / Inventuranalyse],MATCH($B293,tab_MinKomp[[Stanowisko / Position ]:[Stanowisko / Position ]],0))="n/a","n/a",BE293-INDEX(tab_MinKomp[Analiza magazynowa - Program Polen.mdb / Inventuranalyse],MATCH($B293,tab_MinKomp[[Stanowisko / Position ]:[Stanowisko / Position ]],0)))</f>
        <v>n/a</v>
      </c>
      <c r="BF294" s="190" t="str">
        <f>IF(INDEX(tab_MinKomp[MMOG (Materials Management Operations Guidelines)],MATCH($B293,tab_MinKomp[[Stanowisko / Position ]:[Stanowisko / Position ]],0))="n/a","n/a",BF293-INDEX(tab_MinKomp[MMOG (Materials Management Operations Guidelines)],MATCH($B293,tab_MinKomp[[Stanowisko / Position ]:[Stanowisko / Position ]],0)))</f>
        <v>n/a</v>
      </c>
      <c r="BG294" s="190" t="str">
        <f>IF(INDEX(tab_MinKomp[GPP],MATCH($B293,tab_MinKomp[[Stanowisko / Position ]:[Stanowisko / Position ]],0))="n/a","n/a",BG293-INDEX(tab_MinKomp[GPP],MATCH($B293,tab_MinKomp[[Stanowisko / Position ]:[Stanowisko / Position ]],0)))</f>
        <v>n/a</v>
      </c>
      <c r="BH294" s="190" t="str">
        <f>IF(INDEX(tab_MinKomp[AIAG (Automotive Industry Action Group)],MATCH($B293,tab_MinKomp[[Stanowisko / Position ]:[Stanowisko / Position ]],0))="n/a","n/a",BH293-INDEX(tab_MinKomp[AIAG (Automotive Industry Action Group)],MATCH($B293,tab_MinKomp[[Stanowisko / Position ]:[Stanowisko / Position ]],0)))</f>
        <v>n/a</v>
      </c>
      <c r="BI294" s="190" t="str">
        <f>IF(INDEX(tab_MinKomp[Super-G disputes],MATCH($B293,tab_MinKomp[[Stanowisko / Position ]:[Stanowisko / Position ]],0))="n/a","n/a",BI293-INDEX(tab_MinKomp[Super-G disputes],MATCH($B293,tab_MinKomp[[Stanowisko / Position ]:[Stanowisko / Position ]],0)))</f>
        <v>n/a</v>
      </c>
      <c r="BJ294" s="190" t="str">
        <f>IF(INDEX(tab_MinKomp[CMMS3/eDDL (Direct Data Link)],MATCH($B293,tab_MinKomp[[Stanowisko / Position ]:[Stanowisko / Position ]],0))="n/a","n/a",BJ293-INDEX(tab_MinKomp[CMMS3/eDDL (Direct Data Link)],MATCH($B293,tab_MinKomp[[Stanowisko / Position ]:[Stanowisko / Position ]],0)))</f>
        <v>n/a</v>
      </c>
      <c r="BK294" s="190" t="str">
        <f>IF(INDEX(tab_MinKomp[MP&amp;L (Material Planning and Logistics)],MATCH($B293,tab_MinKomp[[Stanowisko / Position ]:[Stanowisko / Position ]],0))="n/a","n/a",BK293-INDEX(tab_MinKomp[MP&amp;L (Material Planning and Logistics)],MATCH($B293,tab_MinKomp[[Stanowisko / Position ]:[Stanowisko / Position ]],0)))</f>
        <v>n/a</v>
      </c>
      <c r="BL294" s="190" t="str">
        <f>IF(INDEX(tab_MinKomp[Supplier delivery rating],MATCH($B293,tab_MinKomp[[Stanowisko / Position ]:[Stanowisko / Position ]],0))="n/a","n/a",BL293-INDEX(tab_MinKomp[Supplier delivery rating],MATCH($B293,tab_MinKomp[[Stanowisko / Position ]:[Stanowisko / Position ]],0)))</f>
        <v>n/a</v>
      </c>
      <c r="BM294" s="194" t="str">
        <f>IF(INDEX(tab_MinKomp[Wymagania VDA 6.5 Product / Forderungen],MATCH($B293,tab_MinKomp[[Stanowisko / Position ]:[Stanowisko / Position ]],0))="n/a","n/a",BM293-INDEX(tab_MinKomp[Wymagania VDA 6.5 Product / Forderungen],MATCH($B293,tab_MinKomp[[Stanowisko / Position ]:[Stanowisko / Position ]],0)))</f>
        <v>n/a</v>
      </c>
      <c r="BN294" s="194" t="str">
        <f>IF(INDEX(tab_MinKomp[Wymagania VDA 6.5 Product / Forderungen],MATCH($B293,tab_MinKomp[[Stanowisko / Position ]:[Stanowisko / Position ]],0))="n/a","n/a",BN293-INDEX(tab_MinKomp[Wymagania VDA 6.5 Product / Forderungen],MATCH($B293,tab_MinKomp[[Stanowisko / Position ]:[Stanowisko / Position ]],0)))</f>
        <v>n/a</v>
      </c>
      <c r="BO294" s="194">
        <f>IF(INDEX(tab_MinKomp[5S],MATCH($B293,tab_MinKomp[[Stanowisko / Position ]:[Stanowisko / Position ]],0))="n/a","n/a",BO293-INDEX(tab_MinKomp[5S],MATCH($B293,tab_MinKomp[[Stanowisko / Position ]:[Stanowisko / Position ]],0)))</f>
        <v>-1</v>
      </c>
      <c r="BP294" s="194" t="str">
        <f>IF(INDEX(tab_MinKomp[Wymagania VDA 6.5 Product / Forderungen],MATCH($B293,tab_MinKomp[[Stanowisko / Position ]:[Stanowisko / Position ]],0))="n/a","n/a",BP293-INDEX(tab_MinKomp[Wymagania VDA 6.5 Product / Forderungen],MATCH($B293,tab_MinKomp[[Stanowisko / Position ]:[Stanowisko / Position ]],0)))</f>
        <v>n/a</v>
      </c>
      <c r="BQ294" s="194" t="str">
        <f>IF(INDEX(tab_MinKomp[Wymagania VDA 6.5 Product / Forderungen],MATCH($B293,tab_MinKomp[[Stanowisko / Position ]:[Stanowisko / Position ]],0))="n/a","n/a",BQ293-INDEX(tab_MinKomp[Wymagania VDA 6.5 Product / Forderungen],MATCH($B293,tab_MinKomp[[Stanowisko / Position ]:[Stanowisko / Position ]],0)))</f>
        <v>n/a</v>
      </c>
      <c r="BR294" s="194" t="str">
        <f>IF(INDEX(tab_MinKomp[Wymagania VDA 6.5 Product / Forderungen],MATCH($B293,tab_MinKomp[[Stanowisko / Position ]:[Stanowisko / Position ]],0))="n/a","n/a",BR293-INDEX(tab_MinKomp[Wymagania VDA 6.5 Product / Forderungen],MATCH($B293,tab_MinKomp[[Stanowisko / Position ]:[Stanowisko / Position ]],0)))</f>
        <v>n/a</v>
      </c>
      <c r="BS294" s="194">
        <f>IF(INDEX(tab_MinKomp[5S],MATCH($B293,tab_MinKomp[[Stanowisko / Position ]:[Stanowisko / Position ]],0))="n/a","n/a",BS293-INDEX(tab_MinKomp[5S],MATCH($B293,tab_MinKomp[[Stanowisko / Position ]:[Stanowisko / Position ]],0)))</f>
        <v>-1</v>
      </c>
      <c r="BT294" s="194" t="str">
        <f>IF(INDEX(tab_MinKomp[Wymagania VDA 6.5 Product / Forderungen],MATCH($B293,tab_MinKomp[[Stanowisko / Position ]:[Stanowisko / Position ]],0))="n/a","n/a",BT293-INDEX(tab_MinKomp[Wymagania VDA 6.5 Product / Forderungen],MATCH($B293,tab_MinKomp[[Stanowisko / Position ]:[Stanowisko / Position ]],0)))</f>
        <v>n/a</v>
      </c>
      <c r="BU294" s="194">
        <f>IF(INDEX(tab_MinKomp[LEAN MANAGEMENT],MATCH($B293,tab_MinKomp[[Stanowisko / Position ]:[Stanowisko / Position ]],0))="n/a","n/a",BU293-INDEX(tab_MinKomp[LEAN MANAGEMENT],MATCH($B293,tab_MinKomp[[Stanowisko / Position ]:[Stanowisko / Position ]],0)))</f>
        <v>0</v>
      </c>
      <c r="BV294" s="194">
        <f>IF(INDEX(tab_MinKomp[5S],MATCH($B293,tab_MinKomp[[Stanowisko / Position ]:[Stanowisko / Position ]],0))="n/a","n/a",BV293-INDEX(tab_MinKomp[5S],MATCH($B293,tab_MinKomp[[Stanowisko / Position ]:[Stanowisko / Position ]],0)))</f>
        <v>-1</v>
      </c>
      <c r="BW294" s="194">
        <f>IF(INDEX(tab_MinKomp[5S],MATCH($B293,tab_MinKomp[[Stanowisko / Position ]:[Stanowisko / Position ]],0))="n/a","n/a",BW293-INDEX(tab_MinKomp[5S],MATCH($B293,tab_MinKomp[[Stanowisko / Position ]:[Stanowisko / Position ]],0)))</f>
        <v>-1</v>
      </c>
      <c r="BX294" s="194">
        <f>IF(INDEX(tab_MinKomp[5S],MATCH($B293,tab_MinKomp[[Stanowisko / Position ]:[Stanowisko / Position ]],0))="n/a","n/a",BX293-INDEX(tab_MinKomp[5S],MATCH($B293,tab_MinKomp[[Stanowisko / Position ]:[Stanowisko / Position ]],0)))</f>
        <v>-1</v>
      </c>
      <c r="BY294" s="194" t="str">
        <f>IF(INDEX(tab_MinKomp[Obsługa maszyn Engel / Engel Maschinenbedienung],MATCH($B293,tab_MinKomp[[Stanowisko / Position ]:[Stanowisko / Position ]],0))="n/a","n/a",BY293-INDEX(tab_MinKomp[Obsługa maszyn Engel / Engel Maschinenbedienung],MATCH($B293,tab_MinKomp[[Stanowisko / Position ]:[Stanowisko / Position ]],0)))</f>
        <v>n/a</v>
      </c>
      <c r="BZ294" s="194">
        <f>IF(INDEX(tab_MinKomp[5S],MATCH($B293,tab_MinKomp[[Stanowisko / Position ]:[Stanowisko / Position ]],0))="n/a","n/a",BZ293-INDEX(tab_MinKomp[5S],MATCH($B293,tab_MinKomp[[Stanowisko / Position ]:[Stanowisko / Position ]],0)))</f>
        <v>-1</v>
      </c>
      <c r="CA294" s="194">
        <f>IF(INDEX(tab_MinKomp[LEAN MANAGEMENT],MATCH($B293,tab_MinKomp[[Stanowisko / Position ]:[Stanowisko / Position ]],0))="n/a","n/a",CA293-INDEX(tab_MinKomp[LEAN MANAGEMENT],MATCH($B293,tab_MinKomp[[Stanowisko / Position ]:[Stanowisko / Position ]],0)))</f>
        <v>0</v>
      </c>
      <c r="CB294" s="194">
        <f>IF(INDEX(tab_MinKomp[5S],MATCH($B293,tab_MinKomp[[Stanowisko / Position ]:[Stanowisko / Position ]],0))="n/a","n/a",CB293-INDEX(tab_MinKomp[5S],MATCH($B293,tab_MinKomp[[Stanowisko / Position ]:[Stanowisko / Position ]],0)))</f>
        <v>-1</v>
      </c>
      <c r="CC294" s="194" t="str">
        <f>IF(INDEX(tab_MinKomp[Obsługa maszyn Branson / Branson Maschinenbedienung],MATCH($B293,tab_MinKomp[[Stanowisko / Position ]:[Stanowisko / Position ]],0))="n/a","n/a",CC293-INDEX(tab_MinKomp[Obsługa maszyn Branson / Branson Maschinenbedienung],MATCH($B293,tab_MinKomp[[Stanowisko / Position ]:[Stanowisko / Position ]],0)))</f>
        <v>n/a</v>
      </c>
      <c r="CD294" s="194">
        <v>2</v>
      </c>
      <c r="CE294" s="194">
        <f>IF(INDEX(tab_MinKomp[5S],MATCH($B293,tab_MinKomp[[Stanowisko / Position ]:[Stanowisko / Position ]],0))="n/a","n/a",CE293-INDEX(tab_MinKomp[5S],MATCH($B293,tab_MinKomp[[Stanowisko / Position ]:[Stanowisko / Position ]],0)))</f>
        <v>-1</v>
      </c>
      <c r="CF294" s="194">
        <f>IF(INDEX(tab_MinKomp[Obsługa maszyn Novapax / Novapax Maschinenbedienung],MATCH($B293,tab_MinKomp[[Stanowisko / Position ]:[Stanowisko / Position ]],0))="n/a","n/a",CF293-INDEX(tab_MinKomp[Obsługa maszyn Novapax / Novapax Maschinenbedienung],MATCH($B293,tab_MinKomp[[Stanowisko / Position ]:[Stanowisko / Position ]],0)))</f>
        <v>-1</v>
      </c>
      <c r="CG294" s="194">
        <f>IF(INDEX(tab_MinKomp[Eliminacja awarii / Beseitigung von Ausfällen],MATCH($B293,tab_MinKomp[[Stanowisko / Position ]:[Stanowisko / Position ]],0))="n/a","n/a",CG293-INDEX(tab_MinKomp[Eliminacja awarii / Beseitigung von Ausfällen],MATCH($B293,tab_MinKomp[[Stanowisko / Position ]:[Stanowisko / Position ]],0)))</f>
        <v>0</v>
      </c>
      <c r="CH294" s="194" t="str">
        <f>IF(INDEX(tab_MinKomp[Wymagania VDA 6.5 Product / Forderungen],MATCH($B293,tab_MinKomp[[Stanowisko / Position ]:[Stanowisko / Position ]],0))="n/a","n/a",CH293-INDEX(tab_MinKomp[Wymagania VDA 6.5 Product / Forderungen],MATCH($B293,tab_MinKomp[[Stanowisko / Position ]:[Stanowisko / Position ]],0)))</f>
        <v>n/a</v>
      </c>
      <c r="CI294" s="194" t="str">
        <f>IF(INDEX(tab_MinKomp[Wymagania VDA 6.5 Product / Forderungen],MATCH($B293,tab_MinKomp[[Stanowisko / Position ]:[Stanowisko / Position ]],0))="n/a","n/a",CI293-INDEX(tab_MinKomp[Wymagania VDA 6.5 Product / Forderungen],MATCH($B293,tab_MinKomp[[Stanowisko / Position ]:[Stanowisko / Position ]],0)))</f>
        <v>n/a</v>
      </c>
      <c r="CJ294" s="194" t="str">
        <f>IF(INDEX(tab_MinKomp[Wymagania VDA 6.5 Product / Forderungen],MATCH($B293,tab_MinKomp[[Stanowisko / Position ]:[Stanowisko / Position ]],0))="n/a","n/a",CJ293-INDEX(tab_MinKomp[Wymagania VDA 6.5 Product / Forderungen],MATCH($B293,tab_MinKomp[[Stanowisko / Position ]:[Stanowisko / Position ]],0)))</f>
        <v>n/a</v>
      </c>
      <c r="CK294" s="194" t="str">
        <f>IF(INDEX(tab_MinKomp[Wymagania VDA 6.5 Product / Forderungen],MATCH($B293,tab_MinKomp[[Stanowisko / Position ]:[Stanowisko / Position ]],0))="n/a","n/a",CK293-INDEX(tab_MinKomp[Wymagania VDA 6.5 Product / Forderungen],MATCH($B293,tab_MinKomp[[Stanowisko / Position ]:[Stanowisko / Position ]],0)))</f>
        <v>n/a</v>
      </c>
      <c r="CL294" s="194" t="str">
        <f>IF(INDEX(tab_MinKomp[Wymagania VDA 6.5 Product / Forderungen],MATCH($B293,tab_MinKomp[[Stanowisko / Position ]:[Stanowisko / Position ]],0))="n/a","n/a",CL293-INDEX(tab_MinKomp[Wymagania VDA 6.5 Product / Forderungen],MATCH($B293,tab_MinKomp[[Stanowisko / Position ]:[Stanowisko / Position ]],0)))</f>
        <v>n/a</v>
      </c>
      <c r="CM294" s="194" t="str">
        <f>IF(INDEX(tab_MinKomp[Informatyka ogólna (techniczne i systemowe) / Allgemeine IT (Technik und System)],MATCH($B293,tab_MinKomp[[Stanowisko / Position ]:[Stanowisko / Position ]],0))="n/a","n/a",CM293-INDEX(tab_MinKomp[Informatyka ogólna (techniczne i systemowe) / Allgemeine IT (Technik und System)],MATCH($B293,tab_MinKomp[[Stanowisko / Position ]:[Stanowisko / Position ]],0)))</f>
        <v>n/a</v>
      </c>
      <c r="CN294" s="194" t="str">
        <f>IF(INDEX(tab_MinKomp[Sieci komputerowe / Computernetzwerke],MATCH($B293,tab_MinKomp[[Stanowisko / Position ]:[Stanowisko / Position ]],0))="n/a","n/a",CN293-INDEX(tab_MinKomp[Sieci komputerowe / Computernetzwerke],MATCH($B293,tab_MinKomp[[Stanowisko / Position ]:[Stanowisko / Position ]],0)))</f>
        <v>n/a</v>
      </c>
      <c r="CO294" s="194" t="str">
        <f>IF(INDEX(tab_MinKomp[Hardware (komputery PC, drukarki biurowe i etykietowe, telefonia stacjonarna i mobilna) (PC, Drucker, Telefpne, Handys)],MATCH($B293,tab_MinKomp[[Stanowisko / Position ]:[Stanowisko / Position ]],0))="n/a","n/a",CO293-INDEX(tab_MinKomp[Hardware (komputery PC, drukarki biurowe i etykietowe, telefonia stacjonarna i mobilna) (PC, Drucker, Telefpne, Handys)],MATCH($B293,tab_MinKomp[[Stanowisko / Position ]:[Stanowisko / Position ]],0)))</f>
        <v>n/a</v>
      </c>
      <c r="CP294" s="194" t="str">
        <f>IF(INDEX(tab_MinKomp[Software &amp; Systems (MS Office, MS Remote Desktop)],MATCH($B293,tab_MinKomp[[Stanowisko / Position ]:[Stanowisko / Position ]],0))="n/a","n/a",CP293-INDEX(tab_MinKomp[Software &amp; Systems (MS Office, MS Remote Desktop)],MATCH($B293,tab_MinKomp[[Stanowisko / Position ]:[Stanowisko / Position ]],0)))</f>
        <v>n/a</v>
      </c>
      <c r="CQ294" s="194" t="str">
        <f>IF(INDEX(tab_MinKomp[Programowanie obiektowe (PHP) / Objektprogrammierung],MATCH($B293,tab_MinKomp[[Stanowisko / Position ]:[Stanowisko / Position ]],0))="n/a","n/a",CQ293-INDEX(tab_MinKomp[Programowanie obiektowe (PHP) / Objektprogrammierung],MATCH($B293,tab_MinKomp[[Stanowisko / Position ]:[Stanowisko / Position ]],0)))</f>
        <v>n/a</v>
      </c>
      <c r="CR294" s="194" t="str">
        <f>IF(INDEX(tab_MinKomp[Scrum],MATCH($B293,tab_MinKomp[[Stanowisko / Position ]:[Stanowisko / Position ]],0))="n/a","n/a",CR293-INDEX(tab_MinKomp[Scrum],MATCH($B293,tab_MinKomp[[Stanowisko / Position ]:[Stanowisko / Position ]],0)))</f>
        <v>n/a</v>
      </c>
      <c r="CS294" s="194" t="str">
        <f>IF(INDEX(tab_MinKomp[SQL (MySQL)],MATCH($B293,tab_MinKomp[[Stanowisko / Position ]:[Stanowisko / Position ]],0))="n/a","n/a",CS293-INDEX(tab_MinKomp[SQL (MySQL)],MATCH($B293,tab_MinKomp[[Stanowisko / Position ]:[Stanowisko / Position ]],0)))</f>
        <v>n/a</v>
      </c>
      <c r="CT294" s="194" t="str">
        <f>IF(INDEX(tab_MinKomp[Javascript],MATCH($B293,tab_MinKomp[[Stanowisko / Position ]:[Stanowisko / Position ]],0))="n/a","n/a",CT293-INDEX(tab_MinKomp[Javascript],MATCH($B293,tab_MinKomp[[Stanowisko / Position ]:[Stanowisko / Position ]],0)))</f>
        <v>n/a</v>
      </c>
      <c r="CU294" s="194" t="str">
        <f>IF(INDEX(tab_MinKomp[Joomla],MATCH($B293,tab_MinKomp[[Stanowisko / Position ]:[Stanowisko / Position ]],0))="n/a","n/a",CU293-INDEX(tab_MinKomp[Joomla],MATCH($B293,tab_MinKomp[[Stanowisko / Position ]:[Stanowisko / Position ]],0)))</f>
        <v>n/a</v>
      </c>
      <c r="CV294" s="194" t="str">
        <f>IF(INDEX(tab_MinKomp[Bash],MATCH($B293,tab_MinKomp[[Stanowisko / Position ]:[Stanowisko / Position ]],0))="n/a","n/a",CV293-INDEX(tab_MinKomp[Bash],MATCH($B293,tab_MinKomp[[Stanowisko / Position ]:[Stanowisko / Position ]],0)))</f>
        <v>n/a</v>
      </c>
      <c r="CW294" s="194">
        <f>IF(INDEX(tab_MinKomp[Systemy MES (HYDRA / SFMS)],MATCH($B293,tab_MinKomp[[Stanowisko / Position ]:[Stanowisko / Position ]],0))="n/a","n/a",CW293-INDEX(tab_MinKomp[Systemy MES (HYDRA / SFMS)],MATCH($B293,tab_MinKomp[[Stanowisko / Position ]:[Stanowisko / Position ]],0)))</f>
        <v>0</v>
      </c>
      <c r="CX294" s="194" t="str">
        <f>IF(INDEX(tab_MinKomp[HTML / CSS],MATCH($B293,tab_MinKomp[[Stanowisko / Position ]:[Stanowisko / Position ]],0))="n/a","n/a",CX293-INDEX(tab_MinKomp[HTML / CSS],MATCH($B293,tab_MinKomp[[Stanowisko / Position ]:[Stanowisko / Position ]],0)))</f>
        <v>n/a</v>
      </c>
      <c r="CY294" s="194" t="str">
        <f>IF(INDEX(tab_MinKomp[SYSTEM PR],MATCH($B293,tab_MinKomp[[Stanowisko / Position ]:[Stanowisko / Position ]],0))="n/a","n/a",CY293-INDEX(tab_MinKomp[SYSTEM PR],MATCH($B293,tab_MinKomp[[Stanowisko / Position ]:[Stanowisko / Position ]],0)))</f>
        <v>n/a</v>
      </c>
      <c r="CZ294" s="194" t="str">
        <f>IF(INDEX(tab_MinKomp[System Einkauf XP / EBA],MATCH($B293,tab_MinKomp[[Stanowisko / Position ]:[Stanowisko / Position ]],0))="n/a","n/a",CZ293-INDEX(tab_MinKomp[System Einkauf XP / EBA],MATCH($B293,tab_MinKomp[[Stanowisko / Position ]:[Stanowisko / Position ]],0)))</f>
        <v>n/a</v>
      </c>
      <c r="DA294" s="194" t="str">
        <f>IF(INDEX(tab_MinKomp[Techniki negocjacyjne / Verhandlungstechniken],MATCH($B293,tab_MinKomp[[Stanowisko / Position ]:[Stanowisko / Position ]],0))="n/a","n/a",DA293-INDEX(tab_MinKomp[Techniki negocjacyjne / Verhandlungstechniken],MATCH($B293,tab_MinKomp[[Stanowisko / Position ]:[Stanowisko / Position ]],0)))</f>
        <v>n/a</v>
      </c>
      <c r="DB294" s="194" t="str">
        <f>IF(INDEX(tab_MinKomp[Znajomość rynku branżowego / Kenntnis des Industrie Marktes],MATCH($B293,tab_MinKomp[[Stanowisko / Position ]:[Stanowisko / Position ]],0))="n/a","n/a",DB293-INDEX(tab_MinKomp[Znajomość rynku branżowego / Kenntnis des Industrie Marktes],MATCH($B293,tab_MinKomp[[Stanowisko / Position ]:[Stanowisko / Position ]],0)))</f>
        <v>n/a</v>
      </c>
      <c r="DC294" s="194" t="str">
        <f>IF(INDEX(tab_MinKomp[SUPPLIER MANAGEMENT],MATCH($B293,tab_MinKomp[[Stanowisko / Position ]:[Stanowisko / Position ]],0))="n/a","n/a",DC293-INDEX(tab_MinKomp[SUPPLIER MANAGEMENT],MATCH($B293,tab_MinKomp[[Stanowisko / Position ]:[Stanowisko / Position ]],0)))</f>
        <v>n/a</v>
      </c>
      <c r="DD294" s="194" t="str">
        <f>IF(INDEX(tab_MinKomp[SUPPLIER MANAGEMENT],MATCH($B293,tab_MinKomp[[Stanowisko / Position ]:[Stanowisko / Position ]],0))="n/a","n/a",DD293-INDEX(tab_MinKomp[SUPPLIER MANAGEMENT],MATCH($B293,tab_MinKomp[[Stanowisko / Position ]:[Stanowisko / Position ]],0)))</f>
        <v>n/a</v>
      </c>
      <c r="DE294" s="194" t="str">
        <f>IF(INDEX(tab_MinKomp[SUPPLIER MANAGEMENT],MATCH($B293,tab_MinKomp[[Stanowisko / Position ]:[Stanowisko / Position ]],0))="n/a","n/a",DE293-INDEX(tab_MinKomp[SUPPLIER MANAGEMENT],MATCH($B293,tab_MinKomp[[Stanowisko / Position ]:[Stanowisko / Position ]],0)))</f>
        <v>n/a</v>
      </c>
      <c r="DF294" s="194">
        <v>-1</v>
      </c>
      <c r="DG294" s="194" t="str">
        <f>IF(INDEX(tab_MinKomp[PPAP/PSW],MATCH($B293,tab_MinKomp[[Stanowisko / Position ]:[Stanowisko / Position ]],0))="n/a","n/a",DG293-INDEX(tab_MinKomp[PPAP/PSW],MATCH($B293,tab_MinKomp[[Stanowisko / Position ]:[Stanowisko / Position ]],0)))</f>
        <v>n/a</v>
      </c>
      <c r="DH294" s="194" t="str">
        <f>IF(INDEX(tab_MinKomp[SUPPLIER MANAGEMENT],MATCH($B293,tab_MinKomp[[Stanowisko / Position ]:[Stanowisko / Position ]],0))="n/a","n/a",DH293-INDEX(tab_MinKomp[SUPPLIER MANAGEMENT],MATCH($B293,tab_MinKomp[[Stanowisko / Position ]:[Stanowisko / Position ]],0)))</f>
        <v>n/a</v>
      </c>
      <c r="DI294" s="194" t="str">
        <f>IF(INDEX(tab_MinKomp[OBSŁUGA PORTALI KLIENTA / Kundenportale],MATCH($B293,tab_MinKomp[[Stanowisko / Position ]:[Stanowisko / Position ]],0))="n/a","n/a",DI293-INDEX(tab_MinKomp[OBSŁUGA PORTALI KLIENTA / Kundenportale],MATCH($B293,tab_MinKomp[[Stanowisko / Position ]:[Stanowisko / Position ]],0)))</f>
        <v>n/a</v>
      </c>
      <c r="DJ294" s="194" t="str">
        <f>IF(INDEX(tab_MinKomp[Obsługa systemu BABTECQ / BABTECQ System],MATCH($B293,tab_MinKomp[[Stanowisko / Position ]:[Stanowisko / Position ]],0))="n/a","n/a",DJ293-INDEX(tab_MinKomp[Obsługa systemu BABTECQ / BABTECQ System],MATCH($B293,tab_MinKomp[[Stanowisko / Position ]:[Stanowisko / Position ]],0)))</f>
        <v>n/a</v>
      </c>
      <c r="DK294" s="194" t="str">
        <f>IF(INDEX(tab_MinKomp[Rysunek techniczny / technische Zeichnung],MATCH($B293,tab_MinKomp[[Stanowisko / Position ]:[Stanowisko / Position ]],0))="n/a","n/a",DK293-INDEX(tab_MinKomp[Rysunek techniczny / technische Zeichnung],MATCH($B293,tab_MinKomp[[Stanowisko / Position ]:[Stanowisko / Position ]],0)))</f>
        <v>n/a</v>
      </c>
      <c r="DL294" s="194" t="str">
        <f>IF(INDEX(tab_MinKomp[Kalibracja / Kalibrierung],MATCH($B293,tab_MinKomp[[Stanowisko / Position ]:[Stanowisko / Position ]],0))="n/a","n/a",DL293-INDEX(tab_MinKomp[Kalibracja / Kalibrierung],MATCH($B293,tab_MinKomp[[Stanowisko / Position ]:[Stanowisko / Position ]],0)))</f>
        <v>n/a</v>
      </c>
      <c r="DM294" s="194" t="str">
        <f>IF(INDEX(tab_MinKomp[Rekwalifikacja / Requalifizierung],MATCH($B293,tab_MinKomp[[Stanowisko / Position ]:[Stanowisko / Position ]],0))="n/a","n/a",DM293-INDEX(tab_MinKomp[Rekwalifikacja / Requalifizierung],MATCH($B293,tab_MinKomp[[Stanowisko / Position ]:[Stanowisko / Position ]],0)))</f>
        <v>n/a</v>
      </c>
      <c r="DN294" s="190" t="str">
        <f>IF(INDEX(tab_MinKomp[Testy czystości / Reinheitstests],MATCH($B293,tab_MinKomp[[Stanowisko / Position ]:[Stanowisko / Position ]],0))="n/a","n/a",DN293-INDEX(tab_MinKomp[Testy czystości / Reinheitstests],MATCH($B293,tab_MinKomp[[Stanowisko / Position ]:[Stanowisko / Position ]],0)))</f>
        <v>n/a</v>
      </c>
      <c r="DO294" s="190" t="str">
        <f>IF(INDEX(tab_MinKomp[Testy czystości / Reinheitstests],MATCH($B293,tab_MinKomp[[Stanowisko / Position ]:[Stanowisko / Position ]],0))="n/a","n/a",DO293-INDEX(tab_MinKomp[Testy czystości / Reinheitstests],MATCH($B293,tab_MinKomp[[Stanowisko / Position ]:[Stanowisko / Position ]],0)))</f>
        <v>n/a</v>
      </c>
      <c r="DP294" s="190" t="str">
        <f>IF(INDEX(tab_MinKomp[Testy czystości / Reinheitstests],MATCH($B293,tab_MinKomp[[Stanowisko / Position ]:[Stanowisko / Position ]],0))="n/a","n/a",DP293-INDEX(tab_MinKomp[Testy czystości / Reinheitstests],MATCH($B293,tab_MinKomp[[Stanowisko / Position ]:[Stanowisko / Position ]],0)))</f>
        <v>n/a</v>
      </c>
      <c r="DQ294" s="190" t="str">
        <f>IF(INDEX(tab_MinKomp[Testy czystości / Reinheitstests],MATCH($B293,tab_MinKomp[[Stanowisko / Position ]:[Stanowisko / Position ]],0))="n/a","n/a",DQ293-INDEX(tab_MinKomp[Testy czystości / Reinheitstests],MATCH($B293,tab_MinKomp[[Stanowisko / Position ]:[Stanowisko / Position ]],0)))</f>
        <v>n/a</v>
      </c>
      <c r="DR294" s="190" t="str">
        <f>IF(INDEX(tab_MinKomp[Testy czystości / Reinheitstests],MATCH($B293,tab_MinKomp[[Stanowisko / Position ]:[Stanowisko / Position ]],0))="n/a","n/a",DR293-INDEX(tab_MinKomp[Testy czystości / Reinheitstests],MATCH($B293,tab_MinKomp[[Stanowisko / Position ]:[Stanowisko / Position ]],0)))</f>
        <v>n/a</v>
      </c>
      <c r="DS294" s="190" t="str">
        <f>IF(INDEX(tab_MinKomp[Testy czystości / Reinheitstests],MATCH($B293,tab_MinKomp[[Stanowisko / Position ]:[Stanowisko / Position ]],0))="n/a","n/a",DS293-INDEX(tab_MinKomp[Testy czystości / Reinheitstests],MATCH($B293,tab_MinKomp[[Stanowisko / Position ]:[Stanowisko / Position ]],0)))</f>
        <v>n/a</v>
      </c>
      <c r="DT294" s="194" t="str">
        <f>IF(INDEX(tab_MinKomp[SUPPLIER MANAGEMENT],MATCH($B293,tab_MinKomp[[Stanowisko / Position ]:[Stanowisko / Position ]],0))="n/a","n/a",DT293-INDEX(tab_MinKomp[SUPPLIER MANAGEMENT],MATCH($B293,tab_MinKomp[[Stanowisko / Position ]:[Stanowisko / Position ]],0)))</f>
        <v>n/a</v>
      </c>
      <c r="DU294" s="190" t="str">
        <f>IF(INDEX(tab_MinKomp[Testy czystości / Reinheitstests],MATCH($B293,tab_MinKomp[[Stanowisko / Position ]:[Stanowisko / Position ]],0))="n/a","n/a",DU293-INDEX(tab_MinKomp[Testy czystości / Reinheitstests],MATCH($B293,tab_MinKomp[[Stanowisko / Position ]:[Stanowisko / Position ]],0)))</f>
        <v>n/a</v>
      </c>
      <c r="DV294" s="190" t="str">
        <f>IF(INDEX(tab_MinKomp[Testy czystości / Reinheitstests],MATCH($B293,tab_MinKomp[[Stanowisko / Position ]:[Stanowisko / Position ]],0))="n/a","n/a",DV293-INDEX(tab_MinKomp[Testy czystości / Reinheitstests],MATCH($B293,tab_MinKomp[[Stanowisko / Position ]:[Stanowisko / Position ]],0)))</f>
        <v>n/a</v>
      </c>
      <c r="DW294" s="190" t="str">
        <f>IF(INDEX(tab_MinKomp[Testy czystości / Reinheitstests],MATCH($B293,tab_MinKomp[[Stanowisko / Position ]:[Stanowisko / Position ]],0))="n/a","n/a",DW293-INDEX(tab_MinKomp[Testy czystości / Reinheitstests],MATCH($B293,tab_MinKomp[[Stanowisko / Position ]:[Stanowisko / Position ]],0)))</f>
        <v>n/a</v>
      </c>
      <c r="DX294" s="190" t="str">
        <f>IF(INDEX(tab_MinKomp[Testy czystości / Reinheitstests],MATCH($B293,tab_MinKomp[[Stanowisko / Position ]:[Stanowisko / Position ]],0))="n/a","n/a",DX293-INDEX(tab_MinKomp[Testy czystości / Reinheitstests],MATCH($B293,tab_MinKomp[[Stanowisko / Position ]:[Stanowisko / Position ]],0)))</f>
        <v>n/a</v>
      </c>
      <c r="DY294" s="190" t="str">
        <f>IF(INDEX(tab_MinKomp[Testy czystości / Reinheitstests],MATCH($B293,tab_MinKomp[[Stanowisko / Position ]:[Stanowisko / Position ]],0))="n/a","n/a",DY293-INDEX(tab_MinKomp[Testy czystości / Reinheitstests],MATCH($B293,tab_MinKomp[[Stanowisko / Position ]:[Stanowisko / Position ]],0)))</f>
        <v>n/a</v>
      </c>
      <c r="DZ294" s="190" t="str">
        <f>IF(INDEX(tab_MinKomp[Testy czystości / Reinheitstests],MATCH($B293,tab_MinKomp[[Stanowisko / Position ]:[Stanowisko / Position ]],0))="n/a","n/a",DZ293-INDEX(tab_MinKomp[Testy czystości / Reinheitstests],MATCH($B293,tab_MinKomp[[Stanowisko / Position ]:[Stanowisko / Position ]],0)))</f>
        <v>n/a</v>
      </c>
      <c r="EA294" s="194" t="str">
        <f>IF(INDEX(tab_MinKomp[SUPPLIER MANAGEMENT],MATCH($B293,tab_MinKomp[[Stanowisko / Position ]:[Stanowisko / Position ]],0))="n/a","n/a",EA293-INDEX(tab_MinKomp[SUPPLIER MANAGEMENT],MATCH($B293,tab_MinKomp[[Stanowisko / Position ]:[Stanowisko / Position ]],0)))</f>
        <v>n/a</v>
      </c>
      <c r="EB294" s="190" t="str">
        <f>IF(INDEX(tab_MinKomp[Testy czystości / Reinheitstests],MATCH($B293,tab_MinKomp[[Stanowisko / Position ]:[Stanowisko / Position ]],0))="n/a","n/a",EB293-INDEX(tab_MinKomp[Testy czystości / Reinheitstests],MATCH($B293,tab_MinKomp[[Stanowisko / Position ]:[Stanowisko / Position ]],0)))</f>
        <v>n/a</v>
      </c>
      <c r="EC294" s="190" t="str">
        <f>IF(INDEX(tab_MinKomp[Testy czystości / Reinheitstests],MATCH($B293,tab_MinKomp[[Stanowisko / Position ]:[Stanowisko / Position ]],0))="n/a","n/a",EC293-INDEX(tab_MinKomp[Testy czystości / Reinheitstests],MATCH($B293,tab_MinKomp[[Stanowisko / Position ]:[Stanowisko / Position ]],0)))</f>
        <v>n/a</v>
      </c>
      <c r="ED294" s="190" t="str">
        <f>IF(INDEX(tab_MinKomp[Testy czystości / Reinheitstests],MATCH($B293,tab_MinKomp[[Stanowisko / Position ]:[Stanowisko / Position ]],0))="n/a","n/a",ED293-INDEX(tab_MinKomp[Testy czystości / Reinheitstests],MATCH($B293,tab_MinKomp[[Stanowisko / Position ]:[Stanowisko / Position ]],0)))</f>
        <v>n/a</v>
      </c>
      <c r="EE294" s="190" t="str">
        <f>IF(INDEX(tab_MinKomp[Testy czystości / Reinheitstests],MATCH($B293,tab_MinKomp[[Stanowisko / Position ]:[Stanowisko / Position ]],0))="n/a","n/a",EE293-INDEX(tab_MinKomp[Testy czystości / Reinheitstests],MATCH($B293,tab_MinKomp[[Stanowisko / Position ]:[Stanowisko / Position ]],0)))</f>
        <v>n/a</v>
      </c>
      <c r="EF294" s="190" t="str">
        <f>IF(INDEX(tab_MinKomp[Testy czystości / Reinheitstests],MATCH($B293,tab_MinKomp[[Stanowisko / Position ]:[Stanowisko / Position ]],0))="n/a","n/a",EF293-INDEX(tab_MinKomp[Testy czystości / Reinheitstests],MATCH($B293,tab_MinKomp[[Stanowisko / Position ]:[Stanowisko / Position ]],0)))</f>
        <v>n/a</v>
      </c>
      <c r="EG294" s="190" t="str">
        <f>IF(INDEX(tab_MinKomp[Testy czystości / Reinheitstests],MATCH($B293,tab_MinKomp[[Stanowisko / Position ]:[Stanowisko / Position ]],0))="n/a","n/a",EG293-INDEX(tab_MinKomp[Testy czystości / Reinheitstests],MATCH($B293,tab_MinKomp[[Stanowisko / Position ]:[Stanowisko / Position ]],0)))</f>
        <v>n/a</v>
      </c>
      <c r="EH294" s="190" t="str">
        <f>IF(INDEX(tab_MinKomp[Testy czystości / Reinheitstests],MATCH($B293,tab_MinKomp[[Stanowisko / Position ]:[Stanowisko / Position ]],0))="n/a","n/a",EH293-INDEX(tab_MinKomp[Testy czystości / Reinheitstests],MATCH($B293,tab_MinKomp[[Stanowisko / Position ]:[Stanowisko / Position ]],0)))</f>
        <v>n/a</v>
      </c>
      <c r="EI294" s="190" t="str">
        <f>IF(INDEX(tab_MinKomp[Testy czystości / Reinheitstests],MATCH($B293,tab_MinKomp[[Stanowisko / Position ]:[Stanowisko / Position ]],0))="n/a","n/a",EI293-INDEX(tab_MinKomp[Testy czystości / Reinheitstests],MATCH($B293,tab_MinKomp[[Stanowisko / Position ]:[Stanowisko / Position ]],0)))</f>
        <v>n/a</v>
      </c>
      <c r="EJ294" s="190" t="str">
        <f>IF(INDEX(tab_MinKomp[Testy czystości / Reinheitstests],MATCH($B293,tab_MinKomp[[Stanowisko / Position ]:[Stanowisko / Position ]],0))="n/a","n/a",EJ293-INDEX(tab_MinKomp[Testy czystości / Reinheitstests],MATCH($B293,tab_MinKomp[[Stanowisko / Position ]:[Stanowisko / Position ]],0)))</f>
        <v>n/a</v>
      </c>
      <c r="EK294" s="190" t="str">
        <f>IF(INDEX(tab_MinKomp[Testy czystości / Reinheitstests],MATCH($B293,tab_MinKomp[[Stanowisko / Position ]:[Stanowisko / Position ]],0))="n/a","n/a",EK293-INDEX(tab_MinKomp[Testy czystości / Reinheitstests],MATCH($B293,tab_MinKomp[[Stanowisko / Position ]:[Stanowisko / Position ]],0)))</f>
        <v>n/a</v>
      </c>
      <c r="EL294" s="190" t="str">
        <f>IF(INDEX(tab_MinKomp[Testy czystości / Reinheitstests],MATCH($B293,tab_MinKomp[[Stanowisko / Position ]:[Stanowisko / Position ]],0))="n/a","n/a",EL293-INDEX(tab_MinKomp[Testy czystości / Reinheitstests],MATCH($B293,tab_MinKomp[[Stanowisko / Position ]:[Stanowisko / Position ]],0)))</f>
        <v>n/a</v>
      </c>
      <c r="EM294" s="190" t="str">
        <f>IF(INDEX(tab_MinKomp[Testy czystości / Reinheitstests],MATCH($B293,tab_MinKomp[[Stanowisko / Position ]:[Stanowisko / Position ]],0))="n/a","n/a",EM293-INDEX(tab_MinKomp[Testy czystości / Reinheitstests],MATCH($B293,tab_MinKomp[[Stanowisko / Position ]:[Stanowisko / Position ]],0)))</f>
        <v>n/a</v>
      </c>
      <c r="EN294" s="190" t="str">
        <f>IF(INDEX(tab_MinKomp[Testy czystości / Reinheitstests],MATCH($B293,tab_MinKomp[[Stanowisko / Position ]:[Stanowisko / Position ]],0))="n/a","n/a",EN293-INDEX(tab_MinKomp[Testy czystości / Reinheitstests],MATCH($B293,tab_MinKomp[[Stanowisko / Position ]:[Stanowisko / Position ]],0)))</f>
        <v>n/a</v>
      </c>
      <c r="EO294" s="194" t="str">
        <f>IF(INDEX(tab_MinKomp[Konserwacja Rep],MATCH($B293,tab_MinKomp[[Stanowisko / Position ]:[Stanowisko / Position ]],0))="n/a","n/a",EO293-INDEX(tab_MinKomp[Konserwacja Rep],MATCH($B293,tab_MinKomp[[Stanowisko / Position ]:[Stanowisko / Position ]],0)))</f>
        <v>n/a</v>
      </c>
      <c r="EP294" s="194" t="str">
        <f>IF(INDEX(tab_MinKomp[[Konserwacja Engel ]],MATCH($B293,tab_MinKomp[[Stanowisko / Position ]:[Stanowisko / Position ]],0))="n/a","n/a",EP293-INDEX(tab_MinKomp[[Konserwacja Engel ]],MATCH($B293,tab_MinKomp[[Stanowisko / Position ]:[Stanowisko / Position ]],0)))</f>
        <v>n/a</v>
      </c>
      <c r="EQ294" s="194" t="str">
        <f>IF(INDEX(tab_MinKomp[Konserwacja B 50],MATCH($B293,tab_MinKomp[[Stanowisko / Position ]:[Stanowisko / Position ]],0))="n/a","n/a",EQ293-INDEX(tab_MinKomp[Konserwacja B 50],MATCH($B293,tab_MinKomp[[Stanowisko / Position ]:[Stanowisko / Position ]],0)))</f>
        <v>n/a</v>
      </c>
      <c r="ER294" s="194" t="str">
        <f>IF(INDEX(tab_MinKomp[[Konserwacja EOL ]],MATCH($B293,tab_MinKomp[[Stanowisko / Position ]:[Stanowisko / Position ]],0))="n/a","n/a",ER293-INDEX(tab_MinKomp[[Konserwacja EOL ]],MATCH($B293,tab_MinKomp[[Stanowisko / Position ]:[Stanowisko / Position ]],0)))</f>
        <v>n/a</v>
      </c>
      <c r="ES294" s="194" t="str">
        <f>IF(INDEX(tab_MinKomp[Konserwacja Branson],MATCH($B293,tab_MinKomp[[Stanowisko / Position ]:[Stanowisko / Position ]],0))="n/a","n/a",ES293-INDEX(tab_MinKomp[Konserwacja Branson],MATCH($B293,tab_MinKomp[[Stanowisko / Position ]:[Stanowisko / Position ]],0)))</f>
        <v>n/a</v>
      </c>
      <c r="ET294" s="194" t="str">
        <f>IF(INDEX(tab_MinKomp[Konserwacja coolery],MATCH($B293,tab_MinKomp[[Stanowisko / Position ]:[Stanowisko / Position ]],0))="n/a","n/a",ET293-INDEX(tab_MinKomp[Konserwacja coolery],MATCH($B293,tab_MinKomp[[Stanowisko / Position ]:[Stanowisko / Position ]],0)))</f>
        <v>n/a</v>
      </c>
      <c r="EU294" s="194" t="str">
        <f>IF(INDEX(tab_MinKomp[Konserwacja piecy],MATCH($B293,tab_MinKomp[[Stanowisko / Position ]:[Stanowisko / Position ]],0))="n/a","n/a",EU293-INDEX(tab_MinKomp[Konserwacja piecy],MATCH($B293,tab_MinKomp[[Stanowisko / Position ]:[Stanowisko / Position ]],0)))</f>
        <v>n/a</v>
      </c>
      <c r="EV294" s="194" t="str">
        <f>IF(INDEX(tab_MinKomp[Rysunek techniczny- czytanie],MATCH($B293,tab_MinKomp[[Stanowisko / Position ]:[Stanowisko / Position ]],0))="n/a","n/a",EV293-INDEX(tab_MinKomp[Rysunek techniczny- czytanie],MATCH($B293,tab_MinKomp[[Stanowisko / Position ]:[Stanowisko / Position ]],0)))</f>
        <v>n/a</v>
      </c>
      <c r="EW294" s="194" t="str">
        <f>IF(INDEX(tab_MinKomp[Elektryka],MATCH($B293,tab_MinKomp[[Stanowisko / Position ]:[Stanowisko / Position ]],0))="n/a","n/a",EW293-INDEX(tab_MinKomp[Elektryka],MATCH($B293,tab_MinKomp[[Stanowisko / Position ]:[Stanowisko / Position ]],0)))</f>
        <v>n/a</v>
      </c>
      <c r="EX294" s="194" t="str">
        <f>IF(INDEX(tab_MinKomp[Pneumatyka],MATCH($B293,tab_MinKomp[[Stanowisko / Position ]:[Stanowisko / Position ]],0))="n/a","n/a",EX293-INDEX(tab_MinKomp[Pneumatyka],MATCH($B293,tab_MinKomp[[Stanowisko / Position ]:[Stanowisko / Position ]],0)))</f>
        <v>n/a</v>
      </c>
      <c r="EY294" s="194" t="str">
        <f>IF(INDEX(tab_MinKomp[[Hydraulika ]],MATCH($B293,tab_MinKomp[[Stanowisko / Position ]:[Stanowisko / Position ]],0))="n/a","n/a",EY293-INDEX(tab_MinKomp[[Hydraulika ]],MATCH($B293,tab_MinKomp[[Stanowisko / Position ]:[Stanowisko / Position ]],0)))</f>
        <v>n/a</v>
      </c>
      <c r="EZ294" s="194" t="str">
        <f>IF(INDEX(tab_MinKomp[Podciśnienie],MATCH($B293,tab_MinKomp[[Stanowisko / Position ]:[Stanowisko / Position ]],0))="n/a","n/a",EZ293-INDEX(tab_MinKomp[Podciśnienie],MATCH($B293,tab_MinKomp[[Stanowisko / Position ]:[Stanowisko / Position ]],0)))</f>
        <v>n/a</v>
      </c>
      <c r="FA294" s="194" t="str">
        <f>IF(INDEX(tab_MinKomp[Usuwanie awarii],MATCH($B293,tab_MinKomp[[Stanowisko / Position ]:[Stanowisko / Position ]],0))="n/a","n/a",FA293-INDEX(tab_MinKomp[Usuwanie awarii],MATCH($B293,tab_MinKomp[[Stanowisko / Position ]:[Stanowisko / Position ]],0)))</f>
        <v>n/a</v>
      </c>
      <c r="FB294" s="194" t="str">
        <f>IF(INDEX(tab_MinKomp[Obsługa robotów],MATCH($B293,tab_MinKomp[[Stanowisko / Position ]:[Stanowisko / Position ]],0))="n/a","n/a",FB293-INDEX(tab_MinKomp[Obsługa robotów],MATCH($B293,tab_MinKomp[[Stanowisko / Position ]:[Stanowisko / Position ]],0)))</f>
        <v>n/a</v>
      </c>
      <c r="FC294" s="194" t="str">
        <f>IF(INDEX(tab_MinKomp[Obsługa sterowania maszyny],MATCH($B293,tab_MinKomp[[Stanowisko / Position ]:[Stanowisko / Position ]],0))="n/a","n/a",FC293-INDEX(tab_MinKomp[Obsługa sterowania maszyny],MATCH($B293,tab_MinKomp[[Stanowisko / Position ]:[Stanowisko / Position ]],0)))</f>
        <v>n/a</v>
      </c>
      <c r="FD294" s="194" t="str">
        <f>IF(INDEX(tab_MinKomp[Usuwanie przyczyn żródłowych],MATCH($B293,tab_MinKomp[[Stanowisko / Position ]:[Stanowisko / Position ]],0))="n/a","n/a",FD293-INDEX(tab_MinKomp[Usuwanie przyczyn żródłowych],MATCH($B293,tab_MinKomp[[Stanowisko / Position ]:[Stanowisko / Position ]],0)))</f>
        <v>n/a</v>
      </c>
      <c r="FE294" s="194" t="str">
        <f>IF(INDEX(tab_MinKomp[Cmms stosowanie],MATCH($B293,tab_MinKomp[[Stanowisko / Position ]:[Stanowisko / Position ]],0))="n/a","n/a",FE293-INDEX(tab_MinKomp[Cmms stosowanie],MATCH($B293,tab_MinKomp[[Stanowisko / Position ]:[Stanowisko / Position ]],0)))</f>
        <v>n/a</v>
      </c>
      <c r="FF294" s="190" t="str">
        <f>IF(INDEX(tab_MinKomp[Testy czystości / Reinheitstests],MATCH($B293,tab_MinKomp[[Stanowisko / Position ]:[Stanowisko / Position ]],0))="n/a","n/a",FF293-INDEX(tab_MinKomp[Testy czystości / Reinheitstests],MATCH($B293,tab_MinKomp[[Stanowisko / Position ]:[Stanowisko / Position ]],0)))</f>
        <v>n/a</v>
      </c>
      <c r="FG294" s="194" t="str">
        <f>IF(INDEX(tab_MinKomp[Czyszczenie form plastikowych],MATCH($B293,tab_MinKomp[[Stanowisko / Position ]:[Stanowisko / Position ]],0))="n/a","n/a",FG293-INDEX(tab_MinKomp[Czyszczenie form plastikowych],MATCH($B293,tab_MinKomp[[Stanowisko / Position ]:[Stanowisko / Position ]],0)))</f>
        <v>n/a</v>
      </c>
      <c r="FH294" s="194" t="str">
        <f>IF(INDEX(tab_MinKomp[Wymiana form plastik],MATCH($B293,tab_MinKomp[[Stanowisko / Position ]:[Stanowisko / Position ]],0))="n/a","n/a",FH293-INDEX(tab_MinKomp[Wymiana form plastik],MATCH($B293,tab_MinKomp[[Stanowisko / Position ]:[Stanowisko / Position ]],0)))</f>
        <v>n/a</v>
      </c>
      <c r="FI294" s="194" t="str">
        <f>IF(INDEX(tab_MinKomp[Wymiana form guma],MATCH($B293,tab_MinKomp[[Stanowisko / Position ]:[Stanowisko / Position ]],0))="n/a","n/a",FI293-INDEX(tab_MinKomp[Wymiana form guma],MATCH($B293,tab_MinKomp[[Stanowisko / Position ]:[Stanowisko / Position ]],0)))</f>
        <v>n/a</v>
      </c>
      <c r="FJ294" s="194" t="str">
        <f>IF(INDEX(tab_MinKomp[Konserwacja KK],MATCH($B293,tab_MinKomp[[Stanowisko / Position ]:[Stanowisko / Position ]],0))="n/a","n/a",FJ293-INDEX(tab_MinKomp[Konserwacja KK],MATCH($B293,tab_MinKomp[[Stanowisko / Position ]:[Stanowisko / Position ]],0)))</f>
        <v>n/a</v>
      </c>
      <c r="FK294" s="194" t="str">
        <f>IF(INDEX(tab_MinKomp[Konserwacja form guma],MATCH($B293,tab_MinKomp[[Stanowisko / Position ]:[Stanowisko / Position ]],0))="n/a","n/a",FK293-INDEX(tab_MinKomp[Konserwacja form guma],MATCH($B293,tab_MinKomp[[Stanowisko / Position ]:[Stanowisko / Position ]],0)))</f>
        <v>n/a</v>
      </c>
      <c r="FL294" s="194" t="str">
        <f>IF(INDEX(tab_MinKomp[Konserwacja form plastiki],MATCH($B293,tab_MinKomp[[Stanowisko / Position ]:[Stanowisko / Position ]],0))="n/a","n/a",FL293-INDEX(tab_MinKomp[Konserwacja form plastiki],MATCH($B293,tab_MinKomp[[Stanowisko / Position ]:[Stanowisko / Position ]],0)))</f>
        <v>n/a</v>
      </c>
      <c r="FM294" s="194" t="str">
        <f>IF(INDEX(tab_MinKomp[Konserwacja Gorącego Kanału],MATCH($B293,tab_MinKomp[[Stanowisko / Position ]:[Stanowisko / Position ]],0))="n/a","n/a",FM293-INDEX(tab_MinKomp[Konserwacja Gorącego Kanału],MATCH($B293,tab_MinKomp[[Stanowisko / Position ]:[Stanowisko / Position ]],0)))</f>
        <v>n/a</v>
      </c>
      <c r="FN294" s="194" t="str">
        <f>IF(INDEX(tab_MinKomp[MS Office (Excel)],MATCH($B293,tab_MinKomp[[Stanowisko / Position ]:[Stanowisko / Position ]],0))="n/a","n/a",FN293-INDEX(tab_MinKomp[MS Office (Excel)],MATCH($B293,tab_MinKomp[[Stanowisko / Position ]:[Stanowisko / Position ]],0)))</f>
        <v>n/a</v>
      </c>
      <c r="FO294" s="194" t="str">
        <f>IF(INDEX(tab_MinKomp[MS Office (Word)],MATCH($B293,tab_MinKomp[[Stanowisko / Position ]:[Stanowisko / Position ]],0))="n/a","n/a",FO293-INDEX(tab_MinKomp[MS Office (Word)],MATCH($B293,tab_MinKomp[[Stanowisko / Position ]:[Stanowisko / Position ]],0)))</f>
        <v>n/a</v>
      </c>
      <c r="FP294" s="194" t="str">
        <f>IF(INDEX(tab_MinKomp[MS Office (Power Point)],MATCH($B293,tab_MinKomp[[Stanowisko / Position ]:[Stanowisko / Position ]],0))="n/a","n/a",FP293-INDEX(tab_MinKomp[MS Office (Power Point)],MATCH($B293,tab_MinKomp[[Stanowisko / Position ]:[Stanowisko / Position ]],0)))</f>
        <v>n/a</v>
      </c>
      <c r="FQ294" s="196" t="str">
        <f>IF(INDEX(tab_MinKomp[Język angielski / Englisch],MATCH($B293,tab_MinKomp[[Stanowisko / Position ]:[Stanowisko / Position ]],0))="n/a","n/a",FQ293-INDEX(tab_MinKomp[Język angielski / Englisch],MATCH($B293,tab_MinKomp[[Stanowisko / Position ]:[Stanowisko / Position ]],0)))</f>
        <v>n/a</v>
      </c>
      <c r="FR294" s="196" t="str">
        <f>IF(INDEX(tab_MinKomp[Język niemiecki / Deutsch],MATCH($B293,tab_MinKomp[[Stanowisko / Position ]:[Stanowisko / Position ]],0))="n/a","n/a",FR293-INDEX(tab_MinKomp[Język niemiecki / Deutsch],MATCH($B293,tab_MinKomp[[Stanowisko / Position ]:[Stanowisko / Position ]],0)))</f>
        <v>n/a</v>
      </c>
      <c r="FS294" s="194">
        <f>IF(INDEX(tab_MinKomp[Zarządzanie dokumentacją procesową / Process dokumentation management],MATCH($B293,tab_MinKomp[[Stanowisko / Position ]:[Stanowisko / Position ]],0))="n/a","n/a",FS293-INDEX(tab_MinKomp[Zarządzanie dokumentacją procesową / Process dokumentation management],MATCH($B293,tab_MinKomp[[Stanowisko / Position ]:[Stanowisko / Position ]],0)))</f>
        <v>0</v>
      </c>
      <c r="FT294" s="194">
        <f>IF(INDEX(tab_MinKomp[Znajomość procesów z obszaru / Kenntiss der prozesse in dem Bereich],MATCH($B293,tab_MinKomp[[Stanowisko / Position ]:[Stanowisko / Position ]],0))="n/a","n/a",FT293-INDEX(tab_MinKomp[Znajomość procesów z obszaru / Kenntiss der prozesse in dem Bereich],MATCH($B293,tab_MinKomp[[Stanowisko / Position ]:[Stanowisko / Position ]],0)))</f>
        <v>0</v>
      </c>
      <c r="FU294" s="194">
        <f>IF(INDEX(tab_MinKomp[optymalizacja procesów / Prozessoptymalisierung],MATCH($B293,tab_MinKomp[[Stanowisko / Position ]:[Stanowisko / Position ]],0))="n/a","n/a",FU293-INDEX(tab_MinKomp[optymalizacja procesów / Prozessoptymalisierung],MATCH($B293,tab_MinKomp[[Stanowisko / Position ]:[Stanowisko / Position ]],0)))</f>
        <v>0</v>
      </c>
      <c r="FV294" s="194">
        <f>IF(INDEX(tab_MinKomp[Umiejętności szkoleniowe / Trainingsfähigkeiten],MATCH($B293,tab_MinKomp[[Stanowisko / Position ]:[Stanowisko / Position ]],0))="n/a","n/a",FV293-INDEX(tab_MinKomp[Umiejętności szkoleniowe / Trainingsfähigkeiten],MATCH($B293,tab_MinKomp[[Stanowisko / Position ]:[Stanowisko / Position ]],0)))</f>
        <v>0</v>
      </c>
      <c r="FW294" s="194">
        <f>IF(INDEX(tab_MinKomp[Analityczne myślenie, podejście / Analitysches Denken, Einstellung],MATCH($B293,tab_MinKomp[[Stanowisko / Position ]:[Stanowisko / Position ]],0))="n/a","n/a",FW293-INDEX(tab_MinKomp[Analityczne myślenie, podejście / Analitysches Denken, Einstellung],MATCH($B293,tab_MinKomp[[Stanowisko / Position ]:[Stanowisko / Position ]],0)))</f>
        <v>0</v>
      </c>
      <c r="FX294" s="194">
        <f>IF(INDEX(tab_MinKomp[Dokładność, precyzja w dzialaniu / Genauigkeit, Präzision in die Arbeit],MATCH($B293,tab_MinKomp[[Stanowisko / Position ]:[Stanowisko / Position ]],0))="n/a","n/a",FX293-INDEX(tab_MinKomp[Dokładność, precyzja w dzialaniu / Genauigkeit, Präzision in die Arbeit],MATCH($B293,tab_MinKomp[[Stanowisko / Position ]:[Stanowisko / Position ]],0)))</f>
        <v>0</v>
      </c>
      <c r="FY294" s="194">
        <f>IF(INDEX(tab_MinKomp[Dyspozycyjność / Verfügbarkeit],MATCH($B293,tab_MinKomp[[Stanowisko / Position ]:[Stanowisko / Position ]],0))="n/a","n/a",FY293-INDEX(tab_MinKomp[Dyspozycyjność / Verfügbarkeit],MATCH($B293,tab_MinKomp[[Stanowisko / Position ]:[Stanowisko / Position ]],0)))</f>
        <v>0</v>
      </c>
      <c r="FZ294" s="194">
        <f>IF(INDEX(tab_MinKomp[Zaangażowanie / 
Engagement],MATCH($B293,tab_MinKomp[[Stanowisko / Position ]:[Stanowisko / Position ]],0))="n/a","n/a",FZ293-INDEX(tab_MinKomp[Zaangażowanie / 
Engagement],MATCH($B293,tab_MinKomp[[Stanowisko / Position ]:[Stanowisko / Position ]],0)))</f>
        <v>0</v>
      </c>
      <c r="GA294" s="194" t="str">
        <f>IF(INDEX(tab_MinKomp[Konserwacja form guma],MATCH($B293,tab_MinKomp[[Stanowisko / Position ]:[Stanowisko / Position ]],0))="n/a","n/a",GA293-INDEX(tab_MinKomp[Konserwacja form guma],MATCH($B293,tab_MinKomp[[Stanowisko / Position ]:[Stanowisko / Position ]],0)))</f>
        <v>n/a</v>
      </c>
      <c r="GB294" s="194" t="str">
        <f>IF(INDEX(tab_MinKomp[Konserwacja form plastiki],MATCH($B293,tab_MinKomp[[Stanowisko / Position ]:[Stanowisko / Position ]],0))="n/a","n/a",GB293-INDEX(tab_MinKomp[Konserwacja form plastiki],MATCH($B293,tab_MinKomp[[Stanowisko / Position ]:[Stanowisko / Position ]],0)))</f>
        <v>n/a</v>
      </c>
      <c r="GC294" s="194">
        <f>IF(INDEX(tab_MinKomp[Elastyczność w działaniu],MATCH($B293,tab_MinKomp[[Stanowisko / Position ]:[Stanowisko / Position ]],0))="n/a","n/a",GC293-INDEX(tab_MinKomp[Elastyczność w działaniu],MATCH($B293,tab_MinKomp[[Stanowisko / Position ]:[Stanowisko / Position ]],0)))</f>
        <v>0</v>
      </c>
      <c r="GD294" s="194">
        <f>IF(INDEX(tab_MinKomp[Komunikatywność],MATCH($B293,tab_MinKomp[[Stanowisko / Position ]:[Stanowisko / Position ]],0))="n/a","n/a",GD293-INDEX(tab_MinKomp[Komunikatywność],MATCH($B293,tab_MinKomp[[Stanowisko / Position ]:[Stanowisko / Position ]],0)))</f>
        <v>0</v>
      </c>
      <c r="GE294" s="193" t="str">
        <f>IF(INDEX(tab_MinKomp[Motywowanie i budowanie zaangażowania zespołu],MATCH($B293,tab_MinKomp[[Stanowisko / Position ]:[Stanowisko / Position ]],0))="n/a","n/a",GE293-INDEX(tab_MinKomp[Motywowanie i budowanie zaangażowania zespołu],MATCH($B293,tab_MinKomp[[Stanowisko / Position ]:[Stanowisko / Position ]],0)))</f>
        <v>n/a</v>
      </c>
      <c r="GF294" s="186" t="s">
        <v>248</v>
      </c>
      <c r="GG294" s="186" t="s">
        <v>248</v>
      </c>
      <c r="GH294" s="186" t="s">
        <v>248</v>
      </c>
      <c r="GI294" s="186" t="s">
        <v>248</v>
      </c>
      <c r="GJ294" s="186" t="s">
        <v>248</v>
      </c>
      <c r="GK294" s="186" t="s">
        <v>248</v>
      </c>
      <c r="GL294" s="186" t="s">
        <v>248</v>
      </c>
      <c r="GM294" s="186" t="s">
        <v>248</v>
      </c>
      <c r="GN294" s="186" t="s">
        <v>248</v>
      </c>
      <c r="GO294" s="186" t="s">
        <v>248</v>
      </c>
      <c r="GP294" s="186" t="s">
        <v>248</v>
      </c>
      <c r="GQ294" s="186" t="s">
        <v>248</v>
      </c>
      <c r="GR294" s="186" t="s">
        <v>248</v>
      </c>
      <c r="GS294" s="186" t="s">
        <v>248</v>
      </c>
      <c r="GT294" s="186" t="s">
        <v>248</v>
      </c>
      <c r="GU294" s="186" t="s">
        <v>248</v>
      </c>
      <c r="GV294" s="186" t="s">
        <v>248</v>
      </c>
      <c r="GW294" s="186" t="s">
        <v>248</v>
      </c>
      <c r="GX294" s="186" t="s">
        <v>248</v>
      </c>
      <c r="GY294" s="186" t="s">
        <v>248</v>
      </c>
      <c r="GZ294" s="261" t="s">
        <v>248</v>
      </c>
      <c r="HA294" s="261" t="s">
        <v>248</v>
      </c>
      <c r="HB294" s="191">
        <f>SUM(G294:GE294)/(HB293-(SUM(G294:GE294)))</f>
        <v>-0.14285714285714285</v>
      </c>
    </row>
    <row r="295" spans="1:210" ht="24.9" customHeight="1" x14ac:dyDescent="0.3">
      <c r="A295" s="105" t="s">
        <v>314</v>
      </c>
      <c r="B295" s="105" t="s">
        <v>315</v>
      </c>
      <c r="C295" s="105" t="s">
        <v>448</v>
      </c>
      <c r="D295" s="105">
        <v>1774</v>
      </c>
      <c r="E295" s="394" t="s">
        <v>531</v>
      </c>
      <c r="F295" s="185" t="s">
        <v>374</v>
      </c>
      <c r="G295" s="186">
        <v>2</v>
      </c>
      <c r="H295" s="186">
        <v>1</v>
      </c>
      <c r="I295" s="186">
        <v>2</v>
      </c>
      <c r="J295" s="186">
        <v>1</v>
      </c>
      <c r="K295" s="186">
        <v>1</v>
      </c>
      <c r="L295" s="186" t="s">
        <v>248</v>
      </c>
      <c r="M295" s="186" t="s">
        <v>248</v>
      </c>
      <c r="N295" s="186" t="s">
        <v>248</v>
      </c>
      <c r="O295" s="186">
        <v>1</v>
      </c>
      <c r="P295" s="186">
        <v>1</v>
      </c>
      <c r="Q295" s="186" t="s">
        <v>248</v>
      </c>
      <c r="R295" s="186" t="s">
        <v>248</v>
      </c>
      <c r="S295" s="186" t="s">
        <v>248</v>
      </c>
      <c r="T295" s="186" t="s">
        <v>248</v>
      </c>
      <c r="U295" s="186" t="s">
        <v>248</v>
      </c>
      <c r="V295" s="186" t="s">
        <v>248</v>
      </c>
      <c r="W295" s="186" t="s">
        <v>248</v>
      </c>
      <c r="X295" s="186" t="s">
        <v>248</v>
      </c>
      <c r="Y295" s="186" t="s">
        <v>248</v>
      </c>
      <c r="Z295" s="186" t="s">
        <v>248</v>
      </c>
      <c r="AA295" s="186" t="s">
        <v>248</v>
      </c>
      <c r="AB295" s="186" t="s">
        <v>248</v>
      </c>
      <c r="AC295" s="186" t="s">
        <v>248</v>
      </c>
      <c r="AD295" s="186" t="s">
        <v>248</v>
      </c>
      <c r="AE295" s="186" t="s">
        <v>248</v>
      </c>
      <c r="AF295" s="186" t="s">
        <v>248</v>
      </c>
      <c r="AG295" s="186" t="s">
        <v>248</v>
      </c>
      <c r="AH295" s="186" t="s">
        <v>248</v>
      </c>
      <c r="AI295" s="186" t="s">
        <v>248</v>
      </c>
      <c r="AJ295" s="186" t="s">
        <v>248</v>
      </c>
      <c r="AK295" s="186" t="s">
        <v>248</v>
      </c>
      <c r="AL295" s="186">
        <v>1</v>
      </c>
      <c r="AM295" s="186" t="s">
        <v>248</v>
      </c>
      <c r="AN295" s="186" t="s">
        <v>248</v>
      </c>
      <c r="AO295" s="186">
        <v>1</v>
      </c>
      <c r="AP295" s="186" t="s">
        <v>248</v>
      </c>
      <c r="AQ295" s="186">
        <v>1</v>
      </c>
      <c r="AR295" s="186" t="s">
        <v>248</v>
      </c>
      <c r="AS295" s="186" t="s">
        <v>248</v>
      </c>
      <c r="AT295" s="186" t="s">
        <v>248</v>
      </c>
      <c r="AU295" s="186" t="s">
        <v>248</v>
      </c>
      <c r="AV295" s="186">
        <v>2</v>
      </c>
      <c r="AW295" s="186">
        <v>1</v>
      </c>
      <c r="AX295" s="186" t="s">
        <v>248</v>
      </c>
      <c r="AY295" s="186" t="s">
        <v>248</v>
      </c>
      <c r="AZ295" s="186" t="s">
        <v>248</v>
      </c>
      <c r="BA295" s="186" t="s">
        <v>248</v>
      </c>
      <c r="BB295" s="186" t="s">
        <v>248</v>
      </c>
      <c r="BC295" s="186" t="s">
        <v>248</v>
      </c>
      <c r="BD295" s="186" t="s">
        <v>248</v>
      </c>
      <c r="BE295" s="186" t="s">
        <v>248</v>
      </c>
      <c r="BF295" s="186" t="s">
        <v>248</v>
      </c>
      <c r="BG295" s="186" t="s">
        <v>248</v>
      </c>
      <c r="BH295" s="186" t="s">
        <v>248</v>
      </c>
      <c r="BI295" s="186" t="s">
        <v>248</v>
      </c>
      <c r="BJ295" s="186" t="s">
        <v>248</v>
      </c>
      <c r="BK295" s="186" t="s">
        <v>248</v>
      </c>
      <c r="BL295" s="186" t="s">
        <v>248</v>
      </c>
      <c r="BM295" s="186" t="s">
        <v>248</v>
      </c>
      <c r="BN295" s="186" t="s">
        <v>248</v>
      </c>
      <c r="BO295" s="186">
        <v>1</v>
      </c>
      <c r="BP295" s="186" t="s">
        <v>248</v>
      </c>
      <c r="BQ295" s="186" t="s">
        <v>248</v>
      </c>
      <c r="BR295" s="186" t="s">
        <v>248</v>
      </c>
      <c r="BS295" s="186">
        <v>2</v>
      </c>
      <c r="BT295" s="186" t="s">
        <v>248</v>
      </c>
      <c r="BU295" s="186">
        <v>1</v>
      </c>
      <c r="BV295" s="186">
        <v>2</v>
      </c>
      <c r="BW295" s="186">
        <v>2</v>
      </c>
      <c r="BX295" s="186">
        <v>2</v>
      </c>
      <c r="BY295" s="186" t="s">
        <v>248</v>
      </c>
      <c r="BZ295" s="186">
        <v>2</v>
      </c>
      <c r="CA295" s="186"/>
      <c r="CB295" s="186">
        <v>1</v>
      </c>
      <c r="CC295" s="186" t="s">
        <v>248</v>
      </c>
      <c r="CD295" s="186">
        <v>2</v>
      </c>
      <c r="CE295" s="186"/>
      <c r="CF295" s="186">
        <v>2</v>
      </c>
      <c r="CG295" s="186"/>
      <c r="CH295" s="186" t="s">
        <v>248</v>
      </c>
      <c r="CI295" s="186" t="s">
        <v>248</v>
      </c>
      <c r="CJ295" s="186" t="s">
        <v>248</v>
      </c>
      <c r="CK295" s="186" t="s">
        <v>248</v>
      </c>
      <c r="CL295" s="186" t="s">
        <v>248</v>
      </c>
      <c r="CM295" s="186" t="s">
        <v>248</v>
      </c>
      <c r="CN295" s="186" t="s">
        <v>248</v>
      </c>
      <c r="CO295" s="186" t="s">
        <v>248</v>
      </c>
      <c r="CP295" s="186" t="s">
        <v>248</v>
      </c>
      <c r="CQ295" s="186" t="s">
        <v>248</v>
      </c>
      <c r="CR295" s="186" t="s">
        <v>248</v>
      </c>
      <c r="CS295" s="186" t="s">
        <v>248</v>
      </c>
      <c r="CT295" s="186" t="s">
        <v>248</v>
      </c>
      <c r="CU295" s="186" t="s">
        <v>248</v>
      </c>
      <c r="CV295" s="186" t="s">
        <v>248</v>
      </c>
      <c r="CW295" s="186">
        <v>2</v>
      </c>
      <c r="CX295" s="186" t="s">
        <v>248</v>
      </c>
      <c r="CY295" s="186" t="s">
        <v>248</v>
      </c>
      <c r="CZ295" s="186" t="s">
        <v>248</v>
      </c>
      <c r="DA295" s="186" t="s">
        <v>248</v>
      </c>
      <c r="DB295" s="186" t="s">
        <v>248</v>
      </c>
      <c r="DC295" s="186" t="s">
        <v>248</v>
      </c>
      <c r="DD295" s="186" t="s">
        <v>248</v>
      </c>
      <c r="DE295" s="186" t="s">
        <v>248</v>
      </c>
      <c r="DF295" s="186">
        <v>2</v>
      </c>
      <c r="DG295" s="186" t="s">
        <v>248</v>
      </c>
      <c r="DH295" s="186" t="s">
        <v>248</v>
      </c>
      <c r="DI295" s="186" t="s">
        <v>248</v>
      </c>
      <c r="DJ295" s="186" t="s">
        <v>248</v>
      </c>
      <c r="DK295" s="186" t="s">
        <v>248</v>
      </c>
      <c r="DL295" s="186" t="s">
        <v>248</v>
      </c>
      <c r="DM295" s="186" t="s">
        <v>248</v>
      </c>
      <c r="DN295" s="186" t="s">
        <v>248</v>
      </c>
      <c r="DO295" s="186" t="s">
        <v>248</v>
      </c>
      <c r="DP295" s="186" t="s">
        <v>248</v>
      </c>
      <c r="DQ295" s="186" t="s">
        <v>248</v>
      </c>
      <c r="DR295" s="186" t="s">
        <v>248</v>
      </c>
      <c r="DS295" s="186" t="s">
        <v>248</v>
      </c>
      <c r="DT295" s="186" t="s">
        <v>248</v>
      </c>
      <c r="DU295" s="186" t="s">
        <v>248</v>
      </c>
      <c r="DV295" s="186" t="s">
        <v>248</v>
      </c>
      <c r="DW295" s="186" t="s">
        <v>248</v>
      </c>
      <c r="DX295" s="186" t="s">
        <v>248</v>
      </c>
      <c r="DY295" s="186" t="s">
        <v>248</v>
      </c>
      <c r="DZ295" s="186" t="s">
        <v>248</v>
      </c>
      <c r="EA295" s="186" t="s">
        <v>248</v>
      </c>
      <c r="EB295" s="186" t="s">
        <v>248</v>
      </c>
      <c r="EC295" s="186" t="s">
        <v>248</v>
      </c>
      <c r="ED295" s="186" t="s">
        <v>248</v>
      </c>
      <c r="EE295" s="186" t="s">
        <v>248</v>
      </c>
      <c r="EF295" s="186" t="s">
        <v>248</v>
      </c>
      <c r="EG295" s="186" t="s">
        <v>248</v>
      </c>
      <c r="EH295" s="186" t="s">
        <v>248</v>
      </c>
      <c r="EI295" s="186" t="s">
        <v>248</v>
      </c>
      <c r="EJ295" s="186" t="s">
        <v>248</v>
      </c>
      <c r="EK295" s="186" t="s">
        <v>248</v>
      </c>
      <c r="EL295" s="186" t="s">
        <v>248</v>
      </c>
      <c r="EM295" s="186" t="s">
        <v>248</v>
      </c>
      <c r="EN295" s="186" t="s">
        <v>248</v>
      </c>
      <c r="EO295" s="186" t="s">
        <v>248</v>
      </c>
      <c r="EP295" s="186" t="s">
        <v>248</v>
      </c>
      <c r="EQ295" s="186" t="s">
        <v>248</v>
      </c>
      <c r="ER295" s="186" t="s">
        <v>248</v>
      </c>
      <c r="ES295" s="186" t="s">
        <v>248</v>
      </c>
      <c r="ET295" s="186" t="s">
        <v>248</v>
      </c>
      <c r="EU295" s="186" t="s">
        <v>248</v>
      </c>
      <c r="EV295" s="186" t="s">
        <v>248</v>
      </c>
      <c r="EW295" s="186" t="s">
        <v>248</v>
      </c>
      <c r="EX295" s="186" t="s">
        <v>248</v>
      </c>
      <c r="EY295" s="186" t="s">
        <v>248</v>
      </c>
      <c r="EZ295" s="186" t="s">
        <v>248</v>
      </c>
      <c r="FA295" s="186" t="s">
        <v>248</v>
      </c>
      <c r="FB295" s="186" t="s">
        <v>248</v>
      </c>
      <c r="FC295" s="186" t="s">
        <v>248</v>
      </c>
      <c r="FD295" s="186" t="s">
        <v>248</v>
      </c>
      <c r="FE295" s="186" t="s">
        <v>248</v>
      </c>
      <c r="FF295" s="186" t="s">
        <v>248</v>
      </c>
      <c r="FG295" s="186" t="s">
        <v>248</v>
      </c>
      <c r="FH295" s="186" t="s">
        <v>248</v>
      </c>
      <c r="FI295" s="186" t="s">
        <v>248</v>
      </c>
      <c r="FJ295" s="186" t="s">
        <v>248</v>
      </c>
      <c r="FK295" s="186" t="s">
        <v>248</v>
      </c>
      <c r="FL295" s="186" t="s">
        <v>248</v>
      </c>
      <c r="FM295" s="186" t="s">
        <v>248</v>
      </c>
      <c r="FN295" s="186"/>
      <c r="FO295" s="186"/>
      <c r="FP295" s="186"/>
      <c r="FQ295" s="187" t="s">
        <v>248</v>
      </c>
      <c r="FR295" s="187" t="s">
        <v>248</v>
      </c>
      <c r="FS295" s="186">
        <v>2</v>
      </c>
      <c r="FT295" s="186">
        <v>2</v>
      </c>
      <c r="FU295" s="186">
        <v>1</v>
      </c>
      <c r="FV295" s="186">
        <v>1</v>
      </c>
      <c r="FW295" s="186">
        <v>1</v>
      </c>
      <c r="FX295" s="186">
        <v>2</v>
      </c>
      <c r="FY295" s="186">
        <v>2</v>
      </c>
      <c r="FZ295" s="186">
        <v>2</v>
      </c>
      <c r="GA295" s="186" t="s">
        <v>248</v>
      </c>
      <c r="GB295" s="186" t="s">
        <v>248</v>
      </c>
      <c r="GC295" s="186">
        <v>2</v>
      </c>
      <c r="GD295" s="186">
        <v>1</v>
      </c>
      <c r="GE295" s="186" t="s">
        <v>248</v>
      </c>
      <c r="GF295" s="186" t="s">
        <v>248</v>
      </c>
      <c r="GG295" s="186" t="s">
        <v>248</v>
      </c>
      <c r="GH295" s="186" t="s">
        <v>248</v>
      </c>
      <c r="GI295" s="186" t="s">
        <v>248</v>
      </c>
      <c r="GJ295" s="186" t="s">
        <v>248</v>
      </c>
      <c r="GK295" s="186" t="s">
        <v>248</v>
      </c>
      <c r="GL295" s="186" t="s">
        <v>248</v>
      </c>
      <c r="GM295" s="186" t="s">
        <v>248</v>
      </c>
      <c r="GN295" s="186" t="s">
        <v>248</v>
      </c>
      <c r="GO295" s="186" t="s">
        <v>248</v>
      </c>
      <c r="GP295" s="186" t="s">
        <v>248</v>
      </c>
      <c r="GQ295" s="186" t="s">
        <v>248</v>
      </c>
      <c r="GR295" s="186" t="s">
        <v>248</v>
      </c>
      <c r="GS295" s="186" t="s">
        <v>248</v>
      </c>
      <c r="GT295" s="186" t="s">
        <v>248</v>
      </c>
      <c r="GU295" s="186" t="s">
        <v>248</v>
      </c>
      <c r="GV295" s="186" t="s">
        <v>248</v>
      </c>
      <c r="GW295" s="186" t="s">
        <v>248</v>
      </c>
      <c r="GX295" s="186" t="s">
        <v>248</v>
      </c>
      <c r="GY295" s="186" t="s">
        <v>248</v>
      </c>
      <c r="GZ295" s="261" t="s">
        <v>248</v>
      </c>
      <c r="HA295" s="261" t="s">
        <v>248</v>
      </c>
      <c r="HB295" s="188">
        <f t="shared" ref="HB295" si="165">SUM(G295:GE295)</f>
        <v>52</v>
      </c>
    </row>
    <row r="296" spans="1:210" ht="24.9" customHeight="1" thickBot="1" x14ac:dyDescent="0.35">
      <c r="A296" s="108" t="str">
        <f t="shared" si="161"/>
        <v>Prod.-Q-1</v>
      </c>
      <c r="B296" s="108" t="str">
        <f t="shared" si="162"/>
        <v>Pracownik Produkcji</v>
      </c>
      <c r="C296" s="108" t="str">
        <f t="shared" si="163"/>
        <v>PK</v>
      </c>
      <c r="D296" s="108">
        <f t="shared" si="164"/>
        <v>1774</v>
      </c>
      <c r="E296" s="395"/>
      <c r="F296" s="189" t="s">
        <v>375</v>
      </c>
      <c r="G296" s="192">
        <f>IF(INDEX(tab_MinKomp[Przepisy BHP / BHP Vorschriften],MATCH($B295,tab_MinKomp[[Stanowisko / Position ]:[Stanowisko / Position ]],0))="n/a","n/a",G295-INDEX(tab_MinKomp[Przepisy BHP / BHP Vorschriften],MATCH($B295,tab_MinKomp[[Stanowisko / Position ]:[Stanowisko / Position ]],0)))</f>
        <v>0</v>
      </c>
      <c r="H296" s="193">
        <f>IF(INDEX(tab_MinKomp[Przepisy PPOŻ / Brandschutzbestimmungen],MATCH($B295,tab_MinKomp[[Stanowisko / Position ]:[Stanowisko / Position ]],0))="n/a","n/a",H295-INDEX(tab_MinKomp[Przepisy PPOŻ / Brandschutzbestimmungen],MATCH($B295,tab_MinKomp[[Stanowisko / Position ]:[Stanowisko / Position ]],0)))</f>
        <v>0</v>
      </c>
      <c r="I296" s="193">
        <f>IF(INDEX(tab_MinKomp[Ryzyko zawodowe na stanowiskach pracyv/ Berufliche Risiken an Arbeitsstellen],MATCH($B295,tab_MinKomp[[Stanowisko / Position ]:[Stanowisko / Position ]],0))="n/a","n/a",I295-INDEX(tab_MinKomp[Ryzyko zawodowe na stanowiskach pracyv/ Berufliche Risiken an Arbeitsstellen],MATCH($B295,tab_MinKomp[[Stanowisko / Position ]:[Stanowisko / Position ]],0)))</f>
        <v>0</v>
      </c>
      <c r="J296" s="193">
        <f>IF(INDEX(tab_MinKomp[Gospodarka substancjami niebezpiecznymi / Gefahrstoffmanagement],MATCH($B295,tab_MinKomp[[Stanowisko / Position ]:[Stanowisko / Position ]],0))="n/a","n/a",J295-INDEX(tab_MinKomp[Gospodarka substancjami niebezpiecznymi / Gefahrstoffmanagement],MATCH($B295,tab_MinKomp[[Stanowisko / Position ]:[Stanowisko / Position ]],0)))</f>
        <v>0</v>
      </c>
      <c r="K296" s="193">
        <f>IF(INDEX(tab_MinKomp[Gospodarka odpadami / Abfallwirtschaft],MATCH($B295,tab_MinKomp[[Stanowisko / Position ]:[Stanowisko / Position ]],0))="n/a","n/a",K295-INDEX(tab_MinKomp[Gospodarka odpadami / Abfallwirtschaft],MATCH($B295,tab_MinKomp[[Stanowisko / Position ]:[Stanowisko / Position ]],0)))</f>
        <v>0</v>
      </c>
      <c r="L296" s="194" t="str">
        <f>IF(INDEX(tab_MinKomp[Przepisy kodeksu pracy / Bestimmungen des Arbeitsgesetzes],MATCH($B295,tab_MinKomp[[Stanowisko / Position ]:[Stanowisko / Position ]],0))="n/a","n/a",L295-INDEX(tab_MinKomp[Przepisy kodeksu pracy / Bestimmungen des Arbeitsgesetzes],MATCH($B295,tab_MinKomp[[Stanowisko / Position ]:[Stanowisko / Position ]],0)))</f>
        <v>n/a</v>
      </c>
      <c r="M296" s="195" t="str">
        <f>IF(INDEX(tab_MinKomp[Przepisy o ub.społ. ZUS  / Sozialversicherungsvorschriften],MATCH($B295,tab_MinKomp[[Stanowisko / Position ]:[Stanowisko / Position ]],0))="n/a","n/a",M295-INDEX(tab_MinKomp[Przepisy o ub.społ. ZUS  / Sozialversicherungsvorschriften],MATCH($B295,tab_MinKomp[[Stanowisko / Position ]:[Stanowisko / Position ]],0)))</f>
        <v>n/a</v>
      </c>
      <c r="N296" s="194" t="str">
        <f>IF(INDEX(tab_MinKomp[PRZEPISY O PDOF /persönlich Einkommensteuergesetz ],MATCH($B295,tab_MinKomp[[Stanowisko / Position ]:[Stanowisko / Position ]],0))="n/a","n/a",N295-INDEX(tab_MinKomp[PRZEPISY O PDOF /persönlich Einkommensteuergesetz ],MATCH($B295,tab_MinKomp[[Stanowisko / Position ]:[Stanowisko / Position ]],0)))</f>
        <v>n/a</v>
      </c>
      <c r="O296" s="194">
        <f>IF(INDEX(tab_MinKomp[Regulamin pracy / Arbeitsordnung],MATCH($B295,tab_MinKomp[[Stanowisko / Position ]:[Stanowisko / Position ]],0))="n/a","n/a",O295-INDEX(tab_MinKomp[Regulamin pracy / Arbeitsordnung],MATCH($B295,tab_MinKomp[[Stanowisko / Position ]:[Stanowisko / Position ]],0)))</f>
        <v>0</v>
      </c>
      <c r="P296" s="194">
        <f>IF(INDEX(tab_MinKomp[Regulamin wynagradzania / Vergütungsordnung],MATCH($B295,tab_MinKomp[[Stanowisko / Position ]:[Stanowisko / Position ]],0))="n/a","n/a",P295-INDEX(tab_MinKomp[Regulamin wynagradzania / Vergütungsordnung],MATCH($B295,tab_MinKomp[[Stanowisko / Position ]:[Stanowisko / Position ]],0)))</f>
        <v>0</v>
      </c>
      <c r="Q296" s="194" t="str">
        <f>IF(INDEX(tab_MinKomp[System R2PŁATNIK PRO: Płace / Lohnabrechnung],MATCH($B295,tab_MinKomp[[Stanowisko / Position ]:[Stanowisko / Position ]],0))="n/a","n/a",Q295-INDEX(tab_MinKomp[System R2PŁATNIK PRO: Płace / Lohnabrechnung],MATCH($B295,tab_MinKomp[[Stanowisko / Position ]:[Stanowisko / Position ]],0)))</f>
        <v>n/a</v>
      </c>
      <c r="R296" s="194" t="str">
        <f>IF(INDEX(tab_MinKomp[SystemR2PŁATNIK PRO: KADRY / Personaldaten],MATCH($B295,tab_MinKomp[[Stanowisko / Position ]:[Stanowisko / Position ]],0))="n/a","n/a",R295-INDEX(tab_MinKomp[SystemR2PŁATNIK PRO: KADRY / Personaldaten],MATCH($B295,tab_MinKomp[[Stanowisko / Position ]:[Stanowisko / Position ]],0)))</f>
        <v>n/a</v>
      </c>
      <c r="S296" s="194" t="str">
        <f>IF(INDEX(tab_MinKomp[SYSTEM R2PŁATNIK PRO: zarządzanie pracownikami / Arbeitsverwaltung],MATCH($B295,tab_MinKomp[[Stanowisko / Position ]:[Stanowisko / Position ]],0))="n/a","n/a",S295-INDEX(tab_MinKomp[SYSTEM R2PŁATNIK PRO: zarządzanie pracownikami / Arbeitsverwaltung],MATCH($B295,tab_MinKomp[[Stanowisko / Position ]:[Stanowisko / Position ]],0)))</f>
        <v>n/a</v>
      </c>
      <c r="T296" s="194" t="str">
        <f>IF(INDEX(tab_MinKomp[Doradztwo, wsparcie personalne / Personalberatung und Unterstützung],MATCH($B295,tab_MinKomp[[Stanowisko / Position ]:[Stanowisko / Position ]],0))="n/a","n/a",T295-INDEX(tab_MinKomp[Doradztwo, wsparcie personalne / Personalberatung und Unterstützung],MATCH($B295,tab_MinKomp[[Stanowisko / Position ]:[Stanowisko / Position ]],0)))</f>
        <v>n/a</v>
      </c>
      <c r="U296" s="194" t="str">
        <f>IF(INDEX(tab_MinKomp[Przepisy o podatku VAT / MwSt.- Gesetz],MATCH($B295,tab_MinKomp[[Stanowisko / Position ]:[Stanowisko / Position ]],0))="n/a","n/a",U295-INDEX(tab_MinKomp[Przepisy o podatku VAT / MwSt.- Gesetz],MATCH($B295,tab_MinKomp[[Stanowisko / Position ]:[Stanowisko / Position ]],0)))</f>
        <v>n/a</v>
      </c>
      <c r="V296" s="194" t="str">
        <f>IF(INDEX(tab_MinKomp[PrzepisyPDOP / geschäftlich Einkommensteuergesetz],MATCH($B295,tab_MinKomp[[Stanowisko / Position ]:[Stanowisko / Position ]],0))="n/a","n/a",V295-INDEX(tab_MinKomp[PrzepisyPDOP / geschäftlich Einkommensteuergesetz],MATCH($B295,tab_MinKomp[[Stanowisko / Position ]:[Stanowisko / Position ]],0)))</f>
        <v>n/a</v>
      </c>
      <c r="W296" s="194" t="str">
        <f>IF(INDEX(tab_MinKomp[System BAAN / FINANSE (FIBU)],MATCH($B295,tab_MinKomp[[Stanowisko / Position ]:[Stanowisko / Position ]],0))="n/a","n/a",W295-INDEX(tab_MinKomp[System BAAN / FINANSE (FIBU)],MATCH($B295,tab_MinKomp[[Stanowisko / Position ]:[Stanowisko / Position ]],0)))</f>
        <v>n/a</v>
      </c>
      <c r="X296" s="194" t="str">
        <f>IF(INDEX(tab_MinKomp[Systemy pomocnicze / Hilfssysteme(STOCKPROGRAM, KALK2000 etc.)],MATCH($B295,tab_MinKomp[[Stanowisko / Position ]:[Stanowisko / Position ]],0))="n/a","n/a",X295-INDEX(tab_MinKomp[Systemy pomocnicze / Hilfssysteme(STOCKPROGRAM, KALK2000 etc.)],MATCH($B295,tab_MinKomp[[Stanowisko / Position ]:[Stanowisko / Position ]],0)))</f>
        <v>n/a</v>
      </c>
      <c r="Y296" s="194" t="str">
        <f>IF(INDEX(tab_MinKomp[Polityka rachunkowości / Buchführungspolitik],MATCH($B295,tab_MinKomp[[Stanowisko / Position ]:[Stanowisko / Position ]],0))="n/a","n/a",Y295-INDEX(tab_MinKomp[Polityka rachunkowości / Buchführungspolitik],MATCH($B295,tab_MinKomp[[Stanowisko / Position ]:[Stanowisko / Position ]],0)))</f>
        <v>n/a</v>
      </c>
      <c r="Z296" s="194" t="str">
        <f>IF(INDEX(tab_MinKomp[Ustawa o rachunkowości / Rechnungslegungsgesetz],MATCH($B295,tab_MinKomp[[Stanowisko / Position ]:[Stanowisko / Position ]],0))="n/a","n/a",Z295-INDEX(tab_MinKomp[Ustawa o rachunkowości / Rechnungslegungsgesetz],MATCH($B295,tab_MinKomp[[Stanowisko / Position ]:[Stanowisko / Position ]],0)))</f>
        <v>n/a</v>
      </c>
      <c r="AA296" s="194" t="str">
        <f>IF(INDEX(tab_MinKomp[WORKFLOW - TS-100],MATCH($B295,tab_MinKomp[[Stanowisko / Position ]:[Stanowisko / Position ]],0))="n/a","n/a",AA295-INDEX(tab_MinKomp[WORKFLOW - TS-100],MATCH($B295,tab_MinKomp[[Stanowisko / Position ]:[Stanowisko / Position ]],0)))</f>
        <v>n/a</v>
      </c>
      <c r="AB296" s="194" t="str">
        <f>IF(INDEX(tab_MinKomp[WORKFLOW - SFMS],MATCH($B295,tab_MinKomp[[Stanowisko / Position ]:[Stanowisko / Position ]],0))="n/a","n/a",AB295-INDEX(tab_MinKomp[WORKFLOW - SFMS],MATCH($B295,tab_MinKomp[[Stanowisko / Position ]:[Stanowisko / Position ]],0)))</f>
        <v>n/a</v>
      </c>
      <c r="AC296" s="194" t="str">
        <f>IF(INDEX(tab_MinKomp[System ISO 9001:2015],MATCH($B295,tab_MinKomp[[Stanowisko / Position ]:[Stanowisko / Position ]],0))="n/a","n/a",AC295-INDEX(tab_MinKomp[System ISO 9001:2015],MATCH($B295,tab_MinKomp[[Stanowisko / Position ]:[Stanowisko / Position ]],0)))</f>
        <v>n/a</v>
      </c>
      <c r="AD296" s="194" t="str">
        <f>IF(INDEX(tab_MinKomp[System ISO 9001:2015],MATCH($B295,tab_MinKomp[[Stanowisko / Position ]:[Stanowisko / Position ]],0))="n/a","n/a",AD295-INDEX(tab_MinKomp[System ISO 9001:2015],MATCH($B295,tab_MinKomp[[Stanowisko / Position ]:[Stanowisko / Position ]],0)))</f>
        <v>n/a</v>
      </c>
      <c r="AE296" s="194" t="str">
        <f>IF(INDEX(tab_MinKomp[System ISO 9001:2015],MATCH($B295,tab_MinKomp[[Stanowisko / Position ]:[Stanowisko / Position ]],0))="n/a","n/a",AE295-INDEX(tab_MinKomp[System ISO 9001:2015],MATCH($B295,tab_MinKomp[[Stanowisko / Position ]:[Stanowisko / Position ]],0)))</f>
        <v>n/a</v>
      </c>
      <c r="AF296" s="194" t="str">
        <f>IF(INDEX(tab_MinKomp[System ISO 9001:2015],MATCH($B295,tab_MinKomp[[Stanowisko / Position ]:[Stanowisko / Position ]],0))="n/a","n/a",AF295-INDEX(tab_MinKomp[System ISO 9001:2015],MATCH($B295,tab_MinKomp[[Stanowisko / Position ]:[Stanowisko / Position ]],0)))</f>
        <v>n/a</v>
      </c>
      <c r="AG296" s="194" t="str">
        <f>IF(INDEX(tab_MinKomp[Wymagania VDA 6.3 Process / Forderungen],MATCH($B295,tab_MinKomp[[Stanowisko / Position ]:[Stanowisko / Position ]],0))="n/a","n/a",AG295-INDEX(tab_MinKomp[Wymagania VDA 6.3 Process / Forderungen],MATCH($B295,tab_MinKomp[[Stanowisko / Position ]:[Stanowisko / Position ]],0)))</f>
        <v>n/a</v>
      </c>
      <c r="AH296" s="194" t="str">
        <f>IF(INDEX(tab_MinKomp[Wymagania VDA 6.5 Product / Forderungen],MATCH($B295,tab_MinKomp[[Stanowisko / Position ]:[Stanowisko / Position ]],0))="n/a","n/a",AH295-INDEX(tab_MinKomp[Wymagania VDA 6.5 Product / Forderungen],MATCH($B295,tab_MinKomp[[Stanowisko / Position ]:[Stanowisko / Position ]],0)))</f>
        <v>n/a</v>
      </c>
      <c r="AI296" s="194" t="str">
        <f>IF(INDEX(tab_MinKomp[System ISO 9001:2015],MATCH($B295,tab_MinKomp[[Stanowisko / Position ]:[Stanowisko / Position ]],0))="n/a","n/a",AI295-INDEX(tab_MinKomp[System ISO 9001:2015],MATCH($B295,tab_MinKomp[[Stanowisko / Position ]:[Stanowisko / Position ]],0)))</f>
        <v>n/a</v>
      </c>
      <c r="AJ296" s="194" t="str">
        <f>IF(INDEX(tab_MinKomp[Auditor systemu ISO 17021:2018],MATCH($B295,tab_MinKomp[[Stanowisko / Position ]:[Stanowisko / Position ]],0))="n/a","n/a",AJ295-INDEX(tab_MinKomp[Auditor systemu ISO 17021:2018],MATCH($B295,tab_MinKomp[[Stanowisko / Position ]:[Stanowisko / Position ]],0)))</f>
        <v>n/a</v>
      </c>
      <c r="AK296" s="194" t="str">
        <f>IF(INDEX(tab_MinKomp[Pełnomocnik systemu / Systemvertreter],MATCH($B295,tab_MinKomp[[Stanowisko / Position ]:[Stanowisko / Position ]],0))="n/a","n/a",AK295-INDEX(tab_MinKomp[Pełnomocnik systemu / Systemvertreter],MATCH($B295,tab_MinKomp[[Stanowisko / Position ]:[Stanowisko / Position ]],0)))</f>
        <v>n/a</v>
      </c>
      <c r="AL296" s="194">
        <f>IF(INDEX(tab_MinKomp[Polityka Etyczna - Compliance],MATCH($B295,tab_MinKomp[[Stanowisko / Position ]:[Stanowisko / Position ]],0))="n/a","n/a",AL295-INDEX(tab_MinKomp[Polityka Etyczna - Compliance],MATCH($B295,tab_MinKomp[[Stanowisko / Position ]:[Stanowisko / Position ]],0)))</f>
        <v>0</v>
      </c>
      <c r="AM296" s="194" t="str">
        <f>IF(INDEX(tab_MinKomp[WDRAŻANIE NOWYCH PROJEKTÓW/ PROCEDURA CTM],MATCH($B295,tab_MinKomp[[Stanowisko / Position ]:[Stanowisko / Position ]],0))="n/a","n/a",AM295-INDEX(tab_MinKomp[WDRAŻANIE NOWYCH PROJEKTÓW/ PROCEDURA CTM],MATCH($B295,tab_MinKomp[[Stanowisko / Position ]:[Stanowisko / Position ]],0)))</f>
        <v>n/a</v>
      </c>
      <c r="AN296" s="194" t="str">
        <f>IF(INDEX(tab_MinKomp[KAMIENIE MILOWE MSL/PIFF],MATCH($B295,tab_MinKomp[[Stanowisko / Position ]:[Stanowisko / Position ]],0))="n/a","n/a",AN295-INDEX(tab_MinKomp[KAMIENIE MILOWE MSL/PIFF],MATCH($B295,tab_MinKomp[[Stanowisko / Position ]:[Stanowisko / Position ]],0)))</f>
        <v>n/a</v>
      </c>
      <c r="AO296" s="194">
        <f>IF(INDEX(tab_MinKomp[CP],MATCH($B295,tab_MinKomp[[Stanowisko / Position ]:[Stanowisko / Position ]],0))="n/a","n/a",AO295-INDEX(tab_MinKomp[CP],MATCH($B295,tab_MinKomp[[Stanowisko / Position ]:[Stanowisko / Position ]],0)))</f>
        <v>0</v>
      </c>
      <c r="AP296" s="194" t="str">
        <f>IF(INDEX(tab_MinKomp[FMEA],MATCH($B295,tab_MinKomp[[Stanowisko / Position ]:[Stanowisko / Position ]],0))="n/a","n/a",AP295-INDEX(tab_MinKomp[FMEA],MATCH($B295,tab_MinKomp[[Stanowisko / Position ]:[Stanowisko / Position ]],0)))</f>
        <v>n/a</v>
      </c>
      <c r="AQ296" s="194">
        <f>IF(INDEX(tab_MinKomp[FLOW CHART],MATCH($B295,tab_MinKomp[[Stanowisko / Position ]:[Stanowisko / Position ]],0))="n/a","n/a",AQ295-INDEX(tab_MinKomp[FLOW CHART],MATCH($B295,tab_MinKomp[[Stanowisko / Position ]:[Stanowisko / Position ]],0)))</f>
        <v>0</v>
      </c>
      <c r="AR296" s="194" t="str">
        <f>IF(INDEX(tab_MinKomp[APQP],MATCH($B295,tab_MinKomp[[Stanowisko / Position ]:[Stanowisko / Position ]],0))="n/a","n/a",AR295-INDEX(tab_MinKomp[APQP],MATCH($B295,tab_MinKomp[[Stanowisko / Position ]:[Stanowisko / Position ]],0)))</f>
        <v>n/a</v>
      </c>
      <c r="AS296" s="194" t="str">
        <f>IF(INDEX(tab_MinKomp[MSA],MATCH($B295,tab_MinKomp[[Stanowisko / Position ]:[Stanowisko / Position ]],0))="n/a","n/a",AS295-INDEX(tab_MinKomp[MSA],MATCH($B295,tab_MinKomp[[Stanowisko / Position ]:[Stanowisko / Position ]],0)))</f>
        <v>n/a</v>
      </c>
      <c r="AT296" s="194" t="str">
        <f>IF(INDEX(tab_MinKomp[SPC],MATCH($B295,tab_MinKomp[[Stanowisko / Position ]:[Stanowisko / Position ]],0))="n/a","n/a",AT295-INDEX(tab_MinKomp[SPC],MATCH($B295,tab_MinKomp[[Stanowisko / Position ]:[Stanowisko / Position ]],0)))</f>
        <v>n/a</v>
      </c>
      <c r="AU296" s="194" t="str">
        <f>IF(INDEX(tab_MinKomp[CSR (SPECYFICZNE WYMAGANIA KLIENTA)],MATCH($B295,tab_MinKomp[[Stanowisko / Position ]:[Stanowisko / Position ]],0))="n/a","n/a",AU295-INDEX(tab_MinKomp[CSR (SPECYFICZNE WYMAGANIA KLIENTA)],MATCH($B295,tab_MinKomp[[Stanowisko / Position ]:[Stanowisko / Position ]],0)))</f>
        <v>n/a</v>
      </c>
      <c r="AV296" s="194">
        <f>IF(INDEX(tab_MinKomp[5S],MATCH($B295,tab_MinKomp[[Stanowisko / Position ]:[Stanowisko / Position ]],0))="n/a","n/a",AV295-INDEX(tab_MinKomp[5S],MATCH($B295,tab_MinKomp[[Stanowisko / Position ]:[Stanowisko / Position ]],0)))</f>
        <v>0</v>
      </c>
      <c r="AW296" s="194">
        <f>IF(INDEX(tab_MinKomp[LEAN MANAGEMENT],MATCH($B295,tab_MinKomp[[Stanowisko / Position ]:[Stanowisko / Position ]],0))="n/a","n/a",AW295-INDEX(tab_MinKomp[LEAN MANAGEMENT],MATCH($B295,tab_MinKomp[[Stanowisko / Position ]:[Stanowisko / Position ]],0)))</f>
        <v>0</v>
      </c>
      <c r="AX296" s="194" t="str">
        <f>IF(INDEX(tab_MinKomp[5R],MATCH($B295,tab_MinKomp[[Stanowisko / Position ]:[Stanowisko / Position ]],0))="n/a","n/a",AX295-INDEX(tab_MinKomp[5R],MATCH($B295,tab_MinKomp[[Stanowisko / Position ]:[Stanowisko / Position ]],0)))</f>
        <v>n/a</v>
      </c>
      <c r="AY296" s="194" t="str">
        <f>IF(INDEX(tab_MinKomp[Six Sigma],MATCH($B295,tab_MinKomp[[Stanowisko / Position ]:[Stanowisko / Position ]],0))="n/a","n/a",AY295-INDEX(tab_MinKomp[Six Sigma],MATCH($B295,tab_MinKomp[[Stanowisko / Position ]:[Stanowisko / Position ]],0)))</f>
        <v>n/a</v>
      </c>
      <c r="AZ296" s="194" t="str">
        <f>IF(INDEX(tab_MinKomp[System BAAN / Distribution &amp; Supply Chain],MATCH($B295,tab_MinKomp[[Stanowisko / Position ]:[Stanowisko / Position ]],0))="n/a","n/a",AZ295-INDEX(tab_MinKomp[System BAAN / Distribution &amp; Supply Chain],MATCH($B295,tab_MinKomp[[Stanowisko / Position ]:[Stanowisko / Position ]],0)))</f>
        <v>n/a</v>
      </c>
      <c r="BA296" s="194" t="str">
        <f>IF(INDEX(tab_MinKomp[Gospodarka magazynowa / Lagerverwaltung],MATCH($B295,tab_MinKomp[[Stanowisko / Position ]:[Stanowisko / Position ]],0))="n/a","n/a",BA295-INDEX(tab_MinKomp[Gospodarka magazynowa / Lagerverwaltung],MATCH($B295,tab_MinKomp[[Stanowisko / Position ]:[Stanowisko / Position ]],0)))</f>
        <v>n/a</v>
      </c>
      <c r="BB296" s="194" t="str">
        <f>IF(INDEX(tab_MinKomp[Inwentaryzacja - organizacja i przebieg / Inventurprozess],MATCH($B295,tab_MinKomp[[Stanowisko / Position ]:[Stanowisko / Position ]],0))="n/a","n/a",BB295-INDEX(tab_MinKomp[Inwentaryzacja - organizacja i przebieg / Inventurprozess],MATCH($B295,tab_MinKomp[[Stanowisko / Position ]:[Stanowisko / Position ]],0)))</f>
        <v>n/a</v>
      </c>
      <c r="BC296" s="194" t="str">
        <f>IF(INDEX(tab_MinKomp[Organizacja dostaw / Versorgungsorganisation],MATCH($B295,tab_MinKomp[[Stanowisko / Position ]:[Stanowisko / Position ]],0))="n/a","n/a",BC295-INDEX(tab_MinKomp[Organizacja dostaw / Versorgungsorganisation],MATCH($B295,tab_MinKomp[[Stanowisko / Position ]:[Stanowisko / Position ]],0)))</f>
        <v>n/a</v>
      </c>
      <c r="BD296" s="194" t="str">
        <f>IF(INDEX(tab_MinKomp[Organizacja wysyłek / Organisation von Lieferungen],MATCH($B295,tab_MinKomp[[Stanowisko / Position ]:[Stanowisko / Position ]],0))="n/a","n/a",BD295-INDEX(tab_MinKomp[Organizacja wysyłek / Organisation von Lieferungen],MATCH($B295,tab_MinKomp[[Stanowisko / Position ]:[Stanowisko / Position ]],0)))</f>
        <v>n/a</v>
      </c>
      <c r="BE296" s="194" t="str">
        <f>IF(INDEX(tab_MinKomp[Analiza magazynowa - Program Polen.mdb / Inventuranalyse],MATCH($B295,tab_MinKomp[[Stanowisko / Position ]:[Stanowisko / Position ]],0))="n/a","n/a",BE295-INDEX(tab_MinKomp[Analiza magazynowa - Program Polen.mdb / Inventuranalyse],MATCH($B295,tab_MinKomp[[Stanowisko / Position ]:[Stanowisko / Position ]],0)))</f>
        <v>n/a</v>
      </c>
      <c r="BF296" s="190" t="str">
        <f>IF(INDEX(tab_MinKomp[MMOG (Materials Management Operations Guidelines)],MATCH($B295,tab_MinKomp[[Stanowisko / Position ]:[Stanowisko / Position ]],0))="n/a","n/a",BF295-INDEX(tab_MinKomp[MMOG (Materials Management Operations Guidelines)],MATCH($B295,tab_MinKomp[[Stanowisko / Position ]:[Stanowisko / Position ]],0)))</f>
        <v>n/a</v>
      </c>
      <c r="BG296" s="190" t="str">
        <f>IF(INDEX(tab_MinKomp[GPP],MATCH($B295,tab_MinKomp[[Stanowisko / Position ]:[Stanowisko / Position ]],0))="n/a","n/a",BG295-INDEX(tab_MinKomp[GPP],MATCH($B295,tab_MinKomp[[Stanowisko / Position ]:[Stanowisko / Position ]],0)))</f>
        <v>n/a</v>
      </c>
      <c r="BH296" s="190" t="str">
        <f>IF(INDEX(tab_MinKomp[AIAG (Automotive Industry Action Group)],MATCH($B295,tab_MinKomp[[Stanowisko / Position ]:[Stanowisko / Position ]],0))="n/a","n/a",BH295-INDEX(tab_MinKomp[AIAG (Automotive Industry Action Group)],MATCH($B295,tab_MinKomp[[Stanowisko / Position ]:[Stanowisko / Position ]],0)))</f>
        <v>n/a</v>
      </c>
      <c r="BI296" s="190" t="str">
        <f>IF(INDEX(tab_MinKomp[Super-G disputes],MATCH($B295,tab_MinKomp[[Stanowisko / Position ]:[Stanowisko / Position ]],0))="n/a","n/a",BI295-INDEX(tab_MinKomp[Super-G disputes],MATCH($B295,tab_MinKomp[[Stanowisko / Position ]:[Stanowisko / Position ]],0)))</f>
        <v>n/a</v>
      </c>
      <c r="BJ296" s="190" t="str">
        <f>IF(INDEX(tab_MinKomp[CMMS3/eDDL (Direct Data Link)],MATCH($B295,tab_MinKomp[[Stanowisko / Position ]:[Stanowisko / Position ]],0))="n/a","n/a",BJ295-INDEX(tab_MinKomp[CMMS3/eDDL (Direct Data Link)],MATCH($B295,tab_MinKomp[[Stanowisko / Position ]:[Stanowisko / Position ]],0)))</f>
        <v>n/a</v>
      </c>
      <c r="BK296" s="190" t="str">
        <f>IF(INDEX(tab_MinKomp[MP&amp;L (Material Planning and Logistics)],MATCH($B295,tab_MinKomp[[Stanowisko / Position ]:[Stanowisko / Position ]],0))="n/a","n/a",BK295-INDEX(tab_MinKomp[MP&amp;L (Material Planning and Logistics)],MATCH($B295,tab_MinKomp[[Stanowisko / Position ]:[Stanowisko / Position ]],0)))</f>
        <v>n/a</v>
      </c>
      <c r="BL296" s="190" t="str">
        <f>IF(INDEX(tab_MinKomp[Supplier delivery rating],MATCH($B295,tab_MinKomp[[Stanowisko / Position ]:[Stanowisko / Position ]],0))="n/a","n/a",BL295-INDEX(tab_MinKomp[Supplier delivery rating],MATCH($B295,tab_MinKomp[[Stanowisko / Position ]:[Stanowisko / Position ]],0)))</f>
        <v>n/a</v>
      </c>
      <c r="BM296" s="194" t="str">
        <f>IF(INDEX(tab_MinKomp[Wymagania VDA 6.5 Product / Forderungen],MATCH($B295,tab_MinKomp[[Stanowisko / Position ]:[Stanowisko / Position ]],0))="n/a","n/a",BM295-INDEX(tab_MinKomp[Wymagania VDA 6.5 Product / Forderungen],MATCH($B295,tab_MinKomp[[Stanowisko / Position ]:[Stanowisko / Position ]],0)))</f>
        <v>n/a</v>
      </c>
      <c r="BN296" s="194" t="str">
        <f>IF(INDEX(tab_MinKomp[Wymagania VDA 6.5 Product / Forderungen],MATCH($B295,tab_MinKomp[[Stanowisko / Position ]:[Stanowisko / Position ]],0))="n/a","n/a",BN295-INDEX(tab_MinKomp[Wymagania VDA 6.5 Product / Forderungen],MATCH($B295,tab_MinKomp[[Stanowisko / Position ]:[Stanowisko / Position ]],0)))</f>
        <v>n/a</v>
      </c>
      <c r="BO296" s="194">
        <f>IF(INDEX(tab_MinKomp[5S],MATCH($B295,tab_MinKomp[[Stanowisko / Position ]:[Stanowisko / Position ]],0))="n/a","n/a",BO295-INDEX(tab_MinKomp[5S],MATCH($B295,tab_MinKomp[[Stanowisko / Position ]:[Stanowisko / Position ]],0)))</f>
        <v>-1</v>
      </c>
      <c r="BP296" s="194" t="str">
        <f>IF(INDEX(tab_MinKomp[Wymagania VDA 6.5 Product / Forderungen],MATCH($B295,tab_MinKomp[[Stanowisko / Position ]:[Stanowisko / Position ]],0))="n/a","n/a",BP295-INDEX(tab_MinKomp[Wymagania VDA 6.5 Product / Forderungen],MATCH($B295,tab_MinKomp[[Stanowisko / Position ]:[Stanowisko / Position ]],0)))</f>
        <v>n/a</v>
      </c>
      <c r="BQ296" s="194" t="str">
        <f>IF(INDEX(tab_MinKomp[Wymagania VDA 6.5 Product / Forderungen],MATCH($B295,tab_MinKomp[[Stanowisko / Position ]:[Stanowisko / Position ]],0))="n/a","n/a",BQ295-INDEX(tab_MinKomp[Wymagania VDA 6.5 Product / Forderungen],MATCH($B295,tab_MinKomp[[Stanowisko / Position ]:[Stanowisko / Position ]],0)))</f>
        <v>n/a</v>
      </c>
      <c r="BR296" s="194" t="str">
        <f>IF(INDEX(tab_MinKomp[Wymagania VDA 6.5 Product / Forderungen],MATCH($B295,tab_MinKomp[[Stanowisko / Position ]:[Stanowisko / Position ]],0))="n/a","n/a",BR295-INDEX(tab_MinKomp[Wymagania VDA 6.5 Product / Forderungen],MATCH($B295,tab_MinKomp[[Stanowisko / Position ]:[Stanowisko / Position ]],0)))</f>
        <v>n/a</v>
      </c>
      <c r="BS296" s="194">
        <f>IF(INDEX(tab_MinKomp[5S],MATCH($B295,tab_MinKomp[[Stanowisko / Position ]:[Stanowisko / Position ]],0))="n/a","n/a",BS295-INDEX(tab_MinKomp[5S],MATCH($B295,tab_MinKomp[[Stanowisko / Position ]:[Stanowisko / Position ]],0)))</f>
        <v>0</v>
      </c>
      <c r="BT296" s="194" t="str">
        <f>IF(INDEX(tab_MinKomp[Wymagania VDA 6.5 Product / Forderungen],MATCH($B295,tab_MinKomp[[Stanowisko / Position ]:[Stanowisko / Position ]],0))="n/a","n/a",BT295-INDEX(tab_MinKomp[Wymagania VDA 6.5 Product / Forderungen],MATCH($B295,tab_MinKomp[[Stanowisko / Position ]:[Stanowisko / Position ]],0)))</f>
        <v>n/a</v>
      </c>
      <c r="BU296" s="194">
        <f>IF(INDEX(tab_MinKomp[LEAN MANAGEMENT],MATCH($B295,tab_MinKomp[[Stanowisko / Position ]:[Stanowisko / Position ]],0))="n/a","n/a",BU295-INDEX(tab_MinKomp[LEAN MANAGEMENT],MATCH($B295,tab_MinKomp[[Stanowisko / Position ]:[Stanowisko / Position ]],0)))</f>
        <v>0</v>
      </c>
      <c r="BV296" s="194">
        <f>IF(INDEX(tab_MinKomp[5S],MATCH($B295,tab_MinKomp[[Stanowisko / Position ]:[Stanowisko / Position ]],0))="n/a","n/a",BV295-INDEX(tab_MinKomp[5S],MATCH($B295,tab_MinKomp[[Stanowisko / Position ]:[Stanowisko / Position ]],0)))</f>
        <v>0</v>
      </c>
      <c r="BW296" s="194">
        <f>IF(INDEX(tab_MinKomp[5S],MATCH($B295,tab_MinKomp[[Stanowisko / Position ]:[Stanowisko / Position ]],0))="n/a","n/a",BW295-INDEX(tab_MinKomp[5S],MATCH($B295,tab_MinKomp[[Stanowisko / Position ]:[Stanowisko / Position ]],0)))</f>
        <v>0</v>
      </c>
      <c r="BX296" s="194">
        <f>IF(INDEX(tab_MinKomp[5S],MATCH($B295,tab_MinKomp[[Stanowisko / Position ]:[Stanowisko / Position ]],0))="n/a","n/a",BX295-INDEX(tab_MinKomp[5S],MATCH($B295,tab_MinKomp[[Stanowisko / Position ]:[Stanowisko / Position ]],0)))</f>
        <v>0</v>
      </c>
      <c r="BY296" s="194" t="str">
        <f>IF(INDEX(tab_MinKomp[Obsługa maszyn Engel / Engel Maschinenbedienung],MATCH($B295,tab_MinKomp[[Stanowisko / Position ]:[Stanowisko / Position ]],0))="n/a","n/a",BY295-INDEX(tab_MinKomp[Obsługa maszyn Engel / Engel Maschinenbedienung],MATCH($B295,tab_MinKomp[[Stanowisko / Position ]:[Stanowisko / Position ]],0)))</f>
        <v>n/a</v>
      </c>
      <c r="BZ296" s="194">
        <f>IF(INDEX(tab_MinKomp[5S],MATCH($B295,tab_MinKomp[[Stanowisko / Position ]:[Stanowisko / Position ]],0))="n/a","n/a",BZ295-INDEX(tab_MinKomp[5S],MATCH($B295,tab_MinKomp[[Stanowisko / Position ]:[Stanowisko / Position ]],0)))</f>
        <v>0</v>
      </c>
      <c r="CA296" s="194">
        <f>IF(INDEX(tab_MinKomp[LEAN MANAGEMENT],MATCH($B295,tab_MinKomp[[Stanowisko / Position ]:[Stanowisko / Position ]],0))="n/a","n/a",CA295-INDEX(tab_MinKomp[LEAN MANAGEMENT],MATCH($B295,tab_MinKomp[[Stanowisko / Position ]:[Stanowisko / Position ]],0)))</f>
        <v>-1</v>
      </c>
      <c r="CB296" s="194">
        <f>IF(INDEX(tab_MinKomp[5S],MATCH($B295,tab_MinKomp[[Stanowisko / Position ]:[Stanowisko / Position ]],0))="n/a","n/a",CB295-INDEX(tab_MinKomp[5S],MATCH($B295,tab_MinKomp[[Stanowisko / Position ]:[Stanowisko / Position ]],0)))</f>
        <v>-1</v>
      </c>
      <c r="CC296" s="194" t="str">
        <f>IF(INDEX(tab_MinKomp[Obsługa maszyn Branson / Branson Maschinenbedienung],MATCH($B295,tab_MinKomp[[Stanowisko / Position ]:[Stanowisko / Position ]],0))="n/a","n/a",CC295-INDEX(tab_MinKomp[Obsługa maszyn Branson / Branson Maschinenbedienung],MATCH($B295,tab_MinKomp[[Stanowisko / Position ]:[Stanowisko / Position ]],0)))</f>
        <v>n/a</v>
      </c>
      <c r="CD296" s="194">
        <v>2</v>
      </c>
      <c r="CE296" s="194">
        <f>IF(INDEX(tab_MinKomp[5S],MATCH($B295,tab_MinKomp[[Stanowisko / Position ]:[Stanowisko / Position ]],0))="n/a","n/a",CE295-INDEX(tab_MinKomp[5S],MATCH($B295,tab_MinKomp[[Stanowisko / Position ]:[Stanowisko / Position ]],0)))</f>
        <v>-2</v>
      </c>
      <c r="CF296" s="194">
        <f>IF(INDEX(tab_MinKomp[Obsługa maszyn Novapax / Novapax Maschinenbedienung],MATCH($B295,tab_MinKomp[[Stanowisko / Position ]:[Stanowisko / Position ]],0))="n/a","n/a",CF295-INDEX(tab_MinKomp[Obsługa maszyn Novapax / Novapax Maschinenbedienung],MATCH($B295,tab_MinKomp[[Stanowisko / Position ]:[Stanowisko / Position ]],0)))</f>
        <v>0</v>
      </c>
      <c r="CG296" s="194">
        <f>IF(INDEX(tab_MinKomp[Eliminacja awarii / Beseitigung von Ausfällen],MATCH($B295,tab_MinKomp[[Stanowisko / Position ]:[Stanowisko / Position ]],0))="n/a","n/a",CG295-INDEX(tab_MinKomp[Eliminacja awarii / Beseitigung von Ausfällen],MATCH($B295,tab_MinKomp[[Stanowisko / Position ]:[Stanowisko / Position ]],0)))</f>
        <v>-1</v>
      </c>
      <c r="CH296" s="194" t="str">
        <f>IF(INDEX(tab_MinKomp[Wymagania VDA 6.5 Product / Forderungen],MATCH($B295,tab_MinKomp[[Stanowisko / Position ]:[Stanowisko / Position ]],0))="n/a","n/a",CH295-INDEX(tab_MinKomp[Wymagania VDA 6.5 Product / Forderungen],MATCH($B295,tab_MinKomp[[Stanowisko / Position ]:[Stanowisko / Position ]],0)))</f>
        <v>n/a</v>
      </c>
      <c r="CI296" s="194" t="str">
        <f>IF(INDEX(tab_MinKomp[Wymagania VDA 6.5 Product / Forderungen],MATCH($B295,tab_MinKomp[[Stanowisko / Position ]:[Stanowisko / Position ]],0))="n/a","n/a",CI295-INDEX(tab_MinKomp[Wymagania VDA 6.5 Product / Forderungen],MATCH($B295,tab_MinKomp[[Stanowisko / Position ]:[Stanowisko / Position ]],0)))</f>
        <v>n/a</v>
      </c>
      <c r="CJ296" s="194" t="str">
        <f>IF(INDEX(tab_MinKomp[Wymagania VDA 6.5 Product / Forderungen],MATCH($B295,tab_MinKomp[[Stanowisko / Position ]:[Stanowisko / Position ]],0))="n/a","n/a",CJ295-INDEX(tab_MinKomp[Wymagania VDA 6.5 Product / Forderungen],MATCH($B295,tab_MinKomp[[Stanowisko / Position ]:[Stanowisko / Position ]],0)))</f>
        <v>n/a</v>
      </c>
      <c r="CK296" s="194" t="str">
        <f>IF(INDEX(tab_MinKomp[Wymagania VDA 6.5 Product / Forderungen],MATCH($B295,tab_MinKomp[[Stanowisko / Position ]:[Stanowisko / Position ]],0))="n/a","n/a",CK295-INDEX(tab_MinKomp[Wymagania VDA 6.5 Product / Forderungen],MATCH($B295,tab_MinKomp[[Stanowisko / Position ]:[Stanowisko / Position ]],0)))</f>
        <v>n/a</v>
      </c>
      <c r="CL296" s="194" t="str">
        <f>IF(INDEX(tab_MinKomp[Wymagania VDA 6.5 Product / Forderungen],MATCH($B295,tab_MinKomp[[Stanowisko / Position ]:[Stanowisko / Position ]],0))="n/a","n/a",CL295-INDEX(tab_MinKomp[Wymagania VDA 6.5 Product / Forderungen],MATCH($B295,tab_MinKomp[[Stanowisko / Position ]:[Stanowisko / Position ]],0)))</f>
        <v>n/a</v>
      </c>
      <c r="CM296" s="194" t="str">
        <f>IF(INDEX(tab_MinKomp[Informatyka ogólna (techniczne i systemowe) / Allgemeine IT (Technik und System)],MATCH($B295,tab_MinKomp[[Stanowisko / Position ]:[Stanowisko / Position ]],0))="n/a","n/a",CM295-INDEX(tab_MinKomp[Informatyka ogólna (techniczne i systemowe) / Allgemeine IT (Technik und System)],MATCH($B295,tab_MinKomp[[Stanowisko / Position ]:[Stanowisko / Position ]],0)))</f>
        <v>n/a</v>
      </c>
      <c r="CN296" s="194" t="str">
        <f>IF(INDEX(tab_MinKomp[Sieci komputerowe / Computernetzwerke],MATCH($B295,tab_MinKomp[[Stanowisko / Position ]:[Stanowisko / Position ]],0))="n/a","n/a",CN295-INDEX(tab_MinKomp[Sieci komputerowe / Computernetzwerke],MATCH($B295,tab_MinKomp[[Stanowisko / Position ]:[Stanowisko / Position ]],0)))</f>
        <v>n/a</v>
      </c>
      <c r="CO296" s="194" t="str">
        <f>IF(INDEX(tab_MinKomp[Hardware (komputery PC, drukarki biurowe i etykietowe, telefonia stacjonarna i mobilna) (PC, Drucker, Telefpne, Handys)],MATCH($B295,tab_MinKomp[[Stanowisko / Position ]:[Stanowisko / Position ]],0))="n/a","n/a",CO295-INDEX(tab_MinKomp[Hardware (komputery PC, drukarki biurowe i etykietowe, telefonia stacjonarna i mobilna) (PC, Drucker, Telefpne, Handys)],MATCH($B295,tab_MinKomp[[Stanowisko / Position ]:[Stanowisko / Position ]],0)))</f>
        <v>n/a</v>
      </c>
      <c r="CP296" s="194" t="str">
        <f>IF(INDEX(tab_MinKomp[Software &amp; Systems (MS Office, MS Remote Desktop)],MATCH($B295,tab_MinKomp[[Stanowisko / Position ]:[Stanowisko / Position ]],0))="n/a","n/a",CP295-INDEX(tab_MinKomp[Software &amp; Systems (MS Office, MS Remote Desktop)],MATCH($B295,tab_MinKomp[[Stanowisko / Position ]:[Stanowisko / Position ]],0)))</f>
        <v>n/a</v>
      </c>
      <c r="CQ296" s="194" t="str">
        <f>IF(INDEX(tab_MinKomp[Programowanie obiektowe (PHP) / Objektprogrammierung],MATCH($B295,tab_MinKomp[[Stanowisko / Position ]:[Stanowisko / Position ]],0))="n/a","n/a",CQ295-INDEX(tab_MinKomp[Programowanie obiektowe (PHP) / Objektprogrammierung],MATCH($B295,tab_MinKomp[[Stanowisko / Position ]:[Stanowisko / Position ]],0)))</f>
        <v>n/a</v>
      </c>
      <c r="CR296" s="194" t="str">
        <f>IF(INDEX(tab_MinKomp[Scrum],MATCH($B295,tab_MinKomp[[Stanowisko / Position ]:[Stanowisko / Position ]],0))="n/a","n/a",CR295-INDEX(tab_MinKomp[Scrum],MATCH($B295,tab_MinKomp[[Stanowisko / Position ]:[Stanowisko / Position ]],0)))</f>
        <v>n/a</v>
      </c>
      <c r="CS296" s="194" t="str">
        <f>IF(INDEX(tab_MinKomp[SQL (MySQL)],MATCH($B295,tab_MinKomp[[Stanowisko / Position ]:[Stanowisko / Position ]],0))="n/a","n/a",CS295-INDEX(tab_MinKomp[SQL (MySQL)],MATCH($B295,tab_MinKomp[[Stanowisko / Position ]:[Stanowisko / Position ]],0)))</f>
        <v>n/a</v>
      </c>
      <c r="CT296" s="194" t="str">
        <f>IF(INDEX(tab_MinKomp[Javascript],MATCH($B295,tab_MinKomp[[Stanowisko / Position ]:[Stanowisko / Position ]],0))="n/a","n/a",CT295-INDEX(tab_MinKomp[Javascript],MATCH($B295,tab_MinKomp[[Stanowisko / Position ]:[Stanowisko / Position ]],0)))</f>
        <v>n/a</v>
      </c>
      <c r="CU296" s="194" t="str">
        <f>IF(INDEX(tab_MinKomp[Joomla],MATCH($B295,tab_MinKomp[[Stanowisko / Position ]:[Stanowisko / Position ]],0))="n/a","n/a",CU295-INDEX(tab_MinKomp[Joomla],MATCH($B295,tab_MinKomp[[Stanowisko / Position ]:[Stanowisko / Position ]],0)))</f>
        <v>n/a</v>
      </c>
      <c r="CV296" s="194" t="str">
        <f>IF(INDEX(tab_MinKomp[Bash],MATCH($B295,tab_MinKomp[[Stanowisko / Position ]:[Stanowisko / Position ]],0))="n/a","n/a",CV295-INDEX(tab_MinKomp[Bash],MATCH($B295,tab_MinKomp[[Stanowisko / Position ]:[Stanowisko / Position ]],0)))</f>
        <v>n/a</v>
      </c>
      <c r="CW296" s="194">
        <f>IF(INDEX(tab_MinKomp[Systemy MES (HYDRA / SFMS)],MATCH($B295,tab_MinKomp[[Stanowisko / Position ]:[Stanowisko / Position ]],0))="n/a","n/a",CW295-INDEX(tab_MinKomp[Systemy MES (HYDRA / SFMS)],MATCH($B295,tab_MinKomp[[Stanowisko / Position ]:[Stanowisko / Position ]],0)))</f>
        <v>0</v>
      </c>
      <c r="CX296" s="194" t="str">
        <f>IF(INDEX(tab_MinKomp[HTML / CSS],MATCH($B295,tab_MinKomp[[Stanowisko / Position ]:[Stanowisko / Position ]],0))="n/a","n/a",CX295-INDEX(tab_MinKomp[HTML / CSS],MATCH($B295,tab_MinKomp[[Stanowisko / Position ]:[Stanowisko / Position ]],0)))</f>
        <v>n/a</v>
      </c>
      <c r="CY296" s="194" t="str">
        <f>IF(INDEX(tab_MinKomp[SYSTEM PR],MATCH($B295,tab_MinKomp[[Stanowisko / Position ]:[Stanowisko / Position ]],0))="n/a","n/a",CY295-INDEX(tab_MinKomp[SYSTEM PR],MATCH($B295,tab_MinKomp[[Stanowisko / Position ]:[Stanowisko / Position ]],0)))</f>
        <v>n/a</v>
      </c>
      <c r="CZ296" s="194" t="str">
        <f>IF(INDEX(tab_MinKomp[System Einkauf XP / EBA],MATCH($B295,tab_MinKomp[[Stanowisko / Position ]:[Stanowisko / Position ]],0))="n/a","n/a",CZ295-INDEX(tab_MinKomp[System Einkauf XP / EBA],MATCH($B295,tab_MinKomp[[Stanowisko / Position ]:[Stanowisko / Position ]],0)))</f>
        <v>n/a</v>
      </c>
      <c r="DA296" s="194" t="str">
        <f>IF(INDEX(tab_MinKomp[Techniki negocjacyjne / Verhandlungstechniken],MATCH($B295,tab_MinKomp[[Stanowisko / Position ]:[Stanowisko / Position ]],0))="n/a","n/a",DA295-INDEX(tab_MinKomp[Techniki negocjacyjne / Verhandlungstechniken],MATCH($B295,tab_MinKomp[[Stanowisko / Position ]:[Stanowisko / Position ]],0)))</f>
        <v>n/a</v>
      </c>
      <c r="DB296" s="194" t="str">
        <f>IF(INDEX(tab_MinKomp[Znajomość rynku branżowego / Kenntnis des Industrie Marktes],MATCH($B295,tab_MinKomp[[Stanowisko / Position ]:[Stanowisko / Position ]],0))="n/a","n/a",DB295-INDEX(tab_MinKomp[Znajomość rynku branżowego / Kenntnis des Industrie Marktes],MATCH($B295,tab_MinKomp[[Stanowisko / Position ]:[Stanowisko / Position ]],0)))</f>
        <v>n/a</v>
      </c>
      <c r="DC296" s="194" t="str">
        <f>IF(INDEX(tab_MinKomp[SUPPLIER MANAGEMENT],MATCH($B295,tab_MinKomp[[Stanowisko / Position ]:[Stanowisko / Position ]],0))="n/a","n/a",DC295-INDEX(tab_MinKomp[SUPPLIER MANAGEMENT],MATCH($B295,tab_MinKomp[[Stanowisko / Position ]:[Stanowisko / Position ]],0)))</f>
        <v>n/a</v>
      </c>
      <c r="DD296" s="194" t="str">
        <f>IF(INDEX(tab_MinKomp[SUPPLIER MANAGEMENT],MATCH($B295,tab_MinKomp[[Stanowisko / Position ]:[Stanowisko / Position ]],0))="n/a","n/a",DD295-INDEX(tab_MinKomp[SUPPLIER MANAGEMENT],MATCH($B295,tab_MinKomp[[Stanowisko / Position ]:[Stanowisko / Position ]],0)))</f>
        <v>n/a</v>
      </c>
      <c r="DE296" s="194" t="str">
        <f>IF(INDEX(tab_MinKomp[SUPPLIER MANAGEMENT],MATCH($B295,tab_MinKomp[[Stanowisko / Position ]:[Stanowisko / Position ]],0))="n/a","n/a",DE295-INDEX(tab_MinKomp[SUPPLIER MANAGEMENT],MATCH($B295,tab_MinKomp[[Stanowisko / Position ]:[Stanowisko / Position ]],0)))</f>
        <v>n/a</v>
      </c>
      <c r="DF296" s="194">
        <v>-1</v>
      </c>
      <c r="DG296" s="194" t="str">
        <f>IF(INDEX(tab_MinKomp[PPAP/PSW],MATCH($B295,tab_MinKomp[[Stanowisko / Position ]:[Stanowisko / Position ]],0))="n/a","n/a",DG295-INDEX(tab_MinKomp[PPAP/PSW],MATCH($B295,tab_MinKomp[[Stanowisko / Position ]:[Stanowisko / Position ]],0)))</f>
        <v>n/a</v>
      </c>
      <c r="DH296" s="194" t="str">
        <f>IF(INDEX(tab_MinKomp[SUPPLIER MANAGEMENT],MATCH($B295,tab_MinKomp[[Stanowisko / Position ]:[Stanowisko / Position ]],0))="n/a","n/a",DH295-INDEX(tab_MinKomp[SUPPLIER MANAGEMENT],MATCH($B295,tab_MinKomp[[Stanowisko / Position ]:[Stanowisko / Position ]],0)))</f>
        <v>n/a</v>
      </c>
      <c r="DI296" s="194" t="str">
        <f>IF(INDEX(tab_MinKomp[OBSŁUGA PORTALI KLIENTA / Kundenportale],MATCH($B295,tab_MinKomp[[Stanowisko / Position ]:[Stanowisko / Position ]],0))="n/a","n/a",DI295-INDEX(tab_MinKomp[OBSŁUGA PORTALI KLIENTA / Kundenportale],MATCH($B295,tab_MinKomp[[Stanowisko / Position ]:[Stanowisko / Position ]],0)))</f>
        <v>n/a</v>
      </c>
      <c r="DJ296" s="194" t="str">
        <f>IF(INDEX(tab_MinKomp[Obsługa systemu BABTECQ / BABTECQ System],MATCH($B295,tab_MinKomp[[Stanowisko / Position ]:[Stanowisko / Position ]],0))="n/a","n/a",DJ295-INDEX(tab_MinKomp[Obsługa systemu BABTECQ / BABTECQ System],MATCH($B295,tab_MinKomp[[Stanowisko / Position ]:[Stanowisko / Position ]],0)))</f>
        <v>n/a</v>
      </c>
      <c r="DK296" s="194" t="str">
        <f>IF(INDEX(tab_MinKomp[Rysunek techniczny / technische Zeichnung],MATCH($B295,tab_MinKomp[[Stanowisko / Position ]:[Stanowisko / Position ]],0))="n/a","n/a",DK295-INDEX(tab_MinKomp[Rysunek techniczny / technische Zeichnung],MATCH($B295,tab_MinKomp[[Stanowisko / Position ]:[Stanowisko / Position ]],0)))</f>
        <v>n/a</v>
      </c>
      <c r="DL296" s="194" t="str">
        <f>IF(INDEX(tab_MinKomp[Kalibracja / Kalibrierung],MATCH($B295,tab_MinKomp[[Stanowisko / Position ]:[Stanowisko / Position ]],0))="n/a","n/a",DL295-INDEX(tab_MinKomp[Kalibracja / Kalibrierung],MATCH($B295,tab_MinKomp[[Stanowisko / Position ]:[Stanowisko / Position ]],0)))</f>
        <v>n/a</v>
      </c>
      <c r="DM296" s="194" t="str">
        <f>IF(INDEX(tab_MinKomp[Rekwalifikacja / Requalifizierung],MATCH($B295,tab_MinKomp[[Stanowisko / Position ]:[Stanowisko / Position ]],0))="n/a","n/a",DM295-INDEX(tab_MinKomp[Rekwalifikacja / Requalifizierung],MATCH($B295,tab_MinKomp[[Stanowisko / Position ]:[Stanowisko / Position ]],0)))</f>
        <v>n/a</v>
      </c>
      <c r="DN296" s="190" t="str">
        <f>IF(INDEX(tab_MinKomp[Testy czystości / Reinheitstests],MATCH($B295,tab_MinKomp[[Stanowisko / Position ]:[Stanowisko / Position ]],0))="n/a","n/a",DN295-INDEX(tab_MinKomp[Testy czystości / Reinheitstests],MATCH($B295,tab_MinKomp[[Stanowisko / Position ]:[Stanowisko / Position ]],0)))</f>
        <v>n/a</v>
      </c>
      <c r="DO296" s="190" t="str">
        <f>IF(INDEX(tab_MinKomp[Testy czystości / Reinheitstests],MATCH($B295,tab_MinKomp[[Stanowisko / Position ]:[Stanowisko / Position ]],0))="n/a","n/a",DO295-INDEX(tab_MinKomp[Testy czystości / Reinheitstests],MATCH($B295,tab_MinKomp[[Stanowisko / Position ]:[Stanowisko / Position ]],0)))</f>
        <v>n/a</v>
      </c>
      <c r="DP296" s="190" t="str">
        <f>IF(INDEX(tab_MinKomp[Testy czystości / Reinheitstests],MATCH($B295,tab_MinKomp[[Stanowisko / Position ]:[Stanowisko / Position ]],0))="n/a","n/a",DP295-INDEX(tab_MinKomp[Testy czystości / Reinheitstests],MATCH($B295,tab_MinKomp[[Stanowisko / Position ]:[Stanowisko / Position ]],0)))</f>
        <v>n/a</v>
      </c>
      <c r="DQ296" s="190" t="str">
        <f>IF(INDEX(tab_MinKomp[Testy czystości / Reinheitstests],MATCH($B295,tab_MinKomp[[Stanowisko / Position ]:[Stanowisko / Position ]],0))="n/a","n/a",DQ295-INDEX(tab_MinKomp[Testy czystości / Reinheitstests],MATCH($B295,tab_MinKomp[[Stanowisko / Position ]:[Stanowisko / Position ]],0)))</f>
        <v>n/a</v>
      </c>
      <c r="DR296" s="190" t="str">
        <f>IF(INDEX(tab_MinKomp[Testy czystości / Reinheitstests],MATCH($B295,tab_MinKomp[[Stanowisko / Position ]:[Stanowisko / Position ]],0))="n/a","n/a",DR295-INDEX(tab_MinKomp[Testy czystości / Reinheitstests],MATCH($B295,tab_MinKomp[[Stanowisko / Position ]:[Stanowisko / Position ]],0)))</f>
        <v>n/a</v>
      </c>
      <c r="DS296" s="190" t="str">
        <f>IF(INDEX(tab_MinKomp[Testy czystości / Reinheitstests],MATCH($B295,tab_MinKomp[[Stanowisko / Position ]:[Stanowisko / Position ]],0))="n/a","n/a",DS295-INDEX(tab_MinKomp[Testy czystości / Reinheitstests],MATCH($B295,tab_MinKomp[[Stanowisko / Position ]:[Stanowisko / Position ]],0)))</f>
        <v>n/a</v>
      </c>
      <c r="DT296" s="194" t="str">
        <f>IF(INDEX(tab_MinKomp[SUPPLIER MANAGEMENT],MATCH($B295,tab_MinKomp[[Stanowisko / Position ]:[Stanowisko / Position ]],0))="n/a","n/a",DT295-INDEX(tab_MinKomp[SUPPLIER MANAGEMENT],MATCH($B295,tab_MinKomp[[Stanowisko / Position ]:[Stanowisko / Position ]],0)))</f>
        <v>n/a</v>
      </c>
      <c r="DU296" s="190" t="str">
        <f>IF(INDEX(tab_MinKomp[Testy czystości / Reinheitstests],MATCH($B295,tab_MinKomp[[Stanowisko / Position ]:[Stanowisko / Position ]],0))="n/a","n/a",DU295-INDEX(tab_MinKomp[Testy czystości / Reinheitstests],MATCH($B295,tab_MinKomp[[Stanowisko / Position ]:[Stanowisko / Position ]],0)))</f>
        <v>n/a</v>
      </c>
      <c r="DV296" s="190" t="str">
        <f>IF(INDEX(tab_MinKomp[Testy czystości / Reinheitstests],MATCH($B295,tab_MinKomp[[Stanowisko / Position ]:[Stanowisko / Position ]],0))="n/a","n/a",DV295-INDEX(tab_MinKomp[Testy czystości / Reinheitstests],MATCH($B295,tab_MinKomp[[Stanowisko / Position ]:[Stanowisko / Position ]],0)))</f>
        <v>n/a</v>
      </c>
      <c r="DW296" s="190" t="str">
        <f>IF(INDEX(tab_MinKomp[Testy czystości / Reinheitstests],MATCH($B295,tab_MinKomp[[Stanowisko / Position ]:[Stanowisko / Position ]],0))="n/a","n/a",DW295-INDEX(tab_MinKomp[Testy czystości / Reinheitstests],MATCH($B295,tab_MinKomp[[Stanowisko / Position ]:[Stanowisko / Position ]],0)))</f>
        <v>n/a</v>
      </c>
      <c r="DX296" s="190" t="str">
        <f>IF(INDEX(tab_MinKomp[Testy czystości / Reinheitstests],MATCH($B295,tab_MinKomp[[Stanowisko / Position ]:[Stanowisko / Position ]],0))="n/a","n/a",DX295-INDEX(tab_MinKomp[Testy czystości / Reinheitstests],MATCH($B295,tab_MinKomp[[Stanowisko / Position ]:[Stanowisko / Position ]],0)))</f>
        <v>n/a</v>
      </c>
      <c r="DY296" s="190" t="str">
        <f>IF(INDEX(tab_MinKomp[Testy czystości / Reinheitstests],MATCH($B295,tab_MinKomp[[Stanowisko / Position ]:[Stanowisko / Position ]],0))="n/a","n/a",DY295-INDEX(tab_MinKomp[Testy czystości / Reinheitstests],MATCH($B295,tab_MinKomp[[Stanowisko / Position ]:[Stanowisko / Position ]],0)))</f>
        <v>n/a</v>
      </c>
      <c r="DZ296" s="190" t="str">
        <f>IF(INDEX(tab_MinKomp[Testy czystości / Reinheitstests],MATCH($B295,tab_MinKomp[[Stanowisko / Position ]:[Stanowisko / Position ]],0))="n/a","n/a",DZ295-INDEX(tab_MinKomp[Testy czystości / Reinheitstests],MATCH($B295,tab_MinKomp[[Stanowisko / Position ]:[Stanowisko / Position ]],0)))</f>
        <v>n/a</v>
      </c>
      <c r="EA296" s="194" t="str">
        <f>IF(INDEX(tab_MinKomp[SUPPLIER MANAGEMENT],MATCH($B295,tab_MinKomp[[Stanowisko / Position ]:[Stanowisko / Position ]],0))="n/a","n/a",EA295-INDEX(tab_MinKomp[SUPPLIER MANAGEMENT],MATCH($B295,tab_MinKomp[[Stanowisko / Position ]:[Stanowisko / Position ]],0)))</f>
        <v>n/a</v>
      </c>
      <c r="EB296" s="190" t="str">
        <f>IF(INDEX(tab_MinKomp[Testy czystości / Reinheitstests],MATCH($B295,tab_MinKomp[[Stanowisko / Position ]:[Stanowisko / Position ]],0))="n/a","n/a",EB295-INDEX(tab_MinKomp[Testy czystości / Reinheitstests],MATCH($B295,tab_MinKomp[[Stanowisko / Position ]:[Stanowisko / Position ]],0)))</f>
        <v>n/a</v>
      </c>
      <c r="EC296" s="190" t="str">
        <f>IF(INDEX(tab_MinKomp[Testy czystości / Reinheitstests],MATCH($B295,tab_MinKomp[[Stanowisko / Position ]:[Stanowisko / Position ]],0))="n/a","n/a",EC295-INDEX(tab_MinKomp[Testy czystości / Reinheitstests],MATCH($B295,tab_MinKomp[[Stanowisko / Position ]:[Stanowisko / Position ]],0)))</f>
        <v>n/a</v>
      </c>
      <c r="ED296" s="190" t="str">
        <f>IF(INDEX(tab_MinKomp[Testy czystości / Reinheitstests],MATCH($B295,tab_MinKomp[[Stanowisko / Position ]:[Stanowisko / Position ]],0))="n/a","n/a",ED295-INDEX(tab_MinKomp[Testy czystości / Reinheitstests],MATCH($B295,tab_MinKomp[[Stanowisko / Position ]:[Stanowisko / Position ]],0)))</f>
        <v>n/a</v>
      </c>
      <c r="EE296" s="190" t="str">
        <f>IF(INDEX(tab_MinKomp[Testy czystości / Reinheitstests],MATCH($B295,tab_MinKomp[[Stanowisko / Position ]:[Stanowisko / Position ]],0))="n/a","n/a",EE295-INDEX(tab_MinKomp[Testy czystości / Reinheitstests],MATCH($B295,tab_MinKomp[[Stanowisko / Position ]:[Stanowisko / Position ]],0)))</f>
        <v>n/a</v>
      </c>
      <c r="EF296" s="190" t="str">
        <f>IF(INDEX(tab_MinKomp[Testy czystości / Reinheitstests],MATCH($B295,tab_MinKomp[[Stanowisko / Position ]:[Stanowisko / Position ]],0))="n/a","n/a",EF295-INDEX(tab_MinKomp[Testy czystości / Reinheitstests],MATCH($B295,tab_MinKomp[[Stanowisko / Position ]:[Stanowisko / Position ]],0)))</f>
        <v>n/a</v>
      </c>
      <c r="EG296" s="190" t="str">
        <f>IF(INDEX(tab_MinKomp[Testy czystości / Reinheitstests],MATCH($B295,tab_MinKomp[[Stanowisko / Position ]:[Stanowisko / Position ]],0))="n/a","n/a",EG295-INDEX(tab_MinKomp[Testy czystości / Reinheitstests],MATCH($B295,tab_MinKomp[[Stanowisko / Position ]:[Stanowisko / Position ]],0)))</f>
        <v>n/a</v>
      </c>
      <c r="EH296" s="190" t="str">
        <f>IF(INDEX(tab_MinKomp[Testy czystości / Reinheitstests],MATCH($B295,tab_MinKomp[[Stanowisko / Position ]:[Stanowisko / Position ]],0))="n/a","n/a",EH295-INDEX(tab_MinKomp[Testy czystości / Reinheitstests],MATCH($B295,tab_MinKomp[[Stanowisko / Position ]:[Stanowisko / Position ]],0)))</f>
        <v>n/a</v>
      </c>
      <c r="EI296" s="190" t="str">
        <f>IF(INDEX(tab_MinKomp[Testy czystości / Reinheitstests],MATCH($B295,tab_MinKomp[[Stanowisko / Position ]:[Stanowisko / Position ]],0))="n/a","n/a",EI295-INDEX(tab_MinKomp[Testy czystości / Reinheitstests],MATCH($B295,tab_MinKomp[[Stanowisko / Position ]:[Stanowisko / Position ]],0)))</f>
        <v>n/a</v>
      </c>
      <c r="EJ296" s="190" t="str">
        <f>IF(INDEX(tab_MinKomp[Testy czystości / Reinheitstests],MATCH($B295,tab_MinKomp[[Stanowisko / Position ]:[Stanowisko / Position ]],0))="n/a","n/a",EJ295-INDEX(tab_MinKomp[Testy czystości / Reinheitstests],MATCH($B295,tab_MinKomp[[Stanowisko / Position ]:[Stanowisko / Position ]],0)))</f>
        <v>n/a</v>
      </c>
      <c r="EK296" s="190" t="str">
        <f>IF(INDEX(tab_MinKomp[Testy czystości / Reinheitstests],MATCH($B295,tab_MinKomp[[Stanowisko / Position ]:[Stanowisko / Position ]],0))="n/a","n/a",EK295-INDEX(tab_MinKomp[Testy czystości / Reinheitstests],MATCH($B295,tab_MinKomp[[Stanowisko / Position ]:[Stanowisko / Position ]],0)))</f>
        <v>n/a</v>
      </c>
      <c r="EL296" s="190" t="str">
        <f>IF(INDEX(tab_MinKomp[Testy czystości / Reinheitstests],MATCH($B295,tab_MinKomp[[Stanowisko / Position ]:[Stanowisko / Position ]],0))="n/a","n/a",EL295-INDEX(tab_MinKomp[Testy czystości / Reinheitstests],MATCH($B295,tab_MinKomp[[Stanowisko / Position ]:[Stanowisko / Position ]],0)))</f>
        <v>n/a</v>
      </c>
      <c r="EM296" s="190" t="str">
        <f>IF(INDEX(tab_MinKomp[Testy czystości / Reinheitstests],MATCH($B295,tab_MinKomp[[Stanowisko / Position ]:[Stanowisko / Position ]],0))="n/a","n/a",EM295-INDEX(tab_MinKomp[Testy czystości / Reinheitstests],MATCH($B295,tab_MinKomp[[Stanowisko / Position ]:[Stanowisko / Position ]],0)))</f>
        <v>n/a</v>
      </c>
      <c r="EN296" s="190" t="str">
        <f>IF(INDEX(tab_MinKomp[Testy czystości / Reinheitstests],MATCH($B295,tab_MinKomp[[Stanowisko / Position ]:[Stanowisko / Position ]],0))="n/a","n/a",EN295-INDEX(tab_MinKomp[Testy czystości / Reinheitstests],MATCH($B295,tab_MinKomp[[Stanowisko / Position ]:[Stanowisko / Position ]],0)))</f>
        <v>n/a</v>
      </c>
      <c r="EO296" s="194" t="str">
        <f>IF(INDEX(tab_MinKomp[Konserwacja Rep],MATCH($B295,tab_MinKomp[[Stanowisko / Position ]:[Stanowisko / Position ]],0))="n/a","n/a",EO295-INDEX(tab_MinKomp[Konserwacja Rep],MATCH($B295,tab_MinKomp[[Stanowisko / Position ]:[Stanowisko / Position ]],0)))</f>
        <v>n/a</v>
      </c>
      <c r="EP296" s="194" t="str">
        <f>IF(INDEX(tab_MinKomp[[Konserwacja Engel ]],MATCH($B295,tab_MinKomp[[Stanowisko / Position ]:[Stanowisko / Position ]],0))="n/a","n/a",EP295-INDEX(tab_MinKomp[[Konserwacja Engel ]],MATCH($B295,tab_MinKomp[[Stanowisko / Position ]:[Stanowisko / Position ]],0)))</f>
        <v>n/a</v>
      </c>
      <c r="EQ296" s="194" t="str">
        <f>IF(INDEX(tab_MinKomp[Konserwacja B 50],MATCH($B295,tab_MinKomp[[Stanowisko / Position ]:[Stanowisko / Position ]],0))="n/a","n/a",EQ295-INDEX(tab_MinKomp[Konserwacja B 50],MATCH($B295,tab_MinKomp[[Stanowisko / Position ]:[Stanowisko / Position ]],0)))</f>
        <v>n/a</v>
      </c>
      <c r="ER296" s="194" t="str">
        <f>IF(INDEX(tab_MinKomp[[Konserwacja EOL ]],MATCH($B295,tab_MinKomp[[Stanowisko / Position ]:[Stanowisko / Position ]],0))="n/a","n/a",ER295-INDEX(tab_MinKomp[[Konserwacja EOL ]],MATCH($B295,tab_MinKomp[[Stanowisko / Position ]:[Stanowisko / Position ]],0)))</f>
        <v>n/a</v>
      </c>
      <c r="ES296" s="194" t="str">
        <f>IF(INDEX(tab_MinKomp[Konserwacja Branson],MATCH($B295,tab_MinKomp[[Stanowisko / Position ]:[Stanowisko / Position ]],0))="n/a","n/a",ES295-INDEX(tab_MinKomp[Konserwacja Branson],MATCH($B295,tab_MinKomp[[Stanowisko / Position ]:[Stanowisko / Position ]],0)))</f>
        <v>n/a</v>
      </c>
      <c r="ET296" s="194" t="str">
        <f>IF(INDEX(tab_MinKomp[Konserwacja coolery],MATCH($B295,tab_MinKomp[[Stanowisko / Position ]:[Stanowisko / Position ]],0))="n/a","n/a",ET295-INDEX(tab_MinKomp[Konserwacja coolery],MATCH($B295,tab_MinKomp[[Stanowisko / Position ]:[Stanowisko / Position ]],0)))</f>
        <v>n/a</v>
      </c>
      <c r="EU296" s="194" t="str">
        <f>IF(INDEX(tab_MinKomp[Konserwacja piecy],MATCH($B295,tab_MinKomp[[Stanowisko / Position ]:[Stanowisko / Position ]],0))="n/a","n/a",EU295-INDEX(tab_MinKomp[Konserwacja piecy],MATCH($B295,tab_MinKomp[[Stanowisko / Position ]:[Stanowisko / Position ]],0)))</f>
        <v>n/a</v>
      </c>
      <c r="EV296" s="194" t="str">
        <f>IF(INDEX(tab_MinKomp[Rysunek techniczny- czytanie],MATCH($B295,tab_MinKomp[[Stanowisko / Position ]:[Stanowisko / Position ]],0))="n/a","n/a",EV295-INDEX(tab_MinKomp[Rysunek techniczny- czytanie],MATCH($B295,tab_MinKomp[[Stanowisko / Position ]:[Stanowisko / Position ]],0)))</f>
        <v>n/a</v>
      </c>
      <c r="EW296" s="194" t="str">
        <f>IF(INDEX(tab_MinKomp[Elektryka],MATCH($B295,tab_MinKomp[[Stanowisko / Position ]:[Stanowisko / Position ]],0))="n/a","n/a",EW295-INDEX(tab_MinKomp[Elektryka],MATCH($B295,tab_MinKomp[[Stanowisko / Position ]:[Stanowisko / Position ]],0)))</f>
        <v>n/a</v>
      </c>
      <c r="EX296" s="194" t="str">
        <f>IF(INDEX(tab_MinKomp[Pneumatyka],MATCH($B295,tab_MinKomp[[Stanowisko / Position ]:[Stanowisko / Position ]],0))="n/a","n/a",EX295-INDEX(tab_MinKomp[Pneumatyka],MATCH($B295,tab_MinKomp[[Stanowisko / Position ]:[Stanowisko / Position ]],0)))</f>
        <v>n/a</v>
      </c>
      <c r="EY296" s="194" t="str">
        <f>IF(INDEX(tab_MinKomp[[Hydraulika ]],MATCH($B295,tab_MinKomp[[Stanowisko / Position ]:[Stanowisko / Position ]],0))="n/a","n/a",EY295-INDEX(tab_MinKomp[[Hydraulika ]],MATCH($B295,tab_MinKomp[[Stanowisko / Position ]:[Stanowisko / Position ]],0)))</f>
        <v>n/a</v>
      </c>
      <c r="EZ296" s="194" t="str">
        <f>IF(INDEX(tab_MinKomp[Podciśnienie],MATCH($B295,tab_MinKomp[[Stanowisko / Position ]:[Stanowisko / Position ]],0))="n/a","n/a",EZ295-INDEX(tab_MinKomp[Podciśnienie],MATCH($B295,tab_MinKomp[[Stanowisko / Position ]:[Stanowisko / Position ]],0)))</f>
        <v>n/a</v>
      </c>
      <c r="FA296" s="194" t="str">
        <f>IF(INDEX(tab_MinKomp[Usuwanie awarii],MATCH($B295,tab_MinKomp[[Stanowisko / Position ]:[Stanowisko / Position ]],0))="n/a","n/a",FA295-INDEX(tab_MinKomp[Usuwanie awarii],MATCH($B295,tab_MinKomp[[Stanowisko / Position ]:[Stanowisko / Position ]],0)))</f>
        <v>n/a</v>
      </c>
      <c r="FB296" s="194" t="str">
        <f>IF(INDEX(tab_MinKomp[Obsługa robotów],MATCH($B295,tab_MinKomp[[Stanowisko / Position ]:[Stanowisko / Position ]],0))="n/a","n/a",FB295-INDEX(tab_MinKomp[Obsługa robotów],MATCH($B295,tab_MinKomp[[Stanowisko / Position ]:[Stanowisko / Position ]],0)))</f>
        <v>n/a</v>
      </c>
      <c r="FC296" s="194" t="str">
        <f>IF(INDEX(tab_MinKomp[Obsługa sterowania maszyny],MATCH($B295,tab_MinKomp[[Stanowisko / Position ]:[Stanowisko / Position ]],0))="n/a","n/a",FC295-INDEX(tab_MinKomp[Obsługa sterowania maszyny],MATCH($B295,tab_MinKomp[[Stanowisko / Position ]:[Stanowisko / Position ]],0)))</f>
        <v>n/a</v>
      </c>
      <c r="FD296" s="194" t="str">
        <f>IF(INDEX(tab_MinKomp[Usuwanie przyczyn żródłowych],MATCH($B295,tab_MinKomp[[Stanowisko / Position ]:[Stanowisko / Position ]],0))="n/a","n/a",FD295-INDEX(tab_MinKomp[Usuwanie przyczyn żródłowych],MATCH($B295,tab_MinKomp[[Stanowisko / Position ]:[Stanowisko / Position ]],0)))</f>
        <v>n/a</v>
      </c>
      <c r="FE296" s="194" t="str">
        <f>IF(INDEX(tab_MinKomp[Cmms stosowanie],MATCH($B295,tab_MinKomp[[Stanowisko / Position ]:[Stanowisko / Position ]],0))="n/a","n/a",FE295-INDEX(tab_MinKomp[Cmms stosowanie],MATCH($B295,tab_MinKomp[[Stanowisko / Position ]:[Stanowisko / Position ]],0)))</f>
        <v>n/a</v>
      </c>
      <c r="FF296" s="190" t="str">
        <f>IF(INDEX(tab_MinKomp[Testy czystości / Reinheitstests],MATCH($B295,tab_MinKomp[[Stanowisko / Position ]:[Stanowisko / Position ]],0))="n/a","n/a",FF295-INDEX(tab_MinKomp[Testy czystości / Reinheitstests],MATCH($B295,tab_MinKomp[[Stanowisko / Position ]:[Stanowisko / Position ]],0)))</f>
        <v>n/a</v>
      </c>
      <c r="FG296" s="194" t="str">
        <f>IF(INDEX(tab_MinKomp[Czyszczenie form plastikowych],MATCH($B295,tab_MinKomp[[Stanowisko / Position ]:[Stanowisko / Position ]],0))="n/a","n/a",FG295-INDEX(tab_MinKomp[Czyszczenie form plastikowych],MATCH($B295,tab_MinKomp[[Stanowisko / Position ]:[Stanowisko / Position ]],0)))</f>
        <v>n/a</v>
      </c>
      <c r="FH296" s="194" t="str">
        <f>IF(INDEX(tab_MinKomp[Wymiana form plastik],MATCH($B295,tab_MinKomp[[Stanowisko / Position ]:[Stanowisko / Position ]],0))="n/a","n/a",FH295-INDEX(tab_MinKomp[Wymiana form plastik],MATCH($B295,tab_MinKomp[[Stanowisko / Position ]:[Stanowisko / Position ]],0)))</f>
        <v>n/a</v>
      </c>
      <c r="FI296" s="194" t="str">
        <f>IF(INDEX(tab_MinKomp[Wymiana form guma],MATCH($B295,tab_MinKomp[[Stanowisko / Position ]:[Stanowisko / Position ]],0))="n/a","n/a",FI295-INDEX(tab_MinKomp[Wymiana form guma],MATCH($B295,tab_MinKomp[[Stanowisko / Position ]:[Stanowisko / Position ]],0)))</f>
        <v>n/a</v>
      </c>
      <c r="FJ296" s="194" t="str">
        <f>IF(INDEX(tab_MinKomp[Konserwacja KK],MATCH($B295,tab_MinKomp[[Stanowisko / Position ]:[Stanowisko / Position ]],0))="n/a","n/a",FJ295-INDEX(tab_MinKomp[Konserwacja KK],MATCH($B295,tab_MinKomp[[Stanowisko / Position ]:[Stanowisko / Position ]],0)))</f>
        <v>n/a</v>
      </c>
      <c r="FK296" s="194" t="str">
        <f>IF(INDEX(tab_MinKomp[Konserwacja form guma],MATCH($B295,tab_MinKomp[[Stanowisko / Position ]:[Stanowisko / Position ]],0))="n/a","n/a",FK295-INDEX(tab_MinKomp[Konserwacja form guma],MATCH($B295,tab_MinKomp[[Stanowisko / Position ]:[Stanowisko / Position ]],0)))</f>
        <v>n/a</v>
      </c>
      <c r="FL296" s="194" t="str">
        <f>IF(INDEX(tab_MinKomp[Konserwacja form plastiki],MATCH($B295,tab_MinKomp[[Stanowisko / Position ]:[Stanowisko / Position ]],0))="n/a","n/a",FL295-INDEX(tab_MinKomp[Konserwacja form plastiki],MATCH($B295,tab_MinKomp[[Stanowisko / Position ]:[Stanowisko / Position ]],0)))</f>
        <v>n/a</v>
      </c>
      <c r="FM296" s="194" t="str">
        <f>IF(INDEX(tab_MinKomp[Konserwacja Gorącego Kanału],MATCH($B295,tab_MinKomp[[Stanowisko / Position ]:[Stanowisko / Position ]],0))="n/a","n/a",FM295-INDEX(tab_MinKomp[Konserwacja Gorącego Kanału],MATCH($B295,tab_MinKomp[[Stanowisko / Position ]:[Stanowisko / Position ]],0)))</f>
        <v>n/a</v>
      </c>
      <c r="FN296" s="194" t="str">
        <f>IF(INDEX(tab_MinKomp[MS Office (Excel)],MATCH($B295,tab_MinKomp[[Stanowisko / Position ]:[Stanowisko / Position ]],0))="n/a","n/a",FN295-INDEX(tab_MinKomp[MS Office (Excel)],MATCH($B295,tab_MinKomp[[Stanowisko / Position ]:[Stanowisko / Position ]],0)))</f>
        <v>n/a</v>
      </c>
      <c r="FO296" s="194" t="str">
        <f>IF(INDEX(tab_MinKomp[MS Office (Word)],MATCH($B295,tab_MinKomp[[Stanowisko / Position ]:[Stanowisko / Position ]],0))="n/a","n/a",FO295-INDEX(tab_MinKomp[MS Office (Word)],MATCH($B295,tab_MinKomp[[Stanowisko / Position ]:[Stanowisko / Position ]],0)))</f>
        <v>n/a</v>
      </c>
      <c r="FP296" s="194" t="str">
        <f>IF(INDEX(tab_MinKomp[MS Office (Power Point)],MATCH($B295,tab_MinKomp[[Stanowisko / Position ]:[Stanowisko / Position ]],0))="n/a","n/a",FP295-INDEX(tab_MinKomp[MS Office (Power Point)],MATCH($B295,tab_MinKomp[[Stanowisko / Position ]:[Stanowisko / Position ]],0)))</f>
        <v>n/a</v>
      </c>
      <c r="FQ296" s="196" t="str">
        <f>IF(INDEX(tab_MinKomp[Język angielski / Englisch],MATCH($B295,tab_MinKomp[[Stanowisko / Position ]:[Stanowisko / Position ]],0))="n/a","n/a",FQ295-INDEX(tab_MinKomp[Język angielski / Englisch],MATCH($B295,tab_MinKomp[[Stanowisko / Position ]:[Stanowisko / Position ]],0)))</f>
        <v>n/a</v>
      </c>
      <c r="FR296" s="196" t="str">
        <f>IF(INDEX(tab_MinKomp[Język niemiecki / Deutsch],MATCH($B295,tab_MinKomp[[Stanowisko / Position ]:[Stanowisko / Position ]],0))="n/a","n/a",FR295-INDEX(tab_MinKomp[Język niemiecki / Deutsch],MATCH($B295,tab_MinKomp[[Stanowisko / Position ]:[Stanowisko / Position ]],0)))</f>
        <v>n/a</v>
      </c>
      <c r="FS296" s="194">
        <f>IF(INDEX(tab_MinKomp[Zarządzanie dokumentacją procesową / Process dokumentation management],MATCH($B295,tab_MinKomp[[Stanowisko / Position ]:[Stanowisko / Position ]],0))="n/a","n/a",FS295-INDEX(tab_MinKomp[Zarządzanie dokumentacją procesową / Process dokumentation management],MATCH($B295,tab_MinKomp[[Stanowisko / Position ]:[Stanowisko / Position ]],0)))</f>
        <v>0</v>
      </c>
      <c r="FT296" s="194">
        <f>IF(INDEX(tab_MinKomp[Znajomość procesów z obszaru / Kenntiss der prozesse in dem Bereich],MATCH($B295,tab_MinKomp[[Stanowisko / Position ]:[Stanowisko / Position ]],0))="n/a","n/a",FT295-INDEX(tab_MinKomp[Znajomość procesów z obszaru / Kenntiss der prozesse in dem Bereich],MATCH($B295,tab_MinKomp[[Stanowisko / Position ]:[Stanowisko / Position ]],0)))</f>
        <v>0</v>
      </c>
      <c r="FU296" s="194">
        <f>IF(INDEX(tab_MinKomp[optymalizacja procesów / Prozessoptymalisierung],MATCH($B295,tab_MinKomp[[Stanowisko / Position ]:[Stanowisko / Position ]],0))="n/a","n/a",FU295-INDEX(tab_MinKomp[optymalizacja procesów / Prozessoptymalisierung],MATCH($B295,tab_MinKomp[[Stanowisko / Position ]:[Stanowisko / Position ]],0)))</f>
        <v>0</v>
      </c>
      <c r="FV296" s="194">
        <f>IF(INDEX(tab_MinKomp[Umiejętności szkoleniowe / Trainingsfähigkeiten],MATCH($B295,tab_MinKomp[[Stanowisko / Position ]:[Stanowisko / Position ]],0))="n/a","n/a",FV295-INDEX(tab_MinKomp[Umiejętności szkoleniowe / Trainingsfähigkeiten],MATCH($B295,tab_MinKomp[[Stanowisko / Position ]:[Stanowisko / Position ]],0)))</f>
        <v>0</v>
      </c>
      <c r="FW296" s="194">
        <f>IF(INDEX(tab_MinKomp[Analityczne myślenie, podejście / Analitysches Denken, Einstellung],MATCH($B295,tab_MinKomp[[Stanowisko / Position ]:[Stanowisko / Position ]],0))="n/a","n/a",FW295-INDEX(tab_MinKomp[Analityczne myślenie, podejście / Analitysches Denken, Einstellung],MATCH($B295,tab_MinKomp[[Stanowisko / Position ]:[Stanowisko / Position ]],0)))</f>
        <v>0</v>
      </c>
      <c r="FX296" s="194">
        <f>IF(INDEX(tab_MinKomp[Dokładność, precyzja w dzialaniu / Genauigkeit, Präzision in die Arbeit],MATCH($B295,tab_MinKomp[[Stanowisko / Position ]:[Stanowisko / Position ]],0))="n/a","n/a",FX295-INDEX(tab_MinKomp[Dokładność, precyzja w dzialaniu / Genauigkeit, Präzision in die Arbeit],MATCH($B295,tab_MinKomp[[Stanowisko / Position ]:[Stanowisko / Position ]],0)))</f>
        <v>0</v>
      </c>
      <c r="FY296" s="194">
        <f>IF(INDEX(tab_MinKomp[Dyspozycyjność / Verfügbarkeit],MATCH($B295,tab_MinKomp[[Stanowisko / Position ]:[Stanowisko / Position ]],0))="n/a","n/a",FY295-INDEX(tab_MinKomp[Dyspozycyjność / Verfügbarkeit],MATCH($B295,tab_MinKomp[[Stanowisko / Position ]:[Stanowisko / Position ]],0)))</f>
        <v>0</v>
      </c>
      <c r="FZ296" s="194">
        <f>IF(INDEX(tab_MinKomp[Zaangażowanie / 
Engagement],MATCH($B295,tab_MinKomp[[Stanowisko / Position ]:[Stanowisko / Position ]],0))="n/a","n/a",FZ295-INDEX(tab_MinKomp[Zaangażowanie / 
Engagement],MATCH($B295,tab_MinKomp[[Stanowisko / Position ]:[Stanowisko / Position ]],0)))</f>
        <v>0</v>
      </c>
      <c r="GA296" s="194" t="str">
        <f>IF(INDEX(tab_MinKomp[Konserwacja form guma],MATCH($B295,tab_MinKomp[[Stanowisko / Position ]:[Stanowisko / Position ]],0))="n/a","n/a",GA295-INDEX(tab_MinKomp[Konserwacja form guma],MATCH($B295,tab_MinKomp[[Stanowisko / Position ]:[Stanowisko / Position ]],0)))</f>
        <v>n/a</v>
      </c>
      <c r="GB296" s="194" t="str">
        <f>IF(INDEX(tab_MinKomp[Konserwacja form plastiki],MATCH($B295,tab_MinKomp[[Stanowisko / Position ]:[Stanowisko / Position ]],0))="n/a","n/a",GB295-INDEX(tab_MinKomp[Konserwacja form plastiki],MATCH($B295,tab_MinKomp[[Stanowisko / Position ]:[Stanowisko / Position ]],0)))</f>
        <v>n/a</v>
      </c>
      <c r="GC296" s="194">
        <f>IF(INDEX(tab_MinKomp[Elastyczność w działaniu],MATCH($B295,tab_MinKomp[[Stanowisko / Position ]:[Stanowisko / Position ]],0))="n/a","n/a",GC295-INDEX(tab_MinKomp[Elastyczność w działaniu],MATCH($B295,tab_MinKomp[[Stanowisko / Position ]:[Stanowisko / Position ]],0)))</f>
        <v>0</v>
      </c>
      <c r="GD296" s="194">
        <f>IF(INDEX(tab_MinKomp[Komunikatywność],MATCH($B295,tab_MinKomp[[Stanowisko / Position ]:[Stanowisko / Position ]],0))="n/a","n/a",GD295-INDEX(tab_MinKomp[Komunikatywność],MATCH($B295,tab_MinKomp[[Stanowisko / Position ]:[Stanowisko / Position ]],0)))</f>
        <v>0</v>
      </c>
      <c r="GE296" s="193" t="str">
        <f>IF(INDEX(tab_MinKomp[Motywowanie i budowanie zaangażowania zespołu],MATCH($B295,tab_MinKomp[[Stanowisko / Position ]:[Stanowisko / Position ]],0))="n/a","n/a",GE295-INDEX(tab_MinKomp[Motywowanie i budowanie zaangażowania zespołu],MATCH($B295,tab_MinKomp[[Stanowisko / Position ]:[Stanowisko / Position ]],0)))</f>
        <v>n/a</v>
      </c>
      <c r="GF296" s="186" t="s">
        <v>248</v>
      </c>
      <c r="GG296" s="186" t="s">
        <v>248</v>
      </c>
      <c r="GH296" s="186" t="s">
        <v>248</v>
      </c>
      <c r="GI296" s="186" t="s">
        <v>248</v>
      </c>
      <c r="GJ296" s="186" t="s">
        <v>248</v>
      </c>
      <c r="GK296" s="186" t="s">
        <v>248</v>
      </c>
      <c r="GL296" s="186" t="s">
        <v>248</v>
      </c>
      <c r="GM296" s="186" t="s">
        <v>248</v>
      </c>
      <c r="GN296" s="186" t="s">
        <v>248</v>
      </c>
      <c r="GO296" s="186" t="s">
        <v>248</v>
      </c>
      <c r="GP296" s="186" t="s">
        <v>248</v>
      </c>
      <c r="GQ296" s="186" t="s">
        <v>248</v>
      </c>
      <c r="GR296" s="186" t="s">
        <v>248</v>
      </c>
      <c r="GS296" s="186" t="s">
        <v>248</v>
      </c>
      <c r="GT296" s="186" t="s">
        <v>248</v>
      </c>
      <c r="GU296" s="186" t="s">
        <v>248</v>
      </c>
      <c r="GV296" s="186" t="s">
        <v>248</v>
      </c>
      <c r="GW296" s="186" t="s">
        <v>248</v>
      </c>
      <c r="GX296" s="186" t="s">
        <v>248</v>
      </c>
      <c r="GY296" s="186" t="s">
        <v>248</v>
      </c>
      <c r="GZ296" s="261" t="s">
        <v>248</v>
      </c>
      <c r="HA296" s="261" t="s">
        <v>248</v>
      </c>
      <c r="HB296" s="191">
        <f>SUM(G296:GE296)/(HB295-(SUM(G296:GE296)))</f>
        <v>-8.771929824561403E-2</v>
      </c>
    </row>
    <row r="297" spans="1:210" ht="24.9" customHeight="1" x14ac:dyDescent="0.3">
      <c r="A297" s="105" t="s">
        <v>314</v>
      </c>
      <c r="B297" s="105" t="s">
        <v>315</v>
      </c>
      <c r="C297" s="105" t="s">
        <v>448</v>
      </c>
      <c r="D297" s="105">
        <v>307</v>
      </c>
      <c r="E297" s="394" t="s">
        <v>532</v>
      </c>
      <c r="F297" s="185" t="s">
        <v>374</v>
      </c>
      <c r="G297" s="186">
        <v>2</v>
      </c>
      <c r="H297" s="186">
        <v>1</v>
      </c>
      <c r="I297" s="186">
        <v>2</v>
      </c>
      <c r="J297" s="186">
        <v>1</v>
      </c>
      <c r="K297" s="186">
        <v>1</v>
      </c>
      <c r="L297" s="186" t="s">
        <v>248</v>
      </c>
      <c r="M297" s="186" t="s">
        <v>248</v>
      </c>
      <c r="N297" s="186" t="s">
        <v>248</v>
      </c>
      <c r="O297" s="186">
        <v>1</v>
      </c>
      <c r="P297" s="186">
        <v>1</v>
      </c>
      <c r="Q297" s="186" t="s">
        <v>248</v>
      </c>
      <c r="R297" s="186" t="s">
        <v>248</v>
      </c>
      <c r="S297" s="186" t="s">
        <v>248</v>
      </c>
      <c r="T297" s="186" t="s">
        <v>248</v>
      </c>
      <c r="U297" s="186" t="s">
        <v>248</v>
      </c>
      <c r="V297" s="186" t="s">
        <v>248</v>
      </c>
      <c r="W297" s="186" t="s">
        <v>248</v>
      </c>
      <c r="X297" s="186" t="s">
        <v>248</v>
      </c>
      <c r="Y297" s="186" t="s">
        <v>248</v>
      </c>
      <c r="Z297" s="186" t="s">
        <v>248</v>
      </c>
      <c r="AA297" s="186" t="s">
        <v>248</v>
      </c>
      <c r="AB297" s="186" t="s">
        <v>248</v>
      </c>
      <c r="AC297" s="186" t="s">
        <v>248</v>
      </c>
      <c r="AD297" s="186" t="s">
        <v>248</v>
      </c>
      <c r="AE297" s="186" t="s">
        <v>248</v>
      </c>
      <c r="AF297" s="186" t="s">
        <v>248</v>
      </c>
      <c r="AG297" s="186" t="s">
        <v>248</v>
      </c>
      <c r="AH297" s="186" t="s">
        <v>248</v>
      </c>
      <c r="AI297" s="186" t="s">
        <v>248</v>
      </c>
      <c r="AJ297" s="186" t="s">
        <v>248</v>
      </c>
      <c r="AK297" s="186" t="s">
        <v>248</v>
      </c>
      <c r="AL297" s="186">
        <v>1</v>
      </c>
      <c r="AM297" s="186" t="s">
        <v>248</v>
      </c>
      <c r="AN297" s="186" t="s">
        <v>248</v>
      </c>
      <c r="AO297" s="186">
        <v>1</v>
      </c>
      <c r="AP297" s="186" t="s">
        <v>248</v>
      </c>
      <c r="AQ297" s="186">
        <v>1</v>
      </c>
      <c r="AR297" s="186" t="s">
        <v>248</v>
      </c>
      <c r="AS297" s="186" t="s">
        <v>248</v>
      </c>
      <c r="AT297" s="186" t="s">
        <v>248</v>
      </c>
      <c r="AU297" s="186" t="s">
        <v>248</v>
      </c>
      <c r="AV297" s="186">
        <v>2</v>
      </c>
      <c r="AW297" s="186">
        <v>1</v>
      </c>
      <c r="AX297" s="186" t="s">
        <v>248</v>
      </c>
      <c r="AY297" s="186" t="s">
        <v>248</v>
      </c>
      <c r="AZ297" s="186" t="s">
        <v>248</v>
      </c>
      <c r="BA297" s="186" t="s">
        <v>248</v>
      </c>
      <c r="BB297" s="186" t="s">
        <v>248</v>
      </c>
      <c r="BC297" s="186" t="s">
        <v>248</v>
      </c>
      <c r="BD297" s="186" t="s">
        <v>248</v>
      </c>
      <c r="BE297" s="186" t="s">
        <v>248</v>
      </c>
      <c r="BF297" s="186" t="s">
        <v>248</v>
      </c>
      <c r="BG297" s="186" t="s">
        <v>248</v>
      </c>
      <c r="BH297" s="186" t="s">
        <v>248</v>
      </c>
      <c r="BI297" s="186" t="s">
        <v>248</v>
      </c>
      <c r="BJ297" s="186" t="s">
        <v>248</v>
      </c>
      <c r="BK297" s="186" t="s">
        <v>248</v>
      </c>
      <c r="BL297" s="186" t="s">
        <v>248</v>
      </c>
      <c r="BM297" s="186" t="s">
        <v>248</v>
      </c>
      <c r="BN297" s="186" t="s">
        <v>248</v>
      </c>
      <c r="BO297" s="186">
        <v>2</v>
      </c>
      <c r="BP297" s="186" t="s">
        <v>248</v>
      </c>
      <c r="BQ297" s="186" t="s">
        <v>248</v>
      </c>
      <c r="BR297" s="186" t="s">
        <v>248</v>
      </c>
      <c r="BS297" s="186">
        <v>2</v>
      </c>
      <c r="BT297" s="186" t="s">
        <v>248</v>
      </c>
      <c r="BU297" s="186">
        <v>1</v>
      </c>
      <c r="BV297" s="186">
        <v>2</v>
      </c>
      <c r="BW297" s="186">
        <v>2</v>
      </c>
      <c r="BX297" s="186">
        <v>2</v>
      </c>
      <c r="BY297" s="186" t="s">
        <v>248</v>
      </c>
      <c r="BZ297" s="186">
        <v>2</v>
      </c>
      <c r="CA297" s="186">
        <v>1</v>
      </c>
      <c r="CB297" s="186">
        <v>2</v>
      </c>
      <c r="CC297" s="186" t="s">
        <v>248</v>
      </c>
      <c r="CD297" s="186">
        <v>2</v>
      </c>
      <c r="CE297" s="186">
        <v>2</v>
      </c>
      <c r="CF297" s="186">
        <v>2</v>
      </c>
      <c r="CG297" s="186">
        <v>1</v>
      </c>
      <c r="CH297" s="186" t="s">
        <v>248</v>
      </c>
      <c r="CI297" s="186" t="s">
        <v>248</v>
      </c>
      <c r="CJ297" s="186" t="s">
        <v>248</v>
      </c>
      <c r="CK297" s="186" t="s">
        <v>248</v>
      </c>
      <c r="CL297" s="186" t="s">
        <v>248</v>
      </c>
      <c r="CM297" s="186" t="s">
        <v>248</v>
      </c>
      <c r="CN297" s="186" t="s">
        <v>248</v>
      </c>
      <c r="CO297" s="186" t="s">
        <v>248</v>
      </c>
      <c r="CP297" s="186" t="s">
        <v>248</v>
      </c>
      <c r="CQ297" s="186" t="s">
        <v>248</v>
      </c>
      <c r="CR297" s="186" t="s">
        <v>248</v>
      </c>
      <c r="CS297" s="186" t="s">
        <v>248</v>
      </c>
      <c r="CT297" s="186" t="s">
        <v>248</v>
      </c>
      <c r="CU297" s="186" t="s">
        <v>248</v>
      </c>
      <c r="CV297" s="186" t="s">
        <v>248</v>
      </c>
      <c r="CW297" s="186">
        <v>2</v>
      </c>
      <c r="CX297" s="186" t="s">
        <v>248</v>
      </c>
      <c r="CY297" s="186" t="s">
        <v>248</v>
      </c>
      <c r="CZ297" s="186" t="s">
        <v>248</v>
      </c>
      <c r="DA297" s="186" t="s">
        <v>248</v>
      </c>
      <c r="DB297" s="186" t="s">
        <v>248</v>
      </c>
      <c r="DC297" s="186" t="s">
        <v>248</v>
      </c>
      <c r="DD297" s="186" t="s">
        <v>248</v>
      </c>
      <c r="DE297" s="186" t="s">
        <v>248</v>
      </c>
      <c r="DF297" s="186">
        <v>1</v>
      </c>
      <c r="DG297" s="186" t="s">
        <v>248</v>
      </c>
      <c r="DH297" s="186" t="s">
        <v>248</v>
      </c>
      <c r="DI297" s="186" t="s">
        <v>248</v>
      </c>
      <c r="DJ297" s="186" t="s">
        <v>248</v>
      </c>
      <c r="DK297" s="186" t="s">
        <v>248</v>
      </c>
      <c r="DL297" s="186" t="s">
        <v>248</v>
      </c>
      <c r="DM297" s="186" t="s">
        <v>248</v>
      </c>
      <c r="DN297" s="186" t="s">
        <v>248</v>
      </c>
      <c r="DO297" s="186" t="s">
        <v>248</v>
      </c>
      <c r="DP297" s="186" t="s">
        <v>248</v>
      </c>
      <c r="DQ297" s="186" t="s">
        <v>248</v>
      </c>
      <c r="DR297" s="186" t="s">
        <v>248</v>
      </c>
      <c r="DS297" s="186" t="s">
        <v>248</v>
      </c>
      <c r="DT297" s="186" t="s">
        <v>248</v>
      </c>
      <c r="DU297" s="186" t="s">
        <v>248</v>
      </c>
      <c r="DV297" s="186" t="s">
        <v>248</v>
      </c>
      <c r="DW297" s="186" t="s">
        <v>248</v>
      </c>
      <c r="DX297" s="186" t="s">
        <v>248</v>
      </c>
      <c r="DY297" s="186" t="s">
        <v>248</v>
      </c>
      <c r="DZ297" s="186" t="s">
        <v>248</v>
      </c>
      <c r="EA297" s="186" t="s">
        <v>248</v>
      </c>
      <c r="EB297" s="186" t="s">
        <v>248</v>
      </c>
      <c r="EC297" s="186" t="s">
        <v>248</v>
      </c>
      <c r="ED297" s="186" t="s">
        <v>248</v>
      </c>
      <c r="EE297" s="186" t="s">
        <v>248</v>
      </c>
      <c r="EF297" s="186" t="s">
        <v>248</v>
      </c>
      <c r="EG297" s="186" t="s">
        <v>248</v>
      </c>
      <c r="EH297" s="186" t="s">
        <v>248</v>
      </c>
      <c r="EI297" s="186" t="s">
        <v>248</v>
      </c>
      <c r="EJ297" s="186" t="s">
        <v>248</v>
      </c>
      <c r="EK297" s="186" t="s">
        <v>248</v>
      </c>
      <c r="EL297" s="186" t="s">
        <v>248</v>
      </c>
      <c r="EM297" s="186" t="s">
        <v>248</v>
      </c>
      <c r="EN297" s="186" t="s">
        <v>248</v>
      </c>
      <c r="EO297" s="186" t="s">
        <v>248</v>
      </c>
      <c r="EP297" s="186" t="s">
        <v>248</v>
      </c>
      <c r="EQ297" s="186" t="s">
        <v>248</v>
      </c>
      <c r="ER297" s="186" t="s">
        <v>248</v>
      </c>
      <c r="ES297" s="186" t="s">
        <v>248</v>
      </c>
      <c r="ET297" s="186" t="s">
        <v>248</v>
      </c>
      <c r="EU297" s="186" t="s">
        <v>248</v>
      </c>
      <c r="EV297" s="186" t="s">
        <v>248</v>
      </c>
      <c r="EW297" s="186" t="s">
        <v>248</v>
      </c>
      <c r="EX297" s="186" t="s">
        <v>248</v>
      </c>
      <c r="EY297" s="186" t="s">
        <v>248</v>
      </c>
      <c r="EZ297" s="186" t="s">
        <v>248</v>
      </c>
      <c r="FA297" s="186" t="s">
        <v>248</v>
      </c>
      <c r="FB297" s="186" t="s">
        <v>248</v>
      </c>
      <c r="FC297" s="186" t="s">
        <v>248</v>
      </c>
      <c r="FD297" s="186" t="s">
        <v>248</v>
      </c>
      <c r="FE297" s="186" t="s">
        <v>248</v>
      </c>
      <c r="FF297" s="186" t="s">
        <v>248</v>
      </c>
      <c r="FG297" s="186" t="s">
        <v>248</v>
      </c>
      <c r="FH297" s="186" t="s">
        <v>248</v>
      </c>
      <c r="FI297" s="186" t="s">
        <v>248</v>
      </c>
      <c r="FJ297" s="186" t="s">
        <v>248</v>
      </c>
      <c r="FK297" s="186" t="s">
        <v>248</v>
      </c>
      <c r="FL297" s="186" t="s">
        <v>248</v>
      </c>
      <c r="FM297" s="186" t="s">
        <v>248</v>
      </c>
      <c r="FN297" s="186"/>
      <c r="FO297" s="186"/>
      <c r="FP297" s="186"/>
      <c r="FQ297" s="187" t="s">
        <v>248</v>
      </c>
      <c r="FR297" s="187" t="s">
        <v>248</v>
      </c>
      <c r="FS297" s="186">
        <v>2</v>
      </c>
      <c r="FT297" s="186">
        <v>2</v>
      </c>
      <c r="FU297" s="186">
        <v>1</v>
      </c>
      <c r="FV297" s="186">
        <v>1</v>
      </c>
      <c r="FW297" s="186">
        <v>1</v>
      </c>
      <c r="FX297" s="186">
        <v>2</v>
      </c>
      <c r="FY297" s="186">
        <v>2</v>
      </c>
      <c r="FZ297" s="186">
        <v>2</v>
      </c>
      <c r="GA297" s="186" t="s">
        <v>248</v>
      </c>
      <c r="GB297" s="186" t="s">
        <v>248</v>
      </c>
      <c r="GC297" s="186">
        <v>2</v>
      </c>
      <c r="GD297" s="186">
        <v>1</v>
      </c>
      <c r="GE297" s="186" t="s">
        <v>248</v>
      </c>
      <c r="GF297" s="186" t="s">
        <v>248</v>
      </c>
      <c r="GG297" s="186" t="s">
        <v>248</v>
      </c>
      <c r="GH297" s="186" t="s">
        <v>248</v>
      </c>
      <c r="GI297" s="186" t="s">
        <v>248</v>
      </c>
      <c r="GJ297" s="186" t="s">
        <v>248</v>
      </c>
      <c r="GK297" s="186" t="s">
        <v>248</v>
      </c>
      <c r="GL297" s="186" t="s">
        <v>248</v>
      </c>
      <c r="GM297" s="186" t="s">
        <v>248</v>
      </c>
      <c r="GN297" s="186" t="s">
        <v>248</v>
      </c>
      <c r="GO297" s="186" t="s">
        <v>248</v>
      </c>
      <c r="GP297" s="186" t="s">
        <v>248</v>
      </c>
      <c r="GQ297" s="186" t="s">
        <v>248</v>
      </c>
      <c r="GR297" s="186" t="s">
        <v>248</v>
      </c>
      <c r="GS297" s="186" t="s">
        <v>248</v>
      </c>
      <c r="GT297" s="186" t="s">
        <v>248</v>
      </c>
      <c r="GU297" s="186" t="s">
        <v>248</v>
      </c>
      <c r="GV297" s="186" t="s">
        <v>248</v>
      </c>
      <c r="GW297" s="186" t="s">
        <v>248</v>
      </c>
      <c r="GX297" s="186" t="s">
        <v>248</v>
      </c>
      <c r="GY297" s="186" t="s">
        <v>248</v>
      </c>
      <c r="GZ297" s="261" t="s">
        <v>248</v>
      </c>
      <c r="HA297" s="261" t="s">
        <v>248</v>
      </c>
      <c r="HB297" s="188">
        <f t="shared" ref="HB297" si="166">SUM(G297:GE297)</f>
        <v>57</v>
      </c>
    </row>
    <row r="298" spans="1:210" ht="24.9" customHeight="1" thickBot="1" x14ac:dyDescent="0.35">
      <c r="A298" s="108" t="str">
        <f t="shared" si="161"/>
        <v>Prod.-Q-1</v>
      </c>
      <c r="B298" s="108" t="str">
        <f t="shared" si="162"/>
        <v>Pracownik Produkcji</v>
      </c>
      <c r="C298" s="108" t="str">
        <f t="shared" si="163"/>
        <v>PK</v>
      </c>
      <c r="D298" s="108">
        <f t="shared" si="164"/>
        <v>307</v>
      </c>
      <c r="E298" s="395"/>
      <c r="F298" s="189" t="s">
        <v>375</v>
      </c>
      <c r="G298" s="192">
        <f>IF(INDEX(tab_MinKomp[Przepisy BHP / BHP Vorschriften],MATCH($B297,tab_MinKomp[[Stanowisko / Position ]:[Stanowisko / Position ]],0))="n/a","n/a",G297-INDEX(tab_MinKomp[Przepisy BHP / BHP Vorschriften],MATCH($B297,tab_MinKomp[[Stanowisko / Position ]:[Stanowisko / Position ]],0)))</f>
        <v>0</v>
      </c>
      <c r="H298" s="193">
        <f>IF(INDEX(tab_MinKomp[Przepisy PPOŻ / Brandschutzbestimmungen],MATCH($B297,tab_MinKomp[[Stanowisko / Position ]:[Stanowisko / Position ]],0))="n/a","n/a",H297-INDEX(tab_MinKomp[Przepisy PPOŻ / Brandschutzbestimmungen],MATCH($B297,tab_MinKomp[[Stanowisko / Position ]:[Stanowisko / Position ]],0)))</f>
        <v>0</v>
      </c>
      <c r="I298" s="193">
        <f>IF(INDEX(tab_MinKomp[Ryzyko zawodowe na stanowiskach pracyv/ Berufliche Risiken an Arbeitsstellen],MATCH($B297,tab_MinKomp[[Stanowisko / Position ]:[Stanowisko / Position ]],0))="n/a","n/a",I297-INDEX(tab_MinKomp[Ryzyko zawodowe na stanowiskach pracyv/ Berufliche Risiken an Arbeitsstellen],MATCH($B297,tab_MinKomp[[Stanowisko / Position ]:[Stanowisko / Position ]],0)))</f>
        <v>0</v>
      </c>
      <c r="J298" s="193">
        <f>IF(INDEX(tab_MinKomp[Gospodarka substancjami niebezpiecznymi / Gefahrstoffmanagement],MATCH($B297,tab_MinKomp[[Stanowisko / Position ]:[Stanowisko / Position ]],0))="n/a","n/a",J297-INDEX(tab_MinKomp[Gospodarka substancjami niebezpiecznymi / Gefahrstoffmanagement],MATCH($B297,tab_MinKomp[[Stanowisko / Position ]:[Stanowisko / Position ]],0)))</f>
        <v>0</v>
      </c>
      <c r="K298" s="193">
        <f>IF(INDEX(tab_MinKomp[Gospodarka odpadami / Abfallwirtschaft],MATCH($B297,tab_MinKomp[[Stanowisko / Position ]:[Stanowisko / Position ]],0))="n/a","n/a",K297-INDEX(tab_MinKomp[Gospodarka odpadami / Abfallwirtschaft],MATCH($B297,tab_MinKomp[[Stanowisko / Position ]:[Stanowisko / Position ]],0)))</f>
        <v>0</v>
      </c>
      <c r="L298" s="194" t="str">
        <f>IF(INDEX(tab_MinKomp[Przepisy kodeksu pracy / Bestimmungen des Arbeitsgesetzes],MATCH($B297,tab_MinKomp[[Stanowisko / Position ]:[Stanowisko / Position ]],0))="n/a","n/a",L297-INDEX(tab_MinKomp[Przepisy kodeksu pracy / Bestimmungen des Arbeitsgesetzes],MATCH($B297,tab_MinKomp[[Stanowisko / Position ]:[Stanowisko / Position ]],0)))</f>
        <v>n/a</v>
      </c>
      <c r="M298" s="195" t="str">
        <f>IF(INDEX(tab_MinKomp[Przepisy o ub.społ. ZUS  / Sozialversicherungsvorschriften],MATCH($B297,tab_MinKomp[[Stanowisko / Position ]:[Stanowisko / Position ]],0))="n/a","n/a",M297-INDEX(tab_MinKomp[Przepisy o ub.społ. ZUS  / Sozialversicherungsvorschriften],MATCH($B297,tab_MinKomp[[Stanowisko / Position ]:[Stanowisko / Position ]],0)))</f>
        <v>n/a</v>
      </c>
      <c r="N298" s="194" t="str">
        <f>IF(INDEX(tab_MinKomp[PRZEPISY O PDOF /persönlich Einkommensteuergesetz ],MATCH($B297,tab_MinKomp[[Stanowisko / Position ]:[Stanowisko / Position ]],0))="n/a","n/a",N297-INDEX(tab_MinKomp[PRZEPISY O PDOF /persönlich Einkommensteuergesetz ],MATCH($B297,tab_MinKomp[[Stanowisko / Position ]:[Stanowisko / Position ]],0)))</f>
        <v>n/a</v>
      </c>
      <c r="O298" s="194">
        <f>IF(INDEX(tab_MinKomp[Regulamin pracy / Arbeitsordnung],MATCH($B297,tab_MinKomp[[Stanowisko / Position ]:[Stanowisko / Position ]],0))="n/a","n/a",O297-INDEX(tab_MinKomp[Regulamin pracy / Arbeitsordnung],MATCH($B297,tab_MinKomp[[Stanowisko / Position ]:[Stanowisko / Position ]],0)))</f>
        <v>0</v>
      </c>
      <c r="P298" s="194">
        <f>IF(INDEX(tab_MinKomp[Regulamin wynagradzania / Vergütungsordnung],MATCH($B297,tab_MinKomp[[Stanowisko / Position ]:[Stanowisko / Position ]],0))="n/a","n/a",P297-INDEX(tab_MinKomp[Regulamin wynagradzania / Vergütungsordnung],MATCH($B297,tab_MinKomp[[Stanowisko / Position ]:[Stanowisko / Position ]],0)))</f>
        <v>0</v>
      </c>
      <c r="Q298" s="194" t="str">
        <f>IF(INDEX(tab_MinKomp[System R2PŁATNIK PRO: Płace / Lohnabrechnung],MATCH($B297,tab_MinKomp[[Stanowisko / Position ]:[Stanowisko / Position ]],0))="n/a","n/a",Q297-INDEX(tab_MinKomp[System R2PŁATNIK PRO: Płace / Lohnabrechnung],MATCH($B297,tab_MinKomp[[Stanowisko / Position ]:[Stanowisko / Position ]],0)))</f>
        <v>n/a</v>
      </c>
      <c r="R298" s="194" t="str">
        <f>IF(INDEX(tab_MinKomp[SystemR2PŁATNIK PRO: KADRY / Personaldaten],MATCH($B297,tab_MinKomp[[Stanowisko / Position ]:[Stanowisko / Position ]],0))="n/a","n/a",R297-INDEX(tab_MinKomp[SystemR2PŁATNIK PRO: KADRY / Personaldaten],MATCH($B297,tab_MinKomp[[Stanowisko / Position ]:[Stanowisko / Position ]],0)))</f>
        <v>n/a</v>
      </c>
      <c r="S298" s="194" t="str">
        <f>IF(INDEX(tab_MinKomp[SYSTEM R2PŁATNIK PRO: zarządzanie pracownikami / Arbeitsverwaltung],MATCH($B297,tab_MinKomp[[Stanowisko / Position ]:[Stanowisko / Position ]],0))="n/a","n/a",S297-INDEX(tab_MinKomp[SYSTEM R2PŁATNIK PRO: zarządzanie pracownikami / Arbeitsverwaltung],MATCH($B297,tab_MinKomp[[Stanowisko / Position ]:[Stanowisko / Position ]],0)))</f>
        <v>n/a</v>
      </c>
      <c r="T298" s="194" t="str">
        <f>IF(INDEX(tab_MinKomp[Doradztwo, wsparcie personalne / Personalberatung und Unterstützung],MATCH($B297,tab_MinKomp[[Stanowisko / Position ]:[Stanowisko / Position ]],0))="n/a","n/a",T297-INDEX(tab_MinKomp[Doradztwo, wsparcie personalne / Personalberatung und Unterstützung],MATCH($B297,tab_MinKomp[[Stanowisko / Position ]:[Stanowisko / Position ]],0)))</f>
        <v>n/a</v>
      </c>
      <c r="U298" s="194" t="str">
        <f>IF(INDEX(tab_MinKomp[Przepisy o podatku VAT / MwSt.- Gesetz],MATCH($B297,tab_MinKomp[[Stanowisko / Position ]:[Stanowisko / Position ]],0))="n/a","n/a",U297-INDEX(tab_MinKomp[Przepisy o podatku VAT / MwSt.- Gesetz],MATCH($B297,tab_MinKomp[[Stanowisko / Position ]:[Stanowisko / Position ]],0)))</f>
        <v>n/a</v>
      </c>
      <c r="V298" s="194" t="str">
        <f>IF(INDEX(tab_MinKomp[PrzepisyPDOP / geschäftlich Einkommensteuergesetz],MATCH($B297,tab_MinKomp[[Stanowisko / Position ]:[Stanowisko / Position ]],0))="n/a","n/a",V297-INDEX(tab_MinKomp[PrzepisyPDOP / geschäftlich Einkommensteuergesetz],MATCH($B297,tab_MinKomp[[Stanowisko / Position ]:[Stanowisko / Position ]],0)))</f>
        <v>n/a</v>
      </c>
      <c r="W298" s="194" t="str">
        <f>IF(INDEX(tab_MinKomp[System BAAN / FINANSE (FIBU)],MATCH($B297,tab_MinKomp[[Stanowisko / Position ]:[Stanowisko / Position ]],0))="n/a","n/a",W297-INDEX(tab_MinKomp[System BAAN / FINANSE (FIBU)],MATCH($B297,tab_MinKomp[[Stanowisko / Position ]:[Stanowisko / Position ]],0)))</f>
        <v>n/a</v>
      </c>
      <c r="X298" s="194" t="str">
        <f>IF(INDEX(tab_MinKomp[Systemy pomocnicze / Hilfssysteme(STOCKPROGRAM, KALK2000 etc.)],MATCH($B297,tab_MinKomp[[Stanowisko / Position ]:[Stanowisko / Position ]],0))="n/a","n/a",X297-INDEX(tab_MinKomp[Systemy pomocnicze / Hilfssysteme(STOCKPROGRAM, KALK2000 etc.)],MATCH($B297,tab_MinKomp[[Stanowisko / Position ]:[Stanowisko / Position ]],0)))</f>
        <v>n/a</v>
      </c>
      <c r="Y298" s="194" t="str">
        <f>IF(INDEX(tab_MinKomp[Polityka rachunkowości / Buchführungspolitik],MATCH($B297,tab_MinKomp[[Stanowisko / Position ]:[Stanowisko / Position ]],0))="n/a","n/a",Y297-INDEX(tab_MinKomp[Polityka rachunkowości / Buchführungspolitik],MATCH($B297,tab_MinKomp[[Stanowisko / Position ]:[Stanowisko / Position ]],0)))</f>
        <v>n/a</v>
      </c>
      <c r="Z298" s="194" t="str">
        <f>IF(INDEX(tab_MinKomp[Ustawa o rachunkowości / Rechnungslegungsgesetz],MATCH($B297,tab_MinKomp[[Stanowisko / Position ]:[Stanowisko / Position ]],0))="n/a","n/a",Z297-INDEX(tab_MinKomp[Ustawa o rachunkowości / Rechnungslegungsgesetz],MATCH($B297,tab_MinKomp[[Stanowisko / Position ]:[Stanowisko / Position ]],0)))</f>
        <v>n/a</v>
      </c>
      <c r="AA298" s="194" t="str">
        <f>IF(INDEX(tab_MinKomp[WORKFLOW - TS-100],MATCH($B297,tab_MinKomp[[Stanowisko / Position ]:[Stanowisko / Position ]],0))="n/a","n/a",AA297-INDEX(tab_MinKomp[WORKFLOW - TS-100],MATCH($B297,tab_MinKomp[[Stanowisko / Position ]:[Stanowisko / Position ]],0)))</f>
        <v>n/a</v>
      </c>
      <c r="AB298" s="194" t="str">
        <f>IF(INDEX(tab_MinKomp[WORKFLOW - SFMS],MATCH($B297,tab_MinKomp[[Stanowisko / Position ]:[Stanowisko / Position ]],0))="n/a","n/a",AB297-INDEX(tab_MinKomp[WORKFLOW - SFMS],MATCH($B297,tab_MinKomp[[Stanowisko / Position ]:[Stanowisko / Position ]],0)))</f>
        <v>n/a</v>
      </c>
      <c r="AC298" s="194" t="str">
        <f>IF(INDEX(tab_MinKomp[System ISO 9001:2015],MATCH($B297,tab_MinKomp[[Stanowisko / Position ]:[Stanowisko / Position ]],0))="n/a","n/a",AC297-INDEX(tab_MinKomp[System ISO 9001:2015],MATCH($B297,tab_MinKomp[[Stanowisko / Position ]:[Stanowisko / Position ]],0)))</f>
        <v>n/a</v>
      </c>
      <c r="AD298" s="194" t="str">
        <f>IF(INDEX(tab_MinKomp[System ISO 9001:2015],MATCH($B297,tab_MinKomp[[Stanowisko / Position ]:[Stanowisko / Position ]],0))="n/a","n/a",AD297-INDEX(tab_MinKomp[System ISO 9001:2015],MATCH($B297,tab_MinKomp[[Stanowisko / Position ]:[Stanowisko / Position ]],0)))</f>
        <v>n/a</v>
      </c>
      <c r="AE298" s="194" t="str">
        <f>IF(INDEX(tab_MinKomp[System ISO 9001:2015],MATCH($B297,tab_MinKomp[[Stanowisko / Position ]:[Stanowisko / Position ]],0))="n/a","n/a",AE297-INDEX(tab_MinKomp[System ISO 9001:2015],MATCH($B297,tab_MinKomp[[Stanowisko / Position ]:[Stanowisko / Position ]],0)))</f>
        <v>n/a</v>
      </c>
      <c r="AF298" s="194" t="str">
        <f>IF(INDEX(tab_MinKomp[System ISO 9001:2015],MATCH($B297,tab_MinKomp[[Stanowisko / Position ]:[Stanowisko / Position ]],0))="n/a","n/a",AF297-INDEX(tab_MinKomp[System ISO 9001:2015],MATCH($B297,tab_MinKomp[[Stanowisko / Position ]:[Stanowisko / Position ]],0)))</f>
        <v>n/a</v>
      </c>
      <c r="AG298" s="194" t="str">
        <f>IF(INDEX(tab_MinKomp[Wymagania VDA 6.3 Process / Forderungen],MATCH($B297,tab_MinKomp[[Stanowisko / Position ]:[Stanowisko / Position ]],0))="n/a","n/a",AG297-INDEX(tab_MinKomp[Wymagania VDA 6.3 Process / Forderungen],MATCH($B297,tab_MinKomp[[Stanowisko / Position ]:[Stanowisko / Position ]],0)))</f>
        <v>n/a</v>
      </c>
      <c r="AH298" s="194" t="str">
        <f>IF(INDEX(tab_MinKomp[Wymagania VDA 6.5 Product / Forderungen],MATCH($B297,tab_MinKomp[[Stanowisko / Position ]:[Stanowisko / Position ]],0))="n/a","n/a",AH297-INDEX(tab_MinKomp[Wymagania VDA 6.5 Product / Forderungen],MATCH($B297,tab_MinKomp[[Stanowisko / Position ]:[Stanowisko / Position ]],0)))</f>
        <v>n/a</v>
      </c>
      <c r="AI298" s="194" t="str">
        <f>IF(INDEX(tab_MinKomp[System ISO 9001:2015],MATCH($B297,tab_MinKomp[[Stanowisko / Position ]:[Stanowisko / Position ]],0))="n/a","n/a",AI297-INDEX(tab_MinKomp[System ISO 9001:2015],MATCH($B297,tab_MinKomp[[Stanowisko / Position ]:[Stanowisko / Position ]],0)))</f>
        <v>n/a</v>
      </c>
      <c r="AJ298" s="194" t="str">
        <f>IF(INDEX(tab_MinKomp[Auditor systemu ISO 17021:2018],MATCH($B297,tab_MinKomp[[Stanowisko / Position ]:[Stanowisko / Position ]],0))="n/a","n/a",AJ297-INDEX(tab_MinKomp[Auditor systemu ISO 17021:2018],MATCH($B297,tab_MinKomp[[Stanowisko / Position ]:[Stanowisko / Position ]],0)))</f>
        <v>n/a</v>
      </c>
      <c r="AK298" s="194" t="str">
        <f>IF(INDEX(tab_MinKomp[Pełnomocnik systemu / Systemvertreter],MATCH($B297,tab_MinKomp[[Stanowisko / Position ]:[Stanowisko / Position ]],0))="n/a","n/a",AK297-INDEX(tab_MinKomp[Pełnomocnik systemu / Systemvertreter],MATCH($B297,tab_MinKomp[[Stanowisko / Position ]:[Stanowisko / Position ]],0)))</f>
        <v>n/a</v>
      </c>
      <c r="AL298" s="194">
        <f>IF(INDEX(tab_MinKomp[Polityka Etyczna - Compliance],MATCH($B297,tab_MinKomp[[Stanowisko / Position ]:[Stanowisko / Position ]],0))="n/a","n/a",AL297-INDEX(tab_MinKomp[Polityka Etyczna - Compliance],MATCH($B297,tab_MinKomp[[Stanowisko / Position ]:[Stanowisko / Position ]],0)))</f>
        <v>0</v>
      </c>
      <c r="AM298" s="194" t="str">
        <f>IF(INDEX(tab_MinKomp[WDRAŻANIE NOWYCH PROJEKTÓW/ PROCEDURA CTM],MATCH($B297,tab_MinKomp[[Stanowisko / Position ]:[Stanowisko / Position ]],0))="n/a","n/a",AM297-INDEX(tab_MinKomp[WDRAŻANIE NOWYCH PROJEKTÓW/ PROCEDURA CTM],MATCH($B297,tab_MinKomp[[Stanowisko / Position ]:[Stanowisko / Position ]],0)))</f>
        <v>n/a</v>
      </c>
      <c r="AN298" s="194" t="str">
        <f>IF(INDEX(tab_MinKomp[KAMIENIE MILOWE MSL/PIFF],MATCH($B297,tab_MinKomp[[Stanowisko / Position ]:[Stanowisko / Position ]],0))="n/a","n/a",AN297-INDEX(tab_MinKomp[KAMIENIE MILOWE MSL/PIFF],MATCH($B297,tab_MinKomp[[Stanowisko / Position ]:[Stanowisko / Position ]],0)))</f>
        <v>n/a</v>
      </c>
      <c r="AO298" s="194">
        <f>IF(INDEX(tab_MinKomp[CP],MATCH($B297,tab_MinKomp[[Stanowisko / Position ]:[Stanowisko / Position ]],0))="n/a","n/a",AO297-INDEX(tab_MinKomp[CP],MATCH($B297,tab_MinKomp[[Stanowisko / Position ]:[Stanowisko / Position ]],0)))</f>
        <v>0</v>
      </c>
      <c r="AP298" s="194" t="str">
        <f>IF(INDEX(tab_MinKomp[FMEA],MATCH($B297,tab_MinKomp[[Stanowisko / Position ]:[Stanowisko / Position ]],0))="n/a","n/a",AP297-INDEX(tab_MinKomp[FMEA],MATCH($B297,tab_MinKomp[[Stanowisko / Position ]:[Stanowisko / Position ]],0)))</f>
        <v>n/a</v>
      </c>
      <c r="AQ298" s="194">
        <f>IF(INDEX(tab_MinKomp[FLOW CHART],MATCH($B297,tab_MinKomp[[Stanowisko / Position ]:[Stanowisko / Position ]],0))="n/a","n/a",AQ297-INDEX(tab_MinKomp[FLOW CHART],MATCH($B297,tab_MinKomp[[Stanowisko / Position ]:[Stanowisko / Position ]],0)))</f>
        <v>0</v>
      </c>
      <c r="AR298" s="194" t="str">
        <f>IF(INDEX(tab_MinKomp[APQP],MATCH($B297,tab_MinKomp[[Stanowisko / Position ]:[Stanowisko / Position ]],0))="n/a","n/a",AR297-INDEX(tab_MinKomp[APQP],MATCH($B297,tab_MinKomp[[Stanowisko / Position ]:[Stanowisko / Position ]],0)))</f>
        <v>n/a</v>
      </c>
      <c r="AS298" s="194" t="str">
        <f>IF(INDEX(tab_MinKomp[MSA],MATCH($B297,tab_MinKomp[[Stanowisko / Position ]:[Stanowisko / Position ]],0))="n/a","n/a",AS297-INDEX(tab_MinKomp[MSA],MATCH($B297,tab_MinKomp[[Stanowisko / Position ]:[Stanowisko / Position ]],0)))</f>
        <v>n/a</v>
      </c>
      <c r="AT298" s="194" t="str">
        <f>IF(INDEX(tab_MinKomp[SPC],MATCH($B297,tab_MinKomp[[Stanowisko / Position ]:[Stanowisko / Position ]],0))="n/a","n/a",AT297-INDEX(tab_MinKomp[SPC],MATCH($B297,tab_MinKomp[[Stanowisko / Position ]:[Stanowisko / Position ]],0)))</f>
        <v>n/a</v>
      </c>
      <c r="AU298" s="194" t="str">
        <f>IF(INDEX(tab_MinKomp[CSR (SPECYFICZNE WYMAGANIA KLIENTA)],MATCH($B297,tab_MinKomp[[Stanowisko / Position ]:[Stanowisko / Position ]],0))="n/a","n/a",AU297-INDEX(tab_MinKomp[CSR (SPECYFICZNE WYMAGANIA KLIENTA)],MATCH($B297,tab_MinKomp[[Stanowisko / Position ]:[Stanowisko / Position ]],0)))</f>
        <v>n/a</v>
      </c>
      <c r="AV298" s="194">
        <f>IF(INDEX(tab_MinKomp[5S],MATCH($B297,tab_MinKomp[[Stanowisko / Position ]:[Stanowisko / Position ]],0))="n/a","n/a",AV297-INDEX(tab_MinKomp[5S],MATCH($B297,tab_MinKomp[[Stanowisko / Position ]:[Stanowisko / Position ]],0)))</f>
        <v>0</v>
      </c>
      <c r="AW298" s="194">
        <f>IF(INDEX(tab_MinKomp[LEAN MANAGEMENT],MATCH($B297,tab_MinKomp[[Stanowisko / Position ]:[Stanowisko / Position ]],0))="n/a","n/a",AW297-INDEX(tab_MinKomp[LEAN MANAGEMENT],MATCH($B297,tab_MinKomp[[Stanowisko / Position ]:[Stanowisko / Position ]],0)))</f>
        <v>0</v>
      </c>
      <c r="AX298" s="194" t="str">
        <f>IF(INDEX(tab_MinKomp[5R],MATCH($B297,tab_MinKomp[[Stanowisko / Position ]:[Stanowisko / Position ]],0))="n/a","n/a",AX297-INDEX(tab_MinKomp[5R],MATCH($B297,tab_MinKomp[[Stanowisko / Position ]:[Stanowisko / Position ]],0)))</f>
        <v>n/a</v>
      </c>
      <c r="AY298" s="194" t="str">
        <f>IF(INDEX(tab_MinKomp[Six Sigma],MATCH($B297,tab_MinKomp[[Stanowisko / Position ]:[Stanowisko / Position ]],0))="n/a","n/a",AY297-INDEX(tab_MinKomp[Six Sigma],MATCH($B297,tab_MinKomp[[Stanowisko / Position ]:[Stanowisko / Position ]],0)))</f>
        <v>n/a</v>
      </c>
      <c r="AZ298" s="194" t="str">
        <f>IF(INDEX(tab_MinKomp[System BAAN / Distribution &amp; Supply Chain],MATCH($B297,tab_MinKomp[[Stanowisko / Position ]:[Stanowisko / Position ]],0))="n/a","n/a",AZ297-INDEX(tab_MinKomp[System BAAN / Distribution &amp; Supply Chain],MATCH($B297,tab_MinKomp[[Stanowisko / Position ]:[Stanowisko / Position ]],0)))</f>
        <v>n/a</v>
      </c>
      <c r="BA298" s="194" t="str">
        <f>IF(INDEX(tab_MinKomp[Gospodarka magazynowa / Lagerverwaltung],MATCH($B297,tab_MinKomp[[Stanowisko / Position ]:[Stanowisko / Position ]],0))="n/a","n/a",BA297-INDEX(tab_MinKomp[Gospodarka magazynowa / Lagerverwaltung],MATCH($B297,tab_MinKomp[[Stanowisko / Position ]:[Stanowisko / Position ]],0)))</f>
        <v>n/a</v>
      </c>
      <c r="BB298" s="194" t="str">
        <f>IF(INDEX(tab_MinKomp[Inwentaryzacja - organizacja i przebieg / Inventurprozess],MATCH($B297,tab_MinKomp[[Stanowisko / Position ]:[Stanowisko / Position ]],0))="n/a","n/a",BB297-INDEX(tab_MinKomp[Inwentaryzacja - organizacja i przebieg / Inventurprozess],MATCH($B297,tab_MinKomp[[Stanowisko / Position ]:[Stanowisko / Position ]],0)))</f>
        <v>n/a</v>
      </c>
      <c r="BC298" s="194" t="str">
        <f>IF(INDEX(tab_MinKomp[Organizacja dostaw / Versorgungsorganisation],MATCH($B297,tab_MinKomp[[Stanowisko / Position ]:[Stanowisko / Position ]],0))="n/a","n/a",BC297-INDEX(tab_MinKomp[Organizacja dostaw / Versorgungsorganisation],MATCH($B297,tab_MinKomp[[Stanowisko / Position ]:[Stanowisko / Position ]],0)))</f>
        <v>n/a</v>
      </c>
      <c r="BD298" s="194" t="str">
        <f>IF(INDEX(tab_MinKomp[Organizacja wysyłek / Organisation von Lieferungen],MATCH($B297,tab_MinKomp[[Stanowisko / Position ]:[Stanowisko / Position ]],0))="n/a","n/a",BD297-INDEX(tab_MinKomp[Organizacja wysyłek / Organisation von Lieferungen],MATCH($B297,tab_MinKomp[[Stanowisko / Position ]:[Stanowisko / Position ]],0)))</f>
        <v>n/a</v>
      </c>
      <c r="BE298" s="194" t="str">
        <f>IF(INDEX(tab_MinKomp[Analiza magazynowa - Program Polen.mdb / Inventuranalyse],MATCH($B297,tab_MinKomp[[Stanowisko / Position ]:[Stanowisko / Position ]],0))="n/a","n/a",BE297-INDEX(tab_MinKomp[Analiza magazynowa - Program Polen.mdb / Inventuranalyse],MATCH($B297,tab_MinKomp[[Stanowisko / Position ]:[Stanowisko / Position ]],0)))</f>
        <v>n/a</v>
      </c>
      <c r="BF298" s="190" t="str">
        <f>IF(INDEX(tab_MinKomp[MMOG (Materials Management Operations Guidelines)],MATCH($B297,tab_MinKomp[[Stanowisko / Position ]:[Stanowisko / Position ]],0))="n/a","n/a",BF297-INDEX(tab_MinKomp[MMOG (Materials Management Operations Guidelines)],MATCH($B297,tab_MinKomp[[Stanowisko / Position ]:[Stanowisko / Position ]],0)))</f>
        <v>n/a</v>
      </c>
      <c r="BG298" s="190" t="str">
        <f>IF(INDEX(tab_MinKomp[GPP],MATCH($B297,tab_MinKomp[[Stanowisko / Position ]:[Stanowisko / Position ]],0))="n/a","n/a",BG297-INDEX(tab_MinKomp[GPP],MATCH($B297,tab_MinKomp[[Stanowisko / Position ]:[Stanowisko / Position ]],0)))</f>
        <v>n/a</v>
      </c>
      <c r="BH298" s="190" t="str">
        <f>IF(INDEX(tab_MinKomp[AIAG (Automotive Industry Action Group)],MATCH($B297,tab_MinKomp[[Stanowisko / Position ]:[Stanowisko / Position ]],0))="n/a","n/a",BH297-INDEX(tab_MinKomp[AIAG (Automotive Industry Action Group)],MATCH($B297,tab_MinKomp[[Stanowisko / Position ]:[Stanowisko / Position ]],0)))</f>
        <v>n/a</v>
      </c>
      <c r="BI298" s="190" t="str">
        <f>IF(INDEX(tab_MinKomp[Super-G disputes],MATCH($B297,tab_MinKomp[[Stanowisko / Position ]:[Stanowisko / Position ]],0))="n/a","n/a",BI297-INDEX(tab_MinKomp[Super-G disputes],MATCH($B297,tab_MinKomp[[Stanowisko / Position ]:[Stanowisko / Position ]],0)))</f>
        <v>n/a</v>
      </c>
      <c r="BJ298" s="190" t="str">
        <f>IF(INDEX(tab_MinKomp[CMMS3/eDDL (Direct Data Link)],MATCH($B297,tab_MinKomp[[Stanowisko / Position ]:[Stanowisko / Position ]],0))="n/a","n/a",BJ297-INDEX(tab_MinKomp[CMMS3/eDDL (Direct Data Link)],MATCH($B297,tab_MinKomp[[Stanowisko / Position ]:[Stanowisko / Position ]],0)))</f>
        <v>n/a</v>
      </c>
      <c r="BK298" s="190" t="str">
        <f>IF(INDEX(tab_MinKomp[MP&amp;L (Material Planning and Logistics)],MATCH($B297,tab_MinKomp[[Stanowisko / Position ]:[Stanowisko / Position ]],0))="n/a","n/a",BK297-INDEX(tab_MinKomp[MP&amp;L (Material Planning and Logistics)],MATCH($B297,tab_MinKomp[[Stanowisko / Position ]:[Stanowisko / Position ]],0)))</f>
        <v>n/a</v>
      </c>
      <c r="BL298" s="190" t="str">
        <f>IF(INDEX(tab_MinKomp[Supplier delivery rating],MATCH($B297,tab_MinKomp[[Stanowisko / Position ]:[Stanowisko / Position ]],0))="n/a","n/a",BL297-INDEX(tab_MinKomp[Supplier delivery rating],MATCH($B297,tab_MinKomp[[Stanowisko / Position ]:[Stanowisko / Position ]],0)))</f>
        <v>n/a</v>
      </c>
      <c r="BM298" s="194" t="str">
        <f>IF(INDEX(tab_MinKomp[Wymagania VDA 6.5 Product / Forderungen],MATCH($B297,tab_MinKomp[[Stanowisko / Position ]:[Stanowisko / Position ]],0))="n/a","n/a",BM297-INDEX(tab_MinKomp[Wymagania VDA 6.5 Product / Forderungen],MATCH($B297,tab_MinKomp[[Stanowisko / Position ]:[Stanowisko / Position ]],0)))</f>
        <v>n/a</v>
      </c>
      <c r="BN298" s="194" t="str">
        <f>IF(INDEX(tab_MinKomp[Wymagania VDA 6.5 Product / Forderungen],MATCH($B297,tab_MinKomp[[Stanowisko / Position ]:[Stanowisko / Position ]],0))="n/a","n/a",BN297-INDEX(tab_MinKomp[Wymagania VDA 6.5 Product / Forderungen],MATCH($B297,tab_MinKomp[[Stanowisko / Position ]:[Stanowisko / Position ]],0)))</f>
        <v>n/a</v>
      </c>
      <c r="BO298" s="194">
        <f>IF(INDEX(tab_MinKomp[5S],MATCH($B297,tab_MinKomp[[Stanowisko / Position ]:[Stanowisko / Position ]],0))="n/a","n/a",BO297-INDEX(tab_MinKomp[5S],MATCH($B297,tab_MinKomp[[Stanowisko / Position ]:[Stanowisko / Position ]],0)))</f>
        <v>0</v>
      </c>
      <c r="BP298" s="194" t="str">
        <f>IF(INDEX(tab_MinKomp[Wymagania VDA 6.5 Product / Forderungen],MATCH($B297,tab_MinKomp[[Stanowisko / Position ]:[Stanowisko / Position ]],0))="n/a","n/a",BP297-INDEX(tab_MinKomp[Wymagania VDA 6.5 Product / Forderungen],MATCH($B297,tab_MinKomp[[Stanowisko / Position ]:[Stanowisko / Position ]],0)))</f>
        <v>n/a</v>
      </c>
      <c r="BQ298" s="194" t="str">
        <f>IF(INDEX(tab_MinKomp[Wymagania VDA 6.5 Product / Forderungen],MATCH($B297,tab_MinKomp[[Stanowisko / Position ]:[Stanowisko / Position ]],0))="n/a","n/a",BQ297-INDEX(tab_MinKomp[Wymagania VDA 6.5 Product / Forderungen],MATCH($B297,tab_MinKomp[[Stanowisko / Position ]:[Stanowisko / Position ]],0)))</f>
        <v>n/a</v>
      </c>
      <c r="BR298" s="194" t="str">
        <f>IF(INDEX(tab_MinKomp[Wymagania VDA 6.5 Product / Forderungen],MATCH($B297,tab_MinKomp[[Stanowisko / Position ]:[Stanowisko / Position ]],0))="n/a","n/a",BR297-INDEX(tab_MinKomp[Wymagania VDA 6.5 Product / Forderungen],MATCH($B297,tab_MinKomp[[Stanowisko / Position ]:[Stanowisko / Position ]],0)))</f>
        <v>n/a</v>
      </c>
      <c r="BS298" s="194">
        <f>IF(INDEX(tab_MinKomp[5S],MATCH($B297,tab_MinKomp[[Stanowisko / Position ]:[Stanowisko / Position ]],0))="n/a","n/a",BS297-INDEX(tab_MinKomp[5S],MATCH($B297,tab_MinKomp[[Stanowisko / Position ]:[Stanowisko / Position ]],0)))</f>
        <v>0</v>
      </c>
      <c r="BT298" s="194" t="str">
        <f>IF(INDEX(tab_MinKomp[Wymagania VDA 6.5 Product / Forderungen],MATCH($B297,tab_MinKomp[[Stanowisko / Position ]:[Stanowisko / Position ]],0))="n/a","n/a",BT297-INDEX(tab_MinKomp[Wymagania VDA 6.5 Product / Forderungen],MATCH($B297,tab_MinKomp[[Stanowisko / Position ]:[Stanowisko / Position ]],0)))</f>
        <v>n/a</v>
      </c>
      <c r="BU298" s="194">
        <f>IF(INDEX(tab_MinKomp[LEAN MANAGEMENT],MATCH($B297,tab_MinKomp[[Stanowisko / Position ]:[Stanowisko / Position ]],0))="n/a","n/a",BU297-INDEX(tab_MinKomp[LEAN MANAGEMENT],MATCH($B297,tab_MinKomp[[Stanowisko / Position ]:[Stanowisko / Position ]],0)))</f>
        <v>0</v>
      </c>
      <c r="BV298" s="194">
        <f>IF(INDEX(tab_MinKomp[5S],MATCH($B297,tab_MinKomp[[Stanowisko / Position ]:[Stanowisko / Position ]],0))="n/a","n/a",BV297-INDEX(tab_MinKomp[5S],MATCH($B297,tab_MinKomp[[Stanowisko / Position ]:[Stanowisko / Position ]],0)))</f>
        <v>0</v>
      </c>
      <c r="BW298" s="194">
        <f>IF(INDEX(tab_MinKomp[5S],MATCH($B297,tab_MinKomp[[Stanowisko / Position ]:[Stanowisko / Position ]],0))="n/a","n/a",BW297-INDEX(tab_MinKomp[5S],MATCH($B297,tab_MinKomp[[Stanowisko / Position ]:[Stanowisko / Position ]],0)))</f>
        <v>0</v>
      </c>
      <c r="BX298" s="194">
        <f>IF(INDEX(tab_MinKomp[5S],MATCH($B297,tab_MinKomp[[Stanowisko / Position ]:[Stanowisko / Position ]],0))="n/a","n/a",BX297-INDEX(tab_MinKomp[5S],MATCH($B297,tab_MinKomp[[Stanowisko / Position ]:[Stanowisko / Position ]],0)))</f>
        <v>0</v>
      </c>
      <c r="BY298" s="194" t="str">
        <f>IF(INDEX(tab_MinKomp[Obsługa maszyn Engel / Engel Maschinenbedienung],MATCH($B297,tab_MinKomp[[Stanowisko / Position ]:[Stanowisko / Position ]],0))="n/a","n/a",BY297-INDEX(tab_MinKomp[Obsługa maszyn Engel / Engel Maschinenbedienung],MATCH($B297,tab_MinKomp[[Stanowisko / Position ]:[Stanowisko / Position ]],0)))</f>
        <v>n/a</v>
      </c>
      <c r="BZ298" s="194">
        <f>IF(INDEX(tab_MinKomp[5S],MATCH($B297,tab_MinKomp[[Stanowisko / Position ]:[Stanowisko / Position ]],0))="n/a","n/a",BZ297-INDEX(tab_MinKomp[5S],MATCH($B297,tab_MinKomp[[Stanowisko / Position ]:[Stanowisko / Position ]],0)))</f>
        <v>0</v>
      </c>
      <c r="CA298" s="194">
        <f>IF(INDEX(tab_MinKomp[LEAN MANAGEMENT],MATCH($B297,tab_MinKomp[[Stanowisko / Position ]:[Stanowisko / Position ]],0))="n/a","n/a",CA297-INDEX(tab_MinKomp[LEAN MANAGEMENT],MATCH($B297,tab_MinKomp[[Stanowisko / Position ]:[Stanowisko / Position ]],0)))</f>
        <v>0</v>
      </c>
      <c r="CB298" s="194">
        <f>IF(INDEX(tab_MinKomp[5S],MATCH($B297,tab_MinKomp[[Stanowisko / Position ]:[Stanowisko / Position ]],0))="n/a","n/a",CB297-INDEX(tab_MinKomp[5S],MATCH($B297,tab_MinKomp[[Stanowisko / Position ]:[Stanowisko / Position ]],0)))</f>
        <v>0</v>
      </c>
      <c r="CC298" s="194" t="str">
        <f>IF(INDEX(tab_MinKomp[Obsługa maszyn Branson / Branson Maschinenbedienung],MATCH($B297,tab_MinKomp[[Stanowisko / Position ]:[Stanowisko / Position ]],0))="n/a","n/a",CC297-INDEX(tab_MinKomp[Obsługa maszyn Branson / Branson Maschinenbedienung],MATCH($B297,tab_MinKomp[[Stanowisko / Position ]:[Stanowisko / Position ]],0)))</f>
        <v>n/a</v>
      </c>
      <c r="CD298" s="194">
        <v>2</v>
      </c>
      <c r="CE298" s="194">
        <f>IF(INDEX(tab_MinKomp[5S],MATCH($B297,tab_MinKomp[[Stanowisko / Position ]:[Stanowisko / Position ]],0))="n/a","n/a",CE297-INDEX(tab_MinKomp[5S],MATCH($B297,tab_MinKomp[[Stanowisko / Position ]:[Stanowisko / Position ]],0)))</f>
        <v>0</v>
      </c>
      <c r="CF298" s="194">
        <f>IF(INDEX(tab_MinKomp[Obsługa maszyn Novapax / Novapax Maschinenbedienung],MATCH($B297,tab_MinKomp[[Stanowisko / Position ]:[Stanowisko / Position ]],0))="n/a","n/a",CF297-INDEX(tab_MinKomp[Obsługa maszyn Novapax / Novapax Maschinenbedienung],MATCH($B297,tab_MinKomp[[Stanowisko / Position ]:[Stanowisko / Position ]],0)))</f>
        <v>0</v>
      </c>
      <c r="CG298" s="194">
        <f>IF(INDEX(tab_MinKomp[Eliminacja awarii / Beseitigung von Ausfällen],MATCH($B297,tab_MinKomp[[Stanowisko / Position ]:[Stanowisko / Position ]],0))="n/a","n/a",CG297-INDEX(tab_MinKomp[Eliminacja awarii / Beseitigung von Ausfällen],MATCH($B297,tab_MinKomp[[Stanowisko / Position ]:[Stanowisko / Position ]],0)))</f>
        <v>0</v>
      </c>
      <c r="CH298" s="194" t="str">
        <f>IF(INDEX(tab_MinKomp[Wymagania VDA 6.5 Product / Forderungen],MATCH($B297,tab_MinKomp[[Stanowisko / Position ]:[Stanowisko / Position ]],0))="n/a","n/a",CH297-INDEX(tab_MinKomp[Wymagania VDA 6.5 Product / Forderungen],MATCH($B297,tab_MinKomp[[Stanowisko / Position ]:[Stanowisko / Position ]],0)))</f>
        <v>n/a</v>
      </c>
      <c r="CI298" s="194" t="str">
        <f>IF(INDEX(tab_MinKomp[Wymagania VDA 6.5 Product / Forderungen],MATCH($B297,tab_MinKomp[[Stanowisko / Position ]:[Stanowisko / Position ]],0))="n/a","n/a",CI297-INDEX(tab_MinKomp[Wymagania VDA 6.5 Product / Forderungen],MATCH($B297,tab_MinKomp[[Stanowisko / Position ]:[Stanowisko / Position ]],0)))</f>
        <v>n/a</v>
      </c>
      <c r="CJ298" s="194" t="str">
        <f>IF(INDEX(tab_MinKomp[Wymagania VDA 6.5 Product / Forderungen],MATCH($B297,tab_MinKomp[[Stanowisko / Position ]:[Stanowisko / Position ]],0))="n/a","n/a",CJ297-INDEX(tab_MinKomp[Wymagania VDA 6.5 Product / Forderungen],MATCH($B297,tab_MinKomp[[Stanowisko / Position ]:[Stanowisko / Position ]],0)))</f>
        <v>n/a</v>
      </c>
      <c r="CK298" s="194" t="str">
        <f>IF(INDEX(tab_MinKomp[Wymagania VDA 6.5 Product / Forderungen],MATCH($B297,tab_MinKomp[[Stanowisko / Position ]:[Stanowisko / Position ]],0))="n/a","n/a",CK297-INDEX(tab_MinKomp[Wymagania VDA 6.5 Product / Forderungen],MATCH($B297,tab_MinKomp[[Stanowisko / Position ]:[Stanowisko / Position ]],0)))</f>
        <v>n/a</v>
      </c>
      <c r="CL298" s="194" t="str">
        <f>IF(INDEX(tab_MinKomp[Wymagania VDA 6.5 Product / Forderungen],MATCH($B297,tab_MinKomp[[Stanowisko / Position ]:[Stanowisko / Position ]],0))="n/a","n/a",CL297-INDEX(tab_MinKomp[Wymagania VDA 6.5 Product / Forderungen],MATCH($B297,tab_MinKomp[[Stanowisko / Position ]:[Stanowisko / Position ]],0)))</f>
        <v>n/a</v>
      </c>
      <c r="CM298" s="194" t="str">
        <f>IF(INDEX(tab_MinKomp[Informatyka ogólna (techniczne i systemowe) / Allgemeine IT (Technik und System)],MATCH($B297,tab_MinKomp[[Stanowisko / Position ]:[Stanowisko / Position ]],0))="n/a","n/a",CM297-INDEX(tab_MinKomp[Informatyka ogólna (techniczne i systemowe) / Allgemeine IT (Technik und System)],MATCH($B297,tab_MinKomp[[Stanowisko / Position ]:[Stanowisko / Position ]],0)))</f>
        <v>n/a</v>
      </c>
      <c r="CN298" s="194" t="str">
        <f>IF(INDEX(tab_MinKomp[Sieci komputerowe / Computernetzwerke],MATCH($B297,tab_MinKomp[[Stanowisko / Position ]:[Stanowisko / Position ]],0))="n/a","n/a",CN297-INDEX(tab_MinKomp[Sieci komputerowe / Computernetzwerke],MATCH($B297,tab_MinKomp[[Stanowisko / Position ]:[Stanowisko / Position ]],0)))</f>
        <v>n/a</v>
      </c>
      <c r="CO298" s="194" t="str">
        <f>IF(INDEX(tab_MinKomp[Hardware (komputery PC, drukarki biurowe i etykietowe, telefonia stacjonarna i mobilna) (PC, Drucker, Telefpne, Handys)],MATCH($B297,tab_MinKomp[[Stanowisko / Position ]:[Stanowisko / Position ]],0))="n/a","n/a",CO297-INDEX(tab_MinKomp[Hardware (komputery PC, drukarki biurowe i etykietowe, telefonia stacjonarna i mobilna) (PC, Drucker, Telefpne, Handys)],MATCH($B297,tab_MinKomp[[Stanowisko / Position ]:[Stanowisko / Position ]],0)))</f>
        <v>n/a</v>
      </c>
      <c r="CP298" s="194" t="str">
        <f>IF(INDEX(tab_MinKomp[Software &amp; Systems (MS Office, MS Remote Desktop)],MATCH($B297,tab_MinKomp[[Stanowisko / Position ]:[Stanowisko / Position ]],0))="n/a","n/a",CP297-INDEX(tab_MinKomp[Software &amp; Systems (MS Office, MS Remote Desktop)],MATCH($B297,tab_MinKomp[[Stanowisko / Position ]:[Stanowisko / Position ]],0)))</f>
        <v>n/a</v>
      </c>
      <c r="CQ298" s="194" t="str">
        <f>IF(INDEX(tab_MinKomp[Programowanie obiektowe (PHP) / Objektprogrammierung],MATCH($B297,tab_MinKomp[[Stanowisko / Position ]:[Stanowisko / Position ]],0))="n/a","n/a",CQ297-INDEX(tab_MinKomp[Programowanie obiektowe (PHP) / Objektprogrammierung],MATCH($B297,tab_MinKomp[[Stanowisko / Position ]:[Stanowisko / Position ]],0)))</f>
        <v>n/a</v>
      </c>
      <c r="CR298" s="194" t="str">
        <f>IF(INDEX(tab_MinKomp[Scrum],MATCH($B297,tab_MinKomp[[Stanowisko / Position ]:[Stanowisko / Position ]],0))="n/a","n/a",CR297-INDEX(tab_MinKomp[Scrum],MATCH($B297,tab_MinKomp[[Stanowisko / Position ]:[Stanowisko / Position ]],0)))</f>
        <v>n/a</v>
      </c>
      <c r="CS298" s="194" t="str">
        <f>IF(INDEX(tab_MinKomp[SQL (MySQL)],MATCH($B297,tab_MinKomp[[Stanowisko / Position ]:[Stanowisko / Position ]],0))="n/a","n/a",CS297-INDEX(tab_MinKomp[SQL (MySQL)],MATCH($B297,tab_MinKomp[[Stanowisko / Position ]:[Stanowisko / Position ]],0)))</f>
        <v>n/a</v>
      </c>
      <c r="CT298" s="194" t="str">
        <f>IF(INDEX(tab_MinKomp[Javascript],MATCH($B297,tab_MinKomp[[Stanowisko / Position ]:[Stanowisko / Position ]],0))="n/a","n/a",CT297-INDEX(tab_MinKomp[Javascript],MATCH($B297,tab_MinKomp[[Stanowisko / Position ]:[Stanowisko / Position ]],0)))</f>
        <v>n/a</v>
      </c>
      <c r="CU298" s="194" t="str">
        <f>IF(INDEX(tab_MinKomp[Joomla],MATCH($B297,tab_MinKomp[[Stanowisko / Position ]:[Stanowisko / Position ]],0))="n/a","n/a",CU297-INDEX(tab_MinKomp[Joomla],MATCH($B297,tab_MinKomp[[Stanowisko / Position ]:[Stanowisko / Position ]],0)))</f>
        <v>n/a</v>
      </c>
      <c r="CV298" s="194" t="str">
        <f>IF(INDEX(tab_MinKomp[Bash],MATCH($B297,tab_MinKomp[[Stanowisko / Position ]:[Stanowisko / Position ]],0))="n/a","n/a",CV297-INDEX(tab_MinKomp[Bash],MATCH($B297,tab_MinKomp[[Stanowisko / Position ]:[Stanowisko / Position ]],0)))</f>
        <v>n/a</v>
      </c>
      <c r="CW298" s="194">
        <f>IF(INDEX(tab_MinKomp[Systemy MES (HYDRA / SFMS)],MATCH($B297,tab_MinKomp[[Stanowisko / Position ]:[Stanowisko / Position ]],0))="n/a","n/a",CW297-INDEX(tab_MinKomp[Systemy MES (HYDRA / SFMS)],MATCH($B297,tab_MinKomp[[Stanowisko / Position ]:[Stanowisko / Position ]],0)))</f>
        <v>0</v>
      </c>
      <c r="CX298" s="194" t="str">
        <f>IF(INDEX(tab_MinKomp[HTML / CSS],MATCH($B297,tab_MinKomp[[Stanowisko / Position ]:[Stanowisko / Position ]],0))="n/a","n/a",CX297-INDEX(tab_MinKomp[HTML / CSS],MATCH($B297,tab_MinKomp[[Stanowisko / Position ]:[Stanowisko / Position ]],0)))</f>
        <v>n/a</v>
      </c>
      <c r="CY298" s="194" t="str">
        <f>IF(INDEX(tab_MinKomp[SYSTEM PR],MATCH($B297,tab_MinKomp[[Stanowisko / Position ]:[Stanowisko / Position ]],0))="n/a","n/a",CY297-INDEX(tab_MinKomp[SYSTEM PR],MATCH($B297,tab_MinKomp[[Stanowisko / Position ]:[Stanowisko / Position ]],0)))</f>
        <v>n/a</v>
      </c>
      <c r="CZ298" s="194" t="str">
        <f>IF(INDEX(tab_MinKomp[System Einkauf XP / EBA],MATCH($B297,tab_MinKomp[[Stanowisko / Position ]:[Stanowisko / Position ]],0))="n/a","n/a",CZ297-INDEX(tab_MinKomp[System Einkauf XP / EBA],MATCH($B297,tab_MinKomp[[Stanowisko / Position ]:[Stanowisko / Position ]],0)))</f>
        <v>n/a</v>
      </c>
      <c r="DA298" s="194" t="str">
        <f>IF(INDEX(tab_MinKomp[Techniki negocjacyjne / Verhandlungstechniken],MATCH($B297,tab_MinKomp[[Stanowisko / Position ]:[Stanowisko / Position ]],0))="n/a","n/a",DA297-INDEX(tab_MinKomp[Techniki negocjacyjne / Verhandlungstechniken],MATCH($B297,tab_MinKomp[[Stanowisko / Position ]:[Stanowisko / Position ]],0)))</f>
        <v>n/a</v>
      </c>
      <c r="DB298" s="194" t="str">
        <f>IF(INDEX(tab_MinKomp[Znajomość rynku branżowego / Kenntnis des Industrie Marktes],MATCH($B297,tab_MinKomp[[Stanowisko / Position ]:[Stanowisko / Position ]],0))="n/a","n/a",DB297-INDEX(tab_MinKomp[Znajomość rynku branżowego / Kenntnis des Industrie Marktes],MATCH($B297,tab_MinKomp[[Stanowisko / Position ]:[Stanowisko / Position ]],0)))</f>
        <v>n/a</v>
      </c>
      <c r="DC298" s="194" t="str">
        <f>IF(INDEX(tab_MinKomp[SUPPLIER MANAGEMENT],MATCH($B297,tab_MinKomp[[Stanowisko / Position ]:[Stanowisko / Position ]],0))="n/a","n/a",DC297-INDEX(tab_MinKomp[SUPPLIER MANAGEMENT],MATCH($B297,tab_MinKomp[[Stanowisko / Position ]:[Stanowisko / Position ]],0)))</f>
        <v>n/a</v>
      </c>
      <c r="DD298" s="194" t="str">
        <f>IF(INDEX(tab_MinKomp[SUPPLIER MANAGEMENT],MATCH($B297,tab_MinKomp[[Stanowisko / Position ]:[Stanowisko / Position ]],0))="n/a","n/a",DD297-INDEX(tab_MinKomp[SUPPLIER MANAGEMENT],MATCH($B297,tab_MinKomp[[Stanowisko / Position ]:[Stanowisko / Position ]],0)))</f>
        <v>n/a</v>
      </c>
      <c r="DE298" s="194" t="str">
        <f>IF(INDEX(tab_MinKomp[SUPPLIER MANAGEMENT],MATCH($B297,tab_MinKomp[[Stanowisko / Position ]:[Stanowisko / Position ]],0))="n/a","n/a",DE297-INDEX(tab_MinKomp[SUPPLIER MANAGEMENT],MATCH($B297,tab_MinKomp[[Stanowisko / Position ]:[Stanowisko / Position ]],0)))</f>
        <v>n/a</v>
      </c>
      <c r="DF298" s="194">
        <v>2</v>
      </c>
      <c r="DG298" s="194" t="str">
        <f>IF(INDEX(tab_MinKomp[PPAP/PSW],MATCH($B297,tab_MinKomp[[Stanowisko / Position ]:[Stanowisko / Position ]],0))="n/a","n/a",DG297-INDEX(tab_MinKomp[PPAP/PSW],MATCH($B297,tab_MinKomp[[Stanowisko / Position ]:[Stanowisko / Position ]],0)))</f>
        <v>n/a</v>
      </c>
      <c r="DH298" s="194" t="str">
        <f>IF(INDEX(tab_MinKomp[SUPPLIER MANAGEMENT],MATCH($B297,tab_MinKomp[[Stanowisko / Position ]:[Stanowisko / Position ]],0))="n/a","n/a",DH297-INDEX(tab_MinKomp[SUPPLIER MANAGEMENT],MATCH($B297,tab_MinKomp[[Stanowisko / Position ]:[Stanowisko / Position ]],0)))</f>
        <v>n/a</v>
      </c>
      <c r="DI298" s="194" t="str">
        <f>IF(INDEX(tab_MinKomp[OBSŁUGA PORTALI KLIENTA / Kundenportale],MATCH($B297,tab_MinKomp[[Stanowisko / Position ]:[Stanowisko / Position ]],0))="n/a","n/a",DI297-INDEX(tab_MinKomp[OBSŁUGA PORTALI KLIENTA / Kundenportale],MATCH($B297,tab_MinKomp[[Stanowisko / Position ]:[Stanowisko / Position ]],0)))</f>
        <v>n/a</v>
      </c>
      <c r="DJ298" s="194" t="str">
        <f>IF(INDEX(tab_MinKomp[Obsługa systemu BABTECQ / BABTECQ System],MATCH($B297,tab_MinKomp[[Stanowisko / Position ]:[Stanowisko / Position ]],0))="n/a","n/a",DJ297-INDEX(tab_MinKomp[Obsługa systemu BABTECQ / BABTECQ System],MATCH($B297,tab_MinKomp[[Stanowisko / Position ]:[Stanowisko / Position ]],0)))</f>
        <v>n/a</v>
      </c>
      <c r="DK298" s="194" t="str">
        <f>IF(INDEX(tab_MinKomp[Rysunek techniczny / technische Zeichnung],MATCH($B297,tab_MinKomp[[Stanowisko / Position ]:[Stanowisko / Position ]],0))="n/a","n/a",DK297-INDEX(tab_MinKomp[Rysunek techniczny / technische Zeichnung],MATCH($B297,tab_MinKomp[[Stanowisko / Position ]:[Stanowisko / Position ]],0)))</f>
        <v>n/a</v>
      </c>
      <c r="DL298" s="194" t="str">
        <f>IF(INDEX(tab_MinKomp[Kalibracja / Kalibrierung],MATCH($B297,tab_MinKomp[[Stanowisko / Position ]:[Stanowisko / Position ]],0))="n/a","n/a",DL297-INDEX(tab_MinKomp[Kalibracja / Kalibrierung],MATCH($B297,tab_MinKomp[[Stanowisko / Position ]:[Stanowisko / Position ]],0)))</f>
        <v>n/a</v>
      </c>
      <c r="DM298" s="194" t="str">
        <f>IF(INDEX(tab_MinKomp[Rekwalifikacja / Requalifizierung],MATCH($B297,tab_MinKomp[[Stanowisko / Position ]:[Stanowisko / Position ]],0))="n/a","n/a",DM297-INDEX(tab_MinKomp[Rekwalifikacja / Requalifizierung],MATCH($B297,tab_MinKomp[[Stanowisko / Position ]:[Stanowisko / Position ]],0)))</f>
        <v>n/a</v>
      </c>
      <c r="DN298" s="190" t="str">
        <f>IF(INDEX(tab_MinKomp[Testy czystości / Reinheitstests],MATCH($B297,tab_MinKomp[[Stanowisko / Position ]:[Stanowisko / Position ]],0))="n/a","n/a",DN297-INDEX(tab_MinKomp[Testy czystości / Reinheitstests],MATCH($B297,tab_MinKomp[[Stanowisko / Position ]:[Stanowisko / Position ]],0)))</f>
        <v>n/a</v>
      </c>
      <c r="DO298" s="190" t="str">
        <f>IF(INDEX(tab_MinKomp[Testy czystości / Reinheitstests],MATCH($B297,tab_MinKomp[[Stanowisko / Position ]:[Stanowisko / Position ]],0))="n/a","n/a",DO297-INDEX(tab_MinKomp[Testy czystości / Reinheitstests],MATCH($B297,tab_MinKomp[[Stanowisko / Position ]:[Stanowisko / Position ]],0)))</f>
        <v>n/a</v>
      </c>
      <c r="DP298" s="190" t="str">
        <f>IF(INDEX(tab_MinKomp[Testy czystości / Reinheitstests],MATCH($B297,tab_MinKomp[[Stanowisko / Position ]:[Stanowisko / Position ]],0))="n/a","n/a",DP297-INDEX(tab_MinKomp[Testy czystości / Reinheitstests],MATCH($B297,tab_MinKomp[[Stanowisko / Position ]:[Stanowisko / Position ]],0)))</f>
        <v>n/a</v>
      </c>
      <c r="DQ298" s="190" t="str">
        <f>IF(INDEX(tab_MinKomp[Testy czystości / Reinheitstests],MATCH($B297,tab_MinKomp[[Stanowisko / Position ]:[Stanowisko / Position ]],0))="n/a","n/a",DQ297-INDEX(tab_MinKomp[Testy czystości / Reinheitstests],MATCH($B297,tab_MinKomp[[Stanowisko / Position ]:[Stanowisko / Position ]],0)))</f>
        <v>n/a</v>
      </c>
      <c r="DR298" s="190" t="str">
        <f>IF(INDEX(tab_MinKomp[Testy czystości / Reinheitstests],MATCH($B297,tab_MinKomp[[Stanowisko / Position ]:[Stanowisko / Position ]],0))="n/a","n/a",DR297-INDEX(tab_MinKomp[Testy czystości / Reinheitstests],MATCH($B297,tab_MinKomp[[Stanowisko / Position ]:[Stanowisko / Position ]],0)))</f>
        <v>n/a</v>
      </c>
      <c r="DS298" s="190" t="str">
        <f>IF(INDEX(tab_MinKomp[Testy czystości / Reinheitstests],MATCH($B297,tab_MinKomp[[Stanowisko / Position ]:[Stanowisko / Position ]],0))="n/a","n/a",DS297-INDEX(tab_MinKomp[Testy czystości / Reinheitstests],MATCH($B297,tab_MinKomp[[Stanowisko / Position ]:[Stanowisko / Position ]],0)))</f>
        <v>n/a</v>
      </c>
      <c r="DT298" s="194" t="str">
        <f>IF(INDEX(tab_MinKomp[SUPPLIER MANAGEMENT],MATCH($B297,tab_MinKomp[[Stanowisko / Position ]:[Stanowisko / Position ]],0))="n/a","n/a",DT297-INDEX(tab_MinKomp[SUPPLIER MANAGEMENT],MATCH($B297,tab_MinKomp[[Stanowisko / Position ]:[Stanowisko / Position ]],0)))</f>
        <v>n/a</v>
      </c>
      <c r="DU298" s="190" t="str">
        <f>IF(INDEX(tab_MinKomp[Testy czystości / Reinheitstests],MATCH($B297,tab_MinKomp[[Stanowisko / Position ]:[Stanowisko / Position ]],0))="n/a","n/a",DU297-INDEX(tab_MinKomp[Testy czystości / Reinheitstests],MATCH($B297,tab_MinKomp[[Stanowisko / Position ]:[Stanowisko / Position ]],0)))</f>
        <v>n/a</v>
      </c>
      <c r="DV298" s="190" t="str">
        <f>IF(INDEX(tab_MinKomp[Testy czystości / Reinheitstests],MATCH($B297,tab_MinKomp[[Stanowisko / Position ]:[Stanowisko / Position ]],0))="n/a","n/a",DV297-INDEX(tab_MinKomp[Testy czystości / Reinheitstests],MATCH($B297,tab_MinKomp[[Stanowisko / Position ]:[Stanowisko / Position ]],0)))</f>
        <v>n/a</v>
      </c>
      <c r="DW298" s="190" t="str">
        <f>IF(INDEX(tab_MinKomp[Testy czystości / Reinheitstests],MATCH($B297,tab_MinKomp[[Stanowisko / Position ]:[Stanowisko / Position ]],0))="n/a","n/a",DW297-INDEX(tab_MinKomp[Testy czystości / Reinheitstests],MATCH($B297,tab_MinKomp[[Stanowisko / Position ]:[Stanowisko / Position ]],0)))</f>
        <v>n/a</v>
      </c>
      <c r="DX298" s="190" t="str">
        <f>IF(INDEX(tab_MinKomp[Testy czystości / Reinheitstests],MATCH($B297,tab_MinKomp[[Stanowisko / Position ]:[Stanowisko / Position ]],0))="n/a","n/a",DX297-INDEX(tab_MinKomp[Testy czystości / Reinheitstests],MATCH($B297,tab_MinKomp[[Stanowisko / Position ]:[Stanowisko / Position ]],0)))</f>
        <v>n/a</v>
      </c>
      <c r="DY298" s="190" t="str">
        <f>IF(INDEX(tab_MinKomp[Testy czystości / Reinheitstests],MATCH($B297,tab_MinKomp[[Stanowisko / Position ]:[Stanowisko / Position ]],0))="n/a","n/a",DY297-INDEX(tab_MinKomp[Testy czystości / Reinheitstests],MATCH($B297,tab_MinKomp[[Stanowisko / Position ]:[Stanowisko / Position ]],0)))</f>
        <v>n/a</v>
      </c>
      <c r="DZ298" s="190" t="str">
        <f>IF(INDEX(tab_MinKomp[Testy czystości / Reinheitstests],MATCH($B297,tab_MinKomp[[Stanowisko / Position ]:[Stanowisko / Position ]],0))="n/a","n/a",DZ297-INDEX(tab_MinKomp[Testy czystości / Reinheitstests],MATCH($B297,tab_MinKomp[[Stanowisko / Position ]:[Stanowisko / Position ]],0)))</f>
        <v>n/a</v>
      </c>
      <c r="EA298" s="194" t="str">
        <f>IF(INDEX(tab_MinKomp[SUPPLIER MANAGEMENT],MATCH($B297,tab_MinKomp[[Stanowisko / Position ]:[Stanowisko / Position ]],0))="n/a","n/a",EA297-INDEX(tab_MinKomp[SUPPLIER MANAGEMENT],MATCH($B297,tab_MinKomp[[Stanowisko / Position ]:[Stanowisko / Position ]],0)))</f>
        <v>n/a</v>
      </c>
      <c r="EB298" s="190" t="str">
        <f>IF(INDEX(tab_MinKomp[Testy czystości / Reinheitstests],MATCH($B297,tab_MinKomp[[Stanowisko / Position ]:[Stanowisko / Position ]],0))="n/a","n/a",EB297-INDEX(tab_MinKomp[Testy czystości / Reinheitstests],MATCH($B297,tab_MinKomp[[Stanowisko / Position ]:[Stanowisko / Position ]],0)))</f>
        <v>n/a</v>
      </c>
      <c r="EC298" s="190" t="str">
        <f>IF(INDEX(tab_MinKomp[Testy czystości / Reinheitstests],MATCH($B297,tab_MinKomp[[Stanowisko / Position ]:[Stanowisko / Position ]],0))="n/a","n/a",EC297-INDEX(tab_MinKomp[Testy czystości / Reinheitstests],MATCH($B297,tab_MinKomp[[Stanowisko / Position ]:[Stanowisko / Position ]],0)))</f>
        <v>n/a</v>
      </c>
      <c r="ED298" s="190" t="str">
        <f>IF(INDEX(tab_MinKomp[Testy czystości / Reinheitstests],MATCH($B297,tab_MinKomp[[Stanowisko / Position ]:[Stanowisko / Position ]],0))="n/a","n/a",ED297-INDEX(tab_MinKomp[Testy czystości / Reinheitstests],MATCH($B297,tab_MinKomp[[Stanowisko / Position ]:[Stanowisko / Position ]],0)))</f>
        <v>n/a</v>
      </c>
      <c r="EE298" s="190" t="str">
        <f>IF(INDEX(tab_MinKomp[Testy czystości / Reinheitstests],MATCH($B297,tab_MinKomp[[Stanowisko / Position ]:[Stanowisko / Position ]],0))="n/a","n/a",EE297-INDEX(tab_MinKomp[Testy czystości / Reinheitstests],MATCH($B297,tab_MinKomp[[Stanowisko / Position ]:[Stanowisko / Position ]],0)))</f>
        <v>n/a</v>
      </c>
      <c r="EF298" s="190" t="str">
        <f>IF(INDEX(tab_MinKomp[Testy czystości / Reinheitstests],MATCH($B297,tab_MinKomp[[Stanowisko / Position ]:[Stanowisko / Position ]],0))="n/a","n/a",EF297-INDEX(tab_MinKomp[Testy czystości / Reinheitstests],MATCH($B297,tab_MinKomp[[Stanowisko / Position ]:[Stanowisko / Position ]],0)))</f>
        <v>n/a</v>
      </c>
      <c r="EG298" s="190" t="str">
        <f>IF(INDEX(tab_MinKomp[Testy czystości / Reinheitstests],MATCH($B297,tab_MinKomp[[Stanowisko / Position ]:[Stanowisko / Position ]],0))="n/a","n/a",EG297-INDEX(tab_MinKomp[Testy czystości / Reinheitstests],MATCH($B297,tab_MinKomp[[Stanowisko / Position ]:[Stanowisko / Position ]],0)))</f>
        <v>n/a</v>
      </c>
      <c r="EH298" s="190" t="str">
        <f>IF(INDEX(tab_MinKomp[Testy czystości / Reinheitstests],MATCH($B297,tab_MinKomp[[Stanowisko / Position ]:[Stanowisko / Position ]],0))="n/a","n/a",EH297-INDEX(tab_MinKomp[Testy czystości / Reinheitstests],MATCH($B297,tab_MinKomp[[Stanowisko / Position ]:[Stanowisko / Position ]],0)))</f>
        <v>n/a</v>
      </c>
      <c r="EI298" s="190" t="str">
        <f>IF(INDEX(tab_MinKomp[Testy czystości / Reinheitstests],MATCH($B297,tab_MinKomp[[Stanowisko / Position ]:[Stanowisko / Position ]],0))="n/a","n/a",EI297-INDEX(tab_MinKomp[Testy czystości / Reinheitstests],MATCH($B297,tab_MinKomp[[Stanowisko / Position ]:[Stanowisko / Position ]],0)))</f>
        <v>n/a</v>
      </c>
      <c r="EJ298" s="190" t="str">
        <f>IF(INDEX(tab_MinKomp[Testy czystości / Reinheitstests],MATCH($B297,tab_MinKomp[[Stanowisko / Position ]:[Stanowisko / Position ]],0))="n/a","n/a",EJ297-INDEX(tab_MinKomp[Testy czystości / Reinheitstests],MATCH($B297,tab_MinKomp[[Stanowisko / Position ]:[Stanowisko / Position ]],0)))</f>
        <v>n/a</v>
      </c>
      <c r="EK298" s="190" t="str">
        <f>IF(INDEX(tab_MinKomp[Testy czystości / Reinheitstests],MATCH($B297,tab_MinKomp[[Stanowisko / Position ]:[Stanowisko / Position ]],0))="n/a","n/a",EK297-INDEX(tab_MinKomp[Testy czystości / Reinheitstests],MATCH($B297,tab_MinKomp[[Stanowisko / Position ]:[Stanowisko / Position ]],0)))</f>
        <v>n/a</v>
      </c>
      <c r="EL298" s="190" t="str">
        <f>IF(INDEX(tab_MinKomp[Testy czystości / Reinheitstests],MATCH($B297,tab_MinKomp[[Stanowisko / Position ]:[Stanowisko / Position ]],0))="n/a","n/a",EL297-INDEX(tab_MinKomp[Testy czystości / Reinheitstests],MATCH($B297,tab_MinKomp[[Stanowisko / Position ]:[Stanowisko / Position ]],0)))</f>
        <v>n/a</v>
      </c>
      <c r="EM298" s="190" t="str">
        <f>IF(INDEX(tab_MinKomp[Testy czystości / Reinheitstests],MATCH($B297,tab_MinKomp[[Stanowisko / Position ]:[Stanowisko / Position ]],0))="n/a","n/a",EM297-INDEX(tab_MinKomp[Testy czystości / Reinheitstests],MATCH($B297,tab_MinKomp[[Stanowisko / Position ]:[Stanowisko / Position ]],0)))</f>
        <v>n/a</v>
      </c>
      <c r="EN298" s="190" t="str">
        <f>IF(INDEX(tab_MinKomp[Testy czystości / Reinheitstests],MATCH($B297,tab_MinKomp[[Stanowisko / Position ]:[Stanowisko / Position ]],0))="n/a","n/a",EN297-INDEX(tab_MinKomp[Testy czystości / Reinheitstests],MATCH($B297,tab_MinKomp[[Stanowisko / Position ]:[Stanowisko / Position ]],0)))</f>
        <v>n/a</v>
      </c>
      <c r="EO298" s="194" t="str">
        <f>IF(INDEX(tab_MinKomp[Konserwacja Rep],MATCH($B297,tab_MinKomp[[Stanowisko / Position ]:[Stanowisko / Position ]],0))="n/a","n/a",EO297-INDEX(tab_MinKomp[Konserwacja Rep],MATCH($B297,tab_MinKomp[[Stanowisko / Position ]:[Stanowisko / Position ]],0)))</f>
        <v>n/a</v>
      </c>
      <c r="EP298" s="194" t="str">
        <f>IF(INDEX(tab_MinKomp[[Konserwacja Engel ]],MATCH($B297,tab_MinKomp[[Stanowisko / Position ]:[Stanowisko / Position ]],0))="n/a","n/a",EP297-INDEX(tab_MinKomp[[Konserwacja Engel ]],MATCH($B297,tab_MinKomp[[Stanowisko / Position ]:[Stanowisko / Position ]],0)))</f>
        <v>n/a</v>
      </c>
      <c r="EQ298" s="194" t="str">
        <f>IF(INDEX(tab_MinKomp[Konserwacja B 50],MATCH($B297,tab_MinKomp[[Stanowisko / Position ]:[Stanowisko / Position ]],0))="n/a","n/a",EQ297-INDEX(tab_MinKomp[Konserwacja B 50],MATCH($B297,tab_MinKomp[[Stanowisko / Position ]:[Stanowisko / Position ]],0)))</f>
        <v>n/a</v>
      </c>
      <c r="ER298" s="194" t="str">
        <f>IF(INDEX(tab_MinKomp[[Konserwacja EOL ]],MATCH($B297,tab_MinKomp[[Stanowisko / Position ]:[Stanowisko / Position ]],0))="n/a","n/a",ER297-INDEX(tab_MinKomp[[Konserwacja EOL ]],MATCH($B297,tab_MinKomp[[Stanowisko / Position ]:[Stanowisko / Position ]],0)))</f>
        <v>n/a</v>
      </c>
      <c r="ES298" s="194" t="str">
        <f>IF(INDEX(tab_MinKomp[Konserwacja Branson],MATCH($B297,tab_MinKomp[[Stanowisko / Position ]:[Stanowisko / Position ]],0))="n/a","n/a",ES297-INDEX(tab_MinKomp[Konserwacja Branson],MATCH($B297,tab_MinKomp[[Stanowisko / Position ]:[Stanowisko / Position ]],0)))</f>
        <v>n/a</v>
      </c>
      <c r="ET298" s="194" t="str">
        <f>IF(INDEX(tab_MinKomp[Konserwacja coolery],MATCH($B297,tab_MinKomp[[Stanowisko / Position ]:[Stanowisko / Position ]],0))="n/a","n/a",ET297-INDEX(tab_MinKomp[Konserwacja coolery],MATCH($B297,tab_MinKomp[[Stanowisko / Position ]:[Stanowisko / Position ]],0)))</f>
        <v>n/a</v>
      </c>
      <c r="EU298" s="194" t="str">
        <f>IF(INDEX(tab_MinKomp[Konserwacja piecy],MATCH($B297,tab_MinKomp[[Stanowisko / Position ]:[Stanowisko / Position ]],0))="n/a","n/a",EU297-INDEX(tab_MinKomp[Konserwacja piecy],MATCH($B297,tab_MinKomp[[Stanowisko / Position ]:[Stanowisko / Position ]],0)))</f>
        <v>n/a</v>
      </c>
      <c r="EV298" s="194" t="str">
        <f>IF(INDEX(tab_MinKomp[Rysunek techniczny- czytanie],MATCH($B297,tab_MinKomp[[Stanowisko / Position ]:[Stanowisko / Position ]],0))="n/a","n/a",EV297-INDEX(tab_MinKomp[Rysunek techniczny- czytanie],MATCH($B297,tab_MinKomp[[Stanowisko / Position ]:[Stanowisko / Position ]],0)))</f>
        <v>n/a</v>
      </c>
      <c r="EW298" s="194" t="str">
        <f>IF(INDEX(tab_MinKomp[Elektryka],MATCH($B297,tab_MinKomp[[Stanowisko / Position ]:[Stanowisko / Position ]],0))="n/a","n/a",EW297-INDEX(tab_MinKomp[Elektryka],MATCH($B297,tab_MinKomp[[Stanowisko / Position ]:[Stanowisko / Position ]],0)))</f>
        <v>n/a</v>
      </c>
      <c r="EX298" s="194" t="str">
        <f>IF(INDEX(tab_MinKomp[Pneumatyka],MATCH($B297,tab_MinKomp[[Stanowisko / Position ]:[Stanowisko / Position ]],0))="n/a","n/a",EX297-INDEX(tab_MinKomp[Pneumatyka],MATCH($B297,tab_MinKomp[[Stanowisko / Position ]:[Stanowisko / Position ]],0)))</f>
        <v>n/a</v>
      </c>
      <c r="EY298" s="194" t="str">
        <f>IF(INDEX(tab_MinKomp[[Hydraulika ]],MATCH($B297,tab_MinKomp[[Stanowisko / Position ]:[Stanowisko / Position ]],0))="n/a","n/a",EY297-INDEX(tab_MinKomp[[Hydraulika ]],MATCH($B297,tab_MinKomp[[Stanowisko / Position ]:[Stanowisko / Position ]],0)))</f>
        <v>n/a</v>
      </c>
      <c r="EZ298" s="194" t="str">
        <f>IF(INDEX(tab_MinKomp[Podciśnienie],MATCH($B297,tab_MinKomp[[Stanowisko / Position ]:[Stanowisko / Position ]],0))="n/a","n/a",EZ297-INDEX(tab_MinKomp[Podciśnienie],MATCH($B297,tab_MinKomp[[Stanowisko / Position ]:[Stanowisko / Position ]],0)))</f>
        <v>n/a</v>
      </c>
      <c r="FA298" s="194" t="str">
        <f>IF(INDEX(tab_MinKomp[Usuwanie awarii],MATCH($B297,tab_MinKomp[[Stanowisko / Position ]:[Stanowisko / Position ]],0))="n/a","n/a",FA297-INDEX(tab_MinKomp[Usuwanie awarii],MATCH($B297,tab_MinKomp[[Stanowisko / Position ]:[Stanowisko / Position ]],0)))</f>
        <v>n/a</v>
      </c>
      <c r="FB298" s="194" t="str">
        <f>IF(INDEX(tab_MinKomp[Obsługa robotów],MATCH($B297,tab_MinKomp[[Stanowisko / Position ]:[Stanowisko / Position ]],0))="n/a","n/a",FB297-INDEX(tab_MinKomp[Obsługa robotów],MATCH($B297,tab_MinKomp[[Stanowisko / Position ]:[Stanowisko / Position ]],0)))</f>
        <v>n/a</v>
      </c>
      <c r="FC298" s="194" t="str">
        <f>IF(INDEX(tab_MinKomp[Obsługa sterowania maszyny],MATCH($B297,tab_MinKomp[[Stanowisko / Position ]:[Stanowisko / Position ]],0))="n/a","n/a",FC297-INDEX(tab_MinKomp[Obsługa sterowania maszyny],MATCH($B297,tab_MinKomp[[Stanowisko / Position ]:[Stanowisko / Position ]],0)))</f>
        <v>n/a</v>
      </c>
      <c r="FD298" s="194" t="str">
        <f>IF(INDEX(tab_MinKomp[Usuwanie przyczyn żródłowych],MATCH($B297,tab_MinKomp[[Stanowisko / Position ]:[Stanowisko / Position ]],0))="n/a","n/a",FD297-INDEX(tab_MinKomp[Usuwanie przyczyn żródłowych],MATCH($B297,tab_MinKomp[[Stanowisko / Position ]:[Stanowisko / Position ]],0)))</f>
        <v>n/a</v>
      </c>
      <c r="FE298" s="194" t="str">
        <f>IF(INDEX(tab_MinKomp[Cmms stosowanie],MATCH($B297,tab_MinKomp[[Stanowisko / Position ]:[Stanowisko / Position ]],0))="n/a","n/a",FE297-INDEX(tab_MinKomp[Cmms stosowanie],MATCH($B297,tab_MinKomp[[Stanowisko / Position ]:[Stanowisko / Position ]],0)))</f>
        <v>n/a</v>
      </c>
      <c r="FF298" s="190" t="str">
        <f>IF(INDEX(tab_MinKomp[Testy czystości / Reinheitstests],MATCH($B297,tab_MinKomp[[Stanowisko / Position ]:[Stanowisko / Position ]],0))="n/a","n/a",FF297-INDEX(tab_MinKomp[Testy czystości / Reinheitstests],MATCH($B297,tab_MinKomp[[Stanowisko / Position ]:[Stanowisko / Position ]],0)))</f>
        <v>n/a</v>
      </c>
      <c r="FG298" s="194" t="str">
        <f>IF(INDEX(tab_MinKomp[Czyszczenie form plastikowych],MATCH($B297,tab_MinKomp[[Stanowisko / Position ]:[Stanowisko / Position ]],0))="n/a","n/a",FG297-INDEX(tab_MinKomp[Czyszczenie form plastikowych],MATCH($B297,tab_MinKomp[[Stanowisko / Position ]:[Stanowisko / Position ]],0)))</f>
        <v>n/a</v>
      </c>
      <c r="FH298" s="194" t="str">
        <f>IF(INDEX(tab_MinKomp[Wymiana form plastik],MATCH($B297,tab_MinKomp[[Stanowisko / Position ]:[Stanowisko / Position ]],0))="n/a","n/a",FH297-INDEX(tab_MinKomp[Wymiana form plastik],MATCH($B297,tab_MinKomp[[Stanowisko / Position ]:[Stanowisko / Position ]],0)))</f>
        <v>n/a</v>
      </c>
      <c r="FI298" s="194" t="str">
        <f>IF(INDEX(tab_MinKomp[Wymiana form guma],MATCH($B297,tab_MinKomp[[Stanowisko / Position ]:[Stanowisko / Position ]],0))="n/a","n/a",FI297-INDEX(tab_MinKomp[Wymiana form guma],MATCH($B297,tab_MinKomp[[Stanowisko / Position ]:[Stanowisko / Position ]],0)))</f>
        <v>n/a</v>
      </c>
      <c r="FJ298" s="194" t="str">
        <f>IF(INDEX(tab_MinKomp[Konserwacja KK],MATCH($B297,tab_MinKomp[[Stanowisko / Position ]:[Stanowisko / Position ]],0))="n/a","n/a",FJ297-INDEX(tab_MinKomp[Konserwacja KK],MATCH($B297,tab_MinKomp[[Stanowisko / Position ]:[Stanowisko / Position ]],0)))</f>
        <v>n/a</v>
      </c>
      <c r="FK298" s="194" t="str">
        <f>IF(INDEX(tab_MinKomp[Konserwacja form guma],MATCH($B297,tab_MinKomp[[Stanowisko / Position ]:[Stanowisko / Position ]],0))="n/a","n/a",FK297-INDEX(tab_MinKomp[Konserwacja form guma],MATCH($B297,tab_MinKomp[[Stanowisko / Position ]:[Stanowisko / Position ]],0)))</f>
        <v>n/a</v>
      </c>
      <c r="FL298" s="194" t="str">
        <f>IF(INDEX(tab_MinKomp[Konserwacja form plastiki],MATCH($B297,tab_MinKomp[[Stanowisko / Position ]:[Stanowisko / Position ]],0))="n/a","n/a",FL297-INDEX(tab_MinKomp[Konserwacja form plastiki],MATCH($B297,tab_MinKomp[[Stanowisko / Position ]:[Stanowisko / Position ]],0)))</f>
        <v>n/a</v>
      </c>
      <c r="FM298" s="194" t="str">
        <f>IF(INDEX(tab_MinKomp[Konserwacja Gorącego Kanału],MATCH($B297,tab_MinKomp[[Stanowisko / Position ]:[Stanowisko / Position ]],0))="n/a","n/a",FM297-INDEX(tab_MinKomp[Konserwacja Gorącego Kanału],MATCH($B297,tab_MinKomp[[Stanowisko / Position ]:[Stanowisko / Position ]],0)))</f>
        <v>n/a</v>
      </c>
      <c r="FN298" s="194" t="str">
        <f>IF(INDEX(tab_MinKomp[MS Office (Excel)],MATCH($B297,tab_MinKomp[[Stanowisko / Position ]:[Stanowisko / Position ]],0))="n/a","n/a",FN297-INDEX(tab_MinKomp[MS Office (Excel)],MATCH($B297,tab_MinKomp[[Stanowisko / Position ]:[Stanowisko / Position ]],0)))</f>
        <v>n/a</v>
      </c>
      <c r="FO298" s="194" t="str">
        <f>IF(INDEX(tab_MinKomp[MS Office (Word)],MATCH($B297,tab_MinKomp[[Stanowisko / Position ]:[Stanowisko / Position ]],0))="n/a","n/a",FO297-INDEX(tab_MinKomp[MS Office (Word)],MATCH($B297,tab_MinKomp[[Stanowisko / Position ]:[Stanowisko / Position ]],0)))</f>
        <v>n/a</v>
      </c>
      <c r="FP298" s="194" t="str">
        <f>IF(INDEX(tab_MinKomp[MS Office (Power Point)],MATCH($B297,tab_MinKomp[[Stanowisko / Position ]:[Stanowisko / Position ]],0))="n/a","n/a",FP297-INDEX(tab_MinKomp[MS Office (Power Point)],MATCH($B297,tab_MinKomp[[Stanowisko / Position ]:[Stanowisko / Position ]],0)))</f>
        <v>n/a</v>
      </c>
      <c r="FQ298" s="196" t="str">
        <f>IF(INDEX(tab_MinKomp[Język angielski / Englisch],MATCH($B297,tab_MinKomp[[Stanowisko / Position ]:[Stanowisko / Position ]],0))="n/a","n/a",FQ297-INDEX(tab_MinKomp[Język angielski / Englisch],MATCH($B297,tab_MinKomp[[Stanowisko / Position ]:[Stanowisko / Position ]],0)))</f>
        <v>n/a</v>
      </c>
      <c r="FR298" s="196" t="str">
        <f>IF(INDEX(tab_MinKomp[Język niemiecki / Deutsch],MATCH($B297,tab_MinKomp[[Stanowisko / Position ]:[Stanowisko / Position ]],0))="n/a","n/a",FR297-INDEX(tab_MinKomp[Język niemiecki / Deutsch],MATCH($B297,tab_MinKomp[[Stanowisko / Position ]:[Stanowisko / Position ]],0)))</f>
        <v>n/a</v>
      </c>
      <c r="FS298" s="194">
        <f>IF(INDEX(tab_MinKomp[Zarządzanie dokumentacją procesową / Process dokumentation management],MATCH($B297,tab_MinKomp[[Stanowisko / Position ]:[Stanowisko / Position ]],0))="n/a","n/a",FS297-INDEX(tab_MinKomp[Zarządzanie dokumentacją procesową / Process dokumentation management],MATCH($B297,tab_MinKomp[[Stanowisko / Position ]:[Stanowisko / Position ]],0)))</f>
        <v>0</v>
      </c>
      <c r="FT298" s="194">
        <f>IF(INDEX(tab_MinKomp[Znajomość procesów z obszaru / Kenntiss der prozesse in dem Bereich],MATCH($B297,tab_MinKomp[[Stanowisko / Position ]:[Stanowisko / Position ]],0))="n/a","n/a",FT297-INDEX(tab_MinKomp[Znajomość procesów z obszaru / Kenntiss der prozesse in dem Bereich],MATCH($B297,tab_MinKomp[[Stanowisko / Position ]:[Stanowisko / Position ]],0)))</f>
        <v>0</v>
      </c>
      <c r="FU298" s="194">
        <f>IF(INDEX(tab_MinKomp[optymalizacja procesów / Prozessoptymalisierung],MATCH($B297,tab_MinKomp[[Stanowisko / Position ]:[Stanowisko / Position ]],0))="n/a","n/a",FU297-INDEX(tab_MinKomp[optymalizacja procesów / Prozessoptymalisierung],MATCH($B297,tab_MinKomp[[Stanowisko / Position ]:[Stanowisko / Position ]],0)))</f>
        <v>0</v>
      </c>
      <c r="FV298" s="194">
        <f>IF(INDEX(tab_MinKomp[Umiejętności szkoleniowe / Trainingsfähigkeiten],MATCH($B297,tab_MinKomp[[Stanowisko / Position ]:[Stanowisko / Position ]],0))="n/a","n/a",FV297-INDEX(tab_MinKomp[Umiejętności szkoleniowe / Trainingsfähigkeiten],MATCH($B297,tab_MinKomp[[Stanowisko / Position ]:[Stanowisko / Position ]],0)))</f>
        <v>0</v>
      </c>
      <c r="FW298" s="194">
        <f>IF(INDEX(tab_MinKomp[Analityczne myślenie, podejście / Analitysches Denken, Einstellung],MATCH($B297,tab_MinKomp[[Stanowisko / Position ]:[Stanowisko / Position ]],0))="n/a","n/a",FW297-INDEX(tab_MinKomp[Analityczne myślenie, podejście / Analitysches Denken, Einstellung],MATCH($B297,tab_MinKomp[[Stanowisko / Position ]:[Stanowisko / Position ]],0)))</f>
        <v>0</v>
      </c>
      <c r="FX298" s="194">
        <f>IF(INDEX(tab_MinKomp[Dokładność, precyzja w dzialaniu / Genauigkeit, Präzision in die Arbeit],MATCH($B297,tab_MinKomp[[Stanowisko / Position ]:[Stanowisko / Position ]],0))="n/a","n/a",FX297-INDEX(tab_MinKomp[Dokładność, precyzja w dzialaniu / Genauigkeit, Präzision in die Arbeit],MATCH($B297,tab_MinKomp[[Stanowisko / Position ]:[Stanowisko / Position ]],0)))</f>
        <v>0</v>
      </c>
      <c r="FY298" s="194">
        <f>IF(INDEX(tab_MinKomp[Dyspozycyjność / Verfügbarkeit],MATCH($B297,tab_MinKomp[[Stanowisko / Position ]:[Stanowisko / Position ]],0))="n/a","n/a",FY297-INDEX(tab_MinKomp[Dyspozycyjność / Verfügbarkeit],MATCH($B297,tab_MinKomp[[Stanowisko / Position ]:[Stanowisko / Position ]],0)))</f>
        <v>0</v>
      </c>
      <c r="FZ298" s="194">
        <f>IF(INDEX(tab_MinKomp[Zaangażowanie / 
Engagement],MATCH($B297,tab_MinKomp[[Stanowisko / Position ]:[Stanowisko / Position ]],0))="n/a","n/a",FZ297-INDEX(tab_MinKomp[Zaangażowanie / 
Engagement],MATCH($B297,tab_MinKomp[[Stanowisko / Position ]:[Stanowisko / Position ]],0)))</f>
        <v>0</v>
      </c>
      <c r="GA298" s="194" t="str">
        <f>IF(INDEX(tab_MinKomp[Konserwacja form guma],MATCH($B297,tab_MinKomp[[Stanowisko / Position ]:[Stanowisko / Position ]],0))="n/a","n/a",GA297-INDEX(tab_MinKomp[Konserwacja form guma],MATCH($B297,tab_MinKomp[[Stanowisko / Position ]:[Stanowisko / Position ]],0)))</f>
        <v>n/a</v>
      </c>
      <c r="GB298" s="194" t="str">
        <f>IF(INDEX(tab_MinKomp[Konserwacja form plastiki],MATCH($B297,tab_MinKomp[[Stanowisko / Position ]:[Stanowisko / Position ]],0))="n/a","n/a",GB297-INDEX(tab_MinKomp[Konserwacja form plastiki],MATCH($B297,tab_MinKomp[[Stanowisko / Position ]:[Stanowisko / Position ]],0)))</f>
        <v>n/a</v>
      </c>
      <c r="GC298" s="194">
        <f>IF(INDEX(tab_MinKomp[Elastyczność w działaniu],MATCH($B297,tab_MinKomp[[Stanowisko / Position ]:[Stanowisko / Position ]],0))="n/a","n/a",GC297-INDEX(tab_MinKomp[Elastyczność w działaniu],MATCH($B297,tab_MinKomp[[Stanowisko / Position ]:[Stanowisko / Position ]],0)))</f>
        <v>0</v>
      </c>
      <c r="GD298" s="194">
        <f>IF(INDEX(tab_MinKomp[Komunikatywność],MATCH($B297,tab_MinKomp[[Stanowisko / Position ]:[Stanowisko / Position ]],0))="n/a","n/a",GD297-INDEX(tab_MinKomp[Komunikatywność],MATCH($B297,tab_MinKomp[[Stanowisko / Position ]:[Stanowisko / Position ]],0)))</f>
        <v>0</v>
      </c>
      <c r="GE298" s="193" t="str">
        <f>IF(INDEX(tab_MinKomp[Motywowanie i budowanie zaangażowania zespołu],MATCH($B297,tab_MinKomp[[Stanowisko / Position ]:[Stanowisko / Position ]],0))="n/a","n/a",GE297-INDEX(tab_MinKomp[Motywowanie i budowanie zaangażowania zespołu],MATCH($B297,tab_MinKomp[[Stanowisko / Position ]:[Stanowisko / Position ]],0)))</f>
        <v>n/a</v>
      </c>
      <c r="GF298" s="186" t="s">
        <v>248</v>
      </c>
      <c r="GG298" s="186" t="s">
        <v>248</v>
      </c>
      <c r="GH298" s="186" t="s">
        <v>248</v>
      </c>
      <c r="GI298" s="186" t="s">
        <v>248</v>
      </c>
      <c r="GJ298" s="186" t="s">
        <v>248</v>
      </c>
      <c r="GK298" s="186" t="s">
        <v>248</v>
      </c>
      <c r="GL298" s="186" t="s">
        <v>248</v>
      </c>
      <c r="GM298" s="186" t="s">
        <v>248</v>
      </c>
      <c r="GN298" s="186" t="s">
        <v>248</v>
      </c>
      <c r="GO298" s="186" t="s">
        <v>248</v>
      </c>
      <c r="GP298" s="186" t="s">
        <v>248</v>
      </c>
      <c r="GQ298" s="186" t="s">
        <v>248</v>
      </c>
      <c r="GR298" s="186" t="s">
        <v>248</v>
      </c>
      <c r="GS298" s="186" t="s">
        <v>248</v>
      </c>
      <c r="GT298" s="186" t="s">
        <v>248</v>
      </c>
      <c r="GU298" s="186" t="s">
        <v>248</v>
      </c>
      <c r="GV298" s="186" t="s">
        <v>248</v>
      </c>
      <c r="GW298" s="186" t="s">
        <v>248</v>
      </c>
      <c r="GX298" s="186" t="s">
        <v>248</v>
      </c>
      <c r="GY298" s="186" t="s">
        <v>248</v>
      </c>
      <c r="GZ298" s="261" t="s">
        <v>248</v>
      </c>
      <c r="HA298" s="261" t="s">
        <v>248</v>
      </c>
      <c r="HB298" s="191">
        <f>SUM(G298:GE298)/(HB297-(SUM(G298:GE298)))</f>
        <v>7.5471698113207544E-2</v>
      </c>
    </row>
    <row r="299" spans="1:210" ht="24.9" customHeight="1" x14ac:dyDescent="0.3">
      <c r="A299" s="105" t="s">
        <v>314</v>
      </c>
      <c r="B299" s="105" t="s">
        <v>315</v>
      </c>
      <c r="C299" s="105" t="s">
        <v>448</v>
      </c>
      <c r="D299" s="105">
        <v>635</v>
      </c>
      <c r="E299" s="394" t="s">
        <v>533</v>
      </c>
      <c r="F299" s="185" t="s">
        <v>374</v>
      </c>
      <c r="G299" s="186">
        <v>2</v>
      </c>
      <c r="H299" s="186">
        <v>1</v>
      </c>
      <c r="I299" s="186">
        <v>2</v>
      </c>
      <c r="J299" s="186">
        <v>1</v>
      </c>
      <c r="K299" s="186">
        <v>1</v>
      </c>
      <c r="L299" s="186" t="s">
        <v>248</v>
      </c>
      <c r="M299" s="186" t="s">
        <v>248</v>
      </c>
      <c r="N299" s="186" t="s">
        <v>248</v>
      </c>
      <c r="O299" s="186">
        <v>1</v>
      </c>
      <c r="P299" s="186">
        <v>1</v>
      </c>
      <c r="Q299" s="186" t="s">
        <v>248</v>
      </c>
      <c r="R299" s="186" t="s">
        <v>248</v>
      </c>
      <c r="S299" s="186" t="s">
        <v>248</v>
      </c>
      <c r="T299" s="186" t="s">
        <v>248</v>
      </c>
      <c r="U299" s="186" t="s">
        <v>248</v>
      </c>
      <c r="V299" s="186" t="s">
        <v>248</v>
      </c>
      <c r="W299" s="186" t="s">
        <v>248</v>
      </c>
      <c r="X299" s="186" t="s">
        <v>248</v>
      </c>
      <c r="Y299" s="186" t="s">
        <v>248</v>
      </c>
      <c r="Z299" s="186" t="s">
        <v>248</v>
      </c>
      <c r="AA299" s="186" t="s">
        <v>248</v>
      </c>
      <c r="AB299" s="186" t="s">
        <v>248</v>
      </c>
      <c r="AC299" s="186" t="s">
        <v>248</v>
      </c>
      <c r="AD299" s="186" t="s">
        <v>248</v>
      </c>
      <c r="AE299" s="186" t="s">
        <v>248</v>
      </c>
      <c r="AF299" s="186" t="s">
        <v>248</v>
      </c>
      <c r="AG299" s="186" t="s">
        <v>248</v>
      </c>
      <c r="AH299" s="186" t="s">
        <v>248</v>
      </c>
      <c r="AI299" s="186" t="s">
        <v>248</v>
      </c>
      <c r="AJ299" s="186" t="s">
        <v>248</v>
      </c>
      <c r="AK299" s="186" t="s">
        <v>248</v>
      </c>
      <c r="AL299" s="186">
        <v>1</v>
      </c>
      <c r="AM299" s="186" t="s">
        <v>248</v>
      </c>
      <c r="AN299" s="186" t="s">
        <v>248</v>
      </c>
      <c r="AO299" s="186">
        <v>1</v>
      </c>
      <c r="AP299" s="186" t="s">
        <v>248</v>
      </c>
      <c r="AQ299" s="186">
        <v>1</v>
      </c>
      <c r="AR299" s="186" t="s">
        <v>248</v>
      </c>
      <c r="AS299" s="186" t="s">
        <v>248</v>
      </c>
      <c r="AT299" s="186" t="s">
        <v>248</v>
      </c>
      <c r="AU299" s="186" t="s">
        <v>248</v>
      </c>
      <c r="AV299" s="186">
        <v>2</v>
      </c>
      <c r="AW299" s="186">
        <v>1</v>
      </c>
      <c r="AX299" s="186" t="s">
        <v>248</v>
      </c>
      <c r="AY299" s="186" t="s">
        <v>248</v>
      </c>
      <c r="AZ299" s="186" t="s">
        <v>248</v>
      </c>
      <c r="BA299" s="186" t="s">
        <v>248</v>
      </c>
      <c r="BB299" s="186" t="s">
        <v>248</v>
      </c>
      <c r="BC299" s="186" t="s">
        <v>248</v>
      </c>
      <c r="BD299" s="186" t="s">
        <v>248</v>
      </c>
      <c r="BE299" s="186" t="s">
        <v>248</v>
      </c>
      <c r="BF299" s="186" t="s">
        <v>248</v>
      </c>
      <c r="BG299" s="186" t="s">
        <v>248</v>
      </c>
      <c r="BH299" s="186" t="s">
        <v>248</v>
      </c>
      <c r="BI299" s="186" t="s">
        <v>248</v>
      </c>
      <c r="BJ299" s="186" t="s">
        <v>248</v>
      </c>
      <c r="BK299" s="186" t="s">
        <v>248</v>
      </c>
      <c r="BL299" s="186" t="s">
        <v>248</v>
      </c>
      <c r="BM299" s="186" t="s">
        <v>248</v>
      </c>
      <c r="BN299" s="186" t="s">
        <v>248</v>
      </c>
      <c r="BO299" s="186">
        <v>2</v>
      </c>
      <c r="BP299" s="186" t="s">
        <v>248</v>
      </c>
      <c r="BQ299" s="186" t="s">
        <v>248</v>
      </c>
      <c r="BR299" s="186" t="s">
        <v>248</v>
      </c>
      <c r="BS299" s="186">
        <v>2</v>
      </c>
      <c r="BT299" s="186" t="s">
        <v>248</v>
      </c>
      <c r="BU299" s="186">
        <v>1</v>
      </c>
      <c r="BV299" s="186">
        <v>2</v>
      </c>
      <c r="BW299" s="186">
        <v>2</v>
      </c>
      <c r="BX299" s="186">
        <v>2</v>
      </c>
      <c r="BY299" s="186" t="s">
        <v>248</v>
      </c>
      <c r="BZ299" s="186">
        <v>2</v>
      </c>
      <c r="CA299" s="186">
        <v>1</v>
      </c>
      <c r="CB299" s="186">
        <v>2</v>
      </c>
      <c r="CC299" s="186" t="s">
        <v>248</v>
      </c>
      <c r="CD299" s="186">
        <v>2</v>
      </c>
      <c r="CE299" s="186">
        <v>2</v>
      </c>
      <c r="CF299" s="186">
        <v>2</v>
      </c>
      <c r="CG299" s="186">
        <v>1</v>
      </c>
      <c r="CH299" s="186" t="s">
        <v>248</v>
      </c>
      <c r="CI299" s="186" t="s">
        <v>248</v>
      </c>
      <c r="CJ299" s="186" t="s">
        <v>248</v>
      </c>
      <c r="CK299" s="186" t="s">
        <v>248</v>
      </c>
      <c r="CL299" s="186" t="s">
        <v>248</v>
      </c>
      <c r="CM299" s="186" t="s">
        <v>248</v>
      </c>
      <c r="CN299" s="186" t="s">
        <v>248</v>
      </c>
      <c r="CO299" s="186" t="s">
        <v>248</v>
      </c>
      <c r="CP299" s="186" t="s">
        <v>248</v>
      </c>
      <c r="CQ299" s="186" t="s">
        <v>248</v>
      </c>
      <c r="CR299" s="186" t="s">
        <v>248</v>
      </c>
      <c r="CS299" s="186" t="s">
        <v>248</v>
      </c>
      <c r="CT299" s="186" t="s">
        <v>248</v>
      </c>
      <c r="CU299" s="186" t="s">
        <v>248</v>
      </c>
      <c r="CV299" s="186" t="s">
        <v>248</v>
      </c>
      <c r="CW299" s="186">
        <v>2</v>
      </c>
      <c r="CX299" s="186" t="s">
        <v>248</v>
      </c>
      <c r="CY299" s="186" t="s">
        <v>248</v>
      </c>
      <c r="CZ299" s="186" t="s">
        <v>248</v>
      </c>
      <c r="DA299" s="186" t="s">
        <v>248</v>
      </c>
      <c r="DB299" s="186" t="s">
        <v>248</v>
      </c>
      <c r="DC299" s="186" t="s">
        <v>248</v>
      </c>
      <c r="DD299" s="186" t="s">
        <v>248</v>
      </c>
      <c r="DE299" s="186" t="s">
        <v>248</v>
      </c>
      <c r="DF299" s="186">
        <v>2</v>
      </c>
      <c r="DG299" s="186" t="s">
        <v>248</v>
      </c>
      <c r="DH299" s="186" t="s">
        <v>248</v>
      </c>
      <c r="DI299" s="186" t="s">
        <v>248</v>
      </c>
      <c r="DJ299" s="186" t="s">
        <v>248</v>
      </c>
      <c r="DK299" s="186" t="s">
        <v>248</v>
      </c>
      <c r="DL299" s="186" t="s">
        <v>248</v>
      </c>
      <c r="DM299" s="186" t="s">
        <v>248</v>
      </c>
      <c r="DN299" s="186" t="s">
        <v>248</v>
      </c>
      <c r="DO299" s="186" t="s">
        <v>248</v>
      </c>
      <c r="DP299" s="186" t="s">
        <v>248</v>
      </c>
      <c r="DQ299" s="186" t="s">
        <v>248</v>
      </c>
      <c r="DR299" s="186" t="s">
        <v>248</v>
      </c>
      <c r="DS299" s="186" t="s">
        <v>248</v>
      </c>
      <c r="DT299" s="186" t="s">
        <v>248</v>
      </c>
      <c r="DU299" s="186" t="s">
        <v>248</v>
      </c>
      <c r="DV299" s="186" t="s">
        <v>248</v>
      </c>
      <c r="DW299" s="186" t="s">
        <v>248</v>
      </c>
      <c r="DX299" s="186" t="s">
        <v>248</v>
      </c>
      <c r="DY299" s="186" t="s">
        <v>248</v>
      </c>
      <c r="DZ299" s="186" t="s">
        <v>248</v>
      </c>
      <c r="EA299" s="186" t="s">
        <v>248</v>
      </c>
      <c r="EB299" s="186" t="s">
        <v>248</v>
      </c>
      <c r="EC299" s="186" t="s">
        <v>248</v>
      </c>
      <c r="ED299" s="186" t="s">
        <v>248</v>
      </c>
      <c r="EE299" s="186" t="s">
        <v>248</v>
      </c>
      <c r="EF299" s="186" t="s">
        <v>248</v>
      </c>
      <c r="EG299" s="186" t="s">
        <v>248</v>
      </c>
      <c r="EH299" s="186" t="s">
        <v>248</v>
      </c>
      <c r="EI299" s="186" t="s">
        <v>248</v>
      </c>
      <c r="EJ299" s="186" t="s">
        <v>248</v>
      </c>
      <c r="EK299" s="186" t="s">
        <v>248</v>
      </c>
      <c r="EL299" s="186" t="s">
        <v>248</v>
      </c>
      <c r="EM299" s="186" t="s">
        <v>248</v>
      </c>
      <c r="EN299" s="186" t="s">
        <v>248</v>
      </c>
      <c r="EO299" s="186" t="s">
        <v>248</v>
      </c>
      <c r="EP299" s="186" t="s">
        <v>248</v>
      </c>
      <c r="EQ299" s="186" t="s">
        <v>248</v>
      </c>
      <c r="ER299" s="186" t="s">
        <v>248</v>
      </c>
      <c r="ES299" s="186" t="s">
        <v>248</v>
      </c>
      <c r="ET299" s="186" t="s">
        <v>248</v>
      </c>
      <c r="EU299" s="186" t="s">
        <v>248</v>
      </c>
      <c r="EV299" s="186" t="s">
        <v>248</v>
      </c>
      <c r="EW299" s="186" t="s">
        <v>248</v>
      </c>
      <c r="EX299" s="186" t="s">
        <v>248</v>
      </c>
      <c r="EY299" s="186" t="s">
        <v>248</v>
      </c>
      <c r="EZ299" s="186" t="s">
        <v>248</v>
      </c>
      <c r="FA299" s="186" t="s">
        <v>248</v>
      </c>
      <c r="FB299" s="186" t="s">
        <v>248</v>
      </c>
      <c r="FC299" s="186" t="s">
        <v>248</v>
      </c>
      <c r="FD299" s="186" t="s">
        <v>248</v>
      </c>
      <c r="FE299" s="186" t="s">
        <v>248</v>
      </c>
      <c r="FF299" s="186" t="s">
        <v>248</v>
      </c>
      <c r="FG299" s="186" t="s">
        <v>248</v>
      </c>
      <c r="FH299" s="186" t="s">
        <v>248</v>
      </c>
      <c r="FI299" s="186" t="s">
        <v>248</v>
      </c>
      <c r="FJ299" s="186" t="s">
        <v>248</v>
      </c>
      <c r="FK299" s="186" t="s">
        <v>248</v>
      </c>
      <c r="FL299" s="186" t="s">
        <v>248</v>
      </c>
      <c r="FM299" s="186" t="s">
        <v>248</v>
      </c>
      <c r="FN299" s="186"/>
      <c r="FO299" s="186"/>
      <c r="FP299" s="186"/>
      <c r="FQ299" s="187" t="s">
        <v>248</v>
      </c>
      <c r="FR299" s="187" t="s">
        <v>248</v>
      </c>
      <c r="FS299" s="186">
        <v>2</v>
      </c>
      <c r="FT299" s="186">
        <v>2</v>
      </c>
      <c r="FU299" s="186">
        <v>1</v>
      </c>
      <c r="FV299" s="186">
        <v>1</v>
      </c>
      <c r="FW299" s="186">
        <v>1</v>
      </c>
      <c r="FX299" s="186">
        <v>2</v>
      </c>
      <c r="FY299" s="186">
        <v>2</v>
      </c>
      <c r="FZ299" s="186">
        <v>2</v>
      </c>
      <c r="GA299" s="186" t="s">
        <v>248</v>
      </c>
      <c r="GB299" s="186" t="s">
        <v>248</v>
      </c>
      <c r="GC299" s="186">
        <v>2</v>
      </c>
      <c r="GD299" s="186">
        <v>1</v>
      </c>
      <c r="GE299" s="186" t="s">
        <v>248</v>
      </c>
      <c r="GF299" s="186" t="s">
        <v>248</v>
      </c>
      <c r="GG299" s="186" t="s">
        <v>248</v>
      </c>
      <c r="GH299" s="186" t="s">
        <v>248</v>
      </c>
      <c r="GI299" s="186" t="s">
        <v>248</v>
      </c>
      <c r="GJ299" s="186" t="s">
        <v>248</v>
      </c>
      <c r="GK299" s="186" t="s">
        <v>248</v>
      </c>
      <c r="GL299" s="186" t="s">
        <v>248</v>
      </c>
      <c r="GM299" s="186" t="s">
        <v>248</v>
      </c>
      <c r="GN299" s="186" t="s">
        <v>248</v>
      </c>
      <c r="GO299" s="186" t="s">
        <v>248</v>
      </c>
      <c r="GP299" s="186" t="s">
        <v>248</v>
      </c>
      <c r="GQ299" s="186" t="s">
        <v>248</v>
      </c>
      <c r="GR299" s="186" t="s">
        <v>248</v>
      </c>
      <c r="GS299" s="186" t="s">
        <v>248</v>
      </c>
      <c r="GT299" s="186" t="s">
        <v>248</v>
      </c>
      <c r="GU299" s="186" t="s">
        <v>248</v>
      </c>
      <c r="GV299" s="186" t="s">
        <v>248</v>
      </c>
      <c r="GW299" s="186" t="s">
        <v>248</v>
      </c>
      <c r="GX299" s="186" t="s">
        <v>248</v>
      </c>
      <c r="GY299" s="186" t="s">
        <v>248</v>
      </c>
      <c r="GZ299" s="261" t="s">
        <v>248</v>
      </c>
      <c r="HA299" s="261" t="s">
        <v>248</v>
      </c>
      <c r="HB299" s="188">
        <f t="shared" ref="HB299" si="167">SUM(G299:GE299)</f>
        <v>58</v>
      </c>
    </row>
    <row r="300" spans="1:210" ht="24.9" customHeight="1" thickBot="1" x14ac:dyDescent="0.35">
      <c r="A300" s="108" t="str">
        <f t="shared" si="161"/>
        <v>Prod.-Q-1</v>
      </c>
      <c r="B300" s="108" t="str">
        <f t="shared" si="162"/>
        <v>Pracownik Produkcji</v>
      </c>
      <c r="C300" s="108" t="str">
        <f t="shared" si="163"/>
        <v>PK</v>
      </c>
      <c r="D300" s="108">
        <f t="shared" si="164"/>
        <v>635</v>
      </c>
      <c r="E300" s="395"/>
      <c r="F300" s="189" t="s">
        <v>375</v>
      </c>
      <c r="G300" s="192">
        <f>IF(INDEX(tab_MinKomp[Przepisy BHP / BHP Vorschriften],MATCH($B299,tab_MinKomp[[Stanowisko / Position ]:[Stanowisko / Position ]],0))="n/a","n/a",G299-INDEX(tab_MinKomp[Przepisy BHP / BHP Vorschriften],MATCH($B299,tab_MinKomp[[Stanowisko / Position ]:[Stanowisko / Position ]],0)))</f>
        <v>0</v>
      </c>
      <c r="H300" s="193">
        <f>IF(INDEX(tab_MinKomp[Przepisy PPOŻ / Brandschutzbestimmungen],MATCH($B299,tab_MinKomp[[Stanowisko / Position ]:[Stanowisko / Position ]],0))="n/a","n/a",H299-INDEX(tab_MinKomp[Przepisy PPOŻ / Brandschutzbestimmungen],MATCH($B299,tab_MinKomp[[Stanowisko / Position ]:[Stanowisko / Position ]],0)))</f>
        <v>0</v>
      </c>
      <c r="I300" s="193">
        <f>IF(INDEX(tab_MinKomp[Ryzyko zawodowe na stanowiskach pracyv/ Berufliche Risiken an Arbeitsstellen],MATCH($B299,tab_MinKomp[[Stanowisko / Position ]:[Stanowisko / Position ]],0))="n/a","n/a",I299-INDEX(tab_MinKomp[Ryzyko zawodowe na stanowiskach pracyv/ Berufliche Risiken an Arbeitsstellen],MATCH($B299,tab_MinKomp[[Stanowisko / Position ]:[Stanowisko / Position ]],0)))</f>
        <v>0</v>
      </c>
      <c r="J300" s="193">
        <f>IF(INDEX(tab_MinKomp[Gospodarka substancjami niebezpiecznymi / Gefahrstoffmanagement],MATCH($B299,tab_MinKomp[[Stanowisko / Position ]:[Stanowisko / Position ]],0))="n/a","n/a",J299-INDEX(tab_MinKomp[Gospodarka substancjami niebezpiecznymi / Gefahrstoffmanagement],MATCH($B299,tab_MinKomp[[Stanowisko / Position ]:[Stanowisko / Position ]],0)))</f>
        <v>0</v>
      </c>
      <c r="K300" s="193">
        <f>IF(INDEX(tab_MinKomp[Gospodarka odpadami / Abfallwirtschaft],MATCH($B299,tab_MinKomp[[Stanowisko / Position ]:[Stanowisko / Position ]],0))="n/a","n/a",K299-INDEX(tab_MinKomp[Gospodarka odpadami / Abfallwirtschaft],MATCH($B299,tab_MinKomp[[Stanowisko / Position ]:[Stanowisko / Position ]],0)))</f>
        <v>0</v>
      </c>
      <c r="L300" s="194" t="str">
        <f>IF(INDEX(tab_MinKomp[Przepisy kodeksu pracy / Bestimmungen des Arbeitsgesetzes],MATCH($B299,tab_MinKomp[[Stanowisko / Position ]:[Stanowisko / Position ]],0))="n/a","n/a",L299-INDEX(tab_MinKomp[Przepisy kodeksu pracy / Bestimmungen des Arbeitsgesetzes],MATCH($B299,tab_MinKomp[[Stanowisko / Position ]:[Stanowisko / Position ]],0)))</f>
        <v>n/a</v>
      </c>
      <c r="M300" s="195" t="str">
        <f>IF(INDEX(tab_MinKomp[Przepisy o ub.społ. ZUS  / Sozialversicherungsvorschriften],MATCH($B299,tab_MinKomp[[Stanowisko / Position ]:[Stanowisko / Position ]],0))="n/a","n/a",M299-INDEX(tab_MinKomp[Przepisy o ub.społ. ZUS  / Sozialversicherungsvorschriften],MATCH($B299,tab_MinKomp[[Stanowisko / Position ]:[Stanowisko / Position ]],0)))</f>
        <v>n/a</v>
      </c>
      <c r="N300" s="194" t="str">
        <f>IF(INDEX(tab_MinKomp[PRZEPISY O PDOF /persönlich Einkommensteuergesetz ],MATCH($B299,tab_MinKomp[[Stanowisko / Position ]:[Stanowisko / Position ]],0))="n/a","n/a",N299-INDEX(tab_MinKomp[PRZEPISY O PDOF /persönlich Einkommensteuergesetz ],MATCH($B299,tab_MinKomp[[Stanowisko / Position ]:[Stanowisko / Position ]],0)))</f>
        <v>n/a</v>
      </c>
      <c r="O300" s="194">
        <f>IF(INDEX(tab_MinKomp[Regulamin pracy / Arbeitsordnung],MATCH($B299,tab_MinKomp[[Stanowisko / Position ]:[Stanowisko / Position ]],0))="n/a","n/a",O299-INDEX(tab_MinKomp[Regulamin pracy / Arbeitsordnung],MATCH($B299,tab_MinKomp[[Stanowisko / Position ]:[Stanowisko / Position ]],0)))</f>
        <v>0</v>
      </c>
      <c r="P300" s="194">
        <f>IF(INDEX(tab_MinKomp[Regulamin wynagradzania / Vergütungsordnung],MATCH($B299,tab_MinKomp[[Stanowisko / Position ]:[Stanowisko / Position ]],0))="n/a","n/a",P299-INDEX(tab_MinKomp[Regulamin wynagradzania / Vergütungsordnung],MATCH($B299,tab_MinKomp[[Stanowisko / Position ]:[Stanowisko / Position ]],0)))</f>
        <v>0</v>
      </c>
      <c r="Q300" s="194" t="str">
        <f>IF(INDEX(tab_MinKomp[System R2PŁATNIK PRO: Płace / Lohnabrechnung],MATCH($B299,tab_MinKomp[[Stanowisko / Position ]:[Stanowisko / Position ]],0))="n/a","n/a",Q299-INDEX(tab_MinKomp[System R2PŁATNIK PRO: Płace / Lohnabrechnung],MATCH($B299,tab_MinKomp[[Stanowisko / Position ]:[Stanowisko / Position ]],0)))</f>
        <v>n/a</v>
      </c>
      <c r="R300" s="194" t="str">
        <f>IF(INDEX(tab_MinKomp[SystemR2PŁATNIK PRO: KADRY / Personaldaten],MATCH($B299,tab_MinKomp[[Stanowisko / Position ]:[Stanowisko / Position ]],0))="n/a","n/a",R299-INDEX(tab_MinKomp[SystemR2PŁATNIK PRO: KADRY / Personaldaten],MATCH($B299,tab_MinKomp[[Stanowisko / Position ]:[Stanowisko / Position ]],0)))</f>
        <v>n/a</v>
      </c>
      <c r="S300" s="194" t="str">
        <f>IF(INDEX(tab_MinKomp[SYSTEM R2PŁATNIK PRO: zarządzanie pracownikami / Arbeitsverwaltung],MATCH($B299,tab_MinKomp[[Stanowisko / Position ]:[Stanowisko / Position ]],0))="n/a","n/a",S299-INDEX(tab_MinKomp[SYSTEM R2PŁATNIK PRO: zarządzanie pracownikami / Arbeitsverwaltung],MATCH($B299,tab_MinKomp[[Stanowisko / Position ]:[Stanowisko / Position ]],0)))</f>
        <v>n/a</v>
      </c>
      <c r="T300" s="194" t="str">
        <f>IF(INDEX(tab_MinKomp[Doradztwo, wsparcie personalne / Personalberatung und Unterstützung],MATCH($B299,tab_MinKomp[[Stanowisko / Position ]:[Stanowisko / Position ]],0))="n/a","n/a",T299-INDEX(tab_MinKomp[Doradztwo, wsparcie personalne / Personalberatung und Unterstützung],MATCH($B299,tab_MinKomp[[Stanowisko / Position ]:[Stanowisko / Position ]],0)))</f>
        <v>n/a</v>
      </c>
      <c r="U300" s="194" t="str">
        <f>IF(INDEX(tab_MinKomp[Przepisy o podatku VAT / MwSt.- Gesetz],MATCH($B299,tab_MinKomp[[Stanowisko / Position ]:[Stanowisko / Position ]],0))="n/a","n/a",U299-INDEX(tab_MinKomp[Przepisy o podatku VAT / MwSt.- Gesetz],MATCH($B299,tab_MinKomp[[Stanowisko / Position ]:[Stanowisko / Position ]],0)))</f>
        <v>n/a</v>
      </c>
      <c r="V300" s="194" t="str">
        <f>IF(INDEX(tab_MinKomp[PrzepisyPDOP / geschäftlich Einkommensteuergesetz],MATCH($B299,tab_MinKomp[[Stanowisko / Position ]:[Stanowisko / Position ]],0))="n/a","n/a",V299-INDEX(tab_MinKomp[PrzepisyPDOP / geschäftlich Einkommensteuergesetz],MATCH($B299,tab_MinKomp[[Stanowisko / Position ]:[Stanowisko / Position ]],0)))</f>
        <v>n/a</v>
      </c>
      <c r="W300" s="194" t="str">
        <f>IF(INDEX(tab_MinKomp[System BAAN / FINANSE (FIBU)],MATCH($B299,tab_MinKomp[[Stanowisko / Position ]:[Stanowisko / Position ]],0))="n/a","n/a",W299-INDEX(tab_MinKomp[System BAAN / FINANSE (FIBU)],MATCH($B299,tab_MinKomp[[Stanowisko / Position ]:[Stanowisko / Position ]],0)))</f>
        <v>n/a</v>
      </c>
      <c r="X300" s="194" t="str">
        <f>IF(INDEX(tab_MinKomp[Systemy pomocnicze / Hilfssysteme(STOCKPROGRAM, KALK2000 etc.)],MATCH($B299,tab_MinKomp[[Stanowisko / Position ]:[Stanowisko / Position ]],0))="n/a","n/a",X299-INDEX(tab_MinKomp[Systemy pomocnicze / Hilfssysteme(STOCKPROGRAM, KALK2000 etc.)],MATCH($B299,tab_MinKomp[[Stanowisko / Position ]:[Stanowisko / Position ]],0)))</f>
        <v>n/a</v>
      </c>
      <c r="Y300" s="194" t="str">
        <f>IF(INDEX(tab_MinKomp[Polityka rachunkowości / Buchführungspolitik],MATCH($B299,tab_MinKomp[[Stanowisko / Position ]:[Stanowisko / Position ]],0))="n/a","n/a",Y299-INDEX(tab_MinKomp[Polityka rachunkowości / Buchführungspolitik],MATCH($B299,tab_MinKomp[[Stanowisko / Position ]:[Stanowisko / Position ]],0)))</f>
        <v>n/a</v>
      </c>
      <c r="Z300" s="194" t="str">
        <f>IF(INDEX(tab_MinKomp[Ustawa o rachunkowości / Rechnungslegungsgesetz],MATCH($B299,tab_MinKomp[[Stanowisko / Position ]:[Stanowisko / Position ]],0))="n/a","n/a",Z299-INDEX(tab_MinKomp[Ustawa o rachunkowości / Rechnungslegungsgesetz],MATCH($B299,tab_MinKomp[[Stanowisko / Position ]:[Stanowisko / Position ]],0)))</f>
        <v>n/a</v>
      </c>
      <c r="AA300" s="194" t="str">
        <f>IF(INDEX(tab_MinKomp[WORKFLOW - TS-100],MATCH($B299,tab_MinKomp[[Stanowisko / Position ]:[Stanowisko / Position ]],0))="n/a","n/a",AA299-INDEX(tab_MinKomp[WORKFLOW - TS-100],MATCH($B299,tab_MinKomp[[Stanowisko / Position ]:[Stanowisko / Position ]],0)))</f>
        <v>n/a</v>
      </c>
      <c r="AB300" s="194" t="str">
        <f>IF(INDEX(tab_MinKomp[WORKFLOW - SFMS],MATCH($B299,tab_MinKomp[[Stanowisko / Position ]:[Stanowisko / Position ]],0))="n/a","n/a",AB299-INDEX(tab_MinKomp[WORKFLOW - SFMS],MATCH($B299,tab_MinKomp[[Stanowisko / Position ]:[Stanowisko / Position ]],0)))</f>
        <v>n/a</v>
      </c>
      <c r="AC300" s="194" t="str">
        <f>IF(INDEX(tab_MinKomp[System ISO 9001:2015],MATCH($B299,tab_MinKomp[[Stanowisko / Position ]:[Stanowisko / Position ]],0))="n/a","n/a",AC299-INDEX(tab_MinKomp[System ISO 9001:2015],MATCH($B299,tab_MinKomp[[Stanowisko / Position ]:[Stanowisko / Position ]],0)))</f>
        <v>n/a</v>
      </c>
      <c r="AD300" s="194" t="str">
        <f>IF(INDEX(tab_MinKomp[System ISO 9001:2015],MATCH($B299,tab_MinKomp[[Stanowisko / Position ]:[Stanowisko / Position ]],0))="n/a","n/a",AD299-INDEX(tab_MinKomp[System ISO 9001:2015],MATCH($B299,tab_MinKomp[[Stanowisko / Position ]:[Stanowisko / Position ]],0)))</f>
        <v>n/a</v>
      </c>
      <c r="AE300" s="194" t="str">
        <f>IF(INDEX(tab_MinKomp[System ISO 9001:2015],MATCH($B299,tab_MinKomp[[Stanowisko / Position ]:[Stanowisko / Position ]],0))="n/a","n/a",AE299-INDEX(tab_MinKomp[System ISO 9001:2015],MATCH($B299,tab_MinKomp[[Stanowisko / Position ]:[Stanowisko / Position ]],0)))</f>
        <v>n/a</v>
      </c>
      <c r="AF300" s="194" t="str">
        <f>IF(INDEX(tab_MinKomp[System ISO 9001:2015],MATCH($B299,tab_MinKomp[[Stanowisko / Position ]:[Stanowisko / Position ]],0))="n/a","n/a",AF299-INDEX(tab_MinKomp[System ISO 9001:2015],MATCH($B299,tab_MinKomp[[Stanowisko / Position ]:[Stanowisko / Position ]],0)))</f>
        <v>n/a</v>
      </c>
      <c r="AG300" s="194" t="str">
        <f>IF(INDEX(tab_MinKomp[Wymagania VDA 6.3 Process / Forderungen],MATCH($B299,tab_MinKomp[[Stanowisko / Position ]:[Stanowisko / Position ]],0))="n/a","n/a",AG299-INDEX(tab_MinKomp[Wymagania VDA 6.3 Process / Forderungen],MATCH($B299,tab_MinKomp[[Stanowisko / Position ]:[Stanowisko / Position ]],0)))</f>
        <v>n/a</v>
      </c>
      <c r="AH300" s="194" t="str">
        <f>IF(INDEX(tab_MinKomp[Wymagania VDA 6.5 Product / Forderungen],MATCH($B299,tab_MinKomp[[Stanowisko / Position ]:[Stanowisko / Position ]],0))="n/a","n/a",AH299-INDEX(tab_MinKomp[Wymagania VDA 6.5 Product / Forderungen],MATCH($B299,tab_MinKomp[[Stanowisko / Position ]:[Stanowisko / Position ]],0)))</f>
        <v>n/a</v>
      </c>
      <c r="AI300" s="194" t="str">
        <f>IF(INDEX(tab_MinKomp[System ISO 9001:2015],MATCH($B299,tab_MinKomp[[Stanowisko / Position ]:[Stanowisko / Position ]],0))="n/a","n/a",AI299-INDEX(tab_MinKomp[System ISO 9001:2015],MATCH($B299,tab_MinKomp[[Stanowisko / Position ]:[Stanowisko / Position ]],0)))</f>
        <v>n/a</v>
      </c>
      <c r="AJ300" s="194" t="str">
        <f>IF(INDEX(tab_MinKomp[Auditor systemu ISO 17021:2018],MATCH($B299,tab_MinKomp[[Stanowisko / Position ]:[Stanowisko / Position ]],0))="n/a","n/a",AJ299-INDEX(tab_MinKomp[Auditor systemu ISO 17021:2018],MATCH($B299,tab_MinKomp[[Stanowisko / Position ]:[Stanowisko / Position ]],0)))</f>
        <v>n/a</v>
      </c>
      <c r="AK300" s="194" t="str">
        <f>IF(INDEX(tab_MinKomp[Pełnomocnik systemu / Systemvertreter],MATCH($B299,tab_MinKomp[[Stanowisko / Position ]:[Stanowisko / Position ]],0))="n/a","n/a",AK299-INDEX(tab_MinKomp[Pełnomocnik systemu / Systemvertreter],MATCH($B299,tab_MinKomp[[Stanowisko / Position ]:[Stanowisko / Position ]],0)))</f>
        <v>n/a</v>
      </c>
      <c r="AL300" s="194">
        <f>IF(INDEX(tab_MinKomp[Polityka Etyczna - Compliance],MATCH($B299,tab_MinKomp[[Stanowisko / Position ]:[Stanowisko / Position ]],0))="n/a","n/a",AL299-INDEX(tab_MinKomp[Polityka Etyczna - Compliance],MATCH($B299,tab_MinKomp[[Stanowisko / Position ]:[Stanowisko / Position ]],0)))</f>
        <v>0</v>
      </c>
      <c r="AM300" s="194" t="str">
        <f>IF(INDEX(tab_MinKomp[WDRAŻANIE NOWYCH PROJEKTÓW/ PROCEDURA CTM],MATCH($B299,tab_MinKomp[[Stanowisko / Position ]:[Stanowisko / Position ]],0))="n/a","n/a",AM299-INDEX(tab_MinKomp[WDRAŻANIE NOWYCH PROJEKTÓW/ PROCEDURA CTM],MATCH($B299,tab_MinKomp[[Stanowisko / Position ]:[Stanowisko / Position ]],0)))</f>
        <v>n/a</v>
      </c>
      <c r="AN300" s="194" t="str">
        <f>IF(INDEX(tab_MinKomp[KAMIENIE MILOWE MSL/PIFF],MATCH($B299,tab_MinKomp[[Stanowisko / Position ]:[Stanowisko / Position ]],0))="n/a","n/a",AN299-INDEX(tab_MinKomp[KAMIENIE MILOWE MSL/PIFF],MATCH($B299,tab_MinKomp[[Stanowisko / Position ]:[Stanowisko / Position ]],0)))</f>
        <v>n/a</v>
      </c>
      <c r="AO300" s="194">
        <f>IF(INDEX(tab_MinKomp[CP],MATCH($B299,tab_MinKomp[[Stanowisko / Position ]:[Stanowisko / Position ]],0))="n/a","n/a",AO299-INDEX(tab_MinKomp[CP],MATCH($B299,tab_MinKomp[[Stanowisko / Position ]:[Stanowisko / Position ]],0)))</f>
        <v>0</v>
      </c>
      <c r="AP300" s="194" t="str">
        <f>IF(INDEX(tab_MinKomp[FMEA],MATCH($B299,tab_MinKomp[[Stanowisko / Position ]:[Stanowisko / Position ]],0))="n/a","n/a",AP299-INDEX(tab_MinKomp[FMEA],MATCH($B299,tab_MinKomp[[Stanowisko / Position ]:[Stanowisko / Position ]],0)))</f>
        <v>n/a</v>
      </c>
      <c r="AQ300" s="194">
        <f>IF(INDEX(tab_MinKomp[FLOW CHART],MATCH($B299,tab_MinKomp[[Stanowisko / Position ]:[Stanowisko / Position ]],0))="n/a","n/a",AQ299-INDEX(tab_MinKomp[FLOW CHART],MATCH($B299,tab_MinKomp[[Stanowisko / Position ]:[Stanowisko / Position ]],0)))</f>
        <v>0</v>
      </c>
      <c r="AR300" s="194" t="str">
        <f>IF(INDEX(tab_MinKomp[APQP],MATCH($B299,tab_MinKomp[[Stanowisko / Position ]:[Stanowisko / Position ]],0))="n/a","n/a",AR299-INDEX(tab_MinKomp[APQP],MATCH($B299,tab_MinKomp[[Stanowisko / Position ]:[Stanowisko / Position ]],0)))</f>
        <v>n/a</v>
      </c>
      <c r="AS300" s="194" t="str">
        <f>IF(INDEX(tab_MinKomp[MSA],MATCH($B299,tab_MinKomp[[Stanowisko / Position ]:[Stanowisko / Position ]],0))="n/a","n/a",AS299-INDEX(tab_MinKomp[MSA],MATCH($B299,tab_MinKomp[[Stanowisko / Position ]:[Stanowisko / Position ]],0)))</f>
        <v>n/a</v>
      </c>
      <c r="AT300" s="194" t="str">
        <f>IF(INDEX(tab_MinKomp[SPC],MATCH($B299,tab_MinKomp[[Stanowisko / Position ]:[Stanowisko / Position ]],0))="n/a","n/a",AT299-INDEX(tab_MinKomp[SPC],MATCH($B299,tab_MinKomp[[Stanowisko / Position ]:[Stanowisko / Position ]],0)))</f>
        <v>n/a</v>
      </c>
      <c r="AU300" s="194" t="str">
        <f>IF(INDEX(tab_MinKomp[CSR (SPECYFICZNE WYMAGANIA KLIENTA)],MATCH($B299,tab_MinKomp[[Stanowisko / Position ]:[Stanowisko / Position ]],0))="n/a","n/a",AU299-INDEX(tab_MinKomp[CSR (SPECYFICZNE WYMAGANIA KLIENTA)],MATCH($B299,tab_MinKomp[[Stanowisko / Position ]:[Stanowisko / Position ]],0)))</f>
        <v>n/a</v>
      </c>
      <c r="AV300" s="194">
        <f>IF(INDEX(tab_MinKomp[5S],MATCH($B299,tab_MinKomp[[Stanowisko / Position ]:[Stanowisko / Position ]],0))="n/a","n/a",AV299-INDEX(tab_MinKomp[5S],MATCH($B299,tab_MinKomp[[Stanowisko / Position ]:[Stanowisko / Position ]],0)))</f>
        <v>0</v>
      </c>
      <c r="AW300" s="194">
        <f>IF(INDEX(tab_MinKomp[LEAN MANAGEMENT],MATCH($B299,tab_MinKomp[[Stanowisko / Position ]:[Stanowisko / Position ]],0))="n/a","n/a",AW299-INDEX(tab_MinKomp[LEAN MANAGEMENT],MATCH($B299,tab_MinKomp[[Stanowisko / Position ]:[Stanowisko / Position ]],0)))</f>
        <v>0</v>
      </c>
      <c r="AX300" s="194" t="str">
        <f>IF(INDEX(tab_MinKomp[5R],MATCH($B299,tab_MinKomp[[Stanowisko / Position ]:[Stanowisko / Position ]],0))="n/a","n/a",AX299-INDEX(tab_MinKomp[5R],MATCH($B299,tab_MinKomp[[Stanowisko / Position ]:[Stanowisko / Position ]],0)))</f>
        <v>n/a</v>
      </c>
      <c r="AY300" s="194" t="str">
        <f>IF(INDEX(tab_MinKomp[Six Sigma],MATCH($B299,tab_MinKomp[[Stanowisko / Position ]:[Stanowisko / Position ]],0))="n/a","n/a",AY299-INDEX(tab_MinKomp[Six Sigma],MATCH($B299,tab_MinKomp[[Stanowisko / Position ]:[Stanowisko / Position ]],0)))</f>
        <v>n/a</v>
      </c>
      <c r="AZ300" s="194" t="str">
        <f>IF(INDEX(tab_MinKomp[System BAAN / Distribution &amp; Supply Chain],MATCH($B299,tab_MinKomp[[Stanowisko / Position ]:[Stanowisko / Position ]],0))="n/a","n/a",AZ299-INDEX(tab_MinKomp[System BAAN / Distribution &amp; Supply Chain],MATCH($B299,tab_MinKomp[[Stanowisko / Position ]:[Stanowisko / Position ]],0)))</f>
        <v>n/a</v>
      </c>
      <c r="BA300" s="194" t="str">
        <f>IF(INDEX(tab_MinKomp[Gospodarka magazynowa / Lagerverwaltung],MATCH($B299,tab_MinKomp[[Stanowisko / Position ]:[Stanowisko / Position ]],0))="n/a","n/a",BA299-INDEX(tab_MinKomp[Gospodarka magazynowa / Lagerverwaltung],MATCH($B299,tab_MinKomp[[Stanowisko / Position ]:[Stanowisko / Position ]],0)))</f>
        <v>n/a</v>
      </c>
      <c r="BB300" s="194" t="str">
        <f>IF(INDEX(tab_MinKomp[Inwentaryzacja - organizacja i przebieg / Inventurprozess],MATCH($B299,tab_MinKomp[[Stanowisko / Position ]:[Stanowisko / Position ]],0))="n/a","n/a",BB299-INDEX(tab_MinKomp[Inwentaryzacja - organizacja i przebieg / Inventurprozess],MATCH($B299,tab_MinKomp[[Stanowisko / Position ]:[Stanowisko / Position ]],0)))</f>
        <v>n/a</v>
      </c>
      <c r="BC300" s="194" t="str">
        <f>IF(INDEX(tab_MinKomp[Organizacja dostaw / Versorgungsorganisation],MATCH($B299,tab_MinKomp[[Stanowisko / Position ]:[Stanowisko / Position ]],0))="n/a","n/a",BC299-INDEX(tab_MinKomp[Organizacja dostaw / Versorgungsorganisation],MATCH($B299,tab_MinKomp[[Stanowisko / Position ]:[Stanowisko / Position ]],0)))</f>
        <v>n/a</v>
      </c>
      <c r="BD300" s="194" t="str">
        <f>IF(INDEX(tab_MinKomp[Organizacja wysyłek / Organisation von Lieferungen],MATCH($B299,tab_MinKomp[[Stanowisko / Position ]:[Stanowisko / Position ]],0))="n/a","n/a",BD299-INDEX(tab_MinKomp[Organizacja wysyłek / Organisation von Lieferungen],MATCH($B299,tab_MinKomp[[Stanowisko / Position ]:[Stanowisko / Position ]],0)))</f>
        <v>n/a</v>
      </c>
      <c r="BE300" s="194" t="str">
        <f>IF(INDEX(tab_MinKomp[Analiza magazynowa - Program Polen.mdb / Inventuranalyse],MATCH($B299,tab_MinKomp[[Stanowisko / Position ]:[Stanowisko / Position ]],0))="n/a","n/a",BE299-INDEX(tab_MinKomp[Analiza magazynowa - Program Polen.mdb / Inventuranalyse],MATCH($B299,tab_MinKomp[[Stanowisko / Position ]:[Stanowisko / Position ]],0)))</f>
        <v>n/a</v>
      </c>
      <c r="BF300" s="190" t="str">
        <f>IF(INDEX(tab_MinKomp[MMOG (Materials Management Operations Guidelines)],MATCH($B299,tab_MinKomp[[Stanowisko / Position ]:[Stanowisko / Position ]],0))="n/a","n/a",BF299-INDEX(tab_MinKomp[MMOG (Materials Management Operations Guidelines)],MATCH($B299,tab_MinKomp[[Stanowisko / Position ]:[Stanowisko / Position ]],0)))</f>
        <v>n/a</v>
      </c>
      <c r="BG300" s="190" t="str">
        <f>IF(INDEX(tab_MinKomp[GPP],MATCH($B299,tab_MinKomp[[Stanowisko / Position ]:[Stanowisko / Position ]],0))="n/a","n/a",BG299-INDEX(tab_MinKomp[GPP],MATCH($B299,tab_MinKomp[[Stanowisko / Position ]:[Stanowisko / Position ]],0)))</f>
        <v>n/a</v>
      </c>
      <c r="BH300" s="190" t="str">
        <f>IF(INDEX(tab_MinKomp[AIAG (Automotive Industry Action Group)],MATCH($B299,tab_MinKomp[[Stanowisko / Position ]:[Stanowisko / Position ]],0))="n/a","n/a",BH299-INDEX(tab_MinKomp[AIAG (Automotive Industry Action Group)],MATCH($B299,tab_MinKomp[[Stanowisko / Position ]:[Stanowisko / Position ]],0)))</f>
        <v>n/a</v>
      </c>
      <c r="BI300" s="190" t="str">
        <f>IF(INDEX(tab_MinKomp[Super-G disputes],MATCH($B299,tab_MinKomp[[Stanowisko / Position ]:[Stanowisko / Position ]],0))="n/a","n/a",BI299-INDEX(tab_MinKomp[Super-G disputes],MATCH($B299,tab_MinKomp[[Stanowisko / Position ]:[Stanowisko / Position ]],0)))</f>
        <v>n/a</v>
      </c>
      <c r="BJ300" s="190" t="str">
        <f>IF(INDEX(tab_MinKomp[CMMS3/eDDL (Direct Data Link)],MATCH($B299,tab_MinKomp[[Stanowisko / Position ]:[Stanowisko / Position ]],0))="n/a","n/a",BJ299-INDEX(tab_MinKomp[CMMS3/eDDL (Direct Data Link)],MATCH($B299,tab_MinKomp[[Stanowisko / Position ]:[Stanowisko / Position ]],0)))</f>
        <v>n/a</v>
      </c>
      <c r="BK300" s="190" t="str">
        <f>IF(INDEX(tab_MinKomp[MP&amp;L (Material Planning and Logistics)],MATCH($B299,tab_MinKomp[[Stanowisko / Position ]:[Stanowisko / Position ]],0))="n/a","n/a",BK299-INDEX(tab_MinKomp[MP&amp;L (Material Planning and Logistics)],MATCH($B299,tab_MinKomp[[Stanowisko / Position ]:[Stanowisko / Position ]],0)))</f>
        <v>n/a</v>
      </c>
      <c r="BL300" s="190" t="str">
        <f>IF(INDEX(tab_MinKomp[Supplier delivery rating],MATCH($B299,tab_MinKomp[[Stanowisko / Position ]:[Stanowisko / Position ]],0))="n/a","n/a",BL299-INDEX(tab_MinKomp[Supplier delivery rating],MATCH($B299,tab_MinKomp[[Stanowisko / Position ]:[Stanowisko / Position ]],0)))</f>
        <v>n/a</v>
      </c>
      <c r="BM300" s="194" t="str">
        <f>IF(INDEX(tab_MinKomp[Wymagania VDA 6.5 Product / Forderungen],MATCH($B299,tab_MinKomp[[Stanowisko / Position ]:[Stanowisko / Position ]],0))="n/a","n/a",BM299-INDEX(tab_MinKomp[Wymagania VDA 6.5 Product / Forderungen],MATCH($B299,tab_MinKomp[[Stanowisko / Position ]:[Stanowisko / Position ]],0)))</f>
        <v>n/a</v>
      </c>
      <c r="BN300" s="194" t="str">
        <f>IF(INDEX(tab_MinKomp[Wymagania VDA 6.5 Product / Forderungen],MATCH($B299,tab_MinKomp[[Stanowisko / Position ]:[Stanowisko / Position ]],0))="n/a","n/a",BN299-INDEX(tab_MinKomp[Wymagania VDA 6.5 Product / Forderungen],MATCH($B299,tab_MinKomp[[Stanowisko / Position ]:[Stanowisko / Position ]],0)))</f>
        <v>n/a</v>
      </c>
      <c r="BO300" s="194">
        <f>IF(INDEX(tab_MinKomp[5S],MATCH($B299,tab_MinKomp[[Stanowisko / Position ]:[Stanowisko / Position ]],0))="n/a","n/a",BO299-INDEX(tab_MinKomp[5S],MATCH($B299,tab_MinKomp[[Stanowisko / Position ]:[Stanowisko / Position ]],0)))</f>
        <v>0</v>
      </c>
      <c r="BP300" s="194" t="str">
        <f>IF(INDEX(tab_MinKomp[Wymagania VDA 6.5 Product / Forderungen],MATCH($B299,tab_MinKomp[[Stanowisko / Position ]:[Stanowisko / Position ]],0))="n/a","n/a",BP299-INDEX(tab_MinKomp[Wymagania VDA 6.5 Product / Forderungen],MATCH($B299,tab_MinKomp[[Stanowisko / Position ]:[Stanowisko / Position ]],0)))</f>
        <v>n/a</v>
      </c>
      <c r="BQ300" s="194" t="str">
        <f>IF(INDEX(tab_MinKomp[Wymagania VDA 6.5 Product / Forderungen],MATCH($B299,tab_MinKomp[[Stanowisko / Position ]:[Stanowisko / Position ]],0))="n/a","n/a",BQ299-INDEX(tab_MinKomp[Wymagania VDA 6.5 Product / Forderungen],MATCH($B299,tab_MinKomp[[Stanowisko / Position ]:[Stanowisko / Position ]],0)))</f>
        <v>n/a</v>
      </c>
      <c r="BR300" s="194" t="str">
        <f>IF(INDEX(tab_MinKomp[Wymagania VDA 6.5 Product / Forderungen],MATCH($B299,tab_MinKomp[[Stanowisko / Position ]:[Stanowisko / Position ]],0))="n/a","n/a",BR299-INDEX(tab_MinKomp[Wymagania VDA 6.5 Product / Forderungen],MATCH($B299,tab_MinKomp[[Stanowisko / Position ]:[Stanowisko / Position ]],0)))</f>
        <v>n/a</v>
      </c>
      <c r="BS300" s="194">
        <f>IF(INDEX(tab_MinKomp[5S],MATCH($B299,tab_MinKomp[[Stanowisko / Position ]:[Stanowisko / Position ]],0))="n/a","n/a",BS299-INDEX(tab_MinKomp[5S],MATCH($B299,tab_MinKomp[[Stanowisko / Position ]:[Stanowisko / Position ]],0)))</f>
        <v>0</v>
      </c>
      <c r="BT300" s="194" t="str">
        <f>IF(INDEX(tab_MinKomp[Wymagania VDA 6.5 Product / Forderungen],MATCH($B299,tab_MinKomp[[Stanowisko / Position ]:[Stanowisko / Position ]],0))="n/a","n/a",BT299-INDEX(tab_MinKomp[Wymagania VDA 6.5 Product / Forderungen],MATCH($B299,tab_MinKomp[[Stanowisko / Position ]:[Stanowisko / Position ]],0)))</f>
        <v>n/a</v>
      </c>
      <c r="BU300" s="194">
        <f>IF(INDEX(tab_MinKomp[LEAN MANAGEMENT],MATCH($B299,tab_MinKomp[[Stanowisko / Position ]:[Stanowisko / Position ]],0))="n/a","n/a",BU299-INDEX(tab_MinKomp[LEAN MANAGEMENT],MATCH($B299,tab_MinKomp[[Stanowisko / Position ]:[Stanowisko / Position ]],0)))</f>
        <v>0</v>
      </c>
      <c r="BV300" s="194">
        <f>IF(INDEX(tab_MinKomp[5S],MATCH($B299,tab_MinKomp[[Stanowisko / Position ]:[Stanowisko / Position ]],0))="n/a","n/a",BV299-INDEX(tab_MinKomp[5S],MATCH($B299,tab_MinKomp[[Stanowisko / Position ]:[Stanowisko / Position ]],0)))</f>
        <v>0</v>
      </c>
      <c r="BW300" s="194">
        <f>IF(INDEX(tab_MinKomp[5S],MATCH($B299,tab_MinKomp[[Stanowisko / Position ]:[Stanowisko / Position ]],0))="n/a","n/a",BW299-INDEX(tab_MinKomp[5S],MATCH($B299,tab_MinKomp[[Stanowisko / Position ]:[Stanowisko / Position ]],0)))</f>
        <v>0</v>
      </c>
      <c r="BX300" s="194">
        <f>IF(INDEX(tab_MinKomp[5S],MATCH($B299,tab_MinKomp[[Stanowisko / Position ]:[Stanowisko / Position ]],0))="n/a","n/a",BX299-INDEX(tab_MinKomp[5S],MATCH($B299,tab_MinKomp[[Stanowisko / Position ]:[Stanowisko / Position ]],0)))</f>
        <v>0</v>
      </c>
      <c r="BY300" s="194" t="str">
        <f>IF(INDEX(tab_MinKomp[Obsługa maszyn Engel / Engel Maschinenbedienung],MATCH($B299,tab_MinKomp[[Stanowisko / Position ]:[Stanowisko / Position ]],0))="n/a","n/a",BY299-INDEX(tab_MinKomp[Obsługa maszyn Engel / Engel Maschinenbedienung],MATCH($B299,tab_MinKomp[[Stanowisko / Position ]:[Stanowisko / Position ]],0)))</f>
        <v>n/a</v>
      </c>
      <c r="BZ300" s="194">
        <f>IF(INDEX(tab_MinKomp[5S],MATCH($B299,tab_MinKomp[[Stanowisko / Position ]:[Stanowisko / Position ]],0))="n/a","n/a",BZ299-INDEX(tab_MinKomp[5S],MATCH($B299,tab_MinKomp[[Stanowisko / Position ]:[Stanowisko / Position ]],0)))</f>
        <v>0</v>
      </c>
      <c r="CA300" s="194">
        <f>IF(INDEX(tab_MinKomp[LEAN MANAGEMENT],MATCH($B299,tab_MinKomp[[Stanowisko / Position ]:[Stanowisko / Position ]],0))="n/a","n/a",CA299-INDEX(tab_MinKomp[LEAN MANAGEMENT],MATCH($B299,tab_MinKomp[[Stanowisko / Position ]:[Stanowisko / Position ]],0)))</f>
        <v>0</v>
      </c>
      <c r="CB300" s="194">
        <f>IF(INDEX(tab_MinKomp[5S],MATCH($B299,tab_MinKomp[[Stanowisko / Position ]:[Stanowisko / Position ]],0))="n/a","n/a",CB299-INDEX(tab_MinKomp[5S],MATCH($B299,tab_MinKomp[[Stanowisko / Position ]:[Stanowisko / Position ]],0)))</f>
        <v>0</v>
      </c>
      <c r="CC300" s="194" t="str">
        <f>IF(INDEX(tab_MinKomp[Obsługa maszyn Branson / Branson Maschinenbedienung],MATCH($B299,tab_MinKomp[[Stanowisko / Position ]:[Stanowisko / Position ]],0))="n/a","n/a",CC299-INDEX(tab_MinKomp[Obsługa maszyn Branson / Branson Maschinenbedienung],MATCH($B299,tab_MinKomp[[Stanowisko / Position ]:[Stanowisko / Position ]],0)))</f>
        <v>n/a</v>
      </c>
      <c r="CD300" s="194">
        <v>2</v>
      </c>
      <c r="CE300" s="194">
        <f>IF(INDEX(tab_MinKomp[5S],MATCH($B299,tab_MinKomp[[Stanowisko / Position ]:[Stanowisko / Position ]],0))="n/a","n/a",CE299-INDEX(tab_MinKomp[5S],MATCH($B299,tab_MinKomp[[Stanowisko / Position ]:[Stanowisko / Position ]],0)))</f>
        <v>0</v>
      </c>
      <c r="CF300" s="194">
        <f>IF(INDEX(tab_MinKomp[Obsługa maszyn Novapax / Novapax Maschinenbedienung],MATCH($B299,tab_MinKomp[[Stanowisko / Position ]:[Stanowisko / Position ]],0))="n/a","n/a",CF299-INDEX(tab_MinKomp[Obsługa maszyn Novapax / Novapax Maschinenbedienung],MATCH($B299,tab_MinKomp[[Stanowisko / Position ]:[Stanowisko / Position ]],0)))</f>
        <v>0</v>
      </c>
      <c r="CG300" s="194">
        <f>IF(INDEX(tab_MinKomp[Eliminacja awarii / Beseitigung von Ausfällen],MATCH($B299,tab_MinKomp[[Stanowisko / Position ]:[Stanowisko / Position ]],0))="n/a","n/a",CG299-INDEX(tab_MinKomp[Eliminacja awarii / Beseitigung von Ausfällen],MATCH($B299,tab_MinKomp[[Stanowisko / Position ]:[Stanowisko / Position ]],0)))</f>
        <v>0</v>
      </c>
      <c r="CH300" s="194" t="str">
        <f>IF(INDEX(tab_MinKomp[Wymagania VDA 6.5 Product / Forderungen],MATCH($B299,tab_MinKomp[[Stanowisko / Position ]:[Stanowisko / Position ]],0))="n/a","n/a",CH299-INDEX(tab_MinKomp[Wymagania VDA 6.5 Product / Forderungen],MATCH($B299,tab_MinKomp[[Stanowisko / Position ]:[Stanowisko / Position ]],0)))</f>
        <v>n/a</v>
      </c>
      <c r="CI300" s="194" t="str">
        <f>IF(INDEX(tab_MinKomp[Wymagania VDA 6.5 Product / Forderungen],MATCH($B299,tab_MinKomp[[Stanowisko / Position ]:[Stanowisko / Position ]],0))="n/a","n/a",CI299-INDEX(tab_MinKomp[Wymagania VDA 6.5 Product / Forderungen],MATCH($B299,tab_MinKomp[[Stanowisko / Position ]:[Stanowisko / Position ]],0)))</f>
        <v>n/a</v>
      </c>
      <c r="CJ300" s="194" t="str">
        <f>IF(INDEX(tab_MinKomp[Wymagania VDA 6.5 Product / Forderungen],MATCH($B299,tab_MinKomp[[Stanowisko / Position ]:[Stanowisko / Position ]],0))="n/a","n/a",CJ299-INDEX(tab_MinKomp[Wymagania VDA 6.5 Product / Forderungen],MATCH($B299,tab_MinKomp[[Stanowisko / Position ]:[Stanowisko / Position ]],0)))</f>
        <v>n/a</v>
      </c>
      <c r="CK300" s="194" t="str">
        <f>IF(INDEX(tab_MinKomp[Wymagania VDA 6.5 Product / Forderungen],MATCH($B299,tab_MinKomp[[Stanowisko / Position ]:[Stanowisko / Position ]],0))="n/a","n/a",CK299-INDEX(tab_MinKomp[Wymagania VDA 6.5 Product / Forderungen],MATCH($B299,tab_MinKomp[[Stanowisko / Position ]:[Stanowisko / Position ]],0)))</f>
        <v>n/a</v>
      </c>
      <c r="CL300" s="194" t="str">
        <f>IF(INDEX(tab_MinKomp[Wymagania VDA 6.5 Product / Forderungen],MATCH($B299,tab_MinKomp[[Stanowisko / Position ]:[Stanowisko / Position ]],0))="n/a","n/a",CL299-INDEX(tab_MinKomp[Wymagania VDA 6.5 Product / Forderungen],MATCH($B299,tab_MinKomp[[Stanowisko / Position ]:[Stanowisko / Position ]],0)))</f>
        <v>n/a</v>
      </c>
      <c r="CM300" s="194" t="str">
        <f>IF(INDEX(tab_MinKomp[Informatyka ogólna (techniczne i systemowe) / Allgemeine IT (Technik und System)],MATCH($B299,tab_MinKomp[[Stanowisko / Position ]:[Stanowisko / Position ]],0))="n/a","n/a",CM299-INDEX(tab_MinKomp[Informatyka ogólna (techniczne i systemowe) / Allgemeine IT (Technik und System)],MATCH($B299,tab_MinKomp[[Stanowisko / Position ]:[Stanowisko / Position ]],0)))</f>
        <v>n/a</v>
      </c>
      <c r="CN300" s="194" t="str">
        <f>IF(INDEX(tab_MinKomp[Sieci komputerowe / Computernetzwerke],MATCH($B299,tab_MinKomp[[Stanowisko / Position ]:[Stanowisko / Position ]],0))="n/a","n/a",CN299-INDEX(tab_MinKomp[Sieci komputerowe / Computernetzwerke],MATCH($B299,tab_MinKomp[[Stanowisko / Position ]:[Stanowisko / Position ]],0)))</f>
        <v>n/a</v>
      </c>
      <c r="CO300" s="194" t="str">
        <f>IF(INDEX(tab_MinKomp[Hardware (komputery PC, drukarki biurowe i etykietowe, telefonia stacjonarna i mobilna) (PC, Drucker, Telefpne, Handys)],MATCH($B299,tab_MinKomp[[Stanowisko / Position ]:[Stanowisko / Position ]],0))="n/a","n/a",CO299-INDEX(tab_MinKomp[Hardware (komputery PC, drukarki biurowe i etykietowe, telefonia stacjonarna i mobilna) (PC, Drucker, Telefpne, Handys)],MATCH($B299,tab_MinKomp[[Stanowisko / Position ]:[Stanowisko / Position ]],0)))</f>
        <v>n/a</v>
      </c>
      <c r="CP300" s="194" t="str">
        <f>IF(INDEX(tab_MinKomp[Software &amp; Systems (MS Office, MS Remote Desktop)],MATCH($B299,tab_MinKomp[[Stanowisko / Position ]:[Stanowisko / Position ]],0))="n/a","n/a",CP299-INDEX(tab_MinKomp[Software &amp; Systems (MS Office, MS Remote Desktop)],MATCH($B299,tab_MinKomp[[Stanowisko / Position ]:[Stanowisko / Position ]],0)))</f>
        <v>n/a</v>
      </c>
      <c r="CQ300" s="194" t="str">
        <f>IF(INDEX(tab_MinKomp[Programowanie obiektowe (PHP) / Objektprogrammierung],MATCH($B299,tab_MinKomp[[Stanowisko / Position ]:[Stanowisko / Position ]],0))="n/a","n/a",CQ299-INDEX(tab_MinKomp[Programowanie obiektowe (PHP) / Objektprogrammierung],MATCH($B299,tab_MinKomp[[Stanowisko / Position ]:[Stanowisko / Position ]],0)))</f>
        <v>n/a</v>
      </c>
      <c r="CR300" s="194" t="str">
        <f>IF(INDEX(tab_MinKomp[Scrum],MATCH($B299,tab_MinKomp[[Stanowisko / Position ]:[Stanowisko / Position ]],0))="n/a","n/a",CR299-INDEX(tab_MinKomp[Scrum],MATCH($B299,tab_MinKomp[[Stanowisko / Position ]:[Stanowisko / Position ]],0)))</f>
        <v>n/a</v>
      </c>
      <c r="CS300" s="194" t="str">
        <f>IF(INDEX(tab_MinKomp[SQL (MySQL)],MATCH($B299,tab_MinKomp[[Stanowisko / Position ]:[Stanowisko / Position ]],0))="n/a","n/a",CS299-INDEX(tab_MinKomp[SQL (MySQL)],MATCH($B299,tab_MinKomp[[Stanowisko / Position ]:[Stanowisko / Position ]],0)))</f>
        <v>n/a</v>
      </c>
      <c r="CT300" s="194" t="str">
        <f>IF(INDEX(tab_MinKomp[Javascript],MATCH($B299,tab_MinKomp[[Stanowisko / Position ]:[Stanowisko / Position ]],0))="n/a","n/a",CT299-INDEX(tab_MinKomp[Javascript],MATCH($B299,tab_MinKomp[[Stanowisko / Position ]:[Stanowisko / Position ]],0)))</f>
        <v>n/a</v>
      </c>
      <c r="CU300" s="194" t="str">
        <f>IF(INDEX(tab_MinKomp[Joomla],MATCH($B299,tab_MinKomp[[Stanowisko / Position ]:[Stanowisko / Position ]],0))="n/a","n/a",CU299-INDEX(tab_MinKomp[Joomla],MATCH($B299,tab_MinKomp[[Stanowisko / Position ]:[Stanowisko / Position ]],0)))</f>
        <v>n/a</v>
      </c>
      <c r="CV300" s="194" t="str">
        <f>IF(INDEX(tab_MinKomp[Bash],MATCH($B299,tab_MinKomp[[Stanowisko / Position ]:[Stanowisko / Position ]],0))="n/a","n/a",CV299-INDEX(tab_MinKomp[Bash],MATCH($B299,tab_MinKomp[[Stanowisko / Position ]:[Stanowisko / Position ]],0)))</f>
        <v>n/a</v>
      </c>
      <c r="CW300" s="194">
        <f>IF(INDEX(tab_MinKomp[Systemy MES (HYDRA / SFMS)],MATCH($B299,tab_MinKomp[[Stanowisko / Position ]:[Stanowisko / Position ]],0))="n/a","n/a",CW299-INDEX(tab_MinKomp[Systemy MES (HYDRA / SFMS)],MATCH($B299,tab_MinKomp[[Stanowisko / Position ]:[Stanowisko / Position ]],0)))</f>
        <v>0</v>
      </c>
      <c r="CX300" s="194" t="str">
        <f>IF(INDEX(tab_MinKomp[HTML / CSS],MATCH($B299,tab_MinKomp[[Stanowisko / Position ]:[Stanowisko / Position ]],0))="n/a","n/a",CX299-INDEX(tab_MinKomp[HTML / CSS],MATCH($B299,tab_MinKomp[[Stanowisko / Position ]:[Stanowisko / Position ]],0)))</f>
        <v>n/a</v>
      </c>
      <c r="CY300" s="194" t="str">
        <f>IF(INDEX(tab_MinKomp[SYSTEM PR],MATCH($B299,tab_MinKomp[[Stanowisko / Position ]:[Stanowisko / Position ]],0))="n/a","n/a",CY299-INDEX(tab_MinKomp[SYSTEM PR],MATCH($B299,tab_MinKomp[[Stanowisko / Position ]:[Stanowisko / Position ]],0)))</f>
        <v>n/a</v>
      </c>
      <c r="CZ300" s="194" t="str">
        <f>IF(INDEX(tab_MinKomp[System Einkauf XP / EBA],MATCH($B299,tab_MinKomp[[Stanowisko / Position ]:[Stanowisko / Position ]],0))="n/a","n/a",CZ299-INDEX(tab_MinKomp[System Einkauf XP / EBA],MATCH($B299,tab_MinKomp[[Stanowisko / Position ]:[Stanowisko / Position ]],0)))</f>
        <v>n/a</v>
      </c>
      <c r="DA300" s="194" t="str">
        <f>IF(INDEX(tab_MinKomp[Techniki negocjacyjne / Verhandlungstechniken],MATCH($B299,tab_MinKomp[[Stanowisko / Position ]:[Stanowisko / Position ]],0))="n/a","n/a",DA299-INDEX(tab_MinKomp[Techniki negocjacyjne / Verhandlungstechniken],MATCH($B299,tab_MinKomp[[Stanowisko / Position ]:[Stanowisko / Position ]],0)))</f>
        <v>n/a</v>
      </c>
      <c r="DB300" s="194" t="str">
        <f>IF(INDEX(tab_MinKomp[Znajomość rynku branżowego / Kenntnis des Industrie Marktes],MATCH($B299,tab_MinKomp[[Stanowisko / Position ]:[Stanowisko / Position ]],0))="n/a","n/a",DB299-INDEX(tab_MinKomp[Znajomość rynku branżowego / Kenntnis des Industrie Marktes],MATCH($B299,tab_MinKomp[[Stanowisko / Position ]:[Stanowisko / Position ]],0)))</f>
        <v>n/a</v>
      </c>
      <c r="DC300" s="194" t="str">
        <f>IF(INDEX(tab_MinKomp[SUPPLIER MANAGEMENT],MATCH($B299,tab_MinKomp[[Stanowisko / Position ]:[Stanowisko / Position ]],0))="n/a","n/a",DC299-INDEX(tab_MinKomp[SUPPLIER MANAGEMENT],MATCH($B299,tab_MinKomp[[Stanowisko / Position ]:[Stanowisko / Position ]],0)))</f>
        <v>n/a</v>
      </c>
      <c r="DD300" s="194" t="str">
        <f>IF(INDEX(tab_MinKomp[SUPPLIER MANAGEMENT],MATCH($B299,tab_MinKomp[[Stanowisko / Position ]:[Stanowisko / Position ]],0))="n/a","n/a",DD299-INDEX(tab_MinKomp[SUPPLIER MANAGEMENT],MATCH($B299,tab_MinKomp[[Stanowisko / Position ]:[Stanowisko / Position ]],0)))</f>
        <v>n/a</v>
      </c>
      <c r="DE300" s="194" t="str">
        <f>IF(INDEX(tab_MinKomp[SUPPLIER MANAGEMENT],MATCH($B299,tab_MinKomp[[Stanowisko / Position ]:[Stanowisko / Position ]],0))="n/a","n/a",DE299-INDEX(tab_MinKomp[SUPPLIER MANAGEMENT],MATCH($B299,tab_MinKomp[[Stanowisko / Position ]:[Stanowisko / Position ]],0)))</f>
        <v>n/a</v>
      </c>
      <c r="DF300" s="194">
        <v>-1</v>
      </c>
      <c r="DG300" s="194" t="str">
        <f>IF(INDEX(tab_MinKomp[PPAP/PSW],MATCH($B299,tab_MinKomp[[Stanowisko / Position ]:[Stanowisko / Position ]],0))="n/a","n/a",DG299-INDEX(tab_MinKomp[PPAP/PSW],MATCH($B299,tab_MinKomp[[Stanowisko / Position ]:[Stanowisko / Position ]],0)))</f>
        <v>n/a</v>
      </c>
      <c r="DH300" s="194" t="str">
        <f>IF(INDEX(tab_MinKomp[SUPPLIER MANAGEMENT],MATCH($B299,tab_MinKomp[[Stanowisko / Position ]:[Stanowisko / Position ]],0))="n/a","n/a",DH299-INDEX(tab_MinKomp[SUPPLIER MANAGEMENT],MATCH($B299,tab_MinKomp[[Stanowisko / Position ]:[Stanowisko / Position ]],0)))</f>
        <v>n/a</v>
      </c>
      <c r="DI300" s="194" t="str">
        <f>IF(INDEX(tab_MinKomp[OBSŁUGA PORTALI KLIENTA / Kundenportale],MATCH($B299,tab_MinKomp[[Stanowisko / Position ]:[Stanowisko / Position ]],0))="n/a","n/a",DI299-INDEX(tab_MinKomp[OBSŁUGA PORTALI KLIENTA / Kundenportale],MATCH($B299,tab_MinKomp[[Stanowisko / Position ]:[Stanowisko / Position ]],0)))</f>
        <v>n/a</v>
      </c>
      <c r="DJ300" s="194" t="str">
        <f>IF(INDEX(tab_MinKomp[Obsługa systemu BABTECQ / BABTECQ System],MATCH($B299,tab_MinKomp[[Stanowisko / Position ]:[Stanowisko / Position ]],0))="n/a","n/a",DJ299-INDEX(tab_MinKomp[Obsługa systemu BABTECQ / BABTECQ System],MATCH($B299,tab_MinKomp[[Stanowisko / Position ]:[Stanowisko / Position ]],0)))</f>
        <v>n/a</v>
      </c>
      <c r="DK300" s="194" t="str">
        <f>IF(INDEX(tab_MinKomp[Rysunek techniczny / technische Zeichnung],MATCH($B299,tab_MinKomp[[Stanowisko / Position ]:[Stanowisko / Position ]],0))="n/a","n/a",DK299-INDEX(tab_MinKomp[Rysunek techniczny / technische Zeichnung],MATCH($B299,tab_MinKomp[[Stanowisko / Position ]:[Stanowisko / Position ]],0)))</f>
        <v>n/a</v>
      </c>
      <c r="DL300" s="194" t="str">
        <f>IF(INDEX(tab_MinKomp[Kalibracja / Kalibrierung],MATCH($B299,tab_MinKomp[[Stanowisko / Position ]:[Stanowisko / Position ]],0))="n/a","n/a",DL299-INDEX(tab_MinKomp[Kalibracja / Kalibrierung],MATCH($B299,tab_MinKomp[[Stanowisko / Position ]:[Stanowisko / Position ]],0)))</f>
        <v>n/a</v>
      </c>
      <c r="DM300" s="194" t="str">
        <f>IF(INDEX(tab_MinKomp[Rekwalifikacja / Requalifizierung],MATCH($B299,tab_MinKomp[[Stanowisko / Position ]:[Stanowisko / Position ]],0))="n/a","n/a",DM299-INDEX(tab_MinKomp[Rekwalifikacja / Requalifizierung],MATCH($B299,tab_MinKomp[[Stanowisko / Position ]:[Stanowisko / Position ]],0)))</f>
        <v>n/a</v>
      </c>
      <c r="DN300" s="190" t="str">
        <f>IF(INDEX(tab_MinKomp[Testy czystości / Reinheitstests],MATCH($B299,tab_MinKomp[[Stanowisko / Position ]:[Stanowisko / Position ]],0))="n/a","n/a",DN299-INDEX(tab_MinKomp[Testy czystości / Reinheitstests],MATCH($B299,tab_MinKomp[[Stanowisko / Position ]:[Stanowisko / Position ]],0)))</f>
        <v>n/a</v>
      </c>
      <c r="DO300" s="190" t="str">
        <f>IF(INDEX(tab_MinKomp[Testy czystości / Reinheitstests],MATCH($B299,tab_MinKomp[[Stanowisko / Position ]:[Stanowisko / Position ]],0))="n/a","n/a",DO299-INDEX(tab_MinKomp[Testy czystości / Reinheitstests],MATCH($B299,tab_MinKomp[[Stanowisko / Position ]:[Stanowisko / Position ]],0)))</f>
        <v>n/a</v>
      </c>
      <c r="DP300" s="190" t="str">
        <f>IF(INDEX(tab_MinKomp[Testy czystości / Reinheitstests],MATCH($B299,tab_MinKomp[[Stanowisko / Position ]:[Stanowisko / Position ]],0))="n/a","n/a",DP299-INDEX(tab_MinKomp[Testy czystości / Reinheitstests],MATCH($B299,tab_MinKomp[[Stanowisko / Position ]:[Stanowisko / Position ]],0)))</f>
        <v>n/a</v>
      </c>
      <c r="DQ300" s="190" t="str">
        <f>IF(INDEX(tab_MinKomp[Testy czystości / Reinheitstests],MATCH($B299,tab_MinKomp[[Stanowisko / Position ]:[Stanowisko / Position ]],0))="n/a","n/a",DQ299-INDEX(tab_MinKomp[Testy czystości / Reinheitstests],MATCH($B299,tab_MinKomp[[Stanowisko / Position ]:[Stanowisko / Position ]],0)))</f>
        <v>n/a</v>
      </c>
      <c r="DR300" s="190" t="str">
        <f>IF(INDEX(tab_MinKomp[Testy czystości / Reinheitstests],MATCH($B299,tab_MinKomp[[Stanowisko / Position ]:[Stanowisko / Position ]],0))="n/a","n/a",DR299-INDEX(tab_MinKomp[Testy czystości / Reinheitstests],MATCH($B299,tab_MinKomp[[Stanowisko / Position ]:[Stanowisko / Position ]],0)))</f>
        <v>n/a</v>
      </c>
      <c r="DS300" s="190" t="str">
        <f>IF(INDEX(tab_MinKomp[Testy czystości / Reinheitstests],MATCH($B299,tab_MinKomp[[Stanowisko / Position ]:[Stanowisko / Position ]],0))="n/a","n/a",DS299-INDEX(tab_MinKomp[Testy czystości / Reinheitstests],MATCH($B299,tab_MinKomp[[Stanowisko / Position ]:[Stanowisko / Position ]],0)))</f>
        <v>n/a</v>
      </c>
      <c r="DT300" s="194" t="str">
        <f>IF(INDEX(tab_MinKomp[SUPPLIER MANAGEMENT],MATCH($B299,tab_MinKomp[[Stanowisko / Position ]:[Stanowisko / Position ]],0))="n/a","n/a",DT299-INDEX(tab_MinKomp[SUPPLIER MANAGEMENT],MATCH($B299,tab_MinKomp[[Stanowisko / Position ]:[Stanowisko / Position ]],0)))</f>
        <v>n/a</v>
      </c>
      <c r="DU300" s="190" t="str">
        <f>IF(INDEX(tab_MinKomp[Testy czystości / Reinheitstests],MATCH($B299,tab_MinKomp[[Stanowisko / Position ]:[Stanowisko / Position ]],0))="n/a","n/a",DU299-INDEX(tab_MinKomp[Testy czystości / Reinheitstests],MATCH($B299,tab_MinKomp[[Stanowisko / Position ]:[Stanowisko / Position ]],0)))</f>
        <v>n/a</v>
      </c>
      <c r="DV300" s="190" t="str">
        <f>IF(INDEX(tab_MinKomp[Testy czystości / Reinheitstests],MATCH($B299,tab_MinKomp[[Stanowisko / Position ]:[Stanowisko / Position ]],0))="n/a","n/a",DV299-INDEX(tab_MinKomp[Testy czystości / Reinheitstests],MATCH($B299,tab_MinKomp[[Stanowisko / Position ]:[Stanowisko / Position ]],0)))</f>
        <v>n/a</v>
      </c>
      <c r="DW300" s="190" t="str">
        <f>IF(INDEX(tab_MinKomp[Testy czystości / Reinheitstests],MATCH($B299,tab_MinKomp[[Stanowisko / Position ]:[Stanowisko / Position ]],0))="n/a","n/a",DW299-INDEX(tab_MinKomp[Testy czystości / Reinheitstests],MATCH($B299,tab_MinKomp[[Stanowisko / Position ]:[Stanowisko / Position ]],0)))</f>
        <v>n/a</v>
      </c>
      <c r="DX300" s="190" t="str">
        <f>IF(INDEX(tab_MinKomp[Testy czystości / Reinheitstests],MATCH($B299,tab_MinKomp[[Stanowisko / Position ]:[Stanowisko / Position ]],0))="n/a","n/a",DX299-INDEX(tab_MinKomp[Testy czystości / Reinheitstests],MATCH($B299,tab_MinKomp[[Stanowisko / Position ]:[Stanowisko / Position ]],0)))</f>
        <v>n/a</v>
      </c>
      <c r="DY300" s="190" t="str">
        <f>IF(INDEX(tab_MinKomp[Testy czystości / Reinheitstests],MATCH($B299,tab_MinKomp[[Stanowisko / Position ]:[Stanowisko / Position ]],0))="n/a","n/a",DY299-INDEX(tab_MinKomp[Testy czystości / Reinheitstests],MATCH($B299,tab_MinKomp[[Stanowisko / Position ]:[Stanowisko / Position ]],0)))</f>
        <v>n/a</v>
      </c>
      <c r="DZ300" s="190" t="str">
        <f>IF(INDEX(tab_MinKomp[Testy czystości / Reinheitstests],MATCH($B299,tab_MinKomp[[Stanowisko / Position ]:[Stanowisko / Position ]],0))="n/a","n/a",DZ299-INDEX(tab_MinKomp[Testy czystości / Reinheitstests],MATCH($B299,tab_MinKomp[[Stanowisko / Position ]:[Stanowisko / Position ]],0)))</f>
        <v>n/a</v>
      </c>
      <c r="EA300" s="194" t="str">
        <f>IF(INDEX(tab_MinKomp[SUPPLIER MANAGEMENT],MATCH($B299,tab_MinKomp[[Stanowisko / Position ]:[Stanowisko / Position ]],0))="n/a","n/a",EA299-INDEX(tab_MinKomp[SUPPLIER MANAGEMENT],MATCH($B299,tab_MinKomp[[Stanowisko / Position ]:[Stanowisko / Position ]],0)))</f>
        <v>n/a</v>
      </c>
      <c r="EB300" s="190" t="str">
        <f>IF(INDEX(tab_MinKomp[Testy czystości / Reinheitstests],MATCH($B299,tab_MinKomp[[Stanowisko / Position ]:[Stanowisko / Position ]],0))="n/a","n/a",EB299-INDEX(tab_MinKomp[Testy czystości / Reinheitstests],MATCH($B299,tab_MinKomp[[Stanowisko / Position ]:[Stanowisko / Position ]],0)))</f>
        <v>n/a</v>
      </c>
      <c r="EC300" s="190" t="str">
        <f>IF(INDEX(tab_MinKomp[Testy czystości / Reinheitstests],MATCH($B299,tab_MinKomp[[Stanowisko / Position ]:[Stanowisko / Position ]],0))="n/a","n/a",EC299-INDEX(tab_MinKomp[Testy czystości / Reinheitstests],MATCH($B299,tab_MinKomp[[Stanowisko / Position ]:[Stanowisko / Position ]],0)))</f>
        <v>n/a</v>
      </c>
      <c r="ED300" s="190" t="str">
        <f>IF(INDEX(tab_MinKomp[Testy czystości / Reinheitstests],MATCH($B299,tab_MinKomp[[Stanowisko / Position ]:[Stanowisko / Position ]],0))="n/a","n/a",ED299-INDEX(tab_MinKomp[Testy czystości / Reinheitstests],MATCH($B299,tab_MinKomp[[Stanowisko / Position ]:[Stanowisko / Position ]],0)))</f>
        <v>n/a</v>
      </c>
      <c r="EE300" s="190" t="str">
        <f>IF(INDEX(tab_MinKomp[Testy czystości / Reinheitstests],MATCH($B299,tab_MinKomp[[Stanowisko / Position ]:[Stanowisko / Position ]],0))="n/a","n/a",EE299-INDEX(tab_MinKomp[Testy czystości / Reinheitstests],MATCH($B299,tab_MinKomp[[Stanowisko / Position ]:[Stanowisko / Position ]],0)))</f>
        <v>n/a</v>
      </c>
      <c r="EF300" s="190" t="str">
        <f>IF(INDEX(tab_MinKomp[Testy czystości / Reinheitstests],MATCH($B299,tab_MinKomp[[Stanowisko / Position ]:[Stanowisko / Position ]],0))="n/a","n/a",EF299-INDEX(tab_MinKomp[Testy czystości / Reinheitstests],MATCH($B299,tab_MinKomp[[Stanowisko / Position ]:[Stanowisko / Position ]],0)))</f>
        <v>n/a</v>
      </c>
      <c r="EG300" s="190" t="str">
        <f>IF(INDEX(tab_MinKomp[Testy czystości / Reinheitstests],MATCH($B299,tab_MinKomp[[Stanowisko / Position ]:[Stanowisko / Position ]],0))="n/a","n/a",EG299-INDEX(tab_MinKomp[Testy czystości / Reinheitstests],MATCH($B299,tab_MinKomp[[Stanowisko / Position ]:[Stanowisko / Position ]],0)))</f>
        <v>n/a</v>
      </c>
      <c r="EH300" s="190" t="str">
        <f>IF(INDEX(tab_MinKomp[Testy czystości / Reinheitstests],MATCH($B299,tab_MinKomp[[Stanowisko / Position ]:[Stanowisko / Position ]],0))="n/a","n/a",EH299-INDEX(tab_MinKomp[Testy czystości / Reinheitstests],MATCH($B299,tab_MinKomp[[Stanowisko / Position ]:[Stanowisko / Position ]],0)))</f>
        <v>n/a</v>
      </c>
      <c r="EI300" s="190" t="str">
        <f>IF(INDEX(tab_MinKomp[Testy czystości / Reinheitstests],MATCH($B299,tab_MinKomp[[Stanowisko / Position ]:[Stanowisko / Position ]],0))="n/a","n/a",EI299-INDEX(tab_MinKomp[Testy czystości / Reinheitstests],MATCH($B299,tab_MinKomp[[Stanowisko / Position ]:[Stanowisko / Position ]],0)))</f>
        <v>n/a</v>
      </c>
      <c r="EJ300" s="190" t="str">
        <f>IF(INDEX(tab_MinKomp[Testy czystości / Reinheitstests],MATCH($B299,tab_MinKomp[[Stanowisko / Position ]:[Stanowisko / Position ]],0))="n/a","n/a",EJ299-INDEX(tab_MinKomp[Testy czystości / Reinheitstests],MATCH($B299,tab_MinKomp[[Stanowisko / Position ]:[Stanowisko / Position ]],0)))</f>
        <v>n/a</v>
      </c>
      <c r="EK300" s="190" t="str">
        <f>IF(INDEX(tab_MinKomp[Testy czystości / Reinheitstests],MATCH($B299,tab_MinKomp[[Stanowisko / Position ]:[Stanowisko / Position ]],0))="n/a","n/a",EK299-INDEX(tab_MinKomp[Testy czystości / Reinheitstests],MATCH($B299,tab_MinKomp[[Stanowisko / Position ]:[Stanowisko / Position ]],0)))</f>
        <v>n/a</v>
      </c>
      <c r="EL300" s="190" t="str">
        <f>IF(INDEX(tab_MinKomp[Testy czystości / Reinheitstests],MATCH($B299,tab_MinKomp[[Stanowisko / Position ]:[Stanowisko / Position ]],0))="n/a","n/a",EL299-INDEX(tab_MinKomp[Testy czystości / Reinheitstests],MATCH($B299,tab_MinKomp[[Stanowisko / Position ]:[Stanowisko / Position ]],0)))</f>
        <v>n/a</v>
      </c>
      <c r="EM300" s="190" t="str">
        <f>IF(INDEX(tab_MinKomp[Testy czystości / Reinheitstests],MATCH($B299,tab_MinKomp[[Stanowisko / Position ]:[Stanowisko / Position ]],0))="n/a","n/a",EM299-INDEX(tab_MinKomp[Testy czystości / Reinheitstests],MATCH($B299,tab_MinKomp[[Stanowisko / Position ]:[Stanowisko / Position ]],0)))</f>
        <v>n/a</v>
      </c>
      <c r="EN300" s="190" t="str">
        <f>IF(INDEX(tab_MinKomp[Testy czystości / Reinheitstests],MATCH($B299,tab_MinKomp[[Stanowisko / Position ]:[Stanowisko / Position ]],0))="n/a","n/a",EN299-INDEX(tab_MinKomp[Testy czystości / Reinheitstests],MATCH($B299,tab_MinKomp[[Stanowisko / Position ]:[Stanowisko / Position ]],0)))</f>
        <v>n/a</v>
      </c>
      <c r="EO300" s="194" t="str">
        <f>IF(INDEX(tab_MinKomp[Konserwacja Rep],MATCH($B299,tab_MinKomp[[Stanowisko / Position ]:[Stanowisko / Position ]],0))="n/a","n/a",EO299-INDEX(tab_MinKomp[Konserwacja Rep],MATCH($B299,tab_MinKomp[[Stanowisko / Position ]:[Stanowisko / Position ]],0)))</f>
        <v>n/a</v>
      </c>
      <c r="EP300" s="194" t="str">
        <f>IF(INDEX(tab_MinKomp[[Konserwacja Engel ]],MATCH($B299,tab_MinKomp[[Stanowisko / Position ]:[Stanowisko / Position ]],0))="n/a","n/a",EP299-INDEX(tab_MinKomp[[Konserwacja Engel ]],MATCH($B299,tab_MinKomp[[Stanowisko / Position ]:[Stanowisko / Position ]],0)))</f>
        <v>n/a</v>
      </c>
      <c r="EQ300" s="194" t="str">
        <f>IF(INDEX(tab_MinKomp[Konserwacja B 50],MATCH($B299,tab_MinKomp[[Stanowisko / Position ]:[Stanowisko / Position ]],0))="n/a","n/a",EQ299-INDEX(tab_MinKomp[Konserwacja B 50],MATCH($B299,tab_MinKomp[[Stanowisko / Position ]:[Stanowisko / Position ]],0)))</f>
        <v>n/a</v>
      </c>
      <c r="ER300" s="194" t="str">
        <f>IF(INDEX(tab_MinKomp[[Konserwacja EOL ]],MATCH($B299,tab_MinKomp[[Stanowisko / Position ]:[Stanowisko / Position ]],0))="n/a","n/a",ER299-INDEX(tab_MinKomp[[Konserwacja EOL ]],MATCH($B299,tab_MinKomp[[Stanowisko / Position ]:[Stanowisko / Position ]],0)))</f>
        <v>n/a</v>
      </c>
      <c r="ES300" s="194" t="str">
        <f>IF(INDEX(tab_MinKomp[Konserwacja Branson],MATCH($B299,tab_MinKomp[[Stanowisko / Position ]:[Stanowisko / Position ]],0))="n/a","n/a",ES299-INDEX(tab_MinKomp[Konserwacja Branson],MATCH($B299,tab_MinKomp[[Stanowisko / Position ]:[Stanowisko / Position ]],0)))</f>
        <v>n/a</v>
      </c>
      <c r="ET300" s="194" t="str">
        <f>IF(INDEX(tab_MinKomp[Konserwacja coolery],MATCH($B299,tab_MinKomp[[Stanowisko / Position ]:[Stanowisko / Position ]],0))="n/a","n/a",ET299-INDEX(tab_MinKomp[Konserwacja coolery],MATCH($B299,tab_MinKomp[[Stanowisko / Position ]:[Stanowisko / Position ]],0)))</f>
        <v>n/a</v>
      </c>
      <c r="EU300" s="194" t="str">
        <f>IF(INDEX(tab_MinKomp[Konserwacja piecy],MATCH($B299,tab_MinKomp[[Stanowisko / Position ]:[Stanowisko / Position ]],0))="n/a","n/a",EU299-INDEX(tab_MinKomp[Konserwacja piecy],MATCH($B299,tab_MinKomp[[Stanowisko / Position ]:[Stanowisko / Position ]],0)))</f>
        <v>n/a</v>
      </c>
      <c r="EV300" s="194" t="str">
        <f>IF(INDEX(tab_MinKomp[Rysunek techniczny- czytanie],MATCH($B299,tab_MinKomp[[Stanowisko / Position ]:[Stanowisko / Position ]],0))="n/a","n/a",EV299-INDEX(tab_MinKomp[Rysunek techniczny- czytanie],MATCH($B299,tab_MinKomp[[Stanowisko / Position ]:[Stanowisko / Position ]],0)))</f>
        <v>n/a</v>
      </c>
      <c r="EW300" s="194" t="str">
        <f>IF(INDEX(tab_MinKomp[Elektryka],MATCH($B299,tab_MinKomp[[Stanowisko / Position ]:[Stanowisko / Position ]],0))="n/a","n/a",EW299-INDEX(tab_MinKomp[Elektryka],MATCH($B299,tab_MinKomp[[Stanowisko / Position ]:[Stanowisko / Position ]],0)))</f>
        <v>n/a</v>
      </c>
      <c r="EX300" s="194" t="str">
        <f>IF(INDEX(tab_MinKomp[Pneumatyka],MATCH($B299,tab_MinKomp[[Stanowisko / Position ]:[Stanowisko / Position ]],0))="n/a","n/a",EX299-INDEX(tab_MinKomp[Pneumatyka],MATCH($B299,tab_MinKomp[[Stanowisko / Position ]:[Stanowisko / Position ]],0)))</f>
        <v>n/a</v>
      </c>
      <c r="EY300" s="194" t="str">
        <f>IF(INDEX(tab_MinKomp[[Hydraulika ]],MATCH($B299,tab_MinKomp[[Stanowisko / Position ]:[Stanowisko / Position ]],0))="n/a","n/a",EY299-INDEX(tab_MinKomp[[Hydraulika ]],MATCH($B299,tab_MinKomp[[Stanowisko / Position ]:[Stanowisko / Position ]],0)))</f>
        <v>n/a</v>
      </c>
      <c r="EZ300" s="194" t="str">
        <f>IF(INDEX(tab_MinKomp[Podciśnienie],MATCH($B299,tab_MinKomp[[Stanowisko / Position ]:[Stanowisko / Position ]],0))="n/a","n/a",EZ299-INDEX(tab_MinKomp[Podciśnienie],MATCH($B299,tab_MinKomp[[Stanowisko / Position ]:[Stanowisko / Position ]],0)))</f>
        <v>n/a</v>
      </c>
      <c r="FA300" s="194" t="str">
        <f>IF(INDEX(tab_MinKomp[Usuwanie awarii],MATCH($B299,tab_MinKomp[[Stanowisko / Position ]:[Stanowisko / Position ]],0))="n/a","n/a",FA299-INDEX(tab_MinKomp[Usuwanie awarii],MATCH($B299,tab_MinKomp[[Stanowisko / Position ]:[Stanowisko / Position ]],0)))</f>
        <v>n/a</v>
      </c>
      <c r="FB300" s="194" t="str">
        <f>IF(INDEX(tab_MinKomp[Obsługa robotów],MATCH($B299,tab_MinKomp[[Stanowisko / Position ]:[Stanowisko / Position ]],0))="n/a","n/a",FB299-INDEX(tab_MinKomp[Obsługa robotów],MATCH($B299,tab_MinKomp[[Stanowisko / Position ]:[Stanowisko / Position ]],0)))</f>
        <v>n/a</v>
      </c>
      <c r="FC300" s="194" t="str">
        <f>IF(INDEX(tab_MinKomp[Obsługa sterowania maszyny],MATCH($B299,tab_MinKomp[[Stanowisko / Position ]:[Stanowisko / Position ]],0))="n/a","n/a",FC299-INDEX(tab_MinKomp[Obsługa sterowania maszyny],MATCH($B299,tab_MinKomp[[Stanowisko / Position ]:[Stanowisko / Position ]],0)))</f>
        <v>n/a</v>
      </c>
      <c r="FD300" s="194" t="str">
        <f>IF(INDEX(tab_MinKomp[Usuwanie przyczyn żródłowych],MATCH($B299,tab_MinKomp[[Stanowisko / Position ]:[Stanowisko / Position ]],0))="n/a","n/a",FD299-INDEX(tab_MinKomp[Usuwanie przyczyn żródłowych],MATCH($B299,tab_MinKomp[[Stanowisko / Position ]:[Stanowisko / Position ]],0)))</f>
        <v>n/a</v>
      </c>
      <c r="FE300" s="194" t="str">
        <f>IF(INDEX(tab_MinKomp[Cmms stosowanie],MATCH($B299,tab_MinKomp[[Stanowisko / Position ]:[Stanowisko / Position ]],0))="n/a","n/a",FE299-INDEX(tab_MinKomp[Cmms stosowanie],MATCH($B299,tab_MinKomp[[Stanowisko / Position ]:[Stanowisko / Position ]],0)))</f>
        <v>n/a</v>
      </c>
      <c r="FF300" s="190" t="str">
        <f>IF(INDEX(tab_MinKomp[Testy czystości / Reinheitstests],MATCH($B299,tab_MinKomp[[Stanowisko / Position ]:[Stanowisko / Position ]],0))="n/a","n/a",FF299-INDEX(tab_MinKomp[Testy czystości / Reinheitstests],MATCH($B299,tab_MinKomp[[Stanowisko / Position ]:[Stanowisko / Position ]],0)))</f>
        <v>n/a</v>
      </c>
      <c r="FG300" s="194" t="str">
        <f>IF(INDEX(tab_MinKomp[Czyszczenie form plastikowych],MATCH($B299,tab_MinKomp[[Stanowisko / Position ]:[Stanowisko / Position ]],0))="n/a","n/a",FG299-INDEX(tab_MinKomp[Czyszczenie form plastikowych],MATCH($B299,tab_MinKomp[[Stanowisko / Position ]:[Stanowisko / Position ]],0)))</f>
        <v>n/a</v>
      </c>
      <c r="FH300" s="194" t="str">
        <f>IF(INDEX(tab_MinKomp[Wymiana form plastik],MATCH($B299,tab_MinKomp[[Stanowisko / Position ]:[Stanowisko / Position ]],0))="n/a","n/a",FH299-INDEX(tab_MinKomp[Wymiana form plastik],MATCH($B299,tab_MinKomp[[Stanowisko / Position ]:[Stanowisko / Position ]],0)))</f>
        <v>n/a</v>
      </c>
      <c r="FI300" s="194" t="str">
        <f>IF(INDEX(tab_MinKomp[Wymiana form guma],MATCH($B299,tab_MinKomp[[Stanowisko / Position ]:[Stanowisko / Position ]],0))="n/a","n/a",FI299-INDEX(tab_MinKomp[Wymiana form guma],MATCH($B299,tab_MinKomp[[Stanowisko / Position ]:[Stanowisko / Position ]],0)))</f>
        <v>n/a</v>
      </c>
      <c r="FJ300" s="194" t="str">
        <f>IF(INDEX(tab_MinKomp[Konserwacja KK],MATCH($B299,tab_MinKomp[[Stanowisko / Position ]:[Stanowisko / Position ]],0))="n/a","n/a",FJ299-INDEX(tab_MinKomp[Konserwacja KK],MATCH($B299,tab_MinKomp[[Stanowisko / Position ]:[Stanowisko / Position ]],0)))</f>
        <v>n/a</v>
      </c>
      <c r="FK300" s="194" t="str">
        <f>IF(INDEX(tab_MinKomp[Konserwacja form guma],MATCH($B299,tab_MinKomp[[Stanowisko / Position ]:[Stanowisko / Position ]],0))="n/a","n/a",FK299-INDEX(tab_MinKomp[Konserwacja form guma],MATCH($B299,tab_MinKomp[[Stanowisko / Position ]:[Stanowisko / Position ]],0)))</f>
        <v>n/a</v>
      </c>
      <c r="FL300" s="194" t="str">
        <f>IF(INDEX(tab_MinKomp[Konserwacja form plastiki],MATCH($B299,tab_MinKomp[[Stanowisko / Position ]:[Stanowisko / Position ]],0))="n/a","n/a",FL299-INDEX(tab_MinKomp[Konserwacja form plastiki],MATCH($B299,tab_MinKomp[[Stanowisko / Position ]:[Stanowisko / Position ]],0)))</f>
        <v>n/a</v>
      </c>
      <c r="FM300" s="194" t="str">
        <f>IF(INDEX(tab_MinKomp[Konserwacja Gorącego Kanału],MATCH($B299,tab_MinKomp[[Stanowisko / Position ]:[Stanowisko / Position ]],0))="n/a","n/a",FM299-INDEX(tab_MinKomp[Konserwacja Gorącego Kanału],MATCH($B299,tab_MinKomp[[Stanowisko / Position ]:[Stanowisko / Position ]],0)))</f>
        <v>n/a</v>
      </c>
      <c r="FN300" s="194" t="str">
        <f>IF(INDEX(tab_MinKomp[MS Office (Excel)],MATCH($B299,tab_MinKomp[[Stanowisko / Position ]:[Stanowisko / Position ]],0))="n/a","n/a",FN299-INDEX(tab_MinKomp[MS Office (Excel)],MATCH($B299,tab_MinKomp[[Stanowisko / Position ]:[Stanowisko / Position ]],0)))</f>
        <v>n/a</v>
      </c>
      <c r="FO300" s="194" t="str">
        <f>IF(INDEX(tab_MinKomp[MS Office (Word)],MATCH($B299,tab_MinKomp[[Stanowisko / Position ]:[Stanowisko / Position ]],0))="n/a","n/a",FO299-INDEX(tab_MinKomp[MS Office (Word)],MATCH($B299,tab_MinKomp[[Stanowisko / Position ]:[Stanowisko / Position ]],0)))</f>
        <v>n/a</v>
      </c>
      <c r="FP300" s="194" t="str">
        <f>IF(INDEX(tab_MinKomp[MS Office (Power Point)],MATCH($B299,tab_MinKomp[[Stanowisko / Position ]:[Stanowisko / Position ]],0))="n/a","n/a",FP299-INDEX(tab_MinKomp[MS Office (Power Point)],MATCH($B299,tab_MinKomp[[Stanowisko / Position ]:[Stanowisko / Position ]],0)))</f>
        <v>n/a</v>
      </c>
      <c r="FQ300" s="196" t="str">
        <f>IF(INDEX(tab_MinKomp[Język angielski / Englisch],MATCH($B299,tab_MinKomp[[Stanowisko / Position ]:[Stanowisko / Position ]],0))="n/a","n/a",FQ299-INDEX(tab_MinKomp[Język angielski / Englisch],MATCH($B299,tab_MinKomp[[Stanowisko / Position ]:[Stanowisko / Position ]],0)))</f>
        <v>n/a</v>
      </c>
      <c r="FR300" s="196" t="str">
        <f>IF(INDEX(tab_MinKomp[Język niemiecki / Deutsch],MATCH($B299,tab_MinKomp[[Stanowisko / Position ]:[Stanowisko / Position ]],0))="n/a","n/a",FR299-INDEX(tab_MinKomp[Język niemiecki / Deutsch],MATCH($B299,tab_MinKomp[[Stanowisko / Position ]:[Stanowisko / Position ]],0)))</f>
        <v>n/a</v>
      </c>
      <c r="FS300" s="194">
        <f>IF(INDEX(tab_MinKomp[Zarządzanie dokumentacją procesową / Process dokumentation management],MATCH($B299,tab_MinKomp[[Stanowisko / Position ]:[Stanowisko / Position ]],0))="n/a","n/a",FS299-INDEX(tab_MinKomp[Zarządzanie dokumentacją procesową / Process dokumentation management],MATCH($B299,tab_MinKomp[[Stanowisko / Position ]:[Stanowisko / Position ]],0)))</f>
        <v>0</v>
      </c>
      <c r="FT300" s="194">
        <f>IF(INDEX(tab_MinKomp[Znajomość procesów z obszaru / Kenntiss der prozesse in dem Bereich],MATCH($B299,tab_MinKomp[[Stanowisko / Position ]:[Stanowisko / Position ]],0))="n/a","n/a",FT299-INDEX(tab_MinKomp[Znajomość procesów z obszaru / Kenntiss der prozesse in dem Bereich],MATCH($B299,tab_MinKomp[[Stanowisko / Position ]:[Stanowisko / Position ]],0)))</f>
        <v>0</v>
      </c>
      <c r="FU300" s="194">
        <f>IF(INDEX(tab_MinKomp[optymalizacja procesów / Prozessoptymalisierung],MATCH($B299,tab_MinKomp[[Stanowisko / Position ]:[Stanowisko / Position ]],0))="n/a","n/a",FU299-INDEX(tab_MinKomp[optymalizacja procesów / Prozessoptymalisierung],MATCH($B299,tab_MinKomp[[Stanowisko / Position ]:[Stanowisko / Position ]],0)))</f>
        <v>0</v>
      </c>
      <c r="FV300" s="194">
        <f>IF(INDEX(tab_MinKomp[Umiejętności szkoleniowe / Trainingsfähigkeiten],MATCH($B299,tab_MinKomp[[Stanowisko / Position ]:[Stanowisko / Position ]],0))="n/a","n/a",FV299-INDEX(tab_MinKomp[Umiejętności szkoleniowe / Trainingsfähigkeiten],MATCH($B299,tab_MinKomp[[Stanowisko / Position ]:[Stanowisko / Position ]],0)))</f>
        <v>0</v>
      </c>
      <c r="FW300" s="194">
        <f>IF(INDEX(tab_MinKomp[Analityczne myślenie, podejście / Analitysches Denken, Einstellung],MATCH($B299,tab_MinKomp[[Stanowisko / Position ]:[Stanowisko / Position ]],0))="n/a","n/a",FW299-INDEX(tab_MinKomp[Analityczne myślenie, podejście / Analitysches Denken, Einstellung],MATCH($B299,tab_MinKomp[[Stanowisko / Position ]:[Stanowisko / Position ]],0)))</f>
        <v>0</v>
      </c>
      <c r="FX300" s="194">
        <f>IF(INDEX(tab_MinKomp[Dokładność, precyzja w dzialaniu / Genauigkeit, Präzision in die Arbeit],MATCH($B299,tab_MinKomp[[Stanowisko / Position ]:[Stanowisko / Position ]],0))="n/a","n/a",FX299-INDEX(tab_MinKomp[Dokładność, precyzja w dzialaniu / Genauigkeit, Präzision in die Arbeit],MATCH($B299,tab_MinKomp[[Stanowisko / Position ]:[Stanowisko / Position ]],0)))</f>
        <v>0</v>
      </c>
      <c r="FY300" s="194">
        <f>IF(INDEX(tab_MinKomp[Dyspozycyjność / Verfügbarkeit],MATCH($B299,tab_MinKomp[[Stanowisko / Position ]:[Stanowisko / Position ]],0))="n/a","n/a",FY299-INDEX(tab_MinKomp[Dyspozycyjność / Verfügbarkeit],MATCH($B299,tab_MinKomp[[Stanowisko / Position ]:[Stanowisko / Position ]],0)))</f>
        <v>0</v>
      </c>
      <c r="FZ300" s="194">
        <f>IF(INDEX(tab_MinKomp[Zaangażowanie / 
Engagement],MATCH($B299,tab_MinKomp[[Stanowisko / Position ]:[Stanowisko / Position ]],0))="n/a","n/a",FZ299-INDEX(tab_MinKomp[Zaangażowanie / 
Engagement],MATCH($B299,tab_MinKomp[[Stanowisko / Position ]:[Stanowisko / Position ]],0)))</f>
        <v>0</v>
      </c>
      <c r="GA300" s="194" t="str">
        <f>IF(INDEX(tab_MinKomp[Konserwacja form guma],MATCH($B299,tab_MinKomp[[Stanowisko / Position ]:[Stanowisko / Position ]],0))="n/a","n/a",GA299-INDEX(tab_MinKomp[Konserwacja form guma],MATCH($B299,tab_MinKomp[[Stanowisko / Position ]:[Stanowisko / Position ]],0)))</f>
        <v>n/a</v>
      </c>
      <c r="GB300" s="194" t="str">
        <f>IF(INDEX(tab_MinKomp[Konserwacja form plastiki],MATCH($B299,tab_MinKomp[[Stanowisko / Position ]:[Stanowisko / Position ]],0))="n/a","n/a",GB299-INDEX(tab_MinKomp[Konserwacja form plastiki],MATCH($B299,tab_MinKomp[[Stanowisko / Position ]:[Stanowisko / Position ]],0)))</f>
        <v>n/a</v>
      </c>
      <c r="GC300" s="194">
        <f>IF(INDEX(tab_MinKomp[Elastyczność w działaniu],MATCH($B299,tab_MinKomp[[Stanowisko / Position ]:[Stanowisko / Position ]],0))="n/a","n/a",GC299-INDEX(tab_MinKomp[Elastyczność w działaniu],MATCH($B299,tab_MinKomp[[Stanowisko / Position ]:[Stanowisko / Position ]],0)))</f>
        <v>0</v>
      </c>
      <c r="GD300" s="194">
        <f>IF(INDEX(tab_MinKomp[Komunikatywność],MATCH($B299,tab_MinKomp[[Stanowisko / Position ]:[Stanowisko / Position ]],0))="n/a","n/a",GD299-INDEX(tab_MinKomp[Komunikatywność],MATCH($B299,tab_MinKomp[[Stanowisko / Position ]:[Stanowisko / Position ]],0)))</f>
        <v>0</v>
      </c>
      <c r="GE300" s="193" t="str">
        <f>IF(INDEX(tab_MinKomp[Motywowanie i budowanie zaangażowania zespołu],MATCH($B299,tab_MinKomp[[Stanowisko / Position ]:[Stanowisko / Position ]],0))="n/a","n/a",GE299-INDEX(tab_MinKomp[Motywowanie i budowanie zaangażowania zespołu],MATCH($B299,tab_MinKomp[[Stanowisko / Position ]:[Stanowisko / Position ]],0)))</f>
        <v>n/a</v>
      </c>
      <c r="GF300" s="186" t="s">
        <v>248</v>
      </c>
      <c r="GG300" s="186" t="s">
        <v>248</v>
      </c>
      <c r="GH300" s="186" t="s">
        <v>248</v>
      </c>
      <c r="GI300" s="186" t="s">
        <v>248</v>
      </c>
      <c r="GJ300" s="186" t="s">
        <v>248</v>
      </c>
      <c r="GK300" s="186" t="s">
        <v>248</v>
      </c>
      <c r="GL300" s="186" t="s">
        <v>248</v>
      </c>
      <c r="GM300" s="186" t="s">
        <v>248</v>
      </c>
      <c r="GN300" s="186" t="s">
        <v>248</v>
      </c>
      <c r="GO300" s="186" t="s">
        <v>248</v>
      </c>
      <c r="GP300" s="186" t="s">
        <v>248</v>
      </c>
      <c r="GQ300" s="186" t="s">
        <v>248</v>
      </c>
      <c r="GR300" s="186" t="s">
        <v>248</v>
      </c>
      <c r="GS300" s="186" t="s">
        <v>248</v>
      </c>
      <c r="GT300" s="186" t="s">
        <v>248</v>
      </c>
      <c r="GU300" s="186" t="s">
        <v>248</v>
      </c>
      <c r="GV300" s="186" t="s">
        <v>248</v>
      </c>
      <c r="GW300" s="186" t="s">
        <v>248</v>
      </c>
      <c r="GX300" s="186" t="s">
        <v>248</v>
      </c>
      <c r="GY300" s="186" t="s">
        <v>248</v>
      </c>
      <c r="GZ300" s="261" t="s">
        <v>248</v>
      </c>
      <c r="HA300" s="261" t="s">
        <v>248</v>
      </c>
      <c r="HB300" s="191">
        <f>SUM(G300:GE300)/(HB299-(SUM(G300:GE300)))</f>
        <v>1.7543859649122806E-2</v>
      </c>
    </row>
    <row r="301" spans="1:210" ht="24.9" customHeight="1" x14ac:dyDescent="0.3">
      <c r="A301" s="105" t="s">
        <v>317</v>
      </c>
      <c r="B301" s="105" t="s">
        <v>315</v>
      </c>
      <c r="C301" s="105" t="s">
        <v>386</v>
      </c>
      <c r="D301" s="105">
        <v>1177</v>
      </c>
      <c r="E301" s="394" t="s">
        <v>534</v>
      </c>
      <c r="F301" s="185" t="s">
        <v>374</v>
      </c>
      <c r="G301" s="186">
        <v>2</v>
      </c>
      <c r="H301" s="186">
        <v>2</v>
      </c>
      <c r="I301" s="186">
        <v>2</v>
      </c>
      <c r="J301" s="186">
        <v>2</v>
      </c>
      <c r="K301" s="186">
        <v>2</v>
      </c>
      <c r="L301" s="186" t="s">
        <v>248</v>
      </c>
      <c r="M301" s="186" t="s">
        <v>248</v>
      </c>
      <c r="N301" s="186" t="s">
        <v>248</v>
      </c>
      <c r="O301" s="186">
        <v>2</v>
      </c>
      <c r="P301" s="186">
        <v>2</v>
      </c>
      <c r="Q301" s="186" t="s">
        <v>248</v>
      </c>
      <c r="R301" s="186" t="s">
        <v>248</v>
      </c>
      <c r="S301" s="186" t="s">
        <v>248</v>
      </c>
      <c r="T301" s="186" t="s">
        <v>248</v>
      </c>
      <c r="U301" s="186" t="s">
        <v>248</v>
      </c>
      <c r="V301" s="186" t="s">
        <v>248</v>
      </c>
      <c r="W301" s="186" t="s">
        <v>248</v>
      </c>
      <c r="X301" s="186" t="s">
        <v>248</v>
      </c>
      <c r="Y301" s="186" t="s">
        <v>248</v>
      </c>
      <c r="Z301" s="186" t="s">
        <v>248</v>
      </c>
      <c r="AA301" s="186" t="s">
        <v>248</v>
      </c>
      <c r="AB301" s="186" t="s">
        <v>248</v>
      </c>
      <c r="AC301" s="186" t="s">
        <v>248</v>
      </c>
      <c r="AD301" s="186" t="s">
        <v>248</v>
      </c>
      <c r="AE301" s="186" t="s">
        <v>248</v>
      </c>
      <c r="AF301" s="186" t="s">
        <v>248</v>
      </c>
      <c r="AG301" s="186" t="s">
        <v>248</v>
      </c>
      <c r="AH301" s="186" t="s">
        <v>248</v>
      </c>
      <c r="AI301" s="186" t="s">
        <v>248</v>
      </c>
      <c r="AJ301" s="186" t="s">
        <v>248</v>
      </c>
      <c r="AK301" s="186" t="s">
        <v>248</v>
      </c>
      <c r="AL301" s="186">
        <v>2</v>
      </c>
      <c r="AM301" s="186" t="s">
        <v>248</v>
      </c>
      <c r="AN301" s="186" t="s">
        <v>248</v>
      </c>
      <c r="AO301" s="186">
        <v>1</v>
      </c>
      <c r="AP301" s="186" t="s">
        <v>248</v>
      </c>
      <c r="AQ301" s="186">
        <v>1</v>
      </c>
      <c r="AR301" s="186" t="s">
        <v>248</v>
      </c>
      <c r="AS301" s="186" t="s">
        <v>248</v>
      </c>
      <c r="AT301" s="186" t="s">
        <v>248</v>
      </c>
      <c r="AU301" s="186" t="s">
        <v>248</v>
      </c>
      <c r="AV301" s="186">
        <v>1</v>
      </c>
      <c r="AW301" s="186">
        <v>1</v>
      </c>
      <c r="AX301" s="186" t="s">
        <v>248</v>
      </c>
      <c r="AY301" s="186" t="s">
        <v>248</v>
      </c>
      <c r="AZ301" s="186" t="s">
        <v>248</v>
      </c>
      <c r="BA301" s="186" t="s">
        <v>248</v>
      </c>
      <c r="BB301" s="186" t="s">
        <v>248</v>
      </c>
      <c r="BC301" s="186" t="s">
        <v>248</v>
      </c>
      <c r="BD301" s="186" t="s">
        <v>248</v>
      </c>
      <c r="BE301" s="186" t="s">
        <v>248</v>
      </c>
      <c r="BF301" s="186" t="s">
        <v>248</v>
      </c>
      <c r="BG301" s="186" t="s">
        <v>248</v>
      </c>
      <c r="BH301" s="186" t="s">
        <v>248</v>
      </c>
      <c r="BI301" s="186" t="s">
        <v>248</v>
      </c>
      <c r="BJ301" s="186" t="s">
        <v>248</v>
      </c>
      <c r="BK301" s="186" t="s">
        <v>248</v>
      </c>
      <c r="BL301" s="186" t="s">
        <v>248</v>
      </c>
      <c r="BM301" s="186" t="s">
        <v>248</v>
      </c>
      <c r="BN301" s="186" t="s">
        <v>248</v>
      </c>
      <c r="BO301" s="186" t="s">
        <v>248</v>
      </c>
      <c r="BP301" s="186" t="s">
        <v>248</v>
      </c>
      <c r="BQ301" s="186" t="s">
        <v>248</v>
      </c>
      <c r="BR301" s="186" t="s">
        <v>248</v>
      </c>
      <c r="BS301" s="186" t="s">
        <v>248</v>
      </c>
      <c r="BT301" s="186" t="s">
        <v>248</v>
      </c>
      <c r="BU301" s="186">
        <v>2</v>
      </c>
      <c r="BV301" s="186" t="s">
        <v>248</v>
      </c>
      <c r="BW301" s="186" t="s">
        <v>248</v>
      </c>
      <c r="BX301" s="186" t="s">
        <v>248</v>
      </c>
      <c r="BY301" s="186" t="s">
        <v>248</v>
      </c>
      <c r="BZ301" s="186" t="s">
        <v>248</v>
      </c>
      <c r="CA301" s="186" t="s">
        <v>248</v>
      </c>
      <c r="CB301" s="186" t="s">
        <v>248</v>
      </c>
      <c r="CC301" s="186" t="s">
        <v>248</v>
      </c>
      <c r="CD301" s="186">
        <v>2</v>
      </c>
      <c r="CE301" s="186" t="s">
        <v>248</v>
      </c>
      <c r="CF301" s="186" t="s">
        <v>248</v>
      </c>
      <c r="CG301" s="186">
        <v>1</v>
      </c>
      <c r="CH301" s="186" t="s">
        <v>248</v>
      </c>
      <c r="CI301" s="186" t="s">
        <v>248</v>
      </c>
      <c r="CJ301" s="186" t="s">
        <v>248</v>
      </c>
      <c r="CK301" s="186" t="s">
        <v>248</v>
      </c>
      <c r="CL301" s="186" t="s">
        <v>248</v>
      </c>
      <c r="CM301" s="186" t="s">
        <v>248</v>
      </c>
      <c r="CN301" s="186" t="s">
        <v>248</v>
      </c>
      <c r="CO301" s="186" t="s">
        <v>248</v>
      </c>
      <c r="CP301" s="186" t="s">
        <v>248</v>
      </c>
      <c r="CQ301" s="186" t="s">
        <v>248</v>
      </c>
      <c r="CR301" s="186" t="s">
        <v>248</v>
      </c>
      <c r="CS301" s="186" t="s">
        <v>248</v>
      </c>
      <c r="CT301" s="186" t="s">
        <v>248</v>
      </c>
      <c r="CU301" s="186" t="s">
        <v>248</v>
      </c>
      <c r="CV301" s="186" t="s">
        <v>248</v>
      </c>
      <c r="CW301" s="186">
        <v>1</v>
      </c>
      <c r="CX301" s="186" t="s">
        <v>248</v>
      </c>
      <c r="CY301" s="186" t="s">
        <v>248</v>
      </c>
      <c r="CZ301" s="186" t="s">
        <v>248</v>
      </c>
      <c r="DA301" s="186" t="s">
        <v>248</v>
      </c>
      <c r="DB301" s="186" t="s">
        <v>248</v>
      </c>
      <c r="DC301" s="186" t="s">
        <v>248</v>
      </c>
      <c r="DD301" s="186" t="s">
        <v>248</v>
      </c>
      <c r="DE301" s="186" t="s">
        <v>248</v>
      </c>
      <c r="DF301" s="186">
        <v>1</v>
      </c>
      <c r="DG301" s="186" t="s">
        <v>248</v>
      </c>
      <c r="DH301" s="186" t="s">
        <v>248</v>
      </c>
      <c r="DI301" s="186" t="s">
        <v>248</v>
      </c>
      <c r="DJ301" s="186" t="s">
        <v>248</v>
      </c>
      <c r="DK301" s="186" t="s">
        <v>248</v>
      </c>
      <c r="DL301" s="186" t="s">
        <v>248</v>
      </c>
      <c r="DM301" s="186" t="s">
        <v>248</v>
      </c>
      <c r="DN301" s="186" t="s">
        <v>248</v>
      </c>
      <c r="DO301" s="186" t="s">
        <v>248</v>
      </c>
      <c r="DP301" s="186" t="s">
        <v>248</v>
      </c>
      <c r="DQ301" s="186" t="s">
        <v>248</v>
      </c>
      <c r="DR301" s="186" t="s">
        <v>248</v>
      </c>
      <c r="DS301" s="186" t="s">
        <v>248</v>
      </c>
      <c r="DT301" s="186" t="s">
        <v>248</v>
      </c>
      <c r="DU301" s="186" t="s">
        <v>248</v>
      </c>
      <c r="DV301" s="186" t="s">
        <v>248</v>
      </c>
      <c r="DW301" s="186" t="s">
        <v>248</v>
      </c>
      <c r="DX301" s="186" t="s">
        <v>248</v>
      </c>
      <c r="DY301" s="186" t="s">
        <v>248</v>
      </c>
      <c r="DZ301" s="186" t="s">
        <v>248</v>
      </c>
      <c r="EA301" s="186" t="s">
        <v>248</v>
      </c>
      <c r="EB301" s="186" t="s">
        <v>248</v>
      </c>
      <c r="EC301" s="186" t="s">
        <v>248</v>
      </c>
      <c r="ED301" s="186" t="s">
        <v>248</v>
      </c>
      <c r="EE301" s="186" t="s">
        <v>248</v>
      </c>
      <c r="EF301" s="186" t="s">
        <v>248</v>
      </c>
      <c r="EG301" s="186" t="s">
        <v>248</v>
      </c>
      <c r="EH301" s="186" t="s">
        <v>248</v>
      </c>
      <c r="EI301" s="186" t="s">
        <v>248</v>
      </c>
      <c r="EJ301" s="186" t="s">
        <v>248</v>
      </c>
      <c r="EK301" s="186" t="s">
        <v>248</v>
      </c>
      <c r="EL301" s="186" t="s">
        <v>248</v>
      </c>
      <c r="EM301" s="186" t="s">
        <v>248</v>
      </c>
      <c r="EN301" s="186" t="s">
        <v>248</v>
      </c>
      <c r="EO301" s="186" t="s">
        <v>248</v>
      </c>
      <c r="EP301" s="186" t="s">
        <v>248</v>
      </c>
      <c r="EQ301" s="186" t="s">
        <v>248</v>
      </c>
      <c r="ER301" s="186" t="s">
        <v>248</v>
      </c>
      <c r="ES301" s="186" t="s">
        <v>248</v>
      </c>
      <c r="ET301" s="186" t="s">
        <v>248</v>
      </c>
      <c r="EU301" s="186" t="s">
        <v>248</v>
      </c>
      <c r="EV301" s="186" t="s">
        <v>248</v>
      </c>
      <c r="EW301" s="186" t="s">
        <v>248</v>
      </c>
      <c r="EX301" s="186" t="s">
        <v>248</v>
      </c>
      <c r="EY301" s="186" t="s">
        <v>248</v>
      </c>
      <c r="EZ301" s="186" t="s">
        <v>248</v>
      </c>
      <c r="FA301" s="186" t="s">
        <v>248</v>
      </c>
      <c r="FB301" s="186" t="s">
        <v>248</v>
      </c>
      <c r="FC301" s="186" t="s">
        <v>248</v>
      </c>
      <c r="FD301" s="186" t="s">
        <v>248</v>
      </c>
      <c r="FE301" s="186" t="s">
        <v>248</v>
      </c>
      <c r="FF301" s="186" t="s">
        <v>248</v>
      </c>
      <c r="FG301" s="186" t="s">
        <v>248</v>
      </c>
      <c r="FH301" s="186" t="s">
        <v>248</v>
      </c>
      <c r="FI301" s="186" t="s">
        <v>248</v>
      </c>
      <c r="FJ301" s="186" t="s">
        <v>248</v>
      </c>
      <c r="FK301" s="186" t="s">
        <v>248</v>
      </c>
      <c r="FL301" s="186" t="s">
        <v>248</v>
      </c>
      <c r="FM301" s="186" t="s">
        <v>248</v>
      </c>
      <c r="FN301" s="186">
        <v>1</v>
      </c>
      <c r="FO301" s="186">
        <v>1</v>
      </c>
      <c r="FP301" s="186">
        <v>1</v>
      </c>
      <c r="FQ301" s="187" t="s">
        <v>248</v>
      </c>
      <c r="FR301" s="187" t="s">
        <v>248</v>
      </c>
      <c r="FS301" s="186">
        <v>1</v>
      </c>
      <c r="FT301" s="186">
        <v>2</v>
      </c>
      <c r="FU301" s="186">
        <v>1</v>
      </c>
      <c r="FV301" s="186">
        <v>2</v>
      </c>
      <c r="FW301" s="186">
        <v>2</v>
      </c>
      <c r="FX301" s="186">
        <v>2</v>
      </c>
      <c r="FY301" s="186">
        <v>2</v>
      </c>
      <c r="FZ301" s="186">
        <v>2</v>
      </c>
      <c r="GA301" s="186" t="s">
        <v>248</v>
      </c>
      <c r="GB301" s="186" t="s">
        <v>248</v>
      </c>
      <c r="GC301" s="186">
        <v>2</v>
      </c>
      <c r="GD301" s="186">
        <v>2</v>
      </c>
      <c r="GE301" s="186" t="s">
        <v>248</v>
      </c>
      <c r="GF301" s="186" t="s">
        <v>248</v>
      </c>
      <c r="GG301" s="186" t="s">
        <v>248</v>
      </c>
      <c r="GH301" s="186" t="s">
        <v>248</v>
      </c>
      <c r="GI301" s="186" t="s">
        <v>248</v>
      </c>
      <c r="GJ301" s="186" t="s">
        <v>248</v>
      </c>
      <c r="GK301" s="186" t="s">
        <v>248</v>
      </c>
      <c r="GL301" s="186" t="s">
        <v>248</v>
      </c>
      <c r="GM301" s="186" t="s">
        <v>248</v>
      </c>
      <c r="GN301" s="186" t="s">
        <v>248</v>
      </c>
      <c r="GO301" s="186" t="s">
        <v>248</v>
      </c>
      <c r="GP301" s="186" t="s">
        <v>248</v>
      </c>
      <c r="GQ301" s="186" t="s">
        <v>248</v>
      </c>
      <c r="GR301" s="186" t="s">
        <v>248</v>
      </c>
      <c r="GS301" s="186" t="s">
        <v>248</v>
      </c>
      <c r="GT301" s="186" t="s">
        <v>248</v>
      </c>
      <c r="GU301" s="186" t="s">
        <v>248</v>
      </c>
      <c r="GV301" s="186" t="s">
        <v>248</v>
      </c>
      <c r="GW301" s="186" t="s">
        <v>248</v>
      </c>
      <c r="GX301" s="186" t="s">
        <v>248</v>
      </c>
      <c r="GY301" s="186" t="s">
        <v>248</v>
      </c>
      <c r="GZ301" s="261" t="s">
        <v>248</v>
      </c>
      <c r="HA301" s="261" t="s">
        <v>248</v>
      </c>
      <c r="HB301" s="188">
        <f t="shared" ref="HB301" si="168">SUM(G301:GE301)</f>
        <v>48</v>
      </c>
    </row>
    <row r="302" spans="1:210" ht="24.9" customHeight="1" thickBot="1" x14ac:dyDescent="0.35">
      <c r="A302" s="108" t="str">
        <f t="shared" ref="A302:A304" si="169">A301</f>
        <v>Prod.-Q-2</v>
      </c>
      <c r="B302" s="108" t="str">
        <f t="shared" ref="B302:B304" si="170">B301</f>
        <v>Pracownik Produkcji</v>
      </c>
      <c r="C302" s="108" t="str">
        <f t="shared" ref="C302:C304" si="171">C301</f>
        <v>MS</v>
      </c>
      <c r="D302" s="108">
        <f t="shared" ref="D302:D304" si="172">D301</f>
        <v>1177</v>
      </c>
      <c r="E302" s="395"/>
      <c r="F302" s="189" t="s">
        <v>375</v>
      </c>
      <c r="G302" s="192">
        <f>IF(INDEX(tab_MinKomp[Przepisy BHP / BHP Vorschriften],MATCH($B301,tab_MinKomp[[Stanowisko / Position ]:[Stanowisko / Position ]],0))="n/a","n/a",G301-INDEX(tab_MinKomp[Przepisy BHP / BHP Vorschriften],MATCH($B301,tab_MinKomp[[Stanowisko / Position ]:[Stanowisko / Position ]],0)))</f>
        <v>0</v>
      </c>
      <c r="H302" s="193">
        <f>IF(INDEX(tab_MinKomp[Przepisy PPOŻ / Brandschutzbestimmungen],MATCH($B301,tab_MinKomp[[Stanowisko / Position ]:[Stanowisko / Position ]],0))="n/a","n/a",H301-INDEX(tab_MinKomp[Przepisy PPOŻ / Brandschutzbestimmungen],MATCH($B301,tab_MinKomp[[Stanowisko / Position ]:[Stanowisko / Position ]],0)))</f>
        <v>1</v>
      </c>
      <c r="I302" s="193">
        <f>IF(INDEX(tab_MinKomp[Ryzyko zawodowe na stanowiskach pracyv/ Berufliche Risiken an Arbeitsstellen],MATCH($B301,tab_MinKomp[[Stanowisko / Position ]:[Stanowisko / Position ]],0))="n/a","n/a",I301-INDEX(tab_MinKomp[Ryzyko zawodowe na stanowiskach pracyv/ Berufliche Risiken an Arbeitsstellen],MATCH($B301,tab_MinKomp[[Stanowisko / Position ]:[Stanowisko / Position ]],0)))</f>
        <v>0</v>
      </c>
      <c r="J302" s="193">
        <f>IF(INDEX(tab_MinKomp[Gospodarka substancjami niebezpiecznymi / Gefahrstoffmanagement],MATCH($B301,tab_MinKomp[[Stanowisko / Position ]:[Stanowisko / Position ]],0))="n/a","n/a",J301-INDEX(tab_MinKomp[Gospodarka substancjami niebezpiecznymi / Gefahrstoffmanagement],MATCH($B301,tab_MinKomp[[Stanowisko / Position ]:[Stanowisko / Position ]],0)))</f>
        <v>1</v>
      </c>
      <c r="K302" s="193">
        <f>IF(INDEX(tab_MinKomp[Gospodarka odpadami / Abfallwirtschaft],MATCH($B301,tab_MinKomp[[Stanowisko / Position ]:[Stanowisko / Position ]],0))="n/a","n/a",K301-INDEX(tab_MinKomp[Gospodarka odpadami / Abfallwirtschaft],MATCH($B301,tab_MinKomp[[Stanowisko / Position ]:[Stanowisko / Position ]],0)))</f>
        <v>1</v>
      </c>
      <c r="L302" s="194" t="str">
        <f>IF(INDEX(tab_MinKomp[Przepisy kodeksu pracy / Bestimmungen des Arbeitsgesetzes],MATCH($B301,tab_MinKomp[[Stanowisko / Position ]:[Stanowisko / Position ]],0))="n/a","n/a",L301-INDEX(tab_MinKomp[Przepisy kodeksu pracy / Bestimmungen des Arbeitsgesetzes],MATCH($B301,tab_MinKomp[[Stanowisko / Position ]:[Stanowisko / Position ]],0)))</f>
        <v>n/a</v>
      </c>
      <c r="M302" s="195" t="str">
        <f>IF(INDEX(tab_MinKomp[Przepisy o ub.społ. ZUS  / Sozialversicherungsvorschriften],MATCH($B301,tab_MinKomp[[Stanowisko / Position ]:[Stanowisko / Position ]],0))="n/a","n/a",M301-INDEX(tab_MinKomp[Przepisy o ub.społ. ZUS  / Sozialversicherungsvorschriften],MATCH($B301,tab_MinKomp[[Stanowisko / Position ]:[Stanowisko / Position ]],0)))</f>
        <v>n/a</v>
      </c>
      <c r="N302" s="194" t="str">
        <f>IF(INDEX(tab_MinKomp[PRZEPISY O PDOF /persönlich Einkommensteuergesetz ],MATCH($B301,tab_MinKomp[[Stanowisko / Position ]:[Stanowisko / Position ]],0))="n/a","n/a",N301-INDEX(tab_MinKomp[PRZEPISY O PDOF /persönlich Einkommensteuergesetz ],MATCH($B301,tab_MinKomp[[Stanowisko / Position ]:[Stanowisko / Position ]],0)))</f>
        <v>n/a</v>
      </c>
      <c r="O302" s="194">
        <f>IF(INDEX(tab_MinKomp[Regulamin pracy / Arbeitsordnung],MATCH($B301,tab_MinKomp[[Stanowisko / Position ]:[Stanowisko / Position ]],0))="n/a","n/a",O301-INDEX(tab_MinKomp[Regulamin pracy / Arbeitsordnung],MATCH($B301,tab_MinKomp[[Stanowisko / Position ]:[Stanowisko / Position ]],0)))</f>
        <v>1</v>
      </c>
      <c r="P302" s="194">
        <f>IF(INDEX(tab_MinKomp[Regulamin wynagradzania / Vergütungsordnung],MATCH($B301,tab_MinKomp[[Stanowisko / Position ]:[Stanowisko / Position ]],0))="n/a","n/a",P301-INDEX(tab_MinKomp[Regulamin wynagradzania / Vergütungsordnung],MATCH($B301,tab_MinKomp[[Stanowisko / Position ]:[Stanowisko / Position ]],0)))</f>
        <v>1</v>
      </c>
      <c r="Q302" s="194" t="str">
        <f>IF(INDEX(tab_MinKomp[System R2PŁATNIK PRO: Płace / Lohnabrechnung],MATCH($B301,tab_MinKomp[[Stanowisko / Position ]:[Stanowisko / Position ]],0))="n/a","n/a",Q301-INDEX(tab_MinKomp[System R2PŁATNIK PRO: Płace / Lohnabrechnung],MATCH($B301,tab_MinKomp[[Stanowisko / Position ]:[Stanowisko / Position ]],0)))</f>
        <v>n/a</v>
      </c>
      <c r="R302" s="194" t="str">
        <f>IF(INDEX(tab_MinKomp[SystemR2PŁATNIK PRO: KADRY / Personaldaten],MATCH($B301,tab_MinKomp[[Stanowisko / Position ]:[Stanowisko / Position ]],0))="n/a","n/a",R301-INDEX(tab_MinKomp[SystemR2PŁATNIK PRO: KADRY / Personaldaten],MATCH($B301,tab_MinKomp[[Stanowisko / Position ]:[Stanowisko / Position ]],0)))</f>
        <v>n/a</v>
      </c>
      <c r="S302" s="194" t="str">
        <f>IF(INDEX(tab_MinKomp[SYSTEM R2PŁATNIK PRO: zarządzanie pracownikami / Arbeitsverwaltung],MATCH($B301,tab_MinKomp[[Stanowisko / Position ]:[Stanowisko / Position ]],0))="n/a","n/a",S301-INDEX(tab_MinKomp[SYSTEM R2PŁATNIK PRO: zarządzanie pracownikami / Arbeitsverwaltung],MATCH($B301,tab_MinKomp[[Stanowisko / Position ]:[Stanowisko / Position ]],0)))</f>
        <v>n/a</v>
      </c>
      <c r="T302" s="194" t="str">
        <f>IF(INDEX(tab_MinKomp[Doradztwo, wsparcie personalne / Personalberatung und Unterstützung],MATCH($B301,tab_MinKomp[[Stanowisko / Position ]:[Stanowisko / Position ]],0))="n/a","n/a",T301-INDEX(tab_MinKomp[Doradztwo, wsparcie personalne / Personalberatung und Unterstützung],MATCH($B301,tab_MinKomp[[Stanowisko / Position ]:[Stanowisko / Position ]],0)))</f>
        <v>n/a</v>
      </c>
      <c r="U302" s="194" t="str">
        <f>IF(INDEX(tab_MinKomp[Przepisy o podatku VAT / MwSt.- Gesetz],MATCH($B301,tab_MinKomp[[Stanowisko / Position ]:[Stanowisko / Position ]],0))="n/a","n/a",U301-INDEX(tab_MinKomp[Przepisy o podatku VAT / MwSt.- Gesetz],MATCH($B301,tab_MinKomp[[Stanowisko / Position ]:[Stanowisko / Position ]],0)))</f>
        <v>n/a</v>
      </c>
      <c r="V302" s="194" t="str">
        <f>IF(INDEX(tab_MinKomp[PrzepisyPDOP / geschäftlich Einkommensteuergesetz],MATCH($B301,tab_MinKomp[[Stanowisko / Position ]:[Stanowisko / Position ]],0))="n/a","n/a",V301-INDEX(tab_MinKomp[PrzepisyPDOP / geschäftlich Einkommensteuergesetz],MATCH($B301,tab_MinKomp[[Stanowisko / Position ]:[Stanowisko / Position ]],0)))</f>
        <v>n/a</v>
      </c>
      <c r="W302" s="194" t="str">
        <f>IF(INDEX(tab_MinKomp[System BAAN / FINANSE (FIBU)],MATCH($B301,tab_MinKomp[[Stanowisko / Position ]:[Stanowisko / Position ]],0))="n/a","n/a",W301-INDEX(tab_MinKomp[System BAAN / FINANSE (FIBU)],MATCH($B301,tab_MinKomp[[Stanowisko / Position ]:[Stanowisko / Position ]],0)))</f>
        <v>n/a</v>
      </c>
      <c r="X302" s="194" t="str">
        <f>IF(INDEX(tab_MinKomp[Systemy pomocnicze / Hilfssysteme(STOCKPROGRAM, KALK2000 etc.)],MATCH($B301,tab_MinKomp[[Stanowisko / Position ]:[Stanowisko / Position ]],0))="n/a","n/a",X301-INDEX(tab_MinKomp[Systemy pomocnicze / Hilfssysteme(STOCKPROGRAM, KALK2000 etc.)],MATCH($B301,tab_MinKomp[[Stanowisko / Position ]:[Stanowisko / Position ]],0)))</f>
        <v>n/a</v>
      </c>
      <c r="Y302" s="194" t="str">
        <f>IF(INDEX(tab_MinKomp[Polityka rachunkowości / Buchführungspolitik],MATCH($B301,tab_MinKomp[[Stanowisko / Position ]:[Stanowisko / Position ]],0))="n/a","n/a",Y301-INDEX(tab_MinKomp[Polityka rachunkowości / Buchführungspolitik],MATCH($B301,tab_MinKomp[[Stanowisko / Position ]:[Stanowisko / Position ]],0)))</f>
        <v>n/a</v>
      </c>
      <c r="Z302" s="194" t="str">
        <f>IF(INDEX(tab_MinKomp[Ustawa o rachunkowości / Rechnungslegungsgesetz],MATCH($B301,tab_MinKomp[[Stanowisko / Position ]:[Stanowisko / Position ]],0))="n/a","n/a",Z301-INDEX(tab_MinKomp[Ustawa o rachunkowości / Rechnungslegungsgesetz],MATCH($B301,tab_MinKomp[[Stanowisko / Position ]:[Stanowisko / Position ]],0)))</f>
        <v>n/a</v>
      </c>
      <c r="AA302" s="194" t="str">
        <f>IF(INDEX(tab_MinKomp[WORKFLOW - TS-100],MATCH($B301,tab_MinKomp[[Stanowisko / Position ]:[Stanowisko / Position ]],0))="n/a","n/a",AA301-INDEX(tab_MinKomp[WORKFLOW - TS-100],MATCH($B301,tab_MinKomp[[Stanowisko / Position ]:[Stanowisko / Position ]],0)))</f>
        <v>n/a</v>
      </c>
      <c r="AB302" s="194" t="str">
        <f>IF(INDEX(tab_MinKomp[WORKFLOW - SFMS],MATCH($B301,tab_MinKomp[[Stanowisko / Position ]:[Stanowisko / Position ]],0))="n/a","n/a",AB301-INDEX(tab_MinKomp[WORKFLOW - SFMS],MATCH($B301,tab_MinKomp[[Stanowisko / Position ]:[Stanowisko / Position ]],0)))</f>
        <v>n/a</v>
      </c>
      <c r="AC302" s="194" t="str">
        <f>IF(INDEX(tab_MinKomp[System ISO 9001:2015],MATCH($B301,tab_MinKomp[[Stanowisko / Position ]:[Stanowisko / Position ]],0))="n/a","n/a",AC301-INDEX(tab_MinKomp[System ISO 9001:2015],MATCH($B301,tab_MinKomp[[Stanowisko / Position ]:[Stanowisko / Position ]],0)))</f>
        <v>n/a</v>
      </c>
      <c r="AD302" s="194" t="str">
        <f>IF(INDEX(tab_MinKomp[System ISO 9001:2015],MATCH($B301,tab_MinKomp[[Stanowisko / Position ]:[Stanowisko / Position ]],0))="n/a","n/a",AD301-INDEX(tab_MinKomp[System ISO 9001:2015],MATCH($B301,tab_MinKomp[[Stanowisko / Position ]:[Stanowisko / Position ]],0)))</f>
        <v>n/a</v>
      </c>
      <c r="AE302" s="194" t="str">
        <f>IF(INDEX(tab_MinKomp[System ISO 9001:2015],MATCH($B301,tab_MinKomp[[Stanowisko / Position ]:[Stanowisko / Position ]],0))="n/a","n/a",AE301-INDEX(tab_MinKomp[System ISO 9001:2015],MATCH($B301,tab_MinKomp[[Stanowisko / Position ]:[Stanowisko / Position ]],0)))</f>
        <v>n/a</v>
      </c>
      <c r="AF302" s="194" t="str">
        <f>IF(INDEX(tab_MinKomp[System ISO 9001:2015],MATCH($B301,tab_MinKomp[[Stanowisko / Position ]:[Stanowisko / Position ]],0))="n/a","n/a",AF301-INDEX(tab_MinKomp[System ISO 9001:2015],MATCH($B301,tab_MinKomp[[Stanowisko / Position ]:[Stanowisko / Position ]],0)))</f>
        <v>n/a</v>
      </c>
      <c r="AG302" s="194" t="str">
        <f>IF(INDEX(tab_MinKomp[Wymagania VDA 6.3 Process / Forderungen],MATCH($B301,tab_MinKomp[[Stanowisko / Position ]:[Stanowisko / Position ]],0))="n/a","n/a",AG301-INDEX(tab_MinKomp[Wymagania VDA 6.3 Process / Forderungen],MATCH($B301,tab_MinKomp[[Stanowisko / Position ]:[Stanowisko / Position ]],0)))</f>
        <v>n/a</v>
      </c>
      <c r="AH302" s="194" t="str">
        <f>IF(INDEX(tab_MinKomp[Wymagania VDA 6.5 Product / Forderungen],MATCH($B301,tab_MinKomp[[Stanowisko / Position ]:[Stanowisko / Position ]],0))="n/a","n/a",AH301-INDEX(tab_MinKomp[Wymagania VDA 6.5 Product / Forderungen],MATCH($B301,tab_MinKomp[[Stanowisko / Position ]:[Stanowisko / Position ]],0)))</f>
        <v>n/a</v>
      </c>
      <c r="AI302" s="194" t="str">
        <f>IF(INDEX(tab_MinKomp[System ISO 9001:2015],MATCH($B301,tab_MinKomp[[Stanowisko / Position ]:[Stanowisko / Position ]],0))="n/a","n/a",AI301-INDEX(tab_MinKomp[System ISO 9001:2015],MATCH($B301,tab_MinKomp[[Stanowisko / Position ]:[Stanowisko / Position ]],0)))</f>
        <v>n/a</v>
      </c>
      <c r="AJ302" s="194" t="str">
        <f>IF(INDEX(tab_MinKomp[Auditor systemu ISO 17021:2018],MATCH($B301,tab_MinKomp[[Stanowisko / Position ]:[Stanowisko / Position ]],0))="n/a","n/a",AJ301-INDEX(tab_MinKomp[Auditor systemu ISO 17021:2018],MATCH($B301,tab_MinKomp[[Stanowisko / Position ]:[Stanowisko / Position ]],0)))</f>
        <v>n/a</v>
      </c>
      <c r="AK302" s="194" t="str">
        <f>IF(INDEX(tab_MinKomp[Pełnomocnik systemu / Systemvertreter],MATCH($B301,tab_MinKomp[[Stanowisko / Position ]:[Stanowisko / Position ]],0))="n/a","n/a",AK301-INDEX(tab_MinKomp[Pełnomocnik systemu / Systemvertreter],MATCH($B301,tab_MinKomp[[Stanowisko / Position ]:[Stanowisko / Position ]],0)))</f>
        <v>n/a</v>
      </c>
      <c r="AL302" s="194">
        <f>IF(INDEX(tab_MinKomp[Polityka Etyczna - Compliance],MATCH($B301,tab_MinKomp[[Stanowisko / Position ]:[Stanowisko / Position ]],0))="n/a","n/a",AL301-INDEX(tab_MinKomp[Polityka Etyczna - Compliance],MATCH($B301,tab_MinKomp[[Stanowisko / Position ]:[Stanowisko / Position ]],0)))</f>
        <v>1</v>
      </c>
      <c r="AM302" s="194" t="str">
        <f>IF(INDEX(tab_MinKomp[WDRAŻANIE NOWYCH PROJEKTÓW/ PROCEDURA CTM],MATCH($B301,tab_MinKomp[[Stanowisko / Position ]:[Stanowisko / Position ]],0))="n/a","n/a",AM301-INDEX(tab_MinKomp[WDRAŻANIE NOWYCH PROJEKTÓW/ PROCEDURA CTM],MATCH($B301,tab_MinKomp[[Stanowisko / Position ]:[Stanowisko / Position ]],0)))</f>
        <v>n/a</v>
      </c>
      <c r="AN302" s="194" t="str">
        <f>IF(INDEX(tab_MinKomp[KAMIENIE MILOWE MSL/PIFF],MATCH($B301,tab_MinKomp[[Stanowisko / Position ]:[Stanowisko / Position ]],0))="n/a","n/a",AN301-INDEX(tab_MinKomp[KAMIENIE MILOWE MSL/PIFF],MATCH($B301,tab_MinKomp[[Stanowisko / Position ]:[Stanowisko / Position ]],0)))</f>
        <v>n/a</v>
      </c>
      <c r="AO302" s="194">
        <f>IF(INDEX(tab_MinKomp[CP],MATCH($B301,tab_MinKomp[[Stanowisko / Position ]:[Stanowisko / Position ]],0))="n/a","n/a",AO301-INDEX(tab_MinKomp[CP],MATCH($B301,tab_MinKomp[[Stanowisko / Position ]:[Stanowisko / Position ]],0)))</f>
        <v>0</v>
      </c>
      <c r="AP302" s="194" t="str">
        <f>IF(INDEX(tab_MinKomp[FMEA],MATCH($B301,tab_MinKomp[[Stanowisko / Position ]:[Stanowisko / Position ]],0))="n/a","n/a",AP301-INDEX(tab_MinKomp[FMEA],MATCH($B301,tab_MinKomp[[Stanowisko / Position ]:[Stanowisko / Position ]],0)))</f>
        <v>n/a</v>
      </c>
      <c r="AQ302" s="194">
        <f>IF(INDEX(tab_MinKomp[FLOW CHART],MATCH($B301,tab_MinKomp[[Stanowisko / Position ]:[Stanowisko / Position ]],0))="n/a","n/a",AQ301-INDEX(tab_MinKomp[FLOW CHART],MATCH($B301,tab_MinKomp[[Stanowisko / Position ]:[Stanowisko / Position ]],0)))</f>
        <v>0</v>
      </c>
      <c r="AR302" s="194" t="str">
        <f>IF(INDEX(tab_MinKomp[APQP],MATCH($B301,tab_MinKomp[[Stanowisko / Position ]:[Stanowisko / Position ]],0))="n/a","n/a",AR301-INDEX(tab_MinKomp[APQP],MATCH($B301,tab_MinKomp[[Stanowisko / Position ]:[Stanowisko / Position ]],0)))</f>
        <v>n/a</v>
      </c>
      <c r="AS302" s="194" t="str">
        <f>IF(INDEX(tab_MinKomp[MSA],MATCH($B301,tab_MinKomp[[Stanowisko / Position ]:[Stanowisko / Position ]],0))="n/a","n/a",AS301-INDEX(tab_MinKomp[MSA],MATCH($B301,tab_MinKomp[[Stanowisko / Position ]:[Stanowisko / Position ]],0)))</f>
        <v>n/a</v>
      </c>
      <c r="AT302" s="194" t="str">
        <f>IF(INDEX(tab_MinKomp[SPC],MATCH($B301,tab_MinKomp[[Stanowisko / Position ]:[Stanowisko / Position ]],0))="n/a","n/a",AT301-INDEX(tab_MinKomp[SPC],MATCH($B301,tab_MinKomp[[Stanowisko / Position ]:[Stanowisko / Position ]],0)))</f>
        <v>n/a</v>
      </c>
      <c r="AU302" s="194" t="str">
        <f>IF(INDEX(tab_MinKomp[CSR (SPECYFICZNE WYMAGANIA KLIENTA)],MATCH($B301,tab_MinKomp[[Stanowisko / Position ]:[Stanowisko / Position ]],0))="n/a","n/a",AU301-INDEX(tab_MinKomp[CSR (SPECYFICZNE WYMAGANIA KLIENTA)],MATCH($B301,tab_MinKomp[[Stanowisko / Position ]:[Stanowisko / Position ]],0)))</f>
        <v>n/a</v>
      </c>
      <c r="AV302" s="194">
        <f>IF(INDEX(tab_MinKomp[5S],MATCH($B301,tab_MinKomp[[Stanowisko / Position ]:[Stanowisko / Position ]],0))="n/a","n/a",AV301-INDEX(tab_MinKomp[5S],MATCH($B301,tab_MinKomp[[Stanowisko / Position ]:[Stanowisko / Position ]],0)))</f>
        <v>-1</v>
      </c>
      <c r="AW302" s="194">
        <f>IF(INDEX(tab_MinKomp[LEAN MANAGEMENT],MATCH($B301,tab_MinKomp[[Stanowisko / Position ]:[Stanowisko / Position ]],0))="n/a","n/a",AW301-INDEX(tab_MinKomp[LEAN MANAGEMENT],MATCH($B301,tab_MinKomp[[Stanowisko / Position ]:[Stanowisko / Position ]],0)))</f>
        <v>0</v>
      </c>
      <c r="AX302" s="194" t="str">
        <f>IF(INDEX(tab_MinKomp[5R],MATCH($B301,tab_MinKomp[[Stanowisko / Position ]:[Stanowisko / Position ]],0))="n/a","n/a",AX301-INDEX(tab_MinKomp[5R],MATCH($B301,tab_MinKomp[[Stanowisko / Position ]:[Stanowisko / Position ]],0)))</f>
        <v>n/a</v>
      </c>
      <c r="AY302" s="194" t="str">
        <f>IF(INDEX(tab_MinKomp[Six Sigma],MATCH($B301,tab_MinKomp[[Stanowisko / Position ]:[Stanowisko / Position ]],0))="n/a","n/a",AY301-INDEX(tab_MinKomp[Six Sigma],MATCH($B301,tab_MinKomp[[Stanowisko / Position ]:[Stanowisko / Position ]],0)))</f>
        <v>n/a</v>
      </c>
      <c r="AZ302" s="194" t="str">
        <f>IF(INDEX(tab_MinKomp[System BAAN / Distribution &amp; Supply Chain],MATCH($B301,tab_MinKomp[[Stanowisko / Position ]:[Stanowisko / Position ]],0))="n/a","n/a",AZ301-INDEX(tab_MinKomp[System BAAN / Distribution &amp; Supply Chain],MATCH($B301,tab_MinKomp[[Stanowisko / Position ]:[Stanowisko / Position ]],0)))</f>
        <v>n/a</v>
      </c>
      <c r="BA302" s="194" t="str">
        <f>IF(INDEX(tab_MinKomp[Gospodarka magazynowa / Lagerverwaltung],MATCH($B301,tab_MinKomp[[Stanowisko / Position ]:[Stanowisko / Position ]],0))="n/a","n/a",BA301-INDEX(tab_MinKomp[Gospodarka magazynowa / Lagerverwaltung],MATCH($B301,tab_MinKomp[[Stanowisko / Position ]:[Stanowisko / Position ]],0)))</f>
        <v>n/a</v>
      </c>
      <c r="BB302" s="194" t="str">
        <f>IF(INDEX(tab_MinKomp[Inwentaryzacja - organizacja i przebieg / Inventurprozess],MATCH($B301,tab_MinKomp[[Stanowisko / Position ]:[Stanowisko / Position ]],0))="n/a","n/a",BB301-INDEX(tab_MinKomp[Inwentaryzacja - organizacja i przebieg / Inventurprozess],MATCH($B301,tab_MinKomp[[Stanowisko / Position ]:[Stanowisko / Position ]],0)))</f>
        <v>n/a</v>
      </c>
      <c r="BC302" s="194" t="str">
        <f>IF(INDEX(tab_MinKomp[Organizacja dostaw / Versorgungsorganisation],MATCH($B301,tab_MinKomp[[Stanowisko / Position ]:[Stanowisko / Position ]],0))="n/a","n/a",BC301-INDEX(tab_MinKomp[Organizacja dostaw / Versorgungsorganisation],MATCH($B301,tab_MinKomp[[Stanowisko / Position ]:[Stanowisko / Position ]],0)))</f>
        <v>n/a</v>
      </c>
      <c r="BD302" s="194" t="str">
        <f>IF(INDEX(tab_MinKomp[Organizacja wysyłek / Organisation von Lieferungen],MATCH($B301,tab_MinKomp[[Stanowisko / Position ]:[Stanowisko / Position ]],0))="n/a","n/a",BD301-INDEX(tab_MinKomp[Organizacja wysyłek / Organisation von Lieferungen],MATCH($B301,tab_MinKomp[[Stanowisko / Position ]:[Stanowisko / Position ]],0)))</f>
        <v>n/a</v>
      </c>
      <c r="BE302" s="194" t="str">
        <f>IF(INDEX(tab_MinKomp[Analiza magazynowa - Program Polen.mdb / Inventuranalyse],MATCH($B301,tab_MinKomp[[Stanowisko / Position ]:[Stanowisko / Position ]],0))="n/a","n/a",BE301-INDEX(tab_MinKomp[Analiza magazynowa - Program Polen.mdb / Inventuranalyse],MATCH($B301,tab_MinKomp[[Stanowisko / Position ]:[Stanowisko / Position ]],0)))</f>
        <v>n/a</v>
      </c>
      <c r="BF302" s="190" t="str">
        <f>IF(INDEX(tab_MinKomp[MMOG (Materials Management Operations Guidelines)],MATCH($B301,tab_MinKomp[[Stanowisko / Position ]:[Stanowisko / Position ]],0))="n/a","n/a",BF301-INDEX(tab_MinKomp[MMOG (Materials Management Operations Guidelines)],MATCH($B301,tab_MinKomp[[Stanowisko / Position ]:[Stanowisko / Position ]],0)))</f>
        <v>n/a</v>
      </c>
      <c r="BG302" s="190" t="str">
        <f>IF(INDEX(tab_MinKomp[GPP],MATCH($B301,tab_MinKomp[[Stanowisko / Position ]:[Stanowisko / Position ]],0))="n/a","n/a",BG301-INDEX(tab_MinKomp[GPP],MATCH($B301,tab_MinKomp[[Stanowisko / Position ]:[Stanowisko / Position ]],0)))</f>
        <v>n/a</v>
      </c>
      <c r="BH302" s="190" t="str">
        <f>IF(INDEX(tab_MinKomp[AIAG (Automotive Industry Action Group)],MATCH($B301,tab_MinKomp[[Stanowisko / Position ]:[Stanowisko / Position ]],0))="n/a","n/a",BH301-INDEX(tab_MinKomp[AIAG (Automotive Industry Action Group)],MATCH($B301,tab_MinKomp[[Stanowisko / Position ]:[Stanowisko / Position ]],0)))</f>
        <v>n/a</v>
      </c>
      <c r="BI302" s="190" t="str">
        <f>IF(INDEX(tab_MinKomp[Super-G disputes],MATCH($B301,tab_MinKomp[[Stanowisko / Position ]:[Stanowisko / Position ]],0))="n/a","n/a",BI301-INDEX(tab_MinKomp[Super-G disputes],MATCH($B301,tab_MinKomp[[Stanowisko / Position ]:[Stanowisko / Position ]],0)))</f>
        <v>n/a</v>
      </c>
      <c r="BJ302" s="190" t="str">
        <f>IF(INDEX(tab_MinKomp[CMMS3/eDDL (Direct Data Link)],MATCH($B301,tab_MinKomp[[Stanowisko / Position ]:[Stanowisko / Position ]],0))="n/a","n/a",BJ301-INDEX(tab_MinKomp[CMMS3/eDDL (Direct Data Link)],MATCH($B301,tab_MinKomp[[Stanowisko / Position ]:[Stanowisko / Position ]],0)))</f>
        <v>n/a</v>
      </c>
      <c r="BK302" s="190" t="str">
        <f>IF(INDEX(tab_MinKomp[MP&amp;L (Material Planning and Logistics)],MATCH($B301,tab_MinKomp[[Stanowisko / Position ]:[Stanowisko / Position ]],0))="n/a","n/a",BK301-INDEX(tab_MinKomp[MP&amp;L (Material Planning and Logistics)],MATCH($B301,tab_MinKomp[[Stanowisko / Position ]:[Stanowisko / Position ]],0)))</f>
        <v>n/a</v>
      </c>
      <c r="BL302" s="190" t="str">
        <f>IF(INDEX(tab_MinKomp[Supplier delivery rating],MATCH($B301,tab_MinKomp[[Stanowisko / Position ]:[Stanowisko / Position ]],0))="n/a","n/a",BL301-INDEX(tab_MinKomp[Supplier delivery rating],MATCH($B301,tab_MinKomp[[Stanowisko / Position ]:[Stanowisko / Position ]],0)))</f>
        <v>n/a</v>
      </c>
      <c r="BM302" s="194" t="str">
        <f>IF(INDEX(tab_MinKomp[Planowanie produkcji / Produktionsplanung],MATCH($B301,tab_MinKomp[[Stanowisko / Position ]:[Stanowisko / Position ]],0))="n/a","n/a",BM301-INDEX(tab_MinKomp[Planowanie produkcji / Produktionsplanung],MATCH($B301,tab_MinKomp[[Stanowisko / Position ]:[Stanowisko / Position ]],0)))</f>
        <v>n/a</v>
      </c>
      <c r="BN302" s="194" t="str">
        <f>IF(INDEX(tab_MinKomp[Planowanie produkcji / Produktionsplanung],MATCH($B301,tab_MinKomp[[Stanowisko / Position ]:[Stanowisko / Position ]],0))="n/a","n/a",BN301-INDEX(tab_MinKomp[Planowanie produkcji / Produktionsplanung],MATCH($B301,tab_MinKomp[[Stanowisko / Position ]:[Stanowisko / Position ]],0)))</f>
        <v>n/a</v>
      </c>
      <c r="BO302" s="194" t="str">
        <f>IF(INDEX(tab_MinKomp[Planowanie produkcji / Produktionsplanung],MATCH($B301,tab_MinKomp[[Stanowisko / Position ]:[Stanowisko / Position ]],0))="n/a","n/a",BO301-INDEX(tab_MinKomp[Planowanie produkcji / Produktionsplanung],MATCH($B301,tab_MinKomp[[Stanowisko / Position ]:[Stanowisko / Position ]],0)))</f>
        <v>n/a</v>
      </c>
      <c r="BP302" s="194" t="str">
        <f>IF(INDEX(tab_MinKomp[Planowanie produkcji / Produktionsplanung],MATCH($B301,tab_MinKomp[[Stanowisko / Position ]:[Stanowisko / Position ]],0))="n/a","n/a",BP301-INDEX(tab_MinKomp[Planowanie produkcji / Produktionsplanung],MATCH($B301,tab_MinKomp[[Stanowisko / Position ]:[Stanowisko / Position ]],0)))</f>
        <v>n/a</v>
      </c>
      <c r="BQ302" s="194" t="str">
        <f>IF(INDEX(tab_MinKomp[Planowanie produkcji / Produktionsplanung],MATCH($B301,tab_MinKomp[[Stanowisko / Position ]:[Stanowisko / Position ]],0))="n/a","n/a",BQ301-INDEX(tab_MinKomp[Planowanie produkcji / Produktionsplanung],MATCH($B301,tab_MinKomp[[Stanowisko / Position ]:[Stanowisko / Position ]],0)))</f>
        <v>n/a</v>
      </c>
      <c r="BR302" s="194" t="str">
        <f>IF(INDEX(tab_MinKomp[Planowanie produkcji / Produktionsplanung],MATCH($B301,tab_MinKomp[[Stanowisko / Position ]:[Stanowisko / Position ]],0))="n/a","n/a",BR301-INDEX(tab_MinKomp[Planowanie produkcji / Produktionsplanung],MATCH($B301,tab_MinKomp[[Stanowisko / Position ]:[Stanowisko / Position ]],0)))</f>
        <v>n/a</v>
      </c>
      <c r="BS302" s="194" t="str">
        <f>IF(INDEX(tab_MinKomp[Planowanie produkcji / Produktionsplanung],MATCH($B301,tab_MinKomp[[Stanowisko / Position ]:[Stanowisko / Position ]],0))="n/a","n/a",BS301-INDEX(tab_MinKomp[Planowanie produkcji / Produktionsplanung],MATCH($B301,tab_MinKomp[[Stanowisko / Position ]:[Stanowisko / Position ]],0)))</f>
        <v>n/a</v>
      </c>
      <c r="BT302" s="194" t="str">
        <f>IF(INDEX(tab_MinKomp[Planowanie produkcji / Produktionsplanung],MATCH($B301,tab_MinKomp[[Stanowisko / Position ]:[Stanowisko / Position ]],0))="n/a","n/a",BT301-INDEX(tab_MinKomp[Planowanie produkcji / Produktionsplanung],MATCH($B301,tab_MinKomp[[Stanowisko / Position ]:[Stanowisko / Position ]],0)))</f>
        <v>n/a</v>
      </c>
      <c r="BU302" s="194">
        <f>IF(INDEX(tab_MinKomp[Obsługa maszyn Novapax / Novapax Maschinenbedienung],MATCH($B301,tab_MinKomp[[Stanowisko / Position ]:[Stanowisko / Position ]],0))="n/a","n/a",BU301-INDEX(tab_MinKomp[Obsługa maszyn Novapax / Novapax Maschinenbedienung],MATCH($B301,tab_MinKomp[[Stanowisko / Position ]:[Stanowisko / Position ]],0)))</f>
        <v>0</v>
      </c>
      <c r="BV302" s="194" t="str">
        <f>IF(INDEX(tab_MinKomp[Planowanie produkcji / Produktionsplanung],MATCH($B301,tab_MinKomp[[Stanowisko / Position ]:[Stanowisko / Position ]],0))="n/a","n/a",BV301-INDEX(tab_MinKomp[Planowanie produkcji / Produktionsplanung],MATCH($B301,tab_MinKomp[[Stanowisko / Position ]:[Stanowisko / Position ]],0)))</f>
        <v>n/a</v>
      </c>
      <c r="BW302" s="194" t="str">
        <f>IF(INDEX(tab_MinKomp[Planowanie produkcji / Produktionsplanung],MATCH($B301,tab_MinKomp[[Stanowisko / Position ]:[Stanowisko / Position ]],0))="n/a","n/a",BW301-INDEX(tab_MinKomp[Planowanie produkcji / Produktionsplanung],MATCH($B301,tab_MinKomp[[Stanowisko / Position ]:[Stanowisko / Position ]],0)))</f>
        <v>n/a</v>
      </c>
      <c r="BX302" s="194" t="str">
        <f>IF(INDEX(tab_MinKomp[Planowanie produkcji / Produktionsplanung],MATCH($B301,tab_MinKomp[[Stanowisko / Position ]:[Stanowisko / Position ]],0))="n/a","n/a",BX301-INDEX(tab_MinKomp[Planowanie produkcji / Produktionsplanung],MATCH($B301,tab_MinKomp[[Stanowisko / Position ]:[Stanowisko / Position ]],0)))</f>
        <v>n/a</v>
      </c>
      <c r="BY302" s="194" t="str">
        <f>IF(INDEX(tab_MinKomp[Planowanie produkcji / Produktionsplanung],MATCH($B301,tab_MinKomp[[Stanowisko / Position ]:[Stanowisko / Position ]],0))="n/a","n/a",BY301-INDEX(tab_MinKomp[Planowanie produkcji / Produktionsplanung],MATCH($B301,tab_MinKomp[[Stanowisko / Position ]:[Stanowisko / Position ]],0)))</f>
        <v>n/a</v>
      </c>
      <c r="BZ302" s="194" t="str">
        <f>IF(INDEX(tab_MinKomp[Planowanie produkcji / Produktionsplanung],MATCH($B301,tab_MinKomp[[Stanowisko / Position ]:[Stanowisko / Position ]],0))="n/a","n/a",BZ301-INDEX(tab_MinKomp[Planowanie produkcji / Produktionsplanung],MATCH($B301,tab_MinKomp[[Stanowisko / Position ]:[Stanowisko / Position ]],0)))</f>
        <v>n/a</v>
      </c>
      <c r="CA302" s="194" t="str">
        <f>IF(INDEX(tab_MinKomp[Planowanie produkcji / Produktionsplanung],MATCH($B301,tab_MinKomp[[Stanowisko / Position ]:[Stanowisko / Position ]],0))="n/a","n/a",CA301-INDEX(tab_MinKomp[Planowanie produkcji / Produktionsplanung],MATCH($B301,tab_MinKomp[[Stanowisko / Position ]:[Stanowisko / Position ]],0)))</f>
        <v>n/a</v>
      </c>
      <c r="CB302" s="194" t="str">
        <f>IF(INDEX(tab_MinKomp[Obsługa maszyn ASL / ASL Maschinenbedienung],MATCH($B301,tab_MinKomp[[Stanowisko / Position ]:[Stanowisko / Position ]],0))="n/a","n/a",CB301-INDEX(tab_MinKomp[Obsługa maszyn ASL / ASL Maschinenbedienung],MATCH($B301,tab_MinKomp[[Stanowisko / Position ]:[Stanowisko / Position ]],0)))</f>
        <v>n/a</v>
      </c>
      <c r="CC302" s="194" t="str">
        <f>IF(INDEX(tab_MinKomp[Obsługa maszyn Branson / Branson Maschinenbedienung],MATCH($B301,tab_MinKomp[[Stanowisko / Position ]:[Stanowisko / Position ]],0))="n/a","n/a",CC301-INDEX(tab_MinKomp[Obsługa maszyn Branson / Branson Maschinenbedienung],MATCH($B301,tab_MinKomp[[Stanowisko / Position ]:[Stanowisko / Position ]],0)))</f>
        <v>n/a</v>
      </c>
      <c r="CD302" s="194">
        <f>IF(INDEX(tab_MinKomp[Obsługa maszyn Novapax / Novapax Maschinenbedienung],MATCH($B301,tab_MinKomp[[Stanowisko / Position ]:[Stanowisko / Position ]],0))="n/a","n/a",CD301-INDEX(tab_MinKomp[Obsługa maszyn Novapax / Novapax Maschinenbedienung],MATCH($B301,tab_MinKomp[[Stanowisko / Position ]:[Stanowisko / Position ]],0)))</f>
        <v>0</v>
      </c>
      <c r="CE302" s="194" t="str">
        <f>IF(INDEX(tab_MinKomp[Obsługa maszyn Piovan / Piovan Maschinenbedienung],MATCH($B301,tab_MinKomp[[Stanowisko / Position ]:[Stanowisko / Position ]],0))="n/a","n/a",CE301-INDEX(tab_MinKomp[Obsługa maszyn Piovan / Piovan Maschinenbedienung],MATCH($B301,tab_MinKomp[[Stanowisko / Position ]:[Stanowisko / Position ]],0)))</f>
        <v>n/a</v>
      </c>
      <c r="CF302" s="194" t="str">
        <f>IF(INDEX(tab_MinKomp[Wymagania VDA 6.5 Product / Forderungen],MATCH($B301,tab_MinKomp[[Stanowisko / Position ]:[Stanowisko / Position ]],0))="n/a","n/a",CF301-INDEX(tab_MinKomp[Wymagania VDA 6.5 Product / Forderungen],MATCH($B301,tab_MinKomp[[Stanowisko / Position ]:[Stanowisko / Position ]],0)))</f>
        <v>n/a</v>
      </c>
      <c r="CG302" s="194">
        <f>IF(INDEX(tab_MinKomp[Eliminacja awarii / Beseitigung von Ausfällen],MATCH($B301,tab_MinKomp[[Stanowisko / Position ]:[Stanowisko / Position ]],0))="n/a","n/a",CG301-INDEX(tab_MinKomp[Eliminacja awarii / Beseitigung von Ausfällen],MATCH($B301,tab_MinKomp[[Stanowisko / Position ]:[Stanowisko / Position ]],0)))</f>
        <v>0</v>
      </c>
      <c r="CH302" s="194" t="str">
        <f>IF(INDEX(tab_MinKomp[Wymagania VDA 6.5 Product / Forderungen],MATCH($B301,tab_MinKomp[[Stanowisko / Position ]:[Stanowisko / Position ]],0))="n/a","n/a",CH301-INDEX(tab_MinKomp[Wymagania VDA 6.5 Product / Forderungen],MATCH($B301,tab_MinKomp[[Stanowisko / Position ]:[Stanowisko / Position ]],0)))</f>
        <v>n/a</v>
      </c>
      <c r="CI302" s="194" t="str">
        <f>IF(INDEX(tab_MinKomp[Wymagania VDA 6.5 Product / Forderungen],MATCH($B301,tab_MinKomp[[Stanowisko / Position ]:[Stanowisko / Position ]],0))="n/a","n/a",CI301-INDEX(tab_MinKomp[Wymagania VDA 6.5 Product / Forderungen],MATCH($B301,tab_MinKomp[[Stanowisko / Position ]:[Stanowisko / Position ]],0)))</f>
        <v>n/a</v>
      </c>
      <c r="CJ302" s="194" t="str">
        <f>IF(INDEX(tab_MinKomp[Wymagania VDA 6.5 Product / Forderungen],MATCH($B301,tab_MinKomp[[Stanowisko / Position ]:[Stanowisko / Position ]],0))="n/a","n/a",CJ301-INDEX(tab_MinKomp[Wymagania VDA 6.5 Product / Forderungen],MATCH($B301,tab_MinKomp[[Stanowisko / Position ]:[Stanowisko / Position ]],0)))</f>
        <v>n/a</v>
      </c>
      <c r="CK302" s="194" t="str">
        <f>IF(INDEX(tab_MinKomp[Wymagania VDA 6.5 Product / Forderungen],MATCH($B301,tab_MinKomp[[Stanowisko / Position ]:[Stanowisko / Position ]],0))="n/a","n/a",CK301-INDEX(tab_MinKomp[Wymagania VDA 6.5 Product / Forderungen],MATCH($B301,tab_MinKomp[[Stanowisko / Position ]:[Stanowisko / Position ]],0)))</f>
        <v>n/a</v>
      </c>
      <c r="CL302" s="194" t="str">
        <f>IF(INDEX(tab_MinKomp[Wymagania VDA 6.5 Product / Forderungen],MATCH($B301,tab_MinKomp[[Stanowisko / Position ]:[Stanowisko / Position ]],0))="n/a","n/a",CL301-INDEX(tab_MinKomp[Wymagania VDA 6.5 Product / Forderungen],MATCH($B301,tab_MinKomp[[Stanowisko / Position ]:[Stanowisko / Position ]],0)))</f>
        <v>n/a</v>
      </c>
      <c r="CM302" s="194" t="str">
        <f>IF(INDEX(tab_MinKomp[Informatyka ogólna (techniczne i systemowe) / Allgemeine IT (Technik und System)],MATCH($B301,tab_MinKomp[[Stanowisko / Position ]:[Stanowisko / Position ]],0))="n/a","n/a",CM301-INDEX(tab_MinKomp[Informatyka ogólna (techniczne i systemowe) / Allgemeine IT (Technik und System)],MATCH($B301,tab_MinKomp[[Stanowisko / Position ]:[Stanowisko / Position ]],0)))</f>
        <v>n/a</v>
      </c>
      <c r="CN302" s="194" t="str">
        <f>IF(INDEX(tab_MinKomp[Sieci komputerowe / Computernetzwerke],MATCH($B301,tab_MinKomp[[Stanowisko / Position ]:[Stanowisko / Position ]],0))="n/a","n/a",CN301-INDEX(tab_MinKomp[Sieci komputerowe / Computernetzwerke],MATCH($B301,tab_MinKomp[[Stanowisko / Position ]:[Stanowisko / Position ]],0)))</f>
        <v>n/a</v>
      </c>
      <c r="CO302" s="194" t="str">
        <f>IF(INDEX(tab_MinKomp[Hardware (komputery PC, drukarki biurowe i etykietowe, telefonia stacjonarna i mobilna) (PC, Drucker, Telefpne, Handys)],MATCH($B301,tab_MinKomp[[Stanowisko / Position ]:[Stanowisko / Position ]],0))="n/a","n/a",CO301-INDEX(tab_MinKomp[Hardware (komputery PC, drukarki biurowe i etykietowe, telefonia stacjonarna i mobilna) (PC, Drucker, Telefpne, Handys)],MATCH($B301,tab_MinKomp[[Stanowisko / Position ]:[Stanowisko / Position ]],0)))</f>
        <v>n/a</v>
      </c>
      <c r="CP302" s="194" t="str">
        <f>IF(INDEX(tab_MinKomp[Software &amp; Systems (MS Office, MS Remote Desktop)],MATCH($B301,tab_MinKomp[[Stanowisko / Position ]:[Stanowisko / Position ]],0))="n/a","n/a",CP301-INDEX(tab_MinKomp[Software &amp; Systems (MS Office, MS Remote Desktop)],MATCH($B301,tab_MinKomp[[Stanowisko / Position ]:[Stanowisko / Position ]],0)))</f>
        <v>n/a</v>
      </c>
      <c r="CQ302" s="194" t="str">
        <f>IF(INDEX(tab_MinKomp[Programowanie obiektowe (PHP) / Objektprogrammierung],MATCH($B301,tab_MinKomp[[Stanowisko / Position ]:[Stanowisko / Position ]],0))="n/a","n/a",CQ301-INDEX(tab_MinKomp[Programowanie obiektowe (PHP) / Objektprogrammierung],MATCH($B301,tab_MinKomp[[Stanowisko / Position ]:[Stanowisko / Position ]],0)))</f>
        <v>n/a</v>
      </c>
      <c r="CR302" s="194" t="str">
        <f>IF(INDEX(tab_MinKomp[Scrum],MATCH($B301,tab_MinKomp[[Stanowisko / Position ]:[Stanowisko / Position ]],0))="n/a","n/a",CR301-INDEX(tab_MinKomp[Scrum],MATCH($B301,tab_MinKomp[[Stanowisko / Position ]:[Stanowisko / Position ]],0)))</f>
        <v>n/a</v>
      </c>
      <c r="CS302" s="194" t="str">
        <f>IF(INDEX(tab_MinKomp[SQL (MySQL)],MATCH($B301,tab_MinKomp[[Stanowisko / Position ]:[Stanowisko / Position ]],0))="n/a","n/a",CS301-INDEX(tab_MinKomp[SQL (MySQL)],MATCH($B301,tab_MinKomp[[Stanowisko / Position ]:[Stanowisko / Position ]],0)))</f>
        <v>n/a</v>
      </c>
      <c r="CT302" s="194" t="str">
        <f>IF(INDEX(tab_MinKomp[Javascript],MATCH($B301,tab_MinKomp[[Stanowisko / Position ]:[Stanowisko / Position ]],0))="n/a","n/a",CT301-INDEX(tab_MinKomp[Javascript],MATCH($B301,tab_MinKomp[[Stanowisko / Position ]:[Stanowisko / Position ]],0)))</f>
        <v>n/a</v>
      </c>
      <c r="CU302" s="194" t="str">
        <f>IF(INDEX(tab_MinKomp[Joomla],MATCH($B301,tab_MinKomp[[Stanowisko / Position ]:[Stanowisko / Position ]],0))="n/a","n/a",CU301-INDEX(tab_MinKomp[Joomla],MATCH($B301,tab_MinKomp[[Stanowisko / Position ]:[Stanowisko / Position ]],0)))</f>
        <v>n/a</v>
      </c>
      <c r="CV302" s="194" t="str">
        <f>IF(INDEX(tab_MinKomp[Bash],MATCH($B301,tab_MinKomp[[Stanowisko / Position ]:[Stanowisko / Position ]],0))="n/a","n/a",CV301-INDEX(tab_MinKomp[Bash],MATCH($B301,tab_MinKomp[[Stanowisko / Position ]:[Stanowisko / Position ]],0)))</f>
        <v>n/a</v>
      </c>
      <c r="CW302" s="194">
        <f>IF(INDEX(tab_MinKomp[Systemy MES (HYDRA / SFMS)],MATCH($B301,tab_MinKomp[[Stanowisko / Position ]:[Stanowisko / Position ]],0))="n/a","n/a",CW301-INDEX(tab_MinKomp[Systemy MES (HYDRA / SFMS)],MATCH($B301,tab_MinKomp[[Stanowisko / Position ]:[Stanowisko / Position ]],0)))</f>
        <v>-1</v>
      </c>
      <c r="CX302" s="194" t="str">
        <f>IF(INDEX(tab_MinKomp[HTML / CSS],MATCH($B301,tab_MinKomp[[Stanowisko / Position ]:[Stanowisko / Position ]],0))="n/a","n/a",CX301-INDEX(tab_MinKomp[HTML / CSS],MATCH($B301,tab_MinKomp[[Stanowisko / Position ]:[Stanowisko / Position ]],0)))</f>
        <v>n/a</v>
      </c>
      <c r="CY302" s="194" t="str">
        <f>IF(INDEX(tab_MinKomp[SYSTEM PR],MATCH($B301,tab_MinKomp[[Stanowisko / Position ]:[Stanowisko / Position ]],0))="n/a","n/a",CY301-INDEX(tab_MinKomp[SYSTEM PR],MATCH($B301,tab_MinKomp[[Stanowisko / Position ]:[Stanowisko / Position ]],0)))</f>
        <v>n/a</v>
      </c>
      <c r="CZ302" s="194" t="str">
        <f>IF(INDEX(tab_MinKomp[System Einkauf XP / EBA],MATCH($B301,tab_MinKomp[[Stanowisko / Position ]:[Stanowisko / Position ]],0))="n/a","n/a",CZ301-INDEX(tab_MinKomp[System Einkauf XP / EBA],MATCH($B301,tab_MinKomp[[Stanowisko / Position ]:[Stanowisko / Position ]],0)))</f>
        <v>n/a</v>
      </c>
      <c r="DA302" s="194" t="str">
        <f>IF(INDEX(tab_MinKomp[Techniki negocjacyjne / Verhandlungstechniken],MATCH($B301,tab_MinKomp[[Stanowisko / Position ]:[Stanowisko / Position ]],0))="n/a","n/a",DA301-INDEX(tab_MinKomp[Techniki negocjacyjne / Verhandlungstechniken],MATCH($B301,tab_MinKomp[[Stanowisko / Position ]:[Stanowisko / Position ]],0)))</f>
        <v>n/a</v>
      </c>
      <c r="DB302" s="194" t="str">
        <f>IF(INDEX(tab_MinKomp[Znajomość rynku branżowego / Kenntnis des Industrie Marktes],MATCH($B301,tab_MinKomp[[Stanowisko / Position ]:[Stanowisko / Position ]],0))="n/a","n/a",DB301-INDEX(tab_MinKomp[Znajomość rynku branżowego / Kenntnis des Industrie Marktes],MATCH($B301,tab_MinKomp[[Stanowisko / Position ]:[Stanowisko / Position ]],0)))</f>
        <v>n/a</v>
      </c>
      <c r="DC302" s="194" t="str">
        <f>IF(INDEX(tab_MinKomp[SUPPLIER MANAGEMENT],MATCH($B301,tab_MinKomp[[Stanowisko / Position ]:[Stanowisko / Position ]],0))="n/a","n/a",DC301-INDEX(tab_MinKomp[SUPPLIER MANAGEMENT],MATCH($B301,tab_MinKomp[[Stanowisko / Position ]:[Stanowisko / Position ]],0)))</f>
        <v>n/a</v>
      </c>
      <c r="DD302" s="194" t="str">
        <f>IF(INDEX(tab_MinKomp[SUPPLIER MANAGEMENT],MATCH($B301,tab_MinKomp[[Stanowisko / Position ]:[Stanowisko / Position ]],0))="n/a","n/a",DD301-INDEX(tab_MinKomp[SUPPLIER MANAGEMENT],MATCH($B301,tab_MinKomp[[Stanowisko / Position ]:[Stanowisko / Position ]],0)))</f>
        <v>n/a</v>
      </c>
      <c r="DE302" s="194" t="str">
        <f>IF(INDEX(tab_MinKomp[SUPPLIER MANAGEMENT],MATCH($B301,tab_MinKomp[[Stanowisko / Position ]:[Stanowisko / Position ]],0))="n/a","n/a",DE301-INDEX(tab_MinKomp[SUPPLIER MANAGEMENT],MATCH($B301,tab_MinKomp[[Stanowisko / Position ]:[Stanowisko / Position ]],0)))</f>
        <v>n/a</v>
      </c>
      <c r="DF302" s="194">
        <f>IF(INDEX(tab_MinKomp[LEAN MANAGEMENT],MATCH($B301,tab_MinKomp[[Stanowisko / Position ]:[Stanowisko / Position ]],0))="n/a","n/a",DF301-INDEX(tab_MinKomp[LEAN MANAGEMENT],MATCH($B301,tab_MinKomp[[Stanowisko / Position ]:[Stanowisko / Position ]],0)))</f>
        <v>0</v>
      </c>
      <c r="DG302" s="194" t="str">
        <f>IF(INDEX(tab_MinKomp[PPAP/PSW],MATCH($B301,tab_MinKomp[[Stanowisko / Position ]:[Stanowisko / Position ]],0))="n/a","n/a",DG301-INDEX(tab_MinKomp[PPAP/PSW],MATCH($B301,tab_MinKomp[[Stanowisko / Position ]:[Stanowisko / Position ]],0)))</f>
        <v>n/a</v>
      </c>
      <c r="DH302" s="194" t="str">
        <f>IF(INDEX(tab_MinKomp[SUPPLIER MANAGEMENT],MATCH($B301,tab_MinKomp[[Stanowisko / Position ]:[Stanowisko / Position ]],0))="n/a","n/a",DH301-INDEX(tab_MinKomp[SUPPLIER MANAGEMENT],MATCH($B301,tab_MinKomp[[Stanowisko / Position ]:[Stanowisko / Position ]],0)))</f>
        <v>n/a</v>
      </c>
      <c r="DI302" s="194" t="str">
        <f>IF(INDEX(tab_MinKomp[OBSŁUGA PORTALI KLIENTA / Kundenportale],MATCH($B301,tab_MinKomp[[Stanowisko / Position ]:[Stanowisko / Position ]],0))="n/a","n/a",DI301-INDEX(tab_MinKomp[OBSŁUGA PORTALI KLIENTA / Kundenportale],MATCH($B301,tab_MinKomp[[Stanowisko / Position ]:[Stanowisko / Position ]],0)))</f>
        <v>n/a</v>
      </c>
      <c r="DJ302" s="194" t="str">
        <f>IF(INDEX(tab_MinKomp[Obsługa systemu BABTECQ / BABTECQ System],MATCH($B301,tab_MinKomp[[Stanowisko / Position ]:[Stanowisko / Position ]],0))="n/a","n/a",DJ301-INDEX(tab_MinKomp[Obsługa systemu BABTECQ / BABTECQ System],MATCH($B301,tab_MinKomp[[Stanowisko / Position ]:[Stanowisko / Position ]],0)))</f>
        <v>n/a</v>
      </c>
      <c r="DK302" s="194" t="str">
        <f>IF(INDEX(tab_MinKomp[Rysunek techniczny / technische Zeichnung],MATCH($B301,tab_MinKomp[[Stanowisko / Position ]:[Stanowisko / Position ]],0))="n/a","n/a",DK301-INDEX(tab_MinKomp[Rysunek techniczny / technische Zeichnung],MATCH($B301,tab_MinKomp[[Stanowisko / Position ]:[Stanowisko / Position ]],0)))</f>
        <v>n/a</v>
      </c>
      <c r="DL302" s="194" t="str">
        <f>IF(INDEX(tab_MinKomp[Kalibracja / Kalibrierung],MATCH($B301,tab_MinKomp[[Stanowisko / Position ]:[Stanowisko / Position ]],0))="n/a","n/a",DL301-INDEX(tab_MinKomp[Kalibracja / Kalibrierung],MATCH($B301,tab_MinKomp[[Stanowisko / Position ]:[Stanowisko / Position ]],0)))</f>
        <v>n/a</v>
      </c>
      <c r="DM302" s="194" t="str">
        <f>IF(INDEX(tab_MinKomp[Rekwalifikacja / Requalifizierung],MATCH($B301,tab_MinKomp[[Stanowisko / Position ]:[Stanowisko / Position ]],0))="n/a","n/a",DM301-INDEX(tab_MinKomp[Rekwalifikacja / Requalifizierung],MATCH($B301,tab_MinKomp[[Stanowisko / Position ]:[Stanowisko / Position ]],0)))</f>
        <v>n/a</v>
      </c>
      <c r="DN302" s="190" t="str">
        <f>IF(INDEX(tab_MinKomp[Testy czystości / Reinheitstests],MATCH($B301,tab_MinKomp[[Stanowisko / Position ]:[Stanowisko / Position ]],0))="n/a","n/a",DN301-INDEX(tab_MinKomp[Testy czystości / Reinheitstests],MATCH($B301,tab_MinKomp[[Stanowisko / Position ]:[Stanowisko / Position ]],0)))</f>
        <v>n/a</v>
      </c>
      <c r="DO302" s="190" t="str">
        <f>IF(INDEX(tab_MinKomp[Testy czystości / Reinheitstests],MATCH($B301,tab_MinKomp[[Stanowisko / Position ]:[Stanowisko / Position ]],0))="n/a","n/a",DO301-INDEX(tab_MinKomp[Testy czystości / Reinheitstests],MATCH($B301,tab_MinKomp[[Stanowisko / Position ]:[Stanowisko / Position ]],0)))</f>
        <v>n/a</v>
      </c>
      <c r="DP302" s="190" t="str">
        <f>IF(INDEX(tab_MinKomp[Testy czystości / Reinheitstests],MATCH($B301,tab_MinKomp[[Stanowisko / Position ]:[Stanowisko / Position ]],0))="n/a","n/a",DP301-INDEX(tab_MinKomp[Testy czystości / Reinheitstests],MATCH($B301,tab_MinKomp[[Stanowisko / Position ]:[Stanowisko / Position ]],0)))</f>
        <v>n/a</v>
      </c>
      <c r="DQ302" s="190" t="str">
        <f>IF(INDEX(tab_MinKomp[Testy czystości / Reinheitstests],MATCH($B301,tab_MinKomp[[Stanowisko / Position ]:[Stanowisko / Position ]],0))="n/a","n/a",DQ301-INDEX(tab_MinKomp[Testy czystości / Reinheitstests],MATCH($B301,tab_MinKomp[[Stanowisko / Position ]:[Stanowisko / Position ]],0)))</f>
        <v>n/a</v>
      </c>
      <c r="DR302" s="190" t="str">
        <f>IF(INDEX(tab_MinKomp[Testy czystości / Reinheitstests],MATCH($B301,tab_MinKomp[[Stanowisko / Position ]:[Stanowisko / Position ]],0))="n/a","n/a",DR301-INDEX(tab_MinKomp[Testy czystości / Reinheitstests],MATCH($B301,tab_MinKomp[[Stanowisko / Position ]:[Stanowisko / Position ]],0)))</f>
        <v>n/a</v>
      </c>
      <c r="DS302" s="190" t="str">
        <f>IF(INDEX(tab_MinKomp[Testy czystości / Reinheitstests],MATCH($B301,tab_MinKomp[[Stanowisko / Position ]:[Stanowisko / Position ]],0))="n/a","n/a",DS301-INDEX(tab_MinKomp[Testy czystości / Reinheitstests],MATCH($B301,tab_MinKomp[[Stanowisko / Position ]:[Stanowisko / Position ]],0)))</f>
        <v>n/a</v>
      </c>
      <c r="DT302" s="194" t="str">
        <f>IF(INDEX(tab_MinKomp[SUPPLIER MANAGEMENT],MATCH($B301,tab_MinKomp[[Stanowisko / Position ]:[Stanowisko / Position ]],0))="n/a","n/a",DT301-INDEX(tab_MinKomp[SUPPLIER MANAGEMENT],MATCH($B301,tab_MinKomp[[Stanowisko / Position ]:[Stanowisko / Position ]],0)))</f>
        <v>n/a</v>
      </c>
      <c r="DU302" s="190" t="str">
        <f>IF(INDEX(tab_MinKomp[Testy czystości / Reinheitstests],MATCH($B301,tab_MinKomp[[Stanowisko / Position ]:[Stanowisko / Position ]],0))="n/a","n/a",DU301-INDEX(tab_MinKomp[Testy czystości / Reinheitstests],MATCH($B301,tab_MinKomp[[Stanowisko / Position ]:[Stanowisko / Position ]],0)))</f>
        <v>n/a</v>
      </c>
      <c r="DV302" s="190" t="str">
        <f>IF(INDEX(tab_MinKomp[Testy czystości / Reinheitstests],MATCH($B301,tab_MinKomp[[Stanowisko / Position ]:[Stanowisko / Position ]],0))="n/a","n/a",DV301-INDEX(tab_MinKomp[Testy czystości / Reinheitstests],MATCH($B301,tab_MinKomp[[Stanowisko / Position ]:[Stanowisko / Position ]],0)))</f>
        <v>n/a</v>
      </c>
      <c r="DW302" s="190" t="str">
        <f>IF(INDEX(tab_MinKomp[Testy czystości / Reinheitstests],MATCH($B301,tab_MinKomp[[Stanowisko / Position ]:[Stanowisko / Position ]],0))="n/a","n/a",DW301-INDEX(tab_MinKomp[Testy czystości / Reinheitstests],MATCH($B301,tab_MinKomp[[Stanowisko / Position ]:[Stanowisko / Position ]],0)))</f>
        <v>n/a</v>
      </c>
      <c r="DX302" s="190" t="str">
        <f>IF(INDEX(tab_MinKomp[Testy czystości / Reinheitstests],MATCH($B301,tab_MinKomp[[Stanowisko / Position ]:[Stanowisko / Position ]],0))="n/a","n/a",DX301-INDEX(tab_MinKomp[Testy czystości / Reinheitstests],MATCH($B301,tab_MinKomp[[Stanowisko / Position ]:[Stanowisko / Position ]],0)))</f>
        <v>n/a</v>
      </c>
      <c r="DY302" s="190" t="str">
        <f>IF(INDEX(tab_MinKomp[Testy czystości / Reinheitstests],MATCH($B301,tab_MinKomp[[Stanowisko / Position ]:[Stanowisko / Position ]],0))="n/a","n/a",DY301-INDEX(tab_MinKomp[Testy czystości / Reinheitstests],MATCH($B301,tab_MinKomp[[Stanowisko / Position ]:[Stanowisko / Position ]],0)))</f>
        <v>n/a</v>
      </c>
      <c r="DZ302" s="190" t="str">
        <f>IF(INDEX(tab_MinKomp[Testy czystości / Reinheitstests],MATCH($B301,tab_MinKomp[[Stanowisko / Position ]:[Stanowisko / Position ]],0))="n/a","n/a",DZ301-INDEX(tab_MinKomp[Testy czystości / Reinheitstests],MATCH($B301,tab_MinKomp[[Stanowisko / Position ]:[Stanowisko / Position ]],0)))</f>
        <v>n/a</v>
      </c>
      <c r="EA302" s="194" t="str">
        <f>IF(INDEX(tab_MinKomp[SUPPLIER MANAGEMENT],MATCH($B301,tab_MinKomp[[Stanowisko / Position ]:[Stanowisko / Position ]],0))="n/a","n/a",EA301-INDEX(tab_MinKomp[SUPPLIER MANAGEMENT],MATCH($B301,tab_MinKomp[[Stanowisko / Position ]:[Stanowisko / Position ]],0)))</f>
        <v>n/a</v>
      </c>
      <c r="EB302" s="190" t="str">
        <f>IF(INDEX(tab_MinKomp[Testy czystości / Reinheitstests],MATCH($B301,tab_MinKomp[[Stanowisko / Position ]:[Stanowisko / Position ]],0))="n/a","n/a",EB301-INDEX(tab_MinKomp[Testy czystości / Reinheitstests],MATCH($B301,tab_MinKomp[[Stanowisko / Position ]:[Stanowisko / Position ]],0)))</f>
        <v>n/a</v>
      </c>
      <c r="EC302" s="190" t="str">
        <f>IF(INDEX(tab_MinKomp[Testy czystości / Reinheitstests],MATCH($B301,tab_MinKomp[[Stanowisko / Position ]:[Stanowisko / Position ]],0))="n/a","n/a",EC301-INDEX(tab_MinKomp[Testy czystości / Reinheitstests],MATCH($B301,tab_MinKomp[[Stanowisko / Position ]:[Stanowisko / Position ]],0)))</f>
        <v>n/a</v>
      </c>
      <c r="ED302" s="190" t="str">
        <f>IF(INDEX(tab_MinKomp[Testy czystości / Reinheitstests],MATCH($B301,tab_MinKomp[[Stanowisko / Position ]:[Stanowisko / Position ]],0))="n/a","n/a",ED301-INDEX(tab_MinKomp[Testy czystości / Reinheitstests],MATCH($B301,tab_MinKomp[[Stanowisko / Position ]:[Stanowisko / Position ]],0)))</f>
        <v>n/a</v>
      </c>
      <c r="EE302" s="190" t="str">
        <f>IF(INDEX(tab_MinKomp[Testy czystości / Reinheitstests],MATCH($B301,tab_MinKomp[[Stanowisko / Position ]:[Stanowisko / Position ]],0))="n/a","n/a",EE301-INDEX(tab_MinKomp[Testy czystości / Reinheitstests],MATCH($B301,tab_MinKomp[[Stanowisko / Position ]:[Stanowisko / Position ]],0)))</f>
        <v>n/a</v>
      </c>
      <c r="EF302" s="190" t="str">
        <f>IF(INDEX(tab_MinKomp[Testy czystości / Reinheitstests],MATCH($B301,tab_MinKomp[[Stanowisko / Position ]:[Stanowisko / Position ]],0))="n/a","n/a",EF301-INDEX(tab_MinKomp[Testy czystości / Reinheitstests],MATCH($B301,tab_MinKomp[[Stanowisko / Position ]:[Stanowisko / Position ]],0)))</f>
        <v>n/a</v>
      </c>
      <c r="EG302" s="190" t="str">
        <f>IF(INDEX(tab_MinKomp[Testy czystości / Reinheitstests],MATCH($B301,tab_MinKomp[[Stanowisko / Position ]:[Stanowisko / Position ]],0))="n/a","n/a",EG301-INDEX(tab_MinKomp[Testy czystości / Reinheitstests],MATCH($B301,tab_MinKomp[[Stanowisko / Position ]:[Stanowisko / Position ]],0)))</f>
        <v>n/a</v>
      </c>
      <c r="EH302" s="190" t="str">
        <f>IF(INDEX(tab_MinKomp[Testy czystości / Reinheitstests],MATCH($B301,tab_MinKomp[[Stanowisko / Position ]:[Stanowisko / Position ]],0))="n/a","n/a",EH301-INDEX(tab_MinKomp[Testy czystości / Reinheitstests],MATCH($B301,tab_MinKomp[[Stanowisko / Position ]:[Stanowisko / Position ]],0)))</f>
        <v>n/a</v>
      </c>
      <c r="EI302" s="190" t="str">
        <f>IF(INDEX(tab_MinKomp[Testy czystości / Reinheitstests],MATCH($B301,tab_MinKomp[[Stanowisko / Position ]:[Stanowisko / Position ]],0))="n/a","n/a",EI301-INDEX(tab_MinKomp[Testy czystości / Reinheitstests],MATCH($B301,tab_MinKomp[[Stanowisko / Position ]:[Stanowisko / Position ]],0)))</f>
        <v>n/a</v>
      </c>
      <c r="EJ302" s="190" t="str">
        <f>IF(INDEX(tab_MinKomp[Testy czystości / Reinheitstests],MATCH($B301,tab_MinKomp[[Stanowisko / Position ]:[Stanowisko / Position ]],0))="n/a","n/a",EJ301-INDEX(tab_MinKomp[Testy czystości / Reinheitstests],MATCH($B301,tab_MinKomp[[Stanowisko / Position ]:[Stanowisko / Position ]],0)))</f>
        <v>n/a</v>
      </c>
      <c r="EK302" s="190" t="str">
        <f>IF(INDEX(tab_MinKomp[Testy czystości / Reinheitstests],MATCH($B301,tab_MinKomp[[Stanowisko / Position ]:[Stanowisko / Position ]],0))="n/a","n/a",EK301-INDEX(tab_MinKomp[Testy czystości / Reinheitstests],MATCH($B301,tab_MinKomp[[Stanowisko / Position ]:[Stanowisko / Position ]],0)))</f>
        <v>n/a</v>
      </c>
      <c r="EL302" s="190" t="str">
        <f>IF(INDEX(tab_MinKomp[Testy czystości / Reinheitstests],MATCH($B301,tab_MinKomp[[Stanowisko / Position ]:[Stanowisko / Position ]],0))="n/a","n/a",EL301-INDEX(tab_MinKomp[Testy czystości / Reinheitstests],MATCH($B301,tab_MinKomp[[Stanowisko / Position ]:[Stanowisko / Position ]],0)))</f>
        <v>n/a</v>
      </c>
      <c r="EM302" s="190" t="str">
        <f>IF(INDEX(tab_MinKomp[Testy czystości / Reinheitstests],MATCH($B301,tab_MinKomp[[Stanowisko / Position ]:[Stanowisko / Position ]],0))="n/a","n/a",EM301-INDEX(tab_MinKomp[Testy czystości / Reinheitstests],MATCH($B301,tab_MinKomp[[Stanowisko / Position ]:[Stanowisko / Position ]],0)))</f>
        <v>n/a</v>
      </c>
      <c r="EN302" s="190" t="str">
        <f>IF(INDEX(tab_MinKomp[Testy czystości / Reinheitstests],MATCH($B301,tab_MinKomp[[Stanowisko / Position ]:[Stanowisko / Position ]],0))="n/a","n/a",EN301-INDEX(tab_MinKomp[Testy czystości / Reinheitstests],MATCH($B301,tab_MinKomp[[Stanowisko / Position ]:[Stanowisko / Position ]],0)))</f>
        <v>n/a</v>
      </c>
      <c r="EO302" s="194" t="str">
        <f>IF(INDEX(tab_MinKomp[Konserwacja Rep],MATCH($B301,tab_MinKomp[[Stanowisko / Position ]:[Stanowisko / Position ]],0))="n/a","n/a",EO301-INDEX(tab_MinKomp[Konserwacja Rep],MATCH($B301,tab_MinKomp[[Stanowisko / Position ]:[Stanowisko / Position ]],0)))</f>
        <v>n/a</v>
      </c>
      <c r="EP302" s="194" t="str">
        <f>IF(INDEX(tab_MinKomp[[Konserwacja Engel ]],MATCH($B301,tab_MinKomp[[Stanowisko / Position ]:[Stanowisko / Position ]],0))="n/a","n/a",EP301-INDEX(tab_MinKomp[[Konserwacja Engel ]],MATCH($B301,tab_MinKomp[[Stanowisko / Position ]:[Stanowisko / Position ]],0)))</f>
        <v>n/a</v>
      </c>
      <c r="EQ302" s="194" t="str">
        <f>IF(INDEX(tab_MinKomp[Konserwacja B 50],MATCH($B301,tab_MinKomp[[Stanowisko / Position ]:[Stanowisko / Position ]],0))="n/a","n/a",EQ301-INDEX(tab_MinKomp[Konserwacja B 50],MATCH($B301,tab_MinKomp[[Stanowisko / Position ]:[Stanowisko / Position ]],0)))</f>
        <v>n/a</v>
      </c>
      <c r="ER302" s="194" t="str">
        <f>IF(INDEX(tab_MinKomp[[Konserwacja EOL ]],MATCH($B301,tab_MinKomp[[Stanowisko / Position ]:[Stanowisko / Position ]],0))="n/a","n/a",ER301-INDEX(tab_MinKomp[[Konserwacja EOL ]],MATCH($B301,tab_MinKomp[[Stanowisko / Position ]:[Stanowisko / Position ]],0)))</f>
        <v>n/a</v>
      </c>
      <c r="ES302" s="194" t="str">
        <f>IF(INDEX(tab_MinKomp[Konserwacja Branson],MATCH($B301,tab_MinKomp[[Stanowisko / Position ]:[Stanowisko / Position ]],0))="n/a","n/a",ES301-INDEX(tab_MinKomp[Konserwacja Branson],MATCH($B301,tab_MinKomp[[Stanowisko / Position ]:[Stanowisko / Position ]],0)))</f>
        <v>n/a</v>
      </c>
      <c r="ET302" s="194" t="str">
        <f>IF(INDEX(tab_MinKomp[Konserwacja coolery],MATCH($B301,tab_MinKomp[[Stanowisko / Position ]:[Stanowisko / Position ]],0))="n/a","n/a",ET301-INDEX(tab_MinKomp[Konserwacja coolery],MATCH($B301,tab_MinKomp[[Stanowisko / Position ]:[Stanowisko / Position ]],0)))</f>
        <v>n/a</v>
      </c>
      <c r="EU302" s="194" t="str">
        <f>IF(INDEX(tab_MinKomp[Konserwacja piecy],MATCH($B301,tab_MinKomp[[Stanowisko / Position ]:[Stanowisko / Position ]],0))="n/a","n/a",EU301-INDEX(tab_MinKomp[Konserwacja piecy],MATCH($B301,tab_MinKomp[[Stanowisko / Position ]:[Stanowisko / Position ]],0)))</f>
        <v>n/a</v>
      </c>
      <c r="EV302" s="194" t="str">
        <f>IF(INDEX(tab_MinKomp[Rysunek techniczny- czytanie],MATCH($B301,tab_MinKomp[[Stanowisko / Position ]:[Stanowisko / Position ]],0))="n/a","n/a",EV301-INDEX(tab_MinKomp[Rysunek techniczny- czytanie],MATCH($B301,tab_MinKomp[[Stanowisko / Position ]:[Stanowisko / Position ]],0)))</f>
        <v>n/a</v>
      </c>
      <c r="EW302" s="194" t="str">
        <f>IF(INDEX(tab_MinKomp[Elektryka],MATCH($B301,tab_MinKomp[[Stanowisko / Position ]:[Stanowisko / Position ]],0))="n/a","n/a",EW301-INDEX(tab_MinKomp[Elektryka],MATCH($B301,tab_MinKomp[[Stanowisko / Position ]:[Stanowisko / Position ]],0)))</f>
        <v>n/a</v>
      </c>
      <c r="EX302" s="194" t="str">
        <f>IF(INDEX(tab_MinKomp[Pneumatyka],MATCH($B301,tab_MinKomp[[Stanowisko / Position ]:[Stanowisko / Position ]],0))="n/a","n/a",EX301-INDEX(tab_MinKomp[Pneumatyka],MATCH($B301,tab_MinKomp[[Stanowisko / Position ]:[Stanowisko / Position ]],0)))</f>
        <v>n/a</v>
      </c>
      <c r="EY302" s="194" t="str">
        <f>IF(INDEX(tab_MinKomp[[Hydraulika ]],MATCH($B301,tab_MinKomp[[Stanowisko / Position ]:[Stanowisko / Position ]],0))="n/a","n/a",EY301-INDEX(tab_MinKomp[[Hydraulika ]],MATCH($B301,tab_MinKomp[[Stanowisko / Position ]:[Stanowisko / Position ]],0)))</f>
        <v>n/a</v>
      </c>
      <c r="EZ302" s="194" t="str">
        <f>IF(INDEX(tab_MinKomp[Podciśnienie],MATCH($B301,tab_MinKomp[[Stanowisko / Position ]:[Stanowisko / Position ]],0))="n/a","n/a",EZ301-INDEX(tab_MinKomp[Podciśnienie],MATCH($B301,tab_MinKomp[[Stanowisko / Position ]:[Stanowisko / Position ]],0)))</f>
        <v>n/a</v>
      </c>
      <c r="FA302" s="194" t="str">
        <f>IF(INDEX(tab_MinKomp[Usuwanie awarii],MATCH($B301,tab_MinKomp[[Stanowisko / Position ]:[Stanowisko / Position ]],0))="n/a","n/a",FA301-INDEX(tab_MinKomp[Usuwanie awarii],MATCH($B301,tab_MinKomp[[Stanowisko / Position ]:[Stanowisko / Position ]],0)))</f>
        <v>n/a</v>
      </c>
      <c r="FB302" s="194" t="str">
        <f>IF(INDEX(tab_MinKomp[Obsługa robotów],MATCH($B301,tab_MinKomp[[Stanowisko / Position ]:[Stanowisko / Position ]],0))="n/a","n/a",FB301-INDEX(tab_MinKomp[Obsługa robotów],MATCH($B301,tab_MinKomp[[Stanowisko / Position ]:[Stanowisko / Position ]],0)))</f>
        <v>n/a</v>
      </c>
      <c r="FC302" s="194" t="str">
        <f>IF(INDEX(tab_MinKomp[Obsługa sterowania maszyny],MATCH($B301,tab_MinKomp[[Stanowisko / Position ]:[Stanowisko / Position ]],0))="n/a","n/a",FC301-INDEX(tab_MinKomp[Obsługa sterowania maszyny],MATCH($B301,tab_MinKomp[[Stanowisko / Position ]:[Stanowisko / Position ]],0)))</f>
        <v>n/a</v>
      </c>
      <c r="FD302" s="194" t="str">
        <f>IF(INDEX(tab_MinKomp[Usuwanie przyczyn żródłowych],MATCH($B301,tab_MinKomp[[Stanowisko / Position ]:[Stanowisko / Position ]],0))="n/a","n/a",FD301-INDEX(tab_MinKomp[Usuwanie przyczyn żródłowych],MATCH($B301,tab_MinKomp[[Stanowisko / Position ]:[Stanowisko / Position ]],0)))</f>
        <v>n/a</v>
      </c>
      <c r="FE302" s="194" t="str">
        <f>IF(INDEX(tab_MinKomp[Cmms stosowanie],MATCH($B301,tab_MinKomp[[Stanowisko / Position ]:[Stanowisko / Position ]],0))="n/a","n/a",FE301-INDEX(tab_MinKomp[Cmms stosowanie],MATCH($B301,tab_MinKomp[[Stanowisko / Position ]:[Stanowisko / Position ]],0)))</f>
        <v>n/a</v>
      </c>
      <c r="FF302" s="190" t="str">
        <f>IF(INDEX(tab_MinKomp[Testy czystości / Reinheitstests],MATCH($B301,tab_MinKomp[[Stanowisko / Position ]:[Stanowisko / Position ]],0))="n/a","n/a",FF301-INDEX(tab_MinKomp[Testy czystości / Reinheitstests],MATCH($B301,tab_MinKomp[[Stanowisko / Position ]:[Stanowisko / Position ]],0)))</f>
        <v>n/a</v>
      </c>
      <c r="FG302" s="194" t="str">
        <f>IF(INDEX(tab_MinKomp[Czyszczenie form plastikowych],MATCH($B301,tab_MinKomp[[Stanowisko / Position ]:[Stanowisko / Position ]],0))="n/a","n/a",FG301-INDEX(tab_MinKomp[Czyszczenie form plastikowych],MATCH($B301,tab_MinKomp[[Stanowisko / Position ]:[Stanowisko / Position ]],0)))</f>
        <v>n/a</v>
      </c>
      <c r="FH302" s="194" t="str">
        <f>IF(INDEX(tab_MinKomp[Wymiana form plastik],MATCH($B301,tab_MinKomp[[Stanowisko / Position ]:[Stanowisko / Position ]],0))="n/a","n/a",FH301-INDEX(tab_MinKomp[Wymiana form plastik],MATCH($B301,tab_MinKomp[[Stanowisko / Position ]:[Stanowisko / Position ]],0)))</f>
        <v>n/a</v>
      </c>
      <c r="FI302" s="194" t="str">
        <f>IF(INDEX(tab_MinKomp[Wymiana form guma],MATCH($B301,tab_MinKomp[[Stanowisko / Position ]:[Stanowisko / Position ]],0))="n/a","n/a",FI301-INDEX(tab_MinKomp[Wymiana form guma],MATCH($B301,tab_MinKomp[[Stanowisko / Position ]:[Stanowisko / Position ]],0)))</f>
        <v>n/a</v>
      </c>
      <c r="FJ302" s="194" t="str">
        <f>IF(INDEX(tab_MinKomp[Konserwacja KK],MATCH($B301,tab_MinKomp[[Stanowisko / Position ]:[Stanowisko / Position ]],0))="n/a","n/a",FJ301-INDEX(tab_MinKomp[Konserwacja KK],MATCH($B301,tab_MinKomp[[Stanowisko / Position ]:[Stanowisko / Position ]],0)))</f>
        <v>n/a</v>
      </c>
      <c r="FK302" s="194" t="str">
        <f>IF(INDEX(tab_MinKomp[Konserwacja form guma],MATCH($B301,tab_MinKomp[[Stanowisko / Position ]:[Stanowisko / Position ]],0))="n/a","n/a",FK301-INDEX(tab_MinKomp[Konserwacja form guma],MATCH($B301,tab_MinKomp[[Stanowisko / Position ]:[Stanowisko / Position ]],0)))</f>
        <v>n/a</v>
      </c>
      <c r="FL302" s="194" t="str">
        <f>IF(INDEX(tab_MinKomp[Konserwacja form plastiki],MATCH($B301,tab_MinKomp[[Stanowisko / Position ]:[Stanowisko / Position ]],0))="n/a","n/a",FL301-INDEX(tab_MinKomp[Konserwacja form plastiki],MATCH($B301,tab_MinKomp[[Stanowisko / Position ]:[Stanowisko / Position ]],0)))</f>
        <v>n/a</v>
      </c>
      <c r="FM302" s="194" t="str">
        <f>IF(INDEX(tab_MinKomp[Konserwacja Gorącego Kanału],MATCH($B301,tab_MinKomp[[Stanowisko / Position ]:[Stanowisko / Position ]],0))="n/a","n/a",FM301-INDEX(tab_MinKomp[Konserwacja Gorącego Kanału],MATCH($B301,tab_MinKomp[[Stanowisko / Position ]:[Stanowisko / Position ]],0)))</f>
        <v>n/a</v>
      </c>
      <c r="FN302" s="194" t="str">
        <f>IF(INDEX(tab_MinKomp[MS Office (Excel)],MATCH($B301,tab_MinKomp[[Stanowisko / Position ]:[Stanowisko / Position ]],0))="n/a","n/a",FN301-INDEX(tab_MinKomp[MS Office (Excel)],MATCH($B301,tab_MinKomp[[Stanowisko / Position ]:[Stanowisko / Position ]],0)))</f>
        <v>n/a</v>
      </c>
      <c r="FO302" s="194" t="str">
        <f>IF(INDEX(tab_MinKomp[MS Office (Word)],MATCH($B301,tab_MinKomp[[Stanowisko / Position ]:[Stanowisko / Position ]],0))="n/a","n/a",FO301-INDEX(tab_MinKomp[MS Office (Word)],MATCH($B301,tab_MinKomp[[Stanowisko / Position ]:[Stanowisko / Position ]],0)))</f>
        <v>n/a</v>
      </c>
      <c r="FP302" s="194" t="str">
        <f>IF(INDEX(tab_MinKomp[MS Office (Power Point)],MATCH($B301,tab_MinKomp[[Stanowisko / Position ]:[Stanowisko / Position ]],0))="n/a","n/a",FP301-INDEX(tab_MinKomp[MS Office (Power Point)],MATCH($B301,tab_MinKomp[[Stanowisko / Position ]:[Stanowisko / Position ]],0)))</f>
        <v>n/a</v>
      </c>
      <c r="FQ302" s="196" t="str">
        <f>IF(INDEX(tab_MinKomp[Język angielski / Englisch],MATCH($B301,tab_MinKomp[[Stanowisko / Position ]:[Stanowisko / Position ]],0))="n/a","n/a",FQ301-INDEX(tab_MinKomp[Język angielski / Englisch],MATCH($B301,tab_MinKomp[[Stanowisko / Position ]:[Stanowisko / Position ]],0)))</f>
        <v>n/a</v>
      </c>
      <c r="FR302" s="196" t="str">
        <f>IF(INDEX(tab_MinKomp[Język niemiecki / Deutsch],MATCH($B301,tab_MinKomp[[Stanowisko / Position ]:[Stanowisko / Position ]],0))="n/a","n/a",FR301-INDEX(tab_MinKomp[Język niemiecki / Deutsch],MATCH($B301,tab_MinKomp[[Stanowisko / Position ]:[Stanowisko / Position ]],0)))</f>
        <v>n/a</v>
      </c>
      <c r="FS302" s="194">
        <f>IF(INDEX(tab_MinKomp[Zarządzanie dokumentacją procesową / Process dokumentation management],MATCH($B301,tab_MinKomp[[Stanowisko / Position ]:[Stanowisko / Position ]],0))="n/a","n/a",FS301-INDEX(tab_MinKomp[Zarządzanie dokumentacją procesową / Process dokumentation management],MATCH($B301,tab_MinKomp[[Stanowisko / Position ]:[Stanowisko / Position ]],0)))</f>
        <v>-1</v>
      </c>
      <c r="FT302" s="194">
        <f>IF(INDEX(tab_MinKomp[Znajomość procesów z obszaru / Kenntiss der prozesse in dem Bereich],MATCH($B301,tab_MinKomp[[Stanowisko / Position ]:[Stanowisko / Position ]],0))="n/a","n/a",FT301-INDEX(tab_MinKomp[Znajomość procesów z obszaru / Kenntiss der prozesse in dem Bereich],MATCH($B301,tab_MinKomp[[Stanowisko / Position ]:[Stanowisko / Position ]],0)))</f>
        <v>0</v>
      </c>
      <c r="FU302" s="194">
        <f>IF(INDEX(tab_MinKomp[optymalizacja procesów / Prozessoptymalisierung],MATCH($B301,tab_MinKomp[[Stanowisko / Position ]:[Stanowisko / Position ]],0))="n/a","n/a",FU301-INDEX(tab_MinKomp[optymalizacja procesów / Prozessoptymalisierung],MATCH($B301,tab_MinKomp[[Stanowisko / Position ]:[Stanowisko / Position ]],0)))</f>
        <v>0</v>
      </c>
      <c r="FV302" s="194">
        <f>IF(INDEX(tab_MinKomp[Umiejętności szkoleniowe / Trainingsfähigkeiten],MATCH($B301,tab_MinKomp[[Stanowisko / Position ]:[Stanowisko / Position ]],0))="n/a","n/a",FV301-INDEX(tab_MinKomp[Umiejętności szkoleniowe / Trainingsfähigkeiten],MATCH($B301,tab_MinKomp[[Stanowisko / Position ]:[Stanowisko / Position ]],0)))</f>
        <v>1</v>
      </c>
      <c r="FW302" s="194">
        <f>IF(INDEX(tab_MinKomp[Analityczne myślenie, podejście / Analitysches Denken, Einstellung],MATCH($B301,tab_MinKomp[[Stanowisko / Position ]:[Stanowisko / Position ]],0))="n/a","n/a",FW301-INDEX(tab_MinKomp[Analityczne myślenie, podejście / Analitysches Denken, Einstellung],MATCH($B301,tab_MinKomp[[Stanowisko / Position ]:[Stanowisko / Position ]],0)))</f>
        <v>1</v>
      </c>
      <c r="FX302" s="194">
        <f>IF(INDEX(tab_MinKomp[Dokładność, precyzja w dzialaniu / Genauigkeit, Präzision in die Arbeit],MATCH($B301,tab_MinKomp[[Stanowisko / Position ]:[Stanowisko / Position ]],0))="n/a","n/a",FX301-INDEX(tab_MinKomp[Dokładność, precyzja w dzialaniu / Genauigkeit, Präzision in die Arbeit],MATCH($B301,tab_MinKomp[[Stanowisko / Position ]:[Stanowisko / Position ]],0)))</f>
        <v>0</v>
      </c>
      <c r="FY302" s="194">
        <f>IF(INDEX(tab_MinKomp[Dyspozycyjność / Verfügbarkeit],MATCH($B301,tab_MinKomp[[Stanowisko / Position ]:[Stanowisko / Position ]],0))="n/a","n/a",FY301-INDEX(tab_MinKomp[Dyspozycyjność / Verfügbarkeit],MATCH($B301,tab_MinKomp[[Stanowisko / Position ]:[Stanowisko / Position ]],0)))</f>
        <v>0</v>
      </c>
      <c r="FZ302" s="194">
        <f>IF(INDEX(tab_MinKomp[Zaangażowanie / 
Engagement],MATCH($B301,tab_MinKomp[[Stanowisko / Position ]:[Stanowisko / Position ]],0))="n/a","n/a",FZ301-INDEX(tab_MinKomp[Zaangażowanie / 
Engagement],MATCH($B301,tab_MinKomp[[Stanowisko / Position ]:[Stanowisko / Position ]],0)))</f>
        <v>0</v>
      </c>
      <c r="GA302" s="194" t="str">
        <f>IF(INDEX(tab_MinKomp[Konserwacja form guma],MATCH($B301,tab_MinKomp[[Stanowisko / Position ]:[Stanowisko / Position ]],0))="n/a","n/a",GA301-INDEX(tab_MinKomp[Konserwacja form guma],MATCH($B301,tab_MinKomp[[Stanowisko / Position ]:[Stanowisko / Position ]],0)))</f>
        <v>n/a</v>
      </c>
      <c r="GB302" s="194" t="str">
        <f>IF(INDEX(tab_MinKomp[Konserwacja form plastiki],MATCH($B301,tab_MinKomp[[Stanowisko / Position ]:[Stanowisko / Position ]],0))="n/a","n/a",GB301-INDEX(tab_MinKomp[Konserwacja form plastiki],MATCH($B301,tab_MinKomp[[Stanowisko / Position ]:[Stanowisko / Position ]],0)))</f>
        <v>n/a</v>
      </c>
      <c r="GC302" s="194">
        <f>IF(INDEX(tab_MinKomp[Elastyczność w działaniu],MATCH($B301,tab_MinKomp[[Stanowisko / Position ]:[Stanowisko / Position ]],0))="n/a","n/a",GC301-INDEX(tab_MinKomp[Elastyczność w działaniu],MATCH($B301,tab_MinKomp[[Stanowisko / Position ]:[Stanowisko / Position ]],0)))</f>
        <v>0</v>
      </c>
      <c r="GD302" s="194">
        <f>IF(INDEX(tab_MinKomp[Komunikatywność],MATCH($B301,tab_MinKomp[[Stanowisko / Position ]:[Stanowisko / Position ]],0))="n/a","n/a",GD301-INDEX(tab_MinKomp[Komunikatywność],MATCH($B301,tab_MinKomp[[Stanowisko / Position ]:[Stanowisko / Position ]],0)))</f>
        <v>1</v>
      </c>
      <c r="GE302" s="193" t="str">
        <f>IF(INDEX(tab_MinKomp[Motywowanie i budowanie zaangażowania zespołu],MATCH($B301,tab_MinKomp[[Stanowisko / Position ]:[Stanowisko / Position ]],0))="n/a","n/a",GE301-INDEX(tab_MinKomp[Motywowanie i budowanie zaangażowania zespołu],MATCH($B301,tab_MinKomp[[Stanowisko / Position ]:[Stanowisko / Position ]],0)))</f>
        <v>n/a</v>
      </c>
      <c r="GF302" s="186" t="s">
        <v>248</v>
      </c>
      <c r="GG302" s="186" t="s">
        <v>248</v>
      </c>
      <c r="GH302" s="186" t="s">
        <v>248</v>
      </c>
      <c r="GI302" s="186" t="s">
        <v>248</v>
      </c>
      <c r="GJ302" s="186" t="s">
        <v>248</v>
      </c>
      <c r="GK302" s="186" t="s">
        <v>248</v>
      </c>
      <c r="GL302" s="186" t="s">
        <v>248</v>
      </c>
      <c r="GM302" s="186" t="s">
        <v>248</v>
      </c>
      <c r="GN302" s="186" t="s">
        <v>248</v>
      </c>
      <c r="GO302" s="186" t="s">
        <v>248</v>
      </c>
      <c r="GP302" s="186" t="s">
        <v>248</v>
      </c>
      <c r="GQ302" s="186" t="s">
        <v>248</v>
      </c>
      <c r="GR302" s="186" t="s">
        <v>248</v>
      </c>
      <c r="GS302" s="186" t="s">
        <v>248</v>
      </c>
      <c r="GT302" s="186" t="s">
        <v>248</v>
      </c>
      <c r="GU302" s="186" t="s">
        <v>248</v>
      </c>
      <c r="GV302" s="186" t="s">
        <v>248</v>
      </c>
      <c r="GW302" s="186" t="s">
        <v>248</v>
      </c>
      <c r="GX302" s="186" t="s">
        <v>248</v>
      </c>
      <c r="GY302" s="186" t="s">
        <v>248</v>
      </c>
      <c r="GZ302" s="261" t="s">
        <v>248</v>
      </c>
      <c r="HA302" s="261" t="s">
        <v>248</v>
      </c>
      <c r="HB302" s="191">
        <f>SUM(G302:GE302)/(HB301-(SUM(G302:GE302)))</f>
        <v>0.14285714285714285</v>
      </c>
    </row>
    <row r="303" spans="1:210" ht="24.9" customHeight="1" x14ac:dyDescent="0.3">
      <c r="A303" s="105" t="s">
        <v>317</v>
      </c>
      <c r="B303" s="105" t="s">
        <v>315</v>
      </c>
      <c r="C303" s="105" t="s">
        <v>388</v>
      </c>
      <c r="D303" s="105">
        <v>1266</v>
      </c>
      <c r="E303" s="394" t="s">
        <v>535</v>
      </c>
      <c r="F303" s="185" t="s">
        <v>374</v>
      </c>
      <c r="G303" s="186">
        <v>2</v>
      </c>
      <c r="H303" s="186">
        <v>1</v>
      </c>
      <c r="I303" s="186">
        <v>2</v>
      </c>
      <c r="J303" s="186">
        <v>1</v>
      </c>
      <c r="K303" s="186">
        <v>1</v>
      </c>
      <c r="L303" s="186" t="s">
        <v>248</v>
      </c>
      <c r="M303" s="186" t="s">
        <v>248</v>
      </c>
      <c r="N303" s="186" t="s">
        <v>248</v>
      </c>
      <c r="O303" s="186">
        <v>1</v>
      </c>
      <c r="P303" s="186">
        <v>1</v>
      </c>
      <c r="Q303" s="186" t="s">
        <v>248</v>
      </c>
      <c r="R303" s="186" t="s">
        <v>248</v>
      </c>
      <c r="S303" s="186" t="s">
        <v>248</v>
      </c>
      <c r="T303" s="186" t="s">
        <v>248</v>
      </c>
      <c r="U303" s="186" t="s">
        <v>248</v>
      </c>
      <c r="V303" s="186" t="s">
        <v>248</v>
      </c>
      <c r="W303" s="186" t="s">
        <v>248</v>
      </c>
      <c r="X303" s="186" t="s">
        <v>248</v>
      </c>
      <c r="Y303" s="186" t="s">
        <v>248</v>
      </c>
      <c r="Z303" s="186" t="s">
        <v>248</v>
      </c>
      <c r="AA303" s="186" t="s">
        <v>248</v>
      </c>
      <c r="AB303" s="186" t="s">
        <v>248</v>
      </c>
      <c r="AC303" s="186" t="s">
        <v>248</v>
      </c>
      <c r="AD303" s="186" t="s">
        <v>248</v>
      </c>
      <c r="AE303" s="186" t="s">
        <v>248</v>
      </c>
      <c r="AF303" s="186" t="s">
        <v>248</v>
      </c>
      <c r="AG303" s="186" t="s">
        <v>248</v>
      </c>
      <c r="AH303" s="186" t="s">
        <v>248</v>
      </c>
      <c r="AI303" s="186" t="s">
        <v>248</v>
      </c>
      <c r="AJ303" s="186" t="s">
        <v>248</v>
      </c>
      <c r="AK303" s="186" t="s">
        <v>248</v>
      </c>
      <c r="AL303" s="186">
        <v>1</v>
      </c>
      <c r="AM303" s="186" t="s">
        <v>248</v>
      </c>
      <c r="AN303" s="186" t="s">
        <v>248</v>
      </c>
      <c r="AO303" s="186">
        <v>1</v>
      </c>
      <c r="AP303" s="186" t="s">
        <v>248</v>
      </c>
      <c r="AQ303" s="186">
        <v>1</v>
      </c>
      <c r="AR303" s="186" t="s">
        <v>248</v>
      </c>
      <c r="AS303" s="186" t="s">
        <v>248</v>
      </c>
      <c r="AT303" s="186" t="s">
        <v>248</v>
      </c>
      <c r="AU303" s="186" t="s">
        <v>248</v>
      </c>
      <c r="AV303" s="186">
        <v>2</v>
      </c>
      <c r="AW303" s="186">
        <v>1</v>
      </c>
      <c r="AX303" s="186" t="s">
        <v>248</v>
      </c>
      <c r="AY303" s="186" t="s">
        <v>248</v>
      </c>
      <c r="AZ303" s="186" t="s">
        <v>248</v>
      </c>
      <c r="BA303" s="186" t="s">
        <v>248</v>
      </c>
      <c r="BB303" s="186" t="s">
        <v>248</v>
      </c>
      <c r="BC303" s="186" t="s">
        <v>248</v>
      </c>
      <c r="BD303" s="186" t="s">
        <v>248</v>
      </c>
      <c r="BE303" s="186" t="s">
        <v>248</v>
      </c>
      <c r="BF303" s="186" t="s">
        <v>248</v>
      </c>
      <c r="BG303" s="186" t="s">
        <v>248</v>
      </c>
      <c r="BH303" s="186" t="s">
        <v>248</v>
      </c>
      <c r="BI303" s="186" t="s">
        <v>248</v>
      </c>
      <c r="BJ303" s="186" t="s">
        <v>248</v>
      </c>
      <c r="BK303" s="186" t="s">
        <v>248</v>
      </c>
      <c r="BL303" s="186" t="s">
        <v>248</v>
      </c>
      <c r="BM303" s="186" t="s">
        <v>248</v>
      </c>
      <c r="BN303" s="186" t="s">
        <v>248</v>
      </c>
      <c r="BO303" s="186" t="s">
        <v>248</v>
      </c>
      <c r="BP303" s="186" t="s">
        <v>248</v>
      </c>
      <c r="BQ303" s="186" t="s">
        <v>248</v>
      </c>
      <c r="BR303" s="186" t="s">
        <v>248</v>
      </c>
      <c r="BS303" s="186" t="s">
        <v>248</v>
      </c>
      <c r="BT303" s="186" t="s">
        <v>248</v>
      </c>
      <c r="BU303" s="186">
        <v>1</v>
      </c>
      <c r="BV303" s="186" t="s">
        <v>248</v>
      </c>
      <c r="BW303" s="186" t="s">
        <v>248</v>
      </c>
      <c r="BX303" s="186" t="s">
        <v>248</v>
      </c>
      <c r="BY303" s="186" t="s">
        <v>248</v>
      </c>
      <c r="BZ303" s="186" t="s">
        <v>248</v>
      </c>
      <c r="CA303" s="186" t="s">
        <v>248</v>
      </c>
      <c r="CB303" s="186" t="s">
        <v>248</v>
      </c>
      <c r="CC303" s="186" t="s">
        <v>248</v>
      </c>
      <c r="CD303" s="186">
        <v>2</v>
      </c>
      <c r="CE303" s="186" t="s">
        <v>248</v>
      </c>
      <c r="CF303" s="186" t="s">
        <v>248</v>
      </c>
      <c r="CG303" s="186">
        <v>1</v>
      </c>
      <c r="CH303" s="186" t="s">
        <v>248</v>
      </c>
      <c r="CI303" s="186" t="s">
        <v>248</v>
      </c>
      <c r="CJ303" s="186" t="s">
        <v>248</v>
      </c>
      <c r="CK303" s="186" t="s">
        <v>248</v>
      </c>
      <c r="CL303" s="186" t="s">
        <v>248</v>
      </c>
      <c r="CM303" s="186" t="s">
        <v>248</v>
      </c>
      <c r="CN303" s="186" t="s">
        <v>248</v>
      </c>
      <c r="CO303" s="186" t="s">
        <v>248</v>
      </c>
      <c r="CP303" s="186" t="s">
        <v>248</v>
      </c>
      <c r="CQ303" s="186" t="s">
        <v>248</v>
      </c>
      <c r="CR303" s="186" t="s">
        <v>248</v>
      </c>
      <c r="CS303" s="186" t="s">
        <v>248</v>
      </c>
      <c r="CT303" s="186" t="s">
        <v>248</v>
      </c>
      <c r="CU303" s="186" t="s">
        <v>248</v>
      </c>
      <c r="CV303" s="186" t="s">
        <v>248</v>
      </c>
      <c r="CW303" s="186">
        <v>2</v>
      </c>
      <c r="CX303" s="186" t="s">
        <v>248</v>
      </c>
      <c r="CY303" s="186" t="s">
        <v>248</v>
      </c>
      <c r="CZ303" s="186" t="s">
        <v>248</v>
      </c>
      <c r="DA303" s="186" t="s">
        <v>248</v>
      </c>
      <c r="DB303" s="186" t="s">
        <v>248</v>
      </c>
      <c r="DC303" s="186" t="s">
        <v>248</v>
      </c>
      <c r="DD303" s="186" t="s">
        <v>248</v>
      </c>
      <c r="DE303" s="186" t="s">
        <v>248</v>
      </c>
      <c r="DF303" s="186">
        <v>1</v>
      </c>
      <c r="DG303" s="186" t="s">
        <v>248</v>
      </c>
      <c r="DH303" s="186" t="s">
        <v>248</v>
      </c>
      <c r="DI303" s="186" t="s">
        <v>248</v>
      </c>
      <c r="DJ303" s="186" t="s">
        <v>248</v>
      </c>
      <c r="DK303" s="186" t="s">
        <v>248</v>
      </c>
      <c r="DL303" s="186" t="s">
        <v>248</v>
      </c>
      <c r="DM303" s="186" t="s">
        <v>248</v>
      </c>
      <c r="DN303" s="186" t="s">
        <v>248</v>
      </c>
      <c r="DO303" s="186" t="s">
        <v>248</v>
      </c>
      <c r="DP303" s="186" t="s">
        <v>248</v>
      </c>
      <c r="DQ303" s="186" t="s">
        <v>248</v>
      </c>
      <c r="DR303" s="186" t="s">
        <v>248</v>
      </c>
      <c r="DS303" s="186" t="s">
        <v>248</v>
      </c>
      <c r="DT303" s="186" t="s">
        <v>248</v>
      </c>
      <c r="DU303" s="186" t="s">
        <v>248</v>
      </c>
      <c r="DV303" s="186" t="s">
        <v>248</v>
      </c>
      <c r="DW303" s="186" t="s">
        <v>248</v>
      </c>
      <c r="DX303" s="186" t="s">
        <v>248</v>
      </c>
      <c r="DY303" s="186" t="s">
        <v>248</v>
      </c>
      <c r="DZ303" s="186" t="s">
        <v>248</v>
      </c>
      <c r="EA303" s="186" t="s">
        <v>248</v>
      </c>
      <c r="EB303" s="186" t="s">
        <v>248</v>
      </c>
      <c r="EC303" s="186" t="s">
        <v>248</v>
      </c>
      <c r="ED303" s="186" t="s">
        <v>248</v>
      </c>
      <c r="EE303" s="186" t="s">
        <v>248</v>
      </c>
      <c r="EF303" s="186" t="s">
        <v>248</v>
      </c>
      <c r="EG303" s="186" t="s">
        <v>248</v>
      </c>
      <c r="EH303" s="186" t="s">
        <v>248</v>
      </c>
      <c r="EI303" s="186" t="s">
        <v>248</v>
      </c>
      <c r="EJ303" s="186" t="s">
        <v>248</v>
      </c>
      <c r="EK303" s="186" t="s">
        <v>248</v>
      </c>
      <c r="EL303" s="186" t="s">
        <v>248</v>
      </c>
      <c r="EM303" s="186" t="s">
        <v>248</v>
      </c>
      <c r="EN303" s="186" t="s">
        <v>248</v>
      </c>
      <c r="EO303" s="186" t="s">
        <v>248</v>
      </c>
      <c r="EP303" s="186" t="s">
        <v>248</v>
      </c>
      <c r="EQ303" s="186" t="s">
        <v>248</v>
      </c>
      <c r="ER303" s="186" t="s">
        <v>248</v>
      </c>
      <c r="ES303" s="186" t="s">
        <v>248</v>
      </c>
      <c r="ET303" s="186" t="s">
        <v>248</v>
      </c>
      <c r="EU303" s="186" t="s">
        <v>248</v>
      </c>
      <c r="EV303" s="186" t="s">
        <v>248</v>
      </c>
      <c r="EW303" s="186" t="s">
        <v>248</v>
      </c>
      <c r="EX303" s="186" t="s">
        <v>248</v>
      </c>
      <c r="EY303" s="186" t="s">
        <v>248</v>
      </c>
      <c r="EZ303" s="186" t="s">
        <v>248</v>
      </c>
      <c r="FA303" s="186" t="s">
        <v>248</v>
      </c>
      <c r="FB303" s="186" t="s">
        <v>248</v>
      </c>
      <c r="FC303" s="186" t="s">
        <v>248</v>
      </c>
      <c r="FD303" s="186" t="s">
        <v>248</v>
      </c>
      <c r="FE303" s="186" t="s">
        <v>248</v>
      </c>
      <c r="FF303" s="186" t="s">
        <v>248</v>
      </c>
      <c r="FG303" s="186" t="s">
        <v>248</v>
      </c>
      <c r="FH303" s="186" t="s">
        <v>248</v>
      </c>
      <c r="FI303" s="186" t="s">
        <v>248</v>
      </c>
      <c r="FJ303" s="186" t="s">
        <v>248</v>
      </c>
      <c r="FK303" s="186" t="s">
        <v>248</v>
      </c>
      <c r="FL303" s="186" t="s">
        <v>248</v>
      </c>
      <c r="FM303" s="186" t="s">
        <v>248</v>
      </c>
      <c r="FN303" s="186">
        <v>1</v>
      </c>
      <c r="FO303" s="186">
        <v>1</v>
      </c>
      <c r="FP303" s="186">
        <v>1</v>
      </c>
      <c r="FQ303" s="187" t="s">
        <v>248</v>
      </c>
      <c r="FR303" s="187" t="s">
        <v>248</v>
      </c>
      <c r="FS303" s="186">
        <v>1</v>
      </c>
      <c r="FT303" s="186">
        <v>2</v>
      </c>
      <c r="FU303" s="186">
        <v>1</v>
      </c>
      <c r="FV303" s="186">
        <v>1</v>
      </c>
      <c r="FW303" s="186">
        <v>1</v>
      </c>
      <c r="FX303" s="186">
        <v>2</v>
      </c>
      <c r="FY303" s="186">
        <v>2</v>
      </c>
      <c r="FZ303" s="186">
        <v>2</v>
      </c>
      <c r="GA303" s="186" t="s">
        <v>248</v>
      </c>
      <c r="GB303" s="186" t="s">
        <v>248</v>
      </c>
      <c r="GC303" s="186">
        <v>2</v>
      </c>
      <c r="GD303" s="186">
        <v>1</v>
      </c>
      <c r="GE303" s="186" t="s">
        <v>248</v>
      </c>
      <c r="GF303" s="186" t="s">
        <v>248</v>
      </c>
      <c r="GG303" s="186" t="s">
        <v>248</v>
      </c>
      <c r="GH303" s="186" t="s">
        <v>248</v>
      </c>
      <c r="GI303" s="186" t="s">
        <v>248</v>
      </c>
      <c r="GJ303" s="186" t="s">
        <v>248</v>
      </c>
      <c r="GK303" s="186" t="s">
        <v>248</v>
      </c>
      <c r="GL303" s="186" t="s">
        <v>248</v>
      </c>
      <c r="GM303" s="186" t="s">
        <v>248</v>
      </c>
      <c r="GN303" s="186" t="s">
        <v>248</v>
      </c>
      <c r="GO303" s="186" t="s">
        <v>248</v>
      </c>
      <c r="GP303" s="186" t="s">
        <v>248</v>
      </c>
      <c r="GQ303" s="186" t="s">
        <v>248</v>
      </c>
      <c r="GR303" s="186" t="s">
        <v>248</v>
      </c>
      <c r="GS303" s="186" t="s">
        <v>248</v>
      </c>
      <c r="GT303" s="186" t="s">
        <v>248</v>
      </c>
      <c r="GU303" s="186" t="s">
        <v>248</v>
      </c>
      <c r="GV303" s="186" t="s">
        <v>248</v>
      </c>
      <c r="GW303" s="186" t="s">
        <v>248</v>
      </c>
      <c r="GX303" s="186" t="s">
        <v>248</v>
      </c>
      <c r="GY303" s="186" t="s">
        <v>248</v>
      </c>
      <c r="GZ303" s="261" t="s">
        <v>248</v>
      </c>
      <c r="HA303" s="261" t="s">
        <v>248</v>
      </c>
      <c r="HB303" s="188">
        <f t="shared" ref="HB303" si="173">SUM(G303:GE303)</f>
        <v>40</v>
      </c>
    </row>
    <row r="304" spans="1:210" ht="24.9" customHeight="1" thickBot="1" x14ac:dyDescent="0.35">
      <c r="A304" s="108" t="str">
        <f t="shared" si="169"/>
        <v>Prod.-Q-2</v>
      </c>
      <c r="B304" s="108" t="str">
        <f t="shared" si="170"/>
        <v>Pracownik Produkcji</v>
      </c>
      <c r="C304" s="108" t="str">
        <f t="shared" si="171"/>
        <v>GJ</v>
      </c>
      <c r="D304" s="108">
        <f t="shared" si="172"/>
        <v>1266</v>
      </c>
      <c r="E304" s="395"/>
      <c r="F304" s="189" t="s">
        <v>375</v>
      </c>
      <c r="G304" s="192">
        <f>IF(INDEX(tab_MinKomp[Przepisy BHP / BHP Vorschriften],MATCH($B303,tab_MinKomp[[Stanowisko / Position ]:[Stanowisko / Position ]],0))="n/a","n/a",G303-INDEX(tab_MinKomp[Przepisy BHP / BHP Vorschriften],MATCH($B303,tab_MinKomp[[Stanowisko / Position ]:[Stanowisko / Position ]],0)))</f>
        <v>0</v>
      </c>
      <c r="H304" s="193">
        <f>IF(INDEX(tab_MinKomp[Przepisy PPOŻ / Brandschutzbestimmungen],MATCH($B303,tab_MinKomp[[Stanowisko / Position ]:[Stanowisko / Position ]],0))="n/a","n/a",H303-INDEX(tab_MinKomp[Przepisy PPOŻ / Brandschutzbestimmungen],MATCH($B303,tab_MinKomp[[Stanowisko / Position ]:[Stanowisko / Position ]],0)))</f>
        <v>0</v>
      </c>
      <c r="I304" s="193">
        <f>IF(INDEX(tab_MinKomp[Ryzyko zawodowe na stanowiskach pracyv/ Berufliche Risiken an Arbeitsstellen],MATCH($B303,tab_MinKomp[[Stanowisko / Position ]:[Stanowisko / Position ]],0))="n/a","n/a",I303-INDEX(tab_MinKomp[Ryzyko zawodowe na stanowiskach pracyv/ Berufliche Risiken an Arbeitsstellen],MATCH($B303,tab_MinKomp[[Stanowisko / Position ]:[Stanowisko / Position ]],0)))</f>
        <v>0</v>
      </c>
      <c r="J304" s="193">
        <f>IF(INDEX(tab_MinKomp[Gospodarka substancjami niebezpiecznymi / Gefahrstoffmanagement],MATCH($B303,tab_MinKomp[[Stanowisko / Position ]:[Stanowisko / Position ]],0))="n/a","n/a",J303-INDEX(tab_MinKomp[Gospodarka substancjami niebezpiecznymi / Gefahrstoffmanagement],MATCH($B303,tab_MinKomp[[Stanowisko / Position ]:[Stanowisko / Position ]],0)))</f>
        <v>0</v>
      </c>
      <c r="K304" s="193">
        <f>IF(INDEX(tab_MinKomp[Gospodarka odpadami / Abfallwirtschaft],MATCH($B303,tab_MinKomp[[Stanowisko / Position ]:[Stanowisko / Position ]],0))="n/a","n/a",K303-INDEX(tab_MinKomp[Gospodarka odpadami / Abfallwirtschaft],MATCH($B303,tab_MinKomp[[Stanowisko / Position ]:[Stanowisko / Position ]],0)))</f>
        <v>0</v>
      </c>
      <c r="L304" s="194" t="str">
        <f>IF(INDEX(tab_MinKomp[Przepisy kodeksu pracy / Bestimmungen des Arbeitsgesetzes],MATCH($B303,tab_MinKomp[[Stanowisko / Position ]:[Stanowisko / Position ]],0))="n/a","n/a",L303-INDEX(tab_MinKomp[Przepisy kodeksu pracy / Bestimmungen des Arbeitsgesetzes],MATCH($B303,tab_MinKomp[[Stanowisko / Position ]:[Stanowisko / Position ]],0)))</f>
        <v>n/a</v>
      </c>
      <c r="M304" s="195" t="str">
        <f>IF(INDEX(tab_MinKomp[Przepisy o ub.społ. ZUS  / Sozialversicherungsvorschriften],MATCH($B303,tab_MinKomp[[Stanowisko / Position ]:[Stanowisko / Position ]],0))="n/a","n/a",M303-INDEX(tab_MinKomp[Przepisy o ub.społ. ZUS  / Sozialversicherungsvorschriften],MATCH($B303,tab_MinKomp[[Stanowisko / Position ]:[Stanowisko / Position ]],0)))</f>
        <v>n/a</v>
      </c>
      <c r="N304" s="194" t="str">
        <f>IF(INDEX(tab_MinKomp[PRZEPISY O PDOF /persönlich Einkommensteuergesetz ],MATCH($B303,tab_MinKomp[[Stanowisko / Position ]:[Stanowisko / Position ]],0))="n/a","n/a",N303-INDEX(tab_MinKomp[PRZEPISY O PDOF /persönlich Einkommensteuergesetz ],MATCH($B303,tab_MinKomp[[Stanowisko / Position ]:[Stanowisko / Position ]],0)))</f>
        <v>n/a</v>
      </c>
      <c r="O304" s="194">
        <f>IF(INDEX(tab_MinKomp[Regulamin pracy / Arbeitsordnung],MATCH($B303,tab_MinKomp[[Stanowisko / Position ]:[Stanowisko / Position ]],0))="n/a","n/a",O303-INDEX(tab_MinKomp[Regulamin pracy / Arbeitsordnung],MATCH($B303,tab_MinKomp[[Stanowisko / Position ]:[Stanowisko / Position ]],0)))</f>
        <v>0</v>
      </c>
      <c r="P304" s="194">
        <f>IF(INDEX(tab_MinKomp[Regulamin wynagradzania / Vergütungsordnung],MATCH($B303,tab_MinKomp[[Stanowisko / Position ]:[Stanowisko / Position ]],0))="n/a","n/a",P303-INDEX(tab_MinKomp[Regulamin wynagradzania / Vergütungsordnung],MATCH($B303,tab_MinKomp[[Stanowisko / Position ]:[Stanowisko / Position ]],0)))</f>
        <v>0</v>
      </c>
      <c r="Q304" s="194" t="str">
        <f>IF(INDEX(tab_MinKomp[System R2PŁATNIK PRO: Płace / Lohnabrechnung],MATCH($B303,tab_MinKomp[[Stanowisko / Position ]:[Stanowisko / Position ]],0))="n/a","n/a",Q303-INDEX(tab_MinKomp[System R2PŁATNIK PRO: Płace / Lohnabrechnung],MATCH($B303,tab_MinKomp[[Stanowisko / Position ]:[Stanowisko / Position ]],0)))</f>
        <v>n/a</v>
      </c>
      <c r="R304" s="194" t="str">
        <f>IF(INDEX(tab_MinKomp[SystemR2PŁATNIK PRO: KADRY / Personaldaten],MATCH($B303,tab_MinKomp[[Stanowisko / Position ]:[Stanowisko / Position ]],0))="n/a","n/a",R303-INDEX(tab_MinKomp[SystemR2PŁATNIK PRO: KADRY / Personaldaten],MATCH($B303,tab_MinKomp[[Stanowisko / Position ]:[Stanowisko / Position ]],0)))</f>
        <v>n/a</v>
      </c>
      <c r="S304" s="194" t="str">
        <f>IF(INDEX(tab_MinKomp[SYSTEM R2PŁATNIK PRO: zarządzanie pracownikami / Arbeitsverwaltung],MATCH($B303,tab_MinKomp[[Stanowisko / Position ]:[Stanowisko / Position ]],0))="n/a","n/a",S303-INDEX(tab_MinKomp[SYSTEM R2PŁATNIK PRO: zarządzanie pracownikami / Arbeitsverwaltung],MATCH($B303,tab_MinKomp[[Stanowisko / Position ]:[Stanowisko / Position ]],0)))</f>
        <v>n/a</v>
      </c>
      <c r="T304" s="194" t="str">
        <f>IF(INDEX(tab_MinKomp[Doradztwo, wsparcie personalne / Personalberatung und Unterstützung],MATCH($B303,tab_MinKomp[[Stanowisko / Position ]:[Stanowisko / Position ]],0))="n/a","n/a",T303-INDEX(tab_MinKomp[Doradztwo, wsparcie personalne / Personalberatung und Unterstützung],MATCH($B303,tab_MinKomp[[Stanowisko / Position ]:[Stanowisko / Position ]],0)))</f>
        <v>n/a</v>
      </c>
      <c r="U304" s="194" t="str">
        <f>IF(INDEX(tab_MinKomp[Przepisy o podatku VAT / MwSt.- Gesetz],MATCH($B303,tab_MinKomp[[Stanowisko / Position ]:[Stanowisko / Position ]],0))="n/a","n/a",U303-INDEX(tab_MinKomp[Przepisy o podatku VAT / MwSt.- Gesetz],MATCH($B303,tab_MinKomp[[Stanowisko / Position ]:[Stanowisko / Position ]],0)))</f>
        <v>n/a</v>
      </c>
      <c r="V304" s="194" t="str">
        <f>IF(INDEX(tab_MinKomp[PrzepisyPDOP / geschäftlich Einkommensteuergesetz],MATCH($B303,tab_MinKomp[[Stanowisko / Position ]:[Stanowisko / Position ]],0))="n/a","n/a",V303-INDEX(tab_MinKomp[PrzepisyPDOP / geschäftlich Einkommensteuergesetz],MATCH($B303,tab_MinKomp[[Stanowisko / Position ]:[Stanowisko / Position ]],0)))</f>
        <v>n/a</v>
      </c>
      <c r="W304" s="194" t="str">
        <f>IF(INDEX(tab_MinKomp[System BAAN / FINANSE (FIBU)],MATCH($B303,tab_MinKomp[[Stanowisko / Position ]:[Stanowisko / Position ]],0))="n/a","n/a",W303-INDEX(tab_MinKomp[System BAAN / FINANSE (FIBU)],MATCH($B303,tab_MinKomp[[Stanowisko / Position ]:[Stanowisko / Position ]],0)))</f>
        <v>n/a</v>
      </c>
      <c r="X304" s="194" t="str">
        <f>IF(INDEX(tab_MinKomp[Systemy pomocnicze / Hilfssysteme(STOCKPROGRAM, KALK2000 etc.)],MATCH($B303,tab_MinKomp[[Stanowisko / Position ]:[Stanowisko / Position ]],0))="n/a","n/a",X303-INDEX(tab_MinKomp[Systemy pomocnicze / Hilfssysteme(STOCKPROGRAM, KALK2000 etc.)],MATCH($B303,tab_MinKomp[[Stanowisko / Position ]:[Stanowisko / Position ]],0)))</f>
        <v>n/a</v>
      </c>
      <c r="Y304" s="194" t="str">
        <f>IF(INDEX(tab_MinKomp[Polityka rachunkowości / Buchführungspolitik],MATCH($B303,tab_MinKomp[[Stanowisko / Position ]:[Stanowisko / Position ]],0))="n/a","n/a",Y303-INDEX(tab_MinKomp[Polityka rachunkowości / Buchführungspolitik],MATCH($B303,tab_MinKomp[[Stanowisko / Position ]:[Stanowisko / Position ]],0)))</f>
        <v>n/a</v>
      </c>
      <c r="Z304" s="194" t="str">
        <f>IF(INDEX(tab_MinKomp[Ustawa o rachunkowości / Rechnungslegungsgesetz],MATCH($B303,tab_MinKomp[[Stanowisko / Position ]:[Stanowisko / Position ]],0))="n/a","n/a",Z303-INDEX(tab_MinKomp[Ustawa o rachunkowości / Rechnungslegungsgesetz],MATCH($B303,tab_MinKomp[[Stanowisko / Position ]:[Stanowisko / Position ]],0)))</f>
        <v>n/a</v>
      </c>
      <c r="AA304" s="194" t="str">
        <f>IF(INDEX(tab_MinKomp[WORKFLOW - TS-100],MATCH($B303,tab_MinKomp[[Stanowisko / Position ]:[Stanowisko / Position ]],0))="n/a","n/a",AA303-INDEX(tab_MinKomp[WORKFLOW - TS-100],MATCH($B303,tab_MinKomp[[Stanowisko / Position ]:[Stanowisko / Position ]],0)))</f>
        <v>n/a</v>
      </c>
      <c r="AB304" s="194" t="str">
        <f>IF(INDEX(tab_MinKomp[WORKFLOW - SFMS],MATCH($B303,tab_MinKomp[[Stanowisko / Position ]:[Stanowisko / Position ]],0))="n/a","n/a",AB303-INDEX(tab_MinKomp[WORKFLOW - SFMS],MATCH($B303,tab_MinKomp[[Stanowisko / Position ]:[Stanowisko / Position ]],0)))</f>
        <v>n/a</v>
      </c>
      <c r="AC304" s="194" t="str">
        <f>IF(INDEX(tab_MinKomp[System ISO 9001:2015],MATCH($B303,tab_MinKomp[[Stanowisko / Position ]:[Stanowisko / Position ]],0))="n/a","n/a",AC303-INDEX(tab_MinKomp[System ISO 9001:2015],MATCH($B303,tab_MinKomp[[Stanowisko / Position ]:[Stanowisko / Position ]],0)))</f>
        <v>n/a</v>
      </c>
      <c r="AD304" s="194" t="str">
        <f>IF(INDEX(tab_MinKomp[System ISO 9001:2015],MATCH($B303,tab_MinKomp[[Stanowisko / Position ]:[Stanowisko / Position ]],0))="n/a","n/a",AD303-INDEX(tab_MinKomp[System ISO 9001:2015],MATCH($B303,tab_MinKomp[[Stanowisko / Position ]:[Stanowisko / Position ]],0)))</f>
        <v>n/a</v>
      </c>
      <c r="AE304" s="194" t="str">
        <f>IF(INDEX(tab_MinKomp[System ISO 9001:2015],MATCH($B303,tab_MinKomp[[Stanowisko / Position ]:[Stanowisko / Position ]],0))="n/a","n/a",AE303-INDEX(tab_MinKomp[System ISO 9001:2015],MATCH($B303,tab_MinKomp[[Stanowisko / Position ]:[Stanowisko / Position ]],0)))</f>
        <v>n/a</v>
      </c>
      <c r="AF304" s="194" t="str">
        <f>IF(INDEX(tab_MinKomp[System ISO 9001:2015],MATCH($B303,tab_MinKomp[[Stanowisko / Position ]:[Stanowisko / Position ]],0))="n/a","n/a",AF303-INDEX(tab_MinKomp[System ISO 9001:2015],MATCH($B303,tab_MinKomp[[Stanowisko / Position ]:[Stanowisko / Position ]],0)))</f>
        <v>n/a</v>
      </c>
      <c r="AG304" s="194" t="str">
        <f>IF(INDEX(tab_MinKomp[Wymagania VDA 6.3 Process / Forderungen],MATCH($B303,tab_MinKomp[[Stanowisko / Position ]:[Stanowisko / Position ]],0))="n/a","n/a",AG303-INDEX(tab_MinKomp[Wymagania VDA 6.3 Process / Forderungen],MATCH($B303,tab_MinKomp[[Stanowisko / Position ]:[Stanowisko / Position ]],0)))</f>
        <v>n/a</v>
      </c>
      <c r="AH304" s="194" t="str">
        <f>IF(INDEX(tab_MinKomp[Wymagania VDA 6.5 Product / Forderungen],MATCH($B303,tab_MinKomp[[Stanowisko / Position ]:[Stanowisko / Position ]],0))="n/a","n/a",AH303-INDEX(tab_MinKomp[Wymagania VDA 6.5 Product / Forderungen],MATCH($B303,tab_MinKomp[[Stanowisko / Position ]:[Stanowisko / Position ]],0)))</f>
        <v>n/a</v>
      </c>
      <c r="AI304" s="194" t="str">
        <f>IF(INDEX(tab_MinKomp[System ISO 9001:2015],MATCH($B303,tab_MinKomp[[Stanowisko / Position ]:[Stanowisko / Position ]],0))="n/a","n/a",AI303-INDEX(tab_MinKomp[System ISO 9001:2015],MATCH($B303,tab_MinKomp[[Stanowisko / Position ]:[Stanowisko / Position ]],0)))</f>
        <v>n/a</v>
      </c>
      <c r="AJ304" s="194" t="str">
        <f>IF(INDEX(tab_MinKomp[Auditor systemu ISO 17021:2018],MATCH($B303,tab_MinKomp[[Stanowisko / Position ]:[Stanowisko / Position ]],0))="n/a","n/a",AJ303-INDEX(tab_MinKomp[Auditor systemu ISO 17021:2018],MATCH($B303,tab_MinKomp[[Stanowisko / Position ]:[Stanowisko / Position ]],0)))</f>
        <v>n/a</v>
      </c>
      <c r="AK304" s="194" t="str">
        <f>IF(INDEX(tab_MinKomp[Pełnomocnik systemu / Systemvertreter],MATCH($B303,tab_MinKomp[[Stanowisko / Position ]:[Stanowisko / Position ]],0))="n/a","n/a",AK303-INDEX(tab_MinKomp[Pełnomocnik systemu / Systemvertreter],MATCH($B303,tab_MinKomp[[Stanowisko / Position ]:[Stanowisko / Position ]],0)))</f>
        <v>n/a</v>
      </c>
      <c r="AL304" s="194">
        <f>IF(INDEX(tab_MinKomp[Polityka Etyczna - Compliance],MATCH($B303,tab_MinKomp[[Stanowisko / Position ]:[Stanowisko / Position ]],0))="n/a","n/a",AL303-INDEX(tab_MinKomp[Polityka Etyczna - Compliance],MATCH($B303,tab_MinKomp[[Stanowisko / Position ]:[Stanowisko / Position ]],0)))</f>
        <v>0</v>
      </c>
      <c r="AM304" s="194" t="str">
        <f>IF(INDEX(tab_MinKomp[WDRAŻANIE NOWYCH PROJEKTÓW/ PROCEDURA CTM],MATCH($B303,tab_MinKomp[[Stanowisko / Position ]:[Stanowisko / Position ]],0))="n/a","n/a",AM303-INDEX(tab_MinKomp[WDRAŻANIE NOWYCH PROJEKTÓW/ PROCEDURA CTM],MATCH($B303,tab_MinKomp[[Stanowisko / Position ]:[Stanowisko / Position ]],0)))</f>
        <v>n/a</v>
      </c>
      <c r="AN304" s="194" t="str">
        <f>IF(INDEX(tab_MinKomp[KAMIENIE MILOWE MSL/PIFF],MATCH($B303,tab_MinKomp[[Stanowisko / Position ]:[Stanowisko / Position ]],0))="n/a","n/a",AN303-INDEX(tab_MinKomp[KAMIENIE MILOWE MSL/PIFF],MATCH($B303,tab_MinKomp[[Stanowisko / Position ]:[Stanowisko / Position ]],0)))</f>
        <v>n/a</v>
      </c>
      <c r="AO304" s="194">
        <f>IF(INDEX(tab_MinKomp[CP],MATCH($B303,tab_MinKomp[[Stanowisko / Position ]:[Stanowisko / Position ]],0))="n/a","n/a",AO303-INDEX(tab_MinKomp[CP],MATCH($B303,tab_MinKomp[[Stanowisko / Position ]:[Stanowisko / Position ]],0)))</f>
        <v>0</v>
      </c>
      <c r="AP304" s="194" t="str">
        <f>IF(INDEX(tab_MinKomp[FMEA],MATCH($B303,tab_MinKomp[[Stanowisko / Position ]:[Stanowisko / Position ]],0))="n/a","n/a",AP303-INDEX(tab_MinKomp[FMEA],MATCH($B303,tab_MinKomp[[Stanowisko / Position ]:[Stanowisko / Position ]],0)))</f>
        <v>n/a</v>
      </c>
      <c r="AQ304" s="194">
        <f>IF(INDEX(tab_MinKomp[FLOW CHART],MATCH($B303,tab_MinKomp[[Stanowisko / Position ]:[Stanowisko / Position ]],0))="n/a","n/a",AQ303-INDEX(tab_MinKomp[FLOW CHART],MATCH($B303,tab_MinKomp[[Stanowisko / Position ]:[Stanowisko / Position ]],0)))</f>
        <v>0</v>
      </c>
      <c r="AR304" s="194" t="str">
        <f>IF(INDEX(tab_MinKomp[APQP],MATCH($B303,tab_MinKomp[[Stanowisko / Position ]:[Stanowisko / Position ]],0))="n/a","n/a",AR303-INDEX(tab_MinKomp[APQP],MATCH($B303,tab_MinKomp[[Stanowisko / Position ]:[Stanowisko / Position ]],0)))</f>
        <v>n/a</v>
      </c>
      <c r="AS304" s="194" t="str">
        <f>IF(INDEX(tab_MinKomp[MSA],MATCH($B303,tab_MinKomp[[Stanowisko / Position ]:[Stanowisko / Position ]],0))="n/a","n/a",AS303-INDEX(tab_MinKomp[MSA],MATCH($B303,tab_MinKomp[[Stanowisko / Position ]:[Stanowisko / Position ]],0)))</f>
        <v>n/a</v>
      </c>
      <c r="AT304" s="194" t="str">
        <f>IF(INDEX(tab_MinKomp[SPC],MATCH($B303,tab_MinKomp[[Stanowisko / Position ]:[Stanowisko / Position ]],0))="n/a","n/a",AT303-INDEX(tab_MinKomp[SPC],MATCH($B303,tab_MinKomp[[Stanowisko / Position ]:[Stanowisko / Position ]],0)))</f>
        <v>n/a</v>
      </c>
      <c r="AU304" s="194" t="str">
        <f>IF(INDEX(tab_MinKomp[CSR (SPECYFICZNE WYMAGANIA KLIENTA)],MATCH($B303,tab_MinKomp[[Stanowisko / Position ]:[Stanowisko / Position ]],0))="n/a","n/a",AU303-INDEX(tab_MinKomp[CSR (SPECYFICZNE WYMAGANIA KLIENTA)],MATCH($B303,tab_MinKomp[[Stanowisko / Position ]:[Stanowisko / Position ]],0)))</f>
        <v>n/a</v>
      </c>
      <c r="AV304" s="194">
        <f>IF(INDEX(tab_MinKomp[5S],MATCH($B303,tab_MinKomp[[Stanowisko / Position ]:[Stanowisko / Position ]],0))="n/a","n/a",AV303-INDEX(tab_MinKomp[5S],MATCH($B303,tab_MinKomp[[Stanowisko / Position ]:[Stanowisko / Position ]],0)))</f>
        <v>0</v>
      </c>
      <c r="AW304" s="194">
        <f>IF(INDEX(tab_MinKomp[LEAN MANAGEMENT],MATCH($B303,tab_MinKomp[[Stanowisko / Position ]:[Stanowisko / Position ]],0))="n/a","n/a",AW303-INDEX(tab_MinKomp[LEAN MANAGEMENT],MATCH($B303,tab_MinKomp[[Stanowisko / Position ]:[Stanowisko / Position ]],0)))</f>
        <v>0</v>
      </c>
      <c r="AX304" s="194" t="str">
        <f>IF(INDEX(tab_MinKomp[5R],MATCH($B303,tab_MinKomp[[Stanowisko / Position ]:[Stanowisko / Position ]],0))="n/a","n/a",AX303-INDEX(tab_MinKomp[5R],MATCH($B303,tab_MinKomp[[Stanowisko / Position ]:[Stanowisko / Position ]],0)))</f>
        <v>n/a</v>
      </c>
      <c r="AY304" s="194" t="str">
        <f>IF(INDEX(tab_MinKomp[Six Sigma],MATCH($B303,tab_MinKomp[[Stanowisko / Position ]:[Stanowisko / Position ]],0))="n/a","n/a",AY303-INDEX(tab_MinKomp[Six Sigma],MATCH($B303,tab_MinKomp[[Stanowisko / Position ]:[Stanowisko / Position ]],0)))</f>
        <v>n/a</v>
      </c>
      <c r="AZ304" s="194" t="str">
        <f>IF(INDEX(tab_MinKomp[System BAAN / Distribution &amp; Supply Chain],MATCH($B303,tab_MinKomp[[Stanowisko / Position ]:[Stanowisko / Position ]],0))="n/a","n/a",AZ303-INDEX(tab_MinKomp[System BAAN / Distribution &amp; Supply Chain],MATCH($B303,tab_MinKomp[[Stanowisko / Position ]:[Stanowisko / Position ]],0)))</f>
        <v>n/a</v>
      </c>
      <c r="BA304" s="194" t="str">
        <f>IF(INDEX(tab_MinKomp[Gospodarka magazynowa / Lagerverwaltung],MATCH($B303,tab_MinKomp[[Stanowisko / Position ]:[Stanowisko / Position ]],0))="n/a","n/a",BA303-INDEX(tab_MinKomp[Gospodarka magazynowa / Lagerverwaltung],MATCH($B303,tab_MinKomp[[Stanowisko / Position ]:[Stanowisko / Position ]],0)))</f>
        <v>n/a</v>
      </c>
      <c r="BB304" s="194" t="str">
        <f>IF(INDEX(tab_MinKomp[Inwentaryzacja - organizacja i przebieg / Inventurprozess],MATCH($B303,tab_MinKomp[[Stanowisko / Position ]:[Stanowisko / Position ]],0))="n/a","n/a",BB303-INDEX(tab_MinKomp[Inwentaryzacja - organizacja i przebieg / Inventurprozess],MATCH($B303,tab_MinKomp[[Stanowisko / Position ]:[Stanowisko / Position ]],0)))</f>
        <v>n/a</v>
      </c>
      <c r="BC304" s="194" t="str">
        <f>IF(INDEX(tab_MinKomp[Organizacja dostaw / Versorgungsorganisation],MATCH($B303,tab_MinKomp[[Stanowisko / Position ]:[Stanowisko / Position ]],0))="n/a","n/a",BC303-INDEX(tab_MinKomp[Organizacja dostaw / Versorgungsorganisation],MATCH($B303,tab_MinKomp[[Stanowisko / Position ]:[Stanowisko / Position ]],0)))</f>
        <v>n/a</v>
      </c>
      <c r="BD304" s="194" t="str">
        <f>IF(INDEX(tab_MinKomp[Organizacja wysyłek / Organisation von Lieferungen],MATCH($B303,tab_MinKomp[[Stanowisko / Position ]:[Stanowisko / Position ]],0))="n/a","n/a",BD303-INDEX(tab_MinKomp[Organizacja wysyłek / Organisation von Lieferungen],MATCH($B303,tab_MinKomp[[Stanowisko / Position ]:[Stanowisko / Position ]],0)))</f>
        <v>n/a</v>
      </c>
      <c r="BE304" s="194" t="str">
        <f>IF(INDEX(tab_MinKomp[Analiza magazynowa - Program Polen.mdb / Inventuranalyse],MATCH($B303,tab_MinKomp[[Stanowisko / Position ]:[Stanowisko / Position ]],0))="n/a","n/a",BE303-INDEX(tab_MinKomp[Analiza magazynowa - Program Polen.mdb / Inventuranalyse],MATCH($B303,tab_MinKomp[[Stanowisko / Position ]:[Stanowisko / Position ]],0)))</f>
        <v>n/a</v>
      </c>
      <c r="BF304" s="190" t="str">
        <f>IF(INDEX(tab_MinKomp[MMOG (Materials Management Operations Guidelines)],MATCH($B303,tab_MinKomp[[Stanowisko / Position ]:[Stanowisko / Position ]],0))="n/a","n/a",BF303-INDEX(tab_MinKomp[MMOG (Materials Management Operations Guidelines)],MATCH($B303,tab_MinKomp[[Stanowisko / Position ]:[Stanowisko / Position ]],0)))</f>
        <v>n/a</v>
      </c>
      <c r="BG304" s="190" t="str">
        <f>IF(INDEX(tab_MinKomp[GPP],MATCH($B303,tab_MinKomp[[Stanowisko / Position ]:[Stanowisko / Position ]],0))="n/a","n/a",BG303-INDEX(tab_MinKomp[GPP],MATCH($B303,tab_MinKomp[[Stanowisko / Position ]:[Stanowisko / Position ]],0)))</f>
        <v>n/a</v>
      </c>
      <c r="BH304" s="190" t="str">
        <f>IF(INDEX(tab_MinKomp[AIAG (Automotive Industry Action Group)],MATCH($B303,tab_MinKomp[[Stanowisko / Position ]:[Stanowisko / Position ]],0))="n/a","n/a",BH303-INDEX(tab_MinKomp[AIAG (Automotive Industry Action Group)],MATCH($B303,tab_MinKomp[[Stanowisko / Position ]:[Stanowisko / Position ]],0)))</f>
        <v>n/a</v>
      </c>
      <c r="BI304" s="190" t="str">
        <f>IF(INDEX(tab_MinKomp[Super-G disputes],MATCH($B303,tab_MinKomp[[Stanowisko / Position ]:[Stanowisko / Position ]],0))="n/a","n/a",BI303-INDEX(tab_MinKomp[Super-G disputes],MATCH($B303,tab_MinKomp[[Stanowisko / Position ]:[Stanowisko / Position ]],0)))</f>
        <v>n/a</v>
      </c>
      <c r="BJ304" s="190" t="str">
        <f>IF(INDEX(tab_MinKomp[CMMS3/eDDL (Direct Data Link)],MATCH($B303,tab_MinKomp[[Stanowisko / Position ]:[Stanowisko / Position ]],0))="n/a","n/a",BJ303-INDEX(tab_MinKomp[CMMS3/eDDL (Direct Data Link)],MATCH($B303,tab_MinKomp[[Stanowisko / Position ]:[Stanowisko / Position ]],0)))</f>
        <v>n/a</v>
      </c>
      <c r="BK304" s="190" t="str">
        <f>IF(INDEX(tab_MinKomp[MP&amp;L (Material Planning and Logistics)],MATCH($B303,tab_MinKomp[[Stanowisko / Position ]:[Stanowisko / Position ]],0))="n/a","n/a",BK303-INDEX(tab_MinKomp[MP&amp;L (Material Planning and Logistics)],MATCH($B303,tab_MinKomp[[Stanowisko / Position ]:[Stanowisko / Position ]],0)))</f>
        <v>n/a</v>
      </c>
      <c r="BL304" s="190" t="str">
        <f>IF(INDEX(tab_MinKomp[Supplier delivery rating],MATCH($B303,tab_MinKomp[[Stanowisko / Position ]:[Stanowisko / Position ]],0))="n/a","n/a",BL303-INDEX(tab_MinKomp[Supplier delivery rating],MATCH($B303,tab_MinKomp[[Stanowisko / Position ]:[Stanowisko / Position ]],0)))</f>
        <v>n/a</v>
      </c>
      <c r="BM304" s="194" t="str">
        <f>IF(INDEX(tab_MinKomp[Planowanie produkcji / Produktionsplanung],MATCH($B303,tab_MinKomp[[Stanowisko / Position ]:[Stanowisko / Position ]],0))="n/a","n/a",BM303-INDEX(tab_MinKomp[Planowanie produkcji / Produktionsplanung],MATCH($B303,tab_MinKomp[[Stanowisko / Position ]:[Stanowisko / Position ]],0)))</f>
        <v>n/a</v>
      </c>
      <c r="BN304" s="194" t="str">
        <f>IF(INDEX(tab_MinKomp[Planowanie produkcji / Produktionsplanung],MATCH($B303,tab_MinKomp[[Stanowisko / Position ]:[Stanowisko / Position ]],0))="n/a","n/a",BN303-INDEX(tab_MinKomp[Planowanie produkcji / Produktionsplanung],MATCH($B303,tab_MinKomp[[Stanowisko / Position ]:[Stanowisko / Position ]],0)))</f>
        <v>n/a</v>
      </c>
      <c r="BO304" s="194" t="str">
        <f>IF(INDEX(tab_MinKomp[Planowanie produkcji / Produktionsplanung],MATCH($B303,tab_MinKomp[[Stanowisko / Position ]:[Stanowisko / Position ]],0))="n/a","n/a",BO303-INDEX(tab_MinKomp[Planowanie produkcji / Produktionsplanung],MATCH($B303,tab_MinKomp[[Stanowisko / Position ]:[Stanowisko / Position ]],0)))</f>
        <v>n/a</v>
      </c>
      <c r="BP304" s="194" t="str">
        <f>IF(INDEX(tab_MinKomp[Planowanie produkcji / Produktionsplanung],MATCH($B303,tab_MinKomp[[Stanowisko / Position ]:[Stanowisko / Position ]],0))="n/a","n/a",BP303-INDEX(tab_MinKomp[Planowanie produkcji / Produktionsplanung],MATCH($B303,tab_MinKomp[[Stanowisko / Position ]:[Stanowisko / Position ]],0)))</f>
        <v>n/a</v>
      </c>
      <c r="BQ304" s="194" t="str">
        <f>IF(INDEX(tab_MinKomp[Planowanie produkcji / Produktionsplanung],MATCH($B303,tab_MinKomp[[Stanowisko / Position ]:[Stanowisko / Position ]],0))="n/a","n/a",BQ303-INDEX(tab_MinKomp[Planowanie produkcji / Produktionsplanung],MATCH($B303,tab_MinKomp[[Stanowisko / Position ]:[Stanowisko / Position ]],0)))</f>
        <v>n/a</v>
      </c>
      <c r="BR304" s="194" t="str">
        <f>IF(INDEX(tab_MinKomp[Planowanie produkcji / Produktionsplanung],MATCH($B303,tab_MinKomp[[Stanowisko / Position ]:[Stanowisko / Position ]],0))="n/a","n/a",BR303-INDEX(tab_MinKomp[Planowanie produkcji / Produktionsplanung],MATCH($B303,tab_MinKomp[[Stanowisko / Position ]:[Stanowisko / Position ]],0)))</f>
        <v>n/a</v>
      </c>
      <c r="BS304" s="194" t="str">
        <f>IF(INDEX(tab_MinKomp[Planowanie produkcji / Produktionsplanung],MATCH($B303,tab_MinKomp[[Stanowisko / Position ]:[Stanowisko / Position ]],0))="n/a","n/a",BS303-INDEX(tab_MinKomp[Planowanie produkcji / Produktionsplanung],MATCH($B303,tab_MinKomp[[Stanowisko / Position ]:[Stanowisko / Position ]],0)))</f>
        <v>n/a</v>
      </c>
      <c r="BT304" s="194" t="str">
        <f>IF(INDEX(tab_MinKomp[Planowanie produkcji / Produktionsplanung],MATCH($B303,tab_MinKomp[[Stanowisko / Position ]:[Stanowisko / Position ]],0))="n/a","n/a",BT303-INDEX(tab_MinKomp[Planowanie produkcji / Produktionsplanung],MATCH($B303,tab_MinKomp[[Stanowisko / Position ]:[Stanowisko / Position ]],0)))</f>
        <v>n/a</v>
      </c>
      <c r="BU304" s="194">
        <f>IF(INDEX(tab_MinKomp[Obsługa maszyn Novapax / Novapax Maschinenbedienung],MATCH($B303,tab_MinKomp[[Stanowisko / Position ]:[Stanowisko / Position ]],0))="n/a","n/a",BU303-INDEX(tab_MinKomp[Obsługa maszyn Novapax / Novapax Maschinenbedienung],MATCH($B303,tab_MinKomp[[Stanowisko / Position ]:[Stanowisko / Position ]],0)))</f>
        <v>-1</v>
      </c>
      <c r="BV304" s="194" t="str">
        <f>IF(INDEX(tab_MinKomp[Planowanie produkcji / Produktionsplanung],MATCH($B303,tab_MinKomp[[Stanowisko / Position ]:[Stanowisko / Position ]],0))="n/a","n/a",BV303-INDEX(tab_MinKomp[Planowanie produkcji / Produktionsplanung],MATCH($B303,tab_MinKomp[[Stanowisko / Position ]:[Stanowisko / Position ]],0)))</f>
        <v>n/a</v>
      </c>
      <c r="BW304" s="194" t="str">
        <f>IF(INDEX(tab_MinKomp[Planowanie produkcji / Produktionsplanung],MATCH($B303,tab_MinKomp[[Stanowisko / Position ]:[Stanowisko / Position ]],0))="n/a","n/a",BW303-INDEX(tab_MinKomp[Planowanie produkcji / Produktionsplanung],MATCH($B303,tab_MinKomp[[Stanowisko / Position ]:[Stanowisko / Position ]],0)))</f>
        <v>n/a</v>
      </c>
      <c r="BX304" s="194" t="str">
        <f>IF(INDEX(tab_MinKomp[Planowanie produkcji / Produktionsplanung],MATCH($B303,tab_MinKomp[[Stanowisko / Position ]:[Stanowisko / Position ]],0))="n/a","n/a",BX303-INDEX(tab_MinKomp[Planowanie produkcji / Produktionsplanung],MATCH($B303,tab_MinKomp[[Stanowisko / Position ]:[Stanowisko / Position ]],0)))</f>
        <v>n/a</v>
      </c>
      <c r="BY304" s="194" t="str">
        <f>IF(INDEX(tab_MinKomp[Planowanie produkcji / Produktionsplanung],MATCH($B303,tab_MinKomp[[Stanowisko / Position ]:[Stanowisko / Position ]],0))="n/a","n/a",BY303-INDEX(tab_MinKomp[Planowanie produkcji / Produktionsplanung],MATCH($B303,tab_MinKomp[[Stanowisko / Position ]:[Stanowisko / Position ]],0)))</f>
        <v>n/a</v>
      </c>
      <c r="BZ304" s="194" t="str">
        <f>IF(INDEX(tab_MinKomp[Planowanie produkcji / Produktionsplanung],MATCH($B303,tab_MinKomp[[Stanowisko / Position ]:[Stanowisko / Position ]],0))="n/a","n/a",BZ303-INDEX(tab_MinKomp[Planowanie produkcji / Produktionsplanung],MATCH($B303,tab_MinKomp[[Stanowisko / Position ]:[Stanowisko / Position ]],0)))</f>
        <v>n/a</v>
      </c>
      <c r="CA304" s="194" t="str">
        <f>IF(INDEX(tab_MinKomp[Planowanie produkcji / Produktionsplanung],MATCH($B303,tab_MinKomp[[Stanowisko / Position ]:[Stanowisko / Position ]],0))="n/a","n/a",CA303-INDEX(tab_MinKomp[Planowanie produkcji / Produktionsplanung],MATCH($B303,tab_MinKomp[[Stanowisko / Position ]:[Stanowisko / Position ]],0)))</f>
        <v>n/a</v>
      </c>
      <c r="CB304" s="194" t="str">
        <f>IF(INDEX(tab_MinKomp[Obsługa maszyn ASL / ASL Maschinenbedienung],MATCH($B303,tab_MinKomp[[Stanowisko / Position ]:[Stanowisko / Position ]],0))="n/a","n/a",CB303-INDEX(tab_MinKomp[Obsługa maszyn ASL / ASL Maschinenbedienung],MATCH($B303,tab_MinKomp[[Stanowisko / Position ]:[Stanowisko / Position ]],0)))</f>
        <v>n/a</v>
      </c>
      <c r="CC304" s="194" t="str">
        <f>IF(INDEX(tab_MinKomp[Obsługa maszyn Branson / Branson Maschinenbedienung],MATCH($B303,tab_MinKomp[[Stanowisko / Position ]:[Stanowisko / Position ]],0))="n/a","n/a",CC303-INDEX(tab_MinKomp[Obsługa maszyn Branson / Branson Maschinenbedienung],MATCH($B303,tab_MinKomp[[Stanowisko / Position ]:[Stanowisko / Position ]],0)))</f>
        <v>n/a</v>
      </c>
      <c r="CD304" s="194">
        <f>IF(INDEX(tab_MinKomp[Obsługa maszyn Novapax / Novapax Maschinenbedienung],MATCH($B303,tab_MinKomp[[Stanowisko / Position ]:[Stanowisko / Position ]],0))="n/a","n/a",CD303-INDEX(tab_MinKomp[Obsługa maszyn Novapax / Novapax Maschinenbedienung],MATCH($B303,tab_MinKomp[[Stanowisko / Position ]:[Stanowisko / Position ]],0)))</f>
        <v>0</v>
      </c>
      <c r="CE304" s="194" t="str">
        <f>IF(INDEX(tab_MinKomp[Obsługa maszyn Piovan / Piovan Maschinenbedienung],MATCH($B303,tab_MinKomp[[Stanowisko / Position ]:[Stanowisko / Position ]],0))="n/a","n/a",CE303-INDEX(tab_MinKomp[Obsługa maszyn Piovan / Piovan Maschinenbedienung],MATCH($B303,tab_MinKomp[[Stanowisko / Position ]:[Stanowisko / Position ]],0)))</f>
        <v>n/a</v>
      </c>
      <c r="CF304" s="194" t="str">
        <f>IF(INDEX(tab_MinKomp[Wymagania VDA 6.5 Product / Forderungen],MATCH($B303,tab_MinKomp[[Stanowisko / Position ]:[Stanowisko / Position ]],0))="n/a","n/a",CF303-INDEX(tab_MinKomp[Wymagania VDA 6.5 Product / Forderungen],MATCH($B303,tab_MinKomp[[Stanowisko / Position ]:[Stanowisko / Position ]],0)))</f>
        <v>n/a</v>
      </c>
      <c r="CG304" s="194">
        <f>IF(INDEX(tab_MinKomp[Eliminacja awarii / Beseitigung von Ausfällen],MATCH($B303,tab_MinKomp[[Stanowisko / Position ]:[Stanowisko / Position ]],0))="n/a","n/a",CG303-INDEX(tab_MinKomp[Eliminacja awarii / Beseitigung von Ausfällen],MATCH($B303,tab_MinKomp[[Stanowisko / Position ]:[Stanowisko / Position ]],0)))</f>
        <v>0</v>
      </c>
      <c r="CH304" s="194" t="str">
        <f>IF(INDEX(tab_MinKomp[Wymagania VDA 6.5 Product / Forderungen],MATCH($B303,tab_MinKomp[[Stanowisko / Position ]:[Stanowisko / Position ]],0))="n/a","n/a",CH303-INDEX(tab_MinKomp[Wymagania VDA 6.5 Product / Forderungen],MATCH($B303,tab_MinKomp[[Stanowisko / Position ]:[Stanowisko / Position ]],0)))</f>
        <v>n/a</v>
      </c>
      <c r="CI304" s="194" t="str">
        <f>IF(INDEX(tab_MinKomp[Wymagania VDA 6.5 Product / Forderungen],MATCH($B303,tab_MinKomp[[Stanowisko / Position ]:[Stanowisko / Position ]],0))="n/a","n/a",CI303-INDEX(tab_MinKomp[Wymagania VDA 6.5 Product / Forderungen],MATCH($B303,tab_MinKomp[[Stanowisko / Position ]:[Stanowisko / Position ]],0)))</f>
        <v>n/a</v>
      </c>
      <c r="CJ304" s="194" t="str">
        <f>IF(INDEX(tab_MinKomp[Wymagania VDA 6.5 Product / Forderungen],MATCH($B303,tab_MinKomp[[Stanowisko / Position ]:[Stanowisko / Position ]],0))="n/a","n/a",CJ303-INDEX(tab_MinKomp[Wymagania VDA 6.5 Product / Forderungen],MATCH($B303,tab_MinKomp[[Stanowisko / Position ]:[Stanowisko / Position ]],0)))</f>
        <v>n/a</v>
      </c>
      <c r="CK304" s="194" t="str">
        <f>IF(INDEX(tab_MinKomp[Wymagania VDA 6.5 Product / Forderungen],MATCH($B303,tab_MinKomp[[Stanowisko / Position ]:[Stanowisko / Position ]],0))="n/a","n/a",CK303-INDEX(tab_MinKomp[Wymagania VDA 6.5 Product / Forderungen],MATCH($B303,tab_MinKomp[[Stanowisko / Position ]:[Stanowisko / Position ]],0)))</f>
        <v>n/a</v>
      </c>
      <c r="CL304" s="194" t="str">
        <f>IF(INDEX(tab_MinKomp[Wymagania VDA 6.5 Product / Forderungen],MATCH($B303,tab_MinKomp[[Stanowisko / Position ]:[Stanowisko / Position ]],0))="n/a","n/a",CL303-INDEX(tab_MinKomp[Wymagania VDA 6.5 Product / Forderungen],MATCH($B303,tab_MinKomp[[Stanowisko / Position ]:[Stanowisko / Position ]],0)))</f>
        <v>n/a</v>
      </c>
      <c r="CM304" s="194" t="str">
        <f>IF(INDEX(tab_MinKomp[Informatyka ogólna (techniczne i systemowe) / Allgemeine IT (Technik und System)],MATCH($B303,tab_MinKomp[[Stanowisko / Position ]:[Stanowisko / Position ]],0))="n/a","n/a",CM303-INDEX(tab_MinKomp[Informatyka ogólna (techniczne i systemowe) / Allgemeine IT (Technik und System)],MATCH($B303,tab_MinKomp[[Stanowisko / Position ]:[Stanowisko / Position ]],0)))</f>
        <v>n/a</v>
      </c>
      <c r="CN304" s="194" t="str">
        <f>IF(INDEX(tab_MinKomp[Sieci komputerowe / Computernetzwerke],MATCH($B303,tab_MinKomp[[Stanowisko / Position ]:[Stanowisko / Position ]],0))="n/a","n/a",CN303-INDEX(tab_MinKomp[Sieci komputerowe / Computernetzwerke],MATCH($B303,tab_MinKomp[[Stanowisko / Position ]:[Stanowisko / Position ]],0)))</f>
        <v>n/a</v>
      </c>
      <c r="CO304" s="194" t="str">
        <f>IF(INDEX(tab_MinKomp[Hardware (komputery PC, drukarki biurowe i etykietowe, telefonia stacjonarna i mobilna) (PC, Drucker, Telefpne, Handys)],MATCH($B303,tab_MinKomp[[Stanowisko / Position ]:[Stanowisko / Position ]],0))="n/a","n/a",CO303-INDEX(tab_MinKomp[Hardware (komputery PC, drukarki biurowe i etykietowe, telefonia stacjonarna i mobilna) (PC, Drucker, Telefpne, Handys)],MATCH($B303,tab_MinKomp[[Stanowisko / Position ]:[Stanowisko / Position ]],0)))</f>
        <v>n/a</v>
      </c>
      <c r="CP304" s="194" t="str">
        <f>IF(INDEX(tab_MinKomp[Software &amp; Systems (MS Office, MS Remote Desktop)],MATCH($B303,tab_MinKomp[[Stanowisko / Position ]:[Stanowisko / Position ]],0))="n/a","n/a",CP303-INDEX(tab_MinKomp[Software &amp; Systems (MS Office, MS Remote Desktop)],MATCH($B303,tab_MinKomp[[Stanowisko / Position ]:[Stanowisko / Position ]],0)))</f>
        <v>n/a</v>
      </c>
      <c r="CQ304" s="194" t="str">
        <f>IF(INDEX(tab_MinKomp[Programowanie obiektowe (PHP) / Objektprogrammierung],MATCH($B303,tab_MinKomp[[Stanowisko / Position ]:[Stanowisko / Position ]],0))="n/a","n/a",CQ303-INDEX(tab_MinKomp[Programowanie obiektowe (PHP) / Objektprogrammierung],MATCH($B303,tab_MinKomp[[Stanowisko / Position ]:[Stanowisko / Position ]],0)))</f>
        <v>n/a</v>
      </c>
      <c r="CR304" s="194" t="str">
        <f>IF(INDEX(tab_MinKomp[Scrum],MATCH($B303,tab_MinKomp[[Stanowisko / Position ]:[Stanowisko / Position ]],0))="n/a","n/a",CR303-INDEX(tab_MinKomp[Scrum],MATCH($B303,tab_MinKomp[[Stanowisko / Position ]:[Stanowisko / Position ]],0)))</f>
        <v>n/a</v>
      </c>
      <c r="CS304" s="194" t="str">
        <f>IF(INDEX(tab_MinKomp[SQL (MySQL)],MATCH($B303,tab_MinKomp[[Stanowisko / Position ]:[Stanowisko / Position ]],0))="n/a","n/a",CS303-INDEX(tab_MinKomp[SQL (MySQL)],MATCH($B303,tab_MinKomp[[Stanowisko / Position ]:[Stanowisko / Position ]],0)))</f>
        <v>n/a</v>
      </c>
      <c r="CT304" s="194" t="str">
        <f>IF(INDEX(tab_MinKomp[Javascript],MATCH($B303,tab_MinKomp[[Stanowisko / Position ]:[Stanowisko / Position ]],0))="n/a","n/a",CT303-INDEX(tab_MinKomp[Javascript],MATCH($B303,tab_MinKomp[[Stanowisko / Position ]:[Stanowisko / Position ]],0)))</f>
        <v>n/a</v>
      </c>
      <c r="CU304" s="194" t="str">
        <f>IF(INDEX(tab_MinKomp[Joomla],MATCH($B303,tab_MinKomp[[Stanowisko / Position ]:[Stanowisko / Position ]],0))="n/a","n/a",CU303-INDEX(tab_MinKomp[Joomla],MATCH($B303,tab_MinKomp[[Stanowisko / Position ]:[Stanowisko / Position ]],0)))</f>
        <v>n/a</v>
      </c>
      <c r="CV304" s="194" t="str">
        <f>IF(INDEX(tab_MinKomp[Bash],MATCH($B303,tab_MinKomp[[Stanowisko / Position ]:[Stanowisko / Position ]],0))="n/a","n/a",CV303-INDEX(tab_MinKomp[Bash],MATCH($B303,tab_MinKomp[[Stanowisko / Position ]:[Stanowisko / Position ]],0)))</f>
        <v>n/a</v>
      </c>
      <c r="CW304" s="194">
        <f>IF(INDEX(tab_MinKomp[Systemy MES (HYDRA / SFMS)],MATCH($B303,tab_MinKomp[[Stanowisko / Position ]:[Stanowisko / Position ]],0))="n/a","n/a",CW303-INDEX(tab_MinKomp[Systemy MES (HYDRA / SFMS)],MATCH($B303,tab_MinKomp[[Stanowisko / Position ]:[Stanowisko / Position ]],0)))</f>
        <v>0</v>
      </c>
      <c r="CX304" s="194" t="str">
        <f>IF(INDEX(tab_MinKomp[HTML / CSS],MATCH($B303,tab_MinKomp[[Stanowisko / Position ]:[Stanowisko / Position ]],0))="n/a","n/a",CX303-INDEX(tab_MinKomp[HTML / CSS],MATCH($B303,tab_MinKomp[[Stanowisko / Position ]:[Stanowisko / Position ]],0)))</f>
        <v>n/a</v>
      </c>
      <c r="CY304" s="194" t="str">
        <f>IF(INDEX(tab_MinKomp[SYSTEM PR],MATCH($B303,tab_MinKomp[[Stanowisko / Position ]:[Stanowisko / Position ]],0))="n/a","n/a",CY303-INDEX(tab_MinKomp[SYSTEM PR],MATCH($B303,tab_MinKomp[[Stanowisko / Position ]:[Stanowisko / Position ]],0)))</f>
        <v>n/a</v>
      </c>
      <c r="CZ304" s="194" t="str">
        <f>IF(INDEX(tab_MinKomp[System Einkauf XP / EBA],MATCH($B303,tab_MinKomp[[Stanowisko / Position ]:[Stanowisko / Position ]],0))="n/a","n/a",CZ303-INDEX(tab_MinKomp[System Einkauf XP / EBA],MATCH($B303,tab_MinKomp[[Stanowisko / Position ]:[Stanowisko / Position ]],0)))</f>
        <v>n/a</v>
      </c>
      <c r="DA304" s="194" t="str">
        <f>IF(INDEX(tab_MinKomp[Techniki negocjacyjne / Verhandlungstechniken],MATCH($B303,tab_MinKomp[[Stanowisko / Position ]:[Stanowisko / Position ]],0))="n/a","n/a",DA303-INDEX(tab_MinKomp[Techniki negocjacyjne / Verhandlungstechniken],MATCH($B303,tab_MinKomp[[Stanowisko / Position ]:[Stanowisko / Position ]],0)))</f>
        <v>n/a</v>
      </c>
      <c r="DB304" s="194" t="str">
        <f>IF(INDEX(tab_MinKomp[Znajomość rynku branżowego / Kenntnis des Industrie Marktes],MATCH($B303,tab_MinKomp[[Stanowisko / Position ]:[Stanowisko / Position ]],0))="n/a","n/a",DB303-INDEX(tab_MinKomp[Znajomość rynku branżowego / Kenntnis des Industrie Marktes],MATCH($B303,tab_MinKomp[[Stanowisko / Position ]:[Stanowisko / Position ]],0)))</f>
        <v>n/a</v>
      </c>
      <c r="DC304" s="194" t="str">
        <f>IF(INDEX(tab_MinKomp[SUPPLIER MANAGEMENT],MATCH($B303,tab_MinKomp[[Stanowisko / Position ]:[Stanowisko / Position ]],0))="n/a","n/a",DC303-INDEX(tab_MinKomp[SUPPLIER MANAGEMENT],MATCH($B303,tab_MinKomp[[Stanowisko / Position ]:[Stanowisko / Position ]],0)))</f>
        <v>n/a</v>
      </c>
      <c r="DD304" s="194" t="str">
        <f>IF(INDEX(tab_MinKomp[SUPPLIER MANAGEMENT],MATCH($B303,tab_MinKomp[[Stanowisko / Position ]:[Stanowisko / Position ]],0))="n/a","n/a",DD303-INDEX(tab_MinKomp[SUPPLIER MANAGEMENT],MATCH($B303,tab_MinKomp[[Stanowisko / Position ]:[Stanowisko / Position ]],0)))</f>
        <v>n/a</v>
      </c>
      <c r="DE304" s="194" t="str">
        <f>IF(INDEX(tab_MinKomp[SUPPLIER MANAGEMENT],MATCH($B303,tab_MinKomp[[Stanowisko / Position ]:[Stanowisko / Position ]],0))="n/a","n/a",DE303-INDEX(tab_MinKomp[SUPPLIER MANAGEMENT],MATCH($B303,tab_MinKomp[[Stanowisko / Position ]:[Stanowisko / Position ]],0)))</f>
        <v>n/a</v>
      </c>
      <c r="DF304" s="194">
        <f>IF(INDEX(tab_MinKomp[LEAN MANAGEMENT],MATCH($B303,tab_MinKomp[[Stanowisko / Position ]:[Stanowisko / Position ]],0))="n/a","n/a",DF303-INDEX(tab_MinKomp[LEAN MANAGEMENT],MATCH($B303,tab_MinKomp[[Stanowisko / Position ]:[Stanowisko / Position ]],0)))</f>
        <v>0</v>
      </c>
      <c r="DG304" s="194" t="str">
        <f>IF(INDEX(tab_MinKomp[PPAP/PSW],MATCH($B303,tab_MinKomp[[Stanowisko / Position ]:[Stanowisko / Position ]],0))="n/a","n/a",DG303-INDEX(tab_MinKomp[PPAP/PSW],MATCH($B303,tab_MinKomp[[Stanowisko / Position ]:[Stanowisko / Position ]],0)))</f>
        <v>n/a</v>
      </c>
      <c r="DH304" s="194" t="str">
        <f>IF(INDEX(tab_MinKomp[SUPPLIER MANAGEMENT],MATCH($B303,tab_MinKomp[[Stanowisko / Position ]:[Stanowisko / Position ]],0))="n/a","n/a",DH303-INDEX(tab_MinKomp[SUPPLIER MANAGEMENT],MATCH($B303,tab_MinKomp[[Stanowisko / Position ]:[Stanowisko / Position ]],0)))</f>
        <v>n/a</v>
      </c>
      <c r="DI304" s="194" t="str">
        <f>IF(INDEX(tab_MinKomp[OBSŁUGA PORTALI KLIENTA / Kundenportale],MATCH($B303,tab_MinKomp[[Stanowisko / Position ]:[Stanowisko / Position ]],0))="n/a","n/a",DI303-INDEX(tab_MinKomp[OBSŁUGA PORTALI KLIENTA / Kundenportale],MATCH($B303,tab_MinKomp[[Stanowisko / Position ]:[Stanowisko / Position ]],0)))</f>
        <v>n/a</v>
      </c>
      <c r="DJ304" s="194" t="str">
        <f>IF(INDEX(tab_MinKomp[Obsługa systemu BABTECQ / BABTECQ System],MATCH($B303,tab_MinKomp[[Stanowisko / Position ]:[Stanowisko / Position ]],0))="n/a","n/a",DJ303-INDEX(tab_MinKomp[Obsługa systemu BABTECQ / BABTECQ System],MATCH($B303,tab_MinKomp[[Stanowisko / Position ]:[Stanowisko / Position ]],0)))</f>
        <v>n/a</v>
      </c>
      <c r="DK304" s="194" t="str">
        <f>IF(INDEX(tab_MinKomp[Rysunek techniczny / technische Zeichnung],MATCH($B303,tab_MinKomp[[Stanowisko / Position ]:[Stanowisko / Position ]],0))="n/a","n/a",DK303-INDEX(tab_MinKomp[Rysunek techniczny / technische Zeichnung],MATCH($B303,tab_MinKomp[[Stanowisko / Position ]:[Stanowisko / Position ]],0)))</f>
        <v>n/a</v>
      </c>
      <c r="DL304" s="194" t="str">
        <f>IF(INDEX(tab_MinKomp[Kalibracja / Kalibrierung],MATCH($B303,tab_MinKomp[[Stanowisko / Position ]:[Stanowisko / Position ]],0))="n/a","n/a",DL303-INDEX(tab_MinKomp[Kalibracja / Kalibrierung],MATCH($B303,tab_MinKomp[[Stanowisko / Position ]:[Stanowisko / Position ]],0)))</f>
        <v>n/a</v>
      </c>
      <c r="DM304" s="194" t="str">
        <f>IF(INDEX(tab_MinKomp[Rekwalifikacja / Requalifizierung],MATCH($B303,tab_MinKomp[[Stanowisko / Position ]:[Stanowisko / Position ]],0))="n/a","n/a",DM303-INDEX(tab_MinKomp[Rekwalifikacja / Requalifizierung],MATCH($B303,tab_MinKomp[[Stanowisko / Position ]:[Stanowisko / Position ]],0)))</f>
        <v>n/a</v>
      </c>
      <c r="DN304" s="190" t="str">
        <f>IF(INDEX(tab_MinKomp[Testy czystości / Reinheitstests],MATCH($B303,tab_MinKomp[[Stanowisko / Position ]:[Stanowisko / Position ]],0))="n/a","n/a",DN303-INDEX(tab_MinKomp[Testy czystości / Reinheitstests],MATCH($B303,tab_MinKomp[[Stanowisko / Position ]:[Stanowisko / Position ]],0)))</f>
        <v>n/a</v>
      </c>
      <c r="DO304" s="190" t="str">
        <f>IF(INDEX(tab_MinKomp[Testy czystości / Reinheitstests],MATCH($B303,tab_MinKomp[[Stanowisko / Position ]:[Stanowisko / Position ]],0))="n/a","n/a",DO303-INDEX(tab_MinKomp[Testy czystości / Reinheitstests],MATCH($B303,tab_MinKomp[[Stanowisko / Position ]:[Stanowisko / Position ]],0)))</f>
        <v>n/a</v>
      </c>
      <c r="DP304" s="190" t="str">
        <f>IF(INDEX(tab_MinKomp[Testy czystości / Reinheitstests],MATCH($B303,tab_MinKomp[[Stanowisko / Position ]:[Stanowisko / Position ]],0))="n/a","n/a",DP303-INDEX(tab_MinKomp[Testy czystości / Reinheitstests],MATCH($B303,tab_MinKomp[[Stanowisko / Position ]:[Stanowisko / Position ]],0)))</f>
        <v>n/a</v>
      </c>
      <c r="DQ304" s="190" t="str">
        <f>IF(INDEX(tab_MinKomp[Testy czystości / Reinheitstests],MATCH($B303,tab_MinKomp[[Stanowisko / Position ]:[Stanowisko / Position ]],0))="n/a","n/a",DQ303-INDEX(tab_MinKomp[Testy czystości / Reinheitstests],MATCH($B303,tab_MinKomp[[Stanowisko / Position ]:[Stanowisko / Position ]],0)))</f>
        <v>n/a</v>
      </c>
      <c r="DR304" s="190" t="str">
        <f>IF(INDEX(tab_MinKomp[Testy czystości / Reinheitstests],MATCH($B303,tab_MinKomp[[Stanowisko / Position ]:[Stanowisko / Position ]],0))="n/a","n/a",DR303-INDEX(tab_MinKomp[Testy czystości / Reinheitstests],MATCH($B303,tab_MinKomp[[Stanowisko / Position ]:[Stanowisko / Position ]],0)))</f>
        <v>n/a</v>
      </c>
      <c r="DS304" s="190" t="str">
        <f>IF(INDEX(tab_MinKomp[Testy czystości / Reinheitstests],MATCH($B303,tab_MinKomp[[Stanowisko / Position ]:[Stanowisko / Position ]],0))="n/a","n/a",DS303-INDEX(tab_MinKomp[Testy czystości / Reinheitstests],MATCH($B303,tab_MinKomp[[Stanowisko / Position ]:[Stanowisko / Position ]],0)))</f>
        <v>n/a</v>
      </c>
      <c r="DT304" s="194" t="str">
        <f>IF(INDEX(tab_MinKomp[SUPPLIER MANAGEMENT],MATCH($B303,tab_MinKomp[[Stanowisko / Position ]:[Stanowisko / Position ]],0))="n/a","n/a",DT303-INDEX(tab_MinKomp[SUPPLIER MANAGEMENT],MATCH($B303,tab_MinKomp[[Stanowisko / Position ]:[Stanowisko / Position ]],0)))</f>
        <v>n/a</v>
      </c>
      <c r="DU304" s="190" t="str">
        <f>IF(INDEX(tab_MinKomp[Testy czystości / Reinheitstests],MATCH($B303,tab_MinKomp[[Stanowisko / Position ]:[Stanowisko / Position ]],0))="n/a","n/a",DU303-INDEX(tab_MinKomp[Testy czystości / Reinheitstests],MATCH($B303,tab_MinKomp[[Stanowisko / Position ]:[Stanowisko / Position ]],0)))</f>
        <v>n/a</v>
      </c>
      <c r="DV304" s="190" t="str">
        <f>IF(INDEX(tab_MinKomp[Testy czystości / Reinheitstests],MATCH($B303,tab_MinKomp[[Stanowisko / Position ]:[Stanowisko / Position ]],0))="n/a","n/a",DV303-INDEX(tab_MinKomp[Testy czystości / Reinheitstests],MATCH($B303,tab_MinKomp[[Stanowisko / Position ]:[Stanowisko / Position ]],0)))</f>
        <v>n/a</v>
      </c>
      <c r="DW304" s="190" t="str">
        <f>IF(INDEX(tab_MinKomp[Testy czystości / Reinheitstests],MATCH($B303,tab_MinKomp[[Stanowisko / Position ]:[Stanowisko / Position ]],0))="n/a","n/a",DW303-INDEX(tab_MinKomp[Testy czystości / Reinheitstests],MATCH($B303,tab_MinKomp[[Stanowisko / Position ]:[Stanowisko / Position ]],0)))</f>
        <v>n/a</v>
      </c>
      <c r="DX304" s="190" t="str">
        <f>IF(INDEX(tab_MinKomp[Testy czystości / Reinheitstests],MATCH($B303,tab_MinKomp[[Stanowisko / Position ]:[Stanowisko / Position ]],0))="n/a","n/a",DX303-INDEX(tab_MinKomp[Testy czystości / Reinheitstests],MATCH($B303,tab_MinKomp[[Stanowisko / Position ]:[Stanowisko / Position ]],0)))</f>
        <v>n/a</v>
      </c>
      <c r="DY304" s="190" t="str">
        <f>IF(INDEX(tab_MinKomp[Testy czystości / Reinheitstests],MATCH($B303,tab_MinKomp[[Stanowisko / Position ]:[Stanowisko / Position ]],0))="n/a","n/a",DY303-INDEX(tab_MinKomp[Testy czystości / Reinheitstests],MATCH($B303,tab_MinKomp[[Stanowisko / Position ]:[Stanowisko / Position ]],0)))</f>
        <v>n/a</v>
      </c>
      <c r="DZ304" s="190" t="str">
        <f>IF(INDEX(tab_MinKomp[Testy czystości / Reinheitstests],MATCH($B303,tab_MinKomp[[Stanowisko / Position ]:[Stanowisko / Position ]],0))="n/a","n/a",DZ303-INDEX(tab_MinKomp[Testy czystości / Reinheitstests],MATCH($B303,tab_MinKomp[[Stanowisko / Position ]:[Stanowisko / Position ]],0)))</f>
        <v>n/a</v>
      </c>
      <c r="EA304" s="194" t="str">
        <f>IF(INDEX(tab_MinKomp[SUPPLIER MANAGEMENT],MATCH($B303,tab_MinKomp[[Stanowisko / Position ]:[Stanowisko / Position ]],0))="n/a","n/a",EA303-INDEX(tab_MinKomp[SUPPLIER MANAGEMENT],MATCH($B303,tab_MinKomp[[Stanowisko / Position ]:[Stanowisko / Position ]],0)))</f>
        <v>n/a</v>
      </c>
      <c r="EB304" s="190" t="str">
        <f>IF(INDEX(tab_MinKomp[Testy czystości / Reinheitstests],MATCH($B303,tab_MinKomp[[Stanowisko / Position ]:[Stanowisko / Position ]],0))="n/a","n/a",EB303-INDEX(tab_MinKomp[Testy czystości / Reinheitstests],MATCH($B303,tab_MinKomp[[Stanowisko / Position ]:[Stanowisko / Position ]],0)))</f>
        <v>n/a</v>
      </c>
      <c r="EC304" s="190" t="str">
        <f>IF(INDEX(tab_MinKomp[Testy czystości / Reinheitstests],MATCH($B303,tab_MinKomp[[Stanowisko / Position ]:[Stanowisko / Position ]],0))="n/a","n/a",EC303-INDEX(tab_MinKomp[Testy czystości / Reinheitstests],MATCH($B303,tab_MinKomp[[Stanowisko / Position ]:[Stanowisko / Position ]],0)))</f>
        <v>n/a</v>
      </c>
      <c r="ED304" s="190" t="str">
        <f>IF(INDEX(tab_MinKomp[Testy czystości / Reinheitstests],MATCH($B303,tab_MinKomp[[Stanowisko / Position ]:[Stanowisko / Position ]],0))="n/a","n/a",ED303-INDEX(tab_MinKomp[Testy czystości / Reinheitstests],MATCH($B303,tab_MinKomp[[Stanowisko / Position ]:[Stanowisko / Position ]],0)))</f>
        <v>n/a</v>
      </c>
      <c r="EE304" s="190" t="str">
        <f>IF(INDEX(tab_MinKomp[Testy czystości / Reinheitstests],MATCH($B303,tab_MinKomp[[Stanowisko / Position ]:[Stanowisko / Position ]],0))="n/a","n/a",EE303-INDEX(tab_MinKomp[Testy czystości / Reinheitstests],MATCH($B303,tab_MinKomp[[Stanowisko / Position ]:[Stanowisko / Position ]],0)))</f>
        <v>n/a</v>
      </c>
      <c r="EF304" s="190" t="str">
        <f>IF(INDEX(tab_MinKomp[Testy czystości / Reinheitstests],MATCH($B303,tab_MinKomp[[Stanowisko / Position ]:[Stanowisko / Position ]],0))="n/a","n/a",EF303-INDEX(tab_MinKomp[Testy czystości / Reinheitstests],MATCH($B303,tab_MinKomp[[Stanowisko / Position ]:[Stanowisko / Position ]],0)))</f>
        <v>n/a</v>
      </c>
      <c r="EG304" s="190" t="str">
        <f>IF(INDEX(tab_MinKomp[Testy czystości / Reinheitstests],MATCH($B303,tab_MinKomp[[Stanowisko / Position ]:[Stanowisko / Position ]],0))="n/a","n/a",EG303-INDEX(tab_MinKomp[Testy czystości / Reinheitstests],MATCH($B303,tab_MinKomp[[Stanowisko / Position ]:[Stanowisko / Position ]],0)))</f>
        <v>n/a</v>
      </c>
      <c r="EH304" s="190" t="str">
        <f>IF(INDEX(tab_MinKomp[Testy czystości / Reinheitstests],MATCH($B303,tab_MinKomp[[Stanowisko / Position ]:[Stanowisko / Position ]],0))="n/a","n/a",EH303-INDEX(tab_MinKomp[Testy czystości / Reinheitstests],MATCH($B303,tab_MinKomp[[Stanowisko / Position ]:[Stanowisko / Position ]],0)))</f>
        <v>n/a</v>
      </c>
      <c r="EI304" s="190" t="str">
        <f>IF(INDEX(tab_MinKomp[Testy czystości / Reinheitstests],MATCH($B303,tab_MinKomp[[Stanowisko / Position ]:[Stanowisko / Position ]],0))="n/a","n/a",EI303-INDEX(tab_MinKomp[Testy czystości / Reinheitstests],MATCH($B303,tab_MinKomp[[Stanowisko / Position ]:[Stanowisko / Position ]],0)))</f>
        <v>n/a</v>
      </c>
      <c r="EJ304" s="190" t="str">
        <f>IF(INDEX(tab_MinKomp[Testy czystości / Reinheitstests],MATCH($B303,tab_MinKomp[[Stanowisko / Position ]:[Stanowisko / Position ]],0))="n/a","n/a",EJ303-INDEX(tab_MinKomp[Testy czystości / Reinheitstests],MATCH($B303,tab_MinKomp[[Stanowisko / Position ]:[Stanowisko / Position ]],0)))</f>
        <v>n/a</v>
      </c>
      <c r="EK304" s="190" t="str">
        <f>IF(INDEX(tab_MinKomp[Testy czystości / Reinheitstests],MATCH($B303,tab_MinKomp[[Stanowisko / Position ]:[Stanowisko / Position ]],0))="n/a","n/a",EK303-INDEX(tab_MinKomp[Testy czystości / Reinheitstests],MATCH($B303,tab_MinKomp[[Stanowisko / Position ]:[Stanowisko / Position ]],0)))</f>
        <v>n/a</v>
      </c>
      <c r="EL304" s="190" t="str">
        <f>IF(INDEX(tab_MinKomp[Testy czystości / Reinheitstests],MATCH($B303,tab_MinKomp[[Stanowisko / Position ]:[Stanowisko / Position ]],0))="n/a","n/a",EL303-INDEX(tab_MinKomp[Testy czystości / Reinheitstests],MATCH($B303,tab_MinKomp[[Stanowisko / Position ]:[Stanowisko / Position ]],0)))</f>
        <v>n/a</v>
      </c>
      <c r="EM304" s="190" t="str">
        <f>IF(INDEX(tab_MinKomp[Testy czystości / Reinheitstests],MATCH($B303,tab_MinKomp[[Stanowisko / Position ]:[Stanowisko / Position ]],0))="n/a","n/a",EM303-INDEX(tab_MinKomp[Testy czystości / Reinheitstests],MATCH($B303,tab_MinKomp[[Stanowisko / Position ]:[Stanowisko / Position ]],0)))</f>
        <v>n/a</v>
      </c>
      <c r="EN304" s="190" t="str">
        <f>IF(INDEX(tab_MinKomp[Testy czystości / Reinheitstests],MATCH($B303,tab_MinKomp[[Stanowisko / Position ]:[Stanowisko / Position ]],0))="n/a","n/a",EN303-INDEX(tab_MinKomp[Testy czystości / Reinheitstests],MATCH($B303,tab_MinKomp[[Stanowisko / Position ]:[Stanowisko / Position ]],0)))</f>
        <v>n/a</v>
      </c>
      <c r="EO304" s="194" t="str">
        <f>IF(INDEX(tab_MinKomp[Konserwacja Rep],MATCH($B303,tab_MinKomp[[Stanowisko / Position ]:[Stanowisko / Position ]],0))="n/a","n/a",EO303-INDEX(tab_MinKomp[Konserwacja Rep],MATCH($B303,tab_MinKomp[[Stanowisko / Position ]:[Stanowisko / Position ]],0)))</f>
        <v>n/a</v>
      </c>
      <c r="EP304" s="194" t="str">
        <f>IF(INDEX(tab_MinKomp[[Konserwacja Engel ]],MATCH($B303,tab_MinKomp[[Stanowisko / Position ]:[Stanowisko / Position ]],0))="n/a","n/a",EP303-INDEX(tab_MinKomp[[Konserwacja Engel ]],MATCH($B303,tab_MinKomp[[Stanowisko / Position ]:[Stanowisko / Position ]],0)))</f>
        <v>n/a</v>
      </c>
      <c r="EQ304" s="194" t="str">
        <f>IF(INDEX(tab_MinKomp[Konserwacja B 50],MATCH($B303,tab_MinKomp[[Stanowisko / Position ]:[Stanowisko / Position ]],0))="n/a","n/a",EQ303-INDEX(tab_MinKomp[Konserwacja B 50],MATCH($B303,tab_MinKomp[[Stanowisko / Position ]:[Stanowisko / Position ]],0)))</f>
        <v>n/a</v>
      </c>
      <c r="ER304" s="194" t="str">
        <f>IF(INDEX(tab_MinKomp[[Konserwacja EOL ]],MATCH($B303,tab_MinKomp[[Stanowisko / Position ]:[Stanowisko / Position ]],0))="n/a","n/a",ER303-INDEX(tab_MinKomp[[Konserwacja EOL ]],MATCH($B303,tab_MinKomp[[Stanowisko / Position ]:[Stanowisko / Position ]],0)))</f>
        <v>n/a</v>
      </c>
      <c r="ES304" s="194" t="str">
        <f>IF(INDEX(tab_MinKomp[Konserwacja Branson],MATCH($B303,tab_MinKomp[[Stanowisko / Position ]:[Stanowisko / Position ]],0))="n/a","n/a",ES303-INDEX(tab_MinKomp[Konserwacja Branson],MATCH($B303,tab_MinKomp[[Stanowisko / Position ]:[Stanowisko / Position ]],0)))</f>
        <v>n/a</v>
      </c>
      <c r="ET304" s="194" t="str">
        <f>IF(INDEX(tab_MinKomp[Konserwacja coolery],MATCH($B303,tab_MinKomp[[Stanowisko / Position ]:[Stanowisko / Position ]],0))="n/a","n/a",ET303-INDEX(tab_MinKomp[Konserwacja coolery],MATCH($B303,tab_MinKomp[[Stanowisko / Position ]:[Stanowisko / Position ]],0)))</f>
        <v>n/a</v>
      </c>
      <c r="EU304" s="194" t="str">
        <f>IF(INDEX(tab_MinKomp[Konserwacja piecy],MATCH($B303,tab_MinKomp[[Stanowisko / Position ]:[Stanowisko / Position ]],0))="n/a","n/a",EU303-INDEX(tab_MinKomp[Konserwacja piecy],MATCH($B303,tab_MinKomp[[Stanowisko / Position ]:[Stanowisko / Position ]],0)))</f>
        <v>n/a</v>
      </c>
      <c r="EV304" s="194" t="str">
        <f>IF(INDEX(tab_MinKomp[Rysunek techniczny- czytanie],MATCH($B303,tab_MinKomp[[Stanowisko / Position ]:[Stanowisko / Position ]],0))="n/a","n/a",EV303-INDEX(tab_MinKomp[Rysunek techniczny- czytanie],MATCH($B303,tab_MinKomp[[Stanowisko / Position ]:[Stanowisko / Position ]],0)))</f>
        <v>n/a</v>
      </c>
      <c r="EW304" s="194" t="str">
        <f>IF(INDEX(tab_MinKomp[Elektryka],MATCH($B303,tab_MinKomp[[Stanowisko / Position ]:[Stanowisko / Position ]],0))="n/a","n/a",EW303-INDEX(tab_MinKomp[Elektryka],MATCH($B303,tab_MinKomp[[Stanowisko / Position ]:[Stanowisko / Position ]],0)))</f>
        <v>n/a</v>
      </c>
      <c r="EX304" s="194" t="str">
        <f>IF(INDEX(tab_MinKomp[Pneumatyka],MATCH($B303,tab_MinKomp[[Stanowisko / Position ]:[Stanowisko / Position ]],0))="n/a","n/a",EX303-INDEX(tab_MinKomp[Pneumatyka],MATCH($B303,tab_MinKomp[[Stanowisko / Position ]:[Stanowisko / Position ]],0)))</f>
        <v>n/a</v>
      </c>
      <c r="EY304" s="194" t="str">
        <f>IF(INDEX(tab_MinKomp[[Hydraulika ]],MATCH($B303,tab_MinKomp[[Stanowisko / Position ]:[Stanowisko / Position ]],0))="n/a","n/a",EY303-INDEX(tab_MinKomp[[Hydraulika ]],MATCH($B303,tab_MinKomp[[Stanowisko / Position ]:[Stanowisko / Position ]],0)))</f>
        <v>n/a</v>
      </c>
      <c r="EZ304" s="194" t="str">
        <f>IF(INDEX(tab_MinKomp[Podciśnienie],MATCH($B303,tab_MinKomp[[Stanowisko / Position ]:[Stanowisko / Position ]],0))="n/a","n/a",EZ303-INDEX(tab_MinKomp[Podciśnienie],MATCH($B303,tab_MinKomp[[Stanowisko / Position ]:[Stanowisko / Position ]],0)))</f>
        <v>n/a</v>
      </c>
      <c r="FA304" s="194" t="str">
        <f>IF(INDEX(tab_MinKomp[Usuwanie awarii],MATCH($B303,tab_MinKomp[[Stanowisko / Position ]:[Stanowisko / Position ]],0))="n/a","n/a",FA303-INDEX(tab_MinKomp[Usuwanie awarii],MATCH($B303,tab_MinKomp[[Stanowisko / Position ]:[Stanowisko / Position ]],0)))</f>
        <v>n/a</v>
      </c>
      <c r="FB304" s="194" t="str">
        <f>IF(INDEX(tab_MinKomp[Obsługa robotów],MATCH($B303,tab_MinKomp[[Stanowisko / Position ]:[Stanowisko / Position ]],0))="n/a","n/a",FB303-INDEX(tab_MinKomp[Obsługa robotów],MATCH($B303,tab_MinKomp[[Stanowisko / Position ]:[Stanowisko / Position ]],0)))</f>
        <v>n/a</v>
      </c>
      <c r="FC304" s="194" t="str">
        <f>IF(INDEX(tab_MinKomp[Obsługa sterowania maszyny],MATCH($B303,tab_MinKomp[[Stanowisko / Position ]:[Stanowisko / Position ]],0))="n/a","n/a",FC303-INDEX(tab_MinKomp[Obsługa sterowania maszyny],MATCH($B303,tab_MinKomp[[Stanowisko / Position ]:[Stanowisko / Position ]],0)))</f>
        <v>n/a</v>
      </c>
      <c r="FD304" s="194" t="str">
        <f>IF(INDEX(tab_MinKomp[Usuwanie przyczyn żródłowych],MATCH($B303,tab_MinKomp[[Stanowisko / Position ]:[Stanowisko / Position ]],0))="n/a","n/a",FD303-INDEX(tab_MinKomp[Usuwanie przyczyn żródłowych],MATCH($B303,tab_MinKomp[[Stanowisko / Position ]:[Stanowisko / Position ]],0)))</f>
        <v>n/a</v>
      </c>
      <c r="FE304" s="194" t="str">
        <f>IF(INDEX(tab_MinKomp[Cmms stosowanie],MATCH($B303,tab_MinKomp[[Stanowisko / Position ]:[Stanowisko / Position ]],0))="n/a","n/a",FE303-INDEX(tab_MinKomp[Cmms stosowanie],MATCH($B303,tab_MinKomp[[Stanowisko / Position ]:[Stanowisko / Position ]],0)))</f>
        <v>n/a</v>
      </c>
      <c r="FF304" s="190" t="str">
        <f>IF(INDEX(tab_MinKomp[Testy czystości / Reinheitstests],MATCH($B303,tab_MinKomp[[Stanowisko / Position ]:[Stanowisko / Position ]],0))="n/a","n/a",FF303-INDEX(tab_MinKomp[Testy czystości / Reinheitstests],MATCH($B303,tab_MinKomp[[Stanowisko / Position ]:[Stanowisko / Position ]],0)))</f>
        <v>n/a</v>
      </c>
      <c r="FG304" s="194" t="str">
        <f>IF(INDEX(tab_MinKomp[Czyszczenie form plastikowych],MATCH($B303,tab_MinKomp[[Stanowisko / Position ]:[Stanowisko / Position ]],0))="n/a","n/a",FG303-INDEX(tab_MinKomp[Czyszczenie form plastikowych],MATCH($B303,tab_MinKomp[[Stanowisko / Position ]:[Stanowisko / Position ]],0)))</f>
        <v>n/a</v>
      </c>
      <c r="FH304" s="194" t="str">
        <f>IF(INDEX(tab_MinKomp[Wymiana form plastik],MATCH($B303,tab_MinKomp[[Stanowisko / Position ]:[Stanowisko / Position ]],0))="n/a","n/a",FH303-INDEX(tab_MinKomp[Wymiana form plastik],MATCH($B303,tab_MinKomp[[Stanowisko / Position ]:[Stanowisko / Position ]],0)))</f>
        <v>n/a</v>
      </c>
      <c r="FI304" s="194" t="str">
        <f>IF(INDEX(tab_MinKomp[Wymiana form guma],MATCH($B303,tab_MinKomp[[Stanowisko / Position ]:[Stanowisko / Position ]],0))="n/a","n/a",FI303-INDEX(tab_MinKomp[Wymiana form guma],MATCH($B303,tab_MinKomp[[Stanowisko / Position ]:[Stanowisko / Position ]],0)))</f>
        <v>n/a</v>
      </c>
      <c r="FJ304" s="194" t="str">
        <f>IF(INDEX(tab_MinKomp[Konserwacja KK],MATCH($B303,tab_MinKomp[[Stanowisko / Position ]:[Stanowisko / Position ]],0))="n/a","n/a",FJ303-INDEX(tab_MinKomp[Konserwacja KK],MATCH($B303,tab_MinKomp[[Stanowisko / Position ]:[Stanowisko / Position ]],0)))</f>
        <v>n/a</v>
      </c>
      <c r="FK304" s="194" t="str">
        <f>IF(INDEX(tab_MinKomp[Konserwacja form guma],MATCH($B303,tab_MinKomp[[Stanowisko / Position ]:[Stanowisko / Position ]],0))="n/a","n/a",FK303-INDEX(tab_MinKomp[Konserwacja form guma],MATCH($B303,tab_MinKomp[[Stanowisko / Position ]:[Stanowisko / Position ]],0)))</f>
        <v>n/a</v>
      </c>
      <c r="FL304" s="194" t="str">
        <f>IF(INDEX(tab_MinKomp[Konserwacja form plastiki],MATCH($B303,tab_MinKomp[[Stanowisko / Position ]:[Stanowisko / Position ]],0))="n/a","n/a",FL303-INDEX(tab_MinKomp[Konserwacja form plastiki],MATCH($B303,tab_MinKomp[[Stanowisko / Position ]:[Stanowisko / Position ]],0)))</f>
        <v>n/a</v>
      </c>
      <c r="FM304" s="194" t="str">
        <f>IF(INDEX(tab_MinKomp[Konserwacja Gorącego Kanału],MATCH($B303,tab_MinKomp[[Stanowisko / Position ]:[Stanowisko / Position ]],0))="n/a","n/a",FM303-INDEX(tab_MinKomp[Konserwacja Gorącego Kanału],MATCH($B303,tab_MinKomp[[Stanowisko / Position ]:[Stanowisko / Position ]],0)))</f>
        <v>n/a</v>
      </c>
      <c r="FN304" s="194" t="str">
        <f>IF(INDEX(tab_MinKomp[MS Office (Excel)],MATCH($B303,tab_MinKomp[[Stanowisko / Position ]:[Stanowisko / Position ]],0))="n/a","n/a",FN303-INDEX(tab_MinKomp[MS Office (Excel)],MATCH($B303,tab_MinKomp[[Stanowisko / Position ]:[Stanowisko / Position ]],0)))</f>
        <v>n/a</v>
      </c>
      <c r="FO304" s="194" t="str">
        <f>IF(INDEX(tab_MinKomp[MS Office (Word)],MATCH($B303,tab_MinKomp[[Stanowisko / Position ]:[Stanowisko / Position ]],0))="n/a","n/a",FO303-INDEX(tab_MinKomp[MS Office (Word)],MATCH($B303,tab_MinKomp[[Stanowisko / Position ]:[Stanowisko / Position ]],0)))</f>
        <v>n/a</v>
      </c>
      <c r="FP304" s="194" t="str">
        <f>IF(INDEX(tab_MinKomp[MS Office (Power Point)],MATCH($B303,tab_MinKomp[[Stanowisko / Position ]:[Stanowisko / Position ]],0))="n/a","n/a",FP303-INDEX(tab_MinKomp[MS Office (Power Point)],MATCH($B303,tab_MinKomp[[Stanowisko / Position ]:[Stanowisko / Position ]],0)))</f>
        <v>n/a</v>
      </c>
      <c r="FQ304" s="196" t="str">
        <f>IF(INDEX(tab_MinKomp[Język angielski / Englisch],MATCH($B303,tab_MinKomp[[Stanowisko / Position ]:[Stanowisko / Position ]],0))="n/a","n/a",FQ303-INDEX(tab_MinKomp[Język angielski / Englisch],MATCH($B303,tab_MinKomp[[Stanowisko / Position ]:[Stanowisko / Position ]],0)))</f>
        <v>n/a</v>
      </c>
      <c r="FR304" s="196" t="str">
        <f>IF(INDEX(tab_MinKomp[Język niemiecki / Deutsch],MATCH($B303,tab_MinKomp[[Stanowisko / Position ]:[Stanowisko / Position ]],0))="n/a","n/a",FR303-INDEX(tab_MinKomp[Język niemiecki / Deutsch],MATCH($B303,tab_MinKomp[[Stanowisko / Position ]:[Stanowisko / Position ]],0)))</f>
        <v>n/a</v>
      </c>
      <c r="FS304" s="194">
        <f>IF(INDEX(tab_MinKomp[Zarządzanie dokumentacją procesową / Process dokumentation management],MATCH($B303,tab_MinKomp[[Stanowisko / Position ]:[Stanowisko / Position ]],0))="n/a","n/a",FS303-INDEX(tab_MinKomp[Zarządzanie dokumentacją procesową / Process dokumentation management],MATCH($B303,tab_MinKomp[[Stanowisko / Position ]:[Stanowisko / Position ]],0)))</f>
        <v>-1</v>
      </c>
      <c r="FT304" s="194">
        <f>IF(INDEX(tab_MinKomp[Znajomość procesów z obszaru / Kenntiss der prozesse in dem Bereich],MATCH($B303,tab_MinKomp[[Stanowisko / Position ]:[Stanowisko / Position ]],0))="n/a","n/a",FT303-INDEX(tab_MinKomp[Znajomość procesów z obszaru / Kenntiss der prozesse in dem Bereich],MATCH($B303,tab_MinKomp[[Stanowisko / Position ]:[Stanowisko / Position ]],0)))</f>
        <v>0</v>
      </c>
      <c r="FU304" s="194">
        <f>IF(INDEX(tab_MinKomp[optymalizacja procesów / Prozessoptymalisierung],MATCH($B303,tab_MinKomp[[Stanowisko / Position ]:[Stanowisko / Position ]],0))="n/a","n/a",FU303-INDEX(tab_MinKomp[optymalizacja procesów / Prozessoptymalisierung],MATCH($B303,tab_MinKomp[[Stanowisko / Position ]:[Stanowisko / Position ]],0)))</f>
        <v>0</v>
      </c>
      <c r="FV304" s="194">
        <f>IF(INDEX(tab_MinKomp[Umiejętności szkoleniowe / Trainingsfähigkeiten],MATCH($B303,tab_MinKomp[[Stanowisko / Position ]:[Stanowisko / Position ]],0))="n/a","n/a",FV303-INDEX(tab_MinKomp[Umiejętności szkoleniowe / Trainingsfähigkeiten],MATCH($B303,tab_MinKomp[[Stanowisko / Position ]:[Stanowisko / Position ]],0)))</f>
        <v>0</v>
      </c>
      <c r="FW304" s="194">
        <f>IF(INDEX(tab_MinKomp[Analityczne myślenie, podejście / Analitysches Denken, Einstellung],MATCH($B303,tab_MinKomp[[Stanowisko / Position ]:[Stanowisko / Position ]],0))="n/a","n/a",FW303-INDEX(tab_MinKomp[Analityczne myślenie, podejście / Analitysches Denken, Einstellung],MATCH($B303,tab_MinKomp[[Stanowisko / Position ]:[Stanowisko / Position ]],0)))</f>
        <v>0</v>
      </c>
      <c r="FX304" s="194">
        <f>IF(INDEX(tab_MinKomp[Dokładność, precyzja w dzialaniu / Genauigkeit, Präzision in die Arbeit],MATCH($B303,tab_MinKomp[[Stanowisko / Position ]:[Stanowisko / Position ]],0))="n/a","n/a",FX303-INDEX(tab_MinKomp[Dokładność, precyzja w dzialaniu / Genauigkeit, Präzision in die Arbeit],MATCH($B303,tab_MinKomp[[Stanowisko / Position ]:[Stanowisko / Position ]],0)))</f>
        <v>0</v>
      </c>
      <c r="FY304" s="194">
        <f>IF(INDEX(tab_MinKomp[Dyspozycyjność / Verfügbarkeit],MATCH($B303,tab_MinKomp[[Stanowisko / Position ]:[Stanowisko / Position ]],0))="n/a","n/a",FY303-INDEX(tab_MinKomp[Dyspozycyjność / Verfügbarkeit],MATCH($B303,tab_MinKomp[[Stanowisko / Position ]:[Stanowisko / Position ]],0)))</f>
        <v>0</v>
      </c>
      <c r="FZ304" s="194">
        <f>IF(INDEX(tab_MinKomp[Zaangażowanie / 
Engagement],MATCH($B303,tab_MinKomp[[Stanowisko / Position ]:[Stanowisko / Position ]],0))="n/a","n/a",FZ303-INDEX(tab_MinKomp[Zaangażowanie / 
Engagement],MATCH($B303,tab_MinKomp[[Stanowisko / Position ]:[Stanowisko / Position ]],0)))</f>
        <v>0</v>
      </c>
      <c r="GA304" s="194" t="str">
        <f>IF(INDEX(tab_MinKomp[Konserwacja form guma],MATCH($B303,tab_MinKomp[[Stanowisko / Position ]:[Stanowisko / Position ]],0))="n/a","n/a",GA303-INDEX(tab_MinKomp[Konserwacja form guma],MATCH($B303,tab_MinKomp[[Stanowisko / Position ]:[Stanowisko / Position ]],0)))</f>
        <v>n/a</v>
      </c>
      <c r="GB304" s="194" t="str">
        <f>IF(INDEX(tab_MinKomp[Konserwacja form plastiki],MATCH($B303,tab_MinKomp[[Stanowisko / Position ]:[Stanowisko / Position ]],0))="n/a","n/a",GB303-INDEX(tab_MinKomp[Konserwacja form plastiki],MATCH($B303,tab_MinKomp[[Stanowisko / Position ]:[Stanowisko / Position ]],0)))</f>
        <v>n/a</v>
      </c>
      <c r="GC304" s="194">
        <f>IF(INDEX(tab_MinKomp[Elastyczność w działaniu],MATCH($B303,tab_MinKomp[[Stanowisko / Position ]:[Stanowisko / Position ]],0))="n/a","n/a",GC303-INDEX(tab_MinKomp[Elastyczność w działaniu],MATCH($B303,tab_MinKomp[[Stanowisko / Position ]:[Stanowisko / Position ]],0)))</f>
        <v>0</v>
      </c>
      <c r="GD304" s="194">
        <f>IF(INDEX(tab_MinKomp[Komunikatywność],MATCH($B303,tab_MinKomp[[Stanowisko / Position ]:[Stanowisko / Position ]],0))="n/a","n/a",GD303-INDEX(tab_MinKomp[Komunikatywność],MATCH($B303,tab_MinKomp[[Stanowisko / Position ]:[Stanowisko / Position ]],0)))</f>
        <v>0</v>
      </c>
      <c r="GE304" s="193" t="str">
        <f>IF(INDEX(tab_MinKomp[Motywowanie i budowanie zaangażowania zespołu],MATCH($B303,tab_MinKomp[[Stanowisko / Position ]:[Stanowisko / Position ]],0))="n/a","n/a",GE303-INDEX(tab_MinKomp[Motywowanie i budowanie zaangażowania zespołu],MATCH($B303,tab_MinKomp[[Stanowisko / Position ]:[Stanowisko / Position ]],0)))</f>
        <v>n/a</v>
      </c>
      <c r="GF304" s="186" t="s">
        <v>248</v>
      </c>
      <c r="GG304" s="186" t="s">
        <v>248</v>
      </c>
      <c r="GH304" s="186" t="s">
        <v>248</v>
      </c>
      <c r="GI304" s="186" t="s">
        <v>248</v>
      </c>
      <c r="GJ304" s="186" t="s">
        <v>248</v>
      </c>
      <c r="GK304" s="186" t="s">
        <v>248</v>
      </c>
      <c r="GL304" s="186" t="s">
        <v>248</v>
      </c>
      <c r="GM304" s="186" t="s">
        <v>248</v>
      </c>
      <c r="GN304" s="186" t="s">
        <v>248</v>
      </c>
      <c r="GO304" s="186" t="s">
        <v>248</v>
      </c>
      <c r="GP304" s="186" t="s">
        <v>248</v>
      </c>
      <c r="GQ304" s="186" t="s">
        <v>248</v>
      </c>
      <c r="GR304" s="186" t="s">
        <v>248</v>
      </c>
      <c r="GS304" s="186" t="s">
        <v>248</v>
      </c>
      <c r="GT304" s="186" t="s">
        <v>248</v>
      </c>
      <c r="GU304" s="186" t="s">
        <v>248</v>
      </c>
      <c r="GV304" s="186" t="s">
        <v>248</v>
      </c>
      <c r="GW304" s="186" t="s">
        <v>248</v>
      </c>
      <c r="GX304" s="186" t="s">
        <v>248</v>
      </c>
      <c r="GY304" s="186" t="s">
        <v>248</v>
      </c>
      <c r="GZ304" s="261" t="s">
        <v>248</v>
      </c>
      <c r="HA304" s="261" t="s">
        <v>248</v>
      </c>
      <c r="HB304" s="191">
        <f>SUM(G304:GE304)/(HB303-(SUM(G304:GE304)))</f>
        <v>-4.7619047619047616E-2</v>
      </c>
    </row>
    <row r="305" spans="1:210" ht="24.9" customHeight="1" x14ac:dyDescent="0.3">
      <c r="A305" s="105" t="s">
        <v>319</v>
      </c>
      <c r="B305" s="105" t="s">
        <v>315</v>
      </c>
      <c r="C305" s="105" t="s">
        <v>388</v>
      </c>
      <c r="D305" s="105">
        <v>1929</v>
      </c>
      <c r="E305" s="394" t="s">
        <v>536</v>
      </c>
      <c r="F305" s="185" t="s">
        <v>374</v>
      </c>
      <c r="G305" s="186">
        <v>2</v>
      </c>
      <c r="H305" s="186">
        <v>1</v>
      </c>
      <c r="I305" s="186">
        <v>2</v>
      </c>
      <c r="J305" s="186">
        <v>2</v>
      </c>
      <c r="K305" s="186">
        <v>2</v>
      </c>
      <c r="L305" s="186" t="s">
        <v>248</v>
      </c>
      <c r="M305" s="186" t="s">
        <v>248</v>
      </c>
      <c r="N305" s="186" t="s">
        <v>248</v>
      </c>
      <c r="O305" s="186">
        <v>2</v>
      </c>
      <c r="P305" s="186">
        <v>2</v>
      </c>
      <c r="Q305" s="186" t="s">
        <v>248</v>
      </c>
      <c r="R305" s="186" t="s">
        <v>248</v>
      </c>
      <c r="S305" s="186" t="s">
        <v>248</v>
      </c>
      <c r="T305" s="186" t="s">
        <v>248</v>
      </c>
      <c r="U305" s="186" t="s">
        <v>248</v>
      </c>
      <c r="V305" s="186" t="s">
        <v>248</v>
      </c>
      <c r="W305" s="186" t="s">
        <v>248</v>
      </c>
      <c r="X305" s="186" t="s">
        <v>248</v>
      </c>
      <c r="Y305" s="186" t="s">
        <v>248</v>
      </c>
      <c r="Z305" s="186" t="s">
        <v>248</v>
      </c>
      <c r="AA305" s="186" t="s">
        <v>248</v>
      </c>
      <c r="AB305" s="186" t="s">
        <v>248</v>
      </c>
      <c r="AC305" s="186" t="s">
        <v>248</v>
      </c>
      <c r="AD305" s="186" t="s">
        <v>248</v>
      </c>
      <c r="AE305" s="186" t="s">
        <v>248</v>
      </c>
      <c r="AF305" s="186" t="s">
        <v>248</v>
      </c>
      <c r="AG305" s="186" t="s">
        <v>248</v>
      </c>
      <c r="AH305" s="186" t="s">
        <v>248</v>
      </c>
      <c r="AI305" s="186" t="s">
        <v>248</v>
      </c>
      <c r="AJ305" s="186" t="s">
        <v>248</v>
      </c>
      <c r="AK305" s="186" t="s">
        <v>248</v>
      </c>
      <c r="AL305" s="186">
        <v>1</v>
      </c>
      <c r="AM305" s="186" t="s">
        <v>248</v>
      </c>
      <c r="AN305" s="186" t="s">
        <v>248</v>
      </c>
      <c r="AO305" s="186">
        <v>1</v>
      </c>
      <c r="AP305" s="186" t="s">
        <v>248</v>
      </c>
      <c r="AQ305" s="186">
        <v>1</v>
      </c>
      <c r="AR305" s="186" t="s">
        <v>248</v>
      </c>
      <c r="AS305" s="186" t="s">
        <v>248</v>
      </c>
      <c r="AT305" s="186" t="s">
        <v>248</v>
      </c>
      <c r="AU305" s="186" t="s">
        <v>248</v>
      </c>
      <c r="AV305" s="186">
        <v>1</v>
      </c>
      <c r="AW305" s="186">
        <v>1</v>
      </c>
      <c r="AX305" s="186" t="s">
        <v>248</v>
      </c>
      <c r="AY305" s="186" t="s">
        <v>248</v>
      </c>
      <c r="AZ305" s="186" t="s">
        <v>248</v>
      </c>
      <c r="BA305" s="186" t="s">
        <v>248</v>
      </c>
      <c r="BB305" s="186" t="s">
        <v>248</v>
      </c>
      <c r="BC305" s="186" t="s">
        <v>248</v>
      </c>
      <c r="BD305" s="186" t="s">
        <v>248</v>
      </c>
      <c r="BE305" s="186" t="s">
        <v>248</v>
      </c>
      <c r="BF305" s="186" t="s">
        <v>248</v>
      </c>
      <c r="BG305" s="186" t="s">
        <v>248</v>
      </c>
      <c r="BH305" s="186" t="s">
        <v>248</v>
      </c>
      <c r="BI305" s="186" t="s">
        <v>248</v>
      </c>
      <c r="BJ305" s="186" t="s">
        <v>248</v>
      </c>
      <c r="BK305" s="186" t="s">
        <v>248</v>
      </c>
      <c r="BL305" s="186" t="s">
        <v>248</v>
      </c>
      <c r="BM305" s="186" t="s">
        <v>248</v>
      </c>
      <c r="BN305" s="186" t="s">
        <v>248</v>
      </c>
      <c r="BO305" s="186" t="s">
        <v>248</v>
      </c>
      <c r="BP305" s="186">
        <v>1</v>
      </c>
      <c r="BQ305" s="186" t="s">
        <v>248</v>
      </c>
      <c r="BR305" s="186">
        <v>1</v>
      </c>
      <c r="BS305" s="186" t="s">
        <v>248</v>
      </c>
      <c r="BT305" s="186" t="s">
        <v>248</v>
      </c>
      <c r="BU305" s="186" t="s">
        <v>248</v>
      </c>
      <c r="BV305" s="186" t="s">
        <v>248</v>
      </c>
      <c r="BW305" s="186" t="s">
        <v>248</v>
      </c>
      <c r="BX305" s="186" t="s">
        <v>248</v>
      </c>
      <c r="BY305" s="186" t="s">
        <v>248</v>
      </c>
      <c r="BZ305" s="186" t="s">
        <v>248</v>
      </c>
      <c r="CA305" s="186">
        <v>2</v>
      </c>
      <c r="CB305" s="186" t="s">
        <v>248</v>
      </c>
      <c r="CC305" s="186">
        <v>2</v>
      </c>
      <c r="CD305" s="186">
        <v>2</v>
      </c>
      <c r="CE305" s="186" t="s">
        <v>248</v>
      </c>
      <c r="CF305" s="186" t="s">
        <v>248</v>
      </c>
      <c r="CG305" s="186">
        <v>1</v>
      </c>
      <c r="CH305" s="186" t="s">
        <v>248</v>
      </c>
      <c r="CI305" s="186" t="s">
        <v>248</v>
      </c>
      <c r="CJ305" s="186" t="s">
        <v>248</v>
      </c>
      <c r="CK305" s="186" t="s">
        <v>248</v>
      </c>
      <c r="CL305" s="186" t="s">
        <v>248</v>
      </c>
      <c r="CM305" s="186" t="s">
        <v>248</v>
      </c>
      <c r="CN305" s="186" t="s">
        <v>248</v>
      </c>
      <c r="CO305" s="186" t="s">
        <v>248</v>
      </c>
      <c r="CP305" s="186" t="s">
        <v>248</v>
      </c>
      <c r="CQ305" s="186" t="s">
        <v>248</v>
      </c>
      <c r="CR305" s="186" t="s">
        <v>248</v>
      </c>
      <c r="CS305" s="186" t="s">
        <v>248</v>
      </c>
      <c r="CT305" s="186" t="s">
        <v>248</v>
      </c>
      <c r="CU305" s="186" t="s">
        <v>248</v>
      </c>
      <c r="CV305" s="186" t="s">
        <v>248</v>
      </c>
      <c r="CW305" s="186">
        <v>2</v>
      </c>
      <c r="CX305" s="186" t="s">
        <v>248</v>
      </c>
      <c r="CY305" s="186" t="s">
        <v>248</v>
      </c>
      <c r="CZ305" s="186" t="s">
        <v>248</v>
      </c>
      <c r="DA305" s="186" t="s">
        <v>248</v>
      </c>
      <c r="DB305" s="186" t="s">
        <v>248</v>
      </c>
      <c r="DC305" s="186" t="s">
        <v>248</v>
      </c>
      <c r="DD305" s="186" t="s">
        <v>248</v>
      </c>
      <c r="DE305" s="186" t="s">
        <v>248</v>
      </c>
      <c r="DF305" s="186">
        <v>1</v>
      </c>
      <c r="DG305" s="186" t="s">
        <v>248</v>
      </c>
      <c r="DH305" s="186" t="s">
        <v>248</v>
      </c>
      <c r="DI305" s="186" t="s">
        <v>248</v>
      </c>
      <c r="DJ305" s="186" t="s">
        <v>248</v>
      </c>
      <c r="DK305" s="186" t="s">
        <v>248</v>
      </c>
      <c r="DL305" s="186" t="s">
        <v>248</v>
      </c>
      <c r="DM305" s="186" t="s">
        <v>248</v>
      </c>
      <c r="DN305" s="186" t="s">
        <v>248</v>
      </c>
      <c r="DO305" s="186" t="s">
        <v>248</v>
      </c>
      <c r="DP305" s="186" t="s">
        <v>248</v>
      </c>
      <c r="DQ305" s="186" t="s">
        <v>248</v>
      </c>
      <c r="DR305" s="186" t="s">
        <v>248</v>
      </c>
      <c r="DS305" s="186" t="s">
        <v>248</v>
      </c>
      <c r="DT305" s="186" t="s">
        <v>248</v>
      </c>
      <c r="DU305" s="186" t="s">
        <v>248</v>
      </c>
      <c r="DV305" s="186" t="s">
        <v>248</v>
      </c>
      <c r="DW305" s="186" t="s">
        <v>248</v>
      </c>
      <c r="DX305" s="186" t="s">
        <v>248</v>
      </c>
      <c r="DY305" s="186" t="s">
        <v>248</v>
      </c>
      <c r="DZ305" s="186" t="s">
        <v>248</v>
      </c>
      <c r="EA305" s="186" t="s">
        <v>248</v>
      </c>
      <c r="EB305" s="186" t="s">
        <v>248</v>
      </c>
      <c r="EC305" s="186" t="s">
        <v>248</v>
      </c>
      <c r="ED305" s="186" t="s">
        <v>248</v>
      </c>
      <c r="EE305" s="186" t="s">
        <v>248</v>
      </c>
      <c r="EF305" s="186" t="s">
        <v>248</v>
      </c>
      <c r="EG305" s="186" t="s">
        <v>248</v>
      </c>
      <c r="EH305" s="186" t="s">
        <v>248</v>
      </c>
      <c r="EI305" s="186" t="s">
        <v>248</v>
      </c>
      <c r="EJ305" s="186" t="s">
        <v>248</v>
      </c>
      <c r="EK305" s="186" t="s">
        <v>248</v>
      </c>
      <c r="EL305" s="186" t="s">
        <v>248</v>
      </c>
      <c r="EM305" s="186" t="s">
        <v>248</v>
      </c>
      <c r="EN305" s="186" t="s">
        <v>248</v>
      </c>
      <c r="EO305" s="186" t="s">
        <v>248</v>
      </c>
      <c r="EP305" s="186" t="s">
        <v>248</v>
      </c>
      <c r="EQ305" s="186" t="s">
        <v>248</v>
      </c>
      <c r="ER305" s="186" t="s">
        <v>248</v>
      </c>
      <c r="ES305" s="186" t="s">
        <v>248</v>
      </c>
      <c r="ET305" s="186" t="s">
        <v>248</v>
      </c>
      <c r="EU305" s="186" t="s">
        <v>248</v>
      </c>
      <c r="EV305" s="186" t="s">
        <v>248</v>
      </c>
      <c r="EW305" s="186" t="s">
        <v>248</v>
      </c>
      <c r="EX305" s="186" t="s">
        <v>248</v>
      </c>
      <c r="EY305" s="186" t="s">
        <v>248</v>
      </c>
      <c r="EZ305" s="186" t="s">
        <v>248</v>
      </c>
      <c r="FA305" s="186" t="s">
        <v>248</v>
      </c>
      <c r="FB305" s="186" t="s">
        <v>248</v>
      </c>
      <c r="FC305" s="186" t="s">
        <v>248</v>
      </c>
      <c r="FD305" s="186" t="s">
        <v>248</v>
      </c>
      <c r="FE305" s="186" t="s">
        <v>248</v>
      </c>
      <c r="FF305" s="186" t="s">
        <v>248</v>
      </c>
      <c r="FG305" s="186" t="s">
        <v>248</v>
      </c>
      <c r="FH305" s="186" t="s">
        <v>248</v>
      </c>
      <c r="FI305" s="186" t="s">
        <v>248</v>
      </c>
      <c r="FJ305" s="186" t="s">
        <v>248</v>
      </c>
      <c r="FK305" s="186" t="s">
        <v>248</v>
      </c>
      <c r="FL305" s="186" t="s">
        <v>248</v>
      </c>
      <c r="FM305" s="186" t="s">
        <v>248</v>
      </c>
      <c r="FN305" s="186" t="s">
        <v>248</v>
      </c>
      <c r="FO305" s="186" t="s">
        <v>248</v>
      </c>
      <c r="FP305" s="186" t="s">
        <v>248</v>
      </c>
      <c r="FQ305" s="187" t="s">
        <v>248</v>
      </c>
      <c r="FR305" s="187" t="s">
        <v>248</v>
      </c>
      <c r="FS305" s="186">
        <v>2</v>
      </c>
      <c r="FT305" s="186">
        <v>2</v>
      </c>
      <c r="FU305" s="186">
        <v>2</v>
      </c>
      <c r="FV305" s="186">
        <v>1</v>
      </c>
      <c r="FW305" s="186">
        <v>1</v>
      </c>
      <c r="FX305" s="186">
        <v>1</v>
      </c>
      <c r="FY305" s="186">
        <v>1</v>
      </c>
      <c r="FZ305" s="186">
        <v>2</v>
      </c>
      <c r="GA305" s="186" t="s">
        <v>248</v>
      </c>
      <c r="GB305" s="186" t="s">
        <v>248</v>
      </c>
      <c r="GC305" s="186">
        <v>2</v>
      </c>
      <c r="GD305" s="186">
        <v>2</v>
      </c>
      <c r="GE305" s="186" t="s">
        <v>248</v>
      </c>
      <c r="GF305" s="186" t="s">
        <v>248</v>
      </c>
      <c r="GG305" s="186" t="s">
        <v>248</v>
      </c>
      <c r="GH305" s="186" t="s">
        <v>248</v>
      </c>
      <c r="GI305" s="186" t="s">
        <v>248</v>
      </c>
      <c r="GJ305" s="186" t="s">
        <v>248</v>
      </c>
      <c r="GK305" s="186" t="s">
        <v>248</v>
      </c>
      <c r="GL305" s="186" t="s">
        <v>248</v>
      </c>
      <c r="GM305" s="186" t="s">
        <v>248</v>
      </c>
      <c r="GN305" s="186" t="s">
        <v>248</v>
      </c>
      <c r="GO305" s="186" t="s">
        <v>248</v>
      </c>
      <c r="GP305" s="186" t="s">
        <v>248</v>
      </c>
      <c r="GQ305" s="186" t="s">
        <v>248</v>
      </c>
      <c r="GR305" s="186" t="s">
        <v>248</v>
      </c>
      <c r="GS305" s="186" t="s">
        <v>248</v>
      </c>
      <c r="GT305" s="186" t="s">
        <v>248</v>
      </c>
      <c r="GU305" s="186" t="s">
        <v>248</v>
      </c>
      <c r="GV305" s="186" t="s">
        <v>248</v>
      </c>
      <c r="GW305" s="186" t="s">
        <v>248</v>
      </c>
      <c r="GX305" s="186" t="s">
        <v>248</v>
      </c>
      <c r="GY305" s="186" t="s">
        <v>248</v>
      </c>
      <c r="GZ305" s="261" t="s">
        <v>248</v>
      </c>
      <c r="HA305" s="261" t="s">
        <v>248</v>
      </c>
      <c r="HB305" s="188">
        <f t="shared" ref="HB305" si="174">SUM(G305:GE305)</f>
        <v>46</v>
      </c>
    </row>
    <row r="306" spans="1:210" ht="24.9" customHeight="1" thickBot="1" x14ac:dyDescent="0.35">
      <c r="A306" s="108" t="str">
        <f t="shared" ref="A306" si="175">A305</f>
        <v>Prod.-Q-3</v>
      </c>
      <c r="B306" s="108" t="str">
        <f t="shared" ref="B306" si="176">B305</f>
        <v>Pracownik Produkcji</v>
      </c>
      <c r="C306" s="108" t="str">
        <f t="shared" ref="C306" si="177">C305</f>
        <v>GJ</v>
      </c>
      <c r="D306" s="108">
        <f t="shared" ref="D306" si="178">D305</f>
        <v>1929</v>
      </c>
      <c r="E306" s="395"/>
      <c r="F306" s="189" t="s">
        <v>375</v>
      </c>
      <c r="G306" s="192">
        <f>IF(INDEX(tab_MinKomp[Przepisy BHP / BHP Vorschriften],MATCH($B305,tab_MinKomp[[Stanowisko / Position ]:[Stanowisko / Position ]],0))="n/a","n/a",G305-INDEX(tab_MinKomp[Przepisy BHP / BHP Vorschriften],MATCH($B305,tab_MinKomp[[Stanowisko / Position ]:[Stanowisko / Position ]],0)))</f>
        <v>0</v>
      </c>
      <c r="H306" s="193">
        <f>IF(INDEX(tab_MinKomp[Przepisy PPOŻ / Brandschutzbestimmungen],MATCH($B305,tab_MinKomp[[Stanowisko / Position ]:[Stanowisko / Position ]],0))="n/a","n/a",H305-INDEX(tab_MinKomp[Przepisy PPOŻ / Brandschutzbestimmungen],MATCH($B305,tab_MinKomp[[Stanowisko / Position ]:[Stanowisko / Position ]],0)))</f>
        <v>0</v>
      </c>
      <c r="I306" s="193">
        <f>IF(INDEX(tab_MinKomp[Ryzyko zawodowe na stanowiskach pracyv/ Berufliche Risiken an Arbeitsstellen],MATCH($B305,tab_MinKomp[[Stanowisko / Position ]:[Stanowisko / Position ]],0))="n/a","n/a",I305-INDEX(tab_MinKomp[Ryzyko zawodowe na stanowiskach pracyv/ Berufliche Risiken an Arbeitsstellen],MATCH($B305,tab_MinKomp[[Stanowisko / Position ]:[Stanowisko / Position ]],0)))</f>
        <v>0</v>
      </c>
      <c r="J306" s="193">
        <f>IF(INDEX(tab_MinKomp[Gospodarka substancjami niebezpiecznymi / Gefahrstoffmanagement],MATCH($B305,tab_MinKomp[[Stanowisko / Position ]:[Stanowisko / Position ]],0))="n/a","n/a",J305-INDEX(tab_MinKomp[Gospodarka substancjami niebezpiecznymi / Gefahrstoffmanagement],MATCH($B305,tab_MinKomp[[Stanowisko / Position ]:[Stanowisko / Position ]],0)))</f>
        <v>1</v>
      </c>
      <c r="K306" s="193">
        <f>IF(INDEX(tab_MinKomp[Gospodarka odpadami / Abfallwirtschaft],MATCH($B305,tab_MinKomp[[Stanowisko / Position ]:[Stanowisko / Position ]],0))="n/a","n/a",K305-INDEX(tab_MinKomp[Gospodarka odpadami / Abfallwirtschaft],MATCH($B305,tab_MinKomp[[Stanowisko / Position ]:[Stanowisko / Position ]],0)))</f>
        <v>1</v>
      </c>
      <c r="L306" s="194" t="str">
        <f>IF(INDEX(tab_MinKomp[Przepisy kodeksu pracy / Bestimmungen des Arbeitsgesetzes],MATCH($B305,tab_MinKomp[[Stanowisko / Position ]:[Stanowisko / Position ]],0))="n/a","n/a",L305-INDEX(tab_MinKomp[Przepisy kodeksu pracy / Bestimmungen des Arbeitsgesetzes],MATCH($B305,tab_MinKomp[[Stanowisko / Position ]:[Stanowisko / Position ]],0)))</f>
        <v>n/a</v>
      </c>
      <c r="M306" s="195" t="str">
        <f>IF(INDEX(tab_MinKomp[Przepisy o ub.społ. ZUS  / Sozialversicherungsvorschriften],MATCH($B305,tab_MinKomp[[Stanowisko / Position ]:[Stanowisko / Position ]],0))="n/a","n/a",M305-INDEX(tab_MinKomp[Przepisy o ub.społ. ZUS  / Sozialversicherungsvorschriften],MATCH($B305,tab_MinKomp[[Stanowisko / Position ]:[Stanowisko / Position ]],0)))</f>
        <v>n/a</v>
      </c>
      <c r="N306" s="194" t="str">
        <f>IF(INDEX(tab_MinKomp[PRZEPISY O PDOF /persönlich Einkommensteuergesetz ],MATCH($B305,tab_MinKomp[[Stanowisko / Position ]:[Stanowisko / Position ]],0))="n/a","n/a",N305-INDEX(tab_MinKomp[PRZEPISY O PDOF /persönlich Einkommensteuergesetz ],MATCH($B305,tab_MinKomp[[Stanowisko / Position ]:[Stanowisko / Position ]],0)))</f>
        <v>n/a</v>
      </c>
      <c r="O306" s="194">
        <f>IF(INDEX(tab_MinKomp[Regulamin pracy / Arbeitsordnung],MATCH($B305,tab_MinKomp[[Stanowisko / Position ]:[Stanowisko / Position ]],0))="n/a","n/a",O305-INDEX(tab_MinKomp[Regulamin pracy / Arbeitsordnung],MATCH($B305,tab_MinKomp[[Stanowisko / Position ]:[Stanowisko / Position ]],0)))</f>
        <v>1</v>
      </c>
      <c r="P306" s="194">
        <f>IF(INDEX(tab_MinKomp[Regulamin wynagradzania / Vergütungsordnung],MATCH($B305,tab_MinKomp[[Stanowisko / Position ]:[Stanowisko / Position ]],0))="n/a","n/a",P305-INDEX(tab_MinKomp[Regulamin wynagradzania / Vergütungsordnung],MATCH($B305,tab_MinKomp[[Stanowisko / Position ]:[Stanowisko / Position ]],0)))</f>
        <v>1</v>
      </c>
      <c r="Q306" s="194" t="str">
        <f>IF(INDEX(tab_MinKomp[System R2PŁATNIK PRO: Płace / Lohnabrechnung],MATCH($B305,tab_MinKomp[[Stanowisko / Position ]:[Stanowisko / Position ]],0))="n/a","n/a",Q305-INDEX(tab_MinKomp[System R2PŁATNIK PRO: Płace / Lohnabrechnung],MATCH($B305,tab_MinKomp[[Stanowisko / Position ]:[Stanowisko / Position ]],0)))</f>
        <v>n/a</v>
      </c>
      <c r="R306" s="194" t="str">
        <f>IF(INDEX(tab_MinKomp[SystemR2PŁATNIK PRO: KADRY / Personaldaten],MATCH($B305,tab_MinKomp[[Stanowisko / Position ]:[Stanowisko / Position ]],0))="n/a","n/a",R305-INDEX(tab_MinKomp[SystemR2PŁATNIK PRO: KADRY / Personaldaten],MATCH($B305,tab_MinKomp[[Stanowisko / Position ]:[Stanowisko / Position ]],0)))</f>
        <v>n/a</v>
      </c>
      <c r="S306" s="194" t="str">
        <f>IF(INDEX(tab_MinKomp[SYSTEM R2PŁATNIK PRO: zarządzanie pracownikami / Arbeitsverwaltung],MATCH($B305,tab_MinKomp[[Stanowisko / Position ]:[Stanowisko / Position ]],0))="n/a","n/a",S305-INDEX(tab_MinKomp[SYSTEM R2PŁATNIK PRO: zarządzanie pracownikami / Arbeitsverwaltung],MATCH($B305,tab_MinKomp[[Stanowisko / Position ]:[Stanowisko / Position ]],0)))</f>
        <v>n/a</v>
      </c>
      <c r="T306" s="194" t="str">
        <f>IF(INDEX(tab_MinKomp[Doradztwo, wsparcie personalne / Personalberatung und Unterstützung],MATCH($B305,tab_MinKomp[[Stanowisko / Position ]:[Stanowisko / Position ]],0))="n/a","n/a",T305-INDEX(tab_MinKomp[Doradztwo, wsparcie personalne / Personalberatung und Unterstützung],MATCH($B305,tab_MinKomp[[Stanowisko / Position ]:[Stanowisko / Position ]],0)))</f>
        <v>n/a</v>
      </c>
      <c r="U306" s="194" t="str">
        <f>IF(INDEX(tab_MinKomp[Przepisy o podatku VAT / MwSt.- Gesetz],MATCH($B305,tab_MinKomp[[Stanowisko / Position ]:[Stanowisko / Position ]],0))="n/a","n/a",U305-INDEX(tab_MinKomp[Przepisy o podatku VAT / MwSt.- Gesetz],MATCH($B305,tab_MinKomp[[Stanowisko / Position ]:[Stanowisko / Position ]],0)))</f>
        <v>n/a</v>
      </c>
      <c r="V306" s="194" t="str">
        <f>IF(INDEX(tab_MinKomp[PrzepisyPDOP / geschäftlich Einkommensteuergesetz],MATCH($B305,tab_MinKomp[[Stanowisko / Position ]:[Stanowisko / Position ]],0))="n/a","n/a",V305-INDEX(tab_MinKomp[PrzepisyPDOP / geschäftlich Einkommensteuergesetz],MATCH($B305,tab_MinKomp[[Stanowisko / Position ]:[Stanowisko / Position ]],0)))</f>
        <v>n/a</v>
      </c>
      <c r="W306" s="194" t="str">
        <f>IF(INDEX(tab_MinKomp[System BAAN / FINANSE (FIBU)],MATCH($B305,tab_MinKomp[[Stanowisko / Position ]:[Stanowisko / Position ]],0))="n/a","n/a",W305-INDEX(tab_MinKomp[System BAAN / FINANSE (FIBU)],MATCH($B305,tab_MinKomp[[Stanowisko / Position ]:[Stanowisko / Position ]],0)))</f>
        <v>n/a</v>
      </c>
      <c r="X306" s="194" t="str">
        <f>IF(INDEX(tab_MinKomp[Systemy pomocnicze / Hilfssysteme(STOCKPROGRAM, KALK2000 etc.)],MATCH($B305,tab_MinKomp[[Stanowisko / Position ]:[Stanowisko / Position ]],0))="n/a","n/a",X305-INDEX(tab_MinKomp[Systemy pomocnicze / Hilfssysteme(STOCKPROGRAM, KALK2000 etc.)],MATCH($B305,tab_MinKomp[[Stanowisko / Position ]:[Stanowisko / Position ]],0)))</f>
        <v>n/a</v>
      </c>
      <c r="Y306" s="194" t="str">
        <f>IF(INDEX(tab_MinKomp[Polityka rachunkowości / Buchführungspolitik],MATCH($B305,tab_MinKomp[[Stanowisko / Position ]:[Stanowisko / Position ]],0))="n/a","n/a",Y305-INDEX(tab_MinKomp[Polityka rachunkowości / Buchführungspolitik],MATCH($B305,tab_MinKomp[[Stanowisko / Position ]:[Stanowisko / Position ]],0)))</f>
        <v>n/a</v>
      </c>
      <c r="Z306" s="194" t="str">
        <f>IF(INDEX(tab_MinKomp[Ustawa o rachunkowości / Rechnungslegungsgesetz],MATCH($B305,tab_MinKomp[[Stanowisko / Position ]:[Stanowisko / Position ]],0))="n/a","n/a",Z305-INDEX(tab_MinKomp[Ustawa o rachunkowości / Rechnungslegungsgesetz],MATCH($B305,tab_MinKomp[[Stanowisko / Position ]:[Stanowisko / Position ]],0)))</f>
        <v>n/a</v>
      </c>
      <c r="AA306" s="194" t="str">
        <f>IF(INDEX(tab_MinKomp[WORKFLOW - TS-100],MATCH($B305,tab_MinKomp[[Stanowisko / Position ]:[Stanowisko / Position ]],0))="n/a","n/a",AA305-INDEX(tab_MinKomp[WORKFLOW - TS-100],MATCH($B305,tab_MinKomp[[Stanowisko / Position ]:[Stanowisko / Position ]],0)))</f>
        <v>n/a</v>
      </c>
      <c r="AB306" s="194" t="str">
        <f>IF(INDEX(tab_MinKomp[WORKFLOW - SFMS],MATCH($B305,tab_MinKomp[[Stanowisko / Position ]:[Stanowisko / Position ]],0))="n/a","n/a",AB305-INDEX(tab_MinKomp[WORKFLOW - SFMS],MATCH($B305,tab_MinKomp[[Stanowisko / Position ]:[Stanowisko / Position ]],0)))</f>
        <v>n/a</v>
      </c>
      <c r="AC306" s="194" t="str">
        <f>IF(INDEX(tab_MinKomp[System ISO 9001:2015],MATCH($B305,tab_MinKomp[[Stanowisko / Position ]:[Stanowisko / Position ]],0))="n/a","n/a",AC305-INDEX(tab_MinKomp[System ISO 9001:2015],MATCH($B305,tab_MinKomp[[Stanowisko / Position ]:[Stanowisko / Position ]],0)))</f>
        <v>n/a</v>
      </c>
      <c r="AD306" s="194" t="str">
        <f>IF(INDEX(tab_MinKomp[System ISO 9001:2015],MATCH($B305,tab_MinKomp[[Stanowisko / Position ]:[Stanowisko / Position ]],0))="n/a","n/a",AD305-INDEX(tab_MinKomp[System ISO 9001:2015],MATCH($B305,tab_MinKomp[[Stanowisko / Position ]:[Stanowisko / Position ]],0)))</f>
        <v>n/a</v>
      </c>
      <c r="AE306" s="194" t="str">
        <f>IF(INDEX(tab_MinKomp[System ISO 9001:2015],MATCH($B305,tab_MinKomp[[Stanowisko / Position ]:[Stanowisko / Position ]],0))="n/a","n/a",AE305-INDEX(tab_MinKomp[System ISO 9001:2015],MATCH($B305,tab_MinKomp[[Stanowisko / Position ]:[Stanowisko / Position ]],0)))</f>
        <v>n/a</v>
      </c>
      <c r="AF306" s="194" t="str">
        <f>IF(INDEX(tab_MinKomp[System ISO 9001:2015],MATCH($B305,tab_MinKomp[[Stanowisko / Position ]:[Stanowisko / Position ]],0))="n/a","n/a",AF305-INDEX(tab_MinKomp[System ISO 9001:2015],MATCH($B305,tab_MinKomp[[Stanowisko / Position ]:[Stanowisko / Position ]],0)))</f>
        <v>n/a</v>
      </c>
      <c r="AG306" s="194" t="str">
        <f>IF(INDEX(tab_MinKomp[Wymagania VDA 6.3 Process / Forderungen],MATCH($B305,tab_MinKomp[[Stanowisko / Position ]:[Stanowisko / Position ]],0))="n/a","n/a",AG305-INDEX(tab_MinKomp[Wymagania VDA 6.3 Process / Forderungen],MATCH($B305,tab_MinKomp[[Stanowisko / Position ]:[Stanowisko / Position ]],0)))</f>
        <v>n/a</v>
      </c>
      <c r="AH306" s="194" t="str">
        <f>IF(INDEX(tab_MinKomp[Wymagania VDA 6.5 Product / Forderungen],MATCH($B305,tab_MinKomp[[Stanowisko / Position ]:[Stanowisko / Position ]],0))="n/a","n/a",AH305-INDEX(tab_MinKomp[Wymagania VDA 6.5 Product / Forderungen],MATCH($B305,tab_MinKomp[[Stanowisko / Position ]:[Stanowisko / Position ]],0)))</f>
        <v>n/a</v>
      </c>
      <c r="AI306" s="194" t="str">
        <f>IF(INDEX(tab_MinKomp[System ISO 9001:2015],MATCH($B305,tab_MinKomp[[Stanowisko / Position ]:[Stanowisko / Position ]],0))="n/a","n/a",AI305-INDEX(tab_MinKomp[System ISO 9001:2015],MATCH($B305,tab_MinKomp[[Stanowisko / Position ]:[Stanowisko / Position ]],0)))</f>
        <v>n/a</v>
      </c>
      <c r="AJ306" s="194" t="str">
        <f>IF(INDEX(tab_MinKomp[Auditor systemu ISO 17021:2018],MATCH($B305,tab_MinKomp[[Stanowisko / Position ]:[Stanowisko / Position ]],0))="n/a","n/a",AJ305-INDEX(tab_MinKomp[Auditor systemu ISO 17021:2018],MATCH($B305,tab_MinKomp[[Stanowisko / Position ]:[Stanowisko / Position ]],0)))</f>
        <v>n/a</v>
      </c>
      <c r="AK306" s="194" t="str">
        <f>IF(INDEX(tab_MinKomp[Pełnomocnik systemu / Systemvertreter],MATCH($B305,tab_MinKomp[[Stanowisko / Position ]:[Stanowisko / Position ]],0))="n/a","n/a",AK305-INDEX(tab_MinKomp[Pełnomocnik systemu / Systemvertreter],MATCH($B305,tab_MinKomp[[Stanowisko / Position ]:[Stanowisko / Position ]],0)))</f>
        <v>n/a</v>
      </c>
      <c r="AL306" s="194">
        <f>IF(INDEX(tab_MinKomp[Polityka Etyczna - Compliance],MATCH($B305,tab_MinKomp[[Stanowisko / Position ]:[Stanowisko / Position ]],0))="n/a","n/a",AL305-INDEX(tab_MinKomp[Polityka Etyczna - Compliance],MATCH($B305,tab_MinKomp[[Stanowisko / Position ]:[Stanowisko / Position ]],0)))</f>
        <v>0</v>
      </c>
      <c r="AM306" s="194" t="str">
        <f>IF(INDEX(tab_MinKomp[WDRAŻANIE NOWYCH PROJEKTÓW/ PROCEDURA CTM],MATCH($B305,tab_MinKomp[[Stanowisko / Position ]:[Stanowisko / Position ]],0))="n/a","n/a",AM305-INDEX(tab_MinKomp[WDRAŻANIE NOWYCH PROJEKTÓW/ PROCEDURA CTM],MATCH($B305,tab_MinKomp[[Stanowisko / Position ]:[Stanowisko / Position ]],0)))</f>
        <v>n/a</v>
      </c>
      <c r="AN306" s="194" t="str">
        <f>IF(INDEX(tab_MinKomp[KAMIENIE MILOWE MSL/PIFF],MATCH($B305,tab_MinKomp[[Stanowisko / Position ]:[Stanowisko / Position ]],0))="n/a","n/a",AN305-INDEX(tab_MinKomp[KAMIENIE MILOWE MSL/PIFF],MATCH($B305,tab_MinKomp[[Stanowisko / Position ]:[Stanowisko / Position ]],0)))</f>
        <v>n/a</v>
      </c>
      <c r="AO306" s="194">
        <f>IF(INDEX(tab_MinKomp[CP],MATCH($B305,tab_MinKomp[[Stanowisko / Position ]:[Stanowisko / Position ]],0))="n/a","n/a",AO305-INDEX(tab_MinKomp[CP],MATCH($B305,tab_MinKomp[[Stanowisko / Position ]:[Stanowisko / Position ]],0)))</f>
        <v>0</v>
      </c>
      <c r="AP306" s="194" t="str">
        <f>IF(INDEX(tab_MinKomp[FMEA],MATCH($B305,tab_MinKomp[[Stanowisko / Position ]:[Stanowisko / Position ]],0))="n/a","n/a",AP305-INDEX(tab_MinKomp[FMEA],MATCH($B305,tab_MinKomp[[Stanowisko / Position ]:[Stanowisko / Position ]],0)))</f>
        <v>n/a</v>
      </c>
      <c r="AQ306" s="194">
        <f>IF(INDEX(tab_MinKomp[FLOW CHART],MATCH($B305,tab_MinKomp[[Stanowisko / Position ]:[Stanowisko / Position ]],0))="n/a","n/a",AQ305-INDEX(tab_MinKomp[FLOW CHART],MATCH($B305,tab_MinKomp[[Stanowisko / Position ]:[Stanowisko / Position ]],0)))</f>
        <v>0</v>
      </c>
      <c r="AR306" s="194" t="str">
        <f>IF(INDEX(tab_MinKomp[APQP],MATCH($B305,tab_MinKomp[[Stanowisko / Position ]:[Stanowisko / Position ]],0))="n/a","n/a",AR305-INDEX(tab_MinKomp[APQP],MATCH($B305,tab_MinKomp[[Stanowisko / Position ]:[Stanowisko / Position ]],0)))</f>
        <v>n/a</v>
      </c>
      <c r="AS306" s="194" t="str">
        <f>IF(INDEX(tab_MinKomp[MSA],MATCH($B305,tab_MinKomp[[Stanowisko / Position ]:[Stanowisko / Position ]],0))="n/a","n/a",AS305-INDEX(tab_MinKomp[MSA],MATCH($B305,tab_MinKomp[[Stanowisko / Position ]:[Stanowisko / Position ]],0)))</f>
        <v>n/a</v>
      </c>
      <c r="AT306" s="194" t="str">
        <f>IF(INDEX(tab_MinKomp[SPC],MATCH($B305,tab_MinKomp[[Stanowisko / Position ]:[Stanowisko / Position ]],0))="n/a","n/a",AT305-INDEX(tab_MinKomp[SPC],MATCH($B305,tab_MinKomp[[Stanowisko / Position ]:[Stanowisko / Position ]],0)))</f>
        <v>n/a</v>
      </c>
      <c r="AU306" s="194" t="str">
        <f>IF(INDEX(tab_MinKomp[CSR (SPECYFICZNE WYMAGANIA KLIENTA)],MATCH($B305,tab_MinKomp[[Stanowisko / Position ]:[Stanowisko / Position ]],0))="n/a","n/a",AU305-INDEX(tab_MinKomp[CSR (SPECYFICZNE WYMAGANIA KLIENTA)],MATCH($B305,tab_MinKomp[[Stanowisko / Position ]:[Stanowisko / Position ]],0)))</f>
        <v>n/a</v>
      </c>
      <c r="AV306" s="194">
        <f>IF(INDEX(tab_MinKomp[5S],MATCH($B305,tab_MinKomp[[Stanowisko / Position ]:[Stanowisko / Position ]],0))="n/a","n/a",AV305-INDEX(tab_MinKomp[5S],MATCH($B305,tab_MinKomp[[Stanowisko / Position ]:[Stanowisko / Position ]],0)))</f>
        <v>-1</v>
      </c>
      <c r="AW306" s="194">
        <f>IF(INDEX(tab_MinKomp[LEAN MANAGEMENT],MATCH($B305,tab_MinKomp[[Stanowisko / Position ]:[Stanowisko / Position ]],0))="n/a","n/a",AW305-INDEX(tab_MinKomp[LEAN MANAGEMENT],MATCH($B305,tab_MinKomp[[Stanowisko / Position ]:[Stanowisko / Position ]],0)))</f>
        <v>0</v>
      </c>
      <c r="AX306" s="194" t="str">
        <f>IF(INDEX(tab_MinKomp[5R],MATCH($B305,tab_MinKomp[[Stanowisko / Position ]:[Stanowisko / Position ]],0))="n/a","n/a",AX305-INDEX(tab_MinKomp[5R],MATCH($B305,tab_MinKomp[[Stanowisko / Position ]:[Stanowisko / Position ]],0)))</f>
        <v>n/a</v>
      </c>
      <c r="AY306" s="194" t="str">
        <f>IF(INDEX(tab_MinKomp[Six Sigma],MATCH($B305,tab_MinKomp[[Stanowisko / Position ]:[Stanowisko / Position ]],0))="n/a","n/a",AY305-INDEX(tab_MinKomp[Six Sigma],MATCH($B305,tab_MinKomp[[Stanowisko / Position ]:[Stanowisko / Position ]],0)))</f>
        <v>n/a</v>
      </c>
      <c r="AZ306" s="194" t="str">
        <f>IF(INDEX(tab_MinKomp[System BAAN / Distribution &amp; Supply Chain],MATCH($B305,tab_MinKomp[[Stanowisko / Position ]:[Stanowisko / Position ]],0))="n/a","n/a",AZ305-INDEX(tab_MinKomp[System BAAN / Distribution &amp; Supply Chain],MATCH($B305,tab_MinKomp[[Stanowisko / Position ]:[Stanowisko / Position ]],0)))</f>
        <v>n/a</v>
      </c>
      <c r="BA306" s="194" t="str">
        <f>IF(INDEX(tab_MinKomp[Gospodarka magazynowa / Lagerverwaltung],MATCH($B305,tab_MinKomp[[Stanowisko / Position ]:[Stanowisko / Position ]],0))="n/a","n/a",BA305-INDEX(tab_MinKomp[Gospodarka magazynowa / Lagerverwaltung],MATCH($B305,tab_MinKomp[[Stanowisko / Position ]:[Stanowisko / Position ]],0)))</f>
        <v>n/a</v>
      </c>
      <c r="BB306" s="194" t="str">
        <f>IF(INDEX(tab_MinKomp[Inwentaryzacja - organizacja i przebieg / Inventurprozess],MATCH($B305,tab_MinKomp[[Stanowisko / Position ]:[Stanowisko / Position ]],0))="n/a","n/a",BB305-INDEX(tab_MinKomp[Inwentaryzacja - organizacja i przebieg / Inventurprozess],MATCH($B305,tab_MinKomp[[Stanowisko / Position ]:[Stanowisko / Position ]],0)))</f>
        <v>n/a</v>
      </c>
      <c r="BC306" s="194" t="str">
        <f>IF(INDEX(tab_MinKomp[Organizacja dostaw / Versorgungsorganisation],MATCH($B305,tab_MinKomp[[Stanowisko / Position ]:[Stanowisko / Position ]],0))="n/a","n/a",BC305-INDEX(tab_MinKomp[Organizacja dostaw / Versorgungsorganisation],MATCH($B305,tab_MinKomp[[Stanowisko / Position ]:[Stanowisko / Position ]],0)))</f>
        <v>n/a</v>
      </c>
      <c r="BD306" s="194" t="str">
        <f>IF(INDEX(tab_MinKomp[Organizacja wysyłek / Organisation von Lieferungen],MATCH($B305,tab_MinKomp[[Stanowisko / Position ]:[Stanowisko / Position ]],0))="n/a","n/a",BD305-INDEX(tab_MinKomp[Organizacja wysyłek / Organisation von Lieferungen],MATCH($B305,tab_MinKomp[[Stanowisko / Position ]:[Stanowisko / Position ]],0)))</f>
        <v>n/a</v>
      </c>
      <c r="BE306" s="194" t="str">
        <f>IF(INDEX(tab_MinKomp[Analiza magazynowa - Program Polen.mdb / Inventuranalyse],MATCH($B305,tab_MinKomp[[Stanowisko / Position ]:[Stanowisko / Position ]],0))="n/a","n/a",BE305-INDEX(tab_MinKomp[Analiza magazynowa - Program Polen.mdb / Inventuranalyse],MATCH($B305,tab_MinKomp[[Stanowisko / Position ]:[Stanowisko / Position ]],0)))</f>
        <v>n/a</v>
      </c>
      <c r="BF306" s="190" t="str">
        <f>IF(INDEX(tab_MinKomp[MMOG (Materials Management Operations Guidelines)],MATCH($B305,tab_MinKomp[[Stanowisko / Position ]:[Stanowisko / Position ]],0))="n/a","n/a",BF305-INDEX(tab_MinKomp[MMOG (Materials Management Operations Guidelines)],MATCH($B305,tab_MinKomp[[Stanowisko / Position ]:[Stanowisko / Position ]],0)))</f>
        <v>n/a</v>
      </c>
      <c r="BG306" s="190" t="str">
        <f>IF(INDEX(tab_MinKomp[GPP],MATCH($B305,tab_MinKomp[[Stanowisko / Position ]:[Stanowisko / Position ]],0))="n/a","n/a",BG305-INDEX(tab_MinKomp[GPP],MATCH($B305,tab_MinKomp[[Stanowisko / Position ]:[Stanowisko / Position ]],0)))</f>
        <v>n/a</v>
      </c>
      <c r="BH306" s="190" t="str">
        <f>IF(INDEX(tab_MinKomp[AIAG (Automotive Industry Action Group)],MATCH($B305,tab_MinKomp[[Stanowisko / Position ]:[Stanowisko / Position ]],0))="n/a","n/a",BH305-INDEX(tab_MinKomp[AIAG (Automotive Industry Action Group)],MATCH($B305,tab_MinKomp[[Stanowisko / Position ]:[Stanowisko / Position ]],0)))</f>
        <v>n/a</v>
      </c>
      <c r="BI306" s="190" t="str">
        <f>IF(INDEX(tab_MinKomp[Super-G disputes],MATCH($B305,tab_MinKomp[[Stanowisko / Position ]:[Stanowisko / Position ]],0))="n/a","n/a",BI305-INDEX(tab_MinKomp[Super-G disputes],MATCH($B305,tab_MinKomp[[Stanowisko / Position ]:[Stanowisko / Position ]],0)))</f>
        <v>n/a</v>
      </c>
      <c r="BJ306" s="190" t="str">
        <f>IF(INDEX(tab_MinKomp[CMMS3/eDDL (Direct Data Link)],MATCH($B305,tab_MinKomp[[Stanowisko / Position ]:[Stanowisko / Position ]],0))="n/a","n/a",BJ305-INDEX(tab_MinKomp[CMMS3/eDDL (Direct Data Link)],MATCH($B305,tab_MinKomp[[Stanowisko / Position ]:[Stanowisko / Position ]],0)))</f>
        <v>n/a</v>
      </c>
      <c r="BK306" s="190" t="str">
        <f>IF(INDEX(tab_MinKomp[MP&amp;L (Material Planning and Logistics)],MATCH($B305,tab_MinKomp[[Stanowisko / Position ]:[Stanowisko / Position ]],0))="n/a","n/a",BK305-INDEX(tab_MinKomp[MP&amp;L (Material Planning and Logistics)],MATCH($B305,tab_MinKomp[[Stanowisko / Position ]:[Stanowisko / Position ]],0)))</f>
        <v>n/a</v>
      </c>
      <c r="BL306" s="190" t="str">
        <f>IF(INDEX(tab_MinKomp[Supplier delivery rating],MATCH($B305,tab_MinKomp[[Stanowisko / Position ]:[Stanowisko / Position ]],0))="n/a","n/a",BL305-INDEX(tab_MinKomp[Supplier delivery rating],MATCH($B305,tab_MinKomp[[Stanowisko / Position ]:[Stanowisko / Position ]],0)))</f>
        <v>n/a</v>
      </c>
      <c r="BM306" s="194" t="str">
        <f>IF(INDEX(tab_MinKomp[Obsługa maszyn KVT / KVT Maschinenbedienung],MATCH($B305,tab_MinKomp[[Stanowisko / Position ]:[Stanowisko / Position ]],0))="n/a","n/a",BM305-INDEX(tab_MinKomp[Obsługa maszyn KVT / KVT Maschinenbedienung],MATCH($B305,tab_MinKomp[[Stanowisko / Position ]:[Stanowisko / Position ]],0)))</f>
        <v>n/a</v>
      </c>
      <c r="BN306" s="194" t="str">
        <f>IF(INDEX(tab_MinKomp[Obsługa maszyn KVT / KVT Maschinenbedienung],MATCH($B305,tab_MinKomp[[Stanowisko / Position ]:[Stanowisko / Position ]],0))="n/a","n/a",BN305-INDEX(tab_MinKomp[Obsługa maszyn KVT / KVT Maschinenbedienung],MATCH($B305,tab_MinKomp[[Stanowisko / Position ]:[Stanowisko / Position ]],0)))</f>
        <v>n/a</v>
      </c>
      <c r="BO306" s="194" t="str">
        <f>IF(INDEX(tab_MinKomp[Obsługa maszyn KVT / KVT Maschinenbedienung],MATCH($B305,tab_MinKomp[[Stanowisko / Position ]:[Stanowisko / Position ]],0))="n/a","n/a",BO305-INDEX(tab_MinKomp[Obsługa maszyn KVT / KVT Maschinenbedienung],MATCH($B305,tab_MinKomp[[Stanowisko / Position ]:[Stanowisko / Position ]],0)))</f>
        <v>n/a</v>
      </c>
      <c r="BP306" s="194">
        <f>IF(INDEX(tab_MinKomp[Obsługa maszyn Novapax / Novapax Maschinenbedienung],MATCH($B305,tab_MinKomp[[Stanowisko / Position ]:[Stanowisko / Position ]],0))="n/a","n/a",BP305-INDEX(tab_MinKomp[Obsługa maszyn Novapax / Novapax Maschinenbedienung],MATCH($B305,tab_MinKomp[[Stanowisko / Position ]:[Stanowisko / Position ]],0)))</f>
        <v>-1</v>
      </c>
      <c r="BQ306" s="194" t="str">
        <f>IF(INDEX(tab_MinKomp[Obsługa maszyn Piovan / Piovan Maschinenbedienung],MATCH($B305,tab_MinKomp[[Stanowisko / Position ]:[Stanowisko / Position ]],0))="n/a","n/a",BQ305-INDEX(tab_MinKomp[Obsługa maszyn Piovan / Piovan Maschinenbedienung],MATCH($B305,tab_MinKomp[[Stanowisko / Position ]:[Stanowisko / Position ]],0)))</f>
        <v>n/a</v>
      </c>
      <c r="BR306" s="194">
        <f>IF(INDEX(tab_MinKomp[Eliminacja awarii / Beseitigung von Ausfällen],MATCH($B305,tab_MinKomp[[Stanowisko / Position ]:[Stanowisko / Position ]],0))="n/a","n/a",BR305-INDEX(tab_MinKomp[Eliminacja awarii / Beseitigung von Ausfällen],MATCH($B305,tab_MinKomp[[Stanowisko / Position ]:[Stanowisko / Position ]],0)))</f>
        <v>0</v>
      </c>
      <c r="BS306" s="194" t="str">
        <f>IF(INDEX(tab_MinKomp[Obsługa maszyn Piovan / Piovan Maschinenbedienung],MATCH($B305,tab_MinKomp[[Stanowisko / Position ]:[Stanowisko / Position ]],0))="n/a","n/a",BS305-INDEX(tab_MinKomp[Obsługa maszyn Piovan / Piovan Maschinenbedienung],MATCH($B305,tab_MinKomp[[Stanowisko / Position ]:[Stanowisko / Position ]],0)))</f>
        <v>n/a</v>
      </c>
      <c r="BT306" s="194" t="str">
        <f>IF(INDEX(tab_MinKomp[Obsługa maszyn Piovan / Piovan Maschinenbedienung],MATCH($B305,tab_MinKomp[[Stanowisko / Position ]:[Stanowisko / Position ]],0))="n/a","n/a",BT305-INDEX(tab_MinKomp[Obsługa maszyn Piovan / Piovan Maschinenbedienung],MATCH($B305,tab_MinKomp[[Stanowisko / Position ]:[Stanowisko / Position ]],0)))</f>
        <v>n/a</v>
      </c>
      <c r="BU306" s="194" t="str">
        <f>IF(INDEX(tab_MinKomp[Obsługa maszyn Piovan / Piovan Maschinenbedienung],MATCH($B305,tab_MinKomp[[Stanowisko / Position ]:[Stanowisko / Position ]],0))="n/a","n/a",BU305-INDEX(tab_MinKomp[Obsługa maszyn Piovan / Piovan Maschinenbedienung],MATCH($B305,tab_MinKomp[[Stanowisko / Position ]:[Stanowisko / Position ]],0)))</f>
        <v>n/a</v>
      </c>
      <c r="BV306" s="194" t="str">
        <f>IF(INDEX(tab_MinKomp[Obsługa maszyn Piovan / Piovan Maschinenbedienung],MATCH($B305,tab_MinKomp[[Stanowisko / Position ]:[Stanowisko / Position ]],0))="n/a","n/a",BV305-INDEX(tab_MinKomp[Obsługa maszyn Piovan / Piovan Maschinenbedienung],MATCH($B305,tab_MinKomp[[Stanowisko / Position ]:[Stanowisko / Position ]],0)))</f>
        <v>n/a</v>
      </c>
      <c r="BW306" s="194" t="str">
        <f>IF(INDEX(tab_MinKomp[Obsługa maszyn Piovan / Piovan Maschinenbedienung],MATCH($B305,tab_MinKomp[[Stanowisko / Position ]:[Stanowisko / Position ]],0))="n/a","n/a",BW305-INDEX(tab_MinKomp[Obsługa maszyn Piovan / Piovan Maschinenbedienung],MATCH($B305,tab_MinKomp[[Stanowisko / Position ]:[Stanowisko / Position ]],0)))</f>
        <v>n/a</v>
      </c>
      <c r="BX306" s="194" t="str">
        <f>IF(INDEX(tab_MinKomp[Obsługa maszyn Piovan / Piovan Maschinenbedienung],MATCH($B305,tab_MinKomp[[Stanowisko / Position ]:[Stanowisko / Position ]],0))="n/a","n/a",BX305-INDEX(tab_MinKomp[Obsługa maszyn Piovan / Piovan Maschinenbedienung],MATCH($B305,tab_MinKomp[[Stanowisko / Position ]:[Stanowisko / Position ]],0)))</f>
        <v>n/a</v>
      </c>
      <c r="BY306" s="194" t="str">
        <f>IF(INDEX(tab_MinKomp[Obsługa maszyn Engel / Engel Maschinenbedienung],MATCH($B305,tab_MinKomp[[Stanowisko / Position ]:[Stanowisko / Position ]],0))="n/a","n/a",BY305-INDEX(tab_MinKomp[Obsługa maszyn Engel / Engel Maschinenbedienung],MATCH($B305,tab_MinKomp[[Stanowisko / Position ]:[Stanowisko / Position ]],0)))</f>
        <v>n/a</v>
      </c>
      <c r="BZ306" s="194" t="str">
        <f>IF(INDEX(tab_MinKomp[Obsługa maszyn Engel / Engel Maschinenbedienung],MATCH($B305,tab_MinKomp[[Stanowisko / Position ]:[Stanowisko / Position ]],0))="n/a","n/a",BZ305-INDEX(tab_MinKomp[Obsługa maszyn Engel / Engel Maschinenbedienung],MATCH($B305,tab_MinKomp[[Stanowisko / Position ]:[Stanowisko / Position ]],0)))</f>
        <v>n/a</v>
      </c>
      <c r="CA306" s="194">
        <f>IF(INDEX(tab_MinKomp[Eliminacja awarii / Beseitigung von Ausfällen],MATCH($B305,tab_MinKomp[[Stanowisko / Position ]:[Stanowisko / Position ]],0))="n/a","n/a",CA305-INDEX(tab_MinKomp[Eliminacja awarii / Beseitigung von Ausfällen],MATCH($B305,tab_MinKomp[[Stanowisko / Position ]:[Stanowisko / Position ]],0)))</f>
        <v>1</v>
      </c>
      <c r="CB306" s="194" t="str">
        <f>IF(INDEX(tab_MinKomp[Obsługa maszyn ASL / ASL Maschinenbedienung],MATCH($B305,tab_MinKomp[[Stanowisko / Position ]:[Stanowisko / Position ]],0))="n/a","n/a",CB305-INDEX(tab_MinKomp[Obsługa maszyn ASL / ASL Maschinenbedienung],MATCH($B305,tab_MinKomp[[Stanowisko / Position ]:[Stanowisko / Position ]],0)))</f>
        <v>n/a</v>
      </c>
      <c r="CC306" s="194">
        <f>IF(INDEX(tab_MinKomp[Obsługa maszyn Novapax / Novapax Maschinenbedienung],MATCH($B305,tab_MinKomp[[Stanowisko / Position ]:[Stanowisko / Position ]],0))="n/a","n/a",CC305-INDEX(tab_MinKomp[Obsługa maszyn Novapax / Novapax Maschinenbedienung],MATCH($B305,tab_MinKomp[[Stanowisko / Position ]:[Stanowisko / Position ]],0)))</f>
        <v>0</v>
      </c>
      <c r="CD306" s="194">
        <f>IF(INDEX(tab_MinKomp[Obsługa maszyn Novapax / Novapax Maschinenbedienung],MATCH($B305,tab_MinKomp[[Stanowisko / Position ]:[Stanowisko / Position ]],0))="n/a","n/a",CD305-INDEX(tab_MinKomp[Obsługa maszyn Novapax / Novapax Maschinenbedienung],MATCH($B305,tab_MinKomp[[Stanowisko / Position ]:[Stanowisko / Position ]],0)))</f>
        <v>0</v>
      </c>
      <c r="CE306" s="194" t="str">
        <f>IF(INDEX(tab_MinKomp[Obsługa maszyn Piovan / Piovan Maschinenbedienung],MATCH($B305,tab_MinKomp[[Stanowisko / Position ]:[Stanowisko / Position ]],0))="n/a","n/a",CE305-INDEX(tab_MinKomp[Obsługa maszyn Piovan / Piovan Maschinenbedienung],MATCH($B305,tab_MinKomp[[Stanowisko / Position ]:[Stanowisko / Position ]],0)))</f>
        <v>n/a</v>
      </c>
      <c r="CF306" s="194" t="str">
        <f>IF(INDEX(tab_MinKomp[Obsługa maszyn Piovan / Piovan Maschinenbedienung],MATCH($B305,tab_MinKomp[[Stanowisko / Position ]:[Stanowisko / Position ]],0))="n/a","n/a",CF305-INDEX(tab_MinKomp[Obsługa maszyn Piovan / Piovan Maschinenbedienung],MATCH($B305,tab_MinKomp[[Stanowisko / Position ]:[Stanowisko / Position ]],0)))</f>
        <v>n/a</v>
      </c>
      <c r="CG306" s="194">
        <f>IF(INDEX(tab_MinKomp[Eliminacja awarii / Beseitigung von Ausfällen],MATCH($B305,tab_MinKomp[[Stanowisko / Position ]:[Stanowisko / Position ]],0))="n/a","n/a",CG305-INDEX(tab_MinKomp[Eliminacja awarii / Beseitigung von Ausfällen],MATCH($B305,tab_MinKomp[[Stanowisko / Position ]:[Stanowisko / Position ]],0)))</f>
        <v>0</v>
      </c>
      <c r="CH306" s="194" t="str">
        <f>IF(INDEX(tab_MinKomp[Wymagania VDA 6.5 Product / Forderungen],MATCH($B305,tab_MinKomp[[Stanowisko / Position ]:[Stanowisko / Position ]],0))="n/a","n/a",CH305-INDEX(tab_MinKomp[Wymagania VDA 6.5 Product / Forderungen],MATCH($B305,tab_MinKomp[[Stanowisko / Position ]:[Stanowisko / Position ]],0)))</f>
        <v>n/a</v>
      </c>
      <c r="CI306" s="194" t="str">
        <f>IF(INDEX(tab_MinKomp[Wymagania VDA 6.5 Product / Forderungen],MATCH($B305,tab_MinKomp[[Stanowisko / Position ]:[Stanowisko / Position ]],0))="n/a","n/a",CI305-INDEX(tab_MinKomp[Wymagania VDA 6.5 Product / Forderungen],MATCH($B305,tab_MinKomp[[Stanowisko / Position ]:[Stanowisko / Position ]],0)))</f>
        <v>n/a</v>
      </c>
      <c r="CJ306" s="194" t="str">
        <f>IF(INDEX(tab_MinKomp[Wymagania VDA 6.5 Product / Forderungen],MATCH($B305,tab_MinKomp[[Stanowisko / Position ]:[Stanowisko / Position ]],0))="n/a","n/a",CJ305-INDEX(tab_MinKomp[Wymagania VDA 6.5 Product / Forderungen],MATCH($B305,tab_MinKomp[[Stanowisko / Position ]:[Stanowisko / Position ]],0)))</f>
        <v>n/a</v>
      </c>
      <c r="CK306" s="194" t="str">
        <f>IF(INDEX(tab_MinKomp[Wymagania VDA 6.5 Product / Forderungen],MATCH($B305,tab_MinKomp[[Stanowisko / Position ]:[Stanowisko / Position ]],0))="n/a","n/a",CK305-INDEX(tab_MinKomp[Wymagania VDA 6.5 Product / Forderungen],MATCH($B305,tab_MinKomp[[Stanowisko / Position ]:[Stanowisko / Position ]],0)))</f>
        <v>n/a</v>
      </c>
      <c r="CL306" s="194" t="str">
        <f>IF(INDEX(tab_MinKomp[Wymagania VDA 6.5 Product / Forderungen],MATCH($B305,tab_MinKomp[[Stanowisko / Position ]:[Stanowisko / Position ]],0))="n/a","n/a",CL305-INDEX(tab_MinKomp[Wymagania VDA 6.5 Product / Forderungen],MATCH($B305,tab_MinKomp[[Stanowisko / Position ]:[Stanowisko / Position ]],0)))</f>
        <v>n/a</v>
      </c>
      <c r="CM306" s="194" t="str">
        <f>IF(INDEX(tab_MinKomp[Informatyka ogólna (techniczne i systemowe) / Allgemeine IT (Technik und System)],MATCH($B305,tab_MinKomp[[Stanowisko / Position ]:[Stanowisko / Position ]],0))="n/a","n/a",CM305-INDEX(tab_MinKomp[Informatyka ogólna (techniczne i systemowe) / Allgemeine IT (Technik und System)],MATCH($B305,tab_MinKomp[[Stanowisko / Position ]:[Stanowisko / Position ]],0)))</f>
        <v>n/a</v>
      </c>
      <c r="CN306" s="194" t="str">
        <f>IF(INDEX(tab_MinKomp[Sieci komputerowe / Computernetzwerke],MATCH($B305,tab_MinKomp[[Stanowisko / Position ]:[Stanowisko / Position ]],0))="n/a","n/a",CN305-INDEX(tab_MinKomp[Sieci komputerowe / Computernetzwerke],MATCH($B305,tab_MinKomp[[Stanowisko / Position ]:[Stanowisko / Position ]],0)))</f>
        <v>n/a</v>
      </c>
      <c r="CO306" s="194" t="str">
        <f>IF(INDEX(tab_MinKomp[Hardware (komputery PC, drukarki biurowe i etykietowe, telefonia stacjonarna i mobilna) (PC, Drucker, Telefpne, Handys)],MATCH($B305,tab_MinKomp[[Stanowisko / Position ]:[Stanowisko / Position ]],0))="n/a","n/a",CO305-INDEX(tab_MinKomp[Hardware (komputery PC, drukarki biurowe i etykietowe, telefonia stacjonarna i mobilna) (PC, Drucker, Telefpne, Handys)],MATCH($B305,tab_MinKomp[[Stanowisko / Position ]:[Stanowisko / Position ]],0)))</f>
        <v>n/a</v>
      </c>
      <c r="CP306" s="194" t="str">
        <f>IF(INDEX(tab_MinKomp[Software &amp; Systems (MS Office, MS Remote Desktop)],MATCH($B305,tab_MinKomp[[Stanowisko / Position ]:[Stanowisko / Position ]],0))="n/a","n/a",CP305-INDEX(tab_MinKomp[Software &amp; Systems (MS Office, MS Remote Desktop)],MATCH($B305,tab_MinKomp[[Stanowisko / Position ]:[Stanowisko / Position ]],0)))</f>
        <v>n/a</v>
      </c>
      <c r="CQ306" s="194" t="str">
        <f>IF(INDEX(tab_MinKomp[Programowanie obiektowe (PHP) / Objektprogrammierung],MATCH($B305,tab_MinKomp[[Stanowisko / Position ]:[Stanowisko / Position ]],0))="n/a","n/a",CQ305-INDEX(tab_MinKomp[Programowanie obiektowe (PHP) / Objektprogrammierung],MATCH($B305,tab_MinKomp[[Stanowisko / Position ]:[Stanowisko / Position ]],0)))</f>
        <v>n/a</v>
      </c>
      <c r="CR306" s="194" t="str">
        <f>IF(INDEX(tab_MinKomp[Scrum],MATCH($B305,tab_MinKomp[[Stanowisko / Position ]:[Stanowisko / Position ]],0))="n/a","n/a",CR305-INDEX(tab_MinKomp[Scrum],MATCH($B305,tab_MinKomp[[Stanowisko / Position ]:[Stanowisko / Position ]],0)))</f>
        <v>n/a</v>
      </c>
      <c r="CS306" s="194" t="str">
        <f>IF(INDEX(tab_MinKomp[SQL (MySQL)],MATCH($B305,tab_MinKomp[[Stanowisko / Position ]:[Stanowisko / Position ]],0))="n/a","n/a",CS305-INDEX(tab_MinKomp[SQL (MySQL)],MATCH($B305,tab_MinKomp[[Stanowisko / Position ]:[Stanowisko / Position ]],0)))</f>
        <v>n/a</v>
      </c>
      <c r="CT306" s="194" t="str">
        <f>IF(INDEX(tab_MinKomp[Javascript],MATCH($B305,tab_MinKomp[[Stanowisko / Position ]:[Stanowisko / Position ]],0))="n/a","n/a",CT305-INDEX(tab_MinKomp[Javascript],MATCH($B305,tab_MinKomp[[Stanowisko / Position ]:[Stanowisko / Position ]],0)))</f>
        <v>n/a</v>
      </c>
      <c r="CU306" s="194" t="str">
        <f>IF(INDEX(tab_MinKomp[Joomla],MATCH($B305,tab_MinKomp[[Stanowisko / Position ]:[Stanowisko / Position ]],0))="n/a","n/a",CU305-INDEX(tab_MinKomp[Joomla],MATCH($B305,tab_MinKomp[[Stanowisko / Position ]:[Stanowisko / Position ]],0)))</f>
        <v>n/a</v>
      </c>
      <c r="CV306" s="194" t="str">
        <f>IF(INDEX(tab_MinKomp[Bash],MATCH($B305,tab_MinKomp[[Stanowisko / Position ]:[Stanowisko / Position ]],0))="n/a","n/a",CV305-INDEX(tab_MinKomp[Bash],MATCH($B305,tab_MinKomp[[Stanowisko / Position ]:[Stanowisko / Position ]],0)))</f>
        <v>n/a</v>
      </c>
      <c r="CW306" s="194">
        <f>IF(INDEX(tab_MinKomp[Systemy MES (HYDRA / SFMS)],MATCH($B305,tab_MinKomp[[Stanowisko / Position ]:[Stanowisko / Position ]],0))="n/a","n/a",CW305-INDEX(tab_MinKomp[Systemy MES (HYDRA / SFMS)],MATCH($B305,tab_MinKomp[[Stanowisko / Position ]:[Stanowisko / Position ]],0)))</f>
        <v>0</v>
      </c>
      <c r="CX306" s="194" t="str">
        <f>IF(INDEX(tab_MinKomp[HTML / CSS],MATCH($B305,tab_MinKomp[[Stanowisko / Position ]:[Stanowisko / Position ]],0))="n/a","n/a",CX305-INDEX(tab_MinKomp[HTML / CSS],MATCH($B305,tab_MinKomp[[Stanowisko / Position ]:[Stanowisko / Position ]],0)))</f>
        <v>n/a</v>
      </c>
      <c r="CY306" s="194" t="str">
        <f>IF(INDEX(tab_MinKomp[SYSTEM PR],MATCH($B305,tab_MinKomp[[Stanowisko / Position ]:[Stanowisko / Position ]],0))="n/a","n/a",CY305-INDEX(tab_MinKomp[SYSTEM PR],MATCH($B305,tab_MinKomp[[Stanowisko / Position ]:[Stanowisko / Position ]],0)))</f>
        <v>n/a</v>
      </c>
      <c r="CZ306" s="194" t="str">
        <f>IF(INDEX(tab_MinKomp[System Einkauf XP / EBA],MATCH($B305,tab_MinKomp[[Stanowisko / Position ]:[Stanowisko / Position ]],0))="n/a","n/a",CZ305-INDEX(tab_MinKomp[System Einkauf XP / EBA],MATCH($B305,tab_MinKomp[[Stanowisko / Position ]:[Stanowisko / Position ]],0)))</f>
        <v>n/a</v>
      </c>
      <c r="DA306" s="194" t="str">
        <f>IF(INDEX(tab_MinKomp[Techniki negocjacyjne / Verhandlungstechniken],MATCH($B305,tab_MinKomp[[Stanowisko / Position ]:[Stanowisko / Position ]],0))="n/a","n/a",DA305-INDEX(tab_MinKomp[Techniki negocjacyjne / Verhandlungstechniken],MATCH($B305,tab_MinKomp[[Stanowisko / Position ]:[Stanowisko / Position ]],0)))</f>
        <v>n/a</v>
      </c>
      <c r="DB306" s="194" t="str">
        <f>IF(INDEX(tab_MinKomp[Znajomość rynku branżowego / Kenntnis des Industrie Marktes],MATCH($B305,tab_MinKomp[[Stanowisko / Position ]:[Stanowisko / Position ]],0))="n/a","n/a",DB305-INDEX(tab_MinKomp[Znajomość rynku branżowego / Kenntnis des Industrie Marktes],MATCH($B305,tab_MinKomp[[Stanowisko / Position ]:[Stanowisko / Position ]],0)))</f>
        <v>n/a</v>
      </c>
      <c r="DC306" s="194" t="str">
        <f>IF(INDEX(tab_MinKomp[SUPPLIER MANAGEMENT],MATCH($B305,tab_MinKomp[[Stanowisko / Position ]:[Stanowisko / Position ]],0))="n/a","n/a",DC305-INDEX(tab_MinKomp[SUPPLIER MANAGEMENT],MATCH($B305,tab_MinKomp[[Stanowisko / Position ]:[Stanowisko / Position ]],0)))</f>
        <v>n/a</v>
      </c>
      <c r="DD306" s="194" t="str">
        <f>IF(INDEX(tab_MinKomp[SUPPLIER MANAGEMENT],MATCH($B305,tab_MinKomp[[Stanowisko / Position ]:[Stanowisko / Position ]],0))="n/a","n/a",DD305-INDEX(tab_MinKomp[SUPPLIER MANAGEMENT],MATCH($B305,tab_MinKomp[[Stanowisko / Position ]:[Stanowisko / Position ]],0)))</f>
        <v>n/a</v>
      </c>
      <c r="DE306" s="194" t="str">
        <f>IF(INDEX(tab_MinKomp[SUPPLIER MANAGEMENT],MATCH($B305,tab_MinKomp[[Stanowisko / Position ]:[Stanowisko / Position ]],0))="n/a","n/a",DE305-INDEX(tab_MinKomp[SUPPLIER MANAGEMENT],MATCH($B305,tab_MinKomp[[Stanowisko / Position ]:[Stanowisko / Position ]],0)))</f>
        <v>n/a</v>
      </c>
      <c r="DF306" s="194">
        <f>IF(INDEX(tab_MinKomp[LEAN MANAGEMENT],MATCH($B305,tab_MinKomp[[Stanowisko / Position ]:[Stanowisko / Position ]],0))="n/a","n/a",DF305-INDEX(tab_MinKomp[LEAN MANAGEMENT],MATCH($B305,tab_MinKomp[[Stanowisko / Position ]:[Stanowisko / Position ]],0)))</f>
        <v>0</v>
      </c>
      <c r="DG306" s="194" t="str">
        <f>IF(INDEX(tab_MinKomp[PPAP/PSW],MATCH($B305,tab_MinKomp[[Stanowisko / Position ]:[Stanowisko / Position ]],0))="n/a","n/a",DG305-INDEX(tab_MinKomp[PPAP/PSW],MATCH($B305,tab_MinKomp[[Stanowisko / Position ]:[Stanowisko / Position ]],0)))</f>
        <v>n/a</v>
      </c>
      <c r="DH306" s="194" t="str">
        <f>IF(INDEX(tab_MinKomp[SUPPLIER MANAGEMENT],MATCH($B305,tab_MinKomp[[Stanowisko / Position ]:[Stanowisko / Position ]],0))="n/a","n/a",DH305-INDEX(tab_MinKomp[SUPPLIER MANAGEMENT],MATCH($B305,tab_MinKomp[[Stanowisko / Position ]:[Stanowisko / Position ]],0)))</f>
        <v>n/a</v>
      </c>
      <c r="DI306" s="194" t="str">
        <f>IF(INDEX(tab_MinKomp[OBSŁUGA PORTALI KLIENTA / Kundenportale],MATCH($B305,tab_MinKomp[[Stanowisko / Position ]:[Stanowisko / Position ]],0))="n/a","n/a",DI305-INDEX(tab_MinKomp[OBSŁUGA PORTALI KLIENTA / Kundenportale],MATCH($B305,tab_MinKomp[[Stanowisko / Position ]:[Stanowisko / Position ]],0)))</f>
        <v>n/a</v>
      </c>
      <c r="DJ306" s="194" t="str">
        <f>IF(INDEX(tab_MinKomp[Obsługa systemu BABTECQ / BABTECQ System],MATCH($B305,tab_MinKomp[[Stanowisko / Position ]:[Stanowisko / Position ]],0))="n/a","n/a",DJ305-INDEX(tab_MinKomp[Obsługa systemu BABTECQ / BABTECQ System],MATCH($B305,tab_MinKomp[[Stanowisko / Position ]:[Stanowisko / Position ]],0)))</f>
        <v>n/a</v>
      </c>
      <c r="DK306" s="194" t="str">
        <f>IF(INDEX(tab_MinKomp[Rysunek techniczny / technische Zeichnung],MATCH($B305,tab_MinKomp[[Stanowisko / Position ]:[Stanowisko / Position ]],0))="n/a","n/a",DK305-INDEX(tab_MinKomp[Rysunek techniczny / technische Zeichnung],MATCH($B305,tab_MinKomp[[Stanowisko / Position ]:[Stanowisko / Position ]],0)))</f>
        <v>n/a</v>
      </c>
      <c r="DL306" s="194" t="str">
        <f>IF(INDEX(tab_MinKomp[Kalibracja / Kalibrierung],MATCH($B305,tab_MinKomp[[Stanowisko / Position ]:[Stanowisko / Position ]],0))="n/a","n/a",DL305-INDEX(tab_MinKomp[Kalibracja / Kalibrierung],MATCH($B305,tab_MinKomp[[Stanowisko / Position ]:[Stanowisko / Position ]],0)))</f>
        <v>n/a</v>
      </c>
      <c r="DM306" s="194" t="str">
        <f>IF(INDEX(tab_MinKomp[Rekwalifikacja / Requalifizierung],MATCH($B305,tab_MinKomp[[Stanowisko / Position ]:[Stanowisko / Position ]],0))="n/a","n/a",DM305-INDEX(tab_MinKomp[Rekwalifikacja / Requalifizierung],MATCH($B305,tab_MinKomp[[Stanowisko / Position ]:[Stanowisko / Position ]],0)))</f>
        <v>n/a</v>
      </c>
      <c r="DN306" s="190" t="str">
        <f>IF(INDEX(tab_MinKomp[Testy czystości / Reinheitstests],MATCH($B305,tab_MinKomp[[Stanowisko / Position ]:[Stanowisko / Position ]],0))="n/a","n/a",DN305-INDEX(tab_MinKomp[Testy czystości / Reinheitstests],MATCH($B305,tab_MinKomp[[Stanowisko / Position ]:[Stanowisko / Position ]],0)))</f>
        <v>n/a</v>
      </c>
      <c r="DO306" s="190" t="str">
        <f>IF(INDEX(tab_MinKomp[Testy czystości / Reinheitstests],MATCH($B305,tab_MinKomp[[Stanowisko / Position ]:[Stanowisko / Position ]],0))="n/a","n/a",DO305-INDEX(tab_MinKomp[Testy czystości / Reinheitstests],MATCH($B305,tab_MinKomp[[Stanowisko / Position ]:[Stanowisko / Position ]],0)))</f>
        <v>n/a</v>
      </c>
      <c r="DP306" s="190" t="str">
        <f>IF(INDEX(tab_MinKomp[Testy czystości / Reinheitstests],MATCH($B305,tab_MinKomp[[Stanowisko / Position ]:[Stanowisko / Position ]],0))="n/a","n/a",DP305-INDEX(tab_MinKomp[Testy czystości / Reinheitstests],MATCH($B305,tab_MinKomp[[Stanowisko / Position ]:[Stanowisko / Position ]],0)))</f>
        <v>n/a</v>
      </c>
      <c r="DQ306" s="190" t="str">
        <f>IF(INDEX(tab_MinKomp[Testy czystości / Reinheitstests],MATCH($B305,tab_MinKomp[[Stanowisko / Position ]:[Stanowisko / Position ]],0))="n/a","n/a",DQ305-INDEX(tab_MinKomp[Testy czystości / Reinheitstests],MATCH($B305,tab_MinKomp[[Stanowisko / Position ]:[Stanowisko / Position ]],0)))</f>
        <v>n/a</v>
      </c>
      <c r="DR306" s="190" t="str">
        <f>IF(INDEX(tab_MinKomp[Testy czystości / Reinheitstests],MATCH($B305,tab_MinKomp[[Stanowisko / Position ]:[Stanowisko / Position ]],0))="n/a","n/a",DR305-INDEX(tab_MinKomp[Testy czystości / Reinheitstests],MATCH($B305,tab_MinKomp[[Stanowisko / Position ]:[Stanowisko / Position ]],0)))</f>
        <v>n/a</v>
      </c>
      <c r="DS306" s="190" t="str">
        <f>IF(INDEX(tab_MinKomp[Testy czystości / Reinheitstests],MATCH($B305,tab_MinKomp[[Stanowisko / Position ]:[Stanowisko / Position ]],0))="n/a","n/a",DS305-INDEX(tab_MinKomp[Testy czystości / Reinheitstests],MATCH($B305,tab_MinKomp[[Stanowisko / Position ]:[Stanowisko / Position ]],0)))</f>
        <v>n/a</v>
      </c>
      <c r="DT306" s="194" t="str">
        <f>IF(INDEX(tab_MinKomp[SUPPLIER MANAGEMENT],MATCH($B305,tab_MinKomp[[Stanowisko / Position ]:[Stanowisko / Position ]],0))="n/a","n/a",DT305-INDEX(tab_MinKomp[SUPPLIER MANAGEMENT],MATCH($B305,tab_MinKomp[[Stanowisko / Position ]:[Stanowisko / Position ]],0)))</f>
        <v>n/a</v>
      </c>
      <c r="DU306" s="190" t="str">
        <f>IF(INDEX(tab_MinKomp[Testy czystości / Reinheitstests],MATCH($B305,tab_MinKomp[[Stanowisko / Position ]:[Stanowisko / Position ]],0))="n/a","n/a",DU305-INDEX(tab_MinKomp[Testy czystości / Reinheitstests],MATCH($B305,tab_MinKomp[[Stanowisko / Position ]:[Stanowisko / Position ]],0)))</f>
        <v>n/a</v>
      </c>
      <c r="DV306" s="190" t="str">
        <f>IF(INDEX(tab_MinKomp[Testy czystości / Reinheitstests],MATCH($B305,tab_MinKomp[[Stanowisko / Position ]:[Stanowisko / Position ]],0))="n/a","n/a",DV305-INDEX(tab_MinKomp[Testy czystości / Reinheitstests],MATCH($B305,tab_MinKomp[[Stanowisko / Position ]:[Stanowisko / Position ]],0)))</f>
        <v>n/a</v>
      </c>
      <c r="DW306" s="190" t="str">
        <f>IF(INDEX(tab_MinKomp[Testy czystości / Reinheitstests],MATCH($B305,tab_MinKomp[[Stanowisko / Position ]:[Stanowisko / Position ]],0))="n/a","n/a",DW305-INDEX(tab_MinKomp[Testy czystości / Reinheitstests],MATCH($B305,tab_MinKomp[[Stanowisko / Position ]:[Stanowisko / Position ]],0)))</f>
        <v>n/a</v>
      </c>
      <c r="DX306" s="190" t="str">
        <f>IF(INDEX(tab_MinKomp[Testy czystości / Reinheitstests],MATCH($B305,tab_MinKomp[[Stanowisko / Position ]:[Stanowisko / Position ]],0))="n/a","n/a",DX305-INDEX(tab_MinKomp[Testy czystości / Reinheitstests],MATCH($B305,tab_MinKomp[[Stanowisko / Position ]:[Stanowisko / Position ]],0)))</f>
        <v>n/a</v>
      </c>
      <c r="DY306" s="190" t="str">
        <f>IF(INDEX(tab_MinKomp[Testy czystości / Reinheitstests],MATCH($B305,tab_MinKomp[[Stanowisko / Position ]:[Stanowisko / Position ]],0))="n/a","n/a",DY305-INDEX(tab_MinKomp[Testy czystości / Reinheitstests],MATCH($B305,tab_MinKomp[[Stanowisko / Position ]:[Stanowisko / Position ]],0)))</f>
        <v>n/a</v>
      </c>
      <c r="DZ306" s="190" t="str">
        <f>IF(INDEX(tab_MinKomp[Testy czystości / Reinheitstests],MATCH($B305,tab_MinKomp[[Stanowisko / Position ]:[Stanowisko / Position ]],0))="n/a","n/a",DZ305-INDEX(tab_MinKomp[Testy czystości / Reinheitstests],MATCH($B305,tab_MinKomp[[Stanowisko / Position ]:[Stanowisko / Position ]],0)))</f>
        <v>n/a</v>
      </c>
      <c r="EA306" s="194" t="str">
        <f>IF(INDEX(tab_MinKomp[SUPPLIER MANAGEMENT],MATCH($B305,tab_MinKomp[[Stanowisko / Position ]:[Stanowisko / Position ]],0))="n/a","n/a",EA305-INDEX(tab_MinKomp[SUPPLIER MANAGEMENT],MATCH($B305,tab_MinKomp[[Stanowisko / Position ]:[Stanowisko / Position ]],0)))</f>
        <v>n/a</v>
      </c>
      <c r="EB306" s="190" t="str">
        <f>IF(INDEX(tab_MinKomp[Testy czystości / Reinheitstests],MATCH($B305,tab_MinKomp[[Stanowisko / Position ]:[Stanowisko / Position ]],0))="n/a","n/a",EB305-INDEX(tab_MinKomp[Testy czystości / Reinheitstests],MATCH($B305,tab_MinKomp[[Stanowisko / Position ]:[Stanowisko / Position ]],0)))</f>
        <v>n/a</v>
      </c>
      <c r="EC306" s="190" t="str">
        <f>IF(INDEX(tab_MinKomp[Testy czystości / Reinheitstests],MATCH($B305,tab_MinKomp[[Stanowisko / Position ]:[Stanowisko / Position ]],0))="n/a","n/a",EC305-INDEX(tab_MinKomp[Testy czystości / Reinheitstests],MATCH($B305,tab_MinKomp[[Stanowisko / Position ]:[Stanowisko / Position ]],0)))</f>
        <v>n/a</v>
      </c>
      <c r="ED306" s="190" t="str">
        <f>IF(INDEX(tab_MinKomp[Testy czystości / Reinheitstests],MATCH($B305,tab_MinKomp[[Stanowisko / Position ]:[Stanowisko / Position ]],0))="n/a","n/a",ED305-INDEX(tab_MinKomp[Testy czystości / Reinheitstests],MATCH($B305,tab_MinKomp[[Stanowisko / Position ]:[Stanowisko / Position ]],0)))</f>
        <v>n/a</v>
      </c>
      <c r="EE306" s="190" t="str">
        <f>IF(INDEX(tab_MinKomp[Testy czystości / Reinheitstests],MATCH($B305,tab_MinKomp[[Stanowisko / Position ]:[Stanowisko / Position ]],0))="n/a","n/a",EE305-INDEX(tab_MinKomp[Testy czystości / Reinheitstests],MATCH($B305,tab_MinKomp[[Stanowisko / Position ]:[Stanowisko / Position ]],0)))</f>
        <v>n/a</v>
      </c>
      <c r="EF306" s="190" t="str">
        <f>IF(INDEX(tab_MinKomp[Testy czystości / Reinheitstests],MATCH($B305,tab_MinKomp[[Stanowisko / Position ]:[Stanowisko / Position ]],0))="n/a","n/a",EF305-INDEX(tab_MinKomp[Testy czystości / Reinheitstests],MATCH($B305,tab_MinKomp[[Stanowisko / Position ]:[Stanowisko / Position ]],0)))</f>
        <v>n/a</v>
      </c>
      <c r="EG306" s="190" t="str">
        <f>IF(INDEX(tab_MinKomp[Testy czystości / Reinheitstests],MATCH($B305,tab_MinKomp[[Stanowisko / Position ]:[Stanowisko / Position ]],0))="n/a","n/a",EG305-INDEX(tab_MinKomp[Testy czystości / Reinheitstests],MATCH($B305,tab_MinKomp[[Stanowisko / Position ]:[Stanowisko / Position ]],0)))</f>
        <v>n/a</v>
      </c>
      <c r="EH306" s="190" t="str">
        <f>IF(INDEX(tab_MinKomp[Testy czystości / Reinheitstests],MATCH($B305,tab_MinKomp[[Stanowisko / Position ]:[Stanowisko / Position ]],0))="n/a","n/a",EH305-INDEX(tab_MinKomp[Testy czystości / Reinheitstests],MATCH($B305,tab_MinKomp[[Stanowisko / Position ]:[Stanowisko / Position ]],0)))</f>
        <v>n/a</v>
      </c>
      <c r="EI306" s="190" t="str">
        <f>IF(INDEX(tab_MinKomp[Testy czystości / Reinheitstests],MATCH($B305,tab_MinKomp[[Stanowisko / Position ]:[Stanowisko / Position ]],0))="n/a","n/a",EI305-INDEX(tab_MinKomp[Testy czystości / Reinheitstests],MATCH($B305,tab_MinKomp[[Stanowisko / Position ]:[Stanowisko / Position ]],0)))</f>
        <v>n/a</v>
      </c>
      <c r="EJ306" s="190" t="str">
        <f>IF(INDEX(tab_MinKomp[Testy czystości / Reinheitstests],MATCH($B305,tab_MinKomp[[Stanowisko / Position ]:[Stanowisko / Position ]],0))="n/a","n/a",EJ305-INDEX(tab_MinKomp[Testy czystości / Reinheitstests],MATCH($B305,tab_MinKomp[[Stanowisko / Position ]:[Stanowisko / Position ]],0)))</f>
        <v>n/a</v>
      </c>
      <c r="EK306" s="190">
        <v>3</v>
      </c>
      <c r="EL306" s="190">
        <v>2</v>
      </c>
      <c r="EM306" s="190">
        <v>2</v>
      </c>
      <c r="EN306" s="190" t="str">
        <f>IF(INDEX(tab_MinKomp[Testy czystości / Reinheitstests],MATCH($B305,tab_MinKomp[[Stanowisko / Position ]:[Stanowisko / Position ]],0))="n/a","n/a",EN305-INDEX(tab_MinKomp[Testy czystości / Reinheitstests],MATCH($B305,tab_MinKomp[[Stanowisko / Position ]:[Stanowisko / Position ]],0)))</f>
        <v>n/a</v>
      </c>
      <c r="EO306" s="194" t="str">
        <f>IF(INDEX(tab_MinKomp[Konserwacja Rep],MATCH($B305,tab_MinKomp[[Stanowisko / Position ]:[Stanowisko / Position ]],0))="n/a","n/a",EO305-INDEX(tab_MinKomp[Konserwacja Rep],MATCH($B305,tab_MinKomp[[Stanowisko / Position ]:[Stanowisko / Position ]],0)))</f>
        <v>n/a</v>
      </c>
      <c r="EP306" s="194" t="str">
        <f>IF(INDEX(tab_MinKomp[[Konserwacja Engel ]],MATCH($B305,tab_MinKomp[[Stanowisko / Position ]:[Stanowisko / Position ]],0))="n/a","n/a",EP305-INDEX(tab_MinKomp[[Konserwacja Engel ]],MATCH($B305,tab_MinKomp[[Stanowisko / Position ]:[Stanowisko / Position ]],0)))</f>
        <v>n/a</v>
      </c>
      <c r="EQ306" s="194" t="str">
        <f>IF(INDEX(tab_MinKomp[Konserwacja B 50],MATCH($B305,tab_MinKomp[[Stanowisko / Position ]:[Stanowisko / Position ]],0))="n/a","n/a",EQ305-INDEX(tab_MinKomp[Konserwacja B 50],MATCH($B305,tab_MinKomp[[Stanowisko / Position ]:[Stanowisko / Position ]],0)))</f>
        <v>n/a</v>
      </c>
      <c r="ER306" s="194" t="str">
        <f>IF(INDEX(tab_MinKomp[[Konserwacja EOL ]],MATCH($B305,tab_MinKomp[[Stanowisko / Position ]:[Stanowisko / Position ]],0))="n/a","n/a",ER305-INDEX(tab_MinKomp[[Konserwacja EOL ]],MATCH($B305,tab_MinKomp[[Stanowisko / Position ]:[Stanowisko / Position ]],0)))</f>
        <v>n/a</v>
      </c>
      <c r="ES306" s="194" t="str">
        <f>IF(INDEX(tab_MinKomp[Konserwacja Branson],MATCH($B305,tab_MinKomp[[Stanowisko / Position ]:[Stanowisko / Position ]],0))="n/a","n/a",ES305-INDEX(tab_MinKomp[Konserwacja Branson],MATCH($B305,tab_MinKomp[[Stanowisko / Position ]:[Stanowisko / Position ]],0)))</f>
        <v>n/a</v>
      </c>
      <c r="ET306" s="194" t="str">
        <f>IF(INDEX(tab_MinKomp[Konserwacja coolery],MATCH($B305,tab_MinKomp[[Stanowisko / Position ]:[Stanowisko / Position ]],0))="n/a","n/a",ET305-INDEX(tab_MinKomp[Konserwacja coolery],MATCH($B305,tab_MinKomp[[Stanowisko / Position ]:[Stanowisko / Position ]],0)))</f>
        <v>n/a</v>
      </c>
      <c r="EU306" s="194" t="str">
        <f>IF(INDEX(tab_MinKomp[Konserwacja piecy],MATCH($B305,tab_MinKomp[[Stanowisko / Position ]:[Stanowisko / Position ]],0))="n/a","n/a",EU305-INDEX(tab_MinKomp[Konserwacja piecy],MATCH($B305,tab_MinKomp[[Stanowisko / Position ]:[Stanowisko / Position ]],0)))</f>
        <v>n/a</v>
      </c>
      <c r="EV306" s="194" t="str">
        <f>IF(INDEX(tab_MinKomp[Rysunek techniczny- czytanie],MATCH($B305,tab_MinKomp[[Stanowisko / Position ]:[Stanowisko / Position ]],0))="n/a","n/a",EV305-INDEX(tab_MinKomp[Rysunek techniczny- czytanie],MATCH($B305,tab_MinKomp[[Stanowisko / Position ]:[Stanowisko / Position ]],0)))</f>
        <v>n/a</v>
      </c>
      <c r="EW306" s="194" t="str">
        <f>IF(INDEX(tab_MinKomp[Elektryka],MATCH($B305,tab_MinKomp[[Stanowisko / Position ]:[Stanowisko / Position ]],0))="n/a","n/a",EW305-INDEX(tab_MinKomp[Elektryka],MATCH($B305,tab_MinKomp[[Stanowisko / Position ]:[Stanowisko / Position ]],0)))</f>
        <v>n/a</v>
      </c>
      <c r="EX306" s="194" t="str">
        <f>IF(INDEX(tab_MinKomp[Pneumatyka],MATCH($B305,tab_MinKomp[[Stanowisko / Position ]:[Stanowisko / Position ]],0))="n/a","n/a",EX305-INDEX(tab_MinKomp[Pneumatyka],MATCH($B305,tab_MinKomp[[Stanowisko / Position ]:[Stanowisko / Position ]],0)))</f>
        <v>n/a</v>
      </c>
      <c r="EY306" s="194" t="str">
        <f>IF(INDEX(tab_MinKomp[[Hydraulika ]],MATCH($B305,tab_MinKomp[[Stanowisko / Position ]:[Stanowisko / Position ]],0))="n/a","n/a",EY305-INDEX(tab_MinKomp[[Hydraulika ]],MATCH($B305,tab_MinKomp[[Stanowisko / Position ]:[Stanowisko / Position ]],0)))</f>
        <v>n/a</v>
      </c>
      <c r="EZ306" s="194" t="str">
        <f>IF(INDEX(tab_MinKomp[Podciśnienie],MATCH($B305,tab_MinKomp[[Stanowisko / Position ]:[Stanowisko / Position ]],0))="n/a","n/a",EZ305-INDEX(tab_MinKomp[Podciśnienie],MATCH($B305,tab_MinKomp[[Stanowisko / Position ]:[Stanowisko / Position ]],0)))</f>
        <v>n/a</v>
      </c>
      <c r="FA306" s="194" t="str">
        <f>IF(INDEX(tab_MinKomp[Usuwanie awarii],MATCH($B305,tab_MinKomp[[Stanowisko / Position ]:[Stanowisko / Position ]],0))="n/a","n/a",FA305-INDEX(tab_MinKomp[Usuwanie awarii],MATCH($B305,tab_MinKomp[[Stanowisko / Position ]:[Stanowisko / Position ]],0)))</f>
        <v>n/a</v>
      </c>
      <c r="FB306" s="194" t="str">
        <f>IF(INDEX(tab_MinKomp[Obsługa robotów],MATCH($B305,tab_MinKomp[[Stanowisko / Position ]:[Stanowisko / Position ]],0))="n/a","n/a",FB305-INDEX(tab_MinKomp[Obsługa robotów],MATCH($B305,tab_MinKomp[[Stanowisko / Position ]:[Stanowisko / Position ]],0)))</f>
        <v>n/a</v>
      </c>
      <c r="FC306" s="194" t="str">
        <f>IF(INDEX(tab_MinKomp[Obsługa sterowania maszyny],MATCH($B305,tab_MinKomp[[Stanowisko / Position ]:[Stanowisko / Position ]],0))="n/a","n/a",FC305-INDEX(tab_MinKomp[Obsługa sterowania maszyny],MATCH($B305,tab_MinKomp[[Stanowisko / Position ]:[Stanowisko / Position ]],0)))</f>
        <v>n/a</v>
      </c>
      <c r="FD306" s="194" t="str">
        <f>IF(INDEX(tab_MinKomp[Usuwanie przyczyn żródłowych],MATCH($B305,tab_MinKomp[[Stanowisko / Position ]:[Stanowisko / Position ]],0))="n/a","n/a",FD305-INDEX(tab_MinKomp[Usuwanie przyczyn żródłowych],MATCH($B305,tab_MinKomp[[Stanowisko / Position ]:[Stanowisko / Position ]],0)))</f>
        <v>n/a</v>
      </c>
      <c r="FE306" s="194" t="str">
        <f>IF(INDEX(tab_MinKomp[Cmms stosowanie],MATCH($B305,tab_MinKomp[[Stanowisko / Position ]:[Stanowisko / Position ]],0))="n/a","n/a",FE305-INDEX(tab_MinKomp[Cmms stosowanie],MATCH($B305,tab_MinKomp[[Stanowisko / Position ]:[Stanowisko / Position ]],0)))</f>
        <v>n/a</v>
      </c>
      <c r="FF306" s="190" t="str">
        <f>IF(INDEX(tab_MinKomp[Testy czystości / Reinheitstests],MATCH($B305,tab_MinKomp[[Stanowisko / Position ]:[Stanowisko / Position ]],0))="n/a","n/a",FF305-INDEX(tab_MinKomp[Testy czystości / Reinheitstests],MATCH($B305,tab_MinKomp[[Stanowisko / Position ]:[Stanowisko / Position ]],0)))</f>
        <v>n/a</v>
      </c>
      <c r="FG306" s="194" t="str">
        <f>IF(INDEX(tab_MinKomp[Czyszczenie form plastikowych],MATCH($B305,tab_MinKomp[[Stanowisko / Position ]:[Stanowisko / Position ]],0))="n/a","n/a",FG305-INDEX(tab_MinKomp[Czyszczenie form plastikowych],MATCH($B305,tab_MinKomp[[Stanowisko / Position ]:[Stanowisko / Position ]],0)))</f>
        <v>n/a</v>
      </c>
      <c r="FH306" s="194" t="str">
        <f>IF(INDEX(tab_MinKomp[Wymiana form plastik],MATCH($B305,tab_MinKomp[[Stanowisko / Position ]:[Stanowisko / Position ]],0))="n/a","n/a",FH305-INDEX(tab_MinKomp[Wymiana form plastik],MATCH($B305,tab_MinKomp[[Stanowisko / Position ]:[Stanowisko / Position ]],0)))</f>
        <v>n/a</v>
      </c>
      <c r="FI306" s="194" t="str">
        <f>IF(INDEX(tab_MinKomp[Wymiana form guma],MATCH($B305,tab_MinKomp[[Stanowisko / Position ]:[Stanowisko / Position ]],0))="n/a","n/a",FI305-INDEX(tab_MinKomp[Wymiana form guma],MATCH($B305,tab_MinKomp[[Stanowisko / Position ]:[Stanowisko / Position ]],0)))</f>
        <v>n/a</v>
      </c>
      <c r="FJ306" s="194" t="str">
        <f>IF(INDEX(tab_MinKomp[Konserwacja KK],MATCH($B305,tab_MinKomp[[Stanowisko / Position ]:[Stanowisko / Position ]],0))="n/a","n/a",FJ305-INDEX(tab_MinKomp[Konserwacja KK],MATCH($B305,tab_MinKomp[[Stanowisko / Position ]:[Stanowisko / Position ]],0)))</f>
        <v>n/a</v>
      </c>
      <c r="FK306" s="194" t="str">
        <f>IF(INDEX(tab_MinKomp[Konserwacja form guma],MATCH($B305,tab_MinKomp[[Stanowisko / Position ]:[Stanowisko / Position ]],0))="n/a","n/a",FK305-INDEX(tab_MinKomp[Konserwacja form guma],MATCH($B305,tab_MinKomp[[Stanowisko / Position ]:[Stanowisko / Position ]],0)))</f>
        <v>n/a</v>
      </c>
      <c r="FL306" s="194" t="str">
        <f>IF(INDEX(tab_MinKomp[Konserwacja form plastiki],MATCH($B305,tab_MinKomp[[Stanowisko / Position ]:[Stanowisko / Position ]],0))="n/a","n/a",FL305-INDEX(tab_MinKomp[Konserwacja form plastiki],MATCH($B305,tab_MinKomp[[Stanowisko / Position ]:[Stanowisko / Position ]],0)))</f>
        <v>n/a</v>
      </c>
      <c r="FM306" s="194" t="str">
        <f>IF(INDEX(tab_MinKomp[Konserwacja Gorącego Kanału],MATCH($B305,tab_MinKomp[[Stanowisko / Position ]:[Stanowisko / Position ]],0))="n/a","n/a",FM305-INDEX(tab_MinKomp[Konserwacja Gorącego Kanału],MATCH($B305,tab_MinKomp[[Stanowisko / Position ]:[Stanowisko / Position ]],0)))</f>
        <v>n/a</v>
      </c>
      <c r="FN306" s="194" t="str">
        <f>IF(INDEX(tab_MinKomp[MS Office (Excel)],MATCH($B305,tab_MinKomp[[Stanowisko / Position ]:[Stanowisko / Position ]],0))="n/a","n/a",FN305-INDEX(tab_MinKomp[MS Office (Excel)],MATCH($B305,tab_MinKomp[[Stanowisko / Position ]:[Stanowisko / Position ]],0)))</f>
        <v>n/a</v>
      </c>
      <c r="FO306" s="194" t="str">
        <f>IF(INDEX(tab_MinKomp[MS Office (Word)],MATCH($B305,tab_MinKomp[[Stanowisko / Position ]:[Stanowisko / Position ]],0))="n/a","n/a",FO305-INDEX(tab_MinKomp[MS Office (Word)],MATCH($B305,tab_MinKomp[[Stanowisko / Position ]:[Stanowisko / Position ]],0)))</f>
        <v>n/a</v>
      </c>
      <c r="FP306" s="194" t="str">
        <f>IF(INDEX(tab_MinKomp[MS Office (Power Point)],MATCH($B305,tab_MinKomp[[Stanowisko / Position ]:[Stanowisko / Position ]],0))="n/a","n/a",FP305-INDEX(tab_MinKomp[MS Office (Power Point)],MATCH($B305,tab_MinKomp[[Stanowisko / Position ]:[Stanowisko / Position ]],0)))</f>
        <v>n/a</v>
      </c>
      <c r="FQ306" s="196" t="str">
        <f>IF(INDEX(tab_MinKomp[Język angielski / Englisch],MATCH($B305,tab_MinKomp[[Stanowisko / Position ]:[Stanowisko / Position ]],0))="n/a","n/a",FQ305-INDEX(tab_MinKomp[Język angielski / Englisch],MATCH($B305,tab_MinKomp[[Stanowisko / Position ]:[Stanowisko / Position ]],0)))</f>
        <v>n/a</v>
      </c>
      <c r="FR306" s="196" t="str">
        <f>IF(INDEX(tab_MinKomp[Język niemiecki / Deutsch],MATCH($B305,tab_MinKomp[[Stanowisko / Position ]:[Stanowisko / Position ]],0))="n/a","n/a",FR305-INDEX(tab_MinKomp[Język niemiecki / Deutsch],MATCH($B305,tab_MinKomp[[Stanowisko / Position ]:[Stanowisko / Position ]],0)))</f>
        <v>n/a</v>
      </c>
      <c r="FS306" s="194">
        <f>IF(INDEX(tab_MinKomp[Zarządzanie dokumentacją procesową / Process dokumentation management],MATCH($B305,tab_MinKomp[[Stanowisko / Position ]:[Stanowisko / Position ]],0))="n/a","n/a",FS305-INDEX(tab_MinKomp[Zarządzanie dokumentacją procesową / Process dokumentation management],MATCH($B305,tab_MinKomp[[Stanowisko / Position ]:[Stanowisko / Position ]],0)))</f>
        <v>0</v>
      </c>
      <c r="FT306" s="194">
        <f>IF(INDEX(tab_MinKomp[Znajomość procesów z obszaru / Kenntiss der prozesse in dem Bereich],MATCH($B305,tab_MinKomp[[Stanowisko / Position ]:[Stanowisko / Position ]],0))="n/a","n/a",FT305-INDEX(tab_MinKomp[Znajomość procesów z obszaru / Kenntiss der prozesse in dem Bereich],MATCH($B305,tab_MinKomp[[Stanowisko / Position ]:[Stanowisko / Position ]],0)))</f>
        <v>0</v>
      </c>
      <c r="FU306" s="194">
        <f>IF(INDEX(tab_MinKomp[optymalizacja procesów / Prozessoptymalisierung],MATCH($B305,tab_MinKomp[[Stanowisko / Position ]:[Stanowisko / Position ]],0))="n/a","n/a",FU305-INDEX(tab_MinKomp[optymalizacja procesów / Prozessoptymalisierung],MATCH($B305,tab_MinKomp[[Stanowisko / Position ]:[Stanowisko / Position ]],0)))</f>
        <v>1</v>
      </c>
      <c r="FV306" s="194">
        <f>IF(INDEX(tab_MinKomp[Umiejętności szkoleniowe / Trainingsfähigkeiten],MATCH($B305,tab_MinKomp[[Stanowisko / Position ]:[Stanowisko / Position ]],0))="n/a","n/a",FV305-INDEX(tab_MinKomp[Umiejętności szkoleniowe / Trainingsfähigkeiten],MATCH($B305,tab_MinKomp[[Stanowisko / Position ]:[Stanowisko / Position ]],0)))</f>
        <v>0</v>
      </c>
      <c r="FW306" s="194">
        <f>IF(INDEX(tab_MinKomp[Analityczne myślenie, podejście / Analitysches Denken, Einstellung],MATCH($B305,tab_MinKomp[[Stanowisko / Position ]:[Stanowisko / Position ]],0))="n/a","n/a",FW305-INDEX(tab_MinKomp[Analityczne myślenie, podejście / Analitysches Denken, Einstellung],MATCH($B305,tab_MinKomp[[Stanowisko / Position ]:[Stanowisko / Position ]],0)))</f>
        <v>0</v>
      </c>
      <c r="FX306" s="194">
        <f>IF(INDEX(tab_MinKomp[Dokładność, precyzja w dzialaniu / Genauigkeit, Präzision in die Arbeit],MATCH($B305,tab_MinKomp[[Stanowisko / Position ]:[Stanowisko / Position ]],0))="n/a","n/a",FX305-INDEX(tab_MinKomp[Dokładność, precyzja w dzialaniu / Genauigkeit, Präzision in die Arbeit],MATCH($B305,tab_MinKomp[[Stanowisko / Position ]:[Stanowisko / Position ]],0)))</f>
        <v>-1</v>
      </c>
      <c r="FY306" s="194">
        <f>IF(INDEX(tab_MinKomp[Dyspozycyjność / Verfügbarkeit],MATCH($B305,tab_MinKomp[[Stanowisko / Position ]:[Stanowisko / Position ]],0))="n/a","n/a",FY305-INDEX(tab_MinKomp[Dyspozycyjność / Verfügbarkeit],MATCH($B305,tab_MinKomp[[Stanowisko / Position ]:[Stanowisko / Position ]],0)))</f>
        <v>-1</v>
      </c>
      <c r="FZ306" s="194">
        <f>IF(INDEX(tab_MinKomp[Zaangażowanie / 
Engagement],MATCH($B305,tab_MinKomp[[Stanowisko / Position ]:[Stanowisko / Position ]],0))="n/a","n/a",FZ305-INDEX(tab_MinKomp[Zaangażowanie / 
Engagement],MATCH($B305,tab_MinKomp[[Stanowisko / Position ]:[Stanowisko / Position ]],0)))</f>
        <v>0</v>
      </c>
      <c r="GA306" s="194" t="str">
        <f>IF(INDEX(tab_MinKomp[Konserwacja form guma],MATCH($B305,tab_MinKomp[[Stanowisko / Position ]:[Stanowisko / Position ]],0))="n/a","n/a",GA305-INDEX(tab_MinKomp[Konserwacja form guma],MATCH($B305,tab_MinKomp[[Stanowisko / Position ]:[Stanowisko / Position ]],0)))</f>
        <v>n/a</v>
      </c>
      <c r="GB306" s="194" t="str">
        <f>IF(INDEX(tab_MinKomp[Konserwacja form plastiki],MATCH($B305,tab_MinKomp[[Stanowisko / Position ]:[Stanowisko / Position ]],0))="n/a","n/a",GB305-INDEX(tab_MinKomp[Konserwacja form plastiki],MATCH($B305,tab_MinKomp[[Stanowisko / Position ]:[Stanowisko / Position ]],0)))</f>
        <v>n/a</v>
      </c>
      <c r="GC306" s="194">
        <f>IF(INDEX(tab_MinKomp[Elastyczność w działaniu],MATCH($B305,tab_MinKomp[[Stanowisko / Position ]:[Stanowisko / Position ]],0))="n/a","n/a",GC305-INDEX(tab_MinKomp[Elastyczność w działaniu],MATCH($B305,tab_MinKomp[[Stanowisko / Position ]:[Stanowisko / Position ]],0)))</f>
        <v>0</v>
      </c>
      <c r="GD306" s="194">
        <f>IF(INDEX(tab_MinKomp[Komunikatywność],MATCH($B305,tab_MinKomp[[Stanowisko / Position ]:[Stanowisko / Position ]],0))="n/a","n/a",GD305-INDEX(tab_MinKomp[Komunikatywność],MATCH($B305,tab_MinKomp[[Stanowisko / Position ]:[Stanowisko / Position ]],0)))</f>
        <v>1</v>
      </c>
      <c r="GE306" s="193" t="str">
        <f>IF(INDEX(tab_MinKomp[Motywowanie i budowanie zaangażowania zespołu],MATCH($B305,tab_MinKomp[[Stanowisko / Position ]:[Stanowisko / Position ]],0))="n/a","n/a",GE305-INDEX(tab_MinKomp[Motywowanie i budowanie zaangażowania zespołu],MATCH($B305,tab_MinKomp[[Stanowisko / Position ]:[Stanowisko / Position ]],0)))</f>
        <v>n/a</v>
      </c>
      <c r="GF306" s="186" t="s">
        <v>248</v>
      </c>
      <c r="GG306" s="186" t="s">
        <v>248</v>
      </c>
      <c r="GH306" s="186" t="s">
        <v>248</v>
      </c>
      <c r="GI306" s="186" t="s">
        <v>248</v>
      </c>
      <c r="GJ306" s="186" t="s">
        <v>248</v>
      </c>
      <c r="GK306" s="186" t="s">
        <v>248</v>
      </c>
      <c r="GL306" s="186" t="s">
        <v>248</v>
      </c>
      <c r="GM306" s="186" t="s">
        <v>248</v>
      </c>
      <c r="GN306" s="186" t="s">
        <v>248</v>
      </c>
      <c r="GO306" s="186" t="s">
        <v>248</v>
      </c>
      <c r="GP306" s="186" t="s">
        <v>248</v>
      </c>
      <c r="GQ306" s="186" t="s">
        <v>248</v>
      </c>
      <c r="GR306" s="186" t="s">
        <v>248</v>
      </c>
      <c r="GS306" s="186" t="s">
        <v>248</v>
      </c>
      <c r="GT306" s="186" t="s">
        <v>248</v>
      </c>
      <c r="GU306" s="186" t="s">
        <v>248</v>
      </c>
      <c r="GV306" s="186" t="s">
        <v>248</v>
      </c>
      <c r="GW306" s="186" t="s">
        <v>248</v>
      </c>
      <c r="GX306" s="186" t="s">
        <v>248</v>
      </c>
      <c r="GY306" s="186" t="s">
        <v>248</v>
      </c>
      <c r="GZ306" s="261" t="s">
        <v>248</v>
      </c>
      <c r="HA306" s="261" t="s">
        <v>248</v>
      </c>
      <c r="HB306" s="191">
        <f>SUM(G306:GE306)/(HB305-(SUM(G306:GE306)))</f>
        <v>0.27777777777777779</v>
      </c>
    </row>
    <row r="307" spans="1:210" ht="24.9" customHeight="1" x14ac:dyDescent="0.3">
      <c r="A307" s="105" t="s">
        <v>320</v>
      </c>
      <c r="B307" s="105" t="s">
        <v>315</v>
      </c>
      <c r="C307" s="105" t="s">
        <v>394</v>
      </c>
      <c r="D307" s="105">
        <v>658</v>
      </c>
      <c r="E307" s="394" t="s">
        <v>538</v>
      </c>
      <c r="F307" s="185" t="s">
        <v>374</v>
      </c>
      <c r="G307" s="186">
        <v>2</v>
      </c>
      <c r="H307" s="186">
        <v>2</v>
      </c>
      <c r="I307" s="186">
        <v>2</v>
      </c>
      <c r="J307" s="186">
        <v>2</v>
      </c>
      <c r="K307" s="186">
        <v>2</v>
      </c>
      <c r="L307" s="186" t="s">
        <v>248</v>
      </c>
      <c r="M307" s="186" t="s">
        <v>248</v>
      </c>
      <c r="N307" s="186" t="s">
        <v>248</v>
      </c>
      <c r="O307" s="186">
        <v>1</v>
      </c>
      <c r="P307" s="186">
        <v>1</v>
      </c>
      <c r="Q307" s="186" t="s">
        <v>248</v>
      </c>
      <c r="R307" s="186" t="s">
        <v>248</v>
      </c>
      <c r="S307" s="186" t="s">
        <v>248</v>
      </c>
      <c r="T307" s="186" t="s">
        <v>248</v>
      </c>
      <c r="U307" s="186" t="s">
        <v>248</v>
      </c>
      <c r="V307" s="186" t="s">
        <v>248</v>
      </c>
      <c r="W307" s="186" t="s">
        <v>248</v>
      </c>
      <c r="X307" s="186" t="s">
        <v>248</v>
      </c>
      <c r="Y307" s="186" t="s">
        <v>248</v>
      </c>
      <c r="Z307" s="186" t="s">
        <v>248</v>
      </c>
      <c r="AA307" s="186" t="s">
        <v>248</v>
      </c>
      <c r="AB307" s="186" t="s">
        <v>248</v>
      </c>
      <c r="AC307" s="186" t="s">
        <v>248</v>
      </c>
      <c r="AD307" s="186" t="s">
        <v>248</v>
      </c>
      <c r="AE307" s="186" t="s">
        <v>248</v>
      </c>
      <c r="AF307" s="186" t="s">
        <v>248</v>
      </c>
      <c r="AG307" s="186" t="s">
        <v>248</v>
      </c>
      <c r="AH307" s="186" t="s">
        <v>248</v>
      </c>
      <c r="AI307" s="186" t="s">
        <v>248</v>
      </c>
      <c r="AJ307" s="186" t="s">
        <v>248</v>
      </c>
      <c r="AK307" s="186" t="s">
        <v>248</v>
      </c>
      <c r="AL307" s="186">
        <v>2</v>
      </c>
      <c r="AM307" s="186" t="s">
        <v>248</v>
      </c>
      <c r="AN307" s="186" t="s">
        <v>248</v>
      </c>
      <c r="AO307" s="186">
        <v>2</v>
      </c>
      <c r="AP307" s="186" t="s">
        <v>248</v>
      </c>
      <c r="AQ307" s="186">
        <v>2</v>
      </c>
      <c r="AR307" s="186" t="s">
        <v>248</v>
      </c>
      <c r="AS307" s="186" t="s">
        <v>248</v>
      </c>
      <c r="AT307" s="186" t="s">
        <v>248</v>
      </c>
      <c r="AU307" s="186" t="s">
        <v>248</v>
      </c>
      <c r="AV307" s="186">
        <v>2</v>
      </c>
      <c r="AW307" s="186">
        <v>1</v>
      </c>
      <c r="AX307" s="186" t="s">
        <v>248</v>
      </c>
      <c r="AY307" s="186" t="s">
        <v>248</v>
      </c>
      <c r="AZ307" s="186" t="s">
        <v>248</v>
      </c>
      <c r="BA307" s="186">
        <v>1</v>
      </c>
      <c r="BB307" s="186">
        <v>1</v>
      </c>
      <c r="BC307" s="186" t="s">
        <v>248</v>
      </c>
      <c r="BD307" s="186" t="s">
        <v>248</v>
      </c>
      <c r="BE307" s="186" t="s">
        <v>248</v>
      </c>
      <c r="BF307" s="186" t="s">
        <v>248</v>
      </c>
      <c r="BG307" s="186" t="s">
        <v>248</v>
      </c>
      <c r="BH307" s="186" t="s">
        <v>248</v>
      </c>
      <c r="BI307" s="186" t="s">
        <v>248</v>
      </c>
      <c r="BJ307" s="186" t="s">
        <v>248</v>
      </c>
      <c r="BK307" s="186" t="s">
        <v>248</v>
      </c>
      <c r="BL307" s="186" t="s">
        <v>248</v>
      </c>
      <c r="BM307" s="186" t="s">
        <v>248</v>
      </c>
      <c r="BN307" s="186" t="s">
        <v>248</v>
      </c>
      <c r="BO307" s="186" t="s">
        <v>248</v>
      </c>
      <c r="BP307" s="186" t="s">
        <v>248</v>
      </c>
      <c r="BQ307" s="186">
        <v>2</v>
      </c>
      <c r="BR307" s="186" t="s">
        <v>248</v>
      </c>
      <c r="BS307" s="186">
        <v>2</v>
      </c>
      <c r="BT307" s="186" t="s">
        <v>248</v>
      </c>
      <c r="BU307" s="186">
        <v>2</v>
      </c>
      <c r="BV307" s="186" t="s">
        <v>248</v>
      </c>
      <c r="BW307" s="186">
        <v>2</v>
      </c>
      <c r="BX307" s="186">
        <v>2</v>
      </c>
      <c r="BY307" s="186" t="s">
        <v>248</v>
      </c>
      <c r="BZ307" s="186">
        <v>2</v>
      </c>
      <c r="CA307" s="186" t="s">
        <v>248</v>
      </c>
      <c r="CB307" s="186">
        <v>2</v>
      </c>
      <c r="CC307" s="186" t="s">
        <v>248</v>
      </c>
      <c r="CD307" s="186">
        <v>1</v>
      </c>
      <c r="CE307" s="186">
        <v>1</v>
      </c>
      <c r="CF307" s="186">
        <v>1</v>
      </c>
      <c r="CG307" s="186">
        <v>1</v>
      </c>
      <c r="CH307" s="186" t="s">
        <v>248</v>
      </c>
      <c r="CI307" s="186" t="s">
        <v>248</v>
      </c>
      <c r="CJ307" s="186" t="s">
        <v>248</v>
      </c>
      <c r="CK307" s="186" t="s">
        <v>248</v>
      </c>
      <c r="CL307" s="186" t="s">
        <v>248</v>
      </c>
      <c r="CM307" s="186" t="s">
        <v>248</v>
      </c>
      <c r="CN307" s="186" t="s">
        <v>248</v>
      </c>
      <c r="CO307" s="186" t="s">
        <v>248</v>
      </c>
      <c r="CP307" s="186" t="s">
        <v>248</v>
      </c>
      <c r="CQ307" s="186" t="s">
        <v>248</v>
      </c>
      <c r="CR307" s="186" t="s">
        <v>248</v>
      </c>
      <c r="CS307" s="186" t="s">
        <v>248</v>
      </c>
      <c r="CT307" s="186" t="s">
        <v>248</v>
      </c>
      <c r="CU307" s="186" t="s">
        <v>248</v>
      </c>
      <c r="CV307" s="186" t="s">
        <v>248</v>
      </c>
      <c r="CW307" s="186">
        <v>2</v>
      </c>
      <c r="CX307" s="186" t="s">
        <v>248</v>
      </c>
      <c r="CY307" s="186" t="s">
        <v>248</v>
      </c>
      <c r="CZ307" s="186" t="s">
        <v>248</v>
      </c>
      <c r="DA307" s="186" t="s">
        <v>248</v>
      </c>
      <c r="DB307" s="186" t="s">
        <v>248</v>
      </c>
      <c r="DC307" s="186" t="s">
        <v>248</v>
      </c>
      <c r="DD307" s="186" t="s">
        <v>248</v>
      </c>
      <c r="DE307" s="186" t="s">
        <v>248</v>
      </c>
      <c r="DF307" s="186">
        <v>1</v>
      </c>
      <c r="DG307" s="186" t="s">
        <v>248</v>
      </c>
      <c r="DH307" s="186" t="s">
        <v>248</v>
      </c>
      <c r="DI307" s="186" t="s">
        <v>248</v>
      </c>
      <c r="DJ307" s="186" t="s">
        <v>248</v>
      </c>
      <c r="DK307" s="186" t="s">
        <v>248</v>
      </c>
      <c r="DL307" s="186" t="s">
        <v>248</v>
      </c>
      <c r="DM307" s="186" t="s">
        <v>248</v>
      </c>
      <c r="DN307" s="186" t="s">
        <v>248</v>
      </c>
      <c r="DO307" s="186" t="s">
        <v>248</v>
      </c>
      <c r="DP307" s="186" t="s">
        <v>248</v>
      </c>
      <c r="DQ307" s="186" t="s">
        <v>248</v>
      </c>
      <c r="DR307" s="186" t="s">
        <v>248</v>
      </c>
      <c r="DS307" s="186" t="s">
        <v>248</v>
      </c>
      <c r="DT307" s="186" t="s">
        <v>248</v>
      </c>
      <c r="DU307" s="186" t="s">
        <v>248</v>
      </c>
      <c r="DV307" s="186" t="s">
        <v>248</v>
      </c>
      <c r="DW307" s="186" t="s">
        <v>248</v>
      </c>
      <c r="DX307" s="186" t="s">
        <v>248</v>
      </c>
      <c r="DY307" s="186" t="s">
        <v>248</v>
      </c>
      <c r="DZ307" s="186" t="s">
        <v>248</v>
      </c>
      <c r="EA307" s="186" t="s">
        <v>248</v>
      </c>
      <c r="EB307" s="186" t="s">
        <v>248</v>
      </c>
      <c r="EC307" s="186" t="s">
        <v>248</v>
      </c>
      <c r="ED307" s="186" t="s">
        <v>248</v>
      </c>
      <c r="EE307" s="186" t="s">
        <v>248</v>
      </c>
      <c r="EF307" s="186" t="s">
        <v>248</v>
      </c>
      <c r="EG307" s="186" t="s">
        <v>248</v>
      </c>
      <c r="EH307" s="186" t="s">
        <v>248</v>
      </c>
      <c r="EI307" s="186" t="s">
        <v>248</v>
      </c>
      <c r="EJ307" s="186" t="s">
        <v>248</v>
      </c>
      <c r="EK307" s="186" t="s">
        <v>248</v>
      </c>
      <c r="EL307" s="186" t="s">
        <v>248</v>
      </c>
      <c r="EM307" s="186" t="s">
        <v>248</v>
      </c>
      <c r="EN307" s="186" t="s">
        <v>248</v>
      </c>
      <c r="EO307" s="186" t="s">
        <v>248</v>
      </c>
      <c r="EP307" s="186" t="s">
        <v>248</v>
      </c>
      <c r="EQ307" s="186" t="s">
        <v>248</v>
      </c>
      <c r="ER307" s="186" t="s">
        <v>248</v>
      </c>
      <c r="ES307" s="186" t="s">
        <v>248</v>
      </c>
      <c r="ET307" s="186" t="s">
        <v>248</v>
      </c>
      <c r="EU307" s="186" t="s">
        <v>248</v>
      </c>
      <c r="EV307" s="186" t="s">
        <v>248</v>
      </c>
      <c r="EW307" s="186" t="s">
        <v>248</v>
      </c>
      <c r="EX307" s="186" t="s">
        <v>248</v>
      </c>
      <c r="EY307" s="186" t="s">
        <v>248</v>
      </c>
      <c r="EZ307" s="186" t="s">
        <v>248</v>
      </c>
      <c r="FA307" s="186" t="s">
        <v>248</v>
      </c>
      <c r="FB307" s="186" t="s">
        <v>248</v>
      </c>
      <c r="FC307" s="186" t="s">
        <v>248</v>
      </c>
      <c r="FD307" s="186" t="s">
        <v>248</v>
      </c>
      <c r="FE307" s="186" t="s">
        <v>248</v>
      </c>
      <c r="FF307" s="186" t="s">
        <v>248</v>
      </c>
      <c r="FG307" s="186" t="s">
        <v>248</v>
      </c>
      <c r="FH307" s="186" t="s">
        <v>248</v>
      </c>
      <c r="FI307" s="186" t="s">
        <v>248</v>
      </c>
      <c r="FJ307" s="186" t="s">
        <v>248</v>
      </c>
      <c r="FK307" s="186" t="s">
        <v>248</v>
      </c>
      <c r="FL307" s="186" t="s">
        <v>248</v>
      </c>
      <c r="FM307" s="186" t="s">
        <v>248</v>
      </c>
      <c r="FN307" s="186" t="s">
        <v>248</v>
      </c>
      <c r="FO307" s="186" t="s">
        <v>248</v>
      </c>
      <c r="FP307" s="186" t="s">
        <v>248</v>
      </c>
      <c r="FQ307" s="187" t="s">
        <v>248</v>
      </c>
      <c r="FR307" s="187" t="s">
        <v>248</v>
      </c>
      <c r="FS307" s="186">
        <v>2</v>
      </c>
      <c r="FT307" s="186">
        <v>2</v>
      </c>
      <c r="FU307" s="186">
        <v>1</v>
      </c>
      <c r="FV307" s="186">
        <v>1</v>
      </c>
      <c r="FW307" s="186">
        <v>1</v>
      </c>
      <c r="FX307" s="186">
        <v>1</v>
      </c>
      <c r="FY307" s="186">
        <v>1</v>
      </c>
      <c r="FZ307" s="186">
        <v>1</v>
      </c>
      <c r="GA307" s="186" t="s">
        <v>248</v>
      </c>
      <c r="GB307" s="186" t="s">
        <v>248</v>
      </c>
      <c r="GC307" s="186">
        <v>2</v>
      </c>
      <c r="GD307" s="186">
        <v>1</v>
      </c>
      <c r="GE307" s="186" t="s">
        <v>248</v>
      </c>
      <c r="GF307" s="186" t="s">
        <v>248</v>
      </c>
      <c r="GG307" s="186" t="s">
        <v>248</v>
      </c>
      <c r="GH307" s="186" t="s">
        <v>248</v>
      </c>
      <c r="GI307" s="186" t="s">
        <v>248</v>
      </c>
      <c r="GJ307" s="186" t="s">
        <v>248</v>
      </c>
      <c r="GK307" s="186" t="s">
        <v>248</v>
      </c>
      <c r="GL307" s="186" t="s">
        <v>248</v>
      </c>
      <c r="GM307" s="186" t="s">
        <v>248</v>
      </c>
      <c r="GN307" s="186" t="s">
        <v>248</v>
      </c>
      <c r="GO307" s="186" t="s">
        <v>248</v>
      </c>
      <c r="GP307" s="186" t="s">
        <v>248</v>
      </c>
      <c r="GQ307" s="186" t="s">
        <v>248</v>
      </c>
      <c r="GR307" s="186" t="s">
        <v>248</v>
      </c>
      <c r="GS307" s="186" t="s">
        <v>248</v>
      </c>
      <c r="GT307" s="186" t="s">
        <v>248</v>
      </c>
      <c r="GU307" s="186" t="s">
        <v>248</v>
      </c>
      <c r="GV307" s="186" t="s">
        <v>248</v>
      </c>
      <c r="GW307" s="186" t="s">
        <v>248</v>
      </c>
      <c r="GX307" s="186" t="s">
        <v>248</v>
      </c>
      <c r="GY307" s="186" t="s">
        <v>248</v>
      </c>
      <c r="GZ307" s="261" t="s">
        <v>248</v>
      </c>
      <c r="HA307" s="261" t="s">
        <v>248</v>
      </c>
      <c r="HB307" s="188">
        <f t="shared" ref="HB307" si="179">SUM(G307:GE307)</f>
        <v>57</v>
      </c>
    </row>
    <row r="308" spans="1:210" ht="24.9" customHeight="1" thickBot="1" x14ac:dyDescent="0.35">
      <c r="A308" s="108" t="str">
        <f t="shared" ref="A308" si="180">A307</f>
        <v>Prod.-Q-4</v>
      </c>
      <c r="B308" s="108" t="str">
        <f t="shared" ref="B308" si="181">B307</f>
        <v>Pracownik Produkcji</v>
      </c>
      <c r="C308" s="108" t="str">
        <f t="shared" ref="C308" si="182">C307</f>
        <v>PB</v>
      </c>
      <c r="D308" s="108">
        <f t="shared" ref="D308" si="183">D307</f>
        <v>658</v>
      </c>
      <c r="E308" s="395"/>
      <c r="F308" s="189" t="s">
        <v>375</v>
      </c>
      <c r="G308" s="192">
        <f>IF(INDEX(tab_MinKomp[Przepisy BHP / BHP Vorschriften],MATCH($B307,tab_MinKomp[[Stanowisko / Position ]:[Stanowisko / Position ]],0))="n/a","n/a",G307-INDEX(tab_MinKomp[Przepisy BHP / BHP Vorschriften],MATCH($B307,tab_MinKomp[[Stanowisko / Position ]:[Stanowisko / Position ]],0)))</f>
        <v>0</v>
      </c>
      <c r="H308" s="193">
        <f>IF(INDEX(tab_MinKomp[Przepisy PPOŻ / Brandschutzbestimmungen],MATCH($B307,tab_MinKomp[[Stanowisko / Position ]:[Stanowisko / Position ]],0))="n/a","n/a",H307-INDEX(tab_MinKomp[Przepisy PPOŻ / Brandschutzbestimmungen],MATCH($B307,tab_MinKomp[[Stanowisko / Position ]:[Stanowisko / Position ]],0)))</f>
        <v>1</v>
      </c>
      <c r="I308" s="193">
        <f>IF(INDEX(tab_MinKomp[Ryzyko zawodowe na stanowiskach pracyv/ Berufliche Risiken an Arbeitsstellen],MATCH($B307,tab_MinKomp[[Stanowisko / Position ]:[Stanowisko / Position ]],0))="n/a","n/a",I307-INDEX(tab_MinKomp[Ryzyko zawodowe na stanowiskach pracyv/ Berufliche Risiken an Arbeitsstellen],MATCH($B307,tab_MinKomp[[Stanowisko / Position ]:[Stanowisko / Position ]],0)))</f>
        <v>0</v>
      </c>
      <c r="J308" s="193">
        <f>IF(INDEX(tab_MinKomp[Gospodarka substancjami niebezpiecznymi / Gefahrstoffmanagement],MATCH($B307,tab_MinKomp[[Stanowisko / Position ]:[Stanowisko / Position ]],0))="n/a","n/a",J307-INDEX(tab_MinKomp[Gospodarka substancjami niebezpiecznymi / Gefahrstoffmanagement],MATCH($B307,tab_MinKomp[[Stanowisko / Position ]:[Stanowisko / Position ]],0)))</f>
        <v>1</v>
      </c>
      <c r="K308" s="193">
        <f>IF(INDEX(tab_MinKomp[Gospodarka odpadami / Abfallwirtschaft],MATCH($B307,tab_MinKomp[[Stanowisko / Position ]:[Stanowisko / Position ]],0))="n/a","n/a",K307-INDEX(tab_MinKomp[Gospodarka odpadami / Abfallwirtschaft],MATCH($B307,tab_MinKomp[[Stanowisko / Position ]:[Stanowisko / Position ]],0)))</f>
        <v>1</v>
      </c>
      <c r="L308" s="194" t="str">
        <f>IF(INDEX(tab_MinKomp[Przepisy kodeksu pracy / Bestimmungen des Arbeitsgesetzes],MATCH($B307,tab_MinKomp[[Stanowisko / Position ]:[Stanowisko / Position ]],0))="n/a","n/a",L307-INDEX(tab_MinKomp[Przepisy kodeksu pracy / Bestimmungen des Arbeitsgesetzes],MATCH($B307,tab_MinKomp[[Stanowisko / Position ]:[Stanowisko / Position ]],0)))</f>
        <v>n/a</v>
      </c>
      <c r="M308" s="195" t="str">
        <f>IF(INDEX(tab_MinKomp[Przepisy o ub.społ. ZUS  / Sozialversicherungsvorschriften],MATCH($B307,tab_MinKomp[[Stanowisko / Position ]:[Stanowisko / Position ]],0))="n/a","n/a",M307-INDEX(tab_MinKomp[Przepisy o ub.społ. ZUS  / Sozialversicherungsvorschriften],MATCH($B307,tab_MinKomp[[Stanowisko / Position ]:[Stanowisko / Position ]],0)))</f>
        <v>n/a</v>
      </c>
      <c r="N308" s="194" t="str">
        <f>IF(INDEX(tab_MinKomp[PRZEPISY O PDOF /persönlich Einkommensteuergesetz ],MATCH($B307,tab_MinKomp[[Stanowisko / Position ]:[Stanowisko / Position ]],0))="n/a","n/a",N307-INDEX(tab_MinKomp[PRZEPISY O PDOF /persönlich Einkommensteuergesetz ],MATCH($B307,tab_MinKomp[[Stanowisko / Position ]:[Stanowisko / Position ]],0)))</f>
        <v>n/a</v>
      </c>
      <c r="O308" s="194">
        <f>IF(INDEX(tab_MinKomp[Regulamin pracy / Arbeitsordnung],MATCH($B307,tab_MinKomp[[Stanowisko / Position ]:[Stanowisko / Position ]],0))="n/a","n/a",O307-INDEX(tab_MinKomp[Regulamin pracy / Arbeitsordnung],MATCH($B307,tab_MinKomp[[Stanowisko / Position ]:[Stanowisko / Position ]],0)))</f>
        <v>0</v>
      </c>
      <c r="P308" s="194">
        <f>IF(INDEX(tab_MinKomp[Regulamin wynagradzania / Vergütungsordnung],MATCH($B307,tab_MinKomp[[Stanowisko / Position ]:[Stanowisko / Position ]],0))="n/a","n/a",P307-INDEX(tab_MinKomp[Regulamin wynagradzania / Vergütungsordnung],MATCH($B307,tab_MinKomp[[Stanowisko / Position ]:[Stanowisko / Position ]],0)))</f>
        <v>0</v>
      </c>
      <c r="Q308" s="194" t="str">
        <f>IF(INDEX(tab_MinKomp[System R2PŁATNIK PRO: Płace / Lohnabrechnung],MATCH($B307,tab_MinKomp[[Stanowisko / Position ]:[Stanowisko / Position ]],0))="n/a","n/a",Q307-INDEX(tab_MinKomp[System R2PŁATNIK PRO: Płace / Lohnabrechnung],MATCH($B307,tab_MinKomp[[Stanowisko / Position ]:[Stanowisko / Position ]],0)))</f>
        <v>n/a</v>
      </c>
      <c r="R308" s="194" t="str">
        <f>IF(INDEX(tab_MinKomp[SystemR2PŁATNIK PRO: KADRY / Personaldaten],MATCH($B307,tab_MinKomp[[Stanowisko / Position ]:[Stanowisko / Position ]],0))="n/a","n/a",R307-INDEX(tab_MinKomp[SystemR2PŁATNIK PRO: KADRY / Personaldaten],MATCH($B307,tab_MinKomp[[Stanowisko / Position ]:[Stanowisko / Position ]],0)))</f>
        <v>n/a</v>
      </c>
      <c r="S308" s="194" t="str">
        <f>IF(INDEX(tab_MinKomp[SYSTEM R2PŁATNIK PRO: zarządzanie pracownikami / Arbeitsverwaltung],MATCH($B307,tab_MinKomp[[Stanowisko / Position ]:[Stanowisko / Position ]],0))="n/a","n/a",S307-INDEX(tab_MinKomp[SYSTEM R2PŁATNIK PRO: zarządzanie pracownikami / Arbeitsverwaltung],MATCH($B307,tab_MinKomp[[Stanowisko / Position ]:[Stanowisko / Position ]],0)))</f>
        <v>n/a</v>
      </c>
      <c r="T308" s="194" t="str">
        <f>IF(INDEX(tab_MinKomp[Doradztwo, wsparcie personalne / Personalberatung und Unterstützung],MATCH($B307,tab_MinKomp[[Stanowisko / Position ]:[Stanowisko / Position ]],0))="n/a","n/a",T307-INDEX(tab_MinKomp[Doradztwo, wsparcie personalne / Personalberatung und Unterstützung],MATCH($B307,tab_MinKomp[[Stanowisko / Position ]:[Stanowisko / Position ]],0)))</f>
        <v>n/a</v>
      </c>
      <c r="U308" s="194" t="str">
        <f>IF(INDEX(tab_MinKomp[Przepisy o podatku VAT / MwSt.- Gesetz],MATCH($B307,tab_MinKomp[[Stanowisko / Position ]:[Stanowisko / Position ]],0))="n/a","n/a",U307-INDEX(tab_MinKomp[Przepisy o podatku VAT / MwSt.- Gesetz],MATCH($B307,tab_MinKomp[[Stanowisko / Position ]:[Stanowisko / Position ]],0)))</f>
        <v>n/a</v>
      </c>
      <c r="V308" s="194" t="str">
        <f>IF(INDEX(tab_MinKomp[PrzepisyPDOP / geschäftlich Einkommensteuergesetz],MATCH($B307,tab_MinKomp[[Stanowisko / Position ]:[Stanowisko / Position ]],0))="n/a","n/a",V307-INDEX(tab_MinKomp[PrzepisyPDOP / geschäftlich Einkommensteuergesetz],MATCH($B307,tab_MinKomp[[Stanowisko / Position ]:[Stanowisko / Position ]],0)))</f>
        <v>n/a</v>
      </c>
      <c r="W308" s="194" t="str">
        <f>IF(INDEX(tab_MinKomp[System BAAN / FINANSE (FIBU)],MATCH($B307,tab_MinKomp[[Stanowisko / Position ]:[Stanowisko / Position ]],0))="n/a","n/a",W307-INDEX(tab_MinKomp[System BAAN / FINANSE (FIBU)],MATCH($B307,tab_MinKomp[[Stanowisko / Position ]:[Stanowisko / Position ]],0)))</f>
        <v>n/a</v>
      </c>
      <c r="X308" s="194" t="str">
        <f>IF(INDEX(tab_MinKomp[Systemy pomocnicze / Hilfssysteme(STOCKPROGRAM, KALK2000 etc.)],MATCH($B307,tab_MinKomp[[Stanowisko / Position ]:[Stanowisko / Position ]],0))="n/a","n/a",X307-INDEX(tab_MinKomp[Systemy pomocnicze / Hilfssysteme(STOCKPROGRAM, KALK2000 etc.)],MATCH($B307,tab_MinKomp[[Stanowisko / Position ]:[Stanowisko / Position ]],0)))</f>
        <v>n/a</v>
      </c>
      <c r="Y308" s="194" t="str">
        <f>IF(INDEX(tab_MinKomp[Polityka rachunkowości / Buchführungspolitik],MATCH($B307,tab_MinKomp[[Stanowisko / Position ]:[Stanowisko / Position ]],0))="n/a","n/a",Y307-INDEX(tab_MinKomp[Polityka rachunkowości / Buchführungspolitik],MATCH($B307,tab_MinKomp[[Stanowisko / Position ]:[Stanowisko / Position ]],0)))</f>
        <v>n/a</v>
      </c>
      <c r="Z308" s="194" t="str">
        <f>IF(INDEX(tab_MinKomp[Ustawa o rachunkowości / Rechnungslegungsgesetz],MATCH($B307,tab_MinKomp[[Stanowisko / Position ]:[Stanowisko / Position ]],0))="n/a","n/a",Z307-INDEX(tab_MinKomp[Ustawa o rachunkowości / Rechnungslegungsgesetz],MATCH($B307,tab_MinKomp[[Stanowisko / Position ]:[Stanowisko / Position ]],0)))</f>
        <v>n/a</v>
      </c>
      <c r="AA308" s="194" t="str">
        <f>IF(INDEX(tab_MinKomp[WORKFLOW - TS-100],MATCH($B307,tab_MinKomp[[Stanowisko / Position ]:[Stanowisko / Position ]],0))="n/a","n/a",AA307-INDEX(tab_MinKomp[WORKFLOW - TS-100],MATCH($B307,tab_MinKomp[[Stanowisko / Position ]:[Stanowisko / Position ]],0)))</f>
        <v>n/a</v>
      </c>
      <c r="AB308" s="194" t="str">
        <f>IF(INDEX(tab_MinKomp[WORKFLOW - SFMS],MATCH($B307,tab_MinKomp[[Stanowisko / Position ]:[Stanowisko / Position ]],0))="n/a","n/a",AB307-INDEX(tab_MinKomp[WORKFLOW - SFMS],MATCH($B307,tab_MinKomp[[Stanowisko / Position ]:[Stanowisko / Position ]],0)))</f>
        <v>n/a</v>
      </c>
      <c r="AC308" s="194" t="str">
        <f>IF(INDEX(tab_MinKomp[System ISO 9001:2015],MATCH($B307,tab_MinKomp[[Stanowisko / Position ]:[Stanowisko / Position ]],0))="n/a","n/a",AC307-INDEX(tab_MinKomp[System ISO 9001:2015],MATCH($B307,tab_MinKomp[[Stanowisko / Position ]:[Stanowisko / Position ]],0)))</f>
        <v>n/a</v>
      </c>
      <c r="AD308" s="194" t="str">
        <f>IF(INDEX(tab_MinKomp[System ISO 9001:2015],MATCH($B307,tab_MinKomp[[Stanowisko / Position ]:[Stanowisko / Position ]],0))="n/a","n/a",AD307-INDEX(tab_MinKomp[System ISO 9001:2015],MATCH($B307,tab_MinKomp[[Stanowisko / Position ]:[Stanowisko / Position ]],0)))</f>
        <v>n/a</v>
      </c>
      <c r="AE308" s="194" t="str">
        <f>IF(INDEX(tab_MinKomp[System ISO 9001:2015],MATCH($B307,tab_MinKomp[[Stanowisko / Position ]:[Stanowisko / Position ]],0))="n/a","n/a",AE307-INDEX(tab_MinKomp[System ISO 9001:2015],MATCH($B307,tab_MinKomp[[Stanowisko / Position ]:[Stanowisko / Position ]],0)))</f>
        <v>n/a</v>
      </c>
      <c r="AF308" s="194" t="str">
        <f>IF(INDEX(tab_MinKomp[System ISO 9001:2015],MATCH($B307,tab_MinKomp[[Stanowisko / Position ]:[Stanowisko / Position ]],0))="n/a","n/a",AF307-INDEX(tab_MinKomp[System ISO 9001:2015],MATCH($B307,tab_MinKomp[[Stanowisko / Position ]:[Stanowisko / Position ]],0)))</f>
        <v>n/a</v>
      </c>
      <c r="AG308" s="194" t="str">
        <f>IF(INDEX(tab_MinKomp[Wymagania VDA 6.3 Process / Forderungen],MATCH($B307,tab_MinKomp[[Stanowisko / Position ]:[Stanowisko / Position ]],0))="n/a","n/a",AG307-INDEX(tab_MinKomp[Wymagania VDA 6.3 Process / Forderungen],MATCH($B307,tab_MinKomp[[Stanowisko / Position ]:[Stanowisko / Position ]],0)))</f>
        <v>n/a</v>
      </c>
      <c r="AH308" s="194" t="str">
        <f>IF(INDEX(tab_MinKomp[Wymagania VDA 6.5 Product / Forderungen],MATCH($B307,tab_MinKomp[[Stanowisko / Position ]:[Stanowisko / Position ]],0))="n/a","n/a",AH307-INDEX(tab_MinKomp[Wymagania VDA 6.5 Product / Forderungen],MATCH($B307,tab_MinKomp[[Stanowisko / Position ]:[Stanowisko / Position ]],0)))</f>
        <v>n/a</v>
      </c>
      <c r="AI308" s="194" t="str">
        <f>IF(INDEX(tab_MinKomp[System ISO 9001:2015],MATCH($B307,tab_MinKomp[[Stanowisko / Position ]:[Stanowisko / Position ]],0))="n/a","n/a",AI307-INDEX(tab_MinKomp[System ISO 9001:2015],MATCH($B307,tab_MinKomp[[Stanowisko / Position ]:[Stanowisko / Position ]],0)))</f>
        <v>n/a</v>
      </c>
      <c r="AJ308" s="194" t="str">
        <f>IF(INDEX(tab_MinKomp[Auditor systemu ISO 17021:2018],MATCH($B307,tab_MinKomp[[Stanowisko / Position ]:[Stanowisko / Position ]],0))="n/a","n/a",AJ307-INDEX(tab_MinKomp[Auditor systemu ISO 17021:2018],MATCH($B307,tab_MinKomp[[Stanowisko / Position ]:[Stanowisko / Position ]],0)))</f>
        <v>n/a</v>
      </c>
      <c r="AK308" s="194" t="str">
        <f>IF(INDEX(tab_MinKomp[Pełnomocnik systemu / Systemvertreter],MATCH($B307,tab_MinKomp[[Stanowisko / Position ]:[Stanowisko / Position ]],0))="n/a","n/a",AK307-INDEX(tab_MinKomp[Pełnomocnik systemu / Systemvertreter],MATCH($B307,tab_MinKomp[[Stanowisko / Position ]:[Stanowisko / Position ]],0)))</f>
        <v>n/a</v>
      </c>
      <c r="AL308" s="194">
        <f>IF(INDEX(tab_MinKomp[Polityka Etyczna - Compliance],MATCH($B307,tab_MinKomp[[Stanowisko / Position ]:[Stanowisko / Position ]],0))="n/a","n/a",AL307-INDEX(tab_MinKomp[Polityka Etyczna - Compliance],MATCH($B307,tab_MinKomp[[Stanowisko / Position ]:[Stanowisko / Position ]],0)))</f>
        <v>1</v>
      </c>
      <c r="AM308" s="194" t="str">
        <f>IF(INDEX(tab_MinKomp[WDRAŻANIE NOWYCH PROJEKTÓW/ PROCEDURA CTM],MATCH($B307,tab_MinKomp[[Stanowisko / Position ]:[Stanowisko / Position ]],0))="n/a","n/a",AM307-INDEX(tab_MinKomp[WDRAŻANIE NOWYCH PROJEKTÓW/ PROCEDURA CTM],MATCH($B307,tab_MinKomp[[Stanowisko / Position ]:[Stanowisko / Position ]],0)))</f>
        <v>n/a</v>
      </c>
      <c r="AN308" s="194" t="str">
        <f>IF(INDEX(tab_MinKomp[KAMIENIE MILOWE MSL/PIFF],MATCH($B307,tab_MinKomp[[Stanowisko / Position ]:[Stanowisko / Position ]],0))="n/a","n/a",AN307-INDEX(tab_MinKomp[KAMIENIE MILOWE MSL/PIFF],MATCH($B307,tab_MinKomp[[Stanowisko / Position ]:[Stanowisko / Position ]],0)))</f>
        <v>n/a</v>
      </c>
      <c r="AO308" s="194">
        <f>IF(INDEX(tab_MinKomp[CP],MATCH($B307,tab_MinKomp[[Stanowisko / Position ]:[Stanowisko / Position ]],0))="n/a","n/a",AO307-INDEX(tab_MinKomp[CP],MATCH($B307,tab_MinKomp[[Stanowisko / Position ]:[Stanowisko / Position ]],0)))</f>
        <v>1</v>
      </c>
      <c r="AP308" s="194" t="str">
        <f>IF(INDEX(tab_MinKomp[FMEA],MATCH($B307,tab_MinKomp[[Stanowisko / Position ]:[Stanowisko / Position ]],0))="n/a","n/a",AP307-INDEX(tab_MinKomp[FMEA],MATCH($B307,tab_MinKomp[[Stanowisko / Position ]:[Stanowisko / Position ]],0)))</f>
        <v>n/a</v>
      </c>
      <c r="AQ308" s="194">
        <f>IF(INDEX(tab_MinKomp[FLOW CHART],MATCH($B307,tab_MinKomp[[Stanowisko / Position ]:[Stanowisko / Position ]],0))="n/a","n/a",AQ307-INDEX(tab_MinKomp[FLOW CHART],MATCH($B307,tab_MinKomp[[Stanowisko / Position ]:[Stanowisko / Position ]],0)))</f>
        <v>1</v>
      </c>
      <c r="AR308" s="194" t="str">
        <f>IF(INDEX(tab_MinKomp[APQP],MATCH($B307,tab_MinKomp[[Stanowisko / Position ]:[Stanowisko / Position ]],0))="n/a","n/a",AR307-INDEX(tab_MinKomp[APQP],MATCH($B307,tab_MinKomp[[Stanowisko / Position ]:[Stanowisko / Position ]],0)))</f>
        <v>n/a</v>
      </c>
      <c r="AS308" s="194" t="str">
        <f>IF(INDEX(tab_MinKomp[MSA],MATCH($B307,tab_MinKomp[[Stanowisko / Position ]:[Stanowisko / Position ]],0))="n/a","n/a",AS307-INDEX(tab_MinKomp[MSA],MATCH($B307,tab_MinKomp[[Stanowisko / Position ]:[Stanowisko / Position ]],0)))</f>
        <v>n/a</v>
      </c>
      <c r="AT308" s="194" t="str">
        <f>IF(INDEX(tab_MinKomp[SPC],MATCH($B307,tab_MinKomp[[Stanowisko / Position ]:[Stanowisko / Position ]],0))="n/a","n/a",AT307-INDEX(tab_MinKomp[SPC],MATCH($B307,tab_MinKomp[[Stanowisko / Position ]:[Stanowisko / Position ]],0)))</f>
        <v>n/a</v>
      </c>
      <c r="AU308" s="194" t="str">
        <f>IF(INDEX(tab_MinKomp[CSR (SPECYFICZNE WYMAGANIA KLIENTA)],MATCH($B307,tab_MinKomp[[Stanowisko / Position ]:[Stanowisko / Position ]],0))="n/a","n/a",AU307-INDEX(tab_MinKomp[CSR (SPECYFICZNE WYMAGANIA KLIENTA)],MATCH($B307,tab_MinKomp[[Stanowisko / Position ]:[Stanowisko / Position ]],0)))</f>
        <v>n/a</v>
      </c>
      <c r="AV308" s="194">
        <f>IF(INDEX(tab_MinKomp[5S],MATCH($B307,tab_MinKomp[[Stanowisko / Position ]:[Stanowisko / Position ]],0))="n/a","n/a",AV307-INDEX(tab_MinKomp[5S],MATCH($B307,tab_MinKomp[[Stanowisko / Position ]:[Stanowisko / Position ]],0)))</f>
        <v>0</v>
      </c>
      <c r="AW308" s="194">
        <f>IF(INDEX(tab_MinKomp[LEAN MANAGEMENT],MATCH($B307,tab_MinKomp[[Stanowisko / Position ]:[Stanowisko / Position ]],0))="n/a","n/a",AW307-INDEX(tab_MinKomp[LEAN MANAGEMENT],MATCH($B307,tab_MinKomp[[Stanowisko / Position ]:[Stanowisko / Position ]],0)))</f>
        <v>0</v>
      </c>
      <c r="AX308" s="194" t="str">
        <f>IF(INDEX(tab_MinKomp[5R],MATCH($B307,tab_MinKomp[[Stanowisko / Position ]:[Stanowisko / Position ]],0))="n/a","n/a",AX307-INDEX(tab_MinKomp[5R],MATCH($B307,tab_MinKomp[[Stanowisko / Position ]:[Stanowisko / Position ]],0)))</f>
        <v>n/a</v>
      </c>
      <c r="AY308" s="194" t="str">
        <f>IF(INDEX(tab_MinKomp[Six Sigma],MATCH($B307,tab_MinKomp[[Stanowisko / Position ]:[Stanowisko / Position ]],0))="n/a","n/a",AY307-INDEX(tab_MinKomp[Six Sigma],MATCH($B307,tab_MinKomp[[Stanowisko / Position ]:[Stanowisko / Position ]],0)))</f>
        <v>n/a</v>
      </c>
      <c r="AZ308" s="194" t="str">
        <f>IF(INDEX(tab_MinKomp[System BAAN / Distribution &amp; Supply Chain],MATCH($B307,tab_MinKomp[[Stanowisko / Position ]:[Stanowisko / Position ]],0))="n/a","n/a",AZ307-INDEX(tab_MinKomp[System BAAN / Distribution &amp; Supply Chain],MATCH($B307,tab_MinKomp[[Stanowisko / Position ]:[Stanowisko / Position ]],0)))</f>
        <v>n/a</v>
      </c>
      <c r="BA308" s="194">
        <f>IF(INDEX(tab_MinKomp[LEAN MANAGEMENT],MATCH($B307,tab_MinKomp[[Stanowisko / Position ]:[Stanowisko / Position ]],0))="n/a","n/a",BA307-INDEX(tab_MinKomp[LEAN MANAGEMENT],MATCH($B307,tab_MinKomp[[Stanowisko / Position ]:[Stanowisko / Position ]],0)))</f>
        <v>0</v>
      </c>
      <c r="BB308" s="194">
        <f>IF(INDEX(tab_MinKomp[LEAN MANAGEMENT],MATCH($B307,tab_MinKomp[[Stanowisko / Position ]:[Stanowisko / Position ]],0))="n/a","n/a",BB307-INDEX(tab_MinKomp[LEAN MANAGEMENT],MATCH($B307,tab_MinKomp[[Stanowisko / Position ]:[Stanowisko / Position ]],0)))</f>
        <v>0</v>
      </c>
      <c r="BC308" s="194" t="str">
        <f>IF(INDEX(tab_MinKomp[Organizacja dostaw / Versorgungsorganisation],MATCH($B307,tab_MinKomp[[Stanowisko / Position ]:[Stanowisko / Position ]],0))="n/a","n/a",BC307-INDEX(tab_MinKomp[Organizacja dostaw / Versorgungsorganisation],MATCH($B307,tab_MinKomp[[Stanowisko / Position ]:[Stanowisko / Position ]],0)))</f>
        <v>n/a</v>
      </c>
      <c r="BD308" s="194" t="str">
        <f>IF(INDEX(tab_MinKomp[Organizacja wysyłek / Organisation von Lieferungen],MATCH($B307,tab_MinKomp[[Stanowisko / Position ]:[Stanowisko / Position ]],0))="n/a","n/a",BD307-INDEX(tab_MinKomp[Organizacja wysyłek / Organisation von Lieferungen],MATCH($B307,tab_MinKomp[[Stanowisko / Position ]:[Stanowisko / Position ]],0)))</f>
        <v>n/a</v>
      </c>
      <c r="BE308" s="194" t="str">
        <f>IF(INDEX(tab_MinKomp[Analiza magazynowa - Program Polen.mdb / Inventuranalyse],MATCH($B307,tab_MinKomp[[Stanowisko / Position ]:[Stanowisko / Position ]],0))="n/a","n/a",BE307-INDEX(tab_MinKomp[Analiza magazynowa - Program Polen.mdb / Inventuranalyse],MATCH($B307,tab_MinKomp[[Stanowisko / Position ]:[Stanowisko / Position ]],0)))</f>
        <v>n/a</v>
      </c>
      <c r="BF308" s="190" t="str">
        <f>IF(INDEX(tab_MinKomp[MMOG (Materials Management Operations Guidelines)],MATCH($B307,tab_MinKomp[[Stanowisko / Position ]:[Stanowisko / Position ]],0))="n/a","n/a",BF307-INDEX(tab_MinKomp[MMOG (Materials Management Operations Guidelines)],MATCH($B307,tab_MinKomp[[Stanowisko / Position ]:[Stanowisko / Position ]],0)))</f>
        <v>n/a</v>
      </c>
      <c r="BG308" s="190" t="str">
        <f>IF(INDEX(tab_MinKomp[GPP],MATCH($B307,tab_MinKomp[[Stanowisko / Position ]:[Stanowisko / Position ]],0))="n/a","n/a",BG307-INDEX(tab_MinKomp[GPP],MATCH($B307,tab_MinKomp[[Stanowisko / Position ]:[Stanowisko / Position ]],0)))</f>
        <v>n/a</v>
      </c>
      <c r="BH308" s="190" t="str">
        <f>IF(INDEX(tab_MinKomp[AIAG (Automotive Industry Action Group)],MATCH($B307,tab_MinKomp[[Stanowisko / Position ]:[Stanowisko / Position ]],0))="n/a","n/a",BH307-INDEX(tab_MinKomp[AIAG (Automotive Industry Action Group)],MATCH($B307,tab_MinKomp[[Stanowisko / Position ]:[Stanowisko / Position ]],0)))</f>
        <v>n/a</v>
      </c>
      <c r="BI308" s="190" t="str">
        <f>IF(INDEX(tab_MinKomp[Super-G disputes],MATCH($B307,tab_MinKomp[[Stanowisko / Position ]:[Stanowisko / Position ]],0))="n/a","n/a",BI307-INDEX(tab_MinKomp[Super-G disputes],MATCH($B307,tab_MinKomp[[Stanowisko / Position ]:[Stanowisko / Position ]],0)))</f>
        <v>n/a</v>
      </c>
      <c r="BJ308" s="190" t="str">
        <f>IF(INDEX(tab_MinKomp[CMMS3/eDDL (Direct Data Link)],MATCH($B307,tab_MinKomp[[Stanowisko / Position ]:[Stanowisko / Position ]],0))="n/a","n/a",BJ307-INDEX(tab_MinKomp[CMMS3/eDDL (Direct Data Link)],MATCH($B307,tab_MinKomp[[Stanowisko / Position ]:[Stanowisko / Position ]],0)))</f>
        <v>n/a</v>
      </c>
      <c r="BK308" s="190" t="str">
        <f>IF(INDEX(tab_MinKomp[MP&amp;L (Material Planning and Logistics)],MATCH($B307,tab_MinKomp[[Stanowisko / Position ]:[Stanowisko / Position ]],0))="n/a","n/a",BK307-INDEX(tab_MinKomp[MP&amp;L (Material Planning and Logistics)],MATCH($B307,tab_MinKomp[[Stanowisko / Position ]:[Stanowisko / Position ]],0)))</f>
        <v>n/a</v>
      </c>
      <c r="BL308" s="190" t="str">
        <f>IF(INDEX(tab_MinKomp[Supplier delivery rating],MATCH($B307,tab_MinKomp[[Stanowisko / Position ]:[Stanowisko / Position ]],0))="n/a","n/a",BL307-INDEX(tab_MinKomp[Supplier delivery rating],MATCH($B307,tab_MinKomp[[Stanowisko / Position ]:[Stanowisko / Position ]],0)))</f>
        <v>n/a</v>
      </c>
      <c r="BM308" s="194" t="str">
        <f>IF(INDEX(tab_MinKomp[Planowanie produkcji / Produktionsplanung],MATCH($B307,tab_MinKomp[[Stanowisko / Position ]:[Stanowisko / Position ]],0))="n/a","n/a",BM307-INDEX(tab_MinKomp[Planowanie produkcji / Produktionsplanung],MATCH($B307,tab_MinKomp[[Stanowisko / Position ]:[Stanowisko / Position ]],0)))</f>
        <v>n/a</v>
      </c>
      <c r="BN308" s="194" t="str">
        <f>IF(INDEX(tab_MinKomp[Planowanie produkcji / Produktionsplanung],MATCH($B307,tab_MinKomp[[Stanowisko / Position ]:[Stanowisko / Position ]],0))="n/a","n/a",BN307-INDEX(tab_MinKomp[Planowanie produkcji / Produktionsplanung],MATCH($B307,tab_MinKomp[[Stanowisko / Position ]:[Stanowisko / Position ]],0)))</f>
        <v>n/a</v>
      </c>
      <c r="BO308" s="194" t="str">
        <f>IF(INDEX(tab_MinKomp[Planowanie produkcji / Produktionsplanung],MATCH($B307,tab_MinKomp[[Stanowisko / Position ]:[Stanowisko / Position ]],0))="n/a","n/a",BO307-INDEX(tab_MinKomp[Planowanie produkcji / Produktionsplanung],MATCH($B307,tab_MinKomp[[Stanowisko / Position ]:[Stanowisko / Position ]],0)))</f>
        <v>n/a</v>
      </c>
      <c r="BP308" s="194" t="str">
        <f>IF(INDEX(tab_MinKomp[Planowanie produkcji / Produktionsplanung],MATCH($B307,tab_MinKomp[[Stanowisko / Position ]:[Stanowisko / Position ]],0))="n/a","n/a",BP307-INDEX(tab_MinKomp[Planowanie produkcji / Produktionsplanung],MATCH($B307,tab_MinKomp[[Stanowisko / Position ]:[Stanowisko / Position ]],0)))</f>
        <v>n/a</v>
      </c>
      <c r="BQ308" s="194">
        <f>IF(INDEX(tab_MinKomp[Obsługa maszyn Novapax / Novapax Maschinenbedienung],MATCH($B307,tab_MinKomp[[Stanowisko / Position ]:[Stanowisko / Position ]],0))="n/a","n/a",BQ307-INDEX(tab_MinKomp[Obsługa maszyn Novapax / Novapax Maschinenbedienung],MATCH($B307,tab_MinKomp[[Stanowisko / Position ]:[Stanowisko / Position ]],0)))</f>
        <v>0</v>
      </c>
      <c r="BR308" s="194" t="str">
        <f>IF(INDEX(tab_MinKomp[Planowanie produkcji / Produktionsplanung],MATCH($B307,tab_MinKomp[[Stanowisko / Position ]:[Stanowisko / Position ]],0))="n/a","n/a",BR307-INDEX(tab_MinKomp[Planowanie produkcji / Produktionsplanung],MATCH($B307,tab_MinKomp[[Stanowisko / Position ]:[Stanowisko / Position ]],0)))</f>
        <v>n/a</v>
      </c>
      <c r="BS308" s="194">
        <f>IF(INDEX(tab_MinKomp[Obsługa maszyn Novapax / Novapax Maschinenbedienung],MATCH($B307,tab_MinKomp[[Stanowisko / Position ]:[Stanowisko / Position ]],0))="n/a","n/a",BS307-INDEX(tab_MinKomp[Obsługa maszyn Novapax / Novapax Maschinenbedienung],MATCH($B307,tab_MinKomp[[Stanowisko / Position ]:[Stanowisko / Position ]],0)))</f>
        <v>0</v>
      </c>
      <c r="BT308" s="194" t="str">
        <f>IF(INDEX(tab_MinKomp[Planowanie produkcji / Produktionsplanung],MATCH($B307,tab_MinKomp[[Stanowisko / Position ]:[Stanowisko / Position ]],0))="n/a","n/a",BT307-INDEX(tab_MinKomp[Planowanie produkcji / Produktionsplanung],MATCH($B307,tab_MinKomp[[Stanowisko / Position ]:[Stanowisko / Position ]],0)))</f>
        <v>n/a</v>
      </c>
      <c r="BU308" s="194">
        <f>IF(INDEX(tab_MinKomp[Obsługa maszyn Novapax / Novapax Maschinenbedienung],MATCH($B307,tab_MinKomp[[Stanowisko / Position ]:[Stanowisko / Position ]],0))="n/a","n/a",BU307-INDEX(tab_MinKomp[Obsługa maszyn Novapax / Novapax Maschinenbedienung],MATCH($B307,tab_MinKomp[[Stanowisko / Position ]:[Stanowisko / Position ]],0)))</f>
        <v>0</v>
      </c>
      <c r="BV308" s="194" t="str">
        <f>IF(INDEX(tab_MinKomp[Planowanie produkcji / Produktionsplanung],MATCH($B307,tab_MinKomp[[Stanowisko / Position ]:[Stanowisko / Position ]],0))="n/a","n/a",BV307-INDEX(tab_MinKomp[Planowanie produkcji / Produktionsplanung],MATCH($B307,tab_MinKomp[[Stanowisko / Position ]:[Stanowisko / Position ]],0)))</f>
        <v>n/a</v>
      </c>
      <c r="BW308" s="194">
        <f>IF(INDEX(tab_MinKomp[Obsługa maszyn Novapax / Novapax Maschinenbedienung],MATCH($B307,tab_MinKomp[[Stanowisko / Position ]:[Stanowisko / Position ]],0))="n/a","n/a",BW307-INDEX(tab_MinKomp[Obsługa maszyn Novapax / Novapax Maschinenbedienung],MATCH($B307,tab_MinKomp[[Stanowisko / Position ]:[Stanowisko / Position ]],0)))</f>
        <v>0</v>
      </c>
      <c r="BX308" s="194">
        <f>IF(INDEX(tab_MinKomp[Obsługa maszyn Novapax / Novapax Maschinenbedienung],MATCH($B307,tab_MinKomp[[Stanowisko / Position ]:[Stanowisko / Position ]],0))="n/a","n/a",BX307-INDEX(tab_MinKomp[Obsługa maszyn Novapax / Novapax Maschinenbedienung],MATCH($B307,tab_MinKomp[[Stanowisko / Position ]:[Stanowisko / Position ]],0)))</f>
        <v>0</v>
      </c>
      <c r="BY308" s="194" t="str">
        <f>IF(INDEX(tab_MinKomp[Obsługa maszyn Engel / Engel Maschinenbedienung],MATCH($B307,tab_MinKomp[[Stanowisko / Position ]:[Stanowisko / Position ]],0))="n/a","n/a",BY307-INDEX(tab_MinKomp[Obsługa maszyn Engel / Engel Maschinenbedienung],MATCH($B307,tab_MinKomp[[Stanowisko / Position ]:[Stanowisko / Position ]],0)))</f>
        <v>n/a</v>
      </c>
      <c r="BZ308" s="194">
        <f>IF(INDEX(tab_MinKomp[Obsługa maszyn Novapax / Novapax Maschinenbedienung],MATCH($B307,tab_MinKomp[[Stanowisko / Position ]:[Stanowisko / Position ]],0))="n/a","n/a",BZ307-INDEX(tab_MinKomp[Obsługa maszyn Novapax / Novapax Maschinenbedienung],MATCH($B307,tab_MinKomp[[Stanowisko / Position ]:[Stanowisko / Position ]],0)))</f>
        <v>0</v>
      </c>
      <c r="CA308" s="194" t="str">
        <f>IF(INDEX(tab_MinKomp[Obsługa maszyn KVT / KVT Maschinenbedienung],MATCH($B307,tab_MinKomp[[Stanowisko / Position ]:[Stanowisko / Position ]],0))="n/a","n/a",CA307-INDEX(tab_MinKomp[Obsługa maszyn KVT / KVT Maschinenbedienung],MATCH($B307,tab_MinKomp[[Stanowisko / Position ]:[Stanowisko / Position ]],0)))</f>
        <v>n/a</v>
      </c>
      <c r="CB308" s="194">
        <f>IF(INDEX(tab_MinKomp[Obsługa maszyn Novapax / Novapax Maschinenbedienung],MATCH($B307,tab_MinKomp[[Stanowisko / Position ]:[Stanowisko / Position ]],0))="n/a","n/a",CB307-INDEX(tab_MinKomp[Obsługa maszyn Novapax / Novapax Maschinenbedienung],MATCH($B307,tab_MinKomp[[Stanowisko / Position ]:[Stanowisko / Position ]],0)))</f>
        <v>0</v>
      </c>
      <c r="CC308" s="194" t="str">
        <f>IF(INDEX(tab_MinKomp[Obsługa maszyn Branson / Branson Maschinenbedienung],MATCH($B307,tab_MinKomp[[Stanowisko / Position ]:[Stanowisko / Position ]],0))="n/a","n/a",CC307-INDEX(tab_MinKomp[Obsługa maszyn Branson / Branson Maschinenbedienung],MATCH($B307,tab_MinKomp[[Stanowisko / Position ]:[Stanowisko / Position ]],0)))</f>
        <v>n/a</v>
      </c>
      <c r="CD308" s="194">
        <f>IF(INDEX(tab_MinKomp[Obsługa maszyn Novapax / Novapax Maschinenbedienung],MATCH($B307,tab_MinKomp[[Stanowisko / Position ]:[Stanowisko / Position ]],0))="n/a","n/a",CD307-INDEX(tab_MinKomp[Obsługa maszyn Novapax / Novapax Maschinenbedienung],MATCH($B307,tab_MinKomp[[Stanowisko / Position ]:[Stanowisko / Position ]],0)))</f>
        <v>-1</v>
      </c>
      <c r="CE308" s="194">
        <f>IF(INDEX(tab_MinKomp[Obsługa maszyn Novapax / Novapax Maschinenbedienung],MATCH($B307,tab_MinKomp[[Stanowisko / Position ]:[Stanowisko / Position ]],0))="n/a","n/a",CE307-INDEX(tab_MinKomp[Obsługa maszyn Novapax / Novapax Maschinenbedienung],MATCH($B307,tab_MinKomp[[Stanowisko / Position ]:[Stanowisko / Position ]],0)))</f>
        <v>-1</v>
      </c>
      <c r="CF308" s="194">
        <f>IF(INDEX(tab_MinKomp[Obsługa maszyn Novapax / Novapax Maschinenbedienung],MATCH($B307,tab_MinKomp[[Stanowisko / Position ]:[Stanowisko / Position ]],0))="n/a","n/a",CF307-INDEX(tab_MinKomp[Obsługa maszyn Novapax / Novapax Maschinenbedienung],MATCH($B307,tab_MinKomp[[Stanowisko / Position ]:[Stanowisko / Position ]],0)))</f>
        <v>-1</v>
      </c>
      <c r="CG308" s="194">
        <f>IF(INDEX(tab_MinKomp[Eliminacja awarii / Beseitigung von Ausfällen],MATCH($B307,tab_MinKomp[[Stanowisko / Position ]:[Stanowisko / Position ]],0))="n/a","n/a",CG307-INDEX(tab_MinKomp[Eliminacja awarii / Beseitigung von Ausfällen],MATCH($B307,tab_MinKomp[[Stanowisko / Position ]:[Stanowisko / Position ]],0)))</f>
        <v>0</v>
      </c>
      <c r="CH308" s="194" t="str">
        <f>IF(INDEX(tab_MinKomp[Wymagania VDA 6.5 Product / Forderungen],MATCH($B307,tab_MinKomp[[Stanowisko / Position ]:[Stanowisko / Position ]],0))="n/a","n/a",CH307-INDEX(tab_MinKomp[Wymagania VDA 6.5 Product / Forderungen],MATCH($B307,tab_MinKomp[[Stanowisko / Position ]:[Stanowisko / Position ]],0)))</f>
        <v>n/a</v>
      </c>
      <c r="CI308" s="194" t="str">
        <f>IF(INDEX(tab_MinKomp[Wymagania VDA 6.5 Product / Forderungen],MATCH($B307,tab_MinKomp[[Stanowisko / Position ]:[Stanowisko / Position ]],0))="n/a","n/a",CI307-INDEX(tab_MinKomp[Wymagania VDA 6.5 Product / Forderungen],MATCH($B307,tab_MinKomp[[Stanowisko / Position ]:[Stanowisko / Position ]],0)))</f>
        <v>n/a</v>
      </c>
      <c r="CJ308" s="194" t="str">
        <f>IF(INDEX(tab_MinKomp[Wymagania VDA 6.5 Product / Forderungen],MATCH($B307,tab_MinKomp[[Stanowisko / Position ]:[Stanowisko / Position ]],0))="n/a","n/a",CJ307-INDEX(tab_MinKomp[Wymagania VDA 6.5 Product / Forderungen],MATCH($B307,tab_MinKomp[[Stanowisko / Position ]:[Stanowisko / Position ]],0)))</f>
        <v>n/a</v>
      </c>
      <c r="CK308" s="194" t="str">
        <f>IF(INDEX(tab_MinKomp[Wymagania VDA 6.5 Product / Forderungen],MATCH($B307,tab_MinKomp[[Stanowisko / Position ]:[Stanowisko / Position ]],0))="n/a","n/a",CK307-INDEX(tab_MinKomp[Wymagania VDA 6.5 Product / Forderungen],MATCH($B307,tab_MinKomp[[Stanowisko / Position ]:[Stanowisko / Position ]],0)))</f>
        <v>n/a</v>
      </c>
      <c r="CL308" s="194" t="str">
        <f>IF(INDEX(tab_MinKomp[Wymagania VDA 6.5 Product / Forderungen],MATCH($B307,tab_MinKomp[[Stanowisko / Position ]:[Stanowisko / Position ]],0))="n/a","n/a",CL307-INDEX(tab_MinKomp[Wymagania VDA 6.5 Product / Forderungen],MATCH($B307,tab_MinKomp[[Stanowisko / Position ]:[Stanowisko / Position ]],0)))</f>
        <v>n/a</v>
      </c>
      <c r="CM308" s="194" t="str">
        <f>IF(INDEX(tab_MinKomp[Informatyka ogólna (techniczne i systemowe) / Allgemeine IT (Technik und System)],MATCH($B307,tab_MinKomp[[Stanowisko / Position ]:[Stanowisko / Position ]],0))="n/a","n/a",CM307-INDEX(tab_MinKomp[Informatyka ogólna (techniczne i systemowe) / Allgemeine IT (Technik und System)],MATCH($B307,tab_MinKomp[[Stanowisko / Position ]:[Stanowisko / Position ]],0)))</f>
        <v>n/a</v>
      </c>
      <c r="CN308" s="194" t="str">
        <f>IF(INDEX(tab_MinKomp[Sieci komputerowe / Computernetzwerke],MATCH($B307,tab_MinKomp[[Stanowisko / Position ]:[Stanowisko / Position ]],0))="n/a","n/a",CN307-INDEX(tab_MinKomp[Sieci komputerowe / Computernetzwerke],MATCH($B307,tab_MinKomp[[Stanowisko / Position ]:[Stanowisko / Position ]],0)))</f>
        <v>n/a</v>
      </c>
      <c r="CO308" s="194" t="str">
        <f>IF(INDEX(tab_MinKomp[Hardware (komputery PC, drukarki biurowe i etykietowe, telefonia stacjonarna i mobilna) (PC, Drucker, Telefpne, Handys)],MATCH($B307,tab_MinKomp[[Stanowisko / Position ]:[Stanowisko / Position ]],0))="n/a","n/a",CO307-INDEX(tab_MinKomp[Hardware (komputery PC, drukarki biurowe i etykietowe, telefonia stacjonarna i mobilna) (PC, Drucker, Telefpne, Handys)],MATCH($B307,tab_MinKomp[[Stanowisko / Position ]:[Stanowisko / Position ]],0)))</f>
        <v>n/a</v>
      </c>
      <c r="CP308" s="194" t="str">
        <f>IF(INDEX(tab_MinKomp[Software &amp; Systems (MS Office, MS Remote Desktop)],MATCH($B307,tab_MinKomp[[Stanowisko / Position ]:[Stanowisko / Position ]],0))="n/a","n/a",CP307-INDEX(tab_MinKomp[Software &amp; Systems (MS Office, MS Remote Desktop)],MATCH($B307,tab_MinKomp[[Stanowisko / Position ]:[Stanowisko / Position ]],0)))</f>
        <v>n/a</v>
      </c>
      <c r="CQ308" s="194" t="str">
        <f>IF(INDEX(tab_MinKomp[Programowanie obiektowe (PHP) / Objektprogrammierung],MATCH($B307,tab_MinKomp[[Stanowisko / Position ]:[Stanowisko / Position ]],0))="n/a","n/a",CQ307-INDEX(tab_MinKomp[Programowanie obiektowe (PHP) / Objektprogrammierung],MATCH($B307,tab_MinKomp[[Stanowisko / Position ]:[Stanowisko / Position ]],0)))</f>
        <v>n/a</v>
      </c>
      <c r="CR308" s="194" t="str">
        <f>IF(INDEX(tab_MinKomp[Scrum],MATCH($B307,tab_MinKomp[[Stanowisko / Position ]:[Stanowisko / Position ]],0))="n/a","n/a",CR307-INDEX(tab_MinKomp[Scrum],MATCH($B307,tab_MinKomp[[Stanowisko / Position ]:[Stanowisko / Position ]],0)))</f>
        <v>n/a</v>
      </c>
      <c r="CS308" s="194" t="str">
        <f>IF(INDEX(tab_MinKomp[SQL (MySQL)],MATCH($B307,tab_MinKomp[[Stanowisko / Position ]:[Stanowisko / Position ]],0))="n/a","n/a",CS307-INDEX(tab_MinKomp[SQL (MySQL)],MATCH($B307,tab_MinKomp[[Stanowisko / Position ]:[Stanowisko / Position ]],0)))</f>
        <v>n/a</v>
      </c>
      <c r="CT308" s="194" t="str">
        <f>IF(INDEX(tab_MinKomp[Javascript],MATCH($B307,tab_MinKomp[[Stanowisko / Position ]:[Stanowisko / Position ]],0))="n/a","n/a",CT307-INDEX(tab_MinKomp[Javascript],MATCH($B307,tab_MinKomp[[Stanowisko / Position ]:[Stanowisko / Position ]],0)))</f>
        <v>n/a</v>
      </c>
      <c r="CU308" s="194" t="str">
        <f>IF(INDEX(tab_MinKomp[Joomla],MATCH($B307,tab_MinKomp[[Stanowisko / Position ]:[Stanowisko / Position ]],0))="n/a","n/a",CU307-INDEX(tab_MinKomp[Joomla],MATCH($B307,tab_MinKomp[[Stanowisko / Position ]:[Stanowisko / Position ]],0)))</f>
        <v>n/a</v>
      </c>
      <c r="CV308" s="194" t="str">
        <f>IF(INDEX(tab_MinKomp[Bash],MATCH($B307,tab_MinKomp[[Stanowisko / Position ]:[Stanowisko / Position ]],0))="n/a","n/a",CV307-INDEX(tab_MinKomp[Bash],MATCH($B307,tab_MinKomp[[Stanowisko / Position ]:[Stanowisko / Position ]],0)))</f>
        <v>n/a</v>
      </c>
      <c r="CW308" s="194">
        <f>IF(INDEX(tab_MinKomp[Systemy MES (HYDRA / SFMS)],MATCH($B307,tab_MinKomp[[Stanowisko / Position ]:[Stanowisko / Position ]],0))="n/a","n/a",CW307-INDEX(tab_MinKomp[Systemy MES (HYDRA / SFMS)],MATCH($B307,tab_MinKomp[[Stanowisko / Position ]:[Stanowisko / Position ]],0)))</f>
        <v>0</v>
      </c>
      <c r="CX308" s="194" t="str">
        <f>IF(INDEX(tab_MinKomp[HTML / CSS],MATCH($B307,tab_MinKomp[[Stanowisko / Position ]:[Stanowisko / Position ]],0))="n/a","n/a",CX307-INDEX(tab_MinKomp[HTML / CSS],MATCH($B307,tab_MinKomp[[Stanowisko / Position ]:[Stanowisko / Position ]],0)))</f>
        <v>n/a</v>
      </c>
      <c r="CY308" s="194" t="str">
        <f>IF(INDEX(tab_MinKomp[SYSTEM PR],MATCH($B307,tab_MinKomp[[Stanowisko / Position ]:[Stanowisko / Position ]],0))="n/a","n/a",CY307-INDEX(tab_MinKomp[SYSTEM PR],MATCH($B307,tab_MinKomp[[Stanowisko / Position ]:[Stanowisko / Position ]],0)))</f>
        <v>n/a</v>
      </c>
      <c r="CZ308" s="194" t="str">
        <f>IF(INDEX(tab_MinKomp[System Einkauf XP / EBA],MATCH($B307,tab_MinKomp[[Stanowisko / Position ]:[Stanowisko / Position ]],0))="n/a","n/a",CZ307-INDEX(tab_MinKomp[System Einkauf XP / EBA],MATCH($B307,tab_MinKomp[[Stanowisko / Position ]:[Stanowisko / Position ]],0)))</f>
        <v>n/a</v>
      </c>
      <c r="DA308" s="194" t="str">
        <f>IF(INDEX(tab_MinKomp[Techniki negocjacyjne / Verhandlungstechniken],MATCH($B307,tab_MinKomp[[Stanowisko / Position ]:[Stanowisko / Position ]],0))="n/a","n/a",DA307-INDEX(tab_MinKomp[Techniki negocjacyjne / Verhandlungstechniken],MATCH($B307,tab_MinKomp[[Stanowisko / Position ]:[Stanowisko / Position ]],0)))</f>
        <v>n/a</v>
      </c>
      <c r="DB308" s="194" t="str">
        <f>IF(INDEX(tab_MinKomp[Znajomość rynku branżowego / Kenntnis des Industrie Marktes],MATCH($B307,tab_MinKomp[[Stanowisko / Position ]:[Stanowisko / Position ]],0))="n/a","n/a",DB307-INDEX(tab_MinKomp[Znajomość rynku branżowego / Kenntnis des Industrie Marktes],MATCH($B307,tab_MinKomp[[Stanowisko / Position ]:[Stanowisko / Position ]],0)))</f>
        <v>n/a</v>
      </c>
      <c r="DC308" s="194" t="str">
        <f>IF(INDEX(tab_MinKomp[SUPPLIER MANAGEMENT],MATCH($B307,tab_MinKomp[[Stanowisko / Position ]:[Stanowisko / Position ]],0))="n/a","n/a",DC307-INDEX(tab_MinKomp[SUPPLIER MANAGEMENT],MATCH($B307,tab_MinKomp[[Stanowisko / Position ]:[Stanowisko / Position ]],0)))</f>
        <v>n/a</v>
      </c>
      <c r="DD308" s="194" t="str">
        <f>IF(INDEX(tab_MinKomp[SUPPLIER MANAGEMENT],MATCH($B307,tab_MinKomp[[Stanowisko / Position ]:[Stanowisko / Position ]],0))="n/a","n/a",DD307-INDEX(tab_MinKomp[SUPPLIER MANAGEMENT],MATCH($B307,tab_MinKomp[[Stanowisko / Position ]:[Stanowisko / Position ]],0)))</f>
        <v>n/a</v>
      </c>
      <c r="DE308" s="194" t="str">
        <f>IF(INDEX(tab_MinKomp[SUPPLIER MANAGEMENT],MATCH($B307,tab_MinKomp[[Stanowisko / Position ]:[Stanowisko / Position ]],0))="n/a","n/a",DE307-INDEX(tab_MinKomp[SUPPLIER MANAGEMENT],MATCH($B307,tab_MinKomp[[Stanowisko / Position ]:[Stanowisko / Position ]],0)))</f>
        <v>n/a</v>
      </c>
      <c r="DF308" s="194">
        <f>IF(INDEX(tab_MinKomp[LEAN MANAGEMENT],MATCH($B307,tab_MinKomp[[Stanowisko / Position ]:[Stanowisko / Position ]],0))="n/a","n/a",DF307-INDEX(tab_MinKomp[LEAN MANAGEMENT],MATCH($B307,tab_MinKomp[[Stanowisko / Position ]:[Stanowisko / Position ]],0)))</f>
        <v>0</v>
      </c>
      <c r="DG308" s="194" t="str">
        <f>IF(INDEX(tab_MinKomp[PPAP/PSW],MATCH($B307,tab_MinKomp[[Stanowisko / Position ]:[Stanowisko / Position ]],0))="n/a","n/a",DG307-INDEX(tab_MinKomp[PPAP/PSW],MATCH($B307,tab_MinKomp[[Stanowisko / Position ]:[Stanowisko / Position ]],0)))</f>
        <v>n/a</v>
      </c>
      <c r="DH308" s="194" t="str">
        <f>IF(INDEX(tab_MinKomp[SUPPLIER MANAGEMENT],MATCH($B307,tab_MinKomp[[Stanowisko / Position ]:[Stanowisko / Position ]],0))="n/a","n/a",DH307-INDEX(tab_MinKomp[SUPPLIER MANAGEMENT],MATCH($B307,tab_MinKomp[[Stanowisko / Position ]:[Stanowisko / Position ]],0)))</f>
        <v>n/a</v>
      </c>
      <c r="DI308" s="194" t="str">
        <f>IF(INDEX(tab_MinKomp[OBSŁUGA PORTALI KLIENTA / Kundenportale],MATCH($B307,tab_MinKomp[[Stanowisko / Position ]:[Stanowisko / Position ]],0))="n/a","n/a",DI307-INDEX(tab_MinKomp[OBSŁUGA PORTALI KLIENTA / Kundenportale],MATCH($B307,tab_MinKomp[[Stanowisko / Position ]:[Stanowisko / Position ]],0)))</f>
        <v>n/a</v>
      </c>
      <c r="DJ308" s="194" t="str">
        <f>IF(INDEX(tab_MinKomp[Obsługa systemu BABTECQ / BABTECQ System],MATCH($B307,tab_MinKomp[[Stanowisko / Position ]:[Stanowisko / Position ]],0))="n/a","n/a",DJ307-INDEX(tab_MinKomp[Obsługa systemu BABTECQ / BABTECQ System],MATCH($B307,tab_MinKomp[[Stanowisko / Position ]:[Stanowisko / Position ]],0)))</f>
        <v>n/a</v>
      </c>
      <c r="DK308" s="194" t="str">
        <f>IF(INDEX(tab_MinKomp[Rysunek techniczny / technische Zeichnung],MATCH($B307,tab_MinKomp[[Stanowisko / Position ]:[Stanowisko / Position ]],0))="n/a","n/a",DK307-INDEX(tab_MinKomp[Rysunek techniczny / technische Zeichnung],MATCH($B307,tab_MinKomp[[Stanowisko / Position ]:[Stanowisko / Position ]],0)))</f>
        <v>n/a</v>
      </c>
      <c r="DL308" s="194" t="str">
        <f>IF(INDEX(tab_MinKomp[Kalibracja / Kalibrierung],MATCH($B307,tab_MinKomp[[Stanowisko / Position ]:[Stanowisko / Position ]],0))="n/a","n/a",DL307-INDEX(tab_MinKomp[Kalibracja / Kalibrierung],MATCH($B307,tab_MinKomp[[Stanowisko / Position ]:[Stanowisko / Position ]],0)))</f>
        <v>n/a</v>
      </c>
      <c r="DM308" s="194" t="str">
        <f>IF(INDEX(tab_MinKomp[Rekwalifikacja / Requalifizierung],MATCH($B307,tab_MinKomp[[Stanowisko / Position ]:[Stanowisko / Position ]],0))="n/a","n/a",DM307-INDEX(tab_MinKomp[Rekwalifikacja / Requalifizierung],MATCH($B307,tab_MinKomp[[Stanowisko / Position ]:[Stanowisko / Position ]],0)))</f>
        <v>n/a</v>
      </c>
      <c r="DN308" s="190" t="str">
        <f>IF(INDEX(tab_MinKomp[Testy czystości / Reinheitstests],MATCH($B307,tab_MinKomp[[Stanowisko / Position ]:[Stanowisko / Position ]],0))="n/a","n/a",DN307-INDEX(tab_MinKomp[Testy czystości / Reinheitstests],MATCH($B307,tab_MinKomp[[Stanowisko / Position ]:[Stanowisko / Position ]],0)))</f>
        <v>n/a</v>
      </c>
      <c r="DO308" s="190" t="str">
        <f>IF(INDEX(tab_MinKomp[Testy czystości / Reinheitstests],MATCH($B307,tab_MinKomp[[Stanowisko / Position ]:[Stanowisko / Position ]],0))="n/a","n/a",DO307-INDEX(tab_MinKomp[Testy czystości / Reinheitstests],MATCH($B307,tab_MinKomp[[Stanowisko / Position ]:[Stanowisko / Position ]],0)))</f>
        <v>n/a</v>
      </c>
      <c r="DP308" s="190" t="str">
        <f>IF(INDEX(tab_MinKomp[Testy czystości / Reinheitstests],MATCH($B307,tab_MinKomp[[Stanowisko / Position ]:[Stanowisko / Position ]],0))="n/a","n/a",DP307-INDEX(tab_MinKomp[Testy czystości / Reinheitstests],MATCH($B307,tab_MinKomp[[Stanowisko / Position ]:[Stanowisko / Position ]],0)))</f>
        <v>n/a</v>
      </c>
      <c r="DQ308" s="190" t="str">
        <f>IF(INDEX(tab_MinKomp[Testy czystości / Reinheitstests],MATCH($B307,tab_MinKomp[[Stanowisko / Position ]:[Stanowisko / Position ]],0))="n/a","n/a",DQ307-INDEX(tab_MinKomp[Testy czystości / Reinheitstests],MATCH($B307,tab_MinKomp[[Stanowisko / Position ]:[Stanowisko / Position ]],0)))</f>
        <v>n/a</v>
      </c>
      <c r="DR308" s="190" t="str">
        <f>IF(INDEX(tab_MinKomp[Testy czystości / Reinheitstests],MATCH($B307,tab_MinKomp[[Stanowisko / Position ]:[Stanowisko / Position ]],0))="n/a","n/a",DR307-INDEX(tab_MinKomp[Testy czystości / Reinheitstests],MATCH($B307,tab_MinKomp[[Stanowisko / Position ]:[Stanowisko / Position ]],0)))</f>
        <v>n/a</v>
      </c>
      <c r="DS308" s="190" t="str">
        <f>IF(INDEX(tab_MinKomp[Testy czystości / Reinheitstests],MATCH($B307,tab_MinKomp[[Stanowisko / Position ]:[Stanowisko / Position ]],0))="n/a","n/a",DS307-INDEX(tab_MinKomp[Testy czystości / Reinheitstests],MATCH($B307,tab_MinKomp[[Stanowisko / Position ]:[Stanowisko / Position ]],0)))</f>
        <v>n/a</v>
      </c>
      <c r="DT308" s="194" t="str">
        <f>IF(INDEX(tab_MinKomp[SUPPLIER MANAGEMENT],MATCH($B307,tab_MinKomp[[Stanowisko / Position ]:[Stanowisko / Position ]],0))="n/a","n/a",DT307-INDEX(tab_MinKomp[SUPPLIER MANAGEMENT],MATCH($B307,tab_MinKomp[[Stanowisko / Position ]:[Stanowisko / Position ]],0)))</f>
        <v>n/a</v>
      </c>
      <c r="DU308" s="190" t="str">
        <f>IF(INDEX(tab_MinKomp[Testy czystości / Reinheitstests],MATCH($B307,tab_MinKomp[[Stanowisko / Position ]:[Stanowisko / Position ]],0))="n/a","n/a",DU307-INDEX(tab_MinKomp[Testy czystości / Reinheitstests],MATCH($B307,tab_MinKomp[[Stanowisko / Position ]:[Stanowisko / Position ]],0)))</f>
        <v>n/a</v>
      </c>
      <c r="DV308" s="190" t="str">
        <f>IF(INDEX(tab_MinKomp[Testy czystości / Reinheitstests],MATCH($B307,tab_MinKomp[[Stanowisko / Position ]:[Stanowisko / Position ]],0))="n/a","n/a",DV307-INDEX(tab_MinKomp[Testy czystości / Reinheitstests],MATCH($B307,tab_MinKomp[[Stanowisko / Position ]:[Stanowisko / Position ]],0)))</f>
        <v>n/a</v>
      </c>
      <c r="DW308" s="190" t="str">
        <f>IF(INDEX(tab_MinKomp[Testy czystości / Reinheitstests],MATCH($B307,tab_MinKomp[[Stanowisko / Position ]:[Stanowisko / Position ]],0))="n/a","n/a",DW307-INDEX(tab_MinKomp[Testy czystości / Reinheitstests],MATCH($B307,tab_MinKomp[[Stanowisko / Position ]:[Stanowisko / Position ]],0)))</f>
        <v>n/a</v>
      </c>
      <c r="DX308" s="190" t="str">
        <f>IF(INDEX(tab_MinKomp[Testy czystości / Reinheitstests],MATCH($B307,tab_MinKomp[[Stanowisko / Position ]:[Stanowisko / Position ]],0))="n/a","n/a",DX307-INDEX(tab_MinKomp[Testy czystości / Reinheitstests],MATCH($B307,tab_MinKomp[[Stanowisko / Position ]:[Stanowisko / Position ]],0)))</f>
        <v>n/a</v>
      </c>
      <c r="DY308" s="190" t="str">
        <f>IF(INDEX(tab_MinKomp[Testy czystości / Reinheitstests],MATCH($B307,tab_MinKomp[[Stanowisko / Position ]:[Stanowisko / Position ]],0))="n/a","n/a",DY307-INDEX(tab_MinKomp[Testy czystości / Reinheitstests],MATCH($B307,tab_MinKomp[[Stanowisko / Position ]:[Stanowisko / Position ]],0)))</f>
        <v>n/a</v>
      </c>
      <c r="DZ308" s="190" t="str">
        <f>IF(INDEX(tab_MinKomp[Testy czystości / Reinheitstests],MATCH($B307,tab_MinKomp[[Stanowisko / Position ]:[Stanowisko / Position ]],0))="n/a","n/a",DZ307-INDEX(tab_MinKomp[Testy czystości / Reinheitstests],MATCH($B307,tab_MinKomp[[Stanowisko / Position ]:[Stanowisko / Position ]],0)))</f>
        <v>n/a</v>
      </c>
      <c r="EA308" s="194" t="str">
        <f>IF(INDEX(tab_MinKomp[SUPPLIER MANAGEMENT],MATCH($B307,tab_MinKomp[[Stanowisko / Position ]:[Stanowisko / Position ]],0))="n/a","n/a",EA307-INDEX(tab_MinKomp[SUPPLIER MANAGEMENT],MATCH($B307,tab_MinKomp[[Stanowisko / Position ]:[Stanowisko / Position ]],0)))</f>
        <v>n/a</v>
      </c>
      <c r="EB308" s="190" t="str">
        <f>IF(INDEX(tab_MinKomp[Testy czystości / Reinheitstests],MATCH($B307,tab_MinKomp[[Stanowisko / Position ]:[Stanowisko / Position ]],0))="n/a","n/a",EB307-INDEX(tab_MinKomp[Testy czystości / Reinheitstests],MATCH($B307,tab_MinKomp[[Stanowisko / Position ]:[Stanowisko / Position ]],0)))</f>
        <v>n/a</v>
      </c>
      <c r="EC308" s="190" t="str">
        <f>IF(INDEX(tab_MinKomp[Testy czystości / Reinheitstests],MATCH($B307,tab_MinKomp[[Stanowisko / Position ]:[Stanowisko / Position ]],0))="n/a","n/a",EC307-INDEX(tab_MinKomp[Testy czystości / Reinheitstests],MATCH($B307,tab_MinKomp[[Stanowisko / Position ]:[Stanowisko / Position ]],0)))</f>
        <v>n/a</v>
      </c>
      <c r="ED308" s="190" t="str">
        <f>IF(INDEX(tab_MinKomp[Testy czystości / Reinheitstests],MATCH($B307,tab_MinKomp[[Stanowisko / Position ]:[Stanowisko / Position ]],0))="n/a","n/a",ED307-INDEX(tab_MinKomp[Testy czystości / Reinheitstests],MATCH($B307,tab_MinKomp[[Stanowisko / Position ]:[Stanowisko / Position ]],0)))</f>
        <v>n/a</v>
      </c>
      <c r="EE308" s="190" t="str">
        <f>IF(INDEX(tab_MinKomp[Testy czystości / Reinheitstests],MATCH($B307,tab_MinKomp[[Stanowisko / Position ]:[Stanowisko / Position ]],0))="n/a","n/a",EE307-INDEX(tab_MinKomp[Testy czystości / Reinheitstests],MATCH($B307,tab_MinKomp[[Stanowisko / Position ]:[Stanowisko / Position ]],0)))</f>
        <v>n/a</v>
      </c>
      <c r="EF308" s="190" t="str">
        <f>IF(INDEX(tab_MinKomp[Testy czystości / Reinheitstests],MATCH($B307,tab_MinKomp[[Stanowisko / Position ]:[Stanowisko / Position ]],0))="n/a","n/a",EF307-INDEX(tab_MinKomp[Testy czystości / Reinheitstests],MATCH($B307,tab_MinKomp[[Stanowisko / Position ]:[Stanowisko / Position ]],0)))</f>
        <v>n/a</v>
      </c>
      <c r="EG308" s="190" t="str">
        <f>IF(INDEX(tab_MinKomp[Testy czystości / Reinheitstests],MATCH($B307,tab_MinKomp[[Stanowisko / Position ]:[Stanowisko / Position ]],0))="n/a","n/a",EG307-INDEX(tab_MinKomp[Testy czystości / Reinheitstests],MATCH($B307,tab_MinKomp[[Stanowisko / Position ]:[Stanowisko / Position ]],0)))</f>
        <v>n/a</v>
      </c>
      <c r="EH308" s="190" t="str">
        <f>IF(INDEX(tab_MinKomp[Testy czystości / Reinheitstests],MATCH($B307,tab_MinKomp[[Stanowisko / Position ]:[Stanowisko / Position ]],0))="n/a","n/a",EH307-INDEX(tab_MinKomp[Testy czystości / Reinheitstests],MATCH($B307,tab_MinKomp[[Stanowisko / Position ]:[Stanowisko / Position ]],0)))</f>
        <v>n/a</v>
      </c>
      <c r="EI308" s="190" t="str">
        <f>IF(INDEX(tab_MinKomp[Testy czystości / Reinheitstests],MATCH($B307,tab_MinKomp[[Stanowisko / Position ]:[Stanowisko / Position ]],0))="n/a","n/a",EI307-INDEX(tab_MinKomp[Testy czystości / Reinheitstests],MATCH($B307,tab_MinKomp[[Stanowisko / Position ]:[Stanowisko / Position ]],0)))</f>
        <v>n/a</v>
      </c>
      <c r="EJ308" s="190" t="str">
        <f>IF(INDEX(tab_MinKomp[Testy czystości / Reinheitstests],MATCH($B307,tab_MinKomp[[Stanowisko / Position ]:[Stanowisko / Position ]],0))="n/a","n/a",EJ307-INDEX(tab_MinKomp[Testy czystości / Reinheitstests],MATCH($B307,tab_MinKomp[[Stanowisko / Position ]:[Stanowisko / Position ]],0)))</f>
        <v>n/a</v>
      </c>
      <c r="EK308" s="190" t="str">
        <f>IF(INDEX(tab_MinKomp[Testy czystości / Reinheitstests],MATCH($B307,tab_MinKomp[[Stanowisko / Position ]:[Stanowisko / Position ]],0))="n/a","n/a",EK307-INDEX(tab_MinKomp[Testy czystości / Reinheitstests],MATCH($B307,tab_MinKomp[[Stanowisko / Position ]:[Stanowisko / Position ]],0)))</f>
        <v>n/a</v>
      </c>
      <c r="EL308" s="190" t="str">
        <f>IF(INDEX(tab_MinKomp[Testy czystości / Reinheitstests],MATCH($B307,tab_MinKomp[[Stanowisko / Position ]:[Stanowisko / Position ]],0))="n/a","n/a",EL307-INDEX(tab_MinKomp[Testy czystości / Reinheitstests],MATCH($B307,tab_MinKomp[[Stanowisko / Position ]:[Stanowisko / Position ]],0)))</f>
        <v>n/a</v>
      </c>
      <c r="EM308" s="190" t="str">
        <f>IF(INDEX(tab_MinKomp[Testy czystości / Reinheitstests],MATCH($B307,tab_MinKomp[[Stanowisko / Position ]:[Stanowisko / Position ]],0))="n/a","n/a",EM307-INDEX(tab_MinKomp[Testy czystości / Reinheitstests],MATCH($B307,tab_MinKomp[[Stanowisko / Position ]:[Stanowisko / Position ]],0)))</f>
        <v>n/a</v>
      </c>
      <c r="EN308" s="190" t="str">
        <f>IF(INDEX(tab_MinKomp[Testy czystości / Reinheitstests],MATCH($B307,tab_MinKomp[[Stanowisko / Position ]:[Stanowisko / Position ]],0))="n/a","n/a",EN307-INDEX(tab_MinKomp[Testy czystości / Reinheitstests],MATCH($B307,tab_MinKomp[[Stanowisko / Position ]:[Stanowisko / Position ]],0)))</f>
        <v>n/a</v>
      </c>
      <c r="EO308" s="194" t="str">
        <f>IF(INDEX(tab_MinKomp[Konserwacja Rep],MATCH($B307,tab_MinKomp[[Stanowisko / Position ]:[Stanowisko / Position ]],0))="n/a","n/a",EO307-INDEX(tab_MinKomp[Konserwacja Rep],MATCH($B307,tab_MinKomp[[Stanowisko / Position ]:[Stanowisko / Position ]],0)))</f>
        <v>n/a</v>
      </c>
      <c r="EP308" s="194" t="str">
        <f>IF(INDEX(tab_MinKomp[[Konserwacja Engel ]],MATCH($B307,tab_MinKomp[[Stanowisko / Position ]:[Stanowisko / Position ]],0))="n/a","n/a",EP307-INDEX(tab_MinKomp[[Konserwacja Engel ]],MATCH($B307,tab_MinKomp[[Stanowisko / Position ]:[Stanowisko / Position ]],0)))</f>
        <v>n/a</v>
      </c>
      <c r="EQ308" s="194" t="str">
        <f>IF(INDEX(tab_MinKomp[Konserwacja B 50],MATCH($B307,tab_MinKomp[[Stanowisko / Position ]:[Stanowisko / Position ]],0))="n/a","n/a",EQ307-INDEX(tab_MinKomp[Konserwacja B 50],MATCH($B307,tab_MinKomp[[Stanowisko / Position ]:[Stanowisko / Position ]],0)))</f>
        <v>n/a</v>
      </c>
      <c r="ER308" s="194" t="str">
        <f>IF(INDEX(tab_MinKomp[[Konserwacja EOL ]],MATCH($B307,tab_MinKomp[[Stanowisko / Position ]:[Stanowisko / Position ]],0))="n/a","n/a",ER307-INDEX(tab_MinKomp[[Konserwacja EOL ]],MATCH($B307,tab_MinKomp[[Stanowisko / Position ]:[Stanowisko / Position ]],0)))</f>
        <v>n/a</v>
      </c>
      <c r="ES308" s="194" t="str">
        <f>IF(INDEX(tab_MinKomp[Konserwacja Branson],MATCH($B307,tab_MinKomp[[Stanowisko / Position ]:[Stanowisko / Position ]],0))="n/a","n/a",ES307-INDEX(tab_MinKomp[Konserwacja Branson],MATCH($B307,tab_MinKomp[[Stanowisko / Position ]:[Stanowisko / Position ]],0)))</f>
        <v>n/a</v>
      </c>
      <c r="ET308" s="194" t="str">
        <f>IF(INDEX(tab_MinKomp[Konserwacja coolery],MATCH($B307,tab_MinKomp[[Stanowisko / Position ]:[Stanowisko / Position ]],0))="n/a","n/a",ET307-INDEX(tab_MinKomp[Konserwacja coolery],MATCH($B307,tab_MinKomp[[Stanowisko / Position ]:[Stanowisko / Position ]],0)))</f>
        <v>n/a</v>
      </c>
      <c r="EU308" s="194" t="str">
        <f>IF(INDEX(tab_MinKomp[Konserwacja piecy],MATCH($B307,tab_MinKomp[[Stanowisko / Position ]:[Stanowisko / Position ]],0))="n/a","n/a",EU307-INDEX(tab_MinKomp[Konserwacja piecy],MATCH($B307,tab_MinKomp[[Stanowisko / Position ]:[Stanowisko / Position ]],0)))</f>
        <v>n/a</v>
      </c>
      <c r="EV308" s="194" t="str">
        <f>IF(INDEX(tab_MinKomp[Rysunek techniczny- czytanie],MATCH($B307,tab_MinKomp[[Stanowisko / Position ]:[Stanowisko / Position ]],0))="n/a","n/a",EV307-INDEX(tab_MinKomp[Rysunek techniczny- czytanie],MATCH($B307,tab_MinKomp[[Stanowisko / Position ]:[Stanowisko / Position ]],0)))</f>
        <v>n/a</v>
      </c>
      <c r="EW308" s="194" t="str">
        <f>IF(INDEX(tab_MinKomp[Elektryka],MATCH($B307,tab_MinKomp[[Stanowisko / Position ]:[Stanowisko / Position ]],0))="n/a","n/a",EW307-INDEX(tab_MinKomp[Elektryka],MATCH($B307,tab_MinKomp[[Stanowisko / Position ]:[Stanowisko / Position ]],0)))</f>
        <v>n/a</v>
      </c>
      <c r="EX308" s="194" t="str">
        <f>IF(INDEX(tab_MinKomp[Pneumatyka],MATCH($B307,tab_MinKomp[[Stanowisko / Position ]:[Stanowisko / Position ]],0))="n/a","n/a",EX307-INDEX(tab_MinKomp[Pneumatyka],MATCH($B307,tab_MinKomp[[Stanowisko / Position ]:[Stanowisko / Position ]],0)))</f>
        <v>n/a</v>
      </c>
      <c r="EY308" s="194" t="str">
        <f>IF(INDEX(tab_MinKomp[[Hydraulika ]],MATCH($B307,tab_MinKomp[[Stanowisko / Position ]:[Stanowisko / Position ]],0))="n/a","n/a",EY307-INDEX(tab_MinKomp[[Hydraulika ]],MATCH($B307,tab_MinKomp[[Stanowisko / Position ]:[Stanowisko / Position ]],0)))</f>
        <v>n/a</v>
      </c>
      <c r="EZ308" s="194" t="str">
        <f>IF(INDEX(tab_MinKomp[Podciśnienie],MATCH($B307,tab_MinKomp[[Stanowisko / Position ]:[Stanowisko / Position ]],0))="n/a","n/a",EZ307-INDEX(tab_MinKomp[Podciśnienie],MATCH($B307,tab_MinKomp[[Stanowisko / Position ]:[Stanowisko / Position ]],0)))</f>
        <v>n/a</v>
      </c>
      <c r="FA308" s="194" t="str">
        <f>IF(INDEX(tab_MinKomp[Usuwanie awarii],MATCH($B307,tab_MinKomp[[Stanowisko / Position ]:[Stanowisko / Position ]],0))="n/a","n/a",FA307-INDEX(tab_MinKomp[Usuwanie awarii],MATCH($B307,tab_MinKomp[[Stanowisko / Position ]:[Stanowisko / Position ]],0)))</f>
        <v>n/a</v>
      </c>
      <c r="FB308" s="194" t="str">
        <f>IF(INDEX(tab_MinKomp[Obsługa robotów],MATCH($B307,tab_MinKomp[[Stanowisko / Position ]:[Stanowisko / Position ]],0))="n/a","n/a",FB307-INDEX(tab_MinKomp[Obsługa robotów],MATCH($B307,tab_MinKomp[[Stanowisko / Position ]:[Stanowisko / Position ]],0)))</f>
        <v>n/a</v>
      </c>
      <c r="FC308" s="194" t="str">
        <f>IF(INDEX(tab_MinKomp[Obsługa sterowania maszyny],MATCH($B307,tab_MinKomp[[Stanowisko / Position ]:[Stanowisko / Position ]],0))="n/a","n/a",FC307-INDEX(tab_MinKomp[Obsługa sterowania maszyny],MATCH($B307,tab_MinKomp[[Stanowisko / Position ]:[Stanowisko / Position ]],0)))</f>
        <v>n/a</v>
      </c>
      <c r="FD308" s="194" t="str">
        <f>IF(INDEX(tab_MinKomp[Usuwanie przyczyn żródłowych],MATCH($B307,tab_MinKomp[[Stanowisko / Position ]:[Stanowisko / Position ]],0))="n/a","n/a",FD307-INDEX(tab_MinKomp[Usuwanie przyczyn żródłowych],MATCH($B307,tab_MinKomp[[Stanowisko / Position ]:[Stanowisko / Position ]],0)))</f>
        <v>n/a</v>
      </c>
      <c r="FE308" s="194" t="str">
        <f>IF(INDEX(tab_MinKomp[Cmms stosowanie],MATCH($B307,tab_MinKomp[[Stanowisko / Position ]:[Stanowisko / Position ]],0))="n/a","n/a",FE307-INDEX(tab_MinKomp[Cmms stosowanie],MATCH($B307,tab_MinKomp[[Stanowisko / Position ]:[Stanowisko / Position ]],0)))</f>
        <v>n/a</v>
      </c>
      <c r="FF308" s="190" t="str">
        <f>IF(INDEX(tab_MinKomp[Testy czystości / Reinheitstests],MATCH($B307,tab_MinKomp[[Stanowisko / Position ]:[Stanowisko / Position ]],0))="n/a","n/a",FF307-INDEX(tab_MinKomp[Testy czystości / Reinheitstests],MATCH($B307,tab_MinKomp[[Stanowisko / Position ]:[Stanowisko / Position ]],0)))</f>
        <v>n/a</v>
      </c>
      <c r="FG308" s="194" t="str">
        <f>IF(INDEX(tab_MinKomp[Czyszczenie form plastikowych],MATCH($B307,tab_MinKomp[[Stanowisko / Position ]:[Stanowisko / Position ]],0))="n/a","n/a",FG307-INDEX(tab_MinKomp[Czyszczenie form plastikowych],MATCH($B307,tab_MinKomp[[Stanowisko / Position ]:[Stanowisko / Position ]],0)))</f>
        <v>n/a</v>
      </c>
      <c r="FH308" s="194" t="str">
        <f>IF(INDEX(tab_MinKomp[Wymiana form plastik],MATCH($B307,tab_MinKomp[[Stanowisko / Position ]:[Stanowisko / Position ]],0))="n/a","n/a",FH307-INDEX(tab_MinKomp[Wymiana form plastik],MATCH($B307,tab_MinKomp[[Stanowisko / Position ]:[Stanowisko / Position ]],0)))</f>
        <v>n/a</v>
      </c>
      <c r="FI308" s="194" t="str">
        <f>IF(INDEX(tab_MinKomp[Wymiana form guma],MATCH($B307,tab_MinKomp[[Stanowisko / Position ]:[Stanowisko / Position ]],0))="n/a","n/a",FI307-INDEX(tab_MinKomp[Wymiana form guma],MATCH($B307,tab_MinKomp[[Stanowisko / Position ]:[Stanowisko / Position ]],0)))</f>
        <v>n/a</v>
      </c>
      <c r="FJ308" s="194" t="str">
        <f>IF(INDEX(tab_MinKomp[Konserwacja KK],MATCH($B307,tab_MinKomp[[Stanowisko / Position ]:[Stanowisko / Position ]],0))="n/a","n/a",FJ307-INDEX(tab_MinKomp[Konserwacja KK],MATCH($B307,tab_MinKomp[[Stanowisko / Position ]:[Stanowisko / Position ]],0)))</f>
        <v>n/a</v>
      </c>
      <c r="FK308" s="194" t="str">
        <f>IF(INDEX(tab_MinKomp[Konserwacja form guma],MATCH($B307,tab_MinKomp[[Stanowisko / Position ]:[Stanowisko / Position ]],0))="n/a","n/a",FK307-INDEX(tab_MinKomp[Konserwacja form guma],MATCH($B307,tab_MinKomp[[Stanowisko / Position ]:[Stanowisko / Position ]],0)))</f>
        <v>n/a</v>
      </c>
      <c r="FL308" s="194" t="str">
        <f>IF(INDEX(tab_MinKomp[Konserwacja form plastiki],MATCH($B307,tab_MinKomp[[Stanowisko / Position ]:[Stanowisko / Position ]],0))="n/a","n/a",FL307-INDEX(tab_MinKomp[Konserwacja form plastiki],MATCH($B307,tab_MinKomp[[Stanowisko / Position ]:[Stanowisko / Position ]],0)))</f>
        <v>n/a</v>
      </c>
      <c r="FM308" s="194" t="str">
        <f>IF(INDEX(tab_MinKomp[Konserwacja Gorącego Kanału],MATCH($B307,tab_MinKomp[[Stanowisko / Position ]:[Stanowisko / Position ]],0))="n/a","n/a",FM307-INDEX(tab_MinKomp[Konserwacja Gorącego Kanału],MATCH($B307,tab_MinKomp[[Stanowisko / Position ]:[Stanowisko / Position ]],0)))</f>
        <v>n/a</v>
      </c>
      <c r="FN308" s="194" t="str">
        <f>IF(INDEX(tab_MinKomp[MS Office (Excel)],MATCH($B307,tab_MinKomp[[Stanowisko / Position ]:[Stanowisko / Position ]],0))="n/a","n/a",FN307-INDEX(tab_MinKomp[MS Office (Excel)],MATCH($B307,tab_MinKomp[[Stanowisko / Position ]:[Stanowisko / Position ]],0)))</f>
        <v>n/a</v>
      </c>
      <c r="FO308" s="194" t="str">
        <f>IF(INDEX(tab_MinKomp[MS Office (Excel)],MATCH($B307,tab_MinKomp[[Stanowisko / Position ]:[Stanowisko / Position ]],0))="n/a","n/a",FO307-INDEX(tab_MinKomp[MS Office (Excel)],MATCH($B307,tab_MinKomp[[Stanowisko / Position ]:[Stanowisko / Position ]],0)))</f>
        <v>n/a</v>
      </c>
      <c r="FP308" s="194" t="str">
        <f>IF(INDEX(tab_MinKomp[MS Office (Excel)],MATCH($B307,tab_MinKomp[[Stanowisko / Position ]:[Stanowisko / Position ]],0))="n/a","n/a",FP307-INDEX(tab_MinKomp[MS Office (Excel)],MATCH($B307,tab_MinKomp[[Stanowisko / Position ]:[Stanowisko / Position ]],0)))</f>
        <v>n/a</v>
      </c>
      <c r="FQ308" s="196" t="str">
        <f>IF(INDEX(tab_MinKomp[Język angielski / Englisch],MATCH($B307,tab_MinKomp[[Stanowisko / Position ]:[Stanowisko / Position ]],0))="n/a","n/a",FQ307-INDEX(tab_MinKomp[Język angielski / Englisch],MATCH($B307,tab_MinKomp[[Stanowisko / Position ]:[Stanowisko / Position ]],0)))</f>
        <v>n/a</v>
      </c>
      <c r="FR308" s="196" t="str">
        <f>IF(INDEX(tab_MinKomp[Język niemiecki / Deutsch],MATCH($B307,tab_MinKomp[[Stanowisko / Position ]:[Stanowisko / Position ]],0))="n/a","n/a",FR307-INDEX(tab_MinKomp[Język niemiecki / Deutsch],MATCH($B307,tab_MinKomp[[Stanowisko / Position ]:[Stanowisko / Position ]],0)))</f>
        <v>n/a</v>
      </c>
      <c r="FS308" s="194">
        <f>IF(INDEX(tab_MinKomp[Zarządzanie dokumentacją procesową / Process dokumentation management],MATCH($B307,tab_MinKomp[[Stanowisko / Position ]:[Stanowisko / Position ]],0))="n/a","n/a",FS307-INDEX(tab_MinKomp[Zarządzanie dokumentacją procesową / Process dokumentation management],MATCH($B307,tab_MinKomp[[Stanowisko / Position ]:[Stanowisko / Position ]],0)))</f>
        <v>0</v>
      </c>
      <c r="FT308" s="194">
        <f>IF(INDEX(tab_MinKomp[Znajomość procesów z obszaru / Kenntiss der prozesse in dem Bereich],MATCH($B307,tab_MinKomp[[Stanowisko / Position ]:[Stanowisko / Position ]],0))="n/a","n/a",FT307-INDEX(tab_MinKomp[Znajomość procesów z obszaru / Kenntiss der prozesse in dem Bereich],MATCH($B307,tab_MinKomp[[Stanowisko / Position ]:[Stanowisko / Position ]],0)))</f>
        <v>0</v>
      </c>
      <c r="FU308" s="194">
        <f>IF(INDEX(tab_MinKomp[optymalizacja procesów / Prozessoptymalisierung],MATCH($B307,tab_MinKomp[[Stanowisko / Position ]:[Stanowisko / Position ]],0))="n/a","n/a",FU307-INDEX(tab_MinKomp[optymalizacja procesów / Prozessoptymalisierung],MATCH($B307,tab_MinKomp[[Stanowisko / Position ]:[Stanowisko / Position ]],0)))</f>
        <v>0</v>
      </c>
      <c r="FV308" s="194">
        <f>IF(INDEX(tab_MinKomp[Umiejętności szkoleniowe / Trainingsfähigkeiten],MATCH($B307,tab_MinKomp[[Stanowisko / Position ]:[Stanowisko / Position ]],0))="n/a","n/a",FV307-INDEX(tab_MinKomp[Umiejętności szkoleniowe / Trainingsfähigkeiten],MATCH($B307,tab_MinKomp[[Stanowisko / Position ]:[Stanowisko / Position ]],0)))</f>
        <v>0</v>
      </c>
      <c r="FW308" s="194">
        <f>IF(INDEX(tab_MinKomp[Analityczne myślenie, podejście / Analitysches Denken, Einstellung],MATCH($B307,tab_MinKomp[[Stanowisko / Position ]:[Stanowisko / Position ]],0))="n/a","n/a",FW307-INDEX(tab_MinKomp[Analityczne myślenie, podejście / Analitysches Denken, Einstellung],MATCH($B307,tab_MinKomp[[Stanowisko / Position ]:[Stanowisko / Position ]],0)))</f>
        <v>0</v>
      </c>
      <c r="FX308" s="194">
        <f>IF(INDEX(tab_MinKomp[Dokładność, precyzja w dzialaniu / Genauigkeit, Präzision in die Arbeit],MATCH($B307,tab_MinKomp[[Stanowisko / Position ]:[Stanowisko / Position ]],0))="n/a","n/a",FX307-INDEX(tab_MinKomp[Dokładność, precyzja w dzialaniu / Genauigkeit, Präzision in die Arbeit],MATCH($B307,tab_MinKomp[[Stanowisko / Position ]:[Stanowisko / Position ]],0)))</f>
        <v>-1</v>
      </c>
      <c r="FY308" s="194">
        <f>IF(INDEX(tab_MinKomp[Dyspozycyjność / Verfügbarkeit],MATCH($B307,tab_MinKomp[[Stanowisko / Position ]:[Stanowisko / Position ]],0))="n/a","n/a",FY307-INDEX(tab_MinKomp[Dyspozycyjność / Verfügbarkeit],MATCH($B307,tab_MinKomp[[Stanowisko / Position ]:[Stanowisko / Position ]],0)))</f>
        <v>-1</v>
      </c>
      <c r="FZ308" s="194">
        <f>IF(INDEX(tab_MinKomp[Zaangażowanie / 
Engagement],MATCH($B307,tab_MinKomp[[Stanowisko / Position ]:[Stanowisko / Position ]],0))="n/a","n/a",FZ307-INDEX(tab_MinKomp[Zaangażowanie / 
Engagement],MATCH($B307,tab_MinKomp[[Stanowisko / Position ]:[Stanowisko / Position ]],0)))</f>
        <v>-1</v>
      </c>
      <c r="GA308" s="194" t="str">
        <f>IF(INDEX(tab_MinKomp[Konserwacja form guma],MATCH($B307,tab_MinKomp[[Stanowisko / Position ]:[Stanowisko / Position ]],0))="n/a","n/a",GA307-INDEX(tab_MinKomp[Konserwacja form guma],MATCH($B307,tab_MinKomp[[Stanowisko / Position ]:[Stanowisko / Position ]],0)))</f>
        <v>n/a</v>
      </c>
      <c r="GB308" s="194" t="str">
        <f>IF(INDEX(tab_MinKomp[Konserwacja form plastiki],MATCH($B307,tab_MinKomp[[Stanowisko / Position ]:[Stanowisko / Position ]],0))="n/a","n/a",GB307-INDEX(tab_MinKomp[Konserwacja form plastiki],MATCH($B307,tab_MinKomp[[Stanowisko / Position ]:[Stanowisko / Position ]],0)))</f>
        <v>n/a</v>
      </c>
      <c r="GC308" s="194">
        <f>IF(INDEX(tab_MinKomp[Elastyczność w działaniu],MATCH($B307,tab_MinKomp[[Stanowisko / Position ]:[Stanowisko / Position ]],0))="n/a","n/a",GC307-INDEX(tab_MinKomp[Elastyczność w działaniu],MATCH($B307,tab_MinKomp[[Stanowisko / Position ]:[Stanowisko / Position ]],0)))</f>
        <v>0</v>
      </c>
      <c r="GD308" s="194">
        <f>IF(INDEX(tab_MinKomp[Komunikatywność],MATCH($B307,tab_MinKomp[[Stanowisko / Position ]:[Stanowisko / Position ]],0))="n/a","n/a",GD307-INDEX(tab_MinKomp[Komunikatywność],MATCH($B307,tab_MinKomp[[Stanowisko / Position ]:[Stanowisko / Position ]],0)))</f>
        <v>0</v>
      </c>
      <c r="GE308" s="193" t="str">
        <f>IF(INDEX(tab_MinKomp[Motywowanie i budowanie zaangażowania zespołu],MATCH($B307,tab_MinKomp[[Stanowisko / Position ]:[Stanowisko / Position ]],0))="n/a","n/a",GE307-INDEX(tab_MinKomp[Motywowanie i budowanie zaangażowania zespołu],MATCH($B307,tab_MinKomp[[Stanowisko / Position ]:[Stanowisko / Position ]],0)))</f>
        <v>n/a</v>
      </c>
      <c r="GF308" s="186" t="s">
        <v>248</v>
      </c>
      <c r="GG308" s="186" t="s">
        <v>248</v>
      </c>
      <c r="GH308" s="186" t="s">
        <v>248</v>
      </c>
      <c r="GI308" s="186" t="s">
        <v>248</v>
      </c>
      <c r="GJ308" s="186" t="s">
        <v>248</v>
      </c>
      <c r="GK308" s="186" t="s">
        <v>248</v>
      </c>
      <c r="GL308" s="186" t="s">
        <v>248</v>
      </c>
      <c r="GM308" s="186" t="s">
        <v>248</v>
      </c>
      <c r="GN308" s="186" t="s">
        <v>248</v>
      </c>
      <c r="GO308" s="186" t="s">
        <v>248</v>
      </c>
      <c r="GP308" s="186" t="s">
        <v>248</v>
      </c>
      <c r="GQ308" s="186" t="s">
        <v>248</v>
      </c>
      <c r="GR308" s="186" t="s">
        <v>248</v>
      </c>
      <c r="GS308" s="186" t="s">
        <v>248</v>
      </c>
      <c r="GT308" s="186" t="s">
        <v>248</v>
      </c>
      <c r="GU308" s="186" t="s">
        <v>248</v>
      </c>
      <c r="GV308" s="186" t="s">
        <v>248</v>
      </c>
      <c r="GW308" s="186" t="s">
        <v>248</v>
      </c>
      <c r="GX308" s="186" t="s">
        <v>248</v>
      </c>
      <c r="GY308" s="186" t="s">
        <v>248</v>
      </c>
      <c r="GZ308" s="261" t="s">
        <v>248</v>
      </c>
      <c r="HA308" s="261" t="s">
        <v>248</v>
      </c>
      <c r="HB308" s="191">
        <f>SUM(G308:GE308)/(HB307-(SUM(G308:GE308)))</f>
        <v>0</v>
      </c>
    </row>
    <row r="309" spans="1:210" ht="24.9" customHeight="1" x14ac:dyDescent="0.3">
      <c r="A309" s="105" t="s">
        <v>321</v>
      </c>
      <c r="B309" s="105" t="s">
        <v>315</v>
      </c>
      <c r="C309" s="105" t="s">
        <v>398</v>
      </c>
      <c r="D309" s="105">
        <v>827</v>
      </c>
      <c r="E309" s="394" t="s">
        <v>539</v>
      </c>
      <c r="F309" s="185" t="s">
        <v>374</v>
      </c>
      <c r="G309" s="186">
        <v>2</v>
      </c>
      <c r="H309" s="186">
        <v>1</v>
      </c>
      <c r="I309" s="186">
        <v>2</v>
      </c>
      <c r="J309" s="186">
        <v>1</v>
      </c>
      <c r="K309" s="186">
        <v>1</v>
      </c>
      <c r="L309" s="186" t="s">
        <v>248</v>
      </c>
      <c r="M309" s="186" t="s">
        <v>248</v>
      </c>
      <c r="N309" s="186" t="s">
        <v>248</v>
      </c>
      <c r="O309" s="186">
        <v>1</v>
      </c>
      <c r="P309" s="186">
        <v>1</v>
      </c>
      <c r="Q309" s="186" t="s">
        <v>248</v>
      </c>
      <c r="R309" s="186" t="s">
        <v>248</v>
      </c>
      <c r="S309" s="186" t="s">
        <v>248</v>
      </c>
      <c r="T309" s="186" t="s">
        <v>248</v>
      </c>
      <c r="U309" s="186" t="s">
        <v>248</v>
      </c>
      <c r="V309" s="186" t="s">
        <v>248</v>
      </c>
      <c r="W309" s="186" t="s">
        <v>248</v>
      </c>
      <c r="X309" s="186" t="s">
        <v>248</v>
      </c>
      <c r="Y309" s="186" t="s">
        <v>248</v>
      </c>
      <c r="Z309" s="186" t="s">
        <v>248</v>
      </c>
      <c r="AA309" s="186" t="s">
        <v>248</v>
      </c>
      <c r="AB309" s="186" t="s">
        <v>248</v>
      </c>
      <c r="AC309" s="186" t="s">
        <v>248</v>
      </c>
      <c r="AD309" s="186" t="s">
        <v>248</v>
      </c>
      <c r="AE309" s="186" t="s">
        <v>248</v>
      </c>
      <c r="AF309" s="186" t="s">
        <v>248</v>
      </c>
      <c r="AG309" s="186" t="s">
        <v>248</v>
      </c>
      <c r="AH309" s="186" t="s">
        <v>248</v>
      </c>
      <c r="AI309" s="186" t="s">
        <v>248</v>
      </c>
      <c r="AJ309" s="186" t="s">
        <v>248</v>
      </c>
      <c r="AK309" s="186" t="s">
        <v>248</v>
      </c>
      <c r="AL309" s="186">
        <v>1</v>
      </c>
      <c r="AM309" s="186" t="s">
        <v>248</v>
      </c>
      <c r="AN309" s="186" t="s">
        <v>248</v>
      </c>
      <c r="AO309" s="186">
        <v>2</v>
      </c>
      <c r="AP309" s="186" t="s">
        <v>248</v>
      </c>
      <c r="AQ309" s="186">
        <v>2</v>
      </c>
      <c r="AR309" s="186" t="s">
        <v>248</v>
      </c>
      <c r="AS309" s="186" t="s">
        <v>248</v>
      </c>
      <c r="AT309" s="186" t="s">
        <v>248</v>
      </c>
      <c r="AU309" s="186" t="s">
        <v>248</v>
      </c>
      <c r="AV309" s="186">
        <v>2</v>
      </c>
      <c r="AW309" s="186">
        <v>1</v>
      </c>
      <c r="AX309" s="186" t="s">
        <v>248</v>
      </c>
      <c r="AY309" s="186" t="s">
        <v>248</v>
      </c>
      <c r="AZ309" s="186" t="s">
        <v>248</v>
      </c>
      <c r="BA309" s="186" t="s">
        <v>248</v>
      </c>
      <c r="BB309" s="186" t="s">
        <v>248</v>
      </c>
      <c r="BC309" s="186" t="s">
        <v>248</v>
      </c>
      <c r="BD309" s="186" t="s">
        <v>248</v>
      </c>
      <c r="BE309" s="186" t="s">
        <v>248</v>
      </c>
      <c r="BF309" s="186" t="s">
        <v>248</v>
      </c>
      <c r="BG309" s="186" t="s">
        <v>248</v>
      </c>
      <c r="BH309" s="186" t="s">
        <v>248</v>
      </c>
      <c r="BI309" s="186" t="s">
        <v>248</v>
      </c>
      <c r="BJ309" s="186" t="s">
        <v>248</v>
      </c>
      <c r="BK309" s="186" t="s">
        <v>248</v>
      </c>
      <c r="BL309" s="186" t="s">
        <v>248</v>
      </c>
      <c r="BM309" s="186" t="s">
        <v>248</v>
      </c>
      <c r="BN309" s="186" t="s">
        <v>248</v>
      </c>
      <c r="BO309" s="186" t="s">
        <v>248</v>
      </c>
      <c r="BP309" s="186" t="s">
        <v>248</v>
      </c>
      <c r="BQ309" s="186" t="s">
        <v>248</v>
      </c>
      <c r="BR309" s="186" t="s">
        <v>248</v>
      </c>
      <c r="BS309" s="186">
        <v>2</v>
      </c>
      <c r="BT309" s="186" t="s">
        <v>248</v>
      </c>
      <c r="BU309" s="186">
        <v>2</v>
      </c>
      <c r="BV309" s="186" t="s">
        <v>248</v>
      </c>
      <c r="BW309" s="186">
        <v>2</v>
      </c>
      <c r="BX309" s="186">
        <v>2</v>
      </c>
      <c r="BY309" s="186" t="s">
        <v>248</v>
      </c>
      <c r="BZ309" s="186">
        <v>2</v>
      </c>
      <c r="CA309" s="186" t="s">
        <v>248</v>
      </c>
      <c r="CB309" s="186">
        <v>2</v>
      </c>
      <c r="CC309" s="186" t="s">
        <v>248</v>
      </c>
      <c r="CD309" s="186">
        <v>3</v>
      </c>
      <c r="CE309" s="186"/>
      <c r="CF309" s="186"/>
      <c r="CG309" s="186">
        <v>1</v>
      </c>
      <c r="CH309" s="186" t="s">
        <v>248</v>
      </c>
      <c r="CI309" s="186" t="s">
        <v>248</v>
      </c>
      <c r="CJ309" s="186" t="s">
        <v>248</v>
      </c>
      <c r="CK309" s="186" t="s">
        <v>248</v>
      </c>
      <c r="CL309" s="186" t="s">
        <v>248</v>
      </c>
      <c r="CM309" s="186" t="s">
        <v>248</v>
      </c>
      <c r="CN309" s="186" t="s">
        <v>248</v>
      </c>
      <c r="CO309" s="186" t="s">
        <v>248</v>
      </c>
      <c r="CP309" s="186" t="s">
        <v>248</v>
      </c>
      <c r="CQ309" s="186" t="s">
        <v>248</v>
      </c>
      <c r="CR309" s="186" t="s">
        <v>248</v>
      </c>
      <c r="CS309" s="186" t="s">
        <v>248</v>
      </c>
      <c r="CT309" s="186" t="s">
        <v>248</v>
      </c>
      <c r="CU309" s="186" t="s">
        <v>248</v>
      </c>
      <c r="CV309" s="186" t="s">
        <v>248</v>
      </c>
      <c r="CW309" s="186">
        <v>2</v>
      </c>
      <c r="CX309" s="186" t="s">
        <v>248</v>
      </c>
      <c r="CY309" s="186" t="s">
        <v>248</v>
      </c>
      <c r="CZ309" s="186" t="s">
        <v>248</v>
      </c>
      <c r="DA309" s="186" t="s">
        <v>248</v>
      </c>
      <c r="DB309" s="186" t="s">
        <v>248</v>
      </c>
      <c r="DC309" s="186" t="s">
        <v>248</v>
      </c>
      <c r="DD309" s="186" t="s">
        <v>248</v>
      </c>
      <c r="DE309" s="186" t="s">
        <v>248</v>
      </c>
      <c r="DF309" s="186">
        <v>1</v>
      </c>
      <c r="DG309" s="186" t="s">
        <v>248</v>
      </c>
      <c r="DH309" s="186" t="s">
        <v>248</v>
      </c>
      <c r="DI309" s="186" t="s">
        <v>248</v>
      </c>
      <c r="DJ309" s="186" t="s">
        <v>248</v>
      </c>
      <c r="DK309" s="186" t="s">
        <v>248</v>
      </c>
      <c r="DL309" s="186" t="s">
        <v>248</v>
      </c>
      <c r="DM309" s="186" t="s">
        <v>248</v>
      </c>
      <c r="DN309" s="186" t="s">
        <v>248</v>
      </c>
      <c r="DO309" s="186" t="s">
        <v>248</v>
      </c>
      <c r="DP309" s="186" t="s">
        <v>248</v>
      </c>
      <c r="DQ309" s="186" t="s">
        <v>248</v>
      </c>
      <c r="DR309" s="186" t="s">
        <v>248</v>
      </c>
      <c r="DS309" s="186" t="s">
        <v>248</v>
      </c>
      <c r="DT309" s="186" t="s">
        <v>248</v>
      </c>
      <c r="DU309" s="186" t="s">
        <v>248</v>
      </c>
      <c r="DV309" s="186" t="s">
        <v>248</v>
      </c>
      <c r="DW309" s="186" t="s">
        <v>248</v>
      </c>
      <c r="DX309" s="186" t="s">
        <v>248</v>
      </c>
      <c r="DY309" s="186" t="s">
        <v>248</v>
      </c>
      <c r="DZ309" s="186" t="s">
        <v>248</v>
      </c>
      <c r="EA309" s="186" t="s">
        <v>248</v>
      </c>
      <c r="EB309" s="186" t="s">
        <v>248</v>
      </c>
      <c r="EC309" s="186" t="s">
        <v>248</v>
      </c>
      <c r="ED309" s="186" t="s">
        <v>248</v>
      </c>
      <c r="EE309" s="186" t="s">
        <v>248</v>
      </c>
      <c r="EF309" s="186" t="s">
        <v>248</v>
      </c>
      <c r="EG309" s="186" t="s">
        <v>248</v>
      </c>
      <c r="EH309" s="186" t="s">
        <v>248</v>
      </c>
      <c r="EI309" s="186" t="s">
        <v>248</v>
      </c>
      <c r="EJ309" s="186" t="s">
        <v>248</v>
      </c>
      <c r="EK309" s="186" t="s">
        <v>248</v>
      </c>
      <c r="EL309" s="186" t="s">
        <v>248</v>
      </c>
      <c r="EM309" s="186" t="s">
        <v>248</v>
      </c>
      <c r="EN309" s="186" t="s">
        <v>248</v>
      </c>
      <c r="EO309" s="186" t="s">
        <v>248</v>
      </c>
      <c r="EP309" s="186" t="s">
        <v>248</v>
      </c>
      <c r="EQ309" s="186" t="s">
        <v>248</v>
      </c>
      <c r="ER309" s="186" t="s">
        <v>248</v>
      </c>
      <c r="ES309" s="186" t="s">
        <v>248</v>
      </c>
      <c r="ET309" s="186" t="s">
        <v>248</v>
      </c>
      <c r="EU309" s="186" t="s">
        <v>248</v>
      </c>
      <c r="EV309" s="186" t="s">
        <v>248</v>
      </c>
      <c r="EW309" s="186" t="s">
        <v>248</v>
      </c>
      <c r="EX309" s="186" t="s">
        <v>248</v>
      </c>
      <c r="EY309" s="186" t="s">
        <v>248</v>
      </c>
      <c r="EZ309" s="186" t="s">
        <v>248</v>
      </c>
      <c r="FA309" s="186" t="s">
        <v>248</v>
      </c>
      <c r="FB309" s="186" t="s">
        <v>248</v>
      </c>
      <c r="FC309" s="186" t="s">
        <v>248</v>
      </c>
      <c r="FD309" s="186" t="s">
        <v>248</v>
      </c>
      <c r="FE309" s="186" t="s">
        <v>248</v>
      </c>
      <c r="FF309" s="186" t="s">
        <v>248</v>
      </c>
      <c r="FG309" s="186" t="s">
        <v>248</v>
      </c>
      <c r="FH309" s="186" t="s">
        <v>248</v>
      </c>
      <c r="FI309" s="186" t="s">
        <v>248</v>
      </c>
      <c r="FJ309" s="186" t="s">
        <v>248</v>
      </c>
      <c r="FK309" s="186" t="s">
        <v>248</v>
      </c>
      <c r="FL309" s="186" t="s">
        <v>248</v>
      </c>
      <c r="FM309" s="186" t="s">
        <v>248</v>
      </c>
      <c r="FN309" s="186" t="s">
        <v>248</v>
      </c>
      <c r="FO309" s="186" t="s">
        <v>248</v>
      </c>
      <c r="FP309" s="186" t="s">
        <v>248</v>
      </c>
      <c r="FQ309" s="187" t="s">
        <v>248</v>
      </c>
      <c r="FR309" s="187" t="s">
        <v>248</v>
      </c>
      <c r="FS309" s="186">
        <v>2</v>
      </c>
      <c r="FT309" s="186">
        <v>2</v>
      </c>
      <c r="FU309" s="186">
        <v>1</v>
      </c>
      <c r="FV309" s="186">
        <v>1</v>
      </c>
      <c r="FW309" s="186">
        <v>1</v>
      </c>
      <c r="FX309" s="186">
        <v>2</v>
      </c>
      <c r="FY309" s="186">
        <v>2</v>
      </c>
      <c r="FZ309" s="186">
        <v>2</v>
      </c>
      <c r="GA309" s="186" t="s">
        <v>248</v>
      </c>
      <c r="GB309" s="186" t="s">
        <v>248</v>
      </c>
      <c r="GC309" s="186">
        <v>2</v>
      </c>
      <c r="GD309" s="186">
        <v>1</v>
      </c>
      <c r="GE309" s="186" t="s">
        <v>248</v>
      </c>
      <c r="GF309" s="186" t="s">
        <v>248</v>
      </c>
      <c r="GG309" s="186" t="s">
        <v>248</v>
      </c>
      <c r="GH309" s="186" t="s">
        <v>248</v>
      </c>
      <c r="GI309" s="186" t="s">
        <v>248</v>
      </c>
      <c r="GJ309" s="186" t="s">
        <v>248</v>
      </c>
      <c r="GK309" s="186" t="s">
        <v>248</v>
      </c>
      <c r="GL309" s="186" t="s">
        <v>248</v>
      </c>
      <c r="GM309" s="186" t="s">
        <v>248</v>
      </c>
      <c r="GN309" s="186" t="s">
        <v>248</v>
      </c>
      <c r="GO309" s="186" t="s">
        <v>248</v>
      </c>
      <c r="GP309" s="186" t="s">
        <v>248</v>
      </c>
      <c r="GQ309" s="186" t="s">
        <v>248</v>
      </c>
      <c r="GR309" s="186" t="s">
        <v>248</v>
      </c>
      <c r="GS309" s="186" t="s">
        <v>248</v>
      </c>
      <c r="GT309" s="186" t="s">
        <v>248</v>
      </c>
      <c r="GU309" s="186" t="s">
        <v>248</v>
      </c>
      <c r="GV309" s="186" t="s">
        <v>248</v>
      </c>
      <c r="GW309" s="186" t="s">
        <v>248</v>
      </c>
      <c r="GX309" s="186" t="s">
        <v>248</v>
      </c>
      <c r="GY309" s="186" t="s">
        <v>248</v>
      </c>
      <c r="GZ309" s="261" t="s">
        <v>248</v>
      </c>
      <c r="HA309" s="261" t="s">
        <v>248</v>
      </c>
      <c r="HB309" s="188">
        <f t="shared" ref="HB309" si="184">SUM(G309:GE309)</f>
        <v>52</v>
      </c>
    </row>
    <row r="310" spans="1:210" ht="24.9" customHeight="1" thickBot="1" x14ac:dyDescent="0.35">
      <c r="A310" s="108" t="str">
        <f t="shared" ref="A310" si="185">A309</f>
        <v>Prod.-Q-5</v>
      </c>
      <c r="B310" s="108" t="str">
        <f t="shared" ref="B310" si="186">B309</f>
        <v>Pracownik Produkcji</v>
      </c>
      <c r="C310" s="108" t="str">
        <f t="shared" ref="C310" si="187">C309</f>
        <v>ŁB</v>
      </c>
      <c r="D310" s="108">
        <f t="shared" ref="D310" si="188">D309</f>
        <v>827</v>
      </c>
      <c r="E310" s="395"/>
      <c r="F310" s="189" t="s">
        <v>375</v>
      </c>
      <c r="G310" s="192">
        <f>IF(INDEX(tab_MinKomp[Przepisy BHP / BHP Vorschriften],MATCH($B309,tab_MinKomp[[Stanowisko / Position ]:[Stanowisko / Position ]],0))="n/a","n/a",G309-INDEX(tab_MinKomp[Przepisy BHP / BHP Vorschriften],MATCH($B309,tab_MinKomp[[Stanowisko / Position ]:[Stanowisko / Position ]],0)))</f>
        <v>0</v>
      </c>
      <c r="H310" s="193">
        <f>IF(INDEX(tab_MinKomp[Przepisy PPOŻ / Brandschutzbestimmungen],MATCH($B309,tab_MinKomp[[Stanowisko / Position ]:[Stanowisko / Position ]],0))="n/a","n/a",H309-INDEX(tab_MinKomp[Przepisy PPOŻ / Brandschutzbestimmungen],MATCH($B309,tab_MinKomp[[Stanowisko / Position ]:[Stanowisko / Position ]],0)))</f>
        <v>0</v>
      </c>
      <c r="I310" s="193">
        <f>IF(INDEX(tab_MinKomp[Ryzyko zawodowe na stanowiskach pracyv/ Berufliche Risiken an Arbeitsstellen],MATCH($B309,tab_MinKomp[[Stanowisko / Position ]:[Stanowisko / Position ]],0))="n/a","n/a",I309-INDEX(tab_MinKomp[Ryzyko zawodowe na stanowiskach pracyv/ Berufliche Risiken an Arbeitsstellen],MATCH($B309,tab_MinKomp[[Stanowisko / Position ]:[Stanowisko / Position ]],0)))</f>
        <v>0</v>
      </c>
      <c r="J310" s="193">
        <f>IF(INDEX(tab_MinKomp[Gospodarka substancjami niebezpiecznymi / Gefahrstoffmanagement],MATCH($B309,tab_MinKomp[[Stanowisko / Position ]:[Stanowisko / Position ]],0))="n/a","n/a",J309-INDEX(tab_MinKomp[Gospodarka substancjami niebezpiecznymi / Gefahrstoffmanagement],MATCH($B309,tab_MinKomp[[Stanowisko / Position ]:[Stanowisko / Position ]],0)))</f>
        <v>0</v>
      </c>
      <c r="K310" s="193">
        <f>IF(INDEX(tab_MinKomp[Gospodarka odpadami / Abfallwirtschaft],MATCH($B309,tab_MinKomp[[Stanowisko / Position ]:[Stanowisko / Position ]],0))="n/a","n/a",K309-INDEX(tab_MinKomp[Gospodarka odpadami / Abfallwirtschaft],MATCH($B309,tab_MinKomp[[Stanowisko / Position ]:[Stanowisko / Position ]],0)))</f>
        <v>0</v>
      </c>
      <c r="L310" s="194" t="str">
        <f>IF(INDEX(tab_MinKomp[Przepisy kodeksu pracy / Bestimmungen des Arbeitsgesetzes],MATCH($B309,tab_MinKomp[[Stanowisko / Position ]:[Stanowisko / Position ]],0))="n/a","n/a",L309-INDEX(tab_MinKomp[Przepisy kodeksu pracy / Bestimmungen des Arbeitsgesetzes],MATCH($B309,tab_MinKomp[[Stanowisko / Position ]:[Stanowisko / Position ]],0)))</f>
        <v>n/a</v>
      </c>
      <c r="M310" s="195" t="str">
        <f>IF(INDEX(tab_MinKomp[Przepisy o ub.społ. ZUS  / Sozialversicherungsvorschriften],MATCH($B309,tab_MinKomp[[Stanowisko / Position ]:[Stanowisko / Position ]],0))="n/a","n/a",M309-INDEX(tab_MinKomp[Przepisy o ub.społ. ZUS  / Sozialversicherungsvorschriften],MATCH($B309,tab_MinKomp[[Stanowisko / Position ]:[Stanowisko / Position ]],0)))</f>
        <v>n/a</v>
      </c>
      <c r="N310" s="194" t="str">
        <f>IF(INDEX(tab_MinKomp[PRZEPISY O PDOF /persönlich Einkommensteuergesetz ],MATCH($B309,tab_MinKomp[[Stanowisko / Position ]:[Stanowisko / Position ]],0))="n/a","n/a",N309-INDEX(tab_MinKomp[PRZEPISY O PDOF /persönlich Einkommensteuergesetz ],MATCH($B309,tab_MinKomp[[Stanowisko / Position ]:[Stanowisko / Position ]],0)))</f>
        <v>n/a</v>
      </c>
      <c r="O310" s="194">
        <f>IF(INDEX(tab_MinKomp[Regulamin pracy / Arbeitsordnung],MATCH($B309,tab_MinKomp[[Stanowisko / Position ]:[Stanowisko / Position ]],0))="n/a","n/a",O309-INDEX(tab_MinKomp[Regulamin pracy / Arbeitsordnung],MATCH($B309,tab_MinKomp[[Stanowisko / Position ]:[Stanowisko / Position ]],0)))</f>
        <v>0</v>
      </c>
      <c r="P310" s="194">
        <f>IF(INDEX(tab_MinKomp[Regulamin wynagradzania / Vergütungsordnung],MATCH($B309,tab_MinKomp[[Stanowisko / Position ]:[Stanowisko / Position ]],0))="n/a","n/a",P309-INDEX(tab_MinKomp[Regulamin wynagradzania / Vergütungsordnung],MATCH($B309,tab_MinKomp[[Stanowisko / Position ]:[Stanowisko / Position ]],0)))</f>
        <v>0</v>
      </c>
      <c r="Q310" s="194" t="str">
        <f>IF(INDEX(tab_MinKomp[System R2PŁATNIK PRO: Płace / Lohnabrechnung],MATCH($B309,tab_MinKomp[[Stanowisko / Position ]:[Stanowisko / Position ]],0))="n/a","n/a",Q309-INDEX(tab_MinKomp[System R2PŁATNIK PRO: Płace / Lohnabrechnung],MATCH($B309,tab_MinKomp[[Stanowisko / Position ]:[Stanowisko / Position ]],0)))</f>
        <v>n/a</v>
      </c>
      <c r="R310" s="194" t="str">
        <f>IF(INDEX(tab_MinKomp[SystemR2PŁATNIK PRO: KADRY / Personaldaten],MATCH($B309,tab_MinKomp[[Stanowisko / Position ]:[Stanowisko / Position ]],0))="n/a","n/a",R309-INDEX(tab_MinKomp[SystemR2PŁATNIK PRO: KADRY / Personaldaten],MATCH($B309,tab_MinKomp[[Stanowisko / Position ]:[Stanowisko / Position ]],0)))</f>
        <v>n/a</v>
      </c>
      <c r="S310" s="194" t="str">
        <f>IF(INDEX(tab_MinKomp[SYSTEM R2PŁATNIK PRO: zarządzanie pracownikami / Arbeitsverwaltung],MATCH($B309,tab_MinKomp[[Stanowisko / Position ]:[Stanowisko / Position ]],0))="n/a","n/a",S309-INDEX(tab_MinKomp[SYSTEM R2PŁATNIK PRO: zarządzanie pracownikami / Arbeitsverwaltung],MATCH($B309,tab_MinKomp[[Stanowisko / Position ]:[Stanowisko / Position ]],0)))</f>
        <v>n/a</v>
      </c>
      <c r="T310" s="194" t="str">
        <f>IF(INDEX(tab_MinKomp[Doradztwo, wsparcie personalne / Personalberatung und Unterstützung],MATCH($B309,tab_MinKomp[[Stanowisko / Position ]:[Stanowisko / Position ]],0))="n/a","n/a",T309-INDEX(tab_MinKomp[Doradztwo, wsparcie personalne / Personalberatung und Unterstützung],MATCH($B309,tab_MinKomp[[Stanowisko / Position ]:[Stanowisko / Position ]],0)))</f>
        <v>n/a</v>
      </c>
      <c r="U310" s="194" t="str">
        <f>IF(INDEX(tab_MinKomp[Przepisy o podatku VAT / MwSt.- Gesetz],MATCH($B309,tab_MinKomp[[Stanowisko / Position ]:[Stanowisko / Position ]],0))="n/a","n/a",U309-INDEX(tab_MinKomp[Przepisy o podatku VAT / MwSt.- Gesetz],MATCH($B309,tab_MinKomp[[Stanowisko / Position ]:[Stanowisko / Position ]],0)))</f>
        <v>n/a</v>
      </c>
      <c r="V310" s="194" t="str">
        <f>IF(INDEX(tab_MinKomp[PrzepisyPDOP / geschäftlich Einkommensteuergesetz],MATCH($B309,tab_MinKomp[[Stanowisko / Position ]:[Stanowisko / Position ]],0))="n/a","n/a",V309-INDEX(tab_MinKomp[PrzepisyPDOP / geschäftlich Einkommensteuergesetz],MATCH($B309,tab_MinKomp[[Stanowisko / Position ]:[Stanowisko / Position ]],0)))</f>
        <v>n/a</v>
      </c>
      <c r="W310" s="194" t="str">
        <f>IF(INDEX(tab_MinKomp[System BAAN / FINANSE (FIBU)],MATCH($B309,tab_MinKomp[[Stanowisko / Position ]:[Stanowisko / Position ]],0))="n/a","n/a",W309-INDEX(tab_MinKomp[System BAAN / FINANSE (FIBU)],MATCH($B309,tab_MinKomp[[Stanowisko / Position ]:[Stanowisko / Position ]],0)))</f>
        <v>n/a</v>
      </c>
      <c r="X310" s="194" t="str">
        <f>IF(INDEX(tab_MinKomp[Systemy pomocnicze / Hilfssysteme(STOCKPROGRAM, KALK2000 etc.)],MATCH($B309,tab_MinKomp[[Stanowisko / Position ]:[Stanowisko / Position ]],0))="n/a","n/a",X309-INDEX(tab_MinKomp[Systemy pomocnicze / Hilfssysteme(STOCKPROGRAM, KALK2000 etc.)],MATCH($B309,tab_MinKomp[[Stanowisko / Position ]:[Stanowisko / Position ]],0)))</f>
        <v>n/a</v>
      </c>
      <c r="Y310" s="194" t="str">
        <f>IF(INDEX(tab_MinKomp[Polityka rachunkowości / Buchführungspolitik],MATCH($B309,tab_MinKomp[[Stanowisko / Position ]:[Stanowisko / Position ]],0))="n/a","n/a",Y309-INDEX(tab_MinKomp[Polityka rachunkowości / Buchführungspolitik],MATCH($B309,tab_MinKomp[[Stanowisko / Position ]:[Stanowisko / Position ]],0)))</f>
        <v>n/a</v>
      </c>
      <c r="Z310" s="194" t="str">
        <f>IF(INDEX(tab_MinKomp[Ustawa o rachunkowości / Rechnungslegungsgesetz],MATCH($B309,tab_MinKomp[[Stanowisko / Position ]:[Stanowisko / Position ]],0))="n/a","n/a",Z309-INDEX(tab_MinKomp[Ustawa o rachunkowości / Rechnungslegungsgesetz],MATCH($B309,tab_MinKomp[[Stanowisko / Position ]:[Stanowisko / Position ]],0)))</f>
        <v>n/a</v>
      </c>
      <c r="AA310" s="194" t="str">
        <f>IF(INDEX(tab_MinKomp[WORKFLOW - TS-100],MATCH($B309,tab_MinKomp[[Stanowisko / Position ]:[Stanowisko / Position ]],0))="n/a","n/a",AA309-INDEX(tab_MinKomp[WORKFLOW - TS-100],MATCH($B309,tab_MinKomp[[Stanowisko / Position ]:[Stanowisko / Position ]],0)))</f>
        <v>n/a</v>
      </c>
      <c r="AB310" s="194" t="str">
        <f>IF(INDEX(tab_MinKomp[WORKFLOW - SFMS],MATCH($B309,tab_MinKomp[[Stanowisko / Position ]:[Stanowisko / Position ]],0))="n/a","n/a",AB309-INDEX(tab_MinKomp[WORKFLOW - SFMS],MATCH($B309,tab_MinKomp[[Stanowisko / Position ]:[Stanowisko / Position ]],0)))</f>
        <v>n/a</v>
      </c>
      <c r="AC310" s="194" t="str">
        <f>IF(INDEX(tab_MinKomp[System ISO 9001:2015],MATCH($B309,tab_MinKomp[[Stanowisko / Position ]:[Stanowisko / Position ]],0))="n/a","n/a",AC309-INDEX(tab_MinKomp[System ISO 9001:2015],MATCH($B309,tab_MinKomp[[Stanowisko / Position ]:[Stanowisko / Position ]],0)))</f>
        <v>n/a</v>
      </c>
      <c r="AD310" s="194" t="str">
        <f>IF(INDEX(tab_MinKomp[System ISO 9001:2015],MATCH($B309,tab_MinKomp[[Stanowisko / Position ]:[Stanowisko / Position ]],0))="n/a","n/a",AD309-INDEX(tab_MinKomp[System ISO 9001:2015],MATCH($B309,tab_MinKomp[[Stanowisko / Position ]:[Stanowisko / Position ]],0)))</f>
        <v>n/a</v>
      </c>
      <c r="AE310" s="194" t="str">
        <f>IF(INDEX(tab_MinKomp[System ISO 9001:2015],MATCH($B309,tab_MinKomp[[Stanowisko / Position ]:[Stanowisko / Position ]],0))="n/a","n/a",AE309-INDEX(tab_MinKomp[System ISO 9001:2015],MATCH($B309,tab_MinKomp[[Stanowisko / Position ]:[Stanowisko / Position ]],0)))</f>
        <v>n/a</v>
      </c>
      <c r="AF310" s="194" t="str">
        <f>IF(INDEX(tab_MinKomp[System ISO 9001:2015],MATCH($B309,tab_MinKomp[[Stanowisko / Position ]:[Stanowisko / Position ]],0))="n/a","n/a",AF309-INDEX(tab_MinKomp[System ISO 9001:2015],MATCH($B309,tab_MinKomp[[Stanowisko / Position ]:[Stanowisko / Position ]],0)))</f>
        <v>n/a</v>
      </c>
      <c r="AG310" s="194" t="str">
        <f>IF(INDEX(tab_MinKomp[Wymagania VDA 6.3 Process / Forderungen],MATCH($B309,tab_MinKomp[[Stanowisko / Position ]:[Stanowisko / Position ]],0))="n/a","n/a",AG309-INDEX(tab_MinKomp[Wymagania VDA 6.3 Process / Forderungen],MATCH($B309,tab_MinKomp[[Stanowisko / Position ]:[Stanowisko / Position ]],0)))</f>
        <v>n/a</v>
      </c>
      <c r="AH310" s="194" t="str">
        <f>IF(INDEX(tab_MinKomp[Wymagania VDA 6.5 Product / Forderungen],MATCH($B309,tab_MinKomp[[Stanowisko / Position ]:[Stanowisko / Position ]],0))="n/a","n/a",AH309-INDEX(tab_MinKomp[Wymagania VDA 6.5 Product / Forderungen],MATCH($B309,tab_MinKomp[[Stanowisko / Position ]:[Stanowisko / Position ]],0)))</f>
        <v>n/a</v>
      </c>
      <c r="AI310" s="194" t="str">
        <f>IF(INDEX(tab_MinKomp[System ISO 9001:2015],MATCH($B309,tab_MinKomp[[Stanowisko / Position ]:[Stanowisko / Position ]],0))="n/a","n/a",AI309-INDEX(tab_MinKomp[System ISO 9001:2015],MATCH($B309,tab_MinKomp[[Stanowisko / Position ]:[Stanowisko / Position ]],0)))</f>
        <v>n/a</v>
      </c>
      <c r="AJ310" s="194" t="str">
        <f>IF(INDEX(tab_MinKomp[Auditor systemu ISO 17021:2018],MATCH($B309,tab_MinKomp[[Stanowisko / Position ]:[Stanowisko / Position ]],0))="n/a","n/a",AJ309-INDEX(tab_MinKomp[Auditor systemu ISO 17021:2018],MATCH($B309,tab_MinKomp[[Stanowisko / Position ]:[Stanowisko / Position ]],0)))</f>
        <v>n/a</v>
      </c>
      <c r="AK310" s="194" t="str">
        <f>IF(INDEX(tab_MinKomp[Pełnomocnik systemu / Systemvertreter],MATCH($B309,tab_MinKomp[[Stanowisko / Position ]:[Stanowisko / Position ]],0))="n/a","n/a",AK309-INDEX(tab_MinKomp[Pełnomocnik systemu / Systemvertreter],MATCH($B309,tab_MinKomp[[Stanowisko / Position ]:[Stanowisko / Position ]],0)))</f>
        <v>n/a</v>
      </c>
      <c r="AL310" s="194">
        <f>IF(INDEX(tab_MinKomp[Polityka Etyczna - Compliance],MATCH($B309,tab_MinKomp[[Stanowisko / Position ]:[Stanowisko / Position ]],0))="n/a","n/a",AL309-INDEX(tab_MinKomp[Polityka Etyczna - Compliance],MATCH($B309,tab_MinKomp[[Stanowisko / Position ]:[Stanowisko / Position ]],0)))</f>
        <v>0</v>
      </c>
      <c r="AM310" s="194" t="str">
        <f>IF(INDEX(tab_MinKomp[WDRAŻANIE NOWYCH PROJEKTÓW/ PROCEDURA CTM],MATCH($B309,tab_MinKomp[[Stanowisko / Position ]:[Stanowisko / Position ]],0))="n/a","n/a",AM309-INDEX(tab_MinKomp[WDRAŻANIE NOWYCH PROJEKTÓW/ PROCEDURA CTM],MATCH($B309,tab_MinKomp[[Stanowisko / Position ]:[Stanowisko / Position ]],0)))</f>
        <v>n/a</v>
      </c>
      <c r="AN310" s="194" t="str">
        <f>IF(INDEX(tab_MinKomp[KAMIENIE MILOWE MSL/PIFF],MATCH($B309,tab_MinKomp[[Stanowisko / Position ]:[Stanowisko / Position ]],0))="n/a","n/a",AN309-INDEX(tab_MinKomp[KAMIENIE MILOWE MSL/PIFF],MATCH($B309,tab_MinKomp[[Stanowisko / Position ]:[Stanowisko / Position ]],0)))</f>
        <v>n/a</v>
      </c>
      <c r="AO310" s="194">
        <f>IF(INDEX(tab_MinKomp[CP],MATCH($B309,tab_MinKomp[[Stanowisko / Position ]:[Stanowisko / Position ]],0))="n/a","n/a",AO309-INDEX(tab_MinKomp[CP],MATCH($B309,tab_MinKomp[[Stanowisko / Position ]:[Stanowisko / Position ]],0)))</f>
        <v>1</v>
      </c>
      <c r="AP310" s="194" t="str">
        <f>IF(INDEX(tab_MinKomp[FMEA],MATCH($B309,tab_MinKomp[[Stanowisko / Position ]:[Stanowisko / Position ]],0))="n/a","n/a",AP309-INDEX(tab_MinKomp[FMEA],MATCH($B309,tab_MinKomp[[Stanowisko / Position ]:[Stanowisko / Position ]],0)))</f>
        <v>n/a</v>
      </c>
      <c r="AQ310" s="194">
        <f>IF(INDEX(tab_MinKomp[FLOW CHART],MATCH($B309,tab_MinKomp[[Stanowisko / Position ]:[Stanowisko / Position ]],0))="n/a","n/a",AQ309-INDEX(tab_MinKomp[FLOW CHART],MATCH($B309,tab_MinKomp[[Stanowisko / Position ]:[Stanowisko / Position ]],0)))</f>
        <v>1</v>
      </c>
      <c r="AR310" s="194" t="str">
        <f>IF(INDEX(tab_MinKomp[APQP],MATCH($B309,tab_MinKomp[[Stanowisko / Position ]:[Stanowisko / Position ]],0))="n/a","n/a",AR309-INDEX(tab_MinKomp[APQP],MATCH($B309,tab_MinKomp[[Stanowisko / Position ]:[Stanowisko / Position ]],0)))</f>
        <v>n/a</v>
      </c>
      <c r="AS310" s="194" t="str">
        <f>IF(INDEX(tab_MinKomp[MSA],MATCH($B309,tab_MinKomp[[Stanowisko / Position ]:[Stanowisko / Position ]],0))="n/a","n/a",AS309-INDEX(tab_MinKomp[MSA],MATCH($B309,tab_MinKomp[[Stanowisko / Position ]:[Stanowisko / Position ]],0)))</f>
        <v>n/a</v>
      </c>
      <c r="AT310" s="194" t="str">
        <f>IF(INDEX(tab_MinKomp[SPC],MATCH($B309,tab_MinKomp[[Stanowisko / Position ]:[Stanowisko / Position ]],0))="n/a","n/a",AT309-INDEX(tab_MinKomp[SPC],MATCH($B309,tab_MinKomp[[Stanowisko / Position ]:[Stanowisko / Position ]],0)))</f>
        <v>n/a</v>
      </c>
      <c r="AU310" s="194" t="str">
        <f>IF(INDEX(tab_MinKomp[CSR (SPECYFICZNE WYMAGANIA KLIENTA)],MATCH($B309,tab_MinKomp[[Stanowisko / Position ]:[Stanowisko / Position ]],0))="n/a","n/a",AU309-INDEX(tab_MinKomp[CSR (SPECYFICZNE WYMAGANIA KLIENTA)],MATCH($B309,tab_MinKomp[[Stanowisko / Position ]:[Stanowisko / Position ]],0)))</f>
        <v>n/a</v>
      </c>
      <c r="AV310" s="194">
        <f>IF(INDEX(tab_MinKomp[5S],MATCH($B309,tab_MinKomp[[Stanowisko / Position ]:[Stanowisko / Position ]],0))="n/a","n/a",AV309-INDEX(tab_MinKomp[5S],MATCH($B309,tab_MinKomp[[Stanowisko / Position ]:[Stanowisko / Position ]],0)))</f>
        <v>0</v>
      </c>
      <c r="AW310" s="194">
        <f>IF(INDEX(tab_MinKomp[LEAN MANAGEMENT],MATCH($B309,tab_MinKomp[[Stanowisko / Position ]:[Stanowisko / Position ]],0))="n/a","n/a",AW309-INDEX(tab_MinKomp[LEAN MANAGEMENT],MATCH($B309,tab_MinKomp[[Stanowisko / Position ]:[Stanowisko / Position ]],0)))</f>
        <v>0</v>
      </c>
      <c r="AX310" s="194" t="str">
        <f>IF(INDEX(tab_MinKomp[5R],MATCH($B309,tab_MinKomp[[Stanowisko / Position ]:[Stanowisko / Position ]],0))="n/a","n/a",AX309-INDEX(tab_MinKomp[5R],MATCH($B309,tab_MinKomp[[Stanowisko / Position ]:[Stanowisko / Position ]],0)))</f>
        <v>n/a</v>
      </c>
      <c r="AY310" s="194" t="str">
        <f>IF(INDEX(tab_MinKomp[Six Sigma],MATCH($B309,tab_MinKomp[[Stanowisko / Position ]:[Stanowisko / Position ]],0))="n/a","n/a",AY309-INDEX(tab_MinKomp[Six Sigma],MATCH($B309,tab_MinKomp[[Stanowisko / Position ]:[Stanowisko / Position ]],0)))</f>
        <v>n/a</v>
      </c>
      <c r="AZ310" s="194" t="str">
        <f>IF(INDEX(tab_MinKomp[System BAAN / Distribution &amp; Supply Chain],MATCH($B309,tab_MinKomp[[Stanowisko / Position ]:[Stanowisko / Position ]],0))="n/a","n/a",AZ309-INDEX(tab_MinKomp[System BAAN / Distribution &amp; Supply Chain],MATCH($B309,tab_MinKomp[[Stanowisko / Position ]:[Stanowisko / Position ]],0)))</f>
        <v>n/a</v>
      </c>
      <c r="BA310" s="194" t="str">
        <f>IF(INDEX(tab_MinKomp[Gospodarka magazynowa / Lagerverwaltung],MATCH($B309,tab_MinKomp[[Stanowisko / Position ]:[Stanowisko / Position ]],0))="n/a","n/a",BA309-INDEX(tab_MinKomp[Gospodarka magazynowa / Lagerverwaltung],MATCH($B309,tab_MinKomp[[Stanowisko / Position ]:[Stanowisko / Position ]],0)))</f>
        <v>n/a</v>
      </c>
      <c r="BB310" s="194" t="str">
        <f>IF(INDEX(tab_MinKomp[Inwentaryzacja - organizacja i przebieg / Inventurprozess],MATCH($B309,tab_MinKomp[[Stanowisko / Position ]:[Stanowisko / Position ]],0))="n/a","n/a",BB309-INDEX(tab_MinKomp[Inwentaryzacja - organizacja i przebieg / Inventurprozess],MATCH($B309,tab_MinKomp[[Stanowisko / Position ]:[Stanowisko / Position ]],0)))</f>
        <v>n/a</v>
      </c>
      <c r="BC310" s="194" t="str">
        <f>IF(INDEX(tab_MinKomp[Organizacja dostaw / Versorgungsorganisation],MATCH($B309,tab_MinKomp[[Stanowisko / Position ]:[Stanowisko / Position ]],0))="n/a","n/a",BC309-INDEX(tab_MinKomp[Organizacja dostaw / Versorgungsorganisation],MATCH($B309,tab_MinKomp[[Stanowisko / Position ]:[Stanowisko / Position ]],0)))</f>
        <v>n/a</v>
      </c>
      <c r="BD310" s="194" t="str">
        <f>IF(INDEX(tab_MinKomp[Organizacja wysyłek / Organisation von Lieferungen],MATCH($B309,tab_MinKomp[[Stanowisko / Position ]:[Stanowisko / Position ]],0))="n/a","n/a",BD309-INDEX(tab_MinKomp[Organizacja wysyłek / Organisation von Lieferungen],MATCH($B309,tab_MinKomp[[Stanowisko / Position ]:[Stanowisko / Position ]],0)))</f>
        <v>n/a</v>
      </c>
      <c r="BE310" s="194" t="str">
        <f>IF(INDEX(tab_MinKomp[Analiza magazynowa - Program Polen.mdb / Inventuranalyse],MATCH($B309,tab_MinKomp[[Stanowisko / Position ]:[Stanowisko / Position ]],0))="n/a","n/a",BE309-INDEX(tab_MinKomp[Analiza magazynowa - Program Polen.mdb / Inventuranalyse],MATCH($B309,tab_MinKomp[[Stanowisko / Position ]:[Stanowisko / Position ]],0)))</f>
        <v>n/a</v>
      </c>
      <c r="BF310" s="190" t="str">
        <f>IF(INDEX(tab_MinKomp[MMOG (Materials Management Operations Guidelines)],MATCH($B309,tab_MinKomp[[Stanowisko / Position ]:[Stanowisko / Position ]],0))="n/a","n/a",BF309-INDEX(tab_MinKomp[MMOG (Materials Management Operations Guidelines)],MATCH($B309,tab_MinKomp[[Stanowisko / Position ]:[Stanowisko / Position ]],0)))</f>
        <v>n/a</v>
      </c>
      <c r="BG310" s="190" t="str">
        <f>IF(INDEX(tab_MinKomp[GPP],MATCH($B309,tab_MinKomp[[Stanowisko / Position ]:[Stanowisko / Position ]],0))="n/a","n/a",BG309-INDEX(tab_MinKomp[GPP],MATCH($B309,tab_MinKomp[[Stanowisko / Position ]:[Stanowisko / Position ]],0)))</f>
        <v>n/a</v>
      </c>
      <c r="BH310" s="190" t="str">
        <f>IF(INDEX(tab_MinKomp[AIAG (Automotive Industry Action Group)],MATCH($B309,tab_MinKomp[[Stanowisko / Position ]:[Stanowisko / Position ]],0))="n/a","n/a",BH309-INDEX(tab_MinKomp[AIAG (Automotive Industry Action Group)],MATCH($B309,tab_MinKomp[[Stanowisko / Position ]:[Stanowisko / Position ]],0)))</f>
        <v>n/a</v>
      </c>
      <c r="BI310" s="190" t="str">
        <f>IF(INDEX(tab_MinKomp[Super-G disputes],MATCH($B309,tab_MinKomp[[Stanowisko / Position ]:[Stanowisko / Position ]],0))="n/a","n/a",BI309-INDEX(tab_MinKomp[Super-G disputes],MATCH($B309,tab_MinKomp[[Stanowisko / Position ]:[Stanowisko / Position ]],0)))</f>
        <v>n/a</v>
      </c>
      <c r="BJ310" s="190" t="str">
        <f>IF(INDEX(tab_MinKomp[CMMS3/eDDL (Direct Data Link)],MATCH($B309,tab_MinKomp[[Stanowisko / Position ]:[Stanowisko / Position ]],0))="n/a","n/a",BJ309-INDEX(tab_MinKomp[CMMS3/eDDL (Direct Data Link)],MATCH($B309,tab_MinKomp[[Stanowisko / Position ]:[Stanowisko / Position ]],0)))</f>
        <v>n/a</v>
      </c>
      <c r="BK310" s="190" t="str">
        <f>IF(INDEX(tab_MinKomp[MP&amp;L (Material Planning and Logistics)],MATCH($B309,tab_MinKomp[[Stanowisko / Position ]:[Stanowisko / Position ]],0))="n/a","n/a",BK309-INDEX(tab_MinKomp[MP&amp;L (Material Planning and Logistics)],MATCH($B309,tab_MinKomp[[Stanowisko / Position ]:[Stanowisko / Position ]],0)))</f>
        <v>n/a</v>
      </c>
      <c r="BL310" s="190" t="str">
        <f>IF(INDEX(tab_MinKomp[Supplier delivery rating],MATCH($B309,tab_MinKomp[[Stanowisko / Position ]:[Stanowisko / Position ]],0))="n/a","n/a",BL309-INDEX(tab_MinKomp[Supplier delivery rating],MATCH($B309,tab_MinKomp[[Stanowisko / Position ]:[Stanowisko / Position ]],0)))</f>
        <v>n/a</v>
      </c>
      <c r="BM310" s="194" t="str">
        <f>IF(INDEX(tab_MinKomp[Planowanie produkcji / Produktionsplanung],MATCH($B309,tab_MinKomp[[Stanowisko / Position ]:[Stanowisko / Position ]],0))="n/a","n/a",BM309-INDEX(tab_MinKomp[Planowanie produkcji / Produktionsplanung],MATCH($B309,tab_MinKomp[[Stanowisko / Position ]:[Stanowisko / Position ]],0)))</f>
        <v>n/a</v>
      </c>
      <c r="BN310" s="194" t="str">
        <f>IF(INDEX(tab_MinKomp[Planowanie produkcji / Produktionsplanung],MATCH($B309,tab_MinKomp[[Stanowisko / Position ]:[Stanowisko / Position ]],0))="n/a","n/a",BN309-INDEX(tab_MinKomp[Planowanie produkcji / Produktionsplanung],MATCH($B309,tab_MinKomp[[Stanowisko / Position ]:[Stanowisko / Position ]],0)))</f>
        <v>n/a</v>
      </c>
      <c r="BO310" s="194" t="str">
        <f>IF(INDEX(tab_MinKomp[Planowanie produkcji / Produktionsplanung],MATCH($B309,tab_MinKomp[[Stanowisko / Position ]:[Stanowisko / Position ]],0))="n/a","n/a",BO309-INDEX(tab_MinKomp[Planowanie produkcji / Produktionsplanung],MATCH($B309,tab_MinKomp[[Stanowisko / Position ]:[Stanowisko / Position ]],0)))</f>
        <v>n/a</v>
      </c>
      <c r="BP310" s="194" t="str">
        <f>IF(INDEX(tab_MinKomp[Planowanie produkcji / Produktionsplanung],MATCH($B309,tab_MinKomp[[Stanowisko / Position ]:[Stanowisko / Position ]],0))="n/a","n/a",BP309-INDEX(tab_MinKomp[Planowanie produkcji / Produktionsplanung],MATCH($B309,tab_MinKomp[[Stanowisko / Position ]:[Stanowisko / Position ]],0)))</f>
        <v>n/a</v>
      </c>
      <c r="BQ310" s="194" t="s">
        <v>248</v>
      </c>
      <c r="BR310" s="194" t="str">
        <f>IF(INDEX(tab_MinKomp[Planowanie produkcji / Produktionsplanung],MATCH($B309,tab_MinKomp[[Stanowisko / Position ]:[Stanowisko / Position ]],0))="n/a","n/a",BR309-INDEX(tab_MinKomp[Planowanie produkcji / Produktionsplanung],MATCH($B309,tab_MinKomp[[Stanowisko / Position ]:[Stanowisko / Position ]],0)))</f>
        <v>n/a</v>
      </c>
      <c r="BS310" s="194">
        <f>IF(INDEX(tab_MinKomp[Obsługa maszyn Novapax / Novapax Maschinenbedienung],MATCH($B309,tab_MinKomp[[Stanowisko / Position ]:[Stanowisko / Position ]],0))="n/a","n/a",BS309-INDEX(tab_MinKomp[Obsługa maszyn Novapax / Novapax Maschinenbedienung],MATCH($B309,tab_MinKomp[[Stanowisko / Position ]:[Stanowisko / Position ]],0)))</f>
        <v>0</v>
      </c>
      <c r="BT310" s="194" t="str">
        <f>IF(INDEX(tab_MinKomp[Planowanie produkcji / Produktionsplanung],MATCH($B309,tab_MinKomp[[Stanowisko / Position ]:[Stanowisko / Position ]],0))="n/a","n/a",BT309-INDEX(tab_MinKomp[Planowanie produkcji / Produktionsplanung],MATCH($B309,tab_MinKomp[[Stanowisko / Position ]:[Stanowisko / Position ]],0)))</f>
        <v>n/a</v>
      </c>
      <c r="BU310" s="194">
        <f>IF(INDEX(tab_MinKomp[Obsługa maszyn Novapax / Novapax Maschinenbedienung],MATCH($B309,tab_MinKomp[[Stanowisko / Position ]:[Stanowisko / Position ]],0))="n/a","n/a",BU309-INDEX(tab_MinKomp[Obsługa maszyn Novapax / Novapax Maschinenbedienung],MATCH($B309,tab_MinKomp[[Stanowisko / Position ]:[Stanowisko / Position ]],0)))</f>
        <v>0</v>
      </c>
      <c r="BV310" s="194" t="str">
        <f>IF(INDEX(tab_MinKomp[Planowanie produkcji / Produktionsplanung],MATCH($B309,tab_MinKomp[[Stanowisko / Position ]:[Stanowisko / Position ]],0))="n/a","n/a",BV309-INDEX(tab_MinKomp[Planowanie produkcji / Produktionsplanung],MATCH($B309,tab_MinKomp[[Stanowisko / Position ]:[Stanowisko / Position ]],0)))</f>
        <v>n/a</v>
      </c>
      <c r="BW310" s="194">
        <f>IF(INDEX(tab_MinKomp[Obsługa maszyn Novapax / Novapax Maschinenbedienung],MATCH($B309,tab_MinKomp[[Stanowisko / Position ]:[Stanowisko / Position ]],0))="n/a","n/a",BW309-INDEX(tab_MinKomp[Obsługa maszyn Novapax / Novapax Maschinenbedienung],MATCH($B309,tab_MinKomp[[Stanowisko / Position ]:[Stanowisko / Position ]],0)))</f>
        <v>0</v>
      </c>
      <c r="BX310" s="194">
        <f>IF(INDEX(tab_MinKomp[Obsługa maszyn Novapax / Novapax Maschinenbedienung],MATCH($B309,tab_MinKomp[[Stanowisko / Position ]:[Stanowisko / Position ]],0))="n/a","n/a",BX309-INDEX(tab_MinKomp[Obsługa maszyn Novapax / Novapax Maschinenbedienung],MATCH($B309,tab_MinKomp[[Stanowisko / Position ]:[Stanowisko / Position ]],0)))</f>
        <v>0</v>
      </c>
      <c r="BY310" s="194" t="str">
        <f>IF(INDEX(tab_MinKomp[Obsługa maszyn Engel / Engel Maschinenbedienung],MATCH($B309,tab_MinKomp[[Stanowisko / Position ]:[Stanowisko / Position ]],0))="n/a","n/a",BY309-INDEX(tab_MinKomp[Obsługa maszyn Engel / Engel Maschinenbedienung],MATCH($B309,tab_MinKomp[[Stanowisko / Position ]:[Stanowisko / Position ]],0)))</f>
        <v>n/a</v>
      </c>
      <c r="BZ310" s="194">
        <f>IF(INDEX(tab_MinKomp[Obsługa maszyn Novapax / Novapax Maschinenbedienung],MATCH($B309,tab_MinKomp[[Stanowisko / Position ]:[Stanowisko / Position ]],0))="n/a","n/a",BZ309-INDEX(tab_MinKomp[Obsługa maszyn Novapax / Novapax Maschinenbedienung],MATCH($B309,tab_MinKomp[[Stanowisko / Position ]:[Stanowisko / Position ]],0)))</f>
        <v>0</v>
      </c>
      <c r="CA310" s="194" t="str">
        <f>IF(INDEX(tab_MinKomp[Obsługa maszyn KVT / KVT Maschinenbedienung],MATCH($B309,tab_MinKomp[[Stanowisko / Position ]:[Stanowisko / Position ]],0))="n/a","n/a",CA309-INDEX(tab_MinKomp[Obsługa maszyn KVT / KVT Maschinenbedienung],MATCH($B309,tab_MinKomp[[Stanowisko / Position ]:[Stanowisko / Position ]],0)))</f>
        <v>n/a</v>
      </c>
      <c r="CB310" s="194">
        <f>IF(INDEX(tab_MinKomp[Obsługa maszyn Novapax / Novapax Maschinenbedienung],MATCH($B309,tab_MinKomp[[Stanowisko / Position ]:[Stanowisko / Position ]],0))="n/a","n/a",CB309-INDEX(tab_MinKomp[Obsługa maszyn Novapax / Novapax Maschinenbedienung],MATCH($B309,tab_MinKomp[[Stanowisko / Position ]:[Stanowisko / Position ]],0)))</f>
        <v>0</v>
      </c>
      <c r="CC310" s="194" t="str">
        <f>IF(INDEX(tab_MinKomp[Obsługa maszyn Branson / Branson Maschinenbedienung],MATCH($B309,tab_MinKomp[[Stanowisko / Position ]:[Stanowisko / Position ]],0))="n/a","n/a",CC309-INDEX(tab_MinKomp[Obsługa maszyn Branson / Branson Maschinenbedienung],MATCH($B309,tab_MinKomp[[Stanowisko / Position ]:[Stanowisko / Position ]],0)))</f>
        <v>n/a</v>
      </c>
      <c r="CD310" s="194">
        <v>2</v>
      </c>
      <c r="CE310" s="194">
        <v>-2</v>
      </c>
      <c r="CF310" s="194">
        <v>-1</v>
      </c>
      <c r="CG310" s="194">
        <v>0</v>
      </c>
      <c r="CH310" s="194" t="str">
        <f>IF(INDEX(tab_MinKomp[Wymagania VDA 6.5 Product / Forderungen],MATCH($B309,tab_MinKomp[[Stanowisko / Position ]:[Stanowisko / Position ]],0))="n/a","n/a",CH309-INDEX(tab_MinKomp[Wymagania VDA 6.5 Product / Forderungen],MATCH($B309,tab_MinKomp[[Stanowisko / Position ]:[Stanowisko / Position ]],0)))</f>
        <v>n/a</v>
      </c>
      <c r="CI310" s="194" t="str">
        <f>IF(INDEX(tab_MinKomp[Wymagania VDA 6.5 Product / Forderungen],MATCH($B309,tab_MinKomp[[Stanowisko / Position ]:[Stanowisko / Position ]],0))="n/a","n/a",CI309-INDEX(tab_MinKomp[Wymagania VDA 6.5 Product / Forderungen],MATCH($B309,tab_MinKomp[[Stanowisko / Position ]:[Stanowisko / Position ]],0)))</f>
        <v>n/a</v>
      </c>
      <c r="CJ310" s="194" t="str">
        <f>IF(INDEX(tab_MinKomp[Wymagania VDA 6.5 Product / Forderungen],MATCH($B309,tab_MinKomp[[Stanowisko / Position ]:[Stanowisko / Position ]],0))="n/a","n/a",CJ309-INDEX(tab_MinKomp[Wymagania VDA 6.5 Product / Forderungen],MATCH($B309,tab_MinKomp[[Stanowisko / Position ]:[Stanowisko / Position ]],0)))</f>
        <v>n/a</v>
      </c>
      <c r="CK310" s="194" t="str">
        <f>IF(INDEX(tab_MinKomp[Wymagania VDA 6.5 Product / Forderungen],MATCH($B309,tab_MinKomp[[Stanowisko / Position ]:[Stanowisko / Position ]],0))="n/a","n/a",CK309-INDEX(tab_MinKomp[Wymagania VDA 6.5 Product / Forderungen],MATCH($B309,tab_MinKomp[[Stanowisko / Position ]:[Stanowisko / Position ]],0)))</f>
        <v>n/a</v>
      </c>
      <c r="CL310" s="194" t="str">
        <f>IF(INDEX(tab_MinKomp[Wymagania VDA 6.5 Product / Forderungen],MATCH($B309,tab_MinKomp[[Stanowisko / Position ]:[Stanowisko / Position ]],0))="n/a","n/a",CL309-INDEX(tab_MinKomp[Wymagania VDA 6.5 Product / Forderungen],MATCH($B309,tab_MinKomp[[Stanowisko / Position ]:[Stanowisko / Position ]],0)))</f>
        <v>n/a</v>
      </c>
      <c r="CM310" s="194" t="str">
        <f>IF(INDEX(tab_MinKomp[Informatyka ogólna (techniczne i systemowe) / Allgemeine IT (Technik und System)],MATCH($B309,tab_MinKomp[[Stanowisko / Position ]:[Stanowisko / Position ]],0))="n/a","n/a",CM309-INDEX(tab_MinKomp[Informatyka ogólna (techniczne i systemowe) / Allgemeine IT (Technik und System)],MATCH($B309,tab_MinKomp[[Stanowisko / Position ]:[Stanowisko / Position ]],0)))</f>
        <v>n/a</v>
      </c>
      <c r="CN310" s="194" t="str">
        <f>IF(INDEX(tab_MinKomp[Sieci komputerowe / Computernetzwerke],MATCH($B309,tab_MinKomp[[Stanowisko / Position ]:[Stanowisko / Position ]],0))="n/a","n/a",CN309-INDEX(tab_MinKomp[Sieci komputerowe / Computernetzwerke],MATCH($B309,tab_MinKomp[[Stanowisko / Position ]:[Stanowisko / Position ]],0)))</f>
        <v>n/a</v>
      </c>
      <c r="CO310" s="194" t="str">
        <f>IF(INDEX(tab_MinKomp[Hardware (komputery PC, drukarki biurowe i etykietowe, telefonia stacjonarna i mobilna) (PC, Drucker, Telefpne, Handys)],MATCH($B309,tab_MinKomp[[Stanowisko / Position ]:[Stanowisko / Position ]],0))="n/a","n/a",CO309-INDEX(tab_MinKomp[Hardware (komputery PC, drukarki biurowe i etykietowe, telefonia stacjonarna i mobilna) (PC, Drucker, Telefpne, Handys)],MATCH($B309,tab_MinKomp[[Stanowisko / Position ]:[Stanowisko / Position ]],0)))</f>
        <v>n/a</v>
      </c>
      <c r="CP310" s="194" t="str">
        <f>IF(INDEX(tab_MinKomp[Software &amp; Systems (MS Office, MS Remote Desktop)],MATCH($B309,tab_MinKomp[[Stanowisko / Position ]:[Stanowisko / Position ]],0))="n/a","n/a",CP309-INDEX(tab_MinKomp[Software &amp; Systems (MS Office, MS Remote Desktop)],MATCH($B309,tab_MinKomp[[Stanowisko / Position ]:[Stanowisko / Position ]],0)))</f>
        <v>n/a</v>
      </c>
      <c r="CQ310" s="194" t="str">
        <f>IF(INDEX(tab_MinKomp[Programowanie obiektowe (PHP) / Objektprogrammierung],MATCH($B309,tab_MinKomp[[Stanowisko / Position ]:[Stanowisko / Position ]],0))="n/a","n/a",CQ309-INDEX(tab_MinKomp[Programowanie obiektowe (PHP) / Objektprogrammierung],MATCH($B309,tab_MinKomp[[Stanowisko / Position ]:[Stanowisko / Position ]],0)))</f>
        <v>n/a</v>
      </c>
      <c r="CR310" s="194" t="str">
        <f>IF(INDEX(tab_MinKomp[Scrum],MATCH($B309,tab_MinKomp[[Stanowisko / Position ]:[Stanowisko / Position ]],0))="n/a","n/a",CR309-INDEX(tab_MinKomp[Scrum],MATCH($B309,tab_MinKomp[[Stanowisko / Position ]:[Stanowisko / Position ]],0)))</f>
        <v>n/a</v>
      </c>
      <c r="CS310" s="194" t="str">
        <f>IF(INDEX(tab_MinKomp[SQL (MySQL)],MATCH($B309,tab_MinKomp[[Stanowisko / Position ]:[Stanowisko / Position ]],0))="n/a","n/a",CS309-INDEX(tab_MinKomp[SQL (MySQL)],MATCH($B309,tab_MinKomp[[Stanowisko / Position ]:[Stanowisko / Position ]],0)))</f>
        <v>n/a</v>
      </c>
      <c r="CT310" s="194" t="str">
        <f>IF(INDEX(tab_MinKomp[Javascript],MATCH($B309,tab_MinKomp[[Stanowisko / Position ]:[Stanowisko / Position ]],0))="n/a","n/a",CT309-INDEX(tab_MinKomp[Javascript],MATCH($B309,tab_MinKomp[[Stanowisko / Position ]:[Stanowisko / Position ]],0)))</f>
        <v>n/a</v>
      </c>
      <c r="CU310" s="194" t="str">
        <f>IF(INDEX(tab_MinKomp[Joomla],MATCH($B309,tab_MinKomp[[Stanowisko / Position ]:[Stanowisko / Position ]],0))="n/a","n/a",CU309-INDEX(tab_MinKomp[Joomla],MATCH($B309,tab_MinKomp[[Stanowisko / Position ]:[Stanowisko / Position ]],0)))</f>
        <v>n/a</v>
      </c>
      <c r="CV310" s="194" t="str">
        <f>IF(INDEX(tab_MinKomp[Bash],MATCH($B309,tab_MinKomp[[Stanowisko / Position ]:[Stanowisko / Position ]],0))="n/a","n/a",CV309-INDEX(tab_MinKomp[Bash],MATCH($B309,tab_MinKomp[[Stanowisko / Position ]:[Stanowisko / Position ]],0)))</f>
        <v>n/a</v>
      </c>
      <c r="CW310" s="194">
        <f>IF(INDEX(tab_MinKomp[Systemy MES (HYDRA / SFMS)],MATCH($B309,tab_MinKomp[[Stanowisko / Position ]:[Stanowisko / Position ]],0))="n/a","n/a",CW309-INDEX(tab_MinKomp[Systemy MES (HYDRA / SFMS)],MATCH($B309,tab_MinKomp[[Stanowisko / Position ]:[Stanowisko / Position ]],0)))</f>
        <v>0</v>
      </c>
      <c r="CX310" s="194" t="str">
        <f>IF(INDEX(tab_MinKomp[HTML / CSS],MATCH($B309,tab_MinKomp[[Stanowisko / Position ]:[Stanowisko / Position ]],0))="n/a","n/a",CX309-INDEX(tab_MinKomp[HTML / CSS],MATCH($B309,tab_MinKomp[[Stanowisko / Position ]:[Stanowisko / Position ]],0)))</f>
        <v>n/a</v>
      </c>
      <c r="CY310" s="194" t="str">
        <f>IF(INDEX(tab_MinKomp[SYSTEM PR],MATCH($B309,tab_MinKomp[[Stanowisko / Position ]:[Stanowisko / Position ]],0))="n/a","n/a",CY309-INDEX(tab_MinKomp[SYSTEM PR],MATCH($B309,tab_MinKomp[[Stanowisko / Position ]:[Stanowisko / Position ]],0)))</f>
        <v>n/a</v>
      </c>
      <c r="CZ310" s="194" t="str">
        <f>IF(INDEX(tab_MinKomp[System Einkauf XP / EBA],MATCH($B309,tab_MinKomp[[Stanowisko / Position ]:[Stanowisko / Position ]],0))="n/a","n/a",CZ309-INDEX(tab_MinKomp[System Einkauf XP / EBA],MATCH($B309,tab_MinKomp[[Stanowisko / Position ]:[Stanowisko / Position ]],0)))</f>
        <v>n/a</v>
      </c>
      <c r="DA310" s="194" t="str">
        <f>IF(INDEX(tab_MinKomp[Techniki negocjacyjne / Verhandlungstechniken],MATCH($B309,tab_MinKomp[[Stanowisko / Position ]:[Stanowisko / Position ]],0))="n/a","n/a",DA309-INDEX(tab_MinKomp[Techniki negocjacyjne / Verhandlungstechniken],MATCH($B309,tab_MinKomp[[Stanowisko / Position ]:[Stanowisko / Position ]],0)))</f>
        <v>n/a</v>
      </c>
      <c r="DB310" s="194" t="str">
        <f>IF(INDEX(tab_MinKomp[Znajomość rynku branżowego / Kenntnis des Industrie Marktes],MATCH($B309,tab_MinKomp[[Stanowisko / Position ]:[Stanowisko / Position ]],0))="n/a","n/a",DB309-INDEX(tab_MinKomp[Znajomość rynku branżowego / Kenntnis des Industrie Marktes],MATCH($B309,tab_MinKomp[[Stanowisko / Position ]:[Stanowisko / Position ]],0)))</f>
        <v>n/a</v>
      </c>
      <c r="DC310" s="194" t="str">
        <f>IF(INDEX(tab_MinKomp[SUPPLIER MANAGEMENT],MATCH($B309,tab_MinKomp[[Stanowisko / Position ]:[Stanowisko / Position ]],0))="n/a","n/a",DC309-INDEX(tab_MinKomp[SUPPLIER MANAGEMENT],MATCH($B309,tab_MinKomp[[Stanowisko / Position ]:[Stanowisko / Position ]],0)))</f>
        <v>n/a</v>
      </c>
      <c r="DD310" s="194" t="str">
        <f>IF(INDEX(tab_MinKomp[SUPPLIER MANAGEMENT],MATCH($B309,tab_MinKomp[[Stanowisko / Position ]:[Stanowisko / Position ]],0))="n/a","n/a",DD309-INDEX(tab_MinKomp[SUPPLIER MANAGEMENT],MATCH($B309,tab_MinKomp[[Stanowisko / Position ]:[Stanowisko / Position ]],0)))</f>
        <v>n/a</v>
      </c>
      <c r="DE310" s="194" t="str">
        <f>IF(INDEX(tab_MinKomp[SUPPLIER MANAGEMENT],MATCH($B309,tab_MinKomp[[Stanowisko / Position ]:[Stanowisko / Position ]],0))="n/a","n/a",DE309-INDEX(tab_MinKomp[SUPPLIER MANAGEMENT],MATCH($B309,tab_MinKomp[[Stanowisko / Position ]:[Stanowisko / Position ]],0)))</f>
        <v>n/a</v>
      </c>
      <c r="DF310" s="194">
        <f>IF(INDEX(tab_MinKomp[LEAN MANAGEMENT],MATCH($B309,tab_MinKomp[[Stanowisko / Position ]:[Stanowisko / Position ]],0))="n/a","n/a",DF309-INDEX(tab_MinKomp[LEAN MANAGEMENT],MATCH($B309,tab_MinKomp[[Stanowisko / Position ]:[Stanowisko / Position ]],0)))</f>
        <v>0</v>
      </c>
      <c r="DG310" s="194" t="str">
        <f>IF(INDEX(tab_MinKomp[PPAP/PSW],MATCH($B309,tab_MinKomp[[Stanowisko / Position ]:[Stanowisko / Position ]],0))="n/a","n/a",DG309-INDEX(tab_MinKomp[PPAP/PSW],MATCH($B309,tab_MinKomp[[Stanowisko / Position ]:[Stanowisko / Position ]],0)))</f>
        <v>n/a</v>
      </c>
      <c r="DH310" s="194" t="str">
        <f>IF(INDEX(tab_MinKomp[SUPPLIER MANAGEMENT],MATCH($B309,tab_MinKomp[[Stanowisko / Position ]:[Stanowisko / Position ]],0))="n/a","n/a",DH309-INDEX(tab_MinKomp[SUPPLIER MANAGEMENT],MATCH($B309,tab_MinKomp[[Stanowisko / Position ]:[Stanowisko / Position ]],0)))</f>
        <v>n/a</v>
      </c>
      <c r="DI310" s="194" t="str">
        <f>IF(INDEX(tab_MinKomp[OBSŁUGA PORTALI KLIENTA / Kundenportale],MATCH($B309,tab_MinKomp[[Stanowisko / Position ]:[Stanowisko / Position ]],0))="n/a","n/a",DI309-INDEX(tab_MinKomp[OBSŁUGA PORTALI KLIENTA / Kundenportale],MATCH($B309,tab_MinKomp[[Stanowisko / Position ]:[Stanowisko / Position ]],0)))</f>
        <v>n/a</v>
      </c>
      <c r="DJ310" s="194" t="str">
        <f>IF(INDEX(tab_MinKomp[Obsługa systemu BABTECQ / BABTECQ System],MATCH($B309,tab_MinKomp[[Stanowisko / Position ]:[Stanowisko / Position ]],0))="n/a","n/a",DJ309-INDEX(tab_MinKomp[Obsługa systemu BABTECQ / BABTECQ System],MATCH($B309,tab_MinKomp[[Stanowisko / Position ]:[Stanowisko / Position ]],0)))</f>
        <v>n/a</v>
      </c>
      <c r="DK310" s="194" t="str">
        <f>IF(INDEX(tab_MinKomp[Rysunek techniczny / technische Zeichnung],MATCH($B309,tab_MinKomp[[Stanowisko / Position ]:[Stanowisko / Position ]],0))="n/a","n/a",DK309-INDEX(tab_MinKomp[Rysunek techniczny / technische Zeichnung],MATCH($B309,tab_MinKomp[[Stanowisko / Position ]:[Stanowisko / Position ]],0)))</f>
        <v>n/a</v>
      </c>
      <c r="DL310" s="194" t="str">
        <f>IF(INDEX(tab_MinKomp[Kalibracja / Kalibrierung],MATCH($B309,tab_MinKomp[[Stanowisko / Position ]:[Stanowisko / Position ]],0))="n/a","n/a",DL309-INDEX(tab_MinKomp[Kalibracja / Kalibrierung],MATCH($B309,tab_MinKomp[[Stanowisko / Position ]:[Stanowisko / Position ]],0)))</f>
        <v>n/a</v>
      </c>
      <c r="DM310" s="194" t="str">
        <f>IF(INDEX(tab_MinKomp[Rekwalifikacja / Requalifizierung],MATCH($B309,tab_MinKomp[[Stanowisko / Position ]:[Stanowisko / Position ]],0))="n/a","n/a",DM309-INDEX(tab_MinKomp[Rekwalifikacja / Requalifizierung],MATCH($B309,tab_MinKomp[[Stanowisko / Position ]:[Stanowisko / Position ]],0)))</f>
        <v>n/a</v>
      </c>
      <c r="DN310" s="190" t="str">
        <f>IF(INDEX(tab_MinKomp[Testy czystości / Reinheitstests],MATCH($B309,tab_MinKomp[[Stanowisko / Position ]:[Stanowisko / Position ]],0))="n/a","n/a",DN309-INDEX(tab_MinKomp[Testy czystości / Reinheitstests],MATCH($B309,tab_MinKomp[[Stanowisko / Position ]:[Stanowisko / Position ]],0)))</f>
        <v>n/a</v>
      </c>
      <c r="DO310" s="190" t="str">
        <f>IF(INDEX(tab_MinKomp[Testy czystości / Reinheitstests],MATCH($B309,tab_MinKomp[[Stanowisko / Position ]:[Stanowisko / Position ]],0))="n/a","n/a",DO309-INDEX(tab_MinKomp[Testy czystości / Reinheitstests],MATCH($B309,tab_MinKomp[[Stanowisko / Position ]:[Stanowisko / Position ]],0)))</f>
        <v>n/a</v>
      </c>
      <c r="DP310" s="190" t="str">
        <f>IF(INDEX(tab_MinKomp[Testy czystości / Reinheitstests],MATCH($B309,tab_MinKomp[[Stanowisko / Position ]:[Stanowisko / Position ]],0))="n/a","n/a",DP309-INDEX(tab_MinKomp[Testy czystości / Reinheitstests],MATCH($B309,tab_MinKomp[[Stanowisko / Position ]:[Stanowisko / Position ]],0)))</f>
        <v>n/a</v>
      </c>
      <c r="DQ310" s="190" t="str">
        <f>IF(INDEX(tab_MinKomp[Testy czystości / Reinheitstests],MATCH($B309,tab_MinKomp[[Stanowisko / Position ]:[Stanowisko / Position ]],0))="n/a","n/a",DQ309-INDEX(tab_MinKomp[Testy czystości / Reinheitstests],MATCH($B309,tab_MinKomp[[Stanowisko / Position ]:[Stanowisko / Position ]],0)))</f>
        <v>n/a</v>
      </c>
      <c r="DR310" s="190" t="str">
        <f>IF(INDEX(tab_MinKomp[Testy czystości / Reinheitstests],MATCH($B309,tab_MinKomp[[Stanowisko / Position ]:[Stanowisko / Position ]],0))="n/a","n/a",DR309-INDEX(tab_MinKomp[Testy czystości / Reinheitstests],MATCH($B309,tab_MinKomp[[Stanowisko / Position ]:[Stanowisko / Position ]],0)))</f>
        <v>n/a</v>
      </c>
      <c r="DS310" s="190" t="str">
        <f>IF(INDEX(tab_MinKomp[Testy czystości / Reinheitstests],MATCH($B309,tab_MinKomp[[Stanowisko / Position ]:[Stanowisko / Position ]],0))="n/a","n/a",DS309-INDEX(tab_MinKomp[Testy czystości / Reinheitstests],MATCH($B309,tab_MinKomp[[Stanowisko / Position ]:[Stanowisko / Position ]],0)))</f>
        <v>n/a</v>
      </c>
      <c r="DT310" s="194" t="str">
        <f>IF(INDEX(tab_MinKomp[SUPPLIER MANAGEMENT],MATCH($B309,tab_MinKomp[[Stanowisko / Position ]:[Stanowisko / Position ]],0))="n/a","n/a",DT309-INDEX(tab_MinKomp[SUPPLIER MANAGEMENT],MATCH($B309,tab_MinKomp[[Stanowisko / Position ]:[Stanowisko / Position ]],0)))</f>
        <v>n/a</v>
      </c>
      <c r="DU310" s="190" t="str">
        <f>IF(INDEX(tab_MinKomp[Testy czystości / Reinheitstests],MATCH($B309,tab_MinKomp[[Stanowisko / Position ]:[Stanowisko / Position ]],0))="n/a","n/a",DU309-INDEX(tab_MinKomp[Testy czystości / Reinheitstests],MATCH($B309,tab_MinKomp[[Stanowisko / Position ]:[Stanowisko / Position ]],0)))</f>
        <v>n/a</v>
      </c>
      <c r="DV310" s="190" t="str">
        <f>IF(INDEX(tab_MinKomp[Testy czystości / Reinheitstests],MATCH($B309,tab_MinKomp[[Stanowisko / Position ]:[Stanowisko / Position ]],0))="n/a","n/a",DV309-INDEX(tab_MinKomp[Testy czystości / Reinheitstests],MATCH($B309,tab_MinKomp[[Stanowisko / Position ]:[Stanowisko / Position ]],0)))</f>
        <v>n/a</v>
      </c>
      <c r="DW310" s="190" t="str">
        <f>IF(INDEX(tab_MinKomp[Testy czystości / Reinheitstests],MATCH($B309,tab_MinKomp[[Stanowisko / Position ]:[Stanowisko / Position ]],0))="n/a","n/a",DW309-INDEX(tab_MinKomp[Testy czystości / Reinheitstests],MATCH($B309,tab_MinKomp[[Stanowisko / Position ]:[Stanowisko / Position ]],0)))</f>
        <v>n/a</v>
      </c>
      <c r="DX310" s="190" t="str">
        <f>IF(INDEX(tab_MinKomp[Testy czystości / Reinheitstests],MATCH($B309,tab_MinKomp[[Stanowisko / Position ]:[Stanowisko / Position ]],0))="n/a","n/a",DX309-INDEX(tab_MinKomp[Testy czystości / Reinheitstests],MATCH($B309,tab_MinKomp[[Stanowisko / Position ]:[Stanowisko / Position ]],0)))</f>
        <v>n/a</v>
      </c>
      <c r="DY310" s="190" t="str">
        <f>IF(INDEX(tab_MinKomp[Testy czystości / Reinheitstests],MATCH($B309,tab_MinKomp[[Stanowisko / Position ]:[Stanowisko / Position ]],0))="n/a","n/a",DY309-INDEX(tab_MinKomp[Testy czystości / Reinheitstests],MATCH($B309,tab_MinKomp[[Stanowisko / Position ]:[Stanowisko / Position ]],0)))</f>
        <v>n/a</v>
      </c>
      <c r="DZ310" s="190" t="str">
        <f>IF(INDEX(tab_MinKomp[Testy czystości / Reinheitstests],MATCH($B309,tab_MinKomp[[Stanowisko / Position ]:[Stanowisko / Position ]],0))="n/a","n/a",DZ309-INDEX(tab_MinKomp[Testy czystości / Reinheitstests],MATCH($B309,tab_MinKomp[[Stanowisko / Position ]:[Stanowisko / Position ]],0)))</f>
        <v>n/a</v>
      </c>
      <c r="EA310" s="194" t="str">
        <f>IF(INDEX(tab_MinKomp[SUPPLIER MANAGEMENT],MATCH($B309,tab_MinKomp[[Stanowisko / Position ]:[Stanowisko / Position ]],0))="n/a","n/a",EA309-INDEX(tab_MinKomp[SUPPLIER MANAGEMENT],MATCH($B309,tab_MinKomp[[Stanowisko / Position ]:[Stanowisko / Position ]],0)))</f>
        <v>n/a</v>
      </c>
      <c r="EB310" s="190" t="str">
        <f>IF(INDEX(tab_MinKomp[Testy czystości / Reinheitstests],MATCH($B309,tab_MinKomp[[Stanowisko / Position ]:[Stanowisko / Position ]],0))="n/a","n/a",EB309-INDEX(tab_MinKomp[Testy czystości / Reinheitstests],MATCH($B309,tab_MinKomp[[Stanowisko / Position ]:[Stanowisko / Position ]],0)))</f>
        <v>n/a</v>
      </c>
      <c r="EC310" s="190" t="str">
        <f>IF(INDEX(tab_MinKomp[Testy czystości / Reinheitstests],MATCH($B309,tab_MinKomp[[Stanowisko / Position ]:[Stanowisko / Position ]],0))="n/a","n/a",EC309-INDEX(tab_MinKomp[Testy czystości / Reinheitstests],MATCH($B309,tab_MinKomp[[Stanowisko / Position ]:[Stanowisko / Position ]],0)))</f>
        <v>n/a</v>
      </c>
      <c r="ED310" s="190" t="str">
        <f>IF(INDEX(tab_MinKomp[Testy czystości / Reinheitstests],MATCH($B309,tab_MinKomp[[Stanowisko / Position ]:[Stanowisko / Position ]],0))="n/a","n/a",ED309-INDEX(tab_MinKomp[Testy czystości / Reinheitstests],MATCH($B309,tab_MinKomp[[Stanowisko / Position ]:[Stanowisko / Position ]],0)))</f>
        <v>n/a</v>
      </c>
      <c r="EE310" s="190" t="str">
        <f>IF(INDEX(tab_MinKomp[Testy czystości / Reinheitstests],MATCH($B309,tab_MinKomp[[Stanowisko / Position ]:[Stanowisko / Position ]],0))="n/a","n/a",EE309-INDEX(tab_MinKomp[Testy czystości / Reinheitstests],MATCH($B309,tab_MinKomp[[Stanowisko / Position ]:[Stanowisko / Position ]],0)))</f>
        <v>n/a</v>
      </c>
      <c r="EF310" s="190" t="str">
        <f>IF(INDEX(tab_MinKomp[Testy czystości / Reinheitstests],MATCH($B309,tab_MinKomp[[Stanowisko / Position ]:[Stanowisko / Position ]],0))="n/a","n/a",EF309-INDEX(tab_MinKomp[Testy czystości / Reinheitstests],MATCH($B309,tab_MinKomp[[Stanowisko / Position ]:[Stanowisko / Position ]],0)))</f>
        <v>n/a</v>
      </c>
      <c r="EG310" s="190" t="str">
        <f>IF(INDEX(tab_MinKomp[Testy czystości / Reinheitstests],MATCH($B309,tab_MinKomp[[Stanowisko / Position ]:[Stanowisko / Position ]],0))="n/a","n/a",EG309-INDEX(tab_MinKomp[Testy czystości / Reinheitstests],MATCH($B309,tab_MinKomp[[Stanowisko / Position ]:[Stanowisko / Position ]],0)))</f>
        <v>n/a</v>
      </c>
      <c r="EH310" s="190" t="str">
        <f>IF(INDEX(tab_MinKomp[Testy czystości / Reinheitstests],MATCH($B309,tab_MinKomp[[Stanowisko / Position ]:[Stanowisko / Position ]],0))="n/a","n/a",EH309-INDEX(tab_MinKomp[Testy czystości / Reinheitstests],MATCH($B309,tab_MinKomp[[Stanowisko / Position ]:[Stanowisko / Position ]],0)))</f>
        <v>n/a</v>
      </c>
      <c r="EI310" s="190" t="str">
        <f>IF(INDEX(tab_MinKomp[Testy czystości / Reinheitstests],MATCH($B309,tab_MinKomp[[Stanowisko / Position ]:[Stanowisko / Position ]],0))="n/a","n/a",EI309-INDEX(tab_MinKomp[Testy czystości / Reinheitstests],MATCH($B309,tab_MinKomp[[Stanowisko / Position ]:[Stanowisko / Position ]],0)))</f>
        <v>n/a</v>
      </c>
      <c r="EJ310" s="190" t="str">
        <f>IF(INDEX(tab_MinKomp[Testy czystości / Reinheitstests],MATCH($B309,tab_MinKomp[[Stanowisko / Position ]:[Stanowisko / Position ]],0))="n/a","n/a",EJ309-INDEX(tab_MinKomp[Testy czystości / Reinheitstests],MATCH($B309,tab_MinKomp[[Stanowisko / Position ]:[Stanowisko / Position ]],0)))</f>
        <v>n/a</v>
      </c>
      <c r="EK310" s="190" t="str">
        <f>IF(INDEX(tab_MinKomp[Testy czystości / Reinheitstests],MATCH($B309,tab_MinKomp[[Stanowisko / Position ]:[Stanowisko / Position ]],0))="n/a","n/a",EK309-INDEX(tab_MinKomp[Testy czystości / Reinheitstests],MATCH($B309,tab_MinKomp[[Stanowisko / Position ]:[Stanowisko / Position ]],0)))</f>
        <v>n/a</v>
      </c>
      <c r="EL310" s="190" t="str">
        <f>IF(INDEX(tab_MinKomp[Testy czystości / Reinheitstests],MATCH($B309,tab_MinKomp[[Stanowisko / Position ]:[Stanowisko / Position ]],0))="n/a","n/a",EL309-INDEX(tab_MinKomp[Testy czystości / Reinheitstests],MATCH($B309,tab_MinKomp[[Stanowisko / Position ]:[Stanowisko / Position ]],0)))</f>
        <v>n/a</v>
      </c>
      <c r="EM310" s="190" t="str">
        <f>IF(INDEX(tab_MinKomp[Testy czystości / Reinheitstests],MATCH($B309,tab_MinKomp[[Stanowisko / Position ]:[Stanowisko / Position ]],0))="n/a","n/a",EM309-INDEX(tab_MinKomp[Testy czystości / Reinheitstests],MATCH($B309,tab_MinKomp[[Stanowisko / Position ]:[Stanowisko / Position ]],0)))</f>
        <v>n/a</v>
      </c>
      <c r="EN310" s="190" t="str">
        <f>IF(INDEX(tab_MinKomp[Testy czystości / Reinheitstests],MATCH($B309,tab_MinKomp[[Stanowisko / Position ]:[Stanowisko / Position ]],0))="n/a","n/a",EN309-INDEX(tab_MinKomp[Testy czystości / Reinheitstests],MATCH($B309,tab_MinKomp[[Stanowisko / Position ]:[Stanowisko / Position ]],0)))</f>
        <v>n/a</v>
      </c>
      <c r="EO310" s="194" t="str">
        <f>IF(INDEX(tab_MinKomp[Konserwacja Rep],MATCH($B309,tab_MinKomp[[Stanowisko / Position ]:[Stanowisko / Position ]],0))="n/a","n/a",EO309-INDEX(tab_MinKomp[Konserwacja Rep],MATCH($B309,tab_MinKomp[[Stanowisko / Position ]:[Stanowisko / Position ]],0)))</f>
        <v>n/a</v>
      </c>
      <c r="EP310" s="194" t="str">
        <f>IF(INDEX(tab_MinKomp[[Konserwacja Engel ]],MATCH($B309,tab_MinKomp[[Stanowisko / Position ]:[Stanowisko / Position ]],0))="n/a","n/a",EP309-INDEX(tab_MinKomp[[Konserwacja Engel ]],MATCH($B309,tab_MinKomp[[Stanowisko / Position ]:[Stanowisko / Position ]],0)))</f>
        <v>n/a</v>
      </c>
      <c r="EQ310" s="194" t="str">
        <f>IF(INDEX(tab_MinKomp[Konserwacja B 50],MATCH($B309,tab_MinKomp[[Stanowisko / Position ]:[Stanowisko / Position ]],0))="n/a","n/a",EQ309-INDEX(tab_MinKomp[Konserwacja B 50],MATCH($B309,tab_MinKomp[[Stanowisko / Position ]:[Stanowisko / Position ]],0)))</f>
        <v>n/a</v>
      </c>
      <c r="ER310" s="194" t="str">
        <f>IF(INDEX(tab_MinKomp[[Konserwacja EOL ]],MATCH($B309,tab_MinKomp[[Stanowisko / Position ]:[Stanowisko / Position ]],0))="n/a","n/a",ER309-INDEX(tab_MinKomp[[Konserwacja EOL ]],MATCH($B309,tab_MinKomp[[Stanowisko / Position ]:[Stanowisko / Position ]],0)))</f>
        <v>n/a</v>
      </c>
      <c r="ES310" s="194" t="str">
        <f>IF(INDEX(tab_MinKomp[Konserwacja Branson],MATCH($B309,tab_MinKomp[[Stanowisko / Position ]:[Stanowisko / Position ]],0))="n/a","n/a",ES309-INDEX(tab_MinKomp[Konserwacja Branson],MATCH($B309,tab_MinKomp[[Stanowisko / Position ]:[Stanowisko / Position ]],0)))</f>
        <v>n/a</v>
      </c>
      <c r="ET310" s="194" t="str">
        <f>IF(INDEX(tab_MinKomp[Konserwacja coolery],MATCH($B309,tab_MinKomp[[Stanowisko / Position ]:[Stanowisko / Position ]],0))="n/a","n/a",ET309-INDEX(tab_MinKomp[Konserwacja coolery],MATCH($B309,tab_MinKomp[[Stanowisko / Position ]:[Stanowisko / Position ]],0)))</f>
        <v>n/a</v>
      </c>
      <c r="EU310" s="194" t="str">
        <f>IF(INDEX(tab_MinKomp[Konserwacja piecy],MATCH($B309,tab_MinKomp[[Stanowisko / Position ]:[Stanowisko / Position ]],0))="n/a","n/a",EU309-INDEX(tab_MinKomp[Konserwacja piecy],MATCH($B309,tab_MinKomp[[Stanowisko / Position ]:[Stanowisko / Position ]],0)))</f>
        <v>n/a</v>
      </c>
      <c r="EV310" s="194" t="str">
        <f>IF(INDEX(tab_MinKomp[Rysunek techniczny- czytanie],MATCH($B309,tab_MinKomp[[Stanowisko / Position ]:[Stanowisko / Position ]],0))="n/a","n/a",EV309-INDEX(tab_MinKomp[Rysunek techniczny- czytanie],MATCH($B309,tab_MinKomp[[Stanowisko / Position ]:[Stanowisko / Position ]],0)))</f>
        <v>n/a</v>
      </c>
      <c r="EW310" s="194" t="str">
        <f>IF(INDEX(tab_MinKomp[Elektryka],MATCH($B309,tab_MinKomp[[Stanowisko / Position ]:[Stanowisko / Position ]],0))="n/a","n/a",EW309-INDEX(tab_MinKomp[Elektryka],MATCH($B309,tab_MinKomp[[Stanowisko / Position ]:[Stanowisko / Position ]],0)))</f>
        <v>n/a</v>
      </c>
      <c r="EX310" s="194" t="str">
        <f>IF(INDEX(tab_MinKomp[Pneumatyka],MATCH($B309,tab_MinKomp[[Stanowisko / Position ]:[Stanowisko / Position ]],0))="n/a","n/a",EX309-INDEX(tab_MinKomp[Pneumatyka],MATCH($B309,tab_MinKomp[[Stanowisko / Position ]:[Stanowisko / Position ]],0)))</f>
        <v>n/a</v>
      </c>
      <c r="EY310" s="194" t="str">
        <f>IF(INDEX(tab_MinKomp[[Hydraulika ]],MATCH($B309,tab_MinKomp[[Stanowisko / Position ]:[Stanowisko / Position ]],0))="n/a","n/a",EY309-INDEX(tab_MinKomp[[Hydraulika ]],MATCH($B309,tab_MinKomp[[Stanowisko / Position ]:[Stanowisko / Position ]],0)))</f>
        <v>n/a</v>
      </c>
      <c r="EZ310" s="194" t="str">
        <f>IF(INDEX(tab_MinKomp[Podciśnienie],MATCH($B309,tab_MinKomp[[Stanowisko / Position ]:[Stanowisko / Position ]],0))="n/a","n/a",EZ309-INDEX(tab_MinKomp[Podciśnienie],MATCH($B309,tab_MinKomp[[Stanowisko / Position ]:[Stanowisko / Position ]],0)))</f>
        <v>n/a</v>
      </c>
      <c r="FA310" s="194" t="str">
        <f>IF(INDEX(tab_MinKomp[Usuwanie awarii],MATCH($B309,tab_MinKomp[[Stanowisko / Position ]:[Stanowisko / Position ]],0))="n/a","n/a",FA309-INDEX(tab_MinKomp[Usuwanie awarii],MATCH($B309,tab_MinKomp[[Stanowisko / Position ]:[Stanowisko / Position ]],0)))</f>
        <v>n/a</v>
      </c>
      <c r="FB310" s="194" t="str">
        <f>IF(INDEX(tab_MinKomp[Obsługa robotów],MATCH($B309,tab_MinKomp[[Stanowisko / Position ]:[Stanowisko / Position ]],0))="n/a","n/a",FB309-INDEX(tab_MinKomp[Obsługa robotów],MATCH($B309,tab_MinKomp[[Stanowisko / Position ]:[Stanowisko / Position ]],0)))</f>
        <v>n/a</v>
      </c>
      <c r="FC310" s="194" t="str">
        <f>IF(INDEX(tab_MinKomp[Obsługa sterowania maszyny],MATCH($B309,tab_MinKomp[[Stanowisko / Position ]:[Stanowisko / Position ]],0))="n/a","n/a",FC309-INDEX(tab_MinKomp[Obsługa sterowania maszyny],MATCH($B309,tab_MinKomp[[Stanowisko / Position ]:[Stanowisko / Position ]],0)))</f>
        <v>n/a</v>
      </c>
      <c r="FD310" s="194" t="str">
        <f>IF(INDEX(tab_MinKomp[Usuwanie przyczyn żródłowych],MATCH($B309,tab_MinKomp[[Stanowisko / Position ]:[Stanowisko / Position ]],0))="n/a","n/a",FD309-INDEX(tab_MinKomp[Usuwanie przyczyn żródłowych],MATCH($B309,tab_MinKomp[[Stanowisko / Position ]:[Stanowisko / Position ]],0)))</f>
        <v>n/a</v>
      </c>
      <c r="FE310" s="194" t="str">
        <f>IF(INDEX(tab_MinKomp[Cmms stosowanie],MATCH($B309,tab_MinKomp[[Stanowisko / Position ]:[Stanowisko / Position ]],0))="n/a","n/a",FE309-INDEX(tab_MinKomp[Cmms stosowanie],MATCH($B309,tab_MinKomp[[Stanowisko / Position ]:[Stanowisko / Position ]],0)))</f>
        <v>n/a</v>
      </c>
      <c r="FF310" s="190" t="str">
        <f>IF(INDEX(tab_MinKomp[Testy czystości / Reinheitstests],MATCH($B309,tab_MinKomp[[Stanowisko / Position ]:[Stanowisko / Position ]],0))="n/a","n/a",FF309-INDEX(tab_MinKomp[Testy czystości / Reinheitstests],MATCH($B309,tab_MinKomp[[Stanowisko / Position ]:[Stanowisko / Position ]],0)))</f>
        <v>n/a</v>
      </c>
      <c r="FG310" s="194" t="str">
        <f>IF(INDEX(tab_MinKomp[Czyszczenie form plastikowych],MATCH($B309,tab_MinKomp[[Stanowisko / Position ]:[Stanowisko / Position ]],0))="n/a","n/a",FG309-INDEX(tab_MinKomp[Czyszczenie form plastikowych],MATCH($B309,tab_MinKomp[[Stanowisko / Position ]:[Stanowisko / Position ]],0)))</f>
        <v>n/a</v>
      </c>
      <c r="FH310" s="194" t="str">
        <f>IF(INDEX(tab_MinKomp[Wymiana form plastik],MATCH($B309,tab_MinKomp[[Stanowisko / Position ]:[Stanowisko / Position ]],0))="n/a","n/a",FH309-INDEX(tab_MinKomp[Wymiana form plastik],MATCH($B309,tab_MinKomp[[Stanowisko / Position ]:[Stanowisko / Position ]],0)))</f>
        <v>n/a</v>
      </c>
      <c r="FI310" s="194" t="str">
        <f>IF(INDEX(tab_MinKomp[Wymiana form guma],MATCH($B309,tab_MinKomp[[Stanowisko / Position ]:[Stanowisko / Position ]],0))="n/a","n/a",FI309-INDEX(tab_MinKomp[Wymiana form guma],MATCH($B309,tab_MinKomp[[Stanowisko / Position ]:[Stanowisko / Position ]],0)))</f>
        <v>n/a</v>
      </c>
      <c r="FJ310" s="194" t="str">
        <f>IF(INDEX(tab_MinKomp[Konserwacja KK],MATCH($B309,tab_MinKomp[[Stanowisko / Position ]:[Stanowisko / Position ]],0))="n/a","n/a",FJ309-INDEX(tab_MinKomp[Konserwacja KK],MATCH($B309,tab_MinKomp[[Stanowisko / Position ]:[Stanowisko / Position ]],0)))</f>
        <v>n/a</v>
      </c>
      <c r="FK310" s="194" t="str">
        <f>IF(INDEX(tab_MinKomp[Konserwacja form guma],MATCH($B309,tab_MinKomp[[Stanowisko / Position ]:[Stanowisko / Position ]],0))="n/a","n/a",FK309-INDEX(tab_MinKomp[Konserwacja form guma],MATCH($B309,tab_MinKomp[[Stanowisko / Position ]:[Stanowisko / Position ]],0)))</f>
        <v>n/a</v>
      </c>
      <c r="FL310" s="194" t="str">
        <f>IF(INDEX(tab_MinKomp[Konserwacja form plastiki],MATCH($B309,tab_MinKomp[[Stanowisko / Position ]:[Stanowisko / Position ]],0))="n/a","n/a",FL309-INDEX(tab_MinKomp[Konserwacja form plastiki],MATCH($B309,tab_MinKomp[[Stanowisko / Position ]:[Stanowisko / Position ]],0)))</f>
        <v>n/a</v>
      </c>
      <c r="FM310" s="194" t="str">
        <f>IF(INDEX(tab_MinKomp[Konserwacja Gorącego Kanału],MATCH($B309,tab_MinKomp[[Stanowisko / Position ]:[Stanowisko / Position ]],0))="n/a","n/a",FM309-INDEX(tab_MinKomp[Konserwacja Gorącego Kanału],MATCH($B309,tab_MinKomp[[Stanowisko / Position ]:[Stanowisko / Position ]],0)))</f>
        <v>n/a</v>
      </c>
      <c r="FN310" s="190" t="s">
        <v>248</v>
      </c>
      <c r="FO310" s="190" t="s">
        <v>248</v>
      </c>
      <c r="FP310" s="190" t="s">
        <v>248</v>
      </c>
      <c r="FQ310" s="196" t="str">
        <f>IF(INDEX(tab_MinKomp[Język angielski / Englisch],MATCH($B309,tab_MinKomp[[Stanowisko / Position ]:[Stanowisko / Position ]],0))="n/a","n/a",FQ309-INDEX(tab_MinKomp[Język angielski / Englisch],MATCH($B309,tab_MinKomp[[Stanowisko / Position ]:[Stanowisko / Position ]],0)))</f>
        <v>n/a</v>
      </c>
      <c r="FR310" s="196" t="str">
        <f>IF(INDEX(tab_MinKomp[Język niemiecki / Deutsch],MATCH($B309,tab_MinKomp[[Stanowisko / Position ]:[Stanowisko / Position ]],0))="n/a","n/a",FR309-INDEX(tab_MinKomp[Język niemiecki / Deutsch],MATCH($B309,tab_MinKomp[[Stanowisko / Position ]:[Stanowisko / Position ]],0)))</f>
        <v>n/a</v>
      </c>
      <c r="FS310" s="194">
        <v>0</v>
      </c>
      <c r="FT310" s="194">
        <v>0</v>
      </c>
      <c r="FU310" s="194">
        <v>0</v>
      </c>
      <c r="FV310" s="194">
        <f>IF(INDEX(tab_MinKomp[Umiejętności szkoleniowe / Trainingsfähigkeiten],MATCH($B309,tab_MinKomp[[Stanowisko / Position ]:[Stanowisko / Position ]],0))="n/a","n/a",FV309-INDEX(tab_MinKomp[Umiejętności szkoleniowe / Trainingsfähigkeiten],MATCH($B309,tab_MinKomp[[Stanowisko / Position ]:[Stanowisko / Position ]],0)))</f>
        <v>0</v>
      </c>
      <c r="FW310" s="194">
        <f>IF(INDEX(tab_MinKomp[Analityczne myślenie, podejście / Analitysches Denken, Einstellung],MATCH($B309,tab_MinKomp[[Stanowisko / Position ]:[Stanowisko / Position ]],0))="n/a","n/a",FW309-INDEX(tab_MinKomp[Analityczne myślenie, podejście / Analitysches Denken, Einstellung],MATCH($B309,tab_MinKomp[[Stanowisko / Position ]:[Stanowisko / Position ]],0)))</f>
        <v>0</v>
      </c>
      <c r="FX310" s="194">
        <f>IF(INDEX(tab_MinKomp[Dokładność, precyzja w dzialaniu / Genauigkeit, Präzision in die Arbeit],MATCH($B309,tab_MinKomp[[Stanowisko / Position ]:[Stanowisko / Position ]],0))="n/a","n/a",FX309-INDEX(tab_MinKomp[Dokładność, precyzja w dzialaniu / Genauigkeit, Präzision in die Arbeit],MATCH($B309,tab_MinKomp[[Stanowisko / Position ]:[Stanowisko / Position ]],0)))</f>
        <v>0</v>
      </c>
      <c r="FY310" s="194">
        <f>IF(INDEX(tab_MinKomp[Dyspozycyjność / Verfügbarkeit],MATCH($B309,tab_MinKomp[[Stanowisko / Position ]:[Stanowisko / Position ]],0))="n/a","n/a",FY309-INDEX(tab_MinKomp[Dyspozycyjność / Verfügbarkeit],MATCH($B309,tab_MinKomp[[Stanowisko / Position ]:[Stanowisko / Position ]],0)))</f>
        <v>0</v>
      </c>
      <c r="FZ310" s="194">
        <f>IF(INDEX(tab_MinKomp[Zaangażowanie / 
Engagement],MATCH($B309,tab_MinKomp[[Stanowisko / Position ]:[Stanowisko / Position ]],0))="n/a","n/a",FZ309-INDEX(tab_MinKomp[Zaangażowanie / 
Engagement],MATCH($B309,tab_MinKomp[[Stanowisko / Position ]:[Stanowisko / Position ]],0)))</f>
        <v>0</v>
      </c>
      <c r="GA310" s="194" t="str">
        <f>IF(INDEX(tab_MinKomp[Konserwacja form guma],MATCH($B309,tab_MinKomp[[Stanowisko / Position ]:[Stanowisko / Position ]],0))="n/a","n/a",GA309-INDEX(tab_MinKomp[Konserwacja form guma],MATCH($B309,tab_MinKomp[[Stanowisko / Position ]:[Stanowisko / Position ]],0)))</f>
        <v>n/a</v>
      </c>
      <c r="GB310" s="194" t="str">
        <f>IF(INDEX(tab_MinKomp[Konserwacja form plastiki],MATCH($B309,tab_MinKomp[[Stanowisko / Position ]:[Stanowisko / Position ]],0))="n/a","n/a",GB309-INDEX(tab_MinKomp[Konserwacja form plastiki],MATCH($B309,tab_MinKomp[[Stanowisko / Position ]:[Stanowisko / Position ]],0)))</f>
        <v>n/a</v>
      </c>
      <c r="GC310" s="194">
        <f>IF(INDEX(tab_MinKomp[Elastyczność w działaniu],MATCH($B309,tab_MinKomp[[Stanowisko / Position ]:[Stanowisko / Position ]],0))="n/a","n/a",GC309-INDEX(tab_MinKomp[Elastyczność w działaniu],MATCH($B309,tab_MinKomp[[Stanowisko / Position ]:[Stanowisko / Position ]],0)))</f>
        <v>0</v>
      </c>
      <c r="GD310" s="194">
        <f>IF(INDEX(tab_MinKomp[Komunikatywność],MATCH($B309,tab_MinKomp[[Stanowisko / Position ]:[Stanowisko / Position ]],0))="n/a","n/a",GD309-INDEX(tab_MinKomp[Komunikatywność],MATCH($B309,tab_MinKomp[[Stanowisko / Position ]:[Stanowisko / Position ]],0)))</f>
        <v>0</v>
      </c>
      <c r="GE310" s="193" t="str">
        <f>IF(INDEX(tab_MinKomp[Motywowanie i budowanie zaangażowania zespołu],MATCH($B309,tab_MinKomp[[Stanowisko / Position ]:[Stanowisko / Position ]],0))="n/a","n/a",GE309-INDEX(tab_MinKomp[Motywowanie i budowanie zaangażowania zespołu],MATCH($B309,tab_MinKomp[[Stanowisko / Position ]:[Stanowisko / Position ]],0)))</f>
        <v>n/a</v>
      </c>
      <c r="GF310" s="186" t="s">
        <v>248</v>
      </c>
      <c r="GG310" s="186" t="s">
        <v>248</v>
      </c>
      <c r="GH310" s="186" t="s">
        <v>248</v>
      </c>
      <c r="GI310" s="186" t="s">
        <v>248</v>
      </c>
      <c r="GJ310" s="186" t="s">
        <v>248</v>
      </c>
      <c r="GK310" s="186" t="s">
        <v>248</v>
      </c>
      <c r="GL310" s="186" t="s">
        <v>248</v>
      </c>
      <c r="GM310" s="186" t="s">
        <v>248</v>
      </c>
      <c r="GN310" s="186" t="s">
        <v>248</v>
      </c>
      <c r="GO310" s="186" t="s">
        <v>248</v>
      </c>
      <c r="GP310" s="186" t="s">
        <v>248</v>
      </c>
      <c r="GQ310" s="186" t="s">
        <v>248</v>
      </c>
      <c r="GR310" s="186" t="s">
        <v>248</v>
      </c>
      <c r="GS310" s="186" t="s">
        <v>248</v>
      </c>
      <c r="GT310" s="186" t="s">
        <v>248</v>
      </c>
      <c r="GU310" s="186" t="s">
        <v>248</v>
      </c>
      <c r="GV310" s="186" t="s">
        <v>248</v>
      </c>
      <c r="GW310" s="186" t="s">
        <v>248</v>
      </c>
      <c r="GX310" s="186" t="s">
        <v>248</v>
      </c>
      <c r="GY310" s="186" t="s">
        <v>248</v>
      </c>
      <c r="GZ310" s="261" t="s">
        <v>248</v>
      </c>
      <c r="HA310" s="261" t="s">
        <v>248</v>
      </c>
      <c r="HB310" s="191">
        <f>SUM(G310:GE310)/(HB309-(SUM(G310:GE310)))</f>
        <v>1.9607843137254902E-2</v>
      </c>
    </row>
    <row r="311" spans="1:210" ht="24.9" customHeight="1" x14ac:dyDescent="0.3">
      <c r="A311" s="105" t="s">
        <v>321</v>
      </c>
      <c r="B311" s="105" t="s">
        <v>315</v>
      </c>
      <c r="C311" s="105" t="s">
        <v>398</v>
      </c>
      <c r="D311" s="105">
        <v>837</v>
      </c>
      <c r="E311" s="394" t="s">
        <v>540</v>
      </c>
      <c r="F311" s="185" t="s">
        <v>374</v>
      </c>
      <c r="G311" s="186">
        <v>2</v>
      </c>
      <c r="H311" s="186">
        <v>1</v>
      </c>
      <c r="I311" s="186">
        <v>2</v>
      </c>
      <c r="J311" s="186">
        <v>1</v>
      </c>
      <c r="K311" s="186">
        <v>1</v>
      </c>
      <c r="L311" s="186" t="s">
        <v>248</v>
      </c>
      <c r="M311" s="186" t="s">
        <v>248</v>
      </c>
      <c r="N311" s="186" t="s">
        <v>248</v>
      </c>
      <c r="O311" s="186">
        <v>1</v>
      </c>
      <c r="P311" s="186">
        <v>1</v>
      </c>
      <c r="Q311" s="186" t="s">
        <v>248</v>
      </c>
      <c r="R311" s="186" t="s">
        <v>248</v>
      </c>
      <c r="S311" s="186" t="s">
        <v>248</v>
      </c>
      <c r="T311" s="186" t="s">
        <v>248</v>
      </c>
      <c r="U311" s="186" t="s">
        <v>248</v>
      </c>
      <c r="V311" s="186" t="s">
        <v>248</v>
      </c>
      <c r="W311" s="186" t="s">
        <v>248</v>
      </c>
      <c r="X311" s="186" t="s">
        <v>248</v>
      </c>
      <c r="Y311" s="186" t="s">
        <v>248</v>
      </c>
      <c r="Z311" s="186" t="s">
        <v>248</v>
      </c>
      <c r="AA311" s="186" t="s">
        <v>248</v>
      </c>
      <c r="AB311" s="186" t="s">
        <v>248</v>
      </c>
      <c r="AC311" s="186" t="s">
        <v>248</v>
      </c>
      <c r="AD311" s="186" t="s">
        <v>248</v>
      </c>
      <c r="AE311" s="186" t="s">
        <v>248</v>
      </c>
      <c r="AF311" s="186" t="s">
        <v>248</v>
      </c>
      <c r="AG311" s="186" t="s">
        <v>248</v>
      </c>
      <c r="AH311" s="186" t="s">
        <v>248</v>
      </c>
      <c r="AI311" s="186" t="s">
        <v>248</v>
      </c>
      <c r="AJ311" s="186" t="s">
        <v>248</v>
      </c>
      <c r="AK311" s="186" t="s">
        <v>248</v>
      </c>
      <c r="AL311" s="186">
        <v>1</v>
      </c>
      <c r="AM311" s="186" t="s">
        <v>248</v>
      </c>
      <c r="AN311" s="186" t="s">
        <v>248</v>
      </c>
      <c r="AO311" s="186">
        <v>2</v>
      </c>
      <c r="AP311" s="186" t="s">
        <v>248</v>
      </c>
      <c r="AQ311" s="186">
        <v>2</v>
      </c>
      <c r="AR311" s="186" t="s">
        <v>248</v>
      </c>
      <c r="AS311" s="186" t="s">
        <v>248</v>
      </c>
      <c r="AT311" s="186" t="s">
        <v>248</v>
      </c>
      <c r="AU311" s="186" t="s">
        <v>248</v>
      </c>
      <c r="AV311" s="186">
        <v>2</v>
      </c>
      <c r="AW311" s="186">
        <v>1</v>
      </c>
      <c r="AX311" s="186" t="s">
        <v>248</v>
      </c>
      <c r="AY311" s="186" t="s">
        <v>248</v>
      </c>
      <c r="AZ311" s="186" t="s">
        <v>248</v>
      </c>
      <c r="BA311" s="186" t="s">
        <v>248</v>
      </c>
      <c r="BB311" s="186" t="s">
        <v>248</v>
      </c>
      <c r="BC311" s="186" t="s">
        <v>248</v>
      </c>
      <c r="BD311" s="186" t="s">
        <v>248</v>
      </c>
      <c r="BE311" s="186" t="s">
        <v>248</v>
      </c>
      <c r="BF311" s="186" t="s">
        <v>248</v>
      </c>
      <c r="BG311" s="186" t="s">
        <v>248</v>
      </c>
      <c r="BH311" s="186" t="s">
        <v>248</v>
      </c>
      <c r="BI311" s="186" t="s">
        <v>248</v>
      </c>
      <c r="BJ311" s="186" t="s">
        <v>248</v>
      </c>
      <c r="BK311" s="186" t="s">
        <v>248</v>
      </c>
      <c r="BL311" s="186" t="s">
        <v>248</v>
      </c>
      <c r="BM311" s="186" t="s">
        <v>248</v>
      </c>
      <c r="BN311" s="186" t="s">
        <v>248</v>
      </c>
      <c r="BO311" s="186" t="s">
        <v>248</v>
      </c>
      <c r="BP311" s="186" t="s">
        <v>248</v>
      </c>
      <c r="BQ311" s="186" t="s">
        <v>248</v>
      </c>
      <c r="BR311" s="186" t="s">
        <v>248</v>
      </c>
      <c r="BS311" s="186">
        <v>3</v>
      </c>
      <c r="BT311" s="186" t="s">
        <v>248</v>
      </c>
      <c r="BU311" s="186">
        <v>3</v>
      </c>
      <c r="BV311" s="186" t="s">
        <v>248</v>
      </c>
      <c r="BW311" s="186">
        <v>3</v>
      </c>
      <c r="BX311" s="186">
        <v>2</v>
      </c>
      <c r="BY311" s="186" t="s">
        <v>248</v>
      </c>
      <c r="BZ311" s="186">
        <v>3</v>
      </c>
      <c r="CA311" s="186" t="s">
        <v>248</v>
      </c>
      <c r="CB311" s="186">
        <v>2</v>
      </c>
      <c r="CC311" s="186" t="s">
        <v>248</v>
      </c>
      <c r="CD311" s="186">
        <v>2</v>
      </c>
      <c r="CE311" s="186">
        <v>3</v>
      </c>
      <c r="CF311" s="186">
        <v>2</v>
      </c>
      <c r="CG311" s="186">
        <v>2</v>
      </c>
      <c r="CH311" s="186" t="s">
        <v>248</v>
      </c>
      <c r="CI311" s="186" t="s">
        <v>248</v>
      </c>
      <c r="CJ311" s="186" t="s">
        <v>248</v>
      </c>
      <c r="CK311" s="186" t="s">
        <v>248</v>
      </c>
      <c r="CL311" s="186" t="s">
        <v>248</v>
      </c>
      <c r="CM311" s="186" t="s">
        <v>248</v>
      </c>
      <c r="CN311" s="186" t="s">
        <v>248</v>
      </c>
      <c r="CO311" s="186" t="s">
        <v>248</v>
      </c>
      <c r="CP311" s="186" t="s">
        <v>248</v>
      </c>
      <c r="CQ311" s="186" t="s">
        <v>248</v>
      </c>
      <c r="CR311" s="186" t="s">
        <v>248</v>
      </c>
      <c r="CS311" s="186" t="s">
        <v>248</v>
      </c>
      <c r="CT311" s="186" t="s">
        <v>248</v>
      </c>
      <c r="CU311" s="186" t="s">
        <v>248</v>
      </c>
      <c r="CV311" s="186" t="s">
        <v>248</v>
      </c>
      <c r="CW311" s="186">
        <v>2</v>
      </c>
      <c r="CX311" s="186" t="s">
        <v>248</v>
      </c>
      <c r="CY311" s="186" t="s">
        <v>248</v>
      </c>
      <c r="CZ311" s="186" t="s">
        <v>248</v>
      </c>
      <c r="DA311" s="186" t="s">
        <v>248</v>
      </c>
      <c r="DB311" s="186" t="s">
        <v>248</v>
      </c>
      <c r="DC311" s="186" t="s">
        <v>248</v>
      </c>
      <c r="DD311" s="186" t="s">
        <v>248</v>
      </c>
      <c r="DE311" s="186" t="s">
        <v>248</v>
      </c>
      <c r="DF311" s="186">
        <v>1</v>
      </c>
      <c r="DG311" s="186" t="s">
        <v>248</v>
      </c>
      <c r="DH311" s="186" t="s">
        <v>248</v>
      </c>
      <c r="DI311" s="186" t="s">
        <v>248</v>
      </c>
      <c r="DJ311" s="186" t="s">
        <v>248</v>
      </c>
      <c r="DK311" s="186" t="s">
        <v>248</v>
      </c>
      <c r="DL311" s="186" t="s">
        <v>248</v>
      </c>
      <c r="DM311" s="186" t="s">
        <v>248</v>
      </c>
      <c r="DN311" s="186" t="s">
        <v>248</v>
      </c>
      <c r="DO311" s="186" t="s">
        <v>248</v>
      </c>
      <c r="DP311" s="186" t="s">
        <v>248</v>
      </c>
      <c r="DQ311" s="186" t="s">
        <v>248</v>
      </c>
      <c r="DR311" s="186" t="s">
        <v>248</v>
      </c>
      <c r="DS311" s="186" t="s">
        <v>248</v>
      </c>
      <c r="DT311" s="186" t="s">
        <v>248</v>
      </c>
      <c r="DU311" s="186" t="s">
        <v>248</v>
      </c>
      <c r="DV311" s="186" t="s">
        <v>248</v>
      </c>
      <c r="DW311" s="186" t="s">
        <v>248</v>
      </c>
      <c r="DX311" s="186" t="s">
        <v>248</v>
      </c>
      <c r="DY311" s="186" t="s">
        <v>248</v>
      </c>
      <c r="DZ311" s="186" t="s">
        <v>248</v>
      </c>
      <c r="EA311" s="186" t="s">
        <v>248</v>
      </c>
      <c r="EB311" s="186" t="s">
        <v>248</v>
      </c>
      <c r="EC311" s="186" t="s">
        <v>248</v>
      </c>
      <c r="ED311" s="186" t="s">
        <v>248</v>
      </c>
      <c r="EE311" s="186" t="s">
        <v>248</v>
      </c>
      <c r="EF311" s="186" t="s">
        <v>248</v>
      </c>
      <c r="EG311" s="186" t="s">
        <v>248</v>
      </c>
      <c r="EH311" s="186" t="s">
        <v>248</v>
      </c>
      <c r="EI311" s="186" t="s">
        <v>248</v>
      </c>
      <c r="EJ311" s="186" t="s">
        <v>248</v>
      </c>
      <c r="EK311" s="186" t="s">
        <v>248</v>
      </c>
      <c r="EL311" s="186" t="s">
        <v>248</v>
      </c>
      <c r="EM311" s="186" t="s">
        <v>248</v>
      </c>
      <c r="EN311" s="186" t="s">
        <v>248</v>
      </c>
      <c r="EO311" s="186" t="s">
        <v>248</v>
      </c>
      <c r="EP311" s="186" t="s">
        <v>248</v>
      </c>
      <c r="EQ311" s="186" t="s">
        <v>248</v>
      </c>
      <c r="ER311" s="186" t="s">
        <v>248</v>
      </c>
      <c r="ES311" s="186" t="s">
        <v>248</v>
      </c>
      <c r="ET311" s="186" t="s">
        <v>248</v>
      </c>
      <c r="EU311" s="186" t="s">
        <v>248</v>
      </c>
      <c r="EV311" s="186" t="s">
        <v>248</v>
      </c>
      <c r="EW311" s="186" t="s">
        <v>248</v>
      </c>
      <c r="EX311" s="186" t="s">
        <v>248</v>
      </c>
      <c r="EY311" s="186" t="s">
        <v>248</v>
      </c>
      <c r="EZ311" s="186" t="s">
        <v>248</v>
      </c>
      <c r="FA311" s="186" t="s">
        <v>248</v>
      </c>
      <c r="FB311" s="186" t="s">
        <v>248</v>
      </c>
      <c r="FC311" s="186" t="s">
        <v>248</v>
      </c>
      <c r="FD311" s="186" t="s">
        <v>248</v>
      </c>
      <c r="FE311" s="186" t="s">
        <v>248</v>
      </c>
      <c r="FF311" s="186" t="s">
        <v>248</v>
      </c>
      <c r="FG311" s="186" t="s">
        <v>248</v>
      </c>
      <c r="FH311" s="186" t="s">
        <v>248</v>
      </c>
      <c r="FI311" s="186" t="s">
        <v>248</v>
      </c>
      <c r="FJ311" s="186" t="s">
        <v>248</v>
      </c>
      <c r="FK311" s="186" t="s">
        <v>248</v>
      </c>
      <c r="FL311" s="186" t="s">
        <v>248</v>
      </c>
      <c r="FM311" s="186" t="s">
        <v>248</v>
      </c>
      <c r="FN311" s="186" t="s">
        <v>248</v>
      </c>
      <c r="FO311" s="186" t="s">
        <v>248</v>
      </c>
      <c r="FP311" s="186" t="s">
        <v>248</v>
      </c>
      <c r="FQ311" s="187" t="s">
        <v>248</v>
      </c>
      <c r="FR311" s="187" t="s">
        <v>248</v>
      </c>
      <c r="FS311" s="186">
        <v>2</v>
      </c>
      <c r="FT311" s="186">
        <v>2</v>
      </c>
      <c r="FU311" s="186">
        <v>2</v>
      </c>
      <c r="FV311" s="186">
        <v>3</v>
      </c>
      <c r="FW311" s="186">
        <v>2</v>
      </c>
      <c r="FX311" s="186">
        <v>2</v>
      </c>
      <c r="FY311" s="186">
        <v>2</v>
      </c>
      <c r="FZ311" s="186">
        <v>3</v>
      </c>
      <c r="GA311" s="186" t="s">
        <v>248</v>
      </c>
      <c r="GB311" s="186" t="s">
        <v>248</v>
      </c>
      <c r="GC311" s="186">
        <v>2</v>
      </c>
      <c r="GD311" s="186">
        <v>2</v>
      </c>
      <c r="GE311" s="186" t="s">
        <v>248</v>
      </c>
      <c r="GF311" s="186" t="s">
        <v>248</v>
      </c>
      <c r="GG311" s="186" t="s">
        <v>248</v>
      </c>
      <c r="GH311" s="186" t="s">
        <v>248</v>
      </c>
      <c r="GI311" s="186" t="s">
        <v>248</v>
      </c>
      <c r="GJ311" s="186" t="s">
        <v>248</v>
      </c>
      <c r="GK311" s="186" t="s">
        <v>248</v>
      </c>
      <c r="GL311" s="186" t="s">
        <v>248</v>
      </c>
      <c r="GM311" s="186" t="s">
        <v>248</v>
      </c>
      <c r="GN311" s="186" t="s">
        <v>248</v>
      </c>
      <c r="GO311" s="186" t="s">
        <v>248</v>
      </c>
      <c r="GP311" s="186" t="s">
        <v>248</v>
      </c>
      <c r="GQ311" s="186" t="s">
        <v>248</v>
      </c>
      <c r="GR311" s="186" t="s">
        <v>248</v>
      </c>
      <c r="GS311" s="186" t="s">
        <v>248</v>
      </c>
      <c r="GT311" s="186" t="s">
        <v>248</v>
      </c>
      <c r="GU311" s="186" t="s">
        <v>248</v>
      </c>
      <c r="GV311" s="186" t="s">
        <v>248</v>
      </c>
      <c r="GW311" s="186" t="s">
        <v>248</v>
      </c>
      <c r="GX311" s="186" t="s">
        <v>248</v>
      </c>
      <c r="GY311" s="186" t="s">
        <v>248</v>
      </c>
      <c r="GZ311" s="261" t="s">
        <v>248</v>
      </c>
      <c r="HA311" s="266">
        <v>3</v>
      </c>
      <c r="HB311" s="188">
        <f t="shared" ref="HB311" si="189">SUM(G311:GE311)</f>
        <v>67</v>
      </c>
    </row>
    <row r="312" spans="1:210" ht="24.9" customHeight="1" thickBot="1" x14ac:dyDescent="0.35">
      <c r="A312" s="108" t="str">
        <f t="shared" ref="A312" si="190">A311</f>
        <v>Prod.-Q-5</v>
      </c>
      <c r="B312" s="108" t="str">
        <f t="shared" ref="B312" si="191">B311</f>
        <v>Pracownik Produkcji</v>
      </c>
      <c r="C312" s="108" t="str">
        <f t="shared" ref="C312" si="192">C311</f>
        <v>ŁB</v>
      </c>
      <c r="D312" s="108">
        <f t="shared" ref="D312" si="193">D311</f>
        <v>837</v>
      </c>
      <c r="E312" s="395"/>
      <c r="F312" s="189" t="s">
        <v>375</v>
      </c>
      <c r="G312" s="192">
        <f>IF(INDEX(tab_MinKomp[Przepisy BHP / BHP Vorschriften],MATCH($B311,tab_MinKomp[[Stanowisko / Position ]:[Stanowisko / Position ]],0))="n/a","n/a",G311-INDEX(tab_MinKomp[Przepisy BHP / BHP Vorschriften],MATCH($B311,tab_MinKomp[[Stanowisko / Position ]:[Stanowisko / Position ]],0)))</f>
        <v>0</v>
      </c>
      <c r="H312" s="193">
        <f>IF(INDEX(tab_MinKomp[Przepisy PPOŻ / Brandschutzbestimmungen],MATCH($B311,tab_MinKomp[[Stanowisko / Position ]:[Stanowisko / Position ]],0))="n/a","n/a",H311-INDEX(tab_MinKomp[Przepisy PPOŻ / Brandschutzbestimmungen],MATCH($B311,tab_MinKomp[[Stanowisko / Position ]:[Stanowisko / Position ]],0)))</f>
        <v>0</v>
      </c>
      <c r="I312" s="193">
        <f>IF(INDEX(tab_MinKomp[Ryzyko zawodowe na stanowiskach pracyv/ Berufliche Risiken an Arbeitsstellen],MATCH($B311,tab_MinKomp[[Stanowisko / Position ]:[Stanowisko / Position ]],0))="n/a","n/a",I311-INDEX(tab_MinKomp[Ryzyko zawodowe na stanowiskach pracyv/ Berufliche Risiken an Arbeitsstellen],MATCH($B311,tab_MinKomp[[Stanowisko / Position ]:[Stanowisko / Position ]],0)))</f>
        <v>0</v>
      </c>
      <c r="J312" s="193">
        <f>IF(INDEX(tab_MinKomp[Gospodarka substancjami niebezpiecznymi / Gefahrstoffmanagement],MATCH($B311,tab_MinKomp[[Stanowisko / Position ]:[Stanowisko / Position ]],0))="n/a","n/a",J311-INDEX(tab_MinKomp[Gospodarka substancjami niebezpiecznymi / Gefahrstoffmanagement],MATCH($B311,tab_MinKomp[[Stanowisko / Position ]:[Stanowisko / Position ]],0)))</f>
        <v>0</v>
      </c>
      <c r="K312" s="193">
        <f>IF(INDEX(tab_MinKomp[Gospodarka odpadami / Abfallwirtschaft],MATCH($B311,tab_MinKomp[[Stanowisko / Position ]:[Stanowisko / Position ]],0))="n/a","n/a",K311-INDEX(tab_MinKomp[Gospodarka odpadami / Abfallwirtschaft],MATCH($B311,tab_MinKomp[[Stanowisko / Position ]:[Stanowisko / Position ]],0)))</f>
        <v>0</v>
      </c>
      <c r="L312" s="194" t="str">
        <f>IF(INDEX(tab_MinKomp[Przepisy kodeksu pracy / Bestimmungen des Arbeitsgesetzes],MATCH($B311,tab_MinKomp[[Stanowisko / Position ]:[Stanowisko / Position ]],0))="n/a","n/a",L311-INDEX(tab_MinKomp[Przepisy kodeksu pracy / Bestimmungen des Arbeitsgesetzes],MATCH($B311,tab_MinKomp[[Stanowisko / Position ]:[Stanowisko / Position ]],0)))</f>
        <v>n/a</v>
      </c>
      <c r="M312" s="195" t="str">
        <f>IF(INDEX(tab_MinKomp[Przepisy o ub.społ. ZUS  / Sozialversicherungsvorschriften],MATCH($B311,tab_MinKomp[[Stanowisko / Position ]:[Stanowisko / Position ]],0))="n/a","n/a",M311-INDEX(tab_MinKomp[Przepisy o ub.społ. ZUS  / Sozialversicherungsvorschriften],MATCH($B311,tab_MinKomp[[Stanowisko / Position ]:[Stanowisko / Position ]],0)))</f>
        <v>n/a</v>
      </c>
      <c r="N312" s="194" t="str">
        <f>IF(INDEX(tab_MinKomp[PRZEPISY O PDOF /persönlich Einkommensteuergesetz ],MATCH($B311,tab_MinKomp[[Stanowisko / Position ]:[Stanowisko / Position ]],0))="n/a","n/a",N311-INDEX(tab_MinKomp[PRZEPISY O PDOF /persönlich Einkommensteuergesetz ],MATCH($B311,tab_MinKomp[[Stanowisko / Position ]:[Stanowisko / Position ]],0)))</f>
        <v>n/a</v>
      </c>
      <c r="O312" s="194">
        <f>IF(INDEX(tab_MinKomp[Regulamin pracy / Arbeitsordnung],MATCH($B311,tab_MinKomp[[Stanowisko / Position ]:[Stanowisko / Position ]],0))="n/a","n/a",O311-INDEX(tab_MinKomp[Regulamin pracy / Arbeitsordnung],MATCH($B311,tab_MinKomp[[Stanowisko / Position ]:[Stanowisko / Position ]],0)))</f>
        <v>0</v>
      </c>
      <c r="P312" s="194">
        <f>IF(INDEX(tab_MinKomp[Regulamin wynagradzania / Vergütungsordnung],MATCH($B311,tab_MinKomp[[Stanowisko / Position ]:[Stanowisko / Position ]],0))="n/a","n/a",P311-INDEX(tab_MinKomp[Regulamin wynagradzania / Vergütungsordnung],MATCH($B311,tab_MinKomp[[Stanowisko / Position ]:[Stanowisko / Position ]],0)))</f>
        <v>0</v>
      </c>
      <c r="Q312" s="194" t="str">
        <f>IF(INDEX(tab_MinKomp[System R2PŁATNIK PRO: Płace / Lohnabrechnung],MATCH($B311,tab_MinKomp[[Stanowisko / Position ]:[Stanowisko / Position ]],0))="n/a","n/a",Q311-INDEX(tab_MinKomp[System R2PŁATNIK PRO: Płace / Lohnabrechnung],MATCH($B311,tab_MinKomp[[Stanowisko / Position ]:[Stanowisko / Position ]],0)))</f>
        <v>n/a</v>
      </c>
      <c r="R312" s="194" t="str">
        <f>IF(INDEX(tab_MinKomp[SystemR2PŁATNIK PRO: KADRY / Personaldaten],MATCH($B311,tab_MinKomp[[Stanowisko / Position ]:[Stanowisko / Position ]],0))="n/a","n/a",R311-INDEX(tab_MinKomp[SystemR2PŁATNIK PRO: KADRY / Personaldaten],MATCH($B311,tab_MinKomp[[Stanowisko / Position ]:[Stanowisko / Position ]],0)))</f>
        <v>n/a</v>
      </c>
      <c r="S312" s="194" t="str">
        <f>IF(INDEX(tab_MinKomp[SYSTEM R2PŁATNIK PRO: zarządzanie pracownikami / Arbeitsverwaltung],MATCH($B311,tab_MinKomp[[Stanowisko / Position ]:[Stanowisko / Position ]],0))="n/a","n/a",S311-INDEX(tab_MinKomp[SYSTEM R2PŁATNIK PRO: zarządzanie pracownikami / Arbeitsverwaltung],MATCH($B311,tab_MinKomp[[Stanowisko / Position ]:[Stanowisko / Position ]],0)))</f>
        <v>n/a</v>
      </c>
      <c r="T312" s="194" t="str">
        <f>IF(INDEX(tab_MinKomp[Doradztwo, wsparcie personalne / Personalberatung und Unterstützung],MATCH($B311,tab_MinKomp[[Stanowisko / Position ]:[Stanowisko / Position ]],0))="n/a","n/a",T311-INDEX(tab_MinKomp[Doradztwo, wsparcie personalne / Personalberatung und Unterstützung],MATCH($B311,tab_MinKomp[[Stanowisko / Position ]:[Stanowisko / Position ]],0)))</f>
        <v>n/a</v>
      </c>
      <c r="U312" s="194" t="str">
        <f>IF(INDEX(tab_MinKomp[Przepisy o podatku VAT / MwSt.- Gesetz],MATCH($B311,tab_MinKomp[[Stanowisko / Position ]:[Stanowisko / Position ]],0))="n/a","n/a",U311-INDEX(tab_MinKomp[Przepisy o podatku VAT / MwSt.- Gesetz],MATCH($B311,tab_MinKomp[[Stanowisko / Position ]:[Stanowisko / Position ]],0)))</f>
        <v>n/a</v>
      </c>
      <c r="V312" s="194" t="str">
        <f>IF(INDEX(tab_MinKomp[PrzepisyPDOP / geschäftlich Einkommensteuergesetz],MATCH($B311,tab_MinKomp[[Stanowisko / Position ]:[Stanowisko / Position ]],0))="n/a","n/a",V311-INDEX(tab_MinKomp[PrzepisyPDOP / geschäftlich Einkommensteuergesetz],MATCH($B311,tab_MinKomp[[Stanowisko / Position ]:[Stanowisko / Position ]],0)))</f>
        <v>n/a</v>
      </c>
      <c r="W312" s="194" t="str">
        <f>IF(INDEX(tab_MinKomp[System BAAN / FINANSE (FIBU)],MATCH($B311,tab_MinKomp[[Stanowisko / Position ]:[Stanowisko / Position ]],0))="n/a","n/a",W311-INDEX(tab_MinKomp[System BAAN / FINANSE (FIBU)],MATCH($B311,tab_MinKomp[[Stanowisko / Position ]:[Stanowisko / Position ]],0)))</f>
        <v>n/a</v>
      </c>
      <c r="X312" s="194" t="str">
        <f>IF(INDEX(tab_MinKomp[Systemy pomocnicze / Hilfssysteme(STOCKPROGRAM, KALK2000 etc.)],MATCH($B311,tab_MinKomp[[Stanowisko / Position ]:[Stanowisko / Position ]],0))="n/a","n/a",X311-INDEX(tab_MinKomp[Systemy pomocnicze / Hilfssysteme(STOCKPROGRAM, KALK2000 etc.)],MATCH($B311,tab_MinKomp[[Stanowisko / Position ]:[Stanowisko / Position ]],0)))</f>
        <v>n/a</v>
      </c>
      <c r="Y312" s="194" t="str">
        <f>IF(INDEX(tab_MinKomp[Polityka rachunkowości / Buchführungspolitik],MATCH($B311,tab_MinKomp[[Stanowisko / Position ]:[Stanowisko / Position ]],0))="n/a","n/a",Y311-INDEX(tab_MinKomp[Polityka rachunkowości / Buchführungspolitik],MATCH($B311,tab_MinKomp[[Stanowisko / Position ]:[Stanowisko / Position ]],0)))</f>
        <v>n/a</v>
      </c>
      <c r="Z312" s="194" t="str">
        <f>IF(INDEX(tab_MinKomp[Ustawa o rachunkowości / Rechnungslegungsgesetz],MATCH($B311,tab_MinKomp[[Stanowisko / Position ]:[Stanowisko / Position ]],0))="n/a","n/a",Z311-INDEX(tab_MinKomp[Ustawa o rachunkowości / Rechnungslegungsgesetz],MATCH($B311,tab_MinKomp[[Stanowisko / Position ]:[Stanowisko / Position ]],0)))</f>
        <v>n/a</v>
      </c>
      <c r="AA312" s="194" t="str">
        <f>IF(INDEX(tab_MinKomp[WORKFLOW - TS-100],MATCH($B311,tab_MinKomp[[Stanowisko / Position ]:[Stanowisko / Position ]],0))="n/a","n/a",AA311-INDEX(tab_MinKomp[WORKFLOW - TS-100],MATCH($B311,tab_MinKomp[[Stanowisko / Position ]:[Stanowisko / Position ]],0)))</f>
        <v>n/a</v>
      </c>
      <c r="AB312" s="194" t="str">
        <f>IF(INDEX(tab_MinKomp[WORKFLOW - SFMS],MATCH($B311,tab_MinKomp[[Stanowisko / Position ]:[Stanowisko / Position ]],0))="n/a","n/a",AB311-INDEX(tab_MinKomp[WORKFLOW - SFMS],MATCH($B311,tab_MinKomp[[Stanowisko / Position ]:[Stanowisko / Position ]],0)))</f>
        <v>n/a</v>
      </c>
      <c r="AC312" s="194" t="str">
        <f>IF(INDEX(tab_MinKomp[System ISO 9001:2015],MATCH($B311,tab_MinKomp[[Stanowisko / Position ]:[Stanowisko / Position ]],0))="n/a","n/a",AC311-INDEX(tab_MinKomp[System ISO 9001:2015],MATCH($B311,tab_MinKomp[[Stanowisko / Position ]:[Stanowisko / Position ]],0)))</f>
        <v>n/a</v>
      </c>
      <c r="AD312" s="194" t="str">
        <f>IF(INDEX(tab_MinKomp[System ISO 9001:2015],MATCH($B311,tab_MinKomp[[Stanowisko / Position ]:[Stanowisko / Position ]],0))="n/a","n/a",AD311-INDEX(tab_MinKomp[System ISO 9001:2015],MATCH($B311,tab_MinKomp[[Stanowisko / Position ]:[Stanowisko / Position ]],0)))</f>
        <v>n/a</v>
      </c>
      <c r="AE312" s="194" t="str">
        <f>IF(INDEX(tab_MinKomp[System ISO 9001:2015],MATCH($B311,tab_MinKomp[[Stanowisko / Position ]:[Stanowisko / Position ]],0))="n/a","n/a",AE311-INDEX(tab_MinKomp[System ISO 9001:2015],MATCH($B311,tab_MinKomp[[Stanowisko / Position ]:[Stanowisko / Position ]],0)))</f>
        <v>n/a</v>
      </c>
      <c r="AF312" s="194" t="str">
        <f>IF(INDEX(tab_MinKomp[System ISO 9001:2015],MATCH($B311,tab_MinKomp[[Stanowisko / Position ]:[Stanowisko / Position ]],0))="n/a","n/a",AF311-INDEX(tab_MinKomp[System ISO 9001:2015],MATCH($B311,tab_MinKomp[[Stanowisko / Position ]:[Stanowisko / Position ]],0)))</f>
        <v>n/a</v>
      </c>
      <c r="AG312" s="194" t="str">
        <f>IF(INDEX(tab_MinKomp[Wymagania VDA 6.3 Process / Forderungen],MATCH($B311,tab_MinKomp[[Stanowisko / Position ]:[Stanowisko / Position ]],0))="n/a","n/a",AG311-INDEX(tab_MinKomp[Wymagania VDA 6.3 Process / Forderungen],MATCH($B311,tab_MinKomp[[Stanowisko / Position ]:[Stanowisko / Position ]],0)))</f>
        <v>n/a</v>
      </c>
      <c r="AH312" s="194" t="str">
        <f>IF(INDEX(tab_MinKomp[Wymagania VDA 6.5 Product / Forderungen],MATCH($B311,tab_MinKomp[[Stanowisko / Position ]:[Stanowisko / Position ]],0))="n/a","n/a",AH311-INDEX(tab_MinKomp[Wymagania VDA 6.5 Product / Forderungen],MATCH($B311,tab_MinKomp[[Stanowisko / Position ]:[Stanowisko / Position ]],0)))</f>
        <v>n/a</v>
      </c>
      <c r="AI312" s="194" t="str">
        <f>IF(INDEX(tab_MinKomp[System ISO 9001:2015],MATCH($B311,tab_MinKomp[[Stanowisko / Position ]:[Stanowisko / Position ]],0))="n/a","n/a",AI311-INDEX(tab_MinKomp[System ISO 9001:2015],MATCH($B311,tab_MinKomp[[Stanowisko / Position ]:[Stanowisko / Position ]],0)))</f>
        <v>n/a</v>
      </c>
      <c r="AJ312" s="194" t="str">
        <f>IF(INDEX(tab_MinKomp[Auditor systemu ISO 17021:2018],MATCH($B311,tab_MinKomp[[Stanowisko / Position ]:[Stanowisko / Position ]],0))="n/a","n/a",AJ311-INDEX(tab_MinKomp[Auditor systemu ISO 17021:2018],MATCH($B311,tab_MinKomp[[Stanowisko / Position ]:[Stanowisko / Position ]],0)))</f>
        <v>n/a</v>
      </c>
      <c r="AK312" s="194" t="str">
        <f>IF(INDEX(tab_MinKomp[Pełnomocnik systemu / Systemvertreter],MATCH($B311,tab_MinKomp[[Stanowisko / Position ]:[Stanowisko / Position ]],0))="n/a","n/a",AK311-INDEX(tab_MinKomp[Pełnomocnik systemu / Systemvertreter],MATCH($B311,tab_MinKomp[[Stanowisko / Position ]:[Stanowisko / Position ]],0)))</f>
        <v>n/a</v>
      </c>
      <c r="AL312" s="194">
        <f>IF(INDEX(tab_MinKomp[Polityka Etyczna - Compliance],MATCH($B311,tab_MinKomp[[Stanowisko / Position ]:[Stanowisko / Position ]],0))="n/a","n/a",AL311-INDEX(tab_MinKomp[Polityka Etyczna - Compliance],MATCH($B311,tab_MinKomp[[Stanowisko / Position ]:[Stanowisko / Position ]],0)))</f>
        <v>0</v>
      </c>
      <c r="AM312" s="194" t="str">
        <f>IF(INDEX(tab_MinKomp[WDRAŻANIE NOWYCH PROJEKTÓW/ PROCEDURA CTM],MATCH($B311,tab_MinKomp[[Stanowisko / Position ]:[Stanowisko / Position ]],0))="n/a","n/a",AM311-INDEX(tab_MinKomp[WDRAŻANIE NOWYCH PROJEKTÓW/ PROCEDURA CTM],MATCH($B311,tab_MinKomp[[Stanowisko / Position ]:[Stanowisko / Position ]],0)))</f>
        <v>n/a</v>
      </c>
      <c r="AN312" s="194" t="str">
        <f>IF(INDEX(tab_MinKomp[KAMIENIE MILOWE MSL/PIFF],MATCH($B311,tab_MinKomp[[Stanowisko / Position ]:[Stanowisko / Position ]],0))="n/a","n/a",AN311-INDEX(tab_MinKomp[KAMIENIE MILOWE MSL/PIFF],MATCH($B311,tab_MinKomp[[Stanowisko / Position ]:[Stanowisko / Position ]],0)))</f>
        <v>n/a</v>
      </c>
      <c r="AO312" s="194">
        <f>IF(INDEX(tab_MinKomp[CP],MATCH($B311,tab_MinKomp[[Stanowisko / Position ]:[Stanowisko / Position ]],0))="n/a","n/a",AO311-INDEX(tab_MinKomp[CP],MATCH($B311,tab_MinKomp[[Stanowisko / Position ]:[Stanowisko / Position ]],0)))</f>
        <v>1</v>
      </c>
      <c r="AP312" s="194" t="str">
        <f>IF(INDEX(tab_MinKomp[FMEA],MATCH($B311,tab_MinKomp[[Stanowisko / Position ]:[Stanowisko / Position ]],0))="n/a","n/a",AP311-INDEX(tab_MinKomp[FMEA],MATCH($B311,tab_MinKomp[[Stanowisko / Position ]:[Stanowisko / Position ]],0)))</f>
        <v>n/a</v>
      </c>
      <c r="AQ312" s="194">
        <f>IF(INDEX(tab_MinKomp[FLOW CHART],MATCH($B311,tab_MinKomp[[Stanowisko / Position ]:[Stanowisko / Position ]],0))="n/a","n/a",AQ311-INDEX(tab_MinKomp[FLOW CHART],MATCH($B311,tab_MinKomp[[Stanowisko / Position ]:[Stanowisko / Position ]],0)))</f>
        <v>1</v>
      </c>
      <c r="AR312" s="194" t="str">
        <f>IF(INDEX(tab_MinKomp[APQP],MATCH($B311,tab_MinKomp[[Stanowisko / Position ]:[Stanowisko / Position ]],0))="n/a","n/a",AR311-INDEX(tab_MinKomp[APQP],MATCH($B311,tab_MinKomp[[Stanowisko / Position ]:[Stanowisko / Position ]],0)))</f>
        <v>n/a</v>
      </c>
      <c r="AS312" s="194" t="str">
        <f>IF(INDEX(tab_MinKomp[MSA],MATCH($B311,tab_MinKomp[[Stanowisko / Position ]:[Stanowisko / Position ]],0))="n/a","n/a",AS311-INDEX(tab_MinKomp[MSA],MATCH($B311,tab_MinKomp[[Stanowisko / Position ]:[Stanowisko / Position ]],0)))</f>
        <v>n/a</v>
      </c>
      <c r="AT312" s="194" t="str">
        <f>IF(INDEX(tab_MinKomp[SPC],MATCH($B311,tab_MinKomp[[Stanowisko / Position ]:[Stanowisko / Position ]],0))="n/a","n/a",AT311-INDEX(tab_MinKomp[SPC],MATCH($B311,tab_MinKomp[[Stanowisko / Position ]:[Stanowisko / Position ]],0)))</f>
        <v>n/a</v>
      </c>
      <c r="AU312" s="194" t="str">
        <f>IF(INDEX(tab_MinKomp[CSR (SPECYFICZNE WYMAGANIA KLIENTA)],MATCH($B311,tab_MinKomp[[Stanowisko / Position ]:[Stanowisko / Position ]],0))="n/a","n/a",AU311-INDEX(tab_MinKomp[CSR (SPECYFICZNE WYMAGANIA KLIENTA)],MATCH($B311,tab_MinKomp[[Stanowisko / Position ]:[Stanowisko / Position ]],0)))</f>
        <v>n/a</v>
      </c>
      <c r="AV312" s="194">
        <f>IF(INDEX(tab_MinKomp[5S],MATCH($B311,tab_MinKomp[[Stanowisko / Position ]:[Stanowisko / Position ]],0))="n/a","n/a",AV311-INDEX(tab_MinKomp[5S],MATCH($B311,tab_MinKomp[[Stanowisko / Position ]:[Stanowisko / Position ]],0)))</f>
        <v>0</v>
      </c>
      <c r="AW312" s="194">
        <f>IF(INDEX(tab_MinKomp[LEAN MANAGEMENT],MATCH($B311,tab_MinKomp[[Stanowisko / Position ]:[Stanowisko / Position ]],0))="n/a","n/a",AW311-INDEX(tab_MinKomp[LEAN MANAGEMENT],MATCH($B311,tab_MinKomp[[Stanowisko / Position ]:[Stanowisko / Position ]],0)))</f>
        <v>0</v>
      </c>
      <c r="AX312" s="194" t="str">
        <f>IF(INDEX(tab_MinKomp[5R],MATCH($B311,tab_MinKomp[[Stanowisko / Position ]:[Stanowisko / Position ]],0))="n/a","n/a",AX311-INDEX(tab_MinKomp[5R],MATCH($B311,tab_MinKomp[[Stanowisko / Position ]:[Stanowisko / Position ]],0)))</f>
        <v>n/a</v>
      </c>
      <c r="AY312" s="194" t="str">
        <f>IF(INDEX(tab_MinKomp[Six Sigma],MATCH($B311,tab_MinKomp[[Stanowisko / Position ]:[Stanowisko / Position ]],0))="n/a","n/a",AY311-INDEX(tab_MinKomp[Six Sigma],MATCH($B311,tab_MinKomp[[Stanowisko / Position ]:[Stanowisko / Position ]],0)))</f>
        <v>n/a</v>
      </c>
      <c r="AZ312" s="194" t="str">
        <f>IF(INDEX(tab_MinKomp[System BAAN / Distribution &amp; Supply Chain],MATCH($B311,tab_MinKomp[[Stanowisko / Position ]:[Stanowisko / Position ]],0))="n/a","n/a",AZ311-INDEX(tab_MinKomp[System BAAN / Distribution &amp; Supply Chain],MATCH($B311,tab_MinKomp[[Stanowisko / Position ]:[Stanowisko / Position ]],0)))</f>
        <v>n/a</v>
      </c>
      <c r="BA312" s="194" t="str">
        <f>IF(INDEX(tab_MinKomp[Gospodarka magazynowa / Lagerverwaltung],MATCH($B311,tab_MinKomp[[Stanowisko / Position ]:[Stanowisko / Position ]],0))="n/a","n/a",BA311-INDEX(tab_MinKomp[Gospodarka magazynowa / Lagerverwaltung],MATCH($B311,tab_MinKomp[[Stanowisko / Position ]:[Stanowisko / Position ]],0)))</f>
        <v>n/a</v>
      </c>
      <c r="BB312" s="194" t="str">
        <f>IF(INDEX(tab_MinKomp[Inwentaryzacja - organizacja i przebieg / Inventurprozess],MATCH($B311,tab_MinKomp[[Stanowisko / Position ]:[Stanowisko / Position ]],0))="n/a","n/a",BB311-INDEX(tab_MinKomp[Inwentaryzacja - organizacja i przebieg / Inventurprozess],MATCH($B311,tab_MinKomp[[Stanowisko / Position ]:[Stanowisko / Position ]],0)))</f>
        <v>n/a</v>
      </c>
      <c r="BC312" s="194" t="str">
        <f>IF(INDEX(tab_MinKomp[Organizacja dostaw / Versorgungsorganisation],MATCH($B311,tab_MinKomp[[Stanowisko / Position ]:[Stanowisko / Position ]],0))="n/a","n/a",BC311-INDEX(tab_MinKomp[Organizacja dostaw / Versorgungsorganisation],MATCH($B311,tab_MinKomp[[Stanowisko / Position ]:[Stanowisko / Position ]],0)))</f>
        <v>n/a</v>
      </c>
      <c r="BD312" s="194" t="str">
        <f>IF(INDEX(tab_MinKomp[Organizacja wysyłek / Organisation von Lieferungen],MATCH($B311,tab_MinKomp[[Stanowisko / Position ]:[Stanowisko / Position ]],0))="n/a","n/a",BD311-INDEX(tab_MinKomp[Organizacja wysyłek / Organisation von Lieferungen],MATCH($B311,tab_MinKomp[[Stanowisko / Position ]:[Stanowisko / Position ]],0)))</f>
        <v>n/a</v>
      </c>
      <c r="BE312" s="194" t="str">
        <f>IF(INDEX(tab_MinKomp[Analiza magazynowa - Program Polen.mdb / Inventuranalyse],MATCH($B311,tab_MinKomp[[Stanowisko / Position ]:[Stanowisko / Position ]],0))="n/a","n/a",BE311-INDEX(tab_MinKomp[Analiza magazynowa - Program Polen.mdb / Inventuranalyse],MATCH($B311,tab_MinKomp[[Stanowisko / Position ]:[Stanowisko / Position ]],0)))</f>
        <v>n/a</v>
      </c>
      <c r="BF312" s="190" t="str">
        <f>IF(INDEX(tab_MinKomp[MMOG (Materials Management Operations Guidelines)],MATCH($B311,tab_MinKomp[[Stanowisko / Position ]:[Stanowisko / Position ]],0))="n/a","n/a",BF311-INDEX(tab_MinKomp[MMOG (Materials Management Operations Guidelines)],MATCH($B311,tab_MinKomp[[Stanowisko / Position ]:[Stanowisko / Position ]],0)))</f>
        <v>n/a</v>
      </c>
      <c r="BG312" s="190" t="str">
        <f>IF(INDEX(tab_MinKomp[GPP],MATCH($B311,tab_MinKomp[[Stanowisko / Position ]:[Stanowisko / Position ]],0))="n/a","n/a",BG311-INDEX(tab_MinKomp[GPP],MATCH($B311,tab_MinKomp[[Stanowisko / Position ]:[Stanowisko / Position ]],0)))</f>
        <v>n/a</v>
      </c>
      <c r="BH312" s="190" t="str">
        <f>IF(INDEX(tab_MinKomp[AIAG (Automotive Industry Action Group)],MATCH($B311,tab_MinKomp[[Stanowisko / Position ]:[Stanowisko / Position ]],0))="n/a","n/a",BH311-INDEX(tab_MinKomp[AIAG (Automotive Industry Action Group)],MATCH($B311,tab_MinKomp[[Stanowisko / Position ]:[Stanowisko / Position ]],0)))</f>
        <v>n/a</v>
      </c>
      <c r="BI312" s="190" t="str">
        <f>IF(INDEX(tab_MinKomp[Super-G disputes],MATCH($B311,tab_MinKomp[[Stanowisko / Position ]:[Stanowisko / Position ]],0))="n/a","n/a",BI311-INDEX(tab_MinKomp[Super-G disputes],MATCH($B311,tab_MinKomp[[Stanowisko / Position ]:[Stanowisko / Position ]],0)))</f>
        <v>n/a</v>
      </c>
      <c r="BJ312" s="190" t="str">
        <f>IF(INDEX(tab_MinKomp[CMMS3/eDDL (Direct Data Link)],MATCH($B311,tab_MinKomp[[Stanowisko / Position ]:[Stanowisko / Position ]],0))="n/a","n/a",BJ311-INDEX(tab_MinKomp[CMMS3/eDDL (Direct Data Link)],MATCH($B311,tab_MinKomp[[Stanowisko / Position ]:[Stanowisko / Position ]],0)))</f>
        <v>n/a</v>
      </c>
      <c r="BK312" s="190" t="str">
        <f>IF(INDEX(tab_MinKomp[MP&amp;L (Material Planning and Logistics)],MATCH($B311,tab_MinKomp[[Stanowisko / Position ]:[Stanowisko / Position ]],0))="n/a","n/a",BK311-INDEX(tab_MinKomp[MP&amp;L (Material Planning and Logistics)],MATCH($B311,tab_MinKomp[[Stanowisko / Position ]:[Stanowisko / Position ]],0)))</f>
        <v>n/a</v>
      </c>
      <c r="BL312" s="190" t="str">
        <f>IF(INDEX(tab_MinKomp[Supplier delivery rating],MATCH($B311,tab_MinKomp[[Stanowisko / Position ]:[Stanowisko / Position ]],0))="n/a","n/a",BL311-INDEX(tab_MinKomp[Supplier delivery rating],MATCH($B311,tab_MinKomp[[Stanowisko / Position ]:[Stanowisko / Position ]],0)))</f>
        <v>n/a</v>
      </c>
      <c r="BM312" s="194" t="str">
        <f>IF(INDEX(tab_MinKomp[Planowanie produkcji / Produktionsplanung],MATCH($B311,tab_MinKomp[[Stanowisko / Position ]:[Stanowisko / Position ]],0))="n/a","n/a",BM311-INDEX(tab_MinKomp[Planowanie produkcji / Produktionsplanung],MATCH($B311,tab_MinKomp[[Stanowisko / Position ]:[Stanowisko / Position ]],0)))</f>
        <v>n/a</v>
      </c>
      <c r="BN312" s="194" t="str">
        <f>IF(INDEX(tab_MinKomp[Planowanie produkcji / Produktionsplanung],MATCH($B311,tab_MinKomp[[Stanowisko / Position ]:[Stanowisko / Position ]],0))="n/a","n/a",BN311-INDEX(tab_MinKomp[Planowanie produkcji / Produktionsplanung],MATCH($B311,tab_MinKomp[[Stanowisko / Position ]:[Stanowisko / Position ]],0)))</f>
        <v>n/a</v>
      </c>
      <c r="BO312" s="194" t="str">
        <f>IF(INDEX(tab_MinKomp[Planowanie produkcji / Produktionsplanung],MATCH($B311,tab_MinKomp[[Stanowisko / Position ]:[Stanowisko / Position ]],0))="n/a","n/a",BO311-INDEX(tab_MinKomp[Planowanie produkcji / Produktionsplanung],MATCH($B311,tab_MinKomp[[Stanowisko / Position ]:[Stanowisko / Position ]],0)))</f>
        <v>n/a</v>
      </c>
      <c r="BP312" s="194" t="str">
        <f>IF(INDEX(tab_MinKomp[Planowanie produkcji / Produktionsplanung],MATCH($B311,tab_MinKomp[[Stanowisko / Position ]:[Stanowisko / Position ]],0))="n/a","n/a",BP311-INDEX(tab_MinKomp[Planowanie produkcji / Produktionsplanung],MATCH($B311,tab_MinKomp[[Stanowisko / Position ]:[Stanowisko / Position ]],0)))</f>
        <v>n/a</v>
      </c>
      <c r="BQ312" s="194" t="s">
        <v>248</v>
      </c>
      <c r="BR312" s="194" t="str">
        <f>IF(INDEX(tab_MinKomp[Planowanie produkcji / Produktionsplanung],MATCH($B311,tab_MinKomp[[Stanowisko / Position ]:[Stanowisko / Position ]],0))="n/a","n/a",BR311-INDEX(tab_MinKomp[Planowanie produkcji / Produktionsplanung],MATCH($B311,tab_MinKomp[[Stanowisko / Position ]:[Stanowisko / Position ]],0)))</f>
        <v>n/a</v>
      </c>
      <c r="BS312" s="194">
        <f>IF(INDEX(tab_MinKomp[Obsługa maszyn Novapax / Novapax Maschinenbedienung],MATCH($B311,tab_MinKomp[[Stanowisko / Position ]:[Stanowisko / Position ]],0))="n/a","n/a",BS311-INDEX(tab_MinKomp[Obsługa maszyn Novapax / Novapax Maschinenbedienung],MATCH($B311,tab_MinKomp[[Stanowisko / Position ]:[Stanowisko / Position ]],0)))</f>
        <v>1</v>
      </c>
      <c r="BT312" s="194" t="str">
        <f>IF(INDEX(tab_MinKomp[Planowanie produkcji / Produktionsplanung],MATCH($B311,tab_MinKomp[[Stanowisko / Position ]:[Stanowisko / Position ]],0))="n/a","n/a",BT311-INDEX(tab_MinKomp[Planowanie produkcji / Produktionsplanung],MATCH($B311,tab_MinKomp[[Stanowisko / Position ]:[Stanowisko / Position ]],0)))</f>
        <v>n/a</v>
      </c>
      <c r="BU312" s="194">
        <f>IF(INDEX(tab_MinKomp[Obsługa maszyn Novapax / Novapax Maschinenbedienung],MATCH($B311,tab_MinKomp[[Stanowisko / Position ]:[Stanowisko / Position ]],0))="n/a","n/a",BU311-INDEX(tab_MinKomp[Obsługa maszyn Novapax / Novapax Maschinenbedienung],MATCH($B311,tab_MinKomp[[Stanowisko / Position ]:[Stanowisko / Position ]],0)))</f>
        <v>1</v>
      </c>
      <c r="BV312" s="194" t="str">
        <f>IF(INDEX(tab_MinKomp[Planowanie produkcji / Produktionsplanung],MATCH($B311,tab_MinKomp[[Stanowisko / Position ]:[Stanowisko / Position ]],0))="n/a","n/a",BV311-INDEX(tab_MinKomp[Planowanie produkcji / Produktionsplanung],MATCH($B311,tab_MinKomp[[Stanowisko / Position ]:[Stanowisko / Position ]],0)))</f>
        <v>n/a</v>
      </c>
      <c r="BW312" s="194">
        <f>IF(INDEX(tab_MinKomp[Obsługa maszyn Novapax / Novapax Maschinenbedienung],MATCH($B311,tab_MinKomp[[Stanowisko / Position ]:[Stanowisko / Position ]],0))="n/a","n/a",BW311-INDEX(tab_MinKomp[Obsługa maszyn Novapax / Novapax Maschinenbedienung],MATCH($B311,tab_MinKomp[[Stanowisko / Position ]:[Stanowisko / Position ]],0)))</f>
        <v>1</v>
      </c>
      <c r="BX312" s="194">
        <f>IF(INDEX(tab_MinKomp[Obsługa maszyn Novapax / Novapax Maschinenbedienung],MATCH($B311,tab_MinKomp[[Stanowisko / Position ]:[Stanowisko / Position ]],0))="n/a","n/a",BX311-INDEX(tab_MinKomp[Obsługa maszyn Novapax / Novapax Maschinenbedienung],MATCH($B311,tab_MinKomp[[Stanowisko / Position ]:[Stanowisko / Position ]],0)))</f>
        <v>0</v>
      </c>
      <c r="BY312" s="194" t="str">
        <f>IF(INDEX(tab_MinKomp[Obsługa maszyn Engel / Engel Maschinenbedienung],MATCH($B311,tab_MinKomp[[Stanowisko / Position ]:[Stanowisko / Position ]],0))="n/a","n/a",BY311-INDEX(tab_MinKomp[Obsługa maszyn Engel / Engel Maschinenbedienung],MATCH($B311,tab_MinKomp[[Stanowisko / Position ]:[Stanowisko / Position ]],0)))</f>
        <v>n/a</v>
      </c>
      <c r="BZ312" s="194">
        <f>IF(INDEX(tab_MinKomp[Obsługa maszyn Novapax / Novapax Maschinenbedienung],MATCH($B311,tab_MinKomp[[Stanowisko / Position ]:[Stanowisko / Position ]],0))="n/a","n/a",BZ311-INDEX(tab_MinKomp[Obsługa maszyn Novapax / Novapax Maschinenbedienung],MATCH($B311,tab_MinKomp[[Stanowisko / Position ]:[Stanowisko / Position ]],0)))</f>
        <v>1</v>
      </c>
      <c r="CA312" s="194" t="str">
        <f>IF(INDEX(tab_MinKomp[Obsługa maszyn KVT / KVT Maschinenbedienung],MATCH($B311,tab_MinKomp[[Stanowisko / Position ]:[Stanowisko / Position ]],0))="n/a","n/a",CA311-INDEX(tab_MinKomp[Obsługa maszyn KVT / KVT Maschinenbedienung],MATCH($B311,tab_MinKomp[[Stanowisko / Position ]:[Stanowisko / Position ]],0)))</f>
        <v>n/a</v>
      </c>
      <c r="CB312" s="194">
        <f>IF(INDEX(tab_MinKomp[Obsługa maszyn Novapax / Novapax Maschinenbedienung],MATCH($B311,tab_MinKomp[[Stanowisko / Position ]:[Stanowisko / Position ]],0))="n/a","n/a",CB311-INDEX(tab_MinKomp[Obsługa maszyn Novapax / Novapax Maschinenbedienung],MATCH($B311,tab_MinKomp[[Stanowisko / Position ]:[Stanowisko / Position ]],0)))</f>
        <v>0</v>
      </c>
      <c r="CC312" s="194" t="str">
        <f>IF(INDEX(tab_MinKomp[Obsługa maszyn Branson / Branson Maschinenbedienung],MATCH($B311,tab_MinKomp[[Stanowisko / Position ]:[Stanowisko / Position ]],0))="n/a","n/a",CC311-INDEX(tab_MinKomp[Obsługa maszyn Branson / Branson Maschinenbedienung],MATCH($B311,tab_MinKomp[[Stanowisko / Position ]:[Stanowisko / Position ]],0)))</f>
        <v>n/a</v>
      </c>
      <c r="CD312" s="194">
        <f>IF(INDEX(tab_MinKomp[Obsługa maszyn Novapax / Novapax Maschinenbedienung],MATCH($B311,tab_MinKomp[[Stanowisko / Position ]:[Stanowisko / Position ]],0))="n/a","n/a",CD311-INDEX(tab_MinKomp[Obsługa maszyn Novapax / Novapax Maschinenbedienung],MATCH($B311,tab_MinKomp[[Stanowisko / Position ]:[Stanowisko / Position ]],0)))</f>
        <v>0</v>
      </c>
      <c r="CE312" s="194">
        <v>1</v>
      </c>
      <c r="CF312" s="194">
        <v>1</v>
      </c>
      <c r="CG312" s="194">
        <f>IF(INDEX(tab_MinKomp[Eliminacja awarii / Beseitigung von Ausfällen],MATCH($B311,tab_MinKomp[[Stanowisko / Position ]:[Stanowisko / Position ]],0))="n/a","n/a",CG311-INDEX(tab_MinKomp[Eliminacja awarii / Beseitigung von Ausfällen],MATCH($B311,tab_MinKomp[[Stanowisko / Position ]:[Stanowisko / Position ]],0)))</f>
        <v>1</v>
      </c>
      <c r="CH312" s="194" t="str">
        <f>IF(INDEX(tab_MinKomp[Wymagania VDA 6.5 Product / Forderungen],MATCH($B311,tab_MinKomp[[Stanowisko / Position ]:[Stanowisko / Position ]],0))="n/a","n/a",CH311-INDEX(tab_MinKomp[Wymagania VDA 6.5 Product / Forderungen],MATCH($B311,tab_MinKomp[[Stanowisko / Position ]:[Stanowisko / Position ]],0)))</f>
        <v>n/a</v>
      </c>
      <c r="CI312" s="194" t="str">
        <f>IF(INDEX(tab_MinKomp[Wymagania VDA 6.5 Product / Forderungen],MATCH($B311,tab_MinKomp[[Stanowisko / Position ]:[Stanowisko / Position ]],0))="n/a","n/a",CI311-INDEX(tab_MinKomp[Wymagania VDA 6.5 Product / Forderungen],MATCH($B311,tab_MinKomp[[Stanowisko / Position ]:[Stanowisko / Position ]],0)))</f>
        <v>n/a</v>
      </c>
      <c r="CJ312" s="194" t="str">
        <f>IF(INDEX(tab_MinKomp[Wymagania VDA 6.5 Product / Forderungen],MATCH($B311,tab_MinKomp[[Stanowisko / Position ]:[Stanowisko / Position ]],0))="n/a","n/a",CJ311-INDEX(tab_MinKomp[Wymagania VDA 6.5 Product / Forderungen],MATCH($B311,tab_MinKomp[[Stanowisko / Position ]:[Stanowisko / Position ]],0)))</f>
        <v>n/a</v>
      </c>
      <c r="CK312" s="194" t="str">
        <f>IF(INDEX(tab_MinKomp[Wymagania VDA 6.5 Product / Forderungen],MATCH($B311,tab_MinKomp[[Stanowisko / Position ]:[Stanowisko / Position ]],0))="n/a","n/a",CK311-INDEX(tab_MinKomp[Wymagania VDA 6.5 Product / Forderungen],MATCH($B311,tab_MinKomp[[Stanowisko / Position ]:[Stanowisko / Position ]],0)))</f>
        <v>n/a</v>
      </c>
      <c r="CL312" s="194" t="str">
        <f>IF(INDEX(tab_MinKomp[Wymagania VDA 6.5 Product / Forderungen],MATCH($B311,tab_MinKomp[[Stanowisko / Position ]:[Stanowisko / Position ]],0))="n/a","n/a",CL311-INDEX(tab_MinKomp[Wymagania VDA 6.5 Product / Forderungen],MATCH($B311,tab_MinKomp[[Stanowisko / Position ]:[Stanowisko / Position ]],0)))</f>
        <v>n/a</v>
      </c>
      <c r="CM312" s="194" t="str">
        <f>IF(INDEX(tab_MinKomp[Informatyka ogólna (techniczne i systemowe) / Allgemeine IT (Technik und System)],MATCH($B311,tab_MinKomp[[Stanowisko / Position ]:[Stanowisko / Position ]],0))="n/a","n/a",CM311-INDEX(tab_MinKomp[Informatyka ogólna (techniczne i systemowe) / Allgemeine IT (Technik und System)],MATCH($B311,tab_MinKomp[[Stanowisko / Position ]:[Stanowisko / Position ]],0)))</f>
        <v>n/a</v>
      </c>
      <c r="CN312" s="194" t="str">
        <f>IF(INDEX(tab_MinKomp[Sieci komputerowe / Computernetzwerke],MATCH($B311,tab_MinKomp[[Stanowisko / Position ]:[Stanowisko / Position ]],0))="n/a","n/a",CN311-INDEX(tab_MinKomp[Sieci komputerowe / Computernetzwerke],MATCH($B311,tab_MinKomp[[Stanowisko / Position ]:[Stanowisko / Position ]],0)))</f>
        <v>n/a</v>
      </c>
      <c r="CO312" s="194" t="str">
        <f>IF(INDEX(tab_MinKomp[Hardware (komputery PC, drukarki biurowe i etykietowe, telefonia stacjonarna i mobilna) (PC, Drucker, Telefpne, Handys)],MATCH($B311,tab_MinKomp[[Stanowisko / Position ]:[Stanowisko / Position ]],0))="n/a","n/a",CO311-INDEX(tab_MinKomp[Hardware (komputery PC, drukarki biurowe i etykietowe, telefonia stacjonarna i mobilna) (PC, Drucker, Telefpne, Handys)],MATCH($B311,tab_MinKomp[[Stanowisko / Position ]:[Stanowisko / Position ]],0)))</f>
        <v>n/a</v>
      </c>
      <c r="CP312" s="194" t="str">
        <f>IF(INDEX(tab_MinKomp[Software &amp; Systems (MS Office, MS Remote Desktop)],MATCH($B311,tab_MinKomp[[Stanowisko / Position ]:[Stanowisko / Position ]],0))="n/a","n/a",CP311-INDEX(tab_MinKomp[Software &amp; Systems (MS Office, MS Remote Desktop)],MATCH($B311,tab_MinKomp[[Stanowisko / Position ]:[Stanowisko / Position ]],0)))</f>
        <v>n/a</v>
      </c>
      <c r="CQ312" s="194" t="str">
        <f>IF(INDEX(tab_MinKomp[Programowanie obiektowe (PHP) / Objektprogrammierung],MATCH($B311,tab_MinKomp[[Stanowisko / Position ]:[Stanowisko / Position ]],0))="n/a","n/a",CQ311-INDEX(tab_MinKomp[Programowanie obiektowe (PHP) / Objektprogrammierung],MATCH($B311,tab_MinKomp[[Stanowisko / Position ]:[Stanowisko / Position ]],0)))</f>
        <v>n/a</v>
      </c>
      <c r="CR312" s="194" t="str">
        <f>IF(INDEX(tab_MinKomp[Scrum],MATCH($B311,tab_MinKomp[[Stanowisko / Position ]:[Stanowisko / Position ]],0))="n/a","n/a",CR311-INDEX(tab_MinKomp[Scrum],MATCH($B311,tab_MinKomp[[Stanowisko / Position ]:[Stanowisko / Position ]],0)))</f>
        <v>n/a</v>
      </c>
      <c r="CS312" s="194" t="str">
        <f>IF(INDEX(tab_MinKomp[SQL (MySQL)],MATCH($B311,tab_MinKomp[[Stanowisko / Position ]:[Stanowisko / Position ]],0))="n/a","n/a",CS311-INDEX(tab_MinKomp[SQL (MySQL)],MATCH($B311,tab_MinKomp[[Stanowisko / Position ]:[Stanowisko / Position ]],0)))</f>
        <v>n/a</v>
      </c>
      <c r="CT312" s="194" t="str">
        <f>IF(INDEX(tab_MinKomp[Javascript],MATCH($B311,tab_MinKomp[[Stanowisko / Position ]:[Stanowisko / Position ]],0))="n/a","n/a",CT311-INDEX(tab_MinKomp[Javascript],MATCH($B311,tab_MinKomp[[Stanowisko / Position ]:[Stanowisko / Position ]],0)))</f>
        <v>n/a</v>
      </c>
      <c r="CU312" s="194" t="str">
        <f>IF(INDEX(tab_MinKomp[Joomla],MATCH($B311,tab_MinKomp[[Stanowisko / Position ]:[Stanowisko / Position ]],0))="n/a","n/a",CU311-INDEX(tab_MinKomp[Joomla],MATCH($B311,tab_MinKomp[[Stanowisko / Position ]:[Stanowisko / Position ]],0)))</f>
        <v>n/a</v>
      </c>
      <c r="CV312" s="194" t="str">
        <f>IF(INDEX(tab_MinKomp[Bash],MATCH($B311,tab_MinKomp[[Stanowisko / Position ]:[Stanowisko / Position ]],0))="n/a","n/a",CV311-INDEX(tab_MinKomp[Bash],MATCH($B311,tab_MinKomp[[Stanowisko / Position ]:[Stanowisko / Position ]],0)))</f>
        <v>n/a</v>
      </c>
      <c r="CW312" s="194">
        <f>IF(INDEX(tab_MinKomp[Systemy MES (HYDRA / SFMS)],MATCH($B311,tab_MinKomp[[Stanowisko / Position ]:[Stanowisko / Position ]],0))="n/a","n/a",CW311-INDEX(tab_MinKomp[Systemy MES (HYDRA / SFMS)],MATCH($B311,tab_MinKomp[[Stanowisko / Position ]:[Stanowisko / Position ]],0)))</f>
        <v>0</v>
      </c>
      <c r="CX312" s="194" t="str">
        <f>IF(INDEX(tab_MinKomp[HTML / CSS],MATCH($B311,tab_MinKomp[[Stanowisko / Position ]:[Stanowisko / Position ]],0))="n/a","n/a",CX311-INDEX(tab_MinKomp[HTML / CSS],MATCH($B311,tab_MinKomp[[Stanowisko / Position ]:[Stanowisko / Position ]],0)))</f>
        <v>n/a</v>
      </c>
      <c r="CY312" s="194" t="str">
        <f>IF(INDEX(tab_MinKomp[SYSTEM PR],MATCH($B311,tab_MinKomp[[Stanowisko / Position ]:[Stanowisko / Position ]],0))="n/a","n/a",CY311-INDEX(tab_MinKomp[SYSTEM PR],MATCH($B311,tab_MinKomp[[Stanowisko / Position ]:[Stanowisko / Position ]],0)))</f>
        <v>n/a</v>
      </c>
      <c r="CZ312" s="194" t="str">
        <f>IF(INDEX(tab_MinKomp[System Einkauf XP / EBA],MATCH($B311,tab_MinKomp[[Stanowisko / Position ]:[Stanowisko / Position ]],0))="n/a","n/a",CZ311-INDEX(tab_MinKomp[System Einkauf XP / EBA],MATCH($B311,tab_MinKomp[[Stanowisko / Position ]:[Stanowisko / Position ]],0)))</f>
        <v>n/a</v>
      </c>
      <c r="DA312" s="194" t="str">
        <f>IF(INDEX(tab_MinKomp[Techniki negocjacyjne / Verhandlungstechniken],MATCH($B311,tab_MinKomp[[Stanowisko / Position ]:[Stanowisko / Position ]],0))="n/a","n/a",DA311-INDEX(tab_MinKomp[Techniki negocjacyjne / Verhandlungstechniken],MATCH($B311,tab_MinKomp[[Stanowisko / Position ]:[Stanowisko / Position ]],0)))</f>
        <v>n/a</v>
      </c>
      <c r="DB312" s="194" t="str">
        <f>IF(INDEX(tab_MinKomp[Znajomość rynku branżowego / Kenntnis des Industrie Marktes],MATCH($B311,tab_MinKomp[[Stanowisko / Position ]:[Stanowisko / Position ]],0))="n/a","n/a",DB311-INDEX(tab_MinKomp[Znajomość rynku branżowego / Kenntnis des Industrie Marktes],MATCH($B311,tab_MinKomp[[Stanowisko / Position ]:[Stanowisko / Position ]],0)))</f>
        <v>n/a</v>
      </c>
      <c r="DC312" s="194" t="str">
        <f>IF(INDEX(tab_MinKomp[SUPPLIER MANAGEMENT],MATCH($B311,tab_MinKomp[[Stanowisko / Position ]:[Stanowisko / Position ]],0))="n/a","n/a",DC311-INDEX(tab_MinKomp[SUPPLIER MANAGEMENT],MATCH($B311,tab_MinKomp[[Stanowisko / Position ]:[Stanowisko / Position ]],0)))</f>
        <v>n/a</v>
      </c>
      <c r="DD312" s="194" t="str">
        <f>IF(INDEX(tab_MinKomp[SUPPLIER MANAGEMENT],MATCH($B311,tab_MinKomp[[Stanowisko / Position ]:[Stanowisko / Position ]],0))="n/a","n/a",DD311-INDEX(tab_MinKomp[SUPPLIER MANAGEMENT],MATCH($B311,tab_MinKomp[[Stanowisko / Position ]:[Stanowisko / Position ]],0)))</f>
        <v>n/a</v>
      </c>
      <c r="DE312" s="194" t="str">
        <f>IF(INDEX(tab_MinKomp[SUPPLIER MANAGEMENT],MATCH($B311,tab_MinKomp[[Stanowisko / Position ]:[Stanowisko / Position ]],0))="n/a","n/a",DE311-INDEX(tab_MinKomp[SUPPLIER MANAGEMENT],MATCH($B311,tab_MinKomp[[Stanowisko / Position ]:[Stanowisko / Position ]],0)))</f>
        <v>n/a</v>
      </c>
      <c r="DF312" s="194">
        <f>IF(INDEX(tab_MinKomp[LEAN MANAGEMENT],MATCH($B311,tab_MinKomp[[Stanowisko / Position ]:[Stanowisko / Position ]],0))="n/a","n/a",DF311-INDEX(tab_MinKomp[LEAN MANAGEMENT],MATCH($B311,tab_MinKomp[[Stanowisko / Position ]:[Stanowisko / Position ]],0)))</f>
        <v>0</v>
      </c>
      <c r="DG312" s="194" t="str">
        <f>IF(INDEX(tab_MinKomp[PPAP/PSW],MATCH($B311,tab_MinKomp[[Stanowisko / Position ]:[Stanowisko / Position ]],0))="n/a","n/a",DG311-INDEX(tab_MinKomp[PPAP/PSW],MATCH($B311,tab_MinKomp[[Stanowisko / Position ]:[Stanowisko / Position ]],0)))</f>
        <v>n/a</v>
      </c>
      <c r="DH312" s="194" t="str">
        <f>IF(INDEX(tab_MinKomp[SUPPLIER MANAGEMENT],MATCH($B311,tab_MinKomp[[Stanowisko / Position ]:[Stanowisko / Position ]],0))="n/a","n/a",DH311-INDEX(tab_MinKomp[SUPPLIER MANAGEMENT],MATCH($B311,tab_MinKomp[[Stanowisko / Position ]:[Stanowisko / Position ]],0)))</f>
        <v>n/a</v>
      </c>
      <c r="DI312" s="194" t="str">
        <f>IF(INDEX(tab_MinKomp[OBSŁUGA PORTALI KLIENTA / Kundenportale],MATCH($B311,tab_MinKomp[[Stanowisko / Position ]:[Stanowisko / Position ]],0))="n/a","n/a",DI311-INDEX(tab_MinKomp[OBSŁUGA PORTALI KLIENTA / Kundenportale],MATCH($B311,tab_MinKomp[[Stanowisko / Position ]:[Stanowisko / Position ]],0)))</f>
        <v>n/a</v>
      </c>
      <c r="DJ312" s="194" t="str">
        <f>IF(INDEX(tab_MinKomp[Obsługa systemu BABTECQ / BABTECQ System],MATCH($B311,tab_MinKomp[[Stanowisko / Position ]:[Stanowisko / Position ]],0))="n/a","n/a",DJ311-INDEX(tab_MinKomp[Obsługa systemu BABTECQ / BABTECQ System],MATCH($B311,tab_MinKomp[[Stanowisko / Position ]:[Stanowisko / Position ]],0)))</f>
        <v>n/a</v>
      </c>
      <c r="DK312" s="194" t="str">
        <f>IF(INDEX(tab_MinKomp[Rysunek techniczny / technische Zeichnung],MATCH($B311,tab_MinKomp[[Stanowisko / Position ]:[Stanowisko / Position ]],0))="n/a","n/a",DK311-INDEX(tab_MinKomp[Rysunek techniczny / technische Zeichnung],MATCH($B311,tab_MinKomp[[Stanowisko / Position ]:[Stanowisko / Position ]],0)))</f>
        <v>n/a</v>
      </c>
      <c r="DL312" s="194" t="str">
        <f>IF(INDEX(tab_MinKomp[Kalibracja / Kalibrierung],MATCH($B311,tab_MinKomp[[Stanowisko / Position ]:[Stanowisko / Position ]],0))="n/a","n/a",DL311-INDEX(tab_MinKomp[Kalibracja / Kalibrierung],MATCH($B311,tab_MinKomp[[Stanowisko / Position ]:[Stanowisko / Position ]],0)))</f>
        <v>n/a</v>
      </c>
      <c r="DM312" s="194" t="str">
        <f>IF(INDEX(tab_MinKomp[Rekwalifikacja / Requalifizierung],MATCH($B311,tab_MinKomp[[Stanowisko / Position ]:[Stanowisko / Position ]],0))="n/a","n/a",DM311-INDEX(tab_MinKomp[Rekwalifikacja / Requalifizierung],MATCH($B311,tab_MinKomp[[Stanowisko / Position ]:[Stanowisko / Position ]],0)))</f>
        <v>n/a</v>
      </c>
      <c r="DN312" s="190" t="str">
        <f>IF(INDEX(tab_MinKomp[Testy czystości / Reinheitstests],MATCH($B311,tab_MinKomp[[Stanowisko / Position ]:[Stanowisko / Position ]],0))="n/a","n/a",DN311-INDEX(tab_MinKomp[Testy czystości / Reinheitstests],MATCH($B311,tab_MinKomp[[Stanowisko / Position ]:[Stanowisko / Position ]],0)))</f>
        <v>n/a</v>
      </c>
      <c r="DO312" s="190" t="str">
        <f>IF(INDEX(tab_MinKomp[Testy czystości / Reinheitstests],MATCH($B311,tab_MinKomp[[Stanowisko / Position ]:[Stanowisko / Position ]],0))="n/a","n/a",DO311-INDEX(tab_MinKomp[Testy czystości / Reinheitstests],MATCH($B311,tab_MinKomp[[Stanowisko / Position ]:[Stanowisko / Position ]],0)))</f>
        <v>n/a</v>
      </c>
      <c r="DP312" s="190" t="str">
        <f>IF(INDEX(tab_MinKomp[Testy czystości / Reinheitstests],MATCH($B311,tab_MinKomp[[Stanowisko / Position ]:[Stanowisko / Position ]],0))="n/a","n/a",DP311-INDEX(tab_MinKomp[Testy czystości / Reinheitstests],MATCH($B311,tab_MinKomp[[Stanowisko / Position ]:[Stanowisko / Position ]],0)))</f>
        <v>n/a</v>
      </c>
      <c r="DQ312" s="190" t="str">
        <f>IF(INDEX(tab_MinKomp[Testy czystości / Reinheitstests],MATCH($B311,tab_MinKomp[[Stanowisko / Position ]:[Stanowisko / Position ]],0))="n/a","n/a",DQ311-INDEX(tab_MinKomp[Testy czystości / Reinheitstests],MATCH($B311,tab_MinKomp[[Stanowisko / Position ]:[Stanowisko / Position ]],0)))</f>
        <v>n/a</v>
      </c>
      <c r="DR312" s="190" t="str">
        <f>IF(INDEX(tab_MinKomp[Testy czystości / Reinheitstests],MATCH($B311,tab_MinKomp[[Stanowisko / Position ]:[Stanowisko / Position ]],0))="n/a","n/a",DR311-INDEX(tab_MinKomp[Testy czystości / Reinheitstests],MATCH($B311,tab_MinKomp[[Stanowisko / Position ]:[Stanowisko / Position ]],0)))</f>
        <v>n/a</v>
      </c>
      <c r="DS312" s="190" t="str">
        <f>IF(INDEX(tab_MinKomp[Testy czystości / Reinheitstests],MATCH($B311,tab_MinKomp[[Stanowisko / Position ]:[Stanowisko / Position ]],0))="n/a","n/a",DS311-INDEX(tab_MinKomp[Testy czystości / Reinheitstests],MATCH($B311,tab_MinKomp[[Stanowisko / Position ]:[Stanowisko / Position ]],0)))</f>
        <v>n/a</v>
      </c>
      <c r="DT312" s="194" t="str">
        <f>IF(INDEX(tab_MinKomp[SUPPLIER MANAGEMENT],MATCH($B311,tab_MinKomp[[Stanowisko / Position ]:[Stanowisko / Position ]],0))="n/a","n/a",DT311-INDEX(tab_MinKomp[SUPPLIER MANAGEMENT],MATCH($B311,tab_MinKomp[[Stanowisko / Position ]:[Stanowisko / Position ]],0)))</f>
        <v>n/a</v>
      </c>
      <c r="DU312" s="190" t="str">
        <f>IF(INDEX(tab_MinKomp[Testy czystości / Reinheitstests],MATCH($B311,tab_MinKomp[[Stanowisko / Position ]:[Stanowisko / Position ]],0))="n/a","n/a",DU311-INDEX(tab_MinKomp[Testy czystości / Reinheitstests],MATCH($B311,tab_MinKomp[[Stanowisko / Position ]:[Stanowisko / Position ]],0)))</f>
        <v>n/a</v>
      </c>
      <c r="DV312" s="190" t="str">
        <f>IF(INDEX(tab_MinKomp[Testy czystości / Reinheitstests],MATCH($B311,tab_MinKomp[[Stanowisko / Position ]:[Stanowisko / Position ]],0))="n/a","n/a",DV311-INDEX(tab_MinKomp[Testy czystości / Reinheitstests],MATCH($B311,tab_MinKomp[[Stanowisko / Position ]:[Stanowisko / Position ]],0)))</f>
        <v>n/a</v>
      </c>
      <c r="DW312" s="190" t="str">
        <f>IF(INDEX(tab_MinKomp[Testy czystości / Reinheitstests],MATCH($B311,tab_MinKomp[[Stanowisko / Position ]:[Stanowisko / Position ]],0))="n/a","n/a",DW311-INDEX(tab_MinKomp[Testy czystości / Reinheitstests],MATCH($B311,tab_MinKomp[[Stanowisko / Position ]:[Stanowisko / Position ]],0)))</f>
        <v>n/a</v>
      </c>
      <c r="DX312" s="190" t="str">
        <f>IF(INDEX(tab_MinKomp[Testy czystości / Reinheitstests],MATCH($B311,tab_MinKomp[[Stanowisko / Position ]:[Stanowisko / Position ]],0))="n/a","n/a",DX311-INDEX(tab_MinKomp[Testy czystości / Reinheitstests],MATCH($B311,tab_MinKomp[[Stanowisko / Position ]:[Stanowisko / Position ]],0)))</f>
        <v>n/a</v>
      </c>
      <c r="DY312" s="190" t="str">
        <f>IF(INDEX(tab_MinKomp[Testy czystości / Reinheitstests],MATCH($B311,tab_MinKomp[[Stanowisko / Position ]:[Stanowisko / Position ]],0))="n/a","n/a",DY311-INDEX(tab_MinKomp[Testy czystości / Reinheitstests],MATCH($B311,tab_MinKomp[[Stanowisko / Position ]:[Stanowisko / Position ]],0)))</f>
        <v>n/a</v>
      </c>
      <c r="DZ312" s="190" t="str">
        <f>IF(INDEX(tab_MinKomp[Testy czystości / Reinheitstests],MATCH($B311,tab_MinKomp[[Stanowisko / Position ]:[Stanowisko / Position ]],0))="n/a","n/a",DZ311-INDEX(tab_MinKomp[Testy czystości / Reinheitstests],MATCH($B311,tab_MinKomp[[Stanowisko / Position ]:[Stanowisko / Position ]],0)))</f>
        <v>n/a</v>
      </c>
      <c r="EA312" s="194" t="str">
        <f>IF(INDEX(tab_MinKomp[SUPPLIER MANAGEMENT],MATCH($B311,tab_MinKomp[[Stanowisko / Position ]:[Stanowisko / Position ]],0))="n/a","n/a",EA311-INDEX(tab_MinKomp[SUPPLIER MANAGEMENT],MATCH($B311,tab_MinKomp[[Stanowisko / Position ]:[Stanowisko / Position ]],0)))</f>
        <v>n/a</v>
      </c>
      <c r="EB312" s="190" t="str">
        <f>IF(INDEX(tab_MinKomp[Testy czystości / Reinheitstests],MATCH($B311,tab_MinKomp[[Stanowisko / Position ]:[Stanowisko / Position ]],0))="n/a","n/a",EB311-INDEX(tab_MinKomp[Testy czystości / Reinheitstests],MATCH($B311,tab_MinKomp[[Stanowisko / Position ]:[Stanowisko / Position ]],0)))</f>
        <v>n/a</v>
      </c>
      <c r="EC312" s="190" t="str">
        <f>IF(INDEX(tab_MinKomp[Testy czystości / Reinheitstests],MATCH($B311,tab_MinKomp[[Stanowisko / Position ]:[Stanowisko / Position ]],0))="n/a","n/a",EC311-INDEX(tab_MinKomp[Testy czystości / Reinheitstests],MATCH($B311,tab_MinKomp[[Stanowisko / Position ]:[Stanowisko / Position ]],0)))</f>
        <v>n/a</v>
      </c>
      <c r="ED312" s="190" t="str">
        <f>IF(INDEX(tab_MinKomp[Testy czystości / Reinheitstests],MATCH($B311,tab_MinKomp[[Stanowisko / Position ]:[Stanowisko / Position ]],0))="n/a","n/a",ED311-INDEX(tab_MinKomp[Testy czystości / Reinheitstests],MATCH($B311,tab_MinKomp[[Stanowisko / Position ]:[Stanowisko / Position ]],0)))</f>
        <v>n/a</v>
      </c>
      <c r="EE312" s="190" t="str">
        <f>IF(INDEX(tab_MinKomp[Testy czystości / Reinheitstests],MATCH($B311,tab_MinKomp[[Stanowisko / Position ]:[Stanowisko / Position ]],0))="n/a","n/a",EE311-INDEX(tab_MinKomp[Testy czystości / Reinheitstests],MATCH($B311,tab_MinKomp[[Stanowisko / Position ]:[Stanowisko / Position ]],0)))</f>
        <v>n/a</v>
      </c>
      <c r="EF312" s="190" t="str">
        <f>IF(INDEX(tab_MinKomp[Testy czystości / Reinheitstests],MATCH($B311,tab_MinKomp[[Stanowisko / Position ]:[Stanowisko / Position ]],0))="n/a","n/a",EF311-INDEX(tab_MinKomp[Testy czystości / Reinheitstests],MATCH($B311,tab_MinKomp[[Stanowisko / Position ]:[Stanowisko / Position ]],0)))</f>
        <v>n/a</v>
      </c>
      <c r="EG312" s="190" t="str">
        <f>IF(INDEX(tab_MinKomp[Testy czystości / Reinheitstests],MATCH($B311,tab_MinKomp[[Stanowisko / Position ]:[Stanowisko / Position ]],0))="n/a","n/a",EG311-INDEX(tab_MinKomp[Testy czystości / Reinheitstests],MATCH($B311,tab_MinKomp[[Stanowisko / Position ]:[Stanowisko / Position ]],0)))</f>
        <v>n/a</v>
      </c>
      <c r="EH312" s="190" t="str">
        <f>IF(INDEX(tab_MinKomp[Testy czystości / Reinheitstests],MATCH($B311,tab_MinKomp[[Stanowisko / Position ]:[Stanowisko / Position ]],0))="n/a","n/a",EH311-INDEX(tab_MinKomp[Testy czystości / Reinheitstests],MATCH($B311,tab_MinKomp[[Stanowisko / Position ]:[Stanowisko / Position ]],0)))</f>
        <v>n/a</v>
      </c>
      <c r="EI312" s="190" t="str">
        <f>IF(INDEX(tab_MinKomp[Testy czystości / Reinheitstests],MATCH($B311,tab_MinKomp[[Stanowisko / Position ]:[Stanowisko / Position ]],0))="n/a","n/a",EI311-INDEX(tab_MinKomp[Testy czystości / Reinheitstests],MATCH($B311,tab_MinKomp[[Stanowisko / Position ]:[Stanowisko / Position ]],0)))</f>
        <v>n/a</v>
      </c>
      <c r="EJ312" s="190" t="str">
        <f>IF(INDEX(tab_MinKomp[Testy czystości / Reinheitstests],MATCH($B311,tab_MinKomp[[Stanowisko / Position ]:[Stanowisko / Position ]],0))="n/a","n/a",EJ311-INDEX(tab_MinKomp[Testy czystości / Reinheitstests],MATCH($B311,tab_MinKomp[[Stanowisko / Position ]:[Stanowisko / Position ]],0)))</f>
        <v>n/a</v>
      </c>
      <c r="EK312" s="190" t="str">
        <f>IF(INDEX(tab_MinKomp[Testy czystości / Reinheitstests],MATCH($B311,tab_MinKomp[[Stanowisko / Position ]:[Stanowisko / Position ]],0))="n/a","n/a",EK311-INDEX(tab_MinKomp[Testy czystości / Reinheitstests],MATCH($B311,tab_MinKomp[[Stanowisko / Position ]:[Stanowisko / Position ]],0)))</f>
        <v>n/a</v>
      </c>
      <c r="EL312" s="190" t="str">
        <f>IF(INDEX(tab_MinKomp[Testy czystości / Reinheitstests],MATCH($B311,tab_MinKomp[[Stanowisko / Position ]:[Stanowisko / Position ]],0))="n/a","n/a",EL311-INDEX(tab_MinKomp[Testy czystości / Reinheitstests],MATCH($B311,tab_MinKomp[[Stanowisko / Position ]:[Stanowisko / Position ]],0)))</f>
        <v>n/a</v>
      </c>
      <c r="EM312" s="190" t="str">
        <f>IF(INDEX(tab_MinKomp[Testy czystości / Reinheitstests],MATCH($B311,tab_MinKomp[[Stanowisko / Position ]:[Stanowisko / Position ]],0))="n/a","n/a",EM311-INDEX(tab_MinKomp[Testy czystości / Reinheitstests],MATCH($B311,tab_MinKomp[[Stanowisko / Position ]:[Stanowisko / Position ]],0)))</f>
        <v>n/a</v>
      </c>
      <c r="EN312" s="190" t="str">
        <f>IF(INDEX(tab_MinKomp[Testy czystości / Reinheitstests],MATCH($B311,tab_MinKomp[[Stanowisko / Position ]:[Stanowisko / Position ]],0))="n/a","n/a",EN311-INDEX(tab_MinKomp[Testy czystości / Reinheitstests],MATCH($B311,tab_MinKomp[[Stanowisko / Position ]:[Stanowisko / Position ]],0)))</f>
        <v>n/a</v>
      </c>
      <c r="EO312" s="194" t="str">
        <f>IF(INDEX(tab_MinKomp[Konserwacja Rep],MATCH($B311,tab_MinKomp[[Stanowisko / Position ]:[Stanowisko / Position ]],0))="n/a","n/a",EO311-INDEX(tab_MinKomp[Konserwacja Rep],MATCH($B311,tab_MinKomp[[Stanowisko / Position ]:[Stanowisko / Position ]],0)))</f>
        <v>n/a</v>
      </c>
      <c r="EP312" s="194" t="str">
        <f>IF(INDEX(tab_MinKomp[[Konserwacja Engel ]],MATCH($B311,tab_MinKomp[[Stanowisko / Position ]:[Stanowisko / Position ]],0))="n/a","n/a",EP311-INDEX(tab_MinKomp[[Konserwacja Engel ]],MATCH($B311,tab_MinKomp[[Stanowisko / Position ]:[Stanowisko / Position ]],0)))</f>
        <v>n/a</v>
      </c>
      <c r="EQ312" s="194" t="str">
        <f>IF(INDEX(tab_MinKomp[Konserwacja B 50],MATCH($B311,tab_MinKomp[[Stanowisko / Position ]:[Stanowisko / Position ]],0))="n/a","n/a",EQ311-INDEX(tab_MinKomp[Konserwacja B 50],MATCH($B311,tab_MinKomp[[Stanowisko / Position ]:[Stanowisko / Position ]],0)))</f>
        <v>n/a</v>
      </c>
      <c r="ER312" s="194" t="str">
        <f>IF(INDEX(tab_MinKomp[[Konserwacja EOL ]],MATCH($B311,tab_MinKomp[[Stanowisko / Position ]:[Stanowisko / Position ]],0))="n/a","n/a",ER311-INDEX(tab_MinKomp[[Konserwacja EOL ]],MATCH($B311,tab_MinKomp[[Stanowisko / Position ]:[Stanowisko / Position ]],0)))</f>
        <v>n/a</v>
      </c>
      <c r="ES312" s="194" t="str">
        <f>IF(INDEX(tab_MinKomp[Konserwacja Branson],MATCH($B311,tab_MinKomp[[Stanowisko / Position ]:[Stanowisko / Position ]],0))="n/a","n/a",ES311-INDEX(tab_MinKomp[Konserwacja Branson],MATCH($B311,tab_MinKomp[[Stanowisko / Position ]:[Stanowisko / Position ]],0)))</f>
        <v>n/a</v>
      </c>
      <c r="ET312" s="194" t="str">
        <f>IF(INDEX(tab_MinKomp[Konserwacja coolery],MATCH($B311,tab_MinKomp[[Stanowisko / Position ]:[Stanowisko / Position ]],0))="n/a","n/a",ET311-INDEX(tab_MinKomp[Konserwacja coolery],MATCH($B311,tab_MinKomp[[Stanowisko / Position ]:[Stanowisko / Position ]],0)))</f>
        <v>n/a</v>
      </c>
      <c r="EU312" s="194" t="str">
        <f>IF(INDEX(tab_MinKomp[Konserwacja piecy],MATCH($B311,tab_MinKomp[[Stanowisko / Position ]:[Stanowisko / Position ]],0))="n/a","n/a",EU311-INDEX(tab_MinKomp[Konserwacja piecy],MATCH($B311,tab_MinKomp[[Stanowisko / Position ]:[Stanowisko / Position ]],0)))</f>
        <v>n/a</v>
      </c>
      <c r="EV312" s="194" t="str">
        <f>IF(INDEX(tab_MinKomp[Rysunek techniczny- czytanie],MATCH($B311,tab_MinKomp[[Stanowisko / Position ]:[Stanowisko / Position ]],0))="n/a","n/a",EV311-INDEX(tab_MinKomp[Rysunek techniczny- czytanie],MATCH($B311,tab_MinKomp[[Stanowisko / Position ]:[Stanowisko / Position ]],0)))</f>
        <v>n/a</v>
      </c>
      <c r="EW312" s="194" t="str">
        <f>IF(INDEX(tab_MinKomp[Elektryka],MATCH($B311,tab_MinKomp[[Stanowisko / Position ]:[Stanowisko / Position ]],0))="n/a","n/a",EW311-INDEX(tab_MinKomp[Elektryka],MATCH($B311,tab_MinKomp[[Stanowisko / Position ]:[Stanowisko / Position ]],0)))</f>
        <v>n/a</v>
      </c>
      <c r="EX312" s="194" t="str">
        <f>IF(INDEX(tab_MinKomp[Pneumatyka],MATCH($B311,tab_MinKomp[[Stanowisko / Position ]:[Stanowisko / Position ]],0))="n/a","n/a",EX311-INDEX(tab_MinKomp[Pneumatyka],MATCH($B311,tab_MinKomp[[Stanowisko / Position ]:[Stanowisko / Position ]],0)))</f>
        <v>n/a</v>
      </c>
      <c r="EY312" s="194" t="str">
        <f>IF(INDEX(tab_MinKomp[[Hydraulika ]],MATCH($B311,tab_MinKomp[[Stanowisko / Position ]:[Stanowisko / Position ]],0))="n/a","n/a",EY311-INDEX(tab_MinKomp[[Hydraulika ]],MATCH($B311,tab_MinKomp[[Stanowisko / Position ]:[Stanowisko / Position ]],0)))</f>
        <v>n/a</v>
      </c>
      <c r="EZ312" s="194" t="str">
        <f>IF(INDEX(tab_MinKomp[Podciśnienie],MATCH($B311,tab_MinKomp[[Stanowisko / Position ]:[Stanowisko / Position ]],0))="n/a","n/a",EZ311-INDEX(tab_MinKomp[Podciśnienie],MATCH($B311,tab_MinKomp[[Stanowisko / Position ]:[Stanowisko / Position ]],0)))</f>
        <v>n/a</v>
      </c>
      <c r="FA312" s="194" t="str">
        <f>IF(INDEX(tab_MinKomp[Usuwanie awarii],MATCH($B311,tab_MinKomp[[Stanowisko / Position ]:[Stanowisko / Position ]],0))="n/a","n/a",FA311-INDEX(tab_MinKomp[Usuwanie awarii],MATCH($B311,tab_MinKomp[[Stanowisko / Position ]:[Stanowisko / Position ]],0)))</f>
        <v>n/a</v>
      </c>
      <c r="FB312" s="194" t="str">
        <f>IF(INDEX(tab_MinKomp[Obsługa robotów],MATCH($B311,tab_MinKomp[[Stanowisko / Position ]:[Stanowisko / Position ]],0))="n/a","n/a",FB311-INDEX(tab_MinKomp[Obsługa robotów],MATCH($B311,tab_MinKomp[[Stanowisko / Position ]:[Stanowisko / Position ]],0)))</f>
        <v>n/a</v>
      </c>
      <c r="FC312" s="194" t="str">
        <f>IF(INDEX(tab_MinKomp[Obsługa sterowania maszyny],MATCH($B311,tab_MinKomp[[Stanowisko / Position ]:[Stanowisko / Position ]],0))="n/a","n/a",FC311-INDEX(tab_MinKomp[Obsługa sterowania maszyny],MATCH($B311,tab_MinKomp[[Stanowisko / Position ]:[Stanowisko / Position ]],0)))</f>
        <v>n/a</v>
      </c>
      <c r="FD312" s="194" t="str">
        <f>IF(INDEX(tab_MinKomp[Usuwanie przyczyn żródłowych],MATCH($B311,tab_MinKomp[[Stanowisko / Position ]:[Stanowisko / Position ]],0))="n/a","n/a",FD311-INDEX(tab_MinKomp[Usuwanie przyczyn żródłowych],MATCH($B311,tab_MinKomp[[Stanowisko / Position ]:[Stanowisko / Position ]],0)))</f>
        <v>n/a</v>
      </c>
      <c r="FE312" s="194" t="str">
        <f>IF(INDEX(tab_MinKomp[Cmms stosowanie],MATCH($B311,tab_MinKomp[[Stanowisko / Position ]:[Stanowisko / Position ]],0))="n/a","n/a",FE311-INDEX(tab_MinKomp[Cmms stosowanie],MATCH($B311,tab_MinKomp[[Stanowisko / Position ]:[Stanowisko / Position ]],0)))</f>
        <v>n/a</v>
      </c>
      <c r="FF312" s="190" t="str">
        <f>IF(INDEX(tab_MinKomp[Testy czystości / Reinheitstests],MATCH($B311,tab_MinKomp[[Stanowisko / Position ]:[Stanowisko / Position ]],0))="n/a","n/a",FF311-INDEX(tab_MinKomp[Testy czystości / Reinheitstests],MATCH($B311,tab_MinKomp[[Stanowisko / Position ]:[Stanowisko / Position ]],0)))</f>
        <v>n/a</v>
      </c>
      <c r="FG312" s="194" t="str">
        <f>IF(INDEX(tab_MinKomp[Czyszczenie form plastikowych],MATCH($B311,tab_MinKomp[[Stanowisko / Position ]:[Stanowisko / Position ]],0))="n/a","n/a",FG311-INDEX(tab_MinKomp[Czyszczenie form plastikowych],MATCH($B311,tab_MinKomp[[Stanowisko / Position ]:[Stanowisko / Position ]],0)))</f>
        <v>n/a</v>
      </c>
      <c r="FH312" s="194" t="str">
        <f>IF(INDEX(tab_MinKomp[Wymiana form plastik],MATCH($B311,tab_MinKomp[[Stanowisko / Position ]:[Stanowisko / Position ]],0))="n/a","n/a",FH311-INDEX(tab_MinKomp[Wymiana form plastik],MATCH($B311,tab_MinKomp[[Stanowisko / Position ]:[Stanowisko / Position ]],0)))</f>
        <v>n/a</v>
      </c>
      <c r="FI312" s="194" t="str">
        <f>IF(INDEX(tab_MinKomp[Wymiana form guma],MATCH($B311,tab_MinKomp[[Stanowisko / Position ]:[Stanowisko / Position ]],0))="n/a","n/a",FI311-INDEX(tab_MinKomp[Wymiana form guma],MATCH($B311,tab_MinKomp[[Stanowisko / Position ]:[Stanowisko / Position ]],0)))</f>
        <v>n/a</v>
      </c>
      <c r="FJ312" s="194" t="str">
        <f>IF(INDEX(tab_MinKomp[Konserwacja KK],MATCH($B311,tab_MinKomp[[Stanowisko / Position ]:[Stanowisko / Position ]],0))="n/a","n/a",FJ311-INDEX(tab_MinKomp[Konserwacja KK],MATCH($B311,tab_MinKomp[[Stanowisko / Position ]:[Stanowisko / Position ]],0)))</f>
        <v>n/a</v>
      </c>
      <c r="FK312" s="194" t="str">
        <f>IF(INDEX(tab_MinKomp[Konserwacja form guma],MATCH($B311,tab_MinKomp[[Stanowisko / Position ]:[Stanowisko / Position ]],0))="n/a","n/a",FK311-INDEX(tab_MinKomp[Konserwacja form guma],MATCH($B311,tab_MinKomp[[Stanowisko / Position ]:[Stanowisko / Position ]],0)))</f>
        <v>n/a</v>
      </c>
      <c r="FL312" s="194" t="str">
        <f>IF(INDEX(tab_MinKomp[Konserwacja form plastiki],MATCH($B311,tab_MinKomp[[Stanowisko / Position ]:[Stanowisko / Position ]],0))="n/a","n/a",FL311-INDEX(tab_MinKomp[Konserwacja form plastiki],MATCH($B311,tab_MinKomp[[Stanowisko / Position ]:[Stanowisko / Position ]],0)))</f>
        <v>n/a</v>
      </c>
      <c r="FM312" s="194" t="str">
        <f>IF(INDEX(tab_MinKomp[Konserwacja Gorącego Kanału],MATCH($B311,tab_MinKomp[[Stanowisko / Position ]:[Stanowisko / Position ]],0))="n/a","n/a",FM311-INDEX(tab_MinKomp[Konserwacja Gorącego Kanału],MATCH($B311,tab_MinKomp[[Stanowisko / Position ]:[Stanowisko / Position ]],0)))</f>
        <v>n/a</v>
      </c>
      <c r="FN312" s="190" t="s">
        <v>248</v>
      </c>
      <c r="FO312" s="190" t="s">
        <v>248</v>
      </c>
      <c r="FP312" s="190" t="s">
        <v>248</v>
      </c>
      <c r="FQ312" s="196" t="str">
        <f>IF(INDEX(tab_MinKomp[Język angielski / Englisch],MATCH($B311,tab_MinKomp[[Stanowisko / Position ]:[Stanowisko / Position ]],0))="n/a","n/a",FQ311-INDEX(tab_MinKomp[Język angielski / Englisch],MATCH($B311,tab_MinKomp[[Stanowisko / Position ]:[Stanowisko / Position ]],0)))</f>
        <v>n/a</v>
      </c>
      <c r="FR312" s="196" t="str">
        <f>IF(INDEX(tab_MinKomp[Język niemiecki / Deutsch],MATCH($B311,tab_MinKomp[[Stanowisko / Position ]:[Stanowisko / Position ]],0))="n/a","n/a",FR311-INDEX(tab_MinKomp[Język niemiecki / Deutsch],MATCH($B311,tab_MinKomp[[Stanowisko / Position ]:[Stanowisko / Position ]],0)))</f>
        <v>n/a</v>
      </c>
      <c r="FS312" s="194">
        <v>0</v>
      </c>
      <c r="FT312" s="194">
        <v>0</v>
      </c>
      <c r="FU312" s="194">
        <f>IF(INDEX(tab_MinKomp[optymalizacja procesów / Prozessoptymalisierung],MATCH($B311,tab_MinKomp[[Stanowisko / Position ]:[Stanowisko / Position ]],0))="n/a","n/a",FU311-INDEX(tab_MinKomp[optymalizacja procesów / Prozessoptymalisierung],MATCH($B311,tab_MinKomp[[Stanowisko / Position ]:[Stanowisko / Position ]],0)))</f>
        <v>1</v>
      </c>
      <c r="FV312" s="194">
        <f>IF(INDEX(tab_MinKomp[Umiejętności szkoleniowe / Trainingsfähigkeiten],MATCH($B311,tab_MinKomp[[Stanowisko / Position ]:[Stanowisko / Position ]],0))="n/a","n/a",FV311-INDEX(tab_MinKomp[Umiejętności szkoleniowe / Trainingsfähigkeiten],MATCH($B311,tab_MinKomp[[Stanowisko / Position ]:[Stanowisko / Position ]],0)))</f>
        <v>2</v>
      </c>
      <c r="FW312" s="194">
        <f>IF(INDEX(tab_MinKomp[Analityczne myślenie, podejście / Analitysches Denken, Einstellung],MATCH($B311,tab_MinKomp[[Stanowisko / Position ]:[Stanowisko / Position ]],0))="n/a","n/a",FW311-INDEX(tab_MinKomp[Analityczne myślenie, podejście / Analitysches Denken, Einstellung],MATCH($B311,tab_MinKomp[[Stanowisko / Position ]:[Stanowisko / Position ]],0)))</f>
        <v>1</v>
      </c>
      <c r="FX312" s="194">
        <f>IF(INDEX(tab_MinKomp[Dokładność, precyzja w dzialaniu / Genauigkeit, Präzision in die Arbeit],MATCH($B311,tab_MinKomp[[Stanowisko / Position ]:[Stanowisko / Position ]],0))="n/a","n/a",FX311-INDEX(tab_MinKomp[Dokładność, precyzja w dzialaniu / Genauigkeit, Präzision in die Arbeit],MATCH($B311,tab_MinKomp[[Stanowisko / Position ]:[Stanowisko / Position ]],0)))</f>
        <v>0</v>
      </c>
      <c r="FY312" s="194">
        <f>IF(INDEX(tab_MinKomp[Dyspozycyjność / Verfügbarkeit],MATCH($B311,tab_MinKomp[[Stanowisko / Position ]:[Stanowisko / Position ]],0))="n/a","n/a",FY311-INDEX(tab_MinKomp[Dyspozycyjność / Verfügbarkeit],MATCH($B311,tab_MinKomp[[Stanowisko / Position ]:[Stanowisko / Position ]],0)))</f>
        <v>0</v>
      </c>
      <c r="FZ312" s="194">
        <f>IF(INDEX(tab_MinKomp[Zaangażowanie / 
Engagement],MATCH($B311,tab_MinKomp[[Stanowisko / Position ]:[Stanowisko / Position ]],0))="n/a","n/a",FZ311-INDEX(tab_MinKomp[Zaangażowanie / 
Engagement],MATCH($B311,tab_MinKomp[[Stanowisko / Position ]:[Stanowisko / Position ]],0)))</f>
        <v>1</v>
      </c>
      <c r="GA312" s="194" t="str">
        <f>IF(INDEX(tab_MinKomp[Konserwacja form guma],MATCH($B311,tab_MinKomp[[Stanowisko / Position ]:[Stanowisko / Position ]],0))="n/a","n/a",GA311-INDEX(tab_MinKomp[Konserwacja form guma],MATCH($B311,tab_MinKomp[[Stanowisko / Position ]:[Stanowisko / Position ]],0)))</f>
        <v>n/a</v>
      </c>
      <c r="GB312" s="194" t="str">
        <f>IF(INDEX(tab_MinKomp[Konserwacja form plastiki],MATCH($B311,tab_MinKomp[[Stanowisko / Position ]:[Stanowisko / Position ]],0))="n/a","n/a",GB311-INDEX(tab_MinKomp[Konserwacja form plastiki],MATCH($B311,tab_MinKomp[[Stanowisko / Position ]:[Stanowisko / Position ]],0)))</f>
        <v>n/a</v>
      </c>
      <c r="GC312" s="194">
        <v>0</v>
      </c>
      <c r="GD312" s="194">
        <v>1</v>
      </c>
      <c r="GE312" s="193" t="str">
        <f>IF(INDEX(tab_MinKomp[Motywowanie i budowanie zaangażowania zespołu],MATCH($B311,tab_MinKomp[[Stanowisko / Position ]:[Stanowisko / Position ]],0))="n/a","n/a",GE311-INDEX(tab_MinKomp[Motywowanie i budowanie zaangażowania zespołu],MATCH($B311,tab_MinKomp[[Stanowisko / Position ]:[Stanowisko / Position ]],0)))</f>
        <v>n/a</v>
      </c>
      <c r="GF312" s="186" t="s">
        <v>248</v>
      </c>
      <c r="GG312" s="186" t="s">
        <v>248</v>
      </c>
      <c r="GH312" s="186" t="s">
        <v>248</v>
      </c>
      <c r="GI312" s="186" t="s">
        <v>248</v>
      </c>
      <c r="GJ312" s="186" t="s">
        <v>248</v>
      </c>
      <c r="GK312" s="186" t="s">
        <v>248</v>
      </c>
      <c r="GL312" s="186" t="s">
        <v>248</v>
      </c>
      <c r="GM312" s="186" t="s">
        <v>248</v>
      </c>
      <c r="GN312" s="186" t="s">
        <v>248</v>
      </c>
      <c r="GO312" s="186" t="s">
        <v>248</v>
      </c>
      <c r="GP312" s="186" t="s">
        <v>248</v>
      </c>
      <c r="GQ312" s="186" t="s">
        <v>248</v>
      </c>
      <c r="GR312" s="186" t="s">
        <v>248</v>
      </c>
      <c r="GS312" s="186" t="s">
        <v>248</v>
      </c>
      <c r="GT312" s="186" t="s">
        <v>248</v>
      </c>
      <c r="GU312" s="186" t="s">
        <v>248</v>
      </c>
      <c r="GV312" s="186" t="s">
        <v>248</v>
      </c>
      <c r="GW312" s="186" t="s">
        <v>248</v>
      </c>
      <c r="GX312" s="186" t="s">
        <v>248</v>
      </c>
      <c r="GY312" s="186" t="s">
        <v>248</v>
      </c>
      <c r="GZ312" s="261" t="s">
        <v>248</v>
      </c>
      <c r="HA312" s="261" t="s">
        <v>248</v>
      </c>
      <c r="HB312" s="191">
        <f>SUM(G312:GE312)/(HB311-(SUM(G312:GE312)))</f>
        <v>0.28846153846153844</v>
      </c>
    </row>
    <row r="313" spans="1:210" ht="24.9" customHeight="1" x14ac:dyDescent="0.3">
      <c r="A313" s="105" t="s">
        <v>319</v>
      </c>
      <c r="B313" s="105" t="s">
        <v>315</v>
      </c>
      <c r="C313" s="105" t="s">
        <v>394</v>
      </c>
      <c r="D313" s="105">
        <v>1075</v>
      </c>
      <c r="E313" s="394" t="s">
        <v>541</v>
      </c>
      <c r="F313" s="185" t="s">
        <v>374</v>
      </c>
      <c r="G313" s="186">
        <v>2</v>
      </c>
      <c r="H313" s="186">
        <v>1</v>
      </c>
      <c r="I313" s="186">
        <v>2</v>
      </c>
      <c r="J313" s="186">
        <v>1</v>
      </c>
      <c r="K313" s="186">
        <v>1</v>
      </c>
      <c r="L313" s="186" t="s">
        <v>248</v>
      </c>
      <c r="M313" s="186" t="s">
        <v>248</v>
      </c>
      <c r="N313" s="186" t="s">
        <v>248</v>
      </c>
      <c r="O313" s="186">
        <v>1</v>
      </c>
      <c r="P313" s="186">
        <v>1</v>
      </c>
      <c r="Q313" s="186" t="s">
        <v>248</v>
      </c>
      <c r="R313" s="186" t="s">
        <v>248</v>
      </c>
      <c r="S313" s="186" t="s">
        <v>248</v>
      </c>
      <c r="T313" s="186" t="s">
        <v>248</v>
      </c>
      <c r="U313" s="186" t="s">
        <v>248</v>
      </c>
      <c r="V313" s="186" t="s">
        <v>248</v>
      </c>
      <c r="W313" s="186" t="s">
        <v>248</v>
      </c>
      <c r="X313" s="186" t="s">
        <v>248</v>
      </c>
      <c r="Y313" s="186" t="s">
        <v>248</v>
      </c>
      <c r="Z313" s="186" t="s">
        <v>248</v>
      </c>
      <c r="AA313" s="186" t="s">
        <v>248</v>
      </c>
      <c r="AB313" s="186" t="s">
        <v>248</v>
      </c>
      <c r="AC313" s="186" t="s">
        <v>248</v>
      </c>
      <c r="AD313" s="186" t="s">
        <v>248</v>
      </c>
      <c r="AE313" s="186" t="s">
        <v>248</v>
      </c>
      <c r="AF313" s="186" t="s">
        <v>248</v>
      </c>
      <c r="AG313" s="186" t="s">
        <v>248</v>
      </c>
      <c r="AH313" s="186" t="s">
        <v>248</v>
      </c>
      <c r="AI313" s="186" t="s">
        <v>248</v>
      </c>
      <c r="AJ313" s="186" t="s">
        <v>248</v>
      </c>
      <c r="AK313" s="186" t="s">
        <v>248</v>
      </c>
      <c r="AL313" s="186">
        <v>1</v>
      </c>
      <c r="AM313" s="186" t="s">
        <v>248</v>
      </c>
      <c r="AN313" s="186" t="s">
        <v>248</v>
      </c>
      <c r="AO313" s="186">
        <v>1</v>
      </c>
      <c r="AP313" s="186" t="s">
        <v>248</v>
      </c>
      <c r="AQ313" s="186">
        <v>1</v>
      </c>
      <c r="AR313" s="186" t="s">
        <v>248</v>
      </c>
      <c r="AS313" s="186" t="s">
        <v>248</v>
      </c>
      <c r="AT313" s="186" t="s">
        <v>248</v>
      </c>
      <c r="AU313" s="186" t="s">
        <v>248</v>
      </c>
      <c r="AV313" s="186">
        <v>2</v>
      </c>
      <c r="AW313" s="186">
        <v>1</v>
      </c>
      <c r="AX313" s="186" t="s">
        <v>248</v>
      </c>
      <c r="AY313" s="186" t="s">
        <v>248</v>
      </c>
      <c r="AZ313" s="186" t="s">
        <v>248</v>
      </c>
      <c r="BA313" s="186" t="s">
        <v>248</v>
      </c>
      <c r="BB313" s="186" t="s">
        <v>248</v>
      </c>
      <c r="BC313" s="186" t="s">
        <v>248</v>
      </c>
      <c r="BD313" s="186" t="s">
        <v>248</v>
      </c>
      <c r="BE313" s="186" t="s">
        <v>248</v>
      </c>
      <c r="BF313" s="186" t="s">
        <v>248</v>
      </c>
      <c r="BG313" s="186" t="s">
        <v>248</v>
      </c>
      <c r="BH313" s="186" t="s">
        <v>248</v>
      </c>
      <c r="BI313" s="186" t="s">
        <v>248</v>
      </c>
      <c r="BJ313" s="186" t="s">
        <v>248</v>
      </c>
      <c r="BK313" s="186" t="s">
        <v>248</v>
      </c>
      <c r="BL313" s="186" t="s">
        <v>248</v>
      </c>
      <c r="BM313" s="186" t="s">
        <v>248</v>
      </c>
      <c r="BN313" s="186" t="s">
        <v>248</v>
      </c>
      <c r="BO313" s="186" t="s">
        <v>248</v>
      </c>
      <c r="BP313" s="186">
        <v>2</v>
      </c>
      <c r="BQ313" s="186" t="s">
        <v>248</v>
      </c>
      <c r="BR313" s="186">
        <v>2</v>
      </c>
      <c r="BS313" s="186" t="s">
        <v>248</v>
      </c>
      <c r="BT313" s="186" t="s">
        <v>248</v>
      </c>
      <c r="BU313" s="186" t="s">
        <v>248</v>
      </c>
      <c r="BV313" s="186" t="s">
        <v>248</v>
      </c>
      <c r="BW313" s="186" t="s">
        <v>248</v>
      </c>
      <c r="BX313" s="186" t="s">
        <v>248</v>
      </c>
      <c r="BY313" s="186">
        <v>2</v>
      </c>
      <c r="BZ313" s="186" t="s">
        <v>248</v>
      </c>
      <c r="CA313" s="186">
        <v>1</v>
      </c>
      <c r="CB313" s="186" t="s">
        <v>248</v>
      </c>
      <c r="CC313" s="186">
        <v>2</v>
      </c>
      <c r="CD313" s="186">
        <v>2</v>
      </c>
      <c r="CE313" s="186">
        <v>2</v>
      </c>
      <c r="CF313" s="186" t="s">
        <v>248</v>
      </c>
      <c r="CG313" s="186">
        <v>1</v>
      </c>
      <c r="CH313" s="186" t="s">
        <v>248</v>
      </c>
      <c r="CI313" s="186" t="s">
        <v>248</v>
      </c>
      <c r="CJ313" s="186" t="s">
        <v>248</v>
      </c>
      <c r="CK313" s="186" t="s">
        <v>248</v>
      </c>
      <c r="CL313" s="186" t="s">
        <v>248</v>
      </c>
      <c r="CM313" s="186" t="s">
        <v>248</v>
      </c>
      <c r="CN313" s="186" t="s">
        <v>248</v>
      </c>
      <c r="CO313" s="186" t="s">
        <v>248</v>
      </c>
      <c r="CP313" s="186" t="s">
        <v>248</v>
      </c>
      <c r="CQ313" s="186" t="s">
        <v>248</v>
      </c>
      <c r="CR313" s="186" t="s">
        <v>248</v>
      </c>
      <c r="CS313" s="186" t="s">
        <v>248</v>
      </c>
      <c r="CT313" s="186" t="s">
        <v>248</v>
      </c>
      <c r="CU313" s="186" t="s">
        <v>248</v>
      </c>
      <c r="CV313" s="186" t="s">
        <v>248</v>
      </c>
      <c r="CW313" s="186">
        <v>2</v>
      </c>
      <c r="CX313" s="186" t="s">
        <v>248</v>
      </c>
      <c r="CY313" s="186" t="s">
        <v>248</v>
      </c>
      <c r="CZ313" s="186" t="s">
        <v>248</v>
      </c>
      <c r="DA313" s="186" t="s">
        <v>248</v>
      </c>
      <c r="DB313" s="186" t="s">
        <v>248</v>
      </c>
      <c r="DC313" s="186" t="s">
        <v>248</v>
      </c>
      <c r="DD313" s="186" t="s">
        <v>248</v>
      </c>
      <c r="DE313" s="186" t="s">
        <v>248</v>
      </c>
      <c r="DF313" s="186">
        <v>1</v>
      </c>
      <c r="DG313" s="186" t="s">
        <v>248</v>
      </c>
      <c r="DH313" s="186" t="s">
        <v>248</v>
      </c>
      <c r="DI313" s="186" t="s">
        <v>248</v>
      </c>
      <c r="DJ313" s="186" t="s">
        <v>248</v>
      </c>
      <c r="DK313" s="186" t="s">
        <v>248</v>
      </c>
      <c r="DL313" s="186" t="s">
        <v>248</v>
      </c>
      <c r="DM313" s="186" t="s">
        <v>248</v>
      </c>
      <c r="DN313" s="186" t="s">
        <v>248</v>
      </c>
      <c r="DO313" s="186" t="s">
        <v>248</v>
      </c>
      <c r="DP313" s="186" t="s">
        <v>248</v>
      </c>
      <c r="DQ313" s="186" t="s">
        <v>248</v>
      </c>
      <c r="DR313" s="186" t="s">
        <v>248</v>
      </c>
      <c r="DS313" s="186" t="s">
        <v>248</v>
      </c>
      <c r="DT313" s="186" t="s">
        <v>248</v>
      </c>
      <c r="DU313" s="186" t="s">
        <v>248</v>
      </c>
      <c r="DV313" s="186" t="s">
        <v>248</v>
      </c>
      <c r="DW313" s="186" t="s">
        <v>248</v>
      </c>
      <c r="DX313" s="186" t="s">
        <v>248</v>
      </c>
      <c r="DY313" s="186" t="s">
        <v>248</v>
      </c>
      <c r="DZ313" s="186" t="s">
        <v>248</v>
      </c>
      <c r="EA313" s="186" t="s">
        <v>248</v>
      </c>
      <c r="EB313" s="186" t="s">
        <v>248</v>
      </c>
      <c r="EC313" s="186" t="s">
        <v>248</v>
      </c>
      <c r="ED313" s="186" t="s">
        <v>248</v>
      </c>
      <c r="EE313" s="186" t="s">
        <v>248</v>
      </c>
      <c r="EF313" s="186" t="s">
        <v>248</v>
      </c>
      <c r="EG313" s="186" t="s">
        <v>248</v>
      </c>
      <c r="EH313" s="186" t="s">
        <v>248</v>
      </c>
      <c r="EI313" s="186" t="s">
        <v>248</v>
      </c>
      <c r="EJ313" s="186" t="s">
        <v>248</v>
      </c>
      <c r="EK313" s="186" t="s">
        <v>248</v>
      </c>
      <c r="EL313" s="184" t="s">
        <v>248</v>
      </c>
      <c r="EM313" s="184" t="s">
        <v>248</v>
      </c>
      <c r="EN313" s="184" t="s">
        <v>248</v>
      </c>
      <c r="EO313" s="186" t="s">
        <v>248</v>
      </c>
      <c r="EP313" s="186" t="s">
        <v>248</v>
      </c>
      <c r="EQ313" s="186" t="s">
        <v>248</v>
      </c>
      <c r="ER313" s="186" t="s">
        <v>248</v>
      </c>
      <c r="ES313" s="186" t="s">
        <v>248</v>
      </c>
      <c r="ET313" s="186" t="s">
        <v>248</v>
      </c>
      <c r="EU313" s="186" t="s">
        <v>248</v>
      </c>
      <c r="EV313" s="186" t="s">
        <v>248</v>
      </c>
      <c r="EW313" s="186" t="s">
        <v>248</v>
      </c>
      <c r="EX313" s="186" t="s">
        <v>248</v>
      </c>
      <c r="EY313" s="186" t="s">
        <v>248</v>
      </c>
      <c r="EZ313" s="186" t="s">
        <v>248</v>
      </c>
      <c r="FA313" s="186" t="s">
        <v>248</v>
      </c>
      <c r="FB313" s="186" t="s">
        <v>248</v>
      </c>
      <c r="FC313" s="186" t="s">
        <v>248</v>
      </c>
      <c r="FD313" s="186" t="s">
        <v>248</v>
      </c>
      <c r="FE313" s="186" t="s">
        <v>248</v>
      </c>
      <c r="FF313" s="186" t="s">
        <v>248</v>
      </c>
      <c r="FG313" s="186" t="s">
        <v>248</v>
      </c>
      <c r="FH313" s="186" t="s">
        <v>248</v>
      </c>
      <c r="FI313" s="186" t="s">
        <v>248</v>
      </c>
      <c r="FJ313" s="186" t="s">
        <v>248</v>
      </c>
      <c r="FK313" s="186" t="s">
        <v>248</v>
      </c>
      <c r="FL313" s="186" t="s">
        <v>248</v>
      </c>
      <c r="FM313" s="186" t="s">
        <v>248</v>
      </c>
      <c r="FN313" s="186"/>
      <c r="FO313" s="186"/>
      <c r="FP313" s="186"/>
      <c r="FQ313" s="187" t="s">
        <v>248</v>
      </c>
      <c r="FR313" s="187" t="s">
        <v>248</v>
      </c>
      <c r="FS313" s="186">
        <v>2</v>
      </c>
      <c r="FT313" s="186">
        <v>2</v>
      </c>
      <c r="FU313" s="186">
        <v>1</v>
      </c>
      <c r="FV313" s="186">
        <v>1</v>
      </c>
      <c r="FW313" s="186">
        <v>1</v>
      </c>
      <c r="FX313" s="186">
        <v>2</v>
      </c>
      <c r="FY313" s="186">
        <v>2</v>
      </c>
      <c r="FZ313" s="186">
        <v>2</v>
      </c>
      <c r="GA313" s="186" t="s">
        <v>248</v>
      </c>
      <c r="GB313" s="186" t="s">
        <v>248</v>
      </c>
      <c r="GC313" s="186">
        <v>2</v>
      </c>
      <c r="GD313" s="186">
        <v>1</v>
      </c>
      <c r="GE313" s="186" t="s">
        <v>248</v>
      </c>
      <c r="GF313" s="186" t="s">
        <v>248</v>
      </c>
      <c r="GG313" s="186" t="s">
        <v>248</v>
      </c>
      <c r="GH313" s="186" t="s">
        <v>248</v>
      </c>
      <c r="GI313" s="186" t="s">
        <v>248</v>
      </c>
      <c r="GJ313" s="186" t="s">
        <v>248</v>
      </c>
      <c r="GK313" s="186" t="s">
        <v>248</v>
      </c>
      <c r="GL313" s="186" t="s">
        <v>248</v>
      </c>
      <c r="GM313" s="186" t="s">
        <v>248</v>
      </c>
      <c r="GN313" s="186" t="s">
        <v>248</v>
      </c>
      <c r="GO313" s="186" t="s">
        <v>248</v>
      </c>
      <c r="GP313" s="186" t="s">
        <v>248</v>
      </c>
      <c r="GQ313" s="186" t="s">
        <v>248</v>
      </c>
      <c r="GR313" s="186" t="s">
        <v>248</v>
      </c>
      <c r="GS313" s="186" t="s">
        <v>248</v>
      </c>
      <c r="GT313" s="186" t="s">
        <v>248</v>
      </c>
      <c r="GU313" s="186" t="s">
        <v>248</v>
      </c>
      <c r="GV313" s="186" t="s">
        <v>248</v>
      </c>
      <c r="GW313" s="186" t="s">
        <v>248</v>
      </c>
      <c r="GX313" s="186" t="s">
        <v>248</v>
      </c>
      <c r="GY313" s="186" t="s">
        <v>248</v>
      </c>
      <c r="GZ313" s="261" t="s">
        <v>248</v>
      </c>
      <c r="HA313" s="261" t="s">
        <v>248</v>
      </c>
      <c r="HB313" s="188">
        <f t="shared" ref="HB313" si="194">SUM(G313:GE313)</f>
        <v>48</v>
      </c>
    </row>
    <row r="314" spans="1:210" ht="24.9" customHeight="1" thickBot="1" x14ac:dyDescent="0.35">
      <c r="A314" s="108" t="str">
        <f t="shared" ref="A314" si="195">A313</f>
        <v>Prod.-Q-3</v>
      </c>
      <c r="B314" s="108" t="str">
        <f t="shared" ref="B314" si="196">B313</f>
        <v>Pracownik Produkcji</v>
      </c>
      <c r="C314" s="108" t="str">
        <f t="shared" ref="C314" si="197">C313</f>
        <v>PB</v>
      </c>
      <c r="D314" s="108">
        <f t="shared" ref="D314" si="198">D313</f>
        <v>1075</v>
      </c>
      <c r="E314" s="395"/>
      <c r="F314" s="189" t="s">
        <v>375</v>
      </c>
      <c r="G314" s="192">
        <f>IF(INDEX(tab_MinKomp[Przepisy BHP / BHP Vorschriften],MATCH($B313,tab_MinKomp[[Stanowisko / Position ]:[Stanowisko / Position ]],0))="n/a","n/a",G313-INDEX(tab_MinKomp[Przepisy BHP / BHP Vorschriften],MATCH($B313,tab_MinKomp[[Stanowisko / Position ]:[Stanowisko / Position ]],0)))</f>
        <v>0</v>
      </c>
      <c r="H314" s="193">
        <f>IF(INDEX(tab_MinKomp[Przepisy PPOŻ / Brandschutzbestimmungen],MATCH($B313,tab_MinKomp[[Stanowisko / Position ]:[Stanowisko / Position ]],0))="n/a","n/a",H313-INDEX(tab_MinKomp[Przepisy PPOŻ / Brandschutzbestimmungen],MATCH($B313,tab_MinKomp[[Stanowisko / Position ]:[Stanowisko / Position ]],0)))</f>
        <v>0</v>
      </c>
      <c r="I314" s="193">
        <f>IF(INDEX(tab_MinKomp[Ryzyko zawodowe na stanowiskach pracyv/ Berufliche Risiken an Arbeitsstellen],MATCH($B313,tab_MinKomp[[Stanowisko / Position ]:[Stanowisko / Position ]],0))="n/a","n/a",I313-INDEX(tab_MinKomp[Ryzyko zawodowe na stanowiskach pracyv/ Berufliche Risiken an Arbeitsstellen],MATCH($B313,tab_MinKomp[[Stanowisko / Position ]:[Stanowisko / Position ]],0)))</f>
        <v>0</v>
      </c>
      <c r="J314" s="193">
        <f>IF(INDEX(tab_MinKomp[Gospodarka substancjami niebezpiecznymi / Gefahrstoffmanagement],MATCH($B313,tab_MinKomp[[Stanowisko / Position ]:[Stanowisko / Position ]],0))="n/a","n/a",J313-INDEX(tab_MinKomp[Gospodarka substancjami niebezpiecznymi / Gefahrstoffmanagement],MATCH($B313,tab_MinKomp[[Stanowisko / Position ]:[Stanowisko / Position ]],0)))</f>
        <v>0</v>
      </c>
      <c r="K314" s="193">
        <f>IF(INDEX(tab_MinKomp[Gospodarka odpadami / Abfallwirtschaft],MATCH($B313,tab_MinKomp[[Stanowisko / Position ]:[Stanowisko / Position ]],0))="n/a","n/a",K313-INDEX(tab_MinKomp[Gospodarka odpadami / Abfallwirtschaft],MATCH($B313,tab_MinKomp[[Stanowisko / Position ]:[Stanowisko / Position ]],0)))</f>
        <v>0</v>
      </c>
      <c r="L314" s="194" t="str">
        <f>IF(INDEX(tab_MinKomp[Przepisy kodeksu pracy / Bestimmungen des Arbeitsgesetzes],MATCH($B313,tab_MinKomp[[Stanowisko / Position ]:[Stanowisko / Position ]],0))="n/a","n/a",L313-INDEX(tab_MinKomp[Przepisy kodeksu pracy / Bestimmungen des Arbeitsgesetzes],MATCH($B313,tab_MinKomp[[Stanowisko / Position ]:[Stanowisko / Position ]],0)))</f>
        <v>n/a</v>
      </c>
      <c r="M314" s="195" t="str">
        <f>IF(INDEX(tab_MinKomp[Przepisy o ub.społ. ZUS  / Sozialversicherungsvorschriften],MATCH($B313,tab_MinKomp[[Stanowisko / Position ]:[Stanowisko / Position ]],0))="n/a","n/a",M313-INDEX(tab_MinKomp[Przepisy o ub.społ. ZUS  / Sozialversicherungsvorschriften],MATCH($B313,tab_MinKomp[[Stanowisko / Position ]:[Stanowisko / Position ]],0)))</f>
        <v>n/a</v>
      </c>
      <c r="N314" s="194" t="str">
        <f>IF(INDEX(tab_MinKomp[PRZEPISY O PDOF /persönlich Einkommensteuergesetz ],MATCH($B313,tab_MinKomp[[Stanowisko / Position ]:[Stanowisko / Position ]],0))="n/a","n/a",N313-INDEX(tab_MinKomp[PRZEPISY O PDOF /persönlich Einkommensteuergesetz ],MATCH($B313,tab_MinKomp[[Stanowisko / Position ]:[Stanowisko / Position ]],0)))</f>
        <v>n/a</v>
      </c>
      <c r="O314" s="194">
        <f>IF(INDEX(tab_MinKomp[Regulamin pracy / Arbeitsordnung],MATCH($B313,tab_MinKomp[[Stanowisko / Position ]:[Stanowisko / Position ]],0))="n/a","n/a",O313-INDEX(tab_MinKomp[Regulamin pracy / Arbeitsordnung],MATCH($B313,tab_MinKomp[[Stanowisko / Position ]:[Stanowisko / Position ]],0)))</f>
        <v>0</v>
      </c>
      <c r="P314" s="194">
        <f>IF(INDEX(tab_MinKomp[Regulamin wynagradzania / Vergütungsordnung],MATCH($B313,tab_MinKomp[[Stanowisko / Position ]:[Stanowisko / Position ]],0))="n/a","n/a",P313-INDEX(tab_MinKomp[Regulamin wynagradzania / Vergütungsordnung],MATCH($B313,tab_MinKomp[[Stanowisko / Position ]:[Stanowisko / Position ]],0)))</f>
        <v>0</v>
      </c>
      <c r="Q314" s="194" t="str">
        <f>IF(INDEX(tab_MinKomp[System R2PŁATNIK PRO: Płace / Lohnabrechnung],MATCH($B313,tab_MinKomp[[Stanowisko / Position ]:[Stanowisko / Position ]],0))="n/a","n/a",Q313-INDEX(tab_MinKomp[System R2PŁATNIK PRO: Płace / Lohnabrechnung],MATCH($B313,tab_MinKomp[[Stanowisko / Position ]:[Stanowisko / Position ]],0)))</f>
        <v>n/a</v>
      </c>
      <c r="R314" s="194" t="str">
        <f>IF(INDEX(tab_MinKomp[SystemR2PŁATNIK PRO: KADRY / Personaldaten],MATCH($B313,tab_MinKomp[[Stanowisko / Position ]:[Stanowisko / Position ]],0))="n/a","n/a",R313-INDEX(tab_MinKomp[SystemR2PŁATNIK PRO: KADRY / Personaldaten],MATCH($B313,tab_MinKomp[[Stanowisko / Position ]:[Stanowisko / Position ]],0)))</f>
        <v>n/a</v>
      </c>
      <c r="S314" s="194" t="str">
        <f>IF(INDEX(tab_MinKomp[SYSTEM R2PŁATNIK PRO: zarządzanie pracownikami / Arbeitsverwaltung],MATCH($B313,tab_MinKomp[[Stanowisko / Position ]:[Stanowisko / Position ]],0))="n/a","n/a",S313-INDEX(tab_MinKomp[SYSTEM R2PŁATNIK PRO: zarządzanie pracownikami / Arbeitsverwaltung],MATCH($B313,tab_MinKomp[[Stanowisko / Position ]:[Stanowisko / Position ]],0)))</f>
        <v>n/a</v>
      </c>
      <c r="T314" s="194" t="str">
        <f>IF(INDEX(tab_MinKomp[Doradztwo, wsparcie personalne / Personalberatung und Unterstützung],MATCH($B313,tab_MinKomp[[Stanowisko / Position ]:[Stanowisko / Position ]],0))="n/a","n/a",T313-INDEX(tab_MinKomp[Doradztwo, wsparcie personalne / Personalberatung und Unterstützung],MATCH($B313,tab_MinKomp[[Stanowisko / Position ]:[Stanowisko / Position ]],0)))</f>
        <v>n/a</v>
      </c>
      <c r="U314" s="194" t="str">
        <f>IF(INDEX(tab_MinKomp[Przepisy o podatku VAT / MwSt.- Gesetz],MATCH($B313,tab_MinKomp[[Stanowisko / Position ]:[Stanowisko / Position ]],0))="n/a","n/a",U313-INDEX(tab_MinKomp[Przepisy o podatku VAT / MwSt.- Gesetz],MATCH($B313,tab_MinKomp[[Stanowisko / Position ]:[Stanowisko / Position ]],0)))</f>
        <v>n/a</v>
      </c>
      <c r="V314" s="194" t="str">
        <f>IF(INDEX(tab_MinKomp[PrzepisyPDOP / geschäftlich Einkommensteuergesetz],MATCH($B313,tab_MinKomp[[Stanowisko / Position ]:[Stanowisko / Position ]],0))="n/a","n/a",V313-INDEX(tab_MinKomp[PrzepisyPDOP / geschäftlich Einkommensteuergesetz],MATCH($B313,tab_MinKomp[[Stanowisko / Position ]:[Stanowisko / Position ]],0)))</f>
        <v>n/a</v>
      </c>
      <c r="W314" s="194" t="str">
        <f>IF(INDEX(tab_MinKomp[System BAAN / FINANSE (FIBU)],MATCH($B313,tab_MinKomp[[Stanowisko / Position ]:[Stanowisko / Position ]],0))="n/a","n/a",W313-INDEX(tab_MinKomp[System BAAN / FINANSE (FIBU)],MATCH($B313,tab_MinKomp[[Stanowisko / Position ]:[Stanowisko / Position ]],0)))</f>
        <v>n/a</v>
      </c>
      <c r="X314" s="194" t="str">
        <f>IF(INDEX(tab_MinKomp[Systemy pomocnicze / Hilfssysteme(STOCKPROGRAM, KALK2000 etc.)],MATCH($B313,tab_MinKomp[[Stanowisko / Position ]:[Stanowisko / Position ]],0))="n/a","n/a",X313-INDEX(tab_MinKomp[Systemy pomocnicze / Hilfssysteme(STOCKPROGRAM, KALK2000 etc.)],MATCH($B313,tab_MinKomp[[Stanowisko / Position ]:[Stanowisko / Position ]],0)))</f>
        <v>n/a</v>
      </c>
      <c r="Y314" s="194" t="str">
        <f>IF(INDEX(tab_MinKomp[Polityka rachunkowości / Buchführungspolitik],MATCH($B313,tab_MinKomp[[Stanowisko / Position ]:[Stanowisko / Position ]],0))="n/a","n/a",Y313-INDEX(tab_MinKomp[Polityka rachunkowości / Buchführungspolitik],MATCH($B313,tab_MinKomp[[Stanowisko / Position ]:[Stanowisko / Position ]],0)))</f>
        <v>n/a</v>
      </c>
      <c r="Z314" s="194" t="str">
        <f>IF(INDEX(tab_MinKomp[Ustawa o rachunkowości / Rechnungslegungsgesetz],MATCH($B313,tab_MinKomp[[Stanowisko / Position ]:[Stanowisko / Position ]],0))="n/a","n/a",Z313-INDEX(tab_MinKomp[Ustawa o rachunkowości / Rechnungslegungsgesetz],MATCH($B313,tab_MinKomp[[Stanowisko / Position ]:[Stanowisko / Position ]],0)))</f>
        <v>n/a</v>
      </c>
      <c r="AA314" s="194" t="str">
        <f>IF(INDEX(tab_MinKomp[WORKFLOW - TS-100],MATCH($B313,tab_MinKomp[[Stanowisko / Position ]:[Stanowisko / Position ]],0))="n/a","n/a",AA313-INDEX(tab_MinKomp[WORKFLOW - TS-100],MATCH($B313,tab_MinKomp[[Stanowisko / Position ]:[Stanowisko / Position ]],0)))</f>
        <v>n/a</v>
      </c>
      <c r="AB314" s="194" t="str">
        <f>IF(INDEX(tab_MinKomp[WORKFLOW - SFMS],MATCH($B313,tab_MinKomp[[Stanowisko / Position ]:[Stanowisko / Position ]],0))="n/a","n/a",AB313-INDEX(tab_MinKomp[WORKFLOW - SFMS],MATCH($B313,tab_MinKomp[[Stanowisko / Position ]:[Stanowisko / Position ]],0)))</f>
        <v>n/a</v>
      </c>
      <c r="AC314" s="194" t="str">
        <f>IF(INDEX(tab_MinKomp[System ISO 9001:2015],MATCH($B313,tab_MinKomp[[Stanowisko / Position ]:[Stanowisko / Position ]],0))="n/a","n/a",AC313-INDEX(tab_MinKomp[System ISO 9001:2015],MATCH($B313,tab_MinKomp[[Stanowisko / Position ]:[Stanowisko / Position ]],0)))</f>
        <v>n/a</v>
      </c>
      <c r="AD314" s="194" t="str">
        <f>IF(INDEX(tab_MinKomp[System ISO 9001:2015],MATCH($B313,tab_MinKomp[[Stanowisko / Position ]:[Stanowisko / Position ]],0))="n/a","n/a",AD313-INDEX(tab_MinKomp[System ISO 9001:2015],MATCH($B313,tab_MinKomp[[Stanowisko / Position ]:[Stanowisko / Position ]],0)))</f>
        <v>n/a</v>
      </c>
      <c r="AE314" s="194" t="str">
        <f>IF(INDEX(tab_MinKomp[System ISO 9001:2015],MATCH($B313,tab_MinKomp[[Stanowisko / Position ]:[Stanowisko / Position ]],0))="n/a","n/a",AE313-INDEX(tab_MinKomp[System ISO 9001:2015],MATCH($B313,tab_MinKomp[[Stanowisko / Position ]:[Stanowisko / Position ]],0)))</f>
        <v>n/a</v>
      </c>
      <c r="AF314" s="194" t="str">
        <f>IF(INDEX(tab_MinKomp[System ISO 9001:2015],MATCH($B313,tab_MinKomp[[Stanowisko / Position ]:[Stanowisko / Position ]],0))="n/a","n/a",AF313-INDEX(tab_MinKomp[System ISO 9001:2015],MATCH($B313,tab_MinKomp[[Stanowisko / Position ]:[Stanowisko / Position ]],0)))</f>
        <v>n/a</v>
      </c>
      <c r="AG314" s="194" t="str">
        <f>IF(INDEX(tab_MinKomp[Wymagania VDA 6.3 Process / Forderungen],MATCH($B313,tab_MinKomp[[Stanowisko / Position ]:[Stanowisko / Position ]],0))="n/a","n/a",AG313-INDEX(tab_MinKomp[Wymagania VDA 6.3 Process / Forderungen],MATCH($B313,tab_MinKomp[[Stanowisko / Position ]:[Stanowisko / Position ]],0)))</f>
        <v>n/a</v>
      </c>
      <c r="AH314" s="194" t="str">
        <f>IF(INDEX(tab_MinKomp[Wymagania VDA 6.5 Product / Forderungen],MATCH($B313,tab_MinKomp[[Stanowisko / Position ]:[Stanowisko / Position ]],0))="n/a","n/a",AH313-INDEX(tab_MinKomp[Wymagania VDA 6.5 Product / Forderungen],MATCH($B313,tab_MinKomp[[Stanowisko / Position ]:[Stanowisko / Position ]],0)))</f>
        <v>n/a</v>
      </c>
      <c r="AI314" s="194" t="str">
        <f>IF(INDEX(tab_MinKomp[System ISO 9001:2015],MATCH($B313,tab_MinKomp[[Stanowisko / Position ]:[Stanowisko / Position ]],0))="n/a","n/a",AI313-INDEX(tab_MinKomp[System ISO 9001:2015],MATCH($B313,tab_MinKomp[[Stanowisko / Position ]:[Stanowisko / Position ]],0)))</f>
        <v>n/a</v>
      </c>
      <c r="AJ314" s="194" t="str">
        <f>IF(INDEX(tab_MinKomp[Auditor systemu ISO 17021:2018],MATCH($B313,tab_MinKomp[[Stanowisko / Position ]:[Stanowisko / Position ]],0))="n/a","n/a",AJ313-INDEX(tab_MinKomp[Auditor systemu ISO 17021:2018],MATCH($B313,tab_MinKomp[[Stanowisko / Position ]:[Stanowisko / Position ]],0)))</f>
        <v>n/a</v>
      </c>
      <c r="AK314" s="194" t="str">
        <f>IF(INDEX(tab_MinKomp[Pełnomocnik systemu / Systemvertreter],MATCH($B313,tab_MinKomp[[Stanowisko / Position ]:[Stanowisko / Position ]],0))="n/a","n/a",AK313-INDEX(tab_MinKomp[Pełnomocnik systemu / Systemvertreter],MATCH($B313,tab_MinKomp[[Stanowisko / Position ]:[Stanowisko / Position ]],0)))</f>
        <v>n/a</v>
      </c>
      <c r="AL314" s="194">
        <f>IF(INDEX(tab_MinKomp[Polityka Etyczna - Compliance],MATCH($B313,tab_MinKomp[[Stanowisko / Position ]:[Stanowisko / Position ]],0))="n/a","n/a",AL313-INDEX(tab_MinKomp[Polityka Etyczna - Compliance],MATCH($B313,tab_MinKomp[[Stanowisko / Position ]:[Stanowisko / Position ]],0)))</f>
        <v>0</v>
      </c>
      <c r="AM314" s="194" t="str">
        <f>IF(INDEX(tab_MinKomp[WDRAŻANIE NOWYCH PROJEKTÓW/ PROCEDURA CTM],MATCH($B313,tab_MinKomp[[Stanowisko / Position ]:[Stanowisko / Position ]],0))="n/a","n/a",AM313-INDEX(tab_MinKomp[WDRAŻANIE NOWYCH PROJEKTÓW/ PROCEDURA CTM],MATCH($B313,tab_MinKomp[[Stanowisko / Position ]:[Stanowisko / Position ]],0)))</f>
        <v>n/a</v>
      </c>
      <c r="AN314" s="194" t="str">
        <f>IF(INDEX(tab_MinKomp[KAMIENIE MILOWE MSL/PIFF],MATCH($B313,tab_MinKomp[[Stanowisko / Position ]:[Stanowisko / Position ]],0))="n/a","n/a",AN313-INDEX(tab_MinKomp[KAMIENIE MILOWE MSL/PIFF],MATCH($B313,tab_MinKomp[[Stanowisko / Position ]:[Stanowisko / Position ]],0)))</f>
        <v>n/a</v>
      </c>
      <c r="AO314" s="194">
        <f>IF(INDEX(tab_MinKomp[CP],MATCH($B313,tab_MinKomp[[Stanowisko / Position ]:[Stanowisko / Position ]],0))="n/a","n/a",AO313-INDEX(tab_MinKomp[CP],MATCH($B313,tab_MinKomp[[Stanowisko / Position ]:[Stanowisko / Position ]],0)))</f>
        <v>0</v>
      </c>
      <c r="AP314" s="194" t="str">
        <f>IF(INDEX(tab_MinKomp[FMEA],MATCH($B313,tab_MinKomp[[Stanowisko / Position ]:[Stanowisko / Position ]],0))="n/a","n/a",AP313-INDEX(tab_MinKomp[FMEA],MATCH($B313,tab_MinKomp[[Stanowisko / Position ]:[Stanowisko / Position ]],0)))</f>
        <v>n/a</v>
      </c>
      <c r="AQ314" s="194">
        <f>IF(INDEX(tab_MinKomp[FLOW CHART],MATCH($B313,tab_MinKomp[[Stanowisko / Position ]:[Stanowisko / Position ]],0))="n/a","n/a",AQ313-INDEX(tab_MinKomp[FLOW CHART],MATCH($B313,tab_MinKomp[[Stanowisko / Position ]:[Stanowisko / Position ]],0)))</f>
        <v>0</v>
      </c>
      <c r="AR314" s="194" t="str">
        <f>IF(INDEX(tab_MinKomp[APQP],MATCH($B313,tab_MinKomp[[Stanowisko / Position ]:[Stanowisko / Position ]],0))="n/a","n/a",AR313-INDEX(tab_MinKomp[APQP],MATCH($B313,tab_MinKomp[[Stanowisko / Position ]:[Stanowisko / Position ]],0)))</f>
        <v>n/a</v>
      </c>
      <c r="AS314" s="194" t="str">
        <f>IF(INDEX(tab_MinKomp[MSA],MATCH($B313,tab_MinKomp[[Stanowisko / Position ]:[Stanowisko / Position ]],0))="n/a","n/a",AS313-INDEX(tab_MinKomp[MSA],MATCH($B313,tab_MinKomp[[Stanowisko / Position ]:[Stanowisko / Position ]],0)))</f>
        <v>n/a</v>
      </c>
      <c r="AT314" s="194" t="str">
        <f>IF(INDEX(tab_MinKomp[SPC],MATCH($B313,tab_MinKomp[[Stanowisko / Position ]:[Stanowisko / Position ]],0))="n/a","n/a",AT313-INDEX(tab_MinKomp[SPC],MATCH($B313,tab_MinKomp[[Stanowisko / Position ]:[Stanowisko / Position ]],0)))</f>
        <v>n/a</v>
      </c>
      <c r="AU314" s="194" t="str">
        <f>IF(INDEX(tab_MinKomp[CSR (SPECYFICZNE WYMAGANIA KLIENTA)],MATCH($B313,tab_MinKomp[[Stanowisko / Position ]:[Stanowisko / Position ]],0))="n/a","n/a",AU313-INDEX(tab_MinKomp[CSR (SPECYFICZNE WYMAGANIA KLIENTA)],MATCH($B313,tab_MinKomp[[Stanowisko / Position ]:[Stanowisko / Position ]],0)))</f>
        <v>n/a</v>
      </c>
      <c r="AV314" s="194">
        <f>IF(INDEX(tab_MinKomp[5S],MATCH($B313,tab_MinKomp[[Stanowisko / Position ]:[Stanowisko / Position ]],0))="n/a","n/a",AV313-INDEX(tab_MinKomp[5S],MATCH($B313,tab_MinKomp[[Stanowisko / Position ]:[Stanowisko / Position ]],0)))</f>
        <v>0</v>
      </c>
      <c r="AW314" s="194">
        <f>IF(INDEX(tab_MinKomp[LEAN MANAGEMENT],MATCH($B313,tab_MinKomp[[Stanowisko / Position ]:[Stanowisko / Position ]],0))="n/a","n/a",AW313-INDEX(tab_MinKomp[LEAN MANAGEMENT],MATCH($B313,tab_MinKomp[[Stanowisko / Position ]:[Stanowisko / Position ]],0)))</f>
        <v>0</v>
      </c>
      <c r="AX314" s="194" t="str">
        <f>IF(INDEX(tab_MinKomp[5R],MATCH($B313,tab_MinKomp[[Stanowisko / Position ]:[Stanowisko / Position ]],0))="n/a","n/a",AX313-INDEX(tab_MinKomp[5R],MATCH($B313,tab_MinKomp[[Stanowisko / Position ]:[Stanowisko / Position ]],0)))</f>
        <v>n/a</v>
      </c>
      <c r="AY314" s="194" t="str">
        <f>IF(INDEX(tab_MinKomp[Six Sigma],MATCH($B313,tab_MinKomp[[Stanowisko / Position ]:[Stanowisko / Position ]],0))="n/a","n/a",AY313-INDEX(tab_MinKomp[Six Sigma],MATCH($B313,tab_MinKomp[[Stanowisko / Position ]:[Stanowisko / Position ]],0)))</f>
        <v>n/a</v>
      </c>
      <c r="AZ314" s="194" t="str">
        <f>IF(INDEX(tab_MinKomp[System BAAN / Distribution &amp; Supply Chain],MATCH($B313,tab_MinKomp[[Stanowisko / Position ]:[Stanowisko / Position ]],0))="n/a","n/a",AZ313-INDEX(tab_MinKomp[System BAAN / Distribution &amp; Supply Chain],MATCH($B313,tab_MinKomp[[Stanowisko / Position ]:[Stanowisko / Position ]],0)))</f>
        <v>n/a</v>
      </c>
      <c r="BA314" s="194" t="str">
        <f>IF(INDEX(tab_MinKomp[Gospodarka magazynowa / Lagerverwaltung],MATCH($B313,tab_MinKomp[[Stanowisko / Position ]:[Stanowisko / Position ]],0))="n/a","n/a",BA313-INDEX(tab_MinKomp[Gospodarka magazynowa / Lagerverwaltung],MATCH($B313,tab_MinKomp[[Stanowisko / Position ]:[Stanowisko / Position ]],0)))</f>
        <v>n/a</v>
      </c>
      <c r="BB314" s="194" t="str">
        <f>IF(INDEX(tab_MinKomp[Inwentaryzacja - organizacja i przebieg / Inventurprozess],MATCH($B313,tab_MinKomp[[Stanowisko / Position ]:[Stanowisko / Position ]],0))="n/a","n/a",BB313-INDEX(tab_MinKomp[Inwentaryzacja - organizacja i przebieg / Inventurprozess],MATCH($B313,tab_MinKomp[[Stanowisko / Position ]:[Stanowisko / Position ]],0)))</f>
        <v>n/a</v>
      </c>
      <c r="BC314" s="194" t="str">
        <f>IF(INDEX(tab_MinKomp[Organizacja dostaw / Versorgungsorganisation],MATCH($B313,tab_MinKomp[[Stanowisko / Position ]:[Stanowisko / Position ]],0))="n/a","n/a",BC313-INDEX(tab_MinKomp[Organizacja dostaw / Versorgungsorganisation],MATCH($B313,tab_MinKomp[[Stanowisko / Position ]:[Stanowisko / Position ]],0)))</f>
        <v>n/a</v>
      </c>
      <c r="BD314" s="194" t="str">
        <f>IF(INDEX(tab_MinKomp[Organizacja wysyłek / Organisation von Lieferungen],MATCH($B313,tab_MinKomp[[Stanowisko / Position ]:[Stanowisko / Position ]],0))="n/a","n/a",BD313-INDEX(tab_MinKomp[Organizacja wysyłek / Organisation von Lieferungen],MATCH($B313,tab_MinKomp[[Stanowisko / Position ]:[Stanowisko / Position ]],0)))</f>
        <v>n/a</v>
      </c>
      <c r="BE314" s="194" t="str">
        <f>IF(INDEX(tab_MinKomp[Analiza magazynowa - Program Polen.mdb / Inventuranalyse],MATCH($B313,tab_MinKomp[[Stanowisko / Position ]:[Stanowisko / Position ]],0))="n/a","n/a",BE313-INDEX(tab_MinKomp[Analiza magazynowa - Program Polen.mdb / Inventuranalyse],MATCH($B313,tab_MinKomp[[Stanowisko / Position ]:[Stanowisko / Position ]],0)))</f>
        <v>n/a</v>
      </c>
      <c r="BF314" s="190" t="str">
        <f>IF(INDEX(tab_MinKomp[MMOG (Materials Management Operations Guidelines)],MATCH($B313,tab_MinKomp[[Stanowisko / Position ]:[Stanowisko / Position ]],0))="n/a","n/a",BF313-INDEX(tab_MinKomp[MMOG (Materials Management Operations Guidelines)],MATCH($B313,tab_MinKomp[[Stanowisko / Position ]:[Stanowisko / Position ]],0)))</f>
        <v>n/a</v>
      </c>
      <c r="BG314" s="190" t="str">
        <f>IF(INDEX(tab_MinKomp[GPP],MATCH($B313,tab_MinKomp[[Stanowisko / Position ]:[Stanowisko / Position ]],0))="n/a","n/a",BG313-INDEX(tab_MinKomp[GPP],MATCH($B313,tab_MinKomp[[Stanowisko / Position ]:[Stanowisko / Position ]],0)))</f>
        <v>n/a</v>
      </c>
      <c r="BH314" s="190" t="str">
        <f>IF(INDEX(tab_MinKomp[AIAG (Automotive Industry Action Group)],MATCH($B313,tab_MinKomp[[Stanowisko / Position ]:[Stanowisko / Position ]],0))="n/a","n/a",BH313-INDEX(tab_MinKomp[AIAG (Automotive Industry Action Group)],MATCH($B313,tab_MinKomp[[Stanowisko / Position ]:[Stanowisko / Position ]],0)))</f>
        <v>n/a</v>
      </c>
      <c r="BI314" s="190" t="str">
        <f>IF(INDEX(tab_MinKomp[Super-G disputes],MATCH($B313,tab_MinKomp[[Stanowisko / Position ]:[Stanowisko / Position ]],0))="n/a","n/a",BI313-INDEX(tab_MinKomp[Super-G disputes],MATCH($B313,tab_MinKomp[[Stanowisko / Position ]:[Stanowisko / Position ]],0)))</f>
        <v>n/a</v>
      </c>
      <c r="BJ314" s="190" t="str">
        <f>IF(INDEX(tab_MinKomp[CMMS3/eDDL (Direct Data Link)],MATCH($B313,tab_MinKomp[[Stanowisko / Position ]:[Stanowisko / Position ]],0))="n/a","n/a",BJ313-INDEX(tab_MinKomp[CMMS3/eDDL (Direct Data Link)],MATCH($B313,tab_MinKomp[[Stanowisko / Position ]:[Stanowisko / Position ]],0)))</f>
        <v>n/a</v>
      </c>
      <c r="BK314" s="190" t="str">
        <f>IF(INDEX(tab_MinKomp[MP&amp;L (Material Planning and Logistics)],MATCH($B313,tab_MinKomp[[Stanowisko / Position ]:[Stanowisko / Position ]],0))="n/a","n/a",BK313-INDEX(tab_MinKomp[MP&amp;L (Material Planning and Logistics)],MATCH($B313,tab_MinKomp[[Stanowisko / Position ]:[Stanowisko / Position ]],0)))</f>
        <v>n/a</v>
      </c>
      <c r="BL314" s="190" t="str">
        <f>IF(INDEX(tab_MinKomp[Supplier delivery rating],MATCH($B313,tab_MinKomp[[Stanowisko / Position ]:[Stanowisko / Position ]],0))="n/a","n/a",BL313-INDEX(tab_MinKomp[Supplier delivery rating],MATCH($B313,tab_MinKomp[[Stanowisko / Position ]:[Stanowisko / Position ]],0)))</f>
        <v>n/a</v>
      </c>
      <c r="BM314" s="194" t="str">
        <f>IF(INDEX(tab_MinKomp[Obsługa maszyn KVT / KVT Maschinenbedienung],MATCH($B313,tab_MinKomp[[Stanowisko / Position ]:[Stanowisko / Position ]],0))="n/a","n/a",BM313-INDEX(tab_MinKomp[Obsługa maszyn KVT / KVT Maschinenbedienung],MATCH($B313,tab_MinKomp[[Stanowisko / Position ]:[Stanowisko / Position ]],0)))</f>
        <v>n/a</v>
      </c>
      <c r="BN314" s="194" t="str">
        <f>IF(INDEX(tab_MinKomp[Obsługa maszyn KVT / KVT Maschinenbedienung],MATCH($B313,tab_MinKomp[[Stanowisko / Position ]:[Stanowisko / Position ]],0))="n/a","n/a",BN313-INDEX(tab_MinKomp[Obsługa maszyn KVT / KVT Maschinenbedienung],MATCH($B313,tab_MinKomp[[Stanowisko / Position ]:[Stanowisko / Position ]],0)))</f>
        <v>n/a</v>
      </c>
      <c r="BO314" s="194" t="str">
        <f>IF(INDEX(tab_MinKomp[Obsługa maszyn KVT / KVT Maschinenbedienung],MATCH($B313,tab_MinKomp[[Stanowisko / Position ]:[Stanowisko / Position ]],0))="n/a","n/a",BO313-INDEX(tab_MinKomp[Obsługa maszyn KVT / KVT Maschinenbedienung],MATCH($B313,tab_MinKomp[[Stanowisko / Position ]:[Stanowisko / Position ]],0)))</f>
        <v>n/a</v>
      </c>
      <c r="BP314" s="194">
        <f>IF(INDEX(tab_MinKomp[Obsługa maszyn Novapax / Novapax Maschinenbedienung],MATCH($B313,tab_MinKomp[[Stanowisko / Position ]:[Stanowisko / Position ]],0))="n/a","n/a",BP313-INDEX(tab_MinKomp[Obsługa maszyn Novapax / Novapax Maschinenbedienung],MATCH($B313,tab_MinKomp[[Stanowisko / Position ]:[Stanowisko / Position ]],0)))</f>
        <v>0</v>
      </c>
      <c r="BQ314" s="194" t="str">
        <f>IF(INDEX(tab_MinKomp[Obsługa maszyn Piovan / Piovan Maschinenbedienung],MATCH($B313,tab_MinKomp[[Stanowisko / Position ]:[Stanowisko / Position ]],0))="n/a","n/a",BQ313-INDEX(tab_MinKomp[Obsługa maszyn Piovan / Piovan Maschinenbedienung],MATCH($B313,tab_MinKomp[[Stanowisko / Position ]:[Stanowisko / Position ]],0)))</f>
        <v>n/a</v>
      </c>
      <c r="BR314" s="194">
        <f>IF(INDEX(tab_MinKomp[Eliminacja awarii / Beseitigung von Ausfällen],MATCH($B313,tab_MinKomp[[Stanowisko / Position ]:[Stanowisko / Position ]],0))="n/a","n/a",BR313-INDEX(tab_MinKomp[Eliminacja awarii / Beseitigung von Ausfällen],MATCH($B313,tab_MinKomp[[Stanowisko / Position ]:[Stanowisko / Position ]],0)))</f>
        <v>1</v>
      </c>
      <c r="BS314" s="194" t="str">
        <f>IF(INDEX(tab_MinKomp[Obsługa maszyn Piovan / Piovan Maschinenbedienung],MATCH($B313,tab_MinKomp[[Stanowisko / Position ]:[Stanowisko / Position ]],0))="n/a","n/a",BS313-INDEX(tab_MinKomp[Obsługa maszyn Piovan / Piovan Maschinenbedienung],MATCH($B313,tab_MinKomp[[Stanowisko / Position ]:[Stanowisko / Position ]],0)))</f>
        <v>n/a</v>
      </c>
      <c r="BT314" s="194" t="str">
        <f>IF(INDEX(tab_MinKomp[Obsługa maszyn Piovan / Piovan Maschinenbedienung],MATCH($B313,tab_MinKomp[[Stanowisko / Position ]:[Stanowisko / Position ]],0))="n/a","n/a",BT313-INDEX(tab_MinKomp[Obsługa maszyn Piovan / Piovan Maschinenbedienung],MATCH($B313,tab_MinKomp[[Stanowisko / Position ]:[Stanowisko / Position ]],0)))</f>
        <v>n/a</v>
      </c>
      <c r="BU314" s="194" t="str">
        <f>IF(INDEX(tab_MinKomp[Obsługa maszyn Piovan / Piovan Maschinenbedienung],MATCH($B313,tab_MinKomp[[Stanowisko / Position ]:[Stanowisko / Position ]],0))="n/a","n/a",BU313-INDEX(tab_MinKomp[Obsługa maszyn Piovan / Piovan Maschinenbedienung],MATCH($B313,tab_MinKomp[[Stanowisko / Position ]:[Stanowisko / Position ]],0)))</f>
        <v>n/a</v>
      </c>
      <c r="BV314" s="194" t="str">
        <f>IF(INDEX(tab_MinKomp[Obsługa maszyn Piovan / Piovan Maschinenbedienung],MATCH($B313,tab_MinKomp[[Stanowisko / Position ]:[Stanowisko / Position ]],0))="n/a","n/a",BV313-INDEX(tab_MinKomp[Obsługa maszyn Piovan / Piovan Maschinenbedienung],MATCH($B313,tab_MinKomp[[Stanowisko / Position ]:[Stanowisko / Position ]],0)))</f>
        <v>n/a</v>
      </c>
      <c r="BW314" s="194" t="str">
        <f>IF(INDEX(tab_MinKomp[Obsługa maszyn Piovan / Piovan Maschinenbedienung],MATCH($B313,tab_MinKomp[[Stanowisko / Position ]:[Stanowisko / Position ]],0))="n/a","n/a",BW313-INDEX(tab_MinKomp[Obsługa maszyn Piovan / Piovan Maschinenbedienung],MATCH($B313,tab_MinKomp[[Stanowisko / Position ]:[Stanowisko / Position ]],0)))</f>
        <v>n/a</v>
      </c>
      <c r="BX314" s="194" t="str">
        <f>IF(INDEX(tab_MinKomp[Obsługa maszyn Piovan / Piovan Maschinenbedienung],MATCH($B313,tab_MinKomp[[Stanowisko / Position ]:[Stanowisko / Position ]],0))="n/a","n/a",BX313-INDEX(tab_MinKomp[Obsługa maszyn Piovan / Piovan Maschinenbedienung],MATCH($B313,tab_MinKomp[[Stanowisko / Position ]:[Stanowisko / Position ]],0)))</f>
        <v>n/a</v>
      </c>
      <c r="BY314" s="194" t="str">
        <f>IF(INDEX(tab_MinKomp[Obsługa maszyn Engel / Engel Maschinenbedienung],MATCH($B313,tab_MinKomp[[Stanowisko / Position ]:[Stanowisko / Position ]],0))="n/a","n/a",BY313-INDEX(tab_MinKomp[Obsługa maszyn Engel / Engel Maschinenbedienung],MATCH($B313,tab_MinKomp[[Stanowisko / Position ]:[Stanowisko / Position ]],0)))</f>
        <v>n/a</v>
      </c>
      <c r="BZ314" s="194" t="str">
        <f>IF(INDEX(tab_MinKomp[Obsługa maszyn Engel / Engel Maschinenbedienung],MATCH($B313,tab_MinKomp[[Stanowisko / Position ]:[Stanowisko / Position ]],0))="n/a","n/a",BZ313-INDEX(tab_MinKomp[Obsługa maszyn Engel / Engel Maschinenbedienung],MATCH($B313,tab_MinKomp[[Stanowisko / Position ]:[Stanowisko / Position ]],0)))</f>
        <v>n/a</v>
      </c>
      <c r="CA314" s="194">
        <f>IF(INDEX(tab_MinKomp[Eliminacja awarii / Beseitigung von Ausfällen],MATCH($B313,tab_MinKomp[[Stanowisko / Position ]:[Stanowisko / Position ]],0))="n/a","n/a",CA313-INDEX(tab_MinKomp[Eliminacja awarii / Beseitigung von Ausfällen],MATCH($B313,tab_MinKomp[[Stanowisko / Position ]:[Stanowisko / Position ]],0)))</f>
        <v>0</v>
      </c>
      <c r="CB314" s="194" t="str">
        <f>IF(INDEX(tab_MinKomp[Obsługa maszyn ASL / ASL Maschinenbedienung],MATCH($B313,tab_MinKomp[[Stanowisko / Position ]:[Stanowisko / Position ]],0))="n/a","n/a",CB313-INDEX(tab_MinKomp[Obsługa maszyn ASL / ASL Maschinenbedienung],MATCH($B313,tab_MinKomp[[Stanowisko / Position ]:[Stanowisko / Position ]],0)))</f>
        <v>n/a</v>
      </c>
      <c r="CC314" s="194">
        <f>IF(INDEX(tab_MinKomp[Obsługa maszyn Novapax / Novapax Maschinenbedienung],MATCH($B313,tab_MinKomp[[Stanowisko / Position ]:[Stanowisko / Position ]],0))="n/a","n/a",CC313-INDEX(tab_MinKomp[Obsługa maszyn Novapax / Novapax Maschinenbedienung],MATCH($B313,tab_MinKomp[[Stanowisko / Position ]:[Stanowisko / Position ]],0)))</f>
        <v>0</v>
      </c>
      <c r="CD314" s="194">
        <f>IF(INDEX(tab_MinKomp[Obsługa maszyn Novapax / Novapax Maschinenbedienung],MATCH($B313,tab_MinKomp[[Stanowisko / Position ]:[Stanowisko / Position ]],0))="n/a","n/a",CD313-INDEX(tab_MinKomp[Obsługa maszyn Novapax / Novapax Maschinenbedienung],MATCH($B313,tab_MinKomp[[Stanowisko / Position ]:[Stanowisko / Position ]],0)))</f>
        <v>0</v>
      </c>
      <c r="CE314" s="194" t="str">
        <f>IF(INDEX(tab_MinKomp[Obsługa maszyn Piovan / Piovan Maschinenbedienung],MATCH($B313,tab_MinKomp[[Stanowisko / Position ]:[Stanowisko / Position ]],0))="n/a","n/a",CE313-INDEX(tab_MinKomp[Obsługa maszyn Piovan / Piovan Maschinenbedienung],MATCH($B313,tab_MinKomp[[Stanowisko / Position ]:[Stanowisko / Position ]],0)))</f>
        <v>n/a</v>
      </c>
      <c r="CF314" s="194" t="str">
        <f>IF(INDEX(tab_MinKomp[Obsługa maszyn Piovan / Piovan Maschinenbedienung],MATCH($B313,tab_MinKomp[[Stanowisko / Position ]:[Stanowisko / Position ]],0))="n/a","n/a",CF313-INDEX(tab_MinKomp[Obsługa maszyn Piovan / Piovan Maschinenbedienung],MATCH($B313,tab_MinKomp[[Stanowisko / Position ]:[Stanowisko / Position ]],0)))</f>
        <v>n/a</v>
      </c>
      <c r="CG314" s="194">
        <f>IF(INDEX(tab_MinKomp[Eliminacja awarii / Beseitigung von Ausfällen],MATCH($B313,tab_MinKomp[[Stanowisko / Position ]:[Stanowisko / Position ]],0))="n/a","n/a",CG313-INDEX(tab_MinKomp[Eliminacja awarii / Beseitigung von Ausfällen],MATCH($B313,tab_MinKomp[[Stanowisko / Position ]:[Stanowisko / Position ]],0)))</f>
        <v>0</v>
      </c>
      <c r="CH314" s="194" t="str">
        <f>IF(INDEX(tab_MinKomp[Wymagania VDA 6.5 Product / Forderungen],MATCH($B313,tab_MinKomp[[Stanowisko / Position ]:[Stanowisko / Position ]],0))="n/a","n/a",CH313-INDEX(tab_MinKomp[Wymagania VDA 6.5 Product / Forderungen],MATCH($B313,tab_MinKomp[[Stanowisko / Position ]:[Stanowisko / Position ]],0)))</f>
        <v>n/a</v>
      </c>
      <c r="CI314" s="194" t="str">
        <f>IF(INDEX(tab_MinKomp[Wymagania VDA 6.5 Product / Forderungen],MATCH($B313,tab_MinKomp[[Stanowisko / Position ]:[Stanowisko / Position ]],0))="n/a","n/a",CI313-INDEX(tab_MinKomp[Wymagania VDA 6.5 Product / Forderungen],MATCH($B313,tab_MinKomp[[Stanowisko / Position ]:[Stanowisko / Position ]],0)))</f>
        <v>n/a</v>
      </c>
      <c r="CJ314" s="194" t="str">
        <f>IF(INDEX(tab_MinKomp[Wymagania VDA 6.5 Product / Forderungen],MATCH($B313,tab_MinKomp[[Stanowisko / Position ]:[Stanowisko / Position ]],0))="n/a","n/a",CJ313-INDEX(tab_MinKomp[Wymagania VDA 6.5 Product / Forderungen],MATCH($B313,tab_MinKomp[[Stanowisko / Position ]:[Stanowisko / Position ]],0)))</f>
        <v>n/a</v>
      </c>
      <c r="CK314" s="194" t="str">
        <f>IF(INDEX(tab_MinKomp[Wymagania VDA 6.5 Product / Forderungen],MATCH($B313,tab_MinKomp[[Stanowisko / Position ]:[Stanowisko / Position ]],0))="n/a","n/a",CK313-INDEX(tab_MinKomp[Wymagania VDA 6.5 Product / Forderungen],MATCH($B313,tab_MinKomp[[Stanowisko / Position ]:[Stanowisko / Position ]],0)))</f>
        <v>n/a</v>
      </c>
      <c r="CL314" s="194" t="str">
        <f>IF(INDEX(tab_MinKomp[Wymagania VDA 6.5 Product / Forderungen],MATCH($B313,tab_MinKomp[[Stanowisko / Position ]:[Stanowisko / Position ]],0))="n/a","n/a",CL313-INDEX(tab_MinKomp[Wymagania VDA 6.5 Product / Forderungen],MATCH($B313,tab_MinKomp[[Stanowisko / Position ]:[Stanowisko / Position ]],0)))</f>
        <v>n/a</v>
      </c>
      <c r="CM314" s="194" t="str">
        <f>IF(INDEX(tab_MinKomp[Informatyka ogólna (techniczne i systemowe) / Allgemeine IT (Technik und System)],MATCH($B313,tab_MinKomp[[Stanowisko / Position ]:[Stanowisko / Position ]],0))="n/a","n/a",CM313-INDEX(tab_MinKomp[Informatyka ogólna (techniczne i systemowe) / Allgemeine IT (Technik und System)],MATCH($B313,tab_MinKomp[[Stanowisko / Position ]:[Stanowisko / Position ]],0)))</f>
        <v>n/a</v>
      </c>
      <c r="CN314" s="194" t="str">
        <f>IF(INDEX(tab_MinKomp[Sieci komputerowe / Computernetzwerke],MATCH($B313,tab_MinKomp[[Stanowisko / Position ]:[Stanowisko / Position ]],0))="n/a","n/a",CN313-INDEX(tab_MinKomp[Sieci komputerowe / Computernetzwerke],MATCH($B313,tab_MinKomp[[Stanowisko / Position ]:[Stanowisko / Position ]],0)))</f>
        <v>n/a</v>
      </c>
      <c r="CO314" s="194" t="str">
        <f>IF(INDEX(tab_MinKomp[Hardware (komputery PC, drukarki biurowe i etykietowe, telefonia stacjonarna i mobilna) (PC, Drucker, Telefpne, Handys)],MATCH($B313,tab_MinKomp[[Stanowisko / Position ]:[Stanowisko / Position ]],0))="n/a","n/a",CO313-INDEX(tab_MinKomp[Hardware (komputery PC, drukarki biurowe i etykietowe, telefonia stacjonarna i mobilna) (PC, Drucker, Telefpne, Handys)],MATCH($B313,tab_MinKomp[[Stanowisko / Position ]:[Stanowisko / Position ]],0)))</f>
        <v>n/a</v>
      </c>
      <c r="CP314" s="194" t="str">
        <f>IF(INDEX(tab_MinKomp[Software &amp; Systems (MS Office, MS Remote Desktop)],MATCH($B313,tab_MinKomp[[Stanowisko / Position ]:[Stanowisko / Position ]],0))="n/a","n/a",CP313-INDEX(tab_MinKomp[Software &amp; Systems (MS Office, MS Remote Desktop)],MATCH($B313,tab_MinKomp[[Stanowisko / Position ]:[Stanowisko / Position ]],0)))</f>
        <v>n/a</v>
      </c>
      <c r="CQ314" s="194" t="str">
        <f>IF(INDEX(tab_MinKomp[Programowanie obiektowe (PHP) / Objektprogrammierung],MATCH($B313,tab_MinKomp[[Stanowisko / Position ]:[Stanowisko / Position ]],0))="n/a","n/a",CQ313-INDEX(tab_MinKomp[Programowanie obiektowe (PHP) / Objektprogrammierung],MATCH($B313,tab_MinKomp[[Stanowisko / Position ]:[Stanowisko / Position ]],0)))</f>
        <v>n/a</v>
      </c>
      <c r="CR314" s="194" t="str">
        <f>IF(INDEX(tab_MinKomp[Scrum],MATCH($B313,tab_MinKomp[[Stanowisko / Position ]:[Stanowisko / Position ]],0))="n/a","n/a",CR313-INDEX(tab_MinKomp[Scrum],MATCH($B313,tab_MinKomp[[Stanowisko / Position ]:[Stanowisko / Position ]],0)))</f>
        <v>n/a</v>
      </c>
      <c r="CS314" s="194" t="str">
        <f>IF(INDEX(tab_MinKomp[SQL (MySQL)],MATCH($B313,tab_MinKomp[[Stanowisko / Position ]:[Stanowisko / Position ]],0))="n/a","n/a",CS313-INDEX(tab_MinKomp[SQL (MySQL)],MATCH($B313,tab_MinKomp[[Stanowisko / Position ]:[Stanowisko / Position ]],0)))</f>
        <v>n/a</v>
      </c>
      <c r="CT314" s="194" t="str">
        <f>IF(INDEX(tab_MinKomp[Javascript],MATCH($B313,tab_MinKomp[[Stanowisko / Position ]:[Stanowisko / Position ]],0))="n/a","n/a",CT313-INDEX(tab_MinKomp[Javascript],MATCH($B313,tab_MinKomp[[Stanowisko / Position ]:[Stanowisko / Position ]],0)))</f>
        <v>n/a</v>
      </c>
      <c r="CU314" s="194" t="str">
        <f>IF(INDEX(tab_MinKomp[Joomla],MATCH($B313,tab_MinKomp[[Stanowisko / Position ]:[Stanowisko / Position ]],0))="n/a","n/a",CU313-INDEX(tab_MinKomp[Joomla],MATCH($B313,tab_MinKomp[[Stanowisko / Position ]:[Stanowisko / Position ]],0)))</f>
        <v>n/a</v>
      </c>
      <c r="CV314" s="194" t="str">
        <f>IF(INDEX(tab_MinKomp[Bash],MATCH($B313,tab_MinKomp[[Stanowisko / Position ]:[Stanowisko / Position ]],0))="n/a","n/a",CV313-INDEX(tab_MinKomp[Bash],MATCH($B313,tab_MinKomp[[Stanowisko / Position ]:[Stanowisko / Position ]],0)))</f>
        <v>n/a</v>
      </c>
      <c r="CW314" s="194">
        <f>IF(INDEX(tab_MinKomp[Systemy MES (HYDRA / SFMS)],MATCH($B313,tab_MinKomp[[Stanowisko / Position ]:[Stanowisko / Position ]],0))="n/a","n/a",CW313-INDEX(tab_MinKomp[Systemy MES (HYDRA / SFMS)],MATCH($B313,tab_MinKomp[[Stanowisko / Position ]:[Stanowisko / Position ]],0)))</f>
        <v>0</v>
      </c>
      <c r="CX314" s="194" t="str">
        <f>IF(INDEX(tab_MinKomp[HTML / CSS],MATCH($B313,tab_MinKomp[[Stanowisko / Position ]:[Stanowisko / Position ]],0))="n/a","n/a",CX313-INDEX(tab_MinKomp[HTML / CSS],MATCH($B313,tab_MinKomp[[Stanowisko / Position ]:[Stanowisko / Position ]],0)))</f>
        <v>n/a</v>
      </c>
      <c r="CY314" s="194" t="str">
        <f>IF(INDEX(tab_MinKomp[SYSTEM PR],MATCH($B313,tab_MinKomp[[Stanowisko / Position ]:[Stanowisko / Position ]],0))="n/a","n/a",CY313-INDEX(tab_MinKomp[SYSTEM PR],MATCH($B313,tab_MinKomp[[Stanowisko / Position ]:[Stanowisko / Position ]],0)))</f>
        <v>n/a</v>
      </c>
      <c r="CZ314" s="194" t="str">
        <f>IF(INDEX(tab_MinKomp[System Einkauf XP / EBA],MATCH($B313,tab_MinKomp[[Stanowisko / Position ]:[Stanowisko / Position ]],0))="n/a","n/a",CZ313-INDEX(tab_MinKomp[System Einkauf XP / EBA],MATCH($B313,tab_MinKomp[[Stanowisko / Position ]:[Stanowisko / Position ]],0)))</f>
        <v>n/a</v>
      </c>
      <c r="DA314" s="194" t="str">
        <f>IF(INDEX(tab_MinKomp[Techniki negocjacyjne / Verhandlungstechniken],MATCH($B313,tab_MinKomp[[Stanowisko / Position ]:[Stanowisko / Position ]],0))="n/a","n/a",DA313-INDEX(tab_MinKomp[Techniki negocjacyjne / Verhandlungstechniken],MATCH($B313,tab_MinKomp[[Stanowisko / Position ]:[Stanowisko / Position ]],0)))</f>
        <v>n/a</v>
      </c>
      <c r="DB314" s="194" t="str">
        <f>IF(INDEX(tab_MinKomp[Znajomość rynku branżowego / Kenntnis des Industrie Marktes],MATCH($B313,tab_MinKomp[[Stanowisko / Position ]:[Stanowisko / Position ]],0))="n/a","n/a",DB313-INDEX(tab_MinKomp[Znajomość rynku branżowego / Kenntnis des Industrie Marktes],MATCH($B313,tab_MinKomp[[Stanowisko / Position ]:[Stanowisko / Position ]],0)))</f>
        <v>n/a</v>
      </c>
      <c r="DC314" s="194" t="str">
        <f>IF(INDEX(tab_MinKomp[SUPPLIER MANAGEMENT],MATCH($B313,tab_MinKomp[[Stanowisko / Position ]:[Stanowisko / Position ]],0))="n/a","n/a",DC313-INDEX(tab_MinKomp[SUPPLIER MANAGEMENT],MATCH($B313,tab_MinKomp[[Stanowisko / Position ]:[Stanowisko / Position ]],0)))</f>
        <v>n/a</v>
      </c>
      <c r="DD314" s="194" t="str">
        <f>IF(INDEX(tab_MinKomp[SUPPLIER MANAGEMENT],MATCH($B313,tab_MinKomp[[Stanowisko / Position ]:[Stanowisko / Position ]],0))="n/a","n/a",DD313-INDEX(tab_MinKomp[SUPPLIER MANAGEMENT],MATCH($B313,tab_MinKomp[[Stanowisko / Position ]:[Stanowisko / Position ]],0)))</f>
        <v>n/a</v>
      </c>
      <c r="DE314" s="194" t="str">
        <f>IF(INDEX(tab_MinKomp[SUPPLIER MANAGEMENT],MATCH($B313,tab_MinKomp[[Stanowisko / Position ]:[Stanowisko / Position ]],0))="n/a","n/a",DE313-INDEX(tab_MinKomp[SUPPLIER MANAGEMENT],MATCH($B313,tab_MinKomp[[Stanowisko / Position ]:[Stanowisko / Position ]],0)))</f>
        <v>n/a</v>
      </c>
      <c r="DF314" s="194">
        <f>IF(INDEX(tab_MinKomp[LEAN MANAGEMENT],MATCH($B313,tab_MinKomp[[Stanowisko / Position ]:[Stanowisko / Position ]],0))="n/a","n/a",DF313-INDEX(tab_MinKomp[LEAN MANAGEMENT],MATCH($B313,tab_MinKomp[[Stanowisko / Position ]:[Stanowisko / Position ]],0)))</f>
        <v>0</v>
      </c>
      <c r="DG314" s="194" t="str">
        <f>IF(INDEX(tab_MinKomp[PPAP/PSW],MATCH($B313,tab_MinKomp[[Stanowisko / Position ]:[Stanowisko / Position ]],0))="n/a","n/a",DG313-INDEX(tab_MinKomp[PPAP/PSW],MATCH($B313,tab_MinKomp[[Stanowisko / Position ]:[Stanowisko / Position ]],0)))</f>
        <v>n/a</v>
      </c>
      <c r="DH314" s="194" t="str">
        <f>IF(INDEX(tab_MinKomp[SUPPLIER MANAGEMENT],MATCH($B313,tab_MinKomp[[Stanowisko / Position ]:[Stanowisko / Position ]],0))="n/a","n/a",DH313-INDEX(tab_MinKomp[SUPPLIER MANAGEMENT],MATCH($B313,tab_MinKomp[[Stanowisko / Position ]:[Stanowisko / Position ]],0)))</f>
        <v>n/a</v>
      </c>
      <c r="DI314" s="194" t="str">
        <f>IF(INDEX(tab_MinKomp[OBSŁUGA PORTALI KLIENTA / Kundenportale],MATCH($B313,tab_MinKomp[[Stanowisko / Position ]:[Stanowisko / Position ]],0))="n/a","n/a",DI313-INDEX(tab_MinKomp[OBSŁUGA PORTALI KLIENTA / Kundenportale],MATCH($B313,tab_MinKomp[[Stanowisko / Position ]:[Stanowisko / Position ]],0)))</f>
        <v>n/a</v>
      </c>
      <c r="DJ314" s="194" t="str">
        <f>IF(INDEX(tab_MinKomp[Obsługa systemu BABTECQ / BABTECQ System],MATCH($B313,tab_MinKomp[[Stanowisko / Position ]:[Stanowisko / Position ]],0))="n/a","n/a",DJ313-INDEX(tab_MinKomp[Obsługa systemu BABTECQ / BABTECQ System],MATCH($B313,tab_MinKomp[[Stanowisko / Position ]:[Stanowisko / Position ]],0)))</f>
        <v>n/a</v>
      </c>
      <c r="DK314" s="194" t="str">
        <f>IF(INDEX(tab_MinKomp[Rysunek techniczny / technische Zeichnung],MATCH($B313,tab_MinKomp[[Stanowisko / Position ]:[Stanowisko / Position ]],0))="n/a","n/a",DK313-INDEX(tab_MinKomp[Rysunek techniczny / technische Zeichnung],MATCH($B313,tab_MinKomp[[Stanowisko / Position ]:[Stanowisko / Position ]],0)))</f>
        <v>n/a</v>
      </c>
      <c r="DL314" s="194" t="str">
        <f>IF(INDEX(tab_MinKomp[Kalibracja / Kalibrierung],MATCH($B313,tab_MinKomp[[Stanowisko / Position ]:[Stanowisko / Position ]],0))="n/a","n/a",DL313-INDEX(tab_MinKomp[Kalibracja / Kalibrierung],MATCH($B313,tab_MinKomp[[Stanowisko / Position ]:[Stanowisko / Position ]],0)))</f>
        <v>n/a</v>
      </c>
      <c r="DM314" s="194" t="str">
        <f>IF(INDEX(tab_MinKomp[Rekwalifikacja / Requalifizierung],MATCH($B313,tab_MinKomp[[Stanowisko / Position ]:[Stanowisko / Position ]],0))="n/a","n/a",DM313-INDEX(tab_MinKomp[Rekwalifikacja / Requalifizierung],MATCH($B313,tab_MinKomp[[Stanowisko / Position ]:[Stanowisko / Position ]],0)))</f>
        <v>n/a</v>
      </c>
      <c r="DN314" s="190" t="str">
        <f>IF(INDEX(tab_MinKomp[Testy czystości / Reinheitstests],MATCH($B313,tab_MinKomp[[Stanowisko / Position ]:[Stanowisko / Position ]],0))="n/a","n/a",DN313-INDEX(tab_MinKomp[Testy czystości / Reinheitstests],MATCH($B313,tab_MinKomp[[Stanowisko / Position ]:[Stanowisko / Position ]],0)))</f>
        <v>n/a</v>
      </c>
      <c r="DO314" s="190" t="str">
        <f>IF(INDEX(tab_MinKomp[Testy czystości / Reinheitstests],MATCH($B313,tab_MinKomp[[Stanowisko / Position ]:[Stanowisko / Position ]],0))="n/a","n/a",DO313-INDEX(tab_MinKomp[Testy czystości / Reinheitstests],MATCH($B313,tab_MinKomp[[Stanowisko / Position ]:[Stanowisko / Position ]],0)))</f>
        <v>n/a</v>
      </c>
      <c r="DP314" s="190" t="str">
        <f>IF(INDEX(tab_MinKomp[Testy czystości / Reinheitstests],MATCH($B313,tab_MinKomp[[Stanowisko / Position ]:[Stanowisko / Position ]],0))="n/a","n/a",DP313-INDEX(tab_MinKomp[Testy czystości / Reinheitstests],MATCH($B313,tab_MinKomp[[Stanowisko / Position ]:[Stanowisko / Position ]],0)))</f>
        <v>n/a</v>
      </c>
      <c r="DQ314" s="190" t="str">
        <f>IF(INDEX(tab_MinKomp[Testy czystości / Reinheitstests],MATCH($B313,tab_MinKomp[[Stanowisko / Position ]:[Stanowisko / Position ]],0))="n/a","n/a",DQ313-INDEX(tab_MinKomp[Testy czystości / Reinheitstests],MATCH($B313,tab_MinKomp[[Stanowisko / Position ]:[Stanowisko / Position ]],0)))</f>
        <v>n/a</v>
      </c>
      <c r="DR314" s="190" t="str">
        <f>IF(INDEX(tab_MinKomp[Testy czystości / Reinheitstests],MATCH($B313,tab_MinKomp[[Stanowisko / Position ]:[Stanowisko / Position ]],0))="n/a","n/a",DR313-INDEX(tab_MinKomp[Testy czystości / Reinheitstests],MATCH($B313,tab_MinKomp[[Stanowisko / Position ]:[Stanowisko / Position ]],0)))</f>
        <v>n/a</v>
      </c>
      <c r="DS314" s="190" t="str">
        <f>IF(INDEX(tab_MinKomp[Testy czystości / Reinheitstests],MATCH($B313,tab_MinKomp[[Stanowisko / Position ]:[Stanowisko / Position ]],0))="n/a","n/a",DS313-INDEX(tab_MinKomp[Testy czystości / Reinheitstests],MATCH($B313,tab_MinKomp[[Stanowisko / Position ]:[Stanowisko / Position ]],0)))</f>
        <v>n/a</v>
      </c>
      <c r="DT314" s="194" t="str">
        <f>IF(INDEX(tab_MinKomp[SUPPLIER MANAGEMENT],MATCH($B313,tab_MinKomp[[Stanowisko / Position ]:[Stanowisko / Position ]],0))="n/a","n/a",DT313-INDEX(tab_MinKomp[SUPPLIER MANAGEMENT],MATCH($B313,tab_MinKomp[[Stanowisko / Position ]:[Stanowisko / Position ]],0)))</f>
        <v>n/a</v>
      </c>
      <c r="DU314" s="190" t="str">
        <f>IF(INDEX(tab_MinKomp[Testy czystości / Reinheitstests],MATCH($B313,tab_MinKomp[[Stanowisko / Position ]:[Stanowisko / Position ]],0))="n/a","n/a",DU313-INDEX(tab_MinKomp[Testy czystości / Reinheitstests],MATCH($B313,tab_MinKomp[[Stanowisko / Position ]:[Stanowisko / Position ]],0)))</f>
        <v>n/a</v>
      </c>
      <c r="DV314" s="190" t="str">
        <f>IF(INDEX(tab_MinKomp[Testy czystości / Reinheitstests],MATCH($B313,tab_MinKomp[[Stanowisko / Position ]:[Stanowisko / Position ]],0))="n/a","n/a",DV313-INDEX(tab_MinKomp[Testy czystości / Reinheitstests],MATCH($B313,tab_MinKomp[[Stanowisko / Position ]:[Stanowisko / Position ]],0)))</f>
        <v>n/a</v>
      </c>
      <c r="DW314" s="190" t="str">
        <f>IF(INDEX(tab_MinKomp[Testy czystości / Reinheitstests],MATCH($B313,tab_MinKomp[[Stanowisko / Position ]:[Stanowisko / Position ]],0))="n/a","n/a",DW313-INDEX(tab_MinKomp[Testy czystości / Reinheitstests],MATCH($B313,tab_MinKomp[[Stanowisko / Position ]:[Stanowisko / Position ]],0)))</f>
        <v>n/a</v>
      </c>
      <c r="DX314" s="190" t="str">
        <f>IF(INDEX(tab_MinKomp[Testy czystości / Reinheitstests],MATCH($B313,tab_MinKomp[[Stanowisko / Position ]:[Stanowisko / Position ]],0))="n/a","n/a",DX313-INDEX(tab_MinKomp[Testy czystości / Reinheitstests],MATCH($B313,tab_MinKomp[[Stanowisko / Position ]:[Stanowisko / Position ]],0)))</f>
        <v>n/a</v>
      </c>
      <c r="DY314" s="190" t="str">
        <f>IF(INDEX(tab_MinKomp[Testy czystości / Reinheitstests],MATCH($B313,tab_MinKomp[[Stanowisko / Position ]:[Stanowisko / Position ]],0))="n/a","n/a",DY313-INDEX(tab_MinKomp[Testy czystości / Reinheitstests],MATCH($B313,tab_MinKomp[[Stanowisko / Position ]:[Stanowisko / Position ]],0)))</f>
        <v>n/a</v>
      </c>
      <c r="DZ314" s="190" t="str">
        <f>IF(INDEX(tab_MinKomp[Testy czystości / Reinheitstests],MATCH($B313,tab_MinKomp[[Stanowisko / Position ]:[Stanowisko / Position ]],0))="n/a","n/a",DZ313-INDEX(tab_MinKomp[Testy czystości / Reinheitstests],MATCH($B313,tab_MinKomp[[Stanowisko / Position ]:[Stanowisko / Position ]],0)))</f>
        <v>n/a</v>
      </c>
      <c r="EA314" s="194" t="str">
        <f>IF(INDEX(tab_MinKomp[SUPPLIER MANAGEMENT],MATCH($B313,tab_MinKomp[[Stanowisko / Position ]:[Stanowisko / Position ]],0))="n/a","n/a",EA313-INDEX(tab_MinKomp[SUPPLIER MANAGEMENT],MATCH($B313,tab_MinKomp[[Stanowisko / Position ]:[Stanowisko / Position ]],0)))</f>
        <v>n/a</v>
      </c>
      <c r="EB314" s="190" t="str">
        <f>IF(INDEX(tab_MinKomp[Testy czystości / Reinheitstests],MATCH($B313,tab_MinKomp[[Stanowisko / Position ]:[Stanowisko / Position ]],0))="n/a","n/a",EB313-INDEX(tab_MinKomp[Testy czystości / Reinheitstests],MATCH($B313,tab_MinKomp[[Stanowisko / Position ]:[Stanowisko / Position ]],0)))</f>
        <v>n/a</v>
      </c>
      <c r="EC314" s="190" t="str">
        <f>IF(INDEX(tab_MinKomp[Testy czystości / Reinheitstests],MATCH($B313,tab_MinKomp[[Stanowisko / Position ]:[Stanowisko / Position ]],0))="n/a","n/a",EC313-INDEX(tab_MinKomp[Testy czystości / Reinheitstests],MATCH($B313,tab_MinKomp[[Stanowisko / Position ]:[Stanowisko / Position ]],0)))</f>
        <v>n/a</v>
      </c>
      <c r="ED314" s="190" t="str">
        <f>IF(INDEX(tab_MinKomp[Testy czystości / Reinheitstests],MATCH($B313,tab_MinKomp[[Stanowisko / Position ]:[Stanowisko / Position ]],0))="n/a","n/a",ED313-INDEX(tab_MinKomp[Testy czystości / Reinheitstests],MATCH($B313,tab_MinKomp[[Stanowisko / Position ]:[Stanowisko / Position ]],0)))</f>
        <v>n/a</v>
      </c>
      <c r="EE314" s="190" t="str">
        <f>IF(INDEX(tab_MinKomp[Testy czystości / Reinheitstests],MATCH($B313,tab_MinKomp[[Stanowisko / Position ]:[Stanowisko / Position ]],0))="n/a","n/a",EE313-INDEX(tab_MinKomp[Testy czystości / Reinheitstests],MATCH($B313,tab_MinKomp[[Stanowisko / Position ]:[Stanowisko / Position ]],0)))</f>
        <v>n/a</v>
      </c>
      <c r="EF314" s="190" t="str">
        <f>IF(INDEX(tab_MinKomp[Testy czystości / Reinheitstests],MATCH($B313,tab_MinKomp[[Stanowisko / Position ]:[Stanowisko / Position ]],0))="n/a","n/a",EF313-INDEX(tab_MinKomp[Testy czystości / Reinheitstests],MATCH($B313,tab_MinKomp[[Stanowisko / Position ]:[Stanowisko / Position ]],0)))</f>
        <v>n/a</v>
      </c>
      <c r="EG314" s="190" t="str">
        <f>IF(INDEX(tab_MinKomp[Testy czystości / Reinheitstests],MATCH($B313,tab_MinKomp[[Stanowisko / Position ]:[Stanowisko / Position ]],0))="n/a","n/a",EG313-INDEX(tab_MinKomp[Testy czystości / Reinheitstests],MATCH($B313,tab_MinKomp[[Stanowisko / Position ]:[Stanowisko / Position ]],0)))</f>
        <v>n/a</v>
      </c>
      <c r="EH314" s="190" t="str">
        <f>IF(INDEX(tab_MinKomp[Testy czystości / Reinheitstests],MATCH($B313,tab_MinKomp[[Stanowisko / Position ]:[Stanowisko / Position ]],0))="n/a","n/a",EH313-INDEX(tab_MinKomp[Testy czystości / Reinheitstests],MATCH($B313,tab_MinKomp[[Stanowisko / Position ]:[Stanowisko / Position ]],0)))</f>
        <v>n/a</v>
      </c>
      <c r="EI314" s="190" t="str">
        <f>IF(INDEX(tab_MinKomp[Testy czystości / Reinheitstests],MATCH($B313,tab_MinKomp[[Stanowisko / Position ]:[Stanowisko / Position ]],0))="n/a","n/a",EI313-INDEX(tab_MinKomp[Testy czystości / Reinheitstests],MATCH($B313,tab_MinKomp[[Stanowisko / Position ]:[Stanowisko / Position ]],0)))</f>
        <v>n/a</v>
      </c>
      <c r="EJ314" s="190" t="str">
        <f>IF(INDEX(tab_MinKomp[Testy czystości / Reinheitstests],MATCH($B313,tab_MinKomp[[Stanowisko / Position ]:[Stanowisko / Position ]],0))="n/a","n/a",EJ313-INDEX(tab_MinKomp[Testy czystości / Reinheitstests],MATCH($B313,tab_MinKomp[[Stanowisko / Position ]:[Stanowisko / Position ]],0)))</f>
        <v>n/a</v>
      </c>
      <c r="EK314" s="190" t="str">
        <f>IF(INDEX(tab_MinKomp[Testy czystości / Reinheitstests],MATCH($B313,tab_MinKomp[[Stanowisko / Position ]:[Stanowisko / Position ]],0))="n/a","n/a",EK313-INDEX(tab_MinKomp[Testy czystości / Reinheitstests],MATCH($B313,tab_MinKomp[[Stanowisko / Position ]:[Stanowisko / Position ]],0)))</f>
        <v>n/a</v>
      </c>
      <c r="EL314" s="190" t="str">
        <f>IF(INDEX(tab_MinKomp[Testy czystości / Reinheitstests],MATCH($B313,tab_MinKomp[[Stanowisko / Position ]:[Stanowisko / Position ]],0))="n/a","n/a",EL313-INDEX(tab_MinKomp[Testy czystości / Reinheitstests],MATCH($B313,tab_MinKomp[[Stanowisko / Position ]:[Stanowisko / Position ]],0)))</f>
        <v>n/a</v>
      </c>
      <c r="EM314" s="190" t="str">
        <f>IF(INDEX(tab_MinKomp[Testy czystości / Reinheitstests],MATCH($B313,tab_MinKomp[[Stanowisko / Position ]:[Stanowisko / Position ]],0))="n/a","n/a",EM313-INDEX(tab_MinKomp[Testy czystości / Reinheitstests],MATCH($B313,tab_MinKomp[[Stanowisko / Position ]:[Stanowisko / Position ]],0)))</f>
        <v>n/a</v>
      </c>
      <c r="EN314" s="190" t="str">
        <f>IF(INDEX(tab_MinKomp[Testy czystości / Reinheitstests],MATCH($B313,tab_MinKomp[[Stanowisko / Position ]:[Stanowisko / Position ]],0))="n/a","n/a",EN313-INDEX(tab_MinKomp[Testy czystości / Reinheitstests],MATCH($B313,tab_MinKomp[[Stanowisko / Position ]:[Stanowisko / Position ]],0)))</f>
        <v>n/a</v>
      </c>
      <c r="EO314" s="194" t="str">
        <f>IF(INDEX(tab_MinKomp[Konserwacja Rep],MATCH($B313,tab_MinKomp[[Stanowisko / Position ]:[Stanowisko / Position ]],0))="n/a","n/a",EO313-INDEX(tab_MinKomp[Konserwacja Rep],MATCH($B313,tab_MinKomp[[Stanowisko / Position ]:[Stanowisko / Position ]],0)))</f>
        <v>n/a</v>
      </c>
      <c r="EP314" s="194" t="str">
        <f>IF(INDEX(tab_MinKomp[[Konserwacja Engel ]],MATCH($B313,tab_MinKomp[[Stanowisko / Position ]:[Stanowisko / Position ]],0))="n/a","n/a",EP313-INDEX(tab_MinKomp[[Konserwacja Engel ]],MATCH($B313,tab_MinKomp[[Stanowisko / Position ]:[Stanowisko / Position ]],0)))</f>
        <v>n/a</v>
      </c>
      <c r="EQ314" s="194" t="str">
        <f>IF(INDEX(tab_MinKomp[Konserwacja B 50],MATCH($B313,tab_MinKomp[[Stanowisko / Position ]:[Stanowisko / Position ]],0))="n/a","n/a",EQ313-INDEX(tab_MinKomp[Konserwacja B 50],MATCH($B313,tab_MinKomp[[Stanowisko / Position ]:[Stanowisko / Position ]],0)))</f>
        <v>n/a</v>
      </c>
      <c r="ER314" s="194" t="str">
        <f>IF(INDEX(tab_MinKomp[[Konserwacja EOL ]],MATCH($B313,tab_MinKomp[[Stanowisko / Position ]:[Stanowisko / Position ]],0))="n/a","n/a",ER313-INDEX(tab_MinKomp[[Konserwacja EOL ]],MATCH($B313,tab_MinKomp[[Stanowisko / Position ]:[Stanowisko / Position ]],0)))</f>
        <v>n/a</v>
      </c>
      <c r="ES314" s="194" t="str">
        <f>IF(INDEX(tab_MinKomp[Konserwacja Branson],MATCH($B313,tab_MinKomp[[Stanowisko / Position ]:[Stanowisko / Position ]],0))="n/a","n/a",ES313-INDEX(tab_MinKomp[Konserwacja Branson],MATCH($B313,tab_MinKomp[[Stanowisko / Position ]:[Stanowisko / Position ]],0)))</f>
        <v>n/a</v>
      </c>
      <c r="ET314" s="194" t="str">
        <f>IF(INDEX(tab_MinKomp[Konserwacja coolery],MATCH($B313,tab_MinKomp[[Stanowisko / Position ]:[Stanowisko / Position ]],0))="n/a","n/a",ET313-INDEX(tab_MinKomp[Konserwacja coolery],MATCH($B313,tab_MinKomp[[Stanowisko / Position ]:[Stanowisko / Position ]],0)))</f>
        <v>n/a</v>
      </c>
      <c r="EU314" s="194" t="str">
        <f>IF(INDEX(tab_MinKomp[Konserwacja piecy],MATCH($B313,tab_MinKomp[[Stanowisko / Position ]:[Stanowisko / Position ]],0))="n/a","n/a",EU313-INDEX(tab_MinKomp[Konserwacja piecy],MATCH($B313,tab_MinKomp[[Stanowisko / Position ]:[Stanowisko / Position ]],0)))</f>
        <v>n/a</v>
      </c>
      <c r="EV314" s="194" t="str">
        <f>IF(INDEX(tab_MinKomp[Rysunek techniczny- czytanie],MATCH($B313,tab_MinKomp[[Stanowisko / Position ]:[Stanowisko / Position ]],0))="n/a","n/a",EV313-INDEX(tab_MinKomp[Rysunek techniczny- czytanie],MATCH($B313,tab_MinKomp[[Stanowisko / Position ]:[Stanowisko / Position ]],0)))</f>
        <v>n/a</v>
      </c>
      <c r="EW314" s="194" t="str">
        <f>IF(INDEX(tab_MinKomp[Elektryka],MATCH($B313,tab_MinKomp[[Stanowisko / Position ]:[Stanowisko / Position ]],0))="n/a","n/a",EW313-INDEX(tab_MinKomp[Elektryka],MATCH($B313,tab_MinKomp[[Stanowisko / Position ]:[Stanowisko / Position ]],0)))</f>
        <v>n/a</v>
      </c>
      <c r="EX314" s="194" t="str">
        <f>IF(INDEX(tab_MinKomp[Pneumatyka],MATCH($B313,tab_MinKomp[[Stanowisko / Position ]:[Stanowisko / Position ]],0))="n/a","n/a",EX313-INDEX(tab_MinKomp[Pneumatyka],MATCH($B313,tab_MinKomp[[Stanowisko / Position ]:[Stanowisko / Position ]],0)))</f>
        <v>n/a</v>
      </c>
      <c r="EY314" s="194" t="str">
        <f>IF(INDEX(tab_MinKomp[[Hydraulika ]],MATCH($B313,tab_MinKomp[[Stanowisko / Position ]:[Stanowisko / Position ]],0))="n/a","n/a",EY313-INDEX(tab_MinKomp[[Hydraulika ]],MATCH($B313,tab_MinKomp[[Stanowisko / Position ]:[Stanowisko / Position ]],0)))</f>
        <v>n/a</v>
      </c>
      <c r="EZ314" s="194" t="str">
        <f>IF(INDEX(tab_MinKomp[Podciśnienie],MATCH($B313,tab_MinKomp[[Stanowisko / Position ]:[Stanowisko / Position ]],0))="n/a","n/a",EZ313-INDEX(tab_MinKomp[Podciśnienie],MATCH($B313,tab_MinKomp[[Stanowisko / Position ]:[Stanowisko / Position ]],0)))</f>
        <v>n/a</v>
      </c>
      <c r="FA314" s="194" t="str">
        <f>IF(INDEX(tab_MinKomp[Usuwanie awarii],MATCH($B313,tab_MinKomp[[Stanowisko / Position ]:[Stanowisko / Position ]],0))="n/a","n/a",FA313-INDEX(tab_MinKomp[Usuwanie awarii],MATCH($B313,tab_MinKomp[[Stanowisko / Position ]:[Stanowisko / Position ]],0)))</f>
        <v>n/a</v>
      </c>
      <c r="FB314" s="194" t="str">
        <f>IF(INDEX(tab_MinKomp[Obsługa robotów],MATCH($B313,tab_MinKomp[[Stanowisko / Position ]:[Stanowisko / Position ]],0))="n/a","n/a",FB313-INDEX(tab_MinKomp[Obsługa robotów],MATCH($B313,tab_MinKomp[[Stanowisko / Position ]:[Stanowisko / Position ]],0)))</f>
        <v>n/a</v>
      </c>
      <c r="FC314" s="194" t="str">
        <f>IF(INDEX(tab_MinKomp[Obsługa sterowania maszyny],MATCH($B313,tab_MinKomp[[Stanowisko / Position ]:[Stanowisko / Position ]],0))="n/a","n/a",FC313-INDEX(tab_MinKomp[Obsługa sterowania maszyny],MATCH($B313,tab_MinKomp[[Stanowisko / Position ]:[Stanowisko / Position ]],0)))</f>
        <v>n/a</v>
      </c>
      <c r="FD314" s="194" t="str">
        <f>IF(INDEX(tab_MinKomp[Usuwanie przyczyn żródłowych],MATCH($B313,tab_MinKomp[[Stanowisko / Position ]:[Stanowisko / Position ]],0))="n/a","n/a",FD313-INDEX(tab_MinKomp[Usuwanie przyczyn żródłowych],MATCH($B313,tab_MinKomp[[Stanowisko / Position ]:[Stanowisko / Position ]],0)))</f>
        <v>n/a</v>
      </c>
      <c r="FE314" s="194" t="str">
        <f>IF(INDEX(tab_MinKomp[Cmms stosowanie],MATCH($B313,tab_MinKomp[[Stanowisko / Position ]:[Stanowisko / Position ]],0))="n/a","n/a",FE313-INDEX(tab_MinKomp[Cmms stosowanie],MATCH($B313,tab_MinKomp[[Stanowisko / Position ]:[Stanowisko / Position ]],0)))</f>
        <v>n/a</v>
      </c>
      <c r="FF314" s="190" t="str">
        <f>IF(INDEX(tab_MinKomp[Testy czystości / Reinheitstests],MATCH($B313,tab_MinKomp[[Stanowisko / Position ]:[Stanowisko / Position ]],0))="n/a","n/a",FF313-INDEX(tab_MinKomp[Testy czystości / Reinheitstests],MATCH($B313,tab_MinKomp[[Stanowisko / Position ]:[Stanowisko / Position ]],0)))</f>
        <v>n/a</v>
      </c>
      <c r="FG314" s="194" t="str">
        <f>IF(INDEX(tab_MinKomp[Czyszczenie form plastikowych],MATCH($B313,tab_MinKomp[[Stanowisko / Position ]:[Stanowisko / Position ]],0))="n/a","n/a",FG313-INDEX(tab_MinKomp[Czyszczenie form plastikowych],MATCH($B313,tab_MinKomp[[Stanowisko / Position ]:[Stanowisko / Position ]],0)))</f>
        <v>n/a</v>
      </c>
      <c r="FH314" s="194" t="str">
        <f>IF(INDEX(tab_MinKomp[Wymiana form plastik],MATCH($B313,tab_MinKomp[[Stanowisko / Position ]:[Stanowisko / Position ]],0))="n/a","n/a",FH313-INDEX(tab_MinKomp[Wymiana form plastik],MATCH($B313,tab_MinKomp[[Stanowisko / Position ]:[Stanowisko / Position ]],0)))</f>
        <v>n/a</v>
      </c>
      <c r="FI314" s="194" t="str">
        <f>IF(INDEX(tab_MinKomp[Wymiana form guma],MATCH($B313,tab_MinKomp[[Stanowisko / Position ]:[Stanowisko / Position ]],0))="n/a","n/a",FI313-INDEX(tab_MinKomp[Wymiana form guma],MATCH($B313,tab_MinKomp[[Stanowisko / Position ]:[Stanowisko / Position ]],0)))</f>
        <v>n/a</v>
      </c>
      <c r="FJ314" s="194" t="str">
        <f>IF(INDEX(tab_MinKomp[Konserwacja KK],MATCH($B313,tab_MinKomp[[Stanowisko / Position ]:[Stanowisko / Position ]],0))="n/a","n/a",FJ313-INDEX(tab_MinKomp[Konserwacja KK],MATCH($B313,tab_MinKomp[[Stanowisko / Position ]:[Stanowisko / Position ]],0)))</f>
        <v>n/a</v>
      </c>
      <c r="FK314" s="194" t="str">
        <f>IF(INDEX(tab_MinKomp[Konserwacja form guma],MATCH($B313,tab_MinKomp[[Stanowisko / Position ]:[Stanowisko / Position ]],0))="n/a","n/a",FK313-INDEX(tab_MinKomp[Konserwacja form guma],MATCH($B313,tab_MinKomp[[Stanowisko / Position ]:[Stanowisko / Position ]],0)))</f>
        <v>n/a</v>
      </c>
      <c r="FL314" s="194" t="str">
        <f>IF(INDEX(tab_MinKomp[Konserwacja form plastiki],MATCH($B313,tab_MinKomp[[Stanowisko / Position ]:[Stanowisko / Position ]],0))="n/a","n/a",FL313-INDEX(tab_MinKomp[Konserwacja form plastiki],MATCH($B313,tab_MinKomp[[Stanowisko / Position ]:[Stanowisko / Position ]],0)))</f>
        <v>n/a</v>
      </c>
      <c r="FM314" s="194" t="str">
        <f>IF(INDEX(tab_MinKomp[Konserwacja Gorącego Kanału],MATCH($B313,tab_MinKomp[[Stanowisko / Position ]:[Stanowisko / Position ]],0))="n/a","n/a",FM313-INDEX(tab_MinKomp[Konserwacja Gorącego Kanału],MATCH($B313,tab_MinKomp[[Stanowisko / Position ]:[Stanowisko / Position ]],0)))</f>
        <v>n/a</v>
      </c>
      <c r="FN314" s="194" t="str">
        <f>IF(INDEX(tab_MinKomp[MS Office (Excel)],MATCH($B313,tab_MinKomp[[Stanowisko / Position ]:[Stanowisko / Position ]],0))="n/a","n/a",FN313-INDEX(tab_MinKomp[MS Office (Excel)],MATCH($B313,tab_MinKomp[[Stanowisko / Position ]:[Stanowisko / Position ]],0)))</f>
        <v>n/a</v>
      </c>
      <c r="FO314" s="194" t="str">
        <f>IF(INDEX(tab_MinKomp[MS Office (Word)],MATCH($B313,tab_MinKomp[[Stanowisko / Position ]:[Stanowisko / Position ]],0))="n/a","n/a",FO313-INDEX(tab_MinKomp[MS Office (Word)],MATCH($B313,tab_MinKomp[[Stanowisko / Position ]:[Stanowisko / Position ]],0)))</f>
        <v>n/a</v>
      </c>
      <c r="FP314" s="194" t="str">
        <f>IF(INDEX(tab_MinKomp[MS Office (Power Point)],MATCH($B313,tab_MinKomp[[Stanowisko / Position ]:[Stanowisko / Position ]],0))="n/a","n/a",FP313-INDEX(tab_MinKomp[MS Office (Power Point)],MATCH($B313,tab_MinKomp[[Stanowisko / Position ]:[Stanowisko / Position ]],0)))</f>
        <v>n/a</v>
      </c>
      <c r="FQ314" s="196" t="str">
        <f>IF(INDEX(tab_MinKomp[Język angielski / Englisch],MATCH($B313,tab_MinKomp[[Stanowisko / Position ]:[Stanowisko / Position ]],0))="n/a","n/a",FQ313-INDEX(tab_MinKomp[Język angielski / Englisch],MATCH($B313,tab_MinKomp[[Stanowisko / Position ]:[Stanowisko / Position ]],0)))</f>
        <v>n/a</v>
      </c>
      <c r="FR314" s="196" t="str">
        <f>IF(INDEX(tab_MinKomp[Język niemiecki / Deutsch],MATCH($B313,tab_MinKomp[[Stanowisko / Position ]:[Stanowisko / Position ]],0))="n/a","n/a",FR313-INDEX(tab_MinKomp[Język niemiecki / Deutsch],MATCH($B313,tab_MinKomp[[Stanowisko / Position ]:[Stanowisko / Position ]],0)))</f>
        <v>n/a</v>
      </c>
      <c r="FS314" s="194">
        <f>IF(INDEX(tab_MinKomp[Zarządzanie dokumentacją procesową / Process dokumentation management],MATCH($B313,tab_MinKomp[[Stanowisko / Position ]:[Stanowisko / Position ]],0))="n/a","n/a",FS313-INDEX(tab_MinKomp[Zarządzanie dokumentacją procesową / Process dokumentation management],MATCH($B313,tab_MinKomp[[Stanowisko / Position ]:[Stanowisko / Position ]],0)))</f>
        <v>0</v>
      </c>
      <c r="FT314" s="194">
        <f>IF(INDEX(tab_MinKomp[Znajomość procesów z obszaru / Kenntiss der prozesse in dem Bereich],MATCH($B313,tab_MinKomp[[Stanowisko / Position ]:[Stanowisko / Position ]],0))="n/a","n/a",FT313-INDEX(tab_MinKomp[Znajomość procesów z obszaru / Kenntiss der prozesse in dem Bereich],MATCH($B313,tab_MinKomp[[Stanowisko / Position ]:[Stanowisko / Position ]],0)))</f>
        <v>0</v>
      </c>
      <c r="FU314" s="194">
        <f>IF(INDEX(tab_MinKomp[optymalizacja procesów / Prozessoptymalisierung],MATCH($B313,tab_MinKomp[[Stanowisko / Position ]:[Stanowisko / Position ]],0))="n/a","n/a",FU313-INDEX(tab_MinKomp[optymalizacja procesów / Prozessoptymalisierung],MATCH($B313,tab_MinKomp[[Stanowisko / Position ]:[Stanowisko / Position ]],0)))</f>
        <v>0</v>
      </c>
      <c r="FV314" s="194">
        <f>IF(INDEX(tab_MinKomp[Umiejętności szkoleniowe / Trainingsfähigkeiten],MATCH($B313,tab_MinKomp[[Stanowisko / Position ]:[Stanowisko / Position ]],0))="n/a","n/a",FV313-INDEX(tab_MinKomp[Umiejętności szkoleniowe / Trainingsfähigkeiten],MATCH($B313,tab_MinKomp[[Stanowisko / Position ]:[Stanowisko / Position ]],0)))</f>
        <v>0</v>
      </c>
      <c r="FW314" s="194">
        <f>IF(INDEX(tab_MinKomp[Analityczne myślenie, podejście / Analitysches Denken, Einstellung],MATCH($B313,tab_MinKomp[[Stanowisko / Position ]:[Stanowisko / Position ]],0))="n/a","n/a",FW313-INDEX(tab_MinKomp[Analityczne myślenie, podejście / Analitysches Denken, Einstellung],MATCH($B313,tab_MinKomp[[Stanowisko / Position ]:[Stanowisko / Position ]],0)))</f>
        <v>0</v>
      </c>
      <c r="FX314" s="194">
        <f>IF(INDEX(tab_MinKomp[Dokładność, precyzja w dzialaniu / Genauigkeit, Präzision in die Arbeit],MATCH($B313,tab_MinKomp[[Stanowisko / Position ]:[Stanowisko / Position ]],0))="n/a","n/a",FX313-INDEX(tab_MinKomp[Dokładność, precyzja w dzialaniu / Genauigkeit, Präzision in die Arbeit],MATCH($B313,tab_MinKomp[[Stanowisko / Position ]:[Stanowisko / Position ]],0)))</f>
        <v>0</v>
      </c>
      <c r="FY314" s="194">
        <f>IF(INDEX(tab_MinKomp[Dyspozycyjność / Verfügbarkeit],MATCH($B313,tab_MinKomp[[Stanowisko / Position ]:[Stanowisko / Position ]],0))="n/a","n/a",FY313-INDEX(tab_MinKomp[Dyspozycyjność / Verfügbarkeit],MATCH($B313,tab_MinKomp[[Stanowisko / Position ]:[Stanowisko / Position ]],0)))</f>
        <v>0</v>
      </c>
      <c r="FZ314" s="194">
        <f>IF(INDEX(tab_MinKomp[Zaangażowanie / 
Engagement],MATCH($B313,tab_MinKomp[[Stanowisko / Position ]:[Stanowisko / Position ]],0))="n/a","n/a",FZ313-INDEX(tab_MinKomp[Zaangażowanie / 
Engagement],MATCH($B313,tab_MinKomp[[Stanowisko / Position ]:[Stanowisko / Position ]],0)))</f>
        <v>0</v>
      </c>
      <c r="GA314" s="194" t="str">
        <f>IF(INDEX(tab_MinKomp[Konserwacja form guma],MATCH($B313,tab_MinKomp[[Stanowisko / Position ]:[Stanowisko / Position ]],0))="n/a","n/a",GA313-INDEX(tab_MinKomp[Konserwacja form guma],MATCH($B313,tab_MinKomp[[Stanowisko / Position ]:[Stanowisko / Position ]],0)))</f>
        <v>n/a</v>
      </c>
      <c r="GB314" s="194" t="str">
        <f>IF(INDEX(tab_MinKomp[Konserwacja form plastiki],MATCH($B313,tab_MinKomp[[Stanowisko / Position ]:[Stanowisko / Position ]],0))="n/a","n/a",GB313-INDEX(tab_MinKomp[Konserwacja form plastiki],MATCH($B313,tab_MinKomp[[Stanowisko / Position ]:[Stanowisko / Position ]],0)))</f>
        <v>n/a</v>
      </c>
      <c r="GC314" s="194">
        <f>IF(INDEX(tab_MinKomp[Elastyczność w działaniu],MATCH($B313,tab_MinKomp[[Stanowisko / Position ]:[Stanowisko / Position ]],0))="n/a","n/a",GC313-INDEX(tab_MinKomp[Elastyczność w działaniu],MATCH($B313,tab_MinKomp[[Stanowisko / Position ]:[Stanowisko / Position ]],0)))</f>
        <v>0</v>
      </c>
      <c r="GD314" s="194">
        <f>IF(INDEX(tab_MinKomp[Komunikatywność],MATCH($B313,tab_MinKomp[[Stanowisko / Position ]:[Stanowisko / Position ]],0))="n/a","n/a",GD313-INDEX(tab_MinKomp[Komunikatywność],MATCH($B313,tab_MinKomp[[Stanowisko / Position ]:[Stanowisko / Position ]],0)))</f>
        <v>0</v>
      </c>
      <c r="GE314" s="193" t="str">
        <f>IF(INDEX(tab_MinKomp[Motywowanie i budowanie zaangażowania zespołu],MATCH($B313,tab_MinKomp[[Stanowisko / Position ]:[Stanowisko / Position ]],0))="n/a","n/a",GE313-INDEX(tab_MinKomp[Motywowanie i budowanie zaangażowania zespołu],MATCH($B313,tab_MinKomp[[Stanowisko / Position ]:[Stanowisko / Position ]],0)))</f>
        <v>n/a</v>
      </c>
      <c r="GF314" s="186" t="s">
        <v>248</v>
      </c>
      <c r="GG314" s="186" t="s">
        <v>248</v>
      </c>
      <c r="GH314" s="186" t="s">
        <v>248</v>
      </c>
      <c r="GI314" s="186" t="s">
        <v>248</v>
      </c>
      <c r="GJ314" s="186" t="s">
        <v>248</v>
      </c>
      <c r="GK314" s="186" t="s">
        <v>248</v>
      </c>
      <c r="GL314" s="186" t="s">
        <v>248</v>
      </c>
      <c r="GM314" s="186" t="s">
        <v>248</v>
      </c>
      <c r="GN314" s="186" t="s">
        <v>248</v>
      </c>
      <c r="GO314" s="186" t="s">
        <v>248</v>
      </c>
      <c r="GP314" s="186" t="s">
        <v>248</v>
      </c>
      <c r="GQ314" s="186" t="s">
        <v>248</v>
      </c>
      <c r="GR314" s="186" t="s">
        <v>248</v>
      </c>
      <c r="GS314" s="186" t="s">
        <v>248</v>
      </c>
      <c r="GT314" s="186" t="s">
        <v>248</v>
      </c>
      <c r="GU314" s="186" t="s">
        <v>248</v>
      </c>
      <c r="GV314" s="186" t="s">
        <v>248</v>
      </c>
      <c r="GW314" s="186" t="s">
        <v>248</v>
      </c>
      <c r="GX314" s="186" t="s">
        <v>248</v>
      </c>
      <c r="GY314" s="186" t="s">
        <v>248</v>
      </c>
      <c r="GZ314" s="261" t="s">
        <v>248</v>
      </c>
      <c r="HA314" s="261" t="s">
        <v>248</v>
      </c>
      <c r="HB314" s="191">
        <f>SUM(G314:GE314)/(HB313-(SUM(G314:GE314)))</f>
        <v>2.1276595744680851E-2</v>
      </c>
    </row>
    <row r="315" spans="1:210" ht="24.9" customHeight="1" x14ac:dyDescent="0.3">
      <c r="A315" s="105" t="s">
        <v>320</v>
      </c>
      <c r="B315" s="105" t="s">
        <v>315</v>
      </c>
      <c r="C315" s="105" t="s">
        <v>394</v>
      </c>
      <c r="D315" s="105">
        <v>1013</v>
      </c>
      <c r="E315" s="394" t="s">
        <v>542</v>
      </c>
      <c r="F315" s="185" t="s">
        <v>374</v>
      </c>
      <c r="G315" s="186">
        <v>2</v>
      </c>
      <c r="H315" s="186">
        <v>1</v>
      </c>
      <c r="I315" s="186">
        <v>2</v>
      </c>
      <c r="J315" s="186">
        <v>1</v>
      </c>
      <c r="K315" s="186">
        <v>1</v>
      </c>
      <c r="L315" s="186" t="s">
        <v>248</v>
      </c>
      <c r="M315" s="186" t="s">
        <v>248</v>
      </c>
      <c r="N315" s="186" t="s">
        <v>248</v>
      </c>
      <c r="O315" s="186">
        <v>2</v>
      </c>
      <c r="P315" s="186">
        <v>2</v>
      </c>
      <c r="Q315" s="186" t="s">
        <v>248</v>
      </c>
      <c r="R315" s="186" t="s">
        <v>248</v>
      </c>
      <c r="S315" s="186" t="s">
        <v>248</v>
      </c>
      <c r="T315" s="186" t="s">
        <v>248</v>
      </c>
      <c r="U315" s="186" t="s">
        <v>248</v>
      </c>
      <c r="V315" s="186" t="s">
        <v>248</v>
      </c>
      <c r="W315" s="186" t="s">
        <v>248</v>
      </c>
      <c r="X315" s="186" t="s">
        <v>248</v>
      </c>
      <c r="Y315" s="186" t="s">
        <v>248</v>
      </c>
      <c r="Z315" s="186" t="s">
        <v>248</v>
      </c>
      <c r="AA315" s="186" t="s">
        <v>248</v>
      </c>
      <c r="AB315" s="186" t="s">
        <v>248</v>
      </c>
      <c r="AC315" s="186" t="s">
        <v>248</v>
      </c>
      <c r="AD315" s="186" t="s">
        <v>248</v>
      </c>
      <c r="AE315" s="186" t="s">
        <v>248</v>
      </c>
      <c r="AF315" s="186" t="s">
        <v>248</v>
      </c>
      <c r="AG315" s="186" t="s">
        <v>248</v>
      </c>
      <c r="AH315" s="186" t="s">
        <v>248</v>
      </c>
      <c r="AI315" s="186" t="s">
        <v>248</v>
      </c>
      <c r="AJ315" s="186" t="s">
        <v>248</v>
      </c>
      <c r="AK315" s="186" t="s">
        <v>248</v>
      </c>
      <c r="AL315" s="186">
        <v>2</v>
      </c>
      <c r="AM315" s="186" t="s">
        <v>248</v>
      </c>
      <c r="AN315" s="186" t="s">
        <v>248</v>
      </c>
      <c r="AO315" s="186">
        <v>1</v>
      </c>
      <c r="AP315" s="186" t="s">
        <v>248</v>
      </c>
      <c r="AQ315" s="186">
        <v>1</v>
      </c>
      <c r="AR315" s="186" t="s">
        <v>248</v>
      </c>
      <c r="AS315" s="186" t="s">
        <v>248</v>
      </c>
      <c r="AT315" s="186" t="s">
        <v>248</v>
      </c>
      <c r="AU315" s="186" t="s">
        <v>248</v>
      </c>
      <c r="AV315" s="186">
        <v>3</v>
      </c>
      <c r="AW315" s="186"/>
      <c r="AX315" s="186" t="s">
        <v>248</v>
      </c>
      <c r="AY315" s="186" t="s">
        <v>248</v>
      </c>
      <c r="AZ315" s="186" t="s">
        <v>248</v>
      </c>
      <c r="BA315" s="186">
        <v>1</v>
      </c>
      <c r="BB315" s="186">
        <v>1</v>
      </c>
      <c r="BC315" s="186" t="s">
        <v>248</v>
      </c>
      <c r="BD315" s="186" t="s">
        <v>248</v>
      </c>
      <c r="BE315" s="186" t="s">
        <v>248</v>
      </c>
      <c r="BF315" s="186" t="s">
        <v>248</v>
      </c>
      <c r="BG315" s="186" t="s">
        <v>248</v>
      </c>
      <c r="BH315" s="186" t="s">
        <v>248</v>
      </c>
      <c r="BI315" s="186" t="s">
        <v>248</v>
      </c>
      <c r="BJ315" s="186" t="s">
        <v>248</v>
      </c>
      <c r="BK315" s="186" t="s">
        <v>248</v>
      </c>
      <c r="BL315" s="186" t="s">
        <v>248</v>
      </c>
      <c r="BM315" s="186" t="s">
        <v>248</v>
      </c>
      <c r="BN315" s="186" t="s">
        <v>248</v>
      </c>
      <c r="BO315" s="186" t="s">
        <v>248</v>
      </c>
      <c r="BP315" s="186" t="s">
        <v>248</v>
      </c>
      <c r="BQ315" s="186"/>
      <c r="BR315" s="186" t="s">
        <v>248</v>
      </c>
      <c r="BS315" s="186"/>
      <c r="BT315" s="186" t="s">
        <v>248</v>
      </c>
      <c r="BU315" s="186"/>
      <c r="BV315" s="186" t="s">
        <v>248</v>
      </c>
      <c r="BW315" s="186"/>
      <c r="BX315" s="186"/>
      <c r="BY315" s="186" t="s">
        <v>248</v>
      </c>
      <c r="BZ315" s="186">
        <v>3</v>
      </c>
      <c r="CA315" s="186" t="s">
        <v>248</v>
      </c>
      <c r="CB315" s="186"/>
      <c r="CC315" s="186" t="s">
        <v>248</v>
      </c>
      <c r="CD315" s="186">
        <v>3</v>
      </c>
      <c r="CE315" s="186"/>
      <c r="CF315" s="186">
        <v>3</v>
      </c>
      <c r="CG315" s="186">
        <v>2</v>
      </c>
      <c r="CH315" s="186" t="s">
        <v>248</v>
      </c>
      <c r="CI315" s="186" t="s">
        <v>248</v>
      </c>
      <c r="CJ315" s="186" t="s">
        <v>248</v>
      </c>
      <c r="CK315" s="186" t="s">
        <v>248</v>
      </c>
      <c r="CL315" s="186" t="s">
        <v>248</v>
      </c>
      <c r="CM315" s="186" t="s">
        <v>248</v>
      </c>
      <c r="CN315" s="186" t="s">
        <v>248</v>
      </c>
      <c r="CO315" s="186" t="s">
        <v>248</v>
      </c>
      <c r="CP315" s="186" t="s">
        <v>248</v>
      </c>
      <c r="CQ315" s="186" t="s">
        <v>248</v>
      </c>
      <c r="CR315" s="186" t="s">
        <v>248</v>
      </c>
      <c r="CS315" s="186" t="s">
        <v>248</v>
      </c>
      <c r="CT315" s="186" t="s">
        <v>248</v>
      </c>
      <c r="CU315" s="186" t="s">
        <v>248</v>
      </c>
      <c r="CV315" s="186" t="s">
        <v>248</v>
      </c>
      <c r="CW315" s="186">
        <v>2</v>
      </c>
      <c r="CX315" s="186" t="s">
        <v>248</v>
      </c>
      <c r="CY315" s="186" t="s">
        <v>248</v>
      </c>
      <c r="CZ315" s="186" t="s">
        <v>248</v>
      </c>
      <c r="DA315" s="186" t="s">
        <v>248</v>
      </c>
      <c r="DB315" s="186" t="s">
        <v>248</v>
      </c>
      <c r="DC315" s="186" t="s">
        <v>248</v>
      </c>
      <c r="DD315" s="186" t="s">
        <v>248</v>
      </c>
      <c r="DE315" s="186" t="s">
        <v>248</v>
      </c>
      <c r="DF315" s="186">
        <v>2</v>
      </c>
      <c r="DG315" s="186" t="s">
        <v>248</v>
      </c>
      <c r="DH315" s="186" t="s">
        <v>248</v>
      </c>
      <c r="DI315" s="186" t="s">
        <v>248</v>
      </c>
      <c r="DJ315" s="186" t="s">
        <v>248</v>
      </c>
      <c r="DK315" s="186" t="s">
        <v>248</v>
      </c>
      <c r="DL315" s="186" t="s">
        <v>248</v>
      </c>
      <c r="DM315" s="186" t="s">
        <v>248</v>
      </c>
      <c r="DN315" s="186" t="s">
        <v>248</v>
      </c>
      <c r="DO315" s="186" t="s">
        <v>248</v>
      </c>
      <c r="DP315" s="186" t="s">
        <v>248</v>
      </c>
      <c r="DQ315" s="186" t="s">
        <v>248</v>
      </c>
      <c r="DR315" s="186" t="s">
        <v>248</v>
      </c>
      <c r="DS315" s="186" t="s">
        <v>248</v>
      </c>
      <c r="DT315" s="186" t="s">
        <v>248</v>
      </c>
      <c r="DU315" s="186" t="s">
        <v>248</v>
      </c>
      <c r="DV315" s="186" t="s">
        <v>248</v>
      </c>
      <c r="DW315" s="186" t="s">
        <v>248</v>
      </c>
      <c r="DX315" s="186" t="s">
        <v>248</v>
      </c>
      <c r="DY315" s="186" t="s">
        <v>248</v>
      </c>
      <c r="DZ315" s="186" t="s">
        <v>248</v>
      </c>
      <c r="EA315" s="186" t="s">
        <v>248</v>
      </c>
      <c r="EB315" s="186" t="s">
        <v>248</v>
      </c>
      <c r="EC315" s="186" t="s">
        <v>248</v>
      </c>
      <c r="ED315" s="186" t="s">
        <v>248</v>
      </c>
      <c r="EE315" s="186" t="s">
        <v>248</v>
      </c>
      <c r="EF315" s="186" t="s">
        <v>248</v>
      </c>
      <c r="EG315" s="186" t="s">
        <v>248</v>
      </c>
      <c r="EH315" s="186" t="s">
        <v>248</v>
      </c>
      <c r="EI315" s="186" t="s">
        <v>248</v>
      </c>
      <c r="EJ315" s="186" t="s">
        <v>248</v>
      </c>
      <c r="EK315" s="186" t="s">
        <v>248</v>
      </c>
      <c r="EL315" s="184" t="s">
        <v>248</v>
      </c>
      <c r="EM315" s="184" t="s">
        <v>248</v>
      </c>
      <c r="EN315" s="184" t="s">
        <v>248</v>
      </c>
      <c r="EO315" s="186" t="s">
        <v>248</v>
      </c>
      <c r="EP315" s="186" t="s">
        <v>248</v>
      </c>
      <c r="EQ315" s="186" t="s">
        <v>248</v>
      </c>
      <c r="ER315" s="186" t="s">
        <v>248</v>
      </c>
      <c r="ES315" s="186" t="s">
        <v>248</v>
      </c>
      <c r="ET315" s="186" t="s">
        <v>248</v>
      </c>
      <c r="EU315" s="186" t="s">
        <v>248</v>
      </c>
      <c r="EV315" s="186" t="s">
        <v>248</v>
      </c>
      <c r="EW315" s="186" t="s">
        <v>248</v>
      </c>
      <c r="EX315" s="186" t="s">
        <v>248</v>
      </c>
      <c r="EY315" s="186" t="s">
        <v>248</v>
      </c>
      <c r="EZ315" s="186" t="s">
        <v>248</v>
      </c>
      <c r="FA315" s="186" t="s">
        <v>248</v>
      </c>
      <c r="FB315" s="186" t="s">
        <v>248</v>
      </c>
      <c r="FC315" s="186" t="s">
        <v>248</v>
      </c>
      <c r="FD315" s="186" t="s">
        <v>248</v>
      </c>
      <c r="FE315" s="186" t="s">
        <v>248</v>
      </c>
      <c r="FF315" s="186" t="s">
        <v>248</v>
      </c>
      <c r="FG315" s="186" t="s">
        <v>248</v>
      </c>
      <c r="FH315" s="186" t="s">
        <v>248</v>
      </c>
      <c r="FI315" s="186" t="s">
        <v>248</v>
      </c>
      <c r="FJ315" s="186" t="s">
        <v>248</v>
      </c>
      <c r="FK315" s="186" t="s">
        <v>248</v>
      </c>
      <c r="FL315" s="186" t="s">
        <v>248</v>
      </c>
      <c r="FM315" s="186" t="s">
        <v>248</v>
      </c>
      <c r="FN315" s="186" t="s">
        <v>248</v>
      </c>
      <c r="FO315" s="186" t="s">
        <v>248</v>
      </c>
      <c r="FP315" s="186" t="s">
        <v>248</v>
      </c>
      <c r="FQ315" s="187" t="s">
        <v>248</v>
      </c>
      <c r="FR315" s="187" t="s">
        <v>248</v>
      </c>
      <c r="FS315" s="186">
        <v>2</v>
      </c>
      <c r="FT315" s="186">
        <v>2</v>
      </c>
      <c r="FU315" s="186">
        <v>2</v>
      </c>
      <c r="FV315" s="186">
        <v>3</v>
      </c>
      <c r="FW315" s="186">
        <v>2</v>
      </c>
      <c r="FX315" s="186">
        <v>2</v>
      </c>
      <c r="FY315" s="186">
        <v>2</v>
      </c>
      <c r="FZ315" s="186">
        <v>2</v>
      </c>
      <c r="GA315" s="186" t="s">
        <v>248</v>
      </c>
      <c r="GB315" s="186" t="s">
        <v>248</v>
      </c>
      <c r="GC315" s="186"/>
      <c r="GD315" s="186">
        <v>2</v>
      </c>
      <c r="GE315" s="186" t="s">
        <v>248</v>
      </c>
      <c r="GF315" s="186" t="s">
        <v>248</v>
      </c>
      <c r="GG315" s="186" t="s">
        <v>248</v>
      </c>
      <c r="GH315" s="186" t="s">
        <v>248</v>
      </c>
      <c r="GI315" s="186" t="s">
        <v>248</v>
      </c>
      <c r="GJ315" s="186" t="s">
        <v>248</v>
      </c>
      <c r="GK315" s="186" t="s">
        <v>248</v>
      </c>
      <c r="GL315" s="186" t="s">
        <v>248</v>
      </c>
      <c r="GM315" s="186" t="s">
        <v>248</v>
      </c>
      <c r="GN315" s="186" t="s">
        <v>248</v>
      </c>
      <c r="GO315" s="186" t="s">
        <v>248</v>
      </c>
      <c r="GP315" s="186" t="s">
        <v>248</v>
      </c>
      <c r="GQ315" s="186" t="s">
        <v>248</v>
      </c>
      <c r="GR315" s="186" t="s">
        <v>248</v>
      </c>
      <c r="GS315" s="186" t="s">
        <v>248</v>
      </c>
      <c r="GT315" s="186" t="s">
        <v>248</v>
      </c>
      <c r="GU315" s="186" t="s">
        <v>248</v>
      </c>
      <c r="GV315" s="186" t="s">
        <v>248</v>
      </c>
      <c r="GW315" s="186" t="s">
        <v>248</v>
      </c>
      <c r="GX315" s="186" t="s">
        <v>248</v>
      </c>
      <c r="GY315" s="186" t="s">
        <v>248</v>
      </c>
      <c r="GZ315" s="261" t="s">
        <v>248</v>
      </c>
      <c r="HA315" s="261" t="s">
        <v>248</v>
      </c>
      <c r="HB315" s="188">
        <f t="shared" ref="HB315" si="199">SUM(G315:GE315)</f>
        <v>54</v>
      </c>
    </row>
    <row r="316" spans="1:210" ht="24.9" customHeight="1" thickBot="1" x14ac:dyDescent="0.35">
      <c r="A316" s="108" t="str">
        <f t="shared" ref="A316" si="200">A315</f>
        <v>Prod.-Q-4</v>
      </c>
      <c r="B316" s="108" t="str">
        <f t="shared" ref="B316" si="201">B315</f>
        <v>Pracownik Produkcji</v>
      </c>
      <c r="C316" s="108" t="str">
        <f t="shared" ref="C316" si="202">C315</f>
        <v>PB</v>
      </c>
      <c r="D316" s="108">
        <f t="shared" ref="D316" si="203">D315</f>
        <v>1013</v>
      </c>
      <c r="E316" s="395"/>
      <c r="F316" s="189" t="s">
        <v>375</v>
      </c>
      <c r="G316" s="192">
        <f>IF(INDEX(tab_MinKomp[Przepisy BHP / BHP Vorschriften],MATCH($B315,tab_MinKomp[[Stanowisko / Position ]:[Stanowisko / Position ]],0))="n/a","n/a",G315-INDEX(tab_MinKomp[Przepisy BHP / BHP Vorschriften],MATCH($B315,tab_MinKomp[[Stanowisko / Position ]:[Stanowisko / Position ]],0)))</f>
        <v>0</v>
      </c>
      <c r="H316" s="193">
        <f>IF(INDEX(tab_MinKomp[Przepisy PPOŻ / Brandschutzbestimmungen],MATCH($B315,tab_MinKomp[[Stanowisko / Position ]:[Stanowisko / Position ]],0))="n/a","n/a",H315-INDEX(tab_MinKomp[Przepisy PPOŻ / Brandschutzbestimmungen],MATCH($B315,tab_MinKomp[[Stanowisko / Position ]:[Stanowisko / Position ]],0)))</f>
        <v>0</v>
      </c>
      <c r="I316" s="193">
        <f>IF(INDEX(tab_MinKomp[Ryzyko zawodowe na stanowiskach pracyv/ Berufliche Risiken an Arbeitsstellen],MATCH($B315,tab_MinKomp[[Stanowisko / Position ]:[Stanowisko / Position ]],0))="n/a","n/a",I315-INDEX(tab_MinKomp[Ryzyko zawodowe na stanowiskach pracyv/ Berufliche Risiken an Arbeitsstellen],MATCH($B315,tab_MinKomp[[Stanowisko / Position ]:[Stanowisko / Position ]],0)))</f>
        <v>0</v>
      </c>
      <c r="J316" s="193">
        <f>IF(INDEX(tab_MinKomp[Gospodarka substancjami niebezpiecznymi / Gefahrstoffmanagement],MATCH($B315,tab_MinKomp[[Stanowisko / Position ]:[Stanowisko / Position ]],0))="n/a","n/a",J315-INDEX(tab_MinKomp[Gospodarka substancjami niebezpiecznymi / Gefahrstoffmanagement],MATCH($B315,tab_MinKomp[[Stanowisko / Position ]:[Stanowisko / Position ]],0)))</f>
        <v>0</v>
      </c>
      <c r="K316" s="193">
        <f>IF(INDEX(tab_MinKomp[Gospodarka odpadami / Abfallwirtschaft],MATCH($B315,tab_MinKomp[[Stanowisko / Position ]:[Stanowisko / Position ]],0))="n/a","n/a",K315-INDEX(tab_MinKomp[Gospodarka odpadami / Abfallwirtschaft],MATCH($B315,tab_MinKomp[[Stanowisko / Position ]:[Stanowisko / Position ]],0)))</f>
        <v>0</v>
      </c>
      <c r="L316" s="194" t="str">
        <f>IF(INDEX(tab_MinKomp[Przepisy kodeksu pracy / Bestimmungen des Arbeitsgesetzes],MATCH($B315,tab_MinKomp[[Stanowisko / Position ]:[Stanowisko / Position ]],0))="n/a","n/a",L315-INDEX(tab_MinKomp[Przepisy kodeksu pracy / Bestimmungen des Arbeitsgesetzes],MATCH($B315,tab_MinKomp[[Stanowisko / Position ]:[Stanowisko / Position ]],0)))</f>
        <v>n/a</v>
      </c>
      <c r="M316" s="195" t="str">
        <f>IF(INDEX(tab_MinKomp[Przepisy o ub.społ. ZUS  / Sozialversicherungsvorschriften],MATCH($B315,tab_MinKomp[[Stanowisko / Position ]:[Stanowisko / Position ]],0))="n/a","n/a",M315-INDEX(tab_MinKomp[Przepisy o ub.społ. ZUS  / Sozialversicherungsvorschriften],MATCH($B315,tab_MinKomp[[Stanowisko / Position ]:[Stanowisko / Position ]],0)))</f>
        <v>n/a</v>
      </c>
      <c r="N316" s="194" t="str">
        <f>IF(INDEX(tab_MinKomp[PRZEPISY O PDOF /persönlich Einkommensteuergesetz ],MATCH($B315,tab_MinKomp[[Stanowisko / Position ]:[Stanowisko / Position ]],0))="n/a","n/a",N315-INDEX(tab_MinKomp[PRZEPISY O PDOF /persönlich Einkommensteuergesetz ],MATCH($B315,tab_MinKomp[[Stanowisko / Position ]:[Stanowisko / Position ]],0)))</f>
        <v>n/a</v>
      </c>
      <c r="O316" s="194">
        <f>IF(INDEX(tab_MinKomp[Regulamin pracy / Arbeitsordnung],MATCH($B315,tab_MinKomp[[Stanowisko / Position ]:[Stanowisko / Position ]],0))="n/a","n/a",O315-INDEX(tab_MinKomp[Regulamin pracy / Arbeitsordnung],MATCH($B315,tab_MinKomp[[Stanowisko / Position ]:[Stanowisko / Position ]],0)))</f>
        <v>1</v>
      </c>
      <c r="P316" s="194">
        <f>IF(INDEX(tab_MinKomp[Regulamin wynagradzania / Vergütungsordnung],MATCH($B315,tab_MinKomp[[Stanowisko / Position ]:[Stanowisko / Position ]],0))="n/a","n/a",P315-INDEX(tab_MinKomp[Regulamin wynagradzania / Vergütungsordnung],MATCH($B315,tab_MinKomp[[Stanowisko / Position ]:[Stanowisko / Position ]],0)))</f>
        <v>1</v>
      </c>
      <c r="Q316" s="194" t="str">
        <f>IF(INDEX(tab_MinKomp[System R2PŁATNIK PRO: Płace / Lohnabrechnung],MATCH($B315,tab_MinKomp[[Stanowisko / Position ]:[Stanowisko / Position ]],0))="n/a","n/a",Q315-INDEX(tab_MinKomp[System R2PŁATNIK PRO: Płace / Lohnabrechnung],MATCH($B315,tab_MinKomp[[Stanowisko / Position ]:[Stanowisko / Position ]],0)))</f>
        <v>n/a</v>
      </c>
      <c r="R316" s="194" t="str">
        <f>IF(INDEX(tab_MinKomp[SystemR2PŁATNIK PRO: KADRY / Personaldaten],MATCH($B315,tab_MinKomp[[Stanowisko / Position ]:[Stanowisko / Position ]],0))="n/a","n/a",R315-INDEX(tab_MinKomp[SystemR2PŁATNIK PRO: KADRY / Personaldaten],MATCH($B315,tab_MinKomp[[Stanowisko / Position ]:[Stanowisko / Position ]],0)))</f>
        <v>n/a</v>
      </c>
      <c r="S316" s="194" t="str">
        <f>IF(INDEX(tab_MinKomp[SYSTEM R2PŁATNIK PRO: zarządzanie pracownikami / Arbeitsverwaltung],MATCH($B315,tab_MinKomp[[Stanowisko / Position ]:[Stanowisko / Position ]],0))="n/a","n/a",S315-INDEX(tab_MinKomp[SYSTEM R2PŁATNIK PRO: zarządzanie pracownikami / Arbeitsverwaltung],MATCH($B315,tab_MinKomp[[Stanowisko / Position ]:[Stanowisko / Position ]],0)))</f>
        <v>n/a</v>
      </c>
      <c r="T316" s="194" t="str">
        <f>IF(INDEX(tab_MinKomp[Doradztwo, wsparcie personalne / Personalberatung und Unterstützung],MATCH($B315,tab_MinKomp[[Stanowisko / Position ]:[Stanowisko / Position ]],0))="n/a","n/a",T315-INDEX(tab_MinKomp[Doradztwo, wsparcie personalne / Personalberatung und Unterstützung],MATCH($B315,tab_MinKomp[[Stanowisko / Position ]:[Stanowisko / Position ]],0)))</f>
        <v>n/a</v>
      </c>
      <c r="U316" s="194" t="str">
        <f>IF(INDEX(tab_MinKomp[Przepisy o podatku VAT / MwSt.- Gesetz],MATCH($B315,tab_MinKomp[[Stanowisko / Position ]:[Stanowisko / Position ]],0))="n/a","n/a",U315-INDEX(tab_MinKomp[Przepisy o podatku VAT / MwSt.- Gesetz],MATCH($B315,tab_MinKomp[[Stanowisko / Position ]:[Stanowisko / Position ]],0)))</f>
        <v>n/a</v>
      </c>
      <c r="V316" s="194" t="str">
        <f>IF(INDEX(tab_MinKomp[PrzepisyPDOP / geschäftlich Einkommensteuergesetz],MATCH($B315,tab_MinKomp[[Stanowisko / Position ]:[Stanowisko / Position ]],0))="n/a","n/a",V315-INDEX(tab_MinKomp[PrzepisyPDOP / geschäftlich Einkommensteuergesetz],MATCH($B315,tab_MinKomp[[Stanowisko / Position ]:[Stanowisko / Position ]],0)))</f>
        <v>n/a</v>
      </c>
      <c r="W316" s="194" t="str">
        <f>IF(INDEX(tab_MinKomp[System BAAN / FINANSE (FIBU)],MATCH($B315,tab_MinKomp[[Stanowisko / Position ]:[Stanowisko / Position ]],0))="n/a","n/a",W315-INDEX(tab_MinKomp[System BAAN / FINANSE (FIBU)],MATCH($B315,tab_MinKomp[[Stanowisko / Position ]:[Stanowisko / Position ]],0)))</f>
        <v>n/a</v>
      </c>
      <c r="X316" s="194" t="str">
        <f>IF(INDEX(tab_MinKomp[Systemy pomocnicze / Hilfssysteme(STOCKPROGRAM, KALK2000 etc.)],MATCH($B315,tab_MinKomp[[Stanowisko / Position ]:[Stanowisko / Position ]],0))="n/a","n/a",X315-INDEX(tab_MinKomp[Systemy pomocnicze / Hilfssysteme(STOCKPROGRAM, KALK2000 etc.)],MATCH($B315,tab_MinKomp[[Stanowisko / Position ]:[Stanowisko / Position ]],0)))</f>
        <v>n/a</v>
      </c>
      <c r="Y316" s="194" t="str">
        <f>IF(INDEX(tab_MinKomp[Polityka rachunkowości / Buchführungspolitik],MATCH($B315,tab_MinKomp[[Stanowisko / Position ]:[Stanowisko / Position ]],0))="n/a","n/a",Y315-INDEX(tab_MinKomp[Polityka rachunkowości / Buchführungspolitik],MATCH($B315,tab_MinKomp[[Stanowisko / Position ]:[Stanowisko / Position ]],0)))</f>
        <v>n/a</v>
      </c>
      <c r="Z316" s="194" t="str">
        <f>IF(INDEX(tab_MinKomp[Ustawa o rachunkowości / Rechnungslegungsgesetz],MATCH($B315,tab_MinKomp[[Stanowisko / Position ]:[Stanowisko / Position ]],0))="n/a","n/a",Z315-INDEX(tab_MinKomp[Ustawa o rachunkowości / Rechnungslegungsgesetz],MATCH($B315,tab_MinKomp[[Stanowisko / Position ]:[Stanowisko / Position ]],0)))</f>
        <v>n/a</v>
      </c>
      <c r="AA316" s="194" t="str">
        <f>IF(INDEX(tab_MinKomp[WORKFLOW - TS-100],MATCH($B315,tab_MinKomp[[Stanowisko / Position ]:[Stanowisko / Position ]],0))="n/a","n/a",AA315-INDEX(tab_MinKomp[WORKFLOW - TS-100],MATCH($B315,tab_MinKomp[[Stanowisko / Position ]:[Stanowisko / Position ]],0)))</f>
        <v>n/a</v>
      </c>
      <c r="AB316" s="194" t="str">
        <f>IF(INDEX(tab_MinKomp[WORKFLOW - SFMS],MATCH($B315,tab_MinKomp[[Stanowisko / Position ]:[Stanowisko / Position ]],0))="n/a","n/a",AB315-INDEX(tab_MinKomp[WORKFLOW - SFMS],MATCH($B315,tab_MinKomp[[Stanowisko / Position ]:[Stanowisko / Position ]],0)))</f>
        <v>n/a</v>
      </c>
      <c r="AC316" s="194" t="str">
        <f>IF(INDEX(tab_MinKomp[System ISO 9001:2015],MATCH($B315,tab_MinKomp[[Stanowisko / Position ]:[Stanowisko / Position ]],0))="n/a","n/a",AC315-INDEX(tab_MinKomp[System ISO 9001:2015],MATCH($B315,tab_MinKomp[[Stanowisko / Position ]:[Stanowisko / Position ]],0)))</f>
        <v>n/a</v>
      </c>
      <c r="AD316" s="194" t="str">
        <f>IF(INDEX(tab_MinKomp[System ISO 9001:2015],MATCH($B315,tab_MinKomp[[Stanowisko / Position ]:[Stanowisko / Position ]],0))="n/a","n/a",AD315-INDEX(tab_MinKomp[System ISO 9001:2015],MATCH($B315,tab_MinKomp[[Stanowisko / Position ]:[Stanowisko / Position ]],0)))</f>
        <v>n/a</v>
      </c>
      <c r="AE316" s="194" t="str">
        <f>IF(INDEX(tab_MinKomp[System ISO 9001:2015],MATCH($B315,tab_MinKomp[[Stanowisko / Position ]:[Stanowisko / Position ]],0))="n/a","n/a",AE315-INDEX(tab_MinKomp[System ISO 9001:2015],MATCH($B315,tab_MinKomp[[Stanowisko / Position ]:[Stanowisko / Position ]],0)))</f>
        <v>n/a</v>
      </c>
      <c r="AF316" s="194" t="str">
        <f>IF(INDEX(tab_MinKomp[System ISO 9001:2015],MATCH($B315,tab_MinKomp[[Stanowisko / Position ]:[Stanowisko / Position ]],0))="n/a","n/a",AF315-INDEX(tab_MinKomp[System ISO 9001:2015],MATCH($B315,tab_MinKomp[[Stanowisko / Position ]:[Stanowisko / Position ]],0)))</f>
        <v>n/a</v>
      </c>
      <c r="AG316" s="194" t="str">
        <f>IF(INDEX(tab_MinKomp[Wymagania VDA 6.3 Process / Forderungen],MATCH($B315,tab_MinKomp[[Stanowisko / Position ]:[Stanowisko / Position ]],0))="n/a","n/a",AG315-INDEX(tab_MinKomp[Wymagania VDA 6.3 Process / Forderungen],MATCH($B315,tab_MinKomp[[Stanowisko / Position ]:[Stanowisko / Position ]],0)))</f>
        <v>n/a</v>
      </c>
      <c r="AH316" s="194" t="str">
        <f>IF(INDEX(tab_MinKomp[Wymagania VDA 6.5 Product / Forderungen],MATCH($B315,tab_MinKomp[[Stanowisko / Position ]:[Stanowisko / Position ]],0))="n/a","n/a",AH315-INDEX(tab_MinKomp[Wymagania VDA 6.5 Product / Forderungen],MATCH($B315,tab_MinKomp[[Stanowisko / Position ]:[Stanowisko / Position ]],0)))</f>
        <v>n/a</v>
      </c>
      <c r="AI316" s="194" t="str">
        <f>IF(INDEX(tab_MinKomp[System ISO 9001:2015],MATCH($B315,tab_MinKomp[[Stanowisko / Position ]:[Stanowisko / Position ]],0))="n/a","n/a",AI315-INDEX(tab_MinKomp[System ISO 9001:2015],MATCH($B315,tab_MinKomp[[Stanowisko / Position ]:[Stanowisko / Position ]],0)))</f>
        <v>n/a</v>
      </c>
      <c r="AJ316" s="194" t="str">
        <f>IF(INDEX(tab_MinKomp[Auditor systemu ISO 17021:2018],MATCH($B315,tab_MinKomp[[Stanowisko / Position ]:[Stanowisko / Position ]],0))="n/a","n/a",AJ315-INDEX(tab_MinKomp[Auditor systemu ISO 17021:2018],MATCH($B315,tab_MinKomp[[Stanowisko / Position ]:[Stanowisko / Position ]],0)))</f>
        <v>n/a</v>
      </c>
      <c r="AK316" s="194" t="str">
        <f>IF(INDEX(tab_MinKomp[Pełnomocnik systemu / Systemvertreter],MATCH($B315,tab_MinKomp[[Stanowisko / Position ]:[Stanowisko / Position ]],0))="n/a","n/a",AK315-INDEX(tab_MinKomp[Pełnomocnik systemu / Systemvertreter],MATCH($B315,tab_MinKomp[[Stanowisko / Position ]:[Stanowisko / Position ]],0)))</f>
        <v>n/a</v>
      </c>
      <c r="AL316" s="194">
        <f>IF(INDEX(tab_MinKomp[Polityka Etyczna - Compliance],MATCH($B315,tab_MinKomp[[Stanowisko / Position ]:[Stanowisko / Position ]],0))="n/a","n/a",AL315-INDEX(tab_MinKomp[Polityka Etyczna - Compliance],MATCH($B315,tab_MinKomp[[Stanowisko / Position ]:[Stanowisko / Position ]],0)))</f>
        <v>1</v>
      </c>
      <c r="AM316" s="194" t="str">
        <f>IF(INDEX(tab_MinKomp[WDRAŻANIE NOWYCH PROJEKTÓW/ PROCEDURA CTM],MATCH($B315,tab_MinKomp[[Stanowisko / Position ]:[Stanowisko / Position ]],0))="n/a","n/a",AM315-INDEX(tab_MinKomp[WDRAŻANIE NOWYCH PROJEKTÓW/ PROCEDURA CTM],MATCH($B315,tab_MinKomp[[Stanowisko / Position ]:[Stanowisko / Position ]],0)))</f>
        <v>n/a</v>
      </c>
      <c r="AN316" s="194" t="str">
        <f>IF(INDEX(tab_MinKomp[KAMIENIE MILOWE MSL/PIFF],MATCH($B315,tab_MinKomp[[Stanowisko / Position ]:[Stanowisko / Position ]],0))="n/a","n/a",AN315-INDEX(tab_MinKomp[KAMIENIE MILOWE MSL/PIFF],MATCH($B315,tab_MinKomp[[Stanowisko / Position ]:[Stanowisko / Position ]],0)))</f>
        <v>n/a</v>
      </c>
      <c r="AO316" s="194">
        <f>IF(INDEX(tab_MinKomp[CP],MATCH($B315,tab_MinKomp[[Stanowisko / Position ]:[Stanowisko / Position ]],0))="n/a","n/a",AO315-INDEX(tab_MinKomp[CP],MATCH($B315,tab_MinKomp[[Stanowisko / Position ]:[Stanowisko / Position ]],0)))</f>
        <v>0</v>
      </c>
      <c r="AP316" s="194" t="str">
        <f>IF(INDEX(tab_MinKomp[FMEA],MATCH($B315,tab_MinKomp[[Stanowisko / Position ]:[Stanowisko / Position ]],0))="n/a","n/a",AP315-INDEX(tab_MinKomp[FMEA],MATCH($B315,tab_MinKomp[[Stanowisko / Position ]:[Stanowisko / Position ]],0)))</f>
        <v>n/a</v>
      </c>
      <c r="AQ316" s="194">
        <f>IF(INDEX(tab_MinKomp[FLOW CHART],MATCH($B315,tab_MinKomp[[Stanowisko / Position ]:[Stanowisko / Position ]],0))="n/a","n/a",AQ315-INDEX(tab_MinKomp[FLOW CHART],MATCH($B315,tab_MinKomp[[Stanowisko / Position ]:[Stanowisko / Position ]],0)))</f>
        <v>0</v>
      </c>
      <c r="AR316" s="194" t="str">
        <f>IF(INDEX(tab_MinKomp[APQP],MATCH($B315,tab_MinKomp[[Stanowisko / Position ]:[Stanowisko / Position ]],0))="n/a","n/a",AR315-INDEX(tab_MinKomp[APQP],MATCH($B315,tab_MinKomp[[Stanowisko / Position ]:[Stanowisko / Position ]],0)))</f>
        <v>n/a</v>
      </c>
      <c r="AS316" s="194" t="str">
        <f>IF(INDEX(tab_MinKomp[MSA],MATCH($B315,tab_MinKomp[[Stanowisko / Position ]:[Stanowisko / Position ]],0))="n/a","n/a",AS315-INDEX(tab_MinKomp[MSA],MATCH($B315,tab_MinKomp[[Stanowisko / Position ]:[Stanowisko / Position ]],0)))</f>
        <v>n/a</v>
      </c>
      <c r="AT316" s="194" t="str">
        <f>IF(INDEX(tab_MinKomp[SPC],MATCH($B315,tab_MinKomp[[Stanowisko / Position ]:[Stanowisko / Position ]],0))="n/a","n/a",AT315-INDEX(tab_MinKomp[SPC],MATCH($B315,tab_MinKomp[[Stanowisko / Position ]:[Stanowisko / Position ]],0)))</f>
        <v>n/a</v>
      </c>
      <c r="AU316" s="194" t="str">
        <f>IF(INDEX(tab_MinKomp[CSR (SPECYFICZNE WYMAGANIA KLIENTA)],MATCH($B315,tab_MinKomp[[Stanowisko / Position ]:[Stanowisko / Position ]],0))="n/a","n/a",AU315-INDEX(tab_MinKomp[CSR (SPECYFICZNE WYMAGANIA KLIENTA)],MATCH($B315,tab_MinKomp[[Stanowisko / Position ]:[Stanowisko / Position ]],0)))</f>
        <v>n/a</v>
      </c>
      <c r="AV316" s="194">
        <f>IF(INDEX(tab_MinKomp[5S],MATCH($B315,tab_MinKomp[[Stanowisko / Position ]:[Stanowisko / Position ]],0))="n/a","n/a",AV315-INDEX(tab_MinKomp[5S],MATCH($B315,tab_MinKomp[[Stanowisko / Position ]:[Stanowisko / Position ]],0)))</f>
        <v>1</v>
      </c>
      <c r="AW316" s="194">
        <f>IF(INDEX(tab_MinKomp[LEAN MANAGEMENT],MATCH($B315,tab_MinKomp[[Stanowisko / Position ]:[Stanowisko / Position ]],0))="n/a","n/a",AW315-INDEX(tab_MinKomp[LEAN MANAGEMENT],MATCH($B315,tab_MinKomp[[Stanowisko / Position ]:[Stanowisko / Position ]],0)))</f>
        <v>-1</v>
      </c>
      <c r="AX316" s="194" t="str">
        <f>IF(INDEX(tab_MinKomp[5R],MATCH($B315,tab_MinKomp[[Stanowisko / Position ]:[Stanowisko / Position ]],0))="n/a","n/a",AX315-INDEX(tab_MinKomp[5R],MATCH($B315,tab_MinKomp[[Stanowisko / Position ]:[Stanowisko / Position ]],0)))</f>
        <v>n/a</v>
      </c>
      <c r="AY316" s="194" t="str">
        <f>IF(INDEX(tab_MinKomp[Six Sigma],MATCH($B315,tab_MinKomp[[Stanowisko / Position ]:[Stanowisko / Position ]],0))="n/a","n/a",AY315-INDEX(tab_MinKomp[Six Sigma],MATCH($B315,tab_MinKomp[[Stanowisko / Position ]:[Stanowisko / Position ]],0)))</f>
        <v>n/a</v>
      </c>
      <c r="AZ316" s="194" t="str">
        <f>IF(INDEX(tab_MinKomp[System BAAN / Distribution &amp; Supply Chain],MATCH($B315,tab_MinKomp[[Stanowisko / Position ]:[Stanowisko / Position ]],0))="n/a","n/a",AZ315-INDEX(tab_MinKomp[System BAAN / Distribution &amp; Supply Chain],MATCH($B315,tab_MinKomp[[Stanowisko / Position ]:[Stanowisko / Position ]],0)))</f>
        <v>n/a</v>
      </c>
      <c r="BA316" s="194">
        <f>IF(INDEX(tab_MinKomp[LEAN MANAGEMENT],MATCH($B315,tab_MinKomp[[Stanowisko / Position ]:[Stanowisko / Position ]],0))="n/a","n/a",BA315-INDEX(tab_MinKomp[LEAN MANAGEMENT],MATCH($B315,tab_MinKomp[[Stanowisko / Position ]:[Stanowisko / Position ]],0)))</f>
        <v>0</v>
      </c>
      <c r="BB316" s="194">
        <f>IF(INDEX(tab_MinKomp[LEAN MANAGEMENT],MATCH($B315,tab_MinKomp[[Stanowisko / Position ]:[Stanowisko / Position ]],0))="n/a","n/a",BB315-INDEX(tab_MinKomp[LEAN MANAGEMENT],MATCH($B315,tab_MinKomp[[Stanowisko / Position ]:[Stanowisko / Position ]],0)))</f>
        <v>0</v>
      </c>
      <c r="BC316" s="194" t="str">
        <f>IF(INDEX(tab_MinKomp[Organizacja dostaw / Versorgungsorganisation],MATCH($B315,tab_MinKomp[[Stanowisko / Position ]:[Stanowisko / Position ]],0))="n/a","n/a",BC315-INDEX(tab_MinKomp[Organizacja dostaw / Versorgungsorganisation],MATCH($B315,tab_MinKomp[[Stanowisko / Position ]:[Stanowisko / Position ]],0)))</f>
        <v>n/a</v>
      </c>
      <c r="BD316" s="194" t="str">
        <f>IF(INDEX(tab_MinKomp[Organizacja wysyłek / Organisation von Lieferungen],MATCH($B315,tab_MinKomp[[Stanowisko / Position ]:[Stanowisko / Position ]],0))="n/a","n/a",BD315-INDEX(tab_MinKomp[Organizacja wysyłek / Organisation von Lieferungen],MATCH($B315,tab_MinKomp[[Stanowisko / Position ]:[Stanowisko / Position ]],0)))</f>
        <v>n/a</v>
      </c>
      <c r="BE316" s="194" t="str">
        <f>IF(INDEX(tab_MinKomp[Analiza magazynowa - Program Polen.mdb / Inventuranalyse],MATCH($B315,tab_MinKomp[[Stanowisko / Position ]:[Stanowisko / Position ]],0))="n/a","n/a",BE315-INDEX(tab_MinKomp[Analiza magazynowa - Program Polen.mdb / Inventuranalyse],MATCH($B315,tab_MinKomp[[Stanowisko / Position ]:[Stanowisko / Position ]],0)))</f>
        <v>n/a</v>
      </c>
      <c r="BF316" s="190" t="str">
        <f>IF(INDEX(tab_MinKomp[MMOG (Materials Management Operations Guidelines)],MATCH($B315,tab_MinKomp[[Stanowisko / Position ]:[Stanowisko / Position ]],0))="n/a","n/a",BF315-INDEX(tab_MinKomp[MMOG (Materials Management Operations Guidelines)],MATCH($B315,tab_MinKomp[[Stanowisko / Position ]:[Stanowisko / Position ]],0)))</f>
        <v>n/a</v>
      </c>
      <c r="BG316" s="190" t="str">
        <f>IF(INDEX(tab_MinKomp[GPP],MATCH($B315,tab_MinKomp[[Stanowisko / Position ]:[Stanowisko / Position ]],0))="n/a","n/a",BG315-INDEX(tab_MinKomp[GPP],MATCH($B315,tab_MinKomp[[Stanowisko / Position ]:[Stanowisko / Position ]],0)))</f>
        <v>n/a</v>
      </c>
      <c r="BH316" s="190" t="str">
        <f>IF(INDEX(tab_MinKomp[AIAG (Automotive Industry Action Group)],MATCH($B315,tab_MinKomp[[Stanowisko / Position ]:[Stanowisko / Position ]],0))="n/a","n/a",BH315-INDEX(tab_MinKomp[AIAG (Automotive Industry Action Group)],MATCH($B315,tab_MinKomp[[Stanowisko / Position ]:[Stanowisko / Position ]],0)))</f>
        <v>n/a</v>
      </c>
      <c r="BI316" s="190" t="str">
        <f>IF(INDEX(tab_MinKomp[Super-G disputes],MATCH($B315,tab_MinKomp[[Stanowisko / Position ]:[Stanowisko / Position ]],0))="n/a","n/a",BI315-INDEX(tab_MinKomp[Super-G disputes],MATCH($B315,tab_MinKomp[[Stanowisko / Position ]:[Stanowisko / Position ]],0)))</f>
        <v>n/a</v>
      </c>
      <c r="BJ316" s="190" t="str">
        <f>IF(INDEX(tab_MinKomp[CMMS3/eDDL (Direct Data Link)],MATCH($B315,tab_MinKomp[[Stanowisko / Position ]:[Stanowisko / Position ]],0))="n/a","n/a",BJ315-INDEX(tab_MinKomp[CMMS3/eDDL (Direct Data Link)],MATCH($B315,tab_MinKomp[[Stanowisko / Position ]:[Stanowisko / Position ]],0)))</f>
        <v>n/a</v>
      </c>
      <c r="BK316" s="190" t="str">
        <f>IF(INDEX(tab_MinKomp[MP&amp;L (Material Planning and Logistics)],MATCH($B315,tab_MinKomp[[Stanowisko / Position ]:[Stanowisko / Position ]],0))="n/a","n/a",BK315-INDEX(tab_MinKomp[MP&amp;L (Material Planning and Logistics)],MATCH($B315,tab_MinKomp[[Stanowisko / Position ]:[Stanowisko / Position ]],0)))</f>
        <v>n/a</v>
      </c>
      <c r="BL316" s="190" t="str">
        <f>IF(INDEX(tab_MinKomp[Supplier delivery rating],MATCH($B315,tab_MinKomp[[Stanowisko / Position ]:[Stanowisko / Position ]],0))="n/a","n/a",BL315-INDEX(tab_MinKomp[Supplier delivery rating],MATCH($B315,tab_MinKomp[[Stanowisko / Position ]:[Stanowisko / Position ]],0)))</f>
        <v>n/a</v>
      </c>
      <c r="BM316" s="194" t="str">
        <f>IF(INDEX(tab_MinKomp[Planowanie produkcji / Produktionsplanung],MATCH($B315,tab_MinKomp[[Stanowisko / Position ]:[Stanowisko / Position ]],0))="n/a","n/a",BM315-INDEX(tab_MinKomp[Planowanie produkcji / Produktionsplanung],MATCH($B315,tab_MinKomp[[Stanowisko / Position ]:[Stanowisko / Position ]],0)))</f>
        <v>n/a</v>
      </c>
      <c r="BN316" s="194" t="str">
        <f>IF(INDEX(tab_MinKomp[Planowanie produkcji / Produktionsplanung],MATCH($B315,tab_MinKomp[[Stanowisko / Position ]:[Stanowisko / Position ]],0))="n/a","n/a",BN315-INDEX(tab_MinKomp[Planowanie produkcji / Produktionsplanung],MATCH($B315,tab_MinKomp[[Stanowisko / Position ]:[Stanowisko / Position ]],0)))</f>
        <v>n/a</v>
      </c>
      <c r="BO316" s="194" t="str">
        <f>IF(INDEX(tab_MinKomp[Planowanie produkcji / Produktionsplanung],MATCH($B315,tab_MinKomp[[Stanowisko / Position ]:[Stanowisko / Position ]],0))="n/a","n/a",BO315-INDEX(tab_MinKomp[Planowanie produkcji / Produktionsplanung],MATCH($B315,tab_MinKomp[[Stanowisko / Position ]:[Stanowisko / Position ]],0)))</f>
        <v>n/a</v>
      </c>
      <c r="BP316" s="194" t="str">
        <f>IF(INDEX(tab_MinKomp[Planowanie produkcji / Produktionsplanung],MATCH($B315,tab_MinKomp[[Stanowisko / Position ]:[Stanowisko / Position ]],0))="n/a","n/a",BP315-INDEX(tab_MinKomp[Planowanie produkcji / Produktionsplanung],MATCH($B315,tab_MinKomp[[Stanowisko / Position ]:[Stanowisko / Position ]],0)))</f>
        <v>n/a</v>
      </c>
      <c r="BQ316" s="194">
        <f>IF(INDEX(tab_MinKomp[Obsługa maszyn Novapax / Novapax Maschinenbedienung],MATCH($B315,tab_MinKomp[[Stanowisko / Position ]:[Stanowisko / Position ]],0))="n/a","n/a",BQ315-INDEX(tab_MinKomp[Obsługa maszyn Novapax / Novapax Maschinenbedienung],MATCH($B315,tab_MinKomp[[Stanowisko / Position ]:[Stanowisko / Position ]],0)))</f>
        <v>-2</v>
      </c>
      <c r="BR316" s="194" t="str">
        <f>IF(INDEX(tab_MinKomp[Planowanie produkcji / Produktionsplanung],MATCH($B315,tab_MinKomp[[Stanowisko / Position ]:[Stanowisko / Position ]],0))="n/a","n/a",BR315-INDEX(tab_MinKomp[Planowanie produkcji / Produktionsplanung],MATCH($B315,tab_MinKomp[[Stanowisko / Position ]:[Stanowisko / Position ]],0)))</f>
        <v>n/a</v>
      </c>
      <c r="BS316" s="194">
        <f>IF(INDEX(tab_MinKomp[Obsługa maszyn Novapax / Novapax Maschinenbedienung],MATCH($B315,tab_MinKomp[[Stanowisko / Position ]:[Stanowisko / Position ]],0))="n/a","n/a",BS315-INDEX(tab_MinKomp[Obsługa maszyn Novapax / Novapax Maschinenbedienung],MATCH($B315,tab_MinKomp[[Stanowisko / Position ]:[Stanowisko / Position ]],0)))</f>
        <v>-2</v>
      </c>
      <c r="BT316" s="194" t="str">
        <f>IF(INDEX(tab_MinKomp[Planowanie produkcji / Produktionsplanung],MATCH($B315,tab_MinKomp[[Stanowisko / Position ]:[Stanowisko / Position ]],0))="n/a","n/a",BT315-INDEX(tab_MinKomp[Planowanie produkcji / Produktionsplanung],MATCH($B315,tab_MinKomp[[Stanowisko / Position ]:[Stanowisko / Position ]],0)))</f>
        <v>n/a</v>
      </c>
      <c r="BU316" s="194">
        <f>IF(INDEX(tab_MinKomp[Obsługa maszyn Novapax / Novapax Maschinenbedienung],MATCH($B315,tab_MinKomp[[Stanowisko / Position ]:[Stanowisko / Position ]],0))="n/a","n/a",BU315-INDEX(tab_MinKomp[Obsługa maszyn Novapax / Novapax Maschinenbedienung],MATCH($B315,tab_MinKomp[[Stanowisko / Position ]:[Stanowisko / Position ]],0)))</f>
        <v>-2</v>
      </c>
      <c r="BV316" s="194" t="str">
        <f>IF(INDEX(tab_MinKomp[Planowanie produkcji / Produktionsplanung],MATCH($B315,tab_MinKomp[[Stanowisko / Position ]:[Stanowisko / Position ]],0))="n/a","n/a",BV315-INDEX(tab_MinKomp[Planowanie produkcji / Produktionsplanung],MATCH($B315,tab_MinKomp[[Stanowisko / Position ]:[Stanowisko / Position ]],0)))</f>
        <v>n/a</v>
      </c>
      <c r="BW316" s="194">
        <f>IF(INDEX(tab_MinKomp[Obsługa maszyn Novapax / Novapax Maschinenbedienung],MATCH($B315,tab_MinKomp[[Stanowisko / Position ]:[Stanowisko / Position ]],0))="n/a","n/a",BW315-INDEX(tab_MinKomp[Obsługa maszyn Novapax / Novapax Maschinenbedienung],MATCH($B315,tab_MinKomp[[Stanowisko / Position ]:[Stanowisko / Position ]],0)))</f>
        <v>-2</v>
      </c>
      <c r="BX316" s="194">
        <f>IF(INDEX(tab_MinKomp[Obsługa maszyn Novapax / Novapax Maschinenbedienung],MATCH($B315,tab_MinKomp[[Stanowisko / Position ]:[Stanowisko / Position ]],0))="n/a","n/a",BX315-INDEX(tab_MinKomp[Obsługa maszyn Novapax / Novapax Maschinenbedienung],MATCH($B315,tab_MinKomp[[Stanowisko / Position ]:[Stanowisko / Position ]],0)))</f>
        <v>-2</v>
      </c>
      <c r="BY316" s="194" t="str">
        <f>IF(INDEX(tab_MinKomp[Obsługa maszyn Engel / Engel Maschinenbedienung],MATCH($B315,tab_MinKomp[[Stanowisko / Position ]:[Stanowisko / Position ]],0))="n/a","n/a",BY315-INDEX(tab_MinKomp[Obsługa maszyn Engel / Engel Maschinenbedienung],MATCH($B315,tab_MinKomp[[Stanowisko / Position ]:[Stanowisko / Position ]],0)))</f>
        <v>n/a</v>
      </c>
      <c r="BZ316" s="194">
        <f>IF(INDEX(tab_MinKomp[Obsługa maszyn Novapax / Novapax Maschinenbedienung],MATCH($B315,tab_MinKomp[[Stanowisko / Position ]:[Stanowisko / Position ]],0))="n/a","n/a",BZ315-INDEX(tab_MinKomp[Obsługa maszyn Novapax / Novapax Maschinenbedienung],MATCH($B315,tab_MinKomp[[Stanowisko / Position ]:[Stanowisko / Position ]],0)))</f>
        <v>1</v>
      </c>
      <c r="CA316" s="194" t="str">
        <f>IF(INDEX(tab_MinKomp[Obsługa maszyn KVT / KVT Maschinenbedienung],MATCH($B315,tab_MinKomp[[Stanowisko / Position ]:[Stanowisko / Position ]],0))="n/a","n/a",CA315-INDEX(tab_MinKomp[Obsługa maszyn KVT / KVT Maschinenbedienung],MATCH($B315,tab_MinKomp[[Stanowisko / Position ]:[Stanowisko / Position ]],0)))</f>
        <v>n/a</v>
      </c>
      <c r="CB316" s="194">
        <f>IF(INDEX(tab_MinKomp[Obsługa maszyn Novapax / Novapax Maschinenbedienung],MATCH($B315,tab_MinKomp[[Stanowisko / Position ]:[Stanowisko / Position ]],0))="n/a","n/a",CB315-INDEX(tab_MinKomp[Obsługa maszyn Novapax / Novapax Maschinenbedienung],MATCH($B315,tab_MinKomp[[Stanowisko / Position ]:[Stanowisko / Position ]],0)))</f>
        <v>-2</v>
      </c>
      <c r="CC316" s="194" t="str">
        <f>IF(INDEX(tab_MinKomp[Obsługa maszyn Branson / Branson Maschinenbedienung],MATCH($B315,tab_MinKomp[[Stanowisko / Position ]:[Stanowisko / Position ]],0))="n/a","n/a",CC315-INDEX(tab_MinKomp[Obsługa maszyn Branson / Branson Maschinenbedienung],MATCH($B315,tab_MinKomp[[Stanowisko / Position ]:[Stanowisko / Position ]],0)))</f>
        <v>n/a</v>
      </c>
      <c r="CD316" s="194">
        <f>IF(INDEX(tab_MinKomp[Obsługa maszyn Novapax / Novapax Maschinenbedienung],MATCH($B315,tab_MinKomp[[Stanowisko / Position ]:[Stanowisko / Position ]],0))="n/a","n/a",CD315-INDEX(tab_MinKomp[Obsługa maszyn Novapax / Novapax Maschinenbedienung],MATCH($B315,tab_MinKomp[[Stanowisko / Position ]:[Stanowisko / Position ]],0)))</f>
        <v>1</v>
      </c>
      <c r="CE316" s="194">
        <f>IF(INDEX(tab_MinKomp[Obsługa maszyn Novapax / Novapax Maschinenbedienung],MATCH($B315,tab_MinKomp[[Stanowisko / Position ]:[Stanowisko / Position ]],0))="n/a","n/a",CE315-INDEX(tab_MinKomp[Obsługa maszyn Novapax / Novapax Maschinenbedienung],MATCH($B315,tab_MinKomp[[Stanowisko / Position ]:[Stanowisko / Position ]],0)))</f>
        <v>-2</v>
      </c>
      <c r="CF316" s="194">
        <f>IF(INDEX(tab_MinKomp[Obsługa maszyn Novapax / Novapax Maschinenbedienung],MATCH($B315,tab_MinKomp[[Stanowisko / Position ]:[Stanowisko / Position ]],0))="n/a","n/a",CF315-INDEX(tab_MinKomp[Obsługa maszyn Novapax / Novapax Maschinenbedienung],MATCH($B315,tab_MinKomp[[Stanowisko / Position ]:[Stanowisko / Position ]],0)))</f>
        <v>1</v>
      </c>
      <c r="CG316" s="194">
        <f>IF(INDEX(tab_MinKomp[Eliminacja awarii / Beseitigung von Ausfällen],MATCH($B315,tab_MinKomp[[Stanowisko / Position ]:[Stanowisko / Position ]],0))="n/a","n/a",CG315-INDEX(tab_MinKomp[Eliminacja awarii / Beseitigung von Ausfällen],MATCH($B315,tab_MinKomp[[Stanowisko / Position ]:[Stanowisko / Position ]],0)))</f>
        <v>1</v>
      </c>
      <c r="CH316" s="194" t="str">
        <f>IF(INDEX(tab_MinKomp[Wymagania VDA 6.5 Product / Forderungen],MATCH($B315,tab_MinKomp[[Stanowisko / Position ]:[Stanowisko / Position ]],0))="n/a","n/a",CH315-INDEX(tab_MinKomp[Wymagania VDA 6.5 Product / Forderungen],MATCH($B315,tab_MinKomp[[Stanowisko / Position ]:[Stanowisko / Position ]],0)))</f>
        <v>n/a</v>
      </c>
      <c r="CI316" s="194" t="str">
        <f>IF(INDEX(tab_MinKomp[Wymagania VDA 6.5 Product / Forderungen],MATCH($B315,tab_MinKomp[[Stanowisko / Position ]:[Stanowisko / Position ]],0))="n/a","n/a",CI315-INDEX(tab_MinKomp[Wymagania VDA 6.5 Product / Forderungen],MATCH($B315,tab_MinKomp[[Stanowisko / Position ]:[Stanowisko / Position ]],0)))</f>
        <v>n/a</v>
      </c>
      <c r="CJ316" s="194" t="str">
        <f>IF(INDEX(tab_MinKomp[Wymagania VDA 6.5 Product / Forderungen],MATCH($B315,tab_MinKomp[[Stanowisko / Position ]:[Stanowisko / Position ]],0))="n/a","n/a",CJ315-INDEX(tab_MinKomp[Wymagania VDA 6.5 Product / Forderungen],MATCH($B315,tab_MinKomp[[Stanowisko / Position ]:[Stanowisko / Position ]],0)))</f>
        <v>n/a</v>
      </c>
      <c r="CK316" s="194" t="str">
        <f>IF(INDEX(tab_MinKomp[Wymagania VDA 6.5 Product / Forderungen],MATCH($B315,tab_MinKomp[[Stanowisko / Position ]:[Stanowisko / Position ]],0))="n/a","n/a",CK315-INDEX(tab_MinKomp[Wymagania VDA 6.5 Product / Forderungen],MATCH($B315,tab_MinKomp[[Stanowisko / Position ]:[Stanowisko / Position ]],0)))</f>
        <v>n/a</v>
      </c>
      <c r="CL316" s="194" t="str">
        <f>IF(INDEX(tab_MinKomp[Wymagania VDA 6.5 Product / Forderungen],MATCH($B315,tab_MinKomp[[Stanowisko / Position ]:[Stanowisko / Position ]],0))="n/a","n/a",CL315-INDEX(tab_MinKomp[Wymagania VDA 6.5 Product / Forderungen],MATCH($B315,tab_MinKomp[[Stanowisko / Position ]:[Stanowisko / Position ]],0)))</f>
        <v>n/a</v>
      </c>
      <c r="CM316" s="194" t="str">
        <f>IF(INDEX(tab_MinKomp[Informatyka ogólna (techniczne i systemowe) / Allgemeine IT (Technik und System)],MATCH($B315,tab_MinKomp[[Stanowisko / Position ]:[Stanowisko / Position ]],0))="n/a","n/a",CM315-INDEX(tab_MinKomp[Informatyka ogólna (techniczne i systemowe) / Allgemeine IT (Technik und System)],MATCH($B315,tab_MinKomp[[Stanowisko / Position ]:[Stanowisko / Position ]],0)))</f>
        <v>n/a</v>
      </c>
      <c r="CN316" s="194" t="str">
        <f>IF(INDEX(tab_MinKomp[Sieci komputerowe / Computernetzwerke],MATCH($B315,tab_MinKomp[[Stanowisko / Position ]:[Stanowisko / Position ]],0))="n/a","n/a",CN315-INDEX(tab_MinKomp[Sieci komputerowe / Computernetzwerke],MATCH($B315,tab_MinKomp[[Stanowisko / Position ]:[Stanowisko / Position ]],0)))</f>
        <v>n/a</v>
      </c>
      <c r="CO316" s="194" t="str">
        <f>IF(INDEX(tab_MinKomp[Hardware (komputery PC, drukarki biurowe i etykietowe, telefonia stacjonarna i mobilna) (PC, Drucker, Telefpne, Handys)],MATCH($B315,tab_MinKomp[[Stanowisko / Position ]:[Stanowisko / Position ]],0))="n/a","n/a",CO315-INDEX(tab_MinKomp[Hardware (komputery PC, drukarki biurowe i etykietowe, telefonia stacjonarna i mobilna) (PC, Drucker, Telefpne, Handys)],MATCH($B315,tab_MinKomp[[Stanowisko / Position ]:[Stanowisko / Position ]],0)))</f>
        <v>n/a</v>
      </c>
      <c r="CP316" s="194" t="str">
        <f>IF(INDEX(tab_MinKomp[Software &amp; Systems (MS Office, MS Remote Desktop)],MATCH($B315,tab_MinKomp[[Stanowisko / Position ]:[Stanowisko / Position ]],0))="n/a","n/a",CP315-INDEX(tab_MinKomp[Software &amp; Systems (MS Office, MS Remote Desktop)],MATCH($B315,tab_MinKomp[[Stanowisko / Position ]:[Stanowisko / Position ]],0)))</f>
        <v>n/a</v>
      </c>
      <c r="CQ316" s="194" t="str">
        <f>IF(INDEX(tab_MinKomp[Programowanie obiektowe (PHP) / Objektprogrammierung],MATCH($B315,tab_MinKomp[[Stanowisko / Position ]:[Stanowisko / Position ]],0))="n/a","n/a",CQ315-INDEX(tab_MinKomp[Programowanie obiektowe (PHP) / Objektprogrammierung],MATCH($B315,tab_MinKomp[[Stanowisko / Position ]:[Stanowisko / Position ]],0)))</f>
        <v>n/a</v>
      </c>
      <c r="CR316" s="194" t="str">
        <f>IF(INDEX(tab_MinKomp[Scrum],MATCH($B315,tab_MinKomp[[Stanowisko / Position ]:[Stanowisko / Position ]],0))="n/a","n/a",CR315-INDEX(tab_MinKomp[Scrum],MATCH($B315,tab_MinKomp[[Stanowisko / Position ]:[Stanowisko / Position ]],0)))</f>
        <v>n/a</v>
      </c>
      <c r="CS316" s="194" t="str">
        <f>IF(INDEX(tab_MinKomp[SQL (MySQL)],MATCH($B315,tab_MinKomp[[Stanowisko / Position ]:[Stanowisko / Position ]],0))="n/a","n/a",CS315-INDEX(tab_MinKomp[SQL (MySQL)],MATCH($B315,tab_MinKomp[[Stanowisko / Position ]:[Stanowisko / Position ]],0)))</f>
        <v>n/a</v>
      </c>
      <c r="CT316" s="194" t="str">
        <f>IF(INDEX(tab_MinKomp[Javascript],MATCH($B315,tab_MinKomp[[Stanowisko / Position ]:[Stanowisko / Position ]],0))="n/a","n/a",CT315-INDEX(tab_MinKomp[Javascript],MATCH($B315,tab_MinKomp[[Stanowisko / Position ]:[Stanowisko / Position ]],0)))</f>
        <v>n/a</v>
      </c>
      <c r="CU316" s="194" t="str">
        <f>IF(INDEX(tab_MinKomp[Joomla],MATCH($B315,tab_MinKomp[[Stanowisko / Position ]:[Stanowisko / Position ]],0))="n/a","n/a",CU315-INDEX(tab_MinKomp[Joomla],MATCH($B315,tab_MinKomp[[Stanowisko / Position ]:[Stanowisko / Position ]],0)))</f>
        <v>n/a</v>
      </c>
      <c r="CV316" s="194" t="str">
        <f>IF(INDEX(tab_MinKomp[Bash],MATCH($B315,tab_MinKomp[[Stanowisko / Position ]:[Stanowisko / Position ]],0))="n/a","n/a",CV315-INDEX(tab_MinKomp[Bash],MATCH($B315,tab_MinKomp[[Stanowisko / Position ]:[Stanowisko / Position ]],0)))</f>
        <v>n/a</v>
      </c>
      <c r="CW316" s="194">
        <f>IF(INDEX(tab_MinKomp[Systemy MES (HYDRA / SFMS)],MATCH($B315,tab_MinKomp[[Stanowisko / Position ]:[Stanowisko / Position ]],0))="n/a","n/a",CW315-INDEX(tab_MinKomp[Systemy MES (HYDRA / SFMS)],MATCH($B315,tab_MinKomp[[Stanowisko / Position ]:[Stanowisko / Position ]],0)))</f>
        <v>0</v>
      </c>
      <c r="CX316" s="194" t="str">
        <f>IF(INDEX(tab_MinKomp[HTML / CSS],MATCH($B315,tab_MinKomp[[Stanowisko / Position ]:[Stanowisko / Position ]],0))="n/a","n/a",CX315-INDEX(tab_MinKomp[HTML / CSS],MATCH($B315,tab_MinKomp[[Stanowisko / Position ]:[Stanowisko / Position ]],0)))</f>
        <v>n/a</v>
      </c>
      <c r="CY316" s="194" t="str">
        <f>IF(INDEX(tab_MinKomp[SYSTEM PR],MATCH($B315,tab_MinKomp[[Stanowisko / Position ]:[Stanowisko / Position ]],0))="n/a","n/a",CY315-INDEX(tab_MinKomp[SYSTEM PR],MATCH($B315,tab_MinKomp[[Stanowisko / Position ]:[Stanowisko / Position ]],0)))</f>
        <v>n/a</v>
      </c>
      <c r="CZ316" s="194" t="str">
        <f>IF(INDEX(tab_MinKomp[System Einkauf XP / EBA],MATCH($B315,tab_MinKomp[[Stanowisko / Position ]:[Stanowisko / Position ]],0))="n/a","n/a",CZ315-INDEX(tab_MinKomp[System Einkauf XP / EBA],MATCH($B315,tab_MinKomp[[Stanowisko / Position ]:[Stanowisko / Position ]],0)))</f>
        <v>n/a</v>
      </c>
      <c r="DA316" s="194" t="str">
        <f>IF(INDEX(tab_MinKomp[Techniki negocjacyjne / Verhandlungstechniken],MATCH($B315,tab_MinKomp[[Stanowisko / Position ]:[Stanowisko / Position ]],0))="n/a","n/a",DA315-INDEX(tab_MinKomp[Techniki negocjacyjne / Verhandlungstechniken],MATCH($B315,tab_MinKomp[[Stanowisko / Position ]:[Stanowisko / Position ]],0)))</f>
        <v>n/a</v>
      </c>
      <c r="DB316" s="194" t="str">
        <f>IF(INDEX(tab_MinKomp[Znajomość rynku branżowego / Kenntnis des Industrie Marktes],MATCH($B315,tab_MinKomp[[Stanowisko / Position ]:[Stanowisko / Position ]],0))="n/a","n/a",DB315-INDEX(tab_MinKomp[Znajomość rynku branżowego / Kenntnis des Industrie Marktes],MATCH($B315,tab_MinKomp[[Stanowisko / Position ]:[Stanowisko / Position ]],0)))</f>
        <v>n/a</v>
      </c>
      <c r="DC316" s="194" t="str">
        <f>IF(INDEX(tab_MinKomp[SUPPLIER MANAGEMENT],MATCH($B315,tab_MinKomp[[Stanowisko / Position ]:[Stanowisko / Position ]],0))="n/a","n/a",DC315-INDEX(tab_MinKomp[SUPPLIER MANAGEMENT],MATCH($B315,tab_MinKomp[[Stanowisko / Position ]:[Stanowisko / Position ]],0)))</f>
        <v>n/a</v>
      </c>
      <c r="DD316" s="194" t="str">
        <f>IF(INDEX(tab_MinKomp[SUPPLIER MANAGEMENT],MATCH($B315,tab_MinKomp[[Stanowisko / Position ]:[Stanowisko / Position ]],0))="n/a","n/a",DD315-INDEX(tab_MinKomp[SUPPLIER MANAGEMENT],MATCH($B315,tab_MinKomp[[Stanowisko / Position ]:[Stanowisko / Position ]],0)))</f>
        <v>n/a</v>
      </c>
      <c r="DE316" s="194" t="str">
        <f>IF(INDEX(tab_MinKomp[SUPPLIER MANAGEMENT],MATCH($B315,tab_MinKomp[[Stanowisko / Position ]:[Stanowisko / Position ]],0))="n/a","n/a",DE315-INDEX(tab_MinKomp[SUPPLIER MANAGEMENT],MATCH($B315,tab_MinKomp[[Stanowisko / Position ]:[Stanowisko / Position ]],0)))</f>
        <v>n/a</v>
      </c>
      <c r="DF316" s="194">
        <f>IF(INDEX(tab_MinKomp[LEAN MANAGEMENT],MATCH($B315,tab_MinKomp[[Stanowisko / Position ]:[Stanowisko / Position ]],0))="n/a","n/a",DF315-INDEX(tab_MinKomp[LEAN MANAGEMENT],MATCH($B315,tab_MinKomp[[Stanowisko / Position ]:[Stanowisko / Position ]],0)))</f>
        <v>1</v>
      </c>
      <c r="DG316" s="194" t="str">
        <f>IF(INDEX(tab_MinKomp[PPAP/PSW],MATCH($B315,tab_MinKomp[[Stanowisko / Position ]:[Stanowisko / Position ]],0))="n/a","n/a",DG315-INDEX(tab_MinKomp[PPAP/PSW],MATCH($B315,tab_MinKomp[[Stanowisko / Position ]:[Stanowisko / Position ]],0)))</f>
        <v>n/a</v>
      </c>
      <c r="DH316" s="194" t="str">
        <f>IF(INDEX(tab_MinKomp[SUPPLIER MANAGEMENT],MATCH($B315,tab_MinKomp[[Stanowisko / Position ]:[Stanowisko / Position ]],0))="n/a","n/a",DH315-INDEX(tab_MinKomp[SUPPLIER MANAGEMENT],MATCH($B315,tab_MinKomp[[Stanowisko / Position ]:[Stanowisko / Position ]],0)))</f>
        <v>n/a</v>
      </c>
      <c r="DI316" s="194" t="str">
        <f>IF(INDEX(tab_MinKomp[OBSŁUGA PORTALI KLIENTA / Kundenportale],MATCH($B315,tab_MinKomp[[Stanowisko / Position ]:[Stanowisko / Position ]],0))="n/a","n/a",DI315-INDEX(tab_MinKomp[OBSŁUGA PORTALI KLIENTA / Kundenportale],MATCH($B315,tab_MinKomp[[Stanowisko / Position ]:[Stanowisko / Position ]],0)))</f>
        <v>n/a</v>
      </c>
      <c r="DJ316" s="194" t="str">
        <f>IF(INDEX(tab_MinKomp[Obsługa systemu BABTECQ / BABTECQ System],MATCH($B315,tab_MinKomp[[Stanowisko / Position ]:[Stanowisko / Position ]],0))="n/a","n/a",DJ315-INDEX(tab_MinKomp[Obsługa systemu BABTECQ / BABTECQ System],MATCH($B315,tab_MinKomp[[Stanowisko / Position ]:[Stanowisko / Position ]],0)))</f>
        <v>n/a</v>
      </c>
      <c r="DK316" s="194" t="str">
        <f>IF(INDEX(tab_MinKomp[Rysunek techniczny / technische Zeichnung],MATCH($B315,tab_MinKomp[[Stanowisko / Position ]:[Stanowisko / Position ]],0))="n/a","n/a",DK315-INDEX(tab_MinKomp[Rysunek techniczny / technische Zeichnung],MATCH($B315,tab_MinKomp[[Stanowisko / Position ]:[Stanowisko / Position ]],0)))</f>
        <v>n/a</v>
      </c>
      <c r="DL316" s="194" t="str">
        <f>IF(INDEX(tab_MinKomp[Kalibracja / Kalibrierung],MATCH($B315,tab_MinKomp[[Stanowisko / Position ]:[Stanowisko / Position ]],0))="n/a","n/a",DL315-INDEX(tab_MinKomp[Kalibracja / Kalibrierung],MATCH($B315,tab_MinKomp[[Stanowisko / Position ]:[Stanowisko / Position ]],0)))</f>
        <v>n/a</v>
      </c>
      <c r="DM316" s="194" t="str">
        <f>IF(INDEX(tab_MinKomp[Rekwalifikacja / Requalifizierung],MATCH($B315,tab_MinKomp[[Stanowisko / Position ]:[Stanowisko / Position ]],0))="n/a","n/a",DM315-INDEX(tab_MinKomp[Rekwalifikacja / Requalifizierung],MATCH($B315,tab_MinKomp[[Stanowisko / Position ]:[Stanowisko / Position ]],0)))</f>
        <v>n/a</v>
      </c>
      <c r="DN316" s="190" t="str">
        <f>IF(INDEX(tab_MinKomp[Testy czystości / Reinheitstests],MATCH($B315,tab_MinKomp[[Stanowisko / Position ]:[Stanowisko / Position ]],0))="n/a","n/a",DN315-INDEX(tab_MinKomp[Testy czystości / Reinheitstests],MATCH($B315,tab_MinKomp[[Stanowisko / Position ]:[Stanowisko / Position ]],0)))</f>
        <v>n/a</v>
      </c>
      <c r="DO316" s="190" t="str">
        <f>IF(INDEX(tab_MinKomp[Testy czystości / Reinheitstests],MATCH($B315,tab_MinKomp[[Stanowisko / Position ]:[Stanowisko / Position ]],0))="n/a","n/a",DO315-INDEX(tab_MinKomp[Testy czystości / Reinheitstests],MATCH($B315,tab_MinKomp[[Stanowisko / Position ]:[Stanowisko / Position ]],0)))</f>
        <v>n/a</v>
      </c>
      <c r="DP316" s="190" t="str">
        <f>IF(INDEX(tab_MinKomp[Testy czystości / Reinheitstests],MATCH($B315,tab_MinKomp[[Stanowisko / Position ]:[Stanowisko / Position ]],0))="n/a","n/a",DP315-INDEX(tab_MinKomp[Testy czystości / Reinheitstests],MATCH($B315,tab_MinKomp[[Stanowisko / Position ]:[Stanowisko / Position ]],0)))</f>
        <v>n/a</v>
      </c>
      <c r="DQ316" s="190" t="str">
        <f>IF(INDEX(tab_MinKomp[Testy czystości / Reinheitstests],MATCH($B315,tab_MinKomp[[Stanowisko / Position ]:[Stanowisko / Position ]],0))="n/a","n/a",DQ315-INDEX(tab_MinKomp[Testy czystości / Reinheitstests],MATCH($B315,tab_MinKomp[[Stanowisko / Position ]:[Stanowisko / Position ]],0)))</f>
        <v>n/a</v>
      </c>
      <c r="DR316" s="190" t="str">
        <f>IF(INDEX(tab_MinKomp[Testy czystości / Reinheitstests],MATCH($B315,tab_MinKomp[[Stanowisko / Position ]:[Stanowisko / Position ]],0))="n/a","n/a",DR315-INDEX(tab_MinKomp[Testy czystości / Reinheitstests],MATCH($B315,tab_MinKomp[[Stanowisko / Position ]:[Stanowisko / Position ]],0)))</f>
        <v>n/a</v>
      </c>
      <c r="DS316" s="190" t="str">
        <f>IF(INDEX(tab_MinKomp[Testy czystości / Reinheitstests],MATCH($B315,tab_MinKomp[[Stanowisko / Position ]:[Stanowisko / Position ]],0))="n/a","n/a",DS315-INDEX(tab_MinKomp[Testy czystości / Reinheitstests],MATCH($B315,tab_MinKomp[[Stanowisko / Position ]:[Stanowisko / Position ]],0)))</f>
        <v>n/a</v>
      </c>
      <c r="DT316" s="194" t="str">
        <f>IF(INDEX(tab_MinKomp[SUPPLIER MANAGEMENT],MATCH($B315,tab_MinKomp[[Stanowisko / Position ]:[Stanowisko / Position ]],0))="n/a","n/a",DT315-INDEX(tab_MinKomp[SUPPLIER MANAGEMENT],MATCH($B315,tab_MinKomp[[Stanowisko / Position ]:[Stanowisko / Position ]],0)))</f>
        <v>n/a</v>
      </c>
      <c r="DU316" s="190" t="str">
        <f>IF(INDEX(tab_MinKomp[Testy czystości / Reinheitstests],MATCH($B315,tab_MinKomp[[Stanowisko / Position ]:[Stanowisko / Position ]],0))="n/a","n/a",DU315-INDEX(tab_MinKomp[Testy czystości / Reinheitstests],MATCH($B315,tab_MinKomp[[Stanowisko / Position ]:[Stanowisko / Position ]],0)))</f>
        <v>n/a</v>
      </c>
      <c r="DV316" s="190" t="str">
        <f>IF(INDEX(tab_MinKomp[Testy czystości / Reinheitstests],MATCH($B315,tab_MinKomp[[Stanowisko / Position ]:[Stanowisko / Position ]],0))="n/a","n/a",DV315-INDEX(tab_MinKomp[Testy czystości / Reinheitstests],MATCH($B315,tab_MinKomp[[Stanowisko / Position ]:[Stanowisko / Position ]],0)))</f>
        <v>n/a</v>
      </c>
      <c r="DW316" s="190" t="str">
        <f>IF(INDEX(tab_MinKomp[Testy czystości / Reinheitstests],MATCH($B315,tab_MinKomp[[Stanowisko / Position ]:[Stanowisko / Position ]],0))="n/a","n/a",DW315-INDEX(tab_MinKomp[Testy czystości / Reinheitstests],MATCH($B315,tab_MinKomp[[Stanowisko / Position ]:[Stanowisko / Position ]],0)))</f>
        <v>n/a</v>
      </c>
      <c r="DX316" s="190" t="str">
        <f>IF(INDEX(tab_MinKomp[Testy czystości / Reinheitstests],MATCH($B315,tab_MinKomp[[Stanowisko / Position ]:[Stanowisko / Position ]],0))="n/a","n/a",DX315-INDEX(tab_MinKomp[Testy czystości / Reinheitstests],MATCH($B315,tab_MinKomp[[Stanowisko / Position ]:[Stanowisko / Position ]],0)))</f>
        <v>n/a</v>
      </c>
      <c r="DY316" s="190" t="str">
        <f>IF(INDEX(tab_MinKomp[Testy czystości / Reinheitstests],MATCH($B315,tab_MinKomp[[Stanowisko / Position ]:[Stanowisko / Position ]],0))="n/a","n/a",DY315-INDEX(tab_MinKomp[Testy czystości / Reinheitstests],MATCH($B315,tab_MinKomp[[Stanowisko / Position ]:[Stanowisko / Position ]],0)))</f>
        <v>n/a</v>
      </c>
      <c r="DZ316" s="190" t="str">
        <f>IF(INDEX(tab_MinKomp[Testy czystości / Reinheitstests],MATCH($B315,tab_MinKomp[[Stanowisko / Position ]:[Stanowisko / Position ]],0))="n/a","n/a",DZ315-INDEX(tab_MinKomp[Testy czystości / Reinheitstests],MATCH($B315,tab_MinKomp[[Stanowisko / Position ]:[Stanowisko / Position ]],0)))</f>
        <v>n/a</v>
      </c>
      <c r="EA316" s="194" t="str">
        <f>IF(INDEX(tab_MinKomp[SUPPLIER MANAGEMENT],MATCH($B315,tab_MinKomp[[Stanowisko / Position ]:[Stanowisko / Position ]],0))="n/a","n/a",EA315-INDEX(tab_MinKomp[SUPPLIER MANAGEMENT],MATCH($B315,tab_MinKomp[[Stanowisko / Position ]:[Stanowisko / Position ]],0)))</f>
        <v>n/a</v>
      </c>
      <c r="EB316" s="190" t="str">
        <f>IF(INDEX(tab_MinKomp[Testy czystości / Reinheitstests],MATCH($B315,tab_MinKomp[[Stanowisko / Position ]:[Stanowisko / Position ]],0))="n/a","n/a",EB315-INDEX(tab_MinKomp[Testy czystości / Reinheitstests],MATCH($B315,tab_MinKomp[[Stanowisko / Position ]:[Stanowisko / Position ]],0)))</f>
        <v>n/a</v>
      </c>
      <c r="EC316" s="190" t="str">
        <f>IF(INDEX(tab_MinKomp[Testy czystości / Reinheitstests],MATCH($B315,tab_MinKomp[[Stanowisko / Position ]:[Stanowisko / Position ]],0))="n/a","n/a",EC315-INDEX(tab_MinKomp[Testy czystości / Reinheitstests],MATCH($B315,tab_MinKomp[[Stanowisko / Position ]:[Stanowisko / Position ]],0)))</f>
        <v>n/a</v>
      </c>
      <c r="ED316" s="190" t="str">
        <f>IF(INDEX(tab_MinKomp[Testy czystości / Reinheitstests],MATCH($B315,tab_MinKomp[[Stanowisko / Position ]:[Stanowisko / Position ]],0))="n/a","n/a",ED315-INDEX(tab_MinKomp[Testy czystości / Reinheitstests],MATCH($B315,tab_MinKomp[[Stanowisko / Position ]:[Stanowisko / Position ]],0)))</f>
        <v>n/a</v>
      </c>
      <c r="EE316" s="190" t="str">
        <f>IF(INDEX(tab_MinKomp[Testy czystości / Reinheitstests],MATCH($B315,tab_MinKomp[[Stanowisko / Position ]:[Stanowisko / Position ]],0))="n/a","n/a",EE315-INDEX(tab_MinKomp[Testy czystości / Reinheitstests],MATCH($B315,tab_MinKomp[[Stanowisko / Position ]:[Stanowisko / Position ]],0)))</f>
        <v>n/a</v>
      </c>
      <c r="EF316" s="190" t="str">
        <f>IF(INDEX(tab_MinKomp[Testy czystości / Reinheitstests],MATCH($B315,tab_MinKomp[[Stanowisko / Position ]:[Stanowisko / Position ]],0))="n/a","n/a",EF315-INDEX(tab_MinKomp[Testy czystości / Reinheitstests],MATCH($B315,tab_MinKomp[[Stanowisko / Position ]:[Stanowisko / Position ]],0)))</f>
        <v>n/a</v>
      </c>
      <c r="EG316" s="190" t="str">
        <f>IF(INDEX(tab_MinKomp[Testy czystości / Reinheitstests],MATCH($B315,tab_MinKomp[[Stanowisko / Position ]:[Stanowisko / Position ]],0))="n/a","n/a",EG315-INDEX(tab_MinKomp[Testy czystości / Reinheitstests],MATCH($B315,tab_MinKomp[[Stanowisko / Position ]:[Stanowisko / Position ]],0)))</f>
        <v>n/a</v>
      </c>
      <c r="EH316" s="190" t="str">
        <f>IF(INDEX(tab_MinKomp[Testy czystości / Reinheitstests],MATCH($B315,tab_MinKomp[[Stanowisko / Position ]:[Stanowisko / Position ]],0))="n/a","n/a",EH315-INDEX(tab_MinKomp[Testy czystości / Reinheitstests],MATCH($B315,tab_MinKomp[[Stanowisko / Position ]:[Stanowisko / Position ]],0)))</f>
        <v>n/a</v>
      </c>
      <c r="EI316" s="190" t="str">
        <f>IF(INDEX(tab_MinKomp[Testy czystości / Reinheitstests],MATCH($B315,tab_MinKomp[[Stanowisko / Position ]:[Stanowisko / Position ]],0))="n/a","n/a",EI315-INDEX(tab_MinKomp[Testy czystości / Reinheitstests],MATCH($B315,tab_MinKomp[[Stanowisko / Position ]:[Stanowisko / Position ]],0)))</f>
        <v>n/a</v>
      </c>
      <c r="EJ316" s="190" t="str">
        <f>IF(INDEX(tab_MinKomp[Testy czystości / Reinheitstests],MATCH($B315,tab_MinKomp[[Stanowisko / Position ]:[Stanowisko / Position ]],0))="n/a","n/a",EJ315-INDEX(tab_MinKomp[Testy czystości / Reinheitstests],MATCH($B315,tab_MinKomp[[Stanowisko / Position ]:[Stanowisko / Position ]],0)))</f>
        <v>n/a</v>
      </c>
      <c r="EK316" s="190" t="str">
        <f>IF(INDEX(tab_MinKomp[Testy czystości / Reinheitstests],MATCH($B315,tab_MinKomp[[Stanowisko / Position ]:[Stanowisko / Position ]],0))="n/a","n/a",EK315-INDEX(tab_MinKomp[Testy czystości / Reinheitstests],MATCH($B315,tab_MinKomp[[Stanowisko / Position ]:[Stanowisko / Position ]],0)))</f>
        <v>n/a</v>
      </c>
      <c r="EL316" s="190" t="str">
        <f>IF(INDEX(tab_MinKomp[Testy czystości / Reinheitstests],MATCH($B315,tab_MinKomp[[Stanowisko / Position ]:[Stanowisko / Position ]],0))="n/a","n/a",EL315-INDEX(tab_MinKomp[Testy czystości / Reinheitstests],MATCH($B315,tab_MinKomp[[Stanowisko / Position ]:[Stanowisko / Position ]],0)))</f>
        <v>n/a</v>
      </c>
      <c r="EM316" s="190" t="str">
        <f>IF(INDEX(tab_MinKomp[Testy czystości / Reinheitstests],MATCH($B315,tab_MinKomp[[Stanowisko / Position ]:[Stanowisko / Position ]],0))="n/a","n/a",EM315-INDEX(tab_MinKomp[Testy czystości / Reinheitstests],MATCH($B315,tab_MinKomp[[Stanowisko / Position ]:[Stanowisko / Position ]],0)))</f>
        <v>n/a</v>
      </c>
      <c r="EN316" s="190" t="str">
        <f>IF(INDEX(tab_MinKomp[Testy czystości / Reinheitstests],MATCH($B315,tab_MinKomp[[Stanowisko / Position ]:[Stanowisko / Position ]],0))="n/a","n/a",EN315-INDEX(tab_MinKomp[Testy czystości / Reinheitstests],MATCH($B315,tab_MinKomp[[Stanowisko / Position ]:[Stanowisko / Position ]],0)))</f>
        <v>n/a</v>
      </c>
      <c r="EO316" s="194" t="str">
        <f>IF(INDEX(tab_MinKomp[Konserwacja Rep],MATCH($B315,tab_MinKomp[[Stanowisko / Position ]:[Stanowisko / Position ]],0))="n/a","n/a",EO315-INDEX(tab_MinKomp[Konserwacja Rep],MATCH($B315,tab_MinKomp[[Stanowisko / Position ]:[Stanowisko / Position ]],0)))</f>
        <v>n/a</v>
      </c>
      <c r="EP316" s="194" t="str">
        <f>IF(INDEX(tab_MinKomp[[Konserwacja Engel ]],MATCH($B315,tab_MinKomp[[Stanowisko / Position ]:[Stanowisko / Position ]],0))="n/a","n/a",EP315-INDEX(tab_MinKomp[[Konserwacja Engel ]],MATCH($B315,tab_MinKomp[[Stanowisko / Position ]:[Stanowisko / Position ]],0)))</f>
        <v>n/a</v>
      </c>
      <c r="EQ316" s="194" t="str">
        <f>IF(INDEX(tab_MinKomp[Konserwacja B 50],MATCH($B315,tab_MinKomp[[Stanowisko / Position ]:[Stanowisko / Position ]],0))="n/a","n/a",EQ315-INDEX(tab_MinKomp[Konserwacja B 50],MATCH($B315,tab_MinKomp[[Stanowisko / Position ]:[Stanowisko / Position ]],0)))</f>
        <v>n/a</v>
      </c>
      <c r="ER316" s="194" t="str">
        <f>IF(INDEX(tab_MinKomp[[Konserwacja EOL ]],MATCH($B315,tab_MinKomp[[Stanowisko / Position ]:[Stanowisko / Position ]],0))="n/a","n/a",ER315-INDEX(tab_MinKomp[[Konserwacja EOL ]],MATCH($B315,tab_MinKomp[[Stanowisko / Position ]:[Stanowisko / Position ]],0)))</f>
        <v>n/a</v>
      </c>
      <c r="ES316" s="194" t="str">
        <f>IF(INDEX(tab_MinKomp[Konserwacja Branson],MATCH($B315,tab_MinKomp[[Stanowisko / Position ]:[Stanowisko / Position ]],0))="n/a","n/a",ES315-INDEX(tab_MinKomp[Konserwacja Branson],MATCH($B315,tab_MinKomp[[Stanowisko / Position ]:[Stanowisko / Position ]],0)))</f>
        <v>n/a</v>
      </c>
      <c r="ET316" s="194" t="str">
        <f>IF(INDEX(tab_MinKomp[Konserwacja coolery],MATCH($B315,tab_MinKomp[[Stanowisko / Position ]:[Stanowisko / Position ]],0))="n/a","n/a",ET315-INDEX(tab_MinKomp[Konserwacja coolery],MATCH($B315,tab_MinKomp[[Stanowisko / Position ]:[Stanowisko / Position ]],0)))</f>
        <v>n/a</v>
      </c>
      <c r="EU316" s="194" t="str">
        <f>IF(INDEX(tab_MinKomp[Konserwacja piecy],MATCH($B315,tab_MinKomp[[Stanowisko / Position ]:[Stanowisko / Position ]],0))="n/a","n/a",EU315-INDEX(tab_MinKomp[Konserwacja piecy],MATCH($B315,tab_MinKomp[[Stanowisko / Position ]:[Stanowisko / Position ]],0)))</f>
        <v>n/a</v>
      </c>
      <c r="EV316" s="194" t="str">
        <f>IF(INDEX(tab_MinKomp[Rysunek techniczny- czytanie],MATCH($B315,tab_MinKomp[[Stanowisko / Position ]:[Stanowisko / Position ]],0))="n/a","n/a",EV315-INDEX(tab_MinKomp[Rysunek techniczny- czytanie],MATCH($B315,tab_MinKomp[[Stanowisko / Position ]:[Stanowisko / Position ]],0)))</f>
        <v>n/a</v>
      </c>
      <c r="EW316" s="194" t="str">
        <f>IF(INDEX(tab_MinKomp[Elektryka],MATCH($B315,tab_MinKomp[[Stanowisko / Position ]:[Stanowisko / Position ]],0))="n/a","n/a",EW315-INDEX(tab_MinKomp[Elektryka],MATCH($B315,tab_MinKomp[[Stanowisko / Position ]:[Stanowisko / Position ]],0)))</f>
        <v>n/a</v>
      </c>
      <c r="EX316" s="194" t="str">
        <f>IF(INDEX(tab_MinKomp[Pneumatyka],MATCH($B315,tab_MinKomp[[Stanowisko / Position ]:[Stanowisko / Position ]],0))="n/a","n/a",EX315-INDEX(tab_MinKomp[Pneumatyka],MATCH($B315,tab_MinKomp[[Stanowisko / Position ]:[Stanowisko / Position ]],0)))</f>
        <v>n/a</v>
      </c>
      <c r="EY316" s="194" t="str">
        <f>IF(INDEX(tab_MinKomp[[Hydraulika ]],MATCH($B315,tab_MinKomp[[Stanowisko / Position ]:[Stanowisko / Position ]],0))="n/a","n/a",EY315-INDEX(tab_MinKomp[[Hydraulika ]],MATCH($B315,tab_MinKomp[[Stanowisko / Position ]:[Stanowisko / Position ]],0)))</f>
        <v>n/a</v>
      </c>
      <c r="EZ316" s="194" t="str">
        <f>IF(INDEX(tab_MinKomp[Podciśnienie],MATCH($B315,tab_MinKomp[[Stanowisko / Position ]:[Stanowisko / Position ]],0))="n/a","n/a",EZ315-INDEX(tab_MinKomp[Podciśnienie],MATCH($B315,tab_MinKomp[[Stanowisko / Position ]:[Stanowisko / Position ]],0)))</f>
        <v>n/a</v>
      </c>
      <c r="FA316" s="194" t="str">
        <f>IF(INDEX(tab_MinKomp[Usuwanie awarii],MATCH($B315,tab_MinKomp[[Stanowisko / Position ]:[Stanowisko / Position ]],0))="n/a","n/a",FA315-INDEX(tab_MinKomp[Usuwanie awarii],MATCH($B315,tab_MinKomp[[Stanowisko / Position ]:[Stanowisko / Position ]],0)))</f>
        <v>n/a</v>
      </c>
      <c r="FB316" s="194" t="str">
        <f>IF(INDEX(tab_MinKomp[Obsługa robotów],MATCH($B315,tab_MinKomp[[Stanowisko / Position ]:[Stanowisko / Position ]],0))="n/a","n/a",FB315-INDEX(tab_MinKomp[Obsługa robotów],MATCH($B315,tab_MinKomp[[Stanowisko / Position ]:[Stanowisko / Position ]],0)))</f>
        <v>n/a</v>
      </c>
      <c r="FC316" s="194" t="str">
        <f>IF(INDEX(tab_MinKomp[Obsługa sterowania maszyny],MATCH($B315,tab_MinKomp[[Stanowisko / Position ]:[Stanowisko / Position ]],0))="n/a","n/a",FC315-INDEX(tab_MinKomp[Obsługa sterowania maszyny],MATCH($B315,tab_MinKomp[[Stanowisko / Position ]:[Stanowisko / Position ]],0)))</f>
        <v>n/a</v>
      </c>
      <c r="FD316" s="194" t="str">
        <f>IF(INDEX(tab_MinKomp[Usuwanie przyczyn żródłowych],MATCH($B315,tab_MinKomp[[Stanowisko / Position ]:[Stanowisko / Position ]],0))="n/a","n/a",FD315-INDEX(tab_MinKomp[Usuwanie przyczyn żródłowych],MATCH($B315,tab_MinKomp[[Stanowisko / Position ]:[Stanowisko / Position ]],0)))</f>
        <v>n/a</v>
      </c>
      <c r="FE316" s="194" t="str">
        <f>IF(INDEX(tab_MinKomp[Cmms stosowanie],MATCH($B315,tab_MinKomp[[Stanowisko / Position ]:[Stanowisko / Position ]],0))="n/a","n/a",FE315-INDEX(tab_MinKomp[Cmms stosowanie],MATCH($B315,tab_MinKomp[[Stanowisko / Position ]:[Stanowisko / Position ]],0)))</f>
        <v>n/a</v>
      </c>
      <c r="FF316" s="190" t="str">
        <f>IF(INDEX(tab_MinKomp[Testy czystości / Reinheitstests],MATCH($B315,tab_MinKomp[[Stanowisko / Position ]:[Stanowisko / Position ]],0))="n/a","n/a",FF315-INDEX(tab_MinKomp[Testy czystości / Reinheitstests],MATCH($B315,tab_MinKomp[[Stanowisko / Position ]:[Stanowisko / Position ]],0)))</f>
        <v>n/a</v>
      </c>
      <c r="FG316" s="194" t="str">
        <f>IF(INDEX(tab_MinKomp[Czyszczenie form plastikowych],MATCH($B315,tab_MinKomp[[Stanowisko / Position ]:[Stanowisko / Position ]],0))="n/a","n/a",FG315-INDEX(tab_MinKomp[Czyszczenie form plastikowych],MATCH($B315,tab_MinKomp[[Stanowisko / Position ]:[Stanowisko / Position ]],0)))</f>
        <v>n/a</v>
      </c>
      <c r="FH316" s="194" t="str">
        <f>IF(INDEX(tab_MinKomp[Wymiana form plastik],MATCH($B315,tab_MinKomp[[Stanowisko / Position ]:[Stanowisko / Position ]],0))="n/a","n/a",FH315-INDEX(tab_MinKomp[Wymiana form plastik],MATCH($B315,tab_MinKomp[[Stanowisko / Position ]:[Stanowisko / Position ]],0)))</f>
        <v>n/a</v>
      </c>
      <c r="FI316" s="194" t="str">
        <f>IF(INDEX(tab_MinKomp[Wymiana form guma],MATCH($B315,tab_MinKomp[[Stanowisko / Position ]:[Stanowisko / Position ]],0))="n/a","n/a",FI315-INDEX(tab_MinKomp[Wymiana form guma],MATCH($B315,tab_MinKomp[[Stanowisko / Position ]:[Stanowisko / Position ]],0)))</f>
        <v>n/a</v>
      </c>
      <c r="FJ316" s="194" t="str">
        <f>IF(INDEX(tab_MinKomp[Konserwacja KK],MATCH($B315,tab_MinKomp[[Stanowisko / Position ]:[Stanowisko / Position ]],0))="n/a","n/a",FJ315-INDEX(tab_MinKomp[Konserwacja KK],MATCH($B315,tab_MinKomp[[Stanowisko / Position ]:[Stanowisko / Position ]],0)))</f>
        <v>n/a</v>
      </c>
      <c r="FK316" s="194" t="str">
        <f>IF(INDEX(tab_MinKomp[Konserwacja form guma],MATCH($B315,tab_MinKomp[[Stanowisko / Position ]:[Stanowisko / Position ]],0))="n/a","n/a",FK315-INDEX(tab_MinKomp[Konserwacja form guma],MATCH($B315,tab_MinKomp[[Stanowisko / Position ]:[Stanowisko / Position ]],0)))</f>
        <v>n/a</v>
      </c>
      <c r="FL316" s="194" t="str">
        <f>IF(INDEX(tab_MinKomp[Konserwacja form plastiki],MATCH($B315,tab_MinKomp[[Stanowisko / Position ]:[Stanowisko / Position ]],0))="n/a","n/a",FL315-INDEX(tab_MinKomp[Konserwacja form plastiki],MATCH($B315,tab_MinKomp[[Stanowisko / Position ]:[Stanowisko / Position ]],0)))</f>
        <v>n/a</v>
      </c>
      <c r="FM316" s="194" t="str">
        <f>IF(INDEX(tab_MinKomp[Konserwacja Gorącego Kanału],MATCH($B315,tab_MinKomp[[Stanowisko / Position ]:[Stanowisko / Position ]],0))="n/a","n/a",FM315-INDEX(tab_MinKomp[Konserwacja Gorącego Kanału],MATCH($B315,tab_MinKomp[[Stanowisko / Position ]:[Stanowisko / Position ]],0)))</f>
        <v>n/a</v>
      </c>
      <c r="FN316" s="194" t="str">
        <f>IF(INDEX(tab_MinKomp[MS Office (Excel)],MATCH($B315,tab_MinKomp[[Stanowisko / Position ]:[Stanowisko / Position ]],0))="n/a","n/a",FN315-INDEX(tab_MinKomp[MS Office (Excel)],MATCH($B315,tab_MinKomp[[Stanowisko / Position ]:[Stanowisko / Position ]],0)))</f>
        <v>n/a</v>
      </c>
      <c r="FO316" s="194" t="str">
        <f>IF(INDEX(tab_MinKomp[MS Office (Word)],MATCH($B315,tab_MinKomp[[Stanowisko / Position ]:[Stanowisko / Position ]],0))="n/a","n/a",FO315-INDEX(tab_MinKomp[MS Office (Word)],MATCH($B315,tab_MinKomp[[Stanowisko / Position ]:[Stanowisko / Position ]],0)))</f>
        <v>n/a</v>
      </c>
      <c r="FP316" s="194" t="str">
        <f>IF(INDEX(tab_MinKomp[MS Office (Power Point)],MATCH($B315,tab_MinKomp[[Stanowisko / Position ]:[Stanowisko / Position ]],0))="n/a","n/a",FP315-INDEX(tab_MinKomp[MS Office (Power Point)],MATCH($B315,tab_MinKomp[[Stanowisko / Position ]:[Stanowisko / Position ]],0)))</f>
        <v>n/a</v>
      </c>
      <c r="FQ316" s="196" t="str">
        <f>IF(INDEX(tab_MinKomp[Język angielski / Englisch],MATCH($B315,tab_MinKomp[[Stanowisko / Position ]:[Stanowisko / Position ]],0))="n/a","n/a",FQ315-INDEX(tab_MinKomp[Język angielski / Englisch],MATCH($B315,tab_MinKomp[[Stanowisko / Position ]:[Stanowisko / Position ]],0)))</f>
        <v>n/a</v>
      </c>
      <c r="FR316" s="196" t="str">
        <f>IF(INDEX(tab_MinKomp[Język niemiecki / Deutsch],MATCH($B315,tab_MinKomp[[Stanowisko / Position ]:[Stanowisko / Position ]],0))="n/a","n/a",FR315-INDEX(tab_MinKomp[Język niemiecki / Deutsch],MATCH($B315,tab_MinKomp[[Stanowisko / Position ]:[Stanowisko / Position ]],0)))</f>
        <v>n/a</v>
      </c>
      <c r="FS316" s="194">
        <f>IF(INDEX(tab_MinKomp[Zarządzanie dokumentacją procesową / Process dokumentation management],MATCH($B315,tab_MinKomp[[Stanowisko / Position ]:[Stanowisko / Position ]],0))="n/a","n/a",FS315-INDEX(tab_MinKomp[Zarządzanie dokumentacją procesową / Process dokumentation management],MATCH($B315,tab_MinKomp[[Stanowisko / Position ]:[Stanowisko / Position ]],0)))</f>
        <v>0</v>
      </c>
      <c r="FT316" s="194">
        <f>IF(INDEX(tab_MinKomp[Znajomość procesów z obszaru / Kenntiss der prozesse in dem Bereich],MATCH($B315,tab_MinKomp[[Stanowisko / Position ]:[Stanowisko / Position ]],0))="n/a","n/a",FT315-INDEX(tab_MinKomp[Znajomość procesów z obszaru / Kenntiss der prozesse in dem Bereich],MATCH($B315,tab_MinKomp[[Stanowisko / Position ]:[Stanowisko / Position ]],0)))</f>
        <v>0</v>
      </c>
      <c r="FU316" s="194">
        <f>IF(INDEX(tab_MinKomp[optymalizacja procesów / Prozessoptymalisierung],MATCH($B315,tab_MinKomp[[Stanowisko / Position ]:[Stanowisko / Position ]],0))="n/a","n/a",FU315-INDEX(tab_MinKomp[optymalizacja procesów / Prozessoptymalisierung],MATCH($B315,tab_MinKomp[[Stanowisko / Position ]:[Stanowisko / Position ]],0)))</f>
        <v>1</v>
      </c>
      <c r="FV316" s="194">
        <f>IF(INDEX(tab_MinKomp[Umiejętności szkoleniowe / Trainingsfähigkeiten],MATCH($B315,tab_MinKomp[[Stanowisko / Position ]:[Stanowisko / Position ]],0))="n/a","n/a",FV315-INDEX(tab_MinKomp[Umiejętności szkoleniowe / Trainingsfähigkeiten],MATCH($B315,tab_MinKomp[[Stanowisko / Position ]:[Stanowisko / Position ]],0)))</f>
        <v>2</v>
      </c>
      <c r="FW316" s="194">
        <f>IF(INDEX(tab_MinKomp[Analityczne myślenie, podejście / Analitysches Denken, Einstellung],MATCH($B315,tab_MinKomp[[Stanowisko / Position ]:[Stanowisko / Position ]],0))="n/a","n/a",FW315-INDEX(tab_MinKomp[Analityczne myślenie, podejście / Analitysches Denken, Einstellung],MATCH($B315,tab_MinKomp[[Stanowisko / Position ]:[Stanowisko / Position ]],0)))</f>
        <v>1</v>
      </c>
      <c r="FX316" s="194">
        <f>IF(INDEX(tab_MinKomp[Dokładność, precyzja w dzialaniu / Genauigkeit, Präzision in die Arbeit],MATCH($B315,tab_MinKomp[[Stanowisko / Position ]:[Stanowisko / Position ]],0))="n/a","n/a",FX315-INDEX(tab_MinKomp[Dokładność, precyzja w dzialaniu / Genauigkeit, Präzision in die Arbeit],MATCH($B315,tab_MinKomp[[Stanowisko / Position ]:[Stanowisko / Position ]],0)))</f>
        <v>0</v>
      </c>
      <c r="FY316" s="194">
        <f>IF(INDEX(tab_MinKomp[Dyspozycyjność / Verfügbarkeit],MATCH($B315,tab_MinKomp[[Stanowisko / Position ]:[Stanowisko / Position ]],0))="n/a","n/a",FY315-INDEX(tab_MinKomp[Dyspozycyjność / Verfügbarkeit],MATCH($B315,tab_MinKomp[[Stanowisko / Position ]:[Stanowisko / Position ]],0)))</f>
        <v>0</v>
      </c>
      <c r="FZ316" s="194">
        <f>IF(INDEX(tab_MinKomp[Zaangażowanie / 
Engagement],MATCH($B315,tab_MinKomp[[Stanowisko / Position ]:[Stanowisko / Position ]],0))="n/a","n/a",FZ315-INDEX(tab_MinKomp[Zaangażowanie / 
Engagement],MATCH($B315,tab_MinKomp[[Stanowisko / Position ]:[Stanowisko / Position ]],0)))</f>
        <v>0</v>
      </c>
      <c r="GA316" s="194" t="str">
        <f>IF(INDEX(tab_MinKomp[Konserwacja form guma],MATCH($B315,tab_MinKomp[[Stanowisko / Position ]:[Stanowisko / Position ]],0))="n/a","n/a",GA315-INDEX(tab_MinKomp[Konserwacja form guma],MATCH($B315,tab_MinKomp[[Stanowisko / Position ]:[Stanowisko / Position ]],0)))</f>
        <v>n/a</v>
      </c>
      <c r="GB316" s="194" t="str">
        <f>IF(INDEX(tab_MinKomp[Konserwacja form plastiki],MATCH($B315,tab_MinKomp[[Stanowisko / Position ]:[Stanowisko / Position ]],0))="n/a","n/a",GB315-INDEX(tab_MinKomp[Konserwacja form plastiki],MATCH($B315,tab_MinKomp[[Stanowisko / Position ]:[Stanowisko / Position ]],0)))</f>
        <v>n/a</v>
      </c>
      <c r="GC316" s="194">
        <f>IF(INDEX(tab_MinKomp[Elastyczność w działaniu],MATCH($B315,tab_MinKomp[[Stanowisko / Position ]:[Stanowisko / Position ]],0))="n/a","n/a",GC315-INDEX(tab_MinKomp[Elastyczność w działaniu],MATCH($B315,tab_MinKomp[[Stanowisko / Position ]:[Stanowisko / Position ]],0)))</f>
        <v>-2</v>
      </c>
      <c r="GD316" s="194">
        <f>IF(INDEX(tab_MinKomp[Komunikatywność],MATCH($B315,tab_MinKomp[[Stanowisko / Position ]:[Stanowisko / Position ]],0))="n/a","n/a",GD315-INDEX(tab_MinKomp[Komunikatywność],MATCH($B315,tab_MinKomp[[Stanowisko / Position ]:[Stanowisko / Position ]],0)))</f>
        <v>1</v>
      </c>
      <c r="GE316" s="193" t="str">
        <f>IF(INDEX(tab_MinKomp[Motywowanie i budowanie zaangażowania zespołu],MATCH($B315,tab_MinKomp[[Stanowisko / Position ]:[Stanowisko / Position ]],0))="n/a","n/a",GE315-INDEX(tab_MinKomp[Motywowanie i budowanie zaangażowania zespołu],MATCH($B315,tab_MinKomp[[Stanowisko / Position ]:[Stanowisko / Position ]],0)))</f>
        <v>n/a</v>
      </c>
      <c r="GF316" s="186" t="s">
        <v>248</v>
      </c>
      <c r="GG316" s="186" t="s">
        <v>248</v>
      </c>
      <c r="GH316" s="186" t="s">
        <v>248</v>
      </c>
      <c r="GI316" s="186" t="s">
        <v>248</v>
      </c>
      <c r="GJ316" s="186" t="s">
        <v>248</v>
      </c>
      <c r="GK316" s="186" t="s">
        <v>248</v>
      </c>
      <c r="GL316" s="186" t="s">
        <v>248</v>
      </c>
      <c r="GM316" s="186" t="s">
        <v>248</v>
      </c>
      <c r="GN316" s="186" t="s">
        <v>248</v>
      </c>
      <c r="GO316" s="186" t="s">
        <v>248</v>
      </c>
      <c r="GP316" s="186" t="s">
        <v>248</v>
      </c>
      <c r="GQ316" s="186" t="s">
        <v>248</v>
      </c>
      <c r="GR316" s="186" t="s">
        <v>248</v>
      </c>
      <c r="GS316" s="186" t="s">
        <v>248</v>
      </c>
      <c r="GT316" s="186" t="s">
        <v>248</v>
      </c>
      <c r="GU316" s="186" t="s">
        <v>248</v>
      </c>
      <c r="GV316" s="186" t="s">
        <v>248</v>
      </c>
      <c r="GW316" s="186" t="s">
        <v>248</v>
      </c>
      <c r="GX316" s="186" t="s">
        <v>248</v>
      </c>
      <c r="GY316" s="186" t="s">
        <v>248</v>
      </c>
      <c r="GZ316" s="261" t="s">
        <v>248</v>
      </c>
      <c r="HA316" s="261" t="s">
        <v>248</v>
      </c>
      <c r="HB316" s="191">
        <f>SUM(G316:GE316)/(HB315-(SUM(G316:GE316)))</f>
        <v>-5.2631578947368418E-2</v>
      </c>
    </row>
    <row r="317" spans="1:210" ht="24.9" customHeight="1" x14ac:dyDescent="0.3">
      <c r="A317" s="105" t="s">
        <v>314</v>
      </c>
      <c r="B317" s="105" t="s">
        <v>315</v>
      </c>
      <c r="C317" s="105" t="s">
        <v>448</v>
      </c>
      <c r="D317" s="105">
        <v>343</v>
      </c>
      <c r="E317" s="394" t="s">
        <v>544</v>
      </c>
      <c r="F317" s="185" t="s">
        <v>374</v>
      </c>
      <c r="G317" s="186">
        <v>2</v>
      </c>
      <c r="H317" s="186">
        <v>1</v>
      </c>
      <c r="I317" s="186">
        <v>2</v>
      </c>
      <c r="J317" s="186">
        <v>1</v>
      </c>
      <c r="K317" s="186">
        <v>1</v>
      </c>
      <c r="L317" s="186" t="s">
        <v>248</v>
      </c>
      <c r="M317" s="186" t="s">
        <v>248</v>
      </c>
      <c r="N317" s="186" t="s">
        <v>248</v>
      </c>
      <c r="O317" s="186">
        <v>1</v>
      </c>
      <c r="P317" s="186">
        <v>1</v>
      </c>
      <c r="Q317" s="186" t="s">
        <v>248</v>
      </c>
      <c r="R317" s="186" t="s">
        <v>248</v>
      </c>
      <c r="S317" s="186" t="s">
        <v>248</v>
      </c>
      <c r="T317" s="186" t="s">
        <v>248</v>
      </c>
      <c r="U317" s="186" t="s">
        <v>248</v>
      </c>
      <c r="V317" s="186" t="s">
        <v>248</v>
      </c>
      <c r="W317" s="186" t="s">
        <v>248</v>
      </c>
      <c r="X317" s="186" t="s">
        <v>248</v>
      </c>
      <c r="Y317" s="186" t="s">
        <v>248</v>
      </c>
      <c r="Z317" s="186" t="s">
        <v>248</v>
      </c>
      <c r="AA317" s="186" t="s">
        <v>248</v>
      </c>
      <c r="AB317" s="186" t="s">
        <v>248</v>
      </c>
      <c r="AC317" s="186" t="s">
        <v>248</v>
      </c>
      <c r="AD317" s="186" t="s">
        <v>248</v>
      </c>
      <c r="AE317" s="186" t="s">
        <v>248</v>
      </c>
      <c r="AF317" s="186" t="s">
        <v>248</v>
      </c>
      <c r="AG317" s="186" t="s">
        <v>248</v>
      </c>
      <c r="AH317" s="186" t="s">
        <v>248</v>
      </c>
      <c r="AI317" s="186" t="s">
        <v>248</v>
      </c>
      <c r="AJ317" s="186" t="s">
        <v>248</v>
      </c>
      <c r="AK317" s="186" t="s">
        <v>248</v>
      </c>
      <c r="AL317" s="186">
        <v>1</v>
      </c>
      <c r="AM317" s="186" t="s">
        <v>248</v>
      </c>
      <c r="AN317" s="186" t="s">
        <v>248</v>
      </c>
      <c r="AO317" s="186">
        <v>1</v>
      </c>
      <c r="AP317" s="186" t="s">
        <v>248</v>
      </c>
      <c r="AQ317" s="186">
        <v>1</v>
      </c>
      <c r="AR317" s="186" t="s">
        <v>248</v>
      </c>
      <c r="AS317" s="186" t="s">
        <v>248</v>
      </c>
      <c r="AT317" s="186" t="s">
        <v>248</v>
      </c>
      <c r="AU317" s="186" t="s">
        <v>248</v>
      </c>
      <c r="AV317" s="186">
        <v>2</v>
      </c>
      <c r="AW317" s="186">
        <v>1</v>
      </c>
      <c r="AX317" s="186" t="s">
        <v>248</v>
      </c>
      <c r="AY317" s="186" t="s">
        <v>248</v>
      </c>
      <c r="AZ317" s="186" t="s">
        <v>248</v>
      </c>
      <c r="BA317" s="186" t="s">
        <v>248</v>
      </c>
      <c r="BB317" s="186" t="s">
        <v>248</v>
      </c>
      <c r="BC317" s="186" t="s">
        <v>248</v>
      </c>
      <c r="BD317" s="186" t="s">
        <v>248</v>
      </c>
      <c r="BE317" s="186" t="s">
        <v>248</v>
      </c>
      <c r="BF317" s="186" t="s">
        <v>248</v>
      </c>
      <c r="BG317" s="186" t="s">
        <v>248</v>
      </c>
      <c r="BH317" s="186" t="s">
        <v>248</v>
      </c>
      <c r="BI317" s="186" t="s">
        <v>248</v>
      </c>
      <c r="BJ317" s="186" t="s">
        <v>248</v>
      </c>
      <c r="BK317" s="186" t="s">
        <v>248</v>
      </c>
      <c r="BL317" s="186" t="s">
        <v>248</v>
      </c>
      <c r="BM317" s="186" t="s">
        <v>248</v>
      </c>
      <c r="BN317" s="186" t="s">
        <v>248</v>
      </c>
      <c r="BO317" s="186">
        <v>1</v>
      </c>
      <c r="BP317" s="186" t="s">
        <v>248</v>
      </c>
      <c r="BQ317" s="186" t="s">
        <v>248</v>
      </c>
      <c r="BR317" s="186" t="s">
        <v>248</v>
      </c>
      <c r="BS317" s="186">
        <v>2</v>
      </c>
      <c r="BT317" s="186" t="s">
        <v>248</v>
      </c>
      <c r="BU317" s="186">
        <v>1</v>
      </c>
      <c r="BV317" s="186">
        <v>2</v>
      </c>
      <c r="BW317" s="186">
        <v>2</v>
      </c>
      <c r="BX317" s="186">
        <v>2</v>
      </c>
      <c r="BY317" s="186" t="s">
        <v>248</v>
      </c>
      <c r="BZ317" s="186">
        <v>1</v>
      </c>
      <c r="CA317" s="186">
        <v>1</v>
      </c>
      <c r="CB317" s="186">
        <v>2</v>
      </c>
      <c r="CC317" s="186" t="s">
        <v>248</v>
      </c>
      <c r="CD317" s="186">
        <v>2</v>
      </c>
      <c r="CE317" s="186">
        <v>2</v>
      </c>
      <c r="CF317" s="186">
        <v>2</v>
      </c>
      <c r="CG317" s="186">
        <v>1</v>
      </c>
      <c r="CH317" s="186" t="s">
        <v>248</v>
      </c>
      <c r="CI317" s="186" t="s">
        <v>248</v>
      </c>
      <c r="CJ317" s="186" t="s">
        <v>248</v>
      </c>
      <c r="CK317" s="186" t="s">
        <v>248</v>
      </c>
      <c r="CL317" s="186" t="s">
        <v>248</v>
      </c>
      <c r="CM317" s="186" t="s">
        <v>248</v>
      </c>
      <c r="CN317" s="186" t="s">
        <v>248</v>
      </c>
      <c r="CO317" s="186" t="s">
        <v>248</v>
      </c>
      <c r="CP317" s="186" t="s">
        <v>248</v>
      </c>
      <c r="CQ317" s="186" t="s">
        <v>248</v>
      </c>
      <c r="CR317" s="186" t="s">
        <v>248</v>
      </c>
      <c r="CS317" s="186" t="s">
        <v>248</v>
      </c>
      <c r="CT317" s="186" t="s">
        <v>248</v>
      </c>
      <c r="CU317" s="186" t="s">
        <v>248</v>
      </c>
      <c r="CV317" s="186" t="s">
        <v>248</v>
      </c>
      <c r="CW317" s="186">
        <v>2</v>
      </c>
      <c r="CX317" s="186" t="s">
        <v>248</v>
      </c>
      <c r="CY317" s="186" t="s">
        <v>248</v>
      </c>
      <c r="CZ317" s="186" t="s">
        <v>248</v>
      </c>
      <c r="DA317" s="186" t="s">
        <v>248</v>
      </c>
      <c r="DB317" s="186" t="s">
        <v>248</v>
      </c>
      <c r="DC317" s="186" t="s">
        <v>248</v>
      </c>
      <c r="DD317" s="186" t="s">
        <v>248</v>
      </c>
      <c r="DE317" s="186" t="s">
        <v>248</v>
      </c>
      <c r="DF317" s="186">
        <v>2</v>
      </c>
      <c r="DG317" s="186" t="s">
        <v>248</v>
      </c>
      <c r="DH317" s="186" t="s">
        <v>248</v>
      </c>
      <c r="DI317" s="186" t="s">
        <v>248</v>
      </c>
      <c r="DJ317" s="186" t="s">
        <v>248</v>
      </c>
      <c r="DK317" s="186" t="s">
        <v>248</v>
      </c>
      <c r="DL317" s="186" t="s">
        <v>248</v>
      </c>
      <c r="DM317" s="186" t="s">
        <v>248</v>
      </c>
      <c r="DN317" s="186" t="s">
        <v>248</v>
      </c>
      <c r="DO317" s="186" t="s">
        <v>248</v>
      </c>
      <c r="DP317" s="186" t="s">
        <v>248</v>
      </c>
      <c r="DQ317" s="186" t="s">
        <v>248</v>
      </c>
      <c r="DR317" s="186" t="s">
        <v>248</v>
      </c>
      <c r="DS317" s="186" t="s">
        <v>248</v>
      </c>
      <c r="DT317" s="186" t="s">
        <v>248</v>
      </c>
      <c r="DU317" s="186" t="s">
        <v>248</v>
      </c>
      <c r="DV317" s="186" t="s">
        <v>248</v>
      </c>
      <c r="DW317" s="186" t="s">
        <v>248</v>
      </c>
      <c r="DX317" s="186" t="s">
        <v>248</v>
      </c>
      <c r="DY317" s="186" t="s">
        <v>248</v>
      </c>
      <c r="DZ317" s="186" t="s">
        <v>248</v>
      </c>
      <c r="EA317" s="186" t="s">
        <v>248</v>
      </c>
      <c r="EB317" s="186" t="s">
        <v>248</v>
      </c>
      <c r="EC317" s="186" t="s">
        <v>248</v>
      </c>
      <c r="ED317" s="186" t="s">
        <v>248</v>
      </c>
      <c r="EE317" s="186" t="s">
        <v>248</v>
      </c>
      <c r="EF317" s="186" t="s">
        <v>248</v>
      </c>
      <c r="EG317" s="186" t="s">
        <v>248</v>
      </c>
      <c r="EH317" s="186" t="s">
        <v>248</v>
      </c>
      <c r="EI317" s="186" t="s">
        <v>248</v>
      </c>
      <c r="EJ317" s="186" t="s">
        <v>248</v>
      </c>
      <c r="EK317" s="186" t="s">
        <v>248</v>
      </c>
      <c r="EL317" s="184" t="s">
        <v>248</v>
      </c>
      <c r="EM317" s="184" t="s">
        <v>248</v>
      </c>
      <c r="EN317" s="184" t="s">
        <v>248</v>
      </c>
      <c r="EO317" s="186" t="s">
        <v>248</v>
      </c>
      <c r="EP317" s="186" t="s">
        <v>248</v>
      </c>
      <c r="EQ317" s="186" t="s">
        <v>248</v>
      </c>
      <c r="ER317" s="186" t="s">
        <v>248</v>
      </c>
      <c r="ES317" s="186" t="s">
        <v>248</v>
      </c>
      <c r="ET317" s="186" t="s">
        <v>248</v>
      </c>
      <c r="EU317" s="186" t="s">
        <v>248</v>
      </c>
      <c r="EV317" s="186" t="s">
        <v>248</v>
      </c>
      <c r="EW317" s="186" t="s">
        <v>248</v>
      </c>
      <c r="EX317" s="186" t="s">
        <v>248</v>
      </c>
      <c r="EY317" s="186" t="s">
        <v>248</v>
      </c>
      <c r="EZ317" s="186" t="s">
        <v>248</v>
      </c>
      <c r="FA317" s="186" t="s">
        <v>248</v>
      </c>
      <c r="FB317" s="186" t="s">
        <v>248</v>
      </c>
      <c r="FC317" s="186" t="s">
        <v>248</v>
      </c>
      <c r="FD317" s="186" t="s">
        <v>248</v>
      </c>
      <c r="FE317" s="186" t="s">
        <v>248</v>
      </c>
      <c r="FF317" s="186" t="s">
        <v>248</v>
      </c>
      <c r="FG317" s="186" t="s">
        <v>248</v>
      </c>
      <c r="FH317" s="186" t="s">
        <v>248</v>
      </c>
      <c r="FI317" s="186" t="s">
        <v>248</v>
      </c>
      <c r="FJ317" s="186" t="s">
        <v>248</v>
      </c>
      <c r="FK317" s="186" t="s">
        <v>248</v>
      </c>
      <c r="FL317" s="186" t="s">
        <v>248</v>
      </c>
      <c r="FM317" s="186" t="s">
        <v>248</v>
      </c>
      <c r="FN317" s="186"/>
      <c r="FO317" s="186"/>
      <c r="FP317" s="186"/>
      <c r="FQ317" s="187" t="s">
        <v>248</v>
      </c>
      <c r="FR317" s="187" t="s">
        <v>248</v>
      </c>
      <c r="FS317" s="186">
        <v>2</v>
      </c>
      <c r="FT317" s="186">
        <v>2</v>
      </c>
      <c r="FU317" s="186">
        <v>1</v>
      </c>
      <c r="FV317" s="186">
        <v>1</v>
      </c>
      <c r="FW317" s="186">
        <v>1</v>
      </c>
      <c r="FX317" s="186">
        <v>2</v>
      </c>
      <c r="FY317" s="186">
        <v>2</v>
      </c>
      <c r="FZ317" s="186">
        <v>2</v>
      </c>
      <c r="GA317" s="186" t="s">
        <v>248</v>
      </c>
      <c r="GB317" s="186" t="s">
        <v>248</v>
      </c>
      <c r="GC317" s="186">
        <v>2</v>
      </c>
      <c r="GD317" s="186">
        <v>1</v>
      </c>
      <c r="GE317" s="186" t="s">
        <v>248</v>
      </c>
      <c r="GF317" s="186" t="s">
        <v>248</v>
      </c>
      <c r="GG317" s="186" t="s">
        <v>248</v>
      </c>
      <c r="GH317" s="186" t="s">
        <v>248</v>
      </c>
      <c r="GI317" s="186" t="s">
        <v>248</v>
      </c>
      <c r="GJ317" s="186" t="s">
        <v>248</v>
      </c>
      <c r="GK317" s="186" t="s">
        <v>248</v>
      </c>
      <c r="GL317" s="186" t="s">
        <v>248</v>
      </c>
      <c r="GM317" s="186" t="s">
        <v>248</v>
      </c>
      <c r="GN317" s="186" t="s">
        <v>248</v>
      </c>
      <c r="GO317" s="186" t="s">
        <v>248</v>
      </c>
      <c r="GP317" s="186" t="s">
        <v>248</v>
      </c>
      <c r="GQ317" s="186" t="s">
        <v>248</v>
      </c>
      <c r="GR317" s="186" t="s">
        <v>248</v>
      </c>
      <c r="GS317" s="186" t="s">
        <v>248</v>
      </c>
      <c r="GT317" s="186" t="s">
        <v>248</v>
      </c>
      <c r="GU317" s="186" t="s">
        <v>248</v>
      </c>
      <c r="GV317" s="186" t="s">
        <v>248</v>
      </c>
      <c r="GW317" s="186" t="s">
        <v>248</v>
      </c>
      <c r="GX317" s="186" t="s">
        <v>248</v>
      </c>
      <c r="GY317" s="186" t="s">
        <v>248</v>
      </c>
      <c r="GZ317" s="261" t="s">
        <v>248</v>
      </c>
      <c r="HA317" s="261" t="s">
        <v>248</v>
      </c>
      <c r="HB317" s="188">
        <f t="shared" ref="HB317" si="204">SUM(G317:GE317)</f>
        <v>56</v>
      </c>
    </row>
    <row r="318" spans="1:210" ht="24.9" customHeight="1" thickBot="1" x14ac:dyDescent="0.35">
      <c r="A318" s="108" t="str">
        <f t="shared" ref="A318" si="205">A317</f>
        <v>Prod.-Q-1</v>
      </c>
      <c r="B318" s="108" t="str">
        <f t="shared" ref="B318" si="206">B317</f>
        <v>Pracownik Produkcji</v>
      </c>
      <c r="C318" s="108" t="str">
        <f t="shared" ref="C318" si="207">C317</f>
        <v>PK</v>
      </c>
      <c r="D318" s="108">
        <f t="shared" ref="D318" si="208">D317</f>
        <v>343</v>
      </c>
      <c r="E318" s="395"/>
      <c r="F318" s="189" t="s">
        <v>375</v>
      </c>
      <c r="G318" s="192">
        <f>IF(INDEX(tab_MinKomp[Przepisy BHP / BHP Vorschriften],MATCH($B317,tab_MinKomp[[Stanowisko / Position ]:[Stanowisko / Position ]],0))="n/a","n/a",G317-INDEX(tab_MinKomp[Przepisy BHP / BHP Vorschriften],MATCH($B317,tab_MinKomp[[Stanowisko / Position ]:[Stanowisko / Position ]],0)))</f>
        <v>0</v>
      </c>
      <c r="H318" s="193">
        <f>IF(INDEX(tab_MinKomp[Przepisy PPOŻ / Brandschutzbestimmungen],MATCH($B317,tab_MinKomp[[Stanowisko / Position ]:[Stanowisko / Position ]],0))="n/a","n/a",H317-INDEX(tab_MinKomp[Przepisy PPOŻ / Brandschutzbestimmungen],MATCH($B317,tab_MinKomp[[Stanowisko / Position ]:[Stanowisko / Position ]],0)))</f>
        <v>0</v>
      </c>
      <c r="I318" s="193">
        <f>IF(INDEX(tab_MinKomp[Ryzyko zawodowe na stanowiskach pracyv/ Berufliche Risiken an Arbeitsstellen],MATCH($B317,tab_MinKomp[[Stanowisko / Position ]:[Stanowisko / Position ]],0))="n/a","n/a",I317-INDEX(tab_MinKomp[Ryzyko zawodowe na stanowiskach pracyv/ Berufliche Risiken an Arbeitsstellen],MATCH($B317,tab_MinKomp[[Stanowisko / Position ]:[Stanowisko / Position ]],0)))</f>
        <v>0</v>
      </c>
      <c r="J318" s="193">
        <f>IF(INDEX(tab_MinKomp[Gospodarka substancjami niebezpiecznymi / Gefahrstoffmanagement],MATCH($B317,tab_MinKomp[[Stanowisko / Position ]:[Stanowisko / Position ]],0))="n/a","n/a",J317-INDEX(tab_MinKomp[Gospodarka substancjami niebezpiecznymi / Gefahrstoffmanagement],MATCH($B317,tab_MinKomp[[Stanowisko / Position ]:[Stanowisko / Position ]],0)))</f>
        <v>0</v>
      </c>
      <c r="K318" s="193">
        <f>IF(INDEX(tab_MinKomp[Gospodarka odpadami / Abfallwirtschaft],MATCH($B317,tab_MinKomp[[Stanowisko / Position ]:[Stanowisko / Position ]],0))="n/a","n/a",K317-INDEX(tab_MinKomp[Gospodarka odpadami / Abfallwirtschaft],MATCH($B317,tab_MinKomp[[Stanowisko / Position ]:[Stanowisko / Position ]],0)))</f>
        <v>0</v>
      </c>
      <c r="L318" s="194" t="str">
        <f>IF(INDEX(tab_MinKomp[Przepisy kodeksu pracy / Bestimmungen des Arbeitsgesetzes],MATCH($B317,tab_MinKomp[[Stanowisko / Position ]:[Stanowisko / Position ]],0))="n/a","n/a",L317-INDEX(tab_MinKomp[Przepisy kodeksu pracy / Bestimmungen des Arbeitsgesetzes],MATCH($B317,tab_MinKomp[[Stanowisko / Position ]:[Stanowisko / Position ]],0)))</f>
        <v>n/a</v>
      </c>
      <c r="M318" s="195" t="str">
        <f>IF(INDEX(tab_MinKomp[Przepisy o ub.społ. ZUS  / Sozialversicherungsvorschriften],MATCH($B317,tab_MinKomp[[Stanowisko / Position ]:[Stanowisko / Position ]],0))="n/a","n/a",M317-INDEX(tab_MinKomp[Przepisy o ub.społ. ZUS  / Sozialversicherungsvorschriften],MATCH($B317,tab_MinKomp[[Stanowisko / Position ]:[Stanowisko / Position ]],0)))</f>
        <v>n/a</v>
      </c>
      <c r="N318" s="194" t="str">
        <f>IF(INDEX(tab_MinKomp[PRZEPISY O PDOF /persönlich Einkommensteuergesetz ],MATCH($B317,tab_MinKomp[[Stanowisko / Position ]:[Stanowisko / Position ]],0))="n/a","n/a",N317-INDEX(tab_MinKomp[PRZEPISY O PDOF /persönlich Einkommensteuergesetz ],MATCH($B317,tab_MinKomp[[Stanowisko / Position ]:[Stanowisko / Position ]],0)))</f>
        <v>n/a</v>
      </c>
      <c r="O318" s="194">
        <f>IF(INDEX(tab_MinKomp[Regulamin pracy / Arbeitsordnung],MATCH($B317,tab_MinKomp[[Stanowisko / Position ]:[Stanowisko / Position ]],0))="n/a","n/a",O317-INDEX(tab_MinKomp[Regulamin pracy / Arbeitsordnung],MATCH($B317,tab_MinKomp[[Stanowisko / Position ]:[Stanowisko / Position ]],0)))</f>
        <v>0</v>
      </c>
      <c r="P318" s="194">
        <f>IF(INDEX(tab_MinKomp[Regulamin wynagradzania / Vergütungsordnung],MATCH($B317,tab_MinKomp[[Stanowisko / Position ]:[Stanowisko / Position ]],0))="n/a","n/a",P317-INDEX(tab_MinKomp[Regulamin wynagradzania / Vergütungsordnung],MATCH($B317,tab_MinKomp[[Stanowisko / Position ]:[Stanowisko / Position ]],0)))</f>
        <v>0</v>
      </c>
      <c r="Q318" s="194" t="str">
        <f>IF(INDEX(tab_MinKomp[System R2PŁATNIK PRO: Płace / Lohnabrechnung],MATCH($B317,tab_MinKomp[[Stanowisko / Position ]:[Stanowisko / Position ]],0))="n/a","n/a",Q317-INDEX(tab_MinKomp[System R2PŁATNIK PRO: Płace / Lohnabrechnung],MATCH($B317,tab_MinKomp[[Stanowisko / Position ]:[Stanowisko / Position ]],0)))</f>
        <v>n/a</v>
      </c>
      <c r="R318" s="194" t="str">
        <f>IF(INDEX(tab_MinKomp[SystemR2PŁATNIK PRO: KADRY / Personaldaten],MATCH($B317,tab_MinKomp[[Stanowisko / Position ]:[Stanowisko / Position ]],0))="n/a","n/a",R317-INDEX(tab_MinKomp[SystemR2PŁATNIK PRO: KADRY / Personaldaten],MATCH($B317,tab_MinKomp[[Stanowisko / Position ]:[Stanowisko / Position ]],0)))</f>
        <v>n/a</v>
      </c>
      <c r="S318" s="194" t="str">
        <f>IF(INDEX(tab_MinKomp[SYSTEM R2PŁATNIK PRO: zarządzanie pracownikami / Arbeitsverwaltung],MATCH($B317,tab_MinKomp[[Stanowisko / Position ]:[Stanowisko / Position ]],0))="n/a","n/a",S317-INDEX(tab_MinKomp[SYSTEM R2PŁATNIK PRO: zarządzanie pracownikami / Arbeitsverwaltung],MATCH($B317,tab_MinKomp[[Stanowisko / Position ]:[Stanowisko / Position ]],0)))</f>
        <v>n/a</v>
      </c>
      <c r="T318" s="194" t="str">
        <f>IF(INDEX(tab_MinKomp[Doradztwo, wsparcie personalne / Personalberatung und Unterstützung],MATCH($B317,tab_MinKomp[[Stanowisko / Position ]:[Stanowisko / Position ]],0))="n/a","n/a",T317-INDEX(tab_MinKomp[Doradztwo, wsparcie personalne / Personalberatung und Unterstützung],MATCH($B317,tab_MinKomp[[Stanowisko / Position ]:[Stanowisko / Position ]],0)))</f>
        <v>n/a</v>
      </c>
      <c r="U318" s="194" t="str">
        <f>IF(INDEX(tab_MinKomp[Przepisy o podatku VAT / MwSt.- Gesetz],MATCH($B317,tab_MinKomp[[Stanowisko / Position ]:[Stanowisko / Position ]],0))="n/a","n/a",U317-INDEX(tab_MinKomp[Przepisy o podatku VAT / MwSt.- Gesetz],MATCH($B317,tab_MinKomp[[Stanowisko / Position ]:[Stanowisko / Position ]],0)))</f>
        <v>n/a</v>
      </c>
      <c r="V318" s="194" t="str">
        <f>IF(INDEX(tab_MinKomp[PrzepisyPDOP / geschäftlich Einkommensteuergesetz],MATCH($B317,tab_MinKomp[[Stanowisko / Position ]:[Stanowisko / Position ]],0))="n/a","n/a",V317-INDEX(tab_MinKomp[PrzepisyPDOP / geschäftlich Einkommensteuergesetz],MATCH($B317,tab_MinKomp[[Stanowisko / Position ]:[Stanowisko / Position ]],0)))</f>
        <v>n/a</v>
      </c>
      <c r="W318" s="194" t="str">
        <f>IF(INDEX(tab_MinKomp[System BAAN / FINANSE (FIBU)],MATCH($B317,tab_MinKomp[[Stanowisko / Position ]:[Stanowisko / Position ]],0))="n/a","n/a",W317-INDEX(tab_MinKomp[System BAAN / FINANSE (FIBU)],MATCH($B317,tab_MinKomp[[Stanowisko / Position ]:[Stanowisko / Position ]],0)))</f>
        <v>n/a</v>
      </c>
      <c r="X318" s="194" t="str">
        <f>IF(INDEX(tab_MinKomp[Systemy pomocnicze / Hilfssysteme(STOCKPROGRAM, KALK2000 etc.)],MATCH($B317,tab_MinKomp[[Stanowisko / Position ]:[Stanowisko / Position ]],0))="n/a","n/a",X317-INDEX(tab_MinKomp[Systemy pomocnicze / Hilfssysteme(STOCKPROGRAM, KALK2000 etc.)],MATCH($B317,tab_MinKomp[[Stanowisko / Position ]:[Stanowisko / Position ]],0)))</f>
        <v>n/a</v>
      </c>
      <c r="Y318" s="194" t="str">
        <f>IF(INDEX(tab_MinKomp[Polityka rachunkowości / Buchführungspolitik],MATCH($B317,tab_MinKomp[[Stanowisko / Position ]:[Stanowisko / Position ]],0))="n/a","n/a",Y317-INDEX(tab_MinKomp[Polityka rachunkowości / Buchführungspolitik],MATCH($B317,tab_MinKomp[[Stanowisko / Position ]:[Stanowisko / Position ]],0)))</f>
        <v>n/a</v>
      </c>
      <c r="Z318" s="194" t="str">
        <f>IF(INDEX(tab_MinKomp[Ustawa o rachunkowości / Rechnungslegungsgesetz],MATCH($B317,tab_MinKomp[[Stanowisko / Position ]:[Stanowisko / Position ]],0))="n/a","n/a",Z317-INDEX(tab_MinKomp[Ustawa o rachunkowości / Rechnungslegungsgesetz],MATCH($B317,tab_MinKomp[[Stanowisko / Position ]:[Stanowisko / Position ]],0)))</f>
        <v>n/a</v>
      </c>
      <c r="AA318" s="194" t="str">
        <f>IF(INDEX(tab_MinKomp[WORKFLOW - TS-100],MATCH($B317,tab_MinKomp[[Stanowisko / Position ]:[Stanowisko / Position ]],0))="n/a","n/a",AA317-INDEX(tab_MinKomp[WORKFLOW - TS-100],MATCH($B317,tab_MinKomp[[Stanowisko / Position ]:[Stanowisko / Position ]],0)))</f>
        <v>n/a</v>
      </c>
      <c r="AB318" s="194" t="str">
        <f>IF(INDEX(tab_MinKomp[WORKFLOW - SFMS],MATCH($B317,tab_MinKomp[[Stanowisko / Position ]:[Stanowisko / Position ]],0))="n/a","n/a",AB317-INDEX(tab_MinKomp[WORKFLOW - SFMS],MATCH($B317,tab_MinKomp[[Stanowisko / Position ]:[Stanowisko / Position ]],0)))</f>
        <v>n/a</v>
      </c>
      <c r="AC318" s="194" t="str">
        <f>IF(INDEX(tab_MinKomp[System ISO 9001:2015],MATCH($B317,tab_MinKomp[[Stanowisko / Position ]:[Stanowisko / Position ]],0))="n/a","n/a",AC317-INDEX(tab_MinKomp[System ISO 9001:2015],MATCH($B317,tab_MinKomp[[Stanowisko / Position ]:[Stanowisko / Position ]],0)))</f>
        <v>n/a</v>
      </c>
      <c r="AD318" s="194" t="str">
        <f>IF(INDEX(tab_MinKomp[System ISO 9001:2015],MATCH($B317,tab_MinKomp[[Stanowisko / Position ]:[Stanowisko / Position ]],0))="n/a","n/a",AD317-INDEX(tab_MinKomp[System ISO 9001:2015],MATCH($B317,tab_MinKomp[[Stanowisko / Position ]:[Stanowisko / Position ]],0)))</f>
        <v>n/a</v>
      </c>
      <c r="AE318" s="194" t="str">
        <f>IF(INDEX(tab_MinKomp[System ISO 9001:2015],MATCH($B317,tab_MinKomp[[Stanowisko / Position ]:[Stanowisko / Position ]],0))="n/a","n/a",AE317-INDEX(tab_MinKomp[System ISO 9001:2015],MATCH($B317,tab_MinKomp[[Stanowisko / Position ]:[Stanowisko / Position ]],0)))</f>
        <v>n/a</v>
      </c>
      <c r="AF318" s="194" t="str">
        <f>IF(INDEX(tab_MinKomp[System ISO 9001:2015],MATCH($B317,tab_MinKomp[[Stanowisko / Position ]:[Stanowisko / Position ]],0))="n/a","n/a",AF317-INDEX(tab_MinKomp[System ISO 9001:2015],MATCH($B317,tab_MinKomp[[Stanowisko / Position ]:[Stanowisko / Position ]],0)))</f>
        <v>n/a</v>
      </c>
      <c r="AG318" s="194" t="str">
        <f>IF(INDEX(tab_MinKomp[Wymagania VDA 6.3 Process / Forderungen],MATCH($B317,tab_MinKomp[[Stanowisko / Position ]:[Stanowisko / Position ]],0))="n/a","n/a",AG317-INDEX(tab_MinKomp[Wymagania VDA 6.3 Process / Forderungen],MATCH($B317,tab_MinKomp[[Stanowisko / Position ]:[Stanowisko / Position ]],0)))</f>
        <v>n/a</v>
      </c>
      <c r="AH318" s="194" t="str">
        <f>IF(INDEX(tab_MinKomp[Wymagania VDA 6.5 Product / Forderungen],MATCH($B317,tab_MinKomp[[Stanowisko / Position ]:[Stanowisko / Position ]],0))="n/a","n/a",AH317-INDEX(tab_MinKomp[Wymagania VDA 6.5 Product / Forderungen],MATCH($B317,tab_MinKomp[[Stanowisko / Position ]:[Stanowisko / Position ]],0)))</f>
        <v>n/a</v>
      </c>
      <c r="AI318" s="194" t="str">
        <f>IF(INDEX(tab_MinKomp[System ISO 9001:2015],MATCH($B317,tab_MinKomp[[Stanowisko / Position ]:[Stanowisko / Position ]],0))="n/a","n/a",AI317-INDEX(tab_MinKomp[System ISO 9001:2015],MATCH($B317,tab_MinKomp[[Stanowisko / Position ]:[Stanowisko / Position ]],0)))</f>
        <v>n/a</v>
      </c>
      <c r="AJ318" s="194" t="str">
        <f>IF(INDEX(tab_MinKomp[Auditor systemu ISO 17021:2018],MATCH($B317,tab_MinKomp[[Stanowisko / Position ]:[Stanowisko / Position ]],0))="n/a","n/a",AJ317-INDEX(tab_MinKomp[Auditor systemu ISO 17021:2018],MATCH($B317,tab_MinKomp[[Stanowisko / Position ]:[Stanowisko / Position ]],0)))</f>
        <v>n/a</v>
      </c>
      <c r="AK318" s="194" t="str">
        <f>IF(INDEX(tab_MinKomp[Pełnomocnik systemu / Systemvertreter],MATCH($B317,tab_MinKomp[[Stanowisko / Position ]:[Stanowisko / Position ]],0))="n/a","n/a",AK317-INDEX(tab_MinKomp[Pełnomocnik systemu / Systemvertreter],MATCH($B317,tab_MinKomp[[Stanowisko / Position ]:[Stanowisko / Position ]],0)))</f>
        <v>n/a</v>
      </c>
      <c r="AL318" s="194">
        <f>IF(INDEX(tab_MinKomp[Polityka Etyczna - Compliance],MATCH($B317,tab_MinKomp[[Stanowisko / Position ]:[Stanowisko / Position ]],0))="n/a","n/a",AL317-INDEX(tab_MinKomp[Polityka Etyczna - Compliance],MATCH($B317,tab_MinKomp[[Stanowisko / Position ]:[Stanowisko / Position ]],0)))</f>
        <v>0</v>
      </c>
      <c r="AM318" s="194" t="str">
        <f>IF(INDEX(tab_MinKomp[WDRAŻANIE NOWYCH PROJEKTÓW/ PROCEDURA CTM],MATCH($B317,tab_MinKomp[[Stanowisko / Position ]:[Stanowisko / Position ]],0))="n/a","n/a",AM317-INDEX(tab_MinKomp[WDRAŻANIE NOWYCH PROJEKTÓW/ PROCEDURA CTM],MATCH($B317,tab_MinKomp[[Stanowisko / Position ]:[Stanowisko / Position ]],0)))</f>
        <v>n/a</v>
      </c>
      <c r="AN318" s="194" t="str">
        <f>IF(INDEX(tab_MinKomp[KAMIENIE MILOWE MSL/PIFF],MATCH($B317,tab_MinKomp[[Stanowisko / Position ]:[Stanowisko / Position ]],0))="n/a","n/a",AN317-INDEX(tab_MinKomp[KAMIENIE MILOWE MSL/PIFF],MATCH($B317,tab_MinKomp[[Stanowisko / Position ]:[Stanowisko / Position ]],0)))</f>
        <v>n/a</v>
      </c>
      <c r="AO318" s="194">
        <f>IF(INDEX(tab_MinKomp[CP],MATCH($B317,tab_MinKomp[[Stanowisko / Position ]:[Stanowisko / Position ]],0))="n/a","n/a",AO317-INDEX(tab_MinKomp[CP],MATCH($B317,tab_MinKomp[[Stanowisko / Position ]:[Stanowisko / Position ]],0)))</f>
        <v>0</v>
      </c>
      <c r="AP318" s="194" t="str">
        <f>IF(INDEX(tab_MinKomp[FMEA],MATCH($B317,tab_MinKomp[[Stanowisko / Position ]:[Stanowisko / Position ]],0))="n/a","n/a",AP317-INDEX(tab_MinKomp[FMEA],MATCH($B317,tab_MinKomp[[Stanowisko / Position ]:[Stanowisko / Position ]],0)))</f>
        <v>n/a</v>
      </c>
      <c r="AQ318" s="194">
        <f>IF(INDEX(tab_MinKomp[FLOW CHART],MATCH($B317,tab_MinKomp[[Stanowisko / Position ]:[Stanowisko / Position ]],0))="n/a","n/a",AQ317-INDEX(tab_MinKomp[FLOW CHART],MATCH($B317,tab_MinKomp[[Stanowisko / Position ]:[Stanowisko / Position ]],0)))</f>
        <v>0</v>
      </c>
      <c r="AR318" s="194" t="str">
        <f>IF(INDEX(tab_MinKomp[APQP],MATCH($B317,tab_MinKomp[[Stanowisko / Position ]:[Stanowisko / Position ]],0))="n/a","n/a",AR317-INDEX(tab_MinKomp[APQP],MATCH($B317,tab_MinKomp[[Stanowisko / Position ]:[Stanowisko / Position ]],0)))</f>
        <v>n/a</v>
      </c>
      <c r="AS318" s="194" t="str">
        <f>IF(INDEX(tab_MinKomp[MSA],MATCH($B317,tab_MinKomp[[Stanowisko / Position ]:[Stanowisko / Position ]],0))="n/a","n/a",AS317-INDEX(tab_MinKomp[MSA],MATCH($B317,tab_MinKomp[[Stanowisko / Position ]:[Stanowisko / Position ]],0)))</f>
        <v>n/a</v>
      </c>
      <c r="AT318" s="194" t="str">
        <f>IF(INDEX(tab_MinKomp[SPC],MATCH($B317,tab_MinKomp[[Stanowisko / Position ]:[Stanowisko / Position ]],0))="n/a","n/a",AT317-INDEX(tab_MinKomp[SPC],MATCH($B317,tab_MinKomp[[Stanowisko / Position ]:[Stanowisko / Position ]],0)))</f>
        <v>n/a</v>
      </c>
      <c r="AU318" s="194" t="str">
        <f>IF(INDEX(tab_MinKomp[CSR (SPECYFICZNE WYMAGANIA KLIENTA)],MATCH($B317,tab_MinKomp[[Stanowisko / Position ]:[Stanowisko / Position ]],0))="n/a","n/a",AU317-INDEX(tab_MinKomp[CSR (SPECYFICZNE WYMAGANIA KLIENTA)],MATCH($B317,tab_MinKomp[[Stanowisko / Position ]:[Stanowisko / Position ]],0)))</f>
        <v>n/a</v>
      </c>
      <c r="AV318" s="194">
        <f>IF(INDEX(tab_MinKomp[5S],MATCH($B317,tab_MinKomp[[Stanowisko / Position ]:[Stanowisko / Position ]],0))="n/a","n/a",AV317-INDEX(tab_MinKomp[5S],MATCH($B317,tab_MinKomp[[Stanowisko / Position ]:[Stanowisko / Position ]],0)))</f>
        <v>0</v>
      </c>
      <c r="AW318" s="194">
        <f>IF(INDEX(tab_MinKomp[LEAN MANAGEMENT],MATCH($B317,tab_MinKomp[[Stanowisko / Position ]:[Stanowisko / Position ]],0))="n/a","n/a",AW317-INDEX(tab_MinKomp[LEAN MANAGEMENT],MATCH($B317,tab_MinKomp[[Stanowisko / Position ]:[Stanowisko / Position ]],0)))</f>
        <v>0</v>
      </c>
      <c r="AX318" s="194" t="str">
        <f>IF(INDEX(tab_MinKomp[5R],MATCH($B317,tab_MinKomp[[Stanowisko / Position ]:[Stanowisko / Position ]],0))="n/a","n/a",AX317-INDEX(tab_MinKomp[5R],MATCH($B317,tab_MinKomp[[Stanowisko / Position ]:[Stanowisko / Position ]],0)))</f>
        <v>n/a</v>
      </c>
      <c r="AY318" s="194" t="str">
        <f>IF(INDEX(tab_MinKomp[Six Sigma],MATCH($B317,tab_MinKomp[[Stanowisko / Position ]:[Stanowisko / Position ]],0))="n/a","n/a",AY317-INDEX(tab_MinKomp[Six Sigma],MATCH($B317,tab_MinKomp[[Stanowisko / Position ]:[Stanowisko / Position ]],0)))</f>
        <v>n/a</v>
      </c>
      <c r="AZ318" s="194" t="str">
        <f>IF(INDEX(tab_MinKomp[System BAAN / Distribution &amp; Supply Chain],MATCH($B317,tab_MinKomp[[Stanowisko / Position ]:[Stanowisko / Position ]],0))="n/a","n/a",AZ317-INDEX(tab_MinKomp[System BAAN / Distribution &amp; Supply Chain],MATCH($B317,tab_MinKomp[[Stanowisko / Position ]:[Stanowisko / Position ]],0)))</f>
        <v>n/a</v>
      </c>
      <c r="BA318" s="194" t="str">
        <f>IF(INDEX(tab_MinKomp[Gospodarka magazynowa / Lagerverwaltung],MATCH($B317,tab_MinKomp[[Stanowisko / Position ]:[Stanowisko / Position ]],0))="n/a","n/a",BA317-INDEX(tab_MinKomp[Gospodarka magazynowa / Lagerverwaltung],MATCH($B317,tab_MinKomp[[Stanowisko / Position ]:[Stanowisko / Position ]],0)))</f>
        <v>n/a</v>
      </c>
      <c r="BB318" s="194" t="str">
        <f>IF(INDEX(tab_MinKomp[Inwentaryzacja - organizacja i przebieg / Inventurprozess],MATCH($B317,tab_MinKomp[[Stanowisko / Position ]:[Stanowisko / Position ]],0))="n/a","n/a",BB317-INDEX(tab_MinKomp[Inwentaryzacja - organizacja i przebieg / Inventurprozess],MATCH($B317,tab_MinKomp[[Stanowisko / Position ]:[Stanowisko / Position ]],0)))</f>
        <v>n/a</v>
      </c>
      <c r="BC318" s="194" t="str">
        <f>IF(INDEX(tab_MinKomp[Organizacja dostaw / Versorgungsorganisation],MATCH($B317,tab_MinKomp[[Stanowisko / Position ]:[Stanowisko / Position ]],0))="n/a","n/a",BC317-INDEX(tab_MinKomp[Organizacja dostaw / Versorgungsorganisation],MATCH($B317,tab_MinKomp[[Stanowisko / Position ]:[Stanowisko / Position ]],0)))</f>
        <v>n/a</v>
      </c>
      <c r="BD318" s="194" t="str">
        <f>IF(INDEX(tab_MinKomp[Organizacja wysyłek / Organisation von Lieferungen],MATCH($B317,tab_MinKomp[[Stanowisko / Position ]:[Stanowisko / Position ]],0))="n/a","n/a",BD317-INDEX(tab_MinKomp[Organizacja wysyłek / Organisation von Lieferungen],MATCH($B317,tab_MinKomp[[Stanowisko / Position ]:[Stanowisko / Position ]],0)))</f>
        <v>n/a</v>
      </c>
      <c r="BE318" s="194" t="str">
        <f>IF(INDEX(tab_MinKomp[Analiza magazynowa - Program Polen.mdb / Inventuranalyse],MATCH($B317,tab_MinKomp[[Stanowisko / Position ]:[Stanowisko / Position ]],0))="n/a","n/a",BE317-INDEX(tab_MinKomp[Analiza magazynowa - Program Polen.mdb / Inventuranalyse],MATCH($B317,tab_MinKomp[[Stanowisko / Position ]:[Stanowisko / Position ]],0)))</f>
        <v>n/a</v>
      </c>
      <c r="BF318" s="190" t="str">
        <f>IF(INDEX(tab_MinKomp[MMOG (Materials Management Operations Guidelines)],MATCH($B317,tab_MinKomp[[Stanowisko / Position ]:[Stanowisko / Position ]],0))="n/a","n/a",BF317-INDEX(tab_MinKomp[MMOG (Materials Management Operations Guidelines)],MATCH($B317,tab_MinKomp[[Stanowisko / Position ]:[Stanowisko / Position ]],0)))</f>
        <v>n/a</v>
      </c>
      <c r="BG318" s="190" t="str">
        <f>IF(INDEX(tab_MinKomp[GPP],MATCH($B317,tab_MinKomp[[Stanowisko / Position ]:[Stanowisko / Position ]],0))="n/a","n/a",BG317-INDEX(tab_MinKomp[GPP],MATCH($B317,tab_MinKomp[[Stanowisko / Position ]:[Stanowisko / Position ]],0)))</f>
        <v>n/a</v>
      </c>
      <c r="BH318" s="190" t="str">
        <f>IF(INDEX(tab_MinKomp[AIAG (Automotive Industry Action Group)],MATCH($B317,tab_MinKomp[[Stanowisko / Position ]:[Stanowisko / Position ]],0))="n/a","n/a",BH317-INDEX(tab_MinKomp[AIAG (Automotive Industry Action Group)],MATCH($B317,tab_MinKomp[[Stanowisko / Position ]:[Stanowisko / Position ]],0)))</f>
        <v>n/a</v>
      </c>
      <c r="BI318" s="190" t="str">
        <f>IF(INDEX(tab_MinKomp[Super-G disputes],MATCH($B317,tab_MinKomp[[Stanowisko / Position ]:[Stanowisko / Position ]],0))="n/a","n/a",BI317-INDEX(tab_MinKomp[Super-G disputes],MATCH($B317,tab_MinKomp[[Stanowisko / Position ]:[Stanowisko / Position ]],0)))</f>
        <v>n/a</v>
      </c>
      <c r="BJ318" s="190" t="str">
        <f>IF(INDEX(tab_MinKomp[CMMS3/eDDL (Direct Data Link)],MATCH($B317,tab_MinKomp[[Stanowisko / Position ]:[Stanowisko / Position ]],0))="n/a","n/a",BJ317-INDEX(tab_MinKomp[CMMS3/eDDL (Direct Data Link)],MATCH($B317,tab_MinKomp[[Stanowisko / Position ]:[Stanowisko / Position ]],0)))</f>
        <v>n/a</v>
      </c>
      <c r="BK318" s="190" t="str">
        <f>IF(INDEX(tab_MinKomp[MP&amp;L (Material Planning and Logistics)],MATCH($B317,tab_MinKomp[[Stanowisko / Position ]:[Stanowisko / Position ]],0))="n/a","n/a",BK317-INDEX(tab_MinKomp[MP&amp;L (Material Planning and Logistics)],MATCH($B317,tab_MinKomp[[Stanowisko / Position ]:[Stanowisko / Position ]],0)))</f>
        <v>n/a</v>
      </c>
      <c r="BL318" s="190" t="str">
        <f>IF(INDEX(tab_MinKomp[Supplier delivery rating],MATCH($B317,tab_MinKomp[[Stanowisko / Position ]:[Stanowisko / Position ]],0))="n/a","n/a",BL317-INDEX(tab_MinKomp[Supplier delivery rating],MATCH($B317,tab_MinKomp[[Stanowisko / Position ]:[Stanowisko / Position ]],0)))</f>
        <v>n/a</v>
      </c>
      <c r="BM318" s="194" t="str">
        <f>IF(INDEX(tab_MinKomp[Wymagania VDA 6.5 Product / Forderungen],MATCH($B317,tab_MinKomp[[Stanowisko / Position ]:[Stanowisko / Position ]],0))="n/a","n/a",BM317-INDEX(tab_MinKomp[Wymagania VDA 6.5 Product / Forderungen],MATCH($B317,tab_MinKomp[[Stanowisko / Position ]:[Stanowisko / Position ]],0)))</f>
        <v>n/a</v>
      </c>
      <c r="BN318" s="194" t="str">
        <f>IF(INDEX(tab_MinKomp[Wymagania VDA 6.5 Product / Forderungen],MATCH($B317,tab_MinKomp[[Stanowisko / Position ]:[Stanowisko / Position ]],0))="n/a","n/a",BN317-INDEX(tab_MinKomp[Wymagania VDA 6.5 Product / Forderungen],MATCH($B317,tab_MinKomp[[Stanowisko / Position ]:[Stanowisko / Position ]],0)))</f>
        <v>n/a</v>
      </c>
      <c r="BO318" s="194">
        <f>IF(INDEX(tab_MinKomp[5S],MATCH($B317,tab_MinKomp[[Stanowisko / Position ]:[Stanowisko / Position ]],0))="n/a","n/a",BO317-INDEX(tab_MinKomp[5S],MATCH($B317,tab_MinKomp[[Stanowisko / Position ]:[Stanowisko / Position ]],0)))</f>
        <v>-1</v>
      </c>
      <c r="BP318" s="194" t="str">
        <f>IF(INDEX(tab_MinKomp[Wymagania VDA 6.5 Product / Forderungen],MATCH($B317,tab_MinKomp[[Stanowisko / Position ]:[Stanowisko / Position ]],0))="n/a","n/a",BP317-INDEX(tab_MinKomp[Wymagania VDA 6.5 Product / Forderungen],MATCH($B317,tab_MinKomp[[Stanowisko / Position ]:[Stanowisko / Position ]],0)))</f>
        <v>n/a</v>
      </c>
      <c r="BQ318" s="194" t="str">
        <f>IF(INDEX(tab_MinKomp[Wymagania VDA 6.5 Product / Forderungen],MATCH($B317,tab_MinKomp[[Stanowisko / Position ]:[Stanowisko / Position ]],0))="n/a","n/a",BQ317-INDEX(tab_MinKomp[Wymagania VDA 6.5 Product / Forderungen],MATCH($B317,tab_MinKomp[[Stanowisko / Position ]:[Stanowisko / Position ]],0)))</f>
        <v>n/a</v>
      </c>
      <c r="BR318" s="194" t="str">
        <f>IF(INDEX(tab_MinKomp[Wymagania VDA 6.5 Product / Forderungen],MATCH($B317,tab_MinKomp[[Stanowisko / Position ]:[Stanowisko / Position ]],0))="n/a","n/a",BR317-INDEX(tab_MinKomp[Wymagania VDA 6.5 Product / Forderungen],MATCH($B317,tab_MinKomp[[Stanowisko / Position ]:[Stanowisko / Position ]],0)))</f>
        <v>n/a</v>
      </c>
      <c r="BS318" s="194">
        <f>IF(INDEX(tab_MinKomp[5S],MATCH($B317,tab_MinKomp[[Stanowisko / Position ]:[Stanowisko / Position ]],0))="n/a","n/a",BS317-INDEX(tab_MinKomp[5S],MATCH($B317,tab_MinKomp[[Stanowisko / Position ]:[Stanowisko / Position ]],0)))</f>
        <v>0</v>
      </c>
      <c r="BT318" s="194" t="str">
        <f>IF(INDEX(tab_MinKomp[Wymagania VDA 6.5 Product / Forderungen],MATCH($B317,tab_MinKomp[[Stanowisko / Position ]:[Stanowisko / Position ]],0))="n/a","n/a",BT317-INDEX(tab_MinKomp[Wymagania VDA 6.5 Product / Forderungen],MATCH($B317,tab_MinKomp[[Stanowisko / Position ]:[Stanowisko / Position ]],0)))</f>
        <v>n/a</v>
      </c>
      <c r="BU318" s="194">
        <f>IF(INDEX(tab_MinKomp[LEAN MANAGEMENT],MATCH($B317,tab_MinKomp[[Stanowisko / Position ]:[Stanowisko / Position ]],0))="n/a","n/a",BU317-INDEX(tab_MinKomp[LEAN MANAGEMENT],MATCH($B317,tab_MinKomp[[Stanowisko / Position ]:[Stanowisko / Position ]],0)))</f>
        <v>0</v>
      </c>
      <c r="BV318" s="194">
        <f>IF(INDEX(tab_MinKomp[5S],MATCH($B317,tab_MinKomp[[Stanowisko / Position ]:[Stanowisko / Position ]],0))="n/a","n/a",BV317-INDEX(tab_MinKomp[5S],MATCH($B317,tab_MinKomp[[Stanowisko / Position ]:[Stanowisko / Position ]],0)))</f>
        <v>0</v>
      </c>
      <c r="BW318" s="194">
        <f>IF(INDEX(tab_MinKomp[5S],MATCH($B317,tab_MinKomp[[Stanowisko / Position ]:[Stanowisko / Position ]],0))="n/a","n/a",BW317-INDEX(tab_MinKomp[5S],MATCH($B317,tab_MinKomp[[Stanowisko / Position ]:[Stanowisko / Position ]],0)))</f>
        <v>0</v>
      </c>
      <c r="BX318" s="194">
        <f>IF(INDEX(tab_MinKomp[5S],MATCH($B317,tab_MinKomp[[Stanowisko / Position ]:[Stanowisko / Position ]],0))="n/a","n/a",BX317-INDEX(tab_MinKomp[5S],MATCH($B317,tab_MinKomp[[Stanowisko / Position ]:[Stanowisko / Position ]],0)))</f>
        <v>0</v>
      </c>
      <c r="BY318" s="194" t="str">
        <f>IF(INDEX(tab_MinKomp[Obsługa maszyn Engel / Engel Maschinenbedienung],MATCH($B317,tab_MinKomp[[Stanowisko / Position ]:[Stanowisko / Position ]],0))="n/a","n/a",BY317-INDEX(tab_MinKomp[Obsługa maszyn Engel / Engel Maschinenbedienung],MATCH($B317,tab_MinKomp[[Stanowisko / Position ]:[Stanowisko / Position ]],0)))</f>
        <v>n/a</v>
      </c>
      <c r="BZ318" s="194">
        <f>IF(INDEX(tab_MinKomp[5S],MATCH($B317,tab_MinKomp[[Stanowisko / Position ]:[Stanowisko / Position ]],0))="n/a","n/a",BZ317-INDEX(tab_MinKomp[5S],MATCH($B317,tab_MinKomp[[Stanowisko / Position ]:[Stanowisko / Position ]],0)))</f>
        <v>-1</v>
      </c>
      <c r="CA318" s="194">
        <f>IF(INDEX(tab_MinKomp[LEAN MANAGEMENT],MATCH($B317,tab_MinKomp[[Stanowisko / Position ]:[Stanowisko / Position ]],0))="n/a","n/a",CA317-INDEX(tab_MinKomp[LEAN MANAGEMENT],MATCH($B317,tab_MinKomp[[Stanowisko / Position ]:[Stanowisko / Position ]],0)))</f>
        <v>0</v>
      </c>
      <c r="CB318" s="194">
        <f>IF(INDEX(tab_MinKomp[5S],MATCH($B317,tab_MinKomp[[Stanowisko / Position ]:[Stanowisko / Position ]],0))="n/a","n/a",CB317-INDEX(tab_MinKomp[5S],MATCH($B317,tab_MinKomp[[Stanowisko / Position ]:[Stanowisko / Position ]],0)))</f>
        <v>0</v>
      </c>
      <c r="CC318" s="194" t="str">
        <f>IF(INDEX(tab_MinKomp[Obsługa maszyn Branson / Branson Maschinenbedienung],MATCH($B317,tab_MinKomp[[Stanowisko / Position ]:[Stanowisko / Position ]],0))="n/a","n/a",CC317-INDEX(tab_MinKomp[Obsługa maszyn Branson / Branson Maschinenbedienung],MATCH($B317,tab_MinKomp[[Stanowisko / Position ]:[Stanowisko / Position ]],0)))</f>
        <v>n/a</v>
      </c>
      <c r="CD318" s="194">
        <f>IF(INDEX(tab_MinKomp[Obsługa maszyn Novapax / Novapax Maschinenbedienung],MATCH($B317,tab_MinKomp[[Stanowisko / Position ]:[Stanowisko / Position ]],0))="n/a","n/a",CD317-INDEX(tab_MinKomp[Obsługa maszyn Novapax / Novapax Maschinenbedienung],MATCH($B317,tab_MinKomp[[Stanowisko / Position ]:[Stanowisko / Position ]],0)))</f>
        <v>0</v>
      </c>
      <c r="CE318" s="194">
        <f>IF(INDEX(tab_MinKomp[5S],MATCH($B317,tab_MinKomp[[Stanowisko / Position ]:[Stanowisko / Position ]],0))="n/a","n/a",CE317-INDEX(tab_MinKomp[5S],MATCH($B317,tab_MinKomp[[Stanowisko / Position ]:[Stanowisko / Position ]],0)))</f>
        <v>0</v>
      </c>
      <c r="CF318" s="194">
        <f>IF(INDEX(tab_MinKomp[Obsługa maszyn Novapax / Novapax Maschinenbedienung],MATCH($B317,tab_MinKomp[[Stanowisko / Position ]:[Stanowisko / Position ]],0))="n/a","n/a",CF317-INDEX(tab_MinKomp[Obsługa maszyn Novapax / Novapax Maschinenbedienung],MATCH($B317,tab_MinKomp[[Stanowisko / Position ]:[Stanowisko / Position ]],0)))</f>
        <v>0</v>
      </c>
      <c r="CG318" s="194">
        <f>IF(INDEX(tab_MinKomp[Eliminacja awarii / Beseitigung von Ausfällen],MATCH($B317,tab_MinKomp[[Stanowisko / Position ]:[Stanowisko / Position ]],0))="n/a","n/a",CG317-INDEX(tab_MinKomp[Eliminacja awarii / Beseitigung von Ausfällen],MATCH($B317,tab_MinKomp[[Stanowisko / Position ]:[Stanowisko / Position ]],0)))</f>
        <v>0</v>
      </c>
      <c r="CH318" s="194" t="str">
        <f>IF(INDEX(tab_MinKomp[Wymagania VDA 6.5 Product / Forderungen],MATCH($B317,tab_MinKomp[[Stanowisko / Position ]:[Stanowisko / Position ]],0))="n/a","n/a",CH317-INDEX(tab_MinKomp[Wymagania VDA 6.5 Product / Forderungen],MATCH($B317,tab_MinKomp[[Stanowisko / Position ]:[Stanowisko / Position ]],0)))</f>
        <v>n/a</v>
      </c>
      <c r="CI318" s="194" t="str">
        <f>IF(INDEX(tab_MinKomp[Wymagania VDA 6.5 Product / Forderungen],MATCH($B317,tab_MinKomp[[Stanowisko / Position ]:[Stanowisko / Position ]],0))="n/a","n/a",CI317-INDEX(tab_MinKomp[Wymagania VDA 6.5 Product / Forderungen],MATCH($B317,tab_MinKomp[[Stanowisko / Position ]:[Stanowisko / Position ]],0)))</f>
        <v>n/a</v>
      </c>
      <c r="CJ318" s="194" t="str">
        <f>IF(INDEX(tab_MinKomp[Wymagania VDA 6.5 Product / Forderungen],MATCH($B317,tab_MinKomp[[Stanowisko / Position ]:[Stanowisko / Position ]],0))="n/a","n/a",CJ317-INDEX(tab_MinKomp[Wymagania VDA 6.5 Product / Forderungen],MATCH($B317,tab_MinKomp[[Stanowisko / Position ]:[Stanowisko / Position ]],0)))</f>
        <v>n/a</v>
      </c>
      <c r="CK318" s="194" t="str">
        <f>IF(INDEX(tab_MinKomp[Wymagania VDA 6.5 Product / Forderungen],MATCH($B317,tab_MinKomp[[Stanowisko / Position ]:[Stanowisko / Position ]],0))="n/a","n/a",CK317-INDEX(tab_MinKomp[Wymagania VDA 6.5 Product / Forderungen],MATCH($B317,tab_MinKomp[[Stanowisko / Position ]:[Stanowisko / Position ]],0)))</f>
        <v>n/a</v>
      </c>
      <c r="CL318" s="194" t="str">
        <f>IF(INDEX(tab_MinKomp[Wymagania VDA 6.5 Product / Forderungen],MATCH($B317,tab_MinKomp[[Stanowisko / Position ]:[Stanowisko / Position ]],0))="n/a","n/a",CL317-INDEX(tab_MinKomp[Wymagania VDA 6.5 Product / Forderungen],MATCH($B317,tab_MinKomp[[Stanowisko / Position ]:[Stanowisko / Position ]],0)))</f>
        <v>n/a</v>
      </c>
      <c r="CM318" s="194" t="str">
        <f>IF(INDEX(tab_MinKomp[Informatyka ogólna (techniczne i systemowe) / Allgemeine IT (Technik und System)],MATCH($B317,tab_MinKomp[[Stanowisko / Position ]:[Stanowisko / Position ]],0))="n/a","n/a",CM317-INDEX(tab_MinKomp[Informatyka ogólna (techniczne i systemowe) / Allgemeine IT (Technik und System)],MATCH($B317,tab_MinKomp[[Stanowisko / Position ]:[Stanowisko / Position ]],0)))</f>
        <v>n/a</v>
      </c>
      <c r="CN318" s="194" t="str">
        <f>IF(INDEX(tab_MinKomp[Sieci komputerowe / Computernetzwerke],MATCH($B317,tab_MinKomp[[Stanowisko / Position ]:[Stanowisko / Position ]],0))="n/a","n/a",CN317-INDEX(tab_MinKomp[Sieci komputerowe / Computernetzwerke],MATCH($B317,tab_MinKomp[[Stanowisko / Position ]:[Stanowisko / Position ]],0)))</f>
        <v>n/a</v>
      </c>
      <c r="CO318" s="194" t="str">
        <f>IF(INDEX(tab_MinKomp[Hardware (komputery PC, drukarki biurowe i etykietowe, telefonia stacjonarna i mobilna) (PC, Drucker, Telefpne, Handys)],MATCH($B317,tab_MinKomp[[Stanowisko / Position ]:[Stanowisko / Position ]],0))="n/a","n/a",CO317-INDEX(tab_MinKomp[Hardware (komputery PC, drukarki biurowe i etykietowe, telefonia stacjonarna i mobilna) (PC, Drucker, Telefpne, Handys)],MATCH($B317,tab_MinKomp[[Stanowisko / Position ]:[Stanowisko / Position ]],0)))</f>
        <v>n/a</v>
      </c>
      <c r="CP318" s="194" t="str">
        <f>IF(INDEX(tab_MinKomp[Software &amp; Systems (MS Office, MS Remote Desktop)],MATCH($B317,tab_MinKomp[[Stanowisko / Position ]:[Stanowisko / Position ]],0))="n/a","n/a",CP317-INDEX(tab_MinKomp[Software &amp; Systems (MS Office, MS Remote Desktop)],MATCH($B317,tab_MinKomp[[Stanowisko / Position ]:[Stanowisko / Position ]],0)))</f>
        <v>n/a</v>
      </c>
      <c r="CQ318" s="194" t="str">
        <f>IF(INDEX(tab_MinKomp[Programowanie obiektowe (PHP) / Objektprogrammierung],MATCH($B317,tab_MinKomp[[Stanowisko / Position ]:[Stanowisko / Position ]],0))="n/a","n/a",CQ317-INDEX(tab_MinKomp[Programowanie obiektowe (PHP) / Objektprogrammierung],MATCH($B317,tab_MinKomp[[Stanowisko / Position ]:[Stanowisko / Position ]],0)))</f>
        <v>n/a</v>
      </c>
      <c r="CR318" s="194" t="str">
        <f>IF(INDEX(tab_MinKomp[Scrum],MATCH($B317,tab_MinKomp[[Stanowisko / Position ]:[Stanowisko / Position ]],0))="n/a","n/a",CR317-INDEX(tab_MinKomp[Scrum],MATCH($B317,tab_MinKomp[[Stanowisko / Position ]:[Stanowisko / Position ]],0)))</f>
        <v>n/a</v>
      </c>
      <c r="CS318" s="194" t="str">
        <f>IF(INDEX(tab_MinKomp[SQL (MySQL)],MATCH($B317,tab_MinKomp[[Stanowisko / Position ]:[Stanowisko / Position ]],0))="n/a","n/a",CS317-INDEX(tab_MinKomp[SQL (MySQL)],MATCH($B317,tab_MinKomp[[Stanowisko / Position ]:[Stanowisko / Position ]],0)))</f>
        <v>n/a</v>
      </c>
      <c r="CT318" s="194" t="str">
        <f>IF(INDEX(tab_MinKomp[Javascript],MATCH($B317,tab_MinKomp[[Stanowisko / Position ]:[Stanowisko / Position ]],0))="n/a","n/a",CT317-INDEX(tab_MinKomp[Javascript],MATCH($B317,tab_MinKomp[[Stanowisko / Position ]:[Stanowisko / Position ]],0)))</f>
        <v>n/a</v>
      </c>
      <c r="CU318" s="194" t="str">
        <f>IF(INDEX(tab_MinKomp[Joomla],MATCH($B317,tab_MinKomp[[Stanowisko / Position ]:[Stanowisko / Position ]],0))="n/a","n/a",CU317-INDEX(tab_MinKomp[Joomla],MATCH($B317,tab_MinKomp[[Stanowisko / Position ]:[Stanowisko / Position ]],0)))</f>
        <v>n/a</v>
      </c>
      <c r="CV318" s="194" t="str">
        <f>IF(INDEX(tab_MinKomp[Bash],MATCH($B317,tab_MinKomp[[Stanowisko / Position ]:[Stanowisko / Position ]],0))="n/a","n/a",CV317-INDEX(tab_MinKomp[Bash],MATCH($B317,tab_MinKomp[[Stanowisko / Position ]:[Stanowisko / Position ]],0)))</f>
        <v>n/a</v>
      </c>
      <c r="CW318" s="194">
        <f>IF(INDEX(tab_MinKomp[Systemy MES (HYDRA / SFMS)],MATCH($B317,tab_MinKomp[[Stanowisko / Position ]:[Stanowisko / Position ]],0))="n/a","n/a",CW317-INDEX(tab_MinKomp[Systemy MES (HYDRA / SFMS)],MATCH($B317,tab_MinKomp[[Stanowisko / Position ]:[Stanowisko / Position ]],0)))</f>
        <v>0</v>
      </c>
      <c r="CX318" s="194" t="str">
        <f>IF(INDEX(tab_MinKomp[HTML / CSS],MATCH($B317,tab_MinKomp[[Stanowisko / Position ]:[Stanowisko / Position ]],0))="n/a","n/a",CX317-INDEX(tab_MinKomp[HTML / CSS],MATCH($B317,tab_MinKomp[[Stanowisko / Position ]:[Stanowisko / Position ]],0)))</f>
        <v>n/a</v>
      </c>
      <c r="CY318" s="194" t="str">
        <f>IF(INDEX(tab_MinKomp[SYSTEM PR],MATCH($B317,tab_MinKomp[[Stanowisko / Position ]:[Stanowisko / Position ]],0))="n/a","n/a",CY317-INDEX(tab_MinKomp[SYSTEM PR],MATCH($B317,tab_MinKomp[[Stanowisko / Position ]:[Stanowisko / Position ]],0)))</f>
        <v>n/a</v>
      </c>
      <c r="CZ318" s="194" t="str">
        <f>IF(INDEX(tab_MinKomp[System Einkauf XP / EBA],MATCH($B317,tab_MinKomp[[Stanowisko / Position ]:[Stanowisko / Position ]],0))="n/a","n/a",CZ317-INDEX(tab_MinKomp[System Einkauf XP / EBA],MATCH($B317,tab_MinKomp[[Stanowisko / Position ]:[Stanowisko / Position ]],0)))</f>
        <v>n/a</v>
      </c>
      <c r="DA318" s="194" t="str">
        <f>IF(INDEX(tab_MinKomp[Techniki negocjacyjne / Verhandlungstechniken],MATCH($B317,tab_MinKomp[[Stanowisko / Position ]:[Stanowisko / Position ]],0))="n/a","n/a",DA317-INDEX(tab_MinKomp[Techniki negocjacyjne / Verhandlungstechniken],MATCH($B317,tab_MinKomp[[Stanowisko / Position ]:[Stanowisko / Position ]],0)))</f>
        <v>n/a</v>
      </c>
      <c r="DB318" s="194" t="str">
        <f>IF(INDEX(tab_MinKomp[Znajomość rynku branżowego / Kenntnis des Industrie Marktes],MATCH($B317,tab_MinKomp[[Stanowisko / Position ]:[Stanowisko / Position ]],0))="n/a","n/a",DB317-INDEX(tab_MinKomp[Znajomość rynku branżowego / Kenntnis des Industrie Marktes],MATCH($B317,tab_MinKomp[[Stanowisko / Position ]:[Stanowisko / Position ]],0)))</f>
        <v>n/a</v>
      </c>
      <c r="DC318" s="194" t="str">
        <f>IF(INDEX(tab_MinKomp[SUPPLIER MANAGEMENT],MATCH($B317,tab_MinKomp[[Stanowisko / Position ]:[Stanowisko / Position ]],0))="n/a","n/a",DC317-INDEX(tab_MinKomp[SUPPLIER MANAGEMENT],MATCH($B317,tab_MinKomp[[Stanowisko / Position ]:[Stanowisko / Position ]],0)))</f>
        <v>n/a</v>
      </c>
      <c r="DD318" s="194" t="str">
        <f>IF(INDEX(tab_MinKomp[SUPPLIER MANAGEMENT],MATCH($B317,tab_MinKomp[[Stanowisko / Position ]:[Stanowisko / Position ]],0))="n/a","n/a",DD317-INDEX(tab_MinKomp[SUPPLIER MANAGEMENT],MATCH($B317,tab_MinKomp[[Stanowisko / Position ]:[Stanowisko / Position ]],0)))</f>
        <v>n/a</v>
      </c>
      <c r="DE318" s="194" t="str">
        <f>IF(INDEX(tab_MinKomp[SUPPLIER MANAGEMENT],MATCH($B317,tab_MinKomp[[Stanowisko / Position ]:[Stanowisko / Position ]],0))="n/a","n/a",DE317-INDEX(tab_MinKomp[SUPPLIER MANAGEMENT],MATCH($B317,tab_MinKomp[[Stanowisko / Position ]:[Stanowisko / Position ]],0)))</f>
        <v>n/a</v>
      </c>
      <c r="DF318" s="194">
        <f>IF(INDEX(tab_MinKomp[LEAN MANAGEMENT],MATCH($B317,tab_MinKomp[[Stanowisko / Position ]:[Stanowisko / Position ]],0))="n/a","n/a",DF317-INDEX(tab_MinKomp[LEAN MANAGEMENT],MATCH($B317,tab_MinKomp[[Stanowisko / Position ]:[Stanowisko / Position ]],0)))</f>
        <v>1</v>
      </c>
      <c r="DG318" s="194" t="str">
        <f>IF(INDEX(tab_MinKomp[PPAP/PSW],MATCH($B317,tab_MinKomp[[Stanowisko / Position ]:[Stanowisko / Position ]],0))="n/a","n/a",DG317-INDEX(tab_MinKomp[PPAP/PSW],MATCH($B317,tab_MinKomp[[Stanowisko / Position ]:[Stanowisko / Position ]],0)))</f>
        <v>n/a</v>
      </c>
      <c r="DH318" s="194" t="str">
        <f>IF(INDEX(tab_MinKomp[SUPPLIER MANAGEMENT],MATCH($B317,tab_MinKomp[[Stanowisko / Position ]:[Stanowisko / Position ]],0))="n/a","n/a",DH317-INDEX(tab_MinKomp[SUPPLIER MANAGEMENT],MATCH($B317,tab_MinKomp[[Stanowisko / Position ]:[Stanowisko / Position ]],0)))</f>
        <v>n/a</v>
      </c>
      <c r="DI318" s="194" t="str">
        <f>IF(INDEX(tab_MinKomp[OBSŁUGA PORTALI KLIENTA / Kundenportale],MATCH($B317,tab_MinKomp[[Stanowisko / Position ]:[Stanowisko / Position ]],0))="n/a","n/a",DI317-INDEX(tab_MinKomp[OBSŁUGA PORTALI KLIENTA / Kundenportale],MATCH($B317,tab_MinKomp[[Stanowisko / Position ]:[Stanowisko / Position ]],0)))</f>
        <v>n/a</v>
      </c>
      <c r="DJ318" s="194" t="str">
        <f>IF(INDEX(tab_MinKomp[Obsługa systemu BABTECQ / BABTECQ System],MATCH($B317,tab_MinKomp[[Stanowisko / Position ]:[Stanowisko / Position ]],0))="n/a","n/a",DJ317-INDEX(tab_MinKomp[Obsługa systemu BABTECQ / BABTECQ System],MATCH($B317,tab_MinKomp[[Stanowisko / Position ]:[Stanowisko / Position ]],0)))</f>
        <v>n/a</v>
      </c>
      <c r="DK318" s="194" t="str">
        <f>IF(INDEX(tab_MinKomp[Rysunek techniczny / technische Zeichnung],MATCH($B317,tab_MinKomp[[Stanowisko / Position ]:[Stanowisko / Position ]],0))="n/a","n/a",DK317-INDEX(tab_MinKomp[Rysunek techniczny / technische Zeichnung],MATCH($B317,tab_MinKomp[[Stanowisko / Position ]:[Stanowisko / Position ]],0)))</f>
        <v>n/a</v>
      </c>
      <c r="DL318" s="194" t="str">
        <f>IF(INDEX(tab_MinKomp[Kalibracja / Kalibrierung],MATCH($B317,tab_MinKomp[[Stanowisko / Position ]:[Stanowisko / Position ]],0))="n/a","n/a",DL317-INDEX(tab_MinKomp[Kalibracja / Kalibrierung],MATCH($B317,tab_MinKomp[[Stanowisko / Position ]:[Stanowisko / Position ]],0)))</f>
        <v>n/a</v>
      </c>
      <c r="DM318" s="194" t="str">
        <f>IF(INDEX(tab_MinKomp[Rekwalifikacja / Requalifizierung],MATCH($B317,tab_MinKomp[[Stanowisko / Position ]:[Stanowisko / Position ]],0))="n/a","n/a",DM317-INDEX(tab_MinKomp[Rekwalifikacja / Requalifizierung],MATCH($B317,tab_MinKomp[[Stanowisko / Position ]:[Stanowisko / Position ]],0)))</f>
        <v>n/a</v>
      </c>
      <c r="DN318" s="190" t="str">
        <f>IF(INDEX(tab_MinKomp[Testy czystości / Reinheitstests],MATCH($B317,tab_MinKomp[[Stanowisko / Position ]:[Stanowisko / Position ]],0))="n/a","n/a",DN317-INDEX(tab_MinKomp[Testy czystości / Reinheitstests],MATCH($B317,tab_MinKomp[[Stanowisko / Position ]:[Stanowisko / Position ]],0)))</f>
        <v>n/a</v>
      </c>
      <c r="DO318" s="190" t="str">
        <f>IF(INDEX(tab_MinKomp[Testy czystości / Reinheitstests],MATCH($B317,tab_MinKomp[[Stanowisko / Position ]:[Stanowisko / Position ]],0))="n/a","n/a",DO317-INDEX(tab_MinKomp[Testy czystości / Reinheitstests],MATCH($B317,tab_MinKomp[[Stanowisko / Position ]:[Stanowisko / Position ]],0)))</f>
        <v>n/a</v>
      </c>
      <c r="DP318" s="190" t="str">
        <f>IF(INDEX(tab_MinKomp[Testy czystości / Reinheitstests],MATCH($B317,tab_MinKomp[[Stanowisko / Position ]:[Stanowisko / Position ]],0))="n/a","n/a",DP317-INDEX(tab_MinKomp[Testy czystości / Reinheitstests],MATCH($B317,tab_MinKomp[[Stanowisko / Position ]:[Stanowisko / Position ]],0)))</f>
        <v>n/a</v>
      </c>
      <c r="DQ318" s="190" t="str">
        <f>IF(INDEX(tab_MinKomp[Testy czystości / Reinheitstests],MATCH($B317,tab_MinKomp[[Stanowisko / Position ]:[Stanowisko / Position ]],0))="n/a","n/a",DQ317-INDEX(tab_MinKomp[Testy czystości / Reinheitstests],MATCH($B317,tab_MinKomp[[Stanowisko / Position ]:[Stanowisko / Position ]],0)))</f>
        <v>n/a</v>
      </c>
      <c r="DR318" s="190" t="str">
        <f>IF(INDEX(tab_MinKomp[Testy czystości / Reinheitstests],MATCH($B317,tab_MinKomp[[Stanowisko / Position ]:[Stanowisko / Position ]],0))="n/a","n/a",DR317-INDEX(tab_MinKomp[Testy czystości / Reinheitstests],MATCH($B317,tab_MinKomp[[Stanowisko / Position ]:[Stanowisko / Position ]],0)))</f>
        <v>n/a</v>
      </c>
      <c r="DS318" s="190" t="str">
        <f>IF(INDEX(tab_MinKomp[Testy czystości / Reinheitstests],MATCH($B317,tab_MinKomp[[Stanowisko / Position ]:[Stanowisko / Position ]],0))="n/a","n/a",DS317-INDEX(tab_MinKomp[Testy czystości / Reinheitstests],MATCH($B317,tab_MinKomp[[Stanowisko / Position ]:[Stanowisko / Position ]],0)))</f>
        <v>n/a</v>
      </c>
      <c r="DT318" s="194" t="str">
        <f>IF(INDEX(tab_MinKomp[SUPPLIER MANAGEMENT],MATCH($B317,tab_MinKomp[[Stanowisko / Position ]:[Stanowisko / Position ]],0))="n/a","n/a",DT317-INDEX(tab_MinKomp[SUPPLIER MANAGEMENT],MATCH($B317,tab_MinKomp[[Stanowisko / Position ]:[Stanowisko / Position ]],0)))</f>
        <v>n/a</v>
      </c>
      <c r="DU318" s="190" t="str">
        <f>IF(INDEX(tab_MinKomp[Testy czystości / Reinheitstests],MATCH($B317,tab_MinKomp[[Stanowisko / Position ]:[Stanowisko / Position ]],0))="n/a","n/a",DU317-INDEX(tab_MinKomp[Testy czystości / Reinheitstests],MATCH($B317,tab_MinKomp[[Stanowisko / Position ]:[Stanowisko / Position ]],0)))</f>
        <v>n/a</v>
      </c>
      <c r="DV318" s="190" t="str">
        <f>IF(INDEX(tab_MinKomp[Testy czystości / Reinheitstests],MATCH($B317,tab_MinKomp[[Stanowisko / Position ]:[Stanowisko / Position ]],0))="n/a","n/a",DV317-INDEX(tab_MinKomp[Testy czystości / Reinheitstests],MATCH($B317,tab_MinKomp[[Stanowisko / Position ]:[Stanowisko / Position ]],0)))</f>
        <v>n/a</v>
      </c>
      <c r="DW318" s="190" t="str">
        <f>IF(INDEX(tab_MinKomp[Testy czystości / Reinheitstests],MATCH($B317,tab_MinKomp[[Stanowisko / Position ]:[Stanowisko / Position ]],0))="n/a","n/a",DW317-INDEX(tab_MinKomp[Testy czystości / Reinheitstests],MATCH($B317,tab_MinKomp[[Stanowisko / Position ]:[Stanowisko / Position ]],0)))</f>
        <v>n/a</v>
      </c>
      <c r="DX318" s="190" t="str">
        <f>IF(INDEX(tab_MinKomp[Testy czystości / Reinheitstests],MATCH($B317,tab_MinKomp[[Stanowisko / Position ]:[Stanowisko / Position ]],0))="n/a","n/a",DX317-INDEX(tab_MinKomp[Testy czystości / Reinheitstests],MATCH($B317,tab_MinKomp[[Stanowisko / Position ]:[Stanowisko / Position ]],0)))</f>
        <v>n/a</v>
      </c>
      <c r="DY318" s="190" t="str">
        <f>IF(INDEX(tab_MinKomp[Testy czystości / Reinheitstests],MATCH($B317,tab_MinKomp[[Stanowisko / Position ]:[Stanowisko / Position ]],0))="n/a","n/a",DY317-INDEX(tab_MinKomp[Testy czystości / Reinheitstests],MATCH($B317,tab_MinKomp[[Stanowisko / Position ]:[Stanowisko / Position ]],0)))</f>
        <v>n/a</v>
      </c>
      <c r="DZ318" s="190" t="str">
        <f>IF(INDEX(tab_MinKomp[Testy czystości / Reinheitstests],MATCH($B317,tab_MinKomp[[Stanowisko / Position ]:[Stanowisko / Position ]],0))="n/a","n/a",DZ317-INDEX(tab_MinKomp[Testy czystości / Reinheitstests],MATCH($B317,tab_MinKomp[[Stanowisko / Position ]:[Stanowisko / Position ]],0)))</f>
        <v>n/a</v>
      </c>
      <c r="EA318" s="194" t="str">
        <f>IF(INDEX(tab_MinKomp[SUPPLIER MANAGEMENT],MATCH($B317,tab_MinKomp[[Stanowisko / Position ]:[Stanowisko / Position ]],0))="n/a","n/a",EA317-INDEX(tab_MinKomp[SUPPLIER MANAGEMENT],MATCH($B317,tab_MinKomp[[Stanowisko / Position ]:[Stanowisko / Position ]],0)))</f>
        <v>n/a</v>
      </c>
      <c r="EB318" s="190" t="str">
        <f>IF(INDEX(tab_MinKomp[Testy czystości / Reinheitstests],MATCH($B317,tab_MinKomp[[Stanowisko / Position ]:[Stanowisko / Position ]],0))="n/a","n/a",EB317-INDEX(tab_MinKomp[Testy czystości / Reinheitstests],MATCH($B317,tab_MinKomp[[Stanowisko / Position ]:[Stanowisko / Position ]],0)))</f>
        <v>n/a</v>
      </c>
      <c r="EC318" s="190" t="str">
        <f>IF(INDEX(tab_MinKomp[Testy czystości / Reinheitstests],MATCH($B317,tab_MinKomp[[Stanowisko / Position ]:[Stanowisko / Position ]],0))="n/a","n/a",EC317-INDEX(tab_MinKomp[Testy czystości / Reinheitstests],MATCH($B317,tab_MinKomp[[Stanowisko / Position ]:[Stanowisko / Position ]],0)))</f>
        <v>n/a</v>
      </c>
      <c r="ED318" s="190" t="str">
        <f>IF(INDEX(tab_MinKomp[Testy czystości / Reinheitstests],MATCH($B317,tab_MinKomp[[Stanowisko / Position ]:[Stanowisko / Position ]],0))="n/a","n/a",ED317-INDEX(tab_MinKomp[Testy czystości / Reinheitstests],MATCH($B317,tab_MinKomp[[Stanowisko / Position ]:[Stanowisko / Position ]],0)))</f>
        <v>n/a</v>
      </c>
      <c r="EE318" s="190" t="str">
        <f>IF(INDEX(tab_MinKomp[Testy czystości / Reinheitstests],MATCH($B317,tab_MinKomp[[Stanowisko / Position ]:[Stanowisko / Position ]],0))="n/a","n/a",EE317-INDEX(tab_MinKomp[Testy czystości / Reinheitstests],MATCH($B317,tab_MinKomp[[Stanowisko / Position ]:[Stanowisko / Position ]],0)))</f>
        <v>n/a</v>
      </c>
      <c r="EF318" s="190" t="str">
        <f>IF(INDEX(tab_MinKomp[Testy czystości / Reinheitstests],MATCH($B317,tab_MinKomp[[Stanowisko / Position ]:[Stanowisko / Position ]],0))="n/a","n/a",EF317-INDEX(tab_MinKomp[Testy czystości / Reinheitstests],MATCH($B317,tab_MinKomp[[Stanowisko / Position ]:[Stanowisko / Position ]],0)))</f>
        <v>n/a</v>
      </c>
      <c r="EG318" s="190" t="str">
        <f>IF(INDEX(tab_MinKomp[Testy czystości / Reinheitstests],MATCH($B317,tab_MinKomp[[Stanowisko / Position ]:[Stanowisko / Position ]],0))="n/a","n/a",EG317-INDEX(tab_MinKomp[Testy czystości / Reinheitstests],MATCH($B317,tab_MinKomp[[Stanowisko / Position ]:[Stanowisko / Position ]],0)))</f>
        <v>n/a</v>
      </c>
      <c r="EH318" s="190" t="str">
        <f>IF(INDEX(tab_MinKomp[Testy czystości / Reinheitstests],MATCH($B317,tab_MinKomp[[Stanowisko / Position ]:[Stanowisko / Position ]],0))="n/a","n/a",EH317-INDEX(tab_MinKomp[Testy czystości / Reinheitstests],MATCH($B317,tab_MinKomp[[Stanowisko / Position ]:[Stanowisko / Position ]],0)))</f>
        <v>n/a</v>
      </c>
      <c r="EI318" s="190" t="str">
        <f>IF(INDEX(tab_MinKomp[Testy czystości / Reinheitstests],MATCH($B317,tab_MinKomp[[Stanowisko / Position ]:[Stanowisko / Position ]],0))="n/a","n/a",EI317-INDEX(tab_MinKomp[Testy czystości / Reinheitstests],MATCH($B317,tab_MinKomp[[Stanowisko / Position ]:[Stanowisko / Position ]],0)))</f>
        <v>n/a</v>
      </c>
      <c r="EJ318" s="190" t="str">
        <f>IF(INDEX(tab_MinKomp[Testy czystości / Reinheitstests],MATCH($B317,tab_MinKomp[[Stanowisko / Position ]:[Stanowisko / Position ]],0))="n/a","n/a",EJ317-INDEX(tab_MinKomp[Testy czystości / Reinheitstests],MATCH($B317,tab_MinKomp[[Stanowisko / Position ]:[Stanowisko / Position ]],0)))</f>
        <v>n/a</v>
      </c>
      <c r="EK318" s="190" t="str">
        <f>IF(INDEX(tab_MinKomp[Testy czystości / Reinheitstests],MATCH($B317,tab_MinKomp[[Stanowisko / Position ]:[Stanowisko / Position ]],0))="n/a","n/a",EK317-INDEX(tab_MinKomp[Testy czystości / Reinheitstests],MATCH($B317,tab_MinKomp[[Stanowisko / Position ]:[Stanowisko / Position ]],0)))</f>
        <v>n/a</v>
      </c>
      <c r="EL318" s="190" t="str">
        <f>IF(INDEX(tab_MinKomp[Testy czystości / Reinheitstests],MATCH($B317,tab_MinKomp[[Stanowisko / Position ]:[Stanowisko / Position ]],0))="n/a","n/a",EL317-INDEX(tab_MinKomp[Testy czystości / Reinheitstests],MATCH($B317,tab_MinKomp[[Stanowisko / Position ]:[Stanowisko / Position ]],0)))</f>
        <v>n/a</v>
      </c>
      <c r="EM318" s="190" t="str">
        <f>IF(INDEX(tab_MinKomp[Testy czystości / Reinheitstests],MATCH($B317,tab_MinKomp[[Stanowisko / Position ]:[Stanowisko / Position ]],0))="n/a","n/a",EM317-INDEX(tab_MinKomp[Testy czystości / Reinheitstests],MATCH($B317,tab_MinKomp[[Stanowisko / Position ]:[Stanowisko / Position ]],0)))</f>
        <v>n/a</v>
      </c>
      <c r="EN318" s="190" t="str">
        <f>IF(INDEX(tab_MinKomp[Testy czystości / Reinheitstests],MATCH($B317,tab_MinKomp[[Stanowisko / Position ]:[Stanowisko / Position ]],0))="n/a","n/a",EN317-INDEX(tab_MinKomp[Testy czystości / Reinheitstests],MATCH($B317,tab_MinKomp[[Stanowisko / Position ]:[Stanowisko / Position ]],0)))</f>
        <v>n/a</v>
      </c>
      <c r="EO318" s="194" t="str">
        <f>IF(INDEX(tab_MinKomp[Konserwacja Rep],MATCH($B317,tab_MinKomp[[Stanowisko / Position ]:[Stanowisko / Position ]],0))="n/a","n/a",EO317-INDEX(tab_MinKomp[Konserwacja Rep],MATCH($B317,tab_MinKomp[[Stanowisko / Position ]:[Stanowisko / Position ]],0)))</f>
        <v>n/a</v>
      </c>
      <c r="EP318" s="194" t="str">
        <f>IF(INDEX(tab_MinKomp[[Konserwacja Engel ]],MATCH($B317,tab_MinKomp[[Stanowisko / Position ]:[Stanowisko / Position ]],0))="n/a","n/a",EP317-INDEX(tab_MinKomp[[Konserwacja Engel ]],MATCH($B317,tab_MinKomp[[Stanowisko / Position ]:[Stanowisko / Position ]],0)))</f>
        <v>n/a</v>
      </c>
      <c r="EQ318" s="194" t="str">
        <f>IF(INDEX(tab_MinKomp[Konserwacja B 50],MATCH($B317,tab_MinKomp[[Stanowisko / Position ]:[Stanowisko / Position ]],0))="n/a","n/a",EQ317-INDEX(tab_MinKomp[Konserwacja B 50],MATCH($B317,tab_MinKomp[[Stanowisko / Position ]:[Stanowisko / Position ]],0)))</f>
        <v>n/a</v>
      </c>
      <c r="ER318" s="194" t="str">
        <f>IF(INDEX(tab_MinKomp[[Konserwacja EOL ]],MATCH($B317,tab_MinKomp[[Stanowisko / Position ]:[Stanowisko / Position ]],0))="n/a","n/a",ER317-INDEX(tab_MinKomp[[Konserwacja EOL ]],MATCH($B317,tab_MinKomp[[Stanowisko / Position ]:[Stanowisko / Position ]],0)))</f>
        <v>n/a</v>
      </c>
      <c r="ES318" s="194" t="str">
        <f>IF(INDEX(tab_MinKomp[Konserwacja Branson],MATCH($B317,tab_MinKomp[[Stanowisko / Position ]:[Stanowisko / Position ]],0))="n/a","n/a",ES317-INDEX(tab_MinKomp[Konserwacja Branson],MATCH($B317,tab_MinKomp[[Stanowisko / Position ]:[Stanowisko / Position ]],0)))</f>
        <v>n/a</v>
      </c>
      <c r="ET318" s="194" t="str">
        <f>IF(INDEX(tab_MinKomp[Konserwacja coolery],MATCH($B317,tab_MinKomp[[Stanowisko / Position ]:[Stanowisko / Position ]],0))="n/a","n/a",ET317-INDEX(tab_MinKomp[Konserwacja coolery],MATCH($B317,tab_MinKomp[[Stanowisko / Position ]:[Stanowisko / Position ]],0)))</f>
        <v>n/a</v>
      </c>
      <c r="EU318" s="194" t="str">
        <f>IF(INDEX(tab_MinKomp[Konserwacja piecy],MATCH($B317,tab_MinKomp[[Stanowisko / Position ]:[Stanowisko / Position ]],0))="n/a","n/a",EU317-INDEX(tab_MinKomp[Konserwacja piecy],MATCH($B317,tab_MinKomp[[Stanowisko / Position ]:[Stanowisko / Position ]],0)))</f>
        <v>n/a</v>
      </c>
      <c r="EV318" s="194" t="str">
        <f>IF(INDEX(tab_MinKomp[Rysunek techniczny- czytanie],MATCH($B317,tab_MinKomp[[Stanowisko / Position ]:[Stanowisko / Position ]],0))="n/a","n/a",EV317-INDEX(tab_MinKomp[Rysunek techniczny- czytanie],MATCH($B317,tab_MinKomp[[Stanowisko / Position ]:[Stanowisko / Position ]],0)))</f>
        <v>n/a</v>
      </c>
      <c r="EW318" s="194" t="str">
        <f>IF(INDEX(tab_MinKomp[Elektryka],MATCH($B317,tab_MinKomp[[Stanowisko / Position ]:[Stanowisko / Position ]],0))="n/a","n/a",EW317-INDEX(tab_MinKomp[Elektryka],MATCH($B317,tab_MinKomp[[Stanowisko / Position ]:[Stanowisko / Position ]],0)))</f>
        <v>n/a</v>
      </c>
      <c r="EX318" s="194" t="str">
        <f>IF(INDEX(tab_MinKomp[Pneumatyka],MATCH($B317,tab_MinKomp[[Stanowisko / Position ]:[Stanowisko / Position ]],0))="n/a","n/a",EX317-INDEX(tab_MinKomp[Pneumatyka],MATCH($B317,tab_MinKomp[[Stanowisko / Position ]:[Stanowisko / Position ]],0)))</f>
        <v>n/a</v>
      </c>
      <c r="EY318" s="194" t="str">
        <f>IF(INDEX(tab_MinKomp[[Hydraulika ]],MATCH($B317,tab_MinKomp[[Stanowisko / Position ]:[Stanowisko / Position ]],0))="n/a","n/a",EY317-INDEX(tab_MinKomp[[Hydraulika ]],MATCH($B317,tab_MinKomp[[Stanowisko / Position ]:[Stanowisko / Position ]],0)))</f>
        <v>n/a</v>
      </c>
      <c r="EZ318" s="194" t="str">
        <f>IF(INDEX(tab_MinKomp[Podciśnienie],MATCH($B317,tab_MinKomp[[Stanowisko / Position ]:[Stanowisko / Position ]],0))="n/a","n/a",EZ317-INDEX(tab_MinKomp[Podciśnienie],MATCH($B317,tab_MinKomp[[Stanowisko / Position ]:[Stanowisko / Position ]],0)))</f>
        <v>n/a</v>
      </c>
      <c r="FA318" s="194" t="str">
        <f>IF(INDEX(tab_MinKomp[Usuwanie awarii],MATCH($B317,tab_MinKomp[[Stanowisko / Position ]:[Stanowisko / Position ]],0))="n/a","n/a",FA317-INDEX(tab_MinKomp[Usuwanie awarii],MATCH($B317,tab_MinKomp[[Stanowisko / Position ]:[Stanowisko / Position ]],0)))</f>
        <v>n/a</v>
      </c>
      <c r="FB318" s="194" t="str">
        <f>IF(INDEX(tab_MinKomp[Obsługa robotów],MATCH($B317,tab_MinKomp[[Stanowisko / Position ]:[Stanowisko / Position ]],0))="n/a","n/a",FB317-INDEX(tab_MinKomp[Obsługa robotów],MATCH($B317,tab_MinKomp[[Stanowisko / Position ]:[Stanowisko / Position ]],0)))</f>
        <v>n/a</v>
      </c>
      <c r="FC318" s="194" t="str">
        <f>IF(INDEX(tab_MinKomp[Obsługa sterowania maszyny],MATCH($B317,tab_MinKomp[[Stanowisko / Position ]:[Stanowisko / Position ]],0))="n/a","n/a",FC317-INDEX(tab_MinKomp[Obsługa sterowania maszyny],MATCH($B317,tab_MinKomp[[Stanowisko / Position ]:[Stanowisko / Position ]],0)))</f>
        <v>n/a</v>
      </c>
      <c r="FD318" s="194" t="str">
        <f>IF(INDEX(tab_MinKomp[Usuwanie przyczyn żródłowych],MATCH($B317,tab_MinKomp[[Stanowisko / Position ]:[Stanowisko / Position ]],0))="n/a","n/a",FD317-INDEX(tab_MinKomp[Usuwanie przyczyn żródłowych],MATCH($B317,tab_MinKomp[[Stanowisko / Position ]:[Stanowisko / Position ]],0)))</f>
        <v>n/a</v>
      </c>
      <c r="FE318" s="194" t="str">
        <f>IF(INDEX(tab_MinKomp[Cmms stosowanie],MATCH($B317,tab_MinKomp[[Stanowisko / Position ]:[Stanowisko / Position ]],0))="n/a","n/a",FE317-INDEX(tab_MinKomp[Cmms stosowanie],MATCH($B317,tab_MinKomp[[Stanowisko / Position ]:[Stanowisko / Position ]],0)))</f>
        <v>n/a</v>
      </c>
      <c r="FF318" s="190" t="str">
        <f>IF(INDEX(tab_MinKomp[Testy czystości / Reinheitstests],MATCH($B317,tab_MinKomp[[Stanowisko / Position ]:[Stanowisko / Position ]],0))="n/a","n/a",FF317-INDEX(tab_MinKomp[Testy czystości / Reinheitstests],MATCH($B317,tab_MinKomp[[Stanowisko / Position ]:[Stanowisko / Position ]],0)))</f>
        <v>n/a</v>
      </c>
      <c r="FG318" s="194" t="str">
        <f>IF(INDEX(tab_MinKomp[Czyszczenie form plastikowych],MATCH($B317,tab_MinKomp[[Stanowisko / Position ]:[Stanowisko / Position ]],0))="n/a","n/a",FG317-INDEX(tab_MinKomp[Czyszczenie form plastikowych],MATCH($B317,tab_MinKomp[[Stanowisko / Position ]:[Stanowisko / Position ]],0)))</f>
        <v>n/a</v>
      </c>
      <c r="FH318" s="194" t="str">
        <f>IF(INDEX(tab_MinKomp[Wymiana form plastik],MATCH($B317,tab_MinKomp[[Stanowisko / Position ]:[Stanowisko / Position ]],0))="n/a","n/a",FH317-INDEX(tab_MinKomp[Wymiana form plastik],MATCH($B317,tab_MinKomp[[Stanowisko / Position ]:[Stanowisko / Position ]],0)))</f>
        <v>n/a</v>
      </c>
      <c r="FI318" s="194" t="str">
        <f>IF(INDEX(tab_MinKomp[Wymiana form guma],MATCH($B317,tab_MinKomp[[Stanowisko / Position ]:[Stanowisko / Position ]],0))="n/a","n/a",FI317-INDEX(tab_MinKomp[Wymiana form guma],MATCH($B317,tab_MinKomp[[Stanowisko / Position ]:[Stanowisko / Position ]],0)))</f>
        <v>n/a</v>
      </c>
      <c r="FJ318" s="194" t="str">
        <f>IF(INDEX(tab_MinKomp[Konserwacja KK],MATCH($B317,tab_MinKomp[[Stanowisko / Position ]:[Stanowisko / Position ]],0))="n/a","n/a",FJ317-INDEX(tab_MinKomp[Konserwacja KK],MATCH($B317,tab_MinKomp[[Stanowisko / Position ]:[Stanowisko / Position ]],0)))</f>
        <v>n/a</v>
      </c>
      <c r="FK318" s="194" t="str">
        <f>IF(INDEX(tab_MinKomp[Konserwacja form guma],MATCH($B317,tab_MinKomp[[Stanowisko / Position ]:[Stanowisko / Position ]],0))="n/a","n/a",FK317-INDEX(tab_MinKomp[Konserwacja form guma],MATCH($B317,tab_MinKomp[[Stanowisko / Position ]:[Stanowisko / Position ]],0)))</f>
        <v>n/a</v>
      </c>
      <c r="FL318" s="194" t="str">
        <f>IF(INDEX(tab_MinKomp[Konserwacja form plastiki],MATCH($B317,tab_MinKomp[[Stanowisko / Position ]:[Stanowisko / Position ]],0))="n/a","n/a",FL317-INDEX(tab_MinKomp[Konserwacja form plastiki],MATCH($B317,tab_MinKomp[[Stanowisko / Position ]:[Stanowisko / Position ]],0)))</f>
        <v>n/a</v>
      </c>
      <c r="FM318" s="194" t="str">
        <f>IF(INDEX(tab_MinKomp[Konserwacja Gorącego Kanału],MATCH($B317,tab_MinKomp[[Stanowisko / Position ]:[Stanowisko / Position ]],0))="n/a","n/a",FM317-INDEX(tab_MinKomp[Konserwacja Gorącego Kanału],MATCH($B317,tab_MinKomp[[Stanowisko / Position ]:[Stanowisko / Position ]],0)))</f>
        <v>n/a</v>
      </c>
      <c r="FN318" s="194" t="str">
        <f>IF(INDEX(tab_MinKomp[MS Office (Excel)],MATCH($B317,tab_MinKomp[[Stanowisko / Position ]:[Stanowisko / Position ]],0))="n/a","n/a",FN317-INDEX(tab_MinKomp[MS Office (Excel)],MATCH($B317,tab_MinKomp[[Stanowisko / Position ]:[Stanowisko / Position ]],0)))</f>
        <v>n/a</v>
      </c>
      <c r="FO318" s="194" t="str">
        <f>IF(INDEX(tab_MinKomp[MS Office (Word)],MATCH($B317,tab_MinKomp[[Stanowisko / Position ]:[Stanowisko / Position ]],0))="n/a","n/a",FO317-INDEX(tab_MinKomp[MS Office (Word)],MATCH($B317,tab_MinKomp[[Stanowisko / Position ]:[Stanowisko / Position ]],0)))</f>
        <v>n/a</v>
      </c>
      <c r="FP318" s="194" t="str">
        <f>IF(INDEX(tab_MinKomp[MS Office (Power Point)],MATCH($B317,tab_MinKomp[[Stanowisko / Position ]:[Stanowisko / Position ]],0))="n/a","n/a",FP317-INDEX(tab_MinKomp[MS Office (Power Point)],MATCH($B317,tab_MinKomp[[Stanowisko / Position ]:[Stanowisko / Position ]],0)))</f>
        <v>n/a</v>
      </c>
      <c r="FQ318" s="196" t="str">
        <f>IF(INDEX(tab_MinKomp[Język angielski / Englisch],MATCH($B317,tab_MinKomp[[Stanowisko / Position ]:[Stanowisko / Position ]],0))="n/a","n/a",FQ317-INDEX(tab_MinKomp[Język angielski / Englisch],MATCH($B317,tab_MinKomp[[Stanowisko / Position ]:[Stanowisko / Position ]],0)))</f>
        <v>n/a</v>
      </c>
      <c r="FR318" s="196" t="str">
        <f>IF(INDEX(tab_MinKomp[Język niemiecki / Deutsch],MATCH($B317,tab_MinKomp[[Stanowisko / Position ]:[Stanowisko / Position ]],0))="n/a","n/a",FR317-INDEX(tab_MinKomp[Język niemiecki / Deutsch],MATCH($B317,tab_MinKomp[[Stanowisko / Position ]:[Stanowisko / Position ]],0)))</f>
        <v>n/a</v>
      </c>
      <c r="FS318" s="194">
        <f>IF(INDEX(tab_MinKomp[Zarządzanie dokumentacją procesową / Process dokumentation management],MATCH($B317,tab_MinKomp[[Stanowisko / Position ]:[Stanowisko / Position ]],0))="n/a","n/a",FS317-INDEX(tab_MinKomp[Zarządzanie dokumentacją procesową / Process dokumentation management],MATCH($B317,tab_MinKomp[[Stanowisko / Position ]:[Stanowisko / Position ]],0)))</f>
        <v>0</v>
      </c>
      <c r="FT318" s="194">
        <f>IF(INDEX(tab_MinKomp[Znajomość procesów z obszaru / Kenntiss der prozesse in dem Bereich],MATCH($B317,tab_MinKomp[[Stanowisko / Position ]:[Stanowisko / Position ]],0))="n/a","n/a",FT317-INDEX(tab_MinKomp[Znajomość procesów z obszaru / Kenntiss der prozesse in dem Bereich],MATCH($B317,tab_MinKomp[[Stanowisko / Position ]:[Stanowisko / Position ]],0)))</f>
        <v>0</v>
      </c>
      <c r="FU318" s="194">
        <f>IF(INDEX(tab_MinKomp[optymalizacja procesów / Prozessoptymalisierung],MATCH($B317,tab_MinKomp[[Stanowisko / Position ]:[Stanowisko / Position ]],0))="n/a","n/a",FU317-INDEX(tab_MinKomp[optymalizacja procesów / Prozessoptymalisierung],MATCH($B317,tab_MinKomp[[Stanowisko / Position ]:[Stanowisko / Position ]],0)))</f>
        <v>0</v>
      </c>
      <c r="FV318" s="194">
        <f>IF(INDEX(tab_MinKomp[Umiejętności szkoleniowe / Trainingsfähigkeiten],MATCH($B317,tab_MinKomp[[Stanowisko / Position ]:[Stanowisko / Position ]],0))="n/a","n/a",FV317-INDEX(tab_MinKomp[Umiejętności szkoleniowe / Trainingsfähigkeiten],MATCH($B317,tab_MinKomp[[Stanowisko / Position ]:[Stanowisko / Position ]],0)))</f>
        <v>0</v>
      </c>
      <c r="FW318" s="194">
        <f>IF(INDEX(tab_MinKomp[Analityczne myślenie, podejście / Analitysches Denken, Einstellung],MATCH($B317,tab_MinKomp[[Stanowisko / Position ]:[Stanowisko / Position ]],0))="n/a","n/a",FW317-INDEX(tab_MinKomp[Analityczne myślenie, podejście / Analitysches Denken, Einstellung],MATCH($B317,tab_MinKomp[[Stanowisko / Position ]:[Stanowisko / Position ]],0)))</f>
        <v>0</v>
      </c>
      <c r="FX318" s="194">
        <f>IF(INDEX(tab_MinKomp[Dokładność, precyzja w dzialaniu / Genauigkeit, Präzision in die Arbeit],MATCH($B317,tab_MinKomp[[Stanowisko / Position ]:[Stanowisko / Position ]],0))="n/a","n/a",FX317-INDEX(tab_MinKomp[Dokładność, precyzja w dzialaniu / Genauigkeit, Präzision in die Arbeit],MATCH($B317,tab_MinKomp[[Stanowisko / Position ]:[Stanowisko / Position ]],0)))</f>
        <v>0</v>
      </c>
      <c r="FY318" s="194">
        <f>IF(INDEX(tab_MinKomp[Dyspozycyjność / Verfügbarkeit],MATCH($B317,tab_MinKomp[[Stanowisko / Position ]:[Stanowisko / Position ]],0))="n/a","n/a",FY317-INDEX(tab_MinKomp[Dyspozycyjność / Verfügbarkeit],MATCH($B317,tab_MinKomp[[Stanowisko / Position ]:[Stanowisko / Position ]],0)))</f>
        <v>0</v>
      </c>
      <c r="FZ318" s="194">
        <f>IF(INDEX(tab_MinKomp[Zaangażowanie / 
Engagement],MATCH($B317,tab_MinKomp[[Stanowisko / Position ]:[Stanowisko / Position ]],0))="n/a","n/a",FZ317-INDEX(tab_MinKomp[Zaangażowanie / 
Engagement],MATCH($B317,tab_MinKomp[[Stanowisko / Position ]:[Stanowisko / Position ]],0)))</f>
        <v>0</v>
      </c>
      <c r="GA318" s="194" t="str">
        <f>IF(INDEX(tab_MinKomp[Konserwacja form guma],MATCH($B317,tab_MinKomp[[Stanowisko / Position ]:[Stanowisko / Position ]],0))="n/a","n/a",GA317-INDEX(tab_MinKomp[Konserwacja form guma],MATCH($B317,tab_MinKomp[[Stanowisko / Position ]:[Stanowisko / Position ]],0)))</f>
        <v>n/a</v>
      </c>
      <c r="GB318" s="194" t="str">
        <f>IF(INDEX(tab_MinKomp[Konserwacja form plastiki],MATCH($B317,tab_MinKomp[[Stanowisko / Position ]:[Stanowisko / Position ]],0))="n/a","n/a",GB317-INDEX(tab_MinKomp[Konserwacja form plastiki],MATCH($B317,tab_MinKomp[[Stanowisko / Position ]:[Stanowisko / Position ]],0)))</f>
        <v>n/a</v>
      </c>
      <c r="GC318" s="194">
        <f>IF(INDEX(tab_MinKomp[Elastyczność w działaniu],MATCH($B317,tab_MinKomp[[Stanowisko / Position ]:[Stanowisko / Position ]],0))="n/a","n/a",GC317-INDEX(tab_MinKomp[Elastyczność w działaniu],MATCH($B317,tab_MinKomp[[Stanowisko / Position ]:[Stanowisko / Position ]],0)))</f>
        <v>0</v>
      </c>
      <c r="GD318" s="194">
        <f>IF(INDEX(tab_MinKomp[Komunikatywność],MATCH($B317,tab_MinKomp[[Stanowisko / Position ]:[Stanowisko / Position ]],0))="n/a","n/a",GD317-INDEX(tab_MinKomp[Komunikatywność],MATCH($B317,tab_MinKomp[[Stanowisko / Position ]:[Stanowisko / Position ]],0)))</f>
        <v>0</v>
      </c>
      <c r="GE318" s="193" t="str">
        <f>IF(INDEX(tab_MinKomp[Motywowanie i budowanie zaangażowania zespołu],MATCH($B317,tab_MinKomp[[Stanowisko / Position ]:[Stanowisko / Position ]],0))="n/a","n/a",GE317-INDEX(tab_MinKomp[Motywowanie i budowanie zaangażowania zespołu],MATCH($B317,tab_MinKomp[[Stanowisko / Position ]:[Stanowisko / Position ]],0)))</f>
        <v>n/a</v>
      </c>
      <c r="GF318" s="186" t="s">
        <v>248</v>
      </c>
      <c r="GG318" s="186" t="s">
        <v>248</v>
      </c>
      <c r="GH318" s="186" t="s">
        <v>248</v>
      </c>
      <c r="GI318" s="186" t="s">
        <v>248</v>
      </c>
      <c r="GJ318" s="186" t="s">
        <v>248</v>
      </c>
      <c r="GK318" s="186" t="s">
        <v>248</v>
      </c>
      <c r="GL318" s="186" t="s">
        <v>248</v>
      </c>
      <c r="GM318" s="186" t="s">
        <v>248</v>
      </c>
      <c r="GN318" s="186" t="s">
        <v>248</v>
      </c>
      <c r="GO318" s="186" t="s">
        <v>248</v>
      </c>
      <c r="GP318" s="186" t="s">
        <v>248</v>
      </c>
      <c r="GQ318" s="186" t="s">
        <v>248</v>
      </c>
      <c r="GR318" s="186" t="s">
        <v>248</v>
      </c>
      <c r="GS318" s="186" t="s">
        <v>248</v>
      </c>
      <c r="GT318" s="186" t="s">
        <v>248</v>
      </c>
      <c r="GU318" s="186" t="s">
        <v>248</v>
      </c>
      <c r="GV318" s="186" t="s">
        <v>248</v>
      </c>
      <c r="GW318" s="186" t="s">
        <v>248</v>
      </c>
      <c r="GX318" s="186" t="s">
        <v>248</v>
      </c>
      <c r="GY318" s="186" t="s">
        <v>248</v>
      </c>
      <c r="GZ318" s="261" t="s">
        <v>248</v>
      </c>
      <c r="HA318" s="261" t="s">
        <v>248</v>
      </c>
      <c r="HB318" s="191">
        <f>SUM(G318:GE318)/(HB317-(SUM(G318:GE318)))</f>
        <v>-1.7543859649122806E-2</v>
      </c>
    </row>
    <row r="319" spans="1:210" ht="24.9" customHeight="1" x14ac:dyDescent="0.3">
      <c r="A319" s="105" t="s">
        <v>307</v>
      </c>
      <c r="B319" s="105" t="s">
        <v>308</v>
      </c>
      <c r="C319" s="105" t="s">
        <v>309</v>
      </c>
      <c r="D319" s="105">
        <v>1737</v>
      </c>
      <c r="E319" s="394" t="s">
        <v>545</v>
      </c>
      <c r="F319" s="185" t="s">
        <v>374</v>
      </c>
      <c r="G319" s="186">
        <v>2</v>
      </c>
      <c r="H319" s="186">
        <v>2</v>
      </c>
      <c r="I319" s="186">
        <v>2</v>
      </c>
      <c r="J319" s="186">
        <v>2</v>
      </c>
      <c r="K319" s="186">
        <v>2</v>
      </c>
      <c r="L319" s="186">
        <v>1</v>
      </c>
      <c r="M319" s="186" t="s">
        <v>248</v>
      </c>
      <c r="N319" s="186" t="s">
        <v>248</v>
      </c>
      <c r="O319" s="186">
        <v>1</v>
      </c>
      <c r="P319" s="186">
        <v>1</v>
      </c>
      <c r="Q319" s="186" t="s">
        <v>248</v>
      </c>
      <c r="R319" s="186" t="s">
        <v>248</v>
      </c>
      <c r="S319" s="186" t="s">
        <v>248</v>
      </c>
      <c r="T319" s="186" t="s">
        <v>248</v>
      </c>
      <c r="U319" s="186" t="s">
        <v>248</v>
      </c>
      <c r="V319" s="186" t="s">
        <v>248</v>
      </c>
      <c r="W319" s="186" t="s">
        <v>248</v>
      </c>
      <c r="X319" s="186" t="s">
        <v>248</v>
      </c>
      <c r="Y319" s="186" t="s">
        <v>248</v>
      </c>
      <c r="Z319" s="186" t="s">
        <v>248</v>
      </c>
      <c r="AA319" s="186" t="s">
        <v>248</v>
      </c>
      <c r="AB319" s="186" t="s">
        <v>248</v>
      </c>
      <c r="AC319" s="186" t="s">
        <v>248</v>
      </c>
      <c r="AD319" s="186" t="s">
        <v>248</v>
      </c>
      <c r="AE319" s="186" t="s">
        <v>248</v>
      </c>
      <c r="AF319" s="186" t="s">
        <v>248</v>
      </c>
      <c r="AG319" s="186" t="s">
        <v>248</v>
      </c>
      <c r="AH319" s="186" t="s">
        <v>248</v>
      </c>
      <c r="AI319" s="186" t="s">
        <v>248</v>
      </c>
      <c r="AJ319" s="186" t="s">
        <v>248</v>
      </c>
      <c r="AK319" s="186" t="s">
        <v>248</v>
      </c>
      <c r="AL319" s="186">
        <v>1</v>
      </c>
      <c r="AM319" s="186" t="s">
        <v>248</v>
      </c>
      <c r="AN319" s="186" t="s">
        <v>248</v>
      </c>
      <c r="AO319" s="186" t="s">
        <v>248</v>
      </c>
      <c r="AP319" s="186" t="s">
        <v>248</v>
      </c>
      <c r="AQ319" s="186" t="s">
        <v>248</v>
      </c>
      <c r="AR319" s="186" t="s">
        <v>248</v>
      </c>
      <c r="AS319" s="186" t="s">
        <v>248</v>
      </c>
      <c r="AT319" s="186" t="s">
        <v>248</v>
      </c>
      <c r="AU319" s="186" t="s">
        <v>248</v>
      </c>
      <c r="AV319" s="186">
        <v>2</v>
      </c>
      <c r="AW319" s="186" t="s">
        <v>248</v>
      </c>
      <c r="AX319" s="186" t="s">
        <v>248</v>
      </c>
      <c r="AY319" s="186" t="s">
        <v>248</v>
      </c>
      <c r="AZ319" s="186" t="s">
        <v>248</v>
      </c>
      <c r="BA319" s="186" t="s">
        <v>248</v>
      </c>
      <c r="BB319" s="186" t="s">
        <v>248</v>
      </c>
      <c r="BC319" s="186">
        <v>2</v>
      </c>
      <c r="BD319" s="186">
        <v>2</v>
      </c>
      <c r="BE319" s="186" t="s">
        <v>248</v>
      </c>
      <c r="BF319" s="186" t="s">
        <v>248</v>
      </c>
      <c r="BG319" s="186" t="s">
        <v>248</v>
      </c>
      <c r="BH319" s="186" t="s">
        <v>248</v>
      </c>
      <c r="BI319" s="186" t="s">
        <v>248</v>
      </c>
      <c r="BJ319" s="186" t="s">
        <v>248</v>
      </c>
      <c r="BK319" s="186" t="s">
        <v>248</v>
      </c>
      <c r="BL319" s="186" t="s">
        <v>248</v>
      </c>
      <c r="BM319" s="186" t="s">
        <v>248</v>
      </c>
      <c r="BN319" s="186" t="s">
        <v>248</v>
      </c>
      <c r="BO319" s="186" t="s">
        <v>248</v>
      </c>
      <c r="BP319" s="186" t="s">
        <v>248</v>
      </c>
      <c r="BQ319" s="186" t="s">
        <v>248</v>
      </c>
      <c r="BR319" s="186" t="s">
        <v>248</v>
      </c>
      <c r="BS319" s="186" t="s">
        <v>248</v>
      </c>
      <c r="BT319" s="186" t="s">
        <v>248</v>
      </c>
      <c r="BU319" s="186" t="s">
        <v>248</v>
      </c>
      <c r="BV319" s="186" t="s">
        <v>248</v>
      </c>
      <c r="BW319" s="186" t="s">
        <v>248</v>
      </c>
      <c r="BX319" s="186" t="s">
        <v>248</v>
      </c>
      <c r="BY319" s="186" t="s">
        <v>248</v>
      </c>
      <c r="BZ319" s="186" t="s">
        <v>248</v>
      </c>
      <c r="CA319" s="186" t="s">
        <v>248</v>
      </c>
      <c r="CB319" s="186" t="s">
        <v>248</v>
      </c>
      <c r="CC319" s="186" t="s">
        <v>248</v>
      </c>
      <c r="CD319" s="186" t="s">
        <v>248</v>
      </c>
      <c r="CE319" s="186" t="s">
        <v>248</v>
      </c>
      <c r="CF319" s="186" t="s">
        <v>248</v>
      </c>
      <c r="CG319" s="186" t="s">
        <v>248</v>
      </c>
      <c r="CH319" s="186" t="s">
        <v>248</v>
      </c>
      <c r="CI319" s="186" t="s">
        <v>248</v>
      </c>
      <c r="CJ319" s="186" t="s">
        <v>248</v>
      </c>
      <c r="CK319" s="186" t="s">
        <v>248</v>
      </c>
      <c r="CL319" s="186" t="s">
        <v>248</v>
      </c>
      <c r="CM319" s="186" t="s">
        <v>248</v>
      </c>
      <c r="CN319" s="186" t="s">
        <v>248</v>
      </c>
      <c r="CO319" s="186" t="s">
        <v>248</v>
      </c>
      <c r="CP319" s="186" t="s">
        <v>248</v>
      </c>
      <c r="CQ319" s="186" t="s">
        <v>248</v>
      </c>
      <c r="CR319" s="186" t="s">
        <v>248</v>
      </c>
      <c r="CS319" s="186" t="s">
        <v>248</v>
      </c>
      <c r="CT319" s="186" t="s">
        <v>248</v>
      </c>
      <c r="CU319" s="186" t="s">
        <v>248</v>
      </c>
      <c r="CV319" s="186" t="s">
        <v>248</v>
      </c>
      <c r="CW319" s="186" t="s">
        <v>248</v>
      </c>
      <c r="CX319" s="186" t="s">
        <v>248</v>
      </c>
      <c r="CY319" s="186" t="s">
        <v>248</v>
      </c>
      <c r="CZ319" s="186" t="s">
        <v>248</v>
      </c>
      <c r="DA319" s="186" t="s">
        <v>248</v>
      </c>
      <c r="DB319" s="186" t="s">
        <v>248</v>
      </c>
      <c r="DC319" s="186" t="s">
        <v>248</v>
      </c>
      <c r="DD319" s="186" t="s">
        <v>248</v>
      </c>
      <c r="DE319" s="186" t="s">
        <v>248</v>
      </c>
      <c r="DF319" s="186" t="s">
        <v>248</v>
      </c>
      <c r="DG319" s="186" t="s">
        <v>248</v>
      </c>
      <c r="DH319" s="186" t="s">
        <v>248</v>
      </c>
      <c r="DI319" s="186" t="s">
        <v>248</v>
      </c>
      <c r="DJ319" s="186" t="s">
        <v>248</v>
      </c>
      <c r="DK319" s="186" t="s">
        <v>248</v>
      </c>
      <c r="DL319" s="186" t="s">
        <v>248</v>
      </c>
      <c r="DM319" s="186" t="s">
        <v>248</v>
      </c>
      <c r="DN319" s="186" t="s">
        <v>248</v>
      </c>
      <c r="DO319" s="186" t="s">
        <v>248</v>
      </c>
      <c r="DP319" s="186" t="s">
        <v>248</v>
      </c>
      <c r="DQ319" s="186" t="s">
        <v>248</v>
      </c>
      <c r="DR319" s="186" t="s">
        <v>248</v>
      </c>
      <c r="DS319" s="186" t="s">
        <v>248</v>
      </c>
      <c r="DT319" s="186" t="s">
        <v>248</v>
      </c>
      <c r="DU319" s="186" t="s">
        <v>248</v>
      </c>
      <c r="DV319" s="186" t="s">
        <v>248</v>
      </c>
      <c r="DW319" s="186" t="s">
        <v>248</v>
      </c>
      <c r="DX319" s="186" t="s">
        <v>248</v>
      </c>
      <c r="DY319" s="186" t="s">
        <v>248</v>
      </c>
      <c r="DZ319" s="186" t="s">
        <v>248</v>
      </c>
      <c r="EA319" s="186" t="s">
        <v>248</v>
      </c>
      <c r="EB319" s="186" t="s">
        <v>248</v>
      </c>
      <c r="EC319" s="186" t="s">
        <v>248</v>
      </c>
      <c r="ED319" s="186" t="s">
        <v>248</v>
      </c>
      <c r="EE319" s="186" t="s">
        <v>248</v>
      </c>
      <c r="EF319" s="186" t="s">
        <v>248</v>
      </c>
      <c r="EG319" s="186" t="s">
        <v>248</v>
      </c>
      <c r="EH319" s="186" t="s">
        <v>248</v>
      </c>
      <c r="EI319" s="186" t="s">
        <v>248</v>
      </c>
      <c r="EJ319" s="186" t="s">
        <v>248</v>
      </c>
      <c r="EK319" s="186" t="s">
        <v>248</v>
      </c>
      <c r="EL319" s="184" t="s">
        <v>248</v>
      </c>
      <c r="EM319" s="184" t="s">
        <v>248</v>
      </c>
      <c r="EN319" s="184" t="s">
        <v>248</v>
      </c>
      <c r="EO319" s="186" t="s">
        <v>248</v>
      </c>
      <c r="EP319" s="186" t="s">
        <v>248</v>
      </c>
      <c r="EQ319" s="186" t="s">
        <v>248</v>
      </c>
      <c r="ER319" s="186" t="s">
        <v>248</v>
      </c>
      <c r="ES319" s="186" t="s">
        <v>248</v>
      </c>
      <c r="ET319" s="186" t="s">
        <v>248</v>
      </c>
      <c r="EU319" s="186" t="s">
        <v>248</v>
      </c>
      <c r="EV319" s="186" t="s">
        <v>248</v>
      </c>
      <c r="EW319" s="186" t="s">
        <v>248</v>
      </c>
      <c r="EX319" s="186" t="s">
        <v>248</v>
      </c>
      <c r="EY319" s="186" t="s">
        <v>248</v>
      </c>
      <c r="EZ319" s="186" t="s">
        <v>248</v>
      </c>
      <c r="FA319" s="186" t="s">
        <v>248</v>
      </c>
      <c r="FB319" s="186" t="s">
        <v>248</v>
      </c>
      <c r="FC319" s="186" t="s">
        <v>248</v>
      </c>
      <c r="FD319" s="186" t="s">
        <v>248</v>
      </c>
      <c r="FE319" s="186" t="s">
        <v>248</v>
      </c>
      <c r="FF319" s="186" t="s">
        <v>248</v>
      </c>
      <c r="FG319" s="186" t="s">
        <v>248</v>
      </c>
      <c r="FH319" s="186" t="s">
        <v>248</v>
      </c>
      <c r="FI319" s="186" t="s">
        <v>248</v>
      </c>
      <c r="FJ319" s="186" t="s">
        <v>248</v>
      </c>
      <c r="FK319" s="186" t="s">
        <v>248</v>
      </c>
      <c r="FL319" s="186" t="s">
        <v>248</v>
      </c>
      <c r="FM319" s="186" t="s">
        <v>248</v>
      </c>
      <c r="FN319" s="187" t="s">
        <v>248</v>
      </c>
      <c r="FO319" s="187" t="s">
        <v>248</v>
      </c>
      <c r="FP319" s="187" t="s">
        <v>248</v>
      </c>
      <c r="FQ319" s="187" t="s">
        <v>248</v>
      </c>
      <c r="FR319" s="187" t="s">
        <v>248</v>
      </c>
      <c r="FS319" s="186">
        <v>2</v>
      </c>
      <c r="FT319" s="186">
        <v>2</v>
      </c>
      <c r="FU319" s="186">
        <v>1</v>
      </c>
      <c r="FV319" s="186">
        <v>2</v>
      </c>
      <c r="FW319" s="186">
        <v>2</v>
      </c>
      <c r="FX319" s="186">
        <v>2</v>
      </c>
      <c r="FY319" s="186">
        <v>2</v>
      </c>
      <c r="FZ319" s="186">
        <v>2</v>
      </c>
      <c r="GA319" s="186" t="s">
        <v>248</v>
      </c>
      <c r="GB319" s="186" t="s">
        <v>248</v>
      </c>
      <c r="GC319" s="186" t="s">
        <v>248</v>
      </c>
      <c r="GD319" s="186" t="s">
        <v>248</v>
      </c>
      <c r="GE319" s="186" t="s">
        <v>248</v>
      </c>
      <c r="GF319" s="186" t="s">
        <v>248</v>
      </c>
      <c r="GG319" s="186" t="s">
        <v>248</v>
      </c>
      <c r="GH319" s="186" t="s">
        <v>248</v>
      </c>
      <c r="GI319" s="186" t="s">
        <v>248</v>
      </c>
      <c r="GJ319" s="186" t="s">
        <v>248</v>
      </c>
      <c r="GK319" s="186" t="s">
        <v>248</v>
      </c>
      <c r="GL319" s="186" t="s">
        <v>248</v>
      </c>
      <c r="GM319" s="186" t="s">
        <v>248</v>
      </c>
      <c r="GN319" s="186" t="s">
        <v>248</v>
      </c>
      <c r="GO319" s="186" t="s">
        <v>248</v>
      </c>
      <c r="GP319" s="186" t="s">
        <v>248</v>
      </c>
      <c r="GQ319" s="186" t="s">
        <v>248</v>
      </c>
      <c r="GR319" s="186" t="s">
        <v>248</v>
      </c>
      <c r="GS319" s="186" t="s">
        <v>248</v>
      </c>
      <c r="GT319" s="186" t="s">
        <v>248</v>
      </c>
      <c r="GU319" s="186" t="s">
        <v>248</v>
      </c>
      <c r="GV319" s="186" t="s">
        <v>248</v>
      </c>
      <c r="GW319" s="186" t="s">
        <v>248</v>
      </c>
      <c r="GX319" s="186" t="s">
        <v>248</v>
      </c>
      <c r="GY319" s="186" t="s">
        <v>248</v>
      </c>
      <c r="GZ319" s="261" t="s">
        <v>248</v>
      </c>
      <c r="HA319" s="261" t="s">
        <v>248</v>
      </c>
      <c r="HB319" s="188">
        <f t="shared" ref="HB319" si="209">SUM(G319:GE319)</f>
        <v>35</v>
      </c>
    </row>
    <row r="320" spans="1:210" ht="24.9" customHeight="1" thickBot="1" x14ac:dyDescent="0.35">
      <c r="A320" s="108" t="str">
        <f t="shared" ref="A320" si="210">A319</f>
        <v>Magazyn-Warehouse</v>
      </c>
      <c r="B320" s="108" t="str">
        <f t="shared" ref="B320" si="211">B319</f>
        <v>Logistyk Magazynowy</v>
      </c>
      <c r="C320" s="108" t="str">
        <f t="shared" ref="C320" si="212">C319</f>
        <v>JB</v>
      </c>
      <c r="D320" s="108">
        <f t="shared" ref="D320" si="213">D319</f>
        <v>1737</v>
      </c>
      <c r="E320" s="395"/>
      <c r="F320" s="189" t="s">
        <v>375</v>
      </c>
      <c r="G320" s="192">
        <f>IF(INDEX(tab_MinKomp[Przepisy BHP / BHP Vorschriften],MATCH($B319,tab_MinKomp[[Stanowisko / Position ]:[Stanowisko / Position ]],0))="n/a","n/a",G319-INDEX(tab_MinKomp[Przepisy BHP / BHP Vorschriften],MATCH($B319,tab_MinKomp[[Stanowisko / Position ]:[Stanowisko / Position ]],0)))</f>
        <v>0</v>
      </c>
      <c r="H320" s="193">
        <f>IF(INDEX(tab_MinKomp[Przepisy PPOŻ / Brandschutzbestimmungen],MATCH($B319,tab_MinKomp[[Stanowisko / Position ]:[Stanowisko / Position ]],0))="n/a","n/a",H319-INDEX(tab_MinKomp[Przepisy PPOŻ / Brandschutzbestimmungen],MATCH($B319,tab_MinKomp[[Stanowisko / Position ]:[Stanowisko / Position ]],0)))</f>
        <v>0</v>
      </c>
      <c r="I320" s="193">
        <f>IF(INDEX(tab_MinKomp[Ryzyko zawodowe na stanowiskach pracyv/ Berufliche Risiken an Arbeitsstellen],MATCH($B319,tab_MinKomp[[Stanowisko / Position ]:[Stanowisko / Position ]],0))="n/a","n/a",I319-INDEX(tab_MinKomp[Ryzyko zawodowe na stanowiskach pracyv/ Berufliche Risiken an Arbeitsstellen],MATCH($B319,tab_MinKomp[[Stanowisko / Position ]:[Stanowisko / Position ]],0)))</f>
        <v>0</v>
      </c>
      <c r="J320" s="193">
        <f>IF(INDEX(tab_MinKomp[Gospodarka substancjami niebezpiecznymi / Gefahrstoffmanagement],MATCH($B319,tab_MinKomp[[Stanowisko / Position ]:[Stanowisko / Position ]],0))="n/a","n/a",J319-INDEX(tab_MinKomp[Gospodarka substancjami niebezpiecznymi / Gefahrstoffmanagement],MATCH($B319,tab_MinKomp[[Stanowisko / Position ]:[Stanowisko / Position ]],0)))</f>
        <v>-1</v>
      </c>
      <c r="K320" s="193">
        <f>IF(INDEX(tab_MinKomp[Gospodarka odpadami / Abfallwirtschaft],MATCH($B319,tab_MinKomp[[Stanowisko / Position ]:[Stanowisko / Position ]],0))="n/a","n/a",K319-INDEX(tab_MinKomp[Gospodarka odpadami / Abfallwirtschaft],MATCH($B319,tab_MinKomp[[Stanowisko / Position ]:[Stanowisko / Position ]],0)))</f>
        <v>-1</v>
      </c>
      <c r="L320" s="194">
        <f>IF(INDEX(tab_MinKomp[Przepisy kodeksu pracy / Bestimmungen des Arbeitsgesetzes],MATCH($B319,tab_MinKomp[[Stanowisko / Position ]:[Stanowisko / Position ]],0))="n/a","n/a",L319-INDEX(tab_MinKomp[Przepisy kodeksu pracy / Bestimmungen des Arbeitsgesetzes],MATCH($B319,tab_MinKomp[[Stanowisko / Position ]:[Stanowisko / Position ]],0)))</f>
        <v>0</v>
      </c>
      <c r="M320" s="195" t="str">
        <f>IF(INDEX(tab_MinKomp[Przepisy o ub.społ. ZUS  / Sozialversicherungsvorschriften],MATCH($B319,tab_MinKomp[[Stanowisko / Position ]:[Stanowisko / Position ]],0))="n/a","n/a",M319-INDEX(tab_MinKomp[Przepisy o ub.społ. ZUS  / Sozialversicherungsvorschriften],MATCH($B319,tab_MinKomp[[Stanowisko / Position ]:[Stanowisko / Position ]],0)))</f>
        <v>n/a</v>
      </c>
      <c r="N320" s="194" t="str">
        <f>IF(INDEX(tab_MinKomp[PRZEPISY O PDOF /persönlich Einkommensteuergesetz ],MATCH($B319,tab_MinKomp[[Stanowisko / Position ]:[Stanowisko / Position ]],0))="n/a","n/a",N319-INDEX(tab_MinKomp[PRZEPISY O PDOF /persönlich Einkommensteuergesetz ],MATCH($B319,tab_MinKomp[[Stanowisko / Position ]:[Stanowisko / Position ]],0)))</f>
        <v>n/a</v>
      </c>
      <c r="O320" s="194">
        <f>IF(INDEX(tab_MinKomp[Regulamin pracy / Arbeitsordnung],MATCH($B319,tab_MinKomp[[Stanowisko / Position ]:[Stanowisko / Position ]],0))="n/a","n/a",O319-INDEX(tab_MinKomp[Regulamin pracy / Arbeitsordnung],MATCH($B319,tab_MinKomp[[Stanowisko / Position ]:[Stanowisko / Position ]],0)))</f>
        <v>0</v>
      </c>
      <c r="P320" s="194">
        <f>IF(INDEX(tab_MinKomp[Regulamin wynagradzania / Vergütungsordnung],MATCH($B319,tab_MinKomp[[Stanowisko / Position ]:[Stanowisko / Position ]],0))="n/a","n/a",P319-INDEX(tab_MinKomp[Regulamin wynagradzania / Vergütungsordnung],MATCH($B319,tab_MinKomp[[Stanowisko / Position ]:[Stanowisko / Position ]],0)))</f>
        <v>0</v>
      </c>
      <c r="Q320" s="194" t="str">
        <f>IF(INDEX(tab_MinKomp[System R2PŁATNIK PRO: Płace / Lohnabrechnung],MATCH($B319,tab_MinKomp[[Stanowisko / Position ]:[Stanowisko / Position ]],0))="n/a","n/a",Q319-INDEX(tab_MinKomp[System R2PŁATNIK PRO: Płace / Lohnabrechnung],MATCH($B319,tab_MinKomp[[Stanowisko / Position ]:[Stanowisko / Position ]],0)))</f>
        <v>n/a</v>
      </c>
      <c r="R320" s="194" t="str">
        <f>IF(INDEX(tab_MinKomp[SystemR2PŁATNIK PRO: KADRY / Personaldaten],MATCH($B319,tab_MinKomp[[Stanowisko / Position ]:[Stanowisko / Position ]],0))="n/a","n/a",R319-INDEX(tab_MinKomp[SystemR2PŁATNIK PRO: KADRY / Personaldaten],MATCH($B319,tab_MinKomp[[Stanowisko / Position ]:[Stanowisko / Position ]],0)))</f>
        <v>n/a</v>
      </c>
      <c r="S320" s="194" t="str">
        <f>IF(INDEX(tab_MinKomp[SYSTEM R2PŁATNIK PRO: zarządzanie pracownikami / Arbeitsverwaltung],MATCH($B319,tab_MinKomp[[Stanowisko / Position ]:[Stanowisko / Position ]],0))="n/a","n/a",S319-INDEX(tab_MinKomp[SYSTEM R2PŁATNIK PRO: zarządzanie pracownikami / Arbeitsverwaltung],MATCH($B319,tab_MinKomp[[Stanowisko / Position ]:[Stanowisko / Position ]],0)))</f>
        <v>n/a</v>
      </c>
      <c r="T320" s="194" t="str">
        <f>IF(INDEX(tab_MinKomp[Doradztwo, wsparcie personalne / Personalberatung und Unterstützung],MATCH($B319,tab_MinKomp[[Stanowisko / Position ]:[Stanowisko / Position ]],0))="n/a","n/a",T319-INDEX(tab_MinKomp[Doradztwo, wsparcie personalne / Personalberatung und Unterstützung],MATCH($B319,tab_MinKomp[[Stanowisko / Position ]:[Stanowisko / Position ]],0)))</f>
        <v>n/a</v>
      </c>
      <c r="U320" s="194" t="str">
        <f>IF(INDEX(tab_MinKomp[Przepisy o podatku VAT / MwSt.- Gesetz],MATCH($B319,tab_MinKomp[[Stanowisko / Position ]:[Stanowisko / Position ]],0))="n/a","n/a",U319-INDEX(tab_MinKomp[Przepisy o podatku VAT / MwSt.- Gesetz],MATCH($B319,tab_MinKomp[[Stanowisko / Position ]:[Stanowisko / Position ]],0)))</f>
        <v>n/a</v>
      </c>
      <c r="V320" s="194" t="str">
        <f>IF(INDEX(tab_MinKomp[PrzepisyPDOP / geschäftlich Einkommensteuergesetz],MATCH($B319,tab_MinKomp[[Stanowisko / Position ]:[Stanowisko / Position ]],0))="n/a","n/a",V319-INDEX(tab_MinKomp[PrzepisyPDOP / geschäftlich Einkommensteuergesetz],MATCH($B319,tab_MinKomp[[Stanowisko / Position ]:[Stanowisko / Position ]],0)))</f>
        <v>n/a</v>
      </c>
      <c r="W320" s="194" t="str">
        <f>IF(INDEX(tab_MinKomp[System BAAN / FINANSE (FIBU)],MATCH($B319,tab_MinKomp[[Stanowisko / Position ]:[Stanowisko / Position ]],0))="n/a","n/a",W319-INDEX(tab_MinKomp[System BAAN / FINANSE (FIBU)],MATCH($B319,tab_MinKomp[[Stanowisko / Position ]:[Stanowisko / Position ]],0)))</f>
        <v>n/a</v>
      </c>
      <c r="X320" s="194" t="str">
        <f>IF(INDEX(tab_MinKomp[Systemy pomocnicze / Hilfssysteme(STOCKPROGRAM, KALK2000 etc.)],MATCH($B319,tab_MinKomp[[Stanowisko / Position ]:[Stanowisko / Position ]],0))="n/a","n/a",X319-INDEX(tab_MinKomp[Systemy pomocnicze / Hilfssysteme(STOCKPROGRAM, KALK2000 etc.)],MATCH($B319,tab_MinKomp[[Stanowisko / Position ]:[Stanowisko / Position ]],0)))</f>
        <v>n/a</v>
      </c>
      <c r="Y320" s="194" t="str">
        <f>IF(INDEX(tab_MinKomp[Polityka rachunkowości / Buchführungspolitik],MATCH($B319,tab_MinKomp[[Stanowisko / Position ]:[Stanowisko / Position ]],0))="n/a","n/a",Y319-INDEX(tab_MinKomp[Polityka rachunkowości / Buchführungspolitik],MATCH($B319,tab_MinKomp[[Stanowisko / Position ]:[Stanowisko / Position ]],0)))</f>
        <v>n/a</v>
      </c>
      <c r="Z320" s="194" t="str">
        <f>IF(INDEX(tab_MinKomp[Ustawa o rachunkowości / Rechnungslegungsgesetz],MATCH($B319,tab_MinKomp[[Stanowisko / Position ]:[Stanowisko / Position ]],0))="n/a","n/a",Z319-INDEX(tab_MinKomp[Ustawa o rachunkowości / Rechnungslegungsgesetz],MATCH($B319,tab_MinKomp[[Stanowisko / Position ]:[Stanowisko / Position ]],0)))</f>
        <v>n/a</v>
      </c>
      <c r="AA320" s="194" t="str">
        <f>IF(INDEX(tab_MinKomp[WORKFLOW - TS-100],MATCH($B319,tab_MinKomp[[Stanowisko / Position ]:[Stanowisko / Position ]],0))="n/a","n/a",AA319-INDEX(tab_MinKomp[WORKFLOW - TS-100],MATCH($B319,tab_MinKomp[[Stanowisko / Position ]:[Stanowisko / Position ]],0)))</f>
        <v>n/a</v>
      </c>
      <c r="AB320" s="194" t="str">
        <f>IF(INDEX(tab_MinKomp[WORKFLOW - SFMS],MATCH($B319,tab_MinKomp[[Stanowisko / Position ]:[Stanowisko / Position ]],0))="n/a","n/a",AB319-INDEX(tab_MinKomp[WORKFLOW - SFMS],MATCH($B319,tab_MinKomp[[Stanowisko / Position ]:[Stanowisko / Position ]],0)))</f>
        <v>n/a</v>
      </c>
      <c r="AC320" s="194" t="str">
        <f>IF(INDEX(tab_MinKomp[System ISO 9001:2015],MATCH($B319,tab_MinKomp[[Stanowisko / Position ]:[Stanowisko / Position ]],0))="n/a","n/a",AC319-INDEX(tab_MinKomp[System ISO 9001:2015],MATCH($B319,tab_MinKomp[[Stanowisko / Position ]:[Stanowisko / Position ]],0)))</f>
        <v>n/a</v>
      </c>
      <c r="AD320" s="194" t="str">
        <f>IF(INDEX(tab_MinKomp[System ISO 9001:2015],MATCH($B319,tab_MinKomp[[Stanowisko / Position ]:[Stanowisko / Position ]],0))="n/a","n/a",AD319-INDEX(tab_MinKomp[System ISO 9001:2015],MATCH($B319,tab_MinKomp[[Stanowisko / Position ]:[Stanowisko / Position ]],0)))</f>
        <v>n/a</v>
      </c>
      <c r="AE320" s="194" t="str">
        <f>IF(INDEX(tab_MinKomp[System ISO 9001:2015],MATCH($B319,tab_MinKomp[[Stanowisko / Position ]:[Stanowisko / Position ]],0))="n/a","n/a",AE319-INDEX(tab_MinKomp[System ISO 9001:2015],MATCH($B319,tab_MinKomp[[Stanowisko / Position ]:[Stanowisko / Position ]],0)))</f>
        <v>n/a</v>
      </c>
      <c r="AF320" s="194" t="str">
        <f>IF(INDEX(tab_MinKomp[System ISO 9001:2015],MATCH($B319,tab_MinKomp[[Stanowisko / Position ]:[Stanowisko / Position ]],0))="n/a","n/a",AF319-INDEX(tab_MinKomp[System ISO 9001:2015],MATCH($B319,tab_MinKomp[[Stanowisko / Position ]:[Stanowisko / Position ]],0)))</f>
        <v>n/a</v>
      </c>
      <c r="AG320" s="194" t="str">
        <f>IF(INDEX(tab_MinKomp[Wymagania VDA 6.3 Process / Forderungen],MATCH($B319,tab_MinKomp[[Stanowisko / Position ]:[Stanowisko / Position ]],0))="n/a","n/a",AG319-INDEX(tab_MinKomp[Wymagania VDA 6.3 Process / Forderungen],MATCH($B319,tab_MinKomp[[Stanowisko / Position ]:[Stanowisko / Position ]],0)))</f>
        <v>n/a</v>
      </c>
      <c r="AH320" s="194" t="str">
        <f>IF(INDEX(tab_MinKomp[Wymagania VDA 6.5 Product / Forderungen],MATCH($B319,tab_MinKomp[[Stanowisko / Position ]:[Stanowisko / Position ]],0))="n/a","n/a",AH319-INDEX(tab_MinKomp[Wymagania VDA 6.5 Product / Forderungen],MATCH($B319,tab_MinKomp[[Stanowisko / Position ]:[Stanowisko / Position ]],0)))</f>
        <v>n/a</v>
      </c>
      <c r="AI320" s="194" t="str">
        <f>IF(INDEX(tab_MinKomp[System ISO 9001:2015],MATCH($B319,tab_MinKomp[[Stanowisko / Position ]:[Stanowisko / Position ]],0))="n/a","n/a",AI319-INDEX(tab_MinKomp[System ISO 9001:2015],MATCH($B319,tab_MinKomp[[Stanowisko / Position ]:[Stanowisko / Position ]],0)))</f>
        <v>n/a</v>
      </c>
      <c r="AJ320" s="194" t="str">
        <f>IF(INDEX(tab_MinKomp[Auditor systemu ISO 17021:2018],MATCH($B319,tab_MinKomp[[Stanowisko / Position ]:[Stanowisko / Position ]],0))="n/a","n/a",AJ319-INDEX(tab_MinKomp[Auditor systemu ISO 17021:2018],MATCH($B319,tab_MinKomp[[Stanowisko / Position ]:[Stanowisko / Position ]],0)))</f>
        <v>n/a</v>
      </c>
      <c r="AK320" s="194" t="str">
        <f>IF(INDEX(tab_MinKomp[Pełnomocnik systemu / Systemvertreter],MATCH($B319,tab_MinKomp[[Stanowisko / Position ]:[Stanowisko / Position ]],0))="n/a","n/a",AK319-INDEX(tab_MinKomp[Pełnomocnik systemu / Systemvertreter],MATCH($B319,tab_MinKomp[[Stanowisko / Position ]:[Stanowisko / Position ]],0)))</f>
        <v>n/a</v>
      </c>
      <c r="AL320" s="194">
        <f>IF(INDEX(tab_MinKomp[Polityka Etyczna - Compliance],MATCH($B319,tab_MinKomp[[Stanowisko / Position ]:[Stanowisko / Position ]],0))="n/a","n/a",AL319-INDEX(tab_MinKomp[Polityka Etyczna - Compliance],MATCH($B319,tab_MinKomp[[Stanowisko / Position ]:[Stanowisko / Position ]],0)))</f>
        <v>0</v>
      </c>
      <c r="AM320" s="194" t="str">
        <f>IF(INDEX(tab_MinKomp[WDRAŻANIE NOWYCH PROJEKTÓW/ PROCEDURA CTM],MATCH($B319,tab_MinKomp[[Stanowisko / Position ]:[Stanowisko / Position ]],0))="n/a","n/a",AM319-INDEX(tab_MinKomp[WDRAŻANIE NOWYCH PROJEKTÓW/ PROCEDURA CTM],MATCH($B319,tab_MinKomp[[Stanowisko / Position ]:[Stanowisko / Position ]],0)))</f>
        <v>n/a</v>
      </c>
      <c r="AN320" s="194" t="str">
        <f>IF(INDEX(tab_MinKomp[KAMIENIE MILOWE MSL/PIFF],MATCH($B319,tab_MinKomp[[Stanowisko / Position ]:[Stanowisko / Position ]],0))="n/a","n/a",AN319-INDEX(tab_MinKomp[KAMIENIE MILOWE MSL/PIFF],MATCH($B319,tab_MinKomp[[Stanowisko / Position ]:[Stanowisko / Position ]],0)))</f>
        <v>n/a</v>
      </c>
      <c r="AO320" s="194" t="str">
        <f>IF(INDEX(tab_MinKomp[FMEA],MATCH($B319,tab_MinKomp[[Stanowisko / Position ]:[Stanowisko / Position ]],0))="n/a","n/a",AO319-INDEX(tab_MinKomp[FMEA],MATCH($B319,tab_MinKomp[[Stanowisko / Position ]:[Stanowisko / Position ]],0)))</f>
        <v>n/a</v>
      </c>
      <c r="AP320" s="194" t="str">
        <f>IF(INDEX(tab_MinKomp[FMEA],MATCH($B319,tab_MinKomp[[Stanowisko / Position ]:[Stanowisko / Position ]],0))="n/a","n/a",AP319-INDEX(tab_MinKomp[FMEA],MATCH($B319,tab_MinKomp[[Stanowisko / Position ]:[Stanowisko / Position ]],0)))</f>
        <v>n/a</v>
      </c>
      <c r="AQ320" s="194" t="str">
        <f>IF(INDEX(tab_MinKomp[FMEA],MATCH($B319,tab_MinKomp[[Stanowisko / Position ]:[Stanowisko / Position ]],0))="n/a","n/a",AQ319-INDEX(tab_MinKomp[FMEA],MATCH($B319,tab_MinKomp[[Stanowisko / Position ]:[Stanowisko / Position ]],0)))</f>
        <v>n/a</v>
      </c>
      <c r="AR320" s="194" t="str">
        <f>IF(INDEX(tab_MinKomp[APQP],MATCH($B319,tab_MinKomp[[Stanowisko / Position ]:[Stanowisko / Position ]],0))="n/a","n/a",AR319-INDEX(tab_MinKomp[APQP],MATCH($B319,tab_MinKomp[[Stanowisko / Position ]:[Stanowisko / Position ]],0)))</f>
        <v>n/a</v>
      </c>
      <c r="AS320" s="194" t="str">
        <f>IF(INDEX(tab_MinKomp[MSA],MATCH($B319,tab_MinKomp[[Stanowisko / Position ]:[Stanowisko / Position ]],0))="n/a","n/a",AS319-INDEX(tab_MinKomp[MSA],MATCH($B319,tab_MinKomp[[Stanowisko / Position ]:[Stanowisko / Position ]],0)))</f>
        <v>n/a</v>
      </c>
      <c r="AT320" s="194" t="str">
        <f>IF(INDEX(tab_MinKomp[SPC],MATCH($B319,tab_MinKomp[[Stanowisko / Position ]:[Stanowisko / Position ]],0))="n/a","n/a",AT319-INDEX(tab_MinKomp[SPC],MATCH($B319,tab_MinKomp[[Stanowisko / Position ]:[Stanowisko / Position ]],0)))</f>
        <v>n/a</v>
      </c>
      <c r="AU320" s="194" t="str">
        <f>IF(INDEX(tab_MinKomp[CSR (SPECYFICZNE WYMAGANIA KLIENTA)],MATCH($B319,tab_MinKomp[[Stanowisko / Position ]:[Stanowisko / Position ]],0))="n/a","n/a",AU319-INDEX(tab_MinKomp[CSR (SPECYFICZNE WYMAGANIA KLIENTA)],MATCH($B319,tab_MinKomp[[Stanowisko / Position ]:[Stanowisko / Position ]],0)))</f>
        <v>n/a</v>
      </c>
      <c r="AV320" s="194">
        <f>IF(INDEX(tab_MinKomp[5S],MATCH($B319,tab_MinKomp[[Stanowisko / Position ]:[Stanowisko / Position ]],0))="n/a","n/a",AV319-INDEX(tab_MinKomp[5S],MATCH($B319,tab_MinKomp[[Stanowisko / Position ]:[Stanowisko / Position ]],0)))</f>
        <v>0</v>
      </c>
      <c r="AW320" s="194" t="str">
        <f>IF(INDEX(tab_MinKomp[FMEA],MATCH($B319,tab_MinKomp[[Stanowisko / Position ]:[Stanowisko / Position ]],0))="n/a","n/a",AW319-INDEX(tab_MinKomp[FMEA],MATCH($B319,tab_MinKomp[[Stanowisko / Position ]:[Stanowisko / Position ]],0)))</f>
        <v>n/a</v>
      </c>
      <c r="AX320" s="194" t="str">
        <f>IF(INDEX(tab_MinKomp[5R],MATCH($B319,tab_MinKomp[[Stanowisko / Position ]:[Stanowisko / Position ]],0))="n/a","n/a",AX319-INDEX(tab_MinKomp[5R],MATCH($B319,tab_MinKomp[[Stanowisko / Position ]:[Stanowisko / Position ]],0)))</f>
        <v>n/a</v>
      </c>
      <c r="AY320" s="194" t="str">
        <f>IF(INDEX(tab_MinKomp[Six Sigma],MATCH($B319,tab_MinKomp[[Stanowisko / Position ]:[Stanowisko / Position ]],0))="n/a","n/a",AY319-INDEX(tab_MinKomp[Six Sigma],MATCH($B319,tab_MinKomp[[Stanowisko / Position ]:[Stanowisko / Position ]],0)))</f>
        <v>n/a</v>
      </c>
      <c r="AZ320" s="194" t="str">
        <f>IF(INDEX(tab_MinKomp[System BAAN / Distribution &amp; Supply Chain],MATCH($B319,tab_MinKomp[[Stanowisko / Position ]:[Stanowisko / Position ]],0))="n/a","n/a",AZ319-INDEX(tab_MinKomp[System BAAN / Distribution &amp; Supply Chain],MATCH($B319,tab_MinKomp[[Stanowisko / Position ]:[Stanowisko / Position ]],0)))</f>
        <v>n/a</v>
      </c>
      <c r="BA320" s="194" t="str">
        <f>IF(INDEX(tab_MinKomp[Informatyka ogólna (techniczne i systemowe) / Allgemeine IT (Technik und System)],MATCH($B319,tab_MinKomp[[Stanowisko / Position ]:[Stanowisko / Position ]],0))="n/a","n/a",BA319-INDEX(tab_MinKomp[Informatyka ogólna (techniczne i systemowe) / Allgemeine IT (Technik und System)],MATCH($B319,tab_MinKomp[[Stanowisko / Position ]:[Stanowisko / Position ]],0)))</f>
        <v>n/a</v>
      </c>
      <c r="BB320" s="194" t="str">
        <f>IF(INDEX(tab_MinKomp[Informatyka ogólna (techniczne i systemowe) / Allgemeine IT (Technik und System)],MATCH($B319,tab_MinKomp[[Stanowisko / Position ]:[Stanowisko / Position ]],0))="n/a","n/a",BB319-INDEX(tab_MinKomp[Informatyka ogólna (techniczne i systemowe) / Allgemeine IT (Technik und System)],MATCH($B319,tab_MinKomp[[Stanowisko / Position ]:[Stanowisko / Position ]],0)))</f>
        <v>n/a</v>
      </c>
      <c r="BC320" s="194">
        <f>IF(INDEX(tab_MinKomp[Organizacja dostaw / Versorgungsorganisation],MATCH($B319,tab_MinKomp[[Stanowisko / Position ]:[Stanowisko / Position ]],0))="n/a","n/a",BC319-INDEX(tab_MinKomp[Organizacja dostaw / Versorgungsorganisation],MATCH($B319,tab_MinKomp[[Stanowisko / Position ]:[Stanowisko / Position ]],0)))</f>
        <v>1</v>
      </c>
      <c r="BD320" s="194">
        <f>IF(INDEX(tab_MinKomp[Organizacja wysyłek / Organisation von Lieferungen],MATCH($B319,tab_MinKomp[[Stanowisko / Position ]:[Stanowisko / Position ]],0))="n/a","n/a",BD319-INDEX(tab_MinKomp[Organizacja wysyłek / Organisation von Lieferungen],MATCH($B319,tab_MinKomp[[Stanowisko / Position ]:[Stanowisko / Position ]],0)))</f>
        <v>-1</v>
      </c>
      <c r="BE320" s="194" t="str">
        <f>IF(INDEX(tab_MinKomp[Analiza magazynowa - Program Polen.mdb / Inventuranalyse],MATCH($B319,tab_MinKomp[[Stanowisko / Position ]:[Stanowisko / Position ]],0))="n/a","n/a",BE319-INDEX(tab_MinKomp[Analiza magazynowa - Program Polen.mdb / Inventuranalyse],MATCH($B319,tab_MinKomp[[Stanowisko / Position ]:[Stanowisko / Position ]],0)))</f>
        <v>n/a</v>
      </c>
      <c r="BF320" s="190" t="str">
        <f>IF(INDEX(tab_MinKomp[MMOG (Materials Management Operations Guidelines)],MATCH($B319,tab_MinKomp[[Stanowisko / Position ]:[Stanowisko / Position ]],0))="n/a","n/a",BF319-INDEX(tab_MinKomp[MMOG (Materials Management Operations Guidelines)],MATCH($B319,tab_MinKomp[[Stanowisko / Position ]:[Stanowisko / Position ]],0)))</f>
        <v>n/a</v>
      </c>
      <c r="BG320" s="190" t="str">
        <f>IF(INDEX(tab_MinKomp[GPP],MATCH($B319,tab_MinKomp[[Stanowisko / Position ]:[Stanowisko / Position ]],0))="n/a","n/a",BG319-INDEX(tab_MinKomp[GPP],MATCH($B319,tab_MinKomp[[Stanowisko / Position ]:[Stanowisko / Position ]],0)))</f>
        <v>n/a</v>
      </c>
      <c r="BH320" s="190" t="str">
        <f>IF(INDEX(tab_MinKomp[AIAG (Automotive Industry Action Group)],MATCH($B319,tab_MinKomp[[Stanowisko / Position ]:[Stanowisko / Position ]],0))="n/a","n/a",BH319-INDEX(tab_MinKomp[AIAG (Automotive Industry Action Group)],MATCH($B319,tab_MinKomp[[Stanowisko / Position ]:[Stanowisko / Position ]],0)))</f>
        <v>n/a</v>
      </c>
      <c r="BI320" s="190" t="str">
        <f>IF(INDEX(tab_MinKomp[Super-G disputes],MATCH($B319,tab_MinKomp[[Stanowisko / Position ]:[Stanowisko / Position ]],0))="n/a","n/a",BI319-INDEX(tab_MinKomp[Super-G disputes],MATCH($B319,tab_MinKomp[[Stanowisko / Position ]:[Stanowisko / Position ]],0)))</f>
        <v>n/a</v>
      </c>
      <c r="BJ320" s="190" t="str">
        <f>IF(INDEX(tab_MinKomp[CMMS3/eDDL (Direct Data Link)],MATCH($B319,tab_MinKomp[[Stanowisko / Position ]:[Stanowisko / Position ]],0))="n/a","n/a",BJ319-INDEX(tab_MinKomp[CMMS3/eDDL (Direct Data Link)],MATCH($B319,tab_MinKomp[[Stanowisko / Position ]:[Stanowisko / Position ]],0)))</f>
        <v>n/a</v>
      </c>
      <c r="BK320" s="190" t="str">
        <f>IF(INDEX(tab_MinKomp[MP&amp;L (Material Planning and Logistics)],MATCH($B319,tab_MinKomp[[Stanowisko / Position ]:[Stanowisko / Position ]],0))="n/a","n/a",BK319-INDEX(tab_MinKomp[MP&amp;L (Material Planning and Logistics)],MATCH($B319,tab_MinKomp[[Stanowisko / Position ]:[Stanowisko / Position ]],0)))</f>
        <v>n/a</v>
      </c>
      <c r="BL320" s="190" t="str">
        <f>IF(INDEX(tab_MinKomp[Supplier delivery rating],MATCH($B319,tab_MinKomp[[Stanowisko / Position ]:[Stanowisko / Position ]],0))="n/a","n/a",BL319-INDEX(tab_MinKomp[Supplier delivery rating],MATCH($B319,tab_MinKomp[[Stanowisko / Position ]:[Stanowisko / Position ]],0)))</f>
        <v>n/a</v>
      </c>
      <c r="BM320" s="194" t="str">
        <f>IF(INDEX(tab_MinKomp[Informatyka ogólna (techniczne i systemowe) / Allgemeine IT (Technik und System)],MATCH($B319,tab_MinKomp[[Stanowisko / Position ]:[Stanowisko / Position ]],0))="n/a","n/a",BM319-INDEX(tab_MinKomp[Informatyka ogólna (techniczne i systemowe) / Allgemeine IT (Technik und System)],MATCH($B319,tab_MinKomp[[Stanowisko / Position ]:[Stanowisko / Position ]],0)))</f>
        <v>n/a</v>
      </c>
      <c r="BN320" s="194" t="str">
        <f>IF(INDEX(tab_MinKomp[Informatyka ogólna (techniczne i systemowe) / Allgemeine IT (Technik und System)],MATCH($B319,tab_MinKomp[[Stanowisko / Position ]:[Stanowisko / Position ]],0))="n/a","n/a",BN319-INDEX(tab_MinKomp[Informatyka ogólna (techniczne i systemowe) / Allgemeine IT (Technik und System)],MATCH($B319,tab_MinKomp[[Stanowisko / Position ]:[Stanowisko / Position ]],0)))</f>
        <v>n/a</v>
      </c>
      <c r="BO320" s="194" t="str">
        <f>IF(INDEX(tab_MinKomp[Informatyka ogólna (techniczne i systemowe) / Allgemeine IT (Technik und System)],MATCH($B319,tab_MinKomp[[Stanowisko / Position ]:[Stanowisko / Position ]],0))="n/a","n/a",BO319-INDEX(tab_MinKomp[Informatyka ogólna (techniczne i systemowe) / Allgemeine IT (Technik und System)],MATCH($B319,tab_MinKomp[[Stanowisko / Position ]:[Stanowisko / Position ]],0)))</f>
        <v>n/a</v>
      </c>
      <c r="BP320" s="194" t="str">
        <f>IF(INDEX(tab_MinKomp[Informatyka ogólna (techniczne i systemowe) / Allgemeine IT (Technik und System)],MATCH($B319,tab_MinKomp[[Stanowisko / Position ]:[Stanowisko / Position ]],0))="n/a","n/a",BP319-INDEX(tab_MinKomp[Informatyka ogólna (techniczne i systemowe) / Allgemeine IT (Technik und System)],MATCH($B319,tab_MinKomp[[Stanowisko / Position ]:[Stanowisko / Position ]],0)))</f>
        <v>n/a</v>
      </c>
      <c r="BQ320" s="194" t="str">
        <f>IF(INDEX(tab_MinKomp[Informatyka ogólna (techniczne i systemowe) / Allgemeine IT (Technik und System)],MATCH($B319,tab_MinKomp[[Stanowisko / Position ]:[Stanowisko / Position ]],0))="n/a","n/a",BQ319-INDEX(tab_MinKomp[Informatyka ogólna (techniczne i systemowe) / Allgemeine IT (Technik und System)],MATCH($B319,tab_MinKomp[[Stanowisko / Position ]:[Stanowisko / Position ]],0)))</f>
        <v>n/a</v>
      </c>
      <c r="BR320" s="194" t="str">
        <f>IF(INDEX(tab_MinKomp[Informatyka ogólna (techniczne i systemowe) / Allgemeine IT (Technik und System)],MATCH($B319,tab_MinKomp[[Stanowisko / Position ]:[Stanowisko / Position ]],0))="n/a","n/a",BR319-INDEX(tab_MinKomp[Informatyka ogólna (techniczne i systemowe) / Allgemeine IT (Technik und System)],MATCH($B319,tab_MinKomp[[Stanowisko / Position ]:[Stanowisko / Position ]],0)))</f>
        <v>n/a</v>
      </c>
      <c r="BS320" s="194" t="str">
        <f>IF(INDEX(tab_MinKomp[Informatyka ogólna (techniczne i systemowe) / Allgemeine IT (Technik und System)],MATCH($B319,tab_MinKomp[[Stanowisko / Position ]:[Stanowisko / Position ]],0))="n/a","n/a",BS319-INDEX(tab_MinKomp[Informatyka ogólna (techniczne i systemowe) / Allgemeine IT (Technik und System)],MATCH($B319,tab_MinKomp[[Stanowisko / Position ]:[Stanowisko / Position ]],0)))</f>
        <v>n/a</v>
      </c>
      <c r="BT320" s="194" t="str">
        <f>IF(INDEX(tab_MinKomp[Informatyka ogólna (techniczne i systemowe) / Allgemeine IT (Technik und System)],MATCH($B319,tab_MinKomp[[Stanowisko / Position ]:[Stanowisko / Position ]],0))="n/a","n/a",BT319-INDEX(tab_MinKomp[Informatyka ogólna (techniczne i systemowe) / Allgemeine IT (Technik und System)],MATCH($B319,tab_MinKomp[[Stanowisko / Position ]:[Stanowisko / Position ]],0)))</f>
        <v>n/a</v>
      </c>
      <c r="BU320" s="194" t="str">
        <f>IF(INDEX(tab_MinKomp[Informatyka ogólna (techniczne i systemowe) / Allgemeine IT (Technik und System)],MATCH($B319,tab_MinKomp[[Stanowisko / Position ]:[Stanowisko / Position ]],0))="n/a","n/a",BU319-INDEX(tab_MinKomp[Informatyka ogólna (techniczne i systemowe) / Allgemeine IT (Technik und System)],MATCH($B319,tab_MinKomp[[Stanowisko / Position ]:[Stanowisko / Position ]],0)))</f>
        <v>n/a</v>
      </c>
      <c r="BV320" s="194" t="str">
        <f>IF(INDEX(tab_MinKomp[Informatyka ogólna (techniczne i systemowe) / Allgemeine IT (Technik und System)],MATCH($B319,tab_MinKomp[[Stanowisko / Position ]:[Stanowisko / Position ]],0))="n/a","n/a",BV319-INDEX(tab_MinKomp[Informatyka ogólna (techniczne i systemowe) / Allgemeine IT (Technik und System)],MATCH($B319,tab_MinKomp[[Stanowisko / Position ]:[Stanowisko / Position ]],0)))</f>
        <v>n/a</v>
      </c>
      <c r="BW320" s="194" t="str">
        <f>IF(INDEX(tab_MinKomp[Informatyka ogólna (techniczne i systemowe) / Allgemeine IT (Technik und System)],MATCH($B319,tab_MinKomp[[Stanowisko / Position ]:[Stanowisko / Position ]],0))="n/a","n/a",BW319-INDEX(tab_MinKomp[Informatyka ogólna (techniczne i systemowe) / Allgemeine IT (Technik und System)],MATCH($B319,tab_MinKomp[[Stanowisko / Position ]:[Stanowisko / Position ]],0)))</f>
        <v>n/a</v>
      </c>
      <c r="BX320" s="194" t="str">
        <f>IF(INDEX(tab_MinKomp[Informatyka ogólna (techniczne i systemowe) / Allgemeine IT (Technik und System)],MATCH($B319,tab_MinKomp[[Stanowisko / Position ]:[Stanowisko / Position ]],0))="n/a","n/a",BX319-INDEX(tab_MinKomp[Informatyka ogólna (techniczne i systemowe) / Allgemeine IT (Technik und System)],MATCH($B319,tab_MinKomp[[Stanowisko / Position ]:[Stanowisko / Position ]],0)))</f>
        <v>n/a</v>
      </c>
      <c r="BY320" s="194" t="str">
        <f>IF(INDEX(tab_MinKomp[Obsługa maszyn Engel / Engel Maschinenbedienung],MATCH($B319,tab_MinKomp[[Stanowisko / Position ]:[Stanowisko / Position ]],0))="n/a","n/a",BY319-INDEX(tab_MinKomp[Obsługa maszyn Engel / Engel Maschinenbedienung],MATCH($B319,tab_MinKomp[[Stanowisko / Position ]:[Stanowisko / Position ]],0)))</f>
        <v>n/a</v>
      </c>
      <c r="BZ320" s="194" t="str">
        <f>IF(INDEX(tab_MinKomp[Informatyka ogólna (techniczne i systemowe) / Allgemeine IT (Technik und System)],MATCH($B319,tab_MinKomp[[Stanowisko / Position ]:[Stanowisko / Position ]],0))="n/a","n/a",BZ319-INDEX(tab_MinKomp[Informatyka ogólna (techniczne i systemowe) / Allgemeine IT (Technik und System)],MATCH($B319,tab_MinKomp[[Stanowisko / Position ]:[Stanowisko / Position ]],0)))</f>
        <v>n/a</v>
      </c>
      <c r="CA320" s="194" t="str">
        <f>IF(INDEX(tab_MinKomp[Obsługa maszyn KVT / KVT Maschinenbedienung],MATCH($B319,tab_MinKomp[[Stanowisko / Position ]:[Stanowisko / Position ]],0))="n/a","n/a",CA319-INDEX(tab_MinKomp[Obsługa maszyn KVT / KVT Maschinenbedienung],MATCH($B319,tab_MinKomp[[Stanowisko / Position ]:[Stanowisko / Position ]],0)))</f>
        <v>n/a</v>
      </c>
      <c r="CB320" s="194" t="str">
        <f>IF(INDEX(tab_MinKomp[Obsługa maszyn ASL / ASL Maschinenbedienung],MATCH($B319,tab_MinKomp[[Stanowisko / Position ]:[Stanowisko / Position ]],0))="n/a","n/a",CB319-INDEX(tab_MinKomp[Obsługa maszyn ASL / ASL Maschinenbedienung],MATCH($B319,tab_MinKomp[[Stanowisko / Position ]:[Stanowisko / Position ]],0)))</f>
        <v>n/a</v>
      </c>
      <c r="CC320" s="194" t="str">
        <f>IF(INDEX(tab_MinKomp[Obsługa maszyn Branson / Branson Maschinenbedienung],MATCH($B319,tab_MinKomp[[Stanowisko / Position ]:[Stanowisko / Position ]],0))="n/a","n/a",CC319-INDEX(tab_MinKomp[Obsługa maszyn Branson / Branson Maschinenbedienung],MATCH($B319,tab_MinKomp[[Stanowisko / Position ]:[Stanowisko / Position ]],0)))</f>
        <v>n/a</v>
      </c>
      <c r="CD320" s="194" t="str">
        <f>IF(INDEX(tab_MinKomp[Informatyka ogólna (techniczne i systemowe) / Allgemeine IT (Technik und System)],MATCH($B319,tab_MinKomp[[Stanowisko / Position ]:[Stanowisko / Position ]],0))="n/a","n/a",CD319-INDEX(tab_MinKomp[Informatyka ogólna (techniczne i systemowe) / Allgemeine IT (Technik und System)],MATCH($B319,tab_MinKomp[[Stanowisko / Position ]:[Stanowisko / Position ]],0)))</f>
        <v>n/a</v>
      </c>
      <c r="CE320" s="194" t="str">
        <f>IF(INDEX(tab_MinKomp[Obsługa maszyn Piovan / Piovan Maschinenbedienung],MATCH($B319,tab_MinKomp[[Stanowisko / Position ]:[Stanowisko / Position ]],0))="n/a","n/a",CE319-INDEX(tab_MinKomp[Obsługa maszyn Piovan / Piovan Maschinenbedienung],MATCH($B319,tab_MinKomp[[Stanowisko / Position ]:[Stanowisko / Position ]],0)))</f>
        <v>n/a</v>
      </c>
      <c r="CF320" s="194" t="str">
        <f>IF(INDEX(tab_MinKomp[Informatyka ogólna (techniczne i systemowe) / Allgemeine IT (Technik und System)],MATCH($B319,tab_MinKomp[[Stanowisko / Position ]:[Stanowisko / Position ]],0))="n/a","n/a",CF319-INDEX(tab_MinKomp[Informatyka ogólna (techniczne i systemowe) / Allgemeine IT (Technik und System)],MATCH($B319,tab_MinKomp[[Stanowisko / Position ]:[Stanowisko / Position ]],0)))</f>
        <v>n/a</v>
      </c>
      <c r="CG320" s="194" t="str">
        <f>IF(INDEX(tab_MinKomp[Informatyka ogólna (techniczne i systemowe) / Allgemeine IT (Technik und System)],MATCH($B319,tab_MinKomp[[Stanowisko / Position ]:[Stanowisko / Position ]],0))="n/a","n/a",CG319-INDEX(tab_MinKomp[Informatyka ogólna (techniczne i systemowe) / Allgemeine IT (Technik und System)],MATCH($B319,tab_MinKomp[[Stanowisko / Position ]:[Stanowisko / Position ]],0)))</f>
        <v>n/a</v>
      </c>
      <c r="CH320" s="194" t="str">
        <f>IF(INDEX(tab_MinKomp[Wymagania VDA 6.5 Product / Forderungen],MATCH($B319,tab_MinKomp[[Stanowisko / Position ]:[Stanowisko / Position ]],0))="n/a","n/a",CH319-INDEX(tab_MinKomp[Wymagania VDA 6.5 Product / Forderungen],MATCH($B319,tab_MinKomp[[Stanowisko / Position ]:[Stanowisko / Position ]],0)))</f>
        <v>n/a</v>
      </c>
      <c r="CI320" s="194" t="str">
        <f>IF(INDEX(tab_MinKomp[Wymagania VDA 6.5 Product / Forderungen],MATCH($B319,tab_MinKomp[[Stanowisko / Position ]:[Stanowisko / Position ]],0))="n/a","n/a",CI319-INDEX(tab_MinKomp[Wymagania VDA 6.5 Product / Forderungen],MATCH($B319,tab_MinKomp[[Stanowisko / Position ]:[Stanowisko / Position ]],0)))</f>
        <v>n/a</v>
      </c>
      <c r="CJ320" s="194" t="str">
        <f>IF(INDEX(tab_MinKomp[Wymagania VDA 6.5 Product / Forderungen],MATCH($B319,tab_MinKomp[[Stanowisko / Position ]:[Stanowisko / Position ]],0))="n/a","n/a",CJ319-INDEX(tab_MinKomp[Wymagania VDA 6.5 Product / Forderungen],MATCH($B319,tab_MinKomp[[Stanowisko / Position ]:[Stanowisko / Position ]],0)))</f>
        <v>n/a</v>
      </c>
      <c r="CK320" s="194" t="str">
        <f>IF(INDEX(tab_MinKomp[Wymagania VDA 6.5 Product / Forderungen],MATCH($B319,tab_MinKomp[[Stanowisko / Position ]:[Stanowisko / Position ]],0))="n/a","n/a",CK319-INDEX(tab_MinKomp[Wymagania VDA 6.5 Product / Forderungen],MATCH($B319,tab_MinKomp[[Stanowisko / Position ]:[Stanowisko / Position ]],0)))</f>
        <v>n/a</v>
      </c>
      <c r="CL320" s="194" t="str">
        <f>IF(INDEX(tab_MinKomp[Wymagania VDA 6.5 Product / Forderungen],MATCH($B319,tab_MinKomp[[Stanowisko / Position ]:[Stanowisko / Position ]],0))="n/a","n/a",CL319-INDEX(tab_MinKomp[Wymagania VDA 6.5 Product / Forderungen],MATCH($B319,tab_MinKomp[[Stanowisko / Position ]:[Stanowisko / Position ]],0)))</f>
        <v>n/a</v>
      </c>
      <c r="CM320" s="194" t="str">
        <f>IF(INDEX(tab_MinKomp[Informatyka ogólna (techniczne i systemowe) / Allgemeine IT (Technik und System)],MATCH($B319,tab_MinKomp[[Stanowisko / Position ]:[Stanowisko / Position ]],0))="n/a","n/a",CM319-INDEX(tab_MinKomp[Informatyka ogólna (techniczne i systemowe) / Allgemeine IT (Technik und System)],MATCH($B319,tab_MinKomp[[Stanowisko / Position ]:[Stanowisko / Position ]],0)))</f>
        <v>n/a</v>
      </c>
      <c r="CN320" s="194" t="str">
        <f>IF(INDEX(tab_MinKomp[Sieci komputerowe / Computernetzwerke],MATCH($B319,tab_MinKomp[[Stanowisko / Position ]:[Stanowisko / Position ]],0))="n/a","n/a",CN319-INDEX(tab_MinKomp[Sieci komputerowe / Computernetzwerke],MATCH($B319,tab_MinKomp[[Stanowisko / Position ]:[Stanowisko / Position ]],0)))</f>
        <v>n/a</v>
      </c>
      <c r="CO320" s="194" t="str">
        <f>IF(INDEX(tab_MinKomp[Hardware (komputery PC, drukarki biurowe i etykietowe, telefonia stacjonarna i mobilna) (PC, Drucker, Telefpne, Handys)],MATCH($B319,tab_MinKomp[[Stanowisko / Position ]:[Stanowisko / Position ]],0))="n/a","n/a",CO319-INDEX(tab_MinKomp[Hardware (komputery PC, drukarki biurowe i etykietowe, telefonia stacjonarna i mobilna) (PC, Drucker, Telefpne, Handys)],MATCH($B319,tab_MinKomp[[Stanowisko / Position ]:[Stanowisko / Position ]],0)))</f>
        <v>n/a</v>
      </c>
      <c r="CP320" s="194" t="str">
        <f>IF(INDEX(tab_MinKomp[Software &amp; Systems (MS Office, MS Remote Desktop)],MATCH($B319,tab_MinKomp[[Stanowisko / Position ]:[Stanowisko / Position ]],0))="n/a","n/a",CP319-INDEX(tab_MinKomp[Software &amp; Systems (MS Office, MS Remote Desktop)],MATCH($B319,tab_MinKomp[[Stanowisko / Position ]:[Stanowisko / Position ]],0)))</f>
        <v>n/a</v>
      </c>
      <c r="CQ320" s="194" t="str">
        <f>IF(INDEX(tab_MinKomp[Programowanie obiektowe (PHP) / Objektprogrammierung],MATCH($B319,tab_MinKomp[[Stanowisko / Position ]:[Stanowisko / Position ]],0))="n/a","n/a",CQ319-INDEX(tab_MinKomp[Programowanie obiektowe (PHP) / Objektprogrammierung],MATCH($B319,tab_MinKomp[[Stanowisko / Position ]:[Stanowisko / Position ]],0)))</f>
        <v>n/a</v>
      </c>
      <c r="CR320" s="194" t="str">
        <f>IF(INDEX(tab_MinKomp[Scrum],MATCH($B319,tab_MinKomp[[Stanowisko / Position ]:[Stanowisko / Position ]],0))="n/a","n/a",CR319-INDEX(tab_MinKomp[Scrum],MATCH($B319,tab_MinKomp[[Stanowisko / Position ]:[Stanowisko / Position ]],0)))</f>
        <v>n/a</v>
      </c>
      <c r="CS320" s="194" t="str">
        <f>IF(INDEX(tab_MinKomp[SQL (MySQL)],MATCH($B319,tab_MinKomp[[Stanowisko / Position ]:[Stanowisko / Position ]],0))="n/a","n/a",CS319-INDEX(tab_MinKomp[SQL (MySQL)],MATCH($B319,tab_MinKomp[[Stanowisko / Position ]:[Stanowisko / Position ]],0)))</f>
        <v>n/a</v>
      </c>
      <c r="CT320" s="194" t="str">
        <f>IF(INDEX(tab_MinKomp[Javascript],MATCH($B319,tab_MinKomp[[Stanowisko / Position ]:[Stanowisko / Position ]],0))="n/a","n/a",CT319-INDEX(tab_MinKomp[Javascript],MATCH($B319,tab_MinKomp[[Stanowisko / Position ]:[Stanowisko / Position ]],0)))</f>
        <v>n/a</v>
      </c>
      <c r="CU320" s="194" t="str">
        <f>IF(INDEX(tab_MinKomp[Joomla],MATCH($B319,tab_MinKomp[[Stanowisko / Position ]:[Stanowisko / Position ]],0))="n/a","n/a",CU319-INDEX(tab_MinKomp[Joomla],MATCH($B319,tab_MinKomp[[Stanowisko / Position ]:[Stanowisko / Position ]],0)))</f>
        <v>n/a</v>
      </c>
      <c r="CV320" s="194" t="str">
        <f>IF(INDEX(tab_MinKomp[Bash],MATCH($B319,tab_MinKomp[[Stanowisko / Position ]:[Stanowisko / Position ]],0))="n/a","n/a",CV319-INDEX(tab_MinKomp[Bash],MATCH($B319,tab_MinKomp[[Stanowisko / Position ]:[Stanowisko / Position ]],0)))</f>
        <v>n/a</v>
      </c>
      <c r="CW320" s="194" t="str">
        <f>IF(INDEX(tab_MinKomp[Informatyka ogólna (techniczne i systemowe) / Allgemeine IT (Technik und System)],MATCH($B319,tab_MinKomp[[Stanowisko / Position ]:[Stanowisko / Position ]],0))="n/a","n/a",CW319-INDEX(tab_MinKomp[Informatyka ogólna (techniczne i systemowe) / Allgemeine IT (Technik und System)],MATCH($B319,tab_MinKomp[[Stanowisko / Position ]:[Stanowisko / Position ]],0)))</f>
        <v>n/a</v>
      </c>
      <c r="CX320" s="194" t="str">
        <f>IF(INDEX(tab_MinKomp[HTML / CSS],MATCH($B319,tab_MinKomp[[Stanowisko / Position ]:[Stanowisko / Position ]],0))="n/a","n/a",CX319-INDEX(tab_MinKomp[HTML / CSS],MATCH($B319,tab_MinKomp[[Stanowisko / Position ]:[Stanowisko / Position ]],0)))</f>
        <v>n/a</v>
      </c>
      <c r="CY320" s="194" t="str">
        <f>IF(INDEX(tab_MinKomp[SYSTEM PR],MATCH($B319,tab_MinKomp[[Stanowisko / Position ]:[Stanowisko / Position ]],0))="n/a","n/a",CY319-INDEX(tab_MinKomp[SYSTEM PR],MATCH($B319,tab_MinKomp[[Stanowisko / Position ]:[Stanowisko / Position ]],0)))</f>
        <v>n/a</v>
      </c>
      <c r="CZ320" s="194" t="str">
        <f>IF(INDEX(tab_MinKomp[System Einkauf XP / EBA],MATCH($B319,tab_MinKomp[[Stanowisko / Position ]:[Stanowisko / Position ]],0))="n/a","n/a",CZ319-INDEX(tab_MinKomp[System Einkauf XP / EBA],MATCH($B319,tab_MinKomp[[Stanowisko / Position ]:[Stanowisko / Position ]],0)))</f>
        <v>n/a</v>
      </c>
      <c r="DA320" s="194" t="str">
        <f>IF(INDEX(tab_MinKomp[Techniki negocjacyjne / Verhandlungstechniken],MATCH($B319,tab_MinKomp[[Stanowisko / Position ]:[Stanowisko / Position ]],0))="n/a","n/a",DA319-INDEX(tab_MinKomp[Techniki negocjacyjne / Verhandlungstechniken],MATCH($B319,tab_MinKomp[[Stanowisko / Position ]:[Stanowisko / Position ]],0)))</f>
        <v>n/a</v>
      </c>
      <c r="DB320" s="194" t="str">
        <f>IF(INDEX(tab_MinKomp[Znajomość rynku branżowego / Kenntnis des Industrie Marktes],MATCH($B319,tab_MinKomp[[Stanowisko / Position ]:[Stanowisko / Position ]],0))="n/a","n/a",DB319-INDEX(tab_MinKomp[Znajomość rynku branżowego / Kenntnis des Industrie Marktes],MATCH($B319,tab_MinKomp[[Stanowisko / Position ]:[Stanowisko / Position ]],0)))</f>
        <v>n/a</v>
      </c>
      <c r="DC320" s="194" t="str">
        <f>IF(INDEX(tab_MinKomp[SUPPLIER MANAGEMENT],MATCH($B319,tab_MinKomp[[Stanowisko / Position ]:[Stanowisko / Position ]],0))="n/a","n/a",DC319-INDEX(tab_MinKomp[SUPPLIER MANAGEMENT],MATCH($B319,tab_MinKomp[[Stanowisko / Position ]:[Stanowisko / Position ]],0)))</f>
        <v>n/a</v>
      </c>
      <c r="DD320" s="194" t="str">
        <f>IF(INDEX(tab_MinKomp[SUPPLIER MANAGEMENT],MATCH($B319,tab_MinKomp[[Stanowisko / Position ]:[Stanowisko / Position ]],0))="n/a","n/a",DD319-INDEX(tab_MinKomp[SUPPLIER MANAGEMENT],MATCH($B319,tab_MinKomp[[Stanowisko / Position ]:[Stanowisko / Position ]],0)))</f>
        <v>n/a</v>
      </c>
      <c r="DE320" s="194" t="str">
        <f>IF(INDEX(tab_MinKomp[SUPPLIER MANAGEMENT],MATCH($B319,tab_MinKomp[[Stanowisko / Position ]:[Stanowisko / Position ]],0))="n/a","n/a",DE319-INDEX(tab_MinKomp[SUPPLIER MANAGEMENT],MATCH($B319,tab_MinKomp[[Stanowisko / Position ]:[Stanowisko / Position ]],0)))</f>
        <v>n/a</v>
      </c>
      <c r="DF320" s="194" t="str">
        <f>IF(INDEX(tab_MinKomp[PPAP/PSW],MATCH($B319,tab_MinKomp[[Stanowisko / Position ]:[Stanowisko / Position ]],0))="n/a","n/a",DF319-INDEX(tab_MinKomp[PPAP/PSW],MATCH($B319,tab_MinKomp[[Stanowisko / Position ]:[Stanowisko / Position ]],0)))</f>
        <v>n/a</v>
      </c>
      <c r="DG320" s="194" t="str">
        <f>IF(INDEX(tab_MinKomp[PPAP/PSW],MATCH($B319,tab_MinKomp[[Stanowisko / Position ]:[Stanowisko / Position ]],0))="n/a","n/a",DG319-INDEX(tab_MinKomp[PPAP/PSW],MATCH($B319,tab_MinKomp[[Stanowisko / Position ]:[Stanowisko / Position ]],0)))</f>
        <v>n/a</v>
      </c>
      <c r="DH320" s="194" t="str">
        <f>IF(INDEX(tab_MinKomp[SUPPLIER MANAGEMENT],MATCH($B319,tab_MinKomp[[Stanowisko / Position ]:[Stanowisko / Position ]],0))="n/a","n/a",DH319-INDEX(tab_MinKomp[SUPPLIER MANAGEMENT],MATCH($B319,tab_MinKomp[[Stanowisko / Position ]:[Stanowisko / Position ]],0)))</f>
        <v>n/a</v>
      </c>
      <c r="DI320" s="194" t="str">
        <f>IF(INDEX(tab_MinKomp[OBSŁUGA PORTALI KLIENTA / Kundenportale],MATCH($B319,tab_MinKomp[[Stanowisko / Position ]:[Stanowisko / Position ]],0))="n/a","n/a",DI319-INDEX(tab_MinKomp[OBSŁUGA PORTALI KLIENTA / Kundenportale],MATCH($B319,tab_MinKomp[[Stanowisko / Position ]:[Stanowisko / Position ]],0)))</f>
        <v>n/a</v>
      </c>
      <c r="DJ320" s="194" t="str">
        <f>IF(INDEX(tab_MinKomp[Obsługa systemu BABTECQ / BABTECQ System],MATCH($B319,tab_MinKomp[[Stanowisko / Position ]:[Stanowisko / Position ]],0))="n/a","n/a",DJ319-INDEX(tab_MinKomp[Obsługa systemu BABTECQ / BABTECQ System],MATCH($B319,tab_MinKomp[[Stanowisko / Position ]:[Stanowisko / Position ]],0)))</f>
        <v>n/a</v>
      </c>
      <c r="DK320" s="194" t="str">
        <f>IF(INDEX(tab_MinKomp[Rysunek techniczny / technische Zeichnung],MATCH($B319,tab_MinKomp[[Stanowisko / Position ]:[Stanowisko / Position ]],0))="n/a","n/a",DK319-INDEX(tab_MinKomp[Rysunek techniczny / technische Zeichnung],MATCH($B319,tab_MinKomp[[Stanowisko / Position ]:[Stanowisko / Position ]],0)))</f>
        <v>n/a</v>
      </c>
      <c r="DL320" s="194" t="str">
        <f>IF(INDEX(tab_MinKomp[Kalibracja / Kalibrierung],MATCH($B319,tab_MinKomp[[Stanowisko / Position ]:[Stanowisko / Position ]],0))="n/a","n/a",DL319-INDEX(tab_MinKomp[Kalibracja / Kalibrierung],MATCH($B319,tab_MinKomp[[Stanowisko / Position ]:[Stanowisko / Position ]],0)))</f>
        <v>n/a</v>
      </c>
      <c r="DM320" s="194" t="str">
        <f>IF(INDEX(tab_MinKomp[Rekwalifikacja / Requalifizierung],MATCH($B319,tab_MinKomp[[Stanowisko / Position ]:[Stanowisko / Position ]],0))="n/a","n/a",DM319-INDEX(tab_MinKomp[Rekwalifikacja / Requalifizierung],MATCH($B319,tab_MinKomp[[Stanowisko / Position ]:[Stanowisko / Position ]],0)))</f>
        <v>n/a</v>
      </c>
      <c r="DN320" s="190" t="str">
        <f>IF(INDEX(tab_MinKomp[Testy czystości / Reinheitstests],MATCH($B319,tab_MinKomp[[Stanowisko / Position ]:[Stanowisko / Position ]],0))="n/a","n/a",DN319-INDEX(tab_MinKomp[Testy czystości / Reinheitstests],MATCH($B319,tab_MinKomp[[Stanowisko / Position ]:[Stanowisko / Position ]],0)))</f>
        <v>n/a</v>
      </c>
      <c r="DO320" s="190" t="str">
        <f>IF(INDEX(tab_MinKomp[Testy czystości / Reinheitstests],MATCH($B319,tab_MinKomp[[Stanowisko / Position ]:[Stanowisko / Position ]],0))="n/a","n/a",DO319-INDEX(tab_MinKomp[Testy czystości / Reinheitstests],MATCH($B319,tab_MinKomp[[Stanowisko / Position ]:[Stanowisko / Position ]],0)))</f>
        <v>n/a</v>
      </c>
      <c r="DP320" s="190" t="str">
        <f>IF(INDEX(tab_MinKomp[Testy czystości / Reinheitstests],MATCH($B319,tab_MinKomp[[Stanowisko / Position ]:[Stanowisko / Position ]],0))="n/a","n/a",DP319-INDEX(tab_MinKomp[Testy czystości / Reinheitstests],MATCH($B319,tab_MinKomp[[Stanowisko / Position ]:[Stanowisko / Position ]],0)))</f>
        <v>n/a</v>
      </c>
      <c r="DQ320" s="190" t="str">
        <f>IF(INDEX(tab_MinKomp[Testy czystości / Reinheitstests],MATCH($B319,tab_MinKomp[[Stanowisko / Position ]:[Stanowisko / Position ]],0))="n/a","n/a",DQ319-INDEX(tab_MinKomp[Testy czystości / Reinheitstests],MATCH($B319,tab_MinKomp[[Stanowisko / Position ]:[Stanowisko / Position ]],0)))</f>
        <v>n/a</v>
      </c>
      <c r="DR320" s="190" t="str">
        <f>IF(INDEX(tab_MinKomp[Testy czystości / Reinheitstests],MATCH($B319,tab_MinKomp[[Stanowisko / Position ]:[Stanowisko / Position ]],0))="n/a","n/a",DR319-INDEX(tab_MinKomp[Testy czystości / Reinheitstests],MATCH($B319,tab_MinKomp[[Stanowisko / Position ]:[Stanowisko / Position ]],0)))</f>
        <v>n/a</v>
      </c>
      <c r="DS320" s="190" t="str">
        <f>IF(INDEX(tab_MinKomp[Testy czystości / Reinheitstests],MATCH($B319,tab_MinKomp[[Stanowisko / Position ]:[Stanowisko / Position ]],0))="n/a","n/a",DS319-INDEX(tab_MinKomp[Testy czystości / Reinheitstests],MATCH($B319,tab_MinKomp[[Stanowisko / Position ]:[Stanowisko / Position ]],0)))</f>
        <v>n/a</v>
      </c>
      <c r="DT320" s="194" t="str">
        <f>IF(INDEX(tab_MinKomp[SUPPLIER MANAGEMENT],MATCH($B319,tab_MinKomp[[Stanowisko / Position ]:[Stanowisko / Position ]],0))="n/a","n/a",DT319-INDEX(tab_MinKomp[SUPPLIER MANAGEMENT],MATCH($B319,tab_MinKomp[[Stanowisko / Position ]:[Stanowisko / Position ]],0)))</f>
        <v>n/a</v>
      </c>
      <c r="DU320" s="190" t="str">
        <f>IF(INDEX(tab_MinKomp[Testy czystości / Reinheitstests],MATCH($B319,tab_MinKomp[[Stanowisko / Position ]:[Stanowisko / Position ]],0))="n/a","n/a",DU319-INDEX(tab_MinKomp[Testy czystości / Reinheitstests],MATCH($B319,tab_MinKomp[[Stanowisko / Position ]:[Stanowisko / Position ]],0)))</f>
        <v>n/a</v>
      </c>
      <c r="DV320" s="190" t="str">
        <f>IF(INDEX(tab_MinKomp[Testy czystości / Reinheitstests],MATCH($B319,tab_MinKomp[[Stanowisko / Position ]:[Stanowisko / Position ]],0))="n/a","n/a",DV319-INDEX(tab_MinKomp[Testy czystości / Reinheitstests],MATCH($B319,tab_MinKomp[[Stanowisko / Position ]:[Stanowisko / Position ]],0)))</f>
        <v>n/a</v>
      </c>
      <c r="DW320" s="190" t="str">
        <f>IF(INDEX(tab_MinKomp[Testy czystości / Reinheitstests],MATCH($B319,tab_MinKomp[[Stanowisko / Position ]:[Stanowisko / Position ]],0))="n/a","n/a",DW319-INDEX(tab_MinKomp[Testy czystości / Reinheitstests],MATCH($B319,tab_MinKomp[[Stanowisko / Position ]:[Stanowisko / Position ]],0)))</f>
        <v>n/a</v>
      </c>
      <c r="DX320" s="190" t="str">
        <f>IF(INDEX(tab_MinKomp[Testy czystości / Reinheitstests],MATCH($B319,tab_MinKomp[[Stanowisko / Position ]:[Stanowisko / Position ]],0))="n/a","n/a",DX319-INDEX(tab_MinKomp[Testy czystości / Reinheitstests],MATCH($B319,tab_MinKomp[[Stanowisko / Position ]:[Stanowisko / Position ]],0)))</f>
        <v>n/a</v>
      </c>
      <c r="DY320" s="190" t="str">
        <f>IF(INDEX(tab_MinKomp[Testy czystości / Reinheitstests],MATCH($B319,tab_MinKomp[[Stanowisko / Position ]:[Stanowisko / Position ]],0))="n/a","n/a",DY319-INDEX(tab_MinKomp[Testy czystości / Reinheitstests],MATCH($B319,tab_MinKomp[[Stanowisko / Position ]:[Stanowisko / Position ]],0)))</f>
        <v>n/a</v>
      </c>
      <c r="DZ320" s="190" t="str">
        <f>IF(INDEX(tab_MinKomp[Testy czystości / Reinheitstests],MATCH($B319,tab_MinKomp[[Stanowisko / Position ]:[Stanowisko / Position ]],0))="n/a","n/a",DZ319-INDEX(tab_MinKomp[Testy czystości / Reinheitstests],MATCH($B319,tab_MinKomp[[Stanowisko / Position ]:[Stanowisko / Position ]],0)))</f>
        <v>n/a</v>
      </c>
      <c r="EA320" s="194" t="str">
        <f>IF(INDEX(tab_MinKomp[SUPPLIER MANAGEMENT],MATCH($B319,tab_MinKomp[[Stanowisko / Position ]:[Stanowisko / Position ]],0))="n/a","n/a",EA319-INDEX(tab_MinKomp[SUPPLIER MANAGEMENT],MATCH($B319,tab_MinKomp[[Stanowisko / Position ]:[Stanowisko / Position ]],0)))</f>
        <v>n/a</v>
      </c>
      <c r="EB320" s="190" t="str">
        <f>IF(INDEX(tab_MinKomp[Testy czystości / Reinheitstests],MATCH($B319,tab_MinKomp[[Stanowisko / Position ]:[Stanowisko / Position ]],0))="n/a","n/a",EB319-INDEX(tab_MinKomp[Testy czystości / Reinheitstests],MATCH($B319,tab_MinKomp[[Stanowisko / Position ]:[Stanowisko / Position ]],0)))</f>
        <v>n/a</v>
      </c>
      <c r="EC320" s="190" t="str">
        <f>IF(INDEX(tab_MinKomp[Testy czystości / Reinheitstests],MATCH($B319,tab_MinKomp[[Stanowisko / Position ]:[Stanowisko / Position ]],0))="n/a","n/a",EC319-INDEX(tab_MinKomp[Testy czystości / Reinheitstests],MATCH($B319,tab_MinKomp[[Stanowisko / Position ]:[Stanowisko / Position ]],0)))</f>
        <v>n/a</v>
      </c>
      <c r="ED320" s="190" t="str">
        <f>IF(INDEX(tab_MinKomp[Testy czystości / Reinheitstests],MATCH($B319,tab_MinKomp[[Stanowisko / Position ]:[Stanowisko / Position ]],0))="n/a","n/a",ED319-INDEX(tab_MinKomp[Testy czystości / Reinheitstests],MATCH($B319,tab_MinKomp[[Stanowisko / Position ]:[Stanowisko / Position ]],0)))</f>
        <v>n/a</v>
      </c>
      <c r="EE320" s="190" t="str">
        <f>IF(INDEX(tab_MinKomp[Testy czystości / Reinheitstests],MATCH($B319,tab_MinKomp[[Stanowisko / Position ]:[Stanowisko / Position ]],0))="n/a","n/a",EE319-INDEX(tab_MinKomp[Testy czystości / Reinheitstests],MATCH($B319,tab_MinKomp[[Stanowisko / Position ]:[Stanowisko / Position ]],0)))</f>
        <v>n/a</v>
      </c>
      <c r="EF320" s="190" t="str">
        <f>IF(INDEX(tab_MinKomp[Testy czystości / Reinheitstests],MATCH($B319,tab_MinKomp[[Stanowisko / Position ]:[Stanowisko / Position ]],0))="n/a","n/a",EF319-INDEX(tab_MinKomp[Testy czystości / Reinheitstests],MATCH($B319,tab_MinKomp[[Stanowisko / Position ]:[Stanowisko / Position ]],0)))</f>
        <v>n/a</v>
      </c>
      <c r="EG320" s="190" t="str">
        <f>IF(INDEX(tab_MinKomp[Testy czystości / Reinheitstests],MATCH($B319,tab_MinKomp[[Stanowisko / Position ]:[Stanowisko / Position ]],0))="n/a","n/a",EG319-INDEX(tab_MinKomp[Testy czystości / Reinheitstests],MATCH($B319,tab_MinKomp[[Stanowisko / Position ]:[Stanowisko / Position ]],0)))</f>
        <v>n/a</v>
      </c>
      <c r="EH320" s="190" t="str">
        <f>IF(INDEX(tab_MinKomp[Testy czystości / Reinheitstests],MATCH($B319,tab_MinKomp[[Stanowisko / Position ]:[Stanowisko / Position ]],0))="n/a","n/a",EH319-INDEX(tab_MinKomp[Testy czystości / Reinheitstests],MATCH($B319,tab_MinKomp[[Stanowisko / Position ]:[Stanowisko / Position ]],0)))</f>
        <v>n/a</v>
      </c>
      <c r="EI320" s="190" t="str">
        <f>IF(INDEX(tab_MinKomp[Testy czystości / Reinheitstests],MATCH($B319,tab_MinKomp[[Stanowisko / Position ]:[Stanowisko / Position ]],0))="n/a","n/a",EI319-INDEX(tab_MinKomp[Testy czystości / Reinheitstests],MATCH($B319,tab_MinKomp[[Stanowisko / Position ]:[Stanowisko / Position ]],0)))</f>
        <v>n/a</v>
      </c>
      <c r="EJ320" s="190" t="str">
        <f>IF(INDEX(tab_MinKomp[Testy czystości / Reinheitstests],MATCH($B319,tab_MinKomp[[Stanowisko / Position ]:[Stanowisko / Position ]],0))="n/a","n/a",EJ319-INDEX(tab_MinKomp[Testy czystości / Reinheitstests],MATCH($B319,tab_MinKomp[[Stanowisko / Position ]:[Stanowisko / Position ]],0)))</f>
        <v>n/a</v>
      </c>
      <c r="EK320" s="190" t="str">
        <f>IF(INDEX(tab_MinKomp[Testy czystości / Reinheitstests],MATCH($B319,tab_MinKomp[[Stanowisko / Position ]:[Stanowisko / Position ]],0))="n/a","n/a",EK319-INDEX(tab_MinKomp[Testy czystości / Reinheitstests],MATCH($B319,tab_MinKomp[[Stanowisko / Position ]:[Stanowisko / Position ]],0)))</f>
        <v>n/a</v>
      </c>
      <c r="EL320" s="190" t="str">
        <f>IF(INDEX(tab_MinKomp[Testy czystości / Reinheitstests],MATCH($B319,tab_MinKomp[[Stanowisko / Position ]:[Stanowisko / Position ]],0))="n/a","n/a",EL319-INDEX(tab_MinKomp[Testy czystości / Reinheitstests],MATCH($B319,tab_MinKomp[[Stanowisko / Position ]:[Stanowisko / Position ]],0)))</f>
        <v>n/a</v>
      </c>
      <c r="EM320" s="190" t="str">
        <f>IF(INDEX(tab_MinKomp[Testy czystości / Reinheitstests],MATCH($B319,tab_MinKomp[[Stanowisko / Position ]:[Stanowisko / Position ]],0))="n/a","n/a",EM319-INDEX(tab_MinKomp[Testy czystości / Reinheitstests],MATCH($B319,tab_MinKomp[[Stanowisko / Position ]:[Stanowisko / Position ]],0)))</f>
        <v>n/a</v>
      </c>
      <c r="EN320" s="190" t="str">
        <f>IF(INDEX(tab_MinKomp[Testy czystości / Reinheitstests],MATCH($B319,tab_MinKomp[[Stanowisko / Position ]:[Stanowisko / Position ]],0))="n/a","n/a",EN319-INDEX(tab_MinKomp[Testy czystości / Reinheitstests],MATCH($B319,tab_MinKomp[[Stanowisko / Position ]:[Stanowisko / Position ]],0)))</f>
        <v>n/a</v>
      </c>
      <c r="EO320" s="194" t="str">
        <f>IF(INDEX(tab_MinKomp[Konserwacja Rep],MATCH($B319,tab_MinKomp[[Stanowisko / Position ]:[Stanowisko / Position ]],0))="n/a","n/a",EO319-INDEX(tab_MinKomp[Konserwacja Rep],MATCH($B319,tab_MinKomp[[Stanowisko / Position ]:[Stanowisko / Position ]],0)))</f>
        <v>n/a</v>
      </c>
      <c r="EP320" s="194" t="str">
        <f>IF(INDEX(tab_MinKomp[[Konserwacja Engel ]],MATCH($B319,tab_MinKomp[[Stanowisko / Position ]:[Stanowisko / Position ]],0))="n/a","n/a",EP319-INDEX(tab_MinKomp[[Konserwacja Engel ]],MATCH($B319,tab_MinKomp[[Stanowisko / Position ]:[Stanowisko / Position ]],0)))</f>
        <v>n/a</v>
      </c>
      <c r="EQ320" s="194" t="str">
        <f>IF(INDEX(tab_MinKomp[Konserwacja B 50],MATCH($B319,tab_MinKomp[[Stanowisko / Position ]:[Stanowisko / Position ]],0))="n/a","n/a",EQ319-INDEX(tab_MinKomp[Konserwacja B 50],MATCH($B319,tab_MinKomp[[Stanowisko / Position ]:[Stanowisko / Position ]],0)))</f>
        <v>n/a</v>
      </c>
      <c r="ER320" s="194" t="str">
        <f>IF(INDEX(tab_MinKomp[[Konserwacja EOL ]],MATCH($B319,tab_MinKomp[[Stanowisko / Position ]:[Stanowisko / Position ]],0))="n/a","n/a",ER319-INDEX(tab_MinKomp[[Konserwacja EOL ]],MATCH($B319,tab_MinKomp[[Stanowisko / Position ]:[Stanowisko / Position ]],0)))</f>
        <v>n/a</v>
      </c>
      <c r="ES320" s="194" t="str">
        <f>IF(INDEX(tab_MinKomp[Konserwacja Branson],MATCH($B319,tab_MinKomp[[Stanowisko / Position ]:[Stanowisko / Position ]],0))="n/a","n/a",ES319-INDEX(tab_MinKomp[Konserwacja Branson],MATCH($B319,tab_MinKomp[[Stanowisko / Position ]:[Stanowisko / Position ]],0)))</f>
        <v>n/a</v>
      </c>
      <c r="ET320" s="194" t="str">
        <f>IF(INDEX(tab_MinKomp[Konserwacja coolery],MATCH($B319,tab_MinKomp[[Stanowisko / Position ]:[Stanowisko / Position ]],0))="n/a","n/a",ET319-INDEX(tab_MinKomp[Konserwacja coolery],MATCH($B319,tab_MinKomp[[Stanowisko / Position ]:[Stanowisko / Position ]],0)))</f>
        <v>n/a</v>
      </c>
      <c r="EU320" s="194" t="str">
        <f>IF(INDEX(tab_MinKomp[Konserwacja piecy],MATCH($B319,tab_MinKomp[[Stanowisko / Position ]:[Stanowisko / Position ]],0))="n/a","n/a",EU319-INDEX(tab_MinKomp[Konserwacja piecy],MATCH($B319,tab_MinKomp[[Stanowisko / Position ]:[Stanowisko / Position ]],0)))</f>
        <v>n/a</v>
      </c>
      <c r="EV320" s="194" t="str">
        <f>IF(INDEX(tab_MinKomp[Rysunek techniczny- czytanie],MATCH($B319,tab_MinKomp[[Stanowisko / Position ]:[Stanowisko / Position ]],0))="n/a","n/a",EV319-INDEX(tab_MinKomp[Rysunek techniczny- czytanie],MATCH($B319,tab_MinKomp[[Stanowisko / Position ]:[Stanowisko / Position ]],0)))</f>
        <v>n/a</v>
      </c>
      <c r="EW320" s="194" t="str">
        <f>IF(INDEX(tab_MinKomp[Elektryka],MATCH($B319,tab_MinKomp[[Stanowisko / Position ]:[Stanowisko / Position ]],0))="n/a","n/a",EW319-INDEX(tab_MinKomp[Elektryka],MATCH($B319,tab_MinKomp[[Stanowisko / Position ]:[Stanowisko / Position ]],0)))</f>
        <v>n/a</v>
      </c>
      <c r="EX320" s="194" t="str">
        <f>IF(INDEX(tab_MinKomp[Pneumatyka],MATCH($B319,tab_MinKomp[[Stanowisko / Position ]:[Stanowisko / Position ]],0))="n/a","n/a",EX319-INDEX(tab_MinKomp[Pneumatyka],MATCH($B319,tab_MinKomp[[Stanowisko / Position ]:[Stanowisko / Position ]],0)))</f>
        <v>n/a</v>
      </c>
      <c r="EY320" s="194" t="str">
        <f>IF(INDEX(tab_MinKomp[[Hydraulika ]],MATCH($B319,tab_MinKomp[[Stanowisko / Position ]:[Stanowisko / Position ]],0))="n/a","n/a",EY319-INDEX(tab_MinKomp[[Hydraulika ]],MATCH($B319,tab_MinKomp[[Stanowisko / Position ]:[Stanowisko / Position ]],0)))</f>
        <v>n/a</v>
      </c>
      <c r="EZ320" s="194" t="str">
        <f>IF(INDEX(tab_MinKomp[Podciśnienie],MATCH($B319,tab_MinKomp[[Stanowisko / Position ]:[Stanowisko / Position ]],0))="n/a","n/a",EZ319-INDEX(tab_MinKomp[Podciśnienie],MATCH($B319,tab_MinKomp[[Stanowisko / Position ]:[Stanowisko / Position ]],0)))</f>
        <v>n/a</v>
      </c>
      <c r="FA320" s="194" t="str">
        <f>IF(INDEX(tab_MinKomp[Usuwanie awarii],MATCH($B319,tab_MinKomp[[Stanowisko / Position ]:[Stanowisko / Position ]],0))="n/a","n/a",FA319-INDEX(tab_MinKomp[Usuwanie awarii],MATCH($B319,tab_MinKomp[[Stanowisko / Position ]:[Stanowisko / Position ]],0)))</f>
        <v>n/a</v>
      </c>
      <c r="FB320" s="194" t="str">
        <f>IF(INDEX(tab_MinKomp[Obsługa robotów],MATCH($B319,tab_MinKomp[[Stanowisko / Position ]:[Stanowisko / Position ]],0))="n/a","n/a",FB319-INDEX(tab_MinKomp[Obsługa robotów],MATCH($B319,tab_MinKomp[[Stanowisko / Position ]:[Stanowisko / Position ]],0)))</f>
        <v>n/a</v>
      </c>
      <c r="FC320" s="194" t="str">
        <f>IF(INDEX(tab_MinKomp[Obsługa sterowania maszyny],MATCH($B319,tab_MinKomp[[Stanowisko / Position ]:[Stanowisko / Position ]],0))="n/a","n/a",FC319-INDEX(tab_MinKomp[Obsługa sterowania maszyny],MATCH($B319,tab_MinKomp[[Stanowisko / Position ]:[Stanowisko / Position ]],0)))</f>
        <v>n/a</v>
      </c>
      <c r="FD320" s="194" t="str">
        <f>IF(INDEX(tab_MinKomp[Usuwanie przyczyn żródłowych],MATCH($B319,tab_MinKomp[[Stanowisko / Position ]:[Stanowisko / Position ]],0))="n/a","n/a",FD319-INDEX(tab_MinKomp[Usuwanie przyczyn żródłowych],MATCH($B319,tab_MinKomp[[Stanowisko / Position ]:[Stanowisko / Position ]],0)))</f>
        <v>n/a</v>
      </c>
      <c r="FE320" s="194" t="str">
        <f>IF(INDEX(tab_MinKomp[Cmms stosowanie],MATCH($B319,tab_MinKomp[[Stanowisko / Position ]:[Stanowisko / Position ]],0))="n/a","n/a",FE319-INDEX(tab_MinKomp[Cmms stosowanie],MATCH($B319,tab_MinKomp[[Stanowisko / Position ]:[Stanowisko / Position ]],0)))</f>
        <v>n/a</v>
      </c>
      <c r="FF320" s="190" t="str">
        <f>IF(INDEX(tab_MinKomp[Testy czystości / Reinheitstests],MATCH($B319,tab_MinKomp[[Stanowisko / Position ]:[Stanowisko / Position ]],0))="n/a","n/a",FF319-INDEX(tab_MinKomp[Testy czystości / Reinheitstests],MATCH($B319,tab_MinKomp[[Stanowisko / Position ]:[Stanowisko / Position ]],0)))</f>
        <v>n/a</v>
      </c>
      <c r="FG320" s="194" t="str">
        <f>IF(INDEX(tab_MinKomp[Czyszczenie form plastikowych],MATCH($B319,tab_MinKomp[[Stanowisko / Position ]:[Stanowisko / Position ]],0))="n/a","n/a",FG319-INDEX(tab_MinKomp[Czyszczenie form plastikowych],MATCH($B319,tab_MinKomp[[Stanowisko / Position ]:[Stanowisko / Position ]],0)))</f>
        <v>n/a</v>
      </c>
      <c r="FH320" s="194" t="str">
        <f>IF(INDEX(tab_MinKomp[Wymiana form plastik],MATCH($B319,tab_MinKomp[[Stanowisko / Position ]:[Stanowisko / Position ]],0))="n/a","n/a",FH319-INDEX(tab_MinKomp[Wymiana form plastik],MATCH($B319,tab_MinKomp[[Stanowisko / Position ]:[Stanowisko / Position ]],0)))</f>
        <v>n/a</v>
      </c>
      <c r="FI320" s="194" t="str">
        <f>IF(INDEX(tab_MinKomp[Wymiana form guma],MATCH($B319,tab_MinKomp[[Stanowisko / Position ]:[Stanowisko / Position ]],0))="n/a","n/a",FI319-INDEX(tab_MinKomp[Wymiana form guma],MATCH($B319,tab_MinKomp[[Stanowisko / Position ]:[Stanowisko / Position ]],0)))</f>
        <v>n/a</v>
      </c>
      <c r="FJ320" s="194" t="str">
        <f>IF(INDEX(tab_MinKomp[Konserwacja KK],MATCH($B319,tab_MinKomp[[Stanowisko / Position ]:[Stanowisko / Position ]],0))="n/a","n/a",FJ319-INDEX(tab_MinKomp[Konserwacja KK],MATCH($B319,tab_MinKomp[[Stanowisko / Position ]:[Stanowisko / Position ]],0)))</f>
        <v>n/a</v>
      </c>
      <c r="FK320" s="194" t="str">
        <f>IF(INDEX(tab_MinKomp[Konserwacja form guma],MATCH($B319,tab_MinKomp[[Stanowisko / Position ]:[Stanowisko / Position ]],0))="n/a","n/a",FK319-INDEX(tab_MinKomp[Konserwacja form guma],MATCH($B319,tab_MinKomp[[Stanowisko / Position ]:[Stanowisko / Position ]],0)))</f>
        <v>n/a</v>
      </c>
      <c r="FL320" s="194" t="str">
        <f>IF(INDEX(tab_MinKomp[Konserwacja form plastiki],MATCH($B319,tab_MinKomp[[Stanowisko / Position ]:[Stanowisko / Position ]],0))="n/a","n/a",FL319-INDEX(tab_MinKomp[Konserwacja form plastiki],MATCH($B319,tab_MinKomp[[Stanowisko / Position ]:[Stanowisko / Position ]],0)))</f>
        <v>n/a</v>
      </c>
      <c r="FM320" s="194" t="str">
        <f>IF(INDEX(tab_MinKomp[Konserwacja Gorącego Kanału],MATCH($B319,tab_MinKomp[[Stanowisko / Position ]:[Stanowisko / Position ]],0))="n/a","n/a",FM319-INDEX(tab_MinKomp[Konserwacja Gorącego Kanału],MATCH($B319,tab_MinKomp[[Stanowisko / Position ]:[Stanowisko / Position ]],0)))</f>
        <v>n/a</v>
      </c>
      <c r="FN320" s="196" t="str">
        <f>IF(INDEX(tab_MinKomp[Język angielski / Englisch],MATCH($B319,tab_MinKomp[[Stanowisko / Position ]:[Stanowisko / Position ]],0))="n/a","n/a",FN319-INDEX(tab_MinKomp[Język angielski / Englisch],MATCH($B319,tab_MinKomp[[Stanowisko / Position ]:[Stanowisko / Position ]],0)))</f>
        <v>n/a</v>
      </c>
      <c r="FO320" s="196" t="str">
        <f>IF(INDEX(tab_MinKomp[Język angielski / Englisch],MATCH($B319,tab_MinKomp[[Stanowisko / Position ]:[Stanowisko / Position ]],0))="n/a","n/a",FO319-INDEX(tab_MinKomp[Język angielski / Englisch],MATCH($B319,tab_MinKomp[[Stanowisko / Position ]:[Stanowisko / Position ]],0)))</f>
        <v>n/a</v>
      </c>
      <c r="FP320" s="196" t="str">
        <f>IF(INDEX(tab_MinKomp[Język angielski / Englisch],MATCH($B319,tab_MinKomp[[Stanowisko / Position ]:[Stanowisko / Position ]],0))="n/a","n/a",FP319-INDEX(tab_MinKomp[Język angielski / Englisch],MATCH($B319,tab_MinKomp[[Stanowisko / Position ]:[Stanowisko / Position ]],0)))</f>
        <v>n/a</v>
      </c>
      <c r="FQ320" s="196" t="str">
        <f>IF(INDEX(tab_MinKomp[Język angielski / Englisch],MATCH($B319,tab_MinKomp[[Stanowisko / Position ]:[Stanowisko / Position ]],0))="n/a","n/a",FQ319-INDEX(tab_MinKomp[Język angielski / Englisch],MATCH($B319,tab_MinKomp[[Stanowisko / Position ]:[Stanowisko / Position ]],0)))</f>
        <v>n/a</v>
      </c>
      <c r="FR320" s="196" t="str">
        <f>IF(INDEX(tab_MinKomp[Język niemiecki / Deutsch],MATCH($B319,tab_MinKomp[[Stanowisko / Position ]:[Stanowisko / Position ]],0))="n/a","n/a",FR319-INDEX(tab_MinKomp[Język niemiecki / Deutsch],MATCH($B319,tab_MinKomp[[Stanowisko / Position ]:[Stanowisko / Position ]],0)))</f>
        <v>n/a</v>
      </c>
      <c r="FS320" s="194">
        <f>IF(INDEX(tab_MinKomp[Zarządzanie dokumentacją procesową / Process dokumentation management],MATCH($B319,tab_MinKomp[[Stanowisko / Position ]:[Stanowisko / Position ]],0))="n/a","n/a",FS319-INDEX(tab_MinKomp[Zarządzanie dokumentacją procesową / Process dokumentation management],MATCH($B319,tab_MinKomp[[Stanowisko / Position ]:[Stanowisko / Position ]],0)))</f>
        <v>1</v>
      </c>
      <c r="FT320" s="194">
        <f>IF(INDEX(tab_MinKomp[Znajomość procesów z obszaru / Kenntiss der prozesse in dem Bereich],MATCH($B319,tab_MinKomp[[Stanowisko / Position ]:[Stanowisko / Position ]],0))="n/a","n/a",FT319-INDEX(tab_MinKomp[Znajomość procesów z obszaru / Kenntiss der prozesse in dem Bereich],MATCH($B319,tab_MinKomp[[Stanowisko / Position ]:[Stanowisko / Position ]],0)))</f>
        <v>0</v>
      </c>
      <c r="FU320" s="194">
        <f>IF(INDEX(tab_MinKomp[optymalizacja procesów / Prozessoptymalisierung],MATCH($B319,tab_MinKomp[[Stanowisko / Position ]:[Stanowisko / Position ]],0))="n/a","n/a",FU319-INDEX(tab_MinKomp[optymalizacja procesów / Prozessoptymalisierung],MATCH($B319,tab_MinKomp[[Stanowisko / Position ]:[Stanowisko / Position ]],0)))</f>
        <v>-1</v>
      </c>
      <c r="FV320" s="194">
        <f>IF(INDEX(tab_MinKomp[Umiejętności szkoleniowe / Trainingsfähigkeiten],MATCH($B319,tab_MinKomp[[Stanowisko / Position ]:[Stanowisko / Position ]],0))="n/a","n/a",FV319-INDEX(tab_MinKomp[Umiejętności szkoleniowe / Trainingsfähigkeiten],MATCH($B319,tab_MinKomp[[Stanowisko / Position ]:[Stanowisko / Position ]],0)))</f>
        <v>0</v>
      </c>
      <c r="FW320" s="194">
        <f>IF(INDEX(tab_MinKomp[Analityczne myślenie, podejście / Analitysches Denken, Einstellung],MATCH($B319,tab_MinKomp[[Stanowisko / Position ]:[Stanowisko / Position ]],0))="n/a","n/a",FW319-INDEX(tab_MinKomp[Analityczne myślenie, podejście / Analitysches Denken, Einstellung],MATCH($B319,tab_MinKomp[[Stanowisko / Position ]:[Stanowisko / Position ]],0)))</f>
        <v>0</v>
      </c>
      <c r="FX320" s="194">
        <f>IF(INDEX(tab_MinKomp[Dokładność, precyzja w dzialaniu / Genauigkeit, Präzision in die Arbeit],MATCH($B319,tab_MinKomp[[Stanowisko / Position ]:[Stanowisko / Position ]],0))="n/a","n/a",FX319-INDEX(tab_MinKomp[Dokładność, precyzja w dzialaniu / Genauigkeit, Präzision in die Arbeit],MATCH($B319,tab_MinKomp[[Stanowisko / Position ]:[Stanowisko / Position ]],0)))</f>
        <v>0</v>
      </c>
      <c r="FY320" s="194">
        <f>IF(INDEX(tab_MinKomp[Dyspozycyjność / Verfügbarkeit],MATCH($B319,tab_MinKomp[[Stanowisko / Position ]:[Stanowisko / Position ]],0))="n/a","n/a",FY319-INDEX(tab_MinKomp[Dyspozycyjność / Verfügbarkeit],MATCH($B319,tab_MinKomp[[Stanowisko / Position ]:[Stanowisko / Position ]],0)))</f>
        <v>0</v>
      </c>
      <c r="FZ320" s="194">
        <f>IF(INDEX(tab_MinKomp[Zaangażowanie / 
Engagement],MATCH($B319,tab_MinKomp[[Stanowisko / Position ]:[Stanowisko / Position ]],0))="n/a","n/a",FZ319-INDEX(tab_MinKomp[Zaangażowanie / 
Engagement],MATCH($B319,tab_MinKomp[[Stanowisko / Position ]:[Stanowisko / Position ]],0)))</f>
        <v>0</v>
      </c>
      <c r="GA320" s="194" t="str">
        <f>IF(INDEX(tab_MinKomp[Konserwacja form guma],MATCH($B319,tab_MinKomp[[Stanowisko / Position ]:[Stanowisko / Position ]],0))="n/a","n/a",GA319-INDEX(tab_MinKomp[Konserwacja form guma],MATCH($B319,tab_MinKomp[[Stanowisko / Position ]:[Stanowisko / Position ]],0)))</f>
        <v>n/a</v>
      </c>
      <c r="GB320" s="194" t="str">
        <f>IF(INDEX(tab_MinKomp[Konserwacja form plastiki],MATCH($B319,tab_MinKomp[[Stanowisko / Position ]:[Stanowisko / Position ]],0))="n/a","n/a",GB319-INDEX(tab_MinKomp[Konserwacja form plastiki],MATCH($B319,tab_MinKomp[[Stanowisko / Position ]:[Stanowisko / Position ]],0)))</f>
        <v>n/a</v>
      </c>
      <c r="GC320" s="193" t="str">
        <f>IF(INDEX(tab_MinKomp[Motywowanie i budowanie zaangażowania zespołu],MATCH($B319,tab_MinKomp[[Stanowisko / Position ]:[Stanowisko / Position ]],0))="n/a","n/a",GC319-INDEX(tab_MinKomp[Motywowanie i budowanie zaangażowania zespołu],MATCH($B319,tab_MinKomp[[Stanowisko / Position ]:[Stanowisko / Position ]],0)))</f>
        <v>n/a</v>
      </c>
      <c r="GD320" s="193" t="str">
        <f>IF(INDEX(tab_MinKomp[Motywowanie i budowanie zaangażowania zespołu],MATCH($B319,tab_MinKomp[[Stanowisko / Position ]:[Stanowisko / Position ]],0))="n/a","n/a",GD319-INDEX(tab_MinKomp[Motywowanie i budowanie zaangażowania zespołu],MATCH($B319,tab_MinKomp[[Stanowisko / Position ]:[Stanowisko / Position ]],0)))</f>
        <v>n/a</v>
      </c>
      <c r="GE320" s="193" t="str">
        <f>IF(INDEX(tab_MinKomp[Motywowanie i budowanie zaangażowania zespołu],MATCH($B319,tab_MinKomp[[Stanowisko / Position ]:[Stanowisko / Position ]],0))="n/a","n/a",GE319-INDEX(tab_MinKomp[Motywowanie i budowanie zaangażowania zespołu],MATCH($B319,tab_MinKomp[[Stanowisko / Position ]:[Stanowisko / Position ]],0)))</f>
        <v>n/a</v>
      </c>
      <c r="GF320" s="186" t="s">
        <v>248</v>
      </c>
      <c r="GG320" s="186" t="s">
        <v>248</v>
      </c>
      <c r="GH320" s="186" t="s">
        <v>248</v>
      </c>
      <c r="GI320" s="186" t="s">
        <v>248</v>
      </c>
      <c r="GJ320" s="186" t="s">
        <v>248</v>
      </c>
      <c r="GK320" s="186" t="s">
        <v>248</v>
      </c>
      <c r="GL320" s="186" t="s">
        <v>248</v>
      </c>
      <c r="GM320" s="186" t="s">
        <v>248</v>
      </c>
      <c r="GN320" s="186" t="s">
        <v>248</v>
      </c>
      <c r="GO320" s="186" t="s">
        <v>248</v>
      </c>
      <c r="GP320" s="186" t="s">
        <v>248</v>
      </c>
      <c r="GQ320" s="186" t="s">
        <v>248</v>
      </c>
      <c r="GR320" s="186" t="s">
        <v>248</v>
      </c>
      <c r="GS320" s="186" t="s">
        <v>248</v>
      </c>
      <c r="GT320" s="186" t="s">
        <v>248</v>
      </c>
      <c r="GU320" s="186" t="s">
        <v>248</v>
      </c>
      <c r="GV320" s="186" t="s">
        <v>248</v>
      </c>
      <c r="GW320" s="186" t="s">
        <v>248</v>
      </c>
      <c r="GX320" s="186" t="s">
        <v>248</v>
      </c>
      <c r="GY320" s="186" t="s">
        <v>248</v>
      </c>
      <c r="GZ320" s="261" t="s">
        <v>248</v>
      </c>
      <c r="HA320" s="261" t="s">
        <v>248</v>
      </c>
      <c r="HB320" s="191">
        <f>SUM(G320:GE320)/(HB319-(SUM(G320:GE320)))</f>
        <v>-5.4054054054054057E-2</v>
      </c>
    </row>
    <row r="321" spans="1:210" ht="24.9" customHeight="1" x14ac:dyDescent="0.3">
      <c r="A321" s="105" t="s">
        <v>321</v>
      </c>
      <c r="B321" s="105" t="s">
        <v>315</v>
      </c>
      <c r="C321" s="105" t="s">
        <v>383</v>
      </c>
      <c r="D321" s="105">
        <v>1337</v>
      </c>
      <c r="E321" s="394" t="s">
        <v>546</v>
      </c>
      <c r="F321" s="185" t="s">
        <v>374</v>
      </c>
      <c r="G321" s="186">
        <v>2</v>
      </c>
      <c r="H321" s="186">
        <v>1</v>
      </c>
      <c r="I321" s="186">
        <v>2</v>
      </c>
      <c r="J321" s="186">
        <v>1</v>
      </c>
      <c r="K321" s="186">
        <v>1</v>
      </c>
      <c r="L321" s="186" t="s">
        <v>248</v>
      </c>
      <c r="M321" s="186" t="s">
        <v>248</v>
      </c>
      <c r="N321" s="186" t="s">
        <v>248</v>
      </c>
      <c r="O321" s="186">
        <v>1</v>
      </c>
      <c r="P321" s="186">
        <v>1</v>
      </c>
      <c r="Q321" s="186" t="s">
        <v>248</v>
      </c>
      <c r="R321" s="186" t="s">
        <v>248</v>
      </c>
      <c r="S321" s="186" t="s">
        <v>248</v>
      </c>
      <c r="T321" s="186" t="s">
        <v>248</v>
      </c>
      <c r="U321" s="186" t="s">
        <v>248</v>
      </c>
      <c r="V321" s="186" t="s">
        <v>248</v>
      </c>
      <c r="W321" s="186" t="s">
        <v>248</v>
      </c>
      <c r="X321" s="186" t="s">
        <v>248</v>
      </c>
      <c r="Y321" s="186" t="s">
        <v>248</v>
      </c>
      <c r="Z321" s="186" t="s">
        <v>248</v>
      </c>
      <c r="AA321" s="186" t="s">
        <v>248</v>
      </c>
      <c r="AB321" s="186" t="s">
        <v>248</v>
      </c>
      <c r="AC321" s="186" t="s">
        <v>248</v>
      </c>
      <c r="AD321" s="186" t="s">
        <v>248</v>
      </c>
      <c r="AE321" s="186" t="s">
        <v>248</v>
      </c>
      <c r="AF321" s="186" t="s">
        <v>248</v>
      </c>
      <c r="AG321" s="186" t="s">
        <v>248</v>
      </c>
      <c r="AH321" s="186" t="s">
        <v>248</v>
      </c>
      <c r="AI321" s="186" t="s">
        <v>248</v>
      </c>
      <c r="AJ321" s="186" t="s">
        <v>248</v>
      </c>
      <c r="AK321" s="186" t="s">
        <v>248</v>
      </c>
      <c r="AL321" s="186">
        <v>1</v>
      </c>
      <c r="AM321" s="186" t="s">
        <v>248</v>
      </c>
      <c r="AN321" s="186" t="s">
        <v>248</v>
      </c>
      <c r="AO321" s="186">
        <v>1</v>
      </c>
      <c r="AP321" s="186" t="s">
        <v>248</v>
      </c>
      <c r="AQ321" s="186">
        <v>1</v>
      </c>
      <c r="AR321" s="186" t="s">
        <v>248</v>
      </c>
      <c r="AS321" s="186" t="s">
        <v>248</v>
      </c>
      <c r="AT321" s="186" t="s">
        <v>248</v>
      </c>
      <c r="AU321" s="186" t="s">
        <v>248</v>
      </c>
      <c r="AV321" s="186">
        <v>2</v>
      </c>
      <c r="AW321" s="186">
        <v>1</v>
      </c>
      <c r="AX321" s="186" t="s">
        <v>248</v>
      </c>
      <c r="AY321" s="186" t="s">
        <v>248</v>
      </c>
      <c r="AZ321" s="186" t="s">
        <v>248</v>
      </c>
      <c r="BA321" s="186">
        <v>1</v>
      </c>
      <c r="BB321" s="186">
        <v>1</v>
      </c>
      <c r="BC321" s="186" t="s">
        <v>248</v>
      </c>
      <c r="BD321" s="186" t="s">
        <v>248</v>
      </c>
      <c r="BE321" s="186" t="s">
        <v>248</v>
      </c>
      <c r="BF321" s="186" t="s">
        <v>248</v>
      </c>
      <c r="BG321" s="186" t="s">
        <v>248</v>
      </c>
      <c r="BH321" s="186" t="s">
        <v>248</v>
      </c>
      <c r="BI321" s="186" t="s">
        <v>248</v>
      </c>
      <c r="BJ321" s="186" t="s">
        <v>248</v>
      </c>
      <c r="BK321" s="186" t="s">
        <v>248</v>
      </c>
      <c r="BL321" s="186" t="s">
        <v>248</v>
      </c>
      <c r="BM321" s="186" t="s">
        <v>248</v>
      </c>
      <c r="BN321" s="186" t="s">
        <v>248</v>
      </c>
      <c r="BO321" s="186" t="s">
        <v>248</v>
      </c>
      <c r="BP321" s="186" t="s">
        <v>248</v>
      </c>
      <c r="BQ321" s="186">
        <v>3</v>
      </c>
      <c r="BR321" s="186" t="s">
        <v>248</v>
      </c>
      <c r="BS321" s="186">
        <v>3</v>
      </c>
      <c r="BT321" s="186" t="s">
        <v>248</v>
      </c>
      <c r="BU321" s="186">
        <v>3</v>
      </c>
      <c r="BV321" s="186" t="s">
        <v>248</v>
      </c>
      <c r="BW321" s="186">
        <v>3</v>
      </c>
      <c r="BX321" s="186">
        <v>2</v>
      </c>
      <c r="BY321" s="186" t="s">
        <v>248</v>
      </c>
      <c r="BZ321" s="186">
        <v>2</v>
      </c>
      <c r="CA321" s="186" t="s">
        <v>248</v>
      </c>
      <c r="CB321" s="186">
        <v>2</v>
      </c>
      <c r="CC321" s="186" t="s">
        <v>248</v>
      </c>
      <c r="CD321" s="186">
        <v>3</v>
      </c>
      <c r="CE321" s="186">
        <v>1</v>
      </c>
      <c r="CF321" s="186"/>
      <c r="CG321" s="186">
        <v>1</v>
      </c>
      <c r="CH321" s="186" t="s">
        <v>248</v>
      </c>
      <c r="CI321" s="186" t="s">
        <v>248</v>
      </c>
      <c r="CJ321" s="186" t="s">
        <v>248</v>
      </c>
      <c r="CK321" s="186" t="s">
        <v>248</v>
      </c>
      <c r="CL321" s="186" t="s">
        <v>248</v>
      </c>
      <c r="CM321" s="186" t="s">
        <v>248</v>
      </c>
      <c r="CN321" s="186" t="s">
        <v>248</v>
      </c>
      <c r="CO321" s="186" t="s">
        <v>248</v>
      </c>
      <c r="CP321" s="186" t="s">
        <v>248</v>
      </c>
      <c r="CQ321" s="186" t="s">
        <v>248</v>
      </c>
      <c r="CR321" s="186" t="s">
        <v>248</v>
      </c>
      <c r="CS321" s="186" t="s">
        <v>248</v>
      </c>
      <c r="CT321" s="186" t="s">
        <v>248</v>
      </c>
      <c r="CU321" s="186" t="s">
        <v>248</v>
      </c>
      <c r="CV321" s="186" t="s">
        <v>248</v>
      </c>
      <c r="CW321" s="186">
        <v>2</v>
      </c>
      <c r="CX321" s="186" t="s">
        <v>248</v>
      </c>
      <c r="CY321" s="186" t="s">
        <v>248</v>
      </c>
      <c r="CZ321" s="186" t="s">
        <v>248</v>
      </c>
      <c r="DA321" s="186" t="s">
        <v>248</v>
      </c>
      <c r="DB321" s="186" t="s">
        <v>248</v>
      </c>
      <c r="DC321" s="186" t="s">
        <v>248</v>
      </c>
      <c r="DD321" s="186" t="s">
        <v>248</v>
      </c>
      <c r="DE321" s="186" t="s">
        <v>248</v>
      </c>
      <c r="DF321" s="186">
        <v>1</v>
      </c>
      <c r="DG321" s="186" t="s">
        <v>248</v>
      </c>
      <c r="DH321" s="186" t="s">
        <v>248</v>
      </c>
      <c r="DI321" s="186" t="s">
        <v>248</v>
      </c>
      <c r="DJ321" s="186" t="s">
        <v>248</v>
      </c>
      <c r="DK321" s="186" t="s">
        <v>248</v>
      </c>
      <c r="DL321" s="186" t="s">
        <v>248</v>
      </c>
      <c r="DM321" s="186" t="s">
        <v>248</v>
      </c>
      <c r="DN321" s="186">
        <v>1</v>
      </c>
      <c r="DO321" s="186" t="s">
        <v>248</v>
      </c>
      <c r="DP321" s="186" t="s">
        <v>248</v>
      </c>
      <c r="DQ321" s="186" t="s">
        <v>248</v>
      </c>
      <c r="DR321" s="186" t="s">
        <v>248</v>
      </c>
      <c r="DS321" s="186" t="s">
        <v>248</v>
      </c>
      <c r="DT321" s="186" t="s">
        <v>248</v>
      </c>
      <c r="DU321" s="186" t="s">
        <v>248</v>
      </c>
      <c r="DV321" s="186" t="s">
        <v>248</v>
      </c>
      <c r="DW321" s="186" t="s">
        <v>248</v>
      </c>
      <c r="DX321" s="186" t="s">
        <v>248</v>
      </c>
      <c r="DY321" s="186" t="s">
        <v>248</v>
      </c>
      <c r="DZ321" s="186" t="s">
        <v>248</v>
      </c>
      <c r="EA321" s="186" t="s">
        <v>248</v>
      </c>
      <c r="EB321" s="186" t="s">
        <v>248</v>
      </c>
      <c r="EC321" s="186" t="s">
        <v>248</v>
      </c>
      <c r="ED321" s="186" t="s">
        <v>248</v>
      </c>
      <c r="EE321" s="186" t="s">
        <v>248</v>
      </c>
      <c r="EF321" s="186" t="s">
        <v>248</v>
      </c>
      <c r="EG321" s="186" t="s">
        <v>248</v>
      </c>
      <c r="EH321" s="186" t="s">
        <v>248</v>
      </c>
      <c r="EI321" s="186" t="s">
        <v>248</v>
      </c>
      <c r="EJ321" s="186" t="s">
        <v>248</v>
      </c>
      <c r="EK321" s="186" t="s">
        <v>248</v>
      </c>
      <c r="EL321" s="184" t="s">
        <v>248</v>
      </c>
      <c r="EM321" s="184" t="s">
        <v>248</v>
      </c>
      <c r="EN321" s="184" t="s">
        <v>248</v>
      </c>
      <c r="EO321" s="186" t="s">
        <v>248</v>
      </c>
      <c r="EP321" s="186" t="s">
        <v>248</v>
      </c>
      <c r="EQ321" s="186" t="s">
        <v>248</v>
      </c>
      <c r="ER321" s="186" t="s">
        <v>248</v>
      </c>
      <c r="ES321" s="186" t="s">
        <v>248</v>
      </c>
      <c r="ET321" s="186" t="s">
        <v>248</v>
      </c>
      <c r="EU321" s="186" t="s">
        <v>248</v>
      </c>
      <c r="EV321" s="186" t="s">
        <v>248</v>
      </c>
      <c r="EW321" s="186" t="s">
        <v>248</v>
      </c>
      <c r="EX321" s="186" t="s">
        <v>248</v>
      </c>
      <c r="EY321" s="186" t="s">
        <v>248</v>
      </c>
      <c r="EZ321" s="186" t="s">
        <v>248</v>
      </c>
      <c r="FA321" s="186" t="s">
        <v>248</v>
      </c>
      <c r="FB321" s="186" t="s">
        <v>248</v>
      </c>
      <c r="FC321" s="186" t="s">
        <v>248</v>
      </c>
      <c r="FD321" s="186" t="s">
        <v>248</v>
      </c>
      <c r="FE321" s="186" t="s">
        <v>248</v>
      </c>
      <c r="FF321" s="186" t="s">
        <v>248</v>
      </c>
      <c r="FG321" s="186" t="s">
        <v>248</v>
      </c>
      <c r="FH321" s="186" t="s">
        <v>248</v>
      </c>
      <c r="FI321" s="186" t="s">
        <v>248</v>
      </c>
      <c r="FJ321" s="186" t="s">
        <v>248</v>
      </c>
      <c r="FK321" s="186" t="s">
        <v>248</v>
      </c>
      <c r="FL321" s="186" t="s">
        <v>248</v>
      </c>
      <c r="FM321" s="186" t="s">
        <v>248</v>
      </c>
      <c r="FN321" s="186" t="s">
        <v>248</v>
      </c>
      <c r="FO321" s="186" t="s">
        <v>248</v>
      </c>
      <c r="FP321" s="186" t="s">
        <v>248</v>
      </c>
      <c r="FQ321" s="187" t="s">
        <v>248</v>
      </c>
      <c r="FR321" s="187" t="s">
        <v>248</v>
      </c>
      <c r="FS321" s="186">
        <v>2</v>
      </c>
      <c r="FT321" s="186">
        <v>2</v>
      </c>
      <c r="FU321" s="186">
        <v>1</v>
      </c>
      <c r="FV321" s="186">
        <v>1</v>
      </c>
      <c r="FW321" s="186">
        <v>1</v>
      </c>
      <c r="FX321" s="186">
        <v>2</v>
      </c>
      <c r="FY321" s="186">
        <v>2</v>
      </c>
      <c r="FZ321" s="186">
        <v>2</v>
      </c>
      <c r="GA321" s="186" t="s">
        <v>248</v>
      </c>
      <c r="GB321" s="186" t="s">
        <v>248</v>
      </c>
      <c r="GC321" s="186">
        <v>2</v>
      </c>
      <c r="GD321" s="186">
        <v>2</v>
      </c>
      <c r="GE321" s="186" t="s">
        <v>248</v>
      </c>
      <c r="GF321" s="186" t="s">
        <v>248</v>
      </c>
      <c r="GG321" s="186" t="s">
        <v>248</v>
      </c>
      <c r="GH321" s="186" t="s">
        <v>248</v>
      </c>
      <c r="GI321" s="186" t="s">
        <v>248</v>
      </c>
      <c r="GJ321" s="186" t="s">
        <v>248</v>
      </c>
      <c r="GK321" s="186" t="s">
        <v>248</v>
      </c>
      <c r="GL321" s="186" t="s">
        <v>248</v>
      </c>
      <c r="GM321" s="186" t="s">
        <v>248</v>
      </c>
      <c r="GN321" s="186" t="s">
        <v>248</v>
      </c>
      <c r="GO321" s="186" t="s">
        <v>248</v>
      </c>
      <c r="GP321" s="186" t="s">
        <v>248</v>
      </c>
      <c r="GQ321" s="186" t="s">
        <v>248</v>
      </c>
      <c r="GR321" s="186" t="s">
        <v>248</v>
      </c>
      <c r="GS321" s="186" t="s">
        <v>248</v>
      </c>
      <c r="GT321" s="186" t="s">
        <v>248</v>
      </c>
      <c r="GU321" s="186" t="s">
        <v>248</v>
      </c>
      <c r="GV321" s="186" t="s">
        <v>248</v>
      </c>
      <c r="GW321" s="186" t="s">
        <v>248</v>
      </c>
      <c r="GX321" s="186" t="s">
        <v>248</v>
      </c>
      <c r="GY321" s="186" t="s">
        <v>248</v>
      </c>
      <c r="GZ321" s="261" t="s">
        <v>248</v>
      </c>
      <c r="HA321" s="261" t="s">
        <v>248</v>
      </c>
      <c r="HB321" s="188">
        <f t="shared" ref="HB321" si="214">SUM(G321:GE321)</f>
        <v>61</v>
      </c>
    </row>
    <row r="322" spans="1:210" ht="24.9" customHeight="1" thickBot="1" x14ac:dyDescent="0.35">
      <c r="A322" s="108" t="str">
        <f t="shared" ref="A322" si="215">A321</f>
        <v>Prod.-Q-5</v>
      </c>
      <c r="B322" s="108" t="str">
        <f t="shared" ref="B322" si="216">B321</f>
        <v>Pracownik Produkcji</v>
      </c>
      <c r="C322" s="108" t="str">
        <f t="shared" ref="C322" si="217">C321</f>
        <v>RL</v>
      </c>
      <c r="D322" s="108">
        <f t="shared" ref="D322" si="218">D321</f>
        <v>1337</v>
      </c>
      <c r="E322" s="395"/>
      <c r="F322" s="189" t="s">
        <v>375</v>
      </c>
      <c r="G322" s="192">
        <f>IF(INDEX(tab_MinKomp[Przepisy BHP / BHP Vorschriften],MATCH($B321,tab_MinKomp[[Stanowisko / Position ]:[Stanowisko / Position ]],0))="n/a","n/a",G321-INDEX(tab_MinKomp[Przepisy BHP / BHP Vorschriften],MATCH($B321,tab_MinKomp[[Stanowisko / Position ]:[Stanowisko / Position ]],0)))</f>
        <v>0</v>
      </c>
      <c r="H322" s="193">
        <f>IF(INDEX(tab_MinKomp[Przepisy PPOŻ / Brandschutzbestimmungen],MATCH($B321,tab_MinKomp[[Stanowisko / Position ]:[Stanowisko / Position ]],0))="n/a","n/a",H321-INDEX(tab_MinKomp[Przepisy PPOŻ / Brandschutzbestimmungen],MATCH($B321,tab_MinKomp[[Stanowisko / Position ]:[Stanowisko / Position ]],0)))</f>
        <v>0</v>
      </c>
      <c r="I322" s="193">
        <f>IF(INDEX(tab_MinKomp[Ryzyko zawodowe na stanowiskach pracyv/ Berufliche Risiken an Arbeitsstellen],MATCH($B321,tab_MinKomp[[Stanowisko / Position ]:[Stanowisko / Position ]],0))="n/a","n/a",I321-INDEX(tab_MinKomp[Ryzyko zawodowe na stanowiskach pracyv/ Berufliche Risiken an Arbeitsstellen],MATCH($B321,tab_MinKomp[[Stanowisko / Position ]:[Stanowisko / Position ]],0)))</f>
        <v>0</v>
      </c>
      <c r="J322" s="193">
        <f>IF(INDEX(tab_MinKomp[Gospodarka substancjami niebezpiecznymi / Gefahrstoffmanagement],MATCH($B321,tab_MinKomp[[Stanowisko / Position ]:[Stanowisko / Position ]],0))="n/a","n/a",J321-INDEX(tab_MinKomp[Gospodarka substancjami niebezpiecznymi / Gefahrstoffmanagement],MATCH($B321,tab_MinKomp[[Stanowisko / Position ]:[Stanowisko / Position ]],0)))</f>
        <v>0</v>
      </c>
      <c r="K322" s="193">
        <f>IF(INDEX(tab_MinKomp[Gospodarka odpadami / Abfallwirtschaft],MATCH($B321,tab_MinKomp[[Stanowisko / Position ]:[Stanowisko / Position ]],0))="n/a","n/a",K321-INDEX(tab_MinKomp[Gospodarka odpadami / Abfallwirtschaft],MATCH($B321,tab_MinKomp[[Stanowisko / Position ]:[Stanowisko / Position ]],0)))</f>
        <v>0</v>
      </c>
      <c r="L322" s="194" t="str">
        <f>IF(INDEX(tab_MinKomp[Przepisy kodeksu pracy / Bestimmungen des Arbeitsgesetzes],MATCH($B321,tab_MinKomp[[Stanowisko / Position ]:[Stanowisko / Position ]],0))="n/a","n/a",L321-INDEX(tab_MinKomp[Przepisy kodeksu pracy / Bestimmungen des Arbeitsgesetzes],MATCH($B321,tab_MinKomp[[Stanowisko / Position ]:[Stanowisko / Position ]],0)))</f>
        <v>n/a</v>
      </c>
      <c r="M322" s="195" t="str">
        <f>IF(INDEX(tab_MinKomp[Przepisy o ub.społ. ZUS  / Sozialversicherungsvorschriften],MATCH($B321,tab_MinKomp[[Stanowisko / Position ]:[Stanowisko / Position ]],0))="n/a","n/a",M321-INDEX(tab_MinKomp[Przepisy o ub.społ. ZUS  / Sozialversicherungsvorschriften],MATCH($B321,tab_MinKomp[[Stanowisko / Position ]:[Stanowisko / Position ]],0)))</f>
        <v>n/a</v>
      </c>
      <c r="N322" s="194" t="str">
        <f>IF(INDEX(tab_MinKomp[PRZEPISY O PDOF /persönlich Einkommensteuergesetz ],MATCH($B321,tab_MinKomp[[Stanowisko / Position ]:[Stanowisko / Position ]],0))="n/a","n/a",N321-INDEX(tab_MinKomp[PRZEPISY O PDOF /persönlich Einkommensteuergesetz ],MATCH($B321,tab_MinKomp[[Stanowisko / Position ]:[Stanowisko / Position ]],0)))</f>
        <v>n/a</v>
      </c>
      <c r="O322" s="194">
        <f>IF(INDEX(tab_MinKomp[Regulamin pracy / Arbeitsordnung],MATCH($B321,tab_MinKomp[[Stanowisko / Position ]:[Stanowisko / Position ]],0))="n/a","n/a",O321-INDEX(tab_MinKomp[Regulamin pracy / Arbeitsordnung],MATCH($B321,tab_MinKomp[[Stanowisko / Position ]:[Stanowisko / Position ]],0)))</f>
        <v>0</v>
      </c>
      <c r="P322" s="194">
        <f>IF(INDEX(tab_MinKomp[Regulamin wynagradzania / Vergütungsordnung],MATCH($B321,tab_MinKomp[[Stanowisko / Position ]:[Stanowisko / Position ]],0))="n/a","n/a",P321-INDEX(tab_MinKomp[Regulamin wynagradzania / Vergütungsordnung],MATCH($B321,tab_MinKomp[[Stanowisko / Position ]:[Stanowisko / Position ]],0)))</f>
        <v>0</v>
      </c>
      <c r="Q322" s="194" t="str">
        <f>IF(INDEX(tab_MinKomp[System R2PŁATNIK PRO: Płace / Lohnabrechnung],MATCH($B321,tab_MinKomp[[Stanowisko / Position ]:[Stanowisko / Position ]],0))="n/a","n/a",Q321-INDEX(tab_MinKomp[System R2PŁATNIK PRO: Płace / Lohnabrechnung],MATCH($B321,tab_MinKomp[[Stanowisko / Position ]:[Stanowisko / Position ]],0)))</f>
        <v>n/a</v>
      </c>
      <c r="R322" s="194" t="str">
        <f>IF(INDEX(tab_MinKomp[SystemR2PŁATNIK PRO: KADRY / Personaldaten],MATCH($B321,tab_MinKomp[[Stanowisko / Position ]:[Stanowisko / Position ]],0))="n/a","n/a",R321-INDEX(tab_MinKomp[SystemR2PŁATNIK PRO: KADRY / Personaldaten],MATCH($B321,tab_MinKomp[[Stanowisko / Position ]:[Stanowisko / Position ]],0)))</f>
        <v>n/a</v>
      </c>
      <c r="S322" s="194" t="str">
        <f>IF(INDEX(tab_MinKomp[SYSTEM R2PŁATNIK PRO: zarządzanie pracownikami / Arbeitsverwaltung],MATCH($B321,tab_MinKomp[[Stanowisko / Position ]:[Stanowisko / Position ]],0))="n/a","n/a",S321-INDEX(tab_MinKomp[SYSTEM R2PŁATNIK PRO: zarządzanie pracownikami / Arbeitsverwaltung],MATCH($B321,tab_MinKomp[[Stanowisko / Position ]:[Stanowisko / Position ]],0)))</f>
        <v>n/a</v>
      </c>
      <c r="T322" s="194" t="str">
        <f>IF(INDEX(tab_MinKomp[Doradztwo, wsparcie personalne / Personalberatung und Unterstützung],MATCH($B321,tab_MinKomp[[Stanowisko / Position ]:[Stanowisko / Position ]],0))="n/a","n/a",T321-INDEX(tab_MinKomp[Doradztwo, wsparcie personalne / Personalberatung und Unterstützung],MATCH($B321,tab_MinKomp[[Stanowisko / Position ]:[Stanowisko / Position ]],0)))</f>
        <v>n/a</v>
      </c>
      <c r="U322" s="194" t="str">
        <f>IF(INDEX(tab_MinKomp[Przepisy o podatku VAT / MwSt.- Gesetz],MATCH($B321,tab_MinKomp[[Stanowisko / Position ]:[Stanowisko / Position ]],0))="n/a","n/a",U321-INDEX(tab_MinKomp[Przepisy o podatku VAT / MwSt.- Gesetz],MATCH($B321,tab_MinKomp[[Stanowisko / Position ]:[Stanowisko / Position ]],0)))</f>
        <v>n/a</v>
      </c>
      <c r="V322" s="194" t="str">
        <f>IF(INDEX(tab_MinKomp[PrzepisyPDOP / geschäftlich Einkommensteuergesetz],MATCH($B321,tab_MinKomp[[Stanowisko / Position ]:[Stanowisko / Position ]],0))="n/a","n/a",V321-INDEX(tab_MinKomp[PrzepisyPDOP / geschäftlich Einkommensteuergesetz],MATCH($B321,tab_MinKomp[[Stanowisko / Position ]:[Stanowisko / Position ]],0)))</f>
        <v>n/a</v>
      </c>
      <c r="W322" s="194" t="str">
        <f>IF(INDEX(tab_MinKomp[System BAAN / FINANSE (FIBU)],MATCH($B321,tab_MinKomp[[Stanowisko / Position ]:[Stanowisko / Position ]],0))="n/a","n/a",W321-INDEX(tab_MinKomp[System BAAN / FINANSE (FIBU)],MATCH($B321,tab_MinKomp[[Stanowisko / Position ]:[Stanowisko / Position ]],0)))</f>
        <v>n/a</v>
      </c>
      <c r="X322" s="194" t="str">
        <f>IF(INDEX(tab_MinKomp[Systemy pomocnicze / Hilfssysteme(STOCKPROGRAM, KALK2000 etc.)],MATCH($B321,tab_MinKomp[[Stanowisko / Position ]:[Stanowisko / Position ]],0))="n/a","n/a",X321-INDEX(tab_MinKomp[Systemy pomocnicze / Hilfssysteme(STOCKPROGRAM, KALK2000 etc.)],MATCH($B321,tab_MinKomp[[Stanowisko / Position ]:[Stanowisko / Position ]],0)))</f>
        <v>n/a</v>
      </c>
      <c r="Y322" s="194" t="str">
        <f>IF(INDEX(tab_MinKomp[Polityka rachunkowości / Buchführungspolitik],MATCH($B321,tab_MinKomp[[Stanowisko / Position ]:[Stanowisko / Position ]],0))="n/a","n/a",Y321-INDEX(tab_MinKomp[Polityka rachunkowości / Buchführungspolitik],MATCH($B321,tab_MinKomp[[Stanowisko / Position ]:[Stanowisko / Position ]],0)))</f>
        <v>n/a</v>
      </c>
      <c r="Z322" s="194" t="str">
        <f>IF(INDEX(tab_MinKomp[Ustawa o rachunkowości / Rechnungslegungsgesetz],MATCH($B321,tab_MinKomp[[Stanowisko / Position ]:[Stanowisko / Position ]],0))="n/a","n/a",Z321-INDEX(tab_MinKomp[Ustawa o rachunkowości / Rechnungslegungsgesetz],MATCH($B321,tab_MinKomp[[Stanowisko / Position ]:[Stanowisko / Position ]],0)))</f>
        <v>n/a</v>
      </c>
      <c r="AA322" s="194" t="str">
        <f>IF(INDEX(tab_MinKomp[WORKFLOW - TS-100],MATCH($B321,tab_MinKomp[[Stanowisko / Position ]:[Stanowisko / Position ]],0))="n/a","n/a",AA321-INDEX(tab_MinKomp[WORKFLOW - TS-100],MATCH($B321,tab_MinKomp[[Stanowisko / Position ]:[Stanowisko / Position ]],0)))</f>
        <v>n/a</v>
      </c>
      <c r="AB322" s="194" t="str">
        <f>IF(INDEX(tab_MinKomp[WORKFLOW - SFMS],MATCH($B321,tab_MinKomp[[Stanowisko / Position ]:[Stanowisko / Position ]],0))="n/a","n/a",AB321-INDEX(tab_MinKomp[WORKFLOW - SFMS],MATCH($B321,tab_MinKomp[[Stanowisko / Position ]:[Stanowisko / Position ]],0)))</f>
        <v>n/a</v>
      </c>
      <c r="AC322" s="194" t="str">
        <f>IF(INDEX(tab_MinKomp[System ISO 9001:2015],MATCH($B321,tab_MinKomp[[Stanowisko / Position ]:[Stanowisko / Position ]],0))="n/a","n/a",AC321-INDEX(tab_MinKomp[System ISO 9001:2015],MATCH($B321,tab_MinKomp[[Stanowisko / Position ]:[Stanowisko / Position ]],0)))</f>
        <v>n/a</v>
      </c>
      <c r="AD322" s="194" t="str">
        <f>IF(INDEX(tab_MinKomp[System ISO 9001:2015],MATCH($B321,tab_MinKomp[[Stanowisko / Position ]:[Stanowisko / Position ]],0))="n/a","n/a",AD321-INDEX(tab_MinKomp[System ISO 9001:2015],MATCH($B321,tab_MinKomp[[Stanowisko / Position ]:[Stanowisko / Position ]],0)))</f>
        <v>n/a</v>
      </c>
      <c r="AE322" s="194" t="str">
        <f>IF(INDEX(tab_MinKomp[System ISO 9001:2015],MATCH($B321,tab_MinKomp[[Stanowisko / Position ]:[Stanowisko / Position ]],0))="n/a","n/a",AE321-INDEX(tab_MinKomp[System ISO 9001:2015],MATCH($B321,tab_MinKomp[[Stanowisko / Position ]:[Stanowisko / Position ]],0)))</f>
        <v>n/a</v>
      </c>
      <c r="AF322" s="194" t="str">
        <f>IF(INDEX(tab_MinKomp[System ISO 9001:2015],MATCH($B321,tab_MinKomp[[Stanowisko / Position ]:[Stanowisko / Position ]],0))="n/a","n/a",AF321-INDEX(tab_MinKomp[System ISO 9001:2015],MATCH($B321,tab_MinKomp[[Stanowisko / Position ]:[Stanowisko / Position ]],0)))</f>
        <v>n/a</v>
      </c>
      <c r="AG322" s="194" t="str">
        <f>IF(INDEX(tab_MinKomp[Wymagania VDA 6.3 Process / Forderungen],MATCH($B321,tab_MinKomp[[Stanowisko / Position ]:[Stanowisko / Position ]],0))="n/a","n/a",AG321-INDEX(tab_MinKomp[Wymagania VDA 6.3 Process / Forderungen],MATCH($B321,tab_MinKomp[[Stanowisko / Position ]:[Stanowisko / Position ]],0)))</f>
        <v>n/a</v>
      </c>
      <c r="AH322" s="194" t="str">
        <f>IF(INDEX(tab_MinKomp[Wymagania VDA 6.5 Product / Forderungen],MATCH($B321,tab_MinKomp[[Stanowisko / Position ]:[Stanowisko / Position ]],0))="n/a","n/a",AH321-INDEX(tab_MinKomp[Wymagania VDA 6.5 Product / Forderungen],MATCH($B321,tab_MinKomp[[Stanowisko / Position ]:[Stanowisko / Position ]],0)))</f>
        <v>n/a</v>
      </c>
      <c r="AI322" s="194" t="str">
        <f>IF(INDEX(tab_MinKomp[System ISO 9001:2015],MATCH($B321,tab_MinKomp[[Stanowisko / Position ]:[Stanowisko / Position ]],0))="n/a","n/a",AI321-INDEX(tab_MinKomp[System ISO 9001:2015],MATCH($B321,tab_MinKomp[[Stanowisko / Position ]:[Stanowisko / Position ]],0)))</f>
        <v>n/a</v>
      </c>
      <c r="AJ322" s="194" t="str">
        <f>IF(INDEX(tab_MinKomp[Auditor systemu ISO 17021:2018],MATCH($B321,tab_MinKomp[[Stanowisko / Position ]:[Stanowisko / Position ]],0))="n/a","n/a",AJ321-INDEX(tab_MinKomp[Auditor systemu ISO 17021:2018],MATCH($B321,tab_MinKomp[[Stanowisko / Position ]:[Stanowisko / Position ]],0)))</f>
        <v>n/a</v>
      </c>
      <c r="AK322" s="194" t="str">
        <f>IF(INDEX(tab_MinKomp[Pełnomocnik systemu / Systemvertreter],MATCH($B321,tab_MinKomp[[Stanowisko / Position ]:[Stanowisko / Position ]],0))="n/a","n/a",AK321-INDEX(tab_MinKomp[Pełnomocnik systemu / Systemvertreter],MATCH($B321,tab_MinKomp[[Stanowisko / Position ]:[Stanowisko / Position ]],0)))</f>
        <v>n/a</v>
      </c>
      <c r="AL322" s="194">
        <f>IF(INDEX(tab_MinKomp[Polityka Etyczna - Compliance],MATCH($B321,tab_MinKomp[[Stanowisko / Position ]:[Stanowisko / Position ]],0))="n/a","n/a",AL321-INDEX(tab_MinKomp[Polityka Etyczna - Compliance],MATCH($B321,tab_MinKomp[[Stanowisko / Position ]:[Stanowisko / Position ]],0)))</f>
        <v>0</v>
      </c>
      <c r="AM322" s="194" t="str">
        <f>IF(INDEX(tab_MinKomp[WDRAŻANIE NOWYCH PROJEKTÓW/ PROCEDURA CTM],MATCH($B321,tab_MinKomp[[Stanowisko / Position ]:[Stanowisko / Position ]],0))="n/a","n/a",AM321-INDEX(tab_MinKomp[WDRAŻANIE NOWYCH PROJEKTÓW/ PROCEDURA CTM],MATCH($B321,tab_MinKomp[[Stanowisko / Position ]:[Stanowisko / Position ]],0)))</f>
        <v>n/a</v>
      </c>
      <c r="AN322" s="194" t="str">
        <f>IF(INDEX(tab_MinKomp[KAMIENIE MILOWE MSL/PIFF],MATCH($B321,tab_MinKomp[[Stanowisko / Position ]:[Stanowisko / Position ]],0))="n/a","n/a",AN321-INDEX(tab_MinKomp[KAMIENIE MILOWE MSL/PIFF],MATCH($B321,tab_MinKomp[[Stanowisko / Position ]:[Stanowisko / Position ]],0)))</f>
        <v>n/a</v>
      </c>
      <c r="AO322" s="194">
        <f>IF(INDEX(tab_MinKomp[CP],MATCH($B321,tab_MinKomp[[Stanowisko / Position ]:[Stanowisko / Position ]],0))="n/a","n/a",AO321-INDEX(tab_MinKomp[CP],MATCH($B321,tab_MinKomp[[Stanowisko / Position ]:[Stanowisko / Position ]],0)))</f>
        <v>0</v>
      </c>
      <c r="AP322" s="194" t="str">
        <f>IF(INDEX(tab_MinKomp[FMEA],MATCH($B321,tab_MinKomp[[Stanowisko / Position ]:[Stanowisko / Position ]],0))="n/a","n/a",AP321-INDEX(tab_MinKomp[FMEA],MATCH($B321,tab_MinKomp[[Stanowisko / Position ]:[Stanowisko / Position ]],0)))</f>
        <v>n/a</v>
      </c>
      <c r="AQ322" s="194">
        <f>IF(INDEX(tab_MinKomp[FLOW CHART],MATCH($B321,tab_MinKomp[[Stanowisko / Position ]:[Stanowisko / Position ]],0))="n/a","n/a",AQ321-INDEX(tab_MinKomp[FLOW CHART],MATCH($B321,tab_MinKomp[[Stanowisko / Position ]:[Stanowisko / Position ]],0)))</f>
        <v>0</v>
      </c>
      <c r="AR322" s="194" t="str">
        <f>IF(INDEX(tab_MinKomp[APQP],MATCH($B321,tab_MinKomp[[Stanowisko / Position ]:[Stanowisko / Position ]],0))="n/a","n/a",AR321-INDEX(tab_MinKomp[APQP],MATCH($B321,tab_MinKomp[[Stanowisko / Position ]:[Stanowisko / Position ]],0)))</f>
        <v>n/a</v>
      </c>
      <c r="AS322" s="194" t="str">
        <f>IF(INDEX(tab_MinKomp[MSA],MATCH($B321,tab_MinKomp[[Stanowisko / Position ]:[Stanowisko / Position ]],0))="n/a","n/a",AS321-INDEX(tab_MinKomp[MSA],MATCH($B321,tab_MinKomp[[Stanowisko / Position ]:[Stanowisko / Position ]],0)))</f>
        <v>n/a</v>
      </c>
      <c r="AT322" s="194" t="str">
        <f>IF(INDEX(tab_MinKomp[SPC],MATCH($B321,tab_MinKomp[[Stanowisko / Position ]:[Stanowisko / Position ]],0))="n/a","n/a",AT321-INDEX(tab_MinKomp[SPC],MATCH($B321,tab_MinKomp[[Stanowisko / Position ]:[Stanowisko / Position ]],0)))</f>
        <v>n/a</v>
      </c>
      <c r="AU322" s="194" t="str">
        <f>IF(INDEX(tab_MinKomp[CSR (SPECYFICZNE WYMAGANIA KLIENTA)],MATCH($B321,tab_MinKomp[[Stanowisko / Position ]:[Stanowisko / Position ]],0))="n/a","n/a",AU321-INDEX(tab_MinKomp[CSR (SPECYFICZNE WYMAGANIA KLIENTA)],MATCH($B321,tab_MinKomp[[Stanowisko / Position ]:[Stanowisko / Position ]],0)))</f>
        <v>n/a</v>
      </c>
      <c r="AV322" s="194">
        <f>IF(INDEX(tab_MinKomp[5S],MATCH($B321,tab_MinKomp[[Stanowisko / Position ]:[Stanowisko / Position ]],0))="n/a","n/a",AV321-INDEX(tab_MinKomp[5S],MATCH($B321,tab_MinKomp[[Stanowisko / Position ]:[Stanowisko / Position ]],0)))</f>
        <v>0</v>
      </c>
      <c r="AW322" s="194">
        <f>IF(INDEX(tab_MinKomp[LEAN MANAGEMENT],MATCH($B321,tab_MinKomp[[Stanowisko / Position ]:[Stanowisko / Position ]],0))="n/a","n/a",AW321-INDEX(tab_MinKomp[LEAN MANAGEMENT],MATCH($B321,tab_MinKomp[[Stanowisko / Position ]:[Stanowisko / Position ]],0)))</f>
        <v>0</v>
      </c>
      <c r="AX322" s="194" t="str">
        <f>IF(INDEX(tab_MinKomp[5R],MATCH($B321,tab_MinKomp[[Stanowisko / Position ]:[Stanowisko / Position ]],0))="n/a","n/a",AX321-INDEX(tab_MinKomp[5R],MATCH($B321,tab_MinKomp[[Stanowisko / Position ]:[Stanowisko / Position ]],0)))</f>
        <v>n/a</v>
      </c>
      <c r="AY322" s="194" t="str">
        <f>IF(INDEX(tab_MinKomp[Six Sigma],MATCH($B321,tab_MinKomp[[Stanowisko / Position ]:[Stanowisko / Position ]],0))="n/a","n/a",AY321-INDEX(tab_MinKomp[Six Sigma],MATCH($B321,tab_MinKomp[[Stanowisko / Position ]:[Stanowisko / Position ]],0)))</f>
        <v>n/a</v>
      </c>
      <c r="AZ322" s="194" t="str">
        <f>IF(INDEX(tab_MinKomp[System BAAN / Distribution &amp; Supply Chain],MATCH($B321,tab_MinKomp[[Stanowisko / Position ]:[Stanowisko / Position ]],0))="n/a","n/a",AZ321-INDEX(tab_MinKomp[System BAAN / Distribution &amp; Supply Chain],MATCH($B321,tab_MinKomp[[Stanowisko / Position ]:[Stanowisko / Position ]],0)))</f>
        <v>n/a</v>
      </c>
      <c r="BA322" s="194" t="str">
        <f>IF(INDEX(tab_MinKomp[Gospodarka magazynowa / Lagerverwaltung],MATCH($B321,tab_MinKomp[[Stanowisko / Position ]:[Stanowisko / Position ]],0))="n/a","n/a",BA321-INDEX(tab_MinKomp[Gospodarka magazynowa / Lagerverwaltung],MATCH($B321,tab_MinKomp[[Stanowisko / Position ]:[Stanowisko / Position ]],0)))</f>
        <v>n/a</v>
      </c>
      <c r="BB322" s="194" t="str">
        <f>IF(INDEX(tab_MinKomp[Inwentaryzacja - organizacja i przebieg / Inventurprozess],MATCH($B321,tab_MinKomp[[Stanowisko / Position ]:[Stanowisko / Position ]],0))="n/a","n/a",BB321-INDEX(tab_MinKomp[Inwentaryzacja - organizacja i przebieg / Inventurprozess],MATCH($B321,tab_MinKomp[[Stanowisko / Position ]:[Stanowisko / Position ]],0)))</f>
        <v>n/a</v>
      </c>
      <c r="BC322" s="194" t="str">
        <f>IF(INDEX(tab_MinKomp[Organizacja dostaw / Versorgungsorganisation],MATCH($B321,tab_MinKomp[[Stanowisko / Position ]:[Stanowisko / Position ]],0))="n/a","n/a",BC321-INDEX(tab_MinKomp[Organizacja dostaw / Versorgungsorganisation],MATCH($B321,tab_MinKomp[[Stanowisko / Position ]:[Stanowisko / Position ]],0)))</f>
        <v>n/a</v>
      </c>
      <c r="BD322" s="194" t="str">
        <f>IF(INDEX(tab_MinKomp[Organizacja wysyłek / Organisation von Lieferungen],MATCH($B321,tab_MinKomp[[Stanowisko / Position ]:[Stanowisko / Position ]],0))="n/a","n/a",BD321-INDEX(tab_MinKomp[Organizacja wysyłek / Organisation von Lieferungen],MATCH($B321,tab_MinKomp[[Stanowisko / Position ]:[Stanowisko / Position ]],0)))</f>
        <v>n/a</v>
      </c>
      <c r="BE322" s="194" t="str">
        <f>IF(INDEX(tab_MinKomp[Analiza magazynowa - Program Polen.mdb / Inventuranalyse],MATCH($B321,tab_MinKomp[[Stanowisko / Position ]:[Stanowisko / Position ]],0))="n/a","n/a",BE321-INDEX(tab_MinKomp[Analiza magazynowa - Program Polen.mdb / Inventuranalyse],MATCH($B321,tab_MinKomp[[Stanowisko / Position ]:[Stanowisko / Position ]],0)))</f>
        <v>n/a</v>
      </c>
      <c r="BF322" s="190" t="str">
        <f>IF(INDEX(tab_MinKomp[MMOG (Materials Management Operations Guidelines)],MATCH($B321,tab_MinKomp[[Stanowisko / Position ]:[Stanowisko / Position ]],0))="n/a","n/a",BF321-INDEX(tab_MinKomp[MMOG (Materials Management Operations Guidelines)],MATCH($B321,tab_MinKomp[[Stanowisko / Position ]:[Stanowisko / Position ]],0)))</f>
        <v>n/a</v>
      </c>
      <c r="BG322" s="190" t="str">
        <f>IF(INDEX(tab_MinKomp[GPP],MATCH($B321,tab_MinKomp[[Stanowisko / Position ]:[Stanowisko / Position ]],0))="n/a","n/a",BG321-INDEX(tab_MinKomp[GPP],MATCH($B321,tab_MinKomp[[Stanowisko / Position ]:[Stanowisko / Position ]],0)))</f>
        <v>n/a</v>
      </c>
      <c r="BH322" s="190" t="str">
        <f>IF(INDEX(tab_MinKomp[AIAG (Automotive Industry Action Group)],MATCH($B321,tab_MinKomp[[Stanowisko / Position ]:[Stanowisko / Position ]],0))="n/a","n/a",BH321-INDEX(tab_MinKomp[AIAG (Automotive Industry Action Group)],MATCH($B321,tab_MinKomp[[Stanowisko / Position ]:[Stanowisko / Position ]],0)))</f>
        <v>n/a</v>
      </c>
      <c r="BI322" s="190" t="str">
        <f>IF(INDEX(tab_MinKomp[Super-G disputes],MATCH($B321,tab_MinKomp[[Stanowisko / Position ]:[Stanowisko / Position ]],0))="n/a","n/a",BI321-INDEX(tab_MinKomp[Super-G disputes],MATCH($B321,tab_MinKomp[[Stanowisko / Position ]:[Stanowisko / Position ]],0)))</f>
        <v>n/a</v>
      </c>
      <c r="BJ322" s="190" t="str">
        <f>IF(INDEX(tab_MinKomp[CMMS3/eDDL (Direct Data Link)],MATCH($B321,tab_MinKomp[[Stanowisko / Position ]:[Stanowisko / Position ]],0))="n/a","n/a",BJ321-INDEX(tab_MinKomp[CMMS3/eDDL (Direct Data Link)],MATCH($B321,tab_MinKomp[[Stanowisko / Position ]:[Stanowisko / Position ]],0)))</f>
        <v>n/a</v>
      </c>
      <c r="BK322" s="190" t="str">
        <f>IF(INDEX(tab_MinKomp[MP&amp;L (Material Planning and Logistics)],MATCH($B321,tab_MinKomp[[Stanowisko / Position ]:[Stanowisko / Position ]],0))="n/a","n/a",BK321-INDEX(tab_MinKomp[MP&amp;L (Material Planning and Logistics)],MATCH($B321,tab_MinKomp[[Stanowisko / Position ]:[Stanowisko / Position ]],0)))</f>
        <v>n/a</v>
      </c>
      <c r="BL322" s="190" t="str">
        <f>IF(INDEX(tab_MinKomp[Supplier delivery rating],MATCH($B321,tab_MinKomp[[Stanowisko / Position ]:[Stanowisko / Position ]],0))="n/a","n/a",BL321-INDEX(tab_MinKomp[Supplier delivery rating],MATCH($B321,tab_MinKomp[[Stanowisko / Position ]:[Stanowisko / Position ]],0)))</f>
        <v>n/a</v>
      </c>
      <c r="BM322" s="194" t="str">
        <f>IF(INDEX(tab_MinKomp[Planowanie produkcji / Produktionsplanung],MATCH($B321,tab_MinKomp[[Stanowisko / Position ]:[Stanowisko / Position ]],0))="n/a","n/a",BM321-INDEX(tab_MinKomp[Planowanie produkcji / Produktionsplanung],MATCH($B321,tab_MinKomp[[Stanowisko / Position ]:[Stanowisko / Position ]],0)))</f>
        <v>n/a</v>
      </c>
      <c r="BN322" s="194" t="str">
        <f>IF(INDEX(tab_MinKomp[Planowanie produkcji / Produktionsplanung],MATCH($B321,tab_MinKomp[[Stanowisko / Position ]:[Stanowisko / Position ]],0))="n/a","n/a",BN321-INDEX(tab_MinKomp[Planowanie produkcji / Produktionsplanung],MATCH($B321,tab_MinKomp[[Stanowisko / Position ]:[Stanowisko / Position ]],0)))</f>
        <v>n/a</v>
      </c>
      <c r="BO322" s="194" t="str">
        <f>IF(INDEX(tab_MinKomp[Planowanie produkcji / Produktionsplanung],MATCH($B321,tab_MinKomp[[Stanowisko / Position ]:[Stanowisko / Position ]],0))="n/a","n/a",BO321-INDEX(tab_MinKomp[Planowanie produkcji / Produktionsplanung],MATCH($B321,tab_MinKomp[[Stanowisko / Position ]:[Stanowisko / Position ]],0)))</f>
        <v>n/a</v>
      </c>
      <c r="BP322" s="194" t="str">
        <f>IF(INDEX(tab_MinKomp[Planowanie produkcji / Produktionsplanung],MATCH($B321,tab_MinKomp[[Stanowisko / Position ]:[Stanowisko / Position ]],0))="n/a","n/a",BP321-INDEX(tab_MinKomp[Planowanie produkcji / Produktionsplanung],MATCH($B321,tab_MinKomp[[Stanowisko / Position ]:[Stanowisko / Position ]],0)))</f>
        <v>n/a</v>
      </c>
      <c r="BQ322" s="194" t="s">
        <v>248</v>
      </c>
      <c r="BR322" s="194" t="str">
        <f>IF(INDEX(tab_MinKomp[Planowanie produkcji / Produktionsplanung],MATCH($B321,tab_MinKomp[[Stanowisko / Position ]:[Stanowisko / Position ]],0))="n/a","n/a",BR321-INDEX(tab_MinKomp[Planowanie produkcji / Produktionsplanung],MATCH($B321,tab_MinKomp[[Stanowisko / Position ]:[Stanowisko / Position ]],0)))</f>
        <v>n/a</v>
      </c>
      <c r="BS322" s="194">
        <f>IF(INDEX(tab_MinKomp[Obsługa maszyn Novapax / Novapax Maschinenbedienung],MATCH($B321,tab_MinKomp[[Stanowisko / Position ]:[Stanowisko / Position ]],0))="n/a","n/a",BS321-INDEX(tab_MinKomp[Obsługa maszyn Novapax / Novapax Maschinenbedienung],MATCH($B321,tab_MinKomp[[Stanowisko / Position ]:[Stanowisko / Position ]],0)))</f>
        <v>1</v>
      </c>
      <c r="BT322" s="194" t="str">
        <f>IF(INDEX(tab_MinKomp[Planowanie produkcji / Produktionsplanung],MATCH($B321,tab_MinKomp[[Stanowisko / Position ]:[Stanowisko / Position ]],0))="n/a","n/a",BT321-INDEX(tab_MinKomp[Planowanie produkcji / Produktionsplanung],MATCH($B321,tab_MinKomp[[Stanowisko / Position ]:[Stanowisko / Position ]],0)))</f>
        <v>n/a</v>
      </c>
      <c r="BU322" s="194">
        <f>IF(INDEX(tab_MinKomp[Obsługa maszyn Novapax / Novapax Maschinenbedienung],MATCH($B321,tab_MinKomp[[Stanowisko / Position ]:[Stanowisko / Position ]],0))="n/a","n/a",BU321-INDEX(tab_MinKomp[Obsługa maszyn Novapax / Novapax Maschinenbedienung],MATCH($B321,tab_MinKomp[[Stanowisko / Position ]:[Stanowisko / Position ]],0)))</f>
        <v>1</v>
      </c>
      <c r="BV322" s="194" t="str">
        <f>IF(INDEX(tab_MinKomp[Planowanie produkcji / Produktionsplanung],MATCH($B321,tab_MinKomp[[Stanowisko / Position ]:[Stanowisko / Position ]],0))="n/a","n/a",BV321-INDEX(tab_MinKomp[Planowanie produkcji / Produktionsplanung],MATCH($B321,tab_MinKomp[[Stanowisko / Position ]:[Stanowisko / Position ]],0)))</f>
        <v>n/a</v>
      </c>
      <c r="BW322" s="194">
        <f>IF(INDEX(tab_MinKomp[Obsługa maszyn Novapax / Novapax Maschinenbedienung],MATCH($B321,tab_MinKomp[[Stanowisko / Position ]:[Stanowisko / Position ]],0))="n/a","n/a",BW321-INDEX(tab_MinKomp[Obsługa maszyn Novapax / Novapax Maschinenbedienung],MATCH($B321,tab_MinKomp[[Stanowisko / Position ]:[Stanowisko / Position ]],0)))</f>
        <v>1</v>
      </c>
      <c r="BX322" s="194">
        <f>IF(INDEX(tab_MinKomp[Obsługa maszyn Novapax / Novapax Maschinenbedienung],MATCH($B321,tab_MinKomp[[Stanowisko / Position ]:[Stanowisko / Position ]],0))="n/a","n/a",BX321-INDEX(tab_MinKomp[Obsługa maszyn Novapax / Novapax Maschinenbedienung],MATCH($B321,tab_MinKomp[[Stanowisko / Position ]:[Stanowisko / Position ]],0)))</f>
        <v>0</v>
      </c>
      <c r="BY322" s="194" t="str">
        <f>IF(INDEX(tab_MinKomp[Obsługa maszyn Engel / Engel Maschinenbedienung],MATCH($B321,tab_MinKomp[[Stanowisko / Position ]:[Stanowisko / Position ]],0))="n/a","n/a",BY321-INDEX(tab_MinKomp[Obsługa maszyn Engel / Engel Maschinenbedienung],MATCH($B321,tab_MinKomp[[Stanowisko / Position ]:[Stanowisko / Position ]],0)))</f>
        <v>n/a</v>
      </c>
      <c r="BZ322" s="194">
        <f>IF(INDEX(tab_MinKomp[Obsługa maszyn Novapax / Novapax Maschinenbedienung],MATCH($B321,tab_MinKomp[[Stanowisko / Position ]:[Stanowisko / Position ]],0))="n/a","n/a",BZ321-INDEX(tab_MinKomp[Obsługa maszyn Novapax / Novapax Maschinenbedienung],MATCH($B321,tab_MinKomp[[Stanowisko / Position ]:[Stanowisko / Position ]],0)))</f>
        <v>0</v>
      </c>
      <c r="CA322" s="194" t="str">
        <f>IF(INDEX(tab_MinKomp[Obsługa maszyn KVT / KVT Maschinenbedienung],MATCH($B321,tab_MinKomp[[Stanowisko / Position ]:[Stanowisko / Position ]],0))="n/a","n/a",CA321-INDEX(tab_MinKomp[Obsługa maszyn KVT / KVT Maschinenbedienung],MATCH($B321,tab_MinKomp[[Stanowisko / Position ]:[Stanowisko / Position ]],0)))</f>
        <v>n/a</v>
      </c>
      <c r="CB322" s="194">
        <f>IF(INDEX(tab_MinKomp[Obsługa maszyn Novapax / Novapax Maschinenbedienung],MATCH($B321,tab_MinKomp[[Stanowisko / Position ]:[Stanowisko / Position ]],0))="n/a","n/a",CB321-INDEX(tab_MinKomp[Obsługa maszyn Novapax / Novapax Maschinenbedienung],MATCH($B321,tab_MinKomp[[Stanowisko / Position ]:[Stanowisko / Position ]],0)))</f>
        <v>0</v>
      </c>
      <c r="CC322" s="194" t="str">
        <f>IF(INDEX(tab_MinKomp[Obsługa maszyn Branson / Branson Maschinenbedienung],MATCH($B321,tab_MinKomp[[Stanowisko / Position ]:[Stanowisko / Position ]],0))="n/a","n/a",CC321-INDEX(tab_MinKomp[Obsługa maszyn Branson / Branson Maschinenbedienung],MATCH($B321,tab_MinKomp[[Stanowisko / Position ]:[Stanowisko / Position ]],0)))</f>
        <v>n/a</v>
      </c>
      <c r="CD322" s="194">
        <f>IF(INDEX(tab_MinKomp[Obsługa maszyn Novapax / Novapax Maschinenbedienung],MATCH($B321,tab_MinKomp[[Stanowisko / Position ]:[Stanowisko / Position ]],0))="n/a","n/a",CD321-INDEX(tab_MinKomp[Obsługa maszyn Novapax / Novapax Maschinenbedienung],MATCH($B321,tab_MinKomp[[Stanowisko / Position ]:[Stanowisko / Position ]],0)))</f>
        <v>1</v>
      </c>
      <c r="CE322" s="194">
        <f>IF(INDEX(tab_MinKomp[Obsługa maszyn Novapax / Novapax Maschinenbedienung],MATCH($B321,tab_MinKomp[[Stanowisko / Position ]:[Stanowisko / Position ]],0))="n/a","n/a",CE321-INDEX(tab_MinKomp[Obsługa maszyn Novapax / Novapax Maschinenbedienung],MATCH($B321,tab_MinKomp[[Stanowisko / Position ]:[Stanowisko / Position ]],0)))</f>
        <v>-1</v>
      </c>
      <c r="CF322" s="194">
        <f>IF(INDEX(tab_MinKomp[Obsługa maszyn Novapax / Novapax Maschinenbedienung],MATCH($B321,tab_MinKomp[[Stanowisko / Position ]:[Stanowisko / Position ]],0))="n/a","n/a",CF321-INDEX(tab_MinKomp[Obsługa maszyn Novapax / Novapax Maschinenbedienung],MATCH($B321,tab_MinKomp[[Stanowisko / Position ]:[Stanowisko / Position ]],0)))</f>
        <v>-2</v>
      </c>
      <c r="CG322" s="194">
        <f>IF(INDEX(tab_MinKomp[Eliminacja awarii / Beseitigung von Ausfällen],MATCH($B321,tab_MinKomp[[Stanowisko / Position ]:[Stanowisko / Position ]],0))="n/a","n/a",CG321-INDEX(tab_MinKomp[Eliminacja awarii / Beseitigung von Ausfällen],MATCH($B321,tab_MinKomp[[Stanowisko / Position ]:[Stanowisko / Position ]],0)))</f>
        <v>0</v>
      </c>
      <c r="CH322" s="194" t="str">
        <f>IF(INDEX(tab_MinKomp[Wymagania VDA 6.5 Product / Forderungen],MATCH($B321,tab_MinKomp[[Stanowisko / Position ]:[Stanowisko / Position ]],0))="n/a","n/a",CH321-INDEX(tab_MinKomp[Wymagania VDA 6.5 Product / Forderungen],MATCH($B321,tab_MinKomp[[Stanowisko / Position ]:[Stanowisko / Position ]],0)))</f>
        <v>n/a</v>
      </c>
      <c r="CI322" s="194" t="str">
        <f>IF(INDEX(tab_MinKomp[Wymagania VDA 6.5 Product / Forderungen],MATCH($B321,tab_MinKomp[[Stanowisko / Position ]:[Stanowisko / Position ]],0))="n/a","n/a",CI321-INDEX(tab_MinKomp[Wymagania VDA 6.5 Product / Forderungen],MATCH($B321,tab_MinKomp[[Stanowisko / Position ]:[Stanowisko / Position ]],0)))</f>
        <v>n/a</v>
      </c>
      <c r="CJ322" s="194" t="str">
        <f>IF(INDEX(tab_MinKomp[Wymagania VDA 6.5 Product / Forderungen],MATCH($B321,tab_MinKomp[[Stanowisko / Position ]:[Stanowisko / Position ]],0))="n/a","n/a",CJ321-INDEX(tab_MinKomp[Wymagania VDA 6.5 Product / Forderungen],MATCH($B321,tab_MinKomp[[Stanowisko / Position ]:[Stanowisko / Position ]],0)))</f>
        <v>n/a</v>
      </c>
      <c r="CK322" s="194" t="str">
        <f>IF(INDEX(tab_MinKomp[Wymagania VDA 6.5 Product / Forderungen],MATCH($B321,tab_MinKomp[[Stanowisko / Position ]:[Stanowisko / Position ]],0))="n/a","n/a",CK321-INDEX(tab_MinKomp[Wymagania VDA 6.5 Product / Forderungen],MATCH($B321,tab_MinKomp[[Stanowisko / Position ]:[Stanowisko / Position ]],0)))</f>
        <v>n/a</v>
      </c>
      <c r="CL322" s="194" t="str">
        <f>IF(INDEX(tab_MinKomp[Wymagania VDA 6.5 Product / Forderungen],MATCH($B321,tab_MinKomp[[Stanowisko / Position ]:[Stanowisko / Position ]],0))="n/a","n/a",CL321-INDEX(tab_MinKomp[Wymagania VDA 6.5 Product / Forderungen],MATCH($B321,tab_MinKomp[[Stanowisko / Position ]:[Stanowisko / Position ]],0)))</f>
        <v>n/a</v>
      </c>
      <c r="CM322" s="194" t="str">
        <f>IF(INDEX(tab_MinKomp[Informatyka ogólna (techniczne i systemowe) / Allgemeine IT (Technik und System)],MATCH($B321,tab_MinKomp[[Stanowisko / Position ]:[Stanowisko / Position ]],0))="n/a","n/a",CM321-INDEX(tab_MinKomp[Informatyka ogólna (techniczne i systemowe) / Allgemeine IT (Technik und System)],MATCH($B321,tab_MinKomp[[Stanowisko / Position ]:[Stanowisko / Position ]],0)))</f>
        <v>n/a</v>
      </c>
      <c r="CN322" s="194" t="str">
        <f>IF(INDEX(tab_MinKomp[Sieci komputerowe / Computernetzwerke],MATCH($B321,tab_MinKomp[[Stanowisko / Position ]:[Stanowisko / Position ]],0))="n/a","n/a",CN321-INDEX(tab_MinKomp[Sieci komputerowe / Computernetzwerke],MATCH($B321,tab_MinKomp[[Stanowisko / Position ]:[Stanowisko / Position ]],0)))</f>
        <v>n/a</v>
      </c>
      <c r="CO322" s="194" t="str">
        <f>IF(INDEX(tab_MinKomp[Hardware (komputery PC, drukarki biurowe i etykietowe, telefonia stacjonarna i mobilna) (PC, Drucker, Telefpne, Handys)],MATCH($B321,tab_MinKomp[[Stanowisko / Position ]:[Stanowisko / Position ]],0))="n/a","n/a",CO321-INDEX(tab_MinKomp[Hardware (komputery PC, drukarki biurowe i etykietowe, telefonia stacjonarna i mobilna) (PC, Drucker, Telefpne, Handys)],MATCH($B321,tab_MinKomp[[Stanowisko / Position ]:[Stanowisko / Position ]],0)))</f>
        <v>n/a</v>
      </c>
      <c r="CP322" s="194" t="str">
        <f>IF(INDEX(tab_MinKomp[Software &amp; Systems (MS Office, MS Remote Desktop)],MATCH($B321,tab_MinKomp[[Stanowisko / Position ]:[Stanowisko / Position ]],0))="n/a","n/a",CP321-INDEX(tab_MinKomp[Software &amp; Systems (MS Office, MS Remote Desktop)],MATCH($B321,tab_MinKomp[[Stanowisko / Position ]:[Stanowisko / Position ]],0)))</f>
        <v>n/a</v>
      </c>
      <c r="CQ322" s="194" t="str">
        <f>IF(INDEX(tab_MinKomp[Programowanie obiektowe (PHP) / Objektprogrammierung],MATCH($B321,tab_MinKomp[[Stanowisko / Position ]:[Stanowisko / Position ]],0))="n/a","n/a",CQ321-INDEX(tab_MinKomp[Programowanie obiektowe (PHP) / Objektprogrammierung],MATCH($B321,tab_MinKomp[[Stanowisko / Position ]:[Stanowisko / Position ]],0)))</f>
        <v>n/a</v>
      </c>
      <c r="CR322" s="194" t="str">
        <f>IF(INDEX(tab_MinKomp[Scrum],MATCH($B321,tab_MinKomp[[Stanowisko / Position ]:[Stanowisko / Position ]],0))="n/a","n/a",CR321-INDEX(tab_MinKomp[Scrum],MATCH($B321,tab_MinKomp[[Stanowisko / Position ]:[Stanowisko / Position ]],0)))</f>
        <v>n/a</v>
      </c>
      <c r="CS322" s="194" t="str">
        <f>IF(INDEX(tab_MinKomp[SQL (MySQL)],MATCH($B321,tab_MinKomp[[Stanowisko / Position ]:[Stanowisko / Position ]],0))="n/a","n/a",CS321-INDEX(tab_MinKomp[SQL (MySQL)],MATCH($B321,tab_MinKomp[[Stanowisko / Position ]:[Stanowisko / Position ]],0)))</f>
        <v>n/a</v>
      </c>
      <c r="CT322" s="194" t="str">
        <f>IF(INDEX(tab_MinKomp[Javascript],MATCH($B321,tab_MinKomp[[Stanowisko / Position ]:[Stanowisko / Position ]],0))="n/a","n/a",CT321-INDEX(tab_MinKomp[Javascript],MATCH($B321,tab_MinKomp[[Stanowisko / Position ]:[Stanowisko / Position ]],0)))</f>
        <v>n/a</v>
      </c>
      <c r="CU322" s="194" t="str">
        <f>IF(INDEX(tab_MinKomp[Joomla],MATCH($B321,tab_MinKomp[[Stanowisko / Position ]:[Stanowisko / Position ]],0))="n/a","n/a",CU321-INDEX(tab_MinKomp[Joomla],MATCH($B321,tab_MinKomp[[Stanowisko / Position ]:[Stanowisko / Position ]],0)))</f>
        <v>n/a</v>
      </c>
      <c r="CV322" s="194" t="str">
        <f>IF(INDEX(tab_MinKomp[Bash],MATCH($B321,tab_MinKomp[[Stanowisko / Position ]:[Stanowisko / Position ]],0))="n/a","n/a",CV321-INDEX(tab_MinKomp[Bash],MATCH($B321,tab_MinKomp[[Stanowisko / Position ]:[Stanowisko / Position ]],0)))</f>
        <v>n/a</v>
      </c>
      <c r="CW322" s="194">
        <f>IF(INDEX(tab_MinKomp[Systemy MES (HYDRA / SFMS)],MATCH($B321,tab_MinKomp[[Stanowisko / Position ]:[Stanowisko / Position ]],0))="n/a","n/a",CW321-INDEX(tab_MinKomp[Systemy MES (HYDRA / SFMS)],MATCH($B321,tab_MinKomp[[Stanowisko / Position ]:[Stanowisko / Position ]],0)))</f>
        <v>0</v>
      </c>
      <c r="CX322" s="194" t="str">
        <f>IF(INDEX(tab_MinKomp[HTML / CSS],MATCH($B321,tab_MinKomp[[Stanowisko / Position ]:[Stanowisko / Position ]],0))="n/a","n/a",CX321-INDEX(tab_MinKomp[HTML / CSS],MATCH($B321,tab_MinKomp[[Stanowisko / Position ]:[Stanowisko / Position ]],0)))</f>
        <v>n/a</v>
      </c>
      <c r="CY322" s="194" t="str">
        <f>IF(INDEX(tab_MinKomp[SYSTEM PR],MATCH($B321,tab_MinKomp[[Stanowisko / Position ]:[Stanowisko / Position ]],0))="n/a","n/a",CY321-INDEX(tab_MinKomp[SYSTEM PR],MATCH($B321,tab_MinKomp[[Stanowisko / Position ]:[Stanowisko / Position ]],0)))</f>
        <v>n/a</v>
      </c>
      <c r="CZ322" s="194" t="str">
        <f>IF(INDEX(tab_MinKomp[System Einkauf XP / EBA],MATCH($B321,tab_MinKomp[[Stanowisko / Position ]:[Stanowisko / Position ]],0))="n/a","n/a",CZ321-INDEX(tab_MinKomp[System Einkauf XP / EBA],MATCH($B321,tab_MinKomp[[Stanowisko / Position ]:[Stanowisko / Position ]],0)))</f>
        <v>n/a</v>
      </c>
      <c r="DA322" s="194" t="str">
        <f>IF(INDEX(tab_MinKomp[Techniki negocjacyjne / Verhandlungstechniken],MATCH($B321,tab_MinKomp[[Stanowisko / Position ]:[Stanowisko / Position ]],0))="n/a","n/a",DA321-INDEX(tab_MinKomp[Techniki negocjacyjne / Verhandlungstechniken],MATCH($B321,tab_MinKomp[[Stanowisko / Position ]:[Stanowisko / Position ]],0)))</f>
        <v>n/a</v>
      </c>
      <c r="DB322" s="194" t="str">
        <f>IF(INDEX(tab_MinKomp[Znajomość rynku branżowego / Kenntnis des Industrie Marktes],MATCH($B321,tab_MinKomp[[Stanowisko / Position ]:[Stanowisko / Position ]],0))="n/a","n/a",DB321-INDEX(tab_MinKomp[Znajomość rynku branżowego / Kenntnis des Industrie Marktes],MATCH($B321,tab_MinKomp[[Stanowisko / Position ]:[Stanowisko / Position ]],0)))</f>
        <v>n/a</v>
      </c>
      <c r="DC322" s="194" t="str">
        <f>IF(INDEX(tab_MinKomp[SUPPLIER MANAGEMENT],MATCH($B321,tab_MinKomp[[Stanowisko / Position ]:[Stanowisko / Position ]],0))="n/a","n/a",DC321-INDEX(tab_MinKomp[SUPPLIER MANAGEMENT],MATCH($B321,tab_MinKomp[[Stanowisko / Position ]:[Stanowisko / Position ]],0)))</f>
        <v>n/a</v>
      </c>
      <c r="DD322" s="194" t="str">
        <f>IF(INDEX(tab_MinKomp[SUPPLIER MANAGEMENT],MATCH($B321,tab_MinKomp[[Stanowisko / Position ]:[Stanowisko / Position ]],0))="n/a","n/a",DD321-INDEX(tab_MinKomp[SUPPLIER MANAGEMENT],MATCH($B321,tab_MinKomp[[Stanowisko / Position ]:[Stanowisko / Position ]],0)))</f>
        <v>n/a</v>
      </c>
      <c r="DE322" s="194" t="str">
        <f>IF(INDEX(tab_MinKomp[SUPPLIER MANAGEMENT],MATCH($B321,tab_MinKomp[[Stanowisko / Position ]:[Stanowisko / Position ]],0))="n/a","n/a",DE321-INDEX(tab_MinKomp[SUPPLIER MANAGEMENT],MATCH($B321,tab_MinKomp[[Stanowisko / Position ]:[Stanowisko / Position ]],0)))</f>
        <v>n/a</v>
      </c>
      <c r="DF322" s="194">
        <f>IF(INDEX(tab_MinKomp[LEAN MANAGEMENT],MATCH($B321,tab_MinKomp[[Stanowisko / Position ]:[Stanowisko / Position ]],0))="n/a","n/a",DF321-INDEX(tab_MinKomp[LEAN MANAGEMENT],MATCH($B321,tab_MinKomp[[Stanowisko / Position ]:[Stanowisko / Position ]],0)))</f>
        <v>0</v>
      </c>
      <c r="DG322" s="194" t="str">
        <f>IF(INDEX(tab_MinKomp[PPAP/PSW],MATCH($B321,tab_MinKomp[[Stanowisko / Position ]:[Stanowisko / Position ]],0))="n/a","n/a",DG321-INDEX(tab_MinKomp[PPAP/PSW],MATCH($B321,tab_MinKomp[[Stanowisko / Position ]:[Stanowisko / Position ]],0)))</f>
        <v>n/a</v>
      </c>
      <c r="DH322" s="194" t="str">
        <f>IF(INDEX(tab_MinKomp[SUPPLIER MANAGEMENT],MATCH($B321,tab_MinKomp[[Stanowisko / Position ]:[Stanowisko / Position ]],0))="n/a","n/a",DH321-INDEX(tab_MinKomp[SUPPLIER MANAGEMENT],MATCH($B321,tab_MinKomp[[Stanowisko / Position ]:[Stanowisko / Position ]],0)))</f>
        <v>n/a</v>
      </c>
      <c r="DI322" s="194" t="str">
        <f>IF(INDEX(tab_MinKomp[OBSŁUGA PORTALI KLIENTA / Kundenportale],MATCH($B321,tab_MinKomp[[Stanowisko / Position ]:[Stanowisko / Position ]],0))="n/a","n/a",DI321-INDEX(tab_MinKomp[OBSŁUGA PORTALI KLIENTA / Kundenportale],MATCH($B321,tab_MinKomp[[Stanowisko / Position ]:[Stanowisko / Position ]],0)))</f>
        <v>n/a</v>
      </c>
      <c r="DJ322" s="194" t="str">
        <f>IF(INDEX(tab_MinKomp[Obsługa systemu BABTECQ / BABTECQ System],MATCH($B321,tab_MinKomp[[Stanowisko / Position ]:[Stanowisko / Position ]],0))="n/a","n/a",DJ321-INDEX(tab_MinKomp[Obsługa systemu BABTECQ / BABTECQ System],MATCH($B321,tab_MinKomp[[Stanowisko / Position ]:[Stanowisko / Position ]],0)))</f>
        <v>n/a</v>
      </c>
      <c r="DK322" s="194" t="str">
        <f>IF(INDEX(tab_MinKomp[Rysunek techniczny / technische Zeichnung],MATCH($B321,tab_MinKomp[[Stanowisko / Position ]:[Stanowisko / Position ]],0))="n/a","n/a",DK321-INDEX(tab_MinKomp[Rysunek techniczny / technische Zeichnung],MATCH($B321,tab_MinKomp[[Stanowisko / Position ]:[Stanowisko / Position ]],0)))</f>
        <v>n/a</v>
      </c>
      <c r="DL322" s="194" t="str">
        <f>IF(INDEX(tab_MinKomp[Kalibracja / Kalibrierung],MATCH($B321,tab_MinKomp[[Stanowisko / Position ]:[Stanowisko / Position ]],0))="n/a","n/a",DL321-INDEX(tab_MinKomp[Kalibracja / Kalibrierung],MATCH($B321,tab_MinKomp[[Stanowisko / Position ]:[Stanowisko / Position ]],0)))</f>
        <v>n/a</v>
      </c>
      <c r="DM322" s="194" t="str">
        <f>IF(INDEX(tab_MinKomp[Rekwalifikacja / Requalifizierung],MATCH($B321,tab_MinKomp[[Stanowisko / Position ]:[Stanowisko / Position ]],0))="n/a","n/a",DM321-INDEX(tab_MinKomp[Rekwalifikacja / Requalifizierung],MATCH($B321,tab_MinKomp[[Stanowisko / Position ]:[Stanowisko / Position ]],0)))</f>
        <v>n/a</v>
      </c>
      <c r="DN322" s="190" t="s">
        <v>248</v>
      </c>
      <c r="DO322" s="190" t="str">
        <f>IF(INDEX(tab_MinKomp[Testy czystości / Reinheitstests],MATCH($B321,tab_MinKomp[[Stanowisko / Position ]:[Stanowisko / Position ]],0))="n/a","n/a",DO321-INDEX(tab_MinKomp[Testy czystości / Reinheitstests],MATCH($B321,tab_MinKomp[[Stanowisko / Position ]:[Stanowisko / Position ]],0)))</f>
        <v>n/a</v>
      </c>
      <c r="DP322" s="190" t="str">
        <f>IF(INDEX(tab_MinKomp[Testy czystości / Reinheitstests],MATCH($B321,tab_MinKomp[[Stanowisko / Position ]:[Stanowisko / Position ]],0))="n/a","n/a",DP321-INDEX(tab_MinKomp[Testy czystości / Reinheitstests],MATCH($B321,tab_MinKomp[[Stanowisko / Position ]:[Stanowisko / Position ]],0)))</f>
        <v>n/a</v>
      </c>
      <c r="DQ322" s="190" t="str">
        <f>IF(INDEX(tab_MinKomp[Testy czystości / Reinheitstests],MATCH($B321,tab_MinKomp[[Stanowisko / Position ]:[Stanowisko / Position ]],0))="n/a","n/a",DQ321-INDEX(tab_MinKomp[Testy czystości / Reinheitstests],MATCH($B321,tab_MinKomp[[Stanowisko / Position ]:[Stanowisko / Position ]],0)))</f>
        <v>n/a</v>
      </c>
      <c r="DR322" s="190" t="str">
        <f>IF(INDEX(tab_MinKomp[Testy czystości / Reinheitstests],MATCH($B321,tab_MinKomp[[Stanowisko / Position ]:[Stanowisko / Position ]],0))="n/a","n/a",DR321-INDEX(tab_MinKomp[Testy czystości / Reinheitstests],MATCH($B321,tab_MinKomp[[Stanowisko / Position ]:[Stanowisko / Position ]],0)))</f>
        <v>n/a</v>
      </c>
      <c r="DS322" s="190" t="str">
        <f>IF(INDEX(tab_MinKomp[Testy czystości / Reinheitstests],MATCH($B321,tab_MinKomp[[Stanowisko / Position ]:[Stanowisko / Position ]],0))="n/a","n/a",DS321-INDEX(tab_MinKomp[Testy czystości / Reinheitstests],MATCH($B321,tab_MinKomp[[Stanowisko / Position ]:[Stanowisko / Position ]],0)))</f>
        <v>n/a</v>
      </c>
      <c r="DT322" s="194" t="str">
        <f>IF(INDEX(tab_MinKomp[SUPPLIER MANAGEMENT],MATCH($B321,tab_MinKomp[[Stanowisko / Position ]:[Stanowisko / Position ]],0))="n/a","n/a",DT321-INDEX(tab_MinKomp[SUPPLIER MANAGEMENT],MATCH($B321,tab_MinKomp[[Stanowisko / Position ]:[Stanowisko / Position ]],0)))</f>
        <v>n/a</v>
      </c>
      <c r="DU322" s="190" t="str">
        <f>IF(INDEX(tab_MinKomp[Testy czystości / Reinheitstests],MATCH($B321,tab_MinKomp[[Stanowisko / Position ]:[Stanowisko / Position ]],0))="n/a","n/a",DU321-INDEX(tab_MinKomp[Testy czystości / Reinheitstests],MATCH($B321,tab_MinKomp[[Stanowisko / Position ]:[Stanowisko / Position ]],0)))</f>
        <v>n/a</v>
      </c>
      <c r="DV322" s="190" t="str">
        <f>IF(INDEX(tab_MinKomp[Testy czystości / Reinheitstests],MATCH($B321,tab_MinKomp[[Stanowisko / Position ]:[Stanowisko / Position ]],0))="n/a","n/a",DV321-INDEX(tab_MinKomp[Testy czystości / Reinheitstests],MATCH($B321,tab_MinKomp[[Stanowisko / Position ]:[Stanowisko / Position ]],0)))</f>
        <v>n/a</v>
      </c>
      <c r="DW322" s="190" t="str">
        <f>IF(INDEX(tab_MinKomp[Testy czystości / Reinheitstests],MATCH($B321,tab_MinKomp[[Stanowisko / Position ]:[Stanowisko / Position ]],0))="n/a","n/a",DW321-INDEX(tab_MinKomp[Testy czystości / Reinheitstests],MATCH($B321,tab_MinKomp[[Stanowisko / Position ]:[Stanowisko / Position ]],0)))</f>
        <v>n/a</v>
      </c>
      <c r="DX322" s="190" t="str">
        <f>IF(INDEX(tab_MinKomp[Testy czystości / Reinheitstests],MATCH($B321,tab_MinKomp[[Stanowisko / Position ]:[Stanowisko / Position ]],0))="n/a","n/a",DX321-INDEX(tab_MinKomp[Testy czystości / Reinheitstests],MATCH($B321,tab_MinKomp[[Stanowisko / Position ]:[Stanowisko / Position ]],0)))</f>
        <v>n/a</v>
      </c>
      <c r="DY322" s="190" t="str">
        <f>IF(INDEX(tab_MinKomp[Testy czystości / Reinheitstests],MATCH($B321,tab_MinKomp[[Stanowisko / Position ]:[Stanowisko / Position ]],0))="n/a","n/a",DY321-INDEX(tab_MinKomp[Testy czystości / Reinheitstests],MATCH($B321,tab_MinKomp[[Stanowisko / Position ]:[Stanowisko / Position ]],0)))</f>
        <v>n/a</v>
      </c>
      <c r="DZ322" s="190" t="str">
        <f>IF(INDEX(tab_MinKomp[Testy czystości / Reinheitstests],MATCH($B321,tab_MinKomp[[Stanowisko / Position ]:[Stanowisko / Position ]],0))="n/a","n/a",DZ321-INDEX(tab_MinKomp[Testy czystości / Reinheitstests],MATCH($B321,tab_MinKomp[[Stanowisko / Position ]:[Stanowisko / Position ]],0)))</f>
        <v>n/a</v>
      </c>
      <c r="EA322" s="194" t="str">
        <f>IF(INDEX(tab_MinKomp[SUPPLIER MANAGEMENT],MATCH($B321,tab_MinKomp[[Stanowisko / Position ]:[Stanowisko / Position ]],0))="n/a","n/a",EA321-INDEX(tab_MinKomp[SUPPLIER MANAGEMENT],MATCH($B321,tab_MinKomp[[Stanowisko / Position ]:[Stanowisko / Position ]],0)))</f>
        <v>n/a</v>
      </c>
      <c r="EB322" s="190" t="str">
        <f>IF(INDEX(tab_MinKomp[Testy czystości / Reinheitstests],MATCH($B321,tab_MinKomp[[Stanowisko / Position ]:[Stanowisko / Position ]],0))="n/a","n/a",EB321-INDEX(tab_MinKomp[Testy czystości / Reinheitstests],MATCH($B321,tab_MinKomp[[Stanowisko / Position ]:[Stanowisko / Position ]],0)))</f>
        <v>n/a</v>
      </c>
      <c r="EC322" s="190" t="str">
        <f>IF(INDEX(tab_MinKomp[Testy czystości / Reinheitstests],MATCH($B321,tab_MinKomp[[Stanowisko / Position ]:[Stanowisko / Position ]],0))="n/a","n/a",EC321-INDEX(tab_MinKomp[Testy czystości / Reinheitstests],MATCH($B321,tab_MinKomp[[Stanowisko / Position ]:[Stanowisko / Position ]],0)))</f>
        <v>n/a</v>
      </c>
      <c r="ED322" s="190" t="str">
        <f>IF(INDEX(tab_MinKomp[Testy czystości / Reinheitstests],MATCH($B321,tab_MinKomp[[Stanowisko / Position ]:[Stanowisko / Position ]],0))="n/a","n/a",ED321-INDEX(tab_MinKomp[Testy czystości / Reinheitstests],MATCH($B321,tab_MinKomp[[Stanowisko / Position ]:[Stanowisko / Position ]],0)))</f>
        <v>n/a</v>
      </c>
      <c r="EE322" s="190" t="str">
        <f>IF(INDEX(tab_MinKomp[Testy czystości / Reinheitstests],MATCH($B321,tab_MinKomp[[Stanowisko / Position ]:[Stanowisko / Position ]],0))="n/a","n/a",EE321-INDEX(tab_MinKomp[Testy czystości / Reinheitstests],MATCH($B321,tab_MinKomp[[Stanowisko / Position ]:[Stanowisko / Position ]],0)))</f>
        <v>n/a</v>
      </c>
      <c r="EF322" s="190" t="str">
        <f>IF(INDEX(tab_MinKomp[Testy czystości / Reinheitstests],MATCH($B321,tab_MinKomp[[Stanowisko / Position ]:[Stanowisko / Position ]],0))="n/a","n/a",EF321-INDEX(tab_MinKomp[Testy czystości / Reinheitstests],MATCH($B321,tab_MinKomp[[Stanowisko / Position ]:[Stanowisko / Position ]],0)))</f>
        <v>n/a</v>
      </c>
      <c r="EG322" s="190" t="str">
        <f>IF(INDEX(tab_MinKomp[Testy czystości / Reinheitstests],MATCH($B321,tab_MinKomp[[Stanowisko / Position ]:[Stanowisko / Position ]],0))="n/a","n/a",EG321-INDEX(tab_MinKomp[Testy czystości / Reinheitstests],MATCH($B321,tab_MinKomp[[Stanowisko / Position ]:[Stanowisko / Position ]],0)))</f>
        <v>n/a</v>
      </c>
      <c r="EH322" s="190" t="str">
        <f>IF(INDEX(tab_MinKomp[Testy czystości / Reinheitstests],MATCH($B321,tab_MinKomp[[Stanowisko / Position ]:[Stanowisko / Position ]],0))="n/a","n/a",EH321-INDEX(tab_MinKomp[Testy czystości / Reinheitstests],MATCH($B321,tab_MinKomp[[Stanowisko / Position ]:[Stanowisko / Position ]],0)))</f>
        <v>n/a</v>
      </c>
      <c r="EI322" s="190" t="str">
        <f>IF(INDEX(tab_MinKomp[Testy czystości / Reinheitstests],MATCH($B321,tab_MinKomp[[Stanowisko / Position ]:[Stanowisko / Position ]],0))="n/a","n/a",EI321-INDEX(tab_MinKomp[Testy czystości / Reinheitstests],MATCH($B321,tab_MinKomp[[Stanowisko / Position ]:[Stanowisko / Position ]],0)))</f>
        <v>n/a</v>
      </c>
      <c r="EJ322" s="190" t="str">
        <f>IF(INDEX(tab_MinKomp[Testy czystości / Reinheitstests],MATCH($B321,tab_MinKomp[[Stanowisko / Position ]:[Stanowisko / Position ]],0))="n/a","n/a",EJ321-INDEX(tab_MinKomp[Testy czystości / Reinheitstests],MATCH($B321,tab_MinKomp[[Stanowisko / Position ]:[Stanowisko / Position ]],0)))</f>
        <v>n/a</v>
      </c>
      <c r="EK322" s="190" t="str">
        <f>IF(INDEX(tab_MinKomp[Testy czystości / Reinheitstests],MATCH($B321,tab_MinKomp[[Stanowisko / Position ]:[Stanowisko / Position ]],0))="n/a","n/a",EK321-INDEX(tab_MinKomp[Testy czystości / Reinheitstests],MATCH($B321,tab_MinKomp[[Stanowisko / Position ]:[Stanowisko / Position ]],0)))</f>
        <v>n/a</v>
      </c>
      <c r="EL322" s="190" t="str">
        <f>IF(INDEX(tab_MinKomp[Testy czystości / Reinheitstests],MATCH($B321,tab_MinKomp[[Stanowisko / Position ]:[Stanowisko / Position ]],0))="n/a","n/a",EL321-INDEX(tab_MinKomp[Testy czystości / Reinheitstests],MATCH($B321,tab_MinKomp[[Stanowisko / Position ]:[Stanowisko / Position ]],0)))</f>
        <v>n/a</v>
      </c>
      <c r="EM322" s="190" t="str">
        <f>IF(INDEX(tab_MinKomp[Testy czystości / Reinheitstests],MATCH($B321,tab_MinKomp[[Stanowisko / Position ]:[Stanowisko / Position ]],0))="n/a","n/a",EM321-INDEX(tab_MinKomp[Testy czystości / Reinheitstests],MATCH($B321,tab_MinKomp[[Stanowisko / Position ]:[Stanowisko / Position ]],0)))</f>
        <v>n/a</v>
      </c>
      <c r="EN322" s="190" t="str">
        <f>IF(INDEX(tab_MinKomp[Testy czystości / Reinheitstests],MATCH($B321,tab_MinKomp[[Stanowisko / Position ]:[Stanowisko / Position ]],0))="n/a","n/a",EN321-INDEX(tab_MinKomp[Testy czystości / Reinheitstests],MATCH($B321,tab_MinKomp[[Stanowisko / Position ]:[Stanowisko / Position ]],0)))</f>
        <v>n/a</v>
      </c>
      <c r="EO322" s="194" t="str">
        <f>IF(INDEX(tab_MinKomp[Konserwacja Rep],MATCH($B321,tab_MinKomp[[Stanowisko / Position ]:[Stanowisko / Position ]],0))="n/a","n/a",EO321-INDEX(tab_MinKomp[Konserwacja Rep],MATCH($B321,tab_MinKomp[[Stanowisko / Position ]:[Stanowisko / Position ]],0)))</f>
        <v>n/a</v>
      </c>
      <c r="EP322" s="194" t="str">
        <f>IF(INDEX(tab_MinKomp[[Konserwacja Engel ]],MATCH($B321,tab_MinKomp[[Stanowisko / Position ]:[Stanowisko / Position ]],0))="n/a","n/a",EP321-INDEX(tab_MinKomp[[Konserwacja Engel ]],MATCH($B321,tab_MinKomp[[Stanowisko / Position ]:[Stanowisko / Position ]],0)))</f>
        <v>n/a</v>
      </c>
      <c r="EQ322" s="194" t="str">
        <f>IF(INDEX(tab_MinKomp[Konserwacja B 50],MATCH($B321,tab_MinKomp[[Stanowisko / Position ]:[Stanowisko / Position ]],0))="n/a","n/a",EQ321-INDEX(tab_MinKomp[Konserwacja B 50],MATCH($B321,tab_MinKomp[[Stanowisko / Position ]:[Stanowisko / Position ]],0)))</f>
        <v>n/a</v>
      </c>
      <c r="ER322" s="194" t="str">
        <f>IF(INDEX(tab_MinKomp[[Konserwacja EOL ]],MATCH($B321,tab_MinKomp[[Stanowisko / Position ]:[Stanowisko / Position ]],0))="n/a","n/a",ER321-INDEX(tab_MinKomp[[Konserwacja EOL ]],MATCH($B321,tab_MinKomp[[Stanowisko / Position ]:[Stanowisko / Position ]],0)))</f>
        <v>n/a</v>
      </c>
      <c r="ES322" s="194" t="str">
        <f>IF(INDEX(tab_MinKomp[Konserwacja Branson],MATCH($B321,tab_MinKomp[[Stanowisko / Position ]:[Stanowisko / Position ]],0))="n/a","n/a",ES321-INDEX(tab_MinKomp[Konserwacja Branson],MATCH($B321,tab_MinKomp[[Stanowisko / Position ]:[Stanowisko / Position ]],0)))</f>
        <v>n/a</v>
      </c>
      <c r="ET322" s="194" t="str">
        <f>IF(INDEX(tab_MinKomp[Konserwacja coolery],MATCH($B321,tab_MinKomp[[Stanowisko / Position ]:[Stanowisko / Position ]],0))="n/a","n/a",ET321-INDEX(tab_MinKomp[Konserwacja coolery],MATCH($B321,tab_MinKomp[[Stanowisko / Position ]:[Stanowisko / Position ]],0)))</f>
        <v>n/a</v>
      </c>
      <c r="EU322" s="194" t="str">
        <f>IF(INDEX(tab_MinKomp[Konserwacja piecy],MATCH($B321,tab_MinKomp[[Stanowisko / Position ]:[Stanowisko / Position ]],0))="n/a","n/a",EU321-INDEX(tab_MinKomp[Konserwacja piecy],MATCH($B321,tab_MinKomp[[Stanowisko / Position ]:[Stanowisko / Position ]],0)))</f>
        <v>n/a</v>
      </c>
      <c r="EV322" s="194" t="str">
        <f>IF(INDEX(tab_MinKomp[Rysunek techniczny- czytanie],MATCH($B321,tab_MinKomp[[Stanowisko / Position ]:[Stanowisko / Position ]],0))="n/a","n/a",EV321-INDEX(tab_MinKomp[Rysunek techniczny- czytanie],MATCH($B321,tab_MinKomp[[Stanowisko / Position ]:[Stanowisko / Position ]],0)))</f>
        <v>n/a</v>
      </c>
      <c r="EW322" s="194" t="str">
        <f>IF(INDEX(tab_MinKomp[Elektryka],MATCH($B321,tab_MinKomp[[Stanowisko / Position ]:[Stanowisko / Position ]],0))="n/a","n/a",EW321-INDEX(tab_MinKomp[Elektryka],MATCH($B321,tab_MinKomp[[Stanowisko / Position ]:[Stanowisko / Position ]],0)))</f>
        <v>n/a</v>
      </c>
      <c r="EX322" s="194" t="str">
        <f>IF(INDEX(tab_MinKomp[Pneumatyka],MATCH($B321,tab_MinKomp[[Stanowisko / Position ]:[Stanowisko / Position ]],0))="n/a","n/a",EX321-INDEX(tab_MinKomp[Pneumatyka],MATCH($B321,tab_MinKomp[[Stanowisko / Position ]:[Stanowisko / Position ]],0)))</f>
        <v>n/a</v>
      </c>
      <c r="EY322" s="194" t="str">
        <f>IF(INDEX(tab_MinKomp[[Hydraulika ]],MATCH($B321,tab_MinKomp[[Stanowisko / Position ]:[Stanowisko / Position ]],0))="n/a","n/a",EY321-INDEX(tab_MinKomp[[Hydraulika ]],MATCH($B321,tab_MinKomp[[Stanowisko / Position ]:[Stanowisko / Position ]],0)))</f>
        <v>n/a</v>
      </c>
      <c r="EZ322" s="194" t="str">
        <f>IF(INDEX(tab_MinKomp[Podciśnienie],MATCH($B321,tab_MinKomp[[Stanowisko / Position ]:[Stanowisko / Position ]],0))="n/a","n/a",EZ321-INDEX(tab_MinKomp[Podciśnienie],MATCH($B321,tab_MinKomp[[Stanowisko / Position ]:[Stanowisko / Position ]],0)))</f>
        <v>n/a</v>
      </c>
      <c r="FA322" s="194" t="str">
        <f>IF(INDEX(tab_MinKomp[Usuwanie awarii],MATCH($B321,tab_MinKomp[[Stanowisko / Position ]:[Stanowisko / Position ]],0))="n/a","n/a",FA321-INDEX(tab_MinKomp[Usuwanie awarii],MATCH($B321,tab_MinKomp[[Stanowisko / Position ]:[Stanowisko / Position ]],0)))</f>
        <v>n/a</v>
      </c>
      <c r="FB322" s="194" t="str">
        <f>IF(INDEX(tab_MinKomp[Obsługa robotów],MATCH($B321,tab_MinKomp[[Stanowisko / Position ]:[Stanowisko / Position ]],0))="n/a","n/a",FB321-INDEX(tab_MinKomp[Obsługa robotów],MATCH($B321,tab_MinKomp[[Stanowisko / Position ]:[Stanowisko / Position ]],0)))</f>
        <v>n/a</v>
      </c>
      <c r="FC322" s="194" t="str">
        <f>IF(INDEX(tab_MinKomp[Obsługa sterowania maszyny],MATCH($B321,tab_MinKomp[[Stanowisko / Position ]:[Stanowisko / Position ]],0))="n/a","n/a",FC321-INDEX(tab_MinKomp[Obsługa sterowania maszyny],MATCH($B321,tab_MinKomp[[Stanowisko / Position ]:[Stanowisko / Position ]],0)))</f>
        <v>n/a</v>
      </c>
      <c r="FD322" s="194" t="str">
        <f>IF(INDEX(tab_MinKomp[Usuwanie przyczyn żródłowych],MATCH($B321,tab_MinKomp[[Stanowisko / Position ]:[Stanowisko / Position ]],0))="n/a","n/a",FD321-INDEX(tab_MinKomp[Usuwanie przyczyn żródłowych],MATCH($B321,tab_MinKomp[[Stanowisko / Position ]:[Stanowisko / Position ]],0)))</f>
        <v>n/a</v>
      </c>
      <c r="FE322" s="194" t="str">
        <f>IF(INDEX(tab_MinKomp[Cmms stosowanie],MATCH($B321,tab_MinKomp[[Stanowisko / Position ]:[Stanowisko / Position ]],0))="n/a","n/a",FE321-INDEX(tab_MinKomp[Cmms stosowanie],MATCH($B321,tab_MinKomp[[Stanowisko / Position ]:[Stanowisko / Position ]],0)))</f>
        <v>n/a</v>
      </c>
      <c r="FF322" s="190" t="s">
        <v>248</v>
      </c>
      <c r="FG322" s="194" t="str">
        <f>IF(INDEX(tab_MinKomp[Czyszczenie form plastikowych],MATCH($B321,tab_MinKomp[[Stanowisko / Position ]:[Stanowisko / Position ]],0))="n/a","n/a",FG321-INDEX(tab_MinKomp[Czyszczenie form plastikowych],MATCH($B321,tab_MinKomp[[Stanowisko / Position ]:[Stanowisko / Position ]],0)))</f>
        <v>n/a</v>
      </c>
      <c r="FH322" s="194" t="str">
        <f>IF(INDEX(tab_MinKomp[Wymiana form plastik],MATCH($B321,tab_MinKomp[[Stanowisko / Position ]:[Stanowisko / Position ]],0))="n/a","n/a",FH321-INDEX(tab_MinKomp[Wymiana form plastik],MATCH($B321,tab_MinKomp[[Stanowisko / Position ]:[Stanowisko / Position ]],0)))</f>
        <v>n/a</v>
      </c>
      <c r="FI322" s="194" t="str">
        <f>IF(INDEX(tab_MinKomp[Wymiana form guma],MATCH($B321,tab_MinKomp[[Stanowisko / Position ]:[Stanowisko / Position ]],0))="n/a","n/a",FI321-INDEX(tab_MinKomp[Wymiana form guma],MATCH($B321,tab_MinKomp[[Stanowisko / Position ]:[Stanowisko / Position ]],0)))</f>
        <v>n/a</v>
      </c>
      <c r="FJ322" s="194" t="str">
        <f>IF(INDEX(tab_MinKomp[Konserwacja KK],MATCH($B321,tab_MinKomp[[Stanowisko / Position ]:[Stanowisko / Position ]],0))="n/a","n/a",FJ321-INDEX(tab_MinKomp[Konserwacja KK],MATCH($B321,tab_MinKomp[[Stanowisko / Position ]:[Stanowisko / Position ]],0)))</f>
        <v>n/a</v>
      </c>
      <c r="FK322" s="194" t="str">
        <f>IF(INDEX(tab_MinKomp[Konserwacja form guma],MATCH($B321,tab_MinKomp[[Stanowisko / Position ]:[Stanowisko / Position ]],0))="n/a","n/a",FK321-INDEX(tab_MinKomp[Konserwacja form guma],MATCH($B321,tab_MinKomp[[Stanowisko / Position ]:[Stanowisko / Position ]],0)))</f>
        <v>n/a</v>
      </c>
      <c r="FL322" s="194" t="str">
        <f>IF(INDEX(tab_MinKomp[Konserwacja form plastiki],MATCH($B321,tab_MinKomp[[Stanowisko / Position ]:[Stanowisko / Position ]],0))="n/a","n/a",FL321-INDEX(tab_MinKomp[Konserwacja form plastiki],MATCH($B321,tab_MinKomp[[Stanowisko / Position ]:[Stanowisko / Position ]],0)))</f>
        <v>n/a</v>
      </c>
      <c r="FM322" s="194" t="str">
        <f>IF(INDEX(tab_MinKomp[Konserwacja Gorącego Kanału],MATCH($B321,tab_MinKomp[[Stanowisko / Position ]:[Stanowisko / Position ]],0))="n/a","n/a",FM321-INDEX(tab_MinKomp[Konserwacja Gorącego Kanału],MATCH($B321,tab_MinKomp[[Stanowisko / Position ]:[Stanowisko / Position ]],0)))</f>
        <v>n/a</v>
      </c>
      <c r="FN322" s="194" t="str">
        <f>IF(INDEX(tab_MinKomp[MS Office (Excel)],MATCH($B321,tab_MinKomp[[Stanowisko / Position ]:[Stanowisko / Position ]],0))="n/a","n/a",FN321-INDEX(tab_MinKomp[MS Office (Excel)],MATCH($B321,tab_MinKomp[[Stanowisko / Position ]:[Stanowisko / Position ]],0)))</f>
        <v>n/a</v>
      </c>
      <c r="FO322" s="194" t="str">
        <f>IF(INDEX(tab_MinKomp[MS Office (Word)],MATCH($B321,tab_MinKomp[[Stanowisko / Position ]:[Stanowisko / Position ]],0))="n/a","n/a",FO321-INDEX(tab_MinKomp[MS Office (Word)],MATCH($B321,tab_MinKomp[[Stanowisko / Position ]:[Stanowisko / Position ]],0)))</f>
        <v>n/a</v>
      </c>
      <c r="FP322" s="194" t="str">
        <f>IF(INDEX(tab_MinKomp[MS Office (Power Point)],MATCH($B321,tab_MinKomp[[Stanowisko / Position ]:[Stanowisko / Position ]],0))="n/a","n/a",FP321-INDEX(tab_MinKomp[MS Office (Power Point)],MATCH($B321,tab_MinKomp[[Stanowisko / Position ]:[Stanowisko / Position ]],0)))</f>
        <v>n/a</v>
      </c>
      <c r="FQ322" s="196" t="str">
        <f>IF(INDEX(tab_MinKomp[Język angielski / Englisch],MATCH($B321,tab_MinKomp[[Stanowisko / Position ]:[Stanowisko / Position ]],0))="n/a","n/a",FQ321-INDEX(tab_MinKomp[Język angielski / Englisch],MATCH($B321,tab_MinKomp[[Stanowisko / Position ]:[Stanowisko / Position ]],0)))</f>
        <v>n/a</v>
      </c>
      <c r="FR322" s="196" t="str">
        <f>IF(INDEX(tab_MinKomp[Język niemiecki / Deutsch],MATCH($B321,tab_MinKomp[[Stanowisko / Position ]:[Stanowisko / Position ]],0))="n/a","n/a",FR321-INDEX(tab_MinKomp[Język niemiecki / Deutsch],MATCH($B321,tab_MinKomp[[Stanowisko / Position ]:[Stanowisko / Position ]],0)))</f>
        <v>n/a</v>
      </c>
      <c r="FS322" s="194">
        <f>IF(INDEX(tab_MinKomp[Zarządzanie dokumentacją procesową / Process dokumentation management],MATCH($B321,tab_MinKomp[[Stanowisko / Position ]:[Stanowisko / Position ]],0))="n/a","n/a",FS321-INDEX(tab_MinKomp[Zarządzanie dokumentacją procesową / Process dokumentation management],MATCH($B321,tab_MinKomp[[Stanowisko / Position ]:[Stanowisko / Position ]],0)))</f>
        <v>0</v>
      </c>
      <c r="FT322" s="194">
        <f>IF(INDEX(tab_MinKomp[Znajomość procesów z obszaru / Kenntiss der prozesse in dem Bereich],MATCH($B321,tab_MinKomp[[Stanowisko / Position ]:[Stanowisko / Position ]],0))="n/a","n/a",FT321-INDEX(tab_MinKomp[Znajomość procesów z obszaru / Kenntiss der prozesse in dem Bereich],MATCH($B321,tab_MinKomp[[Stanowisko / Position ]:[Stanowisko / Position ]],0)))</f>
        <v>0</v>
      </c>
      <c r="FU322" s="194">
        <f>IF(INDEX(tab_MinKomp[optymalizacja procesów / Prozessoptymalisierung],MATCH($B321,tab_MinKomp[[Stanowisko / Position ]:[Stanowisko / Position ]],0))="n/a","n/a",FU321-INDEX(tab_MinKomp[optymalizacja procesów / Prozessoptymalisierung],MATCH($B321,tab_MinKomp[[Stanowisko / Position ]:[Stanowisko / Position ]],0)))</f>
        <v>0</v>
      </c>
      <c r="FV322" s="194">
        <f>IF(INDEX(tab_MinKomp[Umiejętności szkoleniowe / Trainingsfähigkeiten],MATCH($B321,tab_MinKomp[[Stanowisko / Position ]:[Stanowisko / Position ]],0))="n/a","n/a",FV321-INDEX(tab_MinKomp[Umiejętności szkoleniowe / Trainingsfähigkeiten],MATCH($B321,tab_MinKomp[[Stanowisko / Position ]:[Stanowisko / Position ]],0)))</f>
        <v>0</v>
      </c>
      <c r="FW322" s="194">
        <f>IF(INDEX(tab_MinKomp[Analityczne myślenie, podejście / Analitysches Denken, Einstellung],MATCH($B321,tab_MinKomp[[Stanowisko / Position ]:[Stanowisko / Position ]],0))="n/a","n/a",FW321-INDEX(tab_MinKomp[Analityczne myślenie, podejście / Analitysches Denken, Einstellung],MATCH($B321,tab_MinKomp[[Stanowisko / Position ]:[Stanowisko / Position ]],0)))</f>
        <v>0</v>
      </c>
      <c r="FX322" s="194">
        <f>IF(INDEX(tab_MinKomp[Dokładność, precyzja w dzialaniu / Genauigkeit, Präzision in die Arbeit],MATCH($B321,tab_MinKomp[[Stanowisko / Position ]:[Stanowisko / Position ]],0))="n/a","n/a",FX321-INDEX(tab_MinKomp[Dokładność, precyzja w dzialaniu / Genauigkeit, Präzision in die Arbeit],MATCH($B321,tab_MinKomp[[Stanowisko / Position ]:[Stanowisko / Position ]],0)))</f>
        <v>0</v>
      </c>
      <c r="FY322" s="194">
        <f>IF(INDEX(tab_MinKomp[Dyspozycyjność / Verfügbarkeit],MATCH($B321,tab_MinKomp[[Stanowisko / Position ]:[Stanowisko / Position ]],0))="n/a","n/a",FY321-INDEX(tab_MinKomp[Dyspozycyjność / Verfügbarkeit],MATCH($B321,tab_MinKomp[[Stanowisko / Position ]:[Stanowisko / Position ]],0)))</f>
        <v>0</v>
      </c>
      <c r="FZ322" s="194">
        <f>IF(INDEX(tab_MinKomp[Zaangażowanie / 
Engagement],MATCH($B321,tab_MinKomp[[Stanowisko / Position ]:[Stanowisko / Position ]],0))="n/a","n/a",FZ321-INDEX(tab_MinKomp[Zaangażowanie / 
Engagement],MATCH($B321,tab_MinKomp[[Stanowisko / Position ]:[Stanowisko / Position ]],0)))</f>
        <v>0</v>
      </c>
      <c r="GA322" s="194" t="str">
        <f>IF(INDEX(tab_MinKomp[Konserwacja form guma],MATCH($B321,tab_MinKomp[[Stanowisko / Position ]:[Stanowisko / Position ]],0))="n/a","n/a",GA321-INDEX(tab_MinKomp[Konserwacja form guma],MATCH($B321,tab_MinKomp[[Stanowisko / Position ]:[Stanowisko / Position ]],0)))</f>
        <v>n/a</v>
      </c>
      <c r="GB322" s="194" t="str">
        <f>IF(INDEX(tab_MinKomp[Konserwacja form plastiki],MATCH($B321,tab_MinKomp[[Stanowisko / Position ]:[Stanowisko / Position ]],0))="n/a","n/a",GB321-INDEX(tab_MinKomp[Konserwacja form plastiki],MATCH($B321,tab_MinKomp[[Stanowisko / Position ]:[Stanowisko / Position ]],0)))</f>
        <v>n/a</v>
      </c>
      <c r="GC322" s="194">
        <f>IF(INDEX(tab_MinKomp[Elastyczność w działaniu],MATCH($B321,tab_MinKomp[[Stanowisko / Position ]:[Stanowisko / Position ]],0))="n/a","n/a",GC321-INDEX(tab_MinKomp[Elastyczność w działaniu],MATCH($B321,tab_MinKomp[[Stanowisko / Position ]:[Stanowisko / Position ]],0)))</f>
        <v>0</v>
      </c>
      <c r="GD322" s="194">
        <f>IF(INDEX(tab_MinKomp[Komunikatywność],MATCH($B321,tab_MinKomp[[Stanowisko / Position ]:[Stanowisko / Position ]],0))="n/a","n/a",GD321-INDEX(tab_MinKomp[Komunikatywność],MATCH($B321,tab_MinKomp[[Stanowisko / Position ]:[Stanowisko / Position ]],0)))</f>
        <v>1</v>
      </c>
      <c r="GE322" s="193" t="str">
        <f>IF(INDEX(tab_MinKomp[Motywowanie i budowanie zaangażowania zespołu],MATCH($B321,tab_MinKomp[[Stanowisko / Position ]:[Stanowisko / Position ]],0))="n/a","n/a",GE321-INDEX(tab_MinKomp[Motywowanie i budowanie zaangażowania zespołu],MATCH($B321,tab_MinKomp[[Stanowisko / Position ]:[Stanowisko / Position ]],0)))</f>
        <v>n/a</v>
      </c>
      <c r="GF322" s="186" t="s">
        <v>248</v>
      </c>
      <c r="GG322" s="186" t="s">
        <v>248</v>
      </c>
      <c r="GH322" s="186" t="s">
        <v>248</v>
      </c>
      <c r="GI322" s="186" t="s">
        <v>248</v>
      </c>
      <c r="GJ322" s="186" t="s">
        <v>248</v>
      </c>
      <c r="GK322" s="186" t="s">
        <v>248</v>
      </c>
      <c r="GL322" s="186" t="s">
        <v>248</v>
      </c>
      <c r="GM322" s="186" t="s">
        <v>248</v>
      </c>
      <c r="GN322" s="186" t="s">
        <v>248</v>
      </c>
      <c r="GO322" s="186" t="s">
        <v>248</v>
      </c>
      <c r="GP322" s="186" t="s">
        <v>248</v>
      </c>
      <c r="GQ322" s="186" t="s">
        <v>248</v>
      </c>
      <c r="GR322" s="186" t="s">
        <v>248</v>
      </c>
      <c r="GS322" s="186" t="s">
        <v>248</v>
      </c>
      <c r="GT322" s="186" t="s">
        <v>248</v>
      </c>
      <c r="GU322" s="186" t="s">
        <v>248</v>
      </c>
      <c r="GV322" s="186" t="s">
        <v>248</v>
      </c>
      <c r="GW322" s="186" t="s">
        <v>248</v>
      </c>
      <c r="GX322" s="186" t="s">
        <v>248</v>
      </c>
      <c r="GY322" s="186" t="s">
        <v>248</v>
      </c>
      <c r="GZ322" s="261" t="s">
        <v>248</v>
      </c>
      <c r="HA322" s="261" t="s">
        <v>248</v>
      </c>
      <c r="HB322" s="191">
        <f>SUM(G322:GE322)/(HB321-(SUM(G322:GE322)))</f>
        <v>3.3898305084745763E-2</v>
      </c>
    </row>
    <row r="323" spans="1:210" ht="24.9" customHeight="1" x14ac:dyDescent="0.3">
      <c r="A323" s="105" t="s">
        <v>317</v>
      </c>
      <c r="B323" s="105" t="s">
        <v>315</v>
      </c>
      <c r="C323" s="105" t="s">
        <v>386</v>
      </c>
      <c r="D323" s="105">
        <v>92</v>
      </c>
      <c r="E323" s="394" t="s">
        <v>547</v>
      </c>
      <c r="F323" s="185" t="s">
        <v>374</v>
      </c>
      <c r="G323" s="186">
        <v>2</v>
      </c>
      <c r="H323" s="186">
        <v>2</v>
      </c>
      <c r="I323" s="186">
        <v>2</v>
      </c>
      <c r="J323" s="186">
        <v>2</v>
      </c>
      <c r="K323" s="186">
        <v>2</v>
      </c>
      <c r="L323" s="186" t="s">
        <v>248</v>
      </c>
      <c r="M323" s="186" t="s">
        <v>248</v>
      </c>
      <c r="N323" s="186" t="s">
        <v>248</v>
      </c>
      <c r="O323" s="186">
        <v>2</v>
      </c>
      <c r="P323" s="186">
        <v>2</v>
      </c>
      <c r="Q323" s="186" t="s">
        <v>248</v>
      </c>
      <c r="R323" s="186" t="s">
        <v>248</v>
      </c>
      <c r="S323" s="186" t="s">
        <v>248</v>
      </c>
      <c r="T323" s="186" t="s">
        <v>248</v>
      </c>
      <c r="U323" s="186" t="s">
        <v>248</v>
      </c>
      <c r="V323" s="186" t="s">
        <v>248</v>
      </c>
      <c r="W323" s="186" t="s">
        <v>248</v>
      </c>
      <c r="X323" s="186" t="s">
        <v>248</v>
      </c>
      <c r="Y323" s="186" t="s">
        <v>248</v>
      </c>
      <c r="Z323" s="186" t="s">
        <v>248</v>
      </c>
      <c r="AA323" s="186" t="s">
        <v>248</v>
      </c>
      <c r="AB323" s="186" t="s">
        <v>248</v>
      </c>
      <c r="AC323" s="186" t="s">
        <v>248</v>
      </c>
      <c r="AD323" s="186" t="s">
        <v>248</v>
      </c>
      <c r="AE323" s="186" t="s">
        <v>248</v>
      </c>
      <c r="AF323" s="186" t="s">
        <v>248</v>
      </c>
      <c r="AG323" s="186" t="s">
        <v>248</v>
      </c>
      <c r="AH323" s="186" t="s">
        <v>248</v>
      </c>
      <c r="AI323" s="186" t="s">
        <v>248</v>
      </c>
      <c r="AJ323" s="186" t="s">
        <v>248</v>
      </c>
      <c r="AK323" s="186" t="s">
        <v>248</v>
      </c>
      <c r="AL323" s="186">
        <v>2</v>
      </c>
      <c r="AM323" s="186" t="s">
        <v>248</v>
      </c>
      <c r="AN323" s="186" t="s">
        <v>248</v>
      </c>
      <c r="AO323" s="186">
        <v>1</v>
      </c>
      <c r="AP323" s="186" t="s">
        <v>248</v>
      </c>
      <c r="AQ323" s="186">
        <v>1</v>
      </c>
      <c r="AR323" s="186" t="s">
        <v>248</v>
      </c>
      <c r="AS323" s="186" t="s">
        <v>248</v>
      </c>
      <c r="AT323" s="186" t="s">
        <v>248</v>
      </c>
      <c r="AU323" s="186" t="s">
        <v>248</v>
      </c>
      <c r="AV323" s="186">
        <v>2</v>
      </c>
      <c r="AW323" s="186">
        <v>1</v>
      </c>
      <c r="AX323" s="186" t="s">
        <v>248</v>
      </c>
      <c r="AY323" s="186" t="s">
        <v>248</v>
      </c>
      <c r="AZ323" s="186" t="s">
        <v>248</v>
      </c>
      <c r="BA323" s="186" t="s">
        <v>248</v>
      </c>
      <c r="BB323" s="186" t="s">
        <v>248</v>
      </c>
      <c r="BC323" s="186" t="s">
        <v>248</v>
      </c>
      <c r="BD323" s="186" t="s">
        <v>248</v>
      </c>
      <c r="BE323" s="186" t="s">
        <v>248</v>
      </c>
      <c r="BF323" s="186" t="s">
        <v>248</v>
      </c>
      <c r="BG323" s="186" t="s">
        <v>248</v>
      </c>
      <c r="BH323" s="186" t="s">
        <v>248</v>
      </c>
      <c r="BI323" s="186" t="s">
        <v>248</v>
      </c>
      <c r="BJ323" s="186" t="s">
        <v>248</v>
      </c>
      <c r="BK323" s="186" t="s">
        <v>248</v>
      </c>
      <c r="BL323" s="186" t="s">
        <v>248</v>
      </c>
      <c r="BM323" s="186" t="s">
        <v>248</v>
      </c>
      <c r="BN323" s="186" t="s">
        <v>248</v>
      </c>
      <c r="BO323" s="186" t="s">
        <v>248</v>
      </c>
      <c r="BP323" s="186" t="s">
        <v>248</v>
      </c>
      <c r="BQ323" s="186" t="s">
        <v>248</v>
      </c>
      <c r="BR323" s="186" t="s">
        <v>248</v>
      </c>
      <c r="BS323" s="186" t="s">
        <v>248</v>
      </c>
      <c r="BT323" s="186" t="s">
        <v>248</v>
      </c>
      <c r="BU323" s="186">
        <v>1</v>
      </c>
      <c r="BV323" s="186" t="s">
        <v>248</v>
      </c>
      <c r="BW323" s="186" t="s">
        <v>248</v>
      </c>
      <c r="BX323" s="186" t="s">
        <v>248</v>
      </c>
      <c r="BY323" s="186" t="s">
        <v>248</v>
      </c>
      <c r="BZ323" s="186" t="s">
        <v>248</v>
      </c>
      <c r="CA323" s="186" t="s">
        <v>248</v>
      </c>
      <c r="CB323" s="186" t="s">
        <v>248</v>
      </c>
      <c r="CC323" s="186" t="s">
        <v>248</v>
      </c>
      <c r="CD323" s="186">
        <v>3</v>
      </c>
      <c r="CE323" s="186" t="s">
        <v>248</v>
      </c>
      <c r="CF323" s="186" t="s">
        <v>248</v>
      </c>
      <c r="CG323" s="186">
        <v>1</v>
      </c>
      <c r="CH323" s="186" t="s">
        <v>248</v>
      </c>
      <c r="CI323" s="186" t="s">
        <v>248</v>
      </c>
      <c r="CJ323" s="186" t="s">
        <v>248</v>
      </c>
      <c r="CK323" s="186" t="s">
        <v>248</v>
      </c>
      <c r="CL323" s="186" t="s">
        <v>248</v>
      </c>
      <c r="CM323" s="186" t="s">
        <v>248</v>
      </c>
      <c r="CN323" s="186" t="s">
        <v>248</v>
      </c>
      <c r="CO323" s="186" t="s">
        <v>248</v>
      </c>
      <c r="CP323" s="186" t="s">
        <v>248</v>
      </c>
      <c r="CQ323" s="186" t="s">
        <v>248</v>
      </c>
      <c r="CR323" s="186" t="s">
        <v>248</v>
      </c>
      <c r="CS323" s="186" t="s">
        <v>248</v>
      </c>
      <c r="CT323" s="186" t="s">
        <v>248</v>
      </c>
      <c r="CU323" s="186" t="s">
        <v>248</v>
      </c>
      <c r="CV323" s="186" t="s">
        <v>248</v>
      </c>
      <c r="CW323" s="186">
        <v>1</v>
      </c>
      <c r="CX323" s="186" t="s">
        <v>248</v>
      </c>
      <c r="CY323" s="186" t="s">
        <v>248</v>
      </c>
      <c r="CZ323" s="186" t="s">
        <v>248</v>
      </c>
      <c r="DA323" s="186" t="s">
        <v>248</v>
      </c>
      <c r="DB323" s="186" t="s">
        <v>248</v>
      </c>
      <c r="DC323" s="186" t="s">
        <v>248</v>
      </c>
      <c r="DD323" s="186" t="s">
        <v>248</v>
      </c>
      <c r="DE323" s="186" t="s">
        <v>248</v>
      </c>
      <c r="DF323" s="186">
        <v>2</v>
      </c>
      <c r="DG323" s="186" t="s">
        <v>248</v>
      </c>
      <c r="DH323" s="186" t="s">
        <v>248</v>
      </c>
      <c r="DI323" s="186" t="s">
        <v>248</v>
      </c>
      <c r="DJ323" s="186" t="s">
        <v>248</v>
      </c>
      <c r="DK323" s="186" t="s">
        <v>248</v>
      </c>
      <c r="DL323" s="186" t="s">
        <v>248</v>
      </c>
      <c r="DM323" s="186" t="s">
        <v>248</v>
      </c>
      <c r="DN323" s="186" t="s">
        <v>248</v>
      </c>
      <c r="DO323" s="186" t="s">
        <v>248</v>
      </c>
      <c r="DP323" s="186" t="s">
        <v>248</v>
      </c>
      <c r="DQ323" s="186" t="s">
        <v>248</v>
      </c>
      <c r="DR323" s="186" t="s">
        <v>248</v>
      </c>
      <c r="DS323" s="186" t="s">
        <v>248</v>
      </c>
      <c r="DT323" s="186" t="s">
        <v>248</v>
      </c>
      <c r="DU323" s="186" t="s">
        <v>248</v>
      </c>
      <c r="DV323" s="186" t="s">
        <v>248</v>
      </c>
      <c r="DW323" s="186" t="s">
        <v>248</v>
      </c>
      <c r="DX323" s="186" t="s">
        <v>248</v>
      </c>
      <c r="DY323" s="186" t="s">
        <v>248</v>
      </c>
      <c r="DZ323" s="186" t="s">
        <v>248</v>
      </c>
      <c r="EA323" s="186" t="s">
        <v>248</v>
      </c>
      <c r="EB323" s="186" t="s">
        <v>248</v>
      </c>
      <c r="EC323" s="186" t="s">
        <v>248</v>
      </c>
      <c r="ED323" s="186" t="s">
        <v>248</v>
      </c>
      <c r="EE323" s="186" t="s">
        <v>248</v>
      </c>
      <c r="EF323" s="186" t="s">
        <v>248</v>
      </c>
      <c r="EG323" s="186" t="s">
        <v>248</v>
      </c>
      <c r="EH323" s="186" t="s">
        <v>248</v>
      </c>
      <c r="EI323" s="186" t="s">
        <v>248</v>
      </c>
      <c r="EJ323" s="186" t="s">
        <v>248</v>
      </c>
      <c r="EK323" s="186" t="s">
        <v>248</v>
      </c>
      <c r="EL323" s="184" t="s">
        <v>248</v>
      </c>
      <c r="EM323" s="184" t="s">
        <v>248</v>
      </c>
      <c r="EN323" s="184" t="s">
        <v>248</v>
      </c>
      <c r="EO323" s="186" t="s">
        <v>248</v>
      </c>
      <c r="EP323" s="186" t="s">
        <v>248</v>
      </c>
      <c r="EQ323" s="186" t="s">
        <v>248</v>
      </c>
      <c r="ER323" s="186" t="s">
        <v>248</v>
      </c>
      <c r="ES323" s="186" t="s">
        <v>248</v>
      </c>
      <c r="ET323" s="186" t="s">
        <v>248</v>
      </c>
      <c r="EU323" s="186" t="s">
        <v>248</v>
      </c>
      <c r="EV323" s="186" t="s">
        <v>248</v>
      </c>
      <c r="EW323" s="186" t="s">
        <v>248</v>
      </c>
      <c r="EX323" s="186" t="s">
        <v>248</v>
      </c>
      <c r="EY323" s="186" t="s">
        <v>248</v>
      </c>
      <c r="EZ323" s="186" t="s">
        <v>248</v>
      </c>
      <c r="FA323" s="186" t="s">
        <v>248</v>
      </c>
      <c r="FB323" s="186" t="s">
        <v>248</v>
      </c>
      <c r="FC323" s="186" t="s">
        <v>248</v>
      </c>
      <c r="FD323" s="186" t="s">
        <v>248</v>
      </c>
      <c r="FE323" s="186" t="s">
        <v>248</v>
      </c>
      <c r="FF323" s="186" t="s">
        <v>248</v>
      </c>
      <c r="FG323" s="186" t="s">
        <v>248</v>
      </c>
      <c r="FH323" s="186" t="s">
        <v>248</v>
      </c>
      <c r="FI323" s="186" t="s">
        <v>248</v>
      </c>
      <c r="FJ323" s="186" t="s">
        <v>248</v>
      </c>
      <c r="FK323" s="186" t="s">
        <v>248</v>
      </c>
      <c r="FL323" s="186" t="s">
        <v>248</v>
      </c>
      <c r="FM323" s="186" t="s">
        <v>248</v>
      </c>
      <c r="FN323" s="186">
        <v>1</v>
      </c>
      <c r="FO323" s="186">
        <v>1</v>
      </c>
      <c r="FP323" s="186">
        <v>1</v>
      </c>
      <c r="FQ323" s="187" t="s">
        <v>248</v>
      </c>
      <c r="FR323" s="187" t="s">
        <v>248</v>
      </c>
      <c r="FS323" s="186">
        <v>1</v>
      </c>
      <c r="FT323" s="186">
        <v>2</v>
      </c>
      <c r="FU323" s="186">
        <v>1</v>
      </c>
      <c r="FV323" s="186">
        <v>1</v>
      </c>
      <c r="FW323" s="186">
        <v>2</v>
      </c>
      <c r="FX323" s="186">
        <v>2</v>
      </c>
      <c r="FY323" s="186">
        <v>1</v>
      </c>
      <c r="FZ323" s="186">
        <v>2</v>
      </c>
      <c r="GA323" s="186" t="s">
        <v>248</v>
      </c>
      <c r="GB323" s="186" t="s">
        <v>248</v>
      </c>
      <c r="GC323" s="186">
        <v>2</v>
      </c>
      <c r="GD323" s="186">
        <v>2</v>
      </c>
      <c r="GE323" s="186" t="s">
        <v>248</v>
      </c>
      <c r="GF323" s="186" t="s">
        <v>248</v>
      </c>
      <c r="GG323" s="186" t="s">
        <v>248</v>
      </c>
      <c r="GH323" s="186" t="s">
        <v>248</v>
      </c>
      <c r="GI323" s="186" t="s">
        <v>248</v>
      </c>
      <c r="GJ323" s="186" t="s">
        <v>248</v>
      </c>
      <c r="GK323" s="186" t="s">
        <v>248</v>
      </c>
      <c r="GL323" s="186" t="s">
        <v>248</v>
      </c>
      <c r="GM323" s="186" t="s">
        <v>248</v>
      </c>
      <c r="GN323" s="186" t="s">
        <v>248</v>
      </c>
      <c r="GO323" s="186" t="s">
        <v>248</v>
      </c>
      <c r="GP323" s="186" t="s">
        <v>248</v>
      </c>
      <c r="GQ323" s="186" t="s">
        <v>248</v>
      </c>
      <c r="GR323" s="186" t="s">
        <v>248</v>
      </c>
      <c r="GS323" s="186" t="s">
        <v>248</v>
      </c>
      <c r="GT323" s="186" t="s">
        <v>248</v>
      </c>
      <c r="GU323" s="186" t="s">
        <v>248</v>
      </c>
      <c r="GV323" s="186" t="s">
        <v>248</v>
      </c>
      <c r="GW323" s="186" t="s">
        <v>248</v>
      </c>
      <c r="GX323" s="186" t="s">
        <v>248</v>
      </c>
      <c r="GY323" s="186" t="s">
        <v>248</v>
      </c>
      <c r="GZ323" s="261" t="s">
        <v>248</v>
      </c>
      <c r="HA323" s="261" t="s">
        <v>248</v>
      </c>
      <c r="HB323" s="188">
        <f t="shared" ref="HB323" si="219">SUM(G323:GE323)</f>
        <v>48</v>
      </c>
    </row>
    <row r="324" spans="1:210" ht="24.9" customHeight="1" thickBot="1" x14ac:dyDescent="0.35">
      <c r="A324" s="108" t="str">
        <f t="shared" ref="A324" si="220">A323</f>
        <v>Prod.-Q-2</v>
      </c>
      <c r="B324" s="108" t="str">
        <f t="shared" ref="B324" si="221">B323</f>
        <v>Pracownik Produkcji</v>
      </c>
      <c r="C324" s="108" t="str">
        <f t="shared" ref="C324" si="222">C323</f>
        <v>MS</v>
      </c>
      <c r="D324" s="108">
        <f t="shared" ref="D324" si="223">D323</f>
        <v>92</v>
      </c>
      <c r="E324" s="395"/>
      <c r="F324" s="189" t="s">
        <v>375</v>
      </c>
      <c r="G324" s="192">
        <f>IF(INDEX(tab_MinKomp[Przepisy BHP / BHP Vorschriften],MATCH($B323,tab_MinKomp[[Stanowisko / Position ]:[Stanowisko / Position ]],0))="n/a","n/a",G323-INDEX(tab_MinKomp[Przepisy BHP / BHP Vorschriften],MATCH($B323,tab_MinKomp[[Stanowisko / Position ]:[Stanowisko / Position ]],0)))</f>
        <v>0</v>
      </c>
      <c r="H324" s="193">
        <f>IF(INDEX(tab_MinKomp[Przepisy PPOŻ / Brandschutzbestimmungen],MATCH($B323,tab_MinKomp[[Stanowisko / Position ]:[Stanowisko / Position ]],0))="n/a","n/a",H323-INDEX(tab_MinKomp[Przepisy PPOŻ / Brandschutzbestimmungen],MATCH($B323,tab_MinKomp[[Stanowisko / Position ]:[Stanowisko / Position ]],0)))</f>
        <v>1</v>
      </c>
      <c r="I324" s="193">
        <f>IF(INDEX(tab_MinKomp[Ryzyko zawodowe na stanowiskach pracyv/ Berufliche Risiken an Arbeitsstellen],MATCH($B323,tab_MinKomp[[Stanowisko / Position ]:[Stanowisko / Position ]],0))="n/a","n/a",I323-INDEX(tab_MinKomp[Ryzyko zawodowe na stanowiskach pracyv/ Berufliche Risiken an Arbeitsstellen],MATCH($B323,tab_MinKomp[[Stanowisko / Position ]:[Stanowisko / Position ]],0)))</f>
        <v>0</v>
      </c>
      <c r="J324" s="193">
        <f>IF(INDEX(tab_MinKomp[Gospodarka substancjami niebezpiecznymi / Gefahrstoffmanagement],MATCH($B323,tab_MinKomp[[Stanowisko / Position ]:[Stanowisko / Position ]],0))="n/a","n/a",J323-INDEX(tab_MinKomp[Gospodarka substancjami niebezpiecznymi / Gefahrstoffmanagement],MATCH($B323,tab_MinKomp[[Stanowisko / Position ]:[Stanowisko / Position ]],0)))</f>
        <v>1</v>
      </c>
      <c r="K324" s="193">
        <f>IF(INDEX(tab_MinKomp[Gospodarka odpadami / Abfallwirtschaft],MATCH($B323,tab_MinKomp[[Stanowisko / Position ]:[Stanowisko / Position ]],0))="n/a","n/a",K323-INDEX(tab_MinKomp[Gospodarka odpadami / Abfallwirtschaft],MATCH($B323,tab_MinKomp[[Stanowisko / Position ]:[Stanowisko / Position ]],0)))</f>
        <v>1</v>
      </c>
      <c r="L324" s="194" t="str">
        <f>IF(INDEX(tab_MinKomp[Przepisy kodeksu pracy / Bestimmungen des Arbeitsgesetzes],MATCH($B323,tab_MinKomp[[Stanowisko / Position ]:[Stanowisko / Position ]],0))="n/a","n/a",L323-INDEX(tab_MinKomp[Przepisy kodeksu pracy / Bestimmungen des Arbeitsgesetzes],MATCH($B323,tab_MinKomp[[Stanowisko / Position ]:[Stanowisko / Position ]],0)))</f>
        <v>n/a</v>
      </c>
      <c r="M324" s="195" t="str">
        <f>IF(INDEX(tab_MinKomp[Przepisy o ub.społ. ZUS  / Sozialversicherungsvorschriften],MATCH($B323,tab_MinKomp[[Stanowisko / Position ]:[Stanowisko / Position ]],0))="n/a","n/a",M323-INDEX(tab_MinKomp[Przepisy o ub.społ. ZUS  / Sozialversicherungsvorschriften],MATCH($B323,tab_MinKomp[[Stanowisko / Position ]:[Stanowisko / Position ]],0)))</f>
        <v>n/a</v>
      </c>
      <c r="N324" s="194" t="str">
        <f>IF(INDEX(tab_MinKomp[PRZEPISY O PDOF /persönlich Einkommensteuergesetz ],MATCH($B323,tab_MinKomp[[Stanowisko / Position ]:[Stanowisko / Position ]],0))="n/a","n/a",N323-INDEX(tab_MinKomp[PRZEPISY O PDOF /persönlich Einkommensteuergesetz ],MATCH($B323,tab_MinKomp[[Stanowisko / Position ]:[Stanowisko / Position ]],0)))</f>
        <v>n/a</v>
      </c>
      <c r="O324" s="194">
        <f>IF(INDEX(tab_MinKomp[Regulamin pracy / Arbeitsordnung],MATCH($B323,tab_MinKomp[[Stanowisko / Position ]:[Stanowisko / Position ]],0))="n/a","n/a",O323-INDEX(tab_MinKomp[Regulamin pracy / Arbeitsordnung],MATCH($B323,tab_MinKomp[[Stanowisko / Position ]:[Stanowisko / Position ]],0)))</f>
        <v>1</v>
      </c>
      <c r="P324" s="194">
        <f>IF(INDEX(tab_MinKomp[Regulamin wynagradzania / Vergütungsordnung],MATCH($B323,tab_MinKomp[[Stanowisko / Position ]:[Stanowisko / Position ]],0))="n/a","n/a",P323-INDEX(tab_MinKomp[Regulamin wynagradzania / Vergütungsordnung],MATCH($B323,tab_MinKomp[[Stanowisko / Position ]:[Stanowisko / Position ]],0)))</f>
        <v>1</v>
      </c>
      <c r="Q324" s="194" t="str">
        <f>IF(INDEX(tab_MinKomp[System R2PŁATNIK PRO: Płace / Lohnabrechnung],MATCH($B323,tab_MinKomp[[Stanowisko / Position ]:[Stanowisko / Position ]],0))="n/a","n/a",Q323-INDEX(tab_MinKomp[System R2PŁATNIK PRO: Płace / Lohnabrechnung],MATCH($B323,tab_MinKomp[[Stanowisko / Position ]:[Stanowisko / Position ]],0)))</f>
        <v>n/a</v>
      </c>
      <c r="R324" s="194" t="str">
        <f>IF(INDEX(tab_MinKomp[SystemR2PŁATNIK PRO: KADRY / Personaldaten],MATCH($B323,tab_MinKomp[[Stanowisko / Position ]:[Stanowisko / Position ]],0))="n/a","n/a",R323-INDEX(tab_MinKomp[SystemR2PŁATNIK PRO: KADRY / Personaldaten],MATCH($B323,tab_MinKomp[[Stanowisko / Position ]:[Stanowisko / Position ]],0)))</f>
        <v>n/a</v>
      </c>
      <c r="S324" s="194" t="str">
        <f>IF(INDEX(tab_MinKomp[SYSTEM R2PŁATNIK PRO: zarządzanie pracownikami / Arbeitsverwaltung],MATCH($B323,tab_MinKomp[[Stanowisko / Position ]:[Stanowisko / Position ]],0))="n/a","n/a",S323-INDEX(tab_MinKomp[SYSTEM R2PŁATNIK PRO: zarządzanie pracownikami / Arbeitsverwaltung],MATCH($B323,tab_MinKomp[[Stanowisko / Position ]:[Stanowisko / Position ]],0)))</f>
        <v>n/a</v>
      </c>
      <c r="T324" s="194" t="str">
        <f>IF(INDEX(tab_MinKomp[Doradztwo, wsparcie personalne / Personalberatung und Unterstützung],MATCH($B323,tab_MinKomp[[Stanowisko / Position ]:[Stanowisko / Position ]],0))="n/a","n/a",T323-INDEX(tab_MinKomp[Doradztwo, wsparcie personalne / Personalberatung und Unterstützung],MATCH($B323,tab_MinKomp[[Stanowisko / Position ]:[Stanowisko / Position ]],0)))</f>
        <v>n/a</v>
      </c>
      <c r="U324" s="194" t="str">
        <f>IF(INDEX(tab_MinKomp[Przepisy o podatku VAT / MwSt.- Gesetz],MATCH($B323,tab_MinKomp[[Stanowisko / Position ]:[Stanowisko / Position ]],0))="n/a","n/a",U323-INDEX(tab_MinKomp[Przepisy o podatku VAT / MwSt.- Gesetz],MATCH($B323,tab_MinKomp[[Stanowisko / Position ]:[Stanowisko / Position ]],0)))</f>
        <v>n/a</v>
      </c>
      <c r="V324" s="194" t="str">
        <f>IF(INDEX(tab_MinKomp[PrzepisyPDOP / geschäftlich Einkommensteuergesetz],MATCH($B323,tab_MinKomp[[Stanowisko / Position ]:[Stanowisko / Position ]],0))="n/a","n/a",V323-INDEX(tab_MinKomp[PrzepisyPDOP / geschäftlich Einkommensteuergesetz],MATCH($B323,tab_MinKomp[[Stanowisko / Position ]:[Stanowisko / Position ]],0)))</f>
        <v>n/a</v>
      </c>
      <c r="W324" s="194" t="str">
        <f>IF(INDEX(tab_MinKomp[System BAAN / FINANSE (FIBU)],MATCH($B323,tab_MinKomp[[Stanowisko / Position ]:[Stanowisko / Position ]],0))="n/a","n/a",W323-INDEX(tab_MinKomp[System BAAN / FINANSE (FIBU)],MATCH($B323,tab_MinKomp[[Stanowisko / Position ]:[Stanowisko / Position ]],0)))</f>
        <v>n/a</v>
      </c>
      <c r="X324" s="194" t="str">
        <f>IF(INDEX(tab_MinKomp[Systemy pomocnicze / Hilfssysteme(STOCKPROGRAM, KALK2000 etc.)],MATCH($B323,tab_MinKomp[[Stanowisko / Position ]:[Stanowisko / Position ]],0))="n/a","n/a",X323-INDEX(tab_MinKomp[Systemy pomocnicze / Hilfssysteme(STOCKPROGRAM, KALK2000 etc.)],MATCH($B323,tab_MinKomp[[Stanowisko / Position ]:[Stanowisko / Position ]],0)))</f>
        <v>n/a</v>
      </c>
      <c r="Y324" s="194" t="str">
        <f>IF(INDEX(tab_MinKomp[Polityka rachunkowości / Buchführungspolitik],MATCH($B323,tab_MinKomp[[Stanowisko / Position ]:[Stanowisko / Position ]],0))="n/a","n/a",Y323-INDEX(tab_MinKomp[Polityka rachunkowości / Buchführungspolitik],MATCH($B323,tab_MinKomp[[Stanowisko / Position ]:[Stanowisko / Position ]],0)))</f>
        <v>n/a</v>
      </c>
      <c r="Z324" s="194" t="str">
        <f>IF(INDEX(tab_MinKomp[Ustawa o rachunkowości / Rechnungslegungsgesetz],MATCH($B323,tab_MinKomp[[Stanowisko / Position ]:[Stanowisko / Position ]],0))="n/a","n/a",Z323-INDEX(tab_MinKomp[Ustawa o rachunkowości / Rechnungslegungsgesetz],MATCH($B323,tab_MinKomp[[Stanowisko / Position ]:[Stanowisko / Position ]],0)))</f>
        <v>n/a</v>
      </c>
      <c r="AA324" s="194" t="str">
        <f>IF(INDEX(tab_MinKomp[WORKFLOW - TS-100],MATCH($B323,tab_MinKomp[[Stanowisko / Position ]:[Stanowisko / Position ]],0))="n/a","n/a",AA323-INDEX(tab_MinKomp[WORKFLOW - TS-100],MATCH($B323,tab_MinKomp[[Stanowisko / Position ]:[Stanowisko / Position ]],0)))</f>
        <v>n/a</v>
      </c>
      <c r="AB324" s="194" t="str">
        <f>IF(INDEX(tab_MinKomp[WORKFLOW - SFMS],MATCH($B323,tab_MinKomp[[Stanowisko / Position ]:[Stanowisko / Position ]],0))="n/a","n/a",AB323-INDEX(tab_MinKomp[WORKFLOW - SFMS],MATCH($B323,tab_MinKomp[[Stanowisko / Position ]:[Stanowisko / Position ]],0)))</f>
        <v>n/a</v>
      </c>
      <c r="AC324" s="194" t="str">
        <f>IF(INDEX(tab_MinKomp[System ISO 9001:2015],MATCH($B323,tab_MinKomp[[Stanowisko / Position ]:[Stanowisko / Position ]],0))="n/a","n/a",AC323-INDEX(tab_MinKomp[System ISO 9001:2015],MATCH($B323,tab_MinKomp[[Stanowisko / Position ]:[Stanowisko / Position ]],0)))</f>
        <v>n/a</v>
      </c>
      <c r="AD324" s="194" t="str">
        <f>IF(INDEX(tab_MinKomp[System ISO 9001:2015],MATCH($B323,tab_MinKomp[[Stanowisko / Position ]:[Stanowisko / Position ]],0))="n/a","n/a",AD323-INDEX(tab_MinKomp[System ISO 9001:2015],MATCH($B323,tab_MinKomp[[Stanowisko / Position ]:[Stanowisko / Position ]],0)))</f>
        <v>n/a</v>
      </c>
      <c r="AE324" s="194" t="str">
        <f>IF(INDEX(tab_MinKomp[System ISO 9001:2015],MATCH($B323,tab_MinKomp[[Stanowisko / Position ]:[Stanowisko / Position ]],0))="n/a","n/a",AE323-INDEX(tab_MinKomp[System ISO 9001:2015],MATCH($B323,tab_MinKomp[[Stanowisko / Position ]:[Stanowisko / Position ]],0)))</f>
        <v>n/a</v>
      </c>
      <c r="AF324" s="194" t="str">
        <f>IF(INDEX(tab_MinKomp[System ISO 9001:2015],MATCH($B323,tab_MinKomp[[Stanowisko / Position ]:[Stanowisko / Position ]],0))="n/a","n/a",AF323-INDEX(tab_MinKomp[System ISO 9001:2015],MATCH($B323,tab_MinKomp[[Stanowisko / Position ]:[Stanowisko / Position ]],0)))</f>
        <v>n/a</v>
      </c>
      <c r="AG324" s="194" t="str">
        <f>IF(INDEX(tab_MinKomp[Wymagania VDA 6.3 Process / Forderungen],MATCH($B323,tab_MinKomp[[Stanowisko / Position ]:[Stanowisko / Position ]],0))="n/a","n/a",AG323-INDEX(tab_MinKomp[Wymagania VDA 6.3 Process / Forderungen],MATCH($B323,tab_MinKomp[[Stanowisko / Position ]:[Stanowisko / Position ]],0)))</f>
        <v>n/a</v>
      </c>
      <c r="AH324" s="194" t="str">
        <f>IF(INDEX(tab_MinKomp[Wymagania VDA 6.5 Product / Forderungen],MATCH($B323,tab_MinKomp[[Stanowisko / Position ]:[Stanowisko / Position ]],0))="n/a","n/a",AH323-INDEX(tab_MinKomp[Wymagania VDA 6.5 Product / Forderungen],MATCH($B323,tab_MinKomp[[Stanowisko / Position ]:[Stanowisko / Position ]],0)))</f>
        <v>n/a</v>
      </c>
      <c r="AI324" s="194" t="str">
        <f>IF(INDEX(tab_MinKomp[System ISO 9001:2015],MATCH($B323,tab_MinKomp[[Stanowisko / Position ]:[Stanowisko / Position ]],0))="n/a","n/a",AI323-INDEX(tab_MinKomp[System ISO 9001:2015],MATCH($B323,tab_MinKomp[[Stanowisko / Position ]:[Stanowisko / Position ]],0)))</f>
        <v>n/a</v>
      </c>
      <c r="AJ324" s="194" t="str">
        <f>IF(INDEX(tab_MinKomp[Auditor systemu ISO 17021:2018],MATCH($B323,tab_MinKomp[[Stanowisko / Position ]:[Stanowisko / Position ]],0))="n/a","n/a",AJ323-INDEX(tab_MinKomp[Auditor systemu ISO 17021:2018],MATCH($B323,tab_MinKomp[[Stanowisko / Position ]:[Stanowisko / Position ]],0)))</f>
        <v>n/a</v>
      </c>
      <c r="AK324" s="194" t="str">
        <f>IF(INDEX(tab_MinKomp[Pełnomocnik systemu / Systemvertreter],MATCH($B323,tab_MinKomp[[Stanowisko / Position ]:[Stanowisko / Position ]],0))="n/a","n/a",AK323-INDEX(tab_MinKomp[Pełnomocnik systemu / Systemvertreter],MATCH($B323,tab_MinKomp[[Stanowisko / Position ]:[Stanowisko / Position ]],0)))</f>
        <v>n/a</v>
      </c>
      <c r="AL324" s="194">
        <f>IF(INDEX(tab_MinKomp[Polityka Etyczna - Compliance],MATCH($B323,tab_MinKomp[[Stanowisko / Position ]:[Stanowisko / Position ]],0))="n/a","n/a",AL323-INDEX(tab_MinKomp[Polityka Etyczna - Compliance],MATCH($B323,tab_MinKomp[[Stanowisko / Position ]:[Stanowisko / Position ]],0)))</f>
        <v>1</v>
      </c>
      <c r="AM324" s="194" t="str">
        <f>IF(INDEX(tab_MinKomp[WDRAŻANIE NOWYCH PROJEKTÓW/ PROCEDURA CTM],MATCH($B323,tab_MinKomp[[Stanowisko / Position ]:[Stanowisko / Position ]],0))="n/a","n/a",AM323-INDEX(tab_MinKomp[WDRAŻANIE NOWYCH PROJEKTÓW/ PROCEDURA CTM],MATCH($B323,tab_MinKomp[[Stanowisko / Position ]:[Stanowisko / Position ]],0)))</f>
        <v>n/a</v>
      </c>
      <c r="AN324" s="194" t="str">
        <f>IF(INDEX(tab_MinKomp[KAMIENIE MILOWE MSL/PIFF],MATCH($B323,tab_MinKomp[[Stanowisko / Position ]:[Stanowisko / Position ]],0))="n/a","n/a",AN323-INDEX(tab_MinKomp[KAMIENIE MILOWE MSL/PIFF],MATCH($B323,tab_MinKomp[[Stanowisko / Position ]:[Stanowisko / Position ]],0)))</f>
        <v>n/a</v>
      </c>
      <c r="AO324" s="194">
        <f>IF(INDEX(tab_MinKomp[CP],MATCH($B323,tab_MinKomp[[Stanowisko / Position ]:[Stanowisko / Position ]],0))="n/a","n/a",AO323-INDEX(tab_MinKomp[CP],MATCH($B323,tab_MinKomp[[Stanowisko / Position ]:[Stanowisko / Position ]],0)))</f>
        <v>0</v>
      </c>
      <c r="AP324" s="194" t="str">
        <f>IF(INDEX(tab_MinKomp[FMEA],MATCH($B323,tab_MinKomp[[Stanowisko / Position ]:[Stanowisko / Position ]],0))="n/a","n/a",AP323-INDEX(tab_MinKomp[FMEA],MATCH($B323,tab_MinKomp[[Stanowisko / Position ]:[Stanowisko / Position ]],0)))</f>
        <v>n/a</v>
      </c>
      <c r="AQ324" s="194">
        <f>IF(INDEX(tab_MinKomp[FLOW CHART],MATCH($B323,tab_MinKomp[[Stanowisko / Position ]:[Stanowisko / Position ]],0))="n/a","n/a",AQ323-INDEX(tab_MinKomp[FLOW CHART],MATCH($B323,tab_MinKomp[[Stanowisko / Position ]:[Stanowisko / Position ]],0)))</f>
        <v>0</v>
      </c>
      <c r="AR324" s="194" t="str">
        <f>IF(INDEX(tab_MinKomp[APQP],MATCH($B323,tab_MinKomp[[Stanowisko / Position ]:[Stanowisko / Position ]],0))="n/a","n/a",AR323-INDEX(tab_MinKomp[APQP],MATCH($B323,tab_MinKomp[[Stanowisko / Position ]:[Stanowisko / Position ]],0)))</f>
        <v>n/a</v>
      </c>
      <c r="AS324" s="194" t="str">
        <f>IF(INDEX(tab_MinKomp[MSA],MATCH($B323,tab_MinKomp[[Stanowisko / Position ]:[Stanowisko / Position ]],0))="n/a","n/a",AS323-INDEX(tab_MinKomp[MSA],MATCH($B323,tab_MinKomp[[Stanowisko / Position ]:[Stanowisko / Position ]],0)))</f>
        <v>n/a</v>
      </c>
      <c r="AT324" s="194" t="str">
        <f>IF(INDEX(tab_MinKomp[SPC],MATCH($B323,tab_MinKomp[[Stanowisko / Position ]:[Stanowisko / Position ]],0))="n/a","n/a",AT323-INDEX(tab_MinKomp[SPC],MATCH($B323,tab_MinKomp[[Stanowisko / Position ]:[Stanowisko / Position ]],0)))</f>
        <v>n/a</v>
      </c>
      <c r="AU324" s="194" t="str">
        <f>IF(INDEX(tab_MinKomp[CSR (SPECYFICZNE WYMAGANIA KLIENTA)],MATCH($B323,tab_MinKomp[[Stanowisko / Position ]:[Stanowisko / Position ]],0))="n/a","n/a",AU323-INDEX(tab_MinKomp[CSR (SPECYFICZNE WYMAGANIA KLIENTA)],MATCH($B323,tab_MinKomp[[Stanowisko / Position ]:[Stanowisko / Position ]],0)))</f>
        <v>n/a</v>
      </c>
      <c r="AV324" s="194">
        <f>IF(INDEX(tab_MinKomp[5S],MATCH($B323,tab_MinKomp[[Stanowisko / Position ]:[Stanowisko / Position ]],0))="n/a","n/a",AV323-INDEX(tab_MinKomp[5S],MATCH($B323,tab_MinKomp[[Stanowisko / Position ]:[Stanowisko / Position ]],0)))</f>
        <v>0</v>
      </c>
      <c r="AW324" s="194">
        <f>IF(INDEX(tab_MinKomp[LEAN MANAGEMENT],MATCH($B323,tab_MinKomp[[Stanowisko / Position ]:[Stanowisko / Position ]],0))="n/a","n/a",AW323-INDEX(tab_MinKomp[LEAN MANAGEMENT],MATCH($B323,tab_MinKomp[[Stanowisko / Position ]:[Stanowisko / Position ]],0)))</f>
        <v>0</v>
      </c>
      <c r="AX324" s="194" t="str">
        <f>IF(INDEX(tab_MinKomp[5R],MATCH($B323,tab_MinKomp[[Stanowisko / Position ]:[Stanowisko / Position ]],0))="n/a","n/a",AX323-INDEX(tab_MinKomp[5R],MATCH($B323,tab_MinKomp[[Stanowisko / Position ]:[Stanowisko / Position ]],0)))</f>
        <v>n/a</v>
      </c>
      <c r="AY324" s="194" t="str">
        <f>IF(INDEX(tab_MinKomp[Six Sigma],MATCH($B323,tab_MinKomp[[Stanowisko / Position ]:[Stanowisko / Position ]],0))="n/a","n/a",AY323-INDEX(tab_MinKomp[Six Sigma],MATCH($B323,tab_MinKomp[[Stanowisko / Position ]:[Stanowisko / Position ]],0)))</f>
        <v>n/a</v>
      </c>
      <c r="AZ324" s="194" t="str">
        <f>IF(INDEX(tab_MinKomp[System BAAN / Distribution &amp; Supply Chain],MATCH($B323,tab_MinKomp[[Stanowisko / Position ]:[Stanowisko / Position ]],0))="n/a","n/a",AZ323-INDEX(tab_MinKomp[System BAAN / Distribution &amp; Supply Chain],MATCH($B323,tab_MinKomp[[Stanowisko / Position ]:[Stanowisko / Position ]],0)))</f>
        <v>n/a</v>
      </c>
      <c r="BA324" s="194" t="str">
        <f>IF(INDEX(tab_MinKomp[Gospodarka magazynowa / Lagerverwaltung],MATCH($B323,tab_MinKomp[[Stanowisko / Position ]:[Stanowisko / Position ]],0))="n/a","n/a",BA323-INDEX(tab_MinKomp[Gospodarka magazynowa / Lagerverwaltung],MATCH($B323,tab_MinKomp[[Stanowisko / Position ]:[Stanowisko / Position ]],0)))</f>
        <v>n/a</v>
      </c>
      <c r="BB324" s="194" t="str">
        <f>IF(INDEX(tab_MinKomp[Inwentaryzacja - organizacja i przebieg / Inventurprozess],MATCH($B323,tab_MinKomp[[Stanowisko / Position ]:[Stanowisko / Position ]],0))="n/a","n/a",BB323-INDEX(tab_MinKomp[Inwentaryzacja - organizacja i przebieg / Inventurprozess],MATCH($B323,tab_MinKomp[[Stanowisko / Position ]:[Stanowisko / Position ]],0)))</f>
        <v>n/a</v>
      </c>
      <c r="BC324" s="194" t="str">
        <f>IF(INDEX(tab_MinKomp[Organizacja dostaw / Versorgungsorganisation],MATCH($B323,tab_MinKomp[[Stanowisko / Position ]:[Stanowisko / Position ]],0))="n/a","n/a",BC323-INDEX(tab_MinKomp[Organizacja dostaw / Versorgungsorganisation],MATCH($B323,tab_MinKomp[[Stanowisko / Position ]:[Stanowisko / Position ]],0)))</f>
        <v>n/a</v>
      </c>
      <c r="BD324" s="194" t="str">
        <f>IF(INDEX(tab_MinKomp[Organizacja wysyłek / Organisation von Lieferungen],MATCH($B323,tab_MinKomp[[Stanowisko / Position ]:[Stanowisko / Position ]],0))="n/a","n/a",BD323-INDEX(tab_MinKomp[Organizacja wysyłek / Organisation von Lieferungen],MATCH($B323,tab_MinKomp[[Stanowisko / Position ]:[Stanowisko / Position ]],0)))</f>
        <v>n/a</v>
      </c>
      <c r="BE324" s="194" t="str">
        <f>IF(INDEX(tab_MinKomp[Analiza magazynowa - Program Polen.mdb / Inventuranalyse],MATCH($B323,tab_MinKomp[[Stanowisko / Position ]:[Stanowisko / Position ]],0))="n/a","n/a",BE323-INDEX(tab_MinKomp[Analiza magazynowa - Program Polen.mdb / Inventuranalyse],MATCH($B323,tab_MinKomp[[Stanowisko / Position ]:[Stanowisko / Position ]],0)))</f>
        <v>n/a</v>
      </c>
      <c r="BF324" s="190" t="str">
        <f>IF(INDEX(tab_MinKomp[MMOG (Materials Management Operations Guidelines)],MATCH($B323,tab_MinKomp[[Stanowisko / Position ]:[Stanowisko / Position ]],0))="n/a","n/a",BF323-INDEX(tab_MinKomp[MMOG (Materials Management Operations Guidelines)],MATCH($B323,tab_MinKomp[[Stanowisko / Position ]:[Stanowisko / Position ]],0)))</f>
        <v>n/a</v>
      </c>
      <c r="BG324" s="190" t="str">
        <f>IF(INDEX(tab_MinKomp[GPP],MATCH($B323,tab_MinKomp[[Stanowisko / Position ]:[Stanowisko / Position ]],0))="n/a","n/a",BG323-INDEX(tab_MinKomp[GPP],MATCH($B323,tab_MinKomp[[Stanowisko / Position ]:[Stanowisko / Position ]],0)))</f>
        <v>n/a</v>
      </c>
      <c r="BH324" s="190" t="str">
        <f>IF(INDEX(tab_MinKomp[AIAG (Automotive Industry Action Group)],MATCH($B323,tab_MinKomp[[Stanowisko / Position ]:[Stanowisko / Position ]],0))="n/a","n/a",BH323-INDEX(tab_MinKomp[AIAG (Automotive Industry Action Group)],MATCH($B323,tab_MinKomp[[Stanowisko / Position ]:[Stanowisko / Position ]],0)))</f>
        <v>n/a</v>
      </c>
      <c r="BI324" s="190" t="str">
        <f>IF(INDEX(tab_MinKomp[Super-G disputes],MATCH($B323,tab_MinKomp[[Stanowisko / Position ]:[Stanowisko / Position ]],0))="n/a","n/a",BI323-INDEX(tab_MinKomp[Super-G disputes],MATCH($B323,tab_MinKomp[[Stanowisko / Position ]:[Stanowisko / Position ]],0)))</f>
        <v>n/a</v>
      </c>
      <c r="BJ324" s="190" t="str">
        <f>IF(INDEX(tab_MinKomp[CMMS3/eDDL (Direct Data Link)],MATCH($B323,tab_MinKomp[[Stanowisko / Position ]:[Stanowisko / Position ]],0))="n/a","n/a",BJ323-INDEX(tab_MinKomp[CMMS3/eDDL (Direct Data Link)],MATCH($B323,tab_MinKomp[[Stanowisko / Position ]:[Stanowisko / Position ]],0)))</f>
        <v>n/a</v>
      </c>
      <c r="BK324" s="190" t="str">
        <f>IF(INDEX(tab_MinKomp[MP&amp;L (Material Planning and Logistics)],MATCH($B323,tab_MinKomp[[Stanowisko / Position ]:[Stanowisko / Position ]],0))="n/a","n/a",BK323-INDEX(tab_MinKomp[MP&amp;L (Material Planning and Logistics)],MATCH($B323,tab_MinKomp[[Stanowisko / Position ]:[Stanowisko / Position ]],0)))</f>
        <v>n/a</v>
      </c>
      <c r="BL324" s="190" t="str">
        <f>IF(INDEX(tab_MinKomp[Supplier delivery rating],MATCH($B323,tab_MinKomp[[Stanowisko / Position ]:[Stanowisko / Position ]],0))="n/a","n/a",BL323-INDEX(tab_MinKomp[Supplier delivery rating],MATCH($B323,tab_MinKomp[[Stanowisko / Position ]:[Stanowisko / Position ]],0)))</f>
        <v>n/a</v>
      </c>
      <c r="BM324" s="194" t="str">
        <f>IF(INDEX(tab_MinKomp[Planowanie produkcji / Produktionsplanung],MATCH($B323,tab_MinKomp[[Stanowisko / Position ]:[Stanowisko / Position ]],0))="n/a","n/a",BM323-INDEX(tab_MinKomp[Planowanie produkcji / Produktionsplanung],MATCH($B323,tab_MinKomp[[Stanowisko / Position ]:[Stanowisko / Position ]],0)))</f>
        <v>n/a</v>
      </c>
      <c r="BN324" s="194" t="str">
        <f>IF(INDEX(tab_MinKomp[Planowanie produkcji / Produktionsplanung],MATCH($B323,tab_MinKomp[[Stanowisko / Position ]:[Stanowisko / Position ]],0))="n/a","n/a",BN323-INDEX(tab_MinKomp[Planowanie produkcji / Produktionsplanung],MATCH($B323,tab_MinKomp[[Stanowisko / Position ]:[Stanowisko / Position ]],0)))</f>
        <v>n/a</v>
      </c>
      <c r="BO324" s="194" t="str">
        <f>IF(INDEX(tab_MinKomp[Planowanie produkcji / Produktionsplanung],MATCH($B323,tab_MinKomp[[Stanowisko / Position ]:[Stanowisko / Position ]],0))="n/a","n/a",BO323-INDEX(tab_MinKomp[Planowanie produkcji / Produktionsplanung],MATCH($B323,tab_MinKomp[[Stanowisko / Position ]:[Stanowisko / Position ]],0)))</f>
        <v>n/a</v>
      </c>
      <c r="BP324" s="194" t="str">
        <f>IF(INDEX(tab_MinKomp[Planowanie produkcji / Produktionsplanung],MATCH($B323,tab_MinKomp[[Stanowisko / Position ]:[Stanowisko / Position ]],0))="n/a","n/a",BP323-INDEX(tab_MinKomp[Planowanie produkcji / Produktionsplanung],MATCH($B323,tab_MinKomp[[Stanowisko / Position ]:[Stanowisko / Position ]],0)))</f>
        <v>n/a</v>
      </c>
      <c r="BQ324" s="194" t="str">
        <f>IF(INDEX(tab_MinKomp[Planowanie produkcji / Produktionsplanung],MATCH($B323,tab_MinKomp[[Stanowisko / Position ]:[Stanowisko / Position ]],0))="n/a","n/a",BQ323-INDEX(tab_MinKomp[Planowanie produkcji / Produktionsplanung],MATCH($B323,tab_MinKomp[[Stanowisko / Position ]:[Stanowisko / Position ]],0)))</f>
        <v>n/a</v>
      </c>
      <c r="BR324" s="194" t="str">
        <f>IF(INDEX(tab_MinKomp[Planowanie produkcji / Produktionsplanung],MATCH($B323,tab_MinKomp[[Stanowisko / Position ]:[Stanowisko / Position ]],0))="n/a","n/a",BR323-INDEX(tab_MinKomp[Planowanie produkcji / Produktionsplanung],MATCH($B323,tab_MinKomp[[Stanowisko / Position ]:[Stanowisko / Position ]],0)))</f>
        <v>n/a</v>
      </c>
      <c r="BS324" s="194" t="str">
        <f>IF(INDEX(tab_MinKomp[Planowanie produkcji / Produktionsplanung],MATCH($B323,tab_MinKomp[[Stanowisko / Position ]:[Stanowisko / Position ]],0))="n/a","n/a",BS323-INDEX(tab_MinKomp[Planowanie produkcji / Produktionsplanung],MATCH($B323,tab_MinKomp[[Stanowisko / Position ]:[Stanowisko / Position ]],0)))</f>
        <v>n/a</v>
      </c>
      <c r="BT324" s="194" t="str">
        <f>IF(INDEX(tab_MinKomp[Planowanie produkcji / Produktionsplanung],MATCH($B323,tab_MinKomp[[Stanowisko / Position ]:[Stanowisko / Position ]],0))="n/a","n/a",BT323-INDEX(tab_MinKomp[Planowanie produkcji / Produktionsplanung],MATCH($B323,tab_MinKomp[[Stanowisko / Position ]:[Stanowisko / Position ]],0)))</f>
        <v>n/a</v>
      </c>
      <c r="BU324" s="194">
        <f>IF(INDEX(tab_MinKomp[Obsługa maszyn Novapax / Novapax Maschinenbedienung],MATCH($B323,tab_MinKomp[[Stanowisko / Position ]:[Stanowisko / Position ]],0))="n/a","n/a",BU323-INDEX(tab_MinKomp[Obsługa maszyn Novapax / Novapax Maschinenbedienung],MATCH($B323,tab_MinKomp[[Stanowisko / Position ]:[Stanowisko / Position ]],0)))</f>
        <v>-1</v>
      </c>
      <c r="BV324" s="194" t="str">
        <f>IF(INDEX(tab_MinKomp[Planowanie produkcji / Produktionsplanung],MATCH($B323,tab_MinKomp[[Stanowisko / Position ]:[Stanowisko / Position ]],0))="n/a","n/a",BV323-INDEX(tab_MinKomp[Planowanie produkcji / Produktionsplanung],MATCH($B323,tab_MinKomp[[Stanowisko / Position ]:[Stanowisko / Position ]],0)))</f>
        <v>n/a</v>
      </c>
      <c r="BW324" s="194" t="str">
        <f>IF(INDEX(tab_MinKomp[Planowanie produkcji / Produktionsplanung],MATCH($B323,tab_MinKomp[[Stanowisko / Position ]:[Stanowisko / Position ]],0))="n/a","n/a",BW323-INDEX(tab_MinKomp[Planowanie produkcji / Produktionsplanung],MATCH($B323,tab_MinKomp[[Stanowisko / Position ]:[Stanowisko / Position ]],0)))</f>
        <v>n/a</v>
      </c>
      <c r="BX324" s="194" t="str">
        <f>IF(INDEX(tab_MinKomp[Planowanie produkcji / Produktionsplanung],MATCH($B323,tab_MinKomp[[Stanowisko / Position ]:[Stanowisko / Position ]],0))="n/a","n/a",BX323-INDEX(tab_MinKomp[Planowanie produkcji / Produktionsplanung],MATCH($B323,tab_MinKomp[[Stanowisko / Position ]:[Stanowisko / Position ]],0)))</f>
        <v>n/a</v>
      </c>
      <c r="BY324" s="194" t="str">
        <f>IF(INDEX(tab_MinKomp[Planowanie produkcji / Produktionsplanung],MATCH($B323,tab_MinKomp[[Stanowisko / Position ]:[Stanowisko / Position ]],0))="n/a","n/a",BY323-INDEX(tab_MinKomp[Planowanie produkcji / Produktionsplanung],MATCH($B323,tab_MinKomp[[Stanowisko / Position ]:[Stanowisko / Position ]],0)))</f>
        <v>n/a</v>
      </c>
      <c r="BZ324" s="194" t="str">
        <f>IF(INDEX(tab_MinKomp[Planowanie produkcji / Produktionsplanung],MATCH($B323,tab_MinKomp[[Stanowisko / Position ]:[Stanowisko / Position ]],0))="n/a","n/a",BZ323-INDEX(tab_MinKomp[Planowanie produkcji / Produktionsplanung],MATCH($B323,tab_MinKomp[[Stanowisko / Position ]:[Stanowisko / Position ]],0)))</f>
        <v>n/a</v>
      </c>
      <c r="CA324" s="194" t="str">
        <f>IF(INDEX(tab_MinKomp[Planowanie produkcji / Produktionsplanung],MATCH($B323,tab_MinKomp[[Stanowisko / Position ]:[Stanowisko / Position ]],0))="n/a","n/a",CA323-INDEX(tab_MinKomp[Planowanie produkcji / Produktionsplanung],MATCH($B323,tab_MinKomp[[Stanowisko / Position ]:[Stanowisko / Position ]],0)))</f>
        <v>n/a</v>
      </c>
      <c r="CB324" s="194" t="str">
        <f>IF(INDEX(tab_MinKomp[Obsługa maszyn ASL / ASL Maschinenbedienung],MATCH($B323,tab_MinKomp[[Stanowisko / Position ]:[Stanowisko / Position ]],0))="n/a","n/a",CB323-INDEX(tab_MinKomp[Obsługa maszyn ASL / ASL Maschinenbedienung],MATCH($B323,tab_MinKomp[[Stanowisko / Position ]:[Stanowisko / Position ]],0)))</f>
        <v>n/a</v>
      </c>
      <c r="CC324" s="194" t="str">
        <f>IF(INDEX(tab_MinKomp[Obsługa maszyn Branson / Branson Maschinenbedienung],MATCH($B323,tab_MinKomp[[Stanowisko / Position ]:[Stanowisko / Position ]],0))="n/a","n/a",CC323-INDEX(tab_MinKomp[Obsługa maszyn Branson / Branson Maschinenbedienung],MATCH($B323,tab_MinKomp[[Stanowisko / Position ]:[Stanowisko / Position ]],0)))</f>
        <v>n/a</v>
      </c>
      <c r="CD324" s="194">
        <f>IF(INDEX(tab_MinKomp[Obsługa maszyn Novapax / Novapax Maschinenbedienung],MATCH($B323,tab_MinKomp[[Stanowisko / Position ]:[Stanowisko / Position ]],0))="n/a","n/a",CD323-INDEX(tab_MinKomp[Obsługa maszyn Novapax / Novapax Maschinenbedienung],MATCH($B323,tab_MinKomp[[Stanowisko / Position ]:[Stanowisko / Position ]],0)))</f>
        <v>1</v>
      </c>
      <c r="CE324" s="194" t="str">
        <f>IF(INDEX(tab_MinKomp[Obsługa maszyn Piovan / Piovan Maschinenbedienung],MATCH($B323,tab_MinKomp[[Stanowisko / Position ]:[Stanowisko / Position ]],0))="n/a","n/a",CE323-INDEX(tab_MinKomp[Obsługa maszyn Piovan / Piovan Maschinenbedienung],MATCH($B323,tab_MinKomp[[Stanowisko / Position ]:[Stanowisko / Position ]],0)))</f>
        <v>n/a</v>
      </c>
      <c r="CF324" s="194" t="str">
        <f>IF(INDEX(tab_MinKomp[Wymagania VDA 6.5 Product / Forderungen],MATCH($B323,tab_MinKomp[[Stanowisko / Position ]:[Stanowisko / Position ]],0))="n/a","n/a",CF323-INDEX(tab_MinKomp[Wymagania VDA 6.5 Product / Forderungen],MATCH($B323,tab_MinKomp[[Stanowisko / Position ]:[Stanowisko / Position ]],0)))</f>
        <v>n/a</v>
      </c>
      <c r="CG324" s="194">
        <f>IF(INDEX(tab_MinKomp[Eliminacja awarii / Beseitigung von Ausfällen],MATCH($B323,tab_MinKomp[[Stanowisko / Position ]:[Stanowisko / Position ]],0))="n/a","n/a",CG323-INDEX(tab_MinKomp[Eliminacja awarii / Beseitigung von Ausfällen],MATCH($B323,tab_MinKomp[[Stanowisko / Position ]:[Stanowisko / Position ]],0)))</f>
        <v>0</v>
      </c>
      <c r="CH324" s="194" t="str">
        <f>IF(INDEX(tab_MinKomp[Wymagania VDA 6.5 Product / Forderungen],MATCH($B323,tab_MinKomp[[Stanowisko / Position ]:[Stanowisko / Position ]],0))="n/a","n/a",CH323-INDEX(tab_MinKomp[Wymagania VDA 6.5 Product / Forderungen],MATCH($B323,tab_MinKomp[[Stanowisko / Position ]:[Stanowisko / Position ]],0)))</f>
        <v>n/a</v>
      </c>
      <c r="CI324" s="194" t="str">
        <f>IF(INDEX(tab_MinKomp[Wymagania VDA 6.5 Product / Forderungen],MATCH($B323,tab_MinKomp[[Stanowisko / Position ]:[Stanowisko / Position ]],0))="n/a","n/a",CI323-INDEX(tab_MinKomp[Wymagania VDA 6.5 Product / Forderungen],MATCH($B323,tab_MinKomp[[Stanowisko / Position ]:[Stanowisko / Position ]],0)))</f>
        <v>n/a</v>
      </c>
      <c r="CJ324" s="194" t="str">
        <f>IF(INDEX(tab_MinKomp[Wymagania VDA 6.5 Product / Forderungen],MATCH($B323,tab_MinKomp[[Stanowisko / Position ]:[Stanowisko / Position ]],0))="n/a","n/a",CJ323-INDEX(tab_MinKomp[Wymagania VDA 6.5 Product / Forderungen],MATCH($B323,tab_MinKomp[[Stanowisko / Position ]:[Stanowisko / Position ]],0)))</f>
        <v>n/a</v>
      </c>
      <c r="CK324" s="194" t="str">
        <f>IF(INDEX(tab_MinKomp[Wymagania VDA 6.5 Product / Forderungen],MATCH($B323,tab_MinKomp[[Stanowisko / Position ]:[Stanowisko / Position ]],0))="n/a","n/a",CK323-INDEX(tab_MinKomp[Wymagania VDA 6.5 Product / Forderungen],MATCH($B323,tab_MinKomp[[Stanowisko / Position ]:[Stanowisko / Position ]],0)))</f>
        <v>n/a</v>
      </c>
      <c r="CL324" s="194" t="str">
        <f>IF(INDEX(tab_MinKomp[Wymagania VDA 6.5 Product / Forderungen],MATCH($B323,tab_MinKomp[[Stanowisko / Position ]:[Stanowisko / Position ]],0))="n/a","n/a",CL323-INDEX(tab_MinKomp[Wymagania VDA 6.5 Product / Forderungen],MATCH($B323,tab_MinKomp[[Stanowisko / Position ]:[Stanowisko / Position ]],0)))</f>
        <v>n/a</v>
      </c>
      <c r="CM324" s="194" t="str">
        <f>IF(INDEX(tab_MinKomp[Informatyka ogólna (techniczne i systemowe) / Allgemeine IT (Technik und System)],MATCH($B323,tab_MinKomp[[Stanowisko / Position ]:[Stanowisko / Position ]],0))="n/a","n/a",CM323-INDEX(tab_MinKomp[Informatyka ogólna (techniczne i systemowe) / Allgemeine IT (Technik und System)],MATCH($B323,tab_MinKomp[[Stanowisko / Position ]:[Stanowisko / Position ]],0)))</f>
        <v>n/a</v>
      </c>
      <c r="CN324" s="194" t="str">
        <f>IF(INDEX(tab_MinKomp[Sieci komputerowe / Computernetzwerke],MATCH($B323,tab_MinKomp[[Stanowisko / Position ]:[Stanowisko / Position ]],0))="n/a","n/a",CN323-INDEX(tab_MinKomp[Sieci komputerowe / Computernetzwerke],MATCH($B323,tab_MinKomp[[Stanowisko / Position ]:[Stanowisko / Position ]],0)))</f>
        <v>n/a</v>
      </c>
      <c r="CO324" s="194" t="str">
        <f>IF(INDEX(tab_MinKomp[Hardware (komputery PC, drukarki biurowe i etykietowe, telefonia stacjonarna i mobilna) (PC, Drucker, Telefpne, Handys)],MATCH($B323,tab_MinKomp[[Stanowisko / Position ]:[Stanowisko / Position ]],0))="n/a","n/a",CO323-INDEX(tab_MinKomp[Hardware (komputery PC, drukarki biurowe i etykietowe, telefonia stacjonarna i mobilna) (PC, Drucker, Telefpne, Handys)],MATCH($B323,tab_MinKomp[[Stanowisko / Position ]:[Stanowisko / Position ]],0)))</f>
        <v>n/a</v>
      </c>
      <c r="CP324" s="194" t="str">
        <f>IF(INDEX(tab_MinKomp[Software &amp; Systems (MS Office, MS Remote Desktop)],MATCH($B323,tab_MinKomp[[Stanowisko / Position ]:[Stanowisko / Position ]],0))="n/a","n/a",CP323-INDEX(tab_MinKomp[Software &amp; Systems (MS Office, MS Remote Desktop)],MATCH($B323,tab_MinKomp[[Stanowisko / Position ]:[Stanowisko / Position ]],0)))</f>
        <v>n/a</v>
      </c>
      <c r="CQ324" s="194" t="str">
        <f>IF(INDEX(tab_MinKomp[Programowanie obiektowe (PHP) / Objektprogrammierung],MATCH($B323,tab_MinKomp[[Stanowisko / Position ]:[Stanowisko / Position ]],0))="n/a","n/a",CQ323-INDEX(tab_MinKomp[Programowanie obiektowe (PHP) / Objektprogrammierung],MATCH($B323,tab_MinKomp[[Stanowisko / Position ]:[Stanowisko / Position ]],0)))</f>
        <v>n/a</v>
      </c>
      <c r="CR324" s="194" t="str">
        <f>IF(INDEX(tab_MinKomp[Scrum],MATCH($B323,tab_MinKomp[[Stanowisko / Position ]:[Stanowisko / Position ]],0))="n/a","n/a",CR323-INDEX(tab_MinKomp[Scrum],MATCH($B323,tab_MinKomp[[Stanowisko / Position ]:[Stanowisko / Position ]],0)))</f>
        <v>n/a</v>
      </c>
      <c r="CS324" s="194" t="str">
        <f>IF(INDEX(tab_MinKomp[SQL (MySQL)],MATCH($B323,tab_MinKomp[[Stanowisko / Position ]:[Stanowisko / Position ]],0))="n/a","n/a",CS323-INDEX(tab_MinKomp[SQL (MySQL)],MATCH($B323,tab_MinKomp[[Stanowisko / Position ]:[Stanowisko / Position ]],0)))</f>
        <v>n/a</v>
      </c>
      <c r="CT324" s="194" t="str">
        <f>IF(INDEX(tab_MinKomp[Javascript],MATCH($B323,tab_MinKomp[[Stanowisko / Position ]:[Stanowisko / Position ]],0))="n/a","n/a",CT323-INDEX(tab_MinKomp[Javascript],MATCH($B323,tab_MinKomp[[Stanowisko / Position ]:[Stanowisko / Position ]],0)))</f>
        <v>n/a</v>
      </c>
      <c r="CU324" s="194" t="str">
        <f>IF(INDEX(tab_MinKomp[Joomla],MATCH($B323,tab_MinKomp[[Stanowisko / Position ]:[Stanowisko / Position ]],0))="n/a","n/a",CU323-INDEX(tab_MinKomp[Joomla],MATCH($B323,tab_MinKomp[[Stanowisko / Position ]:[Stanowisko / Position ]],0)))</f>
        <v>n/a</v>
      </c>
      <c r="CV324" s="194" t="str">
        <f>IF(INDEX(tab_MinKomp[Bash],MATCH($B323,tab_MinKomp[[Stanowisko / Position ]:[Stanowisko / Position ]],0))="n/a","n/a",CV323-INDEX(tab_MinKomp[Bash],MATCH($B323,tab_MinKomp[[Stanowisko / Position ]:[Stanowisko / Position ]],0)))</f>
        <v>n/a</v>
      </c>
      <c r="CW324" s="194">
        <f>IF(INDEX(tab_MinKomp[Systemy MES (HYDRA / SFMS)],MATCH($B323,tab_MinKomp[[Stanowisko / Position ]:[Stanowisko / Position ]],0))="n/a","n/a",CW323-INDEX(tab_MinKomp[Systemy MES (HYDRA / SFMS)],MATCH($B323,tab_MinKomp[[Stanowisko / Position ]:[Stanowisko / Position ]],0)))</f>
        <v>-1</v>
      </c>
      <c r="CX324" s="194" t="str">
        <f>IF(INDEX(tab_MinKomp[HTML / CSS],MATCH($B323,tab_MinKomp[[Stanowisko / Position ]:[Stanowisko / Position ]],0))="n/a","n/a",CX323-INDEX(tab_MinKomp[HTML / CSS],MATCH($B323,tab_MinKomp[[Stanowisko / Position ]:[Stanowisko / Position ]],0)))</f>
        <v>n/a</v>
      </c>
      <c r="CY324" s="194" t="str">
        <f>IF(INDEX(tab_MinKomp[SYSTEM PR],MATCH($B323,tab_MinKomp[[Stanowisko / Position ]:[Stanowisko / Position ]],0))="n/a","n/a",CY323-INDEX(tab_MinKomp[SYSTEM PR],MATCH($B323,tab_MinKomp[[Stanowisko / Position ]:[Stanowisko / Position ]],0)))</f>
        <v>n/a</v>
      </c>
      <c r="CZ324" s="194" t="str">
        <f>IF(INDEX(tab_MinKomp[System Einkauf XP / EBA],MATCH($B323,tab_MinKomp[[Stanowisko / Position ]:[Stanowisko / Position ]],0))="n/a","n/a",CZ323-INDEX(tab_MinKomp[System Einkauf XP / EBA],MATCH($B323,tab_MinKomp[[Stanowisko / Position ]:[Stanowisko / Position ]],0)))</f>
        <v>n/a</v>
      </c>
      <c r="DA324" s="194" t="str">
        <f>IF(INDEX(tab_MinKomp[Techniki negocjacyjne / Verhandlungstechniken],MATCH($B323,tab_MinKomp[[Stanowisko / Position ]:[Stanowisko / Position ]],0))="n/a","n/a",DA323-INDEX(tab_MinKomp[Techniki negocjacyjne / Verhandlungstechniken],MATCH($B323,tab_MinKomp[[Stanowisko / Position ]:[Stanowisko / Position ]],0)))</f>
        <v>n/a</v>
      </c>
      <c r="DB324" s="194" t="str">
        <f>IF(INDEX(tab_MinKomp[Znajomość rynku branżowego / Kenntnis des Industrie Marktes],MATCH($B323,tab_MinKomp[[Stanowisko / Position ]:[Stanowisko / Position ]],0))="n/a","n/a",DB323-INDEX(tab_MinKomp[Znajomość rynku branżowego / Kenntnis des Industrie Marktes],MATCH($B323,tab_MinKomp[[Stanowisko / Position ]:[Stanowisko / Position ]],0)))</f>
        <v>n/a</v>
      </c>
      <c r="DC324" s="194" t="str">
        <f>IF(INDEX(tab_MinKomp[SUPPLIER MANAGEMENT],MATCH($B323,tab_MinKomp[[Stanowisko / Position ]:[Stanowisko / Position ]],0))="n/a","n/a",DC323-INDEX(tab_MinKomp[SUPPLIER MANAGEMENT],MATCH($B323,tab_MinKomp[[Stanowisko / Position ]:[Stanowisko / Position ]],0)))</f>
        <v>n/a</v>
      </c>
      <c r="DD324" s="194" t="str">
        <f>IF(INDEX(tab_MinKomp[SUPPLIER MANAGEMENT],MATCH($B323,tab_MinKomp[[Stanowisko / Position ]:[Stanowisko / Position ]],0))="n/a","n/a",DD323-INDEX(tab_MinKomp[SUPPLIER MANAGEMENT],MATCH($B323,tab_MinKomp[[Stanowisko / Position ]:[Stanowisko / Position ]],0)))</f>
        <v>n/a</v>
      </c>
      <c r="DE324" s="194" t="str">
        <f>IF(INDEX(tab_MinKomp[SUPPLIER MANAGEMENT],MATCH($B323,tab_MinKomp[[Stanowisko / Position ]:[Stanowisko / Position ]],0))="n/a","n/a",DE323-INDEX(tab_MinKomp[SUPPLIER MANAGEMENT],MATCH($B323,tab_MinKomp[[Stanowisko / Position ]:[Stanowisko / Position ]],0)))</f>
        <v>n/a</v>
      </c>
      <c r="DF324" s="194">
        <f>IF(INDEX(tab_MinKomp[LEAN MANAGEMENT],MATCH($B323,tab_MinKomp[[Stanowisko / Position ]:[Stanowisko / Position ]],0))="n/a","n/a",DF323-INDEX(tab_MinKomp[LEAN MANAGEMENT],MATCH($B323,tab_MinKomp[[Stanowisko / Position ]:[Stanowisko / Position ]],0)))</f>
        <v>1</v>
      </c>
      <c r="DG324" s="194" t="str">
        <f>IF(INDEX(tab_MinKomp[PPAP/PSW],MATCH($B323,tab_MinKomp[[Stanowisko / Position ]:[Stanowisko / Position ]],0))="n/a","n/a",DG323-INDEX(tab_MinKomp[PPAP/PSW],MATCH($B323,tab_MinKomp[[Stanowisko / Position ]:[Stanowisko / Position ]],0)))</f>
        <v>n/a</v>
      </c>
      <c r="DH324" s="194" t="str">
        <f>IF(INDEX(tab_MinKomp[SUPPLIER MANAGEMENT],MATCH($B323,tab_MinKomp[[Stanowisko / Position ]:[Stanowisko / Position ]],0))="n/a","n/a",DH323-INDEX(tab_MinKomp[SUPPLIER MANAGEMENT],MATCH($B323,tab_MinKomp[[Stanowisko / Position ]:[Stanowisko / Position ]],0)))</f>
        <v>n/a</v>
      </c>
      <c r="DI324" s="194" t="str">
        <f>IF(INDEX(tab_MinKomp[OBSŁUGA PORTALI KLIENTA / Kundenportale],MATCH($B323,tab_MinKomp[[Stanowisko / Position ]:[Stanowisko / Position ]],0))="n/a","n/a",DI323-INDEX(tab_MinKomp[OBSŁUGA PORTALI KLIENTA / Kundenportale],MATCH($B323,tab_MinKomp[[Stanowisko / Position ]:[Stanowisko / Position ]],0)))</f>
        <v>n/a</v>
      </c>
      <c r="DJ324" s="194" t="str">
        <f>IF(INDEX(tab_MinKomp[Obsługa systemu BABTECQ / BABTECQ System],MATCH($B323,tab_MinKomp[[Stanowisko / Position ]:[Stanowisko / Position ]],0))="n/a","n/a",DJ323-INDEX(tab_MinKomp[Obsługa systemu BABTECQ / BABTECQ System],MATCH($B323,tab_MinKomp[[Stanowisko / Position ]:[Stanowisko / Position ]],0)))</f>
        <v>n/a</v>
      </c>
      <c r="DK324" s="194" t="str">
        <f>IF(INDEX(tab_MinKomp[Rysunek techniczny / technische Zeichnung],MATCH($B323,tab_MinKomp[[Stanowisko / Position ]:[Stanowisko / Position ]],0))="n/a","n/a",DK323-INDEX(tab_MinKomp[Rysunek techniczny / technische Zeichnung],MATCH($B323,tab_MinKomp[[Stanowisko / Position ]:[Stanowisko / Position ]],0)))</f>
        <v>n/a</v>
      </c>
      <c r="DL324" s="194" t="str">
        <f>IF(INDEX(tab_MinKomp[Kalibracja / Kalibrierung],MATCH($B323,tab_MinKomp[[Stanowisko / Position ]:[Stanowisko / Position ]],0))="n/a","n/a",DL323-INDEX(tab_MinKomp[Kalibracja / Kalibrierung],MATCH($B323,tab_MinKomp[[Stanowisko / Position ]:[Stanowisko / Position ]],0)))</f>
        <v>n/a</v>
      </c>
      <c r="DM324" s="194" t="str">
        <f>IF(INDEX(tab_MinKomp[Rekwalifikacja / Requalifizierung],MATCH($B323,tab_MinKomp[[Stanowisko / Position ]:[Stanowisko / Position ]],0))="n/a","n/a",DM323-INDEX(tab_MinKomp[Rekwalifikacja / Requalifizierung],MATCH($B323,tab_MinKomp[[Stanowisko / Position ]:[Stanowisko / Position ]],0)))</f>
        <v>n/a</v>
      </c>
      <c r="DN324" s="190" t="str">
        <f>IF(INDEX(tab_MinKomp[Testy czystości / Reinheitstests],MATCH($B323,tab_MinKomp[[Stanowisko / Position ]:[Stanowisko / Position ]],0))="n/a","n/a",DN323-INDEX(tab_MinKomp[Testy czystości / Reinheitstests],MATCH($B323,tab_MinKomp[[Stanowisko / Position ]:[Stanowisko / Position ]],0)))</f>
        <v>n/a</v>
      </c>
      <c r="DO324" s="190" t="str">
        <f>IF(INDEX(tab_MinKomp[Testy czystości / Reinheitstests],MATCH($B323,tab_MinKomp[[Stanowisko / Position ]:[Stanowisko / Position ]],0))="n/a","n/a",DO323-INDEX(tab_MinKomp[Testy czystości / Reinheitstests],MATCH($B323,tab_MinKomp[[Stanowisko / Position ]:[Stanowisko / Position ]],0)))</f>
        <v>n/a</v>
      </c>
      <c r="DP324" s="190" t="str">
        <f>IF(INDEX(tab_MinKomp[Testy czystości / Reinheitstests],MATCH($B323,tab_MinKomp[[Stanowisko / Position ]:[Stanowisko / Position ]],0))="n/a","n/a",DP323-INDEX(tab_MinKomp[Testy czystości / Reinheitstests],MATCH($B323,tab_MinKomp[[Stanowisko / Position ]:[Stanowisko / Position ]],0)))</f>
        <v>n/a</v>
      </c>
      <c r="DQ324" s="190" t="str">
        <f>IF(INDEX(tab_MinKomp[Testy czystości / Reinheitstests],MATCH($B323,tab_MinKomp[[Stanowisko / Position ]:[Stanowisko / Position ]],0))="n/a","n/a",DQ323-INDEX(tab_MinKomp[Testy czystości / Reinheitstests],MATCH($B323,tab_MinKomp[[Stanowisko / Position ]:[Stanowisko / Position ]],0)))</f>
        <v>n/a</v>
      </c>
      <c r="DR324" s="190" t="str">
        <f>IF(INDEX(tab_MinKomp[Testy czystości / Reinheitstests],MATCH($B323,tab_MinKomp[[Stanowisko / Position ]:[Stanowisko / Position ]],0))="n/a","n/a",DR323-INDEX(tab_MinKomp[Testy czystości / Reinheitstests],MATCH($B323,tab_MinKomp[[Stanowisko / Position ]:[Stanowisko / Position ]],0)))</f>
        <v>n/a</v>
      </c>
      <c r="DS324" s="190" t="str">
        <f>IF(INDEX(tab_MinKomp[Testy czystości / Reinheitstests],MATCH($B323,tab_MinKomp[[Stanowisko / Position ]:[Stanowisko / Position ]],0))="n/a","n/a",DS323-INDEX(tab_MinKomp[Testy czystości / Reinheitstests],MATCH($B323,tab_MinKomp[[Stanowisko / Position ]:[Stanowisko / Position ]],0)))</f>
        <v>n/a</v>
      </c>
      <c r="DT324" s="194" t="str">
        <f>IF(INDEX(tab_MinKomp[SUPPLIER MANAGEMENT],MATCH($B323,tab_MinKomp[[Stanowisko / Position ]:[Stanowisko / Position ]],0))="n/a","n/a",DT323-INDEX(tab_MinKomp[SUPPLIER MANAGEMENT],MATCH($B323,tab_MinKomp[[Stanowisko / Position ]:[Stanowisko / Position ]],0)))</f>
        <v>n/a</v>
      </c>
      <c r="DU324" s="190" t="str">
        <f>IF(INDEX(tab_MinKomp[Testy czystości / Reinheitstests],MATCH($B323,tab_MinKomp[[Stanowisko / Position ]:[Stanowisko / Position ]],0))="n/a","n/a",DU323-INDEX(tab_MinKomp[Testy czystości / Reinheitstests],MATCH($B323,tab_MinKomp[[Stanowisko / Position ]:[Stanowisko / Position ]],0)))</f>
        <v>n/a</v>
      </c>
      <c r="DV324" s="190" t="str">
        <f>IF(INDEX(tab_MinKomp[Testy czystości / Reinheitstests],MATCH($B323,tab_MinKomp[[Stanowisko / Position ]:[Stanowisko / Position ]],0))="n/a","n/a",DV323-INDEX(tab_MinKomp[Testy czystości / Reinheitstests],MATCH($B323,tab_MinKomp[[Stanowisko / Position ]:[Stanowisko / Position ]],0)))</f>
        <v>n/a</v>
      </c>
      <c r="DW324" s="190" t="str">
        <f>IF(INDEX(tab_MinKomp[Testy czystości / Reinheitstests],MATCH($B323,tab_MinKomp[[Stanowisko / Position ]:[Stanowisko / Position ]],0))="n/a","n/a",DW323-INDEX(tab_MinKomp[Testy czystości / Reinheitstests],MATCH($B323,tab_MinKomp[[Stanowisko / Position ]:[Stanowisko / Position ]],0)))</f>
        <v>n/a</v>
      </c>
      <c r="DX324" s="190" t="str">
        <f>IF(INDEX(tab_MinKomp[Testy czystości / Reinheitstests],MATCH($B323,tab_MinKomp[[Stanowisko / Position ]:[Stanowisko / Position ]],0))="n/a","n/a",DX323-INDEX(tab_MinKomp[Testy czystości / Reinheitstests],MATCH($B323,tab_MinKomp[[Stanowisko / Position ]:[Stanowisko / Position ]],0)))</f>
        <v>n/a</v>
      </c>
      <c r="DY324" s="190" t="str">
        <f>IF(INDEX(tab_MinKomp[Testy czystości / Reinheitstests],MATCH($B323,tab_MinKomp[[Stanowisko / Position ]:[Stanowisko / Position ]],0))="n/a","n/a",DY323-INDEX(tab_MinKomp[Testy czystości / Reinheitstests],MATCH($B323,tab_MinKomp[[Stanowisko / Position ]:[Stanowisko / Position ]],0)))</f>
        <v>n/a</v>
      </c>
      <c r="DZ324" s="190" t="str">
        <f>IF(INDEX(tab_MinKomp[Testy czystości / Reinheitstests],MATCH($B323,tab_MinKomp[[Stanowisko / Position ]:[Stanowisko / Position ]],0))="n/a","n/a",DZ323-INDEX(tab_MinKomp[Testy czystości / Reinheitstests],MATCH($B323,tab_MinKomp[[Stanowisko / Position ]:[Stanowisko / Position ]],0)))</f>
        <v>n/a</v>
      </c>
      <c r="EA324" s="194" t="str">
        <f>IF(INDEX(tab_MinKomp[SUPPLIER MANAGEMENT],MATCH($B323,tab_MinKomp[[Stanowisko / Position ]:[Stanowisko / Position ]],0))="n/a","n/a",EA323-INDEX(tab_MinKomp[SUPPLIER MANAGEMENT],MATCH($B323,tab_MinKomp[[Stanowisko / Position ]:[Stanowisko / Position ]],0)))</f>
        <v>n/a</v>
      </c>
      <c r="EB324" s="190" t="str">
        <f>IF(INDEX(tab_MinKomp[Testy czystości / Reinheitstests],MATCH($B323,tab_MinKomp[[Stanowisko / Position ]:[Stanowisko / Position ]],0))="n/a","n/a",EB323-INDEX(tab_MinKomp[Testy czystości / Reinheitstests],MATCH($B323,tab_MinKomp[[Stanowisko / Position ]:[Stanowisko / Position ]],0)))</f>
        <v>n/a</v>
      </c>
      <c r="EC324" s="190" t="str">
        <f>IF(INDEX(tab_MinKomp[Testy czystości / Reinheitstests],MATCH($B323,tab_MinKomp[[Stanowisko / Position ]:[Stanowisko / Position ]],0))="n/a","n/a",EC323-INDEX(tab_MinKomp[Testy czystości / Reinheitstests],MATCH($B323,tab_MinKomp[[Stanowisko / Position ]:[Stanowisko / Position ]],0)))</f>
        <v>n/a</v>
      </c>
      <c r="ED324" s="190" t="str">
        <f>IF(INDEX(tab_MinKomp[Testy czystości / Reinheitstests],MATCH($B323,tab_MinKomp[[Stanowisko / Position ]:[Stanowisko / Position ]],0))="n/a","n/a",ED323-INDEX(tab_MinKomp[Testy czystości / Reinheitstests],MATCH($B323,tab_MinKomp[[Stanowisko / Position ]:[Stanowisko / Position ]],0)))</f>
        <v>n/a</v>
      </c>
      <c r="EE324" s="190" t="str">
        <f>IF(INDEX(tab_MinKomp[Testy czystości / Reinheitstests],MATCH($B323,tab_MinKomp[[Stanowisko / Position ]:[Stanowisko / Position ]],0))="n/a","n/a",EE323-INDEX(tab_MinKomp[Testy czystości / Reinheitstests],MATCH($B323,tab_MinKomp[[Stanowisko / Position ]:[Stanowisko / Position ]],0)))</f>
        <v>n/a</v>
      </c>
      <c r="EF324" s="190" t="str">
        <f>IF(INDEX(tab_MinKomp[Testy czystości / Reinheitstests],MATCH($B323,tab_MinKomp[[Stanowisko / Position ]:[Stanowisko / Position ]],0))="n/a","n/a",EF323-INDEX(tab_MinKomp[Testy czystości / Reinheitstests],MATCH($B323,tab_MinKomp[[Stanowisko / Position ]:[Stanowisko / Position ]],0)))</f>
        <v>n/a</v>
      </c>
      <c r="EG324" s="190" t="str">
        <f>IF(INDEX(tab_MinKomp[Testy czystości / Reinheitstests],MATCH($B323,tab_MinKomp[[Stanowisko / Position ]:[Stanowisko / Position ]],0))="n/a","n/a",EG323-INDEX(tab_MinKomp[Testy czystości / Reinheitstests],MATCH($B323,tab_MinKomp[[Stanowisko / Position ]:[Stanowisko / Position ]],0)))</f>
        <v>n/a</v>
      </c>
      <c r="EH324" s="190" t="str">
        <f>IF(INDEX(tab_MinKomp[Testy czystości / Reinheitstests],MATCH($B323,tab_MinKomp[[Stanowisko / Position ]:[Stanowisko / Position ]],0))="n/a","n/a",EH323-INDEX(tab_MinKomp[Testy czystości / Reinheitstests],MATCH($B323,tab_MinKomp[[Stanowisko / Position ]:[Stanowisko / Position ]],0)))</f>
        <v>n/a</v>
      </c>
      <c r="EI324" s="190" t="str">
        <f>IF(INDEX(tab_MinKomp[Testy czystości / Reinheitstests],MATCH($B323,tab_MinKomp[[Stanowisko / Position ]:[Stanowisko / Position ]],0))="n/a","n/a",EI323-INDEX(tab_MinKomp[Testy czystości / Reinheitstests],MATCH($B323,tab_MinKomp[[Stanowisko / Position ]:[Stanowisko / Position ]],0)))</f>
        <v>n/a</v>
      </c>
      <c r="EJ324" s="190" t="str">
        <f>IF(INDEX(tab_MinKomp[Testy czystości / Reinheitstests],MATCH($B323,tab_MinKomp[[Stanowisko / Position ]:[Stanowisko / Position ]],0))="n/a","n/a",EJ323-INDEX(tab_MinKomp[Testy czystości / Reinheitstests],MATCH($B323,tab_MinKomp[[Stanowisko / Position ]:[Stanowisko / Position ]],0)))</f>
        <v>n/a</v>
      </c>
      <c r="EK324" s="190" t="str">
        <f>IF(INDEX(tab_MinKomp[Testy czystości / Reinheitstests],MATCH($B323,tab_MinKomp[[Stanowisko / Position ]:[Stanowisko / Position ]],0))="n/a","n/a",EK323-INDEX(tab_MinKomp[Testy czystości / Reinheitstests],MATCH($B323,tab_MinKomp[[Stanowisko / Position ]:[Stanowisko / Position ]],0)))</f>
        <v>n/a</v>
      </c>
      <c r="EL324" s="190" t="str">
        <f>IF(INDEX(tab_MinKomp[Testy czystości / Reinheitstests],MATCH($B323,tab_MinKomp[[Stanowisko / Position ]:[Stanowisko / Position ]],0))="n/a","n/a",EL323-INDEX(tab_MinKomp[Testy czystości / Reinheitstests],MATCH($B323,tab_MinKomp[[Stanowisko / Position ]:[Stanowisko / Position ]],0)))</f>
        <v>n/a</v>
      </c>
      <c r="EM324" s="190" t="str">
        <f>IF(INDEX(tab_MinKomp[Testy czystości / Reinheitstests],MATCH($B323,tab_MinKomp[[Stanowisko / Position ]:[Stanowisko / Position ]],0))="n/a","n/a",EM323-INDEX(tab_MinKomp[Testy czystości / Reinheitstests],MATCH($B323,tab_MinKomp[[Stanowisko / Position ]:[Stanowisko / Position ]],0)))</f>
        <v>n/a</v>
      </c>
      <c r="EN324" s="190" t="str">
        <f>IF(INDEX(tab_MinKomp[Testy czystości / Reinheitstests],MATCH($B323,tab_MinKomp[[Stanowisko / Position ]:[Stanowisko / Position ]],0))="n/a","n/a",EN323-INDEX(tab_MinKomp[Testy czystości / Reinheitstests],MATCH($B323,tab_MinKomp[[Stanowisko / Position ]:[Stanowisko / Position ]],0)))</f>
        <v>n/a</v>
      </c>
      <c r="EO324" s="194" t="str">
        <f>IF(INDEX(tab_MinKomp[Konserwacja Rep],MATCH($B323,tab_MinKomp[[Stanowisko / Position ]:[Stanowisko / Position ]],0))="n/a","n/a",EO323-INDEX(tab_MinKomp[Konserwacja Rep],MATCH($B323,tab_MinKomp[[Stanowisko / Position ]:[Stanowisko / Position ]],0)))</f>
        <v>n/a</v>
      </c>
      <c r="EP324" s="194" t="str">
        <f>IF(INDEX(tab_MinKomp[[Konserwacja Engel ]],MATCH($B323,tab_MinKomp[[Stanowisko / Position ]:[Stanowisko / Position ]],0))="n/a","n/a",EP323-INDEX(tab_MinKomp[[Konserwacja Engel ]],MATCH($B323,tab_MinKomp[[Stanowisko / Position ]:[Stanowisko / Position ]],0)))</f>
        <v>n/a</v>
      </c>
      <c r="EQ324" s="194" t="str">
        <f>IF(INDEX(tab_MinKomp[Konserwacja B 50],MATCH($B323,tab_MinKomp[[Stanowisko / Position ]:[Stanowisko / Position ]],0))="n/a","n/a",EQ323-INDEX(tab_MinKomp[Konserwacja B 50],MATCH($B323,tab_MinKomp[[Stanowisko / Position ]:[Stanowisko / Position ]],0)))</f>
        <v>n/a</v>
      </c>
      <c r="ER324" s="194" t="str">
        <f>IF(INDEX(tab_MinKomp[[Konserwacja EOL ]],MATCH($B323,tab_MinKomp[[Stanowisko / Position ]:[Stanowisko / Position ]],0))="n/a","n/a",ER323-INDEX(tab_MinKomp[[Konserwacja EOL ]],MATCH($B323,tab_MinKomp[[Stanowisko / Position ]:[Stanowisko / Position ]],0)))</f>
        <v>n/a</v>
      </c>
      <c r="ES324" s="194" t="str">
        <f>IF(INDEX(tab_MinKomp[Konserwacja Branson],MATCH($B323,tab_MinKomp[[Stanowisko / Position ]:[Stanowisko / Position ]],0))="n/a","n/a",ES323-INDEX(tab_MinKomp[Konserwacja Branson],MATCH($B323,tab_MinKomp[[Stanowisko / Position ]:[Stanowisko / Position ]],0)))</f>
        <v>n/a</v>
      </c>
      <c r="ET324" s="194" t="str">
        <f>IF(INDEX(tab_MinKomp[Konserwacja coolery],MATCH($B323,tab_MinKomp[[Stanowisko / Position ]:[Stanowisko / Position ]],0))="n/a","n/a",ET323-INDEX(tab_MinKomp[Konserwacja coolery],MATCH($B323,tab_MinKomp[[Stanowisko / Position ]:[Stanowisko / Position ]],0)))</f>
        <v>n/a</v>
      </c>
      <c r="EU324" s="194" t="str">
        <f>IF(INDEX(tab_MinKomp[Konserwacja piecy],MATCH($B323,tab_MinKomp[[Stanowisko / Position ]:[Stanowisko / Position ]],0))="n/a","n/a",EU323-INDEX(tab_MinKomp[Konserwacja piecy],MATCH($B323,tab_MinKomp[[Stanowisko / Position ]:[Stanowisko / Position ]],0)))</f>
        <v>n/a</v>
      </c>
      <c r="EV324" s="194" t="str">
        <f>IF(INDEX(tab_MinKomp[Rysunek techniczny- czytanie],MATCH($B323,tab_MinKomp[[Stanowisko / Position ]:[Stanowisko / Position ]],0))="n/a","n/a",EV323-INDEX(tab_MinKomp[Rysunek techniczny- czytanie],MATCH($B323,tab_MinKomp[[Stanowisko / Position ]:[Stanowisko / Position ]],0)))</f>
        <v>n/a</v>
      </c>
      <c r="EW324" s="194" t="str">
        <f>IF(INDEX(tab_MinKomp[Elektryka],MATCH($B323,tab_MinKomp[[Stanowisko / Position ]:[Stanowisko / Position ]],0))="n/a","n/a",EW323-INDEX(tab_MinKomp[Elektryka],MATCH($B323,tab_MinKomp[[Stanowisko / Position ]:[Stanowisko / Position ]],0)))</f>
        <v>n/a</v>
      </c>
      <c r="EX324" s="194" t="str">
        <f>IF(INDEX(tab_MinKomp[Pneumatyka],MATCH($B323,tab_MinKomp[[Stanowisko / Position ]:[Stanowisko / Position ]],0))="n/a","n/a",EX323-INDEX(tab_MinKomp[Pneumatyka],MATCH($B323,tab_MinKomp[[Stanowisko / Position ]:[Stanowisko / Position ]],0)))</f>
        <v>n/a</v>
      </c>
      <c r="EY324" s="194" t="str">
        <f>IF(INDEX(tab_MinKomp[[Hydraulika ]],MATCH($B323,tab_MinKomp[[Stanowisko / Position ]:[Stanowisko / Position ]],0))="n/a","n/a",EY323-INDEX(tab_MinKomp[[Hydraulika ]],MATCH($B323,tab_MinKomp[[Stanowisko / Position ]:[Stanowisko / Position ]],0)))</f>
        <v>n/a</v>
      </c>
      <c r="EZ324" s="194" t="str">
        <f>IF(INDEX(tab_MinKomp[Podciśnienie],MATCH($B323,tab_MinKomp[[Stanowisko / Position ]:[Stanowisko / Position ]],0))="n/a","n/a",EZ323-INDEX(tab_MinKomp[Podciśnienie],MATCH($B323,tab_MinKomp[[Stanowisko / Position ]:[Stanowisko / Position ]],0)))</f>
        <v>n/a</v>
      </c>
      <c r="FA324" s="194" t="str">
        <f>IF(INDEX(tab_MinKomp[Usuwanie awarii],MATCH($B323,tab_MinKomp[[Stanowisko / Position ]:[Stanowisko / Position ]],0))="n/a","n/a",FA323-INDEX(tab_MinKomp[Usuwanie awarii],MATCH($B323,tab_MinKomp[[Stanowisko / Position ]:[Stanowisko / Position ]],0)))</f>
        <v>n/a</v>
      </c>
      <c r="FB324" s="194" t="str">
        <f>IF(INDEX(tab_MinKomp[Obsługa robotów],MATCH($B323,tab_MinKomp[[Stanowisko / Position ]:[Stanowisko / Position ]],0))="n/a","n/a",FB323-INDEX(tab_MinKomp[Obsługa robotów],MATCH($B323,tab_MinKomp[[Stanowisko / Position ]:[Stanowisko / Position ]],0)))</f>
        <v>n/a</v>
      </c>
      <c r="FC324" s="194" t="str">
        <f>IF(INDEX(tab_MinKomp[Obsługa sterowania maszyny],MATCH($B323,tab_MinKomp[[Stanowisko / Position ]:[Stanowisko / Position ]],0))="n/a","n/a",FC323-INDEX(tab_MinKomp[Obsługa sterowania maszyny],MATCH($B323,tab_MinKomp[[Stanowisko / Position ]:[Stanowisko / Position ]],0)))</f>
        <v>n/a</v>
      </c>
      <c r="FD324" s="194" t="str">
        <f>IF(INDEX(tab_MinKomp[Usuwanie przyczyn żródłowych],MATCH($B323,tab_MinKomp[[Stanowisko / Position ]:[Stanowisko / Position ]],0))="n/a","n/a",FD323-INDEX(tab_MinKomp[Usuwanie przyczyn żródłowych],MATCH($B323,tab_MinKomp[[Stanowisko / Position ]:[Stanowisko / Position ]],0)))</f>
        <v>n/a</v>
      </c>
      <c r="FE324" s="194" t="str">
        <f>IF(INDEX(tab_MinKomp[Cmms stosowanie],MATCH($B323,tab_MinKomp[[Stanowisko / Position ]:[Stanowisko / Position ]],0))="n/a","n/a",FE323-INDEX(tab_MinKomp[Cmms stosowanie],MATCH($B323,tab_MinKomp[[Stanowisko / Position ]:[Stanowisko / Position ]],0)))</f>
        <v>n/a</v>
      </c>
      <c r="FF324" s="190" t="str">
        <f>IF(INDEX(tab_MinKomp[Testy czystości / Reinheitstests],MATCH($B323,tab_MinKomp[[Stanowisko / Position ]:[Stanowisko / Position ]],0))="n/a","n/a",FF323-INDEX(tab_MinKomp[Testy czystości / Reinheitstests],MATCH($B323,tab_MinKomp[[Stanowisko / Position ]:[Stanowisko / Position ]],0)))</f>
        <v>n/a</v>
      </c>
      <c r="FG324" s="194" t="str">
        <f>IF(INDEX(tab_MinKomp[Czyszczenie form plastikowych],MATCH($B323,tab_MinKomp[[Stanowisko / Position ]:[Stanowisko / Position ]],0))="n/a","n/a",FG323-INDEX(tab_MinKomp[Czyszczenie form plastikowych],MATCH($B323,tab_MinKomp[[Stanowisko / Position ]:[Stanowisko / Position ]],0)))</f>
        <v>n/a</v>
      </c>
      <c r="FH324" s="194" t="str">
        <f>IF(INDEX(tab_MinKomp[Wymiana form plastik],MATCH($B323,tab_MinKomp[[Stanowisko / Position ]:[Stanowisko / Position ]],0))="n/a","n/a",FH323-INDEX(tab_MinKomp[Wymiana form plastik],MATCH($B323,tab_MinKomp[[Stanowisko / Position ]:[Stanowisko / Position ]],0)))</f>
        <v>n/a</v>
      </c>
      <c r="FI324" s="194" t="str">
        <f>IF(INDEX(tab_MinKomp[Wymiana form guma],MATCH($B323,tab_MinKomp[[Stanowisko / Position ]:[Stanowisko / Position ]],0))="n/a","n/a",FI323-INDEX(tab_MinKomp[Wymiana form guma],MATCH($B323,tab_MinKomp[[Stanowisko / Position ]:[Stanowisko / Position ]],0)))</f>
        <v>n/a</v>
      </c>
      <c r="FJ324" s="194" t="str">
        <f>IF(INDEX(tab_MinKomp[Konserwacja KK],MATCH($B323,tab_MinKomp[[Stanowisko / Position ]:[Stanowisko / Position ]],0))="n/a","n/a",FJ323-INDEX(tab_MinKomp[Konserwacja KK],MATCH($B323,tab_MinKomp[[Stanowisko / Position ]:[Stanowisko / Position ]],0)))</f>
        <v>n/a</v>
      </c>
      <c r="FK324" s="194" t="str">
        <f>IF(INDEX(tab_MinKomp[Konserwacja form guma],MATCH($B323,tab_MinKomp[[Stanowisko / Position ]:[Stanowisko / Position ]],0))="n/a","n/a",FK323-INDEX(tab_MinKomp[Konserwacja form guma],MATCH($B323,tab_MinKomp[[Stanowisko / Position ]:[Stanowisko / Position ]],0)))</f>
        <v>n/a</v>
      </c>
      <c r="FL324" s="194" t="str">
        <f>IF(INDEX(tab_MinKomp[Konserwacja form plastiki],MATCH($B323,tab_MinKomp[[Stanowisko / Position ]:[Stanowisko / Position ]],0))="n/a","n/a",FL323-INDEX(tab_MinKomp[Konserwacja form plastiki],MATCH($B323,tab_MinKomp[[Stanowisko / Position ]:[Stanowisko / Position ]],0)))</f>
        <v>n/a</v>
      </c>
      <c r="FM324" s="194" t="str">
        <f>IF(INDEX(tab_MinKomp[Konserwacja Gorącego Kanału],MATCH($B323,tab_MinKomp[[Stanowisko / Position ]:[Stanowisko / Position ]],0))="n/a","n/a",FM323-INDEX(tab_MinKomp[Konserwacja Gorącego Kanału],MATCH($B323,tab_MinKomp[[Stanowisko / Position ]:[Stanowisko / Position ]],0)))</f>
        <v>n/a</v>
      </c>
      <c r="FN324" s="194" t="str">
        <f>IF(INDEX(tab_MinKomp[MS Office (Excel)],MATCH($B323,tab_MinKomp[[Stanowisko / Position ]:[Stanowisko / Position ]],0))="n/a","n/a",FN323-INDEX(tab_MinKomp[MS Office (Excel)],MATCH($B323,tab_MinKomp[[Stanowisko / Position ]:[Stanowisko / Position ]],0)))</f>
        <v>n/a</v>
      </c>
      <c r="FO324" s="194" t="str">
        <f>IF(INDEX(tab_MinKomp[MS Office (Word)],MATCH($B323,tab_MinKomp[[Stanowisko / Position ]:[Stanowisko / Position ]],0))="n/a","n/a",FO323-INDEX(tab_MinKomp[MS Office (Word)],MATCH($B323,tab_MinKomp[[Stanowisko / Position ]:[Stanowisko / Position ]],0)))</f>
        <v>n/a</v>
      </c>
      <c r="FP324" s="194" t="str">
        <f>IF(INDEX(tab_MinKomp[MS Office (Power Point)],MATCH($B323,tab_MinKomp[[Stanowisko / Position ]:[Stanowisko / Position ]],0))="n/a","n/a",FP323-INDEX(tab_MinKomp[MS Office (Power Point)],MATCH($B323,tab_MinKomp[[Stanowisko / Position ]:[Stanowisko / Position ]],0)))</f>
        <v>n/a</v>
      </c>
      <c r="FQ324" s="196" t="str">
        <f>IF(INDEX(tab_MinKomp[Język angielski / Englisch],MATCH($B323,tab_MinKomp[[Stanowisko / Position ]:[Stanowisko / Position ]],0))="n/a","n/a",FQ323-INDEX(tab_MinKomp[Język angielski / Englisch],MATCH($B323,tab_MinKomp[[Stanowisko / Position ]:[Stanowisko / Position ]],0)))</f>
        <v>n/a</v>
      </c>
      <c r="FR324" s="196" t="str">
        <f>IF(INDEX(tab_MinKomp[Język niemiecki / Deutsch],MATCH($B323,tab_MinKomp[[Stanowisko / Position ]:[Stanowisko / Position ]],0))="n/a","n/a",FR323-INDEX(tab_MinKomp[Język niemiecki / Deutsch],MATCH($B323,tab_MinKomp[[Stanowisko / Position ]:[Stanowisko / Position ]],0)))</f>
        <v>n/a</v>
      </c>
      <c r="FS324" s="194">
        <f>IF(INDEX(tab_MinKomp[Zarządzanie dokumentacją procesową / Process dokumentation management],MATCH($B323,tab_MinKomp[[Stanowisko / Position ]:[Stanowisko / Position ]],0))="n/a","n/a",FS323-INDEX(tab_MinKomp[Zarządzanie dokumentacją procesową / Process dokumentation management],MATCH($B323,tab_MinKomp[[Stanowisko / Position ]:[Stanowisko / Position ]],0)))</f>
        <v>-1</v>
      </c>
      <c r="FT324" s="194">
        <f>IF(INDEX(tab_MinKomp[Znajomość procesów z obszaru / Kenntiss der prozesse in dem Bereich],MATCH($B323,tab_MinKomp[[Stanowisko / Position ]:[Stanowisko / Position ]],0))="n/a","n/a",FT323-INDEX(tab_MinKomp[Znajomość procesów z obszaru / Kenntiss der prozesse in dem Bereich],MATCH($B323,tab_MinKomp[[Stanowisko / Position ]:[Stanowisko / Position ]],0)))</f>
        <v>0</v>
      </c>
      <c r="FU324" s="194">
        <f>IF(INDEX(tab_MinKomp[optymalizacja procesów / Prozessoptymalisierung],MATCH($B323,tab_MinKomp[[Stanowisko / Position ]:[Stanowisko / Position ]],0))="n/a","n/a",FU323-INDEX(tab_MinKomp[optymalizacja procesów / Prozessoptymalisierung],MATCH($B323,tab_MinKomp[[Stanowisko / Position ]:[Stanowisko / Position ]],0)))</f>
        <v>0</v>
      </c>
      <c r="FV324" s="194">
        <f>IF(INDEX(tab_MinKomp[Umiejętności szkoleniowe / Trainingsfähigkeiten],MATCH($B323,tab_MinKomp[[Stanowisko / Position ]:[Stanowisko / Position ]],0))="n/a","n/a",FV323-INDEX(tab_MinKomp[Umiejętności szkoleniowe / Trainingsfähigkeiten],MATCH($B323,tab_MinKomp[[Stanowisko / Position ]:[Stanowisko / Position ]],0)))</f>
        <v>0</v>
      </c>
      <c r="FW324" s="194">
        <f>IF(INDEX(tab_MinKomp[Analityczne myślenie, podejście / Analitysches Denken, Einstellung],MATCH($B323,tab_MinKomp[[Stanowisko / Position ]:[Stanowisko / Position ]],0))="n/a","n/a",FW323-INDEX(tab_MinKomp[Analityczne myślenie, podejście / Analitysches Denken, Einstellung],MATCH($B323,tab_MinKomp[[Stanowisko / Position ]:[Stanowisko / Position ]],0)))</f>
        <v>1</v>
      </c>
      <c r="FX324" s="194">
        <f>IF(INDEX(tab_MinKomp[Dokładność, precyzja w dzialaniu / Genauigkeit, Präzision in die Arbeit],MATCH($B323,tab_MinKomp[[Stanowisko / Position ]:[Stanowisko / Position ]],0))="n/a","n/a",FX323-INDEX(tab_MinKomp[Dokładność, precyzja w dzialaniu / Genauigkeit, Präzision in die Arbeit],MATCH($B323,tab_MinKomp[[Stanowisko / Position ]:[Stanowisko / Position ]],0)))</f>
        <v>0</v>
      </c>
      <c r="FY324" s="194">
        <f>IF(INDEX(tab_MinKomp[Dyspozycyjność / Verfügbarkeit],MATCH($B323,tab_MinKomp[[Stanowisko / Position ]:[Stanowisko / Position ]],0))="n/a","n/a",FY323-INDEX(tab_MinKomp[Dyspozycyjność / Verfügbarkeit],MATCH($B323,tab_MinKomp[[Stanowisko / Position ]:[Stanowisko / Position ]],0)))</f>
        <v>-1</v>
      </c>
      <c r="FZ324" s="194">
        <f>IF(INDEX(tab_MinKomp[Zaangażowanie / 
Engagement],MATCH($B323,tab_MinKomp[[Stanowisko / Position ]:[Stanowisko / Position ]],0))="n/a","n/a",FZ323-INDEX(tab_MinKomp[Zaangażowanie / 
Engagement],MATCH($B323,tab_MinKomp[[Stanowisko / Position ]:[Stanowisko / Position ]],0)))</f>
        <v>0</v>
      </c>
      <c r="GA324" s="194" t="str">
        <f>IF(INDEX(tab_MinKomp[Konserwacja form guma],MATCH($B323,tab_MinKomp[[Stanowisko / Position ]:[Stanowisko / Position ]],0))="n/a","n/a",GA323-INDEX(tab_MinKomp[Konserwacja form guma],MATCH($B323,tab_MinKomp[[Stanowisko / Position ]:[Stanowisko / Position ]],0)))</f>
        <v>n/a</v>
      </c>
      <c r="GB324" s="194" t="str">
        <f>IF(INDEX(tab_MinKomp[Konserwacja form plastiki],MATCH($B323,tab_MinKomp[[Stanowisko / Position ]:[Stanowisko / Position ]],0))="n/a","n/a",GB323-INDEX(tab_MinKomp[Konserwacja form plastiki],MATCH($B323,tab_MinKomp[[Stanowisko / Position ]:[Stanowisko / Position ]],0)))</f>
        <v>n/a</v>
      </c>
      <c r="GC324" s="194">
        <f>IF(INDEX(tab_MinKomp[Elastyczność w działaniu],MATCH($B323,tab_MinKomp[[Stanowisko / Position ]:[Stanowisko / Position ]],0))="n/a","n/a",GC323-INDEX(tab_MinKomp[Elastyczność w działaniu],MATCH($B323,tab_MinKomp[[Stanowisko / Position ]:[Stanowisko / Position ]],0)))</f>
        <v>0</v>
      </c>
      <c r="GD324" s="194">
        <f>IF(INDEX(tab_MinKomp[Komunikatywność],MATCH($B323,tab_MinKomp[[Stanowisko / Position ]:[Stanowisko / Position ]],0))="n/a","n/a",GD323-INDEX(tab_MinKomp[Komunikatywność],MATCH($B323,tab_MinKomp[[Stanowisko / Position ]:[Stanowisko / Position ]],0)))</f>
        <v>1</v>
      </c>
      <c r="GE324" s="193" t="str">
        <f>IF(INDEX(tab_MinKomp[Motywowanie i budowanie zaangażowania zespołu],MATCH($B323,tab_MinKomp[[Stanowisko / Position ]:[Stanowisko / Position ]],0))="n/a","n/a",GE323-INDEX(tab_MinKomp[Motywowanie i budowanie zaangażowania zespołu],MATCH($B323,tab_MinKomp[[Stanowisko / Position ]:[Stanowisko / Position ]],0)))</f>
        <v>n/a</v>
      </c>
      <c r="GF324" s="186" t="s">
        <v>248</v>
      </c>
      <c r="GG324" s="186" t="s">
        <v>248</v>
      </c>
      <c r="GH324" s="186" t="s">
        <v>248</v>
      </c>
      <c r="GI324" s="186" t="s">
        <v>248</v>
      </c>
      <c r="GJ324" s="186" t="s">
        <v>248</v>
      </c>
      <c r="GK324" s="186" t="s">
        <v>248</v>
      </c>
      <c r="GL324" s="186" t="s">
        <v>248</v>
      </c>
      <c r="GM324" s="186" t="s">
        <v>248</v>
      </c>
      <c r="GN324" s="186" t="s">
        <v>248</v>
      </c>
      <c r="GO324" s="186" t="s">
        <v>248</v>
      </c>
      <c r="GP324" s="186" t="s">
        <v>248</v>
      </c>
      <c r="GQ324" s="186" t="s">
        <v>248</v>
      </c>
      <c r="GR324" s="186" t="s">
        <v>248</v>
      </c>
      <c r="GS324" s="186" t="s">
        <v>248</v>
      </c>
      <c r="GT324" s="186" t="s">
        <v>248</v>
      </c>
      <c r="GU324" s="186" t="s">
        <v>248</v>
      </c>
      <c r="GV324" s="186" t="s">
        <v>248</v>
      </c>
      <c r="GW324" s="186" t="s">
        <v>248</v>
      </c>
      <c r="GX324" s="186" t="s">
        <v>248</v>
      </c>
      <c r="GY324" s="186" t="s">
        <v>248</v>
      </c>
      <c r="GZ324" s="261" t="s">
        <v>248</v>
      </c>
      <c r="HA324" s="261" t="s">
        <v>248</v>
      </c>
      <c r="HB324" s="191">
        <f>SUM(G324:GE324)/(HB323-(SUM(G324:GE324)))</f>
        <v>0.14285714285714285</v>
      </c>
    </row>
    <row r="325" spans="1:210" ht="24.9" customHeight="1" x14ac:dyDescent="0.3">
      <c r="A325" s="105" t="s">
        <v>319</v>
      </c>
      <c r="B325" s="105" t="s">
        <v>315</v>
      </c>
      <c r="C325" s="105" t="s">
        <v>401</v>
      </c>
      <c r="D325" s="105">
        <v>1645</v>
      </c>
      <c r="E325" s="394" t="s">
        <v>548</v>
      </c>
      <c r="F325" s="185" t="s">
        <v>374</v>
      </c>
      <c r="G325" s="186">
        <v>2</v>
      </c>
      <c r="H325" s="186">
        <v>1</v>
      </c>
      <c r="I325" s="186">
        <v>2</v>
      </c>
      <c r="J325" s="186">
        <v>1</v>
      </c>
      <c r="K325" s="186">
        <v>1</v>
      </c>
      <c r="L325" s="186" t="s">
        <v>248</v>
      </c>
      <c r="M325" s="186" t="s">
        <v>248</v>
      </c>
      <c r="N325" s="186" t="s">
        <v>248</v>
      </c>
      <c r="O325" s="186">
        <v>1</v>
      </c>
      <c r="P325" s="186">
        <v>1</v>
      </c>
      <c r="Q325" s="186" t="s">
        <v>248</v>
      </c>
      <c r="R325" s="186" t="s">
        <v>248</v>
      </c>
      <c r="S325" s="186" t="s">
        <v>248</v>
      </c>
      <c r="T325" s="186" t="s">
        <v>248</v>
      </c>
      <c r="U325" s="186" t="s">
        <v>248</v>
      </c>
      <c r="V325" s="186" t="s">
        <v>248</v>
      </c>
      <c r="W325" s="186" t="s">
        <v>248</v>
      </c>
      <c r="X325" s="186" t="s">
        <v>248</v>
      </c>
      <c r="Y325" s="186" t="s">
        <v>248</v>
      </c>
      <c r="Z325" s="186" t="s">
        <v>248</v>
      </c>
      <c r="AA325" s="186" t="s">
        <v>248</v>
      </c>
      <c r="AB325" s="186" t="s">
        <v>248</v>
      </c>
      <c r="AC325" s="186" t="s">
        <v>248</v>
      </c>
      <c r="AD325" s="186" t="s">
        <v>248</v>
      </c>
      <c r="AE325" s="186" t="s">
        <v>248</v>
      </c>
      <c r="AF325" s="186" t="s">
        <v>248</v>
      </c>
      <c r="AG325" s="186" t="s">
        <v>248</v>
      </c>
      <c r="AH325" s="186" t="s">
        <v>248</v>
      </c>
      <c r="AI325" s="186" t="s">
        <v>248</v>
      </c>
      <c r="AJ325" s="186" t="s">
        <v>248</v>
      </c>
      <c r="AK325" s="186" t="s">
        <v>248</v>
      </c>
      <c r="AL325" s="186">
        <v>1</v>
      </c>
      <c r="AM325" s="186" t="s">
        <v>248</v>
      </c>
      <c r="AN325" s="186" t="s">
        <v>248</v>
      </c>
      <c r="AO325" s="186">
        <v>1</v>
      </c>
      <c r="AP325" s="186" t="s">
        <v>248</v>
      </c>
      <c r="AQ325" s="186">
        <v>1</v>
      </c>
      <c r="AR325" s="186" t="s">
        <v>248</v>
      </c>
      <c r="AS325" s="186" t="s">
        <v>248</v>
      </c>
      <c r="AT325" s="186" t="s">
        <v>248</v>
      </c>
      <c r="AU325" s="186" t="s">
        <v>248</v>
      </c>
      <c r="AV325" s="186">
        <v>2</v>
      </c>
      <c r="AW325" s="186">
        <v>1</v>
      </c>
      <c r="AX325" s="186" t="s">
        <v>248</v>
      </c>
      <c r="AY325" s="186" t="s">
        <v>248</v>
      </c>
      <c r="AZ325" s="186" t="s">
        <v>248</v>
      </c>
      <c r="BA325" s="186" t="s">
        <v>248</v>
      </c>
      <c r="BB325" s="186" t="s">
        <v>248</v>
      </c>
      <c r="BC325" s="186" t="s">
        <v>248</v>
      </c>
      <c r="BD325" s="186" t="s">
        <v>248</v>
      </c>
      <c r="BE325" s="186" t="s">
        <v>248</v>
      </c>
      <c r="BF325" s="186" t="s">
        <v>248</v>
      </c>
      <c r="BG325" s="186" t="s">
        <v>248</v>
      </c>
      <c r="BH325" s="186" t="s">
        <v>248</v>
      </c>
      <c r="BI325" s="186" t="s">
        <v>248</v>
      </c>
      <c r="BJ325" s="186" t="s">
        <v>248</v>
      </c>
      <c r="BK325" s="186" t="s">
        <v>248</v>
      </c>
      <c r="BL325" s="186" t="s">
        <v>248</v>
      </c>
      <c r="BM325" s="186" t="s">
        <v>248</v>
      </c>
      <c r="BN325" s="186" t="s">
        <v>248</v>
      </c>
      <c r="BO325" s="186" t="s">
        <v>248</v>
      </c>
      <c r="BP325" s="186">
        <v>2</v>
      </c>
      <c r="BQ325" s="186" t="s">
        <v>248</v>
      </c>
      <c r="BR325" s="186">
        <v>1</v>
      </c>
      <c r="BS325" s="186" t="s">
        <v>248</v>
      </c>
      <c r="BT325" s="186" t="s">
        <v>248</v>
      </c>
      <c r="BU325" s="186" t="s">
        <v>248</v>
      </c>
      <c r="BV325" s="186" t="s">
        <v>248</v>
      </c>
      <c r="BW325" s="186" t="s">
        <v>248</v>
      </c>
      <c r="BX325" s="186" t="s">
        <v>248</v>
      </c>
      <c r="BY325" s="186" t="s">
        <v>248</v>
      </c>
      <c r="BZ325" s="186" t="s">
        <v>248</v>
      </c>
      <c r="CA325" s="186">
        <v>1</v>
      </c>
      <c r="CB325" s="186" t="s">
        <v>248</v>
      </c>
      <c r="CC325" s="186">
        <v>2</v>
      </c>
      <c r="CD325" s="186">
        <v>2</v>
      </c>
      <c r="CE325" s="186" t="s">
        <v>248</v>
      </c>
      <c r="CF325" s="186" t="s">
        <v>248</v>
      </c>
      <c r="CG325" s="186">
        <v>1</v>
      </c>
      <c r="CH325" s="186" t="s">
        <v>248</v>
      </c>
      <c r="CI325" s="186" t="s">
        <v>248</v>
      </c>
      <c r="CJ325" s="186" t="s">
        <v>248</v>
      </c>
      <c r="CK325" s="186" t="s">
        <v>248</v>
      </c>
      <c r="CL325" s="186" t="s">
        <v>248</v>
      </c>
      <c r="CM325" s="186" t="s">
        <v>248</v>
      </c>
      <c r="CN325" s="186" t="s">
        <v>248</v>
      </c>
      <c r="CO325" s="186" t="s">
        <v>248</v>
      </c>
      <c r="CP325" s="186" t="s">
        <v>248</v>
      </c>
      <c r="CQ325" s="186" t="s">
        <v>248</v>
      </c>
      <c r="CR325" s="186" t="s">
        <v>248</v>
      </c>
      <c r="CS325" s="186" t="s">
        <v>248</v>
      </c>
      <c r="CT325" s="186" t="s">
        <v>248</v>
      </c>
      <c r="CU325" s="186" t="s">
        <v>248</v>
      </c>
      <c r="CV325" s="186" t="s">
        <v>248</v>
      </c>
      <c r="CW325" s="186">
        <v>2</v>
      </c>
      <c r="CX325" s="186" t="s">
        <v>248</v>
      </c>
      <c r="CY325" s="186" t="s">
        <v>248</v>
      </c>
      <c r="CZ325" s="186" t="s">
        <v>248</v>
      </c>
      <c r="DA325" s="186" t="s">
        <v>248</v>
      </c>
      <c r="DB325" s="186" t="s">
        <v>248</v>
      </c>
      <c r="DC325" s="186" t="s">
        <v>248</v>
      </c>
      <c r="DD325" s="186" t="s">
        <v>248</v>
      </c>
      <c r="DE325" s="186" t="s">
        <v>248</v>
      </c>
      <c r="DF325" s="186">
        <v>1</v>
      </c>
      <c r="DG325" s="186" t="s">
        <v>248</v>
      </c>
      <c r="DH325" s="186" t="s">
        <v>248</v>
      </c>
      <c r="DI325" s="186" t="s">
        <v>248</v>
      </c>
      <c r="DJ325" s="186" t="s">
        <v>248</v>
      </c>
      <c r="DK325" s="186" t="s">
        <v>248</v>
      </c>
      <c r="DL325" s="186" t="s">
        <v>248</v>
      </c>
      <c r="DM325" s="186" t="s">
        <v>248</v>
      </c>
      <c r="DN325" s="186" t="s">
        <v>248</v>
      </c>
      <c r="DO325" s="186" t="s">
        <v>248</v>
      </c>
      <c r="DP325" s="186" t="s">
        <v>248</v>
      </c>
      <c r="DQ325" s="186" t="s">
        <v>248</v>
      </c>
      <c r="DR325" s="186" t="s">
        <v>248</v>
      </c>
      <c r="DS325" s="186" t="s">
        <v>248</v>
      </c>
      <c r="DT325" s="186" t="s">
        <v>248</v>
      </c>
      <c r="DU325" s="186" t="s">
        <v>248</v>
      </c>
      <c r="DV325" s="186" t="s">
        <v>248</v>
      </c>
      <c r="DW325" s="186" t="s">
        <v>248</v>
      </c>
      <c r="DX325" s="186" t="s">
        <v>248</v>
      </c>
      <c r="DY325" s="186" t="s">
        <v>248</v>
      </c>
      <c r="DZ325" s="186" t="s">
        <v>248</v>
      </c>
      <c r="EA325" s="186" t="s">
        <v>248</v>
      </c>
      <c r="EB325" s="186" t="s">
        <v>248</v>
      </c>
      <c r="EC325" s="186" t="s">
        <v>248</v>
      </c>
      <c r="ED325" s="186" t="s">
        <v>248</v>
      </c>
      <c r="EE325" s="186" t="s">
        <v>248</v>
      </c>
      <c r="EF325" s="186" t="s">
        <v>248</v>
      </c>
      <c r="EG325" s="186" t="s">
        <v>248</v>
      </c>
      <c r="EH325" s="186" t="s">
        <v>248</v>
      </c>
      <c r="EI325" s="186" t="s">
        <v>248</v>
      </c>
      <c r="EJ325" s="186" t="s">
        <v>248</v>
      </c>
      <c r="EK325" s="186" t="s">
        <v>248</v>
      </c>
      <c r="EL325" s="184" t="s">
        <v>248</v>
      </c>
      <c r="EM325" s="184" t="s">
        <v>248</v>
      </c>
      <c r="EN325" s="184" t="s">
        <v>248</v>
      </c>
      <c r="EO325" s="186" t="s">
        <v>248</v>
      </c>
      <c r="EP325" s="186" t="s">
        <v>248</v>
      </c>
      <c r="EQ325" s="186" t="s">
        <v>248</v>
      </c>
      <c r="ER325" s="186" t="s">
        <v>248</v>
      </c>
      <c r="ES325" s="186" t="s">
        <v>248</v>
      </c>
      <c r="ET325" s="186" t="s">
        <v>248</v>
      </c>
      <c r="EU325" s="186" t="s">
        <v>248</v>
      </c>
      <c r="EV325" s="186" t="s">
        <v>248</v>
      </c>
      <c r="EW325" s="186" t="s">
        <v>248</v>
      </c>
      <c r="EX325" s="186" t="s">
        <v>248</v>
      </c>
      <c r="EY325" s="186" t="s">
        <v>248</v>
      </c>
      <c r="EZ325" s="186" t="s">
        <v>248</v>
      </c>
      <c r="FA325" s="186" t="s">
        <v>248</v>
      </c>
      <c r="FB325" s="186" t="s">
        <v>248</v>
      </c>
      <c r="FC325" s="186" t="s">
        <v>248</v>
      </c>
      <c r="FD325" s="186" t="s">
        <v>248</v>
      </c>
      <c r="FE325" s="186" t="s">
        <v>248</v>
      </c>
      <c r="FF325" s="186" t="s">
        <v>248</v>
      </c>
      <c r="FG325" s="186" t="s">
        <v>248</v>
      </c>
      <c r="FH325" s="186" t="s">
        <v>248</v>
      </c>
      <c r="FI325" s="186" t="s">
        <v>248</v>
      </c>
      <c r="FJ325" s="186" t="s">
        <v>248</v>
      </c>
      <c r="FK325" s="186" t="s">
        <v>248</v>
      </c>
      <c r="FL325" s="186" t="s">
        <v>248</v>
      </c>
      <c r="FM325" s="186" t="s">
        <v>248</v>
      </c>
      <c r="FN325" s="186"/>
      <c r="FO325" s="186"/>
      <c r="FP325" s="186"/>
      <c r="FQ325" s="187" t="s">
        <v>248</v>
      </c>
      <c r="FR325" s="187" t="s">
        <v>248</v>
      </c>
      <c r="FS325" s="186">
        <v>2</v>
      </c>
      <c r="FT325" s="186">
        <v>2</v>
      </c>
      <c r="FU325" s="186">
        <v>1</v>
      </c>
      <c r="FV325" s="186">
        <v>1</v>
      </c>
      <c r="FW325" s="186">
        <v>1</v>
      </c>
      <c r="FX325" s="186">
        <v>2</v>
      </c>
      <c r="FY325" s="186">
        <v>2</v>
      </c>
      <c r="FZ325" s="186">
        <v>2</v>
      </c>
      <c r="GA325" s="186" t="s">
        <v>248</v>
      </c>
      <c r="GB325" s="186" t="s">
        <v>248</v>
      </c>
      <c r="GC325" s="186">
        <v>2</v>
      </c>
      <c r="GD325" s="186">
        <v>1</v>
      </c>
      <c r="GE325" s="186" t="s">
        <v>248</v>
      </c>
      <c r="GF325" s="186" t="s">
        <v>248</v>
      </c>
      <c r="GG325" s="186" t="s">
        <v>248</v>
      </c>
      <c r="GH325" s="186" t="s">
        <v>248</v>
      </c>
      <c r="GI325" s="186" t="s">
        <v>248</v>
      </c>
      <c r="GJ325" s="186" t="s">
        <v>248</v>
      </c>
      <c r="GK325" s="186" t="s">
        <v>248</v>
      </c>
      <c r="GL325" s="186" t="s">
        <v>248</v>
      </c>
      <c r="GM325" s="186" t="s">
        <v>248</v>
      </c>
      <c r="GN325" s="186" t="s">
        <v>248</v>
      </c>
      <c r="GO325" s="186" t="s">
        <v>248</v>
      </c>
      <c r="GP325" s="186" t="s">
        <v>248</v>
      </c>
      <c r="GQ325" s="186" t="s">
        <v>248</v>
      </c>
      <c r="GR325" s="186" t="s">
        <v>248</v>
      </c>
      <c r="GS325" s="186" t="s">
        <v>248</v>
      </c>
      <c r="GT325" s="186" t="s">
        <v>248</v>
      </c>
      <c r="GU325" s="186" t="s">
        <v>248</v>
      </c>
      <c r="GV325" s="186" t="s">
        <v>248</v>
      </c>
      <c r="GW325" s="186" t="s">
        <v>248</v>
      </c>
      <c r="GX325" s="186" t="s">
        <v>248</v>
      </c>
      <c r="GY325" s="186" t="s">
        <v>248</v>
      </c>
      <c r="GZ325" s="261" t="s">
        <v>248</v>
      </c>
      <c r="HA325" s="261" t="s">
        <v>248</v>
      </c>
      <c r="HB325" s="188">
        <f t="shared" ref="HB325" si="224">SUM(G325:GE325)</f>
        <v>43</v>
      </c>
    </row>
    <row r="326" spans="1:210" ht="24.9" customHeight="1" thickBot="1" x14ac:dyDescent="0.35">
      <c r="A326" s="108" t="str">
        <f t="shared" ref="A326" si="225">A325</f>
        <v>Prod.-Q-3</v>
      </c>
      <c r="B326" s="108" t="str">
        <f t="shared" ref="B326" si="226">B325</f>
        <v>Pracownik Produkcji</v>
      </c>
      <c r="C326" s="108" t="str">
        <f t="shared" ref="C326" si="227">C325</f>
        <v>BH</v>
      </c>
      <c r="D326" s="108">
        <f t="shared" ref="D326" si="228">D325</f>
        <v>1645</v>
      </c>
      <c r="E326" s="395"/>
      <c r="F326" s="189" t="s">
        <v>375</v>
      </c>
      <c r="G326" s="192">
        <f>IF(INDEX(tab_MinKomp[Przepisy BHP / BHP Vorschriften],MATCH($B325,tab_MinKomp[[Stanowisko / Position ]:[Stanowisko / Position ]],0))="n/a","n/a",G325-INDEX(tab_MinKomp[Przepisy BHP / BHP Vorschriften],MATCH($B325,tab_MinKomp[[Stanowisko / Position ]:[Stanowisko / Position ]],0)))</f>
        <v>0</v>
      </c>
      <c r="H326" s="193">
        <f>IF(INDEX(tab_MinKomp[Przepisy PPOŻ / Brandschutzbestimmungen],MATCH($B325,tab_MinKomp[[Stanowisko / Position ]:[Stanowisko / Position ]],0))="n/a","n/a",H325-INDEX(tab_MinKomp[Przepisy PPOŻ / Brandschutzbestimmungen],MATCH($B325,tab_MinKomp[[Stanowisko / Position ]:[Stanowisko / Position ]],0)))</f>
        <v>0</v>
      </c>
      <c r="I326" s="193">
        <f>IF(INDEX(tab_MinKomp[Ryzyko zawodowe na stanowiskach pracyv/ Berufliche Risiken an Arbeitsstellen],MATCH($B325,tab_MinKomp[[Stanowisko / Position ]:[Stanowisko / Position ]],0))="n/a","n/a",I325-INDEX(tab_MinKomp[Ryzyko zawodowe na stanowiskach pracyv/ Berufliche Risiken an Arbeitsstellen],MATCH($B325,tab_MinKomp[[Stanowisko / Position ]:[Stanowisko / Position ]],0)))</f>
        <v>0</v>
      </c>
      <c r="J326" s="193">
        <f>IF(INDEX(tab_MinKomp[Gospodarka substancjami niebezpiecznymi / Gefahrstoffmanagement],MATCH($B325,tab_MinKomp[[Stanowisko / Position ]:[Stanowisko / Position ]],0))="n/a","n/a",J325-INDEX(tab_MinKomp[Gospodarka substancjami niebezpiecznymi / Gefahrstoffmanagement],MATCH($B325,tab_MinKomp[[Stanowisko / Position ]:[Stanowisko / Position ]],0)))</f>
        <v>0</v>
      </c>
      <c r="K326" s="193">
        <f>IF(INDEX(tab_MinKomp[Gospodarka odpadami / Abfallwirtschaft],MATCH($B325,tab_MinKomp[[Stanowisko / Position ]:[Stanowisko / Position ]],0))="n/a","n/a",K325-INDEX(tab_MinKomp[Gospodarka odpadami / Abfallwirtschaft],MATCH($B325,tab_MinKomp[[Stanowisko / Position ]:[Stanowisko / Position ]],0)))</f>
        <v>0</v>
      </c>
      <c r="L326" s="194" t="str">
        <f>IF(INDEX(tab_MinKomp[Przepisy kodeksu pracy / Bestimmungen des Arbeitsgesetzes],MATCH($B325,tab_MinKomp[[Stanowisko / Position ]:[Stanowisko / Position ]],0))="n/a","n/a",L325-INDEX(tab_MinKomp[Przepisy kodeksu pracy / Bestimmungen des Arbeitsgesetzes],MATCH($B325,tab_MinKomp[[Stanowisko / Position ]:[Stanowisko / Position ]],0)))</f>
        <v>n/a</v>
      </c>
      <c r="M326" s="195" t="str">
        <f>IF(INDEX(tab_MinKomp[Przepisy o ub.społ. ZUS  / Sozialversicherungsvorschriften],MATCH($B325,tab_MinKomp[[Stanowisko / Position ]:[Stanowisko / Position ]],0))="n/a","n/a",M325-INDEX(tab_MinKomp[Przepisy o ub.społ. ZUS  / Sozialversicherungsvorschriften],MATCH($B325,tab_MinKomp[[Stanowisko / Position ]:[Stanowisko / Position ]],0)))</f>
        <v>n/a</v>
      </c>
      <c r="N326" s="194" t="str">
        <f>IF(INDEX(tab_MinKomp[PRZEPISY O PDOF /persönlich Einkommensteuergesetz ],MATCH($B325,tab_MinKomp[[Stanowisko / Position ]:[Stanowisko / Position ]],0))="n/a","n/a",N325-INDEX(tab_MinKomp[PRZEPISY O PDOF /persönlich Einkommensteuergesetz ],MATCH($B325,tab_MinKomp[[Stanowisko / Position ]:[Stanowisko / Position ]],0)))</f>
        <v>n/a</v>
      </c>
      <c r="O326" s="194">
        <f>IF(INDEX(tab_MinKomp[Regulamin pracy / Arbeitsordnung],MATCH($B325,tab_MinKomp[[Stanowisko / Position ]:[Stanowisko / Position ]],0))="n/a","n/a",O325-INDEX(tab_MinKomp[Regulamin pracy / Arbeitsordnung],MATCH($B325,tab_MinKomp[[Stanowisko / Position ]:[Stanowisko / Position ]],0)))</f>
        <v>0</v>
      </c>
      <c r="P326" s="194">
        <f>IF(INDEX(tab_MinKomp[Regulamin wynagradzania / Vergütungsordnung],MATCH($B325,tab_MinKomp[[Stanowisko / Position ]:[Stanowisko / Position ]],0))="n/a","n/a",P325-INDEX(tab_MinKomp[Regulamin wynagradzania / Vergütungsordnung],MATCH($B325,tab_MinKomp[[Stanowisko / Position ]:[Stanowisko / Position ]],0)))</f>
        <v>0</v>
      </c>
      <c r="Q326" s="194" t="str">
        <f>IF(INDEX(tab_MinKomp[System R2PŁATNIK PRO: Płace / Lohnabrechnung],MATCH($B325,tab_MinKomp[[Stanowisko / Position ]:[Stanowisko / Position ]],0))="n/a","n/a",Q325-INDEX(tab_MinKomp[System R2PŁATNIK PRO: Płace / Lohnabrechnung],MATCH($B325,tab_MinKomp[[Stanowisko / Position ]:[Stanowisko / Position ]],0)))</f>
        <v>n/a</v>
      </c>
      <c r="R326" s="194" t="str">
        <f>IF(INDEX(tab_MinKomp[SystemR2PŁATNIK PRO: KADRY / Personaldaten],MATCH($B325,tab_MinKomp[[Stanowisko / Position ]:[Stanowisko / Position ]],0))="n/a","n/a",R325-INDEX(tab_MinKomp[SystemR2PŁATNIK PRO: KADRY / Personaldaten],MATCH($B325,tab_MinKomp[[Stanowisko / Position ]:[Stanowisko / Position ]],0)))</f>
        <v>n/a</v>
      </c>
      <c r="S326" s="194" t="str">
        <f>IF(INDEX(tab_MinKomp[SYSTEM R2PŁATNIK PRO: zarządzanie pracownikami / Arbeitsverwaltung],MATCH($B325,tab_MinKomp[[Stanowisko / Position ]:[Stanowisko / Position ]],0))="n/a","n/a",S325-INDEX(tab_MinKomp[SYSTEM R2PŁATNIK PRO: zarządzanie pracownikami / Arbeitsverwaltung],MATCH($B325,tab_MinKomp[[Stanowisko / Position ]:[Stanowisko / Position ]],0)))</f>
        <v>n/a</v>
      </c>
      <c r="T326" s="194" t="str">
        <f>IF(INDEX(tab_MinKomp[Doradztwo, wsparcie personalne / Personalberatung und Unterstützung],MATCH($B325,tab_MinKomp[[Stanowisko / Position ]:[Stanowisko / Position ]],0))="n/a","n/a",T325-INDEX(tab_MinKomp[Doradztwo, wsparcie personalne / Personalberatung und Unterstützung],MATCH($B325,tab_MinKomp[[Stanowisko / Position ]:[Stanowisko / Position ]],0)))</f>
        <v>n/a</v>
      </c>
      <c r="U326" s="194" t="str">
        <f>IF(INDEX(tab_MinKomp[Przepisy o podatku VAT / MwSt.- Gesetz],MATCH($B325,tab_MinKomp[[Stanowisko / Position ]:[Stanowisko / Position ]],0))="n/a","n/a",U325-INDEX(tab_MinKomp[Przepisy o podatku VAT / MwSt.- Gesetz],MATCH($B325,tab_MinKomp[[Stanowisko / Position ]:[Stanowisko / Position ]],0)))</f>
        <v>n/a</v>
      </c>
      <c r="V326" s="194" t="str">
        <f>IF(INDEX(tab_MinKomp[PrzepisyPDOP / geschäftlich Einkommensteuergesetz],MATCH($B325,tab_MinKomp[[Stanowisko / Position ]:[Stanowisko / Position ]],0))="n/a","n/a",V325-INDEX(tab_MinKomp[PrzepisyPDOP / geschäftlich Einkommensteuergesetz],MATCH($B325,tab_MinKomp[[Stanowisko / Position ]:[Stanowisko / Position ]],0)))</f>
        <v>n/a</v>
      </c>
      <c r="W326" s="194" t="str">
        <f>IF(INDEX(tab_MinKomp[System BAAN / FINANSE (FIBU)],MATCH($B325,tab_MinKomp[[Stanowisko / Position ]:[Stanowisko / Position ]],0))="n/a","n/a",W325-INDEX(tab_MinKomp[System BAAN / FINANSE (FIBU)],MATCH($B325,tab_MinKomp[[Stanowisko / Position ]:[Stanowisko / Position ]],0)))</f>
        <v>n/a</v>
      </c>
      <c r="X326" s="194" t="str">
        <f>IF(INDEX(tab_MinKomp[Systemy pomocnicze / Hilfssysteme(STOCKPROGRAM, KALK2000 etc.)],MATCH($B325,tab_MinKomp[[Stanowisko / Position ]:[Stanowisko / Position ]],0))="n/a","n/a",X325-INDEX(tab_MinKomp[Systemy pomocnicze / Hilfssysteme(STOCKPROGRAM, KALK2000 etc.)],MATCH($B325,tab_MinKomp[[Stanowisko / Position ]:[Stanowisko / Position ]],0)))</f>
        <v>n/a</v>
      </c>
      <c r="Y326" s="194" t="str">
        <f>IF(INDEX(tab_MinKomp[Polityka rachunkowości / Buchführungspolitik],MATCH($B325,tab_MinKomp[[Stanowisko / Position ]:[Stanowisko / Position ]],0))="n/a","n/a",Y325-INDEX(tab_MinKomp[Polityka rachunkowości / Buchführungspolitik],MATCH($B325,tab_MinKomp[[Stanowisko / Position ]:[Stanowisko / Position ]],0)))</f>
        <v>n/a</v>
      </c>
      <c r="Z326" s="194" t="str">
        <f>IF(INDEX(tab_MinKomp[Ustawa o rachunkowości / Rechnungslegungsgesetz],MATCH($B325,tab_MinKomp[[Stanowisko / Position ]:[Stanowisko / Position ]],0))="n/a","n/a",Z325-INDEX(tab_MinKomp[Ustawa o rachunkowości / Rechnungslegungsgesetz],MATCH($B325,tab_MinKomp[[Stanowisko / Position ]:[Stanowisko / Position ]],0)))</f>
        <v>n/a</v>
      </c>
      <c r="AA326" s="194" t="str">
        <f>IF(INDEX(tab_MinKomp[WORKFLOW - TS-100],MATCH($B325,tab_MinKomp[[Stanowisko / Position ]:[Stanowisko / Position ]],0))="n/a","n/a",AA325-INDEX(tab_MinKomp[WORKFLOW - TS-100],MATCH($B325,tab_MinKomp[[Stanowisko / Position ]:[Stanowisko / Position ]],0)))</f>
        <v>n/a</v>
      </c>
      <c r="AB326" s="194" t="str">
        <f>IF(INDEX(tab_MinKomp[WORKFLOW - SFMS],MATCH($B325,tab_MinKomp[[Stanowisko / Position ]:[Stanowisko / Position ]],0))="n/a","n/a",AB325-INDEX(tab_MinKomp[WORKFLOW - SFMS],MATCH($B325,tab_MinKomp[[Stanowisko / Position ]:[Stanowisko / Position ]],0)))</f>
        <v>n/a</v>
      </c>
      <c r="AC326" s="194" t="str">
        <f>IF(INDEX(tab_MinKomp[System ISO 9001:2015],MATCH($B325,tab_MinKomp[[Stanowisko / Position ]:[Stanowisko / Position ]],0))="n/a","n/a",AC325-INDEX(tab_MinKomp[System ISO 9001:2015],MATCH($B325,tab_MinKomp[[Stanowisko / Position ]:[Stanowisko / Position ]],0)))</f>
        <v>n/a</v>
      </c>
      <c r="AD326" s="194" t="str">
        <f>IF(INDEX(tab_MinKomp[System ISO 9001:2015],MATCH($B325,tab_MinKomp[[Stanowisko / Position ]:[Stanowisko / Position ]],0))="n/a","n/a",AD325-INDEX(tab_MinKomp[System ISO 9001:2015],MATCH($B325,tab_MinKomp[[Stanowisko / Position ]:[Stanowisko / Position ]],0)))</f>
        <v>n/a</v>
      </c>
      <c r="AE326" s="194" t="str">
        <f>IF(INDEX(tab_MinKomp[System ISO 9001:2015],MATCH($B325,tab_MinKomp[[Stanowisko / Position ]:[Stanowisko / Position ]],0))="n/a","n/a",AE325-INDEX(tab_MinKomp[System ISO 9001:2015],MATCH($B325,tab_MinKomp[[Stanowisko / Position ]:[Stanowisko / Position ]],0)))</f>
        <v>n/a</v>
      </c>
      <c r="AF326" s="194" t="str">
        <f>IF(INDEX(tab_MinKomp[System ISO 9001:2015],MATCH($B325,tab_MinKomp[[Stanowisko / Position ]:[Stanowisko / Position ]],0))="n/a","n/a",AF325-INDEX(tab_MinKomp[System ISO 9001:2015],MATCH($B325,tab_MinKomp[[Stanowisko / Position ]:[Stanowisko / Position ]],0)))</f>
        <v>n/a</v>
      </c>
      <c r="AG326" s="194" t="str">
        <f>IF(INDEX(tab_MinKomp[Wymagania VDA 6.3 Process / Forderungen],MATCH($B325,tab_MinKomp[[Stanowisko / Position ]:[Stanowisko / Position ]],0))="n/a","n/a",AG325-INDEX(tab_MinKomp[Wymagania VDA 6.3 Process / Forderungen],MATCH($B325,tab_MinKomp[[Stanowisko / Position ]:[Stanowisko / Position ]],0)))</f>
        <v>n/a</v>
      </c>
      <c r="AH326" s="194" t="str">
        <f>IF(INDEX(tab_MinKomp[Wymagania VDA 6.5 Product / Forderungen],MATCH($B325,tab_MinKomp[[Stanowisko / Position ]:[Stanowisko / Position ]],0))="n/a","n/a",AH325-INDEX(tab_MinKomp[Wymagania VDA 6.5 Product / Forderungen],MATCH($B325,tab_MinKomp[[Stanowisko / Position ]:[Stanowisko / Position ]],0)))</f>
        <v>n/a</v>
      </c>
      <c r="AI326" s="194" t="str">
        <f>IF(INDEX(tab_MinKomp[System ISO 9001:2015],MATCH($B325,tab_MinKomp[[Stanowisko / Position ]:[Stanowisko / Position ]],0))="n/a","n/a",AI325-INDEX(tab_MinKomp[System ISO 9001:2015],MATCH($B325,tab_MinKomp[[Stanowisko / Position ]:[Stanowisko / Position ]],0)))</f>
        <v>n/a</v>
      </c>
      <c r="AJ326" s="194" t="str">
        <f>IF(INDEX(tab_MinKomp[Auditor systemu ISO 17021:2018],MATCH($B325,tab_MinKomp[[Stanowisko / Position ]:[Stanowisko / Position ]],0))="n/a","n/a",AJ325-INDEX(tab_MinKomp[Auditor systemu ISO 17021:2018],MATCH($B325,tab_MinKomp[[Stanowisko / Position ]:[Stanowisko / Position ]],0)))</f>
        <v>n/a</v>
      </c>
      <c r="AK326" s="194" t="str">
        <f>IF(INDEX(tab_MinKomp[Pełnomocnik systemu / Systemvertreter],MATCH($B325,tab_MinKomp[[Stanowisko / Position ]:[Stanowisko / Position ]],0))="n/a","n/a",AK325-INDEX(tab_MinKomp[Pełnomocnik systemu / Systemvertreter],MATCH($B325,tab_MinKomp[[Stanowisko / Position ]:[Stanowisko / Position ]],0)))</f>
        <v>n/a</v>
      </c>
      <c r="AL326" s="194">
        <f>IF(INDEX(tab_MinKomp[Polityka Etyczna - Compliance],MATCH($B325,tab_MinKomp[[Stanowisko / Position ]:[Stanowisko / Position ]],0))="n/a","n/a",AL325-INDEX(tab_MinKomp[Polityka Etyczna - Compliance],MATCH($B325,tab_MinKomp[[Stanowisko / Position ]:[Stanowisko / Position ]],0)))</f>
        <v>0</v>
      </c>
      <c r="AM326" s="194" t="str">
        <f>IF(INDEX(tab_MinKomp[WDRAŻANIE NOWYCH PROJEKTÓW/ PROCEDURA CTM],MATCH($B325,tab_MinKomp[[Stanowisko / Position ]:[Stanowisko / Position ]],0))="n/a","n/a",AM325-INDEX(tab_MinKomp[WDRAŻANIE NOWYCH PROJEKTÓW/ PROCEDURA CTM],MATCH($B325,tab_MinKomp[[Stanowisko / Position ]:[Stanowisko / Position ]],0)))</f>
        <v>n/a</v>
      </c>
      <c r="AN326" s="194" t="str">
        <f>IF(INDEX(tab_MinKomp[KAMIENIE MILOWE MSL/PIFF],MATCH($B325,tab_MinKomp[[Stanowisko / Position ]:[Stanowisko / Position ]],0))="n/a","n/a",AN325-INDEX(tab_MinKomp[KAMIENIE MILOWE MSL/PIFF],MATCH($B325,tab_MinKomp[[Stanowisko / Position ]:[Stanowisko / Position ]],0)))</f>
        <v>n/a</v>
      </c>
      <c r="AO326" s="194">
        <f>IF(INDEX(tab_MinKomp[CP],MATCH($B325,tab_MinKomp[[Stanowisko / Position ]:[Stanowisko / Position ]],0))="n/a","n/a",AO325-INDEX(tab_MinKomp[CP],MATCH($B325,tab_MinKomp[[Stanowisko / Position ]:[Stanowisko / Position ]],0)))</f>
        <v>0</v>
      </c>
      <c r="AP326" s="194" t="str">
        <f>IF(INDEX(tab_MinKomp[FMEA],MATCH($B325,tab_MinKomp[[Stanowisko / Position ]:[Stanowisko / Position ]],0))="n/a","n/a",AP325-INDEX(tab_MinKomp[FMEA],MATCH($B325,tab_MinKomp[[Stanowisko / Position ]:[Stanowisko / Position ]],0)))</f>
        <v>n/a</v>
      </c>
      <c r="AQ326" s="194">
        <f>IF(INDEX(tab_MinKomp[FLOW CHART],MATCH($B325,tab_MinKomp[[Stanowisko / Position ]:[Stanowisko / Position ]],0))="n/a","n/a",AQ325-INDEX(tab_MinKomp[FLOW CHART],MATCH($B325,tab_MinKomp[[Stanowisko / Position ]:[Stanowisko / Position ]],0)))</f>
        <v>0</v>
      </c>
      <c r="AR326" s="194" t="str">
        <f>IF(INDEX(tab_MinKomp[APQP],MATCH($B325,tab_MinKomp[[Stanowisko / Position ]:[Stanowisko / Position ]],0))="n/a","n/a",AR325-INDEX(tab_MinKomp[APQP],MATCH($B325,tab_MinKomp[[Stanowisko / Position ]:[Stanowisko / Position ]],0)))</f>
        <v>n/a</v>
      </c>
      <c r="AS326" s="194" t="str">
        <f>IF(INDEX(tab_MinKomp[MSA],MATCH($B325,tab_MinKomp[[Stanowisko / Position ]:[Stanowisko / Position ]],0))="n/a","n/a",AS325-INDEX(tab_MinKomp[MSA],MATCH($B325,tab_MinKomp[[Stanowisko / Position ]:[Stanowisko / Position ]],0)))</f>
        <v>n/a</v>
      </c>
      <c r="AT326" s="194" t="str">
        <f>IF(INDEX(tab_MinKomp[SPC],MATCH($B325,tab_MinKomp[[Stanowisko / Position ]:[Stanowisko / Position ]],0))="n/a","n/a",AT325-INDEX(tab_MinKomp[SPC],MATCH($B325,tab_MinKomp[[Stanowisko / Position ]:[Stanowisko / Position ]],0)))</f>
        <v>n/a</v>
      </c>
      <c r="AU326" s="194" t="str">
        <f>IF(INDEX(tab_MinKomp[CSR (SPECYFICZNE WYMAGANIA KLIENTA)],MATCH($B325,tab_MinKomp[[Stanowisko / Position ]:[Stanowisko / Position ]],0))="n/a","n/a",AU325-INDEX(tab_MinKomp[CSR (SPECYFICZNE WYMAGANIA KLIENTA)],MATCH($B325,tab_MinKomp[[Stanowisko / Position ]:[Stanowisko / Position ]],0)))</f>
        <v>n/a</v>
      </c>
      <c r="AV326" s="194">
        <f>IF(INDEX(tab_MinKomp[5S],MATCH($B325,tab_MinKomp[[Stanowisko / Position ]:[Stanowisko / Position ]],0))="n/a","n/a",AV325-INDEX(tab_MinKomp[5S],MATCH($B325,tab_MinKomp[[Stanowisko / Position ]:[Stanowisko / Position ]],0)))</f>
        <v>0</v>
      </c>
      <c r="AW326" s="194">
        <f>IF(INDEX(tab_MinKomp[LEAN MANAGEMENT],MATCH($B325,tab_MinKomp[[Stanowisko / Position ]:[Stanowisko / Position ]],0))="n/a","n/a",AW325-INDEX(tab_MinKomp[LEAN MANAGEMENT],MATCH($B325,tab_MinKomp[[Stanowisko / Position ]:[Stanowisko / Position ]],0)))</f>
        <v>0</v>
      </c>
      <c r="AX326" s="194" t="str">
        <f>IF(INDEX(tab_MinKomp[5R],MATCH($B325,tab_MinKomp[[Stanowisko / Position ]:[Stanowisko / Position ]],0))="n/a","n/a",AX325-INDEX(tab_MinKomp[5R],MATCH($B325,tab_MinKomp[[Stanowisko / Position ]:[Stanowisko / Position ]],0)))</f>
        <v>n/a</v>
      </c>
      <c r="AY326" s="194" t="str">
        <f>IF(INDEX(tab_MinKomp[Six Sigma],MATCH($B325,tab_MinKomp[[Stanowisko / Position ]:[Stanowisko / Position ]],0))="n/a","n/a",AY325-INDEX(tab_MinKomp[Six Sigma],MATCH($B325,tab_MinKomp[[Stanowisko / Position ]:[Stanowisko / Position ]],0)))</f>
        <v>n/a</v>
      </c>
      <c r="AZ326" s="194" t="str">
        <f>IF(INDEX(tab_MinKomp[System BAAN / Distribution &amp; Supply Chain],MATCH($B325,tab_MinKomp[[Stanowisko / Position ]:[Stanowisko / Position ]],0))="n/a","n/a",AZ325-INDEX(tab_MinKomp[System BAAN / Distribution &amp; Supply Chain],MATCH($B325,tab_MinKomp[[Stanowisko / Position ]:[Stanowisko / Position ]],0)))</f>
        <v>n/a</v>
      </c>
      <c r="BA326" s="194" t="str">
        <f>IF(INDEX(tab_MinKomp[Gospodarka magazynowa / Lagerverwaltung],MATCH($B325,tab_MinKomp[[Stanowisko / Position ]:[Stanowisko / Position ]],0))="n/a","n/a",BA325-INDEX(tab_MinKomp[Gospodarka magazynowa / Lagerverwaltung],MATCH($B325,tab_MinKomp[[Stanowisko / Position ]:[Stanowisko / Position ]],0)))</f>
        <v>n/a</v>
      </c>
      <c r="BB326" s="194" t="str">
        <f>IF(INDEX(tab_MinKomp[Inwentaryzacja - organizacja i przebieg / Inventurprozess],MATCH($B325,tab_MinKomp[[Stanowisko / Position ]:[Stanowisko / Position ]],0))="n/a","n/a",BB325-INDEX(tab_MinKomp[Inwentaryzacja - organizacja i przebieg / Inventurprozess],MATCH($B325,tab_MinKomp[[Stanowisko / Position ]:[Stanowisko / Position ]],0)))</f>
        <v>n/a</v>
      </c>
      <c r="BC326" s="194" t="str">
        <f>IF(INDEX(tab_MinKomp[Organizacja dostaw / Versorgungsorganisation],MATCH($B325,tab_MinKomp[[Stanowisko / Position ]:[Stanowisko / Position ]],0))="n/a","n/a",BC325-INDEX(tab_MinKomp[Organizacja dostaw / Versorgungsorganisation],MATCH($B325,tab_MinKomp[[Stanowisko / Position ]:[Stanowisko / Position ]],0)))</f>
        <v>n/a</v>
      </c>
      <c r="BD326" s="194" t="str">
        <f>IF(INDEX(tab_MinKomp[Organizacja wysyłek / Organisation von Lieferungen],MATCH($B325,tab_MinKomp[[Stanowisko / Position ]:[Stanowisko / Position ]],0))="n/a","n/a",BD325-INDEX(tab_MinKomp[Organizacja wysyłek / Organisation von Lieferungen],MATCH($B325,tab_MinKomp[[Stanowisko / Position ]:[Stanowisko / Position ]],0)))</f>
        <v>n/a</v>
      </c>
      <c r="BE326" s="194" t="str">
        <f>IF(INDEX(tab_MinKomp[Analiza magazynowa - Program Polen.mdb / Inventuranalyse],MATCH($B325,tab_MinKomp[[Stanowisko / Position ]:[Stanowisko / Position ]],0))="n/a","n/a",BE325-INDEX(tab_MinKomp[Analiza magazynowa - Program Polen.mdb / Inventuranalyse],MATCH($B325,tab_MinKomp[[Stanowisko / Position ]:[Stanowisko / Position ]],0)))</f>
        <v>n/a</v>
      </c>
      <c r="BF326" s="190" t="str">
        <f>IF(INDEX(tab_MinKomp[MMOG (Materials Management Operations Guidelines)],MATCH($B325,tab_MinKomp[[Stanowisko / Position ]:[Stanowisko / Position ]],0))="n/a","n/a",BF325-INDEX(tab_MinKomp[MMOG (Materials Management Operations Guidelines)],MATCH($B325,tab_MinKomp[[Stanowisko / Position ]:[Stanowisko / Position ]],0)))</f>
        <v>n/a</v>
      </c>
      <c r="BG326" s="190" t="str">
        <f>IF(INDEX(tab_MinKomp[GPP],MATCH($B325,tab_MinKomp[[Stanowisko / Position ]:[Stanowisko / Position ]],0))="n/a","n/a",BG325-INDEX(tab_MinKomp[GPP],MATCH($B325,tab_MinKomp[[Stanowisko / Position ]:[Stanowisko / Position ]],0)))</f>
        <v>n/a</v>
      </c>
      <c r="BH326" s="190" t="str">
        <f>IF(INDEX(tab_MinKomp[AIAG (Automotive Industry Action Group)],MATCH($B325,tab_MinKomp[[Stanowisko / Position ]:[Stanowisko / Position ]],0))="n/a","n/a",BH325-INDEX(tab_MinKomp[AIAG (Automotive Industry Action Group)],MATCH($B325,tab_MinKomp[[Stanowisko / Position ]:[Stanowisko / Position ]],0)))</f>
        <v>n/a</v>
      </c>
      <c r="BI326" s="190" t="str">
        <f>IF(INDEX(tab_MinKomp[Super-G disputes],MATCH($B325,tab_MinKomp[[Stanowisko / Position ]:[Stanowisko / Position ]],0))="n/a","n/a",BI325-INDEX(tab_MinKomp[Super-G disputes],MATCH($B325,tab_MinKomp[[Stanowisko / Position ]:[Stanowisko / Position ]],0)))</f>
        <v>n/a</v>
      </c>
      <c r="BJ326" s="190" t="str">
        <f>IF(INDEX(tab_MinKomp[CMMS3/eDDL (Direct Data Link)],MATCH($B325,tab_MinKomp[[Stanowisko / Position ]:[Stanowisko / Position ]],0))="n/a","n/a",BJ325-INDEX(tab_MinKomp[CMMS3/eDDL (Direct Data Link)],MATCH($B325,tab_MinKomp[[Stanowisko / Position ]:[Stanowisko / Position ]],0)))</f>
        <v>n/a</v>
      </c>
      <c r="BK326" s="190" t="str">
        <f>IF(INDEX(tab_MinKomp[MP&amp;L (Material Planning and Logistics)],MATCH($B325,tab_MinKomp[[Stanowisko / Position ]:[Stanowisko / Position ]],0))="n/a","n/a",BK325-INDEX(tab_MinKomp[MP&amp;L (Material Planning and Logistics)],MATCH($B325,tab_MinKomp[[Stanowisko / Position ]:[Stanowisko / Position ]],0)))</f>
        <v>n/a</v>
      </c>
      <c r="BL326" s="190" t="str">
        <f>IF(INDEX(tab_MinKomp[Supplier delivery rating],MATCH($B325,tab_MinKomp[[Stanowisko / Position ]:[Stanowisko / Position ]],0))="n/a","n/a",BL325-INDEX(tab_MinKomp[Supplier delivery rating],MATCH($B325,tab_MinKomp[[Stanowisko / Position ]:[Stanowisko / Position ]],0)))</f>
        <v>n/a</v>
      </c>
      <c r="BM326" s="194" t="str">
        <f>IF(INDEX(tab_MinKomp[Obsługa maszyn KVT / KVT Maschinenbedienung],MATCH($B325,tab_MinKomp[[Stanowisko / Position ]:[Stanowisko / Position ]],0))="n/a","n/a",BM325-INDEX(tab_MinKomp[Obsługa maszyn KVT / KVT Maschinenbedienung],MATCH($B325,tab_MinKomp[[Stanowisko / Position ]:[Stanowisko / Position ]],0)))</f>
        <v>n/a</v>
      </c>
      <c r="BN326" s="194" t="str">
        <f>IF(INDEX(tab_MinKomp[Obsługa maszyn KVT / KVT Maschinenbedienung],MATCH($B325,tab_MinKomp[[Stanowisko / Position ]:[Stanowisko / Position ]],0))="n/a","n/a",BN325-INDEX(tab_MinKomp[Obsługa maszyn KVT / KVT Maschinenbedienung],MATCH($B325,tab_MinKomp[[Stanowisko / Position ]:[Stanowisko / Position ]],0)))</f>
        <v>n/a</v>
      </c>
      <c r="BO326" s="194" t="str">
        <f>IF(INDEX(tab_MinKomp[Obsługa maszyn KVT / KVT Maschinenbedienung],MATCH($B325,tab_MinKomp[[Stanowisko / Position ]:[Stanowisko / Position ]],0))="n/a","n/a",BO325-INDEX(tab_MinKomp[Obsługa maszyn KVT / KVT Maschinenbedienung],MATCH($B325,tab_MinKomp[[Stanowisko / Position ]:[Stanowisko / Position ]],0)))</f>
        <v>n/a</v>
      </c>
      <c r="BP326" s="194">
        <f>IF(INDEX(tab_MinKomp[Obsługa maszyn Novapax / Novapax Maschinenbedienung],MATCH($B325,tab_MinKomp[[Stanowisko / Position ]:[Stanowisko / Position ]],0))="n/a","n/a",BP325-INDEX(tab_MinKomp[Obsługa maszyn Novapax / Novapax Maschinenbedienung],MATCH($B325,tab_MinKomp[[Stanowisko / Position ]:[Stanowisko / Position ]],0)))</f>
        <v>0</v>
      </c>
      <c r="BQ326" s="194" t="str">
        <f>IF(INDEX(tab_MinKomp[Obsługa maszyn Piovan / Piovan Maschinenbedienung],MATCH($B325,tab_MinKomp[[Stanowisko / Position ]:[Stanowisko / Position ]],0))="n/a","n/a",BQ325-INDEX(tab_MinKomp[Obsługa maszyn Piovan / Piovan Maschinenbedienung],MATCH($B325,tab_MinKomp[[Stanowisko / Position ]:[Stanowisko / Position ]],0)))</f>
        <v>n/a</v>
      </c>
      <c r="BR326" s="194">
        <f>IF(INDEX(tab_MinKomp[Eliminacja awarii / Beseitigung von Ausfällen],MATCH($B325,tab_MinKomp[[Stanowisko / Position ]:[Stanowisko / Position ]],0))="n/a","n/a",BR325-INDEX(tab_MinKomp[Eliminacja awarii / Beseitigung von Ausfällen],MATCH($B325,tab_MinKomp[[Stanowisko / Position ]:[Stanowisko / Position ]],0)))</f>
        <v>0</v>
      </c>
      <c r="BS326" s="194" t="str">
        <f>IF(INDEX(tab_MinKomp[Obsługa maszyn Piovan / Piovan Maschinenbedienung],MATCH($B325,tab_MinKomp[[Stanowisko / Position ]:[Stanowisko / Position ]],0))="n/a","n/a",BS325-INDEX(tab_MinKomp[Obsługa maszyn Piovan / Piovan Maschinenbedienung],MATCH($B325,tab_MinKomp[[Stanowisko / Position ]:[Stanowisko / Position ]],0)))</f>
        <v>n/a</v>
      </c>
      <c r="BT326" s="194" t="str">
        <f>IF(INDEX(tab_MinKomp[Obsługa maszyn Piovan / Piovan Maschinenbedienung],MATCH($B325,tab_MinKomp[[Stanowisko / Position ]:[Stanowisko / Position ]],0))="n/a","n/a",BT325-INDEX(tab_MinKomp[Obsługa maszyn Piovan / Piovan Maschinenbedienung],MATCH($B325,tab_MinKomp[[Stanowisko / Position ]:[Stanowisko / Position ]],0)))</f>
        <v>n/a</v>
      </c>
      <c r="BU326" s="194" t="str">
        <f>IF(INDEX(tab_MinKomp[Obsługa maszyn Piovan / Piovan Maschinenbedienung],MATCH($B325,tab_MinKomp[[Stanowisko / Position ]:[Stanowisko / Position ]],0))="n/a","n/a",BU325-INDEX(tab_MinKomp[Obsługa maszyn Piovan / Piovan Maschinenbedienung],MATCH($B325,tab_MinKomp[[Stanowisko / Position ]:[Stanowisko / Position ]],0)))</f>
        <v>n/a</v>
      </c>
      <c r="BV326" s="194" t="str">
        <f>IF(INDEX(tab_MinKomp[Obsługa maszyn Piovan / Piovan Maschinenbedienung],MATCH($B325,tab_MinKomp[[Stanowisko / Position ]:[Stanowisko / Position ]],0))="n/a","n/a",BV325-INDEX(tab_MinKomp[Obsługa maszyn Piovan / Piovan Maschinenbedienung],MATCH($B325,tab_MinKomp[[Stanowisko / Position ]:[Stanowisko / Position ]],0)))</f>
        <v>n/a</v>
      </c>
      <c r="BW326" s="194" t="str">
        <f>IF(INDEX(tab_MinKomp[Obsługa maszyn Piovan / Piovan Maschinenbedienung],MATCH($B325,tab_MinKomp[[Stanowisko / Position ]:[Stanowisko / Position ]],0))="n/a","n/a",BW325-INDEX(tab_MinKomp[Obsługa maszyn Piovan / Piovan Maschinenbedienung],MATCH($B325,tab_MinKomp[[Stanowisko / Position ]:[Stanowisko / Position ]],0)))</f>
        <v>n/a</v>
      </c>
      <c r="BX326" s="194" t="str">
        <f>IF(INDEX(tab_MinKomp[Obsługa maszyn Piovan / Piovan Maschinenbedienung],MATCH($B325,tab_MinKomp[[Stanowisko / Position ]:[Stanowisko / Position ]],0))="n/a","n/a",BX325-INDEX(tab_MinKomp[Obsługa maszyn Piovan / Piovan Maschinenbedienung],MATCH($B325,tab_MinKomp[[Stanowisko / Position ]:[Stanowisko / Position ]],0)))</f>
        <v>n/a</v>
      </c>
      <c r="BY326" s="194" t="str">
        <f>IF(INDEX(tab_MinKomp[Obsługa maszyn Engel / Engel Maschinenbedienung],MATCH($B325,tab_MinKomp[[Stanowisko / Position ]:[Stanowisko / Position ]],0))="n/a","n/a",BY325-INDEX(tab_MinKomp[Obsługa maszyn Engel / Engel Maschinenbedienung],MATCH($B325,tab_MinKomp[[Stanowisko / Position ]:[Stanowisko / Position ]],0)))</f>
        <v>n/a</v>
      </c>
      <c r="BZ326" s="194" t="str">
        <f>IF(INDEX(tab_MinKomp[Obsługa maszyn Engel / Engel Maschinenbedienung],MATCH($B325,tab_MinKomp[[Stanowisko / Position ]:[Stanowisko / Position ]],0))="n/a","n/a",BZ325-INDEX(tab_MinKomp[Obsługa maszyn Engel / Engel Maschinenbedienung],MATCH($B325,tab_MinKomp[[Stanowisko / Position ]:[Stanowisko / Position ]],0)))</f>
        <v>n/a</v>
      </c>
      <c r="CA326" s="194">
        <f>IF(INDEX(tab_MinKomp[Eliminacja awarii / Beseitigung von Ausfällen],MATCH($B325,tab_MinKomp[[Stanowisko / Position ]:[Stanowisko / Position ]],0))="n/a","n/a",CA325-INDEX(tab_MinKomp[Eliminacja awarii / Beseitigung von Ausfällen],MATCH($B325,tab_MinKomp[[Stanowisko / Position ]:[Stanowisko / Position ]],0)))</f>
        <v>0</v>
      </c>
      <c r="CB326" s="194" t="str">
        <f>IF(INDEX(tab_MinKomp[Obsługa maszyn ASL / ASL Maschinenbedienung],MATCH($B325,tab_MinKomp[[Stanowisko / Position ]:[Stanowisko / Position ]],0))="n/a","n/a",CB325-INDEX(tab_MinKomp[Obsługa maszyn ASL / ASL Maschinenbedienung],MATCH($B325,tab_MinKomp[[Stanowisko / Position ]:[Stanowisko / Position ]],0)))</f>
        <v>n/a</v>
      </c>
      <c r="CC326" s="194">
        <f>IF(INDEX(tab_MinKomp[Obsługa maszyn Novapax / Novapax Maschinenbedienung],MATCH($B325,tab_MinKomp[[Stanowisko / Position ]:[Stanowisko / Position ]],0))="n/a","n/a",CC325-INDEX(tab_MinKomp[Obsługa maszyn Novapax / Novapax Maschinenbedienung],MATCH($B325,tab_MinKomp[[Stanowisko / Position ]:[Stanowisko / Position ]],0)))</f>
        <v>0</v>
      </c>
      <c r="CD326" s="194">
        <f>IF(INDEX(tab_MinKomp[Obsługa maszyn Novapax / Novapax Maschinenbedienung],MATCH($B325,tab_MinKomp[[Stanowisko / Position ]:[Stanowisko / Position ]],0))="n/a","n/a",CD325-INDEX(tab_MinKomp[Obsługa maszyn Novapax / Novapax Maschinenbedienung],MATCH($B325,tab_MinKomp[[Stanowisko / Position ]:[Stanowisko / Position ]],0)))</f>
        <v>0</v>
      </c>
      <c r="CE326" s="194" t="str">
        <f>IF(INDEX(tab_MinKomp[Obsługa maszyn Piovan / Piovan Maschinenbedienung],MATCH($B325,tab_MinKomp[[Stanowisko / Position ]:[Stanowisko / Position ]],0))="n/a","n/a",CE325-INDEX(tab_MinKomp[Obsługa maszyn Piovan / Piovan Maschinenbedienung],MATCH($B325,tab_MinKomp[[Stanowisko / Position ]:[Stanowisko / Position ]],0)))</f>
        <v>n/a</v>
      </c>
      <c r="CF326" s="194" t="str">
        <f>IF(INDEX(tab_MinKomp[Obsługa maszyn Piovan / Piovan Maschinenbedienung],MATCH($B325,tab_MinKomp[[Stanowisko / Position ]:[Stanowisko / Position ]],0))="n/a","n/a",CF325-INDEX(tab_MinKomp[Obsługa maszyn Piovan / Piovan Maschinenbedienung],MATCH($B325,tab_MinKomp[[Stanowisko / Position ]:[Stanowisko / Position ]],0)))</f>
        <v>n/a</v>
      </c>
      <c r="CG326" s="194">
        <f>IF(INDEX(tab_MinKomp[Eliminacja awarii / Beseitigung von Ausfällen],MATCH($B325,tab_MinKomp[[Stanowisko / Position ]:[Stanowisko / Position ]],0))="n/a","n/a",CG325-INDEX(tab_MinKomp[Eliminacja awarii / Beseitigung von Ausfällen],MATCH($B325,tab_MinKomp[[Stanowisko / Position ]:[Stanowisko / Position ]],0)))</f>
        <v>0</v>
      </c>
      <c r="CH326" s="194" t="str">
        <f>IF(INDEX(tab_MinKomp[Wymagania VDA 6.5 Product / Forderungen],MATCH($B325,tab_MinKomp[[Stanowisko / Position ]:[Stanowisko / Position ]],0))="n/a","n/a",CH325-INDEX(tab_MinKomp[Wymagania VDA 6.5 Product / Forderungen],MATCH($B325,tab_MinKomp[[Stanowisko / Position ]:[Stanowisko / Position ]],0)))</f>
        <v>n/a</v>
      </c>
      <c r="CI326" s="194" t="str">
        <f>IF(INDEX(tab_MinKomp[Wymagania VDA 6.5 Product / Forderungen],MATCH($B325,tab_MinKomp[[Stanowisko / Position ]:[Stanowisko / Position ]],0))="n/a","n/a",CI325-INDEX(tab_MinKomp[Wymagania VDA 6.5 Product / Forderungen],MATCH($B325,tab_MinKomp[[Stanowisko / Position ]:[Stanowisko / Position ]],0)))</f>
        <v>n/a</v>
      </c>
      <c r="CJ326" s="194" t="str">
        <f>IF(INDEX(tab_MinKomp[Wymagania VDA 6.5 Product / Forderungen],MATCH($B325,tab_MinKomp[[Stanowisko / Position ]:[Stanowisko / Position ]],0))="n/a","n/a",CJ325-INDEX(tab_MinKomp[Wymagania VDA 6.5 Product / Forderungen],MATCH($B325,tab_MinKomp[[Stanowisko / Position ]:[Stanowisko / Position ]],0)))</f>
        <v>n/a</v>
      </c>
      <c r="CK326" s="194" t="str">
        <f>IF(INDEX(tab_MinKomp[Wymagania VDA 6.5 Product / Forderungen],MATCH($B325,tab_MinKomp[[Stanowisko / Position ]:[Stanowisko / Position ]],0))="n/a","n/a",CK325-INDEX(tab_MinKomp[Wymagania VDA 6.5 Product / Forderungen],MATCH($B325,tab_MinKomp[[Stanowisko / Position ]:[Stanowisko / Position ]],0)))</f>
        <v>n/a</v>
      </c>
      <c r="CL326" s="194" t="str">
        <f>IF(INDEX(tab_MinKomp[Wymagania VDA 6.5 Product / Forderungen],MATCH($B325,tab_MinKomp[[Stanowisko / Position ]:[Stanowisko / Position ]],0))="n/a","n/a",CL325-INDEX(tab_MinKomp[Wymagania VDA 6.5 Product / Forderungen],MATCH($B325,tab_MinKomp[[Stanowisko / Position ]:[Stanowisko / Position ]],0)))</f>
        <v>n/a</v>
      </c>
      <c r="CM326" s="194" t="str">
        <f>IF(INDEX(tab_MinKomp[Informatyka ogólna (techniczne i systemowe) / Allgemeine IT (Technik und System)],MATCH($B325,tab_MinKomp[[Stanowisko / Position ]:[Stanowisko / Position ]],0))="n/a","n/a",CM325-INDEX(tab_MinKomp[Informatyka ogólna (techniczne i systemowe) / Allgemeine IT (Technik und System)],MATCH($B325,tab_MinKomp[[Stanowisko / Position ]:[Stanowisko / Position ]],0)))</f>
        <v>n/a</v>
      </c>
      <c r="CN326" s="194" t="str">
        <f>IF(INDEX(tab_MinKomp[Sieci komputerowe / Computernetzwerke],MATCH($B325,tab_MinKomp[[Stanowisko / Position ]:[Stanowisko / Position ]],0))="n/a","n/a",CN325-INDEX(tab_MinKomp[Sieci komputerowe / Computernetzwerke],MATCH($B325,tab_MinKomp[[Stanowisko / Position ]:[Stanowisko / Position ]],0)))</f>
        <v>n/a</v>
      </c>
      <c r="CO326" s="194" t="str">
        <f>IF(INDEX(tab_MinKomp[Hardware (komputery PC, drukarki biurowe i etykietowe, telefonia stacjonarna i mobilna) (PC, Drucker, Telefpne, Handys)],MATCH($B325,tab_MinKomp[[Stanowisko / Position ]:[Stanowisko / Position ]],0))="n/a","n/a",CO325-INDEX(tab_MinKomp[Hardware (komputery PC, drukarki biurowe i etykietowe, telefonia stacjonarna i mobilna) (PC, Drucker, Telefpne, Handys)],MATCH($B325,tab_MinKomp[[Stanowisko / Position ]:[Stanowisko / Position ]],0)))</f>
        <v>n/a</v>
      </c>
      <c r="CP326" s="194" t="str">
        <f>IF(INDEX(tab_MinKomp[Software &amp; Systems (MS Office, MS Remote Desktop)],MATCH($B325,tab_MinKomp[[Stanowisko / Position ]:[Stanowisko / Position ]],0))="n/a","n/a",CP325-INDEX(tab_MinKomp[Software &amp; Systems (MS Office, MS Remote Desktop)],MATCH($B325,tab_MinKomp[[Stanowisko / Position ]:[Stanowisko / Position ]],0)))</f>
        <v>n/a</v>
      </c>
      <c r="CQ326" s="194" t="str">
        <f>IF(INDEX(tab_MinKomp[Programowanie obiektowe (PHP) / Objektprogrammierung],MATCH($B325,tab_MinKomp[[Stanowisko / Position ]:[Stanowisko / Position ]],0))="n/a","n/a",CQ325-INDEX(tab_MinKomp[Programowanie obiektowe (PHP) / Objektprogrammierung],MATCH($B325,tab_MinKomp[[Stanowisko / Position ]:[Stanowisko / Position ]],0)))</f>
        <v>n/a</v>
      </c>
      <c r="CR326" s="194" t="str">
        <f>IF(INDEX(tab_MinKomp[Scrum],MATCH($B325,tab_MinKomp[[Stanowisko / Position ]:[Stanowisko / Position ]],0))="n/a","n/a",CR325-INDEX(tab_MinKomp[Scrum],MATCH($B325,tab_MinKomp[[Stanowisko / Position ]:[Stanowisko / Position ]],0)))</f>
        <v>n/a</v>
      </c>
      <c r="CS326" s="194" t="str">
        <f>IF(INDEX(tab_MinKomp[SQL (MySQL)],MATCH($B325,tab_MinKomp[[Stanowisko / Position ]:[Stanowisko / Position ]],0))="n/a","n/a",CS325-INDEX(tab_MinKomp[SQL (MySQL)],MATCH($B325,tab_MinKomp[[Stanowisko / Position ]:[Stanowisko / Position ]],0)))</f>
        <v>n/a</v>
      </c>
      <c r="CT326" s="194" t="str">
        <f>IF(INDEX(tab_MinKomp[Javascript],MATCH($B325,tab_MinKomp[[Stanowisko / Position ]:[Stanowisko / Position ]],0))="n/a","n/a",CT325-INDEX(tab_MinKomp[Javascript],MATCH($B325,tab_MinKomp[[Stanowisko / Position ]:[Stanowisko / Position ]],0)))</f>
        <v>n/a</v>
      </c>
      <c r="CU326" s="194" t="str">
        <f>IF(INDEX(tab_MinKomp[Joomla],MATCH($B325,tab_MinKomp[[Stanowisko / Position ]:[Stanowisko / Position ]],0))="n/a","n/a",CU325-INDEX(tab_MinKomp[Joomla],MATCH($B325,tab_MinKomp[[Stanowisko / Position ]:[Stanowisko / Position ]],0)))</f>
        <v>n/a</v>
      </c>
      <c r="CV326" s="194" t="str">
        <f>IF(INDEX(tab_MinKomp[Bash],MATCH($B325,tab_MinKomp[[Stanowisko / Position ]:[Stanowisko / Position ]],0))="n/a","n/a",CV325-INDEX(tab_MinKomp[Bash],MATCH($B325,tab_MinKomp[[Stanowisko / Position ]:[Stanowisko / Position ]],0)))</f>
        <v>n/a</v>
      </c>
      <c r="CW326" s="194">
        <f>IF(INDEX(tab_MinKomp[Systemy MES (HYDRA / SFMS)],MATCH($B325,tab_MinKomp[[Stanowisko / Position ]:[Stanowisko / Position ]],0))="n/a","n/a",CW325-INDEX(tab_MinKomp[Systemy MES (HYDRA / SFMS)],MATCH($B325,tab_MinKomp[[Stanowisko / Position ]:[Stanowisko / Position ]],0)))</f>
        <v>0</v>
      </c>
      <c r="CX326" s="194" t="str">
        <f>IF(INDEX(tab_MinKomp[HTML / CSS],MATCH($B325,tab_MinKomp[[Stanowisko / Position ]:[Stanowisko / Position ]],0))="n/a","n/a",CX325-INDEX(tab_MinKomp[HTML / CSS],MATCH($B325,tab_MinKomp[[Stanowisko / Position ]:[Stanowisko / Position ]],0)))</f>
        <v>n/a</v>
      </c>
      <c r="CY326" s="194" t="str">
        <f>IF(INDEX(tab_MinKomp[SYSTEM PR],MATCH($B325,tab_MinKomp[[Stanowisko / Position ]:[Stanowisko / Position ]],0))="n/a","n/a",CY325-INDEX(tab_MinKomp[SYSTEM PR],MATCH($B325,tab_MinKomp[[Stanowisko / Position ]:[Stanowisko / Position ]],0)))</f>
        <v>n/a</v>
      </c>
      <c r="CZ326" s="194" t="str">
        <f>IF(INDEX(tab_MinKomp[System Einkauf XP / EBA],MATCH($B325,tab_MinKomp[[Stanowisko / Position ]:[Stanowisko / Position ]],0))="n/a","n/a",CZ325-INDEX(tab_MinKomp[System Einkauf XP / EBA],MATCH($B325,tab_MinKomp[[Stanowisko / Position ]:[Stanowisko / Position ]],0)))</f>
        <v>n/a</v>
      </c>
      <c r="DA326" s="194" t="str">
        <f>IF(INDEX(tab_MinKomp[Techniki negocjacyjne / Verhandlungstechniken],MATCH($B325,tab_MinKomp[[Stanowisko / Position ]:[Stanowisko / Position ]],0))="n/a","n/a",DA325-INDEX(tab_MinKomp[Techniki negocjacyjne / Verhandlungstechniken],MATCH($B325,tab_MinKomp[[Stanowisko / Position ]:[Stanowisko / Position ]],0)))</f>
        <v>n/a</v>
      </c>
      <c r="DB326" s="194" t="str">
        <f>IF(INDEX(tab_MinKomp[Znajomość rynku branżowego / Kenntnis des Industrie Marktes],MATCH($B325,tab_MinKomp[[Stanowisko / Position ]:[Stanowisko / Position ]],0))="n/a","n/a",DB325-INDEX(tab_MinKomp[Znajomość rynku branżowego / Kenntnis des Industrie Marktes],MATCH($B325,tab_MinKomp[[Stanowisko / Position ]:[Stanowisko / Position ]],0)))</f>
        <v>n/a</v>
      </c>
      <c r="DC326" s="194" t="str">
        <f>IF(INDEX(tab_MinKomp[SUPPLIER MANAGEMENT],MATCH($B325,tab_MinKomp[[Stanowisko / Position ]:[Stanowisko / Position ]],0))="n/a","n/a",DC325-INDEX(tab_MinKomp[SUPPLIER MANAGEMENT],MATCH($B325,tab_MinKomp[[Stanowisko / Position ]:[Stanowisko / Position ]],0)))</f>
        <v>n/a</v>
      </c>
      <c r="DD326" s="194" t="str">
        <f>IF(INDEX(tab_MinKomp[SUPPLIER MANAGEMENT],MATCH($B325,tab_MinKomp[[Stanowisko / Position ]:[Stanowisko / Position ]],0))="n/a","n/a",DD325-INDEX(tab_MinKomp[SUPPLIER MANAGEMENT],MATCH($B325,tab_MinKomp[[Stanowisko / Position ]:[Stanowisko / Position ]],0)))</f>
        <v>n/a</v>
      </c>
      <c r="DE326" s="194" t="str">
        <f>IF(INDEX(tab_MinKomp[SUPPLIER MANAGEMENT],MATCH($B325,tab_MinKomp[[Stanowisko / Position ]:[Stanowisko / Position ]],0))="n/a","n/a",DE325-INDEX(tab_MinKomp[SUPPLIER MANAGEMENT],MATCH($B325,tab_MinKomp[[Stanowisko / Position ]:[Stanowisko / Position ]],0)))</f>
        <v>n/a</v>
      </c>
      <c r="DF326" s="194">
        <f>IF(INDEX(tab_MinKomp[LEAN MANAGEMENT],MATCH($B325,tab_MinKomp[[Stanowisko / Position ]:[Stanowisko / Position ]],0))="n/a","n/a",DF325-INDEX(tab_MinKomp[LEAN MANAGEMENT],MATCH($B325,tab_MinKomp[[Stanowisko / Position ]:[Stanowisko / Position ]],0)))</f>
        <v>0</v>
      </c>
      <c r="DG326" s="194" t="str">
        <f>IF(INDEX(tab_MinKomp[PPAP/PSW],MATCH($B325,tab_MinKomp[[Stanowisko / Position ]:[Stanowisko / Position ]],0))="n/a","n/a",DG325-INDEX(tab_MinKomp[PPAP/PSW],MATCH($B325,tab_MinKomp[[Stanowisko / Position ]:[Stanowisko / Position ]],0)))</f>
        <v>n/a</v>
      </c>
      <c r="DH326" s="194" t="str">
        <f>IF(INDEX(tab_MinKomp[SUPPLIER MANAGEMENT],MATCH($B325,tab_MinKomp[[Stanowisko / Position ]:[Stanowisko / Position ]],0))="n/a","n/a",DH325-INDEX(tab_MinKomp[SUPPLIER MANAGEMENT],MATCH($B325,tab_MinKomp[[Stanowisko / Position ]:[Stanowisko / Position ]],0)))</f>
        <v>n/a</v>
      </c>
      <c r="DI326" s="194" t="str">
        <f>IF(INDEX(tab_MinKomp[OBSŁUGA PORTALI KLIENTA / Kundenportale],MATCH($B325,tab_MinKomp[[Stanowisko / Position ]:[Stanowisko / Position ]],0))="n/a","n/a",DI325-INDEX(tab_MinKomp[OBSŁUGA PORTALI KLIENTA / Kundenportale],MATCH($B325,tab_MinKomp[[Stanowisko / Position ]:[Stanowisko / Position ]],0)))</f>
        <v>n/a</v>
      </c>
      <c r="DJ326" s="194" t="str">
        <f>IF(INDEX(tab_MinKomp[Obsługa systemu BABTECQ / BABTECQ System],MATCH($B325,tab_MinKomp[[Stanowisko / Position ]:[Stanowisko / Position ]],0))="n/a","n/a",DJ325-INDEX(tab_MinKomp[Obsługa systemu BABTECQ / BABTECQ System],MATCH($B325,tab_MinKomp[[Stanowisko / Position ]:[Stanowisko / Position ]],0)))</f>
        <v>n/a</v>
      </c>
      <c r="DK326" s="194" t="str">
        <f>IF(INDEX(tab_MinKomp[Rysunek techniczny / technische Zeichnung],MATCH($B325,tab_MinKomp[[Stanowisko / Position ]:[Stanowisko / Position ]],0))="n/a","n/a",DK325-INDEX(tab_MinKomp[Rysunek techniczny / technische Zeichnung],MATCH($B325,tab_MinKomp[[Stanowisko / Position ]:[Stanowisko / Position ]],0)))</f>
        <v>n/a</v>
      </c>
      <c r="DL326" s="194" t="str">
        <f>IF(INDEX(tab_MinKomp[Kalibracja / Kalibrierung],MATCH($B325,tab_MinKomp[[Stanowisko / Position ]:[Stanowisko / Position ]],0))="n/a","n/a",DL325-INDEX(tab_MinKomp[Kalibracja / Kalibrierung],MATCH($B325,tab_MinKomp[[Stanowisko / Position ]:[Stanowisko / Position ]],0)))</f>
        <v>n/a</v>
      </c>
      <c r="DM326" s="194" t="str">
        <f>IF(INDEX(tab_MinKomp[Rekwalifikacja / Requalifizierung],MATCH($B325,tab_MinKomp[[Stanowisko / Position ]:[Stanowisko / Position ]],0))="n/a","n/a",DM325-INDEX(tab_MinKomp[Rekwalifikacja / Requalifizierung],MATCH($B325,tab_MinKomp[[Stanowisko / Position ]:[Stanowisko / Position ]],0)))</f>
        <v>n/a</v>
      </c>
      <c r="DN326" s="190" t="str">
        <f>IF(INDEX(tab_MinKomp[Testy czystości / Reinheitstests],MATCH($B325,tab_MinKomp[[Stanowisko / Position ]:[Stanowisko / Position ]],0))="n/a","n/a",DN325-INDEX(tab_MinKomp[Testy czystości / Reinheitstests],MATCH($B325,tab_MinKomp[[Stanowisko / Position ]:[Stanowisko / Position ]],0)))</f>
        <v>n/a</v>
      </c>
      <c r="DO326" s="190" t="str">
        <f>IF(INDEX(tab_MinKomp[Testy czystości / Reinheitstests],MATCH($B325,tab_MinKomp[[Stanowisko / Position ]:[Stanowisko / Position ]],0))="n/a","n/a",DO325-INDEX(tab_MinKomp[Testy czystości / Reinheitstests],MATCH($B325,tab_MinKomp[[Stanowisko / Position ]:[Stanowisko / Position ]],0)))</f>
        <v>n/a</v>
      </c>
      <c r="DP326" s="190" t="str">
        <f>IF(INDEX(tab_MinKomp[Testy czystości / Reinheitstests],MATCH($B325,tab_MinKomp[[Stanowisko / Position ]:[Stanowisko / Position ]],0))="n/a","n/a",DP325-INDEX(tab_MinKomp[Testy czystości / Reinheitstests],MATCH($B325,tab_MinKomp[[Stanowisko / Position ]:[Stanowisko / Position ]],0)))</f>
        <v>n/a</v>
      </c>
      <c r="DQ326" s="190" t="str">
        <f>IF(INDEX(tab_MinKomp[Testy czystości / Reinheitstests],MATCH($B325,tab_MinKomp[[Stanowisko / Position ]:[Stanowisko / Position ]],0))="n/a","n/a",DQ325-INDEX(tab_MinKomp[Testy czystości / Reinheitstests],MATCH($B325,tab_MinKomp[[Stanowisko / Position ]:[Stanowisko / Position ]],0)))</f>
        <v>n/a</v>
      </c>
      <c r="DR326" s="190" t="str">
        <f>IF(INDEX(tab_MinKomp[Testy czystości / Reinheitstests],MATCH($B325,tab_MinKomp[[Stanowisko / Position ]:[Stanowisko / Position ]],0))="n/a","n/a",DR325-INDEX(tab_MinKomp[Testy czystości / Reinheitstests],MATCH($B325,tab_MinKomp[[Stanowisko / Position ]:[Stanowisko / Position ]],0)))</f>
        <v>n/a</v>
      </c>
      <c r="DS326" s="190" t="str">
        <f>IF(INDEX(tab_MinKomp[Testy czystości / Reinheitstests],MATCH($B325,tab_MinKomp[[Stanowisko / Position ]:[Stanowisko / Position ]],0))="n/a","n/a",DS325-INDEX(tab_MinKomp[Testy czystości / Reinheitstests],MATCH($B325,tab_MinKomp[[Stanowisko / Position ]:[Stanowisko / Position ]],0)))</f>
        <v>n/a</v>
      </c>
      <c r="DT326" s="194" t="str">
        <f>IF(INDEX(tab_MinKomp[SUPPLIER MANAGEMENT],MATCH($B325,tab_MinKomp[[Stanowisko / Position ]:[Stanowisko / Position ]],0))="n/a","n/a",DT325-INDEX(tab_MinKomp[SUPPLIER MANAGEMENT],MATCH($B325,tab_MinKomp[[Stanowisko / Position ]:[Stanowisko / Position ]],0)))</f>
        <v>n/a</v>
      </c>
      <c r="DU326" s="190" t="str">
        <f>IF(INDEX(tab_MinKomp[Testy czystości / Reinheitstests],MATCH($B325,tab_MinKomp[[Stanowisko / Position ]:[Stanowisko / Position ]],0))="n/a","n/a",DU325-INDEX(tab_MinKomp[Testy czystości / Reinheitstests],MATCH($B325,tab_MinKomp[[Stanowisko / Position ]:[Stanowisko / Position ]],0)))</f>
        <v>n/a</v>
      </c>
      <c r="DV326" s="190" t="str">
        <f>IF(INDEX(tab_MinKomp[Testy czystości / Reinheitstests],MATCH($B325,tab_MinKomp[[Stanowisko / Position ]:[Stanowisko / Position ]],0))="n/a","n/a",DV325-INDEX(tab_MinKomp[Testy czystości / Reinheitstests],MATCH($B325,tab_MinKomp[[Stanowisko / Position ]:[Stanowisko / Position ]],0)))</f>
        <v>n/a</v>
      </c>
      <c r="DW326" s="190" t="str">
        <f>IF(INDEX(tab_MinKomp[Testy czystości / Reinheitstests],MATCH($B325,tab_MinKomp[[Stanowisko / Position ]:[Stanowisko / Position ]],0))="n/a","n/a",DW325-INDEX(tab_MinKomp[Testy czystości / Reinheitstests],MATCH($B325,tab_MinKomp[[Stanowisko / Position ]:[Stanowisko / Position ]],0)))</f>
        <v>n/a</v>
      </c>
      <c r="DX326" s="190" t="str">
        <f>IF(INDEX(tab_MinKomp[Testy czystości / Reinheitstests],MATCH($B325,tab_MinKomp[[Stanowisko / Position ]:[Stanowisko / Position ]],0))="n/a","n/a",DX325-INDEX(tab_MinKomp[Testy czystości / Reinheitstests],MATCH($B325,tab_MinKomp[[Stanowisko / Position ]:[Stanowisko / Position ]],0)))</f>
        <v>n/a</v>
      </c>
      <c r="DY326" s="190" t="str">
        <f>IF(INDEX(tab_MinKomp[Testy czystości / Reinheitstests],MATCH($B325,tab_MinKomp[[Stanowisko / Position ]:[Stanowisko / Position ]],0))="n/a","n/a",DY325-INDEX(tab_MinKomp[Testy czystości / Reinheitstests],MATCH($B325,tab_MinKomp[[Stanowisko / Position ]:[Stanowisko / Position ]],0)))</f>
        <v>n/a</v>
      </c>
      <c r="DZ326" s="190" t="str">
        <f>IF(INDEX(tab_MinKomp[Testy czystości / Reinheitstests],MATCH($B325,tab_MinKomp[[Stanowisko / Position ]:[Stanowisko / Position ]],0))="n/a","n/a",DZ325-INDEX(tab_MinKomp[Testy czystości / Reinheitstests],MATCH($B325,tab_MinKomp[[Stanowisko / Position ]:[Stanowisko / Position ]],0)))</f>
        <v>n/a</v>
      </c>
      <c r="EA326" s="194" t="str">
        <f>IF(INDEX(tab_MinKomp[SUPPLIER MANAGEMENT],MATCH($B325,tab_MinKomp[[Stanowisko / Position ]:[Stanowisko / Position ]],0))="n/a","n/a",EA325-INDEX(tab_MinKomp[SUPPLIER MANAGEMENT],MATCH($B325,tab_MinKomp[[Stanowisko / Position ]:[Stanowisko / Position ]],0)))</f>
        <v>n/a</v>
      </c>
      <c r="EB326" s="190" t="str">
        <f>IF(INDEX(tab_MinKomp[Testy czystości / Reinheitstests],MATCH($B325,tab_MinKomp[[Stanowisko / Position ]:[Stanowisko / Position ]],0))="n/a","n/a",EB325-INDEX(tab_MinKomp[Testy czystości / Reinheitstests],MATCH($B325,tab_MinKomp[[Stanowisko / Position ]:[Stanowisko / Position ]],0)))</f>
        <v>n/a</v>
      </c>
      <c r="EC326" s="190" t="str">
        <f>IF(INDEX(tab_MinKomp[Testy czystości / Reinheitstests],MATCH($B325,tab_MinKomp[[Stanowisko / Position ]:[Stanowisko / Position ]],0))="n/a","n/a",EC325-INDEX(tab_MinKomp[Testy czystości / Reinheitstests],MATCH($B325,tab_MinKomp[[Stanowisko / Position ]:[Stanowisko / Position ]],0)))</f>
        <v>n/a</v>
      </c>
      <c r="ED326" s="190" t="str">
        <f>IF(INDEX(tab_MinKomp[Testy czystości / Reinheitstests],MATCH($B325,tab_MinKomp[[Stanowisko / Position ]:[Stanowisko / Position ]],0))="n/a","n/a",ED325-INDEX(tab_MinKomp[Testy czystości / Reinheitstests],MATCH($B325,tab_MinKomp[[Stanowisko / Position ]:[Stanowisko / Position ]],0)))</f>
        <v>n/a</v>
      </c>
      <c r="EE326" s="190" t="str">
        <f>IF(INDEX(tab_MinKomp[Testy czystości / Reinheitstests],MATCH($B325,tab_MinKomp[[Stanowisko / Position ]:[Stanowisko / Position ]],0))="n/a","n/a",EE325-INDEX(tab_MinKomp[Testy czystości / Reinheitstests],MATCH($B325,tab_MinKomp[[Stanowisko / Position ]:[Stanowisko / Position ]],0)))</f>
        <v>n/a</v>
      </c>
      <c r="EF326" s="190" t="str">
        <f>IF(INDEX(tab_MinKomp[Testy czystości / Reinheitstests],MATCH($B325,tab_MinKomp[[Stanowisko / Position ]:[Stanowisko / Position ]],0))="n/a","n/a",EF325-INDEX(tab_MinKomp[Testy czystości / Reinheitstests],MATCH($B325,tab_MinKomp[[Stanowisko / Position ]:[Stanowisko / Position ]],0)))</f>
        <v>n/a</v>
      </c>
      <c r="EG326" s="190" t="str">
        <f>IF(INDEX(tab_MinKomp[Testy czystości / Reinheitstests],MATCH($B325,tab_MinKomp[[Stanowisko / Position ]:[Stanowisko / Position ]],0))="n/a","n/a",EG325-INDEX(tab_MinKomp[Testy czystości / Reinheitstests],MATCH($B325,tab_MinKomp[[Stanowisko / Position ]:[Stanowisko / Position ]],0)))</f>
        <v>n/a</v>
      </c>
      <c r="EH326" s="190" t="str">
        <f>IF(INDEX(tab_MinKomp[Testy czystości / Reinheitstests],MATCH($B325,tab_MinKomp[[Stanowisko / Position ]:[Stanowisko / Position ]],0))="n/a","n/a",EH325-INDEX(tab_MinKomp[Testy czystości / Reinheitstests],MATCH($B325,tab_MinKomp[[Stanowisko / Position ]:[Stanowisko / Position ]],0)))</f>
        <v>n/a</v>
      </c>
      <c r="EI326" s="190" t="str">
        <f>IF(INDEX(tab_MinKomp[Testy czystości / Reinheitstests],MATCH($B325,tab_MinKomp[[Stanowisko / Position ]:[Stanowisko / Position ]],0))="n/a","n/a",EI325-INDEX(tab_MinKomp[Testy czystości / Reinheitstests],MATCH($B325,tab_MinKomp[[Stanowisko / Position ]:[Stanowisko / Position ]],0)))</f>
        <v>n/a</v>
      </c>
      <c r="EJ326" s="190" t="str">
        <f>IF(INDEX(tab_MinKomp[Testy czystości / Reinheitstests],MATCH($B325,tab_MinKomp[[Stanowisko / Position ]:[Stanowisko / Position ]],0))="n/a","n/a",EJ325-INDEX(tab_MinKomp[Testy czystości / Reinheitstests],MATCH($B325,tab_MinKomp[[Stanowisko / Position ]:[Stanowisko / Position ]],0)))</f>
        <v>n/a</v>
      </c>
      <c r="EK326" s="190" t="str">
        <f>IF(INDEX(tab_MinKomp[Testy czystości / Reinheitstests],MATCH($B325,tab_MinKomp[[Stanowisko / Position ]:[Stanowisko / Position ]],0))="n/a","n/a",EK325-INDEX(tab_MinKomp[Testy czystości / Reinheitstests],MATCH($B325,tab_MinKomp[[Stanowisko / Position ]:[Stanowisko / Position ]],0)))</f>
        <v>n/a</v>
      </c>
      <c r="EL326" s="190" t="str">
        <f>IF(INDEX(tab_MinKomp[Testy czystości / Reinheitstests],MATCH($B325,tab_MinKomp[[Stanowisko / Position ]:[Stanowisko / Position ]],0))="n/a","n/a",EL325-INDEX(tab_MinKomp[Testy czystości / Reinheitstests],MATCH($B325,tab_MinKomp[[Stanowisko / Position ]:[Stanowisko / Position ]],0)))</f>
        <v>n/a</v>
      </c>
      <c r="EM326" s="190" t="str">
        <f>IF(INDEX(tab_MinKomp[Testy czystości / Reinheitstests],MATCH($B325,tab_MinKomp[[Stanowisko / Position ]:[Stanowisko / Position ]],0))="n/a","n/a",EM325-INDEX(tab_MinKomp[Testy czystości / Reinheitstests],MATCH($B325,tab_MinKomp[[Stanowisko / Position ]:[Stanowisko / Position ]],0)))</f>
        <v>n/a</v>
      </c>
      <c r="EN326" s="190" t="str">
        <f>IF(INDEX(tab_MinKomp[Testy czystości / Reinheitstests],MATCH($B325,tab_MinKomp[[Stanowisko / Position ]:[Stanowisko / Position ]],0))="n/a","n/a",EN325-INDEX(tab_MinKomp[Testy czystości / Reinheitstests],MATCH($B325,tab_MinKomp[[Stanowisko / Position ]:[Stanowisko / Position ]],0)))</f>
        <v>n/a</v>
      </c>
      <c r="EO326" s="194" t="str">
        <f>IF(INDEX(tab_MinKomp[Konserwacja Rep],MATCH($B325,tab_MinKomp[[Stanowisko / Position ]:[Stanowisko / Position ]],0))="n/a","n/a",EO325-INDEX(tab_MinKomp[Konserwacja Rep],MATCH($B325,tab_MinKomp[[Stanowisko / Position ]:[Stanowisko / Position ]],0)))</f>
        <v>n/a</v>
      </c>
      <c r="EP326" s="194" t="str">
        <f>IF(INDEX(tab_MinKomp[[Konserwacja Engel ]],MATCH($B325,tab_MinKomp[[Stanowisko / Position ]:[Stanowisko / Position ]],0))="n/a","n/a",EP325-INDEX(tab_MinKomp[[Konserwacja Engel ]],MATCH($B325,tab_MinKomp[[Stanowisko / Position ]:[Stanowisko / Position ]],0)))</f>
        <v>n/a</v>
      </c>
      <c r="EQ326" s="194" t="str">
        <f>IF(INDEX(tab_MinKomp[Konserwacja B 50],MATCH($B325,tab_MinKomp[[Stanowisko / Position ]:[Stanowisko / Position ]],0))="n/a","n/a",EQ325-INDEX(tab_MinKomp[Konserwacja B 50],MATCH($B325,tab_MinKomp[[Stanowisko / Position ]:[Stanowisko / Position ]],0)))</f>
        <v>n/a</v>
      </c>
      <c r="ER326" s="194" t="str">
        <f>IF(INDEX(tab_MinKomp[[Konserwacja EOL ]],MATCH($B325,tab_MinKomp[[Stanowisko / Position ]:[Stanowisko / Position ]],0))="n/a","n/a",ER325-INDEX(tab_MinKomp[[Konserwacja EOL ]],MATCH($B325,tab_MinKomp[[Stanowisko / Position ]:[Stanowisko / Position ]],0)))</f>
        <v>n/a</v>
      </c>
      <c r="ES326" s="194" t="str">
        <f>IF(INDEX(tab_MinKomp[Konserwacja Branson],MATCH($B325,tab_MinKomp[[Stanowisko / Position ]:[Stanowisko / Position ]],0))="n/a","n/a",ES325-INDEX(tab_MinKomp[Konserwacja Branson],MATCH($B325,tab_MinKomp[[Stanowisko / Position ]:[Stanowisko / Position ]],0)))</f>
        <v>n/a</v>
      </c>
      <c r="ET326" s="194" t="str">
        <f>IF(INDEX(tab_MinKomp[Konserwacja coolery],MATCH($B325,tab_MinKomp[[Stanowisko / Position ]:[Stanowisko / Position ]],0))="n/a","n/a",ET325-INDEX(tab_MinKomp[Konserwacja coolery],MATCH($B325,tab_MinKomp[[Stanowisko / Position ]:[Stanowisko / Position ]],0)))</f>
        <v>n/a</v>
      </c>
      <c r="EU326" s="194" t="str">
        <f>IF(INDEX(tab_MinKomp[Konserwacja piecy],MATCH($B325,tab_MinKomp[[Stanowisko / Position ]:[Stanowisko / Position ]],0))="n/a","n/a",EU325-INDEX(tab_MinKomp[Konserwacja piecy],MATCH($B325,tab_MinKomp[[Stanowisko / Position ]:[Stanowisko / Position ]],0)))</f>
        <v>n/a</v>
      </c>
      <c r="EV326" s="194" t="str">
        <f>IF(INDEX(tab_MinKomp[Rysunek techniczny- czytanie],MATCH($B325,tab_MinKomp[[Stanowisko / Position ]:[Stanowisko / Position ]],0))="n/a","n/a",EV325-INDEX(tab_MinKomp[Rysunek techniczny- czytanie],MATCH($B325,tab_MinKomp[[Stanowisko / Position ]:[Stanowisko / Position ]],0)))</f>
        <v>n/a</v>
      </c>
      <c r="EW326" s="194" t="str">
        <f>IF(INDEX(tab_MinKomp[Elektryka],MATCH($B325,tab_MinKomp[[Stanowisko / Position ]:[Stanowisko / Position ]],0))="n/a","n/a",EW325-INDEX(tab_MinKomp[Elektryka],MATCH($B325,tab_MinKomp[[Stanowisko / Position ]:[Stanowisko / Position ]],0)))</f>
        <v>n/a</v>
      </c>
      <c r="EX326" s="194" t="str">
        <f>IF(INDEX(tab_MinKomp[Pneumatyka],MATCH($B325,tab_MinKomp[[Stanowisko / Position ]:[Stanowisko / Position ]],0))="n/a","n/a",EX325-INDEX(tab_MinKomp[Pneumatyka],MATCH($B325,tab_MinKomp[[Stanowisko / Position ]:[Stanowisko / Position ]],0)))</f>
        <v>n/a</v>
      </c>
      <c r="EY326" s="194" t="str">
        <f>IF(INDEX(tab_MinKomp[[Hydraulika ]],MATCH($B325,tab_MinKomp[[Stanowisko / Position ]:[Stanowisko / Position ]],0))="n/a","n/a",EY325-INDEX(tab_MinKomp[[Hydraulika ]],MATCH($B325,tab_MinKomp[[Stanowisko / Position ]:[Stanowisko / Position ]],0)))</f>
        <v>n/a</v>
      </c>
      <c r="EZ326" s="194" t="str">
        <f>IF(INDEX(tab_MinKomp[Podciśnienie],MATCH($B325,tab_MinKomp[[Stanowisko / Position ]:[Stanowisko / Position ]],0))="n/a","n/a",EZ325-INDEX(tab_MinKomp[Podciśnienie],MATCH($B325,tab_MinKomp[[Stanowisko / Position ]:[Stanowisko / Position ]],0)))</f>
        <v>n/a</v>
      </c>
      <c r="FA326" s="194" t="str">
        <f>IF(INDEX(tab_MinKomp[Usuwanie awarii],MATCH($B325,tab_MinKomp[[Stanowisko / Position ]:[Stanowisko / Position ]],0))="n/a","n/a",FA325-INDEX(tab_MinKomp[Usuwanie awarii],MATCH($B325,tab_MinKomp[[Stanowisko / Position ]:[Stanowisko / Position ]],0)))</f>
        <v>n/a</v>
      </c>
      <c r="FB326" s="194" t="str">
        <f>IF(INDEX(tab_MinKomp[Obsługa robotów],MATCH($B325,tab_MinKomp[[Stanowisko / Position ]:[Stanowisko / Position ]],0))="n/a","n/a",FB325-INDEX(tab_MinKomp[Obsługa robotów],MATCH($B325,tab_MinKomp[[Stanowisko / Position ]:[Stanowisko / Position ]],0)))</f>
        <v>n/a</v>
      </c>
      <c r="FC326" s="194" t="str">
        <f>IF(INDEX(tab_MinKomp[Obsługa sterowania maszyny],MATCH($B325,tab_MinKomp[[Stanowisko / Position ]:[Stanowisko / Position ]],0))="n/a","n/a",FC325-INDEX(tab_MinKomp[Obsługa sterowania maszyny],MATCH($B325,tab_MinKomp[[Stanowisko / Position ]:[Stanowisko / Position ]],0)))</f>
        <v>n/a</v>
      </c>
      <c r="FD326" s="194" t="str">
        <f>IF(INDEX(tab_MinKomp[Usuwanie przyczyn żródłowych],MATCH($B325,tab_MinKomp[[Stanowisko / Position ]:[Stanowisko / Position ]],0))="n/a","n/a",FD325-INDEX(tab_MinKomp[Usuwanie przyczyn żródłowych],MATCH($B325,tab_MinKomp[[Stanowisko / Position ]:[Stanowisko / Position ]],0)))</f>
        <v>n/a</v>
      </c>
      <c r="FE326" s="194" t="str">
        <f>IF(INDEX(tab_MinKomp[Cmms stosowanie],MATCH($B325,tab_MinKomp[[Stanowisko / Position ]:[Stanowisko / Position ]],0))="n/a","n/a",FE325-INDEX(tab_MinKomp[Cmms stosowanie],MATCH($B325,tab_MinKomp[[Stanowisko / Position ]:[Stanowisko / Position ]],0)))</f>
        <v>n/a</v>
      </c>
      <c r="FF326" s="190" t="str">
        <f>IF(INDEX(tab_MinKomp[Testy czystości / Reinheitstests],MATCH($B325,tab_MinKomp[[Stanowisko / Position ]:[Stanowisko / Position ]],0))="n/a","n/a",FF325-INDEX(tab_MinKomp[Testy czystości / Reinheitstests],MATCH($B325,tab_MinKomp[[Stanowisko / Position ]:[Stanowisko / Position ]],0)))</f>
        <v>n/a</v>
      </c>
      <c r="FG326" s="194" t="str">
        <f>IF(INDEX(tab_MinKomp[Czyszczenie form plastikowych],MATCH($B325,tab_MinKomp[[Stanowisko / Position ]:[Stanowisko / Position ]],0))="n/a","n/a",FG325-INDEX(tab_MinKomp[Czyszczenie form plastikowych],MATCH($B325,tab_MinKomp[[Stanowisko / Position ]:[Stanowisko / Position ]],0)))</f>
        <v>n/a</v>
      </c>
      <c r="FH326" s="194" t="str">
        <f>IF(INDEX(tab_MinKomp[Wymiana form plastik],MATCH($B325,tab_MinKomp[[Stanowisko / Position ]:[Stanowisko / Position ]],0))="n/a","n/a",FH325-INDEX(tab_MinKomp[Wymiana form plastik],MATCH($B325,tab_MinKomp[[Stanowisko / Position ]:[Stanowisko / Position ]],0)))</f>
        <v>n/a</v>
      </c>
      <c r="FI326" s="194" t="str">
        <f>IF(INDEX(tab_MinKomp[Wymiana form guma],MATCH($B325,tab_MinKomp[[Stanowisko / Position ]:[Stanowisko / Position ]],0))="n/a","n/a",FI325-INDEX(tab_MinKomp[Wymiana form guma],MATCH($B325,tab_MinKomp[[Stanowisko / Position ]:[Stanowisko / Position ]],0)))</f>
        <v>n/a</v>
      </c>
      <c r="FJ326" s="194" t="str">
        <f>IF(INDEX(tab_MinKomp[Konserwacja KK],MATCH($B325,tab_MinKomp[[Stanowisko / Position ]:[Stanowisko / Position ]],0))="n/a","n/a",FJ325-INDEX(tab_MinKomp[Konserwacja KK],MATCH($B325,tab_MinKomp[[Stanowisko / Position ]:[Stanowisko / Position ]],0)))</f>
        <v>n/a</v>
      </c>
      <c r="FK326" s="194" t="str">
        <f>IF(INDEX(tab_MinKomp[Konserwacja form guma],MATCH($B325,tab_MinKomp[[Stanowisko / Position ]:[Stanowisko / Position ]],0))="n/a","n/a",FK325-INDEX(tab_MinKomp[Konserwacja form guma],MATCH($B325,tab_MinKomp[[Stanowisko / Position ]:[Stanowisko / Position ]],0)))</f>
        <v>n/a</v>
      </c>
      <c r="FL326" s="194" t="str">
        <f>IF(INDEX(tab_MinKomp[Konserwacja form plastiki],MATCH($B325,tab_MinKomp[[Stanowisko / Position ]:[Stanowisko / Position ]],0))="n/a","n/a",FL325-INDEX(tab_MinKomp[Konserwacja form plastiki],MATCH($B325,tab_MinKomp[[Stanowisko / Position ]:[Stanowisko / Position ]],0)))</f>
        <v>n/a</v>
      </c>
      <c r="FM326" s="194" t="str">
        <f>IF(INDEX(tab_MinKomp[Konserwacja Gorącego Kanału],MATCH($B325,tab_MinKomp[[Stanowisko / Position ]:[Stanowisko / Position ]],0))="n/a","n/a",FM325-INDEX(tab_MinKomp[Konserwacja Gorącego Kanału],MATCH($B325,tab_MinKomp[[Stanowisko / Position ]:[Stanowisko / Position ]],0)))</f>
        <v>n/a</v>
      </c>
      <c r="FN326" s="194" t="str">
        <f>IF(INDEX(tab_MinKomp[MS Office (Excel)],MATCH($B325,tab_MinKomp[[Stanowisko / Position ]:[Stanowisko / Position ]],0))="n/a","n/a",FN325-INDEX(tab_MinKomp[MS Office (Excel)],MATCH($B325,tab_MinKomp[[Stanowisko / Position ]:[Stanowisko / Position ]],0)))</f>
        <v>n/a</v>
      </c>
      <c r="FO326" s="194" t="str">
        <f>IF(INDEX(tab_MinKomp[MS Office (Word)],MATCH($B325,tab_MinKomp[[Stanowisko / Position ]:[Stanowisko / Position ]],0))="n/a","n/a",FO325-INDEX(tab_MinKomp[MS Office (Word)],MATCH($B325,tab_MinKomp[[Stanowisko / Position ]:[Stanowisko / Position ]],0)))</f>
        <v>n/a</v>
      </c>
      <c r="FP326" s="194" t="str">
        <f>IF(INDEX(tab_MinKomp[MS Office (Power Point)],MATCH($B325,tab_MinKomp[[Stanowisko / Position ]:[Stanowisko / Position ]],0))="n/a","n/a",FP325-INDEX(tab_MinKomp[MS Office (Power Point)],MATCH($B325,tab_MinKomp[[Stanowisko / Position ]:[Stanowisko / Position ]],0)))</f>
        <v>n/a</v>
      </c>
      <c r="FQ326" s="196" t="str">
        <f>IF(INDEX(tab_MinKomp[Język angielski / Englisch],MATCH($B325,tab_MinKomp[[Stanowisko / Position ]:[Stanowisko / Position ]],0))="n/a","n/a",FQ325-INDEX(tab_MinKomp[Język angielski / Englisch],MATCH($B325,tab_MinKomp[[Stanowisko / Position ]:[Stanowisko / Position ]],0)))</f>
        <v>n/a</v>
      </c>
      <c r="FR326" s="196" t="str">
        <f>IF(INDEX(tab_MinKomp[Język niemiecki / Deutsch],MATCH($B325,tab_MinKomp[[Stanowisko / Position ]:[Stanowisko / Position ]],0))="n/a","n/a",FR325-INDEX(tab_MinKomp[Język niemiecki / Deutsch],MATCH($B325,tab_MinKomp[[Stanowisko / Position ]:[Stanowisko / Position ]],0)))</f>
        <v>n/a</v>
      </c>
      <c r="FS326" s="194">
        <f>IF(INDEX(tab_MinKomp[Zarządzanie dokumentacją procesową / Process dokumentation management],MATCH($B325,tab_MinKomp[[Stanowisko / Position ]:[Stanowisko / Position ]],0))="n/a","n/a",FS325-INDEX(tab_MinKomp[Zarządzanie dokumentacją procesową / Process dokumentation management],MATCH($B325,tab_MinKomp[[Stanowisko / Position ]:[Stanowisko / Position ]],0)))</f>
        <v>0</v>
      </c>
      <c r="FT326" s="194">
        <f>IF(INDEX(tab_MinKomp[Znajomość procesów z obszaru / Kenntiss der prozesse in dem Bereich],MATCH($B325,tab_MinKomp[[Stanowisko / Position ]:[Stanowisko / Position ]],0))="n/a","n/a",FT325-INDEX(tab_MinKomp[Znajomość procesów z obszaru / Kenntiss der prozesse in dem Bereich],MATCH($B325,tab_MinKomp[[Stanowisko / Position ]:[Stanowisko / Position ]],0)))</f>
        <v>0</v>
      </c>
      <c r="FU326" s="194">
        <f>IF(INDEX(tab_MinKomp[optymalizacja procesów / Prozessoptymalisierung],MATCH($B325,tab_MinKomp[[Stanowisko / Position ]:[Stanowisko / Position ]],0))="n/a","n/a",FU325-INDEX(tab_MinKomp[optymalizacja procesów / Prozessoptymalisierung],MATCH($B325,tab_MinKomp[[Stanowisko / Position ]:[Stanowisko / Position ]],0)))</f>
        <v>0</v>
      </c>
      <c r="FV326" s="194">
        <f>IF(INDEX(tab_MinKomp[Umiejętności szkoleniowe / Trainingsfähigkeiten],MATCH($B325,tab_MinKomp[[Stanowisko / Position ]:[Stanowisko / Position ]],0))="n/a","n/a",FV325-INDEX(tab_MinKomp[Umiejętności szkoleniowe / Trainingsfähigkeiten],MATCH($B325,tab_MinKomp[[Stanowisko / Position ]:[Stanowisko / Position ]],0)))</f>
        <v>0</v>
      </c>
      <c r="FW326" s="194">
        <f>IF(INDEX(tab_MinKomp[Analityczne myślenie, podejście / Analitysches Denken, Einstellung],MATCH($B325,tab_MinKomp[[Stanowisko / Position ]:[Stanowisko / Position ]],0))="n/a","n/a",FW325-INDEX(tab_MinKomp[Analityczne myślenie, podejście / Analitysches Denken, Einstellung],MATCH($B325,tab_MinKomp[[Stanowisko / Position ]:[Stanowisko / Position ]],0)))</f>
        <v>0</v>
      </c>
      <c r="FX326" s="194">
        <f>IF(INDEX(tab_MinKomp[Dokładność, precyzja w dzialaniu / Genauigkeit, Präzision in die Arbeit],MATCH($B325,tab_MinKomp[[Stanowisko / Position ]:[Stanowisko / Position ]],0))="n/a","n/a",FX325-INDEX(tab_MinKomp[Dokładność, precyzja w dzialaniu / Genauigkeit, Präzision in die Arbeit],MATCH($B325,tab_MinKomp[[Stanowisko / Position ]:[Stanowisko / Position ]],0)))</f>
        <v>0</v>
      </c>
      <c r="FY326" s="194">
        <f>IF(INDEX(tab_MinKomp[Dyspozycyjność / Verfügbarkeit],MATCH($B325,tab_MinKomp[[Stanowisko / Position ]:[Stanowisko / Position ]],0))="n/a","n/a",FY325-INDEX(tab_MinKomp[Dyspozycyjność / Verfügbarkeit],MATCH($B325,tab_MinKomp[[Stanowisko / Position ]:[Stanowisko / Position ]],0)))</f>
        <v>0</v>
      </c>
      <c r="FZ326" s="194">
        <f>IF(INDEX(tab_MinKomp[Zaangażowanie / 
Engagement],MATCH($B325,tab_MinKomp[[Stanowisko / Position ]:[Stanowisko / Position ]],0))="n/a","n/a",FZ325-INDEX(tab_MinKomp[Zaangażowanie / 
Engagement],MATCH($B325,tab_MinKomp[[Stanowisko / Position ]:[Stanowisko / Position ]],0)))</f>
        <v>0</v>
      </c>
      <c r="GA326" s="194" t="str">
        <f>IF(INDEX(tab_MinKomp[Konserwacja form guma],MATCH($B325,tab_MinKomp[[Stanowisko / Position ]:[Stanowisko / Position ]],0))="n/a","n/a",GA325-INDEX(tab_MinKomp[Konserwacja form guma],MATCH($B325,tab_MinKomp[[Stanowisko / Position ]:[Stanowisko / Position ]],0)))</f>
        <v>n/a</v>
      </c>
      <c r="GB326" s="194" t="str">
        <f>IF(INDEX(tab_MinKomp[Konserwacja form plastiki],MATCH($B325,tab_MinKomp[[Stanowisko / Position ]:[Stanowisko / Position ]],0))="n/a","n/a",GB325-INDEX(tab_MinKomp[Konserwacja form plastiki],MATCH($B325,tab_MinKomp[[Stanowisko / Position ]:[Stanowisko / Position ]],0)))</f>
        <v>n/a</v>
      </c>
      <c r="GC326" s="194">
        <f>IF(INDEX(tab_MinKomp[Elastyczność w działaniu],MATCH($B325,tab_MinKomp[[Stanowisko / Position ]:[Stanowisko / Position ]],0))="n/a","n/a",GC325-INDEX(tab_MinKomp[Elastyczność w działaniu],MATCH($B325,tab_MinKomp[[Stanowisko / Position ]:[Stanowisko / Position ]],0)))</f>
        <v>0</v>
      </c>
      <c r="GD326" s="194">
        <f>IF(INDEX(tab_MinKomp[Komunikatywność],MATCH($B325,tab_MinKomp[[Stanowisko / Position ]:[Stanowisko / Position ]],0))="n/a","n/a",GD325-INDEX(tab_MinKomp[Komunikatywność],MATCH($B325,tab_MinKomp[[Stanowisko / Position ]:[Stanowisko / Position ]],0)))</f>
        <v>0</v>
      </c>
      <c r="GE326" s="193" t="str">
        <f>IF(INDEX(tab_MinKomp[Motywowanie i budowanie zaangażowania zespołu],MATCH($B325,tab_MinKomp[[Stanowisko / Position ]:[Stanowisko / Position ]],0))="n/a","n/a",GE325-INDEX(tab_MinKomp[Motywowanie i budowanie zaangażowania zespołu],MATCH($B325,tab_MinKomp[[Stanowisko / Position ]:[Stanowisko / Position ]],0)))</f>
        <v>n/a</v>
      </c>
      <c r="GF326" s="186" t="s">
        <v>248</v>
      </c>
      <c r="GG326" s="186" t="s">
        <v>248</v>
      </c>
      <c r="GH326" s="186" t="s">
        <v>248</v>
      </c>
      <c r="GI326" s="186" t="s">
        <v>248</v>
      </c>
      <c r="GJ326" s="186" t="s">
        <v>248</v>
      </c>
      <c r="GK326" s="186" t="s">
        <v>248</v>
      </c>
      <c r="GL326" s="186" t="s">
        <v>248</v>
      </c>
      <c r="GM326" s="186" t="s">
        <v>248</v>
      </c>
      <c r="GN326" s="186" t="s">
        <v>248</v>
      </c>
      <c r="GO326" s="186" t="s">
        <v>248</v>
      </c>
      <c r="GP326" s="186" t="s">
        <v>248</v>
      </c>
      <c r="GQ326" s="186" t="s">
        <v>248</v>
      </c>
      <c r="GR326" s="186" t="s">
        <v>248</v>
      </c>
      <c r="GS326" s="186" t="s">
        <v>248</v>
      </c>
      <c r="GT326" s="186" t="s">
        <v>248</v>
      </c>
      <c r="GU326" s="186" t="s">
        <v>248</v>
      </c>
      <c r="GV326" s="186" t="s">
        <v>248</v>
      </c>
      <c r="GW326" s="186" t="s">
        <v>248</v>
      </c>
      <c r="GX326" s="186" t="s">
        <v>248</v>
      </c>
      <c r="GY326" s="186" t="s">
        <v>248</v>
      </c>
      <c r="GZ326" s="261" t="s">
        <v>248</v>
      </c>
      <c r="HA326" s="261" t="s">
        <v>248</v>
      </c>
      <c r="HB326" s="191">
        <f>SUM(G326:GE326)/(HB325-(SUM(G326:GE326)))</f>
        <v>0</v>
      </c>
    </row>
    <row r="327" spans="1:210" ht="24.9" customHeight="1" x14ac:dyDescent="0.3">
      <c r="A327" s="105" t="s">
        <v>314</v>
      </c>
      <c r="B327" s="105" t="s">
        <v>315</v>
      </c>
      <c r="C327" s="105" t="s">
        <v>433</v>
      </c>
      <c r="D327" s="105">
        <v>302</v>
      </c>
      <c r="E327" s="394" t="s">
        <v>861</v>
      </c>
      <c r="F327" s="185" t="s">
        <v>374</v>
      </c>
      <c r="G327" s="186">
        <v>2</v>
      </c>
      <c r="H327" s="186">
        <v>1</v>
      </c>
      <c r="I327" s="186">
        <v>2</v>
      </c>
      <c r="J327" s="186">
        <v>1</v>
      </c>
      <c r="K327" s="186">
        <v>1</v>
      </c>
      <c r="L327" s="186" t="s">
        <v>248</v>
      </c>
      <c r="M327" s="186" t="s">
        <v>248</v>
      </c>
      <c r="N327" s="186" t="s">
        <v>248</v>
      </c>
      <c r="O327" s="186">
        <v>1</v>
      </c>
      <c r="P327" s="186">
        <v>2</v>
      </c>
      <c r="Q327" s="186" t="s">
        <v>248</v>
      </c>
      <c r="R327" s="186" t="s">
        <v>248</v>
      </c>
      <c r="S327" s="186" t="s">
        <v>248</v>
      </c>
      <c r="T327" s="186" t="s">
        <v>248</v>
      </c>
      <c r="U327" s="186" t="s">
        <v>248</v>
      </c>
      <c r="V327" s="186" t="s">
        <v>248</v>
      </c>
      <c r="W327" s="186" t="s">
        <v>248</v>
      </c>
      <c r="X327" s="186" t="s">
        <v>248</v>
      </c>
      <c r="Y327" s="186" t="s">
        <v>248</v>
      </c>
      <c r="Z327" s="186" t="s">
        <v>248</v>
      </c>
      <c r="AA327" s="186" t="s">
        <v>248</v>
      </c>
      <c r="AB327" s="186" t="s">
        <v>248</v>
      </c>
      <c r="AC327" s="186" t="s">
        <v>248</v>
      </c>
      <c r="AD327" s="186" t="s">
        <v>248</v>
      </c>
      <c r="AE327" s="186" t="s">
        <v>248</v>
      </c>
      <c r="AF327" s="186" t="s">
        <v>248</v>
      </c>
      <c r="AG327" s="186" t="s">
        <v>248</v>
      </c>
      <c r="AH327" s="186" t="s">
        <v>248</v>
      </c>
      <c r="AI327" s="186" t="s">
        <v>248</v>
      </c>
      <c r="AJ327" s="186" t="s">
        <v>248</v>
      </c>
      <c r="AK327" s="186" t="s">
        <v>248</v>
      </c>
      <c r="AL327" s="186">
        <v>2</v>
      </c>
      <c r="AM327" s="186" t="s">
        <v>248</v>
      </c>
      <c r="AN327" s="186" t="s">
        <v>248</v>
      </c>
      <c r="AO327" s="186">
        <v>1</v>
      </c>
      <c r="AP327" s="186" t="s">
        <v>248</v>
      </c>
      <c r="AQ327" s="186">
        <v>1</v>
      </c>
      <c r="AR327" s="186" t="s">
        <v>248</v>
      </c>
      <c r="AS327" s="186" t="s">
        <v>248</v>
      </c>
      <c r="AT327" s="186" t="s">
        <v>248</v>
      </c>
      <c r="AU327" s="186" t="s">
        <v>248</v>
      </c>
      <c r="AV327" s="186">
        <v>2</v>
      </c>
      <c r="AW327" s="186">
        <v>1</v>
      </c>
      <c r="AX327" s="186" t="s">
        <v>248</v>
      </c>
      <c r="AY327" s="186" t="s">
        <v>248</v>
      </c>
      <c r="AZ327" s="186" t="s">
        <v>248</v>
      </c>
      <c r="BA327" s="186" t="s">
        <v>248</v>
      </c>
      <c r="BB327" s="186" t="s">
        <v>248</v>
      </c>
      <c r="BC327" s="186" t="s">
        <v>248</v>
      </c>
      <c r="BD327" s="186" t="s">
        <v>248</v>
      </c>
      <c r="BE327" s="186" t="s">
        <v>248</v>
      </c>
      <c r="BF327" s="186" t="s">
        <v>248</v>
      </c>
      <c r="BG327" s="186" t="s">
        <v>248</v>
      </c>
      <c r="BH327" s="186" t="s">
        <v>248</v>
      </c>
      <c r="BI327" s="186" t="s">
        <v>248</v>
      </c>
      <c r="BJ327" s="186" t="s">
        <v>248</v>
      </c>
      <c r="BK327" s="186" t="s">
        <v>248</v>
      </c>
      <c r="BL327" s="186" t="s">
        <v>248</v>
      </c>
      <c r="BM327" s="186" t="s">
        <v>248</v>
      </c>
      <c r="BN327" s="186" t="s">
        <v>248</v>
      </c>
      <c r="BO327" s="186">
        <v>2</v>
      </c>
      <c r="BP327" s="186" t="s">
        <v>248</v>
      </c>
      <c r="BQ327" s="186" t="s">
        <v>248</v>
      </c>
      <c r="BR327" s="186" t="s">
        <v>248</v>
      </c>
      <c r="BS327" s="186">
        <v>2</v>
      </c>
      <c r="BT327" s="186" t="s">
        <v>248</v>
      </c>
      <c r="BU327" s="186">
        <v>2</v>
      </c>
      <c r="BV327" s="186">
        <v>2</v>
      </c>
      <c r="BW327" s="186">
        <v>2</v>
      </c>
      <c r="BX327" s="186">
        <v>2</v>
      </c>
      <c r="BY327" s="186" t="s">
        <v>248</v>
      </c>
      <c r="BZ327" s="186">
        <v>2</v>
      </c>
      <c r="CA327" s="186">
        <v>2</v>
      </c>
      <c r="CB327" s="186">
        <v>2</v>
      </c>
      <c r="CC327" s="186" t="s">
        <v>248</v>
      </c>
      <c r="CD327" s="186">
        <v>2</v>
      </c>
      <c r="CE327" s="186">
        <v>2</v>
      </c>
      <c r="CF327" s="186">
        <v>2</v>
      </c>
      <c r="CG327" s="186">
        <v>2</v>
      </c>
      <c r="CH327" s="186" t="s">
        <v>248</v>
      </c>
      <c r="CI327" s="186" t="s">
        <v>248</v>
      </c>
      <c r="CJ327" s="186" t="s">
        <v>248</v>
      </c>
      <c r="CK327" s="186" t="s">
        <v>248</v>
      </c>
      <c r="CL327" s="186" t="s">
        <v>248</v>
      </c>
      <c r="CM327" s="186" t="s">
        <v>248</v>
      </c>
      <c r="CN327" s="186" t="s">
        <v>248</v>
      </c>
      <c r="CO327" s="186" t="s">
        <v>248</v>
      </c>
      <c r="CP327" s="186" t="s">
        <v>248</v>
      </c>
      <c r="CQ327" s="186" t="s">
        <v>248</v>
      </c>
      <c r="CR327" s="186" t="s">
        <v>248</v>
      </c>
      <c r="CS327" s="186" t="s">
        <v>248</v>
      </c>
      <c r="CT327" s="186" t="s">
        <v>248</v>
      </c>
      <c r="CU327" s="186" t="s">
        <v>248</v>
      </c>
      <c r="CV327" s="186" t="s">
        <v>248</v>
      </c>
      <c r="CW327" s="186">
        <v>2</v>
      </c>
      <c r="CX327" s="186" t="s">
        <v>248</v>
      </c>
      <c r="CY327" s="186" t="s">
        <v>248</v>
      </c>
      <c r="CZ327" s="186" t="s">
        <v>248</v>
      </c>
      <c r="DA327" s="186" t="s">
        <v>248</v>
      </c>
      <c r="DB327" s="186" t="s">
        <v>248</v>
      </c>
      <c r="DC327" s="186" t="s">
        <v>248</v>
      </c>
      <c r="DD327" s="186" t="s">
        <v>248</v>
      </c>
      <c r="DE327" s="186" t="s">
        <v>248</v>
      </c>
      <c r="DF327" s="186">
        <v>1</v>
      </c>
      <c r="DG327" s="186" t="s">
        <v>248</v>
      </c>
      <c r="DH327" s="186" t="s">
        <v>248</v>
      </c>
      <c r="DI327" s="186" t="s">
        <v>248</v>
      </c>
      <c r="DJ327" s="186" t="s">
        <v>248</v>
      </c>
      <c r="DK327" s="186" t="s">
        <v>248</v>
      </c>
      <c r="DL327" s="186" t="s">
        <v>248</v>
      </c>
      <c r="DM327" s="186" t="s">
        <v>248</v>
      </c>
      <c r="DN327" s="186" t="s">
        <v>248</v>
      </c>
      <c r="DO327" s="186" t="s">
        <v>248</v>
      </c>
      <c r="DP327" s="186" t="s">
        <v>248</v>
      </c>
      <c r="DQ327" s="186" t="s">
        <v>248</v>
      </c>
      <c r="DR327" s="186" t="s">
        <v>248</v>
      </c>
      <c r="DS327" s="186" t="s">
        <v>248</v>
      </c>
      <c r="DT327" s="186" t="s">
        <v>248</v>
      </c>
      <c r="DU327" s="186" t="s">
        <v>248</v>
      </c>
      <c r="DV327" s="186" t="s">
        <v>248</v>
      </c>
      <c r="DW327" s="186" t="s">
        <v>248</v>
      </c>
      <c r="DX327" s="186" t="s">
        <v>248</v>
      </c>
      <c r="DY327" s="186" t="s">
        <v>248</v>
      </c>
      <c r="DZ327" s="186" t="s">
        <v>248</v>
      </c>
      <c r="EA327" s="186" t="s">
        <v>248</v>
      </c>
      <c r="EB327" s="186" t="s">
        <v>248</v>
      </c>
      <c r="EC327" s="186" t="s">
        <v>248</v>
      </c>
      <c r="ED327" s="186" t="s">
        <v>248</v>
      </c>
      <c r="EE327" s="186" t="s">
        <v>248</v>
      </c>
      <c r="EF327" s="186" t="s">
        <v>248</v>
      </c>
      <c r="EG327" s="186" t="s">
        <v>248</v>
      </c>
      <c r="EH327" s="186" t="s">
        <v>248</v>
      </c>
      <c r="EI327" s="186" t="s">
        <v>248</v>
      </c>
      <c r="EJ327" s="186" t="s">
        <v>248</v>
      </c>
      <c r="EK327" s="186" t="s">
        <v>248</v>
      </c>
      <c r="EL327" s="184" t="s">
        <v>248</v>
      </c>
      <c r="EM327" s="184" t="s">
        <v>248</v>
      </c>
      <c r="EN327" s="184" t="s">
        <v>248</v>
      </c>
      <c r="EO327" s="186" t="s">
        <v>248</v>
      </c>
      <c r="EP327" s="186" t="s">
        <v>248</v>
      </c>
      <c r="EQ327" s="186" t="s">
        <v>248</v>
      </c>
      <c r="ER327" s="186" t="s">
        <v>248</v>
      </c>
      <c r="ES327" s="186" t="s">
        <v>248</v>
      </c>
      <c r="ET327" s="186" t="s">
        <v>248</v>
      </c>
      <c r="EU327" s="186" t="s">
        <v>248</v>
      </c>
      <c r="EV327" s="186" t="s">
        <v>248</v>
      </c>
      <c r="EW327" s="186" t="s">
        <v>248</v>
      </c>
      <c r="EX327" s="186" t="s">
        <v>248</v>
      </c>
      <c r="EY327" s="186" t="s">
        <v>248</v>
      </c>
      <c r="EZ327" s="186" t="s">
        <v>248</v>
      </c>
      <c r="FA327" s="186" t="s">
        <v>248</v>
      </c>
      <c r="FB327" s="186" t="s">
        <v>248</v>
      </c>
      <c r="FC327" s="186" t="s">
        <v>248</v>
      </c>
      <c r="FD327" s="186" t="s">
        <v>248</v>
      </c>
      <c r="FE327" s="186" t="s">
        <v>248</v>
      </c>
      <c r="FF327" s="186" t="s">
        <v>248</v>
      </c>
      <c r="FG327" s="186" t="s">
        <v>248</v>
      </c>
      <c r="FH327" s="186" t="s">
        <v>248</v>
      </c>
      <c r="FI327" s="186" t="s">
        <v>248</v>
      </c>
      <c r="FJ327" s="186" t="s">
        <v>248</v>
      </c>
      <c r="FK327" s="186" t="s">
        <v>248</v>
      </c>
      <c r="FL327" s="186" t="s">
        <v>248</v>
      </c>
      <c r="FM327" s="186" t="s">
        <v>248</v>
      </c>
      <c r="FN327" s="186" t="s">
        <v>248</v>
      </c>
      <c r="FO327" s="186" t="s">
        <v>248</v>
      </c>
      <c r="FP327" s="186" t="s">
        <v>248</v>
      </c>
      <c r="FQ327" s="187" t="s">
        <v>248</v>
      </c>
      <c r="FR327" s="187" t="s">
        <v>248</v>
      </c>
      <c r="FS327" s="186">
        <v>2</v>
      </c>
      <c r="FT327" s="186">
        <v>2</v>
      </c>
      <c r="FU327" s="186">
        <v>2</v>
      </c>
      <c r="FV327" s="186">
        <v>1</v>
      </c>
      <c r="FW327" s="186">
        <v>1</v>
      </c>
      <c r="FX327" s="186">
        <v>2</v>
      </c>
      <c r="FY327" s="186">
        <v>2</v>
      </c>
      <c r="FZ327" s="186">
        <v>2</v>
      </c>
      <c r="GA327" s="186" t="s">
        <v>248</v>
      </c>
      <c r="GB327" s="186" t="s">
        <v>248</v>
      </c>
      <c r="GC327" s="186">
        <v>2</v>
      </c>
      <c r="GD327" s="186">
        <v>1</v>
      </c>
      <c r="GE327" s="186" t="s">
        <v>248</v>
      </c>
      <c r="GF327" s="186" t="s">
        <v>248</v>
      </c>
      <c r="GG327" s="186" t="s">
        <v>248</v>
      </c>
      <c r="GH327" s="186" t="s">
        <v>248</v>
      </c>
      <c r="GI327" s="186" t="s">
        <v>248</v>
      </c>
      <c r="GJ327" s="186" t="s">
        <v>248</v>
      </c>
      <c r="GK327" s="186" t="s">
        <v>248</v>
      </c>
      <c r="GL327" s="186" t="s">
        <v>248</v>
      </c>
      <c r="GM327" s="186" t="s">
        <v>248</v>
      </c>
      <c r="GN327" s="186" t="s">
        <v>248</v>
      </c>
      <c r="GO327" s="186" t="s">
        <v>248</v>
      </c>
      <c r="GP327" s="186" t="s">
        <v>248</v>
      </c>
      <c r="GQ327" s="186" t="s">
        <v>248</v>
      </c>
      <c r="GR327" s="186" t="s">
        <v>248</v>
      </c>
      <c r="GS327" s="186" t="s">
        <v>248</v>
      </c>
      <c r="GT327" s="186" t="s">
        <v>248</v>
      </c>
      <c r="GU327" s="186" t="s">
        <v>248</v>
      </c>
      <c r="GV327" s="186" t="s">
        <v>248</v>
      </c>
      <c r="GW327" s="186" t="s">
        <v>248</v>
      </c>
      <c r="GX327" s="186" t="s">
        <v>248</v>
      </c>
      <c r="GY327" s="186" t="s">
        <v>248</v>
      </c>
      <c r="GZ327" s="261" t="s">
        <v>248</v>
      </c>
      <c r="HA327" s="261" t="s">
        <v>248</v>
      </c>
      <c r="HB327" s="188">
        <f t="shared" ref="HB327" si="229">SUM(G327:GE327)</f>
        <v>63</v>
      </c>
    </row>
    <row r="328" spans="1:210" ht="24.9" customHeight="1" thickBot="1" x14ac:dyDescent="0.35">
      <c r="A328" s="108" t="str">
        <f t="shared" ref="A328:A330" si="230">A327</f>
        <v>Prod.-Q-1</v>
      </c>
      <c r="B328" s="108" t="str">
        <f t="shared" ref="B328:B330" si="231">B327</f>
        <v>Pracownik Produkcji</v>
      </c>
      <c r="C328" s="108" t="str">
        <f t="shared" ref="C328:C330" si="232">C327</f>
        <v>RS</v>
      </c>
      <c r="D328" s="108">
        <f t="shared" ref="D328:D330" si="233">D327</f>
        <v>302</v>
      </c>
      <c r="E328" s="395"/>
      <c r="F328" s="189" t="s">
        <v>375</v>
      </c>
      <c r="G328" s="192">
        <f>IF(INDEX(tab_MinKomp[Przepisy BHP / BHP Vorschriften],MATCH($B327,tab_MinKomp[[Stanowisko / Position ]:[Stanowisko / Position ]],0))="n/a","n/a",G327-INDEX(tab_MinKomp[Przepisy BHP / BHP Vorschriften],MATCH($B327,tab_MinKomp[[Stanowisko / Position ]:[Stanowisko / Position ]],0)))</f>
        <v>0</v>
      </c>
      <c r="H328" s="193">
        <f>IF(INDEX(tab_MinKomp[Przepisy PPOŻ / Brandschutzbestimmungen],MATCH($B327,tab_MinKomp[[Stanowisko / Position ]:[Stanowisko / Position ]],0))="n/a","n/a",H327-INDEX(tab_MinKomp[Przepisy PPOŻ / Brandschutzbestimmungen],MATCH($B327,tab_MinKomp[[Stanowisko / Position ]:[Stanowisko / Position ]],0)))</f>
        <v>0</v>
      </c>
      <c r="I328" s="193">
        <f>IF(INDEX(tab_MinKomp[Ryzyko zawodowe na stanowiskach pracyv/ Berufliche Risiken an Arbeitsstellen],MATCH($B327,tab_MinKomp[[Stanowisko / Position ]:[Stanowisko / Position ]],0))="n/a","n/a",I327-INDEX(tab_MinKomp[Ryzyko zawodowe na stanowiskach pracyv/ Berufliche Risiken an Arbeitsstellen],MATCH($B327,tab_MinKomp[[Stanowisko / Position ]:[Stanowisko / Position ]],0)))</f>
        <v>0</v>
      </c>
      <c r="J328" s="193">
        <f>IF(INDEX(tab_MinKomp[Gospodarka substancjami niebezpiecznymi / Gefahrstoffmanagement],MATCH($B327,tab_MinKomp[[Stanowisko / Position ]:[Stanowisko / Position ]],0))="n/a","n/a",J327-INDEX(tab_MinKomp[Gospodarka substancjami niebezpiecznymi / Gefahrstoffmanagement],MATCH($B327,tab_MinKomp[[Stanowisko / Position ]:[Stanowisko / Position ]],0)))</f>
        <v>0</v>
      </c>
      <c r="K328" s="193">
        <f>IF(INDEX(tab_MinKomp[Gospodarka odpadami / Abfallwirtschaft],MATCH($B327,tab_MinKomp[[Stanowisko / Position ]:[Stanowisko / Position ]],0))="n/a","n/a",K327-INDEX(tab_MinKomp[Gospodarka odpadami / Abfallwirtschaft],MATCH($B327,tab_MinKomp[[Stanowisko / Position ]:[Stanowisko / Position ]],0)))</f>
        <v>0</v>
      </c>
      <c r="L328" s="194" t="str">
        <f>IF(INDEX(tab_MinKomp[Przepisy kodeksu pracy / Bestimmungen des Arbeitsgesetzes],MATCH($B327,tab_MinKomp[[Stanowisko / Position ]:[Stanowisko / Position ]],0))="n/a","n/a",L327-INDEX(tab_MinKomp[Przepisy kodeksu pracy / Bestimmungen des Arbeitsgesetzes],MATCH($B327,tab_MinKomp[[Stanowisko / Position ]:[Stanowisko / Position ]],0)))</f>
        <v>n/a</v>
      </c>
      <c r="M328" s="195" t="str">
        <f>IF(INDEX(tab_MinKomp[Przepisy o ub.społ. ZUS  / Sozialversicherungsvorschriften],MATCH($B327,tab_MinKomp[[Stanowisko / Position ]:[Stanowisko / Position ]],0))="n/a","n/a",M327-INDEX(tab_MinKomp[Przepisy o ub.społ. ZUS  / Sozialversicherungsvorschriften],MATCH($B327,tab_MinKomp[[Stanowisko / Position ]:[Stanowisko / Position ]],0)))</f>
        <v>n/a</v>
      </c>
      <c r="N328" s="194" t="str">
        <f>IF(INDEX(tab_MinKomp[PRZEPISY O PDOF /persönlich Einkommensteuergesetz ],MATCH($B327,tab_MinKomp[[Stanowisko / Position ]:[Stanowisko / Position ]],0))="n/a","n/a",N327-INDEX(tab_MinKomp[PRZEPISY O PDOF /persönlich Einkommensteuergesetz ],MATCH($B327,tab_MinKomp[[Stanowisko / Position ]:[Stanowisko / Position ]],0)))</f>
        <v>n/a</v>
      </c>
      <c r="O328" s="194">
        <f>IF(INDEX(tab_MinKomp[Regulamin pracy / Arbeitsordnung],MATCH($B327,tab_MinKomp[[Stanowisko / Position ]:[Stanowisko / Position ]],0))="n/a","n/a",O327-INDEX(tab_MinKomp[Regulamin pracy / Arbeitsordnung],MATCH($B327,tab_MinKomp[[Stanowisko / Position ]:[Stanowisko / Position ]],0)))</f>
        <v>0</v>
      </c>
      <c r="P328" s="194">
        <f>IF(INDEX(tab_MinKomp[Regulamin wynagradzania / Vergütungsordnung],MATCH($B327,tab_MinKomp[[Stanowisko / Position ]:[Stanowisko / Position ]],0))="n/a","n/a",P327-INDEX(tab_MinKomp[Regulamin wynagradzania / Vergütungsordnung],MATCH($B327,tab_MinKomp[[Stanowisko / Position ]:[Stanowisko / Position ]],0)))</f>
        <v>1</v>
      </c>
      <c r="Q328" s="194" t="str">
        <f>IF(INDEX(tab_MinKomp[System R2PŁATNIK PRO: Płace / Lohnabrechnung],MATCH($B327,tab_MinKomp[[Stanowisko / Position ]:[Stanowisko / Position ]],0))="n/a","n/a",Q327-INDEX(tab_MinKomp[System R2PŁATNIK PRO: Płace / Lohnabrechnung],MATCH($B327,tab_MinKomp[[Stanowisko / Position ]:[Stanowisko / Position ]],0)))</f>
        <v>n/a</v>
      </c>
      <c r="R328" s="194" t="str">
        <f>IF(INDEX(tab_MinKomp[SystemR2PŁATNIK PRO: KADRY / Personaldaten],MATCH($B327,tab_MinKomp[[Stanowisko / Position ]:[Stanowisko / Position ]],0))="n/a","n/a",R327-INDEX(tab_MinKomp[SystemR2PŁATNIK PRO: KADRY / Personaldaten],MATCH($B327,tab_MinKomp[[Stanowisko / Position ]:[Stanowisko / Position ]],0)))</f>
        <v>n/a</v>
      </c>
      <c r="S328" s="194" t="str">
        <f>IF(INDEX(tab_MinKomp[SYSTEM R2PŁATNIK PRO: zarządzanie pracownikami / Arbeitsverwaltung],MATCH($B327,tab_MinKomp[[Stanowisko / Position ]:[Stanowisko / Position ]],0))="n/a","n/a",S327-INDEX(tab_MinKomp[SYSTEM R2PŁATNIK PRO: zarządzanie pracownikami / Arbeitsverwaltung],MATCH($B327,tab_MinKomp[[Stanowisko / Position ]:[Stanowisko / Position ]],0)))</f>
        <v>n/a</v>
      </c>
      <c r="T328" s="194" t="str">
        <f>IF(INDEX(tab_MinKomp[Doradztwo, wsparcie personalne / Personalberatung und Unterstützung],MATCH($B327,tab_MinKomp[[Stanowisko / Position ]:[Stanowisko / Position ]],0))="n/a","n/a",T327-INDEX(tab_MinKomp[Doradztwo, wsparcie personalne / Personalberatung und Unterstützung],MATCH($B327,tab_MinKomp[[Stanowisko / Position ]:[Stanowisko / Position ]],0)))</f>
        <v>n/a</v>
      </c>
      <c r="U328" s="194" t="str">
        <f>IF(INDEX(tab_MinKomp[Przepisy o podatku VAT / MwSt.- Gesetz],MATCH($B327,tab_MinKomp[[Stanowisko / Position ]:[Stanowisko / Position ]],0))="n/a","n/a",U327-INDEX(tab_MinKomp[Przepisy o podatku VAT / MwSt.- Gesetz],MATCH($B327,tab_MinKomp[[Stanowisko / Position ]:[Stanowisko / Position ]],0)))</f>
        <v>n/a</v>
      </c>
      <c r="V328" s="194" t="str">
        <f>IF(INDEX(tab_MinKomp[PrzepisyPDOP / geschäftlich Einkommensteuergesetz],MATCH($B327,tab_MinKomp[[Stanowisko / Position ]:[Stanowisko / Position ]],0))="n/a","n/a",V327-INDEX(tab_MinKomp[PrzepisyPDOP / geschäftlich Einkommensteuergesetz],MATCH($B327,tab_MinKomp[[Stanowisko / Position ]:[Stanowisko / Position ]],0)))</f>
        <v>n/a</v>
      </c>
      <c r="W328" s="194" t="str">
        <f>IF(INDEX(tab_MinKomp[System BAAN / FINANSE (FIBU)],MATCH($B327,tab_MinKomp[[Stanowisko / Position ]:[Stanowisko / Position ]],0))="n/a","n/a",W327-INDEX(tab_MinKomp[System BAAN / FINANSE (FIBU)],MATCH($B327,tab_MinKomp[[Stanowisko / Position ]:[Stanowisko / Position ]],0)))</f>
        <v>n/a</v>
      </c>
      <c r="X328" s="194" t="str">
        <f>IF(INDEX(tab_MinKomp[Systemy pomocnicze / Hilfssysteme(STOCKPROGRAM, KALK2000 etc.)],MATCH($B327,tab_MinKomp[[Stanowisko / Position ]:[Stanowisko / Position ]],0))="n/a","n/a",X327-INDEX(tab_MinKomp[Systemy pomocnicze / Hilfssysteme(STOCKPROGRAM, KALK2000 etc.)],MATCH($B327,tab_MinKomp[[Stanowisko / Position ]:[Stanowisko / Position ]],0)))</f>
        <v>n/a</v>
      </c>
      <c r="Y328" s="194" t="str">
        <f>IF(INDEX(tab_MinKomp[Polityka rachunkowości / Buchführungspolitik],MATCH($B327,tab_MinKomp[[Stanowisko / Position ]:[Stanowisko / Position ]],0))="n/a","n/a",Y327-INDEX(tab_MinKomp[Polityka rachunkowości / Buchführungspolitik],MATCH($B327,tab_MinKomp[[Stanowisko / Position ]:[Stanowisko / Position ]],0)))</f>
        <v>n/a</v>
      </c>
      <c r="Z328" s="194" t="str">
        <f>IF(INDEX(tab_MinKomp[Ustawa o rachunkowości / Rechnungslegungsgesetz],MATCH($B327,tab_MinKomp[[Stanowisko / Position ]:[Stanowisko / Position ]],0))="n/a","n/a",Z327-INDEX(tab_MinKomp[Ustawa o rachunkowości / Rechnungslegungsgesetz],MATCH($B327,tab_MinKomp[[Stanowisko / Position ]:[Stanowisko / Position ]],0)))</f>
        <v>n/a</v>
      </c>
      <c r="AA328" s="194" t="str">
        <f>IF(INDEX(tab_MinKomp[WORKFLOW - TS-100],MATCH($B327,tab_MinKomp[[Stanowisko / Position ]:[Stanowisko / Position ]],0))="n/a","n/a",AA327-INDEX(tab_MinKomp[WORKFLOW - TS-100],MATCH($B327,tab_MinKomp[[Stanowisko / Position ]:[Stanowisko / Position ]],0)))</f>
        <v>n/a</v>
      </c>
      <c r="AB328" s="194" t="str">
        <f>IF(INDEX(tab_MinKomp[WORKFLOW - SFMS],MATCH($B327,tab_MinKomp[[Stanowisko / Position ]:[Stanowisko / Position ]],0))="n/a","n/a",AB327-INDEX(tab_MinKomp[WORKFLOW - SFMS],MATCH($B327,tab_MinKomp[[Stanowisko / Position ]:[Stanowisko / Position ]],0)))</f>
        <v>n/a</v>
      </c>
      <c r="AC328" s="194" t="str">
        <f>IF(INDEX(tab_MinKomp[System ISO 9001:2015],MATCH($B327,tab_MinKomp[[Stanowisko / Position ]:[Stanowisko / Position ]],0))="n/a","n/a",AC327-INDEX(tab_MinKomp[System ISO 9001:2015],MATCH($B327,tab_MinKomp[[Stanowisko / Position ]:[Stanowisko / Position ]],0)))</f>
        <v>n/a</v>
      </c>
      <c r="AD328" s="194" t="str">
        <f>IF(INDEX(tab_MinKomp[System ISO 9001:2015],MATCH($B327,tab_MinKomp[[Stanowisko / Position ]:[Stanowisko / Position ]],0))="n/a","n/a",AD327-INDEX(tab_MinKomp[System ISO 9001:2015],MATCH($B327,tab_MinKomp[[Stanowisko / Position ]:[Stanowisko / Position ]],0)))</f>
        <v>n/a</v>
      </c>
      <c r="AE328" s="194" t="str">
        <f>IF(INDEX(tab_MinKomp[System ISO 9001:2015],MATCH($B327,tab_MinKomp[[Stanowisko / Position ]:[Stanowisko / Position ]],0))="n/a","n/a",AE327-INDEX(tab_MinKomp[System ISO 9001:2015],MATCH($B327,tab_MinKomp[[Stanowisko / Position ]:[Stanowisko / Position ]],0)))</f>
        <v>n/a</v>
      </c>
      <c r="AF328" s="194" t="str">
        <f>IF(INDEX(tab_MinKomp[System ISO 9001:2015],MATCH($B327,tab_MinKomp[[Stanowisko / Position ]:[Stanowisko / Position ]],0))="n/a","n/a",AF327-INDEX(tab_MinKomp[System ISO 9001:2015],MATCH($B327,tab_MinKomp[[Stanowisko / Position ]:[Stanowisko / Position ]],0)))</f>
        <v>n/a</v>
      </c>
      <c r="AG328" s="194" t="str">
        <f>IF(INDEX(tab_MinKomp[Wymagania VDA 6.3 Process / Forderungen],MATCH($B327,tab_MinKomp[[Stanowisko / Position ]:[Stanowisko / Position ]],0))="n/a","n/a",AG327-INDEX(tab_MinKomp[Wymagania VDA 6.3 Process / Forderungen],MATCH($B327,tab_MinKomp[[Stanowisko / Position ]:[Stanowisko / Position ]],0)))</f>
        <v>n/a</v>
      </c>
      <c r="AH328" s="194" t="str">
        <f>IF(INDEX(tab_MinKomp[Wymagania VDA 6.5 Product / Forderungen],MATCH($B327,tab_MinKomp[[Stanowisko / Position ]:[Stanowisko / Position ]],0))="n/a","n/a",AH327-INDEX(tab_MinKomp[Wymagania VDA 6.5 Product / Forderungen],MATCH($B327,tab_MinKomp[[Stanowisko / Position ]:[Stanowisko / Position ]],0)))</f>
        <v>n/a</v>
      </c>
      <c r="AI328" s="194" t="str">
        <f>IF(INDEX(tab_MinKomp[System ISO 9001:2015],MATCH($B327,tab_MinKomp[[Stanowisko / Position ]:[Stanowisko / Position ]],0))="n/a","n/a",AI327-INDEX(tab_MinKomp[System ISO 9001:2015],MATCH($B327,tab_MinKomp[[Stanowisko / Position ]:[Stanowisko / Position ]],0)))</f>
        <v>n/a</v>
      </c>
      <c r="AJ328" s="194" t="str">
        <f>IF(INDEX(tab_MinKomp[Auditor systemu ISO 17021:2018],MATCH($B327,tab_MinKomp[[Stanowisko / Position ]:[Stanowisko / Position ]],0))="n/a","n/a",AJ327-INDEX(tab_MinKomp[Auditor systemu ISO 17021:2018],MATCH($B327,tab_MinKomp[[Stanowisko / Position ]:[Stanowisko / Position ]],0)))</f>
        <v>n/a</v>
      </c>
      <c r="AK328" s="194" t="str">
        <f>IF(INDEX(tab_MinKomp[Pełnomocnik systemu / Systemvertreter],MATCH($B327,tab_MinKomp[[Stanowisko / Position ]:[Stanowisko / Position ]],0))="n/a","n/a",AK327-INDEX(tab_MinKomp[Pełnomocnik systemu / Systemvertreter],MATCH($B327,tab_MinKomp[[Stanowisko / Position ]:[Stanowisko / Position ]],0)))</f>
        <v>n/a</v>
      </c>
      <c r="AL328" s="194">
        <f>IF(INDEX(tab_MinKomp[Polityka Etyczna - Compliance],MATCH($B327,tab_MinKomp[[Stanowisko / Position ]:[Stanowisko / Position ]],0))="n/a","n/a",AL327-INDEX(tab_MinKomp[Polityka Etyczna - Compliance],MATCH($B327,tab_MinKomp[[Stanowisko / Position ]:[Stanowisko / Position ]],0)))</f>
        <v>1</v>
      </c>
      <c r="AM328" s="194" t="str">
        <f>IF(INDEX(tab_MinKomp[WDRAŻANIE NOWYCH PROJEKTÓW/ PROCEDURA CTM],MATCH($B327,tab_MinKomp[[Stanowisko / Position ]:[Stanowisko / Position ]],0))="n/a","n/a",AM327-INDEX(tab_MinKomp[WDRAŻANIE NOWYCH PROJEKTÓW/ PROCEDURA CTM],MATCH($B327,tab_MinKomp[[Stanowisko / Position ]:[Stanowisko / Position ]],0)))</f>
        <v>n/a</v>
      </c>
      <c r="AN328" s="194" t="str">
        <f>IF(INDEX(tab_MinKomp[KAMIENIE MILOWE MSL/PIFF],MATCH($B327,tab_MinKomp[[Stanowisko / Position ]:[Stanowisko / Position ]],0))="n/a","n/a",AN327-INDEX(tab_MinKomp[KAMIENIE MILOWE MSL/PIFF],MATCH($B327,tab_MinKomp[[Stanowisko / Position ]:[Stanowisko / Position ]],0)))</f>
        <v>n/a</v>
      </c>
      <c r="AO328" s="194">
        <f>IF(INDEX(tab_MinKomp[CP],MATCH($B327,tab_MinKomp[[Stanowisko / Position ]:[Stanowisko / Position ]],0))="n/a","n/a",AO327-INDEX(tab_MinKomp[CP],MATCH($B327,tab_MinKomp[[Stanowisko / Position ]:[Stanowisko / Position ]],0)))</f>
        <v>0</v>
      </c>
      <c r="AP328" s="194" t="str">
        <f>IF(INDEX(tab_MinKomp[FMEA],MATCH($B327,tab_MinKomp[[Stanowisko / Position ]:[Stanowisko / Position ]],0))="n/a","n/a",AP327-INDEX(tab_MinKomp[FMEA],MATCH($B327,tab_MinKomp[[Stanowisko / Position ]:[Stanowisko / Position ]],0)))</f>
        <v>n/a</v>
      </c>
      <c r="AQ328" s="194">
        <f>IF(INDEX(tab_MinKomp[FLOW CHART],MATCH($B327,tab_MinKomp[[Stanowisko / Position ]:[Stanowisko / Position ]],0))="n/a","n/a",AQ327-INDEX(tab_MinKomp[FLOW CHART],MATCH($B327,tab_MinKomp[[Stanowisko / Position ]:[Stanowisko / Position ]],0)))</f>
        <v>0</v>
      </c>
      <c r="AR328" s="194" t="str">
        <f>IF(INDEX(tab_MinKomp[APQP],MATCH($B327,tab_MinKomp[[Stanowisko / Position ]:[Stanowisko / Position ]],0))="n/a","n/a",AR327-INDEX(tab_MinKomp[APQP],MATCH($B327,tab_MinKomp[[Stanowisko / Position ]:[Stanowisko / Position ]],0)))</f>
        <v>n/a</v>
      </c>
      <c r="AS328" s="194" t="str">
        <f>IF(INDEX(tab_MinKomp[MSA],MATCH($B327,tab_MinKomp[[Stanowisko / Position ]:[Stanowisko / Position ]],0))="n/a","n/a",AS327-INDEX(tab_MinKomp[MSA],MATCH($B327,tab_MinKomp[[Stanowisko / Position ]:[Stanowisko / Position ]],0)))</f>
        <v>n/a</v>
      </c>
      <c r="AT328" s="194" t="str">
        <f>IF(INDEX(tab_MinKomp[SPC],MATCH($B327,tab_MinKomp[[Stanowisko / Position ]:[Stanowisko / Position ]],0))="n/a","n/a",AT327-INDEX(tab_MinKomp[SPC],MATCH($B327,tab_MinKomp[[Stanowisko / Position ]:[Stanowisko / Position ]],0)))</f>
        <v>n/a</v>
      </c>
      <c r="AU328" s="194" t="str">
        <f>IF(INDEX(tab_MinKomp[CSR (SPECYFICZNE WYMAGANIA KLIENTA)],MATCH($B327,tab_MinKomp[[Stanowisko / Position ]:[Stanowisko / Position ]],0))="n/a","n/a",AU327-INDEX(tab_MinKomp[CSR (SPECYFICZNE WYMAGANIA KLIENTA)],MATCH($B327,tab_MinKomp[[Stanowisko / Position ]:[Stanowisko / Position ]],0)))</f>
        <v>n/a</v>
      </c>
      <c r="AV328" s="194">
        <f>IF(INDEX(tab_MinKomp[5S],MATCH($B327,tab_MinKomp[[Stanowisko / Position ]:[Stanowisko / Position ]],0))="n/a","n/a",AV327-INDEX(tab_MinKomp[5S],MATCH($B327,tab_MinKomp[[Stanowisko / Position ]:[Stanowisko / Position ]],0)))</f>
        <v>0</v>
      </c>
      <c r="AW328" s="194">
        <f>IF(INDEX(tab_MinKomp[LEAN MANAGEMENT],MATCH($B327,tab_MinKomp[[Stanowisko / Position ]:[Stanowisko / Position ]],0))="n/a","n/a",AW327-INDEX(tab_MinKomp[LEAN MANAGEMENT],MATCH($B327,tab_MinKomp[[Stanowisko / Position ]:[Stanowisko / Position ]],0)))</f>
        <v>0</v>
      </c>
      <c r="AX328" s="194" t="str">
        <f>IF(INDEX(tab_MinKomp[5R],MATCH($B327,tab_MinKomp[[Stanowisko / Position ]:[Stanowisko / Position ]],0))="n/a","n/a",AX327-INDEX(tab_MinKomp[5R],MATCH($B327,tab_MinKomp[[Stanowisko / Position ]:[Stanowisko / Position ]],0)))</f>
        <v>n/a</v>
      </c>
      <c r="AY328" s="194" t="str">
        <f>IF(INDEX(tab_MinKomp[Six Sigma],MATCH($B327,tab_MinKomp[[Stanowisko / Position ]:[Stanowisko / Position ]],0))="n/a","n/a",AY327-INDEX(tab_MinKomp[Six Sigma],MATCH($B327,tab_MinKomp[[Stanowisko / Position ]:[Stanowisko / Position ]],0)))</f>
        <v>n/a</v>
      </c>
      <c r="AZ328" s="194" t="str">
        <f>IF(INDEX(tab_MinKomp[System BAAN / Distribution &amp; Supply Chain],MATCH($B327,tab_MinKomp[[Stanowisko / Position ]:[Stanowisko / Position ]],0))="n/a","n/a",AZ327-INDEX(tab_MinKomp[System BAAN / Distribution &amp; Supply Chain],MATCH($B327,tab_MinKomp[[Stanowisko / Position ]:[Stanowisko / Position ]],0)))</f>
        <v>n/a</v>
      </c>
      <c r="BA328" s="194" t="str">
        <f>IF(INDEX(tab_MinKomp[Gospodarka magazynowa / Lagerverwaltung],MATCH($B327,tab_MinKomp[[Stanowisko / Position ]:[Stanowisko / Position ]],0))="n/a","n/a",BA327-INDEX(tab_MinKomp[Gospodarka magazynowa / Lagerverwaltung],MATCH($B327,tab_MinKomp[[Stanowisko / Position ]:[Stanowisko / Position ]],0)))</f>
        <v>n/a</v>
      </c>
      <c r="BB328" s="194" t="str">
        <f>IF(INDEX(tab_MinKomp[Inwentaryzacja - organizacja i przebieg / Inventurprozess],MATCH($B327,tab_MinKomp[[Stanowisko / Position ]:[Stanowisko / Position ]],0))="n/a","n/a",BB327-INDEX(tab_MinKomp[Inwentaryzacja - organizacja i przebieg / Inventurprozess],MATCH($B327,tab_MinKomp[[Stanowisko / Position ]:[Stanowisko / Position ]],0)))</f>
        <v>n/a</v>
      </c>
      <c r="BC328" s="194" t="str">
        <f>IF(INDEX(tab_MinKomp[Organizacja dostaw / Versorgungsorganisation],MATCH($B327,tab_MinKomp[[Stanowisko / Position ]:[Stanowisko / Position ]],0))="n/a","n/a",BC327-INDEX(tab_MinKomp[Organizacja dostaw / Versorgungsorganisation],MATCH($B327,tab_MinKomp[[Stanowisko / Position ]:[Stanowisko / Position ]],0)))</f>
        <v>n/a</v>
      </c>
      <c r="BD328" s="194" t="str">
        <f>IF(INDEX(tab_MinKomp[Organizacja wysyłek / Organisation von Lieferungen],MATCH($B327,tab_MinKomp[[Stanowisko / Position ]:[Stanowisko / Position ]],0))="n/a","n/a",BD327-INDEX(tab_MinKomp[Organizacja wysyłek / Organisation von Lieferungen],MATCH($B327,tab_MinKomp[[Stanowisko / Position ]:[Stanowisko / Position ]],0)))</f>
        <v>n/a</v>
      </c>
      <c r="BE328" s="194" t="str">
        <f>IF(INDEX(tab_MinKomp[Analiza magazynowa - Program Polen.mdb / Inventuranalyse],MATCH($B327,tab_MinKomp[[Stanowisko / Position ]:[Stanowisko / Position ]],0))="n/a","n/a",BE327-INDEX(tab_MinKomp[Analiza magazynowa - Program Polen.mdb / Inventuranalyse],MATCH($B327,tab_MinKomp[[Stanowisko / Position ]:[Stanowisko / Position ]],0)))</f>
        <v>n/a</v>
      </c>
      <c r="BF328" s="190" t="str">
        <f>IF(INDEX(tab_MinKomp[MMOG (Materials Management Operations Guidelines)],MATCH($B327,tab_MinKomp[[Stanowisko / Position ]:[Stanowisko / Position ]],0))="n/a","n/a",BF327-INDEX(tab_MinKomp[MMOG (Materials Management Operations Guidelines)],MATCH($B327,tab_MinKomp[[Stanowisko / Position ]:[Stanowisko / Position ]],0)))</f>
        <v>n/a</v>
      </c>
      <c r="BG328" s="190" t="str">
        <f>IF(INDEX(tab_MinKomp[GPP],MATCH($B327,tab_MinKomp[[Stanowisko / Position ]:[Stanowisko / Position ]],0))="n/a","n/a",BG327-INDEX(tab_MinKomp[GPP],MATCH($B327,tab_MinKomp[[Stanowisko / Position ]:[Stanowisko / Position ]],0)))</f>
        <v>n/a</v>
      </c>
      <c r="BH328" s="190" t="str">
        <f>IF(INDEX(tab_MinKomp[AIAG (Automotive Industry Action Group)],MATCH($B327,tab_MinKomp[[Stanowisko / Position ]:[Stanowisko / Position ]],0))="n/a","n/a",BH327-INDEX(tab_MinKomp[AIAG (Automotive Industry Action Group)],MATCH($B327,tab_MinKomp[[Stanowisko / Position ]:[Stanowisko / Position ]],0)))</f>
        <v>n/a</v>
      </c>
      <c r="BI328" s="190" t="str">
        <f>IF(INDEX(tab_MinKomp[Super-G disputes],MATCH($B327,tab_MinKomp[[Stanowisko / Position ]:[Stanowisko / Position ]],0))="n/a","n/a",BI327-INDEX(tab_MinKomp[Super-G disputes],MATCH($B327,tab_MinKomp[[Stanowisko / Position ]:[Stanowisko / Position ]],0)))</f>
        <v>n/a</v>
      </c>
      <c r="BJ328" s="190" t="str">
        <f>IF(INDEX(tab_MinKomp[CMMS3/eDDL (Direct Data Link)],MATCH($B327,tab_MinKomp[[Stanowisko / Position ]:[Stanowisko / Position ]],0))="n/a","n/a",BJ327-INDEX(tab_MinKomp[CMMS3/eDDL (Direct Data Link)],MATCH($B327,tab_MinKomp[[Stanowisko / Position ]:[Stanowisko / Position ]],0)))</f>
        <v>n/a</v>
      </c>
      <c r="BK328" s="190" t="str">
        <f>IF(INDEX(tab_MinKomp[MP&amp;L (Material Planning and Logistics)],MATCH($B327,tab_MinKomp[[Stanowisko / Position ]:[Stanowisko / Position ]],0))="n/a","n/a",BK327-INDEX(tab_MinKomp[MP&amp;L (Material Planning and Logistics)],MATCH($B327,tab_MinKomp[[Stanowisko / Position ]:[Stanowisko / Position ]],0)))</f>
        <v>n/a</v>
      </c>
      <c r="BL328" s="190" t="str">
        <f>IF(INDEX(tab_MinKomp[Supplier delivery rating],MATCH($B327,tab_MinKomp[[Stanowisko / Position ]:[Stanowisko / Position ]],0))="n/a","n/a",BL327-INDEX(tab_MinKomp[Supplier delivery rating],MATCH($B327,tab_MinKomp[[Stanowisko / Position ]:[Stanowisko / Position ]],0)))</f>
        <v>n/a</v>
      </c>
      <c r="BM328" s="194" t="str">
        <f>IF(INDEX(tab_MinKomp[Wymagania VDA 6.5 Product / Forderungen],MATCH($B327,tab_MinKomp[[Stanowisko / Position ]:[Stanowisko / Position ]],0))="n/a","n/a",BM327-INDEX(tab_MinKomp[Wymagania VDA 6.5 Product / Forderungen],MATCH($B327,tab_MinKomp[[Stanowisko / Position ]:[Stanowisko / Position ]],0)))</f>
        <v>n/a</v>
      </c>
      <c r="BN328" s="194" t="str">
        <f>IF(INDEX(tab_MinKomp[Wymagania VDA 6.5 Product / Forderungen],MATCH($B327,tab_MinKomp[[Stanowisko / Position ]:[Stanowisko / Position ]],0))="n/a","n/a",BN327-INDEX(tab_MinKomp[Wymagania VDA 6.5 Product / Forderungen],MATCH($B327,tab_MinKomp[[Stanowisko / Position ]:[Stanowisko / Position ]],0)))</f>
        <v>n/a</v>
      </c>
      <c r="BO328" s="194">
        <f>IF(INDEX(tab_MinKomp[5S],MATCH($B327,tab_MinKomp[[Stanowisko / Position ]:[Stanowisko / Position ]],0))="n/a","n/a",BO327-INDEX(tab_MinKomp[5S],MATCH($B327,tab_MinKomp[[Stanowisko / Position ]:[Stanowisko / Position ]],0)))</f>
        <v>0</v>
      </c>
      <c r="BP328" s="194" t="str">
        <f>IF(INDEX(tab_MinKomp[Wymagania VDA 6.5 Product / Forderungen],MATCH($B327,tab_MinKomp[[Stanowisko / Position ]:[Stanowisko / Position ]],0))="n/a","n/a",BP327-INDEX(tab_MinKomp[Wymagania VDA 6.5 Product / Forderungen],MATCH($B327,tab_MinKomp[[Stanowisko / Position ]:[Stanowisko / Position ]],0)))</f>
        <v>n/a</v>
      </c>
      <c r="BQ328" s="194" t="str">
        <f>IF(INDEX(tab_MinKomp[Wymagania VDA 6.5 Product / Forderungen],MATCH($B327,tab_MinKomp[[Stanowisko / Position ]:[Stanowisko / Position ]],0))="n/a","n/a",BQ327-INDEX(tab_MinKomp[Wymagania VDA 6.5 Product / Forderungen],MATCH($B327,tab_MinKomp[[Stanowisko / Position ]:[Stanowisko / Position ]],0)))</f>
        <v>n/a</v>
      </c>
      <c r="BR328" s="194" t="str">
        <f>IF(INDEX(tab_MinKomp[Wymagania VDA 6.5 Product / Forderungen],MATCH($B327,tab_MinKomp[[Stanowisko / Position ]:[Stanowisko / Position ]],0))="n/a","n/a",BR327-INDEX(tab_MinKomp[Wymagania VDA 6.5 Product / Forderungen],MATCH($B327,tab_MinKomp[[Stanowisko / Position ]:[Stanowisko / Position ]],0)))</f>
        <v>n/a</v>
      </c>
      <c r="BS328" s="194">
        <f>IF(INDEX(tab_MinKomp[5S],MATCH($B327,tab_MinKomp[[Stanowisko / Position ]:[Stanowisko / Position ]],0))="n/a","n/a",BS327-INDEX(tab_MinKomp[5S],MATCH($B327,tab_MinKomp[[Stanowisko / Position ]:[Stanowisko / Position ]],0)))</f>
        <v>0</v>
      </c>
      <c r="BT328" s="194" t="str">
        <f>IF(INDEX(tab_MinKomp[Wymagania VDA 6.5 Product / Forderungen],MATCH($B327,tab_MinKomp[[Stanowisko / Position ]:[Stanowisko / Position ]],0))="n/a","n/a",BT327-INDEX(tab_MinKomp[Wymagania VDA 6.5 Product / Forderungen],MATCH($B327,tab_MinKomp[[Stanowisko / Position ]:[Stanowisko / Position ]],0)))</f>
        <v>n/a</v>
      </c>
      <c r="BU328" s="194">
        <f>IF(INDEX(tab_MinKomp[LEAN MANAGEMENT],MATCH($B327,tab_MinKomp[[Stanowisko / Position ]:[Stanowisko / Position ]],0))="n/a","n/a",BU327-INDEX(tab_MinKomp[LEAN MANAGEMENT],MATCH($B327,tab_MinKomp[[Stanowisko / Position ]:[Stanowisko / Position ]],0)))</f>
        <v>1</v>
      </c>
      <c r="BV328" s="194">
        <f>IF(INDEX(tab_MinKomp[5S],MATCH($B327,tab_MinKomp[[Stanowisko / Position ]:[Stanowisko / Position ]],0))="n/a","n/a",BV327-INDEX(tab_MinKomp[5S],MATCH($B327,tab_MinKomp[[Stanowisko / Position ]:[Stanowisko / Position ]],0)))</f>
        <v>0</v>
      </c>
      <c r="BW328" s="194">
        <f>IF(INDEX(tab_MinKomp[5S],MATCH($B327,tab_MinKomp[[Stanowisko / Position ]:[Stanowisko / Position ]],0))="n/a","n/a",BW327-INDEX(tab_MinKomp[5S],MATCH($B327,tab_MinKomp[[Stanowisko / Position ]:[Stanowisko / Position ]],0)))</f>
        <v>0</v>
      </c>
      <c r="BX328" s="194">
        <f>IF(INDEX(tab_MinKomp[5S],MATCH($B327,tab_MinKomp[[Stanowisko / Position ]:[Stanowisko / Position ]],0))="n/a","n/a",BX327-INDEX(tab_MinKomp[5S],MATCH($B327,tab_MinKomp[[Stanowisko / Position ]:[Stanowisko / Position ]],0)))</f>
        <v>0</v>
      </c>
      <c r="BY328" s="194" t="str">
        <f>IF(INDEX(tab_MinKomp[Obsługa maszyn Engel / Engel Maschinenbedienung],MATCH($B327,tab_MinKomp[[Stanowisko / Position ]:[Stanowisko / Position ]],0))="n/a","n/a",BY327-INDEX(tab_MinKomp[Obsługa maszyn Engel / Engel Maschinenbedienung],MATCH($B327,tab_MinKomp[[Stanowisko / Position ]:[Stanowisko / Position ]],0)))</f>
        <v>n/a</v>
      </c>
      <c r="BZ328" s="194">
        <f>IF(INDEX(tab_MinKomp[5S],MATCH($B327,tab_MinKomp[[Stanowisko / Position ]:[Stanowisko / Position ]],0))="n/a","n/a",BZ327-INDEX(tab_MinKomp[5S],MATCH($B327,tab_MinKomp[[Stanowisko / Position ]:[Stanowisko / Position ]],0)))</f>
        <v>0</v>
      </c>
      <c r="CA328" s="194">
        <f>IF(INDEX(tab_MinKomp[LEAN MANAGEMENT],MATCH($B327,tab_MinKomp[[Stanowisko / Position ]:[Stanowisko / Position ]],0))="n/a","n/a",CA327-INDEX(tab_MinKomp[LEAN MANAGEMENT],MATCH($B327,tab_MinKomp[[Stanowisko / Position ]:[Stanowisko / Position ]],0)))</f>
        <v>1</v>
      </c>
      <c r="CB328" s="194">
        <f>IF(INDEX(tab_MinKomp[5S],MATCH($B327,tab_MinKomp[[Stanowisko / Position ]:[Stanowisko / Position ]],0))="n/a","n/a",CB327-INDEX(tab_MinKomp[5S],MATCH($B327,tab_MinKomp[[Stanowisko / Position ]:[Stanowisko / Position ]],0)))</f>
        <v>0</v>
      </c>
      <c r="CC328" s="194" t="str">
        <f>IF(INDEX(tab_MinKomp[Obsługa maszyn Branson / Branson Maschinenbedienung],MATCH($B327,tab_MinKomp[[Stanowisko / Position ]:[Stanowisko / Position ]],0))="n/a","n/a",CC327-INDEX(tab_MinKomp[Obsługa maszyn Branson / Branson Maschinenbedienung],MATCH($B327,tab_MinKomp[[Stanowisko / Position ]:[Stanowisko / Position ]],0)))</f>
        <v>n/a</v>
      </c>
      <c r="CD328" s="194">
        <f>IF(INDEX(tab_MinKomp[Obsługa maszyn Novapax / Novapax Maschinenbedienung],MATCH($B327,tab_MinKomp[[Stanowisko / Position ]:[Stanowisko / Position ]],0))="n/a","n/a",CD327-INDEX(tab_MinKomp[Obsługa maszyn Novapax / Novapax Maschinenbedienung],MATCH($B327,tab_MinKomp[[Stanowisko / Position ]:[Stanowisko / Position ]],0)))</f>
        <v>0</v>
      </c>
      <c r="CE328" s="194">
        <f>IF(INDEX(tab_MinKomp[5S],MATCH($B327,tab_MinKomp[[Stanowisko / Position ]:[Stanowisko / Position ]],0))="n/a","n/a",CE327-INDEX(tab_MinKomp[5S],MATCH($B327,tab_MinKomp[[Stanowisko / Position ]:[Stanowisko / Position ]],0)))</f>
        <v>0</v>
      </c>
      <c r="CF328" s="194">
        <f>IF(INDEX(tab_MinKomp[Obsługa maszyn Novapax / Novapax Maschinenbedienung],MATCH($B327,tab_MinKomp[[Stanowisko / Position ]:[Stanowisko / Position ]],0))="n/a","n/a",CF327-INDEX(tab_MinKomp[Obsługa maszyn Novapax / Novapax Maschinenbedienung],MATCH($B327,tab_MinKomp[[Stanowisko / Position ]:[Stanowisko / Position ]],0)))</f>
        <v>0</v>
      </c>
      <c r="CG328" s="194">
        <f>IF(INDEX(tab_MinKomp[Eliminacja awarii / Beseitigung von Ausfällen],MATCH($B327,tab_MinKomp[[Stanowisko / Position ]:[Stanowisko / Position ]],0))="n/a","n/a",CG327-INDEX(tab_MinKomp[Eliminacja awarii / Beseitigung von Ausfällen],MATCH($B327,tab_MinKomp[[Stanowisko / Position ]:[Stanowisko / Position ]],0)))</f>
        <v>1</v>
      </c>
      <c r="CH328" s="194" t="str">
        <f>IF(INDEX(tab_MinKomp[Wymagania VDA 6.5 Product / Forderungen],MATCH($B327,tab_MinKomp[[Stanowisko / Position ]:[Stanowisko / Position ]],0))="n/a","n/a",CH327-INDEX(tab_MinKomp[Wymagania VDA 6.5 Product / Forderungen],MATCH($B327,tab_MinKomp[[Stanowisko / Position ]:[Stanowisko / Position ]],0)))</f>
        <v>n/a</v>
      </c>
      <c r="CI328" s="194" t="str">
        <f>IF(INDEX(tab_MinKomp[Wymagania VDA 6.5 Product / Forderungen],MATCH($B327,tab_MinKomp[[Stanowisko / Position ]:[Stanowisko / Position ]],0))="n/a","n/a",CI327-INDEX(tab_MinKomp[Wymagania VDA 6.5 Product / Forderungen],MATCH($B327,tab_MinKomp[[Stanowisko / Position ]:[Stanowisko / Position ]],0)))</f>
        <v>n/a</v>
      </c>
      <c r="CJ328" s="194" t="str">
        <f>IF(INDEX(tab_MinKomp[Wymagania VDA 6.5 Product / Forderungen],MATCH($B327,tab_MinKomp[[Stanowisko / Position ]:[Stanowisko / Position ]],0))="n/a","n/a",CJ327-INDEX(tab_MinKomp[Wymagania VDA 6.5 Product / Forderungen],MATCH($B327,tab_MinKomp[[Stanowisko / Position ]:[Stanowisko / Position ]],0)))</f>
        <v>n/a</v>
      </c>
      <c r="CK328" s="194" t="str">
        <f>IF(INDEX(tab_MinKomp[Wymagania VDA 6.5 Product / Forderungen],MATCH($B327,tab_MinKomp[[Stanowisko / Position ]:[Stanowisko / Position ]],0))="n/a","n/a",CK327-INDEX(tab_MinKomp[Wymagania VDA 6.5 Product / Forderungen],MATCH($B327,tab_MinKomp[[Stanowisko / Position ]:[Stanowisko / Position ]],0)))</f>
        <v>n/a</v>
      </c>
      <c r="CL328" s="194" t="str">
        <f>IF(INDEX(tab_MinKomp[Wymagania VDA 6.5 Product / Forderungen],MATCH($B327,tab_MinKomp[[Stanowisko / Position ]:[Stanowisko / Position ]],0))="n/a","n/a",CL327-INDEX(tab_MinKomp[Wymagania VDA 6.5 Product / Forderungen],MATCH($B327,tab_MinKomp[[Stanowisko / Position ]:[Stanowisko / Position ]],0)))</f>
        <v>n/a</v>
      </c>
      <c r="CM328" s="194" t="str">
        <f>IF(INDEX(tab_MinKomp[Informatyka ogólna (techniczne i systemowe) / Allgemeine IT (Technik und System)],MATCH($B327,tab_MinKomp[[Stanowisko / Position ]:[Stanowisko / Position ]],0))="n/a","n/a",CM327-INDEX(tab_MinKomp[Informatyka ogólna (techniczne i systemowe) / Allgemeine IT (Technik und System)],MATCH($B327,tab_MinKomp[[Stanowisko / Position ]:[Stanowisko / Position ]],0)))</f>
        <v>n/a</v>
      </c>
      <c r="CN328" s="194" t="str">
        <f>IF(INDEX(tab_MinKomp[Sieci komputerowe / Computernetzwerke],MATCH($B327,tab_MinKomp[[Stanowisko / Position ]:[Stanowisko / Position ]],0))="n/a","n/a",CN327-INDEX(tab_MinKomp[Sieci komputerowe / Computernetzwerke],MATCH($B327,tab_MinKomp[[Stanowisko / Position ]:[Stanowisko / Position ]],0)))</f>
        <v>n/a</v>
      </c>
      <c r="CO328" s="194" t="str">
        <f>IF(INDEX(tab_MinKomp[Hardware (komputery PC, drukarki biurowe i etykietowe, telefonia stacjonarna i mobilna) (PC, Drucker, Telefpne, Handys)],MATCH($B327,tab_MinKomp[[Stanowisko / Position ]:[Stanowisko / Position ]],0))="n/a","n/a",CO327-INDEX(tab_MinKomp[Hardware (komputery PC, drukarki biurowe i etykietowe, telefonia stacjonarna i mobilna) (PC, Drucker, Telefpne, Handys)],MATCH($B327,tab_MinKomp[[Stanowisko / Position ]:[Stanowisko / Position ]],0)))</f>
        <v>n/a</v>
      </c>
      <c r="CP328" s="194" t="str">
        <f>IF(INDEX(tab_MinKomp[Software &amp; Systems (MS Office, MS Remote Desktop)],MATCH($B327,tab_MinKomp[[Stanowisko / Position ]:[Stanowisko / Position ]],0))="n/a","n/a",CP327-INDEX(tab_MinKomp[Software &amp; Systems (MS Office, MS Remote Desktop)],MATCH($B327,tab_MinKomp[[Stanowisko / Position ]:[Stanowisko / Position ]],0)))</f>
        <v>n/a</v>
      </c>
      <c r="CQ328" s="194" t="str">
        <f>IF(INDEX(tab_MinKomp[Programowanie obiektowe (PHP) / Objektprogrammierung],MATCH($B327,tab_MinKomp[[Stanowisko / Position ]:[Stanowisko / Position ]],0))="n/a","n/a",CQ327-INDEX(tab_MinKomp[Programowanie obiektowe (PHP) / Objektprogrammierung],MATCH($B327,tab_MinKomp[[Stanowisko / Position ]:[Stanowisko / Position ]],0)))</f>
        <v>n/a</v>
      </c>
      <c r="CR328" s="194" t="str">
        <f>IF(INDEX(tab_MinKomp[Scrum],MATCH($B327,tab_MinKomp[[Stanowisko / Position ]:[Stanowisko / Position ]],0))="n/a","n/a",CR327-INDEX(tab_MinKomp[Scrum],MATCH($B327,tab_MinKomp[[Stanowisko / Position ]:[Stanowisko / Position ]],0)))</f>
        <v>n/a</v>
      </c>
      <c r="CS328" s="194" t="str">
        <f>IF(INDEX(tab_MinKomp[SQL (MySQL)],MATCH($B327,tab_MinKomp[[Stanowisko / Position ]:[Stanowisko / Position ]],0))="n/a","n/a",CS327-INDEX(tab_MinKomp[SQL (MySQL)],MATCH($B327,tab_MinKomp[[Stanowisko / Position ]:[Stanowisko / Position ]],0)))</f>
        <v>n/a</v>
      </c>
      <c r="CT328" s="194" t="str">
        <f>IF(INDEX(tab_MinKomp[Javascript],MATCH($B327,tab_MinKomp[[Stanowisko / Position ]:[Stanowisko / Position ]],0))="n/a","n/a",CT327-INDEX(tab_MinKomp[Javascript],MATCH($B327,tab_MinKomp[[Stanowisko / Position ]:[Stanowisko / Position ]],0)))</f>
        <v>n/a</v>
      </c>
      <c r="CU328" s="194" t="str">
        <f>IF(INDEX(tab_MinKomp[Joomla],MATCH($B327,tab_MinKomp[[Stanowisko / Position ]:[Stanowisko / Position ]],0))="n/a","n/a",CU327-INDEX(tab_MinKomp[Joomla],MATCH($B327,tab_MinKomp[[Stanowisko / Position ]:[Stanowisko / Position ]],0)))</f>
        <v>n/a</v>
      </c>
      <c r="CV328" s="194" t="str">
        <f>IF(INDEX(tab_MinKomp[Bash],MATCH($B327,tab_MinKomp[[Stanowisko / Position ]:[Stanowisko / Position ]],0))="n/a","n/a",CV327-INDEX(tab_MinKomp[Bash],MATCH($B327,tab_MinKomp[[Stanowisko / Position ]:[Stanowisko / Position ]],0)))</f>
        <v>n/a</v>
      </c>
      <c r="CW328" s="194">
        <f>IF(INDEX(tab_MinKomp[Systemy MES (HYDRA / SFMS)],MATCH($B327,tab_MinKomp[[Stanowisko / Position ]:[Stanowisko / Position ]],0))="n/a","n/a",CW327-INDEX(tab_MinKomp[Systemy MES (HYDRA / SFMS)],MATCH($B327,tab_MinKomp[[Stanowisko / Position ]:[Stanowisko / Position ]],0)))</f>
        <v>0</v>
      </c>
      <c r="CX328" s="194" t="str">
        <f>IF(INDEX(tab_MinKomp[HTML / CSS],MATCH($B327,tab_MinKomp[[Stanowisko / Position ]:[Stanowisko / Position ]],0))="n/a","n/a",CX327-INDEX(tab_MinKomp[HTML / CSS],MATCH($B327,tab_MinKomp[[Stanowisko / Position ]:[Stanowisko / Position ]],0)))</f>
        <v>n/a</v>
      </c>
      <c r="CY328" s="194" t="str">
        <f>IF(INDEX(tab_MinKomp[SYSTEM PR],MATCH($B327,tab_MinKomp[[Stanowisko / Position ]:[Stanowisko / Position ]],0))="n/a","n/a",CY327-INDEX(tab_MinKomp[SYSTEM PR],MATCH($B327,tab_MinKomp[[Stanowisko / Position ]:[Stanowisko / Position ]],0)))</f>
        <v>n/a</v>
      </c>
      <c r="CZ328" s="194" t="str">
        <f>IF(INDEX(tab_MinKomp[System Einkauf XP / EBA],MATCH($B327,tab_MinKomp[[Stanowisko / Position ]:[Stanowisko / Position ]],0))="n/a","n/a",CZ327-INDEX(tab_MinKomp[System Einkauf XP / EBA],MATCH($B327,tab_MinKomp[[Stanowisko / Position ]:[Stanowisko / Position ]],0)))</f>
        <v>n/a</v>
      </c>
      <c r="DA328" s="194" t="str">
        <f>IF(INDEX(tab_MinKomp[Techniki negocjacyjne / Verhandlungstechniken],MATCH($B327,tab_MinKomp[[Stanowisko / Position ]:[Stanowisko / Position ]],0))="n/a","n/a",DA327-INDEX(tab_MinKomp[Techniki negocjacyjne / Verhandlungstechniken],MATCH($B327,tab_MinKomp[[Stanowisko / Position ]:[Stanowisko / Position ]],0)))</f>
        <v>n/a</v>
      </c>
      <c r="DB328" s="194" t="str">
        <f>IF(INDEX(tab_MinKomp[Znajomość rynku branżowego / Kenntnis des Industrie Marktes],MATCH($B327,tab_MinKomp[[Stanowisko / Position ]:[Stanowisko / Position ]],0))="n/a","n/a",DB327-INDEX(tab_MinKomp[Znajomość rynku branżowego / Kenntnis des Industrie Marktes],MATCH($B327,tab_MinKomp[[Stanowisko / Position ]:[Stanowisko / Position ]],0)))</f>
        <v>n/a</v>
      </c>
      <c r="DC328" s="194" t="str">
        <f>IF(INDEX(tab_MinKomp[SUPPLIER MANAGEMENT],MATCH($B327,tab_MinKomp[[Stanowisko / Position ]:[Stanowisko / Position ]],0))="n/a","n/a",DC327-INDEX(tab_MinKomp[SUPPLIER MANAGEMENT],MATCH($B327,tab_MinKomp[[Stanowisko / Position ]:[Stanowisko / Position ]],0)))</f>
        <v>n/a</v>
      </c>
      <c r="DD328" s="194" t="str">
        <f>IF(INDEX(tab_MinKomp[SUPPLIER MANAGEMENT],MATCH($B327,tab_MinKomp[[Stanowisko / Position ]:[Stanowisko / Position ]],0))="n/a","n/a",DD327-INDEX(tab_MinKomp[SUPPLIER MANAGEMENT],MATCH($B327,tab_MinKomp[[Stanowisko / Position ]:[Stanowisko / Position ]],0)))</f>
        <v>n/a</v>
      </c>
      <c r="DE328" s="194" t="str">
        <f>IF(INDEX(tab_MinKomp[SUPPLIER MANAGEMENT],MATCH($B327,tab_MinKomp[[Stanowisko / Position ]:[Stanowisko / Position ]],0))="n/a","n/a",DE327-INDEX(tab_MinKomp[SUPPLIER MANAGEMENT],MATCH($B327,tab_MinKomp[[Stanowisko / Position ]:[Stanowisko / Position ]],0)))</f>
        <v>n/a</v>
      </c>
      <c r="DF328" s="194">
        <f>IF(INDEX(tab_MinKomp[LEAN MANAGEMENT],MATCH($B327,tab_MinKomp[[Stanowisko / Position ]:[Stanowisko / Position ]],0))="n/a","n/a",DF327-INDEX(tab_MinKomp[LEAN MANAGEMENT],MATCH($B327,tab_MinKomp[[Stanowisko / Position ]:[Stanowisko / Position ]],0)))</f>
        <v>0</v>
      </c>
      <c r="DG328" s="194" t="str">
        <f>IF(INDEX(tab_MinKomp[PPAP/PSW],MATCH($B327,tab_MinKomp[[Stanowisko / Position ]:[Stanowisko / Position ]],0))="n/a","n/a",DG327-INDEX(tab_MinKomp[PPAP/PSW],MATCH($B327,tab_MinKomp[[Stanowisko / Position ]:[Stanowisko / Position ]],0)))</f>
        <v>n/a</v>
      </c>
      <c r="DH328" s="194" t="str">
        <f>IF(INDEX(tab_MinKomp[SUPPLIER MANAGEMENT],MATCH($B327,tab_MinKomp[[Stanowisko / Position ]:[Stanowisko / Position ]],0))="n/a","n/a",DH327-INDEX(tab_MinKomp[SUPPLIER MANAGEMENT],MATCH($B327,tab_MinKomp[[Stanowisko / Position ]:[Stanowisko / Position ]],0)))</f>
        <v>n/a</v>
      </c>
      <c r="DI328" s="194" t="str">
        <f>IF(INDEX(tab_MinKomp[OBSŁUGA PORTALI KLIENTA / Kundenportale],MATCH($B327,tab_MinKomp[[Stanowisko / Position ]:[Stanowisko / Position ]],0))="n/a","n/a",DI327-INDEX(tab_MinKomp[OBSŁUGA PORTALI KLIENTA / Kundenportale],MATCH($B327,tab_MinKomp[[Stanowisko / Position ]:[Stanowisko / Position ]],0)))</f>
        <v>n/a</v>
      </c>
      <c r="DJ328" s="194" t="str">
        <f>IF(INDEX(tab_MinKomp[Obsługa systemu BABTECQ / BABTECQ System],MATCH($B327,tab_MinKomp[[Stanowisko / Position ]:[Stanowisko / Position ]],0))="n/a","n/a",DJ327-INDEX(tab_MinKomp[Obsługa systemu BABTECQ / BABTECQ System],MATCH($B327,tab_MinKomp[[Stanowisko / Position ]:[Stanowisko / Position ]],0)))</f>
        <v>n/a</v>
      </c>
      <c r="DK328" s="194" t="str">
        <f>IF(INDEX(tab_MinKomp[Rysunek techniczny / technische Zeichnung],MATCH($B327,tab_MinKomp[[Stanowisko / Position ]:[Stanowisko / Position ]],0))="n/a","n/a",DK327-INDEX(tab_MinKomp[Rysunek techniczny / technische Zeichnung],MATCH($B327,tab_MinKomp[[Stanowisko / Position ]:[Stanowisko / Position ]],0)))</f>
        <v>n/a</v>
      </c>
      <c r="DL328" s="194" t="str">
        <f>IF(INDEX(tab_MinKomp[Kalibracja / Kalibrierung],MATCH($B327,tab_MinKomp[[Stanowisko / Position ]:[Stanowisko / Position ]],0))="n/a","n/a",DL327-INDEX(tab_MinKomp[Kalibracja / Kalibrierung],MATCH($B327,tab_MinKomp[[Stanowisko / Position ]:[Stanowisko / Position ]],0)))</f>
        <v>n/a</v>
      </c>
      <c r="DM328" s="194" t="str">
        <f>IF(INDEX(tab_MinKomp[Rekwalifikacja / Requalifizierung],MATCH($B327,tab_MinKomp[[Stanowisko / Position ]:[Stanowisko / Position ]],0))="n/a","n/a",DM327-INDEX(tab_MinKomp[Rekwalifikacja / Requalifizierung],MATCH($B327,tab_MinKomp[[Stanowisko / Position ]:[Stanowisko / Position ]],0)))</f>
        <v>n/a</v>
      </c>
      <c r="DN328" s="190" t="str">
        <f>IF(INDEX(tab_MinKomp[Testy czystości / Reinheitstests],MATCH($B327,tab_MinKomp[[Stanowisko / Position ]:[Stanowisko / Position ]],0))="n/a","n/a",DN327-INDEX(tab_MinKomp[Testy czystości / Reinheitstests],MATCH($B327,tab_MinKomp[[Stanowisko / Position ]:[Stanowisko / Position ]],0)))</f>
        <v>n/a</v>
      </c>
      <c r="DO328" s="190" t="str">
        <f>IF(INDEX(tab_MinKomp[Testy czystości / Reinheitstests],MATCH($B327,tab_MinKomp[[Stanowisko / Position ]:[Stanowisko / Position ]],0))="n/a","n/a",DO327-INDEX(tab_MinKomp[Testy czystości / Reinheitstests],MATCH($B327,tab_MinKomp[[Stanowisko / Position ]:[Stanowisko / Position ]],0)))</f>
        <v>n/a</v>
      </c>
      <c r="DP328" s="190" t="str">
        <f>IF(INDEX(tab_MinKomp[Testy czystości / Reinheitstests],MATCH($B327,tab_MinKomp[[Stanowisko / Position ]:[Stanowisko / Position ]],0))="n/a","n/a",DP327-INDEX(tab_MinKomp[Testy czystości / Reinheitstests],MATCH($B327,tab_MinKomp[[Stanowisko / Position ]:[Stanowisko / Position ]],0)))</f>
        <v>n/a</v>
      </c>
      <c r="DQ328" s="190" t="str">
        <f>IF(INDEX(tab_MinKomp[Testy czystości / Reinheitstests],MATCH($B327,tab_MinKomp[[Stanowisko / Position ]:[Stanowisko / Position ]],0))="n/a","n/a",DQ327-INDEX(tab_MinKomp[Testy czystości / Reinheitstests],MATCH($B327,tab_MinKomp[[Stanowisko / Position ]:[Stanowisko / Position ]],0)))</f>
        <v>n/a</v>
      </c>
      <c r="DR328" s="190" t="str">
        <f>IF(INDEX(tab_MinKomp[Testy czystości / Reinheitstests],MATCH($B327,tab_MinKomp[[Stanowisko / Position ]:[Stanowisko / Position ]],0))="n/a","n/a",DR327-INDEX(tab_MinKomp[Testy czystości / Reinheitstests],MATCH($B327,tab_MinKomp[[Stanowisko / Position ]:[Stanowisko / Position ]],0)))</f>
        <v>n/a</v>
      </c>
      <c r="DS328" s="190" t="str">
        <f>IF(INDEX(tab_MinKomp[Testy czystości / Reinheitstests],MATCH($B327,tab_MinKomp[[Stanowisko / Position ]:[Stanowisko / Position ]],0))="n/a","n/a",DS327-INDEX(tab_MinKomp[Testy czystości / Reinheitstests],MATCH($B327,tab_MinKomp[[Stanowisko / Position ]:[Stanowisko / Position ]],0)))</f>
        <v>n/a</v>
      </c>
      <c r="DT328" s="194" t="str">
        <f>IF(INDEX(tab_MinKomp[SUPPLIER MANAGEMENT],MATCH($B327,tab_MinKomp[[Stanowisko / Position ]:[Stanowisko / Position ]],0))="n/a","n/a",DT327-INDEX(tab_MinKomp[SUPPLIER MANAGEMENT],MATCH($B327,tab_MinKomp[[Stanowisko / Position ]:[Stanowisko / Position ]],0)))</f>
        <v>n/a</v>
      </c>
      <c r="DU328" s="190" t="str">
        <f>IF(INDEX(tab_MinKomp[Testy czystości / Reinheitstests],MATCH($B327,tab_MinKomp[[Stanowisko / Position ]:[Stanowisko / Position ]],0))="n/a","n/a",DU327-INDEX(tab_MinKomp[Testy czystości / Reinheitstests],MATCH($B327,tab_MinKomp[[Stanowisko / Position ]:[Stanowisko / Position ]],0)))</f>
        <v>n/a</v>
      </c>
      <c r="DV328" s="190" t="str">
        <f>IF(INDEX(tab_MinKomp[Testy czystości / Reinheitstests],MATCH($B327,tab_MinKomp[[Stanowisko / Position ]:[Stanowisko / Position ]],0))="n/a","n/a",DV327-INDEX(tab_MinKomp[Testy czystości / Reinheitstests],MATCH($B327,tab_MinKomp[[Stanowisko / Position ]:[Stanowisko / Position ]],0)))</f>
        <v>n/a</v>
      </c>
      <c r="DW328" s="190" t="str">
        <f>IF(INDEX(tab_MinKomp[Testy czystości / Reinheitstests],MATCH($B327,tab_MinKomp[[Stanowisko / Position ]:[Stanowisko / Position ]],0))="n/a","n/a",DW327-INDEX(tab_MinKomp[Testy czystości / Reinheitstests],MATCH($B327,tab_MinKomp[[Stanowisko / Position ]:[Stanowisko / Position ]],0)))</f>
        <v>n/a</v>
      </c>
      <c r="DX328" s="190" t="str">
        <f>IF(INDEX(tab_MinKomp[Testy czystości / Reinheitstests],MATCH($B327,tab_MinKomp[[Stanowisko / Position ]:[Stanowisko / Position ]],0))="n/a","n/a",DX327-INDEX(tab_MinKomp[Testy czystości / Reinheitstests],MATCH($B327,tab_MinKomp[[Stanowisko / Position ]:[Stanowisko / Position ]],0)))</f>
        <v>n/a</v>
      </c>
      <c r="DY328" s="190" t="str">
        <f>IF(INDEX(tab_MinKomp[Testy czystości / Reinheitstests],MATCH($B327,tab_MinKomp[[Stanowisko / Position ]:[Stanowisko / Position ]],0))="n/a","n/a",DY327-INDEX(tab_MinKomp[Testy czystości / Reinheitstests],MATCH($B327,tab_MinKomp[[Stanowisko / Position ]:[Stanowisko / Position ]],0)))</f>
        <v>n/a</v>
      </c>
      <c r="DZ328" s="190" t="str">
        <f>IF(INDEX(tab_MinKomp[Testy czystości / Reinheitstests],MATCH($B327,tab_MinKomp[[Stanowisko / Position ]:[Stanowisko / Position ]],0))="n/a","n/a",DZ327-INDEX(tab_MinKomp[Testy czystości / Reinheitstests],MATCH($B327,tab_MinKomp[[Stanowisko / Position ]:[Stanowisko / Position ]],0)))</f>
        <v>n/a</v>
      </c>
      <c r="EA328" s="194" t="str">
        <f>IF(INDEX(tab_MinKomp[SUPPLIER MANAGEMENT],MATCH($B327,tab_MinKomp[[Stanowisko / Position ]:[Stanowisko / Position ]],0))="n/a","n/a",EA327-INDEX(tab_MinKomp[SUPPLIER MANAGEMENT],MATCH($B327,tab_MinKomp[[Stanowisko / Position ]:[Stanowisko / Position ]],0)))</f>
        <v>n/a</v>
      </c>
      <c r="EB328" s="190" t="str">
        <f>IF(INDEX(tab_MinKomp[Testy czystości / Reinheitstests],MATCH($B327,tab_MinKomp[[Stanowisko / Position ]:[Stanowisko / Position ]],0))="n/a","n/a",EB327-INDEX(tab_MinKomp[Testy czystości / Reinheitstests],MATCH($B327,tab_MinKomp[[Stanowisko / Position ]:[Stanowisko / Position ]],0)))</f>
        <v>n/a</v>
      </c>
      <c r="EC328" s="190" t="str">
        <f>IF(INDEX(tab_MinKomp[Testy czystości / Reinheitstests],MATCH($B327,tab_MinKomp[[Stanowisko / Position ]:[Stanowisko / Position ]],0))="n/a","n/a",EC327-INDEX(tab_MinKomp[Testy czystości / Reinheitstests],MATCH($B327,tab_MinKomp[[Stanowisko / Position ]:[Stanowisko / Position ]],0)))</f>
        <v>n/a</v>
      </c>
      <c r="ED328" s="190" t="str">
        <f>IF(INDEX(tab_MinKomp[Testy czystości / Reinheitstests],MATCH($B327,tab_MinKomp[[Stanowisko / Position ]:[Stanowisko / Position ]],0))="n/a","n/a",ED327-INDEX(tab_MinKomp[Testy czystości / Reinheitstests],MATCH($B327,tab_MinKomp[[Stanowisko / Position ]:[Stanowisko / Position ]],0)))</f>
        <v>n/a</v>
      </c>
      <c r="EE328" s="190" t="str">
        <f>IF(INDEX(tab_MinKomp[Testy czystości / Reinheitstests],MATCH($B327,tab_MinKomp[[Stanowisko / Position ]:[Stanowisko / Position ]],0))="n/a","n/a",EE327-INDEX(tab_MinKomp[Testy czystości / Reinheitstests],MATCH($B327,tab_MinKomp[[Stanowisko / Position ]:[Stanowisko / Position ]],0)))</f>
        <v>n/a</v>
      </c>
      <c r="EF328" s="190" t="str">
        <f>IF(INDEX(tab_MinKomp[Testy czystości / Reinheitstests],MATCH($B327,tab_MinKomp[[Stanowisko / Position ]:[Stanowisko / Position ]],0))="n/a","n/a",EF327-INDEX(tab_MinKomp[Testy czystości / Reinheitstests],MATCH($B327,tab_MinKomp[[Stanowisko / Position ]:[Stanowisko / Position ]],0)))</f>
        <v>n/a</v>
      </c>
      <c r="EG328" s="190" t="str">
        <f>IF(INDEX(tab_MinKomp[Testy czystości / Reinheitstests],MATCH($B327,tab_MinKomp[[Stanowisko / Position ]:[Stanowisko / Position ]],0))="n/a","n/a",EG327-INDEX(tab_MinKomp[Testy czystości / Reinheitstests],MATCH($B327,tab_MinKomp[[Stanowisko / Position ]:[Stanowisko / Position ]],0)))</f>
        <v>n/a</v>
      </c>
      <c r="EH328" s="190" t="str">
        <f>IF(INDEX(tab_MinKomp[Testy czystości / Reinheitstests],MATCH($B327,tab_MinKomp[[Stanowisko / Position ]:[Stanowisko / Position ]],0))="n/a","n/a",EH327-INDEX(tab_MinKomp[Testy czystości / Reinheitstests],MATCH($B327,tab_MinKomp[[Stanowisko / Position ]:[Stanowisko / Position ]],0)))</f>
        <v>n/a</v>
      </c>
      <c r="EI328" s="190" t="str">
        <f>IF(INDEX(tab_MinKomp[Testy czystości / Reinheitstests],MATCH($B327,tab_MinKomp[[Stanowisko / Position ]:[Stanowisko / Position ]],0))="n/a","n/a",EI327-INDEX(tab_MinKomp[Testy czystości / Reinheitstests],MATCH($B327,tab_MinKomp[[Stanowisko / Position ]:[Stanowisko / Position ]],0)))</f>
        <v>n/a</v>
      </c>
      <c r="EJ328" s="190" t="str">
        <f>IF(INDEX(tab_MinKomp[Testy czystości / Reinheitstests],MATCH($B327,tab_MinKomp[[Stanowisko / Position ]:[Stanowisko / Position ]],0))="n/a","n/a",EJ327-INDEX(tab_MinKomp[Testy czystości / Reinheitstests],MATCH($B327,tab_MinKomp[[Stanowisko / Position ]:[Stanowisko / Position ]],0)))</f>
        <v>n/a</v>
      </c>
      <c r="EK328" s="190" t="str">
        <f>IF(INDEX(tab_MinKomp[Testy czystości / Reinheitstests],MATCH($B327,tab_MinKomp[[Stanowisko / Position ]:[Stanowisko / Position ]],0))="n/a","n/a",EK327-INDEX(tab_MinKomp[Testy czystości / Reinheitstests],MATCH($B327,tab_MinKomp[[Stanowisko / Position ]:[Stanowisko / Position ]],0)))</f>
        <v>n/a</v>
      </c>
      <c r="EL328" s="190" t="str">
        <f>IF(INDEX(tab_MinKomp[Testy czystości / Reinheitstests],MATCH($B327,tab_MinKomp[[Stanowisko / Position ]:[Stanowisko / Position ]],0))="n/a","n/a",EL327-INDEX(tab_MinKomp[Testy czystości / Reinheitstests],MATCH($B327,tab_MinKomp[[Stanowisko / Position ]:[Stanowisko / Position ]],0)))</f>
        <v>n/a</v>
      </c>
      <c r="EM328" s="190" t="str">
        <f>IF(INDEX(tab_MinKomp[Testy czystości / Reinheitstests],MATCH($B327,tab_MinKomp[[Stanowisko / Position ]:[Stanowisko / Position ]],0))="n/a","n/a",EM327-INDEX(tab_MinKomp[Testy czystości / Reinheitstests],MATCH($B327,tab_MinKomp[[Stanowisko / Position ]:[Stanowisko / Position ]],0)))</f>
        <v>n/a</v>
      </c>
      <c r="EN328" s="190" t="str">
        <f>IF(INDEX(tab_MinKomp[Testy czystości / Reinheitstests],MATCH($B327,tab_MinKomp[[Stanowisko / Position ]:[Stanowisko / Position ]],0))="n/a","n/a",EN327-INDEX(tab_MinKomp[Testy czystości / Reinheitstests],MATCH($B327,tab_MinKomp[[Stanowisko / Position ]:[Stanowisko / Position ]],0)))</f>
        <v>n/a</v>
      </c>
      <c r="EO328" s="194" t="str">
        <f>IF(INDEX(tab_MinKomp[Konserwacja Rep],MATCH($B327,tab_MinKomp[[Stanowisko / Position ]:[Stanowisko / Position ]],0))="n/a","n/a",EO327-INDEX(tab_MinKomp[Konserwacja Rep],MATCH($B327,tab_MinKomp[[Stanowisko / Position ]:[Stanowisko / Position ]],0)))</f>
        <v>n/a</v>
      </c>
      <c r="EP328" s="194" t="str">
        <f>IF(INDEX(tab_MinKomp[[Konserwacja Engel ]],MATCH($B327,tab_MinKomp[[Stanowisko / Position ]:[Stanowisko / Position ]],0))="n/a","n/a",EP327-INDEX(tab_MinKomp[[Konserwacja Engel ]],MATCH($B327,tab_MinKomp[[Stanowisko / Position ]:[Stanowisko / Position ]],0)))</f>
        <v>n/a</v>
      </c>
      <c r="EQ328" s="194" t="str">
        <f>IF(INDEX(tab_MinKomp[Konserwacja B 50],MATCH($B327,tab_MinKomp[[Stanowisko / Position ]:[Stanowisko / Position ]],0))="n/a","n/a",EQ327-INDEX(tab_MinKomp[Konserwacja B 50],MATCH($B327,tab_MinKomp[[Stanowisko / Position ]:[Stanowisko / Position ]],0)))</f>
        <v>n/a</v>
      </c>
      <c r="ER328" s="194" t="str">
        <f>IF(INDEX(tab_MinKomp[[Konserwacja EOL ]],MATCH($B327,tab_MinKomp[[Stanowisko / Position ]:[Stanowisko / Position ]],0))="n/a","n/a",ER327-INDEX(tab_MinKomp[[Konserwacja EOL ]],MATCH($B327,tab_MinKomp[[Stanowisko / Position ]:[Stanowisko / Position ]],0)))</f>
        <v>n/a</v>
      </c>
      <c r="ES328" s="194" t="str">
        <f>IF(INDEX(tab_MinKomp[Konserwacja Branson],MATCH($B327,tab_MinKomp[[Stanowisko / Position ]:[Stanowisko / Position ]],0))="n/a","n/a",ES327-INDEX(tab_MinKomp[Konserwacja Branson],MATCH($B327,tab_MinKomp[[Stanowisko / Position ]:[Stanowisko / Position ]],0)))</f>
        <v>n/a</v>
      </c>
      <c r="ET328" s="194" t="str">
        <f>IF(INDEX(tab_MinKomp[Konserwacja coolery],MATCH($B327,tab_MinKomp[[Stanowisko / Position ]:[Stanowisko / Position ]],0))="n/a","n/a",ET327-INDEX(tab_MinKomp[Konserwacja coolery],MATCH($B327,tab_MinKomp[[Stanowisko / Position ]:[Stanowisko / Position ]],0)))</f>
        <v>n/a</v>
      </c>
      <c r="EU328" s="194" t="str">
        <f>IF(INDEX(tab_MinKomp[Konserwacja piecy],MATCH($B327,tab_MinKomp[[Stanowisko / Position ]:[Stanowisko / Position ]],0))="n/a","n/a",EU327-INDEX(tab_MinKomp[Konserwacja piecy],MATCH($B327,tab_MinKomp[[Stanowisko / Position ]:[Stanowisko / Position ]],0)))</f>
        <v>n/a</v>
      </c>
      <c r="EV328" s="194" t="str">
        <f>IF(INDEX(tab_MinKomp[Rysunek techniczny- czytanie],MATCH($B327,tab_MinKomp[[Stanowisko / Position ]:[Stanowisko / Position ]],0))="n/a","n/a",EV327-INDEX(tab_MinKomp[Rysunek techniczny- czytanie],MATCH($B327,tab_MinKomp[[Stanowisko / Position ]:[Stanowisko / Position ]],0)))</f>
        <v>n/a</v>
      </c>
      <c r="EW328" s="194" t="str">
        <f>IF(INDEX(tab_MinKomp[Elektryka],MATCH($B327,tab_MinKomp[[Stanowisko / Position ]:[Stanowisko / Position ]],0))="n/a","n/a",EW327-INDEX(tab_MinKomp[Elektryka],MATCH($B327,tab_MinKomp[[Stanowisko / Position ]:[Stanowisko / Position ]],0)))</f>
        <v>n/a</v>
      </c>
      <c r="EX328" s="194" t="str">
        <f>IF(INDEX(tab_MinKomp[Pneumatyka],MATCH($B327,tab_MinKomp[[Stanowisko / Position ]:[Stanowisko / Position ]],0))="n/a","n/a",EX327-INDEX(tab_MinKomp[Pneumatyka],MATCH($B327,tab_MinKomp[[Stanowisko / Position ]:[Stanowisko / Position ]],0)))</f>
        <v>n/a</v>
      </c>
      <c r="EY328" s="194" t="str">
        <f>IF(INDEX(tab_MinKomp[[Hydraulika ]],MATCH($B327,tab_MinKomp[[Stanowisko / Position ]:[Stanowisko / Position ]],0))="n/a","n/a",EY327-INDEX(tab_MinKomp[[Hydraulika ]],MATCH($B327,tab_MinKomp[[Stanowisko / Position ]:[Stanowisko / Position ]],0)))</f>
        <v>n/a</v>
      </c>
      <c r="EZ328" s="194" t="str">
        <f>IF(INDEX(tab_MinKomp[Podciśnienie],MATCH($B327,tab_MinKomp[[Stanowisko / Position ]:[Stanowisko / Position ]],0))="n/a","n/a",EZ327-INDEX(tab_MinKomp[Podciśnienie],MATCH($B327,tab_MinKomp[[Stanowisko / Position ]:[Stanowisko / Position ]],0)))</f>
        <v>n/a</v>
      </c>
      <c r="FA328" s="194" t="str">
        <f>IF(INDEX(tab_MinKomp[Usuwanie awarii],MATCH($B327,tab_MinKomp[[Stanowisko / Position ]:[Stanowisko / Position ]],0))="n/a","n/a",FA327-INDEX(tab_MinKomp[Usuwanie awarii],MATCH($B327,tab_MinKomp[[Stanowisko / Position ]:[Stanowisko / Position ]],0)))</f>
        <v>n/a</v>
      </c>
      <c r="FB328" s="194" t="str">
        <f>IF(INDEX(tab_MinKomp[Obsługa robotów],MATCH($B327,tab_MinKomp[[Stanowisko / Position ]:[Stanowisko / Position ]],0))="n/a","n/a",FB327-INDEX(tab_MinKomp[Obsługa robotów],MATCH($B327,tab_MinKomp[[Stanowisko / Position ]:[Stanowisko / Position ]],0)))</f>
        <v>n/a</v>
      </c>
      <c r="FC328" s="194" t="str">
        <f>IF(INDEX(tab_MinKomp[Obsługa sterowania maszyny],MATCH($B327,tab_MinKomp[[Stanowisko / Position ]:[Stanowisko / Position ]],0))="n/a","n/a",FC327-INDEX(tab_MinKomp[Obsługa sterowania maszyny],MATCH($B327,tab_MinKomp[[Stanowisko / Position ]:[Stanowisko / Position ]],0)))</f>
        <v>n/a</v>
      </c>
      <c r="FD328" s="194" t="str">
        <f>IF(INDEX(tab_MinKomp[Usuwanie przyczyn żródłowych],MATCH($B327,tab_MinKomp[[Stanowisko / Position ]:[Stanowisko / Position ]],0))="n/a","n/a",FD327-INDEX(tab_MinKomp[Usuwanie przyczyn żródłowych],MATCH($B327,tab_MinKomp[[Stanowisko / Position ]:[Stanowisko / Position ]],0)))</f>
        <v>n/a</v>
      </c>
      <c r="FE328" s="194" t="str">
        <f>IF(INDEX(tab_MinKomp[Cmms stosowanie],MATCH($B327,tab_MinKomp[[Stanowisko / Position ]:[Stanowisko / Position ]],0))="n/a","n/a",FE327-INDEX(tab_MinKomp[Cmms stosowanie],MATCH($B327,tab_MinKomp[[Stanowisko / Position ]:[Stanowisko / Position ]],0)))</f>
        <v>n/a</v>
      </c>
      <c r="FF328" s="190" t="str">
        <f>IF(INDEX(tab_MinKomp[Testy czystości / Reinheitstests],MATCH($B327,tab_MinKomp[[Stanowisko / Position ]:[Stanowisko / Position ]],0))="n/a","n/a",FF327-INDEX(tab_MinKomp[Testy czystości / Reinheitstests],MATCH($B327,tab_MinKomp[[Stanowisko / Position ]:[Stanowisko / Position ]],0)))</f>
        <v>n/a</v>
      </c>
      <c r="FG328" s="194" t="str">
        <f>IF(INDEX(tab_MinKomp[Czyszczenie form plastikowych],MATCH($B327,tab_MinKomp[[Stanowisko / Position ]:[Stanowisko / Position ]],0))="n/a","n/a",FG327-INDEX(tab_MinKomp[Czyszczenie form plastikowych],MATCH($B327,tab_MinKomp[[Stanowisko / Position ]:[Stanowisko / Position ]],0)))</f>
        <v>n/a</v>
      </c>
      <c r="FH328" s="194" t="str">
        <f>IF(INDEX(tab_MinKomp[Wymiana form plastik],MATCH($B327,tab_MinKomp[[Stanowisko / Position ]:[Stanowisko / Position ]],0))="n/a","n/a",FH327-INDEX(tab_MinKomp[Wymiana form plastik],MATCH($B327,tab_MinKomp[[Stanowisko / Position ]:[Stanowisko / Position ]],0)))</f>
        <v>n/a</v>
      </c>
      <c r="FI328" s="194" t="str">
        <f>IF(INDEX(tab_MinKomp[Wymiana form guma],MATCH($B327,tab_MinKomp[[Stanowisko / Position ]:[Stanowisko / Position ]],0))="n/a","n/a",FI327-INDEX(tab_MinKomp[Wymiana form guma],MATCH($B327,tab_MinKomp[[Stanowisko / Position ]:[Stanowisko / Position ]],0)))</f>
        <v>n/a</v>
      </c>
      <c r="FJ328" s="194" t="str">
        <f>IF(INDEX(tab_MinKomp[Konserwacja KK],MATCH($B327,tab_MinKomp[[Stanowisko / Position ]:[Stanowisko / Position ]],0))="n/a","n/a",FJ327-INDEX(tab_MinKomp[Konserwacja KK],MATCH($B327,tab_MinKomp[[Stanowisko / Position ]:[Stanowisko / Position ]],0)))</f>
        <v>n/a</v>
      </c>
      <c r="FK328" s="194" t="str">
        <f>IF(INDEX(tab_MinKomp[Konserwacja form guma],MATCH($B327,tab_MinKomp[[Stanowisko / Position ]:[Stanowisko / Position ]],0))="n/a","n/a",FK327-INDEX(tab_MinKomp[Konserwacja form guma],MATCH($B327,tab_MinKomp[[Stanowisko / Position ]:[Stanowisko / Position ]],0)))</f>
        <v>n/a</v>
      </c>
      <c r="FL328" s="194" t="str">
        <f>IF(INDEX(tab_MinKomp[Konserwacja form plastiki],MATCH($B327,tab_MinKomp[[Stanowisko / Position ]:[Stanowisko / Position ]],0))="n/a","n/a",FL327-INDEX(tab_MinKomp[Konserwacja form plastiki],MATCH($B327,tab_MinKomp[[Stanowisko / Position ]:[Stanowisko / Position ]],0)))</f>
        <v>n/a</v>
      </c>
      <c r="FM328" s="194" t="str">
        <f>IF(INDEX(tab_MinKomp[Konserwacja Gorącego Kanału],MATCH($B327,tab_MinKomp[[Stanowisko / Position ]:[Stanowisko / Position ]],0))="n/a","n/a",FM327-INDEX(tab_MinKomp[Konserwacja Gorącego Kanału],MATCH($B327,tab_MinKomp[[Stanowisko / Position ]:[Stanowisko / Position ]],0)))</f>
        <v>n/a</v>
      </c>
      <c r="FN328" s="194" t="str">
        <f>IF(INDEX(tab_MinKomp[MS Office (Excel)],MATCH($B327,tab_MinKomp[[Stanowisko / Position ]:[Stanowisko / Position ]],0))="n/a","n/a",FN327-INDEX(tab_MinKomp[MS Office (Excel)],MATCH($B327,tab_MinKomp[[Stanowisko / Position ]:[Stanowisko / Position ]],0)))</f>
        <v>n/a</v>
      </c>
      <c r="FO328" s="194" t="str">
        <f>IF(INDEX(tab_MinKomp[MS Office (Word)],MATCH($B327,tab_MinKomp[[Stanowisko / Position ]:[Stanowisko / Position ]],0))="n/a","n/a",FO327-INDEX(tab_MinKomp[MS Office (Word)],MATCH($B327,tab_MinKomp[[Stanowisko / Position ]:[Stanowisko / Position ]],0)))</f>
        <v>n/a</v>
      </c>
      <c r="FP328" s="194" t="str">
        <f>IF(INDEX(tab_MinKomp[MS Office (Power Point)],MATCH($B327,tab_MinKomp[[Stanowisko / Position ]:[Stanowisko / Position ]],0))="n/a","n/a",FP327-INDEX(tab_MinKomp[MS Office (Power Point)],MATCH($B327,tab_MinKomp[[Stanowisko / Position ]:[Stanowisko / Position ]],0)))</f>
        <v>n/a</v>
      </c>
      <c r="FQ328" s="196" t="str">
        <f>IF(INDEX(tab_MinKomp[Język angielski / Englisch],MATCH($B327,tab_MinKomp[[Stanowisko / Position ]:[Stanowisko / Position ]],0))="n/a","n/a",FQ327-INDEX(tab_MinKomp[Język angielski / Englisch],MATCH($B327,tab_MinKomp[[Stanowisko / Position ]:[Stanowisko / Position ]],0)))</f>
        <v>n/a</v>
      </c>
      <c r="FR328" s="196" t="str">
        <f>IF(INDEX(tab_MinKomp[Język niemiecki / Deutsch],MATCH($B327,tab_MinKomp[[Stanowisko / Position ]:[Stanowisko / Position ]],0))="n/a","n/a",FR327-INDEX(tab_MinKomp[Język niemiecki / Deutsch],MATCH($B327,tab_MinKomp[[Stanowisko / Position ]:[Stanowisko / Position ]],0)))</f>
        <v>n/a</v>
      </c>
      <c r="FS328" s="194">
        <f>IF(INDEX(tab_MinKomp[Zarządzanie dokumentacją procesową / Process dokumentation management],MATCH($B327,tab_MinKomp[[Stanowisko / Position ]:[Stanowisko / Position ]],0))="n/a","n/a",FS327-INDEX(tab_MinKomp[Zarządzanie dokumentacją procesową / Process dokumentation management],MATCH($B327,tab_MinKomp[[Stanowisko / Position ]:[Stanowisko / Position ]],0)))</f>
        <v>0</v>
      </c>
      <c r="FT328" s="194">
        <f>IF(INDEX(tab_MinKomp[Znajomość procesów z obszaru / Kenntiss der prozesse in dem Bereich],MATCH($B327,tab_MinKomp[[Stanowisko / Position ]:[Stanowisko / Position ]],0))="n/a","n/a",FT327-INDEX(tab_MinKomp[Znajomość procesów z obszaru / Kenntiss der prozesse in dem Bereich],MATCH($B327,tab_MinKomp[[Stanowisko / Position ]:[Stanowisko / Position ]],0)))</f>
        <v>0</v>
      </c>
      <c r="FU328" s="194">
        <f>IF(INDEX(tab_MinKomp[optymalizacja procesów / Prozessoptymalisierung],MATCH($B327,tab_MinKomp[[Stanowisko / Position ]:[Stanowisko / Position ]],0))="n/a","n/a",FU327-INDEX(tab_MinKomp[optymalizacja procesów / Prozessoptymalisierung],MATCH($B327,tab_MinKomp[[Stanowisko / Position ]:[Stanowisko / Position ]],0)))</f>
        <v>1</v>
      </c>
      <c r="FV328" s="194">
        <f>IF(INDEX(tab_MinKomp[Umiejętności szkoleniowe / Trainingsfähigkeiten],MATCH($B327,tab_MinKomp[[Stanowisko / Position ]:[Stanowisko / Position ]],0))="n/a","n/a",FV327-INDEX(tab_MinKomp[Umiejętności szkoleniowe / Trainingsfähigkeiten],MATCH($B327,tab_MinKomp[[Stanowisko / Position ]:[Stanowisko / Position ]],0)))</f>
        <v>0</v>
      </c>
      <c r="FW328" s="194">
        <f>IF(INDEX(tab_MinKomp[Analityczne myślenie, podejście / Analitysches Denken, Einstellung],MATCH($B327,tab_MinKomp[[Stanowisko / Position ]:[Stanowisko / Position ]],0))="n/a","n/a",FW327-INDEX(tab_MinKomp[Analityczne myślenie, podejście / Analitysches Denken, Einstellung],MATCH($B327,tab_MinKomp[[Stanowisko / Position ]:[Stanowisko / Position ]],0)))</f>
        <v>0</v>
      </c>
      <c r="FX328" s="194">
        <f>IF(INDEX(tab_MinKomp[Dokładność, precyzja w dzialaniu / Genauigkeit, Präzision in die Arbeit],MATCH($B327,tab_MinKomp[[Stanowisko / Position ]:[Stanowisko / Position ]],0))="n/a","n/a",FX327-INDEX(tab_MinKomp[Dokładność, precyzja w dzialaniu / Genauigkeit, Präzision in die Arbeit],MATCH($B327,tab_MinKomp[[Stanowisko / Position ]:[Stanowisko / Position ]],0)))</f>
        <v>0</v>
      </c>
      <c r="FY328" s="194">
        <f>IF(INDEX(tab_MinKomp[Dyspozycyjność / Verfügbarkeit],MATCH($B327,tab_MinKomp[[Stanowisko / Position ]:[Stanowisko / Position ]],0))="n/a","n/a",FY327-INDEX(tab_MinKomp[Dyspozycyjność / Verfügbarkeit],MATCH($B327,tab_MinKomp[[Stanowisko / Position ]:[Stanowisko / Position ]],0)))</f>
        <v>0</v>
      </c>
      <c r="FZ328" s="194">
        <f>IF(INDEX(tab_MinKomp[Zaangażowanie / 
Engagement],MATCH($B327,tab_MinKomp[[Stanowisko / Position ]:[Stanowisko / Position ]],0))="n/a","n/a",FZ327-INDEX(tab_MinKomp[Zaangażowanie / 
Engagement],MATCH($B327,tab_MinKomp[[Stanowisko / Position ]:[Stanowisko / Position ]],0)))</f>
        <v>0</v>
      </c>
      <c r="GA328" s="194" t="str">
        <f>IF(INDEX(tab_MinKomp[Konserwacja form guma],MATCH($B327,tab_MinKomp[[Stanowisko / Position ]:[Stanowisko / Position ]],0))="n/a","n/a",GA327-INDEX(tab_MinKomp[Konserwacja form guma],MATCH($B327,tab_MinKomp[[Stanowisko / Position ]:[Stanowisko / Position ]],0)))</f>
        <v>n/a</v>
      </c>
      <c r="GB328" s="194" t="str">
        <f>IF(INDEX(tab_MinKomp[Konserwacja form plastiki],MATCH($B327,tab_MinKomp[[Stanowisko / Position ]:[Stanowisko / Position ]],0))="n/a","n/a",GB327-INDEX(tab_MinKomp[Konserwacja form plastiki],MATCH($B327,tab_MinKomp[[Stanowisko / Position ]:[Stanowisko / Position ]],0)))</f>
        <v>n/a</v>
      </c>
      <c r="GC328" s="194">
        <f>IF(INDEX(tab_MinKomp[Elastyczność w działaniu],MATCH($B327,tab_MinKomp[[Stanowisko / Position ]:[Stanowisko / Position ]],0))="n/a","n/a",GC327-INDEX(tab_MinKomp[Elastyczność w działaniu],MATCH($B327,tab_MinKomp[[Stanowisko / Position ]:[Stanowisko / Position ]],0)))</f>
        <v>0</v>
      </c>
      <c r="GD328" s="194">
        <f>IF(INDEX(tab_MinKomp[Komunikatywność],MATCH($B327,tab_MinKomp[[Stanowisko / Position ]:[Stanowisko / Position ]],0))="n/a","n/a",GD327-INDEX(tab_MinKomp[Komunikatywność],MATCH($B327,tab_MinKomp[[Stanowisko / Position ]:[Stanowisko / Position ]],0)))</f>
        <v>0</v>
      </c>
      <c r="GE328" s="193" t="str">
        <f>IF(INDEX(tab_MinKomp[Motywowanie i budowanie zaangażowania zespołu],MATCH($B327,tab_MinKomp[[Stanowisko / Position ]:[Stanowisko / Position ]],0))="n/a","n/a",GE327-INDEX(tab_MinKomp[Motywowanie i budowanie zaangażowania zespołu],MATCH($B327,tab_MinKomp[[Stanowisko / Position ]:[Stanowisko / Position ]],0)))</f>
        <v>n/a</v>
      </c>
      <c r="GF328" s="186" t="s">
        <v>248</v>
      </c>
      <c r="GG328" s="186" t="s">
        <v>248</v>
      </c>
      <c r="GH328" s="186" t="s">
        <v>248</v>
      </c>
      <c r="GI328" s="186" t="s">
        <v>248</v>
      </c>
      <c r="GJ328" s="186" t="s">
        <v>248</v>
      </c>
      <c r="GK328" s="186" t="s">
        <v>248</v>
      </c>
      <c r="GL328" s="186" t="s">
        <v>248</v>
      </c>
      <c r="GM328" s="186" t="s">
        <v>248</v>
      </c>
      <c r="GN328" s="186" t="s">
        <v>248</v>
      </c>
      <c r="GO328" s="186" t="s">
        <v>248</v>
      </c>
      <c r="GP328" s="186" t="s">
        <v>248</v>
      </c>
      <c r="GQ328" s="186" t="s">
        <v>248</v>
      </c>
      <c r="GR328" s="186" t="s">
        <v>248</v>
      </c>
      <c r="GS328" s="186" t="s">
        <v>248</v>
      </c>
      <c r="GT328" s="186" t="s">
        <v>248</v>
      </c>
      <c r="GU328" s="186" t="s">
        <v>248</v>
      </c>
      <c r="GV328" s="186" t="s">
        <v>248</v>
      </c>
      <c r="GW328" s="186" t="s">
        <v>248</v>
      </c>
      <c r="GX328" s="186" t="s">
        <v>248</v>
      </c>
      <c r="GY328" s="186" t="s">
        <v>248</v>
      </c>
      <c r="GZ328" s="261" t="s">
        <v>248</v>
      </c>
      <c r="HA328" s="261" t="s">
        <v>248</v>
      </c>
      <c r="HB328" s="191">
        <f>SUM(G328:GE328)/(HB327-(SUM(G328:GE328)))</f>
        <v>0.10526315789473684</v>
      </c>
    </row>
    <row r="329" spans="1:210" ht="24.9" customHeight="1" x14ac:dyDescent="0.3">
      <c r="A329" s="105" t="s">
        <v>314</v>
      </c>
      <c r="B329" s="105" t="s">
        <v>315</v>
      </c>
      <c r="C329" s="105" t="s">
        <v>433</v>
      </c>
      <c r="D329" s="105">
        <v>57</v>
      </c>
      <c r="E329" s="394" t="s">
        <v>549</v>
      </c>
      <c r="F329" s="185" t="s">
        <v>374</v>
      </c>
      <c r="G329" s="186">
        <v>2</v>
      </c>
      <c r="H329" s="186">
        <v>1</v>
      </c>
      <c r="I329" s="186">
        <v>2</v>
      </c>
      <c r="J329" s="186">
        <v>1</v>
      </c>
      <c r="K329" s="186">
        <v>1</v>
      </c>
      <c r="L329" s="186" t="s">
        <v>248</v>
      </c>
      <c r="M329" s="186" t="s">
        <v>248</v>
      </c>
      <c r="N329" s="186" t="s">
        <v>248</v>
      </c>
      <c r="O329" s="186">
        <v>1</v>
      </c>
      <c r="P329" s="186">
        <v>2</v>
      </c>
      <c r="Q329" s="186" t="s">
        <v>248</v>
      </c>
      <c r="R329" s="186" t="s">
        <v>248</v>
      </c>
      <c r="S329" s="186" t="s">
        <v>248</v>
      </c>
      <c r="T329" s="186" t="s">
        <v>248</v>
      </c>
      <c r="U329" s="186" t="s">
        <v>248</v>
      </c>
      <c r="V329" s="186" t="s">
        <v>248</v>
      </c>
      <c r="W329" s="186" t="s">
        <v>248</v>
      </c>
      <c r="X329" s="186" t="s">
        <v>248</v>
      </c>
      <c r="Y329" s="186" t="s">
        <v>248</v>
      </c>
      <c r="Z329" s="186" t="s">
        <v>248</v>
      </c>
      <c r="AA329" s="186" t="s">
        <v>248</v>
      </c>
      <c r="AB329" s="186" t="s">
        <v>248</v>
      </c>
      <c r="AC329" s="186" t="s">
        <v>248</v>
      </c>
      <c r="AD329" s="186" t="s">
        <v>248</v>
      </c>
      <c r="AE329" s="186" t="s">
        <v>248</v>
      </c>
      <c r="AF329" s="186" t="s">
        <v>248</v>
      </c>
      <c r="AG329" s="186" t="s">
        <v>248</v>
      </c>
      <c r="AH329" s="186" t="s">
        <v>248</v>
      </c>
      <c r="AI329" s="186" t="s">
        <v>248</v>
      </c>
      <c r="AJ329" s="186" t="s">
        <v>248</v>
      </c>
      <c r="AK329" s="186" t="s">
        <v>248</v>
      </c>
      <c r="AL329" s="186">
        <v>2</v>
      </c>
      <c r="AM329" s="186" t="s">
        <v>248</v>
      </c>
      <c r="AN329" s="186" t="s">
        <v>248</v>
      </c>
      <c r="AO329" s="186">
        <v>1</v>
      </c>
      <c r="AP329" s="186" t="s">
        <v>248</v>
      </c>
      <c r="AQ329" s="186">
        <v>1</v>
      </c>
      <c r="AR329" s="186" t="s">
        <v>248</v>
      </c>
      <c r="AS329" s="186" t="s">
        <v>248</v>
      </c>
      <c r="AT329" s="186" t="s">
        <v>248</v>
      </c>
      <c r="AU329" s="186" t="s">
        <v>248</v>
      </c>
      <c r="AV329" s="186">
        <v>2</v>
      </c>
      <c r="AW329" s="186">
        <v>1</v>
      </c>
      <c r="AX329" s="186" t="s">
        <v>248</v>
      </c>
      <c r="AY329" s="186" t="s">
        <v>248</v>
      </c>
      <c r="AZ329" s="186" t="s">
        <v>248</v>
      </c>
      <c r="BA329" s="186" t="s">
        <v>248</v>
      </c>
      <c r="BB329" s="186" t="s">
        <v>248</v>
      </c>
      <c r="BC329" s="186" t="s">
        <v>248</v>
      </c>
      <c r="BD329" s="186" t="s">
        <v>248</v>
      </c>
      <c r="BE329" s="186" t="s">
        <v>248</v>
      </c>
      <c r="BF329" s="186" t="s">
        <v>248</v>
      </c>
      <c r="BG329" s="186" t="s">
        <v>248</v>
      </c>
      <c r="BH329" s="186" t="s">
        <v>248</v>
      </c>
      <c r="BI329" s="186" t="s">
        <v>248</v>
      </c>
      <c r="BJ329" s="186" t="s">
        <v>248</v>
      </c>
      <c r="BK329" s="186" t="s">
        <v>248</v>
      </c>
      <c r="BL329" s="186" t="s">
        <v>248</v>
      </c>
      <c r="BM329" s="186" t="s">
        <v>248</v>
      </c>
      <c r="BN329" s="186" t="s">
        <v>248</v>
      </c>
      <c r="BO329" s="186">
        <v>2</v>
      </c>
      <c r="BP329" s="186" t="s">
        <v>248</v>
      </c>
      <c r="BQ329" s="186" t="s">
        <v>248</v>
      </c>
      <c r="BR329" s="186" t="s">
        <v>248</v>
      </c>
      <c r="BS329" s="186">
        <v>2</v>
      </c>
      <c r="BT329" s="186" t="s">
        <v>248</v>
      </c>
      <c r="BU329" s="186">
        <v>2</v>
      </c>
      <c r="BV329" s="186">
        <v>2</v>
      </c>
      <c r="BW329" s="186">
        <v>2</v>
      </c>
      <c r="BX329" s="186">
        <v>2</v>
      </c>
      <c r="BY329" s="186" t="s">
        <v>248</v>
      </c>
      <c r="BZ329" s="186">
        <v>2</v>
      </c>
      <c r="CA329" s="186">
        <v>2</v>
      </c>
      <c r="CB329" s="186">
        <v>2</v>
      </c>
      <c r="CC329" s="186" t="s">
        <v>248</v>
      </c>
      <c r="CD329" s="186">
        <v>2</v>
      </c>
      <c r="CE329" s="186">
        <v>2</v>
      </c>
      <c r="CF329" s="186">
        <v>2</v>
      </c>
      <c r="CG329" s="186">
        <v>2</v>
      </c>
      <c r="CH329" s="186" t="s">
        <v>248</v>
      </c>
      <c r="CI329" s="186" t="s">
        <v>248</v>
      </c>
      <c r="CJ329" s="186" t="s">
        <v>248</v>
      </c>
      <c r="CK329" s="186" t="s">
        <v>248</v>
      </c>
      <c r="CL329" s="186" t="s">
        <v>248</v>
      </c>
      <c r="CM329" s="186" t="s">
        <v>248</v>
      </c>
      <c r="CN329" s="186" t="s">
        <v>248</v>
      </c>
      <c r="CO329" s="186" t="s">
        <v>248</v>
      </c>
      <c r="CP329" s="186" t="s">
        <v>248</v>
      </c>
      <c r="CQ329" s="186" t="s">
        <v>248</v>
      </c>
      <c r="CR329" s="186" t="s">
        <v>248</v>
      </c>
      <c r="CS329" s="186" t="s">
        <v>248</v>
      </c>
      <c r="CT329" s="186" t="s">
        <v>248</v>
      </c>
      <c r="CU329" s="186" t="s">
        <v>248</v>
      </c>
      <c r="CV329" s="186" t="s">
        <v>248</v>
      </c>
      <c r="CW329" s="186">
        <v>2</v>
      </c>
      <c r="CX329" s="186" t="s">
        <v>248</v>
      </c>
      <c r="CY329" s="186" t="s">
        <v>248</v>
      </c>
      <c r="CZ329" s="186" t="s">
        <v>248</v>
      </c>
      <c r="DA329" s="186" t="s">
        <v>248</v>
      </c>
      <c r="DB329" s="186" t="s">
        <v>248</v>
      </c>
      <c r="DC329" s="186" t="s">
        <v>248</v>
      </c>
      <c r="DD329" s="186" t="s">
        <v>248</v>
      </c>
      <c r="DE329" s="186" t="s">
        <v>248</v>
      </c>
      <c r="DF329" s="186">
        <v>1</v>
      </c>
      <c r="DG329" s="186" t="s">
        <v>248</v>
      </c>
      <c r="DH329" s="186" t="s">
        <v>248</v>
      </c>
      <c r="DI329" s="186" t="s">
        <v>248</v>
      </c>
      <c r="DJ329" s="186" t="s">
        <v>248</v>
      </c>
      <c r="DK329" s="186" t="s">
        <v>248</v>
      </c>
      <c r="DL329" s="186" t="s">
        <v>248</v>
      </c>
      <c r="DM329" s="186" t="s">
        <v>248</v>
      </c>
      <c r="DN329" s="186" t="s">
        <v>248</v>
      </c>
      <c r="DO329" s="186" t="s">
        <v>248</v>
      </c>
      <c r="DP329" s="186" t="s">
        <v>248</v>
      </c>
      <c r="DQ329" s="186" t="s">
        <v>248</v>
      </c>
      <c r="DR329" s="186" t="s">
        <v>248</v>
      </c>
      <c r="DS329" s="186" t="s">
        <v>248</v>
      </c>
      <c r="DT329" s="186" t="s">
        <v>248</v>
      </c>
      <c r="DU329" s="186" t="s">
        <v>248</v>
      </c>
      <c r="DV329" s="186" t="s">
        <v>248</v>
      </c>
      <c r="DW329" s="186" t="s">
        <v>248</v>
      </c>
      <c r="DX329" s="186" t="s">
        <v>248</v>
      </c>
      <c r="DY329" s="186" t="s">
        <v>248</v>
      </c>
      <c r="DZ329" s="186" t="s">
        <v>248</v>
      </c>
      <c r="EA329" s="186" t="s">
        <v>248</v>
      </c>
      <c r="EB329" s="186" t="s">
        <v>248</v>
      </c>
      <c r="EC329" s="186" t="s">
        <v>248</v>
      </c>
      <c r="ED329" s="186" t="s">
        <v>248</v>
      </c>
      <c r="EE329" s="186" t="s">
        <v>248</v>
      </c>
      <c r="EF329" s="186" t="s">
        <v>248</v>
      </c>
      <c r="EG329" s="186" t="s">
        <v>248</v>
      </c>
      <c r="EH329" s="186" t="s">
        <v>248</v>
      </c>
      <c r="EI329" s="186" t="s">
        <v>248</v>
      </c>
      <c r="EJ329" s="186" t="s">
        <v>248</v>
      </c>
      <c r="EK329" s="186" t="s">
        <v>248</v>
      </c>
      <c r="EL329" s="184" t="s">
        <v>248</v>
      </c>
      <c r="EM329" s="184" t="s">
        <v>248</v>
      </c>
      <c r="EN329" s="184" t="s">
        <v>248</v>
      </c>
      <c r="EO329" s="186" t="s">
        <v>248</v>
      </c>
      <c r="EP329" s="186" t="s">
        <v>248</v>
      </c>
      <c r="EQ329" s="186" t="s">
        <v>248</v>
      </c>
      <c r="ER329" s="186" t="s">
        <v>248</v>
      </c>
      <c r="ES329" s="186" t="s">
        <v>248</v>
      </c>
      <c r="ET329" s="186" t="s">
        <v>248</v>
      </c>
      <c r="EU329" s="186" t="s">
        <v>248</v>
      </c>
      <c r="EV329" s="186" t="s">
        <v>248</v>
      </c>
      <c r="EW329" s="186" t="s">
        <v>248</v>
      </c>
      <c r="EX329" s="186" t="s">
        <v>248</v>
      </c>
      <c r="EY329" s="186" t="s">
        <v>248</v>
      </c>
      <c r="EZ329" s="186" t="s">
        <v>248</v>
      </c>
      <c r="FA329" s="186" t="s">
        <v>248</v>
      </c>
      <c r="FB329" s="186" t="s">
        <v>248</v>
      </c>
      <c r="FC329" s="186" t="s">
        <v>248</v>
      </c>
      <c r="FD329" s="186" t="s">
        <v>248</v>
      </c>
      <c r="FE329" s="186" t="s">
        <v>248</v>
      </c>
      <c r="FF329" s="186" t="s">
        <v>248</v>
      </c>
      <c r="FG329" s="186" t="s">
        <v>248</v>
      </c>
      <c r="FH329" s="186" t="s">
        <v>248</v>
      </c>
      <c r="FI329" s="186" t="s">
        <v>248</v>
      </c>
      <c r="FJ329" s="186" t="s">
        <v>248</v>
      </c>
      <c r="FK329" s="186" t="s">
        <v>248</v>
      </c>
      <c r="FL329" s="186" t="s">
        <v>248</v>
      </c>
      <c r="FM329" s="186" t="s">
        <v>248</v>
      </c>
      <c r="FN329" s="186" t="s">
        <v>248</v>
      </c>
      <c r="FO329" s="186" t="s">
        <v>248</v>
      </c>
      <c r="FP329" s="186" t="s">
        <v>248</v>
      </c>
      <c r="FQ329" s="187" t="s">
        <v>248</v>
      </c>
      <c r="FR329" s="187" t="s">
        <v>248</v>
      </c>
      <c r="FS329" s="186">
        <v>2</v>
      </c>
      <c r="FT329" s="186">
        <v>2</v>
      </c>
      <c r="FU329" s="186">
        <v>2</v>
      </c>
      <c r="FV329" s="186">
        <v>1</v>
      </c>
      <c r="FW329" s="186">
        <v>1</v>
      </c>
      <c r="FX329" s="186">
        <v>2</v>
      </c>
      <c r="FY329" s="186">
        <v>2</v>
      </c>
      <c r="FZ329" s="186">
        <v>2</v>
      </c>
      <c r="GA329" s="186" t="s">
        <v>248</v>
      </c>
      <c r="GB329" s="186" t="s">
        <v>248</v>
      </c>
      <c r="GC329" s="186">
        <v>2</v>
      </c>
      <c r="GD329" s="186">
        <v>1</v>
      </c>
      <c r="GE329" s="186" t="s">
        <v>248</v>
      </c>
      <c r="GF329" s="186" t="s">
        <v>248</v>
      </c>
      <c r="GG329" s="186" t="s">
        <v>248</v>
      </c>
      <c r="GH329" s="186" t="s">
        <v>248</v>
      </c>
      <c r="GI329" s="186" t="s">
        <v>248</v>
      </c>
      <c r="GJ329" s="186" t="s">
        <v>248</v>
      </c>
      <c r="GK329" s="186" t="s">
        <v>248</v>
      </c>
      <c r="GL329" s="186" t="s">
        <v>248</v>
      </c>
      <c r="GM329" s="186" t="s">
        <v>248</v>
      </c>
      <c r="GN329" s="186" t="s">
        <v>248</v>
      </c>
      <c r="GO329" s="186" t="s">
        <v>248</v>
      </c>
      <c r="GP329" s="186" t="s">
        <v>248</v>
      </c>
      <c r="GQ329" s="186" t="s">
        <v>248</v>
      </c>
      <c r="GR329" s="186" t="s">
        <v>248</v>
      </c>
      <c r="GS329" s="186" t="s">
        <v>248</v>
      </c>
      <c r="GT329" s="186" t="s">
        <v>248</v>
      </c>
      <c r="GU329" s="186" t="s">
        <v>248</v>
      </c>
      <c r="GV329" s="186" t="s">
        <v>248</v>
      </c>
      <c r="GW329" s="186" t="s">
        <v>248</v>
      </c>
      <c r="GX329" s="186" t="s">
        <v>248</v>
      </c>
      <c r="GY329" s="186" t="s">
        <v>248</v>
      </c>
      <c r="GZ329" s="261" t="s">
        <v>248</v>
      </c>
      <c r="HA329" s="261" t="s">
        <v>248</v>
      </c>
      <c r="HB329" s="188">
        <f t="shared" ref="HB329" si="234">SUM(G329:GE329)</f>
        <v>63</v>
      </c>
    </row>
    <row r="330" spans="1:210" ht="24.9" customHeight="1" thickBot="1" x14ac:dyDescent="0.35">
      <c r="A330" s="108" t="str">
        <f t="shared" si="230"/>
        <v>Prod.-Q-1</v>
      </c>
      <c r="B330" s="108" t="str">
        <f t="shared" si="231"/>
        <v>Pracownik Produkcji</v>
      </c>
      <c r="C330" s="108" t="str">
        <f t="shared" si="232"/>
        <v>RS</v>
      </c>
      <c r="D330" s="108">
        <f t="shared" si="233"/>
        <v>57</v>
      </c>
      <c r="E330" s="395"/>
      <c r="F330" s="189" t="s">
        <v>375</v>
      </c>
      <c r="G330" s="192">
        <f>IF(INDEX(tab_MinKomp[Przepisy BHP / BHP Vorschriften],MATCH($B329,tab_MinKomp[[Stanowisko / Position ]:[Stanowisko / Position ]],0))="n/a","n/a",G329-INDEX(tab_MinKomp[Przepisy BHP / BHP Vorschriften],MATCH($B329,tab_MinKomp[[Stanowisko / Position ]:[Stanowisko / Position ]],0)))</f>
        <v>0</v>
      </c>
      <c r="H330" s="193">
        <f>IF(INDEX(tab_MinKomp[Przepisy PPOŻ / Brandschutzbestimmungen],MATCH($B329,tab_MinKomp[[Stanowisko / Position ]:[Stanowisko / Position ]],0))="n/a","n/a",H329-INDEX(tab_MinKomp[Przepisy PPOŻ / Brandschutzbestimmungen],MATCH($B329,tab_MinKomp[[Stanowisko / Position ]:[Stanowisko / Position ]],0)))</f>
        <v>0</v>
      </c>
      <c r="I330" s="193">
        <f>IF(INDEX(tab_MinKomp[Ryzyko zawodowe na stanowiskach pracyv/ Berufliche Risiken an Arbeitsstellen],MATCH($B329,tab_MinKomp[[Stanowisko / Position ]:[Stanowisko / Position ]],0))="n/a","n/a",I329-INDEX(tab_MinKomp[Ryzyko zawodowe na stanowiskach pracyv/ Berufliche Risiken an Arbeitsstellen],MATCH($B329,tab_MinKomp[[Stanowisko / Position ]:[Stanowisko / Position ]],0)))</f>
        <v>0</v>
      </c>
      <c r="J330" s="193">
        <f>IF(INDEX(tab_MinKomp[Gospodarka substancjami niebezpiecznymi / Gefahrstoffmanagement],MATCH($B329,tab_MinKomp[[Stanowisko / Position ]:[Stanowisko / Position ]],0))="n/a","n/a",J329-INDEX(tab_MinKomp[Gospodarka substancjami niebezpiecznymi / Gefahrstoffmanagement],MATCH($B329,tab_MinKomp[[Stanowisko / Position ]:[Stanowisko / Position ]],0)))</f>
        <v>0</v>
      </c>
      <c r="K330" s="193">
        <f>IF(INDEX(tab_MinKomp[Gospodarka odpadami / Abfallwirtschaft],MATCH($B329,tab_MinKomp[[Stanowisko / Position ]:[Stanowisko / Position ]],0))="n/a","n/a",K329-INDEX(tab_MinKomp[Gospodarka odpadami / Abfallwirtschaft],MATCH($B329,tab_MinKomp[[Stanowisko / Position ]:[Stanowisko / Position ]],0)))</f>
        <v>0</v>
      </c>
      <c r="L330" s="194" t="str">
        <f>IF(INDEX(tab_MinKomp[Przepisy kodeksu pracy / Bestimmungen des Arbeitsgesetzes],MATCH($B329,tab_MinKomp[[Stanowisko / Position ]:[Stanowisko / Position ]],0))="n/a","n/a",L329-INDEX(tab_MinKomp[Przepisy kodeksu pracy / Bestimmungen des Arbeitsgesetzes],MATCH($B329,tab_MinKomp[[Stanowisko / Position ]:[Stanowisko / Position ]],0)))</f>
        <v>n/a</v>
      </c>
      <c r="M330" s="195" t="str">
        <f>IF(INDEX(tab_MinKomp[Przepisy o ub.społ. ZUS  / Sozialversicherungsvorschriften],MATCH($B329,tab_MinKomp[[Stanowisko / Position ]:[Stanowisko / Position ]],0))="n/a","n/a",M329-INDEX(tab_MinKomp[Przepisy o ub.społ. ZUS  / Sozialversicherungsvorschriften],MATCH($B329,tab_MinKomp[[Stanowisko / Position ]:[Stanowisko / Position ]],0)))</f>
        <v>n/a</v>
      </c>
      <c r="N330" s="194" t="str">
        <f>IF(INDEX(tab_MinKomp[PRZEPISY O PDOF /persönlich Einkommensteuergesetz ],MATCH($B329,tab_MinKomp[[Stanowisko / Position ]:[Stanowisko / Position ]],0))="n/a","n/a",N329-INDEX(tab_MinKomp[PRZEPISY O PDOF /persönlich Einkommensteuergesetz ],MATCH($B329,tab_MinKomp[[Stanowisko / Position ]:[Stanowisko / Position ]],0)))</f>
        <v>n/a</v>
      </c>
      <c r="O330" s="194">
        <f>IF(INDEX(tab_MinKomp[Regulamin pracy / Arbeitsordnung],MATCH($B329,tab_MinKomp[[Stanowisko / Position ]:[Stanowisko / Position ]],0))="n/a","n/a",O329-INDEX(tab_MinKomp[Regulamin pracy / Arbeitsordnung],MATCH($B329,tab_MinKomp[[Stanowisko / Position ]:[Stanowisko / Position ]],0)))</f>
        <v>0</v>
      </c>
      <c r="P330" s="194">
        <f>IF(INDEX(tab_MinKomp[Regulamin wynagradzania / Vergütungsordnung],MATCH($B329,tab_MinKomp[[Stanowisko / Position ]:[Stanowisko / Position ]],0))="n/a","n/a",P329-INDEX(tab_MinKomp[Regulamin wynagradzania / Vergütungsordnung],MATCH($B329,tab_MinKomp[[Stanowisko / Position ]:[Stanowisko / Position ]],0)))</f>
        <v>1</v>
      </c>
      <c r="Q330" s="194" t="str">
        <f>IF(INDEX(tab_MinKomp[System R2PŁATNIK PRO: Płace / Lohnabrechnung],MATCH($B329,tab_MinKomp[[Stanowisko / Position ]:[Stanowisko / Position ]],0))="n/a","n/a",Q329-INDEX(tab_MinKomp[System R2PŁATNIK PRO: Płace / Lohnabrechnung],MATCH($B329,tab_MinKomp[[Stanowisko / Position ]:[Stanowisko / Position ]],0)))</f>
        <v>n/a</v>
      </c>
      <c r="R330" s="194" t="str">
        <f>IF(INDEX(tab_MinKomp[SystemR2PŁATNIK PRO: KADRY / Personaldaten],MATCH($B329,tab_MinKomp[[Stanowisko / Position ]:[Stanowisko / Position ]],0))="n/a","n/a",R329-INDEX(tab_MinKomp[SystemR2PŁATNIK PRO: KADRY / Personaldaten],MATCH($B329,tab_MinKomp[[Stanowisko / Position ]:[Stanowisko / Position ]],0)))</f>
        <v>n/a</v>
      </c>
      <c r="S330" s="194" t="str">
        <f>IF(INDEX(tab_MinKomp[SYSTEM R2PŁATNIK PRO: zarządzanie pracownikami / Arbeitsverwaltung],MATCH($B329,tab_MinKomp[[Stanowisko / Position ]:[Stanowisko / Position ]],0))="n/a","n/a",S329-INDEX(tab_MinKomp[SYSTEM R2PŁATNIK PRO: zarządzanie pracownikami / Arbeitsverwaltung],MATCH($B329,tab_MinKomp[[Stanowisko / Position ]:[Stanowisko / Position ]],0)))</f>
        <v>n/a</v>
      </c>
      <c r="T330" s="194" t="str">
        <f>IF(INDEX(tab_MinKomp[Doradztwo, wsparcie personalne / Personalberatung und Unterstützung],MATCH($B329,tab_MinKomp[[Stanowisko / Position ]:[Stanowisko / Position ]],0))="n/a","n/a",T329-INDEX(tab_MinKomp[Doradztwo, wsparcie personalne / Personalberatung und Unterstützung],MATCH($B329,tab_MinKomp[[Stanowisko / Position ]:[Stanowisko / Position ]],0)))</f>
        <v>n/a</v>
      </c>
      <c r="U330" s="194" t="str">
        <f>IF(INDEX(tab_MinKomp[Przepisy o podatku VAT / MwSt.- Gesetz],MATCH($B329,tab_MinKomp[[Stanowisko / Position ]:[Stanowisko / Position ]],0))="n/a","n/a",U329-INDEX(tab_MinKomp[Przepisy o podatku VAT / MwSt.- Gesetz],MATCH($B329,tab_MinKomp[[Stanowisko / Position ]:[Stanowisko / Position ]],0)))</f>
        <v>n/a</v>
      </c>
      <c r="V330" s="194" t="str">
        <f>IF(INDEX(tab_MinKomp[PrzepisyPDOP / geschäftlich Einkommensteuergesetz],MATCH($B329,tab_MinKomp[[Stanowisko / Position ]:[Stanowisko / Position ]],0))="n/a","n/a",V329-INDEX(tab_MinKomp[PrzepisyPDOP / geschäftlich Einkommensteuergesetz],MATCH($B329,tab_MinKomp[[Stanowisko / Position ]:[Stanowisko / Position ]],0)))</f>
        <v>n/a</v>
      </c>
      <c r="W330" s="194" t="str">
        <f>IF(INDEX(tab_MinKomp[System BAAN / FINANSE (FIBU)],MATCH($B329,tab_MinKomp[[Stanowisko / Position ]:[Stanowisko / Position ]],0))="n/a","n/a",W329-INDEX(tab_MinKomp[System BAAN / FINANSE (FIBU)],MATCH($B329,tab_MinKomp[[Stanowisko / Position ]:[Stanowisko / Position ]],0)))</f>
        <v>n/a</v>
      </c>
      <c r="X330" s="194" t="str">
        <f>IF(INDEX(tab_MinKomp[Systemy pomocnicze / Hilfssysteme(STOCKPROGRAM, KALK2000 etc.)],MATCH($B329,tab_MinKomp[[Stanowisko / Position ]:[Stanowisko / Position ]],0))="n/a","n/a",X329-INDEX(tab_MinKomp[Systemy pomocnicze / Hilfssysteme(STOCKPROGRAM, KALK2000 etc.)],MATCH($B329,tab_MinKomp[[Stanowisko / Position ]:[Stanowisko / Position ]],0)))</f>
        <v>n/a</v>
      </c>
      <c r="Y330" s="194" t="str">
        <f>IF(INDEX(tab_MinKomp[Polityka rachunkowości / Buchführungspolitik],MATCH($B329,tab_MinKomp[[Stanowisko / Position ]:[Stanowisko / Position ]],0))="n/a","n/a",Y329-INDEX(tab_MinKomp[Polityka rachunkowości / Buchführungspolitik],MATCH($B329,tab_MinKomp[[Stanowisko / Position ]:[Stanowisko / Position ]],0)))</f>
        <v>n/a</v>
      </c>
      <c r="Z330" s="194" t="str">
        <f>IF(INDEX(tab_MinKomp[Ustawa o rachunkowości / Rechnungslegungsgesetz],MATCH($B329,tab_MinKomp[[Stanowisko / Position ]:[Stanowisko / Position ]],0))="n/a","n/a",Z329-INDEX(tab_MinKomp[Ustawa o rachunkowości / Rechnungslegungsgesetz],MATCH($B329,tab_MinKomp[[Stanowisko / Position ]:[Stanowisko / Position ]],0)))</f>
        <v>n/a</v>
      </c>
      <c r="AA330" s="194" t="str">
        <f>IF(INDEX(tab_MinKomp[WORKFLOW - TS-100],MATCH($B329,tab_MinKomp[[Stanowisko / Position ]:[Stanowisko / Position ]],0))="n/a","n/a",AA329-INDEX(tab_MinKomp[WORKFLOW - TS-100],MATCH($B329,tab_MinKomp[[Stanowisko / Position ]:[Stanowisko / Position ]],0)))</f>
        <v>n/a</v>
      </c>
      <c r="AB330" s="194" t="str">
        <f>IF(INDEX(tab_MinKomp[WORKFLOW - SFMS],MATCH($B329,tab_MinKomp[[Stanowisko / Position ]:[Stanowisko / Position ]],0))="n/a","n/a",AB329-INDEX(tab_MinKomp[WORKFLOW - SFMS],MATCH($B329,tab_MinKomp[[Stanowisko / Position ]:[Stanowisko / Position ]],0)))</f>
        <v>n/a</v>
      </c>
      <c r="AC330" s="194" t="str">
        <f>IF(INDEX(tab_MinKomp[System ISO 9001:2015],MATCH($B329,tab_MinKomp[[Stanowisko / Position ]:[Stanowisko / Position ]],0))="n/a","n/a",AC329-INDEX(tab_MinKomp[System ISO 9001:2015],MATCH($B329,tab_MinKomp[[Stanowisko / Position ]:[Stanowisko / Position ]],0)))</f>
        <v>n/a</v>
      </c>
      <c r="AD330" s="194" t="str">
        <f>IF(INDEX(tab_MinKomp[System ISO 9001:2015],MATCH($B329,tab_MinKomp[[Stanowisko / Position ]:[Stanowisko / Position ]],0))="n/a","n/a",AD329-INDEX(tab_MinKomp[System ISO 9001:2015],MATCH($B329,tab_MinKomp[[Stanowisko / Position ]:[Stanowisko / Position ]],0)))</f>
        <v>n/a</v>
      </c>
      <c r="AE330" s="194" t="str">
        <f>IF(INDEX(tab_MinKomp[System ISO 9001:2015],MATCH($B329,tab_MinKomp[[Stanowisko / Position ]:[Stanowisko / Position ]],0))="n/a","n/a",AE329-INDEX(tab_MinKomp[System ISO 9001:2015],MATCH($B329,tab_MinKomp[[Stanowisko / Position ]:[Stanowisko / Position ]],0)))</f>
        <v>n/a</v>
      </c>
      <c r="AF330" s="194" t="str">
        <f>IF(INDEX(tab_MinKomp[System ISO 9001:2015],MATCH($B329,tab_MinKomp[[Stanowisko / Position ]:[Stanowisko / Position ]],0))="n/a","n/a",AF329-INDEX(tab_MinKomp[System ISO 9001:2015],MATCH($B329,tab_MinKomp[[Stanowisko / Position ]:[Stanowisko / Position ]],0)))</f>
        <v>n/a</v>
      </c>
      <c r="AG330" s="194" t="str">
        <f>IF(INDEX(tab_MinKomp[Wymagania VDA 6.3 Process / Forderungen],MATCH($B329,tab_MinKomp[[Stanowisko / Position ]:[Stanowisko / Position ]],0))="n/a","n/a",AG329-INDEX(tab_MinKomp[Wymagania VDA 6.3 Process / Forderungen],MATCH($B329,tab_MinKomp[[Stanowisko / Position ]:[Stanowisko / Position ]],0)))</f>
        <v>n/a</v>
      </c>
      <c r="AH330" s="194" t="str">
        <f>IF(INDEX(tab_MinKomp[Wymagania VDA 6.5 Product / Forderungen],MATCH($B329,tab_MinKomp[[Stanowisko / Position ]:[Stanowisko / Position ]],0))="n/a","n/a",AH329-INDEX(tab_MinKomp[Wymagania VDA 6.5 Product / Forderungen],MATCH($B329,tab_MinKomp[[Stanowisko / Position ]:[Stanowisko / Position ]],0)))</f>
        <v>n/a</v>
      </c>
      <c r="AI330" s="194" t="str">
        <f>IF(INDEX(tab_MinKomp[System ISO 9001:2015],MATCH($B329,tab_MinKomp[[Stanowisko / Position ]:[Stanowisko / Position ]],0))="n/a","n/a",AI329-INDEX(tab_MinKomp[System ISO 9001:2015],MATCH($B329,tab_MinKomp[[Stanowisko / Position ]:[Stanowisko / Position ]],0)))</f>
        <v>n/a</v>
      </c>
      <c r="AJ330" s="194" t="str">
        <f>IF(INDEX(tab_MinKomp[Auditor systemu ISO 17021:2018],MATCH($B329,tab_MinKomp[[Stanowisko / Position ]:[Stanowisko / Position ]],0))="n/a","n/a",AJ329-INDEX(tab_MinKomp[Auditor systemu ISO 17021:2018],MATCH($B329,tab_MinKomp[[Stanowisko / Position ]:[Stanowisko / Position ]],0)))</f>
        <v>n/a</v>
      </c>
      <c r="AK330" s="194" t="str">
        <f>IF(INDEX(tab_MinKomp[Pełnomocnik systemu / Systemvertreter],MATCH($B329,tab_MinKomp[[Stanowisko / Position ]:[Stanowisko / Position ]],0))="n/a","n/a",AK329-INDEX(tab_MinKomp[Pełnomocnik systemu / Systemvertreter],MATCH($B329,tab_MinKomp[[Stanowisko / Position ]:[Stanowisko / Position ]],0)))</f>
        <v>n/a</v>
      </c>
      <c r="AL330" s="194">
        <f>IF(INDEX(tab_MinKomp[Polityka Etyczna - Compliance],MATCH($B329,tab_MinKomp[[Stanowisko / Position ]:[Stanowisko / Position ]],0))="n/a","n/a",AL329-INDEX(tab_MinKomp[Polityka Etyczna - Compliance],MATCH($B329,tab_MinKomp[[Stanowisko / Position ]:[Stanowisko / Position ]],0)))</f>
        <v>1</v>
      </c>
      <c r="AM330" s="194" t="str">
        <f>IF(INDEX(tab_MinKomp[WDRAŻANIE NOWYCH PROJEKTÓW/ PROCEDURA CTM],MATCH($B329,tab_MinKomp[[Stanowisko / Position ]:[Stanowisko / Position ]],0))="n/a","n/a",AM329-INDEX(tab_MinKomp[WDRAŻANIE NOWYCH PROJEKTÓW/ PROCEDURA CTM],MATCH($B329,tab_MinKomp[[Stanowisko / Position ]:[Stanowisko / Position ]],0)))</f>
        <v>n/a</v>
      </c>
      <c r="AN330" s="194" t="str">
        <f>IF(INDEX(tab_MinKomp[KAMIENIE MILOWE MSL/PIFF],MATCH($B329,tab_MinKomp[[Stanowisko / Position ]:[Stanowisko / Position ]],0))="n/a","n/a",AN329-INDEX(tab_MinKomp[KAMIENIE MILOWE MSL/PIFF],MATCH($B329,tab_MinKomp[[Stanowisko / Position ]:[Stanowisko / Position ]],0)))</f>
        <v>n/a</v>
      </c>
      <c r="AO330" s="194">
        <f>IF(INDEX(tab_MinKomp[CP],MATCH($B329,tab_MinKomp[[Stanowisko / Position ]:[Stanowisko / Position ]],0))="n/a","n/a",AO329-INDEX(tab_MinKomp[CP],MATCH($B329,tab_MinKomp[[Stanowisko / Position ]:[Stanowisko / Position ]],0)))</f>
        <v>0</v>
      </c>
      <c r="AP330" s="194" t="str">
        <f>IF(INDEX(tab_MinKomp[FMEA],MATCH($B329,tab_MinKomp[[Stanowisko / Position ]:[Stanowisko / Position ]],0))="n/a","n/a",AP329-INDEX(tab_MinKomp[FMEA],MATCH($B329,tab_MinKomp[[Stanowisko / Position ]:[Stanowisko / Position ]],0)))</f>
        <v>n/a</v>
      </c>
      <c r="AQ330" s="194">
        <f>IF(INDEX(tab_MinKomp[FLOW CHART],MATCH($B329,tab_MinKomp[[Stanowisko / Position ]:[Stanowisko / Position ]],0))="n/a","n/a",AQ329-INDEX(tab_MinKomp[FLOW CHART],MATCH($B329,tab_MinKomp[[Stanowisko / Position ]:[Stanowisko / Position ]],0)))</f>
        <v>0</v>
      </c>
      <c r="AR330" s="194" t="str">
        <f>IF(INDEX(tab_MinKomp[APQP],MATCH($B329,tab_MinKomp[[Stanowisko / Position ]:[Stanowisko / Position ]],0))="n/a","n/a",AR329-INDEX(tab_MinKomp[APQP],MATCH($B329,tab_MinKomp[[Stanowisko / Position ]:[Stanowisko / Position ]],0)))</f>
        <v>n/a</v>
      </c>
      <c r="AS330" s="194" t="str">
        <f>IF(INDEX(tab_MinKomp[MSA],MATCH($B329,tab_MinKomp[[Stanowisko / Position ]:[Stanowisko / Position ]],0))="n/a","n/a",AS329-INDEX(tab_MinKomp[MSA],MATCH($B329,tab_MinKomp[[Stanowisko / Position ]:[Stanowisko / Position ]],0)))</f>
        <v>n/a</v>
      </c>
      <c r="AT330" s="194" t="str">
        <f>IF(INDEX(tab_MinKomp[SPC],MATCH($B329,tab_MinKomp[[Stanowisko / Position ]:[Stanowisko / Position ]],0))="n/a","n/a",AT329-INDEX(tab_MinKomp[SPC],MATCH($B329,tab_MinKomp[[Stanowisko / Position ]:[Stanowisko / Position ]],0)))</f>
        <v>n/a</v>
      </c>
      <c r="AU330" s="194" t="str">
        <f>IF(INDEX(tab_MinKomp[CSR (SPECYFICZNE WYMAGANIA KLIENTA)],MATCH($B329,tab_MinKomp[[Stanowisko / Position ]:[Stanowisko / Position ]],0))="n/a","n/a",AU329-INDEX(tab_MinKomp[CSR (SPECYFICZNE WYMAGANIA KLIENTA)],MATCH($B329,tab_MinKomp[[Stanowisko / Position ]:[Stanowisko / Position ]],0)))</f>
        <v>n/a</v>
      </c>
      <c r="AV330" s="194">
        <f>IF(INDEX(tab_MinKomp[5S],MATCH($B329,tab_MinKomp[[Stanowisko / Position ]:[Stanowisko / Position ]],0))="n/a","n/a",AV329-INDEX(tab_MinKomp[5S],MATCH($B329,tab_MinKomp[[Stanowisko / Position ]:[Stanowisko / Position ]],0)))</f>
        <v>0</v>
      </c>
      <c r="AW330" s="194">
        <f>IF(INDEX(tab_MinKomp[LEAN MANAGEMENT],MATCH($B329,tab_MinKomp[[Stanowisko / Position ]:[Stanowisko / Position ]],0))="n/a","n/a",AW329-INDEX(tab_MinKomp[LEAN MANAGEMENT],MATCH($B329,tab_MinKomp[[Stanowisko / Position ]:[Stanowisko / Position ]],0)))</f>
        <v>0</v>
      </c>
      <c r="AX330" s="194" t="str">
        <f>IF(INDEX(tab_MinKomp[5R],MATCH($B329,tab_MinKomp[[Stanowisko / Position ]:[Stanowisko / Position ]],0))="n/a","n/a",AX329-INDEX(tab_MinKomp[5R],MATCH($B329,tab_MinKomp[[Stanowisko / Position ]:[Stanowisko / Position ]],0)))</f>
        <v>n/a</v>
      </c>
      <c r="AY330" s="194" t="str">
        <f>IF(INDEX(tab_MinKomp[Six Sigma],MATCH($B329,tab_MinKomp[[Stanowisko / Position ]:[Stanowisko / Position ]],0))="n/a","n/a",AY329-INDEX(tab_MinKomp[Six Sigma],MATCH($B329,tab_MinKomp[[Stanowisko / Position ]:[Stanowisko / Position ]],0)))</f>
        <v>n/a</v>
      </c>
      <c r="AZ330" s="194" t="str">
        <f>IF(INDEX(tab_MinKomp[System BAAN / Distribution &amp; Supply Chain],MATCH($B329,tab_MinKomp[[Stanowisko / Position ]:[Stanowisko / Position ]],0))="n/a","n/a",AZ329-INDEX(tab_MinKomp[System BAAN / Distribution &amp; Supply Chain],MATCH($B329,tab_MinKomp[[Stanowisko / Position ]:[Stanowisko / Position ]],0)))</f>
        <v>n/a</v>
      </c>
      <c r="BA330" s="194" t="str">
        <f>IF(INDEX(tab_MinKomp[Gospodarka magazynowa / Lagerverwaltung],MATCH($B329,tab_MinKomp[[Stanowisko / Position ]:[Stanowisko / Position ]],0))="n/a","n/a",BA329-INDEX(tab_MinKomp[Gospodarka magazynowa / Lagerverwaltung],MATCH($B329,tab_MinKomp[[Stanowisko / Position ]:[Stanowisko / Position ]],0)))</f>
        <v>n/a</v>
      </c>
      <c r="BB330" s="194" t="str">
        <f>IF(INDEX(tab_MinKomp[Inwentaryzacja - organizacja i przebieg / Inventurprozess],MATCH($B329,tab_MinKomp[[Stanowisko / Position ]:[Stanowisko / Position ]],0))="n/a","n/a",BB329-INDEX(tab_MinKomp[Inwentaryzacja - organizacja i przebieg / Inventurprozess],MATCH($B329,tab_MinKomp[[Stanowisko / Position ]:[Stanowisko / Position ]],0)))</f>
        <v>n/a</v>
      </c>
      <c r="BC330" s="194" t="str">
        <f>IF(INDEX(tab_MinKomp[Organizacja dostaw / Versorgungsorganisation],MATCH($B329,tab_MinKomp[[Stanowisko / Position ]:[Stanowisko / Position ]],0))="n/a","n/a",BC329-INDEX(tab_MinKomp[Organizacja dostaw / Versorgungsorganisation],MATCH($B329,tab_MinKomp[[Stanowisko / Position ]:[Stanowisko / Position ]],0)))</f>
        <v>n/a</v>
      </c>
      <c r="BD330" s="194" t="str">
        <f>IF(INDEX(tab_MinKomp[Organizacja wysyłek / Organisation von Lieferungen],MATCH($B329,tab_MinKomp[[Stanowisko / Position ]:[Stanowisko / Position ]],0))="n/a","n/a",BD329-INDEX(tab_MinKomp[Organizacja wysyłek / Organisation von Lieferungen],MATCH($B329,tab_MinKomp[[Stanowisko / Position ]:[Stanowisko / Position ]],0)))</f>
        <v>n/a</v>
      </c>
      <c r="BE330" s="194" t="str">
        <f>IF(INDEX(tab_MinKomp[Analiza magazynowa - Program Polen.mdb / Inventuranalyse],MATCH($B329,tab_MinKomp[[Stanowisko / Position ]:[Stanowisko / Position ]],0))="n/a","n/a",BE329-INDEX(tab_MinKomp[Analiza magazynowa - Program Polen.mdb / Inventuranalyse],MATCH($B329,tab_MinKomp[[Stanowisko / Position ]:[Stanowisko / Position ]],0)))</f>
        <v>n/a</v>
      </c>
      <c r="BF330" s="190" t="str">
        <f>IF(INDEX(tab_MinKomp[MMOG (Materials Management Operations Guidelines)],MATCH($B329,tab_MinKomp[[Stanowisko / Position ]:[Stanowisko / Position ]],0))="n/a","n/a",BF329-INDEX(tab_MinKomp[MMOG (Materials Management Operations Guidelines)],MATCH($B329,tab_MinKomp[[Stanowisko / Position ]:[Stanowisko / Position ]],0)))</f>
        <v>n/a</v>
      </c>
      <c r="BG330" s="190" t="str">
        <f>IF(INDEX(tab_MinKomp[GPP],MATCH($B329,tab_MinKomp[[Stanowisko / Position ]:[Stanowisko / Position ]],0))="n/a","n/a",BG329-INDEX(tab_MinKomp[GPP],MATCH($B329,tab_MinKomp[[Stanowisko / Position ]:[Stanowisko / Position ]],0)))</f>
        <v>n/a</v>
      </c>
      <c r="BH330" s="190" t="str">
        <f>IF(INDEX(tab_MinKomp[AIAG (Automotive Industry Action Group)],MATCH($B329,tab_MinKomp[[Stanowisko / Position ]:[Stanowisko / Position ]],0))="n/a","n/a",BH329-INDEX(tab_MinKomp[AIAG (Automotive Industry Action Group)],MATCH($B329,tab_MinKomp[[Stanowisko / Position ]:[Stanowisko / Position ]],0)))</f>
        <v>n/a</v>
      </c>
      <c r="BI330" s="190" t="str">
        <f>IF(INDEX(tab_MinKomp[Super-G disputes],MATCH($B329,tab_MinKomp[[Stanowisko / Position ]:[Stanowisko / Position ]],0))="n/a","n/a",BI329-INDEX(tab_MinKomp[Super-G disputes],MATCH($B329,tab_MinKomp[[Stanowisko / Position ]:[Stanowisko / Position ]],0)))</f>
        <v>n/a</v>
      </c>
      <c r="BJ330" s="190" t="str">
        <f>IF(INDEX(tab_MinKomp[CMMS3/eDDL (Direct Data Link)],MATCH($B329,tab_MinKomp[[Stanowisko / Position ]:[Stanowisko / Position ]],0))="n/a","n/a",BJ329-INDEX(tab_MinKomp[CMMS3/eDDL (Direct Data Link)],MATCH($B329,tab_MinKomp[[Stanowisko / Position ]:[Stanowisko / Position ]],0)))</f>
        <v>n/a</v>
      </c>
      <c r="BK330" s="190" t="str">
        <f>IF(INDEX(tab_MinKomp[MP&amp;L (Material Planning and Logistics)],MATCH($B329,tab_MinKomp[[Stanowisko / Position ]:[Stanowisko / Position ]],0))="n/a","n/a",BK329-INDEX(tab_MinKomp[MP&amp;L (Material Planning and Logistics)],MATCH($B329,tab_MinKomp[[Stanowisko / Position ]:[Stanowisko / Position ]],0)))</f>
        <v>n/a</v>
      </c>
      <c r="BL330" s="190" t="str">
        <f>IF(INDEX(tab_MinKomp[Supplier delivery rating],MATCH($B329,tab_MinKomp[[Stanowisko / Position ]:[Stanowisko / Position ]],0))="n/a","n/a",BL329-INDEX(tab_MinKomp[Supplier delivery rating],MATCH($B329,tab_MinKomp[[Stanowisko / Position ]:[Stanowisko / Position ]],0)))</f>
        <v>n/a</v>
      </c>
      <c r="BM330" s="194" t="str">
        <f>IF(INDEX(tab_MinKomp[Wymagania VDA 6.5 Product / Forderungen],MATCH($B329,tab_MinKomp[[Stanowisko / Position ]:[Stanowisko / Position ]],0))="n/a","n/a",BM329-INDEX(tab_MinKomp[Wymagania VDA 6.5 Product / Forderungen],MATCH($B329,tab_MinKomp[[Stanowisko / Position ]:[Stanowisko / Position ]],0)))</f>
        <v>n/a</v>
      </c>
      <c r="BN330" s="194" t="str">
        <f>IF(INDEX(tab_MinKomp[Wymagania VDA 6.5 Product / Forderungen],MATCH($B329,tab_MinKomp[[Stanowisko / Position ]:[Stanowisko / Position ]],0))="n/a","n/a",BN329-INDEX(tab_MinKomp[Wymagania VDA 6.5 Product / Forderungen],MATCH($B329,tab_MinKomp[[Stanowisko / Position ]:[Stanowisko / Position ]],0)))</f>
        <v>n/a</v>
      </c>
      <c r="BO330" s="194">
        <f>IF(INDEX(tab_MinKomp[5S],MATCH($B329,tab_MinKomp[[Stanowisko / Position ]:[Stanowisko / Position ]],0))="n/a","n/a",BO329-INDEX(tab_MinKomp[5S],MATCH($B329,tab_MinKomp[[Stanowisko / Position ]:[Stanowisko / Position ]],0)))</f>
        <v>0</v>
      </c>
      <c r="BP330" s="194" t="str">
        <f>IF(INDEX(tab_MinKomp[Wymagania VDA 6.5 Product / Forderungen],MATCH($B329,tab_MinKomp[[Stanowisko / Position ]:[Stanowisko / Position ]],0))="n/a","n/a",BP329-INDEX(tab_MinKomp[Wymagania VDA 6.5 Product / Forderungen],MATCH($B329,tab_MinKomp[[Stanowisko / Position ]:[Stanowisko / Position ]],0)))</f>
        <v>n/a</v>
      </c>
      <c r="BQ330" s="194" t="str">
        <f>IF(INDEX(tab_MinKomp[Wymagania VDA 6.5 Product / Forderungen],MATCH($B329,tab_MinKomp[[Stanowisko / Position ]:[Stanowisko / Position ]],0))="n/a","n/a",BQ329-INDEX(tab_MinKomp[Wymagania VDA 6.5 Product / Forderungen],MATCH($B329,tab_MinKomp[[Stanowisko / Position ]:[Stanowisko / Position ]],0)))</f>
        <v>n/a</v>
      </c>
      <c r="BR330" s="194" t="str">
        <f>IF(INDEX(tab_MinKomp[Wymagania VDA 6.5 Product / Forderungen],MATCH($B329,tab_MinKomp[[Stanowisko / Position ]:[Stanowisko / Position ]],0))="n/a","n/a",BR329-INDEX(tab_MinKomp[Wymagania VDA 6.5 Product / Forderungen],MATCH($B329,tab_MinKomp[[Stanowisko / Position ]:[Stanowisko / Position ]],0)))</f>
        <v>n/a</v>
      </c>
      <c r="BS330" s="194">
        <f>IF(INDEX(tab_MinKomp[5S],MATCH($B329,tab_MinKomp[[Stanowisko / Position ]:[Stanowisko / Position ]],0))="n/a","n/a",BS329-INDEX(tab_MinKomp[5S],MATCH($B329,tab_MinKomp[[Stanowisko / Position ]:[Stanowisko / Position ]],0)))</f>
        <v>0</v>
      </c>
      <c r="BT330" s="194" t="str">
        <f>IF(INDEX(tab_MinKomp[Wymagania VDA 6.5 Product / Forderungen],MATCH($B329,tab_MinKomp[[Stanowisko / Position ]:[Stanowisko / Position ]],0))="n/a","n/a",BT329-INDEX(tab_MinKomp[Wymagania VDA 6.5 Product / Forderungen],MATCH($B329,tab_MinKomp[[Stanowisko / Position ]:[Stanowisko / Position ]],0)))</f>
        <v>n/a</v>
      </c>
      <c r="BU330" s="194">
        <f>IF(INDEX(tab_MinKomp[LEAN MANAGEMENT],MATCH($B329,tab_MinKomp[[Stanowisko / Position ]:[Stanowisko / Position ]],0))="n/a","n/a",BU329-INDEX(tab_MinKomp[LEAN MANAGEMENT],MATCH($B329,tab_MinKomp[[Stanowisko / Position ]:[Stanowisko / Position ]],0)))</f>
        <v>1</v>
      </c>
      <c r="BV330" s="194">
        <f>IF(INDEX(tab_MinKomp[5S],MATCH($B329,tab_MinKomp[[Stanowisko / Position ]:[Stanowisko / Position ]],0))="n/a","n/a",BV329-INDEX(tab_MinKomp[5S],MATCH($B329,tab_MinKomp[[Stanowisko / Position ]:[Stanowisko / Position ]],0)))</f>
        <v>0</v>
      </c>
      <c r="BW330" s="194">
        <f>IF(INDEX(tab_MinKomp[5S],MATCH($B329,tab_MinKomp[[Stanowisko / Position ]:[Stanowisko / Position ]],0))="n/a","n/a",BW329-INDEX(tab_MinKomp[5S],MATCH($B329,tab_MinKomp[[Stanowisko / Position ]:[Stanowisko / Position ]],0)))</f>
        <v>0</v>
      </c>
      <c r="BX330" s="194">
        <f>IF(INDEX(tab_MinKomp[5S],MATCH($B329,tab_MinKomp[[Stanowisko / Position ]:[Stanowisko / Position ]],0))="n/a","n/a",BX329-INDEX(tab_MinKomp[5S],MATCH($B329,tab_MinKomp[[Stanowisko / Position ]:[Stanowisko / Position ]],0)))</f>
        <v>0</v>
      </c>
      <c r="BY330" s="194" t="str">
        <f>IF(INDEX(tab_MinKomp[Obsługa maszyn Engel / Engel Maschinenbedienung],MATCH($B329,tab_MinKomp[[Stanowisko / Position ]:[Stanowisko / Position ]],0))="n/a","n/a",BY329-INDEX(tab_MinKomp[Obsługa maszyn Engel / Engel Maschinenbedienung],MATCH($B329,tab_MinKomp[[Stanowisko / Position ]:[Stanowisko / Position ]],0)))</f>
        <v>n/a</v>
      </c>
      <c r="BZ330" s="194">
        <f>IF(INDEX(tab_MinKomp[5S],MATCH($B329,tab_MinKomp[[Stanowisko / Position ]:[Stanowisko / Position ]],0))="n/a","n/a",BZ329-INDEX(tab_MinKomp[5S],MATCH($B329,tab_MinKomp[[Stanowisko / Position ]:[Stanowisko / Position ]],0)))</f>
        <v>0</v>
      </c>
      <c r="CA330" s="194">
        <f>IF(INDEX(tab_MinKomp[LEAN MANAGEMENT],MATCH($B329,tab_MinKomp[[Stanowisko / Position ]:[Stanowisko / Position ]],0))="n/a","n/a",CA329-INDEX(tab_MinKomp[LEAN MANAGEMENT],MATCH($B329,tab_MinKomp[[Stanowisko / Position ]:[Stanowisko / Position ]],0)))</f>
        <v>1</v>
      </c>
      <c r="CB330" s="194">
        <f>IF(INDEX(tab_MinKomp[5S],MATCH($B329,tab_MinKomp[[Stanowisko / Position ]:[Stanowisko / Position ]],0))="n/a","n/a",CB329-INDEX(tab_MinKomp[5S],MATCH($B329,tab_MinKomp[[Stanowisko / Position ]:[Stanowisko / Position ]],0)))</f>
        <v>0</v>
      </c>
      <c r="CC330" s="194" t="str">
        <f>IF(INDEX(tab_MinKomp[Obsługa maszyn Branson / Branson Maschinenbedienung],MATCH($B329,tab_MinKomp[[Stanowisko / Position ]:[Stanowisko / Position ]],0))="n/a","n/a",CC329-INDEX(tab_MinKomp[Obsługa maszyn Branson / Branson Maschinenbedienung],MATCH($B329,tab_MinKomp[[Stanowisko / Position ]:[Stanowisko / Position ]],0)))</f>
        <v>n/a</v>
      </c>
      <c r="CD330" s="194">
        <f>IF(INDEX(tab_MinKomp[Obsługa maszyn Novapax / Novapax Maschinenbedienung],MATCH($B329,tab_MinKomp[[Stanowisko / Position ]:[Stanowisko / Position ]],0))="n/a","n/a",CD329-INDEX(tab_MinKomp[Obsługa maszyn Novapax / Novapax Maschinenbedienung],MATCH($B329,tab_MinKomp[[Stanowisko / Position ]:[Stanowisko / Position ]],0)))</f>
        <v>0</v>
      </c>
      <c r="CE330" s="194">
        <f>IF(INDEX(tab_MinKomp[5S],MATCH($B329,tab_MinKomp[[Stanowisko / Position ]:[Stanowisko / Position ]],0))="n/a","n/a",CE329-INDEX(tab_MinKomp[5S],MATCH($B329,tab_MinKomp[[Stanowisko / Position ]:[Stanowisko / Position ]],0)))</f>
        <v>0</v>
      </c>
      <c r="CF330" s="194">
        <f>IF(INDEX(tab_MinKomp[Obsługa maszyn Novapax / Novapax Maschinenbedienung],MATCH($B329,tab_MinKomp[[Stanowisko / Position ]:[Stanowisko / Position ]],0))="n/a","n/a",CF329-INDEX(tab_MinKomp[Obsługa maszyn Novapax / Novapax Maschinenbedienung],MATCH($B329,tab_MinKomp[[Stanowisko / Position ]:[Stanowisko / Position ]],0)))</f>
        <v>0</v>
      </c>
      <c r="CG330" s="194">
        <f>IF(INDEX(tab_MinKomp[Eliminacja awarii / Beseitigung von Ausfällen],MATCH($B329,tab_MinKomp[[Stanowisko / Position ]:[Stanowisko / Position ]],0))="n/a","n/a",CG329-INDEX(tab_MinKomp[Eliminacja awarii / Beseitigung von Ausfällen],MATCH($B329,tab_MinKomp[[Stanowisko / Position ]:[Stanowisko / Position ]],0)))</f>
        <v>1</v>
      </c>
      <c r="CH330" s="194" t="str">
        <f>IF(INDEX(tab_MinKomp[Wymagania VDA 6.5 Product / Forderungen],MATCH($B329,tab_MinKomp[[Stanowisko / Position ]:[Stanowisko / Position ]],0))="n/a","n/a",CH329-INDEX(tab_MinKomp[Wymagania VDA 6.5 Product / Forderungen],MATCH($B329,tab_MinKomp[[Stanowisko / Position ]:[Stanowisko / Position ]],0)))</f>
        <v>n/a</v>
      </c>
      <c r="CI330" s="194" t="str">
        <f>IF(INDEX(tab_MinKomp[Wymagania VDA 6.5 Product / Forderungen],MATCH($B329,tab_MinKomp[[Stanowisko / Position ]:[Stanowisko / Position ]],0))="n/a","n/a",CI329-INDEX(tab_MinKomp[Wymagania VDA 6.5 Product / Forderungen],MATCH($B329,tab_MinKomp[[Stanowisko / Position ]:[Stanowisko / Position ]],0)))</f>
        <v>n/a</v>
      </c>
      <c r="CJ330" s="194" t="str">
        <f>IF(INDEX(tab_MinKomp[Wymagania VDA 6.5 Product / Forderungen],MATCH($B329,tab_MinKomp[[Stanowisko / Position ]:[Stanowisko / Position ]],0))="n/a","n/a",CJ329-INDEX(tab_MinKomp[Wymagania VDA 6.5 Product / Forderungen],MATCH($B329,tab_MinKomp[[Stanowisko / Position ]:[Stanowisko / Position ]],0)))</f>
        <v>n/a</v>
      </c>
      <c r="CK330" s="194" t="str">
        <f>IF(INDEX(tab_MinKomp[Wymagania VDA 6.5 Product / Forderungen],MATCH($B329,tab_MinKomp[[Stanowisko / Position ]:[Stanowisko / Position ]],0))="n/a","n/a",CK329-INDEX(tab_MinKomp[Wymagania VDA 6.5 Product / Forderungen],MATCH($B329,tab_MinKomp[[Stanowisko / Position ]:[Stanowisko / Position ]],0)))</f>
        <v>n/a</v>
      </c>
      <c r="CL330" s="194" t="str">
        <f>IF(INDEX(tab_MinKomp[Wymagania VDA 6.5 Product / Forderungen],MATCH($B329,tab_MinKomp[[Stanowisko / Position ]:[Stanowisko / Position ]],0))="n/a","n/a",CL329-INDEX(tab_MinKomp[Wymagania VDA 6.5 Product / Forderungen],MATCH($B329,tab_MinKomp[[Stanowisko / Position ]:[Stanowisko / Position ]],0)))</f>
        <v>n/a</v>
      </c>
      <c r="CM330" s="194" t="str">
        <f>IF(INDEX(tab_MinKomp[Informatyka ogólna (techniczne i systemowe) / Allgemeine IT (Technik und System)],MATCH($B329,tab_MinKomp[[Stanowisko / Position ]:[Stanowisko / Position ]],0))="n/a","n/a",CM329-INDEX(tab_MinKomp[Informatyka ogólna (techniczne i systemowe) / Allgemeine IT (Technik und System)],MATCH($B329,tab_MinKomp[[Stanowisko / Position ]:[Stanowisko / Position ]],0)))</f>
        <v>n/a</v>
      </c>
      <c r="CN330" s="194" t="str">
        <f>IF(INDEX(tab_MinKomp[Sieci komputerowe / Computernetzwerke],MATCH($B329,tab_MinKomp[[Stanowisko / Position ]:[Stanowisko / Position ]],0))="n/a","n/a",CN329-INDEX(tab_MinKomp[Sieci komputerowe / Computernetzwerke],MATCH($B329,tab_MinKomp[[Stanowisko / Position ]:[Stanowisko / Position ]],0)))</f>
        <v>n/a</v>
      </c>
      <c r="CO330" s="194" t="str">
        <f>IF(INDEX(tab_MinKomp[Hardware (komputery PC, drukarki biurowe i etykietowe, telefonia stacjonarna i mobilna) (PC, Drucker, Telefpne, Handys)],MATCH($B329,tab_MinKomp[[Stanowisko / Position ]:[Stanowisko / Position ]],0))="n/a","n/a",CO329-INDEX(tab_MinKomp[Hardware (komputery PC, drukarki biurowe i etykietowe, telefonia stacjonarna i mobilna) (PC, Drucker, Telefpne, Handys)],MATCH($B329,tab_MinKomp[[Stanowisko / Position ]:[Stanowisko / Position ]],0)))</f>
        <v>n/a</v>
      </c>
      <c r="CP330" s="194" t="str">
        <f>IF(INDEX(tab_MinKomp[Software &amp; Systems (MS Office, MS Remote Desktop)],MATCH($B329,tab_MinKomp[[Stanowisko / Position ]:[Stanowisko / Position ]],0))="n/a","n/a",CP329-INDEX(tab_MinKomp[Software &amp; Systems (MS Office, MS Remote Desktop)],MATCH($B329,tab_MinKomp[[Stanowisko / Position ]:[Stanowisko / Position ]],0)))</f>
        <v>n/a</v>
      </c>
      <c r="CQ330" s="194" t="str">
        <f>IF(INDEX(tab_MinKomp[Programowanie obiektowe (PHP) / Objektprogrammierung],MATCH($B329,tab_MinKomp[[Stanowisko / Position ]:[Stanowisko / Position ]],0))="n/a","n/a",CQ329-INDEX(tab_MinKomp[Programowanie obiektowe (PHP) / Objektprogrammierung],MATCH($B329,tab_MinKomp[[Stanowisko / Position ]:[Stanowisko / Position ]],0)))</f>
        <v>n/a</v>
      </c>
      <c r="CR330" s="194" t="str">
        <f>IF(INDEX(tab_MinKomp[Scrum],MATCH($B329,tab_MinKomp[[Stanowisko / Position ]:[Stanowisko / Position ]],0))="n/a","n/a",CR329-INDEX(tab_MinKomp[Scrum],MATCH($B329,tab_MinKomp[[Stanowisko / Position ]:[Stanowisko / Position ]],0)))</f>
        <v>n/a</v>
      </c>
      <c r="CS330" s="194" t="str">
        <f>IF(INDEX(tab_MinKomp[SQL (MySQL)],MATCH($B329,tab_MinKomp[[Stanowisko / Position ]:[Stanowisko / Position ]],0))="n/a","n/a",CS329-INDEX(tab_MinKomp[SQL (MySQL)],MATCH($B329,tab_MinKomp[[Stanowisko / Position ]:[Stanowisko / Position ]],0)))</f>
        <v>n/a</v>
      </c>
      <c r="CT330" s="194" t="str">
        <f>IF(INDEX(tab_MinKomp[Javascript],MATCH($B329,tab_MinKomp[[Stanowisko / Position ]:[Stanowisko / Position ]],0))="n/a","n/a",CT329-INDEX(tab_MinKomp[Javascript],MATCH($B329,tab_MinKomp[[Stanowisko / Position ]:[Stanowisko / Position ]],0)))</f>
        <v>n/a</v>
      </c>
      <c r="CU330" s="194" t="str">
        <f>IF(INDEX(tab_MinKomp[Joomla],MATCH($B329,tab_MinKomp[[Stanowisko / Position ]:[Stanowisko / Position ]],0))="n/a","n/a",CU329-INDEX(tab_MinKomp[Joomla],MATCH($B329,tab_MinKomp[[Stanowisko / Position ]:[Stanowisko / Position ]],0)))</f>
        <v>n/a</v>
      </c>
      <c r="CV330" s="194" t="str">
        <f>IF(INDEX(tab_MinKomp[Bash],MATCH($B329,tab_MinKomp[[Stanowisko / Position ]:[Stanowisko / Position ]],0))="n/a","n/a",CV329-INDEX(tab_MinKomp[Bash],MATCH($B329,tab_MinKomp[[Stanowisko / Position ]:[Stanowisko / Position ]],0)))</f>
        <v>n/a</v>
      </c>
      <c r="CW330" s="194">
        <f>IF(INDEX(tab_MinKomp[Systemy MES (HYDRA / SFMS)],MATCH($B329,tab_MinKomp[[Stanowisko / Position ]:[Stanowisko / Position ]],0))="n/a","n/a",CW329-INDEX(tab_MinKomp[Systemy MES (HYDRA / SFMS)],MATCH($B329,tab_MinKomp[[Stanowisko / Position ]:[Stanowisko / Position ]],0)))</f>
        <v>0</v>
      </c>
      <c r="CX330" s="194" t="str">
        <f>IF(INDEX(tab_MinKomp[HTML / CSS],MATCH($B329,tab_MinKomp[[Stanowisko / Position ]:[Stanowisko / Position ]],0))="n/a","n/a",CX329-INDEX(tab_MinKomp[HTML / CSS],MATCH($B329,tab_MinKomp[[Stanowisko / Position ]:[Stanowisko / Position ]],0)))</f>
        <v>n/a</v>
      </c>
      <c r="CY330" s="194" t="str">
        <f>IF(INDEX(tab_MinKomp[SYSTEM PR],MATCH($B329,tab_MinKomp[[Stanowisko / Position ]:[Stanowisko / Position ]],0))="n/a","n/a",CY329-INDEX(tab_MinKomp[SYSTEM PR],MATCH($B329,tab_MinKomp[[Stanowisko / Position ]:[Stanowisko / Position ]],0)))</f>
        <v>n/a</v>
      </c>
      <c r="CZ330" s="194" t="str">
        <f>IF(INDEX(tab_MinKomp[System Einkauf XP / EBA],MATCH($B329,tab_MinKomp[[Stanowisko / Position ]:[Stanowisko / Position ]],0))="n/a","n/a",CZ329-INDEX(tab_MinKomp[System Einkauf XP / EBA],MATCH($B329,tab_MinKomp[[Stanowisko / Position ]:[Stanowisko / Position ]],0)))</f>
        <v>n/a</v>
      </c>
      <c r="DA330" s="194" t="str">
        <f>IF(INDEX(tab_MinKomp[Techniki negocjacyjne / Verhandlungstechniken],MATCH($B329,tab_MinKomp[[Stanowisko / Position ]:[Stanowisko / Position ]],0))="n/a","n/a",DA329-INDEX(tab_MinKomp[Techniki negocjacyjne / Verhandlungstechniken],MATCH($B329,tab_MinKomp[[Stanowisko / Position ]:[Stanowisko / Position ]],0)))</f>
        <v>n/a</v>
      </c>
      <c r="DB330" s="194" t="str">
        <f>IF(INDEX(tab_MinKomp[Znajomość rynku branżowego / Kenntnis des Industrie Marktes],MATCH($B329,tab_MinKomp[[Stanowisko / Position ]:[Stanowisko / Position ]],0))="n/a","n/a",DB329-INDEX(tab_MinKomp[Znajomość rynku branżowego / Kenntnis des Industrie Marktes],MATCH($B329,tab_MinKomp[[Stanowisko / Position ]:[Stanowisko / Position ]],0)))</f>
        <v>n/a</v>
      </c>
      <c r="DC330" s="194" t="str">
        <f>IF(INDEX(tab_MinKomp[SUPPLIER MANAGEMENT],MATCH($B329,tab_MinKomp[[Stanowisko / Position ]:[Stanowisko / Position ]],0))="n/a","n/a",DC329-INDEX(tab_MinKomp[SUPPLIER MANAGEMENT],MATCH($B329,tab_MinKomp[[Stanowisko / Position ]:[Stanowisko / Position ]],0)))</f>
        <v>n/a</v>
      </c>
      <c r="DD330" s="194" t="str">
        <f>IF(INDEX(tab_MinKomp[SUPPLIER MANAGEMENT],MATCH($B329,tab_MinKomp[[Stanowisko / Position ]:[Stanowisko / Position ]],0))="n/a","n/a",DD329-INDEX(tab_MinKomp[SUPPLIER MANAGEMENT],MATCH($B329,tab_MinKomp[[Stanowisko / Position ]:[Stanowisko / Position ]],0)))</f>
        <v>n/a</v>
      </c>
      <c r="DE330" s="194" t="str">
        <f>IF(INDEX(tab_MinKomp[SUPPLIER MANAGEMENT],MATCH($B329,tab_MinKomp[[Stanowisko / Position ]:[Stanowisko / Position ]],0))="n/a","n/a",DE329-INDEX(tab_MinKomp[SUPPLIER MANAGEMENT],MATCH($B329,tab_MinKomp[[Stanowisko / Position ]:[Stanowisko / Position ]],0)))</f>
        <v>n/a</v>
      </c>
      <c r="DF330" s="194">
        <f>IF(INDEX(tab_MinKomp[LEAN MANAGEMENT],MATCH($B329,tab_MinKomp[[Stanowisko / Position ]:[Stanowisko / Position ]],0))="n/a","n/a",DF329-INDEX(tab_MinKomp[LEAN MANAGEMENT],MATCH($B329,tab_MinKomp[[Stanowisko / Position ]:[Stanowisko / Position ]],0)))</f>
        <v>0</v>
      </c>
      <c r="DG330" s="194" t="str">
        <f>IF(INDEX(tab_MinKomp[PPAP/PSW],MATCH($B329,tab_MinKomp[[Stanowisko / Position ]:[Stanowisko / Position ]],0))="n/a","n/a",DG329-INDEX(tab_MinKomp[PPAP/PSW],MATCH($B329,tab_MinKomp[[Stanowisko / Position ]:[Stanowisko / Position ]],0)))</f>
        <v>n/a</v>
      </c>
      <c r="DH330" s="194" t="str">
        <f>IF(INDEX(tab_MinKomp[SUPPLIER MANAGEMENT],MATCH($B329,tab_MinKomp[[Stanowisko / Position ]:[Stanowisko / Position ]],0))="n/a","n/a",DH329-INDEX(tab_MinKomp[SUPPLIER MANAGEMENT],MATCH($B329,tab_MinKomp[[Stanowisko / Position ]:[Stanowisko / Position ]],0)))</f>
        <v>n/a</v>
      </c>
      <c r="DI330" s="194" t="str">
        <f>IF(INDEX(tab_MinKomp[OBSŁUGA PORTALI KLIENTA / Kundenportale],MATCH($B329,tab_MinKomp[[Stanowisko / Position ]:[Stanowisko / Position ]],0))="n/a","n/a",DI329-INDEX(tab_MinKomp[OBSŁUGA PORTALI KLIENTA / Kundenportale],MATCH($B329,tab_MinKomp[[Stanowisko / Position ]:[Stanowisko / Position ]],0)))</f>
        <v>n/a</v>
      </c>
      <c r="DJ330" s="194" t="str">
        <f>IF(INDEX(tab_MinKomp[Obsługa systemu BABTECQ / BABTECQ System],MATCH($B329,tab_MinKomp[[Stanowisko / Position ]:[Stanowisko / Position ]],0))="n/a","n/a",DJ329-INDEX(tab_MinKomp[Obsługa systemu BABTECQ / BABTECQ System],MATCH($B329,tab_MinKomp[[Stanowisko / Position ]:[Stanowisko / Position ]],0)))</f>
        <v>n/a</v>
      </c>
      <c r="DK330" s="194" t="str">
        <f>IF(INDEX(tab_MinKomp[Rysunek techniczny / technische Zeichnung],MATCH($B329,tab_MinKomp[[Stanowisko / Position ]:[Stanowisko / Position ]],0))="n/a","n/a",DK329-INDEX(tab_MinKomp[Rysunek techniczny / technische Zeichnung],MATCH($B329,tab_MinKomp[[Stanowisko / Position ]:[Stanowisko / Position ]],0)))</f>
        <v>n/a</v>
      </c>
      <c r="DL330" s="194" t="str">
        <f>IF(INDEX(tab_MinKomp[Kalibracja / Kalibrierung],MATCH($B329,tab_MinKomp[[Stanowisko / Position ]:[Stanowisko / Position ]],0))="n/a","n/a",DL329-INDEX(tab_MinKomp[Kalibracja / Kalibrierung],MATCH($B329,tab_MinKomp[[Stanowisko / Position ]:[Stanowisko / Position ]],0)))</f>
        <v>n/a</v>
      </c>
      <c r="DM330" s="194" t="str">
        <f>IF(INDEX(tab_MinKomp[Rekwalifikacja / Requalifizierung],MATCH($B329,tab_MinKomp[[Stanowisko / Position ]:[Stanowisko / Position ]],0))="n/a","n/a",DM329-INDEX(tab_MinKomp[Rekwalifikacja / Requalifizierung],MATCH($B329,tab_MinKomp[[Stanowisko / Position ]:[Stanowisko / Position ]],0)))</f>
        <v>n/a</v>
      </c>
      <c r="DN330" s="190" t="str">
        <f>IF(INDEX(tab_MinKomp[Testy czystości / Reinheitstests],MATCH($B329,tab_MinKomp[[Stanowisko / Position ]:[Stanowisko / Position ]],0))="n/a","n/a",DN329-INDEX(tab_MinKomp[Testy czystości / Reinheitstests],MATCH($B329,tab_MinKomp[[Stanowisko / Position ]:[Stanowisko / Position ]],0)))</f>
        <v>n/a</v>
      </c>
      <c r="DO330" s="190" t="str">
        <f>IF(INDEX(tab_MinKomp[Testy czystości / Reinheitstests],MATCH($B329,tab_MinKomp[[Stanowisko / Position ]:[Stanowisko / Position ]],0))="n/a","n/a",DO329-INDEX(tab_MinKomp[Testy czystości / Reinheitstests],MATCH($B329,tab_MinKomp[[Stanowisko / Position ]:[Stanowisko / Position ]],0)))</f>
        <v>n/a</v>
      </c>
      <c r="DP330" s="190" t="str">
        <f>IF(INDEX(tab_MinKomp[Testy czystości / Reinheitstests],MATCH($B329,tab_MinKomp[[Stanowisko / Position ]:[Stanowisko / Position ]],0))="n/a","n/a",DP329-INDEX(tab_MinKomp[Testy czystości / Reinheitstests],MATCH($B329,tab_MinKomp[[Stanowisko / Position ]:[Stanowisko / Position ]],0)))</f>
        <v>n/a</v>
      </c>
      <c r="DQ330" s="190" t="str">
        <f>IF(INDEX(tab_MinKomp[Testy czystości / Reinheitstests],MATCH($B329,tab_MinKomp[[Stanowisko / Position ]:[Stanowisko / Position ]],0))="n/a","n/a",DQ329-INDEX(tab_MinKomp[Testy czystości / Reinheitstests],MATCH($B329,tab_MinKomp[[Stanowisko / Position ]:[Stanowisko / Position ]],0)))</f>
        <v>n/a</v>
      </c>
      <c r="DR330" s="190" t="str">
        <f>IF(INDEX(tab_MinKomp[Testy czystości / Reinheitstests],MATCH($B329,tab_MinKomp[[Stanowisko / Position ]:[Stanowisko / Position ]],0))="n/a","n/a",DR329-INDEX(tab_MinKomp[Testy czystości / Reinheitstests],MATCH($B329,tab_MinKomp[[Stanowisko / Position ]:[Stanowisko / Position ]],0)))</f>
        <v>n/a</v>
      </c>
      <c r="DS330" s="190" t="str">
        <f>IF(INDEX(tab_MinKomp[Testy czystości / Reinheitstests],MATCH($B329,tab_MinKomp[[Stanowisko / Position ]:[Stanowisko / Position ]],0))="n/a","n/a",DS329-INDEX(tab_MinKomp[Testy czystości / Reinheitstests],MATCH($B329,tab_MinKomp[[Stanowisko / Position ]:[Stanowisko / Position ]],0)))</f>
        <v>n/a</v>
      </c>
      <c r="DT330" s="194" t="str">
        <f>IF(INDEX(tab_MinKomp[SUPPLIER MANAGEMENT],MATCH($B329,tab_MinKomp[[Stanowisko / Position ]:[Stanowisko / Position ]],0))="n/a","n/a",DT329-INDEX(tab_MinKomp[SUPPLIER MANAGEMENT],MATCH($B329,tab_MinKomp[[Stanowisko / Position ]:[Stanowisko / Position ]],0)))</f>
        <v>n/a</v>
      </c>
      <c r="DU330" s="190" t="str">
        <f>IF(INDEX(tab_MinKomp[Testy czystości / Reinheitstests],MATCH($B329,tab_MinKomp[[Stanowisko / Position ]:[Stanowisko / Position ]],0))="n/a","n/a",DU329-INDEX(tab_MinKomp[Testy czystości / Reinheitstests],MATCH($B329,tab_MinKomp[[Stanowisko / Position ]:[Stanowisko / Position ]],0)))</f>
        <v>n/a</v>
      </c>
      <c r="DV330" s="190" t="str">
        <f>IF(INDEX(tab_MinKomp[Testy czystości / Reinheitstests],MATCH($B329,tab_MinKomp[[Stanowisko / Position ]:[Stanowisko / Position ]],0))="n/a","n/a",DV329-INDEX(tab_MinKomp[Testy czystości / Reinheitstests],MATCH($B329,tab_MinKomp[[Stanowisko / Position ]:[Stanowisko / Position ]],0)))</f>
        <v>n/a</v>
      </c>
      <c r="DW330" s="190" t="str">
        <f>IF(INDEX(tab_MinKomp[Testy czystości / Reinheitstests],MATCH($B329,tab_MinKomp[[Stanowisko / Position ]:[Stanowisko / Position ]],0))="n/a","n/a",DW329-INDEX(tab_MinKomp[Testy czystości / Reinheitstests],MATCH($B329,tab_MinKomp[[Stanowisko / Position ]:[Stanowisko / Position ]],0)))</f>
        <v>n/a</v>
      </c>
      <c r="DX330" s="190" t="str">
        <f>IF(INDEX(tab_MinKomp[Testy czystości / Reinheitstests],MATCH($B329,tab_MinKomp[[Stanowisko / Position ]:[Stanowisko / Position ]],0))="n/a","n/a",DX329-INDEX(tab_MinKomp[Testy czystości / Reinheitstests],MATCH($B329,tab_MinKomp[[Stanowisko / Position ]:[Stanowisko / Position ]],0)))</f>
        <v>n/a</v>
      </c>
      <c r="DY330" s="190" t="str">
        <f>IF(INDEX(tab_MinKomp[Testy czystości / Reinheitstests],MATCH($B329,tab_MinKomp[[Stanowisko / Position ]:[Stanowisko / Position ]],0))="n/a","n/a",DY329-INDEX(tab_MinKomp[Testy czystości / Reinheitstests],MATCH($B329,tab_MinKomp[[Stanowisko / Position ]:[Stanowisko / Position ]],0)))</f>
        <v>n/a</v>
      </c>
      <c r="DZ330" s="190" t="str">
        <f>IF(INDEX(tab_MinKomp[Testy czystości / Reinheitstests],MATCH($B329,tab_MinKomp[[Stanowisko / Position ]:[Stanowisko / Position ]],0))="n/a","n/a",DZ329-INDEX(tab_MinKomp[Testy czystości / Reinheitstests],MATCH($B329,tab_MinKomp[[Stanowisko / Position ]:[Stanowisko / Position ]],0)))</f>
        <v>n/a</v>
      </c>
      <c r="EA330" s="194" t="str">
        <f>IF(INDEX(tab_MinKomp[SUPPLIER MANAGEMENT],MATCH($B329,tab_MinKomp[[Stanowisko / Position ]:[Stanowisko / Position ]],0))="n/a","n/a",EA329-INDEX(tab_MinKomp[SUPPLIER MANAGEMENT],MATCH($B329,tab_MinKomp[[Stanowisko / Position ]:[Stanowisko / Position ]],0)))</f>
        <v>n/a</v>
      </c>
      <c r="EB330" s="190" t="str">
        <f>IF(INDEX(tab_MinKomp[Testy czystości / Reinheitstests],MATCH($B329,tab_MinKomp[[Stanowisko / Position ]:[Stanowisko / Position ]],0))="n/a","n/a",EB329-INDEX(tab_MinKomp[Testy czystości / Reinheitstests],MATCH($B329,tab_MinKomp[[Stanowisko / Position ]:[Stanowisko / Position ]],0)))</f>
        <v>n/a</v>
      </c>
      <c r="EC330" s="190" t="str">
        <f>IF(INDEX(tab_MinKomp[Testy czystości / Reinheitstests],MATCH($B329,tab_MinKomp[[Stanowisko / Position ]:[Stanowisko / Position ]],0))="n/a","n/a",EC329-INDEX(tab_MinKomp[Testy czystości / Reinheitstests],MATCH($B329,tab_MinKomp[[Stanowisko / Position ]:[Stanowisko / Position ]],0)))</f>
        <v>n/a</v>
      </c>
      <c r="ED330" s="190" t="str">
        <f>IF(INDEX(tab_MinKomp[Testy czystości / Reinheitstests],MATCH($B329,tab_MinKomp[[Stanowisko / Position ]:[Stanowisko / Position ]],0))="n/a","n/a",ED329-INDEX(tab_MinKomp[Testy czystości / Reinheitstests],MATCH($B329,tab_MinKomp[[Stanowisko / Position ]:[Stanowisko / Position ]],0)))</f>
        <v>n/a</v>
      </c>
      <c r="EE330" s="190" t="str">
        <f>IF(INDEX(tab_MinKomp[Testy czystości / Reinheitstests],MATCH($B329,tab_MinKomp[[Stanowisko / Position ]:[Stanowisko / Position ]],0))="n/a","n/a",EE329-INDEX(tab_MinKomp[Testy czystości / Reinheitstests],MATCH($B329,tab_MinKomp[[Stanowisko / Position ]:[Stanowisko / Position ]],0)))</f>
        <v>n/a</v>
      </c>
      <c r="EF330" s="190" t="str">
        <f>IF(INDEX(tab_MinKomp[Testy czystości / Reinheitstests],MATCH($B329,tab_MinKomp[[Stanowisko / Position ]:[Stanowisko / Position ]],0))="n/a","n/a",EF329-INDEX(tab_MinKomp[Testy czystości / Reinheitstests],MATCH($B329,tab_MinKomp[[Stanowisko / Position ]:[Stanowisko / Position ]],0)))</f>
        <v>n/a</v>
      </c>
      <c r="EG330" s="190" t="str">
        <f>IF(INDEX(tab_MinKomp[Testy czystości / Reinheitstests],MATCH($B329,tab_MinKomp[[Stanowisko / Position ]:[Stanowisko / Position ]],0))="n/a","n/a",EG329-INDEX(tab_MinKomp[Testy czystości / Reinheitstests],MATCH($B329,tab_MinKomp[[Stanowisko / Position ]:[Stanowisko / Position ]],0)))</f>
        <v>n/a</v>
      </c>
      <c r="EH330" s="190" t="str">
        <f>IF(INDEX(tab_MinKomp[Testy czystości / Reinheitstests],MATCH($B329,tab_MinKomp[[Stanowisko / Position ]:[Stanowisko / Position ]],0))="n/a","n/a",EH329-INDEX(tab_MinKomp[Testy czystości / Reinheitstests],MATCH($B329,tab_MinKomp[[Stanowisko / Position ]:[Stanowisko / Position ]],0)))</f>
        <v>n/a</v>
      </c>
      <c r="EI330" s="190" t="str">
        <f>IF(INDEX(tab_MinKomp[Testy czystości / Reinheitstests],MATCH($B329,tab_MinKomp[[Stanowisko / Position ]:[Stanowisko / Position ]],0))="n/a","n/a",EI329-INDEX(tab_MinKomp[Testy czystości / Reinheitstests],MATCH($B329,tab_MinKomp[[Stanowisko / Position ]:[Stanowisko / Position ]],0)))</f>
        <v>n/a</v>
      </c>
      <c r="EJ330" s="190" t="str">
        <f>IF(INDEX(tab_MinKomp[Testy czystości / Reinheitstests],MATCH($B329,tab_MinKomp[[Stanowisko / Position ]:[Stanowisko / Position ]],0))="n/a","n/a",EJ329-INDEX(tab_MinKomp[Testy czystości / Reinheitstests],MATCH($B329,tab_MinKomp[[Stanowisko / Position ]:[Stanowisko / Position ]],0)))</f>
        <v>n/a</v>
      </c>
      <c r="EK330" s="190" t="str">
        <f>IF(INDEX(tab_MinKomp[Testy czystości / Reinheitstests],MATCH($B329,tab_MinKomp[[Stanowisko / Position ]:[Stanowisko / Position ]],0))="n/a","n/a",EK329-INDEX(tab_MinKomp[Testy czystości / Reinheitstests],MATCH($B329,tab_MinKomp[[Stanowisko / Position ]:[Stanowisko / Position ]],0)))</f>
        <v>n/a</v>
      </c>
      <c r="EL330" s="190" t="str">
        <f>IF(INDEX(tab_MinKomp[Testy czystości / Reinheitstests],MATCH($B329,tab_MinKomp[[Stanowisko / Position ]:[Stanowisko / Position ]],0))="n/a","n/a",EL329-INDEX(tab_MinKomp[Testy czystości / Reinheitstests],MATCH($B329,tab_MinKomp[[Stanowisko / Position ]:[Stanowisko / Position ]],0)))</f>
        <v>n/a</v>
      </c>
      <c r="EM330" s="190" t="str">
        <f>IF(INDEX(tab_MinKomp[Testy czystości / Reinheitstests],MATCH($B329,tab_MinKomp[[Stanowisko / Position ]:[Stanowisko / Position ]],0))="n/a","n/a",EM329-INDEX(tab_MinKomp[Testy czystości / Reinheitstests],MATCH($B329,tab_MinKomp[[Stanowisko / Position ]:[Stanowisko / Position ]],0)))</f>
        <v>n/a</v>
      </c>
      <c r="EN330" s="190" t="str">
        <f>IF(INDEX(tab_MinKomp[Testy czystości / Reinheitstests],MATCH($B329,tab_MinKomp[[Stanowisko / Position ]:[Stanowisko / Position ]],0))="n/a","n/a",EN329-INDEX(tab_MinKomp[Testy czystości / Reinheitstests],MATCH($B329,tab_MinKomp[[Stanowisko / Position ]:[Stanowisko / Position ]],0)))</f>
        <v>n/a</v>
      </c>
      <c r="EO330" s="194" t="str">
        <f>IF(INDEX(tab_MinKomp[Konserwacja Rep],MATCH($B329,tab_MinKomp[[Stanowisko / Position ]:[Stanowisko / Position ]],0))="n/a","n/a",EO329-INDEX(tab_MinKomp[Konserwacja Rep],MATCH($B329,tab_MinKomp[[Stanowisko / Position ]:[Stanowisko / Position ]],0)))</f>
        <v>n/a</v>
      </c>
      <c r="EP330" s="194" t="str">
        <f>IF(INDEX(tab_MinKomp[[Konserwacja Engel ]],MATCH($B329,tab_MinKomp[[Stanowisko / Position ]:[Stanowisko / Position ]],0))="n/a","n/a",EP329-INDEX(tab_MinKomp[[Konserwacja Engel ]],MATCH($B329,tab_MinKomp[[Stanowisko / Position ]:[Stanowisko / Position ]],0)))</f>
        <v>n/a</v>
      </c>
      <c r="EQ330" s="194" t="str">
        <f>IF(INDEX(tab_MinKomp[Konserwacja B 50],MATCH($B329,tab_MinKomp[[Stanowisko / Position ]:[Stanowisko / Position ]],0))="n/a","n/a",EQ329-INDEX(tab_MinKomp[Konserwacja B 50],MATCH($B329,tab_MinKomp[[Stanowisko / Position ]:[Stanowisko / Position ]],0)))</f>
        <v>n/a</v>
      </c>
      <c r="ER330" s="194" t="str">
        <f>IF(INDEX(tab_MinKomp[[Konserwacja EOL ]],MATCH($B329,tab_MinKomp[[Stanowisko / Position ]:[Stanowisko / Position ]],0))="n/a","n/a",ER329-INDEX(tab_MinKomp[[Konserwacja EOL ]],MATCH($B329,tab_MinKomp[[Stanowisko / Position ]:[Stanowisko / Position ]],0)))</f>
        <v>n/a</v>
      </c>
      <c r="ES330" s="194" t="str">
        <f>IF(INDEX(tab_MinKomp[Konserwacja Branson],MATCH($B329,tab_MinKomp[[Stanowisko / Position ]:[Stanowisko / Position ]],0))="n/a","n/a",ES329-INDEX(tab_MinKomp[Konserwacja Branson],MATCH($B329,tab_MinKomp[[Stanowisko / Position ]:[Stanowisko / Position ]],0)))</f>
        <v>n/a</v>
      </c>
      <c r="ET330" s="194" t="str">
        <f>IF(INDEX(tab_MinKomp[Konserwacja coolery],MATCH($B329,tab_MinKomp[[Stanowisko / Position ]:[Stanowisko / Position ]],0))="n/a","n/a",ET329-INDEX(tab_MinKomp[Konserwacja coolery],MATCH($B329,tab_MinKomp[[Stanowisko / Position ]:[Stanowisko / Position ]],0)))</f>
        <v>n/a</v>
      </c>
      <c r="EU330" s="194" t="str">
        <f>IF(INDEX(tab_MinKomp[Konserwacja piecy],MATCH($B329,tab_MinKomp[[Stanowisko / Position ]:[Stanowisko / Position ]],0))="n/a","n/a",EU329-INDEX(tab_MinKomp[Konserwacja piecy],MATCH($B329,tab_MinKomp[[Stanowisko / Position ]:[Stanowisko / Position ]],0)))</f>
        <v>n/a</v>
      </c>
      <c r="EV330" s="194" t="str">
        <f>IF(INDEX(tab_MinKomp[Rysunek techniczny- czytanie],MATCH($B329,tab_MinKomp[[Stanowisko / Position ]:[Stanowisko / Position ]],0))="n/a","n/a",EV329-INDEX(tab_MinKomp[Rysunek techniczny- czytanie],MATCH($B329,tab_MinKomp[[Stanowisko / Position ]:[Stanowisko / Position ]],0)))</f>
        <v>n/a</v>
      </c>
      <c r="EW330" s="194" t="str">
        <f>IF(INDEX(tab_MinKomp[Elektryka],MATCH($B329,tab_MinKomp[[Stanowisko / Position ]:[Stanowisko / Position ]],0))="n/a","n/a",EW329-INDEX(tab_MinKomp[Elektryka],MATCH($B329,tab_MinKomp[[Stanowisko / Position ]:[Stanowisko / Position ]],0)))</f>
        <v>n/a</v>
      </c>
      <c r="EX330" s="194" t="str">
        <f>IF(INDEX(tab_MinKomp[Pneumatyka],MATCH($B329,tab_MinKomp[[Stanowisko / Position ]:[Stanowisko / Position ]],0))="n/a","n/a",EX329-INDEX(tab_MinKomp[Pneumatyka],MATCH($B329,tab_MinKomp[[Stanowisko / Position ]:[Stanowisko / Position ]],0)))</f>
        <v>n/a</v>
      </c>
      <c r="EY330" s="194" t="str">
        <f>IF(INDEX(tab_MinKomp[[Hydraulika ]],MATCH($B329,tab_MinKomp[[Stanowisko / Position ]:[Stanowisko / Position ]],0))="n/a","n/a",EY329-INDEX(tab_MinKomp[[Hydraulika ]],MATCH($B329,tab_MinKomp[[Stanowisko / Position ]:[Stanowisko / Position ]],0)))</f>
        <v>n/a</v>
      </c>
      <c r="EZ330" s="194" t="str">
        <f>IF(INDEX(tab_MinKomp[Podciśnienie],MATCH($B329,tab_MinKomp[[Stanowisko / Position ]:[Stanowisko / Position ]],0))="n/a","n/a",EZ329-INDEX(tab_MinKomp[Podciśnienie],MATCH($B329,tab_MinKomp[[Stanowisko / Position ]:[Stanowisko / Position ]],0)))</f>
        <v>n/a</v>
      </c>
      <c r="FA330" s="194" t="str">
        <f>IF(INDEX(tab_MinKomp[Usuwanie awarii],MATCH($B329,tab_MinKomp[[Stanowisko / Position ]:[Stanowisko / Position ]],0))="n/a","n/a",FA329-INDEX(tab_MinKomp[Usuwanie awarii],MATCH($B329,tab_MinKomp[[Stanowisko / Position ]:[Stanowisko / Position ]],0)))</f>
        <v>n/a</v>
      </c>
      <c r="FB330" s="194" t="str">
        <f>IF(INDEX(tab_MinKomp[Obsługa robotów],MATCH($B329,tab_MinKomp[[Stanowisko / Position ]:[Stanowisko / Position ]],0))="n/a","n/a",FB329-INDEX(tab_MinKomp[Obsługa robotów],MATCH($B329,tab_MinKomp[[Stanowisko / Position ]:[Stanowisko / Position ]],0)))</f>
        <v>n/a</v>
      </c>
      <c r="FC330" s="194" t="str">
        <f>IF(INDEX(tab_MinKomp[Obsługa sterowania maszyny],MATCH($B329,tab_MinKomp[[Stanowisko / Position ]:[Stanowisko / Position ]],0))="n/a","n/a",FC329-INDEX(tab_MinKomp[Obsługa sterowania maszyny],MATCH($B329,tab_MinKomp[[Stanowisko / Position ]:[Stanowisko / Position ]],0)))</f>
        <v>n/a</v>
      </c>
      <c r="FD330" s="194" t="str">
        <f>IF(INDEX(tab_MinKomp[Usuwanie przyczyn żródłowych],MATCH($B329,tab_MinKomp[[Stanowisko / Position ]:[Stanowisko / Position ]],0))="n/a","n/a",FD329-INDEX(tab_MinKomp[Usuwanie przyczyn żródłowych],MATCH($B329,tab_MinKomp[[Stanowisko / Position ]:[Stanowisko / Position ]],0)))</f>
        <v>n/a</v>
      </c>
      <c r="FE330" s="194" t="str">
        <f>IF(INDEX(tab_MinKomp[Cmms stosowanie],MATCH($B329,tab_MinKomp[[Stanowisko / Position ]:[Stanowisko / Position ]],0))="n/a","n/a",FE329-INDEX(tab_MinKomp[Cmms stosowanie],MATCH($B329,tab_MinKomp[[Stanowisko / Position ]:[Stanowisko / Position ]],0)))</f>
        <v>n/a</v>
      </c>
      <c r="FF330" s="190" t="str">
        <f>IF(INDEX(tab_MinKomp[Testy czystości / Reinheitstests],MATCH($B329,tab_MinKomp[[Stanowisko / Position ]:[Stanowisko / Position ]],0))="n/a","n/a",FF329-INDEX(tab_MinKomp[Testy czystości / Reinheitstests],MATCH($B329,tab_MinKomp[[Stanowisko / Position ]:[Stanowisko / Position ]],0)))</f>
        <v>n/a</v>
      </c>
      <c r="FG330" s="194" t="str">
        <f>IF(INDEX(tab_MinKomp[Czyszczenie form plastikowych],MATCH($B329,tab_MinKomp[[Stanowisko / Position ]:[Stanowisko / Position ]],0))="n/a","n/a",FG329-INDEX(tab_MinKomp[Czyszczenie form plastikowych],MATCH($B329,tab_MinKomp[[Stanowisko / Position ]:[Stanowisko / Position ]],0)))</f>
        <v>n/a</v>
      </c>
      <c r="FH330" s="194" t="str">
        <f>IF(INDEX(tab_MinKomp[Wymiana form plastik],MATCH($B329,tab_MinKomp[[Stanowisko / Position ]:[Stanowisko / Position ]],0))="n/a","n/a",FH329-INDEX(tab_MinKomp[Wymiana form plastik],MATCH($B329,tab_MinKomp[[Stanowisko / Position ]:[Stanowisko / Position ]],0)))</f>
        <v>n/a</v>
      </c>
      <c r="FI330" s="194" t="str">
        <f>IF(INDEX(tab_MinKomp[Wymiana form guma],MATCH($B329,tab_MinKomp[[Stanowisko / Position ]:[Stanowisko / Position ]],0))="n/a","n/a",FI329-INDEX(tab_MinKomp[Wymiana form guma],MATCH($B329,tab_MinKomp[[Stanowisko / Position ]:[Stanowisko / Position ]],0)))</f>
        <v>n/a</v>
      </c>
      <c r="FJ330" s="194" t="str">
        <f>IF(INDEX(tab_MinKomp[Konserwacja KK],MATCH($B329,tab_MinKomp[[Stanowisko / Position ]:[Stanowisko / Position ]],0))="n/a","n/a",FJ329-INDEX(tab_MinKomp[Konserwacja KK],MATCH($B329,tab_MinKomp[[Stanowisko / Position ]:[Stanowisko / Position ]],0)))</f>
        <v>n/a</v>
      </c>
      <c r="FK330" s="194" t="str">
        <f>IF(INDEX(tab_MinKomp[Konserwacja form guma],MATCH($B329,tab_MinKomp[[Stanowisko / Position ]:[Stanowisko / Position ]],0))="n/a","n/a",FK329-INDEX(tab_MinKomp[Konserwacja form guma],MATCH($B329,tab_MinKomp[[Stanowisko / Position ]:[Stanowisko / Position ]],0)))</f>
        <v>n/a</v>
      </c>
      <c r="FL330" s="194" t="str">
        <f>IF(INDEX(tab_MinKomp[Konserwacja form plastiki],MATCH($B329,tab_MinKomp[[Stanowisko / Position ]:[Stanowisko / Position ]],0))="n/a","n/a",FL329-INDEX(tab_MinKomp[Konserwacja form plastiki],MATCH($B329,tab_MinKomp[[Stanowisko / Position ]:[Stanowisko / Position ]],0)))</f>
        <v>n/a</v>
      </c>
      <c r="FM330" s="194" t="str">
        <f>IF(INDEX(tab_MinKomp[Konserwacja Gorącego Kanału],MATCH($B329,tab_MinKomp[[Stanowisko / Position ]:[Stanowisko / Position ]],0))="n/a","n/a",FM329-INDEX(tab_MinKomp[Konserwacja Gorącego Kanału],MATCH($B329,tab_MinKomp[[Stanowisko / Position ]:[Stanowisko / Position ]],0)))</f>
        <v>n/a</v>
      </c>
      <c r="FN330" s="194" t="str">
        <f>IF(INDEX(tab_MinKomp[MS Office (Excel)],MATCH($B329,tab_MinKomp[[Stanowisko / Position ]:[Stanowisko / Position ]],0))="n/a","n/a",FN329-INDEX(tab_MinKomp[MS Office (Excel)],MATCH($B329,tab_MinKomp[[Stanowisko / Position ]:[Stanowisko / Position ]],0)))</f>
        <v>n/a</v>
      </c>
      <c r="FO330" s="194" t="str">
        <f>IF(INDEX(tab_MinKomp[MS Office (Word)],MATCH($B329,tab_MinKomp[[Stanowisko / Position ]:[Stanowisko / Position ]],0))="n/a","n/a",FO329-INDEX(tab_MinKomp[MS Office (Word)],MATCH($B329,tab_MinKomp[[Stanowisko / Position ]:[Stanowisko / Position ]],0)))</f>
        <v>n/a</v>
      </c>
      <c r="FP330" s="194" t="str">
        <f>IF(INDEX(tab_MinKomp[MS Office (Power Point)],MATCH($B329,tab_MinKomp[[Stanowisko / Position ]:[Stanowisko / Position ]],0))="n/a","n/a",FP329-INDEX(tab_MinKomp[MS Office (Power Point)],MATCH($B329,tab_MinKomp[[Stanowisko / Position ]:[Stanowisko / Position ]],0)))</f>
        <v>n/a</v>
      </c>
      <c r="FQ330" s="196" t="str">
        <f>IF(INDEX(tab_MinKomp[Język angielski / Englisch],MATCH($B329,tab_MinKomp[[Stanowisko / Position ]:[Stanowisko / Position ]],0))="n/a","n/a",FQ329-INDEX(tab_MinKomp[Język angielski / Englisch],MATCH($B329,tab_MinKomp[[Stanowisko / Position ]:[Stanowisko / Position ]],0)))</f>
        <v>n/a</v>
      </c>
      <c r="FR330" s="196" t="str">
        <f>IF(INDEX(tab_MinKomp[Język niemiecki / Deutsch],MATCH($B329,tab_MinKomp[[Stanowisko / Position ]:[Stanowisko / Position ]],0))="n/a","n/a",FR329-INDEX(tab_MinKomp[Język niemiecki / Deutsch],MATCH($B329,tab_MinKomp[[Stanowisko / Position ]:[Stanowisko / Position ]],0)))</f>
        <v>n/a</v>
      </c>
      <c r="FS330" s="194">
        <f>IF(INDEX(tab_MinKomp[Zarządzanie dokumentacją procesową / Process dokumentation management],MATCH($B329,tab_MinKomp[[Stanowisko / Position ]:[Stanowisko / Position ]],0))="n/a","n/a",FS329-INDEX(tab_MinKomp[Zarządzanie dokumentacją procesową / Process dokumentation management],MATCH($B329,tab_MinKomp[[Stanowisko / Position ]:[Stanowisko / Position ]],0)))</f>
        <v>0</v>
      </c>
      <c r="FT330" s="194">
        <f>IF(INDEX(tab_MinKomp[Znajomość procesów z obszaru / Kenntiss der prozesse in dem Bereich],MATCH($B329,tab_MinKomp[[Stanowisko / Position ]:[Stanowisko / Position ]],0))="n/a","n/a",FT329-INDEX(tab_MinKomp[Znajomość procesów z obszaru / Kenntiss der prozesse in dem Bereich],MATCH($B329,tab_MinKomp[[Stanowisko / Position ]:[Stanowisko / Position ]],0)))</f>
        <v>0</v>
      </c>
      <c r="FU330" s="194">
        <f>IF(INDEX(tab_MinKomp[optymalizacja procesów / Prozessoptymalisierung],MATCH($B329,tab_MinKomp[[Stanowisko / Position ]:[Stanowisko / Position ]],0))="n/a","n/a",FU329-INDEX(tab_MinKomp[optymalizacja procesów / Prozessoptymalisierung],MATCH($B329,tab_MinKomp[[Stanowisko / Position ]:[Stanowisko / Position ]],0)))</f>
        <v>1</v>
      </c>
      <c r="FV330" s="194">
        <f>IF(INDEX(tab_MinKomp[Umiejętności szkoleniowe / Trainingsfähigkeiten],MATCH($B329,tab_MinKomp[[Stanowisko / Position ]:[Stanowisko / Position ]],0))="n/a","n/a",FV329-INDEX(tab_MinKomp[Umiejętności szkoleniowe / Trainingsfähigkeiten],MATCH($B329,tab_MinKomp[[Stanowisko / Position ]:[Stanowisko / Position ]],0)))</f>
        <v>0</v>
      </c>
      <c r="FW330" s="194">
        <f>IF(INDEX(tab_MinKomp[Analityczne myślenie, podejście / Analitysches Denken, Einstellung],MATCH($B329,tab_MinKomp[[Stanowisko / Position ]:[Stanowisko / Position ]],0))="n/a","n/a",FW329-INDEX(tab_MinKomp[Analityczne myślenie, podejście / Analitysches Denken, Einstellung],MATCH($B329,tab_MinKomp[[Stanowisko / Position ]:[Stanowisko / Position ]],0)))</f>
        <v>0</v>
      </c>
      <c r="FX330" s="194">
        <f>IF(INDEX(tab_MinKomp[Dokładność, precyzja w dzialaniu / Genauigkeit, Präzision in die Arbeit],MATCH($B329,tab_MinKomp[[Stanowisko / Position ]:[Stanowisko / Position ]],0))="n/a","n/a",FX329-INDEX(tab_MinKomp[Dokładność, precyzja w dzialaniu / Genauigkeit, Präzision in die Arbeit],MATCH($B329,tab_MinKomp[[Stanowisko / Position ]:[Stanowisko / Position ]],0)))</f>
        <v>0</v>
      </c>
      <c r="FY330" s="194">
        <f>IF(INDEX(tab_MinKomp[Dyspozycyjność / Verfügbarkeit],MATCH($B329,tab_MinKomp[[Stanowisko / Position ]:[Stanowisko / Position ]],0))="n/a","n/a",FY329-INDEX(tab_MinKomp[Dyspozycyjność / Verfügbarkeit],MATCH($B329,tab_MinKomp[[Stanowisko / Position ]:[Stanowisko / Position ]],0)))</f>
        <v>0</v>
      </c>
      <c r="FZ330" s="194">
        <f>IF(INDEX(tab_MinKomp[Zaangażowanie / 
Engagement],MATCH($B329,tab_MinKomp[[Stanowisko / Position ]:[Stanowisko / Position ]],0))="n/a","n/a",FZ329-INDEX(tab_MinKomp[Zaangażowanie / 
Engagement],MATCH($B329,tab_MinKomp[[Stanowisko / Position ]:[Stanowisko / Position ]],0)))</f>
        <v>0</v>
      </c>
      <c r="GA330" s="194" t="str">
        <f>IF(INDEX(tab_MinKomp[Konserwacja form guma],MATCH($B329,tab_MinKomp[[Stanowisko / Position ]:[Stanowisko / Position ]],0))="n/a","n/a",GA329-INDEX(tab_MinKomp[Konserwacja form guma],MATCH($B329,tab_MinKomp[[Stanowisko / Position ]:[Stanowisko / Position ]],0)))</f>
        <v>n/a</v>
      </c>
      <c r="GB330" s="194" t="str">
        <f>IF(INDEX(tab_MinKomp[Konserwacja form plastiki],MATCH($B329,tab_MinKomp[[Stanowisko / Position ]:[Stanowisko / Position ]],0))="n/a","n/a",GB329-INDEX(tab_MinKomp[Konserwacja form plastiki],MATCH($B329,tab_MinKomp[[Stanowisko / Position ]:[Stanowisko / Position ]],0)))</f>
        <v>n/a</v>
      </c>
      <c r="GC330" s="194">
        <f>IF(INDEX(tab_MinKomp[Elastyczność w działaniu],MATCH($B329,tab_MinKomp[[Stanowisko / Position ]:[Stanowisko / Position ]],0))="n/a","n/a",GC329-INDEX(tab_MinKomp[Elastyczność w działaniu],MATCH($B329,tab_MinKomp[[Stanowisko / Position ]:[Stanowisko / Position ]],0)))</f>
        <v>0</v>
      </c>
      <c r="GD330" s="194">
        <f>IF(INDEX(tab_MinKomp[Komunikatywność],MATCH($B329,tab_MinKomp[[Stanowisko / Position ]:[Stanowisko / Position ]],0))="n/a","n/a",GD329-INDEX(tab_MinKomp[Komunikatywność],MATCH($B329,tab_MinKomp[[Stanowisko / Position ]:[Stanowisko / Position ]],0)))</f>
        <v>0</v>
      </c>
      <c r="GE330" s="193" t="str">
        <f>IF(INDEX(tab_MinKomp[Motywowanie i budowanie zaangażowania zespołu],MATCH($B329,tab_MinKomp[[Stanowisko / Position ]:[Stanowisko / Position ]],0))="n/a","n/a",GE329-INDEX(tab_MinKomp[Motywowanie i budowanie zaangażowania zespołu],MATCH($B329,tab_MinKomp[[Stanowisko / Position ]:[Stanowisko / Position ]],0)))</f>
        <v>n/a</v>
      </c>
      <c r="GF330" s="186" t="s">
        <v>248</v>
      </c>
      <c r="GG330" s="186" t="s">
        <v>248</v>
      </c>
      <c r="GH330" s="186" t="s">
        <v>248</v>
      </c>
      <c r="GI330" s="186" t="s">
        <v>248</v>
      </c>
      <c r="GJ330" s="186" t="s">
        <v>248</v>
      </c>
      <c r="GK330" s="186" t="s">
        <v>248</v>
      </c>
      <c r="GL330" s="186" t="s">
        <v>248</v>
      </c>
      <c r="GM330" s="186" t="s">
        <v>248</v>
      </c>
      <c r="GN330" s="186" t="s">
        <v>248</v>
      </c>
      <c r="GO330" s="186" t="s">
        <v>248</v>
      </c>
      <c r="GP330" s="186" t="s">
        <v>248</v>
      </c>
      <c r="GQ330" s="186" t="s">
        <v>248</v>
      </c>
      <c r="GR330" s="186" t="s">
        <v>248</v>
      </c>
      <c r="GS330" s="186" t="s">
        <v>248</v>
      </c>
      <c r="GT330" s="186" t="s">
        <v>248</v>
      </c>
      <c r="GU330" s="186" t="s">
        <v>248</v>
      </c>
      <c r="GV330" s="186" t="s">
        <v>248</v>
      </c>
      <c r="GW330" s="186" t="s">
        <v>248</v>
      </c>
      <c r="GX330" s="186" t="s">
        <v>248</v>
      </c>
      <c r="GY330" s="186" t="s">
        <v>248</v>
      </c>
      <c r="GZ330" s="261" t="s">
        <v>248</v>
      </c>
      <c r="HA330" s="261" t="s">
        <v>248</v>
      </c>
      <c r="HB330" s="191">
        <f>SUM(G330:GE330)/(HB329-(SUM(G330:GE330)))</f>
        <v>0.10526315789473684</v>
      </c>
    </row>
    <row r="331" spans="1:210" ht="24.9" customHeight="1" x14ac:dyDescent="0.3">
      <c r="A331" s="105" t="s">
        <v>322</v>
      </c>
      <c r="B331" s="105" t="s">
        <v>315</v>
      </c>
      <c r="C331" s="105" t="s">
        <v>408</v>
      </c>
      <c r="D331" s="105">
        <v>1155</v>
      </c>
      <c r="E331" s="394" t="s">
        <v>550</v>
      </c>
      <c r="F331" s="185" t="s">
        <v>374</v>
      </c>
      <c r="G331" s="186">
        <v>2</v>
      </c>
      <c r="H331" s="186">
        <v>1</v>
      </c>
      <c r="I331" s="186">
        <v>2</v>
      </c>
      <c r="J331" s="186">
        <v>1</v>
      </c>
      <c r="K331" s="186">
        <v>2</v>
      </c>
      <c r="L331" s="186" t="s">
        <v>248</v>
      </c>
      <c r="M331" s="186" t="s">
        <v>248</v>
      </c>
      <c r="N331" s="186" t="s">
        <v>248</v>
      </c>
      <c r="O331" s="186">
        <v>2</v>
      </c>
      <c r="P331" s="186">
        <v>2</v>
      </c>
      <c r="Q331" s="186" t="s">
        <v>248</v>
      </c>
      <c r="R331" s="186" t="s">
        <v>248</v>
      </c>
      <c r="S331" s="186" t="s">
        <v>248</v>
      </c>
      <c r="T331" s="186" t="s">
        <v>248</v>
      </c>
      <c r="U331" s="186" t="s">
        <v>248</v>
      </c>
      <c r="V331" s="186" t="s">
        <v>248</v>
      </c>
      <c r="W331" s="186" t="s">
        <v>248</v>
      </c>
      <c r="X331" s="186" t="s">
        <v>248</v>
      </c>
      <c r="Y331" s="186" t="s">
        <v>248</v>
      </c>
      <c r="Z331" s="186" t="s">
        <v>248</v>
      </c>
      <c r="AA331" s="186" t="s">
        <v>248</v>
      </c>
      <c r="AB331" s="186" t="s">
        <v>248</v>
      </c>
      <c r="AC331" s="186" t="s">
        <v>248</v>
      </c>
      <c r="AD331" s="186" t="s">
        <v>248</v>
      </c>
      <c r="AE331" s="186" t="s">
        <v>248</v>
      </c>
      <c r="AF331" s="186" t="s">
        <v>248</v>
      </c>
      <c r="AG331" s="186" t="s">
        <v>248</v>
      </c>
      <c r="AH331" s="186" t="s">
        <v>248</v>
      </c>
      <c r="AI331" s="186" t="s">
        <v>248</v>
      </c>
      <c r="AJ331" s="186" t="s">
        <v>248</v>
      </c>
      <c r="AK331" s="186" t="s">
        <v>248</v>
      </c>
      <c r="AL331" s="186">
        <v>1</v>
      </c>
      <c r="AM331" s="186" t="s">
        <v>248</v>
      </c>
      <c r="AN331" s="186" t="s">
        <v>248</v>
      </c>
      <c r="AO331" s="186">
        <v>2</v>
      </c>
      <c r="AP331" s="186" t="s">
        <v>248</v>
      </c>
      <c r="AQ331" s="186">
        <v>2</v>
      </c>
      <c r="AR331" s="186" t="s">
        <v>248</v>
      </c>
      <c r="AS331" s="186" t="s">
        <v>248</v>
      </c>
      <c r="AT331" s="186" t="s">
        <v>248</v>
      </c>
      <c r="AU331" s="186" t="s">
        <v>248</v>
      </c>
      <c r="AV331" s="186">
        <v>2</v>
      </c>
      <c r="AW331" s="186">
        <v>2</v>
      </c>
      <c r="AX331" s="186" t="s">
        <v>248</v>
      </c>
      <c r="AY331" s="186" t="s">
        <v>248</v>
      </c>
      <c r="AZ331" s="186" t="s">
        <v>248</v>
      </c>
      <c r="BA331" s="186" t="s">
        <v>248</v>
      </c>
      <c r="BB331" s="186" t="s">
        <v>248</v>
      </c>
      <c r="BC331" s="186" t="s">
        <v>248</v>
      </c>
      <c r="BD331" s="186" t="s">
        <v>248</v>
      </c>
      <c r="BE331" s="186" t="s">
        <v>248</v>
      </c>
      <c r="BF331" s="186" t="s">
        <v>248</v>
      </c>
      <c r="BG331" s="186" t="s">
        <v>248</v>
      </c>
      <c r="BH331" s="186" t="s">
        <v>248</v>
      </c>
      <c r="BI331" s="186" t="s">
        <v>248</v>
      </c>
      <c r="BJ331" s="186" t="s">
        <v>248</v>
      </c>
      <c r="BK331" s="186" t="s">
        <v>248</v>
      </c>
      <c r="BL331" s="186" t="s">
        <v>248</v>
      </c>
      <c r="BM331" s="186" t="s">
        <v>248</v>
      </c>
      <c r="BN331" s="186" t="s">
        <v>248</v>
      </c>
      <c r="BO331" s="186" t="s">
        <v>248</v>
      </c>
      <c r="BP331" s="186">
        <v>2</v>
      </c>
      <c r="BQ331" s="186" t="s">
        <v>248</v>
      </c>
      <c r="BR331" s="186">
        <v>2</v>
      </c>
      <c r="BS331" s="186" t="s">
        <v>248</v>
      </c>
      <c r="BT331" s="186" t="s">
        <v>248</v>
      </c>
      <c r="BU331" s="186" t="s">
        <v>248</v>
      </c>
      <c r="BV331" s="186" t="s">
        <v>248</v>
      </c>
      <c r="BW331" s="186" t="s">
        <v>248</v>
      </c>
      <c r="BX331" s="186" t="s">
        <v>248</v>
      </c>
      <c r="BY331" s="186" t="s">
        <v>248</v>
      </c>
      <c r="BZ331" s="186" t="s">
        <v>248</v>
      </c>
      <c r="CA331" s="186">
        <v>3</v>
      </c>
      <c r="CB331" s="186" t="s">
        <v>248</v>
      </c>
      <c r="CC331" s="186">
        <v>3</v>
      </c>
      <c r="CD331" s="186">
        <v>3</v>
      </c>
      <c r="CE331" s="186" t="s">
        <v>248</v>
      </c>
      <c r="CF331" s="186" t="s">
        <v>248</v>
      </c>
      <c r="CG331" s="186">
        <v>3</v>
      </c>
      <c r="CH331" s="186" t="s">
        <v>248</v>
      </c>
      <c r="CI331" s="186" t="s">
        <v>248</v>
      </c>
      <c r="CJ331" s="186" t="s">
        <v>248</v>
      </c>
      <c r="CK331" s="186" t="s">
        <v>248</v>
      </c>
      <c r="CL331" s="186" t="s">
        <v>248</v>
      </c>
      <c r="CM331" s="186" t="s">
        <v>248</v>
      </c>
      <c r="CN331" s="186" t="s">
        <v>248</v>
      </c>
      <c r="CO331" s="186" t="s">
        <v>248</v>
      </c>
      <c r="CP331" s="186" t="s">
        <v>248</v>
      </c>
      <c r="CQ331" s="186" t="s">
        <v>248</v>
      </c>
      <c r="CR331" s="186" t="s">
        <v>248</v>
      </c>
      <c r="CS331" s="186" t="s">
        <v>248</v>
      </c>
      <c r="CT331" s="186" t="s">
        <v>248</v>
      </c>
      <c r="CU331" s="186" t="s">
        <v>248</v>
      </c>
      <c r="CV331" s="186" t="s">
        <v>248</v>
      </c>
      <c r="CW331" s="186">
        <v>2</v>
      </c>
      <c r="CX331" s="186" t="s">
        <v>248</v>
      </c>
      <c r="CY331" s="186" t="s">
        <v>248</v>
      </c>
      <c r="CZ331" s="186" t="s">
        <v>248</v>
      </c>
      <c r="DA331" s="186" t="s">
        <v>248</v>
      </c>
      <c r="DB331" s="186" t="s">
        <v>248</v>
      </c>
      <c r="DC331" s="186" t="s">
        <v>248</v>
      </c>
      <c r="DD331" s="186" t="s">
        <v>248</v>
      </c>
      <c r="DE331" s="186" t="s">
        <v>248</v>
      </c>
      <c r="DF331" s="186">
        <v>2</v>
      </c>
      <c r="DG331" s="186" t="s">
        <v>248</v>
      </c>
      <c r="DH331" s="186" t="s">
        <v>248</v>
      </c>
      <c r="DI331" s="186" t="s">
        <v>248</v>
      </c>
      <c r="DJ331" s="186" t="s">
        <v>248</v>
      </c>
      <c r="DK331" s="186" t="s">
        <v>248</v>
      </c>
      <c r="DL331" s="186" t="s">
        <v>248</v>
      </c>
      <c r="DM331" s="186" t="s">
        <v>248</v>
      </c>
      <c r="DN331" s="186" t="s">
        <v>248</v>
      </c>
      <c r="DO331" s="186" t="s">
        <v>248</v>
      </c>
      <c r="DP331" s="186" t="s">
        <v>248</v>
      </c>
      <c r="DQ331" s="186" t="s">
        <v>248</v>
      </c>
      <c r="DR331" s="186" t="s">
        <v>248</v>
      </c>
      <c r="DS331" s="186" t="s">
        <v>248</v>
      </c>
      <c r="DT331" s="186" t="s">
        <v>248</v>
      </c>
      <c r="DU331" s="186" t="s">
        <v>248</v>
      </c>
      <c r="DV331" s="186" t="s">
        <v>248</v>
      </c>
      <c r="DW331" s="186" t="s">
        <v>248</v>
      </c>
      <c r="DX331" s="186" t="s">
        <v>248</v>
      </c>
      <c r="DY331" s="186" t="s">
        <v>248</v>
      </c>
      <c r="DZ331" s="186" t="s">
        <v>248</v>
      </c>
      <c r="EA331" s="186" t="s">
        <v>248</v>
      </c>
      <c r="EB331" s="186" t="s">
        <v>248</v>
      </c>
      <c r="EC331" s="186" t="s">
        <v>248</v>
      </c>
      <c r="ED331" s="186" t="s">
        <v>248</v>
      </c>
      <c r="EE331" s="186" t="s">
        <v>248</v>
      </c>
      <c r="EF331" s="186" t="s">
        <v>248</v>
      </c>
      <c r="EG331" s="186" t="s">
        <v>248</v>
      </c>
      <c r="EH331" s="186" t="s">
        <v>248</v>
      </c>
      <c r="EI331" s="186" t="s">
        <v>248</v>
      </c>
      <c r="EJ331" s="186" t="s">
        <v>248</v>
      </c>
      <c r="EK331" s="186" t="s">
        <v>248</v>
      </c>
      <c r="EL331" s="184" t="s">
        <v>248</v>
      </c>
      <c r="EM331" s="184" t="s">
        <v>248</v>
      </c>
      <c r="EN331" s="184" t="s">
        <v>248</v>
      </c>
      <c r="EO331" s="186" t="s">
        <v>248</v>
      </c>
      <c r="EP331" s="186" t="s">
        <v>248</v>
      </c>
      <c r="EQ331" s="186" t="s">
        <v>248</v>
      </c>
      <c r="ER331" s="186" t="s">
        <v>248</v>
      </c>
      <c r="ES331" s="186" t="s">
        <v>248</v>
      </c>
      <c r="ET331" s="186" t="s">
        <v>248</v>
      </c>
      <c r="EU331" s="186" t="s">
        <v>248</v>
      </c>
      <c r="EV331" s="186" t="s">
        <v>248</v>
      </c>
      <c r="EW331" s="186" t="s">
        <v>248</v>
      </c>
      <c r="EX331" s="186" t="s">
        <v>248</v>
      </c>
      <c r="EY331" s="186" t="s">
        <v>248</v>
      </c>
      <c r="EZ331" s="186" t="s">
        <v>248</v>
      </c>
      <c r="FA331" s="186" t="s">
        <v>248</v>
      </c>
      <c r="FB331" s="186" t="s">
        <v>248</v>
      </c>
      <c r="FC331" s="186" t="s">
        <v>248</v>
      </c>
      <c r="FD331" s="186" t="s">
        <v>248</v>
      </c>
      <c r="FE331" s="186" t="s">
        <v>248</v>
      </c>
      <c r="FF331" s="186" t="s">
        <v>248</v>
      </c>
      <c r="FG331" s="186" t="s">
        <v>248</v>
      </c>
      <c r="FH331" s="186" t="s">
        <v>248</v>
      </c>
      <c r="FI331" s="186" t="s">
        <v>248</v>
      </c>
      <c r="FJ331" s="186" t="s">
        <v>248</v>
      </c>
      <c r="FK331" s="186" t="s">
        <v>248</v>
      </c>
      <c r="FL331" s="186" t="s">
        <v>248</v>
      </c>
      <c r="FM331" s="186" t="s">
        <v>248</v>
      </c>
      <c r="FN331" s="186"/>
      <c r="FO331" s="186">
        <v>1</v>
      </c>
      <c r="FP331" s="186"/>
      <c r="FQ331" s="187" t="s">
        <v>248</v>
      </c>
      <c r="FR331" s="187" t="s">
        <v>248</v>
      </c>
      <c r="FS331" s="186">
        <v>2</v>
      </c>
      <c r="FT331" s="186">
        <v>2</v>
      </c>
      <c r="FU331" s="186">
        <v>1</v>
      </c>
      <c r="FV331" s="186">
        <v>3</v>
      </c>
      <c r="FW331" s="186">
        <v>1</v>
      </c>
      <c r="FX331" s="186">
        <v>2</v>
      </c>
      <c r="FY331" s="186">
        <v>2</v>
      </c>
      <c r="FZ331" s="186">
        <v>2</v>
      </c>
      <c r="GA331" s="186" t="s">
        <v>248</v>
      </c>
      <c r="GB331" s="186" t="s">
        <v>248</v>
      </c>
      <c r="GC331" s="186">
        <v>2</v>
      </c>
      <c r="GD331" s="186">
        <v>1</v>
      </c>
      <c r="GE331" s="186" t="s">
        <v>248</v>
      </c>
      <c r="GF331" s="186" t="s">
        <v>248</v>
      </c>
      <c r="GG331" s="186" t="s">
        <v>248</v>
      </c>
      <c r="GH331" s="186" t="s">
        <v>248</v>
      </c>
      <c r="GI331" s="186" t="s">
        <v>248</v>
      </c>
      <c r="GJ331" s="186" t="s">
        <v>248</v>
      </c>
      <c r="GK331" s="186" t="s">
        <v>248</v>
      </c>
      <c r="GL331" s="186" t="s">
        <v>248</v>
      </c>
      <c r="GM331" s="186" t="s">
        <v>248</v>
      </c>
      <c r="GN331" s="186" t="s">
        <v>248</v>
      </c>
      <c r="GO331" s="186" t="s">
        <v>248</v>
      </c>
      <c r="GP331" s="186" t="s">
        <v>248</v>
      </c>
      <c r="GQ331" s="186" t="s">
        <v>248</v>
      </c>
      <c r="GR331" s="186" t="s">
        <v>248</v>
      </c>
      <c r="GS331" s="186" t="s">
        <v>248</v>
      </c>
      <c r="GT331" s="186" t="s">
        <v>248</v>
      </c>
      <c r="GU331" s="186" t="s">
        <v>248</v>
      </c>
      <c r="GV331" s="186" t="s">
        <v>248</v>
      </c>
      <c r="GW331" s="186" t="s">
        <v>248</v>
      </c>
      <c r="GX331" s="186" t="s">
        <v>248</v>
      </c>
      <c r="GY331" s="186" t="s">
        <v>248</v>
      </c>
      <c r="GZ331" s="261" t="s">
        <v>248</v>
      </c>
      <c r="HA331" s="261" t="s">
        <v>248</v>
      </c>
      <c r="HB331" s="188">
        <f t="shared" ref="HB331" si="235">SUM(G331:GE331)</f>
        <v>60</v>
      </c>
    </row>
    <row r="332" spans="1:210" ht="24.9" customHeight="1" thickBot="1" x14ac:dyDescent="0.35">
      <c r="A332" s="108" t="str">
        <f t="shared" ref="A332" si="236">A331</f>
        <v>Prod.-Q-6</v>
      </c>
      <c r="B332" s="108" t="str">
        <f t="shared" ref="B332" si="237">B331</f>
        <v>Pracownik Produkcji</v>
      </c>
      <c r="C332" s="108" t="str">
        <f t="shared" ref="C332" si="238">C331</f>
        <v>TW</v>
      </c>
      <c r="D332" s="108">
        <f t="shared" ref="D332" si="239">D331</f>
        <v>1155</v>
      </c>
      <c r="E332" s="395"/>
      <c r="F332" s="189" t="s">
        <v>375</v>
      </c>
      <c r="G332" s="192">
        <f>IF(INDEX(tab_MinKomp[Przepisy BHP / BHP Vorschriften],MATCH($B331,tab_MinKomp[[Stanowisko / Position ]:[Stanowisko / Position ]],0))="n/a","n/a",G331-INDEX(tab_MinKomp[Przepisy BHP / BHP Vorschriften],MATCH($B331,tab_MinKomp[[Stanowisko / Position ]:[Stanowisko / Position ]],0)))</f>
        <v>0</v>
      </c>
      <c r="H332" s="193">
        <f>IF(INDEX(tab_MinKomp[Przepisy PPOŻ / Brandschutzbestimmungen],MATCH($B331,tab_MinKomp[[Stanowisko / Position ]:[Stanowisko / Position ]],0))="n/a","n/a",H331-INDEX(tab_MinKomp[Przepisy PPOŻ / Brandschutzbestimmungen],MATCH($B331,tab_MinKomp[[Stanowisko / Position ]:[Stanowisko / Position ]],0)))</f>
        <v>0</v>
      </c>
      <c r="I332" s="193">
        <f>IF(INDEX(tab_MinKomp[Ryzyko zawodowe na stanowiskach pracyv/ Berufliche Risiken an Arbeitsstellen],MATCH($B331,tab_MinKomp[[Stanowisko / Position ]:[Stanowisko / Position ]],0))="n/a","n/a",I331-INDEX(tab_MinKomp[Ryzyko zawodowe na stanowiskach pracyv/ Berufliche Risiken an Arbeitsstellen],MATCH($B331,tab_MinKomp[[Stanowisko / Position ]:[Stanowisko / Position ]],0)))</f>
        <v>0</v>
      </c>
      <c r="J332" s="193">
        <f>IF(INDEX(tab_MinKomp[Gospodarka substancjami niebezpiecznymi / Gefahrstoffmanagement],MATCH($B331,tab_MinKomp[[Stanowisko / Position ]:[Stanowisko / Position ]],0))="n/a","n/a",J331-INDEX(tab_MinKomp[Gospodarka substancjami niebezpiecznymi / Gefahrstoffmanagement],MATCH($B331,tab_MinKomp[[Stanowisko / Position ]:[Stanowisko / Position ]],0)))</f>
        <v>0</v>
      </c>
      <c r="K332" s="193">
        <f>IF(INDEX(tab_MinKomp[Gospodarka odpadami / Abfallwirtschaft],MATCH($B331,tab_MinKomp[[Stanowisko / Position ]:[Stanowisko / Position ]],0))="n/a","n/a",K331-INDEX(tab_MinKomp[Gospodarka odpadami / Abfallwirtschaft],MATCH($B331,tab_MinKomp[[Stanowisko / Position ]:[Stanowisko / Position ]],0)))</f>
        <v>1</v>
      </c>
      <c r="L332" s="194" t="str">
        <f>IF(INDEX(tab_MinKomp[Przepisy kodeksu pracy / Bestimmungen des Arbeitsgesetzes],MATCH($B331,tab_MinKomp[[Stanowisko / Position ]:[Stanowisko / Position ]],0))="n/a","n/a",L331-INDEX(tab_MinKomp[Przepisy kodeksu pracy / Bestimmungen des Arbeitsgesetzes],MATCH($B331,tab_MinKomp[[Stanowisko / Position ]:[Stanowisko / Position ]],0)))</f>
        <v>n/a</v>
      </c>
      <c r="M332" s="195" t="str">
        <f>IF(INDEX(tab_MinKomp[Przepisy o ub.społ. ZUS  / Sozialversicherungsvorschriften],MATCH($B331,tab_MinKomp[[Stanowisko / Position ]:[Stanowisko / Position ]],0))="n/a","n/a",M331-INDEX(tab_MinKomp[Przepisy o ub.społ. ZUS  / Sozialversicherungsvorschriften],MATCH($B331,tab_MinKomp[[Stanowisko / Position ]:[Stanowisko / Position ]],0)))</f>
        <v>n/a</v>
      </c>
      <c r="N332" s="194" t="str">
        <f>IF(INDEX(tab_MinKomp[PRZEPISY O PDOF /persönlich Einkommensteuergesetz ],MATCH($B331,tab_MinKomp[[Stanowisko / Position ]:[Stanowisko / Position ]],0))="n/a","n/a",N331-INDEX(tab_MinKomp[PRZEPISY O PDOF /persönlich Einkommensteuergesetz ],MATCH($B331,tab_MinKomp[[Stanowisko / Position ]:[Stanowisko / Position ]],0)))</f>
        <v>n/a</v>
      </c>
      <c r="O332" s="194">
        <f>IF(INDEX(tab_MinKomp[Regulamin pracy / Arbeitsordnung],MATCH($B331,tab_MinKomp[[Stanowisko / Position ]:[Stanowisko / Position ]],0))="n/a","n/a",O331-INDEX(tab_MinKomp[Regulamin pracy / Arbeitsordnung],MATCH($B331,tab_MinKomp[[Stanowisko / Position ]:[Stanowisko / Position ]],0)))</f>
        <v>1</v>
      </c>
      <c r="P332" s="194">
        <f>IF(INDEX(tab_MinKomp[Regulamin wynagradzania / Vergütungsordnung],MATCH($B331,tab_MinKomp[[Stanowisko / Position ]:[Stanowisko / Position ]],0))="n/a","n/a",P331-INDEX(tab_MinKomp[Regulamin wynagradzania / Vergütungsordnung],MATCH($B331,tab_MinKomp[[Stanowisko / Position ]:[Stanowisko / Position ]],0)))</f>
        <v>1</v>
      </c>
      <c r="Q332" s="194" t="str">
        <f>IF(INDEX(tab_MinKomp[System R2PŁATNIK PRO: Płace / Lohnabrechnung],MATCH($B331,tab_MinKomp[[Stanowisko / Position ]:[Stanowisko / Position ]],0))="n/a","n/a",Q331-INDEX(tab_MinKomp[System R2PŁATNIK PRO: Płace / Lohnabrechnung],MATCH($B331,tab_MinKomp[[Stanowisko / Position ]:[Stanowisko / Position ]],0)))</f>
        <v>n/a</v>
      </c>
      <c r="R332" s="194" t="str">
        <f>IF(INDEX(tab_MinKomp[SystemR2PŁATNIK PRO: KADRY / Personaldaten],MATCH($B331,tab_MinKomp[[Stanowisko / Position ]:[Stanowisko / Position ]],0))="n/a","n/a",R331-INDEX(tab_MinKomp[SystemR2PŁATNIK PRO: KADRY / Personaldaten],MATCH($B331,tab_MinKomp[[Stanowisko / Position ]:[Stanowisko / Position ]],0)))</f>
        <v>n/a</v>
      </c>
      <c r="S332" s="194" t="str">
        <f>IF(INDEX(tab_MinKomp[SYSTEM R2PŁATNIK PRO: zarządzanie pracownikami / Arbeitsverwaltung],MATCH($B331,tab_MinKomp[[Stanowisko / Position ]:[Stanowisko / Position ]],0))="n/a","n/a",S331-INDEX(tab_MinKomp[SYSTEM R2PŁATNIK PRO: zarządzanie pracownikami / Arbeitsverwaltung],MATCH($B331,tab_MinKomp[[Stanowisko / Position ]:[Stanowisko / Position ]],0)))</f>
        <v>n/a</v>
      </c>
      <c r="T332" s="194" t="str">
        <f>IF(INDEX(tab_MinKomp[Doradztwo, wsparcie personalne / Personalberatung und Unterstützung],MATCH($B331,tab_MinKomp[[Stanowisko / Position ]:[Stanowisko / Position ]],0))="n/a","n/a",T331-INDEX(tab_MinKomp[Doradztwo, wsparcie personalne / Personalberatung und Unterstützung],MATCH($B331,tab_MinKomp[[Stanowisko / Position ]:[Stanowisko / Position ]],0)))</f>
        <v>n/a</v>
      </c>
      <c r="U332" s="194" t="str">
        <f>IF(INDEX(tab_MinKomp[Przepisy o podatku VAT / MwSt.- Gesetz],MATCH($B331,tab_MinKomp[[Stanowisko / Position ]:[Stanowisko / Position ]],0))="n/a","n/a",U331-INDEX(tab_MinKomp[Przepisy o podatku VAT / MwSt.- Gesetz],MATCH($B331,tab_MinKomp[[Stanowisko / Position ]:[Stanowisko / Position ]],0)))</f>
        <v>n/a</v>
      </c>
      <c r="V332" s="194" t="str">
        <f>IF(INDEX(tab_MinKomp[PrzepisyPDOP / geschäftlich Einkommensteuergesetz],MATCH($B331,tab_MinKomp[[Stanowisko / Position ]:[Stanowisko / Position ]],0))="n/a","n/a",V331-INDEX(tab_MinKomp[PrzepisyPDOP / geschäftlich Einkommensteuergesetz],MATCH($B331,tab_MinKomp[[Stanowisko / Position ]:[Stanowisko / Position ]],0)))</f>
        <v>n/a</v>
      </c>
      <c r="W332" s="194" t="str">
        <f>IF(INDEX(tab_MinKomp[System BAAN / FINANSE (FIBU)],MATCH($B331,tab_MinKomp[[Stanowisko / Position ]:[Stanowisko / Position ]],0))="n/a","n/a",W331-INDEX(tab_MinKomp[System BAAN / FINANSE (FIBU)],MATCH($B331,tab_MinKomp[[Stanowisko / Position ]:[Stanowisko / Position ]],0)))</f>
        <v>n/a</v>
      </c>
      <c r="X332" s="194" t="str">
        <f>IF(INDEX(tab_MinKomp[Systemy pomocnicze / Hilfssysteme(STOCKPROGRAM, KALK2000 etc.)],MATCH($B331,tab_MinKomp[[Stanowisko / Position ]:[Stanowisko / Position ]],0))="n/a","n/a",X331-INDEX(tab_MinKomp[Systemy pomocnicze / Hilfssysteme(STOCKPROGRAM, KALK2000 etc.)],MATCH($B331,tab_MinKomp[[Stanowisko / Position ]:[Stanowisko / Position ]],0)))</f>
        <v>n/a</v>
      </c>
      <c r="Y332" s="194" t="str">
        <f>IF(INDEX(tab_MinKomp[Polityka rachunkowości / Buchführungspolitik],MATCH($B331,tab_MinKomp[[Stanowisko / Position ]:[Stanowisko / Position ]],0))="n/a","n/a",Y331-INDEX(tab_MinKomp[Polityka rachunkowości / Buchführungspolitik],MATCH($B331,tab_MinKomp[[Stanowisko / Position ]:[Stanowisko / Position ]],0)))</f>
        <v>n/a</v>
      </c>
      <c r="Z332" s="194" t="str">
        <f>IF(INDEX(tab_MinKomp[Ustawa o rachunkowości / Rechnungslegungsgesetz],MATCH($B331,tab_MinKomp[[Stanowisko / Position ]:[Stanowisko / Position ]],0))="n/a","n/a",Z331-INDEX(tab_MinKomp[Ustawa o rachunkowości / Rechnungslegungsgesetz],MATCH($B331,tab_MinKomp[[Stanowisko / Position ]:[Stanowisko / Position ]],0)))</f>
        <v>n/a</v>
      </c>
      <c r="AA332" s="194" t="str">
        <f>IF(INDEX(tab_MinKomp[WORKFLOW - TS-100],MATCH($B331,tab_MinKomp[[Stanowisko / Position ]:[Stanowisko / Position ]],0))="n/a","n/a",AA331-INDEX(tab_MinKomp[WORKFLOW - TS-100],MATCH($B331,tab_MinKomp[[Stanowisko / Position ]:[Stanowisko / Position ]],0)))</f>
        <v>n/a</v>
      </c>
      <c r="AB332" s="194" t="str">
        <f>IF(INDEX(tab_MinKomp[WORKFLOW - SFMS],MATCH($B331,tab_MinKomp[[Stanowisko / Position ]:[Stanowisko / Position ]],0))="n/a","n/a",AB331-INDEX(tab_MinKomp[WORKFLOW - SFMS],MATCH($B331,tab_MinKomp[[Stanowisko / Position ]:[Stanowisko / Position ]],0)))</f>
        <v>n/a</v>
      </c>
      <c r="AC332" s="194" t="str">
        <f>IF(INDEX(tab_MinKomp[System ISO 9001:2015],MATCH($B331,tab_MinKomp[[Stanowisko / Position ]:[Stanowisko / Position ]],0))="n/a","n/a",AC331-INDEX(tab_MinKomp[System ISO 9001:2015],MATCH($B331,tab_MinKomp[[Stanowisko / Position ]:[Stanowisko / Position ]],0)))</f>
        <v>n/a</v>
      </c>
      <c r="AD332" s="194" t="str">
        <f>IF(INDEX(tab_MinKomp[System ISO 9001:2015],MATCH($B331,tab_MinKomp[[Stanowisko / Position ]:[Stanowisko / Position ]],0))="n/a","n/a",AD331-INDEX(tab_MinKomp[System ISO 9001:2015],MATCH($B331,tab_MinKomp[[Stanowisko / Position ]:[Stanowisko / Position ]],0)))</f>
        <v>n/a</v>
      </c>
      <c r="AE332" s="194" t="str">
        <f>IF(INDEX(tab_MinKomp[System ISO 9001:2015],MATCH($B331,tab_MinKomp[[Stanowisko / Position ]:[Stanowisko / Position ]],0))="n/a","n/a",AE331-INDEX(tab_MinKomp[System ISO 9001:2015],MATCH($B331,tab_MinKomp[[Stanowisko / Position ]:[Stanowisko / Position ]],0)))</f>
        <v>n/a</v>
      </c>
      <c r="AF332" s="194" t="str">
        <f>IF(INDEX(tab_MinKomp[System ISO 9001:2015],MATCH($B331,tab_MinKomp[[Stanowisko / Position ]:[Stanowisko / Position ]],0))="n/a","n/a",AF331-INDEX(tab_MinKomp[System ISO 9001:2015],MATCH($B331,tab_MinKomp[[Stanowisko / Position ]:[Stanowisko / Position ]],0)))</f>
        <v>n/a</v>
      </c>
      <c r="AG332" s="194" t="str">
        <f>IF(INDEX(tab_MinKomp[Wymagania VDA 6.3 Process / Forderungen],MATCH($B331,tab_MinKomp[[Stanowisko / Position ]:[Stanowisko / Position ]],0))="n/a","n/a",AG331-INDEX(tab_MinKomp[Wymagania VDA 6.3 Process / Forderungen],MATCH($B331,tab_MinKomp[[Stanowisko / Position ]:[Stanowisko / Position ]],0)))</f>
        <v>n/a</v>
      </c>
      <c r="AH332" s="194" t="str">
        <f>IF(INDEX(tab_MinKomp[Wymagania VDA 6.5 Product / Forderungen],MATCH($B331,tab_MinKomp[[Stanowisko / Position ]:[Stanowisko / Position ]],0))="n/a","n/a",AH331-INDEX(tab_MinKomp[Wymagania VDA 6.5 Product / Forderungen],MATCH($B331,tab_MinKomp[[Stanowisko / Position ]:[Stanowisko / Position ]],0)))</f>
        <v>n/a</v>
      </c>
      <c r="AI332" s="194" t="str">
        <f>IF(INDEX(tab_MinKomp[System ISO 9001:2015],MATCH($B331,tab_MinKomp[[Stanowisko / Position ]:[Stanowisko / Position ]],0))="n/a","n/a",AI331-INDEX(tab_MinKomp[System ISO 9001:2015],MATCH($B331,tab_MinKomp[[Stanowisko / Position ]:[Stanowisko / Position ]],0)))</f>
        <v>n/a</v>
      </c>
      <c r="AJ332" s="194" t="str">
        <f>IF(INDEX(tab_MinKomp[Auditor systemu ISO 17021:2018],MATCH($B331,tab_MinKomp[[Stanowisko / Position ]:[Stanowisko / Position ]],0))="n/a","n/a",AJ331-INDEX(tab_MinKomp[Auditor systemu ISO 17021:2018],MATCH($B331,tab_MinKomp[[Stanowisko / Position ]:[Stanowisko / Position ]],0)))</f>
        <v>n/a</v>
      </c>
      <c r="AK332" s="194" t="str">
        <f>IF(INDEX(tab_MinKomp[Pełnomocnik systemu / Systemvertreter],MATCH($B331,tab_MinKomp[[Stanowisko / Position ]:[Stanowisko / Position ]],0))="n/a","n/a",AK331-INDEX(tab_MinKomp[Pełnomocnik systemu / Systemvertreter],MATCH($B331,tab_MinKomp[[Stanowisko / Position ]:[Stanowisko / Position ]],0)))</f>
        <v>n/a</v>
      </c>
      <c r="AL332" s="194">
        <f>IF(INDEX(tab_MinKomp[Polityka Etyczna - Compliance],MATCH($B331,tab_MinKomp[[Stanowisko / Position ]:[Stanowisko / Position ]],0))="n/a","n/a",AL331-INDEX(tab_MinKomp[Polityka Etyczna - Compliance],MATCH($B331,tab_MinKomp[[Stanowisko / Position ]:[Stanowisko / Position ]],0)))</f>
        <v>0</v>
      </c>
      <c r="AM332" s="194" t="str">
        <f>IF(INDEX(tab_MinKomp[WDRAŻANIE NOWYCH PROJEKTÓW/ PROCEDURA CTM],MATCH($B331,tab_MinKomp[[Stanowisko / Position ]:[Stanowisko / Position ]],0))="n/a","n/a",AM331-INDEX(tab_MinKomp[WDRAŻANIE NOWYCH PROJEKTÓW/ PROCEDURA CTM],MATCH($B331,tab_MinKomp[[Stanowisko / Position ]:[Stanowisko / Position ]],0)))</f>
        <v>n/a</v>
      </c>
      <c r="AN332" s="194" t="str">
        <f>IF(INDEX(tab_MinKomp[KAMIENIE MILOWE MSL/PIFF],MATCH($B331,tab_MinKomp[[Stanowisko / Position ]:[Stanowisko / Position ]],0))="n/a","n/a",AN331-INDEX(tab_MinKomp[KAMIENIE MILOWE MSL/PIFF],MATCH($B331,tab_MinKomp[[Stanowisko / Position ]:[Stanowisko / Position ]],0)))</f>
        <v>n/a</v>
      </c>
      <c r="AO332" s="194">
        <f>IF(INDEX(tab_MinKomp[CP],MATCH($B331,tab_MinKomp[[Stanowisko / Position ]:[Stanowisko / Position ]],0))="n/a","n/a",AO331-INDEX(tab_MinKomp[CP],MATCH($B331,tab_MinKomp[[Stanowisko / Position ]:[Stanowisko / Position ]],0)))</f>
        <v>1</v>
      </c>
      <c r="AP332" s="194" t="str">
        <f>IF(INDEX(tab_MinKomp[FMEA],MATCH($B331,tab_MinKomp[[Stanowisko / Position ]:[Stanowisko / Position ]],0))="n/a","n/a",AP331-INDEX(tab_MinKomp[FMEA],MATCH($B331,tab_MinKomp[[Stanowisko / Position ]:[Stanowisko / Position ]],0)))</f>
        <v>n/a</v>
      </c>
      <c r="AQ332" s="194">
        <f>IF(INDEX(tab_MinKomp[FLOW CHART],MATCH($B331,tab_MinKomp[[Stanowisko / Position ]:[Stanowisko / Position ]],0))="n/a","n/a",AQ331-INDEX(tab_MinKomp[FLOW CHART],MATCH($B331,tab_MinKomp[[Stanowisko / Position ]:[Stanowisko / Position ]],0)))</f>
        <v>1</v>
      </c>
      <c r="AR332" s="194" t="str">
        <f>IF(INDEX(tab_MinKomp[APQP],MATCH($B331,tab_MinKomp[[Stanowisko / Position ]:[Stanowisko / Position ]],0))="n/a","n/a",AR331-INDEX(tab_MinKomp[APQP],MATCH($B331,tab_MinKomp[[Stanowisko / Position ]:[Stanowisko / Position ]],0)))</f>
        <v>n/a</v>
      </c>
      <c r="AS332" s="194" t="str">
        <f>IF(INDEX(tab_MinKomp[MSA],MATCH($B331,tab_MinKomp[[Stanowisko / Position ]:[Stanowisko / Position ]],0))="n/a","n/a",AS331-INDEX(tab_MinKomp[MSA],MATCH($B331,tab_MinKomp[[Stanowisko / Position ]:[Stanowisko / Position ]],0)))</f>
        <v>n/a</v>
      </c>
      <c r="AT332" s="194" t="str">
        <f>IF(INDEX(tab_MinKomp[SPC],MATCH($B331,tab_MinKomp[[Stanowisko / Position ]:[Stanowisko / Position ]],0))="n/a","n/a",AT331-INDEX(tab_MinKomp[SPC],MATCH($B331,tab_MinKomp[[Stanowisko / Position ]:[Stanowisko / Position ]],0)))</f>
        <v>n/a</v>
      </c>
      <c r="AU332" s="194" t="str">
        <f>IF(INDEX(tab_MinKomp[CSR (SPECYFICZNE WYMAGANIA KLIENTA)],MATCH($B331,tab_MinKomp[[Stanowisko / Position ]:[Stanowisko / Position ]],0))="n/a","n/a",AU331-INDEX(tab_MinKomp[CSR (SPECYFICZNE WYMAGANIA KLIENTA)],MATCH($B331,tab_MinKomp[[Stanowisko / Position ]:[Stanowisko / Position ]],0)))</f>
        <v>n/a</v>
      </c>
      <c r="AV332" s="194">
        <f>IF(INDEX(tab_MinKomp[5S],MATCH($B331,tab_MinKomp[[Stanowisko / Position ]:[Stanowisko / Position ]],0))="n/a","n/a",AV331-INDEX(tab_MinKomp[5S],MATCH($B331,tab_MinKomp[[Stanowisko / Position ]:[Stanowisko / Position ]],0)))</f>
        <v>0</v>
      </c>
      <c r="AW332" s="194">
        <f>IF(INDEX(tab_MinKomp[LEAN MANAGEMENT],MATCH($B331,tab_MinKomp[[Stanowisko / Position ]:[Stanowisko / Position ]],0))="n/a","n/a",AW331-INDEX(tab_MinKomp[LEAN MANAGEMENT],MATCH($B331,tab_MinKomp[[Stanowisko / Position ]:[Stanowisko / Position ]],0)))</f>
        <v>1</v>
      </c>
      <c r="AX332" s="194" t="str">
        <f>IF(INDEX(tab_MinKomp[5R],MATCH($B331,tab_MinKomp[[Stanowisko / Position ]:[Stanowisko / Position ]],0))="n/a","n/a",AX331-INDEX(tab_MinKomp[5R],MATCH($B331,tab_MinKomp[[Stanowisko / Position ]:[Stanowisko / Position ]],0)))</f>
        <v>n/a</v>
      </c>
      <c r="AY332" s="194" t="str">
        <f>IF(INDEX(tab_MinKomp[Six Sigma],MATCH($B331,tab_MinKomp[[Stanowisko / Position ]:[Stanowisko / Position ]],0))="n/a","n/a",AY331-INDEX(tab_MinKomp[Six Sigma],MATCH($B331,tab_MinKomp[[Stanowisko / Position ]:[Stanowisko / Position ]],0)))</f>
        <v>n/a</v>
      </c>
      <c r="AZ332" s="194" t="str">
        <f>IF(INDEX(tab_MinKomp[System BAAN / Distribution &amp; Supply Chain],MATCH($B331,tab_MinKomp[[Stanowisko / Position ]:[Stanowisko / Position ]],0))="n/a","n/a",AZ331-INDEX(tab_MinKomp[System BAAN / Distribution &amp; Supply Chain],MATCH($B331,tab_MinKomp[[Stanowisko / Position ]:[Stanowisko / Position ]],0)))</f>
        <v>n/a</v>
      </c>
      <c r="BA332" s="194" t="str">
        <f>IF(INDEX(tab_MinKomp[Gospodarka magazynowa / Lagerverwaltung],MATCH($B331,tab_MinKomp[[Stanowisko / Position ]:[Stanowisko / Position ]],0))="n/a","n/a",BA331-INDEX(tab_MinKomp[Gospodarka magazynowa / Lagerverwaltung],MATCH($B331,tab_MinKomp[[Stanowisko / Position ]:[Stanowisko / Position ]],0)))</f>
        <v>n/a</v>
      </c>
      <c r="BB332" s="194" t="str">
        <f>IF(INDEX(tab_MinKomp[Inwentaryzacja - organizacja i przebieg / Inventurprozess],MATCH($B331,tab_MinKomp[[Stanowisko / Position ]:[Stanowisko / Position ]],0))="n/a","n/a",BB331-INDEX(tab_MinKomp[Inwentaryzacja - organizacja i przebieg / Inventurprozess],MATCH($B331,tab_MinKomp[[Stanowisko / Position ]:[Stanowisko / Position ]],0)))</f>
        <v>n/a</v>
      </c>
      <c r="BC332" s="194" t="str">
        <f>IF(INDEX(tab_MinKomp[Organizacja dostaw / Versorgungsorganisation],MATCH($B331,tab_MinKomp[[Stanowisko / Position ]:[Stanowisko / Position ]],0))="n/a","n/a",BC331-INDEX(tab_MinKomp[Organizacja dostaw / Versorgungsorganisation],MATCH($B331,tab_MinKomp[[Stanowisko / Position ]:[Stanowisko / Position ]],0)))</f>
        <v>n/a</v>
      </c>
      <c r="BD332" s="194" t="str">
        <f>IF(INDEX(tab_MinKomp[Organizacja wysyłek / Organisation von Lieferungen],MATCH($B331,tab_MinKomp[[Stanowisko / Position ]:[Stanowisko / Position ]],0))="n/a","n/a",BD331-INDEX(tab_MinKomp[Organizacja wysyłek / Organisation von Lieferungen],MATCH($B331,tab_MinKomp[[Stanowisko / Position ]:[Stanowisko / Position ]],0)))</f>
        <v>n/a</v>
      </c>
      <c r="BE332" s="194" t="str">
        <f>IF(INDEX(tab_MinKomp[Analiza magazynowa - Program Polen.mdb / Inventuranalyse],MATCH($B331,tab_MinKomp[[Stanowisko / Position ]:[Stanowisko / Position ]],0))="n/a","n/a",BE331-INDEX(tab_MinKomp[Analiza magazynowa - Program Polen.mdb / Inventuranalyse],MATCH($B331,tab_MinKomp[[Stanowisko / Position ]:[Stanowisko / Position ]],0)))</f>
        <v>n/a</v>
      </c>
      <c r="BF332" s="190" t="str">
        <f>IF(INDEX(tab_MinKomp[MMOG (Materials Management Operations Guidelines)],MATCH($B331,tab_MinKomp[[Stanowisko / Position ]:[Stanowisko / Position ]],0))="n/a","n/a",BF331-INDEX(tab_MinKomp[MMOG (Materials Management Operations Guidelines)],MATCH($B331,tab_MinKomp[[Stanowisko / Position ]:[Stanowisko / Position ]],0)))</f>
        <v>n/a</v>
      </c>
      <c r="BG332" s="190" t="str">
        <f>IF(INDEX(tab_MinKomp[GPP],MATCH($B331,tab_MinKomp[[Stanowisko / Position ]:[Stanowisko / Position ]],0))="n/a","n/a",BG331-INDEX(tab_MinKomp[GPP],MATCH($B331,tab_MinKomp[[Stanowisko / Position ]:[Stanowisko / Position ]],0)))</f>
        <v>n/a</v>
      </c>
      <c r="BH332" s="190" t="str">
        <f>IF(INDEX(tab_MinKomp[AIAG (Automotive Industry Action Group)],MATCH($B331,tab_MinKomp[[Stanowisko / Position ]:[Stanowisko / Position ]],0))="n/a","n/a",BH331-INDEX(tab_MinKomp[AIAG (Automotive Industry Action Group)],MATCH($B331,tab_MinKomp[[Stanowisko / Position ]:[Stanowisko / Position ]],0)))</f>
        <v>n/a</v>
      </c>
      <c r="BI332" s="190" t="str">
        <f>IF(INDEX(tab_MinKomp[Super-G disputes],MATCH($B331,tab_MinKomp[[Stanowisko / Position ]:[Stanowisko / Position ]],0))="n/a","n/a",BI331-INDEX(tab_MinKomp[Super-G disputes],MATCH($B331,tab_MinKomp[[Stanowisko / Position ]:[Stanowisko / Position ]],0)))</f>
        <v>n/a</v>
      </c>
      <c r="BJ332" s="190" t="str">
        <f>IF(INDEX(tab_MinKomp[CMMS3/eDDL (Direct Data Link)],MATCH($B331,tab_MinKomp[[Stanowisko / Position ]:[Stanowisko / Position ]],0))="n/a","n/a",BJ331-INDEX(tab_MinKomp[CMMS3/eDDL (Direct Data Link)],MATCH($B331,tab_MinKomp[[Stanowisko / Position ]:[Stanowisko / Position ]],0)))</f>
        <v>n/a</v>
      </c>
      <c r="BK332" s="190" t="str">
        <f>IF(INDEX(tab_MinKomp[MP&amp;L (Material Planning and Logistics)],MATCH($B331,tab_MinKomp[[Stanowisko / Position ]:[Stanowisko / Position ]],0))="n/a","n/a",BK331-INDEX(tab_MinKomp[MP&amp;L (Material Planning and Logistics)],MATCH($B331,tab_MinKomp[[Stanowisko / Position ]:[Stanowisko / Position ]],0)))</f>
        <v>n/a</v>
      </c>
      <c r="BL332" s="190" t="str">
        <f>IF(INDEX(tab_MinKomp[Supplier delivery rating],MATCH($B331,tab_MinKomp[[Stanowisko / Position ]:[Stanowisko / Position ]],0))="n/a","n/a",BL331-INDEX(tab_MinKomp[Supplier delivery rating],MATCH($B331,tab_MinKomp[[Stanowisko / Position ]:[Stanowisko / Position ]],0)))</f>
        <v>n/a</v>
      </c>
      <c r="BM332" s="194" t="str">
        <f>IF(INDEX(tab_MinKomp[Planowanie produkcji / Produktionsplanung],MATCH($B331,tab_MinKomp[Stanowisko / Position ],0))="n/a","n/a",BM331-INDEX(tab_MinKomp[Planowanie produkcji / Produktionsplanung],MATCH($B331,tab_MinKomp[Stanowisko / Position ],0)))</f>
        <v>n/a</v>
      </c>
      <c r="BN332" s="194" t="str">
        <f>IF(INDEX(tab_MinKomp[Obsługa maszyn KVT / KVT Maschinenbedienung],MATCH($B331,tab_MinKomp[[Stanowisko / Position ]:[Stanowisko / Position ]],0))="n/a","n/a",BN331-INDEX(tab_MinKomp[Obsługa maszyn KVT / KVT Maschinenbedienung],MATCH($B331,tab_MinKomp[[Stanowisko / Position ]:[Stanowisko / Position ]],0)))</f>
        <v>n/a</v>
      </c>
      <c r="BO332" s="194" t="str">
        <f>IF(INDEX(tab_MinKomp[Obsługa maszyn KVT / KVT Maschinenbedienung],MATCH($B331,tab_MinKomp[[Stanowisko / Position ]:[Stanowisko / Position ]],0))="n/a","n/a",BO331-INDEX(tab_MinKomp[Obsługa maszyn KVT / KVT Maschinenbedienung],MATCH($B331,tab_MinKomp[[Stanowisko / Position ]:[Stanowisko / Position ]],0)))</f>
        <v>n/a</v>
      </c>
      <c r="BP332" s="194">
        <v>2</v>
      </c>
      <c r="BQ332" s="194" t="str">
        <f>IF(INDEX(tab_MinKomp[Obsługa maszyn Piovan / Piovan Maschinenbedienung],MATCH($B331,tab_MinKomp[[Stanowisko / Position ]:[Stanowisko / Position ]],0))="n/a","n/a",BQ331-INDEX(tab_MinKomp[Obsługa maszyn Piovan / Piovan Maschinenbedienung],MATCH($B331,tab_MinKomp[[Stanowisko / Position ]:[Stanowisko / Position ]],0)))</f>
        <v>n/a</v>
      </c>
      <c r="BR332" s="194">
        <f>IF(INDEX(tab_MinKomp[Eliminacja awarii / Beseitigung von Ausfällen],MATCH($B331,tab_MinKomp[[Stanowisko / Position ]:[Stanowisko / Position ]],0))="n/a","n/a",BR331-INDEX(tab_MinKomp[Eliminacja awarii / Beseitigung von Ausfällen],MATCH($B331,tab_MinKomp[[Stanowisko / Position ]:[Stanowisko / Position ]],0)))</f>
        <v>1</v>
      </c>
      <c r="BS332" s="194" t="str">
        <f>IF(INDEX(tab_MinKomp[Obsługa maszyn Piovan / Piovan Maschinenbedienung],MATCH($B331,tab_MinKomp[[Stanowisko / Position ]:[Stanowisko / Position ]],0))="n/a","n/a",BS331-INDEX(tab_MinKomp[Obsługa maszyn Piovan / Piovan Maschinenbedienung],MATCH($B331,tab_MinKomp[[Stanowisko / Position ]:[Stanowisko / Position ]],0)))</f>
        <v>n/a</v>
      </c>
      <c r="BT332" s="194" t="str">
        <f>IF(INDEX(tab_MinKomp[Obsługa maszyn Piovan / Piovan Maschinenbedienung],MATCH($B331,tab_MinKomp[[Stanowisko / Position ]:[Stanowisko / Position ]],0))="n/a","n/a",BT331-INDEX(tab_MinKomp[Obsługa maszyn Piovan / Piovan Maschinenbedienung],MATCH($B331,tab_MinKomp[[Stanowisko / Position ]:[Stanowisko / Position ]],0)))</f>
        <v>n/a</v>
      </c>
      <c r="BU332" s="194" t="str">
        <f>IF(INDEX(tab_MinKomp[Obsługa maszyn Piovan / Piovan Maschinenbedienung],MATCH($B331,tab_MinKomp[[Stanowisko / Position ]:[Stanowisko / Position ]],0))="n/a","n/a",BU331-INDEX(tab_MinKomp[Obsługa maszyn Piovan / Piovan Maschinenbedienung],MATCH($B331,tab_MinKomp[[Stanowisko / Position ]:[Stanowisko / Position ]],0)))</f>
        <v>n/a</v>
      </c>
      <c r="BV332" s="194" t="str">
        <f>IF(INDEX(tab_MinKomp[Obsługa maszyn Piovan / Piovan Maschinenbedienung],MATCH($B331,tab_MinKomp[[Stanowisko / Position ]:[Stanowisko / Position ]],0))="n/a","n/a",BV331-INDEX(tab_MinKomp[Obsługa maszyn Piovan / Piovan Maschinenbedienung],MATCH($B331,tab_MinKomp[[Stanowisko / Position ]:[Stanowisko / Position ]],0)))</f>
        <v>n/a</v>
      </c>
      <c r="BW332" s="194" t="str">
        <f>IF(INDEX(tab_MinKomp[Obsługa maszyn Piovan / Piovan Maschinenbedienung],MATCH($B331,tab_MinKomp[[Stanowisko / Position ]:[Stanowisko / Position ]],0))="n/a","n/a",BW331-INDEX(tab_MinKomp[Obsługa maszyn Piovan / Piovan Maschinenbedienung],MATCH($B331,tab_MinKomp[[Stanowisko / Position ]:[Stanowisko / Position ]],0)))</f>
        <v>n/a</v>
      </c>
      <c r="BX332" s="194" t="str">
        <f>IF(INDEX(tab_MinKomp[Obsługa maszyn Piovan / Piovan Maschinenbedienung],MATCH($B331,tab_MinKomp[[Stanowisko / Position ]:[Stanowisko / Position ]],0))="n/a","n/a",BX331-INDEX(tab_MinKomp[Obsługa maszyn Piovan / Piovan Maschinenbedienung],MATCH($B331,tab_MinKomp[[Stanowisko / Position ]:[Stanowisko / Position ]],0)))</f>
        <v>n/a</v>
      </c>
      <c r="BY332" s="194" t="str">
        <f>IF(INDEX(tab_MinKomp[Obsługa maszyn Engel / Engel Maschinenbedienung],MATCH($B331,tab_MinKomp[[Stanowisko / Position ]:[Stanowisko / Position ]],0))="n/a","n/a",BY331-INDEX(tab_MinKomp[Obsługa maszyn Engel / Engel Maschinenbedienung],MATCH($B331,tab_MinKomp[[Stanowisko / Position ]:[Stanowisko / Position ]],0)))</f>
        <v>n/a</v>
      </c>
      <c r="BZ332" s="194" t="str">
        <f>IF(INDEX(tab_MinKomp[Obsługa maszyn KVT / KVT Maschinenbedienung],MATCH($B331,tab_MinKomp[Stanowisko / Position ],0))="n/a","n/a",BZ331-INDEX(tab_MinKomp[Obsługa maszyn KVT / KVT Maschinenbedienung],MATCH($B331,tab_MinKomp[Stanowisko / Position ],0)))</f>
        <v>n/a</v>
      </c>
      <c r="CA332" s="194">
        <f>IF(INDEX(tab_MinKomp[Eliminacja awarii / Beseitigung von Ausfällen],MATCH($B331,tab_MinKomp[[Stanowisko / Position ]:[Stanowisko / Position ]],0))="n/a","n/a",CA331-INDEX(tab_MinKomp[Eliminacja awarii / Beseitigung von Ausfällen],MATCH($B331,tab_MinKomp[[Stanowisko / Position ]:[Stanowisko / Position ]],0)))</f>
        <v>2</v>
      </c>
      <c r="CB332" s="194" t="str">
        <f>IF(INDEX(tab_MinKomp[Obsługa maszyn ASL / ASL Maschinenbedienung],MATCH($B331,tab_MinKomp[[Stanowisko / Position ]:[Stanowisko / Position ]],0))="n/a","n/a",CB331-INDEX(tab_MinKomp[Obsługa maszyn ASL / ASL Maschinenbedienung],MATCH($B331,tab_MinKomp[[Stanowisko / Position ]:[Stanowisko / Position ]],0)))</f>
        <v>n/a</v>
      </c>
      <c r="CC332" s="194">
        <f>IF(INDEX(tab_MinKomp[Obsługa maszyn Novapax / Novapax Maschinenbedienung],MATCH($B331,tab_MinKomp[[Stanowisko / Position ]:[Stanowisko / Position ]],0))="n/a","n/a",CC331-INDEX(tab_MinKomp[Obsługa maszyn Novapax / Novapax Maschinenbedienung],MATCH($B331,tab_MinKomp[[Stanowisko / Position ]:[Stanowisko / Position ]],0)))</f>
        <v>1</v>
      </c>
      <c r="CD332" s="194">
        <f>IF(INDEX(tab_MinKomp[Obsługa maszyn Novapax / Novapax Maschinenbedienung],MATCH($B331,tab_MinKomp[[Stanowisko / Position ]:[Stanowisko / Position ]],0))="n/a","n/a",CD331-INDEX(tab_MinKomp[Obsługa maszyn Novapax / Novapax Maschinenbedienung],MATCH($B331,tab_MinKomp[[Stanowisko / Position ]:[Stanowisko / Position ]],0)))</f>
        <v>1</v>
      </c>
      <c r="CE332" s="194" t="str">
        <f>IF(INDEX(tab_MinKomp[Obsługa maszyn Piovan / Piovan Maschinenbedienung],MATCH($B331,tab_MinKomp[[Stanowisko / Position ]:[Stanowisko / Position ]],0))="n/a","n/a",CE331-INDEX(tab_MinKomp[Obsługa maszyn Piovan / Piovan Maschinenbedienung],MATCH($B331,tab_MinKomp[[Stanowisko / Position ]:[Stanowisko / Position ]],0)))</f>
        <v>n/a</v>
      </c>
      <c r="CF332" s="194" t="str">
        <f>IF(INDEX(tab_MinKomp[Obsługa maszyn Piovan / Piovan Maschinenbedienung],MATCH($B331,tab_MinKomp[[Stanowisko / Position ]:[Stanowisko / Position ]],0))="n/a","n/a",CF331-INDEX(tab_MinKomp[Obsługa maszyn Piovan / Piovan Maschinenbedienung],MATCH($B331,tab_MinKomp[[Stanowisko / Position ]:[Stanowisko / Position ]],0)))</f>
        <v>n/a</v>
      </c>
      <c r="CG332" s="194">
        <f>IF(INDEX(tab_MinKomp[Eliminacja awarii / Beseitigung von Ausfällen],MATCH($B331,tab_MinKomp[[Stanowisko / Position ]:[Stanowisko / Position ]],0))="n/a","n/a",CG331-INDEX(tab_MinKomp[Eliminacja awarii / Beseitigung von Ausfällen],MATCH($B331,tab_MinKomp[[Stanowisko / Position ]:[Stanowisko / Position ]],0)))</f>
        <v>2</v>
      </c>
      <c r="CH332" s="194" t="str">
        <f>IF(INDEX(tab_MinKomp[Wymagania VDA 6.5 Product / Forderungen],MATCH($B331,tab_MinKomp[[Stanowisko / Position ]:[Stanowisko / Position ]],0))="n/a","n/a",CH331-INDEX(tab_MinKomp[Wymagania VDA 6.5 Product / Forderungen],MATCH($B331,tab_MinKomp[[Stanowisko / Position ]:[Stanowisko / Position ]],0)))</f>
        <v>n/a</v>
      </c>
      <c r="CI332" s="194" t="str">
        <f>IF(INDEX(tab_MinKomp[Wymagania VDA 6.5 Product / Forderungen],MATCH($B331,tab_MinKomp[[Stanowisko / Position ]:[Stanowisko / Position ]],0))="n/a","n/a",CI331-INDEX(tab_MinKomp[Wymagania VDA 6.5 Product / Forderungen],MATCH($B331,tab_MinKomp[[Stanowisko / Position ]:[Stanowisko / Position ]],0)))</f>
        <v>n/a</v>
      </c>
      <c r="CJ332" s="194" t="str">
        <f>IF(INDEX(tab_MinKomp[Wymagania VDA 6.5 Product / Forderungen],MATCH($B331,tab_MinKomp[[Stanowisko / Position ]:[Stanowisko / Position ]],0))="n/a","n/a",CJ331-INDEX(tab_MinKomp[Wymagania VDA 6.5 Product / Forderungen],MATCH($B331,tab_MinKomp[[Stanowisko / Position ]:[Stanowisko / Position ]],0)))</f>
        <v>n/a</v>
      </c>
      <c r="CK332" s="194" t="str">
        <f>IF(INDEX(tab_MinKomp[Wymagania VDA 6.5 Product / Forderungen],MATCH($B331,tab_MinKomp[[Stanowisko / Position ]:[Stanowisko / Position ]],0))="n/a","n/a",CK331-INDEX(tab_MinKomp[Wymagania VDA 6.5 Product / Forderungen],MATCH($B331,tab_MinKomp[[Stanowisko / Position ]:[Stanowisko / Position ]],0)))</f>
        <v>n/a</v>
      </c>
      <c r="CL332" s="194" t="str">
        <f>IF(INDEX(tab_MinKomp[Wymagania VDA 6.5 Product / Forderungen],MATCH($B331,tab_MinKomp[[Stanowisko / Position ]:[Stanowisko / Position ]],0))="n/a","n/a",CL331-INDEX(tab_MinKomp[Wymagania VDA 6.5 Product / Forderungen],MATCH($B331,tab_MinKomp[[Stanowisko / Position ]:[Stanowisko / Position ]],0)))</f>
        <v>n/a</v>
      </c>
      <c r="CM332" s="194" t="str">
        <f>IF(INDEX(tab_MinKomp[Informatyka ogólna (techniczne i systemowe) / Allgemeine IT (Technik und System)],MATCH($B331,tab_MinKomp[[Stanowisko / Position ]:[Stanowisko / Position ]],0))="n/a","n/a",CM331-INDEX(tab_MinKomp[Informatyka ogólna (techniczne i systemowe) / Allgemeine IT (Technik und System)],MATCH($B331,tab_MinKomp[[Stanowisko / Position ]:[Stanowisko / Position ]],0)))</f>
        <v>n/a</v>
      </c>
      <c r="CN332" s="194" t="str">
        <f>IF(INDEX(tab_MinKomp[Sieci komputerowe / Computernetzwerke],MATCH($B331,tab_MinKomp[[Stanowisko / Position ]:[Stanowisko / Position ]],0))="n/a","n/a",CN331-INDEX(tab_MinKomp[Sieci komputerowe / Computernetzwerke],MATCH($B331,tab_MinKomp[[Stanowisko / Position ]:[Stanowisko / Position ]],0)))</f>
        <v>n/a</v>
      </c>
      <c r="CO332" s="194" t="str">
        <f>IF(INDEX(tab_MinKomp[Hardware (komputery PC, drukarki biurowe i etykietowe, telefonia stacjonarna i mobilna) (PC, Drucker, Telefpne, Handys)],MATCH($B331,tab_MinKomp[[Stanowisko / Position ]:[Stanowisko / Position ]],0))="n/a","n/a",CO331-INDEX(tab_MinKomp[Hardware (komputery PC, drukarki biurowe i etykietowe, telefonia stacjonarna i mobilna) (PC, Drucker, Telefpne, Handys)],MATCH($B331,tab_MinKomp[[Stanowisko / Position ]:[Stanowisko / Position ]],0)))</f>
        <v>n/a</v>
      </c>
      <c r="CP332" s="194" t="str">
        <f>IF(INDEX(tab_MinKomp[Software &amp; Systems (MS Office, MS Remote Desktop)],MATCH($B331,tab_MinKomp[[Stanowisko / Position ]:[Stanowisko / Position ]],0))="n/a","n/a",CP331-INDEX(tab_MinKomp[Software &amp; Systems (MS Office, MS Remote Desktop)],MATCH($B331,tab_MinKomp[[Stanowisko / Position ]:[Stanowisko / Position ]],0)))</f>
        <v>n/a</v>
      </c>
      <c r="CQ332" s="194" t="str">
        <f>IF(INDEX(tab_MinKomp[Programowanie obiektowe (PHP) / Objektprogrammierung],MATCH($B331,tab_MinKomp[[Stanowisko / Position ]:[Stanowisko / Position ]],0))="n/a","n/a",CQ331-INDEX(tab_MinKomp[Programowanie obiektowe (PHP) / Objektprogrammierung],MATCH($B331,tab_MinKomp[[Stanowisko / Position ]:[Stanowisko / Position ]],0)))</f>
        <v>n/a</v>
      </c>
      <c r="CR332" s="194" t="str">
        <f>IF(INDEX(tab_MinKomp[Scrum],MATCH($B331,tab_MinKomp[[Stanowisko / Position ]:[Stanowisko / Position ]],0))="n/a","n/a",CR331-INDEX(tab_MinKomp[Scrum],MATCH($B331,tab_MinKomp[[Stanowisko / Position ]:[Stanowisko / Position ]],0)))</f>
        <v>n/a</v>
      </c>
      <c r="CS332" s="194" t="str">
        <f>IF(INDEX(tab_MinKomp[SQL (MySQL)],MATCH($B331,tab_MinKomp[[Stanowisko / Position ]:[Stanowisko / Position ]],0))="n/a","n/a",CS331-INDEX(tab_MinKomp[SQL (MySQL)],MATCH($B331,tab_MinKomp[[Stanowisko / Position ]:[Stanowisko / Position ]],0)))</f>
        <v>n/a</v>
      </c>
      <c r="CT332" s="194" t="str">
        <f>IF(INDEX(tab_MinKomp[Javascript],MATCH($B331,tab_MinKomp[[Stanowisko / Position ]:[Stanowisko / Position ]],0))="n/a","n/a",CT331-INDEX(tab_MinKomp[Javascript],MATCH($B331,tab_MinKomp[[Stanowisko / Position ]:[Stanowisko / Position ]],0)))</f>
        <v>n/a</v>
      </c>
      <c r="CU332" s="194" t="str">
        <f>IF(INDEX(tab_MinKomp[Joomla],MATCH($B331,tab_MinKomp[[Stanowisko / Position ]:[Stanowisko / Position ]],0))="n/a","n/a",CU331-INDEX(tab_MinKomp[Joomla],MATCH($B331,tab_MinKomp[[Stanowisko / Position ]:[Stanowisko / Position ]],0)))</f>
        <v>n/a</v>
      </c>
      <c r="CV332" s="194" t="str">
        <f>IF(INDEX(tab_MinKomp[Bash],MATCH($B331,tab_MinKomp[[Stanowisko / Position ]:[Stanowisko / Position ]],0))="n/a","n/a",CV331-INDEX(tab_MinKomp[Bash],MATCH($B331,tab_MinKomp[[Stanowisko / Position ]:[Stanowisko / Position ]],0)))</f>
        <v>n/a</v>
      </c>
      <c r="CW332" s="194">
        <f>IF(INDEX(tab_MinKomp[Systemy MES (HYDRA / SFMS)],MATCH($B331,tab_MinKomp[[Stanowisko / Position ]:[Stanowisko / Position ]],0))="n/a","n/a",CW331-INDEX(tab_MinKomp[Systemy MES (HYDRA / SFMS)],MATCH($B331,tab_MinKomp[[Stanowisko / Position ]:[Stanowisko / Position ]],0)))</f>
        <v>0</v>
      </c>
      <c r="CX332" s="194" t="str">
        <f>IF(INDEX(tab_MinKomp[HTML / CSS],MATCH($B331,tab_MinKomp[[Stanowisko / Position ]:[Stanowisko / Position ]],0))="n/a","n/a",CX331-INDEX(tab_MinKomp[HTML / CSS],MATCH($B331,tab_MinKomp[[Stanowisko / Position ]:[Stanowisko / Position ]],0)))</f>
        <v>n/a</v>
      </c>
      <c r="CY332" s="194" t="str">
        <f>IF(INDEX(tab_MinKomp[SYSTEM PR],MATCH($B331,tab_MinKomp[[Stanowisko / Position ]:[Stanowisko / Position ]],0))="n/a","n/a",CY331-INDEX(tab_MinKomp[SYSTEM PR],MATCH($B331,tab_MinKomp[[Stanowisko / Position ]:[Stanowisko / Position ]],0)))</f>
        <v>n/a</v>
      </c>
      <c r="CZ332" s="194" t="str">
        <f>IF(INDEX(tab_MinKomp[System Einkauf XP / EBA],MATCH($B331,tab_MinKomp[[Stanowisko / Position ]:[Stanowisko / Position ]],0))="n/a","n/a",CZ331-INDEX(tab_MinKomp[System Einkauf XP / EBA],MATCH($B331,tab_MinKomp[[Stanowisko / Position ]:[Stanowisko / Position ]],0)))</f>
        <v>n/a</v>
      </c>
      <c r="DA332" s="194" t="str">
        <f>IF(INDEX(tab_MinKomp[Techniki negocjacyjne / Verhandlungstechniken],MATCH($B331,tab_MinKomp[[Stanowisko / Position ]:[Stanowisko / Position ]],0))="n/a","n/a",DA331-INDEX(tab_MinKomp[Techniki negocjacyjne / Verhandlungstechniken],MATCH($B331,tab_MinKomp[[Stanowisko / Position ]:[Stanowisko / Position ]],0)))</f>
        <v>n/a</v>
      </c>
      <c r="DB332" s="194" t="str">
        <f>IF(INDEX(tab_MinKomp[Znajomość rynku branżowego / Kenntnis des Industrie Marktes],MATCH($B331,tab_MinKomp[[Stanowisko / Position ]:[Stanowisko / Position ]],0))="n/a","n/a",DB331-INDEX(tab_MinKomp[Znajomość rynku branżowego / Kenntnis des Industrie Marktes],MATCH($B331,tab_MinKomp[[Stanowisko / Position ]:[Stanowisko / Position ]],0)))</f>
        <v>n/a</v>
      </c>
      <c r="DC332" s="194" t="str">
        <f>IF(INDEX(tab_MinKomp[SUPPLIER MANAGEMENT],MATCH($B331,tab_MinKomp[[Stanowisko / Position ]:[Stanowisko / Position ]],0))="n/a","n/a",DC331-INDEX(tab_MinKomp[SUPPLIER MANAGEMENT],MATCH($B331,tab_MinKomp[[Stanowisko / Position ]:[Stanowisko / Position ]],0)))</f>
        <v>n/a</v>
      </c>
      <c r="DD332" s="194" t="str">
        <f>IF(INDEX(tab_MinKomp[SUPPLIER MANAGEMENT],MATCH($B331,tab_MinKomp[[Stanowisko / Position ]:[Stanowisko / Position ]],0))="n/a","n/a",DD331-INDEX(tab_MinKomp[SUPPLIER MANAGEMENT],MATCH($B331,tab_MinKomp[[Stanowisko / Position ]:[Stanowisko / Position ]],0)))</f>
        <v>n/a</v>
      </c>
      <c r="DE332" s="194" t="str">
        <f>IF(INDEX(tab_MinKomp[SUPPLIER MANAGEMENT],MATCH($B331,tab_MinKomp[[Stanowisko / Position ]:[Stanowisko / Position ]],0))="n/a","n/a",DE331-INDEX(tab_MinKomp[SUPPLIER MANAGEMENT],MATCH($B331,tab_MinKomp[[Stanowisko / Position ]:[Stanowisko / Position ]],0)))</f>
        <v>n/a</v>
      </c>
      <c r="DF332" s="194">
        <f>IF(INDEX(tab_MinKomp[LEAN MANAGEMENT],MATCH($B331,tab_MinKomp[[Stanowisko / Position ]:[Stanowisko / Position ]],0))="n/a","n/a",DF331-INDEX(tab_MinKomp[LEAN MANAGEMENT],MATCH($B331,tab_MinKomp[[Stanowisko / Position ]:[Stanowisko / Position ]],0)))</f>
        <v>1</v>
      </c>
      <c r="DG332" s="194" t="str">
        <f>IF(INDEX(tab_MinKomp[PPAP/PSW],MATCH($B331,tab_MinKomp[[Stanowisko / Position ]:[Stanowisko / Position ]],0))="n/a","n/a",DG331-INDEX(tab_MinKomp[PPAP/PSW],MATCH($B331,tab_MinKomp[[Stanowisko / Position ]:[Stanowisko / Position ]],0)))</f>
        <v>n/a</v>
      </c>
      <c r="DH332" s="194" t="str">
        <f>IF(INDEX(tab_MinKomp[SUPPLIER MANAGEMENT],MATCH($B331,tab_MinKomp[[Stanowisko / Position ]:[Stanowisko / Position ]],0))="n/a","n/a",DH331-INDEX(tab_MinKomp[SUPPLIER MANAGEMENT],MATCH($B331,tab_MinKomp[[Stanowisko / Position ]:[Stanowisko / Position ]],0)))</f>
        <v>n/a</v>
      </c>
      <c r="DI332" s="194" t="str">
        <f>IF(INDEX(tab_MinKomp[OBSŁUGA PORTALI KLIENTA / Kundenportale],MATCH($B331,tab_MinKomp[[Stanowisko / Position ]:[Stanowisko / Position ]],0))="n/a","n/a",DI331-INDEX(tab_MinKomp[OBSŁUGA PORTALI KLIENTA / Kundenportale],MATCH($B331,tab_MinKomp[[Stanowisko / Position ]:[Stanowisko / Position ]],0)))</f>
        <v>n/a</v>
      </c>
      <c r="DJ332" s="194" t="str">
        <f>IF(INDEX(tab_MinKomp[Obsługa systemu BABTECQ / BABTECQ System],MATCH($B331,tab_MinKomp[[Stanowisko / Position ]:[Stanowisko / Position ]],0))="n/a","n/a",DJ331-INDEX(tab_MinKomp[Obsługa systemu BABTECQ / BABTECQ System],MATCH($B331,tab_MinKomp[[Stanowisko / Position ]:[Stanowisko / Position ]],0)))</f>
        <v>n/a</v>
      </c>
      <c r="DK332" s="194" t="str">
        <f>IF(INDEX(tab_MinKomp[Rysunek techniczny / technische Zeichnung],MATCH($B331,tab_MinKomp[[Stanowisko / Position ]:[Stanowisko / Position ]],0))="n/a","n/a",DK331-INDEX(tab_MinKomp[Rysunek techniczny / technische Zeichnung],MATCH($B331,tab_MinKomp[[Stanowisko / Position ]:[Stanowisko / Position ]],0)))</f>
        <v>n/a</v>
      </c>
      <c r="DL332" s="194" t="str">
        <f>IF(INDEX(tab_MinKomp[Kalibracja / Kalibrierung],MATCH($B331,tab_MinKomp[[Stanowisko / Position ]:[Stanowisko / Position ]],0))="n/a","n/a",DL331-INDEX(tab_MinKomp[Kalibracja / Kalibrierung],MATCH($B331,tab_MinKomp[[Stanowisko / Position ]:[Stanowisko / Position ]],0)))</f>
        <v>n/a</v>
      </c>
      <c r="DM332" s="194" t="str">
        <f>IF(INDEX(tab_MinKomp[Rekwalifikacja / Requalifizierung],MATCH($B331,tab_MinKomp[[Stanowisko / Position ]:[Stanowisko / Position ]],0))="n/a","n/a",DM331-INDEX(tab_MinKomp[Rekwalifikacja / Requalifizierung],MATCH($B331,tab_MinKomp[[Stanowisko / Position ]:[Stanowisko / Position ]],0)))</f>
        <v>n/a</v>
      </c>
      <c r="DN332" s="190" t="str">
        <f>IF(INDEX(tab_MinKomp[Testy czystości / Reinheitstests],MATCH($B331,tab_MinKomp[[Stanowisko / Position ]:[Stanowisko / Position ]],0))="n/a","n/a",DN331-INDEX(tab_MinKomp[Testy czystości / Reinheitstests],MATCH($B331,tab_MinKomp[[Stanowisko / Position ]:[Stanowisko / Position ]],0)))</f>
        <v>n/a</v>
      </c>
      <c r="DO332" s="190" t="str">
        <f>IF(INDEX(tab_MinKomp[Testy czystości / Reinheitstests],MATCH($B331,tab_MinKomp[[Stanowisko / Position ]:[Stanowisko / Position ]],0))="n/a","n/a",DO331-INDEX(tab_MinKomp[Testy czystości / Reinheitstests],MATCH($B331,tab_MinKomp[[Stanowisko / Position ]:[Stanowisko / Position ]],0)))</f>
        <v>n/a</v>
      </c>
      <c r="DP332" s="190" t="str">
        <f>IF(INDEX(tab_MinKomp[Testy czystości / Reinheitstests],MATCH($B331,tab_MinKomp[[Stanowisko / Position ]:[Stanowisko / Position ]],0))="n/a","n/a",DP331-INDEX(tab_MinKomp[Testy czystości / Reinheitstests],MATCH($B331,tab_MinKomp[[Stanowisko / Position ]:[Stanowisko / Position ]],0)))</f>
        <v>n/a</v>
      </c>
      <c r="DQ332" s="190" t="str">
        <f>IF(INDEX(tab_MinKomp[Testy czystości / Reinheitstests],MATCH($B331,tab_MinKomp[[Stanowisko / Position ]:[Stanowisko / Position ]],0))="n/a","n/a",DQ331-INDEX(tab_MinKomp[Testy czystości / Reinheitstests],MATCH($B331,tab_MinKomp[[Stanowisko / Position ]:[Stanowisko / Position ]],0)))</f>
        <v>n/a</v>
      </c>
      <c r="DR332" s="190" t="str">
        <f>IF(INDEX(tab_MinKomp[Testy czystości / Reinheitstests],MATCH($B331,tab_MinKomp[[Stanowisko / Position ]:[Stanowisko / Position ]],0))="n/a","n/a",DR331-INDEX(tab_MinKomp[Testy czystości / Reinheitstests],MATCH($B331,tab_MinKomp[[Stanowisko / Position ]:[Stanowisko / Position ]],0)))</f>
        <v>n/a</v>
      </c>
      <c r="DS332" s="190" t="str">
        <f>IF(INDEX(tab_MinKomp[Testy czystości / Reinheitstests],MATCH($B331,tab_MinKomp[[Stanowisko / Position ]:[Stanowisko / Position ]],0))="n/a","n/a",DS331-INDEX(tab_MinKomp[Testy czystości / Reinheitstests],MATCH($B331,tab_MinKomp[[Stanowisko / Position ]:[Stanowisko / Position ]],0)))</f>
        <v>n/a</v>
      </c>
      <c r="DT332" s="194" t="str">
        <f>IF(INDEX(tab_MinKomp[SUPPLIER MANAGEMENT],MATCH($B331,tab_MinKomp[[Stanowisko / Position ]:[Stanowisko / Position ]],0))="n/a","n/a",DT331-INDEX(tab_MinKomp[SUPPLIER MANAGEMENT],MATCH($B331,tab_MinKomp[[Stanowisko / Position ]:[Stanowisko / Position ]],0)))</f>
        <v>n/a</v>
      </c>
      <c r="DU332" s="190" t="str">
        <f>IF(INDEX(tab_MinKomp[Testy czystości / Reinheitstests],MATCH($B331,tab_MinKomp[[Stanowisko / Position ]:[Stanowisko / Position ]],0))="n/a","n/a",DU331-INDEX(tab_MinKomp[Testy czystości / Reinheitstests],MATCH($B331,tab_MinKomp[[Stanowisko / Position ]:[Stanowisko / Position ]],0)))</f>
        <v>n/a</v>
      </c>
      <c r="DV332" s="190" t="str">
        <f>IF(INDEX(tab_MinKomp[Testy czystości / Reinheitstests],MATCH($B331,tab_MinKomp[[Stanowisko / Position ]:[Stanowisko / Position ]],0))="n/a","n/a",DV331-INDEX(tab_MinKomp[Testy czystości / Reinheitstests],MATCH($B331,tab_MinKomp[[Stanowisko / Position ]:[Stanowisko / Position ]],0)))</f>
        <v>n/a</v>
      </c>
      <c r="DW332" s="190" t="str">
        <f>IF(INDEX(tab_MinKomp[Testy czystości / Reinheitstests],MATCH($B331,tab_MinKomp[[Stanowisko / Position ]:[Stanowisko / Position ]],0))="n/a","n/a",DW331-INDEX(tab_MinKomp[Testy czystości / Reinheitstests],MATCH($B331,tab_MinKomp[[Stanowisko / Position ]:[Stanowisko / Position ]],0)))</f>
        <v>n/a</v>
      </c>
      <c r="DX332" s="190" t="str">
        <f>IF(INDEX(tab_MinKomp[Testy czystości / Reinheitstests],MATCH($B331,tab_MinKomp[[Stanowisko / Position ]:[Stanowisko / Position ]],0))="n/a","n/a",DX331-INDEX(tab_MinKomp[Testy czystości / Reinheitstests],MATCH($B331,tab_MinKomp[[Stanowisko / Position ]:[Stanowisko / Position ]],0)))</f>
        <v>n/a</v>
      </c>
      <c r="DY332" s="190" t="str">
        <f>IF(INDEX(tab_MinKomp[Testy czystości / Reinheitstests],MATCH($B331,tab_MinKomp[[Stanowisko / Position ]:[Stanowisko / Position ]],0))="n/a","n/a",DY331-INDEX(tab_MinKomp[Testy czystości / Reinheitstests],MATCH($B331,tab_MinKomp[[Stanowisko / Position ]:[Stanowisko / Position ]],0)))</f>
        <v>n/a</v>
      </c>
      <c r="DZ332" s="190" t="str">
        <f>IF(INDEX(tab_MinKomp[Testy czystości / Reinheitstests],MATCH($B331,tab_MinKomp[[Stanowisko / Position ]:[Stanowisko / Position ]],0))="n/a","n/a",DZ331-INDEX(tab_MinKomp[Testy czystości / Reinheitstests],MATCH($B331,tab_MinKomp[[Stanowisko / Position ]:[Stanowisko / Position ]],0)))</f>
        <v>n/a</v>
      </c>
      <c r="EA332" s="194" t="str">
        <f>IF(INDEX(tab_MinKomp[SUPPLIER MANAGEMENT],MATCH($B331,tab_MinKomp[[Stanowisko / Position ]:[Stanowisko / Position ]],0))="n/a","n/a",EA331-INDEX(tab_MinKomp[SUPPLIER MANAGEMENT],MATCH($B331,tab_MinKomp[[Stanowisko / Position ]:[Stanowisko / Position ]],0)))</f>
        <v>n/a</v>
      </c>
      <c r="EB332" s="190" t="str">
        <f>IF(INDEX(tab_MinKomp[Testy czystości / Reinheitstests],MATCH($B331,tab_MinKomp[[Stanowisko / Position ]:[Stanowisko / Position ]],0))="n/a","n/a",EB331-INDEX(tab_MinKomp[Testy czystości / Reinheitstests],MATCH($B331,tab_MinKomp[[Stanowisko / Position ]:[Stanowisko / Position ]],0)))</f>
        <v>n/a</v>
      </c>
      <c r="EC332" s="190" t="str">
        <f>IF(INDEX(tab_MinKomp[Testy czystości / Reinheitstests],MATCH($B331,tab_MinKomp[[Stanowisko / Position ]:[Stanowisko / Position ]],0))="n/a","n/a",EC331-INDEX(tab_MinKomp[Testy czystości / Reinheitstests],MATCH($B331,tab_MinKomp[[Stanowisko / Position ]:[Stanowisko / Position ]],0)))</f>
        <v>n/a</v>
      </c>
      <c r="ED332" s="190" t="str">
        <f>IF(INDEX(tab_MinKomp[Testy czystości / Reinheitstests],MATCH($B331,tab_MinKomp[[Stanowisko / Position ]:[Stanowisko / Position ]],0))="n/a","n/a",ED331-INDEX(tab_MinKomp[Testy czystości / Reinheitstests],MATCH($B331,tab_MinKomp[[Stanowisko / Position ]:[Stanowisko / Position ]],0)))</f>
        <v>n/a</v>
      </c>
      <c r="EE332" s="190" t="str">
        <f>IF(INDEX(tab_MinKomp[Testy czystości / Reinheitstests],MATCH($B331,tab_MinKomp[[Stanowisko / Position ]:[Stanowisko / Position ]],0))="n/a","n/a",EE331-INDEX(tab_MinKomp[Testy czystości / Reinheitstests],MATCH($B331,tab_MinKomp[[Stanowisko / Position ]:[Stanowisko / Position ]],0)))</f>
        <v>n/a</v>
      </c>
      <c r="EF332" s="190" t="str">
        <f>IF(INDEX(tab_MinKomp[Testy czystości / Reinheitstests],MATCH($B331,tab_MinKomp[[Stanowisko / Position ]:[Stanowisko / Position ]],0))="n/a","n/a",EF331-INDEX(tab_MinKomp[Testy czystości / Reinheitstests],MATCH($B331,tab_MinKomp[[Stanowisko / Position ]:[Stanowisko / Position ]],0)))</f>
        <v>n/a</v>
      </c>
      <c r="EG332" s="190" t="str">
        <f>IF(INDEX(tab_MinKomp[Testy czystości / Reinheitstests],MATCH($B331,tab_MinKomp[[Stanowisko / Position ]:[Stanowisko / Position ]],0))="n/a","n/a",EG331-INDEX(tab_MinKomp[Testy czystości / Reinheitstests],MATCH($B331,tab_MinKomp[[Stanowisko / Position ]:[Stanowisko / Position ]],0)))</f>
        <v>n/a</v>
      </c>
      <c r="EH332" s="190" t="str">
        <f>IF(INDEX(tab_MinKomp[Testy czystości / Reinheitstests],MATCH($B331,tab_MinKomp[[Stanowisko / Position ]:[Stanowisko / Position ]],0))="n/a","n/a",EH331-INDEX(tab_MinKomp[Testy czystości / Reinheitstests],MATCH($B331,tab_MinKomp[[Stanowisko / Position ]:[Stanowisko / Position ]],0)))</f>
        <v>n/a</v>
      </c>
      <c r="EI332" s="190" t="str">
        <f>IF(INDEX(tab_MinKomp[Testy czystości / Reinheitstests],MATCH($B331,tab_MinKomp[[Stanowisko / Position ]:[Stanowisko / Position ]],0))="n/a","n/a",EI331-INDEX(tab_MinKomp[Testy czystości / Reinheitstests],MATCH($B331,tab_MinKomp[[Stanowisko / Position ]:[Stanowisko / Position ]],0)))</f>
        <v>n/a</v>
      </c>
      <c r="EJ332" s="190" t="str">
        <f>IF(INDEX(tab_MinKomp[Testy czystości / Reinheitstests],MATCH($B331,tab_MinKomp[[Stanowisko / Position ]:[Stanowisko / Position ]],0))="n/a","n/a",EJ331-INDEX(tab_MinKomp[Testy czystości / Reinheitstests],MATCH($B331,tab_MinKomp[[Stanowisko / Position ]:[Stanowisko / Position ]],0)))</f>
        <v>n/a</v>
      </c>
      <c r="EK332" s="190" t="str">
        <f>IF(INDEX(tab_MinKomp[Testy czystości / Reinheitstests],MATCH($B331,tab_MinKomp[[Stanowisko / Position ]:[Stanowisko / Position ]],0))="n/a","n/a",EK331-INDEX(tab_MinKomp[Testy czystości / Reinheitstests],MATCH($B331,tab_MinKomp[[Stanowisko / Position ]:[Stanowisko / Position ]],0)))</f>
        <v>n/a</v>
      </c>
      <c r="EL332" s="190" t="str">
        <f>IF(INDEX(tab_MinKomp[Testy czystości / Reinheitstests],MATCH($B331,tab_MinKomp[[Stanowisko / Position ]:[Stanowisko / Position ]],0))="n/a","n/a",EL331-INDEX(tab_MinKomp[Testy czystości / Reinheitstests],MATCH($B331,tab_MinKomp[[Stanowisko / Position ]:[Stanowisko / Position ]],0)))</f>
        <v>n/a</v>
      </c>
      <c r="EM332" s="190" t="str">
        <f>IF(INDEX(tab_MinKomp[Testy czystości / Reinheitstests],MATCH($B331,tab_MinKomp[[Stanowisko / Position ]:[Stanowisko / Position ]],0))="n/a","n/a",EM331-INDEX(tab_MinKomp[Testy czystości / Reinheitstests],MATCH($B331,tab_MinKomp[[Stanowisko / Position ]:[Stanowisko / Position ]],0)))</f>
        <v>n/a</v>
      </c>
      <c r="EN332" s="190" t="str">
        <f>IF(INDEX(tab_MinKomp[Testy czystości / Reinheitstests],MATCH($B331,tab_MinKomp[[Stanowisko / Position ]:[Stanowisko / Position ]],0))="n/a","n/a",EN331-INDEX(tab_MinKomp[Testy czystości / Reinheitstests],MATCH($B331,tab_MinKomp[[Stanowisko / Position ]:[Stanowisko / Position ]],0)))</f>
        <v>n/a</v>
      </c>
      <c r="EO332" s="194" t="str">
        <f>IF(INDEX(tab_MinKomp[Konserwacja Rep],MATCH($B331,tab_MinKomp[[Stanowisko / Position ]:[Stanowisko / Position ]],0))="n/a","n/a",EO331-INDEX(tab_MinKomp[Konserwacja Rep],MATCH($B331,tab_MinKomp[[Stanowisko / Position ]:[Stanowisko / Position ]],0)))</f>
        <v>n/a</v>
      </c>
      <c r="EP332" s="194" t="str">
        <f>IF(INDEX(tab_MinKomp[[Konserwacja Engel ]],MATCH($B331,tab_MinKomp[[Stanowisko / Position ]:[Stanowisko / Position ]],0))="n/a","n/a",EP331-INDEX(tab_MinKomp[[Konserwacja Engel ]],MATCH($B331,tab_MinKomp[[Stanowisko / Position ]:[Stanowisko / Position ]],0)))</f>
        <v>n/a</v>
      </c>
      <c r="EQ332" s="194" t="str">
        <f>IF(INDEX(tab_MinKomp[Konserwacja B 50],MATCH($B331,tab_MinKomp[[Stanowisko / Position ]:[Stanowisko / Position ]],0))="n/a","n/a",EQ331-INDEX(tab_MinKomp[Konserwacja B 50],MATCH($B331,tab_MinKomp[[Stanowisko / Position ]:[Stanowisko / Position ]],0)))</f>
        <v>n/a</v>
      </c>
      <c r="ER332" s="194" t="str">
        <f>IF(INDEX(tab_MinKomp[[Konserwacja EOL ]],MATCH($B331,tab_MinKomp[[Stanowisko / Position ]:[Stanowisko / Position ]],0))="n/a","n/a",ER331-INDEX(tab_MinKomp[[Konserwacja EOL ]],MATCH($B331,tab_MinKomp[[Stanowisko / Position ]:[Stanowisko / Position ]],0)))</f>
        <v>n/a</v>
      </c>
      <c r="ES332" s="194" t="str">
        <f>IF(INDEX(tab_MinKomp[Konserwacja Branson],MATCH($B331,tab_MinKomp[[Stanowisko / Position ]:[Stanowisko / Position ]],0))="n/a","n/a",ES331-INDEX(tab_MinKomp[Konserwacja Branson],MATCH($B331,tab_MinKomp[[Stanowisko / Position ]:[Stanowisko / Position ]],0)))</f>
        <v>n/a</v>
      </c>
      <c r="ET332" s="194" t="str">
        <f>IF(INDEX(tab_MinKomp[Konserwacja coolery],MATCH($B331,tab_MinKomp[[Stanowisko / Position ]:[Stanowisko / Position ]],0))="n/a","n/a",ET331-INDEX(tab_MinKomp[Konserwacja coolery],MATCH($B331,tab_MinKomp[[Stanowisko / Position ]:[Stanowisko / Position ]],0)))</f>
        <v>n/a</v>
      </c>
      <c r="EU332" s="194" t="str">
        <f>IF(INDEX(tab_MinKomp[Konserwacja piecy],MATCH($B331,tab_MinKomp[[Stanowisko / Position ]:[Stanowisko / Position ]],0))="n/a","n/a",EU331-INDEX(tab_MinKomp[Konserwacja piecy],MATCH($B331,tab_MinKomp[[Stanowisko / Position ]:[Stanowisko / Position ]],0)))</f>
        <v>n/a</v>
      </c>
      <c r="EV332" s="194" t="str">
        <f>IF(INDEX(tab_MinKomp[Rysunek techniczny- czytanie],MATCH($B331,tab_MinKomp[[Stanowisko / Position ]:[Stanowisko / Position ]],0))="n/a","n/a",EV331-INDEX(tab_MinKomp[Rysunek techniczny- czytanie],MATCH($B331,tab_MinKomp[[Stanowisko / Position ]:[Stanowisko / Position ]],0)))</f>
        <v>n/a</v>
      </c>
      <c r="EW332" s="194" t="str">
        <f>IF(INDEX(tab_MinKomp[Elektryka],MATCH($B331,tab_MinKomp[[Stanowisko / Position ]:[Stanowisko / Position ]],0))="n/a","n/a",EW331-INDEX(tab_MinKomp[Elektryka],MATCH($B331,tab_MinKomp[[Stanowisko / Position ]:[Stanowisko / Position ]],0)))</f>
        <v>n/a</v>
      </c>
      <c r="EX332" s="194" t="str">
        <f>IF(INDEX(tab_MinKomp[Pneumatyka],MATCH($B331,tab_MinKomp[[Stanowisko / Position ]:[Stanowisko / Position ]],0))="n/a","n/a",EX331-INDEX(tab_MinKomp[Pneumatyka],MATCH($B331,tab_MinKomp[[Stanowisko / Position ]:[Stanowisko / Position ]],0)))</f>
        <v>n/a</v>
      </c>
      <c r="EY332" s="194" t="str">
        <f>IF(INDEX(tab_MinKomp[[Hydraulika ]],MATCH($B331,tab_MinKomp[[Stanowisko / Position ]:[Stanowisko / Position ]],0))="n/a","n/a",EY331-INDEX(tab_MinKomp[[Hydraulika ]],MATCH($B331,tab_MinKomp[[Stanowisko / Position ]:[Stanowisko / Position ]],0)))</f>
        <v>n/a</v>
      </c>
      <c r="EZ332" s="194" t="str">
        <f>IF(INDEX(tab_MinKomp[Podciśnienie],MATCH($B331,tab_MinKomp[[Stanowisko / Position ]:[Stanowisko / Position ]],0))="n/a","n/a",EZ331-INDEX(tab_MinKomp[Podciśnienie],MATCH($B331,tab_MinKomp[[Stanowisko / Position ]:[Stanowisko / Position ]],0)))</f>
        <v>n/a</v>
      </c>
      <c r="FA332" s="194" t="str">
        <f>IF(INDEX(tab_MinKomp[Usuwanie awarii],MATCH($B331,tab_MinKomp[[Stanowisko / Position ]:[Stanowisko / Position ]],0))="n/a","n/a",FA331-INDEX(tab_MinKomp[Usuwanie awarii],MATCH($B331,tab_MinKomp[[Stanowisko / Position ]:[Stanowisko / Position ]],0)))</f>
        <v>n/a</v>
      </c>
      <c r="FB332" s="194" t="str">
        <f>IF(INDEX(tab_MinKomp[Obsługa robotów],MATCH($B331,tab_MinKomp[[Stanowisko / Position ]:[Stanowisko / Position ]],0))="n/a","n/a",FB331-INDEX(tab_MinKomp[Obsługa robotów],MATCH($B331,tab_MinKomp[[Stanowisko / Position ]:[Stanowisko / Position ]],0)))</f>
        <v>n/a</v>
      </c>
      <c r="FC332" s="194" t="str">
        <f>IF(INDEX(tab_MinKomp[Obsługa sterowania maszyny],MATCH($B331,tab_MinKomp[[Stanowisko / Position ]:[Stanowisko / Position ]],0))="n/a","n/a",FC331-INDEX(tab_MinKomp[Obsługa sterowania maszyny],MATCH($B331,tab_MinKomp[[Stanowisko / Position ]:[Stanowisko / Position ]],0)))</f>
        <v>n/a</v>
      </c>
      <c r="FD332" s="194" t="str">
        <f>IF(INDEX(tab_MinKomp[Usuwanie przyczyn żródłowych],MATCH($B331,tab_MinKomp[[Stanowisko / Position ]:[Stanowisko / Position ]],0))="n/a","n/a",FD331-INDEX(tab_MinKomp[Usuwanie przyczyn żródłowych],MATCH($B331,tab_MinKomp[[Stanowisko / Position ]:[Stanowisko / Position ]],0)))</f>
        <v>n/a</v>
      </c>
      <c r="FE332" s="194" t="str">
        <f>IF(INDEX(tab_MinKomp[Cmms stosowanie],MATCH($B331,tab_MinKomp[[Stanowisko / Position ]:[Stanowisko / Position ]],0))="n/a","n/a",FE331-INDEX(tab_MinKomp[Cmms stosowanie],MATCH($B331,tab_MinKomp[[Stanowisko / Position ]:[Stanowisko / Position ]],0)))</f>
        <v>n/a</v>
      </c>
      <c r="FF332" s="190" t="str">
        <f>IF(INDEX(tab_MinKomp[Testy czystości / Reinheitstests],MATCH($B331,tab_MinKomp[[Stanowisko / Position ]:[Stanowisko / Position ]],0))="n/a","n/a",FF331-INDEX(tab_MinKomp[Testy czystości / Reinheitstests],MATCH($B331,tab_MinKomp[[Stanowisko / Position ]:[Stanowisko / Position ]],0)))</f>
        <v>n/a</v>
      </c>
      <c r="FG332" s="194" t="str">
        <f>IF(INDEX(tab_MinKomp[Czyszczenie form plastikowych],MATCH($B331,tab_MinKomp[[Stanowisko / Position ]:[Stanowisko / Position ]],0))="n/a","n/a",FG331-INDEX(tab_MinKomp[Czyszczenie form plastikowych],MATCH($B331,tab_MinKomp[[Stanowisko / Position ]:[Stanowisko / Position ]],0)))</f>
        <v>n/a</v>
      </c>
      <c r="FH332" s="194" t="str">
        <f>IF(INDEX(tab_MinKomp[Wymiana form plastik],MATCH($B331,tab_MinKomp[[Stanowisko / Position ]:[Stanowisko / Position ]],0))="n/a","n/a",FH331-INDEX(tab_MinKomp[Wymiana form plastik],MATCH($B331,tab_MinKomp[[Stanowisko / Position ]:[Stanowisko / Position ]],0)))</f>
        <v>n/a</v>
      </c>
      <c r="FI332" s="194" t="str">
        <f>IF(INDEX(tab_MinKomp[Wymiana form guma],MATCH($B331,tab_MinKomp[[Stanowisko / Position ]:[Stanowisko / Position ]],0))="n/a","n/a",FI331-INDEX(tab_MinKomp[Wymiana form guma],MATCH($B331,tab_MinKomp[[Stanowisko / Position ]:[Stanowisko / Position ]],0)))</f>
        <v>n/a</v>
      </c>
      <c r="FJ332" s="194" t="str">
        <f>IF(INDEX(tab_MinKomp[Konserwacja KK],MATCH($B331,tab_MinKomp[[Stanowisko / Position ]:[Stanowisko / Position ]],0))="n/a","n/a",FJ331-INDEX(tab_MinKomp[Konserwacja KK],MATCH($B331,tab_MinKomp[[Stanowisko / Position ]:[Stanowisko / Position ]],0)))</f>
        <v>n/a</v>
      </c>
      <c r="FK332" s="194" t="str">
        <f>IF(INDEX(tab_MinKomp[Konserwacja form guma],MATCH($B331,tab_MinKomp[[Stanowisko / Position ]:[Stanowisko / Position ]],0))="n/a","n/a",FK331-INDEX(tab_MinKomp[Konserwacja form guma],MATCH($B331,tab_MinKomp[[Stanowisko / Position ]:[Stanowisko / Position ]],0)))</f>
        <v>n/a</v>
      </c>
      <c r="FL332" s="194" t="str">
        <f>IF(INDEX(tab_MinKomp[Konserwacja form plastiki],MATCH($B331,tab_MinKomp[[Stanowisko / Position ]:[Stanowisko / Position ]],0))="n/a","n/a",FL331-INDEX(tab_MinKomp[Konserwacja form plastiki],MATCH($B331,tab_MinKomp[[Stanowisko / Position ]:[Stanowisko / Position ]],0)))</f>
        <v>n/a</v>
      </c>
      <c r="FM332" s="194" t="str">
        <f>IF(INDEX(tab_MinKomp[Konserwacja Gorącego Kanału],MATCH($B331,tab_MinKomp[[Stanowisko / Position ]:[Stanowisko / Position ]],0))="n/a","n/a",FM331-INDEX(tab_MinKomp[Konserwacja Gorącego Kanału],MATCH($B331,tab_MinKomp[[Stanowisko / Position ]:[Stanowisko / Position ]],0)))</f>
        <v>n/a</v>
      </c>
      <c r="FN332" s="194" t="str">
        <f>IF(INDEX(tab_MinKomp[MS Office (Excel)],MATCH($B331,tab_MinKomp[[Stanowisko / Position ]:[Stanowisko / Position ]],0))="n/a","n/a",FN331-INDEX(tab_MinKomp[MS Office (Excel)],MATCH($B331,tab_MinKomp[[Stanowisko / Position ]:[Stanowisko / Position ]],0)))</f>
        <v>n/a</v>
      </c>
      <c r="FO332" s="194" t="str">
        <f>IF(INDEX(tab_MinKomp[MS Office (Word)],MATCH($B331,tab_MinKomp[[Stanowisko / Position ]:[Stanowisko / Position ]],0))="n/a","n/a",FO331-INDEX(tab_MinKomp[MS Office (Word)],MATCH($B331,tab_MinKomp[[Stanowisko / Position ]:[Stanowisko / Position ]],0)))</f>
        <v>n/a</v>
      </c>
      <c r="FP332" s="194" t="str">
        <f>IF(INDEX(tab_MinKomp[MS Office (Power Point)],MATCH($B331,tab_MinKomp[[Stanowisko / Position ]:[Stanowisko / Position ]],0))="n/a","n/a",FP331-INDEX(tab_MinKomp[MS Office (Power Point)],MATCH($B331,tab_MinKomp[[Stanowisko / Position ]:[Stanowisko / Position ]],0)))</f>
        <v>n/a</v>
      </c>
      <c r="FQ332" s="196" t="str">
        <f>IF(INDEX(tab_MinKomp[Język angielski / Englisch],MATCH($B331,tab_MinKomp[[Stanowisko / Position ]:[Stanowisko / Position ]],0))="n/a","n/a",FQ331-INDEX(tab_MinKomp[Język angielski / Englisch],MATCH($B331,tab_MinKomp[[Stanowisko / Position ]:[Stanowisko / Position ]],0)))</f>
        <v>n/a</v>
      </c>
      <c r="FR332" s="196" t="str">
        <f>IF(INDEX(tab_MinKomp[Język niemiecki / Deutsch],MATCH($B331,tab_MinKomp[[Stanowisko / Position ]:[Stanowisko / Position ]],0))="n/a","n/a",FR331-INDEX(tab_MinKomp[Język niemiecki / Deutsch],MATCH($B331,tab_MinKomp[[Stanowisko / Position ]:[Stanowisko / Position ]],0)))</f>
        <v>n/a</v>
      </c>
      <c r="FS332" s="194">
        <f>IF(INDEX(tab_MinKomp[Zarządzanie dokumentacją procesową / Process dokumentation management],MATCH($B331,tab_MinKomp[[Stanowisko / Position ]:[Stanowisko / Position ]],0))="n/a","n/a",FS331-INDEX(tab_MinKomp[Zarządzanie dokumentacją procesową / Process dokumentation management],MATCH($B331,tab_MinKomp[[Stanowisko / Position ]:[Stanowisko / Position ]],0)))</f>
        <v>0</v>
      </c>
      <c r="FT332" s="194">
        <f>IF(INDEX(tab_MinKomp[Znajomość procesów z obszaru / Kenntiss der prozesse in dem Bereich],MATCH($B331,tab_MinKomp[[Stanowisko / Position ]:[Stanowisko / Position ]],0))="n/a","n/a",FT331-INDEX(tab_MinKomp[Znajomość procesów z obszaru / Kenntiss der prozesse in dem Bereich],MATCH($B331,tab_MinKomp[[Stanowisko / Position ]:[Stanowisko / Position ]],0)))</f>
        <v>0</v>
      </c>
      <c r="FU332" s="194">
        <f>IF(INDEX(tab_MinKomp[optymalizacja procesów / Prozessoptymalisierung],MATCH($B331,tab_MinKomp[[Stanowisko / Position ]:[Stanowisko / Position ]],0))="n/a","n/a",FU331-INDEX(tab_MinKomp[optymalizacja procesów / Prozessoptymalisierung],MATCH($B331,tab_MinKomp[[Stanowisko / Position ]:[Stanowisko / Position ]],0)))</f>
        <v>0</v>
      </c>
      <c r="FV332" s="194">
        <f>IF(INDEX(tab_MinKomp[Umiejętności szkoleniowe / Trainingsfähigkeiten],MATCH($B331,tab_MinKomp[[Stanowisko / Position ]:[Stanowisko / Position ]],0))="n/a","n/a",FV331-INDEX(tab_MinKomp[Umiejętności szkoleniowe / Trainingsfähigkeiten],MATCH($B331,tab_MinKomp[[Stanowisko / Position ]:[Stanowisko / Position ]],0)))</f>
        <v>2</v>
      </c>
      <c r="FW332" s="194">
        <f>IF(INDEX(tab_MinKomp[Analityczne myślenie, podejście / Analitysches Denken, Einstellung],MATCH($B331,tab_MinKomp[[Stanowisko / Position ]:[Stanowisko / Position ]],0))="n/a","n/a",FW331-INDEX(tab_MinKomp[Analityczne myślenie, podejście / Analitysches Denken, Einstellung],MATCH($B331,tab_MinKomp[[Stanowisko / Position ]:[Stanowisko / Position ]],0)))</f>
        <v>0</v>
      </c>
      <c r="FX332" s="194">
        <f>IF(INDEX(tab_MinKomp[Dokładność, precyzja w dzialaniu / Genauigkeit, Präzision in die Arbeit],MATCH($B331,tab_MinKomp[[Stanowisko / Position ]:[Stanowisko / Position ]],0))="n/a","n/a",FX331-INDEX(tab_MinKomp[Dokładność, precyzja w dzialaniu / Genauigkeit, Präzision in die Arbeit],MATCH($B331,tab_MinKomp[[Stanowisko / Position ]:[Stanowisko / Position ]],0)))</f>
        <v>0</v>
      </c>
      <c r="FY332" s="194">
        <f>IF(INDEX(tab_MinKomp[Dyspozycyjność / Verfügbarkeit],MATCH($B331,tab_MinKomp[[Stanowisko / Position ]:[Stanowisko / Position ]],0))="n/a","n/a",FY331-INDEX(tab_MinKomp[Dyspozycyjność / Verfügbarkeit],MATCH($B331,tab_MinKomp[[Stanowisko / Position ]:[Stanowisko / Position ]],0)))</f>
        <v>0</v>
      </c>
      <c r="FZ332" s="194">
        <f>IF(INDEX(tab_MinKomp[Zaangażowanie / 
Engagement],MATCH($B331,tab_MinKomp[[Stanowisko / Position ]:[Stanowisko / Position ]],0))="n/a","n/a",FZ331-INDEX(tab_MinKomp[Zaangażowanie / 
Engagement],MATCH($B331,tab_MinKomp[[Stanowisko / Position ]:[Stanowisko / Position ]],0)))</f>
        <v>0</v>
      </c>
      <c r="GA332" s="194" t="str">
        <f>IF(INDEX(tab_MinKomp[Konserwacja form guma],MATCH($B331,tab_MinKomp[[Stanowisko / Position ]:[Stanowisko / Position ]],0))="n/a","n/a",GA331-INDEX(tab_MinKomp[Konserwacja form guma],MATCH($B331,tab_MinKomp[[Stanowisko / Position ]:[Stanowisko / Position ]],0)))</f>
        <v>n/a</v>
      </c>
      <c r="GB332" s="194" t="str">
        <f>IF(INDEX(tab_MinKomp[Konserwacja form plastiki],MATCH($B331,tab_MinKomp[[Stanowisko / Position ]:[Stanowisko / Position ]],0))="n/a","n/a",GB331-INDEX(tab_MinKomp[Konserwacja form plastiki],MATCH($B331,tab_MinKomp[[Stanowisko / Position ]:[Stanowisko / Position ]],0)))</f>
        <v>n/a</v>
      </c>
      <c r="GC332" s="194">
        <f>IF(INDEX(tab_MinKomp[Elastyczność w działaniu],MATCH($B331,tab_MinKomp[[Stanowisko / Position ]:[Stanowisko / Position ]],0))="n/a","n/a",GC331-INDEX(tab_MinKomp[Elastyczność w działaniu],MATCH($B331,tab_MinKomp[[Stanowisko / Position ]:[Stanowisko / Position ]],0)))</f>
        <v>0</v>
      </c>
      <c r="GD332" s="194">
        <f>IF(INDEX(tab_MinKomp[Komunikatywność],MATCH($B331,tab_MinKomp[[Stanowisko / Position ]:[Stanowisko / Position ]],0))="n/a","n/a",GD331-INDEX(tab_MinKomp[Komunikatywność],MATCH($B331,tab_MinKomp[[Stanowisko / Position ]:[Stanowisko / Position ]],0)))</f>
        <v>0</v>
      </c>
      <c r="GE332" s="193" t="str">
        <f>IF(INDEX(tab_MinKomp[Motywowanie i budowanie zaangażowania zespołu],MATCH($B331,tab_MinKomp[[Stanowisko / Position ]:[Stanowisko / Position ]],0))="n/a","n/a",GE331-INDEX(tab_MinKomp[Motywowanie i budowanie zaangażowania zespołu],MATCH($B331,tab_MinKomp[[Stanowisko / Position ]:[Stanowisko / Position ]],0)))</f>
        <v>n/a</v>
      </c>
      <c r="GF332" s="186" t="s">
        <v>248</v>
      </c>
      <c r="GG332" s="186" t="s">
        <v>248</v>
      </c>
      <c r="GH332" s="186" t="s">
        <v>248</v>
      </c>
      <c r="GI332" s="186" t="s">
        <v>248</v>
      </c>
      <c r="GJ332" s="186" t="s">
        <v>248</v>
      </c>
      <c r="GK332" s="186" t="s">
        <v>248</v>
      </c>
      <c r="GL332" s="186" t="s">
        <v>248</v>
      </c>
      <c r="GM332" s="186" t="s">
        <v>248</v>
      </c>
      <c r="GN332" s="186" t="s">
        <v>248</v>
      </c>
      <c r="GO332" s="186" t="s">
        <v>248</v>
      </c>
      <c r="GP332" s="186" t="s">
        <v>248</v>
      </c>
      <c r="GQ332" s="186" t="s">
        <v>248</v>
      </c>
      <c r="GR332" s="186" t="s">
        <v>248</v>
      </c>
      <c r="GS332" s="186" t="s">
        <v>248</v>
      </c>
      <c r="GT332" s="186" t="s">
        <v>248</v>
      </c>
      <c r="GU332" s="186" t="s">
        <v>248</v>
      </c>
      <c r="GV332" s="186" t="s">
        <v>248</v>
      </c>
      <c r="GW332" s="186" t="s">
        <v>248</v>
      </c>
      <c r="GX332" s="186" t="s">
        <v>248</v>
      </c>
      <c r="GY332" s="186" t="s">
        <v>248</v>
      </c>
      <c r="GZ332" s="261" t="s">
        <v>248</v>
      </c>
      <c r="HA332" s="261" t="s">
        <v>248</v>
      </c>
      <c r="HB332" s="191">
        <f>SUM(G332:GE332)/(HB331-(SUM(G332:GE332)))</f>
        <v>0.42857142857142855</v>
      </c>
    </row>
    <row r="333" spans="1:210" ht="24.9" customHeight="1" x14ac:dyDescent="0.3">
      <c r="A333" s="105" t="s">
        <v>317</v>
      </c>
      <c r="B333" s="105" t="s">
        <v>315</v>
      </c>
      <c r="C333" s="105" t="s">
        <v>388</v>
      </c>
      <c r="D333" s="105">
        <v>1670</v>
      </c>
      <c r="E333" s="394" t="s">
        <v>552</v>
      </c>
      <c r="F333" s="185" t="s">
        <v>374</v>
      </c>
      <c r="G333" s="186">
        <v>2</v>
      </c>
      <c r="H333" s="186">
        <v>1</v>
      </c>
      <c r="I333" s="186">
        <v>2</v>
      </c>
      <c r="J333" s="186">
        <v>2</v>
      </c>
      <c r="K333" s="186">
        <v>2</v>
      </c>
      <c r="L333" s="186" t="s">
        <v>248</v>
      </c>
      <c r="M333" s="186" t="s">
        <v>248</v>
      </c>
      <c r="N333" s="186" t="s">
        <v>248</v>
      </c>
      <c r="O333" s="186">
        <v>1</v>
      </c>
      <c r="P333" s="186">
        <v>1</v>
      </c>
      <c r="Q333" s="186" t="s">
        <v>248</v>
      </c>
      <c r="R333" s="186" t="s">
        <v>248</v>
      </c>
      <c r="S333" s="186" t="s">
        <v>248</v>
      </c>
      <c r="T333" s="186" t="s">
        <v>248</v>
      </c>
      <c r="U333" s="186" t="s">
        <v>248</v>
      </c>
      <c r="V333" s="186" t="s">
        <v>248</v>
      </c>
      <c r="W333" s="186" t="s">
        <v>248</v>
      </c>
      <c r="X333" s="186" t="s">
        <v>248</v>
      </c>
      <c r="Y333" s="186" t="s">
        <v>248</v>
      </c>
      <c r="Z333" s="186" t="s">
        <v>248</v>
      </c>
      <c r="AA333" s="186" t="s">
        <v>248</v>
      </c>
      <c r="AB333" s="186" t="s">
        <v>248</v>
      </c>
      <c r="AC333" s="186" t="s">
        <v>248</v>
      </c>
      <c r="AD333" s="186" t="s">
        <v>248</v>
      </c>
      <c r="AE333" s="186" t="s">
        <v>248</v>
      </c>
      <c r="AF333" s="186" t="s">
        <v>248</v>
      </c>
      <c r="AG333" s="186" t="s">
        <v>248</v>
      </c>
      <c r="AH333" s="186" t="s">
        <v>248</v>
      </c>
      <c r="AI333" s="186" t="s">
        <v>248</v>
      </c>
      <c r="AJ333" s="186" t="s">
        <v>248</v>
      </c>
      <c r="AK333" s="186" t="s">
        <v>248</v>
      </c>
      <c r="AL333" s="186">
        <v>2</v>
      </c>
      <c r="AM333" s="186" t="s">
        <v>248</v>
      </c>
      <c r="AN333" s="186" t="s">
        <v>248</v>
      </c>
      <c r="AO333" s="186">
        <v>1</v>
      </c>
      <c r="AP333" s="186" t="s">
        <v>248</v>
      </c>
      <c r="AQ333" s="186">
        <v>1</v>
      </c>
      <c r="AR333" s="186" t="s">
        <v>248</v>
      </c>
      <c r="AS333" s="186" t="s">
        <v>248</v>
      </c>
      <c r="AT333" s="186" t="s">
        <v>248</v>
      </c>
      <c r="AU333" s="186" t="s">
        <v>248</v>
      </c>
      <c r="AV333" s="186">
        <v>2</v>
      </c>
      <c r="AW333" s="186">
        <v>1</v>
      </c>
      <c r="AX333" s="186" t="s">
        <v>248</v>
      </c>
      <c r="AY333" s="186" t="s">
        <v>248</v>
      </c>
      <c r="AZ333" s="186" t="s">
        <v>248</v>
      </c>
      <c r="BA333" s="186" t="s">
        <v>248</v>
      </c>
      <c r="BB333" s="186" t="s">
        <v>248</v>
      </c>
      <c r="BC333" s="186" t="s">
        <v>248</v>
      </c>
      <c r="BD333" s="186" t="s">
        <v>248</v>
      </c>
      <c r="BE333" s="186" t="s">
        <v>248</v>
      </c>
      <c r="BF333" s="186" t="s">
        <v>248</v>
      </c>
      <c r="BG333" s="186" t="s">
        <v>248</v>
      </c>
      <c r="BH333" s="186" t="s">
        <v>248</v>
      </c>
      <c r="BI333" s="186" t="s">
        <v>248</v>
      </c>
      <c r="BJ333" s="186" t="s">
        <v>248</v>
      </c>
      <c r="BK333" s="186" t="s">
        <v>248</v>
      </c>
      <c r="BL333" s="186" t="s">
        <v>248</v>
      </c>
      <c r="BM333" s="186" t="s">
        <v>248</v>
      </c>
      <c r="BN333" s="186" t="s">
        <v>248</v>
      </c>
      <c r="BO333" s="186" t="s">
        <v>248</v>
      </c>
      <c r="BP333" s="186" t="s">
        <v>248</v>
      </c>
      <c r="BQ333" s="186" t="s">
        <v>248</v>
      </c>
      <c r="BR333" s="186" t="s">
        <v>248</v>
      </c>
      <c r="BS333" s="186" t="s">
        <v>248</v>
      </c>
      <c r="BT333" s="186" t="s">
        <v>248</v>
      </c>
      <c r="BU333" s="186">
        <v>2</v>
      </c>
      <c r="BV333" s="186" t="s">
        <v>248</v>
      </c>
      <c r="BW333" s="186" t="s">
        <v>248</v>
      </c>
      <c r="BX333" s="186" t="s">
        <v>248</v>
      </c>
      <c r="BY333" s="186" t="s">
        <v>248</v>
      </c>
      <c r="BZ333" s="186" t="s">
        <v>248</v>
      </c>
      <c r="CA333" s="186" t="s">
        <v>248</v>
      </c>
      <c r="CB333" s="186" t="s">
        <v>248</v>
      </c>
      <c r="CC333" s="186" t="s">
        <v>248</v>
      </c>
      <c r="CD333" s="186">
        <v>2</v>
      </c>
      <c r="CE333" s="186" t="s">
        <v>248</v>
      </c>
      <c r="CF333" s="186" t="s">
        <v>248</v>
      </c>
      <c r="CG333" s="186">
        <v>1</v>
      </c>
      <c r="CH333" s="186" t="s">
        <v>248</v>
      </c>
      <c r="CI333" s="186" t="s">
        <v>248</v>
      </c>
      <c r="CJ333" s="186" t="s">
        <v>248</v>
      </c>
      <c r="CK333" s="186" t="s">
        <v>248</v>
      </c>
      <c r="CL333" s="186" t="s">
        <v>248</v>
      </c>
      <c r="CM333" s="186" t="s">
        <v>248</v>
      </c>
      <c r="CN333" s="186" t="s">
        <v>248</v>
      </c>
      <c r="CO333" s="186" t="s">
        <v>248</v>
      </c>
      <c r="CP333" s="186" t="s">
        <v>248</v>
      </c>
      <c r="CQ333" s="186" t="s">
        <v>248</v>
      </c>
      <c r="CR333" s="186" t="s">
        <v>248</v>
      </c>
      <c r="CS333" s="186" t="s">
        <v>248</v>
      </c>
      <c r="CT333" s="186" t="s">
        <v>248</v>
      </c>
      <c r="CU333" s="186" t="s">
        <v>248</v>
      </c>
      <c r="CV333" s="186" t="s">
        <v>248</v>
      </c>
      <c r="CW333" s="186">
        <v>2</v>
      </c>
      <c r="CX333" s="186" t="s">
        <v>248</v>
      </c>
      <c r="CY333" s="186" t="s">
        <v>248</v>
      </c>
      <c r="CZ333" s="186" t="s">
        <v>248</v>
      </c>
      <c r="DA333" s="186" t="s">
        <v>248</v>
      </c>
      <c r="DB333" s="186" t="s">
        <v>248</v>
      </c>
      <c r="DC333" s="186" t="s">
        <v>248</v>
      </c>
      <c r="DD333" s="186" t="s">
        <v>248</v>
      </c>
      <c r="DE333" s="186" t="s">
        <v>248</v>
      </c>
      <c r="DF333" s="186">
        <v>2</v>
      </c>
      <c r="DG333" s="186" t="s">
        <v>248</v>
      </c>
      <c r="DH333" s="186" t="s">
        <v>248</v>
      </c>
      <c r="DI333" s="186" t="s">
        <v>248</v>
      </c>
      <c r="DJ333" s="186" t="s">
        <v>248</v>
      </c>
      <c r="DK333" s="186" t="s">
        <v>248</v>
      </c>
      <c r="DL333" s="186" t="s">
        <v>248</v>
      </c>
      <c r="DM333" s="186" t="s">
        <v>248</v>
      </c>
      <c r="DN333" s="186" t="s">
        <v>248</v>
      </c>
      <c r="DO333" s="186" t="s">
        <v>248</v>
      </c>
      <c r="DP333" s="186" t="s">
        <v>248</v>
      </c>
      <c r="DQ333" s="186" t="s">
        <v>248</v>
      </c>
      <c r="DR333" s="186" t="s">
        <v>248</v>
      </c>
      <c r="DS333" s="186" t="s">
        <v>248</v>
      </c>
      <c r="DT333" s="186" t="s">
        <v>248</v>
      </c>
      <c r="DU333" s="186" t="s">
        <v>248</v>
      </c>
      <c r="DV333" s="186" t="s">
        <v>248</v>
      </c>
      <c r="DW333" s="186" t="s">
        <v>248</v>
      </c>
      <c r="DX333" s="186" t="s">
        <v>248</v>
      </c>
      <c r="DY333" s="186" t="s">
        <v>248</v>
      </c>
      <c r="DZ333" s="186" t="s">
        <v>248</v>
      </c>
      <c r="EA333" s="186" t="s">
        <v>248</v>
      </c>
      <c r="EB333" s="186" t="s">
        <v>248</v>
      </c>
      <c r="EC333" s="186" t="s">
        <v>248</v>
      </c>
      <c r="ED333" s="186" t="s">
        <v>248</v>
      </c>
      <c r="EE333" s="186" t="s">
        <v>248</v>
      </c>
      <c r="EF333" s="186" t="s">
        <v>248</v>
      </c>
      <c r="EG333" s="186" t="s">
        <v>248</v>
      </c>
      <c r="EH333" s="186" t="s">
        <v>248</v>
      </c>
      <c r="EI333" s="186" t="s">
        <v>248</v>
      </c>
      <c r="EJ333" s="186" t="s">
        <v>248</v>
      </c>
      <c r="EK333" s="186" t="s">
        <v>248</v>
      </c>
      <c r="EL333" s="184" t="s">
        <v>248</v>
      </c>
      <c r="EM333" s="184" t="s">
        <v>248</v>
      </c>
      <c r="EN333" s="184" t="s">
        <v>248</v>
      </c>
      <c r="EO333" s="186" t="s">
        <v>248</v>
      </c>
      <c r="EP333" s="186" t="s">
        <v>248</v>
      </c>
      <c r="EQ333" s="186" t="s">
        <v>248</v>
      </c>
      <c r="ER333" s="186" t="s">
        <v>248</v>
      </c>
      <c r="ES333" s="186" t="s">
        <v>248</v>
      </c>
      <c r="ET333" s="186" t="s">
        <v>248</v>
      </c>
      <c r="EU333" s="186" t="s">
        <v>248</v>
      </c>
      <c r="EV333" s="186" t="s">
        <v>248</v>
      </c>
      <c r="EW333" s="186" t="s">
        <v>248</v>
      </c>
      <c r="EX333" s="186" t="s">
        <v>248</v>
      </c>
      <c r="EY333" s="186" t="s">
        <v>248</v>
      </c>
      <c r="EZ333" s="186" t="s">
        <v>248</v>
      </c>
      <c r="FA333" s="186" t="s">
        <v>248</v>
      </c>
      <c r="FB333" s="186" t="s">
        <v>248</v>
      </c>
      <c r="FC333" s="186" t="s">
        <v>248</v>
      </c>
      <c r="FD333" s="186" t="s">
        <v>248</v>
      </c>
      <c r="FE333" s="186" t="s">
        <v>248</v>
      </c>
      <c r="FF333" s="186" t="s">
        <v>248</v>
      </c>
      <c r="FG333" s="186" t="s">
        <v>248</v>
      </c>
      <c r="FH333" s="186" t="s">
        <v>248</v>
      </c>
      <c r="FI333" s="186" t="s">
        <v>248</v>
      </c>
      <c r="FJ333" s="186" t="s">
        <v>248</v>
      </c>
      <c r="FK333" s="186" t="s">
        <v>248</v>
      </c>
      <c r="FL333" s="186" t="s">
        <v>248</v>
      </c>
      <c r="FM333" s="186" t="s">
        <v>248</v>
      </c>
      <c r="FN333" s="186" t="s">
        <v>248</v>
      </c>
      <c r="FO333" s="186" t="s">
        <v>248</v>
      </c>
      <c r="FP333" s="186" t="s">
        <v>248</v>
      </c>
      <c r="FQ333" s="187" t="s">
        <v>248</v>
      </c>
      <c r="FR333" s="187" t="s">
        <v>248</v>
      </c>
      <c r="FS333" s="186">
        <v>2</v>
      </c>
      <c r="FT333" s="186">
        <v>2</v>
      </c>
      <c r="FU333" s="186">
        <v>1</v>
      </c>
      <c r="FV333" s="186">
        <v>1</v>
      </c>
      <c r="FW333" s="186">
        <v>1</v>
      </c>
      <c r="FX333" s="186">
        <v>2</v>
      </c>
      <c r="FY333" s="186">
        <v>2</v>
      </c>
      <c r="FZ333" s="186">
        <v>2</v>
      </c>
      <c r="GA333" s="186" t="s">
        <v>248</v>
      </c>
      <c r="GB333" s="186" t="s">
        <v>248</v>
      </c>
      <c r="GC333" s="186">
        <v>2</v>
      </c>
      <c r="GD333" s="186">
        <v>2</v>
      </c>
      <c r="GE333" s="186" t="s">
        <v>248</v>
      </c>
      <c r="GF333" s="186" t="s">
        <v>248</v>
      </c>
      <c r="GG333" s="186" t="s">
        <v>248</v>
      </c>
      <c r="GH333" s="186" t="s">
        <v>248</v>
      </c>
      <c r="GI333" s="186" t="s">
        <v>248</v>
      </c>
      <c r="GJ333" s="186" t="s">
        <v>248</v>
      </c>
      <c r="GK333" s="186" t="s">
        <v>248</v>
      </c>
      <c r="GL333" s="186" t="s">
        <v>248</v>
      </c>
      <c r="GM333" s="186" t="s">
        <v>248</v>
      </c>
      <c r="GN333" s="186" t="s">
        <v>248</v>
      </c>
      <c r="GO333" s="186" t="s">
        <v>248</v>
      </c>
      <c r="GP333" s="186" t="s">
        <v>248</v>
      </c>
      <c r="GQ333" s="186" t="s">
        <v>248</v>
      </c>
      <c r="GR333" s="186" t="s">
        <v>248</v>
      </c>
      <c r="GS333" s="186" t="s">
        <v>248</v>
      </c>
      <c r="GT333" s="186" t="s">
        <v>248</v>
      </c>
      <c r="GU333" s="186" t="s">
        <v>248</v>
      </c>
      <c r="GV333" s="186" t="s">
        <v>248</v>
      </c>
      <c r="GW333" s="186" t="s">
        <v>248</v>
      </c>
      <c r="GX333" s="186" t="s">
        <v>248</v>
      </c>
      <c r="GY333" s="186" t="s">
        <v>248</v>
      </c>
      <c r="GZ333" s="261" t="s">
        <v>248</v>
      </c>
      <c r="HA333" s="261" t="s">
        <v>248</v>
      </c>
      <c r="HB333" s="188">
        <f t="shared" ref="HB333" si="240">SUM(G333:GE333)</f>
        <v>44</v>
      </c>
    </row>
    <row r="334" spans="1:210" ht="24.9" customHeight="1" thickBot="1" x14ac:dyDescent="0.35">
      <c r="A334" s="108" t="str">
        <f t="shared" ref="A334:D334" si="241">A333</f>
        <v>Prod.-Q-2</v>
      </c>
      <c r="B334" s="108" t="str">
        <f t="shared" si="241"/>
        <v>Pracownik Produkcji</v>
      </c>
      <c r="C334" s="108" t="str">
        <f t="shared" si="241"/>
        <v>GJ</v>
      </c>
      <c r="D334" s="108">
        <f t="shared" si="241"/>
        <v>1670</v>
      </c>
      <c r="E334" s="395"/>
      <c r="F334" s="189" t="s">
        <v>375</v>
      </c>
      <c r="G334" s="192">
        <f>IF(INDEX(tab_MinKomp[Przepisy BHP / BHP Vorschriften],MATCH($B333,tab_MinKomp[[Stanowisko / Position ]:[Stanowisko / Position ]],0))="n/a","n/a",G333-INDEX(tab_MinKomp[Przepisy BHP / BHP Vorschriften],MATCH($B333,tab_MinKomp[[Stanowisko / Position ]:[Stanowisko / Position ]],0)))</f>
        <v>0</v>
      </c>
      <c r="H334" s="193">
        <f>IF(INDEX(tab_MinKomp[Przepisy PPOŻ / Brandschutzbestimmungen],MATCH($B333,tab_MinKomp[[Stanowisko / Position ]:[Stanowisko / Position ]],0))="n/a","n/a",H333-INDEX(tab_MinKomp[Przepisy PPOŻ / Brandschutzbestimmungen],MATCH($B333,tab_MinKomp[[Stanowisko / Position ]:[Stanowisko / Position ]],0)))</f>
        <v>0</v>
      </c>
      <c r="I334" s="193">
        <f>IF(INDEX(tab_MinKomp[Ryzyko zawodowe na stanowiskach pracyv/ Berufliche Risiken an Arbeitsstellen],MATCH($B333,tab_MinKomp[[Stanowisko / Position ]:[Stanowisko / Position ]],0))="n/a","n/a",I333-INDEX(tab_MinKomp[Ryzyko zawodowe na stanowiskach pracyv/ Berufliche Risiken an Arbeitsstellen],MATCH($B333,tab_MinKomp[[Stanowisko / Position ]:[Stanowisko / Position ]],0)))</f>
        <v>0</v>
      </c>
      <c r="J334" s="193">
        <f>IF(INDEX(tab_MinKomp[Gospodarka substancjami niebezpiecznymi / Gefahrstoffmanagement],MATCH($B333,tab_MinKomp[[Stanowisko / Position ]:[Stanowisko / Position ]],0))="n/a","n/a",J333-INDEX(tab_MinKomp[Gospodarka substancjami niebezpiecznymi / Gefahrstoffmanagement],MATCH($B333,tab_MinKomp[[Stanowisko / Position ]:[Stanowisko / Position ]],0)))</f>
        <v>1</v>
      </c>
      <c r="K334" s="193">
        <f>IF(INDEX(tab_MinKomp[Gospodarka odpadami / Abfallwirtschaft],MATCH($B333,tab_MinKomp[[Stanowisko / Position ]:[Stanowisko / Position ]],0))="n/a","n/a",K333-INDEX(tab_MinKomp[Gospodarka odpadami / Abfallwirtschaft],MATCH($B333,tab_MinKomp[[Stanowisko / Position ]:[Stanowisko / Position ]],0)))</f>
        <v>1</v>
      </c>
      <c r="L334" s="194" t="str">
        <f>IF(INDEX(tab_MinKomp[Przepisy kodeksu pracy / Bestimmungen des Arbeitsgesetzes],MATCH($B333,tab_MinKomp[[Stanowisko / Position ]:[Stanowisko / Position ]],0))="n/a","n/a",L333-INDEX(tab_MinKomp[Przepisy kodeksu pracy / Bestimmungen des Arbeitsgesetzes],MATCH($B333,tab_MinKomp[[Stanowisko / Position ]:[Stanowisko / Position ]],0)))</f>
        <v>n/a</v>
      </c>
      <c r="M334" s="195" t="str">
        <f>IF(INDEX(tab_MinKomp[Przepisy o ub.społ. ZUS  / Sozialversicherungsvorschriften],MATCH($B333,tab_MinKomp[[Stanowisko / Position ]:[Stanowisko / Position ]],0))="n/a","n/a",M333-INDEX(tab_MinKomp[Przepisy o ub.społ. ZUS  / Sozialversicherungsvorschriften],MATCH($B333,tab_MinKomp[[Stanowisko / Position ]:[Stanowisko / Position ]],0)))</f>
        <v>n/a</v>
      </c>
      <c r="N334" s="194" t="str">
        <f>IF(INDEX(tab_MinKomp[PRZEPISY O PDOF /persönlich Einkommensteuergesetz ],MATCH($B333,tab_MinKomp[[Stanowisko / Position ]:[Stanowisko / Position ]],0))="n/a","n/a",N333-INDEX(tab_MinKomp[PRZEPISY O PDOF /persönlich Einkommensteuergesetz ],MATCH($B333,tab_MinKomp[[Stanowisko / Position ]:[Stanowisko / Position ]],0)))</f>
        <v>n/a</v>
      </c>
      <c r="O334" s="194">
        <f>IF(INDEX(tab_MinKomp[Regulamin pracy / Arbeitsordnung],MATCH($B333,tab_MinKomp[[Stanowisko / Position ]:[Stanowisko / Position ]],0))="n/a","n/a",O333-INDEX(tab_MinKomp[Regulamin pracy / Arbeitsordnung],MATCH($B333,tab_MinKomp[[Stanowisko / Position ]:[Stanowisko / Position ]],0)))</f>
        <v>0</v>
      </c>
      <c r="P334" s="194">
        <f>IF(INDEX(tab_MinKomp[Regulamin wynagradzania / Vergütungsordnung],MATCH($B333,tab_MinKomp[[Stanowisko / Position ]:[Stanowisko / Position ]],0))="n/a","n/a",P333-INDEX(tab_MinKomp[Regulamin wynagradzania / Vergütungsordnung],MATCH($B333,tab_MinKomp[[Stanowisko / Position ]:[Stanowisko / Position ]],0)))</f>
        <v>0</v>
      </c>
      <c r="Q334" s="194" t="str">
        <f>IF(INDEX(tab_MinKomp[System R2PŁATNIK PRO: Płace / Lohnabrechnung],MATCH($B333,tab_MinKomp[[Stanowisko / Position ]:[Stanowisko / Position ]],0))="n/a","n/a",Q333-INDEX(tab_MinKomp[System R2PŁATNIK PRO: Płace / Lohnabrechnung],MATCH($B333,tab_MinKomp[[Stanowisko / Position ]:[Stanowisko / Position ]],0)))</f>
        <v>n/a</v>
      </c>
      <c r="R334" s="194" t="str">
        <f>IF(INDEX(tab_MinKomp[SystemR2PŁATNIK PRO: KADRY / Personaldaten],MATCH($B333,tab_MinKomp[[Stanowisko / Position ]:[Stanowisko / Position ]],0))="n/a","n/a",R333-INDEX(tab_MinKomp[SystemR2PŁATNIK PRO: KADRY / Personaldaten],MATCH($B333,tab_MinKomp[[Stanowisko / Position ]:[Stanowisko / Position ]],0)))</f>
        <v>n/a</v>
      </c>
      <c r="S334" s="194" t="str">
        <f>IF(INDEX(tab_MinKomp[SYSTEM R2PŁATNIK PRO: zarządzanie pracownikami / Arbeitsverwaltung],MATCH($B333,tab_MinKomp[[Stanowisko / Position ]:[Stanowisko / Position ]],0))="n/a","n/a",S333-INDEX(tab_MinKomp[SYSTEM R2PŁATNIK PRO: zarządzanie pracownikami / Arbeitsverwaltung],MATCH($B333,tab_MinKomp[[Stanowisko / Position ]:[Stanowisko / Position ]],0)))</f>
        <v>n/a</v>
      </c>
      <c r="T334" s="194" t="str">
        <f>IF(INDEX(tab_MinKomp[Doradztwo, wsparcie personalne / Personalberatung und Unterstützung],MATCH($B333,tab_MinKomp[[Stanowisko / Position ]:[Stanowisko / Position ]],0))="n/a","n/a",T333-INDEX(tab_MinKomp[Doradztwo, wsparcie personalne / Personalberatung und Unterstützung],MATCH($B333,tab_MinKomp[[Stanowisko / Position ]:[Stanowisko / Position ]],0)))</f>
        <v>n/a</v>
      </c>
      <c r="U334" s="194" t="str">
        <f>IF(INDEX(tab_MinKomp[Przepisy o podatku VAT / MwSt.- Gesetz],MATCH($B333,tab_MinKomp[[Stanowisko / Position ]:[Stanowisko / Position ]],0))="n/a","n/a",U333-INDEX(tab_MinKomp[Przepisy o podatku VAT / MwSt.- Gesetz],MATCH($B333,tab_MinKomp[[Stanowisko / Position ]:[Stanowisko / Position ]],0)))</f>
        <v>n/a</v>
      </c>
      <c r="V334" s="194" t="str">
        <f>IF(INDEX(tab_MinKomp[PrzepisyPDOP / geschäftlich Einkommensteuergesetz],MATCH($B333,tab_MinKomp[[Stanowisko / Position ]:[Stanowisko / Position ]],0))="n/a","n/a",V333-INDEX(tab_MinKomp[PrzepisyPDOP / geschäftlich Einkommensteuergesetz],MATCH($B333,tab_MinKomp[[Stanowisko / Position ]:[Stanowisko / Position ]],0)))</f>
        <v>n/a</v>
      </c>
      <c r="W334" s="194" t="str">
        <f>IF(INDEX(tab_MinKomp[System BAAN / FINANSE (FIBU)],MATCH($B333,tab_MinKomp[[Stanowisko / Position ]:[Stanowisko / Position ]],0))="n/a","n/a",W333-INDEX(tab_MinKomp[System BAAN / FINANSE (FIBU)],MATCH($B333,tab_MinKomp[[Stanowisko / Position ]:[Stanowisko / Position ]],0)))</f>
        <v>n/a</v>
      </c>
      <c r="X334" s="194" t="str">
        <f>IF(INDEX(tab_MinKomp[Systemy pomocnicze / Hilfssysteme(STOCKPROGRAM, KALK2000 etc.)],MATCH($B333,tab_MinKomp[[Stanowisko / Position ]:[Stanowisko / Position ]],0))="n/a","n/a",X333-INDEX(tab_MinKomp[Systemy pomocnicze / Hilfssysteme(STOCKPROGRAM, KALK2000 etc.)],MATCH($B333,tab_MinKomp[[Stanowisko / Position ]:[Stanowisko / Position ]],0)))</f>
        <v>n/a</v>
      </c>
      <c r="Y334" s="194" t="str">
        <f>IF(INDEX(tab_MinKomp[Polityka rachunkowości / Buchführungspolitik],MATCH($B333,tab_MinKomp[[Stanowisko / Position ]:[Stanowisko / Position ]],0))="n/a","n/a",Y333-INDEX(tab_MinKomp[Polityka rachunkowości / Buchführungspolitik],MATCH($B333,tab_MinKomp[[Stanowisko / Position ]:[Stanowisko / Position ]],0)))</f>
        <v>n/a</v>
      </c>
      <c r="Z334" s="194" t="str">
        <f>IF(INDEX(tab_MinKomp[Ustawa o rachunkowości / Rechnungslegungsgesetz],MATCH($B333,tab_MinKomp[[Stanowisko / Position ]:[Stanowisko / Position ]],0))="n/a","n/a",Z333-INDEX(tab_MinKomp[Ustawa o rachunkowości / Rechnungslegungsgesetz],MATCH($B333,tab_MinKomp[[Stanowisko / Position ]:[Stanowisko / Position ]],0)))</f>
        <v>n/a</v>
      </c>
      <c r="AA334" s="194" t="str">
        <f>IF(INDEX(tab_MinKomp[WORKFLOW - TS-100],MATCH($B333,tab_MinKomp[[Stanowisko / Position ]:[Stanowisko / Position ]],0))="n/a","n/a",AA333-INDEX(tab_MinKomp[WORKFLOW - TS-100],MATCH($B333,tab_MinKomp[[Stanowisko / Position ]:[Stanowisko / Position ]],0)))</f>
        <v>n/a</v>
      </c>
      <c r="AB334" s="194" t="str">
        <f>IF(INDEX(tab_MinKomp[WORKFLOW - SFMS],MATCH($B333,tab_MinKomp[[Stanowisko / Position ]:[Stanowisko / Position ]],0))="n/a","n/a",AB333-INDEX(tab_MinKomp[WORKFLOW - SFMS],MATCH($B333,tab_MinKomp[[Stanowisko / Position ]:[Stanowisko / Position ]],0)))</f>
        <v>n/a</v>
      </c>
      <c r="AC334" s="194" t="str">
        <f>IF(INDEX(tab_MinKomp[System ISO 9001:2015],MATCH($B333,tab_MinKomp[[Stanowisko / Position ]:[Stanowisko / Position ]],0))="n/a","n/a",AC333-INDEX(tab_MinKomp[System ISO 9001:2015],MATCH($B333,tab_MinKomp[[Stanowisko / Position ]:[Stanowisko / Position ]],0)))</f>
        <v>n/a</v>
      </c>
      <c r="AD334" s="194" t="str">
        <f>IF(INDEX(tab_MinKomp[System ISO 9001:2015],MATCH($B333,tab_MinKomp[[Stanowisko / Position ]:[Stanowisko / Position ]],0))="n/a","n/a",AD333-INDEX(tab_MinKomp[System ISO 9001:2015],MATCH($B333,tab_MinKomp[[Stanowisko / Position ]:[Stanowisko / Position ]],0)))</f>
        <v>n/a</v>
      </c>
      <c r="AE334" s="194" t="str">
        <f>IF(INDEX(tab_MinKomp[System ISO 9001:2015],MATCH($B333,tab_MinKomp[[Stanowisko / Position ]:[Stanowisko / Position ]],0))="n/a","n/a",AE333-INDEX(tab_MinKomp[System ISO 9001:2015],MATCH($B333,tab_MinKomp[[Stanowisko / Position ]:[Stanowisko / Position ]],0)))</f>
        <v>n/a</v>
      </c>
      <c r="AF334" s="194" t="str">
        <f>IF(INDEX(tab_MinKomp[System ISO 9001:2015],MATCH($B333,tab_MinKomp[[Stanowisko / Position ]:[Stanowisko / Position ]],0))="n/a","n/a",AF333-INDEX(tab_MinKomp[System ISO 9001:2015],MATCH($B333,tab_MinKomp[[Stanowisko / Position ]:[Stanowisko / Position ]],0)))</f>
        <v>n/a</v>
      </c>
      <c r="AG334" s="194" t="str">
        <f>IF(INDEX(tab_MinKomp[Wymagania VDA 6.3 Process / Forderungen],MATCH($B333,tab_MinKomp[[Stanowisko / Position ]:[Stanowisko / Position ]],0))="n/a","n/a",AG333-INDEX(tab_MinKomp[Wymagania VDA 6.3 Process / Forderungen],MATCH($B333,tab_MinKomp[[Stanowisko / Position ]:[Stanowisko / Position ]],0)))</f>
        <v>n/a</v>
      </c>
      <c r="AH334" s="194" t="str">
        <f>IF(INDEX(tab_MinKomp[Wymagania VDA 6.5 Product / Forderungen],MATCH($B333,tab_MinKomp[[Stanowisko / Position ]:[Stanowisko / Position ]],0))="n/a","n/a",AH333-INDEX(tab_MinKomp[Wymagania VDA 6.5 Product / Forderungen],MATCH($B333,tab_MinKomp[[Stanowisko / Position ]:[Stanowisko / Position ]],0)))</f>
        <v>n/a</v>
      </c>
      <c r="AI334" s="194" t="str">
        <f>IF(INDEX(tab_MinKomp[System ISO 9001:2015],MATCH($B333,tab_MinKomp[[Stanowisko / Position ]:[Stanowisko / Position ]],0))="n/a","n/a",AI333-INDEX(tab_MinKomp[System ISO 9001:2015],MATCH($B333,tab_MinKomp[[Stanowisko / Position ]:[Stanowisko / Position ]],0)))</f>
        <v>n/a</v>
      </c>
      <c r="AJ334" s="194" t="str">
        <f>IF(INDEX(tab_MinKomp[Auditor systemu ISO 17021:2018],MATCH($B333,tab_MinKomp[[Stanowisko / Position ]:[Stanowisko / Position ]],0))="n/a","n/a",AJ333-INDEX(tab_MinKomp[Auditor systemu ISO 17021:2018],MATCH($B333,tab_MinKomp[[Stanowisko / Position ]:[Stanowisko / Position ]],0)))</f>
        <v>n/a</v>
      </c>
      <c r="AK334" s="194" t="str">
        <f>IF(INDEX(tab_MinKomp[Pełnomocnik systemu / Systemvertreter],MATCH($B333,tab_MinKomp[[Stanowisko / Position ]:[Stanowisko / Position ]],0))="n/a","n/a",AK333-INDEX(tab_MinKomp[Pełnomocnik systemu / Systemvertreter],MATCH($B333,tab_MinKomp[[Stanowisko / Position ]:[Stanowisko / Position ]],0)))</f>
        <v>n/a</v>
      </c>
      <c r="AL334" s="194">
        <f>IF(INDEX(tab_MinKomp[Polityka Etyczna - Compliance],MATCH($B333,tab_MinKomp[[Stanowisko / Position ]:[Stanowisko / Position ]],0))="n/a","n/a",AL333-INDEX(tab_MinKomp[Polityka Etyczna - Compliance],MATCH($B333,tab_MinKomp[[Stanowisko / Position ]:[Stanowisko / Position ]],0)))</f>
        <v>1</v>
      </c>
      <c r="AM334" s="194" t="str">
        <f>IF(INDEX(tab_MinKomp[WDRAŻANIE NOWYCH PROJEKTÓW/ PROCEDURA CTM],MATCH($B333,tab_MinKomp[[Stanowisko / Position ]:[Stanowisko / Position ]],0))="n/a","n/a",AM333-INDEX(tab_MinKomp[WDRAŻANIE NOWYCH PROJEKTÓW/ PROCEDURA CTM],MATCH($B333,tab_MinKomp[[Stanowisko / Position ]:[Stanowisko / Position ]],0)))</f>
        <v>n/a</v>
      </c>
      <c r="AN334" s="194" t="str">
        <f>IF(INDEX(tab_MinKomp[KAMIENIE MILOWE MSL/PIFF],MATCH($B333,tab_MinKomp[[Stanowisko / Position ]:[Stanowisko / Position ]],0))="n/a","n/a",AN333-INDEX(tab_MinKomp[KAMIENIE MILOWE MSL/PIFF],MATCH($B333,tab_MinKomp[[Stanowisko / Position ]:[Stanowisko / Position ]],0)))</f>
        <v>n/a</v>
      </c>
      <c r="AO334" s="194">
        <f>IF(INDEX(tab_MinKomp[CP],MATCH($B333,tab_MinKomp[[Stanowisko / Position ]:[Stanowisko / Position ]],0))="n/a","n/a",AO333-INDEX(tab_MinKomp[CP],MATCH($B333,tab_MinKomp[[Stanowisko / Position ]:[Stanowisko / Position ]],0)))</f>
        <v>0</v>
      </c>
      <c r="AP334" s="194" t="str">
        <f>IF(INDEX(tab_MinKomp[FMEA],MATCH($B333,tab_MinKomp[[Stanowisko / Position ]:[Stanowisko / Position ]],0))="n/a","n/a",AP333-INDEX(tab_MinKomp[FMEA],MATCH($B333,tab_MinKomp[[Stanowisko / Position ]:[Stanowisko / Position ]],0)))</f>
        <v>n/a</v>
      </c>
      <c r="AQ334" s="194">
        <f>IF(INDEX(tab_MinKomp[FLOW CHART],MATCH($B333,tab_MinKomp[[Stanowisko / Position ]:[Stanowisko / Position ]],0))="n/a","n/a",AQ333-INDEX(tab_MinKomp[FLOW CHART],MATCH($B333,tab_MinKomp[[Stanowisko / Position ]:[Stanowisko / Position ]],0)))</f>
        <v>0</v>
      </c>
      <c r="AR334" s="194" t="str">
        <f>IF(INDEX(tab_MinKomp[APQP],MATCH($B333,tab_MinKomp[[Stanowisko / Position ]:[Stanowisko / Position ]],0))="n/a","n/a",AR333-INDEX(tab_MinKomp[APQP],MATCH($B333,tab_MinKomp[[Stanowisko / Position ]:[Stanowisko / Position ]],0)))</f>
        <v>n/a</v>
      </c>
      <c r="AS334" s="194" t="str">
        <f>IF(INDEX(tab_MinKomp[MSA],MATCH($B333,tab_MinKomp[[Stanowisko / Position ]:[Stanowisko / Position ]],0))="n/a","n/a",AS333-INDEX(tab_MinKomp[MSA],MATCH($B333,tab_MinKomp[[Stanowisko / Position ]:[Stanowisko / Position ]],0)))</f>
        <v>n/a</v>
      </c>
      <c r="AT334" s="194" t="str">
        <f>IF(INDEX(tab_MinKomp[SPC],MATCH($B333,tab_MinKomp[[Stanowisko / Position ]:[Stanowisko / Position ]],0))="n/a","n/a",AT333-INDEX(tab_MinKomp[SPC],MATCH($B333,tab_MinKomp[[Stanowisko / Position ]:[Stanowisko / Position ]],0)))</f>
        <v>n/a</v>
      </c>
      <c r="AU334" s="194" t="str">
        <f>IF(INDEX(tab_MinKomp[CSR (SPECYFICZNE WYMAGANIA KLIENTA)],MATCH($B333,tab_MinKomp[[Stanowisko / Position ]:[Stanowisko / Position ]],0))="n/a","n/a",AU333-INDEX(tab_MinKomp[CSR (SPECYFICZNE WYMAGANIA KLIENTA)],MATCH($B333,tab_MinKomp[[Stanowisko / Position ]:[Stanowisko / Position ]],0)))</f>
        <v>n/a</v>
      </c>
      <c r="AV334" s="194">
        <f>IF(INDEX(tab_MinKomp[5S],MATCH($B333,tab_MinKomp[[Stanowisko / Position ]:[Stanowisko / Position ]],0))="n/a","n/a",AV333-INDEX(tab_MinKomp[5S],MATCH($B333,tab_MinKomp[[Stanowisko / Position ]:[Stanowisko / Position ]],0)))</f>
        <v>0</v>
      </c>
      <c r="AW334" s="194">
        <f>IF(INDEX(tab_MinKomp[LEAN MANAGEMENT],MATCH($B333,tab_MinKomp[[Stanowisko / Position ]:[Stanowisko / Position ]],0))="n/a","n/a",AW333-INDEX(tab_MinKomp[LEAN MANAGEMENT],MATCH($B333,tab_MinKomp[[Stanowisko / Position ]:[Stanowisko / Position ]],0)))</f>
        <v>0</v>
      </c>
      <c r="AX334" s="194" t="str">
        <f>IF(INDEX(tab_MinKomp[5R],MATCH($B333,tab_MinKomp[[Stanowisko / Position ]:[Stanowisko / Position ]],0))="n/a","n/a",AX333-INDEX(tab_MinKomp[5R],MATCH($B333,tab_MinKomp[[Stanowisko / Position ]:[Stanowisko / Position ]],0)))</f>
        <v>n/a</v>
      </c>
      <c r="AY334" s="194" t="str">
        <f>IF(INDEX(tab_MinKomp[Six Sigma],MATCH($B333,tab_MinKomp[[Stanowisko / Position ]:[Stanowisko / Position ]],0))="n/a","n/a",AY333-INDEX(tab_MinKomp[Six Sigma],MATCH($B333,tab_MinKomp[[Stanowisko / Position ]:[Stanowisko / Position ]],0)))</f>
        <v>n/a</v>
      </c>
      <c r="AZ334" s="194" t="str">
        <f>IF(INDEX(tab_MinKomp[System BAAN / Distribution &amp; Supply Chain],MATCH($B333,tab_MinKomp[[Stanowisko / Position ]:[Stanowisko / Position ]],0))="n/a","n/a",AZ333-INDEX(tab_MinKomp[System BAAN / Distribution &amp; Supply Chain],MATCH($B333,tab_MinKomp[[Stanowisko / Position ]:[Stanowisko / Position ]],0)))</f>
        <v>n/a</v>
      </c>
      <c r="BA334" s="194" t="str">
        <f>IF(INDEX(tab_MinKomp[Gospodarka magazynowa / Lagerverwaltung],MATCH($B333,tab_MinKomp[[Stanowisko / Position ]:[Stanowisko / Position ]],0))="n/a","n/a",BA333-INDEX(tab_MinKomp[Gospodarka magazynowa / Lagerverwaltung],MATCH($B333,tab_MinKomp[[Stanowisko / Position ]:[Stanowisko / Position ]],0)))</f>
        <v>n/a</v>
      </c>
      <c r="BB334" s="194" t="str">
        <f>IF(INDEX(tab_MinKomp[Inwentaryzacja - organizacja i przebieg / Inventurprozess],MATCH($B333,tab_MinKomp[[Stanowisko / Position ]:[Stanowisko / Position ]],0))="n/a","n/a",BB333-INDEX(tab_MinKomp[Inwentaryzacja - organizacja i przebieg / Inventurprozess],MATCH($B333,tab_MinKomp[[Stanowisko / Position ]:[Stanowisko / Position ]],0)))</f>
        <v>n/a</v>
      </c>
      <c r="BC334" s="194" t="str">
        <f>IF(INDEX(tab_MinKomp[Organizacja dostaw / Versorgungsorganisation],MATCH($B333,tab_MinKomp[[Stanowisko / Position ]:[Stanowisko / Position ]],0))="n/a","n/a",BC333-INDEX(tab_MinKomp[Organizacja dostaw / Versorgungsorganisation],MATCH($B333,tab_MinKomp[[Stanowisko / Position ]:[Stanowisko / Position ]],0)))</f>
        <v>n/a</v>
      </c>
      <c r="BD334" s="194" t="str">
        <f>IF(INDEX(tab_MinKomp[Organizacja wysyłek / Organisation von Lieferungen],MATCH($B333,tab_MinKomp[[Stanowisko / Position ]:[Stanowisko / Position ]],0))="n/a","n/a",BD333-INDEX(tab_MinKomp[Organizacja wysyłek / Organisation von Lieferungen],MATCH($B333,tab_MinKomp[[Stanowisko / Position ]:[Stanowisko / Position ]],0)))</f>
        <v>n/a</v>
      </c>
      <c r="BE334" s="194" t="str">
        <f>IF(INDEX(tab_MinKomp[Analiza magazynowa - Program Polen.mdb / Inventuranalyse],MATCH($B333,tab_MinKomp[[Stanowisko / Position ]:[Stanowisko / Position ]],0))="n/a","n/a",BE333-INDEX(tab_MinKomp[Analiza magazynowa - Program Polen.mdb / Inventuranalyse],MATCH($B333,tab_MinKomp[[Stanowisko / Position ]:[Stanowisko / Position ]],0)))</f>
        <v>n/a</v>
      </c>
      <c r="BF334" s="190" t="str">
        <f>IF(INDEX(tab_MinKomp[MMOG (Materials Management Operations Guidelines)],MATCH($B333,tab_MinKomp[[Stanowisko / Position ]:[Stanowisko / Position ]],0))="n/a","n/a",BF333-INDEX(tab_MinKomp[MMOG (Materials Management Operations Guidelines)],MATCH($B333,tab_MinKomp[[Stanowisko / Position ]:[Stanowisko / Position ]],0)))</f>
        <v>n/a</v>
      </c>
      <c r="BG334" s="190" t="str">
        <f>IF(INDEX(tab_MinKomp[GPP],MATCH($B333,tab_MinKomp[[Stanowisko / Position ]:[Stanowisko / Position ]],0))="n/a","n/a",BG333-INDEX(tab_MinKomp[GPP],MATCH($B333,tab_MinKomp[[Stanowisko / Position ]:[Stanowisko / Position ]],0)))</f>
        <v>n/a</v>
      </c>
      <c r="BH334" s="190" t="str">
        <f>IF(INDEX(tab_MinKomp[AIAG (Automotive Industry Action Group)],MATCH($B333,tab_MinKomp[[Stanowisko / Position ]:[Stanowisko / Position ]],0))="n/a","n/a",BH333-INDEX(tab_MinKomp[AIAG (Automotive Industry Action Group)],MATCH($B333,tab_MinKomp[[Stanowisko / Position ]:[Stanowisko / Position ]],0)))</f>
        <v>n/a</v>
      </c>
      <c r="BI334" s="190" t="str">
        <f>IF(INDEX(tab_MinKomp[Super-G disputes],MATCH($B333,tab_MinKomp[[Stanowisko / Position ]:[Stanowisko / Position ]],0))="n/a","n/a",BI333-INDEX(tab_MinKomp[Super-G disputes],MATCH($B333,tab_MinKomp[[Stanowisko / Position ]:[Stanowisko / Position ]],0)))</f>
        <v>n/a</v>
      </c>
      <c r="BJ334" s="190" t="str">
        <f>IF(INDEX(tab_MinKomp[CMMS3/eDDL (Direct Data Link)],MATCH($B333,tab_MinKomp[[Stanowisko / Position ]:[Stanowisko / Position ]],0))="n/a","n/a",BJ333-INDEX(tab_MinKomp[CMMS3/eDDL (Direct Data Link)],MATCH($B333,tab_MinKomp[[Stanowisko / Position ]:[Stanowisko / Position ]],0)))</f>
        <v>n/a</v>
      </c>
      <c r="BK334" s="190" t="str">
        <f>IF(INDEX(tab_MinKomp[MP&amp;L (Material Planning and Logistics)],MATCH($B333,tab_MinKomp[[Stanowisko / Position ]:[Stanowisko / Position ]],0))="n/a","n/a",BK333-INDEX(tab_MinKomp[MP&amp;L (Material Planning and Logistics)],MATCH($B333,tab_MinKomp[[Stanowisko / Position ]:[Stanowisko / Position ]],0)))</f>
        <v>n/a</v>
      </c>
      <c r="BL334" s="190" t="str">
        <f>IF(INDEX(tab_MinKomp[Supplier delivery rating],MATCH($B333,tab_MinKomp[[Stanowisko / Position ]:[Stanowisko / Position ]],0))="n/a","n/a",BL333-INDEX(tab_MinKomp[Supplier delivery rating],MATCH($B333,tab_MinKomp[[Stanowisko / Position ]:[Stanowisko / Position ]],0)))</f>
        <v>n/a</v>
      </c>
      <c r="BM334" s="194" t="str">
        <f>IF(INDEX(tab_MinKomp[Planowanie produkcji / Produktionsplanung],MATCH($B333,tab_MinKomp[[Stanowisko / Position ]:[Stanowisko / Position ]],0))="n/a","n/a",BM333-INDEX(tab_MinKomp[Planowanie produkcji / Produktionsplanung],MATCH($B333,tab_MinKomp[[Stanowisko / Position ]:[Stanowisko / Position ]],0)))</f>
        <v>n/a</v>
      </c>
      <c r="BN334" s="194" t="str">
        <f>IF(INDEX(tab_MinKomp[Planowanie produkcji / Produktionsplanung],MATCH($B333,tab_MinKomp[[Stanowisko / Position ]:[Stanowisko / Position ]],0))="n/a","n/a",BN333-INDEX(tab_MinKomp[Planowanie produkcji / Produktionsplanung],MATCH($B333,tab_MinKomp[[Stanowisko / Position ]:[Stanowisko / Position ]],0)))</f>
        <v>n/a</v>
      </c>
      <c r="BO334" s="194" t="str">
        <f>IF(INDEX(tab_MinKomp[Planowanie produkcji / Produktionsplanung],MATCH($B333,tab_MinKomp[[Stanowisko / Position ]:[Stanowisko / Position ]],0))="n/a","n/a",BO333-INDEX(tab_MinKomp[Planowanie produkcji / Produktionsplanung],MATCH($B333,tab_MinKomp[[Stanowisko / Position ]:[Stanowisko / Position ]],0)))</f>
        <v>n/a</v>
      </c>
      <c r="BP334" s="194" t="str">
        <f>IF(INDEX(tab_MinKomp[Planowanie produkcji / Produktionsplanung],MATCH($B333,tab_MinKomp[[Stanowisko / Position ]:[Stanowisko / Position ]],0))="n/a","n/a",BP333-INDEX(tab_MinKomp[Planowanie produkcji / Produktionsplanung],MATCH($B333,tab_MinKomp[[Stanowisko / Position ]:[Stanowisko / Position ]],0)))</f>
        <v>n/a</v>
      </c>
      <c r="BQ334" s="194" t="str">
        <f>IF(INDEX(tab_MinKomp[Planowanie produkcji / Produktionsplanung],MATCH($B333,tab_MinKomp[[Stanowisko / Position ]:[Stanowisko / Position ]],0))="n/a","n/a",BQ333-INDEX(tab_MinKomp[Planowanie produkcji / Produktionsplanung],MATCH($B333,tab_MinKomp[[Stanowisko / Position ]:[Stanowisko / Position ]],0)))</f>
        <v>n/a</v>
      </c>
      <c r="BR334" s="194" t="str">
        <f>IF(INDEX(tab_MinKomp[Planowanie produkcji / Produktionsplanung],MATCH($B333,tab_MinKomp[[Stanowisko / Position ]:[Stanowisko / Position ]],0))="n/a","n/a",BR333-INDEX(tab_MinKomp[Planowanie produkcji / Produktionsplanung],MATCH($B333,tab_MinKomp[[Stanowisko / Position ]:[Stanowisko / Position ]],0)))</f>
        <v>n/a</v>
      </c>
      <c r="BS334" s="194" t="str">
        <f>IF(INDEX(tab_MinKomp[Planowanie produkcji / Produktionsplanung],MATCH($B333,tab_MinKomp[[Stanowisko / Position ]:[Stanowisko / Position ]],0))="n/a","n/a",BS333-INDEX(tab_MinKomp[Planowanie produkcji / Produktionsplanung],MATCH($B333,tab_MinKomp[[Stanowisko / Position ]:[Stanowisko / Position ]],0)))</f>
        <v>n/a</v>
      </c>
      <c r="BT334" s="194" t="str">
        <f>IF(INDEX(tab_MinKomp[Planowanie produkcji / Produktionsplanung],MATCH($B333,tab_MinKomp[[Stanowisko / Position ]:[Stanowisko / Position ]],0))="n/a","n/a",BT333-INDEX(tab_MinKomp[Planowanie produkcji / Produktionsplanung],MATCH($B333,tab_MinKomp[[Stanowisko / Position ]:[Stanowisko / Position ]],0)))</f>
        <v>n/a</v>
      </c>
      <c r="BU334" s="194">
        <f>IF(INDEX(tab_MinKomp[Obsługa maszyn Novapax / Novapax Maschinenbedienung],MATCH($B333,tab_MinKomp[[Stanowisko / Position ]:[Stanowisko / Position ]],0))="n/a","n/a",BU333-INDEX(tab_MinKomp[Obsługa maszyn Novapax / Novapax Maschinenbedienung],MATCH($B333,tab_MinKomp[[Stanowisko / Position ]:[Stanowisko / Position ]],0)))</f>
        <v>0</v>
      </c>
      <c r="BV334" s="194" t="str">
        <f>IF(INDEX(tab_MinKomp[Planowanie produkcji / Produktionsplanung],MATCH($B333,tab_MinKomp[[Stanowisko / Position ]:[Stanowisko / Position ]],0))="n/a","n/a",BV333-INDEX(tab_MinKomp[Planowanie produkcji / Produktionsplanung],MATCH($B333,tab_MinKomp[[Stanowisko / Position ]:[Stanowisko / Position ]],0)))</f>
        <v>n/a</v>
      </c>
      <c r="BW334" s="194" t="str">
        <f>IF(INDEX(tab_MinKomp[Planowanie produkcji / Produktionsplanung],MATCH($B333,tab_MinKomp[[Stanowisko / Position ]:[Stanowisko / Position ]],0))="n/a","n/a",BW333-INDEX(tab_MinKomp[Planowanie produkcji / Produktionsplanung],MATCH($B333,tab_MinKomp[[Stanowisko / Position ]:[Stanowisko / Position ]],0)))</f>
        <v>n/a</v>
      </c>
      <c r="BX334" s="194" t="str">
        <f>IF(INDEX(tab_MinKomp[Planowanie produkcji / Produktionsplanung],MATCH($B333,tab_MinKomp[[Stanowisko / Position ]:[Stanowisko / Position ]],0))="n/a","n/a",BX333-INDEX(tab_MinKomp[Planowanie produkcji / Produktionsplanung],MATCH($B333,tab_MinKomp[[Stanowisko / Position ]:[Stanowisko / Position ]],0)))</f>
        <v>n/a</v>
      </c>
      <c r="BY334" s="194" t="str">
        <f>IF(INDEX(tab_MinKomp[Planowanie produkcji / Produktionsplanung],MATCH($B333,tab_MinKomp[[Stanowisko / Position ]:[Stanowisko / Position ]],0))="n/a","n/a",BY333-INDEX(tab_MinKomp[Planowanie produkcji / Produktionsplanung],MATCH($B333,tab_MinKomp[[Stanowisko / Position ]:[Stanowisko / Position ]],0)))</f>
        <v>n/a</v>
      </c>
      <c r="BZ334" s="194" t="str">
        <f>IF(INDEX(tab_MinKomp[Planowanie produkcji / Produktionsplanung],MATCH($B333,tab_MinKomp[[Stanowisko / Position ]:[Stanowisko / Position ]],0))="n/a","n/a",BZ333-INDEX(tab_MinKomp[Planowanie produkcji / Produktionsplanung],MATCH($B333,tab_MinKomp[[Stanowisko / Position ]:[Stanowisko / Position ]],0)))</f>
        <v>n/a</v>
      </c>
      <c r="CA334" s="194" t="str">
        <f>IF(INDEX(tab_MinKomp[Planowanie produkcji / Produktionsplanung],MATCH($B333,tab_MinKomp[[Stanowisko / Position ]:[Stanowisko / Position ]],0))="n/a","n/a",CA333-INDEX(tab_MinKomp[Planowanie produkcji / Produktionsplanung],MATCH($B333,tab_MinKomp[[Stanowisko / Position ]:[Stanowisko / Position ]],0)))</f>
        <v>n/a</v>
      </c>
      <c r="CB334" s="194" t="str">
        <f>IF(INDEX(tab_MinKomp[Obsługa maszyn ASL / ASL Maschinenbedienung],MATCH($B333,tab_MinKomp[[Stanowisko / Position ]:[Stanowisko / Position ]],0))="n/a","n/a",CB333-INDEX(tab_MinKomp[Obsługa maszyn ASL / ASL Maschinenbedienung],MATCH($B333,tab_MinKomp[[Stanowisko / Position ]:[Stanowisko / Position ]],0)))</f>
        <v>n/a</v>
      </c>
      <c r="CC334" s="194" t="str">
        <f>IF(INDEX(tab_MinKomp[Obsługa maszyn Branson / Branson Maschinenbedienung],MATCH($B333,tab_MinKomp[[Stanowisko / Position ]:[Stanowisko / Position ]],0))="n/a","n/a",CC333-INDEX(tab_MinKomp[Obsługa maszyn Branson / Branson Maschinenbedienung],MATCH($B333,tab_MinKomp[[Stanowisko / Position ]:[Stanowisko / Position ]],0)))</f>
        <v>n/a</v>
      </c>
      <c r="CD334" s="194">
        <f>IF(INDEX(tab_MinKomp[Obsługa maszyn Novapax / Novapax Maschinenbedienung],MATCH($B333,tab_MinKomp[[Stanowisko / Position ]:[Stanowisko / Position ]],0))="n/a","n/a",CD333-INDEX(tab_MinKomp[Obsługa maszyn Novapax / Novapax Maschinenbedienung],MATCH($B333,tab_MinKomp[[Stanowisko / Position ]:[Stanowisko / Position ]],0)))</f>
        <v>0</v>
      </c>
      <c r="CE334" s="194" t="str">
        <f>IF(INDEX(tab_MinKomp[Obsługa maszyn Piovan / Piovan Maschinenbedienung],MATCH($B333,tab_MinKomp[[Stanowisko / Position ]:[Stanowisko / Position ]],0))="n/a","n/a",CE333-INDEX(tab_MinKomp[Obsługa maszyn Piovan / Piovan Maschinenbedienung],MATCH($B333,tab_MinKomp[[Stanowisko / Position ]:[Stanowisko / Position ]],0)))</f>
        <v>n/a</v>
      </c>
      <c r="CF334" s="194" t="str">
        <f>IF(INDEX(tab_MinKomp[Wymagania VDA 6.5 Product / Forderungen],MATCH($B333,tab_MinKomp[[Stanowisko / Position ]:[Stanowisko / Position ]],0))="n/a","n/a",CF333-INDEX(tab_MinKomp[Wymagania VDA 6.5 Product / Forderungen],MATCH($B333,tab_MinKomp[[Stanowisko / Position ]:[Stanowisko / Position ]],0)))</f>
        <v>n/a</v>
      </c>
      <c r="CG334" s="194">
        <f>IF(INDEX(tab_MinKomp[Eliminacja awarii / Beseitigung von Ausfällen],MATCH($B333,tab_MinKomp[[Stanowisko / Position ]:[Stanowisko / Position ]],0))="n/a","n/a",CG333-INDEX(tab_MinKomp[Eliminacja awarii / Beseitigung von Ausfällen],MATCH($B333,tab_MinKomp[[Stanowisko / Position ]:[Stanowisko / Position ]],0)))</f>
        <v>0</v>
      </c>
      <c r="CH334" s="194" t="str">
        <f>IF(INDEX(tab_MinKomp[Wymagania VDA 6.5 Product / Forderungen],MATCH($B333,tab_MinKomp[[Stanowisko / Position ]:[Stanowisko / Position ]],0))="n/a","n/a",CH333-INDEX(tab_MinKomp[Wymagania VDA 6.5 Product / Forderungen],MATCH($B333,tab_MinKomp[[Stanowisko / Position ]:[Stanowisko / Position ]],0)))</f>
        <v>n/a</v>
      </c>
      <c r="CI334" s="194" t="str">
        <f>IF(INDEX(tab_MinKomp[Wymagania VDA 6.5 Product / Forderungen],MATCH($B333,tab_MinKomp[[Stanowisko / Position ]:[Stanowisko / Position ]],0))="n/a","n/a",CI333-INDEX(tab_MinKomp[Wymagania VDA 6.5 Product / Forderungen],MATCH($B333,tab_MinKomp[[Stanowisko / Position ]:[Stanowisko / Position ]],0)))</f>
        <v>n/a</v>
      </c>
      <c r="CJ334" s="194" t="str">
        <f>IF(INDEX(tab_MinKomp[Wymagania VDA 6.5 Product / Forderungen],MATCH($B333,tab_MinKomp[[Stanowisko / Position ]:[Stanowisko / Position ]],0))="n/a","n/a",CJ333-INDEX(tab_MinKomp[Wymagania VDA 6.5 Product / Forderungen],MATCH($B333,tab_MinKomp[[Stanowisko / Position ]:[Stanowisko / Position ]],0)))</f>
        <v>n/a</v>
      </c>
      <c r="CK334" s="194" t="str">
        <f>IF(INDEX(tab_MinKomp[Wymagania VDA 6.5 Product / Forderungen],MATCH($B333,tab_MinKomp[[Stanowisko / Position ]:[Stanowisko / Position ]],0))="n/a","n/a",CK333-INDEX(tab_MinKomp[Wymagania VDA 6.5 Product / Forderungen],MATCH($B333,tab_MinKomp[[Stanowisko / Position ]:[Stanowisko / Position ]],0)))</f>
        <v>n/a</v>
      </c>
      <c r="CL334" s="194" t="str">
        <f>IF(INDEX(tab_MinKomp[Wymagania VDA 6.5 Product / Forderungen],MATCH($B333,tab_MinKomp[[Stanowisko / Position ]:[Stanowisko / Position ]],0))="n/a","n/a",CL333-INDEX(tab_MinKomp[Wymagania VDA 6.5 Product / Forderungen],MATCH($B333,tab_MinKomp[[Stanowisko / Position ]:[Stanowisko / Position ]],0)))</f>
        <v>n/a</v>
      </c>
      <c r="CM334" s="194" t="str">
        <f>IF(INDEX(tab_MinKomp[Informatyka ogólna (techniczne i systemowe) / Allgemeine IT (Technik und System)],MATCH($B333,tab_MinKomp[[Stanowisko / Position ]:[Stanowisko / Position ]],0))="n/a","n/a",CM333-INDEX(tab_MinKomp[Informatyka ogólna (techniczne i systemowe) / Allgemeine IT (Technik und System)],MATCH($B333,tab_MinKomp[[Stanowisko / Position ]:[Stanowisko / Position ]],0)))</f>
        <v>n/a</v>
      </c>
      <c r="CN334" s="194" t="str">
        <f>IF(INDEX(tab_MinKomp[Sieci komputerowe / Computernetzwerke],MATCH($B333,tab_MinKomp[[Stanowisko / Position ]:[Stanowisko / Position ]],0))="n/a","n/a",CN333-INDEX(tab_MinKomp[Sieci komputerowe / Computernetzwerke],MATCH($B333,tab_MinKomp[[Stanowisko / Position ]:[Stanowisko / Position ]],0)))</f>
        <v>n/a</v>
      </c>
      <c r="CO334" s="194" t="str">
        <f>IF(INDEX(tab_MinKomp[Hardware (komputery PC, drukarki biurowe i etykietowe, telefonia stacjonarna i mobilna) (PC, Drucker, Telefpne, Handys)],MATCH($B333,tab_MinKomp[[Stanowisko / Position ]:[Stanowisko / Position ]],0))="n/a","n/a",CO333-INDEX(tab_MinKomp[Hardware (komputery PC, drukarki biurowe i etykietowe, telefonia stacjonarna i mobilna) (PC, Drucker, Telefpne, Handys)],MATCH($B333,tab_MinKomp[[Stanowisko / Position ]:[Stanowisko / Position ]],0)))</f>
        <v>n/a</v>
      </c>
      <c r="CP334" s="194" t="str">
        <f>IF(INDEX(tab_MinKomp[Software &amp; Systems (MS Office, MS Remote Desktop)],MATCH($B333,tab_MinKomp[[Stanowisko / Position ]:[Stanowisko / Position ]],0))="n/a","n/a",CP333-INDEX(tab_MinKomp[Software &amp; Systems (MS Office, MS Remote Desktop)],MATCH($B333,tab_MinKomp[[Stanowisko / Position ]:[Stanowisko / Position ]],0)))</f>
        <v>n/a</v>
      </c>
      <c r="CQ334" s="194" t="str">
        <f>IF(INDEX(tab_MinKomp[Programowanie obiektowe (PHP) / Objektprogrammierung],MATCH($B333,tab_MinKomp[[Stanowisko / Position ]:[Stanowisko / Position ]],0))="n/a","n/a",CQ333-INDEX(tab_MinKomp[Programowanie obiektowe (PHP) / Objektprogrammierung],MATCH($B333,tab_MinKomp[[Stanowisko / Position ]:[Stanowisko / Position ]],0)))</f>
        <v>n/a</v>
      </c>
      <c r="CR334" s="194" t="str">
        <f>IF(INDEX(tab_MinKomp[Scrum],MATCH($B333,tab_MinKomp[[Stanowisko / Position ]:[Stanowisko / Position ]],0))="n/a","n/a",CR333-INDEX(tab_MinKomp[Scrum],MATCH($B333,tab_MinKomp[[Stanowisko / Position ]:[Stanowisko / Position ]],0)))</f>
        <v>n/a</v>
      </c>
      <c r="CS334" s="194" t="str">
        <f>IF(INDEX(tab_MinKomp[SQL (MySQL)],MATCH($B333,tab_MinKomp[[Stanowisko / Position ]:[Stanowisko / Position ]],0))="n/a","n/a",CS333-INDEX(tab_MinKomp[SQL (MySQL)],MATCH($B333,tab_MinKomp[[Stanowisko / Position ]:[Stanowisko / Position ]],0)))</f>
        <v>n/a</v>
      </c>
      <c r="CT334" s="194" t="str">
        <f>IF(INDEX(tab_MinKomp[Javascript],MATCH($B333,tab_MinKomp[[Stanowisko / Position ]:[Stanowisko / Position ]],0))="n/a","n/a",CT333-INDEX(tab_MinKomp[Javascript],MATCH($B333,tab_MinKomp[[Stanowisko / Position ]:[Stanowisko / Position ]],0)))</f>
        <v>n/a</v>
      </c>
      <c r="CU334" s="194" t="str">
        <f>IF(INDEX(tab_MinKomp[Joomla],MATCH($B333,tab_MinKomp[[Stanowisko / Position ]:[Stanowisko / Position ]],0))="n/a","n/a",CU333-INDEX(tab_MinKomp[Joomla],MATCH($B333,tab_MinKomp[[Stanowisko / Position ]:[Stanowisko / Position ]],0)))</f>
        <v>n/a</v>
      </c>
      <c r="CV334" s="194" t="str">
        <f>IF(INDEX(tab_MinKomp[Bash],MATCH($B333,tab_MinKomp[[Stanowisko / Position ]:[Stanowisko / Position ]],0))="n/a","n/a",CV333-INDEX(tab_MinKomp[Bash],MATCH($B333,tab_MinKomp[[Stanowisko / Position ]:[Stanowisko / Position ]],0)))</f>
        <v>n/a</v>
      </c>
      <c r="CW334" s="194">
        <f>IF(INDEX(tab_MinKomp[Systemy MES (HYDRA / SFMS)],MATCH($B333,tab_MinKomp[[Stanowisko / Position ]:[Stanowisko / Position ]],0))="n/a","n/a",CW333-INDEX(tab_MinKomp[Systemy MES (HYDRA / SFMS)],MATCH($B333,tab_MinKomp[[Stanowisko / Position ]:[Stanowisko / Position ]],0)))</f>
        <v>0</v>
      </c>
      <c r="CX334" s="194" t="str">
        <f>IF(INDEX(tab_MinKomp[HTML / CSS],MATCH($B333,tab_MinKomp[[Stanowisko / Position ]:[Stanowisko / Position ]],0))="n/a","n/a",CX333-INDEX(tab_MinKomp[HTML / CSS],MATCH($B333,tab_MinKomp[[Stanowisko / Position ]:[Stanowisko / Position ]],0)))</f>
        <v>n/a</v>
      </c>
      <c r="CY334" s="194" t="str">
        <f>IF(INDEX(tab_MinKomp[SYSTEM PR],MATCH($B333,tab_MinKomp[[Stanowisko / Position ]:[Stanowisko / Position ]],0))="n/a","n/a",CY333-INDEX(tab_MinKomp[SYSTEM PR],MATCH($B333,tab_MinKomp[[Stanowisko / Position ]:[Stanowisko / Position ]],0)))</f>
        <v>n/a</v>
      </c>
      <c r="CZ334" s="194" t="str">
        <f>IF(INDEX(tab_MinKomp[System Einkauf XP / EBA],MATCH($B333,tab_MinKomp[[Stanowisko / Position ]:[Stanowisko / Position ]],0))="n/a","n/a",CZ333-INDEX(tab_MinKomp[System Einkauf XP / EBA],MATCH($B333,tab_MinKomp[[Stanowisko / Position ]:[Stanowisko / Position ]],0)))</f>
        <v>n/a</v>
      </c>
      <c r="DA334" s="194" t="str">
        <f>IF(INDEX(tab_MinKomp[Techniki negocjacyjne / Verhandlungstechniken],MATCH($B333,tab_MinKomp[[Stanowisko / Position ]:[Stanowisko / Position ]],0))="n/a","n/a",DA333-INDEX(tab_MinKomp[Techniki negocjacyjne / Verhandlungstechniken],MATCH($B333,tab_MinKomp[[Stanowisko / Position ]:[Stanowisko / Position ]],0)))</f>
        <v>n/a</v>
      </c>
      <c r="DB334" s="194" t="str">
        <f>IF(INDEX(tab_MinKomp[Znajomość rynku branżowego / Kenntnis des Industrie Marktes],MATCH($B333,tab_MinKomp[[Stanowisko / Position ]:[Stanowisko / Position ]],0))="n/a","n/a",DB333-INDEX(tab_MinKomp[Znajomość rynku branżowego / Kenntnis des Industrie Marktes],MATCH($B333,tab_MinKomp[[Stanowisko / Position ]:[Stanowisko / Position ]],0)))</f>
        <v>n/a</v>
      </c>
      <c r="DC334" s="194" t="str">
        <f>IF(INDEX(tab_MinKomp[SUPPLIER MANAGEMENT],MATCH($B333,tab_MinKomp[[Stanowisko / Position ]:[Stanowisko / Position ]],0))="n/a","n/a",DC333-INDEX(tab_MinKomp[SUPPLIER MANAGEMENT],MATCH($B333,tab_MinKomp[[Stanowisko / Position ]:[Stanowisko / Position ]],0)))</f>
        <v>n/a</v>
      </c>
      <c r="DD334" s="194" t="str">
        <f>IF(INDEX(tab_MinKomp[SUPPLIER MANAGEMENT],MATCH($B333,tab_MinKomp[[Stanowisko / Position ]:[Stanowisko / Position ]],0))="n/a","n/a",DD333-INDEX(tab_MinKomp[SUPPLIER MANAGEMENT],MATCH($B333,tab_MinKomp[[Stanowisko / Position ]:[Stanowisko / Position ]],0)))</f>
        <v>n/a</v>
      </c>
      <c r="DE334" s="194" t="str">
        <f>IF(INDEX(tab_MinKomp[SUPPLIER MANAGEMENT],MATCH($B333,tab_MinKomp[[Stanowisko / Position ]:[Stanowisko / Position ]],0))="n/a","n/a",DE333-INDEX(tab_MinKomp[SUPPLIER MANAGEMENT],MATCH($B333,tab_MinKomp[[Stanowisko / Position ]:[Stanowisko / Position ]],0)))</f>
        <v>n/a</v>
      </c>
      <c r="DF334" s="194">
        <f>IF(INDEX(tab_MinKomp[LEAN MANAGEMENT],MATCH($B333,tab_MinKomp[[Stanowisko / Position ]:[Stanowisko / Position ]],0))="n/a","n/a",DF333-INDEX(tab_MinKomp[LEAN MANAGEMENT],MATCH($B333,tab_MinKomp[[Stanowisko / Position ]:[Stanowisko / Position ]],0)))</f>
        <v>1</v>
      </c>
      <c r="DG334" s="194" t="str">
        <f>IF(INDEX(tab_MinKomp[PPAP/PSW],MATCH($B333,tab_MinKomp[[Stanowisko / Position ]:[Stanowisko / Position ]],0))="n/a","n/a",DG333-INDEX(tab_MinKomp[PPAP/PSW],MATCH($B333,tab_MinKomp[[Stanowisko / Position ]:[Stanowisko / Position ]],0)))</f>
        <v>n/a</v>
      </c>
      <c r="DH334" s="194" t="str">
        <f>IF(INDEX(tab_MinKomp[SUPPLIER MANAGEMENT],MATCH($B333,tab_MinKomp[[Stanowisko / Position ]:[Stanowisko / Position ]],0))="n/a","n/a",DH333-INDEX(tab_MinKomp[SUPPLIER MANAGEMENT],MATCH($B333,tab_MinKomp[[Stanowisko / Position ]:[Stanowisko / Position ]],0)))</f>
        <v>n/a</v>
      </c>
      <c r="DI334" s="194" t="str">
        <f>IF(INDEX(tab_MinKomp[OBSŁUGA PORTALI KLIENTA / Kundenportale],MATCH($B333,tab_MinKomp[[Stanowisko / Position ]:[Stanowisko / Position ]],0))="n/a","n/a",DI333-INDEX(tab_MinKomp[OBSŁUGA PORTALI KLIENTA / Kundenportale],MATCH($B333,tab_MinKomp[[Stanowisko / Position ]:[Stanowisko / Position ]],0)))</f>
        <v>n/a</v>
      </c>
      <c r="DJ334" s="194" t="str">
        <f>IF(INDEX(tab_MinKomp[Obsługa systemu BABTECQ / BABTECQ System],MATCH($B333,tab_MinKomp[[Stanowisko / Position ]:[Stanowisko / Position ]],0))="n/a","n/a",DJ333-INDEX(tab_MinKomp[Obsługa systemu BABTECQ / BABTECQ System],MATCH($B333,tab_MinKomp[[Stanowisko / Position ]:[Stanowisko / Position ]],0)))</f>
        <v>n/a</v>
      </c>
      <c r="DK334" s="194" t="str">
        <f>IF(INDEX(tab_MinKomp[Rysunek techniczny / technische Zeichnung],MATCH($B333,tab_MinKomp[[Stanowisko / Position ]:[Stanowisko / Position ]],0))="n/a","n/a",DK333-INDEX(tab_MinKomp[Rysunek techniczny / technische Zeichnung],MATCH($B333,tab_MinKomp[[Stanowisko / Position ]:[Stanowisko / Position ]],0)))</f>
        <v>n/a</v>
      </c>
      <c r="DL334" s="194" t="str">
        <f>IF(INDEX(tab_MinKomp[Kalibracja / Kalibrierung],MATCH($B333,tab_MinKomp[[Stanowisko / Position ]:[Stanowisko / Position ]],0))="n/a","n/a",DL333-INDEX(tab_MinKomp[Kalibracja / Kalibrierung],MATCH($B333,tab_MinKomp[[Stanowisko / Position ]:[Stanowisko / Position ]],0)))</f>
        <v>n/a</v>
      </c>
      <c r="DM334" s="194" t="str">
        <f>IF(INDEX(tab_MinKomp[Rekwalifikacja / Requalifizierung],MATCH($B333,tab_MinKomp[[Stanowisko / Position ]:[Stanowisko / Position ]],0))="n/a","n/a",DM333-INDEX(tab_MinKomp[Rekwalifikacja / Requalifizierung],MATCH($B333,tab_MinKomp[[Stanowisko / Position ]:[Stanowisko / Position ]],0)))</f>
        <v>n/a</v>
      </c>
      <c r="DN334" s="190" t="str">
        <f>IF(INDEX(tab_MinKomp[Testy czystości / Reinheitstests],MATCH($B333,tab_MinKomp[[Stanowisko / Position ]:[Stanowisko / Position ]],0))="n/a","n/a",DN333-INDEX(tab_MinKomp[Testy czystości / Reinheitstests],MATCH($B333,tab_MinKomp[[Stanowisko / Position ]:[Stanowisko / Position ]],0)))</f>
        <v>n/a</v>
      </c>
      <c r="DO334" s="190" t="str">
        <f>IF(INDEX(tab_MinKomp[Testy czystości / Reinheitstests],MATCH($B333,tab_MinKomp[[Stanowisko / Position ]:[Stanowisko / Position ]],0))="n/a","n/a",DO333-INDEX(tab_MinKomp[Testy czystości / Reinheitstests],MATCH($B333,tab_MinKomp[[Stanowisko / Position ]:[Stanowisko / Position ]],0)))</f>
        <v>n/a</v>
      </c>
      <c r="DP334" s="190" t="str">
        <f>IF(INDEX(tab_MinKomp[Testy czystości / Reinheitstests],MATCH($B333,tab_MinKomp[[Stanowisko / Position ]:[Stanowisko / Position ]],0))="n/a","n/a",DP333-INDEX(tab_MinKomp[Testy czystości / Reinheitstests],MATCH($B333,tab_MinKomp[[Stanowisko / Position ]:[Stanowisko / Position ]],0)))</f>
        <v>n/a</v>
      </c>
      <c r="DQ334" s="190" t="str">
        <f>IF(INDEX(tab_MinKomp[Testy czystości / Reinheitstests],MATCH($B333,tab_MinKomp[[Stanowisko / Position ]:[Stanowisko / Position ]],0))="n/a","n/a",DQ333-INDEX(tab_MinKomp[Testy czystości / Reinheitstests],MATCH($B333,tab_MinKomp[[Stanowisko / Position ]:[Stanowisko / Position ]],0)))</f>
        <v>n/a</v>
      </c>
      <c r="DR334" s="190" t="str">
        <f>IF(INDEX(tab_MinKomp[Testy czystości / Reinheitstests],MATCH($B333,tab_MinKomp[[Stanowisko / Position ]:[Stanowisko / Position ]],0))="n/a","n/a",DR333-INDEX(tab_MinKomp[Testy czystości / Reinheitstests],MATCH($B333,tab_MinKomp[[Stanowisko / Position ]:[Stanowisko / Position ]],0)))</f>
        <v>n/a</v>
      </c>
      <c r="DS334" s="190" t="str">
        <f>IF(INDEX(tab_MinKomp[Testy czystości / Reinheitstests],MATCH($B333,tab_MinKomp[[Stanowisko / Position ]:[Stanowisko / Position ]],0))="n/a","n/a",DS333-INDEX(tab_MinKomp[Testy czystości / Reinheitstests],MATCH($B333,tab_MinKomp[[Stanowisko / Position ]:[Stanowisko / Position ]],0)))</f>
        <v>n/a</v>
      </c>
      <c r="DT334" s="194" t="str">
        <f>IF(INDEX(tab_MinKomp[SUPPLIER MANAGEMENT],MATCH($B333,tab_MinKomp[[Stanowisko / Position ]:[Stanowisko / Position ]],0))="n/a","n/a",DT333-INDEX(tab_MinKomp[SUPPLIER MANAGEMENT],MATCH($B333,tab_MinKomp[[Stanowisko / Position ]:[Stanowisko / Position ]],0)))</f>
        <v>n/a</v>
      </c>
      <c r="DU334" s="190" t="str">
        <f>IF(INDEX(tab_MinKomp[Testy czystości / Reinheitstests],MATCH($B333,tab_MinKomp[[Stanowisko / Position ]:[Stanowisko / Position ]],0))="n/a","n/a",DU333-INDEX(tab_MinKomp[Testy czystości / Reinheitstests],MATCH($B333,tab_MinKomp[[Stanowisko / Position ]:[Stanowisko / Position ]],0)))</f>
        <v>n/a</v>
      </c>
      <c r="DV334" s="190" t="str">
        <f>IF(INDEX(tab_MinKomp[Testy czystości / Reinheitstests],MATCH($B333,tab_MinKomp[[Stanowisko / Position ]:[Stanowisko / Position ]],0))="n/a","n/a",DV333-INDEX(tab_MinKomp[Testy czystości / Reinheitstests],MATCH($B333,tab_MinKomp[[Stanowisko / Position ]:[Stanowisko / Position ]],0)))</f>
        <v>n/a</v>
      </c>
      <c r="DW334" s="190" t="str">
        <f>IF(INDEX(tab_MinKomp[Testy czystości / Reinheitstests],MATCH($B333,tab_MinKomp[[Stanowisko / Position ]:[Stanowisko / Position ]],0))="n/a","n/a",DW333-INDEX(tab_MinKomp[Testy czystości / Reinheitstests],MATCH($B333,tab_MinKomp[[Stanowisko / Position ]:[Stanowisko / Position ]],0)))</f>
        <v>n/a</v>
      </c>
      <c r="DX334" s="190" t="str">
        <f>IF(INDEX(tab_MinKomp[Testy czystości / Reinheitstests],MATCH($B333,tab_MinKomp[[Stanowisko / Position ]:[Stanowisko / Position ]],0))="n/a","n/a",DX333-INDEX(tab_MinKomp[Testy czystości / Reinheitstests],MATCH($B333,tab_MinKomp[[Stanowisko / Position ]:[Stanowisko / Position ]],0)))</f>
        <v>n/a</v>
      </c>
      <c r="DY334" s="190" t="str">
        <f>IF(INDEX(tab_MinKomp[Testy czystości / Reinheitstests],MATCH($B333,tab_MinKomp[[Stanowisko / Position ]:[Stanowisko / Position ]],0))="n/a","n/a",DY333-INDEX(tab_MinKomp[Testy czystości / Reinheitstests],MATCH($B333,tab_MinKomp[[Stanowisko / Position ]:[Stanowisko / Position ]],0)))</f>
        <v>n/a</v>
      </c>
      <c r="DZ334" s="190" t="str">
        <f>IF(INDEX(tab_MinKomp[Testy czystości / Reinheitstests],MATCH($B333,tab_MinKomp[[Stanowisko / Position ]:[Stanowisko / Position ]],0))="n/a","n/a",DZ333-INDEX(tab_MinKomp[Testy czystości / Reinheitstests],MATCH($B333,tab_MinKomp[[Stanowisko / Position ]:[Stanowisko / Position ]],0)))</f>
        <v>n/a</v>
      </c>
      <c r="EA334" s="194" t="str">
        <f>IF(INDEX(tab_MinKomp[SUPPLIER MANAGEMENT],MATCH($B333,tab_MinKomp[[Stanowisko / Position ]:[Stanowisko / Position ]],0))="n/a","n/a",EA333-INDEX(tab_MinKomp[SUPPLIER MANAGEMENT],MATCH($B333,tab_MinKomp[[Stanowisko / Position ]:[Stanowisko / Position ]],0)))</f>
        <v>n/a</v>
      </c>
      <c r="EB334" s="190" t="str">
        <f>IF(INDEX(tab_MinKomp[Testy czystości / Reinheitstests],MATCH($B333,tab_MinKomp[[Stanowisko / Position ]:[Stanowisko / Position ]],0))="n/a","n/a",EB333-INDEX(tab_MinKomp[Testy czystości / Reinheitstests],MATCH($B333,tab_MinKomp[[Stanowisko / Position ]:[Stanowisko / Position ]],0)))</f>
        <v>n/a</v>
      </c>
      <c r="EC334" s="190" t="str">
        <f>IF(INDEX(tab_MinKomp[Testy czystości / Reinheitstests],MATCH($B333,tab_MinKomp[[Stanowisko / Position ]:[Stanowisko / Position ]],0))="n/a","n/a",EC333-INDEX(tab_MinKomp[Testy czystości / Reinheitstests],MATCH($B333,tab_MinKomp[[Stanowisko / Position ]:[Stanowisko / Position ]],0)))</f>
        <v>n/a</v>
      </c>
      <c r="ED334" s="190" t="str">
        <f>IF(INDEX(tab_MinKomp[Testy czystości / Reinheitstests],MATCH($B333,tab_MinKomp[[Stanowisko / Position ]:[Stanowisko / Position ]],0))="n/a","n/a",ED333-INDEX(tab_MinKomp[Testy czystości / Reinheitstests],MATCH($B333,tab_MinKomp[[Stanowisko / Position ]:[Stanowisko / Position ]],0)))</f>
        <v>n/a</v>
      </c>
      <c r="EE334" s="190" t="str">
        <f>IF(INDEX(tab_MinKomp[Testy czystości / Reinheitstests],MATCH($B333,tab_MinKomp[[Stanowisko / Position ]:[Stanowisko / Position ]],0))="n/a","n/a",EE333-INDEX(tab_MinKomp[Testy czystości / Reinheitstests],MATCH($B333,tab_MinKomp[[Stanowisko / Position ]:[Stanowisko / Position ]],0)))</f>
        <v>n/a</v>
      </c>
      <c r="EF334" s="190" t="str">
        <f>IF(INDEX(tab_MinKomp[Testy czystości / Reinheitstests],MATCH($B333,tab_MinKomp[[Stanowisko / Position ]:[Stanowisko / Position ]],0))="n/a","n/a",EF333-INDEX(tab_MinKomp[Testy czystości / Reinheitstests],MATCH($B333,tab_MinKomp[[Stanowisko / Position ]:[Stanowisko / Position ]],0)))</f>
        <v>n/a</v>
      </c>
      <c r="EG334" s="190" t="str">
        <f>IF(INDEX(tab_MinKomp[Testy czystości / Reinheitstests],MATCH($B333,tab_MinKomp[[Stanowisko / Position ]:[Stanowisko / Position ]],0))="n/a","n/a",EG333-INDEX(tab_MinKomp[Testy czystości / Reinheitstests],MATCH($B333,tab_MinKomp[[Stanowisko / Position ]:[Stanowisko / Position ]],0)))</f>
        <v>n/a</v>
      </c>
      <c r="EH334" s="190" t="str">
        <f>IF(INDEX(tab_MinKomp[Testy czystości / Reinheitstests],MATCH($B333,tab_MinKomp[[Stanowisko / Position ]:[Stanowisko / Position ]],0))="n/a","n/a",EH333-INDEX(tab_MinKomp[Testy czystości / Reinheitstests],MATCH($B333,tab_MinKomp[[Stanowisko / Position ]:[Stanowisko / Position ]],0)))</f>
        <v>n/a</v>
      </c>
      <c r="EI334" s="190" t="str">
        <f>IF(INDEX(tab_MinKomp[Testy czystości / Reinheitstests],MATCH($B333,tab_MinKomp[[Stanowisko / Position ]:[Stanowisko / Position ]],0))="n/a","n/a",EI333-INDEX(tab_MinKomp[Testy czystości / Reinheitstests],MATCH($B333,tab_MinKomp[[Stanowisko / Position ]:[Stanowisko / Position ]],0)))</f>
        <v>n/a</v>
      </c>
      <c r="EJ334" s="190" t="str">
        <f>IF(INDEX(tab_MinKomp[Testy czystości / Reinheitstests],MATCH($B333,tab_MinKomp[[Stanowisko / Position ]:[Stanowisko / Position ]],0))="n/a","n/a",EJ333-INDEX(tab_MinKomp[Testy czystości / Reinheitstests],MATCH($B333,tab_MinKomp[[Stanowisko / Position ]:[Stanowisko / Position ]],0)))</f>
        <v>n/a</v>
      </c>
      <c r="EK334" s="190" t="str">
        <f>IF(INDEX(tab_MinKomp[Testy czystości / Reinheitstests],MATCH($B333,tab_MinKomp[[Stanowisko / Position ]:[Stanowisko / Position ]],0))="n/a","n/a",EK333-INDEX(tab_MinKomp[Testy czystości / Reinheitstests],MATCH($B333,tab_MinKomp[[Stanowisko / Position ]:[Stanowisko / Position ]],0)))</f>
        <v>n/a</v>
      </c>
      <c r="EL334" s="190" t="str">
        <f>IF(INDEX(tab_MinKomp[Testy czystości / Reinheitstests],MATCH($B333,tab_MinKomp[[Stanowisko / Position ]:[Stanowisko / Position ]],0))="n/a","n/a",EL333-INDEX(tab_MinKomp[Testy czystości / Reinheitstests],MATCH($B333,tab_MinKomp[[Stanowisko / Position ]:[Stanowisko / Position ]],0)))</f>
        <v>n/a</v>
      </c>
      <c r="EM334" s="190" t="str">
        <f>IF(INDEX(tab_MinKomp[Testy czystości / Reinheitstests],MATCH($B333,tab_MinKomp[[Stanowisko / Position ]:[Stanowisko / Position ]],0))="n/a","n/a",EM333-INDEX(tab_MinKomp[Testy czystości / Reinheitstests],MATCH($B333,tab_MinKomp[[Stanowisko / Position ]:[Stanowisko / Position ]],0)))</f>
        <v>n/a</v>
      </c>
      <c r="EN334" s="190" t="str">
        <f>IF(INDEX(tab_MinKomp[Testy czystości / Reinheitstests],MATCH($B333,tab_MinKomp[[Stanowisko / Position ]:[Stanowisko / Position ]],0))="n/a","n/a",EN333-INDEX(tab_MinKomp[Testy czystości / Reinheitstests],MATCH($B333,tab_MinKomp[[Stanowisko / Position ]:[Stanowisko / Position ]],0)))</f>
        <v>n/a</v>
      </c>
      <c r="EO334" s="194" t="str">
        <f>IF(INDEX(tab_MinKomp[Konserwacja Rep],MATCH($B333,tab_MinKomp[[Stanowisko / Position ]:[Stanowisko / Position ]],0))="n/a","n/a",EO333-INDEX(tab_MinKomp[Konserwacja Rep],MATCH($B333,tab_MinKomp[[Stanowisko / Position ]:[Stanowisko / Position ]],0)))</f>
        <v>n/a</v>
      </c>
      <c r="EP334" s="194" t="str">
        <f>IF(INDEX(tab_MinKomp[[Konserwacja Engel ]],MATCH($B333,tab_MinKomp[[Stanowisko / Position ]:[Stanowisko / Position ]],0))="n/a","n/a",EP333-INDEX(tab_MinKomp[[Konserwacja Engel ]],MATCH($B333,tab_MinKomp[[Stanowisko / Position ]:[Stanowisko / Position ]],0)))</f>
        <v>n/a</v>
      </c>
      <c r="EQ334" s="194" t="str">
        <f>IF(INDEX(tab_MinKomp[Konserwacja B 50],MATCH($B333,tab_MinKomp[[Stanowisko / Position ]:[Stanowisko / Position ]],0))="n/a","n/a",EQ333-INDEX(tab_MinKomp[Konserwacja B 50],MATCH($B333,tab_MinKomp[[Stanowisko / Position ]:[Stanowisko / Position ]],0)))</f>
        <v>n/a</v>
      </c>
      <c r="ER334" s="194" t="str">
        <f>IF(INDEX(tab_MinKomp[[Konserwacja EOL ]],MATCH($B333,tab_MinKomp[[Stanowisko / Position ]:[Stanowisko / Position ]],0))="n/a","n/a",ER333-INDEX(tab_MinKomp[[Konserwacja EOL ]],MATCH($B333,tab_MinKomp[[Stanowisko / Position ]:[Stanowisko / Position ]],0)))</f>
        <v>n/a</v>
      </c>
      <c r="ES334" s="194" t="str">
        <f>IF(INDEX(tab_MinKomp[Konserwacja Branson],MATCH($B333,tab_MinKomp[[Stanowisko / Position ]:[Stanowisko / Position ]],0))="n/a","n/a",ES333-INDEX(tab_MinKomp[Konserwacja Branson],MATCH($B333,tab_MinKomp[[Stanowisko / Position ]:[Stanowisko / Position ]],0)))</f>
        <v>n/a</v>
      </c>
      <c r="ET334" s="194" t="str">
        <f>IF(INDEX(tab_MinKomp[Konserwacja coolery],MATCH($B333,tab_MinKomp[[Stanowisko / Position ]:[Stanowisko / Position ]],0))="n/a","n/a",ET333-INDEX(tab_MinKomp[Konserwacja coolery],MATCH($B333,tab_MinKomp[[Stanowisko / Position ]:[Stanowisko / Position ]],0)))</f>
        <v>n/a</v>
      </c>
      <c r="EU334" s="194" t="str">
        <f>IF(INDEX(tab_MinKomp[Konserwacja piecy],MATCH($B333,tab_MinKomp[[Stanowisko / Position ]:[Stanowisko / Position ]],0))="n/a","n/a",EU333-INDEX(tab_MinKomp[Konserwacja piecy],MATCH($B333,tab_MinKomp[[Stanowisko / Position ]:[Stanowisko / Position ]],0)))</f>
        <v>n/a</v>
      </c>
      <c r="EV334" s="194" t="str">
        <f>IF(INDEX(tab_MinKomp[Rysunek techniczny- czytanie],MATCH($B333,tab_MinKomp[[Stanowisko / Position ]:[Stanowisko / Position ]],0))="n/a","n/a",EV333-INDEX(tab_MinKomp[Rysunek techniczny- czytanie],MATCH($B333,tab_MinKomp[[Stanowisko / Position ]:[Stanowisko / Position ]],0)))</f>
        <v>n/a</v>
      </c>
      <c r="EW334" s="194" t="str">
        <f>IF(INDEX(tab_MinKomp[Elektryka],MATCH($B333,tab_MinKomp[[Stanowisko / Position ]:[Stanowisko / Position ]],0))="n/a","n/a",EW333-INDEX(tab_MinKomp[Elektryka],MATCH($B333,tab_MinKomp[[Stanowisko / Position ]:[Stanowisko / Position ]],0)))</f>
        <v>n/a</v>
      </c>
      <c r="EX334" s="194" t="str">
        <f>IF(INDEX(tab_MinKomp[Pneumatyka],MATCH($B333,tab_MinKomp[[Stanowisko / Position ]:[Stanowisko / Position ]],0))="n/a","n/a",EX333-INDEX(tab_MinKomp[Pneumatyka],MATCH($B333,tab_MinKomp[[Stanowisko / Position ]:[Stanowisko / Position ]],0)))</f>
        <v>n/a</v>
      </c>
      <c r="EY334" s="194" t="str">
        <f>IF(INDEX(tab_MinKomp[[Hydraulika ]],MATCH($B333,tab_MinKomp[[Stanowisko / Position ]:[Stanowisko / Position ]],0))="n/a","n/a",EY333-INDEX(tab_MinKomp[[Hydraulika ]],MATCH($B333,tab_MinKomp[[Stanowisko / Position ]:[Stanowisko / Position ]],0)))</f>
        <v>n/a</v>
      </c>
      <c r="EZ334" s="194" t="str">
        <f>IF(INDEX(tab_MinKomp[Podciśnienie],MATCH($B333,tab_MinKomp[[Stanowisko / Position ]:[Stanowisko / Position ]],0))="n/a","n/a",EZ333-INDEX(tab_MinKomp[Podciśnienie],MATCH($B333,tab_MinKomp[[Stanowisko / Position ]:[Stanowisko / Position ]],0)))</f>
        <v>n/a</v>
      </c>
      <c r="FA334" s="194" t="str">
        <f>IF(INDEX(tab_MinKomp[Usuwanie awarii],MATCH($B333,tab_MinKomp[[Stanowisko / Position ]:[Stanowisko / Position ]],0))="n/a","n/a",FA333-INDEX(tab_MinKomp[Usuwanie awarii],MATCH($B333,tab_MinKomp[[Stanowisko / Position ]:[Stanowisko / Position ]],0)))</f>
        <v>n/a</v>
      </c>
      <c r="FB334" s="194" t="str">
        <f>IF(INDEX(tab_MinKomp[Obsługa robotów],MATCH($B333,tab_MinKomp[[Stanowisko / Position ]:[Stanowisko / Position ]],0))="n/a","n/a",FB333-INDEX(tab_MinKomp[Obsługa robotów],MATCH($B333,tab_MinKomp[[Stanowisko / Position ]:[Stanowisko / Position ]],0)))</f>
        <v>n/a</v>
      </c>
      <c r="FC334" s="194" t="str">
        <f>IF(INDEX(tab_MinKomp[Obsługa sterowania maszyny],MATCH($B333,tab_MinKomp[[Stanowisko / Position ]:[Stanowisko / Position ]],0))="n/a","n/a",FC333-INDEX(tab_MinKomp[Obsługa sterowania maszyny],MATCH($B333,tab_MinKomp[[Stanowisko / Position ]:[Stanowisko / Position ]],0)))</f>
        <v>n/a</v>
      </c>
      <c r="FD334" s="194" t="str">
        <f>IF(INDEX(tab_MinKomp[Usuwanie przyczyn żródłowych],MATCH($B333,tab_MinKomp[[Stanowisko / Position ]:[Stanowisko / Position ]],0))="n/a","n/a",FD333-INDEX(tab_MinKomp[Usuwanie przyczyn żródłowych],MATCH($B333,tab_MinKomp[[Stanowisko / Position ]:[Stanowisko / Position ]],0)))</f>
        <v>n/a</v>
      </c>
      <c r="FE334" s="194" t="str">
        <f>IF(INDEX(tab_MinKomp[Cmms stosowanie],MATCH($B333,tab_MinKomp[[Stanowisko / Position ]:[Stanowisko / Position ]],0))="n/a","n/a",FE333-INDEX(tab_MinKomp[Cmms stosowanie],MATCH($B333,tab_MinKomp[[Stanowisko / Position ]:[Stanowisko / Position ]],0)))</f>
        <v>n/a</v>
      </c>
      <c r="FF334" s="190" t="str">
        <f>IF(INDEX(tab_MinKomp[Testy czystości / Reinheitstests],MATCH($B333,tab_MinKomp[[Stanowisko / Position ]:[Stanowisko / Position ]],0))="n/a","n/a",FF333-INDEX(tab_MinKomp[Testy czystości / Reinheitstests],MATCH($B333,tab_MinKomp[[Stanowisko / Position ]:[Stanowisko / Position ]],0)))</f>
        <v>n/a</v>
      </c>
      <c r="FG334" s="194" t="str">
        <f>IF(INDEX(tab_MinKomp[Czyszczenie form plastikowych],MATCH($B333,tab_MinKomp[[Stanowisko / Position ]:[Stanowisko / Position ]],0))="n/a","n/a",FG333-INDEX(tab_MinKomp[Czyszczenie form plastikowych],MATCH($B333,tab_MinKomp[[Stanowisko / Position ]:[Stanowisko / Position ]],0)))</f>
        <v>n/a</v>
      </c>
      <c r="FH334" s="194" t="str">
        <f>IF(INDEX(tab_MinKomp[Wymiana form plastik],MATCH($B333,tab_MinKomp[[Stanowisko / Position ]:[Stanowisko / Position ]],0))="n/a","n/a",FH333-INDEX(tab_MinKomp[Wymiana form plastik],MATCH($B333,tab_MinKomp[[Stanowisko / Position ]:[Stanowisko / Position ]],0)))</f>
        <v>n/a</v>
      </c>
      <c r="FI334" s="194" t="str">
        <f>IF(INDEX(tab_MinKomp[Wymiana form guma],MATCH($B333,tab_MinKomp[[Stanowisko / Position ]:[Stanowisko / Position ]],0))="n/a","n/a",FI333-INDEX(tab_MinKomp[Wymiana form guma],MATCH($B333,tab_MinKomp[[Stanowisko / Position ]:[Stanowisko / Position ]],0)))</f>
        <v>n/a</v>
      </c>
      <c r="FJ334" s="194" t="str">
        <f>IF(INDEX(tab_MinKomp[Konserwacja KK],MATCH($B333,tab_MinKomp[[Stanowisko / Position ]:[Stanowisko / Position ]],0))="n/a","n/a",FJ333-INDEX(tab_MinKomp[Konserwacja KK],MATCH($B333,tab_MinKomp[[Stanowisko / Position ]:[Stanowisko / Position ]],0)))</f>
        <v>n/a</v>
      </c>
      <c r="FK334" s="194" t="str">
        <f>IF(INDEX(tab_MinKomp[Konserwacja form guma],MATCH($B333,tab_MinKomp[[Stanowisko / Position ]:[Stanowisko / Position ]],0))="n/a","n/a",FK333-INDEX(tab_MinKomp[Konserwacja form guma],MATCH($B333,tab_MinKomp[[Stanowisko / Position ]:[Stanowisko / Position ]],0)))</f>
        <v>n/a</v>
      </c>
      <c r="FL334" s="194" t="str">
        <f>IF(INDEX(tab_MinKomp[Konserwacja form plastiki],MATCH($B333,tab_MinKomp[[Stanowisko / Position ]:[Stanowisko / Position ]],0))="n/a","n/a",FL333-INDEX(tab_MinKomp[Konserwacja form plastiki],MATCH($B333,tab_MinKomp[[Stanowisko / Position ]:[Stanowisko / Position ]],0)))</f>
        <v>n/a</v>
      </c>
      <c r="FM334" s="194" t="str">
        <f>IF(INDEX(tab_MinKomp[Konserwacja Gorącego Kanału],MATCH($B333,tab_MinKomp[[Stanowisko / Position ]:[Stanowisko / Position ]],0))="n/a","n/a",FM333-INDEX(tab_MinKomp[Konserwacja Gorącego Kanału],MATCH($B333,tab_MinKomp[[Stanowisko / Position ]:[Stanowisko / Position ]],0)))</f>
        <v>n/a</v>
      </c>
      <c r="FN334" s="194" t="str">
        <f>IF(INDEX(tab_MinKomp[MS Office (Excel)],MATCH($B333,tab_MinKomp[[Stanowisko / Position ]:[Stanowisko / Position ]],0))="n/a","n/a",FN333-INDEX(tab_MinKomp[MS Office (Excel)],MATCH($B333,tab_MinKomp[[Stanowisko / Position ]:[Stanowisko / Position ]],0)))</f>
        <v>n/a</v>
      </c>
      <c r="FO334" s="194" t="str">
        <f>IF(INDEX(tab_MinKomp[MS Office (Word)],MATCH($B333,tab_MinKomp[[Stanowisko / Position ]:[Stanowisko / Position ]],0))="n/a","n/a",FO333-INDEX(tab_MinKomp[MS Office (Word)],MATCH($B333,tab_MinKomp[[Stanowisko / Position ]:[Stanowisko / Position ]],0)))</f>
        <v>n/a</v>
      </c>
      <c r="FP334" s="194" t="str">
        <f>IF(INDEX(tab_MinKomp[MS Office (Power Point)],MATCH($B333,tab_MinKomp[[Stanowisko / Position ]:[Stanowisko / Position ]],0))="n/a","n/a",FP333-INDEX(tab_MinKomp[MS Office (Power Point)],MATCH($B333,tab_MinKomp[[Stanowisko / Position ]:[Stanowisko / Position ]],0)))</f>
        <v>n/a</v>
      </c>
      <c r="FQ334" s="196" t="str">
        <f>IF(INDEX(tab_MinKomp[Język angielski / Englisch],MATCH($B333,tab_MinKomp[[Stanowisko / Position ]:[Stanowisko / Position ]],0))="n/a","n/a",FQ333-INDEX(tab_MinKomp[Język angielski / Englisch],MATCH($B333,tab_MinKomp[[Stanowisko / Position ]:[Stanowisko / Position ]],0)))</f>
        <v>n/a</v>
      </c>
      <c r="FR334" s="196" t="str">
        <f>IF(INDEX(tab_MinKomp[Język niemiecki / Deutsch],MATCH($B333,tab_MinKomp[[Stanowisko / Position ]:[Stanowisko / Position ]],0))="n/a","n/a",FR333-INDEX(tab_MinKomp[Język niemiecki / Deutsch],MATCH($B333,tab_MinKomp[[Stanowisko / Position ]:[Stanowisko / Position ]],0)))</f>
        <v>n/a</v>
      </c>
      <c r="FS334" s="194">
        <f>IF(INDEX(tab_MinKomp[Zarządzanie dokumentacją procesową / Process dokumentation management],MATCH($B333,tab_MinKomp[[Stanowisko / Position ]:[Stanowisko / Position ]],0))="n/a","n/a",FS333-INDEX(tab_MinKomp[Zarządzanie dokumentacją procesową / Process dokumentation management],MATCH($B333,tab_MinKomp[[Stanowisko / Position ]:[Stanowisko / Position ]],0)))</f>
        <v>0</v>
      </c>
      <c r="FT334" s="194">
        <f>IF(INDEX(tab_MinKomp[Znajomość procesów z obszaru / Kenntiss der prozesse in dem Bereich],MATCH($B333,tab_MinKomp[[Stanowisko / Position ]:[Stanowisko / Position ]],0))="n/a","n/a",FT333-INDEX(tab_MinKomp[Znajomość procesów z obszaru / Kenntiss der prozesse in dem Bereich],MATCH($B333,tab_MinKomp[[Stanowisko / Position ]:[Stanowisko / Position ]],0)))</f>
        <v>0</v>
      </c>
      <c r="FU334" s="194">
        <f>IF(INDEX(tab_MinKomp[optymalizacja procesów / Prozessoptymalisierung],MATCH($B333,tab_MinKomp[[Stanowisko / Position ]:[Stanowisko / Position ]],0))="n/a","n/a",FU333-INDEX(tab_MinKomp[optymalizacja procesów / Prozessoptymalisierung],MATCH($B333,tab_MinKomp[[Stanowisko / Position ]:[Stanowisko / Position ]],0)))</f>
        <v>0</v>
      </c>
      <c r="FV334" s="194">
        <f>IF(INDEX(tab_MinKomp[Umiejętności szkoleniowe / Trainingsfähigkeiten],MATCH($B333,tab_MinKomp[[Stanowisko / Position ]:[Stanowisko / Position ]],0))="n/a","n/a",FV333-INDEX(tab_MinKomp[Umiejętności szkoleniowe / Trainingsfähigkeiten],MATCH($B333,tab_MinKomp[[Stanowisko / Position ]:[Stanowisko / Position ]],0)))</f>
        <v>0</v>
      </c>
      <c r="FW334" s="194">
        <f>IF(INDEX(tab_MinKomp[Analityczne myślenie, podejście / Analitysches Denken, Einstellung],MATCH($B333,tab_MinKomp[[Stanowisko / Position ]:[Stanowisko / Position ]],0))="n/a","n/a",FW333-INDEX(tab_MinKomp[Analityczne myślenie, podejście / Analitysches Denken, Einstellung],MATCH($B333,tab_MinKomp[[Stanowisko / Position ]:[Stanowisko / Position ]],0)))</f>
        <v>0</v>
      </c>
      <c r="FX334" s="194">
        <f>IF(INDEX(tab_MinKomp[Dokładność, precyzja w dzialaniu / Genauigkeit, Präzision in die Arbeit],MATCH($B333,tab_MinKomp[[Stanowisko / Position ]:[Stanowisko / Position ]],0))="n/a","n/a",FX333-INDEX(tab_MinKomp[Dokładność, precyzja w dzialaniu / Genauigkeit, Präzision in die Arbeit],MATCH($B333,tab_MinKomp[[Stanowisko / Position ]:[Stanowisko / Position ]],0)))</f>
        <v>0</v>
      </c>
      <c r="FY334" s="194">
        <f>IF(INDEX(tab_MinKomp[Dyspozycyjność / Verfügbarkeit],MATCH($B333,tab_MinKomp[[Stanowisko / Position ]:[Stanowisko / Position ]],0))="n/a","n/a",FY333-INDEX(tab_MinKomp[Dyspozycyjność / Verfügbarkeit],MATCH($B333,tab_MinKomp[[Stanowisko / Position ]:[Stanowisko / Position ]],0)))</f>
        <v>0</v>
      </c>
      <c r="FZ334" s="194">
        <f>IF(INDEX(tab_MinKomp[Zaangażowanie / 
Engagement],MATCH($B333,tab_MinKomp[[Stanowisko / Position ]:[Stanowisko / Position ]],0))="n/a","n/a",FZ333-INDEX(tab_MinKomp[Zaangażowanie / 
Engagement],MATCH($B333,tab_MinKomp[[Stanowisko / Position ]:[Stanowisko / Position ]],0)))</f>
        <v>0</v>
      </c>
      <c r="GA334" s="194" t="str">
        <f>IF(INDEX(tab_MinKomp[Konserwacja form guma],MATCH($B333,tab_MinKomp[[Stanowisko / Position ]:[Stanowisko / Position ]],0))="n/a","n/a",GA333-INDEX(tab_MinKomp[Konserwacja form guma],MATCH($B333,tab_MinKomp[[Stanowisko / Position ]:[Stanowisko / Position ]],0)))</f>
        <v>n/a</v>
      </c>
      <c r="GB334" s="194" t="str">
        <f>IF(INDEX(tab_MinKomp[Konserwacja form plastiki],MATCH($B333,tab_MinKomp[[Stanowisko / Position ]:[Stanowisko / Position ]],0))="n/a","n/a",GB333-INDEX(tab_MinKomp[Konserwacja form plastiki],MATCH($B333,tab_MinKomp[[Stanowisko / Position ]:[Stanowisko / Position ]],0)))</f>
        <v>n/a</v>
      </c>
      <c r="GC334" s="194">
        <f>IF(INDEX(tab_MinKomp[Elastyczność w działaniu],MATCH($B333,tab_MinKomp[[Stanowisko / Position ]:[Stanowisko / Position ]],0))="n/a","n/a",GC333-INDEX(tab_MinKomp[Elastyczność w działaniu],MATCH($B333,tab_MinKomp[[Stanowisko / Position ]:[Stanowisko / Position ]],0)))</f>
        <v>0</v>
      </c>
      <c r="GD334" s="194">
        <f>IF(INDEX(tab_MinKomp[Komunikatywność],MATCH($B333,tab_MinKomp[[Stanowisko / Position ]:[Stanowisko / Position ]],0))="n/a","n/a",GD333-INDEX(tab_MinKomp[Komunikatywność],MATCH($B333,tab_MinKomp[[Stanowisko / Position ]:[Stanowisko / Position ]],0)))</f>
        <v>1</v>
      </c>
      <c r="GE334" s="193" t="str">
        <f>IF(INDEX(tab_MinKomp[Motywowanie i budowanie zaangażowania zespołu],MATCH($B333,tab_MinKomp[[Stanowisko / Position ]:[Stanowisko / Position ]],0))="n/a","n/a",GE333-INDEX(tab_MinKomp[Motywowanie i budowanie zaangażowania zespołu],MATCH($B333,tab_MinKomp[[Stanowisko / Position ]:[Stanowisko / Position ]],0)))</f>
        <v>n/a</v>
      </c>
      <c r="GF334" s="186" t="s">
        <v>248</v>
      </c>
      <c r="GG334" s="186" t="s">
        <v>248</v>
      </c>
      <c r="GH334" s="186" t="s">
        <v>248</v>
      </c>
      <c r="GI334" s="186" t="s">
        <v>248</v>
      </c>
      <c r="GJ334" s="186" t="s">
        <v>248</v>
      </c>
      <c r="GK334" s="186" t="s">
        <v>248</v>
      </c>
      <c r="GL334" s="186" t="s">
        <v>248</v>
      </c>
      <c r="GM334" s="186" t="s">
        <v>248</v>
      </c>
      <c r="GN334" s="186" t="s">
        <v>248</v>
      </c>
      <c r="GO334" s="186" t="s">
        <v>248</v>
      </c>
      <c r="GP334" s="186" t="s">
        <v>248</v>
      </c>
      <c r="GQ334" s="186" t="s">
        <v>248</v>
      </c>
      <c r="GR334" s="186" t="s">
        <v>248</v>
      </c>
      <c r="GS334" s="186" t="s">
        <v>248</v>
      </c>
      <c r="GT334" s="186" t="s">
        <v>248</v>
      </c>
      <c r="GU334" s="186" t="s">
        <v>248</v>
      </c>
      <c r="GV334" s="186" t="s">
        <v>248</v>
      </c>
      <c r="GW334" s="186" t="s">
        <v>248</v>
      </c>
      <c r="GX334" s="186" t="s">
        <v>248</v>
      </c>
      <c r="GY334" s="186" t="s">
        <v>248</v>
      </c>
      <c r="GZ334" s="261" t="s">
        <v>248</v>
      </c>
      <c r="HA334" s="261" t="s">
        <v>248</v>
      </c>
      <c r="HB334" s="191">
        <f>SUM(G334:GE334)/(HB333-(SUM(G334:GE334)))</f>
        <v>0.12820512820512819</v>
      </c>
    </row>
    <row r="335" spans="1:210" ht="24.9" customHeight="1" x14ac:dyDescent="0.3">
      <c r="A335" s="105" t="s">
        <v>321</v>
      </c>
      <c r="B335" s="105" t="s">
        <v>315</v>
      </c>
      <c r="C335" s="105" t="s">
        <v>381</v>
      </c>
      <c r="D335" s="105">
        <v>1252</v>
      </c>
      <c r="E335" s="394" t="s">
        <v>553</v>
      </c>
      <c r="F335" s="185" t="s">
        <v>374</v>
      </c>
      <c r="G335" s="186">
        <v>2</v>
      </c>
      <c r="H335" s="186">
        <v>1</v>
      </c>
      <c r="I335" s="186">
        <v>2</v>
      </c>
      <c r="J335" s="186">
        <v>1</v>
      </c>
      <c r="K335" s="186">
        <v>1</v>
      </c>
      <c r="L335" s="186" t="s">
        <v>248</v>
      </c>
      <c r="M335" s="186" t="s">
        <v>248</v>
      </c>
      <c r="N335" s="186" t="s">
        <v>248</v>
      </c>
      <c r="O335" s="186">
        <v>1</v>
      </c>
      <c r="P335" s="186">
        <v>1</v>
      </c>
      <c r="Q335" s="186" t="s">
        <v>248</v>
      </c>
      <c r="R335" s="186" t="s">
        <v>248</v>
      </c>
      <c r="S335" s="186" t="s">
        <v>248</v>
      </c>
      <c r="T335" s="186" t="s">
        <v>248</v>
      </c>
      <c r="U335" s="186" t="s">
        <v>248</v>
      </c>
      <c r="V335" s="186" t="s">
        <v>248</v>
      </c>
      <c r="W335" s="186" t="s">
        <v>248</v>
      </c>
      <c r="X335" s="186" t="s">
        <v>248</v>
      </c>
      <c r="Y335" s="186" t="s">
        <v>248</v>
      </c>
      <c r="Z335" s="186" t="s">
        <v>248</v>
      </c>
      <c r="AA335" s="186" t="s">
        <v>248</v>
      </c>
      <c r="AB335" s="186" t="s">
        <v>248</v>
      </c>
      <c r="AC335" s="186" t="s">
        <v>248</v>
      </c>
      <c r="AD335" s="186" t="s">
        <v>248</v>
      </c>
      <c r="AE335" s="186" t="s">
        <v>248</v>
      </c>
      <c r="AF335" s="186" t="s">
        <v>248</v>
      </c>
      <c r="AG335" s="186" t="s">
        <v>248</v>
      </c>
      <c r="AH335" s="186" t="s">
        <v>248</v>
      </c>
      <c r="AI335" s="186" t="s">
        <v>248</v>
      </c>
      <c r="AJ335" s="186" t="s">
        <v>248</v>
      </c>
      <c r="AK335" s="186" t="s">
        <v>248</v>
      </c>
      <c r="AL335" s="186">
        <v>1</v>
      </c>
      <c r="AM335" s="186" t="s">
        <v>248</v>
      </c>
      <c r="AN335" s="186" t="s">
        <v>248</v>
      </c>
      <c r="AO335" s="186">
        <v>1</v>
      </c>
      <c r="AP335" s="186" t="s">
        <v>248</v>
      </c>
      <c r="AQ335" s="186">
        <v>1</v>
      </c>
      <c r="AR335" s="186" t="s">
        <v>248</v>
      </c>
      <c r="AS335" s="186" t="s">
        <v>248</v>
      </c>
      <c r="AT335" s="186" t="s">
        <v>248</v>
      </c>
      <c r="AU335" s="186" t="s">
        <v>248</v>
      </c>
      <c r="AV335" s="186">
        <v>2</v>
      </c>
      <c r="AW335" s="186">
        <v>1</v>
      </c>
      <c r="AX335" s="186" t="s">
        <v>248</v>
      </c>
      <c r="AY335" s="186" t="s">
        <v>248</v>
      </c>
      <c r="AZ335" s="186" t="s">
        <v>248</v>
      </c>
      <c r="BA335" s="186" t="s">
        <v>248</v>
      </c>
      <c r="BB335" s="186" t="s">
        <v>248</v>
      </c>
      <c r="BC335" s="186" t="s">
        <v>248</v>
      </c>
      <c r="BD335" s="186" t="s">
        <v>248</v>
      </c>
      <c r="BE335" s="186" t="s">
        <v>248</v>
      </c>
      <c r="BF335" s="186" t="s">
        <v>248</v>
      </c>
      <c r="BG335" s="186" t="s">
        <v>248</v>
      </c>
      <c r="BH335" s="186" t="s">
        <v>248</v>
      </c>
      <c r="BI335" s="186" t="s">
        <v>248</v>
      </c>
      <c r="BJ335" s="186" t="s">
        <v>248</v>
      </c>
      <c r="BK335" s="186" t="s">
        <v>248</v>
      </c>
      <c r="BL335" s="186" t="s">
        <v>248</v>
      </c>
      <c r="BM335" s="186" t="s">
        <v>248</v>
      </c>
      <c r="BN335" s="186" t="s">
        <v>248</v>
      </c>
      <c r="BO335" s="186" t="s">
        <v>248</v>
      </c>
      <c r="BP335" s="186" t="s">
        <v>248</v>
      </c>
      <c r="BQ335" s="186">
        <v>2</v>
      </c>
      <c r="BR335" s="186" t="s">
        <v>248</v>
      </c>
      <c r="BS335" s="186">
        <v>2</v>
      </c>
      <c r="BT335" s="186" t="s">
        <v>248</v>
      </c>
      <c r="BU335" s="186">
        <v>2</v>
      </c>
      <c r="BV335" s="186" t="s">
        <v>248</v>
      </c>
      <c r="BW335" s="186">
        <v>2</v>
      </c>
      <c r="BX335" s="186">
        <v>2</v>
      </c>
      <c r="BY335" s="186">
        <v>2</v>
      </c>
      <c r="BZ335" s="186">
        <v>2</v>
      </c>
      <c r="CA335" s="186" t="s">
        <v>248</v>
      </c>
      <c r="CB335" s="186">
        <v>1</v>
      </c>
      <c r="CC335" s="186" t="s">
        <v>248</v>
      </c>
      <c r="CD335" s="186">
        <v>2</v>
      </c>
      <c r="CE335" s="186">
        <v>1</v>
      </c>
      <c r="CF335" s="186" t="s">
        <v>248</v>
      </c>
      <c r="CG335" s="186">
        <v>1</v>
      </c>
      <c r="CH335" s="186" t="s">
        <v>248</v>
      </c>
      <c r="CI335" s="186" t="s">
        <v>248</v>
      </c>
      <c r="CJ335" s="186" t="s">
        <v>248</v>
      </c>
      <c r="CK335" s="186" t="s">
        <v>248</v>
      </c>
      <c r="CL335" s="186" t="s">
        <v>248</v>
      </c>
      <c r="CM335" s="186" t="s">
        <v>248</v>
      </c>
      <c r="CN335" s="186" t="s">
        <v>248</v>
      </c>
      <c r="CO335" s="186" t="s">
        <v>248</v>
      </c>
      <c r="CP335" s="186" t="s">
        <v>248</v>
      </c>
      <c r="CQ335" s="186" t="s">
        <v>248</v>
      </c>
      <c r="CR335" s="186" t="s">
        <v>248</v>
      </c>
      <c r="CS335" s="186" t="s">
        <v>248</v>
      </c>
      <c r="CT335" s="186" t="s">
        <v>248</v>
      </c>
      <c r="CU335" s="186" t="s">
        <v>248</v>
      </c>
      <c r="CV335" s="186" t="s">
        <v>248</v>
      </c>
      <c r="CW335" s="186">
        <v>2</v>
      </c>
      <c r="CX335" s="186" t="s">
        <v>248</v>
      </c>
      <c r="CY335" s="186" t="s">
        <v>248</v>
      </c>
      <c r="CZ335" s="186" t="s">
        <v>248</v>
      </c>
      <c r="DA335" s="186" t="s">
        <v>248</v>
      </c>
      <c r="DB335" s="186" t="s">
        <v>248</v>
      </c>
      <c r="DC335" s="186" t="s">
        <v>248</v>
      </c>
      <c r="DD335" s="186" t="s">
        <v>248</v>
      </c>
      <c r="DE335" s="186" t="s">
        <v>248</v>
      </c>
      <c r="DF335" s="186">
        <v>1</v>
      </c>
      <c r="DG335" s="186" t="s">
        <v>248</v>
      </c>
      <c r="DH335" s="186" t="s">
        <v>248</v>
      </c>
      <c r="DI335" s="186" t="s">
        <v>248</v>
      </c>
      <c r="DJ335" s="186" t="s">
        <v>248</v>
      </c>
      <c r="DK335" s="186" t="s">
        <v>248</v>
      </c>
      <c r="DL335" s="186" t="s">
        <v>248</v>
      </c>
      <c r="DM335" s="186" t="s">
        <v>248</v>
      </c>
      <c r="DN335" s="186" t="s">
        <v>248</v>
      </c>
      <c r="DO335" s="186" t="s">
        <v>248</v>
      </c>
      <c r="DP335" s="186" t="s">
        <v>248</v>
      </c>
      <c r="DQ335" s="186" t="s">
        <v>248</v>
      </c>
      <c r="DR335" s="186" t="s">
        <v>248</v>
      </c>
      <c r="DS335" s="186" t="s">
        <v>248</v>
      </c>
      <c r="DT335" s="186" t="s">
        <v>248</v>
      </c>
      <c r="DU335" s="186" t="s">
        <v>248</v>
      </c>
      <c r="DV335" s="186" t="s">
        <v>248</v>
      </c>
      <c r="DW335" s="186" t="s">
        <v>248</v>
      </c>
      <c r="DX335" s="186" t="s">
        <v>248</v>
      </c>
      <c r="DY335" s="186" t="s">
        <v>248</v>
      </c>
      <c r="DZ335" s="186" t="s">
        <v>248</v>
      </c>
      <c r="EA335" s="186" t="s">
        <v>248</v>
      </c>
      <c r="EB335" s="186" t="s">
        <v>248</v>
      </c>
      <c r="EC335" s="186" t="s">
        <v>248</v>
      </c>
      <c r="ED335" s="186" t="s">
        <v>248</v>
      </c>
      <c r="EE335" s="186" t="s">
        <v>248</v>
      </c>
      <c r="EF335" s="186" t="s">
        <v>248</v>
      </c>
      <c r="EG335" s="186" t="s">
        <v>248</v>
      </c>
      <c r="EH335" s="186" t="s">
        <v>248</v>
      </c>
      <c r="EI335" s="186" t="s">
        <v>248</v>
      </c>
      <c r="EJ335" s="186" t="s">
        <v>248</v>
      </c>
      <c r="EK335" s="186" t="s">
        <v>248</v>
      </c>
      <c r="EL335" s="184" t="s">
        <v>248</v>
      </c>
      <c r="EM335" s="184" t="s">
        <v>248</v>
      </c>
      <c r="EN335" s="184" t="s">
        <v>248</v>
      </c>
      <c r="EO335" s="186" t="s">
        <v>248</v>
      </c>
      <c r="EP335" s="186" t="s">
        <v>248</v>
      </c>
      <c r="EQ335" s="186" t="s">
        <v>248</v>
      </c>
      <c r="ER335" s="186" t="s">
        <v>248</v>
      </c>
      <c r="ES335" s="186" t="s">
        <v>248</v>
      </c>
      <c r="ET335" s="186" t="s">
        <v>248</v>
      </c>
      <c r="EU335" s="186" t="s">
        <v>248</v>
      </c>
      <c r="EV335" s="186" t="s">
        <v>248</v>
      </c>
      <c r="EW335" s="186" t="s">
        <v>248</v>
      </c>
      <c r="EX335" s="186" t="s">
        <v>248</v>
      </c>
      <c r="EY335" s="186" t="s">
        <v>248</v>
      </c>
      <c r="EZ335" s="186" t="s">
        <v>248</v>
      </c>
      <c r="FA335" s="186" t="s">
        <v>248</v>
      </c>
      <c r="FB335" s="186" t="s">
        <v>248</v>
      </c>
      <c r="FC335" s="186" t="s">
        <v>248</v>
      </c>
      <c r="FD335" s="186" t="s">
        <v>248</v>
      </c>
      <c r="FE335" s="186" t="s">
        <v>248</v>
      </c>
      <c r="FF335" s="186" t="s">
        <v>248</v>
      </c>
      <c r="FG335" s="186" t="s">
        <v>248</v>
      </c>
      <c r="FH335" s="186" t="s">
        <v>248</v>
      </c>
      <c r="FI335" s="186" t="s">
        <v>248</v>
      </c>
      <c r="FJ335" s="186" t="s">
        <v>248</v>
      </c>
      <c r="FK335" s="186" t="s">
        <v>248</v>
      </c>
      <c r="FL335" s="186" t="s">
        <v>248</v>
      </c>
      <c r="FM335" s="186" t="s">
        <v>248</v>
      </c>
      <c r="FN335" s="186" t="s">
        <v>248</v>
      </c>
      <c r="FO335" s="186" t="s">
        <v>248</v>
      </c>
      <c r="FP335" s="186" t="s">
        <v>248</v>
      </c>
      <c r="FQ335" s="187" t="s">
        <v>248</v>
      </c>
      <c r="FR335" s="187" t="s">
        <v>248</v>
      </c>
      <c r="FS335" s="186">
        <v>2</v>
      </c>
      <c r="FT335" s="186">
        <v>2</v>
      </c>
      <c r="FU335" s="186">
        <v>1</v>
      </c>
      <c r="FV335" s="186">
        <v>1</v>
      </c>
      <c r="FW335" s="186">
        <v>1</v>
      </c>
      <c r="FX335" s="186">
        <v>2</v>
      </c>
      <c r="FY335" s="186">
        <v>1</v>
      </c>
      <c r="FZ335" s="186">
        <v>2</v>
      </c>
      <c r="GA335" s="186" t="s">
        <v>248</v>
      </c>
      <c r="GB335" s="186" t="s">
        <v>248</v>
      </c>
      <c r="GC335" s="186">
        <v>1</v>
      </c>
      <c r="GD335" s="186">
        <v>1</v>
      </c>
      <c r="GE335" s="186" t="s">
        <v>248</v>
      </c>
      <c r="GF335" s="186" t="s">
        <v>248</v>
      </c>
      <c r="GG335" s="186" t="s">
        <v>248</v>
      </c>
      <c r="GH335" s="186" t="s">
        <v>248</v>
      </c>
      <c r="GI335" s="186" t="s">
        <v>248</v>
      </c>
      <c r="GJ335" s="186" t="s">
        <v>248</v>
      </c>
      <c r="GK335" s="186" t="s">
        <v>248</v>
      </c>
      <c r="GL335" s="186" t="s">
        <v>248</v>
      </c>
      <c r="GM335" s="186" t="s">
        <v>248</v>
      </c>
      <c r="GN335" s="186" t="s">
        <v>248</v>
      </c>
      <c r="GO335" s="186" t="s">
        <v>248</v>
      </c>
      <c r="GP335" s="186" t="s">
        <v>248</v>
      </c>
      <c r="GQ335" s="186" t="s">
        <v>248</v>
      </c>
      <c r="GR335" s="186" t="s">
        <v>248</v>
      </c>
      <c r="GS335" s="186" t="s">
        <v>248</v>
      </c>
      <c r="GT335" s="186" t="s">
        <v>248</v>
      </c>
      <c r="GU335" s="186" t="s">
        <v>248</v>
      </c>
      <c r="GV335" s="186" t="s">
        <v>248</v>
      </c>
      <c r="GW335" s="186" t="s">
        <v>248</v>
      </c>
      <c r="GX335" s="186" t="s">
        <v>248</v>
      </c>
      <c r="GY335" s="186" t="s">
        <v>248</v>
      </c>
      <c r="GZ335" s="261" t="s">
        <v>248</v>
      </c>
      <c r="HA335" s="261" t="s">
        <v>248</v>
      </c>
      <c r="HB335" s="188">
        <f t="shared" ref="HB335" si="242">SUM(G335:GE335)</f>
        <v>51</v>
      </c>
    </row>
    <row r="336" spans="1:210" ht="24.9" customHeight="1" thickBot="1" x14ac:dyDescent="0.35">
      <c r="A336" s="108" t="str">
        <f t="shared" ref="A336" si="243">A335</f>
        <v>Prod.-Q-5</v>
      </c>
      <c r="B336" s="108" t="str">
        <f t="shared" ref="B336" si="244">B335</f>
        <v>Pracownik Produkcji</v>
      </c>
      <c r="C336" s="108" t="str">
        <f t="shared" ref="C336" si="245">C335</f>
        <v>MJ</v>
      </c>
      <c r="D336" s="108">
        <f t="shared" ref="D336" si="246">D335</f>
        <v>1252</v>
      </c>
      <c r="E336" s="395"/>
      <c r="F336" s="189" t="s">
        <v>375</v>
      </c>
      <c r="G336" s="192">
        <f>IF(INDEX(tab_MinKomp[Przepisy BHP / BHP Vorschriften],MATCH($B335,tab_MinKomp[[Stanowisko / Position ]:[Stanowisko / Position ]],0))="n/a","n/a",G335-INDEX(tab_MinKomp[Przepisy BHP / BHP Vorschriften],MATCH($B335,tab_MinKomp[[Stanowisko / Position ]:[Stanowisko / Position ]],0)))</f>
        <v>0</v>
      </c>
      <c r="H336" s="193">
        <f>IF(INDEX(tab_MinKomp[Przepisy PPOŻ / Brandschutzbestimmungen],MATCH($B335,tab_MinKomp[[Stanowisko / Position ]:[Stanowisko / Position ]],0))="n/a","n/a",H335-INDEX(tab_MinKomp[Przepisy PPOŻ / Brandschutzbestimmungen],MATCH($B335,tab_MinKomp[[Stanowisko / Position ]:[Stanowisko / Position ]],0)))</f>
        <v>0</v>
      </c>
      <c r="I336" s="193">
        <f>IF(INDEX(tab_MinKomp[Ryzyko zawodowe na stanowiskach pracyv/ Berufliche Risiken an Arbeitsstellen],MATCH($B335,tab_MinKomp[[Stanowisko / Position ]:[Stanowisko / Position ]],0))="n/a","n/a",I335-INDEX(tab_MinKomp[Ryzyko zawodowe na stanowiskach pracyv/ Berufliche Risiken an Arbeitsstellen],MATCH($B335,tab_MinKomp[[Stanowisko / Position ]:[Stanowisko / Position ]],0)))</f>
        <v>0</v>
      </c>
      <c r="J336" s="193">
        <f>IF(INDEX(tab_MinKomp[Gospodarka substancjami niebezpiecznymi / Gefahrstoffmanagement],MATCH($B335,tab_MinKomp[[Stanowisko / Position ]:[Stanowisko / Position ]],0))="n/a","n/a",J335-INDEX(tab_MinKomp[Gospodarka substancjami niebezpiecznymi / Gefahrstoffmanagement],MATCH($B335,tab_MinKomp[[Stanowisko / Position ]:[Stanowisko / Position ]],0)))</f>
        <v>0</v>
      </c>
      <c r="K336" s="193">
        <f>IF(INDEX(tab_MinKomp[Gospodarka odpadami / Abfallwirtschaft],MATCH($B335,tab_MinKomp[[Stanowisko / Position ]:[Stanowisko / Position ]],0))="n/a","n/a",K335-INDEX(tab_MinKomp[Gospodarka odpadami / Abfallwirtschaft],MATCH($B335,tab_MinKomp[[Stanowisko / Position ]:[Stanowisko / Position ]],0)))</f>
        <v>0</v>
      </c>
      <c r="L336" s="194" t="str">
        <f>IF(INDEX(tab_MinKomp[Przepisy kodeksu pracy / Bestimmungen des Arbeitsgesetzes],MATCH($B335,tab_MinKomp[[Stanowisko / Position ]:[Stanowisko / Position ]],0))="n/a","n/a",L335-INDEX(tab_MinKomp[Przepisy kodeksu pracy / Bestimmungen des Arbeitsgesetzes],MATCH($B335,tab_MinKomp[[Stanowisko / Position ]:[Stanowisko / Position ]],0)))</f>
        <v>n/a</v>
      </c>
      <c r="M336" s="195" t="str">
        <f>IF(INDEX(tab_MinKomp[Przepisy o ub.społ. ZUS  / Sozialversicherungsvorschriften],MATCH($B335,tab_MinKomp[[Stanowisko / Position ]:[Stanowisko / Position ]],0))="n/a","n/a",M335-INDEX(tab_MinKomp[Przepisy o ub.społ. ZUS  / Sozialversicherungsvorschriften],MATCH($B335,tab_MinKomp[[Stanowisko / Position ]:[Stanowisko / Position ]],0)))</f>
        <v>n/a</v>
      </c>
      <c r="N336" s="194" t="str">
        <f>IF(INDEX(tab_MinKomp[PRZEPISY O PDOF /persönlich Einkommensteuergesetz ],MATCH($B335,tab_MinKomp[[Stanowisko / Position ]:[Stanowisko / Position ]],0))="n/a","n/a",N335-INDEX(tab_MinKomp[PRZEPISY O PDOF /persönlich Einkommensteuergesetz ],MATCH($B335,tab_MinKomp[[Stanowisko / Position ]:[Stanowisko / Position ]],0)))</f>
        <v>n/a</v>
      </c>
      <c r="O336" s="194">
        <f>IF(INDEX(tab_MinKomp[Regulamin pracy / Arbeitsordnung],MATCH($B335,tab_MinKomp[[Stanowisko / Position ]:[Stanowisko / Position ]],0))="n/a","n/a",O335-INDEX(tab_MinKomp[Regulamin pracy / Arbeitsordnung],MATCH($B335,tab_MinKomp[[Stanowisko / Position ]:[Stanowisko / Position ]],0)))</f>
        <v>0</v>
      </c>
      <c r="P336" s="194">
        <f>IF(INDEX(tab_MinKomp[Regulamin wynagradzania / Vergütungsordnung],MATCH($B335,tab_MinKomp[[Stanowisko / Position ]:[Stanowisko / Position ]],0))="n/a","n/a",P335-INDEX(tab_MinKomp[Regulamin wynagradzania / Vergütungsordnung],MATCH($B335,tab_MinKomp[[Stanowisko / Position ]:[Stanowisko / Position ]],0)))</f>
        <v>0</v>
      </c>
      <c r="Q336" s="194" t="str">
        <f>IF(INDEX(tab_MinKomp[System R2PŁATNIK PRO: Płace / Lohnabrechnung],MATCH($B335,tab_MinKomp[[Stanowisko / Position ]:[Stanowisko / Position ]],0))="n/a","n/a",Q335-INDEX(tab_MinKomp[System R2PŁATNIK PRO: Płace / Lohnabrechnung],MATCH($B335,tab_MinKomp[[Stanowisko / Position ]:[Stanowisko / Position ]],0)))</f>
        <v>n/a</v>
      </c>
      <c r="R336" s="194" t="str">
        <f>IF(INDEX(tab_MinKomp[SystemR2PŁATNIK PRO: KADRY / Personaldaten],MATCH($B335,tab_MinKomp[[Stanowisko / Position ]:[Stanowisko / Position ]],0))="n/a","n/a",R335-INDEX(tab_MinKomp[SystemR2PŁATNIK PRO: KADRY / Personaldaten],MATCH($B335,tab_MinKomp[[Stanowisko / Position ]:[Stanowisko / Position ]],0)))</f>
        <v>n/a</v>
      </c>
      <c r="S336" s="194" t="str">
        <f>IF(INDEX(tab_MinKomp[SYSTEM R2PŁATNIK PRO: zarządzanie pracownikami / Arbeitsverwaltung],MATCH($B335,tab_MinKomp[[Stanowisko / Position ]:[Stanowisko / Position ]],0))="n/a","n/a",S335-INDEX(tab_MinKomp[SYSTEM R2PŁATNIK PRO: zarządzanie pracownikami / Arbeitsverwaltung],MATCH($B335,tab_MinKomp[[Stanowisko / Position ]:[Stanowisko / Position ]],0)))</f>
        <v>n/a</v>
      </c>
      <c r="T336" s="194" t="str">
        <f>IF(INDEX(tab_MinKomp[Doradztwo, wsparcie personalne / Personalberatung und Unterstützung],MATCH($B335,tab_MinKomp[[Stanowisko / Position ]:[Stanowisko / Position ]],0))="n/a","n/a",T335-INDEX(tab_MinKomp[Doradztwo, wsparcie personalne / Personalberatung und Unterstützung],MATCH($B335,tab_MinKomp[[Stanowisko / Position ]:[Stanowisko / Position ]],0)))</f>
        <v>n/a</v>
      </c>
      <c r="U336" s="194" t="str">
        <f>IF(INDEX(tab_MinKomp[Przepisy o podatku VAT / MwSt.- Gesetz],MATCH($B335,tab_MinKomp[[Stanowisko / Position ]:[Stanowisko / Position ]],0))="n/a","n/a",U335-INDEX(tab_MinKomp[Przepisy o podatku VAT / MwSt.- Gesetz],MATCH($B335,tab_MinKomp[[Stanowisko / Position ]:[Stanowisko / Position ]],0)))</f>
        <v>n/a</v>
      </c>
      <c r="V336" s="194" t="str">
        <f>IF(INDEX(tab_MinKomp[PrzepisyPDOP / geschäftlich Einkommensteuergesetz],MATCH($B335,tab_MinKomp[[Stanowisko / Position ]:[Stanowisko / Position ]],0))="n/a","n/a",V335-INDEX(tab_MinKomp[PrzepisyPDOP / geschäftlich Einkommensteuergesetz],MATCH($B335,tab_MinKomp[[Stanowisko / Position ]:[Stanowisko / Position ]],0)))</f>
        <v>n/a</v>
      </c>
      <c r="W336" s="194" t="str">
        <f>IF(INDEX(tab_MinKomp[System BAAN / FINANSE (FIBU)],MATCH($B335,tab_MinKomp[[Stanowisko / Position ]:[Stanowisko / Position ]],0))="n/a","n/a",W335-INDEX(tab_MinKomp[System BAAN / FINANSE (FIBU)],MATCH($B335,tab_MinKomp[[Stanowisko / Position ]:[Stanowisko / Position ]],0)))</f>
        <v>n/a</v>
      </c>
      <c r="X336" s="194" t="str">
        <f>IF(INDEX(tab_MinKomp[Systemy pomocnicze / Hilfssysteme(STOCKPROGRAM, KALK2000 etc.)],MATCH($B335,tab_MinKomp[[Stanowisko / Position ]:[Stanowisko / Position ]],0))="n/a","n/a",X335-INDEX(tab_MinKomp[Systemy pomocnicze / Hilfssysteme(STOCKPROGRAM, KALK2000 etc.)],MATCH($B335,tab_MinKomp[[Stanowisko / Position ]:[Stanowisko / Position ]],0)))</f>
        <v>n/a</v>
      </c>
      <c r="Y336" s="194" t="str">
        <f>IF(INDEX(tab_MinKomp[Polityka rachunkowości / Buchführungspolitik],MATCH($B335,tab_MinKomp[[Stanowisko / Position ]:[Stanowisko / Position ]],0))="n/a","n/a",Y335-INDEX(tab_MinKomp[Polityka rachunkowości / Buchführungspolitik],MATCH($B335,tab_MinKomp[[Stanowisko / Position ]:[Stanowisko / Position ]],0)))</f>
        <v>n/a</v>
      </c>
      <c r="Z336" s="194" t="str">
        <f>IF(INDEX(tab_MinKomp[Ustawa o rachunkowości / Rechnungslegungsgesetz],MATCH($B335,tab_MinKomp[[Stanowisko / Position ]:[Stanowisko / Position ]],0))="n/a","n/a",Z335-INDEX(tab_MinKomp[Ustawa o rachunkowości / Rechnungslegungsgesetz],MATCH($B335,tab_MinKomp[[Stanowisko / Position ]:[Stanowisko / Position ]],0)))</f>
        <v>n/a</v>
      </c>
      <c r="AA336" s="194" t="str">
        <f>IF(INDEX(tab_MinKomp[WORKFLOW - TS-100],MATCH($B335,tab_MinKomp[[Stanowisko / Position ]:[Stanowisko / Position ]],0))="n/a","n/a",AA335-INDEX(tab_MinKomp[WORKFLOW - TS-100],MATCH($B335,tab_MinKomp[[Stanowisko / Position ]:[Stanowisko / Position ]],0)))</f>
        <v>n/a</v>
      </c>
      <c r="AB336" s="194" t="str">
        <f>IF(INDEX(tab_MinKomp[WORKFLOW - SFMS],MATCH($B335,tab_MinKomp[[Stanowisko / Position ]:[Stanowisko / Position ]],0))="n/a","n/a",AB335-INDEX(tab_MinKomp[WORKFLOW - SFMS],MATCH($B335,tab_MinKomp[[Stanowisko / Position ]:[Stanowisko / Position ]],0)))</f>
        <v>n/a</v>
      </c>
      <c r="AC336" s="194" t="str">
        <f>IF(INDEX(tab_MinKomp[System ISO 9001:2015],MATCH($B335,tab_MinKomp[[Stanowisko / Position ]:[Stanowisko / Position ]],0))="n/a","n/a",AC335-INDEX(tab_MinKomp[System ISO 9001:2015],MATCH($B335,tab_MinKomp[[Stanowisko / Position ]:[Stanowisko / Position ]],0)))</f>
        <v>n/a</v>
      </c>
      <c r="AD336" s="194" t="str">
        <f>IF(INDEX(tab_MinKomp[System ISO 9001:2015],MATCH($B335,tab_MinKomp[[Stanowisko / Position ]:[Stanowisko / Position ]],0))="n/a","n/a",AD335-INDEX(tab_MinKomp[System ISO 9001:2015],MATCH($B335,tab_MinKomp[[Stanowisko / Position ]:[Stanowisko / Position ]],0)))</f>
        <v>n/a</v>
      </c>
      <c r="AE336" s="194" t="str">
        <f>IF(INDEX(tab_MinKomp[System ISO 9001:2015],MATCH($B335,tab_MinKomp[[Stanowisko / Position ]:[Stanowisko / Position ]],0))="n/a","n/a",AE335-INDEX(tab_MinKomp[System ISO 9001:2015],MATCH($B335,tab_MinKomp[[Stanowisko / Position ]:[Stanowisko / Position ]],0)))</f>
        <v>n/a</v>
      </c>
      <c r="AF336" s="194" t="str">
        <f>IF(INDEX(tab_MinKomp[System ISO 9001:2015],MATCH($B335,tab_MinKomp[[Stanowisko / Position ]:[Stanowisko / Position ]],0))="n/a","n/a",AF335-INDEX(tab_MinKomp[System ISO 9001:2015],MATCH($B335,tab_MinKomp[[Stanowisko / Position ]:[Stanowisko / Position ]],0)))</f>
        <v>n/a</v>
      </c>
      <c r="AG336" s="194" t="str">
        <f>IF(INDEX(tab_MinKomp[Wymagania VDA 6.3 Process / Forderungen],MATCH($B335,tab_MinKomp[[Stanowisko / Position ]:[Stanowisko / Position ]],0))="n/a","n/a",AG335-INDEX(tab_MinKomp[Wymagania VDA 6.3 Process / Forderungen],MATCH($B335,tab_MinKomp[[Stanowisko / Position ]:[Stanowisko / Position ]],0)))</f>
        <v>n/a</v>
      </c>
      <c r="AH336" s="194" t="str">
        <f>IF(INDEX(tab_MinKomp[Wymagania VDA 6.5 Product / Forderungen],MATCH($B335,tab_MinKomp[[Stanowisko / Position ]:[Stanowisko / Position ]],0))="n/a","n/a",AH335-INDEX(tab_MinKomp[Wymagania VDA 6.5 Product / Forderungen],MATCH($B335,tab_MinKomp[[Stanowisko / Position ]:[Stanowisko / Position ]],0)))</f>
        <v>n/a</v>
      </c>
      <c r="AI336" s="194" t="str">
        <f>IF(INDEX(tab_MinKomp[System ISO 9001:2015],MATCH($B335,tab_MinKomp[[Stanowisko / Position ]:[Stanowisko / Position ]],0))="n/a","n/a",AI335-INDEX(tab_MinKomp[System ISO 9001:2015],MATCH($B335,tab_MinKomp[[Stanowisko / Position ]:[Stanowisko / Position ]],0)))</f>
        <v>n/a</v>
      </c>
      <c r="AJ336" s="194" t="str">
        <f>IF(INDEX(tab_MinKomp[Auditor systemu ISO 17021:2018],MATCH($B335,tab_MinKomp[[Stanowisko / Position ]:[Stanowisko / Position ]],0))="n/a","n/a",AJ335-INDEX(tab_MinKomp[Auditor systemu ISO 17021:2018],MATCH($B335,tab_MinKomp[[Stanowisko / Position ]:[Stanowisko / Position ]],0)))</f>
        <v>n/a</v>
      </c>
      <c r="AK336" s="194" t="str">
        <f>IF(INDEX(tab_MinKomp[Pełnomocnik systemu / Systemvertreter],MATCH($B335,tab_MinKomp[[Stanowisko / Position ]:[Stanowisko / Position ]],0))="n/a","n/a",AK335-INDEX(tab_MinKomp[Pełnomocnik systemu / Systemvertreter],MATCH($B335,tab_MinKomp[[Stanowisko / Position ]:[Stanowisko / Position ]],0)))</f>
        <v>n/a</v>
      </c>
      <c r="AL336" s="194">
        <f>IF(INDEX(tab_MinKomp[Polityka Etyczna - Compliance],MATCH($B335,tab_MinKomp[[Stanowisko / Position ]:[Stanowisko / Position ]],0))="n/a","n/a",AL335-INDEX(tab_MinKomp[Polityka Etyczna - Compliance],MATCH($B335,tab_MinKomp[[Stanowisko / Position ]:[Stanowisko / Position ]],0)))</f>
        <v>0</v>
      </c>
      <c r="AM336" s="194" t="str">
        <f>IF(INDEX(tab_MinKomp[WDRAŻANIE NOWYCH PROJEKTÓW/ PROCEDURA CTM],MATCH($B335,tab_MinKomp[[Stanowisko / Position ]:[Stanowisko / Position ]],0))="n/a","n/a",AM335-INDEX(tab_MinKomp[WDRAŻANIE NOWYCH PROJEKTÓW/ PROCEDURA CTM],MATCH($B335,tab_MinKomp[[Stanowisko / Position ]:[Stanowisko / Position ]],0)))</f>
        <v>n/a</v>
      </c>
      <c r="AN336" s="194" t="str">
        <f>IF(INDEX(tab_MinKomp[KAMIENIE MILOWE MSL/PIFF],MATCH($B335,tab_MinKomp[[Stanowisko / Position ]:[Stanowisko / Position ]],0))="n/a","n/a",AN335-INDEX(tab_MinKomp[KAMIENIE MILOWE MSL/PIFF],MATCH($B335,tab_MinKomp[[Stanowisko / Position ]:[Stanowisko / Position ]],0)))</f>
        <v>n/a</v>
      </c>
      <c r="AO336" s="194">
        <f>IF(INDEX(tab_MinKomp[CP],MATCH($B335,tab_MinKomp[[Stanowisko / Position ]:[Stanowisko / Position ]],0))="n/a","n/a",AO335-INDEX(tab_MinKomp[CP],MATCH($B335,tab_MinKomp[[Stanowisko / Position ]:[Stanowisko / Position ]],0)))</f>
        <v>0</v>
      </c>
      <c r="AP336" s="194" t="str">
        <f>IF(INDEX(tab_MinKomp[FMEA],MATCH($B335,tab_MinKomp[[Stanowisko / Position ]:[Stanowisko / Position ]],0))="n/a","n/a",AP335-INDEX(tab_MinKomp[FMEA],MATCH($B335,tab_MinKomp[[Stanowisko / Position ]:[Stanowisko / Position ]],0)))</f>
        <v>n/a</v>
      </c>
      <c r="AQ336" s="194">
        <f>IF(INDEX(tab_MinKomp[FLOW CHART],MATCH($B335,tab_MinKomp[[Stanowisko / Position ]:[Stanowisko / Position ]],0))="n/a","n/a",AQ335-INDEX(tab_MinKomp[FLOW CHART],MATCH($B335,tab_MinKomp[[Stanowisko / Position ]:[Stanowisko / Position ]],0)))</f>
        <v>0</v>
      </c>
      <c r="AR336" s="194" t="str">
        <f>IF(INDEX(tab_MinKomp[APQP],MATCH($B335,tab_MinKomp[[Stanowisko / Position ]:[Stanowisko / Position ]],0))="n/a","n/a",AR335-INDEX(tab_MinKomp[APQP],MATCH($B335,tab_MinKomp[[Stanowisko / Position ]:[Stanowisko / Position ]],0)))</f>
        <v>n/a</v>
      </c>
      <c r="AS336" s="194" t="str">
        <f>IF(INDEX(tab_MinKomp[MSA],MATCH($B335,tab_MinKomp[[Stanowisko / Position ]:[Stanowisko / Position ]],0))="n/a","n/a",AS335-INDEX(tab_MinKomp[MSA],MATCH($B335,tab_MinKomp[[Stanowisko / Position ]:[Stanowisko / Position ]],0)))</f>
        <v>n/a</v>
      </c>
      <c r="AT336" s="194" t="str">
        <f>IF(INDEX(tab_MinKomp[SPC],MATCH($B335,tab_MinKomp[[Stanowisko / Position ]:[Stanowisko / Position ]],0))="n/a","n/a",AT335-INDEX(tab_MinKomp[SPC],MATCH($B335,tab_MinKomp[[Stanowisko / Position ]:[Stanowisko / Position ]],0)))</f>
        <v>n/a</v>
      </c>
      <c r="AU336" s="194" t="str">
        <f>IF(INDEX(tab_MinKomp[CSR (SPECYFICZNE WYMAGANIA KLIENTA)],MATCH($B335,tab_MinKomp[[Stanowisko / Position ]:[Stanowisko / Position ]],0))="n/a","n/a",AU335-INDEX(tab_MinKomp[CSR (SPECYFICZNE WYMAGANIA KLIENTA)],MATCH($B335,tab_MinKomp[[Stanowisko / Position ]:[Stanowisko / Position ]],0)))</f>
        <v>n/a</v>
      </c>
      <c r="AV336" s="194">
        <f>IF(INDEX(tab_MinKomp[5S],MATCH($B335,tab_MinKomp[[Stanowisko / Position ]:[Stanowisko / Position ]],0))="n/a","n/a",AV335-INDEX(tab_MinKomp[5S],MATCH($B335,tab_MinKomp[[Stanowisko / Position ]:[Stanowisko / Position ]],0)))</f>
        <v>0</v>
      </c>
      <c r="AW336" s="194">
        <f>IF(INDEX(tab_MinKomp[LEAN MANAGEMENT],MATCH($B335,tab_MinKomp[[Stanowisko / Position ]:[Stanowisko / Position ]],0))="n/a","n/a",AW335-INDEX(tab_MinKomp[LEAN MANAGEMENT],MATCH($B335,tab_MinKomp[[Stanowisko / Position ]:[Stanowisko / Position ]],0)))</f>
        <v>0</v>
      </c>
      <c r="AX336" s="194" t="str">
        <f>IF(INDEX(tab_MinKomp[5R],MATCH($B335,tab_MinKomp[[Stanowisko / Position ]:[Stanowisko / Position ]],0))="n/a","n/a",AX335-INDEX(tab_MinKomp[5R],MATCH($B335,tab_MinKomp[[Stanowisko / Position ]:[Stanowisko / Position ]],0)))</f>
        <v>n/a</v>
      </c>
      <c r="AY336" s="194" t="str">
        <f>IF(INDEX(tab_MinKomp[Six Sigma],MATCH($B335,tab_MinKomp[[Stanowisko / Position ]:[Stanowisko / Position ]],0))="n/a","n/a",AY335-INDEX(tab_MinKomp[Six Sigma],MATCH($B335,tab_MinKomp[[Stanowisko / Position ]:[Stanowisko / Position ]],0)))</f>
        <v>n/a</v>
      </c>
      <c r="AZ336" s="194" t="str">
        <f>IF(INDEX(tab_MinKomp[System BAAN / Distribution &amp; Supply Chain],MATCH($B335,tab_MinKomp[[Stanowisko / Position ]:[Stanowisko / Position ]],0))="n/a","n/a",AZ335-INDEX(tab_MinKomp[System BAAN / Distribution &amp; Supply Chain],MATCH($B335,tab_MinKomp[[Stanowisko / Position ]:[Stanowisko / Position ]],0)))</f>
        <v>n/a</v>
      </c>
      <c r="BA336" s="194" t="str">
        <f>IF(INDEX(tab_MinKomp[Gospodarka magazynowa / Lagerverwaltung],MATCH($B335,tab_MinKomp[[Stanowisko / Position ]:[Stanowisko / Position ]],0))="n/a","n/a",BA335-INDEX(tab_MinKomp[Gospodarka magazynowa / Lagerverwaltung],MATCH($B335,tab_MinKomp[[Stanowisko / Position ]:[Stanowisko / Position ]],0)))</f>
        <v>n/a</v>
      </c>
      <c r="BB336" s="194" t="str">
        <f>IF(INDEX(tab_MinKomp[Inwentaryzacja - organizacja i przebieg / Inventurprozess],MATCH($B335,tab_MinKomp[[Stanowisko / Position ]:[Stanowisko / Position ]],0))="n/a","n/a",BB335-INDEX(tab_MinKomp[Inwentaryzacja - organizacja i przebieg / Inventurprozess],MATCH($B335,tab_MinKomp[[Stanowisko / Position ]:[Stanowisko / Position ]],0)))</f>
        <v>n/a</v>
      </c>
      <c r="BC336" s="194" t="str">
        <f>IF(INDEX(tab_MinKomp[Organizacja dostaw / Versorgungsorganisation],MATCH($B335,tab_MinKomp[[Stanowisko / Position ]:[Stanowisko / Position ]],0))="n/a","n/a",BC335-INDEX(tab_MinKomp[Organizacja dostaw / Versorgungsorganisation],MATCH($B335,tab_MinKomp[[Stanowisko / Position ]:[Stanowisko / Position ]],0)))</f>
        <v>n/a</v>
      </c>
      <c r="BD336" s="194" t="str">
        <f>IF(INDEX(tab_MinKomp[Organizacja wysyłek / Organisation von Lieferungen],MATCH($B335,tab_MinKomp[[Stanowisko / Position ]:[Stanowisko / Position ]],0))="n/a","n/a",BD335-INDEX(tab_MinKomp[Organizacja wysyłek / Organisation von Lieferungen],MATCH($B335,tab_MinKomp[[Stanowisko / Position ]:[Stanowisko / Position ]],0)))</f>
        <v>n/a</v>
      </c>
      <c r="BE336" s="194" t="str">
        <f>IF(INDEX(tab_MinKomp[Analiza magazynowa - Program Polen.mdb / Inventuranalyse],MATCH($B335,tab_MinKomp[[Stanowisko / Position ]:[Stanowisko / Position ]],0))="n/a","n/a",BE335-INDEX(tab_MinKomp[Analiza magazynowa - Program Polen.mdb / Inventuranalyse],MATCH($B335,tab_MinKomp[[Stanowisko / Position ]:[Stanowisko / Position ]],0)))</f>
        <v>n/a</v>
      </c>
      <c r="BF336" s="190" t="str">
        <f>IF(INDEX(tab_MinKomp[MMOG (Materials Management Operations Guidelines)],MATCH($B335,tab_MinKomp[[Stanowisko / Position ]:[Stanowisko / Position ]],0))="n/a","n/a",BF335-INDEX(tab_MinKomp[MMOG (Materials Management Operations Guidelines)],MATCH($B335,tab_MinKomp[[Stanowisko / Position ]:[Stanowisko / Position ]],0)))</f>
        <v>n/a</v>
      </c>
      <c r="BG336" s="190" t="str">
        <f>IF(INDEX(tab_MinKomp[GPP],MATCH($B335,tab_MinKomp[[Stanowisko / Position ]:[Stanowisko / Position ]],0))="n/a","n/a",BG335-INDEX(tab_MinKomp[GPP],MATCH($B335,tab_MinKomp[[Stanowisko / Position ]:[Stanowisko / Position ]],0)))</f>
        <v>n/a</v>
      </c>
      <c r="BH336" s="190" t="str">
        <f>IF(INDEX(tab_MinKomp[AIAG (Automotive Industry Action Group)],MATCH($B335,tab_MinKomp[[Stanowisko / Position ]:[Stanowisko / Position ]],0))="n/a","n/a",BH335-INDEX(tab_MinKomp[AIAG (Automotive Industry Action Group)],MATCH($B335,tab_MinKomp[[Stanowisko / Position ]:[Stanowisko / Position ]],0)))</f>
        <v>n/a</v>
      </c>
      <c r="BI336" s="190" t="str">
        <f>IF(INDEX(tab_MinKomp[Super-G disputes],MATCH($B335,tab_MinKomp[[Stanowisko / Position ]:[Stanowisko / Position ]],0))="n/a","n/a",BI335-INDEX(tab_MinKomp[Super-G disputes],MATCH($B335,tab_MinKomp[[Stanowisko / Position ]:[Stanowisko / Position ]],0)))</f>
        <v>n/a</v>
      </c>
      <c r="BJ336" s="190" t="str">
        <f>IF(INDEX(tab_MinKomp[CMMS3/eDDL (Direct Data Link)],MATCH($B335,tab_MinKomp[[Stanowisko / Position ]:[Stanowisko / Position ]],0))="n/a","n/a",BJ335-INDEX(tab_MinKomp[CMMS3/eDDL (Direct Data Link)],MATCH($B335,tab_MinKomp[[Stanowisko / Position ]:[Stanowisko / Position ]],0)))</f>
        <v>n/a</v>
      </c>
      <c r="BK336" s="190" t="str">
        <f>IF(INDEX(tab_MinKomp[MP&amp;L (Material Planning and Logistics)],MATCH($B335,tab_MinKomp[[Stanowisko / Position ]:[Stanowisko / Position ]],0))="n/a","n/a",BK335-INDEX(tab_MinKomp[MP&amp;L (Material Planning and Logistics)],MATCH($B335,tab_MinKomp[[Stanowisko / Position ]:[Stanowisko / Position ]],0)))</f>
        <v>n/a</v>
      </c>
      <c r="BL336" s="190" t="str">
        <f>IF(INDEX(tab_MinKomp[Supplier delivery rating],MATCH($B335,tab_MinKomp[[Stanowisko / Position ]:[Stanowisko / Position ]],0))="n/a","n/a",BL335-INDEX(tab_MinKomp[Supplier delivery rating],MATCH($B335,tab_MinKomp[[Stanowisko / Position ]:[Stanowisko / Position ]],0)))</f>
        <v>n/a</v>
      </c>
      <c r="BM336" s="194" t="str">
        <f>IF(INDEX(tab_MinKomp[Planowanie produkcji / Produktionsplanung],MATCH($B335,tab_MinKomp[[Stanowisko / Position ]:[Stanowisko / Position ]],0))="n/a","n/a",BM335-INDEX(tab_MinKomp[Planowanie produkcji / Produktionsplanung],MATCH($B335,tab_MinKomp[[Stanowisko / Position ]:[Stanowisko / Position ]],0)))</f>
        <v>n/a</v>
      </c>
      <c r="BN336" s="194" t="str">
        <f>IF(INDEX(tab_MinKomp[Planowanie produkcji / Produktionsplanung],MATCH($B335,tab_MinKomp[[Stanowisko / Position ]:[Stanowisko / Position ]],0))="n/a","n/a",BN335-INDEX(tab_MinKomp[Planowanie produkcji / Produktionsplanung],MATCH($B335,tab_MinKomp[[Stanowisko / Position ]:[Stanowisko / Position ]],0)))</f>
        <v>n/a</v>
      </c>
      <c r="BO336" s="194" t="str">
        <f>IF(INDEX(tab_MinKomp[Planowanie produkcji / Produktionsplanung],MATCH($B335,tab_MinKomp[[Stanowisko / Position ]:[Stanowisko / Position ]],0))="n/a","n/a",BO335-INDEX(tab_MinKomp[Planowanie produkcji / Produktionsplanung],MATCH($B335,tab_MinKomp[[Stanowisko / Position ]:[Stanowisko / Position ]],0)))</f>
        <v>n/a</v>
      </c>
      <c r="BP336" s="194" t="str">
        <f>IF(INDEX(tab_MinKomp[Planowanie produkcji / Produktionsplanung],MATCH($B335,tab_MinKomp[[Stanowisko / Position ]:[Stanowisko / Position ]],0))="n/a","n/a",BP335-INDEX(tab_MinKomp[Planowanie produkcji / Produktionsplanung],MATCH($B335,tab_MinKomp[[Stanowisko / Position ]:[Stanowisko / Position ]],0)))</f>
        <v>n/a</v>
      </c>
      <c r="BQ336" s="194">
        <f>IF(INDEX(tab_MinKomp[Obsługa maszyn Novapax / Novapax Maschinenbedienung],MATCH($B335,tab_MinKomp[[Stanowisko / Position ]:[Stanowisko / Position ]],0))="n/a","n/a",BQ335-INDEX(tab_MinKomp[Obsługa maszyn Novapax / Novapax Maschinenbedienung],MATCH($B335,tab_MinKomp[[Stanowisko / Position ]:[Stanowisko / Position ]],0)))</f>
        <v>0</v>
      </c>
      <c r="BR336" s="194" t="str">
        <f>IF(INDEX(tab_MinKomp[Planowanie produkcji / Produktionsplanung],MATCH($B335,tab_MinKomp[[Stanowisko / Position ]:[Stanowisko / Position ]],0))="n/a","n/a",BR335-INDEX(tab_MinKomp[Planowanie produkcji / Produktionsplanung],MATCH($B335,tab_MinKomp[[Stanowisko / Position ]:[Stanowisko / Position ]],0)))</f>
        <v>n/a</v>
      </c>
      <c r="BS336" s="194">
        <f>IF(INDEX(tab_MinKomp[Obsługa maszyn Novapax / Novapax Maschinenbedienung],MATCH($B335,tab_MinKomp[[Stanowisko / Position ]:[Stanowisko / Position ]],0))="n/a","n/a",BS335-INDEX(tab_MinKomp[Obsługa maszyn Novapax / Novapax Maschinenbedienung],MATCH($B335,tab_MinKomp[[Stanowisko / Position ]:[Stanowisko / Position ]],0)))</f>
        <v>0</v>
      </c>
      <c r="BT336" s="194" t="str">
        <f>IF(INDEX(tab_MinKomp[Planowanie produkcji / Produktionsplanung],MATCH($B335,tab_MinKomp[[Stanowisko / Position ]:[Stanowisko / Position ]],0))="n/a","n/a",BT335-INDEX(tab_MinKomp[Planowanie produkcji / Produktionsplanung],MATCH($B335,tab_MinKomp[[Stanowisko / Position ]:[Stanowisko / Position ]],0)))</f>
        <v>n/a</v>
      </c>
      <c r="BU336" s="194">
        <f>IF(INDEX(tab_MinKomp[Obsługa maszyn Novapax / Novapax Maschinenbedienung],MATCH($B335,tab_MinKomp[[Stanowisko / Position ]:[Stanowisko / Position ]],0))="n/a","n/a",BU335-INDEX(tab_MinKomp[Obsługa maszyn Novapax / Novapax Maschinenbedienung],MATCH($B335,tab_MinKomp[[Stanowisko / Position ]:[Stanowisko / Position ]],0)))</f>
        <v>0</v>
      </c>
      <c r="BV336" s="194" t="str">
        <f>IF(INDEX(tab_MinKomp[Planowanie produkcji / Produktionsplanung],MATCH($B335,tab_MinKomp[[Stanowisko / Position ]:[Stanowisko / Position ]],0))="n/a","n/a",BV335-INDEX(tab_MinKomp[Planowanie produkcji / Produktionsplanung],MATCH($B335,tab_MinKomp[[Stanowisko / Position ]:[Stanowisko / Position ]],0)))</f>
        <v>n/a</v>
      </c>
      <c r="BW336" s="194">
        <f>IF(INDEX(tab_MinKomp[Obsługa maszyn Novapax / Novapax Maschinenbedienung],MATCH($B335,tab_MinKomp[[Stanowisko / Position ]:[Stanowisko / Position ]],0))="n/a","n/a",BW335-INDEX(tab_MinKomp[Obsługa maszyn Novapax / Novapax Maschinenbedienung],MATCH($B335,tab_MinKomp[[Stanowisko / Position ]:[Stanowisko / Position ]],0)))</f>
        <v>0</v>
      </c>
      <c r="BX336" s="194">
        <f>IF(INDEX(tab_MinKomp[Obsługa maszyn Novapax / Novapax Maschinenbedienung],MATCH($B335,tab_MinKomp[[Stanowisko / Position ]:[Stanowisko / Position ]],0))="n/a","n/a",BX335-INDEX(tab_MinKomp[Obsługa maszyn Novapax / Novapax Maschinenbedienung],MATCH($B335,tab_MinKomp[[Stanowisko / Position ]:[Stanowisko / Position ]],0)))</f>
        <v>0</v>
      </c>
      <c r="BY336" s="194" t="str">
        <f>IF(INDEX(tab_MinKomp[Obsługa maszyn Engel / Engel Maschinenbedienung],MATCH($B335,tab_MinKomp[[Stanowisko / Position ]:[Stanowisko / Position ]],0))="n/a","n/a",BY335-INDEX(tab_MinKomp[Obsługa maszyn Engel / Engel Maschinenbedienung],MATCH($B335,tab_MinKomp[[Stanowisko / Position ]:[Stanowisko / Position ]],0)))</f>
        <v>n/a</v>
      </c>
      <c r="BZ336" s="194">
        <f>IF(INDEX(tab_MinKomp[Obsługa maszyn Novapax / Novapax Maschinenbedienung],MATCH($B335,tab_MinKomp[[Stanowisko / Position ]:[Stanowisko / Position ]],0))="n/a","n/a",BZ335-INDEX(tab_MinKomp[Obsługa maszyn Novapax / Novapax Maschinenbedienung],MATCH($B335,tab_MinKomp[[Stanowisko / Position ]:[Stanowisko / Position ]],0)))</f>
        <v>0</v>
      </c>
      <c r="CA336" s="194" t="str">
        <f>IF(INDEX(tab_MinKomp[Obsługa maszyn KVT / KVT Maschinenbedienung],MATCH($B335,tab_MinKomp[[Stanowisko / Position ]:[Stanowisko / Position ]],0))="n/a","n/a",CA335-INDEX(tab_MinKomp[Obsługa maszyn KVT / KVT Maschinenbedienung],MATCH($B335,tab_MinKomp[[Stanowisko / Position ]:[Stanowisko / Position ]],0)))</f>
        <v>n/a</v>
      </c>
      <c r="CB336" s="194">
        <f>IF(INDEX(tab_MinKomp[Obsługa maszyn Novapax / Novapax Maschinenbedienung],MATCH($B335,tab_MinKomp[[Stanowisko / Position ]:[Stanowisko / Position ]],0))="n/a","n/a",CB335-INDEX(tab_MinKomp[Obsługa maszyn Novapax / Novapax Maschinenbedienung],MATCH($B335,tab_MinKomp[[Stanowisko / Position ]:[Stanowisko / Position ]],0)))</f>
        <v>-1</v>
      </c>
      <c r="CC336" s="194" t="str">
        <f>IF(INDEX(tab_MinKomp[Obsługa maszyn Branson / Branson Maschinenbedienung],MATCH($B335,tab_MinKomp[[Stanowisko / Position ]:[Stanowisko / Position ]],0))="n/a","n/a",CC335-INDEX(tab_MinKomp[Obsługa maszyn Branson / Branson Maschinenbedienung],MATCH($B335,tab_MinKomp[[Stanowisko / Position ]:[Stanowisko / Position ]],0)))</f>
        <v>n/a</v>
      </c>
      <c r="CD336" s="194">
        <f>IF(INDEX(tab_MinKomp[Obsługa maszyn Novapax / Novapax Maschinenbedienung],MATCH($B335,tab_MinKomp[[Stanowisko / Position ]:[Stanowisko / Position ]],0))="n/a","n/a",CD335-INDEX(tab_MinKomp[Obsługa maszyn Novapax / Novapax Maschinenbedienung],MATCH($B335,tab_MinKomp[[Stanowisko / Position ]:[Stanowisko / Position ]],0)))</f>
        <v>0</v>
      </c>
      <c r="CE336" s="194">
        <f>IF(INDEX(tab_MinKomp[Obsługa maszyn Novapax / Novapax Maschinenbedienung],MATCH($B335,tab_MinKomp[[Stanowisko / Position ]:[Stanowisko / Position ]],0))="n/a","n/a",CE335-INDEX(tab_MinKomp[Obsługa maszyn Novapax / Novapax Maschinenbedienung],MATCH($B335,tab_MinKomp[[Stanowisko / Position ]:[Stanowisko / Position ]],0)))</f>
        <v>-1</v>
      </c>
      <c r="CF336" s="194" t="s">
        <v>248</v>
      </c>
      <c r="CG336" s="194">
        <f>IF(INDEX(tab_MinKomp[Eliminacja awarii / Beseitigung von Ausfällen],MATCH($B335,tab_MinKomp[[Stanowisko / Position ]:[Stanowisko / Position ]],0))="n/a","n/a",CG335-INDEX(tab_MinKomp[Eliminacja awarii / Beseitigung von Ausfällen],MATCH($B335,tab_MinKomp[[Stanowisko / Position ]:[Stanowisko / Position ]],0)))</f>
        <v>0</v>
      </c>
      <c r="CH336" s="194" t="str">
        <f>IF(INDEX(tab_MinKomp[Wymagania VDA 6.5 Product / Forderungen],MATCH($B335,tab_MinKomp[[Stanowisko / Position ]:[Stanowisko / Position ]],0))="n/a","n/a",CH335-INDEX(tab_MinKomp[Wymagania VDA 6.5 Product / Forderungen],MATCH($B335,tab_MinKomp[[Stanowisko / Position ]:[Stanowisko / Position ]],0)))</f>
        <v>n/a</v>
      </c>
      <c r="CI336" s="194" t="str">
        <f>IF(INDEX(tab_MinKomp[Wymagania VDA 6.5 Product / Forderungen],MATCH($B335,tab_MinKomp[[Stanowisko / Position ]:[Stanowisko / Position ]],0))="n/a","n/a",CI335-INDEX(tab_MinKomp[Wymagania VDA 6.5 Product / Forderungen],MATCH($B335,tab_MinKomp[[Stanowisko / Position ]:[Stanowisko / Position ]],0)))</f>
        <v>n/a</v>
      </c>
      <c r="CJ336" s="194" t="str">
        <f>IF(INDEX(tab_MinKomp[Wymagania VDA 6.5 Product / Forderungen],MATCH($B335,tab_MinKomp[[Stanowisko / Position ]:[Stanowisko / Position ]],0))="n/a","n/a",CJ335-INDEX(tab_MinKomp[Wymagania VDA 6.5 Product / Forderungen],MATCH($B335,tab_MinKomp[[Stanowisko / Position ]:[Stanowisko / Position ]],0)))</f>
        <v>n/a</v>
      </c>
      <c r="CK336" s="194" t="str">
        <f>IF(INDEX(tab_MinKomp[Wymagania VDA 6.5 Product / Forderungen],MATCH($B335,tab_MinKomp[[Stanowisko / Position ]:[Stanowisko / Position ]],0))="n/a","n/a",CK335-INDEX(tab_MinKomp[Wymagania VDA 6.5 Product / Forderungen],MATCH($B335,tab_MinKomp[[Stanowisko / Position ]:[Stanowisko / Position ]],0)))</f>
        <v>n/a</v>
      </c>
      <c r="CL336" s="194" t="str">
        <f>IF(INDEX(tab_MinKomp[Wymagania VDA 6.5 Product / Forderungen],MATCH($B335,tab_MinKomp[[Stanowisko / Position ]:[Stanowisko / Position ]],0))="n/a","n/a",CL335-INDEX(tab_MinKomp[Wymagania VDA 6.5 Product / Forderungen],MATCH($B335,tab_MinKomp[[Stanowisko / Position ]:[Stanowisko / Position ]],0)))</f>
        <v>n/a</v>
      </c>
      <c r="CM336" s="194" t="str">
        <f>IF(INDEX(tab_MinKomp[Informatyka ogólna (techniczne i systemowe) / Allgemeine IT (Technik und System)],MATCH($B335,tab_MinKomp[[Stanowisko / Position ]:[Stanowisko / Position ]],0))="n/a","n/a",CM335-INDEX(tab_MinKomp[Informatyka ogólna (techniczne i systemowe) / Allgemeine IT (Technik und System)],MATCH($B335,tab_MinKomp[[Stanowisko / Position ]:[Stanowisko / Position ]],0)))</f>
        <v>n/a</v>
      </c>
      <c r="CN336" s="194" t="str">
        <f>IF(INDEX(tab_MinKomp[Sieci komputerowe / Computernetzwerke],MATCH($B335,tab_MinKomp[[Stanowisko / Position ]:[Stanowisko / Position ]],0))="n/a","n/a",CN335-INDEX(tab_MinKomp[Sieci komputerowe / Computernetzwerke],MATCH($B335,tab_MinKomp[[Stanowisko / Position ]:[Stanowisko / Position ]],0)))</f>
        <v>n/a</v>
      </c>
      <c r="CO336" s="194" t="str">
        <f>IF(INDEX(tab_MinKomp[Hardware (komputery PC, drukarki biurowe i etykietowe, telefonia stacjonarna i mobilna) (PC, Drucker, Telefpne, Handys)],MATCH($B335,tab_MinKomp[[Stanowisko / Position ]:[Stanowisko / Position ]],0))="n/a","n/a",CO335-INDEX(tab_MinKomp[Hardware (komputery PC, drukarki biurowe i etykietowe, telefonia stacjonarna i mobilna) (PC, Drucker, Telefpne, Handys)],MATCH($B335,tab_MinKomp[[Stanowisko / Position ]:[Stanowisko / Position ]],0)))</f>
        <v>n/a</v>
      </c>
      <c r="CP336" s="194" t="str">
        <f>IF(INDEX(tab_MinKomp[Software &amp; Systems (MS Office, MS Remote Desktop)],MATCH($B335,tab_MinKomp[[Stanowisko / Position ]:[Stanowisko / Position ]],0))="n/a","n/a",CP335-INDEX(tab_MinKomp[Software &amp; Systems (MS Office, MS Remote Desktop)],MATCH($B335,tab_MinKomp[[Stanowisko / Position ]:[Stanowisko / Position ]],0)))</f>
        <v>n/a</v>
      </c>
      <c r="CQ336" s="194" t="str">
        <f>IF(INDEX(tab_MinKomp[Programowanie obiektowe (PHP) / Objektprogrammierung],MATCH($B335,tab_MinKomp[[Stanowisko / Position ]:[Stanowisko / Position ]],0))="n/a","n/a",CQ335-INDEX(tab_MinKomp[Programowanie obiektowe (PHP) / Objektprogrammierung],MATCH($B335,tab_MinKomp[[Stanowisko / Position ]:[Stanowisko / Position ]],0)))</f>
        <v>n/a</v>
      </c>
      <c r="CR336" s="194" t="str">
        <f>IF(INDEX(tab_MinKomp[Scrum],MATCH($B335,tab_MinKomp[[Stanowisko / Position ]:[Stanowisko / Position ]],0))="n/a","n/a",CR335-INDEX(tab_MinKomp[Scrum],MATCH($B335,tab_MinKomp[[Stanowisko / Position ]:[Stanowisko / Position ]],0)))</f>
        <v>n/a</v>
      </c>
      <c r="CS336" s="194" t="str">
        <f>IF(INDEX(tab_MinKomp[SQL (MySQL)],MATCH($B335,tab_MinKomp[[Stanowisko / Position ]:[Stanowisko / Position ]],0))="n/a","n/a",CS335-INDEX(tab_MinKomp[SQL (MySQL)],MATCH($B335,tab_MinKomp[[Stanowisko / Position ]:[Stanowisko / Position ]],0)))</f>
        <v>n/a</v>
      </c>
      <c r="CT336" s="194" t="str">
        <f>IF(INDEX(tab_MinKomp[Javascript],MATCH($B335,tab_MinKomp[[Stanowisko / Position ]:[Stanowisko / Position ]],0))="n/a","n/a",CT335-INDEX(tab_MinKomp[Javascript],MATCH($B335,tab_MinKomp[[Stanowisko / Position ]:[Stanowisko / Position ]],0)))</f>
        <v>n/a</v>
      </c>
      <c r="CU336" s="194" t="str">
        <f>IF(INDEX(tab_MinKomp[Joomla],MATCH($B335,tab_MinKomp[[Stanowisko / Position ]:[Stanowisko / Position ]],0))="n/a","n/a",CU335-INDEX(tab_MinKomp[Joomla],MATCH($B335,tab_MinKomp[[Stanowisko / Position ]:[Stanowisko / Position ]],0)))</f>
        <v>n/a</v>
      </c>
      <c r="CV336" s="194" t="str">
        <f>IF(INDEX(tab_MinKomp[Bash],MATCH($B335,tab_MinKomp[[Stanowisko / Position ]:[Stanowisko / Position ]],0))="n/a","n/a",CV335-INDEX(tab_MinKomp[Bash],MATCH($B335,tab_MinKomp[[Stanowisko / Position ]:[Stanowisko / Position ]],0)))</f>
        <v>n/a</v>
      </c>
      <c r="CW336" s="194">
        <f>IF(INDEX(tab_MinKomp[Systemy MES (HYDRA / SFMS)],MATCH($B335,tab_MinKomp[[Stanowisko / Position ]:[Stanowisko / Position ]],0))="n/a","n/a",CW335-INDEX(tab_MinKomp[Systemy MES (HYDRA / SFMS)],MATCH($B335,tab_MinKomp[[Stanowisko / Position ]:[Stanowisko / Position ]],0)))</f>
        <v>0</v>
      </c>
      <c r="CX336" s="194" t="str">
        <f>IF(INDEX(tab_MinKomp[HTML / CSS],MATCH($B335,tab_MinKomp[[Stanowisko / Position ]:[Stanowisko / Position ]],0))="n/a","n/a",CX335-INDEX(tab_MinKomp[HTML / CSS],MATCH($B335,tab_MinKomp[[Stanowisko / Position ]:[Stanowisko / Position ]],0)))</f>
        <v>n/a</v>
      </c>
      <c r="CY336" s="194" t="str">
        <f>IF(INDEX(tab_MinKomp[SYSTEM PR],MATCH($B335,tab_MinKomp[[Stanowisko / Position ]:[Stanowisko / Position ]],0))="n/a","n/a",CY335-INDEX(tab_MinKomp[SYSTEM PR],MATCH($B335,tab_MinKomp[[Stanowisko / Position ]:[Stanowisko / Position ]],0)))</f>
        <v>n/a</v>
      </c>
      <c r="CZ336" s="194" t="str">
        <f>IF(INDEX(tab_MinKomp[System Einkauf XP / EBA],MATCH($B335,tab_MinKomp[[Stanowisko / Position ]:[Stanowisko / Position ]],0))="n/a","n/a",CZ335-INDEX(tab_MinKomp[System Einkauf XP / EBA],MATCH($B335,tab_MinKomp[[Stanowisko / Position ]:[Stanowisko / Position ]],0)))</f>
        <v>n/a</v>
      </c>
      <c r="DA336" s="194" t="str">
        <f>IF(INDEX(tab_MinKomp[Techniki negocjacyjne / Verhandlungstechniken],MATCH($B335,tab_MinKomp[[Stanowisko / Position ]:[Stanowisko / Position ]],0))="n/a","n/a",DA335-INDEX(tab_MinKomp[Techniki negocjacyjne / Verhandlungstechniken],MATCH($B335,tab_MinKomp[[Stanowisko / Position ]:[Stanowisko / Position ]],0)))</f>
        <v>n/a</v>
      </c>
      <c r="DB336" s="194" t="str">
        <f>IF(INDEX(tab_MinKomp[Znajomość rynku branżowego / Kenntnis des Industrie Marktes],MATCH($B335,tab_MinKomp[[Stanowisko / Position ]:[Stanowisko / Position ]],0))="n/a","n/a",DB335-INDEX(tab_MinKomp[Znajomość rynku branżowego / Kenntnis des Industrie Marktes],MATCH($B335,tab_MinKomp[[Stanowisko / Position ]:[Stanowisko / Position ]],0)))</f>
        <v>n/a</v>
      </c>
      <c r="DC336" s="194" t="str">
        <f>IF(INDEX(tab_MinKomp[SUPPLIER MANAGEMENT],MATCH($B335,tab_MinKomp[[Stanowisko / Position ]:[Stanowisko / Position ]],0))="n/a","n/a",DC335-INDEX(tab_MinKomp[SUPPLIER MANAGEMENT],MATCH($B335,tab_MinKomp[[Stanowisko / Position ]:[Stanowisko / Position ]],0)))</f>
        <v>n/a</v>
      </c>
      <c r="DD336" s="194" t="str">
        <f>IF(INDEX(tab_MinKomp[SUPPLIER MANAGEMENT],MATCH($B335,tab_MinKomp[[Stanowisko / Position ]:[Stanowisko / Position ]],0))="n/a","n/a",DD335-INDEX(tab_MinKomp[SUPPLIER MANAGEMENT],MATCH($B335,tab_MinKomp[[Stanowisko / Position ]:[Stanowisko / Position ]],0)))</f>
        <v>n/a</v>
      </c>
      <c r="DE336" s="194" t="str">
        <f>IF(INDEX(tab_MinKomp[SUPPLIER MANAGEMENT],MATCH($B335,tab_MinKomp[[Stanowisko / Position ]:[Stanowisko / Position ]],0))="n/a","n/a",DE335-INDEX(tab_MinKomp[SUPPLIER MANAGEMENT],MATCH($B335,tab_MinKomp[[Stanowisko / Position ]:[Stanowisko / Position ]],0)))</f>
        <v>n/a</v>
      </c>
      <c r="DF336" s="194">
        <f>IF(INDEX(tab_MinKomp[LEAN MANAGEMENT],MATCH($B335,tab_MinKomp[[Stanowisko / Position ]:[Stanowisko / Position ]],0))="n/a","n/a",DF335-INDEX(tab_MinKomp[LEAN MANAGEMENT],MATCH($B335,tab_MinKomp[[Stanowisko / Position ]:[Stanowisko / Position ]],0)))</f>
        <v>0</v>
      </c>
      <c r="DG336" s="194" t="str">
        <f>IF(INDEX(tab_MinKomp[PPAP/PSW],MATCH($B335,tab_MinKomp[[Stanowisko / Position ]:[Stanowisko / Position ]],0))="n/a","n/a",DG335-INDEX(tab_MinKomp[PPAP/PSW],MATCH($B335,tab_MinKomp[[Stanowisko / Position ]:[Stanowisko / Position ]],0)))</f>
        <v>n/a</v>
      </c>
      <c r="DH336" s="194" t="str">
        <f>IF(INDEX(tab_MinKomp[SUPPLIER MANAGEMENT],MATCH($B335,tab_MinKomp[[Stanowisko / Position ]:[Stanowisko / Position ]],0))="n/a","n/a",DH335-INDEX(tab_MinKomp[SUPPLIER MANAGEMENT],MATCH($B335,tab_MinKomp[[Stanowisko / Position ]:[Stanowisko / Position ]],0)))</f>
        <v>n/a</v>
      </c>
      <c r="DI336" s="194" t="str">
        <f>IF(INDEX(tab_MinKomp[OBSŁUGA PORTALI KLIENTA / Kundenportale],MATCH($B335,tab_MinKomp[[Stanowisko / Position ]:[Stanowisko / Position ]],0))="n/a","n/a",DI335-INDEX(tab_MinKomp[OBSŁUGA PORTALI KLIENTA / Kundenportale],MATCH($B335,tab_MinKomp[[Stanowisko / Position ]:[Stanowisko / Position ]],0)))</f>
        <v>n/a</v>
      </c>
      <c r="DJ336" s="194" t="str">
        <f>IF(INDEX(tab_MinKomp[Obsługa systemu BABTECQ / BABTECQ System],MATCH($B335,tab_MinKomp[[Stanowisko / Position ]:[Stanowisko / Position ]],0))="n/a","n/a",DJ335-INDEX(tab_MinKomp[Obsługa systemu BABTECQ / BABTECQ System],MATCH($B335,tab_MinKomp[[Stanowisko / Position ]:[Stanowisko / Position ]],0)))</f>
        <v>n/a</v>
      </c>
      <c r="DK336" s="194" t="str">
        <f>IF(INDEX(tab_MinKomp[Rysunek techniczny / technische Zeichnung],MATCH($B335,tab_MinKomp[[Stanowisko / Position ]:[Stanowisko / Position ]],0))="n/a","n/a",DK335-INDEX(tab_MinKomp[Rysunek techniczny / technische Zeichnung],MATCH($B335,tab_MinKomp[[Stanowisko / Position ]:[Stanowisko / Position ]],0)))</f>
        <v>n/a</v>
      </c>
      <c r="DL336" s="194" t="str">
        <f>IF(INDEX(tab_MinKomp[Kalibracja / Kalibrierung],MATCH($B335,tab_MinKomp[[Stanowisko / Position ]:[Stanowisko / Position ]],0))="n/a","n/a",DL335-INDEX(tab_MinKomp[Kalibracja / Kalibrierung],MATCH($B335,tab_MinKomp[[Stanowisko / Position ]:[Stanowisko / Position ]],0)))</f>
        <v>n/a</v>
      </c>
      <c r="DM336" s="194" t="str">
        <f>IF(INDEX(tab_MinKomp[Rekwalifikacja / Requalifizierung],MATCH($B335,tab_MinKomp[[Stanowisko / Position ]:[Stanowisko / Position ]],0))="n/a","n/a",DM335-INDEX(tab_MinKomp[Rekwalifikacja / Requalifizierung],MATCH($B335,tab_MinKomp[[Stanowisko / Position ]:[Stanowisko / Position ]],0)))</f>
        <v>n/a</v>
      </c>
      <c r="DN336" s="190" t="str">
        <f>IF(INDEX(tab_MinKomp[Testy czystości / Reinheitstests],MATCH($B335,tab_MinKomp[[Stanowisko / Position ]:[Stanowisko / Position ]],0))="n/a","n/a",DN335-INDEX(tab_MinKomp[Testy czystości / Reinheitstests],MATCH($B335,tab_MinKomp[[Stanowisko / Position ]:[Stanowisko / Position ]],0)))</f>
        <v>n/a</v>
      </c>
      <c r="DO336" s="190" t="str">
        <f>IF(INDEX(tab_MinKomp[Testy czystości / Reinheitstests],MATCH($B335,tab_MinKomp[[Stanowisko / Position ]:[Stanowisko / Position ]],0))="n/a","n/a",DO335-INDEX(tab_MinKomp[Testy czystości / Reinheitstests],MATCH($B335,tab_MinKomp[[Stanowisko / Position ]:[Stanowisko / Position ]],0)))</f>
        <v>n/a</v>
      </c>
      <c r="DP336" s="190" t="str">
        <f>IF(INDEX(tab_MinKomp[Testy czystości / Reinheitstests],MATCH($B335,tab_MinKomp[[Stanowisko / Position ]:[Stanowisko / Position ]],0))="n/a","n/a",DP335-INDEX(tab_MinKomp[Testy czystości / Reinheitstests],MATCH($B335,tab_MinKomp[[Stanowisko / Position ]:[Stanowisko / Position ]],0)))</f>
        <v>n/a</v>
      </c>
      <c r="DQ336" s="190" t="str">
        <f>IF(INDEX(tab_MinKomp[Testy czystości / Reinheitstests],MATCH($B335,tab_MinKomp[[Stanowisko / Position ]:[Stanowisko / Position ]],0))="n/a","n/a",DQ335-INDEX(tab_MinKomp[Testy czystości / Reinheitstests],MATCH($B335,tab_MinKomp[[Stanowisko / Position ]:[Stanowisko / Position ]],0)))</f>
        <v>n/a</v>
      </c>
      <c r="DR336" s="190" t="str">
        <f>IF(INDEX(tab_MinKomp[Testy czystości / Reinheitstests],MATCH($B335,tab_MinKomp[[Stanowisko / Position ]:[Stanowisko / Position ]],0))="n/a","n/a",DR335-INDEX(tab_MinKomp[Testy czystości / Reinheitstests],MATCH($B335,tab_MinKomp[[Stanowisko / Position ]:[Stanowisko / Position ]],0)))</f>
        <v>n/a</v>
      </c>
      <c r="DS336" s="190" t="str">
        <f>IF(INDEX(tab_MinKomp[Testy czystości / Reinheitstests],MATCH($B335,tab_MinKomp[[Stanowisko / Position ]:[Stanowisko / Position ]],0))="n/a","n/a",DS335-INDEX(tab_MinKomp[Testy czystości / Reinheitstests],MATCH($B335,tab_MinKomp[[Stanowisko / Position ]:[Stanowisko / Position ]],0)))</f>
        <v>n/a</v>
      </c>
      <c r="DT336" s="194" t="str">
        <f>IF(INDEX(tab_MinKomp[SUPPLIER MANAGEMENT],MATCH($B335,tab_MinKomp[[Stanowisko / Position ]:[Stanowisko / Position ]],0))="n/a","n/a",DT335-INDEX(tab_MinKomp[SUPPLIER MANAGEMENT],MATCH($B335,tab_MinKomp[[Stanowisko / Position ]:[Stanowisko / Position ]],0)))</f>
        <v>n/a</v>
      </c>
      <c r="DU336" s="190" t="str">
        <f>IF(INDEX(tab_MinKomp[Testy czystości / Reinheitstests],MATCH($B335,tab_MinKomp[[Stanowisko / Position ]:[Stanowisko / Position ]],0))="n/a","n/a",DU335-INDEX(tab_MinKomp[Testy czystości / Reinheitstests],MATCH($B335,tab_MinKomp[[Stanowisko / Position ]:[Stanowisko / Position ]],0)))</f>
        <v>n/a</v>
      </c>
      <c r="DV336" s="190" t="str">
        <f>IF(INDEX(tab_MinKomp[Testy czystości / Reinheitstests],MATCH($B335,tab_MinKomp[[Stanowisko / Position ]:[Stanowisko / Position ]],0))="n/a","n/a",DV335-INDEX(tab_MinKomp[Testy czystości / Reinheitstests],MATCH($B335,tab_MinKomp[[Stanowisko / Position ]:[Stanowisko / Position ]],0)))</f>
        <v>n/a</v>
      </c>
      <c r="DW336" s="190" t="str">
        <f>IF(INDEX(tab_MinKomp[Testy czystości / Reinheitstests],MATCH($B335,tab_MinKomp[[Stanowisko / Position ]:[Stanowisko / Position ]],0))="n/a","n/a",DW335-INDEX(tab_MinKomp[Testy czystości / Reinheitstests],MATCH($B335,tab_MinKomp[[Stanowisko / Position ]:[Stanowisko / Position ]],0)))</f>
        <v>n/a</v>
      </c>
      <c r="DX336" s="190" t="str">
        <f>IF(INDEX(tab_MinKomp[Testy czystości / Reinheitstests],MATCH($B335,tab_MinKomp[[Stanowisko / Position ]:[Stanowisko / Position ]],0))="n/a","n/a",DX335-INDEX(tab_MinKomp[Testy czystości / Reinheitstests],MATCH($B335,tab_MinKomp[[Stanowisko / Position ]:[Stanowisko / Position ]],0)))</f>
        <v>n/a</v>
      </c>
      <c r="DY336" s="190" t="str">
        <f>IF(INDEX(tab_MinKomp[Testy czystości / Reinheitstests],MATCH($B335,tab_MinKomp[[Stanowisko / Position ]:[Stanowisko / Position ]],0))="n/a","n/a",DY335-INDEX(tab_MinKomp[Testy czystości / Reinheitstests],MATCH($B335,tab_MinKomp[[Stanowisko / Position ]:[Stanowisko / Position ]],0)))</f>
        <v>n/a</v>
      </c>
      <c r="DZ336" s="190" t="str">
        <f>IF(INDEX(tab_MinKomp[Testy czystości / Reinheitstests],MATCH($B335,tab_MinKomp[[Stanowisko / Position ]:[Stanowisko / Position ]],0))="n/a","n/a",DZ335-INDEX(tab_MinKomp[Testy czystości / Reinheitstests],MATCH($B335,tab_MinKomp[[Stanowisko / Position ]:[Stanowisko / Position ]],0)))</f>
        <v>n/a</v>
      </c>
      <c r="EA336" s="194" t="str">
        <f>IF(INDEX(tab_MinKomp[SUPPLIER MANAGEMENT],MATCH($B335,tab_MinKomp[[Stanowisko / Position ]:[Stanowisko / Position ]],0))="n/a","n/a",EA335-INDEX(tab_MinKomp[SUPPLIER MANAGEMENT],MATCH($B335,tab_MinKomp[[Stanowisko / Position ]:[Stanowisko / Position ]],0)))</f>
        <v>n/a</v>
      </c>
      <c r="EB336" s="190" t="str">
        <f>IF(INDEX(tab_MinKomp[Testy czystości / Reinheitstests],MATCH($B335,tab_MinKomp[[Stanowisko / Position ]:[Stanowisko / Position ]],0))="n/a","n/a",EB335-INDEX(tab_MinKomp[Testy czystości / Reinheitstests],MATCH($B335,tab_MinKomp[[Stanowisko / Position ]:[Stanowisko / Position ]],0)))</f>
        <v>n/a</v>
      </c>
      <c r="EC336" s="190" t="str">
        <f>IF(INDEX(tab_MinKomp[Testy czystości / Reinheitstests],MATCH($B335,tab_MinKomp[[Stanowisko / Position ]:[Stanowisko / Position ]],0))="n/a","n/a",EC335-INDEX(tab_MinKomp[Testy czystości / Reinheitstests],MATCH($B335,tab_MinKomp[[Stanowisko / Position ]:[Stanowisko / Position ]],0)))</f>
        <v>n/a</v>
      </c>
      <c r="ED336" s="190" t="str">
        <f>IF(INDEX(tab_MinKomp[Testy czystości / Reinheitstests],MATCH($B335,tab_MinKomp[[Stanowisko / Position ]:[Stanowisko / Position ]],0))="n/a","n/a",ED335-INDEX(tab_MinKomp[Testy czystości / Reinheitstests],MATCH($B335,tab_MinKomp[[Stanowisko / Position ]:[Stanowisko / Position ]],0)))</f>
        <v>n/a</v>
      </c>
      <c r="EE336" s="190" t="str">
        <f>IF(INDEX(tab_MinKomp[Testy czystości / Reinheitstests],MATCH($B335,tab_MinKomp[[Stanowisko / Position ]:[Stanowisko / Position ]],0))="n/a","n/a",EE335-INDEX(tab_MinKomp[Testy czystości / Reinheitstests],MATCH($B335,tab_MinKomp[[Stanowisko / Position ]:[Stanowisko / Position ]],0)))</f>
        <v>n/a</v>
      </c>
      <c r="EF336" s="190" t="str">
        <f>IF(INDEX(tab_MinKomp[Testy czystości / Reinheitstests],MATCH($B335,tab_MinKomp[[Stanowisko / Position ]:[Stanowisko / Position ]],0))="n/a","n/a",EF335-INDEX(tab_MinKomp[Testy czystości / Reinheitstests],MATCH($B335,tab_MinKomp[[Stanowisko / Position ]:[Stanowisko / Position ]],0)))</f>
        <v>n/a</v>
      </c>
      <c r="EG336" s="190" t="str">
        <f>IF(INDEX(tab_MinKomp[Testy czystości / Reinheitstests],MATCH($B335,tab_MinKomp[[Stanowisko / Position ]:[Stanowisko / Position ]],0))="n/a","n/a",EG335-INDEX(tab_MinKomp[Testy czystości / Reinheitstests],MATCH($B335,tab_MinKomp[[Stanowisko / Position ]:[Stanowisko / Position ]],0)))</f>
        <v>n/a</v>
      </c>
      <c r="EH336" s="190" t="str">
        <f>IF(INDEX(tab_MinKomp[Testy czystości / Reinheitstests],MATCH($B335,tab_MinKomp[[Stanowisko / Position ]:[Stanowisko / Position ]],0))="n/a","n/a",EH335-INDEX(tab_MinKomp[Testy czystości / Reinheitstests],MATCH($B335,tab_MinKomp[[Stanowisko / Position ]:[Stanowisko / Position ]],0)))</f>
        <v>n/a</v>
      </c>
      <c r="EI336" s="190" t="str">
        <f>IF(INDEX(tab_MinKomp[Testy czystości / Reinheitstests],MATCH($B335,tab_MinKomp[[Stanowisko / Position ]:[Stanowisko / Position ]],0))="n/a","n/a",EI335-INDEX(tab_MinKomp[Testy czystości / Reinheitstests],MATCH($B335,tab_MinKomp[[Stanowisko / Position ]:[Stanowisko / Position ]],0)))</f>
        <v>n/a</v>
      </c>
      <c r="EJ336" s="190" t="str">
        <f>IF(INDEX(tab_MinKomp[Testy czystości / Reinheitstests],MATCH($B335,tab_MinKomp[[Stanowisko / Position ]:[Stanowisko / Position ]],0))="n/a","n/a",EJ335-INDEX(tab_MinKomp[Testy czystości / Reinheitstests],MATCH($B335,tab_MinKomp[[Stanowisko / Position ]:[Stanowisko / Position ]],0)))</f>
        <v>n/a</v>
      </c>
      <c r="EK336" s="190" t="str">
        <f>IF(INDEX(tab_MinKomp[Testy czystości / Reinheitstests],MATCH($B335,tab_MinKomp[[Stanowisko / Position ]:[Stanowisko / Position ]],0))="n/a","n/a",EK335-INDEX(tab_MinKomp[Testy czystości / Reinheitstests],MATCH($B335,tab_MinKomp[[Stanowisko / Position ]:[Stanowisko / Position ]],0)))</f>
        <v>n/a</v>
      </c>
      <c r="EL336" s="190" t="str">
        <f>IF(INDEX(tab_MinKomp[Testy czystości / Reinheitstests],MATCH($B335,tab_MinKomp[[Stanowisko / Position ]:[Stanowisko / Position ]],0))="n/a","n/a",EL335-INDEX(tab_MinKomp[Testy czystości / Reinheitstests],MATCH($B335,tab_MinKomp[[Stanowisko / Position ]:[Stanowisko / Position ]],0)))</f>
        <v>n/a</v>
      </c>
      <c r="EM336" s="190" t="str">
        <f>IF(INDEX(tab_MinKomp[Testy czystości / Reinheitstests],MATCH($B335,tab_MinKomp[[Stanowisko / Position ]:[Stanowisko / Position ]],0))="n/a","n/a",EM335-INDEX(tab_MinKomp[Testy czystości / Reinheitstests],MATCH($B335,tab_MinKomp[[Stanowisko / Position ]:[Stanowisko / Position ]],0)))</f>
        <v>n/a</v>
      </c>
      <c r="EN336" s="190" t="str">
        <f>IF(INDEX(tab_MinKomp[Testy czystości / Reinheitstests],MATCH($B335,tab_MinKomp[[Stanowisko / Position ]:[Stanowisko / Position ]],0))="n/a","n/a",EN335-INDEX(tab_MinKomp[Testy czystości / Reinheitstests],MATCH($B335,tab_MinKomp[[Stanowisko / Position ]:[Stanowisko / Position ]],0)))</f>
        <v>n/a</v>
      </c>
      <c r="EO336" s="194" t="str">
        <f>IF(INDEX(tab_MinKomp[Konserwacja Rep],MATCH($B335,tab_MinKomp[[Stanowisko / Position ]:[Stanowisko / Position ]],0))="n/a","n/a",EO335-INDEX(tab_MinKomp[Konserwacja Rep],MATCH($B335,tab_MinKomp[[Stanowisko / Position ]:[Stanowisko / Position ]],0)))</f>
        <v>n/a</v>
      </c>
      <c r="EP336" s="194" t="str">
        <f>IF(INDEX(tab_MinKomp[[Konserwacja Engel ]],MATCH($B335,tab_MinKomp[[Stanowisko / Position ]:[Stanowisko / Position ]],0))="n/a","n/a",EP335-INDEX(tab_MinKomp[[Konserwacja Engel ]],MATCH($B335,tab_MinKomp[[Stanowisko / Position ]:[Stanowisko / Position ]],0)))</f>
        <v>n/a</v>
      </c>
      <c r="EQ336" s="194" t="str">
        <f>IF(INDEX(tab_MinKomp[Konserwacja B 50],MATCH($B335,tab_MinKomp[[Stanowisko / Position ]:[Stanowisko / Position ]],0))="n/a","n/a",EQ335-INDEX(tab_MinKomp[Konserwacja B 50],MATCH($B335,tab_MinKomp[[Stanowisko / Position ]:[Stanowisko / Position ]],0)))</f>
        <v>n/a</v>
      </c>
      <c r="ER336" s="194" t="str">
        <f>IF(INDEX(tab_MinKomp[[Konserwacja EOL ]],MATCH($B335,tab_MinKomp[[Stanowisko / Position ]:[Stanowisko / Position ]],0))="n/a","n/a",ER335-INDEX(tab_MinKomp[[Konserwacja EOL ]],MATCH($B335,tab_MinKomp[[Stanowisko / Position ]:[Stanowisko / Position ]],0)))</f>
        <v>n/a</v>
      </c>
      <c r="ES336" s="194" t="str">
        <f>IF(INDEX(tab_MinKomp[Konserwacja Branson],MATCH($B335,tab_MinKomp[[Stanowisko / Position ]:[Stanowisko / Position ]],0))="n/a","n/a",ES335-INDEX(tab_MinKomp[Konserwacja Branson],MATCH($B335,tab_MinKomp[[Stanowisko / Position ]:[Stanowisko / Position ]],0)))</f>
        <v>n/a</v>
      </c>
      <c r="ET336" s="194" t="str">
        <f>IF(INDEX(tab_MinKomp[Konserwacja coolery],MATCH($B335,tab_MinKomp[[Stanowisko / Position ]:[Stanowisko / Position ]],0))="n/a","n/a",ET335-INDEX(tab_MinKomp[Konserwacja coolery],MATCH($B335,tab_MinKomp[[Stanowisko / Position ]:[Stanowisko / Position ]],0)))</f>
        <v>n/a</v>
      </c>
      <c r="EU336" s="194" t="str">
        <f>IF(INDEX(tab_MinKomp[Konserwacja piecy],MATCH($B335,tab_MinKomp[[Stanowisko / Position ]:[Stanowisko / Position ]],0))="n/a","n/a",EU335-INDEX(tab_MinKomp[Konserwacja piecy],MATCH($B335,tab_MinKomp[[Stanowisko / Position ]:[Stanowisko / Position ]],0)))</f>
        <v>n/a</v>
      </c>
      <c r="EV336" s="194" t="str">
        <f>IF(INDEX(tab_MinKomp[Rysunek techniczny- czytanie],MATCH($B335,tab_MinKomp[[Stanowisko / Position ]:[Stanowisko / Position ]],0))="n/a","n/a",EV335-INDEX(tab_MinKomp[Rysunek techniczny- czytanie],MATCH($B335,tab_MinKomp[[Stanowisko / Position ]:[Stanowisko / Position ]],0)))</f>
        <v>n/a</v>
      </c>
      <c r="EW336" s="194" t="str">
        <f>IF(INDEX(tab_MinKomp[Elektryka],MATCH($B335,tab_MinKomp[[Stanowisko / Position ]:[Stanowisko / Position ]],0))="n/a","n/a",EW335-INDEX(tab_MinKomp[Elektryka],MATCH($B335,tab_MinKomp[[Stanowisko / Position ]:[Stanowisko / Position ]],0)))</f>
        <v>n/a</v>
      </c>
      <c r="EX336" s="194" t="str">
        <f>IF(INDEX(tab_MinKomp[Pneumatyka],MATCH($B335,tab_MinKomp[[Stanowisko / Position ]:[Stanowisko / Position ]],0))="n/a","n/a",EX335-INDEX(tab_MinKomp[Pneumatyka],MATCH($B335,tab_MinKomp[[Stanowisko / Position ]:[Stanowisko / Position ]],0)))</f>
        <v>n/a</v>
      </c>
      <c r="EY336" s="194" t="str">
        <f>IF(INDEX(tab_MinKomp[[Hydraulika ]],MATCH($B335,tab_MinKomp[[Stanowisko / Position ]:[Stanowisko / Position ]],0))="n/a","n/a",EY335-INDEX(tab_MinKomp[[Hydraulika ]],MATCH($B335,tab_MinKomp[[Stanowisko / Position ]:[Stanowisko / Position ]],0)))</f>
        <v>n/a</v>
      </c>
      <c r="EZ336" s="194" t="str">
        <f>IF(INDEX(tab_MinKomp[Podciśnienie],MATCH($B335,tab_MinKomp[[Stanowisko / Position ]:[Stanowisko / Position ]],0))="n/a","n/a",EZ335-INDEX(tab_MinKomp[Podciśnienie],MATCH($B335,tab_MinKomp[[Stanowisko / Position ]:[Stanowisko / Position ]],0)))</f>
        <v>n/a</v>
      </c>
      <c r="FA336" s="194" t="str">
        <f>IF(INDEX(tab_MinKomp[Usuwanie awarii],MATCH($B335,tab_MinKomp[[Stanowisko / Position ]:[Stanowisko / Position ]],0))="n/a","n/a",FA335-INDEX(tab_MinKomp[Usuwanie awarii],MATCH($B335,tab_MinKomp[[Stanowisko / Position ]:[Stanowisko / Position ]],0)))</f>
        <v>n/a</v>
      </c>
      <c r="FB336" s="194" t="str">
        <f>IF(INDEX(tab_MinKomp[Obsługa robotów],MATCH($B335,tab_MinKomp[[Stanowisko / Position ]:[Stanowisko / Position ]],0))="n/a","n/a",FB335-INDEX(tab_MinKomp[Obsługa robotów],MATCH($B335,tab_MinKomp[[Stanowisko / Position ]:[Stanowisko / Position ]],0)))</f>
        <v>n/a</v>
      </c>
      <c r="FC336" s="194" t="str">
        <f>IF(INDEX(tab_MinKomp[Obsługa sterowania maszyny],MATCH($B335,tab_MinKomp[[Stanowisko / Position ]:[Stanowisko / Position ]],0))="n/a","n/a",FC335-INDEX(tab_MinKomp[Obsługa sterowania maszyny],MATCH($B335,tab_MinKomp[[Stanowisko / Position ]:[Stanowisko / Position ]],0)))</f>
        <v>n/a</v>
      </c>
      <c r="FD336" s="194" t="str">
        <f>IF(INDEX(tab_MinKomp[Usuwanie przyczyn żródłowych],MATCH($B335,tab_MinKomp[[Stanowisko / Position ]:[Stanowisko / Position ]],0))="n/a","n/a",FD335-INDEX(tab_MinKomp[Usuwanie przyczyn żródłowych],MATCH($B335,tab_MinKomp[[Stanowisko / Position ]:[Stanowisko / Position ]],0)))</f>
        <v>n/a</v>
      </c>
      <c r="FE336" s="194" t="str">
        <f>IF(INDEX(tab_MinKomp[Cmms stosowanie],MATCH($B335,tab_MinKomp[[Stanowisko / Position ]:[Stanowisko / Position ]],0))="n/a","n/a",FE335-INDEX(tab_MinKomp[Cmms stosowanie],MATCH($B335,tab_MinKomp[[Stanowisko / Position ]:[Stanowisko / Position ]],0)))</f>
        <v>n/a</v>
      </c>
      <c r="FF336" s="190" t="str">
        <f>IF(INDEX(tab_MinKomp[Testy czystości / Reinheitstests],MATCH($B335,tab_MinKomp[[Stanowisko / Position ]:[Stanowisko / Position ]],0))="n/a","n/a",FF335-INDEX(tab_MinKomp[Testy czystości / Reinheitstests],MATCH($B335,tab_MinKomp[[Stanowisko / Position ]:[Stanowisko / Position ]],0)))</f>
        <v>n/a</v>
      </c>
      <c r="FG336" s="194" t="str">
        <f>IF(INDEX(tab_MinKomp[Czyszczenie form plastikowych],MATCH($B335,tab_MinKomp[[Stanowisko / Position ]:[Stanowisko / Position ]],0))="n/a","n/a",FG335-INDEX(tab_MinKomp[Czyszczenie form plastikowych],MATCH($B335,tab_MinKomp[[Stanowisko / Position ]:[Stanowisko / Position ]],0)))</f>
        <v>n/a</v>
      </c>
      <c r="FH336" s="194" t="str">
        <f>IF(INDEX(tab_MinKomp[Wymiana form plastik],MATCH($B335,tab_MinKomp[[Stanowisko / Position ]:[Stanowisko / Position ]],0))="n/a","n/a",FH335-INDEX(tab_MinKomp[Wymiana form plastik],MATCH($B335,tab_MinKomp[[Stanowisko / Position ]:[Stanowisko / Position ]],0)))</f>
        <v>n/a</v>
      </c>
      <c r="FI336" s="194" t="str">
        <f>IF(INDEX(tab_MinKomp[Wymiana form guma],MATCH($B335,tab_MinKomp[[Stanowisko / Position ]:[Stanowisko / Position ]],0))="n/a","n/a",FI335-INDEX(tab_MinKomp[Wymiana form guma],MATCH($B335,tab_MinKomp[[Stanowisko / Position ]:[Stanowisko / Position ]],0)))</f>
        <v>n/a</v>
      </c>
      <c r="FJ336" s="194" t="str">
        <f>IF(INDEX(tab_MinKomp[Konserwacja KK],MATCH($B335,tab_MinKomp[[Stanowisko / Position ]:[Stanowisko / Position ]],0))="n/a","n/a",FJ335-INDEX(tab_MinKomp[Konserwacja KK],MATCH($B335,tab_MinKomp[[Stanowisko / Position ]:[Stanowisko / Position ]],0)))</f>
        <v>n/a</v>
      </c>
      <c r="FK336" s="194" t="str">
        <f>IF(INDEX(tab_MinKomp[Konserwacja form guma],MATCH($B335,tab_MinKomp[[Stanowisko / Position ]:[Stanowisko / Position ]],0))="n/a","n/a",FK335-INDEX(tab_MinKomp[Konserwacja form guma],MATCH($B335,tab_MinKomp[[Stanowisko / Position ]:[Stanowisko / Position ]],0)))</f>
        <v>n/a</v>
      </c>
      <c r="FL336" s="194" t="str">
        <f>IF(INDEX(tab_MinKomp[Konserwacja form plastiki],MATCH($B335,tab_MinKomp[[Stanowisko / Position ]:[Stanowisko / Position ]],0))="n/a","n/a",FL335-INDEX(tab_MinKomp[Konserwacja form plastiki],MATCH($B335,tab_MinKomp[[Stanowisko / Position ]:[Stanowisko / Position ]],0)))</f>
        <v>n/a</v>
      </c>
      <c r="FM336" s="194" t="str">
        <f>IF(INDEX(tab_MinKomp[Konserwacja Gorącego Kanału],MATCH($B335,tab_MinKomp[[Stanowisko / Position ]:[Stanowisko / Position ]],0))="n/a","n/a",FM335-INDEX(tab_MinKomp[Konserwacja Gorącego Kanału],MATCH($B335,tab_MinKomp[[Stanowisko / Position ]:[Stanowisko / Position ]],0)))</f>
        <v>n/a</v>
      </c>
      <c r="FN336" s="194" t="s">
        <v>248</v>
      </c>
      <c r="FO336" s="194" t="s">
        <v>248</v>
      </c>
      <c r="FP336" s="194" t="s">
        <v>248</v>
      </c>
      <c r="FQ336" s="196" t="str">
        <f>IF(INDEX(tab_MinKomp[Język angielski / Englisch],MATCH($B335,tab_MinKomp[[Stanowisko / Position ]:[Stanowisko / Position ]],0))="n/a","n/a",FQ335-INDEX(tab_MinKomp[Język angielski / Englisch],MATCH($B335,tab_MinKomp[[Stanowisko / Position ]:[Stanowisko / Position ]],0)))</f>
        <v>n/a</v>
      </c>
      <c r="FR336" s="196" t="str">
        <f>IF(INDEX(tab_MinKomp[Język niemiecki / Deutsch],MATCH($B335,tab_MinKomp[[Stanowisko / Position ]:[Stanowisko / Position ]],0))="n/a","n/a",FR335-INDEX(tab_MinKomp[Język niemiecki / Deutsch],MATCH($B335,tab_MinKomp[[Stanowisko / Position ]:[Stanowisko / Position ]],0)))</f>
        <v>n/a</v>
      </c>
      <c r="FS336" s="194">
        <f>IF(INDEX(tab_MinKomp[Zarządzanie dokumentacją procesową / Process dokumentation management],MATCH($B335,tab_MinKomp[[Stanowisko / Position ]:[Stanowisko / Position ]],0))="n/a","n/a",FS335-INDEX(tab_MinKomp[Zarządzanie dokumentacją procesową / Process dokumentation management],MATCH($B335,tab_MinKomp[[Stanowisko / Position ]:[Stanowisko / Position ]],0)))</f>
        <v>0</v>
      </c>
      <c r="FT336" s="194">
        <f>IF(INDEX(tab_MinKomp[Znajomość procesów z obszaru / Kenntiss der prozesse in dem Bereich],MATCH($B335,tab_MinKomp[[Stanowisko / Position ]:[Stanowisko / Position ]],0))="n/a","n/a",FT335-INDEX(tab_MinKomp[Znajomość procesów z obszaru / Kenntiss der prozesse in dem Bereich],MATCH($B335,tab_MinKomp[[Stanowisko / Position ]:[Stanowisko / Position ]],0)))</f>
        <v>0</v>
      </c>
      <c r="FU336" s="194">
        <f>IF(INDEX(tab_MinKomp[optymalizacja procesów / Prozessoptymalisierung],MATCH($B335,tab_MinKomp[[Stanowisko / Position ]:[Stanowisko / Position ]],0))="n/a","n/a",FU335-INDEX(tab_MinKomp[optymalizacja procesów / Prozessoptymalisierung],MATCH($B335,tab_MinKomp[[Stanowisko / Position ]:[Stanowisko / Position ]],0)))</f>
        <v>0</v>
      </c>
      <c r="FV336" s="194">
        <f>IF(INDEX(tab_MinKomp[Umiejętności szkoleniowe / Trainingsfähigkeiten],MATCH($B335,tab_MinKomp[[Stanowisko / Position ]:[Stanowisko / Position ]],0))="n/a","n/a",FV335-INDEX(tab_MinKomp[Umiejętności szkoleniowe / Trainingsfähigkeiten],MATCH($B335,tab_MinKomp[[Stanowisko / Position ]:[Stanowisko / Position ]],0)))</f>
        <v>0</v>
      </c>
      <c r="FW336" s="194">
        <f>IF(INDEX(tab_MinKomp[Analityczne myślenie, podejście / Analitysches Denken, Einstellung],MATCH($B335,tab_MinKomp[[Stanowisko / Position ]:[Stanowisko / Position ]],0))="n/a","n/a",FW335-INDEX(tab_MinKomp[Analityczne myślenie, podejście / Analitysches Denken, Einstellung],MATCH($B335,tab_MinKomp[[Stanowisko / Position ]:[Stanowisko / Position ]],0)))</f>
        <v>0</v>
      </c>
      <c r="FX336" s="194">
        <f>IF(INDEX(tab_MinKomp[Dokładność, precyzja w dzialaniu / Genauigkeit, Präzision in die Arbeit],MATCH($B335,tab_MinKomp[[Stanowisko / Position ]:[Stanowisko / Position ]],0))="n/a","n/a",FX335-INDEX(tab_MinKomp[Dokładność, precyzja w dzialaniu / Genauigkeit, Präzision in die Arbeit],MATCH($B335,tab_MinKomp[[Stanowisko / Position ]:[Stanowisko / Position ]],0)))</f>
        <v>0</v>
      </c>
      <c r="FY336" s="194">
        <f>IF(INDEX(tab_MinKomp[Dyspozycyjność / Verfügbarkeit],MATCH($B335,tab_MinKomp[[Stanowisko / Position ]:[Stanowisko / Position ]],0))="n/a","n/a",FY335-INDEX(tab_MinKomp[Dyspozycyjność / Verfügbarkeit],MATCH($B335,tab_MinKomp[[Stanowisko / Position ]:[Stanowisko / Position ]],0)))</f>
        <v>-1</v>
      </c>
      <c r="FZ336" s="194">
        <f>IF(INDEX(tab_MinKomp[Zaangażowanie / 
Engagement],MATCH($B335,tab_MinKomp[[Stanowisko / Position ]:[Stanowisko / Position ]],0))="n/a","n/a",FZ335-INDEX(tab_MinKomp[Zaangażowanie / 
Engagement],MATCH($B335,tab_MinKomp[[Stanowisko / Position ]:[Stanowisko / Position ]],0)))</f>
        <v>0</v>
      </c>
      <c r="GA336" s="194" t="str">
        <f>IF(INDEX(tab_MinKomp[Konserwacja form guma],MATCH($B335,tab_MinKomp[[Stanowisko / Position ]:[Stanowisko / Position ]],0))="n/a","n/a",GA335-INDEX(tab_MinKomp[Konserwacja form guma],MATCH($B335,tab_MinKomp[[Stanowisko / Position ]:[Stanowisko / Position ]],0)))</f>
        <v>n/a</v>
      </c>
      <c r="GB336" s="194" t="str">
        <f>IF(INDEX(tab_MinKomp[Konserwacja form plastiki],MATCH($B335,tab_MinKomp[[Stanowisko / Position ]:[Stanowisko / Position ]],0))="n/a","n/a",GB335-INDEX(tab_MinKomp[Konserwacja form plastiki],MATCH($B335,tab_MinKomp[[Stanowisko / Position ]:[Stanowisko / Position ]],0)))</f>
        <v>n/a</v>
      </c>
      <c r="GC336" s="194">
        <f>IF(INDEX(tab_MinKomp[Elastyczność w działaniu],MATCH($B335,tab_MinKomp[[Stanowisko / Position ]:[Stanowisko / Position ]],0))="n/a","n/a",GC335-INDEX(tab_MinKomp[Elastyczność w działaniu],MATCH($B335,tab_MinKomp[[Stanowisko / Position ]:[Stanowisko / Position ]],0)))</f>
        <v>-1</v>
      </c>
      <c r="GD336" s="194">
        <f>IF(INDEX(tab_MinKomp[Komunikatywność],MATCH($B335,tab_MinKomp[[Stanowisko / Position ]:[Stanowisko / Position ]],0))="n/a","n/a",GD335-INDEX(tab_MinKomp[Komunikatywność],MATCH($B335,tab_MinKomp[[Stanowisko / Position ]:[Stanowisko / Position ]],0)))</f>
        <v>0</v>
      </c>
      <c r="GE336" s="193" t="str">
        <f>IF(INDEX(tab_MinKomp[Motywowanie i budowanie zaangażowania zespołu],MATCH($B335,tab_MinKomp[[Stanowisko / Position ]:[Stanowisko / Position ]],0))="n/a","n/a",GE335-INDEX(tab_MinKomp[Motywowanie i budowanie zaangażowania zespołu],MATCH($B335,tab_MinKomp[[Stanowisko / Position ]:[Stanowisko / Position ]],0)))</f>
        <v>n/a</v>
      </c>
      <c r="GF336" s="186" t="s">
        <v>248</v>
      </c>
      <c r="GG336" s="186" t="s">
        <v>248</v>
      </c>
      <c r="GH336" s="186" t="s">
        <v>248</v>
      </c>
      <c r="GI336" s="186" t="s">
        <v>248</v>
      </c>
      <c r="GJ336" s="186" t="s">
        <v>248</v>
      </c>
      <c r="GK336" s="186" t="s">
        <v>248</v>
      </c>
      <c r="GL336" s="186" t="s">
        <v>248</v>
      </c>
      <c r="GM336" s="186" t="s">
        <v>248</v>
      </c>
      <c r="GN336" s="186" t="s">
        <v>248</v>
      </c>
      <c r="GO336" s="186" t="s">
        <v>248</v>
      </c>
      <c r="GP336" s="186" t="s">
        <v>248</v>
      </c>
      <c r="GQ336" s="186" t="s">
        <v>248</v>
      </c>
      <c r="GR336" s="186" t="s">
        <v>248</v>
      </c>
      <c r="GS336" s="186" t="s">
        <v>248</v>
      </c>
      <c r="GT336" s="186" t="s">
        <v>248</v>
      </c>
      <c r="GU336" s="186" t="s">
        <v>248</v>
      </c>
      <c r="GV336" s="186" t="s">
        <v>248</v>
      </c>
      <c r="GW336" s="186" t="s">
        <v>248</v>
      </c>
      <c r="GX336" s="186" t="s">
        <v>248</v>
      </c>
      <c r="GY336" s="186" t="s">
        <v>248</v>
      </c>
      <c r="GZ336" s="261" t="s">
        <v>248</v>
      </c>
      <c r="HA336" s="261" t="s">
        <v>248</v>
      </c>
      <c r="HB336" s="191">
        <f>SUM(G336:GE336)/(HB335-(SUM(G336:GE336)))</f>
        <v>-7.2727272727272724E-2</v>
      </c>
    </row>
    <row r="337" spans="1:210" ht="24.9" customHeight="1" x14ac:dyDescent="0.3">
      <c r="A337" s="105" t="s">
        <v>317</v>
      </c>
      <c r="B337" s="105" t="s">
        <v>315</v>
      </c>
      <c r="C337" s="105" t="s">
        <v>386</v>
      </c>
      <c r="D337" s="105">
        <v>1726</v>
      </c>
      <c r="E337" s="394" t="s">
        <v>554</v>
      </c>
      <c r="F337" s="185" t="s">
        <v>374</v>
      </c>
      <c r="G337" s="186">
        <v>2</v>
      </c>
      <c r="H337" s="186">
        <v>2</v>
      </c>
      <c r="I337" s="186">
        <v>2</v>
      </c>
      <c r="J337" s="186">
        <v>2</v>
      </c>
      <c r="K337" s="186">
        <v>2</v>
      </c>
      <c r="L337" s="186" t="s">
        <v>248</v>
      </c>
      <c r="M337" s="186" t="s">
        <v>248</v>
      </c>
      <c r="N337" s="186" t="s">
        <v>248</v>
      </c>
      <c r="O337" s="186">
        <v>2</v>
      </c>
      <c r="P337" s="186">
        <v>2</v>
      </c>
      <c r="Q337" s="186" t="s">
        <v>248</v>
      </c>
      <c r="R337" s="186" t="s">
        <v>248</v>
      </c>
      <c r="S337" s="186" t="s">
        <v>248</v>
      </c>
      <c r="T337" s="186" t="s">
        <v>248</v>
      </c>
      <c r="U337" s="186" t="s">
        <v>248</v>
      </c>
      <c r="V337" s="186" t="s">
        <v>248</v>
      </c>
      <c r="W337" s="186" t="s">
        <v>248</v>
      </c>
      <c r="X337" s="186" t="s">
        <v>248</v>
      </c>
      <c r="Y337" s="186" t="s">
        <v>248</v>
      </c>
      <c r="Z337" s="186" t="s">
        <v>248</v>
      </c>
      <c r="AA337" s="186" t="s">
        <v>248</v>
      </c>
      <c r="AB337" s="186" t="s">
        <v>248</v>
      </c>
      <c r="AC337" s="186" t="s">
        <v>248</v>
      </c>
      <c r="AD337" s="186" t="s">
        <v>248</v>
      </c>
      <c r="AE337" s="186" t="s">
        <v>248</v>
      </c>
      <c r="AF337" s="186" t="s">
        <v>248</v>
      </c>
      <c r="AG337" s="186" t="s">
        <v>248</v>
      </c>
      <c r="AH337" s="186" t="s">
        <v>248</v>
      </c>
      <c r="AI337" s="186" t="s">
        <v>248</v>
      </c>
      <c r="AJ337" s="186" t="s">
        <v>248</v>
      </c>
      <c r="AK337" s="186" t="s">
        <v>248</v>
      </c>
      <c r="AL337" s="186">
        <v>2</v>
      </c>
      <c r="AM337" s="186" t="s">
        <v>248</v>
      </c>
      <c r="AN337" s="186" t="s">
        <v>248</v>
      </c>
      <c r="AO337" s="186">
        <v>1</v>
      </c>
      <c r="AP337" s="186" t="s">
        <v>248</v>
      </c>
      <c r="AQ337" s="186">
        <v>1</v>
      </c>
      <c r="AR337" s="186" t="s">
        <v>248</v>
      </c>
      <c r="AS337" s="186" t="s">
        <v>248</v>
      </c>
      <c r="AT337" s="186" t="s">
        <v>248</v>
      </c>
      <c r="AU337" s="186" t="s">
        <v>248</v>
      </c>
      <c r="AV337" s="186">
        <v>2</v>
      </c>
      <c r="AW337" s="186">
        <v>1</v>
      </c>
      <c r="AX337" s="186" t="s">
        <v>248</v>
      </c>
      <c r="AY337" s="186" t="s">
        <v>248</v>
      </c>
      <c r="AZ337" s="186" t="s">
        <v>248</v>
      </c>
      <c r="BA337" s="186" t="s">
        <v>248</v>
      </c>
      <c r="BB337" s="186" t="s">
        <v>248</v>
      </c>
      <c r="BC337" s="186" t="s">
        <v>248</v>
      </c>
      <c r="BD337" s="186" t="s">
        <v>248</v>
      </c>
      <c r="BE337" s="186" t="s">
        <v>248</v>
      </c>
      <c r="BF337" s="186" t="s">
        <v>248</v>
      </c>
      <c r="BG337" s="186" t="s">
        <v>248</v>
      </c>
      <c r="BH337" s="186" t="s">
        <v>248</v>
      </c>
      <c r="BI337" s="186" t="s">
        <v>248</v>
      </c>
      <c r="BJ337" s="186" t="s">
        <v>248</v>
      </c>
      <c r="BK337" s="186" t="s">
        <v>248</v>
      </c>
      <c r="BL337" s="186" t="s">
        <v>248</v>
      </c>
      <c r="BM337" s="186" t="s">
        <v>248</v>
      </c>
      <c r="BN337" s="186" t="s">
        <v>248</v>
      </c>
      <c r="BO337" s="186" t="s">
        <v>248</v>
      </c>
      <c r="BP337" s="186" t="s">
        <v>248</v>
      </c>
      <c r="BQ337" s="186" t="s">
        <v>248</v>
      </c>
      <c r="BR337" s="186" t="s">
        <v>248</v>
      </c>
      <c r="BS337" s="186" t="s">
        <v>248</v>
      </c>
      <c r="BT337" s="186" t="s">
        <v>248</v>
      </c>
      <c r="BU337" s="186">
        <v>3</v>
      </c>
      <c r="BV337" s="186" t="s">
        <v>248</v>
      </c>
      <c r="BW337" s="186" t="s">
        <v>248</v>
      </c>
      <c r="BX337" s="186" t="s">
        <v>248</v>
      </c>
      <c r="BY337" s="186" t="s">
        <v>248</v>
      </c>
      <c r="BZ337" s="186" t="s">
        <v>248</v>
      </c>
      <c r="CA337" s="186" t="s">
        <v>248</v>
      </c>
      <c r="CB337" s="186" t="s">
        <v>248</v>
      </c>
      <c r="CC337" s="186" t="s">
        <v>248</v>
      </c>
      <c r="CD337" s="186">
        <v>2</v>
      </c>
      <c r="CE337" s="186" t="s">
        <v>248</v>
      </c>
      <c r="CF337" s="186" t="s">
        <v>248</v>
      </c>
      <c r="CG337" s="186">
        <v>1</v>
      </c>
      <c r="CH337" s="186" t="s">
        <v>248</v>
      </c>
      <c r="CI337" s="186" t="s">
        <v>248</v>
      </c>
      <c r="CJ337" s="186" t="s">
        <v>248</v>
      </c>
      <c r="CK337" s="186" t="s">
        <v>248</v>
      </c>
      <c r="CL337" s="186" t="s">
        <v>248</v>
      </c>
      <c r="CM337" s="186" t="s">
        <v>248</v>
      </c>
      <c r="CN337" s="186" t="s">
        <v>248</v>
      </c>
      <c r="CO337" s="186" t="s">
        <v>248</v>
      </c>
      <c r="CP337" s="186" t="s">
        <v>248</v>
      </c>
      <c r="CQ337" s="186" t="s">
        <v>248</v>
      </c>
      <c r="CR337" s="186" t="s">
        <v>248</v>
      </c>
      <c r="CS337" s="186" t="s">
        <v>248</v>
      </c>
      <c r="CT337" s="186" t="s">
        <v>248</v>
      </c>
      <c r="CU337" s="186" t="s">
        <v>248</v>
      </c>
      <c r="CV337" s="186" t="s">
        <v>248</v>
      </c>
      <c r="CW337" s="186">
        <v>1</v>
      </c>
      <c r="CX337" s="186" t="s">
        <v>248</v>
      </c>
      <c r="CY337" s="186" t="s">
        <v>248</v>
      </c>
      <c r="CZ337" s="186" t="s">
        <v>248</v>
      </c>
      <c r="DA337" s="186" t="s">
        <v>248</v>
      </c>
      <c r="DB337" s="186" t="s">
        <v>248</v>
      </c>
      <c r="DC337" s="186" t="s">
        <v>248</v>
      </c>
      <c r="DD337" s="186" t="s">
        <v>248</v>
      </c>
      <c r="DE337" s="186" t="s">
        <v>248</v>
      </c>
      <c r="DF337" s="186">
        <v>2</v>
      </c>
      <c r="DG337" s="186" t="s">
        <v>248</v>
      </c>
      <c r="DH337" s="186" t="s">
        <v>248</v>
      </c>
      <c r="DI337" s="186" t="s">
        <v>248</v>
      </c>
      <c r="DJ337" s="186" t="s">
        <v>248</v>
      </c>
      <c r="DK337" s="186" t="s">
        <v>248</v>
      </c>
      <c r="DL337" s="186" t="s">
        <v>248</v>
      </c>
      <c r="DM337" s="186" t="s">
        <v>248</v>
      </c>
      <c r="DN337" s="186" t="s">
        <v>248</v>
      </c>
      <c r="DO337" s="186" t="s">
        <v>248</v>
      </c>
      <c r="DP337" s="186" t="s">
        <v>248</v>
      </c>
      <c r="DQ337" s="186" t="s">
        <v>248</v>
      </c>
      <c r="DR337" s="186" t="s">
        <v>248</v>
      </c>
      <c r="DS337" s="186" t="s">
        <v>248</v>
      </c>
      <c r="DT337" s="186" t="s">
        <v>248</v>
      </c>
      <c r="DU337" s="186" t="s">
        <v>248</v>
      </c>
      <c r="DV337" s="186" t="s">
        <v>248</v>
      </c>
      <c r="DW337" s="186" t="s">
        <v>248</v>
      </c>
      <c r="DX337" s="186" t="s">
        <v>248</v>
      </c>
      <c r="DY337" s="186" t="s">
        <v>248</v>
      </c>
      <c r="DZ337" s="186" t="s">
        <v>248</v>
      </c>
      <c r="EA337" s="186" t="s">
        <v>248</v>
      </c>
      <c r="EB337" s="186" t="s">
        <v>248</v>
      </c>
      <c r="EC337" s="186" t="s">
        <v>248</v>
      </c>
      <c r="ED337" s="186" t="s">
        <v>248</v>
      </c>
      <c r="EE337" s="186" t="s">
        <v>248</v>
      </c>
      <c r="EF337" s="186" t="s">
        <v>248</v>
      </c>
      <c r="EG337" s="186" t="s">
        <v>248</v>
      </c>
      <c r="EH337" s="186" t="s">
        <v>248</v>
      </c>
      <c r="EI337" s="186" t="s">
        <v>248</v>
      </c>
      <c r="EJ337" s="186" t="s">
        <v>248</v>
      </c>
      <c r="EK337" s="186" t="s">
        <v>248</v>
      </c>
      <c r="EL337" s="184" t="s">
        <v>248</v>
      </c>
      <c r="EM337" s="184" t="s">
        <v>248</v>
      </c>
      <c r="EN337" s="184" t="s">
        <v>248</v>
      </c>
      <c r="EO337" s="186" t="s">
        <v>248</v>
      </c>
      <c r="EP337" s="186" t="s">
        <v>248</v>
      </c>
      <c r="EQ337" s="186" t="s">
        <v>248</v>
      </c>
      <c r="ER337" s="186" t="s">
        <v>248</v>
      </c>
      <c r="ES337" s="186" t="s">
        <v>248</v>
      </c>
      <c r="ET337" s="186" t="s">
        <v>248</v>
      </c>
      <c r="EU337" s="186" t="s">
        <v>248</v>
      </c>
      <c r="EV337" s="186" t="s">
        <v>248</v>
      </c>
      <c r="EW337" s="186" t="s">
        <v>248</v>
      </c>
      <c r="EX337" s="186" t="s">
        <v>248</v>
      </c>
      <c r="EY337" s="186" t="s">
        <v>248</v>
      </c>
      <c r="EZ337" s="186" t="s">
        <v>248</v>
      </c>
      <c r="FA337" s="186" t="s">
        <v>248</v>
      </c>
      <c r="FB337" s="186" t="s">
        <v>248</v>
      </c>
      <c r="FC337" s="186" t="s">
        <v>248</v>
      </c>
      <c r="FD337" s="186" t="s">
        <v>248</v>
      </c>
      <c r="FE337" s="186" t="s">
        <v>248</v>
      </c>
      <c r="FF337" s="186" t="s">
        <v>248</v>
      </c>
      <c r="FG337" s="186" t="s">
        <v>248</v>
      </c>
      <c r="FH337" s="186" t="s">
        <v>248</v>
      </c>
      <c r="FI337" s="186" t="s">
        <v>248</v>
      </c>
      <c r="FJ337" s="186" t="s">
        <v>248</v>
      </c>
      <c r="FK337" s="186" t="s">
        <v>248</v>
      </c>
      <c r="FL337" s="186" t="s">
        <v>248</v>
      </c>
      <c r="FM337" s="186" t="s">
        <v>248</v>
      </c>
      <c r="FN337" s="186"/>
      <c r="FO337" s="186"/>
      <c r="FP337" s="186"/>
      <c r="FQ337" s="187" t="s">
        <v>248</v>
      </c>
      <c r="FR337" s="187" t="s">
        <v>248</v>
      </c>
      <c r="FS337" s="186">
        <v>2</v>
      </c>
      <c r="FT337" s="186">
        <v>2</v>
      </c>
      <c r="FU337" s="186">
        <v>2</v>
      </c>
      <c r="FV337" s="186">
        <v>3</v>
      </c>
      <c r="FW337" s="186">
        <v>2</v>
      </c>
      <c r="FX337" s="186">
        <v>2</v>
      </c>
      <c r="FY337" s="186">
        <v>2</v>
      </c>
      <c r="FZ337" s="186">
        <v>2</v>
      </c>
      <c r="GA337" s="186" t="s">
        <v>248</v>
      </c>
      <c r="GB337" s="186" t="s">
        <v>248</v>
      </c>
      <c r="GC337" s="186">
        <v>2</v>
      </c>
      <c r="GD337" s="186">
        <v>2</v>
      </c>
      <c r="GE337" s="186" t="s">
        <v>248</v>
      </c>
      <c r="GF337" s="186" t="s">
        <v>248</v>
      </c>
      <c r="GG337" s="186" t="s">
        <v>248</v>
      </c>
      <c r="GH337" s="186" t="s">
        <v>248</v>
      </c>
      <c r="GI337" s="186" t="s">
        <v>248</v>
      </c>
      <c r="GJ337" s="186" t="s">
        <v>248</v>
      </c>
      <c r="GK337" s="186" t="s">
        <v>248</v>
      </c>
      <c r="GL337" s="186" t="s">
        <v>248</v>
      </c>
      <c r="GM337" s="186" t="s">
        <v>248</v>
      </c>
      <c r="GN337" s="186" t="s">
        <v>248</v>
      </c>
      <c r="GO337" s="186" t="s">
        <v>248</v>
      </c>
      <c r="GP337" s="186" t="s">
        <v>248</v>
      </c>
      <c r="GQ337" s="186" t="s">
        <v>248</v>
      </c>
      <c r="GR337" s="186" t="s">
        <v>248</v>
      </c>
      <c r="GS337" s="186" t="s">
        <v>248</v>
      </c>
      <c r="GT337" s="186" t="s">
        <v>248</v>
      </c>
      <c r="GU337" s="186" t="s">
        <v>248</v>
      </c>
      <c r="GV337" s="186" t="s">
        <v>248</v>
      </c>
      <c r="GW337" s="186" t="s">
        <v>248</v>
      </c>
      <c r="GX337" s="186" t="s">
        <v>248</v>
      </c>
      <c r="GY337" s="186" t="s">
        <v>248</v>
      </c>
      <c r="GZ337" s="261" t="s">
        <v>248</v>
      </c>
      <c r="HA337" s="266" t="s">
        <v>310</v>
      </c>
      <c r="HB337" s="188">
        <f t="shared" ref="HB337" si="247">SUM(G337:GE337)</f>
        <v>51</v>
      </c>
    </row>
    <row r="338" spans="1:210" ht="24.9" customHeight="1" thickBot="1" x14ac:dyDescent="0.35">
      <c r="A338" s="108" t="str">
        <f t="shared" ref="A338" si="248">A337</f>
        <v>Prod.-Q-2</v>
      </c>
      <c r="B338" s="108" t="str">
        <f t="shared" ref="B338" si="249">B337</f>
        <v>Pracownik Produkcji</v>
      </c>
      <c r="C338" s="108" t="str">
        <f t="shared" ref="C338" si="250">C337</f>
        <v>MS</v>
      </c>
      <c r="D338" s="108">
        <f t="shared" ref="D338" si="251">D337</f>
        <v>1726</v>
      </c>
      <c r="E338" s="395"/>
      <c r="F338" s="189" t="s">
        <v>375</v>
      </c>
      <c r="G338" s="192">
        <f>IF(INDEX(tab_MinKomp[Przepisy BHP / BHP Vorschriften],MATCH($B337,tab_MinKomp[[Stanowisko / Position ]:[Stanowisko / Position ]],0))="n/a","n/a",G337-INDEX(tab_MinKomp[Przepisy BHP / BHP Vorschriften],MATCH($B337,tab_MinKomp[[Stanowisko / Position ]:[Stanowisko / Position ]],0)))</f>
        <v>0</v>
      </c>
      <c r="H338" s="193">
        <f>IF(INDEX(tab_MinKomp[Przepisy PPOŻ / Brandschutzbestimmungen],MATCH($B337,tab_MinKomp[[Stanowisko / Position ]:[Stanowisko / Position ]],0))="n/a","n/a",H337-INDEX(tab_MinKomp[Przepisy PPOŻ / Brandschutzbestimmungen],MATCH($B337,tab_MinKomp[[Stanowisko / Position ]:[Stanowisko / Position ]],0)))</f>
        <v>1</v>
      </c>
      <c r="I338" s="193">
        <f>IF(INDEX(tab_MinKomp[Ryzyko zawodowe na stanowiskach pracyv/ Berufliche Risiken an Arbeitsstellen],MATCH($B337,tab_MinKomp[[Stanowisko / Position ]:[Stanowisko / Position ]],0))="n/a","n/a",I337-INDEX(tab_MinKomp[Ryzyko zawodowe na stanowiskach pracyv/ Berufliche Risiken an Arbeitsstellen],MATCH($B337,tab_MinKomp[[Stanowisko / Position ]:[Stanowisko / Position ]],0)))</f>
        <v>0</v>
      </c>
      <c r="J338" s="193">
        <f>IF(INDEX(tab_MinKomp[Gospodarka substancjami niebezpiecznymi / Gefahrstoffmanagement],MATCH($B337,tab_MinKomp[[Stanowisko / Position ]:[Stanowisko / Position ]],0))="n/a","n/a",J337-INDEX(tab_MinKomp[Gospodarka substancjami niebezpiecznymi / Gefahrstoffmanagement],MATCH($B337,tab_MinKomp[[Stanowisko / Position ]:[Stanowisko / Position ]],0)))</f>
        <v>1</v>
      </c>
      <c r="K338" s="193">
        <f>IF(INDEX(tab_MinKomp[Gospodarka odpadami / Abfallwirtschaft],MATCH($B337,tab_MinKomp[[Stanowisko / Position ]:[Stanowisko / Position ]],0))="n/a","n/a",K337-INDEX(tab_MinKomp[Gospodarka odpadami / Abfallwirtschaft],MATCH($B337,tab_MinKomp[[Stanowisko / Position ]:[Stanowisko / Position ]],0)))</f>
        <v>1</v>
      </c>
      <c r="L338" s="194" t="str">
        <f>IF(INDEX(tab_MinKomp[Przepisy kodeksu pracy / Bestimmungen des Arbeitsgesetzes],MATCH($B337,tab_MinKomp[[Stanowisko / Position ]:[Stanowisko / Position ]],0))="n/a","n/a",L337-INDEX(tab_MinKomp[Przepisy kodeksu pracy / Bestimmungen des Arbeitsgesetzes],MATCH($B337,tab_MinKomp[[Stanowisko / Position ]:[Stanowisko / Position ]],0)))</f>
        <v>n/a</v>
      </c>
      <c r="M338" s="195" t="str">
        <f>IF(INDEX(tab_MinKomp[Przepisy o ub.społ. ZUS  / Sozialversicherungsvorschriften],MATCH($B337,tab_MinKomp[[Stanowisko / Position ]:[Stanowisko / Position ]],0))="n/a","n/a",M337-INDEX(tab_MinKomp[Przepisy o ub.społ. ZUS  / Sozialversicherungsvorschriften],MATCH($B337,tab_MinKomp[[Stanowisko / Position ]:[Stanowisko / Position ]],0)))</f>
        <v>n/a</v>
      </c>
      <c r="N338" s="194" t="str">
        <f>IF(INDEX(tab_MinKomp[PRZEPISY O PDOF /persönlich Einkommensteuergesetz ],MATCH($B337,tab_MinKomp[[Stanowisko / Position ]:[Stanowisko / Position ]],0))="n/a","n/a",N337-INDEX(tab_MinKomp[PRZEPISY O PDOF /persönlich Einkommensteuergesetz ],MATCH($B337,tab_MinKomp[[Stanowisko / Position ]:[Stanowisko / Position ]],0)))</f>
        <v>n/a</v>
      </c>
      <c r="O338" s="194">
        <f>IF(INDEX(tab_MinKomp[Regulamin pracy / Arbeitsordnung],MATCH($B337,tab_MinKomp[[Stanowisko / Position ]:[Stanowisko / Position ]],0))="n/a","n/a",O337-INDEX(tab_MinKomp[Regulamin pracy / Arbeitsordnung],MATCH($B337,tab_MinKomp[[Stanowisko / Position ]:[Stanowisko / Position ]],0)))</f>
        <v>1</v>
      </c>
      <c r="P338" s="194">
        <f>IF(INDEX(tab_MinKomp[Regulamin wynagradzania / Vergütungsordnung],MATCH($B337,tab_MinKomp[[Stanowisko / Position ]:[Stanowisko / Position ]],0))="n/a","n/a",P337-INDEX(tab_MinKomp[Regulamin wynagradzania / Vergütungsordnung],MATCH($B337,tab_MinKomp[[Stanowisko / Position ]:[Stanowisko / Position ]],0)))</f>
        <v>1</v>
      </c>
      <c r="Q338" s="194" t="str">
        <f>IF(INDEX(tab_MinKomp[System R2PŁATNIK PRO: Płace / Lohnabrechnung],MATCH($B337,tab_MinKomp[[Stanowisko / Position ]:[Stanowisko / Position ]],0))="n/a","n/a",Q337-INDEX(tab_MinKomp[System R2PŁATNIK PRO: Płace / Lohnabrechnung],MATCH($B337,tab_MinKomp[[Stanowisko / Position ]:[Stanowisko / Position ]],0)))</f>
        <v>n/a</v>
      </c>
      <c r="R338" s="194" t="str">
        <f>IF(INDEX(tab_MinKomp[SystemR2PŁATNIK PRO: KADRY / Personaldaten],MATCH($B337,tab_MinKomp[[Stanowisko / Position ]:[Stanowisko / Position ]],0))="n/a","n/a",R337-INDEX(tab_MinKomp[SystemR2PŁATNIK PRO: KADRY / Personaldaten],MATCH($B337,tab_MinKomp[[Stanowisko / Position ]:[Stanowisko / Position ]],0)))</f>
        <v>n/a</v>
      </c>
      <c r="S338" s="194" t="str">
        <f>IF(INDEX(tab_MinKomp[SYSTEM R2PŁATNIK PRO: zarządzanie pracownikami / Arbeitsverwaltung],MATCH($B337,tab_MinKomp[[Stanowisko / Position ]:[Stanowisko / Position ]],0))="n/a","n/a",S337-INDEX(tab_MinKomp[SYSTEM R2PŁATNIK PRO: zarządzanie pracownikami / Arbeitsverwaltung],MATCH($B337,tab_MinKomp[[Stanowisko / Position ]:[Stanowisko / Position ]],0)))</f>
        <v>n/a</v>
      </c>
      <c r="T338" s="194" t="str">
        <f>IF(INDEX(tab_MinKomp[Doradztwo, wsparcie personalne / Personalberatung und Unterstützung],MATCH($B337,tab_MinKomp[[Stanowisko / Position ]:[Stanowisko / Position ]],0))="n/a","n/a",T337-INDEX(tab_MinKomp[Doradztwo, wsparcie personalne / Personalberatung und Unterstützung],MATCH($B337,tab_MinKomp[[Stanowisko / Position ]:[Stanowisko / Position ]],0)))</f>
        <v>n/a</v>
      </c>
      <c r="U338" s="194" t="str">
        <f>IF(INDEX(tab_MinKomp[Przepisy o podatku VAT / MwSt.- Gesetz],MATCH($B337,tab_MinKomp[[Stanowisko / Position ]:[Stanowisko / Position ]],0))="n/a","n/a",U337-INDEX(tab_MinKomp[Przepisy o podatku VAT / MwSt.- Gesetz],MATCH($B337,tab_MinKomp[[Stanowisko / Position ]:[Stanowisko / Position ]],0)))</f>
        <v>n/a</v>
      </c>
      <c r="V338" s="194" t="str">
        <f>IF(INDEX(tab_MinKomp[PrzepisyPDOP / geschäftlich Einkommensteuergesetz],MATCH($B337,tab_MinKomp[[Stanowisko / Position ]:[Stanowisko / Position ]],0))="n/a","n/a",V337-INDEX(tab_MinKomp[PrzepisyPDOP / geschäftlich Einkommensteuergesetz],MATCH($B337,tab_MinKomp[[Stanowisko / Position ]:[Stanowisko / Position ]],0)))</f>
        <v>n/a</v>
      </c>
      <c r="W338" s="194" t="str">
        <f>IF(INDEX(tab_MinKomp[System BAAN / FINANSE (FIBU)],MATCH($B337,tab_MinKomp[[Stanowisko / Position ]:[Stanowisko / Position ]],0))="n/a","n/a",W337-INDEX(tab_MinKomp[System BAAN / FINANSE (FIBU)],MATCH($B337,tab_MinKomp[[Stanowisko / Position ]:[Stanowisko / Position ]],0)))</f>
        <v>n/a</v>
      </c>
      <c r="X338" s="194" t="str">
        <f>IF(INDEX(tab_MinKomp[Systemy pomocnicze / Hilfssysteme(STOCKPROGRAM, KALK2000 etc.)],MATCH($B337,tab_MinKomp[[Stanowisko / Position ]:[Stanowisko / Position ]],0))="n/a","n/a",X337-INDEX(tab_MinKomp[Systemy pomocnicze / Hilfssysteme(STOCKPROGRAM, KALK2000 etc.)],MATCH($B337,tab_MinKomp[[Stanowisko / Position ]:[Stanowisko / Position ]],0)))</f>
        <v>n/a</v>
      </c>
      <c r="Y338" s="194" t="str">
        <f>IF(INDEX(tab_MinKomp[Polityka rachunkowości / Buchführungspolitik],MATCH($B337,tab_MinKomp[[Stanowisko / Position ]:[Stanowisko / Position ]],0))="n/a","n/a",Y337-INDEX(tab_MinKomp[Polityka rachunkowości / Buchführungspolitik],MATCH($B337,tab_MinKomp[[Stanowisko / Position ]:[Stanowisko / Position ]],0)))</f>
        <v>n/a</v>
      </c>
      <c r="Z338" s="194" t="str">
        <f>IF(INDEX(tab_MinKomp[Ustawa o rachunkowości / Rechnungslegungsgesetz],MATCH($B337,tab_MinKomp[[Stanowisko / Position ]:[Stanowisko / Position ]],0))="n/a","n/a",Z337-INDEX(tab_MinKomp[Ustawa o rachunkowości / Rechnungslegungsgesetz],MATCH($B337,tab_MinKomp[[Stanowisko / Position ]:[Stanowisko / Position ]],0)))</f>
        <v>n/a</v>
      </c>
      <c r="AA338" s="194" t="str">
        <f>IF(INDEX(tab_MinKomp[WORKFLOW - TS-100],MATCH($B337,tab_MinKomp[[Stanowisko / Position ]:[Stanowisko / Position ]],0))="n/a","n/a",AA337-INDEX(tab_MinKomp[WORKFLOW - TS-100],MATCH($B337,tab_MinKomp[[Stanowisko / Position ]:[Stanowisko / Position ]],0)))</f>
        <v>n/a</v>
      </c>
      <c r="AB338" s="194" t="str">
        <f>IF(INDEX(tab_MinKomp[WORKFLOW - SFMS],MATCH($B337,tab_MinKomp[[Stanowisko / Position ]:[Stanowisko / Position ]],0))="n/a","n/a",AB337-INDEX(tab_MinKomp[WORKFLOW - SFMS],MATCH($B337,tab_MinKomp[[Stanowisko / Position ]:[Stanowisko / Position ]],0)))</f>
        <v>n/a</v>
      </c>
      <c r="AC338" s="194" t="str">
        <f>IF(INDEX(tab_MinKomp[System ISO 9001:2015],MATCH($B337,tab_MinKomp[[Stanowisko / Position ]:[Stanowisko / Position ]],0))="n/a","n/a",AC337-INDEX(tab_MinKomp[System ISO 9001:2015],MATCH($B337,tab_MinKomp[[Stanowisko / Position ]:[Stanowisko / Position ]],0)))</f>
        <v>n/a</v>
      </c>
      <c r="AD338" s="194" t="str">
        <f>IF(INDEX(tab_MinKomp[System ISO 9001:2015],MATCH($B337,tab_MinKomp[[Stanowisko / Position ]:[Stanowisko / Position ]],0))="n/a","n/a",AD337-INDEX(tab_MinKomp[System ISO 9001:2015],MATCH($B337,tab_MinKomp[[Stanowisko / Position ]:[Stanowisko / Position ]],0)))</f>
        <v>n/a</v>
      </c>
      <c r="AE338" s="194" t="str">
        <f>IF(INDEX(tab_MinKomp[System ISO 9001:2015],MATCH($B337,tab_MinKomp[[Stanowisko / Position ]:[Stanowisko / Position ]],0))="n/a","n/a",AE337-INDEX(tab_MinKomp[System ISO 9001:2015],MATCH($B337,tab_MinKomp[[Stanowisko / Position ]:[Stanowisko / Position ]],0)))</f>
        <v>n/a</v>
      </c>
      <c r="AF338" s="194" t="str">
        <f>IF(INDEX(tab_MinKomp[System ISO 9001:2015],MATCH($B337,tab_MinKomp[[Stanowisko / Position ]:[Stanowisko / Position ]],0))="n/a","n/a",AF337-INDEX(tab_MinKomp[System ISO 9001:2015],MATCH($B337,tab_MinKomp[[Stanowisko / Position ]:[Stanowisko / Position ]],0)))</f>
        <v>n/a</v>
      </c>
      <c r="AG338" s="194" t="str">
        <f>IF(INDEX(tab_MinKomp[Wymagania VDA 6.3 Process / Forderungen],MATCH($B337,tab_MinKomp[[Stanowisko / Position ]:[Stanowisko / Position ]],0))="n/a","n/a",AG337-INDEX(tab_MinKomp[Wymagania VDA 6.3 Process / Forderungen],MATCH($B337,tab_MinKomp[[Stanowisko / Position ]:[Stanowisko / Position ]],0)))</f>
        <v>n/a</v>
      </c>
      <c r="AH338" s="194" t="str">
        <f>IF(INDEX(tab_MinKomp[Wymagania VDA 6.5 Product / Forderungen],MATCH($B337,tab_MinKomp[[Stanowisko / Position ]:[Stanowisko / Position ]],0))="n/a","n/a",AH337-INDEX(tab_MinKomp[Wymagania VDA 6.5 Product / Forderungen],MATCH($B337,tab_MinKomp[[Stanowisko / Position ]:[Stanowisko / Position ]],0)))</f>
        <v>n/a</v>
      </c>
      <c r="AI338" s="194" t="str">
        <f>IF(INDEX(tab_MinKomp[System ISO 9001:2015],MATCH($B337,tab_MinKomp[[Stanowisko / Position ]:[Stanowisko / Position ]],0))="n/a","n/a",AI337-INDEX(tab_MinKomp[System ISO 9001:2015],MATCH($B337,tab_MinKomp[[Stanowisko / Position ]:[Stanowisko / Position ]],0)))</f>
        <v>n/a</v>
      </c>
      <c r="AJ338" s="194" t="str">
        <f>IF(INDEX(tab_MinKomp[Auditor systemu ISO 17021:2018],MATCH($B337,tab_MinKomp[[Stanowisko / Position ]:[Stanowisko / Position ]],0))="n/a","n/a",AJ337-INDEX(tab_MinKomp[Auditor systemu ISO 17021:2018],MATCH($B337,tab_MinKomp[[Stanowisko / Position ]:[Stanowisko / Position ]],0)))</f>
        <v>n/a</v>
      </c>
      <c r="AK338" s="194" t="str">
        <f>IF(INDEX(tab_MinKomp[Pełnomocnik systemu / Systemvertreter],MATCH($B337,tab_MinKomp[[Stanowisko / Position ]:[Stanowisko / Position ]],0))="n/a","n/a",AK337-INDEX(tab_MinKomp[Pełnomocnik systemu / Systemvertreter],MATCH($B337,tab_MinKomp[[Stanowisko / Position ]:[Stanowisko / Position ]],0)))</f>
        <v>n/a</v>
      </c>
      <c r="AL338" s="194">
        <f>IF(INDEX(tab_MinKomp[Polityka Etyczna - Compliance],MATCH($B337,tab_MinKomp[[Stanowisko / Position ]:[Stanowisko / Position ]],0))="n/a","n/a",AL337-INDEX(tab_MinKomp[Polityka Etyczna - Compliance],MATCH($B337,tab_MinKomp[[Stanowisko / Position ]:[Stanowisko / Position ]],0)))</f>
        <v>1</v>
      </c>
      <c r="AM338" s="194" t="str">
        <f>IF(INDEX(tab_MinKomp[WDRAŻANIE NOWYCH PROJEKTÓW/ PROCEDURA CTM],MATCH($B337,tab_MinKomp[[Stanowisko / Position ]:[Stanowisko / Position ]],0))="n/a","n/a",AM337-INDEX(tab_MinKomp[WDRAŻANIE NOWYCH PROJEKTÓW/ PROCEDURA CTM],MATCH($B337,tab_MinKomp[[Stanowisko / Position ]:[Stanowisko / Position ]],0)))</f>
        <v>n/a</v>
      </c>
      <c r="AN338" s="194" t="str">
        <f>IF(INDEX(tab_MinKomp[KAMIENIE MILOWE MSL/PIFF],MATCH($B337,tab_MinKomp[[Stanowisko / Position ]:[Stanowisko / Position ]],0))="n/a","n/a",AN337-INDEX(tab_MinKomp[KAMIENIE MILOWE MSL/PIFF],MATCH($B337,tab_MinKomp[[Stanowisko / Position ]:[Stanowisko / Position ]],0)))</f>
        <v>n/a</v>
      </c>
      <c r="AO338" s="194">
        <f>IF(INDEX(tab_MinKomp[CP],MATCH($B337,tab_MinKomp[[Stanowisko / Position ]:[Stanowisko / Position ]],0))="n/a","n/a",AO337-INDEX(tab_MinKomp[CP],MATCH($B337,tab_MinKomp[[Stanowisko / Position ]:[Stanowisko / Position ]],0)))</f>
        <v>0</v>
      </c>
      <c r="AP338" s="194" t="str">
        <f>IF(INDEX(tab_MinKomp[FMEA],MATCH($B337,tab_MinKomp[[Stanowisko / Position ]:[Stanowisko / Position ]],0))="n/a","n/a",AP337-INDEX(tab_MinKomp[FMEA],MATCH($B337,tab_MinKomp[[Stanowisko / Position ]:[Stanowisko / Position ]],0)))</f>
        <v>n/a</v>
      </c>
      <c r="AQ338" s="194">
        <f>IF(INDEX(tab_MinKomp[FLOW CHART],MATCH($B337,tab_MinKomp[[Stanowisko / Position ]:[Stanowisko / Position ]],0))="n/a","n/a",AQ337-INDEX(tab_MinKomp[FLOW CHART],MATCH($B337,tab_MinKomp[[Stanowisko / Position ]:[Stanowisko / Position ]],0)))</f>
        <v>0</v>
      </c>
      <c r="AR338" s="194" t="str">
        <f>IF(INDEX(tab_MinKomp[APQP],MATCH($B337,tab_MinKomp[[Stanowisko / Position ]:[Stanowisko / Position ]],0))="n/a","n/a",AR337-INDEX(tab_MinKomp[APQP],MATCH($B337,tab_MinKomp[[Stanowisko / Position ]:[Stanowisko / Position ]],0)))</f>
        <v>n/a</v>
      </c>
      <c r="AS338" s="194" t="str">
        <f>IF(INDEX(tab_MinKomp[MSA],MATCH($B337,tab_MinKomp[[Stanowisko / Position ]:[Stanowisko / Position ]],0))="n/a","n/a",AS337-INDEX(tab_MinKomp[MSA],MATCH($B337,tab_MinKomp[[Stanowisko / Position ]:[Stanowisko / Position ]],0)))</f>
        <v>n/a</v>
      </c>
      <c r="AT338" s="194" t="str">
        <f>IF(INDEX(tab_MinKomp[SPC],MATCH($B337,tab_MinKomp[[Stanowisko / Position ]:[Stanowisko / Position ]],0))="n/a","n/a",AT337-INDEX(tab_MinKomp[SPC],MATCH($B337,tab_MinKomp[[Stanowisko / Position ]:[Stanowisko / Position ]],0)))</f>
        <v>n/a</v>
      </c>
      <c r="AU338" s="194" t="str">
        <f>IF(INDEX(tab_MinKomp[CSR (SPECYFICZNE WYMAGANIA KLIENTA)],MATCH($B337,tab_MinKomp[[Stanowisko / Position ]:[Stanowisko / Position ]],0))="n/a","n/a",AU337-INDEX(tab_MinKomp[CSR (SPECYFICZNE WYMAGANIA KLIENTA)],MATCH($B337,tab_MinKomp[[Stanowisko / Position ]:[Stanowisko / Position ]],0)))</f>
        <v>n/a</v>
      </c>
      <c r="AV338" s="194">
        <f>IF(INDEX(tab_MinKomp[5S],MATCH($B337,tab_MinKomp[[Stanowisko / Position ]:[Stanowisko / Position ]],0))="n/a","n/a",AV337-INDEX(tab_MinKomp[5S],MATCH($B337,tab_MinKomp[[Stanowisko / Position ]:[Stanowisko / Position ]],0)))</f>
        <v>0</v>
      </c>
      <c r="AW338" s="194">
        <f>IF(INDEX(tab_MinKomp[LEAN MANAGEMENT],MATCH($B337,tab_MinKomp[[Stanowisko / Position ]:[Stanowisko / Position ]],0))="n/a","n/a",AW337-INDEX(tab_MinKomp[LEAN MANAGEMENT],MATCH($B337,tab_MinKomp[[Stanowisko / Position ]:[Stanowisko / Position ]],0)))</f>
        <v>0</v>
      </c>
      <c r="AX338" s="194" t="str">
        <f>IF(INDEX(tab_MinKomp[5R],MATCH($B337,tab_MinKomp[[Stanowisko / Position ]:[Stanowisko / Position ]],0))="n/a","n/a",AX337-INDEX(tab_MinKomp[5R],MATCH($B337,tab_MinKomp[[Stanowisko / Position ]:[Stanowisko / Position ]],0)))</f>
        <v>n/a</v>
      </c>
      <c r="AY338" s="194" t="str">
        <f>IF(INDEX(tab_MinKomp[Six Sigma],MATCH($B337,tab_MinKomp[[Stanowisko / Position ]:[Stanowisko / Position ]],0))="n/a","n/a",AY337-INDEX(tab_MinKomp[Six Sigma],MATCH($B337,tab_MinKomp[[Stanowisko / Position ]:[Stanowisko / Position ]],0)))</f>
        <v>n/a</v>
      </c>
      <c r="AZ338" s="194" t="str">
        <f>IF(INDEX(tab_MinKomp[System BAAN / Distribution &amp; Supply Chain],MATCH($B337,tab_MinKomp[[Stanowisko / Position ]:[Stanowisko / Position ]],0))="n/a","n/a",AZ337-INDEX(tab_MinKomp[System BAAN / Distribution &amp; Supply Chain],MATCH($B337,tab_MinKomp[[Stanowisko / Position ]:[Stanowisko / Position ]],0)))</f>
        <v>n/a</v>
      </c>
      <c r="BA338" s="194" t="str">
        <f>IF(INDEX(tab_MinKomp[Gospodarka magazynowa / Lagerverwaltung],MATCH($B337,tab_MinKomp[[Stanowisko / Position ]:[Stanowisko / Position ]],0))="n/a","n/a",BA337-INDEX(tab_MinKomp[Gospodarka magazynowa / Lagerverwaltung],MATCH($B337,tab_MinKomp[[Stanowisko / Position ]:[Stanowisko / Position ]],0)))</f>
        <v>n/a</v>
      </c>
      <c r="BB338" s="194" t="str">
        <f>IF(INDEX(tab_MinKomp[Inwentaryzacja - organizacja i przebieg / Inventurprozess],MATCH($B337,tab_MinKomp[[Stanowisko / Position ]:[Stanowisko / Position ]],0))="n/a","n/a",BB337-INDEX(tab_MinKomp[Inwentaryzacja - organizacja i przebieg / Inventurprozess],MATCH($B337,tab_MinKomp[[Stanowisko / Position ]:[Stanowisko / Position ]],0)))</f>
        <v>n/a</v>
      </c>
      <c r="BC338" s="194" t="str">
        <f>IF(INDEX(tab_MinKomp[Organizacja dostaw / Versorgungsorganisation],MATCH($B337,tab_MinKomp[[Stanowisko / Position ]:[Stanowisko / Position ]],0))="n/a","n/a",BC337-INDEX(tab_MinKomp[Organizacja dostaw / Versorgungsorganisation],MATCH($B337,tab_MinKomp[[Stanowisko / Position ]:[Stanowisko / Position ]],0)))</f>
        <v>n/a</v>
      </c>
      <c r="BD338" s="194" t="str">
        <f>IF(INDEX(tab_MinKomp[Organizacja wysyłek / Organisation von Lieferungen],MATCH($B337,tab_MinKomp[[Stanowisko / Position ]:[Stanowisko / Position ]],0))="n/a","n/a",BD337-INDEX(tab_MinKomp[Organizacja wysyłek / Organisation von Lieferungen],MATCH($B337,tab_MinKomp[[Stanowisko / Position ]:[Stanowisko / Position ]],0)))</f>
        <v>n/a</v>
      </c>
      <c r="BE338" s="194" t="str">
        <f>IF(INDEX(tab_MinKomp[Analiza magazynowa - Program Polen.mdb / Inventuranalyse],MATCH($B337,tab_MinKomp[[Stanowisko / Position ]:[Stanowisko / Position ]],0))="n/a","n/a",BE337-INDEX(tab_MinKomp[Analiza magazynowa - Program Polen.mdb / Inventuranalyse],MATCH($B337,tab_MinKomp[[Stanowisko / Position ]:[Stanowisko / Position ]],0)))</f>
        <v>n/a</v>
      </c>
      <c r="BF338" s="190" t="str">
        <f>IF(INDEX(tab_MinKomp[MMOG (Materials Management Operations Guidelines)],MATCH($B337,tab_MinKomp[[Stanowisko / Position ]:[Stanowisko / Position ]],0))="n/a","n/a",BF337-INDEX(tab_MinKomp[MMOG (Materials Management Operations Guidelines)],MATCH($B337,tab_MinKomp[[Stanowisko / Position ]:[Stanowisko / Position ]],0)))</f>
        <v>n/a</v>
      </c>
      <c r="BG338" s="190" t="str">
        <f>IF(INDEX(tab_MinKomp[GPP],MATCH($B337,tab_MinKomp[[Stanowisko / Position ]:[Stanowisko / Position ]],0))="n/a","n/a",BG337-INDEX(tab_MinKomp[GPP],MATCH($B337,tab_MinKomp[[Stanowisko / Position ]:[Stanowisko / Position ]],0)))</f>
        <v>n/a</v>
      </c>
      <c r="BH338" s="190" t="str">
        <f>IF(INDEX(tab_MinKomp[AIAG (Automotive Industry Action Group)],MATCH($B337,tab_MinKomp[[Stanowisko / Position ]:[Stanowisko / Position ]],0))="n/a","n/a",BH337-INDEX(tab_MinKomp[AIAG (Automotive Industry Action Group)],MATCH($B337,tab_MinKomp[[Stanowisko / Position ]:[Stanowisko / Position ]],0)))</f>
        <v>n/a</v>
      </c>
      <c r="BI338" s="190" t="str">
        <f>IF(INDEX(tab_MinKomp[Super-G disputes],MATCH($B337,tab_MinKomp[[Stanowisko / Position ]:[Stanowisko / Position ]],0))="n/a","n/a",BI337-INDEX(tab_MinKomp[Super-G disputes],MATCH($B337,tab_MinKomp[[Stanowisko / Position ]:[Stanowisko / Position ]],0)))</f>
        <v>n/a</v>
      </c>
      <c r="BJ338" s="190" t="str">
        <f>IF(INDEX(tab_MinKomp[CMMS3/eDDL (Direct Data Link)],MATCH($B337,tab_MinKomp[[Stanowisko / Position ]:[Stanowisko / Position ]],0))="n/a","n/a",BJ337-INDEX(tab_MinKomp[CMMS3/eDDL (Direct Data Link)],MATCH($B337,tab_MinKomp[[Stanowisko / Position ]:[Stanowisko / Position ]],0)))</f>
        <v>n/a</v>
      </c>
      <c r="BK338" s="190" t="str">
        <f>IF(INDEX(tab_MinKomp[MP&amp;L (Material Planning and Logistics)],MATCH($B337,tab_MinKomp[[Stanowisko / Position ]:[Stanowisko / Position ]],0))="n/a","n/a",BK337-INDEX(tab_MinKomp[MP&amp;L (Material Planning and Logistics)],MATCH($B337,tab_MinKomp[[Stanowisko / Position ]:[Stanowisko / Position ]],0)))</f>
        <v>n/a</v>
      </c>
      <c r="BL338" s="190" t="str">
        <f>IF(INDEX(tab_MinKomp[Supplier delivery rating],MATCH($B337,tab_MinKomp[[Stanowisko / Position ]:[Stanowisko / Position ]],0))="n/a","n/a",BL337-INDEX(tab_MinKomp[Supplier delivery rating],MATCH($B337,tab_MinKomp[[Stanowisko / Position ]:[Stanowisko / Position ]],0)))</f>
        <v>n/a</v>
      </c>
      <c r="BM338" s="194" t="str">
        <f>IF(INDEX(tab_MinKomp[Planowanie produkcji / Produktionsplanung],MATCH($B337,tab_MinKomp[[Stanowisko / Position ]:[Stanowisko / Position ]],0))="n/a","n/a",BM337-INDEX(tab_MinKomp[Planowanie produkcji / Produktionsplanung],MATCH($B337,tab_MinKomp[[Stanowisko / Position ]:[Stanowisko / Position ]],0)))</f>
        <v>n/a</v>
      </c>
      <c r="BN338" s="194" t="str">
        <f>IF(INDEX(tab_MinKomp[Planowanie produkcji / Produktionsplanung],MATCH($B337,tab_MinKomp[[Stanowisko / Position ]:[Stanowisko / Position ]],0))="n/a","n/a",BN337-INDEX(tab_MinKomp[Planowanie produkcji / Produktionsplanung],MATCH($B337,tab_MinKomp[[Stanowisko / Position ]:[Stanowisko / Position ]],0)))</f>
        <v>n/a</v>
      </c>
      <c r="BO338" s="194" t="str">
        <f>IF(INDEX(tab_MinKomp[Planowanie produkcji / Produktionsplanung],MATCH($B337,tab_MinKomp[[Stanowisko / Position ]:[Stanowisko / Position ]],0))="n/a","n/a",BO337-INDEX(tab_MinKomp[Planowanie produkcji / Produktionsplanung],MATCH($B337,tab_MinKomp[[Stanowisko / Position ]:[Stanowisko / Position ]],0)))</f>
        <v>n/a</v>
      </c>
      <c r="BP338" s="194" t="str">
        <f>IF(INDEX(tab_MinKomp[Planowanie produkcji / Produktionsplanung],MATCH($B337,tab_MinKomp[[Stanowisko / Position ]:[Stanowisko / Position ]],0))="n/a","n/a",BP337-INDEX(tab_MinKomp[Planowanie produkcji / Produktionsplanung],MATCH($B337,tab_MinKomp[[Stanowisko / Position ]:[Stanowisko / Position ]],0)))</f>
        <v>n/a</v>
      </c>
      <c r="BQ338" s="194" t="str">
        <f>IF(INDEX(tab_MinKomp[Planowanie produkcji / Produktionsplanung],MATCH($B337,tab_MinKomp[[Stanowisko / Position ]:[Stanowisko / Position ]],0))="n/a","n/a",BQ337-INDEX(tab_MinKomp[Planowanie produkcji / Produktionsplanung],MATCH($B337,tab_MinKomp[[Stanowisko / Position ]:[Stanowisko / Position ]],0)))</f>
        <v>n/a</v>
      </c>
      <c r="BR338" s="194" t="str">
        <f>IF(INDEX(tab_MinKomp[Planowanie produkcji / Produktionsplanung],MATCH($B337,tab_MinKomp[[Stanowisko / Position ]:[Stanowisko / Position ]],0))="n/a","n/a",BR337-INDEX(tab_MinKomp[Planowanie produkcji / Produktionsplanung],MATCH($B337,tab_MinKomp[[Stanowisko / Position ]:[Stanowisko / Position ]],0)))</f>
        <v>n/a</v>
      </c>
      <c r="BS338" s="194" t="str">
        <f>IF(INDEX(tab_MinKomp[Planowanie produkcji / Produktionsplanung],MATCH($B337,tab_MinKomp[[Stanowisko / Position ]:[Stanowisko / Position ]],0))="n/a","n/a",BS337-INDEX(tab_MinKomp[Planowanie produkcji / Produktionsplanung],MATCH($B337,tab_MinKomp[[Stanowisko / Position ]:[Stanowisko / Position ]],0)))</f>
        <v>n/a</v>
      </c>
      <c r="BT338" s="194" t="str">
        <f>IF(INDEX(tab_MinKomp[Planowanie produkcji / Produktionsplanung],MATCH($B337,tab_MinKomp[[Stanowisko / Position ]:[Stanowisko / Position ]],0))="n/a","n/a",BT337-INDEX(tab_MinKomp[Planowanie produkcji / Produktionsplanung],MATCH($B337,tab_MinKomp[[Stanowisko / Position ]:[Stanowisko / Position ]],0)))</f>
        <v>n/a</v>
      </c>
      <c r="BU338" s="194">
        <f>IF(INDEX(tab_MinKomp[Obsługa maszyn Novapax / Novapax Maschinenbedienung],MATCH($B337,tab_MinKomp[[Stanowisko / Position ]:[Stanowisko / Position ]],0))="n/a","n/a",BU337-INDEX(tab_MinKomp[Obsługa maszyn Novapax / Novapax Maschinenbedienung],MATCH($B337,tab_MinKomp[[Stanowisko / Position ]:[Stanowisko / Position ]],0)))</f>
        <v>1</v>
      </c>
      <c r="BV338" s="194" t="str">
        <f>IF(INDEX(tab_MinKomp[Planowanie produkcji / Produktionsplanung],MATCH($B337,tab_MinKomp[[Stanowisko / Position ]:[Stanowisko / Position ]],0))="n/a","n/a",BV337-INDEX(tab_MinKomp[Planowanie produkcji / Produktionsplanung],MATCH($B337,tab_MinKomp[[Stanowisko / Position ]:[Stanowisko / Position ]],0)))</f>
        <v>n/a</v>
      </c>
      <c r="BW338" s="194" t="str">
        <f>IF(INDEX(tab_MinKomp[Planowanie produkcji / Produktionsplanung],MATCH($B337,tab_MinKomp[[Stanowisko / Position ]:[Stanowisko / Position ]],0))="n/a","n/a",BW337-INDEX(tab_MinKomp[Planowanie produkcji / Produktionsplanung],MATCH($B337,tab_MinKomp[[Stanowisko / Position ]:[Stanowisko / Position ]],0)))</f>
        <v>n/a</v>
      </c>
      <c r="BX338" s="194" t="str">
        <f>IF(INDEX(tab_MinKomp[Planowanie produkcji / Produktionsplanung],MATCH($B337,tab_MinKomp[[Stanowisko / Position ]:[Stanowisko / Position ]],0))="n/a","n/a",BX337-INDEX(tab_MinKomp[Planowanie produkcji / Produktionsplanung],MATCH($B337,tab_MinKomp[[Stanowisko / Position ]:[Stanowisko / Position ]],0)))</f>
        <v>n/a</v>
      </c>
      <c r="BY338" s="194" t="str">
        <f>IF(INDEX(tab_MinKomp[Planowanie produkcji / Produktionsplanung],MATCH($B337,tab_MinKomp[[Stanowisko / Position ]:[Stanowisko / Position ]],0))="n/a","n/a",BY337-INDEX(tab_MinKomp[Planowanie produkcji / Produktionsplanung],MATCH($B337,tab_MinKomp[[Stanowisko / Position ]:[Stanowisko / Position ]],0)))</f>
        <v>n/a</v>
      </c>
      <c r="BZ338" s="194" t="str">
        <f>IF(INDEX(tab_MinKomp[Planowanie produkcji / Produktionsplanung],MATCH($B337,tab_MinKomp[[Stanowisko / Position ]:[Stanowisko / Position ]],0))="n/a","n/a",BZ337-INDEX(tab_MinKomp[Planowanie produkcji / Produktionsplanung],MATCH($B337,tab_MinKomp[[Stanowisko / Position ]:[Stanowisko / Position ]],0)))</f>
        <v>n/a</v>
      </c>
      <c r="CA338" s="194" t="str">
        <f>IF(INDEX(tab_MinKomp[Planowanie produkcji / Produktionsplanung],MATCH($B337,tab_MinKomp[[Stanowisko / Position ]:[Stanowisko / Position ]],0))="n/a","n/a",CA337-INDEX(tab_MinKomp[Planowanie produkcji / Produktionsplanung],MATCH($B337,tab_MinKomp[[Stanowisko / Position ]:[Stanowisko / Position ]],0)))</f>
        <v>n/a</v>
      </c>
      <c r="CB338" s="194" t="str">
        <f>IF(INDEX(tab_MinKomp[Obsługa maszyn ASL / ASL Maschinenbedienung],MATCH($B337,tab_MinKomp[[Stanowisko / Position ]:[Stanowisko / Position ]],0))="n/a","n/a",CB337-INDEX(tab_MinKomp[Obsługa maszyn ASL / ASL Maschinenbedienung],MATCH($B337,tab_MinKomp[[Stanowisko / Position ]:[Stanowisko / Position ]],0)))</f>
        <v>n/a</v>
      </c>
      <c r="CC338" s="194" t="str">
        <f>IF(INDEX(tab_MinKomp[Obsługa maszyn Branson / Branson Maschinenbedienung],MATCH($B337,tab_MinKomp[[Stanowisko / Position ]:[Stanowisko / Position ]],0))="n/a","n/a",CC337-INDEX(tab_MinKomp[Obsługa maszyn Branson / Branson Maschinenbedienung],MATCH($B337,tab_MinKomp[[Stanowisko / Position ]:[Stanowisko / Position ]],0)))</f>
        <v>n/a</v>
      </c>
      <c r="CD338" s="194">
        <f>IF(INDEX(tab_MinKomp[Obsługa maszyn Novapax / Novapax Maschinenbedienung],MATCH($B337,tab_MinKomp[[Stanowisko / Position ]:[Stanowisko / Position ]],0))="n/a","n/a",CD337-INDEX(tab_MinKomp[Obsługa maszyn Novapax / Novapax Maschinenbedienung],MATCH($B337,tab_MinKomp[[Stanowisko / Position ]:[Stanowisko / Position ]],0)))</f>
        <v>0</v>
      </c>
      <c r="CE338" s="194" t="str">
        <f>IF(INDEX(tab_MinKomp[Obsługa maszyn Piovan / Piovan Maschinenbedienung],MATCH($B337,tab_MinKomp[[Stanowisko / Position ]:[Stanowisko / Position ]],0))="n/a","n/a",CE337-INDEX(tab_MinKomp[Obsługa maszyn Piovan / Piovan Maschinenbedienung],MATCH($B337,tab_MinKomp[[Stanowisko / Position ]:[Stanowisko / Position ]],0)))</f>
        <v>n/a</v>
      </c>
      <c r="CF338" s="194" t="str">
        <f>IF(INDEX(tab_MinKomp[Wymagania VDA 6.5 Product / Forderungen],MATCH($B337,tab_MinKomp[[Stanowisko / Position ]:[Stanowisko / Position ]],0))="n/a","n/a",CF337-INDEX(tab_MinKomp[Wymagania VDA 6.5 Product / Forderungen],MATCH($B337,tab_MinKomp[[Stanowisko / Position ]:[Stanowisko / Position ]],0)))</f>
        <v>n/a</v>
      </c>
      <c r="CG338" s="194">
        <f>IF(INDEX(tab_MinKomp[Eliminacja awarii / Beseitigung von Ausfällen],MATCH($B337,tab_MinKomp[[Stanowisko / Position ]:[Stanowisko / Position ]],0))="n/a","n/a",CG337-INDEX(tab_MinKomp[Eliminacja awarii / Beseitigung von Ausfällen],MATCH($B337,tab_MinKomp[[Stanowisko / Position ]:[Stanowisko / Position ]],0)))</f>
        <v>0</v>
      </c>
      <c r="CH338" s="194" t="str">
        <f>IF(INDEX(tab_MinKomp[Wymagania VDA 6.5 Product / Forderungen],MATCH($B337,tab_MinKomp[[Stanowisko / Position ]:[Stanowisko / Position ]],0))="n/a","n/a",CH337-INDEX(tab_MinKomp[Wymagania VDA 6.5 Product / Forderungen],MATCH($B337,tab_MinKomp[[Stanowisko / Position ]:[Stanowisko / Position ]],0)))</f>
        <v>n/a</v>
      </c>
      <c r="CI338" s="194" t="str">
        <f>IF(INDEX(tab_MinKomp[Wymagania VDA 6.5 Product / Forderungen],MATCH($B337,tab_MinKomp[[Stanowisko / Position ]:[Stanowisko / Position ]],0))="n/a","n/a",CI337-INDEX(tab_MinKomp[Wymagania VDA 6.5 Product / Forderungen],MATCH($B337,tab_MinKomp[[Stanowisko / Position ]:[Stanowisko / Position ]],0)))</f>
        <v>n/a</v>
      </c>
      <c r="CJ338" s="194" t="str">
        <f>IF(INDEX(tab_MinKomp[Wymagania VDA 6.5 Product / Forderungen],MATCH($B337,tab_MinKomp[[Stanowisko / Position ]:[Stanowisko / Position ]],0))="n/a","n/a",CJ337-INDEX(tab_MinKomp[Wymagania VDA 6.5 Product / Forderungen],MATCH($B337,tab_MinKomp[[Stanowisko / Position ]:[Stanowisko / Position ]],0)))</f>
        <v>n/a</v>
      </c>
      <c r="CK338" s="194" t="str">
        <f>IF(INDEX(tab_MinKomp[Wymagania VDA 6.5 Product / Forderungen],MATCH($B337,tab_MinKomp[[Stanowisko / Position ]:[Stanowisko / Position ]],0))="n/a","n/a",CK337-INDEX(tab_MinKomp[Wymagania VDA 6.5 Product / Forderungen],MATCH($B337,tab_MinKomp[[Stanowisko / Position ]:[Stanowisko / Position ]],0)))</f>
        <v>n/a</v>
      </c>
      <c r="CL338" s="194" t="str">
        <f>IF(INDEX(tab_MinKomp[Wymagania VDA 6.5 Product / Forderungen],MATCH($B337,tab_MinKomp[[Stanowisko / Position ]:[Stanowisko / Position ]],0))="n/a","n/a",CL337-INDEX(tab_MinKomp[Wymagania VDA 6.5 Product / Forderungen],MATCH($B337,tab_MinKomp[[Stanowisko / Position ]:[Stanowisko / Position ]],0)))</f>
        <v>n/a</v>
      </c>
      <c r="CM338" s="194" t="str">
        <f>IF(INDEX(tab_MinKomp[Informatyka ogólna (techniczne i systemowe) / Allgemeine IT (Technik und System)],MATCH($B337,tab_MinKomp[[Stanowisko / Position ]:[Stanowisko / Position ]],0))="n/a","n/a",CM337-INDEX(tab_MinKomp[Informatyka ogólna (techniczne i systemowe) / Allgemeine IT (Technik und System)],MATCH($B337,tab_MinKomp[[Stanowisko / Position ]:[Stanowisko / Position ]],0)))</f>
        <v>n/a</v>
      </c>
      <c r="CN338" s="194" t="str">
        <f>IF(INDEX(tab_MinKomp[Sieci komputerowe / Computernetzwerke],MATCH($B337,tab_MinKomp[[Stanowisko / Position ]:[Stanowisko / Position ]],0))="n/a","n/a",CN337-INDEX(tab_MinKomp[Sieci komputerowe / Computernetzwerke],MATCH($B337,tab_MinKomp[[Stanowisko / Position ]:[Stanowisko / Position ]],0)))</f>
        <v>n/a</v>
      </c>
      <c r="CO338" s="194" t="str">
        <f>IF(INDEX(tab_MinKomp[Hardware (komputery PC, drukarki biurowe i etykietowe, telefonia stacjonarna i mobilna) (PC, Drucker, Telefpne, Handys)],MATCH($B337,tab_MinKomp[[Stanowisko / Position ]:[Stanowisko / Position ]],0))="n/a","n/a",CO337-INDEX(tab_MinKomp[Hardware (komputery PC, drukarki biurowe i etykietowe, telefonia stacjonarna i mobilna) (PC, Drucker, Telefpne, Handys)],MATCH($B337,tab_MinKomp[[Stanowisko / Position ]:[Stanowisko / Position ]],0)))</f>
        <v>n/a</v>
      </c>
      <c r="CP338" s="194" t="str">
        <f>IF(INDEX(tab_MinKomp[Software &amp; Systems (MS Office, MS Remote Desktop)],MATCH($B337,tab_MinKomp[[Stanowisko / Position ]:[Stanowisko / Position ]],0))="n/a","n/a",CP337-INDEX(tab_MinKomp[Software &amp; Systems (MS Office, MS Remote Desktop)],MATCH($B337,tab_MinKomp[[Stanowisko / Position ]:[Stanowisko / Position ]],0)))</f>
        <v>n/a</v>
      </c>
      <c r="CQ338" s="194" t="str">
        <f>IF(INDEX(tab_MinKomp[Programowanie obiektowe (PHP) / Objektprogrammierung],MATCH($B337,tab_MinKomp[[Stanowisko / Position ]:[Stanowisko / Position ]],0))="n/a","n/a",CQ337-INDEX(tab_MinKomp[Programowanie obiektowe (PHP) / Objektprogrammierung],MATCH($B337,tab_MinKomp[[Stanowisko / Position ]:[Stanowisko / Position ]],0)))</f>
        <v>n/a</v>
      </c>
      <c r="CR338" s="194" t="str">
        <f>IF(INDEX(tab_MinKomp[Scrum],MATCH($B337,tab_MinKomp[[Stanowisko / Position ]:[Stanowisko / Position ]],0))="n/a","n/a",CR337-INDEX(tab_MinKomp[Scrum],MATCH($B337,tab_MinKomp[[Stanowisko / Position ]:[Stanowisko / Position ]],0)))</f>
        <v>n/a</v>
      </c>
      <c r="CS338" s="194" t="str">
        <f>IF(INDEX(tab_MinKomp[SQL (MySQL)],MATCH($B337,tab_MinKomp[[Stanowisko / Position ]:[Stanowisko / Position ]],0))="n/a","n/a",CS337-INDEX(tab_MinKomp[SQL (MySQL)],MATCH($B337,tab_MinKomp[[Stanowisko / Position ]:[Stanowisko / Position ]],0)))</f>
        <v>n/a</v>
      </c>
      <c r="CT338" s="194" t="str">
        <f>IF(INDEX(tab_MinKomp[Javascript],MATCH($B337,tab_MinKomp[[Stanowisko / Position ]:[Stanowisko / Position ]],0))="n/a","n/a",CT337-INDEX(tab_MinKomp[Javascript],MATCH($B337,tab_MinKomp[[Stanowisko / Position ]:[Stanowisko / Position ]],0)))</f>
        <v>n/a</v>
      </c>
      <c r="CU338" s="194" t="str">
        <f>IF(INDEX(tab_MinKomp[Joomla],MATCH($B337,tab_MinKomp[[Stanowisko / Position ]:[Stanowisko / Position ]],0))="n/a","n/a",CU337-INDEX(tab_MinKomp[Joomla],MATCH($B337,tab_MinKomp[[Stanowisko / Position ]:[Stanowisko / Position ]],0)))</f>
        <v>n/a</v>
      </c>
      <c r="CV338" s="194" t="str">
        <f>IF(INDEX(tab_MinKomp[Bash],MATCH($B337,tab_MinKomp[[Stanowisko / Position ]:[Stanowisko / Position ]],0))="n/a","n/a",CV337-INDEX(tab_MinKomp[Bash],MATCH($B337,tab_MinKomp[[Stanowisko / Position ]:[Stanowisko / Position ]],0)))</f>
        <v>n/a</v>
      </c>
      <c r="CW338" s="194">
        <f>IF(INDEX(tab_MinKomp[Systemy MES (HYDRA / SFMS)],MATCH($B337,tab_MinKomp[[Stanowisko / Position ]:[Stanowisko / Position ]],0))="n/a","n/a",CW337-INDEX(tab_MinKomp[Systemy MES (HYDRA / SFMS)],MATCH($B337,tab_MinKomp[[Stanowisko / Position ]:[Stanowisko / Position ]],0)))</f>
        <v>-1</v>
      </c>
      <c r="CX338" s="194" t="str">
        <f>IF(INDEX(tab_MinKomp[HTML / CSS],MATCH($B337,tab_MinKomp[[Stanowisko / Position ]:[Stanowisko / Position ]],0))="n/a","n/a",CX337-INDEX(tab_MinKomp[HTML / CSS],MATCH($B337,tab_MinKomp[[Stanowisko / Position ]:[Stanowisko / Position ]],0)))</f>
        <v>n/a</v>
      </c>
      <c r="CY338" s="194" t="str">
        <f>IF(INDEX(tab_MinKomp[SYSTEM PR],MATCH($B337,tab_MinKomp[[Stanowisko / Position ]:[Stanowisko / Position ]],0))="n/a","n/a",CY337-INDEX(tab_MinKomp[SYSTEM PR],MATCH($B337,tab_MinKomp[[Stanowisko / Position ]:[Stanowisko / Position ]],0)))</f>
        <v>n/a</v>
      </c>
      <c r="CZ338" s="194" t="str">
        <f>IF(INDEX(tab_MinKomp[System Einkauf XP / EBA],MATCH($B337,tab_MinKomp[[Stanowisko / Position ]:[Stanowisko / Position ]],0))="n/a","n/a",CZ337-INDEX(tab_MinKomp[System Einkauf XP / EBA],MATCH($B337,tab_MinKomp[[Stanowisko / Position ]:[Stanowisko / Position ]],0)))</f>
        <v>n/a</v>
      </c>
      <c r="DA338" s="194" t="str">
        <f>IF(INDEX(tab_MinKomp[Techniki negocjacyjne / Verhandlungstechniken],MATCH($B337,tab_MinKomp[[Stanowisko / Position ]:[Stanowisko / Position ]],0))="n/a","n/a",DA337-INDEX(tab_MinKomp[Techniki negocjacyjne / Verhandlungstechniken],MATCH($B337,tab_MinKomp[[Stanowisko / Position ]:[Stanowisko / Position ]],0)))</f>
        <v>n/a</v>
      </c>
      <c r="DB338" s="194" t="str">
        <f>IF(INDEX(tab_MinKomp[Znajomość rynku branżowego / Kenntnis des Industrie Marktes],MATCH($B337,tab_MinKomp[[Stanowisko / Position ]:[Stanowisko / Position ]],0))="n/a","n/a",DB337-INDEX(tab_MinKomp[Znajomość rynku branżowego / Kenntnis des Industrie Marktes],MATCH($B337,tab_MinKomp[[Stanowisko / Position ]:[Stanowisko / Position ]],0)))</f>
        <v>n/a</v>
      </c>
      <c r="DC338" s="194" t="str">
        <f>IF(INDEX(tab_MinKomp[SUPPLIER MANAGEMENT],MATCH($B337,tab_MinKomp[[Stanowisko / Position ]:[Stanowisko / Position ]],0))="n/a","n/a",DC337-INDEX(tab_MinKomp[SUPPLIER MANAGEMENT],MATCH($B337,tab_MinKomp[[Stanowisko / Position ]:[Stanowisko / Position ]],0)))</f>
        <v>n/a</v>
      </c>
      <c r="DD338" s="194" t="str">
        <f>IF(INDEX(tab_MinKomp[SUPPLIER MANAGEMENT],MATCH($B337,tab_MinKomp[[Stanowisko / Position ]:[Stanowisko / Position ]],0))="n/a","n/a",DD337-INDEX(tab_MinKomp[SUPPLIER MANAGEMENT],MATCH($B337,tab_MinKomp[[Stanowisko / Position ]:[Stanowisko / Position ]],0)))</f>
        <v>n/a</v>
      </c>
      <c r="DE338" s="194" t="str">
        <f>IF(INDEX(tab_MinKomp[SUPPLIER MANAGEMENT],MATCH($B337,tab_MinKomp[[Stanowisko / Position ]:[Stanowisko / Position ]],0))="n/a","n/a",DE337-INDEX(tab_MinKomp[SUPPLIER MANAGEMENT],MATCH($B337,tab_MinKomp[[Stanowisko / Position ]:[Stanowisko / Position ]],0)))</f>
        <v>n/a</v>
      </c>
      <c r="DF338" s="194">
        <f>IF(INDEX(tab_MinKomp[LEAN MANAGEMENT],MATCH($B337,tab_MinKomp[[Stanowisko / Position ]:[Stanowisko / Position ]],0))="n/a","n/a",DF337-INDEX(tab_MinKomp[LEAN MANAGEMENT],MATCH($B337,tab_MinKomp[[Stanowisko / Position ]:[Stanowisko / Position ]],0)))</f>
        <v>1</v>
      </c>
      <c r="DG338" s="194" t="str">
        <f>IF(INDEX(tab_MinKomp[PPAP/PSW],MATCH($B337,tab_MinKomp[[Stanowisko / Position ]:[Stanowisko / Position ]],0))="n/a","n/a",DG337-INDEX(tab_MinKomp[PPAP/PSW],MATCH($B337,tab_MinKomp[[Stanowisko / Position ]:[Stanowisko / Position ]],0)))</f>
        <v>n/a</v>
      </c>
      <c r="DH338" s="194" t="str">
        <f>IF(INDEX(tab_MinKomp[SUPPLIER MANAGEMENT],MATCH($B337,tab_MinKomp[[Stanowisko / Position ]:[Stanowisko / Position ]],0))="n/a","n/a",DH337-INDEX(tab_MinKomp[SUPPLIER MANAGEMENT],MATCH($B337,tab_MinKomp[[Stanowisko / Position ]:[Stanowisko / Position ]],0)))</f>
        <v>n/a</v>
      </c>
      <c r="DI338" s="194" t="str">
        <f>IF(INDEX(tab_MinKomp[OBSŁUGA PORTALI KLIENTA / Kundenportale],MATCH($B337,tab_MinKomp[[Stanowisko / Position ]:[Stanowisko / Position ]],0))="n/a","n/a",DI337-INDEX(tab_MinKomp[OBSŁUGA PORTALI KLIENTA / Kundenportale],MATCH($B337,tab_MinKomp[[Stanowisko / Position ]:[Stanowisko / Position ]],0)))</f>
        <v>n/a</v>
      </c>
      <c r="DJ338" s="194" t="str">
        <f>IF(INDEX(tab_MinKomp[Obsługa systemu BABTECQ / BABTECQ System],MATCH($B337,tab_MinKomp[[Stanowisko / Position ]:[Stanowisko / Position ]],0))="n/a","n/a",DJ337-INDEX(tab_MinKomp[Obsługa systemu BABTECQ / BABTECQ System],MATCH($B337,tab_MinKomp[[Stanowisko / Position ]:[Stanowisko / Position ]],0)))</f>
        <v>n/a</v>
      </c>
      <c r="DK338" s="194" t="str">
        <f>IF(INDEX(tab_MinKomp[Rysunek techniczny / technische Zeichnung],MATCH($B337,tab_MinKomp[[Stanowisko / Position ]:[Stanowisko / Position ]],0))="n/a","n/a",DK337-INDEX(tab_MinKomp[Rysunek techniczny / technische Zeichnung],MATCH($B337,tab_MinKomp[[Stanowisko / Position ]:[Stanowisko / Position ]],0)))</f>
        <v>n/a</v>
      </c>
      <c r="DL338" s="194" t="str">
        <f>IF(INDEX(tab_MinKomp[Kalibracja / Kalibrierung],MATCH($B337,tab_MinKomp[[Stanowisko / Position ]:[Stanowisko / Position ]],0))="n/a","n/a",DL337-INDEX(tab_MinKomp[Kalibracja / Kalibrierung],MATCH($B337,tab_MinKomp[[Stanowisko / Position ]:[Stanowisko / Position ]],0)))</f>
        <v>n/a</v>
      </c>
      <c r="DM338" s="194" t="str">
        <f>IF(INDEX(tab_MinKomp[Rekwalifikacja / Requalifizierung],MATCH($B337,tab_MinKomp[[Stanowisko / Position ]:[Stanowisko / Position ]],0))="n/a","n/a",DM337-INDEX(tab_MinKomp[Rekwalifikacja / Requalifizierung],MATCH($B337,tab_MinKomp[[Stanowisko / Position ]:[Stanowisko / Position ]],0)))</f>
        <v>n/a</v>
      </c>
      <c r="DN338" s="190" t="str">
        <f>IF(INDEX(tab_MinKomp[Testy czystości / Reinheitstests],MATCH($B337,tab_MinKomp[[Stanowisko / Position ]:[Stanowisko / Position ]],0))="n/a","n/a",DN337-INDEX(tab_MinKomp[Testy czystości / Reinheitstests],MATCH($B337,tab_MinKomp[[Stanowisko / Position ]:[Stanowisko / Position ]],0)))</f>
        <v>n/a</v>
      </c>
      <c r="DO338" s="190" t="str">
        <f>IF(INDEX(tab_MinKomp[Testy czystości / Reinheitstests],MATCH($B337,tab_MinKomp[[Stanowisko / Position ]:[Stanowisko / Position ]],0))="n/a","n/a",DO337-INDEX(tab_MinKomp[Testy czystości / Reinheitstests],MATCH($B337,tab_MinKomp[[Stanowisko / Position ]:[Stanowisko / Position ]],0)))</f>
        <v>n/a</v>
      </c>
      <c r="DP338" s="190" t="str">
        <f>IF(INDEX(tab_MinKomp[Testy czystości / Reinheitstests],MATCH($B337,tab_MinKomp[[Stanowisko / Position ]:[Stanowisko / Position ]],0))="n/a","n/a",DP337-INDEX(tab_MinKomp[Testy czystości / Reinheitstests],MATCH($B337,tab_MinKomp[[Stanowisko / Position ]:[Stanowisko / Position ]],0)))</f>
        <v>n/a</v>
      </c>
      <c r="DQ338" s="190" t="str">
        <f>IF(INDEX(tab_MinKomp[Testy czystości / Reinheitstests],MATCH($B337,tab_MinKomp[[Stanowisko / Position ]:[Stanowisko / Position ]],0))="n/a","n/a",DQ337-INDEX(tab_MinKomp[Testy czystości / Reinheitstests],MATCH($B337,tab_MinKomp[[Stanowisko / Position ]:[Stanowisko / Position ]],0)))</f>
        <v>n/a</v>
      </c>
      <c r="DR338" s="190" t="str">
        <f>IF(INDEX(tab_MinKomp[Testy czystości / Reinheitstests],MATCH($B337,tab_MinKomp[[Stanowisko / Position ]:[Stanowisko / Position ]],0))="n/a","n/a",DR337-INDEX(tab_MinKomp[Testy czystości / Reinheitstests],MATCH($B337,tab_MinKomp[[Stanowisko / Position ]:[Stanowisko / Position ]],0)))</f>
        <v>n/a</v>
      </c>
      <c r="DS338" s="190" t="str">
        <f>IF(INDEX(tab_MinKomp[Testy czystości / Reinheitstests],MATCH($B337,tab_MinKomp[[Stanowisko / Position ]:[Stanowisko / Position ]],0))="n/a","n/a",DS337-INDEX(tab_MinKomp[Testy czystości / Reinheitstests],MATCH($B337,tab_MinKomp[[Stanowisko / Position ]:[Stanowisko / Position ]],0)))</f>
        <v>n/a</v>
      </c>
      <c r="DT338" s="194" t="str">
        <f>IF(INDEX(tab_MinKomp[SUPPLIER MANAGEMENT],MATCH($B337,tab_MinKomp[[Stanowisko / Position ]:[Stanowisko / Position ]],0))="n/a","n/a",DT337-INDEX(tab_MinKomp[SUPPLIER MANAGEMENT],MATCH($B337,tab_MinKomp[[Stanowisko / Position ]:[Stanowisko / Position ]],0)))</f>
        <v>n/a</v>
      </c>
      <c r="DU338" s="190" t="str">
        <f>IF(INDEX(tab_MinKomp[Testy czystości / Reinheitstests],MATCH($B337,tab_MinKomp[[Stanowisko / Position ]:[Stanowisko / Position ]],0))="n/a","n/a",DU337-INDEX(tab_MinKomp[Testy czystości / Reinheitstests],MATCH($B337,tab_MinKomp[[Stanowisko / Position ]:[Stanowisko / Position ]],0)))</f>
        <v>n/a</v>
      </c>
      <c r="DV338" s="190" t="str">
        <f>IF(INDEX(tab_MinKomp[Testy czystości / Reinheitstests],MATCH($B337,tab_MinKomp[[Stanowisko / Position ]:[Stanowisko / Position ]],0))="n/a","n/a",DV337-INDEX(tab_MinKomp[Testy czystości / Reinheitstests],MATCH($B337,tab_MinKomp[[Stanowisko / Position ]:[Stanowisko / Position ]],0)))</f>
        <v>n/a</v>
      </c>
      <c r="DW338" s="190" t="str">
        <f>IF(INDEX(tab_MinKomp[Testy czystości / Reinheitstests],MATCH($B337,tab_MinKomp[[Stanowisko / Position ]:[Stanowisko / Position ]],0))="n/a","n/a",DW337-INDEX(tab_MinKomp[Testy czystości / Reinheitstests],MATCH($B337,tab_MinKomp[[Stanowisko / Position ]:[Stanowisko / Position ]],0)))</f>
        <v>n/a</v>
      </c>
      <c r="DX338" s="190" t="str">
        <f>IF(INDEX(tab_MinKomp[Testy czystości / Reinheitstests],MATCH($B337,tab_MinKomp[[Stanowisko / Position ]:[Stanowisko / Position ]],0))="n/a","n/a",DX337-INDEX(tab_MinKomp[Testy czystości / Reinheitstests],MATCH($B337,tab_MinKomp[[Stanowisko / Position ]:[Stanowisko / Position ]],0)))</f>
        <v>n/a</v>
      </c>
      <c r="DY338" s="190" t="str">
        <f>IF(INDEX(tab_MinKomp[Testy czystości / Reinheitstests],MATCH($B337,tab_MinKomp[[Stanowisko / Position ]:[Stanowisko / Position ]],0))="n/a","n/a",DY337-INDEX(tab_MinKomp[Testy czystości / Reinheitstests],MATCH($B337,tab_MinKomp[[Stanowisko / Position ]:[Stanowisko / Position ]],0)))</f>
        <v>n/a</v>
      </c>
      <c r="DZ338" s="190" t="str">
        <f>IF(INDEX(tab_MinKomp[Testy czystości / Reinheitstests],MATCH($B337,tab_MinKomp[[Stanowisko / Position ]:[Stanowisko / Position ]],0))="n/a","n/a",DZ337-INDEX(tab_MinKomp[Testy czystości / Reinheitstests],MATCH($B337,tab_MinKomp[[Stanowisko / Position ]:[Stanowisko / Position ]],0)))</f>
        <v>n/a</v>
      </c>
      <c r="EA338" s="194" t="str">
        <f>IF(INDEX(tab_MinKomp[SUPPLIER MANAGEMENT],MATCH($B337,tab_MinKomp[[Stanowisko / Position ]:[Stanowisko / Position ]],0))="n/a","n/a",EA337-INDEX(tab_MinKomp[SUPPLIER MANAGEMENT],MATCH($B337,tab_MinKomp[[Stanowisko / Position ]:[Stanowisko / Position ]],0)))</f>
        <v>n/a</v>
      </c>
      <c r="EB338" s="190" t="str">
        <f>IF(INDEX(tab_MinKomp[Testy czystości / Reinheitstests],MATCH($B337,tab_MinKomp[[Stanowisko / Position ]:[Stanowisko / Position ]],0))="n/a","n/a",EB337-INDEX(tab_MinKomp[Testy czystości / Reinheitstests],MATCH($B337,tab_MinKomp[[Stanowisko / Position ]:[Stanowisko / Position ]],0)))</f>
        <v>n/a</v>
      </c>
      <c r="EC338" s="190" t="str">
        <f>IF(INDEX(tab_MinKomp[Testy czystości / Reinheitstests],MATCH($B337,tab_MinKomp[[Stanowisko / Position ]:[Stanowisko / Position ]],0))="n/a","n/a",EC337-INDEX(tab_MinKomp[Testy czystości / Reinheitstests],MATCH($B337,tab_MinKomp[[Stanowisko / Position ]:[Stanowisko / Position ]],0)))</f>
        <v>n/a</v>
      </c>
      <c r="ED338" s="190" t="str">
        <f>IF(INDEX(tab_MinKomp[Testy czystości / Reinheitstests],MATCH($B337,tab_MinKomp[[Stanowisko / Position ]:[Stanowisko / Position ]],0))="n/a","n/a",ED337-INDEX(tab_MinKomp[Testy czystości / Reinheitstests],MATCH($B337,tab_MinKomp[[Stanowisko / Position ]:[Stanowisko / Position ]],0)))</f>
        <v>n/a</v>
      </c>
      <c r="EE338" s="190" t="str">
        <f>IF(INDEX(tab_MinKomp[Testy czystości / Reinheitstests],MATCH($B337,tab_MinKomp[[Stanowisko / Position ]:[Stanowisko / Position ]],0))="n/a","n/a",EE337-INDEX(tab_MinKomp[Testy czystości / Reinheitstests],MATCH($B337,tab_MinKomp[[Stanowisko / Position ]:[Stanowisko / Position ]],0)))</f>
        <v>n/a</v>
      </c>
      <c r="EF338" s="190" t="str">
        <f>IF(INDEX(tab_MinKomp[Testy czystości / Reinheitstests],MATCH($B337,tab_MinKomp[[Stanowisko / Position ]:[Stanowisko / Position ]],0))="n/a","n/a",EF337-INDEX(tab_MinKomp[Testy czystości / Reinheitstests],MATCH($B337,tab_MinKomp[[Stanowisko / Position ]:[Stanowisko / Position ]],0)))</f>
        <v>n/a</v>
      </c>
      <c r="EG338" s="190" t="str">
        <f>IF(INDEX(tab_MinKomp[Testy czystości / Reinheitstests],MATCH($B337,tab_MinKomp[[Stanowisko / Position ]:[Stanowisko / Position ]],0))="n/a","n/a",EG337-INDEX(tab_MinKomp[Testy czystości / Reinheitstests],MATCH($B337,tab_MinKomp[[Stanowisko / Position ]:[Stanowisko / Position ]],0)))</f>
        <v>n/a</v>
      </c>
      <c r="EH338" s="190" t="str">
        <f>IF(INDEX(tab_MinKomp[Testy czystości / Reinheitstests],MATCH($B337,tab_MinKomp[[Stanowisko / Position ]:[Stanowisko / Position ]],0))="n/a","n/a",EH337-INDEX(tab_MinKomp[Testy czystości / Reinheitstests],MATCH($B337,tab_MinKomp[[Stanowisko / Position ]:[Stanowisko / Position ]],0)))</f>
        <v>n/a</v>
      </c>
      <c r="EI338" s="190" t="str">
        <f>IF(INDEX(tab_MinKomp[Testy czystości / Reinheitstests],MATCH($B337,tab_MinKomp[[Stanowisko / Position ]:[Stanowisko / Position ]],0))="n/a","n/a",EI337-INDEX(tab_MinKomp[Testy czystości / Reinheitstests],MATCH($B337,tab_MinKomp[[Stanowisko / Position ]:[Stanowisko / Position ]],0)))</f>
        <v>n/a</v>
      </c>
      <c r="EJ338" s="190" t="str">
        <f>IF(INDEX(tab_MinKomp[Testy czystości / Reinheitstests],MATCH($B337,tab_MinKomp[[Stanowisko / Position ]:[Stanowisko / Position ]],0))="n/a","n/a",EJ337-INDEX(tab_MinKomp[Testy czystości / Reinheitstests],MATCH($B337,tab_MinKomp[[Stanowisko / Position ]:[Stanowisko / Position ]],0)))</f>
        <v>n/a</v>
      </c>
      <c r="EK338" s="190" t="str">
        <f>IF(INDEX(tab_MinKomp[Testy czystości / Reinheitstests],MATCH($B337,tab_MinKomp[[Stanowisko / Position ]:[Stanowisko / Position ]],0))="n/a","n/a",EK337-INDEX(tab_MinKomp[Testy czystości / Reinheitstests],MATCH($B337,tab_MinKomp[[Stanowisko / Position ]:[Stanowisko / Position ]],0)))</f>
        <v>n/a</v>
      </c>
      <c r="EL338" s="190" t="str">
        <f>IF(INDEX(tab_MinKomp[Testy czystości / Reinheitstests],MATCH($B337,tab_MinKomp[[Stanowisko / Position ]:[Stanowisko / Position ]],0))="n/a","n/a",EL337-INDEX(tab_MinKomp[Testy czystości / Reinheitstests],MATCH($B337,tab_MinKomp[[Stanowisko / Position ]:[Stanowisko / Position ]],0)))</f>
        <v>n/a</v>
      </c>
      <c r="EM338" s="190" t="str">
        <f>IF(INDEX(tab_MinKomp[Testy czystości / Reinheitstests],MATCH($B337,tab_MinKomp[[Stanowisko / Position ]:[Stanowisko / Position ]],0))="n/a","n/a",EM337-INDEX(tab_MinKomp[Testy czystości / Reinheitstests],MATCH($B337,tab_MinKomp[[Stanowisko / Position ]:[Stanowisko / Position ]],0)))</f>
        <v>n/a</v>
      </c>
      <c r="EN338" s="190" t="str">
        <f>IF(INDEX(tab_MinKomp[Testy czystości / Reinheitstests],MATCH($B337,tab_MinKomp[[Stanowisko / Position ]:[Stanowisko / Position ]],0))="n/a","n/a",EN337-INDEX(tab_MinKomp[Testy czystości / Reinheitstests],MATCH($B337,tab_MinKomp[[Stanowisko / Position ]:[Stanowisko / Position ]],0)))</f>
        <v>n/a</v>
      </c>
      <c r="EO338" s="194" t="str">
        <f>IF(INDEX(tab_MinKomp[Konserwacja Rep],MATCH($B337,tab_MinKomp[[Stanowisko / Position ]:[Stanowisko / Position ]],0))="n/a","n/a",EO337-INDEX(tab_MinKomp[Konserwacja Rep],MATCH($B337,tab_MinKomp[[Stanowisko / Position ]:[Stanowisko / Position ]],0)))</f>
        <v>n/a</v>
      </c>
      <c r="EP338" s="194" t="str">
        <f>IF(INDEX(tab_MinKomp[[Konserwacja Engel ]],MATCH($B337,tab_MinKomp[[Stanowisko / Position ]:[Stanowisko / Position ]],0))="n/a","n/a",EP337-INDEX(tab_MinKomp[[Konserwacja Engel ]],MATCH($B337,tab_MinKomp[[Stanowisko / Position ]:[Stanowisko / Position ]],0)))</f>
        <v>n/a</v>
      </c>
      <c r="EQ338" s="194" t="str">
        <f>IF(INDEX(tab_MinKomp[Konserwacja B 50],MATCH($B337,tab_MinKomp[[Stanowisko / Position ]:[Stanowisko / Position ]],0))="n/a","n/a",EQ337-INDEX(tab_MinKomp[Konserwacja B 50],MATCH($B337,tab_MinKomp[[Stanowisko / Position ]:[Stanowisko / Position ]],0)))</f>
        <v>n/a</v>
      </c>
      <c r="ER338" s="194" t="str">
        <f>IF(INDEX(tab_MinKomp[[Konserwacja EOL ]],MATCH($B337,tab_MinKomp[[Stanowisko / Position ]:[Stanowisko / Position ]],0))="n/a","n/a",ER337-INDEX(tab_MinKomp[[Konserwacja EOL ]],MATCH($B337,tab_MinKomp[[Stanowisko / Position ]:[Stanowisko / Position ]],0)))</f>
        <v>n/a</v>
      </c>
      <c r="ES338" s="194" t="str">
        <f>IF(INDEX(tab_MinKomp[Konserwacja Branson],MATCH($B337,tab_MinKomp[[Stanowisko / Position ]:[Stanowisko / Position ]],0))="n/a","n/a",ES337-INDEX(tab_MinKomp[Konserwacja Branson],MATCH($B337,tab_MinKomp[[Stanowisko / Position ]:[Stanowisko / Position ]],0)))</f>
        <v>n/a</v>
      </c>
      <c r="ET338" s="194" t="str">
        <f>IF(INDEX(tab_MinKomp[Konserwacja coolery],MATCH($B337,tab_MinKomp[[Stanowisko / Position ]:[Stanowisko / Position ]],0))="n/a","n/a",ET337-INDEX(tab_MinKomp[Konserwacja coolery],MATCH($B337,tab_MinKomp[[Stanowisko / Position ]:[Stanowisko / Position ]],0)))</f>
        <v>n/a</v>
      </c>
      <c r="EU338" s="194" t="str">
        <f>IF(INDEX(tab_MinKomp[Konserwacja piecy],MATCH($B337,tab_MinKomp[[Stanowisko / Position ]:[Stanowisko / Position ]],0))="n/a","n/a",EU337-INDEX(tab_MinKomp[Konserwacja piecy],MATCH($B337,tab_MinKomp[[Stanowisko / Position ]:[Stanowisko / Position ]],0)))</f>
        <v>n/a</v>
      </c>
      <c r="EV338" s="194" t="str">
        <f>IF(INDEX(tab_MinKomp[Rysunek techniczny- czytanie],MATCH($B337,tab_MinKomp[[Stanowisko / Position ]:[Stanowisko / Position ]],0))="n/a","n/a",EV337-INDEX(tab_MinKomp[Rysunek techniczny- czytanie],MATCH($B337,tab_MinKomp[[Stanowisko / Position ]:[Stanowisko / Position ]],0)))</f>
        <v>n/a</v>
      </c>
      <c r="EW338" s="194" t="str">
        <f>IF(INDEX(tab_MinKomp[Elektryka],MATCH($B337,tab_MinKomp[[Stanowisko / Position ]:[Stanowisko / Position ]],0))="n/a","n/a",EW337-INDEX(tab_MinKomp[Elektryka],MATCH($B337,tab_MinKomp[[Stanowisko / Position ]:[Stanowisko / Position ]],0)))</f>
        <v>n/a</v>
      </c>
      <c r="EX338" s="194" t="str">
        <f>IF(INDEX(tab_MinKomp[Pneumatyka],MATCH($B337,tab_MinKomp[[Stanowisko / Position ]:[Stanowisko / Position ]],0))="n/a","n/a",EX337-INDEX(tab_MinKomp[Pneumatyka],MATCH($B337,tab_MinKomp[[Stanowisko / Position ]:[Stanowisko / Position ]],0)))</f>
        <v>n/a</v>
      </c>
      <c r="EY338" s="194" t="str">
        <f>IF(INDEX(tab_MinKomp[[Hydraulika ]],MATCH($B337,tab_MinKomp[[Stanowisko / Position ]:[Stanowisko / Position ]],0))="n/a","n/a",EY337-INDEX(tab_MinKomp[[Hydraulika ]],MATCH($B337,tab_MinKomp[[Stanowisko / Position ]:[Stanowisko / Position ]],0)))</f>
        <v>n/a</v>
      </c>
      <c r="EZ338" s="194" t="str">
        <f>IF(INDEX(tab_MinKomp[Podciśnienie],MATCH($B337,tab_MinKomp[[Stanowisko / Position ]:[Stanowisko / Position ]],0))="n/a","n/a",EZ337-INDEX(tab_MinKomp[Podciśnienie],MATCH($B337,tab_MinKomp[[Stanowisko / Position ]:[Stanowisko / Position ]],0)))</f>
        <v>n/a</v>
      </c>
      <c r="FA338" s="194" t="str">
        <f>IF(INDEX(tab_MinKomp[Usuwanie awarii],MATCH($B337,tab_MinKomp[[Stanowisko / Position ]:[Stanowisko / Position ]],0))="n/a","n/a",FA337-INDEX(tab_MinKomp[Usuwanie awarii],MATCH($B337,tab_MinKomp[[Stanowisko / Position ]:[Stanowisko / Position ]],0)))</f>
        <v>n/a</v>
      </c>
      <c r="FB338" s="194" t="str">
        <f>IF(INDEX(tab_MinKomp[Obsługa robotów],MATCH($B337,tab_MinKomp[[Stanowisko / Position ]:[Stanowisko / Position ]],0))="n/a","n/a",FB337-INDEX(tab_MinKomp[Obsługa robotów],MATCH($B337,tab_MinKomp[[Stanowisko / Position ]:[Stanowisko / Position ]],0)))</f>
        <v>n/a</v>
      </c>
      <c r="FC338" s="194" t="str">
        <f>IF(INDEX(tab_MinKomp[Obsługa sterowania maszyny],MATCH($B337,tab_MinKomp[[Stanowisko / Position ]:[Stanowisko / Position ]],0))="n/a","n/a",FC337-INDEX(tab_MinKomp[Obsługa sterowania maszyny],MATCH($B337,tab_MinKomp[[Stanowisko / Position ]:[Stanowisko / Position ]],0)))</f>
        <v>n/a</v>
      </c>
      <c r="FD338" s="194" t="str">
        <f>IF(INDEX(tab_MinKomp[Usuwanie przyczyn żródłowych],MATCH($B337,tab_MinKomp[[Stanowisko / Position ]:[Stanowisko / Position ]],0))="n/a","n/a",FD337-INDEX(tab_MinKomp[Usuwanie przyczyn żródłowych],MATCH($B337,tab_MinKomp[[Stanowisko / Position ]:[Stanowisko / Position ]],0)))</f>
        <v>n/a</v>
      </c>
      <c r="FE338" s="194" t="str">
        <f>IF(INDEX(tab_MinKomp[Cmms stosowanie],MATCH($B337,tab_MinKomp[[Stanowisko / Position ]:[Stanowisko / Position ]],0))="n/a","n/a",FE337-INDEX(tab_MinKomp[Cmms stosowanie],MATCH($B337,tab_MinKomp[[Stanowisko / Position ]:[Stanowisko / Position ]],0)))</f>
        <v>n/a</v>
      </c>
      <c r="FF338" s="190" t="str">
        <f>IF(INDEX(tab_MinKomp[Testy czystości / Reinheitstests],MATCH($B337,tab_MinKomp[[Stanowisko / Position ]:[Stanowisko / Position ]],0))="n/a","n/a",FF337-INDEX(tab_MinKomp[Testy czystości / Reinheitstests],MATCH($B337,tab_MinKomp[[Stanowisko / Position ]:[Stanowisko / Position ]],0)))</f>
        <v>n/a</v>
      </c>
      <c r="FG338" s="194" t="str">
        <f>IF(INDEX(tab_MinKomp[Czyszczenie form plastikowych],MATCH($B337,tab_MinKomp[[Stanowisko / Position ]:[Stanowisko / Position ]],0))="n/a","n/a",FG337-INDEX(tab_MinKomp[Czyszczenie form plastikowych],MATCH($B337,tab_MinKomp[[Stanowisko / Position ]:[Stanowisko / Position ]],0)))</f>
        <v>n/a</v>
      </c>
      <c r="FH338" s="194" t="str">
        <f>IF(INDEX(tab_MinKomp[Wymiana form plastik],MATCH($B337,tab_MinKomp[[Stanowisko / Position ]:[Stanowisko / Position ]],0))="n/a","n/a",FH337-INDEX(tab_MinKomp[Wymiana form plastik],MATCH($B337,tab_MinKomp[[Stanowisko / Position ]:[Stanowisko / Position ]],0)))</f>
        <v>n/a</v>
      </c>
      <c r="FI338" s="194" t="str">
        <f>IF(INDEX(tab_MinKomp[Wymiana form guma],MATCH($B337,tab_MinKomp[[Stanowisko / Position ]:[Stanowisko / Position ]],0))="n/a","n/a",FI337-INDEX(tab_MinKomp[Wymiana form guma],MATCH($B337,tab_MinKomp[[Stanowisko / Position ]:[Stanowisko / Position ]],0)))</f>
        <v>n/a</v>
      </c>
      <c r="FJ338" s="194" t="str">
        <f>IF(INDEX(tab_MinKomp[Konserwacja KK],MATCH($B337,tab_MinKomp[[Stanowisko / Position ]:[Stanowisko / Position ]],0))="n/a","n/a",FJ337-INDEX(tab_MinKomp[Konserwacja KK],MATCH($B337,tab_MinKomp[[Stanowisko / Position ]:[Stanowisko / Position ]],0)))</f>
        <v>n/a</v>
      </c>
      <c r="FK338" s="194" t="str">
        <f>IF(INDEX(tab_MinKomp[Konserwacja form guma],MATCH($B337,tab_MinKomp[[Stanowisko / Position ]:[Stanowisko / Position ]],0))="n/a","n/a",FK337-INDEX(tab_MinKomp[Konserwacja form guma],MATCH($B337,tab_MinKomp[[Stanowisko / Position ]:[Stanowisko / Position ]],0)))</f>
        <v>n/a</v>
      </c>
      <c r="FL338" s="194" t="str">
        <f>IF(INDEX(tab_MinKomp[Konserwacja form plastiki],MATCH($B337,tab_MinKomp[[Stanowisko / Position ]:[Stanowisko / Position ]],0))="n/a","n/a",FL337-INDEX(tab_MinKomp[Konserwacja form plastiki],MATCH($B337,tab_MinKomp[[Stanowisko / Position ]:[Stanowisko / Position ]],0)))</f>
        <v>n/a</v>
      </c>
      <c r="FM338" s="194" t="str">
        <f>IF(INDEX(tab_MinKomp[Konserwacja Gorącego Kanału],MATCH($B337,tab_MinKomp[[Stanowisko / Position ]:[Stanowisko / Position ]],0))="n/a","n/a",FM337-INDEX(tab_MinKomp[Konserwacja Gorącego Kanału],MATCH($B337,tab_MinKomp[[Stanowisko / Position ]:[Stanowisko / Position ]],0)))</f>
        <v>n/a</v>
      </c>
      <c r="FN338" s="194" t="str">
        <f>IF(INDEX(tab_MinKomp[MS Office (Excel)],MATCH($B337,tab_MinKomp[[Stanowisko / Position ]:[Stanowisko / Position ]],0))="n/a","n/a",FN337-INDEX(tab_MinKomp[MS Office (Excel)],MATCH($B337,tab_MinKomp[[Stanowisko / Position ]:[Stanowisko / Position ]],0)))</f>
        <v>n/a</v>
      </c>
      <c r="FO338" s="194" t="str">
        <f>IF(INDEX(tab_MinKomp[MS Office (Word)],MATCH($B337,tab_MinKomp[[Stanowisko / Position ]:[Stanowisko / Position ]],0))="n/a","n/a",FO337-INDEX(tab_MinKomp[MS Office (Word)],MATCH($B337,tab_MinKomp[[Stanowisko / Position ]:[Stanowisko / Position ]],0)))</f>
        <v>n/a</v>
      </c>
      <c r="FP338" s="194" t="str">
        <f>IF(INDEX(tab_MinKomp[MS Office (Power Point)],MATCH($B337,tab_MinKomp[[Stanowisko / Position ]:[Stanowisko / Position ]],0))="n/a","n/a",FP337-INDEX(tab_MinKomp[MS Office (Power Point)],MATCH($B337,tab_MinKomp[[Stanowisko / Position ]:[Stanowisko / Position ]],0)))</f>
        <v>n/a</v>
      </c>
      <c r="FQ338" s="196" t="str">
        <f>IF(INDEX(tab_MinKomp[Język angielski / Englisch],MATCH($B337,tab_MinKomp[[Stanowisko / Position ]:[Stanowisko / Position ]],0))="n/a","n/a",FQ337-INDEX(tab_MinKomp[Język angielski / Englisch],MATCH($B337,tab_MinKomp[[Stanowisko / Position ]:[Stanowisko / Position ]],0)))</f>
        <v>n/a</v>
      </c>
      <c r="FR338" s="196" t="str">
        <f>IF(INDEX(tab_MinKomp[Język niemiecki / Deutsch],MATCH($B337,tab_MinKomp[[Stanowisko / Position ]:[Stanowisko / Position ]],0))="n/a","n/a",FR337-INDEX(tab_MinKomp[Język niemiecki / Deutsch],MATCH($B337,tab_MinKomp[[Stanowisko / Position ]:[Stanowisko / Position ]],0)))</f>
        <v>n/a</v>
      </c>
      <c r="FS338" s="194">
        <f>IF(INDEX(tab_MinKomp[Zarządzanie dokumentacją procesową / Process dokumentation management],MATCH($B337,tab_MinKomp[[Stanowisko / Position ]:[Stanowisko / Position ]],0))="n/a","n/a",FS337-INDEX(tab_MinKomp[Zarządzanie dokumentacją procesową / Process dokumentation management],MATCH($B337,tab_MinKomp[[Stanowisko / Position ]:[Stanowisko / Position ]],0)))</f>
        <v>0</v>
      </c>
      <c r="FT338" s="194">
        <f>IF(INDEX(tab_MinKomp[Znajomość procesów z obszaru / Kenntiss der prozesse in dem Bereich],MATCH($B337,tab_MinKomp[[Stanowisko / Position ]:[Stanowisko / Position ]],0))="n/a","n/a",FT337-INDEX(tab_MinKomp[Znajomość procesów z obszaru / Kenntiss der prozesse in dem Bereich],MATCH($B337,tab_MinKomp[[Stanowisko / Position ]:[Stanowisko / Position ]],0)))</f>
        <v>0</v>
      </c>
      <c r="FU338" s="194">
        <f>IF(INDEX(tab_MinKomp[optymalizacja procesów / Prozessoptymalisierung],MATCH($B337,tab_MinKomp[[Stanowisko / Position ]:[Stanowisko / Position ]],0))="n/a","n/a",FU337-INDEX(tab_MinKomp[optymalizacja procesów / Prozessoptymalisierung],MATCH($B337,tab_MinKomp[[Stanowisko / Position ]:[Stanowisko / Position ]],0)))</f>
        <v>1</v>
      </c>
      <c r="FV338" s="194">
        <f>IF(INDEX(tab_MinKomp[Umiejętności szkoleniowe / Trainingsfähigkeiten],MATCH($B337,tab_MinKomp[[Stanowisko / Position ]:[Stanowisko / Position ]],0))="n/a","n/a",FV337-INDEX(tab_MinKomp[Umiejętności szkoleniowe / Trainingsfähigkeiten],MATCH($B337,tab_MinKomp[[Stanowisko / Position ]:[Stanowisko / Position ]],0)))</f>
        <v>2</v>
      </c>
      <c r="FW338" s="194">
        <f>IF(INDEX(tab_MinKomp[Analityczne myślenie, podejście / Analitysches Denken, Einstellung],MATCH($B337,tab_MinKomp[[Stanowisko / Position ]:[Stanowisko / Position ]],0))="n/a","n/a",FW337-INDEX(tab_MinKomp[Analityczne myślenie, podejście / Analitysches Denken, Einstellung],MATCH($B337,tab_MinKomp[[Stanowisko / Position ]:[Stanowisko / Position ]],0)))</f>
        <v>1</v>
      </c>
      <c r="FX338" s="194">
        <f>IF(INDEX(tab_MinKomp[Dokładność, precyzja w dzialaniu / Genauigkeit, Präzision in die Arbeit],MATCH($B337,tab_MinKomp[[Stanowisko / Position ]:[Stanowisko / Position ]],0))="n/a","n/a",FX337-INDEX(tab_MinKomp[Dokładność, precyzja w dzialaniu / Genauigkeit, Präzision in die Arbeit],MATCH($B337,tab_MinKomp[[Stanowisko / Position ]:[Stanowisko / Position ]],0)))</f>
        <v>0</v>
      </c>
      <c r="FY338" s="194">
        <f>IF(INDEX(tab_MinKomp[Dyspozycyjność / Verfügbarkeit],MATCH($B337,tab_MinKomp[[Stanowisko / Position ]:[Stanowisko / Position ]],0))="n/a","n/a",FY337-INDEX(tab_MinKomp[Dyspozycyjność / Verfügbarkeit],MATCH($B337,tab_MinKomp[[Stanowisko / Position ]:[Stanowisko / Position ]],0)))</f>
        <v>0</v>
      </c>
      <c r="FZ338" s="194">
        <f>IF(INDEX(tab_MinKomp[Zaangażowanie / 
Engagement],MATCH($B337,tab_MinKomp[[Stanowisko / Position ]:[Stanowisko / Position ]],0))="n/a","n/a",FZ337-INDEX(tab_MinKomp[Zaangażowanie / 
Engagement],MATCH($B337,tab_MinKomp[[Stanowisko / Position ]:[Stanowisko / Position ]],0)))</f>
        <v>0</v>
      </c>
      <c r="GA338" s="194" t="str">
        <f>IF(INDEX(tab_MinKomp[Konserwacja form guma],MATCH($B337,tab_MinKomp[[Stanowisko / Position ]:[Stanowisko / Position ]],0))="n/a","n/a",GA337-INDEX(tab_MinKomp[Konserwacja form guma],MATCH($B337,tab_MinKomp[[Stanowisko / Position ]:[Stanowisko / Position ]],0)))</f>
        <v>n/a</v>
      </c>
      <c r="GB338" s="194" t="str">
        <f>IF(INDEX(tab_MinKomp[Konserwacja form plastiki],MATCH($B337,tab_MinKomp[[Stanowisko / Position ]:[Stanowisko / Position ]],0))="n/a","n/a",GB337-INDEX(tab_MinKomp[Konserwacja form plastiki],MATCH($B337,tab_MinKomp[[Stanowisko / Position ]:[Stanowisko / Position ]],0)))</f>
        <v>n/a</v>
      </c>
      <c r="GC338" s="194">
        <f>IF(INDEX(tab_MinKomp[Elastyczność w działaniu],MATCH($B337,tab_MinKomp[[Stanowisko / Position ]:[Stanowisko / Position ]],0))="n/a","n/a",GC337-INDEX(tab_MinKomp[Elastyczność w działaniu],MATCH($B337,tab_MinKomp[[Stanowisko / Position ]:[Stanowisko / Position ]],0)))</f>
        <v>0</v>
      </c>
      <c r="GD338" s="194">
        <f>IF(INDEX(tab_MinKomp[Komunikatywność],MATCH($B337,tab_MinKomp[[Stanowisko / Position ]:[Stanowisko / Position ]],0))="n/a","n/a",GD337-INDEX(tab_MinKomp[Komunikatywność],MATCH($B337,tab_MinKomp[[Stanowisko / Position ]:[Stanowisko / Position ]],0)))</f>
        <v>1</v>
      </c>
      <c r="GE338" s="193" t="str">
        <f>IF(INDEX(tab_MinKomp[Motywowanie i budowanie zaangażowania zespołu],MATCH($B337,tab_MinKomp[[Stanowisko / Position ]:[Stanowisko / Position ]],0))="n/a","n/a",GE337-INDEX(tab_MinKomp[Motywowanie i budowanie zaangażowania zespołu],MATCH($B337,tab_MinKomp[[Stanowisko / Position ]:[Stanowisko / Position ]],0)))</f>
        <v>n/a</v>
      </c>
      <c r="GF338" s="186" t="s">
        <v>248</v>
      </c>
      <c r="GG338" s="186" t="s">
        <v>248</v>
      </c>
      <c r="GH338" s="186" t="s">
        <v>248</v>
      </c>
      <c r="GI338" s="186" t="s">
        <v>248</v>
      </c>
      <c r="GJ338" s="186" t="s">
        <v>248</v>
      </c>
      <c r="GK338" s="186" t="s">
        <v>248</v>
      </c>
      <c r="GL338" s="186" t="s">
        <v>248</v>
      </c>
      <c r="GM338" s="186" t="s">
        <v>248</v>
      </c>
      <c r="GN338" s="186" t="s">
        <v>248</v>
      </c>
      <c r="GO338" s="186" t="s">
        <v>248</v>
      </c>
      <c r="GP338" s="186" t="s">
        <v>248</v>
      </c>
      <c r="GQ338" s="186" t="s">
        <v>248</v>
      </c>
      <c r="GR338" s="186" t="s">
        <v>248</v>
      </c>
      <c r="GS338" s="186" t="s">
        <v>248</v>
      </c>
      <c r="GT338" s="186" t="s">
        <v>248</v>
      </c>
      <c r="GU338" s="186" t="s">
        <v>248</v>
      </c>
      <c r="GV338" s="186" t="s">
        <v>248</v>
      </c>
      <c r="GW338" s="186" t="s">
        <v>248</v>
      </c>
      <c r="GX338" s="186" t="s">
        <v>248</v>
      </c>
      <c r="GY338" s="186" t="s">
        <v>248</v>
      </c>
      <c r="GZ338" s="261" t="s">
        <v>248</v>
      </c>
      <c r="HA338" s="261" t="s">
        <v>248</v>
      </c>
      <c r="HB338" s="191">
        <f>SUM(G338:GE338)/(HB337-(SUM(G338:GE338)))</f>
        <v>0.30769230769230771</v>
      </c>
    </row>
    <row r="339" spans="1:210" ht="24.9" customHeight="1" x14ac:dyDescent="0.3">
      <c r="A339" s="105" t="s">
        <v>322</v>
      </c>
      <c r="B339" s="105" t="s">
        <v>315</v>
      </c>
      <c r="C339" s="105" t="s">
        <v>419</v>
      </c>
      <c r="D339" s="105">
        <v>1773</v>
      </c>
      <c r="E339" s="394" t="s">
        <v>556</v>
      </c>
      <c r="F339" s="185" t="s">
        <v>374</v>
      </c>
      <c r="G339" s="186">
        <v>2</v>
      </c>
      <c r="H339" s="186">
        <v>1</v>
      </c>
      <c r="I339" s="186">
        <v>2</v>
      </c>
      <c r="J339" s="186">
        <v>1</v>
      </c>
      <c r="K339" s="186">
        <v>1</v>
      </c>
      <c r="L339" s="186" t="s">
        <v>248</v>
      </c>
      <c r="M339" s="186" t="s">
        <v>248</v>
      </c>
      <c r="N339" s="186" t="s">
        <v>248</v>
      </c>
      <c r="O339" s="186">
        <v>1</v>
      </c>
      <c r="P339" s="186">
        <v>1</v>
      </c>
      <c r="Q339" s="186" t="s">
        <v>248</v>
      </c>
      <c r="R339" s="186" t="s">
        <v>248</v>
      </c>
      <c r="S339" s="186" t="s">
        <v>248</v>
      </c>
      <c r="T339" s="186" t="s">
        <v>248</v>
      </c>
      <c r="U339" s="186" t="s">
        <v>248</v>
      </c>
      <c r="V339" s="186" t="s">
        <v>248</v>
      </c>
      <c r="W339" s="186" t="s">
        <v>248</v>
      </c>
      <c r="X339" s="186" t="s">
        <v>248</v>
      </c>
      <c r="Y339" s="186" t="s">
        <v>248</v>
      </c>
      <c r="Z339" s="186" t="s">
        <v>248</v>
      </c>
      <c r="AA339" s="186" t="s">
        <v>248</v>
      </c>
      <c r="AB339" s="186" t="s">
        <v>248</v>
      </c>
      <c r="AC339" s="186" t="s">
        <v>248</v>
      </c>
      <c r="AD339" s="186" t="s">
        <v>248</v>
      </c>
      <c r="AE339" s="186" t="s">
        <v>248</v>
      </c>
      <c r="AF339" s="186" t="s">
        <v>248</v>
      </c>
      <c r="AG339" s="186" t="s">
        <v>248</v>
      </c>
      <c r="AH339" s="186" t="s">
        <v>248</v>
      </c>
      <c r="AI339" s="186" t="s">
        <v>248</v>
      </c>
      <c r="AJ339" s="186" t="s">
        <v>248</v>
      </c>
      <c r="AK339" s="186" t="s">
        <v>248</v>
      </c>
      <c r="AL339" s="186">
        <v>1</v>
      </c>
      <c r="AM339" s="186" t="s">
        <v>248</v>
      </c>
      <c r="AN339" s="186" t="s">
        <v>248</v>
      </c>
      <c r="AO339" s="186">
        <v>1</v>
      </c>
      <c r="AP339" s="186" t="s">
        <v>248</v>
      </c>
      <c r="AQ339" s="186">
        <v>1</v>
      </c>
      <c r="AR339" s="186" t="s">
        <v>248</v>
      </c>
      <c r="AS339" s="186" t="s">
        <v>248</v>
      </c>
      <c r="AT339" s="186" t="s">
        <v>248</v>
      </c>
      <c r="AU339" s="186" t="s">
        <v>248</v>
      </c>
      <c r="AV339" s="186">
        <v>2</v>
      </c>
      <c r="AW339" s="186">
        <v>1</v>
      </c>
      <c r="AX339" s="186" t="s">
        <v>248</v>
      </c>
      <c r="AY339" s="186" t="s">
        <v>248</v>
      </c>
      <c r="AZ339" s="186" t="s">
        <v>248</v>
      </c>
      <c r="BA339" s="186" t="s">
        <v>248</v>
      </c>
      <c r="BB339" s="186" t="s">
        <v>248</v>
      </c>
      <c r="BC339" s="186" t="s">
        <v>248</v>
      </c>
      <c r="BD339" s="186" t="s">
        <v>248</v>
      </c>
      <c r="BE339" s="186" t="s">
        <v>248</v>
      </c>
      <c r="BF339" s="186" t="s">
        <v>248</v>
      </c>
      <c r="BG339" s="186" t="s">
        <v>248</v>
      </c>
      <c r="BH339" s="186" t="s">
        <v>248</v>
      </c>
      <c r="BI339" s="186" t="s">
        <v>248</v>
      </c>
      <c r="BJ339" s="186" t="s">
        <v>248</v>
      </c>
      <c r="BK339" s="186" t="s">
        <v>248</v>
      </c>
      <c r="BL339" s="186" t="s">
        <v>248</v>
      </c>
      <c r="BM339" s="186" t="s">
        <v>248</v>
      </c>
      <c r="BN339" s="186" t="s">
        <v>248</v>
      </c>
      <c r="BO339" s="186" t="s">
        <v>248</v>
      </c>
      <c r="BP339" s="186">
        <v>2</v>
      </c>
      <c r="BQ339" s="186">
        <v>2</v>
      </c>
      <c r="BR339" s="186">
        <v>1</v>
      </c>
      <c r="BS339" s="186" t="s">
        <v>248</v>
      </c>
      <c r="BT339" s="186" t="s">
        <v>248</v>
      </c>
      <c r="BU339" s="186" t="s">
        <v>248</v>
      </c>
      <c r="BV339" s="186" t="s">
        <v>248</v>
      </c>
      <c r="BW339" s="186" t="s">
        <v>248</v>
      </c>
      <c r="BX339" s="186" t="s">
        <v>248</v>
      </c>
      <c r="BY339" s="186" t="s">
        <v>248</v>
      </c>
      <c r="BZ339" s="186" t="s">
        <v>248</v>
      </c>
      <c r="CA339" s="186">
        <v>2</v>
      </c>
      <c r="CB339" s="186" t="s">
        <v>248</v>
      </c>
      <c r="CC339" s="186">
        <v>3</v>
      </c>
      <c r="CD339" s="186">
        <v>3</v>
      </c>
      <c r="CE339" s="186" t="s">
        <v>248</v>
      </c>
      <c r="CF339" s="186" t="s">
        <v>248</v>
      </c>
      <c r="CG339" s="186">
        <v>1</v>
      </c>
      <c r="CH339" s="186" t="s">
        <v>248</v>
      </c>
      <c r="CI339" s="186" t="s">
        <v>248</v>
      </c>
      <c r="CJ339" s="186" t="s">
        <v>248</v>
      </c>
      <c r="CK339" s="186" t="s">
        <v>248</v>
      </c>
      <c r="CL339" s="186" t="s">
        <v>248</v>
      </c>
      <c r="CM339" s="186" t="s">
        <v>248</v>
      </c>
      <c r="CN339" s="186" t="s">
        <v>248</v>
      </c>
      <c r="CO339" s="186" t="s">
        <v>248</v>
      </c>
      <c r="CP339" s="186" t="s">
        <v>248</v>
      </c>
      <c r="CQ339" s="186" t="s">
        <v>248</v>
      </c>
      <c r="CR339" s="186" t="s">
        <v>248</v>
      </c>
      <c r="CS339" s="186" t="s">
        <v>248</v>
      </c>
      <c r="CT339" s="186" t="s">
        <v>248</v>
      </c>
      <c r="CU339" s="186" t="s">
        <v>248</v>
      </c>
      <c r="CV339" s="186" t="s">
        <v>248</v>
      </c>
      <c r="CW339" s="186">
        <v>2</v>
      </c>
      <c r="CX339" s="186" t="s">
        <v>248</v>
      </c>
      <c r="CY339" s="186" t="s">
        <v>248</v>
      </c>
      <c r="CZ339" s="186" t="s">
        <v>248</v>
      </c>
      <c r="DA339" s="186" t="s">
        <v>248</v>
      </c>
      <c r="DB339" s="186" t="s">
        <v>248</v>
      </c>
      <c r="DC339" s="186" t="s">
        <v>248</v>
      </c>
      <c r="DD339" s="186" t="s">
        <v>248</v>
      </c>
      <c r="DE339" s="186" t="s">
        <v>248</v>
      </c>
      <c r="DF339" s="186">
        <v>1</v>
      </c>
      <c r="DG339" s="186" t="s">
        <v>248</v>
      </c>
      <c r="DH339" s="186" t="s">
        <v>248</v>
      </c>
      <c r="DI339" s="186" t="s">
        <v>248</v>
      </c>
      <c r="DJ339" s="186" t="s">
        <v>248</v>
      </c>
      <c r="DK339" s="186" t="s">
        <v>248</v>
      </c>
      <c r="DL339" s="186" t="s">
        <v>248</v>
      </c>
      <c r="DM339" s="186" t="s">
        <v>248</v>
      </c>
      <c r="DN339" s="186" t="s">
        <v>248</v>
      </c>
      <c r="DO339" s="186" t="s">
        <v>248</v>
      </c>
      <c r="DP339" s="186" t="s">
        <v>248</v>
      </c>
      <c r="DQ339" s="186" t="s">
        <v>248</v>
      </c>
      <c r="DR339" s="186" t="s">
        <v>248</v>
      </c>
      <c r="DS339" s="186" t="s">
        <v>248</v>
      </c>
      <c r="DT339" s="186" t="s">
        <v>248</v>
      </c>
      <c r="DU339" s="186" t="s">
        <v>248</v>
      </c>
      <c r="DV339" s="186" t="s">
        <v>248</v>
      </c>
      <c r="DW339" s="186" t="s">
        <v>248</v>
      </c>
      <c r="DX339" s="186" t="s">
        <v>248</v>
      </c>
      <c r="DY339" s="186" t="s">
        <v>248</v>
      </c>
      <c r="DZ339" s="186" t="s">
        <v>248</v>
      </c>
      <c r="EA339" s="186" t="s">
        <v>248</v>
      </c>
      <c r="EB339" s="186" t="s">
        <v>248</v>
      </c>
      <c r="EC339" s="186" t="s">
        <v>248</v>
      </c>
      <c r="ED339" s="186" t="s">
        <v>248</v>
      </c>
      <c r="EE339" s="186" t="s">
        <v>248</v>
      </c>
      <c r="EF339" s="186" t="s">
        <v>248</v>
      </c>
      <c r="EG339" s="186" t="s">
        <v>248</v>
      </c>
      <c r="EH339" s="186" t="s">
        <v>248</v>
      </c>
      <c r="EI339" s="186" t="s">
        <v>248</v>
      </c>
      <c r="EJ339" s="186" t="s">
        <v>248</v>
      </c>
      <c r="EK339" s="186" t="s">
        <v>248</v>
      </c>
      <c r="EL339" s="184" t="s">
        <v>248</v>
      </c>
      <c r="EM339" s="184" t="s">
        <v>248</v>
      </c>
      <c r="EN339" s="184" t="s">
        <v>248</v>
      </c>
      <c r="EO339" s="186" t="s">
        <v>248</v>
      </c>
      <c r="EP339" s="186" t="s">
        <v>248</v>
      </c>
      <c r="EQ339" s="186" t="s">
        <v>248</v>
      </c>
      <c r="ER339" s="186" t="s">
        <v>248</v>
      </c>
      <c r="ES339" s="186" t="s">
        <v>248</v>
      </c>
      <c r="ET339" s="186" t="s">
        <v>248</v>
      </c>
      <c r="EU339" s="186" t="s">
        <v>248</v>
      </c>
      <c r="EV339" s="186" t="s">
        <v>248</v>
      </c>
      <c r="EW339" s="186" t="s">
        <v>248</v>
      </c>
      <c r="EX339" s="186" t="s">
        <v>248</v>
      </c>
      <c r="EY339" s="186" t="s">
        <v>248</v>
      </c>
      <c r="EZ339" s="186" t="s">
        <v>248</v>
      </c>
      <c r="FA339" s="186" t="s">
        <v>248</v>
      </c>
      <c r="FB339" s="186" t="s">
        <v>248</v>
      </c>
      <c r="FC339" s="186" t="s">
        <v>248</v>
      </c>
      <c r="FD339" s="186" t="s">
        <v>248</v>
      </c>
      <c r="FE339" s="186" t="s">
        <v>248</v>
      </c>
      <c r="FF339" s="186" t="s">
        <v>248</v>
      </c>
      <c r="FG339" s="186" t="s">
        <v>248</v>
      </c>
      <c r="FH339" s="186" t="s">
        <v>248</v>
      </c>
      <c r="FI339" s="186" t="s">
        <v>248</v>
      </c>
      <c r="FJ339" s="186" t="s">
        <v>248</v>
      </c>
      <c r="FK339" s="186" t="s">
        <v>248</v>
      </c>
      <c r="FL339" s="186" t="s">
        <v>248</v>
      </c>
      <c r="FM339" s="186" t="s">
        <v>248</v>
      </c>
      <c r="FN339" s="186" t="s">
        <v>248</v>
      </c>
      <c r="FO339" s="186" t="s">
        <v>248</v>
      </c>
      <c r="FP339" s="186" t="s">
        <v>248</v>
      </c>
      <c r="FQ339" s="187" t="s">
        <v>248</v>
      </c>
      <c r="FR339" s="187" t="s">
        <v>248</v>
      </c>
      <c r="FS339" s="186">
        <v>3</v>
      </c>
      <c r="FT339" s="186">
        <v>3</v>
      </c>
      <c r="FU339" s="186">
        <v>2</v>
      </c>
      <c r="FV339" s="186">
        <v>3</v>
      </c>
      <c r="FW339" s="186">
        <v>3</v>
      </c>
      <c r="FX339" s="186">
        <v>3</v>
      </c>
      <c r="FY339" s="186">
        <v>2</v>
      </c>
      <c r="FZ339" s="186">
        <v>3</v>
      </c>
      <c r="GA339" s="186" t="s">
        <v>248</v>
      </c>
      <c r="GB339" s="186" t="s">
        <v>248</v>
      </c>
      <c r="GC339" s="186">
        <v>3</v>
      </c>
      <c r="GD339" s="186">
        <v>3</v>
      </c>
      <c r="GE339" s="186" t="s">
        <v>248</v>
      </c>
      <c r="GF339" s="186" t="s">
        <v>248</v>
      </c>
      <c r="GG339" s="186" t="s">
        <v>248</v>
      </c>
      <c r="GH339" s="186" t="s">
        <v>248</v>
      </c>
      <c r="GI339" s="186" t="s">
        <v>248</v>
      </c>
      <c r="GJ339" s="186" t="s">
        <v>248</v>
      </c>
      <c r="GK339" s="186" t="s">
        <v>248</v>
      </c>
      <c r="GL339" s="186" t="s">
        <v>248</v>
      </c>
      <c r="GM339" s="186" t="s">
        <v>248</v>
      </c>
      <c r="GN339" s="186" t="s">
        <v>248</v>
      </c>
      <c r="GO339" s="186" t="s">
        <v>248</v>
      </c>
      <c r="GP339" s="186" t="s">
        <v>248</v>
      </c>
      <c r="GQ339" s="186" t="s">
        <v>248</v>
      </c>
      <c r="GR339" s="186" t="s">
        <v>248</v>
      </c>
      <c r="GS339" s="186" t="s">
        <v>248</v>
      </c>
      <c r="GT339" s="186" t="s">
        <v>248</v>
      </c>
      <c r="GU339" s="186" t="s">
        <v>248</v>
      </c>
      <c r="GV339" s="186" t="s">
        <v>248</v>
      </c>
      <c r="GW339" s="186" t="s">
        <v>248</v>
      </c>
      <c r="GX339" s="186" t="s">
        <v>248</v>
      </c>
      <c r="GY339" s="186" t="s">
        <v>248</v>
      </c>
      <c r="GZ339" s="261" t="s">
        <v>248</v>
      </c>
      <c r="HA339" s="261" t="s">
        <v>248</v>
      </c>
      <c r="HB339" s="188">
        <f t="shared" ref="HB339" si="252">SUM(G339:GE339)</f>
        <v>60</v>
      </c>
    </row>
    <row r="340" spans="1:210" ht="24.9" customHeight="1" thickBot="1" x14ac:dyDescent="0.35">
      <c r="A340" s="108" t="str">
        <f t="shared" ref="A340" si="253">A339</f>
        <v>Prod.-Q-6</v>
      </c>
      <c r="B340" s="108" t="str">
        <f t="shared" ref="B340" si="254">B339</f>
        <v>Pracownik Produkcji</v>
      </c>
      <c r="C340" s="108" t="str">
        <f t="shared" ref="C340" si="255">C339</f>
        <v>CA</v>
      </c>
      <c r="D340" s="108">
        <f t="shared" ref="D340" si="256">D339</f>
        <v>1773</v>
      </c>
      <c r="E340" s="395"/>
      <c r="F340" s="189" t="s">
        <v>375</v>
      </c>
      <c r="G340" s="192">
        <f>IF(INDEX(tab_MinKomp[Przepisy BHP / BHP Vorschriften],MATCH($B339,tab_MinKomp[[Stanowisko / Position ]:[Stanowisko / Position ]],0))="n/a","n/a",G339-INDEX(tab_MinKomp[Przepisy BHP / BHP Vorschriften],MATCH($B339,tab_MinKomp[[Stanowisko / Position ]:[Stanowisko / Position ]],0)))</f>
        <v>0</v>
      </c>
      <c r="H340" s="193">
        <f>IF(INDEX(tab_MinKomp[Przepisy PPOŻ / Brandschutzbestimmungen],MATCH($B339,tab_MinKomp[[Stanowisko / Position ]:[Stanowisko / Position ]],0))="n/a","n/a",H339-INDEX(tab_MinKomp[Przepisy PPOŻ / Brandschutzbestimmungen],MATCH($B339,tab_MinKomp[[Stanowisko / Position ]:[Stanowisko / Position ]],0)))</f>
        <v>0</v>
      </c>
      <c r="I340" s="193">
        <f>IF(INDEX(tab_MinKomp[Ryzyko zawodowe na stanowiskach pracyv/ Berufliche Risiken an Arbeitsstellen],MATCH($B339,tab_MinKomp[[Stanowisko / Position ]:[Stanowisko / Position ]],0))="n/a","n/a",I339-INDEX(tab_MinKomp[Ryzyko zawodowe na stanowiskach pracyv/ Berufliche Risiken an Arbeitsstellen],MATCH($B339,tab_MinKomp[[Stanowisko / Position ]:[Stanowisko / Position ]],0)))</f>
        <v>0</v>
      </c>
      <c r="J340" s="193">
        <f>IF(INDEX(tab_MinKomp[Gospodarka substancjami niebezpiecznymi / Gefahrstoffmanagement],MATCH($B339,tab_MinKomp[[Stanowisko / Position ]:[Stanowisko / Position ]],0))="n/a","n/a",J339-INDEX(tab_MinKomp[Gospodarka substancjami niebezpiecznymi / Gefahrstoffmanagement],MATCH($B339,tab_MinKomp[[Stanowisko / Position ]:[Stanowisko / Position ]],0)))</f>
        <v>0</v>
      </c>
      <c r="K340" s="193">
        <f>IF(INDEX(tab_MinKomp[Gospodarka odpadami / Abfallwirtschaft],MATCH($B339,tab_MinKomp[[Stanowisko / Position ]:[Stanowisko / Position ]],0))="n/a","n/a",K339-INDEX(tab_MinKomp[Gospodarka odpadami / Abfallwirtschaft],MATCH($B339,tab_MinKomp[[Stanowisko / Position ]:[Stanowisko / Position ]],0)))</f>
        <v>0</v>
      </c>
      <c r="L340" s="194" t="str">
        <f>IF(INDEX(tab_MinKomp[Przepisy kodeksu pracy / Bestimmungen des Arbeitsgesetzes],MATCH($B339,tab_MinKomp[[Stanowisko / Position ]:[Stanowisko / Position ]],0))="n/a","n/a",L339-INDEX(tab_MinKomp[Przepisy kodeksu pracy / Bestimmungen des Arbeitsgesetzes],MATCH($B339,tab_MinKomp[[Stanowisko / Position ]:[Stanowisko / Position ]],0)))</f>
        <v>n/a</v>
      </c>
      <c r="M340" s="195" t="str">
        <f>IF(INDEX(tab_MinKomp[Przepisy o ub.społ. ZUS  / Sozialversicherungsvorschriften],MATCH($B339,tab_MinKomp[[Stanowisko / Position ]:[Stanowisko / Position ]],0))="n/a","n/a",M339-INDEX(tab_MinKomp[Przepisy o ub.społ. ZUS  / Sozialversicherungsvorschriften],MATCH($B339,tab_MinKomp[[Stanowisko / Position ]:[Stanowisko / Position ]],0)))</f>
        <v>n/a</v>
      </c>
      <c r="N340" s="194" t="str">
        <f>IF(INDEX(tab_MinKomp[PRZEPISY O PDOF /persönlich Einkommensteuergesetz ],MATCH($B339,tab_MinKomp[[Stanowisko / Position ]:[Stanowisko / Position ]],0))="n/a","n/a",N339-INDEX(tab_MinKomp[PRZEPISY O PDOF /persönlich Einkommensteuergesetz ],MATCH($B339,tab_MinKomp[[Stanowisko / Position ]:[Stanowisko / Position ]],0)))</f>
        <v>n/a</v>
      </c>
      <c r="O340" s="194">
        <f>IF(INDEX(tab_MinKomp[Regulamin pracy / Arbeitsordnung],MATCH($B339,tab_MinKomp[[Stanowisko / Position ]:[Stanowisko / Position ]],0))="n/a","n/a",O339-INDEX(tab_MinKomp[Regulamin pracy / Arbeitsordnung],MATCH($B339,tab_MinKomp[[Stanowisko / Position ]:[Stanowisko / Position ]],0)))</f>
        <v>0</v>
      </c>
      <c r="P340" s="194">
        <f>IF(INDEX(tab_MinKomp[Regulamin wynagradzania / Vergütungsordnung],MATCH($B339,tab_MinKomp[[Stanowisko / Position ]:[Stanowisko / Position ]],0))="n/a","n/a",P339-INDEX(tab_MinKomp[Regulamin wynagradzania / Vergütungsordnung],MATCH($B339,tab_MinKomp[[Stanowisko / Position ]:[Stanowisko / Position ]],0)))</f>
        <v>0</v>
      </c>
      <c r="Q340" s="194" t="str">
        <f>IF(INDEX(tab_MinKomp[System R2PŁATNIK PRO: Płace / Lohnabrechnung],MATCH($B339,tab_MinKomp[[Stanowisko / Position ]:[Stanowisko / Position ]],0))="n/a","n/a",Q339-INDEX(tab_MinKomp[System R2PŁATNIK PRO: Płace / Lohnabrechnung],MATCH($B339,tab_MinKomp[[Stanowisko / Position ]:[Stanowisko / Position ]],0)))</f>
        <v>n/a</v>
      </c>
      <c r="R340" s="194" t="str">
        <f>IF(INDEX(tab_MinKomp[SystemR2PŁATNIK PRO: KADRY / Personaldaten],MATCH($B339,tab_MinKomp[[Stanowisko / Position ]:[Stanowisko / Position ]],0))="n/a","n/a",R339-INDEX(tab_MinKomp[SystemR2PŁATNIK PRO: KADRY / Personaldaten],MATCH($B339,tab_MinKomp[[Stanowisko / Position ]:[Stanowisko / Position ]],0)))</f>
        <v>n/a</v>
      </c>
      <c r="S340" s="194" t="str">
        <f>IF(INDEX(tab_MinKomp[SYSTEM R2PŁATNIK PRO: zarządzanie pracownikami / Arbeitsverwaltung],MATCH($B339,tab_MinKomp[[Stanowisko / Position ]:[Stanowisko / Position ]],0))="n/a","n/a",S339-INDEX(tab_MinKomp[SYSTEM R2PŁATNIK PRO: zarządzanie pracownikami / Arbeitsverwaltung],MATCH($B339,tab_MinKomp[[Stanowisko / Position ]:[Stanowisko / Position ]],0)))</f>
        <v>n/a</v>
      </c>
      <c r="T340" s="194" t="str">
        <f>IF(INDEX(tab_MinKomp[Doradztwo, wsparcie personalne / Personalberatung und Unterstützung],MATCH($B339,tab_MinKomp[[Stanowisko / Position ]:[Stanowisko / Position ]],0))="n/a","n/a",T339-INDEX(tab_MinKomp[Doradztwo, wsparcie personalne / Personalberatung und Unterstützung],MATCH($B339,tab_MinKomp[[Stanowisko / Position ]:[Stanowisko / Position ]],0)))</f>
        <v>n/a</v>
      </c>
      <c r="U340" s="194" t="str">
        <f>IF(INDEX(tab_MinKomp[Przepisy o podatku VAT / MwSt.- Gesetz],MATCH($B339,tab_MinKomp[[Stanowisko / Position ]:[Stanowisko / Position ]],0))="n/a","n/a",U339-INDEX(tab_MinKomp[Przepisy o podatku VAT / MwSt.- Gesetz],MATCH($B339,tab_MinKomp[[Stanowisko / Position ]:[Stanowisko / Position ]],0)))</f>
        <v>n/a</v>
      </c>
      <c r="V340" s="194" t="str">
        <f>IF(INDEX(tab_MinKomp[PrzepisyPDOP / geschäftlich Einkommensteuergesetz],MATCH($B339,tab_MinKomp[[Stanowisko / Position ]:[Stanowisko / Position ]],0))="n/a","n/a",V339-INDEX(tab_MinKomp[PrzepisyPDOP / geschäftlich Einkommensteuergesetz],MATCH($B339,tab_MinKomp[[Stanowisko / Position ]:[Stanowisko / Position ]],0)))</f>
        <v>n/a</v>
      </c>
      <c r="W340" s="194" t="str">
        <f>IF(INDEX(tab_MinKomp[System BAAN / FINANSE (FIBU)],MATCH($B339,tab_MinKomp[[Stanowisko / Position ]:[Stanowisko / Position ]],0))="n/a","n/a",W339-INDEX(tab_MinKomp[System BAAN / FINANSE (FIBU)],MATCH($B339,tab_MinKomp[[Stanowisko / Position ]:[Stanowisko / Position ]],0)))</f>
        <v>n/a</v>
      </c>
      <c r="X340" s="194" t="str">
        <f>IF(INDEX(tab_MinKomp[Systemy pomocnicze / Hilfssysteme(STOCKPROGRAM, KALK2000 etc.)],MATCH($B339,tab_MinKomp[[Stanowisko / Position ]:[Stanowisko / Position ]],0))="n/a","n/a",X339-INDEX(tab_MinKomp[Systemy pomocnicze / Hilfssysteme(STOCKPROGRAM, KALK2000 etc.)],MATCH($B339,tab_MinKomp[[Stanowisko / Position ]:[Stanowisko / Position ]],0)))</f>
        <v>n/a</v>
      </c>
      <c r="Y340" s="194" t="str">
        <f>IF(INDEX(tab_MinKomp[Polityka rachunkowości / Buchführungspolitik],MATCH($B339,tab_MinKomp[[Stanowisko / Position ]:[Stanowisko / Position ]],0))="n/a","n/a",Y339-INDEX(tab_MinKomp[Polityka rachunkowości / Buchführungspolitik],MATCH($B339,tab_MinKomp[[Stanowisko / Position ]:[Stanowisko / Position ]],0)))</f>
        <v>n/a</v>
      </c>
      <c r="Z340" s="194" t="str">
        <f>IF(INDEX(tab_MinKomp[Ustawa o rachunkowości / Rechnungslegungsgesetz],MATCH($B339,tab_MinKomp[[Stanowisko / Position ]:[Stanowisko / Position ]],0))="n/a","n/a",Z339-INDEX(tab_MinKomp[Ustawa o rachunkowości / Rechnungslegungsgesetz],MATCH($B339,tab_MinKomp[[Stanowisko / Position ]:[Stanowisko / Position ]],0)))</f>
        <v>n/a</v>
      </c>
      <c r="AA340" s="194" t="str">
        <f>IF(INDEX(tab_MinKomp[WORKFLOW - TS-100],MATCH($B339,tab_MinKomp[[Stanowisko / Position ]:[Stanowisko / Position ]],0))="n/a","n/a",AA339-INDEX(tab_MinKomp[WORKFLOW - TS-100],MATCH($B339,tab_MinKomp[[Stanowisko / Position ]:[Stanowisko / Position ]],0)))</f>
        <v>n/a</v>
      </c>
      <c r="AB340" s="194" t="str">
        <f>IF(INDEX(tab_MinKomp[WORKFLOW - SFMS],MATCH($B339,tab_MinKomp[[Stanowisko / Position ]:[Stanowisko / Position ]],0))="n/a","n/a",AB339-INDEX(tab_MinKomp[WORKFLOW - SFMS],MATCH($B339,tab_MinKomp[[Stanowisko / Position ]:[Stanowisko / Position ]],0)))</f>
        <v>n/a</v>
      </c>
      <c r="AC340" s="194" t="str">
        <f>IF(INDEX(tab_MinKomp[System ISO 9001:2015],MATCH($B339,tab_MinKomp[[Stanowisko / Position ]:[Stanowisko / Position ]],0))="n/a","n/a",AC339-INDEX(tab_MinKomp[System ISO 9001:2015],MATCH($B339,tab_MinKomp[[Stanowisko / Position ]:[Stanowisko / Position ]],0)))</f>
        <v>n/a</v>
      </c>
      <c r="AD340" s="194" t="str">
        <f>IF(INDEX(tab_MinKomp[System ISO 9001:2015],MATCH($B339,tab_MinKomp[[Stanowisko / Position ]:[Stanowisko / Position ]],0))="n/a","n/a",AD339-INDEX(tab_MinKomp[System ISO 9001:2015],MATCH($B339,tab_MinKomp[[Stanowisko / Position ]:[Stanowisko / Position ]],0)))</f>
        <v>n/a</v>
      </c>
      <c r="AE340" s="194" t="str">
        <f>IF(INDEX(tab_MinKomp[System ISO 9001:2015],MATCH($B339,tab_MinKomp[[Stanowisko / Position ]:[Stanowisko / Position ]],0))="n/a","n/a",AE339-INDEX(tab_MinKomp[System ISO 9001:2015],MATCH($B339,tab_MinKomp[[Stanowisko / Position ]:[Stanowisko / Position ]],0)))</f>
        <v>n/a</v>
      </c>
      <c r="AF340" s="194" t="str">
        <f>IF(INDEX(tab_MinKomp[System ISO 9001:2015],MATCH($B339,tab_MinKomp[[Stanowisko / Position ]:[Stanowisko / Position ]],0))="n/a","n/a",AF339-INDEX(tab_MinKomp[System ISO 9001:2015],MATCH($B339,tab_MinKomp[[Stanowisko / Position ]:[Stanowisko / Position ]],0)))</f>
        <v>n/a</v>
      </c>
      <c r="AG340" s="194" t="str">
        <f>IF(INDEX(tab_MinKomp[Wymagania VDA 6.3 Process / Forderungen],MATCH($B339,tab_MinKomp[[Stanowisko / Position ]:[Stanowisko / Position ]],0))="n/a","n/a",AG339-INDEX(tab_MinKomp[Wymagania VDA 6.3 Process / Forderungen],MATCH($B339,tab_MinKomp[[Stanowisko / Position ]:[Stanowisko / Position ]],0)))</f>
        <v>n/a</v>
      </c>
      <c r="AH340" s="194" t="str">
        <f>IF(INDEX(tab_MinKomp[Wymagania VDA 6.5 Product / Forderungen],MATCH($B339,tab_MinKomp[[Stanowisko / Position ]:[Stanowisko / Position ]],0))="n/a","n/a",AH339-INDEX(tab_MinKomp[Wymagania VDA 6.5 Product / Forderungen],MATCH($B339,tab_MinKomp[[Stanowisko / Position ]:[Stanowisko / Position ]],0)))</f>
        <v>n/a</v>
      </c>
      <c r="AI340" s="194" t="str">
        <f>IF(INDEX(tab_MinKomp[System ISO 9001:2015],MATCH($B339,tab_MinKomp[[Stanowisko / Position ]:[Stanowisko / Position ]],0))="n/a","n/a",AI339-INDEX(tab_MinKomp[System ISO 9001:2015],MATCH($B339,tab_MinKomp[[Stanowisko / Position ]:[Stanowisko / Position ]],0)))</f>
        <v>n/a</v>
      </c>
      <c r="AJ340" s="194" t="str">
        <f>IF(INDEX(tab_MinKomp[Auditor systemu ISO 17021:2018],MATCH($B339,tab_MinKomp[[Stanowisko / Position ]:[Stanowisko / Position ]],0))="n/a","n/a",AJ339-INDEX(tab_MinKomp[Auditor systemu ISO 17021:2018],MATCH($B339,tab_MinKomp[[Stanowisko / Position ]:[Stanowisko / Position ]],0)))</f>
        <v>n/a</v>
      </c>
      <c r="AK340" s="194" t="str">
        <f>IF(INDEX(tab_MinKomp[Pełnomocnik systemu / Systemvertreter],MATCH($B339,tab_MinKomp[[Stanowisko / Position ]:[Stanowisko / Position ]],0))="n/a","n/a",AK339-INDEX(tab_MinKomp[Pełnomocnik systemu / Systemvertreter],MATCH($B339,tab_MinKomp[[Stanowisko / Position ]:[Stanowisko / Position ]],0)))</f>
        <v>n/a</v>
      </c>
      <c r="AL340" s="194">
        <f>IF(INDEX(tab_MinKomp[Polityka Etyczna - Compliance],MATCH($B339,tab_MinKomp[[Stanowisko / Position ]:[Stanowisko / Position ]],0))="n/a","n/a",AL339-INDEX(tab_MinKomp[Polityka Etyczna - Compliance],MATCH($B339,tab_MinKomp[[Stanowisko / Position ]:[Stanowisko / Position ]],0)))</f>
        <v>0</v>
      </c>
      <c r="AM340" s="194" t="str">
        <f>IF(INDEX(tab_MinKomp[WDRAŻANIE NOWYCH PROJEKTÓW/ PROCEDURA CTM],MATCH($B339,tab_MinKomp[[Stanowisko / Position ]:[Stanowisko / Position ]],0))="n/a","n/a",AM339-INDEX(tab_MinKomp[WDRAŻANIE NOWYCH PROJEKTÓW/ PROCEDURA CTM],MATCH($B339,tab_MinKomp[[Stanowisko / Position ]:[Stanowisko / Position ]],0)))</f>
        <v>n/a</v>
      </c>
      <c r="AN340" s="194" t="str">
        <f>IF(INDEX(tab_MinKomp[KAMIENIE MILOWE MSL/PIFF],MATCH($B339,tab_MinKomp[[Stanowisko / Position ]:[Stanowisko / Position ]],0))="n/a","n/a",AN339-INDEX(tab_MinKomp[KAMIENIE MILOWE MSL/PIFF],MATCH($B339,tab_MinKomp[[Stanowisko / Position ]:[Stanowisko / Position ]],0)))</f>
        <v>n/a</v>
      </c>
      <c r="AO340" s="194">
        <f>IF(INDEX(tab_MinKomp[CP],MATCH($B339,tab_MinKomp[[Stanowisko / Position ]:[Stanowisko / Position ]],0))="n/a","n/a",AO339-INDEX(tab_MinKomp[CP],MATCH($B339,tab_MinKomp[[Stanowisko / Position ]:[Stanowisko / Position ]],0)))</f>
        <v>0</v>
      </c>
      <c r="AP340" s="194" t="str">
        <f>IF(INDEX(tab_MinKomp[FMEA],MATCH($B339,tab_MinKomp[[Stanowisko / Position ]:[Stanowisko / Position ]],0))="n/a","n/a",AP339-INDEX(tab_MinKomp[FMEA],MATCH($B339,tab_MinKomp[[Stanowisko / Position ]:[Stanowisko / Position ]],0)))</f>
        <v>n/a</v>
      </c>
      <c r="AQ340" s="194">
        <f>IF(INDEX(tab_MinKomp[FLOW CHART],MATCH($B339,tab_MinKomp[[Stanowisko / Position ]:[Stanowisko / Position ]],0))="n/a","n/a",AQ339-INDEX(tab_MinKomp[FLOW CHART],MATCH($B339,tab_MinKomp[[Stanowisko / Position ]:[Stanowisko / Position ]],0)))</f>
        <v>0</v>
      </c>
      <c r="AR340" s="194" t="str">
        <f>IF(INDEX(tab_MinKomp[APQP],MATCH($B339,tab_MinKomp[[Stanowisko / Position ]:[Stanowisko / Position ]],0))="n/a","n/a",AR339-INDEX(tab_MinKomp[APQP],MATCH($B339,tab_MinKomp[[Stanowisko / Position ]:[Stanowisko / Position ]],0)))</f>
        <v>n/a</v>
      </c>
      <c r="AS340" s="194" t="str">
        <f>IF(INDEX(tab_MinKomp[MSA],MATCH($B339,tab_MinKomp[[Stanowisko / Position ]:[Stanowisko / Position ]],0))="n/a","n/a",AS339-INDEX(tab_MinKomp[MSA],MATCH($B339,tab_MinKomp[[Stanowisko / Position ]:[Stanowisko / Position ]],0)))</f>
        <v>n/a</v>
      </c>
      <c r="AT340" s="194" t="str">
        <f>IF(INDEX(tab_MinKomp[SPC],MATCH($B339,tab_MinKomp[[Stanowisko / Position ]:[Stanowisko / Position ]],0))="n/a","n/a",AT339-INDEX(tab_MinKomp[SPC],MATCH($B339,tab_MinKomp[[Stanowisko / Position ]:[Stanowisko / Position ]],0)))</f>
        <v>n/a</v>
      </c>
      <c r="AU340" s="194" t="str">
        <f>IF(INDEX(tab_MinKomp[CSR (SPECYFICZNE WYMAGANIA KLIENTA)],MATCH($B339,tab_MinKomp[[Stanowisko / Position ]:[Stanowisko / Position ]],0))="n/a","n/a",AU339-INDEX(tab_MinKomp[CSR (SPECYFICZNE WYMAGANIA KLIENTA)],MATCH($B339,tab_MinKomp[[Stanowisko / Position ]:[Stanowisko / Position ]],0)))</f>
        <v>n/a</v>
      </c>
      <c r="AV340" s="194">
        <f>IF(INDEX(tab_MinKomp[5S],MATCH($B339,tab_MinKomp[[Stanowisko / Position ]:[Stanowisko / Position ]],0))="n/a","n/a",AV339-INDEX(tab_MinKomp[5S],MATCH($B339,tab_MinKomp[[Stanowisko / Position ]:[Stanowisko / Position ]],0)))</f>
        <v>0</v>
      </c>
      <c r="AW340" s="194">
        <f>IF(INDEX(tab_MinKomp[LEAN MANAGEMENT],MATCH($B339,tab_MinKomp[[Stanowisko / Position ]:[Stanowisko / Position ]],0))="n/a","n/a",AW339-INDEX(tab_MinKomp[LEAN MANAGEMENT],MATCH($B339,tab_MinKomp[[Stanowisko / Position ]:[Stanowisko / Position ]],0)))</f>
        <v>0</v>
      </c>
      <c r="AX340" s="194" t="str">
        <f>IF(INDEX(tab_MinKomp[5R],MATCH($B339,tab_MinKomp[[Stanowisko / Position ]:[Stanowisko / Position ]],0))="n/a","n/a",AX339-INDEX(tab_MinKomp[5R],MATCH($B339,tab_MinKomp[[Stanowisko / Position ]:[Stanowisko / Position ]],0)))</f>
        <v>n/a</v>
      </c>
      <c r="AY340" s="194" t="str">
        <f>IF(INDEX(tab_MinKomp[Six Sigma],MATCH($B339,tab_MinKomp[[Stanowisko / Position ]:[Stanowisko / Position ]],0))="n/a","n/a",AY339-INDEX(tab_MinKomp[Six Sigma],MATCH($B339,tab_MinKomp[[Stanowisko / Position ]:[Stanowisko / Position ]],0)))</f>
        <v>n/a</v>
      </c>
      <c r="AZ340" s="194" t="str">
        <f>IF(INDEX(tab_MinKomp[System BAAN / Distribution &amp; Supply Chain],MATCH($B339,tab_MinKomp[[Stanowisko / Position ]:[Stanowisko / Position ]],0))="n/a","n/a",AZ339-INDEX(tab_MinKomp[System BAAN / Distribution &amp; Supply Chain],MATCH($B339,tab_MinKomp[[Stanowisko / Position ]:[Stanowisko / Position ]],0)))</f>
        <v>n/a</v>
      </c>
      <c r="BA340" s="194" t="str">
        <f>IF(INDEX(tab_MinKomp[Gospodarka magazynowa / Lagerverwaltung],MATCH($B339,tab_MinKomp[[Stanowisko / Position ]:[Stanowisko / Position ]],0))="n/a","n/a",BA339-INDEX(tab_MinKomp[Gospodarka magazynowa / Lagerverwaltung],MATCH($B339,tab_MinKomp[[Stanowisko / Position ]:[Stanowisko / Position ]],0)))</f>
        <v>n/a</v>
      </c>
      <c r="BB340" s="194" t="str">
        <f>IF(INDEX(tab_MinKomp[Inwentaryzacja - organizacja i przebieg / Inventurprozess],MATCH($B339,tab_MinKomp[[Stanowisko / Position ]:[Stanowisko / Position ]],0))="n/a","n/a",BB339-INDEX(tab_MinKomp[Inwentaryzacja - organizacja i przebieg / Inventurprozess],MATCH($B339,tab_MinKomp[[Stanowisko / Position ]:[Stanowisko / Position ]],0)))</f>
        <v>n/a</v>
      </c>
      <c r="BC340" s="194" t="str">
        <f>IF(INDEX(tab_MinKomp[Organizacja dostaw / Versorgungsorganisation],MATCH($B339,tab_MinKomp[[Stanowisko / Position ]:[Stanowisko / Position ]],0))="n/a","n/a",BC339-INDEX(tab_MinKomp[Organizacja dostaw / Versorgungsorganisation],MATCH($B339,tab_MinKomp[[Stanowisko / Position ]:[Stanowisko / Position ]],0)))</f>
        <v>n/a</v>
      </c>
      <c r="BD340" s="194" t="str">
        <f>IF(INDEX(tab_MinKomp[Organizacja wysyłek / Organisation von Lieferungen],MATCH($B339,tab_MinKomp[[Stanowisko / Position ]:[Stanowisko / Position ]],0))="n/a","n/a",BD339-INDEX(tab_MinKomp[Organizacja wysyłek / Organisation von Lieferungen],MATCH($B339,tab_MinKomp[[Stanowisko / Position ]:[Stanowisko / Position ]],0)))</f>
        <v>n/a</v>
      </c>
      <c r="BE340" s="194" t="str">
        <f>IF(INDEX(tab_MinKomp[Analiza magazynowa - Program Polen.mdb / Inventuranalyse],MATCH($B339,tab_MinKomp[[Stanowisko / Position ]:[Stanowisko / Position ]],0))="n/a","n/a",BE339-INDEX(tab_MinKomp[Analiza magazynowa - Program Polen.mdb / Inventuranalyse],MATCH($B339,tab_MinKomp[[Stanowisko / Position ]:[Stanowisko / Position ]],0)))</f>
        <v>n/a</v>
      </c>
      <c r="BF340" s="190" t="str">
        <f>IF(INDEX(tab_MinKomp[MMOG (Materials Management Operations Guidelines)],MATCH($B339,tab_MinKomp[[Stanowisko / Position ]:[Stanowisko / Position ]],0))="n/a","n/a",BF339-INDEX(tab_MinKomp[MMOG (Materials Management Operations Guidelines)],MATCH($B339,tab_MinKomp[[Stanowisko / Position ]:[Stanowisko / Position ]],0)))</f>
        <v>n/a</v>
      </c>
      <c r="BG340" s="190" t="str">
        <f>IF(INDEX(tab_MinKomp[GPP],MATCH($B339,tab_MinKomp[[Stanowisko / Position ]:[Stanowisko / Position ]],0))="n/a","n/a",BG339-INDEX(tab_MinKomp[GPP],MATCH($B339,tab_MinKomp[[Stanowisko / Position ]:[Stanowisko / Position ]],0)))</f>
        <v>n/a</v>
      </c>
      <c r="BH340" s="190" t="str">
        <f>IF(INDEX(tab_MinKomp[AIAG (Automotive Industry Action Group)],MATCH($B339,tab_MinKomp[[Stanowisko / Position ]:[Stanowisko / Position ]],0))="n/a","n/a",BH339-INDEX(tab_MinKomp[AIAG (Automotive Industry Action Group)],MATCH($B339,tab_MinKomp[[Stanowisko / Position ]:[Stanowisko / Position ]],0)))</f>
        <v>n/a</v>
      </c>
      <c r="BI340" s="190" t="str">
        <f>IF(INDEX(tab_MinKomp[Super-G disputes],MATCH($B339,tab_MinKomp[[Stanowisko / Position ]:[Stanowisko / Position ]],0))="n/a","n/a",BI339-INDEX(tab_MinKomp[Super-G disputes],MATCH($B339,tab_MinKomp[[Stanowisko / Position ]:[Stanowisko / Position ]],0)))</f>
        <v>n/a</v>
      </c>
      <c r="BJ340" s="190" t="str">
        <f>IF(INDEX(tab_MinKomp[CMMS3/eDDL (Direct Data Link)],MATCH($B339,tab_MinKomp[[Stanowisko / Position ]:[Stanowisko / Position ]],0))="n/a","n/a",BJ339-INDEX(tab_MinKomp[CMMS3/eDDL (Direct Data Link)],MATCH($B339,tab_MinKomp[[Stanowisko / Position ]:[Stanowisko / Position ]],0)))</f>
        <v>n/a</v>
      </c>
      <c r="BK340" s="190" t="str">
        <f>IF(INDEX(tab_MinKomp[MP&amp;L (Material Planning and Logistics)],MATCH($B339,tab_MinKomp[[Stanowisko / Position ]:[Stanowisko / Position ]],0))="n/a","n/a",BK339-INDEX(tab_MinKomp[MP&amp;L (Material Planning and Logistics)],MATCH($B339,tab_MinKomp[[Stanowisko / Position ]:[Stanowisko / Position ]],0)))</f>
        <v>n/a</v>
      </c>
      <c r="BL340" s="190" t="str">
        <f>IF(INDEX(tab_MinKomp[Supplier delivery rating],MATCH($B339,tab_MinKomp[[Stanowisko / Position ]:[Stanowisko / Position ]],0))="n/a","n/a",BL339-INDEX(tab_MinKomp[Supplier delivery rating],MATCH($B339,tab_MinKomp[[Stanowisko / Position ]:[Stanowisko / Position ]],0)))</f>
        <v>n/a</v>
      </c>
      <c r="BM340" s="194" t="str">
        <f>IF(INDEX(tab_MinKomp[Planowanie produkcji / Produktionsplanung],MATCH($B339,tab_MinKomp[[Stanowisko / Position ]:[Stanowisko / Position ]],0))="n/a","n/a",BM339-INDEX(tab_MinKomp[Planowanie produkcji / Produktionsplanung],MATCH($B339,tab_MinKomp[[Stanowisko / Position ]:[Stanowisko / Position ]],0)))</f>
        <v>n/a</v>
      </c>
      <c r="BN340" s="194" t="str">
        <f>IF(INDEX(tab_MinKomp[Obsługa maszyn KVT / KVT Maschinenbedienung],MATCH($B339,tab_MinKomp[[Stanowisko / Position ]:[Stanowisko / Position ]],0))="n/a","n/a",BN339-INDEX(tab_MinKomp[Obsługa maszyn KVT / KVT Maschinenbedienung],MATCH($B339,tab_MinKomp[[Stanowisko / Position ]:[Stanowisko / Position ]],0)))</f>
        <v>n/a</v>
      </c>
      <c r="BO340" s="194" t="str">
        <f>IF(INDEX(tab_MinKomp[Obsługa maszyn KVT / KVT Maschinenbedienung],MATCH($B339,tab_MinKomp[[Stanowisko / Position ]:[Stanowisko / Position ]],0))="n/a","n/a",BO339-INDEX(tab_MinKomp[Obsługa maszyn KVT / KVT Maschinenbedienung],MATCH($B339,tab_MinKomp[[Stanowisko / Position ]:[Stanowisko / Position ]],0)))</f>
        <v>n/a</v>
      </c>
      <c r="BP340" s="194">
        <f>IF(INDEX(tab_MinKomp[Obsługa maszyn Novapax / Novapax Maschinenbedienung],MATCH($B339,tab_MinKomp[[Stanowisko / Position ]:[Stanowisko / Position ]],0))="n/a","n/a",BP339-INDEX(tab_MinKomp[Obsługa maszyn Novapax / Novapax Maschinenbedienung],MATCH($B339,tab_MinKomp[[Stanowisko / Position ]:[Stanowisko / Position ]],0)))</f>
        <v>0</v>
      </c>
      <c r="BQ340" s="194">
        <v>0</v>
      </c>
      <c r="BR340" s="194">
        <f>IF(INDEX(tab_MinKomp[Eliminacja awarii / Beseitigung von Ausfällen],MATCH($B339,tab_MinKomp[[Stanowisko / Position ]:[Stanowisko / Position ]],0))="n/a","n/a",BR339-INDEX(tab_MinKomp[Eliminacja awarii / Beseitigung von Ausfällen],MATCH($B339,tab_MinKomp[[Stanowisko / Position ]:[Stanowisko / Position ]],0)))</f>
        <v>0</v>
      </c>
      <c r="BS340" s="194" t="str">
        <f>IF(INDEX(tab_MinKomp[Obsługa maszyn Piovan / Piovan Maschinenbedienung],MATCH($B339,tab_MinKomp[[Stanowisko / Position ]:[Stanowisko / Position ]],0))="n/a","n/a",BS339-INDEX(tab_MinKomp[Obsługa maszyn Piovan / Piovan Maschinenbedienung],MATCH($B339,tab_MinKomp[[Stanowisko / Position ]:[Stanowisko / Position ]],0)))</f>
        <v>n/a</v>
      </c>
      <c r="BT340" s="194" t="str">
        <f>IF(INDEX(tab_MinKomp[Obsługa maszyn Piovan / Piovan Maschinenbedienung],MATCH($B339,tab_MinKomp[[Stanowisko / Position ]:[Stanowisko / Position ]],0))="n/a","n/a",BT339-INDEX(tab_MinKomp[Obsługa maszyn Piovan / Piovan Maschinenbedienung],MATCH($B339,tab_MinKomp[[Stanowisko / Position ]:[Stanowisko / Position ]],0)))</f>
        <v>n/a</v>
      </c>
      <c r="BU340" s="194" t="str">
        <f>IF(INDEX(tab_MinKomp[Obsługa maszyn Piovan / Piovan Maschinenbedienung],MATCH($B339,tab_MinKomp[[Stanowisko / Position ]:[Stanowisko / Position ]],0))="n/a","n/a",BU339-INDEX(tab_MinKomp[Obsługa maszyn Piovan / Piovan Maschinenbedienung],MATCH($B339,tab_MinKomp[[Stanowisko / Position ]:[Stanowisko / Position ]],0)))</f>
        <v>n/a</v>
      </c>
      <c r="BV340" s="194" t="str">
        <f>IF(INDEX(tab_MinKomp[Obsługa maszyn Piovan / Piovan Maschinenbedienung],MATCH($B339,tab_MinKomp[[Stanowisko / Position ]:[Stanowisko / Position ]],0))="n/a","n/a",BV339-INDEX(tab_MinKomp[Obsługa maszyn Piovan / Piovan Maschinenbedienung],MATCH($B339,tab_MinKomp[[Stanowisko / Position ]:[Stanowisko / Position ]],0)))</f>
        <v>n/a</v>
      </c>
      <c r="BW340" s="194" t="str">
        <f>IF(INDEX(tab_MinKomp[Obsługa maszyn Piovan / Piovan Maschinenbedienung],MATCH($B339,tab_MinKomp[[Stanowisko / Position ]:[Stanowisko / Position ]],0))="n/a","n/a",BW339-INDEX(tab_MinKomp[Obsługa maszyn Piovan / Piovan Maschinenbedienung],MATCH($B339,tab_MinKomp[[Stanowisko / Position ]:[Stanowisko / Position ]],0)))</f>
        <v>n/a</v>
      </c>
      <c r="BX340" s="194" t="str">
        <f>IF(INDEX(tab_MinKomp[Obsługa maszyn Piovan / Piovan Maschinenbedienung],MATCH($B339,tab_MinKomp[[Stanowisko / Position ]:[Stanowisko / Position ]],0))="n/a","n/a",BX339-INDEX(tab_MinKomp[Obsługa maszyn Piovan / Piovan Maschinenbedienung],MATCH($B339,tab_MinKomp[[Stanowisko / Position ]:[Stanowisko / Position ]],0)))</f>
        <v>n/a</v>
      </c>
      <c r="BY340" s="194" t="str">
        <f>IF(INDEX(tab_MinKomp[Obsługa maszyn Engel / Engel Maschinenbedienung],MATCH($B339,tab_MinKomp[[Stanowisko / Position ]:[Stanowisko / Position ]],0))="n/a","n/a",BY339-INDEX(tab_MinKomp[Obsługa maszyn Engel / Engel Maschinenbedienung],MATCH($B339,tab_MinKomp[[Stanowisko / Position ]:[Stanowisko / Position ]],0)))</f>
        <v>n/a</v>
      </c>
      <c r="BZ340" s="194" t="str">
        <f>IF(INDEX(tab_MinKomp[Obsługa maszyn KVT / KVT Maschinenbedienung],MATCH($B339,tab_MinKomp[[Stanowisko / Position ]:[Stanowisko / Position ]],0))="n/a","n/a",BZ339-INDEX(tab_MinKomp[Obsługa maszyn KVT / KVT Maschinenbedienung],MATCH($B339,tab_MinKomp[[Stanowisko / Position ]:[Stanowisko / Position ]],0)))</f>
        <v>n/a</v>
      </c>
      <c r="CA340" s="194">
        <v>1</v>
      </c>
      <c r="CB340" s="194" t="str">
        <f>IF(INDEX(tab_MinKomp[Obsługa maszyn ASL / ASL Maschinenbedienung],MATCH($B339,tab_MinKomp[[Stanowisko / Position ]:[Stanowisko / Position ]],0))="n/a","n/a",CB339-INDEX(tab_MinKomp[Obsługa maszyn ASL / ASL Maschinenbedienung],MATCH($B339,tab_MinKomp[[Stanowisko / Position ]:[Stanowisko / Position ]],0)))</f>
        <v>n/a</v>
      </c>
      <c r="CC340" s="194">
        <f>IF(INDEX(tab_MinKomp[Obsługa maszyn Novapax / Novapax Maschinenbedienung],MATCH($B339,tab_MinKomp[[Stanowisko / Position ]:[Stanowisko / Position ]],0))="n/a","n/a",CC339-INDEX(tab_MinKomp[Obsługa maszyn Novapax / Novapax Maschinenbedienung],MATCH($B339,tab_MinKomp[[Stanowisko / Position ]:[Stanowisko / Position ]],0)))</f>
        <v>1</v>
      </c>
      <c r="CD340" s="194">
        <f>IF(INDEX(tab_MinKomp[Obsługa maszyn Novapax / Novapax Maschinenbedienung],MATCH($B339,tab_MinKomp[[Stanowisko / Position ]:[Stanowisko / Position ]],0))="n/a","n/a",CD339-INDEX(tab_MinKomp[Obsługa maszyn Novapax / Novapax Maschinenbedienung],MATCH($B339,tab_MinKomp[[Stanowisko / Position ]:[Stanowisko / Position ]],0)))</f>
        <v>1</v>
      </c>
      <c r="CE340" s="194" t="str">
        <f>IF(INDEX(tab_MinKomp[Obsługa maszyn Piovan / Piovan Maschinenbedienung],MATCH($B339,tab_MinKomp[[Stanowisko / Position ]:[Stanowisko / Position ]],0))="n/a","n/a",CE339-INDEX(tab_MinKomp[Obsługa maszyn Piovan / Piovan Maschinenbedienung],MATCH($B339,tab_MinKomp[[Stanowisko / Position ]:[Stanowisko / Position ]],0)))</f>
        <v>n/a</v>
      </c>
      <c r="CF340" s="194"/>
      <c r="CG340" s="194">
        <f>IF(INDEX(tab_MinKomp[Eliminacja awarii / Beseitigung von Ausfällen],MATCH($B339,tab_MinKomp[[Stanowisko / Position ]:[Stanowisko / Position ]],0))="n/a","n/a",CG339-INDEX(tab_MinKomp[Eliminacja awarii / Beseitigung von Ausfällen],MATCH($B339,tab_MinKomp[[Stanowisko / Position ]:[Stanowisko / Position ]],0)))</f>
        <v>0</v>
      </c>
      <c r="CH340" s="194" t="str">
        <f>IF(INDEX(tab_MinKomp[Wymagania VDA 6.5 Product / Forderungen],MATCH($B339,tab_MinKomp[[Stanowisko / Position ]:[Stanowisko / Position ]],0))="n/a","n/a",CH339-INDEX(tab_MinKomp[Wymagania VDA 6.5 Product / Forderungen],MATCH($B339,tab_MinKomp[[Stanowisko / Position ]:[Stanowisko / Position ]],0)))</f>
        <v>n/a</v>
      </c>
      <c r="CI340" s="194" t="str">
        <f>IF(INDEX(tab_MinKomp[Wymagania VDA 6.5 Product / Forderungen],MATCH($B339,tab_MinKomp[[Stanowisko / Position ]:[Stanowisko / Position ]],0))="n/a","n/a",CI339-INDEX(tab_MinKomp[Wymagania VDA 6.5 Product / Forderungen],MATCH($B339,tab_MinKomp[[Stanowisko / Position ]:[Stanowisko / Position ]],0)))</f>
        <v>n/a</v>
      </c>
      <c r="CJ340" s="194" t="str">
        <f>IF(INDEX(tab_MinKomp[Wymagania VDA 6.5 Product / Forderungen],MATCH($B339,tab_MinKomp[[Stanowisko / Position ]:[Stanowisko / Position ]],0))="n/a","n/a",CJ339-INDEX(tab_MinKomp[Wymagania VDA 6.5 Product / Forderungen],MATCH($B339,tab_MinKomp[[Stanowisko / Position ]:[Stanowisko / Position ]],0)))</f>
        <v>n/a</v>
      </c>
      <c r="CK340" s="194" t="str">
        <f>IF(INDEX(tab_MinKomp[Wymagania VDA 6.5 Product / Forderungen],MATCH($B339,tab_MinKomp[[Stanowisko / Position ]:[Stanowisko / Position ]],0))="n/a","n/a",CK339-INDEX(tab_MinKomp[Wymagania VDA 6.5 Product / Forderungen],MATCH($B339,tab_MinKomp[[Stanowisko / Position ]:[Stanowisko / Position ]],0)))</f>
        <v>n/a</v>
      </c>
      <c r="CL340" s="194" t="str">
        <f>IF(INDEX(tab_MinKomp[Wymagania VDA 6.5 Product / Forderungen],MATCH($B339,tab_MinKomp[[Stanowisko / Position ]:[Stanowisko / Position ]],0))="n/a","n/a",CL339-INDEX(tab_MinKomp[Wymagania VDA 6.5 Product / Forderungen],MATCH($B339,tab_MinKomp[[Stanowisko / Position ]:[Stanowisko / Position ]],0)))</f>
        <v>n/a</v>
      </c>
      <c r="CM340" s="194" t="str">
        <f>IF(INDEX(tab_MinKomp[Informatyka ogólna (techniczne i systemowe) / Allgemeine IT (Technik und System)],MATCH($B339,tab_MinKomp[[Stanowisko / Position ]:[Stanowisko / Position ]],0))="n/a","n/a",CM339-INDEX(tab_MinKomp[Informatyka ogólna (techniczne i systemowe) / Allgemeine IT (Technik und System)],MATCH($B339,tab_MinKomp[[Stanowisko / Position ]:[Stanowisko / Position ]],0)))</f>
        <v>n/a</v>
      </c>
      <c r="CN340" s="194" t="str">
        <f>IF(INDEX(tab_MinKomp[Sieci komputerowe / Computernetzwerke],MATCH($B339,tab_MinKomp[[Stanowisko / Position ]:[Stanowisko / Position ]],0))="n/a","n/a",CN339-INDEX(tab_MinKomp[Sieci komputerowe / Computernetzwerke],MATCH($B339,tab_MinKomp[[Stanowisko / Position ]:[Stanowisko / Position ]],0)))</f>
        <v>n/a</v>
      </c>
      <c r="CO340" s="194" t="str">
        <f>IF(INDEX(tab_MinKomp[Hardware (komputery PC, drukarki biurowe i etykietowe, telefonia stacjonarna i mobilna) (PC, Drucker, Telefpne, Handys)],MATCH($B339,tab_MinKomp[[Stanowisko / Position ]:[Stanowisko / Position ]],0))="n/a","n/a",CO339-INDEX(tab_MinKomp[Hardware (komputery PC, drukarki biurowe i etykietowe, telefonia stacjonarna i mobilna) (PC, Drucker, Telefpne, Handys)],MATCH($B339,tab_MinKomp[[Stanowisko / Position ]:[Stanowisko / Position ]],0)))</f>
        <v>n/a</v>
      </c>
      <c r="CP340" s="194" t="str">
        <f>IF(INDEX(tab_MinKomp[Software &amp; Systems (MS Office, MS Remote Desktop)],MATCH($B339,tab_MinKomp[[Stanowisko / Position ]:[Stanowisko / Position ]],0))="n/a","n/a",CP339-INDEX(tab_MinKomp[Software &amp; Systems (MS Office, MS Remote Desktop)],MATCH($B339,tab_MinKomp[[Stanowisko / Position ]:[Stanowisko / Position ]],0)))</f>
        <v>n/a</v>
      </c>
      <c r="CQ340" s="194" t="str">
        <f>IF(INDEX(tab_MinKomp[Programowanie obiektowe (PHP) / Objektprogrammierung],MATCH($B339,tab_MinKomp[[Stanowisko / Position ]:[Stanowisko / Position ]],0))="n/a","n/a",CQ339-INDEX(tab_MinKomp[Programowanie obiektowe (PHP) / Objektprogrammierung],MATCH($B339,tab_MinKomp[[Stanowisko / Position ]:[Stanowisko / Position ]],0)))</f>
        <v>n/a</v>
      </c>
      <c r="CR340" s="194" t="str">
        <f>IF(INDEX(tab_MinKomp[Scrum],MATCH($B339,tab_MinKomp[[Stanowisko / Position ]:[Stanowisko / Position ]],0))="n/a","n/a",CR339-INDEX(tab_MinKomp[Scrum],MATCH($B339,tab_MinKomp[[Stanowisko / Position ]:[Stanowisko / Position ]],0)))</f>
        <v>n/a</v>
      </c>
      <c r="CS340" s="194" t="str">
        <f>IF(INDEX(tab_MinKomp[SQL (MySQL)],MATCH($B339,tab_MinKomp[[Stanowisko / Position ]:[Stanowisko / Position ]],0))="n/a","n/a",CS339-INDEX(tab_MinKomp[SQL (MySQL)],MATCH($B339,tab_MinKomp[[Stanowisko / Position ]:[Stanowisko / Position ]],0)))</f>
        <v>n/a</v>
      </c>
      <c r="CT340" s="194" t="str">
        <f>IF(INDEX(tab_MinKomp[Javascript],MATCH($B339,tab_MinKomp[[Stanowisko / Position ]:[Stanowisko / Position ]],0))="n/a","n/a",CT339-INDEX(tab_MinKomp[Javascript],MATCH($B339,tab_MinKomp[[Stanowisko / Position ]:[Stanowisko / Position ]],0)))</f>
        <v>n/a</v>
      </c>
      <c r="CU340" s="194" t="str">
        <f>IF(INDEX(tab_MinKomp[Joomla],MATCH($B339,tab_MinKomp[[Stanowisko / Position ]:[Stanowisko / Position ]],0))="n/a","n/a",CU339-INDEX(tab_MinKomp[Joomla],MATCH($B339,tab_MinKomp[[Stanowisko / Position ]:[Stanowisko / Position ]],0)))</f>
        <v>n/a</v>
      </c>
      <c r="CV340" s="194" t="str">
        <f>IF(INDEX(tab_MinKomp[Bash],MATCH($B339,tab_MinKomp[[Stanowisko / Position ]:[Stanowisko / Position ]],0))="n/a","n/a",CV339-INDEX(tab_MinKomp[Bash],MATCH($B339,tab_MinKomp[[Stanowisko / Position ]:[Stanowisko / Position ]],0)))</f>
        <v>n/a</v>
      </c>
      <c r="CW340" s="194">
        <f>IF(INDEX(tab_MinKomp[Systemy MES (HYDRA / SFMS)],MATCH($B339,tab_MinKomp[[Stanowisko / Position ]:[Stanowisko / Position ]],0))="n/a","n/a",CW339-INDEX(tab_MinKomp[Systemy MES (HYDRA / SFMS)],MATCH($B339,tab_MinKomp[[Stanowisko / Position ]:[Stanowisko / Position ]],0)))</f>
        <v>0</v>
      </c>
      <c r="CX340" s="194" t="str">
        <f>IF(INDEX(tab_MinKomp[HTML / CSS],MATCH($B339,tab_MinKomp[[Stanowisko / Position ]:[Stanowisko / Position ]],0))="n/a","n/a",CX339-INDEX(tab_MinKomp[HTML / CSS],MATCH($B339,tab_MinKomp[[Stanowisko / Position ]:[Stanowisko / Position ]],0)))</f>
        <v>n/a</v>
      </c>
      <c r="CY340" s="194" t="str">
        <f>IF(INDEX(tab_MinKomp[SYSTEM PR],MATCH($B339,tab_MinKomp[[Stanowisko / Position ]:[Stanowisko / Position ]],0))="n/a","n/a",CY339-INDEX(tab_MinKomp[SYSTEM PR],MATCH($B339,tab_MinKomp[[Stanowisko / Position ]:[Stanowisko / Position ]],0)))</f>
        <v>n/a</v>
      </c>
      <c r="CZ340" s="194" t="str">
        <f>IF(INDEX(tab_MinKomp[System Einkauf XP / EBA],MATCH($B339,tab_MinKomp[[Stanowisko / Position ]:[Stanowisko / Position ]],0))="n/a","n/a",CZ339-INDEX(tab_MinKomp[System Einkauf XP / EBA],MATCH($B339,tab_MinKomp[[Stanowisko / Position ]:[Stanowisko / Position ]],0)))</f>
        <v>n/a</v>
      </c>
      <c r="DA340" s="194" t="str">
        <f>IF(INDEX(tab_MinKomp[Techniki negocjacyjne / Verhandlungstechniken],MATCH($B339,tab_MinKomp[[Stanowisko / Position ]:[Stanowisko / Position ]],0))="n/a","n/a",DA339-INDEX(tab_MinKomp[Techniki negocjacyjne / Verhandlungstechniken],MATCH($B339,tab_MinKomp[[Stanowisko / Position ]:[Stanowisko / Position ]],0)))</f>
        <v>n/a</v>
      </c>
      <c r="DB340" s="194" t="str">
        <f>IF(INDEX(tab_MinKomp[Znajomość rynku branżowego / Kenntnis des Industrie Marktes],MATCH($B339,tab_MinKomp[[Stanowisko / Position ]:[Stanowisko / Position ]],0))="n/a","n/a",DB339-INDEX(tab_MinKomp[Znajomość rynku branżowego / Kenntnis des Industrie Marktes],MATCH($B339,tab_MinKomp[[Stanowisko / Position ]:[Stanowisko / Position ]],0)))</f>
        <v>n/a</v>
      </c>
      <c r="DC340" s="194" t="str">
        <f>IF(INDEX(tab_MinKomp[SUPPLIER MANAGEMENT],MATCH($B339,tab_MinKomp[[Stanowisko / Position ]:[Stanowisko / Position ]],0))="n/a","n/a",DC339-INDEX(tab_MinKomp[SUPPLIER MANAGEMENT],MATCH($B339,tab_MinKomp[[Stanowisko / Position ]:[Stanowisko / Position ]],0)))</f>
        <v>n/a</v>
      </c>
      <c r="DD340" s="194" t="str">
        <f>IF(INDEX(tab_MinKomp[SUPPLIER MANAGEMENT],MATCH($B339,tab_MinKomp[[Stanowisko / Position ]:[Stanowisko / Position ]],0))="n/a","n/a",DD339-INDEX(tab_MinKomp[SUPPLIER MANAGEMENT],MATCH($B339,tab_MinKomp[[Stanowisko / Position ]:[Stanowisko / Position ]],0)))</f>
        <v>n/a</v>
      </c>
      <c r="DE340" s="194" t="str">
        <f>IF(INDEX(tab_MinKomp[SUPPLIER MANAGEMENT],MATCH($B339,tab_MinKomp[[Stanowisko / Position ]:[Stanowisko / Position ]],0))="n/a","n/a",DE339-INDEX(tab_MinKomp[SUPPLIER MANAGEMENT],MATCH($B339,tab_MinKomp[[Stanowisko / Position ]:[Stanowisko / Position ]],0)))</f>
        <v>n/a</v>
      </c>
      <c r="DF340" s="194">
        <f>IF(INDEX(tab_MinKomp[LEAN MANAGEMENT],MATCH($B339,tab_MinKomp[[Stanowisko / Position ]:[Stanowisko / Position ]],0))="n/a","n/a",DF339-INDEX(tab_MinKomp[LEAN MANAGEMENT],MATCH($B339,tab_MinKomp[[Stanowisko / Position ]:[Stanowisko / Position ]],0)))</f>
        <v>0</v>
      </c>
      <c r="DG340" s="194" t="str">
        <f>IF(INDEX(tab_MinKomp[PPAP/PSW],MATCH($B339,tab_MinKomp[[Stanowisko / Position ]:[Stanowisko / Position ]],0))="n/a","n/a",DG339-INDEX(tab_MinKomp[PPAP/PSW],MATCH($B339,tab_MinKomp[[Stanowisko / Position ]:[Stanowisko / Position ]],0)))</f>
        <v>n/a</v>
      </c>
      <c r="DH340" s="194" t="str">
        <f>IF(INDEX(tab_MinKomp[SUPPLIER MANAGEMENT],MATCH($B339,tab_MinKomp[[Stanowisko / Position ]:[Stanowisko / Position ]],0))="n/a","n/a",DH339-INDEX(tab_MinKomp[SUPPLIER MANAGEMENT],MATCH($B339,tab_MinKomp[[Stanowisko / Position ]:[Stanowisko / Position ]],0)))</f>
        <v>n/a</v>
      </c>
      <c r="DI340" s="194" t="str">
        <f>IF(INDEX(tab_MinKomp[OBSŁUGA PORTALI KLIENTA / Kundenportale],MATCH($B339,tab_MinKomp[[Stanowisko / Position ]:[Stanowisko / Position ]],0))="n/a","n/a",DI339-INDEX(tab_MinKomp[OBSŁUGA PORTALI KLIENTA / Kundenportale],MATCH($B339,tab_MinKomp[[Stanowisko / Position ]:[Stanowisko / Position ]],0)))</f>
        <v>n/a</v>
      </c>
      <c r="DJ340" s="194" t="str">
        <f>IF(INDEX(tab_MinKomp[Obsługa systemu BABTECQ / BABTECQ System],MATCH($B339,tab_MinKomp[[Stanowisko / Position ]:[Stanowisko / Position ]],0))="n/a","n/a",DJ339-INDEX(tab_MinKomp[Obsługa systemu BABTECQ / BABTECQ System],MATCH($B339,tab_MinKomp[[Stanowisko / Position ]:[Stanowisko / Position ]],0)))</f>
        <v>n/a</v>
      </c>
      <c r="DK340" s="194" t="str">
        <f>IF(INDEX(tab_MinKomp[Rysunek techniczny / technische Zeichnung],MATCH($B339,tab_MinKomp[[Stanowisko / Position ]:[Stanowisko / Position ]],0))="n/a","n/a",DK339-INDEX(tab_MinKomp[Rysunek techniczny / technische Zeichnung],MATCH($B339,tab_MinKomp[[Stanowisko / Position ]:[Stanowisko / Position ]],0)))</f>
        <v>n/a</v>
      </c>
      <c r="DL340" s="194" t="str">
        <f>IF(INDEX(tab_MinKomp[Kalibracja / Kalibrierung],MATCH($B339,tab_MinKomp[[Stanowisko / Position ]:[Stanowisko / Position ]],0))="n/a","n/a",DL339-INDEX(tab_MinKomp[Kalibracja / Kalibrierung],MATCH($B339,tab_MinKomp[[Stanowisko / Position ]:[Stanowisko / Position ]],0)))</f>
        <v>n/a</v>
      </c>
      <c r="DM340" s="194" t="str">
        <f>IF(INDEX(tab_MinKomp[Rekwalifikacja / Requalifizierung],MATCH($B339,tab_MinKomp[[Stanowisko / Position ]:[Stanowisko / Position ]],0))="n/a","n/a",DM339-INDEX(tab_MinKomp[Rekwalifikacja / Requalifizierung],MATCH($B339,tab_MinKomp[[Stanowisko / Position ]:[Stanowisko / Position ]],0)))</f>
        <v>n/a</v>
      </c>
      <c r="DN340" s="190" t="str">
        <f>IF(INDEX(tab_MinKomp[Testy czystości / Reinheitstests],MATCH($B339,tab_MinKomp[[Stanowisko / Position ]:[Stanowisko / Position ]],0))="n/a","n/a",DN339-INDEX(tab_MinKomp[Testy czystości / Reinheitstests],MATCH($B339,tab_MinKomp[[Stanowisko / Position ]:[Stanowisko / Position ]],0)))</f>
        <v>n/a</v>
      </c>
      <c r="DO340" s="190" t="str">
        <f>IF(INDEX(tab_MinKomp[Testy czystości / Reinheitstests],MATCH($B339,tab_MinKomp[[Stanowisko / Position ]:[Stanowisko / Position ]],0))="n/a","n/a",DO339-INDEX(tab_MinKomp[Testy czystości / Reinheitstests],MATCH($B339,tab_MinKomp[[Stanowisko / Position ]:[Stanowisko / Position ]],0)))</f>
        <v>n/a</v>
      </c>
      <c r="DP340" s="190" t="str">
        <f>IF(INDEX(tab_MinKomp[Testy czystości / Reinheitstests],MATCH($B339,tab_MinKomp[[Stanowisko / Position ]:[Stanowisko / Position ]],0))="n/a","n/a",DP339-INDEX(tab_MinKomp[Testy czystości / Reinheitstests],MATCH($B339,tab_MinKomp[[Stanowisko / Position ]:[Stanowisko / Position ]],0)))</f>
        <v>n/a</v>
      </c>
      <c r="DQ340" s="190" t="str">
        <f>IF(INDEX(tab_MinKomp[Testy czystości / Reinheitstests],MATCH($B339,tab_MinKomp[[Stanowisko / Position ]:[Stanowisko / Position ]],0))="n/a","n/a",DQ339-INDEX(tab_MinKomp[Testy czystości / Reinheitstests],MATCH($B339,tab_MinKomp[[Stanowisko / Position ]:[Stanowisko / Position ]],0)))</f>
        <v>n/a</v>
      </c>
      <c r="DR340" s="190" t="str">
        <f>IF(INDEX(tab_MinKomp[Testy czystości / Reinheitstests],MATCH($B339,tab_MinKomp[[Stanowisko / Position ]:[Stanowisko / Position ]],0))="n/a","n/a",DR339-INDEX(tab_MinKomp[Testy czystości / Reinheitstests],MATCH($B339,tab_MinKomp[[Stanowisko / Position ]:[Stanowisko / Position ]],0)))</f>
        <v>n/a</v>
      </c>
      <c r="DS340" s="190" t="str">
        <f>IF(INDEX(tab_MinKomp[Testy czystości / Reinheitstests],MATCH($B339,tab_MinKomp[[Stanowisko / Position ]:[Stanowisko / Position ]],0))="n/a","n/a",DS339-INDEX(tab_MinKomp[Testy czystości / Reinheitstests],MATCH($B339,tab_MinKomp[[Stanowisko / Position ]:[Stanowisko / Position ]],0)))</f>
        <v>n/a</v>
      </c>
      <c r="DT340" s="194" t="str">
        <f>IF(INDEX(tab_MinKomp[SUPPLIER MANAGEMENT],MATCH($B339,tab_MinKomp[[Stanowisko / Position ]:[Stanowisko / Position ]],0))="n/a","n/a",DT339-INDEX(tab_MinKomp[SUPPLIER MANAGEMENT],MATCH($B339,tab_MinKomp[[Stanowisko / Position ]:[Stanowisko / Position ]],0)))</f>
        <v>n/a</v>
      </c>
      <c r="DU340" s="190" t="str">
        <f>IF(INDEX(tab_MinKomp[Testy czystości / Reinheitstests],MATCH($B339,tab_MinKomp[[Stanowisko / Position ]:[Stanowisko / Position ]],0))="n/a","n/a",DU339-INDEX(tab_MinKomp[Testy czystości / Reinheitstests],MATCH($B339,tab_MinKomp[[Stanowisko / Position ]:[Stanowisko / Position ]],0)))</f>
        <v>n/a</v>
      </c>
      <c r="DV340" s="190" t="str">
        <f>IF(INDEX(tab_MinKomp[Testy czystości / Reinheitstests],MATCH($B339,tab_MinKomp[[Stanowisko / Position ]:[Stanowisko / Position ]],0))="n/a","n/a",DV339-INDEX(tab_MinKomp[Testy czystości / Reinheitstests],MATCH($B339,tab_MinKomp[[Stanowisko / Position ]:[Stanowisko / Position ]],0)))</f>
        <v>n/a</v>
      </c>
      <c r="DW340" s="190" t="str">
        <f>IF(INDEX(tab_MinKomp[Testy czystości / Reinheitstests],MATCH($B339,tab_MinKomp[[Stanowisko / Position ]:[Stanowisko / Position ]],0))="n/a","n/a",DW339-INDEX(tab_MinKomp[Testy czystości / Reinheitstests],MATCH($B339,tab_MinKomp[[Stanowisko / Position ]:[Stanowisko / Position ]],0)))</f>
        <v>n/a</v>
      </c>
      <c r="DX340" s="190" t="str">
        <f>IF(INDEX(tab_MinKomp[Testy czystości / Reinheitstests],MATCH($B339,tab_MinKomp[[Stanowisko / Position ]:[Stanowisko / Position ]],0))="n/a","n/a",DX339-INDEX(tab_MinKomp[Testy czystości / Reinheitstests],MATCH($B339,tab_MinKomp[[Stanowisko / Position ]:[Stanowisko / Position ]],0)))</f>
        <v>n/a</v>
      </c>
      <c r="DY340" s="190" t="str">
        <f>IF(INDEX(tab_MinKomp[Testy czystości / Reinheitstests],MATCH($B339,tab_MinKomp[[Stanowisko / Position ]:[Stanowisko / Position ]],0))="n/a","n/a",DY339-INDEX(tab_MinKomp[Testy czystości / Reinheitstests],MATCH($B339,tab_MinKomp[[Stanowisko / Position ]:[Stanowisko / Position ]],0)))</f>
        <v>n/a</v>
      </c>
      <c r="DZ340" s="190" t="str">
        <f>IF(INDEX(tab_MinKomp[Testy czystości / Reinheitstests],MATCH($B339,tab_MinKomp[[Stanowisko / Position ]:[Stanowisko / Position ]],0))="n/a","n/a",DZ339-INDEX(tab_MinKomp[Testy czystości / Reinheitstests],MATCH($B339,tab_MinKomp[[Stanowisko / Position ]:[Stanowisko / Position ]],0)))</f>
        <v>n/a</v>
      </c>
      <c r="EA340" s="194" t="str">
        <f>IF(INDEX(tab_MinKomp[SUPPLIER MANAGEMENT],MATCH($B339,tab_MinKomp[[Stanowisko / Position ]:[Stanowisko / Position ]],0))="n/a","n/a",EA339-INDEX(tab_MinKomp[SUPPLIER MANAGEMENT],MATCH($B339,tab_MinKomp[[Stanowisko / Position ]:[Stanowisko / Position ]],0)))</f>
        <v>n/a</v>
      </c>
      <c r="EB340" s="190" t="str">
        <f>IF(INDEX(tab_MinKomp[Testy czystości / Reinheitstests],MATCH($B339,tab_MinKomp[[Stanowisko / Position ]:[Stanowisko / Position ]],0))="n/a","n/a",EB339-INDEX(tab_MinKomp[Testy czystości / Reinheitstests],MATCH($B339,tab_MinKomp[[Stanowisko / Position ]:[Stanowisko / Position ]],0)))</f>
        <v>n/a</v>
      </c>
      <c r="EC340" s="190" t="str">
        <f>IF(INDEX(tab_MinKomp[Testy czystości / Reinheitstests],MATCH($B339,tab_MinKomp[[Stanowisko / Position ]:[Stanowisko / Position ]],0))="n/a","n/a",EC339-INDEX(tab_MinKomp[Testy czystości / Reinheitstests],MATCH($B339,tab_MinKomp[[Stanowisko / Position ]:[Stanowisko / Position ]],0)))</f>
        <v>n/a</v>
      </c>
      <c r="ED340" s="190" t="str">
        <f>IF(INDEX(tab_MinKomp[Testy czystości / Reinheitstests],MATCH($B339,tab_MinKomp[[Stanowisko / Position ]:[Stanowisko / Position ]],0))="n/a","n/a",ED339-INDEX(tab_MinKomp[Testy czystości / Reinheitstests],MATCH($B339,tab_MinKomp[[Stanowisko / Position ]:[Stanowisko / Position ]],0)))</f>
        <v>n/a</v>
      </c>
      <c r="EE340" s="190" t="str">
        <f>IF(INDEX(tab_MinKomp[Testy czystości / Reinheitstests],MATCH($B339,tab_MinKomp[[Stanowisko / Position ]:[Stanowisko / Position ]],0))="n/a","n/a",EE339-INDEX(tab_MinKomp[Testy czystości / Reinheitstests],MATCH($B339,tab_MinKomp[[Stanowisko / Position ]:[Stanowisko / Position ]],0)))</f>
        <v>n/a</v>
      </c>
      <c r="EF340" s="190" t="str">
        <f>IF(INDEX(tab_MinKomp[Testy czystości / Reinheitstests],MATCH($B339,tab_MinKomp[[Stanowisko / Position ]:[Stanowisko / Position ]],0))="n/a","n/a",EF339-INDEX(tab_MinKomp[Testy czystości / Reinheitstests],MATCH($B339,tab_MinKomp[[Stanowisko / Position ]:[Stanowisko / Position ]],0)))</f>
        <v>n/a</v>
      </c>
      <c r="EG340" s="190" t="str">
        <f>IF(INDEX(tab_MinKomp[Testy czystości / Reinheitstests],MATCH($B339,tab_MinKomp[[Stanowisko / Position ]:[Stanowisko / Position ]],0))="n/a","n/a",EG339-INDEX(tab_MinKomp[Testy czystości / Reinheitstests],MATCH($B339,tab_MinKomp[[Stanowisko / Position ]:[Stanowisko / Position ]],0)))</f>
        <v>n/a</v>
      </c>
      <c r="EH340" s="190" t="str">
        <f>IF(INDEX(tab_MinKomp[Testy czystości / Reinheitstests],MATCH($B339,tab_MinKomp[[Stanowisko / Position ]:[Stanowisko / Position ]],0))="n/a","n/a",EH339-INDEX(tab_MinKomp[Testy czystości / Reinheitstests],MATCH($B339,tab_MinKomp[[Stanowisko / Position ]:[Stanowisko / Position ]],0)))</f>
        <v>n/a</v>
      </c>
      <c r="EI340" s="190" t="str">
        <f>IF(INDEX(tab_MinKomp[Testy czystości / Reinheitstests],MATCH($B339,tab_MinKomp[[Stanowisko / Position ]:[Stanowisko / Position ]],0))="n/a","n/a",EI339-INDEX(tab_MinKomp[Testy czystości / Reinheitstests],MATCH($B339,tab_MinKomp[[Stanowisko / Position ]:[Stanowisko / Position ]],0)))</f>
        <v>n/a</v>
      </c>
      <c r="EJ340" s="190" t="str">
        <f>IF(INDEX(tab_MinKomp[Testy czystości / Reinheitstests],MATCH($B339,tab_MinKomp[[Stanowisko / Position ]:[Stanowisko / Position ]],0))="n/a","n/a",EJ339-INDEX(tab_MinKomp[Testy czystości / Reinheitstests],MATCH($B339,tab_MinKomp[[Stanowisko / Position ]:[Stanowisko / Position ]],0)))</f>
        <v>n/a</v>
      </c>
      <c r="EK340" s="190" t="str">
        <f>IF(INDEX(tab_MinKomp[Testy czystości / Reinheitstests],MATCH($B339,tab_MinKomp[[Stanowisko / Position ]:[Stanowisko / Position ]],0))="n/a","n/a",EK339-INDEX(tab_MinKomp[Testy czystości / Reinheitstests],MATCH($B339,tab_MinKomp[[Stanowisko / Position ]:[Stanowisko / Position ]],0)))</f>
        <v>n/a</v>
      </c>
      <c r="EL340" s="190" t="str">
        <f>IF(INDEX(tab_MinKomp[Testy czystości / Reinheitstests],MATCH($B339,tab_MinKomp[[Stanowisko / Position ]:[Stanowisko / Position ]],0))="n/a","n/a",EL339-INDEX(tab_MinKomp[Testy czystości / Reinheitstests],MATCH($B339,tab_MinKomp[[Stanowisko / Position ]:[Stanowisko / Position ]],0)))</f>
        <v>n/a</v>
      </c>
      <c r="EM340" s="190" t="str">
        <f>IF(INDEX(tab_MinKomp[Testy czystości / Reinheitstests],MATCH($B339,tab_MinKomp[[Stanowisko / Position ]:[Stanowisko / Position ]],0))="n/a","n/a",EM339-INDEX(tab_MinKomp[Testy czystości / Reinheitstests],MATCH($B339,tab_MinKomp[[Stanowisko / Position ]:[Stanowisko / Position ]],0)))</f>
        <v>n/a</v>
      </c>
      <c r="EN340" s="190" t="str">
        <f>IF(INDEX(tab_MinKomp[Testy czystości / Reinheitstests],MATCH($B339,tab_MinKomp[[Stanowisko / Position ]:[Stanowisko / Position ]],0))="n/a","n/a",EN339-INDEX(tab_MinKomp[Testy czystości / Reinheitstests],MATCH($B339,tab_MinKomp[[Stanowisko / Position ]:[Stanowisko / Position ]],0)))</f>
        <v>n/a</v>
      </c>
      <c r="EO340" s="194" t="str">
        <f>IF(INDEX(tab_MinKomp[Konserwacja Rep],MATCH($B339,tab_MinKomp[[Stanowisko / Position ]:[Stanowisko / Position ]],0))="n/a","n/a",EO339-INDEX(tab_MinKomp[Konserwacja Rep],MATCH($B339,tab_MinKomp[[Stanowisko / Position ]:[Stanowisko / Position ]],0)))</f>
        <v>n/a</v>
      </c>
      <c r="EP340" s="194" t="str">
        <f>IF(INDEX(tab_MinKomp[[Konserwacja Engel ]],MATCH($B339,tab_MinKomp[[Stanowisko / Position ]:[Stanowisko / Position ]],0))="n/a","n/a",EP339-INDEX(tab_MinKomp[[Konserwacja Engel ]],MATCH($B339,tab_MinKomp[[Stanowisko / Position ]:[Stanowisko / Position ]],0)))</f>
        <v>n/a</v>
      </c>
      <c r="EQ340" s="194" t="str">
        <f>IF(INDEX(tab_MinKomp[Konserwacja B 50],MATCH($B339,tab_MinKomp[[Stanowisko / Position ]:[Stanowisko / Position ]],0))="n/a","n/a",EQ339-INDEX(tab_MinKomp[Konserwacja B 50],MATCH($B339,tab_MinKomp[[Stanowisko / Position ]:[Stanowisko / Position ]],0)))</f>
        <v>n/a</v>
      </c>
      <c r="ER340" s="194" t="str">
        <f>IF(INDEX(tab_MinKomp[[Konserwacja EOL ]],MATCH($B339,tab_MinKomp[[Stanowisko / Position ]:[Stanowisko / Position ]],0))="n/a","n/a",ER339-INDEX(tab_MinKomp[[Konserwacja EOL ]],MATCH($B339,tab_MinKomp[[Stanowisko / Position ]:[Stanowisko / Position ]],0)))</f>
        <v>n/a</v>
      </c>
      <c r="ES340" s="194" t="str">
        <f>IF(INDEX(tab_MinKomp[Konserwacja Branson],MATCH($B339,tab_MinKomp[[Stanowisko / Position ]:[Stanowisko / Position ]],0))="n/a","n/a",ES339-INDEX(tab_MinKomp[Konserwacja Branson],MATCH($B339,tab_MinKomp[[Stanowisko / Position ]:[Stanowisko / Position ]],0)))</f>
        <v>n/a</v>
      </c>
      <c r="ET340" s="194" t="str">
        <f>IF(INDEX(tab_MinKomp[Konserwacja coolery],MATCH($B339,tab_MinKomp[[Stanowisko / Position ]:[Stanowisko / Position ]],0))="n/a","n/a",ET339-INDEX(tab_MinKomp[Konserwacja coolery],MATCH($B339,tab_MinKomp[[Stanowisko / Position ]:[Stanowisko / Position ]],0)))</f>
        <v>n/a</v>
      </c>
      <c r="EU340" s="194" t="str">
        <f>IF(INDEX(tab_MinKomp[Konserwacja piecy],MATCH($B339,tab_MinKomp[[Stanowisko / Position ]:[Stanowisko / Position ]],0))="n/a","n/a",EU339-INDEX(tab_MinKomp[Konserwacja piecy],MATCH($B339,tab_MinKomp[[Stanowisko / Position ]:[Stanowisko / Position ]],0)))</f>
        <v>n/a</v>
      </c>
      <c r="EV340" s="194" t="str">
        <f>IF(INDEX(tab_MinKomp[Rysunek techniczny- czytanie],MATCH($B339,tab_MinKomp[[Stanowisko / Position ]:[Stanowisko / Position ]],0))="n/a","n/a",EV339-INDEX(tab_MinKomp[Rysunek techniczny- czytanie],MATCH($B339,tab_MinKomp[[Stanowisko / Position ]:[Stanowisko / Position ]],0)))</f>
        <v>n/a</v>
      </c>
      <c r="EW340" s="194" t="str">
        <f>IF(INDEX(tab_MinKomp[Elektryka],MATCH($B339,tab_MinKomp[[Stanowisko / Position ]:[Stanowisko / Position ]],0))="n/a","n/a",EW339-INDEX(tab_MinKomp[Elektryka],MATCH($B339,tab_MinKomp[[Stanowisko / Position ]:[Stanowisko / Position ]],0)))</f>
        <v>n/a</v>
      </c>
      <c r="EX340" s="194" t="str">
        <f>IF(INDEX(tab_MinKomp[Pneumatyka],MATCH($B339,tab_MinKomp[[Stanowisko / Position ]:[Stanowisko / Position ]],0))="n/a","n/a",EX339-INDEX(tab_MinKomp[Pneumatyka],MATCH($B339,tab_MinKomp[[Stanowisko / Position ]:[Stanowisko / Position ]],0)))</f>
        <v>n/a</v>
      </c>
      <c r="EY340" s="194" t="str">
        <f>IF(INDEX(tab_MinKomp[[Hydraulika ]],MATCH($B339,tab_MinKomp[[Stanowisko / Position ]:[Stanowisko / Position ]],0))="n/a","n/a",EY339-INDEX(tab_MinKomp[[Hydraulika ]],MATCH($B339,tab_MinKomp[[Stanowisko / Position ]:[Stanowisko / Position ]],0)))</f>
        <v>n/a</v>
      </c>
      <c r="EZ340" s="194" t="str">
        <f>IF(INDEX(tab_MinKomp[Podciśnienie],MATCH($B339,tab_MinKomp[[Stanowisko / Position ]:[Stanowisko / Position ]],0))="n/a","n/a",EZ339-INDEX(tab_MinKomp[Podciśnienie],MATCH($B339,tab_MinKomp[[Stanowisko / Position ]:[Stanowisko / Position ]],0)))</f>
        <v>n/a</v>
      </c>
      <c r="FA340" s="194" t="str">
        <f>IF(INDEX(tab_MinKomp[Usuwanie awarii],MATCH($B339,tab_MinKomp[[Stanowisko / Position ]:[Stanowisko / Position ]],0))="n/a","n/a",FA339-INDEX(tab_MinKomp[Usuwanie awarii],MATCH($B339,tab_MinKomp[[Stanowisko / Position ]:[Stanowisko / Position ]],0)))</f>
        <v>n/a</v>
      </c>
      <c r="FB340" s="194" t="str">
        <f>IF(INDEX(tab_MinKomp[Obsługa robotów],MATCH($B339,tab_MinKomp[[Stanowisko / Position ]:[Stanowisko / Position ]],0))="n/a","n/a",FB339-INDEX(tab_MinKomp[Obsługa robotów],MATCH($B339,tab_MinKomp[[Stanowisko / Position ]:[Stanowisko / Position ]],0)))</f>
        <v>n/a</v>
      </c>
      <c r="FC340" s="194" t="str">
        <f>IF(INDEX(tab_MinKomp[Obsługa sterowania maszyny],MATCH($B339,tab_MinKomp[[Stanowisko / Position ]:[Stanowisko / Position ]],0))="n/a","n/a",FC339-INDEX(tab_MinKomp[Obsługa sterowania maszyny],MATCH($B339,tab_MinKomp[[Stanowisko / Position ]:[Stanowisko / Position ]],0)))</f>
        <v>n/a</v>
      </c>
      <c r="FD340" s="194" t="str">
        <f>IF(INDEX(tab_MinKomp[Usuwanie przyczyn żródłowych],MATCH($B339,tab_MinKomp[[Stanowisko / Position ]:[Stanowisko / Position ]],0))="n/a","n/a",FD339-INDEX(tab_MinKomp[Usuwanie przyczyn żródłowych],MATCH($B339,tab_MinKomp[[Stanowisko / Position ]:[Stanowisko / Position ]],0)))</f>
        <v>n/a</v>
      </c>
      <c r="FE340" s="194" t="str">
        <f>IF(INDEX(tab_MinKomp[Cmms stosowanie],MATCH($B339,tab_MinKomp[[Stanowisko / Position ]:[Stanowisko / Position ]],0))="n/a","n/a",FE339-INDEX(tab_MinKomp[Cmms stosowanie],MATCH($B339,tab_MinKomp[[Stanowisko / Position ]:[Stanowisko / Position ]],0)))</f>
        <v>n/a</v>
      </c>
      <c r="FF340" s="190" t="str">
        <f>IF(INDEX(tab_MinKomp[Testy czystości / Reinheitstests],MATCH($B339,tab_MinKomp[[Stanowisko / Position ]:[Stanowisko / Position ]],0))="n/a","n/a",FF339-INDEX(tab_MinKomp[Testy czystości / Reinheitstests],MATCH($B339,tab_MinKomp[[Stanowisko / Position ]:[Stanowisko / Position ]],0)))</f>
        <v>n/a</v>
      </c>
      <c r="FG340" s="194" t="str">
        <f>IF(INDEX(tab_MinKomp[Czyszczenie form plastikowych],MATCH($B339,tab_MinKomp[[Stanowisko / Position ]:[Stanowisko / Position ]],0))="n/a","n/a",FG339-INDEX(tab_MinKomp[Czyszczenie form plastikowych],MATCH($B339,tab_MinKomp[[Stanowisko / Position ]:[Stanowisko / Position ]],0)))</f>
        <v>n/a</v>
      </c>
      <c r="FH340" s="194" t="str">
        <f>IF(INDEX(tab_MinKomp[Wymiana form plastik],MATCH($B339,tab_MinKomp[[Stanowisko / Position ]:[Stanowisko / Position ]],0))="n/a","n/a",FH339-INDEX(tab_MinKomp[Wymiana form plastik],MATCH($B339,tab_MinKomp[[Stanowisko / Position ]:[Stanowisko / Position ]],0)))</f>
        <v>n/a</v>
      </c>
      <c r="FI340" s="194" t="str">
        <f>IF(INDEX(tab_MinKomp[Wymiana form guma],MATCH($B339,tab_MinKomp[[Stanowisko / Position ]:[Stanowisko / Position ]],0))="n/a","n/a",FI339-INDEX(tab_MinKomp[Wymiana form guma],MATCH($B339,tab_MinKomp[[Stanowisko / Position ]:[Stanowisko / Position ]],0)))</f>
        <v>n/a</v>
      </c>
      <c r="FJ340" s="194" t="str">
        <f>IF(INDEX(tab_MinKomp[Konserwacja KK],MATCH($B339,tab_MinKomp[[Stanowisko / Position ]:[Stanowisko / Position ]],0))="n/a","n/a",FJ339-INDEX(tab_MinKomp[Konserwacja KK],MATCH($B339,tab_MinKomp[[Stanowisko / Position ]:[Stanowisko / Position ]],0)))</f>
        <v>n/a</v>
      </c>
      <c r="FK340" s="194" t="str">
        <f>IF(INDEX(tab_MinKomp[Konserwacja form guma],MATCH($B339,tab_MinKomp[[Stanowisko / Position ]:[Stanowisko / Position ]],0))="n/a","n/a",FK339-INDEX(tab_MinKomp[Konserwacja form guma],MATCH($B339,tab_MinKomp[[Stanowisko / Position ]:[Stanowisko / Position ]],0)))</f>
        <v>n/a</v>
      </c>
      <c r="FL340" s="194" t="str">
        <f>IF(INDEX(tab_MinKomp[Konserwacja form plastiki],MATCH($B339,tab_MinKomp[[Stanowisko / Position ]:[Stanowisko / Position ]],0))="n/a","n/a",FL339-INDEX(tab_MinKomp[Konserwacja form plastiki],MATCH($B339,tab_MinKomp[[Stanowisko / Position ]:[Stanowisko / Position ]],0)))</f>
        <v>n/a</v>
      </c>
      <c r="FM340" s="194" t="str">
        <f>IF(INDEX(tab_MinKomp[Konserwacja Gorącego Kanału],MATCH($B339,tab_MinKomp[[Stanowisko / Position ]:[Stanowisko / Position ]],0))="n/a","n/a",FM339-INDEX(tab_MinKomp[Konserwacja Gorącego Kanału],MATCH($B339,tab_MinKomp[[Stanowisko / Position ]:[Stanowisko / Position ]],0)))</f>
        <v>n/a</v>
      </c>
      <c r="FN340" s="194" t="str">
        <f>IF(INDEX(tab_MinKomp[MS Office (Excel)],MATCH($B339,tab_MinKomp[[Stanowisko / Position ]:[Stanowisko / Position ]],0))="n/a","n/a",FN339-INDEX(tab_MinKomp[MS Office (Excel)],MATCH($B339,tab_MinKomp[[Stanowisko / Position ]:[Stanowisko / Position ]],0)))</f>
        <v>n/a</v>
      </c>
      <c r="FO340" s="194" t="str">
        <f>IF(INDEX(tab_MinKomp[MS Office (Word)],MATCH($B339,tab_MinKomp[[Stanowisko / Position ]:[Stanowisko / Position ]],0))="n/a","n/a",FO339-INDEX(tab_MinKomp[MS Office (Word)],MATCH($B339,tab_MinKomp[[Stanowisko / Position ]:[Stanowisko / Position ]],0)))</f>
        <v>n/a</v>
      </c>
      <c r="FP340" s="194" t="str">
        <f>IF(INDEX(tab_MinKomp[MS Office (Power Point)],MATCH($B339,tab_MinKomp[[Stanowisko / Position ]:[Stanowisko / Position ]],0))="n/a","n/a",FP339-INDEX(tab_MinKomp[MS Office (Power Point)],MATCH($B339,tab_MinKomp[[Stanowisko / Position ]:[Stanowisko / Position ]],0)))</f>
        <v>n/a</v>
      </c>
      <c r="FQ340" s="196" t="str">
        <f>IF(INDEX(tab_MinKomp[Język angielski / Englisch],MATCH($B339,tab_MinKomp[[Stanowisko / Position ]:[Stanowisko / Position ]],0))="n/a","n/a",FQ339-INDEX(tab_MinKomp[Język angielski / Englisch],MATCH($B339,tab_MinKomp[[Stanowisko / Position ]:[Stanowisko / Position ]],0)))</f>
        <v>n/a</v>
      </c>
      <c r="FR340" s="196" t="str">
        <f>IF(INDEX(tab_MinKomp[Język niemiecki / Deutsch],MATCH($B339,tab_MinKomp[[Stanowisko / Position ]:[Stanowisko / Position ]],0))="n/a","n/a",FR339-INDEX(tab_MinKomp[Język niemiecki / Deutsch],MATCH($B339,tab_MinKomp[[Stanowisko / Position ]:[Stanowisko / Position ]],0)))</f>
        <v>n/a</v>
      </c>
      <c r="FS340" s="194">
        <f>IF(INDEX(tab_MinKomp[Zarządzanie dokumentacją procesową / Process dokumentation management],MATCH($B339,tab_MinKomp[[Stanowisko / Position ]:[Stanowisko / Position ]],0))="n/a","n/a",FS339-INDEX(tab_MinKomp[Zarządzanie dokumentacją procesową / Process dokumentation management],MATCH($B339,tab_MinKomp[[Stanowisko / Position ]:[Stanowisko / Position ]],0)))</f>
        <v>1</v>
      </c>
      <c r="FT340" s="194">
        <f>IF(INDEX(tab_MinKomp[Znajomość procesów z obszaru / Kenntiss der prozesse in dem Bereich],MATCH($B339,tab_MinKomp[[Stanowisko / Position ]:[Stanowisko / Position ]],0))="n/a","n/a",FT339-INDEX(tab_MinKomp[Znajomość procesów z obszaru / Kenntiss der prozesse in dem Bereich],MATCH($B339,tab_MinKomp[[Stanowisko / Position ]:[Stanowisko / Position ]],0)))</f>
        <v>1</v>
      </c>
      <c r="FU340" s="194">
        <f>IF(INDEX(tab_MinKomp[optymalizacja procesów / Prozessoptymalisierung],MATCH($B339,tab_MinKomp[[Stanowisko / Position ]:[Stanowisko / Position ]],0))="n/a","n/a",FU339-INDEX(tab_MinKomp[optymalizacja procesów / Prozessoptymalisierung],MATCH($B339,tab_MinKomp[[Stanowisko / Position ]:[Stanowisko / Position ]],0)))</f>
        <v>1</v>
      </c>
      <c r="FV340" s="194">
        <f>IF(INDEX(tab_MinKomp[Umiejętności szkoleniowe / Trainingsfähigkeiten],MATCH($B339,tab_MinKomp[[Stanowisko / Position ]:[Stanowisko / Position ]],0))="n/a","n/a",FV339-INDEX(tab_MinKomp[Umiejętności szkoleniowe / Trainingsfähigkeiten],MATCH($B339,tab_MinKomp[[Stanowisko / Position ]:[Stanowisko / Position ]],0)))</f>
        <v>2</v>
      </c>
      <c r="FW340" s="194">
        <f>IF(INDEX(tab_MinKomp[Analityczne myślenie, podejście / Analitysches Denken, Einstellung],MATCH($B339,tab_MinKomp[[Stanowisko / Position ]:[Stanowisko / Position ]],0))="n/a","n/a",FW339-INDEX(tab_MinKomp[Analityczne myślenie, podejście / Analitysches Denken, Einstellung],MATCH($B339,tab_MinKomp[[Stanowisko / Position ]:[Stanowisko / Position ]],0)))</f>
        <v>2</v>
      </c>
      <c r="FX340" s="194">
        <f>IF(INDEX(tab_MinKomp[Dokładność, precyzja w dzialaniu / Genauigkeit, Präzision in die Arbeit],MATCH($B339,tab_MinKomp[[Stanowisko / Position ]:[Stanowisko / Position ]],0))="n/a","n/a",FX339-INDEX(tab_MinKomp[Dokładność, precyzja w dzialaniu / Genauigkeit, Präzision in die Arbeit],MATCH($B339,tab_MinKomp[[Stanowisko / Position ]:[Stanowisko / Position ]],0)))</f>
        <v>1</v>
      </c>
      <c r="FY340" s="194">
        <f>IF(INDEX(tab_MinKomp[Dyspozycyjność / Verfügbarkeit],MATCH($B339,tab_MinKomp[[Stanowisko / Position ]:[Stanowisko / Position ]],0))="n/a","n/a",FY339-INDEX(tab_MinKomp[Dyspozycyjność / Verfügbarkeit],MATCH($B339,tab_MinKomp[[Stanowisko / Position ]:[Stanowisko / Position ]],0)))</f>
        <v>0</v>
      </c>
      <c r="FZ340" s="194">
        <f>IF(INDEX(tab_MinKomp[Zaangażowanie / 
Engagement],MATCH($B339,tab_MinKomp[[Stanowisko / Position ]:[Stanowisko / Position ]],0))="n/a","n/a",FZ339-INDEX(tab_MinKomp[Zaangażowanie / 
Engagement],MATCH($B339,tab_MinKomp[[Stanowisko / Position ]:[Stanowisko / Position ]],0)))</f>
        <v>1</v>
      </c>
      <c r="GA340" s="194" t="str">
        <f>IF(INDEX(tab_MinKomp[Konserwacja form guma],MATCH($B339,tab_MinKomp[[Stanowisko / Position ]:[Stanowisko / Position ]],0))="n/a","n/a",GA339-INDEX(tab_MinKomp[Konserwacja form guma],MATCH($B339,tab_MinKomp[[Stanowisko / Position ]:[Stanowisko / Position ]],0)))</f>
        <v>n/a</v>
      </c>
      <c r="GB340" s="194" t="str">
        <f>IF(INDEX(tab_MinKomp[Konserwacja form plastiki],MATCH($B339,tab_MinKomp[[Stanowisko / Position ]:[Stanowisko / Position ]],0))="n/a","n/a",GB339-INDEX(tab_MinKomp[Konserwacja form plastiki],MATCH($B339,tab_MinKomp[[Stanowisko / Position ]:[Stanowisko / Position ]],0)))</f>
        <v>n/a</v>
      </c>
      <c r="GC340" s="194">
        <f>IF(INDEX(tab_MinKomp[Elastyczność w działaniu],MATCH($B339,tab_MinKomp[[Stanowisko / Position ]:[Stanowisko / Position ]],0))="n/a","n/a",GC339-INDEX(tab_MinKomp[Elastyczność w działaniu],MATCH($B339,tab_MinKomp[[Stanowisko / Position ]:[Stanowisko / Position ]],0)))</f>
        <v>1</v>
      </c>
      <c r="GD340" s="194">
        <f>IF(INDEX(tab_MinKomp[Komunikatywność],MATCH($B339,tab_MinKomp[[Stanowisko / Position ]:[Stanowisko / Position ]],0))="n/a","n/a",GD339-INDEX(tab_MinKomp[Komunikatywność],MATCH($B339,tab_MinKomp[[Stanowisko / Position ]:[Stanowisko / Position ]],0)))</f>
        <v>2</v>
      </c>
      <c r="GE340" s="193" t="str">
        <f>IF(INDEX(tab_MinKomp[Motywowanie i budowanie zaangażowania zespołu],MATCH($B339,tab_MinKomp[[Stanowisko / Position ]:[Stanowisko / Position ]],0))="n/a","n/a",GE339-INDEX(tab_MinKomp[Motywowanie i budowanie zaangażowania zespołu],MATCH($B339,tab_MinKomp[[Stanowisko / Position ]:[Stanowisko / Position ]],0)))</f>
        <v>n/a</v>
      </c>
      <c r="GF340" s="186" t="s">
        <v>248</v>
      </c>
      <c r="GG340" s="186" t="s">
        <v>248</v>
      </c>
      <c r="GH340" s="186" t="s">
        <v>248</v>
      </c>
      <c r="GI340" s="186" t="s">
        <v>248</v>
      </c>
      <c r="GJ340" s="186" t="s">
        <v>248</v>
      </c>
      <c r="GK340" s="186" t="s">
        <v>248</v>
      </c>
      <c r="GL340" s="186" t="s">
        <v>248</v>
      </c>
      <c r="GM340" s="186" t="s">
        <v>248</v>
      </c>
      <c r="GN340" s="186" t="s">
        <v>248</v>
      </c>
      <c r="GO340" s="186" t="s">
        <v>248</v>
      </c>
      <c r="GP340" s="186" t="s">
        <v>248</v>
      </c>
      <c r="GQ340" s="186" t="s">
        <v>248</v>
      </c>
      <c r="GR340" s="186" t="s">
        <v>248</v>
      </c>
      <c r="GS340" s="186" t="s">
        <v>248</v>
      </c>
      <c r="GT340" s="186" t="s">
        <v>248</v>
      </c>
      <c r="GU340" s="186" t="s">
        <v>248</v>
      </c>
      <c r="GV340" s="186" t="s">
        <v>248</v>
      </c>
      <c r="GW340" s="186" t="s">
        <v>248</v>
      </c>
      <c r="GX340" s="186" t="s">
        <v>248</v>
      </c>
      <c r="GY340" s="186" t="s">
        <v>248</v>
      </c>
      <c r="GZ340" s="261" t="s">
        <v>248</v>
      </c>
      <c r="HA340" s="261" t="s">
        <v>248</v>
      </c>
      <c r="HB340" s="191">
        <f>SUM(G340:GE340)/(HB339-(SUM(G340:GE340)))</f>
        <v>0.33333333333333331</v>
      </c>
    </row>
    <row r="341" spans="1:210" ht="24.9" customHeight="1" x14ac:dyDescent="0.3">
      <c r="A341" s="105" t="s">
        <v>317</v>
      </c>
      <c r="B341" s="105" t="s">
        <v>315</v>
      </c>
      <c r="C341" s="105" t="s">
        <v>392</v>
      </c>
      <c r="D341" s="105">
        <v>738</v>
      </c>
      <c r="E341" s="394" t="s">
        <v>557</v>
      </c>
      <c r="F341" s="185" t="s">
        <v>374</v>
      </c>
      <c r="G341" s="186">
        <v>2</v>
      </c>
      <c r="H341" s="186">
        <v>1</v>
      </c>
      <c r="I341" s="186">
        <v>2</v>
      </c>
      <c r="J341" s="186">
        <v>1</v>
      </c>
      <c r="K341" s="186">
        <v>1</v>
      </c>
      <c r="L341" s="186" t="s">
        <v>248</v>
      </c>
      <c r="M341" s="186" t="s">
        <v>248</v>
      </c>
      <c r="N341" s="186" t="s">
        <v>248</v>
      </c>
      <c r="O341" s="186">
        <v>1</v>
      </c>
      <c r="P341" s="186">
        <v>1</v>
      </c>
      <c r="Q341" s="186" t="s">
        <v>248</v>
      </c>
      <c r="R341" s="186" t="s">
        <v>248</v>
      </c>
      <c r="S341" s="186" t="s">
        <v>248</v>
      </c>
      <c r="T341" s="186" t="s">
        <v>248</v>
      </c>
      <c r="U341" s="186" t="s">
        <v>248</v>
      </c>
      <c r="V341" s="186" t="s">
        <v>248</v>
      </c>
      <c r="W341" s="186" t="s">
        <v>248</v>
      </c>
      <c r="X341" s="186" t="s">
        <v>248</v>
      </c>
      <c r="Y341" s="186" t="s">
        <v>248</v>
      </c>
      <c r="Z341" s="186" t="s">
        <v>248</v>
      </c>
      <c r="AA341" s="186" t="s">
        <v>248</v>
      </c>
      <c r="AB341" s="186" t="s">
        <v>248</v>
      </c>
      <c r="AC341" s="186" t="s">
        <v>248</v>
      </c>
      <c r="AD341" s="186" t="s">
        <v>248</v>
      </c>
      <c r="AE341" s="186" t="s">
        <v>248</v>
      </c>
      <c r="AF341" s="186" t="s">
        <v>248</v>
      </c>
      <c r="AG341" s="186" t="s">
        <v>248</v>
      </c>
      <c r="AH341" s="186" t="s">
        <v>248</v>
      </c>
      <c r="AI341" s="186" t="s">
        <v>248</v>
      </c>
      <c r="AJ341" s="186" t="s">
        <v>248</v>
      </c>
      <c r="AK341" s="186" t="s">
        <v>248</v>
      </c>
      <c r="AL341" s="186">
        <v>1</v>
      </c>
      <c r="AM341" s="186" t="s">
        <v>248</v>
      </c>
      <c r="AN341" s="186" t="s">
        <v>248</v>
      </c>
      <c r="AO341" s="186">
        <v>1</v>
      </c>
      <c r="AP341" s="186" t="s">
        <v>248</v>
      </c>
      <c r="AQ341" s="186">
        <v>1</v>
      </c>
      <c r="AR341" s="186" t="s">
        <v>248</v>
      </c>
      <c r="AS341" s="186" t="s">
        <v>248</v>
      </c>
      <c r="AT341" s="186" t="s">
        <v>248</v>
      </c>
      <c r="AU341" s="186" t="s">
        <v>248</v>
      </c>
      <c r="AV341" s="186">
        <v>2</v>
      </c>
      <c r="AW341" s="186">
        <v>1</v>
      </c>
      <c r="AX341" s="186" t="s">
        <v>248</v>
      </c>
      <c r="AY341" s="186" t="s">
        <v>248</v>
      </c>
      <c r="AZ341" s="186" t="s">
        <v>248</v>
      </c>
      <c r="BA341" s="186" t="s">
        <v>248</v>
      </c>
      <c r="BB341" s="186" t="s">
        <v>248</v>
      </c>
      <c r="BC341" s="186" t="s">
        <v>248</v>
      </c>
      <c r="BD341" s="186" t="s">
        <v>248</v>
      </c>
      <c r="BE341" s="186" t="s">
        <v>248</v>
      </c>
      <c r="BF341" s="186" t="s">
        <v>248</v>
      </c>
      <c r="BG341" s="186" t="s">
        <v>248</v>
      </c>
      <c r="BH341" s="186" t="s">
        <v>248</v>
      </c>
      <c r="BI341" s="186" t="s">
        <v>248</v>
      </c>
      <c r="BJ341" s="186" t="s">
        <v>248</v>
      </c>
      <c r="BK341" s="186" t="s">
        <v>248</v>
      </c>
      <c r="BL341" s="186" t="s">
        <v>248</v>
      </c>
      <c r="BM341" s="186" t="s">
        <v>248</v>
      </c>
      <c r="BN341" s="186" t="s">
        <v>248</v>
      </c>
      <c r="BO341" s="186" t="s">
        <v>248</v>
      </c>
      <c r="BP341" s="186">
        <v>1</v>
      </c>
      <c r="BQ341" s="186" t="s">
        <v>248</v>
      </c>
      <c r="BR341" s="186">
        <v>1</v>
      </c>
      <c r="BS341" s="186" t="s">
        <v>248</v>
      </c>
      <c r="BT341" s="186" t="s">
        <v>248</v>
      </c>
      <c r="BU341" s="186" t="s">
        <v>248</v>
      </c>
      <c r="BV341" s="186" t="s">
        <v>248</v>
      </c>
      <c r="BW341" s="186" t="s">
        <v>248</v>
      </c>
      <c r="BX341" s="186" t="s">
        <v>248</v>
      </c>
      <c r="BY341" s="186" t="s">
        <v>248</v>
      </c>
      <c r="BZ341" s="186" t="s">
        <v>248</v>
      </c>
      <c r="CA341" s="186">
        <v>1</v>
      </c>
      <c r="CB341" s="186" t="s">
        <v>248</v>
      </c>
      <c r="CC341" s="186">
        <v>2</v>
      </c>
      <c r="CD341" s="186">
        <v>2</v>
      </c>
      <c r="CE341" s="186" t="s">
        <v>248</v>
      </c>
      <c r="CF341" s="186" t="s">
        <v>248</v>
      </c>
      <c r="CG341" s="186">
        <v>1</v>
      </c>
      <c r="CH341" s="186" t="s">
        <v>248</v>
      </c>
      <c r="CI341" s="186" t="s">
        <v>248</v>
      </c>
      <c r="CJ341" s="186" t="s">
        <v>248</v>
      </c>
      <c r="CK341" s="186" t="s">
        <v>248</v>
      </c>
      <c r="CL341" s="186" t="s">
        <v>248</v>
      </c>
      <c r="CM341" s="186" t="s">
        <v>248</v>
      </c>
      <c r="CN341" s="186" t="s">
        <v>248</v>
      </c>
      <c r="CO341" s="186" t="s">
        <v>248</v>
      </c>
      <c r="CP341" s="186" t="s">
        <v>248</v>
      </c>
      <c r="CQ341" s="186" t="s">
        <v>248</v>
      </c>
      <c r="CR341" s="186" t="s">
        <v>248</v>
      </c>
      <c r="CS341" s="186" t="s">
        <v>248</v>
      </c>
      <c r="CT341" s="186" t="s">
        <v>248</v>
      </c>
      <c r="CU341" s="186" t="s">
        <v>248</v>
      </c>
      <c r="CV341" s="186" t="s">
        <v>248</v>
      </c>
      <c r="CW341" s="186">
        <v>2</v>
      </c>
      <c r="CX341" s="186" t="s">
        <v>248</v>
      </c>
      <c r="CY341" s="186" t="s">
        <v>248</v>
      </c>
      <c r="CZ341" s="186" t="s">
        <v>248</v>
      </c>
      <c r="DA341" s="186" t="s">
        <v>248</v>
      </c>
      <c r="DB341" s="186" t="s">
        <v>248</v>
      </c>
      <c r="DC341" s="186" t="s">
        <v>248</v>
      </c>
      <c r="DD341" s="186" t="s">
        <v>248</v>
      </c>
      <c r="DE341" s="186" t="s">
        <v>248</v>
      </c>
      <c r="DF341" s="186">
        <v>1</v>
      </c>
      <c r="DG341" s="186" t="s">
        <v>248</v>
      </c>
      <c r="DH341" s="186" t="s">
        <v>248</v>
      </c>
      <c r="DI341" s="186" t="s">
        <v>248</v>
      </c>
      <c r="DJ341" s="186" t="s">
        <v>248</v>
      </c>
      <c r="DK341" s="186" t="s">
        <v>248</v>
      </c>
      <c r="DL341" s="186" t="s">
        <v>248</v>
      </c>
      <c r="DM341" s="186" t="s">
        <v>248</v>
      </c>
      <c r="DN341" s="186" t="s">
        <v>248</v>
      </c>
      <c r="DO341" s="186" t="s">
        <v>248</v>
      </c>
      <c r="DP341" s="186" t="s">
        <v>248</v>
      </c>
      <c r="DQ341" s="186" t="s">
        <v>248</v>
      </c>
      <c r="DR341" s="186" t="s">
        <v>248</v>
      </c>
      <c r="DS341" s="186" t="s">
        <v>248</v>
      </c>
      <c r="DT341" s="186" t="s">
        <v>248</v>
      </c>
      <c r="DU341" s="186" t="s">
        <v>248</v>
      </c>
      <c r="DV341" s="186" t="s">
        <v>248</v>
      </c>
      <c r="DW341" s="186" t="s">
        <v>248</v>
      </c>
      <c r="DX341" s="186" t="s">
        <v>248</v>
      </c>
      <c r="DY341" s="186" t="s">
        <v>248</v>
      </c>
      <c r="DZ341" s="186" t="s">
        <v>248</v>
      </c>
      <c r="EA341" s="186" t="s">
        <v>248</v>
      </c>
      <c r="EB341" s="186" t="s">
        <v>248</v>
      </c>
      <c r="EC341" s="186" t="s">
        <v>248</v>
      </c>
      <c r="ED341" s="186" t="s">
        <v>248</v>
      </c>
      <c r="EE341" s="186" t="s">
        <v>248</v>
      </c>
      <c r="EF341" s="186" t="s">
        <v>248</v>
      </c>
      <c r="EG341" s="186" t="s">
        <v>248</v>
      </c>
      <c r="EH341" s="186" t="s">
        <v>248</v>
      </c>
      <c r="EI341" s="186" t="s">
        <v>248</v>
      </c>
      <c r="EJ341" s="186" t="s">
        <v>248</v>
      </c>
      <c r="EK341" s="186" t="s">
        <v>248</v>
      </c>
      <c r="EL341" s="184" t="s">
        <v>248</v>
      </c>
      <c r="EM341" s="184" t="s">
        <v>248</v>
      </c>
      <c r="EN341" s="184" t="s">
        <v>248</v>
      </c>
      <c r="EO341" s="186" t="s">
        <v>248</v>
      </c>
      <c r="EP341" s="186" t="s">
        <v>248</v>
      </c>
      <c r="EQ341" s="186" t="s">
        <v>248</v>
      </c>
      <c r="ER341" s="186" t="s">
        <v>248</v>
      </c>
      <c r="ES341" s="186" t="s">
        <v>248</v>
      </c>
      <c r="ET341" s="186" t="s">
        <v>248</v>
      </c>
      <c r="EU341" s="186" t="s">
        <v>248</v>
      </c>
      <c r="EV341" s="186" t="s">
        <v>248</v>
      </c>
      <c r="EW341" s="186" t="s">
        <v>248</v>
      </c>
      <c r="EX341" s="186" t="s">
        <v>248</v>
      </c>
      <c r="EY341" s="186" t="s">
        <v>248</v>
      </c>
      <c r="EZ341" s="186" t="s">
        <v>248</v>
      </c>
      <c r="FA341" s="186" t="s">
        <v>248</v>
      </c>
      <c r="FB341" s="186" t="s">
        <v>248</v>
      </c>
      <c r="FC341" s="186" t="s">
        <v>248</v>
      </c>
      <c r="FD341" s="186" t="s">
        <v>248</v>
      </c>
      <c r="FE341" s="186" t="s">
        <v>248</v>
      </c>
      <c r="FF341" s="186" t="s">
        <v>248</v>
      </c>
      <c r="FG341" s="186" t="s">
        <v>248</v>
      </c>
      <c r="FH341" s="186" t="s">
        <v>248</v>
      </c>
      <c r="FI341" s="186" t="s">
        <v>248</v>
      </c>
      <c r="FJ341" s="186" t="s">
        <v>248</v>
      </c>
      <c r="FK341" s="186" t="s">
        <v>248</v>
      </c>
      <c r="FL341" s="186" t="s">
        <v>248</v>
      </c>
      <c r="FM341" s="186" t="s">
        <v>248</v>
      </c>
      <c r="FN341" s="186"/>
      <c r="FO341" s="186"/>
      <c r="FP341" s="186"/>
      <c r="FQ341" s="187" t="s">
        <v>248</v>
      </c>
      <c r="FR341" s="187" t="s">
        <v>248</v>
      </c>
      <c r="FS341" s="186">
        <v>2</v>
      </c>
      <c r="FT341" s="186">
        <v>2</v>
      </c>
      <c r="FU341" s="186">
        <v>1</v>
      </c>
      <c r="FV341" s="186">
        <v>1</v>
      </c>
      <c r="FW341" s="186">
        <v>1</v>
      </c>
      <c r="FX341" s="186">
        <v>2</v>
      </c>
      <c r="FY341" s="186">
        <v>2</v>
      </c>
      <c r="FZ341" s="186">
        <v>2</v>
      </c>
      <c r="GA341" s="186" t="s">
        <v>248</v>
      </c>
      <c r="GB341" s="186" t="s">
        <v>248</v>
      </c>
      <c r="GC341" s="186">
        <v>2</v>
      </c>
      <c r="GD341" s="186">
        <v>1</v>
      </c>
      <c r="GE341" s="186" t="s">
        <v>248</v>
      </c>
      <c r="GF341" s="186" t="s">
        <v>248</v>
      </c>
      <c r="GG341" s="186" t="s">
        <v>248</v>
      </c>
      <c r="GH341" s="186" t="s">
        <v>248</v>
      </c>
      <c r="GI341" s="186" t="s">
        <v>248</v>
      </c>
      <c r="GJ341" s="186" t="s">
        <v>248</v>
      </c>
      <c r="GK341" s="186" t="s">
        <v>248</v>
      </c>
      <c r="GL341" s="186" t="s">
        <v>248</v>
      </c>
      <c r="GM341" s="186" t="s">
        <v>248</v>
      </c>
      <c r="GN341" s="186" t="s">
        <v>248</v>
      </c>
      <c r="GO341" s="186" t="s">
        <v>248</v>
      </c>
      <c r="GP341" s="186" t="s">
        <v>248</v>
      </c>
      <c r="GQ341" s="186" t="s">
        <v>248</v>
      </c>
      <c r="GR341" s="186" t="s">
        <v>248</v>
      </c>
      <c r="GS341" s="186" t="s">
        <v>248</v>
      </c>
      <c r="GT341" s="186" t="s">
        <v>248</v>
      </c>
      <c r="GU341" s="186" t="s">
        <v>248</v>
      </c>
      <c r="GV341" s="186" t="s">
        <v>248</v>
      </c>
      <c r="GW341" s="186" t="s">
        <v>248</v>
      </c>
      <c r="GX341" s="186" t="s">
        <v>248</v>
      </c>
      <c r="GY341" s="186" t="s">
        <v>248</v>
      </c>
      <c r="GZ341" s="261" t="s">
        <v>248</v>
      </c>
      <c r="HA341" s="261" t="s">
        <v>248</v>
      </c>
      <c r="HB341" s="188">
        <f t="shared" ref="HB341" si="257">SUM(G341:GE341)</f>
        <v>42</v>
      </c>
    </row>
    <row r="342" spans="1:210" ht="24.9" customHeight="1" thickBot="1" x14ac:dyDescent="0.35">
      <c r="A342" s="108" t="str">
        <f t="shared" ref="A342:A346" si="258">A341</f>
        <v>Prod.-Q-2</v>
      </c>
      <c r="B342" s="108" t="str">
        <f t="shared" ref="B342:B346" si="259">B341</f>
        <v>Pracownik Produkcji</v>
      </c>
      <c r="C342" s="108" t="str">
        <f t="shared" ref="C342:C346" si="260">C341</f>
        <v>AZ</v>
      </c>
      <c r="D342" s="108">
        <f t="shared" ref="D342:D346" si="261">D341</f>
        <v>738</v>
      </c>
      <c r="E342" s="395"/>
      <c r="F342" s="189" t="s">
        <v>375</v>
      </c>
      <c r="G342" s="192">
        <f>IF(INDEX(tab_MinKomp[Przepisy BHP / BHP Vorschriften],MATCH($B341,tab_MinKomp[[Stanowisko / Position ]:[Stanowisko / Position ]],0))="n/a","n/a",G341-INDEX(tab_MinKomp[Przepisy BHP / BHP Vorschriften],MATCH($B341,tab_MinKomp[[Stanowisko / Position ]:[Stanowisko / Position ]],0)))</f>
        <v>0</v>
      </c>
      <c r="H342" s="193">
        <f>IF(INDEX(tab_MinKomp[Przepisy PPOŻ / Brandschutzbestimmungen],MATCH($B341,tab_MinKomp[[Stanowisko / Position ]:[Stanowisko / Position ]],0))="n/a","n/a",H341-INDEX(tab_MinKomp[Przepisy PPOŻ / Brandschutzbestimmungen],MATCH($B341,tab_MinKomp[[Stanowisko / Position ]:[Stanowisko / Position ]],0)))</f>
        <v>0</v>
      </c>
      <c r="I342" s="193">
        <f>IF(INDEX(tab_MinKomp[Ryzyko zawodowe na stanowiskach pracyv/ Berufliche Risiken an Arbeitsstellen],MATCH($B341,tab_MinKomp[[Stanowisko / Position ]:[Stanowisko / Position ]],0))="n/a","n/a",I341-INDEX(tab_MinKomp[Ryzyko zawodowe na stanowiskach pracyv/ Berufliche Risiken an Arbeitsstellen],MATCH($B341,tab_MinKomp[[Stanowisko / Position ]:[Stanowisko / Position ]],0)))</f>
        <v>0</v>
      </c>
      <c r="J342" s="193">
        <f>IF(INDEX(tab_MinKomp[Gospodarka substancjami niebezpiecznymi / Gefahrstoffmanagement],MATCH($B341,tab_MinKomp[[Stanowisko / Position ]:[Stanowisko / Position ]],0))="n/a","n/a",J341-INDEX(tab_MinKomp[Gospodarka substancjami niebezpiecznymi / Gefahrstoffmanagement],MATCH($B341,tab_MinKomp[[Stanowisko / Position ]:[Stanowisko / Position ]],0)))</f>
        <v>0</v>
      </c>
      <c r="K342" s="193">
        <f>IF(INDEX(tab_MinKomp[Gospodarka odpadami / Abfallwirtschaft],MATCH($B341,tab_MinKomp[[Stanowisko / Position ]:[Stanowisko / Position ]],0))="n/a","n/a",K341-INDEX(tab_MinKomp[Gospodarka odpadami / Abfallwirtschaft],MATCH($B341,tab_MinKomp[[Stanowisko / Position ]:[Stanowisko / Position ]],0)))</f>
        <v>0</v>
      </c>
      <c r="L342" s="194" t="str">
        <f>IF(INDEX(tab_MinKomp[Przepisy kodeksu pracy / Bestimmungen des Arbeitsgesetzes],MATCH($B341,tab_MinKomp[[Stanowisko / Position ]:[Stanowisko / Position ]],0))="n/a","n/a",L341-INDEX(tab_MinKomp[Przepisy kodeksu pracy / Bestimmungen des Arbeitsgesetzes],MATCH($B341,tab_MinKomp[[Stanowisko / Position ]:[Stanowisko / Position ]],0)))</f>
        <v>n/a</v>
      </c>
      <c r="M342" s="195" t="str">
        <f>IF(INDEX(tab_MinKomp[Przepisy o ub.społ. ZUS  / Sozialversicherungsvorschriften],MATCH($B341,tab_MinKomp[[Stanowisko / Position ]:[Stanowisko / Position ]],0))="n/a","n/a",M341-INDEX(tab_MinKomp[Przepisy o ub.społ. ZUS  / Sozialversicherungsvorschriften],MATCH($B341,tab_MinKomp[[Stanowisko / Position ]:[Stanowisko / Position ]],0)))</f>
        <v>n/a</v>
      </c>
      <c r="N342" s="194" t="str">
        <f>IF(INDEX(tab_MinKomp[PRZEPISY O PDOF /persönlich Einkommensteuergesetz ],MATCH($B341,tab_MinKomp[[Stanowisko / Position ]:[Stanowisko / Position ]],0))="n/a","n/a",N341-INDEX(tab_MinKomp[PRZEPISY O PDOF /persönlich Einkommensteuergesetz ],MATCH($B341,tab_MinKomp[[Stanowisko / Position ]:[Stanowisko / Position ]],0)))</f>
        <v>n/a</v>
      </c>
      <c r="O342" s="194">
        <f>IF(INDEX(tab_MinKomp[Regulamin pracy / Arbeitsordnung],MATCH($B341,tab_MinKomp[[Stanowisko / Position ]:[Stanowisko / Position ]],0))="n/a","n/a",O341-INDEX(tab_MinKomp[Regulamin pracy / Arbeitsordnung],MATCH($B341,tab_MinKomp[[Stanowisko / Position ]:[Stanowisko / Position ]],0)))</f>
        <v>0</v>
      </c>
      <c r="P342" s="194">
        <f>IF(INDEX(tab_MinKomp[Regulamin wynagradzania / Vergütungsordnung],MATCH($B341,tab_MinKomp[[Stanowisko / Position ]:[Stanowisko / Position ]],0))="n/a","n/a",P341-INDEX(tab_MinKomp[Regulamin wynagradzania / Vergütungsordnung],MATCH($B341,tab_MinKomp[[Stanowisko / Position ]:[Stanowisko / Position ]],0)))</f>
        <v>0</v>
      </c>
      <c r="Q342" s="194" t="str">
        <f>IF(INDEX(tab_MinKomp[System R2PŁATNIK PRO: Płace / Lohnabrechnung],MATCH($B341,tab_MinKomp[[Stanowisko / Position ]:[Stanowisko / Position ]],0))="n/a","n/a",Q341-INDEX(tab_MinKomp[System R2PŁATNIK PRO: Płace / Lohnabrechnung],MATCH($B341,tab_MinKomp[[Stanowisko / Position ]:[Stanowisko / Position ]],0)))</f>
        <v>n/a</v>
      </c>
      <c r="R342" s="194" t="str">
        <f>IF(INDEX(tab_MinKomp[SystemR2PŁATNIK PRO: KADRY / Personaldaten],MATCH($B341,tab_MinKomp[[Stanowisko / Position ]:[Stanowisko / Position ]],0))="n/a","n/a",R341-INDEX(tab_MinKomp[SystemR2PŁATNIK PRO: KADRY / Personaldaten],MATCH($B341,tab_MinKomp[[Stanowisko / Position ]:[Stanowisko / Position ]],0)))</f>
        <v>n/a</v>
      </c>
      <c r="S342" s="194" t="str">
        <f>IF(INDEX(tab_MinKomp[SYSTEM R2PŁATNIK PRO: zarządzanie pracownikami / Arbeitsverwaltung],MATCH($B341,tab_MinKomp[[Stanowisko / Position ]:[Stanowisko / Position ]],0))="n/a","n/a",S341-INDEX(tab_MinKomp[SYSTEM R2PŁATNIK PRO: zarządzanie pracownikami / Arbeitsverwaltung],MATCH($B341,tab_MinKomp[[Stanowisko / Position ]:[Stanowisko / Position ]],0)))</f>
        <v>n/a</v>
      </c>
      <c r="T342" s="194" t="str">
        <f>IF(INDEX(tab_MinKomp[Doradztwo, wsparcie personalne / Personalberatung und Unterstützung],MATCH($B341,tab_MinKomp[[Stanowisko / Position ]:[Stanowisko / Position ]],0))="n/a","n/a",T341-INDEX(tab_MinKomp[Doradztwo, wsparcie personalne / Personalberatung und Unterstützung],MATCH($B341,tab_MinKomp[[Stanowisko / Position ]:[Stanowisko / Position ]],0)))</f>
        <v>n/a</v>
      </c>
      <c r="U342" s="194" t="str">
        <f>IF(INDEX(tab_MinKomp[Przepisy o podatku VAT / MwSt.- Gesetz],MATCH($B341,tab_MinKomp[[Stanowisko / Position ]:[Stanowisko / Position ]],0))="n/a","n/a",U341-INDEX(tab_MinKomp[Przepisy o podatku VAT / MwSt.- Gesetz],MATCH($B341,tab_MinKomp[[Stanowisko / Position ]:[Stanowisko / Position ]],0)))</f>
        <v>n/a</v>
      </c>
      <c r="V342" s="194" t="str">
        <f>IF(INDEX(tab_MinKomp[PrzepisyPDOP / geschäftlich Einkommensteuergesetz],MATCH($B341,tab_MinKomp[[Stanowisko / Position ]:[Stanowisko / Position ]],0))="n/a","n/a",V341-INDEX(tab_MinKomp[PrzepisyPDOP / geschäftlich Einkommensteuergesetz],MATCH($B341,tab_MinKomp[[Stanowisko / Position ]:[Stanowisko / Position ]],0)))</f>
        <v>n/a</v>
      </c>
      <c r="W342" s="194" t="str">
        <f>IF(INDEX(tab_MinKomp[System BAAN / FINANSE (FIBU)],MATCH($B341,tab_MinKomp[[Stanowisko / Position ]:[Stanowisko / Position ]],0))="n/a","n/a",W341-INDEX(tab_MinKomp[System BAAN / FINANSE (FIBU)],MATCH($B341,tab_MinKomp[[Stanowisko / Position ]:[Stanowisko / Position ]],0)))</f>
        <v>n/a</v>
      </c>
      <c r="X342" s="194" t="str">
        <f>IF(INDEX(tab_MinKomp[Systemy pomocnicze / Hilfssysteme(STOCKPROGRAM, KALK2000 etc.)],MATCH($B341,tab_MinKomp[[Stanowisko / Position ]:[Stanowisko / Position ]],0))="n/a","n/a",X341-INDEX(tab_MinKomp[Systemy pomocnicze / Hilfssysteme(STOCKPROGRAM, KALK2000 etc.)],MATCH($B341,tab_MinKomp[[Stanowisko / Position ]:[Stanowisko / Position ]],0)))</f>
        <v>n/a</v>
      </c>
      <c r="Y342" s="194" t="str">
        <f>IF(INDEX(tab_MinKomp[Polityka rachunkowości / Buchführungspolitik],MATCH($B341,tab_MinKomp[[Stanowisko / Position ]:[Stanowisko / Position ]],0))="n/a","n/a",Y341-INDEX(tab_MinKomp[Polityka rachunkowości / Buchführungspolitik],MATCH($B341,tab_MinKomp[[Stanowisko / Position ]:[Stanowisko / Position ]],0)))</f>
        <v>n/a</v>
      </c>
      <c r="Z342" s="194" t="str">
        <f>IF(INDEX(tab_MinKomp[Ustawa o rachunkowości / Rechnungslegungsgesetz],MATCH($B341,tab_MinKomp[[Stanowisko / Position ]:[Stanowisko / Position ]],0))="n/a","n/a",Z341-INDEX(tab_MinKomp[Ustawa o rachunkowości / Rechnungslegungsgesetz],MATCH($B341,tab_MinKomp[[Stanowisko / Position ]:[Stanowisko / Position ]],0)))</f>
        <v>n/a</v>
      </c>
      <c r="AA342" s="194" t="str">
        <f>IF(INDEX(tab_MinKomp[WORKFLOW - TS-100],MATCH($B341,tab_MinKomp[[Stanowisko / Position ]:[Stanowisko / Position ]],0))="n/a","n/a",AA341-INDEX(tab_MinKomp[WORKFLOW - TS-100],MATCH($B341,tab_MinKomp[[Stanowisko / Position ]:[Stanowisko / Position ]],0)))</f>
        <v>n/a</v>
      </c>
      <c r="AB342" s="194" t="str">
        <f>IF(INDEX(tab_MinKomp[WORKFLOW - SFMS],MATCH($B341,tab_MinKomp[[Stanowisko / Position ]:[Stanowisko / Position ]],0))="n/a","n/a",AB341-INDEX(tab_MinKomp[WORKFLOW - SFMS],MATCH($B341,tab_MinKomp[[Stanowisko / Position ]:[Stanowisko / Position ]],0)))</f>
        <v>n/a</v>
      </c>
      <c r="AC342" s="194" t="str">
        <f>IF(INDEX(tab_MinKomp[System ISO 9001:2015],MATCH($B341,tab_MinKomp[[Stanowisko / Position ]:[Stanowisko / Position ]],0))="n/a","n/a",AC341-INDEX(tab_MinKomp[System ISO 9001:2015],MATCH($B341,tab_MinKomp[[Stanowisko / Position ]:[Stanowisko / Position ]],0)))</f>
        <v>n/a</v>
      </c>
      <c r="AD342" s="194" t="str">
        <f>IF(INDEX(tab_MinKomp[System ISO 9001:2015],MATCH($B341,tab_MinKomp[[Stanowisko / Position ]:[Stanowisko / Position ]],0))="n/a","n/a",AD341-INDEX(tab_MinKomp[System ISO 9001:2015],MATCH($B341,tab_MinKomp[[Stanowisko / Position ]:[Stanowisko / Position ]],0)))</f>
        <v>n/a</v>
      </c>
      <c r="AE342" s="194" t="str">
        <f>IF(INDEX(tab_MinKomp[System ISO 9001:2015],MATCH($B341,tab_MinKomp[[Stanowisko / Position ]:[Stanowisko / Position ]],0))="n/a","n/a",AE341-INDEX(tab_MinKomp[System ISO 9001:2015],MATCH($B341,tab_MinKomp[[Stanowisko / Position ]:[Stanowisko / Position ]],0)))</f>
        <v>n/a</v>
      </c>
      <c r="AF342" s="194" t="str">
        <f>IF(INDEX(tab_MinKomp[System ISO 9001:2015],MATCH($B341,tab_MinKomp[[Stanowisko / Position ]:[Stanowisko / Position ]],0))="n/a","n/a",AF341-INDEX(tab_MinKomp[System ISO 9001:2015],MATCH($B341,tab_MinKomp[[Stanowisko / Position ]:[Stanowisko / Position ]],0)))</f>
        <v>n/a</v>
      </c>
      <c r="AG342" s="194" t="str">
        <f>IF(INDEX(tab_MinKomp[Wymagania VDA 6.3 Process / Forderungen],MATCH($B341,tab_MinKomp[[Stanowisko / Position ]:[Stanowisko / Position ]],0))="n/a","n/a",AG341-INDEX(tab_MinKomp[Wymagania VDA 6.3 Process / Forderungen],MATCH($B341,tab_MinKomp[[Stanowisko / Position ]:[Stanowisko / Position ]],0)))</f>
        <v>n/a</v>
      </c>
      <c r="AH342" s="194" t="str">
        <f>IF(INDEX(tab_MinKomp[Wymagania VDA 6.5 Product / Forderungen],MATCH($B341,tab_MinKomp[[Stanowisko / Position ]:[Stanowisko / Position ]],0))="n/a","n/a",AH341-INDEX(tab_MinKomp[Wymagania VDA 6.5 Product / Forderungen],MATCH($B341,tab_MinKomp[[Stanowisko / Position ]:[Stanowisko / Position ]],0)))</f>
        <v>n/a</v>
      </c>
      <c r="AI342" s="194" t="str">
        <f>IF(INDEX(tab_MinKomp[System ISO 9001:2015],MATCH($B341,tab_MinKomp[[Stanowisko / Position ]:[Stanowisko / Position ]],0))="n/a","n/a",AI341-INDEX(tab_MinKomp[System ISO 9001:2015],MATCH($B341,tab_MinKomp[[Stanowisko / Position ]:[Stanowisko / Position ]],0)))</f>
        <v>n/a</v>
      </c>
      <c r="AJ342" s="194" t="str">
        <f>IF(INDEX(tab_MinKomp[Auditor systemu ISO 17021:2018],MATCH($B341,tab_MinKomp[[Stanowisko / Position ]:[Stanowisko / Position ]],0))="n/a","n/a",AJ341-INDEX(tab_MinKomp[Auditor systemu ISO 17021:2018],MATCH($B341,tab_MinKomp[[Stanowisko / Position ]:[Stanowisko / Position ]],0)))</f>
        <v>n/a</v>
      </c>
      <c r="AK342" s="194" t="str">
        <f>IF(INDEX(tab_MinKomp[Pełnomocnik systemu / Systemvertreter],MATCH($B341,tab_MinKomp[[Stanowisko / Position ]:[Stanowisko / Position ]],0))="n/a","n/a",AK341-INDEX(tab_MinKomp[Pełnomocnik systemu / Systemvertreter],MATCH($B341,tab_MinKomp[[Stanowisko / Position ]:[Stanowisko / Position ]],0)))</f>
        <v>n/a</v>
      </c>
      <c r="AL342" s="194">
        <f>IF(INDEX(tab_MinKomp[Polityka Etyczna - Compliance],MATCH($B341,tab_MinKomp[[Stanowisko / Position ]:[Stanowisko / Position ]],0))="n/a","n/a",AL341-INDEX(tab_MinKomp[Polityka Etyczna - Compliance],MATCH($B341,tab_MinKomp[[Stanowisko / Position ]:[Stanowisko / Position ]],0)))</f>
        <v>0</v>
      </c>
      <c r="AM342" s="194" t="str">
        <f>IF(INDEX(tab_MinKomp[WDRAŻANIE NOWYCH PROJEKTÓW/ PROCEDURA CTM],MATCH($B341,tab_MinKomp[[Stanowisko / Position ]:[Stanowisko / Position ]],0))="n/a","n/a",AM341-INDEX(tab_MinKomp[WDRAŻANIE NOWYCH PROJEKTÓW/ PROCEDURA CTM],MATCH($B341,tab_MinKomp[[Stanowisko / Position ]:[Stanowisko / Position ]],0)))</f>
        <v>n/a</v>
      </c>
      <c r="AN342" s="194" t="str">
        <f>IF(INDEX(tab_MinKomp[KAMIENIE MILOWE MSL/PIFF],MATCH($B341,tab_MinKomp[[Stanowisko / Position ]:[Stanowisko / Position ]],0))="n/a","n/a",AN341-INDEX(tab_MinKomp[KAMIENIE MILOWE MSL/PIFF],MATCH($B341,tab_MinKomp[[Stanowisko / Position ]:[Stanowisko / Position ]],0)))</f>
        <v>n/a</v>
      </c>
      <c r="AO342" s="194">
        <f>IF(INDEX(tab_MinKomp[CP],MATCH($B341,tab_MinKomp[[Stanowisko / Position ]:[Stanowisko / Position ]],0))="n/a","n/a",AO341-INDEX(tab_MinKomp[CP],MATCH($B341,tab_MinKomp[[Stanowisko / Position ]:[Stanowisko / Position ]],0)))</f>
        <v>0</v>
      </c>
      <c r="AP342" s="194" t="str">
        <f>IF(INDEX(tab_MinKomp[FMEA],MATCH($B341,tab_MinKomp[[Stanowisko / Position ]:[Stanowisko / Position ]],0))="n/a","n/a",AP341-INDEX(tab_MinKomp[FMEA],MATCH($B341,tab_MinKomp[[Stanowisko / Position ]:[Stanowisko / Position ]],0)))</f>
        <v>n/a</v>
      </c>
      <c r="AQ342" s="194">
        <f>IF(INDEX(tab_MinKomp[FLOW CHART],MATCH($B341,tab_MinKomp[[Stanowisko / Position ]:[Stanowisko / Position ]],0))="n/a","n/a",AQ341-INDEX(tab_MinKomp[FLOW CHART],MATCH($B341,tab_MinKomp[[Stanowisko / Position ]:[Stanowisko / Position ]],0)))</f>
        <v>0</v>
      </c>
      <c r="AR342" s="194" t="str">
        <f>IF(INDEX(tab_MinKomp[APQP],MATCH($B341,tab_MinKomp[[Stanowisko / Position ]:[Stanowisko / Position ]],0))="n/a","n/a",AR341-INDEX(tab_MinKomp[APQP],MATCH($B341,tab_MinKomp[[Stanowisko / Position ]:[Stanowisko / Position ]],0)))</f>
        <v>n/a</v>
      </c>
      <c r="AS342" s="194" t="str">
        <f>IF(INDEX(tab_MinKomp[MSA],MATCH($B341,tab_MinKomp[[Stanowisko / Position ]:[Stanowisko / Position ]],0))="n/a","n/a",AS341-INDEX(tab_MinKomp[MSA],MATCH($B341,tab_MinKomp[[Stanowisko / Position ]:[Stanowisko / Position ]],0)))</f>
        <v>n/a</v>
      </c>
      <c r="AT342" s="194" t="str">
        <f>IF(INDEX(tab_MinKomp[SPC],MATCH($B341,tab_MinKomp[[Stanowisko / Position ]:[Stanowisko / Position ]],0))="n/a","n/a",AT341-INDEX(tab_MinKomp[SPC],MATCH($B341,tab_MinKomp[[Stanowisko / Position ]:[Stanowisko / Position ]],0)))</f>
        <v>n/a</v>
      </c>
      <c r="AU342" s="194" t="str">
        <f>IF(INDEX(tab_MinKomp[CSR (SPECYFICZNE WYMAGANIA KLIENTA)],MATCH($B341,tab_MinKomp[[Stanowisko / Position ]:[Stanowisko / Position ]],0))="n/a","n/a",AU341-INDEX(tab_MinKomp[CSR (SPECYFICZNE WYMAGANIA KLIENTA)],MATCH($B341,tab_MinKomp[[Stanowisko / Position ]:[Stanowisko / Position ]],0)))</f>
        <v>n/a</v>
      </c>
      <c r="AV342" s="194">
        <f>IF(INDEX(tab_MinKomp[5S],MATCH($B341,tab_MinKomp[[Stanowisko / Position ]:[Stanowisko / Position ]],0))="n/a","n/a",AV341-INDEX(tab_MinKomp[5S],MATCH($B341,tab_MinKomp[[Stanowisko / Position ]:[Stanowisko / Position ]],0)))</f>
        <v>0</v>
      </c>
      <c r="AW342" s="194">
        <f>IF(INDEX(tab_MinKomp[LEAN MANAGEMENT],MATCH($B341,tab_MinKomp[[Stanowisko / Position ]:[Stanowisko / Position ]],0))="n/a","n/a",AW341-INDEX(tab_MinKomp[LEAN MANAGEMENT],MATCH($B341,tab_MinKomp[[Stanowisko / Position ]:[Stanowisko / Position ]],0)))</f>
        <v>0</v>
      </c>
      <c r="AX342" s="194" t="str">
        <f>IF(INDEX(tab_MinKomp[5R],MATCH($B341,tab_MinKomp[[Stanowisko / Position ]:[Stanowisko / Position ]],0))="n/a","n/a",AX341-INDEX(tab_MinKomp[5R],MATCH($B341,tab_MinKomp[[Stanowisko / Position ]:[Stanowisko / Position ]],0)))</f>
        <v>n/a</v>
      </c>
      <c r="AY342" s="194" t="str">
        <f>IF(INDEX(tab_MinKomp[Six Sigma],MATCH($B341,tab_MinKomp[[Stanowisko / Position ]:[Stanowisko / Position ]],0))="n/a","n/a",AY341-INDEX(tab_MinKomp[Six Sigma],MATCH($B341,tab_MinKomp[[Stanowisko / Position ]:[Stanowisko / Position ]],0)))</f>
        <v>n/a</v>
      </c>
      <c r="AZ342" s="194" t="str">
        <f>IF(INDEX(tab_MinKomp[System BAAN / Distribution &amp; Supply Chain],MATCH($B341,tab_MinKomp[[Stanowisko / Position ]:[Stanowisko / Position ]],0))="n/a","n/a",AZ341-INDEX(tab_MinKomp[System BAAN / Distribution &amp; Supply Chain],MATCH($B341,tab_MinKomp[[Stanowisko / Position ]:[Stanowisko / Position ]],0)))</f>
        <v>n/a</v>
      </c>
      <c r="BA342" s="194" t="str">
        <f>IF(INDEX(tab_MinKomp[Gospodarka magazynowa / Lagerverwaltung],MATCH($B341,tab_MinKomp[[Stanowisko / Position ]:[Stanowisko / Position ]],0))="n/a","n/a",BA341-INDEX(tab_MinKomp[Gospodarka magazynowa / Lagerverwaltung],MATCH($B341,tab_MinKomp[[Stanowisko / Position ]:[Stanowisko / Position ]],0)))</f>
        <v>n/a</v>
      </c>
      <c r="BB342" s="194" t="str">
        <f>IF(INDEX(tab_MinKomp[Inwentaryzacja - organizacja i przebieg / Inventurprozess],MATCH($B341,tab_MinKomp[[Stanowisko / Position ]:[Stanowisko / Position ]],0))="n/a","n/a",BB341-INDEX(tab_MinKomp[Inwentaryzacja - organizacja i przebieg / Inventurprozess],MATCH($B341,tab_MinKomp[[Stanowisko / Position ]:[Stanowisko / Position ]],0)))</f>
        <v>n/a</v>
      </c>
      <c r="BC342" s="194" t="str">
        <f>IF(INDEX(tab_MinKomp[Organizacja dostaw / Versorgungsorganisation],MATCH($B341,tab_MinKomp[[Stanowisko / Position ]:[Stanowisko / Position ]],0))="n/a","n/a",BC341-INDEX(tab_MinKomp[Organizacja dostaw / Versorgungsorganisation],MATCH($B341,tab_MinKomp[[Stanowisko / Position ]:[Stanowisko / Position ]],0)))</f>
        <v>n/a</v>
      </c>
      <c r="BD342" s="194" t="str">
        <f>IF(INDEX(tab_MinKomp[Organizacja wysyłek / Organisation von Lieferungen],MATCH($B341,tab_MinKomp[[Stanowisko / Position ]:[Stanowisko / Position ]],0))="n/a","n/a",BD341-INDEX(tab_MinKomp[Organizacja wysyłek / Organisation von Lieferungen],MATCH($B341,tab_MinKomp[[Stanowisko / Position ]:[Stanowisko / Position ]],0)))</f>
        <v>n/a</v>
      </c>
      <c r="BE342" s="194" t="str">
        <f>IF(INDEX(tab_MinKomp[Analiza magazynowa - Program Polen.mdb / Inventuranalyse],MATCH($B341,tab_MinKomp[[Stanowisko / Position ]:[Stanowisko / Position ]],0))="n/a","n/a",BE341-INDEX(tab_MinKomp[Analiza magazynowa - Program Polen.mdb / Inventuranalyse],MATCH($B341,tab_MinKomp[[Stanowisko / Position ]:[Stanowisko / Position ]],0)))</f>
        <v>n/a</v>
      </c>
      <c r="BF342" s="190" t="str">
        <f>IF(INDEX(tab_MinKomp[MMOG (Materials Management Operations Guidelines)],MATCH($B341,tab_MinKomp[[Stanowisko / Position ]:[Stanowisko / Position ]],0))="n/a","n/a",BF341-INDEX(tab_MinKomp[MMOG (Materials Management Operations Guidelines)],MATCH($B341,tab_MinKomp[[Stanowisko / Position ]:[Stanowisko / Position ]],0)))</f>
        <v>n/a</v>
      </c>
      <c r="BG342" s="190" t="str">
        <f>IF(INDEX(tab_MinKomp[GPP],MATCH($B341,tab_MinKomp[[Stanowisko / Position ]:[Stanowisko / Position ]],0))="n/a","n/a",BG341-INDEX(tab_MinKomp[GPP],MATCH($B341,tab_MinKomp[[Stanowisko / Position ]:[Stanowisko / Position ]],0)))</f>
        <v>n/a</v>
      </c>
      <c r="BH342" s="190" t="str">
        <f>IF(INDEX(tab_MinKomp[AIAG (Automotive Industry Action Group)],MATCH($B341,tab_MinKomp[[Stanowisko / Position ]:[Stanowisko / Position ]],0))="n/a","n/a",BH341-INDEX(tab_MinKomp[AIAG (Automotive Industry Action Group)],MATCH($B341,tab_MinKomp[[Stanowisko / Position ]:[Stanowisko / Position ]],0)))</f>
        <v>n/a</v>
      </c>
      <c r="BI342" s="190" t="str">
        <f>IF(INDEX(tab_MinKomp[Super-G disputes],MATCH($B341,tab_MinKomp[[Stanowisko / Position ]:[Stanowisko / Position ]],0))="n/a","n/a",BI341-INDEX(tab_MinKomp[Super-G disputes],MATCH($B341,tab_MinKomp[[Stanowisko / Position ]:[Stanowisko / Position ]],0)))</f>
        <v>n/a</v>
      </c>
      <c r="BJ342" s="190" t="str">
        <f>IF(INDEX(tab_MinKomp[CMMS3/eDDL (Direct Data Link)],MATCH($B341,tab_MinKomp[[Stanowisko / Position ]:[Stanowisko / Position ]],0))="n/a","n/a",BJ341-INDEX(tab_MinKomp[CMMS3/eDDL (Direct Data Link)],MATCH($B341,tab_MinKomp[[Stanowisko / Position ]:[Stanowisko / Position ]],0)))</f>
        <v>n/a</v>
      </c>
      <c r="BK342" s="190" t="str">
        <f>IF(INDEX(tab_MinKomp[MP&amp;L (Material Planning and Logistics)],MATCH($B341,tab_MinKomp[[Stanowisko / Position ]:[Stanowisko / Position ]],0))="n/a","n/a",BK341-INDEX(tab_MinKomp[MP&amp;L (Material Planning and Logistics)],MATCH($B341,tab_MinKomp[[Stanowisko / Position ]:[Stanowisko / Position ]],0)))</f>
        <v>n/a</v>
      </c>
      <c r="BL342" s="190" t="str">
        <f>IF(INDEX(tab_MinKomp[Supplier delivery rating],MATCH($B341,tab_MinKomp[[Stanowisko / Position ]:[Stanowisko / Position ]],0))="n/a","n/a",BL341-INDEX(tab_MinKomp[Supplier delivery rating],MATCH($B341,tab_MinKomp[[Stanowisko / Position ]:[Stanowisko / Position ]],0)))</f>
        <v>n/a</v>
      </c>
      <c r="BM342" s="194" t="str">
        <f>IF(INDEX(tab_MinKomp[Obsługa maszyn KVT / KVT Maschinenbedienung],MATCH($B341,tab_MinKomp[[Stanowisko / Position ]:[Stanowisko / Position ]],0))="n/a","n/a",BM341-INDEX(tab_MinKomp[Obsługa maszyn KVT / KVT Maschinenbedienung],MATCH($B341,tab_MinKomp[[Stanowisko / Position ]:[Stanowisko / Position ]],0)))</f>
        <v>n/a</v>
      </c>
      <c r="BN342" s="194" t="str">
        <f>IF(INDEX(tab_MinKomp[Obsługa maszyn KVT / KVT Maschinenbedienung],MATCH($B341,tab_MinKomp[[Stanowisko / Position ]:[Stanowisko / Position ]],0))="n/a","n/a",BN341-INDEX(tab_MinKomp[Obsługa maszyn KVT / KVT Maschinenbedienung],MATCH($B341,tab_MinKomp[[Stanowisko / Position ]:[Stanowisko / Position ]],0)))</f>
        <v>n/a</v>
      </c>
      <c r="BO342" s="194" t="str">
        <f>IF(INDEX(tab_MinKomp[Obsługa maszyn KVT / KVT Maschinenbedienung],MATCH($B341,tab_MinKomp[[Stanowisko / Position ]:[Stanowisko / Position ]],0))="n/a","n/a",BO341-INDEX(tab_MinKomp[Obsługa maszyn KVT / KVT Maschinenbedienung],MATCH($B341,tab_MinKomp[[Stanowisko / Position ]:[Stanowisko / Position ]],0)))</f>
        <v>n/a</v>
      </c>
      <c r="BP342" s="194">
        <f>IF(INDEX(tab_MinKomp[Obsługa maszyn Novapax / Novapax Maschinenbedienung],MATCH($B341,tab_MinKomp[[Stanowisko / Position ]:[Stanowisko / Position ]],0))="n/a","n/a",BP341-INDEX(tab_MinKomp[Obsługa maszyn Novapax / Novapax Maschinenbedienung],MATCH($B341,tab_MinKomp[[Stanowisko / Position ]:[Stanowisko / Position ]],0)))</f>
        <v>-1</v>
      </c>
      <c r="BQ342" s="194" t="str">
        <f>IF(INDEX(tab_MinKomp[Obsługa maszyn Piovan / Piovan Maschinenbedienung],MATCH($B341,tab_MinKomp[[Stanowisko / Position ]:[Stanowisko / Position ]],0))="n/a","n/a",BQ341-INDEX(tab_MinKomp[Obsługa maszyn Piovan / Piovan Maschinenbedienung],MATCH($B341,tab_MinKomp[[Stanowisko / Position ]:[Stanowisko / Position ]],0)))</f>
        <v>n/a</v>
      </c>
      <c r="BR342" s="194">
        <f>IF(INDEX(tab_MinKomp[Eliminacja awarii / Beseitigung von Ausfällen],MATCH($B341,tab_MinKomp[[Stanowisko / Position ]:[Stanowisko / Position ]],0))="n/a","n/a",BR341-INDEX(tab_MinKomp[Eliminacja awarii / Beseitigung von Ausfällen],MATCH($B341,tab_MinKomp[[Stanowisko / Position ]:[Stanowisko / Position ]],0)))</f>
        <v>0</v>
      </c>
      <c r="BS342" s="194" t="str">
        <f>IF(INDEX(tab_MinKomp[Obsługa maszyn Piovan / Piovan Maschinenbedienung],MATCH($B341,tab_MinKomp[[Stanowisko / Position ]:[Stanowisko / Position ]],0))="n/a","n/a",BS341-INDEX(tab_MinKomp[Obsługa maszyn Piovan / Piovan Maschinenbedienung],MATCH($B341,tab_MinKomp[[Stanowisko / Position ]:[Stanowisko / Position ]],0)))</f>
        <v>n/a</v>
      </c>
      <c r="BT342" s="194" t="str">
        <f>IF(INDEX(tab_MinKomp[Obsługa maszyn Piovan / Piovan Maschinenbedienung],MATCH($B341,tab_MinKomp[[Stanowisko / Position ]:[Stanowisko / Position ]],0))="n/a","n/a",BT341-INDEX(tab_MinKomp[Obsługa maszyn Piovan / Piovan Maschinenbedienung],MATCH($B341,tab_MinKomp[[Stanowisko / Position ]:[Stanowisko / Position ]],0)))</f>
        <v>n/a</v>
      </c>
      <c r="BU342" s="194" t="str">
        <f>IF(INDEX(tab_MinKomp[Obsługa maszyn Piovan / Piovan Maschinenbedienung],MATCH($B341,tab_MinKomp[[Stanowisko / Position ]:[Stanowisko / Position ]],0))="n/a","n/a",BU341-INDEX(tab_MinKomp[Obsługa maszyn Piovan / Piovan Maschinenbedienung],MATCH($B341,tab_MinKomp[[Stanowisko / Position ]:[Stanowisko / Position ]],0)))</f>
        <v>n/a</v>
      </c>
      <c r="BV342" s="194" t="str">
        <f>IF(INDEX(tab_MinKomp[Obsługa maszyn Piovan / Piovan Maschinenbedienung],MATCH($B341,tab_MinKomp[[Stanowisko / Position ]:[Stanowisko / Position ]],0))="n/a","n/a",BV341-INDEX(tab_MinKomp[Obsługa maszyn Piovan / Piovan Maschinenbedienung],MATCH($B341,tab_MinKomp[[Stanowisko / Position ]:[Stanowisko / Position ]],0)))</f>
        <v>n/a</v>
      </c>
      <c r="BW342" s="194" t="str">
        <f>IF(INDEX(tab_MinKomp[Obsługa maszyn Piovan / Piovan Maschinenbedienung],MATCH($B341,tab_MinKomp[[Stanowisko / Position ]:[Stanowisko / Position ]],0))="n/a","n/a",BW341-INDEX(tab_MinKomp[Obsługa maszyn Piovan / Piovan Maschinenbedienung],MATCH($B341,tab_MinKomp[[Stanowisko / Position ]:[Stanowisko / Position ]],0)))</f>
        <v>n/a</v>
      </c>
      <c r="BX342" s="194" t="str">
        <f>IF(INDEX(tab_MinKomp[Obsługa maszyn Piovan / Piovan Maschinenbedienung],MATCH($B341,tab_MinKomp[[Stanowisko / Position ]:[Stanowisko / Position ]],0))="n/a","n/a",BX341-INDEX(tab_MinKomp[Obsługa maszyn Piovan / Piovan Maschinenbedienung],MATCH($B341,tab_MinKomp[[Stanowisko / Position ]:[Stanowisko / Position ]],0)))</f>
        <v>n/a</v>
      </c>
      <c r="BY342" s="194" t="str">
        <f>IF(INDEX(tab_MinKomp[Obsługa maszyn Engel / Engel Maschinenbedienung],MATCH($B341,tab_MinKomp[[Stanowisko / Position ]:[Stanowisko / Position ]],0))="n/a","n/a",BY341-INDEX(tab_MinKomp[Obsługa maszyn Engel / Engel Maschinenbedienung],MATCH($B341,tab_MinKomp[[Stanowisko / Position ]:[Stanowisko / Position ]],0)))</f>
        <v>n/a</v>
      </c>
      <c r="BZ342" s="194" t="str">
        <f>IF(INDEX(tab_MinKomp[Obsługa maszyn Engel / Engel Maschinenbedienung],MATCH($B341,tab_MinKomp[[Stanowisko / Position ]:[Stanowisko / Position ]],0))="n/a","n/a",BZ341-INDEX(tab_MinKomp[Obsługa maszyn Engel / Engel Maschinenbedienung],MATCH($B341,tab_MinKomp[[Stanowisko / Position ]:[Stanowisko / Position ]],0)))</f>
        <v>n/a</v>
      </c>
      <c r="CA342" s="194">
        <f>IF(INDEX(tab_MinKomp[Eliminacja awarii / Beseitigung von Ausfällen],MATCH($B341,tab_MinKomp[[Stanowisko / Position ]:[Stanowisko / Position ]],0))="n/a","n/a",CA341-INDEX(tab_MinKomp[Eliminacja awarii / Beseitigung von Ausfällen],MATCH($B341,tab_MinKomp[[Stanowisko / Position ]:[Stanowisko / Position ]],0)))</f>
        <v>0</v>
      </c>
      <c r="CB342" s="194" t="str">
        <f>IF(INDEX(tab_MinKomp[Obsługa maszyn ASL / ASL Maschinenbedienung],MATCH($B341,tab_MinKomp[[Stanowisko / Position ]:[Stanowisko / Position ]],0))="n/a","n/a",CB341-INDEX(tab_MinKomp[Obsługa maszyn ASL / ASL Maschinenbedienung],MATCH($B341,tab_MinKomp[[Stanowisko / Position ]:[Stanowisko / Position ]],0)))</f>
        <v>n/a</v>
      </c>
      <c r="CC342" s="194">
        <f>IF(INDEX(tab_MinKomp[Obsługa maszyn Novapax / Novapax Maschinenbedienung],MATCH($B341,tab_MinKomp[[Stanowisko / Position ]:[Stanowisko / Position ]],0))="n/a","n/a",CC341-INDEX(tab_MinKomp[Obsługa maszyn Novapax / Novapax Maschinenbedienung],MATCH($B341,tab_MinKomp[[Stanowisko / Position ]:[Stanowisko / Position ]],0)))</f>
        <v>0</v>
      </c>
      <c r="CD342" s="194">
        <f>IF(INDEX(tab_MinKomp[Obsługa maszyn Novapax / Novapax Maschinenbedienung],MATCH($B341,tab_MinKomp[[Stanowisko / Position ]:[Stanowisko / Position ]],0))="n/a","n/a",CD341-INDEX(tab_MinKomp[Obsługa maszyn Novapax / Novapax Maschinenbedienung],MATCH($B341,tab_MinKomp[[Stanowisko / Position ]:[Stanowisko / Position ]],0)))</f>
        <v>0</v>
      </c>
      <c r="CE342" s="194" t="str">
        <f>IF(INDEX(tab_MinKomp[Obsługa maszyn Piovan / Piovan Maschinenbedienung],MATCH($B341,tab_MinKomp[[Stanowisko / Position ]:[Stanowisko / Position ]],0))="n/a","n/a",CE341-INDEX(tab_MinKomp[Obsługa maszyn Piovan / Piovan Maschinenbedienung],MATCH($B341,tab_MinKomp[[Stanowisko / Position ]:[Stanowisko / Position ]],0)))</f>
        <v>n/a</v>
      </c>
      <c r="CF342" s="194" t="str">
        <f>IF(INDEX(tab_MinKomp[Obsługa maszyn Piovan / Piovan Maschinenbedienung],MATCH($B341,tab_MinKomp[[Stanowisko / Position ]:[Stanowisko / Position ]],0))="n/a","n/a",CF341-INDEX(tab_MinKomp[Obsługa maszyn Piovan / Piovan Maschinenbedienung],MATCH($B341,tab_MinKomp[[Stanowisko / Position ]:[Stanowisko / Position ]],0)))</f>
        <v>n/a</v>
      </c>
      <c r="CG342" s="194">
        <f>IF(INDEX(tab_MinKomp[Eliminacja awarii / Beseitigung von Ausfällen],MATCH($B341,tab_MinKomp[[Stanowisko / Position ]:[Stanowisko / Position ]],0))="n/a","n/a",CG341-INDEX(tab_MinKomp[Eliminacja awarii / Beseitigung von Ausfällen],MATCH($B341,tab_MinKomp[[Stanowisko / Position ]:[Stanowisko / Position ]],0)))</f>
        <v>0</v>
      </c>
      <c r="CH342" s="194" t="str">
        <f>IF(INDEX(tab_MinKomp[Wymagania VDA 6.5 Product / Forderungen],MATCH($B341,tab_MinKomp[[Stanowisko / Position ]:[Stanowisko / Position ]],0))="n/a","n/a",CH341-INDEX(tab_MinKomp[Wymagania VDA 6.5 Product / Forderungen],MATCH($B341,tab_MinKomp[[Stanowisko / Position ]:[Stanowisko / Position ]],0)))</f>
        <v>n/a</v>
      </c>
      <c r="CI342" s="194" t="str">
        <f>IF(INDEX(tab_MinKomp[Wymagania VDA 6.5 Product / Forderungen],MATCH($B341,tab_MinKomp[[Stanowisko / Position ]:[Stanowisko / Position ]],0))="n/a","n/a",CI341-INDEX(tab_MinKomp[Wymagania VDA 6.5 Product / Forderungen],MATCH($B341,tab_MinKomp[[Stanowisko / Position ]:[Stanowisko / Position ]],0)))</f>
        <v>n/a</v>
      </c>
      <c r="CJ342" s="194" t="str">
        <f>IF(INDEX(tab_MinKomp[Wymagania VDA 6.5 Product / Forderungen],MATCH($B341,tab_MinKomp[[Stanowisko / Position ]:[Stanowisko / Position ]],0))="n/a","n/a",CJ341-INDEX(tab_MinKomp[Wymagania VDA 6.5 Product / Forderungen],MATCH($B341,tab_MinKomp[[Stanowisko / Position ]:[Stanowisko / Position ]],0)))</f>
        <v>n/a</v>
      </c>
      <c r="CK342" s="194" t="str">
        <f>IF(INDEX(tab_MinKomp[Wymagania VDA 6.5 Product / Forderungen],MATCH($B341,tab_MinKomp[[Stanowisko / Position ]:[Stanowisko / Position ]],0))="n/a","n/a",CK341-INDEX(tab_MinKomp[Wymagania VDA 6.5 Product / Forderungen],MATCH($B341,tab_MinKomp[[Stanowisko / Position ]:[Stanowisko / Position ]],0)))</f>
        <v>n/a</v>
      </c>
      <c r="CL342" s="194" t="str">
        <f>IF(INDEX(tab_MinKomp[Wymagania VDA 6.5 Product / Forderungen],MATCH($B341,tab_MinKomp[[Stanowisko / Position ]:[Stanowisko / Position ]],0))="n/a","n/a",CL341-INDEX(tab_MinKomp[Wymagania VDA 6.5 Product / Forderungen],MATCH($B341,tab_MinKomp[[Stanowisko / Position ]:[Stanowisko / Position ]],0)))</f>
        <v>n/a</v>
      </c>
      <c r="CM342" s="194" t="str">
        <f>IF(INDEX(tab_MinKomp[Informatyka ogólna (techniczne i systemowe) / Allgemeine IT (Technik und System)],MATCH($B341,tab_MinKomp[[Stanowisko / Position ]:[Stanowisko / Position ]],0))="n/a","n/a",CM341-INDEX(tab_MinKomp[Informatyka ogólna (techniczne i systemowe) / Allgemeine IT (Technik und System)],MATCH($B341,tab_MinKomp[[Stanowisko / Position ]:[Stanowisko / Position ]],0)))</f>
        <v>n/a</v>
      </c>
      <c r="CN342" s="194" t="str">
        <f>IF(INDEX(tab_MinKomp[Sieci komputerowe / Computernetzwerke],MATCH($B341,tab_MinKomp[[Stanowisko / Position ]:[Stanowisko / Position ]],0))="n/a","n/a",CN341-INDEX(tab_MinKomp[Sieci komputerowe / Computernetzwerke],MATCH($B341,tab_MinKomp[[Stanowisko / Position ]:[Stanowisko / Position ]],0)))</f>
        <v>n/a</v>
      </c>
      <c r="CO342" s="194" t="str">
        <f>IF(INDEX(tab_MinKomp[Hardware (komputery PC, drukarki biurowe i etykietowe, telefonia stacjonarna i mobilna) (PC, Drucker, Telefpne, Handys)],MATCH($B341,tab_MinKomp[[Stanowisko / Position ]:[Stanowisko / Position ]],0))="n/a","n/a",CO341-INDEX(tab_MinKomp[Hardware (komputery PC, drukarki biurowe i etykietowe, telefonia stacjonarna i mobilna) (PC, Drucker, Telefpne, Handys)],MATCH($B341,tab_MinKomp[[Stanowisko / Position ]:[Stanowisko / Position ]],0)))</f>
        <v>n/a</v>
      </c>
      <c r="CP342" s="194" t="str">
        <f>IF(INDEX(tab_MinKomp[Software &amp; Systems (MS Office, MS Remote Desktop)],MATCH($B341,tab_MinKomp[[Stanowisko / Position ]:[Stanowisko / Position ]],0))="n/a","n/a",CP341-INDEX(tab_MinKomp[Software &amp; Systems (MS Office, MS Remote Desktop)],MATCH($B341,tab_MinKomp[[Stanowisko / Position ]:[Stanowisko / Position ]],0)))</f>
        <v>n/a</v>
      </c>
      <c r="CQ342" s="194" t="str">
        <f>IF(INDEX(tab_MinKomp[Programowanie obiektowe (PHP) / Objektprogrammierung],MATCH($B341,tab_MinKomp[[Stanowisko / Position ]:[Stanowisko / Position ]],0))="n/a","n/a",CQ341-INDEX(tab_MinKomp[Programowanie obiektowe (PHP) / Objektprogrammierung],MATCH($B341,tab_MinKomp[[Stanowisko / Position ]:[Stanowisko / Position ]],0)))</f>
        <v>n/a</v>
      </c>
      <c r="CR342" s="194" t="str">
        <f>IF(INDEX(tab_MinKomp[Scrum],MATCH($B341,tab_MinKomp[[Stanowisko / Position ]:[Stanowisko / Position ]],0))="n/a","n/a",CR341-INDEX(tab_MinKomp[Scrum],MATCH($B341,tab_MinKomp[[Stanowisko / Position ]:[Stanowisko / Position ]],0)))</f>
        <v>n/a</v>
      </c>
      <c r="CS342" s="194" t="str">
        <f>IF(INDEX(tab_MinKomp[SQL (MySQL)],MATCH($B341,tab_MinKomp[[Stanowisko / Position ]:[Stanowisko / Position ]],0))="n/a","n/a",CS341-INDEX(tab_MinKomp[SQL (MySQL)],MATCH($B341,tab_MinKomp[[Stanowisko / Position ]:[Stanowisko / Position ]],0)))</f>
        <v>n/a</v>
      </c>
      <c r="CT342" s="194" t="str">
        <f>IF(INDEX(tab_MinKomp[Javascript],MATCH($B341,tab_MinKomp[[Stanowisko / Position ]:[Stanowisko / Position ]],0))="n/a","n/a",CT341-INDEX(tab_MinKomp[Javascript],MATCH($B341,tab_MinKomp[[Stanowisko / Position ]:[Stanowisko / Position ]],0)))</f>
        <v>n/a</v>
      </c>
      <c r="CU342" s="194" t="str">
        <f>IF(INDEX(tab_MinKomp[Joomla],MATCH($B341,tab_MinKomp[[Stanowisko / Position ]:[Stanowisko / Position ]],0))="n/a","n/a",CU341-INDEX(tab_MinKomp[Joomla],MATCH($B341,tab_MinKomp[[Stanowisko / Position ]:[Stanowisko / Position ]],0)))</f>
        <v>n/a</v>
      </c>
      <c r="CV342" s="194" t="str">
        <f>IF(INDEX(tab_MinKomp[Bash],MATCH($B341,tab_MinKomp[[Stanowisko / Position ]:[Stanowisko / Position ]],0))="n/a","n/a",CV341-INDEX(tab_MinKomp[Bash],MATCH($B341,tab_MinKomp[[Stanowisko / Position ]:[Stanowisko / Position ]],0)))</f>
        <v>n/a</v>
      </c>
      <c r="CW342" s="194">
        <f>IF(INDEX(tab_MinKomp[Systemy MES (HYDRA / SFMS)],MATCH($B341,tab_MinKomp[[Stanowisko / Position ]:[Stanowisko / Position ]],0))="n/a","n/a",CW341-INDEX(tab_MinKomp[Systemy MES (HYDRA / SFMS)],MATCH($B341,tab_MinKomp[[Stanowisko / Position ]:[Stanowisko / Position ]],0)))</f>
        <v>0</v>
      </c>
      <c r="CX342" s="194" t="str">
        <f>IF(INDEX(tab_MinKomp[HTML / CSS],MATCH($B341,tab_MinKomp[[Stanowisko / Position ]:[Stanowisko / Position ]],0))="n/a","n/a",CX341-INDEX(tab_MinKomp[HTML / CSS],MATCH($B341,tab_MinKomp[[Stanowisko / Position ]:[Stanowisko / Position ]],0)))</f>
        <v>n/a</v>
      </c>
      <c r="CY342" s="194" t="str">
        <f>IF(INDEX(tab_MinKomp[SYSTEM PR],MATCH($B341,tab_MinKomp[[Stanowisko / Position ]:[Stanowisko / Position ]],0))="n/a","n/a",CY341-INDEX(tab_MinKomp[SYSTEM PR],MATCH($B341,tab_MinKomp[[Stanowisko / Position ]:[Stanowisko / Position ]],0)))</f>
        <v>n/a</v>
      </c>
      <c r="CZ342" s="194" t="str">
        <f>IF(INDEX(tab_MinKomp[System Einkauf XP / EBA],MATCH($B341,tab_MinKomp[[Stanowisko / Position ]:[Stanowisko / Position ]],0))="n/a","n/a",CZ341-INDEX(tab_MinKomp[System Einkauf XP / EBA],MATCH($B341,tab_MinKomp[[Stanowisko / Position ]:[Stanowisko / Position ]],0)))</f>
        <v>n/a</v>
      </c>
      <c r="DA342" s="194" t="str">
        <f>IF(INDEX(tab_MinKomp[Techniki negocjacyjne / Verhandlungstechniken],MATCH($B341,tab_MinKomp[[Stanowisko / Position ]:[Stanowisko / Position ]],0))="n/a","n/a",DA341-INDEX(tab_MinKomp[Techniki negocjacyjne / Verhandlungstechniken],MATCH($B341,tab_MinKomp[[Stanowisko / Position ]:[Stanowisko / Position ]],0)))</f>
        <v>n/a</v>
      </c>
      <c r="DB342" s="194" t="str">
        <f>IF(INDEX(tab_MinKomp[Znajomość rynku branżowego / Kenntnis des Industrie Marktes],MATCH($B341,tab_MinKomp[[Stanowisko / Position ]:[Stanowisko / Position ]],0))="n/a","n/a",DB341-INDEX(tab_MinKomp[Znajomość rynku branżowego / Kenntnis des Industrie Marktes],MATCH($B341,tab_MinKomp[[Stanowisko / Position ]:[Stanowisko / Position ]],0)))</f>
        <v>n/a</v>
      </c>
      <c r="DC342" s="194" t="str">
        <f>IF(INDEX(tab_MinKomp[SUPPLIER MANAGEMENT],MATCH($B341,tab_MinKomp[[Stanowisko / Position ]:[Stanowisko / Position ]],0))="n/a","n/a",DC341-INDEX(tab_MinKomp[SUPPLIER MANAGEMENT],MATCH($B341,tab_MinKomp[[Stanowisko / Position ]:[Stanowisko / Position ]],0)))</f>
        <v>n/a</v>
      </c>
      <c r="DD342" s="194" t="str">
        <f>IF(INDEX(tab_MinKomp[SUPPLIER MANAGEMENT],MATCH($B341,tab_MinKomp[[Stanowisko / Position ]:[Stanowisko / Position ]],0))="n/a","n/a",DD341-INDEX(tab_MinKomp[SUPPLIER MANAGEMENT],MATCH($B341,tab_MinKomp[[Stanowisko / Position ]:[Stanowisko / Position ]],0)))</f>
        <v>n/a</v>
      </c>
      <c r="DE342" s="194" t="str">
        <f>IF(INDEX(tab_MinKomp[SUPPLIER MANAGEMENT],MATCH($B341,tab_MinKomp[[Stanowisko / Position ]:[Stanowisko / Position ]],0))="n/a","n/a",DE341-INDEX(tab_MinKomp[SUPPLIER MANAGEMENT],MATCH($B341,tab_MinKomp[[Stanowisko / Position ]:[Stanowisko / Position ]],0)))</f>
        <v>n/a</v>
      </c>
      <c r="DF342" s="194">
        <f>IF(INDEX(tab_MinKomp[LEAN MANAGEMENT],MATCH($B341,tab_MinKomp[[Stanowisko / Position ]:[Stanowisko / Position ]],0))="n/a","n/a",DF341-INDEX(tab_MinKomp[LEAN MANAGEMENT],MATCH($B341,tab_MinKomp[[Stanowisko / Position ]:[Stanowisko / Position ]],0)))</f>
        <v>0</v>
      </c>
      <c r="DG342" s="194" t="str">
        <f>IF(INDEX(tab_MinKomp[PPAP/PSW],MATCH($B341,tab_MinKomp[[Stanowisko / Position ]:[Stanowisko / Position ]],0))="n/a","n/a",DG341-INDEX(tab_MinKomp[PPAP/PSW],MATCH($B341,tab_MinKomp[[Stanowisko / Position ]:[Stanowisko / Position ]],0)))</f>
        <v>n/a</v>
      </c>
      <c r="DH342" s="194" t="str">
        <f>IF(INDEX(tab_MinKomp[SUPPLIER MANAGEMENT],MATCH($B341,tab_MinKomp[[Stanowisko / Position ]:[Stanowisko / Position ]],0))="n/a","n/a",DH341-INDEX(tab_MinKomp[SUPPLIER MANAGEMENT],MATCH($B341,tab_MinKomp[[Stanowisko / Position ]:[Stanowisko / Position ]],0)))</f>
        <v>n/a</v>
      </c>
      <c r="DI342" s="194" t="str">
        <f>IF(INDEX(tab_MinKomp[OBSŁUGA PORTALI KLIENTA / Kundenportale],MATCH($B341,tab_MinKomp[[Stanowisko / Position ]:[Stanowisko / Position ]],0))="n/a","n/a",DI341-INDEX(tab_MinKomp[OBSŁUGA PORTALI KLIENTA / Kundenportale],MATCH($B341,tab_MinKomp[[Stanowisko / Position ]:[Stanowisko / Position ]],0)))</f>
        <v>n/a</v>
      </c>
      <c r="DJ342" s="194" t="str">
        <f>IF(INDEX(tab_MinKomp[Obsługa systemu BABTECQ / BABTECQ System],MATCH($B341,tab_MinKomp[[Stanowisko / Position ]:[Stanowisko / Position ]],0))="n/a","n/a",DJ341-INDEX(tab_MinKomp[Obsługa systemu BABTECQ / BABTECQ System],MATCH($B341,tab_MinKomp[[Stanowisko / Position ]:[Stanowisko / Position ]],0)))</f>
        <v>n/a</v>
      </c>
      <c r="DK342" s="194" t="str">
        <f>IF(INDEX(tab_MinKomp[Rysunek techniczny / technische Zeichnung],MATCH($B341,tab_MinKomp[[Stanowisko / Position ]:[Stanowisko / Position ]],0))="n/a","n/a",DK341-INDEX(tab_MinKomp[Rysunek techniczny / technische Zeichnung],MATCH($B341,tab_MinKomp[[Stanowisko / Position ]:[Stanowisko / Position ]],0)))</f>
        <v>n/a</v>
      </c>
      <c r="DL342" s="194" t="str">
        <f>IF(INDEX(tab_MinKomp[Kalibracja / Kalibrierung],MATCH($B341,tab_MinKomp[[Stanowisko / Position ]:[Stanowisko / Position ]],0))="n/a","n/a",DL341-INDEX(tab_MinKomp[Kalibracja / Kalibrierung],MATCH($B341,tab_MinKomp[[Stanowisko / Position ]:[Stanowisko / Position ]],0)))</f>
        <v>n/a</v>
      </c>
      <c r="DM342" s="194" t="str">
        <f>IF(INDEX(tab_MinKomp[Rekwalifikacja / Requalifizierung],MATCH($B341,tab_MinKomp[[Stanowisko / Position ]:[Stanowisko / Position ]],0))="n/a","n/a",DM341-INDEX(tab_MinKomp[Rekwalifikacja / Requalifizierung],MATCH($B341,tab_MinKomp[[Stanowisko / Position ]:[Stanowisko / Position ]],0)))</f>
        <v>n/a</v>
      </c>
      <c r="DN342" s="190" t="str">
        <f>IF(INDEX(tab_MinKomp[Testy czystości / Reinheitstests],MATCH($B341,tab_MinKomp[[Stanowisko / Position ]:[Stanowisko / Position ]],0))="n/a","n/a",DN341-INDEX(tab_MinKomp[Testy czystości / Reinheitstests],MATCH($B341,tab_MinKomp[[Stanowisko / Position ]:[Stanowisko / Position ]],0)))</f>
        <v>n/a</v>
      </c>
      <c r="DO342" s="190" t="str">
        <f>IF(INDEX(tab_MinKomp[Testy czystości / Reinheitstests],MATCH($B341,tab_MinKomp[[Stanowisko / Position ]:[Stanowisko / Position ]],0))="n/a","n/a",DO341-INDEX(tab_MinKomp[Testy czystości / Reinheitstests],MATCH($B341,tab_MinKomp[[Stanowisko / Position ]:[Stanowisko / Position ]],0)))</f>
        <v>n/a</v>
      </c>
      <c r="DP342" s="190" t="str">
        <f>IF(INDEX(tab_MinKomp[Testy czystości / Reinheitstests],MATCH($B341,tab_MinKomp[[Stanowisko / Position ]:[Stanowisko / Position ]],0))="n/a","n/a",DP341-INDEX(tab_MinKomp[Testy czystości / Reinheitstests],MATCH($B341,tab_MinKomp[[Stanowisko / Position ]:[Stanowisko / Position ]],0)))</f>
        <v>n/a</v>
      </c>
      <c r="DQ342" s="190" t="str">
        <f>IF(INDEX(tab_MinKomp[Testy czystości / Reinheitstests],MATCH($B341,tab_MinKomp[[Stanowisko / Position ]:[Stanowisko / Position ]],0))="n/a","n/a",DQ341-INDEX(tab_MinKomp[Testy czystości / Reinheitstests],MATCH($B341,tab_MinKomp[[Stanowisko / Position ]:[Stanowisko / Position ]],0)))</f>
        <v>n/a</v>
      </c>
      <c r="DR342" s="190" t="str">
        <f>IF(INDEX(tab_MinKomp[Testy czystości / Reinheitstests],MATCH($B341,tab_MinKomp[[Stanowisko / Position ]:[Stanowisko / Position ]],0))="n/a","n/a",DR341-INDEX(tab_MinKomp[Testy czystości / Reinheitstests],MATCH($B341,tab_MinKomp[[Stanowisko / Position ]:[Stanowisko / Position ]],0)))</f>
        <v>n/a</v>
      </c>
      <c r="DS342" s="190" t="str">
        <f>IF(INDEX(tab_MinKomp[Testy czystości / Reinheitstests],MATCH($B341,tab_MinKomp[[Stanowisko / Position ]:[Stanowisko / Position ]],0))="n/a","n/a",DS341-INDEX(tab_MinKomp[Testy czystości / Reinheitstests],MATCH($B341,tab_MinKomp[[Stanowisko / Position ]:[Stanowisko / Position ]],0)))</f>
        <v>n/a</v>
      </c>
      <c r="DT342" s="194" t="str">
        <f>IF(INDEX(tab_MinKomp[SUPPLIER MANAGEMENT],MATCH($B341,tab_MinKomp[[Stanowisko / Position ]:[Stanowisko / Position ]],0))="n/a","n/a",DT341-INDEX(tab_MinKomp[SUPPLIER MANAGEMENT],MATCH($B341,tab_MinKomp[[Stanowisko / Position ]:[Stanowisko / Position ]],0)))</f>
        <v>n/a</v>
      </c>
      <c r="DU342" s="190" t="str">
        <f>IF(INDEX(tab_MinKomp[Testy czystości / Reinheitstests],MATCH($B341,tab_MinKomp[[Stanowisko / Position ]:[Stanowisko / Position ]],0))="n/a","n/a",DU341-INDEX(tab_MinKomp[Testy czystości / Reinheitstests],MATCH($B341,tab_MinKomp[[Stanowisko / Position ]:[Stanowisko / Position ]],0)))</f>
        <v>n/a</v>
      </c>
      <c r="DV342" s="190" t="str">
        <f>IF(INDEX(tab_MinKomp[Testy czystości / Reinheitstests],MATCH($B341,tab_MinKomp[[Stanowisko / Position ]:[Stanowisko / Position ]],0))="n/a","n/a",DV341-INDEX(tab_MinKomp[Testy czystości / Reinheitstests],MATCH($B341,tab_MinKomp[[Stanowisko / Position ]:[Stanowisko / Position ]],0)))</f>
        <v>n/a</v>
      </c>
      <c r="DW342" s="190" t="str">
        <f>IF(INDEX(tab_MinKomp[Testy czystości / Reinheitstests],MATCH($B341,tab_MinKomp[[Stanowisko / Position ]:[Stanowisko / Position ]],0))="n/a","n/a",DW341-INDEX(tab_MinKomp[Testy czystości / Reinheitstests],MATCH($B341,tab_MinKomp[[Stanowisko / Position ]:[Stanowisko / Position ]],0)))</f>
        <v>n/a</v>
      </c>
      <c r="DX342" s="190" t="str">
        <f>IF(INDEX(tab_MinKomp[Testy czystości / Reinheitstests],MATCH($B341,tab_MinKomp[[Stanowisko / Position ]:[Stanowisko / Position ]],0))="n/a","n/a",DX341-INDEX(tab_MinKomp[Testy czystości / Reinheitstests],MATCH($B341,tab_MinKomp[[Stanowisko / Position ]:[Stanowisko / Position ]],0)))</f>
        <v>n/a</v>
      </c>
      <c r="DY342" s="190" t="str">
        <f>IF(INDEX(tab_MinKomp[Testy czystości / Reinheitstests],MATCH($B341,tab_MinKomp[[Stanowisko / Position ]:[Stanowisko / Position ]],0))="n/a","n/a",DY341-INDEX(tab_MinKomp[Testy czystości / Reinheitstests],MATCH($B341,tab_MinKomp[[Stanowisko / Position ]:[Stanowisko / Position ]],0)))</f>
        <v>n/a</v>
      </c>
      <c r="DZ342" s="190" t="str">
        <f>IF(INDEX(tab_MinKomp[Testy czystości / Reinheitstests],MATCH($B341,tab_MinKomp[[Stanowisko / Position ]:[Stanowisko / Position ]],0))="n/a","n/a",DZ341-INDEX(tab_MinKomp[Testy czystości / Reinheitstests],MATCH($B341,tab_MinKomp[[Stanowisko / Position ]:[Stanowisko / Position ]],0)))</f>
        <v>n/a</v>
      </c>
      <c r="EA342" s="194" t="str">
        <f>IF(INDEX(tab_MinKomp[SUPPLIER MANAGEMENT],MATCH($B341,tab_MinKomp[[Stanowisko / Position ]:[Stanowisko / Position ]],0))="n/a","n/a",EA341-INDEX(tab_MinKomp[SUPPLIER MANAGEMENT],MATCH($B341,tab_MinKomp[[Stanowisko / Position ]:[Stanowisko / Position ]],0)))</f>
        <v>n/a</v>
      </c>
      <c r="EB342" s="190" t="str">
        <f>IF(INDEX(tab_MinKomp[Testy czystości / Reinheitstests],MATCH($B341,tab_MinKomp[[Stanowisko / Position ]:[Stanowisko / Position ]],0))="n/a","n/a",EB341-INDEX(tab_MinKomp[Testy czystości / Reinheitstests],MATCH($B341,tab_MinKomp[[Stanowisko / Position ]:[Stanowisko / Position ]],0)))</f>
        <v>n/a</v>
      </c>
      <c r="EC342" s="190" t="str">
        <f>IF(INDEX(tab_MinKomp[Testy czystości / Reinheitstests],MATCH($B341,tab_MinKomp[[Stanowisko / Position ]:[Stanowisko / Position ]],0))="n/a","n/a",EC341-INDEX(tab_MinKomp[Testy czystości / Reinheitstests],MATCH($B341,tab_MinKomp[[Stanowisko / Position ]:[Stanowisko / Position ]],0)))</f>
        <v>n/a</v>
      </c>
      <c r="ED342" s="190" t="str">
        <f>IF(INDEX(tab_MinKomp[Testy czystości / Reinheitstests],MATCH($B341,tab_MinKomp[[Stanowisko / Position ]:[Stanowisko / Position ]],0))="n/a","n/a",ED341-INDEX(tab_MinKomp[Testy czystości / Reinheitstests],MATCH($B341,tab_MinKomp[[Stanowisko / Position ]:[Stanowisko / Position ]],0)))</f>
        <v>n/a</v>
      </c>
      <c r="EE342" s="190" t="str">
        <f>IF(INDEX(tab_MinKomp[Testy czystości / Reinheitstests],MATCH($B341,tab_MinKomp[[Stanowisko / Position ]:[Stanowisko / Position ]],0))="n/a","n/a",EE341-INDEX(tab_MinKomp[Testy czystości / Reinheitstests],MATCH($B341,tab_MinKomp[[Stanowisko / Position ]:[Stanowisko / Position ]],0)))</f>
        <v>n/a</v>
      </c>
      <c r="EF342" s="190" t="str">
        <f>IF(INDEX(tab_MinKomp[Testy czystości / Reinheitstests],MATCH($B341,tab_MinKomp[[Stanowisko / Position ]:[Stanowisko / Position ]],0))="n/a","n/a",EF341-INDEX(tab_MinKomp[Testy czystości / Reinheitstests],MATCH($B341,tab_MinKomp[[Stanowisko / Position ]:[Stanowisko / Position ]],0)))</f>
        <v>n/a</v>
      </c>
      <c r="EG342" s="190" t="str">
        <f>IF(INDEX(tab_MinKomp[Testy czystości / Reinheitstests],MATCH($B341,tab_MinKomp[[Stanowisko / Position ]:[Stanowisko / Position ]],0))="n/a","n/a",EG341-INDEX(tab_MinKomp[Testy czystości / Reinheitstests],MATCH($B341,tab_MinKomp[[Stanowisko / Position ]:[Stanowisko / Position ]],0)))</f>
        <v>n/a</v>
      </c>
      <c r="EH342" s="190" t="str">
        <f>IF(INDEX(tab_MinKomp[Testy czystości / Reinheitstests],MATCH($B341,tab_MinKomp[[Stanowisko / Position ]:[Stanowisko / Position ]],0))="n/a","n/a",EH341-INDEX(tab_MinKomp[Testy czystości / Reinheitstests],MATCH($B341,tab_MinKomp[[Stanowisko / Position ]:[Stanowisko / Position ]],0)))</f>
        <v>n/a</v>
      </c>
      <c r="EI342" s="190" t="str">
        <f>IF(INDEX(tab_MinKomp[Testy czystości / Reinheitstests],MATCH($B341,tab_MinKomp[[Stanowisko / Position ]:[Stanowisko / Position ]],0))="n/a","n/a",EI341-INDEX(tab_MinKomp[Testy czystości / Reinheitstests],MATCH($B341,tab_MinKomp[[Stanowisko / Position ]:[Stanowisko / Position ]],0)))</f>
        <v>n/a</v>
      </c>
      <c r="EJ342" s="190" t="str">
        <f>IF(INDEX(tab_MinKomp[Testy czystości / Reinheitstests],MATCH($B341,tab_MinKomp[[Stanowisko / Position ]:[Stanowisko / Position ]],0))="n/a","n/a",EJ341-INDEX(tab_MinKomp[Testy czystości / Reinheitstests],MATCH($B341,tab_MinKomp[[Stanowisko / Position ]:[Stanowisko / Position ]],0)))</f>
        <v>n/a</v>
      </c>
      <c r="EK342" s="190" t="str">
        <f>IF(INDEX(tab_MinKomp[Testy czystości / Reinheitstests],MATCH($B341,tab_MinKomp[[Stanowisko / Position ]:[Stanowisko / Position ]],0))="n/a","n/a",EK341-INDEX(tab_MinKomp[Testy czystości / Reinheitstests],MATCH($B341,tab_MinKomp[[Stanowisko / Position ]:[Stanowisko / Position ]],0)))</f>
        <v>n/a</v>
      </c>
      <c r="EL342" s="190" t="str">
        <f>IF(INDEX(tab_MinKomp[Testy czystości / Reinheitstests],MATCH($B341,tab_MinKomp[[Stanowisko / Position ]:[Stanowisko / Position ]],0))="n/a","n/a",EL341-INDEX(tab_MinKomp[Testy czystości / Reinheitstests],MATCH($B341,tab_MinKomp[[Stanowisko / Position ]:[Stanowisko / Position ]],0)))</f>
        <v>n/a</v>
      </c>
      <c r="EM342" s="190" t="str">
        <f>IF(INDEX(tab_MinKomp[Testy czystości / Reinheitstests],MATCH($B341,tab_MinKomp[[Stanowisko / Position ]:[Stanowisko / Position ]],0))="n/a","n/a",EM341-INDEX(tab_MinKomp[Testy czystości / Reinheitstests],MATCH($B341,tab_MinKomp[[Stanowisko / Position ]:[Stanowisko / Position ]],0)))</f>
        <v>n/a</v>
      </c>
      <c r="EN342" s="190" t="str">
        <f>IF(INDEX(tab_MinKomp[Testy czystości / Reinheitstests],MATCH($B341,tab_MinKomp[[Stanowisko / Position ]:[Stanowisko / Position ]],0))="n/a","n/a",EN341-INDEX(tab_MinKomp[Testy czystości / Reinheitstests],MATCH($B341,tab_MinKomp[[Stanowisko / Position ]:[Stanowisko / Position ]],0)))</f>
        <v>n/a</v>
      </c>
      <c r="EO342" s="194" t="str">
        <f>IF(INDEX(tab_MinKomp[Konserwacja Rep],MATCH($B341,tab_MinKomp[[Stanowisko / Position ]:[Stanowisko / Position ]],0))="n/a","n/a",EO341-INDEX(tab_MinKomp[Konserwacja Rep],MATCH($B341,tab_MinKomp[[Stanowisko / Position ]:[Stanowisko / Position ]],0)))</f>
        <v>n/a</v>
      </c>
      <c r="EP342" s="194" t="str">
        <f>IF(INDEX(tab_MinKomp[[Konserwacja Engel ]],MATCH($B341,tab_MinKomp[[Stanowisko / Position ]:[Stanowisko / Position ]],0))="n/a","n/a",EP341-INDEX(tab_MinKomp[[Konserwacja Engel ]],MATCH($B341,tab_MinKomp[[Stanowisko / Position ]:[Stanowisko / Position ]],0)))</f>
        <v>n/a</v>
      </c>
      <c r="EQ342" s="194" t="str">
        <f>IF(INDEX(tab_MinKomp[Konserwacja B 50],MATCH($B341,tab_MinKomp[[Stanowisko / Position ]:[Stanowisko / Position ]],0))="n/a","n/a",EQ341-INDEX(tab_MinKomp[Konserwacja B 50],MATCH($B341,tab_MinKomp[[Stanowisko / Position ]:[Stanowisko / Position ]],0)))</f>
        <v>n/a</v>
      </c>
      <c r="ER342" s="194" t="str">
        <f>IF(INDEX(tab_MinKomp[[Konserwacja EOL ]],MATCH($B341,tab_MinKomp[[Stanowisko / Position ]:[Stanowisko / Position ]],0))="n/a","n/a",ER341-INDEX(tab_MinKomp[[Konserwacja EOL ]],MATCH($B341,tab_MinKomp[[Stanowisko / Position ]:[Stanowisko / Position ]],0)))</f>
        <v>n/a</v>
      </c>
      <c r="ES342" s="194" t="str">
        <f>IF(INDEX(tab_MinKomp[Konserwacja Branson],MATCH($B341,tab_MinKomp[[Stanowisko / Position ]:[Stanowisko / Position ]],0))="n/a","n/a",ES341-INDEX(tab_MinKomp[Konserwacja Branson],MATCH($B341,tab_MinKomp[[Stanowisko / Position ]:[Stanowisko / Position ]],0)))</f>
        <v>n/a</v>
      </c>
      <c r="ET342" s="194" t="str">
        <f>IF(INDEX(tab_MinKomp[Konserwacja coolery],MATCH($B341,tab_MinKomp[[Stanowisko / Position ]:[Stanowisko / Position ]],0))="n/a","n/a",ET341-INDEX(tab_MinKomp[Konserwacja coolery],MATCH($B341,tab_MinKomp[[Stanowisko / Position ]:[Stanowisko / Position ]],0)))</f>
        <v>n/a</v>
      </c>
      <c r="EU342" s="194" t="str">
        <f>IF(INDEX(tab_MinKomp[Konserwacja piecy],MATCH($B341,tab_MinKomp[[Stanowisko / Position ]:[Stanowisko / Position ]],0))="n/a","n/a",EU341-INDEX(tab_MinKomp[Konserwacja piecy],MATCH($B341,tab_MinKomp[[Stanowisko / Position ]:[Stanowisko / Position ]],0)))</f>
        <v>n/a</v>
      </c>
      <c r="EV342" s="194" t="str">
        <f>IF(INDEX(tab_MinKomp[Rysunek techniczny- czytanie],MATCH($B341,tab_MinKomp[[Stanowisko / Position ]:[Stanowisko / Position ]],0))="n/a","n/a",EV341-INDEX(tab_MinKomp[Rysunek techniczny- czytanie],MATCH($B341,tab_MinKomp[[Stanowisko / Position ]:[Stanowisko / Position ]],0)))</f>
        <v>n/a</v>
      </c>
      <c r="EW342" s="194" t="str">
        <f>IF(INDEX(tab_MinKomp[Elektryka],MATCH($B341,tab_MinKomp[[Stanowisko / Position ]:[Stanowisko / Position ]],0))="n/a","n/a",EW341-INDEX(tab_MinKomp[Elektryka],MATCH($B341,tab_MinKomp[[Stanowisko / Position ]:[Stanowisko / Position ]],0)))</f>
        <v>n/a</v>
      </c>
      <c r="EX342" s="194" t="str">
        <f>IF(INDEX(tab_MinKomp[Pneumatyka],MATCH($B341,tab_MinKomp[[Stanowisko / Position ]:[Stanowisko / Position ]],0))="n/a","n/a",EX341-INDEX(tab_MinKomp[Pneumatyka],MATCH($B341,tab_MinKomp[[Stanowisko / Position ]:[Stanowisko / Position ]],0)))</f>
        <v>n/a</v>
      </c>
      <c r="EY342" s="194" t="str">
        <f>IF(INDEX(tab_MinKomp[[Hydraulika ]],MATCH($B341,tab_MinKomp[[Stanowisko / Position ]:[Stanowisko / Position ]],0))="n/a","n/a",EY341-INDEX(tab_MinKomp[[Hydraulika ]],MATCH($B341,tab_MinKomp[[Stanowisko / Position ]:[Stanowisko / Position ]],0)))</f>
        <v>n/a</v>
      </c>
      <c r="EZ342" s="194" t="str">
        <f>IF(INDEX(tab_MinKomp[Podciśnienie],MATCH($B341,tab_MinKomp[[Stanowisko / Position ]:[Stanowisko / Position ]],0))="n/a","n/a",EZ341-INDEX(tab_MinKomp[Podciśnienie],MATCH($B341,tab_MinKomp[[Stanowisko / Position ]:[Stanowisko / Position ]],0)))</f>
        <v>n/a</v>
      </c>
      <c r="FA342" s="194" t="str">
        <f>IF(INDEX(tab_MinKomp[Usuwanie awarii],MATCH($B341,tab_MinKomp[[Stanowisko / Position ]:[Stanowisko / Position ]],0))="n/a","n/a",FA341-INDEX(tab_MinKomp[Usuwanie awarii],MATCH($B341,tab_MinKomp[[Stanowisko / Position ]:[Stanowisko / Position ]],0)))</f>
        <v>n/a</v>
      </c>
      <c r="FB342" s="194" t="str">
        <f>IF(INDEX(tab_MinKomp[Obsługa robotów],MATCH($B341,tab_MinKomp[[Stanowisko / Position ]:[Stanowisko / Position ]],0))="n/a","n/a",FB341-INDEX(tab_MinKomp[Obsługa robotów],MATCH($B341,tab_MinKomp[[Stanowisko / Position ]:[Stanowisko / Position ]],0)))</f>
        <v>n/a</v>
      </c>
      <c r="FC342" s="194" t="str">
        <f>IF(INDEX(tab_MinKomp[Obsługa sterowania maszyny],MATCH($B341,tab_MinKomp[[Stanowisko / Position ]:[Stanowisko / Position ]],0))="n/a","n/a",FC341-INDEX(tab_MinKomp[Obsługa sterowania maszyny],MATCH($B341,tab_MinKomp[[Stanowisko / Position ]:[Stanowisko / Position ]],0)))</f>
        <v>n/a</v>
      </c>
      <c r="FD342" s="194" t="str">
        <f>IF(INDEX(tab_MinKomp[Usuwanie przyczyn żródłowych],MATCH($B341,tab_MinKomp[[Stanowisko / Position ]:[Stanowisko / Position ]],0))="n/a","n/a",FD341-INDEX(tab_MinKomp[Usuwanie przyczyn żródłowych],MATCH($B341,tab_MinKomp[[Stanowisko / Position ]:[Stanowisko / Position ]],0)))</f>
        <v>n/a</v>
      </c>
      <c r="FE342" s="194" t="str">
        <f>IF(INDEX(tab_MinKomp[Cmms stosowanie],MATCH($B341,tab_MinKomp[[Stanowisko / Position ]:[Stanowisko / Position ]],0))="n/a","n/a",FE341-INDEX(tab_MinKomp[Cmms stosowanie],MATCH($B341,tab_MinKomp[[Stanowisko / Position ]:[Stanowisko / Position ]],0)))</f>
        <v>n/a</v>
      </c>
      <c r="FF342" s="190" t="str">
        <f>IF(INDEX(tab_MinKomp[Testy czystości / Reinheitstests],MATCH($B341,tab_MinKomp[[Stanowisko / Position ]:[Stanowisko / Position ]],0))="n/a","n/a",FF341-INDEX(tab_MinKomp[Testy czystości / Reinheitstests],MATCH($B341,tab_MinKomp[[Stanowisko / Position ]:[Stanowisko / Position ]],0)))</f>
        <v>n/a</v>
      </c>
      <c r="FG342" s="194" t="str">
        <f>IF(INDEX(tab_MinKomp[Czyszczenie form plastikowych],MATCH($B341,tab_MinKomp[[Stanowisko / Position ]:[Stanowisko / Position ]],0))="n/a","n/a",FG341-INDEX(tab_MinKomp[Czyszczenie form plastikowych],MATCH($B341,tab_MinKomp[[Stanowisko / Position ]:[Stanowisko / Position ]],0)))</f>
        <v>n/a</v>
      </c>
      <c r="FH342" s="194" t="str">
        <f>IF(INDEX(tab_MinKomp[Wymiana form plastik],MATCH($B341,tab_MinKomp[[Stanowisko / Position ]:[Stanowisko / Position ]],0))="n/a","n/a",FH341-INDEX(tab_MinKomp[Wymiana form plastik],MATCH($B341,tab_MinKomp[[Stanowisko / Position ]:[Stanowisko / Position ]],0)))</f>
        <v>n/a</v>
      </c>
      <c r="FI342" s="194" t="str">
        <f>IF(INDEX(tab_MinKomp[Wymiana form guma],MATCH($B341,tab_MinKomp[[Stanowisko / Position ]:[Stanowisko / Position ]],0))="n/a","n/a",FI341-INDEX(tab_MinKomp[Wymiana form guma],MATCH($B341,tab_MinKomp[[Stanowisko / Position ]:[Stanowisko / Position ]],0)))</f>
        <v>n/a</v>
      </c>
      <c r="FJ342" s="194" t="str">
        <f>IF(INDEX(tab_MinKomp[Konserwacja KK],MATCH($B341,tab_MinKomp[[Stanowisko / Position ]:[Stanowisko / Position ]],0))="n/a","n/a",FJ341-INDEX(tab_MinKomp[Konserwacja KK],MATCH($B341,tab_MinKomp[[Stanowisko / Position ]:[Stanowisko / Position ]],0)))</f>
        <v>n/a</v>
      </c>
      <c r="FK342" s="194" t="str">
        <f>IF(INDEX(tab_MinKomp[Konserwacja form guma],MATCH($B341,tab_MinKomp[[Stanowisko / Position ]:[Stanowisko / Position ]],0))="n/a","n/a",FK341-INDEX(tab_MinKomp[Konserwacja form guma],MATCH($B341,tab_MinKomp[[Stanowisko / Position ]:[Stanowisko / Position ]],0)))</f>
        <v>n/a</v>
      </c>
      <c r="FL342" s="194" t="str">
        <f>IF(INDEX(tab_MinKomp[Konserwacja form plastiki],MATCH($B341,tab_MinKomp[[Stanowisko / Position ]:[Stanowisko / Position ]],0))="n/a","n/a",FL341-INDEX(tab_MinKomp[Konserwacja form plastiki],MATCH($B341,tab_MinKomp[[Stanowisko / Position ]:[Stanowisko / Position ]],0)))</f>
        <v>n/a</v>
      </c>
      <c r="FM342" s="194" t="str">
        <f>IF(INDEX(tab_MinKomp[Konserwacja Gorącego Kanału],MATCH($B341,tab_MinKomp[[Stanowisko / Position ]:[Stanowisko / Position ]],0))="n/a","n/a",FM341-INDEX(tab_MinKomp[Konserwacja Gorącego Kanału],MATCH($B341,tab_MinKomp[[Stanowisko / Position ]:[Stanowisko / Position ]],0)))</f>
        <v>n/a</v>
      </c>
      <c r="FN342" s="194" t="str">
        <f>IF(INDEX(tab_MinKomp[MS Office (Excel)],MATCH($B341,tab_MinKomp[[Stanowisko / Position ]:[Stanowisko / Position ]],0))="n/a","n/a",FN341-INDEX(tab_MinKomp[MS Office (Excel)],MATCH($B341,tab_MinKomp[[Stanowisko / Position ]:[Stanowisko / Position ]],0)))</f>
        <v>n/a</v>
      </c>
      <c r="FO342" s="194" t="str">
        <f>IF(INDEX(tab_MinKomp[MS Office (Word)],MATCH($B341,tab_MinKomp[[Stanowisko / Position ]:[Stanowisko / Position ]],0))="n/a","n/a",FO341-INDEX(tab_MinKomp[MS Office (Word)],MATCH($B341,tab_MinKomp[[Stanowisko / Position ]:[Stanowisko / Position ]],0)))</f>
        <v>n/a</v>
      </c>
      <c r="FP342" s="194" t="str">
        <f>IF(INDEX(tab_MinKomp[MS Office (Power Point)],MATCH($B341,tab_MinKomp[[Stanowisko / Position ]:[Stanowisko / Position ]],0))="n/a","n/a",FP341-INDEX(tab_MinKomp[MS Office (Power Point)],MATCH($B341,tab_MinKomp[[Stanowisko / Position ]:[Stanowisko / Position ]],0)))</f>
        <v>n/a</v>
      </c>
      <c r="FQ342" s="196" t="str">
        <f>IF(INDEX(tab_MinKomp[Język angielski / Englisch],MATCH($B341,tab_MinKomp[[Stanowisko / Position ]:[Stanowisko / Position ]],0))="n/a","n/a",FQ341-INDEX(tab_MinKomp[Język angielski / Englisch],MATCH($B341,tab_MinKomp[[Stanowisko / Position ]:[Stanowisko / Position ]],0)))</f>
        <v>n/a</v>
      </c>
      <c r="FR342" s="196" t="str">
        <f>IF(INDEX(tab_MinKomp[Język niemiecki / Deutsch],MATCH($B341,tab_MinKomp[[Stanowisko / Position ]:[Stanowisko / Position ]],0))="n/a","n/a",FR341-INDEX(tab_MinKomp[Język niemiecki / Deutsch],MATCH($B341,tab_MinKomp[[Stanowisko / Position ]:[Stanowisko / Position ]],0)))</f>
        <v>n/a</v>
      </c>
      <c r="FS342" s="194">
        <f>IF(INDEX(tab_MinKomp[Zarządzanie dokumentacją procesową / Process dokumentation management],MATCH($B341,tab_MinKomp[[Stanowisko / Position ]:[Stanowisko / Position ]],0))="n/a","n/a",FS341-INDEX(tab_MinKomp[Zarządzanie dokumentacją procesową / Process dokumentation management],MATCH($B341,tab_MinKomp[[Stanowisko / Position ]:[Stanowisko / Position ]],0)))</f>
        <v>0</v>
      </c>
      <c r="FT342" s="194">
        <f>IF(INDEX(tab_MinKomp[Znajomość procesów z obszaru / Kenntiss der prozesse in dem Bereich],MATCH($B341,tab_MinKomp[[Stanowisko / Position ]:[Stanowisko / Position ]],0))="n/a","n/a",FT341-INDEX(tab_MinKomp[Znajomość procesów z obszaru / Kenntiss der prozesse in dem Bereich],MATCH($B341,tab_MinKomp[[Stanowisko / Position ]:[Stanowisko / Position ]],0)))</f>
        <v>0</v>
      </c>
      <c r="FU342" s="194">
        <f>IF(INDEX(tab_MinKomp[optymalizacja procesów / Prozessoptymalisierung],MATCH($B341,tab_MinKomp[[Stanowisko / Position ]:[Stanowisko / Position ]],0))="n/a","n/a",FU341-INDEX(tab_MinKomp[optymalizacja procesów / Prozessoptymalisierung],MATCH($B341,tab_MinKomp[[Stanowisko / Position ]:[Stanowisko / Position ]],0)))</f>
        <v>0</v>
      </c>
      <c r="FV342" s="194">
        <f>IF(INDEX(tab_MinKomp[Umiejętności szkoleniowe / Trainingsfähigkeiten],MATCH($B341,tab_MinKomp[[Stanowisko / Position ]:[Stanowisko / Position ]],0))="n/a","n/a",FV341-INDEX(tab_MinKomp[Umiejętności szkoleniowe / Trainingsfähigkeiten],MATCH($B341,tab_MinKomp[[Stanowisko / Position ]:[Stanowisko / Position ]],0)))</f>
        <v>0</v>
      </c>
      <c r="FW342" s="194">
        <f>IF(INDEX(tab_MinKomp[Analityczne myślenie, podejście / Analitysches Denken, Einstellung],MATCH($B341,tab_MinKomp[[Stanowisko / Position ]:[Stanowisko / Position ]],0))="n/a","n/a",FW341-INDEX(tab_MinKomp[Analityczne myślenie, podejście / Analitysches Denken, Einstellung],MATCH($B341,tab_MinKomp[[Stanowisko / Position ]:[Stanowisko / Position ]],0)))</f>
        <v>0</v>
      </c>
      <c r="FX342" s="194">
        <f>IF(INDEX(tab_MinKomp[Dokładność, precyzja w dzialaniu / Genauigkeit, Präzision in die Arbeit],MATCH($B341,tab_MinKomp[[Stanowisko / Position ]:[Stanowisko / Position ]],0))="n/a","n/a",FX341-INDEX(tab_MinKomp[Dokładność, precyzja w dzialaniu / Genauigkeit, Präzision in die Arbeit],MATCH($B341,tab_MinKomp[[Stanowisko / Position ]:[Stanowisko / Position ]],0)))</f>
        <v>0</v>
      </c>
      <c r="FY342" s="194">
        <f>IF(INDEX(tab_MinKomp[Dyspozycyjność / Verfügbarkeit],MATCH($B341,tab_MinKomp[[Stanowisko / Position ]:[Stanowisko / Position ]],0))="n/a","n/a",FY341-INDEX(tab_MinKomp[Dyspozycyjność / Verfügbarkeit],MATCH($B341,tab_MinKomp[[Stanowisko / Position ]:[Stanowisko / Position ]],0)))</f>
        <v>0</v>
      </c>
      <c r="FZ342" s="194">
        <f>IF(INDEX(tab_MinKomp[Zaangażowanie / 
Engagement],MATCH($B341,tab_MinKomp[[Stanowisko / Position ]:[Stanowisko / Position ]],0))="n/a","n/a",FZ341-INDEX(tab_MinKomp[Zaangażowanie / 
Engagement],MATCH($B341,tab_MinKomp[[Stanowisko / Position ]:[Stanowisko / Position ]],0)))</f>
        <v>0</v>
      </c>
      <c r="GA342" s="194" t="str">
        <f>IF(INDEX(tab_MinKomp[Konserwacja form guma],MATCH($B341,tab_MinKomp[[Stanowisko / Position ]:[Stanowisko / Position ]],0))="n/a","n/a",GA341-INDEX(tab_MinKomp[Konserwacja form guma],MATCH($B341,tab_MinKomp[[Stanowisko / Position ]:[Stanowisko / Position ]],0)))</f>
        <v>n/a</v>
      </c>
      <c r="GB342" s="194" t="str">
        <f>IF(INDEX(tab_MinKomp[Konserwacja form plastiki],MATCH($B341,tab_MinKomp[[Stanowisko / Position ]:[Stanowisko / Position ]],0))="n/a","n/a",GB341-INDEX(tab_MinKomp[Konserwacja form plastiki],MATCH($B341,tab_MinKomp[[Stanowisko / Position ]:[Stanowisko / Position ]],0)))</f>
        <v>n/a</v>
      </c>
      <c r="GC342" s="194">
        <f>IF(INDEX(tab_MinKomp[Elastyczność w działaniu],MATCH($B341,tab_MinKomp[[Stanowisko / Position ]:[Stanowisko / Position ]],0))="n/a","n/a",GC341-INDEX(tab_MinKomp[Elastyczność w działaniu],MATCH($B341,tab_MinKomp[[Stanowisko / Position ]:[Stanowisko / Position ]],0)))</f>
        <v>0</v>
      </c>
      <c r="GD342" s="194">
        <f>IF(INDEX(tab_MinKomp[Komunikatywność],MATCH($B341,tab_MinKomp[[Stanowisko / Position ]:[Stanowisko / Position ]],0))="n/a","n/a",GD341-INDEX(tab_MinKomp[Komunikatywność],MATCH($B341,tab_MinKomp[[Stanowisko / Position ]:[Stanowisko / Position ]],0)))</f>
        <v>0</v>
      </c>
      <c r="GE342" s="193" t="str">
        <f>IF(INDEX(tab_MinKomp[Motywowanie i budowanie zaangażowania zespołu],MATCH($B341,tab_MinKomp[[Stanowisko / Position ]:[Stanowisko / Position ]],0))="n/a","n/a",GE341-INDEX(tab_MinKomp[Motywowanie i budowanie zaangażowania zespołu],MATCH($B341,tab_MinKomp[[Stanowisko / Position ]:[Stanowisko / Position ]],0)))</f>
        <v>n/a</v>
      </c>
      <c r="GF342" s="186" t="s">
        <v>248</v>
      </c>
      <c r="GG342" s="186" t="s">
        <v>248</v>
      </c>
      <c r="GH342" s="186" t="s">
        <v>248</v>
      </c>
      <c r="GI342" s="186" t="s">
        <v>248</v>
      </c>
      <c r="GJ342" s="186" t="s">
        <v>248</v>
      </c>
      <c r="GK342" s="186" t="s">
        <v>248</v>
      </c>
      <c r="GL342" s="186" t="s">
        <v>248</v>
      </c>
      <c r="GM342" s="186" t="s">
        <v>248</v>
      </c>
      <c r="GN342" s="186" t="s">
        <v>248</v>
      </c>
      <c r="GO342" s="186" t="s">
        <v>248</v>
      </c>
      <c r="GP342" s="186" t="s">
        <v>248</v>
      </c>
      <c r="GQ342" s="186" t="s">
        <v>248</v>
      </c>
      <c r="GR342" s="186" t="s">
        <v>248</v>
      </c>
      <c r="GS342" s="186" t="s">
        <v>248</v>
      </c>
      <c r="GT342" s="186" t="s">
        <v>248</v>
      </c>
      <c r="GU342" s="186" t="s">
        <v>248</v>
      </c>
      <c r="GV342" s="186" t="s">
        <v>248</v>
      </c>
      <c r="GW342" s="186" t="s">
        <v>248</v>
      </c>
      <c r="GX342" s="186" t="s">
        <v>248</v>
      </c>
      <c r="GY342" s="186" t="s">
        <v>248</v>
      </c>
      <c r="GZ342" s="261" t="s">
        <v>248</v>
      </c>
      <c r="HA342" s="261" t="s">
        <v>248</v>
      </c>
      <c r="HB342" s="191">
        <f>SUM(G342:GE342)/(HB341-(SUM(G342:GE342)))</f>
        <v>-2.3255813953488372E-2</v>
      </c>
    </row>
    <row r="343" spans="1:210" ht="24.9" customHeight="1" x14ac:dyDescent="0.3">
      <c r="A343" s="105" t="s">
        <v>317</v>
      </c>
      <c r="B343" s="105" t="s">
        <v>315</v>
      </c>
      <c r="C343" s="105" t="s">
        <v>392</v>
      </c>
      <c r="D343" s="105">
        <v>405</v>
      </c>
      <c r="E343" s="394" t="s">
        <v>558</v>
      </c>
      <c r="F343" s="185" t="s">
        <v>374</v>
      </c>
      <c r="G343" s="186">
        <v>2</v>
      </c>
      <c r="H343" s="186">
        <v>1</v>
      </c>
      <c r="I343" s="186">
        <v>2</v>
      </c>
      <c r="J343" s="186">
        <v>1</v>
      </c>
      <c r="K343" s="186">
        <v>1</v>
      </c>
      <c r="L343" s="186" t="s">
        <v>248</v>
      </c>
      <c r="M343" s="186" t="s">
        <v>248</v>
      </c>
      <c r="N343" s="186" t="s">
        <v>248</v>
      </c>
      <c r="O343" s="186">
        <v>1</v>
      </c>
      <c r="P343" s="186">
        <v>1</v>
      </c>
      <c r="Q343" s="186" t="s">
        <v>248</v>
      </c>
      <c r="R343" s="186" t="s">
        <v>248</v>
      </c>
      <c r="S343" s="186" t="s">
        <v>248</v>
      </c>
      <c r="T343" s="186" t="s">
        <v>248</v>
      </c>
      <c r="U343" s="186" t="s">
        <v>248</v>
      </c>
      <c r="V343" s="186" t="s">
        <v>248</v>
      </c>
      <c r="W343" s="186" t="s">
        <v>248</v>
      </c>
      <c r="X343" s="186" t="s">
        <v>248</v>
      </c>
      <c r="Y343" s="186" t="s">
        <v>248</v>
      </c>
      <c r="Z343" s="186" t="s">
        <v>248</v>
      </c>
      <c r="AA343" s="186" t="s">
        <v>248</v>
      </c>
      <c r="AB343" s="186" t="s">
        <v>248</v>
      </c>
      <c r="AC343" s="186" t="s">
        <v>248</v>
      </c>
      <c r="AD343" s="186" t="s">
        <v>248</v>
      </c>
      <c r="AE343" s="186" t="s">
        <v>248</v>
      </c>
      <c r="AF343" s="186" t="s">
        <v>248</v>
      </c>
      <c r="AG343" s="186" t="s">
        <v>248</v>
      </c>
      <c r="AH343" s="186" t="s">
        <v>248</v>
      </c>
      <c r="AI343" s="186" t="s">
        <v>248</v>
      </c>
      <c r="AJ343" s="186" t="s">
        <v>248</v>
      </c>
      <c r="AK343" s="186" t="s">
        <v>248</v>
      </c>
      <c r="AL343" s="186">
        <v>1</v>
      </c>
      <c r="AM343" s="186" t="s">
        <v>248</v>
      </c>
      <c r="AN343" s="186" t="s">
        <v>248</v>
      </c>
      <c r="AO343" s="186">
        <v>1</v>
      </c>
      <c r="AP343" s="186" t="s">
        <v>248</v>
      </c>
      <c r="AQ343" s="186">
        <v>1</v>
      </c>
      <c r="AR343" s="186" t="s">
        <v>248</v>
      </c>
      <c r="AS343" s="186" t="s">
        <v>248</v>
      </c>
      <c r="AT343" s="186" t="s">
        <v>248</v>
      </c>
      <c r="AU343" s="186" t="s">
        <v>248</v>
      </c>
      <c r="AV343" s="186">
        <v>2</v>
      </c>
      <c r="AW343" s="186">
        <v>1</v>
      </c>
      <c r="AX343" s="186" t="s">
        <v>248</v>
      </c>
      <c r="AY343" s="186" t="s">
        <v>248</v>
      </c>
      <c r="AZ343" s="186" t="s">
        <v>248</v>
      </c>
      <c r="BA343" s="186" t="s">
        <v>248</v>
      </c>
      <c r="BB343" s="186" t="s">
        <v>248</v>
      </c>
      <c r="BC343" s="186" t="s">
        <v>248</v>
      </c>
      <c r="BD343" s="186" t="s">
        <v>248</v>
      </c>
      <c r="BE343" s="186" t="s">
        <v>248</v>
      </c>
      <c r="BF343" s="186" t="s">
        <v>248</v>
      </c>
      <c r="BG343" s="186" t="s">
        <v>248</v>
      </c>
      <c r="BH343" s="186" t="s">
        <v>248</v>
      </c>
      <c r="BI343" s="186" t="s">
        <v>248</v>
      </c>
      <c r="BJ343" s="186" t="s">
        <v>248</v>
      </c>
      <c r="BK343" s="186" t="s">
        <v>248</v>
      </c>
      <c r="BL343" s="186" t="s">
        <v>248</v>
      </c>
      <c r="BM343" s="186" t="s">
        <v>248</v>
      </c>
      <c r="BN343" s="186" t="s">
        <v>248</v>
      </c>
      <c r="BO343" s="186" t="s">
        <v>248</v>
      </c>
      <c r="BP343" s="186">
        <v>2</v>
      </c>
      <c r="BQ343" s="186" t="s">
        <v>248</v>
      </c>
      <c r="BR343" s="186">
        <v>1</v>
      </c>
      <c r="BS343" s="186" t="s">
        <v>248</v>
      </c>
      <c r="BT343" s="186" t="s">
        <v>248</v>
      </c>
      <c r="BU343" s="186" t="s">
        <v>248</v>
      </c>
      <c r="BV343" s="186" t="s">
        <v>248</v>
      </c>
      <c r="BW343" s="186" t="s">
        <v>248</v>
      </c>
      <c r="BX343" s="186" t="s">
        <v>248</v>
      </c>
      <c r="BY343" s="186" t="s">
        <v>248</v>
      </c>
      <c r="BZ343" s="186" t="s">
        <v>248</v>
      </c>
      <c r="CA343" s="186"/>
      <c r="CB343" s="186" t="s">
        <v>248</v>
      </c>
      <c r="CC343" s="186"/>
      <c r="CD343" s="186"/>
      <c r="CE343" s="186" t="s">
        <v>248</v>
      </c>
      <c r="CF343" s="186" t="s">
        <v>248</v>
      </c>
      <c r="CG343" s="186">
        <v>1</v>
      </c>
      <c r="CH343" s="186" t="s">
        <v>248</v>
      </c>
      <c r="CI343" s="186" t="s">
        <v>248</v>
      </c>
      <c r="CJ343" s="186" t="s">
        <v>248</v>
      </c>
      <c r="CK343" s="186" t="s">
        <v>248</v>
      </c>
      <c r="CL343" s="186" t="s">
        <v>248</v>
      </c>
      <c r="CM343" s="186" t="s">
        <v>248</v>
      </c>
      <c r="CN343" s="186" t="s">
        <v>248</v>
      </c>
      <c r="CO343" s="186" t="s">
        <v>248</v>
      </c>
      <c r="CP343" s="186" t="s">
        <v>248</v>
      </c>
      <c r="CQ343" s="186" t="s">
        <v>248</v>
      </c>
      <c r="CR343" s="186" t="s">
        <v>248</v>
      </c>
      <c r="CS343" s="186" t="s">
        <v>248</v>
      </c>
      <c r="CT343" s="186" t="s">
        <v>248</v>
      </c>
      <c r="CU343" s="186" t="s">
        <v>248</v>
      </c>
      <c r="CV343" s="186" t="s">
        <v>248</v>
      </c>
      <c r="CW343" s="186">
        <v>2</v>
      </c>
      <c r="CX343" s="186" t="s">
        <v>248</v>
      </c>
      <c r="CY343" s="186" t="s">
        <v>248</v>
      </c>
      <c r="CZ343" s="186" t="s">
        <v>248</v>
      </c>
      <c r="DA343" s="186" t="s">
        <v>248</v>
      </c>
      <c r="DB343" s="186" t="s">
        <v>248</v>
      </c>
      <c r="DC343" s="186" t="s">
        <v>248</v>
      </c>
      <c r="DD343" s="186" t="s">
        <v>248</v>
      </c>
      <c r="DE343" s="186" t="s">
        <v>248</v>
      </c>
      <c r="DF343" s="186">
        <v>1</v>
      </c>
      <c r="DG343" s="186" t="s">
        <v>248</v>
      </c>
      <c r="DH343" s="186" t="s">
        <v>248</v>
      </c>
      <c r="DI343" s="186" t="s">
        <v>248</v>
      </c>
      <c r="DJ343" s="186" t="s">
        <v>248</v>
      </c>
      <c r="DK343" s="186" t="s">
        <v>248</v>
      </c>
      <c r="DL343" s="186" t="s">
        <v>248</v>
      </c>
      <c r="DM343" s="186" t="s">
        <v>248</v>
      </c>
      <c r="DN343" s="186" t="s">
        <v>248</v>
      </c>
      <c r="DO343" s="186" t="s">
        <v>248</v>
      </c>
      <c r="DP343" s="186" t="s">
        <v>248</v>
      </c>
      <c r="DQ343" s="186" t="s">
        <v>248</v>
      </c>
      <c r="DR343" s="186" t="s">
        <v>248</v>
      </c>
      <c r="DS343" s="186" t="s">
        <v>248</v>
      </c>
      <c r="DT343" s="186" t="s">
        <v>248</v>
      </c>
      <c r="DU343" s="186" t="s">
        <v>248</v>
      </c>
      <c r="DV343" s="186" t="s">
        <v>248</v>
      </c>
      <c r="DW343" s="186" t="s">
        <v>248</v>
      </c>
      <c r="DX343" s="186" t="s">
        <v>248</v>
      </c>
      <c r="DY343" s="186" t="s">
        <v>248</v>
      </c>
      <c r="DZ343" s="186" t="s">
        <v>248</v>
      </c>
      <c r="EA343" s="186" t="s">
        <v>248</v>
      </c>
      <c r="EB343" s="186" t="s">
        <v>248</v>
      </c>
      <c r="EC343" s="186" t="s">
        <v>248</v>
      </c>
      <c r="ED343" s="186" t="s">
        <v>248</v>
      </c>
      <c r="EE343" s="186" t="s">
        <v>248</v>
      </c>
      <c r="EF343" s="186" t="s">
        <v>248</v>
      </c>
      <c r="EG343" s="186" t="s">
        <v>248</v>
      </c>
      <c r="EH343" s="186" t="s">
        <v>248</v>
      </c>
      <c r="EI343" s="186" t="s">
        <v>248</v>
      </c>
      <c r="EJ343" s="186" t="s">
        <v>248</v>
      </c>
      <c r="EK343" s="186" t="s">
        <v>248</v>
      </c>
      <c r="EL343" s="184" t="s">
        <v>248</v>
      </c>
      <c r="EM343" s="184" t="s">
        <v>248</v>
      </c>
      <c r="EN343" s="184" t="s">
        <v>248</v>
      </c>
      <c r="EO343" s="186" t="s">
        <v>248</v>
      </c>
      <c r="EP343" s="186" t="s">
        <v>248</v>
      </c>
      <c r="EQ343" s="186" t="s">
        <v>248</v>
      </c>
      <c r="ER343" s="186" t="s">
        <v>248</v>
      </c>
      <c r="ES343" s="186" t="s">
        <v>248</v>
      </c>
      <c r="ET343" s="186" t="s">
        <v>248</v>
      </c>
      <c r="EU343" s="186" t="s">
        <v>248</v>
      </c>
      <c r="EV343" s="186" t="s">
        <v>248</v>
      </c>
      <c r="EW343" s="186" t="s">
        <v>248</v>
      </c>
      <c r="EX343" s="186" t="s">
        <v>248</v>
      </c>
      <c r="EY343" s="186" t="s">
        <v>248</v>
      </c>
      <c r="EZ343" s="186" t="s">
        <v>248</v>
      </c>
      <c r="FA343" s="186" t="s">
        <v>248</v>
      </c>
      <c r="FB343" s="186" t="s">
        <v>248</v>
      </c>
      <c r="FC343" s="186" t="s">
        <v>248</v>
      </c>
      <c r="FD343" s="186" t="s">
        <v>248</v>
      </c>
      <c r="FE343" s="186" t="s">
        <v>248</v>
      </c>
      <c r="FF343" s="186" t="s">
        <v>248</v>
      </c>
      <c r="FG343" s="186" t="s">
        <v>248</v>
      </c>
      <c r="FH343" s="186" t="s">
        <v>248</v>
      </c>
      <c r="FI343" s="186" t="s">
        <v>248</v>
      </c>
      <c r="FJ343" s="186" t="s">
        <v>248</v>
      </c>
      <c r="FK343" s="186" t="s">
        <v>248</v>
      </c>
      <c r="FL343" s="186" t="s">
        <v>248</v>
      </c>
      <c r="FM343" s="186" t="s">
        <v>248</v>
      </c>
      <c r="FN343" s="186"/>
      <c r="FO343" s="186"/>
      <c r="FP343" s="186"/>
      <c r="FQ343" s="187" t="s">
        <v>248</v>
      </c>
      <c r="FR343" s="187" t="s">
        <v>248</v>
      </c>
      <c r="FS343" s="186">
        <v>2</v>
      </c>
      <c r="FT343" s="186">
        <v>2</v>
      </c>
      <c r="FU343" s="186">
        <v>1</v>
      </c>
      <c r="FV343" s="186">
        <v>1</v>
      </c>
      <c r="FW343" s="186">
        <v>2</v>
      </c>
      <c r="FX343" s="186">
        <v>2</v>
      </c>
      <c r="FY343" s="186">
        <v>2</v>
      </c>
      <c r="FZ343" s="186">
        <v>2</v>
      </c>
      <c r="GA343" s="186" t="s">
        <v>248</v>
      </c>
      <c r="GB343" s="186" t="s">
        <v>248</v>
      </c>
      <c r="GC343" s="186">
        <v>2</v>
      </c>
      <c r="GD343" s="186">
        <v>1</v>
      </c>
      <c r="GE343" s="186" t="s">
        <v>248</v>
      </c>
      <c r="GF343" s="186" t="s">
        <v>248</v>
      </c>
      <c r="GG343" s="186" t="s">
        <v>248</v>
      </c>
      <c r="GH343" s="186" t="s">
        <v>248</v>
      </c>
      <c r="GI343" s="186" t="s">
        <v>248</v>
      </c>
      <c r="GJ343" s="186" t="s">
        <v>248</v>
      </c>
      <c r="GK343" s="186" t="s">
        <v>248</v>
      </c>
      <c r="GL343" s="186" t="s">
        <v>248</v>
      </c>
      <c r="GM343" s="186" t="s">
        <v>248</v>
      </c>
      <c r="GN343" s="186" t="s">
        <v>248</v>
      </c>
      <c r="GO343" s="186" t="s">
        <v>248</v>
      </c>
      <c r="GP343" s="186" t="s">
        <v>248</v>
      </c>
      <c r="GQ343" s="186" t="s">
        <v>248</v>
      </c>
      <c r="GR343" s="186" t="s">
        <v>248</v>
      </c>
      <c r="GS343" s="186" t="s">
        <v>248</v>
      </c>
      <c r="GT343" s="186" t="s">
        <v>248</v>
      </c>
      <c r="GU343" s="186" t="s">
        <v>248</v>
      </c>
      <c r="GV343" s="186" t="s">
        <v>248</v>
      </c>
      <c r="GW343" s="186" t="s">
        <v>248</v>
      </c>
      <c r="GX343" s="186" t="s">
        <v>248</v>
      </c>
      <c r="GY343" s="186" t="s">
        <v>248</v>
      </c>
      <c r="GZ343" s="261" t="s">
        <v>248</v>
      </c>
      <c r="HA343" s="261" t="s">
        <v>248</v>
      </c>
      <c r="HB343" s="188">
        <f t="shared" ref="HB343" si="262">SUM(G343:GE343)</f>
        <v>39</v>
      </c>
    </row>
    <row r="344" spans="1:210" ht="24.9" customHeight="1" thickBot="1" x14ac:dyDescent="0.35">
      <c r="A344" s="108" t="str">
        <f t="shared" si="258"/>
        <v>Prod.-Q-2</v>
      </c>
      <c r="B344" s="108" t="str">
        <f t="shared" si="259"/>
        <v>Pracownik Produkcji</v>
      </c>
      <c r="C344" s="108" t="str">
        <f t="shared" si="260"/>
        <v>AZ</v>
      </c>
      <c r="D344" s="108">
        <f t="shared" si="261"/>
        <v>405</v>
      </c>
      <c r="E344" s="395"/>
      <c r="F344" s="189" t="s">
        <v>375</v>
      </c>
      <c r="G344" s="192">
        <f>IF(INDEX(tab_MinKomp[Przepisy BHP / BHP Vorschriften],MATCH($B343,tab_MinKomp[[Stanowisko / Position ]:[Stanowisko / Position ]],0))="n/a","n/a",G343-INDEX(tab_MinKomp[Przepisy BHP / BHP Vorschriften],MATCH($B343,tab_MinKomp[[Stanowisko / Position ]:[Stanowisko / Position ]],0)))</f>
        <v>0</v>
      </c>
      <c r="H344" s="193">
        <f>IF(INDEX(tab_MinKomp[Przepisy PPOŻ / Brandschutzbestimmungen],MATCH($B343,tab_MinKomp[[Stanowisko / Position ]:[Stanowisko / Position ]],0))="n/a","n/a",H343-INDEX(tab_MinKomp[Przepisy PPOŻ / Brandschutzbestimmungen],MATCH($B343,tab_MinKomp[[Stanowisko / Position ]:[Stanowisko / Position ]],0)))</f>
        <v>0</v>
      </c>
      <c r="I344" s="193">
        <f>IF(INDEX(tab_MinKomp[Ryzyko zawodowe na stanowiskach pracyv/ Berufliche Risiken an Arbeitsstellen],MATCH($B343,tab_MinKomp[[Stanowisko / Position ]:[Stanowisko / Position ]],0))="n/a","n/a",I343-INDEX(tab_MinKomp[Ryzyko zawodowe na stanowiskach pracyv/ Berufliche Risiken an Arbeitsstellen],MATCH($B343,tab_MinKomp[[Stanowisko / Position ]:[Stanowisko / Position ]],0)))</f>
        <v>0</v>
      </c>
      <c r="J344" s="193">
        <f>IF(INDEX(tab_MinKomp[Gospodarka substancjami niebezpiecznymi / Gefahrstoffmanagement],MATCH($B343,tab_MinKomp[[Stanowisko / Position ]:[Stanowisko / Position ]],0))="n/a","n/a",J343-INDEX(tab_MinKomp[Gospodarka substancjami niebezpiecznymi / Gefahrstoffmanagement],MATCH($B343,tab_MinKomp[[Stanowisko / Position ]:[Stanowisko / Position ]],0)))</f>
        <v>0</v>
      </c>
      <c r="K344" s="193">
        <f>IF(INDEX(tab_MinKomp[Gospodarka odpadami / Abfallwirtschaft],MATCH($B343,tab_MinKomp[[Stanowisko / Position ]:[Stanowisko / Position ]],0))="n/a","n/a",K343-INDEX(tab_MinKomp[Gospodarka odpadami / Abfallwirtschaft],MATCH($B343,tab_MinKomp[[Stanowisko / Position ]:[Stanowisko / Position ]],0)))</f>
        <v>0</v>
      </c>
      <c r="L344" s="194" t="str">
        <f>IF(INDEX(tab_MinKomp[Przepisy kodeksu pracy / Bestimmungen des Arbeitsgesetzes],MATCH($B343,tab_MinKomp[[Stanowisko / Position ]:[Stanowisko / Position ]],0))="n/a","n/a",L343-INDEX(tab_MinKomp[Przepisy kodeksu pracy / Bestimmungen des Arbeitsgesetzes],MATCH($B343,tab_MinKomp[[Stanowisko / Position ]:[Stanowisko / Position ]],0)))</f>
        <v>n/a</v>
      </c>
      <c r="M344" s="195" t="str">
        <f>IF(INDEX(tab_MinKomp[Przepisy o ub.społ. ZUS  / Sozialversicherungsvorschriften],MATCH($B343,tab_MinKomp[[Stanowisko / Position ]:[Stanowisko / Position ]],0))="n/a","n/a",M343-INDEX(tab_MinKomp[Przepisy o ub.społ. ZUS  / Sozialversicherungsvorschriften],MATCH($B343,tab_MinKomp[[Stanowisko / Position ]:[Stanowisko / Position ]],0)))</f>
        <v>n/a</v>
      </c>
      <c r="N344" s="194" t="str">
        <f>IF(INDEX(tab_MinKomp[PRZEPISY O PDOF /persönlich Einkommensteuergesetz ],MATCH($B343,tab_MinKomp[[Stanowisko / Position ]:[Stanowisko / Position ]],0))="n/a","n/a",N343-INDEX(tab_MinKomp[PRZEPISY O PDOF /persönlich Einkommensteuergesetz ],MATCH($B343,tab_MinKomp[[Stanowisko / Position ]:[Stanowisko / Position ]],0)))</f>
        <v>n/a</v>
      </c>
      <c r="O344" s="194">
        <f>IF(INDEX(tab_MinKomp[Regulamin pracy / Arbeitsordnung],MATCH($B343,tab_MinKomp[[Stanowisko / Position ]:[Stanowisko / Position ]],0))="n/a","n/a",O343-INDEX(tab_MinKomp[Regulamin pracy / Arbeitsordnung],MATCH($B343,tab_MinKomp[[Stanowisko / Position ]:[Stanowisko / Position ]],0)))</f>
        <v>0</v>
      </c>
      <c r="P344" s="194">
        <f>IF(INDEX(tab_MinKomp[Regulamin wynagradzania / Vergütungsordnung],MATCH($B343,tab_MinKomp[[Stanowisko / Position ]:[Stanowisko / Position ]],0))="n/a","n/a",P343-INDEX(tab_MinKomp[Regulamin wynagradzania / Vergütungsordnung],MATCH($B343,tab_MinKomp[[Stanowisko / Position ]:[Stanowisko / Position ]],0)))</f>
        <v>0</v>
      </c>
      <c r="Q344" s="194" t="str">
        <f>IF(INDEX(tab_MinKomp[System R2PŁATNIK PRO: Płace / Lohnabrechnung],MATCH($B343,tab_MinKomp[[Stanowisko / Position ]:[Stanowisko / Position ]],0))="n/a","n/a",Q343-INDEX(tab_MinKomp[System R2PŁATNIK PRO: Płace / Lohnabrechnung],MATCH($B343,tab_MinKomp[[Stanowisko / Position ]:[Stanowisko / Position ]],0)))</f>
        <v>n/a</v>
      </c>
      <c r="R344" s="194" t="str">
        <f>IF(INDEX(tab_MinKomp[SystemR2PŁATNIK PRO: KADRY / Personaldaten],MATCH($B343,tab_MinKomp[[Stanowisko / Position ]:[Stanowisko / Position ]],0))="n/a","n/a",R343-INDEX(tab_MinKomp[SystemR2PŁATNIK PRO: KADRY / Personaldaten],MATCH($B343,tab_MinKomp[[Stanowisko / Position ]:[Stanowisko / Position ]],0)))</f>
        <v>n/a</v>
      </c>
      <c r="S344" s="194" t="str">
        <f>IF(INDEX(tab_MinKomp[SYSTEM R2PŁATNIK PRO: zarządzanie pracownikami / Arbeitsverwaltung],MATCH($B343,tab_MinKomp[[Stanowisko / Position ]:[Stanowisko / Position ]],0))="n/a","n/a",S343-INDEX(tab_MinKomp[SYSTEM R2PŁATNIK PRO: zarządzanie pracownikami / Arbeitsverwaltung],MATCH($B343,tab_MinKomp[[Stanowisko / Position ]:[Stanowisko / Position ]],0)))</f>
        <v>n/a</v>
      </c>
      <c r="T344" s="194" t="str">
        <f>IF(INDEX(tab_MinKomp[Doradztwo, wsparcie personalne / Personalberatung und Unterstützung],MATCH($B343,tab_MinKomp[[Stanowisko / Position ]:[Stanowisko / Position ]],0))="n/a","n/a",T343-INDEX(tab_MinKomp[Doradztwo, wsparcie personalne / Personalberatung und Unterstützung],MATCH($B343,tab_MinKomp[[Stanowisko / Position ]:[Stanowisko / Position ]],0)))</f>
        <v>n/a</v>
      </c>
      <c r="U344" s="194" t="str">
        <f>IF(INDEX(tab_MinKomp[Przepisy o podatku VAT / MwSt.- Gesetz],MATCH($B343,tab_MinKomp[[Stanowisko / Position ]:[Stanowisko / Position ]],0))="n/a","n/a",U343-INDEX(tab_MinKomp[Przepisy o podatku VAT / MwSt.- Gesetz],MATCH($B343,tab_MinKomp[[Stanowisko / Position ]:[Stanowisko / Position ]],0)))</f>
        <v>n/a</v>
      </c>
      <c r="V344" s="194" t="str">
        <f>IF(INDEX(tab_MinKomp[PrzepisyPDOP / geschäftlich Einkommensteuergesetz],MATCH($B343,tab_MinKomp[[Stanowisko / Position ]:[Stanowisko / Position ]],0))="n/a","n/a",V343-INDEX(tab_MinKomp[PrzepisyPDOP / geschäftlich Einkommensteuergesetz],MATCH($B343,tab_MinKomp[[Stanowisko / Position ]:[Stanowisko / Position ]],0)))</f>
        <v>n/a</v>
      </c>
      <c r="W344" s="194" t="str">
        <f>IF(INDEX(tab_MinKomp[System BAAN / FINANSE (FIBU)],MATCH($B343,tab_MinKomp[[Stanowisko / Position ]:[Stanowisko / Position ]],0))="n/a","n/a",W343-INDEX(tab_MinKomp[System BAAN / FINANSE (FIBU)],MATCH($B343,tab_MinKomp[[Stanowisko / Position ]:[Stanowisko / Position ]],0)))</f>
        <v>n/a</v>
      </c>
      <c r="X344" s="194" t="str">
        <f>IF(INDEX(tab_MinKomp[Systemy pomocnicze / Hilfssysteme(STOCKPROGRAM, KALK2000 etc.)],MATCH($B343,tab_MinKomp[[Stanowisko / Position ]:[Stanowisko / Position ]],0))="n/a","n/a",X343-INDEX(tab_MinKomp[Systemy pomocnicze / Hilfssysteme(STOCKPROGRAM, KALK2000 etc.)],MATCH($B343,tab_MinKomp[[Stanowisko / Position ]:[Stanowisko / Position ]],0)))</f>
        <v>n/a</v>
      </c>
      <c r="Y344" s="194" t="str">
        <f>IF(INDEX(tab_MinKomp[Polityka rachunkowości / Buchführungspolitik],MATCH($B343,tab_MinKomp[[Stanowisko / Position ]:[Stanowisko / Position ]],0))="n/a","n/a",Y343-INDEX(tab_MinKomp[Polityka rachunkowości / Buchführungspolitik],MATCH($B343,tab_MinKomp[[Stanowisko / Position ]:[Stanowisko / Position ]],0)))</f>
        <v>n/a</v>
      </c>
      <c r="Z344" s="194" t="str">
        <f>IF(INDEX(tab_MinKomp[Ustawa o rachunkowości / Rechnungslegungsgesetz],MATCH($B343,tab_MinKomp[[Stanowisko / Position ]:[Stanowisko / Position ]],0))="n/a","n/a",Z343-INDEX(tab_MinKomp[Ustawa o rachunkowości / Rechnungslegungsgesetz],MATCH($B343,tab_MinKomp[[Stanowisko / Position ]:[Stanowisko / Position ]],0)))</f>
        <v>n/a</v>
      </c>
      <c r="AA344" s="194" t="str">
        <f>IF(INDEX(tab_MinKomp[WORKFLOW - TS-100],MATCH($B343,tab_MinKomp[[Stanowisko / Position ]:[Stanowisko / Position ]],0))="n/a","n/a",AA343-INDEX(tab_MinKomp[WORKFLOW - TS-100],MATCH($B343,tab_MinKomp[[Stanowisko / Position ]:[Stanowisko / Position ]],0)))</f>
        <v>n/a</v>
      </c>
      <c r="AB344" s="194" t="str">
        <f>IF(INDEX(tab_MinKomp[WORKFLOW - SFMS],MATCH($B343,tab_MinKomp[[Stanowisko / Position ]:[Stanowisko / Position ]],0))="n/a","n/a",AB343-INDEX(tab_MinKomp[WORKFLOW - SFMS],MATCH($B343,tab_MinKomp[[Stanowisko / Position ]:[Stanowisko / Position ]],0)))</f>
        <v>n/a</v>
      </c>
      <c r="AC344" s="194" t="str">
        <f>IF(INDEX(tab_MinKomp[System ISO 9001:2015],MATCH($B343,tab_MinKomp[[Stanowisko / Position ]:[Stanowisko / Position ]],0))="n/a","n/a",AC343-INDEX(tab_MinKomp[System ISO 9001:2015],MATCH($B343,tab_MinKomp[[Stanowisko / Position ]:[Stanowisko / Position ]],0)))</f>
        <v>n/a</v>
      </c>
      <c r="AD344" s="194" t="str">
        <f>IF(INDEX(tab_MinKomp[System ISO 9001:2015],MATCH($B343,tab_MinKomp[[Stanowisko / Position ]:[Stanowisko / Position ]],0))="n/a","n/a",AD343-INDEX(tab_MinKomp[System ISO 9001:2015],MATCH($B343,tab_MinKomp[[Stanowisko / Position ]:[Stanowisko / Position ]],0)))</f>
        <v>n/a</v>
      </c>
      <c r="AE344" s="194" t="str">
        <f>IF(INDEX(tab_MinKomp[System ISO 9001:2015],MATCH($B343,tab_MinKomp[[Stanowisko / Position ]:[Stanowisko / Position ]],0))="n/a","n/a",AE343-INDEX(tab_MinKomp[System ISO 9001:2015],MATCH($B343,tab_MinKomp[[Stanowisko / Position ]:[Stanowisko / Position ]],0)))</f>
        <v>n/a</v>
      </c>
      <c r="AF344" s="194" t="str">
        <f>IF(INDEX(tab_MinKomp[System ISO 9001:2015],MATCH($B343,tab_MinKomp[[Stanowisko / Position ]:[Stanowisko / Position ]],0))="n/a","n/a",AF343-INDEX(tab_MinKomp[System ISO 9001:2015],MATCH($B343,tab_MinKomp[[Stanowisko / Position ]:[Stanowisko / Position ]],0)))</f>
        <v>n/a</v>
      </c>
      <c r="AG344" s="194" t="str">
        <f>IF(INDEX(tab_MinKomp[Wymagania VDA 6.3 Process / Forderungen],MATCH($B343,tab_MinKomp[[Stanowisko / Position ]:[Stanowisko / Position ]],0))="n/a","n/a",AG343-INDEX(tab_MinKomp[Wymagania VDA 6.3 Process / Forderungen],MATCH($B343,tab_MinKomp[[Stanowisko / Position ]:[Stanowisko / Position ]],0)))</f>
        <v>n/a</v>
      </c>
      <c r="AH344" s="194" t="str">
        <f>IF(INDEX(tab_MinKomp[Wymagania VDA 6.5 Product / Forderungen],MATCH($B343,tab_MinKomp[[Stanowisko / Position ]:[Stanowisko / Position ]],0))="n/a","n/a",AH343-INDEX(tab_MinKomp[Wymagania VDA 6.5 Product / Forderungen],MATCH($B343,tab_MinKomp[[Stanowisko / Position ]:[Stanowisko / Position ]],0)))</f>
        <v>n/a</v>
      </c>
      <c r="AI344" s="194" t="str">
        <f>IF(INDEX(tab_MinKomp[System ISO 9001:2015],MATCH($B343,tab_MinKomp[[Stanowisko / Position ]:[Stanowisko / Position ]],0))="n/a","n/a",AI343-INDEX(tab_MinKomp[System ISO 9001:2015],MATCH($B343,tab_MinKomp[[Stanowisko / Position ]:[Stanowisko / Position ]],0)))</f>
        <v>n/a</v>
      </c>
      <c r="AJ344" s="194" t="str">
        <f>IF(INDEX(tab_MinKomp[Auditor systemu ISO 17021:2018],MATCH($B343,tab_MinKomp[[Stanowisko / Position ]:[Stanowisko / Position ]],0))="n/a","n/a",AJ343-INDEX(tab_MinKomp[Auditor systemu ISO 17021:2018],MATCH($B343,tab_MinKomp[[Stanowisko / Position ]:[Stanowisko / Position ]],0)))</f>
        <v>n/a</v>
      </c>
      <c r="AK344" s="194" t="str">
        <f>IF(INDEX(tab_MinKomp[Pełnomocnik systemu / Systemvertreter],MATCH($B343,tab_MinKomp[[Stanowisko / Position ]:[Stanowisko / Position ]],0))="n/a","n/a",AK343-INDEX(tab_MinKomp[Pełnomocnik systemu / Systemvertreter],MATCH($B343,tab_MinKomp[[Stanowisko / Position ]:[Stanowisko / Position ]],0)))</f>
        <v>n/a</v>
      </c>
      <c r="AL344" s="194">
        <f>IF(INDEX(tab_MinKomp[Polityka Etyczna - Compliance],MATCH($B343,tab_MinKomp[[Stanowisko / Position ]:[Stanowisko / Position ]],0))="n/a","n/a",AL343-INDEX(tab_MinKomp[Polityka Etyczna - Compliance],MATCH($B343,tab_MinKomp[[Stanowisko / Position ]:[Stanowisko / Position ]],0)))</f>
        <v>0</v>
      </c>
      <c r="AM344" s="194" t="str">
        <f>IF(INDEX(tab_MinKomp[WDRAŻANIE NOWYCH PROJEKTÓW/ PROCEDURA CTM],MATCH($B343,tab_MinKomp[[Stanowisko / Position ]:[Stanowisko / Position ]],0))="n/a","n/a",AM343-INDEX(tab_MinKomp[WDRAŻANIE NOWYCH PROJEKTÓW/ PROCEDURA CTM],MATCH($B343,tab_MinKomp[[Stanowisko / Position ]:[Stanowisko / Position ]],0)))</f>
        <v>n/a</v>
      </c>
      <c r="AN344" s="194" t="str">
        <f>IF(INDEX(tab_MinKomp[KAMIENIE MILOWE MSL/PIFF],MATCH($B343,tab_MinKomp[[Stanowisko / Position ]:[Stanowisko / Position ]],0))="n/a","n/a",AN343-INDEX(tab_MinKomp[KAMIENIE MILOWE MSL/PIFF],MATCH($B343,tab_MinKomp[[Stanowisko / Position ]:[Stanowisko / Position ]],0)))</f>
        <v>n/a</v>
      </c>
      <c r="AO344" s="194">
        <f>IF(INDEX(tab_MinKomp[CP],MATCH($B343,tab_MinKomp[[Stanowisko / Position ]:[Stanowisko / Position ]],0))="n/a","n/a",AO343-INDEX(tab_MinKomp[CP],MATCH($B343,tab_MinKomp[[Stanowisko / Position ]:[Stanowisko / Position ]],0)))</f>
        <v>0</v>
      </c>
      <c r="AP344" s="194" t="str">
        <f>IF(INDEX(tab_MinKomp[FMEA],MATCH($B343,tab_MinKomp[[Stanowisko / Position ]:[Stanowisko / Position ]],0))="n/a","n/a",AP343-INDEX(tab_MinKomp[FMEA],MATCH($B343,tab_MinKomp[[Stanowisko / Position ]:[Stanowisko / Position ]],0)))</f>
        <v>n/a</v>
      </c>
      <c r="AQ344" s="194">
        <f>IF(INDEX(tab_MinKomp[FLOW CHART],MATCH($B343,tab_MinKomp[[Stanowisko / Position ]:[Stanowisko / Position ]],0))="n/a","n/a",AQ343-INDEX(tab_MinKomp[FLOW CHART],MATCH($B343,tab_MinKomp[[Stanowisko / Position ]:[Stanowisko / Position ]],0)))</f>
        <v>0</v>
      </c>
      <c r="AR344" s="194" t="str">
        <f>IF(INDEX(tab_MinKomp[APQP],MATCH($B343,tab_MinKomp[[Stanowisko / Position ]:[Stanowisko / Position ]],0))="n/a","n/a",AR343-INDEX(tab_MinKomp[APQP],MATCH($B343,tab_MinKomp[[Stanowisko / Position ]:[Stanowisko / Position ]],0)))</f>
        <v>n/a</v>
      </c>
      <c r="AS344" s="194" t="str">
        <f>IF(INDEX(tab_MinKomp[MSA],MATCH($B343,tab_MinKomp[[Stanowisko / Position ]:[Stanowisko / Position ]],0))="n/a","n/a",AS343-INDEX(tab_MinKomp[MSA],MATCH($B343,tab_MinKomp[[Stanowisko / Position ]:[Stanowisko / Position ]],0)))</f>
        <v>n/a</v>
      </c>
      <c r="AT344" s="194" t="str">
        <f>IF(INDEX(tab_MinKomp[SPC],MATCH($B343,tab_MinKomp[[Stanowisko / Position ]:[Stanowisko / Position ]],0))="n/a","n/a",AT343-INDEX(tab_MinKomp[SPC],MATCH($B343,tab_MinKomp[[Stanowisko / Position ]:[Stanowisko / Position ]],0)))</f>
        <v>n/a</v>
      </c>
      <c r="AU344" s="194" t="str">
        <f>IF(INDEX(tab_MinKomp[CSR (SPECYFICZNE WYMAGANIA KLIENTA)],MATCH($B343,tab_MinKomp[[Stanowisko / Position ]:[Stanowisko / Position ]],0))="n/a","n/a",AU343-INDEX(tab_MinKomp[CSR (SPECYFICZNE WYMAGANIA KLIENTA)],MATCH($B343,tab_MinKomp[[Stanowisko / Position ]:[Stanowisko / Position ]],0)))</f>
        <v>n/a</v>
      </c>
      <c r="AV344" s="194">
        <f>IF(INDEX(tab_MinKomp[5S],MATCH($B343,tab_MinKomp[[Stanowisko / Position ]:[Stanowisko / Position ]],0))="n/a","n/a",AV343-INDEX(tab_MinKomp[5S],MATCH($B343,tab_MinKomp[[Stanowisko / Position ]:[Stanowisko / Position ]],0)))</f>
        <v>0</v>
      </c>
      <c r="AW344" s="194">
        <f>IF(INDEX(tab_MinKomp[LEAN MANAGEMENT],MATCH($B343,tab_MinKomp[[Stanowisko / Position ]:[Stanowisko / Position ]],0))="n/a","n/a",AW343-INDEX(tab_MinKomp[LEAN MANAGEMENT],MATCH($B343,tab_MinKomp[[Stanowisko / Position ]:[Stanowisko / Position ]],0)))</f>
        <v>0</v>
      </c>
      <c r="AX344" s="194" t="str">
        <f>IF(INDEX(tab_MinKomp[5R],MATCH($B343,tab_MinKomp[[Stanowisko / Position ]:[Stanowisko / Position ]],0))="n/a","n/a",AX343-INDEX(tab_MinKomp[5R],MATCH($B343,tab_MinKomp[[Stanowisko / Position ]:[Stanowisko / Position ]],0)))</f>
        <v>n/a</v>
      </c>
      <c r="AY344" s="194" t="str">
        <f>IF(INDEX(tab_MinKomp[Six Sigma],MATCH($B343,tab_MinKomp[[Stanowisko / Position ]:[Stanowisko / Position ]],0))="n/a","n/a",AY343-INDEX(tab_MinKomp[Six Sigma],MATCH($B343,tab_MinKomp[[Stanowisko / Position ]:[Stanowisko / Position ]],0)))</f>
        <v>n/a</v>
      </c>
      <c r="AZ344" s="194" t="str">
        <f>IF(INDEX(tab_MinKomp[System BAAN / Distribution &amp; Supply Chain],MATCH($B343,tab_MinKomp[[Stanowisko / Position ]:[Stanowisko / Position ]],0))="n/a","n/a",AZ343-INDEX(tab_MinKomp[System BAAN / Distribution &amp; Supply Chain],MATCH($B343,tab_MinKomp[[Stanowisko / Position ]:[Stanowisko / Position ]],0)))</f>
        <v>n/a</v>
      </c>
      <c r="BA344" s="194" t="str">
        <f>IF(INDEX(tab_MinKomp[Gospodarka magazynowa / Lagerverwaltung],MATCH($B343,tab_MinKomp[[Stanowisko / Position ]:[Stanowisko / Position ]],0))="n/a","n/a",BA343-INDEX(tab_MinKomp[Gospodarka magazynowa / Lagerverwaltung],MATCH($B343,tab_MinKomp[[Stanowisko / Position ]:[Stanowisko / Position ]],0)))</f>
        <v>n/a</v>
      </c>
      <c r="BB344" s="194" t="str">
        <f>IF(INDEX(tab_MinKomp[Inwentaryzacja - organizacja i przebieg / Inventurprozess],MATCH($B343,tab_MinKomp[[Stanowisko / Position ]:[Stanowisko / Position ]],0))="n/a","n/a",BB343-INDEX(tab_MinKomp[Inwentaryzacja - organizacja i przebieg / Inventurprozess],MATCH($B343,tab_MinKomp[[Stanowisko / Position ]:[Stanowisko / Position ]],0)))</f>
        <v>n/a</v>
      </c>
      <c r="BC344" s="194" t="str">
        <f>IF(INDEX(tab_MinKomp[Organizacja dostaw / Versorgungsorganisation],MATCH($B343,tab_MinKomp[[Stanowisko / Position ]:[Stanowisko / Position ]],0))="n/a","n/a",BC343-INDEX(tab_MinKomp[Organizacja dostaw / Versorgungsorganisation],MATCH($B343,tab_MinKomp[[Stanowisko / Position ]:[Stanowisko / Position ]],0)))</f>
        <v>n/a</v>
      </c>
      <c r="BD344" s="194" t="str">
        <f>IF(INDEX(tab_MinKomp[Organizacja wysyłek / Organisation von Lieferungen],MATCH($B343,tab_MinKomp[[Stanowisko / Position ]:[Stanowisko / Position ]],0))="n/a","n/a",BD343-INDEX(tab_MinKomp[Organizacja wysyłek / Organisation von Lieferungen],MATCH($B343,tab_MinKomp[[Stanowisko / Position ]:[Stanowisko / Position ]],0)))</f>
        <v>n/a</v>
      </c>
      <c r="BE344" s="194" t="str">
        <f>IF(INDEX(tab_MinKomp[Analiza magazynowa - Program Polen.mdb / Inventuranalyse],MATCH($B343,tab_MinKomp[[Stanowisko / Position ]:[Stanowisko / Position ]],0))="n/a","n/a",BE343-INDEX(tab_MinKomp[Analiza magazynowa - Program Polen.mdb / Inventuranalyse],MATCH($B343,tab_MinKomp[[Stanowisko / Position ]:[Stanowisko / Position ]],0)))</f>
        <v>n/a</v>
      </c>
      <c r="BF344" s="190" t="str">
        <f>IF(INDEX(tab_MinKomp[MMOG (Materials Management Operations Guidelines)],MATCH($B343,tab_MinKomp[[Stanowisko / Position ]:[Stanowisko / Position ]],0))="n/a","n/a",BF343-INDEX(tab_MinKomp[MMOG (Materials Management Operations Guidelines)],MATCH($B343,tab_MinKomp[[Stanowisko / Position ]:[Stanowisko / Position ]],0)))</f>
        <v>n/a</v>
      </c>
      <c r="BG344" s="190" t="str">
        <f>IF(INDEX(tab_MinKomp[GPP],MATCH($B343,tab_MinKomp[[Stanowisko / Position ]:[Stanowisko / Position ]],0))="n/a","n/a",BG343-INDEX(tab_MinKomp[GPP],MATCH($B343,tab_MinKomp[[Stanowisko / Position ]:[Stanowisko / Position ]],0)))</f>
        <v>n/a</v>
      </c>
      <c r="BH344" s="190" t="str">
        <f>IF(INDEX(tab_MinKomp[AIAG (Automotive Industry Action Group)],MATCH($B343,tab_MinKomp[[Stanowisko / Position ]:[Stanowisko / Position ]],0))="n/a","n/a",BH343-INDEX(tab_MinKomp[AIAG (Automotive Industry Action Group)],MATCH($B343,tab_MinKomp[[Stanowisko / Position ]:[Stanowisko / Position ]],0)))</f>
        <v>n/a</v>
      </c>
      <c r="BI344" s="190" t="str">
        <f>IF(INDEX(tab_MinKomp[Super-G disputes],MATCH($B343,tab_MinKomp[[Stanowisko / Position ]:[Stanowisko / Position ]],0))="n/a","n/a",BI343-INDEX(tab_MinKomp[Super-G disputes],MATCH($B343,tab_MinKomp[[Stanowisko / Position ]:[Stanowisko / Position ]],0)))</f>
        <v>n/a</v>
      </c>
      <c r="BJ344" s="190" t="str">
        <f>IF(INDEX(tab_MinKomp[CMMS3/eDDL (Direct Data Link)],MATCH($B343,tab_MinKomp[[Stanowisko / Position ]:[Stanowisko / Position ]],0))="n/a","n/a",BJ343-INDEX(tab_MinKomp[CMMS3/eDDL (Direct Data Link)],MATCH($B343,tab_MinKomp[[Stanowisko / Position ]:[Stanowisko / Position ]],0)))</f>
        <v>n/a</v>
      </c>
      <c r="BK344" s="190" t="str">
        <f>IF(INDEX(tab_MinKomp[MP&amp;L (Material Planning and Logistics)],MATCH($B343,tab_MinKomp[[Stanowisko / Position ]:[Stanowisko / Position ]],0))="n/a","n/a",BK343-INDEX(tab_MinKomp[MP&amp;L (Material Planning and Logistics)],MATCH($B343,tab_MinKomp[[Stanowisko / Position ]:[Stanowisko / Position ]],0)))</f>
        <v>n/a</v>
      </c>
      <c r="BL344" s="190" t="str">
        <f>IF(INDEX(tab_MinKomp[Supplier delivery rating],MATCH($B343,tab_MinKomp[[Stanowisko / Position ]:[Stanowisko / Position ]],0))="n/a","n/a",BL343-INDEX(tab_MinKomp[Supplier delivery rating],MATCH($B343,tab_MinKomp[[Stanowisko / Position ]:[Stanowisko / Position ]],0)))</f>
        <v>n/a</v>
      </c>
      <c r="BM344" s="194" t="str">
        <f>IF(INDEX(tab_MinKomp[Obsługa maszyn KVT / KVT Maschinenbedienung],MATCH($B343,tab_MinKomp[[Stanowisko / Position ]:[Stanowisko / Position ]],0))="n/a","n/a",BM343-INDEX(tab_MinKomp[Obsługa maszyn KVT / KVT Maschinenbedienung],MATCH($B343,tab_MinKomp[[Stanowisko / Position ]:[Stanowisko / Position ]],0)))</f>
        <v>n/a</v>
      </c>
      <c r="BN344" s="194" t="str">
        <f>IF(INDEX(tab_MinKomp[Obsługa maszyn KVT / KVT Maschinenbedienung],MATCH($B343,tab_MinKomp[[Stanowisko / Position ]:[Stanowisko / Position ]],0))="n/a","n/a",BN343-INDEX(tab_MinKomp[Obsługa maszyn KVT / KVT Maschinenbedienung],MATCH($B343,tab_MinKomp[[Stanowisko / Position ]:[Stanowisko / Position ]],0)))</f>
        <v>n/a</v>
      </c>
      <c r="BO344" s="194" t="str">
        <f>IF(INDEX(tab_MinKomp[Obsługa maszyn KVT / KVT Maschinenbedienung],MATCH($B343,tab_MinKomp[[Stanowisko / Position ]:[Stanowisko / Position ]],0))="n/a","n/a",BO343-INDEX(tab_MinKomp[Obsługa maszyn KVT / KVT Maschinenbedienung],MATCH($B343,tab_MinKomp[[Stanowisko / Position ]:[Stanowisko / Position ]],0)))</f>
        <v>n/a</v>
      </c>
      <c r="BP344" s="194">
        <f>IF(INDEX(tab_MinKomp[Obsługa maszyn Novapax / Novapax Maschinenbedienung],MATCH($B343,tab_MinKomp[[Stanowisko / Position ]:[Stanowisko / Position ]],0))="n/a","n/a",BP343-INDEX(tab_MinKomp[Obsługa maszyn Novapax / Novapax Maschinenbedienung],MATCH($B343,tab_MinKomp[[Stanowisko / Position ]:[Stanowisko / Position ]],0)))</f>
        <v>0</v>
      </c>
      <c r="BQ344" s="194" t="str">
        <f>IF(INDEX(tab_MinKomp[Obsługa maszyn Piovan / Piovan Maschinenbedienung],MATCH($B343,tab_MinKomp[[Stanowisko / Position ]:[Stanowisko / Position ]],0))="n/a","n/a",BQ343-INDEX(tab_MinKomp[Obsługa maszyn Piovan / Piovan Maschinenbedienung],MATCH($B343,tab_MinKomp[[Stanowisko / Position ]:[Stanowisko / Position ]],0)))</f>
        <v>n/a</v>
      </c>
      <c r="BR344" s="194">
        <f>IF(INDEX(tab_MinKomp[Eliminacja awarii / Beseitigung von Ausfällen],MATCH($B343,tab_MinKomp[[Stanowisko / Position ]:[Stanowisko / Position ]],0))="n/a","n/a",BR343-INDEX(tab_MinKomp[Eliminacja awarii / Beseitigung von Ausfällen],MATCH($B343,tab_MinKomp[[Stanowisko / Position ]:[Stanowisko / Position ]],0)))</f>
        <v>0</v>
      </c>
      <c r="BS344" s="194" t="str">
        <f>IF(INDEX(tab_MinKomp[Obsługa maszyn Piovan / Piovan Maschinenbedienung],MATCH($B343,tab_MinKomp[[Stanowisko / Position ]:[Stanowisko / Position ]],0))="n/a","n/a",BS343-INDEX(tab_MinKomp[Obsługa maszyn Piovan / Piovan Maschinenbedienung],MATCH($B343,tab_MinKomp[[Stanowisko / Position ]:[Stanowisko / Position ]],0)))</f>
        <v>n/a</v>
      </c>
      <c r="BT344" s="194" t="str">
        <f>IF(INDEX(tab_MinKomp[Obsługa maszyn Piovan / Piovan Maschinenbedienung],MATCH($B343,tab_MinKomp[[Stanowisko / Position ]:[Stanowisko / Position ]],0))="n/a","n/a",BT343-INDEX(tab_MinKomp[Obsługa maszyn Piovan / Piovan Maschinenbedienung],MATCH($B343,tab_MinKomp[[Stanowisko / Position ]:[Stanowisko / Position ]],0)))</f>
        <v>n/a</v>
      </c>
      <c r="BU344" s="194" t="str">
        <f>IF(INDEX(tab_MinKomp[Obsługa maszyn Piovan / Piovan Maschinenbedienung],MATCH($B343,tab_MinKomp[[Stanowisko / Position ]:[Stanowisko / Position ]],0))="n/a","n/a",BU343-INDEX(tab_MinKomp[Obsługa maszyn Piovan / Piovan Maschinenbedienung],MATCH($B343,tab_MinKomp[[Stanowisko / Position ]:[Stanowisko / Position ]],0)))</f>
        <v>n/a</v>
      </c>
      <c r="BV344" s="194" t="str">
        <f>IF(INDEX(tab_MinKomp[Obsługa maszyn Piovan / Piovan Maschinenbedienung],MATCH($B343,tab_MinKomp[[Stanowisko / Position ]:[Stanowisko / Position ]],0))="n/a","n/a",BV343-INDEX(tab_MinKomp[Obsługa maszyn Piovan / Piovan Maschinenbedienung],MATCH($B343,tab_MinKomp[[Stanowisko / Position ]:[Stanowisko / Position ]],0)))</f>
        <v>n/a</v>
      </c>
      <c r="BW344" s="194" t="str">
        <f>IF(INDEX(tab_MinKomp[Obsługa maszyn Piovan / Piovan Maschinenbedienung],MATCH($B343,tab_MinKomp[[Stanowisko / Position ]:[Stanowisko / Position ]],0))="n/a","n/a",BW343-INDEX(tab_MinKomp[Obsługa maszyn Piovan / Piovan Maschinenbedienung],MATCH($B343,tab_MinKomp[[Stanowisko / Position ]:[Stanowisko / Position ]],0)))</f>
        <v>n/a</v>
      </c>
      <c r="BX344" s="194" t="str">
        <f>IF(INDEX(tab_MinKomp[Obsługa maszyn Piovan / Piovan Maschinenbedienung],MATCH($B343,tab_MinKomp[[Stanowisko / Position ]:[Stanowisko / Position ]],0))="n/a","n/a",BX343-INDEX(tab_MinKomp[Obsługa maszyn Piovan / Piovan Maschinenbedienung],MATCH($B343,tab_MinKomp[[Stanowisko / Position ]:[Stanowisko / Position ]],0)))</f>
        <v>n/a</v>
      </c>
      <c r="BY344" s="194" t="str">
        <f>IF(INDEX(tab_MinKomp[Obsługa maszyn Engel / Engel Maschinenbedienung],MATCH($B343,tab_MinKomp[[Stanowisko / Position ]:[Stanowisko / Position ]],0))="n/a","n/a",BY343-INDEX(tab_MinKomp[Obsługa maszyn Engel / Engel Maschinenbedienung],MATCH($B343,tab_MinKomp[[Stanowisko / Position ]:[Stanowisko / Position ]],0)))</f>
        <v>n/a</v>
      </c>
      <c r="BZ344" s="194" t="str">
        <f>IF(INDEX(tab_MinKomp[Obsługa maszyn Engel / Engel Maschinenbedienung],MATCH($B343,tab_MinKomp[[Stanowisko / Position ]:[Stanowisko / Position ]],0))="n/a","n/a",BZ343-INDEX(tab_MinKomp[Obsługa maszyn Engel / Engel Maschinenbedienung],MATCH($B343,tab_MinKomp[[Stanowisko / Position ]:[Stanowisko / Position ]],0)))</f>
        <v>n/a</v>
      </c>
      <c r="CA344" s="194">
        <f>IF(INDEX(tab_MinKomp[Eliminacja awarii / Beseitigung von Ausfällen],MATCH($B343,tab_MinKomp[[Stanowisko / Position ]:[Stanowisko / Position ]],0))="n/a","n/a",CA343-INDEX(tab_MinKomp[Eliminacja awarii / Beseitigung von Ausfällen],MATCH($B343,tab_MinKomp[[Stanowisko / Position ]:[Stanowisko / Position ]],0)))</f>
        <v>-1</v>
      </c>
      <c r="CB344" s="194" t="str">
        <f>IF(INDEX(tab_MinKomp[Obsługa maszyn ASL / ASL Maschinenbedienung],MATCH($B343,tab_MinKomp[[Stanowisko / Position ]:[Stanowisko / Position ]],0))="n/a","n/a",CB343-INDEX(tab_MinKomp[Obsługa maszyn ASL / ASL Maschinenbedienung],MATCH($B343,tab_MinKomp[[Stanowisko / Position ]:[Stanowisko / Position ]],0)))</f>
        <v>n/a</v>
      </c>
      <c r="CC344" s="194">
        <f>IF(INDEX(tab_MinKomp[Obsługa maszyn Novapax / Novapax Maschinenbedienung],MATCH($B343,tab_MinKomp[[Stanowisko / Position ]:[Stanowisko / Position ]],0))="n/a","n/a",CC343-INDEX(tab_MinKomp[Obsługa maszyn Novapax / Novapax Maschinenbedienung],MATCH($B343,tab_MinKomp[[Stanowisko / Position ]:[Stanowisko / Position ]],0)))</f>
        <v>-2</v>
      </c>
      <c r="CD344" s="194">
        <f>IF(INDEX(tab_MinKomp[Obsługa maszyn Novapax / Novapax Maschinenbedienung],MATCH($B343,tab_MinKomp[[Stanowisko / Position ]:[Stanowisko / Position ]],0))="n/a","n/a",CD343-INDEX(tab_MinKomp[Obsługa maszyn Novapax / Novapax Maschinenbedienung],MATCH($B343,tab_MinKomp[[Stanowisko / Position ]:[Stanowisko / Position ]],0)))</f>
        <v>-2</v>
      </c>
      <c r="CE344" s="194" t="str">
        <f>IF(INDEX(tab_MinKomp[Obsługa maszyn Piovan / Piovan Maschinenbedienung],MATCH($B343,tab_MinKomp[[Stanowisko / Position ]:[Stanowisko / Position ]],0))="n/a","n/a",CE343-INDEX(tab_MinKomp[Obsługa maszyn Piovan / Piovan Maschinenbedienung],MATCH($B343,tab_MinKomp[[Stanowisko / Position ]:[Stanowisko / Position ]],0)))</f>
        <v>n/a</v>
      </c>
      <c r="CF344" s="194" t="str">
        <f>IF(INDEX(tab_MinKomp[Obsługa maszyn Piovan / Piovan Maschinenbedienung],MATCH($B343,tab_MinKomp[[Stanowisko / Position ]:[Stanowisko / Position ]],0))="n/a","n/a",CF343-INDEX(tab_MinKomp[Obsługa maszyn Piovan / Piovan Maschinenbedienung],MATCH($B343,tab_MinKomp[[Stanowisko / Position ]:[Stanowisko / Position ]],0)))</f>
        <v>n/a</v>
      </c>
      <c r="CG344" s="194">
        <f>IF(INDEX(tab_MinKomp[Eliminacja awarii / Beseitigung von Ausfällen],MATCH($B343,tab_MinKomp[[Stanowisko / Position ]:[Stanowisko / Position ]],0))="n/a","n/a",CG343-INDEX(tab_MinKomp[Eliminacja awarii / Beseitigung von Ausfällen],MATCH($B343,tab_MinKomp[[Stanowisko / Position ]:[Stanowisko / Position ]],0)))</f>
        <v>0</v>
      </c>
      <c r="CH344" s="194" t="str">
        <f>IF(INDEX(tab_MinKomp[Wymagania VDA 6.5 Product / Forderungen],MATCH($B343,tab_MinKomp[[Stanowisko / Position ]:[Stanowisko / Position ]],0))="n/a","n/a",CH343-INDEX(tab_MinKomp[Wymagania VDA 6.5 Product / Forderungen],MATCH($B343,tab_MinKomp[[Stanowisko / Position ]:[Stanowisko / Position ]],0)))</f>
        <v>n/a</v>
      </c>
      <c r="CI344" s="194" t="str">
        <f>IF(INDEX(tab_MinKomp[Wymagania VDA 6.5 Product / Forderungen],MATCH($B343,tab_MinKomp[[Stanowisko / Position ]:[Stanowisko / Position ]],0))="n/a","n/a",CI343-INDEX(tab_MinKomp[Wymagania VDA 6.5 Product / Forderungen],MATCH($B343,tab_MinKomp[[Stanowisko / Position ]:[Stanowisko / Position ]],0)))</f>
        <v>n/a</v>
      </c>
      <c r="CJ344" s="194" t="str">
        <f>IF(INDEX(tab_MinKomp[Wymagania VDA 6.5 Product / Forderungen],MATCH($B343,tab_MinKomp[[Stanowisko / Position ]:[Stanowisko / Position ]],0))="n/a","n/a",CJ343-INDEX(tab_MinKomp[Wymagania VDA 6.5 Product / Forderungen],MATCH($B343,tab_MinKomp[[Stanowisko / Position ]:[Stanowisko / Position ]],0)))</f>
        <v>n/a</v>
      </c>
      <c r="CK344" s="194" t="str">
        <f>IF(INDEX(tab_MinKomp[Wymagania VDA 6.5 Product / Forderungen],MATCH($B343,tab_MinKomp[[Stanowisko / Position ]:[Stanowisko / Position ]],0))="n/a","n/a",CK343-INDEX(tab_MinKomp[Wymagania VDA 6.5 Product / Forderungen],MATCH($B343,tab_MinKomp[[Stanowisko / Position ]:[Stanowisko / Position ]],0)))</f>
        <v>n/a</v>
      </c>
      <c r="CL344" s="194" t="str">
        <f>IF(INDEX(tab_MinKomp[Wymagania VDA 6.5 Product / Forderungen],MATCH($B343,tab_MinKomp[[Stanowisko / Position ]:[Stanowisko / Position ]],0))="n/a","n/a",CL343-INDEX(tab_MinKomp[Wymagania VDA 6.5 Product / Forderungen],MATCH($B343,tab_MinKomp[[Stanowisko / Position ]:[Stanowisko / Position ]],0)))</f>
        <v>n/a</v>
      </c>
      <c r="CM344" s="194" t="str">
        <f>IF(INDEX(tab_MinKomp[Informatyka ogólna (techniczne i systemowe) / Allgemeine IT (Technik und System)],MATCH($B343,tab_MinKomp[[Stanowisko / Position ]:[Stanowisko / Position ]],0))="n/a","n/a",CM343-INDEX(tab_MinKomp[Informatyka ogólna (techniczne i systemowe) / Allgemeine IT (Technik und System)],MATCH($B343,tab_MinKomp[[Stanowisko / Position ]:[Stanowisko / Position ]],0)))</f>
        <v>n/a</v>
      </c>
      <c r="CN344" s="194" t="str">
        <f>IF(INDEX(tab_MinKomp[Sieci komputerowe / Computernetzwerke],MATCH($B343,tab_MinKomp[[Stanowisko / Position ]:[Stanowisko / Position ]],0))="n/a","n/a",CN343-INDEX(tab_MinKomp[Sieci komputerowe / Computernetzwerke],MATCH($B343,tab_MinKomp[[Stanowisko / Position ]:[Stanowisko / Position ]],0)))</f>
        <v>n/a</v>
      </c>
      <c r="CO344" s="194" t="str">
        <f>IF(INDEX(tab_MinKomp[Hardware (komputery PC, drukarki biurowe i etykietowe, telefonia stacjonarna i mobilna) (PC, Drucker, Telefpne, Handys)],MATCH($B343,tab_MinKomp[[Stanowisko / Position ]:[Stanowisko / Position ]],0))="n/a","n/a",CO343-INDEX(tab_MinKomp[Hardware (komputery PC, drukarki biurowe i etykietowe, telefonia stacjonarna i mobilna) (PC, Drucker, Telefpne, Handys)],MATCH($B343,tab_MinKomp[[Stanowisko / Position ]:[Stanowisko / Position ]],0)))</f>
        <v>n/a</v>
      </c>
      <c r="CP344" s="194" t="str">
        <f>IF(INDEX(tab_MinKomp[Software &amp; Systems (MS Office, MS Remote Desktop)],MATCH($B343,tab_MinKomp[[Stanowisko / Position ]:[Stanowisko / Position ]],0))="n/a","n/a",CP343-INDEX(tab_MinKomp[Software &amp; Systems (MS Office, MS Remote Desktop)],MATCH($B343,tab_MinKomp[[Stanowisko / Position ]:[Stanowisko / Position ]],0)))</f>
        <v>n/a</v>
      </c>
      <c r="CQ344" s="194" t="str">
        <f>IF(INDEX(tab_MinKomp[Programowanie obiektowe (PHP) / Objektprogrammierung],MATCH($B343,tab_MinKomp[[Stanowisko / Position ]:[Stanowisko / Position ]],0))="n/a","n/a",CQ343-INDEX(tab_MinKomp[Programowanie obiektowe (PHP) / Objektprogrammierung],MATCH($B343,tab_MinKomp[[Stanowisko / Position ]:[Stanowisko / Position ]],0)))</f>
        <v>n/a</v>
      </c>
      <c r="CR344" s="194" t="str">
        <f>IF(INDEX(tab_MinKomp[Scrum],MATCH($B343,tab_MinKomp[[Stanowisko / Position ]:[Stanowisko / Position ]],0))="n/a","n/a",CR343-INDEX(tab_MinKomp[Scrum],MATCH($B343,tab_MinKomp[[Stanowisko / Position ]:[Stanowisko / Position ]],0)))</f>
        <v>n/a</v>
      </c>
      <c r="CS344" s="194" t="str">
        <f>IF(INDEX(tab_MinKomp[SQL (MySQL)],MATCH($B343,tab_MinKomp[[Stanowisko / Position ]:[Stanowisko / Position ]],0))="n/a","n/a",CS343-INDEX(tab_MinKomp[SQL (MySQL)],MATCH($B343,tab_MinKomp[[Stanowisko / Position ]:[Stanowisko / Position ]],0)))</f>
        <v>n/a</v>
      </c>
      <c r="CT344" s="194" t="str">
        <f>IF(INDEX(tab_MinKomp[Javascript],MATCH($B343,tab_MinKomp[[Stanowisko / Position ]:[Stanowisko / Position ]],0))="n/a","n/a",CT343-INDEX(tab_MinKomp[Javascript],MATCH($B343,tab_MinKomp[[Stanowisko / Position ]:[Stanowisko / Position ]],0)))</f>
        <v>n/a</v>
      </c>
      <c r="CU344" s="194" t="str">
        <f>IF(INDEX(tab_MinKomp[Joomla],MATCH($B343,tab_MinKomp[[Stanowisko / Position ]:[Stanowisko / Position ]],0))="n/a","n/a",CU343-INDEX(tab_MinKomp[Joomla],MATCH($B343,tab_MinKomp[[Stanowisko / Position ]:[Stanowisko / Position ]],0)))</f>
        <v>n/a</v>
      </c>
      <c r="CV344" s="194" t="str">
        <f>IF(INDEX(tab_MinKomp[Bash],MATCH($B343,tab_MinKomp[[Stanowisko / Position ]:[Stanowisko / Position ]],0))="n/a","n/a",CV343-INDEX(tab_MinKomp[Bash],MATCH($B343,tab_MinKomp[[Stanowisko / Position ]:[Stanowisko / Position ]],0)))</f>
        <v>n/a</v>
      </c>
      <c r="CW344" s="194">
        <f>IF(INDEX(tab_MinKomp[Systemy MES (HYDRA / SFMS)],MATCH($B343,tab_MinKomp[[Stanowisko / Position ]:[Stanowisko / Position ]],0))="n/a","n/a",CW343-INDEX(tab_MinKomp[Systemy MES (HYDRA / SFMS)],MATCH($B343,tab_MinKomp[[Stanowisko / Position ]:[Stanowisko / Position ]],0)))</f>
        <v>0</v>
      </c>
      <c r="CX344" s="194" t="str">
        <f>IF(INDEX(tab_MinKomp[HTML / CSS],MATCH($B343,tab_MinKomp[[Stanowisko / Position ]:[Stanowisko / Position ]],0))="n/a","n/a",CX343-INDEX(tab_MinKomp[HTML / CSS],MATCH($B343,tab_MinKomp[[Stanowisko / Position ]:[Stanowisko / Position ]],0)))</f>
        <v>n/a</v>
      </c>
      <c r="CY344" s="194" t="str">
        <f>IF(INDEX(tab_MinKomp[SYSTEM PR],MATCH($B343,tab_MinKomp[[Stanowisko / Position ]:[Stanowisko / Position ]],0))="n/a","n/a",CY343-INDEX(tab_MinKomp[SYSTEM PR],MATCH($B343,tab_MinKomp[[Stanowisko / Position ]:[Stanowisko / Position ]],0)))</f>
        <v>n/a</v>
      </c>
      <c r="CZ344" s="194" t="str">
        <f>IF(INDEX(tab_MinKomp[System Einkauf XP / EBA],MATCH($B343,tab_MinKomp[[Stanowisko / Position ]:[Stanowisko / Position ]],0))="n/a","n/a",CZ343-INDEX(tab_MinKomp[System Einkauf XP / EBA],MATCH($B343,tab_MinKomp[[Stanowisko / Position ]:[Stanowisko / Position ]],0)))</f>
        <v>n/a</v>
      </c>
      <c r="DA344" s="194" t="str">
        <f>IF(INDEX(tab_MinKomp[Techniki negocjacyjne / Verhandlungstechniken],MATCH($B343,tab_MinKomp[[Stanowisko / Position ]:[Stanowisko / Position ]],0))="n/a","n/a",DA343-INDEX(tab_MinKomp[Techniki negocjacyjne / Verhandlungstechniken],MATCH($B343,tab_MinKomp[[Stanowisko / Position ]:[Stanowisko / Position ]],0)))</f>
        <v>n/a</v>
      </c>
      <c r="DB344" s="194" t="str">
        <f>IF(INDEX(tab_MinKomp[Znajomość rynku branżowego / Kenntnis des Industrie Marktes],MATCH($B343,tab_MinKomp[[Stanowisko / Position ]:[Stanowisko / Position ]],0))="n/a","n/a",DB343-INDEX(tab_MinKomp[Znajomość rynku branżowego / Kenntnis des Industrie Marktes],MATCH($B343,tab_MinKomp[[Stanowisko / Position ]:[Stanowisko / Position ]],0)))</f>
        <v>n/a</v>
      </c>
      <c r="DC344" s="194" t="str">
        <f>IF(INDEX(tab_MinKomp[SUPPLIER MANAGEMENT],MATCH($B343,tab_MinKomp[[Stanowisko / Position ]:[Stanowisko / Position ]],0))="n/a","n/a",DC343-INDEX(tab_MinKomp[SUPPLIER MANAGEMENT],MATCH($B343,tab_MinKomp[[Stanowisko / Position ]:[Stanowisko / Position ]],0)))</f>
        <v>n/a</v>
      </c>
      <c r="DD344" s="194" t="str">
        <f>IF(INDEX(tab_MinKomp[SUPPLIER MANAGEMENT],MATCH($B343,tab_MinKomp[[Stanowisko / Position ]:[Stanowisko / Position ]],0))="n/a","n/a",DD343-INDEX(tab_MinKomp[SUPPLIER MANAGEMENT],MATCH($B343,tab_MinKomp[[Stanowisko / Position ]:[Stanowisko / Position ]],0)))</f>
        <v>n/a</v>
      </c>
      <c r="DE344" s="194" t="str">
        <f>IF(INDEX(tab_MinKomp[SUPPLIER MANAGEMENT],MATCH($B343,tab_MinKomp[[Stanowisko / Position ]:[Stanowisko / Position ]],0))="n/a","n/a",DE343-INDEX(tab_MinKomp[SUPPLIER MANAGEMENT],MATCH($B343,tab_MinKomp[[Stanowisko / Position ]:[Stanowisko / Position ]],0)))</f>
        <v>n/a</v>
      </c>
      <c r="DF344" s="194">
        <f>IF(INDEX(tab_MinKomp[LEAN MANAGEMENT],MATCH($B343,tab_MinKomp[[Stanowisko / Position ]:[Stanowisko / Position ]],0))="n/a","n/a",DF343-INDEX(tab_MinKomp[LEAN MANAGEMENT],MATCH($B343,tab_MinKomp[[Stanowisko / Position ]:[Stanowisko / Position ]],0)))</f>
        <v>0</v>
      </c>
      <c r="DG344" s="194" t="str">
        <f>IF(INDEX(tab_MinKomp[PPAP/PSW],MATCH($B343,tab_MinKomp[[Stanowisko / Position ]:[Stanowisko / Position ]],0))="n/a","n/a",DG343-INDEX(tab_MinKomp[PPAP/PSW],MATCH($B343,tab_MinKomp[[Stanowisko / Position ]:[Stanowisko / Position ]],0)))</f>
        <v>n/a</v>
      </c>
      <c r="DH344" s="194" t="str">
        <f>IF(INDEX(tab_MinKomp[SUPPLIER MANAGEMENT],MATCH($B343,tab_MinKomp[[Stanowisko / Position ]:[Stanowisko / Position ]],0))="n/a","n/a",DH343-INDEX(tab_MinKomp[SUPPLIER MANAGEMENT],MATCH($B343,tab_MinKomp[[Stanowisko / Position ]:[Stanowisko / Position ]],0)))</f>
        <v>n/a</v>
      </c>
      <c r="DI344" s="194" t="str">
        <f>IF(INDEX(tab_MinKomp[OBSŁUGA PORTALI KLIENTA / Kundenportale],MATCH($B343,tab_MinKomp[[Stanowisko / Position ]:[Stanowisko / Position ]],0))="n/a","n/a",DI343-INDEX(tab_MinKomp[OBSŁUGA PORTALI KLIENTA / Kundenportale],MATCH($B343,tab_MinKomp[[Stanowisko / Position ]:[Stanowisko / Position ]],0)))</f>
        <v>n/a</v>
      </c>
      <c r="DJ344" s="194" t="str">
        <f>IF(INDEX(tab_MinKomp[Obsługa systemu BABTECQ / BABTECQ System],MATCH($B343,tab_MinKomp[[Stanowisko / Position ]:[Stanowisko / Position ]],0))="n/a","n/a",DJ343-INDEX(tab_MinKomp[Obsługa systemu BABTECQ / BABTECQ System],MATCH($B343,tab_MinKomp[[Stanowisko / Position ]:[Stanowisko / Position ]],0)))</f>
        <v>n/a</v>
      </c>
      <c r="DK344" s="194" t="str">
        <f>IF(INDEX(tab_MinKomp[Rysunek techniczny / technische Zeichnung],MATCH($B343,tab_MinKomp[[Stanowisko / Position ]:[Stanowisko / Position ]],0))="n/a","n/a",DK343-INDEX(tab_MinKomp[Rysunek techniczny / technische Zeichnung],MATCH($B343,tab_MinKomp[[Stanowisko / Position ]:[Stanowisko / Position ]],0)))</f>
        <v>n/a</v>
      </c>
      <c r="DL344" s="194" t="str">
        <f>IF(INDEX(tab_MinKomp[Kalibracja / Kalibrierung],MATCH($B343,tab_MinKomp[[Stanowisko / Position ]:[Stanowisko / Position ]],0))="n/a","n/a",DL343-INDEX(tab_MinKomp[Kalibracja / Kalibrierung],MATCH($B343,tab_MinKomp[[Stanowisko / Position ]:[Stanowisko / Position ]],0)))</f>
        <v>n/a</v>
      </c>
      <c r="DM344" s="194" t="str">
        <f>IF(INDEX(tab_MinKomp[Rekwalifikacja / Requalifizierung],MATCH($B343,tab_MinKomp[[Stanowisko / Position ]:[Stanowisko / Position ]],0))="n/a","n/a",DM343-INDEX(tab_MinKomp[Rekwalifikacja / Requalifizierung],MATCH($B343,tab_MinKomp[[Stanowisko / Position ]:[Stanowisko / Position ]],0)))</f>
        <v>n/a</v>
      </c>
      <c r="DN344" s="190" t="str">
        <f>IF(INDEX(tab_MinKomp[Testy czystości / Reinheitstests],MATCH($B343,tab_MinKomp[[Stanowisko / Position ]:[Stanowisko / Position ]],0))="n/a","n/a",DN343-INDEX(tab_MinKomp[Testy czystości / Reinheitstests],MATCH($B343,tab_MinKomp[[Stanowisko / Position ]:[Stanowisko / Position ]],0)))</f>
        <v>n/a</v>
      </c>
      <c r="DO344" s="190" t="str">
        <f>IF(INDEX(tab_MinKomp[Testy czystości / Reinheitstests],MATCH($B343,tab_MinKomp[[Stanowisko / Position ]:[Stanowisko / Position ]],0))="n/a","n/a",DO343-INDEX(tab_MinKomp[Testy czystości / Reinheitstests],MATCH($B343,tab_MinKomp[[Stanowisko / Position ]:[Stanowisko / Position ]],0)))</f>
        <v>n/a</v>
      </c>
      <c r="DP344" s="190" t="str">
        <f>IF(INDEX(tab_MinKomp[Testy czystości / Reinheitstests],MATCH($B343,tab_MinKomp[[Stanowisko / Position ]:[Stanowisko / Position ]],0))="n/a","n/a",DP343-INDEX(tab_MinKomp[Testy czystości / Reinheitstests],MATCH($B343,tab_MinKomp[[Stanowisko / Position ]:[Stanowisko / Position ]],0)))</f>
        <v>n/a</v>
      </c>
      <c r="DQ344" s="190" t="str">
        <f>IF(INDEX(tab_MinKomp[Testy czystości / Reinheitstests],MATCH($B343,tab_MinKomp[[Stanowisko / Position ]:[Stanowisko / Position ]],0))="n/a","n/a",DQ343-INDEX(tab_MinKomp[Testy czystości / Reinheitstests],MATCH($B343,tab_MinKomp[[Stanowisko / Position ]:[Stanowisko / Position ]],0)))</f>
        <v>n/a</v>
      </c>
      <c r="DR344" s="190" t="str">
        <f>IF(INDEX(tab_MinKomp[Testy czystości / Reinheitstests],MATCH($B343,tab_MinKomp[[Stanowisko / Position ]:[Stanowisko / Position ]],0))="n/a","n/a",DR343-INDEX(tab_MinKomp[Testy czystości / Reinheitstests],MATCH($B343,tab_MinKomp[[Stanowisko / Position ]:[Stanowisko / Position ]],0)))</f>
        <v>n/a</v>
      </c>
      <c r="DS344" s="190" t="str">
        <f>IF(INDEX(tab_MinKomp[Testy czystości / Reinheitstests],MATCH($B343,tab_MinKomp[[Stanowisko / Position ]:[Stanowisko / Position ]],0))="n/a","n/a",DS343-INDEX(tab_MinKomp[Testy czystości / Reinheitstests],MATCH($B343,tab_MinKomp[[Stanowisko / Position ]:[Stanowisko / Position ]],0)))</f>
        <v>n/a</v>
      </c>
      <c r="DT344" s="194" t="str">
        <f>IF(INDEX(tab_MinKomp[SUPPLIER MANAGEMENT],MATCH($B343,tab_MinKomp[[Stanowisko / Position ]:[Stanowisko / Position ]],0))="n/a","n/a",DT343-INDEX(tab_MinKomp[SUPPLIER MANAGEMENT],MATCH($B343,tab_MinKomp[[Stanowisko / Position ]:[Stanowisko / Position ]],0)))</f>
        <v>n/a</v>
      </c>
      <c r="DU344" s="190" t="str">
        <f>IF(INDEX(tab_MinKomp[Testy czystości / Reinheitstests],MATCH($B343,tab_MinKomp[[Stanowisko / Position ]:[Stanowisko / Position ]],0))="n/a","n/a",DU343-INDEX(tab_MinKomp[Testy czystości / Reinheitstests],MATCH($B343,tab_MinKomp[[Stanowisko / Position ]:[Stanowisko / Position ]],0)))</f>
        <v>n/a</v>
      </c>
      <c r="DV344" s="190" t="str">
        <f>IF(INDEX(tab_MinKomp[Testy czystości / Reinheitstests],MATCH($B343,tab_MinKomp[[Stanowisko / Position ]:[Stanowisko / Position ]],0))="n/a","n/a",DV343-INDEX(tab_MinKomp[Testy czystości / Reinheitstests],MATCH($B343,tab_MinKomp[[Stanowisko / Position ]:[Stanowisko / Position ]],0)))</f>
        <v>n/a</v>
      </c>
      <c r="DW344" s="190" t="str">
        <f>IF(INDEX(tab_MinKomp[Testy czystości / Reinheitstests],MATCH($B343,tab_MinKomp[[Stanowisko / Position ]:[Stanowisko / Position ]],0))="n/a","n/a",DW343-INDEX(tab_MinKomp[Testy czystości / Reinheitstests],MATCH($B343,tab_MinKomp[[Stanowisko / Position ]:[Stanowisko / Position ]],0)))</f>
        <v>n/a</v>
      </c>
      <c r="DX344" s="190" t="str">
        <f>IF(INDEX(tab_MinKomp[Testy czystości / Reinheitstests],MATCH($B343,tab_MinKomp[[Stanowisko / Position ]:[Stanowisko / Position ]],0))="n/a","n/a",DX343-INDEX(tab_MinKomp[Testy czystości / Reinheitstests],MATCH($B343,tab_MinKomp[[Stanowisko / Position ]:[Stanowisko / Position ]],0)))</f>
        <v>n/a</v>
      </c>
      <c r="DY344" s="190" t="str">
        <f>IF(INDEX(tab_MinKomp[Testy czystości / Reinheitstests],MATCH($B343,tab_MinKomp[[Stanowisko / Position ]:[Stanowisko / Position ]],0))="n/a","n/a",DY343-INDEX(tab_MinKomp[Testy czystości / Reinheitstests],MATCH($B343,tab_MinKomp[[Stanowisko / Position ]:[Stanowisko / Position ]],0)))</f>
        <v>n/a</v>
      </c>
      <c r="DZ344" s="190" t="str">
        <f>IF(INDEX(tab_MinKomp[Testy czystości / Reinheitstests],MATCH($B343,tab_MinKomp[[Stanowisko / Position ]:[Stanowisko / Position ]],0))="n/a","n/a",DZ343-INDEX(tab_MinKomp[Testy czystości / Reinheitstests],MATCH($B343,tab_MinKomp[[Stanowisko / Position ]:[Stanowisko / Position ]],0)))</f>
        <v>n/a</v>
      </c>
      <c r="EA344" s="194" t="str">
        <f>IF(INDEX(tab_MinKomp[SUPPLIER MANAGEMENT],MATCH($B343,tab_MinKomp[[Stanowisko / Position ]:[Stanowisko / Position ]],0))="n/a","n/a",EA343-INDEX(tab_MinKomp[SUPPLIER MANAGEMENT],MATCH($B343,tab_MinKomp[[Stanowisko / Position ]:[Stanowisko / Position ]],0)))</f>
        <v>n/a</v>
      </c>
      <c r="EB344" s="190" t="str">
        <f>IF(INDEX(tab_MinKomp[Testy czystości / Reinheitstests],MATCH($B343,tab_MinKomp[[Stanowisko / Position ]:[Stanowisko / Position ]],0))="n/a","n/a",EB343-INDEX(tab_MinKomp[Testy czystości / Reinheitstests],MATCH($B343,tab_MinKomp[[Stanowisko / Position ]:[Stanowisko / Position ]],0)))</f>
        <v>n/a</v>
      </c>
      <c r="EC344" s="190" t="str">
        <f>IF(INDEX(tab_MinKomp[Testy czystości / Reinheitstests],MATCH($B343,tab_MinKomp[[Stanowisko / Position ]:[Stanowisko / Position ]],0))="n/a","n/a",EC343-INDEX(tab_MinKomp[Testy czystości / Reinheitstests],MATCH($B343,tab_MinKomp[[Stanowisko / Position ]:[Stanowisko / Position ]],0)))</f>
        <v>n/a</v>
      </c>
      <c r="ED344" s="190" t="str">
        <f>IF(INDEX(tab_MinKomp[Testy czystości / Reinheitstests],MATCH($B343,tab_MinKomp[[Stanowisko / Position ]:[Stanowisko / Position ]],0))="n/a","n/a",ED343-INDEX(tab_MinKomp[Testy czystości / Reinheitstests],MATCH($B343,tab_MinKomp[[Stanowisko / Position ]:[Stanowisko / Position ]],0)))</f>
        <v>n/a</v>
      </c>
      <c r="EE344" s="190" t="str">
        <f>IF(INDEX(tab_MinKomp[Testy czystości / Reinheitstests],MATCH($B343,tab_MinKomp[[Stanowisko / Position ]:[Stanowisko / Position ]],0))="n/a","n/a",EE343-INDEX(tab_MinKomp[Testy czystości / Reinheitstests],MATCH($B343,tab_MinKomp[[Stanowisko / Position ]:[Stanowisko / Position ]],0)))</f>
        <v>n/a</v>
      </c>
      <c r="EF344" s="190" t="str">
        <f>IF(INDEX(tab_MinKomp[Testy czystości / Reinheitstests],MATCH($B343,tab_MinKomp[[Stanowisko / Position ]:[Stanowisko / Position ]],0))="n/a","n/a",EF343-INDEX(tab_MinKomp[Testy czystości / Reinheitstests],MATCH($B343,tab_MinKomp[[Stanowisko / Position ]:[Stanowisko / Position ]],0)))</f>
        <v>n/a</v>
      </c>
      <c r="EG344" s="190" t="str">
        <f>IF(INDEX(tab_MinKomp[Testy czystości / Reinheitstests],MATCH($B343,tab_MinKomp[[Stanowisko / Position ]:[Stanowisko / Position ]],0))="n/a","n/a",EG343-INDEX(tab_MinKomp[Testy czystości / Reinheitstests],MATCH($B343,tab_MinKomp[[Stanowisko / Position ]:[Stanowisko / Position ]],0)))</f>
        <v>n/a</v>
      </c>
      <c r="EH344" s="190" t="str">
        <f>IF(INDEX(tab_MinKomp[Testy czystości / Reinheitstests],MATCH($B343,tab_MinKomp[[Stanowisko / Position ]:[Stanowisko / Position ]],0))="n/a","n/a",EH343-INDEX(tab_MinKomp[Testy czystości / Reinheitstests],MATCH($B343,tab_MinKomp[[Stanowisko / Position ]:[Stanowisko / Position ]],0)))</f>
        <v>n/a</v>
      </c>
      <c r="EI344" s="190" t="str">
        <f>IF(INDEX(tab_MinKomp[Testy czystości / Reinheitstests],MATCH($B343,tab_MinKomp[[Stanowisko / Position ]:[Stanowisko / Position ]],0))="n/a","n/a",EI343-INDEX(tab_MinKomp[Testy czystości / Reinheitstests],MATCH($B343,tab_MinKomp[[Stanowisko / Position ]:[Stanowisko / Position ]],0)))</f>
        <v>n/a</v>
      </c>
      <c r="EJ344" s="190" t="str">
        <f>IF(INDEX(tab_MinKomp[Testy czystości / Reinheitstests],MATCH($B343,tab_MinKomp[[Stanowisko / Position ]:[Stanowisko / Position ]],0))="n/a","n/a",EJ343-INDEX(tab_MinKomp[Testy czystości / Reinheitstests],MATCH($B343,tab_MinKomp[[Stanowisko / Position ]:[Stanowisko / Position ]],0)))</f>
        <v>n/a</v>
      </c>
      <c r="EK344" s="190" t="str">
        <f>IF(INDEX(tab_MinKomp[Testy czystości / Reinheitstests],MATCH($B343,tab_MinKomp[[Stanowisko / Position ]:[Stanowisko / Position ]],0))="n/a","n/a",EK343-INDEX(tab_MinKomp[Testy czystości / Reinheitstests],MATCH($B343,tab_MinKomp[[Stanowisko / Position ]:[Stanowisko / Position ]],0)))</f>
        <v>n/a</v>
      </c>
      <c r="EL344" s="190" t="str">
        <f>IF(INDEX(tab_MinKomp[Testy czystości / Reinheitstests],MATCH($B343,tab_MinKomp[[Stanowisko / Position ]:[Stanowisko / Position ]],0))="n/a","n/a",EL343-INDEX(tab_MinKomp[Testy czystości / Reinheitstests],MATCH($B343,tab_MinKomp[[Stanowisko / Position ]:[Stanowisko / Position ]],0)))</f>
        <v>n/a</v>
      </c>
      <c r="EM344" s="190" t="str">
        <f>IF(INDEX(tab_MinKomp[Testy czystości / Reinheitstests],MATCH($B343,tab_MinKomp[[Stanowisko / Position ]:[Stanowisko / Position ]],0))="n/a","n/a",EM343-INDEX(tab_MinKomp[Testy czystości / Reinheitstests],MATCH($B343,tab_MinKomp[[Stanowisko / Position ]:[Stanowisko / Position ]],0)))</f>
        <v>n/a</v>
      </c>
      <c r="EN344" s="190" t="str">
        <f>IF(INDEX(tab_MinKomp[Testy czystości / Reinheitstests],MATCH($B343,tab_MinKomp[[Stanowisko / Position ]:[Stanowisko / Position ]],0))="n/a","n/a",EN343-INDEX(tab_MinKomp[Testy czystości / Reinheitstests],MATCH($B343,tab_MinKomp[[Stanowisko / Position ]:[Stanowisko / Position ]],0)))</f>
        <v>n/a</v>
      </c>
      <c r="EO344" s="194" t="str">
        <f>IF(INDEX(tab_MinKomp[Konserwacja Rep],MATCH($B343,tab_MinKomp[[Stanowisko / Position ]:[Stanowisko / Position ]],0))="n/a","n/a",EO343-INDEX(tab_MinKomp[Konserwacja Rep],MATCH($B343,tab_MinKomp[[Stanowisko / Position ]:[Stanowisko / Position ]],0)))</f>
        <v>n/a</v>
      </c>
      <c r="EP344" s="194" t="str">
        <f>IF(INDEX(tab_MinKomp[[Konserwacja Engel ]],MATCH($B343,tab_MinKomp[[Stanowisko / Position ]:[Stanowisko / Position ]],0))="n/a","n/a",EP343-INDEX(tab_MinKomp[[Konserwacja Engel ]],MATCH($B343,tab_MinKomp[[Stanowisko / Position ]:[Stanowisko / Position ]],0)))</f>
        <v>n/a</v>
      </c>
      <c r="EQ344" s="194" t="str">
        <f>IF(INDEX(tab_MinKomp[Konserwacja B 50],MATCH($B343,tab_MinKomp[[Stanowisko / Position ]:[Stanowisko / Position ]],0))="n/a","n/a",EQ343-INDEX(tab_MinKomp[Konserwacja B 50],MATCH($B343,tab_MinKomp[[Stanowisko / Position ]:[Stanowisko / Position ]],0)))</f>
        <v>n/a</v>
      </c>
      <c r="ER344" s="194" t="str">
        <f>IF(INDEX(tab_MinKomp[[Konserwacja EOL ]],MATCH($B343,tab_MinKomp[[Stanowisko / Position ]:[Stanowisko / Position ]],0))="n/a","n/a",ER343-INDEX(tab_MinKomp[[Konserwacja EOL ]],MATCH($B343,tab_MinKomp[[Stanowisko / Position ]:[Stanowisko / Position ]],0)))</f>
        <v>n/a</v>
      </c>
      <c r="ES344" s="194" t="str">
        <f>IF(INDEX(tab_MinKomp[Konserwacja Branson],MATCH($B343,tab_MinKomp[[Stanowisko / Position ]:[Stanowisko / Position ]],0))="n/a","n/a",ES343-INDEX(tab_MinKomp[Konserwacja Branson],MATCH($B343,tab_MinKomp[[Stanowisko / Position ]:[Stanowisko / Position ]],0)))</f>
        <v>n/a</v>
      </c>
      <c r="ET344" s="194" t="str">
        <f>IF(INDEX(tab_MinKomp[Konserwacja coolery],MATCH($B343,tab_MinKomp[[Stanowisko / Position ]:[Stanowisko / Position ]],0))="n/a","n/a",ET343-INDEX(tab_MinKomp[Konserwacja coolery],MATCH($B343,tab_MinKomp[[Stanowisko / Position ]:[Stanowisko / Position ]],0)))</f>
        <v>n/a</v>
      </c>
      <c r="EU344" s="194" t="str">
        <f>IF(INDEX(tab_MinKomp[Konserwacja piecy],MATCH($B343,tab_MinKomp[[Stanowisko / Position ]:[Stanowisko / Position ]],0))="n/a","n/a",EU343-INDEX(tab_MinKomp[Konserwacja piecy],MATCH($B343,tab_MinKomp[[Stanowisko / Position ]:[Stanowisko / Position ]],0)))</f>
        <v>n/a</v>
      </c>
      <c r="EV344" s="194" t="str">
        <f>IF(INDEX(tab_MinKomp[Rysunek techniczny- czytanie],MATCH($B343,tab_MinKomp[[Stanowisko / Position ]:[Stanowisko / Position ]],0))="n/a","n/a",EV343-INDEX(tab_MinKomp[Rysunek techniczny- czytanie],MATCH($B343,tab_MinKomp[[Stanowisko / Position ]:[Stanowisko / Position ]],0)))</f>
        <v>n/a</v>
      </c>
      <c r="EW344" s="194" t="str">
        <f>IF(INDEX(tab_MinKomp[Elektryka],MATCH($B343,tab_MinKomp[[Stanowisko / Position ]:[Stanowisko / Position ]],0))="n/a","n/a",EW343-INDEX(tab_MinKomp[Elektryka],MATCH($B343,tab_MinKomp[[Stanowisko / Position ]:[Stanowisko / Position ]],0)))</f>
        <v>n/a</v>
      </c>
      <c r="EX344" s="194" t="str">
        <f>IF(INDEX(tab_MinKomp[Pneumatyka],MATCH($B343,tab_MinKomp[[Stanowisko / Position ]:[Stanowisko / Position ]],0))="n/a","n/a",EX343-INDEX(tab_MinKomp[Pneumatyka],MATCH($B343,tab_MinKomp[[Stanowisko / Position ]:[Stanowisko / Position ]],0)))</f>
        <v>n/a</v>
      </c>
      <c r="EY344" s="194" t="str">
        <f>IF(INDEX(tab_MinKomp[[Hydraulika ]],MATCH($B343,tab_MinKomp[[Stanowisko / Position ]:[Stanowisko / Position ]],0))="n/a","n/a",EY343-INDEX(tab_MinKomp[[Hydraulika ]],MATCH($B343,tab_MinKomp[[Stanowisko / Position ]:[Stanowisko / Position ]],0)))</f>
        <v>n/a</v>
      </c>
      <c r="EZ344" s="194" t="str">
        <f>IF(INDEX(tab_MinKomp[Podciśnienie],MATCH($B343,tab_MinKomp[[Stanowisko / Position ]:[Stanowisko / Position ]],0))="n/a","n/a",EZ343-INDEX(tab_MinKomp[Podciśnienie],MATCH($B343,tab_MinKomp[[Stanowisko / Position ]:[Stanowisko / Position ]],0)))</f>
        <v>n/a</v>
      </c>
      <c r="FA344" s="194" t="str">
        <f>IF(INDEX(tab_MinKomp[Usuwanie awarii],MATCH($B343,tab_MinKomp[[Stanowisko / Position ]:[Stanowisko / Position ]],0))="n/a","n/a",FA343-INDEX(tab_MinKomp[Usuwanie awarii],MATCH($B343,tab_MinKomp[[Stanowisko / Position ]:[Stanowisko / Position ]],0)))</f>
        <v>n/a</v>
      </c>
      <c r="FB344" s="194" t="str">
        <f>IF(INDEX(tab_MinKomp[Obsługa robotów],MATCH($B343,tab_MinKomp[[Stanowisko / Position ]:[Stanowisko / Position ]],0))="n/a","n/a",FB343-INDEX(tab_MinKomp[Obsługa robotów],MATCH($B343,tab_MinKomp[[Stanowisko / Position ]:[Stanowisko / Position ]],0)))</f>
        <v>n/a</v>
      </c>
      <c r="FC344" s="194" t="str">
        <f>IF(INDEX(tab_MinKomp[Obsługa sterowania maszyny],MATCH($B343,tab_MinKomp[[Stanowisko / Position ]:[Stanowisko / Position ]],0))="n/a","n/a",FC343-INDEX(tab_MinKomp[Obsługa sterowania maszyny],MATCH($B343,tab_MinKomp[[Stanowisko / Position ]:[Stanowisko / Position ]],0)))</f>
        <v>n/a</v>
      </c>
      <c r="FD344" s="194" t="str">
        <f>IF(INDEX(tab_MinKomp[Usuwanie przyczyn żródłowych],MATCH($B343,tab_MinKomp[[Stanowisko / Position ]:[Stanowisko / Position ]],0))="n/a","n/a",FD343-INDEX(tab_MinKomp[Usuwanie przyczyn żródłowych],MATCH($B343,tab_MinKomp[[Stanowisko / Position ]:[Stanowisko / Position ]],0)))</f>
        <v>n/a</v>
      </c>
      <c r="FE344" s="194" t="str">
        <f>IF(INDEX(tab_MinKomp[Cmms stosowanie],MATCH($B343,tab_MinKomp[[Stanowisko / Position ]:[Stanowisko / Position ]],0))="n/a","n/a",FE343-INDEX(tab_MinKomp[Cmms stosowanie],MATCH($B343,tab_MinKomp[[Stanowisko / Position ]:[Stanowisko / Position ]],0)))</f>
        <v>n/a</v>
      </c>
      <c r="FF344" s="190" t="str">
        <f>IF(INDEX(tab_MinKomp[Testy czystości / Reinheitstests],MATCH($B343,tab_MinKomp[[Stanowisko / Position ]:[Stanowisko / Position ]],0))="n/a","n/a",FF343-INDEX(tab_MinKomp[Testy czystości / Reinheitstests],MATCH($B343,tab_MinKomp[[Stanowisko / Position ]:[Stanowisko / Position ]],0)))</f>
        <v>n/a</v>
      </c>
      <c r="FG344" s="194" t="str">
        <f>IF(INDEX(tab_MinKomp[Czyszczenie form plastikowych],MATCH($B343,tab_MinKomp[[Stanowisko / Position ]:[Stanowisko / Position ]],0))="n/a","n/a",FG343-INDEX(tab_MinKomp[Czyszczenie form plastikowych],MATCH($B343,tab_MinKomp[[Stanowisko / Position ]:[Stanowisko / Position ]],0)))</f>
        <v>n/a</v>
      </c>
      <c r="FH344" s="194" t="str">
        <f>IF(INDEX(tab_MinKomp[Wymiana form plastik],MATCH($B343,tab_MinKomp[[Stanowisko / Position ]:[Stanowisko / Position ]],0))="n/a","n/a",FH343-INDEX(tab_MinKomp[Wymiana form plastik],MATCH($B343,tab_MinKomp[[Stanowisko / Position ]:[Stanowisko / Position ]],0)))</f>
        <v>n/a</v>
      </c>
      <c r="FI344" s="194" t="str">
        <f>IF(INDEX(tab_MinKomp[Wymiana form guma],MATCH($B343,tab_MinKomp[[Stanowisko / Position ]:[Stanowisko / Position ]],0))="n/a","n/a",FI343-INDEX(tab_MinKomp[Wymiana form guma],MATCH($B343,tab_MinKomp[[Stanowisko / Position ]:[Stanowisko / Position ]],0)))</f>
        <v>n/a</v>
      </c>
      <c r="FJ344" s="194" t="str">
        <f>IF(INDEX(tab_MinKomp[Konserwacja KK],MATCH($B343,tab_MinKomp[[Stanowisko / Position ]:[Stanowisko / Position ]],0))="n/a","n/a",FJ343-INDEX(tab_MinKomp[Konserwacja KK],MATCH($B343,tab_MinKomp[[Stanowisko / Position ]:[Stanowisko / Position ]],0)))</f>
        <v>n/a</v>
      </c>
      <c r="FK344" s="194" t="str">
        <f>IF(INDEX(tab_MinKomp[Konserwacja form guma],MATCH($B343,tab_MinKomp[[Stanowisko / Position ]:[Stanowisko / Position ]],0))="n/a","n/a",FK343-INDEX(tab_MinKomp[Konserwacja form guma],MATCH($B343,tab_MinKomp[[Stanowisko / Position ]:[Stanowisko / Position ]],0)))</f>
        <v>n/a</v>
      </c>
      <c r="FL344" s="194" t="str">
        <f>IF(INDEX(tab_MinKomp[Konserwacja form plastiki],MATCH($B343,tab_MinKomp[[Stanowisko / Position ]:[Stanowisko / Position ]],0))="n/a","n/a",FL343-INDEX(tab_MinKomp[Konserwacja form plastiki],MATCH($B343,tab_MinKomp[[Stanowisko / Position ]:[Stanowisko / Position ]],0)))</f>
        <v>n/a</v>
      </c>
      <c r="FM344" s="194" t="str">
        <f>IF(INDEX(tab_MinKomp[Konserwacja Gorącego Kanału],MATCH($B343,tab_MinKomp[[Stanowisko / Position ]:[Stanowisko / Position ]],0))="n/a","n/a",FM343-INDEX(tab_MinKomp[Konserwacja Gorącego Kanału],MATCH($B343,tab_MinKomp[[Stanowisko / Position ]:[Stanowisko / Position ]],0)))</f>
        <v>n/a</v>
      </c>
      <c r="FN344" s="194" t="str">
        <f>IF(INDEX(tab_MinKomp[MS Office (Excel)],MATCH($B343,tab_MinKomp[[Stanowisko / Position ]:[Stanowisko / Position ]],0))="n/a","n/a",FN343-INDEX(tab_MinKomp[MS Office (Excel)],MATCH($B343,tab_MinKomp[[Stanowisko / Position ]:[Stanowisko / Position ]],0)))</f>
        <v>n/a</v>
      </c>
      <c r="FO344" s="194" t="str">
        <f>IF(INDEX(tab_MinKomp[MS Office (Word)],MATCH($B343,tab_MinKomp[[Stanowisko / Position ]:[Stanowisko / Position ]],0))="n/a","n/a",FO343-INDEX(tab_MinKomp[MS Office (Word)],MATCH($B343,tab_MinKomp[[Stanowisko / Position ]:[Stanowisko / Position ]],0)))</f>
        <v>n/a</v>
      </c>
      <c r="FP344" s="194" t="str">
        <f>IF(INDEX(tab_MinKomp[MS Office (Power Point)],MATCH($B343,tab_MinKomp[[Stanowisko / Position ]:[Stanowisko / Position ]],0))="n/a","n/a",FP343-INDEX(tab_MinKomp[MS Office (Power Point)],MATCH($B343,tab_MinKomp[[Stanowisko / Position ]:[Stanowisko / Position ]],0)))</f>
        <v>n/a</v>
      </c>
      <c r="FQ344" s="196" t="str">
        <f>IF(INDEX(tab_MinKomp[Język angielski / Englisch],MATCH($B343,tab_MinKomp[[Stanowisko / Position ]:[Stanowisko / Position ]],0))="n/a","n/a",FQ343-INDEX(tab_MinKomp[Język angielski / Englisch],MATCH($B343,tab_MinKomp[[Stanowisko / Position ]:[Stanowisko / Position ]],0)))</f>
        <v>n/a</v>
      </c>
      <c r="FR344" s="196" t="str">
        <f>IF(INDEX(tab_MinKomp[Język niemiecki / Deutsch],MATCH($B343,tab_MinKomp[[Stanowisko / Position ]:[Stanowisko / Position ]],0))="n/a","n/a",FR343-INDEX(tab_MinKomp[Język niemiecki / Deutsch],MATCH($B343,tab_MinKomp[[Stanowisko / Position ]:[Stanowisko / Position ]],0)))</f>
        <v>n/a</v>
      </c>
      <c r="FS344" s="194">
        <f>IF(INDEX(tab_MinKomp[Zarządzanie dokumentacją procesową / Process dokumentation management],MATCH($B343,tab_MinKomp[[Stanowisko / Position ]:[Stanowisko / Position ]],0))="n/a","n/a",FS343-INDEX(tab_MinKomp[Zarządzanie dokumentacją procesową / Process dokumentation management],MATCH($B343,tab_MinKomp[[Stanowisko / Position ]:[Stanowisko / Position ]],0)))</f>
        <v>0</v>
      </c>
      <c r="FT344" s="194">
        <f>IF(INDEX(tab_MinKomp[Znajomość procesów z obszaru / Kenntiss der prozesse in dem Bereich],MATCH($B343,tab_MinKomp[[Stanowisko / Position ]:[Stanowisko / Position ]],0))="n/a","n/a",FT343-INDEX(tab_MinKomp[Znajomość procesów z obszaru / Kenntiss der prozesse in dem Bereich],MATCH($B343,tab_MinKomp[[Stanowisko / Position ]:[Stanowisko / Position ]],0)))</f>
        <v>0</v>
      </c>
      <c r="FU344" s="194">
        <f>IF(INDEX(tab_MinKomp[optymalizacja procesów / Prozessoptymalisierung],MATCH($B343,tab_MinKomp[[Stanowisko / Position ]:[Stanowisko / Position ]],0))="n/a","n/a",FU343-INDEX(tab_MinKomp[optymalizacja procesów / Prozessoptymalisierung],MATCH($B343,tab_MinKomp[[Stanowisko / Position ]:[Stanowisko / Position ]],0)))</f>
        <v>0</v>
      </c>
      <c r="FV344" s="194">
        <f>IF(INDEX(tab_MinKomp[Umiejętności szkoleniowe / Trainingsfähigkeiten],MATCH($B343,tab_MinKomp[[Stanowisko / Position ]:[Stanowisko / Position ]],0))="n/a","n/a",FV343-INDEX(tab_MinKomp[Umiejętności szkoleniowe / Trainingsfähigkeiten],MATCH($B343,tab_MinKomp[[Stanowisko / Position ]:[Stanowisko / Position ]],0)))</f>
        <v>0</v>
      </c>
      <c r="FW344" s="194">
        <f>IF(INDEX(tab_MinKomp[Analityczne myślenie, podejście / Analitysches Denken, Einstellung],MATCH($B343,tab_MinKomp[[Stanowisko / Position ]:[Stanowisko / Position ]],0))="n/a","n/a",FW343-INDEX(tab_MinKomp[Analityczne myślenie, podejście / Analitysches Denken, Einstellung],MATCH($B343,tab_MinKomp[[Stanowisko / Position ]:[Stanowisko / Position ]],0)))</f>
        <v>1</v>
      </c>
      <c r="FX344" s="194">
        <f>IF(INDEX(tab_MinKomp[Dokładność, precyzja w dzialaniu / Genauigkeit, Präzision in die Arbeit],MATCH($B343,tab_MinKomp[[Stanowisko / Position ]:[Stanowisko / Position ]],0))="n/a","n/a",FX343-INDEX(tab_MinKomp[Dokładność, precyzja w dzialaniu / Genauigkeit, Präzision in die Arbeit],MATCH($B343,tab_MinKomp[[Stanowisko / Position ]:[Stanowisko / Position ]],0)))</f>
        <v>0</v>
      </c>
      <c r="FY344" s="194">
        <f>IF(INDEX(tab_MinKomp[Dyspozycyjność / Verfügbarkeit],MATCH($B343,tab_MinKomp[[Stanowisko / Position ]:[Stanowisko / Position ]],0))="n/a","n/a",FY343-INDEX(tab_MinKomp[Dyspozycyjność / Verfügbarkeit],MATCH($B343,tab_MinKomp[[Stanowisko / Position ]:[Stanowisko / Position ]],0)))</f>
        <v>0</v>
      </c>
      <c r="FZ344" s="194">
        <f>IF(INDEX(tab_MinKomp[Zaangażowanie / 
Engagement],MATCH($B343,tab_MinKomp[[Stanowisko / Position ]:[Stanowisko / Position ]],0))="n/a","n/a",FZ343-INDEX(tab_MinKomp[Zaangażowanie / 
Engagement],MATCH($B343,tab_MinKomp[[Stanowisko / Position ]:[Stanowisko / Position ]],0)))</f>
        <v>0</v>
      </c>
      <c r="GA344" s="194" t="str">
        <f>IF(INDEX(tab_MinKomp[Konserwacja form guma],MATCH($B343,tab_MinKomp[[Stanowisko / Position ]:[Stanowisko / Position ]],0))="n/a","n/a",GA343-INDEX(tab_MinKomp[Konserwacja form guma],MATCH($B343,tab_MinKomp[[Stanowisko / Position ]:[Stanowisko / Position ]],0)))</f>
        <v>n/a</v>
      </c>
      <c r="GB344" s="194" t="str">
        <f>IF(INDEX(tab_MinKomp[Konserwacja form plastiki],MATCH($B343,tab_MinKomp[[Stanowisko / Position ]:[Stanowisko / Position ]],0))="n/a","n/a",GB343-INDEX(tab_MinKomp[Konserwacja form plastiki],MATCH($B343,tab_MinKomp[[Stanowisko / Position ]:[Stanowisko / Position ]],0)))</f>
        <v>n/a</v>
      </c>
      <c r="GC344" s="194">
        <f>IF(INDEX(tab_MinKomp[Elastyczność w działaniu],MATCH($B343,tab_MinKomp[[Stanowisko / Position ]:[Stanowisko / Position ]],0))="n/a","n/a",GC343-INDEX(tab_MinKomp[Elastyczność w działaniu],MATCH($B343,tab_MinKomp[[Stanowisko / Position ]:[Stanowisko / Position ]],0)))</f>
        <v>0</v>
      </c>
      <c r="GD344" s="194">
        <f>IF(INDEX(tab_MinKomp[Komunikatywność],MATCH($B343,tab_MinKomp[[Stanowisko / Position ]:[Stanowisko / Position ]],0))="n/a","n/a",GD343-INDEX(tab_MinKomp[Komunikatywność],MATCH($B343,tab_MinKomp[[Stanowisko / Position ]:[Stanowisko / Position ]],0)))</f>
        <v>0</v>
      </c>
      <c r="GE344" s="193" t="str">
        <f>IF(INDEX(tab_MinKomp[Motywowanie i budowanie zaangażowania zespołu],MATCH($B343,tab_MinKomp[[Stanowisko / Position ]:[Stanowisko / Position ]],0))="n/a","n/a",GE343-INDEX(tab_MinKomp[Motywowanie i budowanie zaangażowania zespołu],MATCH($B343,tab_MinKomp[[Stanowisko / Position ]:[Stanowisko / Position ]],0)))</f>
        <v>n/a</v>
      </c>
      <c r="GF344" s="186" t="s">
        <v>248</v>
      </c>
      <c r="GG344" s="186" t="s">
        <v>248</v>
      </c>
      <c r="GH344" s="186" t="s">
        <v>248</v>
      </c>
      <c r="GI344" s="186" t="s">
        <v>248</v>
      </c>
      <c r="GJ344" s="186" t="s">
        <v>248</v>
      </c>
      <c r="GK344" s="186" t="s">
        <v>248</v>
      </c>
      <c r="GL344" s="186" t="s">
        <v>248</v>
      </c>
      <c r="GM344" s="186" t="s">
        <v>248</v>
      </c>
      <c r="GN344" s="186" t="s">
        <v>248</v>
      </c>
      <c r="GO344" s="186" t="s">
        <v>248</v>
      </c>
      <c r="GP344" s="186" t="s">
        <v>248</v>
      </c>
      <c r="GQ344" s="186" t="s">
        <v>248</v>
      </c>
      <c r="GR344" s="186" t="s">
        <v>248</v>
      </c>
      <c r="GS344" s="186" t="s">
        <v>248</v>
      </c>
      <c r="GT344" s="186" t="s">
        <v>248</v>
      </c>
      <c r="GU344" s="186" t="s">
        <v>248</v>
      </c>
      <c r="GV344" s="186" t="s">
        <v>248</v>
      </c>
      <c r="GW344" s="186" t="s">
        <v>248</v>
      </c>
      <c r="GX344" s="186" t="s">
        <v>248</v>
      </c>
      <c r="GY344" s="186" t="s">
        <v>248</v>
      </c>
      <c r="GZ344" s="261" t="s">
        <v>248</v>
      </c>
      <c r="HA344" s="261" t="s">
        <v>248</v>
      </c>
      <c r="HB344" s="191">
        <f>SUM(G344:GE344)/(HB343-(SUM(G344:GE344)))</f>
        <v>-9.3023255813953487E-2</v>
      </c>
    </row>
    <row r="345" spans="1:210" ht="24.9" customHeight="1" x14ac:dyDescent="0.3">
      <c r="A345" s="105" t="s">
        <v>317</v>
      </c>
      <c r="B345" s="105" t="s">
        <v>315</v>
      </c>
      <c r="C345" s="105" t="s">
        <v>392</v>
      </c>
      <c r="D345" s="105">
        <v>193</v>
      </c>
      <c r="E345" s="394" t="s">
        <v>559</v>
      </c>
      <c r="F345" s="185" t="s">
        <v>374</v>
      </c>
      <c r="G345" s="186">
        <v>2</v>
      </c>
      <c r="H345" s="186">
        <v>1</v>
      </c>
      <c r="I345" s="186">
        <v>2</v>
      </c>
      <c r="J345" s="186">
        <v>1</v>
      </c>
      <c r="K345" s="186">
        <v>1</v>
      </c>
      <c r="L345" s="186" t="s">
        <v>248</v>
      </c>
      <c r="M345" s="186" t="s">
        <v>248</v>
      </c>
      <c r="N345" s="186" t="s">
        <v>248</v>
      </c>
      <c r="O345" s="186">
        <v>1</v>
      </c>
      <c r="P345" s="186">
        <v>1</v>
      </c>
      <c r="Q345" s="186" t="s">
        <v>248</v>
      </c>
      <c r="R345" s="186" t="s">
        <v>248</v>
      </c>
      <c r="S345" s="186" t="s">
        <v>248</v>
      </c>
      <c r="T345" s="186" t="s">
        <v>248</v>
      </c>
      <c r="U345" s="186" t="s">
        <v>248</v>
      </c>
      <c r="V345" s="186" t="s">
        <v>248</v>
      </c>
      <c r="W345" s="186" t="s">
        <v>248</v>
      </c>
      <c r="X345" s="186" t="s">
        <v>248</v>
      </c>
      <c r="Y345" s="186" t="s">
        <v>248</v>
      </c>
      <c r="Z345" s="186" t="s">
        <v>248</v>
      </c>
      <c r="AA345" s="186" t="s">
        <v>248</v>
      </c>
      <c r="AB345" s="186" t="s">
        <v>248</v>
      </c>
      <c r="AC345" s="186" t="s">
        <v>248</v>
      </c>
      <c r="AD345" s="186" t="s">
        <v>248</v>
      </c>
      <c r="AE345" s="186" t="s">
        <v>248</v>
      </c>
      <c r="AF345" s="186" t="s">
        <v>248</v>
      </c>
      <c r="AG345" s="186" t="s">
        <v>248</v>
      </c>
      <c r="AH345" s="186" t="s">
        <v>248</v>
      </c>
      <c r="AI345" s="186" t="s">
        <v>248</v>
      </c>
      <c r="AJ345" s="186" t="s">
        <v>248</v>
      </c>
      <c r="AK345" s="186" t="s">
        <v>248</v>
      </c>
      <c r="AL345" s="186">
        <v>1</v>
      </c>
      <c r="AM345" s="186" t="s">
        <v>248</v>
      </c>
      <c r="AN345" s="186" t="s">
        <v>248</v>
      </c>
      <c r="AO345" s="186">
        <v>1</v>
      </c>
      <c r="AP345" s="186" t="s">
        <v>248</v>
      </c>
      <c r="AQ345" s="186">
        <v>1</v>
      </c>
      <c r="AR345" s="186" t="s">
        <v>248</v>
      </c>
      <c r="AS345" s="186" t="s">
        <v>248</v>
      </c>
      <c r="AT345" s="186" t="s">
        <v>248</v>
      </c>
      <c r="AU345" s="186" t="s">
        <v>248</v>
      </c>
      <c r="AV345" s="186">
        <v>2</v>
      </c>
      <c r="AW345" s="186">
        <v>1</v>
      </c>
      <c r="AX345" s="186" t="s">
        <v>248</v>
      </c>
      <c r="AY345" s="186" t="s">
        <v>248</v>
      </c>
      <c r="AZ345" s="186" t="s">
        <v>248</v>
      </c>
      <c r="BA345" s="186" t="s">
        <v>248</v>
      </c>
      <c r="BB345" s="186" t="s">
        <v>248</v>
      </c>
      <c r="BC345" s="186" t="s">
        <v>248</v>
      </c>
      <c r="BD345" s="186" t="s">
        <v>248</v>
      </c>
      <c r="BE345" s="186" t="s">
        <v>248</v>
      </c>
      <c r="BF345" s="186" t="s">
        <v>248</v>
      </c>
      <c r="BG345" s="186" t="s">
        <v>248</v>
      </c>
      <c r="BH345" s="186" t="s">
        <v>248</v>
      </c>
      <c r="BI345" s="186" t="s">
        <v>248</v>
      </c>
      <c r="BJ345" s="186" t="s">
        <v>248</v>
      </c>
      <c r="BK345" s="186" t="s">
        <v>248</v>
      </c>
      <c r="BL345" s="186" t="s">
        <v>248</v>
      </c>
      <c r="BM345" s="186" t="s">
        <v>248</v>
      </c>
      <c r="BN345" s="186" t="s">
        <v>248</v>
      </c>
      <c r="BO345" s="186" t="s">
        <v>248</v>
      </c>
      <c r="BP345" s="186">
        <v>2</v>
      </c>
      <c r="BQ345" s="186" t="s">
        <v>248</v>
      </c>
      <c r="BR345" s="186">
        <v>2</v>
      </c>
      <c r="BS345" s="186" t="s">
        <v>248</v>
      </c>
      <c r="BT345" s="186" t="s">
        <v>248</v>
      </c>
      <c r="BU345" s="186" t="s">
        <v>248</v>
      </c>
      <c r="BV345" s="186" t="s">
        <v>248</v>
      </c>
      <c r="BW345" s="186" t="s">
        <v>248</v>
      </c>
      <c r="BX345" s="186" t="s">
        <v>248</v>
      </c>
      <c r="BY345" s="186" t="s">
        <v>248</v>
      </c>
      <c r="BZ345" s="186" t="s">
        <v>248</v>
      </c>
      <c r="CA345" s="186">
        <v>1</v>
      </c>
      <c r="CB345" s="186" t="s">
        <v>248</v>
      </c>
      <c r="CC345" s="186"/>
      <c r="CD345" s="186">
        <v>2</v>
      </c>
      <c r="CE345" s="186" t="s">
        <v>248</v>
      </c>
      <c r="CF345" s="186" t="s">
        <v>248</v>
      </c>
      <c r="CG345" s="186">
        <v>1</v>
      </c>
      <c r="CH345" s="186" t="s">
        <v>248</v>
      </c>
      <c r="CI345" s="186" t="s">
        <v>248</v>
      </c>
      <c r="CJ345" s="186" t="s">
        <v>248</v>
      </c>
      <c r="CK345" s="186" t="s">
        <v>248</v>
      </c>
      <c r="CL345" s="186" t="s">
        <v>248</v>
      </c>
      <c r="CM345" s="186" t="s">
        <v>248</v>
      </c>
      <c r="CN345" s="186" t="s">
        <v>248</v>
      </c>
      <c r="CO345" s="186" t="s">
        <v>248</v>
      </c>
      <c r="CP345" s="186" t="s">
        <v>248</v>
      </c>
      <c r="CQ345" s="186" t="s">
        <v>248</v>
      </c>
      <c r="CR345" s="186" t="s">
        <v>248</v>
      </c>
      <c r="CS345" s="186" t="s">
        <v>248</v>
      </c>
      <c r="CT345" s="186" t="s">
        <v>248</v>
      </c>
      <c r="CU345" s="186" t="s">
        <v>248</v>
      </c>
      <c r="CV345" s="186" t="s">
        <v>248</v>
      </c>
      <c r="CW345" s="186">
        <v>2</v>
      </c>
      <c r="CX345" s="186" t="s">
        <v>248</v>
      </c>
      <c r="CY345" s="186" t="s">
        <v>248</v>
      </c>
      <c r="CZ345" s="186" t="s">
        <v>248</v>
      </c>
      <c r="DA345" s="186" t="s">
        <v>248</v>
      </c>
      <c r="DB345" s="186" t="s">
        <v>248</v>
      </c>
      <c r="DC345" s="186" t="s">
        <v>248</v>
      </c>
      <c r="DD345" s="186" t="s">
        <v>248</v>
      </c>
      <c r="DE345" s="186" t="s">
        <v>248</v>
      </c>
      <c r="DF345" s="186">
        <v>1</v>
      </c>
      <c r="DG345" s="186" t="s">
        <v>248</v>
      </c>
      <c r="DH345" s="186" t="s">
        <v>248</v>
      </c>
      <c r="DI345" s="186" t="s">
        <v>248</v>
      </c>
      <c r="DJ345" s="186" t="s">
        <v>248</v>
      </c>
      <c r="DK345" s="186" t="s">
        <v>248</v>
      </c>
      <c r="DL345" s="186" t="s">
        <v>248</v>
      </c>
      <c r="DM345" s="186" t="s">
        <v>248</v>
      </c>
      <c r="DN345" s="186" t="s">
        <v>248</v>
      </c>
      <c r="DO345" s="186" t="s">
        <v>248</v>
      </c>
      <c r="DP345" s="186" t="s">
        <v>248</v>
      </c>
      <c r="DQ345" s="186" t="s">
        <v>248</v>
      </c>
      <c r="DR345" s="186" t="s">
        <v>248</v>
      </c>
      <c r="DS345" s="186" t="s">
        <v>248</v>
      </c>
      <c r="DT345" s="186" t="s">
        <v>248</v>
      </c>
      <c r="DU345" s="186" t="s">
        <v>248</v>
      </c>
      <c r="DV345" s="186" t="s">
        <v>248</v>
      </c>
      <c r="DW345" s="186" t="s">
        <v>248</v>
      </c>
      <c r="DX345" s="186" t="s">
        <v>248</v>
      </c>
      <c r="DY345" s="186" t="s">
        <v>248</v>
      </c>
      <c r="DZ345" s="186" t="s">
        <v>248</v>
      </c>
      <c r="EA345" s="186" t="s">
        <v>248</v>
      </c>
      <c r="EB345" s="186" t="s">
        <v>248</v>
      </c>
      <c r="EC345" s="186" t="s">
        <v>248</v>
      </c>
      <c r="ED345" s="186" t="s">
        <v>248</v>
      </c>
      <c r="EE345" s="186" t="s">
        <v>248</v>
      </c>
      <c r="EF345" s="186" t="s">
        <v>248</v>
      </c>
      <c r="EG345" s="186" t="s">
        <v>248</v>
      </c>
      <c r="EH345" s="186" t="s">
        <v>248</v>
      </c>
      <c r="EI345" s="186" t="s">
        <v>248</v>
      </c>
      <c r="EJ345" s="186" t="s">
        <v>248</v>
      </c>
      <c r="EK345" s="186" t="s">
        <v>248</v>
      </c>
      <c r="EL345" s="184" t="s">
        <v>248</v>
      </c>
      <c r="EM345" s="184" t="s">
        <v>248</v>
      </c>
      <c r="EN345" s="184" t="s">
        <v>248</v>
      </c>
      <c r="EO345" s="186" t="s">
        <v>248</v>
      </c>
      <c r="EP345" s="186" t="s">
        <v>248</v>
      </c>
      <c r="EQ345" s="186" t="s">
        <v>248</v>
      </c>
      <c r="ER345" s="186" t="s">
        <v>248</v>
      </c>
      <c r="ES345" s="186" t="s">
        <v>248</v>
      </c>
      <c r="ET345" s="186" t="s">
        <v>248</v>
      </c>
      <c r="EU345" s="186" t="s">
        <v>248</v>
      </c>
      <c r="EV345" s="186" t="s">
        <v>248</v>
      </c>
      <c r="EW345" s="186" t="s">
        <v>248</v>
      </c>
      <c r="EX345" s="186" t="s">
        <v>248</v>
      </c>
      <c r="EY345" s="186" t="s">
        <v>248</v>
      </c>
      <c r="EZ345" s="186" t="s">
        <v>248</v>
      </c>
      <c r="FA345" s="186" t="s">
        <v>248</v>
      </c>
      <c r="FB345" s="186" t="s">
        <v>248</v>
      </c>
      <c r="FC345" s="186" t="s">
        <v>248</v>
      </c>
      <c r="FD345" s="186" t="s">
        <v>248</v>
      </c>
      <c r="FE345" s="186" t="s">
        <v>248</v>
      </c>
      <c r="FF345" s="186" t="s">
        <v>248</v>
      </c>
      <c r="FG345" s="186" t="s">
        <v>248</v>
      </c>
      <c r="FH345" s="186" t="s">
        <v>248</v>
      </c>
      <c r="FI345" s="186" t="s">
        <v>248</v>
      </c>
      <c r="FJ345" s="186" t="s">
        <v>248</v>
      </c>
      <c r="FK345" s="186" t="s">
        <v>248</v>
      </c>
      <c r="FL345" s="186" t="s">
        <v>248</v>
      </c>
      <c r="FM345" s="186" t="s">
        <v>248</v>
      </c>
      <c r="FN345" s="186"/>
      <c r="FO345" s="186"/>
      <c r="FP345" s="186"/>
      <c r="FQ345" s="187" t="s">
        <v>248</v>
      </c>
      <c r="FR345" s="187" t="s">
        <v>248</v>
      </c>
      <c r="FS345" s="186">
        <v>1</v>
      </c>
      <c r="FT345" s="186">
        <v>2</v>
      </c>
      <c r="FU345" s="186">
        <v>1</v>
      </c>
      <c r="FV345" s="186">
        <v>1</v>
      </c>
      <c r="FW345" s="186">
        <v>1</v>
      </c>
      <c r="FX345" s="186">
        <v>1</v>
      </c>
      <c r="FY345" s="186">
        <v>1</v>
      </c>
      <c r="FZ345" s="186">
        <v>2</v>
      </c>
      <c r="GA345" s="186" t="s">
        <v>248</v>
      </c>
      <c r="GB345" s="186" t="s">
        <v>248</v>
      </c>
      <c r="GC345" s="186">
        <v>2</v>
      </c>
      <c r="GD345" s="186">
        <v>1</v>
      </c>
      <c r="GE345" s="186" t="s">
        <v>248</v>
      </c>
      <c r="GF345" s="186" t="s">
        <v>248</v>
      </c>
      <c r="GG345" s="186" t="s">
        <v>248</v>
      </c>
      <c r="GH345" s="186" t="s">
        <v>248</v>
      </c>
      <c r="GI345" s="186" t="s">
        <v>248</v>
      </c>
      <c r="GJ345" s="186" t="s">
        <v>248</v>
      </c>
      <c r="GK345" s="186" t="s">
        <v>248</v>
      </c>
      <c r="GL345" s="186" t="s">
        <v>248</v>
      </c>
      <c r="GM345" s="186" t="s">
        <v>248</v>
      </c>
      <c r="GN345" s="186" t="s">
        <v>248</v>
      </c>
      <c r="GO345" s="186" t="s">
        <v>248</v>
      </c>
      <c r="GP345" s="186" t="s">
        <v>248</v>
      </c>
      <c r="GQ345" s="186" t="s">
        <v>248</v>
      </c>
      <c r="GR345" s="186" t="s">
        <v>248</v>
      </c>
      <c r="GS345" s="186" t="s">
        <v>248</v>
      </c>
      <c r="GT345" s="186" t="s">
        <v>248</v>
      </c>
      <c r="GU345" s="186" t="s">
        <v>248</v>
      </c>
      <c r="GV345" s="186" t="s">
        <v>248</v>
      </c>
      <c r="GW345" s="186" t="s">
        <v>248</v>
      </c>
      <c r="GX345" s="186" t="s">
        <v>248</v>
      </c>
      <c r="GY345" s="186" t="s">
        <v>248</v>
      </c>
      <c r="GZ345" s="261" t="s">
        <v>248</v>
      </c>
      <c r="HA345" s="261" t="s">
        <v>248</v>
      </c>
      <c r="HB345" s="188">
        <f t="shared" ref="HB345" si="263">SUM(G345:GE345)</f>
        <v>39</v>
      </c>
    </row>
    <row r="346" spans="1:210" ht="24.9" customHeight="1" thickBot="1" x14ac:dyDescent="0.35">
      <c r="A346" s="108" t="str">
        <f t="shared" si="258"/>
        <v>Prod.-Q-2</v>
      </c>
      <c r="B346" s="108" t="str">
        <f t="shared" si="259"/>
        <v>Pracownik Produkcji</v>
      </c>
      <c r="C346" s="108" t="str">
        <f t="shared" si="260"/>
        <v>AZ</v>
      </c>
      <c r="D346" s="108">
        <f t="shared" si="261"/>
        <v>193</v>
      </c>
      <c r="E346" s="395"/>
      <c r="F346" s="189" t="s">
        <v>375</v>
      </c>
      <c r="G346" s="192">
        <f>IF(INDEX(tab_MinKomp[Przepisy BHP / BHP Vorschriften],MATCH($B345,tab_MinKomp[[Stanowisko / Position ]:[Stanowisko / Position ]],0))="n/a","n/a",G345-INDEX(tab_MinKomp[Przepisy BHP / BHP Vorschriften],MATCH($B345,tab_MinKomp[[Stanowisko / Position ]:[Stanowisko / Position ]],0)))</f>
        <v>0</v>
      </c>
      <c r="H346" s="193">
        <f>IF(INDEX(tab_MinKomp[Przepisy PPOŻ / Brandschutzbestimmungen],MATCH($B345,tab_MinKomp[[Stanowisko / Position ]:[Stanowisko / Position ]],0))="n/a","n/a",H345-INDEX(tab_MinKomp[Przepisy PPOŻ / Brandschutzbestimmungen],MATCH($B345,tab_MinKomp[[Stanowisko / Position ]:[Stanowisko / Position ]],0)))</f>
        <v>0</v>
      </c>
      <c r="I346" s="193">
        <f>IF(INDEX(tab_MinKomp[Ryzyko zawodowe na stanowiskach pracyv/ Berufliche Risiken an Arbeitsstellen],MATCH($B345,tab_MinKomp[[Stanowisko / Position ]:[Stanowisko / Position ]],0))="n/a","n/a",I345-INDEX(tab_MinKomp[Ryzyko zawodowe na stanowiskach pracyv/ Berufliche Risiken an Arbeitsstellen],MATCH($B345,tab_MinKomp[[Stanowisko / Position ]:[Stanowisko / Position ]],0)))</f>
        <v>0</v>
      </c>
      <c r="J346" s="193">
        <f>IF(INDEX(tab_MinKomp[Gospodarka substancjami niebezpiecznymi / Gefahrstoffmanagement],MATCH($B345,tab_MinKomp[[Stanowisko / Position ]:[Stanowisko / Position ]],0))="n/a","n/a",J345-INDEX(tab_MinKomp[Gospodarka substancjami niebezpiecznymi / Gefahrstoffmanagement],MATCH($B345,tab_MinKomp[[Stanowisko / Position ]:[Stanowisko / Position ]],0)))</f>
        <v>0</v>
      </c>
      <c r="K346" s="193">
        <f>IF(INDEX(tab_MinKomp[Gospodarka odpadami / Abfallwirtschaft],MATCH($B345,tab_MinKomp[[Stanowisko / Position ]:[Stanowisko / Position ]],0))="n/a","n/a",K345-INDEX(tab_MinKomp[Gospodarka odpadami / Abfallwirtschaft],MATCH($B345,tab_MinKomp[[Stanowisko / Position ]:[Stanowisko / Position ]],0)))</f>
        <v>0</v>
      </c>
      <c r="L346" s="194" t="str">
        <f>IF(INDEX(tab_MinKomp[Przepisy kodeksu pracy / Bestimmungen des Arbeitsgesetzes],MATCH($B345,tab_MinKomp[[Stanowisko / Position ]:[Stanowisko / Position ]],0))="n/a","n/a",L345-INDEX(tab_MinKomp[Przepisy kodeksu pracy / Bestimmungen des Arbeitsgesetzes],MATCH($B345,tab_MinKomp[[Stanowisko / Position ]:[Stanowisko / Position ]],0)))</f>
        <v>n/a</v>
      </c>
      <c r="M346" s="195" t="str">
        <f>IF(INDEX(tab_MinKomp[Przepisy o ub.społ. ZUS  / Sozialversicherungsvorschriften],MATCH($B345,tab_MinKomp[[Stanowisko / Position ]:[Stanowisko / Position ]],0))="n/a","n/a",M345-INDEX(tab_MinKomp[Przepisy o ub.społ. ZUS  / Sozialversicherungsvorschriften],MATCH($B345,tab_MinKomp[[Stanowisko / Position ]:[Stanowisko / Position ]],0)))</f>
        <v>n/a</v>
      </c>
      <c r="N346" s="194" t="str">
        <f>IF(INDEX(tab_MinKomp[PRZEPISY O PDOF /persönlich Einkommensteuergesetz ],MATCH($B345,tab_MinKomp[[Stanowisko / Position ]:[Stanowisko / Position ]],0))="n/a","n/a",N345-INDEX(tab_MinKomp[PRZEPISY O PDOF /persönlich Einkommensteuergesetz ],MATCH($B345,tab_MinKomp[[Stanowisko / Position ]:[Stanowisko / Position ]],0)))</f>
        <v>n/a</v>
      </c>
      <c r="O346" s="194">
        <f>IF(INDEX(tab_MinKomp[Regulamin pracy / Arbeitsordnung],MATCH($B345,tab_MinKomp[[Stanowisko / Position ]:[Stanowisko / Position ]],0))="n/a","n/a",O345-INDEX(tab_MinKomp[Regulamin pracy / Arbeitsordnung],MATCH($B345,tab_MinKomp[[Stanowisko / Position ]:[Stanowisko / Position ]],0)))</f>
        <v>0</v>
      </c>
      <c r="P346" s="194">
        <f>IF(INDEX(tab_MinKomp[Regulamin wynagradzania / Vergütungsordnung],MATCH($B345,tab_MinKomp[[Stanowisko / Position ]:[Stanowisko / Position ]],0))="n/a","n/a",P345-INDEX(tab_MinKomp[Regulamin wynagradzania / Vergütungsordnung],MATCH($B345,tab_MinKomp[[Stanowisko / Position ]:[Stanowisko / Position ]],0)))</f>
        <v>0</v>
      </c>
      <c r="Q346" s="194" t="str">
        <f>IF(INDEX(tab_MinKomp[System R2PŁATNIK PRO: Płace / Lohnabrechnung],MATCH($B345,tab_MinKomp[[Stanowisko / Position ]:[Stanowisko / Position ]],0))="n/a","n/a",Q345-INDEX(tab_MinKomp[System R2PŁATNIK PRO: Płace / Lohnabrechnung],MATCH($B345,tab_MinKomp[[Stanowisko / Position ]:[Stanowisko / Position ]],0)))</f>
        <v>n/a</v>
      </c>
      <c r="R346" s="194" t="str">
        <f>IF(INDEX(tab_MinKomp[SystemR2PŁATNIK PRO: KADRY / Personaldaten],MATCH($B345,tab_MinKomp[[Stanowisko / Position ]:[Stanowisko / Position ]],0))="n/a","n/a",R345-INDEX(tab_MinKomp[SystemR2PŁATNIK PRO: KADRY / Personaldaten],MATCH($B345,tab_MinKomp[[Stanowisko / Position ]:[Stanowisko / Position ]],0)))</f>
        <v>n/a</v>
      </c>
      <c r="S346" s="194" t="str">
        <f>IF(INDEX(tab_MinKomp[SYSTEM R2PŁATNIK PRO: zarządzanie pracownikami / Arbeitsverwaltung],MATCH($B345,tab_MinKomp[[Stanowisko / Position ]:[Stanowisko / Position ]],0))="n/a","n/a",S345-INDEX(tab_MinKomp[SYSTEM R2PŁATNIK PRO: zarządzanie pracownikami / Arbeitsverwaltung],MATCH($B345,tab_MinKomp[[Stanowisko / Position ]:[Stanowisko / Position ]],0)))</f>
        <v>n/a</v>
      </c>
      <c r="T346" s="194" t="str">
        <f>IF(INDEX(tab_MinKomp[Doradztwo, wsparcie personalne / Personalberatung und Unterstützung],MATCH($B345,tab_MinKomp[[Stanowisko / Position ]:[Stanowisko / Position ]],0))="n/a","n/a",T345-INDEX(tab_MinKomp[Doradztwo, wsparcie personalne / Personalberatung und Unterstützung],MATCH($B345,tab_MinKomp[[Stanowisko / Position ]:[Stanowisko / Position ]],0)))</f>
        <v>n/a</v>
      </c>
      <c r="U346" s="194" t="str">
        <f>IF(INDEX(tab_MinKomp[Przepisy o podatku VAT / MwSt.- Gesetz],MATCH($B345,tab_MinKomp[[Stanowisko / Position ]:[Stanowisko / Position ]],0))="n/a","n/a",U345-INDEX(tab_MinKomp[Przepisy o podatku VAT / MwSt.- Gesetz],MATCH($B345,tab_MinKomp[[Stanowisko / Position ]:[Stanowisko / Position ]],0)))</f>
        <v>n/a</v>
      </c>
      <c r="V346" s="194" t="str">
        <f>IF(INDEX(tab_MinKomp[PrzepisyPDOP / geschäftlich Einkommensteuergesetz],MATCH($B345,tab_MinKomp[[Stanowisko / Position ]:[Stanowisko / Position ]],0))="n/a","n/a",V345-INDEX(tab_MinKomp[PrzepisyPDOP / geschäftlich Einkommensteuergesetz],MATCH($B345,tab_MinKomp[[Stanowisko / Position ]:[Stanowisko / Position ]],0)))</f>
        <v>n/a</v>
      </c>
      <c r="W346" s="194" t="str">
        <f>IF(INDEX(tab_MinKomp[System BAAN / FINANSE (FIBU)],MATCH($B345,tab_MinKomp[[Stanowisko / Position ]:[Stanowisko / Position ]],0))="n/a","n/a",W345-INDEX(tab_MinKomp[System BAAN / FINANSE (FIBU)],MATCH($B345,tab_MinKomp[[Stanowisko / Position ]:[Stanowisko / Position ]],0)))</f>
        <v>n/a</v>
      </c>
      <c r="X346" s="194" t="str">
        <f>IF(INDEX(tab_MinKomp[Systemy pomocnicze / Hilfssysteme(STOCKPROGRAM, KALK2000 etc.)],MATCH($B345,tab_MinKomp[[Stanowisko / Position ]:[Stanowisko / Position ]],0))="n/a","n/a",X345-INDEX(tab_MinKomp[Systemy pomocnicze / Hilfssysteme(STOCKPROGRAM, KALK2000 etc.)],MATCH($B345,tab_MinKomp[[Stanowisko / Position ]:[Stanowisko / Position ]],0)))</f>
        <v>n/a</v>
      </c>
      <c r="Y346" s="194" t="str">
        <f>IF(INDEX(tab_MinKomp[Polityka rachunkowości / Buchführungspolitik],MATCH($B345,tab_MinKomp[[Stanowisko / Position ]:[Stanowisko / Position ]],0))="n/a","n/a",Y345-INDEX(tab_MinKomp[Polityka rachunkowości / Buchführungspolitik],MATCH($B345,tab_MinKomp[[Stanowisko / Position ]:[Stanowisko / Position ]],0)))</f>
        <v>n/a</v>
      </c>
      <c r="Z346" s="194" t="str">
        <f>IF(INDEX(tab_MinKomp[Ustawa o rachunkowości / Rechnungslegungsgesetz],MATCH($B345,tab_MinKomp[[Stanowisko / Position ]:[Stanowisko / Position ]],0))="n/a","n/a",Z345-INDEX(tab_MinKomp[Ustawa o rachunkowości / Rechnungslegungsgesetz],MATCH($B345,tab_MinKomp[[Stanowisko / Position ]:[Stanowisko / Position ]],0)))</f>
        <v>n/a</v>
      </c>
      <c r="AA346" s="194" t="str">
        <f>IF(INDEX(tab_MinKomp[WORKFLOW - TS-100],MATCH($B345,tab_MinKomp[[Stanowisko / Position ]:[Stanowisko / Position ]],0))="n/a","n/a",AA345-INDEX(tab_MinKomp[WORKFLOW - TS-100],MATCH($B345,tab_MinKomp[[Stanowisko / Position ]:[Stanowisko / Position ]],0)))</f>
        <v>n/a</v>
      </c>
      <c r="AB346" s="194" t="str">
        <f>IF(INDEX(tab_MinKomp[WORKFLOW - SFMS],MATCH($B345,tab_MinKomp[[Stanowisko / Position ]:[Stanowisko / Position ]],0))="n/a","n/a",AB345-INDEX(tab_MinKomp[WORKFLOW - SFMS],MATCH($B345,tab_MinKomp[[Stanowisko / Position ]:[Stanowisko / Position ]],0)))</f>
        <v>n/a</v>
      </c>
      <c r="AC346" s="194" t="str">
        <f>IF(INDEX(tab_MinKomp[System ISO 9001:2015],MATCH($B345,tab_MinKomp[[Stanowisko / Position ]:[Stanowisko / Position ]],0))="n/a","n/a",AC345-INDEX(tab_MinKomp[System ISO 9001:2015],MATCH($B345,tab_MinKomp[[Stanowisko / Position ]:[Stanowisko / Position ]],0)))</f>
        <v>n/a</v>
      </c>
      <c r="AD346" s="194" t="str">
        <f>IF(INDEX(tab_MinKomp[System ISO 9001:2015],MATCH($B345,tab_MinKomp[[Stanowisko / Position ]:[Stanowisko / Position ]],0))="n/a","n/a",AD345-INDEX(tab_MinKomp[System ISO 9001:2015],MATCH($B345,tab_MinKomp[[Stanowisko / Position ]:[Stanowisko / Position ]],0)))</f>
        <v>n/a</v>
      </c>
      <c r="AE346" s="194" t="str">
        <f>IF(INDEX(tab_MinKomp[System ISO 9001:2015],MATCH($B345,tab_MinKomp[[Stanowisko / Position ]:[Stanowisko / Position ]],0))="n/a","n/a",AE345-INDEX(tab_MinKomp[System ISO 9001:2015],MATCH($B345,tab_MinKomp[[Stanowisko / Position ]:[Stanowisko / Position ]],0)))</f>
        <v>n/a</v>
      </c>
      <c r="AF346" s="194" t="str">
        <f>IF(INDEX(tab_MinKomp[System ISO 9001:2015],MATCH($B345,tab_MinKomp[[Stanowisko / Position ]:[Stanowisko / Position ]],0))="n/a","n/a",AF345-INDEX(tab_MinKomp[System ISO 9001:2015],MATCH($B345,tab_MinKomp[[Stanowisko / Position ]:[Stanowisko / Position ]],0)))</f>
        <v>n/a</v>
      </c>
      <c r="AG346" s="194" t="str">
        <f>IF(INDEX(tab_MinKomp[Wymagania VDA 6.3 Process / Forderungen],MATCH($B345,tab_MinKomp[[Stanowisko / Position ]:[Stanowisko / Position ]],0))="n/a","n/a",AG345-INDEX(tab_MinKomp[Wymagania VDA 6.3 Process / Forderungen],MATCH($B345,tab_MinKomp[[Stanowisko / Position ]:[Stanowisko / Position ]],0)))</f>
        <v>n/a</v>
      </c>
      <c r="AH346" s="194" t="str">
        <f>IF(INDEX(tab_MinKomp[Wymagania VDA 6.5 Product / Forderungen],MATCH($B345,tab_MinKomp[[Stanowisko / Position ]:[Stanowisko / Position ]],0))="n/a","n/a",AH345-INDEX(tab_MinKomp[Wymagania VDA 6.5 Product / Forderungen],MATCH($B345,tab_MinKomp[[Stanowisko / Position ]:[Stanowisko / Position ]],0)))</f>
        <v>n/a</v>
      </c>
      <c r="AI346" s="194" t="str">
        <f>IF(INDEX(tab_MinKomp[System ISO 9001:2015],MATCH($B345,tab_MinKomp[[Stanowisko / Position ]:[Stanowisko / Position ]],0))="n/a","n/a",AI345-INDEX(tab_MinKomp[System ISO 9001:2015],MATCH($B345,tab_MinKomp[[Stanowisko / Position ]:[Stanowisko / Position ]],0)))</f>
        <v>n/a</v>
      </c>
      <c r="AJ346" s="194" t="str">
        <f>IF(INDEX(tab_MinKomp[Auditor systemu ISO 17021:2018],MATCH($B345,tab_MinKomp[[Stanowisko / Position ]:[Stanowisko / Position ]],0))="n/a","n/a",AJ345-INDEX(tab_MinKomp[Auditor systemu ISO 17021:2018],MATCH($B345,tab_MinKomp[[Stanowisko / Position ]:[Stanowisko / Position ]],0)))</f>
        <v>n/a</v>
      </c>
      <c r="AK346" s="194" t="str">
        <f>IF(INDEX(tab_MinKomp[Pełnomocnik systemu / Systemvertreter],MATCH($B345,tab_MinKomp[[Stanowisko / Position ]:[Stanowisko / Position ]],0))="n/a","n/a",AK345-INDEX(tab_MinKomp[Pełnomocnik systemu / Systemvertreter],MATCH($B345,tab_MinKomp[[Stanowisko / Position ]:[Stanowisko / Position ]],0)))</f>
        <v>n/a</v>
      </c>
      <c r="AL346" s="194">
        <f>IF(INDEX(tab_MinKomp[Polityka Etyczna - Compliance],MATCH($B345,tab_MinKomp[[Stanowisko / Position ]:[Stanowisko / Position ]],0))="n/a","n/a",AL345-INDEX(tab_MinKomp[Polityka Etyczna - Compliance],MATCH($B345,tab_MinKomp[[Stanowisko / Position ]:[Stanowisko / Position ]],0)))</f>
        <v>0</v>
      </c>
      <c r="AM346" s="194" t="str">
        <f>IF(INDEX(tab_MinKomp[WDRAŻANIE NOWYCH PROJEKTÓW/ PROCEDURA CTM],MATCH($B345,tab_MinKomp[[Stanowisko / Position ]:[Stanowisko / Position ]],0))="n/a","n/a",AM345-INDEX(tab_MinKomp[WDRAŻANIE NOWYCH PROJEKTÓW/ PROCEDURA CTM],MATCH($B345,tab_MinKomp[[Stanowisko / Position ]:[Stanowisko / Position ]],0)))</f>
        <v>n/a</v>
      </c>
      <c r="AN346" s="194" t="str">
        <f>IF(INDEX(tab_MinKomp[KAMIENIE MILOWE MSL/PIFF],MATCH($B345,tab_MinKomp[[Stanowisko / Position ]:[Stanowisko / Position ]],0))="n/a","n/a",AN345-INDEX(tab_MinKomp[KAMIENIE MILOWE MSL/PIFF],MATCH($B345,tab_MinKomp[[Stanowisko / Position ]:[Stanowisko / Position ]],0)))</f>
        <v>n/a</v>
      </c>
      <c r="AO346" s="194">
        <f>IF(INDEX(tab_MinKomp[CP],MATCH($B345,tab_MinKomp[[Stanowisko / Position ]:[Stanowisko / Position ]],0))="n/a","n/a",AO345-INDEX(tab_MinKomp[CP],MATCH($B345,tab_MinKomp[[Stanowisko / Position ]:[Stanowisko / Position ]],0)))</f>
        <v>0</v>
      </c>
      <c r="AP346" s="194" t="str">
        <f>IF(INDEX(tab_MinKomp[FMEA],MATCH($B345,tab_MinKomp[[Stanowisko / Position ]:[Stanowisko / Position ]],0))="n/a","n/a",AP345-INDEX(tab_MinKomp[FMEA],MATCH($B345,tab_MinKomp[[Stanowisko / Position ]:[Stanowisko / Position ]],0)))</f>
        <v>n/a</v>
      </c>
      <c r="AQ346" s="194">
        <f>IF(INDEX(tab_MinKomp[FLOW CHART],MATCH($B345,tab_MinKomp[[Stanowisko / Position ]:[Stanowisko / Position ]],0))="n/a","n/a",AQ345-INDEX(tab_MinKomp[FLOW CHART],MATCH($B345,tab_MinKomp[[Stanowisko / Position ]:[Stanowisko / Position ]],0)))</f>
        <v>0</v>
      </c>
      <c r="AR346" s="194" t="str">
        <f>IF(INDEX(tab_MinKomp[APQP],MATCH($B345,tab_MinKomp[[Stanowisko / Position ]:[Stanowisko / Position ]],0))="n/a","n/a",AR345-INDEX(tab_MinKomp[APQP],MATCH($B345,tab_MinKomp[[Stanowisko / Position ]:[Stanowisko / Position ]],0)))</f>
        <v>n/a</v>
      </c>
      <c r="AS346" s="194" t="str">
        <f>IF(INDEX(tab_MinKomp[MSA],MATCH($B345,tab_MinKomp[[Stanowisko / Position ]:[Stanowisko / Position ]],0))="n/a","n/a",AS345-INDEX(tab_MinKomp[MSA],MATCH($B345,tab_MinKomp[[Stanowisko / Position ]:[Stanowisko / Position ]],0)))</f>
        <v>n/a</v>
      </c>
      <c r="AT346" s="194" t="str">
        <f>IF(INDEX(tab_MinKomp[SPC],MATCH($B345,tab_MinKomp[[Stanowisko / Position ]:[Stanowisko / Position ]],0))="n/a","n/a",AT345-INDEX(tab_MinKomp[SPC],MATCH($B345,tab_MinKomp[[Stanowisko / Position ]:[Stanowisko / Position ]],0)))</f>
        <v>n/a</v>
      </c>
      <c r="AU346" s="194" t="str">
        <f>IF(INDEX(tab_MinKomp[CSR (SPECYFICZNE WYMAGANIA KLIENTA)],MATCH($B345,tab_MinKomp[[Stanowisko / Position ]:[Stanowisko / Position ]],0))="n/a","n/a",AU345-INDEX(tab_MinKomp[CSR (SPECYFICZNE WYMAGANIA KLIENTA)],MATCH($B345,tab_MinKomp[[Stanowisko / Position ]:[Stanowisko / Position ]],0)))</f>
        <v>n/a</v>
      </c>
      <c r="AV346" s="194">
        <f>IF(INDEX(tab_MinKomp[5S],MATCH($B345,tab_MinKomp[[Stanowisko / Position ]:[Stanowisko / Position ]],0))="n/a","n/a",AV345-INDEX(tab_MinKomp[5S],MATCH($B345,tab_MinKomp[[Stanowisko / Position ]:[Stanowisko / Position ]],0)))</f>
        <v>0</v>
      </c>
      <c r="AW346" s="194">
        <f>IF(INDEX(tab_MinKomp[LEAN MANAGEMENT],MATCH($B345,tab_MinKomp[[Stanowisko / Position ]:[Stanowisko / Position ]],0))="n/a","n/a",AW345-INDEX(tab_MinKomp[LEAN MANAGEMENT],MATCH($B345,tab_MinKomp[[Stanowisko / Position ]:[Stanowisko / Position ]],0)))</f>
        <v>0</v>
      </c>
      <c r="AX346" s="194" t="str">
        <f>IF(INDEX(tab_MinKomp[5R],MATCH($B345,tab_MinKomp[[Stanowisko / Position ]:[Stanowisko / Position ]],0))="n/a","n/a",AX345-INDEX(tab_MinKomp[5R],MATCH($B345,tab_MinKomp[[Stanowisko / Position ]:[Stanowisko / Position ]],0)))</f>
        <v>n/a</v>
      </c>
      <c r="AY346" s="194" t="str">
        <f>IF(INDEX(tab_MinKomp[Six Sigma],MATCH($B345,tab_MinKomp[[Stanowisko / Position ]:[Stanowisko / Position ]],0))="n/a","n/a",AY345-INDEX(tab_MinKomp[Six Sigma],MATCH($B345,tab_MinKomp[[Stanowisko / Position ]:[Stanowisko / Position ]],0)))</f>
        <v>n/a</v>
      </c>
      <c r="AZ346" s="194" t="str">
        <f>IF(INDEX(tab_MinKomp[System BAAN / Distribution &amp; Supply Chain],MATCH($B345,tab_MinKomp[[Stanowisko / Position ]:[Stanowisko / Position ]],0))="n/a","n/a",AZ345-INDEX(tab_MinKomp[System BAAN / Distribution &amp; Supply Chain],MATCH($B345,tab_MinKomp[[Stanowisko / Position ]:[Stanowisko / Position ]],0)))</f>
        <v>n/a</v>
      </c>
      <c r="BA346" s="194" t="str">
        <f>IF(INDEX(tab_MinKomp[Gospodarka magazynowa / Lagerverwaltung],MATCH($B345,tab_MinKomp[[Stanowisko / Position ]:[Stanowisko / Position ]],0))="n/a","n/a",BA345-INDEX(tab_MinKomp[Gospodarka magazynowa / Lagerverwaltung],MATCH($B345,tab_MinKomp[[Stanowisko / Position ]:[Stanowisko / Position ]],0)))</f>
        <v>n/a</v>
      </c>
      <c r="BB346" s="194" t="str">
        <f>IF(INDEX(tab_MinKomp[Inwentaryzacja - organizacja i przebieg / Inventurprozess],MATCH($B345,tab_MinKomp[[Stanowisko / Position ]:[Stanowisko / Position ]],0))="n/a","n/a",BB345-INDEX(tab_MinKomp[Inwentaryzacja - organizacja i przebieg / Inventurprozess],MATCH($B345,tab_MinKomp[[Stanowisko / Position ]:[Stanowisko / Position ]],0)))</f>
        <v>n/a</v>
      </c>
      <c r="BC346" s="194" t="str">
        <f>IF(INDEX(tab_MinKomp[Organizacja dostaw / Versorgungsorganisation],MATCH($B345,tab_MinKomp[[Stanowisko / Position ]:[Stanowisko / Position ]],0))="n/a","n/a",BC345-INDEX(tab_MinKomp[Organizacja dostaw / Versorgungsorganisation],MATCH($B345,tab_MinKomp[[Stanowisko / Position ]:[Stanowisko / Position ]],0)))</f>
        <v>n/a</v>
      </c>
      <c r="BD346" s="194" t="str">
        <f>IF(INDEX(tab_MinKomp[Organizacja wysyłek / Organisation von Lieferungen],MATCH($B345,tab_MinKomp[[Stanowisko / Position ]:[Stanowisko / Position ]],0))="n/a","n/a",BD345-INDEX(tab_MinKomp[Organizacja wysyłek / Organisation von Lieferungen],MATCH($B345,tab_MinKomp[[Stanowisko / Position ]:[Stanowisko / Position ]],0)))</f>
        <v>n/a</v>
      </c>
      <c r="BE346" s="194" t="str">
        <f>IF(INDEX(tab_MinKomp[Analiza magazynowa - Program Polen.mdb / Inventuranalyse],MATCH($B345,tab_MinKomp[[Stanowisko / Position ]:[Stanowisko / Position ]],0))="n/a","n/a",BE345-INDEX(tab_MinKomp[Analiza magazynowa - Program Polen.mdb / Inventuranalyse],MATCH($B345,tab_MinKomp[[Stanowisko / Position ]:[Stanowisko / Position ]],0)))</f>
        <v>n/a</v>
      </c>
      <c r="BF346" s="190" t="str">
        <f>IF(INDEX(tab_MinKomp[MMOG (Materials Management Operations Guidelines)],MATCH($B345,tab_MinKomp[[Stanowisko / Position ]:[Stanowisko / Position ]],0))="n/a","n/a",BF345-INDEX(tab_MinKomp[MMOG (Materials Management Operations Guidelines)],MATCH($B345,tab_MinKomp[[Stanowisko / Position ]:[Stanowisko / Position ]],0)))</f>
        <v>n/a</v>
      </c>
      <c r="BG346" s="190" t="str">
        <f>IF(INDEX(tab_MinKomp[GPP],MATCH($B345,tab_MinKomp[[Stanowisko / Position ]:[Stanowisko / Position ]],0))="n/a","n/a",BG345-INDEX(tab_MinKomp[GPP],MATCH($B345,tab_MinKomp[[Stanowisko / Position ]:[Stanowisko / Position ]],0)))</f>
        <v>n/a</v>
      </c>
      <c r="BH346" s="190" t="str">
        <f>IF(INDEX(tab_MinKomp[AIAG (Automotive Industry Action Group)],MATCH($B345,tab_MinKomp[[Stanowisko / Position ]:[Stanowisko / Position ]],0))="n/a","n/a",BH345-INDEX(tab_MinKomp[AIAG (Automotive Industry Action Group)],MATCH($B345,tab_MinKomp[[Stanowisko / Position ]:[Stanowisko / Position ]],0)))</f>
        <v>n/a</v>
      </c>
      <c r="BI346" s="190" t="str">
        <f>IF(INDEX(tab_MinKomp[Super-G disputes],MATCH($B345,tab_MinKomp[[Stanowisko / Position ]:[Stanowisko / Position ]],0))="n/a","n/a",BI345-INDEX(tab_MinKomp[Super-G disputes],MATCH($B345,tab_MinKomp[[Stanowisko / Position ]:[Stanowisko / Position ]],0)))</f>
        <v>n/a</v>
      </c>
      <c r="BJ346" s="190" t="str">
        <f>IF(INDEX(tab_MinKomp[CMMS3/eDDL (Direct Data Link)],MATCH($B345,tab_MinKomp[[Stanowisko / Position ]:[Stanowisko / Position ]],0))="n/a","n/a",BJ345-INDEX(tab_MinKomp[CMMS3/eDDL (Direct Data Link)],MATCH($B345,tab_MinKomp[[Stanowisko / Position ]:[Stanowisko / Position ]],0)))</f>
        <v>n/a</v>
      </c>
      <c r="BK346" s="190" t="str">
        <f>IF(INDEX(tab_MinKomp[MP&amp;L (Material Planning and Logistics)],MATCH($B345,tab_MinKomp[[Stanowisko / Position ]:[Stanowisko / Position ]],0))="n/a","n/a",BK345-INDEX(tab_MinKomp[MP&amp;L (Material Planning and Logistics)],MATCH($B345,tab_MinKomp[[Stanowisko / Position ]:[Stanowisko / Position ]],0)))</f>
        <v>n/a</v>
      </c>
      <c r="BL346" s="190" t="str">
        <f>IF(INDEX(tab_MinKomp[Supplier delivery rating],MATCH($B345,tab_MinKomp[[Stanowisko / Position ]:[Stanowisko / Position ]],0))="n/a","n/a",BL345-INDEX(tab_MinKomp[Supplier delivery rating],MATCH($B345,tab_MinKomp[[Stanowisko / Position ]:[Stanowisko / Position ]],0)))</f>
        <v>n/a</v>
      </c>
      <c r="BM346" s="194" t="str">
        <f>IF(INDEX(tab_MinKomp[Obsługa maszyn KVT / KVT Maschinenbedienung],MATCH($B345,tab_MinKomp[[Stanowisko / Position ]:[Stanowisko / Position ]],0))="n/a","n/a",BM345-INDEX(tab_MinKomp[Obsługa maszyn KVT / KVT Maschinenbedienung],MATCH($B345,tab_MinKomp[[Stanowisko / Position ]:[Stanowisko / Position ]],0)))</f>
        <v>n/a</v>
      </c>
      <c r="BN346" s="194" t="str">
        <f>IF(INDEX(tab_MinKomp[Obsługa maszyn KVT / KVT Maschinenbedienung],MATCH($B345,tab_MinKomp[[Stanowisko / Position ]:[Stanowisko / Position ]],0))="n/a","n/a",BN345-INDEX(tab_MinKomp[Obsługa maszyn KVT / KVT Maschinenbedienung],MATCH($B345,tab_MinKomp[[Stanowisko / Position ]:[Stanowisko / Position ]],0)))</f>
        <v>n/a</v>
      </c>
      <c r="BO346" s="194" t="str">
        <f>IF(INDEX(tab_MinKomp[Obsługa maszyn KVT / KVT Maschinenbedienung],MATCH($B345,tab_MinKomp[[Stanowisko / Position ]:[Stanowisko / Position ]],0))="n/a","n/a",BO345-INDEX(tab_MinKomp[Obsługa maszyn KVT / KVT Maschinenbedienung],MATCH($B345,tab_MinKomp[[Stanowisko / Position ]:[Stanowisko / Position ]],0)))</f>
        <v>n/a</v>
      </c>
      <c r="BP346" s="194">
        <f>IF(INDEX(tab_MinKomp[Obsługa maszyn Novapax / Novapax Maschinenbedienung],MATCH($B345,tab_MinKomp[[Stanowisko / Position ]:[Stanowisko / Position ]],0))="n/a","n/a",BP345-INDEX(tab_MinKomp[Obsługa maszyn Novapax / Novapax Maschinenbedienung],MATCH($B345,tab_MinKomp[[Stanowisko / Position ]:[Stanowisko / Position ]],0)))</f>
        <v>0</v>
      </c>
      <c r="BQ346" s="194" t="str">
        <f>IF(INDEX(tab_MinKomp[Obsługa maszyn Piovan / Piovan Maschinenbedienung],MATCH($B345,tab_MinKomp[[Stanowisko / Position ]:[Stanowisko / Position ]],0))="n/a","n/a",BQ345-INDEX(tab_MinKomp[Obsługa maszyn Piovan / Piovan Maschinenbedienung],MATCH($B345,tab_MinKomp[[Stanowisko / Position ]:[Stanowisko / Position ]],0)))</f>
        <v>n/a</v>
      </c>
      <c r="BR346" s="194">
        <f>IF(INDEX(tab_MinKomp[Eliminacja awarii / Beseitigung von Ausfällen],MATCH($B345,tab_MinKomp[[Stanowisko / Position ]:[Stanowisko / Position ]],0))="n/a","n/a",BR345-INDEX(tab_MinKomp[Eliminacja awarii / Beseitigung von Ausfällen],MATCH($B345,tab_MinKomp[[Stanowisko / Position ]:[Stanowisko / Position ]],0)))</f>
        <v>1</v>
      </c>
      <c r="BS346" s="194" t="str">
        <f>IF(INDEX(tab_MinKomp[Obsługa maszyn Piovan / Piovan Maschinenbedienung],MATCH($B345,tab_MinKomp[[Stanowisko / Position ]:[Stanowisko / Position ]],0))="n/a","n/a",BS345-INDEX(tab_MinKomp[Obsługa maszyn Piovan / Piovan Maschinenbedienung],MATCH($B345,tab_MinKomp[[Stanowisko / Position ]:[Stanowisko / Position ]],0)))</f>
        <v>n/a</v>
      </c>
      <c r="BT346" s="194" t="str">
        <f>IF(INDEX(tab_MinKomp[Obsługa maszyn Piovan / Piovan Maschinenbedienung],MATCH($B345,tab_MinKomp[[Stanowisko / Position ]:[Stanowisko / Position ]],0))="n/a","n/a",BT345-INDEX(tab_MinKomp[Obsługa maszyn Piovan / Piovan Maschinenbedienung],MATCH($B345,tab_MinKomp[[Stanowisko / Position ]:[Stanowisko / Position ]],0)))</f>
        <v>n/a</v>
      </c>
      <c r="BU346" s="194" t="str">
        <f>IF(INDEX(tab_MinKomp[Obsługa maszyn Piovan / Piovan Maschinenbedienung],MATCH($B345,tab_MinKomp[[Stanowisko / Position ]:[Stanowisko / Position ]],0))="n/a","n/a",BU345-INDEX(tab_MinKomp[Obsługa maszyn Piovan / Piovan Maschinenbedienung],MATCH($B345,tab_MinKomp[[Stanowisko / Position ]:[Stanowisko / Position ]],0)))</f>
        <v>n/a</v>
      </c>
      <c r="BV346" s="194" t="str">
        <f>IF(INDEX(tab_MinKomp[Obsługa maszyn Piovan / Piovan Maschinenbedienung],MATCH($B345,tab_MinKomp[[Stanowisko / Position ]:[Stanowisko / Position ]],0))="n/a","n/a",BV345-INDEX(tab_MinKomp[Obsługa maszyn Piovan / Piovan Maschinenbedienung],MATCH($B345,tab_MinKomp[[Stanowisko / Position ]:[Stanowisko / Position ]],0)))</f>
        <v>n/a</v>
      </c>
      <c r="BW346" s="194" t="str">
        <f>IF(INDEX(tab_MinKomp[Obsługa maszyn Piovan / Piovan Maschinenbedienung],MATCH($B345,tab_MinKomp[[Stanowisko / Position ]:[Stanowisko / Position ]],0))="n/a","n/a",BW345-INDEX(tab_MinKomp[Obsługa maszyn Piovan / Piovan Maschinenbedienung],MATCH($B345,tab_MinKomp[[Stanowisko / Position ]:[Stanowisko / Position ]],0)))</f>
        <v>n/a</v>
      </c>
      <c r="BX346" s="194" t="str">
        <f>IF(INDEX(tab_MinKomp[Obsługa maszyn Piovan / Piovan Maschinenbedienung],MATCH($B345,tab_MinKomp[[Stanowisko / Position ]:[Stanowisko / Position ]],0))="n/a","n/a",BX345-INDEX(tab_MinKomp[Obsługa maszyn Piovan / Piovan Maschinenbedienung],MATCH($B345,tab_MinKomp[[Stanowisko / Position ]:[Stanowisko / Position ]],0)))</f>
        <v>n/a</v>
      </c>
      <c r="BY346" s="194" t="str">
        <f>IF(INDEX(tab_MinKomp[Obsługa maszyn Engel / Engel Maschinenbedienung],MATCH($B345,tab_MinKomp[[Stanowisko / Position ]:[Stanowisko / Position ]],0))="n/a","n/a",BY345-INDEX(tab_MinKomp[Obsługa maszyn Engel / Engel Maschinenbedienung],MATCH($B345,tab_MinKomp[[Stanowisko / Position ]:[Stanowisko / Position ]],0)))</f>
        <v>n/a</v>
      </c>
      <c r="BZ346" s="194" t="str">
        <f>IF(INDEX(tab_MinKomp[Obsługa maszyn Engel / Engel Maschinenbedienung],MATCH($B345,tab_MinKomp[[Stanowisko / Position ]:[Stanowisko / Position ]],0))="n/a","n/a",BZ345-INDEX(tab_MinKomp[Obsługa maszyn Engel / Engel Maschinenbedienung],MATCH($B345,tab_MinKomp[[Stanowisko / Position ]:[Stanowisko / Position ]],0)))</f>
        <v>n/a</v>
      </c>
      <c r="CA346" s="194">
        <f>IF(INDEX(tab_MinKomp[Eliminacja awarii / Beseitigung von Ausfällen],MATCH($B345,tab_MinKomp[[Stanowisko / Position ]:[Stanowisko / Position ]],0))="n/a","n/a",CA345-INDEX(tab_MinKomp[Eliminacja awarii / Beseitigung von Ausfällen],MATCH($B345,tab_MinKomp[[Stanowisko / Position ]:[Stanowisko / Position ]],0)))</f>
        <v>0</v>
      </c>
      <c r="CB346" s="194" t="str">
        <f>IF(INDEX(tab_MinKomp[Obsługa maszyn ASL / ASL Maschinenbedienung],MATCH($B345,tab_MinKomp[[Stanowisko / Position ]:[Stanowisko / Position ]],0))="n/a","n/a",CB345-INDEX(tab_MinKomp[Obsługa maszyn ASL / ASL Maschinenbedienung],MATCH($B345,tab_MinKomp[[Stanowisko / Position ]:[Stanowisko / Position ]],0)))</f>
        <v>n/a</v>
      </c>
      <c r="CC346" s="194">
        <f>IF(INDEX(tab_MinKomp[Obsługa maszyn Novapax / Novapax Maschinenbedienung],MATCH($B345,tab_MinKomp[[Stanowisko / Position ]:[Stanowisko / Position ]],0))="n/a","n/a",CC345-INDEX(tab_MinKomp[Obsługa maszyn Novapax / Novapax Maschinenbedienung],MATCH($B345,tab_MinKomp[[Stanowisko / Position ]:[Stanowisko / Position ]],0)))</f>
        <v>-2</v>
      </c>
      <c r="CD346" s="194">
        <f>IF(INDEX(tab_MinKomp[Obsługa maszyn Novapax / Novapax Maschinenbedienung],MATCH($B345,tab_MinKomp[[Stanowisko / Position ]:[Stanowisko / Position ]],0))="n/a","n/a",CD345-INDEX(tab_MinKomp[Obsługa maszyn Novapax / Novapax Maschinenbedienung],MATCH($B345,tab_MinKomp[[Stanowisko / Position ]:[Stanowisko / Position ]],0)))</f>
        <v>0</v>
      </c>
      <c r="CE346" s="194" t="str">
        <f>IF(INDEX(tab_MinKomp[Obsługa maszyn Piovan / Piovan Maschinenbedienung],MATCH($B345,tab_MinKomp[[Stanowisko / Position ]:[Stanowisko / Position ]],0))="n/a","n/a",CE345-INDEX(tab_MinKomp[Obsługa maszyn Piovan / Piovan Maschinenbedienung],MATCH($B345,tab_MinKomp[[Stanowisko / Position ]:[Stanowisko / Position ]],0)))</f>
        <v>n/a</v>
      </c>
      <c r="CF346" s="194" t="str">
        <f>IF(INDEX(tab_MinKomp[Obsługa maszyn Piovan / Piovan Maschinenbedienung],MATCH($B345,tab_MinKomp[[Stanowisko / Position ]:[Stanowisko / Position ]],0))="n/a","n/a",CF345-INDEX(tab_MinKomp[Obsługa maszyn Piovan / Piovan Maschinenbedienung],MATCH($B345,tab_MinKomp[[Stanowisko / Position ]:[Stanowisko / Position ]],0)))</f>
        <v>n/a</v>
      </c>
      <c r="CG346" s="194">
        <f>IF(INDEX(tab_MinKomp[Eliminacja awarii / Beseitigung von Ausfällen],MATCH($B345,tab_MinKomp[[Stanowisko / Position ]:[Stanowisko / Position ]],0))="n/a","n/a",CG345-INDEX(tab_MinKomp[Eliminacja awarii / Beseitigung von Ausfällen],MATCH($B345,tab_MinKomp[[Stanowisko / Position ]:[Stanowisko / Position ]],0)))</f>
        <v>0</v>
      </c>
      <c r="CH346" s="194" t="str">
        <f>IF(INDEX(tab_MinKomp[Wymagania VDA 6.5 Product / Forderungen],MATCH($B345,tab_MinKomp[[Stanowisko / Position ]:[Stanowisko / Position ]],0))="n/a","n/a",CH345-INDEX(tab_MinKomp[Wymagania VDA 6.5 Product / Forderungen],MATCH($B345,tab_MinKomp[[Stanowisko / Position ]:[Stanowisko / Position ]],0)))</f>
        <v>n/a</v>
      </c>
      <c r="CI346" s="194" t="str">
        <f>IF(INDEX(tab_MinKomp[Wymagania VDA 6.5 Product / Forderungen],MATCH($B345,tab_MinKomp[[Stanowisko / Position ]:[Stanowisko / Position ]],0))="n/a","n/a",CI345-INDEX(tab_MinKomp[Wymagania VDA 6.5 Product / Forderungen],MATCH($B345,tab_MinKomp[[Stanowisko / Position ]:[Stanowisko / Position ]],0)))</f>
        <v>n/a</v>
      </c>
      <c r="CJ346" s="194" t="str">
        <f>IF(INDEX(tab_MinKomp[Wymagania VDA 6.5 Product / Forderungen],MATCH($B345,tab_MinKomp[[Stanowisko / Position ]:[Stanowisko / Position ]],0))="n/a","n/a",CJ345-INDEX(tab_MinKomp[Wymagania VDA 6.5 Product / Forderungen],MATCH($B345,tab_MinKomp[[Stanowisko / Position ]:[Stanowisko / Position ]],0)))</f>
        <v>n/a</v>
      </c>
      <c r="CK346" s="194" t="str">
        <f>IF(INDEX(tab_MinKomp[Wymagania VDA 6.5 Product / Forderungen],MATCH($B345,tab_MinKomp[[Stanowisko / Position ]:[Stanowisko / Position ]],0))="n/a","n/a",CK345-INDEX(tab_MinKomp[Wymagania VDA 6.5 Product / Forderungen],MATCH($B345,tab_MinKomp[[Stanowisko / Position ]:[Stanowisko / Position ]],0)))</f>
        <v>n/a</v>
      </c>
      <c r="CL346" s="194" t="str">
        <f>IF(INDEX(tab_MinKomp[Wymagania VDA 6.5 Product / Forderungen],MATCH($B345,tab_MinKomp[[Stanowisko / Position ]:[Stanowisko / Position ]],0))="n/a","n/a",CL345-INDEX(tab_MinKomp[Wymagania VDA 6.5 Product / Forderungen],MATCH($B345,tab_MinKomp[[Stanowisko / Position ]:[Stanowisko / Position ]],0)))</f>
        <v>n/a</v>
      </c>
      <c r="CM346" s="194" t="str">
        <f>IF(INDEX(tab_MinKomp[Informatyka ogólna (techniczne i systemowe) / Allgemeine IT (Technik und System)],MATCH($B345,tab_MinKomp[[Stanowisko / Position ]:[Stanowisko / Position ]],0))="n/a","n/a",CM345-INDEX(tab_MinKomp[Informatyka ogólna (techniczne i systemowe) / Allgemeine IT (Technik und System)],MATCH($B345,tab_MinKomp[[Stanowisko / Position ]:[Stanowisko / Position ]],0)))</f>
        <v>n/a</v>
      </c>
      <c r="CN346" s="194" t="str">
        <f>IF(INDEX(tab_MinKomp[Sieci komputerowe / Computernetzwerke],MATCH($B345,tab_MinKomp[[Stanowisko / Position ]:[Stanowisko / Position ]],0))="n/a","n/a",CN345-INDEX(tab_MinKomp[Sieci komputerowe / Computernetzwerke],MATCH($B345,tab_MinKomp[[Stanowisko / Position ]:[Stanowisko / Position ]],0)))</f>
        <v>n/a</v>
      </c>
      <c r="CO346" s="194" t="str">
        <f>IF(INDEX(tab_MinKomp[Hardware (komputery PC, drukarki biurowe i etykietowe, telefonia stacjonarna i mobilna) (PC, Drucker, Telefpne, Handys)],MATCH($B345,tab_MinKomp[[Stanowisko / Position ]:[Stanowisko / Position ]],0))="n/a","n/a",CO345-INDEX(tab_MinKomp[Hardware (komputery PC, drukarki biurowe i etykietowe, telefonia stacjonarna i mobilna) (PC, Drucker, Telefpne, Handys)],MATCH($B345,tab_MinKomp[[Stanowisko / Position ]:[Stanowisko / Position ]],0)))</f>
        <v>n/a</v>
      </c>
      <c r="CP346" s="194" t="str">
        <f>IF(INDEX(tab_MinKomp[Software &amp; Systems (MS Office, MS Remote Desktop)],MATCH($B345,tab_MinKomp[[Stanowisko / Position ]:[Stanowisko / Position ]],0))="n/a","n/a",CP345-INDEX(tab_MinKomp[Software &amp; Systems (MS Office, MS Remote Desktop)],MATCH($B345,tab_MinKomp[[Stanowisko / Position ]:[Stanowisko / Position ]],0)))</f>
        <v>n/a</v>
      </c>
      <c r="CQ346" s="194" t="str">
        <f>IF(INDEX(tab_MinKomp[Programowanie obiektowe (PHP) / Objektprogrammierung],MATCH($B345,tab_MinKomp[[Stanowisko / Position ]:[Stanowisko / Position ]],0))="n/a","n/a",CQ345-INDEX(tab_MinKomp[Programowanie obiektowe (PHP) / Objektprogrammierung],MATCH($B345,tab_MinKomp[[Stanowisko / Position ]:[Stanowisko / Position ]],0)))</f>
        <v>n/a</v>
      </c>
      <c r="CR346" s="194" t="str">
        <f>IF(INDEX(tab_MinKomp[Scrum],MATCH($B345,tab_MinKomp[[Stanowisko / Position ]:[Stanowisko / Position ]],0))="n/a","n/a",CR345-INDEX(tab_MinKomp[Scrum],MATCH($B345,tab_MinKomp[[Stanowisko / Position ]:[Stanowisko / Position ]],0)))</f>
        <v>n/a</v>
      </c>
      <c r="CS346" s="194" t="str">
        <f>IF(INDEX(tab_MinKomp[SQL (MySQL)],MATCH($B345,tab_MinKomp[[Stanowisko / Position ]:[Stanowisko / Position ]],0))="n/a","n/a",CS345-INDEX(tab_MinKomp[SQL (MySQL)],MATCH($B345,tab_MinKomp[[Stanowisko / Position ]:[Stanowisko / Position ]],0)))</f>
        <v>n/a</v>
      </c>
      <c r="CT346" s="194" t="str">
        <f>IF(INDEX(tab_MinKomp[Javascript],MATCH($B345,tab_MinKomp[[Stanowisko / Position ]:[Stanowisko / Position ]],0))="n/a","n/a",CT345-INDEX(tab_MinKomp[Javascript],MATCH($B345,tab_MinKomp[[Stanowisko / Position ]:[Stanowisko / Position ]],0)))</f>
        <v>n/a</v>
      </c>
      <c r="CU346" s="194" t="str">
        <f>IF(INDEX(tab_MinKomp[Joomla],MATCH($B345,tab_MinKomp[[Stanowisko / Position ]:[Stanowisko / Position ]],0))="n/a","n/a",CU345-INDEX(tab_MinKomp[Joomla],MATCH($B345,tab_MinKomp[[Stanowisko / Position ]:[Stanowisko / Position ]],0)))</f>
        <v>n/a</v>
      </c>
      <c r="CV346" s="194" t="str">
        <f>IF(INDEX(tab_MinKomp[Bash],MATCH($B345,tab_MinKomp[[Stanowisko / Position ]:[Stanowisko / Position ]],0))="n/a","n/a",CV345-INDEX(tab_MinKomp[Bash],MATCH($B345,tab_MinKomp[[Stanowisko / Position ]:[Stanowisko / Position ]],0)))</f>
        <v>n/a</v>
      </c>
      <c r="CW346" s="194">
        <f>IF(INDEX(tab_MinKomp[Systemy MES (HYDRA / SFMS)],MATCH($B345,tab_MinKomp[[Stanowisko / Position ]:[Stanowisko / Position ]],0))="n/a","n/a",CW345-INDEX(tab_MinKomp[Systemy MES (HYDRA / SFMS)],MATCH($B345,tab_MinKomp[[Stanowisko / Position ]:[Stanowisko / Position ]],0)))</f>
        <v>0</v>
      </c>
      <c r="CX346" s="194" t="str">
        <f>IF(INDEX(tab_MinKomp[HTML / CSS],MATCH($B345,tab_MinKomp[[Stanowisko / Position ]:[Stanowisko / Position ]],0))="n/a","n/a",CX345-INDEX(tab_MinKomp[HTML / CSS],MATCH($B345,tab_MinKomp[[Stanowisko / Position ]:[Stanowisko / Position ]],0)))</f>
        <v>n/a</v>
      </c>
      <c r="CY346" s="194" t="str">
        <f>IF(INDEX(tab_MinKomp[SYSTEM PR],MATCH($B345,tab_MinKomp[[Stanowisko / Position ]:[Stanowisko / Position ]],0))="n/a","n/a",CY345-INDEX(tab_MinKomp[SYSTEM PR],MATCH($B345,tab_MinKomp[[Stanowisko / Position ]:[Stanowisko / Position ]],0)))</f>
        <v>n/a</v>
      </c>
      <c r="CZ346" s="194" t="str">
        <f>IF(INDEX(tab_MinKomp[System Einkauf XP / EBA],MATCH($B345,tab_MinKomp[[Stanowisko / Position ]:[Stanowisko / Position ]],0))="n/a","n/a",CZ345-INDEX(tab_MinKomp[System Einkauf XP / EBA],MATCH($B345,tab_MinKomp[[Stanowisko / Position ]:[Stanowisko / Position ]],0)))</f>
        <v>n/a</v>
      </c>
      <c r="DA346" s="194" t="str">
        <f>IF(INDEX(tab_MinKomp[Techniki negocjacyjne / Verhandlungstechniken],MATCH($B345,tab_MinKomp[[Stanowisko / Position ]:[Stanowisko / Position ]],0))="n/a","n/a",DA345-INDEX(tab_MinKomp[Techniki negocjacyjne / Verhandlungstechniken],MATCH($B345,tab_MinKomp[[Stanowisko / Position ]:[Stanowisko / Position ]],0)))</f>
        <v>n/a</v>
      </c>
      <c r="DB346" s="194" t="str">
        <f>IF(INDEX(tab_MinKomp[Znajomość rynku branżowego / Kenntnis des Industrie Marktes],MATCH($B345,tab_MinKomp[[Stanowisko / Position ]:[Stanowisko / Position ]],0))="n/a","n/a",DB345-INDEX(tab_MinKomp[Znajomość rynku branżowego / Kenntnis des Industrie Marktes],MATCH($B345,tab_MinKomp[[Stanowisko / Position ]:[Stanowisko / Position ]],0)))</f>
        <v>n/a</v>
      </c>
      <c r="DC346" s="194" t="str">
        <f>IF(INDEX(tab_MinKomp[SUPPLIER MANAGEMENT],MATCH($B345,tab_MinKomp[[Stanowisko / Position ]:[Stanowisko / Position ]],0))="n/a","n/a",DC345-INDEX(tab_MinKomp[SUPPLIER MANAGEMENT],MATCH($B345,tab_MinKomp[[Stanowisko / Position ]:[Stanowisko / Position ]],0)))</f>
        <v>n/a</v>
      </c>
      <c r="DD346" s="194" t="str">
        <f>IF(INDEX(tab_MinKomp[SUPPLIER MANAGEMENT],MATCH($B345,tab_MinKomp[[Stanowisko / Position ]:[Stanowisko / Position ]],0))="n/a","n/a",DD345-INDEX(tab_MinKomp[SUPPLIER MANAGEMENT],MATCH($B345,tab_MinKomp[[Stanowisko / Position ]:[Stanowisko / Position ]],0)))</f>
        <v>n/a</v>
      </c>
      <c r="DE346" s="194" t="str">
        <f>IF(INDEX(tab_MinKomp[SUPPLIER MANAGEMENT],MATCH($B345,tab_MinKomp[[Stanowisko / Position ]:[Stanowisko / Position ]],0))="n/a","n/a",DE345-INDEX(tab_MinKomp[SUPPLIER MANAGEMENT],MATCH($B345,tab_MinKomp[[Stanowisko / Position ]:[Stanowisko / Position ]],0)))</f>
        <v>n/a</v>
      </c>
      <c r="DF346" s="194">
        <f>IF(INDEX(tab_MinKomp[LEAN MANAGEMENT],MATCH($B345,tab_MinKomp[[Stanowisko / Position ]:[Stanowisko / Position ]],0))="n/a","n/a",DF345-INDEX(tab_MinKomp[LEAN MANAGEMENT],MATCH($B345,tab_MinKomp[[Stanowisko / Position ]:[Stanowisko / Position ]],0)))</f>
        <v>0</v>
      </c>
      <c r="DG346" s="194" t="str">
        <f>IF(INDEX(tab_MinKomp[PPAP/PSW],MATCH($B345,tab_MinKomp[[Stanowisko / Position ]:[Stanowisko / Position ]],0))="n/a","n/a",DG345-INDEX(tab_MinKomp[PPAP/PSW],MATCH($B345,tab_MinKomp[[Stanowisko / Position ]:[Stanowisko / Position ]],0)))</f>
        <v>n/a</v>
      </c>
      <c r="DH346" s="194" t="str">
        <f>IF(INDEX(tab_MinKomp[SUPPLIER MANAGEMENT],MATCH($B345,tab_MinKomp[[Stanowisko / Position ]:[Stanowisko / Position ]],0))="n/a","n/a",DH345-INDEX(tab_MinKomp[SUPPLIER MANAGEMENT],MATCH($B345,tab_MinKomp[[Stanowisko / Position ]:[Stanowisko / Position ]],0)))</f>
        <v>n/a</v>
      </c>
      <c r="DI346" s="194" t="str">
        <f>IF(INDEX(tab_MinKomp[OBSŁUGA PORTALI KLIENTA / Kundenportale],MATCH($B345,tab_MinKomp[[Stanowisko / Position ]:[Stanowisko / Position ]],0))="n/a","n/a",DI345-INDEX(tab_MinKomp[OBSŁUGA PORTALI KLIENTA / Kundenportale],MATCH($B345,tab_MinKomp[[Stanowisko / Position ]:[Stanowisko / Position ]],0)))</f>
        <v>n/a</v>
      </c>
      <c r="DJ346" s="194" t="str">
        <f>IF(INDEX(tab_MinKomp[Obsługa systemu BABTECQ / BABTECQ System],MATCH($B345,tab_MinKomp[[Stanowisko / Position ]:[Stanowisko / Position ]],0))="n/a","n/a",DJ345-INDEX(tab_MinKomp[Obsługa systemu BABTECQ / BABTECQ System],MATCH($B345,tab_MinKomp[[Stanowisko / Position ]:[Stanowisko / Position ]],0)))</f>
        <v>n/a</v>
      </c>
      <c r="DK346" s="194" t="str">
        <f>IF(INDEX(tab_MinKomp[Rysunek techniczny / technische Zeichnung],MATCH($B345,tab_MinKomp[[Stanowisko / Position ]:[Stanowisko / Position ]],0))="n/a","n/a",DK345-INDEX(tab_MinKomp[Rysunek techniczny / technische Zeichnung],MATCH($B345,tab_MinKomp[[Stanowisko / Position ]:[Stanowisko / Position ]],0)))</f>
        <v>n/a</v>
      </c>
      <c r="DL346" s="194" t="str">
        <f>IF(INDEX(tab_MinKomp[Kalibracja / Kalibrierung],MATCH($B345,tab_MinKomp[[Stanowisko / Position ]:[Stanowisko / Position ]],0))="n/a","n/a",DL345-INDEX(tab_MinKomp[Kalibracja / Kalibrierung],MATCH($B345,tab_MinKomp[[Stanowisko / Position ]:[Stanowisko / Position ]],0)))</f>
        <v>n/a</v>
      </c>
      <c r="DM346" s="194" t="str">
        <f>IF(INDEX(tab_MinKomp[Rekwalifikacja / Requalifizierung],MATCH($B345,tab_MinKomp[[Stanowisko / Position ]:[Stanowisko / Position ]],0))="n/a","n/a",DM345-INDEX(tab_MinKomp[Rekwalifikacja / Requalifizierung],MATCH($B345,tab_MinKomp[[Stanowisko / Position ]:[Stanowisko / Position ]],0)))</f>
        <v>n/a</v>
      </c>
      <c r="DN346" s="190" t="str">
        <f>IF(INDEX(tab_MinKomp[Testy czystości / Reinheitstests],MATCH($B345,tab_MinKomp[[Stanowisko / Position ]:[Stanowisko / Position ]],0))="n/a","n/a",DN345-INDEX(tab_MinKomp[Testy czystości / Reinheitstests],MATCH($B345,tab_MinKomp[[Stanowisko / Position ]:[Stanowisko / Position ]],0)))</f>
        <v>n/a</v>
      </c>
      <c r="DO346" s="190" t="str">
        <f>IF(INDEX(tab_MinKomp[Testy czystości / Reinheitstests],MATCH($B345,tab_MinKomp[[Stanowisko / Position ]:[Stanowisko / Position ]],0))="n/a","n/a",DO345-INDEX(tab_MinKomp[Testy czystości / Reinheitstests],MATCH($B345,tab_MinKomp[[Stanowisko / Position ]:[Stanowisko / Position ]],0)))</f>
        <v>n/a</v>
      </c>
      <c r="DP346" s="190" t="str">
        <f>IF(INDEX(tab_MinKomp[Testy czystości / Reinheitstests],MATCH($B345,tab_MinKomp[[Stanowisko / Position ]:[Stanowisko / Position ]],0))="n/a","n/a",DP345-INDEX(tab_MinKomp[Testy czystości / Reinheitstests],MATCH($B345,tab_MinKomp[[Stanowisko / Position ]:[Stanowisko / Position ]],0)))</f>
        <v>n/a</v>
      </c>
      <c r="DQ346" s="190" t="str">
        <f>IF(INDEX(tab_MinKomp[Testy czystości / Reinheitstests],MATCH($B345,tab_MinKomp[[Stanowisko / Position ]:[Stanowisko / Position ]],0))="n/a","n/a",DQ345-INDEX(tab_MinKomp[Testy czystości / Reinheitstests],MATCH($B345,tab_MinKomp[[Stanowisko / Position ]:[Stanowisko / Position ]],0)))</f>
        <v>n/a</v>
      </c>
      <c r="DR346" s="190" t="str">
        <f>IF(INDEX(tab_MinKomp[Testy czystości / Reinheitstests],MATCH($B345,tab_MinKomp[[Stanowisko / Position ]:[Stanowisko / Position ]],0))="n/a","n/a",DR345-INDEX(tab_MinKomp[Testy czystości / Reinheitstests],MATCH($B345,tab_MinKomp[[Stanowisko / Position ]:[Stanowisko / Position ]],0)))</f>
        <v>n/a</v>
      </c>
      <c r="DS346" s="190" t="str">
        <f>IF(INDEX(tab_MinKomp[Testy czystości / Reinheitstests],MATCH($B345,tab_MinKomp[[Stanowisko / Position ]:[Stanowisko / Position ]],0))="n/a","n/a",DS345-INDEX(tab_MinKomp[Testy czystości / Reinheitstests],MATCH($B345,tab_MinKomp[[Stanowisko / Position ]:[Stanowisko / Position ]],0)))</f>
        <v>n/a</v>
      </c>
      <c r="DT346" s="194" t="str">
        <f>IF(INDEX(tab_MinKomp[SUPPLIER MANAGEMENT],MATCH($B345,tab_MinKomp[[Stanowisko / Position ]:[Stanowisko / Position ]],0))="n/a","n/a",DT345-INDEX(tab_MinKomp[SUPPLIER MANAGEMENT],MATCH($B345,tab_MinKomp[[Stanowisko / Position ]:[Stanowisko / Position ]],0)))</f>
        <v>n/a</v>
      </c>
      <c r="DU346" s="190" t="str">
        <f>IF(INDEX(tab_MinKomp[Testy czystości / Reinheitstests],MATCH($B345,tab_MinKomp[[Stanowisko / Position ]:[Stanowisko / Position ]],0))="n/a","n/a",DU345-INDEX(tab_MinKomp[Testy czystości / Reinheitstests],MATCH($B345,tab_MinKomp[[Stanowisko / Position ]:[Stanowisko / Position ]],0)))</f>
        <v>n/a</v>
      </c>
      <c r="DV346" s="190" t="str">
        <f>IF(INDEX(tab_MinKomp[Testy czystości / Reinheitstests],MATCH($B345,tab_MinKomp[[Stanowisko / Position ]:[Stanowisko / Position ]],0))="n/a","n/a",DV345-INDEX(tab_MinKomp[Testy czystości / Reinheitstests],MATCH($B345,tab_MinKomp[[Stanowisko / Position ]:[Stanowisko / Position ]],0)))</f>
        <v>n/a</v>
      </c>
      <c r="DW346" s="190" t="str">
        <f>IF(INDEX(tab_MinKomp[Testy czystości / Reinheitstests],MATCH($B345,tab_MinKomp[[Stanowisko / Position ]:[Stanowisko / Position ]],0))="n/a","n/a",DW345-INDEX(tab_MinKomp[Testy czystości / Reinheitstests],MATCH($B345,tab_MinKomp[[Stanowisko / Position ]:[Stanowisko / Position ]],0)))</f>
        <v>n/a</v>
      </c>
      <c r="DX346" s="190" t="str">
        <f>IF(INDEX(tab_MinKomp[Testy czystości / Reinheitstests],MATCH($B345,tab_MinKomp[[Stanowisko / Position ]:[Stanowisko / Position ]],0))="n/a","n/a",DX345-INDEX(tab_MinKomp[Testy czystości / Reinheitstests],MATCH($B345,tab_MinKomp[[Stanowisko / Position ]:[Stanowisko / Position ]],0)))</f>
        <v>n/a</v>
      </c>
      <c r="DY346" s="190" t="str">
        <f>IF(INDEX(tab_MinKomp[Testy czystości / Reinheitstests],MATCH($B345,tab_MinKomp[[Stanowisko / Position ]:[Stanowisko / Position ]],0))="n/a","n/a",DY345-INDEX(tab_MinKomp[Testy czystości / Reinheitstests],MATCH($B345,tab_MinKomp[[Stanowisko / Position ]:[Stanowisko / Position ]],0)))</f>
        <v>n/a</v>
      </c>
      <c r="DZ346" s="190" t="str">
        <f>IF(INDEX(tab_MinKomp[Testy czystości / Reinheitstests],MATCH($B345,tab_MinKomp[[Stanowisko / Position ]:[Stanowisko / Position ]],0))="n/a","n/a",DZ345-INDEX(tab_MinKomp[Testy czystości / Reinheitstests],MATCH($B345,tab_MinKomp[[Stanowisko / Position ]:[Stanowisko / Position ]],0)))</f>
        <v>n/a</v>
      </c>
      <c r="EA346" s="194" t="str">
        <f>IF(INDEX(tab_MinKomp[SUPPLIER MANAGEMENT],MATCH($B345,tab_MinKomp[[Stanowisko / Position ]:[Stanowisko / Position ]],0))="n/a","n/a",EA345-INDEX(tab_MinKomp[SUPPLIER MANAGEMENT],MATCH($B345,tab_MinKomp[[Stanowisko / Position ]:[Stanowisko / Position ]],0)))</f>
        <v>n/a</v>
      </c>
      <c r="EB346" s="190" t="str">
        <f>IF(INDEX(tab_MinKomp[Testy czystości / Reinheitstests],MATCH($B345,tab_MinKomp[[Stanowisko / Position ]:[Stanowisko / Position ]],0))="n/a","n/a",EB345-INDEX(tab_MinKomp[Testy czystości / Reinheitstests],MATCH($B345,tab_MinKomp[[Stanowisko / Position ]:[Stanowisko / Position ]],0)))</f>
        <v>n/a</v>
      </c>
      <c r="EC346" s="190" t="str">
        <f>IF(INDEX(tab_MinKomp[Testy czystości / Reinheitstests],MATCH($B345,tab_MinKomp[[Stanowisko / Position ]:[Stanowisko / Position ]],0))="n/a","n/a",EC345-INDEX(tab_MinKomp[Testy czystości / Reinheitstests],MATCH($B345,tab_MinKomp[[Stanowisko / Position ]:[Stanowisko / Position ]],0)))</f>
        <v>n/a</v>
      </c>
      <c r="ED346" s="190" t="str">
        <f>IF(INDEX(tab_MinKomp[Testy czystości / Reinheitstests],MATCH($B345,tab_MinKomp[[Stanowisko / Position ]:[Stanowisko / Position ]],0))="n/a","n/a",ED345-INDEX(tab_MinKomp[Testy czystości / Reinheitstests],MATCH($B345,tab_MinKomp[[Stanowisko / Position ]:[Stanowisko / Position ]],0)))</f>
        <v>n/a</v>
      </c>
      <c r="EE346" s="190" t="str">
        <f>IF(INDEX(tab_MinKomp[Testy czystości / Reinheitstests],MATCH($B345,tab_MinKomp[[Stanowisko / Position ]:[Stanowisko / Position ]],0))="n/a","n/a",EE345-INDEX(tab_MinKomp[Testy czystości / Reinheitstests],MATCH($B345,tab_MinKomp[[Stanowisko / Position ]:[Stanowisko / Position ]],0)))</f>
        <v>n/a</v>
      </c>
      <c r="EF346" s="190" t="str">
        <f>IF(INDEX(tab_MinKomp[Testy czystości / Reinheitstests],MATCH($B345,tab_MinKomp[[Stanowisko / Position ]:[Stanowisko / Position ]],0))="n/a","n/a",EF345-INDEX(tab_MinKomp[Testy czystości / Reinheitstests],MATCH($B345,tab_MinKomp[[Stanowisko / Position ]:[Stanowisko / Position ]],0)))</f>
        <v>n/a</v>
      </c>
      <c r="EG346" s="190" t="str">
        <f>IF(INDEX(tab_MinKomp[Testy czystości / Reinheitstests],MATCH($B345,tab_MinKomp[[Stanowisko / Position ]:[Stanowisko / Position ]],0))="n/a","n/a",EG345-INDEX(tab_MinKomp[Testy czystości / Reinheitstests],MATCH($B345,tab_MinKomp[[Stanowisko / Position ]:[Stanowisko / Position ]],0)))</f>
        <v>n/a</v>
      </c>
      <c r="EH346" s="190" t="str">
        <f>IF(INDEX(tab_MinKomp[Testy czystości / Reinheitstests],MATCH($B345,tab_MinKomp[[Stanowisko / Position ]:[Stanowisko / Position ]],0))="n/a","n/a",EH345-INDEX(tab_MinKomp[Testy czystości / Reinheitstests],MATCH($B345,tab_MinKomp[[Stanowisko / Position ]:[Stanowisko / Position ]],0)))</f>
        <v>n/a</v>
      </c>
      <c r="EI346" s="190" t="str">
        <f>IF(INDEX(tab_MinKomp[Testy czystości / Reinheitstests],MATCH($B345,tab_MinKomp[[Stanowisko / Position ]:[Stanowisko / Position ]],0))="n/a","n/a",EI345-INDEX(tab_MinKomp[Testy czystości / Reinheitstests],MATCH($B345,tab_MinKomp[[Stanowisko / Position ]:[Stanowisko / Position ]],0)))</f>
        <v>n/a</v>
      </c>
      <c r="EJ346" s="190" t="str">
        <f>IF(INDEX(tab_MinKomp[Testy czystości / Reinheitstests],MATCH($B345,tab_MinKomp[[Stanowisko / Position ]:[Stanowisko / Position ]],0))="n/a","n/a",EJ345-INDEX(tab_MinKomp[Testy czystości / Reinheitstests],MATCH($B345,tab_MinKomp[[Stanowisko / Position ]:[Stanowisko / Position ]],0)))</f>
        <v>n/a</v>
      </c>
      <c r="EK346" s="190" t="str">
        <f>IF(INDEX(tab_MinKomp[Testy czystości / Reinheitstests],MATCH($B345,tab_MinKomp[[Stanowisko / Position ]:[Stanowisko / Position ]],0))="n/a","n/a",EK345-INDEX(tab_MinKomp[Testy czystości / Reinheitstests],MATCH($B345,tab_MinKomp[[Stanowisko / Position ]:[Stanowisko / Position ]],0)))</f>
        <v>n/a</v>
      </c>
      <c r="EL346" s="190" t="str">
        <f>IF(INDEX(tab_MinKomp[Testy czystości / Reinheitstests],MATCH($B345,tab_MinKomp[[Stanowisko / Position ]:[Stanowisko / Position ]],0))="n/a","n/a",EL345-INDEX(tab_MinKomp[Testy czystości / Reinheitstests],MATCH($B345,tab_MinKomp[[Stanowisko / Position ]:[Stanowisko / Position ]],0)))</f>
        <v>n/a</v>
      </c>
      <c r="EM346" s="190" t="str">
        <f>IF(INDEX(tab_MinKomp[Testy czystości / Reinheitstests],MATCH($B345,tab_MinKomp[[Stanowisko / Position ]:[Stanowisko / Position ]],0))="n/a","n/a",EM345-INDEX(tab_MinKomp[Testy czystości / Reinheitstests],MATCH($B345,tab_MinKomp[[Stanowisko / Position ]:[Stanowisko / Position ]],0)))</f>
        <v>n/a</v>
      </c>
      <c r="EN346" s="190" t="str">
        <f>IF(INDEX(tab_MinKomp[Testy czystości / Reinheitstests],MATCH($B345,tab_MinKomp[[Stanowisko / Position ]:[Stanowisko / Position ]],0))="n/a","n/a",EN345-INDEX(tab_MinKomp[Testy czystości / Reinheitstests],MATCH($B345,tab_MinKomp[[Stanowisko / Position ]:[Stanowisko / Position ]],0)))</f>
        <v>n/a</v>
      </c>
      <c r="EO346" s="194" t="str">
        <f>IF(INDEX(tab_MinKomp[Konserwacja Rep],MATCH($B345,tab_MinKomp[[Stanowisko / Position ]:[Stanowisko / Position ]],0))="n/a","n/a",EO345-INDEX(tab_MinKomp[Konserwacja Rep],MATCH($B345,tab_MinKomp[[Stanowisko / Position ]:[Stanowisko / Position ]],0)))</f>
        <v>n/a</v>
      </c>
      <c r="EP346" s="194" t="str">
        <f>IF(INDEX(tab_MinKomp[[Konserwacja Engel ]],MATCH($B345,tab_MinKomp[[Stanowisko / Position ]:[Stanowisko / Position ]],0))="n/a","n/a",EP345-INDEX(tab_MinKomp[[Konserwacja Engel ]],MATCH($B345,tab_MinKomp[[Stanowisko / Position ]:[Stanowisko / Position ]],0)))</f>
        <v>n/a</v>
      </c>
      <c r="EQ346" s="194" t="str">
        <f>IF(INDEX(tab_MinKomp[Konserwacja B 50],MATCH($B345,tab_MinKomp[[Stanowisko / Position ]:[Stanowisko / Position ]],0))="n/a","n/a",EQ345-INDEX(tab_MinKomp[Konserwacja B 50],MATCH($B345,tab_MinKomp[[Stanowisko / Position ]:[Stanowisko / Position ]],0)))</f>
        <v>n/a</v>
      </c>
      <c r="ER346" s="194" t="str">
        <f>IF(INDEX(tab_MinKomp[[Konserwacja EOL ]],MATCH($B345,tab_MinKomp[[Stanowisko / Position ]:[Stanowisko / Position ]],0))="n/a","n/a",ER345-INDEX(tab_MinKomp[[Konserwacja EOL ]],MATCH($B345,tab_MinKomp[[Stanowisko / Position ]:[Stanowisko / Position ]],0)))</f>
        <v>n/a</v>
      </c>
      <c r="ES346" s="194" t="str">
        <f>IF(INDEX(tab_MinKomp[Konserwacja Branson],MATCH($B345,tab_MinKomp[[Stanowisko / Position ]:[Stanowisko / Position ]],0))="n/a","n/a",ES345-INDEX(tab_MinKomp[Konserwacja Branson],MATCH($B345,tab_MinKomp[[Stanowisko / Position ]:[Stanowisko / Position ]],0)))</f>
        <v>n/a</v>
      </c>
      <c r="ET346" s="194" t="str">
        <f>IF(INDEX(tab_MinKomp[Konserwacja coolery],MATCH($B345,tab_MinKomp[[Stanowisko / Position ]:[Stanowisko / Position ]],0))="n/a","n/a",ET345-INDEX(tab_MinKomp[Konserwacja coolery],MATCH($B345,tab_MinKomp[[Stanowisko / Position ]:[Stanowisko / Position ]],0)))</f>
        <v>n/a</v>
      </c>
      <c r="EU346" s="194" t="str">
        <f>IF(INDEX(tab_MinKomp[Konserwacja piecy],MATCH($B345,tab_MinKomp[[Stanowisko / Position ]:[Stanowisko / Position ]],0))="n/a","n/a",EU345-INDEX(tab_MinKomp[Konserwacja piecy],MATCH($B345,tab_MinKomp[[Stanowisko / Position ]:[Stanowisko / Position ]],0)))</f>
        <v>n/a</v>
      </c>
      <c r="EV346" s="194" t="str">
        <f>IF(INDEX(tab_MinKomp[Rysunek techniczny- czytanie],MATCH($B345,tab_MinKomp[[Stanowisko / Position ]:[Stanowisko / Position ]],0))="n/a","n/a",EV345-INDEX(tab_MinKomp[Rysunek techniczny- czytanie],MATCH($B345,tab_MinKomp[[Stanowisko / Position ]:[Stanowisko / Position ]],0)))</f>
        <v>n/a</v>
      </c>
      <c r="EW346" s="194" t="str">
        <f>IF(INDEX(tab_MinKomp[Elektryka],MATCH($B345,tab_MinKomp[[Stanowisko / Position ]:[Stanowisko / Position ]],0))="n/a","n/a",EW345-INDEX(tab_MinKomp[Elektryka],MATCH($B345,tab_MinKomp[[Stanowisko / Position ]:[Stanowisko / Position ]],0)))</f>
        <v>n/a</v>
      </c>
      <c r="EX346" s="194" t="str">
        <f>IF(INDEX(tab_MinKomp[Pneumatyka],MATCH($B345,tab_MinKomp[[Stanowisko / Position ]:[Stanowisko / Position ]],0))="n/a","n/a",EX345-INDEX(tab_MinKomp[Pneumatyka],MATCH($B345,tab_MinKomp[[Stanowisko / Position ]:[Stanowisko / Position ]],0)))</f>
        <v>n/a</v>
      </c>
      <c r="EY346" s="194" t="str">
        <f>IF(INDEX(tab_MinKomp[[Hydraulika ]],MATCH($B345,tab_MinKomp[[Stanowisko / Position ]:[Stanowisko / Position ]],0))="n/a","n/a",EY345-INDEX(tab_MinKomp[[Hydraulika ]],MATCH($B345,tab_MinKomp[[Stanowisko / Position ]:[Stanowisko / Position ]],0)))</f>
        <v>n/a</v>
      </c>
      <c r="EZ346" s="194" t="str">
        <f>IF(INDEX(tab_MinKomp[Podciśnienie],MATCH($B345,tab_MinKomp[[Stanowisko / Position ]:[Stanowisko / Position ]],0))="n/a","n/a",EZ345-INDEX(tab_MinKomp[Podciśnienie],MATCH($B345,tab_MinKomp[[Stanowisko / Position ]:[Stanowisko / Position ]],0)))</f>
        <v>n/a</v>
      </c>
      <c r="FA346" s="194" t="str">
        <f>IF(INDEX(tab_MinKomp[Usuwanie awarii],MATCH($B345,tab_MinKomp[[Stanowisko / Position ]:[Stanowisko / Position ]],0))="n/a","n/a",FA345-INDEX(tab_MinKomp[Usuwanie awarii],MATCH($B345,tab_MinKomp[[Stanowisko / Position ]:[Stanowisko / Position ]],0)))</f>
        <v>n/a</v>
      </c>
      <c r="FB346" s="194" t="str">
        <f>IF(INDEX(tab_MinKomp[Obsługa robotów],MATCH($B345,tab_MinKomp[[Stanowisko / Position ]:[Stanowisko / Position ]],0))="n/a","n/a",FB345-INDEX(tab_MinKomp[Obsługa robotów],MATCH($B345,tab_MinKomp[[Stanowisko / Position ]:[Stanowisko / Position ]],0)))</f>
        <v>n/a</v>
      </c>
      <c r="FC346" s="194" t="str">
        <f>IF(INDEX(tab_MinKomp[Obsługa sterowania maszyny],MATCH($B345,tab_MinKomp[[Stanowisko / Position ]:[Stanowisko / Position ]],0))="n/a","n/a",FC345-INDEX(tab_MinKomp[Obsługa sterowania maszyny],MATCH($B345,tab_MinKomp[[Stanowisko / Position ]:[Stanowisko / Position ]],0)))</f>
        <v>n/a</v>
      </c>
      <c r="FD346" s="194" t="str">
        <f>IF(INDEX(tab_MinKomp[Usuwanie przyczyn żródłowych],MATCH($B345,tab_MinKomp[[Stanowisko / Position ]:[Stanowisko / Position ]],0))="n/a","n/a",FD345-INDEX(tab_MinKomp[Usuwanie przyczyn żródłowych],MATCH($B345,tab_MinKomp[[Stanowisko / Position ]:[Stanowisko / Position ]],0)))</f>
        <v>n/a</v>
      </c>
      <c r="FE346" s="194" t="str">
        <f>IF(INDEX(tab_MinKomp[Cmms stosowanie],MATCH($B345,tab_MinKomp[[Stanowisko / Position ]:[Stanowisko / Position ]],0))="n/a","n/a",FE345-INDEX(tab_MinKomp[Cmms stosowanie],MATCH($B345,tab_MinKomp[[Stanowisko / Position ]:[Stanowisko / Position ]],0)))</f>
        <v>n/a</v>
      </c>
      <c r="FF346" s="190" t="str">
        <f>IF(INDEX(tab_MinKomp[Testy czystości / Reinheitstests],MATCH($B345,tab_MinKomp[[Stanowisko / Position ]:[Stanowisko / Position ]],0))="n/a","n/a",FF345-INDEX(tab_MinKomp[Testy czystości / Reinheitstests],MATCH($B345,tab_MinKomp[[Stanowisko / Position ]:[Stanowisko / Position ]],0)))</f>
        <v>n/a</v>
      </c>
      <c r="FG346" s="194" t="str">
        <f>IF(INDEX(tab_MinKomp[Czyszczenie form plastikowych],MATCH($B345,tab_MinKomp[[Stanowisko / Position ]:[Stanowisko / Position ]],0))="n/a","n/a",FG345-INDEX(tab_MinKomp[Czyszczenie form plastikowych],MATCH($B345,tab_MinKomp[[Stanowisko / Position ]:[Stanowisko / Position ]],0)))</f>
        <v>n/a</v>
      </c>
      <c r="FH346" s="194" t="str">
        <f>IF(INDEX(tab_MinKomp[Wymiana form plastik],MATCH($B345,tab_MinKomp[[Stanowisko / Position ]:[Stanowisko / Position ]],0))="n/a","n/a",FH345-INDEX(tab_MinKomp[Wymiana form plastik],MATCH($B345,tab_MinKomp[[Stanowisko / Position ]:[Stanowisko / Position ]],0)))</f>
        <v>n/a</v>
      </c>
      <c r="FI346" s="194" t="str">
        <f>IF(INDEX(tab_MinKomp[Wymiana form guma],MATCH($B345,tab_MinKomp[[Stanowisko / Position ]:[Stanowisko / Position ]],0))="n/a","n/a",FI345-INDEX(tab_MinKomp[Wymiana form guma],MATCH($B345,tab_MinKomp[[Stanowisko / Position ]:[Stanowisko / Position ]],0)))</f>
        <v>n/a</v>
      </c>
      <c r="FJ346" s="194" t="str">
        <f>IF(INDEX(tab_MinKomp[Konserwacja KK],MATCH($B345,tab_MinKomp[[Stanowisko / Position ]:[Stanowisko / Position ]],0))="n/a","n/a",FJ345-INDEX(tab_MinKomp[Konserwacja KK],MATCH($B345,tab_MinKomp[[Stanowisko / Position ]:[Stanowisko / Position ]],0)))</f>
        <v>n/a</v>
      </c>
      <c r="FK346" s="194" t="str">
        <f>IF(INDEX(tab_MinKomp[Konserwacja form guma],MATCH($B345,tab_MinKomp[[Stanowisko / Position ]:[Stanowisko / Position ]],0))="n/a","n/a",FK345-INDEX(tab_MinKomp[Konserwacja form guma],MATCH($B345,tab_MinKomp[[Stanowisko / Position ]:[Stanowisko / Position ]],0)))</f>
        <v>n/a</v>
      </c>
      <c r="FL346" s="194" t="str">
        <f>IF(INDEX(tab_MinKomp[Konserwacja form plastiki],MATCH($B345,tab_MinKomp[[Stanowisko / Position ]:[Stanowisko / Position ]],0))="n/a","n/a",FL345-INDEX(tab_MinKomp[Konserwacja form plastiki],MATCH($B345,tab_MinKomp[[Stanowisko / Position ]:[Stanowisko / Position ]],0)))</f>
        <v>n/a</v>
      </c>
      <c r="FM346" s="194" t="str">
        <f>IF(INDEX(tab_MinKomp[Konserwacja Gorącego Kanału],MATCH($B345,tab_MinKomp[[Stanowisko / Position ]:[Stanowisko / Position ]],0))="n/a","n/a",FM345-INDEX(tab_MinKomp[Konserwacja Gorącego Kanału],MATCH($B345,tab_MinKomp[[Stanowisko / Position ]:[Stanowisko / Position ]],0)))</f>
        <v>n/a</v>
      </c>
      <c r="FN346" s="194" t="str">
        <f>IF(INDEX(tab_MinKomp[MS Office (Excel)],MATCH($B345,tab_MinKomp[[Stanowisko / Position ]:[Stanowisko / Position ]],0))="n/a","n/a",FN345-INDEX(tab_MinKomp[MS Office (Excel)],MATCH($B345,tab_MinKomp[[Stanowisko / Position ]:[Stanowisko / Position ]],0)))</f>
        <v>n/a</v>
      </c>
      <c r="FO346" s="194" t="str">
        <f>IF(INDEX(tab_MinKomp[MS Office (Word)],MATCH($B345,tab_MinKomp[[Stanowisko / Position ]:[Stanowisko / Position ]],0))="n/a","n/a",FO345-INDEX(tab_MinKomp[MS Office (Word)],MATCH($B345,tab_MinKomp[[Stanowisko / Position ]:[Stanowisko / Position ]],0)))</f>
        <v>n/a</v>
      </c>
      <c r="FP346" s="194" t="str">
        <f>IF(INDEX(tab_MinKomp[MS Office (Power Point)],MATCH($B345,tab_MinKomp[[Stanowisko / Position ]:[Stanowisko / Position ]],0))="n/a","n/a",FP345-INDEX(tab_MinKomp[MS Office (Power Point)],MATCH($B345,tab_MinKomp[[Stanowisko / Position ]:[Stanowisko / Position ]],0)))</f>
        <v>n/a</v>
      </c>
      <c r="FQ346" s="196" t="str">
        <f>IF(INDEX(tab_MinKomp[Język angielski / Englisch],MATCH($B345,tab_MinKomp[[Stanowisko / Position ]:[Stanowisko / Position ]],0))="n/a","n/a",FQ345-INDEX(tab_MinKomp[Język angielski / Englisch],MATCH($B345,tab_MinKomp[[Stanowisko / Position ]:[Stanowisko / Position ]],0)))</f>
        <v>n/a</v>
      </c>
      <c r="FR346" s="196" t="str">
        <f>IF(INDEX(tab_MinKomp[Język niemiecki / Deutsch],MATCH($B345,tab_MinKomp[[Stanowisko / Position ]:[Stanowisko / Position ]],0))="n/a","n/a",FR345-INDEX(tab_MinKomp[Język niemiecki / Deutsch],MATCH($B345,tab_MinKomp[[Stanowisko / Position ]:[Stanowisko / Position ]],0)))</f>
        <v>n/a</v>
      </c>
      <c r="FS346" s="194">
        <f>IF(INDEX(tab_MinKomp[Zarządzanie dokumentacją procesową / Process dokumentation management],MATCH($B345,tab_MinKomp[[Stanowisko / Position ]:[Stanowisko / Position ]],0))="n/a","n/a",FS345-INDEX(tab_MinKomp[Zarządzanie dokumentacją procesową / Process dokumentation management],MATCH($B345,tab_MinKomp[[Stanowisko / Position ]:[Stanowisko / Position ]],0)))</f>
        <v>-1</v>
      </c>
      <c r="FT346" s="194">
        <f>IF(INDEX(tab_MinKomp[Znajomość procesów z obszaru / Kenntiss der prozesse in dem Bereich],MATCH($B345,tab_MinKomp[[Stanowisko / Position ]:[Stanowisko / Position ]],0))="n/a","n/a",FT345-INDEX(tab_MinKomp[Znajomość procesów z obszaru / Kenntiss der prozesse in dem Bereich],MATCH($B345,tab_MinKomp[[Stanowisko / Position ]:[Stanowisko / Position ]],0)))</f>
        <v>0</v>
      </c>
      <c r="FU346" s="194">
        <f>IF(INDEX(tab_MinKomp[optymalizacja procesów / Prozessoptymalisierung],MATCH($B345,tab_MinKomp[[Stanowisko / Position ]:[Stanowisko / Position ]],0))="n/a","n/a",FU345-INDEX(tab_MinKomp[optymalizacja procesów / Prozessoptymalisierung],MATCH($B345,tab_MinKomp[[Stanowisko / Position ]:[Stanowisko / Position ]],0)))</f>
        <v>0</v>
      </c>
      <c r="FV346" s="194">
        <f>IF(INDEX(tab_MinKomp[Umiejętności szkoleniowe / Trainingsfähigkeiten],MATCH($B345,tab_MinKomp[[Stanowisko / Position ]:[Stanowisko / Position ]],0))="n/a","n/a",FV345-INDEX(tab_MinKomp[Umiejętności szkoleniowe / Trainingsfähigkeiten],MATCH($B345,tab_MinKomp[[Stanowisko / Position ]:[Stanowisko / Position ]],0)))</f>
        <v>0</v>
      </c>
      <c r="FW346" s="194">
        <f>IF(INDEX(tab_MinKomp[Analityczne myślenie, podejście / Analitysches Denken, Einstellung],MATCH($B345,tab_MinKomp[[Stanowisko / Position ]:[Stanowisko / Position ]],0))="n/a","n/a",FW345-INDEX(tab_MinKomp[Analityczne myślenie, podejście / Analitysches Denken, Einstellung],MATCH($B345,tab_MinKomp[[Stanowisko / Position ]:[Stanowisko / Position ]],0)))</f>
        <v>0</v>
      </c>
      <c r="FX346" s="194">
        <f>IF(INDEX(tab_MinKomp[Dokładność, precyzja w dzialaniu / Genauigkeit, Präzision in die Arbeit],MATCH($B345,tab_MinKomp[[Stanowisko / Position ]:[Stanowisko / Position ]],0))="n/a","n/a",FX345-INDEX(tab_MinKomp[Dokładność, precyzja w dzialaniu / Genauigkeit, Präzision in die Arbeit],MATCH($B345,tab_MinKomp[[Stanowisko / Position ]:[Stanowisko / Position ]],0)))</f>
        <v>-1</v>
      </c>
      <c r="FY346" s="194">
        <f>IF(INDEX(tab_MinKomp[Dyspozycyjność / Verfügbarkeit],MATCH($B345,tab_MinKomp[[Stanowisko / Position ]:[Stanowisko / Position ]],0))="n/a","n/a",FY345-INDEX(tab_MinKomp[Dyspozycyjność / Verfügbarkeit],MATCH($B345,tab_MinKomp[[Stanowisko / Position ]:[Stanowisko / Position ]],0)))</f>
        <v>-1</v>
      </c>
      <c r="FZ346" s="194">
        <f>IF(INDEX(tab_MinKomp[Zaangażowanie / 
Engagement],MATCH($B345,tab_MinKomp[[Stanowisko / Position ]:[Stanowisko / Position ]],0))="n/a","n/a",FZ345-INDEX(tab_MinKomp[Zaangażowanie / 
Engagement],MATCH($B345,tab_MinKomp[[Stanowisko / Position ]:[Stanowisko / Position ]],0)))</f>
        <v>0</v>
      </c>
      <c r="GA346" s="194" t="str">
        <f>IF(INDEX(tab_MinKomp[Konserwacja form guma],MATCH($B345,tab_MinKomp[[Stanowisko / Position ]:[Stanowisko / Position ]],0))="n/a","n/a",GA345-INDEX(tab_MinKomp[Konserwacja form guma],MATCH($B345,tab_MinKomp[[Stanowisko / Position ]:[Stanowisko / Position ]],0)))</f>
        <v>n/a</v>
      </c>
      <c r="GB346" s="194" t="str">
        <f>IF(INDEX(tab_MinKomp[Konserwacja form plastiki],MATCH($B345,tab_MinKomp[[Stanowisko / Position ]:[Stanowisko / Position ]],0))="n/a","n/a",GB345-INDEX(tab_MinKomp[Konserwacja form plastiki],MATCH($B345,tab_MinKomp[[Stanowisko / Position ]:[Stanowisko / Position ]],0)))</f>
        <v>n/a</v>
      </c>
      <c r="GC346" s="194">
        <f>IF(INDEX(tab_MinKomp[Elastyczność w działaniu],MATCH($B345,tab_MinKomp[[Stanowisko / Position ]:[Stanowisko / Position ]],0))="n/a","n/a",GC345-INDEX(tab_MinKomp[Elastyczność w działaniu],MATCH($B345,tab_MinKomp[[Stanowisko / Position ]:[Stanowisko / Position ]],0)))</f>
        <v>0</v>
      </c>
      <c r="GD346" s="194">
        <f>IF(INDEX(tab_MinKomp[Komunikatywność],MATCH($B345,tab_MinKomp[[Stanowisko / Position ]:[Stanowisko / Position ]],0))="n/a","n/a",GD345-INDEX(tab_MinKomp[Komunikatywność],MATCH($B345,tab_MinKomp[[Stanowisko / Position ]:[Stanowisko / Position ]],0)))</f>
        <v>0</v>
      </c>
      <c r="GE346" s="193" t="str">
        <f>IF(INDEX(tab_MinKomp[Motywowanie i budowanie zaangażowania zespołu],MATCH($B345,tab_MinKomp[[Stanowisko / Position ]:[Stanowisko / Position ]],0))="n/a","n/a",GE345-INDEX(tab_MinKomp[Motywowanie i budowanie zaangażowania zespołu],MATCH($B345,tab_MinKomp[[Stanowisko / Position ]:[Stanowisko / Position ]],0)))</f>
        <v>n/a</v>
      </c>
      <c r="GF346" s="186" t="s">
        <v>248</v>
      </c>
      <c r="GG346" s="186" t="s">
        <v>248</v>
      </c>
      <c r="GH346" s="186" t="s">
        <v>248</v>
      </c>
      <c r="GI346" s="186" t="s">
        <v>248</v>
      </c>
      <c r="GJ346" s="186" t="s">
        <v>248</v>
      </c>
      <c r="GK346" s="186" t="s">
        <v>248</v>
      </c>
      <c r="GL346" s="186" t="s">
        <v>248</v>
      </c>
      <c r="GM346" s="186" t="s">
        <v>248</v>
      </c>
      <c r="GN346" s="186" t="s">
        <v>248</v>
      </c>
      <c r="GO346" s="186" t="s">
        <v>248</v>
      </c>
      <c r="GP346" s="186" t="s">
        <v>248</v>
      </c>
      <c r="GQ346" s="186" t="s">
        <v>248</v>
      </c>
      <c r="GR346" s="186" t="s">
        <v>248</v>
      </c>
      <c r="GS346" s="186" t="s">
        <v>248</v>
      </c>
      <c r="GT346" s="186" t="s">
        <v>248</v>
      </c>
      <c r="GU346" s="186" t="s">
        <v>248</v>
      </c>
      <c r="GV346" s="186" t="s">
        <v>248</v>
      </c>
      <c r="GW346" s="186" t="s">
        <v>248</v>
      </c>
      <c r="GX346" s="186" t="s">
        <v>248</v>
      </c>
      <c r="GY346" s="186" t="s">
        <v>248</v>
      </c>
      <c r="GZ346" s="261" t="s">
        <v>248</v>
      </c>
      <c r="HA346" s="261" t="s">
        <v>248</v>
      </c>
      <c r="HB346" s="191">
        <f>SUM(G346:GE346)/(HB345-(SUM(G346:GE346)))</f>
        <v>-9.3023255813953487E-2</v>
      </c>
    </row>
    <row r="347" spans="1:210" ht="24.9" customHeight="1" x14ac:dyDescent="0.3">
      <c r="A347" s="105" t="s">
        <v>317</v>
      </c>
      <c r="B347" s="105" t="s">
        <v>315</v>
      </c>
      <c r="C347" s="105" t="s">
        <v>392</v>
      </c>
      <c r="D347" s="105">
        <v>1478</v>
      </c>
      <c r="E347" s="394" t="s">
        <v>560</v>
      </c>
      <c r="F347" s="185" t="s">
        <v>374</v>
      </c>
      <c r="G347" s="186">
        <v>2</v>
      </c>
      <c r="H347" s="186">
        <v>1</v>
      </c>
      <c r="I347" s="186">
        <v>2</v>
      </c>
      <c r="J347" s="186">
        <v>1</v>
      </c>
      <c r="K347" s="186">
        <v>1</v>
      </c>
      <c r="L347" s="186" t="s">
        <v>248</v>
      </c>
      <c r="M347" s="186" t="s">
        <v>248</v>
      </c>
      <c r="N347" s="186" t="s">
        <v>248</v>
      </c>
      <c r="O347" s="186">
        <v>1</v>
      </c>
      <c r="P347" s="186">
        <v>1</v>
      </c>
      <c r="Q347" s="186" t="s">
        <v>248</v>
      </c>
      <c r="R347" s="186" t="s">
        <v>248</v>
      </c>
      <c r="S347" s="186" t="s">
        <v>248</v>
      </c>
      <c r="T347" s="186" t="s">
        <v>248</v>
      </c>
      <c r="U347" s="186" t="s">
        <v>248</v>
      </c>
      <c r="V347" s="186" t="s">
        <v>248</v>
      </c>
      <c r="W347" s="186" t="s">
        <v>248</v>
      </c>
      <c r="X347" s="186" t="s">
        <v>248</v>
      </c>
      <c r="Y347" s="186" t="s">
        <v>248</v>
      </c>
      <c r="Z347" s="186" t="s">
        <v>248</v>
      </c>
      <c r="AA347" s="186" t="s">
        <v>248</v>
      </c>
      <c r="AB347" s="186" t="s">
        <v>248</v>
      </c>
      <c r="AC347" s="186" t="s">
        <v>248</v>
      </c>
      <c r="AD347" s="186" t="s">
        <v>248</v>
      </c>
      <c r="AE347" s="186" t="s">
        <v>248</v>
      </c>
      <c r="AF347" s="186" t="s">
        <v>248</v>
      </c>
      <c r="AG347" s="186" t="s">
        <v>248</v>
      </c>
      <c r="AH347" s="186" t="s">
        <v>248</v>
      </c>
      <c r="AI347" s="186" t="s">
        <v>248</v>
      </c>
      <c r="AJ347" s="186" t="s">
        <v>248</v>
      </c>
      <c r="AK347" s="186" t="s">
        <v>248</v>
      </c>
      <c r="AL347" s="186">
        <v>2</v>
      </c>
      <c r="AM347" s="186" t="s">
        <v>248</v>
      </c>
      <c r="AN347" s="186" t="s">
        <v>248</v>
      </c>
      <c r="AO347" s="186">
        <v>1</v>
      </c>
      <c r="AP347" s="186" t="s">
        <v>248</v>
      </c>
      <c r="AQ347" s="186">
        <v>1</v>
      </c>
      <c r="AR347" s="186" t="s">
        <v>248</v>
      </c>
      <c r="AS347" s="186" t="s">
        <v>248</v>
      </c>
      <c r="AT347" s="186" t="s">
        <v>248</v>
      </c>
      <c r="AU347" s="186" t="s">
        <v>248</v>
      </c>
      <c r="AV347" s="186">
        <v>2</v>
      </c>
      <c r="AW347" s="186">
        <v>1</v>
      </c>
      <c r="AX347" s="186" t="s">
        <v>248</v>
      </c>
      <c r="AY347" s="186" t="s">
        <v>248</v>
      </c>
      <c r="AZ347" s="186" t="s">
        <v>248</v>
      </c>
      <c r="BA347" s="186" t="s">
        <v>248</v>
      </c>
      <c r="BB347" s="186" t="s">
        <v>248</v>
      </c>
      <c r="BC347" s="186" t="s">
        <v>248</v>
      </c>
      <c r="BD347" s="186" t="s">
        <v>248</v>
      </c>
      <c r="BE347" s="186" t="s">
        <v>248</v>
      </c>
      <c r="BF347" s="186" t="s">
        <v>248</v>
      </c>
      <c r="BG347" s="186" t="s">
        <v>248</v>
      </c>
      <c r="BH347" s="186" t="s">
        <v>248</v>
      </c>
      <c r="BI347" s="186" t="s">
        <v>248</v>
      </c>
      <c r="BJ347" s="186" t="s">
        <v>248</v>
      </c>
      <c r="BK347" s="186" t="s">
        <v>248</v>
      </c>
      <c r="BL347" s="186" t="s">
        <v>248</v>
      </c>
      <c r="BM347" s="186" t="s">
        <v>248</v>
      </c>
      <c r="BN347" s="186" t="s">
        <v>248</v>
      </c>
      <c r="BO347" s="186" t="s">
        <v>248</v>
      </c>
      <c r="BP347" s="186" t="s">
        <v>248</v>
      </c>
      <c r="BQ347" s="186" t="s">
        <v>248</v>
      </c>
      <c r="BR347" s="186" t="s">
        <v>248</v>
      </c>
      <c r="BS347" s="186" t="s">
        <v>248</v>
      </c>
      <c r="BT347" s="186" t="s">
        <v>248</v>
      </c>
      <c r="BU347" s="186">
        <v>3</v>
      </c>
      <c r="BV347" s="186" t="s">
        <v>248</v>
      </c>
      <c r="BW347" s="186" t="s">
        <v>248</v>
      </c>
      <c r="BX347" s="186" t="s">
        <v>248</v>
      </c>
      <c r="BY347" s="186" t="s">
        <v>248</v>
      </c>
      <c r="BZ347" s="186" t="s">
        <v>248</v>
      </c>
      <c r="CA347" s="186" t="s">
        <v>248</v>
      </c>
      <c r="CB347" s="186" t="s">
        <v>248</v>
      </c>
      <c r="CC347" s="186" t="s">
        <v>248</v>
      </c>
      <c r="CD347" s="186">
        <v>3</v>
      </c>
      <c r="CE347" s="186" t="s">
        <v>248</v>
      </c>
      <c r="CF347" s="186" t="s">
        <v>248</v>
      </c>
      <c r="CG347" s="186">
        <v>1</v>
      </c>
      <c r="CH347" s="186" t="s">
        <v>248</v>
      </c>
      <c r="CI347" s="186" t="s">
        <v>248</v>
      </c>
      <c r="CJ347" s="186" t="s">
        <v>248</v>
      </c>
      <c r="CK347" s="186" t="s">
        <v>248</v>
      </c>
      <c r="CL347" s="186" t="s">
        <v>248</v>
      </c>
      <c r="CM347" s="186" t="s">
        <v>248</v>
      </c>
      <c r="CN347" s="186" t="s">
        <v>248</v>
      </c>
      <c r="CO347" s="186" t="s">
        <v>248</v>
      </c>
      <c r="CP347" s="186" t="s">
        <v>248</v>
      </c>
      <c r="CQ347" s="186" t="s">
        <v>248</v>
      </c>
      <c r="CR347" s="186" t="s">
        <v>248</v>
      </c>
      <c r="CS347" s="186" t="s">
        <v>248</v>
      </c>
      <c r="CT347" s="186" t="s">
        <v>248</v>
      </c>
      <c r="CU347" s="186" t="s">
        <v>248</v>
      </c>
      <c r="CV347" s="186" t="s">
        <v>248</v>
      </c>
      <c r="CW347" s="186">
        <v>3</v>
      </c>
      <c r="CX347" s="186" t="s">
        <v>248</v>
      </c>
      <c r="CY347" s="186" t="s">
        <v>248</v>
      </c>
      <c r="CZ347" s="186" t="s">
        <v>248</v>
      </c>
      <c r="DA347" s="186" t="s">
        <v>248</v>
      </c>
      <c r="DB347" s="186" t="s">
        <v>248</v>
      </c>
      <c r="DC347" s="186" t="s">
        <v>248</v>
      </c>
      <c r="DD347" s="186" t="s">
        <v>248</v>
      </c>
      <c r="DE347" s="186" t="s">
        <v>248</v>
      </c>
      <c r="DF347" s="186">
        <v>2</v>
      </c>
      <c r="DG347" s="186" t="s">
        <v>248</v>
      </c>
      <c r="DH347" s="186" t="s">
        <v>248</v>
      </c>
      <c r="DI347" s="186" t="s">
        <v>248</v>
      </c>
      <c r="DJ347" s="186" t="s">
        <v>248</v>
      </c>
      <c r="DK347" s="186" t="s">
        <v>248</v>
      </c>
      <c r="DL347" s="186" t="s">
        <v>248</v>
      </c>
      <c r="DM347" s="186" t="s">
        <v>248</v>
      </c>
      <c r="DN347" s="186" t="s">
        <v>248</v>
      </c>
      <c r="DO347" s="186" t="s">
        <v>248</v>
      </c>
      <c r="DP347" s="186" t="s">
        <v>248</v>
      </c>
      <c r="DQ347" s="186" t="s">
        <v>248</v>
      </c>
      <c r="DR347" s="186" t="s">
        <v>248</v>
      </c>
      <c r="DS347" s="186" t="s">
        <v>248</v>
      </c>
      <c r="DT347" s="186" t="s">
        <v>248</v>
      </c>
      <c r="DU347" s="186" t="s">
        <v>248</v>
      </c>
      <c r="DV347" s="186" t="s">
        <v>248</v>
      </c>
      <c r="DW347" s="186" t="s">
        <v>248</v>
      </c>
      <c r="DX347" s="186" t="s">
        <v>248</v>
      </c>
      <c r="DY347" s="186" t="s">
        <v>248</v>
      </c>
      <c r="DZ347" s="186" t="s">
        <v>248</v>
      </c>
      <c r="EA347" s="186" t="s">
        <v>248</v>
      </c>
      <c r="EB347" s="186" t="s">
        <v>248</v>
      </c>
      <c r="EC347" s="186" t="s">
        <v>248</v>
      </c>
      <c r="ED347" s="186" t="s">
        <v>248</v>
      </c>
      <c r="EE347" s="186" t="s">
        <v>248</v>
      </c>
      <c r="EF347" s="186" t="s">
        <v>248</v>
      </c>
      <c r="EG347" s="186" t="s">
        <v>248</v>
      </c>
      <c r="EH347" s="186" t="s">
        <v>248</v>
      </c>
      <c r="EI347" s="186" t="s">
        <v>248</v>
      </c>
      <c r="EJ347" s="186" t="s">
        <v>248</v>
      </c>
      <c r="EK347" s="186" t="s">
        <v>248</v>
      </c>
      <c r="EL347" s="184" t="s">
        <v>248</v>
      </c>
      <c r="EM347" s="184" t="s">
        <v>248</v>
      </c>
      <c r="EN347" s="184" t="s">
        <v>248</v>
      </c>
      <c r="EO347" s="186" t="s">
        <v>248</v>
      </c>
      <c r="EP347" s="186" t="s">
        <v>248</v>
      </c>
      <c r="EQ347" s="186" t="s">
        <v>248</v>
      </c>
      <c r="ER347" s="186" t="s">
        <v>248</v>
      </c>
      <c r="ES347" s="186" t="s">
        <v>248</v>
      </c>
      <c r="ET347" s="186" t="s">
        <v>248</v>
      </c>
      <c r="EU347" s="186" t="s">
        <v>248</v>
      </c>
      <c r="EV347" s="186" t="s">
        <v>248</v>
      </c>
      <c r="EW347" s="186" t="s">
        <v>248</v>
      </c>
      <c r="EX347" s="186" t="s">
        <v>248</v>
      </c>
      <c r="EY347" s="186" t="s">
        <v>248</v>
      </c>
      <c r="EZ347" s="186" t="s">
        <v>248</v>
      </c>
      <c r="FA347" s="186" t="s">
        <v>248</v>
      </c>
      <c r="FB347" s="186" t="s">
        <v>248</v>
      </c>
      <c r="FC347" s="186" t="s">
        <v>248</v>
      </c>
      <c r="FD347" s="186" t="s">
        <v>248</v>
      </c>
      <c r="FE347" s="186" t="s">
        <v>248</v>
      </c>
      <c r="FF347" s="186" t="s">
        <v>248</v>
      </c>
      <c r="FG347" s="186" t="s">
        <v>248</v>
      </c>
      <c r="FH347" s="186" t="s">
        <v>248</v>
      </c>
      <c r="FI347" s="186" t="s">
        <v>248</v>
      </c>
      <c r="FJ347" s="186" t="s">
        <v>248</v>
      </c>
      <c r="FK347" s="186" t="s">
        <v>248</v>
      </c>
      <c r="FL347" s="186" t="s">
        <v>248</v>
      </c>
      <c r="FM347" s="186" t="s">
        <v>248</v>
      </c>
      <c r="FN347" s="186"/>
      <c r="FO347" s="186"/>
      <c r="FP347" s="186"/>
      <c r="FQ347" s="187" t="s">
        <v>248</v>
      </c>
      <c r="FR347" s="187" t="s">
        <v>248</v>
      </c>
      <c r="FS347" s="186">
        <v>2</v>
      </c>
      <c r="FT347" s="186">
        <v>2</v>
      </c>
      <c r="FU347" s="186">
        <v>1</v>
      </c>
      <c r="FV347" s="186">
        <v>2</v>
      </c>
      <c r="FW347" s="186">
        <v>2</v>
      </c>
      <c r="FX347" s="186">
        <v>2</v>
      </c>
      <c r="FY347" s="186">
        <v>2</v>
      </c>
      <c r="FZ347" s="186">
        <v>2</v>
      </c>
      <c r="GA347" s="186" t="s">
        <v>248</v>
      </c>
      <c r="GB347" s="186" t="s">
        <v>248</v>
      </c>
      <c r="GC347" s="186">
        <v>2</v>
      </c>
      <c r="GD347" s="186">
        <v>2</v>
      </c>
      <c r="GE347" s="186" t="s">
        <v>248</v>
      </c>
      <c r="GF347" s="186" t="s">
        <v>248</v>
      </c>
      <c r="GG347" s="186" t="s">
        <v>248</v>
      </c>
      <c r="GH347" s="186" t="s">
        <v>248</v>
      </c>
      <c r="GI347" s="186" t="s">
        <v>248</v>
      </c>
      <c r="GJ347" s="186" t="s">
        <v>248</v>
      </c>
      <c r="GK347" s="186" t="s">
        <v>248</v>
      </c>
      <c r="GL347" s="186" t="s">
        <v>248</v>
      </c>
      <c r="GM347" s="186" t="s">
        <v>248</v>
      </c>
      <c r="GN347" s="186" t="s">
        <v>248</v>
      </c>
      <c r="GO347" s="186" t="s">
        <v>248</v>
      </c>
      <c r="GP347" s="186" t="s">
        <v>248</v>
      </c>
      <c r="GQ347" s="186" t="s">
        <v>248</v>
      </c>
      <c r="GR347" s="186" t="s">
        <v>248</v>
      </c>
      <c r="GS347" s="186" t="s">
        <v>248</v>
      </c>
      <c r="GT347" s="186" t="s">
        <v>248</v>
      </c>
      <c r="GU347" s="186" t="s">
        <v>248</v>
      </c>
      <c r="GV347" s="186" t="s">
        <v>248</v>
      </c>
      <c r="GW347" s="186" t="s">
        <v>248</v>
      </c>
      <c r="GX347" s="186" t="s">
        <v>248</v>
      </c>
      <c r="GY347" s="186" t="s">
        <v>248</v>
      </c>
      <c r="GZ347" s="261" t="s">
        <v>248</v>
      </c>
      <c r="HA347" s="261" t="s">
        <v>248</v>
      </c>
      <c r="HB347" s="188">
        <f t="shared" ref="HB347" si="264">SUM(G347:GE347)</f>
        <v>47</v>
      </c>
    </row>
    <row r="348" spans="1:210" ht="24.9" customHeight="1" thickBot="1" x14ac:dyDescent="0.35">
      <c r="A348" s="108" t="str">
        <f>A347</f>
        <v>Prod.-Q-2</v>
      </c>
      <c r="B348" s="108" t="str">
        <f>B347</f>
        <v>Pracownik Produkcji</v>
      </c>
      <c r="C348" s="108" t="str">
        <f>C347</f>
        <v>AZ</v>
      </c>
      <c r="D348" s="108">
        <f>D347</f>
        <v>1478</v>
      </c>
      <c r="E348" s="395"/>
      <c r="F348" s="189" t="s">
        <v>375</v>
      </c>
      <c r="G348" s="192">
        <f>IF(INDEX(tab_MinKomp[Przepisy BHP / BHP Vorschriften],MATCH($B347,tab_MinKomp[[Stanowisko / Position ]:[Stanowisko / Position ]],0))="n/a","n/a",G347-INDEX(tab_MinKomp[Przepisy BHP / BHP Vorschriften],MATCH($B347,tab_MinKomp[[Stanowisko / Position ]:[Stanowisko / Position ]],0)))</f>
        <v>0</v>
      </c>
      <c r="H348" s="193">
        <f>IF(INDEX(tab_MinKomp[Przepisy PPOŻ / Brandschutzbestimmungen],MATCH($B347,tab_MinKomp[[Stanowisko / Position ]:[Stanowisko / Position ]],0))="n/a","n/a",H347-INDEX(tab_MinKomp[Przepisy PPOŻ / Brandschutzbestimmungen],MATCH($B347,tab_MinKomp[[Stanowisko / Position ]:[Stanowisko / Position ]],0)))</f>
        <v>0</v>
      </c>
      <c r="I348" s="193">
        <f>IF(INDEX(tab_MinKomp[Ryzyko zawodowe na stanowiskach pracyv/ Berufliche Risiken an Arbeitsstellen],MATCH($B347,tab_MinKomp[[Stanowisko / Position ]:[Stanowisko / Position ]],0))="n/a","n/a",I347-INDEX(tab_MinKomp[Ryzyko zawodowe na stanowiskach pracyv/ Berufliche Risiken an Arbeitsstellen],MATCH($B347,tab_MinKomp[[Stanowisko / Position ]:[Stanowisko / Position ]],0)))</f>
        <v>0</v>
      </c>
      <c r="J348" s="193">
        <f>IF(INDEX(tab_MinKomp[Gospodarka substancjami niebezpiecznymi / Gefahrstoffmanagement],MATCH($B347,tab_MinKomp[[Stanowisko / Position ]:[Stanowisko / Position ]],0))="n/a","n/a",J347-INDEX(tab_MinKomp[Gospodarka substancjami niebezpiecznymi / Gefahrstoffmanagement],MATCH($B347,tab_MinKomp[[Stanowisko / Position ]:[Stanowisko / Position ]],0)))</f>
        <v>0</v>
      </c>
      <c r="K348" s="193">
        <f>IF(INDEX(tab_MinKomp[Gospodarka odpadami / Abfallwirtschaft],MATCH($B347,tab_MinKomp[[Stanowisko / Position ]:[Stanowisko / Position ]],0))="n/a","n/a",K347-INDEX(tab_MinKomp[Gospodarka odpadami / Abfallwirtschaft],MATCH($B347,tab_MinKomp[[Stanowisko / Position ]:[Stanowisko / Position ]],0)))</f>
        <v>0</v>
      </c>
      <c r="L348" s="194" t="str">
        <f>IF(INDEX(tab_MinKomp[Przepisy kodeksu pracy / Bestimmungen des Arbeitsgesetzes],MATCH($B347,tab_MinKomp[[Stanowisko / Position ]:[Stanowisko / Position ]],0))="n/a","n/a",L347-INDEX(tab_MinKomp[Przepisy kodeksu pracy / Bestimmungen des Arbeitsgesetzes],MATCH($B347,tab_MinKomp[[Stanowisko / Position ]:[Stanowisko / Position ]],0)))</f>
        <v>n/a</v>
      </c>
      <c r="M348" s="195" t="str">
        <f>IF(INDEX(tab_MinKomp[Przepisy o ub.społ. ZUS  / Sozialversicherungsvorschriften],MATCH($B347,tab_MinKomp[[Stanowisko / Position ]:[Stanowisko / Position ]],0))="n/a","n/a",M347-INDEX(tab_MinKomp[Przepisy o ub.społ. ZUS  / Sozialversicherungsvorschriften],MATCH($B347,tab_MinKomp[[Stanowisko / Position ]:[Stanowisko / Position ]],0)))</f>
        <v>n/a</v>
      </c>
      <c r="N348" s="194" t="str">
        <f>IF(INDEX(tab_MinKomp[PRZEPISY O PDOF /persönlich Einkommensteuergesetz ],MATCH($B347,tab_MinKomp[[Stanowisko / Position ]:[Stanowisko / Position ]],0))="n/a","n/a",N347-INDEX(tab_MinKomp[PRZEPISY O PDOF /persönlich Einkommensteuergesetz ],MATCH($B347,tab_MinKomp[[Stanowisko / Position ]:[Stanowisko / Position ]],0)))</f>
        <v>n/a</v>
      </c>
      <c r="O348" s="194">
        <f>IF(INDEX(tab_MinKomp[Regulamin pracy / Arbeitsordnung],MATCH($B347,tab_MinKomp[[Stanowisko / Position ]:[Stanowisko / Position ]],0))="n/a","n/a",O347-INDEX(tab_MinKomp[Regulamin pracy / Arbeitsordnung],MATCH($B347,tab_MinKomp[[Stanowisko / Position ]:[Stanowisko / Position ]],0)))</f>
        <v>0</v>
      </c>
      <c r="P348" s="194">
        <f>IF(INDEX(tab_MinKomp[Regulamin wynagradzania / Vergütungsordnung],MATCH($B347,tab_MinKomp[[Stanowisko / Position ]:[Stanowisko / Position ]],0))="n/a","n/a",P347-INDEX(tab_MinKomp[Regulamin wynagradzania / Vergütungsordnung],MATCH($B347,tab_MinKomp[[Stanowisko / Position ]:[Stanowisko / Position ]],0)))</f>
        <v>0</v>
      </c>
      <c r="Q348" s="194" t="str">
        <f>IF(INDEX(tab_MinKomp[System R2PŁATNIK PRO: Płace / Lohnabrechnung],MATCH($B347,tab_MinKomp[[Stanowisko / Position ]:[Stanowisko / Position ]],0))="n/a","n/a",Q347-INDEX(tab_MinKomp[System R2PŁATNIK PRO: Płace / Lohnabrechnung],MATCH($B347,tab_MinKomp[[Stanowisko / Position ]:[Stanowisko / Position ]],0)))</f>
        <v>n/a</v>
      </c>
      <c r="R348" s="194" t="str">
        <f>IF(INDEX(tab_MinKomp[SystemR2PŁATNIK PRO: KADRY / Personaldaten],MATCH($B347,tab_MinKomp[[Stanowisko / Position ]:[Stanowisko / Position ]],0))="n/a","n/a",R347-INDEX(tab_MinKomp[SystemR2PŁATNIK PRO: KADRY / Personaldaten],MATCH($B347,tab_MinKomp[[Stanowisko / Position ]:[Stanowisko / Position ]],0)))</f>
        <v>n/a</v>
      </c>
      <c r="S348" s="194" t="str">
        <f>IF(INDEX(tab_MinKomp[SYSTEM R2PŁATNIK PRO: zarządzanie pracownikami / Arbeitsverwaltung],MATCH($B347,tab_MinKomp[[Stanowisko / Position ]:[Stanowisko / Position ]],0))="n/a","n/a",S347-INDEX(tab_MinKomp[SYSTEM R2PŁATNIK PRO: zarządzanie pracownikami / Arbeitsverwaltung],MATCH($B347,tab_MinKomp[[Stanowisko / Position ]:[Stanowisko / Position ]],0)))</f>
        <v>n/a</v>
      </c>
      <c r="T348" s="194" t="str">
        <f>IF(INDEX(tab_MinKomp[Doradztwo, wsparcie personalne / Personalberatung und Unterstützung],MATCH($B347,tab_MinKomp[[Stanowisko / Position ]:[Stanowisko / Position ]],0))="n/a","n/a",T347-INDEX(tab_MinKomp[Doradztwo, wsparcie personalne / Personalberatung und Unterstützung],MATCH($B347,tab_MinKomp[[Stanowisko / Position ]:[Stanowisko / Position ]],0)))</f>
        <v>n/a</v>
      </c>
      <c r="U348" s="194" t="str">
        <f>IF(INDEX(tab_MinKomp[Przepisy o podatku VAT / MwSt.- Gesetz],MATCH($B347,tab_MinKomp[[Stanowisko / Position ]:[Stanowisko / Position ]],0))="n/a","n/a",U347-INDEX(tab_MinKomp[Przepisy o podatku VAT / MwSt.- Gesetz],MATCH($B347,tab_MinKomp[[Stanowisko / Position ]:[Stanowisko / Position ]],0)))</f>
        <v>n/a</v>
      </c>
      <c r="V348" s="194" t="str">
        <f>IF(INDEX(tab_MinKomp[PrzepisyPDOP / geschäftlich Einkommensteuergesetz],MATCH($B347,tab_MinKomp[[Stanowisko / Position ]:[Stanowisko / Position ]],0))="n/a","n/a",V347-INDEX(tab_MinKomp[PrzepisyPDOP / geschäftlich Einkommensteuergesetz],MATCH($B347,tab_MinKomp[[Stanowisko / Position ]:[Stanowisko / Position ]],0)))</f>
        <v>n/a</v>
      </c>
      <c r="W348" s="194" t="str">
        <f>IF(INDEX(tab_MinKomp[System BAAN / FINANSE (FIBU)],MATCH($B347,tab_MinKomp[[Stanowisko / Position ]:[Stanowisko / Position ]],0))="n/a","n/a",W347-INDEX(tab_MinKomp[System BAAN / FINANSE (FIBU)],MATCH($B347,tab_MinKomp[[Stanowisko / Position ]:[Stanowisko / Position ]],0)))</f>
        <v>n/a</v>
      </c>
      <c r="X348" s="194" t="str">
        <f>IF(INDEX(tab_MinKomp[Systemy pomocnicze / Hilfssysteme(STOCKPROGRAM, KALK2000 etc.)],MATCH($B347,tab_MinKomp[[Stanowisko / Position ]:[Stanowisko / Position ]],0))="n/a","n/a",X347-INDEX(tab_MinKomp[Systemy pomocnicze / Hilfssysteme(STOCKPROGRAM, KALK2000 etc.)],MATCH($B347,tab_MinKomp[[Stanowisko / Position ]:[Stanowisko / Position ]],0)))</f>
        <v>n/a</v>
      </c>
      <c r="Y348" s="194" t="str">
        <f>IF(INDEX(tab_MinKomp[Polityka rachunkowości / Buchführungspolitik],MATCH($B347,tab_MinKomp[[Stanowisko / Position ]:[Stanowisko / Position ]],0))="n/a","n/a",Y347-INDEX(tab_MinKomp[Polityka rachunkowości / Buchführungspolitik],MATCH($B347,tab_MinKomp[[Stanowisko / Position ]:[Stanowisko / Position ]],0)))</f>
        <v>n/a</v>
      </c>
      <c r="Z348" s="194" t="str">
        <f>IF(INDEX(tab_MinKomp[Ustawa o rachunkowości / Rechnungslegungsgesetz],MATCH($B347,tab_MinKomp[[Stanowisko / Position ]:[Stanowisko / Position ]],0))="n/a","n/a",Z347-INDEX(tab_MinKomp[Ustawa o rachunkowości / Rechnungslegungsgesetz],MATCH($B347,tab_MinKomp[[Stanowisko / Position ]:[Stanowisko / Position ]],0)))</f>
        <v>n/a</v>
      </c>
      <c r="AA348" s="194" t="str">
        <f>IF(INDEX(tab_MinKomp[WORKFLOW - TS-100],MATCH($B347,tab_MinKomp[[Stanowisko / Position ]:[Stanowisko / Position ]],0))="n/a","n/a",AA347-INDEX(tab_MinKomp[WORKFLOW - TS-100],MATCH($B347,tab_MinKomp[[Stanowisko / Position ]:[Stanowisko / Position ]],0)))</f>
        <v>n/a</v>
      </c>
      <c r="AB348" s="194" t="str">
        <f>IF(INDEX(tab_MinKomp[WORKFLOW - SFMS],MATCH($B347,tab_MinKomp[[Stanowisko / Position ]:[Stanowisko / Position ]],0))="n/a","n/a",AB347-INDEX(tab_MinKomp[WORKFLOW - SFMS],MATCH($B347,tab_MinKomp[[Stanowisko / Position ]:[Stanowisko / Position ]],0)))</f>
        <v>n/a</v>
      </c>
      <c r="AC348" s="194" t="str">
        <f>IF(INDEX(tab_MinKomp[System ISO 9001:2015],MATCH($B347,tab_MinKomp[[Stanowisko / Position ]:[Stanowisko / Position ]],0))="n/a","n/a",AC347-INDEX(tab_MinKomp[System ISO 9001:2015],MATCH($B347,tab_MinKomp[[Stanowisko / Position ]:[Stanowisko / Position ]],0)))</f>
        <v>n/a</v>
      </c>
      <c r="AD348" s="194" t="str">
        <f>IF(INDEX(tab_MinKomp[System ISO 9001:2015],MATCH($B347,tab_MinKomp[[Stanowisko / Position ]:[Stanowisko / Position ]],0))="n/a","n/a",AD347-INDEX(tab_MinKomp[System ISO 9001:2015],MATCH($B347,tab_MinKomp[[Stanowisko / Position ]:[Stanowisko / Position ]],0)))</f>
        <v>n/a</v>
      </c>
      <c r="AE348" s="194" t="str">
        <f>IF(INDEX(tab_MinKomp[System ISO 9001:2015],MATCH($B347,tab_MinKomp[[Stanowisko / Position ]:[Stanowisko / Position ]],0))="n/a","n/a",AE347-INDEX(tab_MinKomp[System ISO 9001:2015],MATCH($B347,tab_MinKomp[[Stanowisko / Position ]:[Stanowisko / Position ]],0)))</f>
        <v>n/a</v>
      </c>
      <c r="AF348" s="194" t="str">
        <f>IF(INDEX(tab_MinKomp[System ISO 9001:2015],MATCH($B347,tab_MinKomp[[Stanowisko / Position ]:[Stanowisko / Position ]],0))="n/a","n/a",AF347-INDEX(tab_MinKomp[System ISO 9001:2015],MATCH($B347,tab_MinKomp[[Stanowisko / Position ]:[Stanowisko / Position ]],0)))</f>
        <v>n/a</v>
      </c>
      <c r="AG348" s="194" t="str">
        <f>IF(INDEX(tab_MinKomp[Wymagania VDA 6.3 Process / Forderungen],MATCH($B347,tab_MinKomp[[Stanowisko / Position ]:[Stanowisko / Position ]],0))="n/a","n/a",AG347-INDEX(tab_MinKomp[Wymagania VDA 6.3 Process / Forderungen],MATCH($B347,tab_MinKomp[[Stanowisko / Position ]:[Stanowisko / Position ]],0)))</f>
        <v>n/a</v>
      </c>
      <c r="AH348" s="194" t="str">
        <f>IF(INDEX(tab_MinKomp[Wymagania VDA 6.5 Product / Forderungen],MATCH($B347,tab_MinKomp[[Stanowisko / Position ]:[Stanowisko / Position ]],0))="n/a","n/a",AH347-INDEX(tab_MinKomp[Wymagania VDA 6.5 Product / Forderungen],MATCH($B347,tab_MinKomp[[Stanowisko / Position ]:[Stanowisko / Position ]],0)))</f>
        <v>n/a</v>
      </c>
      <c r="AI348" s="194" t="str">
        <f>IF(INDEX(tab_MinKomp[System ISO 9001:2015],MATCH($B347,tab_MinKomp[[Stanowisko / Position ]:[Stanowisko / Position ]],0))="n/a","n/a",AI347-INDEX(tab_MinKomp[System ISO 9001:2015],MATCH($B347,tab_MinKomp[[Stanowisko / Position ]:[Stanowisko / Position ]],0)))</f>
        <v>n/a</v>
      </c>
      <c r="AJ348" s="194" t="str">
        <f>IF(INDEX(tab_MinKomp[Auditor systemu ISO 17021:2018],MATCH($B347,tab_MinKomp[[Stanowisko / Position ]:[Stanowisko / Position ]],0))="n/a","n/a",AJ347-INDEX(tab_MinKomp[Auditor systemu ISO 17021:2018],MATCH($B347,tab_MinKomp[[Stanowisko / Position ]:[Stanowisko / Position ]],0)))</f>
        <v>n/a</v>
      </c>
      <c r="AK348" s="194" t="str">
        <f>IF(INDEX(tab_MinKomp[Pełnomocnik systemu / Systemvertreter],MATCH($B347,tab_MinKomp[[Stanowisko / Position ]:[Stanowisko / Position ]],0))="n/a","n/a",AK347-INDEX(tab_MinKomp[Pełnomocnik systemu / Systemvertreter],MATCH($B347,tab_MinKomp[[Stanowisko / Position ]:[Stanowisko / Position ]],0)))</f>
        <v>n/a</v>
      </c>
      <c r="AL348" s="194">
        <f>IF(INDEX(tab_MinKomp[Polityka Etyczna - Compliance],MATCH($B347,tab_MinKomp[[Stanowisko / Position ]:[Stanowisko / Position ]],0))="n/a","n/a",AL347-INDEX(tab_MinKomp[Polityka Etyczna - Compliance],MATCH($B347,tab_MinKomp[[Stanowisko / Position ]:[Stanowisko / Position ]],0)))</f>
        <v>1</v>
      </c>
      <c r="AM348" s="194" t="str">
        <f>IF(INDEX(tab_MinKomp[WDRAŻANIE NOWYCH PROJEKTÓW/ PROCEDURA CTM],MATCH($B347,tab_MinKomp[[Stanowisko / Position ]:[Stanowisko / Position ]],0))="n/a","n/a",AM347-INDEX(tab_MinKomp[WDRAŻANIE NOWYCH PROJEKTÓW/ PROCEDURA CTM],MATCH($B347,tab_MinKomp[[Stanowisko / Position ]:[Stanowisko / Position ]],0)))</f>
        <v>n/a</v>
      </c>
      <c r="AN348" s="194" t="str">
        <f>IF(INDEX(tab_MinKomp[KAMIENIE MILOWE MSL/PIFF],MATCH($B347,tab_MinKomp[[Stanowisko / Position ]:[Stanowisko / Position ]],0))="n/a","n/a",AN347-INDEX(tab_MinKomp[KAMIENIE MILOWE MSL/PIFF],MATCH($B347,tab_MinKomp[[Stanowisko / Position ]:[Stanowisko / Position ]],0)))</f>
        <v>n/a</v>
      </c>
      <c r="AO348" s="194">
        <f>IF(INDEX(tab_MinKomp[CP],MATCH($B347,tab_MinKomp[[Stanowisko / Position ]:[Stanowisko / Position ]],0))="n/a","n/a",AO347-INDEX(tab_MinKomp[CP],MATCH($B347,tab_MinKomp[[Stanowisko / Position ]:[Stanowisko / Position ]],0)))</f>
        <v>0</v>
      </c>
      <c r="AP348" s="194" t="str">
        <f>IF(INDEX(tab_MinKomp[FMEA],MATCH($B347,tab_MinKomp[[Stanowisko / Position ]:[Stanowisko / Position ]],0))="n/a","n/a",AP347-INDEX(tab_MinKomp[FMEA],MATCH($B347,tab_MinKomp[[Stanowisko / Position ]:[Stanowisko / Position ]],0)))</f>
        <v>n/a</v>
      </c>
      <c r="AQ348" s="194">
        <f>IF(INDEX(tab_MinKomp[FLOW CHART],MATCH($B347,tab_MinKomp[[Stanowisko / Position ]:[Stanowisko / Position ]],0))="n/a","n/a",AQ347-INDEX(tab_MinKomp[FLOW CHART],MATCH($B347,tab_MinKomp[[Stanowisko / Position ]:[Stanowisko / Position ]],0)))</f>
        <v>0</v>
      </c>
      <c r="AR348" s="194" t="str">
        <f>IF(INDEX(tab_MinKomp[APQP],MATCH($B347,tab_MinKomp[[Stanowisko / Position ]:[Stanowisko / Position ]],0))="n/a","n/a",AR347-INDEX(tab_MinKomp[APQP],MATCH($B347,tab_MinKomp[[Stanowisko / Position ]:[Stanowisko / Position ]],0)))</f>
        <v>n/a</v>
      </c>
      <c r="AS348" s="194" t="str">
        <f>IF(INDEX(tab_MinKomp[MSA],MATCH($B347,tab_MinKomp[[Stanowisko / Position ]:[Stanowisko / Position ]],0))="n/a","n/a",AS347-INDEX(tab_MinKomp[MSA],MATCH($B347,tab_MinKomp[[Stanowisko / Position ]:[Stanowisko / Position ]],0)))</f>
        <v>n/a</v>
      </c>
      <c r="AT348" s="194" t="str">
        <f>IF(INDEX(tab_MinKomp[SPC],MATCH($B347,tab_MinKomp[[Stanowisko / Position ]:[Stanowisko / Position ]],0))="n/a","n/a",AT347-INDEX(tab_MinKomp[SPC],MATCH($B347,tab_MinKomp[[Stanowisko / Position ]:[Stanowisko / Position ]],0)))</f>
        <v>n/a</v>
      </c>
      <c r="AU348" s="194" t="str">
        <f>IF(INDEX(tab_MinKomp[CSR (SPECYFICZNE WYMAGANIA KLIENTA)],MATCH($B347,tab_MinKomp[[Stanowisko / Position ]:[Stanowisko / Position ]],0))="n/a","n/a",AU347-INDEX(tab_MinKomp[CSR (SPECYFICZNE WYMAGANIA KLIENTA)],MATCH($B347,tab_MinKomp[[Stanowisko / Position ]:[Stanowisko / Position ]],0)))</f>
        <v>n/a</v>
      </c>
      <c r="AV348" s="194">
        <f>IF(INDEX(tab_MinKomp[5S],MATCH($B347,tab_MinKomp[[Stanowisko / Position ]:[Stanowisko / Position ]],0))="n/a","n/a",AV347-INDEX(tab_MinKomp[5S],MATCH($B347,tab_MinKomp[[Stanowisko / Position ]:[Stanowisko / Position ]],0)))</f>
        <v>0</v>
      </c>
      <c r="AW348" s="194">
        <f>IF(INDEX(tab_MinKomp[LEAN MANAGEMENT],MATCH($B347,tab_MinKomp[[Stanowisko / Position ]:[Stanowisko / Position ]],0))="n/a","n/a",AW347-INDEX(tab_MinKomp[LEAN MANAGEMENT],MATCH($B347,tab_MinKomp[[Stanowisko / Position ]:[Stanowisko / Position ]],0)))</f>
        <v>0</v>
      </c>
      <c r="AX348" s="194" t="str">
        <f>IF(INDEX(tab_MinKomp[5R],MATCH($B347,tab_MinKomp[[Stanowisko / Position ]:[Stanowisko / Position ]],0))="n/a","n/a",AX347-INDEX(tab_MinKomp[5R],MATCH($B347,tab_MinKomp[[Stanowisko / Position ]:[Stanowisko / Position ]],0)))</f>
        <v>n/a</v>
      </c>
      <c r="AY348" s="194" t="str">
        <f>IF(INDEX(tab_MinKomp[Six Sigma],MATCH($B347,tab_MinKomp[[Stanowisko / Position ]:[Stanowisko / Position ]],0))="n/a","n/a",AY347-INDEX(tab_MinKomp[Six Sigma],MATCH($B347,tab_MinKomp[[Stanowisko / Position ]:[Stanowisko / Position ]],0)))</f>
        <v>n/a</v>
      </c>
      <c r="AZ348" s="194" t="str">
        <f>IF(INDEX(tab_MinKomp[System BAAN / Distribution &amp; Supply Chain],MATCH($B347,tab_MinKomp[[Stanowisko / Position ]:[Stanowisko / Position ]],0))="n/a","n/a",AZ347-INDEX(tab_MinKomp[System BAAN / Distribution &amp; Supply Chain],MATCH($B347,tab_MinKomp[[Stanowisko / Position ]:[Stanowisko / Position ]],0)))</f>
        <v>n/a</v>
      </c>
      <c r="BA348" s="194" t="str">
        <f>IF(INDEX(tab_MinKomp[Gospodarka magazynowa / Lagerverwaltung],MATCH($B347,tab_MinKomp[[Stanowisko / Position ]:[Stanowisko / Position ]],0))="n/a","n/a",BA347-INDEX(tab_MinKomp[Gospodarka magazynowa / Lagerverwaltung],MATCH($B347,tab_MinKomp[[Stanowisko / Position ]:[Stanowisko / Position ]],0)))</f>
        <v>n/a</v>
      </c>
      <c r="BB348" s="194" t="str">
        <f>IF(INDEX(tab_MinKomp[Inwentaryzacja - organizacja i przebieg / Inventurprozess],MATCH($B347,tab_MinKomp[[Stanowisko / Position ]:[Stanowisko / Position ]],0))="n/a","n/a",BB347-INDEX(tab_MinKomp[Inwentaryzacja - organizacja i przebieg / Inventurprozess],MATCH($B347,tab_MinKomp[[Stanowisko / Position ]:[Stanowisko / Position ]],0)))</f>
        <v>n/a</v>
      </c>
      <c r="BC348" s="194" t="str">
        <f>IF(INDEX(tab_MinKomp[Organizacja dostaw / Versorgungsorganisation],MATCH($B347,tab_MinKomp[[Stanowisko / Position ]:[Stanowisko / Position ]],0))="n/a","n/a",BC347-INDEX(tab_MinKomp[Organizacja dostaw / Versorgungsorganisation],MATCH($B347,tab_MinKomp[[Stanowisko / Position ]:[Stanowisko / Position ]],0)))</f>
        <v>n/a</v>
      </c>
      <c r="BD348" s="194" t="str">
        <f>IF(INDEX(tab_MinKomp[Organizacja wysyłek / Organisation von Lieferungen],MATCH($B347,tab_MinKomp[[Stanowisko / Position ]:[Stanowisko / Position ]],0))="n/a","n/a",BD347-INDEX(tab_MinKomp[Organizacja wysyłek / Organisation von Lieferungen],MATCH($B347,tab_MinKomp[[Stanowisko / Position ]:[Stanowisko / Position ]],0)))</f>
        <v>n/a</v>
      </c>
      <c r="BE348" s="194" t="str">
        <f>IF(INDEX(tab_MinKomp[Analiza magazynowa - Program Polen.mdb / Inventuranalyse],MATCH($B347,tab_MinKomp[[Stanowisko / Position ]:[Stanowisko / Position ]],0))="n/a","n/a",BE347-INDEX(tab_MinKomp[Analiza magazynowa - Program Polen.mdb / Inventuranalyse],MATCH($B347,tab_MinKomp[[Stanowisko / Position ]:[Stanowisko / Position ]],0)))</f>
        <v>n/a</v>
      </c>
      <c r="BF348" s="190" t="str">
        <f>IF(INDEX(tab_MinKomp[MMOG (Materials Management Operations Guidelines)],MATCH($B347,tab_MinKomp[[Stanowisko / Position ]:[Stanowisko / Position ]],0))="n/a","n/a",BF347-INDEX(tab_MinKomp[MMOG (Materials Management Operations Guidelines)],MATCH($B347,tab_MinKomp[[Stanowisko / Position ]:[Stanowisko / Position ]],0)))</f>
        <v>n/a</v>
      </c>
      <c r="BG348" s="190" t="str">
        <f>IF(INDEX(tab_MinKomp[GPP],MATCH($B347,tab_MinKomp[[Stanowisko / Position ]:[Stanowisko / Position ]],0))="n/a","n/a",BG347-INDEX(tab_MinKomp[GPP],MATCH($B347,tab_MinKomp[[Stanowisko / Position ]:[Stanowisko / Position ]],0)))</f>
        <v>n/a</v>
      </c>
      <c r="BH348" s="190" t="str">
        <f>IF(INDEX(tab_MinKomp[AIAG (Automotive Industry Action Group)],MATCH($B347,tab_MinKomp[[Stanowisko / Position ]:[Stanowisko / Position ]],0))="n/a","n/a",BH347-INDEX(tab_MinKomp[AIAG (Automotive Industry Action Group)],MATCH($B347,tab_MinKomp[[Stanowisko / Position ]:[Stanowisko / Position ]],0)))</f>
        <v>n/a</v>
      </c>
      <c r="BI348" s="190" t="str">
        <f>IF(INDEX(tab_MinKomp[Super-G disputes],MATCH($B347,tab_MinKomp[[Stanowisko / Position ]:[Stanowisko / Position ]],0))="n/a","n/a",BI347-INDEX(tab_MinKomp[Super-G disputes],MATCH($B347,tab_MinKomp[[Stanowisko / Position ]:[Stanowisko / Position ]],0)))</f>
        <v>n/a</v>
      </c>
      <c r="BJ348" s="190" t="str">
        <f>IF(INDEX(tab_MinKomp[CMMS3/eDDL (Direct Data Link)],MATCH($B347,tab_MinKomp[[Stanowisko / Position ]:[Stanowisko / Position ]],0))="n/a","n/a",BJ347-INDEX(tab_MinKomp[CMMS3/eDDL (Direct Data Link)],MATCH($B347,tab_MinKomp[[Stanowisko / Position ]:[Stanowisko / Position ]],0)))</f>
        <v>n/a</v>
      </c>
      <c r="BK348" s="190" t="str">
        <f>IF(INDEX(tab_MinKomp[MP&amp;L (Material Planning and Logistics)],MATCH($B347,tab_MinKomp[[Stanowisko / Position ]:[Stanowisko / Position ]],0))="n/a","n/a",BK347-INDEX(tab_MinKomp[MP&amp;L (Material Planning and Logistics)],MATCH($B347,tab_MinKomp[[Stanowisko / Position ]:[Stanowisko / Position ]],0)))</f>
        <v>n/a</v>
      </c>
      <c r="BL348" s="190" t="str">
        <f>IF(INDEX(tab_MinKomp[Supplier delivery rating],MATCH($B347,tab_MinKomp[[Stanowisko / Position ]:[Stanowisko / Position ]],0))="n/a","n/a",BL347-INDEX(tab_MinKomp[Supplier delivery rating],MATCH($B347,tab_MinKomp[[Stanowisko / Position ]:[Stanowisko / Position ]],0)))</f>
        <v>n/a</v>
      </c>
      <c r="BM348" s="194" t="str">
        <f>IF(INDEX(tab_MinKomp[Planowanie produkcji / Produktionsplanung],MATCH($B347,tab_MinKomp[[Stanowisko / Position ]:[Stanowisko / Position ]],0))="n/a","n/a",BM347-INDEX(tab_MinKomp[Planowanie produkcji / Produktionsplanung],MATCH($B347,tab_MinKomp[[Stanowisko / Position ]:[Stanowisko / Position ]],0)))</f>
        <v>n/a</v>
      </c>
      <c r="BN348" s="194" t="str">
        <f>IF(INDEX(tab_MinKomp[Planowanie produkcji / Produktionsplanung],MATCH($B347,tab_MinKomp[[Stanowisko / Position ]:[Stanowisko / Position ]],0))="n/a","n/a",BN347-INDEX(tab_MinKomp[Planowanie produkcji / Produktionsplanung],MATCH($B347,tab_MinKomp[[Stanowisko / Position ]:[Stanowisko / Position ]],0)))</f>
        <v>n/a</v>
      </c>
      <c r="BO348" s="194" t="str">
        <f>IF(INDEX(tab_MinKomp[Planowanie produkcji / Produktionsplanung],MATCH($B347,tab_MinKomp[[Stanowisko / Position ]:[Stanowisko / Position ]],0))="n/a","n/a",BO347-INDEX(tab_MinKomp[Planowanie produkcji / Produktionsplanung],MATCH($B347,tab_MinKomp[[Stanowisko / Position ]:[Stanowisko / Position ]],0)))</f>
        <v>n/a</v>
      </c>
      <c r="BP348" s="194" t="str">
        <f>IF(INDEX(tab_MinKomp[Planowanie produkcji / Produktionsplanung],MATCH($B347,tab_MinKomp[[Stanowisko / Position ]:[Stanowisko / Position ]],0))="n/a","n/a",BP347-INDEX(tab_MinKomp[Planowanie produkcji / Produktionsplanung],MATCH($B347,tab_MinKomp[[Stanowisko / Position ]:[Stanowisko / Position ]],0)))</f>
        <v>n/a</v>
      </c>
      <c r="BQ348" s="194" t="str">
        <f>IF(INDEX(tab_MinKomp[Planowanie produkcji / Produktionsplanung],MATCH($B347,tab_MinKomp[[Stanowisko / Position ]:[Stanowisko / Position ]],0))="n/a","n/a",BQ347-INDEX(tab_MinKomp[Planowanie produkcji / Produktionsplanung],MATCH($B347,tab_MinKomp[[Stanowisko / Position ]:[Stanowisko / Position ]],0)))</f>
        <v>n/a</v>
      </c>
      <c r="BR348" s="194" t="str">
        <f>IF(INDEX(tab_MinKomp[Planowanie produkcji / Produktionsplanung],MATCH($B347,tab_MinKomp[[Stanowisko / Position ]:[Stanowisko / Position ]],0))="n/a","n/a",BR347-INDEX(tab_MinKomp[Planowanie produkcji / Produktionsplanung],MATCH($B347,tab_MinKomp[[Stanowisko / Position ]:[Stanowisko / Position ]],0)))</f>
        <v>n/a</v>
      </c>
      <c r="BS348" s="194" t="str">
        <f>IF(INDEX(tab_MinKomp[Planowanie produkcji / Produktionsplanung],MATCH($B347,tab_MinKomp[[Stanowisko / Position ]:[Stanowisko / Position ]],0))="n/a","n/a",BS347-INDEX(tab_MinKomp[Planowanie produkcji / Produktionsplanung],MATCH($B347,tab_MinKomp[[Stanowisko / Position ]:[Stanowisko / Position ]],0)))</f>
        <v>n/a</v>
      </c>
      <c r="BT348" s="194" t="str">
        <f>IF(INDEX(tab_MinKomp[Planowanie produkcji / Produktionsplanung],MATCH($B347,tab_MinKomp[[Stanowisko / Position ]:[Stanowisko / Position ]],0))="n/a","n/a",BT347-INDEX(tab_MinKomp[Planowanie produkcji / Produktionsplanung],MATCH($B347,tab_MinKomp[[Stanowisko / Position ]:[Stanowisko / Position ]],0)))</f>
        <v>n/a</v>
      </c>
      <c r="BU348" s="194">
        <f>IF(INDEX(tab_MinKomp[Obsługa maszyn Novapax / Novapax Maschinenbedienung],MATCH($B347,tab_MinKomp[[Stanowisko / Position ]:[Stanowisko / Position ]],0))="n/a","n/a",BU347-INDEX(tab_MinKomp[Obsługa maszyn Novapax / Novapax Maschinenbedienung],MATCH($B347,tab_MinKomp[[Stanowisko / Position ]:[Stanowisko / Position ]],0)))</f>
        <v>1</v>
      </c>
      <c r="BV348" s="194" t="str">
        <f>IF(INDEX(tab_MinKomp[Planowanie produkcji / Produktionsplanung],MATCH($B347,tab_MinKomp[[Stanowisko / Position ]:[Stanowisko / Position ]],0))="n/a","n/a",BV347-INDEX(tab_MinKomp[Planowanie produkcji / Produktionsplanung],MATCH($B347,tab_MinKomp[[Stanowisko / Position ]:[Stanowisko / Position ]],0)))</f>
        <v>n/a</v>
      </c>
      <c r="BW348" s="194" t="str">
        <f>IF(INDEX(tab_MinKomp[Planowanie produkcji / Produktionsplanung],MATCH($B347,tab_MinKomp[[Stanowisko / Position ]:[Stanowisko / Position ]],0))="n/a","n/a",BW347-INDEX(tab_MinKomp[Planowanie produkcji / Produktionsplanung],MATCH($B347,tab_MinKomp[[Stanowisko / Position ]:[Stanowisko / Position ]],0)))</f>
        <v>n/a</v>
      </c>
      <c r="BX348" s="194" t="str">
        <f>IF(INDEX(tab_MinKomp[Planowanie produkcji / Produktionsplanung],MATCH($B347,tab_MinKomp[[Stanowisko / Position ]:[Stanowisko / Position ]],0))="n/a","n/a",BX347-INDEX(tab_MinKomp[Planowanie produkcji / Produktionsplanung],MATCH($B347,tab_MinKomp[[Stanowisko / Position ]:[Stanowisko / Position ]],0)))</f>
        <v>n/a</v>
      </c>
      <c r="BY348" s="194" t="str">
        <f>IF(INDEX(tab_MinKomp[Planowanie produkcji / Produktionsplanung],MATCH($B347,tab_MinKomp[[Stanowisko / Position ]:[Stanowisko / Position ]],0))="n/a","n/a",BY347-INDEX(tab_MinKomp[Planowanie produkcji / Produktionsplanung],MATCH($B347,tab_MinKomp[[Stanowisko / Position ]:[Stanowisko / Position ]],0)))</f>
        <v>n/a</v>
      </c>
      <c r="BZ348" s="194" t="str">
        <f>IF(INDEX(tab_MinKomp[Planowanie produkcji / Produktionsplanung],MATCH($B347,tab_MinKomp[[Stanowisko / Position ]:[Stanowisko / Position ]],0))="n/a","n/a",BZ347-INDEX(tab_MinKomp[Planowanie produkcji / Produktionsplanung],MATCH($B347,tab_MinKomp[[Stanowisko / Position ]:[Stanowisko / Position ]],0)))</f>
        <v>n/a</v>
      </c>
      <c r="CA348" s="194" t="str">
        <f>IF(INDEX(tab_MinKomp[Planowanie produkcji / Produktionsplanung],MATCH($B347,tab_MinKomp[[Stanowisko / Position ]:[Stanowisko / Position ]],0))="n/a","n/a",CA347-INDEX(tab_MinKomp[Planowanie produkcji / Produktionsplanung],MATCH($B347,tab_MinKomp[[Stanowisko / Position ]:[Stanowisko / Position ]],0)))</f>
        <v>n/a</v>
      </c>
      <c r="CB348" s="194" t="str">
        <f>IF(INDEX(tab_MinKomp[Obsługa maszyn ASL / ASL Maschinenbedienung],MATCH($B347,tab_MinKomp[[Stanowisko / Position ]:[Stanowisko / Position ]],0))="n/a","n/a",CB347-INDEX(tab_MinKomp[Obsługa maszyn ASL / ASL Maschinenbedienung],MATCH($B347,tab_MinKomp[[Stanowisko / Position ]:[Stanowisko / Position ]],0)))</f>
        <v>n/a</v>
      </c>
      <c r="CC348" s="194" t="str">
        <f>IF(INDEX(tab_MinKomp[Obsługa maszyn Branson / Branson Maschinenbedienung],MATCH($B347,tab_MinKomp[[Stanowisko / Position ]:[Stanowisko / Position ]],0))="n/a","n/a",CC347-INDEX(tab_MinKomp[Obsługa maszyn Branson / Branson Maschinenbedienung],MATCH($B347,tab_MinKomp[[Stanowisko / Position ]:[Stanowisko / Position ]],0)))</f>
        <v>n/a</v>
      </c>
      <c r="CD348" s="194">
        <f>IF(INDEX(tab_MinKomp[Obsługa maszyn Novapax / Novapax Maschinenbedienung],MATCH($B347,tab_MinKomp[[Stanowisko / Position ]:[Stanowisko / Position ]],0))="n/a","n/a",CD347-INDEX(tab_MinKomp[Obsługa maszyn Novapax / Novapax Maschinenbedienung],MATCH($B347,tab_MinKomp[[Stanowisko / Position ]:[Stanowisko / Position ]],0)))</f>
        <v>1</v>
      </c>
      <c r="CE348" s="194" t="str">
        <f>IF(INDEX(tab_MinKomp[Obsługa maszyn Piovan / Piovan Maschinenbedienung],MATCH($B347,tab_MinKomp[[Stanowisko / Position ]:[Stanowisko / Position ]],0))="n/a","n/a",CE347-INDEX(tab_MinKomp[Obsługa maszyn Piovan / Piovan Maschinenbedienung],MATCH($B347,tab_MinKomp[[Stanowisko / Position ]:[Stanowisko / Position ]],0)))</f>
        <v>n/a</v>
      </c>
      <c r="CF348" s="194" t="str">
        <f>IF(INDEX(tab_MinKomp[Wymagania VDA 6.5 Product / Forderungen],MATCH($B347,tab_MinKomp[[Stanowisko / Position ]:[Stanowisko / Position ]],0))="n/a","n/a",CF347-INDEX(tab_MinKomp[Wymagania VDA 6.5 Product / Forderungen],MATCH($B347,tab_MinKomp[[Stanowisko / Position ]:[Stanowisko / Position ]],0)))</f>
        <v>n/a</v>
      </c>
      <c r="CG348" s="194">
        <f>IF(INDEX(tab_MinKomp[Eliminacja awarii / Beseitigung von Ausfällen],MATCH($B347,tab_MinKomp[[Stanowisko / Position ]:[Stanowisko / Position ]],0))="n/a","n/a",CG347-INDEX(tab_MinKomp[Eliminacja awarii / Beseitigung von Ausfällen],MATCH($B347,tab_MinKomp[[Stanowisko / Position ]:[Stanowisko / Position ]],0)))</f>
        <v>0</v>
      </c>
      <c r="CH348" s="194" t="str">
        <f>IF(INDEX(tab_MinKomp[Wymagania VDA 6.5 Product / Forderungen],MATCH($B347,tab_MinKomp[[Stanowisko / Position ]:[Stanowisko / Position ]],0))="n/a","n/a",CH347-INDEX(tab_MinKomp[Wymagania VDA 6.5 Product / Forderungen],MATCH($B347,tab_MinKomp[[Stanowisko / Position ]:[Stanowisko / Position ]],0)))</f>
        <v>n/a</v>
      </c>
      <c r="CI348" s="194" t="str">
        <f>IF(INDEX(tab_MinKomp[Wymagania VDA 6.5 Product / Forderungen],MATCH($B347,tab_MinKomp[[Stanowisko / Position ]:[Stanowisko / Position ]],0))="n/a","n/a",CI347-INDEX(tab_MinKomp[Wymagania VDA 6.5 Product / Forderungen],MATCH($B347,tab_MinKomp[[Stanowisko / Position ]:[Stanowisko / Position ]],0)))</f>
        <v>n/a</v>
      </c>
      <c r="CJ348" s="194" t="str">
        <f>IF(INDEX(tab_MinKomp[Wymagania VDA 6.5 Product / Forderungen],MATCH($B347,tab_MinKomp[[Stanowisko / Position ]:[Stanowisko / Position ]],0))="n/a","n/a",CJ347-INDEX(tab_MinKomp[Wymagania VDA 6.5 Product / Forderungen],MATCH($B347,tab_MinKomp[[Stanowisko / Position ]:[Stanowisko / Position ]],0)))</f>
        <v>n/a</v>
      </c>
      <c r="CK348" s="194" t="str">
        <f>IF(INDEX(tab_MinKomp[Wymagania VDA 6.5 Product / Forderungen],MATCH($B347,tab_MinKomp[[Stanowisko / Position ]:[Stanowisko / Position ]],0))="n/a","n/a",CK347-INDEX(tab_MinKomp[Wymagania VDA 6.5 Product / Forderungen],MATCH($B347,tab_MinKomp[[Stanowisko / Position ]:[Stanowisko / Position ]],0)))</f>
        <v>n/a</v>
      </c>
      <c r="CL348" s="194" t="str">
        <f>IF(INDEX(tab_MinKomp[Wymagania VDA 6.5 Product / Forderungen],MATCH($B347,tab_MinKomp[[Stanowisko / Position ]:[Stanowisko / Position ]],0))="n/a","n/a",CL347-INDEX(tab_MinKomp[Wymagania VDA 6.5 Product / Forderungen],MATCH($B347,tab_MinKomp[[Stanowisko / Position ]:[Stanowisko / Position ]],0)))</f>
        <v>n/a</v>
      </c>
      <c r="CM348" s="194" t="str">
        <f>IF(INDEX(tab_MinKomp[Informatyka ogólna (techniczne i systemowe) / Allgemeine IT (Technik und System)],MATCH($B347,tab_MinKomp[[Stanowisko / Position ]:[Stanowisko / Position ]],0))="n/a","n/a",CM347-INDEX(tab_MinKomp[Informatyka ogólna (techniczne i systemowe) / Allgemeine IT (Technik und System)],MATCH($B347,tab_MinKomp[[Stanowisko / Position ]:[Stanowisko / Position ]],0)))</f>
        <v>n/a</v>
      </c>
      <c r="CN348" s="194" t="str">
        <f>IF(INDEX(tab_MinKomp[Sieci komputerowe / Computernetzwerke],MATCH($B347,tab_MinKomp[[Stanowisko / Position ]:[Stanowisko / Position ]],0))="n/a","n/a",CN347-INDEX(tab_MinKomp[Sieci komputerowe / Computernetzwerke],MATCH($B347,tab_MinKomp[[Stanowisko / Position ]:[Stanowisko / Position ]],0)))</f>
        <v>n/a</v>
      </c>
      <c r="CO348" s="194" t="str">
        <f>IF(INDEX(tab_MinKomp[Hardware (komputery PC, drukarki biurowe i etykietowe, telefonia stacjonarna i mobilna) (PC, Drucker, Telefpne, Handys)],MATCH($B347,tab_MinKomp[[Stanowisko / Position ]:[Stanowisko / Position ]],0))="n/a","n/a",CO347-INDEX(tab_MinKomp[Hardware (komputery PC, drukarki biurowe i etykietowe, telefonia stacjonarna i mobilna) (PC, Drucker, Telefpne, Handys)],MATCH($B347,tab_MinKomp[[Stanowisko / Position ]:[Stanowisko / Position ]],0)))</f>
        <v>n/a</v>
      </c>
      <c r="CP348" s="194" t="str">
        <f>IF(INDEX(tab_MinKomp[Software &amp; Systems (MS Office, MS Remote Desktop)],MATCH($B347,tab_MinKomp[[Stanowisko / Position ]:[Stanowisko / Position ]],0))="n/a","n/a",CP347-INDEX(tab_MinKomp[Software &amp; Systems (MS Office, MS Remote Desktop)],MATCH($B347,tab_MinKomp[[Stanowisko / Position ]:[Stanowisko / Position ]],0)))</f>
        <v>n/a</v>
      </c>
      <c r="CQ348" s="194" t="str">
        <f>IF(INDEX(tab_MinKomp[Programowanie obiektowe (PHP) / Objektprogrammierung],MATCH($B347,tab_MinKomp[[Stanowisko / Position ]:[Stanowisko / Position ]],0))="n/a","n/a",CQ347-INDEX(tab_MinKomp[Programowanie obiektowe (PHP) / Objektprogrammierung],MATCH($B347,tab_MinKomp[[Stanowisko / Position ]:[Stanowisko / Position ]],0)))</f>
        <v>n/a</v>
      </c>
      <c r="CR348" s="194" t="str">
        <f>IF(INDEX(tab_MinKomp[Scrum],MATCH($B347,tab_MinKomp[[Stanowisko / Position ]:[Stanowisko / Position ]],0))="n/a","n/a",CR347-INDEX(tab_MinKomp[Scrum],MATCH($B347,tab_MinKomp[[Stanowisko / Position ]:[Stanowisko / Position ]],0)))</f>
        <v>n/a</v>
      </c>
      <c r="CS348" s="194" t="str">
        <f>IF(INDEX(tab_MinKomp[SQL (MySQL)],MATCH($B347,tab_MinKomp[[Stanowisko / Position ]:[Stanowisko / Position ]],0))="n/a","n/a",CS347-INDEX(tab_MinKomp[SQL (MySQL)],MATCH($B347,tab_MinKomp[[Stanowisko / Position ]:[Stanowisko / Position ]],0)))</f>
        <v>n/a</v>
      </c>
      <c r="CT348" s="194" t="str">
        <f>IF(INDEX(tab_MinKomp[Javascript],MATCH($B347,tab_MinKomp[[Stanowisko / Position ]:[Stanowisko / Position ]],0))="n/a","n/a",CT347-INDEX(tab_MinKomp[Javascript],MATCH($B347,tab_MinKomp[[Stanowisko / Position ]:[Stanowisko / Position ]],0)))</f>
        <v>n/a</v>
      </c>
      <c r="CU348" s="194" t="str">
        <f>IF(INDEX(tab_MinKomp[Joomla],MATCH($B347,tab_MinKomp[[Stanowisko / Position ]:[Stanowisko / Position ]],0))="n/a","n/a",CU347-INDEX(tab_MinKomp[Joomla],MATCH($B347,tab_MinKomp[[Stanowisko / Position ]:[Stanowisko / Position ]],0)))</f>
        <v>n/a</v>
      </c>
      <c r="CV348" s="194" t="str">
        <f>IF(INDEX(tab_MinKomp[Bash],MATCH($B347,tab_MinKomp[[Stanowisko / Position ]:[Stanowisko / Position ]],0))="n/a","n/a",CV347-INDEX(tab_MinKomp[Bash],MATCH($B347,tab_MinKomp[[Stanowisko / Position ]:[Stanowisko / Position ]],0)))</f>
        <v>n/a</v>
      </c>
      <c r="CW348" s="194">
        <f>IF(INDEX(tab_MinKomp[Systemy MES (HYDRA / SFMS)],MATCH($B347,tab_MinKomp[[Stanowisko / Position ]:[Stanowisko / Position ]],0))="n/a","n/a",CW347-INDEX(tab_MinKomp[Systemy MES (HYDRA / SFMS)],MATCH($B347,tab_MinKomp[[Stanowisko / Position ]:[Stanowisko / Position ]],0)))</f>
        <v>1</v>
      </c>
      <c r="CX348" s="194" t="str">
        <f>IF(INDEX(tab_MinKomp[HTML / CSS],MATCH($B347,tab_MinKomp[[Stanowisko / Position ]:[Stanowisko / Position ]],0))="n/a","n/a",CX347-INDEX(tab_MinKomp[HTML / CSS],MATCH($B347,tab_MinKomp[[Stanowisko / Position ]:[Stanowisko / Position ]],0)))</f>
        <v>n/a</v>
      </c>
      <c r="CY348" s="194" t="str">
        <f>IF(INDEX(tab_MinKomp[SYSTEM PR],MATCH($B347,tab_MinKomp[[Stanowisko / Position ]:[Stanowisko / Position ]],0))="n/a","n/a",CY347-INDEX(tab_MinKomp[SYSTEM PR],MATCH($B347,tab_MinKomp[[Stanowisko / Position ]:[Stanowisko / Position ]],0)))</f>
        <v>n/a</v>
      </c>
      <c r="CZ348" s="194" t="str">
        <f>IF(INDEX(tab_MinKomp[System Einkauf XP / EBA],MATCH($B347,tab_MinKomp[[Stanowisko / Position ]:[Stanowisko / Position ]],0))="n/a","n/a",CZ347-INDEX(tab_MinKomp[System Einkauf XP / EBA],MATCH($B347,tab_MinKomp[[Stanowisko / Position ]:[Stanowisko / Position ]],0)))</f>
        <v>n/a</v>
      </c>
      <c r="DA348" s="194" t="str">
        <f>IF(INDEX(tab_MinKomp[Techniki negocjacyjne / Verhandlungstechniken],MATCH($B347,tab_MinKomp[[Stanowisko / Position ]:[Stanowisko / Position ]],0))="n/a","n/a",DA347-INDEX(tab_MinKomp[Techniki negocjacyjne / Verhandlungstechniken],MATCH($B347,tab_MinKomp[[Stanowisko / Position ]:[Stanowisko / Position ]],0)))</f>
        <v>n/a</v>
      </c>
      <c r="DB348" s="194" t="str">
        <f>IF(INDEX(tab_MinKomp[Znajomość rynku branżowego / Kenntnis des Industrie Marktes],MATCH($B347,tab_MinKomp[[Stanowisko / Position ]:[Stanowisko / Position ]],0))="n/a","n/a",DB347-INDEX(tab_MinKomp[Znajomość rynku branżowego / Kenntnis des Industrie Marktes],MATCH($B347,tab_MinKomp[[Stanowisko / Position ]:[Stanowisko / Position ]],0)))</f>
        <v>n/a</v>
      </c>
      <c r="DC348" s="194" t="str">
        <f>IF(INDEX(tab_MinKomp[SUPPLIER MANAGEMENT],MATCH($B347,tab_MinKomp[[Stanowisko / Position ]:[Stanowisko / Position ]],0))="n/a","n/a",DC347-INDEX(tab_MinKomp[SUPPLIER MANAGEMENT],MATCH($B347,tab_MinKomp[[Stanowisko / Position ]:[Stanowisko / Position ]],0)))</f>
        <v>n/a</v>
      </c>
      <c r="DD348" s="194" t="str">
        <f>IF(INDEX(tab_MinKomp[SUPPLIER MANAGEMENT],MATCH($B347,tab_MinKomp[[Stanowisko / Position ]:[Stanowisko / Position ]],0))="n/a","n/a",DD347-INDEX(tab_MinKomp[SUPPLIER MANAGEMENT],MATCH($B347,tab_MinKomp[[Stanowisko / Position ]:[Stanowisko / Position ]],0)))</f>
        <v>n/a</v>
      </c>
      <c r="DE348" s="194" t="str">
        <f>IF(INDEX(tab_MinKomp[SUPPLIER MANAGEMENT],MATCH($B347,tab_MinKomp[[Stanowisko / Position ]:[Stanowisko / Position ]],0))="n/a","n/a",DE347-INDEX(tab_MinKomp[SUPPLIER MANAGEMENT],MATCH($B347,tab_MinKomp[[Stanowisko / Position ]:[Stanowisko / Position ]],0)))</f>
        <v>n/a</v>
      </c>
      <c r="DF348" s="194">
        <f>IF(INDEX(tab_MinKomp[LEAN MANAGEMENT],MATCH($B347,tab_MinKomp[[Stanowisko / Position ]:[Stanowisko / Position ]],0))="n/a","n/a",DF347-INDEX(tab_MinKomp[LEAN MANAGEMENT],MATCH($B347,tab_MinKomp[[Stanowisko / Position ]:[Stanowisko / Position ]],0)))</f>
        <v>1</v>
      </c>
      <c r="DG348" s="194" t="str">
        <f>IF(INDEX(tab_MinKomp[PPAP/PSW],MATCH($B347,tab_MinKomp[[Stanowisko / Position ]:[Stanowisko / Position ]],0))="n/a","n/a",DG347-INDEX(tab_MinKomp[PPAP/PSW],MATCH($B347,tab_MinKomp[[Stanowisko / Position ]:[Stanowisko / Position ]],0)))</f>
        <v>n/a</v>
      </c>
      <c r="DH348" s="194" t="str">
        <f>IF(INDEX(tab_MinKomp[SUPPLIER MANAGEMENT],MATCH($B347,tab_MinKomp[[Stanowisko / Position ]:[Stanowisko / Position ]],0))="n/a","n/a",DH347-INDEX(tab_MinKomp[SUPPLIER MANAGEMENT],MATCH($B347,tab_MinKomp[[Stanowisko / Position ]:[Stanowisko / Position ]],0)))</f>
        <v>n/a</v>
      </c>
      <c r="DI348" s="194" t="str">
        <f>IF(INDEX(tab_MinKomp[OBSŁUGA PORTALI KLIENTA / Kundenportale],MATCH($B347,tab_MinKomp[[Stanowisko / Position ]:[Stanowisko / Position ]],0))="n/a","n/a",DI347-INDEX(tab_MinKomp[OBSŁUGA PORTALI KLIENTA / Kundenportale],MATCH($B347,tab_MinKomp[[Stanowisko / Position ]:[Stanowisko / Position ]],0)))</f>
        <v>n/a</v>
      </c>
      <c r="DJ348" s="194" t="str">
        <f>IF(INDEX(tab_MinKomp[Obsługa systemu BABTECQ / BABTECQ System],MATCH($B347,tab_MinKomp[[Stanowisko / Position ]:[Stanowisko / Position ]],0))="n/a","n/a",DJ347-INDEX(tab_MinKomp[Obsługa systemu BABTECQ / BABTECQ System],MATCH($B347,tab_MinKomp[[Stanowisko / Position ]:[Stanowisko / Position ]],0)))</f>
        <v>n/a</v>
      </c>
      <c r="DK348" s="194" t="str">
        <f>IF(INDEX(tab_MinKomp[Rysunek techniczny / technische Zeichnung],MATCH($B347,tab_MinKomp[[Stanowisko / Position ]:[Stanowisko / Position ]],0))="n/a","n/a",DK347-INDEX(tab_MinKomp[Rysunek techniczny / technische Zeichnung],MATCH($B347,tab_MinKomp[[Stanowisko / Position ]:[Stanowisko / Position ]],0)))</f>
        <v>n/a</v>
      </c>
      <c r="DL348" s="194" t="str">
        <f>IF(INDEX(tab_MinKomp[Kalibracja / Kalibrierung],MATCH($B347,tab_MinKomp[[Stanowisko / Position ]:[Stanowisko / Position ]],0))="n/a","n/a",DL347-INDEX(tab_MinKomp[Kalibracja / Kalibrierung],MATCH($B347,tab_MinKomp[[Stanowisko / Position ]:[Stanowisko / Position ]],0)))</f>
        <v>n/a</v>
      </c>
      <c r="DM348" s="194" t="str">
        <f>IF(INDEX(tab_MinKomp[Rekwalifikacja / Requalifizierung],MATCH($B347,tab_MinKomp[[Stanowisko / Position ]:[Stanowisko / Position ]],0))="n/a","n/a",DM347-INDEX(tab_MinKomp[Rekwalifikacja / Requalifizierung],MATCH($B347,tab_MinKomp[[Stanowisko / Position ]:[Stanowisko / Position ]],0)))</f>
        <v>n/a</v>
      </c>
      <c r="DN348" s="190" t="str">
        <f>IF(INDEX(tab_MinKomp[Testy czystości / Reinheitstests],MATCH($B347,tab_MinKomp[[Stanowisko / Position ]:[Stanowisko / Position ]],0))="n/a","n/a",DN347-INDEX(tab_MinKomp[Testy czystości / Reinheitstests],MATCH($B347,tab_MinKomp[[Stanowisko / Position ]:[Stanowisko / Position ]],0)))</f>
        <v>n/a</v>
      </c>
      <c r="DO348" s="190" t="str">
        <f>IF(INDEX(tab_MinKomp[Testy czystości / Reinheitstests],MATCH($B347,tab_MinKomp[[Stanowisko / Position ]:[Stanowisko / Position ]],0))="n/a","n/a",DO347-INDEX(tab_MinKomp[Testy czystości / Reinheitstests],MATCH($B347,tab_MinKomp[[Stanowisko / Position ]:[Stanowisko / Position ]],0)))</f>
        <v>n/a</v>
      </c>
      <c r="DP348" s="190" t="str">
        <f>IF(INDEX(tab_MinKomp[Testy czystości / Reinheitstests],MATCH($B347,tab_MinKomp[[Stanowisko / Position ]:[Stanowisko / Position ]],0))="n/a","n/a",DP347-INDEX(tab_MinKomp[Testy czystości / Reinheitstests],MATCH($B347,tab_MinKomp[[Stanowisko / Position ]:[Stanowisko / Position ]],0)))</f>
        <v>n/a</v>
      </c>
      <c r="DQ348" s="190" t="str">
        <f>IF(INDEX(tab_MinKomp[Testy czystości / Reinheitstests],MATCH($B347,tab_MinKomp[[Stanowisko / Position ]:[Stanowisko / Position ]],0))="n/a","n/a",DQ347-INDEX(tab_MinKomp[Testy czystości / Reinheitstests],MATCH($B347,tab_MinKomp[[Stanowisko / Position ]:[Stanowisko / Position ]],0)))</f>
        <v>n/a</v>
      </c>
      <c r="DR348" s="190" t="str">
        <f>IF(INDEX(tab_MinKomp[Testy czystości / Reinheitstests],MATCH($B347,tab_MinKomp[[Stanowisko / Position ]:[Stanowisko / Position ]],0))="n/a","n/a",DR347-INDEX(tab_MinKomp[Testy czystości / Reinheitstests],MATCH($B347,tab_MinKomp[[Stanowisko / Position ]:[Stanowisko / Position ]],0)))</f>
        <v>n/a</v>
      </c>
      <c r="DS348" s="190" t="str">
        <f>IF(INDEX(tab_MinKomp[Testy czystości / Reinheitstests],MATCH($B347,tab_MinKomp[[Stanowisko / Position ]:[Stanowisko / Position ]],0))="n/a","n/a",DS347-INDEX(tab_MinKomp[Testy czystości / Reinheitstests],MATCH($B347,tab_MinKomp[[Stanowisko / Position ]:[Stanowisko / Position ]],0)))</f>
        <v>n/a</v>
      </c>
      <c r="DT348" s="194" t="str">
        <f>IF(INDEX(tab_MinKomp[SUPPLIER MANAGEMENT],MATCH($B347,tab_MinKomp[[Stanowisko / Position ]:[Stanowisko / Position ]],0))="n/a","n/a",DT347-INDEX(tab_MinKomp[SUPPLIER MANAGEMENT],MATCH($B347,tab_MinKomp[[Stanowisko / Position ]:[Stanowisko / Position ]],0)))</f>
        <v>n/a</v>
      </c>
      <c r="DU348" s="190" t="str">
        <f>IF(INDEX(tab_MinKomp[Testy czystości / Reinheitstests],MATCH($B347,tab_MinKomp[[Stanowisko / Position ]:[Stanowisko / Position ]],0))="n/a","n/a",DU347-INDEX(tab_MinKomp[Testy czystości / Reinheitstests],MATCH($B347,tab_MinKomp[[Stanowisko / Position ]:[Stanowisko / Position ]],0)))</f>
        <v>n/a</v>
      </c>
      <c r="DV348" s="190" t="str">
        <f>IF(INDEX(tab_MinKomp[Testy czystości / Reinheitstests],MATCH($B347,tab_MinKomp[[Stanowisko / Position ]:[Stanowisko / Position ]],0))="n/a","n/a",DV347-INDEX(tab_MinKomp[Testy czystości / Reinheitstests],MATCH($B347,tab_MinKomp[[Stanowisko / Position ]:[Stanowisko / Position ]],0)))</f>
        <v>n/a</v>
      </c>
      <c r="DW348" s="190" t="str">
        <f>IF(INDEX(tab_MinKomp[Testy czystości / Reinheitstests],MATCH($B347,tab_MinKomp[[Stanowisko / Position ]:[Stanowisko / Position ]],0))="n/a","n/a",DW347-INDEX(tab_MinKomp[Testy czystości / Reinheitstests],MATCH($B347,tab_MinKomp[[Stanowisko / Position ]:[Stanowisko / Position ]],0)))</f>
        <v>n/a</v>
      </c>
      <c r="DX348" s="190" t="str">
        <f>IF(INDEX(tab_MinKomp[Testy czystości / Reinheitstests],MATCH($B347,tab_MinKomp[[Stanowisko / Position ]:[Stanowisko / Position ]],0))="n/a","n/a",DX347-INDEX(tab_MinKomp[Testy czystości / Reinheitstests],MATCH($B347,tab_MinKomp[[Stanowisko / Position ]:[Stanowisko / Position ]],0)))</f>
        <v>n/a</v>
      </c>
      <c r="DY348" s="190" t="str">
        <f>IF(INDEX(tab_MinKomp[Testy czystości / Reinheitstests],MATCH($B347,tab_MinKomp[[Stanowisko / Position ]:[Stanowisko / Position ]],0))="n/a","n/a",DY347-INDEX(tab_MinKomp[Testy czystości / Reinheitstests],MATCH($B347,tab_MinKomp[[Stanowisko / Position ]:[Stanowisko / Position ]],0)))</f>
        <v>n/a</v>
      </c>
      <c r="DZ348" s="190" t="str">
        <f>IF(INDEX(tab_MinKomp[Testy czystości / Reinheitstests],MATCH($B347,tab_MinKomp[[Stanowisko / Position ]:[Stanowisko / Position ]],0))="n/a","n/a",DZ347-INDEX(tab_MinKomp[Testy czystości / Reinheitstests],MATCH($B347,tab_MinKomp[[Stanowisko / Position ]:[Stanowisko / Position ]],0)))</f>
        <v>n/a</v>
      </c>
      <c r="EA348" s="194" t="str">
        <f>IF(INDEX(tab_MinKomp[SUPPLIER MANAGEMENT],MATCH($B347,tab_MinKomp[[Stanowisko / Position ]:[Stanowisko / Position ]],0))="n/a","n/a",EA347-INDEX(tab_MinKomp[SUPPLIER MANAGEMENT],MATCH($B347,tab_MinKomp[[Stanowisko / Position ]:[Stanowisko / Position ]],0)))</f>
        <v>n/a</v>
      </c>
      <c r="EB348" s="190" t="str">
        <f>IF(INDEX(tab_MinKomp[Testy czystości / Reinheitstests],MATCH($B347,tab_MinKomp[[Stanowisko / Position ]:[Stanowisko / Position ]],0))="n/a","n/a",EB347-INDEX(tab_MinKomp[Testy czystości / Reinheitstests],MATCH($B347,tab_MinKomp[[Stanowisko / Position ]:[Stanowisko / Position ]],0)))</f>
        <v>n/a</v>
      </c>
      <c r="EC348" s="190" t="str">
        <f>IF(INDEX(tab_MinKomp[Testy czystości / Reinheitstests],MATCH($B347,tab_MinKomp[[Stanowisko / Position ]:[Stanowisko / Position ]],0))="n/a","n/a",EC347-INDEX(tab_MinKomp[Testy czystości / Reinheitstests],MATCH($B347,tab_MinKomp[[Stanowisko / Position ]:[Stanowisko / Position ]],0)))</f>
        <v>n/a</v>
      </c>
      <c r="ED348" s="190" t="str">
        <f>IF(INDEX(tab_MinKomp[Testy czystości / Reinheitstests],MATCH($B347,tab_MinKomp[[Stanowisko / Position ]:[Stanowisko / Position ]],0))="n/a","n/a",ED347-INDEX(tab_MinKomp[Testy czystości / Reinheitstests],MATCH($B347,tab_MinKomp[[Stanowisko / Position ]:[Stanowisko / Position ]],0)))</f>
        <v>n/a</v>
      </c>
      <c r="EE348" s="190" t="str">
        <f>IF(INDEX(tab_MinKomp[Testy czystości / Reinheitstests],MATCH($B347,tab_MinKomp[[Stanowisko / Position ]:[Stanowisko / Position ]],0))="n/a","n/a",EE347-INDEX(tab_MinKomp[Testy czystości / Reinheitstests],MATCH($B347,tab_MinKomp[[Stanowisko / Position ]:[Stanowisko / Position ]],0)))</f>
        <v>n/a</v>
      </c>
      <c r="EF348" s="190" t="str">
        <f>IF(INDEX(tab_MinKomp[Testy czystości / Reinheitstests],MATCH($B347,tab_MinKomp[[Stanowisko / Position ]:[Stanowisko / Position ]],0))="n/a","n/a",EF347-INDEX(tab_MinKomp[Testy czystości / Reinheitstests],MATCH($B347,tab_MinKomp[[Stanowisko / Position ]:[Stanowisko / Position ]],0)))</f>
        <v>n/a</v>
      </c>
      <c r="EG348" s="190" t="str">
        <f>IF(INDEX(tab_MinKomp[Testy czystości / Reinheitstests],MATCH($B347,tab_MinKomp[[Stanowisko / Position ]:[Stanowisko / Position ]],0))="n/a","n/a",EG347-INDEX(tab_MinKomp[Testy czystości / Reinheitstests],MATCH($B347,tab_MinKomp[[Stanowisko / Position ]:[Stanowisko / Position ]],0)))</f>
        <v>n/a</v>
      </c>
      <c r="EH348" s="190" t="str">
        <f>IF(INDEX(tab_MinKomp[Testy czystości / Reinheitstests],MATCH($B347,tab_MinKomp[[Stanowisko / Position ]:[Stanowisko / Position ]],0))="n/a","n/a",EH347-INDEX(tab_MinKomp[Testy czystości / Reinheitstests],MATCH($B347,tab_MinKomp[[Stanowisko / Position ]:[Stanowisko / Position ]],0)))</f>
        <v>n/a</v>
      </c>
      <c r="EI348" s="190" t="str">
        <f>IF(INDEX(tab_MinKomp[Testy czystości / Reinheitstests],MATCH($B347,tab_MinKomp[[Stanowisko / Position ]:[Stanowisko / Position ]],0))="n/a","n/a",EI347-INDEX(tab_MinKomp[Testy czystości / Reinheitstests],MATCH($B347,tab_MinKomp[[Stanowisko / Position ]:[Stanowisko / Position ]],0)))</f>
        <v>n/a</v>
      </c>
      <c r="EJ348" s="190" t="str">
        <f>IF(INDEX(tab_MinKomp[Testy czystości / Reinheitstests],MATCH($B347,tab_MinKomp[[Stanowisko / Position ]:[Stanowisko / Position ]],0))="n/a","n/a",EJ347-INDEX(tab_MinKomp[Testy czystości / Reinheitstests],MATCH($B347,tab_MinKomp[[Stanowisko / Position ]:[Stanowisko / Position ]],0)))</f>
        <v>n/a</v>
      </c>
      <c r="EK348" s="190" t="str">
        <f>IF(INDEX(tab_MinKomp[Testy czystości / Reinheitstests],MATCH($B347,tab_MinKomp[[Stanowisko / Position ]:[Stanowisko / Position ]],0))="n/a","n/a",EK347-INDEX(tab_MinKomp[Testy czystości / Reinheitstests],MATCH($B347,tab_MinKomp[[Stanowisko / Position ]:[Stanowisko / Position ]],0)))</f>
        <v>n/a</v>
      </c>
      <c r="EL348" s="190" t="str">
        <f>IF(INDEX(tab_MinKomp[Testy czystości / Reinheitstests],MATCH($B347,tab_MinKomp[[Stanowisko / Position ]:[Stanowisko / Position ]],0))="n/a","n/a",EL347-INDEX(tab_MinKomp[Testy czystości / Reinheitstests],MATCH($B347,tab_MinKomp[[Stanowisko / Position ]:[Stanowisko / Position ]],0)))</f>
        <v>n/a</v>
      </c>
      <c r="EM348" s="190" t="str">
        <f>IF(INDEX(tab_MinKomp[Testy czystości / Reinheitstests],MATCH($B347,tab_MinKomp[[Stanowisko / Position ]:[Stanowisko / Position ]],0))="n/a","n/a",EM347-INDEX(tab_MinKomp[Testy czystości / Reinheitstests],MATCH($B347,tab_MinKomp[[Stanowisko / Position ]:[Stanowisko / Position ]],0)))</f>
        <v>n/a</v>
      </c>
      <c r="EN348" s="190" t="str">
        <f>IF(INDEX(tab_MinKomp[Testy czystości / Reinheitstests],MATCH($B347,tab_MinKomp[[Stanowisko / Position ]:[Stanowisko / Position ]],0))="n/a","n/a",EN347-INDEX(tab_MinKomp[Testy czystości / Reinheitstests],MATCH($B347,tab_MinKomp[[Stanowisko / Position ]:[Stanowisko / Position ]],0)))</f>
        <v>n/a</v>
      </c>
      <c r="EO348" s="194" t="str">
        <f>IF(INDEX(tab_MinKomp[Konserwacja Rep],MATCH($B347,tab_MinKomp[[Stanowisko / Position ]:[Stanowisko / Position ]],0))="n/a","n/a",EO347-INDEX(tab_MinKomp[Konserwacja Rep],MATCH($B347,tab_MinKomp[[Stanowisko / Position ]:[Stanowisko / Position ]],0)))</f>
        <v>n/a</v>
      </c>
      <c r="EP348" s="194" t="str">
        <f>IF(INDEX(tab_MinKomp[[Konserwacja Engel ]],MATCH($B347,tab_MinKomp[[Stanowisko / Position ]:[Stanowisko / Position ]],0))="n/a","n/a",EP347-INDEX(tab_MinKomp[[Konserwacja Engel ]],MATCH($B347,tab_MinKomp[[Stanowisko / Position ]:[Stanowisko / Position ]],0)))</f>
        <v>n/a</v>
      </c>
      <c r="EQ348" s="194" t="str">
        <f>IF(INDEX(tab_MinKomp[Konserwacja B 50],MATCH($B347,tab_MinKomp[[Stanowisko / Position ]:[Stanowisko / Position ]],0))="n/a","n/a",EQ347-INDEX(tab_MinKomp[Konserwacja B 50],MATCH($B347,tab_MinKomp[[Stanowisko / Position ]:[Stanowisko / Position ]],0)))</f>
        <v>n/a</v>
      </c>
      <c r="ER348" s="194" t="str">
        <f>IF(INDEX(tab_MinKomp[[Konserwacja EOL ]],MATCH($B347,tab_MinKomp[[Stanowisko / Position ]:[Stanowisko / Position ]],0))="n/a","n/a",ER347-INDEX(tab_MinKomp[[Konserwacja EOL ]],MATCH($B347,tab_MinKomp[[Stanowisko / Position ]:[Stanowisko / Position ]],0)))</f>
        <v>n/a</v>
      </c>
      <c r="ES348" s="194" t="str">
        <f>IF(INDEX(tab_MinKomp[Konserwacja Branson],MATCH($B347,tab_MinKomp[[Stanowisko / Position ]:[Stanowisko / Position ]],0))="n/a","n/a",ES347-INDEX(tab_MinKomp[Konserwacja Branson],MATCH($B347,tab_MinKomp[[Stanowisko / Position ]:[Stanowisko / Position ]],0)))</f>
        <v>n/a</v>
      </c>
      <c r="ET348" s="194" t="str">
        <f>IF(INDEX(tab_MinKomp[Konserwacja coolery],MATCH($B347,tab_MinKomp[[Stanowisko / Position ]:[Stanowisko / Position ]],0))="n/a","n/a",ET347-INDEX(tab_MinKomp[Konserwacja coolery],MATCH($B347,tab_MinKomp[[Stanowisko / Position ]:[Stanowisko / Position ]],0)))</f>
        <v>n/a</v>
      </c>
      <c r="EU348" s="194" t="str">
        <f>IF(INDEX(tab_MinKomp[Konserwacja piecy],MATCH($B347,tab_MinKomp[[Stanowisko / Position ]:[Stanowisko / Position ]],0))="n/a","n/a",EU347-INDEX(tab_MinKomp[Konserwacja piecy],MATCH($B347,tab_MinKomp[[Stanowisko / Position ]:[Stanowisko / Position ]],0)))</f>
        <v>n/a</v>
      </c>
      <c r="EV348" s="194" t="str">
        <f>IF(INDEX(tab_MinKomp[Rysunek techniczny- czytanie],MATCH($B347,tab_MinKomp[[Stanowisko / Position ]:[Stanowisko / Position ]],0))="n/a","n/a",EV347-INDEX(tab_MinKomp[Rysunek techniczny- czytanie],MATCH($B347,tab_MinKomp[[Stanowisko / Position ]:[Stanowisko / Position ]],0)))</f>
        <v>n/a</v>
      </c>
      <c r="EW348" s="194" t="str">
        <f>IF(INDEX(tab_MinKomp[Elektryka],MATCH($B347,tab_MinKomp[[Stanowisko / Position ]:[Stanowisko / Position ]],0))="n/a","n/a",EW347-INDEX(tab_MinKomp[Elektryka],MATCH($B347,tab_MinKomp[[Stanowisko / Position ]:[Stanowisko / Position ]],0)))</f>
        <v>n/a</v>
      </c>
      <c r="EX348" s="194" t="str">
        <f>IF(INDEX(tab_MinKomp[Pneumatyka],MATCH($B347,tab_MinKomp[[Stanowisko / Position ]:[Stanowisko / Position ]],0))="n/a","n/a",EX347-INDEX(tab_MinKomp[Pneumatyka],MATCH($B347,tab_MinKomp[[Stanowisko / Position ]:[Stanowisko / Position ]],0)))</f>
        <v>n/a</v>
      </c>
      <c r="EY348" s="194" t="str">
        <f>IF(INDEX(tab_MinKomp[[Hydraulika ]],MATCH($B347,tab_MinKomp[[Stanowisko / Position ]:[Stanowisko / Position ]],0))="n/a","n/a",EY347-INDEX(tab_MinKomp[[Hydraulika ]],MATCH($B347,tab_MinKomp[[Stanowisko / Position ]:[Stanowisko / Position ]],0)))</f>
        <v>n/a</v>
      </c>
      <c r="EZ348" s="194" t="str">
        <f>IF(INDEX(tab_MinKomp[Podciśnienie],MATCH($B347,tab_MinKomp[[Stanowisko / Position ]:[Stanowisko / Position ]],0))="n/a","n/a",EZ347-INDEX(tab_MinKomp[Podciśnienie],MATCH($B347,tab_MinKomp[[Stanowisko / Position ]:[Stanowisko / Position ]],0)))</f>
        <v>n/a</v>
      </c>
      <c r="FA348" s="194" t="str">
        <f>IF(INDEX(tab_MinKomp[Usuwanie awarii],MATCH($B347,tab_MinKomp[[Stanowisko / Position ]:[Stanowisko / Position ]],0))="n/a","n/a",FA347-INDEX(tab_MinKomp[Usuwanie awarii],MATCH($B347,tab_MinKomp[[Stanowisko / Position ]:[Stanowisko / Position ]],0)))</f>
        <v>n/a</v>
      </c>
      <c r="FB348" s="194" t="str">
        <f>IF(INDEX(tab_MinKomp[Obsługa robotów],MATCH($B347,tab_MinKomp[[Stanowisko / Position ]:[Stanowisko / Position ]],0))="n/a","n/a",FB347-INDEX(tab_MinKomp[Obsługa robotów],MATCH($B347,tab_MinKomp[[Stanowisko / Position ]:[Stanowisko / Position ]],0)))</f>
        <v>n/a</v>
      </c>
      <c r="FC348" s="194" t="str">
        <f>IF(INDEX(tab_MinKomp[Obsługa sterowania maszyny],MATCH($B347,tab_MinKomp[[Stanowisko / Position ]:[Stanowisko / Position ]],0))="n/a","n/a",FC347-INDEX(tab_MinKomp[Obsługa sterowania maszyny],MATCH($B347,tab_MinKomp[[Stanowisko / Position ]:[Stanowisko / Position ]],0)))</f>
        <v>n/a</v>
      </c>
      <c r="FD348" s="194" t="str">
        <f>IF(INDEX(tab_MinKomp[Usuwanie przyczyn żródłowych],MATCH($B347,tab_MinKomp[[Stanowisko / Position ]:[Stanowisko / Position ]],0))="n/a","n/a",FD347-INDEX(tab_MinKomp[Usuwanie przyczyn żródłowych],MATCH($B347,tab_MinKomp[[Stanowisko / Position ]:[Stanowisko / Position ]],0)))</f>
        <v>n/a</v>
      </c>
      <c r="FE348" s="194" t="str">
        <f>IF(INDEX(tab_MinKomp[Cmms stosowanie],MATCH($B347,tab_MinKomp[[Stanowisko / Position ]:[Stanowisko / Position ]],0))="n/a","n/a",FE347-INDEX(tab_MinKomp[Cmms stosowanie],MATCH($B347,tab_MinKomp[[Stanowisko / Position ]:[Stanowisko / Position ]],0)))</f>
        <v>n/a</v>
      </c>
      <c r="FF348" s="190" t="str">
        <f>IF(INDEX(tab_MinKomp[Testy czystości / Reinheitstests],MATCH($B347,tab_MinKomp[[Stanowisko / Position ]:[Stanowisko / Position ]],0))="n/a","n/a",FF347-INDEX(tab_MinKomp[Testy czystości / Reinheitstests],MATCH($B347,tab_MinKomp[[Stanowisko / Position ]:[Stanowisko / Position ]],0)))</f>
        <v>n/a</v>
      </c>
      <c r="FG348" s="194" t="str">
        <f>IF(INDEX(tab_MinKomp[Czyszczenie form plastikowych],MATCH($B347,tab_MinKomp[[Stanowisko / Position ]:[Stanowisko / Position ]],0))="n/a","n/a",FG347-INDEX(tab_MinKomp[Czyszczenie form plastikowych],MATCH($B347,tab_MinKomp[[Stanowisko / Position ]:[Stanowisko / Position ]],0)))</f>
        <v>n/a</v>
      </c>
      <c r="FH348" s="194" t="str">
        <f>IF(INDEX(tab_MinKomp[Wymiana form plastik],MATCH($B347,tab_MinKomp[[Stanowisko / Position ]:[Stanowisko / Position ]],0))="n/a","n/a",FH347-INDEX(tab_MinKomp[Wymiana form plastik],MATCH($B347,tab_MinKomp[[Stanowisko / Position ]:[Stanowisko / Position ]],0)))</f>
        <v>n/a</v>
      </c>
      <c r="FI348" s="194" t="str">
        <f>IF(INDEX(tab_MinKomp[Wymiana form guma],MATCH($B347,tab_MinKomp[[Stanowisko / Position ]:[Stanowisko / Position ]],0))="n/a","n/a",FI347-INDEX(tab_MinKomp[Wymiana form guma],MATCH($B347,tab_MinKomp[[Stanowisko / Position ]:[Stanowisko / Position ]],0)))</f>
        <v>n/a</v>
      </c>
      <c r="FJ348" s="194" t="str">
        <f>IF(INDEX(tab_MinKomp[Konserwacja KK],MATCH($B347,tab_MinKomp[[Stanowisko / Position ]:[Stanowisko / Position ]],0))="n/a","n/a",FJ347-INDEX(tab_MinKomp[Konserwacja KK],MATCH($B347,tab_MinKomp[[Stanowisko / Position ]:[Stanowisko / Position ]],0)))</f>
        <v>n/a</v>
      </c>
      <c r="FK348" s="194" t="str">
        <f>IF(INDEX(tab_MinKomp[Konserwacja form guma],MATCH($B347,tab_MinKomp[[Stanowisko / Position ]:[Stanowisko / Position ]],0))="n/a","n/a",FK347-INDEX(tab_MinKomp[Konserwacja form guma],MATCH($B347,tab_MinKomp[[Stanowisko / Position ]:[Stanowisko / Position ]],0)))</f>
        <v>n/a</v>
      </c>
      <c r="FL348" s="194" t="str">
        <f>IF(INDEX(tab_MinKomp[Konserwacja form plastiki],MATCH($B347,tab_MinKomp[[Stanowisko / Position ]:[Stanowisko / Position ]],0))="n/a","n/a",FL347-INDEX(tab_MinKomp[Konserwacja form plastiki],MATCH($B347,tab_MinKomp[[Stanowisko / Position ]:[Stanowisko / Position ]],0)))</f>
        <v>n/a</v>
      </c>
      <c r="FM348" s="194" t="str">
        <f>IF(INDEX(tab_MinKomp[Konserwacja Gorącego Kanału],MATCH($B347,tab_MinKomp[[Stanowisko / Position ]:[Stanowisko / Position ]],0))="n/a","n/a",FM347-INDEX(tab_MinKomp[Konserwacja Gorącego Kanału],MATCH($B347,tab_MinKomp[[Stanowisko / Position ]:[Stanowisko / Position ]],0)))</f>
        <v>n/a</v>
      </c>
      <c r="FN348" s="194" t="str">
        <f>IF(INDEX(tab_MinKomp[MS Office (Excel)],MATCH($B347,tab_MinKomp[[Stanowisko / Position ]:[Stanowisko / Position ]],0))="n/a","n/a",FN347-INDEX(tab_MinKomp[MS Office (Excel)],MATCH($B347,tab_MinKomp[[Stanowisko / Position ]:[Stanowisko / Position ]],0)))</f>
        <v>n/a</v>
      </c>
      <c r="FO348" s="194" t="str">
        <f>IF(INDEX(tab_MinKomp[MS Office (Word)],MATCH($B347,tab_MinKomp[[Stanowisko / Position ]:[Stanowisko / Position ]],0))="n/a","n/a",FO347-INDEX(tab_MinKomp[MS Office (Word)],MATCH($B347,tab_MinKomp[[Stanowisko / Position ]:[Stanowisko / Position ]],0)))</f>
        <v>n/a</v>
      </c>
      <c r="FP348" s="194" t="str">
        <f>IF(INDEX(tab_MinKomp[MS Office (Power Point)],MATCH($B347,tab_MinKomp[[Stanowisko / Position ]:[Stanowisko / Position ]],0))="n/a","n/a",FP347-INDEX(tab_MinKomp[MS Office (Power Point)],MATCH($B347,tab_MinKomp[[Stanowisko / Position ]:[Stanowisko / Position ]],0)))</f>
        <v>n/a</v>
      </c>
      <c r="FQ348" s="196" t="str">
        <f>IF(INDEX(tab_MinKomp[Język angielski / Englisch],MATCH($B347,tab_MinKomp[[Stanowisko / Position ]:[Stanowisko / Position ]],0))="n/a","n/a",FQ347-INDEX(tab_MinKomp[Język angielski / Englisch],MATCH($B347,tab_MinKomp[[Stanowisko / Position ]:[Stanowisko / Position ]],0)))</f>
        <v>n/a</v>
      </c>
      <c r="FR348" s="196" t="str">
        <f>IF(INDEX(tab_MinKomp[Język niemiecki / Deutsch],MATCH($B347,tab_MinKomp[[Stanowisko / Position ]:[Stanowisko / Position ]],0))="n/a","n/a",FR347-INDEX(tab_MinKomp[Język niemiecki / Deutsch],MATCH($B347,tab_MinKomp[[Stanowisko / Position ]:[Stanowisko / Position ]],0)))</f>
        <v>n/a</v>
      </c>
      <c r="FS348" s="194">
        <f>IF(INDEX(tab_MinKomp[Zarządzanie dokumentacją procesową / Process dokumentation management],MATCH($B347,tab_MinKomp[[Stanowisko / Position ]:[Stanowisko / Position ]],0))="n/a","n/a",FS347-INDEX(tab_MinKomp[Zarządzanie dokumentacją procesową / Process dokumentation management],MATCH($B347,tab_MinKomp[[Stanowisko / Position ]:[Stanowisko / Position ]],0)))</f>
        <v>0</v>
      </c>
      <c r="FT348" s="194">
        <f>IF(INDEX(tab_MinKomp[Znajomość procesów z obszaru / Kenntiss der prozesse in dem Bereich],MATCH($B347,tab_MinKomp[[Stanowisko / Position ]:[Stanowisko / Position ]],0))="n/a","n/a",FT347-INDEX(tab_MinKomp[Znajomość procesów z obszaru / Kenntiss der prozesse in dem Bereich],MATCH($B347,tab_MinKomp[[Stanowisko / Position ]:[Stanowisko / Position ]],0)))</f>
        <v>0</v>
      </c>
      <c r="FU348" s="194">
        <f>IF(INDEX(tab_MinKomp[optymalizacja procesów / Prozessoptymalisierung],MATCH($B347,tab_MinKomp[[Stanowisko / Position ]:[Stanowisko / Position ]],0))="n/a","n/a",FU347-INDEX(tab_MinKomp[optymalizacja procesów / Prozessoptymalisierung],MATCH($B347,tab_MinKomp[[Stanowisko / Position ]:[Stanowisko / Position ]],0)))</f>
        <v>0</v>
      </c>
      <c r="FV348" s="194">
        <f>IF(INDEX(tab_MinKomp[Umiejętności szkoleniowe / Trainingsfähigkeiten],MATCH($B347,tab_MinKomp[[Stanowisko / Position ]:[Stanowisko / Position ]],0))="n/a","n/a",FV347-INDEX(tab_MinKomp[Umiejętności szkoleniowe / Trainingsfähigkeiten],MATCH($B347,tab_MinKomp[[Stanowisko / Position ]:[Stanowisko / Position ]],0)))</f>
        <v>1</v>
      </c>
      <c r="FW348" s="194">
        <f>IF(INDEX(tab_MinKomp[Analityczne myślenie, podejście / Analitysches Denken, Einstellung],MATCH($B347,tab_MinKomp[[Stanowisko / Position ]:[Stanowisko / Position ]],0))="n/a","n/a",FW347-INDEX(tab_MinKomp[Analityczne myślenie, podejście / Analitysches Denken, Einstellung],MATCH($B347,tab_MinKomp[[Stanowisko / Position ]:[Stanowisko / Position ]],0)))</f>
        <v>1</v>
      </c>
      <c r="FX348" s="194">
        <f>IF(INDEX(tab_MinKomp[Dokładność, precyzja w dzialaniu / Genauigkeit, Präzision in die Arbeit],MATCH($B347,tab_MinKomp[[Stanowisko / Position ]:[Stanowisko / Position ]],0))="n/a","n/a",FX347-INDEX(tab_MinKomp[Dokładność, precyzja w dzialaniu / Genauigkeit, Präzision in die Arbeit],MATCH($B347,tab_MinKomp[[Stanowisko / Position ]:[Stanowisko / Position ]],0)))</f>
        <v>0</v>
      </c>
      <c r="FY348" s="194">
        <f>IF(INDEX(tab_MinKomp[Dyspozycyjność / Verfügbarkeit],MATCH($B347,tab_MinKomp[[Stanowisko / Position ]:[Stanowisko / Position ]],0))="n/a","n/a",FY347-INDEX(tab_MinKomp[Dyspozycyjność / Verfügbarkeit],MATCH($B347,tab_MinKomp[[Stanowisko / Position ]:[Stanowisko / Position ]],0)))</f>
        <v>0</v>
      </c>
      <c r="FZ348" s="194">
        <f>IF(INDEX(tab_MinKomp[Zaangażowanie / 
Engagement],MATCH($B347,tab_MinKomp[[Stanowisko / Position ]:[Stanowisko / Position ]],0))="n/a","n/a",FZ347-INDEX(tab_MinKomp[Zaangażowanie / 
Engagement],MATCH($B347,tab_MinKomp[[Stanowisko / Position ]:[Stanowisko / Position ]],0)))</f>
        <v>0</v>
      </c>
      <c r="GA348" s="194" t="str">
        <f>IF(INDEX(tab_MinKomp[Konserwacja form guma],MATCH($B347,tab_MinKomp[[Stanowisko / Position ]:[Stanowisko / Position ]],0))="n/a","n/a",GA347-INDEX(tab_MinKomp[Konserwacja form guma],MATCH($B347,tab_MinKomp[[Stanowisko / Position ]:[Stanowisko / Position ]],0)))</f>
        <v>n/a</v>
      </c>
      <c r="GB348" s="194" t="str">
        <f>IF(INDEX(tab_MinKomp[Konserwacja form plastiki],MATCH($B347,tab_MinKomp[[Stanowisko / Position ]:[Stanowisko / Position ]],0))="n/a","n/a",GB347-INDEX(tab_MinKomp[Konserwacja form plastiki],MATCH($B347,tab_MinKomp[[Stanowisko / Position ]:[Stanowisko / Position ]],0)))</f>
        <v>n/a</v>
      </c>
      <c r="GC348" s="194">
        <f>IF(INDEX(tab_MinKomp[Elastyczność w działaniu],MATCH($B347,tab_MinKomp[[Stanowisko / Position ]:[Stanowisko / Position ]],0))="n/a","n/a",GC347-INDEX(tab_MinKomp[Elastyczność w działaniu],MATCH($B347,tab_MinKomp[[Stanowisko / Position ]:[Stanowisko / Position ]],0)))</f>
        <v>0</v>
      </c>
      <c r="GD348" s="194">
        <f>IF(INDEX(tab_MinKomp[Komunikatywność],MATCH($B347,tab_MinKomp[[Stanowisko / Position ]:[Stanowisko / Position ]],0))="n/a","n/a",GD347-INDEX(tab_MinKomp[Komunikatywność],MATCH($B347,tab_MinKomp[[Stanowisko / Position ]:[Stanowisko / Position ]],0)))</f>
        <v>1</v>
      </c>
      <c r="GE348" s="193" t="str">
        <f>IF(INDEX(tab_MinKomp[Motywowanie i budowanie zaangażowania zespołu],MATCH($B347,tab_MinKomp[[Stanowisko / Position ]:[Stanowisko / Position ]],0))="n/a","n/a",GE347-INDEX(tab_MinKomp[Motywowanie i budowanie zaangażowania zespołu],MATCH($B347,tab_MinKomp[[Stanowisko / Position ]:[Stanowisko / Position ]],0)))</f>
        <v>n/a</v>
      </c>
      <c r="GF348" s="186" t="s">
        <v>248</v>
      </c>
      <c r="GG348" s="186" t="s">
        <v>248</v>
      </c>
      <c r="GH348" s="186" t="s">
        <v>248</v>
      </c>
      <c r="GI348" s="186" t="s">
        <v>248</v>
      </c>
      <c r="GJ348" s="186" t="s">
        <v>248</v>
      </c>
      <c r="GK348" s="186" t="s">
        <v>248</v>
      </c>
      <c r="GL348" s="186" t="s">
        <v>248</v>
      </c>
      <c r="GM348" s="186" t="s">
        <v>248</v>
      </c>
      <c r="GN348" s="186" t="s">
        <v>248</v>
      </c>
      <c r="GO348" s="186" t="s">
        <v>248</v>
      </c>
      <c r="GP348" s="186" t="s">
        <v>248</v>
      </c>
      <c r="GQ348" s="186" t="s">
        <v>248</v>
      </c>
      <c r="GR348" s="186" t="s">
        <v>248</v>
      </c>
      <c r="GS348" s="186" t="s">
        <v>248</v>
      </c>
      <c r="GT348" s="186" t="s">
        <v>248</v>
      </c>
      <c r="GU348" s="186" t="s">
        <v>248</v>
      </c>
      <c r="GV348" s="186" t="s">
        <v>248</v>
      </c>
      <c r="GW348" s="186" t="s">
        <v>248</v>
      </c>
      <c r="GX348" s="186" t="s">
        <v>248</v>
      </c>
      <c r="GY348" s="186" t="s">
        <v>248</v>
      </c>
      <c r="GZ348" s="261" t="s">
        <v>248</v>
      </c>
      <c r="HA348" s="261" t="s">
        <v>248</v>
      </c>
      <c r="HB348" s="191">
        <f>SUM(G348:GE348)/(HB347-(SUM(G348:GE348)))</f>
        <v>0.20512820512820512</v>
      </c>
    </row>
    <row r="349" spans="1:210" ht="24.9" customHeight="1" x14ac:dyDescent="0.3">
      <c r="A349" s="105" t="s">
        <v>320</v>
      </c>
      <c r="B349" s="105" t="s">
        <v>315</v>
      </c>
      <c r="C349" s="105" t="s">
        <v>396</v>
      </c>
      <c r="D349" s="105">
        <v>1629</v>
      </c>
      <c r="E349" s="394" t="s">
        <v>561</v>
      </c>
      <c r="F349" s="185" t="s">
        <v>374</v>
      </c>
      <c r="G349" s="186">
        <v>2</v>
      </c>
      <c r="H349" s="186">
        <v>1</v>
      </c>
      <c r="I349" s="186">
        <v>2</v>
      </c>
      <c r="J349" s="186">
        <v>1</v>
      </c>
      <c r="K349" s="186">
        <v>1</v>
      </c>
      <c r="L349" s="186" t="s">
        <v>248</v>
      </c>
      <c r="M349" s="186" t="s">
        <v>248</v>
      </c>
      <c r="N349" s="186" t="s">
        <v>248</v>
      </c>
      <c r="O349" s="186">
        <v>1</v>
      </c>
      <c r="P349" s="186">
        <v>1</v>
      </c>
      <c r="Q349" s="186" t="s">
        <v>248</v>
      </c>
      <c r="R349" s="186" t="s">
        <v>248</v>
      </c>
      <c r="S349" s="186" t="s">
        <v>248</v>
      </c>
      <c r="T349" s="186" t="s">
        <v>248</v>
      </c>
      <c r="U349" s="186" t="s">
        <v>248</v>
      </c>
      <c r="V349" s="186" t="s">
        <v>248</v>
      </c>
      <c r="W349" s="186" t="s">
        <v>248</v>
      </c>
      <c r="X349" s="186" t="s">
        <v>248</v>
      </c>
      <c r="Y349" s="186" t="s">
        <v>248</v>
      </c>
      <c r="Z349" s="186" t="s">
        <v>248</v>
      </c>
      <c r="AA349" s="186" t="s">
        <v>248</v>
      </c>
      <c r="AB349" s="186" t="s">
        <v>248</v>
      </c>
      <c r="AC349" s="186" t="s">
        <v>248</v>
      </c>
      <c r="AD349" s="186" t="s">
        <v>248</v>
      </c>
      <c r="AE349" s="186" t="s">
        <v>248</v>
      </c>
      <c r="AF349" s="186" t="s">
        <v>248</v>
      </c>
      <c r="AG349" s="186" t="s">
        <v>248</v>
      </c>
      <c r="AH349" s="186" t="s">
        <v>248</v>
      </c>
      <c r="AI349" s="186" t="s">
        <v>248</v>
      </c>
      <c r="AJ349" s="186" t="s">
        <v>248</v>
      </c>
      <c r="AK349" s="186" t="s">
        <v>248</v>
      </c>
      <c r="AL349" s="186">
        <v>1</v>
      </c>
      <c r="AM349" s="186" t="s">
        <v>248</v>
      </c>
      <c r="AN349" s="186" t="s">
        <v>248</v>
      </c>
      <c r="AO349" s="186">
        <v>1</v>
      </c>
      <c r="AP349" s="186" t="s">
        <v>248</v>
      </c>
      <c r="AQ349" s="186">
        <v>1</v>
      </c>
      <c r="AR349" s="186" t="s">
        <v>248</v>
      </c>
      <c r="AS349" s="186" t="s">
        <v>248</v>
      </c>
      <c r="AT349" s="186" t="s">
        <v>248</v>
      </c>
      <c r="AU349" s="186" t="s">
        <v>248</v>
      </c>
      <c r="AV349" s="186">
        <v>2</v>
      </c>
      <c r="AW349" s="186">
        <v>1</v>
      </c>
      <c r="AX349" s="186" t="s">
        <v>248</v>
      </c>
      <c r="AY349" s="186" t="s">
        <v>248</v>
      </c>
      <c r="AZ349" s="186" t="s">
        <v>248</v>
      </c>
      <c r="BA349" s="186">
        <v>1</v>
      </c>
      <c r="BB349" s="186">
        <v>1</v>
      </c>
      <c r="BC349" s="186" t="s">
        <v>248</v>
      </c>
      <c r="BD349" s="186" t="s">
        <v>248</v>
      </c>
      <c r="BE349" s="186" t="s">
        <v>248</v>
      </c>
      <c r="BF349" s="186" t="s">
        <v>248</v>
      </c>
      <c r="BG349" s="186" t="s">
        <v>248</v>
      </c>
      <c r="BH349" s="186" t="s">
        <v>248</v>
      </c>
      <c r="BI349" s="186" t="s">
        <v>248</v>
      </c>
      <c r="BJ349" s="186" t="s">
        <v>248</v>
      </c>
      <c r="BK349" s="186" t="s">
        <v>248</v>
      </c>
      <c r="BL349" s="186" t="s">
        <v>248</v>
      </c>
      <c r="BM349" s="186" t="s">
        <v>248</v>
      </c>
      <c r="BN349" s="186" t="s">
        <v>248</v>
      </c>
      <c r="BO349" s="186" t="s">
        <v>248</v>
      </c>
      <c r="BP349" s="186" t="s">
        <v>248</v>
      </c>
      <c r="BQ349" s="186">
        <v>2</v>
      </c>
      <c r="BR349" s="186" t="s">
        <v>248</v>
      </c>
      <c r="BS349" s="186">
        <v>2</v>
      </c>
      <c r="BT349" s="186" t="s">
        <v>248</v>
      </c>
      <c r="BU349" s="186">
        <v>2</v>
      </c>
      <c r="BV349" s="186" t="s">
        <v>248</v>
      </c>
      <c r="BW349" s="186">
        <v>2</v>
      </c>
      <c r="BX349" s="186">
        <v>2</v>
      </c>
      <c r="BY349" s="186" t="s">
        <v>248</v>
      </c>
      <c r="BZ349" s="186">
        <v>2</v>
      </c>
      <c r="CA349" s="186" t="s">
        <v>248</v>
      </c>
      <c r="CB349" s="186">
        <v>2</v>
      </c>
      <c r="CC349" s="186" t="s">
        <v>248</v>
      </c>
      <c r="CD349" s="186">
        <v>2</v>
      </c>
      <c r="CE349" s="186">
        <v>2</v>
      </c>
      <c r="CF349" s="186">
        <v>2</v>
      </c>
      <c r="CG349" s="186">
        <v>1</v>
      </c>
      <c r="CH349" s="186" t="s">
        <v>248</v>
      </c>
      <c r="CI349" s="186" t="s">
        <v>248</v>
      </c>
      <c r="CJ349" s="186" t="s">
        <v>248</v>
      </c>
      <c r="CK349" s="186" t="s">
        <v>248</v>
      </c>
      <c r="CL349" s="186" t="s">
        <v>248</v>
      </c>
      <c r="CM349" s="186" t="s">
        <v>248</v>
      </c>
      <c r="CN349" s="186" t="s">
        <v>248</v>
      </c>
      <c r="CO349" s="186" t="s">
        <v>248</v>
      </c>
      <c r="CP349" s="186" t="s">
        <v>248</v>
      </c>
      <c r="CQ349" s="186" t="s">
        <v>248</v>
      </c>
      <c r="CR349" s="186" t="s">
        <v>248</v>
      </c>
      <c r="CS349" s="186" t="s">
        <v>248</v>
      </c>
      <c r="CT349" s="186" t="s">
        <v>248</v>
      </c>
      <c r="CU349" s="186" t="s">
        <v>248</v>
      </c>
      <c r="CV349" s="186" t="s">
        <v>248</v>
      </c>
      <c r="CW349" s="186">
        <v>2</v>
      </c>
      <c r="CX349" s="186" t="s">
        <v>248</v>
      </c>
      <c r="CY349" s="186" t="s">
        <v>248</v>
      </c>
      <c r="CZ349" s="186" t="s">
        <v>248</v>
      </c>
      <c r="DA349" s="186" t="s">
        <v>248</v>
      </c>
      <c r="DB349" s="186" t="s">
        <v>248</v>
      </c>
      <c r="DC349" s="186" t="s">
        <v>248</v>
      </c>
      <c r="DD349" s="186" t="s">
        <v>248</v>
      </c>
      <c r="DE349" s="186" t="s">
        <v>248</v>
      </c>
      <c r="DF349" s="186">
        <v>1</v>
      </c>
      <c r="DG349" s="186" t="s">
        <v>248</v>
      </c>
      <c r="DH349" s="186" t="s">
        <v>248</v>
      </c>
      <c r="DI349" s="186" t="s">
        <v>248</v>
      </c>
      <c r="DJ349" s="186" t="s">
        <v>248</v>
      </c>
      <c r="DK349" s="186" t="s">
        <v>248</v>
      </c>
      <c r="DL349" s="186" t="s">
        <v>248</v>
      </c>
      <c r="DM349" s="186" t="s">
        <v>248</v>
      </c>
      <c r="DN349" s="186" t="s">
        <v>248</v>
      </c>
      <c r="DO349" s="186" t="s">
        <v>248</v>
      </c>
      <c r="DP349" s="186" t="s">
        <v>248</v>
      </c>
      <c r="DQ349" s="186" t="s">
        <v>248</v>
      </c>
      <c r="DR349" s="186" t="s">
        <v>248</v>
      </c>
      <c r="DS349" s="186" t="s">
        <v>248</v>
      </c>
      <c r="DT349" s="186" t="s">
        <v>248</v>
      </c>
      <c r="DU349" s="186" t="s">
        <v>248</v>
      </c>
      <c r="DV349" s="186" t="s">
        <v>248</v>
      </c>
      <c r="DW349" s="186" t="s">
        <v>248</v>
      </c>
      <c r="DX349" s="186" t="s">
        <v>248</v>
      </c>
      <c r="DY349" s="186" t="s">
        <v>248</v>
      </c>
      <c r="DZ349" s="186" t="s">
        <v>248</v>
      </c>
      <c r="EA349" s="186" t="s">
        <v>248</v>
      </c>
      <c r="EB349" s="186" t="s">
        <v>248</v>
      </c>
      <c r="EC349" s="186" t="s">
        <v>248</v>
      </c>
      <c r="ED349" s="186" t="s">
        <v>248</v>
      </c>
      <c r="EE349" s="186" t="s">
        <v>248</v>
      </c>
      <c r="EF349" s="186" t="s">
        <v>248</v>
      </c>
      <c r="EG349" s="186" t="s">
        <v>248</v>
      </c>
      <c r="EH349" s="186" t="s">
        <v>248</v>
      </c>
      <c r="EI349" s="186" t="s">
        <v>248</v>
      </c>
      <c r="EJ349" s="186" t="s">
        <v>248</v>
      </c>
      <c r="EK349" s="186" t="s">
        <v>248</v>
      </c>
      <c r="EL349" s="184" t="s">
        <v>248</v>
      </c>
      <c r="EM349" s="184" t="s">
        <v>248</v>
      </c>
      <c r="EN349" s="184" t="s">
        <v>248</v>
      </c>
      <c r="EO349" s="186" t="s">
        <v>248</v>
      </c>
      <c r="EP349" s="186" t="s">
        <v>248</v>
      </c>
      <c r="EQ349" s="186" t="s">
        <v>248</v>
      </c>
      <c r="ER349" s="186" t="s">
        <v>248</v>
      </c>
      <c r="ES349" s="186" t="s">
        <v>248</v>
      </c>
      <c r="ET349" s="186" t="s">
        <v>248</v>
      </c>
      <c r="EU349" s="186" t="s">
        <v>248</v>
      </c>
      <c r="EV349" s="186" t="s">
        <v>248</v>
      </c>
      <c r="EW349" s="186" t="s">
        <v>248</v>
      </c>
      <c r="EX349" s="186" t="s">
        <v>248</v>
      </c>
      <c r="EY349" s="186" t="s">
        <v>248</v>
      </c>
      <c r="EZ349" s="186" t="s">
        <v>248</v>
      </c>
      <c r="FA349" s="186" t="s">
        <v>248</v>
      </c>
      <c r="FB349" s="186" t="s">
        <v>248</v>
      </c>
      <c r="FC349" s="186" t="s">
        <v>248</v>
      </c>
      <c r="FD349" s="186" t="s">
        <v>248</v>
      </c>
      <c r="FE349" s="186" t="s">
        <v>248</v>
      </c>
      <c r="FF349" s="186" t="s">
        <v>248</v>
      </c>
      <c r="FG349" s="186" t="s">
        <v>248</v>
      </c>
      <c r="FH349" s="186" t="s">
        <v>248</v>
      </c>
      <c r="FI349" s="186" t="s">
        <v>248</v>
      </c>
      <c r="FJ349" s="186" t="s">
        <v>248</v>
      </c>
      <c r="FK349" s="186" t="s">
        <v>248</v>
      </c>
      <c r="FL349" s="186" t="s">
        <v>248</v>
      </c>
      <c r="FM349" s="186" t="s">
        <v>248</v>
      </c>
      <c r="FN349" s="186" t="s">
        <v>248</v>
      </c>
      <c r="FO349" s="186" t="s">
        <v>248</v>
      </c>
      <c r="FP349" s="186" t="s">
        <v>248</v>
      </c>
      <c r="FQ349" s="187" t="s">
        <v>248</v>
      </c>
      <c r="FR349" s="187" t="s">
        <v>248</v>
      </c>
      <c r="FS349" s="186">
        <v>2</v>
      </c>
      <c r="FT349" s="186">
        <v>2</v>
      </c>
      <c r="FU349" s="186">
        <v>1</v>
      </c>
      <c r="FV349" s="186">
        <v>1</v>
      </c>
      <c r="FW349" s="186">
        <v>1</v>
      </c>
      <c r="FX349" s="186">
        <v>2</v>
      </c>
      <c r="FY349" s="186">
        <v>2</v>
      </c>
      <c r="FZ349" s="186">
        <v>2</v>
      </c>
      <c r="GA349" s="186" t="s">
        <v>248</v>
      </c>
      <c r="GB349" s="186" t="s">
        <v>248</v>
      </c>
      <c r="GC349" s="186">
        <v>2</v>
      </c>
      <c r="GD349" s="186">
        <v>1</v>
      </c>
      <c r="GE349" s="186" t="s">
        <v>248</v>
      </c>
      <c r="GF349" s="186" t="s">
        <v>248</v>
      </c>
      <c r="GG349" s="186" t="s">
        <v>248</v>
      </c>
      <c r="GH349" s="186" t="s">
        <v>248</v>
      </c>
      <c r="GI349" s="186" t="s">
        <v>248</v>
      </c>
      <c r="GJ349" s="186" t="s">
        <v>248</v>
      </c>
      <c r="GK349" s="186" t="s">
        <v>248</v>
      </c>
      <c r="GL349" s="186" t="s">
        <v>248</v>
      </c>
      <c r="GM349" s="186" t="s">
        <v>248</v>
      </c>
      <c r="GN349" s="186" t="s">
        <v>248</v>
      </c>
      <c r="GO349" s="186" t="s">
        <v>248</v>
      </c>
      <c r="GP349" s="186" t="s">
        <v>248</v>
      </c>
      <c r="GQ349" s="186" t="s">
        <v>248</v>
      </c>
      <c r="GR349" s="186" t="s">
        <v>248</v>
      </c>
      <c r="GS349" s="186" t="s">
        <v>248</v>
      </c>
      <c r="GT349" s="186" t="s">
        <v>248</v>
      </c>
      <c r="GU349" s="186" t="s">
        <v>248</v>
      </c>
      <c r="GV349" s="186" t="s">
        <v>248</v>
      </c>
      <c r="GW349" s="186" t="s">
        <v>248</v>
      </c>
      <c r="GX349" s="186" t="s">
        <v>248</v>
      </c>
      <c r="GY349" s="186" t="s">
        <v>248</v>
      </c>
      <c r="GZ349" s="261" t="s">
        <v>248</v>
      </c>
      <c r="HA349" s="261" t="s">
        <v>248</v>
      </c>
      <c r="HB349" s="188">
        <f t="shared" ref="HB349" si="265">SUM(G349:GE349)</f>
        <v>57</v>
      </c>
    </row>
    <row r="350" spans="1:210" ht="24.9" customHeight="1" thickBot="1" x14ac:dyDescent="0.35">
      <c r="A350" s="108" t="str">
        <f t="shared" ref="A350" si="266">A349</f>
        <v>Prod.-Q-4</v>
      </c>
      <c r="B350" s="108" t="str">
        <f t="shared" ref="B350" si="267">B349</f>
        <v>Pracownik Produkcji</v>
      </c>
      <c r="C350" s="108" t="str">
        <f t="shared" ref="C350" si="268">C349</f>
        <v>KB</v>
      </c>
      <c r="D350" s="108">
        <f t="shared" ref="D350" si="269">D349</f>
        <v>1629</v>
      </c>
      <c r="E350" s="395"/>
      <c r="F350" s="189" t="s">
        <v>375</v>
      </c>
      <c r="G350" s="192">
        <f>IF(INDEX(tab_MinKomp[Przepisy BHP / BHP Vorschriften],MATCH($B349,tab_MinKomp[[Stanowisko / Position ]:[Stanowisko / Position ]],0))="n/a","n/a",G349-INDEX(tab_MinKomp[Przepisy BHP / BHP Vorschriften],MATCH($B349,tab_MinKomp[[Stanowisko / Position ]:[Stanowisko / Position ]],0)))</f>
        <v>0</v>
      </c>
      <c r="H350" s="193">
        <f>IF(INDEX(tab_MinKomp[Przepisy PPOŻ / Brandschutzbestimmungen],MATCH($B349,tab_MinKomp[[Stanowisko / Position ]:[Stanowisko / Position ]],0))="n/a","n/a",H349-INDEX(tab_MinKomp[Przepisy PPOŻ / Brandschutzbestimmungen],MATCH($B349,tab_MinKomp[[Stanowisko / Position ]:[Stanowisko / Position ]],0)))</f>
        <v>0</v>
      </c>
      <c r="I350" s="193">
        <f>IF(INDEX(tab_MinKomp[Ryzyko zawodowe na stanowiskach pracyv/ Berufliche Risiken an Arbeitsstellen],MATCH($B349,tab_MinKomp[[Stanowisko / Position ]:[Stanowisko / Position ]],0))="n/a","n/a",I349-INDEX(tab_MinKomp[Ryzyko zawodowe na stanowiskach pracyv/ Berufliche Risiken an Arbeitsstellen],MATCH($B349,tab_MinKomp[[Stanowisko / Position ]:[Stanowisko / Position ]],0)))</f>
        <v>0</v>
      </c>
      <c r="J350" s="193">
        <f>IF(INDEX(tab_MinKomp[Gospodarka substancjami niebezpiecznymi / Gefahrstoffmanagement],MATCH($B349,tab_MinKomp[[Stanowisko / Position ]:[Stanowisko / Position ]],0))="n/a","n/a",J349-INDEX(tab_MinKomp[Gospodarka substancjami niebezpiecznymi / Gefahrstoffmanagement],MATCH($B349,tab_MinKomp[[Stanowisko / Position ]:[Stanowisko / Position ]],0)))</f>
        <v>0</v>
      </c>
      <c r="K350" s="193">
        <f>IF(INDEX(tab_MinKomp[Gospodarka odpadami / Abfallwirtschaft],MATCH($B349,tab_MinKomp[[Stanowisko / Position ]:[Stanowisko / Position ]],0))="n/a","n/a",K349-INDEX(tab_MinKomp[Gospodarka odpadami / Abfallwirtschaft],MATCH($B349,tab_MinKomp[[Stanowisko / Position ]:[Stanowisko / Position ]],0)))</f>
        <v>0</v>
      </c>
      <c r="L350" s="194" t="str">
        <f>IF(INDEX(tab_MinKomp[Przepisy kodeksu pracy / Bestimmungen des Arbeitsgesetzes],MATCH($B349,tab_MinKomp[[Stanowisko / Position ]:[Stanowisko / Position ]],0))="n/a","n/a",L349-INDEX(tab_MinKomp[Przepisy kodeksu pracy / Bestimmungen des Arbeitsgesetzes],MATCH($B349,tab_MinKomp[[Stanowisko / Position ]:[Stanowisko / Position ]],0)))</f>
        <v>n/a</v>
      </c>
      <c r="M350" s="195" t="str">
        <f>IF(INDEX(tab_MinKomp[Przepisy o ub.społ. ZUS  / Sozialversicherungsvorschriften],MATCH($B349,tab_MinKomp[[Stanowisko / Position ]:[Stanowisko / Position ]],0))="n/a","n/a",M349-INDEX(tab_MinKomp[Przepisy o ub.społ. ZUS  / Sozialversicherungsvorschriften],MATCH($B349,tab_MinKomp[[Stanowisko / Position ]:[Stanowisko / Position ]],0)))</f>
        <v>n/a</v>
      </c>
      <c r="N350" s="194" t="str">
        <f>IF(INDEX(tab_MinKomp[PRZEPISY O PDOF /persönlich Einkommensteuergesetz ],MATCH($B349,tab_MinKomp[[Stanowisko / Position ]:[Stanowisko / Position ]],0))="n/a","n/a",N349-INDEX(tab_MinKomp[PRZEPISY O PDOF /persönlich Einkommensteuergesetz ],MATCH($B349,tab_MinKomp[[Stanowisko / Position ]:[Stanowisko / Position ]],0)))</f>
        <v>n/a</v>
      </c>
      <c r="O350" s="194">
        <f>IF(INDEX(tab_MinKomp[Regulamin pracy / Arbeitsordnung],MATCH($B349,tab_MinKomp[[Stanowisko / Position ]:[Stanowisko / Position ]],0))="n/a","n/a",O349-INDEX(tab_MinKomp[Regulamin pracy / Arbeitsordnung],MATCH($B349,tab_MinKomp[[Stanowisko / Position ]:[Stanowisko / Position ]],0)))</f>
        <v>0</v>
      </c>
      <c r="P350" s="194">
        <f>IF(INDEX(tab_MinKomp[Regulamin wynagradzania / Vergütungsordnung],MATCH($B349,tab_MinKomp[[Stanowisko / Position ]:[Stanowisko / Position ]],0))="n/a","n/a",P349-INDEX(tab_MinKomp[Regulamin wynagradzania / Vergütungsordnung],MATCH($B349,tab_MinKomp[[Stanowisko / Position ]:[Stanowisko / Position ]],0)))</f>
        <v>0</v>
      </c>
      <c r="Q350" s="194" t="str">
        <f>IF(INDEX(tab_MinKomp[System R2PŁATNIK PRO: Płace / Lohnabrechnung],MATCH($B349,tab_MinKomp[[Stanowisko / Position ]:[Stanowisko / Position ]],0))="n/a","n/a",Q349-INDEX(tab_MinKomp[System R2PŁATNIK PRO: Płace / Lohnabrechnung],MATCH($B349,tab_MinKomp[[Stanowisko / Position ]:[Stanowisko / Position ]],0)))</f>
        <v>n/a</v>
      </c>
      <c r="R350" s="194" t="str">
        <f>IF(INDEX(tab_MinKomp[SystemR2PŁATNIK PRO: KADRY / Personaldaten],MATCH($B349,tab_MinKomp[[Stanowisko / Position ]:[Stanowisko / Position ]],0))="n/a","n/a",R349-INDEX(tab_MinKomp[SystemR2PŁATNIK PRO: KADRY / Personaldaten],MATCH($B349,tab_MinKomp[[Stanowisko / Position ]:[Stanowisko / Position ]],0)))</f>
        <v>n/a</v>
      </c>
      <c r="S350" s="194" t="str">
        <f>IF(INDEX(tab_MinKomp[SYSTEM R2PŁATNIK PRO: zarządzanie pracownikami / Arbeitsverwaltung],MATCH($B349,tab_MinKomp[[Stanowisko / Position ]:[Stanowisko / Position ]],0))="n/a","n/a",S349-INDEX(tab_MinKomp[SYSTEM R2PŁATNIK PRO: zarządzanie pracownikami / Arbeitsverwaltung],MATCH($B349,tab_MinKomp[[Stanowisko / Position ]:[Stanowisko / Position ]],0)))</f>
        <v>n/a</v>
      </c>
      <c r="T350" s="194" t="str">
        <f>IF(INDEX(tab_MinKomp[Doradztwo, wsparcie personalne / Personalberatung und Unterstützung],MATCH($B349,tab_MinKomp[[Stanowisko / Position ]:[Stanowisko / Position ]],0))="n/a","n/a",T349-INDEX(tab_MinKomp[Doradztwo, wsparcie personalne / Personalberatung und Unterstützung],MATCH($B349,tab_MinKomp[[Stanowisko / Position ]:[Stanowisko / Position ]],0)))</f>
        <v>n/a</v>
      </c>
      <c r="U350" s="194" t="str">
        <f>IF(INDEX(tab_MinKomp[Przepisy o podatku VAT / MwSt.- Gesetz],MATCH($B349,tab_MinKomp[[Stanowisko / Position ]:[Stanowisko / Position ]],0))="n/a","n/a",U349-INDEX(tab_MinKomp[Przepisy o podatku VAT / MwSt.- Gesetz],MATCH($B349,tab_MinKomp[[Stanowisko / Position ]:[Stanowisko / Position ]],0)))</f>
        <v>n/a</v>
      </c>
      <c r="V350" s="194" t="str">
        <f>IF(INDEX(tab_MinKomp[PrzepisyPDOP / geschäftlich Einkommensteuergesetz],MATCH($B349,tab_MinKomp[[Stanowisko / Position ]:[Stanowisko / Position ]],0))="n/a","n/a",V349-INDEX(tab_MinKomp[PrzepisyPDOP / geschäftlich Einkommensteuergesetz],MATCH($B349,tab_MinKomp[[Stanowisko / Position ]:[Stanowisko / Position ]],0)))</f>
        <v>n/a</v>
      </c>
      <c r="W350" s="194" t="str">
        <f>IF(INDEX(tab_MinKomp[System BAAN / FINANSE (FIBU)],MATCH($B349,tab_MinKomp[[Stanowisko / Position ]:[Stanowisko / Position ]],0))="n/a","n/a",W349-INDEX(tab_MinKomp[System BAAN / FINANSE (FIBU)],MATCH($B349,tab_MinKomp[[Stanowisko / Position ]:[Stanowisko / Position ]],0)))</f>
        <v>n/a</v>
      </c>
      <c r="X350" s="194" t="str">
        <f>IF(INDEX(tab_MinKomp[Systemy pomocnicze / Hilfssysteme(STOCKPROGRAM, KALK2000 etc.)],MATCH($B349,tab_MinKomp[[Stanowisko / Position ]:[Stanowisko / Position ]],0))="n/a","n/a",X349-INDEX(tab_MinKomp[Systemy pomocnicze / Hilfssysteme(STOCKPROGRAM, KALK2000 etc.)],MATCH($B349,tab_MinKomp[[Stanowisko / Position ]:[Stanowisko / Position ]],0)))</f>
        <v>n/a</v>
      </c>
      <c r="Y350" s="194" t="str">
        <f>IF(INDEX(tab_MinKomp[Polityka rachunkowości / Buchführungspolitik],MATCH($B349,tab_MinKomp[[Stanowisko / Position ]:[Stanowisko / Position ]],0))="n/a","n/a",Y349-INDEX(tab_MinKomp[Polityka rachunkowości / Buchführungspolitik],MATCH($B349,tab_MinKomp[[Stanowisko / Position ]:[Stanowisko / Position ]],0)))</f>
        <v>n/a</v>
      </c>
      <c r="Z350" s="194" t="str">
        <f>IF(INDEX(tab_MinKomp[Ustawa o rachunkowości / Rechnungslegungsgesetz],MATCH($B349,tab_MinKomp[[Stanowisko / Position ]:[Stanowisko / Position ]],0))="n/a","n/a",Z349-INDEX(tab_MinKomp[Ustawa o rachunkowości / Rechnungslegungsgesetz],MATCH($B349,tab_MinKomp[[Stanowisko / Position ]:[Stanowisko / Position ]],0)))</f>
        <v>n/a</v>
      </c>
      <c r="AA350" s="194" t="str">
        <f>IF(INDEX(tab_MinKomp[WORKFLOW - TS-100],MATCH($B349,tab_MinKomp[[Stanowisko / Position ]:[Stanowisko / Position ]],0))="n/a","n/a",AA349-INDEX(tab_MinKomp[WORKFLOW - TS-100],MATCH($B349,tab_MinKomp[[Stanowisko / Position ]:[Stanowisko / Position ]],0)))</f>
        <v>n/a</v>
      </c>
      <c r="AB350" s="194" t="str">
        <f>IF(INDEX(tab_MinKomp[WORKFLOW - SFMS],MATCH($B349,tab_MinKomp[[Stanowisko / Position ]:[Stanowisko / Position ]],0))="n/a","n/a",AB349-INDEX(tab_MinKomp[WORKFLOW - SFMS],MATCH($B349,tab_MinKomp[[Stanowisko / Position ]:[Stanowisko / Position ]],0)))</f>
        <v>n/a</v>
      </c>
      <c r="AC350" s="194" t="str">
        <f>IF(INDEX(tab_MinKomp[System ISO 9001:2015],MATCH($B349,tab_MinKomp[[Stanowisko / Position ]:[Stanowisko / Position ]],0))="n/a","n/a",AC349-INDEX(tab_MinKomp[System ISO 9001:2015],MATCH($B349,tab_MinKomp[[Stanowisko / Position ]:[Stanowisko / Position ]],0)))</f>
        <v>n/a</v>
      </c>
      <c r="AD350" s="194" t="str">
        <f>IF(INDEX(tab_MinKomp[System ISO 9001:2015],MATCH($B349,tab_MinKomp[[Stanowisko / Position ]:[Stanowisko / Position ]],0))="n/a","n/a",AD349-INDEX(tab_MinKomp[System ISO 9001:2015],MATCH($B349,tab_MinKomp[[Stanowisko / Position ]:[Stanowisko / Position ]],0)))</f>
        <v>n/a</v>
      </c>
      <c r="AE350" s="194" t="str">
        <f>IF(INDEX(tab_MinKomp[System ISO 9001:2015],MATCH($B349,tab_MinKomp[[Stanowisko / Position ]:[Stanowisko / Position ]],0))="n/a","n/a",AE349-INDEX(tab_MinKomp[System ISO 9001:2015],MATCH($B349,tab_MinKomp[[Stanowisko / Position ]:[Stanowisko / Position ]],0)))</f>
        <v>n/a</v>
      </c>
      <c r="AF350" s="194" t="str">
        <f>IF(INDEX(tab_MinKomp[System ISO 9001:2015],MATCH($B349,tab_MinKomp[[Stanowisko / Position ]:[Stanowisko / Position ]],0))="n/a","n/a",AF349-INDEX(tab_MinKomp[System ISO 9001:2015],MATCH($B349,tab_MinKomp[[Stanowisko / Position ]:[Stanowisko / Position ]],0)))</f>
        <v>n/a</v>
      </c>
      <c r="AG350" s="194" t="str">
        <f>IF(INDEX(tab_MinKomp[Wymagania VDA 6.3 Process / Forderungen],MATCH($B349,tab_MinKomp[[Stanowisko / Position ]:[Stanowisko / Position ]],0))="n/a","n/a",AG349-INDEX(tab_MinKomp[Wymagania VDA 6.3 Process / Forderungen],MATCH($B349,tab_MinKomp[[Stanowisko / Position ]:[Stanowisko / Position ]],0)))</f>
        <v>n/a</v>
      </c>
      <c r="AH350" s="194" t="str">
        <f>IF(INDEX(tab_MinKomp[Wymagania VDA 6.5 Product / Forderungen],MATCH($B349,tab_MinKomp[[Stanowisko / Position ]:[Stanowisko / Position ]],0))="n/a","n/a",AH349-INDEX(tab_MinKomp[Wymagania VDA 6.5 Product / Forderungen],MATCH($B349,tab_MinKomp[[Stanowisko / Position ]:[Stanowisko / Position ]],0)))</f>
        <v>n/a</v>
      </c>
      <c r="AI350" s="194" t="str">
        <f>IF(INDEX(tab_MinKomp[System ISO 9001:2015],MATCH($B349,tab_MinKomp[[Stanowisko / Position ]:[Stanowisko / Position ]],0))="n/a","n/a",AI349-INDEX(tab_MinKomp[System ISO 9001:2015],MATCH($B349,tab_MinKomp[[Stanowisko / Position ]:[Stanowisko / Position ]],0)))</f>
        <v>n/a</v>
      </c>
      <c r="AJ350" s="194" t="str">
        <f>IF(INDEX(tab_MinKomp[Auditor systemu ISO 17021:2018],MATCH($B349,tab_MinKomp[[Stanowisko / Position ]:[Stanowisko / Position ]],0))="n/a","n/a",AJ349-INDEX(tab_MinKomp[Auditor systemu ISO 17021:2018],MATCH($B349,tab_MinKomp[[Stanowisko / Position ]:[Stanowisko / Position ]],0)))</f>
        <v>n/a</v>
      </c>
      <c r="AK350" s="194" t="str">
        <f>IF(INDEX(tab_MinKomp[Pełnomocnik systemu / Systemvertreter],MATCH($B349,tab_MinKomp[[Stanowisko / Position ]:[Stanowisko / Position ]],0))="n/a","n/a",AK349-INDEX(tab_MinKomp[Pełnomocnik systemu / Systemvertreter],MATCH($B349,tab_MinKomp[[Stanowisko / Position ]:[Stanowisko / Position ]],0)))</f>
        <v>n/a</v>
      </c>
      <c r="AL350" s="194">
        <f>IF(INDEX(tab_MinKomp[Polityka Etyczna - Compliance],MATCH($B349,tab_MinKomp[[Stanowisko / Position ]:[Stanowisko / Position ]],0))="n/a","n/a",AL349-INDEX(tab_MinKomp[Polityka Etyczna - Compliance],MATCH($B349,tab_MinKomp[[Stanowisko / Position ]:[Stanowisko / Position ]],0)))</f>
        <v>0</v>
      </c>
      <c r="AM350" s="194" t="str">
        <f>IF(INDEX(tab_MinKomp[WDRAŻANIE NOWYCH PROJEKTÓW/ PROCEDURA CTM],MATCH($B349,tab_MinKomp[[Stanowisko / Position ]:[Stanowisko / Position ]],0))="n/a","n/a",AM349-INDEX(tab_MinKomp[WDRAŻANIE NOWYCH PROJEKTÓW/ PROCEDURA CTM],MATCH($B349,tab_MinKomp[[Stanowisko / Position ]:[Stanowisko / Position ]],0)))</f>
        <v>n/a</v>
      </c>
      <c r="AN350" s="194" t="str">
        <f>IF(INDEX(tab_MinKomp[KAMIENIE MILOWE MSL/PIFF],MATCH($B349,tab_MinKomp[[Stanowisko / Position ]:[Stanowisko / Position ]],0))="n/a","n/a",AN349-INDEX(tab_MinKomp[KAMIENIE MILOWE MSL/PIFF],MATCH($B349,tab_MinKomp[[Stanowisko / Position ]:[Stanowisko / Position ]],0)))</f>
        <v>n/a</v>
      </c>
      <c r="AO350" s="194">
        <f>IF(INDEX(tab_MinKomp[CP],MATCH($B349,tab_MinKomp[[Stanowisko / Position ]:[Stanowisko / Position ]],0))="n/a","n/a",AO349-INDEX(tab_MinKomp[CP],MATCH($B349,tab_MinKomp[[Stanowisko / Position ]:[Stanowisko / Position ]],0)))</f>
        <v>0</v>
      </c>
      <c r="AP350" s="194" t="str">
        <f>IF(INDEX(tab_MinKomp[FMEA],MATCH($B349,tab_MinKomp[[Stanowisko / Position ]:[Stanowisko / Position ]],0))="n/a","n/a",AP349-INDEX(tab_MinKomp[FMEA],MATCH($B349,tab_MinKomp[[Stanowisko / Position ]:[Stanowisko / Position ]],0)))</f>
        <v>n/a</v>
      </c>
      <c r="AQ350" s="194">
        <f>IF(INDEX(tab_MinKomp[FLOW CHART],MATCH($B349,tab_MinKomp[[Stanowisko / Position ]:[Stanowisko / Position ]],0))="n/a","n/a",AQ349-INDEX(tab_MinKomp[FLOW CHART],MATCH($B349,tab_MinKomp[[Stanowisko / Position ]:[Stanowisko / Position ]],0)))</f>
        <v>0</v>
      </c>
      <c r="AR350" s="194" t="str">
        <f>IF(INDEX(tab_MinKomp[APQP],MATCH($B349,tab_MinKomp[[Stanowisko / Position ]:[Stanowisko / Position ]],0))="n/a","n/a",AR349-INDEX(tab_MinKomp[APQP],MATCH($B349,tab_MinKomp[[Stanowisko / Position ]:[Stanowisko / Position ]],0)))</f>
        <v>n/a</v>
      </c>
      <c r="AS350" s="194" t="str">
        <f>IF(INDEX(tab_MinKomp[MSA],MATCH($B349,tab_MinKomp[[Stanowisko / Position ]:[Stanowisko / Position ]],0))="n/a","n/a",AS349-INDEX(tab_MinKomp[MSA],MATCH($B349,tab_MinKomp[[Stanowisko / Position ]:[Stanowisko / Position ]],0)))</f>
        <v>n/a</v>
      </c>
      <c r="AT350" s="194" t="str">
        <f>IF(INDEX(tab_MinKomp[SPC],MATCH($B349,tab_MinKomp[[Stanowisko / Position ]:[Stanowisko / Position ]],0))="n/a","n/a",AT349-INDEX(tab_MinKomp[SPC],MATCH($B349,tab_MinKomp[[Stanowisko / Position ]:[Stanowisko / Position ]],0)))</f>
        <v>n/a</v>
      </c>
      <c r="AU350" s="194" t="str">
        <f>IF(INDEX(tab_MinKomp[CSR (SPECYFICZNE WYMAGANIA KLIENTA)],MATCH($B349,tab_MinKomp[[Stanowisko / Position ]:[Stanowisko / Position ]],0))="n/a","n/a",AU349-INDEX(tab_MinKomp[CSR (SPECYFICZNE WYMAGANIA KLIENTA)],MATCH($B349,tab_MinKomp[[Stanowisko / Position ]:[Stanowisko / Position ]],0)))</f>
        <v>n/a</v>
      </c>
      <c r="AV350" s="194">
        <f>IF(INDEX(tab_MinKomp[5S],MATCH($B349,tab_MinKomp[[Stanowisko / Position ]:[Stanowisko / Position ]],0))="n/a","n/a",AV349-INDEX(tab_MinKomp[5S],MATCH($B349,tab_MinKomp[[Stanowisko / Position ]:[Stanowisko / Position ]],0)))</f>
        <v>0</v>
      </c>
      <c r="AW350" s="194">
        <f>IF(INDEX(tab_MinKomp[LEAN MANAGEMENT],MATCH($B349,tab_MinKomp[[Stanowisko / Position ]:[Stanowisko / Position ]],0))="n/a","n/a",AW349-INDEX(tab_MinKomp[LEAN MANAGEMENT],MATCH($B349,tab_MinKomp[[Stanowisko / Position ]:[Stanowisko / Position ]],0)))</f>
        <v>0</v>
      </c>
      <c r="AX350" s="194" t="str">
        <f>IF(INDEX(tab_MinKomp[5R],MATCH($B349,tab_MinKomp[[Stanowisko / Position ]:[Stanowisko / Position ]],0))="n/a","n/a",AX349-INDEX(tab_MinKomp[5R],MATCH($B349,tab_MinKomp[[Stanowisko / Position ]:[Stanowisko / Position ]],0)))</f>
        <v>n/a</v>
      </c>
      <c r="AY350" s="194" t="str">
        <f>IF(INDEX(tab_MinKomp[Six Sigma],MATCH($B349,tab_MinKomp[[Stanowisko / Position ]:[Stanowisko / Position ]],0))="n/a","n/a",AY349-INDEX(tab_MinKomp[Six Sigma],MATCH($B349,tab_MinKomp[[Stanowisko / Position ]:[Stanowisko / Position ]],0)))</f>
        <v>n/a</v>
      </c>
      <c r="AZ350" s="194" t="str">
        <f>IF(INDEX(tab_MinKomp[System BAAN / Distribution &amp; Supply Chain],MATCH($B349,tab_MinKomp[[Stanowisko / Position ]:[Stanowisko / Position ]],0))="n/a","n/a",AZ349-INDEX(tab_MinKomp[System BAAN / Distribution &amp; Supply Chain],MATCH($B349,tab_MinKomp[[Stanowisko / Position ]:[Stanowisko / Position ]],0)))</f>
        <v>n/a</v>
      </c>
      <c r="BA350" s="194">
        <f>IF(INDEX(tab_MinKomp[LEAN MANAGEMENT],MATCH($B349,tab_MinKomp[[Stanowisko / Position ]:[Stanowisko / Position ]],0))="n/a","n/a",BA349-INDEX(tab_MinKomp[LEAN MANAGEMENT],MATCH($B349,tab_MinKomp[[Stanowisko / Position ]:[Stanowisko / Position ]],0)))</f>
        <v>0</v>
      </c>
      <c r="BB350" s="194">
        <f>IF(INDEX(tab_MinKomp[LEAN MANAGEMENT],MATCH($B349,tab_MinKomp[[Stanowisko / Position ]:[Stanowisko / Position ]],0))="n/a","n/a",BB349-INDEX(tab_MinKomp[LEAN MANAGEMENT],MATCH($B349,tab_MinKomp[[Stanowisko / Position ]:[Stanowisko / Position ]],0)))</f>
        <v>0</v>
      </c>
      <c r="BC350" s="194" t="str">
        <f>IF(INDEX(tab_MinKomp[Organizacja dostaw / Versorgungsorganisation],MATCH($B349,tab_MinKomp[[Stanowisko / Position ]:[Stanowisko / Position ]],0))="n/a","n/a",BC349-INDEX(tab_MinKomp[Organizacja dostaw / Versorgungsorganisation],MATCH($B349,tab_MinKomp[[Stanowisko / Position ]:[Stanowisko / Position ]],0)))</f>
        <v>n/a</v>
      </c>
      <c r="BD350" s="194" t="str">
        <f>IF(INDEX(tab_MinKomp[Organizacja wysyłek / Organisation von Lieferungen],MATCH($B349,tab_MinKomp[[Stanowisko / Position ]:[Stanowisko / Position ]],0))="n/a","n/a",BD349-INDEX(tab_MinKomp[Organizacja wysyłek / Organisation von Lieferungen],MATCH($B349,tab_MinKomp[[Stanowisko / Position ]:[Stanowisko / Position ]],0)))</f>
        <v>n/a</v>
      </c>
      <c r="BE350" s="194" t="str">
        <f>IF(INDEX(tab_MinKomp[Analiza magazynowa - Program Polen.mdb / Inventuranalyse],MATCH($B349,tab_MinKomp[[Stanowisko / Position ]:[Stanowisko / Position ]],0))="n/a","n/a",BE349-INDEX(tab_MinKomp[Analiza magazynowa - Program Polen.mdb / Inventuranalyse],MATCH($B349,tab_MinKomp[[Stanowisko / Position ]:[Stanowisko / Position ]],0)))</f>
        <v>n/a</v>
      </c>
      <c r="BF350" s="190" t="str">
        <f>IF(INDEX(tab_MinKomp[MMOG (Materials Management Operations Guidelines)],MATCH($B349,tab_MinKomp[[Stanowisko / Position ]:[Stanowisko / Position ]],0))="n/a","n/a",BF349-INDEX(tab_MinKomp[MMOG (Materials Management Operations Guidelines)],MATCH($B349,tab_MinKomp[[Stanowisko / Position ]:[Stanowisko / Position ]],0)))</f>
        <v>n/a</v>
      </c>
      <c r="BG350" s="190" t="str">
        <f>IF(INDEX(tab_MinKomp[GPP],MATCH($B349,tab_MinKomp[[Stanowisko / Position ]:[Stanowisko / Position ]],0))="n/a","n/a",BG349-INDEX(tab_MinKomp[GPP],MATCH($B349,tab_MinKomp[[Stanowisko / Position ]:[Stanowisko / Position ]],0)))</f>
        <v>n/a</v>
      </c>
      <c r="BH350" s="190" t="str">
        <f>IF(INDEX(tab_MinKomp[AIAG (Automotive Industry Action Group)],MATCH($B349,tab_MinKomp[[Stanowisko / Position ]:[Stanowisko / Position ]],0))="n/a","n/a",BH349-INDEX(tab_MinKomp[AIAG (Automotive Industry Action Group)],MATCH($B349,tab_MinKomp[[Stanowisko / Position ]:[Stanowisko / Position ]],0)))</f>
        <v>n/a</v>
      </c>
      <c r="BI350" s="190" t="str">
        <f>IF(INDEX(tab_MinKomp[Super-G disputes],MATCH($B349,tab_MinKomp[[Stanowisko / Position ]:[Stanowisko / Position ]],0))="n/a","n/a",BI349-INDEX(tab_MinKomp[Super-G disputes],MATCH($B349,tab_MinKomp[[Stanowisko / Position ]:[Stanowisko / Position ]],0)))</f>
        <v>n/a</v>
      </c>
      <c r="BJ350" s="190" t="str">
        <f>IF(INDEX(tab_MinKomp[CMMS3/eDDL (Direct Data Link)],MATCH($B349,tab_MinKomp[[Stanowisko / Position ]:[Stanowisko / Position ]],0))="n/a","n/a",BJ349-INDEX(tab_MinKomp[CMMS3/eDDL (Direct Data Link)],MATCH($B349,tab_MinKomp[[Stanowisko / Position ]:[Stanowisko / Position ]],0)))</f>
        <v>n/a</v>
      </c>
      <c r="BK350" s="190" t="str">
        <f>IF(INDEX(tab_MinKomp[MP&amp;L (Material Planning and Logistics)],MATCH($B349,tab_MinKomp[[Stanowisko / Position ]:[Stanowisko / Position ]],0))="n/a","n/a",BK349-INDEX(tab_MinKomp[MP&amp;L (Material Planning and Logistics)],MATCH($B349,tab_MinKomp[[Stanowisko / Position ]:[Stanowisko / Position ]],0)))</f>
        <v>n/a</v>
      </c>
      <c r="BL350" s="190" t="str">
        <f>IF(INDEX(tab_MinKomp[Supplier delivery rating],MATCH($B349,tab_MinKomp[[Stanowisko / Position ]:[Stanowisko / Position ]],0))="n/a","n/a",BL349-INDEX(tab_MinKomp[Supplier delivery rating],MATCH($B349,tab_MinKomp[[Stanowisko / Position ]:[Stanowisko / Position ]],0)))</f>
        <v>n/a</v>
      </c>
      <c r="BM350" s="194" t="str">
        <f>IF(INDEX(tab_MinKomp[Planowanie produkcji / Produktionsplanung],MATCH($B349,tab_MinKomp[[Stanowisko / Position ]:[Stanowisko / Position ]],0))="n/a","n/a",BM349-INDEX(tab_MinKomp[Planowanie produkcji / Produktionsplanung],MATCH($B349,tab_MinKomp[[Stanowisko / Position ]:[Stanowisko / Position ]],0)))</f>
        <v>n/a</v>
      </c>
      <c r="BN350" s="194" t="str">
        <f>IF(INDEX(tab_MinKomp[Planowanie produkcji / Produktionsplanung],MATCH($B349,tab_MinKomp[[Stanowisko / Position ]:[Stanowisko / Position ]],0))="n/a","n/a",BN349-INDEX(tab_MinKomp[Planowanie produkcji / Produktionsplanung],MATCH($B349,tab_MinKomp[[Stanowisko / Position ]:[Stanowisko / Position ]],0)))</f>
        <v>n/a</v>
      </c>
      <c r="BO350" s="194" t="str">
        <f>IF(INDEX(tab_MinKomp[Planowanie produkcji / Produktionsplanung],MATCH($B349,tab_MinKomp[[Stanowisko / Position ]:[Stanowisko / Position ]],0))="n/a","n/a",BO349-INDEX(tab_MinKomp[Planowanie produkcji / Produktionsplanung],MATCH($B349,tab_MinKomp[[Stanowisko / Position ]:[Stanowisko / Position ]],0)))</f>
        <v>n/a</v>
      </c>
      <c r="BP350" s="194" t="str">
        <f>IF(INDEX(tab_MinKomp[Planowanie produkcji / Produktionsplanung],MATCH($B349,tab_MinKomp[[Stanowisko / Position ]:[Stanowisko / Position ]],0))="n/a","n/a",BP349-INDEX(tab_MinKomp[Planowanie produkcji / Produktionsplanung],MATCH($B349,tab_MinKomp[[Stanowisko / Position ]:[Stanowisko / Position ]],0)))</f>
        <v>n/a</v>
      </c>
      <c r="BQ350" s="194">
        <f>IF(INDEX(tab_MinKomp[Obsługa maszyn Novapax / Novapax Maschinenbedienung],MATCH($B349,tab_MinKomp[[Stanowisko / Position ]:[Stanowisko / Position ]],0))="n/a","n/a",BQ349-INDEX(tab_MinKomp[Obsługa maszyn Novapax / Novapax Maschinenbedienung],MATCH($B349,tab_MinKomp[[Stanowisko / Position ]:[Stanowisko / Position ]],0)))</f>
        <v>0</v>
      </c>
      <c r="BR350" s="194" t="str">
        <f>IF(INDEX(tab_MinKomp[Planowanie produkcji / Produktionsplanung],MATCH($B349,tab_MinKomp[[Stanowisko / Position ]:[Stanowisko / Position ]],0))="n/a","n/a",BR349-INDEX(tab_MinKomp[Planowanie produkcji / Produktionsplanung],MATCH($B349,tab_MinKomp[[Stanowisko / Position ]:[Stanowisko / Position ]],0)))</f>
        <v>n/a</v>
      </c>
      <c r="BS350" s="194">
        <f>IF(INDEX(tab_MinKomp[Obsługa maszyn Novapax / Novapax Maschinenbedienung],MATCH($B349,tab_MinKomp[[Stanowisko / Position ]:[Stanowisko / Position ]],0))="n/a","n/a",BS349-INDEX(tab_MinKomp[Obsługa maszyn Novapax / Novapax Maschinenbedienung],MATCH($B349,tab_MinKomp[[Stanowisko / Position ]:[Stanowisko / Position ]],0)))</f>
        <v>0</v>
      </c>
      <c r="BT350" s="194" t="str">
        <f>IF(INDEX(tab_MinKomp[Planowanie produkcji / Produktionsplanung],MATCH($B349,tab_MinKomp[[Stanowisko / Position ]:[Stanowisko / Position ]],0))="n/a","n/a",BT349-INDEX(tab_MinKomp[Planowanie produkcji / Produktionsplanung],MATCH($B349,tab_MinKomp[[Stanowisko / Position ]:[Stanowisko / Position ]],0)))</f>
        <v>n/a</v>
      </c>
      <c r="BU350" s="194">
        <f>IF(INDEX(tab_MinKomp[Obsługa maszyn Novapax / Novapax Maschinenbedienung],MATCH($B349,tab_MinKomp[[Stanowisko / Position ]:[Stanowisko / Position ]],0))="n/a","n/a",BU349-INDEX(tab_MinKomp[Obsługa maszyn Novapax / Novapax Maschinenbedienung],MATCH($B349,tab_MinKomp[[Stanowisko / Position ]:[Stanowisko / Position ]],0)))</f>
        <v>0</v>
      </c>
      <c r="BV350" s="194" t="str">
        <f>IF(INDEX(tab_MinKomp[Planowanie produkcji / Produktionsplanung],MATCH($B349,tab_MinKomp[[Stanowisko / Position ]:[Stanowisko / Position ]],0))="n/a","n/a",BV349-INDEX(tab_MinKomp[Planowanie produkcji / Produktionsplanung],MATCH($B349,tab_MinKomp[[Stanowisko / Position ]:[Stanowisko / Position ]],0)))</f>
        <v>n/a</v>
      </c>
      <c r="BW350" s="194">
        <f>IF(INDEX(tab_MinKomp[Obsługa maszyn Novapax / Novapax Maschinenbedienung],MATCH($B349,tab_MinKomp[[Stanowisko / Position ]:[Stanowisko / Position ]],0))="n/a","n/a",BW349-INDEX(tab_MinKomp[Obsługa maszyn Novapax / Novapax Maschinenbedienung],MATCH($B349,tab_MinKomp[[Stanowisko / Position ]:[Stanowisko / Position ]],0)))</f>
        <v>0</v>
      </c>
      <c r="BX350" s="194">
        <f>IF(INDEX(tab_MinKomp[Obsługa maszyn Novapax / Novapax Maschinenbedienung],MATCH($B349,tab_MinKomp[[Stanowisko / Position ]:[Stanowisko / Position ]],0))="n/a","n/a",BX349-INDEX(tab_MinKomp[Obsługa maszyn Novapax / Novapax Maschinenbedienung],MATCH($B349,tab_MinKomp[[Stanowisko / Position ]:[Stanowisko / Position ]],0)))</f>
        <v>0</v>
      </c>
      <c r="BY350" s="194" t="str">
        <f>IF(INDEX(tab_MinKomp[Obsługa maszyn Engel / Engel Maschinenbedienung],MATCH($B349,tab_MinKomp[[Stanowisko / Position ]:[Stanowisko / Position ]],0))="n/a","n/a",BY349-INDEX(tab_MinKomp[Obsługa maszyn Engel / Engel Maschinenbedienung],MATCH($B349,tab_MinKomp[[Stanowisko / Position ]:[Stanowisko / Position ]],0)))</f>
        <v>n/a</v>
      </c>
      <c r="BZ350" s="194">
        <f>IF(INDEX(tab_MinKomp[Obsługa maszyn Novapax / Novapax Maschinenbedienung],MATCH($B349,tab_MinKomp[[Stanowisko / Position ]:[Stanowisko / Position ]],0))="n/a","n/a",BZ349-INDEX(tab_MinKomp[Obsługa maszyn Novapax / Novapax Maschinenbedienung],MATCH($B349,tab_MinKomp[[Stanowisko / Position ]:[Stanowisko / Position ]],0)))</f>
        <v>0</v>
      </c>
      <c r="CA350" s="194" t="str">
        <f>IF(INDEX(tab_MinKomp[Obsługa maszyn KVT / KVT Maschinenbedienung],MATCH($B349,tab_MinKomp[[Stanowisko / Position ]:[Stanowisko / Position ]],0))="n/a","n/a",CA349-INDEX(tab_MinKomp[Obsługa maszyn KVT / KVT Maschinenbedienung],MATCH($B349,tab_MinKomp[[Stanowisko / Position ]:[Stanowisko / Position ]],0)))</f>
        <v>n/a</v>
      </c>
      <c r="CB350" s="194">
        <f>IF(INDEX(tab_MinKomp[Obsługa maszyn Novapax / Novapax Maschinenbedienung],MATCH($B349,tab_MinKomp[[Stanowisko / Position ]:[Stanowisko / Position ]],0))="n/a","n/a",CB349-INDEX(tab_MinKomp[Obsługa maszyn Novapax / Novapax Maschinenbedienung],MATCH($B349,tab_MinKomp[[Stanowisko / Position ]:[Stanowisko / Position ]],0)))</f>
        <v>0</v>
      </c>
      <c r="CC350" s="194" t="str">
        <f>IF(INDEX(tab_MinKomp[Obsługa maszyn Branson / Branson Maschinenbedienung],MATCH($B349,tab_MinKomp[[Stanowisko / Position ]:[Stanowisko / Position ]],0))="n/a","n/a",CC349-INDEX(tab_MinKomp[Obsługa maszyn Branson / Branson Maschinenbedienung],MATCH($B349,tab_MinKomp[[Stanowisko / Position ]:[Stanowisko / Position ]],0)))</f>
        <v>n/a</v>
      </c>
      <c r="CD350" s="194">
        <f>IF(INDEX(tab_MinKomp[Obsługa maszyn Novapax / Novapax Maschinenbedienung],MATCH($B349,tab_MinKomp[[Stanowisko / Position ]:[Stanowisko / Position ]],0))="n/a","n/a",CD349-INDEX(tab_MinKomp[Obsługa maszyn Novapax / Novapax Maschinenbedienung],MATCH($B349,tab_MinKomp[[Stanowisko / Position ]:[Stanowisko / Position ]],0)))</f>
        <v>0</v>
      </c>
      <c r="CE350" s="194">
        <f>IF(INDEX(tab_MinKomp[Obsługa maszyn Novapax / Novapax Maschinenbedienung],MATCH($B349,tab_MinKomp[[Stanowisko / Position ]:[Stanowisko / Position ]],0))="n/a","n/a",CE349-INDEX(tab_MinKomp[Obsługa maszyn Novapax / Novapax Maschinenbedienung],MATCH($B349,tab_MinKomp[[Stanowisko / Position ]:[Stanowisko / Position ]],0)))</f>
        <v>0</v>
      </c>
      <c r="CF350" s="194">
        <f>IF(INDEX(tab_MinKomp[Obsługa maszyn Novapax / Novapax Maschinenbedienung],MATCH($B349,tab_MinKomp[[Stanowisko / Position ]:[Stanowisko / Position ]],0))="n/a","n/a",CF349-INDEX(tab_MinKomp[Obsługa maszyn Novapax / Novapax Maschinenbedienung],MATCH($B349,tab_MinKomp[[Stanowisko / Position ]:[Stanowisko / Position ]],0)))</f>
        <v>0</v>
      </c>
      <c r="CG350" s="194">
        <f>IF(INDEX(tab_MinKomp[Eliminacja awarii / Beseitigung von Ausfällen],MATCH($B349,tab_MinKomp[[Stanowisko / Position ]:[Stanowisko / Position ]],0))="n/a","n/a",CG349-INDEX(tab_MinKomp[Eliminacja awarii / Beseitigung von Ausfällen],MATCH($B349,tab_MinKomp[[Stanowisko / Position ]:[Stanowisko / Position ]],0)))</f>
        <v>0</v>
      </c>
      <c r="CH350" s="194" t="str">
        <f>IF(INDEX(tab_MinKomp[Wymagania VDA 6.5 Product / Forderungen],MATCH($B349,tab_MinKomp[[Stanowisko / Position ]:[Stanowisko / Position ]],0))="n/a","n/a",CH349-INDEX(tab_MinKomp[Wymagania VDA 6.5 Product / Forderungen],MATCH($B349,tab_MinKomp[[Stanowisko / Position ]:[Stanowisko / Position ]],0)))</f>
        <v>n/a</v>
      </c>
      <c r="CI350" s="194" t="str">
        <f>IF(INDEX(tab_MinKomp[Wymagania VDA 6.5 Product / Forderungen],MATCH($B349,tab_MinKomp[[Stanowisko / Position ]:[Stanowisko / Position ]],0))="n/a","n/a",CI349-INDEX(tab_MinKomp[Wymagania VDA 6.5 Product / Forderungen],MATCH($B349,tab_MinKomp[[Stanowisko / Position ]:[Stanowisko / Position ]],0)))</f>
        <v>n/a</v>
      </c>
      <c r="CJ350" s="194" t="str">
        <f>IF(INDEX(tab_MinKomp[Wymagania VDA 6.5 Product / Forderungen],MATCH($B349,tab_MinKomp[[Stanowisko / Position ]:[Stanowisko / Position ]],0))="n/a","n/a",CJ349-INDEX(tab_MinKomp[Wymagania VDA 6.5 Product / Forderungen],MATCH($B349,tab_MinKomp[[Stanowisko / Position ]:[Stanowisko / Position ]],0)))</f>
        <v>n/a</v>
      </c>
      <c r="CK350" s="194" t="str">
        <f>IF(INDEX(tab_MinKomp[Wymagania VDA 6.5 Product / Forderungen],MATCH($B349,tab_MinKomp[[Stanowisko / Position ]:[Stanowisko / Position ]],0))="n/a","n/a",CK349-INDEX(tab_MinKomp[Wymagania VDA 6.5 Product / Forderungen],MATCH($B349,tab_MinKomp[[Stanowisko / Position ]:[Stanowisko / Position ]],0)))</f>
        <v>n/a</v>
      </c>
      <c r="CL350" s="194" t="str">
        <f>IF(INDEX(tab_MinKomp[Wymagania VDA 6.5 Product / Forderungen],MATCH($B349,tab_MinKomp[[Stanowisko / Position ]:[Stanowisko / Position ]],0))="n/a","n/a",CL349-INDEX(tab_MinKomp[Wymagania VDA 6.5 Product / Forderungen],MATCH($B349,tab_MinKomp[[Stanowisko / Position ]:[Stanowisko / Position ]],0)))</f>
        <v>n/a</v>
      </c>
      <c r="CM350" s="194" t="str">
        <f>IF(INDEX(tab_MinKomp[Informatyka ogólna (techniczne i systemowe) / Allgemeine IT (Technik und System)],MATCH($B349,tab_MinKomp[[Stanowisko / Position ]:[Stanowisko / Position ]],0))="n/a","n/a",CM349-INDEX(tab_MinKomp[Informatyka ogólna (techniczne i systemowe) / Allgemeine IT (Technik und System)],MATCH($B349,tab_MinKomp[[Stanowisko / Position ]:[Stanowisko / Position ]],0)))</f>
        <v>n/a</v>
      </c>
      <c r="CN350" s="194" t="str">
        <f>IF(INDEX(tab_MinKomp[Sieci komputerowe / Computernetzwerke],MATCH($B349,tab_MinKomp[[Stanowisko / Position ]:[Stanowisko / Position ]],0))="n/a","n/a",CN349-INDEX(tab_MinKomp[Sieci komputerowe / Computernetzwerke],MATCH($B349,tab_MinKomp[[Stanowisko / Position ]:[Stanowisko / Position ]],0)))</f>
        <v>n/a</v>
      </c>
      <c r="CO350" s="194" t="str">
        <f>IF(INDEX(tab_MinKomp[Hardware (komputery PC, drukarki biurowe i etykietowe, telefonia stacjonarna i mobilna) (PC, Drucker, Telefpne, Handys)],MATCH($B349,tab_MinKomp[[Stanowisko / Position ]:[Stanowisko / Position ]],0))="n/a","n/a",CO349-INDEX(tab_MinKomp[Hardware (komputery PC, drukarki biurowe i etykietowe, telefonia stacjonarna i mobilna) (PC, Drucker, Telefpne, Handys)],MATCH($B349,tab_MinKomp[[Stanowisko / Position ]:[Stanowisko / Position ]],0)))</f>
        <v>n/a</v>
      </c>
      <c r="CP350" s="194" t="str">
        <f>IF(INDEX(tab_MinKomp[Software &amp; Systems (MS Office, MS Remote Desktop)],MATCH($B349,tab_MinKomp[[Stanowisko / Position ]:[Stanowisko / Position ]],0))="n/a","n/a",CP349-INDEX(tab_MinKomp[Software &amp; Systems (MS Office, MS Remote Desktop)],MATCH($B349,tab_MinKomp[[Stanowisko / Position ]:[Stanowisko / Position ]],0)))</f>
        <v>n/a</v>
      </c>
      <c r="CQ350" s="194" t="str">
        <f>IF(INDEX(tab_MinKomp[Programowanie obiektowe (PHP) / Objektprogrammierung],MATCH($B349,tab_MinKomp[[Stanowisko / Position ]:[Stanowisko / Position ]],0))="n/a","n/a",CQ349-INDEX(tab_MinKomp[Programowanie obiektowe (PHP) / Objektprogrammierung],MATCH($B349,tab_MinKomp[[Stanowisko / Position ]:[Stanowisko / Position ]],0)))</f>
        <v>n/a</v>
      </c>
      <c r="CR350" s="194" t="str">
        <f>IF(INDEX(tab_MinKomp[Scrum],MATCH($B349,tab_MinKomp[[Stanowisko / Position ]:[Stanowisko / Position ]],0))="n/a","n/a",CR349-INDEX(tab_MinKomp[Scrum],MATCH($B349,tab_MinKomp[[Stanowisko / Position ]:[Stanowisko / Position ]],0)))</f>
        <v>n/a</v>
      </c>
      <c r="CS350" s="194" t="str">
        <f>IF(INDEX(tab_MinKomp[SQL (MySQL)],MATCH($B349,tab_MinKomp[[Stanowisko / Position ]:[Stanowisko / Position ]],0))="n/a","n/a",CS349-INDEX(tab_MinKomp[SQL (MySQL)],MATCH($B349,tab_MinKomp[[Stanowisko / Position ]:[Stanowisko / Position ]],0)))</f>
        <v>n/a</v>
      </c>
      <c r="CT350" s="194" t="str">
        <f>IF(INDEX(tab_MinKomp[Javascript],MATCH($B349,tab_MinKomp[[Stanowisko / Position ]:[Stanowisko / Position ]],0))="n/a","n/a",CT349-INDEX(tab_MinKomp[Javascript],MATCH($B349,tab_MinKomp[[Stanowisko / Position ]:[Stanowisko / Position ]],0)))</f>
        <v>n/a</v>
      </c>
      <c r="CU350" s="194" t="str">
        <f>IF(INDEX(tab_MinKomp[Joomla],MATCH($B349,tab_MinKomp[[Stanowisko / Position ]:[Stanowisko / Position ]],0))="n/a","n/a",CU349-INDEX(tab_MinKomp[Joomla],MATCH($B349,tab_MinKomp[[Stanowisko / Position ]:[Stanowisko / Position ]],0)))</f>
        <v>n/a</v>
      </c>
      <c r="CV350" s="194" t="str">
        <f>IF(INDEX(tab_MinKomp[Bash],MATCH($B349,tab_MinKomp[[Stanowisko / Position ]:[Stanowisko / Position ]],0))="n/a","n/a",CV349-INDEX(tab_MinKomp[Bash],MATCH($B349,tab_MinKomp[[Stanowisko / Position ]:[Stanowisko / Position ]],0)))</f>
        <v>n/a</v>
      </c>
      <c r="CW350" s="194">
        <f>IF(INDEX(tab_MinKomp[Systemy MES (HYDRA / SFMS)],MATCH($B349,tab_MinKomp[[Stanowisko / Position ]:[Stanowisko / Position ]],0))="n/a","n/a",CW349-INDEX(tab_MinKomp[Systemy MES (HYDRA / SFMS)],MATCH($B349,tab_MinKomp[[Stanowisko / Position ]:[Stanowisko / Position ]],0)))</f>
        <v>0</v>
      </c>
      <c r="CX350" s="194" t="str">
        <f>IF(INDEX(tab_MinKomp[HTML / CSS],MATCH($B349,tab_MinKomp[[Stanowisko / Position ]:[Stanowisko / Position ]],0))="n/a","n/a",CX349-INDEX(tab_MinKomp[HTML / CSS],MATCH($B349,tab_MinKomp[[Stanowisko / Position ]:[Stanowisko / Position ]],0)))</f>
        <v>n/a</v>
      </c>
      <c r="CY350" s="194" t="str">
        <f>IF(INDEX(tab_MinKomp[SYSTEM PR],MATCH($B349,tab_MinKomp[[Stanowisko / Position ]:[Stanowisko / Position ]],0))="n/a","n/a",CY349-INDEX(tab_MinKomp[SYSTEM PR],MATCH($B349,tab_MinKomp[[Stanowisko / Position ]:[Stanowisko / Position ]],0)))</f>
        <v>n/a</v>
      </c>
      <c r="CZ350" s="194" t="str">
        <f>IF(INDEX(tab_MinKomp[System Einkauf XP / EBA],MATCH($B349,tab_MinKomp[[Stanowisko / Position ]:[Stanowisko / Position ]],0))="n/a","n/a",CZ349-INDEX(tab_MinKomp[System Einkauf XP / EBA],MATCH($B349,tab_MinKomp[[Stanowisko / Position ]:[Stanowisko / Position ]],0)))</f>
        <v>n/a</v>
      </c>
      <c r="DA350" s="194" t="str">
        <f>IF(INDEX(tab_MinKomp[Techniki negocjacyjne / Verhandlungstechniken],MATCH($B349,tab_MinKomp[[Stanowisko / Position ]:[Stanowisko / Position ]],0))="n/a","n/a",DA349-INDEX(tab_MinKomp[Techniki negocjacyjne / Verhandlungstechniken],MATCH($B349,tab_MinKomp[[Stanowisko / Position ]:[Stanowisko / Position ]],0)))</f>
        <v>n/a</v>
      </c>
      <c r="DB350" s="194" t="str">
        <f>IF(INDEX(tab_MinKomp[Znajomość rynku branżowego / Kenntnis des Industrie Marktes],MATCH($B349,tab_MinKomp[[Stanowisko / Position ]:[Stanowisko / Position ]],0))="n/a","n/a",DB349-INDEX(tab_MinKomp[Znajomość rynku branżowego / Kenntnis des Industrie Marktes],MATCH($B349,tab_MinKomp[[Stanowisko / Position ]:[Stanowisko / Position ]],0)))</f>
        <v>n/a</v>
      </c>
      <c r="DC350" s="194" t="str">
        <f>IF(INDEX(tab_MinKomp[SUPPLIER MANAGEMENT],MATCH($B349,tab_MinKomp[[Stanowisko / Position ]:[Stanowisko / Position ]],0))="n/a","n/a",DC349-INDEX(tab_MinKomp[SUPPLIER MANAGEMENT],MATCH($B349,tab_MinKomp[[Stanowisko / Position ]:[Stanowisko / Position ]],0)))</f>
        <v>n/a</v>
      </c>
      <c r="DD350" s="194" t="str">
        <f>IF(INDEX(tab_MinKomp[SUPPLIER MANAGEMENT],MATCH($B349,tab_MinKomp[[Stanowisko / Position ]:[Stanowisko / Position ]],0))="n/a","n/a",DD349-INDEX(tab_MinKomp[SUPPLIER MANAGEMENT],MATCH($B349,tab_MinKomp[[Stanowisko / Position ]:[Stanowisko / Position ]],0)))</f>
        <v>n/a</v>
      </c>
      <c r="DE350" s="194" t="str">
        <f>IF(INDEX(tab_MinKomp[SUPPLIER MANAGEMENT],MATCH($B349,tab_MinKomp[[Stanowisko / Position ]:[Stanowisko / Position ]],0))="n/a","n/a",DE349-INDEX(tab_MinKomp[SUPPLIER MANAGEMENT],MATCH($B349,tab_MinKomp[[Stanowisko / Position ]:[Stanowisko / Position ]],0)))</f>
        <v>n/a</v>
      </c>
      <c r="DF350" s="194">
        <f>IF(INDEX(tab_MinKomp[LEAN MANAGEMENT],MATCH($B349,tab_MinKomp[[Stanowisko / Position ]:[Stanowisko / Position ]],0))="n/a","n/a",DF349-INDEX(tab_MinKomp[LEAN MANAGEMENT],MATCH($B349,tab_MinKomp[[Stanowisko / Position ]:[Stanowisko / Position ]],0)))</f>
        <v>0</v>
      </c>
      <c r="DG350" s="194" t="str">
        <f>IF(INDEX(tab_MinKomp[PPAP/PSW],MATCH($B349,tab_MinKomp[[Stanowisko / Position ]:[Stanowisko / Position ]],0))="n/a","n/a",DG349-INDEX(tab_MinKomp[PPAP/PSW],MATCH($B349,tab_MinKomp[[Stanowisko / Position ]:[Stanowisko / Position ]],0)))</f>
        <v>n/a</v>
      </c>
      <c r="DH350" s="194" t="str">
        <f>IF(INDEX(tab_MinKomp[SUPPLIER MANAGEMENT],MATCH($B349,tab_MinKomp[[Stanowisko / Position ]:[Stanowisko / Position ]],0))="n/a","n/a",DH349-INDEX(tab_MinKomp[SUPPLIER MANAGEMENT],MATCH($B349,tab_MinKomp[[Stanowisko / Position ]:[Stanowisko / Position ]],0)))</f>
        <v>n/a</v>
      </c>
      <c r="DI350" s="194" t="str">
        <f>IF(INDEX(tab_MinKomp[OBSŁUGA PORTALI KLIENTA / Kundenportale],MATCH($B349,tab_MinKomp[[Stanowisko / Position ]:[Stanowisko / Position ]],0))="n/a","n/a",DI349-INDEX(tab_MinKomp[OBSŁUGA PORTALI KLIENTA / Kundenportale],MATCH($B349,tab_MinKomp[[Stanowisko / Position ]:[Stanowisko / Position ]],0)))</f>
        <v>n/a</v>
      </c>
      <c r="DJ350" s="194" t="str">
        <f>IF(INDEX(tab_MinKomp[Obsługa systemu BABTECQ / BABTECQ System],MATCH($B349,tab_MinKomp[[Stanowisko / Position ]:[Stanowisko / Position ]],0))="n/a","n/a",DJ349-INDEX(tab_MinKomp[Obsługa systemu BABTECQ / BABTECQ System],MATCH($B349,tab_MinKomp[[Stanowisko / Position ]:[Stanowisko / Position ]],0)))</f>
        <v>n/a</v>
      </c>
      <c r="DK350" s="194" t="str">
        <f>IF(INDEX(tab_MinKomp[Rysunek techniczny / technische Zeichnung],MATCH($B349,tab_MinKomp[[Stanowisko / Position ]:[Stanowisko / Position ]],0))="n/a","n/a",DK349-INDEX(tab_MinKomp[Rysunek techniczny / technische Zeichnung],MATCH($B349,tab_MinKomp[[Stanowisko / Position ]:[Stanowisko / Position ]],0)))</f>
        <v>n/a</v>
      </c>
      <c r="DL350" s="194" t="str">
        <f>IF(INDEX(tab_MinKomp[Kalibracja / Kalibrierung],MATCH($B349,tab_MinKomp[[Stanowisko / Position ]:[Stanowisko / Position ]],0))="n/a","n/a",DL349-INDEX(tab_MinKomp[Kalibracja / Kalibrierung],MATCH($B349,tab_MinKomp[[Stanowisko / Position ]:[Stanowisko / Position ]],0)))</f>
        <v>n/a</v>
      </c>
      <c r="DM350" s="194" t="str">
        <f>IF(INDEX(tab_MinKomp[Rekwalifikacja / Requalifizierung],MATCH($B349,tab_MinKomp[[Stanowisko / Position ]:[Stanowisko / Position ]],0))="n/a","n/a",DM349-INDEX(tab_MinKomp[Rekwalifikacja / Requalifizierung],MATCH($B349,tab_MinKomp[[Stanowisko / Position ]:[Stanowisko / Position ]],0)))</f>
        <v>n/a</v>
      </c>
      <c r="DN350" s="190" t="str">
        <f>IF(INDEX(tab_MinKomp[Testy czystości / Reinheitstests],MATCH($B349,tab_MinKomp[[Stanowisko / Position ]:[Stanowisko / Position ]],0))="n/a","n/a",DN349-INDEX(tab_MinKomp[Testy czystości / Reinheitstests],MATCH($B349,tab_MinKomp[[Stanowisko / Position ]:[Stanowisko / Position ]],0)))</f>
        <v>n/a</v>
      </c>
      <c r="DO350" s="190" t="str">
        <f>IF(INDEX(tab_MinKomp[Testy czystości / Reinheitstests],MATCH($B349,tab_MinKomp[[Stanowisko / Position ]:[Stanowisko / Position ]],0))="n/a","n/a",DO349-INDEX(tab_MinKomp[Testy czystości / Reinheitstests],MATCH($B349,tab_MinKomp[[Stanowisko / Position ]:[Stanowisko / Position ]],0)))</f>
        <v>n/a</v>
      </c>
      <c r="DP350" s="190" t="str">
        <f>IF(INDEX(tab_MinKomp[Testy czystości / Reinheitstests],MATCH($B349,tab_MinKomp[[Stanowisko / Position ]:[Stanowisko / Position ]],0))="n/a","n/a",DP349-INDEX(tab_MinKomp[Testy czystości / Reinheitstests],MATCH($B349,tab_MinKomp[[Stanowisko / Position ]:[Stanowisko / Position ]],0)))</f>
        <v>n/a</v>
      </c>
      <c r="DQ350" s="190" t="str">
        <f>IF(INDEX(tab_MinKomp[Testy czystości / Reinheitstests],MATCH($B349,tab_MinKomp[[Stanowisko / Position ]:[Stanowisko / Position ]],0))="n/a","n/a",DQ349-INDEX(tab_MinKomp[Testy czystości / Reinheitstests],MATCH($B349,tab_MinKomp[[Stanowisko / Position ]:[Stanowisko / Position ]],0)))</f>
        <v>n/a</v>
      </c>
      <c r="DR350" s="190" t="str">
        <f>IF(INDEX(tab_MinKomp[Testy czystości / Reinheitstests],MATCH($B349,tab_MinKomp[[Stanowisko / Position ]:[Stanowisko / Position ]],0))="n/a","n/a",DR349-INDEX(tab_MinKomp[Testy czystości / Reinheitstests],MATCH($B349,tab_MinKomp[[Stanowisko / Position ]:[Stanowisko / Position ]],0)))</f>
        <v>n/a</v>
      </c>
      <c r="DS350" s="190" t="str">
        <f>IF(INDEX(tab_MinKomp[Testy czystości / Reinheitstests],MATCH($B349,tab_MinKomp[[Stanowisko / Position ]:[Stanowisko / Position ]],0))="n/a","n/a",DS349-INDEX(tab_MinKomp[Testy czystości / Reinheitstests],MATCH($B349,tab_MinKomp[[Stanowisko / Position ]:[Stanowisko / Position ]],0)))</f>
        <v>n/a</v>
      </c>
      <c r="DT350" s="194" t="str">
        <f>IF(INDEX(tab_MinKomp[SUPPLIER MANAGEMENT],MATCH($B349,tab_MinKomp[[Stanowisko / Position ]:[Stanowisko / Position ]],0))="n/a","n/a",DT349-INDEX(tab_MinKomp[SUPPLIER MANAGEMENT],MATCH($B349,tab_MinKomp[[Stanowisko / Position ]:[Stanowisko / Position ]],0)))</f>
        <v>n/a</v>
      </c>
      <c r="DU350" s="190" t="str">
        <f>IF(INDEX(tab_MinKomp[Testy czystości / Reinheitstests],MATCH($B349,tab_MinKomp[[Stanowisko / Position ]:[Stanowisko / Position ]],0))="n/a","n/a",DU349-INDEX(tab_MinKomp[Testy czystości / Reinheitstests],MATCH($B349,tab_MinKomp[[Stanowisko / Position ]:[Stanowisko / Position ]],0)))</f>
        <v>n/a</v>
      </c>
      <c r="DV350" s="190" t="str">
        <f>IF(INDEX(tab_MinKomp[Testy czystości / Reinheitstests],MATCH($B349,tab_MinKomp[[Stanowisko / Position ]:[Stanowisko / Position ]],0))="n/a","n/a",DV349-INDEX(tab_MinKomp[Testy czystości / Reinheitstests],MATCH($B349,tab_MinKomp[[Stanowisko / Position ]:[Stanowisko / Position ]],0)))</f>
        <v>n/a</v>
      </c>
      <c r="DW350" s="190" t="str">
        <f>IF(INDEX(tab_MinKomp[Testy czystości / Reinheitstests],MATCH($B349,tab_MinKomp[[Stanowisko / Position ]:[Stanowisko / Position ]],0))="n/a","n/a",DW349-INDEX(tab_MinKomp[Testy czystości / Reinheitstests],MATCH($B349,tab_MinKomp[[Stanowisko / Position ]:[Stanowisko / Position ]],0)))</f>
        <v>n/a</v>
      </c>
      <c r="DX350" s="190" t="str">
        <f>IF(INDEX(tab_MinKomp[Testy czystości / Reinheitstests],MATCH($B349,tab_MinKomp[[Stanowisko / Position ]:[Stanowisko / Position ]],0))="n/a","n/a",DX349-INDEX(tab_MinKomp[Testy czystości / Reinheitstests],MATCH($B349,tab_MinKomp[[Stanowisko / Position ]:[Stanowisko / Position ]],0)))</f>
        <v>n/a</v>
      </c>
      <c r="DY350" s="190" t="str">
        <f>IF(INDEX(tab_MinKomp[Testy czystości / Reinheitstests],MATCH($B349,tab_MinKomp[[Stanowisko / Position ]:[Stanowisko / Position ]],0))="n/a","n/a",DY349-INDEX(tab_MinKomp[Testy czystości / Reinheitstests],MATCH($B349,tab_MinKomp[[Stanowisko / Position ]:[Stanowisko / Position ]],0)))</f>
        <v>n/a</v>
      </c>
      <c r="DZ350" s="190" t="str">
        <f>IF(INDEX(tab_MinKomp[Testy czystości / Reinheitstests],MATCH($B349,tab_MinKomp[[Stanowisko / Position ]:[Stanowisko / Position ]],0))="n/a","n/a",DZ349-INDEX(tab_MinKomp[Testy czystości / Reinheitstests],MATCH($B349,tab_MinKomp[[Stanowisko / Position ]:[Stanowisko / Position ]],0)))</f>
        <v>n/a</v>
      </c>
      <c r="EA350" s="194" t="str">
        <f>IF(INDEX(tab_MinKomp[SUPPLIER MANAGEMENT],MATCH($B349,tab_MinKomp[[Stanowisko / Position ]:[Stanowisko / Position ]],0))="n/a","n/a",EA349-INDEX(tab_MinKomp[SUPPLIER MANAGEMENT],MATCH($B349,tab_MinKomp[[Stanowisko / Position ]:[Stanowisko / Position ]],0)))</f>
        <v>n/a</v>
      </c>
      <c r="EB350" s="190" t="str">
        <f>IF(INDEX(tab_MinKomp[Testy czystości / Reinheitstests],MATCH($B349,tab_MinKomp[[Stanowisko / Position ]:[Stanowisko / Position ]],0))="n/a","n/a",EB349-INDEX(tab_MinKomp[Testy czystości / Reinheitstests],MATCH($B349,tab_MinKomp[[Stanowisko / Position ]:[Stanowisko / Position ]],0)))</f>
        <v>n/a</v>
      </c>
      <c r="EC350" s="190" t="str">
        <f>IF(INDEX(tab_MinKomp[Testy czystości / Reinheitstests],MATCH($B349,tab_MinKomp[[Stanowisko / Position ]:[Stanowisko / Position ]],0))="n/a","n/a",EC349-INDEX(tab_MinKomp[Testy czystości / Reinheitstests],MATCH($B349,tab_MinKomp[[Stanowisko / Position ]:[Stanowisko / Position ]],0)))</f>
        <v>n/a</v>
      </c>
      <c r="ED350" s="190" t="str">
        <f>IF(INDEX(tab_MinKomp[Testy czystości / Reinheitstests],MATCH($B349,tab_MinKomp[[Stanowisko / Position ]:[Stanowisko / Position ]],0))="n/a","n/a",ED349-INDEX(tab_MinKomp[Testy czystości / Reinheitstests],MATCH($B349,tab_MinKomp[[Stanowisko / Position ]:[Stanowisko / Position ]],0)))</f>
        <v>n/a</v>
      </c>
      <c r="EE350" s="190" t="str">
        <f>IF(INDEX(tab_MinKomp[Testy czystości / Reinheitstests],MATCH($B349,tab_MinKomp[[Stanowisko / Position ]:[Stanowisko / Position ]],0))="n/a","n/a",EE349-INDEX(tab_MinKomp[Testy czystości / Reinheitstests],MATCH($B349,tab_MinKomp[[Stanowisko / Position ]:[Stanowisko / Position ]],0)))</f>
        <v>n/a</v>
      </c>
      <c r="EF350" s="190" t="str">
        <f>IF(INDEX(tab_MinKomp[Testy czystości / Reinheitstests],MATCH($B349,tab_MinKomp[[Stanowisko / Position ]:[Stanowisko / Position ]],0))="n/a","n/a",EF349-INDEX(tab_MinKomp[Testy czystości / Reinheitstests],MATCH($B349,tab_MinKomp[[Stanowisko / Position ]:[Stanowisko / Position ]],0)))</f>
        <v>n/a</v>
      </c>
      <c r="EG350" s="190" t="str">
        <f>IF(INDEX(tab_MinKomp[Testy czystości / Reinheitstests],MATCH($B349,tab_MinKomp[[Stanowisko / Position ]:[Stanowisko / Position ]],0))="n/a","n/a",EG349-INDEX(tab_MinKomp[Testy czystości / Reinheitstests],MATCH($B349,tab_MinKomp[[Stanowisko / Position ]:[Stanowisko / Position ]],0)))</f>
        <v>n/a</v>
      </c>
      <c r="EH350" s="190" t="str">
        <f>IF(INDEX(tab_MinKomp[Testy czystości / Reinheitstests],MATCH($B349,tab_MinKomp[[Stanowisko / Position ]:[Stanowisko / Position ]],0))="n/a","n/a",EH349-INDEX(tab_MinKomp[Testy czystości / Reinheitstests],MATCH($B349,tab_MinKomp[[Stanowisko / Position ]:[Stanowisko / Position ]],0)))</f>
        <v>n/a</v>
      </c>
      <c r="EI350" s="190" t="str">
        <f>IF(INDEX(tab_MinKomp[Testy czystości / Reinheitstests],MATCH($B349,tab_MinKomp[[Stanowisko / Position ]:[Stanowisko / Position ]],0))="n/a","n/a",EI349-INDEX(tab_MinKomp[Testy czystości / Reinheitstests],MATCH($B349,tab_MinKomp[[Stanowisko / Position ]:[Stanowisko / Position ]],0)))</f>
        <v>n/a</v>
      </c>
      <c r="EJ350" s="190" t="str">
        <f>IF(INDEX(tab_MinKomp[Testy czystości / Reinheitstests],MATCH($B349,tab_MinKomp[[Stanowisko / Position ]:[Stanowisko / Position ]],0))="n/a","n/a",EJ349-INDEX(tab_MinKomp[Testy czystości / Reinheitstests],MATCH($B349,tab_MinKomp[[Stanowisko / Position ]:[Stanowisko / Position ]],0)))</f>
        <v>n/a</v>
      </c>
      <c r="EK350" s="190" t="str">
        <f>IF(INDEX(tab_MinKomp[Testy czystości / Reinheitstests],MATCH($B349,tab_MinKomp[[Stanowisko / Position ]:[Stanowisko / Position ]],0))="n/a","n/a",EK349-INDEX(tab_MinKomp[Testy czystości / Reinheitstests],MATCH($B349,tab_MinKomp[[Stanowisko / Position ]:[Stanowisko / Position ]],0)))</f>
        <v>n/a</v>
      </c>
      <c r="EL350" s="190" t="str">
        <f>IF(INDEX(tab_MinKomp[Testy czystości / Reinheitstests],MATCH($B349,tab_MinKomp[[Stanowisko / Position ]:[Stanowisko / Position ]],0))="n/a","n/a",EL349-INDEX(tab_MinKomp[Testy czystości / Reinheitstests],MATCH($B349,tab_MinKomp[[Stanowisko / Position ]:[Stanowisko / Position ]],0)))</f>
        <v>n/a</v>
      </c>
      <c r="EM350" s="190" t="str">
        <f>IF(INDEX(tab_MinKomp[Testy czystości / Reinheitstests],MATCH($B349,tab_MinKomp[[Stanowisko / Position ]:[Stanowisko / Position ]],0))="n/a","n/a",EM349-INDEX(tab_MinKomp[Testy czystości / Reinheitstests],MATCH($B349,tab_MinKomp[[Stanowisko / Position ]:[Stanowisko / Position ]],0)))</f>
        <v>n/a</v>
      </c>
      <c r="EN350" s="190" t="str">
        <f>IF(INDEX(tab_MinKomp[Testy czystości / Reinheitstests],MATCH($B349,tab_MinKomp[[Stanowisko / Position ]:[Stanowisko / Position ]],0))="n/a","n/a",EN349-INDEX(tab_MinKomp[Testy czystości / Reinheitstests],MATCH($B349,tab_MinKomp[[Stanowisko / Position ]:[Stanowisko / Position ]],0)))</f>
        <v>n/a</v>
      </c>
      <c r="EO350" s="194" t="str">
        <f>IF(INDEX(tab_MinKomp[Konserwacja Rep],MATCH($B349,tab_MinKomp[[Stanowisko / Position ]:[Stanowisko / Position ]],0))="n/a","n/a",EO349-INDEX(tab_MinKomp[Konserwacja Rep],MATCH($B349,tab_MinKomp[[Stanowisko / Position ]:[Stanowisko / Position ]],0)))</f>
        <v>n/a</v>
      </c>
      <c r="EP350" s="194" t="str">
        <f>IF(INDEX(tab_MinKomp[[Konserwacja Engel ]],MATCH($B349,tab_MinKomp[[Stanowisko / Position ]:[Stanowisko / Position ]],0))="n/a","n/a",EP349-INDEX(tab_MinKomp[[Konserwacja Engel ]],MATCH($B349,tab_MinKomp[[Stanowisko / Position ]:[Stanowisko / Position ]],0)))</f>
        <v>n/a</v>
      </c>
      <c r="EQ350" s="194" t="str">
        <f>IF(INDEX(tab_MinKomp[Konserwacja B 50],MATCH($B349,tab_MinKomp[[Stanowisko / Position ]:[Stanowisko / Position ]],0))="n/a","n/a",EQ349-INDEX(tab_MinKomp[Konserwacja B 50],MATCH($B349,tab_MinKomp[[Stanowisko / Position ]:[Stanowisko / Position ]],0)))</f>
        <v>n/a</v>
      </c>
      <c r="ER350" s="194" t="str">
        <f>IF(INDEX(tab_MinKomp[[Konserwacja EOL ]],MATCH($B349,tab_MinKomp[[Stanowisko / Position ]:[Stanowisko / Position ]],0))="n/a","n/a",ER349-INDEX(tab_MinKomp[[Konserwacja EOL ]],MATCH($B349,tab_MinKomp[[Stanowisko / Position ]:[Stanowisko / Position ]],0)))</f>
        <v>n/a</v>
      </c>
      <c r="ES350" s="194" t="str">
        <f>IF(INDEX(tab_MinKomp[Konserwacja Branson],MATCH($B349,tab_MinKomp[[Stanowisko / Position ]:[Stanowisko / Position ]],0))="n/a","n/a",ES349-INDEX(tab_MinKomp[Konserwacja Branson],MATCH($B349,tab_MinKomp[[Stanowisko / Position ]:[Stanowisko / Position ]],0)))</f>
        <v>n/a</v>
      </c>
      <c r="ET350" s="194" t="str">
        <f>IF(INDEX(tab_MinKomp[Konserwacja coolery],MATCH($B349,tab_MinKomp[[Stanowisko / Position ]:[Stanowisko / Position ]],0))="n/a","n/a",ET349-INDEX(tab_MinKomp[Konserwacja coolery],MATCH($B349,tab_MinKomp[[Stanowisko / Position ]:[Stanowisko / Position ]],0)))</f>
        <v>n/a</v>
      </c>
      <c r="EU350" s="194" t="str">
        <f>IF(INDEX(tab_MinKomp[Konserwacja piecy],MATCH($B349,tab_MinKomp[[Stanowisko / Position ]:[Stanowisko / Position ]],0))="n/a","n/a",EU349-INDEX(tab_MinKomp[Konserwacja piecy],MATCH($B349,tab_MinKomp[[Stanowisko / Position ]:[Stanowisko / Position ]],0)))</f>
        <v>n/a</v>
      </c>
      <c r="EV350" s="194" t="str">
        <f>IF(INDEX(tab_MinKomp[Rysunek techniczny- czytanie],MATCH($B349,tab_MinKomp[[Stanowisko / Position ]:[Stanowisko / Position ]],0))="n/a","n/a",EV349-INDEX(tab_MinKomp[Rysunek techniczny- czytanie],MATCH($B349,tab_MinKomp[[Stanowisko / Position ]:[Stanowisko / Position ]],0)))</f>
        <v>n/a</v>
      </c>
      <c r="EW350" s="194" t="str">
        <f>IF(INDEX(tab_MinKomp[Elektryka],MATCH($B349,tab_MinKomp[[Stanowisko / Position ]:[Stanowisko / Position ]],0))="n/a","n/a",EW349-INDEX(tab_MinKomp[Elektryka],MATCH($B349,tab_MinKomp[[Stanowisko / Position ]:[Stanowisko / Position ]],0)))</f>
        <v>n/a</v>
      </c>
      <c r="EX350" s="194" t="str">
        <f>IF(INDEX(tab_MinKomp[Pneumatyka],MATCH($B349,tab_MinKomp[[Stanowisko / Position ]:[Stanowisko / Position ]],0))="n/a","n/a",EX349-INDEX(tab_MinKomp[Pneumatyka],MATCH($B349,tab_MinKomp[[Stanowisko / Position ]:[Stanowisko / Position ]],0)))</f>
        <v>n/a</v>
      </c>
      <c r="EY350" s="194" t="str">
        <f>IF(INDEX(tab_MinKomp[[Hydraulika ]],MATCH($B349,tab_MinKomp[[Stanowisko / Position ]:[Stanowisko / Position ]],0))="n/a","n/a",EY349-INDEX(tab_MinKomp[[Hydraulika ]],MATCH($B349,tab_MinKomp[[Stanowisko / Position ]:[Stanowisko / Position ]],0)))</f>
        <v>n/a</v>
      </c>
      <c r="EZ350" s="194" t="str">
        <f>IF(INDEX(tab_MinKomp[Podciśnienie],MATCH($B349,tab_MinKomp[[Stanowisko / Position ]:[Stanowisko / Position ]],0))="n/a","n/a",EZ349-INDEX(tab_MinKomp[Podciśnienie],MATCH($B349,tab_MinKomp[[Stanowisko / Position ]:[Stanowisko / Position ]],0)))</f>
        <v>n/a</v>
      </c>
      <c r="FA350" s="194" t="str">
        <f>IF(INDEX(tab_MinKomp[Usuwanie awarii],MATCH($B349,tab_MinKomp[[Stanowisko / Position ]:[Stanowisko / Position ]],0))="n/a","n/a",FA349-INDEX(tab_MinKomp[Usuwanie awarii],MATCH($B349,tab_MinKomp[[Stanowisko / Position ]:[Stanowisko / Position ]],0)))</f>
        <v>n/a</v>
      </c>
      <c r="FB350" s="194" t="str">
        <f>IF(INDEX(tab_MinKomp[Obsługa robotów],MATCH($B349,tab_MinKomp[[Stanowisko / Position ]:[Stanowisko / Position ]],0))="n/a","n/a",FB349-INDEX(tab_MinKomp[Obsługa robotów],MATCH($B349,tab_MinKomp[[Stanowisko / Position ]:[Stanowisko / Position ]],0)))</f>
        <v>n/a</v>
      </c>
      <c r="FC350" s="194" t="str">
        <f>IF(INDEX(tab_MinKomp[Obsługa sterowania maszyny],MATCH($B349,tab_MinKomp[[Stanowisko / Position ]:[Stanowisko / Position ]],0))="n/a","n/a",FC349-INDEX(tab_MinKomp[Obsługa sterowania maszyny],MATCH($B349,tab_MinKomp[[Stanowisko / Position ]:[Stanowisko / Position ]],0)))</f>
        <v>n/a</v>
      </c>
      <c r="FD350" s="194" t="str">
        <f>IF(INDEX(tab_MinKomp[Usuwanie przyczyn żródłowych],MATCH($B349,tab_MinKomp[[Stanowisko / Position ]:[Stanowisko / Position ]],0))="n/a","n/a",FD349-INDEX(tab_MinKomp[Usuwanie przyczyn żródłowych],MATCH($B349,tab_MinKomp[[Stanowisko / Position ]:[Stanowisko / Position ]],0)))</f>
        <v>n/a</v>
      </c>
      <c r="FE350" s="194" t="str">
        <f>IF(INDEX(tab_MinKomp[Cmms stosowanie],MATCH($B349,tab_MinKomp[[Stanowisko / Position ]:[Stanowisko / Position ]],0))="n/a","n/a",FE349-INDEX(tab_MinKomp[Cmms stosowanie],MATCH($B349,tab_MinKomp[[Stanowisko / Position ]:[Stanowisko / Position ]],0)))</f>
        <v>n/a</v>
      </c>
      <c r="FF350" s="190" t="str">
        <f>IF(INDEX(tab_MinKomp[Testy czystości / Reinheitstests],MATCH($B349,tab_MinKomp[[Stanowisko / Position ]:[Stanowisko / Position ]],0))="n/a","n/a",FF349-INDEX(tab_MinKomp[Testy czystości / Reinheitstests],MATCH($B349,tab_MinKomp[[Stanowisko / Position ]:[Stanowisko / Position ]],0)))</f>
        <v>n/a</v>
      </c>
      <c r="FG350" s="194" t="str">
        <f>IF(INDEX(tab_MinKomp[Czyszczenie form plastikowych],MATCH($B349,tab_MinKomp[[Stanowisko / Position ]:[Stanowisko / Position ]],0))="n/a","n/a",FG349-INDEX(tab_MinKomp[Czyszczenie form plastikowych],MATCH($B349,tab_MinKomp[[Stanowisko / Position ]:[Stanowisko / Position ]],0)))</f>
        <v>n/a</v>
      </c>
      <c r="FH350" s="194" t="str">
        <f>IF(INDEX(tab_MinKomp[Wymiana form plastik],MATCH($B349,tab_MinKomp[[Stanowisko / Position ]:[Stanowisko / Position ]],0))="n/a","n/a",FH349-INDEX(tab_MinKomp[Wymiana form plastik],MATCH($B349,tab_MinKomp[[Stanowisko / Position ]:[Stanowisko / Position ]],0)))</f>
        <v>n/a</v>
      </c>
      <c r="FI350" s="194" t="str">
        <f>IF(INDEX(tab_MinKomp[Wymiana form guma],MATCH($B349,tab_MinKomp[[Stanowisko / Position ]:[Stanowisko / Position ]],0))="n/a","n/a",FI349-INDEX(tab_MinKomp[Wymiana form guma],MATCH($B349,tab_MinKomp[[Stanowisko / Position ]:[Stanowisko / Position ]],0)))</f>
        <v>n/a</v>
      </c>
      <c r="FJ350" s="194" t="str">
        <f>IF(INDEX(tab_MinKomp[Konserwacja KK],MATCH($B349,tab_MinKomp[[Stanowisko / Position ]:[Stanowisko / Position ]],0))="n/a","n/a",FJ349-INDEX(tab_MinKomp[Konserwacja KK],MATCH($B349,tab_MinKomp[[Stanowisko / Position ]:[Stanowisko / Position ]],0)))</f>
        <v>n/a</v>
      </c>
      <c r="FK350" s="194" t="str">
        <f>IF(INDEX(tab_MinKomp[Konserwacja form guma],MATCH($B349,tab_MinKomp[[Stanowisko / Position ]:[Stanowisko / Position ]],0))="n/a","n/a",FK349-INDEX(tab_MinKomp[Konserwacja form guma],MATCH($B349,tab_MinKomp[[Stanowisko / Position ]:[Stanowisko / Position ]],0)))</f>
        <v>n/a</v>
      </c>
      <c r="FL350" s="194" t="str">
        <f>IF(INDEX(tab_MinKomp[Konserwacja form plastiki],MATCH($B349,tab_MinKomp[[Stanowisko / Position ]:[Stanowisko / Position ]],0))="n/a","n/a",FL349-INDEX(tab_MinKomp[Konserwacja form plastiki],MATCH($B349,tab_MinKomp[[Stanowisko / Position ]:[Stanowisko / Position ]],0)))</f>
        <v>n/a</v>
      </c>
      <c r="FM350" s="194" t="str">
        <f>IF(INDEX(tab_MinKomp[Konserwacja Gorącego Kanału],MATCH($B349,tab_MinKomp[[Stanowisko / Position ]:[Stanowisko / Position ]],0))="n/a","n/a",FM349-INDEX(tab_MinKomp[Konserwacja Gorącego Kanału],MATCH($B349,tab_MinKomp[[Stanowisko / Position ]:[Stanowisko / Position ]],0)))</f>
        <v>n/a</v>
      </c>
      <c r="FN350" s="194" t="str">
        <f>IF(INDEX(tab_MinKomp[MS Office (Excel)],MATCH($B349,tab_MinKomp[[Stanowisko / Position ]:[Stanowisko / Position ]],0))="n/a","n/a",FN349-INDEX(tab_MinKomp[MS Office (Excel)],MATCH($B349,tab_MinKomp[[Stanowisko / Position ]:[Stanowisko / Position ]],0)))</f>
        <v>n/a</v>
      </c>
      <c r="FO350" s="194" t="str">
        <f>IF(INDEX(tab_MinKomp[MS Office (Excel)],MATCH($B349,tab_MinKomp[[Stanowisko / Position ]:[Stanowisko / Position ]],0))="n/a","n/a",FO349-INDEX(tab_MinKomp[MS Office (Excel)],MATCH($B349,tab_MinKomp[[Stanowisko / Position ]:[Stanowisko / Position ]],0)))</f>
        <v>n/a</v>
      </c>
      <c r="FP350" s="194" t="str">
        <f>IF(INDEX(tab_MinKomp[MS Office (Excel)],MATCH($B349,tab_MinKomp[[Stanowisko / Position ]:[Stanowisko / Position ]],0))="n/a","n/a",FP349-INDEX(tab_MinKomp[MS Office (Excel)],MATCH($B349,tab_MinKomp[[Stanowisko / Position ]:[Stanowisko / Position ]],0)))</f>
        <v>n/a</v>
      </c>
      <c r="FQ350" s="196" t="str">
        <f>IF(INDEX(tab_MinKomp[Język angielski / Englisch],MATCH($B349,tab_MinKomp[[Stanowisko / Position ]:[Stanowisko / Position ]],0))="n/a","n/a",FQ349-INDEX(tab_MinKomp[Język angielski / Englisch],MATCH($B349,tab_MinKomp[[Stanowisko / Position ]:[Stanowisko / Position ]],0)))</f>
        <v>n/a</v>
      </c>
      <c r="FR350" s="196" t="str">
        <f>IF(INDEX(tab_MinKomp[Język niemiecki / Deutsch],MATCH($B349,tab_MinKomp[[Stanowisko / Position ]:[Stanowisko / Position ]],0))="n/a","n/a",FR349-INDEX(tab_MinKomp[Język niemiecki / Deutsch],MATCH($B349,tab_MinKomp[[Stanowisko / Position ]:[Stanowisko / Position ]],0)))</f>
        <v>n/a</v>
      </c>
      <c r="FS350" s="194">
        <f>IF(INDEX(tab_MinKomp[Zarządzanie dokumentacją procesową / Process dokumentation management],MATCH($B349,tab_MinKomp[[Stanowisko / Position ]:[Stanowisko / Position ]],0))="n/a","n/a",FS349-INDEX(tab_MinKomp[Zarządzanie dokumentacją procesową / Process dokumentation management],MATCH($B349,tab_MinKomp[[Stanowisko / Position ]:[Stanowisko / Position ]],0)))</f>
        <v>0</v>
      </c>
      <c r="FT350" s="194">
        <f>IF(INDEX(tab_MinKomp[Znajomość procesów z obszaru / Kenntiss der prozesse in dem Bereich],MATCH($B349,tab_MinKomp[[Stanowisko / Position ]:[Stanowisko / Position ]],0))="n/a","n/a",FT349-INDEX(tab_MinKomp[Znajomość procesów z obszaru / Kenntiss der prozesse in dem Bereich],MATCH($B349,tab_MinKomp[[Stanowisko / Position ]:[Stanowisko / Position ]],0)))</f>
        <v>0</v>
      </c>
      <c r="FU350" s="194">
        <f>IF(INDEX(tab_MinKomp[optymalizacja procesów / Prozessoptymalisierung],MATCH($B349,tab_MinKomp[[Stanowisko / Position ]:[Stanowisko / Position ]],0))="n/a","n/a",FU349-INDEX(tab_MinKomp[optymalizacja procesów / Prozessoptymalisierung],MATCH($B349,tab_MinKomp[[Stanowisko / Position ]:[Stanowisko / Position ]],0)))</f>
        <v>0</v>
      </c>
      <c r="FV350" s="194">
        <f>IF(INDEX(tab_MinKomp[Umiejętności szkoleniowe / Trainingsfähigkeiten],MATCH($B349,tab_MinKomp[[Stanowisko / Position ]:[Stanowisko / Position ]],0))="n/a","n/a",FV349-INDEX(tab_MinKomp[Umiejętności szkoleniowe / Trainingsfähigkeiten],MATCH($B349,tab_MinKomp[[Stanowisko / Position ]:[Stanowisko / Position ]],0)))</f>
        <v>0</v>
      </c>
      <c r="FW350" s="194">
        <f>IF(INDEX(tab_MinKomp[Analityczne myślenie, podejście / Analitysches Denken, Einstellung],MATCH($B349,tab_MinKomp[[Stanowisko / Position ]:[Stanowisko / Position ]],0))="n/a","n/a",FW349-INDEX(tab_MinKomp[Analityczne myślenie, podejście / Analitysches Denken, Einstellung],MATCH($B349,tab_MinKomp[[Stanowisko / Position ]:[Stanowisko / Position ]],0)))</f>
        <v>0</v>
      </c>
      <c r="FX350" s="194">
        <f>IF(INDEX(tab_MinKomp[Dokładność, precyzja w dzialaniu / Genauigkeit, Präzision in die Arbeit],MATCH($B349,tab_MinKomp[[Stanowisko / Position ]:[Stanowisko / Position ]],0))="n/a","n/a",FX349-INDEX(tab_MinKomp[Dokładność, precyzja w dzialaniu / Genauigkeit, Präzision in die Arbeit],MATCH($B349,tab_MinKomp[[Stanowisko / Position ]:[Stanowisko / Position ]],0)))</f>
        <v>0</v>
      </c>
      <c r="FY350" s="194">
        <f>IF(INDEX(tab_MinKomp[Dyspozycyjność / Verfügbarkeit],MATCH($B349,tab_MinKomp[[Stanowisko / Position ]:[Stanowisko / Position ]],0))="n/a","n/a",FY349-INDEX(tab_MinKomp[Dyspozycyjność / Verfügbarkeit],MATCH($B349,tab_MinKomp[[Stanowisko / Position ]:[Stanowisko / Position ]],0)))</f>
        <v>0</v>
      </c>
      <c r="FZ350" s="194">
        <f>IF(INDEX(tab_MinKomp[Zaangażowanie / 
Engagement],MATCH($B349,tab_MinKomp[[Stanowisko / Position ]:[Stanowisko / Position ]],0))="n/a","n/a",FZ349-INDEX(tab_MinKomp[Zaangażowanie / 
Engagement],MATCH($B349,tab_MinKomp[[Stanowisko / Position ]:[Stanowisko / Position ]],0)))</f>
        <v>0</v>
      </c>
      <c r="GA350" s="194" t="str">
        <f>IF(INDEX(tab_MinKomp[Konserwacja form guma],MATCH($B349,tab_MinKomp[[Stanowisko / Position ]:[Stanowisko / Position ]],0))="n/a","n/a",GA349-INDEX(tab_MinKomp[Konserwacja form guma],MATCH($B349,tab_MinKomp[[Stanowisko / Position ]:[Stanowisko / Position ]],0)))</f>
        <v>n/a</v>
      </c>
      <c r="GB350" s="194" t="str">
        <f>IF(INDEX(tab_MinKomp[Konserwacja form plastiki],MATCH($B349,tab_MinKomp[[Stanowisko / Position ]:[Stanowisko / Position ]],0))="n/a","n/a",GB349-INDEX(tab_MinKomp[Konserwacja form plastiki],MATCH($B349,tab_MinKomp[[Stanowisko / Position ]:[Stanowisko / Position ]],0)))</f>
        <v>n/a</v>
      </c>
      <c r="GC350" s="194">
        <f>IF(INDEX(tab_MinKomp[Elastyczność w działaniu],MATCH($B349,tab_MinKomp[[Stanowisko / Position ]:[Stanowisko / Position ]],0))="n/a","n/a",GC349-INDEX(tab_MinKomp[Elastyczność w działaniu],MATCH($B349,tab_MinKomp[[Stanowisko / Position ]:[Stanowisko / Position ]],0)))</f>
        <v>0</v>
      </c>
      <c r="GD350" s="194">
        <f>IF(INDEX(tab_MinKomp[Komunikatywność],MATCH($B349,tab_MinKomp[[Stanowisko / Position ]:[Stanowisko / Position ]],0))="n/a","n/a",GD349-INDEX(tab_MinKomp[Komunikatywność],MATCH($B349,tab_MinKomp[[Stanowisko / Position ]:[Stanowisko / Position ]],0)))</f>
        <v>0</v>
      </c>
      <c r="GE350" s="193" t="str">
        <f>IF(INDEX(tab_MinKomp[Motywowanie i budowanie zaangażowania zespołu],MATCH($B349,tab_MinKomp[[Stanowisko / Position ]:[Stanowisko / Position ]],0))="n/a","n/a",GE349-INDEX(tab_MinKomp[Motywowanie i budowanie zaangażowania zespołu],MATCH($B349,tab_MinKomp[[Stanowisko / Position ]:[Stanowisko / Position ]],0)))</f>
        <v>n/a</v>
      </c>
      <c r="GF350" s="186" t="s">
        <v>248</v>
      </c>
      <c r="GG350" s="186" t="s">
        <v>248</v>
      </c>
      <c r="GH350" s="186" t="s">
        <v>248</v>
      </c>
      <c r="GI350" s="186" t="s">
        <v>248</v>
      </c>
      <c r="GJ350" s="186" t="s">
        <v>248</v>
      </c>
      <c r="GK350" s="186" t="s">
        <v>248</v>
      </c>
      <c r="GL350" s="186" t="s">
        <v>248</v>
      </c>
      <c r="GM350" s="186" t="s">
        <v>248</v>
      </c>
      <c r="GN350" s="186" t="s">
        <v>248</v>
      </c>
      <c r="GO350" s="186" t="s">
        <v>248</v>
      </c>
      <c r="GP350" s="186" t="s">
        <v>248</v>
      </c>
      <c r="GQ350" s="186" t="s">
        <v>248</v>
      </c>
      <c r="GR350" s="186" t="s">
        <v>248</v>
      </c>
      <c r="GS350" s="186" t="s">
        <v>248</v>
      </c>
      <c r="GT350" s="186" t="s">
        <v>248</v>
      </c>
      <c r="GU350" s="186" t="s">
        <v>248</v>
      </c>
      <c r="GV350" s="186" t="s">
        <v>248</v>
      </c>
      <c r="GW350" s="186" t="s">
        <v>248</v>
      </c>
      <c r="GX350" s="186" t="s">
        <v>248</v>
      </c>
      <c r="GY350" s="186" t="s">
        <v>248</v>
      </c>
      <c r="GZ350" s="261" t="s">
        <v>248</v>
      </c>
      <c r="HA350" s="261" t="s">
        <v>248</v>
      </c>
      <c r="HB350" s="191">
        <f>SUM(G350:GE350)/(HB349-(SUM(G350:GE350)))</f>
        <v>0</v>
      </c>
    </row>
    <row r="351" spans="1:210" ht="24.9" customHeight="1" x14ac:dyDescent="0.3">
      <c r="A351" s="105" t="s">
        <v>322</v>
      </c>
      <c r="B351" s="105" t="s">
        <v>315</v>
      </c>
      <c r="C351" s="105" t="s">
        <v>396</v>
      </c>
      <c r="D351" s="105">
        <v>1555</v>
      </c>
      <c r="E351" s="394" t="s">
        <v>562</v>
      </c>
      <c r="F351" s="185" t="s">
        <v>374</v>
      </c>
      <c r="G351" s="186">
        <v>2</v>
      </c>
      <c r="H351" s="186">
        <v>1</v>
      </c>
      <c r="I351" s="186">
        <v>2</v>
      </c>
      <c r="J351" s="186">
        <v>1</v>
      </c>
      <c r="K351" s="186">
        <v>1</v>
      </c>
      <c r="L351" s="186" t="s">
        <v>248</v>
      </c>
      <c r="M351" s="186" t="s">
        <v>248</v>
      </c>
      <c r="N351" s="186" t="s">
        <v>248</v>
      </c>
      <c r="O351" s="186">
        <v>1</v>
      </c>
      <c r="P351" s="186">
        <v>1</v>
      </c>
      <c r="Q351" s="186" t="s">
        <v>248</v>
      </c>
      <c r="R351" s="186" t="s">
        <v>248</v>
      </c>
      <c r="S351" s="186" t="s">
        <v>248</v>
      </c>
      <c r="T351" s="186" t="s">
        <v>248</v>
      </c>
      <c r="U351" s="186" t="s">
        <v>248</v>
      </c>
      <c r="V351" s="186" t="s">
        <v>248</v>
      </c>
      <c r="W351" s="186" t="s">
        <v>248</v>
      </c>
      <c r="X351" s="186" t="s">
        <v>248</v>
      </c>
      <c r="Y351" s="186" t="s">
        <v>248</v>
      </c>
      <c r="Z351" s="186" t="s">
        <v>248</v>
      </c>
      <c r="AA351" s="186" t="s">
        <v>248</v>
      </c>
      <c r="AB351" s="186" t="s">
        <v>248</v>
      </c>
      <c r="AC351" s="186" t="s">
        <v>248</v>
      </c>
      <c r="AD351" s="186" t="s">
        <v>248</v>
      </c>
      <c r="AE351" s="186" t="s">
        <v>248</v>
      </c>
      <c r="AF351" s="186" t="s">
        <v>248</v>
      </c>
      <c r="AG351" s="186" t="s">
        <v>248</v>
      </c>
      <c r="AH351" s="186" t="s">
        <v>248</v>
      </c>
      <c r="AI351" s="186" t="s">
        <v>248</v>
      </c>
      <c r="AJ351" s="186" t="s">
        <v>248</v>
      </c>
      <c r="AK351" s="186" t="s">
        <v>248</v>
      </c>
      <c r="AL351" s="186">
        <v>1</v>
      </c>
      <c r="AM351" s="186" t="s">
        <v>248</v>
      </c>
      <c r="AN351" s="186" t="s">
        <v>248</v>
      </c>
      <c r="AO351" s="186">
        <v>1</v>
      </c>
      <c r="AP351" s="186" t="s">
        <v>248</v>
      </c>
      <c r="AQ351" s="186">
        <v>1</v>
      </c>
      <c r="AR351" s="186" t="s">
        <v>248</v>
      </c>
      <c r="AS351" s="186" t="s">
        <v>248</v>
      </c>
      <c r="AT351" s="186" t="s">
        <v>248</v>
      </c>
      <c r="AU351" s="186" t="s">
        <v>248</v>
      </c>
      <c r="AV351" s="186">
        <v>2</v>
      </c>
      <c r="AW351" s="186">
        <v>1</v>
      </c>
      <c r="AX351" s="186" t="s">
        <v>248</v>
      </c>
      <c r="AY351" s="186" t="s">
        <v>248</v>
      </c>
      <c r="AZ351" s="186" t="s">
        <v>248</v>
      </c>
      <c r="BA351" s="186" t="s">
        <v>248</v>
      </c>
      <c r="BB351" s="186" t="s">
        <v>248</v>
      </c>
      <c r="BC351" s="186" t="s">
        <v>248</v>
      </c>
      <c r="BD351" s="186" t="s">
        <v>248</v>
      </c>
      <c r="BE351" s="186" t="s">
        <v>248</v>
      </c>
      <c r="BF351" s="186" t="s">
        <v>248</v>
      </c>
      <c r="BG351" s="186" t="s">
        <v>248</v>
      </c>
      <c r="BH351" s="186" t="s">
        <v>248</v>
      </c>
      <c r="BI351" s="186" t="s">
        <v>248</v>
      </c>
      <c r="BJ351" s="186" t="s">
        <v>248</v>
      </c>
      <c r="BK351" s="186" t="s">
        <v>248</v>
      </c>
      <c r="BL351" s="186" t="s">
        <v>248</v>
      </c>
      <c r="BM351" s="186" t="s">
        <v>248</v>
      </c>
      <c r="BN351" s="186">
        <v>3</v>
      </c>
      <c r="BO351" s="186" t="s">
        <v>248</v>
      </c>
      <c r="BP351" s="186">
        <v>3</v>
      </c>
      <c r="BQ351" s="186" t="s">
        <v>248</v>
      </c>
      <c r="BR351" s="186">
        <v>3</v>
      </c>
      <c r="BS351" s="186" t="s">
        <v>248</v>
      </c>
      <c r="BT351" s="186">
        <v>3</v>
      </c>
      <c r="BU351" s="186" t="s">
        <v>248</v>
      </c>
      <c r="BV351" s="186" t="s">
        <v>248</v>
      </c>
      <c r="BW351" s="186" t="s">
        <v>248</v>
      </c>
      <c r="BX351" s="186" t="s">
        <v>248</v>
      </c>
      <c r="BY351" s="186" t="s">
        <v>248</v>
      </c>
      <c r="BZ351" s="186" t="s">
        <v>248</v>
      </c>
      <c r="CA351" s="186">
        <v>2</v>
      </c>
      <c r="CB351" s="186" t="s">
        <v>248</v>
      </c>
      <c r="CC351" s="186">
        <v>3</v>
      </c>
      <c r="CD351" s="186">
        <v>3</v>
      </c>
      <c r="CE351" s="186" t="s">
        <v>248</v>
      </c>
      <c r="CF351" s="186" t="s">
        <v>248</v>
      </c>
      <c r="CG351" s="186">
        <v>1</v>
      </c>
      <c r="CH351" s="186" t="s">
        <v>248</v>
      </c>
      <c r="CI351" s="186" t="s">
        <v>248</v>
      </c>
      <c r="CJ351" s="186" t="s">
        <v>248</v>
      </c>
      <c r="CK351" s="186" t="s">
        <v>248</v>
      </c>
      <c r="CL351" s="186" t="s">
        <v>248</v>
      </c>
      <c r="CM351" s="186" t="s">
        <v>248</v>
      </c>
      <c r="CN351" s="186" t="s">
        <v>248</v>
      </c>
      <c r="CO351" s="186" t="s">
        <v>248</v>
      </c>
      <c r="CP351" s="186" t="s">
        <v>248</v>
      </c>
      <c r="CQ351" s="186" t="s">
        <v>248</v>
      </c>
      <c r="CR351" s="186" t="s">
        <v>248</v>
      </c>
      <c r="CS351" s="186" t="s">
        <v>248</v>
      </c>
      <c r="CT351" s="186" t="s">
        <v>248</v>
      </c>
      <c r="CU351" s="186" t="s">
        <v>248</v>
      </c>
      <c r="CV351" s="186" t="s">
        <v>248</v>
      </c>
      <c r="CW351" s="186">
        <v>2</v>
      </c>
      <c r="CX351" s="186" t="s">
        <v>248</v>
      </c>
      <c r="CY351" s="186" t="s">
        <v>248</v>
      </c>
      <c r="CZ351" s="186" t="s">
        <v>248</v>
      </c>
      <c r="DA351" s="186" t="s">
        <v>248</v>
      </c>
      <c r="DB351" s="186" t="s">
        <v>248</v>
      </c>
      <c r="DC351" s="186" t="s">
        <v>248</v>
      </c>
      <c r="DD351" s="186" t="s">
        <v>248</v>
      </c>
      <c r="DE351" s="186" t="s">
        <v>248</v>
      </c>
      <c r="DF351" s="186">
        <v>1</v>
      </c>
      <c r="DG351" s="186" t="s">
        <v>248</v>
      </c>
      <c r="DH351" s="186" t="s">
        <v>248</v>
      </c>
      <c r="DI351" s="186" t="s">
        <v>248</v>
      </c>
      <c r="DJ351" s="186" t="s">
        <v>248</v>
      </c>
      <c r="DK351" s="186" t="s">
        <v>248</v>
      </c>
      <c r="DL351" s="186" t="s">
        <v>248</v>
      </c>
      <c r="DM351" s="186" t="s">
        <v>248</v>
      </c>
      <c r="DN351" s="186" t="s">
        <v>248</v>
      </c>
      <c r="DO351" s="186" t="s">
        <v>248</v>
      </c>
      <c r="DP351" s="186" t="s">
        <v>248</v>
      </c>
      <c r="DQ351" s="186" t="s">
        <v>248</v>
      </c>
      <c r="DR351" s="186" t="s">
        <v>248</v>
      </c>
      <c r="DS351" s="186" t="s">
        <v>248</v>
      </c>
      <c r="DT351" s="186" t="s">
        <v>248</v>
      </c>
      <c r="DU351" s="186" t="s">
        <v>248</v>
      </c>
      <c r="DV351" s="186" t="s">
        <v>248</v>
      </c>
      <c r="DW351" s="186" t="s">
        <v>248</v>
      </c>
      <c r="DX351" s="186" t="s">
        <v>248</v>
      </c>
      <c r="DY351" s="186" t="s">
        <v>248</v>
      </c>
      <c r="DZ351" s="186" t="s">
        <v>248</v>
      </c>
      <c r="EA351" s="186" t="s">
        <v>248</v>
      </c>
      <c r="EB351" s="186" t="s">
        <v>248</v>
      </c>
      <c r="EC351" s="186" t="s">
        <v>248</v>
      </c>
      <c r="ED351" s="186" t="s">
        <v>248</v>
      </c>
      <c r="EE351" s="186" t="s">
        <v>248</v>
      </c>
      <c r="EF351" s="186" t="s">
        <v>248</v>
      </c>
      <c r="EG351" s="186" t="s">
        <v>248</v>
      </c>
      <c r="EH351" s="186" t="s">
        <v>248</v>
      </c>
      <c r="EI351" s="186" t="s">
        <v>248</v>
      </c>
      <c r="EJ351" s="186" t="s">
        <v>248</v>
      </c>
      <c r="EK351" s="186" t="s">
        <v>248</v>
      </c>
      <c r="EL351" s="184" t="s">
        <v>248</v>
      </c>
      <c r="EM351" s="184" t="s">
        <v>248</v>
      </c>
      <c r="EN351" s="184" t="s">
        <v>248</v>
      </c>
      <c r="EO351" s="186" t="s">
        <v>248</v>
      </c>
      <c r="EP351" s="186" t="s">
        <v>248</v>
      </c>
      <c r="EQ351" s="186" t="s">
        <v>248</v>
      </c>
      <c r="ER351" s="186" t="s">
        <v>248</v>
      </c>
      <c r="ES351" s="186" t="s">
        <v>248</v>
      </c>
      <c r="ET351" s="186" t="s">
        <v>248</v>
      </c>
      <c r="EU351" s="186" t="s">
        <v>248</v>
      </c>
      <c r="EV351" s="186" t="s">
        <v>248</v>
      </c>
      <c r="EW351" s="186" t="s">
        <v>248</v>
      </c>
      <c r="EX351" s="186" t="s">
        <v>248</v>
      </c>
      <c r="EY351" s="186" t="s">
        <v>248</v>
      </c>
      <c r="EZ351" s="186" t="s">
        <v>248</v>
      </c>
      <c r="FA351" s="186" t="s">
        <v>248</v>
      </c>
      <c r="FB351" s="186" t="s">
        <v>248</v>
      </c>
      <c r="FC351" s="186" t="s">
        <v>248</v>
      </c>
      <c r="FD351" s="186" t="s">
        <v>248</v>
      </c>
      <c r="FE351" s="186" t="s">
        <v>248</v>
      </c>
      <c r="FF351" s="186" t="s">
        <v>248</v>
      </c>
      <c r="FG351" s="186" t="s">
        <v>248</v>
      </c>
      <c r="FH351" s="186" t="s">
        <v>248</v>
      </c>
      <c r="FI351" s="186" t="s">
        <v>248</v>
      </c>
      <c r="FJ351" s="186" t="s">
        <v>248</v>
      </c>
      <c r="FK351" s="186" t="s">
        <v>248</v>
      </c>
      <c r="FL351" s="186" t="s">
        <v>248</v>
      </c>
      <c r="FM351" s="186" t="s">
        <v>248</v>
      </c>
      <c r="FN351" s="186">
        <v>1</v>
      </c>
      <c r="FO351" s="186">
        <v>1</v>
      </c>
      <c r="FP351" s="186">
        <v>1</v>
      </c>
      <c r="FQ351" s="187" t="s">
        <v>248</v>
      </c>
      <c r="FR351" s="187" t="s">
        <v>248</v>
      </c>
      <c r="FS351" s="186">
        <v>2</v>
      </c>
      <c r="FT351" s="186">
        <v>3</v>
      </c>
      <c r="FU351" s="186">
        <v>3</v>
      </c>
      <c r="FV351" s="186">
        <v>3</v>
      </c>
      <c r="FW351" s="186">
        <v>2</v>
      </c>
      <c r="FX351" s="186">
        <v>3</v>
      </c>
      <c r="FY351" s="186">
        <v>2</v>
      </c>
      <c r="FZ351" s="186">
        <v>2</v>
      </c>
      <c r="GA351" s="186" t="s">
        <v>248</v>
      </c>
      <c r="GB351" s="186" t="s">
        <v>248</v>
      </c>
      <c r="GC351" s="186">
        <v>2</v>
      </c>
      <c r="GD351" s="186">
        <v>1</v>
      </c>
      <c r="GE351" s="186" t="s">
        <v>248</v>
      </c>
      <c r="GF351" s="186" t="s">
        <v>248</v>
      </c>
      <c r="GG351" s="186" t="s">
        <v>248</v>
      </c>
      <c r="GH351" s="186" t="s">
        <v>248</v>
      </c>
      <c r="GI351" s="186" t="s">
        <v>248</v>
      </c>
      <c r="GJ351" s="186" t="s">
        <v>248</v>
      </c>
      <c r="GK351" s="186" t="s">
        <v>248</v>
      </c>
      <c r="GL351" s="186" t="s">
        <v>248</v>
      </c>
      <c r="GM351" s="186" t="s">
        <v>248</v>
      </c>
      <c r="GN351" s="186" t="s">
        <v>248</v>
      </c>
      <c r="GO351" s="186" t="s">
        <v>248</v>
      </c>
      <c r="GP351" s="186" t="s">
        <v>248</v>
      </c>
      <c r="GQ351" s="186" t="s">
        <v>248</v>
      </c>
      <c r="GR351" s="186" t="s">
        <v>248</v>
      </c>
      <c r="GS351" s="186" t="s">
        <v>248</v>
      </c>
      <c r="GT351" s="186" t="s">
        <v>248</v>
      </c>
      <c r="GU351" s="186" t="s">
        <v>248</v>
      </c>
      <c r="GV351" s="186" t="s">
        <v>248</v>
      </c>
      <c r="GW351" s="186" t="s">
        <v>248</v>
      </c>
      <c r="GX351" s="186" t="s">
        <v>248</v>
      </c>
      <c r="GY351" s="186" t="s">
        <v>248</v>
      </c>
      <c r="GZ351" s="261" t="s">
        <v>248</v>
      </c>
      <c r="HA351" s="261">
        <v>3</v>
      </c>
      <c r="HB351" s="188">
        <f t="shared" ref="HB351" si="270">SUM(G351:GE351)</f>
        <v>65</v>
      </c>
    </row>
    <row r="352" spans="1:210" ht="24.9" customHeight="1" thickBot="1" x14ac:dyDescent="0.35">
      <c r="A352" s="108" t="str">
        <f t="shared" ref="A352" si="271">A351</f>
        <v>Prod.-Q-6</v>
      </c>
      <c r="B352" s="108" t="str">
        <f t="shared" ref="B352" si="272">B351</f>
        <v>Pracownik Produkcji</v>
      </c>
      <c r="C352" s="108" t="str">
        <f t="shared" ref="C352" si="273">C351</f>
        <v>KB</v>
      </c>
      <c r="D352" s="108">
        <f t="shared" ref="D352" si="274">D351</f>
        <v>1555</v>
      </c>
      <c r="E352" s="395"/>
      <c r="F352" s="189" t="s">
        <v>375</v>
      </c>
      <c r="G352" s="192">
        <f>IF(INDEX(tab_MinKomp[Przepisy BHP / BHP Vorschriften],MATCH($B351,tab_MinKomp[[Stanowisko / Position ]:[Stanowisko / Position ]],0))="n/a","n/a",G351-INDEX(tab_MinKomp[Przepisy BHP / BHP Vorschriften],MATCH($B351,tab_MinKomp[[Stanowisko / Position ]:[Stanowisko / Position ]],0)))</f>
        <v>0</v>
      </c>
      <c r="H352" s="193">
        <f>IF(INDEX(tab_MinKomp[Przepisy PPOŻ / Brandschutzbestimmungen],MATCH($B351,tab_MinKomp[[Stanowisko / Position ]:[Stanowisko / Position ]],0))="n/a","n/a",H351-INDEX(tab_MinKomp[Przepisy PPOŻ / Brandschutzbestimmungen],MATCH($B351,tab_MinKomp[[Stanowisko / Position ]:[Stanowisko / Position ]],0)))</f>
        <v>0</v>
      </c>
      <c r="I352" s="193">
        <f>IF(INDEX(tab_MinKomp[Ryzyko zawodowe na stanowiskach pracyv/ Berufliche Risiken an Arbeitsstellen],MATCH($B351,tab_MinKomp[[Stanowisko / Position ]:[Stanowisko / Position ]],0))="n/a","n/a",I351-INDEX(tab_MinKomp[Ryzyko zawodowe na stanowiskach pracyv/ Berufliche Risiken an Arbeitsstellen],MATCH($B351,tab_MinKomp[[Stanowisko / Position ]:[Stanowisko / Position ]],0)))</f>
        <v>0</v>
      </c>
      <c r="J352" s="193">
        <f>IF(INDEX(tab_MinKomp[Gospodarka substancjami niebezpiecznymi / Gefahrstoffmanagement],MATCH($B351,tab_MinKomp[[Stanowisko / Position ]:[Stanowisko / Position ]],0))="n/a","n/a",J351-INDEX(tab_MinKomp[Gospodarka substancjami niebezpiecznymi / Gefahrstoffmanagement],MATCH($B351,tab_MinKomp[[Stanowisko / Position ]:[Stanowisko / Position ]],0)))</f>
        <v>0</v>
      </c>
      <c r="K352" s="193">
        <f>IF(INDEX(tab_MinKomp[Gospodarka odpadami / Abfallwirtschaft],MATCH($B351,tab_MinKomp[[Stanowisko / Position ]:[Stanowisko / Position ]],0))="n/a","n/a",K351-INDEX(tab_MinKomp[Gospodarka odpadami / Abfallwirtschaft],MATCH($B351,tab_MinKomp[[Stanowisko / Position ]:[Stanowisko / Position ]],0)))</f>
        <v>0</v>
      </c>
      <c r="L352" s="194" t="str">
        <f>IF(INDEX(tab_MinKomp[Przepisy kodeksu pracy / Bestimmungen des Arbeitsgesetzes],MATCH($B351,tab_MinKomp[[Stanowisko / Position ]:[Stanowisko / Position ]],0))="n/a","n/a",L351-INDEX(tab_MinKomp[Przepisy kodeksu pracy / Bestimmungen des Arbeitsgesetzes],MATCH($B351,tab_MinKomp[[Stanowisko / Position ]:[Stanowisko / Position ]],0)))</f>
        <v>n/a</v>
      </c>
      <c r="M352" s="195" t="str">
        <f>IF(INDEX(tab_MinKomp[Przepisy o ub.społ. ZUS  / Sozialversicherungsvorschriften],MATCH($B351,tab_MinKomp[[Stanowisko / Position ]:[Stanowisko / Position ]],0))="n/a","n/a",M351-INDEX(tab_MinKomp[Przepisy o ub.społ. ZUS  / Sozialversicherungsvorschriften],MATCH($B351,tab_MinKomp[[Stanowisko / Position ]:[Stanowisko / Position ]],0)))</f>
        <v>n/a</v>
      </c>
      <c r="N352" s="194" t="str">
        <f>IF(INDEX(tab_MinKomp[PRZEPISY O PDOF /persönlich Einkommensteuergesetz ],MATCH($B351,tab_MinKomp[[Stanowisko / Position ]:[Stanowisko / Position ]],0))="n/a","n/a",N351-INDEX(tab_MinKomp[PRZEPISY O PDOF /persönlich Einkommensteuergesetz ],MATCH($B351,tab_MinKomp[[Stanowisko / Position ]:[Stanowisko / Position ]],0)))</f>
        <v>n/a</v>
      </c>
      <c r="O352" s="194">
        <f>IF(INDEX(tab_MinKomp[Regulamin pracy / Arbeitsordnung],MATCH($B351,tab_MinKomp[[Stanowisko / Position ]:[Stanowisko / Position ]],0))="n/a","n/a",O351-INDEX(tab_MinKomp[Regulamin pracy / Arbeitsordnung],MATCH($B351,tab_MinKomp[[Stanowisko / Position ]:[Stanowisko / Position ]],0)))</f>
        <v>0</v>
      </c>
      <c r="P352" s="194">
        <f>IF(INDEX(tab_MinKomp[Regulamin wynagradzania / Vergütungsordnung],MATCH($B351,tab_MinKomp[[Stanowisko / Position ]:[Stanowisko / Position ]],0))="n/a","n/a",P351-INDEX(tab_MinKomp[Regulamin wynagradzania / Vergütungsordnung],MATCH($B351,tab_MinKomp[[Stanowisko / Position ]:[Stanowisko / Position ]],0)))</f>
        <v>0</v>
      </c>
      <c r="Q352" s="194" t="str">
        <f>IF(INDEX(tab_MinKomp[System R2PŁATNIK PRO: Płace / Lohnabrechnung],MATCH($B351,tab_MinKomp[[Stanowisko / Position ]:[Stanowisko / Position ]],0))="n/a","n/a",Q351-INDEX(tab_MinKomp[System R2PŁATNIK PRO: Płace / Lohnabrechnung],MATCH($B351,tab_MinKomp[[Stanowisko / Position ]:[Stanowisko / Position ]],0)))</f>
        <v>n/a</v>
      </c>
      <c r="R352" s="194" t="str">
        <f>IF(INDEX(tab_MinKomp[SystemR2PŁATNIK PRO: KADRY / Personaldaten],MATCH($B351,tab_MinKomp[[Stanowisko / Position ]:[Stanowisko / Position ]],0))="n/a","n/a",R351-INDEX(tab_MinKomp[SystemR2PŁATNIK PRO: KADRY / Personaldaten],MATCH($B351,tab_MinKomp[[Stanowisko / Position ]:[Stanowisko / Position ]],0)))</f>
        <v>n/a</v>
      </c>
      <c r="S352" s="194" t="str">
        <f>IF(INDEX(tab_MinKomp[SYSTEM R2PŁATNIK PRO: zarządzanie pracownikami / Arbeitsverwaltung],MATCH($B351,tab_MinKomp[[Stanowisko / Position ]:[Stanowisko / Position ]],0))="n/a","n/a",S351-INDEX(tab_MinKomp[SYSTEM R2PŁATNIK PRO: zarządzanie pracownikami / Arbeitsverwaltung],MATCH($B351,tab_MinKomp[[Stanowisko / Position ]:[Stanowisko / Position ]],0)))</f>
        <v>n/a</v>
      </c>
      <c r="T352" s="194" t="str">
        <f>IF(INDEX(tab_MinKomp[Doradztwo, wsparcie personalne / Personalberatung und Unterstützung],MATCH($B351,tab_MinKomp[[Stanowisko / Position ]:[Stanowisko / Position ]],0))="n/a","n/a",T351-INDEX(tab_MinKomp[Doradztwo, wsparcie personalne / Personalberatung und Unterstützung],MATCH($B351,tab_MinKomp[[Stanowisko / Position ]:[Stanowisko / Position ]],0)))</f>
        <v>n/a</v>
      </c>
      <c r="U352" s="194" t="str">
        <f>IF(INDEX(tab_MinKomp[Przepisy o podatku VAT / MwSt.- Gesetz],MATCH($B351,tab_MinKomp[[Stanowisko / Position ]:[Stanowisko / Position ]],0))="n/a","n/a",U351-INDEX(tab_MinKomp[Przepisy o podatku VAT / MwSt.- Gesetz],MATCH($B351,tab_MinKomp[[Stanowisko / Position ]:[Stanowisko / Position ]],0)))</f>
        <v>n/a</v>
      </c>
      <c r="V352" s="194" t="str">
        <f>IF(INDEX(tab_MinKomp[PrzepisyPDOP / geschäftlich Einkommensteuergesetz],MATCH($B351,tab_MinKomp[[Stanowisko / Position ]:[Stanowisko / Position ]],0))="n/a","n/a",V351-INDEX(tab_MinKomp[PrzepisyPDOP / geschäftlich Einkommensteuergesetz],MATCH($B351,tab_MinKomp[[Stanowisko / Position ]:[Stanowisko / Position ]],0)))</f>
        <v>n/a</v>
      </c>
      <c r="W352" s="194" t="str">
        <f>IF(INDEX(tab_MinKomp[System BAAN / FINANSE (FIBU)],MATCH($B351,tab_MinKomp[[Stanowisko / Position ]:[Stanowisko / Position ]],0))="n/a","n/a",W351-INDEX(tab_MinKomp[System BAAN / FINANSE (FIBU)],MATCH($B351,tab_MinKomp[[Stanowisko / Position ]:[Stanowisko / Position ]],0)))</f>
        <v>n/a</v>
      </c>
      <c r="X352" s="194" t="str">
        <f>IF(INDEX(tab_MinKomp[Systemy pomocnicze / Hilfssysteme(STOCKPROGRAM, KALK2000 etc.)],MATCH($B351,tab_MinKomp[[Stanowisko / Position ]:[Stanowisko / Position ]],0))="n/a","n/a",X351-INDEX(tab_MinKomp[Systemy pomocnicze / Hilfssysteme(STOCKPROGRAM, KALK2000 etc.)],MATCH($B351,tab_MinKomp[[Stanowisko / Position ]:[Stanowisko / Position ]],0)))</f>
        <v>n/a</v>
      </c>
      <c r="Y352" s="194" t="str">
        <f>IF(INDEX(tab_MinKomp[Polityka rachunkowości / Buchführungspolitik],MATCH($B351,tab_MinKomp[[Stanowisko / Position ]:[Stanowisko / Position ]],0))="n/a","n/a",Y351-INDEX(tab_MinKomp[Polityka rachunkowości / Buchführungspolitik],MATCH($B351,tab_MinKomp[[Stanowisko / Position ]:[Stanowisko / Position ]],0)))</f>
        <v>n/a</v>
      </c>
      <c r="Z352" s="194" t="str">
        <f>IF(INDEX(tab_MinKomp[Ustawa o rachunkowości / Rechnungslegungsgesetz],MATCH($B351,tab_MinKomp[[Stanowisko / Position ]:[Stanowisko / Position ]],0))="n/a","n/a",Z351-INDEX(tab_MinKomp[Ustawa o rachunkowości / Rechnungslegungsgesetz],MATCH($B351,tab_MinKomp[[Stanowisko / Position ]:[Stanowisko / Position ]],0)))</f>
        <v>n/a</v>
      </c>
      <c r="AA352" s="194" t="str">
        <f>IF(INDEX(tab_MinKomp[WORKFLOW - TS-100],MATCH($B351,tab_MinKomp[[Stanowisko / Position ]:[Stanowisko / Position ]],0))="n/a","n/a",AA351-INDEX(tab_MinKomp[WORKFLOW - TS-100],MATCH($B351,tab_MinKomp[[Stanowisko / Position ]:[Stanowisko / Position ]],0)))</f>
        <v>n/a</v>
      </c>
      <c r="AB352" s="194" t="str">
        <f>IF(INDEX(tab_MinKomp[WORKFLOW - SFMS],MATCH($B351,tab_MinKomp[[Stanowisko / Position ]:[Stanowisko / Position ]],0))="n/a","n/a",AB351-INDEX(tab_MinKomp[WORKFLOW - SFMS],MATCH($B351,tab_MinKomp[[Stanowisko / Position ]:[Stanowisko / Position ]],0)))</f>
        <v>n/a</v>
      </c>
      <c r="AC352" s="194" t="str">
        <f>IF(INDEX(tab_MinKomp[System ISO 9001:2015],MATCH($B351,tab_MinKomp[[Stanowisko / Position ]:[Stanowisko / Position ]],0))="n/a","n/a",AC351-INDEX(tab_MinKomp[System ISO 9001:2015],MATCH($B351,tab_MinKomp[[Stanowisko / Position ]:[Stanowisko / Position ]],0)))</f>
        <v>n/a</v>
      </c>
      <c r="AD352" s="194" t="str">
        <f>IF(INDEX(tab_MinKomp[System ISO 9001:2015],MATCH($B351,tab_MinKomp[[Stanowisko / Position ]:[Stanowisko / Position ]],0))="n/a","n/a",AD351-INDEX(tab_MinKomp[System ISO 9001:2015],MATCH($B351,tab_MinKomp[[Stanowisko / Position ]:[Stanowisko / Position ]],0)))</f>
        <v>n/a</v>
      </c>
      <c r="AE352" s="194" t="str">
        <f>IF(INDEX(tab_MinKomp[System ISO 9001:2015],MATCH($B351,tab_MinKomp[[Stanowisko / Position ]:[Stanowisko / Position ]],0))="n/a","n/a",AE351-INDEX(tab_MinKomp[System ISO 9001:2015],MATCH($B351,tab_MinKomp[[Stanowisko / Position ]:[Stanowisko / Position ]],0)))</f>
        <v>n/a</v>
      </c>
      <c r="AF352" s="194" t="str">
        <f>IF(INDEX(tab_MinKomp[System ISO 9001:2015],MATCH($B351,tab_MinKomp[[Stanowisko / Position ]:[Stanowisko / Position ]],0))="n/a","n/a",AF351-INDEX(tab_MinKomp[System ISO 9001:2015],MATCH($B351,tab_MinKomp[[Stanowisko / Position ]:[Stanowisko / Position ]],0)))</f>
        <v>n/a</v>
      </c>
      <c r="AG352" s="194" t="str">
        <f>IF(INDEX(tab_MinKomp[Wymagania VDA 6.3 Process / Forderungen],MATCH($B351,tab_MinKomp[[Stanowisko / Position ]:[Stanowisko / Position ]],0))="n/a","n/a",AG351-INDEX(tab_MinKomp[Wymagania VDA 6.3 Process / Forderungen],MATCH($B351,tab_MinKomp[[Stanowisko / Position ]:[Stanowisko / Position ]],0)))</f>
        <v>n/a</v>
      </c>
      <c r="AH352" s="194" t="str">
        <f>IF(INDEX(tab_MinKomp[Wymagania VDA 6.5 Product / Forderungen],MATCH($B351,tab_MinKomp[[Stanowisko / Position ]:[Stanowisko / Position ]],0))="n/a","n/a",AH351-INDEX(tab_MinKomp[Wymagania VDA 6.5 Product / Forderungen],MATCH($B351,tab_MinKomp[[Stanowisko / Position ]:[Stanowisko / Position ]],0)))</f>
        <v>n/a</v>
      </c>
      <c r="AI352" s="194" t="str">
        <f>IF(INDEX(tab_MinKomp[System ISO 9001:2015],MATCH($B351,tab_MinKomp[[Stanowisko / Position ]:[Stanowisko / Position ]],0))="n/a","n/a",AI351-INDEX(tab_MinKomp[System ISO 9001:2015],MATCH($B351,tab_MinKomp[[Stanowisko / Position ]:[Stanowisko / Position ]],0)))</f>
        <v>n/a</v>
      </c>
      <c r="AJ352" s="194" t="str">
        <f>IF(INDEX(tab_MinKomp[Auditor systemu ISO 17021:2018],MATCH($B351,tab_MinKomp[[Stanowisko / Position ]:[Stanowisko / Position ]],0))="n/a","n/a",AJ351-INDEX(tab_MinKomp[Auditor systemu ISO 17021:2018],MATCH($B351,tab_MinKomp[[Stanowisko / Position ]:[Stanowisko / Position ]],0)))</f>
        <v>n/a</v>
      </c>
      <c r="AK352" s="194" t="str">
        <f>IF(INDEX(tab_MinKomp[Pełnomocnik systemu / Systemvertreter],MATCH($B351,tab_MinKomp[[Stanowisko / Position ]:[Stanowisko / Position ]],0))="n/a","n/a",AK351-INDEX(tab_MinKomp[Pełnomocnik systemu / Systemvertreter],MATCH($B351,tab_MinKomp[[Stanowisko / Position ]:[Stanowisko / Position ]],0)))</f>
        <v>n/a</v>
      </c>
      <c r="AL352" s="194">
        <f>IF(INDEX(tab_MinKomp[Polityka Etyczna - Compliance],MATCH($B351,tab_MinKomp[[Stanowisko / Position ]:[Stanowisko / Position ]],0))="n/a","n/a",AL351-INDEX(tab_MinKomp[Polityka Etyczna - Compliance],MATCH($B351,tab_MinKomp[[Stanowisko / Position ]:[Stanowisko / Position ]],0)))</f>
        <v>0</v>
      </c>
      <c r="AM352" s="194" t="str">
        <f>IF(INDEX(tab_MinKomp[WDRAŻANIE NOWYCH PROJEKTÓW/ PROCEDURA CTM],MATCH($B351,tab_MinKomp[[Stanowisko / Position ]:[Stanowisko / Position ]],0))="n/a","n/a",AM351-INDEX(tab_MinKomp[WDRAŻANIE NOWYCH PROJEKTÓW/ PROCEDURA CTM],MATCH($B351,tab_MinKomp[[Stanowisko / Position ]:[Stanowisko / Position ]],0)))</f>
        <v>n/a</v>
      </c>
      <c r="AN352" s="194" t="str">
        <f>IF(INDEX(tab_MinKomp[KAMIENIE MILOWE MSL/PIFF],MATCH($B351,tab_MinKomp[[Stanowisko / Position ]:[Stanowisko / Position ]],0))="n/a","n/a",AN351-INDEX(tab_MinKomp[KAMIENIE MILOWE MSL/PIFF],MATCH($B351,tab_MinKomp[[Stanowisko / Position ]:[Stanowisko / Position ]],0)))</f>
        <v>n/a</v>
      </c>
      <c r="AO352" s="194">
        <f>IF(INDEX(tab_MinKomp[CP],MATCH($B351,tab_MinKomp[[Stanowisko / Position ]:[Stanowisko / Position ]],0))="n/a","n/a",AO351-INDEX(tab_MinKomp[CP],MATCH($B351,tab_MinKomp[[Stanowisko / Position ]:[Stanowisko / Position ]],0)))</f>
        <v>0</v>
      </c>
      <c r="AP352" s="194" t="str">
        <f>IF(INDEX(tab_MinKomp[FMEA],MATCH($B351,tab_MinKomp[[Stanowisko / Position ]:[Stanowisko / Position ]],0))="n/a","n/a",AP351-INDEX(tab_MinKomp[FMEA],MATCH($B351,tab_MinKomp[[Stanowisko / Position ]:[Stanowisko / Position ]],0)))</f>
        <v>n/a</v>
      </c>
      <c r="AQ352" s="194">
        <f>IF(INDEX(tab_MinKomp[FLOW CHART],MATCH($B351,tab_MinKomp[[Stanowisko / Position ]:[Stanowisko / Position ]],0))="n/a","n/a",AQ351-INDEX(tab_MinKomp[FLOW CHART],MATCH($B351,tab_MinKomp[[Stanowisko / Position ]:[Stanowisko / Position ]],0)))</f>
        <v>0</v>
      </c>
      <c r="AR352" s="194" t="str">
        <f>IF(INDEX(tab_MinKomp[APQP],MATCH($B351,tab_MinKomp[[Stanowisko / Position ]:[Stanowisko / Position ]],0))="n/a","n/a",AR351-INDEX(tab_MinKomp[APQP],MATCH($B351,tab_MinKomp[[Stanowisko / Position ]:[Stanowisko / Position ]],0)))</f>
        <v>n/a</v>
      </c>
      <c r="AS352" s="194" t="str">
        <f>IF(INDEX(tab_MinKomp[MSA],MATCH($B351,tab_MinKomp[[Stanowisko / Position ]:[Stanowisko / Position ]],0))="n/a","n/a",AS351-INDEX(tab_MinKomp[MSA],MATCH($B351,tab_MinKomp[[Stanowisko / Position ]:[Stanowisko / Position ]],0)))</f>
        <v>n/a</v>
      </c>
      <c r="AT352" s="194" t="str">
        <f>IF(INDEX(tab_MinKomp[SPC],MATCH($B351,tab_MinKomp[[Stanowisko / Position ]:[Stanowisko / Position ]],0))="n/a","n/a",AT351-INDEX(tab_MinKomp[SPC],MATCH($B351,tab_MinKomp[[Stanowisko / Position ]:[Stanowisko / Position ]],0)))</f>
        <v>n/a</v>
      </c>
      <c r="AU352" s="194" t="str">
        <f>IF(INDEX(tab_MinKomp[CSR (SPECYFICZNE WYMAGANIA KLIENTA)],MATCH($B351,tab_MinKomp[[Stanowisko / Position ]:[Stanowisko / Position ]],0))="n/a","n/a",AU351-INDEX(tab_MinKomp[CSR (SPECYFICZNE WYMAGANIA KLIENTA)],MATCH($B351,tab_MinKomp[[Stanowisko / Position ]:[Stanowisko / Position ]],0)))</f>
        <v>n/a</v>
      </c>
      <c r="AV352" s="194">
        <f>IF(INDEX(tab_MinKomp[5S],MATCH($B351,tab_MinKomp[[Stanowisko / Position ]:[Stanowisko / Position ]],0))="n/a","n/a",AV351-INDEX(tab_MinKomp[5S],MATCH($B351,tab_MinKomp[[Stanowisko / Position ]:[Stanowisko / Position ]],0)))</f>
        <v>0</v>
      </c>
      <c r="AW352" s="194">
        <f>IF(INDEX(tab_MinKomp[LEAN MANAGEMENT],MATCH($B351,tab_MinKomp[[Stanowisko / Position ]:[Stanowisko / Position ]],0))="n/a","n/a",AW351-INDEX(tab_MinKomp[LEAN MANAGEMENT],MATCH($B351,tab_MinKomp[[Stanowisko / Position ]:[Stanowisko / Position ]],0)))</f>
        <v>0</v>
      </c>
      <c r="AX352" s="194" t="str">
        <f>IF(INDEX(tab_MinKomp[5R],MATCH($B351,tab_MinKomp[[Stanowisko / Position ]:[Stanowisko / Position ]],0))="n/a","n/a",AX351-INDEX(tab_MinKomp[5R],MATCH($B351,tab_MinKomp[[Stanowisko / Position ]:[Stanowisko / Position ]],0)))</f>
        <v>n/a</v>
      </c>
      <c r="AY352" s="194" t="str">
        <f>IF(INDEX(tab_MinKomp[Six Sigma],MATCH($B351,tab_MinKomp[[Stanowisko / Position ]:[Stanowisko / Position ]],0))="n/a","n/a",AY351-INDEX(tab_MinKomp[Six Sigma],MATCH($B351,tab_MinKomp[[Stanowisko / Position ]:[Stanowisko / Position ]],0)))</f>
        <v>n/a</v>
      </c>
      <c r="AZ352" s="194" t="str">
        <f>IF(INDEX(tab_MinKomp[System BAAN / Distribution &amp; Supply Chain],MATCH($B351,tab_MinKomp[[Stanowisko / Position ]:[Stanowisko / Position ]],0))="n/a","n/a",AZ351-INDEX(tab_MinKomp[System BAAN / Distribution &amp; Supply Chain],MATCH($B351,tab_MinKomp[[Stanowisko / Position ]:[Stanowisko / Position ]],0)))</f>
        <v>n/a</v>
      </c>
      <c r="BA352" s="194" t="str">
        <f>IF(INDEX(tab_MinKomp[Gospodarka magazynowa / Lagerverwaltung],MATCH($B351,tab_MinKomp[[Stanowisko / Position ]:[Stanowisko / Position ]],0))="n/a","n/a",BA351-INDEX(tab_MinKomp[Gospodarka magazynowa / Lagerverwaltung],MATCH($B351,tab_MinKomp[[Stanowisko / Position ]:[Stanowisko / Position ]],0)))</f>
        <v>n/a</v>
      </c>
      <c r="BB352" s="194" t="str">
        <f>IF(INDEX(tab_MinKomp[Inwentaryzacja - organizacja i przebieg / Inventurprozess],MATCH($B351,tab_MinKomp[[Stanowisko / Position ]:[Stanowisko / Position ]],0))="n/a","n/a",BB351-INDEX(tab_MinKomp[Inwentaryzacja - organizacja i przebieg / Inventurprozess],MATCH($B351,tab_MinKomp[[Stanowisko / Position ]:[Stanowisko / Position ]],0)))</f>
        <v>n/a</v>
      </c>
      <c r="BC352" s="194" t="str">
        <f>IF(INDEX(tab_MinKomp[Organizacja dostaw / Versorgungsorganisation],MATCH($B351,tab_MinKomp[[Stanowisko / Position ]:[Stanowisko / Position ]],0))="n/a","n/a",BC351-INDEX(tab_MinKomp[Organizacja dostaw / Versorgungsorganisation],MATCH($B351,tab_MinKomp[[Stanowisko / Position ]:[Stanowisko / Position ]],0)))</f>
        <v>n/a</v>
      </c>
      <c r="BD352" s="194" t="str">
        <f>IF(INDEX(tab_MinKomp[Organizacja wysyłek / Organisation von Lieferungen],MATCH($B351,tab_MinKomp[[Stanowisko / Position ]:[Stanowisko / Position ]],0))="n/a","n/a",BD351-INDEX(tab_MinKomp[Organizacja wysyłek / Organisation von Lieferungen],MATCH($B351,tab_MinKomp[[Stanowisko / Position ]:[Stanowisko / Position ]],0)))</f>
        <v>n/a</v>
      </c>
      <c r="BE352" s="194" t="str">
        <f>IF(INDEX(tab_MinKomp[Analiza magazynowa - Program Polen.mdb / Inventuranalyse],MATCH($B351,tab_MinKomp[[Stanowisko / Position ]:[Stanowisko / Position ]],0))="n/a","n/a",BE351-INDEX(tab_MinKomp[Analiza magazynowa - Program Polen.mdb / Inventuranalyse],MATCH($B351,tab_MinKomp[[Stanowisko / Position ]:[Stanowisko / Position ]],0)))</f>
        <v>n/a</v>
      </c>
      <c r="BF352" s="190" t="str">
        <f>IF(INDEX(tab_MinKomp[MMOG (Materials Management Operations Guidelines)],MATCH($B351,tab_MinKomp[[Stanowisko / Position ]:[Stanowisko / Position ]],0))="n/a","n/a",BF351-INDEX(tab_MinKomp[MMOG (Materials Management Operations Guidelines)],MATCH($B351,tab_MinKomp[[Stanowisko / Position ]:[Stanowisko / Position ]],0)))</f>
        <v>n/a</v>
      </c>
      <c r="BG352" s="190" t="str">
        <f>IF(INDEX(tab_MinKomp[GPP],MATCH($B351,tab_MinKomp[[Stanowisko / Position ]:[Stanowisko / Position ]],0))="n/a","n/a",BG351-INDEX(tab_MinKomp[GPP],MATCH($B351,tab_MinKomp[[Stanowisko / Position ]:[Stanowisko / Position ]],0)))</f>
        <v>n/a</v>
      </c>
      <c r="BH352" s="190" t="str">
        <f>IF(INDEX(tab_MinKomp[AIAG (Automotive Industry Action Group)],MATCH($B351,tab_MinKomp[[Stanowisko / Position ]:[Stanowisko / Position ]],0))="n/a","n/a",BH351-INDEX(tab_MinKomp[AIAG (Automotive Industry Action Group)],MATCH($B351,tab_MinKomp[[Stanowisko / Position ]:[Stanowisko / Position ]],0)))</f>
        <v>n/a</v>
      </c>
      <c r="BI352" s="190" t="str">
        <f>IF(INDEX(tab_MinKomp[Super-G disputes],MATCH($B351,tab_MinKomp[[Stanowisko / Position ]:[Stanowisko / Position ]],0))="n/a","n/a",BI351-INDEX(tab_MinKomp[Super-G disputes],MATCH($B351,tab_MinKomp[[Stanowisko / Position ]:[Stanowisko / Position ]],0)))</f>
        <v>n/a</v>
      </c>
      <c r="BJ352" s="190" t="str">
        <f>IF(INDEX(tab_MinKomp[CMMS3/eDDL (Direct Data Link)],MATCH($B351,tab_MinKomp[[Stanowisko / Position ]:[Stanowisko / Position ]],0))="n/a","n/a",BJ351-INDEX(tab_MinKomp[CMMS3/eDDL (Direct Data Link)],MATCH($B351,tab_MinKomp[[Stanowisko / Position ]:[Stanowisko / Position ]],0)))</f>
        <v>n/a</v>
      </c>
      <c r="BK352" s="190" t="str">
        <f>IF(INDEX(tab_MinKomp[MP&amp;L (Material Planning and Logistics)],MATCH($B351,tab_MinKomp[[Stanowisko / Position ]:[Stanowisko / Position ]],0))="n/a","n/a",BK351-INDEX(tab_MinKomp[MP&amp;L (Material Planning and Logistics)],MATCH($B351,tab_MinKomp[[Stanowisko / Position ]:[Stanowisko / Position ]],0)))</f>
        <v>n/a</v>
      </c>
      <c r="BL352" s="190" t="str">
        <f>IF(INDEX(tab_MinKomp[Supplier delivery rating],MATCH($B351,tab_MinKomp[[Stanowisko / Position ]:[Stanowisko / Position ]],0))="n/a","n/a",BL351-INDEX(tab_MinKomp[Supplier delivery rating],MATCH($B351,tab_MinKomp[[Stanowisko / Position ]:[Stanowisko / Position ]],0)))</f>
        <v>n/a</v>
      </c>
      <c r="BM352" s="194" t="str">
        <f>IF(INDEX(tab_MinKomp[Planowanie produkcji / Produktionsplanung],MATCH($B351,tab_MinKomp[[Stanowisko / Position ]:[Stanowisko / Position ]],0))="n/a","n/a",BM351-INDEX(tab_MinKomp[Planowanie produkcji / Produktionsplanung],MATCH($B351,tab_MinKomp[[Stanowisko / Position ]:[Stanowisko / Position ]],0)))</f>
        <v>n/a</v>
      </c>
      <c r="BN352" s="194" t="str">
        <f>IF(INDEX(tab_MinKomp[Obsługa maszyn KVT / KVT Maschinenbedienung],MATCH($B351,tab_MinKomp[[Stanowisko / Position ]:[Stanowisko / Position ]],0))="n/a","n/a",BN351-INDEX(tab_MinKomp[Obsługa maszyn KVT / KVT Maschinenbedienung],MATCH($B351,tab_MinKomp[[Stanowisko / Position ]:[Stanowisko / Position ]],0)))</f>
        <v>n/a</v>
      </c>
      <c r="BO352" s="194" t="str">
        <f>IF(INDEX(tab_MinKomp[Obsługa maszyn KVT / KVT Maschinenbedienung],MATCH($B351,tab_MinKomp[[Stanowisko / Position ]:[Stanowisko / Position ]],0))="n/a","n/a",BO351-INDEX(tab_MinKomp[Obsługa maszyn KVT / KVT Maschinenbedienung],MATCH($B351,tab_MinKomp[[Stanowisko / Position ]:[Stanowisko / Position ]],0)))</f>
        <v>n/a</v>
      </c>
      <c r="BP352" s="194">
        <f>IF(INDEX(tab_MinKomp[Obsługa maszyn Novapax / Novapax Maschinenbedienung],MATCH($B351,tab_MinKomp[[Stanowisko / Position ]:[Stanowisko / Position ]],0))="n/a","n/a",BP351-INDEX(tab_MinKomp[Obsługa maszyn Novapax / Novapax Maschinenbedienung],MATCH($B351,tab_MinKomp[[Stanowisko / Position ]:[Stanowisko / Position ]],0)))</f>
        <v>1</v>
      </c>
      <c r="BQ352" s="194" t="str">
        <f>IF(INDEX(tab_MinKomp[Obsługa maszyn Piovan / Piovan Maschinenbedienung],MATCH($B351,tab_MinKomp[[Stanowisko / Position ]:[Stanowisko / Position ]],0))="n/a","n/a",BQ351-INDEX(tab_MinKomp[Obsługa maszyn Piovan / Piovan Maschinenbedienung],MATCH($B351,tab_MinKomp[[Stanowisko / Position ]:[Stanowisko / Position ]],0)))</f>
        <v>n/a</v>
      </c>
      <c r="BR352" s="194">
        <f>IF(INDEX(tab_MinKomp[Eliminacja awarii / Beseitigung von Ausfällen],MATCH($B351,tab_MinKomp[[Stanowisko / Position ]:[Stanowisko / Position ]],0))="n/a","n/a",BR351-INDEX(tab_MinKomp[Eliminacja awarii / Beseitigung von Ausfällen],MATCH($B351,tab_MinKomp[[Stanowisko / Position ]:[Stanowisko / Position ]],0)))</f>
        <v>2</v>
      </c>
      <c r="BS352" s="194" t="str">
        <f>IF(INDEX(tab_MinKomp[Obsługa maszyn Piovan / Piovan Maschinenbedienung],MATCH($B351,tab_MinKomp[[Stanowisko / Position ]:[Stanowisko / Position ]],0))="n/a","n/a",BS351-INDEX(tab_MinKomp[Obsługa maszyn Piovan / Piovan Maschinenbedienung],MATCH($B351,tab_MinKomp[[Stanowisko / Position ]:[Stanowisko / Position ]],0)))</f>
        <v>n/a</v>
      </c>
      <c r="BT352" s="194" t="str">
        <f>IF(INDEX(tab_MinKomp[Obsługa maszyn Piovan / Piovan Maschinenbedienung],MATCH($B351,tab_MinKomp[[Stanowisko / Position ]:[Stanowisko / Position ]],0))="n/a","n/a",BT351-INDEX(tab_MinKomp[Obsługa maszyn Piovan / Piovan Maschinenbedienung],MATCH($B351,tab_MinKomp[[Stanowisko / Position ]:[Stanowisko / Position ]],0)))</f>
        <v>n/a</v>
      </c>
      <c r="BU352" s="194" t="str">
        <f>IF(INDEX(tab_MinKomp[Obsługa maszyn Piovan / Piovan Maschinenbedienung],MATCH($B351,tab_MinKomp[[Stanowisko / Position ]:[Stanowisko / Position ]],0))="n/a","n/a",BU351-INDEX(tab_MinKomp[Obsługa maszyn Piovan / Piovan Maschinenbedienung],MATCH($B351,tab_MinKomp[[Stanowisko / Position ]:[Stanowisko / Position ]],0)))</f>
        <v>n/a</v>
      </c>
      <c r="BV352" s="194" t="str">
        <f>IF(INDEX(tab_MinKomp[Obsługa maszyn Piovan / Piovan Maschinenbedienung],MATCH($B351,tab_MinKomp[[Stanowisko / Position ]:[Stanowisko / Position ]],0))="n/a","n/a",BV351-INDEX(tab_MinKomp[Obsługa maszyn Piovan / Piovan Maschinenbedienung],MATCH($B351,tab_MinKomp[[Stanowisko / Position ]:[Stanowisko / Position ]],0)))</f>
        <v>n/a</v>
      </c>
      <c r="BW352" s="194" t="str">
        <f>IF(INDEX(tab_MinKomp[Obsługa maszyn Piovan / Piovan Maschinenbedienung],MATCH($B351,tab_MinKomp[[Stanowisko / Position ]:[Stanowisko / Position ]],0))="n/a","n/a",BW351-INDEX(tab_MinKomp[Obsługa maszyn Piovan / Piovan Maschinenbedienung],MATCH($B351,tab_MinKomp[[Stanowisko / Position ]:[Stanowisko / Position ]],0)))</f>
        <v>n/a</v>
      </c>
      <c r="BX352" s="194" t="str">
        <f>IF(INDEX(tab_MinKomp[Obsługa maszyn Piovan / Piovan Maschinenbedienung],MATCH($B351,tab_MinKomp[[Stanowisko / Position ]:[Stanowisko / Position ]],0))="n/a","n/a",BX351-INDEX(tab_MinKomp[Obsługa maszyn Piovan / Piovan Maschinenbedienung],MATCH($B351,tab_MinKomp[[Stanowisko / Position ]:[Stanowisko / Position ]],0)))</f>
        <v>n/a</v>
      </c>
      <c r="BY352" s="194" t="str">
        <f>IF(INDEX(tab_MinKomp[Obsługa maszyn Engel / Engel Maschinenbedienung],MATCH($B351,tab_MinKomp[[Stanowisko / Position ]:[Stanowisko / Position ]],0))="n/a","n/a",BY351-INDEX(tab_MinKomp[Obsługa maszyn Engel / Engel Maschinenbedienung],MATCH($B351,tab_MinKomp[[Stanowisko / Position ]:[Stanowisko / Position ]],0)))</f>
        <v>n/a</v>
      </c>
      <c r="BZ352" s="194" t="str">
        <f>IF(INDEX(tab_MinKomp[Obsługa maszyn Engel / Engel Maschinenbedienung],MATCH($B351,tab_MinKomp[[Stanowisko / Position ]:[Stanowisko / Position ]],0))="n/a","n/a",BZ351-INDEX(tab_MinKomp[Obsługa maszyn Engel / Engel Maschinenbedienung],MATCH($B351,tab_MinKomp[[Stanowisko / Position ]:[Stanowisko / Position ]],0)))</f>
        <v>n/a</v>
      </c>
      <c r="CA352" s="194">
        <f>IF(INDEX(tab_MinKomp[Eliminacja awarii / Beseitigung von Ausfällen],MATCH($B351,tab_MinKomp[[Stanowisko / Position ]:[Stanowisko / Position ]],0))="n/a","n/a",CA351-INDEX(tab_MinKomp[Eliminacja awarii / Beseitigung von Ausfällen],MATCH($B351,tab_MinKomp[[Stanowisko / Position ]:[Stanowisko / Position ]],0)))</f>
        <v>1</v>
      </c>
      <c r="CB352" s="194" t="str">
        <f>IF(INDEX(tab_MinKomp[Obsługa maszyn ASL / ASL Maschinenbedienung],MATCH($B351,tab_MinKomp[[Stanowisko / Position ]:[Stanowisko / Position ]],0))="n/a","n/a",CB351-INDEX(tab_MinKomp[Obsługa maszyn ASL / ASL Maschinenbedienung],MATCH($B351,tab_MinKomp[[Stanowisko / Position ]:[Stanowisko / Position ]],0)))</f>
        <v>n/a</v>
      </c>
      <c r="CC352" s="194">
        <f>IF(INDEX(tab_MinKomp[Obsługa maszyn Novapax / Novapax Maschinenbedienung],MATCH($B351,tab_MinKomp[[Stanowisko / Position ]:[Stanowisko / Position ]],0))="n/a","n/a",CC351-INDEX(tab_MinKomp[Obsługa maszyn Novapax / Novapax Maschinenbedienung],MATCH($B351,tab_MinKomp[[Stanowisko / Position ]:[Stanowisko / Position ]],0)))</f>
        <v>1</v>
      </c>
      <c r="CD352" s="194">
        <f>IF(INDEX(tab_MinKomp[Obsługa maszyn Novapax / Novapax Maschinenbedienung],MATCH($B351,tab_MinKomp[[Stanowisko / Position ]:[Stanowisko / Position ]],0))="n/a","n/a",CD351-INDEX(tab_MinKomp[Obsługa maszyn Novapax / Novapax Maschinenbedienung],MATCH($B351,tab_MinKomp[[Stanowisko / Position ]:[Stanowisko / Position ]],0)))</f>
        <v>1</v>
      </c>
      <c r="CE352" s="194" t="str">
        <f>IF(INDEX(tab_MinKomp[Obsługa maszyn Piovan / Piovan Maschinenbedienung],MATCH($B351,tab_MinKomp[[Stanowisko / Position ]:[Stanowisko / Position ]],0))="n/a","n/a",CE351-INDEX(tab_MinKomp[Obsługa maszyn Piovan / Piovan Maschinenbedienung],MATCH($B351,tab_MinKomp[[Stanowisko / Position ]:[Stanowisko / Position ]],0)))</f>
        <v>n/a</v>
      </c>
      <c r="CF352" s="194" t="str">
        <f>IF(INDEX(tab_MinKomp[Obsługa maszyn Piovan / Piovan Maschinenbedienung],MATCH($B351,tab_MinKomp[[Stanowisko / Position ]:[Stanowisko / Position ]],0))="n/a","n/a",CF351-INDEX(tab_MinKomp[Obsługa maszyn Piovan / Piovan Maschinenbedienung],MATCH($B351,tab_MinKomp[[Stanowisko / Position ]:[Stanowisko / Position ]],0)))</f>
        <v>n/a</v>
      </c>
      <c r="CG352" s="194">
        <f>IF(INDEX(tab_MinKomp[Eliminacja awarii / Beseitigung von Ausfällen],MATCH($B351,tab_MinKomp[[Stanowisko / Position ]:[Stanowisko / Position ]],0))="n/a","n/a",CG351-INDEX(tab_MinKomp[Eliminacja awarii / Beseitigung von Ausfällen],MATCH($B351,tab_MinKomp[[Stanowisko / Position ]:[Stanowisko / Position ]],0)))</f>
        <v>0</v>
      </c>
      <c r="CH352" s="194" t="str">
        <f>IF(INDEX(tab_MinKomp[Wymagania VDA 6.5 Product / Forderungen],MATCH($B351,tab_MinKomp[[Stanowisko / Position ]:[Stanowisko / Position ]],0))="n/a","n/a",CH351-INDEX(tab_MinKomp[Wymagania VDA 6.5 Product / Forderungen],MATCH($B351,tab_MinKomp[[Stanowisko / Position ]:[Stanowisko / Position ]],0)))</f>
        <v>n/a</v>
      </c>
      <c r="CI352" s="194" t="str">
        <f>IF(INDEX(tab_MinKomp[Wymagania VDA 6.5 Product / Forderungen],MATCH($B351,tab_MinKomp[[Stanowisko / Position ]:[Stanowisko / Position ]],0))="n/a","n/a",CI351-INDEX(tab_MinKomp[Wymagania VDA 6.5 Product / Forderungen],MATCH($B351,tab_MinKomp[[Stanowisko / Position ]:[Stanowisko / Position ]],0)))</f>
        <v>n/a</v>
      </c>
      <c r="CJ352" s="194" t="str">
        <f>IF(INDEX(tab_MinKomp[Wymagania VDA 6.5 Product / Forderungen],MATCH($B351,tab_MinKomp[[Stanowisko / Position ]:[Stanowisko / Position ]],0))="n/a","n/a",CJ351-INDEX(tab_MinKomp[Wymagania VDA 6.5 Product / Forderungen],MATCH($B351,tab_MinKomp[[Stanowisko / Position ]:[Stanowisko / Position ]],0)))</f>
        <v>n/a</v>
      </c>
      <c r="CK352" s="194" t="str">
        <f>IF(INDEX(tab_MinKomp[Wymagania VDA 6.5 Product / Forderungen],MATCH($B351,tab_MinKomp[[Stanowisko / Position ]:[Stanowisko / Position ]],0))="n/a","n/a",CK351-INDEX(tab_MinKomp[Wymagania VDA 6.5 Product / Forderungen],MATCH($B351,tab_MinKomp[[Stanowisko / Position ]:[Stanowisko / Position ]],0)))</f>
        <v>n/a</v>
      </c>
      <c r="CL352" s="194" t="str">
        <f>IF(INDEX(tab_MinKomp[Wymagania VDA 6.5 Product / Forderungen],MATCH($B351,tab_MinKomp[[Stanowisko / Position ]:[Stanowisko / Position ]],0))="n/a","n/a",CL351-INDEX(tab_MinKomp[Wymagania VDA 6.5 Product / Forderungen],MATCH($B351,tab_MinKomp[[Stanowisko / Position ]:[Stanowisko / Position ]],0)))</f>
        <v>n/a</v>
      </c>
      <c r="CM352" s="194" t="str">
        <f>IF(INDEX(tab_MinKomp[Informatyka ogólna (techniczne i systemowe) / Allgemeine IT (Technik und System)],MATCH($B351,tab_MinKomp[[Stanowisko / Position ]:[Stanowisko / Position ]],0))="n/a","n/a",CM351-INDEX(tab_MinKomp[Informatyka ogólna (techniczne i systemowe) / Allgemeine IT (Technik und System)],MATCH($B351,tab_MinKomp[[Stanowisko / Position ]:[Stanowisko / Position ]],0)))</f>
        <v>n/a</v>
      </c>
      <c r="CN352" s="194" t="str">
        <f>IF(INDEX(tab_MinKomp[Sieci komputerowe / Computernetzwerke],MATCH($B351,tab_MinKomp[[Stanowisko / Position ]:[Stanowisko / Position ]],0))="n/a","n/a",CN351-INDEX(tab_MinKomp[Sieci komputerowe / Computernetzwerke],MATCH($B351,tab_MinKomp[[Stanowisko / Position ]:[Stanowisko / Position ]],0)))</f>
        <v>n/a</v>
      </c>
      <c r="CO352" s="194" t="str">
        <f>IF(INDEX(tab_MinKomp[Hardware (komputery PC, drukarki biurowe i etykietowe, telefonia stacjonarna i mobilna) (PC, Drucker, Telefpne, Handys)],MATCH($B351,tab_MinKomp[[Stanowisko / Position ]:[Stanowisko / Position ]],0))="n/a","n/a",CO351-INDEX(tab_MinKomp[Hardware (komputery PC, drukarki biurowe i etykietowe, telefonia stacjonarna i mobilna) (PC, Drucker, Telefpne, Handys)],MATCH($B351,tab_MinKomp[[Stanowisko / Position ]:[Stanowisko / Position ]],0)))</f>
        <v>n/a</v>
      </c>
      <c r="CP352" s="194" t="str">
        <f>IF(INDEX(tab_MinKomp[Software &amp; Systems (MS Office, MS Remote Desktop)],MATCH($B351,tab_MinKomp[[Stanowisko / Position ]:[Stanowisko / Position ]],0))="n/a","n/a",CP351-INDEX(tab_MinKomp[Software &amp; Systems (MS Office, MS Remote Desktop)],MATCH($B351,tab_MinKomp[[Stanowisko / Position ]:[Stanowisko / Position ]],0)))</f>
        <v>n/a</v>
      </c>
      <c r="CQ352" s="194" t="str">
        <f>IF(INDEX(tab_MinKomp[Programowanie obiektowe (PHP) / Objektprogrammierung],MATCH($B351,tab_MinKomp[[Stanowisko / Position ]:[Stanowisko / Position ]],0))="n/a","n/a",CQ351-INDEX(tab_MinKomp[Programowanie obiektowe (PHP) / Objektprogrammierung],MATCH($B351,tab_MinKomp[[Stanowisko / Position ]:[Stanowisko / Position ]],0)))</f>
        <v>n/a</v>
      </c>
      <c r="CR352" s="194" t="str">
        <f>IF(INDEX(tab_MinKomp[Scrum],MATCH($B351,tab_MinKomp[[Stanowisko / Position ]:[Stanowisko / Position ]],0))="n/a","n/a",CR351-INDEX(tab_MinKomp[Scrum],MATCH($B351,tab_MinKomp[[Stanowisko / Position ]:[Stanowisko / Position ]],0)))</f>
        <v>n/a</v>
      </c>
      <c r="CS352" s="194" t="str">
        <f>IF(INDEX(tab_MinKomp[SQL (MySQL)],MATCH($B351,tab_MinKomp[[Stanowisko / Position ]:[Stanowisko / Position ]],0))="n/a","n/a",CS351-INDEX(tab_MinKomp[SQL (MySQL)],MATCH($B351,tab_MinKomp[[Stanowisko / Position ]:[Stanowisko / Position ]],0)))</f>
        <v>n/a</v>
      </c>
      <c r="CT352" s="194" t="str">
        <f>IF(INDEX(tab_MinKomp[Javascript],MATCH($B351,tab_MinKomp[[Stanowisko / Position ]:[Stanowisko / Position ]],0))="n/a","n/a",CT351-INDEX(tab_MinKomp[Javascript],MATCH($B351,tab_MinKomp[[Stanowisko / Position ]:[Stanowisko / Position ]],0)))</f>
        <v>n/a</v>
      </c>
      <c r="CU352" s="194" t="str">
        <f>IF(INDEX(tab_MinKomp[Joomla],MATCH($B351,tab_MinKomp[[Stanowisko / Position ]:[Stanowisko / Position ]],0))="n/a","n/a",CU351-INDEX(tab_MinKomp[Joomla],MATCH($B351,tab_MinKomp[[Stanowisko / Position ]:[Stanowisko / Position ]],0)))</f>
        <v>n/a</v>
      </c>
      <c r="CV352" s="194" t="str">
        <f>IF(INDEX(tab_MinKomp[Bash],MATCH($B351,tab_MinKomp[[Stanowisko / Position ]:[Stanowisko / Position ]],0))="n/a","n/a",CV351-INDEX(tab_MinKomp[Bash],MATCH($B351,tab_MinKomp[[Stanowisko / Position ]:[Stanowisko / Position ]],0)))</f>
        <v>n/a</v>
      </c>
      <c r="CW352" s="194">
        <f>IF(INDEX(tab_MinKomp[Systemy MES (HYDRA / SFMS)],MATCH($B351,tab_MinKomp[[Stanowisko / Position ]:[Stanowisko / Position ]],0))="n/a","n/a",CW351-INDEX(tab_MinKomp[Systemy MES (HYDRA / SFMS)],MATCH($B351,tab_MinKomp[[Stanowisko / Position ]:[Stanowisko / Position ]],0)))</f>
        <v>0</v>
      </c>
      <c r="CX352" s="194" t="str">
        <f>IF(INDEX(tab_MinKomp[HTML / CSS],MATCH($B351,tab_MinKomp[[Stanowisko / Position ]:[Stanowisko / Position ]],0))="n/a","n/a",CX351-INDEX(tab_MinKomp[HTML / CSS],MATCH($B351,tab_MinKomp[[Stanowisko / Position ]:[Stanowisko / Position ]],0)))</f>
        <v>n/a</v>
      </c>
      <c r="CY352" s="194" t="str">
        <f>IF(INDEX(tab_MinKomp[SYSTEM PR],MATCH($B351,tab_MinKomp[[Stanowisko / Position ]:[Stanowisko / Position ]],0))="n/a","n/a",CY351-INDEX(tab_MinKomp[SYSTEM PR],MATCH($B351,tab_MinKomp[[Stanowisko / Position ]:[Stanowisko / Position ]],0)))</f>
        <v>n/a</v>
      </c>
      <c r="CZ352" s="194" t="str">
        <f>IF(INDEX(tab_MinKomp[System Einkauf XP / EBA],MATCH($B351,tab_MinKomp[[Stanowisko / Position ]:[Stanowisko / Position ]],0))="n/a","n/a",CZ351-INDEX(tab_MinKomp[System Einkauf XP / EBA],MATCH($B351,tab_MinKomp[[Stanowisko / Position ]:[Stanowisko / Position ]],0)))</f>
        <v>n/a</v>
      </c>
      <c r="DA352" s="194" t="str">
        <f>IF(INDEX(tab_MinKomp[Techniki negocjacyjne / Verhandlungstechniken],MATCH($B351,tab_MinKomp[[Stanowisko / Position ]:[Stanowisko / Position ]],0))="n/a","n/a",DA351-INDEX(tab_MinKomp[Techniki negocjacyjne / Verhandlungstechniken],MATCH($B351,tab_MinKomp[[Stanowisko / Position ]:[Stanowisko / Position ]],0)))</f>
        <v>n/a</v>
      </c>
      <c r="DB352" s="194" t="str">
        <f>IF(INDEX(tab_MinKomp[Znajomość rynku branżowego / Kenntnis des Industrie Marktes],MATCH($B351,tab_MinKomp[[Stanowisko / Position ]:[Stanowisko / Position ]],0))="n/a","n/a",DB351-INDEX(tab_MinKomp[Znajomość rynku branżowego / Kenntnis des Industrie Marktes],MATCH($B351,tab_MinKomp[[Stanowisko / Position ]:[Stanowisko / Position ]],0)))</f>
        <v>n/a</v>
      </c>
      <c r="DC352" s="194" t="str">
        <f>IF(INDEX(tab_MinKomp[SUPPLIER MANAGEMENT],MATCH($B351,tab_MinKomp[[Stanowisko / Position ]:[Stanowisko / Position ]],0))="n/a","n/a",DC351-INDEX(tab_MinKomp[SUPPLIER MANAGEMENT],MATCH($B351,tab_MinKomp[[Stanowisko / Position ]:[Stanowisko / Position ]],0)))</f>
        <v>n/a</v>
      </c>
      <c r="DD352" s="194" t="str">
        <f>IF(INDEX(tab_MinKomp[SUPPLIER MANAGEMENT],MATCH($B351,tab_MinKomp[[Stanowisko / Position ]:[Stanowisko / Position ]],0))="n/a","n/a",DD351-INDEX(tab_MinKomp[SUPPLIER MANAGEMENT],MATCH($B351,tab_MinKomp[[Stanowisko / Position ]:[Stanowisko / Position ]],0)))</f>
        <v>n/a</v>
      </c>
      <c r="DE352" s="194" t="str">
        <f>IF(INDEX(tab_MinKomp[SUPPLIER MANAGEMENT],MATCH($B351,tab_MinKomp[[Stanowisko / Position ]:[Stanowisko / Position ]],0))="n/a","n/a",DE351-INDEX(tab_MinKomp[SUPPLIER MANAGEMENT],MATCH($B351,tab_MinKomp[[Stanowisko / Position ]:[Stanowisko / Position ]],0)))</f>
        <v>n/a</v>
      </c>
      <c r="DF352" s="194">
        <f>IF(INDEX(tab_MinKomp[LEAN MANAGEMENT],MATCH($B351,tab_MinKomp[[Stanowisko / Position ]:[Stanowisko / Position ]],0))="n/a","n/a",DF351-INDEX(tab_MinKomp[LEAN MANAGEMENT],MATCH($B351,tab_MinKomp[[Stanowisko / Position ]:[Stanowisko / Position ]],0)))</f>
        <v>0</v>
      </c>
      <c r="DG352" s="194" t="str">
        <f>IF(INDEX(tab_MinKomp[PPAP/PSW],MATCH($B351,tab_MinKomp[[Stanowisko / Position ]:[Stanowisko / Position ]],0))="n/a","n/a",DG351-INDEX(tab_MinKomp[PPAP/PSW],MATCH($B351,tab_MinKomp[[Stanowisko / Position ]:[Stanowisko / Position ]],0)))</f>
        <v>n/a</v>
      </c>
      <c r="DH352" s="194" t="str">
        <f>IF(INDEX(tab_MinKomp[SUPPLIER MANAGEMENT],MATCH($B351,tab_MinKomp[[Stanowisko / Position ]:[Stanowisko / Position ]],0))="n/a","n/a",DH351-INDEX(tab_MinKomp[SUPPLIER MANAGEMENT],MATCH($B351,tab_MinKomp[[Stanowisko / Position ]:[Stanowisko / Position ]],0)))</f>
        <v>n/a</v>
      </c>
      <c r="DI352" s="194" t="str">
        <f>IF(INDEX(tab_MinKomp[OBSŁUGA PORTALI KLIENTA / Kundenportale],MATCH($B351,tab_MinKomp[[Stanowisko / Position ]:[Stanowisko / Position ]],0))="n/a","n/a",DI351-INDEX(tab_MinKomp[OBSŁUGA PORTALI KLIENTA / Kundenportale],MATCH($B351,tab_MinKomp[[Stanowisko / Position ]:[Stanowisko / Position ]],0)))</f>
        <v>n/a</v>
      </c>
      <c r="DJ352" s="194" t="str">
        <f>IF(INDEX(tab_MinKomp[Obsługa systemu BABTECQ / BABTECQ System],MATCH($B351,tab_MinKomp[[Stanowisko / Position ]:[Stanowisko / Position ]],0))="n/a","n/a",DJ351-INDEX(tab_MinKomp[Obsługa systemu BABTECQ / BABTECQ System],MATCH($B351,tab_MinKomp[[Stanowisko / Position ]:[Stanowisko / Position ]],0)))</f>
        <v>n/a</v>
      </c>
      <c r="DK352" s="194" t="str">
        <f>IF(INDEX(tab_MinKomp[Rysunek techniczny / technische Zeichnung],MATCH($B351,tab_MinKomp[[Stanowisko / Position ]:[Stanowisko / Position ]],0))="n/a","n/a",DK351-INDEX(tab_MinKomp[Rysunek techniczny / technische Zeichnung],MATCH($B351,tab_MinKomp[[Stanowisko / Position ]:[Stanowisko / Position ]],0)))</f>
        <v>n/a</v>
      </c>
      <c r="DL352" s="194" t="str">
        <f>IF(INDEX(tab_MinKomp[Kalibracja / Kalibrierung],MATCH($B351,tab_MinKomp[[Stanowisko / Position ]:[Stanowisko / Position ]],0))="n/a","n/a",DL351-INDEX(tab_MinKomp[Kalibracja / Kalibrierung],MATCH($B351,tab_MinKomp[[Stanowisko / Position ]:[Stanowisko / Position ]],0)))</f>
        <v>n/a</v>
      </c>
      <c r="DM352" s="194" t="str">
        <f>IF(INDEX(tab_MinKomp[Rekwalifikacja / Requalifizierung],MATCH($B351,tab_MinKomp[[Stanowisko / Position ]:[Stanowisko / Position ]],0))="n/a","n/a",DM351-INDEX(tab_MinKomp[Rekwalifikacja / Requalifizierung],MATCH($B351,tab_MinKomp[[Stanowisko / Position ]:[Stanowisko / Position ]],0)))</f>
        <v>n/a</v>
      </c>
      <c r="DN352" s="190" t="str">
        <f>IF(INDEX(tab_MinKomp[Testy czystości / Reinheitstests],MATCH($B351,tab_MinKomp[[Stanowisko / Position ]:[Stanowisko / Position ]],0))="n/a","n/a",DN351-INDEX(tab_MinKomp[Testy czystości / Reinheitstests],MATCH($B351,tab_MinKomp[[Stanowisko / Position ]:[Stanowisko / Position ]],0)))</f>
        <v>n/a</v>
      </c>
      <c r="DO352" s="190" t="str">
        <f>IF(INDEX(tab_MinKomp[Testy czystości / Reinheitstests],MATCH($B351,tab_MinKomp[[Stanowisko / Position ]:[Stanowisko / Position ]],0))="n/a","n/a",DO351-INDEX(tab_MinKomp[Testy czystości / Reinheitstests],MATCH($B351,tab_MinKomp[[Stanowisko / Position ]:[Stanowisko / Position ]],0)))</f>
        <v>n/a</v>
      </c>
      <c r="DP352" s="190" t="str">
        <f>IF(INDEX(tab_MinKomp[Testy czystości / Reinheitstests],MATCH($B351,tab_MinKomp[[Stanowisko / Position ]:[Stanowisko / Position ]],0))="n/a","n/a",DP351-INDEX(tab_MinKomp[Testy czystości / Reinheitstests],MATCH($B351,tab_MinKomp[[Stanowisko / Position ]:[Stanowisko / Position ]],0)))</f>
        <v>n/a</v>
      </c>
      <c r="DQ352" s="190" t="str">
        <f>IF(INDEX(tab_MinKomp[Testy czystości / Reinheitstests],MATCH($B351,tab_MinKomp[[Stanowisko / Position ]:[Stanowisko / Position ]],0))="n/a","n/a",DQ351-INDEX(tab_MinKomp[Testy czystości / Reinheitstests],MATCH($B351,tab_MinKomp[[Stanowisko / Position ]:[Stanowisko / Position ]],0)))</f>
        <v>n/a</v>
      </c>
      <c r="DR352" s="190" t="str">
        <f>IF(INDEX(tab_MinKomp[Testy czystości / Reinheitstests],MATCH($B351,tab_MinKomp[[Stanowisko / Position ]:[Stanowisko / Position ]],0))="n/a","n/a",DR351-INDEX(tab_MinKomp[Testy czystości / Reinheitstests],MATCH($B351,tab_MinKomp[[Stanowisko / Position ]:[Stanowisko / Position ]],0)))</f>
        <v>n/a</v>
      </c>
      <c r="DS352" s="190" t="str">
        <f>IF(INDEX(tab_MinKomp[Testy czystości / Reinheitstests],MATCH($B351,tab_MinKomp[[Stanowisko / Position ]:[Stanowisko / Position ]],0))="n/a","n/a",DS351-INDEX(tab_MinKomp[Testy czystości / Reinheitstests],MATCH($B351,tab_MinKomp[[Stanowisko / Position ]:[Stanowisko / Position ]],0)))</f>
        <v>n/a</v>
      </c>
      <c r="DT352" s="194" t="str">
        <f>IF(INDEX(tab_MinKomp[SUPPLIER MANAGEMENT],MATCH($B351,tab_MinKomp[[Stanowisko / Position ]:[Stanowisko / Position ]],0))="n/a","n/a",DT351-INDEX(tab_MinKomp[SUPPLIER MANAGEMENT],MATCH($B351,tab_MinKomp[[Stanowisko / Position ]:[Stanowisko / Position ]],0)))</f>
        <v>n/a</v>
      </c>
      <c r="DU352" s="190" t="str">
        <f>IF(INDEX(tab_MinKomp[Testy czystości / Reinheitstests],MATCH($B351,tab_MinKomp[[Stanowisko / Position ]:[Stanowisko / Position ]],0))="n/a","n/a",DU351-INDEX(tab_MinKomp[Testy czystości / Reinheitstests],MATCH($B351,tab_MinKomp[[Stanowisko / Position ]:[Stanowisko / Position ]],0)))</f>
        <v>n/a</v>
      </c>
      <c r="DV352" s="190" t="str">
        <f>IF(INDEX(tab_MinKomp[Testy czystości / Reinheitstests],MATCH($B351,tab_MinKomp[[Stanowisko / Position ]:[Stanowisko / Position ]],0))="n/a","n/a",DV351-INDEX(tab_MinKomp[Testy czystości / Reinheitstests],MATCH($B351,tab_MinKomp[[Stanowisko / Position ]:[Stanowisko / Position ]],0)))</f>
        <v>n/a</v>
      </c>
      <c r="DW352" s="190" t="str">
        <f>IF(INDEX(tab_MinKomp[Testy czystości / Reinheitstests],MATCH($B351,tab_MinKomp[[Stanowisko / Position ]:[Stanowisko / Position ]],0))="n/a","n/a",DW351-INDEX(tab_MinKomp[Testy czystości / Reinheitstests],MATCH($B351,tab_MinKomp[[Stanowisko / Position ]:[Stanowisko / Position ]],0)))</f>
        <v>n/a</v>
      </c>
      <c r="DX352" s="190" t="str">
        <f>IF(INDEX(tab_MinKomp[Testy czystości / Reinheitstests],MATCH($B351,tab_MinKomp[[Stanowisko / Position ]:[Stanowisko / Position ]],0))="n/a","n/a",DX351-INDEX(tab_MinKomp[Testy czystości / Reinheitstests],MATCH($B351,tab_MinKomp[[Stanowisko / Position ]:[Stanowisko / Position ]],0)))</f>
        <v>n/a</v>
      </c>
      <c r="DY352" s="190" t="str">
        <f>IF(INDEX(tab_MinKomp[Testy czystości / Reinheitstests],MATCH($B351,tab_MinKomp[[Stanowisko / Position ]:[Stanowisko / Position ]],0))="n/a","n/a",DY351-INDEX(tab_MinKomp[Testy czystości / Reinheitstests],MATCH($B351,tab_MinKomp[[Stanowisko / Position ]:[Stanowisko / Position ]],0)))</f>
        <v>n/a</v>
      </c>
      <c r="DZ352" s="190" t="str">
        <f>IF(INDEX(tab_MinKomp[Testy czystości / Reinheitstests],MATCH($B351,tab_MinKomp[[Stanowisko / Position ]:[Stanowisko / Position ]],0))="n/a","n/a",DZ351-INDEX(tab_MinKomp[Testy czystości / Reinheitstests],MATCH($B351,tab_MinKomp[[Stanowisko / Position ]:[Stanowisko / Position ]],0)))</f>
        <v>n/a</v>
      </c>
      <c r="EA352" s="194" t="str">
        <f>IF(INDEX(tab_MinKomp[SUPPLIER MANAGEMENT],MATCH($B351,tab_MinKomp[[Stanowisko / Position ]:[Stanowisko / Position ]],0))="n/a","n/a",EA351-INDEX(tab_MinKomp[SUPPLIER MANAGEMENT],MATCH($B351,tab_MinKomp[[Stanowisko / Position ]:[Stanowisko / Position ]],0)))</f>
        <v>n/a</v>
      </c>
      <c r="EB352" s="190" t="str">
        <f>IF(INDEX(tab_MinKomp[Testy czystości / Reinheitstests],MATCH($B351,tab_MinKomp[[Stanowisko / Position ]:[Stanowisko / Position ]],0))="n/a","n/a",EB351-INDEX(tab_MinKomp[Testy czystości / Reinheitstests],MATCH($B351,tab_MinKomp[[Stanowisko / Position ]:[Stanowisko / Position ]],0)))</f>
        <v>n/a</v>
      </c>
      <c r="EC352" s="190" t="str">
        <f>IF(INDEX(tab_MinKomp[Testy czystości / Reinheitstests],MATCH($B351,tab_MinKomp[[Stanowisko / Position ]:[Stanowisko / Position ]],0))="n/a","n/a",EC351-INDEX(tab_MinKomp[Testy czystości / Reinheitstests],MATCH($B351,tab_MinKomp[[Stanowisko / Position ]:[Stanowisko / Position ]],0)))</f>
        <v>n/a</v>
      </c>
      <c r="ED352" s="190" t="str">
        <f>IF(INDEX(tab_MinKomp[Testy czystości / Reinheitstests],MATCH($B351,tab_MinKomp[[Stanowisko / Position ]:[Stanowisko / Position ]],0))="n/a","n/a",ED351-INDEX(tab_MinKomp[Testy czystości / Reinheitstests],MATCH($B351,tab_MinKomp[[Stanowisko / Position ]:[Stanowisko / Position ]],0)))</f>
        <v>n/a</v>
      </c>
      <c r="EE352" s="190" t="str">
        <f>IF(INDEX(tab_MinKomp[Testy czystości / Reinheitstests],MATCH($B351,tab_MinKomp[[Stanowisko / Position ]:[Stanowisko / Position ]],0))="n/a","n/a",EE351-INDEX(tab_MinKomp[Testy czystości / Reinheitstests],MATCH($B351,tab_MinKomp[[Stanowisko / Position ]:[Stanowisko / Position ]],0)))</f>
        <v>n/a</v>
      </c>
      <c r="EF352" s="190" t="str">
        <f>IF(INDEX(tab_MinKomp[Testy czystości / Reinheitstests],MATCH($B351,tab_MinKomp[[Stanowisko / Position ]:[Stanowisko / Position ]],0))="n/a","n/a",EF351-INDEX(tab_MinKomp[Testy czystości / Reinheitstests],MATCH($B351,tab_MinKomp[[Stanowisko / Position ]:[Stanowisko / Position ]],0)))</f>
        <v>n/a</v>
      </c>
      <c r="EG352" s="190" t="str">
        <f>IF(INDEX(tab_MinKomp[Testy czystości / Reinheitstests],MATCH($B351,tab_MinKomp[[Stanowisko / Position ]:[Stanowisko / Position ]],0))="n/a","n/a",EG351-INDEX(tab_MinKomp[Testy czystości / Reinheitstests],MATCH($B351,tab_MinKomp[[Stanowisko / Position ]:[Stanowisko / Position ]],0)))</f>
        <v>n/a</v>
      </c>
      <c r="EH352" s="190" t="str">
        <f>IF(INDEX(tab_MinKomp[Testy czystości / Reinheitstests],MATCH($B351,tab_MinKomp[[Stanowisko / Position ]:[Stanowisko / Position ]],0))="n/a","n/a",EH351-INDEX(tab_MinKomp[Testy czystości / Reinheitstests],MATCH($B351,tab_MinKomp[[Stanowisko / Position ]:[Stanowisko / Position ]],0)))</f>
        <v>n/a</v>
      </c>
      <c r="EI352" s="190" t="str">
        <f>IF(INDEX(tab_MinKomp[Testy czystości / Reinheitstests],MATCH($B351,tab_MinKomp[[Stanowisko / Position ]:[Stanowisko / Position ]],0))="n/a","n/a",EI351-INDEX(tab_MinKomp[Testy czystości / Reinheitstests],MATCH($B351,tab_MinKomp[[Stanowisko / Position ]:[Stanowisko / Position ]],0)))</f>
        <v>n/a</v>
      </c>
      <c r="EJ352" s="190" t="str">
        <f>IF(INDEX(tab_MinKomp[Testy czystości / Reinheitstests],MATCH($B351,tab_MinKomp[[Stanowisko / Position ]:[Stanowisko / Position ]],0))="n/a","n/a",EJ351-INDEX(tab_MinKomp[Testy czystości / Reinheitstests],MATCH($B351,tab_MinKomp[[Stanowisko / Position ]:[Stanowisko / Position ]],0)))</f>
        <v>n/a</v>
      </c>
      <c r="EK352" s="190" t="str">
        <f>IF(INDEX(tab_MinKomp[Testy czystości / Reinheitstests],MATCH($B351,tab_MinKomp[[Stanowisko / Position ]:[Stanowisko / Position ]],0))="n/a","n/a",EK351-INDEX(tab_MinKomp[Testy czystości / Reinheitstests],MATCH($B351,tab_MinKomp[[Stanowisko / Position ]:[Stanowisko / Position ]],0)))</f>
        <v>n/a</v>
      </c>
      <c r="EL352" s="190" t="str">
        <f>IF(INDEX(tab_MinKomp[Testy czystości / Reinheitstests],MATCH($B351,tab_MinKomp[[Stanowisko / Position ]:[Stanowisko / Position ]],0))="n/a","n/a",EL351-INDEX(tab_MinKomp[Testy czystości / Reinheitstests],MATCH($B351,tab_MinKomp[[Stanowisko / Position ]:[Stanowisko / Position ]],0)))</f>
        <v>n/a</v>
      </c>
      <c r="EM352" s="190" t="str">
        <f>IF(INDEX(tab_MinKomp[Testy czystości / Reinheitstests],MATCH($B351,tab_MinKomp[[Stanowisko / Position ]:[Stanowisko / Position ]],0))="n/a","n/a",EM351-INDEX(tab_MinKomp[Testy czystości / Reinheitstests],MATCH($B351,tab_MinKomp[[Stanowisko / Position ]:[Stanowisko / Position ]],0)))</f>
        <v>n/a</v>
      </c>
      <c r="EN352" s="190" t="str">
        <f>IF(INDEX(tab_MinKomp[Testy czystości / Reinheitstests],MATCH($B351,tab_MinKomp[[Stanowisko / Position ]:[Stanowisko / Position ]],0))="n/a","n/a",EN351-INDEX(tab_MinKomp[Testy czystości / Reinheitstests],MATCH($B351,tab_MinKomp[[Stanowisko / Position ]:[Stanowisko / Position ]],0)))</f>
        <v>n/a</v>
      </c>
      <c r="EO352" s="194" t="str">
        <f>IF(INDEX(tab_MinKomp[Konserwacja Rep],MATCH($B351,tab_MinKomp[[Stanowisko / Position ]:[Stanowisko / Position ]],0))="n/a","n/a",EO351-INDEX(tab_MinKomp[Konserwacja Rep],MATCH($B351,tab_MinKomp[[Stanowisko / Position ]:[Stanowisko / Position ]],0)))</f>
        <v>n/a</v>
      </c>
      <c r="EP352" s="194" t="str">
        <f>IF(INDEX(tab_MinKomp[[Konserwacja Engel ]],MATCH($B351,tab_MinKomp[[Stanowisko / Position ]:[Stanowisko / Position ]],0))="n/a","n/a",EP351-INDEX(tab_MinKomp[[Konserwacja Engel ]],MATCH($B351,tab_MinKomp[[Stanowisko / Position ]:[Stanowisko / Position ]],0)))</f>
        <v>n/a</v>
      </c>
      <c r="EQ352" s="194" t="str">
        <f>IF(INDEX(tab_MinKomp[Konserwacja B 50],MATCH($B351,tab_MinKomp[[Stanowisko / Position ]:[Stanowisko / Position ]],0))="n/a","n/a",EQ351-INDEX(tab_MinKomp[Konserwacja B 50],MATCH($B351,tab_MinKomp[[Stanowisko / Position ]:[Stanowisko / Position ]],0)))</f>
        <v>n/a</v>
      </c>
      <c r="ER352" s="194" t="str">
        <f>IF(INDEX(tab_MinKomp[[Konserwacja EOL ]],MATCH($B351,tab_MinKomp[[Stanowisko / Position ]:[Stanowisko / Position ]],0))="n/a","n/a",ER351-INDEX(tab_MinKomp[[Konserwacja EOL ]],MATCH($B351,tab_MinKomp[[Stanowisko / Position ]:[Stanowisko / Position ]],0)))</f>
        <v>n/a</v>
      </c>
      <c r="ES352" s="194" t="str">
        <f>IF(INDEX(tab_MinKomp[Konserwacja Branson],MATCH($B351,tab_MinKomp[[Stanowisko / Position ]:[Stanowisko / Position ]],0))="n/a","n/a",ES351-INDEX(tab_MinKomp[Konserwacja Branson],MATCH($B351,tab_MinKomp[[Stanowisko / Position ]:[Stanowisko / Position ]],0)))</f>
        <v>n/a</v>
      </c>
      <c r="ET352" s="194" t="str">
        <f>IF(INDEX(tab_MinKomp[Konserwacja coolery],MATCH($B351,tab_MinKomp[[Stanowisko / Position ]:[Stanowisko / Position ]],0))="n/a","n/a",ET351-INDEX(tab_MinKomp[Konserwacja coolery],MATCH($B351,tab_MinKomp[[Stanowisko / Position ]:[Stanowisko / Position ]],0)))</f>
        <v>n/a</v>
      </c>
      <c r="EU352" s="194" t="str">
        <f>IF(INDEX(tab_MinKomp[Konserwacja piecy],MATCH($B351,tab_MinKomp[[Stanowisko / Position ]:[Stanowisko / Position ]],0))="n/a","n/a",EU351-INDEX(tab_MinKomp[Konserwacja piecy],MATCH($B351,tab_MinKomp[[Stanowisko / Position ]:[Stanowisko / Position ]],0)))</f>
        <v>n/a</v>
      </c>
      <c r="EV352" s="194" t="str">
        <f>IF(INDEX(tab_MinKomp[Rysunek techniczny- czytanie],MATCH($B351,tab_MinKomp[[Stanowisko / Position ]:[Stanowisko / Position ]],0))="n/a","n/a",EV351-INDEX(tab_MinKomp[Rysunek techniczny- czytanie],MATCH($B351,tab_MinKomp[[Stanowisko / Position ]:[Stanowisko / Position ]],0)))</f>
        <v>n/a</v>
      </c>
      <c r="EW352" s="194" t="str">
        <f>IF(INDEX(tab_MinKomp[Elektryka],MATCH($B351,tab_MinKomp[[Stanowisko / Position ]:[Stanowisko / Position ]],0))="n/a","n/a",EW351-INDEX(tab_MinKomp[Elektryka],MATCH($B351,tab_MinKomp[[Stanowisko / Position ]:[Stanowisko / Position ]],0)))</f>
        <v>n/a</v>
      </c>
      <c r="EX352" s="194" t="str">
        <f>IF(INDEX(tab_MinKomp[Pneumatyka],MATCH($B351,tab_MinKomp[[Stanowisko / Position ]:[Stanowisko / Position ]],0))="n/a","n/a",EX351-INDEX(tab_MinKomp[Pneumatyka],MATCH($B351,tab_MinKomp[[Stanowisko / Position ]:[Stanowisko / Position ]],0)))</f>
        <v>n/a</v>
      </c>
      <c r="EY352" s="194" t="str">
        <f>IF(INDEX(tab_MinKomp[[Hydraulika ]],MATCH($B351,tab_MinKomp[[Stanowisko / Position ]:[Stanowisko / Position ]],0))="n/a","n/a",EY351-INDEX(tab_MinKomp[[Hydraulika ]],MATCH($B351,tab_MinKomp[[Stanowisko / Position ]:[Stanowisko / Position ]],0)))</f>
        <v>n/a</v>
      </c>
      <c r="EZ352" s="194" t="str">
        <f>IF(INDEX(tab_MinKomp[Podciśnienie],MATCH($B351,tab_MinKomp[[Stanowisko / Position ]:[Stanowisko / Position ]],0))="n/a","n/a",EZ351-INDEX(tab_MinKomp[Podciśnienie],MATCH($B351,tab_MinKomp[[Stanowisko / Position ]:[Stanowisko / Position ]],0)))</f>
        <v>n/a</v>
      </c>
      <c r="FA352" s="194" t="str">
        <f>IF(INDEX(tab_MinKomp[Usuwanie awarii],MATCH($B351,tab_MinKomp[[Stanowisko / Position ]:[Stanowisko / Position ]],0))="n/a","n/a",FA351-INDEX(tab_MinKomp[Usuwanie awarii],MATCH($B351,tab_MinKomp[[Stanowisko / Position ]:[Stanowisko / Position ]],0)))</f>
        <v>n/a</v>
      </c>
      <c r="FB352" s="194" t="str">
        <f>IF(INDEX(tab_MinKomp[Obsługa robotów],MATCH($B351,tab_MinKomp[[Stanowisko / Position ]:[Stanowisko / Position ]],0))="n/a","n/a",FB351-INDEX(tab_MinKomp[Obsługa robotów],MATCH($B351,tab_MinKomp[[Stanowisko / Position ]:[Stanowisko / Position ]],0)))</f>
        <v>n/a</v>
      </c>
      <c r="FC352" s="194" t="str">
        <f>IF(INDEX(tab_MinKomp[Obsługa sterowania maszyny],MATCH($B351,tab_MinKomp[[Stanowisko / Position ]:[Stanowisko / Position ]],0))="n/a","n/a",FC351-INDEX(tab_MinKomp[Obsługa sterowania maszyny],MATCH($B351,tab_MinKomp[[Stanowisko / Position ]:[Stanowisko / Position ]],0)))</f>
        <v>n/a</v>
      </c>
      <c r="FD352" s="194" t="str">
        <f>IF(INDEX(tab_MinKomp[Usuwanie przyczyn żródłowych],MATCH($B351,tab_MinKomp[[Stanowisko / Position ]:[Stanowisko / Position ]],0))="n/a","n/a",FD351-INDEX(tab_MinKomp[Usuwanie przyczyn żródłowych],MATCH($B351,tab_MinKomp[[Stanowisko / Position ]:[Stanowisko / Position ]],0)))</f>
        <v>n/a</v>
      </c>
      <c r="FE352" s="194" t="str">
        <f>IF(INDEX(tab_MinKomp[Cmms stosowanie],MATCH($B351,tab_MinKomp[[Stanowisko / Position ]:[Stanowisko / Position ]],0))="n/a","n/a",FE351-INDEX(tab_MinKomp[Cmms stosowanie],MATCH($B351,tab_MinKomp[[Stanowisko / Position ]:[Stanowisko / Position ]],0)))</f>
        <v>n/a</v>
      </c>
      <c r="FF352" s="190" t="str">
        <f>IF(INDEX(tab_MinKomp[Testy czystości / Reinheitstests],MATCH($B351,tab_MinKomp[[Stanowisko / Position ]:[Stanowisko / Position ]],0))="n/a","n/a",FF351-INDEX(tab_MinKomp[Testy czystości / Reinheitstests],MATCH($B351,tab_MinKomp[[Stanowisko / Position ]:[Stanowisko / Position ]],0)))</f>
        <v>n/a</v>
      </c>
      <c r="FG352" s="194" t="str">
        <f>IF(INDEX(tab_MinKomp[Czyszczenie form plastikowych],MATCH($B351,tab_MinKomp[[Stanowisko / Position ]:[Stanowisko / Position ]],0))="n/a","n/a",FG351-INDEX(tab_MinKomp[Czyszczenie form plastikowych],MATCH($B351,tab_MinKomp[[Stanowisko / Position ]:[Stanowisko / Position ]],0)))</f>
        <v>n/a</v>
      </c>
      <c r="FH352" s="194" t="str">
        <f>IF(INDEX(tab_MinKomp[Wymiana form plastik],MATCH($B351,tab_MinKomp[[Stanowisko / Position ]:[Stanowisko / Position ]],0))="n/a","n/a",FH351-INDEX(tab_MinKomp[Wymiana form plastik],MATCH($B351,tab_MinKomp[[Stanowisko / Position ]:[Stanowisko / Position ]],0)))</f>
        <v>n/a</v>
      </c>
      <c r="FI352" s="194" t="str">
        <f>IF(INDEX(tab_MinKomp[Wymiana form guma],MATCH($B351,tab_MinKomp[[Stanowisko / Position ]:[Stanowisko / Position ]],0))="n/a","n/a",FI351-INDEX(tab_MinKomp[Wymiana form guma],MATCH($B351,tab_MinKomp[[Stanowisko / Position ]:[Stanowisko / Position ]],0)))</f>
        <v>n/a</v>
      </c>
      <c r="FJ352" s="194" t="str">
        <f>IF(INDEX(tab_MinKomp[Konserwacja KK],MATCH($B351,tab_MinKomp[[Stanowisko / Position ]:[Stanowisko / Position ]],0))="n/a","n/a",FJ351-INDEX(tab_MinKomp[Konserwacja KK],MATCH($B351,tab_MinKomp[[Stanowisko / Position ]:[Stanowisko / Position ]],0)))</f>
        <v>n/a</v>
      </c>
      <c r="FK352" s="194" t="str">
        <f>IF(INDEX(tab_MinKomp[Konserwacja form guma],MATCH($B351,tab_MinKomp[[Stanowisko / Position ]:[Stanowisko / Position ]],0))="n/a","n/a",FK351-INDEX(tab_MinKomp[Konserwacja form guma],MATCH($B351,tab_MinKomp[[Stanowisko / Position ]:[Stanowisko / Position ]],0)))</f>
        <v>n/a</v>
      </c>
      <c r="FL352" s="194" t="str">
        <f>IF(INDEX(tab_MinKomp[Konserwacja form plastiki],MATCH($B351,tab_MinKomp[[Stanowisko / Position ]:[Stanowisko / Position ]],0))="n/a","n/a",FL351-INDEX(tab_MinKomp[Konserwacja form plastiki],MATCH($B351,tab_MinKomp[[Stanowisko / Position ]:[Stanowisko / Position ]],0)))</f>
        <v>n/a</v>
      </c>
      <c r="FM352" s="194" t="str">
        <f>IF(INDEX(tab_MinKomp[Konserwacja Gorącego Kanału],MATCH($B351,tab_MinKomp[[Stanowisko / Position ]:[Stanowisko / Position ]],0))="n/a","n/a",FM351-INDEX(tab_MinKomp[Konserwacja Gorącego Kanału],MATCH($B351,tab_MinKomp[[Stanowisko / Position ]:[Stanowisko / Position ]],0)))</f>
        <v>n/a</v>
      </c>
      <c r="FN352" s="194" t="str">
        <f>IF(INDEX(tab_MinKomp[MS Office (Excel)],MATCH($B351,tab_MinKomp[[Stanowisko / Position ]:[Stanowisko / Position ]],0))="n/a","n/a",FN351-INDEX(tab_MinKomp[MS Office (Excel)],MATCH($B351,tab_MinKomp[[Stanowisko / Position ]:[Stanowisko / Position ]],0)))</f>
        <v>n/a</v>
      </c>
      <c r="FO352" s="194" t="str">
        <f>IF(INDEX(tab_MinKomp[MS Office (Word)],MATCH($B351,tab_MinKomp[[Stanowisko / Position ]:[Stanowisko / Position ]],0))="n/a","n/a",FO351-INDEX(tab_MinKomp[MS Office (Word)],MATCH($B351,tab_MinKomp[[Stanowisko / Position ]:[Stanowisko / Position ]],0)))</f>
        <v>n/a</v>
      </c>
      <c r="FP352" s="194" t="str">
        <f>IF(INDEX(tab_MinKomp[MS Office (Power Point)],MATCH($B351,tab_MinKomp[[Stanowisko / Position ]:[Stanowisko / Position ]],0))="n/a","n/a",FP351-INDEX(tab_MinKomp[MS Office (Power Point)],MATCH($B351,tab_MinKomp[[Stanowisko / Position ]:[Stanowisko / Position ]],0)))</f>
        <v>n/a</v>
      </c>
      <c r="FQ352" s="196" t="str">
        <f>IF(INDEX(tab_MinKomp[Język angielski / Englisch],MATCH($B351,tab_MinKomp[[Stanowisko / Position ]:[Stanowisko / Position ]],0))="n/a","n/a",FQ351-INDEX(tab_MinKomp[Język angielski / Englisch],MATCH($B351,tab_MinKomp[[Stanowisko / Position ]:[Stanowisko / Position ]],0)))</f>
        <v>n/a</v>
      </c>
      <c r="FR352" s="196" t="str">
        <f>IF(INDEX(tab_MinKomp[Język niemiecki / Deutsch],MATCH($B351,tab_MinKomp[[Stanowisko / Position ]:[Stanowisko / Position ]],0))="n/a","n/a",FR351-INDEX(tab_MinKomp[Język niemiecki / Deutsch],MATCH($B351,tab_MinKomp[[Stanowisko / Position ]:[Stanowisko / Position ]],0)))</f>
        <v>n/a</v>
      </c>
      <c r="FS352" s="194">
        <f>IF(INDEX(tab_MinKomp[Zarządzanie dokumentacją procesową / Process dokumentation management],MATCH($B351,tab_MinKomp[[Stanowisko / Position ]:[Stanowisko / Position ]],0))="n/a","n/a",FS351-INDEX(tab_MinKomp[Zarządzanie dokumentacją procesową / Process dokumentation management],MATCH($B351,tab_MinKomp[[Stanowisko / Position ]:[Stanowisko / Position ]],0)))</f>
        <v>0</v>
      </c>
      <c r="FT352" s="194">
        <f>IF(INDEX(tab_MinKomp[Znajomość procesów z obszaru / Kenntiss der prozesse in dem Bereich],MATCH($B351,tab_MinKomp[[Stanowisko / Position ]:[Stanowisko / Position ]],0))="n/a","n/a",FT351-INDEX(tab_MinKomp[Znajomość procesów z obszaru / Kenntiss der prozesse in dem Bereich],MATCH($B351,tab_MinKomp[[Stanowisko / Position ]:[Stanowisko / Position ]],0)))</f>
        <v>1</v>
      </c>
      <c r="FU352" s="194">
        <f>IF(INDEX(tab_MinKomp[optymalizacja procesów / Prozessoptymalisierung],MATCH($B351,tab_MinKomp[[Stanowisko / Position ]:[Stanowisko / Position ]],0))="n/a","n/a",FU351-INDEX(tab_MinKomp[optymalizacja procesów / Prozessoptymalisierung],MATCH($B351,tab_MinKomp[[Stanowisko / Position ]:[Stanowisko / Position ]],0)))</f>
        <v>2</v>
      </c>
      <c r="FV352" s="194">
        <f>IF(INDEX(tab_MinKomp[Umiejętności szkoleniowe / Trainingsfähigkeiten],MATCH($B351,tab_MinKomp[[Stanowisko / Position ]:[Stanowisko / Position ]],0))="n/a","n/a",FV351-INDEX(tab_MinKomp[Umiejętności szkoleniowe / Trainingsfähigkeiten],MATCH($B351,tab_MinKomp[[Stanowisko / Position ]:[Stanowisko / Position ]],0)))</f>
        <v>2</v>
      </c>
      <c r="FW352" s="194">
        <f>IF(INDEX(tab_MinKomp[Analityczne myślenie, podejście / Analitysches Denken, Einstellung],MATCH($B351,tab_MinKomp[[Stanowisko / Position ]:[Stanowisko / Position ]],0))="n/a","n/a",FW351-INDEX(tab_MinKomp[Analityczne myślenie, podejście / Analitysches Denken, Einstellung],MATCH($B351,tab_MinKomp[[Stanowisko / Position ]:[Stanowisko / Position ]],0)))</f>
        <v>1</v>
      </c>
      <c r="FX352" s="194">
        <f>IF(INDEX(tab_MinKomp[Dokładność, precyzja w dzialaniu / Genauigkeit, Präzision in die Arbeit],MATCH($B351,tab_MinKomp[[Stanowisko / Position ]:[Stanowisko / Position ]],0))="n/a","n/a",FX351-INDEX(tab_MinKomp[Dokładność, precyzja w dzialaniu / Genauigkeit, Präzision in die Arbeit],MATCH($B351,tab_MinKomp[[Stanowisko / Position ]:[Stanowisko / Position ]],0)))</f>
        <v>1</v>
      </c>
      <c r="FY352" s="194">
        <f>IF(INDEX(tab_MinKomp[Dyspozycyjność / Verfügbarkeit],MATCH($B351,tab_MinKomp[[Stanowisko / Position ]:[Stanowisko / Position ]],0))="n/a","n/a",FY351-INDEX(tab_MinKomp[Dyspozycyjność / Verfügbarkeit],MATCH($B351,tab_MinKomp[[Stanowisko / Position ]:[Stanowisko / Position ]],0)))</f>
        <v>0</v>
      </c>
      <c r="FZ352" s="194">
        <f>IF(INDEX(tab_MinKomp[Zaangażowanie / 
Engagement],MATCH($B351,tab_MinKomp[[Stanowisko / Position ]:[Stanowisko / Position ]],0))="n/a","n/a",FZ351-INDEX(tab_MinKomp[Zaangażowanie / 
Engagement],MATCH($B351,tab_MinKomp[[Stanowisko / Position ]:[Stanowisko / Position ]],0)))</f>
        <v>0</v>
      </c>
      <c r="GA352" s="194" t="str">
        <f>IF(INDEX(tab_MinKomp[Konserwacja form guma],MATCH($B351,tab_MinKomp[[Stanowisko / Position ]:[Stanowisko / Position ]],0))="n/a","n/a",GA351-INDEX(tab_MinKomp[Konserwacja form guma],MATCH($B351,tab_MinKomp[[Stanowisko / Position ]:[Stanowisko / Position ]],0)))</f>
        <v>n/a</v>
      </c>
      <c r="GB352" s="194" t="str">
        <f>IF(INDEX(tab_MinKomp[Konserwacja form plastiki],MATCH($B351,tab_MinKomp[[Stanowisko / Position ]:[Stanowisko / Position ]],0))="n/a","n/a",GB351-INDEX(tab_MinKomp[Konserwacja form plastiki],MATCH($B351,tab_MinKomp[[Stanowisko / Position ]:[Stanowisko / Position ]],0)))</f>
        <v>n/a</v>
      </c>
      <c r="GC352" s="194">
        <f>IF(INDEX(tab_MinKomp[Elastyczność w działaniu],MATCH($B351,tab_MinKomp[[Stanowisko / Position ]:[Stanowisko / Position ]],0))="n/a","n/a",GC351-INDEX(tab_MinKomp[Elastyczność w działaniu],MATCH($B351,tab_MinKomp[[Stanowisko / Position ]:[Stanowisko / Position ]],0)))</f>
        <v>0</v>
      </c>
      <c r="GD352" s="194">
        <f>IF(INDEX(tab_MinKomp[Komunikatywność],MATCH($B351,tab_MinKomp[[Stanowisko / Position ]:[Stanowisko / Position ]],0))="n/a","n/a",GD351-INDEX(tab_MinKomp[Komunikatywność],MATCH($B351,tab_MinKomp[[Stanowisko / Position ]:[Stanowisko / Position ]],0)))</f>
        <v>0</v>
      </c>
      <c r="GE352" s="193" t="str">
        <f>IF(INDEX(tab_MinKomp[Motywowanie i budowanie zaangażowania zespołu],MATCH($B351,tab_MinKomp[[Stanowisko / Position ]:[Stanowisko / Position ]],0))="n/a","n/a",GE351-INDEX(tab_MinKomp[Motywowanie i budowanie zaangażowania zespołu],MATCH($B351,tab_MinKomp[[Stanowisko / Position ]:[Stanowisko / Position ]],0)))</f>
        <v>n/a</v>
      </c>
      <c r="GF352" s="186" t="s">
        <v>248</v>
      </c>
      <c r="GG352" s="186" t="s">
        <v>248</v>
      </c>
      <c r="GH352" s="186" t="s">
        <v>248</v>
      </c>
      <c r="GI352" s="186" t="s">
        <v>248</v>
      </c>
      <c r="GJ352" s="186" t="s">
        <v>248</v>
      </c>
      <c r="GK352" s="186" t="s">
        <v>248</v>
      </c>
      <c r="GL352" s="186" t="s">
        <v>248</v>
      </c>
      <c r="GM352" s="186" t="s">
        <v>248</v>
      </c>
      <c r="GN352" s="186" t="s">
        <v>248</v>
      </c>
      <c r="GO352" s="186" t="s">
        <v>248</v>
      </c>
      <c r="GP352" s="186" t="s">
        <v>248</v>
      </c>
      <c r="GQ352" s="186" t="s">
        <v>248</v>
      </c>
      <c r="GR352" s="186" t="s">
        <v>248</v>
      </c>
      <c r="GS352" s="186" t="s">
        <v>248</v>
      </c>
      <c r="GT352" s="186" t="s">
        <v>248</v>
      </c>
      <c r="GU352" s="186" t="s">
        <v>248</v>
      </c>
      <c r="GV352" s="186" t="s">
        <v>248</v>
      </c>
      <c r="GW352" s="186" t="s">
        <v>248</v>
      </c>
      <c r="GX352" s="186" t="s">
        <v>248</v>
      </c>
      <c r="GY352" s="186" t="s">
        <v>248</v>
      </c>
      <c r="GZ352" s="261" t="s">
        <v>248</v>
      </c>
      <c r="HA352" s="261" t="s">
        <v>248</v>
      </c>
      <c r="HB352" s="191">
        <f>SUM(G352:GE352)/(HB351-(SUM(G352:GE352)))</f>
        <v>0.25</v>
      </c>
    </row>
    <row r="353" spans="1:210" ht="24.9" customHeight="1" x14ac:dyDescent="0.3">
      <c r="A353" s="105" t="s">
        <v>314</v>
      </c>
      <c r="B353" s="105" t="s">
        <v>315</v>
      </c>
      <c r="C353" s="105" t="s">
        <v>448</v>
      </c>
      <c r="D353" s="105">
        <v>312</v>
      </c>
      <c r="E353" s="394" t="s">
        <v>563</v>
      </c>
      <c r="F353" s="185" t="s">
        <v>374</v>
      </c>
      <c r="G353" s="186">
        <v>2</v>
      </c>
      <c r="H353" s="186">
        <v>1</v>
      </c>
      <c r="I353" s="186">
        <v>2</v>
      </c>
      <c r="J353" s="186">
        <v>1</v>
      </c>
      <c r="K353" s="186">
        <v>1</v>
      </c>
      <c r="L353" s="186" t="s">
        <v>248</v>
      </c>
      <c r="M353" s="186" t="s">
        <v>248</v>
      </c>
      <c r="N353" s="186" t="s">
        <v>248</v>
      </c>
      <c r="O353" s="186">
        <v>1</v>
      </c>
      <c r="P353" s="186">
        <v>1</v>
      </c>
      <c r="Q353" s="186" t="s">
        <v>248</v>
      </c>
      <c r="R353" s="186" t="s">
        <v>248</v>
      </c>
      <c r="S353" s="186" t="s">
        <v>248</v>
      </c>
      <c r="T353" s="186" t="s">
        <v>248</v>
      </c>
      <c r="U353" s="186" t="s">
        <v>248</v>
      </c>
      <c r="V353" s="186" t="s">
        <v>248</v>
      </c>
      <c r="W353" s="186" t="s">
        <v>248</v>
      </c>
      <c r="X353" s="186" t="s">
        <v>248</v>
      </c>
      <c r="Y353" s="186" t="s">
        <v>248</v>
      </c>
      <c r="Z353" s="186" t="s">
        <v>248</v>
      </c>
      <c r="AA353" s="186" t="s">
        <v>248</v>
      </c>
      <c r="AB353" s="186" t="s">
        <v>248</v>
      </c>
      <c r="AC353" s="186" t="s">
        <v>248</v>
      </c>
      <c r="AD353" s="186" t="s">
        <v>248</v>
      </c>
      <c r="AE353" s="186" t="s">
        <v>248</v>
      </c>
      <c r="AF353" s="186" t="s">
        <v>248</v>
      </c>
      <c r="AG353" s="186" t="s">
        <v>248</v>
      </c>
      <c r="AH353" s="186" t="s">
        <v>248</v>
      </c>
      <c r="AI353" s="186" t="s">
        <v>248</v>
      </c>
      <c r="AJ353" s="186" t="s">
        <v>248</v>
      </c>
      <c r="AK353" s="186" t="s">
        <v>248</v>
      </c>
      <c r="AL353" s="186">
        <v>1</v>
      </c>
      <c r="AM353" s="186" t="s">
        <v>248</v>
      </c>
      <c r="AN353" s="186" t="s">
        <v>248</v>
      </c>
      <c r="AO353" s="186">
        <v>1</v>
      </c>
      <c r="AP353" s="186" t="s">
        <v>248</v>
      </c>
      <c r="AQ353" s="186">
        <v>1</v>
      </c>
      <c r="AR353" s="186" t="s">
        <v>248</v>
      </c>
      <c r="AS353" s="186" t="s">
        <v>248</v>
      </c>
      <c r="AT353" s="186" t="s">
        <v>248</v>
      </c>
      <c r="AU353" s="186" t="s">
        <v>248</v>
      </c>
      <c r="AV353" s="186">
        <v>2</v>
      </c>
      <c r="AW353" s="186">
        <v>1</v>
      </c>
      <c r="AX353" s="186" t="s">
        <v>248</v>
      </c>
      <c r="AY353" s="186" t="s">
        <v>248</v>
      </c>
      <c r="AZ353" s="186" t="s">
        <v>248</v>
      </c>
      <c r="BA353" s="186" t="s">
        <v>248</v>
      </c>
      <c r="BB353" s="186" t="s">
        <v>248</v>
      </c>
      <c r="BC353" s="186" t="s">
        <v>248</v>
      </c>
      <c r="BD353" s="186" t="s">
        <v>248</v>
      </c>
      <c r="BE353" s="186" t="s">
        <v>248</v>
      </c>
      <c r="BF353" s="186" t="s">
        <v>248</v>
      </c>
      <c r="BG353" s="186" t="s">
        <v>248</v>
      </c>
      <c r="BH353" s="186" t="s">
        <v>248</v>
      </c>
      <c r="BI353" s="186" t="s">
        <v>248</v>
      </c>
      <c r="BJ353" s="186" t="s">
        <v>248</v>
      </c>
      <c r="BK353" s="186" t="s">
        <v>248</v>
      </c>
      <c r="BL353" s="186" t="s">
        <v>248</v>
      </c>
      <c r="BM353" s="186" t="s">
        <v>248</v>
      </c>
      <c r="BN353" s="186" t="s">
        <v>248</v>
      </c>
      <c r="BO353" s="186">
        <v>1</v>
      </c>
      <c r="BP353" s="186" t="s">
        <v>248</v>
      </c>
      <c r="BQ353" s="186" t="s">
        <v>248</v>
      </c>
      <c r="BR353" s="186" t="s">
        <v>248</v>
      </c>
      <c r="BS353" s="186">
        <v>1</v>
      </c>
      <c r="BT353" s="186" t="s">
        <v>248</v>
      </c>
      <c r="BU353" s="186">
        <v>1</v>
      </c>
      <c r="BV353" s="186">
        <v>1</v>
      </c>
      <c r="BW353" s="186">
        <v>1</v>
      </c>
      <c r="BX353" s="186">
        <v>1</v>
      </c>
      <c r="BY353" s="186" t="s">
        <v>248</v>
      </c>
      <c r="BZ353" s="186">
        <v>1</v>
      </c>
      <c r="CA353" s="186">
        <v>1</v>
      </c>
      <c r="CB353" s="186">
        <v>1</v>
      </c>
      <c r="CC353" s="186" t="s">
        <v>248</v>
      </c>
      <c r="CD353" s="186">
        <v>2</v>
      </c>
      <c r="CE353" s="186">
        <v>1</v>
      </c>
      <c r="CF353" s="186">
        <v>1</v>
      </c>
      <c r="CG353" s="186">
        <v>1</v>
      </c>
      <c r="CH353" s="186" t="s">
        <v>248</v>
      </c>
      <c r="CI353" s="186" t="s">
        <v>248</v>
      </c>
      <c r="CJ353" s="186" t="s">
        <v>248</v>
      </c>
      <c r="CK353" s="186" t="s">
        <v>248</v>
      </c>
      <c r="CL353" s="186" t="s">
        <v>248</v>
      </c>
      <c r="CM353" s="186" t="s">
        <v>248</v>
      </c>
      <c r="CN353" s="186" t="s">
        <v>248</v>
      </c>
      <c r="CO353" s="186" t="s">
        <v>248</v>
      </c>
      <c r="CP353" s="186" t="s">
        <v>248</v>
      </c>
      <c r="CQ353" s="186" t="s">
        <v>248</v>
      </c>
      <c r="CR353" s="186" t="s">
        <v>248</v>
      </c>
      <c r="CS353" s="186" t="s">
        <v>248</v>
      </c>
      <c r="CT353" s="186" t="s">
        <v>248</v>
      </c>
      <c r="CU353" s="186" t="s">
        <v>248</v>
      </c>
      <c r="CV353" s="186" t="s">
        <v>248</v>
      </c>
      <c r="CW353" s="186">
        <v>2</v>
      </c>
      <c r="CX353" s="186" t="s">
        <v>248</v>
      </c>
      <c r="CY353" s="186" t="s">
        <v>248</v>
      </c>
      <c r="CZ353" s="186" t="s">
        <v>248</v>
      </c>
      <c r="DA353" s="186" t="s">
        <v>248</v>
      </c>
      <c r="DB353" s="186" t="s">
        <v>248</v>
      </c>
      <c r="DC353" s="186" t="s">
        <v>248</v>
      </c>
      <c r="DD353" s="186" t="s">
        <v>248</v>
      </c>
      <c r="DE353" s="186" t="s">
        <v>248</v>
      </c>
      <c r="DF353" s="186">
        <v>1</v>
      </c>
      <c r="DG353" s="186" t="s">
        <v>248</v>
      </c>
      <c r="DH353" s="186" t="s">
        <v>248</v>
      </c>
      <c r="DI353" s="186" t="s">
        <v>248</v>
      </c>
      <c r="DJ353" s="186" t="s">
        <v>248</v>
      </c>
      <c r="DK353" s="186" t="s">
        <v>248</v>
      </c>
      <c r="DL353" s="186" t="s">
        <v>248</v>
      </c>
      <c r="DM353" s="186" t="s">
        <v>248</v>
      </c>
      <c r="DN353" s="186" t="s">
        <v>248</v>
      </c>
      <c r="DO353" s="186" t="s">
        <v>248</v>
      </c>
      <c r="DP353" s="186" t="s">
        <v>248</v>
      </c>
      <c r="DQ353" s="186" t="s">
        <v>248</v>
      </c>
      <c r="DR353" s="186" t="s">
        <v>248</v>
      </c>
      <c r="DS353" s="186" t="s">
        <v>248</v>
      </c>
      <c r="DT353" s="186" t="s">
        <v>248</v>
      </c>
      <c r="DU353" s="186" t="s">
        <v>248</v>
      </c>
      <c r="DV353" s="186" t="s">
        <v>248</v>
      </c>
      <c r="DW353" s="186" t="s">
        <v>248</v>
      </c>
      <c r="DX353" s="186" t="s">
        <v>248</v>
      </c>
      <c r="DY353" s="186" t="s">
        <v>248</v>
      </c>
      <c r="DZ353" s="186" t="s">
        <v>248</v>
      </c>
      <c r="EA353" s="186" t="s">
        <v>248</v>
      </c>
      <c r="EB353" s="186" t="s">
        <v>248</v>
      </c>
      <c r="EC353" s="186" t="s">
        <v>248</v>
      </c>
      <c r="ED353" s="186" t="s">
        <v>248</v>
      </c>
      <c r="EE353" s="186" t="s">
        <v>248</v>
      </c>
      <c r="EF353" s="186" t="s">
        <v>248</v>
      </c>
      <c r="EG353" s="186" t="s">
        <v>248</v>
      </c>
      <c r="EH353" s="186" t="s">
        <v>248</v>
      </c>
      <c r="EI353" s="186" t="s">
        <v>248</v>
      </c>
      <c r="EJ353" s="186" t="s">
        <v>248</v>
      </c>
      <c r="EK353" s="186" t="s">
        <v>248</v>
      </c>
      <c r="EL353" s="184" t="s">
        <v>248</v>
      </c>
      <c r="EM353" s="184" t="s">
        <v>248</v>
      </c>
      <c r="EN353" s="184" t="s">
        <v>248</v>
      </c>
      <c r="EO353" s="186" t="s">
        <v>248</v>
      </c>
      <c r="EP353" s="186" t="s">
        <v>248</v>
      </c>
      <c r="EQ353" s="186" t="s">
        <v>248</v>
      </c>
      <c r="ER353" s="186" t="s">
        <v>248</v>
      </c>
      <c r="ES353" s="186" t="s">
        <v>248</v>
      </c>
      <c r="ET353" s="186" t="s">
        <v>248</v>
      </c>
      <c r="EU353" s="186" t="s">
        <v>248</v>
      </c>
      <c r="EV353" s="186" t="s">
        <v>248</v>
      </c>
      <c r="EW353" s="186" t="s">
        <v>248</v>
      </c>
      <c r="EX353" s="186" t="s">
        <v>248</v>
      </c>
      <c r="EY353" s="186" t="s">
        <v>248</v>
      </c>
      <c r="EZ353" s="186" t="s">
        <v>248</v>
      </c>
      <c r="FA353" s="186" t="s">
        <v>248</v>
      </c>
      <c r="FB353" s="186" t="s">
        <v>248</v>
      </c>
      <c r="FC353" s="186" t="s">
        <v>248</v>
      </c>
      <c r="FD353" s="186" t="s">
        <v>248</v>
      </c>
      <c r="FE353" s="186" t="s">
        <v>248</v>
      </c>
      <c r="FF353" s="186" t="s">
        <v>248</v>
      </c>
      <c r="FG353" s="186" t="s">
        <v>248</v>
      </c>
      <c r="FH353" s="186" t="s">
        <v>248</v>
      </c>
      <c r="FI353" s="186" t="s">
        <v>248</v>
      </c>
      <c r="FJ353" s="186" t="s">
        <v>248</v>
      </c>
      <c r="FK353" s="186" t="s">
        <v>248</v>
      </c>
      <c r="FL353" s="186" t="s">
        <v>248</v>
      </c>
      <c r="FM353" s="186" t="s">
        <v>248</v>
      </c>
      <c r="FN353" s="186" t="s">
        <v>248</v>
      </c>
      <c r="FO353" s="186" t="s">
        <v>248</v>
      </c>
      <c r="FP353" s="186" t="s">
        <v>248</v>
      </c>
      <c r="FQ353" s="187" t="s">
        <v>248</v>
      </c>
      <c r="FR353" s="187" t="s">
        <v>248</v>
      </c>
      <c r="FS353" s="186">
        <v>2</v>
      </c>
      <c r="FT353" s="186">
        <v>2</v>
      </c>
      <c r="FU353" s="186">
        <v>1</v>
      </c>
      <c r="FV353" s="186">
        <v>1</v>
      </c>
      <c r="FW353" s="186">
        <v>1</v>
      </c>
      <c r="FX353" s="186">
        <v>2</v>
      </c>
      <c r="FY353" s="186">
        <v>2</v>
      </c>
      <c r="FZ353" s="186">
        <v>2</v>
      </c>
      <c r="GA353" s="186" t="s">
        <v>248</v>
      </c>
      <c r="GB353" s="186" t="s">
        <v>248</v>
      </c>
      <c r="GC353" s="186">
        <v>2</v>
      </c>
      <c r="GD353" s="186">
        <v>1</v>
      </c>
      <c r="GE353" s="186" t="s">
        <v>248</v>
      </c>
      <c r="GF353" s="186" t="s">
        <v>248</v>
      </c>
      <c r="GG353" s="186" t="s">
        <v>248</v>
      </c>
      <c r="GH353" s="186" t="s">
        <v>248</v>
      </c>
      <c r="GI353" s="186" t="s">
        <v>248</v>
      </c>
      <c r="GJ353" s="186" t="s">
        <v>248</v>
      </c>
      <c r="GK353" s="186" t="s">
        <v>248</v>
      </c>
      <c r="GL353" s="186" t="s">
        <v>248</v>
      </c>
      <c r="GM353" s="186" t="s">
        <v>248</v>
      </c>
      <c r="GN353" s="186" t="s">
        <v>248</v>
      </c>
      <c r="GO353" s="186" t="s">
        <v>248</v>
      </c>
      <c r="GP353" s="186" t="s">
        <v>248</v>
      </c>
      <c r="GQ353" s="186" t="s">
        <v>248</v>
      </c>
      <c r="GR353" s="186" t="s">
        <v>248</v>
      </c>
      <c r="GS353" s="186" t="s">
        <v>248</v>
      </c>
      <c r="GT353" s="186" t="s">
        <v>248</v>
      </c>
      <c r="GU353" s="186" t="s">
        <v>248</v>
      </c>
      <c r="GV353" s="186" t="s">
        <v>248</v>
      </c>
      <c r="GW353" s="186" t="s">
        <v>248</v>
      </c>
      <c r="GX353" s="186" t="s">
        <v>248</v>
      </c>
      <c r="GY353" s="186" t="s">
        <v>248</v>
      </c>
      <c r="GZ353" s="261" t="s">
        <v>248</v>
      </c>
      <c r="HA353" s="261" t="s">
        <v>248</v>
      </c>
      <c r="HB353" s="188">
        <f t="shared" ref="HB353" si="275">SUM(G353:GE353)</f>
        <v>48</v>
      </c>
    </row>
    <row r="354" spans="1:210" ht="24.9" customHeight="1" thickBot="1" x14ac:dyDescent="0.35">
      <c r="A354" s="108" t="str">
        <f t="shared" ref="A354" si="276">A353</f>
        <v>Prod.-Q-1</v>
      </c>
      <c r="B354" s="108" t="str">
        <f t="shared" ref="B354" si="277">B353</f>
        <v>Pracownik Produkcji</v>
      </c>
      <c r="C354" s="108" t="str">
        <f t="shared" ref="C354" si="278">C353</f>
        <v>PK</v>
      </c>
      <c r="D354" s="108">
        <f t="shared" ref="D354" si="279">D353</f>
        <v>312</v>
      </c>
      <c r="E354" s="395"/>
      <c r="F354" s="189" t="s">
        <v>375</v>
      </c>
      <c r="G354" s="192">
        <f>IF(INDEX(tab_MinKomp[Przepisy BHP / BHP Vorschriften],MATCH($B353,tab_MinKomp[[Stanowisko / Position ]:[Stanowisko / Position ]],0))="n/a","n/a",G353-INDEX(tab_MinKomp[Przepisy BHP / BHP Vorschriften],MATCH($B353,tab_MinKomp[[Stanowisko / Position ]:[Stanowisko / Position ]],0)))</f>
        <v>0</v>
      </c>
      <c r="H354" s="193">
        <f>IF(INDEX(tab_MinKomp[Przepisy PPOŻ / Brandschutzbestimmungen],MATCH($B353,tab_MinKomp[[Stanowisko / Position ]:[Stanowisko / Position ]],0))="n/a","n/a",H353-INDEX(tab_MinKomp[Przepisy PPOŻ / Brandschutzbestimmungen],MATCH($B353,tab_MinKomp[[Stanowisko / Position ]:[Stanowisko / Position ]],0)))</f>
        <v>0</v>
      </c>
      <c r="I354" s="193">
        <f>IF(INDEX(tab_MinKomp[Ryzyko zawodowe na stanowiskach pracyv/ Berufliche Risiken an Arbeitsstellen],MATCH($B353,tab_MinKomp[[Stanowisko / Position ]:[Stanowisko / Position ]],0))="n/a","n/a",I353-INDEX(tab_MinKomp[Ryzyko zawodowe na stanowiskach pracyv/ Berufliche Risiken an Arbeitsstellen],MATCH($B353,tab_MinKomp[[Stanowisko / Position ]:[Stanowisko / Position ]],0)))</f>
        <v>0</v>
      </c>
      <c r="J354" s="193">
        <f>IF(INDEX(tab_MinKomp[Gospodarka substancjami niebezpiecznymi / Gefahrstoffmanagement],MATCH($B353,tab_MinKomp[[Stanowisko / Position ]:[Stanowisko / Position ]],0))="n/a","n/a",J353-INDEX(tab_MinKomp[Gospodarka substancjami niebezpiecznymi / Gefahrstoffmanagement],MATCH($B353,tab_MinKomp[[Stanowisko / Position ]:[Stanowisko / Position ]],0)))</f>
        <v>0</v>
      </c>
      <c r="K354" s="193">
        <f>IF(INDEX(tab_MinKomp[Gospodarka odpadami / Abfallwirtschaft],MATCH($B353,tab_MinKomp[[Stanowisko / Position ]:[Stanowisko / Position ]],0))="n/a","n/a",K353-INDEX(tab_MinKomp[Gospodarka odpadami / Abfallwirtschaft],MATCH($B353,tab_MinKomp[[Stanowisko / Position ]:[Stanowisko / Position ]],0)))</f>
        <v>0</v>
      </c>
      <c r="L354" s="194" t="str">
        <f>IF(INDEX(tab_MinKomp[Przepisy kodeksu pracy / Bestimmungen des Arbeitsgesetzes],MATCH($B353,tab_MinKomp[[Stanowisko / Position ]:[Stanowisko / Position ]],0))="n/a","n/a",L353-INDEX(tab_MinKomp[Przepisy kodeksu pracy / Bestimmungen des Arbeitsgesetzes],MATCH($B353,tab_MinKomp[[Stanowisko / Position ]:[Stanowisko / Position ]],0)))</f>
        <v>n/a</v>
      </c>
      <c r="M354" s="195" t="str">
        <f>IF(INDEX(tab_MinKomp[Przepisy o ub.społ. ZUS  / Sozialversicherungsvorschriften],MATCH($B353,tab_MinKomp[[Stanowisko / Position ]:[Stanowisko / Position ]],0))="n/a","n/a",M353-INDEX(tab_MinKomp[Przepisy o ub.społ. ZUS  / Sozialversicherungsvorschriften],MATCH($B353,tab_MinKomp[[Stanowisko / Position ]:[Stanowisko / Position ]],0)))</f>
        <v>n/a</v>
      </c>
      <c r="N354" s="194" t="str">
        <f>IF(INDEX(tab_MinKomp[PRZEPISY O PDOF /persönlich Einkommensteuergesetz ],MATCH($B353,tab_MinKomp[[Stanowisko / Position ]:[Stanowisko / Position ]],0))="n/a","n/a",N353-INDEX(tab_MinKomp[PRZEPISY O PDOF /persönlich Einkommensteuergesetz ],MATCH($B353,tab_MinKomp[[Stanowisko / Position ]:[Stanowisko / Position ]],0)))</f>
        <v>n/a</v>
      </c>
      <c r="O354" s="194">
        <f>IF(INDEX(tab_MinKomp[Regulamin pracy / Arbeitsordnung],MATCH($B353,tab_MinKomp[[Stanowisko / Position ]:[Stanowisko / Position ]],0))="n/a","n/a",O353-INDEX(tab_MinKomp[Regulamin pracy / Arbeitsordnung],MATCH($B353,tab_MinKomp[[Stanowisko / Position ]:[Stanowisko / Position ]],0)))</f>
        <v>0</v>
      </c>
      <c r="P354" s="194">
        <f>IF(INDEX(tab_MinKomp[Regulamin wynagradzania / Vergütungsordnung],MATCH($B353,tab_MinKomp[[Stanowisko / Position ]:[Stanowisko / Position ]],0))="n/a","n/a",P353-INDEX(tab_MinKomp[Regulamin wynagradzania / Vergütungsordnung],MATCH($B353,tab_MinKomp[[Stanowisko / Position ]:[Stanowisko / Position ]],0)))</f>
        <v>0</v>
      </c>
      <c r="Q354" s="194" t="str">
        <f>IF(INDEX(tab_MinKomp[System R2PŁATNIK PRO: Płace / Lohnabrechnung],MATCH($B353,tab_MinKomp[[Stanowisko / Position ]:[Stanowisko / Position ]],0))="n/a","n/a",Q353-INDEX(tab_MinKomp[System R2PŁATNIK PRO: Płace / Lohnabrechnung],MATCH($B353,tab_MinKomp[[Stanowisko / Position ]:[Stanowisko / Position ]],0)))</f>
        <v>n/a</v>
      </c>
      <c r="R354" s="194" t="str">
        <f>IF(INDEX(tab_MinKomp[SystemR2PŁATNIK PRO: KADRY / Personaldaten],MATCH($B353,tab_MinKomp[[Stanowisko / Position ]:[Stanowisko / Position ]],0))="n/a","n/a",R353-INDEX(tab_MinKomp[SystemR2PŁATNIK PRO: KADRY / Personaldaten],MATCH($B353,tab_MinKomp[[Stanowisko / Position ]:[Stanowisko / Position ]],0)))</f>
        <v>n/a</v>
      </c>
      <c r="S354" s="194" t="str">
        <f>IF(INDEX(tab_MinKomp[SYSTEM R2PŁATNIK PRO: zarządzanie pracownikami / Arbeitsverwaltung],MATCH($B353,tab_MinKomp[[Stanowisko / Position ]:[Stanowisko / Position ]],0))="n/a","n/a",S353-INDEX(tab_MinKomp[SYSTEM R2PŁATNIK PRO: zarządzanie pracownikami / Arbeitsverwaltung],MATCH($B353,tab_MinKomp[[Stanowisko / Position ]:[Stanowisko / Position ]],0)))</f>
        <v>n/a</v>
      </c>
      <c r="T354" s="194" t="str">
        <f>IF(INDEX(tab_MinKomp[Doradztwo, wsparcie personalne / Personalberatung und Unterstützung],MATCH($B353,tab_MinKomp[[Stanowisko / Position ]:[Stanowisko / Position ]],0))="n/a","n/a",T353-INDEX(tab_MinKomp[Doradztwo, wsparcie personalne / Personalberatung und Unterstützung],MATCH($B353,tab_MinKomp[[Stanowisko / Position ]:[Stanowisko / Position ]],0)))</f>
        <v>n/a</v>
      </c>
      <c r="U354" s="194" t="str">
        <f>IF(INDEX(tab_MinKomp[Przepisy o podatku VAT / MwSt.- Gesetz],MATCH($B353,tab_MinKomp[[Stanowisko / Position ]:[Stanowisko / Position ]],0))="n/a","n/a",U353-INDEX(tab_MinKomp[Przepisy o podatku VAT / MwSt.- Gesetz],MATCH($B353,tab_MinKomp[[Stanowisko / Position ]:[Stanowisko / Position ]],0)))</f>
        <v>n/a</v>
      </c>
      <c r="V354" s="194" t="str">
        <f>IF(INDEX(tab_MinKomp[PrzepisyPDOP / geschäftlich Einkommensteuergesetz],MATCH($B353,tab_MinKomp[[Stanowisko / Position ]:[Stanowisko / Position ]],0))="n/a","n/a",V353-INDEX(tab_MinKomp[PrzepisyPDOP / geschäftlich Einkommensteuergesetz],MATCH($B353,tab_MinKomp[[Stanowisko / Position ]:[Stanowisko / Position ]],0)))</f>
        <v>n/a</v>
      </c>
      <c r="W354" s="194" t="str">
        <f>IF(INDEX(tab_MinKomp[System BAAN / FINANSE (FIBU)],MATCH($B353,tab_MinKomp[[Stanowisko / Position ]:[Stanowisko / Position ]],0))="n/a","n/a",W353-INDEX(tab_MinKomp[System BAAN / FINANSE (FIBU)],MATCH($B353,tab_MinKomp[[Stanowisko / Position ]:[Stanowisko / Position ]],0)))</f>
        <v>n/a</v>
      </c>
      <c r="X354" s="194" t="str">
        <f>IF(INDEX(tab_MinKomp[Systemy pomocnicze / Hilfssysteme(STOCKPROGRAM, KALK2000 etc.)],MATCH($B353,tab_MinKomp[[Stanowisko / Position ]:[Stanowisko / Position ]],0))="n/a","n/a",X353-INDEX(tab_MinKomp[Systemy pomocnicze / Hilfssysteme(STOCKPROGRAM, KALK2000 etc.)],MATCH($B353,tab_MinKomp[[Stanowisko / Position ]:[Stanowisko / Position ]],0)))</f>
        <v>n/a</v>
      </c>
      <c r="Y354" s="194" t="str">
        <f>IF(INDEX(tab_MinKomp[Polityka rachunkowości / Buchführungspolitik],MATCH($B353,tab_MinKomp[[Stanowisko / Position ]:[Stanowisko / Position ]],0))="n/a","n/a",Y353-INDEX(tab_MinKomp[Polityka rachunkowości / Buchführungspolitik],MATCH($B353,tab_MinKomp[[Stanowisko / Position ]:[Stanowisko / Position ]],0)))</f>
        <v>n/a</v>
      </c>
      <c r="Z354" s="194" t="str">
        <f>IF(INDEX(tab_MinKomp[Ustawa o rachunkowości / Rechnungslegungsgesetz],MATCH($B353,tab_MinKomp[[Stanowisko / Position ]:[Stanowisko / Position ]],0))="n/a","n/a",Z353-INDEX(tab_MinKomp[Ustawa o rachunkowości / Rechnungslegungsgesetz],MATCH($B353,tab_MinKomp[[Stanowisko / Position ]:[Stanowisko / Position ]],0)))</f>
        <v>n/a</v>
      </c>
      <c r="AA354" s="194" t="str">
        <f>IF(INDEX(tab_MinKomp[WORKFLOW - TS-100],MATCH($B353,tab_MinKomp[[Stanowisko / Position ]:[Stanowisko / Position ]],0))="n/a","n/a",AA353-INDEX(tab_MinKomp[WORKFLOW - TS-100],MATCH($B353,tab_MinKomp[[Stanowisko / Position ]:[Stanowisko / Position ]],0)))</f>
        <v>n/a</v>
      </c>
      <c r="AB354" s="194" t="str">
        <f>IF(INDEX(tab_MinKomp[WORKFLOW - SFMS],MATCH($B353,tab_MinKomp[[Stanowisko / Position ]:[Stanowisko / Position ]],0))="n/a","n/a",AB353-INDEX(tab_MinKomp[WORKFLOW - SFMS],MATCH($B353,tab_MinKomp[[Stanowisko / Position ]:[Stanowisko / Position ]],0)))</f>
        <v>n/a</v>
      </c>
      <c r="AC354" s="194" t="str">
        <f>IF(INDEX(tab_MinKomp[System ISO 9001:2015],MATCH($B353,tab_MinKomp[[Stanowisko / Position ]:[Stanowisko / Position ]],0))="n/a","n/a",AC353-INDEX(tab_MinKomp[System ISO 9001:2015],MATCH($B353,tab_MinKomp[[Stanowisko / Position ]:[Stanowisko / Position ]],0)))</f>
        <v>n/a</v>
      </c>
      <c r="AD354" s="194" t="str">
        <f>IF(INDEX(tab_MinKomp[System ISO 9001:2015],MATCH($B353,tab_MinKomp[[Stanowisko / Position ]:[Stanowisko / Position ]],0))="n/a","n/a",AD353-INDEX(tab_MinKomp[System ISO 9001:2015],MATCH($B353,tab_MinKomp[[Stanowisko / Position ]:[Stanowisko / Position ]],0)))</f>
        <v>n/a</v>
      </c>
      <c r="AE354" s="194" t="str">
        <f>IF(INDEX(tab_MinKomp[System ISO 9001:2015],MATCH($B353,tab_MinKomp[[Stanowisko / Position ]:[Stanowisko / Position ]],0))="n/a","n/a",AE353-INDEX(tab_MinKomp[System ISO 9001:2015],MATCH($B353,tab_MinKomp[[Stanowisko / Position ]:[Stanowisko / Position ]],0)))</f>
        <v>n/a</v>
      </c>
      <c r="AF354" s="194" t="str">
        <f>IF(INDEX(tab_MinKomp[System ISO 9001:2015],MATCH($B353,tab_MinKomp[[Stanowisko / Position ]:[Stanowisko / Position ]],0))="n/a","n/a",AF353-INDEX(tab_MinKomp[System ISO 9001:2015],MATCH($B353,tab_MinKomp[[Stanowisko / Position ]:[Stanowisko / Position ]],0)))</f>
        <v>n/a</v>
      </c>
      <c r="AG354" s="194" t="str">
        <f>IF(INDEX(tab_MinKomp[Wymagania VDA 6.3 Process / Forderungen],MATCH($B353,tab_MinKomp[[Stanowisko / Position ]:[Stanowisko / Position ]],0))="n/a","n/a",AG353-INDEX(tab_MinKomp[Wymagania VDA 6.3 Process / Forderungen],MATCH($B353,tab_MinKomp[[Stanowisko / Position ]:[Stanowisko / Position ]],0)))</f>
        <v>n/a</v>
      </c>
      <c r="AH354" s="194" t="str">
        <f>IF(INDEX(tab_MinKomp[Wymagania VDA 6.5 Product / Forderungen],MATCH($B353,tab_MinKomp[[Stanowisko / Position ]:[Stanowisko / Position ]],0))="n/a","n/a",AH353-INDEX(tab_MinKomp[Wymagania VDA 6.5 Product / Forderungen],MATCH($B353,tab_MinKomp[[Stanowisko / Position ]:[Stanowisko / Position ]],0)))</f>
        <v>n/a</v>
      </c>
      <c r="AI354" s="194" t="str">
        <f>IF(INDEX(tab_MinKomp[System ISO 9001:2015],MATCH($B353,tab_MinKomp[[Stanowisko / Position ]:[Stanowisko / Position ]],0))="n/a","n/a",AI353-INDEX(tab_MinKomp[System ISO 9001:2015],MATCH($B353,tab_MinKomp[[Stanowisko / Position ]:[Stanowisko / Position ]],0)))</f>
        <v>n/a</v>
      </c>
      <c r="AJ354" s="194" t="str">
        <f>IF(INDEX(tab_MinKomp[Auditor systemu ISO 17021:2018],MATCH($B353,tab_MinKomp[[Stanowisko / Position ]:[Stanowisko / Position ]],0))="n/a","n/a",AJ353-INDEX(tab_MinKomp[Auditor systemu ISO 17021:2018],MATCH($B353,tab_MinKomp[[Stanowisko / Position ]:[Stanowisko / Position ]],0)))</f>
        <v>n/a</v>
      </c>
      <c r="AK354" s="194" t="str">
        <f>IF(INDEX(tab_MinKomp[Pełnomocnik systemu / Systemvertreter],MATCH($B353,tab_MinKomp[[Stanowisko / Position ]:[Stanowisko / Position ]],0))="n/a","n/a",AK353-INDEX(tab_MinKomp[Pełnomocnik systemu / Systemvertreter],MATCH($B353,tab_MinKomp[[Stanowisko / Position ]:[Stanowisko / Position ]],0)))</f>
        <v>n/a</v>
      </c>
      <c r="AL354" s="194">
        <f>IF(INDEX(tab_MinKomp[Polityka Etyczna - Compliance],MATCH($B353,tab_MinKomp[[Stanowisko / Position ]:[Stanowisko / Position ]],0))="n/a","n/a",AL353-INDEX(tab_MinKomp[Polityka Etyczna - Compliance],MATCH($B353,tab_MinKomp[[Stanowisko / Position ]:[Stanowisko / Position ]],0)))</f>
        <v>0</v>
      </c>
      <c r="AM354" s="194" t="str">
        <f>IF(INDEX(tab_MinKomp[WDRAŻANIE NOWYCH PROJEKTÓW/ PROCEDURA CTM],MATCH($B353,tab_MinKomp[[Stanowisko / Position ]:[Stanowisko / Position ]],0))="n/a","n/a",AM353-INDEX(tab_MinKomp[WDRAŻANIE NOWYCH PROJEKTÓW/ PROCEDURA CTM],MATCH($B353,tab_MinKomp[[Stanowisko / Position ]:[Stanowisko / Position ]],0)))</f>
        <v>n/a</v>
      </c>
      <c r="AN354" s="194" t="str">
        <f>IF(INDEX(tab_MinKomp[KAMIENIE MILOWE MSL/PIFF],MATCH($B353,tab_MinKomp[[Stanowisko / Position ]:[Stanowisko / Position ]],0))="n/a","n/a",AN353-INDEX(tab_MinKomp[KAMIENIE MILOWE MSL/PIFF],MATCH($B353,tab_MinKomp[[Stanowisko / Position ]:[Stanowisko / Position ]],0)))</f>
        <v>n/a</v>
      </c>
      <c r="AO354" s="194">
        <f>IF(INDEX(tab_MinKomp[CP],MATCH($B353,tab_MinKomp[[Stanowisko / Position ]:[Stanowisko / Position ]],0))="n/a","n/a",AO353-INDEX(tab_MinKomp[CP],MATCH($B353,tab_MinKomp[[Stanowisko / Position ]:[Stanowisko / Position ]],0)))</f>
        <v>0</v>
      </c>
      <c r="AP354" s="194" t="str">
        <f>IF(INDEX(tab_MinKomp[FMEA],MATCH($B353,tab_MinKomp[[Stanowisko / Position ]:[Stanowisko / Position ]],0))="n/a","n/a",AP353-INDEX(tab_MinKomp[FMEA],MATCH($B353,tab_MinKomp[[Stanowisko / Position ]:[Stanowisko / Position ]],0)))</f>
        <v>n/a</v>
      </c>
      <c r="AQ354" s="194">
        <f>IF(INDEX(tab_MinKomp[FLOW CHART],MATCH($B353,tab_MinKomp[[Stanowisko / Position ]:[Stanowisko / Position ]],0))="n/a","n/a",AQ353-INDEX(tab_MinKomp[FLOW CHART],MATCH($B353,tab_MinKomp[[Stanowisko / Position ]:[Stanowisko / Position ]],0)))</f>
        <v>0</v>
      </c>
      <c r="AR354" s="194" t="str">
        <f>IF(INDEX(tab_MinKomp[APQP],MATCH($B353,tab_MinKomp[[Stanowisko / Position ]:[Stanowisko / Position ]],0))="n/a","n/a",AR353-INDEX(tab_MinKomp[APQP],MATCH($B353,tab_MinKomp[[Stanowisko / Position ]:[Stanowisko / Position ]],0)))</f>
        <v>n/a</v>
      </c>
      <c r="AS354" s="194" t="str">
        <f>IF(INDEX(tab_MinKomp[MSA],MATCH($B353,tab_MinKomp[[Stanowisko / Position ]:[Stanowisko / Position ]],0))="n/a","n/a",AS353-INDEX(tab_MinKomp[MSA],MATCH($B353,tab_MinKomp[[Stanowisko / Position ]:[Stanowisko / Position ]],0)))</f>
        <v>n/a</v>
      </c>
      <c r="AT354" s="194" t="str">
        <f>IF(INDEX(tab_MinKomp[SPC],MATCH($B353,tab_MinKomp[[Stanowisko / Position ]:[Stanowisko / Position ]],0))="n/a","n/a",AT353-INDEX(tab_MinKomp[SPC],MATCH($B353,tab_MinKomp[[Stanowisko / Position ]:[Stanowisko / Position ]],0)))</f>
        <v>n/a</v>
      </c>
      <c r="AU354" s="194" t="str">
        <f>IF(INDEX(tab_MinKomp[CSR (SPECYFICZNE WYMAGANIA KLIENTA)],MATCH($B353,tab_MinKomp[[Stanowisko / Position ]:[Stanowisko / Position ]],0))="n/a","n/a",AU353-INDEX(tab_MinKomp[CSR (SPECYFICZNE WYMAGANIA KLIENTA)],MATCH($B353,tab_MinKomp[[Stanowisko / Position ]:[Stanowisko / Position ]],0)))</f>
        <v>n/a</v>
      </c>
      <c r="AV354" s="194">
        <f>IF(INDEX(tab_MinKomp[5S],MATCH($B353,tab_MinKomp[[Stanowisko / Position ]:[Stanowisko / Position ]],0))="n/a","n/a",AV353-INDEX(tab_MinKomp[5S],MATCH($B353,tab_MinKomp[[Stanowisko / Position ]:[Stanowisko / Position ]],0)))</f>
        <v>0</v>
      </c>
      <c r="AW354" s="194">
        <f>IF(INDEX(tab_MinKomp[LEAN MANAGEMENT],MATCH($B353,tab_MinKomp[[Stanowisko / Position ]:[Stanowisko / Position ]],0))="n/a","n/a",AW353-INDEX(tab_MinKomp[LEAN MANAGEMENT],MATCH($B353,tab_MinKomp[[Stanowisko / Position ]:[Stanowisko / Position ]],0)))</f>
        <v>0</v>
      </c>
      <c r="AX354" s="194" t="str">
        <f>IF(INDEX(tab_MinKomp[5R],MATCH($B353,tab_MinKomp[[Stanowisko / Position ]:[Stanowisko / Position ]],0))="n/a","n/a",AX353-INDEX(tab_MinKomp[5R],MATCH($B353,tab_MinKomp[[Stanowisko / Position ]:[Stanowisko / Position ]],0)))</f>
        <v>n/a</v>
      </c>
      <c r="AY354" s="194" t="str">
        <f>IF(INDEX(tab_MinKomp[Six Sigma],MATCH($B353,tab_MinKomp[[Stanowisko / Position ]:[Stanowisko / Position ]],0))="n/a","n/a",AY353-INDEX(tab_MinKomp[Six Sigma],MATCH($B353,tab_MinKomp[[Stanowisko / Position ]:[Stanowisko / Position ]],0)))</f>
        <v>n/a</v>
      </c>
      <c r="AZ354" s="194" t="str">
        <f>IF(INDEX(tab_MinKomp[System BAAN / Distribution &amp; Supply Chain],MATCH($B353,tab_MinKomp[[Stanowisko / Position ]:[Stanowisko / Position ]],0))="n/a","n/a",AZ353-INDEX(tab_MinKomp[System BAAN / Distribution &amp; Supply Chain],MATCH($B353,tab_MinKomp[[Stanowisko / Position ]:[Stanowisko / Position ]],0)))</f>
        <v>n/a</v>
      </c>
      <c r="BA354" s="194" t="str">
        <f>IF(INDEX(tab_MinKomp[Gospodarka magazynowa / Lagerverwaltung],MATCH($B353,tab_MinKomp[[Stanowisko / Position ]:[Stanowisko / Position ]],0))="n/a","n/a",BA353-INDEX(tab_MinKomp[Gospodarka magazynowa / Lagerverwaltung],MATCH($B353,tab_MinKomp[[Stanowisko / Position ]:[Stanowisko / Position ]],0)))</f>
        <v>n/a</v>
      </c>
      <c r="BB354" s="194" t="str">
        <f>IF(INDEX(tab_MinKomp[Inwentaryzacja - organizacja i przebieg / Inventurprozess],MATCH($B353,tab_MinKomp[[Stanowisko / Position ]:[Stanowisko / Position ]],0))="n/a","n/a",BB353-INDEX(tab_MinKomp[Inwentaryzacja - organizacja i przebieg / Inventurprozess],MATCH($B353,tab_MinKomp[[Stanowisko / Position ]:[Stanowisko / Position ]],0)))</f>
        <v>n/a</v>
      </c>
      <c r="BC354" s="194" t="str">
        <f>IF(INDEX(tab_MinKomp[Organizacja dostaw / Versorgungsorganisation],MATCH($B353,tab_MinKomp[[Stanowisko / Position ]:[Stanowisko / Position ]],0))="n/a","n/a",BC353-INDEX(tab_MinKomp[Organizacja dostaw / Versorgungsorganisation],MATCH($B353,tab_MinKomp[[Stanowisko / Position ]:[Stanowisko / Position ]],0)))</f>
        <v>n/a</v>
      </c>
      <c r="BD354" s="194" t="str">
        <f>IF(INDEX(tab_MinKomp[Organizacja wysyłek / Organisation von Lieferungen],MATCH($B353,tab_MinKomp[[Stanowisko / Position ]:[Stanowisko / Position ]],0))="n/a","n/a",BD353-INDEX(tab_MinKomp[Organizacja wysyłek / Organisation von Lieferungen],MATCH($B353,tab_MinKomp[[Stanowisko / Position ]:[Stanowisko / Position ]],0)))</f>
        <v>n/a</v>
      </c>
      <c r="BE354" s="194" t="str">
        <f>IF(INDEX(tab_MinKomp[Analiza magazynowa - Program Polen.mdb / Inventuranalyse],MATCH($B353,tab_MinKomp[[Stanowisko / Position ]:[Stanowisko / Position ]],0))="n/a","n/a",BE353-INDEX(tab_MinKomp[Analiza magazynowa - Program Polen.mdb / Inventuranalyse],MATCH($B353,tab_MinKomp[[Stanowisko / Position ]:[Stanowisko / Position ]],0)))</f>
        <v>n/a</v>
      </c>
      <c r="BF354" s="190" t="str">
        <f>IF(INDEX(tab_MinKomp[MMOG (Materials Management Operations Guidelines)],MATCH($B353,tab_MinKomp[[Stanowisko / Position ]:[Stanowisko / Position ]],0))="n/a","n/a",BF353-INDEX(tab_MinKomp[MMOG (Materials Management Operations Guidelines)],MATCH($B353,tab_MinKomp[[Stanowisko / Position ]:[Stanowisko / Position ]],0)))</f>
        <v>n/a</v>
      </c>
      <c r="BG354" s="190" t="str">
        <f>IF(INDEX(tab_MinKomp[GPP],MATCH($B353,tab_MinKomp[[Stanowisko / Position ]:[Stanowisko / Position ]],0))="n/a","n/a",BG353-INDEX(tab_MinKomp[GPP],MATCH($B353,tab_MinKomp[[Stanowisko / Position ]:[Stanowisko / Position ]],0)))</f>
        <v>n/a</v>
      </c>
      <c r="BH354" s="190" t="str">
        <f>IF(INDEX(tab_MinKomp[AIAG (Automotive Industry Action Group)],MATCH($B353,tab_MinKomp[[Stanowisko / Position ]:[Stanowisko / Position ]],0))="n/a","n/a",BH353-INDEX(tab_MinKomp[AIAG (Automotive Industry Action Group)],MATCH($B353,tab_MinKomp[[Stanowisko / Position ]:[Stanowisko / Position ]],0)))</f>
        <v>n/a</v>
      </c>
      <c r="BI354" s="190" t="str">
        <f>IF(INDEX(tab_MinKomp[Super-G disputes],MATCH($B353,tab_MinKomp[[Stanowisko / Position ]:[Stanowisko / Position ]],0))="n/a","n/a",BI353-INDEX(tab_MinKomp[Super-G disputes],MATCH($B353,tab_MinKomp[[Stanowisko / Position ]:[Stanowisko / Position ]],0)))</f>
        <v>n/a</v>
      </c>
      <c r="BJ354" s="190" t="str">
        <f>IF(INDEX(tab_MinKomp[CMMS3/eDDL (Direct Data Link)],MATCH($B353,tab_MinKomp[[Stanowisko / Position ]:[Stanowisko / Position ]],0))="n/a","n/a",BJ353-INDEX(tab_MinKomp[CMMS3/eDDL (Direct Data Link)],MATCH($B353,tab_MinKomp[[Stanowisko / Position ]:[Stanowisko / Position ]],0)))</f>
        <v>n/a</v>
      </c>
      <c r="BK354" s="190" t="str">
        <f>IF(INDEX(tab_MinKomp[MP&amp;L (Material Planning and Logistics)],MATCH($B353,tab_MinKomp[[Stanowisko / Position ]:[Stanowisko / Position ]],0))="n/a","n/a",BK353-INDEX(tab_MinKomp[MP&amp;L (Material Planning and Logistics)],MATCH($B353,tab_MinKomp[[Stanowisko / Position ]:[Stanowisko / Position ]],0)))</f>
        <v>n/a</v>
      </c>
      <c r="BL354" s="190" t="str">
        <f>IF(INDEX(tab_MinKomp[Supplier delivery rating],MATCH($B353,tab_MinKomp[[Stanowisko / Position ]:[Stanowisko / Position ]],0))="n/a","n/a",BL353-INDEX(tab_MinKomp[Supplier delivery rating],MATCH($B353,tab_MinKomp[[Stanowisko / Position ]:[Stanowisko / Position ]],0)))</f>
        <v>n/a</v>
      </c>
      <c r="BM354" s="194" t="str">
        <f>IF(INDEX(tab_MinKomp[Wymagania VDA 6.5 Product / Forderungen],MATCH($B353,tab_MinKomp[[Stanowisko / Position ]:[Stanowisko / Position ]],0))="n/a","n/a",BM353-INDEX(tab_MinKomp[Wymagania VDA 6.5 Product / Forderungen],MATCH($B353,tab_MinKomp[[Stanowisko / Position ]:[Stanowisko / Position ]],0)))</f>
        <v>n/a</v>
      </c>
      <c r="BN354" s="194" t="str">
        <f>IF(INDEX(tab_MinKomp[Wymagania VDA 6.5 Product / Forderungen],MATCH($B353,tab_MinKomp[[Stanowisko / Position ]:[Stanowisko / Position ]],0))="n/a","n/a",BN353-INDEX(tab_MinKomp[Wymagania VDA 6.5 Product / Forderungen],MATCH($B353,tab_MinKomp[[Stanowisko / Position ]:[Stanowisko / Position ]],0)))</f>
        <v>n/a</v>
      </c>
      <c r="BO354" s="194">
        <f>IF(INDEX(tab_MinKomp[5S],MATCH($B353,tab_MinKomp[[Stanowisko / Position ]:[Stanowisko / Position ]],0))="n/a","n/a",BO353-INDEX(tab_MinKomp[5S],MATCH($B353,tab_MinKomp[[Stanowisko / Position ]:[Stanowisko / Position ]],0)))</f>
        <v>-1</v>
      </c>
      <c r="BP354" s="194" t="str">
        <f>IF(INDEX(tab_MinKomp[Wymagania VDA 6.5 Product / Forderungen],MATCH($B353,tab_MinKomp[[Stanowisko / Position ]:[Stanowisko / Position ]],0))="n/a","n/a",BP353-INDEX(tab_MinKomp[Wymagania VDA 6.5 Product / Forderungen],MATCH($B353,tab_MinKomp[[Stanowisko / Position ]:[Stanowisko / Position ]],0)))</f>
        <v>n/a</v>
      </c>
      <c r="BQ354" s="194" t="str">
        <f>IF(INDEX(tab_MinKomp[Wymagania VDA 6.5 Product / Forderungen],MATCH($B353,tab_MinKomp[[Stanowisko / Position ]:[Stanowisko / Position ]],0))="n/a","n/a",BQ353-INDEX(tab_MinKomp[Wymagania VDA 6.5 Product / Forderungen],MATCH($B353,tab_MinKomp[[Stanowisko / Position ]:[Stanowisko / Position ]],0)))</f>
        <v>n/a</v>
      </c>
      <c r="BR354" s="194" t="str">
        <f>IF(INDEX(tab_MinKomp[Wymagania VDA 6.5 Product / Forderungen],MATCH($B353,tab_MinKomp[[Stanowisko / Position ]:[Stanowisko / Position ]],0))="n/a","n/a",BR353-INDEX(tab_MinKomp[Wymagania VDA 6.5 Product / Forderungen],MATCH($B353,tab_MinKomp[[Stanowisko / Position ]:[Stanowisko / Position ]],0)))</f>
        <v>n/a</v>
      </c>
      <c r="BS354" s="194">
        <f>IF(INDEX(tab_MinKomp[5S],MATCH($B353,tab_MinKomp[[Stanowisko / Position ]:[Stanowisko / Position ]],0))="n/a","n/a",BS353-INDEX(tab_MinKomp[5S],MATCH($B353,tab_MinKomp[[Stanowisko / Position ]:[Stanowisko / Position ]],0)))</f>
        <v>-1</v>
      </c>
      <c r="BT354" s="194" t="str">
        <f>IF(INDEX(tab_MinKomp[Wymagania VDA 6.5 Product / Forderungen],MATCH($B353,tab_MinKomp[[Stanowisko / Position ]:[Stanowisko / Position ]],0))="n/a","n/a",BT353-INDEX(tab_MinKomp[Wymagania VDA 6.5 Product / Forderungen],MATCH($B353,tab_MinKomp[[Stanowisko / Position ]:[Stanowisko / Position ]],0)))</f>
        <v>n/a</v>
      </c>
      <c r="BU354" s="194">
        <f>IF(INDEX(tab_MinKomp[LEAN MANAGEMENT],MATCH($B353,tab_MinKomp[[Stanowisko / Position ]:[Stanowisko / Position ]],0))="n/a","n/a",BU353-INDEX(tab_MinKomp[LEAN MANAGEMENT],MATCH($B353,tab_MinKomp[[Stanowisko / Position ]:[Stanowisko / Position ]],0)))</f>
        <v>0</v>
      </c>
      <c r="BV354" s="194">
        <f>IF(INDEX(tab_MinKomp[5S],MATCH($B353,tab_MinKomp[[Stanowisko / Position ]:[Stanowisko / Position ]],0))="n/a","n/a",BV353-INDEX(tab_MinKomp[5S],MATCH($B353,tab_MinKomp[[Stanowisko / Position ]:[Stanowisko / Position ]],0)))</f>
        <v>-1</v>
      </c>
      <c r="BW354" s="194">
        <f>IF(INDEX(tab_MinKomp[5S],MATCH($B353,tab_MinKomp[[Stanowisko / Position ]:[Stanowisko / Position ]],0))="n/a","n/a",BW353-INDEX(tab_MinKomp[5S],MATCH($B353,tab_MinKomp[[Stanowisko / Position ]:[Stanowisko / Position ]],0)))</f>
        <v>-1</v>
      </c>
      <c r="BX354" s="194">
        <f>IF(INDEX(tab_MinKomp[5S],MATCH($B353,tab_MinKomp[[Stanowisko / Position ]:[Stanowisko / Position ]],0))="n/a","n/a",BX353-INDEX(tab_MinKomp[5S],MATCH($B353,tab_MinKomp[[Stanowisko / Position ]:[Stanowisko / Position ]],0)))</f>
        <v>-1</v>
      </c>
      <c r="BY354" s="194" t="str">
        <f>IF(INDEX(tab_MinKomp[Obsługa maszyn Engel / Engel Maschinenbedienung],MATCH($B353,tab_MinKomp[[Stanowisko / Position ]:[Stanowisko / Position ]],0))="n/a","n/a",BY353-INDEX(tab_MinKomp[Obsługa maszyn Engel / Engel Maschinenbedienung],MATCH($B353,tab_MinKomp[[Stanowisko / Position ]:[Stanowisko / Position ]],0)))</f>
        <v>n/a</v>
      </c>
      <c r="BZ354" s="194">
        <f>IF(INDEX(tab_MinKomp[5S],MATCH($B353,tab_MinKomp[[Stanowisko / Position ]:[Stanowisko / Position ]],0))="n/a","n/a",BZ353-INDEX(tab_MinKomp[5S],MATCH($B353,tab_MinKomp[[Stanowisko / Position ]:[Stanowisko / Position ]],0)))</f>
        <v>-1</v>
      </c>
      <c r="CA354" s="194">
        <f>IF(INDEX(tab_MinKomp[LEAN MANAGEMENT],MATCH($B353,tab_MinKomp[[Stanowisko / Position ]:[Stanowisko / Position ]],0))="n/a","n/a",CA353-INDEX(tab_MinKomp[LEAN MANAGEMENT],MATCH($B353,tab_MinKomp[[Stanowisko / Position ]:[Stanowisko / Position ]],0)))</f>
        <v>0</v>
      </c>
      <c r="CB354" s="194">
        <f>IF(INDEX(tab_MinKomp[5S],MATCH($B353,tab_MinKomp[[Stanowisko / Position ]:[Stanowisko / Position ]],0))="n/a","n/a",CB353-INDEX(tab_MinKomp[5S],MATCH($B353,tab_MinKomp[[Stanowisko / Position ]:[Stanowisko / Position ]],0)))</f>
        <v>-1</v>
      </c>
      <c r="CC354" s="194" t="str">
        <f>IF(INDEX(tab_MinKomp[Obsługa maszyn Branson / Branson Maschinenbedienung],MATCH($B353,tab_MinKomp[[Stanowisko / Position ]:[Stanowisko / Position ]],0))="n/a","n/a",CC353-INDEX(tab_MinKomp[Obsługa maszyn Branson / Branson Maschinenbedienung],MATCH($B353,tab_MinKomp[[Stanowisko / Position ]:[Stanowisko / Position ]],0)))</f>
        <v>n/a</v>
      </c>
      <c r="CD354" s="194">
        <f>IF(INDEX(tab_MinKomp[Obsługa maszyn Novapax / Novapax Maschinenbedienung],MATCH($B353,tab_MinKomp[[Stanowisko / Position ]:[Stanowisko / Position ]],0))="n/a","n/a",CD353-INDEX(tab_MinKomp[Obsługa maszyn Novapax / Novapax Maschinenbedienung],MATCH($B353,tab_MinKomp[[Stanowisko / Position ]:[Stanowisko / Position ]],0)))</f>
        <v>0</v>
      </c>
      <c r="CE354" s="194">
        <f>IF(INDEX(tab_MinKomp[5S],MATCH($B353,tab_MinKomp[[Stanowisko / Position ]:[Stanowisko / Position ]],0))="n/a","n/a",CE353-INDEX(tab_MinKomp[5S],MATCH($B353,tab_MinKomp[[Stanowisko / Position ]:[Stanowisko / Position ]],0)))</f>
        <v>-1</v>
      </c>
      <c r="CF354" s="194">
        <f>IF(INDEX(tab_MinKomp[Obsługa maszyn Novapax / Novapax Maschinenbedienung],MATCH($B353,tab_MinKomp[[Stanowisko / Position ]:[Stanowisko / Position ]],0))="n/a","n/a",CF353-INDEX(tab_MinKomp[Obsługa maszyn Novapax / Novapax Maschinenbedienung],MATCH($B353,tab_MinKomp[[Stanowisko / Position ]:[Stanowisko / Position ]],0)))</f>
        <v>-1</v>
      </c>
      <c r="CG354" s="194">
        <f>IF(INDEX(tab_MinKomp[Eliminacja awarii / Beseitigung von Ausfällen],MATCH($B353,tab_MinKomp[[Stanowisko / Position ]:[Stanowisko / Position ]],0))="n/a","n/a",CG353-INDEX(tab_MinKomp[Eliminacja awarii / Beseitigung von Ausfällen],MATCH($B353,tab_MinKomp[[Stanowisko / Position ]:[Stanowisko / Position ]],0)))</f>
        <v>0</v>
      </c>
      <c r="CH354" s="194" t="str">
        <f>IF(INDEX(tab_MinKomp[Wymagania VDA 6.5 Product / Forderungen],MATCH($B353,tab_MinKomp[[Stanowisko / Position ]:[Stanowisko / Position ]],0))="n/a","n/a",CH353-INDEX(tab_MinKomp[Wymagania VDA 6.5 Product / Forderungen],MATCH($B353,tab_MinKomp[[Stanowisko / Position ]:[Stanowisko / Position ]],0)))</f>
        <v>n/a</v>
      </c>
      <c r="CI354" s="194" t="str">
        <f>IF(INDEX(tab_MinKomp[Wymagania VDA 6.5 Product / Forderungen],MATCH($B353,tab_MinKomp[[Stanowisko / Position ]:[Stanowisko / Position ]],0))="n/a","n/a",CI353-INDEX(tab_MinKomp[Wymagania VDA 6.5 Product / Forderungen],MATCH($B353,tab_MinKomp[[Stanowisko / Position ]:[Stanowisko / Position ]],0)))</f>
        <v>n/a</v>
      </c>
      <c r="CJ354" s="194" t="str">
        <f>IF(INDEX(tab_MinKomp[Wymagania VDA 6.5 Product / Forderungen],MATCH($B353,tab_MinKomp[[Stanowisko / Position ]:[Stanowisko / Position ]],0))="n/a","n/a",CJ353-INDEX(tab_MinKomp[Wymagania VDA 6.5 Product / Forderungen],MATCH($B353,tab_MinKomp[[Stanowisko / Position ]:[Stanowisko / Position ]],0)))</f>
        <v>n/a</v>
      </c>
      <c r="CK354" s="194" t="str">
        <f>IF(INDEX(tab_MinKomp[Wymagania VDA 6.5 Product / Forderungen],MATCH($B353,tab_MinKomp[[Stanowisko / Position ]:[Stanowisko / Position ]],0))="n/a","n/a",CK353-INDEX(tab_MinKomp[Wymagania VDA 6.5 Product / Forderungen],MATCH($B353,tab_MinKomp[[Stanowisko / Position ]:[Stanowisko / Position ]],0)))</f>
        <v>n/a</v>
      </c>
      <c r="CL354" s="194" t="str">
        <f>IF(INDEX(tab_MinKomp[Wymagania VDA 6.5 Product / Forderungen],MATCH($B353,tab_MinKomp[[Stanowisko / Position ]:[Stanowisko / Position ]],0))="n/a","n/a",CL353-INDEX(tab_MinKomp[Wymagania VDA 6.5 Product / Forderungen],MATCH($B353,tab_MinKomp[[Stanowisko / Position ]:[Stanowisko / Position ]],0)))</f>
        <v>n/a</v>
      </c>
      <c r="CM354" s="194" t="str">
        <f>IF(INDEX(tab_MinKomp[Informatyka ogólna (techniczne i systemowe) / Allgemeine IT (Technik und System)],MATCH($B353,tab_MinKomp[[Stanowisko / Position ]:[Stanowisko / Position ]],0))="n/a","n/a",CM353-INDEX(tab_MinKomp[Informatyka ogólna (techniczne i systemowe) / Allgemeine IT (Technik und System)],MATCH($B353,tab_MinKomp[[Stanowisko / Position ]:[Stanowisko / Position ]],0)))</f>
        <v>n/a</v>
      </c>
      <c r="CN354" s="194" t="str">
        <f>IF(INDEX(tab_MinKomp[Sieci komputerowe / Computernetzwerke],MATCH($B353,tab_MinKomp[[Stanowisko / Position ]:[Stanowisko / Position ]],0))="n/a","n/a",CN353-INDEX(tab_MinKomp[Sieci komputerowe / Computernetzwerke],MATCH($B353,tab_MinKomp[[Stanowisko / Position ]:[Stanowisko / Position ]],0)))</f>
        <v>n/a</v>
      </c>
      <c r="CO354" s="194" t="str">
        <f>IF(INDEX(tab_MinKomp[Hardware (komputery PC, drukarki biurowe i etykietowe, telefonia stacjonarna i mobilna) (PC, Drucker, Telefpne, Handys)],MATCH($B353,tab_MinKomp[[Stanowisko / Position ]:[Stanowisko / Position ]],0))="n/a","n/a",CO353-INDEX(tab_MinKomp[Hardware (komputery PC, drukarki biurowe i etykietowe, telefonia stacjonarna i mobilna) (PC, Drucker, Telefpne, Handys)],MATCH($B353,tab_MinKomp[[Stanowisko / Position ]:[Stanowisko / Position ]],0)))</f>
        <v>n/a</v>
      </c>
      <c r="CP354" s="194" t="str">
        <f>IF(INDEX(tab_MinKomp[Software &amp; Systems (MS Office, MS Remote Desktop)],MATCH($B353,tab_MinKomp[[Stanowisko / Position ]:[Stanowisko / Position ]],0))="n/a","n/a",CP353-INDEX(tab_MinKomp[Software &amp; Systems (MS Office, MS Remote Desktop)],MATCH($B353,tab_MinKomp[[Stanowisko / Position ]:[Stanowisko / Position ]],0)))</f>
        <v>n/a</v>
      </c>
      <c r="CQ354" s="194" t="str">
        <f>IF(INDEX(tab_MinKomp[Programowanie obiektowe (PHP) / Objektprogrammierung],MATCH($B353,tab_MinKomp[[Stanowisko / Position ]:[Stanowisko / Position ]],0))="n/a","n/a",CQ353-INDEX(tab_MinKomp[Programowanie obiektowe (PHP) / Objektprogrammierung],MATCH($B353,tab_MinKomp[[Stanowisko / Position ]:[Stanowisko / Position ]],0)))</f>
        <v>n/a</v>
      </c>
      <c r="CR354" s="194" t="str">
        <f>IF(INDEX(tab_MinKomp[Scrum],MATCH($B353,tab_MinKomp[[Stanowisko / Position ]:[Stanowisko / Position ]],0))="n/a","n/a",CR353-INDEX(tab_MinKomp[Scrum],MATCH($B353,tab_MinKomp[[Stanowisko / Position ]:[Stanowisko / Position ]],0)))</f>
        <v>n/a</v>
      </c>
      <c r="CS354" s="194" t="str">
        <f>IF(INDEX(tab_MinKomp[SQL (MySQL)],MATCH($B353,tab_MinKomp[[Stanowisko / Position ]:[Stanowisko / Position ]],0))="n/a","n/a",CS353-INDEX(tab_MinKomp[SQL (MySQL)],MATCH($B353,tab_MinKomp[[Stanowisko / Position ]:[Stanowisko / Position ]],0)))</f>
        <v>n/a</v>
      </c>
      <c r="CT354" s="194" t="str">
        <f>IF(INDEX(tab_MinKomp[Javascript],MATCH($B353,tab_MinKomp[[Stanowisko / Position ]:[Stanowisko / Position ]],0))="n/a","n/a",CT353-INDEX(tab_MinKomp[Javascript],MATCH($B353,tab_MinKomp[[Stanowisko / Position ]:[Stanowisko / Position ]],0)))</f>
        <v>n/a</v>
      </c>
      <c r="CU354" s="194" t="str">
        <f>IF(INDEX(tab_MinKomp[Joomla],MATCH($B353,tab_MinKomp[[Stanowisko / Position ]:[Stanowisko / Position ]],0))="n/a","n/a",CU353-INDEX(tab_MinKomp[Joomla],MATCH($B353,tab_MinKomp[[Stanowisko / Position ]:[Stanowisko / Position ]],0)))</f>
        <v>n/a</v>
      </c>
      <c r="CV354" s="194" t="str">
        <f>IF(INDEX(tab_MinKomp[Bash],MATCH($B353,tab_MinKomp[[Stanowisko / Position ]:[Stanowisko / Position ]],0))="n/a","n/a",CV353-INDEX(tab_MinKomp[Bash],MATCH($B353,tab_MinKomp[[Stanowisko / Position ]:[Stanowisko / Position ]],0)))</f>
        <v>n/a</v>
      </c>
      <c r="CW354" s="194">
        <f>IF(INDEX(tab_MinKomp[Systemy MES (HYDRA / SFMS)],MATCH($B353,tab_MinKomp[[Stanowisko / Position ]:[Stanowisko / Position ]],0))="n/a","n/a",CW353-INDEX(tab_MinKomp[Systemy MES (HYDRA / SFMS)],MATCH($B353,tab_MinKomp[[Stanowisko / Position ]:[Stanowisko / Position ]],0)))</f>
        <v>0</v>
      </c>
      <c r="CX354" s="194" t="str">
        <f>IF(INDEX(tab_MinKomp[HTML / CSS],MATCH($B353,tab_MinKomp[[Stanowisko / Position ]:[Stanowisko / Position ]],0))="n/a","n/a",CX353-INDEX(tab_MinKomp[HTML / CSS],MATCH($B353,tab_MinKomp[[Stanowisko / Position ]:[Stanowisko / Position ]],0)))</f>
        <v>n/a</v>
      </c>
      <c r="CY354" s="194" t="str">
        <f>IF(INDEX(tab_MinKomp[SYSTEM PR],MATCH($B353,tab_MinKomp[[Stanowisko / Position ]:[Stanowisko / Position ]],0))="n/a","n/a",CY353-INDEX(tab_MinKomp[SYSTEM PR],MATCH($B353,tab_MinKomp[[Stanowisko / Position ]:[Stanowisko / Position ]],0)))</f>
        <v>n/a</v>
      </c>
      <c r="CZ354" s="194" t="str">
        <f>IF(INDEX(tab_MinKomp[System Einkauf XP / EBA],MATCH($B353,tab_MinKomp[[Stanowisko / Position ]:[Stanowisko / Position ]],0))="n/a","n/a",CZ353-INDEX(tab_MinKomp[System Einkauf XP / EBA],MATCH($B353,tab_MinKomp[[Stanowisko / Position ]:[Stanowisko / Position ]],0)))</f>
        <v>n/a</v>
      </c>
      <c r="DA354" s="194" t="str">
        <f>IF(INDEX(tab_MinKomp[Techniki negocjacyjne / Verhandlungstechniken],MATCH($B353,tab_MinKomp[[Stanowisko / Position ]:[Stanowisko / Position ]],0))="n/a","n/a",DA353-INDEX(tab_MinKomp[Techniki negocjacyjne / Verhandlungstechniken],MATCH($B353,tab_MinKomp[[Stanowisko / Position ]:[Stanowisko / Position ]],0)))</f>
        <v>n/a</v>
      </c>
      <c r="DB354" s="194" t="str">
        <f>IF(INDEX(tab_MinKomp[Znajomość rynku branżowego / Kenntnis des Industrie Marktes],MATCH($B353,tab_MinKomp[[Stanowisko / Position ]:[Stanowisko / Position ]],0))="n/a","n/a",DB353-INDEX(tab_MinKomp[Znajomość rynku branżowego / Kenntnis des Industrie Marktes],MATCH($B353,tab_MinKomp[[Stanowisko / Position ]:[Stanowisko / Position ]],0)))</f>
        <v>n/a</v>
      </c>
      <c r="DC354" s="194" t="str">
        <f>IF(INDEX(tab_MinKomp[SUPPLIER MANAGEMENT],MATCH($B353,tab_MinKomp[[Stanowisko / Position ]:[Stanowisko / Position ]],0))="n/a","n/a",DC353-INDEX(tab_MinKomp[SUPPLIER MANAGEMENT],MATCH($B353,tab_MinKomp[[Stanowisko / Position ]:[Stanowisko / Position ]],0)))</f>
        <v>n/a</v>
      </c>
      <c r="DD354" s="194" t="str">
        <f>IF(INDEX(tab_MinKomp[SUPPLIER MANAGEMENT],MATCH($B353,tab_MinKomp[[Stanowisko / Position ]:[Stanowisko / Position ]],0))="n/a","n/a",DD353-INDEX(tab_MinKomp[SUPPLIER MANAGEMENT],MATCH($B353,tab_MinKomp[[Stanowisko / Position ]:[Stanowisko / Position ]],0)))</f>
        <v>n/a</v>
      </c>
      <c r="DE354" s="194" t="str">
        <f>IF(INDEX(tab_MinKomp[SUPPLIER MANAGEMENT],MATCH($B353,tab_MinKomp[[Stanowisko / Position ]:[Stanowisko / Position ]],0))="n/a","n/a",DE353-INDEX(tab_MinKomp[SUPPLIER MANAGEMENT],MATCH($B353,tab_MinKomp[[Stanowisko / Position ]:[Stanowisko / Position ]],0)))</f>
        <v>n/a</v>
      </c>
      <c r="DF354" s="194">
        <f>IF(INDEX(tab_MinKomp[LEAN MANAGEMENT],MATCH($B353,tab_MinKomp[[Stanowisko / Position ]:[Stanowisko / Position ]],0))="n/a","n/a",DF353-INDEX(tab_MinKomp[LEAN MANAGEMENT],MATCH($B353,tab_MinKomp[[Stanowisko / Position ]:[Stanowisko / Position ]],0)))</f>
        <v>0</v>
      </c>
      <c r="DG354" s="194" t="str">
        <f>IF(INDEX(tab_MinKomp[PPAP/PSW],MATCH($B353,tab_MinKomp[[Stanowisko / Position ]:[Stanowisko / Position ]],0))="n/a","n/a",DG353-INDEX(tab_MinKomp[PPAP/PSW],MATCH($B353,tab_MinKomp[[Stanowisko / Position ]:[Stanowisko / Position ]],0)))</f>
        <v>n/a</v>
      </c>
      <c r="DH354" s="194" t="str">
        <f>IF(INDEX(tab_MinKomp[SUPPLIER MANAGEMENT],MATCH($B353,tab_MinKomp[[Stanowisko / Position ]:[Stanowisko / Position ]],0))="n/a","n/a",DH353-INDEX(tab_MinKomp[SUPPLIER MANAGEMENT],MATCH($B353,tab_MinKomp[[Stanowisko / Position ]:[Stanowisko / Position ]],0)))</f>
        <v>n/a</v>
      </c>
      <c r="DI354" s="194" t="str">
        <f>IF(INDEX(tab_MinKomp[OBSŁUGA PORTALI KLIENTA / Kundenportale],MATCH($B353,tab_MinKomp[[Stanowisko / Position ]:[Stanowisko / Position ]],0))="n/a","n/a",DI353-INDEX(tab_MinKomp[OBSŁUGA PORTALI KLIENTA / Kundenportale],MATCH($B353,tab_MinKomp[[Stanowisko / Position ]:[Stanowisko / Position ]],0)))</f>
        <v>n/a</v>
      </c>
      <c r="DJ354" s="194" t="str">
        <f>IF(INDEX(tab_MinKomp[Obsługa systemu BABTECQ / BABTECQ System],MATCH($B353,tab_MinKomp[[Stanowisko / Position ]:[Stanowisko / Position ]],0))="n/a","n/a",DJ353-INDEX(tab_MinKomp[Obsługa systemu BABTECQ / BABTECQ System],MATCH($B353,tab_MinKomp[[Stanowisko / Position ]:[Stanowisko / Position ]],0)))</f>
        <v>n/a</v>
      </c>
      <c r="DK354" s="194" t="str">
        <f>IF(INDEX(tab_MinKomp[Rysunek techniczny / technische Zeichnung],MATCH($B353,tab_MinKomp[[Stanowisko / Position ]:[Stanowisko / Position ]],0))="n/a","n/a",DK353-INDEX(tab_MinKomp[Rysunek techniczny / technische Zeichnung],MATCH($B353,tab_MinKomp[[Stanowisko / Position ]:[Stanowisko / Position ]],0)))</f>
        <v>n/a</v>
      </c>
      <c r="DL354" s="194" t="str">
        <f>IF(INDEX(tab_MinKomp[Kalibracja / Kalibrierung],MATCH($B353,tab_MinKomp[[Stanowisko / Position ]:[Stanowisko / Position ]],0))="n/a","n/a",DL353-INDEX(tab_MinKomp[Kalibracja / Kalibrierung],MATCH($B353,tab_MinKomp[[Stanowisko / Position ]:[Stanowisko / Position ]],0)))</f>
        <v>n/a</v>
      </c>
      <c r="DM354" s="194" t="str">
        <f>IF(INDEX(tab_MinKomp[Rekwalifikacja / Requalifizierung],MATCH($B353,tab_MinKomp[[Stanowisko / Position ]:[Stanowisko / Position ]],0))="n/a","n/a",DM353-INDEX(tab_MinKomp[Rekwalifikacja / Requalifizierung],MATCH($B353,tab_MinKomp[[Stanowisko / Position ]:[Stanowisko / Position ]],0)))</f>
        <v>n/a</v>
      </c>
      <c r="DN354" s="190" t="str">
        <f>IF(INDEX(tab_MinKomp[Testy czystości / Reinheitstests],MATCH($B353,tab_MinKomp[[Stanowisko / Position ]:[Stanowisko / Position ]],0))="n/a","n/a",DN353-INDEX(tab_MinKomp[Testy czystości / Reinheitstests],MATCH($B353,tab_MinKomp[[Stanowisko / Position ]:[Stanowisko / Position ]],0)))</f>
        <v>n/a</v>
      </c>
      <c r="DO354" s="190" t="str">
        <f>IF(INDEX(tab_MinKomp[Testy czystości / Reinheitstests],MATCH($B353,tab_MinKomp[[Stanowisko / Position ]:[Stanowisko / Position ]],0))="n/a","n/a",DO353-INDEX(tab_MinKomp[Testy czystości / Reinheitstests],MATCH($B353,tab_MinKomp[[Stanowisko / Position ]:[Stanowisko / Position ]],0)))</f>
        <v>n/a</v>
      </c>
      <c r="DP354" s="190" t="str">
        <f>IF(INDEX(tab_MinKomp[Testy czystości / Reinheitstests],MATCH($B353,tab_MinKomp[[Stanowisko / Position ]:[Stanowisko / Position ]],0))="n/a","n/a",DP353-INDEX(tab_MinKomp[Testy czystości / Reinheitstests],MATCH($B353,tab_MinKomp[[Stanowisko / Position ]:[Stanowisko / Position ]],0)))</f>
        <v>n/a</v>
      </c>
      <c r="DQ354" s="190" t="str">
        <f>IF(INDEX(tab_MinKomp[Testy czystości / Reinheitstests],MATCH($B353,tab_MinKomp[[Stanowisko / Position ]:[Stanowisko / Position ]],0))="n/a","n/a",DQ353-INDEX(tab_MinKomp[Testy czystości / Reinheitstests],MATCH($B353,tab_MinKomp[[Stanowisko / Position ]:[Stanowisko / Position ]],0)))</f>
        <v>n/a</v>
      </c>
      <c r="DR354" s="190" t="str">
        <f>IF(INDEX(tab_MinKomp[Testy czystości / Reinheitstests],MATCH($B353,tab_MinKomp[[Stanowisko / Position ]:[Stanowisko / Position ]],0))="n/a","n/a",DR353-INDEX(tab_MinKomp[Testy czystości / Reinheitstests],MATCH($B353,tab_MinKomp[[Stanowisko / Position ]:[Stanowisko / Position ]],0)))</f>
        <v>n/a</v>
      </c>
      <c r="DS354" s="190" t="str">
        <f>IF(INDEX(tab_MinKomp[Testy czystości / Reinheitstests],MATCH($B353,tab_MinKomp[[Stanowisko / Position ]:[Stanowisko / Position ]],0))="n/a","n/a",DS353-INDEX(tab_MinKomp[Testy czystości / Reinheitstests],MATCH($B353,tab_MinKomp[[Stanowisko / Position ]:[Stanowisko / Position ]],0)))</f>
        <v>n/a</v>
      </c>
      <c r="DT354" s="194" t="str">
        <f>IF(INDEX(tab_MinKomp[SUPPLIER MANAGEMENT],MATCH($B353,tab_MinKomp[[Stanowisko / Position ]:[Stanowisko / Position ]],0))="n/a","n/a",DT353-INDEX(tab_MinKomp[SUPPLIER MANAGEMENT],MATCH($B353,tab_MinKomp[[Stanowisko / Position ]:[Stanowisko / Position ]],0)))</f>
        <v>n/a</v>
      </c>
      <c r="DU354" s="190" t="str">
        <f>IF(INDEX(tab_MinKomp[Testy czystości / Reinheitstests],MATCH($B353,tab_MinKomp[[Stanowisko / Position ]:[Stanowisko / Position ]],0))="n/a","n/a",DU353-INDEX(tab_MinKomp[Testy czystości / Reinheitstests],MATCH($B353,tab_MinKomp[[Stanowisko / Position ]:[Stanowisko / Position ]],0)))</f>
        <v>n/a</v>
      </c>
      <c r="DV354" s="190" t="str">
        <f>IF(INDEX(tab_MinKomp[Testy czystości / Reinheitstests],MATCH($B353,tab_MinKomp[[Stanowisko / Position ]:[Stanowisko / Position ]],0))="n/a","n/a",DV353-INDEX(tab_MinKomp[Testy czystości / Reinheitstests],MATCH($B353,tab_MinKomp[[Stanowisko / Position ]:[Stanowisko / Position ]],0)))</f>
        <v>n/a</v>
      </c>
      <c r="DW354" s="190" t="str">
        <f>IF(INDEX(tab_MinKomp[Testy czystości / Reinheitstests],MATCH($B353,tab_MinKomp[[Stanowisko / Position ]:[Stanowisko / Position ]],0))="n/a","n/a",DW353-INDEX(tab_MinKomp[Testy czystości / Reinheitstests],MATCH($B353,tab_MinKomp[[Stanowisko / Position ]:[Stanowisko / Position ]],0)))</f>
        <v>n/a</v>
      </c>
      <c r="DX354" s="190" t="str">
        <f>IF(INDEX(tab_MinKomp[Testy czystości / Reinheitstests],MATCH($B353,tab_MinKomp[[Stanowisko / Position ]:[Stanowisko / Position ]],0))="n/a","n/a",DX353-INDEX(tab_MinKomp[Testy czystości / Reinheitstests],MATCH($B353,tab_MinKomp[[Stanowisko / Position ]:[Stanowisko / Position ]],0)))</f>
        <v>n/a</v>
      </c>
      <c r="DY354" s="190" t="str">
        <f>IF(INDEX(tab_MinKomp[Testy czystości / Reinheitstests],MATCH($B353,tab_MinKomp[[Stanowisko / Position ]:[Stanowisko / Position ]],0))="n/a","n/a",DY353-INDEX(tab_MinKomp[Testy czystości / Reinheitstests],MATCH($B353,tab_MinKomp[[Stanowisko / Position ]:[Stanowisko / Position ]],0)))</f>
        <v>n/a</v>
      </c>
      <c r="DZ354" s="190" t="str">
        <f>IF(INDEX(tab_MinKomp[Testy czystości / Reinheitstests],MATCH($B353,tab_MinKomp[[Stanowisko / Position ]:[Stanowisko / Position ]],0))="n/a","n/a",DZ353-INDEX(tab_MinKomp[Testy czystości / Reinheitstests],MATCH($B353,tab_MinKomp[[Stanowisko / Position ]:[Stanowisko / Position ]],0)))</f>
        <v>n/a</v>
      </c>
      <c r="EA354" s="194" t="str">
        <f>IF(INDEX(tab_MinKomp[SUPPLIER MANAGEMENT],MATCH($B353,tab_MinKomp[[Stanowisko / Position ]:[Stanowisko / Position ]],0))="n/a","n/a",EA353-INDEX(tab_MinKomp[SUPPLIER MANAGEMENT],MATCH($B353,tab_MinKomp[[Stanowisko / Position ]:[Stanowisko / Position ]],0)))</f>
        <v>n/a</v>
      </c>
      <c r="EB354" s="190" t="str">
        <f>IF(INDEX(tab_MinKomp[Testy czystości / Reinheitstests],MATCH($B353,tab_MinKomp[[Stanowisko / Position ]:[Stanowisko / Position ]],0))="n/a","n/a",EB353-INDEX(tab_MinKomp[Testy czystości / Reinheitstests],MATCH($B353,tab_MinKomp[[Stanowisko / Position ]:[Stanowisko / Position ]],0)))</f>
        <v>n/a</v>
      </c>
      <c r="EC354" s="190" t="str">
        <f>IF(INDEX(tab_MinKomp[Testy czystości / Reinheitstests],MATCH($B353,tab_MinKomp[[Stanowisko / Position ]:[Stanowisko / Position ]],0))="n/a","n/a",EC353-INDEX(tab_MinKomp[Testy czystości / Reinheitstests],MATCH($B353,tab_MinKomp[[Stanowisko / Position ]:[Stanowisko / Position ]],0)))</f>
        <v>n/a</v>
      </c>
      <c r="ED354" s="190" t="str">
        <f>IF(INDEX(tab_MinKomp[Testy czystości / Reinheitstests],MATCH($B353,tab_MinKomp[[Stanowisko / Position ]:[Stanowisko / Position ]],0))="n/a","n/a",ED353-INDEX(tab_MinKomp[Testy czystości / Reinheitstests],MATCH($B353,tab_MinKomp[[Stanowisko / Position ]:[Stanowisko / Position ]],0)))</f>
        <v>n/a</v>
      </c>
      <c r="EE354" s="190" t="str">
        <f>IF(INDEX(tab_MinKomp[Testy czystości / Reinheitstests],MATCH($B353,tab_MinKomp[[Stanowisko / Position ]:[Stanowisko / Position ]],0))="n/a","n/a",EE353-INDEX(tab_MinKomp[Testy czystości / Reinheitstests],MATCH($B353,tab_MinKomp[[Stanowisko / Position ]:[Stanowisko / Position ]],0)))</f>
        <v>n/a</v>
      </c>
      <c r="EF354" s="190" t="str">
        <f>IF(INDEX(tab_MinKomp[Testy czystości / Reinheitstests],MATCH($B353,tab_MinKomp[[Stanowisko / Position ]:[Stanowisko / Position ]],0))="n/a","n/a",EF353-INDEX(tab_MinKomp[Testy czystości / Reinheitstests],MATCH($B353,tab_MinKomp[[Stanowisko / Position ]:[Stanowisko / Position ]],0)))</f>
        <v>n/a</v>
      </c>
      <c r="EG354" s="190" t="str">
        <f>IF(INDEX(tab_MinKomp[Testy czystości / Reinheitstests],MATCH($B353,tab_MinKomp[[Stanowisko / Position ]:[Stanowisko / Position ]],0))="n/a","n/a",EG353-INDEX(tab_MinKomp[Testy czystości / Reinheitstests],MATCH($B353,tab_MinKomp[[Stanowisko / Position ]:[Stanowisko / Position ]],0)))</f>
        <v>n/a</v>
      </c>
      <c r="EH354" s="190" t="str">
        <f>IF(INDEX(tab_MinKomp[Testy czystości / Reinheitstests],MATCH($B353,tab_MinKomp[[Stanowisko / Position ]:[Stanowisko / Position ]],0))="n/a","n/a",EH353-INDEX(tab_MinKomp[Testy czystości / Reinheitstests],MATCH($B353,tab_MinKomp[[Stanowisko / Position ]:[Stanowisko / Position ]],0)))</f>
        <v>n/a</v>
      </c>
      <c r="EI354" s="190" t="str">
        <f>IF(INDEX(tab_MinKomp[Testy czystości / Reinheitstests],MATCH($B353,tab_MinKomp[[Stanowisko / Position ]:[Stanowisko / Position ]],0))="n/a","n/a",EI353-INDEX(tab_MinKomp[Testy czystości / Reinheitstests],MATCH($B353,tab_MinKomp[[Stanowisko / Position ]:[Stanowisko / Position ]],0)))</f>
        <v>n/a</v>
      </c>
      <c r="EJ354" s="190" t="str">
        <f>IF(INDEX(tab_MinKomp[Testy czystości / Reinheitstests],MATCH($B353,tab_MinKomp[[Stanowisko / Position ]:[Stanowisko / Position ]],0))="n/a","n/a",EJ353-INDEX(tab_MinKomp[Testy czystości / Reinheitstests],MATCH($B353,tab_MinKomp[[Stanowisko / Position ]:[Stanowisko / Position ]],0)))</f>
        <v>n/a</v>
      </c>
      <c r="EK354" s="190" t="str">
        <f>IF(INDEX(tab_MinKomp[Testy czystości / Reinheitstests],MATCH($B353,tab_MinKomp[[Stanowisko / Position ]:[Stanowisko / Position ]],0))="n/a","n/a",EK353-INDEX(tab_MinKomp[Testy czystości / Reinheitstests],MATCH($B353,tab_MinKomp[[Stanowisko / Position ]:[Stanowisko / Position ]],0)))</f>
        <v>n/a</v>
      </c>
      <c r="EL354" s="190" t="str">
        <f>IF(INDEX(tab_MinKomp[Testy czystości / Reinheitstests],MATCH($B353,tab_MinKomp[[Stanowisko / Position ]:[Stanowisko / Position ]],0))="n/a","n/a",EL353-INDEX(tab_MinKomp[Testy czystości / Reinheitstests],MATCH($B353,tab_MinKomp[[Stanowisko / Position ]:[Stanowisko / Position ]],0)))</f>
        <v>n/a</v>
      </c>
      <c r="EM354" s="190" t="str">
        <f>IF(INDEX(tab_MinKomp[Testy czystości / Reinheitstests],MATCH($B353,tab_MinKomp[[Stanowisko / Position ]:[Stanowisko / Position ]],0))="n/a","n/a",EM353-INDEX(tab_MinKomp[Testy czystości / Reinheitstests],MATCH($B353,tab_MinKomp[[Stanowisko / Position ]:[Stanowisko / Position ]],0)))</f>
        <v>n/a</v>
      </c>
      <c r="EN354" s="190" t="str">
        <f>IF(INDEX(tab_MinKomp[Testy czystości / Reinheitstests],MATCH($B353,tab_MinKomp[[Stanowisko / Position ]:[Stanowisko / Position ]],0))="n/a","n/a",EN353-INDEX(tab_MinKomp[Testy czystości / Reinheitstests],MATCH($B353,tab_MinKomp[[Stanowisko / Position ]:[Stanowisko / Position ]],0)))</f>
        <v>n/a</v>
      </c>
      <c r="EO354" s="194" t="str">
        <f>IF(INDEX(tab_MinKomp[Konserwacja Rep],MATCH($B353,tab_MinKomp[[Stanowisko / Position ]:[Stanowisko / Position ]],0))="n/a","n/a",EO353-INDEX(tab_MinKomp[Konserwacja Rep],MATCH($B353,tab_MinKomp[[Stanowisko / Position ]:[Stanowisko / Position ]],0)))</f>
        <v>n/a</v>
      </c>
      <c r="EP354" s="194" t="str">
        <f>IF(INDEX(tab_MinKomp[[Konserwacja Engel ]],MATCH($B353,tab_MinKomp[[Stanowisko / Position ]:[Stanowisko / Position ]],0))="n/a","n/a",EP353-INDEX(tab_MinKomp[[Konserwacja Engel ]],MATCH($B353,tab_MinKomp[[Stanowisko / Position ]:[Stanowisko / Position ]],0)))</f>
        <v>n/a</v>
      </c>
      <c r="EQ354" s="194" t="str">
        <f>IF(INDEX(tab_MinKomp[Konserwacja B 50],MATCH($B353,tab_MinKomp[[Stanowisko / Position ]:[Stanowisko / Position ]],0))="n/a","n/a",EQ353-INDEX(tab_MinKomp[Konserwacja B 50],MATCH($B353,tab_MinKomp[[Stanowisko / Position ]:[Stanowisko / Position ]],0)))</f>
        <v>n/a</v>
      </c>
      <c r="ER354" s="194" t="str">
        <f>IF(INDEX(tab_MinKomp[[Konserwacja EOL ]],MATCH($B353,tab_MinKomp[[Stanowisko / Position ]:[Stanowisko / Position ]],0))="n/a","n/a",ER353-INDEX(tab_MinKomp[[Konserwacja EOL ]],MATCH($B353,tab_MinKomp[[Stanowisko / Position ]:[Stanowisko / Position ]],0)))</f>
        <v>n/a</v>
      </c>
      <c r="ES354" s="194" t="str">
        <f>IF(INDEX(tab_MinKomp[Konserwacja Branson],MATCH($B353,tab_MinKomp[[Stanowisko / Position ]:[Stanowisko / Position ]],0))="n/a","n/a",ES353-INDEX(tab_MinKomp[Konserwacja Branson],MATCH($B353,tab_MinKomp[[Stanowisko / Position ]:[Stanowisko / Position ]],0)))</f>
        <v>n/a</v>
      </c>
      <c r="ET354" s="194" t="str">
        <f>IF(INDEX(tab_MinKomp[Konserwacja coolery],MATCH($B353,tab_MinKomp[[Stanowisko / Position ]:[Stanowisko / Position ]],0))="n/a","n/a",ET353-INDEX(tab_MinKomp[Konserwacja coolery],MATCH($B353,tab_MinKomp[[Stanowisko / Position ]:[Stanowisko / Position ]],0)))</f>
        <v>n/a</v>
      </c>
      <c r="EU354" s="194" t="str">
        <f>IF(INDEX(tab_MinKomp[Konserwacja piecy],MATCH($B353,tab_MinKomp[[Stanowisko / Position ]:[Stanowisko / Position ]],0))="n/a","n/a",EU353-INDEX(tab_MinKomp[Konserwacja piecy],MATCH($B353,tab_MinKomp[[Stanowisko / Position ]:[Stanowisko / Position ]],0)))</f>
        <v>n/a</v>
      </c>
      <c r="EV354" s="194" t="str">
        <f>IF(INDEX(tab_MinKomp[Rysunek techniczny- czytanie],MATCH($B353,tab_MinKomp[[Stanowisko / Position ]:[Stanowisko / Position ]],0))="n/a","n/a",EV353-INDEX(tab_MinKomp[Rysunek techniczny- czytanie],MATCH($B353,tab_MinKomp[[Stanowisko / Position ]:[Stanowisko / Position ]],0)))</f>
        <v>n/a</v>
      </c>
      <c r="EW354" s="194" t="str">
        <f>IF(INDEX(tab_MinKomp[Elektryka],MATCH($B353,tab_MinKomp[[Stanowisko / Position ]:[Stanowisko / Position ]],0))="n/a","n/a",EW353-INDEX(tab_MinKomp[Elektryka],MATCH($B353,tab_MinKomp[[Stanowisko / Position ]:[Stanowisko / Position ]],0)))</f>
        <v>n/a</v>
      </c>
      <c r="EX354" s="194" t="str">
        <f>IF(INDEX(tab_MinKomp[Pneumatyka],MATCH($B353,tab_MinKomp[[Stanowisko / Position ]:[Stanowisko / Position ]],0))="n/a","n/a",EX353-INDEX(tab_MinKomp[Pneumatyka],MATCH($B353,tab_MinKomp[[Stanowisko / Position ]:[Stanowisko / Position ]],0)))</f>
        <v>n/a</v>
      </c>
      <c r="EY354" s="194" t="str">
        <f>IF(INDEX(tab_MinKomp[[Hydraulika ]],MATCH($B353,tab_MinKomp[[Stanowisko / Position ]:[Stanowisko / Position ]],0))="n/a","n/a",EY353-INDEX(tab_MinKomp[[Hydraulika ]],MATCH($B353,tab_MinKomp[[Stanowisko / Position ]:[Stanowisko / Position ]],0)))</f>
        <v>n/a</v>
      </c>
      <c r="EZ354" s="194" t="str">
        <f>IF(INDEX(tab_MinKomp[Podciśnienie],MATCH($B353,tab_MinKomp[[Stanowisko / Position ]:[Stanowisko / Position ]],0))="n/a","n/a",EZ353-INDEX(tab_MinKomp[Podciśnienie],MATCH($B353,tab_MinKomp[[Stanowisko / Position ]:[Stanowisko / Position ]],0)))</f>
        <v>n/a</v>
      </c>
      <c r="FA354" s="194" t="str">
        <f>IF(INDEX(tab_MinKomp[Usuwanie awarii],MATCH($B353,tab_MinKomp[[Stanowisko / Position ]:[Stanowisko / Position ]],0))="n/a","n/a",FA353-INDEX(tab_MinKomp[Usuwanie awarii],MATCH($B353,tab_MinKomp[[Stanowisko / Position ]:[Stanowisko / Position ]],0)))</f>
        <v>n/a</v>
      </c>
      <c r="FB354" s="194" t="str">
        <f>IF(INDEX(tab_MinKomp[Obsługa robotów],MATCH($B353,tab_MinKomp[[Stanowisko / Position ]:[Stanowisko / Position ]],0))="n/a","n/a",FB353-INDEX(tab_MinKomp[Obsługa robotów],MATCH($B353,tab_MinKomp[[Stanowisko / Position ]:[Stanowisko / Position ]],0)))</f>
        <v>n/a</v>
      </c>
      <c r="FC354" s="194" t="str">
        <f>IF(INDEX(tab_MinKomp[Obsługa sterowania maszyny],MATCH($B353,tab_MinKomp[[Stanowisko / Position ]:[Stanowisko / Position ]],0))="n/a","n/a",FC353-INDEX(tab_MinKomp[Obsługa sterowania maszyny],MATCH($B353,tab_MinKomp[[Stanowisko / Position ]:[Stanowisko / Position ]],0)))</f>
        <v>n/a</v>
      </c>
      <c r="FD354" s="194" t="str">
        <f>IF(INDEX(tab_MinKomp[Usuwanie przyczyn żródłowych],MATCH($B353,tab_MinKomp[[Stanowisko / Position ]:[Stanowisko / Position ]],0))="n/a","n/a",FD353-INDEX(tab_MinKomp[Usuwanie przyczyn żródłowych],MATCH($B353,tab_MinKomp[[Stanowisko / Position ]:[Stanowisko / Position ]],0)))</f>
        <v>n/a</v>
      </c>
      <c r="FE354" s="194" t="str">
        <f>IF(INDEX(tab_MinKomp[Cmms stosowanie],MATCH($B353,tab_MinKomp[[Stanowisko / Position ]:[Stanowisko / Position ]],0))="n/a","n/a",FE353-INDEX(tab_MinKomp[Cmms stosowanie],MATCH($B353,tab_MinKomp[[Stanowisko / Position ]:[Stanowisko / Position ]],0)))</f>
        <v>n/a</v>
      </c>
      <c r="FF354" s="190" t="str">
        <f>IF(INDEX(tab_MinKomp[Testy czystości / Reinheitstests],MATCH($B353,tab_MinKomp[[Stanowisko / Position ]:[Stanowisko / Position ]],0))="n/a","n/a",FF353-INDEX(tab_MinKomp[Testy czystości / Reinheitstests],MATCH($B353,tab_MinKomp[[Stanowisko / Position ]:[Stanowisko / Position ]],0)))</f>
        <v>n/a</v>
      </c>
      <c r="FG354" s="194" t="str">
        <f>IF(INDEX(tab_MinKomp[Czyszczenie form plastikowych],MATCH($B353,tab_MinKomp[[Stanowisko / Position ]:[Stanowisko / Position ]],0))="n/a","n/a",FG353-INDEX(tab_MinKomp[Czyszczenie form plastikowych],MATCH($B353,tab_MinKomp[[Stanowisko / Position ]:[Stanowisko / Position ]],0)))</f>
        <v>n/a</v>
      </c>
      <c r="FH354" s="194" t="str">
        <f>IF(INDEX(tab_MinKomp[Wymiana form plastik],MATCH($B353,tab_MinKomp[[Stanowisko / Position ]:[Stanowisko / Position ]],0))="n/a","n/a",FH353-INDEX(tab_MinKomp[Wymiana form plastik],MATCH($B353,tab_MinKomp[[Stanowisko / Position ]:[Stanowisko / Position ]],0)))</f>
        <v>n/a</v>
      </c>
      <c r="FI354" s="194" t="str">
        <f>IF(INDEX(tab_MinKomp[Wymiana form guma],MATCH($B353,tab_MinKomp[[Stanowisko / Position ]:[Stanowisko / Position ]],0))="n/a","n/a",FI353-INDEX(tab_MinKomp[Wymiana form guma],MATCH($B353,tab_MinKomp[[Stanowisko / Position ]:[Stanowisko / Position ]],0)))</f>
        <v>n/a</v>
      </c>
      <c r="FJ354" s="194" t="str">
        <f>IF(INDEX(tab_MinKomp[Konserwacja KK],MATCH($B353,tab_MinKomp[[Stanowisko / Position ]:[Stanowisko / Position ]],0))="n/a","n/a",FJ353-INDEX(tab_MinKomp[Konserwacja KK],MATCH($B353,tab_MinKomp[[Stanowisko / Position ]:[Stanowisko / Position ]],0)))</f>
        <v>n/a</v>
      </c>
      <c r="FK354" s="194" t="str">
        <f>IF(INDEX(tab_MinKomp[Konserwacja form guma],MATCH($B353,tab_MinKomp[[Stanowisko / Position ]:[Stanowisko / Position ]],0))="n/a","n/a",FK353-INDEX(tab_MinKomp[Konserwacja form guma],MATCH($B353,tab_MinKomp[[Stanowisko / Position ]:[Stanowisko / Position ]],0)))</f>
        <v>n/a</v>
      </c>
      <c r="FL354" s="194" t="str">
        <f>IF(INDEX(tab_MinKomp[Konserwacja form plastiki],MATCH($B353,tab_MinKomp[[Stanowisko / Position ]:[Stanowisko / Position ]],0))="n/a","n/a",FL353-INDEX(tab_MinKomp[Konserwacja form plastiki],MATCH($B353,tab_MinKomp[[Stanowisko / Position ]:[Stanowisko / Position ]],0)))</f>
        <v>n/a</v>
      </c>
      <c r="FM354" s="194" t="str">
        <f>IF(INDEX(tab_MinKomp[Konserwacja Gorącego Kanału],MATCH($B353,tab_MinKomp[[Stanowisko / Position ]:[Stanowisko / Position ]],0))="n/a","n/a",FM353-INDEX(tab_MinKomp[Konserwacja Gorącego Kanału],MATCH($B353,tab_MinKomp[[Stanowisko / Position ]:[Stanowisko / Position ]],0)))</f>
        <v>n/a</v>
      </c>
      <c r="FN354" s="194" t="str">
        <f>IF(INDEX(tab_MinKomp[MS Office (Excel)],MATCH($B353,tab_MinKomp[[Stanowisko / Position ]:[Stanowisko / Position ]],0))="n/a","n/a",FN353-INDEX(tab_MinKomp[MS Office (Excel)],MATCH($B353,tab_MinKomp[[Stanowisko / Position ]:[Stanowisko / Position ]],0)))</f>
        <v>n/a</v>
      </c>
      <c r="FO354" s="194" t="str">
        <f>IF(INDEX(tab_MinKomp[MS Office (Word)],MATCH($B353,tab_MinKomp[[Stanowisko / Position ]:[Stanowisko / Position ]],0))="n/a","n/a",FO353-INDEX(tab_MinKomp[MS Office (Word)],MATCH($B353,tab_MinKomp[[Stanowisko / Position ]:[Stanowisko / Position ]],0)))</f>
        <v>n/a</v>
      </c>
      <c r="FP354" s="194" t="str">
        <f>IF(INDEX(tab_MinKomp[MS Office (Power Point)],MATCH($B353,tab_MinKomp[[Stanowisko / Position ]:[Stanowisko / Position ]],0))="n/a","n/a",FP353-INDEX(tab_MinKomp[MS Office (Power Point)],MATCH($B353,tab_MinKomp[[Stanowisko / Position ]:[Stanowisko / Position ]],0)))</f>
        <v>n/a</v>
      </c>
      <c r="FQ354" s="196" t="str">
        <f>IF(INDEX(tab_MinKomp[Język angielski / Englisch],MATCH($B353,tab_MinKomp[[Stanowisko / Position ]:[Stanowisko / Position ]],0))="n/a","n/a",FQ353-INDEX(tab_MinKomp[Język angielski / Englisch],MATCH($B353,tab_MinKomp[[Stanowisko / Position ]:[Stanowisko / Position ]],0)))</f>
        <v>n/a</v>
      </c>
      <c r="FR354" s="196" t="str">
        <f>IF(INDEX(tab_MinKomp[Język niemiecki / Deutsch],MATCH($B353,tab_MinKomp[[Stanowisko / Position ]:[Stanowisko / Position ]],0))="n/a","n/a",FR353-INDEX(tab_MinKomp[Język niemiecki / Deutsch],MATCH($B353,tab_MinKomp[[Stanowisko / Position ]:[Stanowisko / Position ]],0)))</f>
        <v>n/a</v>
      </c>
      <c r="FS354" s="194">
        <f>IF(INDEX(tab_MinKomp[Zarządzanie dokumentacją procesową / Process dokumentation management],MATCH($B353,tab_MinKomp[[Stanowisko / Position ]:[Stanowisko / Position ]],0))="n/a","n/a",FS353-INDEX(tab_MinKomp[Zarządzanie dokumentacją procesową / Process dokumentation management],MATCH($B353,tab_MinKomp[[Stanowisko / Position ]:[Stanowisko / Position ]],0)))</f>
        <v>0</v>
      </c>
      <c r="FT354" s="194">
        <f>IF(INDEX(tab_MinKomp[Znajomość procesów z obszaru / Kenntiss der prozesse in dem Bereich],MATCH($B353,tab_MinKomp[[Stanowisko / Position ]:[Stanowisko / Position ]],0))="n/a","n/a",FT353-INDEX(tab_MinKomp[Znajomość procesów z obszaru / Kenntiss der prozesse in dem Bereich],MATCH($B353,tab_MinKomp[[Stanowisko / Position ]:[Stanowisko / Position ]],0)))</f>
        <v>0</v>
      </c>
      <c r="FU354" s="194">
        <f>IF(INDEX(tab_MinKomp[optymalizacja procesów / Prozessoptymalisierung],MATCH($B353,tab_MinKomp[[Stanowisko / Position ]:[Stanowisko / Position ]],0))="n/a","n/a",FU353-INDEX(tab_MinKomp[optymalizacja procesów / Prozessoptymalisierung],MATCH($B353,tab_MinKomp[[Stanowisko / Position ]:[Stanowisko / Position ]],0)))</f>
        <v>0</v>
      </c>
      <c r="FV354" s="194">
        <f>IF(INDEX(tab_MinKomp[Umiejętności szkoleniowe / Trainingsfähigkeiten],MATCH($B353,tab_MinKomp[[Stanowisko / Position ]:[Stanowisko / Position ]],0))="n/a","n/a",FV353-INDEX(tab_MinKomp[Umiejętności szkoleniowe / Trainingsfähigkeiten],MATCH($B353,tab_MinKomp[[Stanowisko / Position ]:[Stanowisko / Position ]],0)))</f>
        <v>0</v>
      </c>
      <c r="FW354" s="194">
        <f>IF(INDEX(tab_MinKomp[Analityczne myślenie, podejście / Analitysches Denken, Einstellung],MATCH($B353,tab_MinKomp[[Stanowisko / Position ]:[Stanowisko / Position ]],0))="n/a","n/a",FW353-INDEX(tab_MinKomp[Analityczne myślenie, podejście / Analitysches Denken, Einstellung],MATCH($B353,tab_MinKomp[[Stanowisko / Position ]:[Stanowisko / Position ]],0)))</f>
        <v>0</v>
      </c>
      <c r="FX354" s="194">
        <f>IF(INDEX(tab_MinKomp[Dokładność, precyzja w dzialaniu / Genauigkeit, Präzision in die Arbeit],MATCH($B353,tab_MinKomp[[Stanowisko / Position ]:[Stanowisko / Position ]],0))="n/a","n/a",FX353-INDEX(tab_MinKomp[Dokładność, precyzja w dzialaniu / Genauigkeit, Präzision in die Arbeit],MATCH($B353,tab_MinKomp[[Stanowisko / Position ]:[Stanowisko / Position ]],0)))</f>
        <v>0</v>
      </c>
      <c r="FY354" s="194">
        <f>IF(INDEX(tab_MinKomp[Dyspozycyjność / Verfügbarkeit],MATCH($B353,tab_MinKomp[[Stanowisko / Position ]:[Stanowisko / Position ]],0))="n/a","n/a",FY353-INDEX(tab_MinKomp[Dyspozycyjność / Verfügbarkeit],MATCH($B353,tab_MinKomp[[Stanowisko / Position ]:[Stanowisko / Position ]],0)))</f>
        <v>0</v>
      </c>
      <c r="FZ354" s="194">
        <f>IF(INDEX(tab_MinKomp[Zaangażowanie / 
Engagement],MATCH($B353,tab_MinKomp[[Stanowisko / Position ]:[Stanowisko / Position ]],0))="n/a","n/a",FZ353-INDEX(tab_MinKomp[Zaangażowanie / 
Engagement],MATCH($B353,tab_MinKomp[[Stanowisko / Position ]:[Stanowisko / Position ]],0)))</f>
        <v>0</v>
      </c>
      <c r="GA354" s="194" t="str">
        <f>IF(INDEX(tab_MinKomp[Konserwacja form guma],MATCH($B353,tab_MinKomp[[Stanowisko / Position ]:[Stanowisko / Position ]],0))="n/a","n/a",GA353-INDEX(tab_MinKomp[Konserwacja form guma],MATCH($B353,tab_MinKomp[[Stanowisko / Position ]:[Stanowisko / Position ]],0)))</f>
        <v>n/a</v>
      </c>
      <c r="GB354" s="194" t="str">
        <f>IF(INDEX(tab_MinKomp[Konserwacja form plastiki],MATCH($B353,tab_MinKomp[[Stanowisko / Position ]:[Stanowisko / Position ]],0))="n/a","n/a",GB353-INDEX(tab_MinKomp[Konserwacja form plastiki],MATCH($B353,tab_MinKomp[[Stanowisko / Position ]:[Stanowisko / Position ]],0)))</f>
        <v>n/a</v>
      </c>
      <c r="GC354" s="194">
        <f>IF(INDEX(tab_MinKomp[Elastyczność w działaniu],MATCH($B353,tab_MinKomp[[Stanowisko / Position ]:[Stanowisko / Position ]],0))="n/a","n/a",GC353-INDEX(tab_MinKomp[Elastyczność w działaniu],MATCH($B353,tab_MinKomp[[Stanowisko / Position ]:[Stanowisko / Position ]],0)))</f>
        <v>0</v>
      </c>
      <c r="GD354" s="194">
        <f>IF(INDEX(tab_MinKomp[Komunikatywność],MATCH($B353,tab_MinKomp[[Stanowisko / Position ]:[Stanowisko / Position ]],0))="n/a","n/a",GD353-INDEX(tab_MinKomp[Komunikatywność],MATCH($B353,tab_MinKomp[[Stanowisko / Position ]:[Stanowisko / Position ]],0)))</f>
        <v>0</v>
      </c>
      <c r="GE354" s="193" t="str">
        <f>IF(INDEX(tab_MinKomp[Motywowanie i budowanie zaangażowania zespołu],MATCH($B353,tab_MinKomp[[Stanowisko / Position ]:[Stanowisko / Position ]],0))="n/a","n/a",GE353-INDEX(tab_MinKomp[Motywowanie i budowanie zaangażowania zespołu],MATCH($B353,tab_MinKomp[[Stanowisko / Position ]:[Stanowisko / Position ]],0)))</f>
        <v>n/a</v>
      </c>
      <c r="GF354" s="186" t="s">
        <v>248</v>
      </c>
      <c r="GG354" s="186" t="s">
        <v>248</v>
      </c>
      <c r="GH354" s="186" t="s">
        <v>248</v>
      </c>
      <c r="GI354" s="186" t="s">
        <v>248</v>
      </c>
      <c r="GJ354" s="186" t="s">
        <v>248</v>
      </c>
      <c r="GK354" s="186" t="s">
        <v>248</v>
      </c>
      <c r="GL354" s="186" t="s">
        <v>248</v>
      </c>
      <c r="GM354" s="186" t="s">
        <v>248</v>
      </c>
      <c r="GN354" s="186" t="s">
        <v>248</v>
      </c>
      <c r="GO354" s="186" t="s">
        <v>248</v>
      </c>
      <c r="GP354" s="186" t="s">
        <v>248</v>
      </c>
      <c r="GQ354" s="186" t="s">
        <v>248</v>
      </c>
      <c r="GR354" s="186" t="s">
        <v>248</v>
      </c>
      <c r="GS354" s="186" t="s">
        <v>248</v>
      </c>
      <c r="GT354" s="186" t="s">
        <v>248</v>
      </c>
      <c r="GU354" s="186" t="s">
        <v>248</v>
      </c>
      <c r="GV354" s="186" t="s">
        <v>248</v>
      </c>
      <c r="GW354" s="186" t="s">
        <v>248</v>
      </c>
      <c r="GX354" s="186" t="s">
        <v>248</v>
      </c>
      <c r="GY354" s="186" t="s">
        <v>248</v>
      </c>
      <c r="GZ354" s="261" t="s">
        <v>248</v>
      </c>
      <c r="HA354" s="261" t="s">
        <v>248</v>
      </c>
      <c r="HB354" s="191">
        <f>SUM(G354:GE354)/(HB353-(SUM(G354:GE354)))</f>
        <v>-0.15789473684210525</v>
      </c>
    </row>
    <row r="355" spans="1:210" ht="24.9" customHeight="1" x14ac:dyDescent="0.3">
      <c r="A355" s="105" t="s">
        <v>319</v>
      </c>
      <c r="B355" s="105" t="s">
        <v>315</v>
      </c>
      <c r="C355" s="105" t="s">
        <v>401</v>
      </c>
      <c r="D355" s="105">
        <v>928</v>
      </c>
      <c r="E355" s="394" t="s">
        <v>565</v>
      </c>
      <c r="F355" s="185" t="s">
        <v>374</v>
      </c>
      <c r="G355" s="186">
        <v>2</v>
      </c>
      <c r="H355" s="186">
        <v>1</v>
      </c>
      <c r="I355" s="186">
        <v>2</v>
      </c>
      <c r="J355" s="186">
        <v>1</v>
      </c>
      <c r="K355" s="186">
        <v>1</v>
      </c>
      <c r="L355" s="186" t="s">
        <v>248</v>
      </c>
      <c r="M355" s="186" t="s">
        <v>248</v>
      </c>
      <c r="N355" s="186" t="s">
        <v>248</v>
      </c>
      <c r="O355" s="186">
        <v>1</v>
      </c>
      <c r="P355" s="186">
        <v>1</v>
      </c>
      <c r="Q355" s="186" t="s">
        <v>248</v>
      </c>
      <c r="R355" s="186" t="s">
        <v>248</v>
      </c>
      <c r="S355" s="186" t="s">
        <v>248</v>
      </c>
      <c r="T355" s="186" t="s">
        <v>248</v>
      </c>
      <c r="U355" s="186" t="s">
        <v>248</v>
      </c>
      <c r="V355" s="186" t="s">
        <v>248</v>
      </c>
      <c r="W355" s="186" t="s">
        <v>248</v>
      </c>
      <c r="X355" s="186" t="s">
        <v>248</v>
      </c>
      <c r="Y355" s="186" t="s">
        <v>248</v>
      </c>
      <c r="Z355" s="186" t="s">
        <v>248</v>
      </c>
      <c r="AA355" s="186" t="s">
        <v>248</v>
      </c>
      <c r="AB355" s="186" t="s">
        <v>248</v>
      </c>
      <c r="AC355" s="186" t="s">
        <v>248</v>
      </c>
      <c r="AD355" s="186" t="s">
        <v>248</v>
      </c>
      <c r="AE355" s="186" t="s">
        <v>248</v>
      </c>
      <c r="AF355" s="186" t="s">
        <v>248</v>
      </c>
      <c r="AG355" s="186" t="s">
        <v>248</v>
      </c>
      <c r="AH355" s="186" t="s">
        <v>248</v>
      </c>
      <c r="AI355" s="186" t="s">
        <v>248</v>
      </c>
      <c r="AJ355" s="186" t="s">
        <v>248</v>
      </c>
      <c r="AK355" s="186" t="s">
        <v>248</v>
      </c>
      <c r="AL355" s="186">
        <v>1</v>
      </c>
      <c r="AM355" s="186" t="s">
        <v>248</v>
      </c>
      <c r="AN355" s="186" t="s">
        <v>248</v>
      </c>
      <c r="AO355" s="186">
        <v>1</v>
      </c>
      <c r="AP355" s="186" t="s">
        <v>248</v>
      </c>
      <c r="AQ355" s="186">
        <v>1</v>
      </c>
      <c r="AR355" s="186" t="s">
        <v>248</v>
      </c>
      <c r="AS355" s="186" t="s">
        <v>248</v>
      </c>
      <c r="AT355" s="186" t="s">
        <v>248</v>
      </c>
      <c r="AU355" s="186" t="s">
        <v>248</v>
      </c>
      <c r="AV355" s="186">
        <v>2</v>
      </c>
      <c r="AW355" s="186">
        <v>1</v>
      </c>
      <c r="AX355" s="186" t="s">
        <v>248</v>
      </c>
      <c r="AY355" s="186" t="s">
        <v>248</v>
      </c>
      <c r="AZ355" s="186" t="s">
        <v>248</v>
      </c>
      <c r="BA355" s="186" t="s">
        <v>248</v>
      </c>
      <c r="BB355" s="186" t="s">
        <v>248</v>
      </c>
      <c r="BC355" s="186" t="s">
        <v>248</v>
      </c>
      <c r="BD355" s="186" t="s">
        <v>248</v>
      </c>
      <c r="BE355" s="186" t="s">
        <v>248</v>
      </c>
      <c r="BF355" s="186" t="s">
        <v>248</v>
      </c>
      <c r="BG355" s="186" t="s">
        <v>248</v>
      </c>
      <c r="BH355" s="186" t="s">
        <v>248</v>
      </c>
      <c r="BI355" s="186" t="s">
        <v>248</v>
      </c>
      <c r="BJ355" s="186" t="s">
        <v>248</v>
      </c>
      <c r="BK355" s="186" t="s">
        <v>248</v>
      </c>
      <c r="BL355" s="186" t="s">
        <v>248</v>
      </c>
      <c r="BM355" s="186" t="s">
        <v>248</v>
      </c>
      <c r="BN355" s="186" t="s">
        <v>248</v>
      </c>
      <c r="BO355" s="186" t="s">
        <v>248</v>
      </c>
      <c r="BP355" s="186">
        <v>2</v>
      </c>
      <c r="BQ355" s="186" t="s">
        <v>248</v>
      </c>
      <c r="BR355" s="186">
        <v>1</v>
      </c>
      <c r="BS355" s="186" t="s">
        <v>248</v>
      </c>
      <c r="BT355" s="186" t="s">
        <v>248</v>
      </c>
      <c r="BU355" s="186" t="s">
        <v>248</v>
      </c>
      <c r="BV355" s="186" t="s">
        <v>248</v>
      </c>
      <c r="BW355" s="186" t="s">
        <v>248</v>
      </c>
      <c r="BX355" s="186" t="s">
        <v>248</v>
      </c>
      <c r="BY355" s="186" t="s">
        <v>248</v>
      </c>
      <c r="BZ355" s="186" t="s">
        <v>248</v>
      </c>
      <c r="CA355" s="186">
        <v>1</v>
      </c>
      <c r="CB355" s="186" t="s">
        <v>248</v>
      </c>
      <c r="CC355" s="186">
        <v>2</v>
      </c>
      <c r="CD355" s="186">
        <v>2</v>
      </c>
      <c r="CE355" s="186" t="s">
        <v>248</v>
      </c>
      <c r="CF355" s="186" t="s">
        <v>248</v>
      </c>
      <c r="CG355" s="186">
        <v>1</v>
      </c>
      <c r="CH355" s="186" t="s">
        <v>248</v>
      </c>
      <c r="CI355" s="186" t="s">
        <v>248</v>
      </c>
      <c r="CJ355" s="186" t="s">
        <v>248</v>
      </c>
      <c r="CK355" s="186" t="s">
        <v>248</v>
      </c>
      <c r="CL355" s="186" t="s">
        <v>248</v>
      </c>
      <c r="CM355" s="186" t="s">
        <v>248</v>
      </c>
      <c r="CN355" s="186" t="s">
        <v>248</v>
      </c>
      <c r="CO355" s="186" t="s">
        <v>248</v>
      </c>
      <c r="CP355" s="186" t="s">
        <v>248</v>
      </c>
      <c r="CQ355" s="186" t="s">
        <v>248</v>
      </c>
      <c r="CR355" s="186" t="s">
        <v>248</v>
      </c>
      <c r="CS355" s="186" t="s">
        <v>248</v>
      </c>
      <c r="CT355" s="186" t="s">
        <v>248</v>
      </c>
      <c r="CU355" s="186" t="s">
        <v>248</v>
      </c>
      <c r="CV355" s="186" t="s">
        <v>248</v>
      </c>
      <c r="CW355" s="186">
        <v>2</v>
      </c>
      <c r="CX355" s="186" t="s">
        <v>248</v>
      </c>
      <c r="CY355" s="186" t="s">
        <v>248</v>
      </c>
      <c r="CZ355" s="186" t="s">
        <v>248</v>
      </c>
      <c r="DA355" s="186" t="s">
        <v>248</v>
      </c>
      <c r="DB355" s="186" t="s">
        <v>248</v>
      </c>
      <c r="DC355" s="186" t="s">
        <v>248</v>
      </c>
      <c r="DD355" s="186" t="s">
        <v>248</v>
      </c>
      <c r="DE355" s="186" t="s">
        <v>248</v>
      </c>
      <c r="DF355" s="186">
        <v>1</v>
      </c>
      <c r="DG355" s="186" t="s">
        <v>248</v>
      </c>
      <c r="DH355" s="186" t="s">
        <v>248</v>
      </c>
      <c r="DI355" s="186" t="s">
        <v>248</v>
      </c>
      <c r="DJ355" s="186" t="s">
        <v>248</v>
      </c>
      <c r="DK355" s="186" t="s">
        <v>248</v>
      </c>
      <c r="DL355" s="186" t="s">
        <v>248</v>
      </c>
      <c r="DM355" s="186" t="s">
        <v>248</v>
      </c>
      <c r="DN355" s="186" t="s">
        <v>248</v>
      </c>
      <c r="DO355" s="186" t="s">
        <v>248</v>
      </c>
      <c r="DP355" s="186" t="s">
        <v>248</v>
      </c>
      <c r="DQ355" s="186" t="s">
        <v>248</v>
      </c>
      <c r="DR355" s="186" t="s">
        <v>248</v>
      </c>
      <c r="DS355" s="186" t="s">
        <v>248</v>
      </c>
      <c r="DT355" s="186" t="s">
        <v>248</v>
      </c>
      <c r="DU355" s="186" t="s">
        <v>248</v>
      </c>
      <c r="DV355" s="186" t="s">
        <v>248</v>
      </c>
      <c r="DW355" s="186" t="s">
        <v>248</v>
      </c>
      <c r="DX355" s="186" t="s">
        <v>248</v>
      </c>
      <c r="DY355" s="186" t="s">
        <v>248</v>
      </c>
      <c r="DZ355" s="186" t="s">
        <v>248</v>
      </c>
      <c r="EA355" s="186" t="s">
        <v>248</v>
      </c>
      <c r="EB355" s="186" t="s">
        <v>248</v>
      </c>
      <c r="EC355" s="186" t="s">
        <v>248</v>
      </c>
      <c r="ED355" s="186" t="s">
        <v>248</v>
      </c>
      <c r="EE355" s="186" t="s">
        <v>248</v>
      </c>
      <c r="EF355" s="186" t="s">
        <v>248</v>
      </c>
      <c r="EG355" s="186" t="s">
        <v>248</v>
      </c>
      <c r="EH355" s="186" t="s">
        <v>248</v>
      </c>
      <c r="EI355" s="186" t="s">
        <v>248</v>
      </c>
      <c r="EJ355" s="186" t="s">
        <v>248</v>
      </c>
      <c r="EK355" s="186" t="s">
        <v>248</v>
      </c>
      <c r="EL355" s="184" t="s">
        <v>248</v>
      </c>
      <c r="EM355" s="184" t="s">
        <v>248</v>
      </c>
      <c r="EN355" s="184" t="s">
        <v>248</v>
      </c>
      <c r="EO355" s="186" t="s">
        <v>248</v>
      </c>
      <c r="EP355" s="186" t="s">
        <v>248</v>
      </c>
      <c r="EQ355" s="186" t="s">
        <v>248</v>
      </c>
      <c r="ER355" s="186" t="s">
        <v>248</v>
      </c>
      <c r="ES355" s="186" t="s">
        <v>248</v>
      </c>
      <c r="ET355" s="186" t="s">
        <v>248</v>
      </c>
      <c r="EU355" s="186" t="s">
        <v>248</v>
      </c>
      <c r="EV355" s="186" t="s">
        <v>248</v>
      </c>
      <c r="EW355" s="186" t="s">
        <v>248</v>
      </c>
      <c r="EX355" s="186" t="s">
        <v>248</v>
      </c>
      <c r="EY355" s="186" t="s">
        <v>248</v>
      </c>
      <c r="EZ355" s="186" t="s">
        <v>248</v>
      </c>
      <c r="FA355" s="186" t="s">
        <v>248</v>
      </c>
      <c r="FB355" s="186" t="s">
        <v>248</v>
      </c>
      <c r="FC355" s="186" t="s">
        <v>248</v>
      </c>
      <c r="FD355" s="186" t="s">
        <v>248</v>
      </c>
      <c r="FE355" s="186" t="s">
        <v>248</v>
      </c>
      <c r="FF355" s="186" t="s">
        <v>248</v>
      </c>
      <c r="FG355" s="186" t="s">
        <v>248</v>
      </c>
      <c r="FH355" s="186" t="s">
        <v>248</v>
      </c>
      <c r="FI355" s="186" t="s">
        <v>248</v>
      </c>
      <c r="FJ355" s="186" t="s">
        <v>248</v>
      </c>
      <c r="FK355" s="186" t="s">
        <v>248</v>
      </c>
      <c r="FL355" s="186" t="s">
        <v>248</v>
      </c>
      <c r="FM355" s="186" t="s">
        <v>248</v>
      </c>
      <c r="FN355" s="186" t="s">
        <v>248</v>
      </c>
      <c r="FO355" s="186" t="s">
        <v>248</v>
      </c>
      <c r="FP355" s="186" t="s">
        <v>248</v>
      </c>
      <c r="FQ355" s="187" t="s">
        <v>248</v>
      </c>
      <c r="FR355" s="187" t="s">
        <v>248</v>
      </c>
      <c r="FS355" s="186">
        <v>2</v>
      </c>
      <c r="FT355" s="186">
        <v>2</v>
      </c>
      <c r="FU355" s="186">
        <v>1</v>
      </c>
      <c r="FV355" s="186">
        <v>1</v>
      </c>
      <c r="FW355" s="186">
        <v>1</v>
      </c>
      <c r="FX355" s="186">
        <v>2</v>
      </c>
      <c r="FY355" s="186">
        <v>2</v>
      </c>
      <c r="FZ355" s="186">
        <v>2</v>
      </c>
      <c r="GA355" s="186" t="s">
        <v>248</v>
      </c>
      <c r="GB355" s="186" t="s">
        <v>248</v>
      </c>
      <c r="GC355" s="186">
        <v>2</v>
      </c>
      <c r="GD355" s="186">
        <v>1</v>
      </c>
      <c r="GE355" s="186" t="s">
        <v>248</v>
      </c>
      <c r="GF355" s="186" t="s">
        <v>248</v>
      </c>
      <c r="GG355" s="186" t="s">
        <v>248</v>
      </c>
      <c r="GH355" s="186" t="s">
        <v>248</v>
      </c>
      <c r="GI355" s="186" t="s">
        <v>248</v>
      </c>
      <c r="GJ355" s="186" t="s">
        <v>248</v>
      </c>
      <c r="GK355" s="186" t="s">
        <v>248</v>
      </c>
      <c r="GL355" s="186" t="s">
        <v>248</v>
      </c>
      <c r="GM355" s="186" t="s">
        <v>248</v>
      </c>
      <c r="GN355" s="186" t="s">
        <v>248</v>
      </c>
      <c r="GO355" s="186" t="s">
        <v>248</v>
      </c>
      <c r="GP355" s="186" t="s">
        <v>248</v>
      </c>
      <c r="GQ355" s="186" t="s">
        <v>248</v>
      </c>
      <c r="GR355" s="186" t="s">
        <v>248</v>
      </c>
      <c r="GS355" s="186" t="s">
        <v>248</v>
      </c>
      <c r="GT355" s="186" t="s">
        <v>248</v>
      </c>
      <c r="GU355" s="186" t="s">
        <v>248</v>
      </c>
      <c r="GV355" s="186" t="s">
        <v>248</v>
      </c>
      <c r="GW355" s="186" t="s">
        <v>248</v>
      </c>
      <c r="GX355" s="186" t="s">
        <v>248</v>
      </c>
      <c r="GY355" s="186" t="s">
        <v>248</v>
      </c>
      <c r="GZ355" s="261" t="s">
        <v>248</v>
      </c>
      <c r="HA355" s="261" t="s">
        <v>248</v>
      </c>
      <c r="HB355" s="188">
        <f t="shared" ref="HB355" si="280">SUM(G355:GE355)</f>
        <v>43</v>
      </c>
    </row>
    <row r="356" spans="1:210" ht="24.9" customHeight="1" thickBot="1" x14ac:dyDescent="0.35">
      <c r="A356" s="108" t="str">
        <f t="shared" ref="A356" si="281">A355</f>
        <v>Prod.-Q-3</v>
      </c>
      <c r="B356" s="108" t="str">
        <f t="shared" ref="B356" si="282">B355</f>
        <v>Pracownik Produkcji</v>
      </c>
      <c r="C356" s="108" t="str">
        <f t="shared" ref="C356" si="283">C355</f>
        <v>BH</v>
      </c>
      <c r="D356" s="108">
        <f t="shared" ref="D356" si="284">D355</f>
        <v>928</v>
      </c>
      <c r="E356" s="395"/>
      <c r="F356" s="189" t="s">
        <v>375</v>
      </c>
      <c r="G356" s="192">
        <f>IF(INDEX(tab_MinKomp[Przepisy BHP / BHP Vorschriften],MATCH($B355,tab_MinKomp[[Stanowisko / Position ]:[Stanowisko / Position ]],0))="n/a","n/a",G355-INDEX(tab_MinKomp[Przepisy BHP / BHP Vorschriften],MATCH($B355,tab_MinKomp[[Stanowisko / Position ]:[Stanowisko / Position ]],0)))</f>
        <v>0</v>
      </c>
      <c r="H356" s="193">
        <f>IF(INDEX(tab_MinKomp[Przepisy PPOŻ / Brandschutzbestimmungen],MATCH($B355,tab_MinKomp[[Stanowisko / Position ]:[Stanowisko / Position ]],0))="n/a","n/a",H355-INDEX(tab_MinKomp[Przepisy PPOŻ / Brandschutzbestimmungen],MATCH($B355,tab_MinKomp[[Stanowisko / Position ]:[Stanowisko / Position ]],0)))</f>
        <v>0</v>
      </c>
      <c r="I356" s="193">
        <f>IF(INDEX(tab_MinKomp[Ryzyko zawodowe na stanowiskach pracyv/ Berufliche Risiken an Arbeitsstellen],MATCH($B355,tab_MinKomp[[Stanowisko / Position ]:[Stanowisko / Position ]],0))="n/a","n/a",I355-INDEX(tab_MinKomp[Ryzyko zawodowe na stanowiskach pracyv/ Berufliche Risiken an Arbeitsstellen],MATCH($B355,tab_MinKomp[[Stanowisko / Position ]:[Stanowisko / Position ]],0)))</f>
        <v>0</v>
      </c>
      <c r="J356" s="193">
        <f>IF(INDEX(tab_MinKomp[Gospodarka substancjami niebezpiecznymi / Gefahrstoffmanagement],MATCH($B355,tab_MinKomp[[Stanowisko / Position ]:[Stanowisko / Position ]],0))="n/a","n/a",J355-INDEX(tab_MinKomp[Gospodarka substancjami niebezpiecznymi / Gefahrstoffmanagement],MATCH($B355,tab_MinKomp[[Stanowisko / Position ]:[Stanowisko / Position ]],0)))</f>
        <v>0</v>
      </c>
      <c r="K356" s="193">
        <f>IF(INDEX(tab_MinKomp[Gospodarka odpadami / Abfallwirtschaft],MATCH($B355,tab_MinKomp[[Stanowisko / Position ]:[Stanowisko / Position ]],0))="n/a","n/a",K355-INDEX(tab_MinKomp[Gospodarka odpadami / Abfallwirtschaft],MATCH($B355,tab_MinKomp[[Stanowisko / Position ]:[Stanowisko / Position ]],0)))</f>
        <v>0</v>
      </c>
      <c r="L356" s="194" t="str">
        <f>IF(INDEX(tab_MinKomp[Przepisy kodeksu pracy / Bestimmungen des Arbeitsgesetzes],MATCH($B355,tab_MinKomp[[Stanowisko / Position ]:[Stanowisko / Position ]],0))="n/a","n/a",L355-INDEX(tab_MinKomp[Przepisy kodeksu pracy / Bestimmungen des Arbeitsgesetzes],MATCH($B355,tab_MinKomp[[Stanowisko / Position ]:[Stanowisko / Position ]],0)))</f>
        <v>n/a</v>
      </c>
      <c r="M356" s="195" t="str">
        <f>IF(INDEX(tab_MinKomp[Przepisy o ub.społ. ZUS  / Sozialversicherungsvorschriften],MATCH($B355,tab_MinKomp[[Stanowisko / Position ]:[Stanowisko / Position ]],0))="n/a","n/a",M355-INDEX(tab_MinKomp[Przepisy o ub.społ. ZUS  / Sozialversicherungsvorschriften],MATCH($B355,tab_MinKomp[[Stanowisko / Position ]:[Stanowisko / Position ]],0)))</f>
        <v>n/a</v>
      </c>
      <c r="N356" s="194" t="str">
        <f>IF(INDEX(tab_MinKomp[PRZEPISY O PDOF /persönlich Einkommensteuergesetz ],MATCH($B355,tab_MinKomp[[Stanowisko / Position ]:[Stanowisko / Position ]],0))="n/a","n/a",N355-INDEX(tab_MinKomp[PRZEPISY O PDOF /persönlich Einkommensteuergesetz ],MATCH($B355,tab_MinKomp[[Stanowisko / Position ]:[Stanowisko / Position ]],0)))</f>
        <v>n/a</v>
      </c>
      <c r="O356" s="194">
        <f>IF(INDEX(tab_MinKomp[Regulamin pracy / Arbeitsordnung],MATCH($B355,tab_MinKomp[[Stanowisko / Position ]:[Stanowisko / Position ]],0))="n/a","n/a",O355-INDEX(tab_MinKomp[Regulamin pracy / Arbeitsordnung],MATCH($B355,tab_MinKomp[[Stanowisko / Position ]:[Stanowisko / Position ]],0)))</f>
        <v>0</v>
      </c>
      <c r="P356" s="194">
        <f>IF(INDEX(tab_MinKomp[Regulamin wynagradzania / Vergütungsordnung],MATCH($B355,tab_MinKomp[[Stanowisko / Position ]:[Stanowisko / Position ]],0))="n/a","n/a",P355-INDEX(tab_MinKomp[Regulamin wynagradzania / Vergütungsordnung],MATCH($B355,tab_MinKomp[[Stanowisko / Position ]:[Stanowisko / Position ]],0)))</f>
        <v>0</v>
      </c>
      <c r="Q356" s="194" t="str">
        <f>IF(INDEX(tab_MinKomp[System R2PŁATNIK PRO: Płace / Lohnabrechnung],MATCH($B355,tab_MinKomp[[Stanowisko / Position ]:[Stanowisko / Position ]],0))="n/a","n/a",Q355-INDEX(tab_MinKomp[System R2PŁATNIK PRO: Płace / Lohnabrechnung],MATCH($B355,tab_MinKomp[[Stanowisko / Position ]:[Stanowisko / Position ]],0)))</f>
        <v>n/a</v>
      </c>
      <c r="R356" s="194" t="str">
        <f>IF(INDEX(tab_MinKomp[SystemR2PŁATNIK PRO: KADRY / Personaldaten],MATCH($B355,tab_MinKomp[[Stanowisko / Position ]:[Stanowisko / Position ]],0))="n/a","n/a",R355-INDEX(tab_MinKomp[SystemR2PŁATNIK PRO: KADRY / Personaldaten],MATCH($B355,tab_MinKomp[[Stanowisko / Position ]:[Stanowisko / Position ]],0)))</f>
        <v>n/a</v>
      </c>
      <c r="S356" s="194" t="str">
        <f>IF(INDEX(tab_MinKomp[SYSTEM R2PŁATNIK PRO: zarządzanie pracownikami / Arbeitsverwaltung],MATCH($B355,tab_MinKomp[[Stanowisko / Position ]:[Stanowisko / Position ]],0))="n/a","n/a",S355-INDEX(tab_MinKomp[SYSTEM R2PŁATNIK PRO: zarządzanie pracownikami / Arbeitsverwaltung],MATCH($B355,tab_MinKomp[[Stanowisko / Position ]:[Stanowisko / Position ]],0)))</f>
        <v>n/a</v>
      </c>
      <c r="T356" s="194" t="str">
        <f>IF(INDEX(tab_MinKomp[Doradztwo, wsparcie personalne / Personalberatung und Unterstützung],MATCH($B355,tab_MinKomp[[Stanowisko / Position ]:[Stanowisko / Position ]],0))="n/a","n/a",T355-INDEX(tab_MinKomp[Doradztwo, wsparcie personalne / Personalberatung und Unterstützung],MATCH($B355,tab_MinKomp[[Stanowisko / Position ]:[Stanowisko / Position ]],0)))</f>
        <v>n/a</v>
      </c>
      <c r="U356" s="194" t="str">
        <f>IF(INDEX(tab_MinKomp[Przepisy o podatku VAT / MwSt.- Gesetz],MATCH($B355,tab_MinKomp[[Stanowisko / Position ]:[Stanowisko / Position ]],0))="n/a","n/a",U355-INDEX(tab_MinKomp[Przepisy o podatku VAT / MwSt.- Gesetz],MATCH($B355,tab_MinKomp[[Stanowisko / Position ]:[Stanowisko / Position ]],0)))</f>
        <v>n/a</v>
      </c>
      <c r="V356" s="194" t="str">
        <f>IF(INDEX(tab_MinKomp[PrzepisyPDOP / geschäftlich Einkommensteuergesetz],MATCH($B355,tab_MinKomp[[Stanowisko / Position ]:[Stanowisko / Position ]],0))="n/a","n/a",V355-INDEX(tab_MinKomp[PrzepisyPDOP / geschäftlich Einkommensteuergesetz],MATCH($B355,tab_MinKomp[[Stanowisko / Position ]:[Stanowisko / Position ]],0)))</f>
        <v>n/a</v>
      </c>
      <c r="W356" s="194" t="str">
        <f>IF(INDEX(tab_MinKomp[System BAAN / FINANSE (FIBU)],MATCH($B355,tab_MinKomp[[Stanowisko / Position ]:[Stanowisko / Position ]],0))="n/a","n/a",W355-INDEX(tab_MinKomp[System BAAN / FINANSE (FIBU)],MATCH($B355,tab_MinKomp[[Stanowisko / Position ]:[Stanowisko / Position ]],0)))</f>
        <v>n/a</v>
      </c>
      <c r="X356" s="194" t="str">
        <f>IF(INDEX(tab_MinKomp[Systemy pomocnicze / Hilfssysteme(STOCKPROGRAM, KALK2000 etc.)],MATCH($B355,tab_MinKomp[[Stanowisko / Position ]:[Stanowisko / Position ]],0))="n/a","n/a",X355-INDEX(tab_MinKomp[Systemy pomocnicze / Hilfssysteme(STOCKPROGRAM, KALK2000 etc.)],MATCH($B355,tab_MinKomp[[Stanowisko / Position ]:[Stanowisko / Position ]],0)))</f>
        <v>n/a</v>
      </c>
      <c r="Y356" s="194" t="str">
        <f>IF(INDEX(tab_MinKomp[Polityka rachunkowości / Buchführungspolitik],MATCH($B355,tab_MinKomp[[Stanowisko / Position ]:[Stanowisko / Position ]],0))="n/a","n/a",Y355-INDEX(tab_MinKomp[Polityka rachunkowości / Buchführungspolitik],MATCH($B355,tab_MinKomp[[Stanowisko / Position ]:[Stanowisko / Position ]],0)))</f>
        <v>n/a</v>
      </c>
      <c r="Z356" s="194" t="str">
        <f>IF(INDEX(tab_MinKomp[Ustawa o rachunkowości / Rechnungslegungsgesetz],MATCH($B355,tab_MinKomp[[Stanowisko / Position ]:[Stanowisko / Position ]],0))="n/a","n/a",Z355-INDEX(tab_MinKomp[Ustawa o rachunkowości / Rechnungslegungsgesetz],MATCH($B355,tab_MinKomp[[Stanowisko / Position ]:[Stanowisko / Position ]],0)))</f>
        <v>n/a</v>
      </c>
      <c r="AA356" s="194" t="str">
        <f>IF(INDEX(tab_MinKomp[WORKFLOW - TS-100],MATCH($B355,tab_MinKomp[[Stanowisko / Position ]:[Stanowisko / Position ]],0))="n/a","n/a",AA355-INDEX(tab_MinKomp[WORKFLOW - TS-100],MATCH($B355,tab_MinKomp[[Stanowisko / Position ]:[Stanowisko / Position ]],0)))</f>
        <v>n/a</v>
      </c>
      <c r="AB356" s="194" t="str">
        <f>IF(INDEX(tab_MinKomp[WORKFLOW - SFMS],MATCH($B355,tab_MinKomp[[Stanowisko / Position ]:[Stanowisko / Position ]],0))="n/a","n/a",AB355-INDEX(tab_MinKomp[WORKFLOW - SFMS],MATCH($B355,tab_MinKomp[[Stanowisko / Position ]:[Stanowisko / Position ]],0)))</f>
        <v>n/a</v>
      </c>
      <c r="AC356" s="194" t="str">
        <f>IF(INDEX(tab_MinKomp[System ISO 9001:2015],MATCH($B355,tab_MinKomp[[Stanowisko / Position ]:[Stanowisko / Position ]],0))="n/a","n/a",AC355-INDEX(tab_MinKomp[System ISO 9001:2015],MATCH($B355,tab_MinKomp[[Stanowisko / Position ]:[Stanowisko / Position ]],0)))</f>
        <v>n/a</v>
      </c>
      <c r="AD356" s="194" t="str">
        <f>IF(INDEX(tab_MinKomp[System ISO 9001:2015],MATCH($B355,tab_MinKomp[[Stanowisko / Position ]:[Stanowisko / Position ]],0))="n/a","n/a",AD355-INDEX(tab_MinKomp[System ISO 9001:2015],MATCH($B355,tab_MinKomp[[Stanowisko / Position ]:[Stanowisko / Position ]],0)))</f>
        <v>n/a</v>
      </c>
      <c r="AE356" s="194" t="str">
        <f>IF(INDEX(tab_MinKomp[System ISO 9001:2015],MATCH($B355,tab_MinKomp[[Stanowisko / Position ]:[Stanowisko / Position ]],0))="n/a","n/a",AE355-INDEX(tab_MinKomp[System ISO 9001:2015],MATCH($B355,tab_MinKomp[[Stanowisko / Position ]:[Stanowisko / Position ]],0)))</f>
        <v>n/a</v>
      </c>
      <c r="AF356" s="194" t="str">
        <f>IF(INDEX(tab_MinKomp[System ISO 9001:2015],MATCH($B355,tab_MinKomp[[Stanowisko / Position ]:[Stanowisko / Position ]],0))="n/a","n/a",AF355-INDEX(tab_MinKomp[System ISO 9001:2015],MATCH($B355,tab_MinKomp[[Stanowisko / Position ]:[Stanowisko / Position ]],0)))</f>
        <v>n/a</v>
      </c>
      <c r="AG356" s="194" t="str">
        <f>IF(INDEX(tab_MinKomp[Wymagania VDA 6.3 Process / Forderungen],MATCH($B355,tab_MinKomp[[Stanowisko / Position ]:[Stanowisko / Position ]],0))="n/a","n/a",AG355-INDEX(tab_MinKomp[Wymagania VDA 6.3 Process / Forderungen],MATCH($B355,tab_MinKomp[[Stanowisko / Position ]:[Stanowisko / Position ]],0)))</f>
        <v>n/a</v>
      </c>
      <c r="AH356" s="194" t="str">
        <f>IF(INDEX(tab_MinKomp[Wymagania VDA 6.5 Product / Forderungen],MATCH($B355,tab_MinKomp[[Stanowisko / Position ]:[Stanowisko / Position ]],0))="n/a","n/a",AH355-INDEX(tab_MinKomp[Wymagania VDA 6.5 Product / Forderungen],MATCH($B355,tab_MinKomp[[Stanowisko / Position ]:[Stanowisko / Position ]],0)))</f>
        <v>n/a</v>
      </c>
      <c r="AI356" s="194" t="str">
        <f>IF(INDEX(tab_MinKomp[System ISO 9001:2015],MATCH($B355,tab_MinKomp[[Stanowisko / Position ]:[Stanowisko / Position ]],0))="n/a","n/a",AI355-INDEX(tab_MinKomp[System ISO 9001:2015],MATCH($B355,tab_MinKomp[[Stanowisko / Position ]:[Stanowisko / Position ]],0)))</f>
        <v>n/a</v>
      </c>
      <c r="AJ356" s="194" t="str">
        <f>IF(INDEX(tab_MinKomp[Auditor systemu ISO 17021:2018],MATCH($B355,tab_MinKomp[[Stanowisko / Position ]:[Stanowisko / Position ]],0))="n/a","n/a",AJ355-INDEX(tab_MinKomp[Auditor systemu ISO 17021:2018],MATCH($B355,tab_MinKomp[[Stanowisko / Position ]:[Stanowisko / Position ]],0)))</f>
        <v>n/a</v>
      </c>
      <c r="AK356" s="194" t="str">
        <f>IF(INDEX(tab_MinKomp[Pełnomocnik systemu / Systemvertreter],MATCH($B355,tab_MinKomp[[Stanowisko / Position ]:[Stanowisko / Position ]],0))="n/a","n/a",AK355-INDEX(tab_MinKomp[Pełnomocnik systemu / Systemvertreter],MATCH($B355,tab_MinKomp[[Stanowisko / Position ]:[Stanowisko / Position ]],0)))</f>
        <v>n/a</v>
      </c>
      <c r="AL356" s="194">
        <f>IF(INDEX(tab_MinKomp[Polityka Etyczna - Compliance],MATCH($B355,tab_MinKomp[[Stanowisko / Position ]:[Stanowisko / Position ]],0))="n/a","n/a",AL355-INDEX(tab_MinKomp[Polityka Etyczna - Compliance],MATCH($B355,tab_MinKomp[[Stanowisko / Position ]:[Stanowisko / Position ]],0)))</f>
        <v>0</v>
      </c>
      <c r="AM356" s="194" t="str">
        <f>IF(INDEX(tab_MinKomp[WDRAŻANIE NOWYCH PROJEKTÓW/ PROCEDURA CTM],MATCH($B355,tab_MinKomp[[Stanowisko / Position ]:[Stanowisko / Position ]],0))="n/a","n/a",AM355-INDEX(tab_MinKomp[WDRAŻANIE NOWYCH PROJEKTÓW/ PROCEDURA CTM],MATCH($B355,tab_MinKomp[[Stanowisko / Position ]:[Stanowisko / Position ]],0)))</f>
        <v>n/a</v>
      </c>
      <c r="AN356" s="194" t="str">
        <f>IF(INDEX(tab_MinKomp[KAMIENIE MILOWE MSL/PIFF],MATCH($B355,tab_MinKomp[[Stanowisko / Position ]:[Stanowisko / Position ]],0))="n/a","n/a",AN355-INDEX(tab_MinKomp[KAMIENIE MILOWE MSL/PIFF],MATCH($B355,tab_MinKomp[[Stanowisko / Position ]:[Stanowisko / Position ]],0)))</f>
        <v>n/a</v>
      </c>
      <c r="AO356" s="194">
        <f>IF(INDEX(tab_MinKomp[CP],MATCH($B355,tab_MinKomp[[Stanowisko / Position ]:[Stanowisko / Position ]],0))="n/a","n/a",AO355-INDEX(tab_MinKomp[CP],MATCH($B355,tab_MinKomp[[Stanowisko / Position ]:[Stanowisko / Position ]],0)))</f>
        <v>0</v>
      </c>
      <c r="AP356" s="194" t="str">
        <f>IF(INDEX(tab_MinKomp[FMEA],MATCH($B355,tab_MinKomp[[Stanowisko / Position ]:[Stanowisko / Position ]],0))="n/a","n/a",AP355-INDEX(tab_MinKomp[FMEA],MATCH($B355,tab_MinKomp[[Stanowisko / Position ]:[Stanowisko / Position ]],0)))</f>
        <v>n/a</v>
      </c>
      <c r="AQ356" s="194">
        <f>IF(INDEX(tab_MinKomp[FLOW CHART],MATCH($B355,tab_MinKomp[[Stanowisko / Position ]:[Stanowisko / Position ]],0))="n/a","n/a",AQ355-INDEX(tab_MinKomp[FLOW CHART],MATCH($B355,tab_MinKomp[[Stanowisko / Position ]:[Stanowisko / Position ]],0)))</f>
        <v>0</v>
      </c>
      <c r="AR356" s="194" t="str">
        <f>IF(INDEX(tab_MinKomp[APQP],MATCH($B355,tab_MinKomp[[Stanowisko / Position ]:[Stanowisko / Position ]],0))="n/a","n/a",AR355-INDEX(tab_MinKomp[APQP],MATCH($B355,tab_MinKomp[[Stanowisko / Position ]:[Stanowisko / Position ]],0)))</f>
        <v>n/a</v>
      </c>
      <c r="AS356" s="194" t="str">
        <f>IF(INDEX(tab_MinKomp[MSA],MATCH($B355,tab_MinKomp[[Stanowisko / Position ]:[Stanowisko / Position ]],0))="n/a","n/a",AS355-INDEX(tab_MinKomp[MSA],MATCH($B355,tab_MinKomp[[Stanowisko / Position ]:[Stanowisko / Position ]],0)))</f>
        <v>n/a</v>
      </c>
      <c r="AT356" s="194" t="str">
        <f>IF(INDEX(tab_MinKomp[SPC],MATCH($B355,tab_MinKomp[[Stanowisko / Position ]:[Stanowisko / Position ]],0))="n/a","n/a",AT355-INDEX(tab_MinKomp[SPC],MATCH($B355,tab_MinKomp[[Stanowisko / Position ]:[Stanowisko / Position ]],0)))</f>
        <v>n/a</v>
      </c>
      <c r="AU356" s="194" t="str">
        <f>IF(INDEX(tab_MinKomp[CSR (SPECYFICZNE WYMAGANIA KLIENTA)],MATCH($B355,tab_MinKomp[[Stanowisko / Position ]:[Stanowisko / Position ]],0))="n/a","n/a",AU355-INDEX(tab_MinKomp[CSR (SPECYFICZNE WYMAGANIA KLIENTA)],MATCH($B355,tab_MinKomp[[Stanowisko / Position ]:[Stanowisko / Position ]],0)))</f>
        <v>n/a</v>
      </c>
      <c r="AV356" s="194">
        <f>IF(INDEX(tab_MinKomp[5S],MATCH($B355,tab_MinKomp[[Stanowisko / Position ]:[Stanowisko / Position ]],0))="n/a","n/a",AV355-INDEX(tab_MinKomp[5S],MATCH($B355,tab_MinKomp[[Stanowisko / Position ]:[Stanowisko / Position ]],0)))</f>
        <v>0</v>
      </c>
      <c r="AW356" s="194">
        <f>IF(INDEX(tab_MinKomp[LEAN MANAGEMENT],MATCH($B355,tab_MinKomp[[Stanowisko / Position ]:[Stanowisko / Position ]],0))="n/a","n/a",AW355-INDEX(tab_MinKomp[LEAN MANAGEMENT],MATCH($B355,tab_MinKomp[[Stanowisko / Position ]:[Stanowisko / Position ]],0)))</f>
        <v>0</v>
      </c>
      <c r="AX356" s="194" t="str">
        <f>IF(INDEX(tab_MinKomp[5R],MATCH($B355,tab_MinKomp[[Stanowisko / Position ]:[Stanowisko / Position ]],0))="n/a","n/a",AX355-INDEX(tab_MinKomp[5R],MATCH($B355,tab_MinKomp[[Stanowisko / Position ]:[Stanowisko / Position ]],0)))</f>
        <v>n/a</v>
      </c>
      <c r="AY356" s="194" t="str">
        <f>IF(INDEX(tab_MinKomp[Six Sigma],MATCH($B355,tab_MinKomp[[Stanowisko / Position ]:[Stanowisko / Position ]],0))="n/a","n/a",AY355-INDEX(tab_MinKomp[Six Sigma],MATCH($B355,tab_MinKomp[[Stanowisko / Position ]:[Stanowisko / Position ]],0)))</f>
        <v>n/a</v>
      </c>
      <c r="AZ356" s="194" t="str">
        <f>IF(INDEX(tab_MinKomp[System BAAN / Distribution &amp; Supply Chain],MATCH($B355,tab_MinKomp[[Stanowisko / Position ]:[Stanowisko / Position ]],0))="n/a","n/a",AZ355-INDEX(tab_MinKomp[System BAAN / Distribution &amp; Supply Chain],MATCH($B355,tab_MinKomp[[Stanowisko / Position ]:[Stanowisko / Position ]],0)))</f>
        <v>n/a</v>
      </c>
      <c r="BA356" s="194" t="str">
        <f>IF(INDEX(tab_MinKomp[Gospodarka magazynowa / Lagerverwaltung],MATCH($B355,tab_MinKomp[[Stanowisko / Position ]:[Stanowisko / Position ]],0))="n/a","n/a",BA355-INDEX(tab_MinKomp[Gospodarka magazynowa / Lagerverwaltung],MATCH($B355,tab_MinKomp[[Stanowisko / Position ]:[Stanowisko / Position ]],0)))</f>
        <v>n/a</v>
      </c>
      <c r="BB356" s="194" t="str">
        <f>IF(INDEX(tab_MinKomp[Inwentaryzacja - organizacja i przebieg / Inventurprozess],MATCH($B355,tab_MinKomp[[Stanowisko / Position ]:[Stanowisko / Position ]],0))="n/a","n/a",BB355-INDEX(tab_MinKomp[Inwentaryzacja - organizacja i przebieg / Inventurprozess],MATCH($B355,tab_MinKomp[[Stanowisko / Position ]:[Stanowisko / Position ]],0)))</f>
        <v>n/a</v>
      </c>
      <c r="BC356" s="194" t="str">
        <f>IF(INDEX(tab_MinKomp[Organizacja dostaw / Versorgungsorganisation],MATCH($B355,tab_MinKomp[[Stanowisko / Position ]:[Stanowisko / Position ]],0))="n/a","n/a",BC355-INDEX(tab_MinKomp[Organizacja dostaw / Versorgungsorganisation],MATCH($B355,tab_MinKomp[[Stanowisko / Position ]:[Stanowisko / Position ]],0)))</f>
        <v>n/a</v>
      </c>
      <c r="BD356" s="194" t="str">
        <f>IF(INDEX(tab_MinKomp[Organizacja wysyłek / Organisation von Lieferungen],MATCH($B355,tab_MinKomp[[Stanowisko / Position ]:[Stanowisko / Position ]],0))="n/a","n/a",BD355-INDEX(tab_MinKomp[Organizacja wysyłek / Organisation von Lieferungen],MATCH($B355,tab_MinKomp[[Stanowisko / Position ]:[Stanowisko / Position ]],0)))</f>
        <v>n/a</v>
      </c>
      <c r="BE356" s="194" t="str">
        <f>IF(INDEX(tab_MinKomp[Analiza magazynowa - Program Polen.mdb / Inventuranalyse],MATCH($B355,tab_MinKomp[[Stanowisko / Position ]:[Stanowisko / Position ]],0))="n/a","n/a",BE355-INDEX(tab_MinKomp[Analiza magazynowa - Program Polen.mdb / Inventuranalyse],MATCH($B355,tab_MinKomp[[Stanowisko / Position ]:[Stanowisko / Position ]],0)))</f>
        <v>n/a</v>
      </c>
      <c r="BF356" s="190" t="str">
        <f>IF(INDEX(tab_MinKomp[MMOG (Materials Management Operations Guidelines)],MATCH($B355,tab_MinKomp[[Stanowisko / Position ]:[Stanowisko / Position ]],0))="n/a","n/a",BF355-INDEX(tab_MinKomp[MMOG (Materials Management Operations Guidelines)],MATCH($B355,tab_MinKomp[[Stanowisko / Position ]:[Stanowisko / Position ]],0)))</f>
        <v>n/a</v>
      </c>
      <c r="BG356" s="190" t="str">
        <f>IF(INDEX(tab_MinKomp[GPP],MATCH($B355,tab_MinKomp[[Stanowisko / Position ]:[Stanowisko / Position ]],0))="n/a","n/a",BG355-INDEX(tab_MinKomp[GPP],MATCH($B355,tab_MinKomp[[Stanowisko / Position ]:[Stanowisko / Position ]],0)))</f>
        <v>n/a</v>
      </c>
      <c r="BH356" s="190" t="str">
        <f>IF(INDEX(tab_MinKomp[AIAG (Automotive Industry Action Group)],MATCH($B355,tab_MinKomp[[Stanowisko / Position ]:[Stanowisko / Position ]],0))="n/a","n/a",BH355-INDEX(tab_MinKomp[AIAG (Automotive Industry Action Group)],MATCH($B355,tab_MinKomp[[Stanowisko / Position ]:[Stanowisko / Position ]],0)))</f>
        <v>n/a</v>
      </c>
      <c r="BI356" s="190" t="str">
        <f>IF(INDEX(tab_MinKomp[Super-G disputes],MATCH($B355,tab_MinKomp[[Stanowisko / Position ]:[Stanowisko / Position ]],0))="n/a","n/a",BI355-INDEX(tab_MinKomp[Super-G disputes],MATCH($B355,tab_MinKomp[[Stanowisko / Position ]:[Stanowisko / Position ]],0)))</f>
        <v>n/a</v>
      </c>
      <c r="BJ356" s="190" t="str">
        <f>IF(INDEX(tab_MinKomp[CMMS3/eDDL (Direct Data Link)],MATCH($B355,tab_MinKomp[[Stanowisko / Position ]:[Stanowisko / Position ]],0))="n/a","n/a",BJ355-INDEX(tab_MinKomp[CMMS3/eDDL (Direct Data Link)],MATCH($B355,tab_MinKomp[[Stanowisko / Position ]:[Stanowisko / Position ]],0)))</f>
        <v>n/a</v>
      </c>
      <c r="BK356" s="190" t="str">
        <f>IF(INDEX(tab_MinKomp[MP&amp;L (Material Planning and Logistics)],MATCH($B355,tab_MinKomp[[Stanowisko / Position ]:[Stanowisko / Position ]],0))="n/a","n/a",BK355-INDEX(tab_MinKomp[MP&amp;L (Material Planning and Logistics)],MATCH($B355,tab_MinKomp[[Stanowisko / Position ]:[Stanowisko / Position ]],0)))</f>
        <v>n/a</v>
      </c>
      <c r="BL356" s="190" t="str">
        <f>IF(INDEX(tab_MinKomp[Supplier delivery rating],MATCH($B355,tab_MinKomp[[Stanowisko / Position ]:[Stanowisko / Position ]],0))="n/a","n/a",BL355-INDEX(tab_MinKomp[Supplier delivery rating],MATCH($B355,tab_MinKomp[[Stanowisko / Position ]:[Stanowisko / Position ]],0)))</f>
        <v>n/a</v>
      </c>
      <c r="BM356" s="194" t="str">
        <f>IF(INDEX(tab_MinKomp[Obsługa maszyn KVT / KVT Maschinenbedienung],MATCH($B355,tab_MinKomp[[Stanowisko / Position ]:[Stanowisko / Position ]],0))="n/a","n/a",BM355-INDEX(tab_MinKomp[Obsługa maszyn KVT / KVT Maschinenbedienung],MATCH($B355,tab_MinKomp[[Stanowisko / Position ]:[Stanowisko / Position ]],0)))</f>
        <v>n/a</v>
      </c>
      <c r="BN356" s="194" t="str">
        <f>IF(INDEX(tab_MinKomp[Obsługa maszyn KVT / KVT Maschinenbedienung],MATCH($B355,tab_MinKomp[[Stanowisko / Position ]:[Stanowisko / Position ]],0))="n/a","n/a",BN355-INDEX(tab_MinKomp[Obsługa maszyn KVT / KVT Maschinenbedienung],MATCH($B355,tab_MinKomp[[Stanowisko / Position ]:[Stanowisko / Position ]],0)))</f>
        <v>n/a</v>
      </c>
      <c r="BO356" s="194" t="str">
        <f>IF(INDEX(tab_MinKomp[Obsługa maszyn KVT / KVT Maschinenbedienung],MATCH($B355,tab_MinKomp[[Stanowisko / Position ]:[Stanowisko / Position ]],0))="n/a","n/a",BO355-INDEX(tab_MinKomp[Obsługa maszyn KVT / KVT Maschinenbedienung],MATCH($B355,tab_MinKomp[[Stanowisko / Position ]:[Stanowisko / Position ]],0)))</f>
        <v>n/a</v>
      </c>
      <c r="BP356" s="194">
        <f>IF(INDEX(tab_MinKomp[Obsługa maszyn Novapax / Novapax Maschinenbedienung],MATCH($B355,tab_MinKomp[[Stanowisko / Position ]:[Stanowisko / Position ]],0))="n/a","n/a",BP355-INDEX(tab_MinKomp[Obsługa maszyn Novapax / Novapax Maschinenbedienung],MATCH($B355,tab_MinKomp[[Stanowisko / Position ]:[Stanowisko / Position ]],0)))</f>
        <v>0</v>
      </c>
      <c r="BQ356" s="194" t="str">
        <f>IF(INDEX(tab_MinKomp[Obsługa maszyn Piovan / Piovan Maschinenbedienung],MATCH($B355,tab_MinKomp[[Stanowisko / Position ]:[Stanowisko / Position ]],0))="n/a","n/a",BQ355-INDEX(tab_MinKomp[Obsługa maszyn Piovan / Piovan Maschinenbedienung],MATCH($B355,tab_MinKomp[[Stanowisko / Position ]:[Stanowisko / Position ]],0)))</f>
        <v>n/a</v>
      </c>
      <c r="BR356" s="194">
        <f>IF(INDEX(tab_MinKomp[Eliminacja awarii / Beseitigung von Ausfällen],MATCH($B355,tab_MinKomp[[Stanowisko / Position ]:[Stanowisko / Position ]],0))="n/a","n/a",BR355-INDEX(tab_MinKomp[Eliminacja awarii / Beseitigung von Ausfällen],MATCH($B355,tab_MinKomp[[Stanowisko / Position ]:[Stanowisko / Position ]],0)))</f>
        <v>0</v>
      </c>
      <c r="BS356" s="194" t="str">
        <f>IF(INDEX(tab_MinKomp[Obsługa maszyn Piovan / Piovan Maschinenbedienung],MATCH($B355,tab_MinKomp[[Stanowisko / Position ]:[Stanowisko / Position ]],0))="n/a","n/a",BS355-INDEX(tab_MinKomp[Obsługa maszyn Piovan / Piovan Maschinenbedienung],MATCH($B355,tab_MinKomp[[Stanowisko / Position ]:[Stanowisko / Position ]],0)))</f>
        <v>n/a</v>
      </c>
      <c r="BT356" s="194" t="str">
        <f>IF(INDEX(tab_MinKomp[Obsługa maszyn Piovan / Piovan Maschinenbedienung],MATCH($B355,tab_MinKomp[[Stanowisko / Position ]:[Stanowisko / Position ]],0))="n/a","n/a",BT355-INDEX(tab_MinKomp[Obsługa maszyn Piovan / Piovan Maschinenbedienung],MATCH($B355,tab_MinKomp[[Stanowisko / Position ]:[Stanowisko / Position ]],0)))</f>
        <v>n/a</v>
      </c>
      <c r="BU356" s="194" t="str">
        <f>IF(INDEX(tab_MinKomp[Obsługa maszyn Piovan / Piovan Maschinenbedienung],MATCH($B355,tab_MinKomp[[Stanowisko / Position ]:[Stanowisko / Position ]],0))="n/a","n/a",BU355-INDEX(tab_MinKomp[Obsługa maszyn Piovan / Piovan Maschinenbedienung],MATCH($B355,tab_MinKomp[[Stanowisko / Position ]:[Stanowisko / Position ]],0)))</f>
        <v>n/a</v>
      </c>
      <c r="BV356" s="194" t="str">
        <f>IF(INDEX(tab_MinKomp[Obsługa maszyn Piovan / Piovan Maschinenbedienung],MATCH($B355,tab_MinKomp[[Stanowisko / Position ]:[Stanowisko / Position ]],0))="n/a","n/a",BV355-INDEX(tab_MinKomp[Obsługa maszyn Piovan / Piovan Maschinenbedienung],MATCH($B355,tab_MinKomp[[Stanowisko / Position ]:[Stanowisko / Position ]],0)))</f>
        <v>n/a</v>
      </c>
      <c r="BW356" s="194" t="str">
        <f>IF(INDEX(tab_MinKomp[Obsługa maszyn Piovan / Piovan Maschinenbedienung],MATCH($B355,tab_MinKomp[[Stanowisko / Position ]:[Stanowisko / Position ]],0))="n/a","n/a",BW355-INDEX(tab_MinKomp[Obsługa maszyn Piovan / Piovan Maschinenbedienung],MATCH($B355,tab_MinKomp[[Stanowisko / Position ]:[Stanowisko / Position ]],0)))</f>
        <v>n/a</v>
      </c>
      <c r="BX356" s="194" t="str">
        <f>IF(INDEX(tab_MinKomp[Obsługa maszyn Piovan / Piovan Maschinenbedienung],MATCH($B355,tab_MinKomp[[Stanowisko / Position ]:[Stanowisko / Position ]],0))="n/a","n/a",BX355-INDEX(tab_MinKomp[Obsługa maszyn Piovan / Piovan Maschinenbedienung],MATCH($B355,tab_MinKomp[[Stanowisko / Position ]:[Stanowisko / Position ]],0)))</f>
        <v>n/a</v>
      </c>
      <c r="BY356" s="194" t="str">
        <f>IF(INDEX(tab_MinKomp[Obsługa maszyn Engel / Engel Maschinenbedienung],MATCH($B355,tab_MinKomp[[Stanowisko / Position ]:[Stanowisko / Position ]],0))="n/a","n/a",BY355-INDEX(tab_MinKomp[Obsługa maszyn Engel / Engel Maschinenbedienung],MATCH($B355,tab_MinKomp[[Stanowisko / Position ]:[Stanowisko / Position ]],0)))</f>
        <v>n/a</v>
      </c>
      <c r="BZ356" s="194" t="str">
        <f>IF(INDEX(tab_MinKomp[Obsługa maszyn Engel / Engel Maschinenbedienung],MATCH($B355,tab_MinKomp[[Stanowisko / Position ]:[Stanowisko / Position ]],0))="n/a","n/a",BZ355-INDEX(tab_MinKomp[Obsługa maszyn Engel / Engel Maschinenbedienung],MATCH($B355,tab_MinKomp[[Stanowisko / Position ]:[Stanowisko / Position ]],0)))</f>
        <v>n/a</v>
      </c>
      <c r="CA356" s="194">
        <f>IF(INDEX(tab_MinKomp[Eliminacja awarii / Beseitigung von Ausfällen],MATCH($B355,tab_MinKomp[[Stanowisko / Position ]:[Stanowisko / Position ]],0))="n/a","n/a",CA355-INDEX(tab_MinKomp[Eliminacja awarii / Beseitigung von Ausfällen],MATCH($B355,tab_MinKomp[[Stanowisko / Position ]:[Stanowisko / Position ]],0)))</f>
        <v>0</v>
      </c>
      <c r="CB356" s="194" t="str">
        <f>IF(INDEX(tab_MinKomp[Obsługa maszyn ASL / ASL Maschinenbedienung],MATCH($B355,tab_MinKomp[[Stanowisko / Position ]:[Stanowisko / Position ]],0))="n/a","n/a",CB355-INDEX(tab_MinKomp[Obsługa maszyn ASL / ASL Maschinenbedienung],MATCH($B355,tab_MinKomp[[Stanowisko / Position ]:[Stanowisko / Position ]],0)))</f>
        <v>n/a</v>
      </c>
      <c r="CC356" s="194">
        <f>IF(INDEX(tab_MinKomp[Obsługa maszyn Novapax / Novapax Maschinenbedienung],MATCH($B355,tab_MinKomp[[Stanowisko / Position ]:[Stanowisko / Position ]],0))="n/a","n/a",CC355-INDEX(tab_MinKomp[Obsługa maszyn Novapax / Novapax Maschinenbedienung],MATCH($B355,tab_MinKomp[[Stanowisko / Position ]:[Stanowisko / Position ]],0)))</f>
        <v>0</v>
      </c>
      <c r="CD356" s="194">
        <f>IF(INDEX(tab_MinKomp[Obsługa maszyn Novapax / Novapax Maschinenbedienung],MATCH($B355,tab_MinKomp[[Stanowisko / Position ]:[Stanowisko / Position ]],0))="n/a","n/a",CD355-INDEX(tab_MinKomp[Obsługa maszyn Novapax / Novapax Maschinenbedienung],MATCH($B355,tab_MinKomp[[Stanowisko / Position ]:[Stanowisko / Position ]],0)))</f>
        <v>0</v>
      </c>
      <c r="CE356" s="194" t="str">
        <f>IF(INDEX(tab_MinKomp[Obsługa maszyn Piovan / Piovan Maschinenbedienung],MATCH($B355,tab_MinKomp[[Stanowisko / Position ]:[Stanowisko / Position ]],0))="n/a","n/a",CE355-INDEX(tab_MinKomp[Obsługa maszyn Piovan / Piovan Maschinenbedienung],MATCH($B355,tab_MinKomp[[Stanowisko / Position ]:[Stanowisko / Position ]],0)))</f>
        <v>n/a</v>
      </c>
      <c r="CF356" s="194" t="str">
        <f>IF(INDEX(tab_MinKomp[Obsługa maszyn Piovan / Piovan Maschinenbedienung],MATCH($B355,tab_MinKomp[[Stanowisko / Position ]:[Stanowisko / Position ]],0))="n/a","n/a",CF355-INDEX(tab_MinKomp[Obsługa maszyn Piovan / Piovan Maschinenbedienung],MATCH($B355,tab_MinKomp[[Stanowisko / Position ]:[Stanowisko / Position ]],0)))</f>
        <v>n/a</v>
      </c>
      <c r="CG356" s="194">
        <f>IF(INDEX(tab_MinKomp[Eliminacja awarii / Beseitigung von Ausfällen],MATCH($B355,tab_MinKomp[[Stanowisko / Position ]:[Stanowisko / Position ]],0))="n/a","n/a",CG355-INDEX(tab_MinKomp[Eliminacja awarii / Beseitigung von Ausfällen],MATCH($B355,tab_MinKomp[[Stanowisko / Position ]:[Stanowisko / Position ]],0)))</f>
        <v>0</v>
      </c>
      <c r="CH356" s="194" t="str">
        <f>IF(INDEX(tab_MinKomp[Wymagania VDA 6.5 Product / Forderungen],MATCH($B355,tab_MinKomp[[Stanowisko / Position ]:[Stanowisko / Position ]],0))="n/a","n/a",CH355-INDEX(tab_MinKomp[Wymagania VDA 6.5 Product / Forderungen],MATCH($B355,tab_MinKomp[[Stanowisko / Position ]:[Stanowisko / Position ]],0)))</f>
        <v>n/a</v>
      </c>
      <c r="CI356" s="194" t="str">
        <f>IF(INDEX(tab_MinKomp[Wymagania VDA 6.5 Product / Forderungen],MATCH($B355,tab_MinKomp[[Stanowisko / Position ]:[Stanowisko / Position ]],0))="n/a","n/a",CI355-INDEX(tab_MinKomp[Wymagania VDA 6.5 Product / Forderungen],MATCH($B355,tab_MinKomp[[Stanowisko / Position ]:[Stanowisko / Position ]],0)))</f>
        <v>n/a</v>
      </c>
      <c r="CJ356" s="194" t="str">
        <f>IF(INDEX(tab_MinKomp[Wymagania VDA 6.5 Product / Forderungen],MATCH($B355,tab_MinKomp[[Stanowisko / Position ]:[Stanowisko / Position ]],0))="n/a","n/a",CJ355-INDEX(tab_MinKomp[Wymagania VDA 6.5 Product / Forderungen],MATCH($B355,tab_MinKomp[[Stanowisko / Position ]:[Stanowisko / Position ]],0)))</f>
        <v>n/a</v>
      </c>
      <c r="CK356" s="194" t="str">
        <f>IF(INDEX(tab_MinKomp[Wymagania VDA 6.5 Product / Forderungen],MATCH($B355,tab_MinKomp[[Stanowisko / Position ]:[Stanowisko / Position ]],0))="n/a","n/a",CK355-INDEX(tab_MinKomp[Wymagania VDA 6.5 Product / Forderungen],MATCH($B355,tab_MinKomp[[Stanowisko / Position ]:[Stanowisko / Position ]],0)))</f>
        <v>n/a</v>
      </c>
      <c r="CL356" s="194" t="str">
        <f>IF(INDEX(tab_MinKomp[Wymagania VDA 6.5 Product / Forderungen],MATCH($B355,tab_MinKomp[[Stanowisko / Position ]:[Stanowisko / Position ]],0))="n/a","n/a",CL355-INDEX(tab_MinKomp[Wymagania VDA 6.5 Product / Forderungen],MATCH($B355,tab_MinKomp[[Stanowisko / Position ]:[Stanowisko / Position ]],0)))</f>
        <v>n/a</v>
      </c>
      <c r="CM356" s="194" t="str">
        <f>IF(INDEX(tab_MinKomp[Informatyka ogólna (techniczne i systemowe) / Allgemeine IT (Technik und System)],MATCH($B355,tab_MinKomp[[Stanowisko / Position ]:[Stanowisko / Position ]],0))="n/a","n/a",CM355-INDEX(tab_MinKomp[Informatyka ogólna (techniczne i systemowe) / Allgemeine IT (Technik und System)],MATCH($B355,tab_MinKomp[[Stanowisko / Position ]:[Stanowisko / Position ]],0)))</f>
        <v>n/a</v>
      </c>
      <c r="CN356" s="194" t="str">
        <f>IF(INDEX(tab_MinKomp[Sieci komputerowe / Computernetzwerke],MATCH($B355,tab_MinKomp[[Stanowisko / Position ]:[Stanowisko / Position ]],0))="n/a","n/a",CN355-INDEX(tab_MinKomp[Sieci komputerowe / Computernetzwerke],MATCH($B355,tab_MinKomp[[Stanowisko / Position ]:[Stanowisko / Position ]],0)))</f>
        <v>n/a</v>
      </c>
      <c r="CO356" s="194" t="str">
        <f>IF(INDEX(tab_MinKomp[Hardware (komputery PC, drukarki biurowe i etykietowe, telefonia stacjonarna i mobilna) (PC, Drucker, Telefpne, Handys)],MATCH($B355,tab_MinKomp[[Stanowisko / Position ]:[Stanowisko / Position ]],0))="n/a","n/a",CO355-INDEX(tab_MinKomp[Hardware (komputery PC, drukarki biurowe i etykietowe, telefonia stacjonarna i mobilna) (PC, Drucker, Telefpne, Handys)],MATCH($B355,tab_MinKomp[[Stanowisko / Position ]:[Stanowisko / Position ]],0)))</f>
        <v>n/a</v>
      </c>
      <c r="CP356" s="194" t="str">
        <f>IF(INDEX(tab_MinKomp[Software &amp; Systems (MS Office, MS Remote Desktop)],MATCH($B355,tab_MinKomp[[Stanowisko / Position ]:[Stanowisko / Position ]],0))="n/a","n/a",CP355-INDEX(tab_MinKomp[Software &amp; Systems (MS Office, MS Remote Desktop)],MATCH($B355,tab_MinKomp[[Stanowisko / Position ]:[Stanowisko / Position ]],0)))</f>
        <v>n/a</v>
      </c>
      <c r="CQ356" s="194" t="str">
        <f>IF(INDEX(tab_MinKomp[Programowanie obiektowe (PHP) / Objektprogrammierung],MATCH($B355,tab_MinKomp[[Stanowisko / Position ]:[Stanowisko / Position ]],0))="n/a","n/a",CQ355-INDEX(tab_MinKomp[Programowanie obiektowe (PHP) / Objektprogrammierung],MATCH($B355,tab_MinKomp[[Stanowisko / Position ]:[Stanowisko / Position ]],0)))</f>
        <v>n/a</v>
      </c>
      <c r="CR356" s="194" t="str">
        <f>IF(INDEX(tab_MinKomp[Scrum],MATCH($B355,tab_MinKomp[[Stanowisko / Position ]:[Stanowisko / Position ]],0))="n/a","n/a",CR355-INDEX(tab_MinKomp[Scrum],MATCH($B355,tab_MinKomp[[Stanowisko / Position ]:[Stanowisko / Position ]],0)))</f>
        <v>n/a</v>
      </c>
      <c r="CS356" s="194" t="str">
        <f>IF(INDEX(tab_MinKomp[SQL (MySQL)],MATCH($B355,tab_MinKomp[[Stanowisko / Position ]:[Stanowisko / Position ]],0))="n/a","n/a",CS355-INDEX(tab_MinKomp[SQL (MySQL)],MATCH($B355,tab_MinKomp[[Stanowisko / Position ]:[Stanowisko / Position ]],0)))</f>
        <v>n/a</v>
      </c>
      <c r="CT356" s="194" t="str">
        <f>IF(INDEX(tab_MinKomp[Javascript],MATCH($B355,tab_MinKomp[[Stanowisko / Position ]:[Stanowisko / Position ]],0))="n/a","n/a",CT355-INDEX(tab_MinKomp[Javascript],MATCH($B355,tab_MinKomp[[Stanowisko / Position ]:[Stanowisko / Position ]],0)))</f>
        <v>n/a</v>
      </c>
      <c r="CU356" s="194" t="str">
        <f>IF(INDEX(tab_MinKomp[Joomla],MATCH($B355,tab_MinKomp[[Stanowisko / Position ]:[Stanowisko / Position ]],0))="n/a","n/a",CU355-INDEX(tab_MinKomp[Joomla],MATCH($B355,tab_MinKomp[[Stanowisko / Position ]:[Stanowisko / Position ]],0)))</f>
        <v>n/a</v>
      </c>
      <c r="CV356" s="194" t="str">
        <f>IF(INDEX(tab_MinKomp[Bash],MATCH($B355,tab_MinKomp[[Stanowisko / Position ]:[Stanowisko / Position ]],0))="n/a","n/a",CV355-INDEX(tab_MinKomp[Bash],MATCH($B355,tab_MinKomp[[Stanowisko / Position ]:[Stanowisko / Position ]],0)))</f>
        <v>n/a</v>
      </c>
      <c r="CW356" s="194">
        <f>IF(INDEX(tab_MinKomp[Systemy MES (HYDRA / SFMS)],MATCH($B355,tab_MinKomp[[Stanowisko / Position ]:[Stanowisko / Position ]],0))="n/a","n/a",CW355-INDEX(tab_MinKomp[Systemy MES (HYDRA / SFMS)],MATCH($B355,tab_MinKomp[[Stanowisko / Position ]:[Stanowisko / Position ]],0)))</f>
        <v>0</v>
      </c>
      <c r="CX356" s="194" t="str">
        <f>IF(INDEX(tab_MinKomp[HTML / CSS],MATCH($B355,tab_MinKomp[[Stanowisko / Position ]:[Stanowisko / Position ]],0))="n/a","n/a",CX355-INDEX(tab_MinKomp[HTML / CSS],MATCH($B355,tab_MinKomp[[Stanowisko / Position ]:[Stanowisko / Position ]],0)))</f>
        <v>n/a</v>
      </c>
      <c r="CY356" s="194" t="str">
        <f>IF(INDEX(tab_MinKomp[SYSTEM PR],MATCH($B355,tab_MinKomp[[Stanowisko / Position ]:[Stanowisko / Position ]],0))="n/a","n/a",CY355-INDEX(tab_MinKomp[SYSTEM PR],MATCH($B355,tab_MinKomp[[Stanowisko / Position ]:[Stanowisko / Position ]],0)))</f>
        <v>n/a</v>
      </c>
      <c r="CZ356" s="194" t="str">
        <f>IF(INDEX(tab_MinKomp[System Einkauf XP / EBA],MATCH($B355,tab_MinKomp[[Stanowisko / Position ]:[Stanowisko / Position ]],0))="n/a","n/a",CZ355-INDEX(tab_MinKomp[System Einkauf XP / EBA],MATCH($B355,tab_MinKomp[[Stanowisko / Position ]:[Stanowisko / Position ]],0)))</f>
        <v>n/a</v>
      </c>
      <c r="DA356" s="194" t="str">
        <f>IF(INDEX(tab_MinKomp[Techniki negocjacyjne / Verhandlungstechniken],MATCH($B355,tab_MinKomp[[Stanowisko / Position ]:[Stanowisko / Position ]],0))="n/a","n/a",DA355-INDEX(tab_MinKomp[Techniki negocjacyjne / Verhandlungstechniken],MATCH($B355,tab_MinKomp[[Stanowisko / Position ]:[Stanowisko / Position ]],0)))</f>
        <v>n/a</v>
      </c>
      <c r="DB356" s="194" t="str">
        <f>IF(INDEX(tab_MinKomp[Znajomość rynku branżowego / Kenntnis des Industrie Marktes],MATCH($B355,tab_MinKomp[[Stanowisko / Position ]:[Stanowisko / Position ]],0))="n/a","n/a",DB355-INDEX(tab_MinKomp[Znajomość rynku branżowego / Kenntnis des Industrie Marktes],MATCH($B355,tab_MinKomp[[Stanowisko / Position ]:[Stanowisko / Position ]],0)))</f>
        <v>n/a</v>
      </c>
      <c r="DC356" s="194" t="str">
        <f>IF(INDEX(tab_MinKomp[SUPPLIER MANAGEMENT],MATCH($B355,tab_MinKomp[[Stanowisko / Position ]:[Stanowisko / Position ]],0))="n/a","n/a",DC355-INDEX(tab_MinKomp[SUPPLIER MANAGEMENT],MATCH($B355,tab_MinKomp[[Stanowisko / Position ]:[Stanowisko / Position ]],0)))</f>
        <v>n/a</v>
      </c>
      <c r="DD356" s="194" t="str">
        <f>IF(INDEX(tab_MinKomp[SUPPLIER MANAGEMENT],MATCH($B355,tab_MinKomp[[Stanowisko / Position ]:[Stanowisko / Position ]],0))="n/a","n/a",DD355-INDEX(tab_MinKomp[SUPPLIER MANAGEMENT],MATCH($B355,tab_MinKomp[[Stanowisko / Position ]:[Stanowisko / Position ]],0)))</f>
        <v>n/a</v>
      </c>
      <c r="DE356" s="194" t="str">
        <f>IF(INDEX(tab_MinKomp[SUPPLIER MANAGEMENT],MATCH($B355,tab_MinKomp[[Stanowisko / Position ]:[Stanowisko / Position ]],0))="n/a","n/a",DE355-INDEX(tab_MinKomp[SUPPLIER MANAGEMENT],MATCH($B355,tab_MinKomp[[Stanowisko / Position ]:[Stanowisko / Position ]],0)))</f>
        <v>n/a</v>
      </c>
      <c r="DF356" s="194">
        <f>IF(INDEX(tab_MinKomp[LEAN MANAGEMENT],MATCH($B355,tab_MinKomp[[Stanowisko / Position ]:[Stanowisko / Position ]],0))="n/a","n/a",DF355-INDEX(tab_MinKomp[LEAN MANAGEMENT],MATCH($B355,tab_MinKomp[[Stanowisko / Position ]:[Stanowisko / Position ]],0)))</f>
        <v>0</v>
      </c>
      <c r="DG356" s="194" t="str">
        <f>IF(INDEX(tab_MinKomp[PPAP/PSW],MATCH($B355,tab_MinKomp[[Stanowisko / Position ]:[Stanowisko / Position ]],0))="n/a","n/a",DG355-INDEX(tab_MinKomp[PPAP/PSW],MATCH($B355,tab_MinKomp[[Stanowisko / Position ]:[Stanowisko / Position ]],0)))</f>
        <v>n/a</v>
      </c>
      <c r="DH356" s="194" t="str">
        <f>IF(INDEX(tab_MinKomp[SUPPLIER MANAGEMENT],MATCH($B355,tab_MinKomp[[Stanowisko / Position ]:[Stanowisko / Position ]],0))="n/a","n/a",DH355-INDEX(tab_MinKomp[SUPPLIER MANAGEMENT],MATCH($B355,tab_MinKomp[[Stanowisko / Position ]:[Stanowisko / Position ]],0)))</f>
        <v>n/a</v>
      </c>
      <c r="DI356" s="194" t="str">
        <f>IF(INDEX(tab_MinKomp[OBSŁUGA PORTALI KLIENTA / Kundenportale],MATCH($B355,tab_MinKomp[[Stanowisko / Position ]:[Stanowisko / Position ]],0))="n/a","n/a",DI355-INDEX(tab_MinKomp[OBSŁUGA PORTALI KLIENTA / Kundenportale],MATCH($B355,tab_MinKomp[[Stanowisko / Position ]:[Stanowisko / Position ]],0)))</f>
        <v>n/a</v>
      </c>
      <c r="DJ356" s="194" t="str">
        <f>IF(INDEX(tab_MinKomp[Obsługa systemu BABTECQ / BABTECQ System],MATCH($B355,tab_MinKomp[[Stanowisko / Position ]:[Stanowisko / Position ]],0))="n/a","n/a",DJ355-INDEX(tab_MinKomp[Obsługa systemu BABTECQ / BABTECQ System],MATCH($B355,tab_MinKomp[[Stanowisko / Position ]:[Stanowisko / Position ]],0)))</f>
        <v>n/a</v>
      </c>
      <c r="DK356" s="194" t="str">
        <f>IF(INDEX(tab_MinKomp[Rysunek techniczny / technische Zeichnung],MATCH($B355,tab_MinKomp[[Stanowisko / Position ]:[Stanowisko / Position ]],0))="n/a","n/a",DK355-INDEX(tab_MinKomp[Rysunek techniczny / technische Zeichnung],MATCH($B355,tab_MinKomp[[Stanowisko / Position ]:[Stanowisko / Position ]],0)))</f>
        <v>n/a</v>
      </c>
      <c r="DL356" s="194" t="str">
        <f>IF(INDEX(tab_MinKomp[Kalibracja / Kalibrierung],MATCH($B355,tab_MinKomp[[Stanowisko / Position ]:[Stanowisko / Position ]],0))="n/a","n/a",DL355-INDEX(tab_MinKomp[Kalibracja / Kalibrierung],MATCH($B355,tab_MinKomp[[Stanowisko / Position ]:[Stanowisko / Position ]],0)))</f>
        <v>n/a</v>
      </c>
      <c r="DM356" s="194" t="str">
        <f>IF(INDEX(tab_MinKomp[Rekwalifikacja / Requalifizierung],MATCH($B355,tab_MinKomp[[Stanowisko / Position ]:[Stanowisko / Position ]],0))="n/a","n/a",DM355-INDEX(tab_MinKomp[Rekwalifikacja / Requalifizierung],MATCH($B355,tab_MinKomp[[Stanowisko / Position ]:[Stanowisko / Position ]],0)))</f>
        <v>n/a</v>
      </c>
      <c r="DN356" s="190" t="str">
        <f>IF(INDEX(tab_MinKomp[Testy czystości / Reinheitstests],MATCH($B355,tab_MinKomp[[Stanowisko / Position ]:[Stanowisko / Position ]],0))="n/a","n/a",DN355-INDEX(tab_MinKomp[Testy czystości / Reinheitstests],MATCH($B355,tab_MinKomp[[Stanowisko / Position ]:[Stanowisko / Position ]],0)))</f>
        <v>n/a</v>
      </c>
      <c r="DO356" s="190" t="str">
        <f>IF(INDEX(tab_MinKomp[Testy czystości / Reinheitstests],MATCH($B355,tab_MinKomp[[Stanowisko / Position ]:[Stanowisko / Position ]],0))="n/a","n/a",DO355-INDEX(tab_MinKomp[Testy czystości / Reinheitstests],MATCH($B355,tab_MinKomp[[Stanowisko / Position ]:[Stanowisko / Position ]],0)))</f>
        <v>n/a</v>
      </c>
      <c r="DP356" s="190" t="str">
        <f>IF(INDEX(tab_MinKomp[Testy czystości / Reinheitstests],MATCH($B355,tab_MinKomp[[Stanowisko / Position ]:[Stanowisko / Position ]],0))="n/a","n/a",DP355-INDEX(tab_MinKomp[Testy czystości / Reinheitstests],MATCH($B355,tab_MinKomp[[Stanowisko / Position ]:[Stanowisko / Position ]],0)))</f>
        <v>n/a</v>
      </c>
      <c r="DQ356" s="190" t="str">
        <f>IF(INDEX(tab_MinKomp[Testy czystości / Reinheitstests],MATCH($B355,tab_MinKomp[[Stanowisko / Position ]:[Stanowisko / Position ]],0))="n/a","n/a",DQ355-INDEX(tab_MinKomp[Testy czystości / Reinheitstests],MATCH($B355,tab_MinKomp[[Stanowisko / Position ]:[Stanowisko / Position ]],0)))</f>
        <v>n/a</v>
      </c>
      <c r="DR356" s="190" t="str">
        <f>IF(INDEX(tab_MinKomp[Testy czystości / Reinheitstests],MATCH($B355,tab_MinKomp[[Stanowisko / Position ]:[Stanowisko / Position ]],0))="n/a","n/a",DR355-INDEX(tab_MinKomp[Testy czystości / Reinheitstests],MATCH($B355,tab_MinKomp[[Stanowisko / Position ]:[Stanowisko / Position ]],0)))</f>
        <v>n/a</v>
      </c>
      <c r="DS356" s="190" t="str">
        <f>IF(INDEX(tab_MinKomp[Testy czystości / Reinheitstests],MATCH($B355,tab_MinKomp[[Stanowisko / Position ]:[Stanowisko / Position ]],0))="n/a","n/a",DS355-INDEX(tab_MinKomp[Testy czystości / Reinheitstests],MATCH($B355,tab_MinKomp[[Stanowisko / Position ]:[Stanowisko / Position ]],0)))</f>
        <v>n/a</v>
      </c>
      <c r="DT356" s="194" t="str">
        <f>IF(INDEX(tab_MinKomp[SUPPLIER MANAGEMENT],MATCH($B355,tab_MinKomp[[Stanowisko / Position ]:[Stanowisko / Position ]],0))="n/a","n/a",DT355-INDEX(tab_MinKomp[SUPPLIER MANAGEMENT],MATCH($B355,tab_MinKomp[[Stanowisko / Position ]:[Stanowisko / Position ]],0)))</f>
        <v>n/a</v>
      </c>
      <c r="DU356" s="190" t="str">
        <f>IF(INDEX(tab_MinKomp[Testy czystości / Reinheitstests],MATCH($B355,tab_MinKomp[[Stanowisko / Position ]:[Stanowisko / Position ]],0))="n/a","n/a",DU355-INDEX(tab_MinKomp[Testy czystości / Reinheitstests],MATCH($B355,tab_MinKomp[[Stanowisko / Position ]:[Stanowisko / Position ]],0)))</f>
        <v>n/a</v>
      </c>
      <c r="DV356" s="190" t="str">
        <f>IF(INDEX(tab_MinKomp[Testy czystości / Reinheitstests],MATCH($B355,tab_MinKomp[[Stanowisko / Position ]:[Stanowisko / Position ]],0))="n/a","n/a",DV355-INDEX(tab_MinKomp[Testy czystości / Reinheitstests],MATCH($B355,tab_MinKomp[[Stanowisko / Position ]:[Stanowisko / Position ]],0)))</f>
        <v>n/a</v>
      </c>
      <c r="DW356" s="190" t="str">
        <f>IF(INDEX(tab_MinKomp[Testy czystości / Reinheitstests],MATCH($B355,tab_MinKomp[[Stanowisko / Position ]:[Stanowisko / Position ]],0))="n/a","n/a",DW355-INDEX(tab_MinKomp[Testy czystości / Reinheitstests],MATCH($B355,tab_MinKomp[[Stanowisko / Position ]:[Stanowisko / Position ]],0)))</f>
        <v>n/a</v>
      </c>
      <c r="DX356" s="190" t="str">
        <f>IF(INDEX(tab_MinKomp[Testy czystości / Reinheitstests],MATCH($B355,tab_MinKomp[[Stanowisko / Position ]:[Stanowisko / Position ]],0))="n/a","n/a",DX355-INDEX(tab_MinKomp[Testy czystości / Reinheitstests],MATCH($B355,tab_MinKomp[[Stanowisko / Position ]:[Stanowisko / Position ]],0)))</f>
        <v>n/a</v>
      </c>
      <c r="DY356" s="190" t="str">
        <f>IF(INDEX(tab_MinKomp[Testy czystości / Reinheitstests],MATCH($B355,tab_MinKomp[[Stanowisko / Position ]:[Stanowisko / Position ]],0))="n/a","n/a",DY355-INDEX(tab_MinKomp[Testy czystości / Reinheitstests],MATCH($B355,tab_MinKomp[[Stanowisko / Position ]:[Stanowisko / Position ]],0)))</f>
        <v>n/a</v>
      </c>
      <c r="DZ356" s="190" t="str">
        <f>IF(INDEX(tab_MinKomp[Testy czystości / Reinheitstests],MATCH($B355,tab_MinKomp[[Stanowisko / Position ]:[Stanowisko / Position ]],0))="n/a","n/a",DZ355-INDEX(tab_MinKomp[Testy czystości / Reinheitstests],MATCH($B355,tab_MinKomp[[Stanowisko / Position ]:[Stanowisko / Position ]],0)))</f>
        <v>n/a</v>
      </c>
      <c r="EA356" s="194" t="str">
        <f>IF(INDEX(tab_MinKomp[SUPPLIER MANAGEMENT],MATCH($B355,tab_MinKomp[[Stanowisko / Position ]:[Stanowisko / Position ]],0))="n/a","n/a",EA355-INDEX(tab_MinKomp[SUPPLIER MANAGEMENT],MATCH($B355,tab_MinKomp[[Stanowisko / Position ]:[Stanowisko / Position ]],0)))</f>
        <v>n/a</v>
      </c>
      <c r="EB356" s="190" t="str">
        <f>IF(INDEX(tab_MinKomp[Testy czystości / Reinheitstests],MATCH($B355,tab_MinKomp[[Stanowisko / Position ]:[Stanowisko / Position ]],0))="n/a","n/a",EB355-INDEX(tab_MinKomp[Testy czystości / Reinheitstests],MATCH($B355,tab_MinKomp[[Stanowisko / Position ]:[Stanowisko / Position ]],0)))</f>
        <v>n/a</v>
      </c>
      <c r="EC356" s="190" t="str">
        <f>IF(INDEX(tab_MinKomp[Testy czystości / Reinheitstests],MATCH($B355,tab_MinKomp[[Stanowisko / Position ]:[Stanowisko / Position ]],0))="n/a","n/a",EC355-INDEX(tab_MinKomp[Testy czystości / Reinheitstests],MATCH($B355,tab_MinKomp[[Stanowisko / Position ]:[Stanowisko / Position ]],0)))</f>
        <v>n/a</v>
      </c>
      <c r="ED356" s="190" t="str">
        <f>IF(INDEX(tab_MinKomp[Testy czystości / Reinheitstests],MATCH($B355,tab_MinKomp[[Stanowisko / Position ]:[Stanowisko / Position ]],0))="n/a","n/a",ED355-INDEX(tab_MinKomp[Testy czystości / Reinheitstests],MATCH($B355,tab_MinKomp[[Stanowisko / Position ]:[Stanowisko / Position ]],0)))</f>
        <v>n/a</v>
      </c>
      <c r="EE356" s="190" t="str">
        <f>IF(INDEX(tab_MinKomp[Testy czystości / Reinheitstests],MATCH($B355,tab_MinKomp[[Stanowisko / Position ]:[Stanowisko / Position ]],0))="n/a","n/a",EE355-INDEX(tab_MinKomp[Testy czystości / Reinheitstests],MATCH($B355,tab_MinKomp[[Stanowisko / Position ]:[Stanowisko / Position ]],0)))</f>
        <v>n/a</v>
      </c>
      <c r="EF356" s="190" t="str">
        <f>IF(INDEX(tab_MinKomp[Testy czystości / Reinheitstests],MATCH($B355,tab_MinKomp[[Stanowisko / Position ]:[Stanowisko / Position ]],0))="n/a","n/a",EF355-INDEX(tab_MinKomp[Testy czystości / Reinheitstests],MATCH($B355,tab_MinKomp[[Stanowisko / Position ]:[Stanowisko / Position ]],0)))</f>
        <v>n/a</v>
      </c>
      <c r="EG356" s="190" t="str">
        <f>IF(INDEX(tab_MinKomp[Testy czystości / Reinheitstests],MATCH($B355,tab_MinKomp[[Stanowisko / Position ]:[Stanowisko / Position ]],0))="n/a","n/a",EG355-INDEX(tab_MinKomp[Testy czystości / Reinheitstests],MATCH($B355,tab_MinKomp[[Stanowisko / Position ]:[Stanowisko / Position ]],0)))</f>
        <v>n/a</v>
      </c>
      <c r="EH356" s="190" t="str">
        <f>IF(INDEX(tab_MinKomp[Testy czystości / Reinheitstests],MATCH($B355,tab_MinKomp[[Stanowisko / Position ]:[Stanowisko / Position ]],0))="n/a","n/a",EH355-INDEX(tab_MinKomp[Testy czystości / Reinheitstests],MATCH($B355,tab_MinKomp[[Stanowisko / Position ]:[Stanowisko / Position ]],0)))</f>
        <v>n/a</v>
      </c>
      <c r="EI356" s="190" t="str">
        <f>IF(INDEX(tab_MinKomp[Testy czystości / Reinheitstests],MATCH($B355,tab_MinKomp[[Stanowisko / Position ]:[Stanowisko / Position ]],0))="n/a","n/a",EI355-INDEX(tab_MinKomp[Testy czystości / Reinheitstests],MATCH($B355,tab_MinKomp[[Stanowisko / Position ]:[Stanowisko / Position ]],0)))</f>
        <v>n/a</v>
      </c>
      <c r="EJ356" s="190" t="str">
        <f>IF(INDEX(tab_MinKomp[Testy czystości / Reinheitstests],MATCH($B355,tab_MinKomp[[Stanowisko / Position ]:[Stanowisko / Position ]],0))="n/a","n/a",EJ355-INDEX(tab_MinKomp[Testy czystości / Reinheitstests],MATCH($B355,tab_MinKomp[[Stanowisko / Position ]:[Stanowisko / Position ]],0)))</f>
        <v>n/a</v>
      </c>
      <c r="EK356" s="190" t="str">
        <f>IF(INDEX(tab_MinKomp[Testy czystości / Reinheitstests],MATCH($B355,tab_MinKomp[[Stanowisko / Position ]:[Stanowisko / Position ]],0))="n/a","n/a",EK355-INDEX(tab_MinKomp[Testy czystości / Reinheitstests],MATCH($B355,tab_MinKomp[[Stanowisko / Position ]:[Stanowisko / Position ]],0)))</f>
        <v>n/a</v>
      </c>
      <c r="EL356" s="190" t="str">
        <f>IF(INDEX(tab_MinKomp[Testy czystości / Reinheitstests],MATCH($B355,tab_MinKomp[[Stanowisko / Position ]:[Stanowisko / Position ]],0))="n/a","n/a",EL355-INDEX(tab_MinKomp[Testy czystości / Reinheitstests],MATCH($B355,tab_MinKomp[[Stanowisko / Position ]:[Stanowisko / Position ]],0)))</f>
        <v>n/a</v>
      </c>
      <c r="EM356" s="190" t="str">
        <f>IF(INDEX(tab_MinKomp[Testy czystości / Reinheitstests],MATCH($B355,tab_MinKomp[[Stanowisko / Position ]:[Stanowisko / Position ]],0))="n/a","n/a",EM355-INDEX(tab_MinKomp[Testy czystości / Reinheitstests],MATCH($B355,tab_MinKomp[[Stanowisko / Position ]:[Stanowisko / Position ]],0)))</f>
        <v>n/a</v>
      </c>
      <c r="EN356" s="190" t="str">
        <f>IF(INDEX(tab_MinKomp[Testy czystości / Reinheitstests],MATCH($B355,tab_MinKomp[[Stanowisko / Position ]:[Stanowisko / Position ]],0))="n/a","n/a",EN355-INDEX(tab_MinKomp[Testy czystości / Reinheitstests],MATCH($B355,tab_MinKomp[[Stanowisko / Position ]:[Stanowisko / Position ]],0)))</f>
        <v>n/a</v>
      </c>
      <c r="EO356" s="194" t="str">
        <f>IF(INDEX(tab_MinKomp[Konserwacja Rep],MATCH($B355,tab_MinKomp[[Stanowisko / Position ]:[Stanowisko / Position ]],0))="n/a","n/a",EO355-INDEX(tab_MinKomp[Konserwacja Rep],MATCH($B355,tab_MinKomp[[Stanowisko / Position ]:[Stanowisko / Position ]],0)))</f>
        <v>n/a</v>
      </c>
      <c r="EP356" s="194" t="str">
        <f>IF(INDEX(tab_MinKomp[[Konserwacja Engel ]],MATCH($B355,tab_MinKomp[[Stanowisko / Position ]:[Stanowisko / Position ]],0))="n/a","n/a",EP355-INDEX(tab_MinKomp[[Konserwacja Engel ]],MATCH($B355,tab_MinKomp[[Stanowisko / Position ]:[Stanowisko / Position ]],0)))</f>
        <v>n/a</v>
      </c>
      <c r="EQ356" s="194" t="str">
        <f>IF(INDEX(tab_MinKomp[Konserwacja B 50],MATCH($B355,tab_MinKomp[[Stanowisko / Position ]:[Stanowisko / Position ]],0))="n/a","n/a",EQ355-INDEX(tab_MinKomp[Konserwacja B 50],MATCH($B355,tab_MinKomp[[Stanowisko / Position ]:[Stanowisko / Position ]],0)))</f>
        <v>n/a</v>
      </c>
      <c r="ER356" s="194" t="str">
        <f>IF(INDEX(tab_MinKomp[[Konserwacja EOL ]],MATCH($B355,tab_MinKomp[[Stanowisko / Position ]:[Stanowisko / Position ]],0))="n/a","n/a",ER355-INDEX(tab_MinKomp[[Konserwacja EOL ]],MATCH($B355,tab_MinKomp[[Stanowisko / Position ]:[Stanowisko / Position ]],0)))</f>
        <v>n/a</v>
      </c>
      <c r="ES356" s="194" t="str">
        <f>IF(INDEX(tab_MinKomp[Konserwacja Branson],MATCH($B355,tab_MinKomp[[Stanowisko / Position ]:[Stanowisko / Position ]],0))="n/a","n/a",ES355-INDEX(tab_MinKomp[Konserwacja Branson],MATCH($B355,tab_MinKomp[[Stanowisko / Position ]:[Stanowisko / Position ]],0)))</f>
        <v>n/a</v>
      </c>
      <c r="ET356" s="194" t="str">
        <f>IF(INDEX(tab_MinKomp[Konserwacja coolery],MATCH($B355,tab_MinKomp[[Stanowisko / Position ]:[Stanowisko / Position ]],0))="n/a","n/a",ET355-INDEX(tab_MinKomp[Konserwacja coolery],MATCH($B355,tab_MinKomp[[Stanowisko / Position ]:[Stanowisko / Position ]],0)))</f>
        <v>n/a</v>
      </c>
      <c r="EU356" s="194" t="str">
        <f>IF(INDEX(tab_MinKomp[Konserwacja piecy],MATCH($B355,tab_MinKomp[[Stanowisko / Position ]:[Stanowisko / Position ]],0))="n/a","n/a",EU355-INDEX(tab_MinKomp[Konserwacja piecy],MATCH($B355,tab_MinKomp[[Stanowisko / Position ]:[Stanowisko / Position ]],0)))</f>
        <v>n/a</v>
      </c>
      <c r="EV356" s="194" t="str">
        <f>IF(INDEX(tab_MinKomp[Rysunek techniczny- czytanie],MATCH($B355,tab_MinKomp[[Stanowisko / Position ]:[Stanowisko / Position ]],0))="n/a","n/a",EV355-INDEX(tab_MinKomp[Rysunek techniczny- czytanie],MATCH($B355,tab_MinKomp[[Stanowisko / Position ]:[Stanowisko / Position ]],0)))</f>
        <v>n/a</v>
      </c>
      <c r="EW356" s="194" t="str">
        <f>IF(INDEX(tab_MinKomp[Elektryka],MATCH($B355,tab_MinKomp[[Stanowisko / Position ]:[Stanowisko / Position ]],0))="n/a","n/a",EW355-INDEX(tab_MinKomp[Elektryka],MATCH($B355,tab_MinKomp[[Stanowisko / Position ]:[Stanowisko / Position ]],0)))</f>
        <v>n/a</v>
      </c>
      <c r="EX356" s="194" t="str">
        <f>IF(INDEX(tab_MinKomp[Pneumatyka],MATCH($B355,tab_MinKomp[[Stanowisko / Position ]:[Stanowisko / Position ]],0))="n/a","n/a",EX355-INDEX(tab_MinKomp[Pneumatyka],MATCH($B355,tab_MinKomp[[Stanowisko / Position ]:[Stanowisko / Position ]],0)))</f>
        <v>n/a</v>
      </c>
      <c r="EY356" s="194" t="str">
        <f>IF(INDEX(tab_MinKomp[[Hydraulika ]],MATCH($B355,tab_MinKomp[[Stanowisko / Position ]:[Stanowisko / Position ]],0))="n/a","n/a",EY355-INDEX(tab_MinKomp[[Hydraulika ]],MATCH($B355,tab_MinKomp[[Stanowisko / Position ]:[Stanowisko / Position ]],0)))</f>
        <v>n/a</v>
      </c>
      <c r="EZ356" s="194" t="str">
        <f>IF(INDEX(tab_MinKomp[Podciśnienie],MATCH($B355,tab_MinKomp[[Stanowisko / Position ]:[Stanowisko / Position ]],0))="n/a","n/a",EZ355-INDEX(tab_MinKomp[Podciśnienie],MATCH($B355,tab_MinKomp[[Stanowisko / Position ]:[Stanowisko / Position ]],0)))</f>
        <v>n/a</v>
      </c>
      <c r="FA356" s="194" t="str">
        <f>IF(INDEX(tab_MinKomp[Usuwanie awarii],MATCH($B355,tab_MinKomp[[Stanowisko / Position ]:[Stanowisko / Position ]],0))="n/a","n/a",FA355-INDEX(tab_MinKomp[Usuwanie awarii],MATCH($B355,tab_MinKomp[[Stanowisko / Position ]:[Stanowisko / Position ]],0)))</f>
        <v>n/a</v>
      </c>
      <c r="FB356" s="194" t="str">
        <f>IF(INDEX(tab_MinKomp[Obsługa robotów],MATCH($B355,tab_MinKomp[[Stanowisko / Position ]:[Stanowisko / Position ]],0))="n/a","n/a",FB355-INDEX(tab_MinKomp[Obsługa robotów],MATCH($B355,tab_MinKomp[[Stanowisko / Position ]:[Stanowisko / Position ]],0)))</f>
        <v>n/a</v>
      </c>
      <c r="FC356" s="194" t="str">
        <f>IF(INDEX(tab_MinKomp[Obsługa sterowania maszyny],MATCH($B355,tab_MinKomp[[Stanowisko / Position ]:[Stanowisko / Position ]],0))="n/a","n/a",FC355-INDEX(tab_MinKomp[Obsługa sterowania maszyny],MATCH($B355,tab_MinKomp[[Stanowisko / Position ]:[Stanowisko / Position ]],0)))</f>
        <v>n/a</v>
      </c>
      <c r="FD356" s="194" t="str">
        <f>IF(INDEX(tab_MinKomp[Usuwanie przyczyn żródłowych],MATCH($B355,tab_MinKomp[[Stanowisko / Position ]:[Stanowisko / Position ]],0))="n/a","n/a",FD355-INDEX(tab_MinKomp[Usuwanie przyczyn żródłowych],MATCH($B355,tab_MinKomp[[Stanowisko / Position ]:[Stanowisko / Position ]],0)))</f>
        <v>n/a</v>
      </c>
      <c r="FE356" s="194" t="str">
        <f>IF(INDEX(tab_MinKomp[Cmms stosowanie],MATCH($B355,tab_MinKomp[[Stanowisko / Position ]:[Stanowisko / Position ]],0))="n/a","n/a",FE355-INDEX(tab_MinKomp[Cmms stosowanie],MATCH($B355,tab_MinKomp[[Stanowisko / Position ]:[Stanowisko / Position ]],0)))</f>
        <v>n/a</v>
      </c>
      <c r="FF356" s="190" t="str">
        <f>IF(INDEX(tab_MinKomp[Testy czystości / Reinheitstests],MATCH($B355,tab_MinKomp[[Stanowisko / Position ]:[Stanowisko / Position ]],0))="n/a","n/a",FF355-INDEX(tab_MinKomp[Testy czystości / Reinheitstests],MATCH($B355,tab_MinKomp[[Stanowisko / Position ]:[Stanowisko / Position ]],0)))</f>
        <v>n/a</v>
      </c>
      <c r="FG356" s="194" t="str">
        <f>IF(INDEX(tab_MinKomp[Czyszczenie form plastikowych],MATCH($B355,tab_MinKomp[[Stanowisko / Position ]:[Stanowisko / Position ]],0))="n/a","n/a",FG355-INDEX(tab_MinKomp[Czyszczenie form plastikowych],MATCH($B355,tab_MinKomp[[Stanowisko / Position ]:[Stanowisko / Position ]],0)))</f>
        <v>n/a</v>
      </c>
      <c r="FH356" s="194" t="str">
        <f>IF(INDEX(tab_MinKomp[Wymiana form plastik],MATCH($B355,tab_MinKomp[[Stanowisko / Position ]:[Stanowisko / Position ]],0))="n/a","n/a",FH355-INDEX(tab_MinKomp[Wymiana form plastik],MATCH($B355,tab_MinKomp[[Stanowisko / Position ]:[Stanowisko / Position ]],0)))</f>
        <v>n/a</v>
      </c>
      <c r="FI356" s="194" t="str">
        <f>IF(INDEX(tab_MinKomp[Wymiana form guma],MATCH($B355,tab_MinKomp[[Stanowisko / Position ]:[Stanowisko / Position ]],0))="n/a","n/a",FI355-INDEX(tab_MinKomp[Wymiana form guma],MATCH($B355,tab_MinKomp[[Stanowisko / Position ]:[Stanowisko / Position ]],0)))</f>
        <v>n/a</v>
      </c>
      <c r="FJ356" s="194" t="str">
        <f>IF(INDEX(tab_MinKomp[Konserwacja KK],MATCH($B355,tab_MinKomp[[Stanowisko / Position ]:[Stanowisko / Position ]],0))="n/a","n/a",FJ355-INDEX(tab_MinKomp[Konserwacja KK],MATCH($B355,tab_MinKomp[[Stanowisko / Position ]:[Stanowisko / Position ]],0)))</f>
        <v>n/a</v>
      </c>
      <c r="FK356" s="194" t="str">
        <f>IF(INDEX(tab_MinKomp[Konserwacja form guma],MATCH($B355,tab_MinKomp[[Stanowisko / Position ]:[Stanowisko / Position ]],0))="n/a","n/a",FK355-INDEX(tab_MinKomp[Konserwacja form guma],MATCH($B355,tab_MinKomp[[Stanowisko / Position ]:[Stanowisko / Position ]],0)))</f>
        <v>n/a</v>
      </c>
      <c r="FL356" s="194" t="str">
        <f>IF(INDEX(tab_MinKomp[Konserwacja form plastiki],MATCH($B355,tab_MinKomp[[Stanowisko / Position ]:[Stanowisko / Position ]],0))="n/a","n/a",FL355-INDEX(tab_MinKomp[Konserwacja form plastiki],MATCH($B355,tab_MinKomp[[Stanowisko / Position ]:[Stanowisko / Position ]],0)))</f>
        <v>n/a</v>
      </c>
      <c r="FM356" s="194" t="str">
        <f>IF(INDEX(tab_MinKomp[Konserwacja Gorącego Kanału],MATCH($B355,tab_MinKomp[[Stanowisko / Position ]:[Stanowisko / Position ]],0))="n/a","n/a",FM355-INDEX(tab_MinKomp[Konserwacja Gorącego Kanału],MATCH($B355,tab_MinKomp[[Stanowisko / Position ]:[Stanowisko / Position ]],0)))</f>
        <v>n/a</v>
      </c>
      <c r="FN356" s="194" t="str">
        <f>IF(INDEX(tab_MinKomp[MS Office (Excel)],MATCH($B355,tab_MinKomp[[Stanowisko / Position ]:[Stanowisko / Position ]],0))="n/a","n/a",FN355-INDEX(tab_MinKomp[MS Office (Excel)],MATCH($B355,tab_MinKomp[[Stanowisko / Position ]:[Stanowisko / Position ]],0)))</f>
        <v>n/a</v>
      </c>
      <c r="FO356" s="194" t="str">
        <f>IF(INDEX(tab_MinKomp[MS Office (Word)],MATCH($B355,tab_MinKomp[[Stanowisko / Position ]:[Stanowisko / Position ]],0))="n/a","n/a",FO355-INDEX(tab_MinKomp[MS Office (Word)],MATCH($B355,tab_MinKomp[[Stanowisko / Position ]:[Stanowisko / Position ]],0)))</f>
        <v>n/a</v>
      </c>
      <c r="FP356" s="194" t="str">
        <f>IF(INDEX(tab_MinKomp[MS Office (Power Point)],MATCH($B355,tab_MinKomp[[Stanowisko / Position ]:[Stanowisko / Position ]],0))="n/a","n/a",FP355-INDEX(tab_MinKomp[MS Office (Power Point)],MATCH($B355,tab_MinKomp[[Stanowisko / Position ]:[Stanowisko / Position ]],0)))</f>
        <v>n/a</v>
      </c>
      <c r="FQ356" s="196" t="str">
        <f>IF(INDEX(tab_MinKomp[Język angielski / Englisch],MATCH($B355,tab_MinKomp[[Stanowisko / Position ]:[Stanowisko / Position ]],0))="n/a","n/a",FQ355-INDEX(tab_MinKomp[Język angielski / Englisch],MATCH($B355,tab_MinKomp[[Stanowisko / Position ]:[Stanowisko / Position ]],0)))</f>
        <v>n/a</v>
      </c>
      <c r="FR356" s="196" t="str">
        <f>IF(INDEX(tab_MinKomp[Język niemiecki / Deutsch],MATCH($B355,tab_MinKomp[[Stanowisko / Position ]:[Stanowisko / Position ]],0))="n/a","n/a",FR355-INDEX(tab_MinKomp[Język niemiecki / Deutsch],MATCH($B355,tab_MinKomp[[Stanowisko / Position ]:[Stanowisko / Position ]],0)))</f>
        <v>n/a</v>
      </c>
      <c r="FS356" s="194">
        <f>IF(INDEX(tab_MinKomp[Zarządzanie dokumentacją procesową / Process dokumentation management],MATCH($B355,tab_MinKomp[[Stanowisko / Position ]:[Stanowisko / Position ]],0))="n/a","n/a",FS355-INDEX(tab_MinKomp[Zarządzanie dokumentacją procesową / Process dokumentation management],MATCH($B355,tab_MinKomp[[Stanowisko / Position ]:[Stanowisko / Position ]],0)))</f>
        <v>0</v>
      </c>
      <c r="FT356" s="194">
        <f>IF(INDEX(tab_MinKomp[Znajomość procesów z obszaru / Kenntiss der prozesse in dem Bereich],MATCH($B355,tab_MinKomp[[Stanowisko / Position ]:[Stanowisko / Position ]],0))="n/a","n/a",FT355-INDEX(tab_MinKomp[Znajomość procesów z obszaru / Kenntiss der prozesse in dem Bereich],MATCH($B355,tab_MinKomp[[Stanowisko / Position ]:[Stanowisko / Position ]],0)))</f>
        <v>0</v>
      </c>
      <c r="FU356" s="194">
        <f>IF(INDEX(tab_MinKomp[optymalizacja procesów / Prozessoptymalisierung],MATCH($B355,tab_MinKomp[[Stanowisko / Position ]:[Stanowisko / Position ]],0))="n/a","n/a",FU355-INDEX(tab_MinKomp[optymalizacja procesów / Prozessoptymalisierung],MATCH($B355,tab_MinKomp[[Stanowisko / Position ]:[Stanowisko / Position ]],0)))</f>
        <v>0</v>
      </c>
      <c r="FV356" s="194">
        <f>IF(INDEX(tab_MinKomp[Umiejętności szkoleniowe / Trainingsfähigkeiten],MATCH($B355,tab_MinKomp[[Stanowisko / Position ]:[Stanowisko / Position ]],0))="n/a","n/a",FV355-INDEX(tab_MinKomp[Umiejętności szkoleniowe / Trainingsfähigkeiten],MATCH($B355,tab_MinKomp[[Stanowisko / Position ]:[Stanowisko / Position ]],0)))</f>
        <v>0</v>
      </c>
      <c r="FW356" s="194">
        <f>IF(INDEX(tab_MinKomp[Analityczne myślenie, podejście / Analitysches Denken, Einstellung],MATCH($B355,tab_MinKomp[[Stanowisko / Position ]:[Stanowisko / Position ]],0))="n/a","n/a",FW355-INDEX(tab_MinKomp[Analityczne myślenie, podejście / Analitysches Denken, Einstellung],MATCH($B355,tab_MinKomp[[Stanowisko / Position ]:[Stanowisko / Position ]],0)))</f>
        <v>0</v>
      </c>
      <c r="FX356" s="194">
        <f>IF(INDEX(tab_MinKomp[Dokładność, precyzja w dzialaniu / Genauigkeit, Präzision in die Arbeit],MATCH($B355,tab_MinKomp[[Stanowisko / Position ]:[Stanowisko / Position ]],0))="n/a","n/a",FX355-INDEX(tab_MinKomp[Dokładność, precyzja w dzialaniu / Genauigkeit, Präzision in die Arbeit],MATCH($B355,tab_MinKomp[[Stanowisko / Position ]:[Stanowisko / Position ]],0)))</f>
        <v>0</v>
      </c>
      <c r="FY356" s="194">
        <f>IF(INDEX(tab_MinKomp[Dyspozycyjność / Verfügbarkeit],MATCH($B355,tab_MinKomp[[Stanowisko / Position ]:[Stanowisko / Position ]],0))="n/a","n/a",FY355-INDEX(tab_MinKomp[Dyspozycyjność / Verfügbarkeit],MATCH($B355,tab_MinKomp[[Stanowisko / Position ]:[Stanowisko / Position ]],0)))</f>
        <v>0</v>
      </c>
      <c r="FZ356" s="194">
        <f>IF(INDEX(tab_MinKomp[Zaangażowanie / 
Engagement],MATCH($B355,tab_MinKomp[[Stanowisko / Position ]:[Stanowisko / Position ]],0))="n/a","n/a",FZ355-INDEX(tab_MinKomp[Zaangażowanie / 
Engagement],MATCH($B355,tab_MinKomp[[Stanowisko / Position ]:[Stanowisko / Position ]],0)))</f>
        <v>0</v>
      </c>
      <c r="GA356" s="194" t="str">
        <f>IF(INDEX(tab_MinKomp[Konserwacja form guma],MATCH($B355,tab_MinKomp[[Stanowisko / Position ]:[Stanowisko / Position ]],0))="n/a","n/a",GA355-INDEX(tab_MinKomp[Konserwacja form guma],MATCH($B355,tab_MinKomp[[Stanowisko / Position ]:[Stanowisko / Position ]],0)))</f>
        <v>n/a</v>
      </c>
      <c r="GB356" s="194" t="str">
        <f>IF(INDEX(tab_MinKomp[Konserwacja form plastiki],MATCH($B355,tab_MinKomp[[Stanowisko / Position ]:[Stanowisko / Position ]],0))="n/a","n/a",GB355-INDEX(tab_MinKomp[Konserwacja form plastiki],MATCH($B355,tab_MinKomp[[Stanowisko / Position ]:[Stanowisko / Position ]],0)))</f>
        <v>n/a</v>
      </c>
      <c r="GC356" s="194">
        <f>IF(INDEX(tab_MinKomp[Elastyczność w działaniu],MATCH($B355,tab_MinKomp[[Stanowisko / Position ]:[Stanowisko / Position ]],0))="n/a","n/a",GC355-INDEX(tab_MinKomp[Elastyczność w działaniu],MATCH($B355,tab_MinKomp[[Stanowisko / Position ]:[Stanowisko / Position ]],0)))</f>
        <v>0</v>
      </c>
      <c r="GD356" s="194">
        <f>IF(INDEX(tab_MinKomp[Komunikatywność],MATCH($B355,tab_MinKomp[[Stanowisko / Position ]:[Stanowisko / Position ]],0))="n/a","n/a",GD355-INDEX(tab_MinKomp[Komunikatywność],MATCH($B355,tab_MinKomp[[Stanowisko / Position ]:[Stanowisko / Position ]],0)))</f>
        <v>0</v>
      </c>
      <c r="GE356" s="193" t="str">
        <f>IF(INDEX(tab_MinKomp[Motywowanie i budowanie zaangażowania zespołu],MATCH($B355,tab_MinKomp[[Stanowisko / Position ]:[Stanowisko / Position ]],0))="n/a","n/a",GE355-INDEX(tab_MinKomp[Motywowanie i budowanie zaangażowania zespołu],MATCH($B355,tab_MinKomp[[Stanowisko / Position ]:[Stanowisko / Position ]],0)))</f>
        <v>n/a</v>
      </c>
      <c r="GF356" s="186" t="s">
        <v>248</v>
      </c>
      <c r="GG356" s="186" t="s">
        <v>248</v>
      </c>
      <c r="GH356" s="186" t="s">
        <v>248</v>
      </c>
      <c r="GI356" s="186" t="s">
        <v>248</v>
      </c>
      <c r="GJ356" s="186" t="s">
        <v>248</v>
      </c>
      <c r="GK356" s="186" t="s">
        <v>248</v>
      </c>
      <c r="GL356" s="186" t="s">
        <v>248</v>
      </c>
      <c r="GM356" s="186" t="s">
        <v>248</v>
      </c>
      <c r="GN356" s="186" t="s">
        <v>248</v>
      </c>
      <c r="GO356" s="186" t="s">
        <v>248</v>
      </c>
      <c r="GP356" s="186" t="s">
        <v>248</v>
      </c>
      <c r="GQ356" s="186" t="s">
        <v>248</v>
      </c>
      <c r="GR356" s="186" t="s">
        <v>248</v>
      </c>
      <c r="GS356" s="186" t="s">
        <v>248</v>
      </c>
      <c r="GT356" s="186" t="s">
        <v>248</v>
      </c>
      <c r="GU356" s="186" t="s">
        <v>248</v>
      </c>
      <c r="GV356" s="186" t="s">
        <v>248</v>
      </c>
      <c r="GW356" s="186" t="s">
        <v>248</v>
      </c>
      <c r="GX356" s="186" t="s">
        <v>248</v>
      </c>
      <c r="GY356" s="186" t="s">
        <v>248</v>
      </c>
      <c r="GZ356" s="261" t="s">
        <v>248</v>
      </c>
      <c r="HA356" s="261" t="s">
        <v>248</v>
      </c>
      <c r="HB356" s="191">
        <f>SUM(G356:GE356)/(HB355-(SUM(G356:GE356)))</f>
        <v>0</v>
      </c>
    </row>
    <row r="357" spans="1:210" ht="24.9" customHeight="1" x14ac:dyDescent="0.3">
      <c r="A357" s="105" t="s">
        <v>322</v>
      </c>
      <c r="B357" s="105" t="s">
        <v>315</v>
      </c>
      <c r="C357" s="105" t="s">
        <v>408</v>
      </c>
      <c r="D357" s="105">
        <v>826</v>
      </c>
      <c r="E357" s="394" t="s">
        <v>566</v>
      </c>
      <c r="F357" s="185" t="s">
        <v>374</v>
      </c>
      <c r="G357" s="186">
        <v>2</v>
      </c>
      <c r="H357" s="186">
        <v>1</v>
      </c>
      <c r="I357" s="186">
        <v>2</v>
      </c>
      <c r="J357" s="186">
        <v>1</v>
      </c>
      <c r="K357" s="186">
        <v>1</v>
      </c>
      <c r="L357" s="186" t="s">
        <v>248</v>
      </c>
      <c r="M357" s="186" t="s">
        <v>248</v>
      </c>
      <c r="N357" s="186" t="s">
        <v>248</v>
      </c>
      <c r="O357" s="186">
        <v>2</v>
      </c>
      <c r="P357" s="186">
        <v>2</v>
      </c>
      <c r="Q357" s="186" t="s">
        <v>248</v>
      </c>
      <c r="R357" s="186" t="s">
        <v>248</v>
      </c>
      <c r="S357" s="186" t="s">
        <v>248</v>
      </c>
      <c r="T357" s="186" t="s">
        <v>248</v>
      </c>
      <c r="U357" s="186" t="s">
        <v>248</v>
      </c>
      <c r="V357" s="186" t="s">
        <v>248</v>
      </c>
      <c r="W357" s="186" t="s">
        <v>248</v>
      </c>
      <c r="X357" s="186" t="s">
        <v>248</v>
      </c>
      <c r="Y357" s="186" t="s">
        <v>248</v>
      </c>
      <c r="Z357" s="186" t="s">
        <v>248</v>
      </c>
      <c r="AA357" s="186" t="s">
        <v>248</v>
      </c>
      <c r="AB357" s="186" t="s">
        <v>248</v>
      </c>
      <c r="AC357" s="186" t="s">
        <v>248</v>
      </c>
      <c r="AD357" s="186" t="s">
        <v>248</v>
      </c>
      <c r="AE357" s="186" t="s">
        <v>248</v>
      </c>
      <c r="AF357" s="186" t="s">
        <v>248</v>
      </c>
      <c r="AG357" s="186" t="s">
        <v>248</v>
      </c>
      <c r="AH357" s="186" t="s">
        <v>248</v>
      </c>
      <c r="AI357" s="186" t="s">
        <v>248</v>
      </c>
      <c r="AJ357" s="186" t="s">
        <v>248</v>
      </c>
      <c r="AK357" s="186" t="s">
        <v>248</v>
      </c>
      <c r="AL357" s="186">
        <v>2</v>
      </c>
      <c r="AM357" s="186" t="s">
        <v>248</v>
      </c>
      <c r="AN357" s="186" t="s">
        <v>248</v>
      </c>
      <c r="AO357" s="186">
        <v>2</v>
      </c>
      <c r="AP357" s="186" t="s">
        <v>248</v>
      </c>
      <c r="AQ357" s="186">
        <v>2</v>
      </c>
      <c r="AR357" s="186" t="s">
        <v>248</v>
      </c>
      <c r="AS357" s="186" t="s">
        <v>248</v>
      </c>
      <c r="AT357" s="186" t="s">
        <v>248</v>
      </c>
      <c r="AU357" s="186" t="s">
        <v>248</v>
      </c>
      <c r="AV357" s="186">
        <v>2</v>
      </c>
      <c r="AW357" s="186">
        <v>2</v>
      </c>
      <c r="AX357" s="186" t="s">
        <v>248</v>
      </c>
      <c r="AY357" s="186" t="s">
        <v>248</v>
      </c>
      <c r="AZ357" s="186" t="s">
        <v>248</v>
      </c>
      <c r="BA357" s="186" t="s">
        <v>248</v>
      </c>
      <c r="BB357" s="186" t="s">
        <v>248</v>
      </c>
      <c r="BC357" s="186" t="s">
        <v>248</v>
      </c>
      <c r="BD357" s="186" t="s">
        <v>248</v>
      </c>
      <c r="BE357" s="186" t="s">
        <v>248</v>
      </c>
      <c r="BF357" s="186" t="s">
        <v>248</v>
      </c>
      <c r="BG357" s="186" t="s">
        <v>248</v>
      </c>
      <c r="BH357" s="186" t="s">
        <v>248</v>
      </c>
      <c r="BI357" s="186" t="s">
        <v>248</v>
      </c>
      <c r="BJ357" s="186" t="s">
        <v>248</v>
      </c>
      <c r="BK357" s="186" t="s">
        <v>248</v>
      </c>
      <c r="BL357" s="186" t="s">
        <v>248</v>
      </c>
      <c r="BM357" s="186" t="s">
        <v>248</v>
      </c>
      <c r="BN357" s="186" t="s">
        <v>248</v>
      </c>
      <c r="BO357" s="186" t="s">
        <v>248</v>
      </c>
      <c r="BP357" s="186">
        <v>2</v>
      </c>
      <c r="BQ357" s="186" t="s">
        <v>248</v>
      </c>
      <c r="BR357" s="186">
        <v>2</v>
      </c>
      <c r="BS357" s="186" t="s">
        <v>248</v>
      </c>
      <c r="BT357" s="186" t="s">
        <v>248</v>
      </c>
      <c r="BU357" s="186" t="s">
        <v>248</v>
      </c>
      <c r="BV357" s="186" t="s">
        <v>248</v>
      </c>
      <c r="BW357" s="186" t="s">
        <v>248</v>
      </c>
      <c r="BX357" s="186" t="s">
        <v>248</v>
      </c>
      <c r="BY357" s="186" t="s">
        <v>248</v>
      </c>
      <c r="BZ357" s="186" t="s">
        <v>248</v>
      </c>
      <c r="CA357" s="186">
        <v>2</v>
      </c>
      <c r="CB357" s="186" t="s">
        <v>248</v>
      </c>
      <c r="CC357" s="186">
        <v>2</v>
      </c>
      <c r="CD357" s="186">
        <v>3</v>
      </c>
      <c r="CE357" s="186" t="s">
        <v>248</v>
      </c>
      <c r="CF357" s="186" t="s">
        <v>248</v>
      </c>
      <c r="CG357" s="186">
        <v>2</v>
      </c>
      <c r="CH357" s="186" t="s">
        <v>248</v>
      </c>
      <c r="CI357" s="186" t="s">
        <v>248</v>
      </c>
      <c r="CJ357" s="186" t="s">
        <v>248</v>
      </c>
      <c r="CK357" s="186" t="s">
        <v>248</v>
      </c>
      <c r="CL357" s="186" t="s">
        <v>248</v>
      </c>
      <c r="CM357" s="186" t="s">
        <v>248</v>
      </c>
      <c r="CN357" s="186" t="s">
        <v>248</v>
      </c>
      <c r="CO357" s="186" t="s">
        <v>248</v>
      </c>
      <c r="CP357" s="186" t="s">
        <v>248</v>
      </c>
      <c r="CQ357" s="186" t="s">
        <v>248</v>
      </c>
      <c r="CR357" s="186" t="s">
        <v>248</v>
      </c>
      <c r="CS357" s="186" t="s">
        <v>248</v>
      </c>
      <c r="CT357" s="186" t="s">
        <v>248</v>
      </c>
      <c r="CU357" s="186" t="s">
        <v>248</v>
      </c>
      <c r="CV357" s="186" t="s">
        <v>248</v>
      </c>
      <c r="CW357" s="186">
        <v>2</v>
      </c>
      <c r="CX357" s="186" t="s">
        <v>248</v>
      </c>
      <c r="CY357" s="186" t="s">
        <v>248</v>
      </c>
      <c r="CZ357" s="186" t="s">
        <v>248</v>
      </c>
      <c r="DA357" s="186" t="s">
        <v>248</v>
      </c>
      <c r="DB357" s="186" t="s">
        <v>248</v>
      </c>
      <c r="DC357" s="186" t="s">
        <v>248</v>
      </c>
      <c r="DD357" s="186" t="s">
        <v>248</v>
      </c>
      <c r="DE357" s="186" t="s">
        <v>248</v>
      </c>
      <c r="DF357" s="186">
        <v>2</v>
      </c>
      <c r="DG357" s="186" t="s">
        <v>248</v>
      </c>
      <c r="DH357" s="186" t="s">
        <v>248</v>
      </c>
      <c r="DI357" s="186" t="s">
        <v>248</v>
      </c>
      <c r="DJ357" s="186" t="s">
        <v>248</v>
      </c>
      <c r="DK357" s="186" t="s">
        <v>248</v>
      </c>
      <c r="DL357" s="186" t="s">
        <v>248</v>
      </c>
      <c r="DM357" s="186" t="s">
        <v>248</v>
      </c>
      <c r="DN357" s="186" t="s">
        <v>248</v>
      </c>
      <c r="DO357" s="186" t="s">
        <v>248</v>
      </c>
      <c r="DP357" s="186" t="s">
        <v>248</v>
      </c>
      <c r="DQ357" s="186" t="s">
        <v>248</v>
      </c>
      <c r="DR357" s="186" t="s">
        <v>248</v>
      </c>
      <c r="DS357" s="186" t="s">
        <v>248</v>
      </c>
      <c r="DT357" s="186" t="s">
        <v>248</v>
      </c>
      <c r="DU357" s="186" t="s">
        <v>248</v>
      </c>
      <c r="DV357" s="186" t="s">
        <v>248</v>
      </c>
      <c r="DW357" s="186" t="s">
        <v>248</v>
      </c>
      <c r="DX357" s="186" t="s">
        <v>248</v>
      </c>
      <c r="DY357" s="186" t="s">
        <v>248</v>
      </c>
      <c r="DZ357" s="186" t="s">
        <v>248</v>
      </c>
      <c r="EA357" s="186" t="s">
        <v>248</v>
      </c>
      <c r="EB357" s="186" t="s">
        <v>248</v>
      </c>
      <c r="EC357" s="186" t="s">
        <v>248</v>
      </c>
      <c r="ED357" s="186" t="s">
        <v>248</v>
      </c>
      <c r="EE357" s="186" t="s">
        <v>248</v>
      </c>
      <c r="EF357" s="186" t="s">
        <v>248</v>
      </c>
      <c r="EG357" s="186" t="s">
        <v>248</v>
      </c>
      <c r="EH357" s="186" t="s">
        <v>248</v>
      </c>
      <c r="EI357" s="186" t="s">
        <v>248</v>
      </c>
      <c r="EJ357" s="186" t="s">
        <v>248</v>
      </c>
      <c r="EK357" s="186" t="s">
        <v>248</v>
      </c>
      <c r="EL357" s="184" t="s">
        <v>248</v>
      </c>
      <c r="EM357" s="184" t="s">
        <v>248</v>
      </c>
      <c r="EN357" s="184" t="s">
        <v>248</v>
      </c>
      <c r="EO357" s="186" t="s">
        <v>248</v>
      </c>
      <c r="EP357" s="186" t="s">
        <v>248</v>
      </c>
      <c r="EQ357" s="186" t="s">
        <v>248</v>
      </c>
      <c r="ER357" s="186" t="s">
        <v>248</v>
      </c>
      <c r="ES357" s="186" t="s">
        <v>248</v>
      </c>
      <c r="ET357" s="186" t="s">
        <v>248</v>
      </c>
      <c r="EU357" s="186" t="s">
        <v>248</v>
      </c>
      <c r="EV357" s="186" t="s">
        <v>248</v>
      </c>
      <c r="EW357" s="186" t="s">
        <v>248</v>
      </c>
      <c r="EX357" s="186" t="s">
        <v>248</v>
      </c>
      <c r="EY357" s="186" t="s">
        <v>248</v>
      </c>
      <c r="EZ357" s="186" t="s">
        <v>248</v>
      </c>
      <c r="FA357" s="186" t="s">
        <v>248</v>
      </c>
      <c r="FB357" s="186" t="s">
        <v>248</v>
      </c>
      <c r="FC357" s="186" t="s">
        <v>248</v>
      </c>
      <c r="FD357" s="186" t="s">
        <v>248</v>
      </c>
      <c r="FE357" s="186" t="s">
        <v>248</v>
      </c>
      <c r="FF357" s="186" t="s">
        <v>248</v>
      </c>
      <c r="FG357" s="186" t="s">
        <v>248</v>
      </c>
      <c r="FH357" s="186" t="s">
        <v>248</v>
      </c>
      <c r="FI357" s="186" t="s">
        <v>248</v>
      </c>
      <c r="FJ357" s="186" t="s">
        <v>248</v>
      </c>
      <c r="FK357" s="186" t="s">
        <v>248</v>
      </c>
      <c r="FL357" s="186" t="s">
        <v>248</v>
      </c>
      <c r="FM357" s="186" t="s">
        <v>248</v>
      </c>
      <c r="FN357" s="186" t="s">
        <v>248</v>
      </c>
      <c r="FO357" s="186" t="s">
        <v>248</v>
      </c>
      <c r="FP357" s="186" t="s">
        <v>248</v>
      </c>
      <c r="FQ357" s="187" t="s">
        <v>248</v>
      </c>
      <c r="FR357" s="187" t="s">
        <v>248</v>
      </c>
      <c r="FS357" s="186">
        <v>2</v>
      </c>
      <c r="FT357" s="186">
        <v>2</v>
      </c>
      <c r="FU357" s="186">
        <v>1</v>
      </c>
      <c r="FV357" s="186">
        <v>2</v>
      </c>
      <c r="FW357" s="186">
        <v>1</v>
      </c>
      <c r="FX357" s="186">
        <v>2</v>
      </c>
      <c r="FY357" s="186">
        <v>2</v>
      </c>
      <c r="FZ357" s="186">
        <v>2</v>
      </c>
      <c r="GA357" s="186" t="s">
        <v>248</v>
      </c>
      <c r="GB357" s="186" t="s">
        <v>248</v>
      </c>
      <c r="GC357" s="186">
        <v>2</v>
      </c>
      <c r="GD357" s="186">
        <v>1</v>
      </c>
      <c r="GE357" s="186" t="s">
        <v>248</v>
      </c>
      <c r="GF357" s="186" t="s">
        <v>248</v>
      </c>
      <c r="GG357" s="186" t="s">
        <v>248</v>
      </c>
      <c r="GH357" s="186" t="s">
        <v>248</v>
      </c>
      <c r="GI357" s="186" t="s">
        <v>248</v>
      </c>
      <c r="GJ357" s="186" t="s">
        <v>248</v>
      </c>
      <c r="GK357" s="186" t="s">
        <v>248</v>
      </c>
      <c r="GL357" s="186" t="s">
        <v>248</v>
      </c>
      <c r="GM357" s="186" t="s">
        <v>248</v>
      </c>
      <c r="GN357" s="186" t="s">
        <v>248</v>
      </c>
      <c r="GO357" s="186" t="s">
        <v>248</v>
      </c>
      <c r="GP357" s="186" t="s">
        <v>248</v>
      </c>
      <c r="GQ357" s="186" t="s">
        <v>248</v>
      </c>
      <c r="GR357" s="186" t="s">
        <v>248</v>
      </c>
      <c r="GS357" s="186" t="s">
        <v>248</v>
      </c>
      <c r="GT357" s="186" t="s">
        <v>248</v>
      </c>
      <c r="GU357" s="186" t="s">
        <v>248</v>
      </c>
      <c r="GV357" s="186" t="s">
        <v>248</v>
      </c>
      <c r="GW357" s="186" t="s">
        <v>248</v>
      </c>
      <c r="GX357" s="186" t="s">
        <v>248</v>
      </c>
      <c r="GY357" s="186" t="s">
        <v>248</v>
      </c>
      <c r="GZ357" s="261" t="s">
        <v>248</v>
      </c>
      <c r="HA357" s="261" t="s">
        <v>248</v>
      </c>
      <c r="HB357" s="188">
        <f t="shared" ref="HB357" si="285">SUM(G357:GE357)</f>
        <v>55</v>
      </c>
    </row>
    <row r="358" spans="1:210" ht="24.9" customHeight="1" thickBot="1" x14ac:dyDescent="0.35">
      <c r="A358" s="108" t="str">
        <f t="shared" ref="A358" si="286">A357</f>
        <v>Prod.-Q-6</v>
      </c>
      <c r="B358" s="108" t="str">
        <f t="shared" ref="B358" si="287">B357</f>
        <v>Pracownik Produkcji</v>
      </c>
      <c r="C358" s="108" t="str">
        <f t="shared" ref="C358" si="288">C357</f>
        <v>TW</v>
      </c>
      <c r="D358" s="108">
        <f t="shared" ref="D358" si="289">D357</f>
        <v>826</v>
      </c>
      <c r="E358" s="395"/>
      <c r="F358" s="189" t="s">
        <v>375</v>
      </c>
      <c r="G358" s="192">
        <f>IF(INDEX(tab_MinKomp[Przepisy BHP / BHP Vorschriften],MATCH($B357,tab_MinKomp[[Stanowisko / Position ]:[Stanowisko / Position ]],0))="n/a","n/a",G357-INDEX(tab_MinKomp[Przepisy BHP / BHP Vorschriften],MATCH($B357,tab_MinKomp[[Stanowisko / Position ]:[Stanowisko / Position ]],0)))</f>
        <v>0</v>
      </c>
      <c r="H358" s="193">
        <f>IF(INDEX(tab_MinKomp[Przepisy PPOŻ / Brandschutzbestimmungen],MATCH($B357,tab_MinKomp[[Stanowisko / Position ]:[Stanowisko / Position ]],0))="n/a","n/a",H357-INDEX(tab_MinKomp[Przepisy PPOŻ / Brandschutzbestimmungen],MATCH($B357,tab_MinKomp[[Stanowisko / Position ]:[Stanowisko / Position ]],0)))</f>
        <v>0</v>
      </c>
      <c r="I358" s="193">
        <f>IF(INDEX(tab_MinKomp[Ryzyko zawodowe na stanowiskach pracyv/ Berufliche Risiken an Arbeitsstellen],MATCH($B357,tab_MinKomp[[Stanowisko / Position ]:[Stanowisko / Position ]],0))="n/a","n/a",I357-INDEX(tab_MinKomp[Ryzyko zawodowe na stanowiskach pracyv/ Berufliche Risiken an Arbeitsstellen],MATCH($B357,tab_MinKomp[[Stanowisko / Position ]:[Stanowisko / Position ]],0)))</f>
        <v>0</v>
      </c>
      <c r="J358" s="193">
        <f>IF(INDEX(tab_MinKomp[Gospodarka substancjami niebezpiecznymi / Gefahrstoffmanagement],MATCH($B357,tab_MinKomp[[Stanowisko / Position ]:[Stanowisko / Position ]],0))="n/a","n/a",J357-INDEX(tab_MinKomp[Gospodarka substancjami niebezpiecznymi / Gefahrstoffmanagement],MATCH($B357,tab_MinKomp[[Stanowisko / Position ]:[Stanowisko / Position ]],0)))</f>
        <v>0</v>
      </c>
      <c r="K358" s="193">
        <f>IF(INDEX(tab_MinKomp[Gospodarka odpadami / Abfallwirtschaft],MATCH($B357,tab_MinKomp[[Stanowisko / Position ]:[Stanowisko / Position ]],0))="n/a","n/a",K357-INDEX(tab_MinKomp[Gospodarka odpadami / Abfallwirtschaft],MATCH($B357,tab_MinKomp[[Stanowisko / Position ]:[Stanowisko / Position ]],0)))</f>
        <v>0</v>
      </c>
      <c r="L358" s="194" t="str">
        <f>IF(INDEX(tab_MinKomp[Przepisy kodeksu pracy / Bestimmungen des Arbeitsgesetzes],MATCH($B357,tab_MinKomp[[Stanowisko / Position ]:[Stanowisko / Position ]],0))="n/a","n/a",L357-INDEX(tab_MinKomp[Przepisy kodeksu pracy / Bestimmungen des Arbeitsgesetzes],MATCH($B357,tab_MinKomp[[Stanowisko / Position ]:[Stanowisko / Position ]],0)))</f>
        <v>n/a</v>
      </c>
      <c r="M358" s="195" t="str">
        <f>IF(INDEX(tab_MinKomp[Przepisy o ub.społ. ZUS  / Sozialversicherungsvorschriften],MATCH($B357,tab_MinKomp[[Stanowisko / Position ]:[Stanowisko / Position ]],0))="n/a","n/a",M357-INDEX(tab_MinKomp[Przepisy o ub.społ. ZUS  / Sozialversicherungsvorschriften],MATCH($B357,tab_MinKomp[[Stanowisko / Position ]:[Stanowisko / Position ]],0)))</f>
        <v>n/a</v>
      </c>
      <c r="N358" s="194" t="str">
        <f>IF(INDEX(tab_MinKomp[PRZEPISY O PDOF /persönlich Einkommensteuergesetz ],MATCH($B357,tab_MinKomp[[Stanowisko / Position ]:[Stanowisko / Position ]],0))="n/a","n/a",N357-INDEX(tab_MinKomp[PRZEPISY O PDOF /persönlich Einkommensteuergesetz ],MATCH($B357,tab_MinKomp[[Stanowisko / Position ]:[Stanowisko / Position ]],0)))</f>
        <v>n/a</v>
      </c>
      <c r="O358" s="194">
        <f>IF(INDEX(tab_MinKomp[Regulamin pracy / Arbeitsordnung],MATCH($B357,tab_MinKomp[[Stanowisko / Position ]:[Stanowisko / Position ]],0))="n/a","n/a",O357-INDEX(tab_MinKomp[Regulamin pracy / Arbeitsordnung],MATCH($B357,tab_MinKomp[[Stanowisko / Position ]:[Stanowisko / Position ]],0)))</f>
        <v>1</v>
      </c>
      <c r="P358" s="194">
        <f>IF(INDEX(tab_MinKomp[Regulamin wynagradzania / Vergütungsordnung],MATCH($B357,tab_MinKomp[[Stanowisko / Position ]:[Stanowisko / Position ]],0))="n/a","n/a",P357-INDEX(tab_MinKomp[Regulamin wynagradzania / Vergütungsordnung],MATCH($B357,tab_MinKomp[[Stanowisko / Position ]:[Stanowisko / Position ]],0)))</f>
        <v>1</v>
      </c>
      <c r="Q358" s="194" t="str">
        <f>IF(INDEX(tab_MinKomp[System R2PŁATNIK PRO: Płace / Lohnabrechnung],MATCH($B357,tab_MinKomp[[Stanowisko / Position ]:[Stanowisko / Position ]],0))="n/a","n/a",Q357-INDEX(tab_MinKomp[System R2PŁATNIK PRO: Płace / Lohnabrechnung],MATCH($B357,tab_MinKomp[[Stanowisko / Position ]:[Stanowisko / Position ]],0)))</f>
        <v>n/a</v>
      </c>
      <c r="R358" s="194" t="str">
        <f>IF(INDEX(tab_MinKomp[SystemR2PŁATNIK PRO: KADRY / Personaldaten],MATCH($B357,tab_MinKomp[[Stanowisko / Position ]:[Stanowisko / Position ]],0))="n/a","n/a",R357-INDEX(tab_MinKomp[SystemR2PŁATNIK PRO: KADRY / Personaldaten],MATCH($B357,tab_MinKomp[[Stanowisko / Position ]:[Stanowisko / Position ]],0)))</f>
        <v>n/a</v>
      </c>
      <c r="S358" s="194" t="str">
        <f>IF(INDEX(tab_MinKomp[SYSTEM R2PŁATNIK PRO: zarządzanie pracownikami / Arbeitsverwaltung],MATCH($B357,tab_MinKomp[[Stanowisko / Position ]:[Stanowisko / Position ]],0))="n/a","n/a",S357-INDEX(tab_MinKomp[SYSTEM R2PŁATNIK PRO: zarządzanie pracownikami / Arbeitsverwaltung],MATCH($B357,tab_MinKomp[[Stanowisko / Position ]:[Stanowisko / Position ]],0)))</f>
        <v>n/a</v>
      </c>
      <c r="T358" s="194" t="str">
        <f>IF(INDEX(tab_MinKomp[Doradztwo, wsparcie personalne / Personalberatung und Unterstützung],MATCH($B357,tab_MinKomp[[Stanowisko / Position ]:[Stanowisko / Position ]],0))="n/a","n/a",T357-INDEX(tab_MinKomp[Doradztwo, wsparcie personalne / Personalberatung und Unterstützung],MATCH($B357,tab_MinKomp[[Stanowisko / Position ]:[Stanowisko / Position ]],0)))</f>
        <v>n/a</v>
      </c>
      <c r="U358" s="194" t="str">
        <f>IF(INDEX(tab_MinKomp[Przepisy o podatku VAT / MwSt.- Gesetz],MATCH($B357,tab_MinKomp[[Stanowisko / Position ]:[Stanowisko / Position ]],0))="n/a","n/a",U357-INDEX(tab_MinKomp[Przepisy o podatku VAT / MwSt.- Gesetz],MATCH($B357,tab_MinKomp[[Stanowisko / Position ]:[Stanowisko / Position ]],0)))</f>
        <v>n/a</v>
      </c>
      <c r="V358" s="194" t="str">
        <f>IF(INDEX(tab_MinKomp[PrzepisyPDOP / geschäftlich Einkommensteuergesetz],MATCH($B357,tab_MinKomp[[Stanowisko / Position ]:[Stanowisko / Position ]],0))="n/a","n/a",V357-INDEX(tab_MinKomp[PrzepisyPDOP / geschäftlich Einkommensteuergesetz],MATCH($B357,tab_MinKomp[[Stanowisko / Position ]:[Stanowisko / Position ]],0)))</f>
        <v>n/a</v>
      </c>
      <c r="W358" s="194" t="str">
        <f>IF(INDEX(tab_MinKomp[System BAAN / FINANSE (FIBU)],MATCH($B357,tab_MinKomp[[Stanowisko / Position ]:[Stanowisko / Position ]],0))="n/a","n/a",W357-INDEX(tab_MinKomp[System BAAN / FINANSE (FIBU)],MATCH($B357,tab_MinKomp[[Stanowisko / Position ]:[Stanowisko / Position ]],0)))</f>
        <v>n/a</v>
      </c>
      <c r="X358" s="194" t="str">
        <f>IF(INDEX(tab_MinKomp[Systemy pomocnicze / Hilfssysteme(STOCKPROGRAM, KALK2000 etc.)],MATCH($B357,tab_MinKomp[[Stanowisko / Position ]:[Stanowisko / Position ]],0))="n/a","n/a",X357-INDEX(tab_MinKomp[Systemy pomocnicze / Hilfssysteme(STOCKPROGRAM, KALK2000 etc.)],MATCH($B357,tab_MinKomp[[Stanowisko / Position ]:[Stanowisko / Position ]],0)))</f>
        <v>n/a</v>
      </c>
      <c r="Y358" s="194" t="str">
        <f>IF(INDEX(tab_MinKomp[Polityka rachunkowości / Buchführungspolitik],MATCH($B357,tab_MinKomp[[Stanowisko / Position ]:[Stanowisko / Position ]],0))="n/a","n/a",Y357-INDEX(tab_MinKomp[Polityka rachunkowości / Buchführungspolitik],MATCH($B357,tab_MinKomp[[Stanowisko / Position ]:[Stanowisko / Position ]],0)))</f>
        <v>n/a</v>
      </c>
      <c r="Z358" s="194" t="str">
        <f>IF(INDEX(tab_MinKomp[Ustawa o rachunkowości / Rechnungslegungsgesetz],MATCH($B357,tab_MinKomp[[Stanowisko / Position ]:[Stanowisko / Position ]],0))="n/a","n/a",Z357-INDEX(tab_MinKomp[Ustawa o rachunkowości / Rechnungslegungsgesetz],MATCH($B357,tab_MinKomp[[Stanowisko / Position ]:[Stanowisko / Position ]],0)))</f>
        <v>n/a</v>
      </c>
      <c r="AA358" s="194" t="str">
        <f>IF(INDEX(tab_MinKomp[WORKFLOW - TS-100],MATCH($B357,tab_MinKomp[[Stanowisko / Position ]:[Stanowisko / Position ]],0))="n/a","n/a",AA357-INDEX(tab_MinKomp[WORKFLOW - TS-100],MATCH($B357,tab_MinKomp[[Stanowisko / Position ]:[Stanowisko / Position ]],0)))</f>
        <v>n/a</v>
      </c>
      <c r="AB358" s="194" t="str">
        <f>IF(INDEX(tab_MinKomp[WORKFLOW - SFMS],MATCH($B357,tab_MinKomp[[Stanowisko / Position ]:[Stanowisko / Position ]],0))="n/a","n/a",AB357-INDEX(tab_MinKomp[WORKFLOW - SFMS],MATCH($B357,tab_MinKomp[[Stanowisko / Position ]:[Stanowisko / Position ]],0)))</f>
        <v>n/a</v>
      </c>
      <c r="AC358" s="194" t="str">
        <f>IF(INDEX(tab_MinKomp[System ISO 9001:2015],MATCH($B357,tab_MinKomp[[Stanowisko / Position ]:[Stanowisko / Position ]],0))="n/a","n/a",AC357-INDEX(tab_MinKomp[System ISO 9001:2015],MATCH($B357,tab_MinKomp[[Stanowisko / Position ]:[Stanowisko / Position ]],0)))</f>
        <v>n/a</v>
      </c>
      <c r="AD358" s="194" t="str">
        <f>IF(INDEX(tab_MinKomp[System ISO 9001:2015],MATCH($B357,tab_MinKomp[[Stanowisko / Position ]:[Stanowisko / Position ]],0))="n/a","n/a",AD357-INDEX(tab_MinKomp[System ISO 9001:2015],MATCH($B357,tab_MinKomp[[Stanowisko / Position ]:[Stanowisko / Position ]],0)))</f>
        <v>n/a</v>
      </c>
      <c r="AE358" s="194" t="str">
        <f>IF(INDEX(tab_MinKomp[System ISO 9001:2015],MATCH($B357,tab_MinKomp[[Stanowisko / Position ]:[Stanowisko / Position ]],0))="n/a","n/a",AE357-INDEX(tab_MinKomp[System ISO 9001:2015],MATCH($B357,tab_MinKomp[[Stanowisko / Position ]:[Stanowisko / Position ]],0)))</f>
        <v>n/a</v>
      </c>
      <c r="AF358" s="194" t="str">
        <f>IF(INDEX(tab_MinKomp[System ISO 9001:2015],MATCH($B357,tab_MinKomp[[Stanowisko / Position ]:[Stanowisko / Position ]],0))="n/a","n/a",AF357-INDEX(tab_MinKomp[System ISO 9001:2015],MATCH($B357,tab_MinKomp[[Stanowisko / Position ]:[Stanowisko / Position ]],0)))</f>
        <v>n/a</v>
      </c>
      <c r="AG358" s="194" t="str">
        <f>IF(INDEX(tab_MinKomp[Wymagania VDA 6.3 Process / Forderungen],MATCH($B357,tab_MinKomp[[Stanowisko / Position ]:[Stanowisko / Position ]],0))="n/a","n/a",AG357-INDEX(tab_MinKomp[Wymagania VDA 6.3 Process / Forderungen],MATCH($B357,tab_MinKomp[[Stanowisko / Position ]:[Stanowisko / Position ]],0)))</f>
        <v>n/a</v>
      </c>
      <c r="AH358" s="194" t="str">
        <f>IF(INDEX(tab_MinKomp[Wymagania VDA 6.5 Product / Forderungen],MATCH($B357,tab_MinKomp[[Stanowisko / Position ]:[Stanowisko / Position ]],0))="n/a","n/a",AH357-INDEX(tab_MinKomp[Wymagania VDA 6.5 Product / Forderungen],MATCH($B357,tab_MinKomp[[Stanowisko / Position ]:[Stanowisko / Position ]],0)))</f>
        <v>n/a</v>
      </c>
      <c r="AI358" s="194" t="str">
        <f>IF(INDEX(tab_MinKomp[System ISO 9001:2015],MATCH($B357,tab_MinKomp[[Stanowisko / Position ]:[Stanowisko / Position ]],0))="n/a","n/a",AI357-INDEX(tab_MinKomp[System ISO 9001:2015],MATCH($B357,tab_MinKomp[[Stanowisko / Position ]:[Stanowisko / Position ]],0)))</f>
        <v>n/a</v>
      </c>
      <c r="AJ358" s="194" t="str">
        <f>IF(INDEX(tab_MinKomp[Auditor systemu ISO 17021:2018],MATCH($B357,tab_MinKomp[[Stanowisko / Position ]:[Stanowisko / Position ]],0))="n/a","n/a",AJ357-INDEX(tab_MinKomp[Auditor systemu ISO 17021:2018],MATCH($B357,tab_MinKomp[[Stanowisko / Position ]:[Stanowisko / Position ]],0)))</f>
        <v>n/a</v>
      </c>
      <c r="AK358" s="194" t="str">
        <f>IF(INDEX(tab_MinKomp[Pełnomocnik systemu / Systemvertreter],MATCH($B357,tab_MinKomp[[Stanowisko / Position ]:[Stanowisko / Position ]],0))="n/a","n/a",AK357-INDEX(tab_MinKomp[Pełnomocnik systemu / Systemvertreter],MATCH($B357,tab_MinKomp[[Stanowisko / Position ]:[Stanowisko / Position ]],0)))</f>
        <v>n/a</v>
      </c>
      <c r="AL358" s="194">
        <f>IF(INDEX(tab_MinKomp[Polityka Etyczna - Compliance],MATCH($B357,tab_MinKomp[[Stanowisko / Position ]:[Stanowisko / Position ]],0))="n/a","n/a",AL357-INDEX(tab_MinKomp[Polityka Etyczna - Compliance],MATCH($B357,tab_MinKomp[[Stanowisko / Position ]:[Stanowisko / Position ]],0)))</f>
        <v>1</v>
      </c>
      <c r="AM358" s="194" t="str">
        <f>IF(INDEX(tab_MinKomp[WDRAŻANIE NOWYCH PROJEKTÓW/ PROCEDURA CTM],MATCH($B357,tab_MinKomp[[Stanowisko / Position ]:[Stanowisko / Position ]],0))="n/a","n/a",AM357-INDEX(tab_MinKomp[WDRAŻANIE NOWYCH PROJEKTÓW/ PROCEDURA CTM],MATCH($B357,tab_MinKomp[[Stanowisko / Position ]:[Stanowisko / Position ]],0)))</f>
        <v>n/a</v>
      </c>
      <c r="AN358" s="194" t="str">
        <f>IF(INDEX(tab_MinKomp[KAMIENIE MILOWE MSL/PIFF],MATCH($B357,tab_MinKomp[[Stanowisko / Position ]:[Stanowisko / Position ]],0))="n/a","n/a",AN357-INDEX(tab_MinKomp[KAMIENIE MILOWE MSL/PIFF],MATCH($B357,tab_MinKomp[[Stanowisko / Position ]:[Stanowisko / Position ]],0)))</f>
        <v>n/a</v>
      </c>
      <c r="AO358" s="194">
        <f>IF(INDEX(tab_MinKomp[CP],MATCH($B357,tab_MinKomp[[Stanowisko / Position ]:[Stanowisko / Position ]],0))="n/a","n/a",AO357-INDEX(tab_MinKomp[CP],MATCH($B357,tab_MinKomp[[Stanowisko / Position ]:[Stanowisko / Position ]],0)))</f>
        <v>1</v>
      </c>
      <c r="AP358" s="194" t="str">
        <f>IF(INDEX(tab_MinKomp[FMEA],MATCH($B357,tab_MinKomp[[Stanowisko / Position ]:[Stanowisko / Position ]],0))="n/a","n/a",AP357-INDEX(tab_MinKomp[FMEA],MATCH($B357,tab_MinKomp[[Stanowisko / Position ]:[Stanowisko / Position ]],0)))</f>
        <v>n/a</v>
      </c>
      <c r="AQ358" s="194">
        <f>IF(INDEX(tab_MinKomp[FLOW CHART],MATCH($B357,tab_MinKomp[[Stanowisko / Position ]:[Stanowisko / Position ]],0))="n/a","n/a",AQ357-INDEX(tab_MinKomp[FLOW CHART],MATCH($B357,tab_MinKomp[[Stanowisko / Position ]:[Stanowisko / Position ]],0)))</f>
        <v>1</v>
      </c>
      <c r="AR358" s="194" t="str">
        <f>IF(INDEX(tab_MinKomp[APQP],MATCH($B357,tab_MinKomp[[Stanowisko / Position ]:[Stanowisko / Position ]],0))="n/a","n/a",AR357-INDEX(tab_MinKomp[APQP],MATCH($B357,tab_MinKomp[[Stanowisko / Position ]:[Stanowisko / Position ]],0)))</f>
        <v>n/a</v>
      </c>
      <c r="AS358" s="194" t="str">
        <f>IF(INDEX(tab_MinKomp[MSA],MATCH($B357,tab_MinKomp[[Stanowisko / Position ]:[Stanowisko / Position ]],0))="n/a","n/a",AS357-INDEX(tab_MinKomp[MSA],MATCH($B357,tab_MinKomp[[Stanowisko / Position ]:[Stanowisko / Position ]],0)))</f>
        <v>n/a</v>
      </c>
      <c r="AT358" s="194" t="str">
        <f>IF(INDEX(tab_MinKomp[SPC],MATCH($B357,tab_MinKomp[[Stanowisko / Position ]:[Stanowisko / Position ]],0))="n/a","n/a",AT357-INDEX(tab_MinKomp[SPC],MATCH($B357,tab_MinKomp[[Stanowisko / Position ]:[Stanowisko / Position ]],0)))</f>
        <v>n/a</v>
      </c>
      <c r="AU358" s="194" t="str">
        <f>IF(INDEX(tab_MinKomp[CSR (SPECYFICZNE WYMAGANIA KLIENTA)],MATCH($B357,tab_MinKomp[[Stanowisko / Position ]:[Stanowisko / Position ]],0))="n/a","n/a",AU357-INDEX(tab_MinKomp[CSR (SPECYFICZNE WYMAGANIA KLIENTA)],MATCH($B357,tab_MinKomp[[Stanowisko / Position ]:[Stanowisko / Position ]],0)))</f>
        <v>n/a</v>
      </c>
      <c r="AV358" s="194">
        <f>IF(INDEX(tab_MinKomp[5S],MATCH($B357,tab_MinKomp[[Stanowisko / Position ]:[Stanowisko / Position ]],0))="n/a","n/a",AV357-INDEX(tab_MinKomp[5S],MATCH($B357,tab_MinKomp[[Stanowisko / Position ]:[Stanowisko / Position ]],0)))</f>
        <v>0</v>
      </c>
      <c r="AW358" s="194">
        <f>IF(INDEX(tab_MinKomp[LEAN MANAGEMENT],MATCH($B357,tab_MinKomp[[Stanowisko / Position ]:[Stanowisko / Position ]],0))="n/a","n/a",AW357-INDEX(tab_MinKomp[LEAN MANAGEMENT],MATCH($B357,tab_MinKomp[[Stanowisko / Position ]:[Stanowisko / Position ]],0)))</f>
        <v>1</v>
      </c>
      <c r="AX358" s="194" t="str">
        <f>IF(INDEX(tab_MinKomp[5R],MATCH($B357,tab_MinKomp[[Stanowisko / Position ]:[Stanowisko / Position ]],0))="n/a","n/a",AX357-INDEX(tab_MinKomp[5R],MATCH($B357,tab_MinKomp[[Stanowisko / Position ]:[Stanowisko / Position ]],0)))</f>
        <v>n/a</v>
      </c>
      <c r="AY358" s="194" t="str">
        <f>IF(INDEX(tab_MinKomp[Six Sigma],MATCH($B357,tab_MinKomp[[Stanowisko / Position ]:[Stanowisko / Position ]],0))="n/a","n/a",AY357-INDEX(tab_MinKomp[Six Sigma],MATCH($B357,tab_MinKomp[[Stanowisko / Position ]:[Stanowisko / Position ]],0)))</f>
        <v>n/a</v>
      </c>
      <c r="AZ358" s="194" t="str">
        <f>IF(INDEX(tab_MinKomp[System BAAN / Distribution &amp; Supply Chain],MATCH($B357,tab_MinKomp[[Stanowisko / Position ]:[Stanowisko / Position ]],0))="n/a","n/a",AZ357-INDEX(tab_MinKomp[System BAAN / Distribution &amp; Supply Chain],MATCH($B357,tab_MinKomp[[Stanowisko / Position ]:[Stanowisko / Position ]],0)))</f>
        <v>n/a</v>
      </c>
      <c r="BA358" s="194" t="str">
        <f>IF(INDEX(tab_MinKomp[Gospodarka magazynowa / Lagerverwaltung],MATCH($B357,tab_MinKomp[[Stanowisko / Position ]:[Stanowisko / Position ]],0))="n/a","n/a",BA357-INDEX(tab_MinKomp[Gospodarka magazynowa / Lagerverwaltung],MATCH($B357,tab_MinKomp[[Stanowisko / Position ]:[Stanowisko / Position ]],0)))</f>
        <v>n/a</v>
      </c>
      <c r="BB358" s="194" t="str">
        <f>IF(INDEX(tab_MinKomp[Inwentaryzacja - organizacja i przebieg / Inventurprozess],MATCH($B357,tab_MinKomp[[Stanowisko / Position ]:[Stanowisko / Position ]],0))="n/a","n/a",BB357-INDEX(tab_MinKomp[Inwentaryzacja - organizacja i przebieg / Inventurprozess],MATCH($B357,tab_MinKomp[[Stanowisko / Position ]:[Stanowisko / Position ]],0)))</f>
        <v>n/a</v>
      </c>
      <c r="BC358" s="194" t="str">
        <f>IF(INDEX(tab_MinKomp[Organizacja dostaw / Versorgungsorganisation],MATCH($B357,tab_MinKomp[[Stanowisko / Position ]:[Stanowisko / Position ]],0))="n/a","n/a",BC357-INDEX(tab_MinKomp[Organizacja dostaw / Versorgungsorganisation],MATCH($B357,tab_MinKomp[[Stanowisko / Position ]:[Stanowisko / Position ]],0)))</f>
        <v>n/a</v>
      </c>
      <c r="BD358" s="194" t="str">
        <f>IF(INDEX(tab_MinKomp[Organizacja wysyłek / Organisation von Lieferungen],MATCH($B357,tab_MinKomp[[Stanowisko / Position ]:[Stanowisko / Position ]],0))="n/a","n/a",BD357-INDEX(tab_MinKomp[Organizacja wysyłek / Organisation von Lieferungen],MATCH($B357,tab_MinKomp[[Stanowisko / Position ]:[Stanowisko / Position ]],0)))</f>
        <v>n/a</v>
      </c>
      <c r="BE358" s="194" t="str">
        <f>IF(INDEX(tab_MinKomp[Analiza magazynowa - Program Polen.mdb / Inventuranalyse],MATCH($B357,tab_MinKomp[[Stanowisko / Position ]:[Stanowisko / Position ]],0))="n/a","n/a",BE357-INDEX(tab_MinKomp[Analiza magazynowa - Program Polen.mdb / Inventuranalyse],MATCH($B357,tab_MinKomp[[Stanowisko / Position ]:[Stanowisko / Position ]],0)))</f>
        <v>n/a</v>
      </c>
      <c r="BF358" s="190" t="str">
        <f>IF(INDEX(tab_MinKomp[MMOG (Materials Management Operations Guidelines)],MATCH($B357,tab_MinKomp[[Stanowisko / Position ]:[Stanowisko / Position ]],0))="n/a","n/a",BF357-INDEX(tab_MinKomp[MMOG (Materials Management Operations Guidelines)],MATCH($B357,tab_MinKomp[[Stanowisko / Position ]:[Stanowisko / Position ]],0)))</f>
        <v>n/a</v>
      </c>
      <c r="BG358" s="190" t="str">
        <f>IF(INDEX(tab_MinKomp[GPP],MATCH($B357,tab_MinKomp[[Stanowisko / Position ]:[Stanowisko / Position ]],0))="n/a","n/a",BG357-INDEX(tab_MinKomp[GPP],MATCH($B357,tab_MinKomp[[Stanowisko / Position ]:[Stanowisko / Position ]],0)))</f>
        <v>n/a</v>
      </c>
      <c r="BH358" s="190" t="str">
        <f>IF(INDEX(tab_MinKomp[AIAG (Automotive Industry Action Group)],MATCH($B357,tab_MinKomp[[Stanowisko / Position ]:[Stanowisko / Position ]],0))="n/a","n/a",BH357-INDEX(tab_MinKomp[AIAG (Automotive Industry Action Group)],MATCH($B357,tab_MinKomp[[Stanowisko / Position ]:[Stanowisko / Position ]],0)))</f>
        <v>n/a</v>
      </c>
      <c r="BI358" s="190" t="str">
        <f>IF(INDEX(tab_MinKomp[Super-G disputes],MATCH($B357,tab_MinKomp[[Stanowisko / Position ]:[Stanowisko / Position ]],0))="n/a","n/a",BI357-INDEX(tab_MinKomp[Super-G disputes],MATCH($B357,tab_MinKomp[[Stanowisko / Position ]:[Stanowisko / Position ]],0)))</f>
        <v>n/a</v>
      </c>
      <c r="BJ358" s="190" t="str">
        <f>IF(INDEX(tab_MinKomp[CMMS3/eDDL (Direct Data Link)],MATCH($B357,tab_MinKomp[[Stanowisko / Position ]:[Stanowisko / Position ]],0))="n/a","n/a",BJ357-INDEX(tab_MinKomp[CMMS3/eDDL (Direct Data Link)],MATCH($B357,tab_MinKomp[[Stanowisko / Position ]:[Stanowisko / Position ]],0)))</f>
        <v>n/a</v>
      </c>
      <c r="BK358" s="190" t="str">
        <f>IF(INDEX(tab_MinKomp[MP&amp;L (Material Planning and Logistics)],MATCH($B357,tab_MinKomp[[Stanowisko / Position ]:[Stanowisko / Position ]],0))="n/a","n/a",BK357-INDEX(tab_MinKomp[MP&amp;L (Material Planning and Logistics)],MATCH($B357,tab_MinKomp[[Stanowisko / Position ]:[Stanowisko / Position ]],0)))</f>
        <v>n/a</v>
      </c>
      <c r="BL358" s="190" t="str">
        <f>IF(INDEX(tab_MinKomp[Supplier delivery rating],MATCH($B357,tab_MinKomp[[Stanowisko / Position ]:[Stanowisko / Position ]],0))="n/a","n/a",BL357-INDEX(tab_MinKomp[Supplier delivery rating],MATCH($B357,tab_MinKomp[[Stanowisko / Position ]:[Stanowisko / Position ]],0)))</f>
        <v>n/a</v>
      </c>
      <c r="BM358" s="194" t="str">
        <f>IF(INDEX(tab_MinKomp[Obsługa maszyn KVT / KVT Maschinenbedienung],MATCH($B357,tab_MinKomp[[Stanowisko / Position ]:[Stanowisko / Position ]],0))="n/a","n/a",BM357-INDEX(tab_MinKomp[Obsługa maszyn KVT / KVT Maschinenbedienung],MATCH($B357,tab_MinKomp[[Stanowisko / Position ]:[Stanowisko / Position ]],0)))</f>
        <v>n/a</v>
      </c>
      <c r="BN358" s="194" t="str">
        <f>IF(INDEX(tab_MinKomp[Obsługa maszyn KVT / KVT Maschinenbedienung],MATCH($B357,tab_MinKomp[[Stanowisko / Position ]:[Stanowisko / Position ]],0))="n/a","n/a",BN357-INDEX(tab_MinKomp[Obsługa maszyn KVT / KVT Maschinenbedienung],MATCH($B357,tab_MinKomp[[Stanowisko / Position ]:[Stanowisko / Position ]],0)))</f>
        <v>n/a</v>
      </c>
      <c r="BO358" s="194" t="str">
        <f>IF(INDEX(tab_MinKomp[Obsługa maszyn KVT / KVT Maschinenbedienung],MATCH($B357,tab_MinKomp[[Stanowisko / Position ]:[Stanowisko / Position ]],0))="n/a","n/a",BO357-INDEX(tab_MinKomp[Obsługa maszyn KVT / KVT Maschinenbedienung],MATCH($B357,tab_MinKomp[[Stanowisko / Position ]:[Stanowisko / Position ]],0)))</f>
        <v>n/a</v>
      </c>
      <c r="BP358" s="194">
        <f>IF(INDEX(tab_MinKomp[Obsługa maszyn Novapax / Novapax Maschinenbedienung],MATCH($B357,tab_MinKomp[[Stanowisko / Position ]:[Stanowisko / Position ]],0))="n/a","n/a",BP357-INDEX(tab_MinKomp[Obsługa maszyn Novapax / Novapax Maschinenbedienung],MATCH($B357,tab_MinKomp[[Stanowisko / Position ]:[Stanowisko / Position ]],0)))</f>
        <v>0</v>
      </c>
      <c r="BQ358" s="194" t="str">
        <f>IF(INDEX(tab_MinKomp[Obsługa maszyn Piovan / Piovan Maschinenbedienung],MATCH($B357,tab_MinKomp[[Stanowisko / Position ]:[Stanowisko / Position ]],0))="n/a","n/a",BQ357-INDEX(tab_MinKomp[Obsługa maszyn Piovan / Piovan Maschinenbedienung],MATCH($B357,tab_MinKomp[[Stanowisko / Position ]:[Stanowisko / Position ]],0)))</f>
        <v>n/a</v>
      </c>
      <c r="BR358" s="194">
        <f>IF(INDEX(tab_MinKomp[Eliminacja awarii / Beseitigung von Ausfällen],MATCH($B357,tab_MinKomp[[Stanowisko / Position ]:[Stanowisko / Position ]],0))="n/a","n/a",BR357-INDEX(tab_MinKomp[Eliminacja awarii / Beseitigung von Ausfällen],MATCH($B357,tab_MinKomp[[Stanowisko / Position ]:[Stanowisko / Position ]],0)))</f>
        <v>1</v>
      </c>
      <c r="BS358" s="194" t="str">
        <f>IF(INDEX(tab_MinKomp[Obsługa maszyn Piovan / Piovan Maschinenbedienung],MATCH($B357,tab_MinKomp[[Stanowisko / Position ]:[Stanowisko / Position ]],0))="n/a","n/a",BS357-INDEX(tab_MinKomp[Obsługa maszyn Piovan / Piovan Maschinenbedienung],MATCH($B357,tab_MinKomp[[Stanowisko / Position ]:[Stanowisko / Position ]],0)))</f>
        <v>n/a</v>
      </c>
      <c r="BT358" s="194" t="str">
        <f>IF(INDEX(tab_MinKomp[Obsługa maszyn Piovan / Piovan Maschinenbedienung],MATCH($B357,tab_MinKomp[[Stanowisko / Position ]:[Stanowisko / Position ]],0))="n/a","n/a",BT357-INDEX(tab_MinKomp[Obsługa maszyn Piovan / Piovan Maschinenbedienung],MATCH($B357,tab_MinKomp[[Stanowisko / Position ]:[Stanowisko / Position ]],0)))</f>
        <v>n/a</v>
      </c>
      <c r="BU358" s="194" t="str">
        <f>IF(INDEX(tab_MinKomp[Obsługa maszyn Piovan / Piovan Maschinenbedienung],MATCH($B357,tab_MinKomp[[Stanowisko / Position ]:[Stanowisko / Position ]],0))="n/a","n/a",BU357-INDEX(tab_MinKomp[Obsługa maszyn Piovan / Piovan Maschinenbedienung],MATCH($B357,tab_MinKomp[[Stanowisko / Position ]:[Stanowisko / Position ]],0)))</f>
        <v>n/a</v>
      </c>
      <c r="BV358" s="194" t="str">
        <f>IF(INDEX(tab_MinKomp[Obsługa maszyn Piovan / Piovan Maschinenbedienung],MATCH($B357,tab_MinKomp[[Stanowisko / Position ]:[Stanowisko / Position ]],0))="n/a","n/a",BV357-INDEX(tab_MinKomp[Obsługa maszyn Piovan / Piovan Maschinenbedienung],MATCH($B357,tab_MinKomp[[Stanowisko / Position ]:[Stanowisko / Position ]],0)))</f>
        <v>n/a</v>
      </c>
      <c r="BW358" s="194" t="str">
        <f>IF(INDEX(tab_MinKomp[Obsługa maszyn Piovan / Piovan Maschinenbedienung],MATCH($B357,tab_MinKomp[[Stanowisko / Position ]:[Stanowisko / Position ]],0))="n/a","n/a",BW357-INDEX(tab_MinKomp[Obsługa maszyn Piovan / Piovan Maschinenbedienung],MATCH($B357,tab_MinKomp[[Stanowisko / Position ]:[Stanowisko / Position ]],0)))</f>
        <v>n/a</v>
      </c>
      <c r="BX358" s="194" t="str">
        <f>IF(INDEX(tab_MinKomp[Obsługa maszyn Piovan / Piovan Maschinenbedienung],MATCH($B357,tab_MinKomp[[Stanowisko / Position ]:[Stanowisko / Position ]],0))="n/a","n/a",BX357-INDEX(tab_MinKomp[Obsługa maszyn Piovan / Piovan Maschinenbedienung],MATCH($B357,tab_MinKomp[[Stanowisko / Position ]:[Stanowisko / Position ]],0)))</f>
        <v>n/a</v>
      </c>
      <c r="BY358" s="194" t="str">
        <f>IF(INDEX(tab_MinKomp[Obsługa maszyn Engel / Engel Maschinenbedienung],MATCH($B357,tab_MinKomp[[Stanowisko / Position ]:[Stanowisko / Position ]],0))="n/a","n/a",BY357-INDEX(tab_MinKomp[Obsługa maszyn Engel / Engel Maschinenbedienung],MATCH($B357,tab_MinKomp[[Stanowisko / Position ]:[Stanowisko / Position ]],0)))</f>
        <v>n/a</v>
      </c>
      <c r="BZ358" s="194" t="str">
        <f>IF(INDEX(tab_MinKomp[Obsługa maszyn Engel / Engel Maschinenbedienung],MATCH($B357,tab_MinKomp[[Stanowisko / Position ]:[Stanowisko / Position ]],0))="n/a","n/a",BZ357-INDEX(tab_MinKomp[Obsługa maszyn Engel / Engel Maschinenbedienung],MATCH($B357,tab_MinKomp[[Stanowisko / Position ]:[Stanowisko / Position ]],0)))</f>
        <v>n/a</v>
      </c>
      <c r="CA358" s="194">
        <f>IF(INDEX(tab_MinKomp[Eliminacja awarii / Beseitigung von Ausfällen],MATCH($B357,tab_MinKomp[[Stanowisko / Position ]:[Stanowisko / Position ]],0))="n/a","n/a",CA357-INDEX(tab_MinKomp[Eliminacja awarii / Beseitigung von Ausfällen],MATCH($B357,tab_MinKomp[[Stanowisko / Position ]:[Stanowisko / Position ]],0)))</f>
        <v>1</v>
      </c>
      <c r="CB358" s="194" t="str">
        <f>IF(INDEX(tab_MinKomp[Obsługa maszyn ASL / ASL Maschinenbedienung],MATCH($B357,tab_MinKomp[[Stanowisko / Position ]:[Stanowisko / Position ]],0))="n/a","n/a",CB357-INDEX(tab_MinKomp[Obsługa maszyn ASL / ASL Maschinenbedienung],MATCH($B357,tab_MinKomp[[Stanowisko / Position ]:[Stanowisko / Position ]],0)))</f>
        <v>n/a</v>
      </c>
      <c r="CC358" s="194">
        <f>IF(INDEX(tab_MinKomp[Obsługa maszyn Novapax / Novapax Maschinenbedienung],MATCH($B357,tab_MinKomp[[Stanowisko / Position ]:[Stanowisko / Position ]],0))="n/a","n/a",CC357-INDEX(tab_MinKomp[Obsługa maszyn Novapax / Novapax Maschinenbedienung],MATCH($B357,tab_MinKomp[[Stanowisko / Position ]:[Stanowisko / Position ]],0)))</f>
        <v>0</v>
      </c>
      <c r="CD358" s="194">
        <f>IF(INDEX(tab_MinKomp[Obsługa maszyn Novapax / Novapax Maschinenbedienung],MATCH($B357,tab_MinKomp[[Stanowisko / Position ]:[Stanowisko / Position ]],0))="n/a","n/a",CD357-INDEX(tab_MinKomp[Obsługa maszyn Novapax / Novapax Maschinenbedienung],MATCH($B357,tab_MinKomp[[Stanowisko / Position ]:[Stanowisko / Position ]],0)))</f>
        <v>1</v>
      </c>
      <c r="CE358" s="194" t="str">
        <f>IF(INDEX(tab_MinKomp[Obsługa maszyn Piovan / Piovan Maschinenbedienung],MATCH($B357,tab_MinKomp[[Stanowisko / Position ]:[Stanowisko / Position ]],0))="n/a","n/a",CE357-INDEX(tab_MinKomp[Obsługa maszyn Piovan / Piovan Maschinenbedienung],MATCH($B357,tab_MinKomp[[Stanowisko / Position ]:[Stanowisko / Position ]],0)))</f>
        <v>n/a</v>
      </c>
      <c r="CF358" s="194" t="str">
        <f>IF(INDEX(tab_MinKomp[Obsługa maszyn Piovan / Piovan Maschinenbedienung],MATCH($B357,tab_MinKomp[[Stanowisko / Position ]:[Stanowisko / Position ]],0))="n/a","n/a",CF357-INDEX(tab_MinKomp[Obsługa maszyn Piovan / Piovan Maschinenbedienung],MATCH($B357,tab_MinKomp[[Stanowisko / Position ]:[Stanowisko / Position ]],0)))</f>
        <v>n/a</v>
      </c>
      <c r="CG358" s="194">
        <f>IF(INDEX(tab_MinKomp[Eliminacja awarii / Beseitigung von Ausfällen],MATCH($B357,tab_MinKomp[[Stanowisko / Position ]:[Stanowisko / Position ]],0))="n/a","n/a",CG357-INDEX(tab_MinKomp[Eliminacja awarii / Beseitigung von Ausfällen],MATCH($B357,tab_MinKomp[[Stanowisko / Position ]:[Stanowisko / Position ]],0)))</f>
        <v>1</v>
      </c>
      <c r="CH358" s="194" t="str">
        <f>IF(INDEX(tab_MinKomp[Wymagania VDA 6.5 Product / Forderungen],MATCH($B357,tab_MinKomp[[Stanowisko / Position ]:[Stanowisko / Position ]],0))="n/a","n/a",CH357-INDEX(tab_MinKomp[Wymagania VDA 6.5 Product / Forderungen],MATCH($B357,tab_MinKomp[[Stanowisko / Position ]:[Stanowisko / Position ]],0)))</f>
        <v>n/a</v>
      </c>
      <c r="CI358" s="194" t="str">
        <f>IF(INDEX(tab_MinKomp[Wymagania VDA 6.5 Product / Forderungen],MATCH($B357,tab_MinKomp[[Stanowisko / Position ]:[Stanowisko / Position ]],0))="n/a","n/a",CI357-INDEX(tab_MinKomp[Wymagania VDA 6.5 Product / Forderungen],MATCH($B357,tab_MinKomp[[Stanowisko / Position ]:[Stanowisko / Position ]],0)))</f>
        <v>n/a</v>
      </c>
      <c r="CJ358" s="194" t="str">
        <f>IF(INDEX(tab_MinKomp[Wymagania VDA 6.5 Product / Forderungen],MATCH($B357,tab_MinKomp[[Stanowisko / Position ]:[Stanowisko / Position ]],0))="n/a","n/a",CJ357-INDEX(tab_MinKomp[Wymagania VDA 6.5 Product / Forderungen],MATCH($B357,tab_MinKomp[[Stanowisko / Position ]:[Stanowisko / Position ]],0)))</f>
        <v>n/a</v>
      </c>
      <c r="CK358" s="194" t="str">
        <f>IF(INDEX(tab_MinKomp[Wymagania VDA 6.5 Product / Forderungen],MATCH($B357,tab_MinKomp[[Stanowisko / Position ]:[Stanowisko / Position ]],0))="n/a","n/a",CK357-INDEX(tab_MinKomp[Wymagania VDA 6.5 Product / Forderungen],MATCH($B357,tab_MinKomp[[Stanowisko / Position ]:[Stanowisko / Position ]],0)))</f>
        <v>n/a</v>
      </c>
      <c r="CL358" s="194" t="str">
        <f>IF(INDEX(tab_MinKomp[Wymagania VDA 6.5 Product / Forderungen],MATCH($B357,tab_MinKomp[[Stanowisko / Position ]:[Stanowisko / Position ]],0))="n/a","n/a",CL357-INDEX(tab_MinKomp[Wymagania VDA 6.5 Product / Forderungen],MATCH($B357,tab_MinKomp[[Stanowisko / Position ]:[Stanowisko / Position ]],0)))</f>
        <v>n/a</v>
      </c>
      <c r="CM358" s="194" t="str">
        <f>IF(INDEX(tab_MinKomp[Informatyka ogólna (techniczne i systemowe) / Allgemeine IT (Technik und System)],MATCH($B357,tab_MinKomp[[Stanowisko / Position ]:[Stanowisko / Position ]],0))="n/a","n/a",CM357-INDEX(tab_MinKomp[Informatyka ogólna (techniczne i systemowe) / Allgemeine IT (Technik und System)],MATCH($B357,tab_MinKomp[[Stanowisko / Position ]:[Stanowisko / Position ]],0)))</f>
        <v>n/a</v>
      </c>
      <c r="CN358" s="194" t="str">
        <f>IF(INDEX(tab_MinKomp[Sieci komputerowe / Computernetzwerke],MATCH($B357,tab_MinKomp[[Stanowisko / Position ]:[Stanowisko / Position ]],0))="n/a","n/a",CN357-INDEX(tab_MinKomp[Sieci komputerowe / Computernetzwerke],MATCH($B357,tab_MinKomp[[Stanowisko / Position ]:[Stanowisko / Position ]],0)))</f>
        <v>n/a</v>
      </c>
      <c r="CO358" s="194" t="str">
        <f>IF(INDEX(tab_MinKomp[Hardware (komputery PC, drukarki biurowe i etykietowe, telefonia stacjonarna i mobilna) (PC, Drucker, Telefpne, Handys)],MATCH($B357,tab_MinKomp[[Stanowisko / Position ]:[Stanowisko / Position ]],0))="n/a","n/a",CO357-INDEX(tab_MinKomp[Hardware (komputery PC, drukarki biurowe i etykietowe, telefonia stacjonarna i mobilna) (PC, Drucker, Telefpne, Handys)],MATCH($B357,tab_MinKomp[[Stanowisko / Position ]:[Stanowisko / Position ]],0)))</f>
        <v>n/a</v>
      </c>
      <c r="CP358" s="194" t="str">
        <f>IF(INDEX(tab_MinKomp[Software &amp; Systems (MS Office, MS Remote Desktop)],MATCH($B357,tab_MinKomp[[Stanowisko / Position ]:[Stanowisko / Position ]],0))="n/a","n/a",CP357-INDEX(tab_MinKomp[Software &amp; Systems (MS Office, MS Remote Desktop)],MATCH($B357,tab_MinKomp[[Stanowisko / Position ]:[Stanowisko / Position ]],0)))</f>
        <v>n/a</v>
      </c>
      <c r="CQ358" s="194" t="str">
        <f>IF(INDEX(tab_MinKomp[Programowanie obiektowe (PHP) / Objektprogrammierung],MATCH($B357,tab_MinKomp[[Stanowisko / Position ]:[Stanowisko / Position ]],0))="n/a","n/a",CQ357-INDEX(tab_MinKomp[Programowanie obiektowe (PHP) / Objektprogrammierung],MATCH($B357,tab_MinKomp[[Stanowisko / Position ]:[Stanowisko / Position ]],0)))</f>
        <v>n/a</v>
      </c>
      <c r="CR358" s="194" t="str">
        <f>IF(INDEX(tab_MinKomp[Scrum],MATCH($B357,tab_MinKomp[[Stanowisko / Position ]:[Stanowisko / Position ]],0))="n/a","n/a",CR357-INDEX(tab_MinKomp[Scrum],MATCH($B357,tab_MinKomp[[Stanowisko / Position ]:[Stanowisko / Position ]],0)))</f>
        <v>n/a</v>
      </c>
      <c r="CS358" s="194" t="str">
        <f>IF(INDEX(tab_MinKomp[SQL (MySQL)],MATCH($B357,tab_MinKomp[[Stanowisko / Position ]:[Stanowisko / Position ]],0))="n/a","n/a",CS357-INDEX(tab_MinKomp[SQL (MySQL)],MATCH($B357,tab_MinKomp[[Stanowisko / Position ]:[Stanowisko / Position ]],0)))</f>
        <v>n/a</v>
      </c>
      <c r="CT358" s="194" t="str">
        <f>IF(INDEX(tab_MinKomp[Javascript],MATCH($B357,tab_MinKomp[[Stanowisko / Position ]:[Stanowisko / Position ]],0))="n/a","n/a",CT357-INDEX(tab_MinKomp[Javascript],MATCH($B357,tab_MinKomp[[Stanowisko / Position ]:[Stanowisko / Position ]],0)))</f>
        <v>n/a</v>
      </c>
      <c r="CU358" s="194" t="str">
        <f>IF(INDEX(tab_MinKomp[Joomla],MATCH($B357,tab_MinKomp[[Stanowisko / Position ]:[Stanowisko / Position ]],0))="n/a","n/a",CU357-INDEX(tab_MinKomp[Joomla],MATCH($B357,tab_MinKomp[[Stanowisko / Position ]:[Stanowisko / Position ]],0)))</f>
        <v>n/a</v>
      </c>
      <c r="CV358" s="194" t="str">
        <f>IF(INDEX(tab_MinKomp[Bash],MATCH($B357,tab_MinKomp[[Stanowisko / Position ]:[Stanowisko / Position ]],0))="n/a","n/a",CV357-INDEX(tab_MinKomp[Bash],MATCH($B357,tab_MinKomp[[Stanowisko / Position ]:[Stanowisko / Position ]],0)))</f>
        <v>n/a</v>
      </c>
      <c r="CW358" s="194">
        <f>IF(INDEX(tab_MinKomp[Systemy MES (HYDRA / SFMS)],MATCH($B357,tab_MinKomp[[Stanowisko / Position ]:[Stanowisko / Position ]],0))="n/a","n/a",CW357-INDEX(tab_MinKomp[Systemy MES (HYDRA / SFMS)],MATCH($B357,tab_MinKomp[[Stanowisko / Position ]:[Stanowisko / Position ]],0)))</f>
        <v>0</v>
      </c>
      <c r="CX358" s="194" t="str">
        <f>IF(INDEX(tab_MinKomp[HTML / CSS],MATCH($B357,tab_MinKomp[[Stanowisko / Position ]:[Stanowisko / Position ]],0))="n/a","n/a",CX357-INDEX(tab_MinKomp[HTML / CSS],MATCH($B357,tab_MinKomp[[Stanowisko / Position ]:[Stanowisko / Position ]],0)))</f>
        <v>n/a</v>
      </c>
      <c r="CY358" s="194" t="str">
        <f>IF(INDEX(tab_MinKomp[SYSTEM PR],MATCH($B357,tab_MinKomp[[Stanowisko / Position ]:[Stanowisko / Position ]],0))="n/a","n/a",CY357-INDEX(tab_MinKomp[SYSTEM PR],MATCH($B357,tab_MinKomp[[Stanowisko / Position ]:[Stanowisko / Position ]],0)))</f>
        <v>n/a</v>
      </c>
      <c r="CZ358" s="194" t="str">
        <f>IF(INDEX(tab_MinKomp[System Einkauf XP / EBA],MATCH($B357,tab_MinKomp[[Stanowisko / Position ]:[Stanowisko / Position ]],0))="n/a","n/a",CZ357-INDEX(tab_MinKomp[System Einkauf XP / EBA],MATCH($B357,tab_MinKomp[[Stanowisko / Position ]:[Stanowisko / Position ]],0)))</f>
        <v>n/a</v>
      </c>
      <c r="DA358" s="194" t="str">
        <f>IF(INDEX(tab_MinKomp[Techniki negocjacyjne / Verhandlungstechniken],MATCH($B357,tab_MinKomp[[Stanowisko / Position ]:[Stanowisko / Position ]],0))="n/a","n/a",DA357-INDEX(tab_MinKomp[Techniki negocjacyjne / Verhandlungstechniken],MATCH($B357,tab_MinKomp[[Stanowisko / Position ]:[Stanowisko / Position ]],0)))</f>
        <v>n/a</v>
      </c>
      <c r="DB358" s="194" t="str">
        <f>IF(INDEX(tab_MinKomp[Znajomość rynku branżowego / Kenntnis des Industrie Marktes],MATCH($B357,tab_MinKomp[[Stanowisko / Position ]:[Stanowisko / Position ]],0))="n/a","n/a",DB357-INDEX(tab_MinKomp[Znajomość rynku branżowego / Kenntnis des Industrie Marktes],MATCH($B357,tab_MinKomp[[Stanowisko / Position ]:[Stanowisko / Position ]],0)))</f>
        <v>n/a</v>
      </c>
      <c r="DC358" s="194" t="str">
        <f>IF(INDEX(tab_MinKomp[SUPPLIER MANAGEMENT],MATCH($B357,tab_MinKomp[[Stanowisko / Position ]:[Stanowisko / Position ]],0))="n/a","n/a",DC357-INDEX(tab_MinKomp[SUPPLIER MANAGEMENT],MATCH($B357,tab_MinKomp[[Stanowisko / Position ]:[Stanowisko / Position ]],0)))</f>
        <v>n/a</v>
      </c>
      <c r="DD358" s="194" t="str">
        <f>IF(INDEX(tab_MinKomp[SUPPLIER MANAGEMENT],MATCH($B357,tab_MinKomp[[Stanowisko / Position ]:[Stanowisko / Position ]],0))="n/a","n/a",DD357-INDEX(tab_MinKomp[SUPPLIER MANAGEMENT],MATCH($B357,tab_MinKomp[[Stanowisko / Position ]:[Stanowisko / Position ]],0)))</f>
        <v>n/a</v>
      </c>
      <c r="DE358" s="194" t="str">
        <f>IF(INDEX(tab_MinKomp[SUPPLIER MANAGEMENT],MATCH($B357,tab_MinKomp[[Stanowisko / Position ]:[Stanowisko / Position ]],0))="n/a","n/a",DE357-INDEX(tab_MinKomp[SUPPLIER MANAGEMENT],MATCH($B357,tab_MinKomp[[Stanowisko / Position ]:[Stanowisko / Position ]],0)))</f>
        <v>n/a</v>
      </c>
      <c r="DF358" s="194">
        <f>IF(INDEX(tab_MinKomp[LEAN MANAGEMENT],MATCH($B357,tab_MinKomp[[Stanowisko / Position ]:[Stanowisko / Position ]],0))="n/a","n/a",DF357-INDEX(tab_MinKomp[LEAN MANAGEMENT],MATCH($B357,tab_MinKomp[[Stanowisko / Position ]:[Stanowisko / Position ]],0)))</f>
        <v>1</v>
      </c>
      <c r="DG358" s="194" t="str">
        <f>IF(INDEX(tab_MinKomp[PPAP/PSW],MATCH($B357,tab_MinKomp[[Stanowisko / Position ]:[Stanowisko / Position ]],0))="n/a","n/a",DG357-INDEX(tab_MinKomp[PPAP/PSW],MATCH($B357,tab_MinKomp[[Stanowisko / Position ]:[Stanowisko / Position ]],0)))</f>
        <v>n/a</v>
      </c>
      <c r="DH358" s="194" t="str">
        <f>IF(INDEX(tab_MinKomp[SUPPLIER MANAGEMENT],MATCH($B357,tab_MinKomp[[Stanowisko / Position ]:[Stanowisko / Position ]],0))="n/a","n/a",DH357-INDEX(tab_MinKomp[SUPPLIER MANAGEMENT],MATCH($B357,tab_MinKomp[[Stanowisko / Position ]:[Stanowisko / Position ]],0)))</f>
        <v>n/a</v>
      </c>
      <c r="DI358" s="194" t="str">
        <f>IF(INDEX(tab_MinKomp[OBSŁUGA PORTALI KLIENTA / Kundenportale],MATCH($B357,tab_MinKomp[[Stanowisko / Position ]:[Stanowisko / Position ]],0))="n/a","n/a",DI357-INDEX(tab_MinKomp[OBSŁUGA PORTALI KLIENTA / Kundenportale],MATCH($B357,tab_MinKomp[[Stanowisko / Position ]:[Stanowisko / Position ]],0)))</f>
        <v>n/a</v>
      </c>
      <c r="DJ358" s="194" t="str">
        <f>IF(INDEX(tab_MinKomp[Obsługa systemu BABTECQ / BABTECQ System],MATCH($B357,tab_MinKomp[[Stanowisko / Position ]:[Stanowisko / Position ]],0))="n/a","n/a",DJ357-INDEX(tab_MinKomp[Obsługa systemu BABTECQ / BABTECQ System],MATCH($B357,tab_MinKomp[[Stanowisko / Position ]:[Stanowisko / Position ]],0)))</f>
        <v>n/a</v>
      </c>
      <c r="DK358" s="194" t="str">
        <f>IF(INDEX(tab_MinKomp[Rysunek techniczny / technische Zeichnung],MATCH($B357,tab_MinKomp[[Stanowisko / Position ]:[Stanowisko / Position ]],0))="n/a","n/a",DK357-INDEX(tab_MinKomp[Rysunek techniczny / technische Zeichnung],MATCH($B357,tab_MinKomp[[Stanowisko / Position ]:[Stanowisko / Position ]],0)))</f>
        <v>n/a</v>
      </c>
      <c r="DL358" s="194" t="str">
        <f>IF(INDEX(tab_MinKomp[Kalibracja / Kalibrierung],MATCH($B357,tab_MinKomp[[Stanowisko / Position ]:[Stanowisko / Position ]],0))="n/a","n/a",DL357-INDEX(tab_MinKomp[Kalibracja / Kalibrierung],MATCH($B357,tab_MinKomp[[Stanowisko / Position ]:[Stanowisko / Position ]],0)))</f>
        <v>n/a</v>
      </c>
      <c r="DM358" s="194" t="str">
        <f>IF(INDEX(tab_MinKomp[Rekwalifikacja / Requalifizierung],MATCH($B357,tab_MinKomp[[Stanowisko / Position ]:[Stanowisko / Position ]],0))="n/a","n/a",DM357-INDEX(tab_MinKomp[Rekwalifikacja / Requalifizierung],MATCH($B357,tab_MinKomp[[Stanowisko / Position ]:[Stanowisko / Position ]],0)))</f>
        <v>n/a</v>
      </c>
      <c r="DN358" s="190" t="str">
        <f>IF(INDEX(tab_MinKomp[Testy czystości / Reinheitstests],MATCH($B357,tab_MinKomp[[Stanowisko / Position ]:[Stanowisko / Position ]],0))="n/a","n/a",DN357-INDEX(tab_MinKomp[Testy czystości / Reinheitstests],MATCH($B357,tab_MinKomp[[Stanowisko / Position ]:[Stanowisko / Position ]],0)))</f>
        <v>n/a</v>
      </c>
      <c r="DO358" s="190" t="str">
        <f>IF(INDEX(tab_MinKomp[Testy czystości / Reinheitstests],MATCH($B357,tab_MinKomp[[Stanowisko / Position ]:[Stanowisko / Position ]],0))="n/a","n/a",DO357-INDEX(tab_MinKomp[Testy czystości / Reinheitstests],MATCH($B357,tab_MinKomp[[Stanowisko / Position ]:[Stanowisko / Position ]],0)))</f>
        <v>n/a</v>
      </c>
      <c r="DP358" s="190" t="str">
        <f>IF(INDEX(tab_MinKomp[Testy czystości / Reinheitstests],MATCH($B357,tab_MinKomp[[Stanowisko / Position ]:[Stanowisko / Position ]],0))="n/a","n/a",DP357-INDEX(tab_MinKomp[Testy czystości / Reinheitstests],MATCH($B357,tab_MinKomp[[Stanowisko / Position ]:[Stanowisko / Position ]],0)))</f>
        <v>n/a</v>
      </c>
      <c r="DQ358" s="190" t="str">
        <f>IF(INDEX(tab_MinKomp[Testy czystości / Reinheitstests],MATCH($B357,tab_MinKomp[[Stanowisko / Position ]:[Stanowisko / Position ]],0))="n/a","n/a",DQ357-INDEX(tab_MinKomp[Testy czystości / Reinheitstests],MATCH($B357,tab_MinKomp[[Stanowisko / Position ]:[Stanowisko / Position ]],0)))</f>
        <v>n/a</v>
      </c>
      <c r="DR358" s="190" t="str">
        <f>IF(INDEX(tab_MinKomp[Testy czystości / Reinheitstests],MATCH($B357,tab_MinKomp[[Stanowisko / Position ]:[Stanowisko / Position ]],0))="n/a","n/a",DR357-INDEX(tab_MinKomp[Testy czystości / Reinheitstests],MATCH($B357,tab_MinKomp[[Stanowisko / Position ]:[Stanowisko / Position ]],0)))</f>
        <v>n/a</v>
      </c>
      <c r="DS358" s="190" t="str">
        <f>IF(INDEX(tab_MinKomp[Testy czystości / Reinheitstests],MATCH($B357,tab_MinKomp[[Stanowisko / Position ]:[Stanowisko / Position ]],0))="n/a","n/a",DS357-INDEX(tab_MinKomp[Testy czystości / Reinheitstests],MATCH($B357,tab_MinKomp[[Stanowisko / Position ]:[Stanowisko / Position ]],0)))</f>
        <v>n/a</v>
      </c>
      <c r="DT358" s="194" t="str">
        <f>IF(INDEX(tab_MinKomp[SUPPLIER MANAGEMENT],MATCH($B357,tab_MinKomp[[Stanowisko / Position ]:[Stanowisko / Position ]],0))="n/a","n/a",DT357-INDEX(tab_MinKomp[SUPPLIER MANAGEMENT],MATCH($B357,tab_MinKomp[[Stanowisko / Position ]:[Stanowisko / Position ]],0)))</f>
        <v>n/a</v>
      </c>
      <c r="DU358" s="190" t="str">
        <f>IF(INDEX(tab_MinKomp[Testy czystości / Reinheitstests],MATCH($B357,tab_MinKomp[[Stanowisko / Position ]:[Stanowisko / Position ]],0))="n/a","n/a",DU357-INDEX(tab_MinKomp[Testy czystości / Reinheitstests],MATCH($B357,tab_MinKomp[[Stanowisko / Position ]:[Stanowisko / Position ]],0)))</f>
        <v>n/a</v>
      </c>
      <c r="DV358" s="190" t="str">
        <f>IF(INDEX(tab_MinKomp[Testy czystości / Reinheitstests],MATCH($B357,tab_MinKomp[[Stanowisko / Position ]:[Stanowisko / Position ]],0))="n/a","n/a",DV357-INDEX(tab_MinKomp[Testy czystości / Reinheitstests],MATCH($B357,tab_MinKomp[[Stanowisko / Position ]:[Stanowisko / Position ]],0)))</f>
        <v>n/a</v>
      </c>
      <c r="DW358" s="190" t="str">
        <f>IF(INDEX(tab_MinKomp[Testy czystości / Reinheitstests],MATCH($B357,tab_MinKomp[[Stanowisko / Position ]:[Stanowisko / Position ]],0))="n/a","n/a",DW357-INDEX(tab_MinKomp[Testy czystości / Reinheitstests],MATCH($B357,tab_MinKomp[[Stanowisko / Position ]:[Stanowisko / Position ]],0)))</f>
        <v>n/a</v>
      </c>
      <c r="DX358" s="190" t="str">
        <f>IF(INDEX(tab_MinKomp[Testy czystości / Reinheitstests],MATCH($B357,tab_MinKomp[[Stanowisko / Position ]:[Stanowisko / Position ]],0))="n/a","n/a",DX357-INDEX(tab_MinKomp[Testy czystości / Reinheitstests],MATCH($B357,tab_MinKomp[[Stanowisko / Position ]:[Stanowisko / Position ]],0)))</f>
        <v>n/a</v>
      </c>
      <c r="DY358" s="190" t="str">
        <f>IF(INDEX(tab_MinKomp[Testy czystości / Reinheitstests],MATCH($B357,tab_MinKomp[[Stanowisko / Position ]:[Stanowisko / Position ]],0))="n/a","n/a",DY357-INDEX(tab_MinKomp[Testy czystości / Reinheitstests],MATCH($B357,tab_MinKomp[[Stanowisko / Position ]:[Stanowisko / Position ]],0)))</f>
        <v>n/a</v>
      </c>
      <c r="DZ358" s="190" t="str">
        <f>IF(INDEX(tab_MinKomp[Testy czystości / Reinheitstests],MATCH($B357,tab_MinKomp[[Stanowisko / Position ]:[Stanowisko / Position ]],0))="n/a","n/a",DZ357-INDEX(tab_MinKomp[Testy czystości / Reinheitstests],MATCH($B357,tab_MinKomp[[Stanowisko / Position ]:[Stanowisko / Position ]],0)))</f>
        <v>n/a</v>
      </c>
      <c r="EA358" s="194" t="str">
        <f>IF(INDEX(tab_MinKomp[SUPPLIER MANAGEMENT],MATCH($B357,tab_MinKomp[[Stanowisko / Position ]:[Stanowisko / Position ]],0))="n/a","n/a",EA357-INDEX(tab_MinKomp[SUPPLIER MANAGEMENT],MATCH($B357,tab_MinKomp[[Stanowisko / Position ]:[Stanowisko / Position ]],0)))</f>
        <v>n/a</v>
      </c>
      <c r="EB358" s="190" t="str">
        <f>IF(INDEX(tab_MinKomp[Testy czystości / Reinheitstests],MATCH($B357,tab_MinKomp[[Stanowisko / Position ]:[Stanowisko / Position ]],0))="n/a","n/a",EB357-INDEX(tab_MinKomp[Testy czystości / Reinheitstests],MATCH($B357,tab_MinKomp[[Stanowisko / Position ]:[Stanowisko / Position ]],0)))</f>
        <v>n/a</v>
      </c>
      <c r="EC358" s="190" t="str">
        <f>IF(INDEX(tab_MinKomp[Testy czystości / Reinheitstests],MATCH($B357,tab_MinKomp[[Stanowisko / Position ]:[Stanowisko / Position ]],0))="n/a","n/a",EC357-INDEX(tab_MinKomp[Testy czystości / Reinheitstests],MATCH($B357,tab_MinKomp[[Stanowisko / Position ]:[Stanowisko / Position ]],0)))</f>
        <v>n/a</v>
      </c>
      <c r="ED358" s="190" t="str">
        <f>IF(INDEX(tab_MinKomp[Testy czystości / Reinheitstests],MATCH($B357,tab_MinKomp[[Stanowisko / Position ]:[Stanowisko / Position ]],0))="n/a","n/a",ED357-INDEX(tab_MinKomp[Testy czystości / Reinheitstests],MATCH($B357,tab_MinKomp[[Stanowisko / Position ]:[Stanowisko / Position ]],0)))</f>
        <v>n/a</v>
      </c>
      <c r="EE358" s="190" t="str">
        <f>IF(INDEX(tab_MinKomp[Testy czystości / Reinheitstests],MATCH($B357,tab_MinKomp[[Stanowisko / Position ]:[Stanowisko / Position ]],0))="n/a","n/a",EE357-INDEX(tab_MinKomp[Testy czystości / Reinheitstests],MATCH($B357,tab_MinKomp[[Stanowisko / Position ]:[Stanowisko / Position ]],0)))</f>
        <v>n/a</v>
      </c>
      <c r="EF358" s="190" t="str">
        <f>IF(INDEX(tab_MinKomp[Testy czystości / Reinheitstests],MATCH($B357,tab_MinKomp[[Stanowisko / Position ]:[Stanowisko / Position ]],0))="n/a","n/a",EF357-INDEX(tab_MinKomp[Testy czystości / Reinheitstests],MATCH($B357,tab_MinKomp[[Stanowisko / Position ]:[Stanowisko / Position ]],0)))</f>
        <v>n/a</v>
      </c>
      <c r="EG358" s="190" t="str">
        <f>IF(INDEX(tab_MinKomp[Testy czystości / Reinheitstests],MATCH($B357,tab_MinKomp[[Stanowisko / Position ]:[Stanowisko / Position ]],0))="n/a","n/a",EG357-INDEX(tab_MinKomp[Testy czystości / Reinheitstests],MATCH($B357,tab_MinKomp[[Stanowisko / Position ]:[Stanowisko / Position ]],0)))</f>
        <v>n/a</v>
      </c>
      <c r="EH358" s="190" t="str">
        <f>IF(INDEX(tab_MinKomp[Testy czystości / Reinheitstests],MATCH($B357,tab_MinKomp[[Stanowisko / Position ]:[Stanowisko / Position ]],0))="n/a","n/a",EH357-INDEX(tab_MinKomp[Testy czystości / Reinheitstests],MATCH($B357,tab_MinKomp[[Stanowisko / Position ]:[Stanowisko / Position ]],0)))</f>
        <v>n/a</v>
      </c>
      <c r="EI358" s="190" t="str">
        <f>IF(INDEX(tab_MinKomp[Testy czystości / Reinheitstests],MATCH($B357,tab_MinKomp[[Stanowisko / Position ]:[Stanowisko / Position ]],0))="n/a","n/a",EI357-INDEX(tab_MinKomp[Testy czystości / Reinheitstests],MATCH($B357,tab_MinKomp[[Stanowisko / Position ]:[Stanowisko / Position ]],0)))</f>
        <v>n/a</v>
      </c>
      <c r="EJ358" s="190" t="str">
        <f>IF(INDEX(tab_MinKomp[Testy czystości / Reinheitstests],MATCH($B357,tab_MinKomp[[Stanowisko / Position ]:[Stanowisko / Position ]],0))="n/a","n/a",EJ357-INDEX(tab_MinKomp[Testy czystości / Reinheitstests],MATCH($B357,tab_MinKomp[[Stanowisko / Position ]:[Stanowisko / Position ]],0)))</f>
        <v>n/a</v>
      </c>
      <c r="EK358" s="190" t="str">
        <f>IF(INDEX(tab_MinKomp[Testy czystości / Reinheitstests],MATCH($B357,tab_MinKomp[[Stanowisko / Position ]:[Stanowisko / Position ]],0))="n/a","n/a",EK357-INDEX(tab_MinKomp[Testy czystości / Reinheitstests],MATCH($B357,tab_MinKomp[[Stanowisko / Position ]:[Stanowisko / Position ]],0)))</f>
        <v>n/a</v>
      </c>
      <c r="EL358" s="190" t="str">
        <f>IF(INDEX(tab_MinKomp[Testy czystości / Reinheitstests],MATCH($B357,tab_MinKomp[[Stanowisko / Position ]:[Stanowisko / Position ]],0))="n/a","n/a",EL357-INDEX(tab_MinKomp[Testy czystości / Reinheitstests],MATCH($B357,tab_MinKomp[[Stanowisko / Position ]:[Stanowisko / Position ]],0)))</f>
        <v>n/a</v>
      </c>
      <c r="EM358" s="190" t="str">
        <f>IF(INDEX(tab_MinKomp[Testy czystości / Reinheitstests],MATCH($B357,tab_MinKomp[[Stanowisko / Position ]:[Stanowisko / Position ]],0))="n/a","n/a",EM357-INDEX(tab_MinKomp[Testy czystości / Reinheitstests],MATCH($B357,tab_MinKomp[[Stanowisko / Position ]:[Stanowisko / Position ]],0)))</f>
        <v>n/a</v>
      </c>
      <c r="EN358" s="190" t="str">
        <f>IF(INDEX(tab_MinKomp[Testy czystości / Reinheitstests],MATCH($B357,tab_MinKomp[[Stanowisko / Position ]:[Stanowisko / Position ]],0))="n/a","n/a",EN357-INDEX(tab_MinKomp[Testy czystości / Reinheitstests],MATCH($B357,tab_MinKomp[[Stanowisko / Position ]:[Stanowisko / Position ]],0)))</f>
        <v>n/a</v>
      </c>
      <c r="EO358" s="194" t="str">
        <f>IF(INDEX(tab_MinKomp[Konserwacja Rep],MATCH($B357,tab_MinKomp[[Stanowisko / Position ]:[Stanowisko / Position ]],0))="n/a","n/a",EO357-INDEX(tab_MinKomp[Konserwacja Rep],MATCH($B357,tab_MinKomp[[Stanowisko / Position ]:[Stanowisko / Position ]],0)))</f>
        <v>n/a</v>
      </c>
      <c r="EP358" s="194" t="str">
        <f>IF(INDEX(tab_MinKomp[[Konserwacja Engel ]],MATCH($B357,tab_MinKomp[[Stanowisko / Position ]:[Stanowisko / Position ]],0))="n/a","n/a",EP357-INDEX(tab_MinKomp[[Konserwacja Engel ]],MATCH($B357,tab_MinKomp[[Stanowisko / Position ]:[Stanowisko / Position ]],0)))</f>
        <v>n/a</v>
      </c>
      <c r="EQ358" s="194" t="str">
        <f>IF(INDEX(tab_MinKomp[Konserwacja B 50],MATCH($B357,tab_MinKomp[[Stanowisko / Position ]:[Stanowisko / Position ]],0))="n/a","n/a",EQ357-INDEX(tab_MinKomp[Konserwacja B 50],MATCH($B357,tab_MinKomp[[Stanowisko / Position ]:[Stanowisko / Position ]],0)))</f>
        <v>n/a</v>
      </c>
      <c r="ER358" s="194" t="str">
        <f>IF(INDEX(tab_MinKomp[[Konserwacja EOL ]],MATCH($B357,tab_MinKomp[[Stanowisko / Position ]:[Stanowisko / Position ]],0))="n/a","n/a",ER357-INDEX(tab_MinKomp[[Konserwacja EOL ]],MATCH($B357,tab_MinKomp[[Stanowisko / Position ]:[Stanowisko / Position ]],0)))</f>
        <v>n/a</v>
      </c>
      <c r="ES358" s="194" t="str">
        <f>IF(INDEX(tab_MinKomp[Konserwacja Branson],MATCH($B357,tab_MinKomp[[Stanowisko / Position ]:[Stanowisko / Position ]],0))="n/a","n/a",ES357-INDEX(tab_MinKomp[Konserwacja Branson],MATCH($B357,tab_MinKomp[[Stanowisko / Position ]:[Stanowisko / Position ]],0)))</f>
        <v>n/a</v>
      </c>
      <c r="ET358" s="194" t="str">
        <f>IF(INDEX(tab_MinKomp[Konserwacja coolery],MATCH($B357,tab_MinKomp[[Stanowisko / Position ]:[Stanowisko / Position ]],0))="n/a","n/a",ET357-INDEX(tab_MinKomp[Konserwacja coolery],MATCH($B357,tab_MinKomp[[Stanowisko / Position ]:[Stanowisko / Position ]],0)))</f>
        <v>n/a</v>
      </c>
      <c r="EU358" s="194" t="str">
        <f>IF(INDEX(tab_MinKomp[Konserwacja piecy],MATCH($B357,tab_MinKomp[[Stanowisko / Position ]:[Stanowisko / Position ]],0))="n/a","n/a",EU357-INDEX(tab_MinKomp[Konserwacja piecy],MATCH($B357,tab_MinKomp[[Stanowisko / Position ]:[Stanowisko / Position ]],0)))</f>
        <v>n/a</v>
      </c>
      <c r="EV358" s="194" t="str">
        <f>IF(INDEX(tab_MinKomp[Rysunek techniczny- czytanie],MATCH($B357,tab_MinKomp[[Stanowisko / Position ]:[Stanowisko / Position ]],0))="n/a","n/a",EV357-INDEX(tab_MinKomp[Rysunek techniczny- czytanie],MATCH($B357,tab_MinKomp[[Stanowisko / Position ]:[Stanowisko / Position ]],0)))</f>
        <v>n/a</v>
      </c>
      <c r="EW358" s="194" t="str">
        <f>IF(INDEX(tab_MinKomp[Elektryka],MATCH($B357,tab_MinKomp[[Stanowisko / Position ]:[Stanowisko / Position ]],0))="n/a","n/a",EW357-INDEX(tab_MinKomp[Elektryka],MATCH($B357,tab_MinKomp[[Stanowisko / Position ]:[Stanowisko / Position ]],0)))</f>
        <v>n/a</v>
      </c>
      <c r="EX358" s="194" t="str">
        <f>IF(INDEX(tab_MinKomp[Pneumatyka],MATCH($B357,tab_MinKomp[[Stanowisko / Position ]:[Stanowisko / Position ]],0))="n/a","n/a",EX357-INDEX(tab_MinKomp[Pneumatyka],MATCH($B357,tab_MinKomp[[Stanowisko / Position ]:[Stanowisko / Position ]],0)))</f>
        <v>n/a</v>
      </c>
      <c r="EY358" s="194" t="str">
        <f>IF(INDEX(tab_MinKomp[[Hydraulika ]],MATCH($B357,tab_MinKomp[[Stanowisko / Position ]:[Stanowisko / Position ]],0))="n/a","n/a",EY357-INDEX(tab_MinKomp[[Hydraulika ]],MATCH($B357,tab_MinKomp[[Stanowisko / Position ]:[Stanowisko / Position ]],0)))</f>
        <v>n/a</v>
      </c>
      <c r="EZ358" s="194" t="str">
        <f>IF(INDEX(tab_MinKomp[Podciśnienie],MATCH($B357,tab_MinKomp[[Stanowisko / Position ]:[Stanowisko / Position ]],0))="n/a","n/a",EZ357-INDEX(tab_MinKomp[Podciśnienie],MATCH($B357,tab_MinKomp[[Stanowisko / Position ]:[Stanowisko / Position ]],0)))</f>
        <v>n/a</v>
      </c>
      <c r="FA358" s="194" t="str">
        <f>IF(INDEX(tab_MinKomp[Usuwanie awarii],MATCH($B357,tab_MinKomp[[Stanowisko / Position ]:[Stanowisko / Position ]],0))="n/a","n/a",FA357-INDEX(tab_MinKomp[Usuwanie awarii],MATCH($B357,tab_MinKomp[[Stanowisko / Position ]:[Stanowisko / Position ]],0)))</f>
        <v>n/a</v>
      </c>
      <c r="FB358" s="194" t="str">
        <f>IF(INDEX(tab_MinKomp[Obsługa robotów],MATCH($B357,tab_MinKomp[[Stanowisko / Position ]:[Stanowisko / Position ]],0))="n/a","n/a",FB357-INDEX(tab_MinKomp[Obsługa robotów],MATCH($B357,tab_MinKomp[[Stanowisko / Position ]:[Stanowisko / Position ]],0)))</f>
        <v>n/a</v>
      </c>
      <c r="FC358" s="194" t="str">
        <f>IF(INDEX(tab_MinKomp[Obsługa sterowania maszyny],MATCH($B357,tab_MinKomp[[Stanowisko / Position ]:[Stanowisko / Position ]],0))="n/a","n/a",FC357-INDEX(tab_MinKomp[Obsługa sterowania maszyny],MATCH($B357,tab_MinKomp[[Stanowisko / Position ]:[Stanowisko / Position ]],0)))</f>
        <v>n/a</v>
      </c>
      <c r="FD358" s="194" t="str">
        <f>IF(INDEX(tab_MinKomp[Usuwanie przyczyn żródłowych],MATCH($B357,tab_MinKomp[[Stanowisko / Position ]:[Stanowisko / Position ]],0))="n/a","n/a",FD357-INDEX(tab_MinKomp[Usuwanie przyczyn żródłowych],MATCH($B357,tab_MinKomp[[Stanowisko / Position ]:[Stanowisko / Position ]],0)))</f>
        <v>n/a</v>
      </c>
      <c r="FE358" s="194" t="str">
        <f>IF(INDEX(tab_MinKomp[Cmms stosowanie],MATCH($B357,tab_MinKomp[[Stanowisko / Position ]:[Stanowisko / Position ]],0))="n/a","n/a",FE357-INDEX(tab_MinKomp[Cmms stosowanie],MATCH($B357,tab_MinKomp[[Stanowisko / Position ]:[Stanowisko / Position ]],0)))</f>
        <v>n/a</v>
      </c>
      <c r="FF358" s="190" t="str">
        <f>IF(INDEX(tab_MinKomp[Testy czystości / Reinheitstests],MATCH($B357,tab_MinKomp[[Stanowisko / Position ]:[Stanowisko / Position ]],0))="n/a","n/a",FF357-INDEX(tab_MinKomp[Testy czystości / Reinheitstests],MATCH($B357,tab_MinKomp[[Stanowisko / Position ]:[Stanowisko / Position ]],0)))</f>
        <v>n/a</v>
      </c>
      <c r="FG358" s="194" t="str">
        <f>IF(INDEX(tab_MinKomp[Czyszczenie form plastikowych],MATCH($B357,tab_MinKomp[[Stanowisko / Position ]:[Stanowisko / Position ]],0))="n/a","n/a",FG357-INDEX(tab_MinKomp[Czyszczenie form plastikowych],MATCH($B357,tab_MinKomp[[Stanowisko / Position ]:[Stanowisko / Position ]],0)))</f>
        <v>n/a</v>
      </c>
      <c r="FH358" s="194" t="str">
        <f>IF(INDEX(tab_MinKomp[Wymiana form plastik],MATCH($B357,tab_MinKomp[[Stanowisko / Position ]:[Stanowisko / Position ]],0))="n/a","n/a",FH357-INDEX(tab_MinKomp[Wymiana form plastik],MATCH($B357,tab_MinKomp[[Stanowisko / Position ]:[Stanowisko / Position ]],0)))</f>
        <v>n/a</v>
      </c>
      <c r="FI358" s="194" t="str">
        <f>IF(INDEX(tab_MinKomp[Wymiana form guma],MATCH($B357,tab_MinKomp[[Stanowisko / Position ]:[Stanowisko / Position ]],0))="n/a","n/a",FI357-INDEX(tab_MinKomp[Wymiana form guma],MATCH($B357,tab_MinKomp[[Stanowisko / Position ]:[Stanowisko / Position ]],0)))</f>
        <v>n/a</v>
      </c>
      <c r="FJ358" s="194" t="str">
        <f>IF(INDEX(tab_MinKomp[Konserwacja KK],MATCH($B357,tab_MinKomp[[Stanowisko / Position ]:[Stanowisko / Position ]],0))="n/a","n/a",FJ357-INDEX(tab_MinKomp[Konserwacja KK],MATCH($B357,tab_MinKomp[[Stanowisko / Position ]:[Stanowisko / Position ]],0)))</f>
        <v>n/a</v>
      </c>
      <c r="FK358" s="194" t="str">
        <f>IF(INDEX(tab_MinKomp[Konserwacja form guma],MATCH($B357,tab_MinKomp[[Stanowisko / Position ]:[Stanowisko / Position ]],0))="n/a","n/a",FK357-INDEX(tab_MinKomp[Konserwacja form guma],MATCH($B357,tab_MinKomp[[Stanowisko / Position ]:[Stanowisko / Position ]],0)))</f>
        <v>n/a</v>
      </c>
      <c r="FL358" s="194" t="str">
        <f>IF(INDEX(tab_MinKomp[Konserwacja form plastiki],MATCH($B357,tab_MinKomp[[Stanowisko / Position ]:[Stanowisko / Position ]],0))="n/a","n/a",FL357-INDEX(tab_MinKomp[Konserwacja form plastiki],MATCH($B357,tab_MinKomp[[Stanowisko / Position ]:[Stanowisko / Position ]],0)))</f>
        <v>n/a</v>
      </c>
      <c r="FM358" s="194" t="str">
        <f>IF(INDEX(tab_MinKomp[Konserwacja Gorącego Kanału],MATCH($B357,tab_MinKomp[[Stanowisko / Position ]:[Stanowisko / Position ]],0))="n/a","n/a",FM357-INDEX(tab_MinKomp[Konserwacja Gorącego Kanału],MATCH($B357,tab_MinKomp[[Stanowisko / Position ]:[Stanowisko / Position ]],0)))</f>
        <v>n/a</v>
      </c>
      <c r="FN358" s="194" t="str">
        <f>IF(INDEX(tab_MinKomp[MS Office (Excel)],MATCH($B357,tab_MinKomp[[Stanowisko / Position ]:[Stanowisko / Position ]],0))="n/a","n/a",FN357-INDEX(tab_MinKomp[MS Office (Excel)],MATCH($B357,tab_MinKomp[[Stanowisko / Position ]:[Stanowisko / Position ]],0)))</f>
        <v>n/a</v>
      </c>
      <c r="FO358" s="194" t="str">
        <f>IF(INDEX(tab_MinKomp[MS Office (Word)],MATCH($B357,tab_MinKomp[[Stanowisko / Position ]:[Stanowisko / Position ]],0))="n/a","n/a",FO357-INDEX(tab_MinKomp[MS Office (Word)],MATCH($B357,tab_MinKomp[[Stanowisko / Position ]:[Stanowisko / Position ]],0)))</f>
        <v>n/a</v>
      </c>
      <c r="FP358" s="194" t="str">
        <f>IF(INDEX(tab_MinKomp[MS Office (Power Point)],MATCH($B357,tab_MinKomp[[Stanowisko / Position ]:[Stanowisko / Position ]],0))="n/a","n/a",FP357-INDEX(tab_MinKomp[MS Office (Power Point)],MATCH($B357,tab_MinKomp[[Stanowisko / Position ]:[Stanowisko / Position ]],0)))</f>
        <v>n/a</v>
      </c>
      <c r="FQ358" s="196" t="str">
        <f>IF(INDEX(tab_MinKomp[Język angielski / Englisch],MATCH($B357,tab_MinKomp[[Stanowisko / Position ]:[Stanowisko / Position ]],0))="n/a","n/a",FQ357-INDEX(tab_MinKomp[Język angielski / Englisch],MATCH($B357,tab_MinKomp[[Stanowisko / Position ]:[Stanowisko / Position ]],0)))</f>
        <v>n/a</v>
      </c>
      <c r="FR358" s="196" t="str">
        <f>IF(INDEX(tab_MinKomp[Język niemiecki / Deutsch],MATCH($B357,tab_MinKomp[[Stanowisko / Position ]:[Stanowisko / Position ]],0))="n/a","n/a",FR357-INDEX(tab_MinKomp[Język niemiecki / Deutsch],MATCH($B357,tab_MinKomp[[Stanowisko / Position ]:[Stanowisko / Position ]],0)))</f>
        <v>n/a</v>
      </c>
      <c r="FS358" s="194">
        <f>IF(INDEX(tab_MinKomp[Zarządzanie dokumentacją procesową / Process dokumentation management],MATCH($B357,tab_MinKomp[[Stanowisko / Position ]:[Stanowisko / Position ]],0))="n/a","n/a",FS357-INDEX(tab_MinKomp[Zarządzanie dokumentacją procesową / Process dokumentation management],MATCH($B357,tab_MinKomp[[Stanowisko / Position ]:[Stanowisko / Position ]],0)))</f>
        <v>0</v>
      </c>
      <c r="FT358" s="194">
        <f>IF(INDEX(tab_MinKomp[Znajomość procesów z obszaru / Kenntiss der prozesse in dem Bereich],MATCH($B357,tab_MinKomp[[Stanowisko / Position ]:[Stanowisko / Position ]],0))="n/a","n/a",FT357-INDEX(tab_MinKomp[Znajomość procesów z obszaru / Kenntiss der prozesse in dem Bereich],MATCH($B357,tab_MinKomp[[Stanowisko / Position ]:[Stanowisko / Position ]],0)))</f>
        <v>0</v>
      </c>
      <c r="FU358" s="194">
        <f>IF(INDEX(tab_MinKomp[optymalizacja procesów / Prozessoptymalisierung],MATCH($B357,tab_MinKomp[[Stanowisko / Position ]:[Stanowisko / Position ]],0))="n/a","n/a",FU357-INDEX(tab_MinKomp[optymalizacja procesów / Prozessoptymalisierung],MATCH($B357,tab_MinKomp[[Stanowisko / Position ]:[Stanowisko / Position ]],0)))</f>
        <v>0</v>
      </c>
      <c r="FV358" s="194">
        <f>IF(INDEX(tab_MinKomp[Umiejętności szkoleniowe / Trainingsfähigkeiten],MATCH($B357,tab_MinKomp[[Stanowisko / Position ]:[Stanowisko / Position ]],0))="n/a","n/a",FV357-INDEX(tab_MinKomp[Umiejętności szkoleniowe / Trainingsfähigkeiten],MATCH($B357,tab_MinKomp[[Stanowisko / Position ]:[Stanowisko / Position ]],0)))</f>
        <v>1</v>
      </c>
      <c r="FW358" s="194">
        <f>IF(INDEX(tab_MinKomp[Analityczne myślenie, podejście / Analitysches Denken, Einstellung],MATCH($B357,tab_MinKomp[[Stanowisko / Position ]:[Stanowisko / Position ]],0))="n/a","n/a",FW357-INDEX(tab_MinKomp[Analityczne myślenie, podejście / Analitysches Denken, Einstellung],MATCH($B357,tab_MinKomp[[Stanowisko / Position ]:[Stanowisko / Position ]],0)))</f>
        <v>0</v>
      </c>
      <c r="FX358" s="194">
        <f>IF(INDEX(tab_MinKomp[Dokładność, precyzja w dzialaniu / Genauigkeit, Präzision in die Arbeit],MATCH($B357,tab_MinKomp[[Stanowisko / Position ]:[Stanowisko / Position ]],0))="n/a","n/a",FX357-INDEX(tab_MinKomp[Dokładność, precyzja w dzialaniu / Genauigkeit, Präzision in die Arbeit],MATCH($B357,tab_MinKomp[[Stanowisko / Position ]:[Stanowisko / Position ]],0)))</f>
        <v>0</v>
      </c>
      <c r="FY358" s="194">
        <f>IF(INDEX(tab_MinKomp[Dyspozycyjność / Verfügbarkeit],MATCH($B357,tab_MinKomp[[Stanowisko / Position ]:[Stanowisko / Position ]],0))="n/a","n/a",FY357-INDEX(tab_MinKomp[Dyspozycyjność / Verfügbarkeit],MATCH($B357,tab_MinKomp[[Stanowisko / Position ]:[Stanowisko / Position ]],0)))</f>
        <v>0</v>
      </c>
      <c r="FZ358" s="194">
        <f>IF(INDEX(tab_MinKomp[Zaangażowanie / 
Engagement],MATCH($B357,tab_MinKomp[[Stanowisko / Position ]:[Stanowisko / Position ]],0))="n/a","n/a",FZ357-INDEX(tab_MinKomp[Zaangażowanie / 
Engagement],MATCH($B357,tab_MinKomp[[Stanowisko / Position ]:[Stanowisko / Position ]],0)))</f>
        <v>0</v>
      </c>
      <c r="GA358" s="194" t="str">
        <f>IF(INDEX(tab_MinKomp[Konserwacja form guma],MATCH($B357,tab_MinKomp[[Stanowisko / Position ]:[Stanowisko / Position ]],0))="n/a","n/a",GA357-INDEX(tab_MinKomp[Konserwacja form guma],MATCH($B357,tab_MinKomp[[Stanowisko / Position ]:[Stanowisko / Position ]],0)))</f>
        <v>n/a</v>
      </c>
      <c r="GB358" s="194" t="str">
        <f>IF(INDEX(tab_MinKomp[Konserwacja form plastiki],MATCH($B357,tab_MinKomp[[Stanowisko / Position ]:[Stanowisko / Position ]],0))="n/a","n/a",GB357-INDEX(tab_MinKomp[Konserwacja form plastiki],MATCH($B357,tab_MinKomp[[Stanowisko / Position ]:[Stanowisko / Position ]],0)))</f>
        <v>n/a</v>
      </c>
      <c r="GC358" s="194">
        <f>IF(INDEX(tab_MinKomp[Elastyczność w działaniu],MATCH($B357,tab_MinKomp[[Stanowisko / Position ]:[Stanowisko / Position ]],0))="n/a","n/a",GC357-INDEX(tab_MinKomp[Elastyczność w działaniu],MATCH($B357,tab_MinKomp[[Stanowisko / Position ]:[Stanowisko / Position ]],0)))</f>
        <v>0</v>
      </c>
      <c r="GD358" s="194">
        <f>IF(INDEX(tab_MinKomp[Komunikatywność],MATCH($B357,tab_MinKomp[[Stanowisko / Position ]:[Stanowisko / Position ]],0))="n/a","n/a",GD357-INDEX(tab_MinKomp[Komunikatywność],MATCH($B357,tab_MinKomp[[Stanowisko / Position ]:[Stanowisko / Position ]],0)))</f>
        <v>0</v>
      </c>
      <c r="GE358" s="193" t="str">
        <f>IF(INDEX(tab_MinKomp[Motywowanie i budowanie zaangażowania zespołu],MATCH($B357,tab_MinKomp[[Stanowisko / Position ]:[Stanowisko / Position ]],0))="n/a","n/a",GE357-INDEX(tab_MinKomp[Motywowanie i budowanie zaangażowania zespołu],MATCH($B357,tab_MinKomp[[Stanowisko / Position ]:[Stanowisko / Position ]],0)))</f>
        <v>n/a</v>
      </c>
      <c r="GF358" s="186" t="s">
        <v>248</v>
      </c>
      <c r="GG358" s="186" t="s">
        <v>248</v>
      </c>
      <c r="GH358" s="186" t="s">
        <v>248</v>
      </c>
      <c r="GI358" s="186" t="s">
        <v>248</v>
      </c>
      <c r="GJ358" s="186" t="s">
        <v>248</v>
      </c>
      <c r="GK358" s="186" t="s">
        <v>248</v>
      </c>
      <c r="GL358" s="186" t="s">
        <v>248</v>
      </c>
      <c r="GM358" s="186" t="s">
        <v>248</v>
      </c>
      <c r="GN358" s="186" t="s">
        <v>248</v>
      </c>
      <c r="GO358" s="186" t="s">
        <v>248</v>
      </c>
      <c r="GP358" s="186" t="s">
        <v>248</v>
      </c>
      <c r="GQ358" s="186" t="s">
        <v>248</v>
      </c>
      <c r="GR358" s="186" t="s">
        <v>248</v>
      </c>
      <c r="GS358" s="186" t="s">
        <v>248</v>
      </c>
      <c r="GT358" s="186" t="s">
        <v>248</v>
      </c>
      <c r="GU358" s="186" t="s">
        <v>248</v>
      </c>
      <c r="GV358" s="186" t="s">
        <v>248</v>
      </c>
      <c r="GW358" s="186" t="s">
        <v>248</v>
      </c>
      <c r="GX358" s="186" t="s">
        <v>248</v>
      </c>
      <c r="GY358" s="186" t="s">
        <v>248</v>
      </c>
      <c r="GZ358" s="261" t="s">
        <v>248</v>
      </c>
      <c r="HA358" s="261" t="s">
        <v>248</v>
      </c>
      <c r="HB358" s="191">
        <f>SUM(G358:GE358)/(HB357-(SUM(G358:GE358)))</f>
        <v>0.27906976744186046</v>
      </c>
    </row>
    <row r="359" spans="1:210" ht="24.9" customHeight="1" x14ac:dyDescent="0.3">
      <c r="A359" s="105" t="s">
        <v>319</v>
      </c>
      <c r="B359" s="105" t="s">
        <v>315</v>
      </c>
      <c r="C359" s="105" t="s">
        <v>401</v>
      </c>
      <c r="D359" s="105">
        <v>578</v>
      </c>
      <c r="E359" s="394" t="s">
        <v>876</v>
      </c>
      <c r="F359" s="185" t="s">
        <v>374</v>
      </c>
      <c r="G359" s="186">
        <v>2</v>
      </c>
      <c r="H359" s="186">
        <v>1</v>
      </c>
      <c r="I359" s="186">
        <v>2</v>
      </c>
      <c r="J359" s="186">
        <v>1</v>
      </c>
      <c r="K359" s="186">
        <v>1</v>
      </c>
      <c r="L359" s="186" t="s">
        <v>248</v>
      </c>
      <c r="M359" s="186" t="s">
        <v>248</v>
      </c>
      <c r="N359" s="186" t="s">
        <v>248</v>
      </c>
      <c r="O359" s="186">
        <v>1</v>
      </c>
      <c r="P359" s="186">
        <v>1</v>
      </c>
      <c r="Q359" s="186" t="s">
        <v>248</v>
      </c>
      <c r="R359" s="186" t="s">
        <v>248</v>
      </c>
      <c r="S359" s="186" t="s">
        <v>248</v>
      </c>
      <c r="T359" s="186" t="s">
        <v>248</v>
      </c>
      <c r="U359" s="186" t="s">
        <v>248</v>
      </c>
      <c r="V359" s="186" t="s">
        <v>248</v>
      </c>
      <c r="W359" s="186" t="s">
        <v>248</v>
      </c>
      <c r="X359" s="186" t="s">
        <v>248</v>
      </c>
      <c r="Y359" s="186" t="s">
        <v>248</v>
      </c>
      <c r="Z359" s="186" t="s">
        <v>248</v>
      </c>
      <c r="AA359" s="186" t="s">
        <v>248</v>
      </c>
      <c r="AB359" s="186" t="s">
        <v>248</v>
      </c>
      <c r="AC359" s="186" t="s">
        <v>248</v>
      </c>
      <c r="AD359" s="186" t="s">
        <v>248</v>
      </c>
      <c r="AE359" s="186" t="s">
        <v>248</v>
      </c>
      <c r="AF359" s="186" t="s">
        <v>248</v>
      </c>
      <c r="AG359" s="186" t="s">
        <v>248</v>
      </c>
      <c r="AH359" s="186" t="s">
        <v>248</v>
      </c>
      <c r="AI359" s="186" t="s">
        <v>248</v>
      </c>
      <c r="AJ359" s="186" t="s">
        <v>248</v>
      </c>
      <c r="AK359" s="186" t="s">
        <v>248</v>
      </c>
      <c r="AL359" s="186">
        <v>1</v>
      </c>
      <c r="AM359" s="186" t="s">
        <v>248</v>
      </c>
      <c r="AN359" s="186" t="s">
        <v>248</v>
      </c>
      <c r="AO359" s="186">
        <v>1</v>
      </c>
      <c r="AP359" s="186" t="s">
        <v>248</v>
      </c>
      <c r="AQ359" s="186">
        <v>1</v>
      </c>
      <c r="AR359" s="186" t="s">
        <v>248</v>
      </c>
      <c r="AS359" s="186" t="s">
        <v>248</v>
      </c>
      <c r="AT359" s="186" t="s">
        <v>248</v>
      </c>
      <c r="AU359" s="186" t="s">
        <v>248</v>
      </c>
      <c r="AV359" s="186">
        <v>1</v>
      </c>
      <c r="AW359" s="186">
        <v>1</v>
      </c>
      <c r="AX359" s="186" t="s">
        <v>248</v>
      </c>
      <c r="AY359" s="186" t="s">
        <v>248</v>
      </c>
      <c r="AZ359" s="186" t="s">
        <v>248</v>
      </c>
      <c r="BA359" s="186" t="s">
        <v>248</v>
      </c>
      <c r="BB359" s="186" t="s">
        <v>248</v>
      </c>
      <c r="BC359" s="186" t="s">
        <v>248</v>
      </c>
      <c r="BD359" s="186" t="s">
        <v>248</v>
      </c>
      <c r="BE359" s="186" t="s">
        <v>248</v>
      </c>
      <c r="BF359" s="186" t="s">
        <v>248</v>
      </c>
      <c r="BG359" s="186" t="s">
        <v>248</v>
      </c>
      <c r="BH359" s="186" t="s">
        <v>248</v>
      </c>
      <c r="BI359" s="186" t="s">
        <v>248</v>
      </c>
      <c r="BJ359" s="186" t="s">
        <v>248</v>
      </c>
      <c r="BK359" s="186" t="s">
        <v>248</v>
      </c>
      <c r="BL359" s="186" t="s">
        <v>248</v>
      </c>
      <c r="BM359" s="186" t="s">
        <v>248</v>
      </c>
      <c r="BN359" s="186" t="s">
        <v>248</v>
      </c>
      <c r="BO359" s="186" t="s">
        <v>248</v>
      </c>
      <c r="BP359" s="186">
        <v>1</v>
      </c>
      <c r="BQ359" s="186" t="s">
        <v>248</v>
      </c>
      <c r="BR359" s="186">
        <v>1</v>
      </c>
      <c r="BS359" s="186" t="s">
        <v>248</v>
      </c>
      <c r="BT359" s="186" t="s">
        <v>248</v>
      </c>
      <c r="BU359" s="186" t="s">
        <v>248</v>
      </c>
      <c r="BV359" s="186" t="s">
        <v>248</v>
      </c>
      <c r="BW359" s="186" t="s">
        <v>248</v>
      </c>
      <c r="BX359" s="186" t="s">
        <v>248</v>
      </c>
      <c r="BY359" s="186" t="s">
        <v>248</v>
      </c>
      <c r="BZ359" s="186" t="s">
        <v>248</v>
      </c>
      <c r="CA359" s="186">
        <v>1</v>
      </c>
      <c r="CB359" s="186" t="s">
        <v>248</v>
      </c>
      <c r="CC359" s="186">
        <v>2</v>
      </c>
      <c r="CD359" s="186">
        <v>1</v>
      </c>
      <c r="CE359" s="186" t="s">
        <v>248</v>
      </c>
      <c r="CF359" s="186" t="s">
        <v>248</v>
      </c>
      <c r="CG359" s="186">
        <v>1</v>
      </c>
      <c r="CH359" s="186" t="s">
        <v>248</v>
      </c>
      <c r="CI359" s="186" t="s">
        <v>248</v>
      </c>
      <c r="CJ359" s="186" t="s">
        <v>248</v>
      </c>
      <c r="CK359" s="186" t="s">
        <v>248</v>
      </c>
      <c r="CL359" s="186" t="s">
        <v>248</v>
      </c>
      <c r="CM359" s="186" t="s">
        <v>248</v>
      </c>
      <c r="CN359" s="186" t="s">
        <v>248</v>
      </c>
      <c r="CO359" s="186" t="s">
        <v>248</v>
      </c>
      <c r="CP359" s="186" t="s">
        <v>248</v>
      </c>
      <c r="CQ359" s="186" t="s">
        <v>248</v>
      </c>
      <c r="CR359" s="186" t="s">
        <v>248</v>
      </c>
      <c r="CS359" s="186" t="s">
        <v>248</v>
      </c>
      <c r="CT359" s="186" t="s">
        <v>248</v>
      </c>
      <c r="CU359" s="186" t="s">
        <v>248</v>
      </c>
      <c r="CV359" s="186" t="s">
        <v>248</v>
      </c>
      <c r="CW359" s="186">
        <v>1</v>
      </c>
      <c r="CX359" s="186" t="s">
        <v>248</v>
      </c>
      <c r="CY359" s="186" t="s">
        <v>248</v>
      </c>
      <c r="CZ359" s="186" t="s">
        <v>248</v>
      </c>
      <c r="DA359" s="186" t="s">
        <v>248</v>
      </c>
      <c r="DB359" s="186" t="s">
        <v>248</v>
      </c>
      <c r="DC359" s="186" t="s">
        <v>248</v>
      </c>
      <c r="DD359" s="186" t="s">
        <v>248</v>
      </c>
      <c r="DE359" s="186" t="s">
        <v>248</v>
      </c>
      <c r="DF359" s="186">
        <v>1</v>
      </c>
      <c r="DG359" s="186" t="s">
        <v>248</v>
      </c>
      <c r="DH359" s="186" t="s">
        <v>248</v>
      </c>
      <c r="DI359" s="186" t="s">
        <v>248</v>
      </c>
      <c r="DJ359" s="186" t="s">
        <v>248</v>
      </c>
      <c r="DK359" s="186" t="s">
        <v>248</v>
      </c>
      <c r="DL359" s="186" t="s">
        <v>248</v>
      </c>
      <c r="DM359" s="186" t="s">
        <v>248</v>
      </c>
      <c r="DN359" s="186" t="s">
        <v>248</v>
      </c>
      <c r="DO359" s="186" t="s">
        <v>248</v>
      </c>
      <c r="DP359" s="186" t="s">
        <v>248</v>
      </c>
      <c r="DQ359" s="186" t="s">
        <v>248</v>
      </c>
      <c r="DR359" s="186" t="s">
        <v>248</v>
      </c>
      <c r="DS359" s="186" t="s">
        <v>248</v>
      </c>
      <c r="DT359" s="186" t="s">
        <v>248</v>
      </c>
      <c r="DU359" s="186" t="s">
        <v>248</v>
      </c>
      <c r="DV359" s="186" t="s">
        <v>248</v>
      </c>
      <c r="DW359" s="186" t="s">
        <v>248</v>
      </c>
      <c r="DX359" s="186" t="s">
        <v>248</v>
      </c>
      <c r="DY359" s="186" t="s">
        <v>248</v>
      </c>
      <c r="DZ359" s="186" t="s">
        <v>248</v>
      </c>
      <c r="EA359" s="186" t="s">
        <v>248</v>
      </c>
      <c r="EB359" s="186" t="s">
        <v>248</v>
      </c>
      <c r="EC359" s="186" t="s">
        <v>248</v>
      </c>
      <c r="ED359" s="186" t="s">
        <v>248</v>
      </c>
      <c r="EE359" s="186" t="s">
        <v>248</v>
      </c>
      <c r="EF359" s="186" t="s">
        <v>248</v>
      </c>
      <c r="EG359" s="186" t="s">
        <v>248</v>
      </c>
      <c r="EH359" s="186" t="s">
        <v>248</v>
      </c>
      <c r="EI359" s="186" t="s">
        <v>248</v>
      </c>
      <c r="EJ359" s="186" t="s">
        <v>248</v>
      </c>
      <c r="EK359" s="186" t="s">
        <v>248</v>
      </c>
      <c r="EL359" s="184" t="s">
        <v>248</v>
      </c>
      <c r="EM359" s="184" t="s">
        <v>248</v>
      </c>
      <c r="EN359" s="184" t="s">
        <v>248</v>
      </c>
      <c r="EO359" s="186" t="s">
        <v>248</v>
      </c>
      <c r="EP359" s="186" t="s">
        <v>248</v>
      </c>
      <c r="EQ359" s="186" t="s">
        <v>248</v>
      </c>
      <c r="ER359" s="186" t="s">
        <v>248</v>
      </c>
      <c r="ES359" s="186" t="s">
        <v>248</v>
      </c>
      <c r="ET359" s="186" t="s">
        <v>248</v>
      </c>
      <c r="EU359" s="186" t="s">
        <v>248</v>
      </c>
      <c r="EV359" s="186" t="s">
        <v>248</v>
      </c>
      <c r="EW359" s="186" t="s">
        <v>248</v>
      </c>
      <c r="EX359" s="186" t="s">
        <v>248</v>
      </c>
      <c r="EY359" s="186" t="s">
        <v>248</v>
      </c>
      <c r="EZ359" s="186" t="s">
        <v>248</v>
      </c>
      <c r="FA359" s="186" t="s">
        <v>248</v>
      </c>
      <c r="FB359" s="186" t="s">
        <v>248</v>
      </c>
      <c r="FC359" s="186" t="s">
        <v>248</v>
      </c>
      <c r="FD359" s="186" t="s">
        <v>248</v>
      </c>
      <c r="FE359" s="186" t="s">
        <v>248</v>
      </c>
      <c r="FF359" s="186" t="s">
        <v>248</v>
      </c>
      <c r="FG359" s="186" t="s">
        <v>248</v>
      </c>
      <c r="FH359" s="186" t="s">
        <v>248</v>
      </c>
      <c r="FI359" s="186" t="s">
        <v>248</v>
      </c>
      <c r="FJ359" s="186" t="s">
        <v>248</v>
      </c>
      <c r="FK359" s="186" t="s">
        <v>248</v>
      </c>
      <c r="FL359" s="186" t="s">
        <v>248</v>
      </c>
      <c r="FM359" s="186" t="s">
        <v>248</v>
      </c>
      <c r="FN359" s="186" t="s">
        <v>248</v>
      </c>
      <c r="FO359" s="186" t="s">
        <v>248</v>
      </c>
      <c r="FP359" s="186" t="s">
        <v>248</v>
      </c>
      <c r="FQ359" s="187" t="s">
        <v>248</v>
      </c>
      <c r="FR359" s="187" t="s">
        <v>248</v>
      </c>
      <c r="FS359" s="186"/>
      <c r="FT359" s="186"/>
      <c r="FU359" s="186"/>
      <c r="FV359" s="186"/>
      <c r="FW359" s="186"/>
      <c r="FX359" s="186"/>
      <c r="FY359" s="186"/>
      <c r="FZ359" s="186"/>
      <c r="GA359" s="186" t="s">
        <v>248</v>
      </c>
      <c r="GB359" s="186" t="s">
        <v>248</v>
      </c>
      <c r="GC359" s="186"/>
      <c r="GD359" s="186"/>
      <c r="GE359" s="186" t="s">
        <v>248</v>
      </c>
      <c r="GF359" s="186" t="s">
        <v>248</v>
      </c>
      <c r="GG359" s="186" t="s">
        <v>248</v>
      </c>
      <c r="GH359" s="186" t="s">
        <v>248</v>
      </c>
      <c r="GI359" s="186" t="s">
        <v>248</v>
      </c>
      <c r="GJ359" s="186" t="s">
        <v>248</v>
      </c>
      <c r="GK359" s="186" t="s">
        <v>248</v>
      </c>
      <c r="GL359" s="186" t="s">
        <v>248</v>
      </c>
      <c r="GM359" s="186" t="s">
        <v>248</v>
      </c>
      <c r="GN359" s="186" t="s">
        <v>248</v>
      </c>
      <c r="GO359" s="186" t="s">
        <v>248</v>
      </c>
      <c r="GP359" s="186" t="s">
        <v>248</v>
      </c>
      <c r="GQ359" s="186" t="s">
        <v>248</v>
      </c>
      <c r="GR359" s="186" t="s">
        <v>248</v>
      </c>
      <c r="GS359" s="186" t="s">
        <v>248</v>
      </c>
      <c r="GT359" s="186" t="s">
        <v>248</v>
      </c>
      <c r="GU359" s="186" t="s">
        <v>248</v>
      </c>
      <c r="GV359" s="186" t="s">
        <v>248</v>
      </c>
      <c r="GW359" s="186" t="s">
        <v>248</v>
      </c>
      <c r="GX359" s="186" t="s">
        <v>248</v>
      </c>
      <c r="GY359" s="186" t="s">
        <v>248</v>
      </c>
      <c r="GZ359" s="261" t="s">
        <v>248</v>
      </c>
      <c r="HA359" s="261" t="s">
        <v>248</v>
      </c>
      <c r="HB359" s="188">
        <f t="shared" ref="HB359" si="290">SUM(G359:GE359)</f>
        <v>23</v>
      </c>
    </row>
    <row r="360" spans="1:210" ht="24.9" customHeight="1" thickBot="1" x14ac:dyDescent="0.35">
      <c r="A360" s="108" t="str">
        <f t="shared" ref="A360:D360" si="291">A359</f>
        <v>Prod.-Q-3</v>
      </c>
      <c r="B360" s="108" t="str">
        <f t="shared" si="291"/>
        <v>Pracownik Produkcji</v>
      </c>
      <c r="C360" s="108" t="str">
        <f t="shared" si="291"/>
        <v>BH</v>
      </c>
      <c r="D360" s="108">
        <f t="shared" si="291"/>
        <v>578</v>
      </c>
      <c r="E360" s="395"/>
      <c r="F360" s="189" t="s">
        <v>375</v>
      </c>
      <c r="G360" s="192">
        <f>IF(INDEX(tab_MinKomp[Przepisy BHP / BHP Vorschriften],MATCH($B359,tab_MinKomp[[Stanowisko / Position ]:[Stanowisko / Position ]],0))="n/a","n/a",G359-INDEX(tab_MinKomp[Przepisy BHP / BHP Vorschriften],MATCH($B359,tab_MinKomp[[Stanowisko / Position ]:[Stanowisko / Position ]],0)))</f>
        <v>0</v>
      </c>
      <c r="H360" s="193">
        <f>IF(INDEX(tab_MinKomp[Przepisy PPOŻ / Brandschutzbestimmungen],MATCH($B359,tab_MinKomp[[Stanowisko / Position ]:[Stanowisko / Position ]],0))="n/a","n/a",H359-INDEX(tab_MinKomp[Przepisy PPOŻ / Brandschutzbestimmungen],MATCH($B359,tab_MinKomp[[Stanowisko / Position ]:[Stanowisko / Position ]],0)))</f>
        <v>0</v>
      </c>
      <c r="I360" s="193">
        <f>IF(INDEX(tab_MinKomp[Ryzyko zawodowe na stanowiskach pracyv/ Berufliche Risiken an Arbeitsstellen],MATCH($B359,tab_MinKomp[[Stanowisko / Position ]:[Stanowisko / Position ]],0))="n/a","n/a",I359-INDEX(tab_MinKomp[Ryzyko zawodowe na stanowiskach pracyv/ Berufliche Risiken an Arbeitsstellen],MATCH($B359,tab_MinKomp[[Stanowisko / Position ]:[Stanowisko / Position ]],0)))</f>
        <v>0</v>
      </c>
      <c r="J360" s="193">
        <f>IF(INDEX(tab_MinKomp[Gospodarka substancjami niebezpiecznymi / Gefahrstoffmanagement],MATCH($B359,tab_MinKomp[[Stanowisko / Position ]:[Stanowisko / Position ]],0))="n/a","n/a",J359-INDEX(tab_MinKomp[Gospodarka substancjami niebezpiecznymi / Gefahrstoffmanagement],MATCH($B359,tab_MinKomp[[Stanowisko / Position ]:[Stanowisko / Position ]],0)))</f>
        <v>0</v>
      </c>
      <c r="K360" s="193">
        <f>IF(INDEX(tab_MinKomp[Gospodarka odpadami / Abfallwirtschaft],MATCH($B359,tab_MinKomp[[Stanowisko / Position ]:[Stanowisko / Position ]],0))="n/a","n/a",K359-INDEX(tab_MinKomp[Gospodarka odpadami / Abfallwirtschaft],MATCH($B359,tab_MinKomp[[Stanowisko / Position ]:[Stanowisko / Position ]],0)))</f>
        <v>0</v>
      </c>
      <c r="L360" s="194" t="str">
        <f>IF(INDEX(tab_MinKomp[Przepisy kodeksu pracy / Bestimmungen des Arbeitsgesetzes],MATCH($B359,tab_MinKomp[[Stanowisko / Position ]:[Stanowisko / Position ]],0))="n/a","n/a",L359-INDEX(tab_MinKomp[Przepisy kodeksu pracy / Bestimmungen des Arbeitsgesetzes],MATCH($B359,tab_MinKomp[[Stanowisko / Position ]:[Stanowisko / Position ]],0)))</f>
        <v>n/a</v>
      </c>
      <c r="M360" s="195" t="str">
        <f>IF(INDEX(tab_MinKomp[Przepisy o ub.społ. ZUS  / Sozialversicherungsvorschriften],MATCH($B359,tab_MinKomp[[Stanowisko / Position ]:[Stanowisko / Position ]],0))="n/a","n/a",M359-INDEX(tab_MinKomp[Przepisy o ub.społ. ZUS  / Sozialversicherungsvorschriften],MATCH($B359,tab_MinKomp[[Stanowisko / Position ]:[Stanowisko / Position ]],0)))</f>
        <v>n/a</v>
      </c>
      <c r="N360" s="194" t="str">
        <f>IF(INDEX(tab_MinKomp[PRZEPISY O PDOF /persönlich Einkommensteuergesetz ],MATCH($B359,tab_MinKomp[[Stanowisko / Position ]:[Stanowisko / Position ]],0))="n/a","n/a",N359-INDEX(tab_MinKomp[PRZEPISY O PDOF /persönlich Einkommensteuergesetz ],MATCH($B359,tab_MinKomp[[Stanowisko / Position ]:[Stanowisko / Position ]],0)))</f>
        <v>n/a</v>
      </c>
      <c r="O360" s="194">
        <f>IF(INDEX(tab_MinKomp[Regulamin pracy / Arbeitsordnung],MATCH($B359,tab_MinKomp[[Stanowisko / Position ]:[Stanowisko / Position ]],0))="n/a","n/a",O359-INDEX(tab_MinKomp[Regulamin pracy / Arbeitsordnung],MATCH($B359,tab_MinKomp[[Stanowisko / Position ]:[Stanowisko / Position ]],0)))</f>
        <v>0</v>
      </c>
      <c r="P360" s="194">
        <f>IF(INDEX(tab_MinKomp[Regulamin wynagradzania / Vergütungsordnung],MATCH($B359,tab_MinKomp[[Stanowisko / Position ]:[Stanowisko / Position ]],0))="n/a","n/a",P359-INDEX(tab_MinKomp[Regulamin wynagradzania / Vergütungsordnung],MATCH($B359,tab_MinKomp[[Stanowisko / Position ]:[Stanowisko / Position ]],0)))</f>
        <v>0</v>
      </c>
      <c r="Q360" s="194" t="str">
        <f>IF(INDEX(tab_MinKomp[System R2PŁATNIK PRO: Płace / Lohnabrechnung],MATCH($B359,tab_MinKomp[[Stanowisko / Position ]:[Stanowisko / Position ]],0))="n/a","n/a",Q359-INDEX(tab_MinKomp[System R2PŁATNIK PRO: Płace / Lohnabrechnung],MATCH($B359,tab_MinKomp[[Stanowisko / Position ]:[Stanowisko / Position ]],0)))</f>
        <v>n/a</v>
      </c>
      <c r="R360" s="194" t="str">
        <f>IF(INDEX(tab_MinKomp[SystemR2PŁATNIK PRO: KADRY / Personaldaten],MATCH($B359,tab_MinKomp[[Stanowisko / Position ]:[Stanowisko / Position ]],0))="n/a","n/a",R359-INDEX(tab_MinKomp[SystemR2PŁATNIK PRO: KADRY / Personaldaten],MATCH($B359,tab_MinKomp[[Stanowisko / Position ]:[Stanowisko / Position ]],0)))</f>
        <v>n/a</v>
      </c>
      <c r="S360" s="194" t="str">
        <f>IF(INDEX(tab_MinKomp[SYSTEM R2PŁATNIK PRO: zarządzanie pracownikami / Arbeitsverwaltung],MATCH($B359,tab_MinKomp[[Stanowisko / Position ]:[Stanowisko / Position ]],0))="n/a","n/a",S359-INDEX(tab_MinKomp[SYSTEM R2PŁATNIK PRO: zarządzanie pracownikami / Arbeitsverwaltung],MATCH($B359,tab_MinKomp[[Stanowisko / Position ]:[Stanowisko / Position ]],0)))</f>
        <v>n/a</v>
      </c>
      <c r="T360" s="194" t="str">
        <f>IF(INDEX(tab_MinKomp[Doradztwo, wsparcie personalne / Personalberatung und Unterstützung],MATCH($B359,tab_MinKomp[[Stanowisko / Position ]:[Stanowisko / Position ]],0))="n/a","n/a",T359-INDEX(tab_MinKomp[Doradztwo, wsparcie personalne / Personalberatung und Unterstützung],MATCH($B359,tab_MinKomp[[Stanowisko / Position ]:[Stanowisko / Position ]],0)))</f>
        <v>n/a</v>
      </c>
      <c r="U360" s="194" t="str">
        <f>IF(INDEX(tab_MinKomp[Przepisy o podatku VAT / MwSt.- Gesetz],MATCH($B359,tab_MinKomp[[Stanowisko / Position ]:[Stanowisko / Position ]],0))="n/a","n/a",U359-INDEX(tab_MinKomp[Przepisy o podatku VAT / MwSt.- Gesetz],MATCH($B359,tab_MinKomp[[Stanowisko / Position ]:[Stanowisko / Position ]],0)))</f>
        <v>n/a</v>
      </c>
      <c r="V360" s="194" t="str">
        <f>IF(INDEX(tab_MinKomp[PrzepisyPDOP / geschäftlich Einkommensteuergesetz],MATCH($B359,tab_MinKomp[[Stanowisko / Position ]:[Stanowisko / Position ]],0))="n/a","n/a",V359-INDEX(tab_MinKomp[PrzepisyPDOP / geschäftlich Einkommensteuergesetz],MATCH($B359,tab_MinKomp[[Stanowisko / Position ]:[Stanowisko / Position ]],0)))</f>
        <v>n/a</v>
      </c>
      <c r="W360" s="194" t="str">
        <f>IF(INDEX(tab_MinKomp[System BAAN / FINANSE (FIBU)],MATCH($B359,tab_MinKomp[[Stanowisko / Position ]:[Stanowisko / Position ]],0))="n/a","n/a",W359-INDEX(tab_MinKomp[System BAAN / FINANSE (FIBU)],MATCH($B359,tab_MinKomp[[Stanowisko / Position ]:[Stanowisko / Position ]],0)))</f>
        <v>n/a</v>
      </c>
      <c r="X360" s="194" t="str">
        <f>IF(INDEX(tab_MinKomp[Systemy pomocnicze / Hilfssysteme(STOCKPROGRAM, KALK2000 etc.)],MATCH($B359,tab_MinKomp[[Stanowisko / Position ]:[Stanowisko / Position ]],0))="n/a","n/a",X359-INDEX(tab_MinKomp[Systemy pomocnicze / Hilfssysteme(STOCKPROGRAM, KALK2000 etc.)],MATCH($B359,tab_MinKomp[[Stanowisko / Position ]:[Stanowisko / Position ]],0)))</f>
        <v>n/a</v>
      </c>
      <c r="Y360" s="194" t="str">
        <f>IF(INDEX(tab_MinKomp[Polityka rachunkowości / Buchführungspolitik],MATCH($B359,tab_MinKomp[[Stanowisko / Position ]:[Stanowisko / Position ]],0))="n/a","n/a",Y359-INDEX(tab_MinKomp[Polityka rachunkowości / Buchführungspolitik],MATCH($B359,tab_MinKomp[[Stanowisko / Position ]:[Stanowisko / Position ]],0)))</f>
        <v>n/a</v>
      </c>
      <c r="Z360" s="194" t="str">
        <f>IF(INDEX(tab_MinKomp[Ustawa o rachunkowości / Rechnungslegungsgesetz],MATCH($B359,tab_MinKomp[[Stanowisko / Position ]:[Stanowisko / Position ]],0))="n/a","n/a",Z359-INDEX(tab_MinKomp[Ustawa o rachunkowości / Rechnungslegungsgesetz],MATCH($B359,tab_MinKomp[[Stanowisko / Position ]:[Stanowisko / Position ]],0)))</f>
        <v>n/a</v>
      </c>
      <c r="AA360" s="194" t="str">
        <f>IF(INDEX(tab_MinKomp[WORKFLOW - TS-100],MATCH($B359,tab_MinKomp[[Stanowisko / Position ]:[Stanowisko / Position ]],0))="n/a","n/a",AA359-INDEX(tab_MinKomp[WORKFLOW - TS-100],MATCH($B359,tab_MinKomp[[Stanowisko / Position ]:[Stanowisko / Position ]],0)))</f>
        <v>n/a</v>
      </c>
      <c r="AB360" s="194" t="str">
        <f>IF(INDEX(tab_MinKomp[WORKFLOW - SFMS],MATCH($B359,tab_MinKomp[[Stanowisko / Position ]:[Stanowisko / Position ]],0))="n/a","n/a",AB359-INDEX(tab_MinKomp[WORKFLOW - SFMS],MATCH($B359,tab_MinKomp[[Stanowisko / Position ]:[Stanowisko / Position ]],0)))</f>
        <v>n/a</v>
      </c>
      <c r="AC360" s="194" t="str">
        <f>IF(INDEX(tab_MinKomp[System ISO 9001:2015],MATCH($B359,tab_MinKomp[[Stanowisko / Position ]:[Stanowisko / Position ]],0))="n/a","n/a",AC359-INDEX(tab_MinKomp[System ISO 9001:2015],MATCH($B359,tab_MinKomp[[Stanowisko / Position ]:[Stanowisko / Position ]],0)))</f>
        <v>n/a</v>
      </c>
      <c r="AD360" s="194" t="str">
        <f>IF(INDEX(tab_MinKomp[System ISO 9001:2015],MATCH($B359,tab_MinKomp[[Stanowisko / Position ]:[Stanowisko / Position ]],0))="n/a","n/a",AD359-INDEX(tab_MinKomp[System ISO 9001:2015],MATCH($B359,tab_MinKomp[[Stanowisko / Position ]:[Stanowisko / Position ]],0)))</f>
        <v>n/a</v>
      </c>
      <c r="AE360" s="194" t="str">
        <f>IF(INDEX(tab_MinKomp[System ISO 9001:2015],MATCH($B359,tab_MinKomp[[Stanowisko / Position ]:[Stanowisko / Position ]],0))="n/a","n/a",AE359-INDEX(tab_MinKomp[System ISO 9001:2015],MATCH($B359,tab_MinKomp[[Stanowisko / Position ]:[Stanowisko / Position ]],0)))</f>
        <v>n/a</v>
      </c>
      <c r="AF360" s="194" t="str">
        <f>IF(INDEX(tab_MinKomp[System ISO 9001:2015],MATCH($B359,tab_MinKomp[[Stanowisko / Position ]:[Stanowisko / Position ]],0))="n/a","n/a",AF359-INDEX(tab_MinKomp[System ISO 9001:2015],MATCH($B359,tab_MinKomp[[Stanowisko / Position ]:[Stanowisko / Position ]],0)))</f>
        <v>n/a</v>
      </c>
      <c r="AG360" s="194" t="str">
        <f>IF(INDEX(tab_MinKomp[Wymagania VDA 6.3 Process / Forderungen],MATCH($B359,tab_MinKomp[[Stanowisko / Position ]:[Stanowisko / Position ]],0))="n/a","n/a",AG359-INDEX(tab_MinKomp[Wymagania VDA 6.3 Process / Forderungen],MATCH($B359,tab_MinKomp[[Stanowisko / Position ]:[Stanowisko / Position ]],0)))</f>
        <v>n/a</v>
      </c>
      <c r="AH360" s="194" t="str">
        <f>IF(INDEX(tab_MinKomp[Wymagania VDA 6.5 Product / Forderungen],MATCH($B359,tab_MinKomp[[Stanowisko / Position ]:[Stanowisko / Position ]],0))="n/a","n/a",AH359-INDEX(tab_MinKomp[Wymagania VDA 6.5 Product / Forderungen],MATCH($B359,tab_MinKomp[[Stanowisko / Position ]:[Stanowisko / Position ]],0)))</f>
        <v>n/a</v>
      </c>
      <c r="AI360" s="194" t="str">
        <f>IF(INDEX(tab_MinKomp[System ISO 9001:2015],MATCH($B359,tab_MinKomp[[Stanowisko / Position ]:[Stanowisko / Position ]],0))="n/a","n/a",AI359-INDEX(tab_MinKomp[System ISO 9001:2015],MATCH($B359,tab_MinKomp[[Stanowisko / Position ]:[Stanowisko / Position ]],0)))</f>
        <v>n/a</v>
      </c>
      <c r="AJ360" s="194" t="str">
        <f>IF(INDEX(tab_MinKomp[Auditor systemu ISO 17021:2018],MATCH($B359,tab_MinKomp[[Stanowisko / Position ]:[Stanowisko / Position ]],0))="n/a","n/a",AJ359-INDEX(tab_MinKomp[Auditor systemu ISO 17021:2018],MATCH($B359,tab_MinKomp[[Stanowisko / Position ]:[Stanowisko / Position ]],0)))</f>
        <v>n/a</v>
      </c>
      <c r="AK360" s="194" t="str">
        <f>IF(INDEX(tab_MinKomp[Pełnomocnik systemu / Systemvertreter],MATCH($B359,tab_MinKomp[[Stanowisko / Position ]:[Stanowisko / Position ]],0))="n/a","n/a",AK359-INDEX(tab_MinKomp[Pełnomocnik systemu / Systemvertreter],MATCH($B359,tab_MinKomp[[Stanowisko / Position ]:[Stanowisko / Position ]],0)))</f>
        <v>n/a</v>
      </c>
      <c r="AL360" s="194">
        <f>IF(INDEX(tab_MinKomp[Polityka Etyczna - Compliance],MATCH($B359,tab_MinKomp[[Stanowisko / Position ]:[Stanowisko / Position ]],0))="n/a","n/a",AL359-INDEX(tab_MinKomp[Polityka Etyczna - Compliance],MATCH($B359,tab_MinKomp[[Stanowisko / Position ]:[Stanowisko / Position ]],0)))</f>
        <v>0</v>
      </c>
      <c r="AM360" s="194" t="str">
        <f>IF(INDEX(tab_MinKomp[WDRAŻANIE NOWYCH PROJEKTÓW/ PROCEDURA CTM],MATCH($B359,tab_MinKomp[[Stanowisko / Position ]:[Stanowisko / Position ]],0))="n/a","n/a",AM359-INDEX(tab_MinKomp[WDRAŻANIE NOWYCH PROJEKTÓW/ PROCEDURA CTM],MATCH($B359,tab_MinKomp[[Stanowisko / Position ]:[Stanowisko / Position ]],0)))</f>
        <v>n/a</v>
      </c>
      <c r="AN360" s="194" t="str">
        <f>IF(INDEX(tab_MinKomp[KAMIENIE MILOWE MSL/PIFF],MATCH($B359,tab_MinKomp[[Stanowisko / Position ]:[Stanowisko / Position ]],0))="n/a","n/a",AN359-INDEX(tab_MinKomp[KAMIENIE MILOWE MSL/PIFF],MATCH($B359,tab_MinKomp[[Stanowisko / Position ]:[Stanowisko / Position ]],0)))</f>
        <v>n/a</v>
      </c>
      <c r="AO360" s="194">
        <f>IF(INDEX(tab_MinKomp[CP],MATCH($B359,tab_MinKomp[[Stanowisko / Position ]:[Stanowisko / Position ]],0))="n/a","n/a",AO359-INDEX(tab_MinKomp[CP],MATCH($B359,tab_MinKomp[[Stanowisko / Position ]:[Stanowisko / Position ]],0)))</f>
        <v>0</v>
      </c>
      <c r="AP360" s="194" t="str">
        <f>IF(INDEX(tab_MinKomp[FMEA],MATCH($B359,tab_MinKomp[[Stanowisko / Position ]:[Stanowisko / Position ]],0))="n/a","n/a",AP359-INDEX(tab_MinKomp[FMEA],MATCH($B359,tab_MinKomp[[Stanowisko / Position ]:[Stanowisko / Position ]],0)))</f>
        <v>n/a</v>
      </c>
      <c r="AQ360" s="194">
        <f>IF(INDEX(tab_MinKomp[FLOW CHART],MATCH($B359,tab_MinKomp[[Stanowisko / Position ]:[Stanowisko / Position ]],0))="n/a","n/a",AQ359-INDEX(tab_MinKomp[FLOW CHART],MATCH($B359,tab_MinKomp[[Stanowisko / Position ]:[Stanowisko / Position ]],0)))</f>
        <v>0</v>
      </c>
      <c r="AR360" s="194" t="str">
        <f>IF(INDEX(tab_MinKomp[APQP],MATCH($B359,tab_MinKomp[[Stanowisko / Position ]:[Stanowisko / Position ]],0))="n/a","n/a",AR359-INDEX(tab_MinKomp[APQP],MATCH($B359,tab_MinKomp[[Stanowisko / Position ]:[Stanowisko / Position ]],0)))</f>
        <v>n/a</v>
      </c>
      <c r="AS360" s="194" t="str">
        <f>IF(INDEX(tab_MinKomp[MSA],MATCH($B359,tab_MinKomp[[Stanowisko / Position ]:[Stanowisko / Position ]],0))="n/a","n/a",AS359-INDEX(tab_MinKomp[MSA],MATCH($B359,tab_MinKomp[[Stanowisko / Position ]:[Stanowisko / Position ]],0)))</f>
        <v>n/a</v>
      </c>
      <c r="AT360" s="194" t="str">
        <f>IF(INDEX(tab_MinKomp[SPC],MATCH($B359,tab_MinKomp[[Stanowisko / Position ]:[Stanowisko / Position ]],0))="n/a","n/a",AT359-INDEX(tab_MinKomp[SPC],MATCH($B359,tab_MinKomp[[Stanowisko / Position ]:[Stanowisko / Position ]],0)))</f>
        <v>n/a</v>
      </c>
      <c r="AU360" s="194" t="str">
        <f>IF(INDEX(tab_MinKomp[CSR (SPECYFICZNE WYMAGANIA KLIENTA)],MATCH($B359,tab_MinKomp[[Stanowisko / Position ]:[Stanowisko / Position ]],0))="n/a","n/a",AU359-INDEX(tab_MinKomp[CSR (SPECYFICZNE WYMAGANIA KLIENTA)],MATCH($B359,tab_MinKomp[[Stanowisko / Position ]:[Stanowisko / Position ]],0)))</f>
        <v>n/a</v>
      </c>
      <c r="AV360" s="194">
        <f>IF(INDEX(tab_MinKomp[5S],MATCH($B359,tab_MinKomp[[Stanowisko / Position ]:[Stanowisko / Position ]],0))="n/a","n/a",AV359-INDEX(tab_MinKomp[5S],MATCH($B359,tab_MinKomp[[Stanowisko / Position ]:[Stanowisko / Position ]],0)))</f>
        <v>-1</v>
      </c>
      <c r="AW360" s="194">
        <f>IF(INDEX(tab_MinKomp[LEAN MANAGEMENT],MATCH($B359,tab_MinKomp[[Stanowisko / Position ]:[Stanowisko / Position ]],0))="n/a","n/a",AW359-INDEX(tab_MinKomp[LEAN MANAGEMENT],MATCH($B359,tab_MinKomp[[Stanowisko / Position ]:[Stanowisko / Position ]],0)))</f>
        <v>0</v>
      </c>
      <c r="AX360" s="194" t="str">
        <f>IF(INDEX(tab_MinKomp[5R],MATCH($B359,tab_MinKomp[[Stanowisko / Position ]:[Stanowisko / Position ]],0))="n/a","n/a",AX359-INDEX(tab_MinKomp[5R],MATCH($B359,tab_MinKomp[[Stanowisko / Position ]:[Stanowisko / Position ]],0)))</f>
        <v>n/a</v>
      </c>
      <c r="AY360" s="194" t="str">
        <f>IF(INDEX(tab_MinKomp[Six Sigma],MATCH($B359,tab_MinKomp[[Stanowisko / Position ]:[Stanowisko / Position ]],0))="n/a","n/a",AY359-INDEX(tab_MinKomp[Six Sigma],MATCH($B359,tab_MinKomp[[Stanowisko / Position ]:[Stanowisko / Position ]],0)))</f>
        <v>n/a</v>
      </c>
      <c r="AZ360" s="194" t="str">
        <f>IF(INDEX(tab_MinKomp[System BAAN / Distribution &amp; Supply Chain],MATCH($B359,tab_MinKomp[[Stanowisko / Position ]:[Stanowisko / Position ]],0))="n/a","n/a",AZ359-INDEX(tab_MinKomp[System BAAN / Distribution &amp; Supply Chain],MATCH($B359,tab_MinKomp[[Stanowisko / Position ]:[Stanowisko / Position ]],0)))</f>
        <v>n/a</v>
      </c>
      <c r="BA360" s="194" t="str">
        <f>IF(INDEX(tab_MinKomp[Gospodarka magazynowa / Lagerverwaltung],MATCH($B359,tab_MinKomp[[Stanowisko / Position ]:[Stanowisko / Position ]],0))="n/a","n/a",BA359-INDEX(tab_MinKomp[Gospodarka magazynowa / Lagerverwaltung],MATCH($B359,tab_MinKomp[[Stanowisko / Position ]:[Stanowisko / Position ]],0)))</f>
        <v>n/a</v>
      </c>
      <c r="BB360" s="194" t="str">
        <f>IF(INDEX(tab_MinKomp[Inwentaryzacja - organizacja i przebieg / Inventurprozess],MATCH($B359,tab_MinKomp[[Stanowisko / Position ]:[Stanowisko / Position ]],0))="n/a","n/a",BB359-INDEX(tab_MinKomp[Inwentaryzacja - organizacja i przebieg / Inventurprozess],MATCH($B359,tab_MinKomp[[Stanowisko / Position ]:[Stanowisko / Position ]],0)))</f>
        <v>n/a</v>
      </c>
      <c r="BC360" s="194" t="str">
        <f>IF(INDEX(tab_MinKomp[Organizacja dostaw / Versorgungsorganisation],MATCH($B359,tab_MinKomp[[Stanowisko / Position ]:[Stanowisko / Position ]],0))="n/a","n/a",BC359-INDEX(tab_MinKomp[Organizacja dostaw / Versorgungsorganisation],MATCH($B359,tab_MinKomp[[Stanowisko / Position ]:[Stanowisko / Position ]],0)))</f>
        <v>n/a</v>
      </c>
      <c r="BD360" s="194" t="str">
        <f>IF(INDEX(tab_MinKomp[Organizacja wysyłek / Organisation von Lieferungen],MATCH($B359,tab_MinKomp[[Stanowisko / Position ]:[Stanowisko / Position ]],0))="n/a","n/a",BD359-INDEX(tab_MinKomp[Organizacja wysyłek / Organisation von Lieferungen],MATCH($B359,tab_MinKomp[[Stanowisko / Position ]:[Stanowisko / Position ]],0)))</f>
        <v>n/a</v>
      </c>
      <c r="BE360" s="194" t="str">
        <f>IF(INDEX(tab_MinKomp[Analiza magazynowa - Program Polen.mdb / Inventuranalyse],MATCH($B359,tab_MinKomp[[Stanowisko / Position ]:[Stanowisko / Position ]],0))="n/a","n/a",BE359-INDEX(tab_MinKomp[Analiza magazynowa - Program Polen.mdb / Inventuranalyse],MATCH($B359,tab_MinKomp[[Stanowisko / Position ]:[Stanowisko / Position ]],0)))</f>
        <v>n/a</v>
      </c>
      <c r="BF360" s="190" t="str">
        <f>IF(INDEX(tab_MinKomp[MMOG (Materials Management Operations Guidelines)],MATCH($B359,tab_MinKomp[[Stanowisko / Position ]:[Stanowisko / Position ]],0))="n/a","n/a",BF359-INDEX(tab_MinKomp[MMOG (Materials Management Operations Guidelines)],MATCH($B359,tab_MinKomp[[Stanowisko / Position ]:[Stanowisko / Position ]],0)))</f>
        <v>n/a</v>
      </c>
      <c r="BG360" s="190" t="str">
        <f>IF(INDEX(tab_MinKomp[GPP],MATCH($B359,tab_MinKomp[[Stanowisko / Position ]:[Stanowisko / Position ]],0))="n/a","n/a",BG359-INDEX(tab_MinKomp[GPP],MATCH($B359,tab_MinKomp[[Stanowisko / Position ]:[Stanowisko / Position ]],0)))</f>
        <v>n/a</v>
      </c>
      <c r="BH360" s="190" t="str">
        <f>IF(INDEX(tab_MinKomp[AIAG (Automotive Industry Action Group)],MATCH($B359,tab_MinKomp[[Stanowisko / Position ]:[Stanowisko / Position ]],0))="n/a","n/a",BH359-INDEX(tab_MinKomp[AIAG (Automotive Industry Action Group)],MATCH($B359,tab_MinKomp[[Stanowisko / Position ]:[Stanowisko / Position ]],0)))</f>
        <v>n/a</v>
      </c>
      <c r="BI360" s="190" t="str">
        <f>IF(INDEX(tab_MinKomp[Super-G disputes],MATCH($B359,tab_MinKomp[[Stanowisko / Position ]:[Stanowisko / Position ]],0))="n/a","n/a",BI359-INDEX(tab_MinKomp[Super-G disputes],MATCH($B359,tab_MinKomp[[Stanowisko / Position ]:[Stanowisko / Position ]],0)))</f>
        <v>n/a</v>
      </c>
      <c r="BJ360" s="190" t="str">
        <f>IF(INDEX(tab_MinKomp[CMMS3/eDDL (Direct Data Link)],MATCH($B359,tab_MinKomp[[Stanowisko / Position ]:[Stanowisko / Position ]],0))="n/a","n/a",BJ359-INDEX(tab_MinKomp[CMMS3/eDDL (Direct Data Link)],MATCH($B359,tab_MinKomp[[Stanowisko / Position ]:[Stanowisko / Position ]],0)))</f>
        <v>n/a</v>
      </c>
      <c r="BK360" s="190" t="str">
        <f>IF(INDEX(tab_MinKomp[MP&amp;L (Material Planning and Logistics)],MATCH($B359,tab_MinKomp[[Stanowisko / Position ]:[Stanowisko / Position ]],0))="n/a","n/a",BK359-INDEX(tab_MinKomp[MP&amp;L (Material Planning and Logistics)],MATCH($B359,tab_MinKomp[[Stanowisko / Position ]:[Stanowisko / Position ]],0)))</f>
        <v>n/a</v>
      </c>
      <c r="BL360" s="190" t="str">
        <f>IF(INDEX(tab_MinKomp[Supplier delivery rating],MATCH($B359,tab_MinKomp[[Stanowisko / Position ]:[Stanowisko / Position ]],0))="n/a","n/a",BL359-INDEX(tab_MinKomp[Supplier delivery rating],MATCH($B359,tab_MinKomp[[Stanowisko / Position ]:[Stanowisko / Position ]],0)))</f>
        <v>n/a</v>
      </c>
      <c r="BM360" s="194" t="str">
        <f>IF(INDEX(tab_MinKomp[Obsługa maszyn KVT / KVT Maschinenbedienung],MATCH($B359,tab_MinKomp[[Stanowisko / Position ]:[Stanowisko / Position ]],0))="n/a","n/a",BM359-INDEX(tab_MinKomp[Obsługa maszyn KVT / KVT Maschinenbedienung],MATCH($B359,tab_MinKomp[[Stanowisko / Position ]:[Stanowisko / Position ]],0)))</f>
        <v>n/a</v>
      </c>
      <c r="BN360" s="194" t="str">
        <f>IF(INDEX(tab_MinKomp[Obsługa maszyn KVT / KVT Maschinenbedienung],MATCH($B359,tab_MinKomp[[Stanowisko / Position ]:[Stanowisko / Position ]],0))="n/a","n/a",BN359-INDEX(tab_MinKomp[Obsługa maszyn KVT / KVT Maschinenbedienung],MATCH($B359,tab_MinKomp[[Stanowisko / Position ]:[Stanowisko / Position ]],0)))</f>
        <v>n/a</v>
      </c>
      <c r="BO360" s="194" t="str">
        <f>IF(INDEX(tab_MinKomp[Obsługa maszyn KVT / KVT Maschinenbedienung],MATCH($B359,tab_MinKomp[[Stanowisko / Position ]:[Stanowisko / Position ]],0))="n/a","n/a",BO359-INDEX(tab_MinKomp[Obsługa maszyn KVT / KVT Maschinenbedienung],MATCH($B359,tab_MinKomp[[Stanowisko / Position ]:[Stanowisko / Position ]],0)))</f>
        <v>n/a</v>
      </c>
      <c r="BP360" s="194">
        <f>IF(INDEX(tab_MinKomp[Obsługa maszyn Novapax / Novapax Maschinenbedienung],MATCH($B359,tab_MinKomp[[Stanowisko / Position ]:[Stanowisko / Position ]],0))="n/a","n/a",BP359-INDEX(tab_MinKomp[Obsługa maszyn Novapax / Novapax Maschinenbedienung],MATCH($B359,tab_MinKomp[[Stanowisko / Position ]:[Stanowisko / Position ]],0)))</f>
        <v>-1</v>
      </c>
      <c r="BQ360" s="194" t="str">
        <f>IF(INDEX(tab_MinKomp[Obsługa maszyn Piovan / Piovan Maschinenbedienung],MATCH($B359,tab_MinKomp[[Stanowisko / Position ]:[Stanowisko / Position ]],0))="n/a","n/a",BQ359-INDEX(tab_MinKomp[Obsługa maszyn Piovan / Piovan Maschinenbedienung],MATCH($B359,tab_MinKomp[[Stanowisko / Position ]:[Stanowisko / Position ]],0)))</f>
        <v>n/a</v>
      </c>
      <c r="BR360" s="194">
        <f>IF(INDEX(tab_MinKomp[Eliminacja awarii / Beseitigung von Ausfällen],MATCH($B359,tab_MinKomp[[Stanowisko / Position ]:[Stanowisko / Position ]],0))="n/a","n/a",BR359-INDEX(tab_MinKomp[Eliminacja awarii / Beseitigung von Ausfällen],MATCH($B359,tab_MinKomp[[Stanowisko / Position ]:[Stanowisko / Position ]],0)))</f>
        <v>0</v>
      </c>
      <c r="BS360" s="194" t="str">
        <f>IF(INDEX(tab_MinKomp[Obsługa maszyn Piovan / Piovan Maschinenbedienung],MATCH($B359,tab_MinKomp[[Stanowisko / Position ]:[Stanowisko / Position ]],0))="n/a","n/a",BS359-INDEX(tab_MinKomp[Obsługa maszyn Piovan / Piovan Maschinenbedienung],MATCH($B359,tab_MinKomp[[Stanowisko / Position ]:[Stanowisko / Position ]],0)))</f>
        <v>n/a</v>
      </c>
      <c r="BT360" s="194" t="str">
        <f>IF(INDEX(tab_MinKomp[Obsługa maszyn Piovan / Piovan Maschinenbedienung],MATCH($B359,tab_MinKomp[[Stanowisko / Position ]:[Stanowisko / Position ]],0))="n/a","n/a",BT359-INDEX(tab_MinKomp[Obsługa maszyn Piovan / Piovan Maschinenbedienung],MATCH($B359,tab_MinKomp[[Stanowisko / Position ]:[Stanowisko / Position ]],0)))</f>
        <v>n/a</v>
      </c>
      <c r="BU360" s="194" t="str">
        <f>IF(INDEX(tab_MinKomp[Obsługa maszyn Piovan / Piovan Maschinenbedienung],MATCH($B359,tab_MinKomp[[Stanowisko / Position ]:[Stanowisko / Position ]],0))="n/a","n/a",BU359-INDEX(tab_MinKomp[Obsługa maszyn Piovan / Piovan Maschinenbedienung],MATCH($B359,tab_MinKomp[[Stanowisko / Position ]:[Stanowisko / Position ]],0)))</f>
        <v>n/a</v>
      </c>
      <c r="BV360" s="194" t="str">
        <f>IF(INDEX(tab_MinKomp[Obsługa maszyn Piovan / Piovan Maschinenbedienung],MATCH($B359,tab_MinKomp[[Stanowisko / Position ]:[Stanowisko / Position ]],0))="n/a","n/a",BV359-INDEX(tab_MinKomp[Obsługa maszyn Piovan / Piovan Maschinenbedienung],MATCH($B359,tab_MinKomp[[Stanowisko / Position ]:[Stanowisko / Position ]],0)))</f>
        <v>n/a</v>
      </c>
      <c r="BW360" s="194" t="str">
        <f>IF(INDEX(tab_MinKomp[Obsługa maszyn Piovan / Piovan Maschinenbedienung],MATCH($B359,tab_MinKomp[[Stanowisko / Position ]:[Stanowisko / Position ]],0))="n/a","n/a",BW359-INDEX(tab_MinKomp[Obsługa maszyn Piovan / Piovan Maschinenbedienung],MATCH($B359,tab_MinKomp[[Stanowisko / Position ]:[Stanowisko / Position ]],0)))</f>
        <v>n/a</v>
      </c>
      <c r="BX360" s="194" t="str">
        <f>IF(INDEX(tab_MinKomp[Obsługa maszyn Piovan / Piovan Maschinenbedienung],MATCH($B359,tab_MinKomp[[Stanowisko / Position ]:[Stanowisko / Position ]],0))="n/a","n/a",BX359-INDEX(tab_MinKomp[Obsługa maszyn Piovan / Piovan Maschinenbedienung],MATCH($B359,tab_MinKomp[[Stanowisko / Position ]:[Stanowisko / Position ]],0)))</f>
        <v>n/a</v>
      </c>
      <c r="BY360" s="194" t="str">
        <f>IF(INDEX(tab_MinKomp[Obsługa maszyn Engel / Engel Maschinenbedienung],MATCH($B359,tab_MinKomp[[Stanowisko / Position ]:[Stanowisko / Position ]],0))="n/a","n/a",BY359-INDEX(tab_MinKomp[Obsługa maszyn Engel / Engel Maschinenbedienung],MATCH($B359,tab_MinKomp[[Stanowisko / Position ]:[Stanowisko / Position ]],0)))</f>
        <v>n/a</v>
      </c>
      <c r="BZ360" s="194" t="str">
        <f>IF(INDEX(tab_MinKomp[Obsługa maszyn Engel / Engel Maschinenbedienung],MATCH($B359,tab_MinKomp[[Stanowisko / Position ]:[Stanowisko / Position ]],0))="n/a","n/a",BZ359-INDEX(tab_MinKomp[Obsługa maszyn Engel / Engel Maschinenbedienung],MATCH($B359,tab_MinKomp[[Stanowisko / Position ]:[Stanowisko / Position ]],0)))</f>
        <v>n/a</v>
      </c>
      <c r="CA360" s="194">
        <f>IF(INDEX(tab_MinKomp[Eliminacja awarii / Beseitigung von Ausfällen],MATCH($B359,tab_MinKomp[[Stanowisko / Position ]:[Stanowisko / Position ]],0))="n/a","n/a",CA359-INDEX(tab_MinKomp[Eliminacja awarii / Beseitigung von Ausfällen],MATCH($B359,tab_MinKomp[[Stanowisko / Position ]:[Stanowisko / Position ]],0)))</f>
        <v>0</v>
      </c>
      <c r="CB360" s="194" t="str">
        <f>IF(INDEX(tab_MinKomp[Obsługa maszyn ASL / ASL Maschinenbedienung],MATCH($B359,tab_MinKomp[[Stanowisko / Position ]:[Stanowisko / Position ]],0))="n/a","n/a",CB359-INDEX(tab_MinKomp[Obsługa maszyn ASL / ASL Maschinenbedienung],MATCH($B359,tab_MinKomp[[Stanowisko / Position ]:[Stanowisko / Position ]],0)))</f>
        <v>n/a</v>
      </c>
      <c r="CC360" s="194">
        <f>IF(INDEX(tab_MinKomp[Obsługa maszyn Novapax / Novapax Maschinenbedienung],MATCH($B359,tab_MinKomp[[Stanowisko / Position ]:[Stanowisko / Position ]],0))="n/a","n/a",CC359-INDEX(tab_MinKomp[Obsługa maszyn Novapax / Novapax Maschinenbedienung],MATCH($B359,tab_MinKomp[[Stanowisko / Position ]:[Stanowisko / Position ]],0)))</f>
        <v>0</v>
      </c>
      <c r="CD360" s="194">
        <f>IF(INDEX(tab_MinKomp[Obsługa maszyn Novapax / Novapax Maschinenbedienung],MATCH($B359,tab_MinKomp[[Stanowisko / Position ]:[Stanowisko / Position ]],0))="n/a","n/a",CD359-INDEX(tab_MinKomp[Obsługa maszyn Novapax / Novapax Maschinenbedienung],MATCH($B359,tab_MinKomp[[Stanowisko / Position ]:[Stanowisko / Position ]],0)))</f>
        <v>-1</v>
      </c>
      <c r="CE360" s="194" t="str">
        <f>IF(INDEX(tab_MinKomp[Obsługa maszyn Piovan / Piovan Maschinenbedienung],MATCH($B359,tab_MinKomp[[Stanowisko / Position ]:[Stanowisko / Position ]],0))="n/a","n/a",CE359-INDEX(tab_MinKomp[Obsługa maszyn Piovan / Piovan Maschinenbedienung],MATCH($B359,tab_MinKomp[[Stanowisko / Position ]:[Stanowisko / Position ]],0)))</f>
        <v>n/a</v>
      </c>
      <c r="CF360" s="194" t="str">
        <f>IF(INDEX(tab_MinKomp[Obsługa maszyn Piovan / Piovan Maschinenbedienung],MATCH($B359,tab_MinKomp[[Stanowisko / Position ]:[Stanowisko / Position ]],0))="n/a","n/a",CF359-INDEX(tab_MinKomp[Obsługa maszyn Piovan / Piovan Maschinenbedienung],MATCH($B359,tab_MinKomp[[Stanowisko / Position ]:[Stanowisko / Position ]],0)))</f>
        <v>n/a</v>
      </c>
      <c r="CG360" s="194">
        <f>IF(INDEX(tab_MinKomp[Eliminacja awarii / Beseitigung von Ausfällen],MATCH($B359,tab_MinKomp[[Stanowisko / Position ]:[Stanowisko / Position ]],0))="n/a","n/a",CG359-INDEX(tab_MinKomp[Eliminacja awarii / Beseitigung von Ausfällen],MATCH($B359,tab_MinKomp[[Stanowisko / Position ]:[Stanowisko / Position ]],0)))</f>
        <v>0</v>
      </c>
      <c r="CH360" s="194" t="str">
        <f>IF(INDEX(tab_MinKomp[Wymagania VDA 6.5 Product / Forderungen],MATCH($B359,tab_MinKomp[[Stanowisko / Position ]:[Stanowisko / Position ]],0))="n/a","n/a",CH359-INDEX(tab_MinKomp[Wymagania VDA 6.5 Product / Forderungen],MATCH($B359,tab_MinKomp[[Stanowisko / Position ]:[Stanowisko / Position ]],0)))</f>
        <v>n/a</v>
      </c>
      <c r="CI360" s="194" t="str">
        <f>IF(INDEX(tab_MinKomp[Wymagania VDA 6.5 Product / Forderungen],MATCH($B359,tab_MinKomp[[Stanowisko / Position ]:[Stanowisko / Position ]],0))="n/a","n/a",CI359-INDEX(tab_MinKomp[Wymagania VDA 6.5 Product / Forderungen],MATCH($B359,tab_MinKomp[[Stanowisko / Position ]:[Stanowisko / Position ]],0)))</f>
        <v>n/a</v>
      </c>
      <c r="CJ360" s="194" t="str">
        <f>IF(INDEX(tab_MinKomp[Wymagania VDA 6.5 Product / Forderungen],MATCH($B359,tab_MinKomp[[Stanowisko / Position ]:[Stanowisko / Position ]],0))="n/a","n/a",CJ359-INDEX(tab_MinKomp[Wymagania VDA 6.5 Product / Forderungen],MATCH($B359,tab_MinKomp[[Stanowisko / Position ]:[Stanowisko / Position ]],0)))</f>
        <v>n/a</v>
      </c>
      <c r="CK360" s="194" t="str">
        <f>IF(INDEX(tab_MinKomp[Wymagania VDA 6.5 Product / Forderungen],MATCH($B359,tab_MinKomp[[Stanowisko / Position ]:[Stanowisko / Position ]],0))="n/a","n/a",CK359-INDEX(tab_MinKomp[Wymagania VDA 6.5 Product / Forderungen],MATCH($B359,tab_MinKomp[[Stanowisko / Position ]:[Stanowisko / Position ]],0)))</f>
        <v>n/a</v>
      </c>
      <c r="CL360" s="194" t="str">
        <f>IF(INDEX(tab_MinKomp[Wymagania VDA 6.5 Product / Forderungen],MATCH($B359,tab_MinKomp[[Stanowisko / Position ]:[Stanowisko / Position ]],0))="n/a","n/a",CL359-INDEX(tab_MinKomp[Wymagania VDA 6.5 Product / Forderungen],MATCH($B359,tab_MinKomp[[Stanowisko / Position ]:[Stanowisko / Position ]],0)))</f>
        <v>n/a</v>
      </c>
      <c r="CM360" s="194" t="str">
        <f>IF(INDEX(tab_MinKomp[Informatyka ogólna (techniczne i systemowe) / Allgemeine IT (Technik und System)],MATCH($B359,tab_MinKomp[[Stanowisko / Position ]:[Stanowisko / Position ]],0))="n/a","n/a",CM359-INDEX(tab_MinKomp[Informatyka ogólna (techniczne i systemowe) / Allgemeine IT (Technik und System)],MATCH($B359,tab_MinKomp[[Stanowisko / Position ]:[Stanowisko / Position ]],0)))</f>
        <v>n/a</v>
      </c>
      <c r="CN360" s="194" t="str">
        <f>IF(INDEX(tab_MinKomp[Sieci komputerowe / Computernetzwerke],MATCH($B359,tab_MinKomp[[Stanowisko / Position ]:[Stanowisko / Position ]],0))="n/a","n/a",CN359-INDEX(tab_MinKomp[Sieci komputerowe / Computernetzwerke],MATCH($B359,tab_MinKomp[[Stanowisko / Position ]:[Stanowisko / Position ]],0)))</f>
        <v>n/a</v>
      </c>
      <c r="CO360" s="194" t="str">
        <f>IF(INDEX(tab_MinKomp[Hardware (komputery PC, drukarki biurowe i etykietowe, telefonia stacjonarna i mobilna) (PC, Drucker, Telefpne, Handys)],MATCH($B359,tab_MinKomp[[Stanowisko / Position ]:[Stanowisko / Position ]],0))="n/a","n/a",CO359-INDEX(tab_MinKomp[Hardware (komputery PC, drukarki biurowe i etykietowe, telefonia stacjonarna i mobilna) (PC, Drucker, Telefpne, Handys)],MATCH($B359,tab_MinKomp[[Stanowisko / Position ]:[Stanowisko / Position ]],0)))</f>
        <v>n/a</v>
      </c>
      <c r="CP360" s="194" t="str">
        <f>IF(INDEX(tab_MinKomp[Software &amp; Systems (MS Office, MS Remote Desktop)],MATCH($B359,tab_MinKomp[[Stanowisko / Position ]:[Stanowisko / Position ]],0))="n/a","n/a",CP359-INDEX(tab_MinKomp[Software &amp; Systems (MS Office, MS Remote Desktop)],MATCH($B359,tab_MinKomp[[Stanowisko / Position ]:[Stanowisko / Position ]],0)))</f>
        <v>n/a</v>
      </c>
      <c r="CQ360" s="194" t="str">
        <f>IF(INDEX(tab_MinKomp[Programowanie obiektowe (PHP) / Objektprogrammierung],MATCH($B359,tab_MinKomp[[Stanowisko / Position ]:[Stanowisko / Position ]],0))="n/a","n/a",CQ359-INDEX(tab_MinKomp[Programowanie obiektowe (PHP) / Objektprogrammierung],MATCH($B359,tab_MinKomp[[Stanowisko / Position ]:[Stanowisko / Position ]],0)))</f>
        <v>n/a</v>
      </c>
      <c r="CR360" s="194" t="str">
        <f>IF(INDEX(tab_MinKomp[Scrum],MATCH($B359,tab_MinKomp[[Stanowisko / Position ]:[Stanowisko / Position ]],0))="n/a","n/a",CR359-INDEX(tab_MinKomp[Scrum],MATCH($B359,tab_MinKomp[[Stanowisko / Position ]:[Stanowisko / Position ]],0)))</f>
        <v>n/a</v>
      </c>
      <c r="CS360" s="194" t="str">
        <f>IF(INDEX(tab_MinKomp[SQL (MySQL)],MATCH($B359,tab_MinKomp[[Stanowisko / Position ]:[Stanowisko / Position ]],0))="n/a","n/a",CS359-INDEX(tab_MinKomp[SQL (MySQL)],MATCH($B359,tab_MinKomp[[Stanowisko / Position ]:[Stanowisko / Position ]],0)))</f>
        <v>n/a</v>
      </c>
      <c r="CT360" s="194" t="str">
        <f>IF(INDEX(tab_MinKomp[Javascript],MATCH($B359,tab_MinKomp[[Stanowisko / Position ]:[Stanowisko / Position ]],0))="n/a","n/a",CT359-INDEX(tab_MinKomp[Javascript],MATCH($B359,tab_MinKomp[[Stanowisko / Position ]:[Stanowisko / Position ]],0)))</f>
        <v>n/a</v>
      </c>
      <c r="CU360" s="194" t="str">
        <f>IF(INDEX(tab_MinKomp[Joomla],MATCH($B359,tab_MinKomp[[Stanowisko / Position ]:[Stanowisko / Position ]],0))="n/a","n/a",CU359-INDEX(tab_MinKomp[Joomla],MATCH($B359,tab_MinKomp[[Stanowisko / Position ]:[Stanowisko / Position ]],0)))</f>
        <v>n/a</v>
      </c>
      <c r="CV360" s="194" t="str">
        <f>IF(INDEX(tab_MinKomp[Bash],MATCH($B359,tab_MinKomp[[Stanowisko / Position ]:[Stanowisko / Position ]],0))="n/a","n/a",CV359-INDEX(tab_MinKomp[Bash],MATCH($B359,tab_MinKomp[[Stanowisko / Position ]:[Stanowisko / Position ]],0)))</f>
        <v>n/a</v>
      </c>
      <c r="CW360" s="194">
        <f>IF(INDEX(tab_MinKomp[Systemy MES (HYDRA / SFMS)],MATCH($B359,tab_MinKomp[[Stanowisko / Position ]:[Stanowisko / Position ]],0))="n/a","n/a",CW359-INDEX(tab_MinKomp[Systemy MES (HYDRA / SFMS)],MATCH($B359,tab_MinKomp[[Stanowisko / Position ]:[Stanowisko / Position ]],0)))</f>
        <v>-1</v>
      </c>
      <c r="CX360" s="194" t="str">
        <f>IF(INDEX(tab_MinKomp[HTML / CSS],MATCH($B359,tab_MinKomp[[Stanowisko / Position ]:[Stanowisko / Position ]],0))="n/a","n/a",CX359-INDEX(tab_MinKomp[HTML / CSS],MATCH($B359,tab_MinKomp[[Stanowisko / Position ]:[Stanowisko / Position ]],0)))</f>
        <v>n/a</v>
      </c>
      <c r="CY360" s="194" t="str">
        <f>IF(INDEX(tab_MinKomp[SYSTEM PR],MATCH($B359,tab_MinKomp[[Stanowisko / Position ]:[Stanowisko / Position ]],0))="n/a","n/a",CY359-INDEX(tab_MinKomp[SYSTEM PR],MATCH($B359,tab_MinKomp[[Stanowisko / Position ]:[Stanowisko / Position ]],0)))</f>
        <v>n/a</v>
      </c>
      <c r="CZ360" s="194" t="str">
        <f>IF(INDEX(tab_MinKomp[System Einkauf XP / EBA],MATCH($B359,tab_MinKomp[[Stanowisko / Position ]:[Stanowisko / Position ]],0))="n/a","n/a",CZ359-INDEX(tab_MinKomp[System Einkauf XP / EBA],MATCH($B359,tab_MinKomp[[Stanowisko / Position ]:[Stanowisko / Position ]],0)))</f>
        <v>n/a</v>
      </c>
      <c r="DA360" s="194" t="str">
        <f>IF(INDEX(tab_MinKomp[Techniki negocjacyjne / Verhandlungstechniken],MATCH($B359,tab_MinKomp[[Stanowisko / Position ]:[Stanowisko / Position ]],0))="n/a","n/a",DA359-INDEX(tab_MinKomp[Techniki negocjacyjne / Verhandlungstechniken],MATCH($B359,tab_MinKomp[[Stanowisko / Position ]:[Stanowisko / Position ]],0)))</f>
        <v>n/a</v>
      </c>
      <c r="DB360" s="194" t="str">
        <f>IF(INDEX(tab_MinKomp[Znajomość rynku branżowego / Kenntnis des Industrie Marktes],MATCH($B359,tab_MinKomp[[Stanowisko / Position ]:[Stanowisko / Position ]],0))="n/a","n/a",DB359-INDEX(tab_MinKomp[Znajomość rynku branżowego / Kenntnis des Industrie Marktes],MATCH($B359,tab_MinKomp[[Stanowisko / Position ]:[Stanowisko / Position ]],0)))</f>
        <v>n/a</v>
      </c>
      <c r="DC360" s="194" t="str">
        <f>IF(INDEX(tab_MinKomp[SUPPLIER MANAGEMENT],MATCH($B359,tab_MinKomp[[Stanowisko / Position ]:[Stanowisko / Position ]],0))="n/a","n/a",DC359-INDEX(tab_MinKomp[SUPPLIER MANAGEMENT],MATCH($B359,tab_MinKomp[[Stanowisko / Position ]:[Stanowisko / Position ]],0)))</f>
        <v>n/a</v>
      </c>
      <c r="DD360" s="194" t="str">
        <f>IF(INDEX(tab_MinKomp[SUPPLIER MANAGEMENT],MATCH($B359,tab_MinKomp[[Stanowisko / Position ]:[Stanowisko / Position ]],0))="n/a","n/a",DD359-INDEX(tab_MinKomp[SUPPLIER MANAGEMENT],MATCH($B359,tab_MinKomp[[Stanowisko / Position ]:[Stanowisko / Position ]],0)))</f>
        <v>n/a</v>
      </c>
      <c r="DE360" s="194" t="str">
        <f>IF(INDEX(tab_MinKomp[SUPPLIER MANAGEMENT],MATCH($B359,tab_MinKomp[[Stanowisko / Position ]:[Stanowisko / Position ]],0))="n/a","n/a",DE359-INDEX(tab_MinKomp[SUPPLIER MANAGEMENT],MATCH($B359,tab_MinKomp[[Stanowisko / Position ]:[Stanowisko / Position ]],0)))</f>
        <v>n/a</v>
      </c>
      <c r="DF360" s="194">
        <f>IF(INDEX(tab_MinKomp[LEAN MANAGEMENT],MATCH($B359,tab_MinKomp[[Stanowisko / Position ]:[Stanowisko / Position ]],0))="n/a","n/a",DF359-INDEX(tab_MinKomp[LEAN MANAGEMENT],MATCH($B359,tab_MinKomp[[Stanowisko / Position ]:[Stanowisko / Position ]],0)))</f>
        <v>0</v>
      </c>
      <c r="DG360" s="194" t="str">
        <f>IF(INDEX(tab_MinKomp[PPAP/PSW],MATCH($B359,tab_MinKomp[[Stanowisko / Position ]:[Stanowisko / Position ]],0))="n/a","n/a",DG359-INDEX(tab_MinKomp[PPAP/PSW],MATCH($B359,tab_MinKomp[[Stanowisko / Position ]:[Stanowisko / Position ]],0)))</f>
        <v>n/a</v>
      </c>
      <c r="DH360" s="194" t="str">
        <f>IF(INDEX(tab_MinKomp[SUPPLIER MANAGEMENT],MATCH($B359,tab_MinKomp[[Stanowisko / Position ]:[Stanowisko / Position ]],0))="n/a","n/a",DH359-INDEX(tab_MinKomp[SUPPLIER MANAGEMENT],MATCH($B359,tab_MinKomp[[Stanowisko / Position ]:[Stanowisko / Position ]],0)))</f>
        <v>n/a</v>
      </c>
      <c r="DI360" s="194" t="str">
        <f>IF(INDEX(tab_MinKomp[OBSŁUGA PORTALI KLIENTA / Kundenportale],MATCH($B359,tab_MinKomp[[Stanowisko / Position ]:[Stanowisko / Position ]],0))="n/a","n/a",DI359-INDEX(tab_MinKomp[OBSŁUGA PORTALI KLIENTA / Kundenportale],MATCH($B359,tab_MinKomp[[Stanowisko / Position ]:[Stanowisko / Position ]],0)))</f>
        <v>n/a</v>
      </c>
      <c r="DJ360" s="194" t="str">
        <f>IF(INDEX(tab_MinKomp[Obsługa systemu BABTECQ / BABTECQ System],MATCH($B359,tab_MinKomp[[Stanowisko / Position ]:[Stanowisko / Position ]],0))="n/a","n/a",DJ359-INDEX(tab_MinKomp[Obsługa systemu BABTECQ / BABTECQ System],MATCH($B359,tab_MinKomp[[Stanowisko / Position ]:[Stanowisko / Position ]],0)))</f>
        <v>n/a</v>
      </c>
      <c r="DK360" s="194" t="str">
        <f>IF(INDEX(tab_MinKomp[Rysunek techniczny / technische Zeichnung],MATCH($B359,tab_MinKomp[[Stanowisko / Position ]:[Stanowisko / Position ]],0))="n/a","n/a",DK359-INDEX(tab_MinKomp[Rysunek techniczny / technische Zeichnung],MATCH($B359,tab_MinKomp[[Stanowisko / Position ]:[Stanowisko / Position ]],0)))</f>
        <v>n/a</v>
      </c>
      <c r="DL360" s="194" t="str">
        <f>IF(INDEX(tab_MinKomp[Kalibracja / Kalibrierung],MATCH($B359,tab_MinKomp[[Stanowisko / Position ]:[Stanowisko / Position ]],0))="n/a","n/a",DL359-INDEX(tab_MinKomp[Kalibracja / Kalibrierung],MATCH($B359,tab_MinKomp[[Stanowisko / Position ]:[Stanowisko / Position ]],0)))</f>
        <v>n/a</v>
      </c>
      <c r="DM360" s="194" t="str">
        <f>IF(INDEX(tab_MinKomp[Rekwalifikacja / Requalifizierung],MATCH($B359,tab_MinKomp[[Stanowisko / Position ]:[Stanowisko / Position ]],0))="n/a","n/a",DM359-INDEX(tab_MinKomp[Rekwalifikacja / Requalifizierung],MATCH($B359,tab_MinKomp[[Stanowisko / Position ]:[Stanowisko / Position ]],0)))</f>
        <v>n/a</v>
      </c>
      <c r="DN360" s="190" t="str">
        <f>IF(INDEX(tab_MinKomp[Testy czystości / Reinheitstests],MATCH($B359,tab_MinKomp[[Stanowisko / Position ]:[Stanowisko / Position ]],0))="n/a","n/a",DN359-INDEX(tab_MinKomp[Testy czystości / Reinheitstests],MATCH($B359,tab_MinKomp[[Stanowisko / Position ]:[Stanowisko / Position ]],0)))</f>
        <v>n/a</v>
      </c>
      <c r="DO360" s="190" t="str">
        <f>IF(INDEX(tab_MinKomp[Testy czystości / Reinheitstests],MATCH($B359,tab_MinKomp[[Stanowisko / Position ]:[Stanowisko / Position ]],0))="n/a","n/a",DO359-INDEX(tab_MinKomp[Testy czystości / Reinheitstests],MATCH($B359,tab_MinKomp[[Stanowisko / Position ]:[Stanowisko / Position ]],0)))</f>
        <v>n/a</v>
      </c>
      <c r="DP360" s="190" t="str">
        <f>IF(INDEX(tab_MinKomp[Testy czystości / Reinheitstests],MATCH($B359,tab_MinKomp[[Stanowisko / Position ]:[Stanowisko / Position ]],0))="n/a","n/a",DP359-INDEX(tab_MinKomp[Testy czystości / Reinheitstests],MATCH($B359,tab_MinKomp[[Stanowisko / Position ]:[Stanowisko / Position ]],0)))</f>
        <v>n/a</v>
      </c>
      <c r="DQ360" s="190" t="str">
        <f>IF(INDEX(tab_MinKomp[Testy czystości / Reinheitstests],MATCH($B359,tab_MinKomp[[Stanowisko / Position ]:[Stanowisko / Position ]],0))="n/a","n/a",DQ359-INDEX(tab_MinKomp[Testy czystości / Reinheitstests],MATCH($B359,tab_MinKomp[[Stanowisko / Position ]:[Stanowisko / Position ]],0)))</f>
        <v>n/a</v>
      </c>
      <c r="DR360" s="190" t="str">
        <f>IF(INDEX(tab_MinKomp[Testy czystości / Reinheitstests],MATCH($B359,tab_MinKomp[[Stanowisko / Position ]:[Stanowisko / Position ]],0))="n/a","n/a",DR359-INDEX(tab_MinKomp[Testy czystości / Reinheitstests],MATCH($B359,tab_MinKomp[[Stanowisko / Position ]:[Stanowisko / Position ]],0)))</f>
        <v>n/a</v>
      </c>
      <c r="DS360" s="190" t="str">
        <f>IF(INDEX(tab_MinKomp[Testy czystości / Reinheitstests],MATCH($B359,tab_MinKomp[[Stanowisko / Position ]:[Stanowisko / Position ]],0))="n/a","n/a",DS359-INDEX(tab_MinKomp[Testy czystości / Reinheitstests],MATCH($B359,tab_MinKomp[[Stanowisko / Position ]:[Stanowisko / Position ]],0)))</f>
        <v>n/a</v>
      </c>
      <c r="DT360" s="194" t="str">
        <f>IF(INDEX(tab_MinKomp[SUPPLIER MANAGEMENT],MATCH($B359,tab_MinKomp[[Stanowisko / Position ]:[Stanowisko / Position ]],0))="n/a","n/a",DT359-INDEX(tab_MinKomp[SUPPLIER MANAGEMENT],MATCH($B359,tab_MinKomp[[Stanowisko / Position ]:[Stanowisko / Position ]],0)))</f>
        <v>n/a</v>
      </c>
      <c r="DU360" s="190" t="str">
        <f>IF(INDEX(tab_MinKomp[Testy czystości / Reinheitstests],MATCH($B359,tab_MinKomp[[Stanowisko / Position ]:[Stanowisko / Position ]],0))="n/a","n/a",DU359-INDEX(tab_MinKomp[Testy czystości / Reinheitstests],MATCH($B359,tab_MinKomp[[Stanowisko / Position ]:[Stanowisko / Position ]],0)))</f>
        <v>n/a</v>
      </c>
      <c r="DV360" s="190" t="str">
        <f>IF(INDEX(tab_MinKomp[Testy czystości / Reinheitstests],MATCH($B359,tab_MinKomp[[Stanowisko / Position ]:[Stanowisko / Position ]],0))="n/a","n/a",DV359-INDEX(tab_MinKomp[Testy czystości / Reinheitstests],MATCH($B359,tab_MinKomp[[Stanowisko / Position ]:[Stanowisko / Position ]],0)))</f>
        <v>n/a</v>
      </c>
      <c r="DW360" s="190" t="str">
        <f>IF(INDEX(tab_MinKomp[Testy czystości / Reinheitstests],MATCH($B359,tab_MinKomp[[Stanowisko / Position ]:[Stanowisko / Position ]],0))="n/a","n/a",DW359-INDEX(tab_MinKomp[Testy czystości / Reinheitstests],MATCH($B359,tab_MinKomp[[Stanowisko / Position ]:[Stanowisko / Position ]],0)))</f>
        <v>n/a</v>
      </c>
      <c r="DX360" s="190" t="str">
        <f>IF(INDEX(tab_MinKomp[Testy czystości / Reinheitstests],MATCH($B359,tab_MinKomp[[Stanowisko / Position ]:[Stanowisko / Position ]],0))="n/a","n/a",DX359-INDEX(tab_MinKomp[Testy czystości / Reinheitstests],MATCH($B359,tab_MinKomp[[Stanowisko / Position ]:[Stanowisko / Position ]],0)))</f>
        <v>n/a</v>
      </c>
      <c r="DY360" s="190" t="str">
        <f>IF(INDEX(tab_MinKomp[Testy czystości / Reinheitstests],MATCH($B359,tab_MinKomp[[Stanowisko / Position ]:[Stanowisko / Position ]],0))="n/a","n/a",DY359-INDEX(tab_MinKomp[Testy czystości / Reinheitstests],MATCH($B359,tab_MinKomp[[Stanowisko / Position ]:[Stanowisko / Position ]],0)))</f>
        <v>n/a</v>
      </c>
      <c r="DZ360" s="190" t="str">
        <f>IF(INDEX(tab_MinKomp[Testy czystości / Reinheitstests],MATCH($B359,tab_MinKomp[[Stanowisko / Position ]:[Stanowisko / Position ]],0))="n/a","n/a",DZ359-INDEX(tab_MinKomp[Testy czystości / Reinheitstests],MATCH($B359,tab_MinKomp[[Stanowisko / Position ]:[Stanowisko / Position ]],0)))</f>
        <v>n/a</v>
      </c>
      <c r="EA360" s="194" t="str">
        <f>IF(INDEX(tab_MinKomp[SUPPLIER MANAGEMENT],MATCH($B359,tab_MinKomp[[Stanowisko / Position ]:[Stanowisko / Position ]],0))="n/a","n/a",EA359-INDEX(tab_MinKomp[SUPPLIER MANAGEMENT],MATCH($B359,tab_MinKomp[[Stanowisko / Position ]:[Stanowisko / Position ]],0)))</f>
        <v>n/a</v>
      </c>
      <c r="EB360" s="190" t="str">
        <f>IF(INDEX(tab_MinKomp[Testy czystości / Reinheitstests],MATCH($B359,tab_MinKomp[[Stanowisko / Position ]:[Stanowisko / Position ]],0))="n/a","n/a",EB359-INDEX(tab_MinKomp[Testy czystości / Reinheitstests],MATCH($B359,tab_MinKomp[[Stanowisko / Position ]:[Stanowisko / Position ]],0)))</f>
        <v>n/a</v>
      </c>
      <c r="EC360" s="190" t="str">
        <f>IF(INDEX(tab_MinKomp[Testy czystości / Reinheitstests],MATCH($B359,tab_MinKomp[[Stanowisko / Position ]:[Stanowisko / Position ]],0))="n/a","n/a",EC359-INDEX(tab_MinKomp[Testy czystości / Reinheitstests],MATCH($B359,tab_MinKomp[[Stanowisko / Position ]:[Stanowisko / Position ]],0)))</f>
        <v>n/a</v>
      </c>
      <c r="ED360" s="190" t="str">
        <f>IF(INDEX(tab_MinKomp[Testy czystości / Reinheitstests],MATCH($B359,tab_MinKomp[[Stanowisko / Position ]:[Stanowisko / Position ]],0))="n/a","n/a",ED359-INDEX(tab_MinKomp[Testy czystości / Reinheitstests],MATCH($B359,tab_MinKomp[[Stanowisko / Position ]:[Stanowisko / Position ]],0)))</f>
        <v>n/a</v>
      </c>
      <c r="EE360" s="190" t="str">
        <f>IF(INDEX(tab_MinKomp[Testy czystości / Reinheitstests],MATCH($B359,tab_MinKomp[[Stanowisko / Position ]:[Stanowisko / Position ]],0))="n/a","n/a",EE359-INDEX(tab_MinKomp[Testy czystości / Reinheitstests],MATCH($B359,tab_MinKomp[[Stanowisko / Position ]:[Stanowisko / Position ]],0)))</f>
        <v>n/a</v>
      </c>
      <c r="EF360" s="190" t="str">
        <f>IF(INDEX(tab_MinKomp[Testy czystości / Reinheitstests],MATCH($B359,tab_MinKomp[[Stanowisko / Position ]:[Stanowisko / Position ]],0))="n/a","n/a",EF359-INDEX(tab_MinKomp[Testy czystości / Reinheitstests],MATCH($B359,tab_MinKomp[[Stanowisko / Position ]:[Stanowisko / Position ]],0)))</f>
        <v>n/a</v>
      </c>
      <c r="EG360" s="190" t="str">
        <f>IF(INDEX(tab_MinKomp[Testy czystości / Reinheitstests],MATCH($B359,tab_MinKomp[[Stanowisko / Position ]:[Stanowisko / Position ]],0))="n/a","n/a",EG359-INDEX(tab_MinKomp[Testy czystości / Reinheitstests],MATCH($B359,tab_MinKomp[[Stanowisko / Position ]:[Stanowisko / Position ]],0)))</f>
        <v>n/a</v>
      </c>
      <c r="EH360" s="190" t="str">
        <f>IF(INDEX(tab_MinKomp[Testy czystości / Reinheitstests],MATCH($B359,tab_MinKomp[[Stanowisko / Position ]:[Stanowisko / Position ]],0))="n/a","n/a",EH359-INDEX(tab_MinKomp[Testy czystości / Reinheitstests],MATCH($B359,tab_MinKomp[[Stanowisko / Position ]:[Stanowisko / Position ]],0)))</f>
        <v>n/a</v>
      </c>
      <c r="EI360" s="190" t="str">
        <f>IF(INDEX(tab_MinKomp[Testy czystości / Reinheitstests],MATCH($B359,tab_MinKomp[[Stanowisko / Position ]:[Stanowisko / Position ]],0))="n/a","n/a",EI359-INDEX(tab_MinKomp[Testy czystości / Reinheitstests],MATCH($B359,tab_MinKomp[[Stanowisko / Position ]:[Stanowisko / Position ]],0)))</f>
        <v>n/a</v>
      </c>
      <c r="EJ360" s="190" t="str">
        <f>IF(INDEX(tab_MinKomp[Testy czystości / Reinheitstests],MATCH($B359,tab_MinKomp[[Stanowisko / Position ]:[Stanowisko / Position ]],0))="n/a","n/a",EJ359-INDEX(tab_MinKomp[Testy czystości / Reinheitstests],MATCH($B359,tab_MinKomp[[Stanowisko / Position ]:[Stanowisko / Position ]],0)))</f>
        <v>n/a</v>
      </c>
      <c r="EK360" s="190" t="str">
        <f>IF(INDEX(tab_MinKomp[Testy czystości / Reinheitstests],MATCH($B359,tab_MinKomp[[Stanowisko / Position ]:[Stanowisko / Position ]],0))="n/a","n/a",EK359-INDEX(tab_MinKomp[Testy czystości / Reinheitstests],MATCH($B359,tab_MinKomp[[Stanowisko / Position ]:[Stanowisko / Position ]],0)))</f>
        <v>n/a</v>
      </c>
      <c r="EL360" s="190" t="str">
        <f>IF(INDEX(tab_MinKomp[Testy czystości / Reinheitstests],MATCH($B359,tab_MinKomp[[Stanowisko / Position ]:[Stanowisko / Position ]],0))="n/a","n/a",EL359-INDEX(tab_MinKomp[Testy czystości / Reinheitstests],MATCH($B359,tab_MinKomp[[Stanowisko / Position ]:[Stanowisko / Position ]],0)))</f>
        <v>n/a</v>
      </c>
      <c r="EM360" s="190" t="str">
        <f>IF(INDEX(tab_MinKomp[Testy czystości / Reinheitstests],MATCH($B359,tab_MinKomp[[Stanowisko / Position ]:[Stanowisko / Position ]],0))="n/a","n/a",EM359-INDEX(tab_MinKomp[Testy czystości / Reinheitstests],MATCH($B359,tab_MinKomp[[Stanowisko / Position ]:[Stanowisko / Position ]],0)))</f>
        <v>n/a</v>
      </c>
      <c r="EN360" s="190" t="str">
        <f>IF(INDEX(tab_MinKomp[Testy czystości / Reinheitstests],MATCH($B359,tab_MinKomp[[Stanowisko / Position ]:[Stanowisko / Position ]],0))="n/a","n/a",EN359-INDEX(tab_MinKomp[Testy czystości / Reinheitstests],MATCH($B359,tab_MinKomp[[Stanowisko / Position ]:[Stanowisko / Position ]],0)))</f>
        <v>n/a</v>
      </c>
      <c r="EO360" s="194" t="str">
        <f>IF(INDEX(tab_MinKomp[Konserwacja Rep],MATCH($B359,tab_MinKomp[[Stanowisko / Position ]:[Stanowisko / Position ]],0))="n/a","n/a",EO359-INDEX(tab_MinKomp[Konserwacja Rep],MATCH($B359,tab_MinKomp[[Stanowisko / Position ]:[Stanowisko / Position ]],0)))</f>
        <v>n/a</v>
      </c>
      <c r="EP360" s="194" t="str">
        <f>IF(INDEX(tab_MinKomp[[Konserwacja Engel ]],MATCH($B359,tab_MinKomp[[Stanowisko / Position ]:[Stanowisko / Position ]],0))="n/a","n/a",EP359-INDEX(tab_MinKomp[[Konserwacja Engel ]],MATCH($B359,tab_MinKomp[[Stanowisko / Position ]:[Stanowisko / Position ]],0)))</f>
        <v>n/a</v>
      </c>
      <c r="EQ360" s="194" t="str">
        <f>IF(INDEX(tab_MinKomp[Konserwacja B 50],MATCH($B359,tab_MinKomp[[Stanowisko / Position ]:[Stanowisko / Position ]],0))="n/a","n/a",EQ359-INDEX(tab_MinKomp[Konserwacja B 50],MATCH($B359,tab_MinKomp[[Stanowisko / Position ]:[Stanowisko / Position ]],0)))</f>
        <v>n/a</v>
      </c>
      <c r="ER360" s="194" t="str">
        <f>IF(INDEX(tab_MinKomp[[Konserwacja EOL ]],MATCH($B359,tab_MinKomp[[Stanowisko / Position ]:[Stanowisko / Position ]],0))="n/a","n/a",ER359-INDEX(tab_MinKomp[[Konserwacja EOL ]],MATCH($B359,tab_MinKomp[[Stanowisko / Position ]:[Stanowisko / Position ]],0)))</f>
        <v>n/a</v>
      </c>
      <c r="ES360" s="194" t="str">
        <f>IF(INDEX(tab_MinKomp[Konserwacja Branson],MATCH($B359,tab_MinKomp[[Stanowisko / Position ]:[Stanowisko / Position ]],0))="n/a","n/a",ES359-INDEX(tab_MinKomp[Konserwacja Branson],MATCH($B359,tab_MinKomp[[Stanowisko / Position ]:[Stanowisko / Position ]],0)))</f>
        <v>n/a</v>
      </c>
      <c r="ET360" s="194" t="str">
        <f>IF(INDEX(tab_MinKomp[Konserwacja coolery],MATCH($B359,tab_MinKomp[[Stanowisko / Position ]:[Stanowisko / Position ]],0))="n/a","n/a",ET359-INDEX(tab_MinKomp[Konserwacja coolery],MATCH($B359,tab_MinKomp[[Stanowisko / Position ]:[Stanowisko / Position ]],0)))</f>
        <v>n/a</v>
      </c>
      <c r="EU360" s="194" t="str">
        <f>IF(INDEX(tab_MinKomp[Konserwacja piecy],MATCH($B359,tab_MinKomp[[Stanowisko / Position ]:[Stanowisko / Position ]],0))="n/a","n/a",EU359-INDEX(tab_MinKomp[Konserwacja piecy],MATCH($B359,tab_MinKomp[[Stanowisko / Position ]:[Stanowisko / Position ]],0)))</f>
        <v>n/a</v>
      </c>
      <c r="EV360" s="194" t="str">
        <f>IF(INDEX(tab_MinKomp[Rysunek techniczny- czytanie],MATCH($B359,tab_MinKomp[[Stanowisko / Position ]:[Stanowisko / Position ]],0))="n/a","n/a",EV359-INDEX(tab_MinKomp[Rysunek techniczny- czytanie],MATCH($B359,tab_MinKomp[[Stanowisko / Position ]:[Stanowisko / Position ]],0)))</f>
        <v>n/a</v>
      </c>
      <c r="EW360" s="194" t="str">
        <f>IF(INDEX(tab_MinKomp[Elektryka],MATCH($B359,tab_MinKomp[[Stanowisko / Position ]:[Stanowisko / Position ]],0))="n/a","n/a",EW359-INDEX(tab_MinKomp[Elektryka],MATCH($B359,tab_MinKomp[[Stanowisko / Position ]:[Stanowisko / Position ]],0)))</f>
        <v>n/a</v>
      </c>
      <c r="EX360" s="194" t="str">
        <f>IF(INDEX(tab_MinKomp[Pneumatyka],MATCH($B359,tab_MinKomp[[Stanowisko / Position ]:[Stanowisko / Position ]],0))="n/a","n/a",EX359-INDEX(tab_MinKomp[Pneumatyka],MATCH($B359,tab_MinKomp[[Stanowisko / Position ]:[Stanowisko / Position ]],0)))</f>
        <v>n/a</v>
      </c>
      <c r="EY360" s="194" t="str">
        <f>IF(INDEX(tab_MinKomp[[Hydraulika ]],MATCH($B359,tab_MinKomp[[Stanowisko / Position ]:[Stanowisko / Position ]],0))="n/a","n/a",EY359-INDEX(tab_MinKomp[[Hydraulika ]],MATCH($B359,tab_MinKomp[[Stanowisko / Position ]:[Stanowisko / Position ]],0)))</f>
        <v>n/a</v>
      </c>
      <c r="EZ360" s="194" t="str">
        <f>IF(INDEX(tab_MinKomp[Podciśnienie],MATCH($B359,tab_MinKomp[[Stanowisko / Position ]:[Stanowisko / Position ]],0))="n/a","n/a",EZ359-INDEX(tab_MinKomp[Podciśnienie],MATCH($B359,tab_MinKomp[[Stanowisko / Position ]:[Stanowisko / Position ]],0)))</f>
        <v>n/a</v>
      </c>
      <c r="FA360" s="194" t="str">
        <f>IF(INDEX(tab_MinKomp[Usuwanie awarii],MATCH($B359,tab_MinKomp[[Stanowisko / Position ]:[Stanowisko / Position ]],0))="n/a","n/a",FA359-INDEX(tab_MinKomp[Usuwanie awarii],MATCH($B359,tab_MinKomp[[Stanowisko / Position ]:[Stanowisko / Position ]],0)))</f>
        <v>n/a</v>
      </c>
      <c r="FB360" s="194" t="str">
        <f>IF(INDEX(tab_MinKomp[Obsługa robotów],MATCH($B359,tab_MinKomp[[Stanowisko / Position ]:[Stanowisko / Position ]],0))="n/a","n/a",FB359-INDEX(tab_MinKomp[Obsługa robotów],MATCH($B359,tab_MinKomp[[Stanowisko / Position ]:[Stanowisko / Position ]],0)))</f>
        <v>n/a</v>
      </c>
      <c r="FC360" s="194" t="str">
        <f>IF(INDEX(tab_MinKomp[Obsługa sterowania maszyny],MATCH($B359,tab_MinKomp[[Stanowisko / Position ]:[Stanowisko / Position ]],0))="n/a","n/a",FC359-INDEX(tab_MinKomp[Obsługa sterowania maszyny],MATCH($B359,tab_MinKomp[[Stanowisko / Position ]:[Stanowisko / Position ]],0)))</f>
        <v>n/a</v>
      </c>
      <c r="FD360" s="194" t="str">
        <f>IF(INDEX(tab_MinKomp[Usuwanie przyczyn żródłowych],MATCH($B359,tab_MinKomp[[Stanowisko / Position ]:[Stanowisko / Position ]],0))="n/a","n/a",FD359-INDEX(tab_MinKomp[Usuwanie przyczyn żródłowych],MATCH($B359,tab_MinKomp[[Stanowisko / Position ]:[Stanowisko / Position ]],0)))</f>
        <v>n/a</v>
      </c>
      <c r="FE360" s="194" t="str">
        <f>IF(INDEX(tab_MinKomp[Cmms stosowanie],MATCH($B359,tab_MinKomp[[Stanowisko / Position ]:[Stanowisko / Position ]],0))="n/a","n/a",FE359-INDEX(tab_MinKomp[Cmms stosowanie],MATCH($B359,tab_MinKomp[[Stanowisko / Position ]:[Stanowisko / Position ]],0)))</f>
        <v>n/a</v>
      </c>
      <c r="FF360" s="190" t="str">
        <f>IF(INDEX(tab_MinKomp[Testy czystości / Reinheitstests],MATCH($B359,tab_MinKomp[[Stanowisko / Position ]:[Stanowisko / Position ]],0))="n/a","n/a",FF359-INDEX(tab_MinKomp[Testy czystości / Reinheitstests],MATCH($B359,tab_MinKomp[[Stanowisko / Position ]:[Stanowisko / Position ]],0)))</f>
        <v>n/a</v>
      </c>
      <c r="FG360" s="194" t="str">
        <f>IF(INDEX(tab_MinKomp[Czyszczenie form plastikowych],MATCH($B359,tab_MinKomp[[Stanowisko / Position ]:[Stanowisko / Position ]],0))="n/a","n/a",FG359-INDEX(tab_MinKomp[Czyszczenie form plastikowych],MATCH($B359,tab_MinKomp[[Stanowisko / Position ]:[Stanowisko / Position ]],0)))</f>
        <v>n/a</v>
      </c>
      <c r="FH360" s="194" t="str">
        <f>IF(INDEX(tab_MinKomp[Wymiana form plastik],MATCH($B359,tab_MinKomp[[Stanowisko / Position ]:[Stanowisko / Position ]],0))="n/a","n/a",FH359-INDEX(tab_MinKomp[Wymiana form plastik],MATCH($B359,tab_MinKomp[[Stanowisko / Position ]:[Stanowisko / Position ]],0)))</f>
        <v>n/a</v>
      </c>
      <c r="FI360" s="194" t="str">
        <f>IF(INDEX(tab_MinKomp[Wymiana form guma],MATCH($B359,tab_MinKomp[[Stanowisko / Position ]:[Stanowisko / Position ]],0))="n/a","n/a",FI359-INDEX(tab_MinKomp[Wymiana form guma],MATCH($B359,tab_MinKomp[[Stanowisko / Position ]:[Stanowisko / Position ]],0)))</f>
        <v>n/a</v>
      </c>
      <c r="FJ360" s="194" t="str">
        <f>IF(INDEX(tab_MinKomp[Konserwacja KK],MATCH($B359,tab_MinKomp[[Stanowisko / Position ]:[Stanowisko / Position ]],0))="n/a","n/a",FJ359-INDEX(tab_MinKomp[Konserwacja KK],MATCH($B359,tab_MinKomp[[Stanowisko / Position ]:[Stanowisko / Position ]],0)))</f>
        <v>n/a</v>
      </c>
      <c r="FK360" s="194" t="str">
        <f>IF(INDEX(tab_MinKomp[Konserwacja form guma],MATCH($B359,tab_MinKomp[[Stanowisko / Position ]:[Stanowisko / Position ]],0))="n/a","n/a",FK359-INDEX(tab_MinKomp[Konserwacja form guma],MATCH($B359,tab_MinKomp[[Stanowisko / Position ]:[Stanowisko / Position ]],0)))</f>
        <v>n/a</v>
      </c>
      <c r="FL360" s="194" t="str">
        <f>IF(INDEX(tab_MinKomp[Konserwacja form plastiki],MATCH($B359,tab_MinKomp[[Stanowisko / Position ]:[Stanowisko / Position ]],0))="n/a","n/a",FL359-INDEX(tab_MinKomp[Konserwacja form plastiki],MATCH($B359,tab_MinKomp[[Stanowisko / Position ]:[Stanowisko / Position ]],0)))</f>
        <v>n/a</v>
      </c>
      <c r="FM360" s="194" t="str">
        <f>IF(INDEX(tab_MinKomp[Konserwacja Gorącego Kanału],MATCH($B359,tab_MinKomp[[Stanowisko / Position ]:[Stanowisko / Position ]],0))="n/a","n/a",FM359-INDEX(tab_MinKomp[Konserwacja Gorącego Kanału],MATCH($B359,tab_MinKomp[[Stanowisko / Position ]:[Stanowisko / Position ]],0)))</f>
        <v>n/a</v>
      </c>
      <c r="FN360" s="194" t="str">
        <f>IF(INDEX(tab_MinKomp[MS Office (Excel)],MATCH($B359,tab_MinKomp[[Stanowisko / Position ]:[Stanowisko / Position ]],0))="n/a","n/a",FN359-INDEX(tab_MinKomp[MS Office (Excel)],MATCH($B359,tab_MinKomp[[Stanowisko / Position ]:[Stanowisko / Position ]],0)))</f>
        <v>n/a</v>
      </c>
      <c r="FO360" s="194" t="str">
        <f>IF(INDEX(tab_MinKomp[MS Office (Word)],MATCH($B359,tab_MinKomp[[Stanowisko / Position ]:[Stanowisko / Position ]],0))="n/a","n/a",FO359-INDEX(tab_MinKomp[MS Office (Word)],MATCH($B359,tab_MinKomp[[Stanowisko / Position ]:[Stanowisko / Position ]],0)))</f>
        <v>n/a</v>
      </c>
      <c r="FP360" s="194" t="str">
        <f>IF(INDEX(tab_MinKomp[MS Office (Power Point)],MATCH($B359,tab_MinKomp[[Stanowisko / Position ]:[Stanowisko / Position ]],0))="n/a","n/a",FP359-INDEX(tab_MinKomp[MS Office (Power Point)],MATCH($B359,tab_MinKomp[[Stanowisko / Position ]:[Stanowisko / Position ]],0)))</f>
        <v>n/a</v>
      </c>
      <c r="FQ360" s="196" t="str">
        <f>IF(INDEX(tab_MinKomp[Język angielski / Englisch],MATCH($B359,tab_MinKomp[[Stanowisko / Position ]:[Stanowisko / Position ]],0))="n/a","n/a",FQ359-INDEX(tab_MinKomp[Język angielski / Englisch],MATCH($B359,tab_MinKomp[[Stanowisko / Position ]:[Stanowisko / Position ]],0)))</f>
        <v>n/a</v>
      </c>
      <c r="FR360" s="196" t="str">
        <f>IF(INDEX(tab_MinKomp[Język niemiecki / Deutsch],MATCH($B359,tab_MinKomp[[Stanowisko / Position ]:[Stanowisko / Position ]],0))="n/a","n/a",FR359-INDEX(tab_MinKomp[Język niemiecki / Deutsch],MATCH($B359,tab_MinKomp[[Stanowisko / Position ]:[Stanowisko / Position ]],0)))</f>
        <v>n/a</v>
      </c>
      <c r="FS360" s="194">
        <f>IF(INDEX(tab_MinKomp[Zarządzanie dokumentacją procesową / Process dokumentation management],MATCH($B359,tab_MinKomp[[Stanowisko / Position ]:[Stanowisko / Position ]],0))="n/a","n/a",FS359-INDEX(tab_MinKomp[Zarządzanie dokumentacją procesową / Process dokumentation management],MATCH($B359,tab_MinKomp[[Stanowisko / Position ]:[Stanowisko / Position ]],0)))</f>
        <v>-2</v>
      </c>
      <c r="FT360" s="194">
        <f>IF(INDEX(tab_MinKomp[Znajomość procesów z obszaru / Kenntiss der prozesse in dem Bereich],MATCH($B359,tab_MinKomp[[Stanowisko / Position ]:[Stanowisko / Position ]],0))="n/a","n/a",FT359-INDEX(tab_MinKomp[Znajomość procesów z obszaru / Kenntiss der prozesse in dem Bereich],MATCH($B359,tab_MinKomp[[Stanowisko / Position ]:[Stanowisko / Position ]],0)))</f>
        <v>-2</v>
      </c>
      <c r="FU360" s="194">
        <f>IF(INDEX(tab_MinKomp[optymalizacja procesów / Prozessoptymalisierung],MATCH($B359,tab_MinKomp[[Stanowisko / Position ]:[Stanowisko / Position ]],0))="n/a","n/a",FU359-INDEX(tab_MinKomp[optymalizacja procesów / Prozessoptymalisierung],MATCH($B359,tab_MinKomp[[Stanowisko / Position ]:[Stanowisko / Position ]],0)))</f>
        <v>-1</v>
      </c>
      <c r="FV360" s="194">
        <f>IF(INDEX(tab_MinKomp[Umiejętności szkoleniowe / Trainingsfähigkeiten],MATCH($B359,tab_MinKomp[[Stanowisko / Position ]:[Stanowisko / Position ]],0))="n/a","n/a",FV359-INDEX(tab_MinKomp[Umiejętności szkoleniowe / Trainingsfähigkeiten],MATCH($B359,tab_MinKomp[[Stanowisko / Position ]:[Stanowisko / Position ]],0)))</f>
        <v>-1</v>
      </c>
      <c r="FW360" s="194">
        <f>IF(INDEX(tab_MinKomp[Analityczne myślenie, podejście / Analitysches Denken, Einstellung],MATCH($B359,tab_MinKomp[[Stanowisko / Position ]:[Stanowisko / Position ]],0))="n/a","n/a",FW359-INDEX(tab_MinKomp[Analityczne myślenie, podejście / Analitysches Denken, Einstellung],MATCH($B359,tab_MinKomp[[Stanowisko / Position ]:[Stanowisko / Position ]],0)))</f>
        <v>-1</v>
      </c>
      <c r="FX360" s="194">
        <f>IF(INDEX(tab_MinKomp[Dokładność, precyzja w dzialaniu / Genauigkeit, Präzision in die Arbeit],MATCH($B359,tab_MinKomp[[Stanowisko / Position ]:[Stanowisko / Position ]],0))="n/a","n/a",FX359-INDEX(tab_MinKomp[Dokładność, precyzja w dzialaniu / Genauigkeit, Präzision in die Arbeit],MATCH($B359,tab_MinKomp[[Stanowisko / Position ]:[Stanowisko / Position ]],0)))</f>
        <v>-2</v>
      </c>
      <c r="FY360" s="194">
        <f>IF(INDEX(tab_MinKomp[Dyspozycyjność / Verfügbarkeit],MATCH($B359,tab_MinKomp[[Stanowisko / Position ]:[Stanowisko / Position ]],0))="n/a","n/a",FY359-INDEX(tab_MinKomp[Dyspozycyjność / Verfügbarkeit],MATCH($B359,tab_MinKomp[[Stanowisko / Position ]:[Stanowisko / Position ]],0)))</f>
        <v>-2</v>
      </c>
      <c r="FZ360" s="194">
        <f>IF(INDEX(tab_MinKomp[Zaangażowanie / 
Engagement],MATCH($B359,tab_MinKomp[[Stanowisko / Position ]:[Stanowisko / Position ]],0))="n/a","n/a",FZ359-INDEX(tab_MinKomp[Zaangażowanie / 
Engagement],MATCH($B359,tab_MinKomp[[Stanowisko / Position ]:[Stanowisko / Position ]],0)))</f>
        <v>-2</v>
      </c>
      <c r="GA360" s="194" t="str">
        <f>IF(INDEX(tab_MinKomp[Konserwacja form guma],MATCH($B359,tab_MinKomp[[Stanowisko / Position ]:[Stanowisko / Position ]],0))="n/a","n/a",GA359-INDEX(tab_MinKomp[Konserwacja form guma],MATCH($B359,tab_MinKomp[[Stanowisko / Position ]:[Stanowisko / Position ]],0)))</f>
        <v>n/a</v>
      </c>
      <c r="GB360" s="194" t="str">
        <f>IF(INDEX(tab_MinKomp[Konserwacja form plastiki],MATCH($B359,tab_MinKomp[[Stanowisko / Position ]:[Stanowisko / Position ]],0))="n/a","n/a",GB359-INDEX(tab_MinKomp[Konserwacja form plastiki],MATCH($B359,tab_MinKomp[[Stanowisko / Position ]:[Stanowisko / Position ]],0)))</f>
        <v>n/a</v>
      </c>
      <c r="GC360" s="194">
        <f>IF(INDEX(tab_MinKomp[Elastyczność w działaniu],MATCH($B359,tab_MinKomp[[Stanowisko / Position ]:[Stanowisko / Position ]],0))="n/a","n/a",GC359-INDEX(tab_MinKomp[Elastyczność w działaniu],MATCH($B359,tab_MinKomp[[Stanowisko / Position ]:[Stanowisko / Position ]],0)))</f>
        <v>-2</v>
      </c>
      <c r="GD360" s="194">
        <f>IF(INDEX(tab_MinKomp[Komunikatywność],MATCH($B359,tab_MinKomp[[Stanowisko / Position ]:[Stanowisko / Position ]],0))="n/a","n/a",GD359-INDEX(tab_MinKomp[Komunikatywność],MATCH($B359,tab_MinKomp[[Stanowisko / Position ]:[Stanowisko / Position ]],0)))</f>
        <v>-1</v>
      </c>
      <c r="GE360" s="193" t="str">
        <f>IF(INDEX(tab_MinKomp[Motywowanie i budowanie zaangażowania zespołu],MATCH($B359,tab_MinKomp[[Stanowisko / Position ]:[Stanowisko / Position ]],0))="n/a","n/a",GE359-INDEX(tab_MinKomp[Motywowanie i budowanie zaangażowania zespołu],MATCH($B359,tab_MinKomp[[Stanowisko / Position ]:[Stanowisko / Position ]],0)))</f>
        <v>n/a</v>
      </c>
      <c r="GF360" s="186" t="s">
        <v>248</v>
      </c>
      <c r="GG360" s="186" t="s">
        <v>248</v>
      </c>
      <c r="GH360" s="186" t="s">
        <v>248</v>
      </c>
      <c r="GI360" s="186" t="s">
        <v>248</v>
      </c>
      <c r="GJ360" s="186" t="s">
        <v>248</v>
      </c>
      <c r="GK360" s="186" t="s">
        <v>248</v>
      </c>
      <c r="GL360" s="186" t="s">
        <v>248</v>
      </c>
      <c r="GM360" s="186" t="s">
        <v>248</v>
      </c>
      <c r="GN360" s="186" t="s">
        <v>248</v>
      </c>
      <c r="GO360" s="186" t="s">
        <v>248</v>
      </c>
      <c r="GP360" s="186" t="s">
        <v>248</v>
      </c>
      <c r="GQ360" s="186" t="s">
        <v>248</v>
      </c>
      <c r="GR360" s="186" t="s">
        <v>248</v>
      </c>
      <c r="GS360" s="186" t="s">
        <v>248</v>
      </c>
      <c r="GT360" s="186" t="s">
        <v>248</v>
      </c>
      <c r="GU360" s="186" t="s">
        <v>248</v>
      </c>
      <c r="GV360" s="186" t="s">
        <v>248</v>
      </c>
      <c r="GW360" s="186" t="s">
        <v>248</v>
      </c>
      <c r="GX360" s="186" t="s">
        <v>248</v>
      </c>
      <c r="GY360" s="186" t="s">
        <v>248</v>
      </c>
      <c r="GZ360" s="261" t="s">
        <v>248</v>
      </c>
      <c r="HA360" s="261" t="s">
        <v>248</v>
      </c>
      <c r="HB360" s="191">
        <f>SUM(G360:GE360)/(HB359-(SUM(G360:GE360)))</f>
        <v>-0.46511627906976744</v>
      </c>
    </row>
    <row r="361" spans="1:210" ht="24.9" customHeight="1" x14ac:dyDescent="0.3">
      <c r="A361" s="105" t="s">
        <v>319</v>
      </c>
      <c r="B361" s="105" t="s">
        <v>315</v>
      </c>
      <c r="C361" s="105" t="s">
        <v>401</v>
      </c>
      <c r="D361" s="105">
        <v>747</v>
      </c>
      <c r="E361" s="394" t="s">
        <v>888</v>
      </c>
      <c r="F361" s="185" t="s">
        <v>374</v>
      </c>
      <c r="G361" s="186">
        <v>2</v>
      </c>
      <c r="H361" s="186">
        <v>1</v>
      </c>
      <c r="I361" s="186">
        <v>2</v>
      </c>
      <c r="J361" s="186">
        <v>1</v>
      </c>
      <c r="K361" s="186">
        <v>1</v>
      </c>
      <c r="L361" s="186" t="s">
        <v>248</v>
      </c>
      <c r="M361" s="186" t="s">
        <v>248</v>
      </c>
      <c r="N361" s="186" t="s">
        <v>248</v>
      </c>
      <c r="O361" s="186">
        <v>1</v>
      </c>
      <c r="P361" s="186">
        <v>1</v>
      </c>
      <c r="Q361" s="186" t="s">
        <v>248</v>
      </c>
      <c r="R361" s="186" t="s">
        <v>248</v>
      </c>
      <c r="S361" s="186" t="s">
        <v>248</v>
      </c>
      <c r="T361" s="186" t="s">
        <v>248</v>
      </c>
      <c r="U361" s="186" t="s">
        <v>248</v>
      </c>
      <c r="V361" s="186" t="s">
        <v>248</v>
      </c>
      <c r="W361" s="186" t="s">
        <v>248</v>
      </c>
      <c r="X361" s="186" t="s">
        <v>248</v>
      </c>
      <c r="Y361" s="186" t="s">
        <v>248</v>
      </c>
      <c r="Z361" s="186" t="s">
        <v>248</v>
      </c>
      <c r="AA361" s="186" t="s">
        <v>248</v>
      </c>
      <c r="AB361" s="186" t="s">
        <v>248</v>
      </c>
      <c r="AC361" s="186" t="s">
        <v>248</v>
      </c>
      <c r="AD361" s="186" t="s">
        <v>248</v>
      </c>
      <c r="AE361" s="186" t="s">
        <v>248</v>
      </c>
      <c r="AF361" s="186" t="s">
        <v>248</v>
      </c>
      <c r="AG361" s="186" t="s">
        <v>248</v>
      </c>
      <c r="AH361" s="186" t="s">
        <v>248</v>
      </c>
      <c r="AI361" s="186" t="s">
        <v>248</v>
      </c>
      <c r="AJ361" s="186" t="s">
        <v>248</v>
      </c>
      <c r="AK361" s="186" t="s">
        <v>248</v>
      </c>
      <c r="AL361" s="186">
        <v>1</v>
      </c>
      <c r="AM361" s="186" t="s">
        <v>248</v>
      </c>
      <c r="AN361" s="186" t="s">
        <v>248</v>
      </c>
      <c r="AO361" s="186">
        <v>1</v>
      </c>
      <c r="AP361" s="186" t="s">
        <v>248</v>
      </c>
      <c r="AQ361" s="186">
        <v>1</v>
      </c>
      <c r="AR361" s="186" t="s">
        <v>248</v>
      </c>
      <c r="AS361" s="186" t="s">
        <v>248</v>
      </c>
      <c r="AT361" s="186" t="s">
        <v>248</v>
      </c>
      <c r="AU361" s="186" t="s">
        <v>248</v>
      </c>
      <c r="AV361" s="186">
        <v>1</v>
      </c>
      <c r="AW361" s="186">
        <v>1</v>
      </c>
      <c r="AX361" s="186" t="s">
        <v>248</v>
      </c>
      <c r="AY361" s="186" t="s">
        <v>248</v>
      </c>
      <c r="AZ361" s="186" t="s">
        <v>248</v>
      </c>
      <c r="BA361" s="186" t="s">
        <v>248</v>
      </c>
      <c r="BB361" s="186" t="s">
        <v>248</v>
      </c>
      <c r="BC361" s="186" t="s">
        <v>248</v>
      </c>
      <c r="BD361" s="186" t="s">
        <v>248</v>
      </c>
      <c r="BE361" s="186" t="s">
        <v>248</v>
      </c>
      <c r="BF361" s="186" t="s">
        <v>248</v>
      </c>
      <c r="BG361" s="186" t="s">
        <v>248</v>
      </c>
      <c r="BH361" s="186" t="s">
        <v>248</v>
      </c>
      <c r="BI361" s="186" t="s">
        <v>248</v>
      </c>
      <c r="BJ361" s="186" t="s">
        <v>248</v>
      </c>
      <c r="BK361" s="186" t="s">
        <v>248</v>
      </c>
      <c r="BL361" s="186" t="s">
        <v>248</v>
      </c>
      <c r="BM361" s="186" t="s">
        <v>248</v>
      </c>
      <c r="BN361" s="186" t="s">
        <v>248</v>
      </c>
      <c r="BO361" s="186" t="s">
        <v>248</v>
      </c>
      <c r="BP361" s="186">
        <v>1</v>
      </c>
      <c r="BQ361" s="186" t="s">
        <v>248</v>
      </c>
      <c r="BR361" s="186">
        <v>1</v>
      </c>
      <c r="BS361" s="186" t="s">
        <v>248</v>
      </c>
      <c r="BT361" s="186" t="s">
        <v>248</v>
      </c>
      <c r="BU361" s="186" t="s">
        <v>248</v>
      </c>
      <c r="BV361" s="186" t="s">
        <v>248</v>
      </c>
      <c r="BW361" s="186" t="s">
        <v>248</v>
      </c>
      <c r="BX361" s="186" t="s">
        <v>248</v>
      </c>
      <c r="BY361" s="186" t="s">
        <v>248</v>
      </c>
      <c r="BZ361" s="186" t="s">
        <v>248</v>
      </c>
      <c r="CA361" s="186">
        <v>1</v>
      </c>
      <c r="CB361" s="186" t="s">
        <v>248</v>
      </c>
      <c r="CC361" s="186">
        <v>2</v>
      </c>
      <c r="CD361" s="186">
        <v>1</v>
      </c>
      <c r="CE361" s="186" t="s">
        <v>248</v>
      </c>
      <c r="CF361" s="186" t="s">
        <v>248</v>
      </c>
      <c r="CG361" s="186">
        <v>1</v>
      </c>
      <c r="CH361" s="186" t="s">
        <v>248</v>
      </c>
      <c r="CI361" s="186" t="s">
        <v>248</v>
      </c>
      <c r="CJ361" s="186" t="s">
        <v>248</v>
      </c>
      <c r="CK361" s="186" t="s">
        <v>248</v>
      </c>
      <c r="CL361" s="186" t="s">
        <v>248</v>
      </c>
      <c r="CM361" s="186" t="s">
        <v>248</v>
      </c>
      <c r="CN361" s="186" t="s">
        <v>248</v>
      </c>
      <c r="CO361" s="186" t="s">
        <v>248</v>
      </c>
      <c r="CP361" s="186" t="s">
        <v>248</v>
      </c>
      <c r="CQ361" s="186" t="s">
        <v>248</v>
      </c>
      <c r="CR361" s="186" t="s">
        <v>248</v>
      </c>
      <c r="CS361" s="186" t="s">
        <v>248</v>
      </c>
      <c r="CT361" s="186" t="s">
        <v>248</v>
      </c>
      <c r="CU361" s="186" t="s">
        <v>248</v>
      </c>
      <c r="CV361" s="186" t="s">
        <v>248</v>
      </c>
      <c r="CW361" s="186">
        <v>1</v>
      </c>
      <c r="CX361" s="186" t="s">
        <v>248</v>
      </c>
      <c r="CY361" s="186" t="s">
        <v>248</v>
      </c>
      <c r="CZ361" s="186" t="s">
        <v>248</v>
      </c>
      <c r="DA361" s="186" t="s">
        <v>248</v>
      </c>
      <c r="DB361" s="186" t="s">
        <v>248</v>
      </c>
      <c r="DC361" s="186" t="s">
        <v>248</v>
      </c>
      <c r="DD361" s="186" t="s">
        <v>248</v>
      </c>
      <c r="DE361" s="186" t="s">
        <v>248</v>
      </c>
      <c r="DF361" s="186">
        <v>1</v>
      </c>
      <c r="DG361" s="186" t="s">
        <v>248</v>
      </c>
      <c r="DH361" s="186" t="s">
        <v>248</v>
      </c>
      <c r="DI361" s="186" t="s">
        <v>248</v>
      </c>
      <c r="DJ361" s="186" t="s">
        <v>248</v>
      </c>
      <c r="DK361" s="186" t="s">
        <v>248</v>
      </c>
      <c r="DL361" s="186" t="s">
        <v>248</v>
      </c>
      <c r="DM361" s="186" t="s">
        <v>248</v>
      </c>
      <c r="DN361" s="186" t="s">
        <v>248</v>
      </c>
      <c r="DO361" s="186" t="s">
        <v>248</v>
      </c>
      <c r="DP361" s="186" t="s">
        <v>248</v>
      </c>
      <c r="DQ361" s="186" t="s">
        <v>248</v>
      </c>
      <c r="DR361" s="186" t="s">
        <v>248</v>
      </c>
      <c r="DS361" s="186" t="s">
        <v>248</v>
      </c>
      <c r="DT361" s="186" t="s">
        <v>248</v>
      </c>
      <c r="DU361" s="186" t="s">
        <v>248</v>
      </c>
      <c r="DV361" s="186" t="s">
        <v>248</v>
      </c>
      <c r="DW361" s="186" t="s">
        <v>248</v>
      </c>
      <c r="DX361" s="186" t="s">
        <v>248</v>
      </c>
      <c r="DY361" s="186" t="s">
        <v>248</v>
      </c>
      <c r="DZ361" s="186" t="s">
        <v>248</v>
      </c>
      <c r="EA361" s="186" t="s">
        <v>248</v>
      </c>
      <c r="EB361" s="186" t="s">
        <v>248</v>
      </c>
      <c r="EC361" s="186" t="s">
        <v>248</v>
      </c>
      <c r="ED361" s="186" t="s">
        <v>248</v>
      </c>
      <c r="EE361" s="186" t="s">
        <v>248</v>
      </c>
      <c r="EF361" s="186" t="s">
        <v>248</v>
      </c>
      <c r="EG361" s="186" t="s">
        <v>248</v>
      </c>
      <c r="EH361" s="186" t="s">
        <v>248</v>
      </c>
      <c r="EI361" s="186" t="s">
        <v>248</v>
      </c>
      <c r="EJ361" s="186" t="s">
        <v>248</v>
      </c>
      <c r="EK361" s="186" t="s">
        <v>248</v>
      </c>
      <c r="EL361" s="184" t="s">
        <v>248</v>
      </c>
      <c r="EM361" s="184" t="s">
        <v>248</v>
      </c>
      <c r="EN361" s="184" t="s">
        <v>248</v>
      </c>
      <c r="EO361" s="186" t="s">
        <v>248</v>
      </c>
      <c r="EP361" s="186" t="s">
        <v>248</v>
      </c>
      <c r="EQ361" s="186" t="s">
        <v>248</v>
      </c>
      <c r="ER361" s="186" t="s">
        <v>248</v>
      </c>
      <c r="ES361" s="186" t="s">
        <v>248</v>
      </c>
      <c r="ET361" s="186" t="s">
        <v>248</v>
      </c>
      <c r="EU361" s="186" t="s">
        <v>248</v>
      </c>
      <c r="EV361" s="186" t="s">
        <v>248</v>
      </c>
      <c r="EW361" s="186" t="s">
        <v>248</v>
      </c>
      <c r="EX361" s="186" t="s">
        <v>248</v>
      </c>
      <c r="EY361" s="186" t="s">
        <v>248</v>
      </c>
      <c r="EZ361" s="186" t="s">
        <v>248</v>
      </c>
      <c r="FA361" s="186" t="s">
        <v>248</v>
      </c>
      <c r="FB361" s="186" t="s">
        <v>248</v>
      </c>
      <c r="FC361" s="186" t="s">
        <v>248</v>
      </c>
      <c r="FD361" s="186" t="s">
        <v>248</v>
      </c>
      <c r="FE361" s="186" t="s">
        <v>248</v>
      </c>
      <c r="FF361" s="186" t="s">
        <v>248</v>
      </c>
      <c r="FG361" s="186" t="s">
        <v>248</v>
      </c>
      <c r="FH361" s="186" t="s">
        <v>248</v>
      </c>
      <c r="FI361" s="186" t="s">
        <v>248</v>
      </c>
      <c r="FJ361" s="186" t="s">
        <v>248</v>
      </c>
      <c r="FK361" s="186" t="s">
        <v>248</v>
      </c>
      <c r="FL361" s="186" t="s">
        <v>248</v>
      </c>
      <c r="FM361" s="186" t="s">
        <v>248</v>
      </c>
      <c r="FN361" s="186" t="s">
        <v>248</v>
      </c>
      <c r="FO361" s="186" t="s">
        <v>248</v>
      </c>
      <c r="FP361" s="186" t="s">
        <v>248</v>
      </c>
      <c r="FQ361" s="187" t="s">
        <v>248</v>
      </c>
      <c r="FR361" s="187" t="s">
        <v>248</v>
      </c>
      <c r="FS361" s="186"/>
      <c r="FT361" s="186"/>
      <c r="FU361" s="186"/>
      <c r="FV361" s="186"/>
      <c r="FW361" s="186"/>
      <c r="FX361" s="186"/>
      <c r="FY361" s="186"/>
      <c r="FZ361" s="186"/>
      <c r="GA361" s="186" t="s">
        <v>248</v>
      </c>
      <c r="GB361" s="186" t="s">
        <v>248</v>
      </c>
      <c r="GC361" s="186"/>
      <c r="GD361" s="186"/>
      <c r="GE361" s="186" t="s">
        <v>248</v>
      </c>
      <c r="GF361" s="186" t="s">
        <v>248</v>
      </c>
      <c r="GG361" s="186" t="s">
        <v>248</v>
      </c>
      <c r="GH361" s="186" t="s">
        <v>248</v>
      </c>
      <c r="GI361" s="186" t="s">
        <v>248</v>
      </c>
      <c r="GJ361" s="186" t="s">
        <v>248</v>
      </c>
      <c r="GK361" s="186" t="s">
        <v>248</v>
      </c>
      <c r="GL361" s="186" t="s">
        <v>248</v>
      </c>
      <c r="GM361" s="186" t="s">
        <v>248</v>
      </c>
      <c r="GN361" s="186" t="s">
        <v>248</v>
      </c>
      <c r="GO361" s="186" t="s">
        <v>248</v>
      </c>
      <c r="GP361" s="186" t="s">
        <v>248</v>
      </c>
      <c r="GQ361" s="186" t="s">
        <v>248</v>
      </c>
      <c r="GR361" s="186" t="s">
        <v>248</v>
      </c>
      <c r="GS361" s="186" t="s">
        <v>248</v>
      </c>
      <c r="GT361" s="186" t="s">
        <v>248</v>
      </c>
      <c r="GU361" s="186" t="s">
        <v>248</v>
      </c>
      <c r="GV361" s="186" t="s">
        <v>248</v>
      </c>
      <c r="GW361" s="186" t="s">
        <v>248</v>
      </c>
      <c r="GX361" s="186" t="s">
        <v>248</v>
      </c>
      <c r="GY361" s="186" t="s">
        <v>248</v>
      </c>
      <c r="GZ361" s="261" t="s">
        <v>248</v>
      </c>
      <c r="HA361" s="261" t="s">
        <v>248</v>
      </c>
      <c r="HB361" s="188">
        <f t="shared" ref="HB361" si="292">SUM(G361:GE361)</f>
        <v>23</v>
      </c>
    </row>
    <row r="362" spans="1:210" ht="24.9" customHeight="1" thickBot="1" x14ac:dyDescent="0.35">
      <c r="A362" s="108" t="str">
        <f t="shared" ref="A362:A364" si="293">A361</f>
        <v>Prod.-Q-3</v>
      </c>
      <c r="B362" s="108" t="str">
        <f t="shared" ref="B362:B364" si="294">B361</f>
        <v>Pracownik Produkcji</v>
      </c>
      <c r="C362" s="108" t="str">
        <f t="shared" ref="C362:C364" si="295">C361</f>
        <v>BH</v>
      </c>
      <c r="D362" s="108">
        <f t="shared" ref="D362:D364" si="296">D361</f>
        <v>747</v>
      </c>
      <c r="E362" s="395"/>
      <c r="F362" s="189" t="s">
        <v>375</v>
      </c>
      <c r="G362" s="192">
        <f>IF(INDEX(tab_MinKomp[Przepisy BHP / BHP Vorschriften],MATCH($B361,tab_MinKomp[[Stanowisko / Position ]:[Stanowisko / Position ]],0))="n/a","n/a",G361-INDEX(tab_MinKomp[Przepisy BHP / BHP Vorschriften],MATCH($B361,tab_MinKomp[[Stanowisko / Position ]:[Stanowisko / Position ]],0)))</f>
        <v>0</v>
      </c>
      <c r="H362" s="193">
        <f>IF(INDEX(tab_MinKomp[Przepisy PPOŻ / Brandschutzbestimmungen],MATCH($B361,tab_MinKomp[[Stanowisko / Position ]:[Stanowisko / Position ]],0))="n/a","n/a",H361-INDEX(tab_MinKomp[Przepisy PPOŻ / Brandschutzbestimmungen],MATCH($B361,tab_MinKomp[[Stanowisko / Position ]:[Stanowisko / Position ]],0)))</f>
        <v>0</v>
      </c>
      <c r="I362" s="193">
        <f>IF(INDEX(tab_MinKomp[Ryzyko zawodowe na stanowiskach pracyv/ Berufliche Risiken an Arbeitsstellen],MATCH($B361,tab_MinKomp[[Stanowisko / Position ]:[Stanowisko / Position ]],0))="n/a","n/a",I361-INDEX(tab_MinKomp[Ryzyko zawodowe na stanowiskach pracyv/ Berufliche Risiken an Arbeitsstellen],MATCH($B361,tab_MinKomp[[Stanowisko / Position ]:[Stanowisko / Position ]],0)))</f>
        <v>0</v>
      </c>
      <c r="J362" s="193">
        <f>IF(INDEX(tab_MinKomp[Gospodarka substancjami niebezpiecznymi / Gefahrstoffmanagement],MATCH($B361,tab_MinKomp[[Stanowisko / Position ]:[Stanowisko / Position ]],0))="n/a","n/a",J361-INDEX(tab_MinKomp[Gospodarka substancjami niebezpiecznymi / Gefahrstoffmanagement],MATCH($B361,tab_MinKomp[[Stanowisko / Position ]:[Stanowisko / Position ]],0)))</f>
        <v>0</v>
      </c>
      <c r="K362" s="193">
        <f>IF(INDEX(tab_MinKomp[Gospodarka odpadami / Abfallwirtschaft],MATCH($B361,tab_MinKomp[[Stanowisko / Position ]:[Stanowisko / Position ]],0))="n/a","n/a",K361-INDEX(tab_MinKomp[Gospodarka odpadami / Abfallwirtschaft],MATCH($B361,tab_MinKomp[[Stanowisko / Position ]:[Stanowisko / Position ]],0)))</f>
        <v>0</v>
      </c>
      <c r="L362" s="194" t="str">
        <f>IF(INDEX(tab_MinKomp[Przepisy kodeksu pracy / Bestimmungen des Arbeitsgesetzes],MATCH($B361,tab_MinKomp[[Stanowisko / Position ]:[Stanowisko / Position ]],0))="n/a","n/a",L361-INDEX(tab_MinKomp[Przepisy kodeksu pracy / Bestimmungen des Arbeitsgesetzes],MATCH($B361,tab_MinKomp[[Stanowisko / Position ]:[Stanowisko / Position ]],0)))</f>
        <v>n/a</v>
      </c>
      <c r="M362" s="195" t="str">
        <f>IF(INDEX(tab_MinKomp[Przepisy o ub.społ. ZUS  / Sozialversicherungsvorschriften],MATCH($B361,tab_MinKomp[[Stanowisko / Position ]:[Stanowisko / Position ]],0))="n/a","n/a",M361-INDEX(tab_MinKomp[Przepisy o ub.społ. ZUS  / Sozialversicherungsvorschriften],MATCH($B361,tab_MinKomp[[Stanowisko / Position ]:[Stanowisko / Position ]],0)))</f>
        <v>n/a</v>
      </c>
      <c r="N362" s="194" t="str">
        <f>IF(INDEX(tab_MinKomp[PRZEPISY O PDOF /persönlich Einkommensteuergesetz ],MATCH($B361,tab_MinKomp[[Stanowisko / Position ]:[Stanowisko / Position ]],0))="n/a","n/a",N361-INDEX(tab_MinKomp[PRZEPISY O PDOF /persönlich Einkommensteuergesetz ],MATCH($B361,tab_MinKomp[[Stanowisko / Position ]:[Stanowisko / Position ]],0)))</f>
        <v>n/a</v>
      </c>
      <c r="O362" s="194">
        <f>IF(INDEX(tab_MinKomp[Regulamin pracy / Arbeitsordnung],MATCH($B361,tab_MinKomp[[Stanowisko / Position ]:[Stanowisko / Position ]],0))="n/a","n/a",O361-INDEX(tab_MinKomp[Regulamin pracy / Arbeitsordnung],MATCH($B361,tab_MinKomp[[Stanowisko / Position ]:[Stanowisko / Position ]],0)))</f>
        <v>0</v>
      </c>
      <c r="P362" s="194">
        <f>IF(INDEX(tab_MinKomp[Regulamin wynagradzania / Vergütungsordnung],MATCH($B361,tab_MinKomp[[Stanowisko / Position ]:[Stanowisko / Position ]],0))="n/a","n/a",P361-INDEX(tab_MinKomp[Regulamin wynagradzania / Vergütungsordnung],MATCH($B361,tab_MinKomp[[Stanowisko / Position ]:[Stanowisko / Position ]],0)))</f>
        <v>0</v>
      </c>
      <c r="Q362" s="194" t="str">
        <f>IF(INDEX(tab_MinKomp[System R2PŁATNIK PRO: Płace / Lohnabrechnung],MATCH($B361,tab_MinKomp[[Stanowisko / Position ]:[Stanowisko / Position ]],0))="n/a","n/a",Q361-INDEX(tab_MinKomp[System R2PŁATNIK PRO: Płace / Lohnabrechnung],MATCH($B361,tab_MinKomp[[Stanowisko / Position ]:[Stanowisko / Position ]],0)))</f>
        <v>n/a</v>
      </c>
      <c r="R362" s="194" t="str">
        <f>IF(INDEX(tab_MinKomp[SystemR2PŁATNIK PRO: KADRY / Personaldaten],MATCH($B361,tab_MinKomp[[Stanowisko / Position ]:[Stanowisko / Position ]],0))="n/a","n/a",R361-INDEX(tab_MinKomp[SystemR2PŁATNIK PRO: KADRY / Personaldaten],MATCH($B361,tab_MinKomp[[Stanowisko / Position ]:[Stanowisko / Position ]],0)))</f>
        <v>n/a</v>
      </c>
      <c r="S362" s="194" t="str">
        <f>IF(INDEX(tab_MinKomp[SYSTEM R2PŁATNIK PRO: zarządzanie pracownikami / Arbeitsverwaltung],MATCH($B361,tab_MinKomp[[Stanowisko / Position ]:[Stanowisko / Position ]],0))="n/a","n/a",S361-INDEX(tab_MinKomp[SYSTEM R2PŁATNIK PRO: zarządzanie pracownikami / Arbeitsverwaltung],MATCH($B361,tab_MinKomp[[Stanowisko / Position ]:[Stanowisko / Position ]],0)))</f>
        <v>n/a</v>
      </c>
      <c r="T362" s="194" t="str">
        <f>IF(INDEX(tab_MinKomp[Doradztwo, wsparcie personalne / Personalberatung und Unterstützung],MATCH($B361,tab_MinKomp[[Stanowisko / Position ]:[Stanowisko / Position ]],0))="n/a","n/a",T361-INDEX(tab_MinKomp[Doradztwo, wsparcie personalne / Personalberatung und Unterstützung],MATCH($B361,tab_MinKomp[[Stanowisko / Position ]:[Stanowisko / Position ]],0)))</f>
        <v>n/a</v>
      </c>
      <c r="U362" s="194" t="str">
        <f>IF(INDEX(tab_MinKomp[Przepisy o podatku VAT / MwSt.- Gesetz],MATCH($B361,tab_MinKomp[[Stanowisko / Position ]:[Stanowisko / Position ]],0))="n/a","n/a",U361-INDEX(tab_MinKomp[Przepisy o podatku VAT / MwSt.- Gesetz],MATCH($B361,tab_MinKomp[[Stanowisko / Position ]:[Stanowisko / Position ]],0)))</f>
        <v>n/a</v>
      </c>
      <c r="V362" s="194" t="str">
        <f>IF(INDEX(tab_MinKomp[PrzepisyPDOP / geschäftlich Einkommensteuergesetz],MATCH($B361,tab_MinKomp[[Stanowisko / Position ]:[Stanowisko / Position ]],0))="n/a","n/a",V361-INDEX(tab_MinKomp[PrzepisyPDOP / geschäftlich Einkommensteuergesetz],MATCH($B361,tab_MinKomp[[Stanowisko / Position ]:[Stanowisko / Position ]],0)))</f>
        <v>n/a</v>
      </c>
      <c r="W362" s="194" t="str">
        <f>IF(INDEX(tab_MinKomp[System BAAN / FINANSE (FIBU)],MATCH($B361,tab_MinKomp[[Stanowisko / Position ]:[Stanowisko / Position ]],0))="n/a","n/a",W361-INDEX(tab_MinKomp[System BAAN / FINANSE (FIBU)],MATCH($B361,tab_MinKomp[[Stanowisko / Position ]:[Stanowisko / Position ]],0)))</f>
        <v>n/a</v>
      </c>
      <c r="X362" s="194" t="str">
        <f>IF(INDEX(tab_MinKomp[Systemy pomocnicze / Hilfssysteme(STOCKPROGRAM, KALK2000 etc.)],MATCH($B361,tab_MinKomp[[Stanowisko / Position ]:[Stanowisko / Position ]],0))="n/a","n/a",X361-INDEX(tab_MinKomp[Systemy pomocnicze / Hilfssysteme(STOCKPROGRAM, KALK2000 etc.)],MATCH($B361,tab_MinKomp[[Stanowisko / Position ]:[Stanowisko / Position ]],0)))</f>
        <v>n/a</v>
      </c>
      <c r="Y362" s="194" t="str">
        <f>IF(INDEX(tab_MinKomp[Polityka rachunkowości / Buchführungspolitik],MATCH($B361,tab_MinKomp[[Stanowisko / Position ]:[Stanowisko / Position ]],0))="n/a","n/a",Y361-INDEX(tab_MinKomp[Polityka rachunkowości / Buchführungspolitik],MATCH($B361,tab_MinKomp[[Stanowisko / Position ]:[Stanowisko / Position ]],0)))</f>
        <v>n/a</v>
      </c>
      <c r="Z362" s="194" t="str">
        <f>IF(INDEX(tab_MinKomp[Ustawa o rachunkowości / Rechnungslegungsgesetz],MATCH($B361,tab_MinKomp[[Stanowisko / Position ]:[Stanowisko / Position ]],0))="n/a","n/a",Z361-INDEX(tab_MinKomp[Ustawa o rachunkowości / Rechnungslegungsgesetz],MATCH($B361,tab_MinKomp[[Stanowisko / Position ]:[Stanowisko / Position ]],0)))</f>
        <v>n/a</v>
      </c>
      <c r="AA362" s="194" t="str">
        <f>IF(INDEX(tab_MinKomp[WORKFLOW - TS-100],MATCH($B361,tab_MinKomp[[Stanowisko / Position ]:[Stanowisko / Position ]],0))="n/a","n/a",AA361-INDEX(tab_MinKomp[WORKFLOW - TS-100],MATCH($B361,tab_MinKomp[[Stanowisko / Position ]:[Stanowisko / Position ]],0)))</f>
        <v>n/a</v>
      </c>
      <c r="AB362" s="194" t="str">
        <f>IF(INDEX(tab_MinKomp[WORKFLOW - SFMS],MATCH($B361,tab_MinKomp[[Stanowisko / Position ]:[Stanowisko / Position ]],0))="n/a","n/a",AB361-INDEX(tab_MinKomp[WORKFLOW - SFMS],MATCH($B361,tab_MinKomp[[Stanowisko / Position ]:[Stanowisko / Position ]],0)))</f>
        <v>n/a</v>
      </c>
      <c r="AC362" s="194" t="str">
        <f>IF(INDEX(tab_MinKomp[System ISO 9001:2015],MATCH($B361,tab_MinKomp[[Stanowisko / Position ]:[Stanowisko / Position ]],0))="n/a","n/a",AC361-INDEX(tab_MinKomp[System ISO 9001:2015],MATCH($B361,tab_MinKomp[[Stanowisko / Position ]:[Stanowisko / Position ]],0)))</f>
        <v>n/a</v>
      </c>
      <c r="AD362" s="194" t="str">
        <f>IF(INDEX(tab_MinKomp[System ISO 9001:2015],MATCH($B361,tab_MinKomp[[Stanowisko / Position ]:[Stanowisko / Position ]],0))="n/a","n/a",AD361-INDEX(tab_MinKomp[System ISO 9001:2015],MATCH($B361,tab_MinKomp[[Stanowisko / Position ]:[Stanowisko / Position ]],0)))</f>
        <v>n/a</v>
      </c>
      <c r="AE362" s="194" t="str">
        <f>IF(INDEX(tab_MinKomp[System ISO 9001:2015],MATCH($B361,tab_MinKomp[[Stanowisko / Position ]:[Stanowisko / Position ]],0))="n/a","n/a",AE361-INDEX(tab_MinKomp[System ISO 9001:2015],MATCH($B361,tab_MinKomp[[Stanowisko / Position ]:[Stanowisko / Position ]],0)))</f>
        <v>n/a</v>
      </c>
      <c r="AF362" s="194" t="str">
        <f>IF(INDEX(tab_MinKomp[System ISO 9001:2015],MATCH($B361,tab_MinKomp[[Stanowisko / Position ]:[Stanowisko / Position ]],0))="n/a","n/a",AF361-INDEX(tab_MinKomp[System ISO 9001:2015],MATCH($B361,tab_MinKomp[[Stanowisko / Position ]:[Stanowisko / Position ]],0)))</f>
        <v>n/a</v>
      </c>
      <c r="AG362" s="194" t="str">
        <f>IF(INDEX(tab_MinKomp[Wymagania VDA 6.3 Process / Forderungen],MATCH($B361,tab_MinKomp[[Stanowisko / Position ]:[Stanowisko / Position ]],0))="n/a","n/a",AG361-INDEX(tab_MinKomp[Wymagania VDA 6.3 Process / Forderungen],MATCH($B361,tab_MinKomp[[Stanowisko / Position ]:[Stanowisko / Position ]],0)))</f>
        <v>n/a</v>
      </c>
      <c r="AH362" s="194" t="str">
        <f>IF(INDEX(tab_MinKomp[Wymagania VDA 6.5 Product / Forderungen],MATCH($B361,tab_MinKomp[[Stanowisko / Position ]:[Stanowisko / Position ]],0))="n/a","n/a",AH361-INDEX(tab_MinKomp[Wymagania VDA 6.5 Product / Forderungen],MATCH($B361,tab_MinKomp[[Stanowisko / Position ]:[Stanowisko / Position ]],0)))</f>
        <v>n/a</v>
      </c>
      <c r="AI362" s="194" t="str">
        <f>IF(INDEX(tab_MinKomp[System ISO 9001:2015],MATCH($B361,tab_MinKomp[[Stanowisko / Position ]:[Stanowisko / Position ]],0))="n/a","n/a",AI361-INDEX(tab_MinKomp[System ISO 9001:2015],MATCH($B361,tab_MinKomp[[Stanowisko / Position ]:[Stanowisko / Position ]],0)))</f>
        <v>n/a</v>
      </c>
      <c r="AJ362" s="194" t="str">
        <f>IF(INDEX(tab_MinKomp[Auditor systemu ISO 17021:2018],MATCH($B361,tab_MinKomp[[Stanowisko / Position ]:[Stanowisko / Position ]],0))="n/a","n/a",AJ361-INDEX(tab_MinKomp[Auditor systemu ISO 17021:2018],MATCH($B361,tab_MinKomp[[Stanowisko / Position ]:[Stanowisko / Position ]],0)))</f>
        <v>n/a</v>
      </c>
      <c r="AK362" s="194" t="str">
        <f>IF(INDEX(tab_MinKomp[Pełnomocnik systemu / Systemvertreter],MATCH($B361,tab_MinKomp[[Stanowisko / Position ]:[Stanowisko / Position ]],0))="n/a","n/a",AK361-INDEX(tab_MinKomp[Pełnomocnik systemu / Systemvertreter],MATCH($B361,tab_MinKomp[[Stanowisko / Position ]:[Stanowisko / Position ]],0)))</f>
        <v>n/a</v>
      </c>
      <c r="AL362" s="194">
        <f>IF(INDEX(tab_MinKomp[Polityka Etyczna - Compliance],MATCH($B361,tab_MinKomp[[Stanowisko / Position ]:[Stanowisko / Position ]],0))="n/a","n/a",AL361-INDEX(tab_MinKomp[Polityka Etyczna - Compliance],MATCH($B361,tab_MinKomp[[Stanowisko / Position ]:[Stanowisko / Position ]],0)))</f>
        <v>0</v>
      </c>
      <c r="AM362" s="194" t="str">
        <f>IF(INDEX(tab_MinKomp[WDRAŻANIE NOWYCH PROJEKTÓW/ PROCEDURA CTM],MATCH($B361,tab_MinKomp[[Stanowisko / Position ]:[Stanowisko / Position ]],0))="n/a","n/a",AM361-INDEX(tab_MinKomp[WDRAŻANIE NOWYCH PROJEKTÓW/ PROCEDURA CTM],MATCH($B361,tab_MinKomp[[Stanowisko / Position ]:[Stanowisko / Position ]],0)))</f>
        <v>n/a</v>
      </c>
      <c r="AN362" s="194" t="str">
        <f>IF(INDEX(tab_MinKomp[KAMIENIE MILOWE MSL/PIFF],MATCH($B361,tab_MinKomp[[Stanowisko / Position ]:[Stanowisko / Position ]],0))="n/a","n/a",AN361-INDEX(tab_MinKomp[KAMIENIE MILOWE MSL/PIFF],MATCH($B361,tab_MinKomp[[Stanowisko / Position ]:[Stanowisko / Position ]],0)))</f>
        <v>n/a</v>
      </c>
      <c r="AO362" s="194">
        <f>IF(INDEX(tab_MinKomp[CP],MATCH($B361,tab_MinKomp[[Stanowisko / Position ]:[Stanowisko / Position ]],0))="n/a","n/a",AO361-INDEX(tab_MinKomp[CP],MATCH($B361,tab_MinKomp[[Stanowisko / Position ]:[Stanowisko / Position ]],0)))</f>
        <v>0</v>
      </c>
      <c r="AP362" s="194" t="str">
        <f>IF(INDEX(tab_MinKomp[FMEA],MATCH($B361,tab_MinKomp[[Stanowisko / Position ]:[Stanowisko / Position ]],0))="n/a","n/a",AP361-INDEX(tab_MinKomp[FMEA],MATCH($B361,tab_MinKomp[[Stanowisko / Position ]:[Stanowisko / Position ]],0)))</f>
        <v>n/a</v>
      </c>
      <c r="AQ362" s="194">
        <f>IF(INDEX(tab_MinKomp[FLOW CHART],MATCH($B361,tab_MinKomp[[Stanowisko / Position ]:[Stanowisko / Position ]],0))="n/a","n/a",AQ361-INDEX(tab_MinKomp[FLOW CHART],MATCH($B361,tab_MinKomp[[Stanowisko / Position ]:[Stanowisko / Position ]],0)))</f>
        <v>0</v>
      </c>
      <c r="AR362" s="194" t="str">
        <f>IF(INDEX(tab_MinKomp[APQP],MATCH($B361,tab_MinKomp[[Stanowisko / Position ]:[Stanowisko / Position ]],0))="n/a","n/a",AR361-INDEX(tab_MinKomp[APQP],MATCH($B361,tab_MinKomp[[Stanowisko / Position ]:[Stanowisko / Position ]],0)))</f>
        <v>n/a</v>
      </c>
      <c r="AS362" s="194" t="str">
        <f>IF(INDEX(tab_MinKomp[MSA],MATCH($B361,tab_MinKomp[[Stanowisko / Position ]:[Stanowisko / Position ]],0))="n/a","n/a",AS361-INDEX(tab_MinKomp[MSA],MATCH($B361,tab_MinKomp[[Stanowisko / Position ]:[Stanowisko / Position ]],0)))</f>
        <v>n/a</v>
      </c>
      <c r="AT362" s="194" t="str">
        <f>IF(INDEX(tab_MinKomp[SPC],MATCH($B361,tab_MinKomp[[Stanowisko / Position ]:[Stanowisko / Position ]],0))="n/a","n/a",AT361-INDEX(tab_MinKomp[SPC],MATCH($B361,tab_MinKomp[[Stanowisko / Position ]:[Stanowisko / Position ]],0)))</f>
        <v>n/a</v>
      </c>
      <c r="AU362" s="194" t="str">
        <f>IF(INDEX(tab_MinKomp[CSR (SPECYFICZNE WYMAGANIA KLIENTA)],MATCH($B361,tab_MinKomp[[Stanowisko / Position ]:[Stanowisko / Position ]],0))="n/a","n/a",AU361-INDEX(tab_MinKomp[CSR (SPECYFICZNE WYMAGANIA KLIENTA)],MATCH($B361,tab_MinKomp[[Stanowisko / Position ]:[Stanowisko / Position ]],0)))</f>
        <v>n/a</v>
      </c>
      <c r="AV362" s="194">
        <f>IF(INDEX(tab_MinKomp[5S],MATCH($B361,tab_MinKomp[[Stanowisko / Position ]:[Stanowisko / Position ]],0))="n/a","n/a",AV361-INDEX(tab_MinKomp[5S],MATCH($B361,tab_MinKomp[[Stanowisko / Position ]:[Stanowisko / Position ]],0)))</f>
        <v>-1</v>
      </c>
      <c r="AW362" s="194">
        <f>IF(INDEX(tab_MinKomp[LEAN MANAGEMENT],MATCH($B361,tab_MinKomp[[Stanowisko / Position ]:[Stanowisko / Position ]],0))="n/a","n/a",AW361-INDEX(tab_MinKomp[LEAN MANAGEMENT],MATCH($B361,tab_MinKomp[[Stanowisko / Position ]:[Stanowisko / Position ]],0)))</f>
        <v>0</v>
      </c>
      <c r="AX362" s="194" t="str">
        <f>IF(INDEX(tab_MinKomp[5R],MATCH($B361,tab_MinKomp[[Stanowisko / Position ]:[Stanowisko / Position ]],0))="n/a","n/a",AX361-INDEX(tab_MinKomp[5R],MATCH($B361,tab_MinKomp[[Stanowisko / Position ]:[Stanowisko / Position ]],0)))</f>
        <v>n/a</v>
      </c>
      <c r="AY362" s="194" t="str">
        <f>IF(INDEX(tab_MinKomp[Six Sigma],MATCH($B361,tab_MinKomp[[Stanowisko / Position ]:[Stanowisko / Position ]],0))="n/a","n/a",AY361-INDEX(tab_MinKomp[Six Sigma],MATCH($B361,tab_MinKomp[[Stanowisko / Position ]:[Stanowisko / Position ]],0)))</f>
        <v>n/a</v>
      </c>
      <c r="AZ362" s="194" t="str">
        <f>IF(INDEX(tab_MinKomp[System BAAN / Distribution &amp; Supply Chain],MATCH($B361,tab_MinKomp[[Stanowisko / Position ]:[Stanowisko / Position ]],0))="n/a","n/a",AZ361-INDEX(tab_MinKomp[System BAAN / Distribution &amp; Supply Chain],MATCH($B361,tab_MinKomp[[Stanowisko / Position ]:[Stanowisko / Position ]],0)))</f>
        <v>n/a</v>
      </c>
      <c r="BA362" s="194" t="str">
        <f>IF(INDEX(tab_MinKomp[Gospodarka magazynowa / Lagerverwaltung],MATCH($B361,tab_MinKomp[[Stanowisko / Position ]:[Stanowisko / Position ]],0))="n/a","n/a",BA361-INDEX(tab_MinKomp[Gospodarka magazynowa / Lagerverwaltung],MATCH($B361,tab_MinKomp[[Stanowisko / Position ]:[Stanowisko / Position ]],0)))</f>
        <v>n/a</v>
      </c>
      <c r="BB362" s="194" t="str">
        <f>IF(INDEX(tab_MinKomp[Inwentaryzacja - organizacja i przebieg / Inventurprozess],MATCH($B361,tab_MinKomp[[Stanowisko / Position ]:[Stanowisko / Position ]],0))="n/a","n/a",BB361-INDEX(tab_MinKomp[Inwentaryzacja - organizacja i przebieg / Inventurprozess],MATCH($B361,tab_MinKomp[[Stanowisko / Position ]:[Stanowisko / Position ]],0)))</f>
        <v>n/a</v>
      </c>
      <c r="BC362" s="194" t="str">
        <f>IF(INDEX(tab_MinKomp[Organizacja dostaw / Versorgungsorganisation],MATCH($B361,tab_MinKomp[[Stanowisko / Position ]:[Stanowisko / Position ]],0))="n/a","n/a",BC361-INDEX(tab_MinKomp[Organizacja dostaw / Versorgungsorganisation],MATCH($B361,tab_MinKomp[[Stanowisko / Position ]:[Stanowisko / Position ]],0)))</f>
        <v>n/a</v>
      </c>
      <c r="BD362" s="194" t="str">
        <f>IF(INDEX(tab_MinKomp[Organizacja wysyłek / Organisation von Lieferungen],MATCH($B361,tab_MinKomp[[Stanowisko / Position ]:[Stanowisko / Position ]],0))="n/a","n/a",BD361-INDEX(tab_MinKomp[Organizacja wysyłek / Organisation von Lieferungen],MATCH($B361,tab_MinKomp[[Stanowisko / Position ]:[Stanowisko / Position ]],0)))</f>
        <v>n/a</v>
      </c>
      <c r="BE362" s="194" t="str">
        <f>IF(INDEX(tab_MinKomp[Analiza magazynowa - Program Polen.mdb / Inventuranalyse],MATCH($B361,tab_MinKomp[[Stanowisko / Position ]:[Stanowisko / Position ]],0))="n/a","n/a",BE361-INDEX(tab_MinKomp[Analiza magazynowa - Program Polen.mdb / Inventuranalyse],MATCH($B361,tab_MinKomp[[Stanowisko / Position ]:[Stanowisko / Position ]],0)))</f>
        <v>n/a</v>
      </c>
      <c r="BF362" s="190" t="str">
        <f>IF(INDEX(tab_MinKomp[MMOG (Materials Management Operations Guidelines)],MATCH($B361,tab_MinKomp[[Stanowisko / Position ]:[Stanowisko / Position ]],0))="n/a","n/a",BF361-INDEX(tab_MinKomp[MMOG (Materials Management Operations Guidelines)],MATCH($B361,tab_MinKomp[[Stanowisko / Position ]:[Stanowisko / Position ]],0)))</f>
        <v>n/a</v>
      </c>
      <c r="BG362" s="190" t="str">
        <f>IF(INDEX(tab_MinKomp[GPP],MATCH($B361,tab_MinKomp[[Stanowisko / Position ]:[Stanowisko / Position ]],0))="n/a","n/a",BG361-INDEX(tab_MinKomp[GPP],MATCH($B361,tab_MinKomp[[Stanowisko / Position ]:[Stanowisko / Position ]],0)))</f>
        <v>n/a</v>
      </c>
      <c r="BH362" s="190" t="str">
        <f>IF(INDEX(tab_MinKomp[AIAG (Automotive Industry Action Group)],MATCH($B361,tab_MinKomp[[Stanowisko / Position ]:[Stanowisko / Position ]],0))="n/a","n/a",BH361-INDEX(tab_MinKomp[AIAG (Automotive Industry Action Group)],MATCH($B361,tab_MinKomp[[Stanowisko / Position ]:[Stanowisko / Position ]],0)))</f>
        <v>n/a</v>
      </c>
      <c r="BI362" s="190" t="str">
        <f>IF(INDEX(tab_MinKomp[Super-G disputes],MATCH($B361,tab_MinKomp[[Stanowisko / Position ]:[Stanowisko / Position ]],0))="n/a","n/a",BI361-INDEX(tab_MinKomp[Super-G disputes],MATCH($B361,tab_MinKomp[[Stanowisko / Position ]:[Stanowisko / Position ]],0)))</f>
        <v>n/a</v>
      </c>
      <c r="BJ362" s="190" t="str">
        <f>IF(INDEX(tab_MinKomp[CMMS3/eDDL (Direct Data Link)],MATCH($B361,tab_MinKomp[[Stanowisko / Position ]:[Stanowisko / Position ]],0))="n/a","n/a",BJ361-INDEX(tab_MinKomp[CMMS3/eDDL (Direct Data Link)],MATCH($B361,tab_MinKomp[[Stanowisko / Position ]:[Stanowisko / Position ]],0)))</f>
        <v>n/a</v>
      </c>
      <c r="BK362" s="190" t="str">
        <f>IF(INDEX(tab_MinKomp[MP&amp;L (Material Planning and Logistics)],MATCH($B361,tab_MinKomp[[Stanowisko / Position ]:[Stanowisko / Position ]],0))="n/a","n/a",BK361-INDEX(tab_MinKomp[MP&amp;L (Material Planning and Logistics)],MATCH($B361,tab_MinKomp[[Stanowisko / Position ]:[Stanowisko / Position ]],0)))</f>
        <v>n/a</v>
      </c>
      <c r="BL362" s="190" t="str">
        <f>IF(INDEX(tab_MinKomp[Supplier delivery rating],MATCH($B361,tab_MinKomp[[Stanowisko / Position ]:[Stanowisko / Position ]],0))="n/a","n/a",BL361-INDEX(tab_MinKomp[Supplier delivery rating],MATCH($B361,tab_MinKomp[[Stanowisko / Position ]:[Stanowisko / Position ]],0)))</f>
        <v>n/a</v>
      </c>
      <c r="BM362" s="194" t="str">
        <f>IF(INDEX(tab_MinKomp[Obsługa maszyn KVT / KVT Maschinenbedienung],MATCH($B361,tab_MinKomp[[Stanowisko / Position ]:[Stanowisko / Position ]],0))="n/a","n/a",BM361-INDEX(tab_MinKomp[Obsługa maszyn KVT / KVT Maschinenbedienung],MATCH($B361,tab_MinKomp[[Stanowisko / Position ]:[Stanowisko / Position ]],0)))</f>
        <v>n/a</v>
      </c>
      <c r="BN362" s="194" t="str">
        <f>IF(INDEX(tab_MinKomp[Obsługa maszyn KVT / KVT Maschinenbedienung],MATCH($B361,tab_MinKomp[[Stanowisko / Position ]:[Stanowisko / Position ]],0))="n/a","n/a",BN361-INDEX(tab_MinKomp[Obsługa maszyn KVT / KVT Maschinenbedienung],MATCH($B361,tab_MinKomp[[Stanowisko / Position ]:[Stanowisko / Position ]],0)))</f>
        <v>n/a</v>
      </c>
      <c r="BO362" s="194" t="str">
        <f>IF(INDEX(tab_MinKomp[Obsługa maszyn KVT / KVT Maschinenbedienung],MATCH($B361,tab_MinKomp[[Stanowisko / Position ]:[Stanowisko / Position ]],0))="n/a","n/a",BO361-INDEX(tab_MinKomp[Obsługa maszyn KVT / KVT Maschinenbedienung],MATCH($B361,tab_MinKomp[[Stanowisko / Position ]:[Stanowisko / Position ]],0)))</f>
        <v>n/a</v>
      </c>
      <c r="BP362" s="194">
        <f>IF(INDEX(tab_MinKomp[Obsługa maszyn Novapax / Novapax Maschinenbedienung],MATCH($B361,tab_MinKomp[[Stanowisko / Position ]:[Stanowisko / Position ]],0))="n/a","n/a",BP361-INDEX(tab_MinKomp[Obsługa maszyn Novapax / Novapax Maschinenbedienung],MATCH($B361,tab_MinKomp[[Stanowisko / Position ]:[Stanowisko / Position ]],0)))</f>
        <v>-1</v>
      </c>
      <c r="BQ362" s="194" t="str">
        <f>IF(INDEX(tab_MinKomp[Obsługa maszyn Piovan / Piovan Maschinenbedienung],MATCH($B361,tab_MinKomp[[Stanowisko / Position ]:[Stanowisko / Position ]],0))="n/a","n/a",BQ361-INDEX(tab_MinKomp[Obsługa maszyn Piovan / Piovan Maschinenbedienung],MATCH($B361,tab_MinKomp[[Stanowisko / Position ]:[Stanowisko / Position ]],0)))</f>
        <v>n/a</v>
      </c>
      <c r="BR362" s="194">
        <f>IF(INDEX(tab_MinKomp[Eliminacja awarii / Beseitigung von Ausfällen],MATCH($B361,tab_MinKomp[[Stanowisko / Position ]:[Stanowisko / Position ]],0))="n/a","n/a",BR361-INDEX(tab_MinKomp[Eliminacja awarii / Beseitigung von Ausfällen],MATCH($B361,tab_MinKomp[[Stanowisko / Position ]:[Stanowisko / Position ]],0)))</f>
        <v>0</v>
      </c>
      <c r="BS362" s="194" t="str">
        <f>IF(INDEX(tab_MinKomp[Obsługa maszyn Piovan / Piovan Maschinenbedienung],MATCH($B361,tab_MinKomp[[Stanowisko / Position ]:[Stanowisko / Position ]],0))="n/a","n/a",BS361-INDEX(tab_MinKomp[Obsługa maszyn Piovan / Piovan Maschinenbedienung],MATCH($B361,tab_MinKomp[[Stanowisko / Position ]:[Stanowisko / Position ]],0)))</f>
        <v>n/a</v>
      </c>
      <c r="BT362" s="194" t="str">
        <f>IF(INDEX(tab_MinKomp[Obsługa maszyn Piovan / Piovan Maschinenbedienung],MATCH($B361,tab_MinKomp[[Stanowisko / Position ]:[Stanowisko / Position ]],0))="n/a","n/a",BT361-INDEX(tab_MinKomp[Obsługa maszyn Piovan / Piovan Maschinenbedienung],MATCH($B361,tab_MinKomp[[Stanowisko / Position ]:[Stanowisko / Position ]],0)))</f>
        <v>n/a</v>
      </c>
      <c r="BU362" s="194" t="str">
        <f>IF(INDEX(tab_MinKomp[Obsługa maszyn Piovan / Piovan Maschinenbedienung],MATCH($B361,tab_MinKomp[[Stanowisko / Position ]:[Stanowisko / Position ]],0))="n/a","n/a",BU361-INDEX(tab_MinKomp[Obsługa maszyn Piovan / Piovan Maschinenbedienung],MATCH($B361,tab_MinKomp[[Stanowisko / Position ]:[Stanowisko / Position ]],0)))</f>
        <v>n/a</v>
      </c>
      <c r="BV362" s="194" t="str">
        <f>IF(INDEX(tab_MinKomp[Obsługa maszyn Piovan / Piovan Maschinenbedienung],MATCH($B361,tab_MinKomp[[Stanowisko / Position ]:[Stanowisko / Position ]],0))="n/a","n/a",BV361-INDEX(tab_MinKomp[Obsługa maszyn Piovan / Piovan Maschinenbedienung],MATCH($B361,tab_MinKomp[[Stanowisko / Position ]:[Stanowisko / Position ]],0)))</f>
        <v>n/a</v>
      </c>
      <c r="BW362" s="194" t="str">
        <f>IF(INDEX(tab_MinKomp[Obsługa maszyn Piovan / Piovan Maschinenbedienung],MATCH($B361,tab_MinKomp[[Stanowisko / Position ]:[Stanowisko / Position ]],0))="n/a","n/a",BW361-INDEX(tab_MinKomp[Obsługa maszyn Piovan / Piovan Maschinenbedienung],MATCH($B361,tab_MinKomp[[Stanowisko / Position ]:[Stanowisko / Position ]],0)))</f>
        <v>n/a</v>
      </c>
      <c r="BX362" s="194" t="str">
        <f>IF(INDEX(tab_MinKomp[Obsługa maszyn Piovan / Piovan Maschinenbedienung],MATCH($B361,tab_MinKomp[[Stanowisko / Position ]:[Stanowisko / Position ]],0))="n/a","n/a",BX361-INDEX(tab_MinKomp[Obsługa maszyn Piovan / Piovan Maschinenbedienung],MATCH($B361,tab_MinKomp[[Stanowisko / Position ]:[Stanowisko / Position ]],0)))</f>
        <v>n/a</v>
      </c>
      <c r="BY362" s="194" t="str">
        <f>IF(INDEX(tab_MinKomp[Obsługa maszyn Engel / Engel Maschinenbedienung],MATCH($B361,tab_MinKomp[[Stanowisko / Position ]:[Stanowisko / Position ]],0))="n/a","n/a",BY361-INDEX(tab_MinKomp[Obsługa maszyn Engel / Engel Maschinenbedienung],MATCH($B361,tab_MinKomp[[Stanowisko / Position ]:[Stanowisko / Position ]],0)))</f>
        <v>n/a</v>
      </c>
      <c r="BZ362" s="194" t="str">
        <f>IF(INDEX(tab_MinKomp[Obsługa maszyn Engel / Engel Maschinenbedienung],MATCH($B361,tab_MinKomp[[Stanowisko / Position ]:[Stanowisko / Position ]],0))="n/a","n/a",BZ361-INDEX(tab_MinKomp[Obsługa maszyn Engel / Engel Maschinenbedienung],MATCH($B361,tab_MinKomp[[Stanowisko / Position ]:[Stanowisko / Position ]],0)))</f>
        <v>n/a</v>
      </c>
      <c r="CA362" s="194">
        <f>IF(INDEX(tab_MinKomp[Eliminacja awarii / Beseitigung von Ausfällen],MATCH($B361,tab_MinKomp[[Stanowisko / Position ]:[Stanowisko / Position ]],0))="n/a","n/a",CA361-INDEX(tab_MinKomp[Eliminacja awarii / Beseitigung von Ausfällen],MATCH($B361,tab_MinKomp[[Stanowisko / Position ]:[Stanowisko / Position ]],0)))</f>
        <v>0</v>
      </c>
      <c r="CB362" s="194" t="str">
        <f>IF(INDEX(tab_MinKomp[Obsługa maszyn ASL / ASL Maschinenbedienung],MATCH($B361,tab_MinKomp[[Stanowisko / Position ]:[Stanowisko / Position ]],0))="n/a","n/a",CB361-INDEX(tab_MinKomp[Obsługa maszyn ASL / ASL Maschinenbedienung],MATCH($B361,tab_MinKomp[[Stanowisko / Position ]:[Stanowisko / Position ]],0)))</f>
        <v>n/a</v>
      </c>
      <c r="CC362" s="194">
        <f>IF(INDEX(tab_MinKomp[Obsługa maszyn Novapax / Novapax Maschinenbedienung],MATCH($B361,tab_MinKomp[[Stanowisko / Position ]:[Stanowisko / Position ]],0))="n/a","n/a",CC361-INDEX(tab_MinKomp[Obsługa maszyn Novapax / Novapax Maschinenbedienung],MATCH($B361,tab_MinKomp[[Stanowisko / Position ]:[Stanowisko / Position ]],0)))</f>
        <v>0</v>
      </c>
      <c r="CD362" s="194">
        <f>IF(INDEX(tab_MinKomp[Obsługa maszyn Novapax / Novapax Maschinenbedienung],MATCH($B361,tab_MinKomp[[Stanowisko / Position ]:[Stanowisko / Position ]],0))="n/a","n/a",CD361-INDEX(tab_MinKomp[Obsługa maszyn Novapax / Novapax Maschinenbedienung],MATCH($B361,tab_MinKomp[[Stanowisko / Position ]:[Stanowisko / Position ]],0)))</f>
        <v>-1</v>
      </c>
      <c r="CE362" s="194" t="str">
        <f>IF(INDEX(tab_MinKomp[Obsługa maszyn Piovan / Piovan Maschinenbedienung],MATCH($B361,tab_MinKomp[[Stanowisko / Position ]:[Stanowisko / Position ]],0))="n/a","n/a",CE361-INDEX(tab_MinKomp[Obsługa maszyn Piovan / Piovan Maschinenbedienung],MATCH($B361,tab_MinKomp[[Stanowisko / Position ]:[Stanowisko / Position ]],0)))</f>
        <v>n/a</v>
      </c>
      <c r="CF362" s="194" t="str">
        <f>IF(INDEX(tab_MinKomp[Obsługa maszyn Piovan / Piovan Maschinenbedienung],MATCH($B361,tab_MinKomp[[Stanowisko / Position ]:[Stanowisko / Position ]],0))="n/a","n/a",CF361-INDEX(tab_MinKomp[Obsługa maszyn Piovan / Piovan Maschinenbedienung],MATCH($B361,tab_MinKomp[[Stanowisko / Position ]:[Stanowisko / Position ]],0)))</f>
        <v>n/a</v>
      </c>
      <c r="CG362" s="194">
        <f>IF(INDEX(tab_MinKomp[Eliminacja awarii / Beseitigung von Ausfällen],MATCH($B361,tab_MinKomp[[Stanowisko / Position ]:[Stanowisko / Position ]],0))="n/a","n/a",CG361-INDEX(tab_MinKomp[Eliminacja awarii / Beseitigung von Ausfällen],MATCH($B361,tab_MinKomp[[Stanowisko / Position ]:[Stanowisko / Position ]],0)))</f>
        <v>0</v>
      </c>
      <c r="CH362" s="194" t="str">
        <f>IF(INDEX(tab_MinKomp[Wymagania VDA 6.5 Product / Forderungen],MATCH($B361,tab_MinKomp[[Stanowisko / Position ]:[Stanowisko / Position ]],0))="n/a","n/a",CH361-INDEX(tab_MinKomp[Wymagania VDA 6.5 Product / Forderungen],MATCH($B361,tab_MinKomp[[Stanowisko / Position ]:[Stanowisko / Position ]],0)))</f>
        <v>n/a</v>
      </c>
      <c r="CI362" s="194" t="str">
        <f>IF(INDEX(tab_MinKomp[Wymagania VDA 6.5 Product / Forderungen],MATCH($B361,tab_MinKomp[[Stanowisko / Position ]:[Stanowisko / Position ]],0))="n/a","n/a",CI361-INDEX(tab_MinKomp[Wymagania VDA 6.5 Product / Forderungen],MATCH($B361,tab_MinKomp[[Stanowisko / Position ]:[Stanowisko / Position ]],0)))</f>
        <v>n/a</v>
      </c>
      <c r="CJ362" s="194" t="str">
        <f>IF(INDEX(tab_MinKomp[Wymagania VDA 6.5 Product / Forderungen],MATCH($B361,tab_MinKomp[[Stanowisko / Position ]:[Stanowisko / Position ]],0))="n/a","n/a",CJ361-INDEX(tab_MinKomp[Wymagania VDA 6.5 Product / Forderungen],MATCH($B361,tab_MinKomp[[Stanowisko / Position ]:[Stanowisko / Position ]],0)))</f>
        <v>n/a</v>
      </c>
      <c r="CK362" s="194" t="str">
        <f>IF(INDEX(tab_MinKomp[Wymagania VDA 6.5 Product / Forderungen],MATCH($B361,tab_MinKomp[[Stanowisko / Position ]:[Stanowisko / Position ]],0))="n/a","n/a",CK361-INDEX(tab_MinKomp[Wymagania VDA 6.5 Product / Forderungen],MATCH($B361,tab_MinKomp[[Stanowisko / Position ]:[Stanowisko / Position ]],0)))</f>
        <v>n/a</v>
      </c>
      <c r="CL362" s="194" t="str">
        <f>IF(INDEX(tab_MinKomp[Wymagania VDA 6.5 Product / Forderungen],MATCH($B361,tab_MinKomp[[Stanowisko / Position ]:[Stanowisko / Position ]],0))="n/a","n/a",CL361-INDEX(tab_MinKomp[Wymagania VDA 6.5 Product / Forderungen],MATCH($B361,tab_MinKomp[[Stanowisko / Position ]:[Stanowisko / Position ]],0)))</f>
        <v>n/a</v>
      </c>
      <c r="CM362" s="194" t="str">
        <f>IF(INDEX(tab_MinKomp[Informatyka ogólna (techniczne i systemowe) / Allgemeine IT (Technik und System)],MATCH($B361,tab_MinKomp[[Stanowisko / Position ]:[Stanowisko / Position ]],0))="n/a","n/a",CM361-INDEX(tab_MinKomp[Informatyka ogólna (techniczne i systemowe) / Allgemeine IT (Technik und System)],MATCH($B361,tab_MinKomp[[Stanowisko / Position ]:[Stanowisko / Position ]],0)))</f>
        <v>n/a</v>
      </c>
      <c r="CN362" s="194" t="str">
        <f>IF(INDEX(tab_MinKomp[Sieci komputerowe / Computernetzwerke],MATCH($B361,tab_MinKomp[[Stanowisko / Position ]:[Stanowisko / Position ]],0))="n/a","n/a",CN361-INDEX(tab_MinKomp[Sieci komputerowe / Computernetzwerke],MATCH($B361,tab_MinKomp[[Stanowisko / Position ]:[Stanowisko / Position ]],0)))</f>
        <v>n/a</v>
      </c>
      <c r="CO362" s="194" t="str">
        <f>IF(INDEX(tab_MinKomp[Hardware (komputery PC, drukarki biurowe i etykietowe, telefonia stacjonarna i mobilna) (PC, Drucker, Telefpne, Handys)],MATCH($B361,tab_MinKomp[[Stanowisko / Position ]:[Stanowisko / Position ]],0))="n/a","n/a",CO361-INDEX(tab_MinKomp[Hardware (komputery PC, drukarki biurowe i etykietowe, telefonia stacjonarna i mobilna) (PC, Drucker, Telefpne, Handys)],MATCH($B361,tab_MinKomp[[Stanowisko / Position ]:[Stanowisko / Position ]],0)))</f>
        <v>n/a</v>
      </c>
      <c r="CP362" s="194" t="str">
        <f>IF(INDEX(tab_MinKomp[Software &amp; Systems (MS Office, MS Remote Desktop)],MATCH($B361,tab_MinKomp[[Stanowisko / Position ]:[Stanowisko / Position ]],0))="n/a","n/a",CP361-INDEX(tab_MinKomp[Software &amp; Systems (MS Office, MS Remote Desktop)],MATCH($B361,tab_MinKomp[[Stanowisko / Position ]:[Stanowisko / Position ]],0)))</f>
        <v>n/a</v>
      </c>
      <c r="CQ362" s="194" t="str">
        <f>IF(INDEX(tab_MinKomp[Programowanie obiektowe (PHP) / Objektprogrammierung],MATCH($B361,tab_MinKomp[[Stanowisko / Position ]:[Stanowisko / Position ]],0))="n/a","n/a",CQ361-INDEX(tab_MinKomp[Programowanie obiektowe (PHP) / Objektprogrammierung],MATCH($B361,tab_MinKomp[[Stanowisko / Position ]:[Stanowisko / Position ]],0)))</f>
        <v>n/a</v>
      </c>
      <c r="CR362" s="194" t="str">
        <f>IF(INDEX(tab_MinKomp[Scrum],MATCH($B361,tab_MinKomp[[Stanowisko / Position ]:[Stanowisko / Position ]],0))="n/a","n/a",CR361-INDEX(tab_MinKomp[Scrum],MATCH($B361,tab_MinKomp[[Stanowisko / Position ]:[Stanowisko / Position ]],0)))</f>
        <v>n/a</v>
      </c>
      <c r="CS362" s="194" t="str">
        <f>IF(INDEX(tab_MinKomp[SQL (MySQL)],MATCH($B361,tab_MinKomp[[Stanowisko / Position ]:[Stanowisko / Position ]],0))="n/a","n/a",CS361-INDEX(tab_MinKomp[SQL (MySQL)],MATCH($B361,tab_MinKomp[[Stanowisko / Position ]:[Stanowisko / Position ]],0)))</f>
        <v>n/a</v>
      </c>
      <c r="CT362" s="194" t="str">
        <f>IF(INDEX(tab_MinKomp[Javascript],MATCH($B361,tab_MinKomp[[Stanowisko / Position ]:[Stanowisko / Position ]],0))="n/a","n/a",CT361-INDEX(tab_MinKomp[Javascript],MATCH($B361,tab_MinKomp[[Stanowisko / Position ]:[Stanowisko / Position ]],0)))</f>
        <v>n/a</v>
      </c>
      <c r="CU362" s="194" t="str">
        <f>IF(INDEX(tab_MinKomp[Joomla],MATCH($B361,tab_MinKomp[[Stanowisko / Position ]:[Stanowisko / Position ]],0))="n/a","n/a",CU361-INDEX(tab_MinKomp[Joomla],MATCH($B361,tab_MinKomp[[Stanowisko / Position ]:[Stanowisko / Position ]],0)))</f>
        <v>n/a</v>
      </c>
      <c r="CV362" s="194" t="str">
        <f>IF(INDEX(tab_MinKomp[Bash],MATCH($B361,tab_MinKomp[[Stanowisko / Position ]:[Stanowisko / Position ]],0))="n/a","n/a",CV361-INDEX(tab_MinKomp[Bash],MATCH($B361,tab_MinKomp[[Stanowisko / Position ]:[Stanowisko / Position ]],0)))</f>
        <v>n/a</v>
      </c>
      <c r="CW362" s="194">
        <f>IF(INDEX(tab_MinKomp[Systemy MES (HYDRA / SFMS)],MATCH($B361,tab_MinKomp[[Stanowisko / Position ]:[Stanowisko / Position ]],0))="n/a","n/a",CW361-INDEX(tab_MinKomp[Systemy MES (HYDRA / SFMS)],MATCH($B361,tab_MinKomp[[Stanowisko / Position ]:[Stanowisko / Position ]],0)))</f>
        <v>-1</v>
      </c>
      <c r="CX362" s="194" t="str">
        <f>IF(INDEX(tab_MinKomp[HTML / CSS],MATCH($B361,tab_MinKomp[[Stanowisko / Position ]:[Stanowisko / Position ]],0))="n/a","n/a",CX361-INDEX(tab_MinKomp[HTML / CSS],MATCH($B361,tab_MinKomp[[Stanowisko / Position ]:[Stanowisko / Position ]],0)))</f>
        <v>n/a</v>
      </c>
      <c r="CY362" s="194" t="str">
        <f>IF(INDEX(tab_MinKomp[SYSTEM PR],MATCH($B361,tab_MinKomp[[Stanowisko / Position ]:[Stanowisko / Position ]],0))="n/a","n/a",CY361-INDEX(tab_MinKomp[SYSTEM PR],MATCH($B361,tab_MinKomp[[Stanowisko / Position ]:[Stanowisko / Position ]],0)))</f>
        <v>n/a</v>
      </c>
      <c r="CZ362" s="194" t="str">
        <f>IF(INDEX(tab_MinKomp[System Einkauf XP / EBA],MATCH($B361,tab_MinKomp[[Stanowisko / Position ]:[Stanowisko / Position ]],0))="n/a","n/a",CZ361-INDEX(tab_MinKomp[System Einkauf XP / EBA],MATCH($B361,tab_MinKomp[[Stanowisko / Position ]:[Stanowisko / Position ]],0)))</f>
        <v>n/a</v>
      </c>
      <c r="DA362" s="194" t="str">
        <f>IF(INDEX(tab_MinKomp[Techniki negocjacyjne / Verhandlungstechniken],MATCH($B361,tab_MinKomp[[Stanowisko / Position ]:[Stanowisko / Position ]],0))="n/a","n/a",DA361-INDEX(tab_MinKomp[Techniki negocjacyjne / Verhandlungstechniken],MATCH($B361,tab_MinKomp[[Stanowisko / Position ]:[Stanowisko / Position ]],0)))</f>
        <v>n/a</v>
      </c>
      <c r="DB362" s="194" t="str">
        <f>IF(INDEX(tab_MinKomp[Znajomość rynku branżowego / Kenntnis des Industrie Marktes],MATCH($B361,tab_MinKomp[[Stanowisko / Position ]:[Stanowisko / Position ]],0))="n/a","n/a",DB361-INDEX(tab_MinKomp[Znajomość rynku branżowego / Kenntnis des Industrie Marktes],MATCH($B361,tab_MinKomp[[Stanowisko / Position ]:[Stanowisko / Position ]],0)))</f>
        <v>n/a</v>
      </c>
      <c r="DC362" s="194" t="str">
        <f>IF(INDEX(tab_MinKomp[SUPPLIER MANAGEMENT],MATCH($B361,tab_MinKomp[[Stanowisko / Position ]:[Stanowisko / Position ]],0))="n/a","n/a",DC361-INDEX(tab_MinKomp[SUPPLIER MANAGEMENT],MATCH($B361,tab_MinKomp[[Stanowisko / Position ]:[Stanowisko / Position ]],0)))</f>
        <v>n/a</v>
      </c>
      <c r="DD362" s="194" t="str">
        <f>IF(INDEX(tab_MinKomp[SUPPLIER MANAGEMENT],MATCH($B361,tab_MinKomp[[Stanowisko / Position ]:[Stanowisko / Position ]],0))="n/a","n/a",DD361-INDEX(tab_MinKomp[SUPPLIER MANAGEMENT],MATCH($B361,tab_MinKomp[[Stanowisko / Position ]:[Stanowisko / Position ]],0)))</f>
        <v>n/a</v>
      </c>
      <c r="DE362" s="194" t="str">
        <f>IF(INDEX(tab_MinKomp[SUPPLIER MANAGEMENT],MATCH($B361,tab_MinKomp[[Stanowisko / Position ]:[Stanowisko / Position ]],0))="n/a","n/a",DE361-INDEX(tab_MinKomp[SUPPLIER MANAGEMENT],MATCH($B361,tab_MinKomp[[Stanowisko / Position ]:[Stanowisko / Position ]],0)))</f>
        <v>n/a</v>
      </c>
      <c r="DF362" s="194">
        <f>IF(INDEX(tab_MinKomp[LEAN MANAGEMENT],MATCH($B361,tab_MinKomp[[Stanowisko / Position ]:[Stanowisko / Position ]],0))="n/a","n/a",DF361-INDEX(tab_MinKomp[LEAN MANAGEMENT],MATCH($B361,tab_MinKomp[[Stanowisko / Position ]:[Stanowisko / Position ]],0)))</f>
        <v>0</v>
      </c>
      <c r="DG362" s="194" t="str">
        <f>IF(INDEX(tab_MinKomp[PPAP/PSW],MATCH($B361,tab_MinKomp[[Stanowisko / Position ]:[Stanowisko / Position ]],0))="n/a","n/a",DG361-INDEX(tab_MinKomp[PPAP/PSW],MATCH($B361,tab_MinKomp[[Stanowisko / Position ]:[Stanowisko / Position ]],0)))</f>
        <v>n/a</v>
      </c>
      <c r="DH362" s="194" t="str">
        <f>IF(INDEX(tab_MinKomp[SUPPLIER MANAGEMENT],MATCH($B361,tab_MinKomp[[Stanowisko / Position ]:[Stanowisko / Position ]],0))="n/a","n/a",DH361-INDEX(tab_MinKomp[SUPPLIER MANAGEMENT],MATCH($B361,tab_MinKomp[[Stanowisko / Position ]:[Stanowisko / Position ]],0)))</f>
        <v>n/a</v>
      </c>
      <c r="DI362" s="194" t="str">
        <f>IF(INDEX(tab_MinKomp[OBSŁUGA PORTALI KLIENTA / Kundenportale],MATCH($B361,tab_MinKomp[[Stanowisko / Position ]:[Stanowisko / Position ]],0))="n/a","n/a",DI361-INDEX(tab_MinKomp[OBSŁUGA PORTALI KLIENTA / Kundenportale],MATCH($B361,tab_MinKomp[[Stanowisko / Position ]:[Stanowisko / Position ]],0)))</f>
        <v>n/a</v>
      </c>
      <c r="DJ362" s="194" t="str">
        <f>IF(INDEX(tab_MinKomp[Obsługa systemu BABTECQ / BABTECQ System],MATCH($B361,tab_MinKomp[[Stanowisko / Position ]:[Stanowisko / Position ]],0))="n/a","n/a",DJ361-INDEX(tab_MinKomp[Obsługa systemu BABTECQ / BABTECQ System],MATCH($B361,tab_MinKomp[[Stanowisko / Position ]:[Stanowisko / Position ]],0)))</f>
        <v>n/a</v>
      </c>
      <c r="DK362" s="194" t="str">
        <f>IF(INDEX(tab_MinKomp[Rysunek techniczny / technische Zeichnung],MATCH($B361,tab_MinKomp[[Stanowisko / Position ]:[Stanowisko / Position ]],0))="n/a","n/a",DK361-INDEX(tab_MinKomp[Rysunek techniczny / technische Zeichnung],MATCH($B361,tab_MinKomp[[Stanowisko / Position ]:[Stanowisko / Position ]],0)))</f>
        <v>n/a</v>
      </c>
      <c r="DL362" s="194" t="str">
        <f>IF(INDEX(tab_MinKomp[Kalibracja / Kalibrierung],MATCH($B361,tab_MinKomp[[Stanowisko / Position ]:[Stanowisko / Position ]],0))="n/a","n/a",DL361-INDEX(tab_MinKomp[Kalibracja / Kalibrierung],MATCH($B361,tab_MinKomp[[Stanowisko / Position ]:[Stanowisko / Position ]],0)))</f>
        <v>n/a</v>
      </c>
      <c r="DM362" s="194" t="str">
        <f>IF(INDEX(tab_MinKomp[Rekwalifikacja / Requalifizierung],MATCH($B361,tab_MinKomp[[Stanowisko / Position ]:[Stanowisko / Position ]],0))="n/a","n/a",DM361-INDEX(tab_MinKomp[Rekwalifikacja / Requalifizierung],MATCH($B361,tab_MinKomp[[Stanowisko / Position ]:[Stanowisko / Position ]],0)))</f>
        <v>n/a</v>
      </c>
      <c r="DN362" s="190" t="str">
        <f>IF(INDEX(tab_MinKomp[Testy czystości / Reinheitstests],MATCH($B361,tab_MinKomp[[Stanowisko / Position ]:[Stanowisko / Position ]],0))="n/a","n/a",DN361-INDEX(tab_MinKomp[Testy czystości / Reinheitstests],MATCH($B361,tab_MinKomp[[Stanowisko / Position ]:[Stanowisko / Position ]],0)))</f>
        <v>n/a</v>
      </c>
      <c r="DO362" s="190" t="str">
        <f>IF(INDEX(tab_MinKomp[Testy czystości / Reinheitstests],MATCH($B361,tab_MinKomp[[Stanowisko / Position ]:[Stanowisko / Position ]],0))="n/a","n/a",DO361-INDEX(tab_MinKomp[Testy czystości / Reinheitstests],MATCH($B361,tab_MinKomp[[Stanowisko / Position ]:[Stanowisko / Position ]],0)))</f>
        <v>n/a</v>
      </c>
      <c r="DP362" s="190" t="str">
        <f>IF(INDEX(tab_MinKomp[Testy czystości / Reinheitstests],MATCH($B361,tab_MinKomp[[Stanowisko / Position ]:[Stanowisko / Position ]],0))="n/a","n/a",DP361-INDEX(tab_MinKomp[Testy czystości / Reinheitstests],MATCH($B361,tab_MinKomp[[Stanowisko / Position ]:[Stanowisko / Position ]],0)))</f>
        <v>n/a</v>
      </c>
      <c r="DQ362" s="190" t="str">
        <f>IF(INDEX(tab_MinKomp[Testy czystości / Reinheitstests],MATCH($B361,tab_MinKomp[[Stanowisko / Position ]:[Stanowisko / Position ]],0))="n/a","n/a",DQ361-INDEX(tab_MinKomp[Testy czystości / Reinheitstests],MATCH($B361,tab_MinKomp[[Stanowisko / Position ]:[Stanowisko / Position ]],0)))</f>
        <v>n/a</v>
      </c>
      <c r="DR362" s="190" t="str">
        <f>IF(INDEX(tab_MinKomp[Testy czystości / Reinheitstests],MATCH($B361,tab_MinKomp[[Stanowisko / Position ]:[Stanowisko / Position ]],0))="n/a","n/a",DR361-INDEX(tab_MinKomp[Testy czystości / Reinheitstests],MATCH($B361,tab_MinKomp[[Stanowisko / Position ]:[Stanowisko / Position ]],0)))</f>
        <v>n/a</v>
      </c>
      <c r="DS362" s="190" t="str">
        <f>IF(INDEX(tab_MinKomp[Testy czystości / Reinheitstests],MATCH($B361,tab_MinKomp[[Stanowisko / Position ]:[Stanowisko / Position ]],0))="n/a","n/a",DS361-INDEX(tab_MinKomp[Testy czystości / Reinheitstests],MATCH($B361,tab_MinKomp[[Stanowisko / Position ]:[Stanowisko / Position ]],0)))</f>
        <v>n/a</v>
      </c>
      <c r="DT362" s="194" t="str">
        <f>IF(INDEX(tab_MinKomp[SUPPLIER MANAGEMENT],MATCH($B361,tab_MinKomp[[Stanowisko / Position ]:[Stanowisko / Position ]],0))="n/a","n/a",DT361-INDEX(tab_MinKomp[SUPPLIER MANAGEMENT],MATCH($B361,tab_MinKomp[[Stanowisko / Position ]:[Stanowisko / Position ]],0)))</f>
        <v>n/a</v>
      </c>
      <c r="DU362" s="190" t="str">
        <f>IF(INDEX(tab_MinKomp[Testy czystości / Reinheitstests],MATCH($B361,tab_MinKomp[[Stanowisko / Position ]:[Stanowisko / Position ]],0))="n/a","n/a",DU361-INDEX(tab_MinKomp[Testy czystości / Reinheitstests],MATCH($B361,tab_MinKomp[[Stanowisko / Position ]:[Stanowisko / Position ]],0)))</f>
        <v>n/a</v>
      </c>
      <c r="DV362" s="190" t="str">
        <f>IF(INDEX(tab_MinKomp[Testy czystości / Reinheitstests],MATCH($B361,tab_MinKomp[[Stanowisko / Position ]:[Stanowisko / Position ]],0))="n/a","n/a",DV361-INDEX(tab_MinKomp[Testy czystości / Reinheitstests],MATCH($B361,tab_MinKomp[[Stanowisko / Position ]:[Stanowisko / Position ]],0)))</f>
        <v>n/a</v>
      </c>
      <c r="DW362" s="190" t="str">
        <f>IF(INDEX(tab_MinKomp[Testy czystości / Reinheitstests],MATCH($B361,tab_MinKomp[[Stanowisko / Position ]:[Stanowisko / Position ]],0))="n/a","n/a",DW361-INDEX(tab_MinKomp[Testy czystości / Reinheitstests],MATCH($B361,tab_MinKomp[[Stanowisko / Position ]:[Stanowisko / Position ]],0)))</f>
        <v>n/a</v>
      </c>
      <c r="DX362" s="190" t="str">
        <f>IF(INDEX(tab_MinKomp[Testy czystości / Reinheitstests],MATCH($B361,tab_MinKomp[[Stanowisko / Position ]:[Stanowisko / Position ]],0))="n/a","n/a",DX361-INDEX(tab_MinKomp[Testy czystości / Reinheitstests],MATCH($B361,tab_MinKomp[[Stanowisko / Position ]:[Stanowisko / Position ]],0)))</f>
        <v>n/a</v>
      </c>
      <c r="DY362" s="190" t="str">
        <f>IF(INDEX(tab_MinKomp[Testy czystości / Reinheitstests],MATCH($B361,tab_MinKomp[[Stanowisko / Position ]:[Stanowisko / Position ]],0))="n/a","n/a",DY361-INDEX(tab_MinKomp[Testy czystości / Reinheitstests],MATCH($B361,tab_MinKomp[[Stanowisko / Position ]:[Stanowisko / Position ]],0)))</f>
        <v>n/a</v>
      </c>
      <c r="DZ362" s="190" t="str">
        <f>IF(INDEX(tab_MinKomp[Testy czystości / Reinheitstests],MATCH($B361,tab_MinKomp[[Stanowisko / Position ]:[Stanowisko / Position ]],0))="n/a","n/a",DZ361-INDEX(tab_MinKomp[Testy czystości / Reinheitstests],MATCH($B361,tab_MinKomp[[Stanowisko / Position ]:[Stanowisko / Position ]],0)))</f>
        <v>n/a</v>
      </c>
      <c r="EA362" s="194" t="str">
        <f>IF(INDEX(tab_MinKomp[SUPPLIER MANAGEMENT],MATCH($B361,tab_MinKomp[[Stanowisko / Position ]:[Stanowisko / Position ]],0))="n/a","n/a",EA361-INDEX(tab_MinKomp[SUPPLIER MANAGEMENT],MATCH($B361,tab_MinKomp[[Stanowisko / Position ]:[Stanowisko / Position ]],0)))</f>
        <v>n/a</v>
      </c>
      <c r="EB362" s="190" t="str">
        <f>IF(INDEX(tab_MinKomp[Testy czystości / Reinheitstests],MATCH($B361,tab_MinKomp[[Stanowisko / Position ]:[Stanowisko / Position ]],0))="n/a","n/a",EB361-INDEX(tab_MinKomp[Testy czystości / Reinheitstests],MATCH($B361,tab_MinKomp[[Stanowisko / Position ]:[Stanowisko / Position ]],0)))</f>
        <v>n/a</v>
      </c>
      <c r="EC362" s="190" t="str">
        <f>IF(INDEX(tab_MinKomp[Testy czystości / Reinheitstests],MATCH($B361,tab_MinKomp[[Stanowisko / Position ]:[Stanowisko / Position ]],0))="n/a","n/a",EC361-INDEX(tab_MinKomp[Testy czystości / Reinheitstests],MATCH($B361,tab_MinKomp[[Stanowisko / Position ]:[Stanowisko / Position ]],0)))</f>
        <v>n/a</v>
      </c>
      <c r="ED362" s="190" t="str">
        <f>IF(INDEX(tab_MinKomp[Testy czystości / Reinheitstests],MATCH($B361,tab_MinKomp[[Stanowisko / Position ]:[Stanowisko / Position ]],0))="n/a","n/a",ED361-INDEX(tab_MinKomp[Testy czystości / Reinheitstests],MATCH($B361,tab_MinKomp[[Stanowisko / Position ]:[Stanowisko / Position ]],0)))</f>
        <v>n/a</v>
      </c>
      <c r="EE362" s="190" t="str">
        <f>IF(INDEX(tab_MinKomp[Testy czystości / Reinheitstests],MATCH($B361,tab_MinKomp[[Stanowisko / Position ]:[Stanowisko / Position ]],0))="n/a","n/a",EE361-INDEX(tab_MinKomp[Testy czystości / Reinheitstests],MATCH($B361,tab_MinKomp[[Stanowisko / Position ]:[Stanowisko / Position ]],0)))</f>
        <v>n/a</v>
      </c>
      <c r="EF362" s="190" t="str">
        <f>IF(INDEX(tab_MinKomp[Testy czystości / Reinheitstests],MATCH($B361,tab_MinKomp[[Stanowisko / Position ]:[Stanowisko / Position ]],0))="n/a","n/a",EF361-INDEX(tab_MinKomp[Testy czystości / Reinheitstests],MATCH($B361,tab_MinKomp[[Stanowisko / Position ]:[Stanowisko / Position ]],0)))</f>
        <v>n/a</v>
      </c>
      <c r="EG362" s="190" t="str">
        <f>IF(INDEX(tab_MinKomp[Testy czystości / Reinheitstests],MATCH($B361,tab_MinKomp[[Stanowisko / Position ]:[Stanowisko / Position ]],0))="n/a","n/a",EG361-INDEX(tab_MinKomp[Testy czystości / Reinheitstests],MATCH($B361,tab_MinKomp[[Stanowisko / Position ]:[Stanowisko / Position ]],0)))</f>
        <v>n/a</v>
      </c>
      <c r="EH362" s="190" t="str">
        <f>IF(INDEX(tab_MinKomp[Testy czystości / Reinheitstests],MATCH($B361,tab_MinKomp[[Stanowisko / Position ]:[Stanowisko / Position ]],0))="n/a","n/a",EH361-INDEX(tab_MinKomp[Testy czystości / Reinheitstests],MATCH($B361,tab_MinKomp[[Stanowisko / Position ]:[Stanowisko / Position ]],0)))</f>
        <v>n/a</v>
      </c>
      <c r="EI362" s="190" t="str">
        <f>IF(INDEX(tab_MinKomp[Testy czystości / Reinheitstests],MATCH($B361,tab_MinKomp[[Stanowisko / Position ]:[Stanowisko / Position ]],0))="n/a","n/a",EI361-INDEX(tab_MinKomp[Testy czystości / Reinheitstests],MATCH($B361,tab_MinKomp[[Stanowisko / Position ]:[Stanowisko / Position ]],0)))</f>
        <v>n/a</v>
      </c>
      <c r="EJ362" s="190" t="str">
        <f>IF(INDEX(tab_MinKomp[Testy czystości / Reinheitstests],MATCH($B361,tab_MinKomp[[Stanowisko / Position ]:[Stanowisko / Position ]],0))="n/a","n/a",EJ361-INDEX(tab_MinKomp[Testy czystości / Reinheitstests],MATCH($B361,tab_MinKomp[[Stanowisko / Position ]:[Stanowisko / Position ]],0)))</f>
        <v>n/a</v>
      </c>
      <c r="EK362" s="190" t="str">
        <f>IF(INDEX(tab_MinKomp[Testy czystości / Reinheitstests],MATCH($B361,tab_MinKomp[[Stanowisko / Position ]:[Stanowisko / Position ]],0))="n/a","n/a",EK361-INDEX(tab_MinKomp[Testy czystości / Reinheitstests],MATCH($B361,tab_MinKomp[[Stanowisko / Position ]:[Stanowisko / Position ]],0)))</f>
        <v>n/a</v>
      </c>
      <c r="EL362" s="190" t="str">
        <f>IF(INDEX(tab_MinKomp[Testy czystości / Reinheitstests],MATCH($B361,tab_MinKomp[[Stanowisko / Position ]:[Stanowisko / Position ]],0))="n/a","n/a",EL361-INDEX(tab_MinKomp[Testy czystości / Reinheitstests],MATCH($B361,tab_MinKomp[[Stanowisko / Position ]:[Stanowisko / Position ]],0)))</f>
        <v>n/a</v>
      </c>
      <c r="EM362" s="190" t="str">
        <f>IF(INDEX(tab_MinKomp[Testy czystości / Reinheitstests],MATCH($B361,tab_MinKomp[[Stanowisko / Position ]:[Stanowisko / Position ]],0))="n/a","n/a",EM361-INDEX(tab_MinKomp[Testy czystości / Reinheitstests],MATCH($B361,tab_MinKomp[[Stanowisko / Position ]:[Stanowisko / Position ]],0)))</f>
        <v>n/a</v>
      </c>
      <c r="EN362" s="190" t="str">
        <f>IF(INDEX(tab_MinKomp[Testy czystości / Reinheitstests],MATCH($B361,tab_MinKomp[[Stanowisko / Position ]:[Stanowisko / Position ]],0))="n/a","n/a",EN361-INDEX(tab_MinKomp[Testy czystości / Reinheitstests],MATCH($B361,tab_MinKomp[[Stanowisko / Position ]:[Stanowisko / Position ]],0)))</f>
        <v>n/a</v>
      </c>
      <c r="EO362" s="194" t="str">
        <f>IF(INDEX(tab_MinKomp[Konserwacja Rep],MATCH($B361,tab_MinKomp[[Stanowisko / Position ]:[Stanowisko / Position ]],0))="n/a","n/a",EO361-INDEX(tab_MinKomp[Konserwacja Rep],MATCH($B361,tab_MinKomp[[Stanowisko / Position ]:[Stanowisko / Position ]],0)))</f>
        <v>n/a</v>
      </c>
      <c r="EP362" s="194" t="str">
        <f>IF(INDEX(tab_MinKomp[[Konserwacja Engel ]],MATCH($B361,tab_MinKomp[[Stanowisko / Position ]:[Stanowisko / Position ]],0))="n/a","n/a",EP361-INDEX(tab_MinKomp[[Konserwacja Engel ]],MATCH($B361,tab_MinKomp[[Stanowisko / Position ]:[Stanowisko / Position ]],0)))</f>
        <v>n/a</v>
      </c>
      <c r="EQ362" s="194" t="str">
        <f>IF(INDEX(tab_MinKomp[Konserwacja B 50],MATCH($B361,tab_MinKomp[[Stanowisko / Position ]:[Stanowisko / Position ]],0))="n/a","n/a",EQ361-INDEX(tab_MinKomp[Konserwacja B 50],MATCH($B361,tab_MinKomp[[Stanowisko / Position ]:[Stanowisko / Position ]],0)))</f>
        <v>n/a</v>
      </c>
      <c r="ER362" s="194" t="str">
        <f>IF(INDEX(tab_MinKomp[[Konserwacja EOL ]],MATCH($B361,tab_MinKomp[[Stanowisko / Position ]:[Stanowisko / Position ]],0))="n/a","n/a",ER361-INDEX(tab_MinKomp[[Konserwacja EOL ]],MATCH($B361,tab_MinKomp[[Stanowisko / Position ]:[Stanowisko / Position ]],0)))</f>
        <v>n/a</v>
      </c>
      <c r="ES362" s="194" t="str">
        <f>IF(INDEX(tab_MinKomp[Konserwacja Branson],MATCH($B361,tab_MinKomp[[Stanowisko / Position ]:[Stanowisko / Position ]],0))="n/a","n/a",ES361-INDEX(tab_MinKomp[Konserwacja Branson],MATCH($B361,tab_MinKomp[[Stanowisko / Position ]:[Stanowisko / Position ]],0)))</f>
        <v>n/a</v>
      </c>
      <c r="ET362" s="194" t="str">
        <f>IF(INDEX(tab_MinKomp[Konserwacja coolery],MATCH($B361,tab_MinKomp[[Stanowisko / Position ]:[Stanowisko / Position ]],0))="n/a","n/a",ET361-INDEX(tab_MinKomp[Konserwacja coolery],MATCH($B361,tab_MinKomp[[Stanowisko / Position ]:[Stanowisko / Position ]],0)))</f>
        <v>n/a</v>
      </c>
      <c r="EU362" s="194" t="str">
        <f>IF(INDEX(tab_MinKomp[Konserwacja piecy],MATCH($B361,tab_MinKomp[[Stanowisko / Position ]:[Stanowisko / Position ]],0))="n/a","n/a",EU361-INDEX(tab_MinKomp[Konserwacja piecy],MATCH($B361,tab_MinKomp[[Stanowisko / Position ]:[Stanowisko / Position ]],0)))</f>
        <v>n/a</v>
      </c>
      <c r="EV362" s="194" t="str">
        <f>IF(INDEX(tab_MinKomp[Rysunek techniczny- czytanie],MATCH($B361,tab_MinKomp[[Stanowisko / Position ]:[Stanowisko / Position ]],0))="n/a","n/a",EV361-INDEX(tab_MinKomp[Rysunek techniczny- czytanie],MATCH($B361,tab_MinKomp[[Stanowisko / Position ]:[Stanowisko / Position ]],0)))</f>
        <v>n/a</v>
      </c>
      <c r="EW362" s="194" t="str">
        <f>IF(INDEX(tab_MinKomp[Elektryka],MATCH($B361,tab_MinKomp[[Stanowisko / Position ]:[Stanowisko / Position ]],0))="n/a","n/a",EW361-INDEX(tab_MinKomp[Elektryka],MATCH($B361,tab_MinKomp[[Stanowisko / Position ]:[Stanowisko / Position ]],0)))</f>
        <v>n/a</v>
      </c>
      <c r="EX362" s="194" t="str">
        <f>IF(INDEX(tab_MinKomp[Pneumatyka],MATCH($B361,tab_MinKomp[[Stanowisko / Position ]:[Stanowisko / Position ]],0))="n/a","n/a",EX361-INDEX(tab_MinKomp[Pneumatyka],MATCH($B361,tab_MinKomp[[Stanowisko / Position ]:[Stanowisko / Position ]],0)))</f>
        <v>n/a</v>
      </c>
      <c r="EY362" s="194" t="str">
        <f>IF(INDEX(tab_MinKomp[[Hydraulika ]],MATCH($B361,tab_MinKomp[[Stanowisko / Position ]:[Stanowisko / Position ]],0))="n/a","n/a",EY361-INDEX(tab_MinKomp[[Hydraulika ]],MATCH($B361,tab_MinKomp[[Stanowisko / Position ]:[Stanowisko / Position ]],0)))</f>
        <v>n/a</v>
      </c>
      <c r="EZ362" s="194" t="str">
        <f>IF(INDEX(tab_MinKomp[Podciśnienie],MATCH($B361,tab_MinKomp[[Stanowisko / Position ]:[Stanowisko / Position ]],0))="n/a","n/a",EZ361-INDEX(tab_MinKomp[Podciśnienie],MATCH($B361,tab_MinKomp[[Stanowisko / Position ]:[Stanowisko / Position ]],0)))</f>
        <v>n/a</v>
      </c>
      <c r="FA362" s="194" t="str">
        <f>IF(INDEX(tab_MinKomp[Usuwanie awarii],MATCH($B361,tab_MinKomp[[Stanowisko / Position ]:[Stanowisko / Position ]],0))="n/a","n/a",FA361-INDEX(tab_MinKomp[Usuwanie awarii],MATCH($B361,tab_MinKomp[[Stanowisko / Position ]:[Stanowisko / Position ]],0)))</f>
        <v>n/a</v>
      </c>
      <c r="FB362" s="194" t="str">
        <f>IF(INDEX(tab_MinKomp[Obsługa robotów],MATCH($B361,tab_MinKomp[[Stanowisko / Position ]:[Stanowisko / Position ]],0))="n/a","n/a",FB361-INDEX(tab_MinKomp[Obsługa robotów],MATCH($B361,tab_MinKomp[[Stanowisko / Position ]:[Stanowisko / Position ]],0)))</f>
        <v>n/a</v>
      </c>
      <c r="FC362" s="194" t="str">
        <f>IF(INDEX(tab_MinKomp[Obsługa sterowania maszyny],MATCH($B361,tab_MinKomp[[Stanowisko / Position ]:[Stanowisko / Position ]],0))="n/a","n/a",FC361-INDEX(tab_MinKomp[Obsługa sterowania maszyny],MATCH($B361,tab_MinKomp[[Stanowisko / Position ]:[Stanowisko / Position ]],0)))</f>
        <v>n/a</v>
      </c>
      <c r="FD362" s="194" t="str">
        <f>IF(INDEX(tab_MinKomp[Usuwanie przyczyn żródłowych],MATCH($B361,tab_MinKomp[[Stanowisko / Position ]:[Stanowisko / Position ]],0))="n/a","n/a",FD361-INDEX(tab_MinKomp[Usuwanie przyczyn żródłowych],MATCH($B361,tab_MinKomp[[Stanowisko / Position ]:[Stanowisko / Position ]],0)))</f>
        <v>n/a</v>
      </c>
      <c r="FE362" s="194" t="str">
        <f>IF(INDEX(tab_MinKomp[Cmms stosowanie],MATCH($B361,tab_MinKomp[[Stanowisko / Position ]:[Stanowisko / Position ]],0))="n/a","n/a",FE361-INDEX(tab_MinKomp[Cmms stosowanie],MATCH($B361,tab_MinKomp[[Stanowisko / Position ]:[Stanowisko / Position ]],0)))</f>
        <v>n/a</v>
      </c>
      <c r="FF362" s="190" t="str">
        <f>IF(INDEX(tab_MinKomp[Testy czystości / Reinheitstests],MATCH($B361,tab_MinKomp[[Stanowisko / Position ]:[Stanowisko / Position ]],0))="n/a","n/a",FF361-INDEX(tab_MinKomp[Testy czystości / Reinheitstests],MATCH($B361,tab_MinKomp[[Stanowisko / Position ]:[Stanowisko / Position ]],0)))</f>
        <v>n/a</v>
      </c>
      <c r="FG362" s="194" t="str">
        <f>IF(INDEX(tab_MinKomp[Czyszczenie form plastikowych],MATCH($B361,tab_MinKomp[[Stanowisko / Position ]:[Stanowisko / Position ]],0))="n/a","n/a",FG361-INDEX(tab_MinKomp[Czyszczenie form plastikowych],MATCH($B361,tab_MinKomp[[Stanowisko / Position ]:[Stanowisko / Position ]],0)))</f>
        <v>n/a</v>
      </c>
      <c r="FH362" s="194" t="str">
        <f>IF(INDEX(tab_MinKomp[Wymiana form plastik],MATCH($B361,tab_MinKomp[[Stanowisko / Position ]:[Stanowisko / Position ]],0))="n/a","n/a",FH361-INDEX(tab_MinKomp[Wymiana form plastik],MATCH($B361,tab_MinKomp[[Stanowisko / Position ]:[Stanowisko / Position ]],0)))</f>
        <v>n/a</v>
      </c>
      <c r="FI362" s="194" t="str">
        <f>IF(INDEX(tab_MinKomp[Wymiana form guma],MATCH($B361,tab_MinKomp[[Stanowisko / Position ]:[Stanowisko / Position ]],0))="n/a","n/a",FI361-INDEX(tab_MinKomp[Wymiana form guma],MATCH($B361,tab_MinKomp[[Stanowisko / Position ]:[Stanowisko / Position ]],0)))</f>
        <v>n/a</v>
      </c>
      <c r="FJ362" s="194" t="str">
        <f>IF(INDEX(tab_MinKomp[Konserwacja KK],MATCH($B361,tab_MinKomp[[Stanowisko / Position ]:[Stanowisko / Position ]],0))="n/a","n/a",FJ361-INDEX(tab_MinKomp[Konserwacja KK],MATCH($B361,tab_MinKomp[[Stanowisko / Position ]:[Stanowisko / Position ]],0)))</f>
        <v>n/a</v>
      </c>
      <c r="FK362" s="194" t="str">
        <f>IF(INDEX(tab_MinKomp[Konserwacja form guma],MATCH($B361,tab_MinKomp[[Stanowisko / Position ]:[Stanowisko / Position ]],0))="n/a","n/a",FK361-INDEX(tab_MinKomp[Konserwacja form guma],MATCH($B361,tab_MinKomp[[Stanowisko / Position ]:[Stanowisko / Position ]],0)))</f>
        <v>n/a</v>
      </c>
      <c r="FL362" s="194" t="str">
        <f>IF(INDEX(tab_MinKomp[Konserwacja form plastiki],MATCH($B361,tab_MinKomp[[Stanowisko / Position ]:[Stanowisko / Position ]],0))="n/a","n/a",FL361-INDEX(tab_MinKomp[Konserwacja form plastiki],MATCH($B361,tab_MinKomp[[Stanowisko / Position ]:[Stanowisko / Position ]],0)))</f>
        <v>n/a</v>
      </c>
      <c r="FM362" s="194" t="str">
        <f>IF(INDEX(tab_MinKomp[Konserwacja Gorącego Kanału],MATCH($B361,tab_MinKomp[[Stanowisko / Position ]:[Stanowisko / Position ]],0))="n/a","n/a",FM361-INDEX(tab_MinKomp[Konserwacja Gorącego Kanału],MATCH($B361,tab_MinKomp[[Stanowisko / Position ]:[Stanowisko / Position ]],0)))</f>
        <v>n/a</v>
      </c>
      <c r="FN362" s="194" t="str">
        <f>IF(INDEX(tab_MinKomp[MS Office (Excel)],MATCH($B361,tab_MinKomp[[Stanowisko / Position ]:[Stanowisko / Position ]],0))="n/a","n/a",FN361-INDEX(tab_MinKomp[MS Office (Excel)],MATCH($B361,tab_MinKomp[[Stanowisko / Position ]:[Stanowisko / Position ]],0)))</f>
        <v>n/a</v>
      </c>
      <c r="FO362" s="194" t="str">
        <f>IF(INDEX(tab_MinKomp[MS Office (Word)],MATCH($B361,tab_MinKomp[[Stanowisko / Position ]:[Stanowisko / Position ]],0))="n/a","n/a",FO361-INDEX(tab_MinKomp[MS Office (Word)],MATCH($B361,tab_MinKomp[[Stanowisko / Position ]:[Stanowisko / Position ]],0)))</f>
        <v>n/a</v>
      </c>
      <c r="FP362" s="194" t="str">
        <f>IF(INDEX(tab_MinKomp[MS Office (Power Point)],MATCH($B361,tab_MinKomp[[Stanowisko / Position ]:[Stanowisko / Position ]],0))="n/a","n/a",FP361-INDEX(tab_MinKomp[MS Office (Power Point)],MATCH($B361,tab_MinKomp[[Stanowisko / Position ]:[Stanowisko / Position ]],0)))</f>
        <v>n/a</v>
      </c>
      <c r="FQ362" s="196" t="str">
        <f>IF(INDEX(tab_MinKomp[Język angielski / Englisch],MATCH($B361,tab_MinKomp[[Stanowisko / Position ]:[Stanowisko / Position ]],0))="n/a","n/a",FQ361-INDEX(tab_MinKomp[Język angielski / Englisch],MATCH($B361,tab_MinKomp[[Stanowisko / Position ]:[Stanowisko / Position ]],0)))</f>
        <v>n/a</v>
      </c>
      <c r="FR362" s="196" t="str">
        <f>IF(INDEX(tab_MinKomp[Język niemiecki / Deutsch],MATCH($B361,tab_MinKomp[[Stanowisko / Position ]:[Stanowisko / Position ]],0))="n/a","n/a",FR361-INDEX(tab_MinKomp[Język niemiecki / Deutsch],MATCH($B361,tab_MinKomp[[Stanowisko / Position ]:[Stanowisko / Position ]],0)))</f>
        <v>n/a</v>
      </c>
      <c r="FS362" s="194">
        <f>IF(INDEX(tab_MinKomp[Zarządzanie dokumentacją procesową / Process dokumentation management],MATCH($B361,tab_MinKomp[[Stanowisko / Position ]:[Stanowisko / Position ]],0))="n/a","n/a",FS361-INDEX(tab_MinKomp[Zarządzanie dokumentacją procesową / Process dokumentation management],MATCH($B361,tab_MinKomp[[Stanowisko / Position ]:[Stanowisko / Position ]],0)))</f>
        <v>-2</v>
      </c>
      <c r="FT362" s="194">
        <f>IF(INDEX(tab_MinKomp[Znajomość procesów z obszaru / Kenntiss der prozesse in dem Bereich],MATCH($B361,tab_MinKomp[[Stanowisko / Position ]:[Stanowisko / Position ]],0))="n/a","n/a",FT361-INDEX(tab_MinKomp[Znajomość procesów z obszaru / Kenntiss der prozesse in dem Bereich],MATCH($B361,tab_MinKomp[[Stanowisko / Position ]:[Stanowisko / Position ]],0)))</f>
        <v>-2</v>
      </c>
      <c r="FU362" s="194">
        <f>IF(INDEX(tab_MinKomp[optymalizacja procesów / Prozessoptymalisierung],MATCH($B361,tab_MinKomp[[Stanowisko / Position ]:[Stanowisko / Position ]],0))="n/a","n/a",FU361-INDEX(tab_MinKomp[optymalizacja procesów / Prozessoptymalisierung],MATCH($B361,tab_MinKomp[[Stanowisko / Position ]:[Stanowisko / Position ]],0)))</f>
        <v>-1</v>
      </c>
      <c r="FV362" s="194">
        <f>IF(INDEX(tab_MinKomp[Umiejętności szkoleniowe / Trainingsfähigkeiten],MATCH($B361,tab_MinKomp[[Stanowisko / Position ]:[Stanowisko / Position ]],0))="n/a","n/a",FV361-INDEX(tab_MinKomp[Umiejętności szkoleniowe / Trainingsfähigkeiten],MATCH($B361,tab_MinKomp[[Stanowisko / Position ]:[Stanowisko / Position ]],0)))</f>
        <v>-1</v>
      </c>
      <c r="FW362" s="194">
        <f>IF(INDEX(tab_MinKomp[Analityczne myślenie, podejście / Analitysches Denken, Einstellung],MATCH($B361,tab_MinKomp[[Stanowisko / Position ]:[Stanowisko / Position ]],0))="n/a","n/a",FW361-INDEX(tab_MinKomp[Analityczne myślenie, podejście / Analitysches Denken, Einstellung],MATCH($B361,tab_MinKomp[[Stanowisko / Position ]:[Stanowisko / Position ]],0)))</f>
        <v>-1</v>
      </c>
      <c r="FX362" s="194">
        <f>IF(INDEX(tab_MinKomp[Dokładność, precyzja w dzialaniu / Genauigkeit, Präzision in die Arbeit],MATCH($B361,tab_MinKomp[[Stanowisko / Position ]:[Stanowisko / Position ]],0))="n/a","n/a",FX361-INDEX(tab_MinKomp[Dokładność, precyzja w dzialaniu / Genauigkeit, Präzision in die Arbeit],MATCH($B361,tab_MinKomp[[Stanowisko / Position ]:[Stanowisko / Position ]],0)))</f>
        <v>-2</v>
      </c>
      <c r="FY362" s="194">
        <f>IF(INDEX(tab_MinKomp[Dyspozycyjność / Verfügbarkeit],MATCH($B361,tab_MinKomp[[Stanowisko / Position ]:[Stanowisko / Position ]],0))="n/a","n/a",FY361-INDEX(tab_MinKomp[Dyspozycyjność / Verfügbarkeit],MATCH($B361,tab_MinKomp[[Stanowisko / Position ]:[Stanowisko / Position ]],0)))</f>
        <v>-2</v>
      </c>
      <c r="FZ362" s="194">
        <f>IF(INDEX(tab_MinKomp[Zaangażowanie / 
Engagement],MATCH($B361,tab_MinKomp[[Stanowisko / Position ]:[Stanowisko / Position ]],0))="n/a","n/a",FZ361-INDEX(tab_MinKomp[Zaangażowanie / 
Engagement],MATCH($B361,tab_MinKomp[[Stanowisko / Position ]:[Stanowisko / Position ]],0)))</f>
        <v>-2</v>
      </c>
      <c r="GA362" s="194" t="str">
        <f>IF(INDEX(tab_MinKomp[Konserwacja form guma],MATCH($B361,tab_MinKomp[[Stanowisko / Position ]:[Stanowisko / Position ]],0))="n/a","n/a",GA361-INDEX(tab_MinKomp[Konserwacja form guma],MATCH($B361,tab_MinKomp[[Stanowisko / Position ]:[Stanowisko / Position ]],0)))</f>
        <v>n/a</v>
      </c>
      <c r="GB362" s="194" t="str">
        <f>IF(INDEX(tab_MinKomp[Konserwacja form plastiki],MATCH($B361,tab_MinKomp[[Stanowisko / Position ]:[Stanowisko / Position ]],0))="n/a","n/a",GB361-INDEX(tab_MinKomp[Konserwacja form plastiki],MATCH($B361,tab_MinKomp[[Stanowisko / Position ]:[Stanowisko / Position ]],0)))</f>
        <v>n/a</v>
      </c>
      <c r="GC362" s="194">
        <f>IF(INDEX(tab_MinKomp[Elastyczność w działaniu],MATCH($B361,tab_MinKomp[[Stanowisko / Position ]:[Stanowisko / Position ]],0))="n/a","n/a",GC361-INDEX(tab_MinKomp[Elastyczność w działaniu],MATCH($B361,tab_MinKomp[[Stanowisko / Position ]:[Stanowisko / Position ]],0)))</f>
        <v>-2</v>
      </c>
      <c r="GD362" s="194">
        <f>IF(INDEX(tab_MinKomp[Komunikatywność],MATCH($B361,tab_MinKomp[[Stanowisko / Position ]:[Stanowisko / Position ]],0))="n/a","n/a",GD361-INDEX(tab_MinKomp[Komunikatywność],MATCH($B361,tab_MinKomp[[Stanowisko / Position ]:[Stanowisko / Position ]],0)))</f>
        <v>-1</v>
      </c>
      <c r="GE362" s="193" t="str">
        <f>IF(INDEX(tab_MinKomp[Motywowanie i budowanie zaangażowania zespołu],MATCH($B361,tab_MinKomp[[Stanowisko / Position ]:[Stanowisko / Position ]],0))="n/a","n/a",GE361-INDEX(tab_MinKomp[Motywowanie i budowanie zaangażowania zespołu],MATCH($B361,tab_MinKomp[[Stanowisko / Position ]:[Stanowisko / Position ]],0)))</f>
        <v>n/a</v>
      </c>
      <c r="GF362" s="186" t="s">
        <v>248</v>
      </c>
      <c r="GG362" s="186" t="s">
        <v>248</v>
      </c>
      <c r="GH362" s="186" t="s">
        <v>248</v>
      </c>
      <c r="GI362" s="186" t="s">
        <v>248</v>
      </c>
      <c r="GJ362" s="186" t="s">
        <v>248</v>
      </c>
      <c r="GK362" s="186" t="s">
        <v>248</v>
      </c>
      <c r="GL362" s="186" t="s">
        <v>248</v>
      </c>
      <c r="GM362" s="186" t="s">
        <v>248</v>
      </c>
      <c r="GN362" s="186" t="s">
        <v>248</v>
      </c>
      <c r="GO362" s="186" t="s">
        <v>248</v>
      </c>
      <c r="GP362" s="186" t="s">
        <v>248</v>
      </c>
      <c r="GQ362" s="186" t="s">
        <v>248</v>
      </c>
      <c r="GR362" s="186" t="s">
        <v>248</v>
      </c>
      <c r="GS362" s="186" t="s">
        <v>248</v>
      </c>
      <c r="GT362" s="186" t="s">
        <v>248</v>
      </c>
      <c r="GU362" s="186" t="s">
        <v>248</v>
      </c>
      <c r="GV362" s="186" t="s">
        <v>248</v>
      </c>
      <c r="GW362" s="186" t="s">
        <v>248</v>
      </c>
      <c r="GX362" s="186" t="s">
        <v>248</v>
      </c>
      <c r="GY362" s="186" t="s">
        <v>248</v>
      </c>
      <c r="GZ362" s="261" t="s">
        <v>248</v>
      </c>
      <c r="HA362" s="261" t="s">
        <v>248</v>
      </c>
      <c r="HB362" s="191">
        <f>SUM(G362:GE362)/(HB361-(SUM(G362:GE362)))</f>
        <v>-0.46511627906976744</v>
      </c>
    </row>
    <row r="363" spans="1:210" ht="24.9" customHeight="1" x14ac:dyDescent="0.3">
      <c r="A363" s="105" t="s">
        <v>319</v>
      </c>
      <c r="B363" s="105" t="s">
        <v>315</v>
      </c>
      <c r="C363" s="105" t="s">
        <v>401</v>
      </c>
      <c r="D363" s="105">
        <v>770</v>
      </c>
      <c r="E363" s="394" t="s">
        <v>567</v>
      </c>
      <c r="F363" s="185" t="s">
        <v>374</v>
      </c>
      <c r="G363" s="186">
        <v>2</v>
      </c>
      <c r="H363" s="186">
        <v>1</v>
      </c>
      <c r="I363" s="186">
        <v>2</v>
      </c>
      <c r="J363" s="186">
        <v>1</v>
      </c>
      <c r="K363" s="186">
        <v>1</v>
      </c>
      <c r="L363" s="186" t="s">
        <v>248</v>
      </c>
      <c r="M363" s="186" t="s">
        <v>248</v>
      </c>
      <c r="N363" s="186" t="s">
        <v>248</v>
      </c>
      <c r="O363" s="186">
        <v>1</v>
      </c>
      <c r="P363" s="186">
        <v>1</v>
      </c>
      <c r="Q363" s="186" t="s">
        <v>248</v>
      </c>
      <c r="R363" s="186" t="s">
        <v>248</v>
      </c>
      <c r="S363" s="186" t="s">
        <v>248</v>
      </c>
      <c r="T363" s="186" t="s">
        <v>248</v>
      </c>
      <c r="U363" s="186" t="s">
        <v>248</v>
      </c>
      <c r="V363" s="186" t="s">
        <v>248</v>
      </c>
      <c r="W363" s="186" t="s">
        <v>248</v>
      </c>
      <c r="X363" s="186" t="s">
        <v>248</v>
      </c>
      <c r="Y363" s="186" t="s">
        <v>248</v>
      </c>
      <c r="Z363" s="186" t="s">
        <v>248</v>
      </c>
      <c r="AA363" s="186" t="s">
        <v>248</v>
      </c>
      <c r="AB363" s="186" t="s">
        <v>248</v>
      </c>
      <c r="AC363" s="186" t="s">
        <v>248</v>
      </c>
      <c r="AD363" s="186" t="s">
        <v>248</v>
      </c>
      <c r="AE363" s="186" t="s">
        <v>248</v>
      </c>
      <c r="AF363" s="186" t="s">
        <v>248</v>
      </c>
      <c r="AG363" s="186" t="s">
        <v>248</v>
      </c>
      <c r="AH363" s="186" t="s">
        <v>248</v>
      </c>
      <c r="AI363" s="186" t="s">
        <v>248</v>
      </c>
      <c r="AJ363" s="186" t="s">
        <v>248</v>
      </c>
      <c r="AK363" s="186" t="s">
        <v>248</v>
      </c>
      <c r="AL363" s="186">
        <v>1</v>
      </c>
      <c r="AM363" s="186" t="s">
        <v>248</v>
      </c>
      <c r="AN363" s="186" t="s">
        <v>248</v>
      </c>
      <c r="AO363" s="186">
        <v>1</v>
      </c>
      <c r="AP363" s="186" t="s">
        <v>248</v>
      </c>
      <c r="AQ363" s="186">
        <v>1</v>
      </c>
      <c r="AR363" s="186" t="s">
        <v>248</v>
      </c>
      <c r="AS363" s="186" t="s">
        <v>248</v>
      </c>
      <c r="AT363" s="186" t="s">
        <v>248</v>
      </c>
      <c r="AU363" s="186" t="s">
        <v>248</v>
      </c>
      <c r="AV363" s="186">
        <v>1</v>
      </c>
      <c r="AW363" s="186">
        <v>1</v>
      </c>
      <c r="AX363" s="186" t="s">
        <v>248</v>
      </c>
      <c r="AY363" s="186" t="s">
        <v>248</v>
      </c>
      <c r="AZ363" s="186" t="s">
        <v>248</v>
      </c>
      <c r="BA363" s="186" t="s">
        <v>248</v>
      </c>
      <c r="BB363" s="186" t="s">
        <v>248</v>
      </c>
      <c r="BC363" s="186" t="s">
        <v>248</v>
      </c>
      <c r="BD363" s="186" t="s">
        <v>248</v>
      </c>
      <c r="BE363" s="186" t="s">
        <v>248</v>
      </c>
      <c r="BF363" s="186" t="s">
        <v>248</v>
      </c>
      <c r="BG363" s="186" t="s">
        <v>248</v>
      </c>
      <c r="BH363" s="186" t="s">
        <v>248</v>
      </c>
      <c r="BI363" s="186" t="s">
        <v>248</v>
      </c>
      <c r="BJ363" s="186" t="s">
        <v>248</v>
      </c>
      <c r="BK363" s="186" t="s">
        <v>248</v>
      </c>
      <c r="BL363" s="186" t="s">
        <v>248</v>
      </c>
      <c r="BM363" s="186" t="s">
        <v>248</v>
      </c>
      <c r="BN363" s="186" t="s">
        <v>248</v>
      </c>
      <c r="BO363" s="186" t="s">
        <v>248</v>
      </c>
      <c r="BP363" s="186">
        <v>1</v>
      </c>
      <c r="BQ363" s="186" t="s">
        <v>248</v>
      </c>
      <c r="BR363" s="186">
        <v>1</v>
      </c>
      <c r="BS363" s="186" t="s">
        <v>248</v>
      </c>
      <c r="BT363" s="186" t="s">
        <v>248</v>
      </c>
      <c r="BU363" s="186" t="s">
        <v>248</v>
      </c>
      <c r="BV363" s="186" t="s">
        <v>248</v>
      </c>
      <c r="BW363" s="186" t="s">
        <v>248</v>
      </c>
      <c r="BX363" s="186" t="s">
        <v>248</v>
      </c>
      <c r="BY363" s="186" t="s">
        <v>248</v>
      </c>
      <c r="BZ363" s="186" t="s">
        <v>248</v>
      </c>
      <c r="CA363" s="186">
        <v>1</v>
      </c>
      <c r="CB363" s="186" t="s">
        <v>248</v>
      </c>
      <c r="CC363" s="186">
        <v>2</v>
      </c>
      <c r="CD363" s="186">
        <v>1</v>
      </c>
      <c r="CE363" s="186" t="s">
        <v>248</v>
      </c>
      <c r="CF363" s="186" t="s">
        <v>248</v>
      </c>
      <c r="CG363" s="186">
        <v>1</v>
      </c>
      <c r="CH363" s="186" t="s">
        <v>248</v>
      </c>
      <c r="CI363" s="186" t="s">
        <v>248</v>
      </c>
      <c r="CJ363" s="186" t="s">
        <v>248</v>
      </c>
      <c r="CK363" s="186" t="s">
        <v>248</v>
      </c>
      <c r="CL363" s="186" t="s">
        <v>248</v>
      </c>
      <c r="CM363" s="186" t="s">
        <v>248</v>
      </c>
      <c r="CN363" s="186" t="s">
        <v>248</v>
      </c>
      <c r="CO363" s="186" t="s">
        <v>248</v>
      </c>
      <c r="CP363" s="186" t="s">
        <v>248</v>
      </c>
      <c r="CQ363" s="186" t="s">
        <v>248</v>
      </c>
      <c r="CR363" s="186" t="s">
        <v>248</v>
      </c>
      <c r="CS363" s="186" t="s">
        <v>248</v>
      </c>
      <c r="CT363" s="186" t="s">
        <v>248</v>
      </c>
      <c r="CU363" s="186" t="s">
        <v>248</v>
      </c>
      <c r="CV363" s="186" t="s">
        <v>248</v>
      </c>
      <c r="CW363" s="186">
        <v>1</v>
      </c>
      <c r="CX363" s="186" t="s">
        <v>248</v>
      </c>
      <c r="CY363" s="186" t="s">
        <v>248</v>
      </c>
      <c r="CZ363" s="186" t="s">
        <v>248</v>
      </c>
      <c r="DA363" s="186" t="s">
        <v>248</v>
      </c>
      <c r="DB363" s="186" t="s">
        <v>248</v>
      </c>
      <c r="DC363" s="186" t="s">
        <v>248</v>
      </c>
      <c r="DD363" s="186" t="s">
        <v>248</v>
      </c>
      <c r="DE363" s="186" t="s">
        <v>248</v>
      </c>
      <c r="DF363" s="186">
        <v>1</v>
      </c>
      <c r="DG363" s="186" t="s">
        <v>248</v>
      </c>
      <c r="DH363" s="186" t="s">
        <v>248</v>
      </c>
      <c r="DI363" s="186" t="s">
        <v>248</v>
      </c>
      <c r="DJ363" s="186" t="s">
        <v>248</v>
      </c>
      <c r="DK363" s="186" t="s">
        <v>248</v>
      </c>
      <c r="DL363" s="186" t="s">
        <v>248</v>
      </c>
      <c r="DM363" s="186" t="s">
        <v>248</v>
      </c>
      <c r="DN363" s="186" t="s">
        <v>248</v>
      </c>
      <c r="DO363" s="186" t="s">
        <v>248</v>
      </c>
      <c r="DP363" s="186" t="s">
        <v>248</v>
      </c>
      <c r="DQ363" s="186" t="s">
        <v>248</v>
      </c>
      <c r="DR363" s="186" t="s">
        <v>248</v>
      </c>
      <c r="DS363" s="186" t="s">
        <v>248</v>
      </c>
      <c r="DT363" s="186" t="s">
        <v>248</v>
      </c>
      <c r="DU363" s="186" t="s">
        <v>248</v>
      </c>
      <c r="DV363" s="186" t="s">
        <v>248</v>
      </c>
      <c r="DW363" s="186" t="s">
        <v>248</v>
      </c>
      <c r="DX363" s="186" t="s">
        <v>248</v>
      </c>
      <c r="DY363" s="186" t="s">
        <v>248</v>
      </c>
      <c r="DZ363" s="186" t="s">
        <v>248</v>
      </c>
      <c r="EA363" s="186" t="s">
        <v>248</v>
      </c>
      <c r="EB363" s="186" t="s">
        <v>248</v>
      </c>
      <c r="EC363" s="186" t="s">
        <v>248</v>
      </c>
      <c r="ED363" s="186" t="s">
        <v>248</v>
      </c>
      <c r="EE363" s="186" t="s">
        <v>248</v>
      </c>
      <c r="EF363" s="186" t="s">
        <v>248</v>
      </c>
      <c r="EG363" s="186" t="s">
        <v>248</v>
      </c>
      <c r="EH363" s="186" t="s">
        <v>248</v>
      </c>
      <c r="EI363" s="186" t="s">
        <v>248</v>
      </c>
      <c r="EJ363" s="186" t="s">
        <v>248</v>
      </c>
      <c r="EK363" s="186" t="s">
        <v>248</v>
      </c>
      <c r="EL363" s="184" t="s">
        <v>248</v>
      </c>
      <c r="EM363" s="184" t="s">
        <v>248</v>
      </c>
      <c r="EN363" s="184" t="s">
        <v>248</v>
      </c>
      <c r="EO363" s="186" t="s">
        <v>248</v>
      </c>
      <c r="EP363" s="186" t="s">
        <v>248</v>
      </c>
      <c r="EQ363" s="186" t="s">
        <v>248</v>
      </c>
      <c r="ER363" s="186" t="s">
        <v>248</v>
      </c>
      <c r="ES363" s="186" t="s">
        <v>248</v>
      </c>
      <c r="ET363" s="186" t="s">
        <v>248</v>
      </c>
      <c r="EU363" s="186" t="s">
        <v>248</v>
      </c>
      <c r="EV363" s="186" t="s">
        <v>248</v>
      </c>
      <c r="EW363" s="186" t="s">
        <v>248</v>
      </c>
      <c r="EX363" s="186" t="s">
        <v>248</v>
      </c>
      <c r="EY363" s="186" t="s">
        <v>248</v>
      </c>
      <c r="EZ363" s="186" t="s">
        <v>248</v>
      </c>
      <c r="FA363" s="186" t="s">
        <v>248</v>
      </c>
      <c r="FB363" s="186" t="s">
        <v>248</v>
      </c>
      <c r="FC363" s="186" t="s">
        <v>248</v>
      </c>
      <c r="FD363" s="186" t="s">
        <v>248</v>
      </c>
      <c r="FE363" s="186" t="s">
        <v>248</v>
      </c>
      <c r="FF363" s="186" t="s">
        <v>248</v>
      </c>
      <c r="FG363" s="186" t="s">
        <v>248</v>
      </c>
      <c r="FH363" s="186" t="s">
        <v>248</v>
      </c>
      <c r="FI363" s="186" t="s">
        <v>248</v>
      </c>
      <c r="FJ363" s="186" t="s">
        <v>248</v>
      </c>
      <c r="FK363" s="186" t="s">
        <v>248</v>
      </c>
      <c r="FL363" s="186" t="s">
        <v>248</v>
      </c>
      <c r="FM363" s="186" t="s">
        <v>248</v>
      </c>
      <c r="FN363" s="186" t="s">
        <v>248</v>
      </c>
      <c r="FO363" s="186" t="s">
        <v>248</v>
      </c>
      <c r="FP363" s="186" t="s">
        <v>248</v>
      </c>
      <c r="FQ363" s="187" t="s">
        <v>248</v>
      </c>
      <c r="FR363" s="187" t="s">
        <v>248</v>
      </c>
      <c r="FS363" s="186"/>
      <c r="FT363" s="186"/>
      <c r="FU363" s="186"/>
      <c r="FV363" s="186"/>
      <c r="FW363" s="186"/>
      <c r="FX363" s="186"/>
      <c r="FY363" s="186"/>
      <c r="FZ363" s="186"/>
      <c r="GA363" s="186" t="s">
        <v>248</v>
      </c>
      <c r="GB363" s="186" t="s">
        <v>248</v>
      </c>
      <c r="GC363" s="186"/>
      <c r="GD363" s="186"/>
      <c r="GE363" s="186" t="s">
        <v>248</v>
      </c>
      <c r="GF363" s="186" t="s">
        <v>248</v>
      </c>
      <c r="GG363" s="186" t="s">
        <v>248</v>
      </c>
      <c r="GH363" s="186" t="s">
        <v>248</v>
      </c>
      <c r="GI363" s="186" t="s">
        <v>248</v>
      </c>
      <c r="GJ363" s="186" t="s">
        <v>248</v>
      </c>
      <c r="GK363" s="186" t="s">
        <v>248</v>
      </c>
      <c r="GL363" s="186" t="s">
        <v>248</v>
      </c>
      <c r="GM363" s="186" t="s">
        <v>248</v>
      </c>
      <c r="GN363" s="186" t="s">
        <v>248</v>
      </c>
      <c r="GO363" s="186" t="s">
        <v>248</v>
      </c>
      <c r="GP363" s="186" t="s">
        <v>248</v>
      </c>
      <c r="GQ363" s="186" t="s">
        <v>248</v>
      </c>
      <c r="GR363" s="186" t="s">
        <v>248</v>
      </c>
      <c r="GS363" s="186" t="s">
        <v>248</v>
      </c>
      <c r="GT363" s="186" t="s">
        <v>248</v>
      </c>
      <c r="GU363" s="186" t="s">
        <v>248</v>
      </c>
      <c r="GV363" s="186" t="s">
        <v>248</v>
      </c>
      <c r="GW363" s="186" t="s">
        <v>248</v>
      </c>
      <c r="GX363" s="186" t="s">
        <v>248</v>
      </c>
      <c r="GY363" s="186" t="s">
        <v>248</v>
      </c>
      <c r="GZ363" s="261" t="s">
        <v>248</v>
      </c>
      <c r="HA363" s="261" t="s">
        <v>248</v>
      </c>
      <c r="HB363" s="188">
        <f t="shared" ref="HB363" si="297">SUM(G363:GE363)</f>
        <v>23</v>
      </c>
    </row>
    <row r="364" spans="1:210" ht="24.9" customHeight="1" thickBot="1" x14ac:dyDescent="0.35">
      <c r="A364" s="108" t="str">
        <f t="shared" si="293"/>
        <v>Prod.-Q-3</v>
      </c>
      <c r="B364" s="108" t="str">
        <f t="shared" si="294"/>
        <v>Pracownik Produkcji</v>
      </c>
      <c r="C364" s="108" t="str">
        <f t="shared" si="295"/>
        <v>BH</v>
      </c>
      <c r="D364" s="108">
        <f t="shared" si="296"/>
        <v>770</v>
      </c>
      <c r="E364" s="395"/>
      <c r="F364" s="189" t="s">
        <v>375</v>
      </c>
      <c r="G364" s="192">
        <f>IF(INDEX(tab_MinKomp[Przepisy BHP / BHP Vorschriften],MATCH($B363,tab_MinKomp[[Stanowisko / Position ]:[Stanowisko / Position ]],0))="n/a","n/a",G363-INDEX(tab_MinKomp[Przepisy BHP / BHP Vorschriften],MATCH($B363,tab_MinKomp[[Stanowisko / Position ]:[Stanowisko / Position ]],0)))</f>
        <v>0</v>
      </c>
      <c r="H364" s="193">
        <f>IF(INDEX(tab_MinKomp[Przepisy PPOŻ / Brandschutzbestimmungen],MATCH($B363,tab_MinKomp[[Stanowisko / Position ]:[Stanowisko / Position ]],0))="n/a","n/a",H363-INDEX(tab_MinKomp[Przepisy PPOŻ / Brandschutzbestimmungen],MATCH($B363,tab_MinKomp[[Stanowisko / Position ]:[Stanowisko / Position ]],0)))</f>
        <v>0</v>
      </c>
      <c r="I364" s="193">
        <f>IF(INDEX(tab_MinKomp[Ryzyko zawodowe na stanowiskach pracyv/ Berufliche Risiken an Arbeitsstellen],MATCH($B363,tab_MinKomp[[Stanowisko / Position ]:[Stanowisko / Position ]],0))="n/a","n/a",I363-INDEX(tab_MinKomp[Ryzyko zawodowe na stanowiskach pracyv/ Berufliche Risiken an Arbeitsstellen],MATCH($B363,tab_MinKomp[[Stanowisko / Position ]:[Stanowisko / Position ]],0)))</f>
        <v>0</v>
      </c>
      <c r="J364" s="193">
        <f>IF(INDEX(tab_MinKomp[Gospodarka substancjami niebezpiecznymi / Gefahrstoffmanagement],MATCH($B363,tab_MinKomp[[Stanowisko / Position ]:[Stanowisko / Position ]],0))="n/a","n/a",J363-INDEX(tab_MinKomp[Gospodarka substancjami niebezpiecznymi / Gefahrstoffmanagement],MATCH($B363,tab_MinKomp[[Stanowisko / Position ]:[Stanowisko / Position ]],0)))</f>
        <v>0</v>
      </c>
      <c r="K364" s="193">
        <f>IF(INDEX(tab_MinKomp[Gospodarka odpadami / Abfallwirtschaft],MATCH($B363,tab_MinKomp[[Stanowisko / Position ]:[Stanowisko / Position ]],0))="n/a","n/a",K363-INDEX(tab_MinKomp[Gospodarka odpadami / Abfallwirtschaft],MATCH($B363,tab_MinKomp[[Stanowisko / Position ]:[Stanowisko / Position ]],0)))</f>
        <v>0</v>
      </c>
      <c r="L364" s="194" t="str">
        <f>IF(INDEX(tab_MinKomp[Przepisy kodeksu pracy / Bestimmungen des Arbeitsgesetzes],MATCH($B363,tab_MinKomp[[Stanowisko / Position ]:[Stanowisko / Position ]],0))="n/a","n/a",L363-INDEX(tab_MinKomp[Przepisy kodeksu pracy / Bestimmungen des Arbeitsgesetzes],MATCH($B363,tab_MinKomp[[Stanowisko / Position ]:[Stanowisko / Position ]],0)))</f>
        <v>n/a</v>
      </c>
      <c r="M364" s="195" t="str">
        <f>IF(INDEX(tab_MinKomp[Przepisy o ub.społ. ZUS  / Sozialversicherungsvorschriften],MATCH($B363,tab_MinKomp[[Stanowisko / Position ]:[Stanowisko / Position ]],0))="n/a","n/a",M363-INDEX(tab_MinKomp[Przepisy o ub.społ. ZUS  / Sozialversicherungsvorschriften],MATCH($B363,tab_MinKomp[[Stanowisko / Position ]:[Stanowisko / Position ]],0)))</f>
        <v>n/a</v>
      </c>
      <c r="N364" s="194" t="str">
        <f>IF(INDEX(tab_MinKomp[PRZEPISY O PDOF /persönlich Einkommensteuergesetz ],MATCH($B363,tab_MinKomp[[Stanowisko / Position ]:[Stanowisko / Position ]],0))="n/a","n/a",N363-INDEX(tab_MinKomp[PRZEPISY O PDOF /persönlich Einkommensteuergesetz ],MATCH($B363,tab_MinKomp[[Stanowisko / Position ]:[Stanowisko / Position ]],0)))</f>
        <v>n/a</v>
      </c>
      <c r="O364" s="194">
        <f>IF(INDEX(tab_MinKomp[Regulamin pracy / Arbeitsordnung],MATCH($B363,tab_MinKomp[[Stanowisko / Position ]:[Stanowisko / Position ]],0))="n/a","n/a",O363-INDEX(tab_MinKomp[Regulamin pracy / Arbeitsordnung],MATCH($B363,tab_MinKomp[[Stanowisko / Position ]:[Stanowisko / Position ]],0)))</f>
        <v>0</v>
      </c>
      <c r="P364" s="194">
        <f>IF(INDEX(tab_MinKomp[Regulamin wynagradzania / Vergütungsordnung],MATCH($B363,tab_MinKomp[[Stanowisko / Position ]:[Stanowisko / Position ]],0))="n/a","n/a",P363-INDEX(tab_MinKomp[Regulamin wynagradzania / Vergütungsordnung],MATCH($B363,tab_MinKomp[[Stanowisko / Position ]:[Stanowisko / Position ]],0)))</f>
        <v>0</v>
      </c>
      <c r="Q364" s="194" t="str">
        <f>IF(INDEX(tab_MinKomp[System R2PŁATNIK PRO: Płace / Lohnabrechnung],MATCH($B363,tab_MinKomp[[Stanowisko / Position ]:[Stanowisko / Position ]],0))="n/a","n/a",Q363-INDEX(tab_MinKomp[System R2PŁATNIK PRO: Płace / Lohnabrechnung],MATCH($B363,tab_MinKomp[[Stanowisko / Position ]:[Stanowisko / Position ]],0)))</f>
        <v>n/a</v>
      </c>
      <c r="R364" s="194" t="str">
        <f>IF(INDEX(tab_MinKomp[SystemR2PŁATNIK PRO: KADRY / Personaldaten],MATCH($B363,tab_MinKomp[[Stanowisko / Position ]:[Stanowisko / Position ]],0))="n/a","n/a",R363-INDEX(tab_MinKomp[SystemR2PŁATNIK PRO: KADRY / Personaldaten],MATCH($B363,tab_MinKomp[[Stanowisko / Position ]:[Stanowisko / Position ]],0)))</f>
        <v>n/a</v>
      </c>
      <c r="S364" s="194" t="str">
        <f>IF(INDEX(tab_MinKomp[SYSTEM R2PŁATNIK PRO: zarządzanie pracownikami / Arbeitsverwaltung],MATCH($B363,tab_MinKomp[[Stanowisko / Position ]:[Stanowisko / Position ]],0))="n/a","n/a",S363-INDEX(tab_MinKomp[SYSTEM R2PŁATNIK PRO: zarządzanie pracownikami / Arbeitsverwaltung],MATCH($B363,tab_MinKomp[[Stanowisko / Position ]:[Stanowisko / Position ]],0)))</f>
        <v>n/a</v>
      </c>
      <c r="T364" s="194" t="str">
        <f>IF(INDEX(tab_MinKomp[Doradztwo, wsparcie personalne / Personalberatung und Unterstützung],MATCH($B363,tab_MinKomp[[Stanowisko / Position ]:[Stanowisko / Position ]],0))="n/a","n/a",T363-INDEX(tab_MinKomp[Doradztwo, wsparcie personalne / Personalberatung und Unterstützung],MATCH($B363,tab_MinKomp[[Stanowisko / Position ]:[Stanowisko / Position ]],0)))</f>
        <v>n/a</v>
      </c>
      <c r="U364" s="194" t="str">
        <f>IF(INDEX(tab_MinKomp[Przepisy o podatku VAT / MwSt.- Gesetz],MATCH($B363,tab_MinKomp[[Stanowisko / Position ]:[Stanowisko / Position ]],0))="n/a","n/a",U363-INDEX(tab_MinKomp[Przepisy o podatku VAT / MwSt.- Gesetz],MATCH($B363,tab_MinKomp[[Stanowisko / Position ]:[Stanowisko / Position ]],0)))</f>
        <v>n/a</v>
      </c>
      <c r="V364" s="194" t="str">
        <f>IF(INDEX(tab_MinKomp[PrzepisyPDOP / geschäftlich Einkommensteuergesetz],MATCH($B363,tab_MinKomp[[Stanowisko / Position ]:[Stanowisko / Position ]],0))="n/a","n/a",V363-INDEX(tab_MinKomp[PrzepisyPDOP / geschäftlich Einkommensteuergesetz],MATCH($B363,tab_MinKomp[[Stanowisko / Position ]:[Stanowisko / Position ]],0)))</f>
        <v>n/a</v>
      </c>
      <c r="W364" s="194" t="str">
        <f>IF(INDEX(tab_MinKomp[System BAAN / FINANSE (FIBU)],MATCH($B363,tab_MinKomp[[Stanowisko / Position ]:[Stanowisko / Position ]],0))="n/a","n/a",W363-INDEX(tab_MinKomp[System BAAN / FINANSE (FIBU)],MATCH($B363,tab_MinKomp[[Stanowisko / Position ]:[Stanowisko / Position ]],0)))</f>
        <v>n/a</v>
      </c>
      <c r="X364" s="194" t="str">
        <f>IF(INDEX(tab_MinKomp[Systemy pomocnicze / Hilfssysteme(STOCKPROGRAM, KALK2000 etc.)],MATCH($B363,tab_MinKomp[[Stanowisko / Position ]:[Stanowisko / Position ]],0))="n/a","n/a",X363-INDEX(tab_MinKomp[Systemy pomocnicze / Hilfssysteme(STOCKPROGRAM, KALK2000 etc.)],MATCH($B363,tab_MinKomp[[Stanowisko / Position ]:[Stanowisko / Position ]],0)))</f>
        <v>n/a</v>
      </c>
      <c r="Y364" s="194" t="str">
        <f>IF(INDEX(tab_MinKomp[Polityka rachunkowości / Buchführungspolitik],MATCH($B363,tab_MinKomp[[Stanowisko / Position ]:[Stanowisko / Position ]],0))="n/a","n/a",Y363-INDEX(tab_MinKomp[Polityka rachunkowości / Buchführungspolitik],MATCH($B363,tab_MinKomp[[Stanowisko / Position ]:[Stanowisko / Position ]],0)))</f>
        <v>n/a</v>
      </c>
      <c r="Z364" s="194" t="str">
        <f>IF(INDEX(tab_MinKomp[Ustawa o rachunkowości / Rechnungslegungsgesetz],MATCH($B363,tab_MinKomp[[Stanowisko / Position ]:[Stanowisko / Position ]],0))="n/a","n/a",Z363-INDEX(tab_MinKomp[Ustawa o rachunkowości / Rechnungslegungsgesetz],MATCH($B363,tab_MinKomp[[Stanowisko / Position ]:[Stanowisko / Position ]],0)))</f>
        <v>n/a</v>
      </c>
      <c r="AA364" s="194" t="str">
        <f>IF(INDEX(tab_MinKomp[WORKFLOW - TS-100],MATCH($B363,tab_MinKomp[[Stanowisko / Position ]:[Stanowisko / Position ]],0))="n/a","n/a",AA363-INDEX(tab_MinKomp[WORKFLOW - TS-100],MATCH($B363,tab_MinKomp[[Stanowisko / Position ]:[Stanowisko / Position ]],0)))</f>
        <v>n/a</v>
      </c>
      <c r="AB364" s="194" t="str">
        <f>IF(INDEX(tab_MinKomp[WORKFLOW - SFMS],MATCH($B363,tab_MinKomp[[Stanowisko / Position ]:[Stanowisko / Position ]],0))="n/a","n/a",AB363-INDEX(tab_MinKomp[WORKFLOW - SFMS],MATCH($B363,tab_MinKomp[[Stanowisko / Position ]:[Stanowisko / Position ]],0)))</f>
        <v>n/a</v>
      </c>
      <c r="AC364" s="194" t="str">
        <f>IF(INDEX(tab_MinKomp[System ISO 9001:2015],MATCH($B363,tab_MinKomp[[Stanowisko / Position ]:[Stanowisko / Position ]],0))="n/a","n/a",AC363-INDEX(tab_MinKomp[System ISO 9001:2015],MATCH($B363,tab_MinKomp[[Stanowisko / Position ]:[Stanowisko / Position ]],0)))</f>
        <v>n/a</v>
      </c>
      <c r="AD364" s="194" t="str">
        <f>IF(INDEX(tab_MinKomp[System ISO 9001:2015],MATCH($B363,tab_MinKomp[[Stanowisko / Position ]:[Stanowisko / Position ]],0))="n/a","n/a",AD363-INDEX(tab_MinKomp[System ISO 9001:2015],MATCH($B363,tab_MinKomp[[Stanowisko / Position ]:[Stanowisko / Position ]],0)))</f>
        <v>n/a</v>
      </c>
      <c r="AE364" s="194" t="str">
        <f>IF(INDEX(tab_MinKomp[System ISO 9001:2015],MATCH($B363,tab_MinKomp[[Stanowisko / Position ]:[Stanowisko / Position ]],0))="n/a","n/a",AE363-INDEX(tab_MinKomp[System ISO 9001:2015],MATCH($B363,tab_MinKomp[[Stanowisko / Position ]:[Stanowisko / Position ]],0)))</f>
        <v>n/a</v>
      </c>
      <c r="AF364" s="194" t="str">
        <f>IF(INDEX(tab_MinKomp[System ISO 9001:2015],MATCH($B363,tab_MinKomp[[Stanowisko / Position ]:[Stanowisko / Position ]],0))="n/a","n/a",AF363-INDEX(tab_MinKomp[System ISO 9001:2015],MATCH($B363,tab_MinKomp[[Stanowisko / Position ]:[Stanowisko / Position ]],0)))</f>
        <v>n/a</v>
      </c>
      <c r="AG364" s="194" t="str">
        <f>IF(INDEX(tab_MinKomp[Wymagania VDA 6.3 Process / Forderungen],MATCH($B363,tab_MinKomp[[Stanowisko / Position ]:[Stanowisko / Position ]],0))="n/a","n/a",AG363-INDEX(tab_MinKomp[Wymagania VDA 6.3 Process / Forderungen],MATCH($B363,tab_MinKomp[[Stanowisko / Position ]:[Stanowisko / Position ]],0)))</f>
        <v>n/a</v>
      </c>
      <c r="AH364" s="194" t="str">
        <f>IF(INDEX(tab_MinKomp[Wymagania VDA 6.5 Product / Forderungen],MATCH($B363,tab_MinKomp[[Stanowisko / Position ]:[Stanowisko / Position ]],0))="n/a","n/a",AH363-INDEX(tab_MinKomp[Wymagania VDA 6.5 Product / Forderungen],MATCH($B363,tab_MinKomp[[Stanowisko / Position ]:[Stanowisko / Position ]],0)))</f>
        <v>n/a</v>
      </c>
      <c r="AI364" s="194" t="str">
        <f>IF(INDEX(tab_MinKomp[System ISO 9001:2015],MATCH($B363,tab_MinKomp[[Stanowisko / Position ]:[Stanowisko / Position ]],0))="n/a","n/a",AI363-INDEX(tab_MinKomp[System ISO 9001:2015],MATCH($B363,tab_MinKomp[[Stanowisko / Position ]:[Stanowisko / Position ]],0)))</f>
        <v>n/a</v>
      </c>
      <c r="AJ364" s="194" t="str">
        <f>IF(INDEX(tab_MinKomp[Auditor systemu ISO 17021:2018],MATCH($B363,tab_MinKomp[[Stanowisko / Position ]:[Stanowisko / Position ]],0))="n/a","n/a",AJ363-INDEX(tab_MinKomp[Auditor systemu ISO 17021:2018],MATCH($B363,tab_MinKomp[[Stanowisko / Position ]:[Stanowisko / Position ]],0)))</f>
        <v>n/a</v>
      </c>
      <c r="AK364" s="194" t="str">
        <f>IF(INDEX(tab_MinKomp[Pełnomocnik systemu / Systemvertreter],MATCH($B363,tab_MinKomp[[Stanowisko / Position ]:[Stanowisko / Position ]],0))="n/a","n/a",AK363-INDEX(tab_MinKomp[Pełnomocnik systemu / Systemvertreter],MATCH($B363,tab_MinKomp[[Stanowisko / Position ]:[Stanowisko / Position ]],0)))</f>
        <v>n/a</v>
      </c>
      <c r="AL364" s="194">
        <f>IF(INDEX(tab_MinKomp[Polityka Etyczna - Compliance],MATCH($B363,tab_MinKomp[[Stanowisko / Position ]:[Stanowisko / Position ]],0))="n/a","n/a",AL363-INDEX(tab_MinKomp[Polityka Etyczna - Compliance],MATCH($B363,tab_MinKomp[[Stanowisko / Position ]:[Stanowisko / Position ]],0)))</f>
        <v>0</v>
      </c>
      <c r="AM364" s="194" t="str">
        <f>IF(INDEX(tab_MinKomp[WDRAŻANIE NOWYCH PROJEKTÓW/ PROCEDURA CTM],MATCH($B363,tab_MinKomp[[Stanowisko / Position ]:[Stanowisko / Position ]],0))="n/a","n/a",AM363-INDEX(tab_MinKomp[WDRAŻANIE NOWYCH PROJEKTÓW/ PROCEDURA CTM],MATCH($B363,tab_MinKomp[[Stanowisko / Position ]:[Stanowisko / Position ]],0)))</f>
        <v>n/a</v>
      </c>
      <c r="AN364" s="194" t="str">
        <f>IF(INDEX(tab_MinKomp[KAMIENIE MILOWE MSL/PIFF],MATCH($B363,tab_MinKomp[[Stanowisko / Position ]:[Stanowisko / Position ]],0))="n/a","n/a",AN363-INDEX(tab_MinKomp[KAMIENIE MILOWE MSL/PIFF],MATCH($B363,tab_MinKomp[[Stanowisko / Position ]:[Stanowisko / Position ]],0)))</f>
        <v>n/a</v>
      </c>
      <c r="AO364" s="194">
        <f>IF(INDEX(tab_MinKomp[CP],MATCH($B363,tab_MinKomp[[Stanowisko / Position ]:[Stanowisko / Position ]],0))="n/a","n/a",AO363-INDEX(tab_MinKomp[CP],MATCH($B363,tab_MinKomp[[Stanowisko / Position ]:[Stanowisko / Position ]],0)))</f>
        <v>0</v>
      </c>
      <c r="AP364" s="194" t="str">
        <f>IF(INDEX(tab_MinKomp[FMEA],MATCH($B363,tab_MinKomp[[Stanowisko / Position ]:[Stanowisko / Position ]],0))="n/a","n/a",AP363-INDEX(tab_MinKomp[FMEA],MATCH($B363,tab_MinKomp[[Stanowisko / Position ]:[Stanowisko / Position ]],0)))</f>
        <v>n/a</v>
      </c>
      <c r="AQ364" s="194">
        <f>IF(INDEX(tab_MinKomp[FLOW CHART],MATCH($B363,tab_MinKomp[[Stanowisko / Position ]:[Stanowisko / Position ]],0))="n/a","n/a",AQ363-INDEX(tab_MinKomp[FLOW CHART],MATCH($B363,tab_MinKomp[[Stanowisko / Position ]:[Stanowisko / Position ]],0)))</f>
        <v>0</v>
      </c>
      <c r="AR364" s="194" t="str">
        <f>IF(INDEX(tab_MinKomp[APQP],MATCH($B363,tab_MinKomp[[Stanowisko / Position ]:[Stanowisko / Position ]],0))="n/a","n/a",AR363-INDEX(tab_MinKomp[APQP],MATCH($B363,tab_MinKomp[[Stanowisko / Position ]:[Stanowisko / Position ]],0)))</f>
        <v>n/a</v>
      </c>
      <c r="AS364" s="194" t="str">
        <f>IF(INDEX(tab_MinKomp[MSA],MATCH($B363,tab_MinKomp[[Stanowisko / Position ]:[Stanowisko / Position ]],0))="n/a","n/a",AS363-INDEX(tab_MinKomp[MSA],MATCH($B363,tab_MinKomp[[Stanowisko / Position ]:[Stanowisko / Position ]],0)))</f>
        <v>n/a</v>
      </c>
      <c r="AT364" s="194" t="str">
        <f>IF(INDEX(tab_MinKomp[SPC],MATCH($B363,tab_MinKomp[[Stanowisko / Position ]:[Stanowisko / Position ]],0))="n/a","n/a",AT363-INDEX(tab_MinKomp[SPC],MATCH($B363,tab_MinKomp[[Stanowisko / Position ]:[Stanowisko / Position ]],0)))</f>
        <v>n/a</v>
      </c>
      <c r="AU364" s="194" t="str">
        <f>IF(INDEX(tab_MinKomp[CSR (SPECYFICZNE WYMAGANIA KLIENTA)],MATCH($B363,tab_MinKomp[[Stanowisko / Position ]:[Stanowisko / Position ]],0))="n/a","n/a",AU363-INDEX(tab_MinKomp[CSR (SPECYFICZNE WYMAGANIA KLIENTA)],MATCH($B363,tab_MinKomp[[Stanowisko / Position ]:[Stanowisko / Position ]],0)))</f>
        <v>n/a</v>
      </c>
      <c r="AV364" s="194">
        <f>IF(INDEX(tab_MinKomp[5S],MATCH($B363,tab_MinKomp[[Stanowisko / Position ]:[Stanowisko / Position ]],0))="n/a","n/a",AV363-INDEX(tab_MinKomp[5S],MATCH($B363,tab_MinKomp[[Stanowisko / Position ]:[Stanowisko / Position ]],0)))</f>
        <v>-1</v>
      </c>
      <c r="AW364" s="194">
        <f>IF(INDEX(tab_MinKomp[LEAN MANAGEMENT],MATCH($B363,tab_MinKomp[[Stanowisko / Position ]:[Stanowisko / Position ]],0))="n/a","n/a",AW363-INDEX(tab_MinKomp[LEAN MANAGEMENT],MATCH($B363,tab_MinKomp[[Stanowisko / Position ]:[Stanowisko / Position ]],0)))</f>
        <v>0</v>
      </c>
      <c r="AX364" s="194" t="str">
        <f>IF(INDEX(tab_MinKomp[5R],MATCH($B363,tab_MinKomp[[Stanowisko / Position ]:[Stanowisko / Position ]],0))="n/a","n/a",AX363-INDEX(tab_MinKomp[5R],MATCH($B363,tab_MinKomp[[Stanowisko / Position ]:[Stanowisko / Position ]],0)))</f>
        <v>n/a</v>
      </c>
      <c r="AY364" s="194" t="str">
        <f>IF(INDEX(tab_MinKomp[Six Sigma],MATCH($B363,tab_MinKomp[[Stanowisko / Position ]:[Stanowisko / Position ]],0))="n/a","n/a",AY363-INDEX(tab_MinKomp[Six Sigma],MATCH($B363,tab_MinKomp[[Stanowisko / Position ]:[Stanowisko / Position ]],0)))</f>
        <v>n/a</v>
      </c>
      <c r="AZ364" s="194" t="str">
        <f>IF(INDEX(tab_MinKomp[System BAAN / Distribution &amp; Supply Chain],MATCH($B363,tab_MinKomp[[Stanowisko / Position ]:[Stanowisko / Position ]],0))="n/a","n/a",AZ363-INDEX(tab_MinKomp[System BAAN / Distribution &amp; Supply Chain],MATCH($B363,tab_MinKomp[[Stanowisko / Position ]:[Stanowisko / Position ]],0)))</f>
        <v>n/a</v>
      </c>
      <c r="BA364" s="194" t="str">
        <f>IF(INDEX(tab_MinKomp[Gospodarka magazynowa / Lagerverwaltung],MATCH($B363,tab_MinKomp[[Stanowisko / Position ]:[Stanowisko / Position ]],0))="n/a","n/a",BA363-INDEX(tab_MinKomp[Gospodarka magazynowa / Lagerverwaltung],MATCH($B363,tab_MinKomp[[Stanowisko / Position ]:[Stanowisko / Position ]],0)))</f>
        <v>n/a</v>
      </c>
      <c r="BB364" s="194" t="str">
        <f>IF(INDEX(tab_MinKomp[Inwentaryzacja - organizacja i przebieg / Inventurprozess],MATCH($B363,tab_MinKomp[[Stanowisko / Position ]:[Stanowisko / Position ]],0))="n/a","n/a",BB363-INDEX(tab_MinKomp[Inwentaryzacja - organizacja i przebieg / Inventurprozess],MATCH($B363,tab_MinKomp[[Stanowisko / Position ]:[Stanowisko / Position ]],0)))</f>
        <v>n/a</v>
      </c>
      <c r="BC364" s="194" t="str">
        <f>IF(INDEX(tab_MinKomp[Organizacja dostaw / Versorgungsorganisation],MATCH($B363,tab_MinKomp[[Stanowisko / Position ]:[Stanowisko / Position ]],0))="n/a","n/a",BC363-INDEX(tab_MinKomp[Organizacja dostaw / Versorgungsorganisation],MATCH($B363,tab_MinKomp[[Stanowisko / Position ]:[Stanowisko / Position ]],0)))</f>
        <v>n/a</v>
      </c>
      <c r="BD364" s="194" t="str">
        <f>IF(INDEX(tab_MinKomp[Organizacja wysyłek / Organisation von Lieferungen],MATCH($B363,tab_MinKomp[[Stanowisko / Position ]:[Stanowisko / Position ]],0))="n/a","n/a",BD363-INDEX(tab_MinKomp[Organizacja wysyłek / Organisation von Lieferungen],MATCH($B363,tab_MinKomp[[Stanowisko / Position ]:[Stanowisko / Position ]],0)))</f>
        <v>n/a</v>
      </c>
      <c r="BE364" s="194" t="str">
        <f>IF(INDEX(tab_MinKomp[Analiza magazynowa - Program Polen.mdb / Inventuranalyse],MATCH($B363,tab_MinKomp[[Stanowisko / Position ]:[Stanowisko / Position ]],0))="n/a","n/a",BE363-INDEX(tab_MinKomp[Analiza magazynowa - Program Polen.mdb / Inventuranalyse],MATCH($B363,tab_MinKomp[[Stanowisko / Position ]:[Stanowisko / Position ]],0)))</f>
        <v>n/a</v>
      </c>
      <c r="BF364" s="190" t="str">
        <f>IF(INDEX(tab_MinKomp[MMOG (Materials Management Operations Guidelines)],MATCH($B363,tab_MinKomp[[Stanowisko / Position ]:[Stanowisko / Position ]],0))="n/a","n/a",BF363-INDEX(tab_MinKomp[MMOG (Materials Management Operations Guidelines)],MATCH($B363,tab_MinKomp[[Stanowisko / Position ]:[Stanowisko / Position ]],0)))</f>
        <v>n/a</v>
      </c>
      <c r="BG364" s="190" t="str">
        <f>IF(INDEX(tab_MinKomp[GPP],MATCH($B363,tab_MinKomp[[Stanowisko / Position ]:[Stanowisko / Position ]],0))="n/a","n/a",BG363-INDEX(tab_MinKomp[GPP],MATCH($B363,tab_MinKomp[[Stanowisko / Position ]:[Stanowisko / Position ]],0)))</f>
        <v>n/a</v>
      </c>
      <c r="BH364" s="190" t="str">
        <f>IF(INDEX(tab_MinKomp[AIAG (Automotive Industry Action Group)],MATCH($B363,tab_MinKomp[[Stanowisko / Position ]:[Stanowisko / Position ]],0))="n/a","n/a",BH363-INDEX(tab_MinKomp[AIAG (Automotive Industry Action Group)],MATCH($B363,tab_MinKomp[[Stanowisko / Position ]:[Stanowisko / Position ]],0)))</f>
        <v>n/a</v>
      </c>
      <c r="BI364" s="190" t="str">
        <f>IF(INDEX(tab_MinKomp[Super-G disputes],MATCH($B363,tab_MinKomp[[Stanowisko / Position ]:[Stanowisko / Position ]],0))="n/a","n/a",BI363-INDEX(tab_MinKomp[Super-G disputes],MATCH($B363,tab_MinKomp[[Stanowisko / Position ]:[Stanowisko / Position ]],0)))</f>
        <v>n/a</v>
      </c>
      <c r="BJ364" s="190" t="str">
        <f>IF(INDEX(tab_MinKomp[CMMS3/eDDL (Direct Data Link)],MATCH($B363,tab_MinKomp[[Stanowisko / Position ]:[Stanowisko / Position ]],0))="n/a","n/a",BJ363-INDEX(tab_MinKomp[CMMS3/eDDL (Direct Data Link)],MATCH($B363,tab_MinKomp[[Stanowisko / Position ]:[Stanowisko / Position ]],0)))</f>
        <v>n/a</v>
      </c>
      <c r="BK364" s="190" t="str">
        <f>IF(INDEX(tab_MinKomp[MP&amp;L (Material Planning and Logistics)],MATCH($B363,tab_MinKomp[[Stanowisko / Position ]:[Stanowisko / Position ]],0))="n/a","n/a",BK363-INDEX(tab_MinKomp[MP&amp;L (Material Planning and Logistics)],MATCH($B363,tab_MinKomp[[Stanowisko / Position ]:[Stanowisko / Position ]],0)))</f>
        <v>n/a</v>
      </c>
      <c r="BL364" s="190" t="str">
        <f>IF(INDEX(tab_MinKomp[Supplier delivery rating],MATCH($B363,tab_MinKomp[[Stanowisko / Position ]:[Stanowisko / Position ]],0))="n/a","n/a",BL363-INDEX(tab_MinKomp[Supplier delivery rating],MATCH($B363,tab_MinKomp[[Stanowisko / Position ]:[Stanowisko / Position ]],0)))</f>
        <v>n/a</v>
      </c>
      <c r="BM364" s="194" t="str">
        <f>IF(INDEX(tab_MinKomp[Obsługa maszyn KVT / KVT Maschinenbedienung],MATCH($B363,tab_MinKomp[[Stanowisko / Position ]:[Stanowisko / Position ]],0))="n/a","n/a",BM363-INDEX(tab_MinKomp[Obsługa maszyn KVT / KVT Maschinenbedienung],MATCH($B363,tab_MinKomp[[Stanowisko / Position ]:[Stanowisko / Position ]],0)))</f>
        <v>n/a</v>
      </c>
      <c r="BN364" s="194" t="str">
        <f>IF(INDEX(tab_MinKomp[Obsługa maszyn KVT / KVT Maschinenbedienung],MATCH($B363,tab_MinKomp[[Stanowisko / Position ]:[Stanowisko / Position ]],0))="n/a","n/a",BN363-INDEX(tab_MinKomp[Obsługa maszyn KVT / KVT Maschinenbedienung],MATCH($B363,tab_MinKomp[[Stanowisko / Position ]:[Stanowisko / Position ]],0)))</f>
        <v>n/a</v>
      </c>
      <c r="BO364" s="194" t="str">
        <f>IF(INDEX(tab_MinKomp[Obsługa maszyn KVT / KVT Maschinenbedienung],MATCH($B363,tab_MinKomp[[Stanowisko / Position ]:[Stanowisko / Position ]],0))="n/a","n/a",BO363-INDEX(tab_MinKomp[Obsługa maszyn KVT / KVT Maschinenbedienung],MATCH($B363,tab_MinKomp[[Stanowisko / Position ]:[Stanowisko / Position ]],0)))</f>
        <v>n/a</v>
      </c>
      <c r="BP364" s="194">
        <f>IF(INDEX(tab_MinKomp[Obsługa maszyn Novapax / Novapax Maschinenbedienung],MATCH($B363,tab_MinKomp[[Stanowisko / Position ]:[Stanowisko / Position ]],0))="n/a","n/a",BP363-INDEX(tab_MinKomp[Obsługa maszyn Novapax / Novapax Maschinenbedienung],MATCH($B363,tab_MinKomp[[Stanowisko / Position ]:[Stanowisko / Position ]],0)))</f>
        <v>-1</v>
      </c>
      <c r="BQ364" s="194" t="str">
        <f>IF(INDEX(tab_MinKomp[Obsługa maszyn Piovan / Piovan Maschinenbedienung],MATCH($B363,tab_MinKomp[[Stanowisko / Position ]:[Stanowisko / Position ]],0))="n/a","n/a",BQ363-INDEX(tab_MinKomp[Obsługa maszyn Piovan / Piovan Maschinenbedienung],MATCH($B363,tab_MinKomp[[Stanowisko / Position ]:[Stanowisko / Position ]],0)))</f>
        <v>n/a</v>
      </c>
      <c r="BR364" s="194">
        <f>IF(INDEX(tab_MinKomp[Eliminacja awarii / Beseitigung von Ausfällen],MATCH($B363,tab_MinKomp[[Stanowisko / Position ]:[Stanowisko / Position ]],0))="n/a","n/a",BR363-INDEX(tab_MinKomp[Eliminacja awarii / Beseitigung von Ausfällen],MATCH($B363,tab_MinKomp[[Stanowisko / Position ]:[Stanowisko / Position ]],0)))</f>
        <v>0</v>
      </c>
      <c r="BS364" s="194" t="str">
        <f>IF(INDEX(tab_MinKomp[Obsługa maszyn Piovan / Piovan Maschinenbedienung],MATCH($B363,tab_MinKomp[[Stanowisko / Position ]:[Stanowisko / Position ]],0))="n/a","n/a",BS363-INDEX(tab_MinKomp[Obsługa maszyn Piovan / Piovan Maschinenbedienung],MATCH($B363,tab_MinKomp[[Stanowisko / Position ]:[Stanowisko / Position ]],0)))</f>
        <v>n/a</v>
      </c>
      <c r="BT364" s="194" t="str">
        <f>IF(INDEX(tab_MinKomp[Obsługa maszyn Piovan / Piovan Maschinenbedienung],MATCH($B363,tab_MinKomp[[Stanowisko / Position ]:[Stanowisko / Position ]],0))="n/a","n/a",BT363-INDEX(tab_MinKomp[Obsługa maszyn Piovan / Piovan Maschinenbedienung],MATCH($B363,tab_MinKomp[[Stanowisko / Position ]:[Stanowisko / Position ]],0)))</f>
        <v>n/a</v>
      </c>
      <c r="BU364" s="194" t="str">
        <f>IF(INDEX(tab_MinKomp[Obsługa maszyn Piovan / Piovan Maschinenbedienung],MATCH($B363,tab_MinKomp[[Stanowisko / Position ]:[Stanowisko / Position ]],0))="n/a","n/a",BU363-INDEX(tab_MinKomp[Obsługa maszyn Piovan / Piovan Maschinenbedienung],MATCH($B363,tab_MinKomp[[Stanowisko / Position ]:[Stanowisko / Position ]],0)))</f>
        <v>n/a</v>
      </c>
      <c r="BV364" s="194" t="str">
        <f>IF(INDEX(tab_MinKomp[Obsługa maszyn Piovan / Piovan Maschinenbedienung],MATCH($B363,tab_MinKomp[[Stanowisko / Position ]:[Stanowisko / Position ]],0))="n/a","n/a",BV363-INDEX(tab_MinKomp[Obsługa maszyn Piovan / Piovan Maschinenbedienung],MATCH($B363,tab_MinKomp[[Stanowisko / Position ]:[Stanowisko / Position ]],0)))</f>
        <v>n/a</v>
      </c>
      <c r="BW364" s="194" t="str">
        <f>IF(INDEX(tab_MinKomp[Obsługa maszyn Piovan / Piovan Maschinenbedienung],MATCH($B363,tab_MinKomp[[Stanowisko / Position ]:[Stanowisko / Position ]],0))="n/a","n/a",BW363-INDEX(tab_MinKomp[Obsługa maszyn Piovan / Piovan Maschinenbedienung],MATCH($B363,tab_MinKomp[[Stanowisko / Position ]:[Stanowisko / Position ]],0)))</f>
        <v>n/a</v>
      </c>
      <c r="BX364" s="194" t="str">
        <f>IF(INDEX(tab_MinKomp[Obsługa maszyn Piovan / Piovan Maschinenbedienung],MATCH($B363,tab_MinKomp[[Stanowisko / Position ]:[Stanowisko / Position ]],0))="n/a","n/a",BX363-INDEX(tab_MinKomp[Obsługa maszyn Piovan / Piovan Maschinenbedienung],MATCH($B363,tab_MinKomp[[Stanowisko / Position ]:[Stanowisko / Position ]],0)))</f>
        <v>n/a</v>
      </c>
      <c r="BY364" s="194" t="str">
        <f>IF(INDEX(tab_MinKomp[Obsługa maszyn Engel / Engel Maschinenbedienung],MATCH($B363,tab_MinKomp[[Stanowisko / Position ]:[Stanowisko / Position ]],0))="n/a","n/a",BY363-INDEX(tab_MinKomp[Obsługa maszyn Engel / Engel Maschinenbedienung],MATCH($B363,tab_MinKomp[[Stanowisko / Position ]:[Stanowisko / Position ]],0)))</f>
        <v>n/a</v>
      </c>
      <c r="BZ364" s="194" t="str">
        <f>IF(INDEX(tab_MinKomp[Obsługa maszyn Engel / Engel Maschinenbedienung],MATCH($B363,tab_MinKomp[[Stanowisko / Position ]:[Stanowisko / Position ]],0))="n/a","n/a",BZ363-INDEX(tab_MinKomp[Obsługa maszyn Engel / Engel Maschinenbedienung],MATCH($B363,tab_MinKomp[[Stanowisko / Position ]:[Stanowisko / Position ]],0)))</f>
        <v>n/a</v>
      </c>
      <c r="CA364" s="194">
        <f>IF(INDEX(tab_MinKomp[Eliminacja awarii / Beseitigung von Ausfällen],MATCH($B363,tab_MinKomp[[Stanowisko / Position ]:[Stanowisko / Position ]],0))="n/a","n/a",CA363-INDEX(tab_MinKomp[Eliminacja awarii / Beseitigung von Ausfällen],MATCH($B363,tab_MinKomp[[Stanowisko / Position ]:[Stanowisko / Position ]],0)))</f>
        <v>0</v>
      </c>
      <c r="CB364" s="194" t="str">
        <f>IF(INDEX(tab_MinKomp[Obsługa maszyn ASL / ASL Maschinenbedienung],MATCH($B363,tab_MinKomp[[Stanowisko / Position ]:[Stanowisko / Position ]],0))="n/a","n/a",CB363-INDEX(tab_MinKomp[Obsługa maszyn ASL / ASL Maschinenbedienung],MATCH($B363,tab_MinKomp[[Stanowisko / Position ]:[Stanowisko / Position ]],0)))</f>
        <v>n/a</v>
      </c>
      <c r="CC364" s="194">
        <f>IF(INDEX(tab_MinKomp[Obsługa maszyn Novapax / Novapax Maschinenbedienung],MATCH($B363,tab_MinKomp[[Stanowisko / Position ]:[Stanowisko / Position ]],0))="n/a","n/a",CC363-INDEX(tab_MinKomp[Obsługa maszyn Novapax / Novapax Maschinenbedienung],MATCH($B363,tab_MinKomp[[Stanowisko / Position ]:[Stanowisko / Position ]],0)))</f>
        <v>0</v>
      </c>
      <c r="CD364" s="194">
        <f>IF(INDEX(tab_MinKomp[Obsługa maszyn Novapax / Novapax Maschinenbedienung],MATCH($B363,tab_MinKomp[[Stanowisko / Position ]:[Stanowisko / Position ]],0))="n/a","n/a",CD363-INDEX(tab_MinKomp[Obsługa maszyn Novapax / Novapax Maschinenbedienung],MATCH($B363,tab_MinKomp[[Stanowisko / Position ]:[Stanowisko / Position ]],0)))</f>
        <v>-1</v>
      </c>
      <c r="CE364" s="194" t="str">
        <f>IF(INDEX(tab_MinKomp[Obsługa maszyn Piovan / Piovan Maschinenbedienung],MATCH($B363,tab_MinKomp[[Stanowisko / Position ]:[Stanowisko / Position ]],0))="n/a","n/a",CE363-INDEX(tab_MinKomp[Obsługa maszyn Piovan / Piovan Maschinenbedienung],MATCH($B363,tab_MinKomp[[Stanowisko / Position ]:[Stanowisko / Position ]],0)))</f>
        <v>n/a</v>
      </c>
      <c r="CF364" s="194" t="str">
        <f>IF(INDEX(tab_MinKomp[Obsługa maszyn Piovan / Piovan Maschinenbedienung],MATCH($B363,tab_MinKomp[[Stanowisko / Position ]:[Stanowisko / Position ]],0))="n/a","n/a",CF363-INDEX(tab_MinKomp[Obsługa maszyn Piovan / Piovan Maschinenbedienung],MATCH($B363,tab_MinKomp[[Stanowisko / Position ]:[Stanowisko / Position ]],0)))</f>
        <v>n/a</v>
      </c>
      <c r="CG364" s="194">
        <f>IF(INDEX(tab_MinKomp[Eliminacja awarii / Beseitigung von Ausfällen],MATCH($B363,tab_MinKomp[[Stanowisko / Position ]:[Stanowisko / Position ]],0))="n/a","n/a",CG363-INDEX(tab_MinKomp[Eliminacja awarii / Beseitigung von Ausfällen],MATCH($B363,tab_MinKomp[[Stanowisko / Position ]:[Stanowisko / Position ]],0)))</f>
        <v>0</v>
      </c>
      <c r="CH364" s="194" t="str">
        <f>IF(INDEX(tab_MinKomp[Wymagania VDA 6.5 Product / Forderungen],MATCH($B363,tab_MinKomp[[Stanowisko / Position ]:[Stanowisko / Position ]],0))="n/a","n/a",CH363-INDEX(tab_MinKomp[Wymagania VDA 6.5 Product / Forderungen],MATCH($B363,tab_MinKomp[[Stanowisko / Position ]:[Stanowisko / Position ]],0)))</f>
        <v>n/a</v>
      </c>
      <c r="CI364" s="194" t="str">
        <f>IF(INDEX(tab_MinKomp[Wymagania VDA 6.5 Product / Forderungen],MATCH($B363,tab_MinKomp[[Stanowisko / Position ]:[Stanowisko / Position ]],0))="n/a","n/a",CI363-INDEX(tab_MinKomp[Wymagania VDA 6.5 Product / Forderungen],MATCH($B363,tab_MinKomp[[Stanowisko / Position ]:[Stanowisko / Position ]],0)))</f>
        <v>n/a</v>
      </c>
      <c r="CJ364" s="194" t="str">
        <f>IF(INDEX(tab_MinKomp[Wymagania VDA 6.5 Product / Forderungen],MATCH($B363,tab_MinKomp[[Stanowisko / Position ]:[Stanowisko / Position ]],0))="n/a","n/a",CJ363-INDEX(tab_MinKomp[Wymagania VDA 6.5 Product / Forderungen],MATCH($B363,tab_MinKomp[[Stanowisko / Position ]:[Stanowisko / Position ]],0)))</f>
        <v>n/a</v>
      </c>
      <c r="CK364" s="194" t="str">
        <f>IF(INDEX(tab_MinKomp[Wymagania VDA 6.5 Product / Forderungen],MATCH($B363,tab_MinKomp[[Stanowisko / Position ]:[Stanowisko / Position ]],0))="n/a","n/a",CK363-INDEX(tab_MinKomp[Wymagania VDA 6.5 Product / Forderungen],MATCH($B363,tab_MinKomp[[Stanowisko / Position ]:[Stanowisko / Position ]],0)))</f>
        <v>n/a</v>
      </c>
      <c r="CL364" s="194" t="str">
        <f>IF(INDEX(tab_MinKomp[Wymagania VDA 6.5 Product / Forderungen],MATCH($B363,tab_MinKomp[[Stanowisko / Position ]:[Stanowisko / Position ]],0))="n/a","n/a",CL363-INDEX(tab_MinKomp[Wymagania VDA 6.5 Product / Forderungen],MATCH($B363,tab_MinKomp[[Stanowisko / Position ]:[Stanowisko / Position ]],0)))</f>
        <v>n/a</v>
      </c>
      <c r="CM364" s="194" t="str">
        <f>IF(INDEX(tab_MinKomp[Informatyka ogólna (techniczne i systemowe) / Allgemeine IT (Technik und System)],MATCH($B363,tab_MinKomp[[Stanowisko / Position ]:[Stanowisko / Position ]],0))="n/a","n/a",CM363-INDEX(tab_MinKomp[Informatyka ogólna (techniczne i systemowe) / Allgemeine IT (Technik und System)],MATCH($B363,tab_MinKomp[[Stanowisko / Position ]:[Stanowisko / Position ]],0)))</f>
        <v>n/a</v>
      </c>
      <c r="CN364" s="194" t="str">
        <f>IF(INDEX(tab_MinKomp[Sieci komputerowe / Computernetzwerke],MATCH($B363,tab_MinKomp[[Stanowisko / Position ]:[Stanowisko / Position ]],0))="n/a","n/a",CN363-INDEX(tab_MinKomp[Sieci komputerowe / Computernetzwerke],MATCH($B363,tab_MinKomp[[Stanowisko / Position ]:[Stanowisko / Position ]],0)))</f>
        <v>n/a</v>
      </c>
      <c r="CO364" s="194" t="str">
        <f>IF(INDEX(tab_MinKomp[Hardware (komputery PC, drukarki biurowe i etykietowe, telefonia stacjonarna i mobilna) (PC, Drucker, Telefpne, Handys)],MATCH($B363,tab_MinKomp[[Stanowisko / Position ]:[Stanowisko / Position ]],0))="n/a","n/a",CO363-INDEX(tab_MinKomp[Hardware (komputery PC, drukarki biurowe i etykietowe, telefonia stacjonarna i mobilna) (PC, Drucker, Telefpne, Handys)],MATCH($B363,tab_MinKomp[[Stanowisko / Position ]:[Stanowisko / Position ]],0)))</f>
        <v>n/a</v>
      </c>
      <c r="CP364" s="194" t="str">
        <f>IF(INDEX(tab_MinKomp[Software &amp; Systems (MS Office, MS Remote Desktop)],MATCH($B363,tab_MinKomp[[Stanowisko / Position ]:[Stanowisko / Position ]],0))="n/a","n/a",CP363-INDEX(tab_MinKomp[Software &amp; Systems (MS Office, MS Remote Desktop)],MATCH($B363,tab_MinKomp[[Stanowisko / Position ]:[Stanowisko / Position ]],0)))</f>
        <v>n/a</v>
      </c>
      <c r="CQ364" s="194" t="str">
        <f>IF(INDEX(tab_MinKomp[Programowanie obiektowe (PHP) / Objektprogrammierung],MATCH($B363,tab_MinKomp[[Stanowisko / Position ]:[Stanowisko / Position ]],0))="n/a","n/a",CQ363-INDEX(tab_MinKomp[Programowanie obiektowe (PHP) / Objektprogrammierung],MATCH($B363,tab_MinKomp[[Stanowisko / Position ]:[Stanowisko / Position ]],0)))</f>
        <v>n/a</v>
      </c>
      <c r="CR364" s="194" t="str">
        <f>IF(INDEX(tab_MinKomp[Scrum],MATCH($B363,tab_MinKomp[[Stanowisko / Position ]:[Stanowisko / Position ]],0))="n/a","n/a",CR363-INDEX(tab_MinKomp[Scrum],MATCH($B363,tab_MinKomp[[Stanowisko / Position ]:[Stanowisko / Position ]],0)))</f>
        <v>n/a</v>
      </c>
      <c r="CS364" s="194" t="str">
        <f>IF(INDEX(tab_MinKomp[SQL (MySQL)],MATCH($B363,tab_MinKomp[[Stanowisko / Position ]:[Stanowisko / Position ]],0))="n/a","n/a",CS363-INDEX(tab_MinKomp[SQL (MySQL)],MATCH($B363,tab_MinKomp[[Stanowisko / Position ]:[Stanowisko / Position ]],0)))</f>
        <v>n/a</v>
      </c>
      <c r="CT364" s="194" t="str">
        <f>IF(INDEX(tab_MinKomp[Javascript],MATCH($B363,tab_MinKomp[[Stanowisko / Position ]:[Stanowisko / Position ]],0))="n/a","n/a",CT363-INDEX(tab_MinKomp[Javascript],MATCH($B363,tab_MinKomp[[Stanowisko / Position ]:[Stanowisko / Position ]],0)))</f>
        <v>n/a</v>
      </c>
      <c r="CU364" s="194" t="str">
        <f>IF(INDEX(tab_MinKomp[Joomla],MATCH($B363,tab_MinKomp[[Stanowisko / Position ]:[Stanowisko / Position ]],0))="n/a","n/a",CU363-INDEX(tab_MinKomp[Joomla],MATCH($B363,tab_MinKomp[[Stanowisko / Position ]:[Stanowisko / Position ]],0)))</f>
        <v>n/a</v>
      </c>
      <c r="CV364" s="194" t="str">
        <f>IF(INDEX(tab_MinKomp[Bash],MATCH($B363,tab_MinKomp[[Stanowisko / Position ]:[Stanowisko / Position ]],0))="n/a","n/a",CV363-INDEX(tab_MinKomp[Bash],MATCH($B363,tab_MinKomp[[Stanowisko / Position ]:[Stanowisko / Position ]],0)))</f>
        <v>n/a</v>
      </c>
      <c r="CW364" s="194">
        <f>IF(INDEX(tab_MinKomp[Systemy MES (HYDRA / SFMS)],MATCH($B363,tab_MinKomp[[Stanowisko / Position ]:[Stanowisko / Position ]],0))="n/a","n/a",CW363-INDEX(tab_MinKomp[Systemy MES (HYDRA / SFMS)],MATCH($B363,tab_MinKomp[[Stanowisko / Position ]:[Stanowisko / Position ]],0)))</f>
        <v>-1</v>
      </c>
      <c r="CX364" s="194" t="str">
        <f>IF(INDEX(tab_MinKomp[HTML / CSS],MATCH($B363,tab_MinKomp[[Stanowisko / Position ]:[Stanowisko / Position ]],0))="n/a","n/a",CX363-INDEX(tab_MinKomp[HTML / CSS],MATCH($B363,tab_MinKomp[[Stanowisko / Position ]:[Stanowisko / Position ]],0)))</f>
        <v>n/a</v>
      </c>
      <c r="CY364" s="194" t="str">
        <f>IF(INDEX(tab_MinKomp[SYSTEM PR],MATCH($B363,tab_MinKomp[[Stanowisko / Position ]:[Stanowisko / Position ]],0))="n/a","n/a",CY363-INDEX(tab_MinKomp[SYSTEM PR],MATCH($B363,tab_MinKomp[[Stanowisko / Position ]:[Stanowisko / Position ]],0)))</f>
        <v>n/a</v>
      </c>
      <c r="CZ364" s="194" t="str">
        <f>IF(INDEX(tab_MinKomp[System Einkauf XP / EBA],MATCH($B363,tab_MinKomp[[Stanowisko / Position ]:[Stanowisko / Position ]],0))="n/a","n/a",CZ363-INDEX(tab_MinKomp[System Einkauf XP / EBA],MATCH($B363,tab_MinKomp[[Stanowisko / Position ]:[Stanowisko / Position ]],0)))</f>
        <v>n/a</v>
      </c>
      <c r="DA364" s="194" t="str">
        <f>IF(INDEX(tab_MinKomp[Techniki negocjacyjne / Verhandlungstechniken],MATCH($B363,tab_MinKomp[[Stanowisko / Position ]:[Stanowisko / Position ]],0))="n/a","n/a",DA363-INDEX(tab_MinKomp[Techniki negocjacyjne / Verhandlungstechniken],MATCH($B363,tab_MinKomp[[Stanowisko / Position ]:[Stanowisko / Position ]],0)))</f>
        <v>n/a</v>
      </c>
      <c r="DB364" s="194" t="str">
        <f>IF(INDEX(tab_MinKomp[Znajomość rynku branżowego / Kenntnis des Industrie Marktes],MATCH($B363,tab_MinKomp[[Stanowisko / Position ]:[Stanowisko / Position ]],0))="n/a","n/a",DB363-INDEX(tab_MinKomp[Znajomość rynku branżowego / Kenntnis des Industrie Marktes],MATCH($B363,tab_MinKomp[[Stanowisko / Position ]:[Stanowisko / Position ]],0)))</f>
        <v>n/a</v>
      </c>
      <c r="DC364" s="194" t="str">
        <f>IF(INDEX(tab_MinKomp[SUPPLIER MANAGEMENT],MATCH($B363,tab_MinKomp[[Stanowisko / Position ]:[Stanowisko / Position ]],0))="n/a","n/a",DC363-INDEX(tab_MinKomp[SUPPLIER MANAGEMENT],MATCH($B363,tab_MinKomp[[Stanowisko / Position ]:[Stanowisko / Position ]],0)))</f>
        <v>n/a</v>
      </c>
      <c r="DD364" s="194" t="str">
        <f>IF(INDEX(tab_MinKomp[SUPPLIER MANAGEMENT],MATCH($B363,tab_MinKomp[[Stanowisko / Position ]:[Stanowisko / Position ]],0))="n/a","n/a",DD363-INDEX(tab_MinKomp[SUPPLIER MANAGEMENT],MATCH($B363,tab_MinKomp[[Stanowisko / Position ]:[Stanowisko / Position ]],0)))</f>
        <v>n/a</v>
      </c>
      <c r="DE364" s="194" t="str">
        <f>IF(INDEX(tab_MinKomp[SUPPLIER MANAGEMENT],MATCH($B363,tab_MinKomp[[Stanowisko / Position ]:[Stanowisko / Position ]],0))="n/a","n/a",DE363-INDEX(tab_MinKomp[SUPPLIER MANAGEMENT],MATCH($B363,tab_MinKomp[[Stanowisko / Position ]:[Stanowisko / Position ]],0)))</f>
        <v>n/a</v>
      </c>
      <c r="DF364" s="194">
        <f>IF(INDEX(tab_MinKomp[LEAN MANAGEMENT],MATCH($B363,tab_MinKomp[[Stanowisko / Position ]:[Stanowisko / Position ]],0))="n/a","n/a",DF363-INDEX(tab_MinKomp[LEAN MANAGEMENT],MATCH($B363,tab_MinKomp[[Stanowisko / Position ]:[Stanowisko / Position ]],0)))</f>
        <v>0</v>
      </c>
      <c r="DG364" s="194" t="str">
        <f>IF(INDEX(tab_MinKomp[PPAP/PSW],MATCH($B363,tab_MinKomp[[Stanowisko / Position ]:[Stanowisko / Position ]],0))="n/a","n/a",DG363-INDEX(tab_MinKomp[PPAP/PSW],MATCH($B363,tab_MinKomp[[Stanowisko / Position ]:[Stanowisko / Position ]],0)))</f>
        <v>n/a</v>
      </c>
      <c r="DH364" s="194" t="str">
        <f>IF(INDEX(tab_MinKomp[SUPPLIER MANAGEMENT],MATCH($B363,tab_MinKomp[[Stanowisko / Position ]:[Stanowisko / Position ]],0))="n/a","n/a",DH363-INDEX(tab_MinKomp[SUPPLIER MANAGEMENT],MATCH($B363,tab_MinKomp[[Stanowisko / Position ]:[Stanowisko / Position ]],0)))</f>
        <v>n/a</v>
      </c>
      <c r="DI364" s="194" t="str">
        <f>IF(INDEX(tab_MinKomp[OBSŁUGA PORTALI KLIENTA / Kundenportale],MATCH($B363,tab_MinKomp[[Stanowisko / Position ]:[Stanowisko / Position ]],0))="n/a","n/a",DI363-INDEX(tab_MinKomp[OBSŁUGA PORTALI KLIENTA / Kundenportale],MATCH($B363,tab_MinKomp[[Stanowisko / Position ]:[Stanowisko / Position ]],0)))</f>
        <v>n/a</v>
      </c>
      <c r="DJ364" s="194" t="str">
        <f>IF(INDEX(tab_MinKomp[Obsługa systemu BABTECQ / BABTECQ System],MATCH($B363,tab_MinKomp[[Stanowisko / Position ]:[Stanowisko / Position ]],0))="n/a","n/a",DJ363-INDEX(tab_MinKomp[Obsługa systemu BABTECQ / BABTECQ System],MATCH($B363,tab_MinKomp[[Stanowisko / Position ]:[Stanowisko / Position ]],0)))</f>
        <v>n/a</v>
      </c>
      <c r="DK364" s="194" t="str">
        <f>IF(INDEX(tab_MinKomp[Rysunek techniczny / technische Zeichnung],MATCH($B363,tab_MinKomp[[Stanowisko / Position ]:[Stanowisko / Position ]],0))="n/a","n/a",DK363-INDEX(tab_MinKomp[Rysunek techniczny / technische Zeichnung],MATCH($B363,tab_MinKomp[[Stanowisko / Position ]:[Stanowisko / Position ]],0)))</f>
        <v>n/a</v>
      </c>
      <c r="DL364" s="194" t="str">
        <f>IF(INDEX(tab_MinKomp[Kalibracja / Kalibrierung],MATCH($B363,tab_MinKomp[[Stanowisko / Position ]:[Stanowisko / Position ]],0))="n/a","n/a",DL363-INDEX(tab_MinKomp[Kalibracja / Kalibrierung],MATCH($B363,tab_MinKomp[[Stanowisko / Position ]:[Stanowisko / Position ]],0)))</f>
        <v>n/a</v>
      </c>
      <c r="DM364" s="194" t="str">
        <f>IF(INDEX(tab_MinKomp[Rekwalifikacja / Requalifizierung],MATCH($B363,tab_MinKomp[[Stanowisko / Position ]:[Stanowisko / Position ]],0))="n/a","n/a",DM363-INDEX(tab_MinKomp[Rekwalifikacja / Requalifizierung],MATCH($B363,tab_MinKomp[[Stanowisko / Position ]:[Stanowisko / Position ]],0)))</f>
        <v>n/a</v>
      </c>
      <c r="DN364" s="190" t="str">
        <f>IF(INDEX(tab_MinKomp[Testy czystości / Reinheitstests],MATCH($B363,tab_MinKomp[[Stanowisko / Position ]:[Stanowisko / Position ]],0))="n/a","n/a",DN363-INDEX(tab_MinKomp[Testy czystości / Reinheitstests],MATCH($B363,tab_MinKomp[[Stanowisko / Position ]:[Stanowisko / Position ]],0)))</f>
        <v>n/a</v>
      </c>
      <c r="DO364" s="190" t="str">
        <f>IF(INDEX(tab_MinKomp[Testy czystości / Reinheitstests],MATCH($B363,tab_MinKomp[[Stanowisko / Position ]:[Stanowisko / Position ]],0))="n/a","n/a",DO363-INDEX(tab_MinKomp[Testy czystości / Reinheitstests],MATCH($B363,tab_MinKomp[[Stanowisko / Position ]:[Stanowisko / Position ]],0)))</f>
        <v>n/a</v>
      </c>
      <c r="DP364" s="190" t="str">
        <f>IF(INDEX(tab_MinKomp[Testy czystości / Reinheitstests],MATCH($B363,tab_MinKomp[[Stanowisko / Position ]:[Stanowisko / Position ]],0))="n/a","n/a",DP363-INDEX(tab_MinKomp[Testy czystości / Reinheitstests],MATCH($B363,tab_MinKomp[[Stanowisko / Position ]:[Stanowisko / Position ]],0)))</f>
        <v>n/a</v>
      </c>
      <c r="DQ364" s="190" t="str">
        <f>IF(INDEX(tab_MinKomp[Testy czystości / Reinheitstests],MATCH($B363,tab_MinKomp[[Stanowisko / Position ]:[Stanowisko / Position ]],0))="n/a","n/a",DQ363-INDEX(tab_MinKomp[Testy czystości / Reinheitstests],MATCH($B363,tab_MinKomp[[Stanowisko / Position ]:[Stanowisko / Position ]],0)))</f>
        <v>n/a</v>
      </c>
      <c r="DR364" s="190" t="str">
        <f>IF(INDEX(tab_MinKomp[Testy czystości / Reinheitstests],MATCH($B363,tab_MinKomp[[Stanowisko / Position ]:[Stanowisko / Position ]],0))="n/a","n/a",DR363-INDEX(tab_MinKomp[Testy czystości / Reinheitstests],MATCH($B363,tab_MinKomp[[Stanowisko / Position ]:[Stanowisko / Position ]],0)))</f>
        <v>n/a</v>
      </c>
      <c r="DS364" s="190" t="str">
        <f>IF(INDEX(tab_MinKomp[Testy czystości / Reinheitstests],MATCH($B363,tab_MinKomp[[Stanowisko / Position ]:[Stanowisko / Position ]],0))="n/a","n/a",DS363-INDEX(tab_MinKomp[Testy czystości / Reinheitstests],MATCH($B363,tab_MinKomp[[Stanowisko / Position ]:[Stanowisko / Position ]],0)))</f>
        <v>n/a</v>
      </c>
      <c r="DT364" s="194" t="str">
        <f>IF(INDEX(tab_MinKomp[SUPPLIER MANAGEMENT],MATCH($B363,tab_MinKomp[[Stanowisko / Position ]:[Stanowisko / Position ]],0))="n/a","n/a",DT363-INDEX(tab_MinKomp[SUPPLIER MANAGEMENT],MATCH($B363,tab_MinKomp[[Stanowisko / Position ]:[Stanowisko / Position ]],0)))</f>
        <v>n/a</v>
      </c>
      <c r="DU364" s="190" t="str">
        <f>IF(INDEX(tab_MinKomp[Testy czystości / Reinheitstests],MATCH($B363,tab_MinKomp[[Stanowisko / Position ]:[Stanowisko / Position ]],0))="n/a","n/a",DU363-INDEX(tab_MinKomp[Testy czystości / Reinheitstests],MATCH($B363,tab_MinKomp[[Stanowisko / Position ]:[Stanowisko / Position ]],0)))</f>
        <v>n/a</v>
      </c>
      <c r="DV364" s="190" t="str">
        <f>IF(INDEX(tab_MinKomp[Testy czystości / Reinheitstests],MATCH($B363,tab_MinKomp[[Stanowisko / Position ]:[Stanowisko / Position ]],0))="n/a","n/a",DV363-INDEX(tab_MinKomp[Testy czystości / Reinheitstests],MATCH($B363,tab_MinKomp[[Stanowisko / Position ]:[Stanowisko / Position ]],0)))</f>
        <v>n/a</v>
      </c>
      <c r="DW364" s="190" t="str">
        <f>IF(INDEX(tab_MinKomp[Testy czystości / Reinheitstests],MATCH($B363,tab_MinKomp[[Stanowisko / Position ]:[Stanowisko / Position ]],0))="n/a","n/a",DW363-INDEX(tab_MinKomp[Testy czystości / Reinheitstests],MATCH($B363,tab_MinKomp[[Stanowisko / Position ]:[Stanowisko / Position ]],0)))</f>
        <v>n/a</v>
      </c>
      <c r="DX364" s="190" t="str">
        <f>IF(INDEX(tab_MinKomp[Testy czystości / Reinheitstests],MATCH($B363,tab_MinKomp[[Stanowisko / Position ]:[Stanowisko / Position ]],0))="n/a","n/a",DX363-INDEX(tab_MinKomp[Testy czystości / Reinheitstests],MATCH($B363,tab_MinKomp[[Stanowisko / Position ]:[Stanowisko / Position ]],0)))</f>
        <v>n/a</v>
      </c>
      <c r="DY364" s="190" t="str">
        <f>IF(INDEX(tab_MinKomp[Testy czystości / Reinheitstests],MATCH($B363,tab_MinKomp[[Stanowisko / Position ]:[Stanowisko / Position ]],0))="n/a","n/a",DY363-INDEX(tab_MinKomp[Testy czystości / Reinheitstests],MATCH($B363,tab_MinKomp[[Stanowisko / Position ]:[Stanowisko / Position ]],0)))</f>
        <v>n/a</v>
      </c>
      <c r="DZ364" s="190" t="str">
        <f>IF(INDEX(tab_MinKomp[Testy czystości / Reinheitstests],MATCH($B363,tab_MinKomp[[Stanowisko / Position ]:[Stanowisko / Position ]],0))="n/a","n/a",DZ363-INDEX(tab_MinKomp[Testy czystości / Reinheitstests],MATCH($B363,tab_MinKomp[[Stanowisko / Position ]:[Stanowisko / Position ]],0)))</f>
        <v>n/a</v>
      </c>
      <c r="EA364" s="194" t="str">
        <f>IF(INDEX(tab_MinKomp[SUPPLIER MANAGEMENT],MATCH($B363,tab_MinKomp[[Stanowisko / Position ]:[Stanowisko / Position ]],0))="n/a","n/a",EA363-INDEX(tab_MinKomp[SUPPLIER MANAGEMENT],MATCH($B363,tab_MinKomp[[Stanowisko / Position ]:[Stanowisko / Position ]],0)))</f>
        <v>n/a</v>
      </c>
      <c r="EB364" s="190" t="str">
        <f>IF(INDEX(tab_MinKomp[Testy czystości / Reinheitstests],MATCH($B363,tab_MinKomp[[Stanowisko / Position ]:[Stanowisko / Position ]],0))="n/a","n/a",EB363-INDEX(tab_MinKomp[Testy czystości / Reinheitstests],MATCH($B363,tab_MinKomp[[Stanowisko / Position ]:[Stanowisko / Position ]],0)))</f>
        <v>n/a</v>
      </c>
      <c r="EC364" s="190" t="str">
        <f>IF(INDEX(tab_MinKomp[Testy czystości / Reinheitstests],MATCH($B363,tab_MinKomp[[Stanowisko / Position ]:[Stanowisko / Position ]],0))="n/a","n/a",EC363-INDEX(tab_MinKomp[Testy czystości / Reinheitstests],MATCH($B363,tab_MinKomp[[Stanowisko / Position ]:[Stanowisko / Position ]],0)))</f>
        <v>n/a</v>
      </c>
      <c r="ED364" s="190" t="str">
        <f>IF(INDEX(tab_MinKomp[Testy czystości / Reinheitstests],MATCH($B363,tab_MinKomp[[Stanowisko / Position ]:[Stanowisko / Position ]],0))="n/a","n/a",ED363-INDEX(tab_MinKomp[Testy czystości / Reinheitstests],MATCH($B363,tab_MinKomp[[Stanowisko / Position ]:[Stanowisko / Position ]],0)))</f>
        <v>n/a</v>
      </c>
      <c r="EE364" s="190" t="str">
        <f>IF(INDEX(tab_MinKomp[Testy czystości / Reinheitstests],MATCH($B363,tab_MinKomp[[Stanowisko / Position ]:[Stanowisko / Position ]],0))="n/a","n/a",EE363-INDEX(tab_MinKomp[Testy czystości / Reinheitstests],MATCH($B363,tab_MinKomp[[Stanowisko / Position ]:[Stanowisko / Position ]],0)))</f>
        <v>n/a</v>
      </c>
      <c r="EF364" s="190" t="str">
        <f>IF(INDEX(tab_MinKomp[Testy czystości / Reinheitstests],MATCH($B363,tab_MinKomp[[Stanowisko / Position ]:[Stanowisko / Position ]],0))="n/a","n/a",EF363-INDEX(tab_MinKomp[Testy czystości / Reinheitstests],MATCH($B363,tab_MinKomp[[Stanowisko / Position ]:[Stanowisko / Position ]],0)))</f>
        <v>n/a</v>
      </c>
      <c r="EG364" s="190" t="str">
        <f>IF(INDEX(tab_MinKomp[Testy czystości / Reinheitstests],MATCH($B363,tab_MinKomp[[Stanowisko / Position ]:[Stanowisko / Position ]],0))="n/a","n/a",EG363-INDEX(tab_MinKomp[Testy czystości / Reinheitstests],MATCH($B363,tab_MinKomp[[Stanowisko / Position ]:[Stanowisko / Position ]],0)))</f>
        <v>n/a</v>
      </c>
      <c r="EH364" s="190" t="str">
        <f>IF(INDEX(tab_MinKomp[Testy czystości / Reinheitstests],MATCH($B363,tab_MinKomp[[Stanowisko / Position ]:[Stanowisko / Position ]],0))="n/a","n/a",EH363-INDEX(tab_MinKomp[Testy czystości / Reinheitstests],MATCH($B363,tab_MinKomp[[Stanowisko / Position ]:[Stanowisko / Position ]],0)))</f>
        <v>n/a</v>
      </c>
      <c r="EI364" s="190" t="str">
        <f>IF(INDEX(tab_MinKomp[Testy czystości / Reinheitstests],MATCH($B363,tab_MinKomp[[Stanowisko / Position ]:[Stanowisko / Position ]],0))="n/a","n/a",EI363-INDEX(tab_MinKomp[Testy czystości / Reinheitstests],MATCH($B363,tab_MinKomp[[Stanowisko / Position ]:[Stanowisko / Position ]],0)))</f>
        <v>n/a</v>
      </c>
      <c r="EJ364" s="190" t="str">
        <f>IF(INDEX(tab_MinKomp[Testy czystości / Reinheitstests],MATCH($B363,tab_MinKomp[[Stanowisko / Position ]:[Stanowisko / Position ]],0))="n/a","n/a",EJ363-INDEX(tab_MinKomp[Testy czystości / Reinheitstests],MATCH($B363,tab_MinKomp[[Stanowisko / Position ]:[Stanowisko / Position ]],0)))</f>
        <v>n/a</v>
      </c>
      <c r="EK364" s="190" t="str">
        <f>IF(INDEX(tab_MinKomp[Testy czystości / Reinheitstests],MATCH($B363,tab_MinKomp[[Stanowisko / Position ]:[Stanowisko / Position ]],0))="n/a","n/a",EK363-INDEX(tab_MinKomp[Testy czystości / Reinheitstests],MATCH($B363,tab_MinKomp[[Stanowisko / Position ]:[Stanowisko / Position ]],0)))</f>
        <v>n/a</v>
      </c>
      <c r="EL364" s="190" t="str">
        <f>IF(INDEX(tab_MinKomp[Testy czystości / Reinheitstests],MATCH($B363,tab_MinKomp[[Stanowisko / Position ]:[Stanowisko / Position ]],0))="n/a","n/a",EL363-INDEX(tab_MinKomp[Testy czystości / Reinheitstests],MATCH($B363,tab_MinKomp[[Stanowisko / Position ]:[Stanowisko / Position ]],0)))</f>
        <v>n/a</v>
      </c>
      <c r="EM364" s="190" t="str">
        <f>IF(INDEX(tab_MinKomp[Testy czystości / Reinheitstests],MATCH($B363,tab_MinKomp[[Stanowisko / Position ]:[Stanowisko / Position ]],0))="n/a","n/a",EM363-INDEX(tab_MinKomp[Testy czystości / Reinheitstests],MATCH($B363,tab_MinKomp[[Stanowisko / Position ]:[Stanowisko / Position ]],0)))</f>
        <v>n/a</v>
      </c>
      <c r="EN364" s="190" t="str">
        <f>IF(INDEX(tab_MinKomp[Testy czystości / Reinheitstests],MATCH($B363,tab_MinKomp[[Stanowisko / Position ]:[Stanowisko / Position ]],0))="n/a","n/a",EN363-INDEX(tab_MinKomp[Testy czystości / Reinheitstests],MATCH($B363,tab_MinKomp[[Stanowisko / Position ]:[Stanowisko / Position ]],0)))</f>
        <v>n/a</v>
      </c>
      <c r="EO364" s="194" t="str">
        <f>IF(INDEX(tab_MinKomp[Konserwacja Rep],MATCH($B363,tab_MinKomp[[Stanowisko / Position ]:[Stanowisko / Position ]],0))="n/a","n/a",EO363-INDEX(tab_MinKomp[Konserwacja Rep],MATCH($B363,tab_MinKomp[[Stanowisko / Position ]:[Stanowisko / Position ]],0)))</f>
        <v>n/a</v>
      </c>
      <c r="EP364" s="194" t="str">
        <f>IF(INDEX(tab_MinKomp[[Konserwacja Engel ]],MATCH($B363,tab_MinKomp[[Stanowisko / Position ]:[Stanowisko / Position ]],0))="n/a","n/a",EP363-INDEX(tab_MinKomp[[Konserwacja Engel ]],MATCH($B363,tab_MinKomp[[Stanowisko / Position ]:[Stanowisko / Position ]],0)))</f>
        <v>n/a</v>
      </c>
      <c r="EQ364" s="194" t="str">
        <f>IF(INDEX(tab_MinKomp[Konserwacja B 50],MATCH($B363,tab_MinKomp[[Stanowisko / Position ]:[Stanowisko / Position ]],0))="n/a","n/a",EQ363-INDEX(tab_MinKomp[Konserwacja B 50],MATCH($B363,tab_MinKomp[[Stanowisko / Position ]:[Stanowisko / Position ]],0)))</f>
        <v>n/a</v>
      </c>
      <c r="ER364" s="194" t="str">
        <f>IF(INDEX(tab_MinKomp[[Konserwacja EOL ]],MATCH($B363,tab_MinKomp[[Stanowisko / Position ]:[Stanowisko / Position ]],0))="n/a","n/a",ER363-INDEX(tab_MinKomp[[Konserwacja EOL ]],MATCH($B363,tab_MinKomp[[Stanowisko / Position ]:[Stanowisko / Position ]],0)))</f>
        <v>n/a</v>
      </c>
      <c r="ES364" s="194" t="str">
        <f>IF(INDEX(tab_MinKomp[Konserwacja Branson],MATCH($B363,tab_MinKomp[[Stanowisko / Position ]:[Stanowisko / Position ]],0))="n/a","n/a",ES363-INDEX(tab_MinKomp[Konserwacja Branson],MATCH($B363,tab_MinKomp[[Stanowisko / Position ]:[Stanowisko / Position ]],0)))</f>
        <v>n/a</v>
      </c>
      <c r="ET364" s="194" t="str">
        <f>IF(INDEX(tab_MinKomp[Konserwacja coolery],MATCH($B363,tab_MinKomp[[Stanowisko / Position ]:[Stanowisko / Position ]],0))="n/a","n/a",ET363-INDEX(tab_MinKomp[Konserwacja coolery],MATCH($B363,tab_MinKomp[[Stanowisko / Position ]:[Stanowisko / Position ]],0)))</f>
        <v>n/a</v>
      </c>
      <c r="EU364" s="194" t="str">
        <f>IF(INDEX(tab_MinKomp[Konserwacja piecy],MATCH($B363,tab_MinKomp[[Stanowisko / Position ]:[Stanowisko / Position ]],0))="n/a","n/a",EU363-INDEX(tab_MinKomp[Konserwacja piecy],MATCH($B363,tab_MinKomp[[Stanowisko / Position ]:[Stanowisko / Position ]],0)))</f>
        <v>n/a</v>
      </c>
      <c r="EV364" s="194" t="str">
        <f>IF(INDEX(tab_MinKomp[Rysunek techniczny- czytanie],MATCH($B363,tab_MinKomp[[Stanowisko / Position ]:[Stanowisko / Position ]],0))="n/a","n/a",EV363-INDEX(tab_MinKomp[Rysunek techniczny- czytanie],MATCH($B363,tab_MinKomp[[Stanowisko / Position ]:[Stanowisko / Position ]],0)))</f>
        <v>n/a</v>
      </c>
      <c r="EW364" s="194" t="str">
        <f>IF(INDEX(tab_MinKomp[Elektryka],MATCH($B363,tab_MinKomp[[Stanowisko / Position ]:[Stanowisko / Position ]],0))="n/a","n/a",EW363-INDEX(tab_MinKomp[Elektryka],MATCH($B363,tab_MinKomp[[Stanowisko / Position ]:[Stanowisko / Position ]],0)))</f>
        <v>n/a</v>
      </c>
      <c r="EX364" s="194" t="str">
        <f>IF(INDEX(tab_MinKomp[Pneumatyka],MATCH($B363,tab_MinKomp[[Stanowisko / Position ]:[Stanowisko / Position ]],0))="n/a","n/a",EX363-INDEX(tab_MinKomp[Pneumatyka],MATCH($B363,tab_MinKomp[[Stanowisko / Position ]:[Stanowisko / Position ]],0)))</f>
        <v>n/a</v>
      </c>
      <c r="EY364" s="194" t="str">
        <f>IF(INDEX(tab_MinKomp[[Hydraulika ]],MATCH($B363,tab_MinKomp[[Stanowisko / Position ]:[Stanowisko / Position ]],0))="n/a","n/a",EY363-INDEX(tab_MinKomp[[Hydraulika ]],MATCH($B363,tab_MinKomp[[Stanowisko / Position ]:[Stanowisko / Position ]],0)))</f>
        <v>n/a</v>
      </c>
      <c r="EZ364" s="194" t="str">
        <f>IF(INDEX(tab_MinKomp[Podciśnienie],MATCH($B363,tab_MinKomp[[Stanowisko / Position ]:[Stanowisko / Position ]],0))="n/a","n/a",EZ363-INDEX(tab_MinKomp[Podciśnienie],MATCH($B363,tab_MinKomp[[Stanowisko / Position ]:[Stanowisko / Position ]],0)))</f>
        <v>n/a</v>
      </c>
      <c r="FA364" s="194" t="str">
        <f>IF(INDEX(tab_MinKomp[Usuwanie awarii],MATCH($B363,tab_MinKomp[[Stanowisko / Position ]:[Stanowisko / Position ]],0))="n/a","n/a",FA363-INDEX(tab_MinKomp[Usuwanie awarii],MATCH($B363,tab_MinKomp[[Stanowisko / Position ]:[Stanowisko / Position ]],0)))</f>
        <v>n/a</v>
      </c>
      <c r="FB364" s="194" t="str">
        <f>IF(INDEX(tab_MinKomp[Obsługa robotów],MATCH($B363,tab_MinKomp[[Stanowisko / Position ]:[Stanowisko / Position ]],0))="n/a","n/a",FB363-INDEX(tab_MinKomp[Obsługa robotów],MATCH($B363,tab_MinKomp[[Stanowisko / Position ]:[Stanowisko / Position ]],0)))</f>
        <v>n/a</v>
      </c>
      <c r="FC364" s="194" t="str">
        <f>IF(INDEX(tab_MinKomp[Obsługa sterowania maszyny],MATCH($B363,tab_MinKomp[[Stanowisko / Position ]:[Stanowisko / Position ]],0))="n/a","n/a",FC363-INDEX(tab_MinKomp[Obsługa sterowania maszyny],MATCH($B363,tab_MinKomp[[Stanowisko / Position ]:[Stanowisko / Position ]],0)))</f>
        <v>n/a</v>
      </c>
      <c r="FD364" s="194" t="str">
        <f>IF(INDEX(tab_MinKomp[Usuwanie przyczyn żródłowych],MATCH($B363,tab_MinKomp[[Stanowisko / Position ]:[Stanowisko / Position ]],0))="n/a","n/a",FD363-INDEX(tab_MinKomp[Usuwanie przyczyn żródłowych],MATCH($B363,tab_MinKomp[[Stanowisko / Position ]:[Stanowisko / Position ]],0)))</f>
        <v>n/a</v>
      </c>
      <c r="FE364" s="194" t="str">
        <f>IF(INDEX(tab_MinKomp[Cmms stosowanie],MATCH($B363,tab_MinKomp[[Stanowisko / Position ]:[Stanowisko / Position ]],0))="n/a","n/a",FE363-INDEX(tab_MinKomp[Cmms stosowanie],MATCH($B363,tab_MinKomp[[Stanowisko / Position ]:[Stanowisko / Position ]],0)))</f>
        <v>n/a</v>
      </c>
      <c r="FF364" s="190" t="str">
        <f>IF(INDEX(tab_MinKomp[Testy czystości / Reinheitstests],MATCH($B363,tab_MinKomp[[Stanowisko / Position ]:[Stanowisko / Position ]],0))="n/a","n/a",FF363-INDEX(tab_MinKomp[Testy czystości / Reinheitstests],MATCH($B363,tab_MinKomp[[Stanowisko / Position ]:[Stanowisko / Position ]],0)))</f>
        <v>n/a</v>
      </c>
      <c r="FG364" s="194" t="str">
        <f>IF(INDEX(tab_MinKomp[Czyszczenie form plastikowych],MATCH($B363,tab_MinKomp[[Stanowisko / Position ]:[Stanowisko / Position ]],0))="n/a","n/a",FG363-INDEX(tab_MinKomp[Czyszczenie form plastikowych],MATCH($B363,tab_MinKomp[[Stanowisko / Position ]:[Stanowisko / Position ]],0)))</f>
        <v>n/a</v>
      </c>
      <c r="FH364" s="194" t="str">
        <f>IF(INDEX(tab_MinKomp[Wymiana form plastik],MATCH($B363,tab_MinKomp[[Stanowisko / Position ]:[Stanowisko / Position ]],0))="n/a","n/a",FH363-INDEX(tab_MinKomp[Wymiana form plastik],MATCH($B363,tab_MinKomp[[Stanowisko / Position ]:[Stanowisko / Position ]],0)))</f>
        <v>n/a</v>
      </c>
      <c r="FI364" s="194" t="str">
        <f>IF(INDEX(tab_MinKomp[Wymiana form guma],MATCH($B363,tab_MinKomp[[Stanowisko / Position ]:[Stanowisko / Position ]],0))="n/a","n/a",FI363-INDEX(tab_MinKomp[Wymiana form guma],MATCH($B363,tab_MinKomp[[Stanowisko / Position ]:[Stanowisko / Position ]],0)))</f>
        <v>n/a</v>
      </c>
      <c r="FJ364" s="194" t="str">
        <f>IF(INDEX(tab_MinKomp[Konserwacja KK],MATCH($B363,tab_MinKomp[[Stanowisko / Position ]:[Stanowisko / Position ]],0))="n/a","n/a",FJ363-INDEX(tab_MinKomp[Konserwacja KK],MATCH($B363,tab_MinKomp[[Stanowisko / Position ]:[Stanowisko / Position ]],0)))</f>
        <v>n/a</v>
      </c>
      <c r="FK364" s="194" t="str">
        <f>IF(INDEX(tab_MinKomp[Konserwacja form guma],MATCH($B363,tab_MinKomp[[Stanowisko / Position ]:[Stanowisko / Position ]],0))="n/a","n/a",FK363-INDEX(tab_MinKomp[Konserwacja form guma],MATCH($B363,tab_MinKomp[[Stanowisko / Position ]:[Stanowisko / Position ]],0)))</f>
        <v>n/a</v>
      </c>
      <c r="FL364" s="194" t="str">
        <f>IF(INDEX(tab_MinKomp[Konserwacja form plastiki],MATCH($B363,tab_MinKomp[[Stanowisko / Position ]:[Stanowisko / Position ]],0))="n/a","n/a",FL363-INDEX(tab_MinKomp[Konserwacja form plastiki],MATCH($B363,tab_MinKomp[[Stanowisko / Position ]:[Stanowisko / Position ]],0)))</f>
        <v>n/a</v>
      </c>
      <c r="FM364" s="194" t="str">
        <f>IF(INDEX(tab_MinKomp[Konserwacja Gorącego Kanału],MATCH($B363,tab_MinKomp[[Stanowisko / Position ]:[Stanowisko / Position ]],0))="n/a","n/a",FM363-INDEX(tab_MinKomp[Konserwacja Gorącego Kanału],MATCH($B363,tab_MinKomp[[Stanowisko / Position ]:[Stanowisko / Position ]],0)))</f>
        <v>n/a</v>
      </c>
      <c r="FN364" s="194" t="str">
        <f>IF(INDEX(tab_MinKomp[MS Office (Excel)],MATCH($B363,tab_MinKomp[[Stanowisko / Position ]:[Stanowisko / Position ]],0))="n/a","n/a",FN363-INDEX(tab_MinKomp[MS Office (Excel)],MATCH($B363,tab_MinKomp[[Stanowisko / Position ]:[Stanowisko / Position ]],0)))</f>
        <v>n/a</v>
      </c>
      <c r="FO364" s="194" t="str">
        <f>IF(INDEX(tab_MinKomp[MS Office (Word)],MATCH($B363,tab_MinKomp[[Stanowisko / Position ]:[Stanowisko / Position ]],0))="n/a","n/a",FO363-INDEX(tab_MinKomp[MS Office (Word)],MATCH($B363,tab_MinKomp[[Stanowisko / Position ]:[Stanowisko / Position ]],0)))</f>
        <v>n/a</v>
      </c>
      <c r="FP364" s="194" t="str">
        <f>IF(INDEX(tab_MinKomp[MS Office (Power Point)],MATCH($B363,tab_MinKomp[[Stanowisko / Position ]:[Stanowisko / Position ]],0))="n/a","n/a",FP363-INDEX(tab_MinKomp[MS Office (Power Point)],MATCH($B363,tab_MinKomp[[Stanowisko / Position ]:[Stanowisko / Position ]],0)))</f>
        <v>n/a</v>
      </c>
      <c r="FQ364" s="196" t="str">
        <f>IF(INDEX(tab_MinKomp[Język angielski / Englisch],MATCH($B363,tab_MinKomp[[Stanowisko / Position ]:[Stanowisko / Position ]],0))="n/a","n/a",FQ363-INDEX(tab_MinKomp[Język angielski / Englisch],MATCH($B363,tab_MinKomp[[Stanowisko / Position ]:[Stanowisko / Position ]],0)))</f>
        <v>n/a</v>
      </c>
      <c r="FR364" s="196" t="str">
        <f>IF(INDEX(tab_MinKomp[Język niemiecki / Deutsch],MATCH($B363,tab_MinKomp[[Stanowisko / Position ]:[Stanowisko / Position ]],0))="n/a","n/a",FR363-INDEX(tab_MinKomp[Język niemiecki / Deutsch],MATCH($B363,tab_MinKomp[[Stanowisko / Position ]:[Stanowisko / Position ]],0)))</f>
        <v>n/a</v>
      </c>
      <c r="FS364" s="194">
        <f>IF(INDEX(tab_MinKomp[Zarządzanie dokumentacją procesową / Process dokumentation management],MATCH($B363,tab_MinKomp[[Stanowisko / Position ]:[Stanowisko / Position ]],0))="n/a","n/a",FS363-INDEX(tab_MinKomp[Zarządzanie dokumentacją procesową / Process dokumentation management],MATCH($B363,tab_MinKomp[[Stanowisko / Position ]:[Stanowisko / Position ]],0)))</f>
        <v>-2</v>
      </c>
      <c r="FT364" s="194">
        <f>IF(INDEX(tab_MinKomp[Znajomość procesów z obszaru / Kenntiss der prozesse in dem Bereich],MATCH($B363,tab_MinKomp[[Stanowisko / Position ]:[Stanowisko / Position ]],0))="n/a","n/a",FT363-INDEX(tab_MinKomp[Znajomość procesów z obszaru / Kenntiss der prozesse in dem Bereich],MATCH($B363,tab_MinKomp[[Stanowisko / Position ]:[Stanowisko / Position ]],0)))</f>
        <v>-2</v>
      </c>
      <c r="FU364" s="194">
        <f>IF(INDEX(tab_MinKomp[optymalizacja procesów / Prozessoptymalisierung],MATCH($B363,tab_MinKomp[[Stanowisko / Position ]:[Stanowisko / Position ]],0))="n/a","n/a",FU363-INDEX(tab_MinKomp[optymalizacja procesów / Prozessoptymalisierung],MATCH($B363,tab_MinKomp[[Stanowisko / Position ]:[Stanowisko / Position ]],0)))</f>
        <v>-1</v>
      </c>
      <c r="FV364" s="194">
        <f>IF(INDEX(tab_MinKomp[Umiejętności szkoleniowe / Trainingsfähigkeiten],MATCH($B363,tab_MinKomp[[Stanowisko / Position ]:[Stanowisko / Position ]],0))="n/a","n/a",FV363-INDEX(tab_MinKomp[Umiejętności szkoleniowe / Trainingsfähigkeiten],MATCH($B363,tab_MinKomp[[Stanowisko / Position ]:[Stanowisko / Position ]],0)))</f>
        <v>-1</v>
      </c>
      <c r="FW364" s="194">
        <f>IF(INDEX(tab_MinKomp[Analityczne myślenie, podejście / Analitysches Denken, Einstellung],MATCH($B363,tab_MinKomp[[Stanowisko / Position ]:[Stanowisko / Position ]],0))="n/a","n/a",FW363-INDEX(tab_MinKomp[Analityczne myślenie, podejście / Analitysches Denken, Einstellung],MATCH($B363,tab_MinKomp[[Stanowisko / Position ]:[Stanowisko / Position ]],0)))</f>
        <v>-1</v>
      </c>
      <c r="FX364" s="194">
        <f>IF(INDEX(tab_MinKomp[Dokładność, precyzja w dzialaniu / Genauigkeit, Präzision in die Arbeit],MATCH($B363,tab_MinKomp[[Stanowisko / Position ]:[Stanowisko / Position ]],0))="n/a","n/a",FX363-INDEX(tab_MinKomp[Dokładność, precyzja w dzialaniu / Genauigkeit, Präzision in die Arbeit],MATCH($B363,tab_MinKomp[[Stanowisko / Position ]:[Stanowisko / Position ]],0)))</f>
        <v>-2</v>
      </c>
      <c r="FY364" s="194">
        <f>IF(INDEX(tab_MinKomp[Dyspozycyjność / Verfügbarkeit],MATCH($B363,tab_MinKomp[[Stanowisko / Position ]:[Stanowisko / Position ]],0))="n/a","n/a",FY363-INDEX(tab_MinKomp[Dyspozycyjność / Verfügbarkeit],MATCH($B363,tab_MinKomp[[Stanowisko / Position ]:[Stanowisko / Position ]],0)))</f>
        <v>-2</v>
      </c>
      <c r="FZ364" s="194">
        <f>IF(INDEX(tab_MinKomp[Zaangażowanie / 
Engagement],MATCH($B363,tab_MinKomp[[Stanowisko / Position ]:[Stanowisko / Position ]],0))="n/a","n/a",FZ363-INDEX(tab_MinKomp[Zaangażowanie / 
Engagement],MATCH($B363,tab_MinKomp[[Stanowisko / Position ]:[Stanowisko / Position ]],0)))</f>
        <v>-2</v>
      </c>
      <c r="GA364" s="194" t="str">
        <f>IF(INDEX(tab_MinKomp[Konserwacja form guma],MATCH($B363,tab_MinKomp[[Stanowisko / Position ]:[Stanowisko / Position ]],0))="n/a","n/a",GA363-INDEX(tab_MinKomp[Konserwacja form guma],MATCH($B363,tab_MinKomp[[Stanowisko / Position ]:[Stanowisko / Position ]],0)))</f>
        <v>n/a</v>
      </c>
      <c r="GB364" s="194" t="str">
        <f>IF(INDEX(tab_MinKomp[Konserwacja form plastiki],MATCH($B363,tab_MinKomp[[Stanowisko / Position ]:[Stanowisko / Position ]],0))="n/a","n/a",GB363-INDEX(tab_MinKomp[Konserwacja form plastiki],MATCH($B363,tab_MinKomp[[Stanowisko / Position ]:[Stanowisko / Position ]],0)))</f>
        <v>n/a</v>
      </c>
      <c r="GC364" s="194">
        <f>IF(INDEX(tab_MinKomp[Elastyczność w działaniu],MATCH($B363,tab_MinKomp[[Stanowisko / Position ]:[Stanowisko / Position ]],0))="n/a","n/a",GC363-INDEX(tab_MinKomp[Elastyczność w działaniu],MATCH($B363,tab_MinKomp[[Stanowisko / Position ]:[Stanowisko / Position ]],0)))</f>
        <v>-2</v>
      </c>
      <c r="GD364" s="194">
        <f>IF(INDEX(tab_MinKomp[Komunikatywność],MATCH($B363,tab_MinKomp[[Stanowisko / Position ]:[Stanowisko / Position ]],0))="n/a","n/a",GD363-INDEX(tab_MinKomp[Komunikatywność],MATCH($B363,tab_MinKomp[[Stanowisko / Position ]:[Stanowisko / Position ]],0)))</f>
        <v>-1</v>
      </c>
      <c r="GE364" s="193" t="str">
        <f>IF(INDEX(tab_MinKomp[Motywowanie i budowanie zaangażowania zespołu],MATCH($B363,tab_MinKomp[[Stanowisko / Position ]:[Stanowisko / Position ]],0))="n/a","n/a",GE363-INDEX(tab_MinKomp[Motywowanie i budowanie zaangażowania zespołu],MATCH($B363,tab_MinKomp[[Stanowisko / Position ]:[Stanowisko / Position ]],0)))</f>
        <v>n/a</v>
      </c>
      <c r="GF364" s="186" t="s">
        <v>248</v>
      </c>
      <c r="GG364" s="186" t="s">
        <v>248</v>
      </c>
      <c r="GH364" s="186" t="s">
        <v>248</v>
      </c>
      <c r="GI364" s="186" t="s">
        <v>248</v>
      </c>
      <c r="GJ364" s="186" t="s">
        <v>248</v>
      </c>
      <c r="GK364" s="186" t="s">
        <v>248</v>
      </c>
      <c r="GL364" s="186" t="s">
        <v>248</v>
      </c>
      <c r="GM364" s="186" t="s">
        <v>248</v>
      </c>
      <c r="GN364" s="186" t="s">
        <v>248</v>
      </c>
      <c r="GO364" s="186" t="s">
        <v>248</v>
      </c>
      <c r="GP364" s="186" t="s">
        <v>248</v>
      </c>
      <c r="GQ364" s="186" t="s">
        <v>248</v>
      </c>
      <c r="GR364" s="186" t="s">
        <v>248</v>
      </c>
      <c r="GS364" s="186" t="s">
        <v>248</v>
      </c>
      <c r="GT364" s="186" t="s">
        <v>248</v>
      </c>
      <c r="GU364" s="186" t="s">
        <v>248</v>
      </c>
      <c r="GV364" s="186" t="s">
        <v>248</v>
      </c>
      <c r="GW364" s="186" t="s">
        <v>248</v>
      </c>
      <c r="GX364" s="186" t="s">
        <v>248</v>
      </c>
      <c r="GY364" s="186" t="s">
        <v>248</v>
      </c>
      <c r="GZ364" s="261" t="s">
        <v>248</v>
      </c>
      <c r="HA364" s="261" t="s">
        <v>248</v>
      </c>
      <c r="HB364" s="191">
        <f>SUM(G364:GE364)/(HB363-(SUM(G364:GE364)))</f>
        <v>-0.46511627906976744</v>
      </c>
    </row>
    <row r="365" spans="1:210" ht="24.9" customHeight="1" x14ac:dyDescent="0.3">
      <c r="A365" s="105" t="s">
        <v>321</v>
      </c>
      <c r="B365" s="105" t="s">
        <v>315</v>
      </c>
      <c r="C365" s="105" t="s">
        <v>381</v>
      </c>
      <c r="D365" s="105">
        <v>816</v>
      </c>
      <c r="E365" s="394" t="s">
        <v>568</v>
      </c>
      <c r="F365" s="185" t="s">
        <v>374</v>
      </c>
      <c r="G365" s="186">
        <v>2</v>
      </c>
      <c r="H365" s="186">
        <v>1</v>
      </c>
      <c r="I365" s="186">
        <v>2</v>
      </c>
      <c r="J365" s="186">
        <v>1</v>
      </c>
      <c r="K365" s="186">
        <v>1</v>
      </c>
      <c r="L365" s="186" t="s">
        <v>248</v>
      </c>
      <c r="M365" s="186" t="s">
        <v>248</v>
      </c>
      <c r="N365" s="186" t="s">
        <v>248</v>
      </c>
      <c r="O365" s="186">
        <v>1</v>
      </c>
      <c r="P365" s="186">
        <v>1</v>
      </c>
      <c r="Q365" s="186" t="s">
        <v>248</v>
      </c>
      <c r="R365" s="186" t="s">
        <v>248</v>
      </c>
      <c r="S365" s="186" t="s">
        <v>248</v>
      </c>
      <c r="T365" s="186" t="s">
        <v>248</v>
      </c>
      <c r="U365" s="186" t="s">
        <v>248</v>
      </c>
      <c r="V365" s="186" t="s">
        <v>248</v>
      </c>
      <c r="W365" s="186" t="s">
        <v>248</v>
      </c>
      <c r="X365" s="186" t="s">
        <v>248</v>
      </c>
      <c r="Y365" s="186" t="s">
        <v>248</v>
      </c>
      <c r="Z365" s="186" t="s">
        <v>248</v>
      </c>
      <c r="AA365" s="186" t="s">
        <v>248</v>
      </c>
      <c r="AB365" s="186" t="s">
        <v>248</v>
      </c>
      <c r="AC365" s="186" t="s">
        <v>248</v>
      </c>
      <c r="AD365" s="186" t="s">
        <v>248</v>
      </c>
      <c r="AE365" s="186" t="s">
        <v>248</v>
      </c>
      <c r="AF365" s="186" t="s">
        <v>248</v>
      </c>
      <c r="AG365" s="186" t="s">
        <v>248</v>
      </c>
      <c r="AH365" s="186" t="s">
        <v>248</v>
      </c>
      <c r="AI365" s="186" t="s">
        <v>248</v>
      </c>
      <c r="AJ365" s="186" t="s">
        <v>248</v>
      </c>
      <c r="AK365" s="186" t="s">
        <v>248</v>
      </c>
      <c r="AL365" s="186">
        <v>1</v>
      </c>
      <c r="AM365" s="186" t="s">
        <v>248</v>
      </c>
      <c r="AN365" s="186" t="s">
        <v>248</v>
      </c>
      <c r="AO365" s="186">
        <v>1</v>
      </c>
      <c r="AP365" s="186" t="s">
        <v>248</v>
      </c>
      <c r="AQ365" s="186">
        <v>1</v>
      </c>
      <c r="AR365" s="186" t="s">
        <v>248</v>
      </c>
      <c r="AS365" s="186" t="s">
        <v>248</v>
      </c>
      <c r="AT365" s="186" t="s">
        <v>248</v>
      </c>
      <c r="AU365" s="186" t="s">
        <v>248</v>
      </c>
      <c r="AV365" s="186">
        <v>2</v>
      </c>
      <c r="AW365" s="186">
        <v>1</v>
      </c>
      <c r="AX365" s="186" t="s">
        <v>248</v>
      </c>
      <c r="AY365" s="186" t="s">
        <v>248</v>
      </c>
      <c r="AZ365" s="186" t="s">
        <v>248</v>
      </c>
      <c r="BA365" s="186" t="s">
        <v>248</v>
      </c>
      <c r="BB365" s="186" t="s">
        <v>248</v>
      </c>
      <c r="BC365" s="186" t="s">
        <v>248</v>
      </c>
      <c r="BD365" s="186" t="s">
        <v>248</v>
      </c>
      <c r="BE365" s="186" t="s">
        <v>248</v>
      </c>
      <c r="BF365" s="186" t="s">
        <v>248</v>
      </c>
      <c r="BG365" s="186" t="s">
        <v>248</v>
      </c>
      <c r="BH365" s="186" t="s">
        <v>248</v>
      </c>
      <c r="BI365" s="186" t="s">
        <v>248</v>
      </c>
      <c r="BJ365" s="186" t="s">
        <v>248</v>
      </c>
      <c r="BK365" s="186" t="s">
        <v>248</v>
      </c>
      <c r="BL365" s="186" t="s">
        <v>248</v>
      </c>
      <c r="BM365" s="186" t="s">
        <v>248</v>
      </c>
      <c r="BN365" s="186" t="s">
        <v>248</v>
      </c>
      <c r="BO365" s="186" t="s">
        <v>248</v>
      </c>
      <c r="BP365" s="186" t="s">
        <v>248</v>
      </c>
      <c r="BQ365" s="186">
        <v>2</v>
      </c>
      <c r="BR365" s="186" t="s">
        <v>248</v>
      </c>
      <c r="BS365" s="186">
        <v>2</v>
      </c>
      <c r="BT365" s="186" t="s">
        <v>248</v>
      </c>
      <c r="BU365" s="186">
        <v>2</v>
      </c>
      <c r="BV365" s="186" t="s">
        <v>248</v>
      </c>
      <c r="BW365" s="186">
        <v>2</v>
      </c>
      <c r="BX365" s="186">
        <v>1</v>
      </c>
      <c r="BY365" s="186">
        <v>1</v>
      </c>
      <c r="BZ365" s="186">
        <v>1</v>
      </c>
      <c r="CA365" s="186" t="s">
        <v>248</v>
      </c>
      <c r="CB365" s="186">
        <v>1</v>
      </c>
      <c r="CC365" s="186" t="s">
        <v>248</v>
      </c>
      <c r="CD365" s="186">
        <v>1</v>
      </c>
      <c r="CE365" s="186">
        <v>1</v>
      </c>
      <c r="CF365" s="186">
        <v>2</v>
      </c>
      <c r="CG365" s="186">
        <v>1</v>
      </c>
      <c r="CH365" s="186" t="s">
        <v>248</v>
      </c>
      <c r="CI365" s="186" t="s">
        <v>248</v>
      </c>
      <c r="CJ365" s="186" t="s">
        <v>248</v>
      </c>
      <c r="CK365" s="186" t="s">
        <v>248</v>
      </c>
      <c r="CL365" s="186" t="s">
        <v>248</v>
      </c>
      <c r="CM365" s="186" t="s">
        <v>248</v>
      </c>
      <c r="CN365" s="186" t="s">
        <v>248</v>
      </c>
      <c r="CO365" s="186" t="s">
        <v>248</v>
      </c>
      <c r="CP365" s="186" t="s">
        <v>248</v>
      </c>
      <c r="CQ365" s="186" t="s">
        <v>248</v>
      </c>
      <c r="CR365" s="186" t="s">
        <v>248</v>
      </c>
      <c r="CS365" s="186" t="s">
        <v>248</v>
      </c>
      <c r="CT365" s="186" t="s">
        <v>248</v>
      </c>
      <c r="CU365" s="186" t="s">
        <v>248</v>
      </c>
      <c r="CV365" s="186" t="s">
        <v>248</v>
      </c>
      <c r="CW365" s="186">
        <v>2</v>
      </c>
      <c r="CX365" s="186" t="s">
        <v>248</v>
      </c>
      <c r="CY365" s="186" t="s">
        <v>248</v>
      </c>
      <c r="CZ365" s="186" t="s">
        <v>248</v>
      </c>
      <c r="DA365" s="186" t="s">
        <v>248</v>
      </c>
      <c r="DB365" s="186" t="s">
        <v>248</v>
      </c>
      <c r="DC365" s="186" t="s">
        <v>248</v>
      </c>
      <c r="DD365" s="186" t="s">
        <v>248</v>
      </c>
      <c r="DE365" s="186" t="s">
        <v>248</v>
      </c>
      <c r="DF365" s="186">
        <v>1</v>
      </c>
      <c r="DG365" s="186" t="s">
        <v>248</v>
      </c>
      <c r="DH365" s="186" t="s">
        <v>248</v>
      </c>
      <c r="DI365" s="186" t="s">
        <v>248</v>
      </c>
      <c r="DJ365" s="186" t="s">
        <v>248</v>
      </c>
      <c r="DK365" s="186" t="s">
        <v>248</v>
      </c>
      <c r="DL365" s="186" t="s">
        <v>248</v>
      </c>
      <c r="DM365" s="186" t="s">
        <v>248</v>
      </c>
      <c r="DN365" s="186" t="s">
        <v>248</v>
      </c>
      <c r="DO365" s="186" t="s">
        <v>248</v>
      </c>
      <c r="DP365" s="186" t="s">
        <v>248</v>
      </c>
      <c r="DQ365" s="186" t="s">
        <v>248</v>
      </c>
      <c r="DR365" s="186" t="s">
        <v>248</v>
      </c>
      <c r="DS365" s="186" t="s">
        <v>248</v>
      </c>
      <c r="DT365" s="186" t="s">
        <v>248</v>
      </c>
      <c r="DU365" s="186" t="s">
        <v>248</v>
      </c>
      <c r="DV365" s="186" t="s">
        <v>248</v>
      </c>
      <c r="DW365" s="186" t="s">
        <v>248</v>
      </c>
      <c r="DX365" s="186" t="s">
        <v>248</v>
      </c>
      <c r="DY365" s="186" t="s">
        <v>248</v>
      </c>
      <c r="DZ365" s="186" t="s">
        <v>248</v>
      </c>
      <c r="EA365" s="186" t="s">
        <v>248</v>
      </c>
      <c r="EB365" s="186" t="s">
        <v>248</v>
      </c>
      <c r="EC365" s="186" t="s">
        <v>248</v>
      </c>
      <c r="ED365" s="186" t="s">
        <v>248</v>
      </c>
      <c r="EE365" s="186" t="s">
        <v>248</v>
      </c>
      <c r="EF365" s="186" t="s">
        <v>248</v>
      </c>
      <c r="EG365" s="186" t="s">
        <v>248</v>
      </c>
      <c r="EH365" s="186" t="s">
        <v>248</v>
      </c>
      <c r="EI365" s="186" t="s">
        <v>248</v>
      </c>
      <c r="EJ365" s="186" t="s">
        <v>248</v>
      </c>
      <c r="EK365" s="186" t="s">
        <v>248</v>
      </c>
      <c r="EL365" s="184" t="s">
        <v>248</v>
      </c>
      <c r="EM365" s="184" t="s">
        <v>248</v>
      </c>
      <c r="EN365" s="184" t="s">
        <v>248</v>
      </c>
      <c r="EO365" s="186" t="s">
        <v>248</v>
      </c>
      <c r="EP365" s="186" t="s">
        <v>248</v>
      </c>
      <c r="EQ365" s="186" t="s">
        <v>248</v>
      </c>
      <c r="ER365" s="186" t="s">
        <v>248</v>
      </c>
      <c r="ES365" s="186" t="s">
        <v>248</v>
      </c>
      <c r="ET365" s="186" t="s">
        <v>248</v>
      </c>
      <c r="EU365" s="186" t="s">
        <v>248</v>
      </c>
      <c r="EV365" s="186" t="s">
        <v>248</v>
      </c>
      <c r="EW365" s="186" t="s">
        <v>248</v>
      </c>
      <c r="EX365" s="186" t="s">
        <v>248</v>
      </c>
      <c r="EY365" s="186" t="s">
        <v>248</v>
      </c>
      <c r="EZ365" s="186" t="s">
        <v>248</v>
      </c>
      <c r="FA365" s="186" t="s">
        <v>248</v>
      </c>
      <c r="FB365" s="186" t="s">
        <v>248</v>
      </c>
      <c r="FC365" s="186" t="s">
        <v>248</v>
      </c>
      <c r="FD365" s="186" t="s">
        <v>248</v>
      </c>
      <c r="FE365" s="186" t="s">
        <v>248</v>
      </c>
      <c r="FF365" s="186" t="s">
        <v>248</v>
      </c>
      <c r="FG365" s="186" t="s">
        <v>248</v>
      </c>
      <c r="FH365" s="186" t="s">
        <v>248</v>
      </c>
      <c r="FI365" s="186" t="s">
        <v>248</v>
      </c>
      <c r="FJ365" s="186" t="s">
        <v>248</v>
      </c>
      <c r="FK365" s="186" t="s">
        <v>248</v>
      </c>
      <c r="FL365" s="186" t="s">
        <v>248</v>
      </c>
      <c r="FM365" s="186" t="s">
        <v>248</v>
      </c>
      <c r="FN365" s="186" t="s">
        <v>248</v>
      </c>
      <c r="FO365" s="186" t="s">
        <v>248</v>
      </c>
      <c r="FP365" s="186" t="s">
        <v>248</v>
      </c>
      <c r="FQ365" s="187" t="s">
        <v>248</v>
      </c>
      <c r="FR365" s="187" t="s">
        <v>248</v>
      </c>
      <c r="FS365" s="186">
        <v>2</v>
      </c>
      <c r="FT365" s="186">
        <v>2</v>
      </c>
      <c r="FU365" s="186">
        <v>1</v>
      </c>
      <c r="FV365" s="186">
        <v>1</v>
      </c>
      <c r="FW365" s="186">
        <v>1</v>
      </c>
      <c r="FX365" s="186">
        <v>2</v>
      </c>
      <c r="FY365" s="186">
        <v>1</v>
      </c>
      <c r="FZ365" s="186">
        <v>1</v>
      </c>
      <c r="GA365" s="186" t="s">
        <v>248</v>
      </c>
      <c r="GB365" s="186" t="s">
        <v>248</v>
      </c>
      <c r="GC365" s="186">
        <v>1</v>
      </c>
      <c r="GD365" s="186">
        <v>1</v>
      </c>
      <c r="GE365" s="186" t="s">
        <v>248</v>
      </c>
      <c r="GF365" s="186" t="s">
        <v>248</v>
      </c>
      <c r="GG365" s="186" t="s">
        <v>248</v>
      </c>
      <c r="GH365" s="186" t="s">
        <v>248</v>
      </c>
      <c r="GI365" s="186" t="s">
        <v>248</v>
      </c>
      <c r="GJ365" s="186" t="s">
        <v>248</v>
      </c>
      <c r="GK365" s="186" t="s">
        <v>248</v>
      </c>
      <c r="GL365" s="186" t="s">
        <v>248</v>
      </c>
      <c r="GM365" s="186" t="s">
        <v>248</v>
      </c>
      <c r="GN365" s="186" t="s">
        <v>248</v>
      </c>
      <c r="GO365" s="186" t="s">
        <v>248</v>
      </c>
      <c r="GP365" s="186" t="s">
        <v>248</v>
      </c>
      <c r="GQ365" s="186" t="s">
        <v>248</v>
      </c>
      <c r="GR365" s="186" t="s">
        <v>248</v>
      </c>
      <c r="GS365" s="186" t="s">
        <v>248</v>
      </c>
      <c r="GT365" s="186" t="s">
        <v>248</v>
      </c>
      <c r="GU365" s="186" t="s">
        <v>248</v>
      </c>
      <c r="GV365" s="186" t="s">
        <v>248</v>
      </c>
      <c r="GW365" s="186" t="s">
        <v>248</v>
      </c>
      <c r="GX365" s="186" t="s">
        <v>248</v>
      </c>
      <c r="GY365" s="186" t="s">
        <v>248</v>
      </c>
      <c r="GZ365" s="261" t="s">
        <v>248</v>
      </c>
      <c r="HA365" s="261" t="s">
        <v>248</v>
      </c>
      <c r="HB365" s="188">
        <f t="shared" ref="HB365" si="298">SUM(G365:GE365)</f>
        <v>48</v>
      </c>
    </row>
    <row r="366" spans="1:210" ht="24.9" customHeight="1" thickBot="1" x14ac:dyDescent="0.35">
      <c r="A366" s="108" t="str">
        <f t="shared" ref="A366:A370" si="299">A365</f>
        <v>Prod.-Q-5</v>
      </c>
      <c r="B366" s="108" t="str">
        <f t="shared" ref="B366:B370" si="300">B365</f>
        <v>Pracownik Produkcji</v>
      </c>
      <c r="C366" s="108" t="str">
        <f t="shared" ref="C366:C370" si="301">C365</f>
        <v>MJ</v>
      </c>
      <c r="D366" s="108">
        <f t="shared" ref="D366:D370" si="302">D365</f>
        <v>816</v>
      </c>
      <c r="E366" s="395"/>
      <c r="F366" s="189" t="s">
        <v>375</v>
      </c>
      <c r="G366" s="192">
        <f>IF(INDEX(tab_MinKomp[Przepisy BHP / BHP Vorschriften],MATCH($B365,tab_MinKomp[[Stanowisko / Position ]:[Stanowisko / Position ]],0))="n/a","n/a",G365-INDEX(tab_MinKomp[Przepisy BHP / BHP Vorschriften],MATCH($B365,tab_MinKomp[[Stanowisko / Position ]:[Stanowisko / Position ]],0)))</f>
        <v>0</v>
      </c>
      <c r="H366" s="193">
        <f>IF(INDEX(tab_MinKomp[Przepisy PPOŻ / Brandschutzbestimmungen],MATCH($B365,tab_MinKomp[[Stanowisko / Position ]:[Stanowisko / Position ]],0))="n/a","n/a",H365-INDEX(tab_MinKomp[Przepisy PPOŻ / Brandschutzbestimmungen],MATCH($B365,tab_MinKomp[[Stanowisko / Position ]:[Stanowisko / Position ]],0)))</f>
        <v>0</v>
      </c>
      <c r="I366" s="193">
        <f>IF(INDEX(tab_MinKomp[Ryzyko zawodowe na stanowiskach pracyv/ Berufliche Risiken an Arbeitsstellen],MATCH($B365,tab_MinKomp[[Stanowisko / Position ]:[Stanowisko / Position ]],0))="n/a","n/a",I365-INDEX(tab_MinKomp[Ryzyko zawodowe na stanowiskach pracyv/ Berufliche Risiken an Arbeitsstellen],MATCH($B365,tab_MinKomp[[Stanowisko / Position ]:[Stanowisko / Position ]],0)))</f>
        <v>0</v>
      </c>
      <c r="J366" s="193">
        <f>IF(INDEX(tab_MinKomp[Gospodarka substancjami niebezpiecznymi / Gefahrstoffmanagement],MATCH($B365,tab_MinKomp[[Stanowisko / Position ]:[Stanowisko / Position ]],0))="n/a","n/a",J365-INDEX(tab_MinKomp[Gospodarka substancjami niebezpiecznymi / Gefahrstoffmanagement],MATCH($B365,tab_MinKomp[[Stanowisko / Position ]:[Stanowisko / Position ]],0)))</f>
        <v>0</v>
      </c>
      <c r="K366" s="193">
        <f>IF(INDEX(tab_MinKomp[Gospodarka odpadami / Abfallwirtschaft],MATCH($B365,tab_MinKomp[[Stanowisko / Position ]:[Stanowisko / Position ]],0))="n/a","n/a",K365-INDEX(tab_MinKomp[Gospodarka odpadami / Abfallwirtschaft],MATCH($B365,tab_MinKomp[[Stanowisko / Position ]:[Stanowisko / Position ]],0)))</f>
        <v>0</v>
      </c>
      <c r="L366" s="194" t="str">
        <f>IF(INDEX(tab_MinKomp[Przepisy kodeksu pracy / Bestimmungen des Arbeitsgesetzes],MATCH($B365,tab_MinKomp[[Stanowisko / Position ]:[Stanowisko / Position ]],0))="n/a","n/a",L365-INDEX(tab_MinKomp[Przepisy kodeksu pracy / Bestimmungen des Arbeitsgesetzes],MATCH($B365,tab_MinKomp[[Stanowisko / Position ]:[Stanowisko / Position ]],0)))</f>
        <v>n/a</v>
      </c>
      <c r="M366" s="195" t="str">
        <f>IF(INDEX(tab_MinKomp[Przepisy o ub.społ. ZUS  / Sozialversicherungsvorschriften],MATCH($B365,tab_MinKomp[[Stanowisko / Position ]:[Stanowisko / Position ]],0))="n/a","n/a",M365-INDEX(tab_MinKomp[Przepisy o ub.społ. ZUS  / Sozialversicherungsvorschriften],MATCH($B365,tab_MinKomp[[Stanowisko / Position ]:[Stanowisko / Position ]],0)))</f>
        <v>n/a</v>
      </c>
      <c r="N366" s="194" t="str">
        <f>IF(INDEX(tab_MinKomp[PRZEPISY O PDOF /persönlich Einkommensteuergesetz ],MATCH($B365,tab_MinKomp[[Stanowisko / Position ]:[Stanowisko / Position ]],0))="n/a","n/a",N365-INDEX(tab_MinKomp[PRZEPISY O PDOF /persönlich Einkommensteuergesetz ],MATCH($B365,tab_MinKomp[[Stanowisko / Position ]:[Stanowisko / Position ]],0)))</f>
        <v>n/a</v>
      </c>
      <c r="O366" s="194">
        <f>IF(INDEX(tab_MinKomp[Regulamin pracy / Arbeitsordnung],MATCH($B365,tab_MinKomp[[Stanowisko / Position ]:[Stanowisko / Position ]],0))="n/a","n/a",O365-INDEX(tab_MinKomp[Regulamin pracy / Arbeitsordnung],MATCH($B365,tab_MinKomp[[Stanowisko / Position ]:[Stanowisko / Position ]],0)))</f>
        <v>0</v>
      </c>
      <c r="P366" s="194">
        <f>IF(INDEX(tab_MinKomp[Regulamin wynagradzania / Vergütungsordnung],MATCH($B365,tab_MinKomp[[Stanowisko / Position ]:[Stanowisko / Position ]],0))="n/a","n/a",P365-INDEX(tab_MinKomp[Regulamin wynagradzania / Vergütungsordnung],MATCH($B365,tab_MinKomp[[Stanowisko / Position ]:[Stanowisko / Position ]],0)))</f>
        <v>0</v>
      </c>
      <c r="Q366" s="194" t="str">
        <f>IF(INDEX(tab_MinKomp[System R2PŁATNIK PRO: Płace / Lohnabrechnung],MATCH($B365,tab_MinKomp[[Stanowisko / Position ]:[Stanowisko / Position ]],0))="n/a","n/a",Q365-INDEX(tab_MinKomp[System R2PŁATNIK PRO: Płace / Lohnabrechnung],MATCH($B365,tab_MinKomp[[Stanowisko / Position ]:[Stanowisko / Position ]],0)))</f>
        <v>n/a</v>
      </c>
      <c r="R366" s="194" t="str">
        <f>IF(INDEX(tab_MinKomp[SystemR2PŁATNIK PRO: KADRY / Personaldaten],MATCH($B365,tab_MinKomp[[Stanowisko / Position ]:[Stanowisko / Position ]],0))="n/a","n/a",R365-INDEX(tab_MinKomp[SystemR2PŁATNIK PRO: KADRY / Personaldaten],MATCH($B365,tab_MinKomp[[Stanowisko / Position ]:[Stanowisko / Position ]],0)))</f>
        <v>n/a</v>
      </c>
      <c r="S366" s="194" t="str">
        <f>IF(INDEX(tab_MinKomp[SYSTEM R2PŁATNIK PRO: zarządzanie pracownikami / Arbeitsverwaltung],MATCH($B365,tab_MinKomp[[Stanowisko / Position ]:[Stanowisko / Position ]],0))="n/a","n/a",S365-INDEX(tab_MinKomp[SYSTEM R2PŁATNIK PRO: zarządzanie pracownikami / Arbeitsverwaltung],MATCH($B365,tab_MinKomp[[Stanowisko / Position ]:[Stanowisko / Position ]],0)))</f>
        <v>n/a</v>
      </c>
      <c r="T366" s="194" t="str">
        <f>IF(INDEX(tab_MinKomp[Doradztwo, wsparcie personalne / Personalberatung und Unterstützung],MATCH($B365,tab_MinKomp[[Stanowisko / Position ]:[Stanowisko / Position ]],0))="n/a","n/a",T365-INDEX(tab_MinKomp[Doradztwo, wsparcie personalne / Personalberatung und Unterstützung],MATCH($B365,tab_MinKomp[[Stanowisko / Position ]:[Stanowisko / Position ]],0)))</f>
        <v>n/a</v>
      </c>
      <c r="U366" s="194" t="str">
        <f>IF(INDEX(tab_MinKomp[Przepisy o podatku VAT / MwSt.- Gesetz],MATCH($B365,tab_MinKomp[[Stanowisko / Position ]:[Stanowisko / Position ]],0))="n/a","n/a",U365-INDEX(tab_MinKomp[Przepisy o podatku VAT / MwSt.- Gesetz],MATCH($B365,tab_MinKomp[[Stanowisko / Position ]:[Stanowisko / Position ]],0)))</f>
        <v>n/a</v>
      </c>
      <c r="V366" s="194" t="str">
        <f>IF(INDEX(tab_MinKomp[PrzepisyPDOP / geschäftlich Einkommensteuergesetz],MATCH($B365,tab_MinKomp[[Stanowisko / Position ]:[Stanowisko / Position ]],0))="n/a","n/a",V365-INDEX(tab_MinKomp[PrzepisyPDOP / geschäftlich Einkommensteuergesetz],MATCH($B365,tab_MinKomp[[Stanowisko / Position ]:[Stanowisko / Position ]],0)))</f>
        <v>n/a</v>
      </c>
      <c r="W366" s="194" t="str">
        <f>IF(INDEX(tab_MinKomp[System BAAN / FINANSE (FIBU)],MATCH($B365,tab_MinKomp[[Stanowisko / Position ]:[Stanowisko / Position ]],0))="n/a","n/a",W365-INDEX(tab_MinKomp[System BAAN / FINANSE (FIBU)],MATCH($B365,tab_MinKomp[[Stanowisko / Position ]:[Stanowisko / Position ]],0)))</f>
        <v>n/a</v>
      </c>
      <c r="X366" s="194" t="str">
        <f>IF(INDEX(tab_MinKomp[Systemy pomocnicze / Hilfssysteme(STOCKPROGRAM, KALK2000 etc.)],MATCH($B365,tab_MinKomp[[Stanowisko / Position ]:[Stanowisko / Position ]],0))="n/a","n/a",X365-INDEX(tab_MinKomp[Systemy pomocnicze / Hilfssysteme(STOCKPROGRAM, KALK2000 etc.)],MATCH($B365,tab_MinKomp[[Stanowisko / Position ]:[Stanowisko / Position ]],0)))</f>
        <v>n/a</v>
      </c>
      <c r="Y366" s="194" t="str">
        <f>IF(INDEX(tab_MinKomp[Polityka rachunkowości / Buchführungspolitik],MATCH($B365,tab_MinKomp[[Stanowisko / Position ]:[Stanowisko / Position ]],0))="n/a","n/a",Y365-INDEX(tab_MinKomp[Polityka rachunkowości / Buchführungspolitik],MATCH($B365,tab_MinKomp[[Stanowisko / Position ]:[Stanowisko / Position ]],0)))</f>
        <v>n/a</v>
      </c>
      <c r="Z366" s="194" t="str">
        <f>IF(INDEX(tab_MinKomp[Ustawa o rachunkowości / Rechnungslegungsgesetz],MATCH($B365,tab_MinKomp[[Stanowisko / Position ]:[Stanowisko / Position ]],0))="n/a","n/a",Z365-INDEX(tab_MinKomp[Ustawa o rachunkowości / Rechnungslegungsgesetz],MATCH($B365,tab_MinKomp[[Stanowisko / Position ]:[Stanowisko / Position ]],0)))</f>
        <v>n/a</v>
      </c>
      <c r="AA366" s="194" t="str">
        <f>IF(INDEX(tab_MinKomp[WORKFLOW - TS-100],MATCH($B365,tab_MinKomp[[Stanowisko / Position ]:[Stanowisko / Position ]],0))="n/a","n/a",AA365-INDEX(tab_MinKomp[WORKFLOW - TS-100],MATCH($B365,tab_MinKomp[[Stanowisko / Position ]:[Stanowisko / Position ]],0)))</f>
        <v>n/a</v>
      </c>
      <c r="AB366" s="194" t="str">
        <f>IF(INDEX(tab_MinKomp[WORKFLOW - SFMS],MATCH($B365,tab_MinKomp[[Stanowisko / Position ]:[Stanowisko / Position ]],0))="n/a","n/a",AB365-INDEX(tab_MinKomp[WORKFLOW - SFMS],MATCH($B365,tab_MinKomp[[Stanowisko / Position ]:[Stanowisko / Position ]],0)))</f>
        <v>n/a</v>
      </c>
      <c r="AC366" s="194" t="str">
        <f>IF(INDEX(tab_MinKomp[System ISO 9001:2015],MATCH($B365,tab_MinKomp[[Stanowisko / Position ]:[Stanowisko / Position ]],0))="n/a","n/a",AC365-INDEX(tab_MinKomp[System ISO 9001:2015],MATCH($B365,tab_MinKomp[[Stanowisko / Position ]:[Stanowisko / Position ]],0)))</f>
        <v>n/a</v>
      </c>
      <c r="AD366" s="194" t="str">
        <f>IF(INDEX(tab_MinKomp[System ISO 9001:2015],MATCH($B365,tab_MinKomp[[Stanowisko / Position ]:[Stanowisko / Position ]],0))="n/a","n/a",AD365-INDEX(tab_MinKomp[System ISO 9001:2015],MATCH($B365,tab_MinKomp[[Stanowisko / Position ]:[Stanowisko / Position ]],0)))</f>
        <v>n/a</v>
      </c>
      <c r="AE366" s="194" t="str">
        <f>IF(INDEX(tab_MinKomp[System ISO 9001:2015],MATCH($B365,tab_MinKomp[[Stanowisko / Position ]:[Stanowisko / Position ]],0))="n/a","n/a",AE365-INDEX(tab_MinKomp[System ISO 9001:2015],MATCH($B365,tab_MinKomp[[Stanowisko / Position ]:[Stanowisko / Position ]],0)))</f>
        <v>n/a</v>
      </c>
      <c r="AF366" s="194" t="str">
        <f>IF(INDEX(tab_MinKomp[System ISO 9001:2015],MATCH($B365,tab_MinKomp[[Stanowisko / Position ]:[Stanowisko / Position ]],0))="n/a","n/a",AF365-INDEX(tab_MinKomp[System ISO 9001:2015],MATCH($B365,tab_MinKomp[[Stanowisko / Position ]:[Stanowisko / Position ]],0)))</f>
        <v>n/a</v>
      </c>
      <c r="AG366" s="194" t="str">
        <f>IF(INDEX(tab_MinKomp[Wymagania VDA 6.3 Process / Forderungen],MATCH($B365,tab_MinKomp[[Stanowisko / Position ]:[Stanowisko / Position ]],0))="n/a","n/a",AG365-INDEX(tab_MinKomp[Wymagania VDA 6.3 Process / Forderungen],MATCH($B365,tab_MinKomp[[Stanowisko / Position ]:[Stanowisko / Position ]],0)))</f>
        <v>n/a</v>
      </c>
      <c r="AH366" s="194" t="str">
        <f>IF(INDEX(tab_MinKomp[Wymagania VDA 6.5 Product / Forderungen],MATCH($B365,tab_MinKomp[[Stanowisko / Position ]:[Stanowisko / Position ]],0))="n/a","n/a",AH365-INDEX(tab_MinKomp[Wymagania VDA 6.5 Product / Forderungen],MATCH($B365,tab_MinKomp[[Stanowisko / Position ]:[Stanowisko / Position ]],0)))</f>
        <v>n/a</v>
      </c>
      <c r="AI366" s="194" t="str">
        <f>IF(INDEX(tab_MinKomp[System ISO 9001:2015],MATCH($B365,tab_MinKomp[[Stanowisko / Position ]:[Stanowisko / Position ]],0))="n/a","n/a",AI365-INDEX(tab_MinKomp[System ISO 9001:2015],MATCH($B365,tab_MinKomp[[Stanowisko / Position ]:[Stanowisko / Position ]],0)))</f>
        <v>n/a</v>
      </c>
      <c r="AJ366" s="194" t="str">
        <f>IF(INDEX(tab_MinKomp[Auditor systemu ISO 17021:2018],MATCH($B365,tab_MinKomp[[Stanowisko / Position ]:[Stanowisko / Position ]],0))="n/a","n/a",AJ365-INDEX(tab_MinKomp[Auditor systemu ISO 17021:2018],MATCH($B365,tab_MinKomp[[Stanowisko / Position ]:[Stanowisko / Position ]],0)))</f>
        <v>n/a</v>
      </c>
      <c r="AK366" s="194" t="str">
        <f>IF(INDEX(tab_MinKomp[Pełnomocnik systemu / Systemvertreter],MATCH($B365,tab_MinKomp[[Stanowisko / Position ]:[Stanowisko / Position ]],0))="n/a","n/a",AK365-INDEX(tab_MinKomp[Pełnomocnik systemu / Systemvertreter],MATCH($B365,tab_MinKomp[[Stanowisko / Position ]:[Stanowisko / Position ]],0)))</f>
        <v>n/a</v>
      </c>
      <c r="AL366" s="194">
        <f>IF(INDEX(tab_MinKomp[Polityka Etyczna - Compliance],MATCH($B365,tab_MinKomp[[Stanowisko / Position ]:[Stanowisko / Position ]],0))="n/a","n/a",AL365-INDEX(tab_MinKomp[Polityka Etyczna - Compliance],MATCH($B365,tab_MinKomp[[Stanowisko / Position ]:[Stanowisko / Position ]],0)))</f>
        <v>0</v>
      </c>
      <c r="AM366" s="194" t="str">
        <f>IF(INDEX(tab_MinKomp[WDRAŻANIE NOWYCH PROJEKTÓW/ PROCEDURA CTM],MATCH($B365,tab_MinKomp[[Stanowisko / Position ]:[Stanowisko / Position ]],0))="n/a","n/a",AM365-INDEX(tab_MinKomp[WDRAŻANIE NOWYCH PROJEKTÓW/ PROCEDURA CTM],MATCH($B365,tab_MinKomp[[Stanowisko / Position ]:[Stanowisko / Position ]],0)))</f>
        <v>n/a</v>
      </c>
      <c r="AN366" s="194" t="str">
        <f>IF(INDEX(tab_MinKomp[KAMIENIE MILOWE MSL/PIFF],MATCH($B365,tab_MinKomp[[Stanowisko / Position ]:[Stanowisko / Position ]],0))="n/a","n/a",AN365-INDEX(tab_MinKomp[KAMIENIE MILOWE MSL/PIFF],MATCH($B365,tab_MinKomp[[Stanowisko / Position ]:[Stanowisko / Position ]],0)))</f>
        <v>n/a</v>
      </c>
      <c r="AO366" s="194">
        <f>IF(INDEX(tab_MinKomp[CP],MATCH($B365,tab_MinKomp[[Stanowisko / Position ]:[Stanowisko / Position ]],0))="n/a","n/a",AO365-INDEX(tab_MinKomp[CP],MATCH($B365,tab_MinKomp[[Stanowisko / Position ]:[Stanowisko / Position ]],0)))</f>
        <v>0</v>
      </c>
      <c r="AP366" s="194" t="str">
        <f>IF(INDEX(tab_MinKomp[FMEA],MATCH($B365,tab_MinKomp[[Stanowisko / Position ]:[Stanowisko / Position ]],0))="n/a","n/a",AP365-INDEX(tab_MinKomp[FMEA],MATCH($B365,tab_MinKomp[[Stanowisko / Position ]:[Stanowisko / Position ]],0)))</f>
        <v>n/a</v>
      </c>
      <c r="AQ366" s="194">
        <f>IF(INDEX(tab_MinKomp[FLOW CHART],MATCH($B365,tab_MinKomp[[Stanowisko / Position ]:[Stanowisko / Position ]],0))="n/a","n/a",AQ365-INDEX(tab_MinKomp[FLOW CHART],MATCH($B365,tab_MinKomp[[Stanowisko / Position ]:[Stanowisko / Position ]],0)))</f>
        <v>0</v>
      </c>
      <c r="AR366" s="194" t="str">
        <f>IF(INDEX(tab_MinKomp[APQP],MATCH($B365,tab_MinKomp[[Stanowisko / Position ]:[Stanowisko / Position ]],0))="n/a","n/a",AR365-INDEX(tab_MinKomp[APQP],MATCH($B365,tab_MinKomp[[Stanowisko / Position ]:[Stanowisko / Position ]],0)))</f>
        <v>n/a</v>
      </c>
      <c r="AS366" s="194" t="str">
        <f>IF(INDEX(tab_MinKomp[MSA],MATCH($B365,tab_MinKomp[[Stanowisko / Position ]:[Stanowisko / Position ]],0))="n/a","n/a",AS365-INDEX(tab_MinKomp[MSA],MATCH($B365,tab_MinKomp[[Stanowisko / Position ]:[Stanowisko / Position ]],0)))</f>
        <v>n/a</v>
      </c>
      <c r="AT366" s="194" t="str">
        <f>IF(INDEX(tab_MinKomp[SPC],MATCH($B365,tab_MinKomp[[Stanowisko / Position ]:[Stanowisko / Position ]],0))="n/a","n/a",AT365-INDEX(tab_MinKomp[SPC],MATCH($B365,tab_MinKomp[[Stanowisko / Position ]:[Stanowisko / Position ]],0)))</f>
        <v>n/a</v>
      </c>
      <c r="AU366" s="194" t="str">
        <f>IF(INDEX(tab_MinKomp[CSR (SPECYFICZNE WYMAGANIA KLIENTA)],MATCH($B365,tab_MinKomp[[Stanowisko / Position ]:[Stanowisko / Position ]],0))="n/a","n/a",AU365-INDEX(tab_MinKomp[CSR (SPECYFICZNE WYMAGANIA KLIENTA)],MATCH($B365,tab_MinKomp[[Stanowisko / Position ]:[Stanowisko / Position ]],0)))</f>
        <v>n/a</v>
      </c>
      <c r="AV366" s="194">
        <f>IF(INDEX(tab_MinKomp[5S],MATCH($B365,tab_MinKomp[[Stanowisko / Position ]:[Stanowisko / Position ]],0))="n/a","n/a",AV365-INDEX(tab_MinKomp[5S],MATCH($B365,tab_MinKomp[[Stanowisko / Position ]:[Stanowisko / Position ]],0)))</f>
        <v>0</v>
      </c>
      <c r="AW366" s="194">
        <f>IF(INDEX(tab_MinKomp[LEAN MANAGEMENT],MATCH($B365,tab_MinKomp[[Stanowisko / Position ]:[Stanowisko / Position ]],0))="n/a","n/a",AW365-INDEX(tab_MinKomp[LEAN MANAGEMENT],MATCH($B365,tab_MinKomp[[Stanowisko / Position ]:[Stanowisko / Position ]],0)))</f>
        <v>0</v>
      </c>
      <c r="AX366" s="194" t="str">
        <f>IF(INDEX(tab_MinKomp[5R],MATCH($B365,tab_MinKomp[[Stanowisko / Position ]:[Stanowisko / Position ]],0))="n/a","n/a",AX365-INDEX(tab_MinKomp[5R],MATCH($B365,tab_MinKomp[[Stanowisko / Position ]:[Stanowisko / Position ]],0)))</f>
        <v>n/a</v>
      </c>
      <c r="AY366" s="194" t="str">
        <f>IF(INDEX(tab_MinKomp[Six Sigma],MATCH($B365,tab_MinKomp[[Stanowisko / Position ]:[Stanowisko / Position ]],0))="n/a","n/a",AY365-INDEX(tab_MinKomp[Six Sigma],MATCH($B365,tab_MinKomp[[Stanowisko / Position ]:[Stanowisko / Position ]],0)))</f>
        <v>n/a</v>
      </c>
      <c r="AZ366" s="194" t="str">
        <f>IF(INDEX(tab_MinKomp[System BAAN / Distribution &amp; Supply Chain],MATCH($B365,tab_MinKomp[[Stanowisko / Position ]:[Stanowisko / Position ]],0))="n/a","n/a",AZ365-INDEX(tab_MinKomp[System BAAN / Distribution &amp; Supply Chain],MATCH($B365,tab_MinKomp[[Stanowisko / Position ]:[Stanowisko / Position ]],0)))</f>
        <v>n/a</v>
      </c>
      <c r="BA366" s="194" t="str">
        <f>IF(INDEX(tab_MinKomp[Gospodarka magazynowa / Lagerverwaltung],MATCH($B365,tab_MinKomp[[Stanowisko / Position ]:[Stanowisko / Position ]],0))="n/a","n/a",BA365-INDEX(tab_MinKomp[Gospodarka magazynowa / Lagerverwaltung],MATCH($B365,tab_MinKomp[[Stanowisko / Position ]:[Stanowisko / Position ]],0)))</f>
        <v>n/a</v>
      </c>
      <c r="BB366" s="194" t="str">
        <f>IF(INDEX(tab_MinKomp[Inwentaryzacja - organizacja i przebieg / Inventurprozess],MATCH($B365,tab_MinKomp[[Stanowisko / Position ]:[Stanowisko / Position ]],0))="n/a","n/a",BB365-INDEX(tab_MinKomp[Inwentaryzacja - organizacja i przebieg / Inventurprozess],MATCH($B365,tab_MinKomp[[Stanowisko / Position ]:[Stanowisko / Position ]],0)))</f>
        <v>n/a</v>
      </c>
      <c r="BC366" s="194" t="str">
        <f>IF(INDEX(tab_MinKomp[Organizacja dostaw / Versorgungsorganisation],MATCH($B365,tab_MinKomp[[Stanowisko / Position ]:[Stanowisko / Position ]],0))="n/a","n/a",BC365-INDEX(tab_MinKomp[Organizacja dostaw / Versorgungsorganisation],MATCH($B365,tab_MinKomp[[Stanowisko / Position ]:[Stanowisko / Position ]],0)))</f>
        <v>n/a</v>
      </c>
      <c r="BD366" s="194" t="str">
        <f>IF(INDEX(tab_MinKomp[Organizacja wysyłek / Organisation von Lieferungen],MATCH($B365,tab_MinKomp[[Stanowisko / Position ]:[Stanowisko / Position ]],0))="n/a","n/a",BD365-INDEX(tab_MinKomp[Organizacja wysyłek / Organisation von Lieferungen],MATCH($B365,tab_MinKomp[[Stanowisko / Position ]:[Stanowisko / Position ]],0)))</f>
        <v>n/a</v>
      </c>
      <c r="BE366" s="194" t="str">
        <f>IF(INDEX(tab_MinKomp[Analiza magazynowa - Program Polen.mdb / Inventuranalyse],MATCH($B365,tab_MinKomp[[Stanowisko / Position ]:[Stanowisko / Position ]],0))="n/a","n/a",BE365-INDEX(tab_MinKomp[Analiza magazynowa - Program Polen.mdb / Inventuranalyse],MATCH($B365,tab_MinKomp[[Stanowisko / Position ]:[Stanowisko / Position ]],0)))</f>
        <v>n/a</v>
      </c>
      <c r="BF366" s="190" t="str">
        <f>IF(INDEX(tab_MinKomp[MMOG (Materials Management Operations Guidelines)],MATCH($B365,tab_MinKomp[[Stanowisko / Position ]:[Stanowisko / Position ]],0))="n/a","n/a",BF365-INDEX(tab_MinKomp[MMOG (Materials Management Operations Guidelines)],MATCH($B365,tab_MinKomp[[Stanowisko / Position ]:[Stanowisko / Position ]],0)))</f>
        <v>n/a</v>
      </c>
      <c r="BG366" s="190" t="str">
        <f>IF(INDEX(tab_MinKomp[GPP],MATCH($B365,tab_MinKomp[[Stanowisko / Position ]:[Stanowisko / Position ]],0))="n/a","n/a",BG365-INDEX(tab_MinKomp[GPP],MATCH($B365,tab_MinKomp[[Stanowisko / Position ]:[Stanowisko / Position ]],0)))</f>
        <v>n/a</v>
      </c>
      <c r="BH366" s="190" t="str">
        <f>IF(INDEX(tab_MinKomp[AIAG (Automotive Industry Action Group)],MATCH($B365,tab_MinKomp[[Stanowisko / Position ]:[Stanowisko / Position ]],0))="n/a","n/a",BH365-INDEX(tab_MinKomp[AIAG (Automotive Industry Action Group)],MATCH($B365,tab_MinKomp[[Stanowisko / Position ]:[Stanowisko / Position ]],0)))</f>
        <v>n/a</v>
      </c>
      <c r="BI366" s="190" t="str">
        <f>IF(INDEX(tab_MinKomp[Super-G disputes],MATCH($B365,tab_MinKomp[[Stanowisko / Position ]:[Stanowisko / Position ]],0))="n/a","n/a",BI365-INDEX(tab_MinKomp[Super-G disputes],MATCH($B365,tab_MinKomp[[Stanowisko / Position ]:[Stanowisko / Position ]],0)))</f>
        <v>n/a</v>
      </c>
      <c r="BJ366" s="190" t="str">
        <f>IF(INDEX(tab_MinKomp[CMMS3/eDDL (Direct Data Link)],MATCH($B365,tab_MinKomp[[Stanowisko / Position ]:[Stanowisko / Position ]],0))="n/a","n/a",BJ365-INDEX(tab_MinKomp[CMMS3/eDDL (Direct Data Link)],MATCH($B365,tab_MinKomp[[Stanowisko / Position ]:[Stanowisko / Position ]],0)))</f>
        <v>n/a</v>
      </c>
      <c r="BK366" s="190" t="str">
        <f>IF(INDEX(tab_MinKomp[MP&amp;L (Material Planning and Logistics)],MATCH($B365,tab_MinKomp[[Stanowisko / Position ]:[Stanowisko / Position ]],0))="n/a","n/a",BK365-INDEX(tab_MinKomp[MP&amp;L (Material Planning and Logistics)],MATCH($B365,tab_MinKomp[[Stanowisko / Position ]:[Stanowisko / Position ]],0)))</f>
        <v>n/a</v>
      </c>
      <c r="BL366" s="190" t="str">
        <f>IF(INDEX(tab_MinKomp[Supplier delivery rating],MATCH($B365,tab_MinKomp[[Stanowisko / Position ]:[Stanowisko / Position ]],0))="n/a","n/a",BL365-INDEX(tab_MinKomp[Supplier delivery rating],MATCH($B365,tab_MinKomp[[Stanowisko / Position ]:[Stanowisko / Position ]],0)))</f>
        <v>n/a</v>
      </c>
      <c r="BM366" s="194" t="str">
        <f>IF(INDEX(tab_MinKomp[Planowanie produkcji / Produktionsplanung],MATCH($B365,tab_MinKomp[[Stanowisko / Position ]:[Stanowisko / Position ]],0))="n/a","n/a",BM365-INDEX(tab_MinKomp[Planowanie produkcji / Produktionsplanung],MATCH($B365,tab_MinKomp[[Stanowisko / Position ]:[Stanowisko / Position ]],0)))</f>
        <v>n/a</v>
      </c>
      <c r="BN366" s="194" t="str">
        <f>IF(INDEX(tab_MinKomp[Planowanie produkcji / Produktionsplanung],MATCH($B365,tab_MinKomp[[Stanowisko / Position ]:[Stanowisko / Position ]],0))="n/a","n/a",BN365-INDEX(tab_MinKomp[Planowanie produkcji / Produktionsplanung],MATCH($B365,tab_MinKomp[[Stanowisko / Position ]:[Stanowisko / Position ]],0)))</f>
        <v>n/a</v>
      </c>
      <c r="BO366" s="194" t="str">
        <f>IF(INDEX(tab_MinKomp[Planowanie produkcji / Produktionsplanung],MATCH($B365,tab_MinKomp[[Stanowisko / Position ]:[Stanowisko / Position ]],0))="n/a","n/a",BO365-INDEX(tab_MinKomp[Planowanie produkcji / Produktionsplanung],MATCH($B365,tab_MinKomp[[Stanowisko / Position ]:[Stanowisko / Position ]],0)))</f>
        <v>n/a</v>
      </c>
      <c r="BP366" s="194" t="str">
        <f>IF(INDEX(tab_MinKomp[Planowanie produkcji / Produktionsplanung],MATCH($B365,tab_MinKomp[[Stanowisko / Position ]:[Stanowisko / Position ]],0))="n/a","n/a",BP365-INDEX(tab_MinKomp[Planowanie produkcji / Produktionsplanung],MATCH($B365,tab_MinKomp[[Stanowisko / Position ]:[Stanowisko / Position ]],0)))</f>
        <v>n/a</v>
      </c>
      <c r="BQ366" s="194">
        <f>IF(INDEX(tab_MinKomp[Obsługa maszyn Novapax / Novapax Maschinenbedienung],MATCH($B365,tab_MinKomp[[Stanowisko / Position ]:[Stanowisko / Position ]],0))="n/a","n/a",BQ365-INDEX(tab_MinKomp[Obsługa maszyn Novapax / Novapax Maschinenbedienung],MATCH($B365,tab_MinKomp[[Stanowisko / Position ]:[Stanowisko / Position ]],0)))</f>
        <v>0</v>
      </c>
      <c r="BR366" s="194" t="str">
        <f>IF(INDEX(tab_MinKomp[Planowanie produkcji / Produktionsplanung],MATCH($B365,tab_MinKomp[[Stanowisko / Position ]:[Stanowisko / Position ]],0))="n/a","n/a",BR365-INDEX(tab_MinKomp[Planowanie produkcji / Produktionsplanung],MATCH($B365,tab_MinKomp[[Stanowisko / Position ]:[Stanowisko / Position ]],0)))</f>
        <v>n/a</v>
      </c>
      <c r="BS366" s="194">
        <f>IF(INDEX(tab_MinKomp[Obsługa maszyn Novapax / Novapax Maschinenbedienung],MATCH($B365,tab_MinKomp[[Stanowisko / Position ]:[Stanowisko / Position ]],0))="n/a","n/a",BS365-INDEX(tab_MinKomp[Obsługa maszyn Novapax / Novapax Maschinenbedienung],MATCH($B365,tab_MinKomp[[Stanowisko / Position ]:[Stanowisko / Position ]],0)))</f>
        <v>0</v>
      </c>
      <c r="BT366" s="194" t="str">
        <f>IF(INDEX(tab_MinKomp[Planowanie produkcji / Produktionsplanung],MATCH($B365,tab_MinKomp[[Stanowisko / Position ]:[Stanowisko / Position ]],0))="n/a","n/a",BT365-INDEX(tab_MinKomp[Planowanie produkcji / Produktionsplanung],MATCH($B365,tab_MinKomp[[Stanowisko / Position ]:[Stanowisko / Position ]],0)))</f>
        <v>n/a</v>
      </c>
      <c r="BU366" s="194">
        <f>IF(INDEX(tab_MinKomp[Obsługa maszyn Novapax / Novapax Maschinenbedienung],MATCH($B365,tab_MinKomp[[Stanowisko / Position ]:[Stanowisko / Position ]],0))="n/a","n/a",BU365-INDEX(tab_MinKomp[Obsługa maszyn Novapax / Novapax Maschinenbedienung],MATCH($B365,tab_MinKomp[[Stanowisko / Position ]:[Stanowisko / Position ]],0)))</f>
        <v>0</v>
      </c>
      <c r="BV366" s="194" t="str">
        <f>IF(INDEX(tab_MinKomp[Planowanie produkcji / Produktionsplanung],MATCH($B365,tab_MinKomp[[Stanowisko / Position ]:[Stanowisko / Position ]],0))="n/a","n/a",BV365-INDEX(tab_MinKomp[Planowanie produkcji / Produktionsplanung],MATCH($B365,tab_MinKomp[[Stanowisko / Position ]:[Stanowisko / Position ]],0)))</f>
        <v>n/a</v>
      </c>
      <c r="BW366" s="194">
        <f>IF(INDEX(tab_MinKomp[Obsługa maszyn Novapax / Novapax Maschinenbedienung],MATCH($B365,tab_MinKomp[[Stanowisko / Position ]:[Stanowisko / Position ]],0))="n/a","n/a",BW365-INDEX(tab_MinKomp[Obsługa maszyn Novapax / Novapax Maschinenbedienung],MATCH($B365,tab_MinKomp[[Stanowisko / Position ]:[Stanowisko / Position ]],0)))</f>
        <v>0</v>
      </c>
      <c r="BX366" s="194">
        <f>IF(INDEX(tab_MinKomp[Obsługa maszyn Novapax / Novapax Maschinenbedienung],MATCH($B365,tab_MinKomp[[Stanowisko / Position ]:[Stanowisko / Position ]],0))="n/a","n/a",BX365-INDEX(tab_MinKomp[Obsługa maszyn Novapax / Novapax Maschinenbedienung],MATCH($B365,tab_MinKomp[[Stanowisko / Position ]:[Stanowisko / Position ]],0)))</f>
        <v>-1</v>
      </c>
      <c r="BY366" s="194" t="str">
        <f>IF(INDEX(tab_MinKomp[Obsługa maszyn Engel / Engel Maschinenbedienung],MATCH($B365,tab_MinKomp[[Stanowisko / Position ]:[Stanowisko / Position ]],0))="n/a","n/a",BY365-INDEX(tab_MinKomp[Obsługa maszyn Engel / Engel Maschinenbedienung],MATCH($B365,tab_MinKomp[[Stanowisko / Position ]:[Stanowisko / Position ]],0)))</f>
        <v>n/a</v>
      </c>
      <c r="BZ366" s="194">
        <f>IF(INDEX(tab_MinKomp[Obsługa maszyn Novapax / Novapax Maschinenbedienung],MATCH($B365,tab_MinKomp[[Stanowisko / Position ]:[Stanowisko / Position ]],0))="n/a","n/a",BZ365-INDEX(tab_MinKomp[Obsługa maszyn Novapax / Novapax Maschinenbedienung],MATCH($B365,tab_MinKomp[[Stanowisko / Position ]:[Stanowisko / Position ]],0)))</f>
        <v>-1</v>
      </c>
      <c r="CA366" s="194" t="str">
        <f>IF(INDEX(tab_MinKomp[Obsługa maszyn KVT / KVT Maschinenbedienung],MATCH($B365,tab_MinKomp[[Stanowisko / Position ]:[Stanowisko / Position ]],0))="n/a","n/a",CA365-INDEX(tab_MinKomp[Obsługa maszyn KVT / KVT Maschinenbedienung],MATCH($B365,tab_MinKomp[[Stanowisko / Position ]:[Stanowisko / Position ]],0)))</f>
        <v>n/a</v>
      </c>
      <c r="CB366" s="194">
        <f>IF(INDEX(tab_MinKomp[Obsługa maszyn Novapax / Novapax Maschinenbedienung],MATCH($B365,tab_MinKomp[[Stanowisko / Position ]:[Stanowisko / Position ]],0))="n/a","n/a",CB365-INDEX(tab_MinKomp[Obsługa maszyn Novapax / Novapax Maschinenbedienung],MATCH($B365,tab_MinKomp[[Stanowisko / Position ]:[Stanowisko / Position ]],0)))</f>
        <v>-1</v>
      </c>
      <c r="CC366" s="194" t="str">
        <f>IF(INDEX(tab_MinKomp[Obsługa maszyn Branson / Branson Maschinenbedienung],MATCH($B365,tab_MinKomp[[Stanowisko / Position ]:[Stanowisko / Position ]],0))="n/a","n/a",CC365-INDEX(tab_MinKomp[Obsługa maszyn Branson / Branson Maschinenbedienung],MATCH($B365,tab_MinKomp[[Stanowisko / Position ]:[Stanowisko / Position ]],0)))</f>
        <v>n/a</v>
      </c>
      <c r="CD366" s="194">
        <f>IF(INDEX(tab_MinKomp[Obsługa maszyn Novapax / Novapax Maschinenbedienung],MATCH($B365,tab_MinKomp[[Stanowisko / Position ]:[Stanowisko / Position ]],0))="n/a","n/a",CD365-INDEX(tab_MinKomp[Obsługa maszyn Novapax / Novapax Maschinenbedienung],MATCH($B365,tab_MinKomp[[Stanowisko / Position ]:[Stanowisko / Position ]],0)))</f>
        <v>-1</v>
      </c>
      <c r="CE366" s="194">
        <f>IF(INDEX(tab_MinKomp[Obsługa maszyn Novapax / Novapax Maschinenbedienung],MATCH($B365,tab_MinKomp[[Stanowisko / Position ]:[Stanowisko / Position ]],0))="n/a","n/a",CE365-INDEX(tab_MinKomp[Obsługa maszyn Novapax / Novapax Maschinenbedienung],MATCH($B365,tab_MinKomp[[Stanowisko / Position ]:[Stanowisko / Position ]],0)))</f>
        <v>-1</v>
      </c>
      <c r="CF366" s="194">
        <f>IF(INDEX(tab_MinKomp[Obsługa maszyn Novapax / Novapax Maschinenbedienung],MATCH($B365,tab_MinKomp[[Stanowisko / Position ]:[Stanowisko / Position ]],0))="n/a","n/a",CF365-INDEX(tab_MinKomp[Obsługa maszyn Novapax / Novapax Maschinenbedienung],MATCH($B365,tab_MinKomp[[Stanowisko / Position ]:[Stanowisko / Position ]],0)))</f>
        <v>0</v>
      </c>
      <c r="CG366" s="194">
        <f>IF(INDEX(tab_MinKomp[Eliminacja awarii / Beseitigung von Ausfällen],MATCH($B365,tab_MinKomp[[Stanowisko / Position ]:[Stanowisko / Position ]],0))="n/a","n/a",CG365-INDEX(tab_MinKomp[Eliminacja awarii / Beseitigung von Ausfällen],MATCH($B365,tab_MinKomp[[Stanowisko / Position ]:[Stanowisko / Position ]],0)))</f>
        <v>0</v>
      </c>
      <c r="CH366" s="194" t="str">
        <f>IF(INDEX(tab_MinKomp[Wymagania VDA 6.5 Product / Forderungen],MATCH($B365,tab_MinKomp[[Stanowisko / Position ]:[Stanowisko / Position ]],0))="n/a","n/a",CH365-INDEX(tab_MinKomp[Wymagania VDA 6.5 Product / Forderungen],MATCH($B365,tab_MinKomp[[Stanowisko / Position ]:[Stanowisko / Position ]],0)))</f>
        <v>n/a</v>
      </c>
      <c r="CI366" s="194" t="str">
        <f>IF(INDEX(tab_MinKomp[Wymagania VDA 6.5 Product / Forderungen],MATCH($B365,tab_MinKomp[[Stanowisko / Position ]:[Stanowisko / Position ]],0))="n/a","n/a",CI365-INDEX(tab_MinKomp[Wymagania VDA 6.5 Product / Forderungen],MATCH($B365,tab_MinKomp[[Stanowisko / Position ]:[Stanowisko / Position ]],0)))</f>
        <v>n/a</v>
      </c>
      <c r="CJ366" s="194" t="str">
        <f>IF(INDEX(tab_MinKomp[Wymagania VDA 6.5 Product / Forderungen],MATCH($B365,tab_MinKomp[[Stanowisko / Position ]:[Stanowisko / Position ]],0))="n/a","n/a",CJ365-INDEX(tab_MinKomp[Wymagania VDA 6.5 Product / Forderungen],MATCH($B365,tab_MinKomp[[Stanowisko / Position ]:[Stanowisko / Position ]],0)))</f>
        <v>n/a</v>
      </c>
      <c r="CK366" s="194" t="str">
        <f>IF(INDEX(tab_MinKomp[Wymagania VDA 6.5 Product / Forderungen],MATCH($B365,tab_MinKomp[[Stanowisko / Position ]:[Stanowisko / Position ]],0))="n/a","n/a",CK365-INDEX(tab_MinKomp[Wymagania VDA 6.5 Product / Forderungen],MATCH($B365,tab_MinKomp[[Stanowisko / Position ]:[Stanowisko / Position ]],0)))</f>
        <v>n/a</v>
      </c>
      <c r="CL366" s="194" t="str">
        <f>IF(INDEX(tab_MinKomp[Wymagania VDA 6.5 Product / Forderungen],MATCH($B365,tab_MinKomp[[Stanowisko / Position ]:[Stanowisko / Position ]],0))="n/a","n/a",CL365-INDEX(tab_MinKomp[Wymagania VDA 6.5 Product / Forderungen],MATCH($B365,tab_MinKomp[[Stanowisko / Position ]:[Stanowisko / Position ]],0)))</f>
        <v>n/a</v>
      </c>
      <c r="CM366" s="194" t="str">
        <f>IF(INDEX(tab_MinKomp[Informatyka ogólna (techniczne i systemowe) / Allgemeine IT (Technik und System)],MATCH($B365,tab_MinKomp[[Stanowisko / Position ]:[Stanowisko / Position ]],0))="n/a","n/a",CM365-INDEX(tab_MinKomp[Informatyka ogólna (techniczne i systemowe) / Allgemeine IT (Technik und System)],MATCH($B365,tab_MinKomp[[Stanowisko / Position ]:[Stanowisko / Position ]],0)))</f>
        <v>n/a</v>
      </c>
      <c r="CN366" s="194" t="str">
        <f>IF(INDEX(tab_MinKomp[Sieci komputerowe / Computernetzwerke],MATCH($B365,tab_MinKomp[[Stanowisko / Position ]:[Stanowisko / Position ]],0))="n/a","n/a",CN365-INDEX(tab_MinKomp[Sieci komputerowe / Computernetzwerke],MATCH($B365,tab_MinKomp[[Stanowisko / Position ]:[Stanowisko / Position ]],0)))</f>
        <v>n/a</v>
      </c>
      <c r="CO366" s="194" t="str">
        <f>IF(INDEX(tab_MinKomp[Hardware (komputery PC, drukarki biurowe i etykietowe, telefonia stacjonarna i mobilna) (PC, Drucker, Telefpne, Handys)],MATCH($B365,tab_MinKomp[[Stanowisko / Position ]:[Stanowisko / Position ]],0))="n/a","n/a",CO365-INDEX(tab_MinKomp[Hardware (komputery PC, drukarki biurowe i etykietowe, telefonia stacjonarna i mobilna) (PC, Drucker, Telefpne, Handys)],MATCH($B365,tab_MinKomp[[Stanowisko / Position ]:[Stanowisko / Position ]],0)))</f>
        <v>n/a</v>
      </c>
      <c r="CP366" s="194" t="str">
        <f>IF(INDEX(tab_MinKomp[Software &amp; Systems (MS Office, MS Remote Desktop)],MATCH($B365,tab_MinKomp[[Stanowisko / Position ]:[Stanowisko / Position ]],0))="n/a","n/a",CP365-INDEX(tab_MinKomp[Software &amp; Systems (MS Office, MS Remote Desktop)],MATCH($B365,tab_MinKomp[[Stanowisko / Position ]:[Stanowisko / Position ]],0)))</f>
        <v>n/a</v>
      </c>
      <c r="CQ366" s="194" t="str">
        <f>IF(INDEX(tab_MinKomp[Programowanie obiektowe (PHP) / Objektprogrammierung],MATCH($B365,tab_MinKomp[[Stanowisko / Position ]:[Stanowisko / Position ]],0))="n/a","n/a",CQ365-INDEX(tab_MinKomp[Programowanie obiektowe (PHP) / Objektprogrammierung],MATCH($B365,tab_MinKomp[[Stanowisko / Position ]:[Stanowisko / Position ]],0)))</f>
        <v>n/a</v>
      </c>
      <c r="CR366" s="194" t="str">
        <f>IF(INDEX(tab_MinKomp[Scrum],MATCH($B365,tab_MinKomp[[Stanowisko / Position ]:[Stanowisko / Position ]],0))="n/a","n/a",CR365-INDEX(tab_MinKomp[Scrum],MATCH($B365,tab_MinKomp[[Stanowisko / Position ]:[Stanowisko / Position ]],0)))</f>
        <v>n/a</v>
      </c>
      <c r="CS366" s="194" t="str">
        <f>IF(INDEX(tab_MinKomp[SQL (MySQL)],MATCH($B365,tab_MinKomp[[Stanowisko / Position ]:[Stanowisko / Position ]],0))="n/a","n/a",CS365-INDEX(tab_MinKomp[SQL (MySQL)],MATCH($B365,tab_MinKomp[[Stanowisko / Position ]:[Stanowisko / Position ]],0)))</f>
        <v>n/a</v>
      </c>
      <c r="CT366" s="194" t="str">
        <f>IF(INDEX(tab_MinKomp[Javascript],MATCH($B365,tab_MinKomp[[Stanowisko / Position ]:[Stanowisko / Position ]],0))="n/a","n/a",CT365-INDEX(tab_MinKomp[Javascript],MATCH($B365,tab_MinKomp[[Stanowisko / Position ]:[Stanowisko / Position ]],0)))</f>
        <v>n/a</v>
      </c>
      <c r="CU366" s="194" t="str">
        <f>IF(INDEX(tab_MinKomp[Joomla],MATCH($B365,tab_MinKomp[[Stanowisko / Position ]:[Stanowisko / Position ]],0))="n/a","n/a",CU365-INDEX(tab_MinKomp[Joomla],MATCH($B365,tab_MinKomp[[Stanowisko / Position ]:[Stanowisko / Position ]],0)))</f>
        <v>n/a</v>
      </c>
      <c r="CV366" s="194" t="str">
        <f>IF(INDEX(tab_MinKomp[Bash],MATCH($B365,tab_MinKomp[[Stanowisko / Position ]:[Stanowisko / Position ]],0))="n/a","n/a",CV365-INDEX(tab_MinKomp[Bash],MATCH($B365,tab_MinKomp[[Stanowisko / Position ]:[Stanowisko / Position ]],0)))</f>
        <v>n/a</v>
      </c>
      <c r="CW366" s="194">
        <f>IF(INDEX(tab_MinKomp[Systemy MES (HYDRA / SFMS)],MATCH($B365,tab_MinKomp[[Stanowisko / Position ]:[Stanowisko / Position ]],0))="n/a","n/a",CW365-INDEX(tab_MinKomp[Systemy MES (HYDRA / SFMS)],MATCH($B365,tab_MinKomp[[Stanowisko / Position ]:[Stanowisko / Position ]],0)))</f>
        <v>0</v>
      </c>
      <c r="CX366" s="194" t="str">
        <f>IF(INDEX(tab_MinKomp[HTML / CSS],MATCH($B365,tab_MinKomp[[Stanowisko / Position ]:[Stanowisko / Position ]],0))="n/a","n/a",CX365-INDEX(tab_MinKomp[HTML / CSS],MATCH($B365,tab_MinKomp[[Stanowisko / Position ]:[Stanowisko / Position ]],0)))</f>
        <v>n/a</v>
      </c>
      <c r="CY366" s="194" t="str">
        <f>IF(INDEX(tab_MinKomp[SYSTEM PR],MATCH($B365,tab_MinKomp[[Stanowisko / Position ]:[Stanowisko / Position ]],0))="n/a","n/a",CY365-INDEX(tab_MinKomp[SYSTEM PR],MATCH($B365,tab_MinKomp[[Stanowisko / Position ]:[Stanowisko / Position ]],0)))</f>
        <v>n/a</v>
      </c>
      <c r="CZ366" s="194" t="str">
        <f>IF(INDEX(tab_MinKomp[System Einkauf XP / EBA],MATCH($B365,tab_MinKomp[[Stanowisko / Position ]:[Stanowisko / Position ]],0))="n/a","n/a",CZ365-INDEX(tab_MinKomp[System Einkauf XP / EBA],MATCH($B365,tab_MinKomp[[Stanowisko / Position ]:[Stanowisko / Position ]],0)))</f>
        <v>n/a</v>
      </c>
      <c r="DA366" s="194" t="str">
        <f>IF(INDEX(tab_MinKomp[Techniki negocjacyjne / Verhandlungstechniken],MATCH($B365,tab_MinKomp[[Stanowisko / Position ]:[Stanowisko / Position ]],0))="n/a","n/a",DA365-INDEX(tab_MinKomp[Techniki negocjacyjne / Verhandlungstechniken],MATCH($B365,tab_MinKomp[[Stanowisko / Position ]:[Stanowisko / Position ]],0)))</f>
        <v>n/a</v>
      </c>
      <c r="DB366" s="194" t="str">
        <f>IF(INDEX(tab_MinKomp[Znajomość rynku branżowego / Kenntnis des Industrie Marktes],MATCH($B365,tab_MinKomp[[Stanowisko / Position ]:[Stanowisko / Position ]],0))="n/a","n/a",DB365-INDEX(tab_MinKomp[Znajomość rynku branżowego / Kenntnis des Industrie Marktes],MATCH($B365,tab_MinKomp[[Stanowisko / Position ]:[Stanowisko / Position ]],0)))</f>
        <v>n/a</v>
      </c>
      <c r="DC366" s="194" t="str">
        <f>IF(INDEX(tab_MinKomp[SUPPLIER MANAGEMENT],MATCH($B365,tab_MinKomp[[Stanowisko / Position ]:[Stanowisko / Position ]],0))="n/a","n/a",DC365-INDEX(tab_MinKomp[SUPPLIER MANAGEMENT],MATCH($B365,tab_MinKomp[[Stanowisko / Position ]:[Stanowisko / Position ]],0)))</f>
        <v>n/a</v>
      </c>
      <c r="DD366" s="194" t="str">
        <f>IF(INDEX(tab_MinKomp[SUPPLIER MANAGEMENT],MATCH($B365,tab_MinKomp[[Stanowisko / Position ]:[Stanowisko / Position ]],0))="n/a","n/a",DD365-INDEX(tab_MinKomp[SUPPLIER MANAGEMENT],MATCH($B365,tab_MinKomp[[Stanowisko / Position ]:[Stanowisko / Position ]],0)))</f>
        <v>n/a</v>
      </c>
      <c r="DE366" s="194" t="str">
        <f>IF(INDEX(tab_MinKomp[SUPPLIER MANAGEMENT],MATCH($B365,tab_MinKomp[[Stanowisko / Position ]:[Stanowisko / Position ]],0))="n/a","n/a",DE365-INDEX(tab_MinKomp[SUPPLIER MANAGEMENT],MATCH($B365,tab_MinKomp[[Stanowisko / Position ]:[Stanowisko / Position ]],0)))</f>
        <v>n/a</v>
      </c>
      <c r="DF366" s="194">
        <f>IF(INDEX(tab_MinKomp[LEAN MANAGEMENT],MATCH($B365,tab_MinKomp[[Stanowisko / Position ]:[Stanowisko / Position ]],0))="n/a","n/a",DF365-INDEX(tab_MinKomp[LEAN MANAGEMENT],MATCH($B365,tab_MinKomp[[Stanowisko / Position ]:[Stanowisko / Position ]],0)))</f>
        <v>0</v>
      </c>
      <c r="DG366" s="194" t="str">
        <f>IF(INDEX(tab_MinKomp[PPAP/PSW],MATCH($B365,tab_MinKomp[[Stanowisko / Position ]:[Stanowisko / Position ]],0))="n/a","n/a",DG365-INDEX(tab_MinKomp[PPAP/PSW],MATCH($B365,tab_MinKomp[[Stanowisko / Position ]:[Stanowisko / Position ]],0)))</f>
        <v>n/a</v>
      </c>
      <c r="DH366" s="194" t="str">
        <f>IF(INDEX(tab_MinKomp[SUPPLIER MANAGEMENT],MATCH($B365,tab_MinKomp[[Stanowisko / Position ]:[Stanowisko / Position ]],0))="n/a","n/a",DH365-INDEX(tab_MinKomp[SUPPLIER MANAGEMENT],MATCH($B365,tab_MinKomp[[Stanowisko / Position ]:[Stanowisko / Position ]],0)))</f>
        <v>n/a</v>
      </c>
      <c r="DI366" s="194" t="str">
        <f>IF(INDEX(tab_MinKomp[OBSŁUGA PORTALI KLIENTA / Kundenportale],MATCH($B365,tab_MinKomp[[Stanowisko / Position ]:[Stanowisko / Position ]],0))="n/a","n/a",DI365-INDEX(tab_MinKomp[OBSŁUGA PORTALI KLIENTA / Kundenportale],MATCH($B365,tab_MinKomp[[Stanowisko / Position ]:[Stanowisko / Position ]],0)))</f>
        <v>n/a</v>
      </c>
      <c r="DJ366" s="194" t="str">
        <f>IF(INDEX(tab_MinKomp[Obsługa systemu BABTECQ / BABTECQ System],MATCH($B365,tab_MinKomp[[Stanowisko / Position ]:[Stanowisko / Position ]],0))="n/a","n/a",DJ365-INDEX(tab_MinKomp[Obsługa systemu BABTECQ / BABTECQ System],MATCH($B365,tab_MinKomp[[Stanowisko / Position ]:[Stanowisko / Position ]],0)))</f>
        <v>n/a</v>
      </c>
      <c r="DK366" s="194" t="str">
        <f>IF(INDEX(tab_MinKomp[Rysunek techniczny / technische Zeichnung],MATCH($B365,tab_MinKomp[[Stanowisko / Position ]:[Stanowisko / Position ]],0))="n/a","n/a",DK365-INDEX(tab_MinKomp[Rysunek techniczny / technische Zeichnung],MATCH($B365,tab_MinKomp[[Stanowisko / Position ]:[Stanowisko / Position ]],0)))</f>
        <v>n/a</v>
      </c>
      <c r="DL366" s="194" t="str">
        <f>IF(INDEX(tab_MinKomp[Kalibracja / Kalibrierung],MATCH($B365,tab_MinKomp[[Stanowisko / Position ]:[Stanowisko / Position ]],0))="n/a","n/a",DL365-INDEX(tab_MinKomp[Kalibracja / Kalibrierung],MATCH($B365,tab_MinKomp[[Stanowisko / Position ]:[Stanowisko / Position ]],0)))</f>
        <v>n/a</v>
      </c>
      <c r="DM366" s="194" t="str">
        <f>IF(INDEX(tab_MinKomp[Rekwalifikacja / Requalifizierung],MATCH($B365,tab_MinKomp[[Stanowisko / Position ]:[Stanowisko / Position ]],0))="n/a","n/a",DM365-INDEX(tab_MinKomp[Rekwalifikacja / Requalifizierung],MATCH($B365,tab_MinKomp[[Stanowisko / Position ]:[Stanowisko / Position ]],0)))</f>
        <v>n/a</v>
      </c>
      <c r="DN366" s="190" t="str">
        <f>IF(INDEX(tab_MinKomp[Testy czystości / Reinheitstests],MATCH($B365,tab_MinKomp[[Stanowisko / Position ]:[Stanowisko / Position ]],0))="n/a","n/a",DN365-INDEX(tab_MinKomp[Testy czystości / Reinheitstests],MATCH($B365,tab_MinKomp[[Stanowisko / Position ]:[Stanowisko / Position ]],0)))</f>
        <v>n/a</v>
      </c>
      <c r="DO366" s="190" t="str">
        <f>IF(INDEX(tab_MinKomp[Testy czystości / Reinheitstests],MATCH($B365,tab_MinKomp[[Stanowisko / Position ]:[Stanowisko / Position ]],0))="n/a","n/a",DO365-INDEX(tab_MinKomp[Testy czystości / Reinheitstests],MATCH($B365,tab_MinKomp[[Stanowisko / Position ]:[Stanowisko / Position ]],0)))</f>
        <v>n/a</v>
      </c>
      <c r="DP366" s="190" t="str">
        <f>IF(INDEX(tab_MinKomp[Testy czystości / Reinheitstests],MATCH($B365,tab_MinKomp[[Stanowisko / Position ]:[Stanowisko / Position ]],0))="n/a","n/a",DP365-INDEX(tab_MinKomp[Testy czystości / Reinheitstests],MATCH($B365,tab_MinKomp[[Stanowisko / Position ]:[Stanowisko / Position ]],0)))</f>
        <v>n/a</v>
      </c>
      <c r="DQ366" s="190" t="str">
        <f>IF(INDEX(tab_MinKomp[Testy czystości / Reinheitstests],MATCH($B365,tab_MinKomp[[Stanowisko / Position ]:[Stanowisko / Position ]],0))="n/a","n/a",DQ365-INDEX(tab_MinKomp[Testy czystości / Reinheitstests],MATCH($B365,tab_MinKomp[[Stanowisko / Position ]:[Stanowisko / Position ]],0)))</f>
        <v>n/a</v>
      </c>
      <c r="DR366" s="190" t="str">
        <f>IF(INDEX(tab_MinKomp[Testy czystości / Reinheitstests],MATCH($B365,tab_MinKomp[[Stanowisko / Position ]:[Stanowisko / Position ]],0))="n/a","n/a",DR365-INDEX(tab_MinKomp[Testy czystości / Reinheitstests],MATCH($B365,tab_MinKomp[[Stanowisko / Position ]:[Stanowisko / Position ]],0)))</f>
        <v>n/a</v>
      </c>
      <c r="DS366" s="190" t="str">
        <f>IF(INDEX(tab_MinKomp[Testy czystości / Reinheitstests],MATCH($B365,tab_MinKomp[[Stanowisko / Position ]:[Stanowisko / Position ]],0))="n/a","n/a",DS365-INDEX(tab_MinKomp[Testy czystości / Reinheitstests],MATCH($B365,tab_MinKomp[[Stanowisko / Position ]:[Stanowisko / Position ]],0)))</f>
        <v>n/a</v>
      </c>
      <c r="DT366" s="194" t="str">
        <f>IF(INDEX(tab_MinKomp[SUPPLIER MANAGEMENT],MATCH($B365,tab_MinKomp[[Stanowisko / Position ]:[Stanowisko / Position ]],0))="n/a","n/a",DT365-INDEX(tab_MinKomp[SUPPLIER MANAGEMENT],MATCH($B365,tab_MinKomp[[Stanowisko / Position ]:[Stanowisko / Position ]],0)))</f>
        <v>n/a</v>
      </c>
      <c r="DU366" s="190" t="str">
        <f>IF(INDEX(tab_MinKomp[Testy czystości / Reinheitstests],MATCH($B365,tab_MinKomp[[Stanowisko / Position ]:[Stanowisko / Position ]],0))="n/a","n/a",DU365-INDEX(tab_MinKomp[Testy czystości / Reinheitstests],MATCH($B365,tab_MinKomp[[Stanowisko / Position ]:[Stanowisko / Position ]],0)))</f>
        <v>n/a</v>
      </c>
      <c r="DV366" s="190" t="str">
        <f>IF(INDEX(tab_MinKomp[Testy czystości / Reinheitstests],MATCH($B365,tab_MinKomp[[Stanowisko / Position ]:[Stanowisko / Position ]],0))="n/a","n/a",DV365-INDEX(tab_MinKomp[Testy czystości / Reinheitstests],MATCH($B365,tab_MinKomp[[Stanowisko / Position ]:[Stanowisko / Position ]],0)))</f>
        <v>n/a</v>
      </c>
      <c r="DW366" s="190" t="str">
        <f>IF(INDEX(tab_MinKomp[Testy czystości / Reinheitstests],MATCH($B365,tab_MinKomp[[Stanowisko / Position ]:[Stanowisko / Position ]],0))="n/a","n/a",DW365-INDEX(tab_MinKomp[Testy czystości / Reinheitstests],MATCH($B365,tab_MinKomp[[Stanowisko / Position ]:[Stanowisko / Position ]],0)))</f>
        <v>n/a</v>
      </c>
      <c r="DX366" s="190" t="str">
        <f>IF(INDEX(tab_MinKomp[Testy czystości / Reinheitstests],MATCH($B365,tab_MinKomp[[Stanowisko / Position ]:[Stanowisko / Position ]],0))="n/a","n/a",DX365-INDEX(tab_MinKomp[Testy czystości / Reinheitstests],MATCH($B365,tab_MinKomp[[Stanowisko / Position ]:[Stanowisko / Position ]],0)))</f>
        <v>n/a</v>
      </c>
      <c r="DY366" s="190" t="str">
        <f>IF(INDEX(tab_MinKomp[Testy czystości / Reinheitstests],MATCH($B365,tab_MinKomp[[Stanowisko / Position ]:[Stanowisko / Position ]],0))="n/a","n/a",DY365-INDEX(tab_MinKomp[Testy czystości / Reinheitstests],MATCH($B365,tab_MinKomp[[Stanowisko / Position ]:[Stanowisko / Position ]],0)))</f>
        <v>n/a</v>
      </c>
      <c r="DZ366" s="190" t="str">
        <f>IF(INDEX(tab_MinKomp[Testy czystości / Reinheitstests],MATCH($B365,tab_MinKomp[[Stanowisko / Position ]:[Stanowisko / Position ]],0))="n/a","n/a",DZ365-INDEX(tab_MinKomp[Testy czystości / Reinheitstests],MATCH($B365,tab_MinKomp[[Stanowisko / Position ]:[Stanowisko / Position ]],0)))</f>
        <v>n/a</v>
      </c>
      <c r="EA366" s="194" t="str">
        <f>IF(INDEX(tab_MinKomp[SUPPLIER MANAGEMENT],MATCH($B365,tab_MinKomp[[Stanowisko / Position ]:[Stanowisko / Position ]],0))="n/a","n/a",EA365-INDEX(tab_MinKomp[SUPPLIER MANAGEMENT],MATCH($B365,tab_MinKomp[[Stanowisko / Position ]:[Stanowisko / Position ]],0)))</f>
        <v>n/a</v>
      </c>
      <c r="EB366" s="190" t="str">
        <f>IF(INDEX(tab_MinKomp[Testy czystości / Reinheitstests],MATCH($B365,tab_MinKomp[[Stanowisko / Position ]:[Stanowisko / Position ]],0))="n/a","n/a",EB365-INDEX(tab_MinKomp[Testy czystości / Reinheitstests],MATCH($B365,tab_MinKomp[[Stanowisko / Position ]:[Stanowisko / Position ]],0)))</f>
        <v>n/a</v>
      </c>
      <c r="EC366" s="190" t="str">
        <f>IF(INDEX(tab_MinKomp[Testy czystości / Reinheitstests],MATCH($B365,tab_MinKomp[[Stanowisko / Position ]:[Stanowisko / Position ]],0))="n/a","n/a",EC365-INDEX(tab_MinKomp[Testy czystości / Reinheitstests],MATCH($B365,tab_MinKomp[[Stanowisko / Position ]:[Stanowisko / Position ]],0)))</f>
        <v>n/a</v>
      </c>
      <c r="ED366" s="190" t="str">
        <f>IF(INDEX(tab_MinKomp[Testy czystości / Reinheitstests],MATCH($B365,tab_MinKomp[[Stanowisko / Position ]:[Stanowisko / Position ]],0))="n/a","n/a",ED365-INDEX(tab_MinKomp[Testy czystości / Reinheitstests],MATCH($B365,tab_MinKomp[[Stanowisko / Position ]:[Stanowisko / Position ]],0)))</f>
        <v>n/a</v>
      </c>
      <c r="EE366" s="190" t="str">
        <f>IF(INDEX(tab_MinKomp[Testy czystości / Reinheitstests],MATCH($B365,tab_MinKomp[[Stanowisko / Position ]:[Stanowisko / Position ]],0))="n/a","n/a",EE365-INDEX(tab_MinKomp[Testy czystości / Reinheitstests],MATCH($B365,tab_MinKomp[[Stanowisko / Position ]:[Stanowisko / Position ]],0)))</f>
        <v>n/a</v>
      </c>
      <c r="EF366" s="190" t="str">
        <f>IF(INDEX(tab_MinKomp[Testy czystości / Reinheitstests],MATCH($B365,tab_MinKomp[[Stanowisko / Position ]:[Stanowisko / Position ]],0))="n/a","n/a",EF365-INDEX(tab_MinKomp[Testy czystości / Reinheitstests],MATCH($B365,tab_MinKomp[[Stanowisko / Position ]:[Stanowisko / Position ]],0)))</f>
        <v>n/a</v>
      </c>
      <c r="EG366" s="190" t="str">
        <f>IF(INDEX(tab_MinKomp[Testy czystości / Reinheitstests],MATCH($B365,tab_MinKomp[[Stanowisko / Position ]:[Stanowisko / Position ]],0))="n/a","n/a",EG365-INDEX(tab_MinKomp[Testy czystości / Reinheitstests],MATCH($B365,tab_MinKomp[[Stanowisko / Position ]:[Stanowisko / Position ]],0)))</f>
        <v>n/a</v>
      </c>
      <c r="EH366" s="190" t="str">
        <f>IF(INDEX(tab_MinKomp[Testy czystości / Reinheitstests],MATCH($B365,tab_MinKomp[[Stanowisko / Position ]:[Stanowisko / Position ]],0))="n/a","n/a",EH365-INDEX(tab_MinKomp[Testy czystości / Reinheitstests],MATCH($B365,tab_MinKomp[[Stanowisko / Position ]:[Stanowisko / Position ]],0)))</f>
        <v>n/a</v>
      </c>
      <c r="EI366" s="190" t="str">
        <f>IF(INDEX(tab_MinKomp[Testy czystości / Reinheitstests],MATCH($B365,tab_MinKomp[[Stanowisko / Position ]:[Stanowisko / Position ]],0))="n/a","n/a",EI365-INDEX(tab_MinKomp[Testy czystości / Reinheitstests],MATCH($B365,tab_MinKomp[[Stanowisko / Position ]:[Stanowisko / Position ]],0)))</f>
        <v>n/a</v>
      </c>
      <c r="EJ366" s="190" t="str">
        <f>IF(INDEX(tab_MinKomp[Testy czystości / Reinheitstests],MATCH($B365,tab_MinKomp[[Stanowisko / Position ]:[Stanowisko / Position ]],0))="n/a","n/a",EJ365-INDEX(tab_MinKomp[Testy czystości / Reinheitstests],MATCH($B365,tab_MinKomp[[Stanowisko / Position ]:[Stanowisko / Position ]],0)))</f>
        <v>n/a</v>
      </c>
      <c r="EK366" s="190" t="str">
        <f>IF(INDEX(tab_MinKomp[Testy czystości / Reinheitstests],MATCH($B365,tab_MinKomp[[Stanowisko / Position ]:[Stanowisko / Position ]],0))="n/a","n/a",EK365-INDEX(tab_MinKomp[Testy czystości / Reinheitstests],MATCH($B365,tab_MinKomp[[Stanowisko / Position ]:[Stanowisko / Position ]],0)))</f>
        <v>n/a</v>
      </c>
      <c r="EL366" s="190" t="str">
        <f>IF(INDEX(tab_MinKomp[Testy czystości / Reinheitstests],MATCH($B365,tab_MinKomp[[Stanowisko / Position ]:[Stanowisko / Position ]],0))="n/a","n/a",EL365-INDEX(tab_MinKomp[Testy czystości / Reinheitstests],MATCH($B365,tab_MinKomp[[Stanowisko / Position ]:[Stanowisko / Position ]],0)))</f>
        <v>n/a</v>
      </c>
      <c r="EM366" s="190" t="str">
        <f>IF(INDEX(tab_MinKomp[Testy czystości / Reinheitstests],MATCH($B365,tab_MinKomp[[Stanowisko / Position ]:[Stanowisko / Position ]],0))="n/a","n/a",EM365-INDEX(tab_MinKomp[Testy czystości / Reinheitstests],MATCH($B365,tab_MinKomp[[Stanowisko / Position ]:[Stanowisko / Position ]],0)))</f>
        <v>n/a</v>
      </c>
      <c r="EN366" s="190" t="str">
        <f>IF(INDEX(tab_MinKomp[Testy czystości / Reinheitstests],MATCH($B365,tab_MinKomp[[Stanowisko / Position ]:[Stanowisko / Position ]],0))="n/a","n/a",EN365-INDEX(tab_MinKomp[Testy czystości / Reinheitstests],MATCH($B365,tab_MinKomp[[Stanowisko / Position ]:[Stanowisko / Position ]],0)))</f>
        <v>n/a</v>
      </c>
      <c r="EO366" s="194" t="str">
        <f>IF(INDEX(tab_MinKomp[Konserwacja Rep],MATCH($B365,tab_MinKomp[[Stanowisko / Position ]:[Stanowisko / Position ]],0))="n/a","n/a",EO365-INDEX(tab_MinKomp[Konserwacja Rep],MATCH($B365,tab_MinKomp[[Stanowisko / Position ]:[Stanowisko / Position ]],0)))</f>
        <v>n/a</v>
      </c>
      <c r="EP366" s="194" t="str">
        <f>IF(INDEX(tab_MinKomp[[Konserwacja Engel ]],MATCH($B365,tab_MinKomp[[Stanowisko / Position ]:[Stanowisko / Position ]],0))="n/a","n/a",EP365-INDEX(tab_MinKomp[[Konserwacja Engel ]],MATCH($B365,tab_MinKomp[[Stanowisko / Position ]:[Stanowisko / Position ]],0)))</f>
        <v>n/a</v>
      </c>
      <c r="EQ366" s="194" t="str">
        <f>IF(INDEX(tab_MinKomp[Konserwacja B 50],MATCH($B365,tab_MinKomp[[Stanowisko / Position ]:[Stanowisko / Position ]],0))="n/a","n/a",EQ365-INDEX(tab_MinKomp[Konserwacja B 50],MATCH($B365,tab_MinKomp[[Stanowisko / Position ]:[Stanowisko / Position ]],0)))</f>
        <v>n/a</v>
      </c>
      <c r="ER366" s="194" t="str">
        <f>IF(INDEX(tab_MinKomp[[Konserwacja EOL ]],MATCH($B365,tab_MinKomp[[Stanowisko / Position ]:[Stanowisko / Position ]],0))="n/a","n/a",ER365-INDEX(tab_MinKomp[[Konserwacja EOL ]],MATCH($B365,tab_MinKomp[[Stanowisko / Position ]:[Stanowisko / Position ]],0)))</f>
        <v>n/a</v>
      </c>
      <c r="ES366" s="194" t="str">
        <f>IF(INDEX(tab_MinKomp[Konserwacja Branson],MATCH($B365,tab_MinKomp[[Stanowisko / Position ]:[Stanowisko / Position ]],0))="n/a","n/a",ES365-INDEX(tab_MinKomp[Konserwacja Branson],MATCH($B365,tab_MinKomp[[Stanowisko / Position ]:[Stanowisko / Position ]],0)))</f>
        <v>n/a</v>
      </c>
      <c r="ET366" s="194" t="str">
        <f>IF(INDEX(tab_MinKomp[Konserwacja coolery],MATCH($B365,tab_MinKomp[[Stanowisko / Position ]:[Stanowisko / Position ]],0))="n/a","n/a",ET365-INDEX(tab_MinKomp[Konserwacja coolery],MATCH($B365,tab_MinKomp[[Stanowisko / Position ]:[Stanowisko / Position ]],0)))</f>
        <v>n/a</v>
      </c>
      <c r="EU366" s="194" t="str">
        <f>IF(INDEX(tab_MinKomp[Konserwacja piecy],MATCH($B365,tab_MinKomp[[Stanowisko / Position ]:[Stanowisko / Position ]],0))="n/a","n/a",EU365-INDEX(tab_MinKomp[Konserwacja piecy],MATCH($B365,tab_MinKomp[[Stanowisko / Position ]:[Stanowisko / Position ]],0)))</f>
        <v>n/a</v>
      </c>
      <c r="EV366" s="194" t="str">
        <f>IF(INDEX(tab_MinKomp[Rysunek techniczny- czytanie],MATCH($B365,tab_MinKomp[[Stanowisko / Position ]:[Stanowisko / Position ]],0))="n/a","n/a",EV365-INDEX(tab_MinKomp[Rysunek techniczny- czytanie],MATCH($B365,tab_MinKomp[[Stanowisko / Position ]:[Stanowisko / Position ]],0)))</f>
        <v>n/a</v>
      </c>
      <c r="EW366" s="194" t="str">
        <f>IF(INDEX(tab_MinKomp[Elektryka],MATCH($B365,tab_MinKomp[[Stanowisko / Position ]:[Stanowisko / Position ]],0))="n/a","n/a",EW365-INDEX(tab_MinKomp[Elektryka],MATCH($B365,tab_MinKomp[[Stanowisko / Position ]:[Stanowisko / Position ]],0)))</f>
        <v>n/a</v>
      </c>
      <c r="EX366" s="194" t="str">
        <f>IF(INDEX(tab_MinKomp[Pneumatyka],MATCH($B365,tab_MinKomp[[Stanowisko / Position ]:[Stanowisko / Position ]],0))="n/a","n/a",EX365-INDEX(tab_MinKomp[Pneumatyka],MATCH($B365,tab_MinKomp[[Stanowisko / Position ]:[Stanowisko / Position ]],0)))</f>
        <v>n/a</v>
      </c>
      <c r="EY366" s="194" t="str">
        <f>IF(INDEX(tab_MinKomp[[Hydraulika ]],MATCH($B365,tab_MinKomp[[Stanowisko / Position ]:[Stanowisko / Position ]],0))="n/a","n/a",EY365-INDEX(tab_MinKomp[[Hydraulika ]],MATCH($B365,tab_MinKomp[[Stanowisko / Position ]:[Stanowisko / Position ]],0)))</f>
        <v>n/a</v>
      </c>
      <c r="EZ366" s="194" t="str">
        <f>IF(INDEX(tab_MinKomp[Podciśnienie],MATCH($B365,tab_MinKomp[[Stanowisko / Position ]:[Stanowisko / Position ]],0))="n/a","n/a",EZ365-INDEX(tab_MinKomp[Podciśnienie],MATCH($B365,tab_MinKomp[[Stanowisko / Position ]:[Stanowisko / Position ]],0)))</f>
        <v>n/a</v>
      </c>
      <c r="FA366" s="194" t="str">
        <f>IF(INDEX(tab_MinKomp[Usuwanie awarii],MATCH($B365,tab_MinKomp[[Stanowisko / Position ]:[Stanowisko / Position ]],0))="n/a","n/a",FA365-INDEX(tab_MinKomp[Usuwanie awarii],MATCH($B365,tab_MinKomp[[Stanowisko / Position ]:[Stanowisko / Position ]],0)))</f>
        <v>n/a</v>
      </c>
      <c r="FB366" s="194" t="str">
        <f>IF(INDEX(tab_MinKomp[Obsługa robotów],MATCH($B365,tab_MinKomp[[Stanowisko / Position ]:[Stanowisko / Position ]],0))="n/a","n/a",FB365-INDEX(tab_MinKomp[Obsługa robotów],MATCH($B365,tab_MinKomp[[Stanowisko / Position ]:[Stanowisko / Position ]],0)))</f>
        <v>n/a</v>
      </c>
      <c r="FC366" s="194" t="str">
        <f>IF(INDEX(tab_MinKomp[Obsługa sterowania maszyny],MATCH($B365,tab_MinKomp[[Stanowisko / Position ]:[Stanowisko / Position ]],0))="n/a","n/a",FC365-INDEX(tab_MinKomp[Obsługa sterowania maszyny],MATCH($B365,tab_MinKomp[[Stanowisko / Position ]:[Stanowisko / Position ]],0)))</f>
        <v>n/a</v>
      </c>
      <c r="FD366" s="194" t="str">
        <f>IF(INDEX(tab_MinKomp[Usuwanie przyczyn żródłowych],MATCH($B365,tab_MinKomp[[Stanowisko / Position ]:[Stanowisko / Position ]],0))="n/a","n/a",FD365-INDEX(tab_MinKomp[Usuwanie przyczyn żródłowych],MATCH($B365,tab_MinKomp[[Stanowisko / Position ]:[Stanowisko / Position ]],0)))</f>
        <v>n/a</v>
      </c>
      <c r="FE366" s="194" t="str">
        <f>IF(INDEX(tab_MinKomp[Cmms stosowanie],MATCH($B365,tab_MinKomp[[Stanowisko / Position ]:[Stanowisko / Position ]],0))="n/a","n/a",FE365-INDEX(tab_MinKomp[Cmms stosowanie],MATCH($B365,tab_MinKomp[[Stanowisko / Position ]:[Stanowisko / Position ]],0)))</f>
        <v>n/a</v>
      </c>
      <c r="FF366" s="190" t="str">
        <f>IF(INDEX(tab_MinKomp[Testy czystości / Reinheitstests],MATCH($B365,tab_MinKomp[[Stanowisko / Position ]:[Stanowisko / Position ]],0))="n/a","n/a",FF365-INDEX(tab_MinKomp[Testy czystości / Reinheitstests],MATCH($B365,tab_MinKomp[[Stanowisko / Position ]:[Stanowisko / Position ]],0)))</f>
        <v>n/a</v>
      </c>
      <c r="FG366" s="194" t="str">
        <f>IF(INDEX(tab_MinKomp[Czyszczenie form plastikowych],MATCH($B365,tab_MinKomp[[Stanowisko / Position ]:[Stanowisko / Position ]],0))="n/a","n/a",FG365-INDEX(tab_MinKomp[Czyszczenie form plastikowych],MATCH($B365,tab_MinKomp[[Stanowisko / Position ]:[Stanowisko / Position ]],0)))</f>
        <v>n/a</v>
      </c>
      <c r="FH366" s="194" t="str">
        <f>IF(INDEX(tab_MinKomp[Wymiana form plastik],MATCH($B365,tab_MinKomp[[Stanowisko / Position ]:[Stanowisko / Position ]],0))="n/a","n/a",FH365-INDEX(tab_MinKomp[Wymiana form plastik],MATCH($B365,tab_MinKomp[[Stanowisko / Position ]:[Stanowisko / Position ]],0)))</f>
        <v>n/a</v>
      </c>
      <c r="FI366" s="194" t="str">
        <f>IF(INDEX(tab_MinKomp[Wymiana form guma],MATCH($B365,tab_MinKomp[[Stanowisko / Position ]:[Stanowisko / Position ]],0))="n/a","n/a",FI365-INDEX(tab_MinKomp[Wymiana form guma],MATCH($B365,tab_MinKomp[[Stanowisko / Position ]:[Stanowisko / Position ]],0)))</f>
        <v>n/a</v>
      </c>
      <c r="FJ366" s="194" t="str">
        <f>IF(INDEX(tab_MinKomp[Konserwacja KK],MATCH($B365,tab_MinKomp[[Stanowisko / Position ]:[Stanowisko / Position ]],0))="n/a","n/a",FJ365-INDEX(tab_MinKomp[Konserwacja KK],MATCH($B365,tab_MinKomp[[Stanowisko / Position ]:[Stanowisko / Position ]],0)))</f>
        <v>n/a</v>
      </c>
      <c r="FK366" s="194" t="str">
        <f>IF(INDEX(tab_MinKomp[Konserwacja form guma],MATCH($B365,tab_MinKomp[[Stanowisko / Position ]:[Stanowisko / Position ]],0))="n/a","n/a",FK365-INDEX(tab_MinKomp[Konserwacja form guma],MATCH($B365,tab_MinKomp[[Stanowisko / Position ]:[Stanowisko / Position ]],0)))</f>
        <v>n/a</v>
      </c>
      <c r="FL366" s="194" t="str">
        <f>IF(INDEX(tab_MinKomp[Konserwacja form plastiki],MATCH($B365,tab_MinKomp[[Stanowisko / Position ]:[Stanowisko / Position ]],0))="n/a","n/a",FL365-INDEX(tab_MinKomp[Konserwacja form plastiki],MATCH($B365,tab_MinKomp[[Stanowisko / Position ]:[Stanowisko / Position ]],0)))</f>
        <v>n/a</v>
      </c>
      <c r="FM366" s="194" t="str">
        <f>IF(INDEX(tab_MinKomp[Konserwacja Gorącego Kanału],MATCH($B365,tab_MinKomp[[Stanowisko / Position ]:[Stanowisko / Position ]],0))="n/a","n/a",FM365-INDEX(tab_MinKomp[Konserwacja Gorącego Kanału],MATCH($B365,tab_MinKomp[[Stanowisko / Position ]:[Stanowisko / Position ]],0)))</f>
        <v>n/a</v>
      </c>
      <c r="FN366" s="194" t="s">
        <v>248</v>
      </c>
      <c r="FO366" s="194" t="s">
        <v>248</v>
      </c>
      <c r="FP366" s="194" t="s">
        <v>248</v>
      </c>
      <c r="FQ366" s="196" t="str">
        <f>IF(INDEX(tab_MinKomp[Język angielski / Englisch],MATCH($B365,tab_MinKomp[[Stanowisko / Position ]:[Stanowisko / Position ]],0))="n/a","n/a",FQ365-INDEX(tab_MinKomp[Język angielski / Englisch],MATCH($B365,tab_MinKomp[[Stanowisko / Position ]:[Stanowisko / Position ]],0)))</f>
        <v>n/a</v>
      </c>
      <c r="FR366" s="196" t="str">
        <f>IF(INDEX(tab_MinKomp[Język niemiecki / Deutsch],MATCH($B365,tab_MinKomp[[Stanowisko / Position ]:[Stanowisko / Position ]],0))="n/a","n/a",FR365-INDEX(tab_MinKomp[Język niemiecki / Deutsch],MATCH($B365,tab_MinKomp[[Stanowisko / Position ]:[Stanowisko / Position ]],0)))</f>
        <v>n/a</v>
      </c>
      <c r="FS366" s="194">
        <f>IF(INDEX(tab_MinKomp[Zarządzanie dokumentacją procesową / Process dokumentation management],MATCH($B365,tab_MinKomp[[Stanowisko / Position ]:[Stanowisko / Position ]],0))="n/a","n/a",FS365-INDEX(tab_MinKomp[Zarządzanie dokumentacją procesową / Process dokumentation management],MATCH($B365,tab_MinKomp[[Stanowisko / Position ]:[Stanowisko / Position ]],0)))</f>
        <v>0</v>
      </c>
      <c r="FT366" s="194">
        <f>IF(INDEX(tab_MinKomp[Znajomość procesów z obszaru / Kenntiss der prozesse in dem Bereich],MATCH($B365,tab_MinKomp[[Stanowisko / Position ]:[Stanowisko / Position ]],0))="n/a","n/a",FT365-INDEX(tab_MinKomp[Znajomość procesów z obszaru / Kenntiss der prozesse in dem Bereich],MATCH($B365,tab_MinKomp[[Stanowisko / Position ]:[Stanowisko / Position ]],0)))</f>
        <v>0</v>
      </c>
      <c r="FU366" s="194">
        <f>IF(INDEX(tab_MinKomp[optymalizacja procesów / Prozessoptymalisierung],MATCH($B365,tab_MinKomp[[Stanowisko / Position ]:[Stanowisko / Position ]],0))="n/a","n/a",FU365-INDEX(tab_MinKomp[optymalizacja procesów / Prozessoptymalisierung],MATCH($B365,tab_MinKomp[[Stanowisko / Position ]:[Stanowisko / Position ]],0)))</f>
        <v>0</v>
      </c>
      <c r="FV366" s="194">
        <f>IF(INDEX(tab_MinKomp[Umiejętności szkoleniowe / Trainingsfähigkeiten],MATCH($B365,tab_MinKomp[[Stanowisko / Position ]:[Stanowisko / Position ]],0))="n/a","n/a",FV365-INDEX(tab_MinKomp[Umiejętności szkoleniowe / Trainingsfähigkeiten],MATCH($B365,tab_MinKomp[[Stanowisko / Position ]:[Stanowisko / Position ]],0)))</f>
        <v>0</v>
      </c>
      <c r="FW366" s="194">
        <f>IF(INDEX(tab_MinKomp[Analityczne myślenie, podejście / Analitysches Denken, Einstellung],MATCH($B365,tab_MinKomp[[Stanowisko / Position ]:[Stanowisko / Position ]],0))="n/a","n/a",FW365-INDEX(tab_MinKomp[Analityczne myślenie, podejście / Analitysches Denken, Einstellung],MATCH($B365,tab_MinKomp[[Stanowisko / Position ]:[Stanowisko / Position ]],0)))</f>
        <v>0</v>
      </c>
      <c r="FX366" s="194">
        <f>IF(INDEX(tab_MinKomp[Dokładność, precyzja w dzialaniu / Genauigkeit, Präzision in die Arbeit],MATCH($B365,tab_MinKomp[[Stanowisko / Position ]:[Stanowisko / Position ]],0))="n/a","n/a",FX365-INDEX(tab_MinKomp[Dokładność, precyzja w dzialaniu / Genauigkeit, Präzision in die Arbeit],MATCH($B365,tab_MinKomp[[Stanowisko / Position ]:[Stanowisko / Position ]],0)))</f>
        <v>0</v>
      </c>
      <c r="FY366" s="194">
        <f>IF(INDEX(tab_MinKomp[Dyspozycyjność / Verfügbarkeit],MATCH($B365,tab_MinKomp[[Stanowisko / Position ]:[Stanowisko / Position ]],0))="n/a","n/a",FY365-INDEX(tab_MinKomp[Dyspozycyjność / Verfügbarkeit],MATCH($B365,tab_MinKomp[[Stanowisko / Position ]:[Stanowisko / Position ]],0)))</f>
        <v>-1</v>
      </c>
      <c r="FZ366" s="194">
        <f>IF(INDEX(tab_MinKomp[Zaangażowanie / 
Engagement],MATCH($B365,tab_MinKomp[[Stanowisko / Position ]:[Stanowisko / Position ]],0))="n/a","n/a",FZ365-INDEX(tab_MinKomp[Zaangażowanie / 
Engagement],MATCH($B365,tab_MinKomp[[Stanowisko / Position ]:[Stanowisko / Position ]],0)))</f>
        <v>-1</v>
      </c>
      <c r="GA366" s="194" t="str">
        <f>IF(INDEX(tab_MinKomp[Konserwacja form guma],MATCH($B365,tab_MinKomp[[Stanowisko / Position ]:[Stanowisko / Position ]],0))="n/a","n/a",GA365-INDEX(tab_MinKomp[Konserwacja form guma],MATCH($B365,tab_MinKomp[[Stanowisko / Position ]:[Stanowisko / Position ]],0)))</f>
        <v>n/a</v>
      </c>
      <c r="GB366" s="194" t="str">
        <f>IF(INDEX(tab_MinKomp[Konserwacja form plastiki],MATCH($B365,tab_MinKomp[[Stanowisko / Position ]:[Stanowisko / Position ]],0))="n/a","n/a",GB365-INDEX(tab_MinKomp[Konserwacja form plastiki],MATCH($B365,tab_MinKomp[[Stanowisko / Position ]:[Stanowisko / Position ]],0)))</f>
        <v>n/a</v>
      </c>
      <c r="GC366" s="194">
        <f>IF(INDEX(tab_MinKomp[Elastyczność w działaniu],MATCH($B365,tab_MinKomp[[Stanowisko / Position ]:[Stanowisko / Position ]],0))="n/a","n/a",GC365-INDEX(tab_MinKomp[Elastyczność w działaniu],MATCH($B365,tab_MinKomp[[Stanowisko / Position ]:[Stanowisko / Position ]],0)))</f>
        <v>-1</v>
      </c>
      <c r="GD366" s="194">
        <f>IF(INDEX(tab_MinKomp[Komunikatywność],MATCH($B365,tab_MinKomp[[Stanowisko / Position ]:[Stanowisko / Position ]],0))="n/a","n/a",GD365-INDEX(tab_MinKomp[Komunikatywność],MATCH($B365,tab_MinKomp[[Stanowisko / Position ]:[Stanowisko / Position ]],0)))</f>
        <v>0</v>
      </c>
      <c r="GE366" s="193" t="str">
        <f>IF(INDEX(tab_MinKomp[Motywowanie i budowanie zaangażowania zespołu],MATCH($B365,tab_MinKomp[[Stanowisko / Position ]:[Stanowisko / Position ]],0))="n/a","n/a",GE365-INDEX(tab_MinKomp[Motywowanie i budowanie zaangażowania zespołu],MATCH($B365,tab_MinKomp[[Stanowisko / Position ]:[Stanowisko / Position ]],0)))</f>
        <v>n/a</v>
      </c>
      <c r="GF366" s="186" t="s">
        <v>248</v>
      </c>
      <c r="GG366" s="186" t="s">
        <v>248</v>
      </c>
      <c r="GH366" s="186" t="s">
        <v>248</v>
      </c>
      <c r="GI366" s="186" t="s">
        <v>248</v>
      </c>
      <c r="GJ366" s="186" t="s">
        <v>248</v>
      </c>
      <c r="GK366" s="186" t="s">
        <v>248</v>
      </c>
      <c r="GL366" s="186" t="s">
        <v>248</v>
      </c>
      <c r="GM366" s="186" t="s">
        <v>248</v>
      </c>
      <c r="GN366" s="186" t="s">
        <v>248</v>
      </c>
      <c r="GO366" s="186" t="s">
        <v>248</v>
      </c>
      <c r="GP366" s="186" t="s">
        <v>248</v>
      </c>
      <c r="GQ366" s="186" t="s">
        <v>248</v>
      </c>
      <c r="GR366" s="186" t="s">
        <v>248</v>
      </c>
      <c r="GS366" s="186" t="s">
        <v>248</v>
      </c>
      <c r="GT366" s="186" t="s">
        <v>248</v>
      </c>
      <c r="GU366" s="186" t="s">
        <v>248</v>
      </c>
      <c r="GV366" s="186" t="s">
        <v>248</v>
      </c>
      <c r="GW366" s="186" t="s">
        <v>248</v>
      </c>
      <c r="GX366" s="186" t="s">
        <v>248</v>
      </c>
      <c r="GY366" s="186" t="s">
        <v>248</v>
      </c>
      <c r="GZ366" s="261" t="s">
        <v>248</v>
      </c>
      <c r="HA366" s="261" t="s">
        <v>248</v>
      </c>
      <c r="HB366" s="191">
        <f>SUM(G366:GE366)/(HB365-(SUM(G366:GE366)))</f>
        <v>-0.14285714285714285</v>
      </c>
    </row>
    <row r="367" spans="1:210" ht="24.9" customHeight="1" x14ac:dyDescent="0.3">
      <c r="A367" s="105" t="s">
        <v>321</v>
      </c>
      <c r="B367" s="105" t="s">
        <v>315</v>
      </c>
      <c r="C367" s="105" t="s">
        <v>383</v>
      </c>
      <c r="D367" s="105">
        <v>1660</v>
      </c>
      <c r="E367" s="394" t="s">
        <v>569</v>
      </c>
      <c r="F367" s="185" t="s">
        <v>374</v>
      </c>
      <c r="G367" s="186">
        <v>2</v>
      </c>
      <c r="H367" s="186">
        <v>1</v>
      </c>
      <c r="I367" s="186">
        <v>2</v>
      </c>
      <c r="J367" s="186">
        <v>1</v>
      </c>
      <c r="K367" s="186">
        <v>1</v>
      </c>
      <c r="L367" s="186" t="s">
        <v>248</v>
      </c>
      <c r="M367" s="186" t="s">
        <v>248</v>
      </c>
      <c r="N367" s="186" t="s">
        <v>248</v>
      </c>
      <c r="O367" s="186">
        <v>1</v>
      </c>
      <c r="P367" s="186">
        <v>1</v>
      </c>
      <c r="Q367" s="186" t="s">
        <v>248</v>
      </c>
      <c r="R367" s="186" t="s">
        <v>248</v>
      </c>
      <c r="S367" s="186" t="s">
        <v>248</v>
      </c>
      <c r="T367" s="186" t="s">
        <v>248</v>
      </c>
      <c r="U367" s="186" t="s">
        <v>248</v>
      </c>
      <c r="V367" s="186" t="s">
        <v>248</v>
      </c>
      <c r="W367" s="186" t="s">
        <v>248</v>
      </c>
      <c r="X367" s="186" t="s">
        <v>248</v>
      </c>
      <c r="Y367" s="186" t="s">
        <v>248</v>
      </c>
      <c r="Z367" s="186" t="s">
        <v>248</v>
      </c>
      <c r="AA367" s="186" t="s">
        <v>248</v>
      </c>
      <c r="AB367" s="186" t="s">
        <v>248</v>
      </c>
      <c r="AC367" s="186" t="s">
        <v>248</v>
      </c>
      <c r="AD367" s="186" t="s">
        <v>248</v>
      </c>
      <c r="AE367" s="186" t="s">
        <v>248</v>
      </c>
      <c r="AF367" s="186" t="s">
        <v>248</v>
      </c>
      <c r="AG367" s="186" t="s">
        <v>248</v>
      </c>
      <c r="AH367" s="186" t="s">
        <v>248</v>
      </c>
      <c r="AI367" s="186" t="s">
        <v>248</v>
      </c>
      <c r="AJ367" s="186" t="s">
        <v>248</v>
      </c>
      <c r="AK367" s="186" t="s">
        <v>248</v>
      </c>
      <c r="AL367" s="186">
        <v>1</v>
      </c>
      <c r="AM367" s="186" t="s">
        <v>248</v>
      </c>
      <c r="AN367" s="186" t="s">
        <v>248</v>
      </c>
      <c r="AO367" s="186">
        <v>1</v>
      </c>
      <c r="AP367" s="186" t="s">
        <v>248</v>
      </c>
      <c r="AQ367" s="186">
        <v>1</v>
      </c>
      <c r="AR367" s="186" t="s">
        <v>248</v>
      </c>
      <c r="AS367" s="186" t="s">
        <v>248</v>
      </c>
      <c r="AT367" s="186" t="s">
        <v>248</v>
      </c>
      <c r="AU367" s="186" t="s">
        <v>248</v>
      </c>
      <c r="AV367" s="186">
        <v>2</v>
      </c>
      <c r="AW367" s="186">
        <v>1</v>
      </c>
      <c r="AX367" s="186" t="s">
        <v>248</v>
      </c>
      <c r="AY367" s="186" t="s">
        <v>248</v>
      </c>
      <c r="AZ367" s="186" t="s">
        <v>248</v>
      </c>
      <c r="BA367" s="186" t="s">
        <v>248</v>
      </c>
      <c r="BB367" s="186" t="s">
        <v>248</v>
      </c>
      <c r="BC367" s="186" t="s">
        <v>248</v>
      </c>
      <c r="BD367" s="186" t="s">
        <v>248</v>
      </c>
      <c r="BE367" s="186" t="s">
        <v>248</v>
      </c>
      <c r="BF367" s="186" t="s">
        <v>248</v>
      </c>
      <c r="BG367" s="186" t="s">
        <v>248</v>
      </c>
      <c r="BH367" s="186" t="s">
        <v>248</v>
      </c>
      <c r="BI367" s="186" t="s">
        <v>248</v>
      </c>
      <c r="BJ367" s="186" t="s">
        <v>248</v>
      </c>
      <c r="BK367" s="186" t="s">
        <v>248</v>
      </c>
      <c r="BL367" s="186" t="s">
        <v>248</v>
      </c>
      <c r="BM367" s="186" t="s">
        <v>248</v>
      </c>
      <c r="BN367" s="186" t="s">
        <v>248</v>
      </c>
      <c r="BO367" s="186" t="s">
        <v>248</v>
      </c>
      <c r="BP367" s="186" t="s">
        <v>248</v>
      </c>
      <c r="BQ367" s="186">
        <v>2</v>
      </c>
      <c r="BR367" s="186" t="s">
        <v>248</v>
      </c>
      <c r="BS367" s="186">
        <v>3</v>
      </c>
      <c r="BT367" s="186" t="s">
        <v>248</v>
      </c>
      <c r="BU367" s="186">
        <v>3</v>
      </c>
      <c r="BV367" s="186" t="s">
        <v>248</v>
      </c>
      <c r="BW367" s="186">
        <v>3</v>
      </c>
      <c r="BX367" s="186">
        <v>3</v>
      </c>
      <c r="BY367" s="186"/>
      <c r="BZ367" s="186">
        <v>3</v>
      </c>
      <c r="CA367" s="186" t="s">
        <v>248</v>
      </c>
      <c r="CB367" s="186">
        <v>2</v>
      </c>
      <c r="CC367" s="186" t="s">
        <v>248</v>
      </c>
      <c r="CD367" s="186">
        <v>2</v>
      </c>
      <c r="CE367" s="186"/>
      <c r="CF367" s="186"/>
      <c r="CG367" s="186">
        <v>1</v>
      </c>
      <c r="CH367" s="186" t="s">
        <v>248</v>
      </c>
      <c r="CI367" s="186" t="s">
        <v>248</v>
      </c>
      <c r="CJ367" s="186" t="s">
        <v>248</v>
      </c>
      <c r="CK367" s="186" t="s">
        <v>248</v>
      </c>
      <c r="CL367" s="186" t="s">
        <v>248</v>
      </c>
      <c r="CM367" s="186" t="s">
        <v>248</v>
      </c>
      <c r="CN367" s="186" t="s">
        <v>248</v>
      </c>
      <c r="CO367" s="186" t="s">
        <v>248</v>
      </c>
      <c r="CP367" s="186" t="s">
        <v>248</v>
      </c>
      <c r="CQ367" s="186" t="s">
        <v>248</v>
      </c>
      <c r="CR367" s="186" t="s">
        <v>248</v>
      </c>
      <c r="CS367" s="186" t="s">
        <v>248</v>
      </c>
      <c r="CT367" s="186" t="s">
        <v>248</v>
      </c>
      <c r="CU367" s="186" t="s">
        <v>248</v>
      </c>
      <c r="CV367" s="186" t="s">
        <v>248</v>
      </c>
      <c r="CW367" s="186">
        <v>2</v>
      </c>
      <c r="CX367" s="186" t="s">
        <v>248</v>
      </c>
      <c r="CY367" s="186" t="s">
        <v>248</v>
      </c>
      <c r="CZ367" s="186" t="s">
        <v>248</v>
      </c>
      <c r="DA367" s="186" t="s">
        <v>248</v>
      </c>
      <c r="DB367" s="186" t="s">
        <v>248</v>
      </c>
      <c r="DC367" s="186" t="s">
        <v>248</v>
      </c>
      <c r="DD367" s="186" t="s">
        <v>248</v>
      </c>
      <c r="DE367" s="186" t="s">
        <v>248</v>
      </c>
      <c r="DF367" s="186">
        <v>1</v>
      </c>
      <c r="DG367" s="186" t="s">
        <v>248</v>
      </c>
      <c r="DH367" s="186" t="s">
        <v>248</v>
      </c>
      <c r="DI367" s="186" t="s">
        <v>248</v>
      </c>
      <c r="DJ367" s="186" t="s">
        <v>248</v>
      </c>
      <c r="DK367" s="186" t="s">
        <v>248</v>
      </c>
      <c r="DL367" s="186" t="s">
        <v>248</v>
      </c>
      <c r="DM367" s="186" t="s">
        <v>248</v>
      </c>
      <c r="DN367" s="186" t="s">
        <v>248</v>
      </c>
      <c r="DO367" s="186" t="s">
        <v>248</v>
      </c>
      <c r="DP367" s="186" t="s">
        <v>248</v>
      </c>
      <c r="DQ367" s="186" t="s">
        <v>248</v>
      </c>
      <c r="DR367" s="186" t="s">
        <v>248</v>
      </c>
      <c r="DS367" s="186" t="s">
        <v>248</v>
      </c>
      <c r="DT367" s="186" t="s">
        <v>248</v>
      </c>
      <c r="DU367" s="186" t="s">
        <v>248</v>
      </c>
      <c r="DV367" s="186" t="s">
        <v>248</v>
      </c>
      <c r="DW367" s="186" t="s">
        <v>248</v>
      </c>
      <c r="DX367" s="186" t="s">
        <v>248</v>
      </c>
      <c r="DY367" s="186" t="s">
        <v>248</v>
      </c>
      <c r="DZ367" s="186" t="s">
        <v>248</v>
      </c>
      <c r="EA367" s="186" t="s">
        <v>248</v>
      </c>
      <c r="EB367" s="186" t="s">
        <v>248</v>
      </c>
      <c r="EC367" s="186" t="s">
        <v>248</v>
      </c>
      <c r="ED367" s="186" t="s">
        <v>248</v>
      </c>
      <c r="EE367" s="186" t="s">
        <v>248</v>
      </c>
      <c r="EF367" s="186" t="s">
        <v>248</v>
      </c>
      <c r="EG367" s="186" t="s">
        <v>248</v>
      </c>
      <c r="EH367" s="186" t="s">
        <v>248</v>
      </c>
      <c r="EI367" s="186" t="s">
        <v>248</v>
      </c>
      <c r="EJ367" s="186" t="s">
        <v>248</v>
      </c>
      <c r="EK367" s="186" t="s">
        <v>248</v>
      </c>
      <c r="EL367" s="184" t="s">
        <v>248</v>
      </c>
      <c r="EM367" s="184" t="s">
        <v>248</v>
      </c>
      <c r="EN367" s="184" t="s">
        <v>248</v>
      </c>
      <c r="EO367" s="186" t="s">
        <v>248</v>
      </c>
      <c r="EP367" s="186" t="s">
        <v>248</v>
      </c>
      <c r="EQ367" s="186" t="s">
        <v>248</v>
      </c>
      <c r="ER367" s="186" t="s">
        <v>248</v>
      </c>
      <c r="ES367" s="186" t="s">
        <v>248</v>
      </c>
      <c r="ET367" s="186" t="s">
        <v>248</v>
      </c>
      <c r="EU367" s="186" t="s">
        <v>248</v>
      </c>
      <c r="EV367" s="186" t="s">
        <v>248</v>
      </c>
      <c r="EW367" s="186" t="s">
        <v>248</v>
      </c>
      <c r="EX367" s="186" t="s">
        <v>248</v>
      </c>
      <c r="EY367" s="186" t="s">
        <v>248</v>
      </c>
      <c r="EZ367" s="186" t="s">
        <v>248</v>
      </c>
      <c r="FA367" s="186" t="s">
        <v>248</v>
      </c>
      <c r="FB367" s="186" t="s">
        <v>248</v>
      </c>
      <c r="FC367" s="186" t="s">
        <v>248</v>
      </c>
      <c r="FD367" s="186" t="s">
        <v>248</v>
      </c>
      <c r="FE367" s="186" t="s">
        <v>248</v>
      </c>
      <c r="FF367" s="186" t="s">
        <v>248</v>
      </c>
      <c r="FG367" s="186" t="s">
        <v>248</v>
      </c>
      <c r="FH367" s="186" t="s">
        <v>248</v>
      </c>
      <c r="FI367" s="186" t="s">
        <v>248</v>
      </c>
      <c r="FJ367" s="186" t="s">
        <v>248</v>
      </c>
      <c r="FK367" s="186" t="s">
        <v>248</v>
      </c>
      <c r="FL367" s="186" t="s">
        <v>248</v>
      </c>
      <c r="FM367" s="186" t="s">
        <v>248</v>
      </c>
      <c r="FN367" s="186" t="s">
        <v>248</v>
      </c>
      <c r="FO367" s="186" t="s">
        <v>248</v>
      </c>
      <c r="FP367" s="186" t="s">
        <v>248</v>
      </c>
      <c r="FQ367" s="187" t="s">
        <v>248</v>
      </c>
      <c r="FR367" s="187" t="s">
        <v>248</v>
      </c>
      <c r="FS367" s="186">
        <v>2</v>
      </c>
      <c r="FT367" s="186">
        <v>2</v>
      </c>
      <c r="FU367" s="186">
        <v>1</v>
      </c>
      <c r="FV367" s="186">
        <v>1</v>
      </c>
      <c r="FW367" s="186">
        <v>1</v>
      </c>
      <c r="FX367" s="186">
        <v>2</v>
      </c>
      <c r="FY367" s="186">
        <v>2</v>
      </c>
      <c r="FZ367" s="186">
        <v>2</v>
      </c>
      <c r="GA367" s="186" t="s">
        <v>248</v>
      </c>
      <c r="GB367" s="186" t="s">
        <v>248</v>
      </c>
      <c r="GC367" s="186">
        <v>2</v>
      </c>
      <c r="GD367" s="186">
        <v>1</v>
      </c>
      <c r="GE367" s="186" t="s">
        <v>248</v>
      </c>
      <c r="GF367" s="186" t="s">
        <v>248</v>
      </c>
      <c r="GG367" s="186" t="s">
        <v>248</v>
      </c>
      <c r="GH367" s="186" t="s">
        <v>248</v>
      </c>
      <c r="GI367" s="186" t="s">
        <v>248</v>
      </c>
      <c r="GJ367" s="186" t="s">
        <v>248</v>
      </c>
      <c r="GK367" s="186" t="s">
        <v>248</v>
      </c>
      <c r="GL367" s="186" t="s">
        <v>248</v>
      </c>
      <c r="GM367" s="186" t="s">
        <v>248</v>
      </c>
      <c r="GN367" s="186" t="s">
        <v>248</v>
      </c>
      <c r="GO367" s="186" t="s">
        <v>248</v>
      </c>
      <c r="GP367" s="186" t="s">
        <v>248</v>
      </c>
      <c r="GQ367" s="186" t="s">
        <v>248</v>
      </c>
      <c r="GR367" s="186" t="s">
        <v>248</v>
      </c>
      <c r="GS367" s="186" t="s">
        <v>248</v>
      </c>
      <c r="GT367" s="186" t="s">
        <v>248</v>
      </c>
      <c r="GU367" s="186" t="s">
        <v>248</v>
      </c>
      <c r="GV367" s="186" t="s">
        <v>248</v>
      </c>
      <c r="GW367" s="186" t="s">
        <v>248</v>
      </c>
      <c r="GX367" s="186" t="s">
        <v>248</v>
      </c>
      <c r="GY367" s="186" t="s">
        <v>248</v>
      </c>
      <c r="GZ367" s="261" t="s">
        <v>248</v>
      </c>
      <c r="HA367" s="261" t="s">
        <v>248</v>
      </c>
      <c r="HB367" s="188">
        <f t="shared" ref="HB367" si="303">SUM(G367:GE367)</f>
        <v>56</v>
      </c>
    </row>
    <row r="368" spans="1:210" ht="24.9" customHeight="1" thickBot="1" x14ac:dyDescent="0.35">
      <c r="A368" s="108" t="str">
        <f t="shared" si="299"/>
        <v>Prod.-Q-5</v>
      </c>
      <c r="B368" s="108" t="str">
        <f t="shared" si="300"/>
        <v>Pracownik Produkcji</v>
      </c>
      <c r="C368" s="108" t="str">
        <f t="shared" si="301"/>
        <v>RL</v>
      </c>
      <c r="D368" s="108">
        <f t="shared" si="302"/>
        <v>1660</v>
      </c>
      <c r="E368" s="395"/>
      <c r="F368" s="189" t="s">
        <v>375</v>
      </c>
      <c r="G368" s="192">
        <f>IF(INDEX(tab_MinKomp[Przepisy BHP / BHP Vorschriften],MATCH($B367,tab_MinKomp[[Stanowisko / Position ]:[Stanowisko / Position ]],0))="n/a","n/a",G367-INDEX(tab_MinKomp[Przepisy BHP / BHP Vorschriften],MATCH($B367,tab_MinKomp[[Stanowisko / Position ]:[Stanowisko / Position ]],0)))</f>
        <v>0</v>
      </c>
      <c r="H368" s="193">
        <f>IF(INDEX(tab_MinKomp[Przepisy PPOŻ / Brandschutzbestimmungen],MATCH($B367,tab_MinKomp[[Stanowisko / Position ]:[Stanowisko / Position ]],0))="n/a","n/a",H367-INDEX(tab_MinKomp[Przepisy PPOŻ / Brandschutzbestimmungen],MATCH($B367,tab_MinKomp[[Stanowisko / Position ]:[Stanowisko / Position ]],0)))</f>
        <v>0</v>
      </c>
      <c r="I368" s="193">
        <f>IF(INDEX(tab_MinKomp[Ryzyko zawodowe na stanowiskach pracyv/ Berufliche Risiken an Arbeitsstellen],MATCH($B367,tab_MinKomp[[Stanowisko / Position ]:[Stanowisko / Position ]],0))="n/a","n/a",I367-INDEX(tab_MinKomp[Ryzyko zawodowe na stanowiskach pracyv/ Berufliche Risiken an Arbeitsstellen],MATCH($B367,tab_MinKomp[[Stanowisko / Position ]:[Stanowisko / Position ]],0)))</f>
        <v>0</v>
      </c>
      <c r="J368" s="193">
        <f>IF(INDEX(tab_MinKomp[Gospodarka substancjami niebezpiecznymi / Gefahrstoffmanagement],MATCH($B367,tab_MinKomp[[Stanowisko / Position ]:[Stanowisko / Position ]],0))="n/a","n/a",J367-INDEX(tab_MinKomp[Gospodarka substancjami niebezpiecznymi / Gefahrstoffmanagement],MATCH($B367,tab_MinKomp[[Stanowisko / Position ]:[Stanowisko / Position ]],0)))</f>
        <v>0</v>
      </c>
      <c r="K368" s="193">
        <f>IF(INDEX(tab_MinKomp[Gospodarka odpadami / Abfallwirtschaft],MATCH($B367,tab_MinKomp[[Stanowisko / Position ]:[Stanowisko / Position ]],0))="n/a","n/a",K367-INDEX(tab_MinKomp[Gospodarka odpadami / Abfallwirtschaft],MATCH($B367,tab_MinKomp[[Stanowisko / Position ]:[Stanowisko / Position ]],0)))</f>
        <v>0</v>
      </c>
      <c r="L368" s="194" t="str">
        <f>IF(INDEX(tab_MinKomp[Przepisy kodeksu pracy / Bestimmungen des Arbeitsgesetzes],MATCH($B367,tab_MinKomp[[Stanowisko / Position ]:[Stanowisko / Position ]],0))="n/a","n/a",L367-INDEX(tab_MinKomp[Przepisy kodeksu pracy / Bestimmungen des Arbeitsgesetzes],MATCH($B367,tab_MinKomp[[Stanowisko / Position ]:[Stanowisko / Position ]],0)))</f>
        <v>n/a</v>
      </c>
      <c r="M368" s="195" t="str">
        <f>IF(INDEX(tab_MinKomp[Przepisy o ub.społ. ZUS  / Sozialversicherungsvorschriften],MATCH($B367,tab_MinKomp[[Stanowisko / Position ]:[Stanowisko / Position ]],0))="n/a","n/a",M367-INDEX(tab_MinKomp[Przepisy o ub.społ. ZUS  / Sozialversicherungsvorschriften],MATCH($B367,tab_MinKomp[[Stanowisko / Position ]:[Stanowisko / Position ]],0)))</f>
        <v>n/a</v>
      </c>
      <c r="N368" s="194" t="str">
        <f>IF(INDEX(tab_MinKomp[PRZEPISY O PDOF /persönlich Einkommensteuergesetz ],MATCH($B367,tab_MinKomp[[Stanowisko / Position ]:[Stanowisko / Position ]],0))="n/a","n/a",N367-INDEX(tab_MinKomp[PRZEPISY O PDOF /persönlich Einkommensteuergesetz ],MATCH($B367,tab_MinKomp[[Stanowisko / Position ]:[Stanowisko / Position ]],0)))</f>
        <v>n/a</v>
      </c>
      <c r="O368" s="194">
        <f>IF(INDEX(tab_MinKomp[Regulamin pracy / Arbeitsordnung],MATCH($B367,tab_MinKomp[[Stanowisko / Position ]:[Stanowisko / Position ]],0))="n/a","n/a",O367-INDEX(tab_MinKomp[Regulamin pracy / Arbeitsordnung],MATCH($B367,tab_MinKomp[[Stanowisko / Position ]:[Stanowisko / Position ]],0)))</f>
        <v>0</v>
      </c>
      <c r="P368" s="194">
        <f>IF(INDEX(tab_MinKomp[Regulamin wynagradzania / Vergütungsordnung],MATCH($B367,tab_MinKomp[[Stanowisko / Position ]:[Stanowisko / Position ]],0))="n/a","n/a",P367-INDEX(tab_MinKomp[Regulamin wynagradzania / Vergütungsordnung],MATCH($B367,tab_MinKomp[[Stanowisko / Position ]:[Stanowisko / Position ]],0)))</f>
        <v>0</v>
      </c>
      <c r="Q368" s="194" t="str">
        <f>IF(INDEX(tab_MinKomp[System R2PŁATNIK PRO: Płace / Lohnabrechnung],MATCH($B367,tab_MinKomp[[Stanowisko / Position ]:[Stanowisko / Position ]],0))="n/a","n/a",Q367-INDEX(tab_MinKomp[System R2PŁATNIK PRO: Płace / Lohnabrechnung],MATCH($B367,tab_MinKomp[[Stanowisko / Position ]:[Stanowisko / Position ]],0)))</f>
        <v>n/a</v>
      </c>
      <c r="R368" s="194" t="str">
        <f>IF(INDEX(tab_MinKomp[SystemR2PŁATNIK PRO: KADRY / Personaldaten],MATCH($B367,tab_MinKomp[[Stanowisko / Position ]:[Stanowisko / Position ]],0))="n/a","n/a",R367-INDEX(tab_MinKomp[SystemR2PŁATNIK PRO: KADRY / Personaldaten],MATCH($B367,tab_MinKomp[[Stanowisko / Position ]:[Stanowisko / Position ]],0)))</f>
        <v>n/a</v>
      </c>
      <c r="S368" s="194" t="str">
        <f>IF(INDEX(tab_MinKomp[SYSTEM R2PŁATNIK PRO: zarządzanie pracownikami / Arbeitsverwaltung],MATCH($B367,tab_MinKomp[[Stanowisko / Position ]:[Stanowisko / Position ]],0))="n/a","n/a",S367-INDEX(tab_MinKomp[SYSTEM R2PŁATNIK PRO: zarządzanie pracownikami / Arbeitsverwaltung],MATCH($B367,tab_MinKomp[[Stanowisko / Position ]:[Stanowisko / Position ]],0)))</f>
        <v>n/a</v>
      </c>
      <c r="T368" s="194" t="str">
        <f>IF(INDEX(tab_MinKomp[Doradztwo, wsparcie personalne / Personalberatung und Unterstützung],MATCH($B367,tab_MinKomp[[Stanowisko / Position ]:[Stanowisko / Position ]],0))="n/a","n/a",T367-INDEX(tab_MinKomp[Doradztwo, wsparcie personalne / Personalberatung und Unterstützung],MATCH($B367,tab_MinKomp[[Stanowisko / Position ]:[Stanowisko / Position ]],0)))</f>
        <v>n/a</v>
      </c>
      <c r="U368" s="194" t="str">
        <f>IF(INDEX(tab_MinKomp[Przepisy o podatku VAT / MwSt.- Gesetz],MATCH($B367,tab_MinKomp[[Stanowisko / Position ]:[Stanowisko / Position ]],0))="n/a","n/a",U367-INDEX(tab_MinKomp[Przepisy o podatku VAT / MwSt.- Gesetz],MATCH($B367,tab_MinKomp[[Stanowisko / Position ]:[Stanowisko / Position ]],0)))</f>
        <v>n/a</v>
      </c>
      <c r="V368" s="194" t="str">
        <f>IF(INDEX(tab_MinKomp[PrzepisyPDOP / geschäftlich Einkommensteuergesetz],MATCH($B367,tab_MinKomp[[Stanowisko / Position ]:[Stanowisko / Position ]],0))="n/a","n/a",V367-INDEX(tab_MinKomp[PrzepisyPDOP / geschäftlich Einkommensteuergesetz],MATCH($B367,tab_MinKomp[[Stanowisko / Position ]:[Stanowisko / Position ]],0)))</f>
        <v>n/a</v>
      </c>
      <c r="W368" s="194" t="str">
        <f>IF(INDEX(tab_MinKomp[System BAAN / FINANSE (FIBU)],MATCH($B367,tab_MinKomp[[Stanowisko / Position ]:[Stanowisko / Position ]],0))="n/a","n/a",W367-INDEX(tab_MinKomp[System BAAN / FINANSE (FIBU)],MATCH($B367,tab_MinKomp[[Stanowisko / Position ]:[Stanowisko / Position ]],0)))</f>
        <v>n/a</v>
      </c>
      <c r="X368" s="194" t="str">
        <f>IF(INDEX(tab_MinKomp[Systemy pomocnicze / Hilfssysteme(STOCKPROGRAM, KALK2000 etc.)],MATCH($B367,tab_MinKomp[[Stanowisko / Position ]:[Stanowisko / Position ]],0))="n/a","n/a",X367-INDEX(tab_MinKomp[Systemy pomocnicze / Hilfssysteme(STOCKPROGRAM, KALK2000 etc.)],MATCH($B367,tab_MinKomp[[Stanowisko / Position ]:[Stanowisko / Position ]],0)))</f>
        <v>n/a</v>
      </c>
      <c r="Y368" s="194" t="str">
        <f>IF(INDEX(tab_MinKomp[Polityka rachunkowości / Buchführungspolitik],MATCH($B367,tab_MinKomp[[Stanowisko / Position ]:[Stanowisko / Position ]],0))="n/a","n/a",Y367-INDEX(tab_MinKomp[Polityka rachunkowości / Buchführungspolitik],MATCH($B367,tab_MinKomp[[Stanowisko / Position ]:[Stanowisko / Position ]],0)))</f>
        <v>n/a</v>
      </c>
      <c r="Z368" s="194" t="str">
        <f>IF(INDEX(tab_MinKomp[Ustawa o rachunkowości / Rechnungslegungsgesetz],MATCH($B367,tab_MinKomp[[Stanowisko / Position ]:[Stanowisko / Position ]],0))="n/a","n/a",Z367-INDEX(tab_MinKomp[Ustawa o rachunkowości / Rechnungslegungsgesetz],MATCH($B367,tab_MinKomp[[Stanowisko / Position ]:[Stanowisko / Position ]],0)))</f>
        <v>n/a</v>
      </c>
      <c r="AA368" s="194" t="str">
        <f>IF(INDEX(tab_MinKomp[WORKFLOW - TS-100],MATCH($B367,tab_MinKomp[[Stanowisko / Position ]:[Stanowisko / Position ]],0))="n/a","n/a",AA367-INDEX(tab_MinKomp[WORKFLOW - TS-100],MATCH($B367,tab_MinKomp[[Stanowisko / Position ]:[Stanowisko / Position ]],0)))</f>
        <v>n/a</v>
      </c>
      <c r="AB368" s="194" t="str">
        <f>IF(INDEX(tab_MinKomp[WORKFLOW - SFMS],MATCH($B367,tab_MinKomp[[Stanowisko / Position ]:[Stanowisko / Position ]],0))="n/a","n/a",AB367-INDEX(tab_MinKomp[WORKFLOW - SFMS],MATCH($B367,tab_MinKomp[[Stanowisko / Position ]:[Stanowisko / Position ]],0)))</f>
        <v>n/a</v>
      </c>
      <c r="AC368" s="194" t="str">
        <f>IF(INDEX(tab_MinKomp[System ISO 9001:2015],MATCH($B367,tab_MinKomp[[Stanowisko / Position ]:[Stanowisko / Position ]],0))="n/a","n/a",AC367-INDEX(tab_MinKomp[System ISO 9001:2015],MATCH($B367,tab_MinKomp[[Stanowisko / Position ]:[Stanowisko / Position ]],0)))</f>
        <v>n/a</v>
      </c>
      <c r="AD368" s="194" t="str">
        <f>IF(INDEX(tab_MinKomp[System ISO 9001:2015],MATCH($B367,tab_MinKomp[[Stanowisko / Position ]:[Stanowisko / Position ]],0))="n/a","n/a",AD367-INDEX(tab_MinKomp[System ISO 9001:2015],MATCH($B367,tab_MinKomp[[Stanowisko / Position ]:[Stanowisko / Position ]],0)))</f>
        <v>n/a</v>
      </c>
      <c r="AE368" s="194" t="str">
        <f>IF(INDEX(tab_MinKomp[System ISO 9001:2015],MATCH($B367,tab_MinKomp[[Stanowisko / Position ]:[Stanowisko / Position ]],0))="n/a","n/a",AE367-INDEX(tab_MinKomp[System ISO 9001:2015],MATCH($B367,tab_MinKomp[[Stanowisko / Position ]:[Stanowisko / Position ]],0)))</f>
        <v>n/a</v>
      </c>
      <c r="AF368" s="194" t="str">
        <f>IF(INDEX(tab_MinKomp[System ISO 9001:2015],MATCH($B367,tab_MinKomp[[Stanowisko / Position ]:[Stanowisko / Position ]],0))="n/a","n/a",AF367-INDEX(tab_MinKomp[System ISO 9001:2015],MATCH($B367,tab_MinKomp[[Stanowisko / Position ]:[Stanowisko / Position ]],0)))</f>
        <v>n/a</v>
      </c>
      <c r="AG368" s="194" t="str">
        <f>IF(INDEX(tab_MinKomp[Wymagania VDA 6.3 Process / Forderungen],MATCH($B367,tab_MinKomp[[Stanowisko / Position ]:[Stanowisko / Position ]],0))="n/a","n/a",AG367-INDEX(tab_MinKomp[Wymagania VDA 6.3 Process / Forderungen],MATCH($B367,tab_MinKomp[[Stanowisko / Position ]:[Stanowisko / Position ]],0)))</f>
        <v>n/a</v>
      </c>
      <c r="AH368" s="194" t="str">
        <f>IF(INDEX(tab_MinKomp[Wymagania VDA 6.5 Product / Forderungen],MATCH($B367,tab_MinKomp[[Stanowisko / Position ]:[Stanowisko / Position ]],0))="n/a","n/a",AH367-INDEX(tab_MinKomp[Wymagania VDA 6.5 Product / Forderungen],MATCH($B367,tab_MinKomp[[Stanowisko / Position ]:[Stanowisko / Position ]],0)))</f>
        <v>n/a</v>
      </c>
      <c r="AI368" s="194" t="str">
        <f>IF(INDEX(tab_MinKomp[System ISO 9001:2015],MATCH($B367,tab_MinKomp[[Stanowisko / Position ]:[Stanowisko / Position ]],0))="n/a","n/a",AI367-INDEX(tab_MinKomp[System ISO 9001:2015],MATCH($B367,tab_MinKomp[[Stanowisko / Position ]:[Stanowisko / Position ]],0)))</f>
        <v>n/a</v>
      </c>
      <c r="AJ368" s="194" t="str">
        <f>IF(INDEX(tab_MinKomp[Auditor systemu ISO 17021:2018],MATCH($B367,tab_MinKomp[[Stanowisko / Position ]:[Stanowisko / Position ]],0))="n/a","n/a",AJ367-INDEX(tab_MinKomp[Auditor systemu ISO 17021:2018],MATCH($B367,tab_MinKomp[[Stanowisko / Position ]:[Stanowisko / Position ]],0)))</f>
        <v>n/a</v>
      </c>
      <c r="AK368" s="194" t="str">
        <f>IF(INDEX(tab_MinKomp[Pełnomocnik systemu / Systemvertreter],MATCH($B367,tab_MinKomp[[Stanowisko / Position ]:[Stanowisko / Position ]],0))="n/a","n/a",AK367-INDEX(tab_MinKomp[Pełnomocnik systemu / Systemvertreter],MATCH($B367,tab_MinKomp[[Stanowisko / Position ]:[Stanowisko / Position ]],0)))</f>
        <v>n/a</v>
      </c>
      <c r="AL368" s="194">
        <f>IF(INDEX(tab_MinKomp[Polityka Etyczna - Compliance],MATCH($B367,tab_MinKomp[[Stanowisko / Position ]:[Stanowisko / Position ]],0))="n/a","n/a",AL367-INDEX(tab_MinKomp[Polityka Etyczna - Compliance],MATCH($B367,tab_MinKomp[[Stanowisko / Position ]:[Stanowisko / Position ]],0)))</f>
        <v>0</v>
      </c>
      <c r="AM368" s="194" t="str">
        <f>IF(INDEX(tab_MinKomp[WDRAŻANIE NOWYCH PROJEKTÓW/ PROCEDURA CTM],MATCH($B367,tab_MinKomp[[Stanowisko / Position ]:[Stanowisko / Position ]],0))="n/a","n/a",AM367-INDEX(tab_MinKomp[WDRAŻANIE NOWYCH PROJEKTÓW/ PROCEDURA CTM],MATCH($B367,tab_MinKomp[[Stanowisko / Position ]:[Stanowisko / Position ]],0)))</f>
        <v>n/a</v>
      </c>
      <c r="AN368" s="194" t="str">
        <f>IF(INDEX(tab_MinKomp[KAMIENIE MILOWE MSL/PIFF],MATCH($B367,tab_MinKomp[[Stanowisko / Position ]:[Stanowisko / Position ]],0))="n/a","n/a",AN367-INDEX(tab_MinKomp[KAMIENIE MILOWE MSL/PIFF],MATCH($B367,tab_MinKomp[[Stanowisko / Position ]:[Stanowisko / Position ]],0)))</f>
        <v>n/a</v>
      </c>
      <c r="AO368" s="194">
        <f>IF(INDEX(tab_MinKomp[CP],MATCH($B367,tab_MinKomp[[Stanowisko / Position ]:[Stanowisko / Position ]],0))="n/a","n/a",AO367-INDEX(tab_MinKomp[CP],MATCH($B367,tab_MinKomp[[Stanowisko / Position ]:[Stanowisko / Position ]],0)))</f>
        <v>0</v>
      </c>
      <c r="AP368" s="194" t="str">
        <f>IF(INDEX(tab_MinKomp[FMEA],MATCH($B367,tab_MinKomp[[Stanowisko / Position ]:[Stanowisko / Position ]],0))="n/a","n/a",AP367-INDEX(tab_MinKomp[FMEA],MATCH($B367,tab_MinKomp[[Stanowisko / Position ]:[Stanowisko / Position ]],0)))</f>
        <v>n/a</v>
      </c>
      <c r="AQ368" s="194">
        <f>IF(INDEX(tab_MinKomp[FLOW CHART],MATCH($B367,tab_MinKomp[[Stanowisko / Position ]:[Stanowisko / Position ]],0))="n/a","n/a",AQ367-INDEX(tab_MinKomp[FLOW CHART],MATCH($B367,tab_MinKomp[[Stanowisko / Position ]:[Stanowisko / Position ]],0)))</f>
        <v>0</v>
      </c>
      <c r="AR368" s="194" t="str">
        <f>IF(INDEX(tab_MinKomp[APQP],MATCH($B367,tab_MinKomp[[Stanowisko / Position ]:[Stanowisko / Position ]],0))="n/a","n/a",AR367-INDEX(tab_MinKomp[APQP],MATCH($B367,tab_MinKomp[[Stanowisko / Position ]:[Stanowisko / Position ]],0)))</f>
        <v>n/a</v>
      </c>
      <c r="AS368" s="194" t="str">
        <f>IF(INDEX(tab_MinKomp[MSA],MATCH($B367,tab_MinKomp[[Stanowisko / Position ]:[Stanowisko / Position ]],0))="n/a","n/a",AS367-INDEX(tab_MinKomp[MSA],MATCH($B367,tab_MinKomp[[Stanowisko / Position ]:[Stanowisko / Position ]],0)))</f>
        <v>n/a</v>
      </c>
      <c r="AT368" s="194" t="str">
        <f>IF(INDEX(tab_MinKomp[SPC],MATCH($B367,tab_MinKomp[[Stanowisko / Position ]:[Stanowisko / Position ]],0))="n/a","n/a",AT367-INDEX(tab_MinKomp[SPC],MATCH($B367,tab_MinKomp[[Stanowisko / Position ]:[Stanowisko / Position ]],0)))</f>
        <v>n/a</v>
      </c>
      <c r="AU368" s="194" t="str">
        <f>IF(INDEX(tab_MinKomp[CSR (SPECYFICZNE WYMAGANIA KLIENTA)],MATCH($B367,tab_MinKomp[[Stanowisko / Position ]:[Stanowisko / Position ]],0))="n/a","n/a",AU367-INDEX(tab_MinKomp[CSR (SPECYFICZNE WYMAGANIA KLIENTA)],MATCH($B367,tab_MinKomp[[Stanowisko / Position ]:[Stanowisko / Position ]],0)))</f>
        <v>n/a</v>
      </c>
      <c r="AV368" s="194">
        <f>IF(INDEX(tab_MinKomp[5S],MATCH($B367,tab_MinKomp[[Stanowisko / Position ]:[Stanowisko / Position ]],0))="n/a","n/a",AV367-INDEX(tab_MinKomp[5S],MATCH($B367,tab_MinKomp[[Stanowisko / Position ]:[Stanowisko / Position ]],0)))</f>
        <v>0</v>
      </c>
      <c r="AW368" s="194">
        <f>IF(INDEX(tab_MinKomp[LEAN MANAGEMENT],MATCH($B367,tab_MinKomp[[Stanowisko / Position ]:[Stanowisko / Position ]],0))="n/a","n/a",AW367-INDEX(tab_MinKomp[LEAN MANAGEMENT],MATCH($B367,tab_MinKomp[[Stanowisko / Position ]:[Stanowisko / Position ]],0)))</f>
        <v>0</v>
      </c>
      <c r="AX368" s="194" t="str">
        <f>IF(INDEX(tab_MinKomp[5R],MATCH($B367,tab_MinKomp[[Stanowisko / Position ]:[Stanowisko / Position ]],0))="n/a","n/a",AX367-INDEX(tab_MinKomp[5R],MATCH($B367,tab_MinKomp[[Stanowisko / Position ]:[Stanowisko / Position ]],0)))</f>
        <v>n/a</v>
      </c>
      <c r="AY368" s="194" t="str">
        <f>IF(INDEX(tab_MinKomp[Six Sigma],MATCH($B367,tab_MinKomp[[Stanowisko / Position ]:[Stanowisko / Position ]],0))="n/a","n/a",AY367-INDEX(tab_MinKomp[Six Sigma],MATCH($B367,tab_MinKomp[[Stanowisko / Position ]:[Stanowisko / Position ]],0)))</f>
        <v>n/a</v>
      </c>
      <c r="AZ368" s="194" t="str">
        <f>IF(INDEX(tab_MinKomp[System BAAN / Distribution &amp; Supply Chain],MATCH($B367,tab_MinKomp[[Stanowisko / Position ]:[Stanowisko / Position ]],0))="n/a","n/a",AZ367-INDEX(tab_MinKomp[System BAAN / Distribution &amp; Supply Chain],MATCH($B367,tab_MinKomp[[Stanowisko / Position ]:[Stanowisko / Position ]],0)))</f>
        <v>n/a</v>
      </c>
      <c r="BA368" s="194" t="str">
        <f>IF(INDEX(tab_MinKomp[Gospodarka magazynowa / Lagerverwaltung],MATCH($B367,tab_MinKomp[[Stanowisko / Position ]:[Stanowisko / Position ]],0))="n/a","n/a",BA367-INDEX(tab_MinKomp[Gospodarka magazynowa / Lagerverwaltung],MATCH($B367,tab_MinKomp[[Stanowisko / Position ]:[Stanowisko / Position ]],0)))</f>
        <v>n/a</v>
      </c>
      <c r="BB368" s="194" t="str">
        <f>IF(INDEX(tab_MinKomp[Inwentaryzacja - organizacja i przebieg / Inventurprozess],MATCH($B367,tab_MinKomp[[Stanowisko / Position ]:[Stanowisko / Position ]],0))="n/a","n/a",BB367-INDEX(tab_MinKomp[Inwentaryzacja - organizacja i przebieg / Inventurprozess],MATCH($B367,tab_MinKomp[[Stanowisko / Position ]:[Stanowisko / Position ]],0)))</f>
        <v>n/a</v>
      </c>
      <c r="BC368" s="194" t="str">
        <f>IF(INDEX(tab_MinKomp[Organizacja dostaw / Versorgungsorganisation],MATCH($B367,tab_MinKomp[[Stanowisko / Position ]:[Stanowisko / Position ]],0))="n/a","n/a",BC367-INDEX(tab_MinKomp[Organizacja dostaw / Versorgungsorganisation],MATCH($B367,tab_MinKomp[[Stanowisko / Position ]:[Stanowisko / Position ]],0)))</f>
        <v>n/a</v>
      </c>
      <c r="BD368" s="194" t="str">
        <f>IF(INDEX(tab_MinKomp[Organizacja wysyłek / Organisation von Lieferungen],MATCH($B367,tab_MinKomp[[Stanowisko / Position ]:[Stanowisko / Position ]],0))="n/a","n/a",BD367-INDEX(tab_MinKomp[Organizacja wysyłek / Organisation von Lieferungen],MATCH($B367,tab_MinKomp[[Stanowisko / Position ]:[Stanowisko / Position ]],0)))</f>
        <v>n/a</v>
      </c>
      <c r="BE368" s="194" t="str">
        <f>IF(INDEX(tab_MinKomp[Analiza magazynowa - Program Polen.mdb / Inventuranalyse],MATCH($B367,tab_MinKomp[[Stanowisko / Position ]:[Stanowisko / Position ]],0))="n/a","n/a",BE367-INDEX(tab_MinKomp[Analiza magazynowa - Program Polen.mdb / Inventuranalyse],MATCH($B367,tab_MinKomp[[Stanowisko / Position ]:[Stanowisko / Position ]],0)))</f>
        <v>n/a</v>
      </c>
      <c r="BF368" s="190" t="str">
        <f>IF(INDEX(tab_MinKomp[MMOG (Materials Management Operations Guidelines)],MATCH($B367,tab_MinKomp[[Stanowisko / Position ]:[Stanowisko / Position ]],0))="n/a","n/a",BF367-INDEX(tab_MinKomp[MMOG (Materials Management Operations Guidelines)],MATCH($B367,tab_MinKomp[[Stanowisko / Position ]:[Stanowisko / Position ]],0)))</f>
        <v>n/a</v>
      </c>
      <c r="BG368" s="190" t="str">
        <f>IF(INDEX(tab_MinKomp[GPP],MATCH($B367,tab_MinKomp[[Stanowisko / Position ]:[Stanowisko / Position ]],0))="n/a","n/a",BG367-INDEX(tab_MinKomp[GPP],MATCH($B367,tab_MinKomp[[Stanowisko / Position ]:[Stanowisko / Position ]],0)))</f>
        <v>n/a</v>
      </c>
      <c r="BH368" s="190" t="str">
        <f>IF(INDEX(tab_MinKomp[AIAG (Automotive Industry Action Group)],MATCH($B367,tab_MinKomp[[Stanowisko / Position ]:[Stanowisko / Position ]],0))="n/a","n/a",BH367-INDEX(tab_MinKomp[AIAG (Automotive Industry Action Group)],MATCH($B367,tab_MinKomp[[Stanowisko / Position ]:[Stanowisko / Position ]],0)))</f>
        <v>n/a</v>
      </c>
      <c r="BI368" s="190" t="str">
        <f>IF(INDEX(tab_MinKomp[Super-G disputes],MATCH($B367,tab_MinKomp[[Stanowisko / Position ]:[Stanowisko / Position ]],0))="n/a","n/a",BI367-INDEX(tab_MinKomp[Super-G disputes],MATCH($B367,tab_MinKomp[[Stanowisko / Position ]:[Stanowisko / Position ]],0)))</f>
        <v>n/a</v>
      </c>
      <c r="BJ368" s="190" t="str">
        <f>IF(INDEX(tab_MinKomp[CMMS3/eDDL (Direct Data Link)],MATCH($B367,tab_MinKomp[[Stanowisko / Position ]:[Stanowisko / Position ]],0))="n/a","n/a",BJ367-INDEX(tab_MinKomp[CMMS3/eDDL (Direct Data Link)],MATCH($B367,tab_MinKomp[[Stanowisko / Position ]:[Stanowisko / Position ]],0)))</f>
        <v>n/a</v>
      </c>
      <c r="BK368" s="190" t="str">
        <f>IF(INDEX(tab_MinKomp[MP&amp;L (Material Planning and Logistics)],MATCH($B367,tab_MinKomp[[Stanowisko / Position ]:[Stanowisko / Position ]],0))="n/a","n/a",BK367-INDEX(tab_MinKomp[MP&amp;L (Material Planning and Logistics)],MATCH($B367,tab_MinKomp[[Stanowisko / Position ]:[Stanowisko / Position ]],0)))</f>
        <v>n/a</v>
      </c>
      <c r="BL368" s="190" t="str">
        <f>IF(INDEX(tab_MinKomp[Supplier delivery rating],MATCH($B367,tab_MinKomp[[Stanowisko / Position ]:[Stanowisko / Position ]],0))="n/a","n/a",BL367-INDEX(tab_MinKomp[Supplier delivery rating],MATCH($B367,tab_MinKomp[[Stanowisko / Position ]:[Stanowisko / Position ]],0)))</f>
        <v>n/a</v>
      </c>
      <c r="BM368" s="194" t="str">
        <f>IF(INDEX(tab_MinKomp[Planowanie produkcji / Produktionsplanung],MATCH($B367,tab_MinKomp[[Stanowisko / Position ]:[Stanowisko / Position ]],0))="n/a","n/a",BM367-INDEX(tab_MinKomp[Planowanie produkcji / Produktionsplanung],MATCH($B367,tab_MinKomp[[Stanowisko / Position ]:[Stanowisko / Position ]],0)))</f>
        <v>n/a</v>
      </c>
      <c r="BN368" s="194" t="str">
        <f>IF(INDEX(tab_MinKomp[Planowanie produkcji / Produktionsplanung],MATCH($B367,tab_MinKomp[[Stanowisko / Position ]:[Stanowisko / Position ]],0))="n/a","n/a",BN367-INDEX(tab_MinKomp[Planowanie produkcji / Produktionsplanung],MATCH($B367,tab_MinKomp[[Stanowisko / Position ]:[Stanowisko / Position ]],0)))</f>
        <v>n/a</v>
      </c>
      <c r="BO368" s="194" t="str">
        <f>IF(INDEX(tab_MinKomp[Planowanie produkcji / Produktionsplanung],MATCH($B367,tab_MinKomp[[Stanowisko / Position ]:[Stanowisko / Position ]],0))="n/a","n/a",BO367-INDEX(tab_MinKomp[Planowanie produkcji / Produktionsplanung],MATCH($B367,tab_MinKomp[[Stanowisko / Position ]:[Stanowisko / Position ]],0)))</f>
        <v>n/a</v>
      </c>
      <c r="BP368" s="194" t="str">
        <f>IF(INDEX(tab_MinKomp[Planowanie produkcji / Produktionsplanung],MATCH($B367,tab_MinKomp[[Stanowisko / Position ]:[Stanowisko / Position ]],0))="n/a","n/a",BP367-INDEX(tab_MinKomp[Planowanie produkcji / Produktionsplanung],MATCH($B367,tab_MinKomp[[Stanowisko / Position ]:[Stanowisko / Position ]],0)))</f>
        <v>n/a</v>
      </c>
      <c r="BQ368" s="194">
        <f>IF(INDEX(tab_MinKomp[Obsługa maszyn Novapax / Novapax Maschinenbedienung],MATCH($B367,tab_MinKomp[[Stanowisko / Position ]:[Stanowisko / Position ]],0))="n/a","n/a",BQ367-INDEX(tab_MinKomp[Obsługa maszyn Novapax / Novapax Maschinenbedienung],MATCH($B367,tab_MinKomp[[Stanowisko / Position ]:[Stanowisko / Position ]],0)))</f>
        <v>0</v>
      </c>
      <c r="BR368" s="194" t="str">
        <f>IF(INDEX(tab_MinKomp[Planowanie produkcji / Produktionsplanung],MATCH($B367,tab_MinKomp[[Stanowisko / Position ]:[Stanowisko / Position ]],0))="n/a","n/a",BR367-INDEX(tab_MinKomp[Planowanie produkcji / Produktionsplanung],MATCH($B367,tab_MinKomp[[Stanowisko / Position ]:[Stanowisko / Position ]],0)))</f>
        <v>n/a</v>
      </c>
      <c r="BS368" s="194">
        <f>IF(INDEX(tab_MinKomp[Obsługa maszyn Novapax / Novapax Maschinenbedienung],MATCH($B367,tab_MinKomp[[Stanowisko / Position ]:[Stanowisko / Position ]],0))="n/a","n/a",BS367-INDEX(tab_MinKomp[Obsługa maszyn Novapax / Novapax Maschinenbedienung],MATCH($B367,tab_MinKomp[[Stanowisko / Position ]:[Stanowisko / Position ]],0)))</f>
        <v>1</v>
      </c>
      <c r="BT368" s="194" t="str">
        <f>IF(INDEX(tab_MinKomp[Planowanie produkcji / Produktionsplanung],MATCH($B367,tab_MinKomp[[Stanowisko / Position ]:[Stanowisko / Position ]],0))="n/a","n/a",BT367-INDEX(tab_MinKomp[Planowanie produkcji / Produktionsplanung],MATCH($B367,tab_MinKomp[[Stanowisko / Position ]:[Stanowisko / Position ]],0)))</f>
        <v>n/a</v>
      </c>
      <c r="BU368" s="194">
        <f>IF(INDEX(tab_MinKomp[Obsługa maszyn Novapax / Novapax Maschinenbedienung],MATCH($B367,tab_MinKomp[[Stanowisko / Position ]:[Stanowisko / Position ]],0))="n/a","n/a",BU367-INDEX(tab_MinKomp[Obsługa maszyn Novapax / Novapax Maschinenbedienung],MATCH($B367,tab_MinKomp[[Stanowisko / Position ]:[Stanowisko / Position ]],0)))</f>
        <v>1</v>
      </c>
      <c r="BV368" s="194" t="str">
        <f>IF(INDEX(tab_MinKomp[Planowanie produkcji / Produktionsplanung],MATCH($B367,tab_MinKomp[[Stanowisko / Position ]:[Stanowisko / Position ]],0))="n/a","n/a",BV367-INDEX(tab_MinKomp[Planowanie produkcji / Produktionsplanung],MATCH($B367,tab_MinKomp[[Stanowisko / Position ]:[Stanowisko / Position ]],0)))</f>
        <v>n/a</v>
      </c>
      <c r="BW368" s="194">
        <f>IF(INDEX(tab_MinKomp[Obsługa maszyn Novapax / Novapax Maschinenbedienung],MATCH($B367,tab_MinKomp[[Stanowisko / Position ]:[Stanowisko / Position ]],0))="n/a","n/a",BW367-INDEX(tab_MinKomp[Obsługa maszyn Novapax / Novapax Maschinenbedienung],MATCH($B367,tab_MinKomp[[Stanowisko / Position ]:[Stanowisko / Position ]],0)))</f>
        <v>1</v>
      </c>
      <c r="BX368" s="194">
        <f>IF(INDEX(tab_MinKomp[Obsługa maszyn Novapax / Novapax Maschinenbedienung],MATCH($B367,tab_MinKomp[[Stanowisko / Position ]:[Stanowisko / Position ]],0))="n/a","n/a",BX367-INDEX(tab_MinKomp[Obsługa maszyn Novapax / Novapax Maschinenbedienung],MATCH($B367,tab_MinKomp[[Stanowisko / Position ]:[Stanowisko / Position ]],0)))</f>
        <v>1</v>
      </c>
      <c r="BY368" s="194" t="str">
        <f>IF(INDEX(tab_MinKomp[Obsługa maszyn Engel / Engel Maschinenbedienung],MATCH($B367,tab_MinKomp[[Stanowisko / Position ]:[Stanowisko / Position ]],0))="n/a","n/a",BY367-INDEX(tab_MinKomp[Obsługa maszyn Engel / Engel Maschinenbedienung],MATCH($B367,tab_MinKomp[[Stanowisko / Position ]:[Stanowisko / Position ]],0)))</f>
        <v>n/a</v>
      </c>
      <c r="BZ368" s="194">
        <f>IF(INDEX(tab_MinKomp[Obsługa maszyn Novapax / Novapax Maschinenbedienung],MATCH($B367,tab_MinKomp[[Stanowisko / Position ]:[Stanowisko / Position ]],0))="n/a","n/a",BZ367-INDEX(tab_MinKomp[Obsługa maszyn Novapax / Novapax Maschinenbedienung],MATCH($B367,tab_MinKomp[[Stanowisko / Position ]:[Stanowisko / Position ]],0)))</f>
        <v>1</v>
      </c>
      <c r="CA368" s="194" t="str">
        <f>IF(INDEX(tab_MinKomp[Obsługa maszyn KVT / KVT Maschinenbedienung],MATCH($B367,tab_MinKomp[[Stanowisko / Position ]:[Stanowisko / Position ]],0))="n/a","n/a",CA367-INDEX(tab_MinKomp[Obsługa maszyn KVT / KVT Maschinenbedienung],MATCH($B367,tab_MinKomp[[Stanowisko / Position ]:[Stanowisko / Position ]],0)))</f>
        <v>n/a</v>
      </c>
      <c r="CB368" s="194">
        <f>IF(INDEX(tab_MinKomp[Obsługa maszyn Novapax / Novapax Maschinenbedienung],MATCH($B367,tab_MinKomp[[Stanowisko / Position ]:[Stanowisko / Position ]],0))="n/a","n/a",CB367-INDEX(tab_MinKomp[Obsługa maszyn Novapax / Novapax Maschinenbedienung],MATCH($B367,tab_MinKomp[[Stanowisko / Position ]:[Stanowisko / Position ]],0)))</f>
        <v>0</v>
      </c>
      <c r="CC368" s="194" t="str">
        <f>IF(INDEX(tab_MinKomp[Obsługa maszyn Branson / Branson Maschinenbedienung],MATCH($B367,tab_MinKomp[[Stanowisko / Position ]:[Stanowisko / Position ]],0))="n/a","n/a",CC367-INDEX(tab_MinKomp[Obsługa maszyn Branson / Branson Maschinenbedienung],MATCH($B367,tab_MinKomp[[Stanowisko / Position ]:[Stanowisko / Position ]],0)))</f>
        <v>n/a</v>
      </c>
      <c r="CD368" s="194">
        <f>IF(INDEX(tab_MinKomp[Obsługa maszyn Novapax / Novapax Maschinenbedienung],MATCH($B367,tab_MinKomp[[Stanowisko / Position ]:[Stanowisko / Position ]],0))="n/a","n/a",CD367-INDEX(tab_MinKomp[Obsługa maszyn Novapax / Novapax Maschinenbedienung],MATCH($B367,tab_MinKomp[[Stanowisko / Position ]:[Stanowisko / Position ]],0)))</f>
        <v>0</v>
      </c>
      <c r="CE368" s="194">
        <f>IF(INDEX(tab_MinKomp[Obsługa maszyn Novapax / Novapax Maschinenbedienung],MATCH($B367,tab_MinKomp[[Stanowisko / Position ]:[Stanowisko / Position ]],0))="n/a","n/a",CE367-INDEX(tab_MinKomp[Obsługa maszyn Novapax / Novapax Maschinenbedienung],MATCH($B367,tab_MinKomp[[Stanowisko / Position ]:[Stanowisko / Position ]],0)))</f>
        <v>-2</v>
      </c>
      <c r="CF368" s="194">
        <f>IF(INDEX(tab_MinKomp[Obsługa maszyn Novapax / Novapax Maschinenbedienung],MATCH($B367,tab_MinKomp[[Stanowisko / Position ]:[Stanowisko / Position ]],0))="n/a","n/a",CF367-INDEX(tab_MinKomp[Obsługa maszyn Novapax / Novapax Maschinenbedienung],MATCH($B367,tab_MinKomp[[Stanowisko / Position ]:[Stanowisko / Position ]],0)))</f>
        <v>-2</v>
      </c>
      <c r="CG368" s="194">
        <f>IF(INDEX(tab_MinKomp[Eliminacja awarii / Beseitigung von Ausfällen],MATCH($B367,tab_MinKomp[[Stanowisko / Position ]:[Stanowisko / Position ]],0))="n/a","n/a",CG367-INDEX(tab_MinKomp[Eliminacja awarii / Beseitigung von Ausfällen],MATCH($B367,tab_MinKomp[[Stanowisko / Position ]:[Stanowisko / Position ]],0)))</f>
        <v>0</v>
      </c>
      <c r="CH368" s="194" t="str">
        <f>IF(INDEX(tab_MinKomp[Wymagania VDA 6.5 Product / Forderungen],MATCH($B367,tab_MinKomp[[Stanowisko / Position ]:[Stanowisko / Position ]],0))="n/a","n/a",CH367-INDEX(tab_MinKomp[Wymagania VDA 6.5 Product / Forderungen],MATCH($B367,tab_MinKomp[[Stanowisko / Position ]:[Stanowisko / Position ]],0)))</f>
        <v>n/a</v>
      </c>
      <c r="CI368" s="194" t="str">
        <f>IF(INDEX(tab_MinKomp[Wymagania VDA 6.5 Product / Forderungen],MATCH($B367,tab_MinKomp[[Stanowisko / Position ]:[Stanowisko / Position ]],0))="n/a","n/a",CI367-INDEX(tab_MinKomp[Wymagania VDA 6.5 Product / Forderungen],MATCH($B367,tab_MinKomp[[Stanowisko / Position ]:[Stanowisko / Position ]],0)))</f>
        <v>n/a</v>
      </c>
      <c r="CJ368" s="194" t="str">
        <f>IF(INDEX(tab_MinKomp[Wymagania VDA 6.5 Product / Forderungen],MATCH($B367,tab_MinKomp[[Stanowisko / Position ]:[Stanowisko / Position ]],0))="n/a","n/a",CJ367-INDEX(tab_MinKomp[Wymagania VDA 6.5 Product / Forderungen],MATCH($B367,tab_MinKomp[[Stanowisko / Position ]:[Stanowisko / Position ]],0)))</f>
        <v>n/a</v>
      </c>
      <c r="CK368" s="194" t="str">
        <f>IF(INDEX(tab_MinKomp[Wymagania VDA 6.5 Product / Forderungen],MATCH($B367,tab_MinKomp[[Stanowisko / Position ]:[Stanowisko / Position ]],0))="n/a","n/a",CK367-INDEX(tab_MinKomp[Wymagania VDA 6.5 Product / Forderungen],MATCH($B367,tab_MinKomp[[Stanowisko / Position ]:[Stanowisko / Position ]],0)))</f>
        <v>n/a</v>
      </c>
      <c r="CL368" s="194" t="str">
        <f>IF(INDEX(tab_MinKomp[Wymagania VDA 6.5 Product / Forderungen],MATCH($B367,tab_MinKomp[[Stanowisko / Position ]:[Stanowisko / Position ]],0))="n/a","n/a",CL367-INDEX(tab_MinKomp[Wymagania VDA 6.5 Product / Forderungen],MATCH($B367,tab_MinKomp[[Stanowisko / Position ]:[Stanowisko / Position ]],0)))</f>
        <v>n/a</v>
      </c>
      <c r="CM368" s="194" t="str">
        <f>IF(INDEX(tab_MinKomp[Informatyka ogólna (techniczne i systemowe) / Allgemeine IT (Technik und System)],MATCH($B367,tab_MinKomp[[Stanowisko / Position ]:[Stanowisko / Position ]],0))="n/a","n/a",CM367-INDEX(tab_MinKomp[Informatyka ogólna (techniczne i systemowe) / Allgemeine IT (Technik und System)],MATCH($B367,tab_MinKomp[[Stanowisko / Position ]:[Stanowisko / Position ]],0)))</f>
        <v>n/a</v>
      </c>
      <c r="CN368" s="194" t="str">
        <f>IF(INDEX(tab_MinKomp[Sieci komputerowe / Computernetzwerke],MATCH($B367,tab_MinKomp[[Stanowisko / Position ]:[Stanowisko / Position ]],0))="n/a","n/a",CN367-INDEX(tab_MinKomp[Sieci komputerowe / Computernetzwerke],MATCH($B367,tab_MinKomp[[Stanowisko / Position ]:[Stanowisko / Position ]],0)))</f>
        <v>n/a</v>
      </c>
      <c r="CO368" s="194" t="str">
        <f>IF(INDEX(tab_MinKomp[Hardware (komputery PC, drukarki biurowe i etykietowe, telefonia stacjonarna i mobilna) (PC, Drucker, Telefpne, Handys)],MATCH($B367,tab_MinKomp[[Stanowisko / Position ]:[Stanowisko / Position ]],0))="n/a","n/a",CO367-INDEX(tab_MinKomp[Hardware (komputery PC, drukarki biurowe i etykietowe, telefonia stacjonarna i mobilna) (PC, Drucker, Telefpne, Handys)],MATCH($B367,tab_MinKomp[[Stanowisko / Position ]:[Stanowisko / Position ]],0)))</f>
        <v>n/a</v>
      </c>
      <c r="CP368" s="194" t="str">
        <f>IF(INDEX(tab_MinKomp[Software &amp; Systems (MS Office, MS Remote Desktop)],MATCH($B367,tab_MinKomp[[Stanowisko / Position ]:[Stanowisko / Position ]],0))="n/a","n/a",CP367-INDEX(tab_MinKomp[Software &amp; Systems (MS Office, MS Remote Desktop)],MATCH($B367,tab_MinKomp[[Stanowisko / Position ]:[Stanowisko / Position ]],0)))</f>
        <v>n/a</v>
      </c>
      <c r="CQ368" s="194" t="str">
        <f>IF(INDEX(tab_MinKomp[Programowanie obiektowe (PHP) / Objektprogrammierung],MATCH($B367,tab_MinKomp[[Stanowisko / Position ]:[Stanowisko / Position ]],0))="n/a","n/a",CQ367-INDEX(tab_MinKomp[Programowanie obiektowe (PHP) / Objektprogrammierung],MATCH($B367,tab_MinKomp[[Stanowisko / Position ]:[Stanowisko / Position ]],0)))</f>
        <v>n/a</v>
      </c>
      <c r="CR368" s="194" t="str">
        <f>IF(INDEX(tab_MinKomp[Scrum],MATCH($B367,tab_MinKomp[[Stanowisko / Position ]:[Stanowisko / Position ]],0))="n/a","n/a",CR367-INDEX(tab_MinKomp[Scrum],MATCH($B367,tab_MinKomp[[Stanowisko / Position ]:[Stanowisko / Position ]],0)))</f>
        <v>n/a</v>
      </c>
      <c r="CS368" s="194" t="str">
        <f>IF(INDEX(tab_MinKomp[SQL (MySQL)],MATCH($B367,tab_MinKomp[[Stanowisko / Position ]:[Stanowisko / Position ]],0))="n/a","n/a",CS367-INDEX(tab_MinKomp[SQL (MySQL)],MATCH($B367,tab_MinKomp[[Stanowisko / Position ]:[Stanowisko / Position ]],0)))</f>
        <v>n/a</v>
      </c>
      <c r="CT368" s="194" t="str">
        <f>IF(INDEX(tab_MinKomp[Javascript],MATCH($B367,tab_MinKomp[[Stanowisko / Position ]:[Stanowisko / Position ]],0))="n/a","n/a",CT367-INDEX(tab_MinKomp[Javascript],MATCH($B367,tab_MinKomp[[Stanowisko / Position ]:[Stanowisko / Position ]],0)))</f>
        <v>n/a</v>
      </c>
      <c r="CU368" s="194" t="str">
        <f>IF(INDEX(tab_MinKomp[Joomla],MATCH($B367,tab_MinKomp[[Stanowisko / Position ]:[Stanowisko / Position ]],0))="n/a","n/a",CU367-INDEX(tab_MinKomp[Joomla],MATCH($B367,tab_MinKomp[[Stanowisko / Position ]:[Stanowisko / Position ]],0)))</f>
        <v>n/a</v>
      </c>
      <c r="CV368" s="194" t="str">
        <f>IF(INDEX(tab_MinKomp[Bash],MATCH($B367,tab_MinKomp[[Stanowisko / Position ]:[Stanowisko / Position ]],0))="n/a","n/a",CV367-INDEX(tab_MinKomp[Bash],MATCH($B367,tab_MinKomp[[Stanowisko / Position ]:[Stanowisko / Position ]],0)))</f>
        <v>n/a</v>
      </c>
      <c r="CW368" s="194">
        <f>IF(INDEX(tab_MinKomp[Systemy MES (HYDRA / SFMS)],MATCH($B367,tab_MinKomp[[Stanowisko / Position ]:[Stanowisko / Position ]],0))="n/a","n/a",CW367-INDEX(tab_MinKomp[Systemy MES (HYDRA / SFMS)],MATCH($B367,tab_MinKomp[[Stanowisko / Position ]:[Stanowisko / Position ]],0)))</f>
        <v>0</v>
      </c>
      <c r="CX368" s="194" t="str">
        <f>IF(INDEX(tab_MinKomp[HTML / CSS],MATCH($B367,tab_MinKomp[[Stanowisko / Position ]:[Stanowisko / Position ]],0))="n/a","n/a",CX367-INDEX(tab_MinKomp[HTML / CSS],MATCH($B367,tab_MinKomp[[Stanowisko / Position ]:[Stanowisko / Position ]],0)))</f>
        <v>n/a</v>
      </c>
      <c r="CY368" s="194" t="str">
        <f>IF(INDEX(tab_MinKomp[SYSTEM PR],MATCH($B367,tab_MinKomp[[Stanowisko / Position ]:[Stanowisko / Position ]],0))="n/a","n/a",CY367-INDEX(tab_MinKomp[SYSTEM PR],MATCH($B367,tab_MinKomp[[Stanowisko / Position ]:[Stanowisko / Position ]],0)))</f>
        <v>n/a</v>
      </c>
      <c r="CZ368" s="194" t="str">
        <f>IF(INDEX(tab_MinKomp[System Einkauf XP / EBA],MATCH($B367,tab_MinKomp[[Stanowisko / Position ]:[Stanowisko / Position ]],0))="n/a","n/a",CZ367-INDEX(tab_MinKomp[System Einkauf XP / EBA],MATCH($B367,tab_MinKomp[[Stanowisko / Position ]:[Stanowisko / Position ]],0)))</f>
        <v>n/a</v>
      </c>
      <c r="DA368" s="194" t="str">
        <f>IF(INDEX(tab_MinKomp[Techniki negocjacyjne / Verhandlungstechniken],MATCH($B367,tab_MinKomp[[Stanowisko / Position ]:[Stanowisko / Position ]],0))="n/a","n/a",DA367-INDEX(tab_MinKomp[Techniki negocjacyjne / Verhandlungstechniken],MATCH($B367,tab_MinKomp[[Stanowisko / Position ]:[Stanowisko / Position ]],0)))</f>
        <v>n/a</v>
      </c>
      <c r="DB368" s="194" t="str">
        <f>IF(INDEX(tab_MinKomp[Znajomość rynku branżowego / Kenntnis des Industrie Marktes],MATCH($B367,tab_MinKomp[[Stanowisko / Position ]:[Stanowisko / Position ]],0))="n/a","n/a",DB367-INDEX(tab_MinKomp[Znajomość rynku branżowego / Kenntnis des Industrie Marktes],MATCH($B367,tab_MinKomp[[Stanowisko / Position ]:[Stanowisko / Position ]],0)))</f>
        <v>n/a</v>
      </c>
      <c r="DC368" s="194" t="str">
        <f>IF(INDEX(tab_MinKomp[SUPPLIER MANAGEMENT],MATCH($B367,tab_MinKomp[[Stanowisko / Position ]:[Stanowisko / Position ]],0))="n/a","n/a",DC367-INDEX(tab_MinKomp[SUPPLIER MANAGEMENT],MATCH($B367,tab_MinKomp[[Stanowisko / Position ]:[Stanowisko / Position ]],0)))</f>
        <v>n/a</v>
      </c>
      <c r="DD368" s="194" t="str">
        <f>IF(INDEX(tab_MinKomp[SUPPLIER MANAGEMENT],MATCH($B367,tab_MinKomp[[Stanowisko / Position ]:[Stanowisko / Position ]],0))="n/a","n/a",DD367-INDEX(tab_MinKomp[SUPPLIER MANAGEMENT],MATCH($B367,tab_MinKomp[[Stanowisko / Position ]:[Stanowisko / Position ]],0)))</f>
        <v>n/a</v>
      </c>
      <c r="DE368" s="194" t="str">
        <f>IF(INDEX(tab_MinKomp[SUPPLIER MANAGEMENT],MATCH($B367,tab_MinKomp[[Stanowisko / Position ]:[Stanowisko / Position ]],0))="n/a","n/a",DE367-INDEX(tab_MinKomp[SUPPLIER MANAGEMENT],MATCH($B367,tab_MinKomp[[Stanowisko / Position ]:[Stanowisko / Position ]],0)))</f>
        <v>n/a</v>
      </c>
      <c r="DF368" s="194">
        <f>IF(INDEX(tab_MinKomp[LEAN MANAGEMENT],MATCH($B367,tab_MinKomp[[Stanowisko / Position ]:[Stanowisko / Position ]],0))="n/a","n/a",DF367-INDEX(tab_MinKomp[LEAN MANAGEMENT],MATCH($B367,tab_MinKomp[[Stanowisko / Position ]:[Stanowisko / Position ]],0)))</f>
        <v>0</v>
      </c>
      <c r="DG368" s="194" t="str">
        <f>IF(INDEX(tab_MinKomp[PPAP/PSW],MATCH($B367,tab_MinKomp[[Stanowisko / Position ]:[Stanowisko / Position ]],0))="n/a","n/a",DG367-INDEX(tab_MinKomp[PPAP/PSW],MATCH($B367,tab_MinKomp[[Stanowisko / Position ]:[Stanowisko / Position ]],0)))</f>
        <v>n/a</v>
      </c>
      <c r="DH368" s="194" t="str">
        <f>IF(INDEX(tab_MinKomp[SUPPLIER MANAGEMENT],MATCH($B367,tab_MinKomp[[Stanowisko / Position ]:[Stanowisko / Position ]],0))="n/a","n/a",DH367-INDEX(tab_MinKomp[SUPPLIER MANAGEMENT],MATCH($B367,tab_MinKomp[[Stanowisko / Position ]:[Stanowisko / Position ]],0)))</f>
        <v>n/a</v>
      </c>
      <c r="DI368" s="194" t="str">
        <f>IF(INDEX(tab_MinKomp[OBSŁUGA PORTALI KLIENTA / Kundenportale],MATCH($B367,tab_MinKomp[[Stanowisko / Position ]:[Stanowisko / Position ]],0))="n/a","n/a",DI367-INDEX(tab_MinKomp[OBSŁUGA PORTALI KLIENTA / Kundenportale],MATCH($B367,tab_MinKomp[[Stanowisko / Position ]:[Stanowisko / Position ]],0)))</f>
        <v>n/a</v>
      </c>
      <c r="DJ368" s="194" t="str">
        <f>IF(INDEX(tab_MinKomp[Obsługa systemu BABTECQ / BABTECQ System],MATCH($B367,tab_MinKomp[[Stanowisko / Position ]:[Stanowisko / Position ]],0))="n/a","n/a",DJ367-INDEX(tab_MinKomp[Obsługa systemu BABTECQ / BABTECQ System],MATCH($B367,tab_MinKomp[[Stanowisko / Position ]:[Stanowisko / Position ]],0)))</f>
        <v>n/a</v>
      </c>
      <c r="DK368" s="194" t="str">
        <f>IF(INDEX(tab_MinKomp[Rysunek techniczny / technische Zeichnung],MATCH($B367,tab_MinKomp[[Stanowisko / Position ]:[Stanowisko / Position ]],0))="n/a","n/a",DK367-INDEX(tab_MinKomp[Rysunek techniczny / technische Zeichnung],MATCH($B367,tab_MinKomp[[Stanowisko / Position ]:[Stanowisko / Position ]],0)))</f>
        <v>n/a</v>
      </c>
      <c r="DL368" s="194" t="str">
        <f>IF(INDEX(tab_MinKomp[Kalibracja / Kalibrierung],MATCH($B367,tab_MinKomp[[Stanowisko / Position ]:[Stanowisko / Position ]],0))="n/a","n/a",DL367-INDEX(tab_MinKomp[Kalibracja / Kalibrierung],MATCH($B367,tab_MinKomp[[Stanowisko / Position ]:[Stanowisko / Position ]],0)))</f>
        <v>n/a</v>
      </c>
      <c r="DM368" s="194" t="str">
        <f>IF(INDEX(tab_MinKomp[Rekwalifikacja / Requalifizierung],MATCH($B367,tab_MinKomp[[Stanowisko / Position ]:[Stanowisko / Position ]],0))="n/a","n/a",DM367-INDEX(tab_MinKomp[Rekwalifikacja / Requalifizierung],MATCH($B367,tab_MinKomp[[Stanowisko / Position ]:[Stanowisko / Position ]],0)))</f>
        <v>n/a</v>
      </c>
      <c r="DN368" s="190" t="str">
        <f>IF(INDEX(tab_MinKomp[Testy czystości / Reinheitstests],MATCH($B367,tab_MinKomp[[Stanowisko / Position ]:[Stanowisko / Position ]],0))="n/a","n/a",DN367-INDEX(tab_MinKomp[Testy czystości / Reinheitstests],MATCH($B367,tab_MinKomp[[Stanowisko / Position ]:[Stanowisko / Position ]],0)))</f>
        <v>n/a</v>
      </c>
      <c r="DO368" s="190" t="str">
        <f>IF(INDEX(tab_MinKomp[Testy czystości / Reinheitstests],MATCH($B367,tab_MinKomp[[Stanowisko / Position ]:[Stanowisko / Position ]],0))="n/a","n/a",DO367-INDEX(tab_MinKomp[Testy czystości / Reinheitstests],MATCH($B367,tab_MinKomp[[Stanowisko / Position ]:[Stanowisko / Position ]],0)))</f>
        <v>n/a</v>
      </c>
      <c r="DP368" s="190" t="str">
        <f>IF(INDEX(tab_MinKomp[Testy czystości / Reinheitstests],MATCH($B367,tab_MinKomp[[Stanowisko / Position ]:[Stanowisko / Position ]],0))="n/a","n/a",DP367-INDEX(tab_MinKomp[Testy czystości / Reinheitstests],MATCH($B367,tab_MinKomp[[Stanowisko / Position ]:[Stanowisko / Position ]],0)))</f>
        <v>n/a</v>
      </c>
      <c r="DQ368" s="190" t="str">
        <f>IF(INDEX(tab_MinKomp[Testy czystości / Reinheitstests],MATCH($B367,tab_MinKomp[[Stanowisko / Position ]:[Stanowisko / Position ]],0))="n/a","n/a",DQ367-INDEX(tab_MinKomp[Testy czystości / Reinheitstests],MATCH($B367,tab_MinKomp[[Stanowisko / Position ]:[Stanowisko / Position ]],0)))</f>
        <v>n/a</v>
      </c>
      <c r="DR368" s="190" t="str">
        <f>IF(INDEX(tab_MinKomp[Testy czystości / Reinheitstests],MATCH($B367,tab_MinKomp[[Stanowisko / Position ]:[Stanowisko / Position ]],0))="n/a","n/a",DR367-INDEX(tab_MinKomp[Testy czystości / Reinheitstests],MATCH($B367,tab_MinKomp[[Stanowisko / Position ]:[Stanowisko / Position ]],0)))</f>
        <v>n/a</v>
      </c>
      <c r="DS368" s="190" t="str">
        <f>IF(INDEX(tab_MinKomp[Testy czystości / Reinheitstests],MATCH($B367,tab_MinKomp[[Stanowisko / Position ]:[Stanowisko / Position ]],0))="n/a","n/a",DS367-INDEX(tab_MinKomp[Testy czystości / Reinheitstests],MATCH($B367,tab_MinKomp[[Stanowisko / Position ]:[Stanowisko / Position ]],0)))</f>
        <v>n/a</v>
      </c>
      <c r="DT368" s="194" t="str">
        <f>IF(INDEX(tab_MinKomp[SUPPLIER MANAGEMENT],MATCH($B367,tab_MinKomp[[Stanowisko / Position ]:[Stanowisko / Position ]],0))="n/a","n/a",DT367-INDEX(tab_MinKomp[SUPPLIER MANAGEMENT],MATCH($B367,tab_MinKomp[[Stanowisko / Position ]:[Stanowisko / Position ]],0)))</f>
        <v>n/a</v>
      </c>
      <c r="DU368" s="190" t="str">
        <f>IF(INDEX(tab_MinKomp[Testy czystości / Reinheitstests],MATCH($B367,tab_MinKomp[[Stanowisko / Position ]:[Stanowisko / Position ]],0))="n/a","n/a",DU367-INDEX(tab_MinKomp[Testy czystości / Reinheitstests],MATCH($B367,tab_MinKomp[[Stanowisko / Position ]:[Stanowisko / Position ]],0)))</f>
        <v>n/a</v>
      </c>
      <c r="DV368" s="190" t="str">
        <f>IF(INDEX(tab_MinKomp[Testy czystości / Reinheitstests],MATCH($B367,tab_MinKomp[[Stanowisko / Position ]:[Stanowisko / Position ]],0))="n/a","n/a",DV367-INDEX(tab_MinKomp[Testy czystości / Reinheitstests],MATCH($B367,tab_MinKomp[[Stanowisko / Position ]:[Stanowisko / Position ]],0)))</f>
        <v>n/a</v>
      </c>
      <c r="DW368" s="190" t="str">
        <f>IF(INDEX(tab_MinKomp[Testy czystości / Reinheitstests],MATCH($B367,tab_MinKomp[[Stanowisko / Position ]:[Stanowisko / Position ]],0))="n/a","n/a",DW367-INDEX(tab_MinKomp[Testy czystości / Reinheitstests],MATCH($B367,tab_MinKomp[[Stanowisko / Position ]:[Stanowisko / Position ]],0)))</f>
        <v>n/a</v>
      </c>
      <c r="DX368" s="190" t="str">
        <f>IF(INDEX(tab_MinKomp[Testy czystości / Reinheitstests],MATCH($B367,tab_MinKomp[[Stanowisko / Position ]:[Stanowisko / Position ]],0))="n/a","n/a",DX367-INDEX(tab_MinKomp[Testy czystości / Reinheitstests],MATCH($B367,tab_MinKomp[[Stanowisko / Position ]:[Stanowisko / Position ]],0)))</f>
        <v>n/a</v>
      </c>
      <c r="DY368" s="190" t="str">
        <f>IF(INDEX(tab_MinKomp[Testy czystości / Reinheitstests],MATCH($B367,tab_MinKomp[[Stanowisko / Position ]:[Stanowisko / Position ]],0))="n/a","n/a",DY367-INDEX(tab_MinKomp[Testy czystości / Reinheitstests],MATCH($B367,tab_MinKomp[[Stanowisko / Position ]:[Stanowisko / Position ]],0)))</f>
        <v>n/a</v>
      </c>
      <c r="DZ368" s="190" t="str">
        <f>IF(INDEX(tab_MinKomp[Testy czystości / Reinheitstests],MATCH($B367,tab_MinKomp[[Stanowisko / Position ]:[Stanowisko / Position ]],0))="n/a","n/a",DZ367-INDEX(tab_MinKomp[Testy czystości / Reinheitstests],MATCH($B367,tab_MinKomp[[Stanowisko / Position ]:[Stanowisko / Position ]],0)))</f>
        <v>n/a</v>
      </c>
      <c r="EA368" s="194" t="str">
        <f>IF(INDEX(tab_MinKomp[SUPPLIER MANAGEMENT],MATCH($B367,tab_MinKomp[[Stanowisko / Position ]:[Stanowisko / Position ]],0))="n/a","n/a",EA367-INDEX(tab_MinKomp[SUPPLIER MANAGEMENT],MATCH($B367,tab_MinKomp[[Stanowisko / Position ]:[Stanowisko / Position ]],0)))</f>
        <v>n/a</v>
      </c>
      <c r="EB368" s="190" t="str">
        <f>IF(INDEX(tab_MinKomp[Testy czystości / Reinheitstests],MATCH($B367,tab_MinKomp[[Stanowisko / Position ]:[Stanowisko / Position ]],0))="n/a","n/a",EB367-INDEX(tab_MinKomp[Testy czystości / Reinheitstests],MATCH($B367,tab_MinKomp[[Stanowisko / Position ]:[Stanowisko / Position ]],0)))</f>
        <v>n/a</v>
      </c>
      <c r="EC368" s="190" t="str">
        <f>IF(INDEX(tab_MinKomp[Testy czystości / Reinheitstests],MATCH($B367,tab_MinKomp[[Stanowisko / Position ]:[Stanowisko / Position ]],0))="n/a","n/a",EC367-INDEX(tab_MinKomp[Testy czystości / Reinheitstests],MATCH($B367,tab_MinKomp[[Stanowisko / Position ]:[Stanowisko / Position ]],0)))</f>
        <v>n/a</v>
      </c>
      <c r="ED368" s="190" t="str">
        <f>IF(INDEX(tab_MinKomp[Testy czystości / Reinheitstests],MATCH($B367,tab_MinKomp[[Stanowisko / Position ]:[Stanowisko / Position ]],0))="n/a","n/a",ED367-INDEX(tab_MinKomp[Testy czystości / Reinheitstests],MATCH($B367,tab_MinKomp[[Stanowisko / Position ]:[Stanowisko / Position ]],0)))</f>
        <v>n/a</v>
      </c>
      <c r="EE368" s="190" t="str">
        <f>IF(INDEX(tab_MinKomp[Testy czystości / Reinheitstests],MATCH($B367,tab_MinKomp[[Stanowisko / Position ]:[Stanowisko / Position ]],0))="n/a","n/a",EE367-INDEX(tab_MinKomp[Testy czystości / Reinheitstests],MATCH($B367,tab_MinKomp[[Stanowisko / Position ]:[Stanowisko / Position ]],0)))</f>
        <v>n/a</v>
      </c>
      <c r="EF368" s="190" t="str">
        <f>IF(INDEX(tab_MinKomp[Testy czystości / Reinheitstests],MATCH($B367,tab_MinKomp[[Stanowisko / Position ]:[Stanowisko / Position ]],0))="n/a","n/a",EF367-INDEX(tab_MinKomp[Testy czystości / Reinheitstests],MATCH($B367,tab_MinKomp[[Stanowisko / Position ]:[Stanowisko / Position ]],0)))</f>
        <v>n/a</v>
      </c>
      <c r="EG368" s="190" t="str">
        <f>IF(INDEX(tab_MinKomp[Testy czystości / Reinheitstests],MATCH($B367,tab_MinKomp[[Stanowisko / Position ]:[Stanowisko / Position ]],0))="n/a","n/a",EG367-INDEX(tab_MinKomp[Testy czystości / Reinheitstests],MATCH($B367,tab_MinKomp[[Stanowisko / Position ]:[Stanowisko / Position ]],0)))</f>
        <v>n/a</v>
      </c>
      <c r="EH368" s="190" t="str">
        <f>IF(INDEX(tab_MinKomp[Testy czystości / Reinheitstests],MATCH($B367,tab_MinKomp[[Stanowisko / Position ]:[Stanowisko / Position ]],0))="n/a","n/a",EH367-INDEX(tab_MinKomp[Testy czystości / Reinheitstests],MATCH($B367,tab_MinKomp[[Stanowisko / Position ]:[Stanowisko / Position ]],0)))</f>
        <v>n/a</v>
      </c>
      <c r="EI368" s="190" t="str">
        <f>IF(INDEX(tab_MinKomp[Testy czystości / Reinheitstests],MATCH($B367,tab_MinKomp[[Stanowisko / Position ]:[Stanowisko / Position ]],0))="n/a","n/a",EI367-INDEX(tab_MinKomp[Testy czystości / Reinheitstests],MATCH($B367,tab_MinKomp[[Stanowisko / Position ]:[Stanowisko / Position ]],0)))</f>
        <v>n/a</v>
      </c>
      <c r="EJ368" s="190" t="str">
        <f>IF(INDEX(tab_MinKomp[Testy czystości / Reinheitstests],MATCH($B367,tab_MinKomp[[Stanowisko / Position ]:[Stanowisko / Position ]],0))="n/a","n/a",EJ367-INDEX(tab_MinKomp[Testy czystości / Reinheitstests],MATCH($B367,tab_MinKomp[[Stanowisko / Position ]:[Stanowisko / Position ]],0)))</f>
        <v>n/a</v>
      </c>
      <c r="EK368" s="190" t="str">
        <f>IF(INDEX(tab_MinKomp[Testy czystości / Reinheitstests],MATCH($B367,tab_MinKomp[[Stanowisko / Position ]:[Stanowisko / Position ]],0))="n/a","n/a",EK367-INDEX(tab_MinKomp[Testy czystości / Reinheitstests],MATCH($B367,tab_MinKomp[[Stanowisko / Position ]:[Stanowisko / Position ]],0)))</f>
        <v>n/a</v>
      </c>
      <c r="EL368" s="190" t="str">
        <f>IF(INDEX(tab_MinKomp[Testy czystości / Reinheitstests],MATCH($B367,tab_MinKomp[[Stanowisko / Position ]:[Stanowisko / Position ]],0))="n/a","n/a",EL367-INDEX(tab_MinKomp[Testy czystości / Reinheitstests],MATCH($B367,tab_MinKomp[[Stanowisko / Position ]:[Stanowisko / Position ]],0)))</f>
        <v>n/a</v>
      </c>
      <c r="EM368" s="190" t="str">
        <f>IF(INDEX(tab_MinKomp[Testy czystości / Reinheitstests],MATCH($B367,tab_MinKomp[[Stanowisko / Position ]:[Stanowisko / Position ]],0))="n/a","n/a",EM367-INDEX(tab_MinKomp[Testy czystości / Reinheitstests],MATCH($B367,tab_MinKomp[[Stanowisko / Position ]:[Stanowisko / Position ]],0)))</f>
        <v>n/a</v>
      </c>
      <c r="EN368" s="190" t="str">
        <f>IF(INDEX(tab_MinKomp[Testy czystości / Reinheitstests],MATCH($B367,tab_MinKomp[[Stanowisko / Position ]:[Stanowisko / Position ]],0))="n/a","n/a",EN367-INDEX(tab_MinKomp[Testy czystości / Reinheitstests],MATCH($B367,tab_MinKomp[[Stanowisko / Position ]:[Stanowisko / Position ]],0)))</f>
        <v>n/a</v>
      </c>
      <c r="EO368" s="194" t="str">
        <f>IF(INDEX(tab_MinKomp[Konserwacja Rep],MATCH($B367,tab_MinKomp[[Stanowisko / Position ]:[Stanowisko / Position ]],0))="n/a","n/a",EO367-INDEX(tab_MinKomp[Konserwacja Rep],MATCH($B367,tab_MinKomp[[Stanowisko / Position ]:[Stanowisko / Position ]],0)))</f>
        <v>n/a</v>
      </c>
      <c r="EP368" s="194" t="str">
        <f>IF(INDEX(tab_MinKomp[[Konserwacja Engel ]],MATCH($B367,tab_MinKomp[[Stanowisko / Position ]:[Stanowisko / Position ]],0))="n/a","n/a",EP367-INDEX(tab_MinKomp[[Konserwacja Engel ]],MATCH($B367,tab_MinKomp[[Stanowisko / Position ]:[Stanowisko / Position ]],0)))</f>
        <v>n/a</v>
      </c>
      <c r="EQ368" s="194" t="str">
        <f>IF(INDEX(tab_MinKomp[Konserwacja B 50],MATCH($B367,tab_MinKomp[[Stanowisko / Position ]:[Stanowisko / Position ]],0))="n/a","n/a",EQ367-INDEX(tab_MinKomp[Konserwacja B 50],MATCH($B367,tab_MinKomp[[Stanowisko / Position ]:[Stanowisko / Position ]],0)))</f>
        <v>n/a</v>
      </c>
      <c r="ER368" s="194" t="str">
        <f>IF(INDEX(tab_MinKomp[[Konserwacja EOL ]],MATCH($B367,tab_MinKomp[[Stanowisko / Position ]:[Stanowisko / Position ]],0))="n/a","n/a",ER367-INDEX(tab_MinKomp[[Konserwacja EOL ]],MATCH($B367,tab_MinKomp[[Stanowisko / Position ]:[Stanowisko / Position ]],0)))</f>
        <v>n/a</v>
      </c>
      <c r="ES368" s="194" t="str">
        <f>IF(INDEX(tab_MinKomp[Konserwacja Branson],MATCH($B367,tab_MinKomp[[Stanowisko / Position ]:[Stanowisko / Position ]],0))="n/a","n/a",ES367-INDEX(tab_MinKomp[Konserwacja Branson],MATCH($B367,tab_MinKomp[[Stanowisko / Position ]:[Stanowisko / Position ]],0)))</f>
        <v>n/a</v>
      </c>
      <c r="ET368" s="194" t="str">
        <f>IF(INDEX(tab_MinKomp[Konserwacja coolery],MATCH($B367,tab_MinKomp[[Stanowisko / Position ]:[Stanowisko / Position ]],0))="n/a","n/a",ET367-INDEX(tab_MinKomp[Konserwacja coolery],MATCH($B367,tab_MinKomp[[Stanowisko / Position ]:[Stanowisko / Position ]],0)))</f>
        <v>n/a</v>
      </c>
      <c r="EU368" s="194" t="str">
        <f>IF(INDEX(tab_MinKomp[Konserwacja piecy],MATCH($B367,tab_MinKomp[[Stanowisko / Position ]:[Stanowisko / Position ]],0))="n/a","n/a",EU367-INDEX(tab_MinKomp[Konserwacja piecy],MATCH($B367,tab_MinKomp[[Stanowisko / Position ]:[Stanowisko / Position ]],0)))</f>
        <v>n/a</v>
      </c>
      <c r="EV368" s="194" t="str">
        <f>IF(INDEX(tab_MinKomp[Rysunek techniczny- czytanie],MATCH($B367,tab_MinKomp[[Stanowisko / Position ]:[Stanowisko / Position ]],0))="n/a","n/a",EV367-INDEX(tab_MinKomp[Rysunek techniczny- czytanie],MATCH($B367,tab_MinKomp[[Stanowisko / Position ]:[Stanowisko / Position ]],0)))</f>
        <v>n/a</v>
      </c>
      <c r="EW368" s="194" t="str">
        <f>IF(INDEX(tab_MinKomp[Elektryka],MATCH($B367,tab_MinKomp[[Stanowisko / Position ]:[Stanowisko / Position ]],0))="n/a","n/a",EW367-INDEX(tab_MinKomp[Elektryka],MATCH($B367,tab_MinKomp[[Stanowisko / Position ]:[Stanowisko / Position ]],0)))</f>
        <v>n/a</v>
      </c>
      <c r="EX368" s="194" t="str">
        <f>IF(INDEX(tab_MinKomp[Pneumatyka],MATCH($B367,tab_MinKomp[[Stanowisko / Position ]:[Stanowisko / Position ]],0))="n/a","n/a",EX367-INDEX(tab_MinKomp[Pneumatyka],MATCH($B367,tab_MinKomp[[Stanowisko / Position ]:[Stanowisko / Position ]],0)))</f>
        <v>n/a</v>
      </c>
      <c r="EY368" s="194" t="str">
        <f>IF(INDEX(tab_MinKomp[[Hydraulika ]],MATCH($B367,tab_MinKomp[[Stanowisko / Position ]:[Stanowisko / Position ]],0))="n/a","n/a",EY367-INDEX(tab_MinKomp[[Hydraulika ]],MATCH($B367,tab_MinKomp[[Stanowisko / Position ]:[Stanowisko / Position ]],0)))</f>
        <v>n/a</v>
      </c>
      <c r="EZ368" s="194" t="str">
        <f>IF(INDEX(tab_MinKomp[Podciśnienie],MATCH($B367,tab_MinKomp[[Stanowisko / Position ]:[Stanowisko / Position ]],0))="n/a","n/a",EZ367-INDEX(tab_MinKomp[Podciśnienie],MATCH($B367,tab_MinKomp[[Stanowisko / Position ]:[Stanowisko / Position ]],0)))</f>
        <v>n/a</v>
      </c>
      <c r="FA368" s="194" t="str">
        <f>IF(INDEX(tab_MinKomp[Usuwanie awarii],MATCH($B367,tab_MinKomp[[Stanowisko / Position ]:[Stanowisko / Position ]],0))="n/a","n/a",FA367-INDEX(tab_MinKomp[Usuwanie awarii],MATCH($B367,tab_MinKomp[[Stanowisko / Position ]:[Stanowisko / Position ]],0)))</f>
        <v>n/a</v>
      </c>
      <c r="FB368" s="194" t="str">
        <f>IF(INDEX(tab_MinKomp[Obsługa robotów],MATCH($B367,tab_MinKomp[[Stanowisko / Position ]:[Stanowisko / Position ]],0))="n/a","n/a",FB367-INDEX(tab_MinKomp[Obsługa robotów],MATCH($B367,tab_MinKomp[[Stanowisko / Position ]:[Stanowisko / Position ]],0)))</f>
        <v>n/a</v>
      </c>
      <c r="FC368" s="194" t="str">
        <f>IF(INDEX(tab_MinKomp[Obsługa sterowania maszyny],MATCH($B367,tab_MinKomp[[Stanowisko / Position ]:[Stanowisko / Position ]],0))="n/a","n/a",FC367-INDEX(tab_MinKomp[Obsługa sterowania maszyny],MATCH($B367,tab_MinKomp[[Stanowisko / Position ]:[Stanowisko / Position ]],0)))</f>
        <v>n/a</v>
      </c>
      <c r="FD368" s="194" t="str">
        <f>IF(INDEX(tab_MinKomp[Usuwanie przyczyn żródłowych],MATCH($B367,tab_MinKomp[[Stanowisko / Position ]:[Stanowisko / Position ]],0))="n/a","n/a",FD367-INDEX(tab_MinKomp[Usuwanie przyczyn żródłowych],MATCH($B367,tab_MinKomp[[Stanowisko / Position ]:[Stanowisko / Position ]],0)))</f>
        <v>n/a</v>
      </c>
      <c r="FE368" s="194" t="str">
        <f>IF(INDEX(tab_MinKomp[Cmms stosowanie],MATCH($B367,tab_MinKomp[[Stanowisko / Position ]:[Stanowisko / Position ]],0))="n/a","n/a",FE367-INDEX(tab_MinKomp[Cmms stosowanie],MATCH($B367,tab_MinKomp[[Stanowisko / Position ]:[Stanowisko / Position ]],0)))</f>
        <v>n/a</v>
      </c>
      <c r="FF368" s="190" t="str">
        <f>IF(INDEX(tab_MinKomp[Testy czystości / Reinheitstests],MATCH($B367,tab_MinKomp[[Stanowisko / Position ]:[Stanowisko / Position ]],0))="n/a","n/a",FF367-INDEX(tab_MinKomp[Testy czystości / Reinheitstests],MATCH($B367,tab_MinKomp[[Stanowisko / Position ]:[Stanowisko / Position ]],0)))</f>
        <v>n/a</v>
      </c>
      <c r="FG368" s="194" t="str">
        <f>IF(INDEX(tab_MinKomp[Czyszczenie form plastikowych],MATCH($B367,tab_MinKomp[[Stanowisko / Position ]:[Stanowisko / Position ]],0))="n/a","n/a",FG367-INDEX(tab_MinKomp[Czyszczenie form plastikowych],MATCH($B367,tab_MinKomp[[Stanowisko / Position ]:[Stanowisko / Position ]],0)))</f>
        <v>n/a</v>
      </c>
      <c r="FH368" s="194" t="str">
        <f>IF(INDEX(tab_MinKomp[Wymiana form plastik],MATCH($B367,tab_MinKomp[[Stanowisko / Position ]:[Stanowisko / Position ]],0))="n/a","n/a",FH367-INDEX(tab_MinKomp[Wymiana form plastik],MATCH($B367,tab_MinKomp[[Stanowisko / Position ]:[Stanowisko / Position ]],0)))</f>
        <v>n/a</v>
      </c>
      <c r="FI368" s="194" t="str">
        <f>IF(INDEX(tab_MinKomp[Wymiana form guma],MATCH($B367,tab_MinKomp[[Stanowisko / Position ]:[Stanowisko / Position ]],0))="n/a","n/a",FI367-INDEX(tab_MinKomp[Wymiana form guma],MATCH($B367,tab_MinKomp[[Stanowisko / Position ]:[Stanowisko / Position ]],0)))</f>
        <v>n/a</v>
      </c>
      <c r="FJ368" s="194" t="str">
        <f>IF(INDEX(tab_MinKomp[Konserwacja KK],MATCH($B367,tab_MinKomp[[Stanowisko / Position ]:[Stanowisko / Position ]],0))="n/a","n/a",FJ367-INDEX(tab_MinKomp[Konserwacja KK],MATCH($B367,tab_MinKomp[[Stanowisko / Position ]:[Stanowisko / Position ]],0)))</f>
        <v>n/a</v>
      </c>
      <c r="FK368" s="194" t="str">
        <f>IF(INDEX(tab_MinKomp[Konserwacja form guma],MATCH($B367,tab_MinKomp[[Stanowisko / Position ]:[Stanowisko / Position ]],0))="n/a","n/a",FK367-INDEX(tab_MinKomp[Konserwacja form guma],MATCH($B367,tab_MinKomp[[Stanowisko / Position ]:[Stanowisko / Position ]],0)))</f>
        <v>n/a</v>
      </c>
      <c r="FL368" s="194" t="str">
        <f>IF(INDEX(tab_MinKomp[Konserwacja form plastiki],MATCH($B367,tab_MinKomp[[Stanowisko / Position ]:[Stanowisko / Position ]],0))="n/a","n/a",FL367-INDEX(tab_MinKomp[Konserwacja form plastiki],MATCH($B367,tab_MinKomp[[Stanowisko / Position ]:[Stanowisko / Position ]],0)))</f>
        <v>n/a</v>
      </c>
      <c r="FM368" s="194" t="str">
        <f>IF(INDEX(tab_MinKomp[Konserwacja Gorącego Kanału],MATCH($B367,tab_MinKomp[[Stanowisko / Position ]:[Stanowisko / Position ]],0))="n/a","n/a",FM367-INDEX(tab_MinKomp[Konserwacja Gorącego Kanału],MATCH($B367,tab_MinKomp[[Stanowisko / Position ]:[Stanowisko / Position ]],0)))</f>
        <v>n/a</v>
      </c>
      <c r="FN368" s="194" t="s">
        <v>248</v>
      </c>
      <c r="FO368" s="194" t="s">
        <v>248</v>
      </c>
      <c r="FP368" s="194" t="s">
        <v>248</v>
      </c>
      <c r="FQ368" s="196" t="str">
        <f>IF(INDEX(tab_MinKomp[Język angielski / Englisch],MATCH($B367,tab_MinKomp[[Stanowisko / Position ]:[Stanowisko / Position ]],0))="n/a","n/a",FQ367-INDEX(tab_MinKomp[Język angielski / Englisch],MATCH($B367,tab_MinKomp[[Stanowisko / Position ]:[Stanowisko / Position ]],0)))</f>
        <v>n/a</v>
      </c>
      <c r="FR368" s="196" t="str">
        <f>IF(INDEX(tab_MinKomp[Język niemiecki / Deutsch],MATCH($B367,tab_MinKomp[[Stanowisko / Position ]:[Stanowisko / Position ]],0))="n/a","n/a",FR367-INDEX(tab_MinKomp[Język niemiecki / Deutsch],MATCH($B367,tab_MinKomp[[Stanowisko / Position ]:[Stanowisko / Position ]],0)))</f>
        <v>n/a</v>
      </c>
      <c r="FS368" s="194">
        <f>IF(INDEX(tab_MinKomp[Zarządzanie dokumentacją procesową / Process dokumentation management],MATCH($B367,tab_MinKomp[[Stanowisko / Position ]:[Stanowisko / Position ]],0))="n/a","n/a",FS367-INDEX(tab_MinKomp[Zarządzanie dokumentacją procesową / Process dokumentation management],MATCH($B367,tab_MinKomp[[Stanowisko / Position ]:[Stanowisko / Position ]],0)))</f>
        <v>0</v>
      </c>
      <c r="FT368" s="194">
        <f>IF(INDEX(tab_MinKomp[Znajomość procesów z obszaru / Kenntiss der prozesse in dem Bereich],MATCH($B367,tab_MinKomp[[Stanowisko / Position ]:[Stanowisko / Position ]],0))="n/a","n/a",FT367-INDEX(tab_MinKomp[Znajomość procesów z obszaru / Kenntiss der prozesse in dem Bereich],MATCH($B367,tab_MinKomp[[Stanowisko / Position ]:[Stanowisko / Position ]],0)))</f>
        <v>0</v>
      </c>
      <c r="FU368" s="194">
        <f>IF(INDEX(tab_MinKomp[optymalizacja procesów / Prozessoptymalisierung],MATCH($B367,tab_MinKomp[[Stanowisko / Position ]:[Stanowisko / Position ]],0))="n/a","n/a",FU367-INDEX(tab_MinKomp[optymalizacja procesów / Prozessoptymalisierung],MATCH($B367,tab_MinKomp[[Stanowisko / Position ]:[Stanowisko / Position ]],0)))</f>
        <v>0</v>
      </c>
      <c r="FV368" s="194">
        <f>IF(INDEX(tab_MinKomp[Umiejętności szkoleniowe / Trainingsfähigkeiten],MATCH($B367,tab_MinKomp[[Stanowisko / Position ]:[Stanowisko / Position ]],0))="n/a","n/a",FV367-INDEX(tab_MinKomp[Umiejętności szkoleniowe / Trainingsfähigkeiten],MATCH($B367,tab_MinKomp[[Stanowisko / Position ]:[Stanowisko / Position ]],0)))</f>
        <v>0</v>
      </c>
      <c r="FW368" s="194">
        <f>IF(INDEX(tab_MinKomp[Analityczne myślenie, podejście / Analitysches Denken, Einstellung],MATCH($B367,tab_MinKomp[[Stanowisko / Position ]:[Stanowisko / Position ]],0))="n/a","n/a",FW367-INDEX(tab_MinKomp[Analityczne myślenie, podejście / Analitysches Denken, Einstellung],MATCH($B367,tab_MinKomp[[Stanowisko / Position ]:[Stanowisko / Position ]],0)))</f>
        <v>0</v>
      </c>
      <c r="FX368" s="194">
        <f>IF(INDEX(tab_MinKomp[Dokładność, precyzja w dzialaniu / Genauigkeit, Präzision in die Arbeit],MATCH($B367,tab_MinKomp[[Stanowisko / Position ]:[Stanowisko / Position ]],0))="n/a","n/a",FX367-INDEX(tab_MinKomp[Dokładność, precyzja w dzialaniu / Genauigkeit, Präzision in die Arbeit],MATCH($B367,tab_MinKomp[[Stanowisko / Position ]:[Stanowisko / Position ]],0)))</f>
        <v>0</v>
      </c>
      <c r="FY368" s="194">
        <f>IF(INDEX(tab_MinKomp[Dyspozycyjność / Verfügbarkeit],MATCH($B367,tab_MinKomp[[Stanowisko / Position ]:[Stanowisko / Position ]],0))="n/a","n/a",FY367-INDEX(tab_MinKomp[Dyspozycyjność / Verfügbarkeit],MATCH($B367,tab_MinKomp[[Stanowisko / Position ]:[Stanowisko / Position ]],0)))</f>
        <v>0</v>
      </c>
      <c r="FZ368" s="194">
        <f>IF(INDEX(tab_MinKomp[Zaangażowanie / 
Engagement],MATCH($B367,tab_MinKomp[[Stanowisko / Position ]:[Stanowisko / Position ]],0))="n/a","n/a",FZ367-INDEX(tab_MinKomp[Zaangażowanie / 
Engagement],MATCH($B367,tab_MinKomp[[Stanowisko / Position ]:[Stanowisko / Position ]],0)))</f>
        <v>0</v>
      </c>
      <c r="GA368" s="194" t="str">
        <f>IF(INDEX(tab_MinKomp[Konserwacja form guma],MATCH($B367,tab_MinKomp[[Stanowisko / Position ]:[Stanowisko / Position ]],0))="n/a","n/a",GA367-INDEX(tab_MinKomp[Konserwacja form guma],MATCH($B367,tab_MinKomp[[Stanowisko / Position ]:[Stanowisko / Position ]],0)))</f>
        <v>n/a</v>
      </c>
      <c r="GB368" s="194" t="str">
        <f>IF(INDEX(tab_MinKomp[Konserwacja form plastiki],MATCH($B367,tab_MinKomp[[Stanowisko / Position ]:[Stanowisko / Position ]],0))="n/a","n/a",GB367-INDEX(tab_MinKomp[Konserwacja form plastiki],MATCH($B367,tab_MinKomp[[Stanowisko / Position ]:[Stanowisko / Position ]],0)))</f>
        <v>n/a</v>
      </c>
      <c r="GC368" s="194">
        <f>IF(INDEX(tab_MinKomp[Elastyczność w działaniu],MATCH($B367,tab_MinKomp[[Stanowisko / Position ]:[Stanowisko / Position ]],0))="n/a","n/a",GC367-INDEX(tab_MinKomp[Elastyczność w działaniu],MATCH($B367,tab_MinKomp[[Stanowisko / Position ]:[Stanowisko / Position ]],0)))</f>
        <v>0</v>
      </c>
      <c r="GD368" s="194">
        <f>IF(INDEX(tab_MinKomp[Komunikatywność],MATCH($B367,tab_MinKomp[[Stanowisko / Position ]:[Stanowisko / Position ]],0))="n/a","n/a",GD367-INDEX(tab_MinKomp[Komunikatywność],MATCH($B367,tab_MinKomp[[Stanowisko / Position ]:[Stanowisko / Position ]],0)))</f>
        <v>0</v>
      </c>
      <c r="GE368" s="193" t="str">
        <f>IF(INDEX(tab_MinKomp[Motywowanie i budowanie zaangażowania zespołu],MATCH($B367,tab_MinKomp[[Stanowisko / Position ]:[Stanowisko / Position ]],0))="n/a","n/a",GE367-INDEX(tab_MinKomp[Motywowanie i budowanie zaangażowania zespołu],MATCH($B367,tab_MinKomp[[Stanowisko / Position ]:[Stanowisko / Position ]],0)))</f>
        <v>n/a</v>
      </c>
      <c r="GF368" s="186" t="s">
        <v>248</v>
      </c>
      <c r="GG368" s="186" t="s">
        <v>248</v>
      </c>
      <c r="GH368" s="186" t="s">
        <v>248</v>
      </c>
      <c r="GI368" s="186" t="s">
        <v>248</v>
      </c>
      <c r="GJ368" s="186" t="s">
        <v>248</v>
      </c>
      <c r="GK368" s="186" t="s">
        <v>248</v>
      </c>
      <c r="GL368" s="186" t="s">
        <v>248</v>
      </c>
      <c r="GM368" s="186" t="s">
        <v>248</v>
      </c>
      <c r="GN368" s="186" t="s">
        <v>248</v>
      </c>
      <c r="GO368" s="186" t="s">
        <v>248</v>
      </c>
      <c r="GP368" s="186" t="s">
        <v>248</v>
      </c>
      <c r="GQ368" s="186" t="s">
        <v>248</v>
      </c>
      <c r="GR368" s="186" t="s">
        <v>248</v>
      </c>
      <c r="GS368" s="186" t="s">
        <v>248</v>
      </c>
      <c r="GT368" s="186" t="s">
        <v>248</v>
      </c>
      <c r="GU368" s="186" t="s">
        <v>248</v>
      </c>
      <c r="GV368" s="186" t="s">
        <v>248</v>
      </c>
      <c r="GW368" s="186" t="s">
        <v>248</v>
      </c>
      <c r="GX368" s="186" t="s">
        <v>248</v>
      </c>
      <c r="GY368" s="186" t="s">
        <v>248</v>
      </c>
      <c r="GZ368" s="261" t="s">
        <v>248</v>
      </c>
      <c r="HA368" s="261" t="s">
        <v>248</v>
      </c>
      <c r="HB368" s="191">
        <f>SUM(G368:GE368)/(HB367-(SUM(G368:GE368)))</f>
        <v>1.8181818181818181E-2</v>
      </c>
    </row>
    <row r="369" spans="1:210" ht="24.9" customHeight="1" x14ac:dyDescent="0.3">
      <c r="A369" s="105" t="s">
        <v>321</v>
      </c>
      <c r="B369" s="105" t="s">
        <v>315</v>
      </c>
      <c r="C369" s="105" t="s">
        <v>383</v>
      </c>
      <c r="D369" s="105">
        <v>1187</v>
      </c>
      <c r="E369" s="394" t="s">
        <v>570</v>
      </c>
      <c r="F369" s="185" t="s">
        <v>374</v>
      </c>
      <c r="G369" s="186">
        <v>2</v>
      </c>
      <c r="H369" s="186">
        <v>1</v>
      </c>
      <c r="I369" s="186">
        <v>2</v>
      </c>
      <c r="J369" s="186">
        <v>1</v>
      </c>
      <c r="K369" s="186">
        <v>1</v>
      </c>
      <c r="L369" s="186" t="s">
        <v>248</v>
      </c>
      <c r="M369" s="186" t="s">
        <v>248</v>
      </c>
      <c r="N369" s="186" t="s">
        <v>248</v>
      </c>
      <c r="O369" s="186">
        <v>1</v>
      </c>
      <c r="P369" s="186">
        <v>1</v>
      </c>
      <c r="Q369" s="186" t="s">
        <v>248</v>
      </c>
      <c r="R369" s="186" t="s">
        <v>248</v>
      </c>
      <c r="S369" s="186" t="s">
        <v>248</v>
      </c>
      <c r="T369" s="186" t="s">
        <v>248</v>
      </c>
      <c r="U369" s="186" t="s">
        <v>248</v>
      </c>
      <c r="V369" s="186" t="s">
        <v>248</v>
      </c>
      <c r="W369" s="186" t="s">
        <v>248</v>
      </c>
      <c r="X369" s="186" t="s">
        <v>248</v>
      </c>
      <c r="Y369" s="186" t="s">
        <v>248</v>
      </c>
      <c r="Z369" s="186" t="s">
        <v>248</v>
      </c>
      <c r="AA369" s="186" t="s">
        <v>248</v>
      </c>
      <c r="AB369" s="186" t="s">
        <v>248</v>
      </c>
      <c r="AC369" s="186" t="s">
        <v>248</v>
      </c>
      <c r="AD369" s="186" t="s">
        <v>248</v>
      </c>
      <c r="AE369" s="186" t="s">
        <v>248</v>
      </c>
      <c r="AF369" s="186" t="s">
        <v>248</v>
      </c>
      <c r="AG369" s="186" t="s">
        <v>248</v>
      </c>
      <c r="AH369" s="186" t="s">
        <v>248</v>
      </c>
      <c r="AI369" s="186" t="s">
        <v>248</v>
      </c>
      <c r="AJ369" s="186" t="s">
        <v>248</v>
      </c>
      <c r="AK369" s="186" t="s">
        <v>248</v>
      </c>
      <c r="AL369" s="186">
        <v>1</v>
      </c>
      <c r="AM369" s="186" t="s">
        <v>248</v>
      </c>
      <c r="AN369" s="186" t="s">
        <v>248</v>
      </c>
      <c r="AO369" s="186">
        <v>1</v>
      </c>
      <c r="AP369" s="186" t="s">
        <v>248</v>
      </c>
      <c r="AQ369" s="186">
        <v>1</v>
      </c>
      <c r="AR369" s="186" t="s">
        <v>248</v>
      </c>
      <c r="AS369" s="186" t="s">
        <v>248</v>
      </c>
      <c r="AT369" s="186" t="s">
        <v>248</v>
      </c>
      <c r="AU369" s="186" t="s">
        <v>248</v>
      </c>
      <c r="AV369" s="186">
        <v>2</v>
      </c>
      <c r="AW369" s="186">
        <v>1</v>
      </c>
      <c r="AX369" s="186" t="s">
        <v>248</v>
      </c>
      <c r="AY369" s="186" t="s">
        <v>248</v>
      </c>
      <c r="AZ369" s="186" t="s">
        <v>248</v>
      </c>
      <c r="BA369" s="186" t="s">
        <v>248</v>
      </c>
      <c r="BB369" s="186" t="s">
        <v>248</v>
      </c>
      <c r="BC369" s="186" t="s">
        <v>248</v>
      </c>
      <c r="BD369" s="186" t="s">
        <v>248</v>
      </c>
      <c r="BE369" s="186" t="s">
        <v>248</v>
      </c>
      <c r="BF369" s="186" t="s">
        <v>248</v>
      </c>
      <c r="BG369" s="186" t="s">
        <v>248</v>
      </c>
      <c r="BH369" s="186" t="s">
        <v>248</v>
      </c>
      <c r="BI369" s="186" t="s">
        <v>248</v>
      </c>
      <c r="BJ369" s="186" t="s">
        <v>248</v>
      </c>
      <c r="BK369" s="186" t="s">
        <v>248</v>
      </c>
      <c r="BL369" s="186" t="s">
        <v>248</v>
      </c>
      <c r="BM369" s="186" t="s">
        <v>248</v>
      </c>
      <c r="BN369" s="186" t="s">
        <v>248</v>
      </c>
      <c r="BO369" s="186" t="s">
        <v>248</v>
      </c>
      <c r="BP369" s="186" t="s">
        <v>248</v>
      </c>
      <c r="BQ369" s="186">
        <v>2</v>
      </c>
      <c r="BR369" s="186" t="s">
        <v>248</v>
      </c>
      <c r="BS369" s="186">
        <v>3</v>
      </c>
      <c r="BT369" s="186" t="s">
        <v>248</v>
      </c>
      <c r="BU369" s="186">
        <v>3</v>
      </c>
      <c r="BV369" s="186" t="s">
        <v>248</v>
      </c>
      <c r="BW369" s="186">
        <v>3</v>
      </c>
      <c r="BX369" s="186">
        <v>3</v>
      </c>
      <c r="BY369" s="186"/>
      <c r="BZ369" s="186">
        <v>3</v>
      </c>
      <c r="CA369" s="186" t="s">
        <v>248</v>
      </c>
      <c r="CB369" s="186">
        <v>2</v>
      </c>
      <c r="CC369" s="186" t="s">
        <v>248</v>
      </c>
      <c r="CD369" s="186">
        <v>3</v>
      </c>
      <c r="CE369" s="186"/>
      <c r="CF369" s="186"/>
      <c r="CG369" s="186">
        <v>1</v>
      </c>
      <c r="CH369" s="186" t="s">
        <v>248</v>
      </c>
      <c r="CI369" s="186" t="s">
        <v>248</v>
      </c>
      <c r="CJ369" s="186" t="s">
        <v>248</v>
      </c>
      <c r="CK369" s="186" t="s">
        <v>248</v>
      </c>
      <c r="CL369" s="186" t="s">
        <v>248</v>
      </c>
      <c r="CM369" s="186" t="s">
        <v>248</v>
      </c>
      <c r="CN369" s="186" t="s">
        <v>248</v>
      </c>
      <c r="CO369" s="186" t="s">
        <v>248</v>
      </c>
      <c r="CP369" s="186" t="s">
        <v>248</v>
      </c>
      <c r="CQ369" s="186" t="s">
        <v>248</v>
      </c>
      <c r="CR369" s="186" t="s">
        <v>248</v>
      </c>
      <c r="CS369" s="186" t="s">
        <v>248</v>
      </c>
      <c r="CT369" s="186" t="s">
        <v>248</v>
      </c>
      <c r="CU369" s="186" t="s">
        <v>248</v>
      </c>
      <c r="CV369" s="186" t="s">
        <v>248</v>
      </c>
      <c r="CW369" s="186">
        <v>2</v>
      </c>
      <c r="CX369" s="186" t="s">
        <v>248</v>
      </c>
      <c r="CY369" s="186" t="s">
        <v>248</v>
      </c>
      <c r="CZ369" s="186" t="s">
        <v>248</v>
      </c>
      <c r="DA369" s="186" t="s">
        <v>248</v>
      </c>
      <c r="DB369" s="186" t="s">
        <v>248</v>
      </c>
      <c r="DC369" s="186" t="s">
        <v>248</v>
      </c>
      <c r="DD369" s="186" t="s">
        <v>248</v>
      </c>
      <c r="DE369" s="186" t="s">
        <v>248</v>
      </c>
      <c r="DF369" s="186">
        <v>1</v>
      </c>
      <c r="DG369" s="186" t="s">
        <v>248</v>
      </c>
      <c r="DH369" s="186" t="s">
        <v>248</v>
      </c>
      <c r="DI369" s="186" t="s">
        <v>248</v>
      </c>
      <c r="DJ369" s="186" t="s">
        <v>248</v>
      </c>
      <c r="DK369" s="186" t="s">
        <v>248</v>
      </c>
      <c r="DL369" s="186" t="s">
        <v>248</v>
      </c>
      <c r="DM369" s="186" t="s">
        <v>248</v>
      </c>
      <c r="DN369" s="186" t="s">
        <v>248</v>
      </c>
      <c r="DO369" s="186" t="s">
        <v>248</v>
      </c>
      <c r="DP369" s="186" t="s">
        <v>248</v>
      </c>
      <c r="DQ369" s="186" t="s">
        <v>248</v>
      </c>
      <c r="DR369" s="186" t="s">
        <v>248</v>
      </c>
      <c r="DS369" s="186" t="s">
        <v>248</v>
      </c>
      <c r="DT369" s="186" t="s">
        <v>248</v>
      </c>
      <c r="DU369" s="186" t="s">
        <v>248</v>
      </c>
      <c r="DV369" s="186" t="s">
        <v>248</v>
      </c>
      <c r="DW369" s="186" t="s">
        <v>248</v>
      </c>
      <c r="DX369" s="186" t="s">
        <v>248</v>
      </c>
      <c r="DY369" s="186" t="s">
        <v>248</v>
      </c>
      <c r="DZ369" s="186" t="s">
        <v>248</v>
      </c>
      <c r="EA369" s="186" t="s">
        <v>248</v>
      </c>
      <c r="EB369" s="186" t="s">
        <v>248</v>
      </c>
      <c r="EC369" s="186" t="s">
        <v>248</v>
      </c>
      <c r="ED369" s="186" t="s">
        <v>248</v>
      </c>
      <c r="EE369" s="186" t="s">
        <v>248</v>
      </c>
      <c r="EF369" s="186" t="s">
        <v>248</v>
      </c>
      <c r="EG369" s="186" t="s">
        <v>248</v>
      </c>
      <c r="EH369" s="186" t="s">
        <v>248</v>
      </c>
      <c r="EI369" s="186" t="s">
        <v>248</v>
      </c>
      <c r="EJ369" s="186" t="s">
        <v>248</v>
      </c>
      <c r="EK369" s="186" t="s">
        <v>248</v>
      </c>
      <c r="EL369" s="184" t="s">
        <v>248</v>
      </c>
      <c r="EM369" s="184" t="s">
        <v>248</v>
      </c>
      <c r="EN369" s="184" t="s">
        <v>248</v>
      </c>
      <c r="EO369" s="186" t="s">
        <v>248</v>
      </c>
      <c r="EP369" s="186" t="s">
        <v>248</v>
      </c>
      <c r="EQ369" s="186" t="s">
        <v>248</v>
      </c>
      <c r="ER369" s="186" t="s">
        <v>248</v>
      </c>
      <c r="ES369" s="186" t="s">
        <v>248</v>
      </c>
      <c r="ET369" s="186" t="s">
        <v>248</v>
      </c>
      <c r="EU369" s="186" t="s">
        <v>248</v>
      </c>
      <c r="EV369" s="186" t="s">
        <v>248</v>
      </c>
      <c r="EW369" s="186" t="s">
        <v>248</v>
      </c>
      <c r="EX369" s="186" t="s">
        <v>248</v>
      </c>
      <c r="EY369" s="186" t="s">
        <v>248</v>
      </c>
      <c r="EZ369" s="186" t="s">
        <v>248</v>
      </c>
      <c r="FA369" s="186" t="s">
        <v>248</v>
      </c>
      <c r="FB369" s="186" t="s">
        <v>248</v>
      </c>
      <c r="FC369" s="186" t="s">
        <v>248</v>
      </c>
      <c r="FD369" s="186" t="s">
        <v>248</v>
      </c>
      <c r="FE369" s="186" t="s">
        <v>248</v>
      </c>
      <c r="FF369" s="186" t="s">
        <v>248</v>
      </c>
      <c r="FG369" s="186" t="s">
        <v>248</v>
      </c>
      <c r="FH369" s="186" t="s">
        <v>248</v>
      </c>
      <c r="FI369" s="186" t="s">
        <v>248</v>
      </c>
      <c r="FJ369" s="186" t="s">
        <v>248</v>
      </c>
      <c r="FK369" s="186" t="s">
        <v>248</v>
      </c>
      <c r="FL369" s="186" t="s">
        <v>248</v>
      </c>
      <c r="FM369" s="186" t="s">
        <v>248</v>
      </c>
      <c r="FN369" s="186" t="s">
        <v>248</v>
      </c>
      <c r="FO369" s="186" t="s">
        <v>248</v>
      </c>
      <c r="FP369" s="186" t="s">
        <v>248</v>
      </c>
      <c r="FQ369" s="187" t="s">
        <v>248</v>
      </c>
      <c r="FR369" s="187" t="s">
        <v>248</v>
      </c>
      <c r="FS369" s="186">
        <v>2</v>
      </c>
      <c r="FT369" s="186">
        <v>2</v>
      </c>
      <c r="FU369" s="186">
        <v>1</v>
      </c>
      <c r="FV369" s="186">
        <v>1</v>
      </c>
      <c r="FW369" s="186">
        <v>1</v>
      </c>
      <c r="FX369" s="186">
        <v>2</v>
      </c>
      <c r="FY369" s="186">
        <v>2</v>
      </c>
      <c r="FZ369" s="186">
        <v>2</v>
      </c>
      <c r="GA369" s="186" t="s">
        <v>248</v>
      </c>
      <c r="GB369" s="186" t="s">
        <v>248</v>
      </c>
      <c r="GC369" s="186">
        <v>2</v>
      </c>
      <c r="GD369" s="186">
        <v>1</v>
      </c>
      <c r="GE369" s="186" t="s">
        <v>248</v>
      </c>
      <c r="GF369" s="186" t="s">
        <v>248</v>
      </c>
      <c r="GG369" s="186" t="s">
        <v>248</v>
      </c>
      <c r="GH369" s="186" t="s">
        <v>248</v>
      </c>
      <c r="GI369" s="186" t="s">
        <v>248</v>
      </c>
      <c r="GJ369" s="186" t="s">
        <v>248</v>
      </c>
      <c r="GK369" s="186" t="s">
        <v>248</v>
      </c>
      <c r="GL369" s="186" t="s">
        <v>248</v>
      </c>
      <c r="GM369" s="186" t="s">
        <v>248</v>
      </c>
      <c r="GN369" s="186" t="s">
        <v>248</v>
      </c>
      <c r="GO369" s="186" t="s">
        <v>248</v>
      </c>
      <c r="GP369" s="186" t="s">
        <v>248</v>
      </c>
      <c r="GQ369" s="186" t="s">
        <v>248</v>
      </c>
      <c r="GR369" s="186" t="s">
        <v>248</v>
      </c>
      <c r="GS369" s="186" t="s">
        <v>248</v>
      </c>
      <c r="GT369" s="186" t="s">
        <v>248</v>
      </c>
      <c r="GU369" s="186" t="s">
        <v>248</v>
      </c>
      <c r="GV369" s="186" t="s">
        <v>248</v>
      </c>
      <c r="GW369" s="186" t="s">
        <v>248</v>
      </c>
      <c r="GX369" s="186" t="s">
        <v>248</v>
      </c>
      <c r="GY369" s="186" t="s">
        <v>248</v>
      </c>
      <c r="GZ369" s="261" t="s">
        <v>248</v>
      </c>
      <c r="HA369" s="261" t="s">
        <v>248</v>
      </c>
      <c r="HB369" s="188">
        <f t="shared" ref="HB369" si="304">SUM(G369:GE369)</f>
        <v>57</v>
      </c>
    </row>
    <row r="370" spans="1:210" ht="24.9" customHeight="1" thickBot="1" x14ac:dyDescent="0.35">
      <c r="A370" s="108" t="str">
        <f t="shared" si="299"/>
        <v>Prod.-Q-5</v>
      </c>
      <c r="B370" s="108" t="str">
        <f t="shared" si="300"/>
        <v>Pracownik Produkcji</v>
      </c>
      <c r="C370" s="108" t="str">
        <f t="shared" si="301"/>
        <v>RL</v>
      </c>
      <c r="D370" s="108">
        <f t="shared" si="302"/>
        <v>1187</v>
      </c>
      <c r="E370" s="395"/>
      <c r="F370" s="189" t="s">
        <v>375</v>
      </c>
      <c r="G370" s="192">
        <f>IF(INDEX(tab_MinKomp[Przepisy BHP / BHP Vorschriften],MATCH($B369,tab_MinKomp[[Stanowisko / Position ]:[Stanowisko / Position ]],0))="n/a","n/a",G369-INDEX(tab_MinKomp[Przepisy BHP / BHP Vorschriften],MATCH($B369,tab_MinKomp[[Stanowisko / Position ]:[Stanowisko / Position ]],0)))</f>
        <v>0</v>
      </c>
      <c r="H370" s="193">
        <f>IF(INDEX(tab_MinKomp[Przepisy PPOŻ / Brandschutzbestimmungen],MATCH($B369,tab_MinKomp[[Stanowisko / Position ]:[Stanowisko / Position ]],0))="n/a","n/a",H369-INDEX(tab_MinKomp[Przepisy PPOŻ / Brandschutzbestimmungen],MATCH($B369,tab_MinKomp[[Stanowisko / Position ]:[Stanowisko / Position ]],0)))</f>
        <v>0</v>
      </c>
      <c r="I370" s="193">
        <f>IF(INDEX(tab_MinKomp[Ryzyko zawodowe na stanowiskach pracyv/ Berufliche Risiken an Arbeitsstellen],MATCH($B369,tab_MinKomp[[Stanowisko / Position ]:[Stanowisko / Position ]],0))="n/a","n/a",I369-INDEX(tab_MinKomp[Ryzyko zawodowe na stanowiskach pracyv/ Berufliche Risiken an Arbeitsstellen],MATCH($B369,tab_MinKomp[[Stanowisko / Position ]:[Stanowisko / Position ]],0)))</f>
        <v>0</v>
      </c>
      <c r="J370" s="193">
        <f>IF(INDEX(tab_MinKomp[Gospodarka substancjami niebezpiecznymi / Gefahrstoffmanagement],MATCH($B369,tab_MinKomp[[Stanowisko / Position ]:[Stanowisko / Position ]],0))="n/a","n/a",J369-INDEX(tab_MinKomp[Gospodarka substancjami niebezpiecznymi / Gefahrstoffmanagement],MATCH($B369,tab_MinKomp[[Stanowisko / Position ]:[Stanowisko / Position ]],0)))</f>
        <v>0</v>
      </c>
      <c r="K370" s="193">
        <f>IF(INDEX(tab_MinKomp[Gospodarka odpadami / Abfallwirtschaft],MATCH($B369,tab_MinKomp[[Stanowisko / Position ]:[Stanowisko / Position ]],0))="n/a","n/a",K369-INDEX(tab_MinKomp[Gospodarka odpadami / Abfallwirtschaft],MATCH($B369,tab_MinKomp[[Stanowisko / Position ]:[Stanowisko / Position ]],0)))</f>
        <v>0</v>
      </c>
      <c r="L370" s="194" t="str">
        <f>IF(INDEX(tab_MinKomp[Przepisy kodeksu pracy / Bestimmungen des Arbeitsgesetzes],MATCH($B369,tab_MinKomp[[Stanowisko / Position ]:[Stanowisko / Position ]],0))="n/a","n/a",L369-INDEX(tab_MinKomp[Przepisy kodeksu pracy / Bestimmungen des Arbeitsgesetzes],MATCH($B369,tab_MinKomp[[Stanowisko / Position ]:[Stanowisko / Position ]],0)))</f>
        <v>n/a</v>
      </c>
      <c r="M370" s="195" t="str">
        <f>IF(INDEX(tab_MinKomp[Przepisy o ub.społ. ZUS  / Sozialversicherungsvorschriften],MATCH($B369,tab_MinKomp[[Stanowisko / Position ]:[Stanowisko / Position ]],0))="n/a","n/a",M369-INDEX(tab_MinKomp[Przepisy o ub.społ. ZUS  / Sozialversicherungsvorschriften],MATCH($B369,tab_MinKomp[[Stanowisko / Position ]:[Stanowisko / Position ]],0)))</f>
        <v>n/a</v>
      </c>
      <c r="N370" s="194" t="str">
        <f>IF(INDEX(tab_MinKomp[PRZEPISY O PDOF /persönlich Einkommensteuergesetz ],MATCH($B369,tab_MinKomp[[Stanowisko / Position ]:[Stanowisko / Position ]],0))="n/a","n/a",N369-INDEX(tab_MinKomp[PRZEPISY O PDOF /persönlich Einkommensteuergesetz ],MATCH($B369,tab_MinKomp[[Stanowisko / Position ]:[Stanowisko / Position ]],0)))</f>
        <v>n/a</v>
      </c>
      <c r="O370" s="194">
        <f>IF(INDEX(tab_MinKomp[Regulamin pracy / Arbeitsordnung],MATCH($B369,tab_MinKomp[[Stanowisko / Position ]:[Stanowisko / Position ]],0))="n/a","n/a",O369-INDEX(tab_MinKomp[Regulamin pracy / Arbeitsordnung],MATCH($B369,tab_MinKomp[[Stanowisko / Position ]:[Stanowisko / Position ]],0)))</f>
        <v>0</v>
      </c>
      <c r="P370" s="194">
        <f>IF(INDEX(tab_MinKomp[Regulamin wynagradzania / Vergütungsordnung],MATCH($B369,tab_MinKomp[[Stanowisko / Position ]:[Stanowisko / Position ]],0))="n/a","n/a",P369-INDEX(tab_MinKomp[Regulamin wynagradzania / Vergütungsordnung],MATCH($B369,tab_MinKomp[[Stanowisko / Position ]:[Stanowisko / Position ]],0)))</f>
        <v>0</v>
      </c>
      <c r="Q370" s="194" t="str">
        <f>IF(INDEX(tab_MinKomp[System R2PŁATNIK PRO: Płace / Lohnabrechnung],MATCH($B369,tab_MinKomp[[Stanowisko / Position ]:[Stanowisko / Position ]],0))="n/a","n/a",Q369-INDEX(tab_MinKomp[System R2PŁATNIK PRO: Płace / Lohnabrechnung],MATCH($B369,tab_MinKomp[[Stanowisko / Position ]:[Stanowisko / Position ]],0)))</f>
        <v>n/a</v>
      </c>
      <c r="R370" s="194" t="str">
        <f>IF(INDEX(tab_MinKomp[SystemR2PŁATNIK PRO: KADRY / Personaldaten],MATCH($B369,tab_MinKomp[[Stanowisko / Position ]:[Stanowisko / Position ]],0))="n/a","n/a",R369-INDEX(tab_MinKomp[SystemR2PŁATNIK PRO: KADRY / Personaldaten],MATCH($B369,tab_MinKomp[[Stanowisko / Position ]:[Stanowisko / Position ]],0)))</f>
        <v>n/a</v>
      </c>
      <c r="S370" s="194" t="str">
        <f>IF(INDEX(tab_MinKomp[SYSTEM R2PŁATNIK PRO: zarządzanie pracownikami / Arbeitsverwaltung],MATCH($B369,tab_MinKomp[[Stanowisko / Position ]:[Stanowisko / Position ]],0))="n/a","n/a",S369-INDEX(tab_MinKomp[SYSTEM R2PŁATNIK PRO: zarządzanie pracownikami / Arbeitsverwaltung],MATCH($B369,tab_MinKomp[[Stanowisko / Position ]:[Stanowisko / Position ]],0)))</f>
        <v>n/a</v>
      </c>
      <c r="T370" s="194" t="str">
        <f>IF(INDEX(tab_MinKomp[Doradztwo, wsparcie personalne / Personalberatung und Unterstützung],MATCH($B369,tab_MinKomp[[Stanowisko / Position ]:[Stanowisko / Position ]],0))="n/a","n/a",T369-INDEX(tab_MinKomp[Doradztwo, wsparcie personalne / Personalberatung und Unterstützung],MATCH($B369,tab_MinKomp[[Stanowisko / Position ]:[Stanowisko / Position ]],0)))</f>
        <v>n/a</v>
      </c>
      <c r="U370" s="194" t="str">
        <f>IF(INDEX(tab_MinKomp[Przepisy o podatku VAT / MwSt.- Gesetz],MATCH($B369,tab_MinKomp[[Stanowisko / Position ]:[Stanowisko / Position ]],0))="n/a","n/a",U369-INDEX(tab_MinKomp[Przepisy o podatku VAT / MwSt.- Gesetz],MATCH($B369,tab_MinKomp[[Stanowisko / Position ]:[Stanowisko / Position ]],0)))</f>
        <v>n/a</v>
      </c>
      <c r="V370" s="194" t="str">
        <f>IF(INDEX(tab_MinKomp[PrzepisyPDOP / geschäftlich Einkommensteuergesetz],MATCH($B369,tab_MinKomp[[Stanowisko / Position ]:[Stanowisko / Position ]],0))="n/a","n/a",V369-INDEX(tab_MinKomp[PrzepisyPDOP / geschäftlich Einkommensteuergesetz],MATCH($B369,tab_MinKomp[[Stanowisko / Position ]:[Stanowisko / Position ]],0)))</f>
        <v>n/a</v>
      </c>
      <c r="W370" s="194" t="str">
        <f>IF(INDEX(tab_MinKomp[System BAAN / FINANSE (FIBU)],MATCH($B369,tab_MinKomp[[Stanowisko / Position ]:[Stanowisko / Position ]],0))="n/a","n/a",W369-INDEX(tab_MinKomp[System BAAN / FINANSE (FIBU)],MATCH($B369,tab_MinKomp[[Stanowisko / Position ]:[Stanowisko / Position ]],0)))</f>
        <v>n/a</v>
      </c>
      <c r="X370" s="194" t="str">
        <f>IF(INDEX(tab_MinKomp[Systemy pomocnicze / Hilfssysteme(STOCKPROGRAM, KALK2000 etc.)],MATCH($B369,tab_MinKomp[[Stanowisko / Position ]:[Stanowisko / Position ]],0))="n/a","n/a",X369-INDEX(tab_MinKomp[Systemy pomocnicze / Hilfssysteme(STOCKPROGRAM, KALK2000 etc.)],MATCH($B369,tab_MinKomp[[Stanowisko / Position ]:[Stanowisko / Position ]],0)))</f>
        <v>n/a</v>
      </c>
      <c r="Y370" s="194" t="str">
        <f>IF(INDEX(tab_MinKomp[Polityka rachunkowości / Buchführungspolitik],MATCH($B369,tab_MinKomp[[Stanowisko / Position ]:[Stanowisko / Position ]],0))="n/a","n/a",Y369-INDEX(tab_MinKomp[Polityka rachunkowości / Buchführungspolitik],MATCH($B369,tab_MinKomp[[Stanowisko / Position ]:[Stanowisko / Position ]],0)))</f>
        <v>n/a</v>
      </c>
      <c r="Z370" s="194" t="str">
        <f>IF(INDEX(tab_MinKomp[Ustawa o rachunkowości / Rechnungslegungsgesetz],MATCH($B369,tab_MinKomp[[Stanowisko / Position ]:[Stanowisko / Position ]],0))="n/a","n/a",Z369-INDEX(tab_MinKomp[Ustawa o rachunkowości / Rechnungslegungsgesetz],MATCH($B369,tab_MinKomp[[Stanowisko / Position ]:[Stanowisko / Position ]],0)))</f>
        <v>n/a</v>
      </c>
      <c r="AA370" s="194" t="str">
        <f>IF(INDEX(tab_MinKomp[WORKFLOW - TS-100],MATCH($B369,tab_MinKomp[[Stanowisko / Position ]:[Stanowisko / Position ]],0))="n/a","n/a",AA369-INDEX(tab_MinKomp[WORKFLOW - TS-100],MATCH($B369,tab_MinKomp[[Stanowisko / Position ]:[Stanowisko / Position ]],0)))</f>
        <v>n/a</v>
      </c>
      <c r="AB370" s="194" t="str">
        <f>IF(INDEX(tab_MinKomp[WORKFLOW - SFMS],MATCH($B369,tab_MinKomp[[Stanowisko / Position ]:[Stanowisko / Position ]],0))="n/a","n/a",AB369-INDEX(tab_MinKomp[WORKFLOW - SFMS],MATCH($B369,tab_MinKomp[[Stanowisko / Position ]:[Stanowisko / Position ]],0)))</f>
        <v>n/a</v>
      </c>
      <c r="AC370" s="194" t="str">
        <f>IF(INDEX(tab_MinKomp[System ISO 9001:2015],MATCH($B369,tab_MinKomp[[Stanowisko / Position ]:[Stanowisko / Position ]],0))="n/a","n/a",AC369-INDEX(tab_MinKomp[System ISO 9001:2015],MATCH($B369,tab_MinKomp[[Stanowisko / Position ]:[Stanowisko / Position ]],0)))</f>
        <v>n/a</v>
      </c>
      <c r="AD370" s="194" t="str">
        <f>IF(INDEX(tab_MinKomp[System ISO 9001:2015],MATCH($B369,tab_MinKomp[[Stanowisko / Position ]:[Stanowisko / Position ]],0))="n/a","n/a",AD369-INDEX(tab_MinKomp[System ISO 9001:2015],MATCH($B369,tab_MinKomp[[Stanowisko / Position ]:[Stanowisko / Position ]],0)))</f>
        <v>n/a</v>
      </c>
      <c r="AE370" s="194" t="str">
        <f>IF(INDEX(tab_MinKomp[System ISO 9001:2015],MATCH($B369,tab_MinKomp[[Stanowisko / Position ]:[Stanowisko / Position ]],0))="n/a","n/a",AE369-INDEX(tab_MinKomp[System ISO 9001:2015],MATCH($B369,tab_MinKomp[[Stanowisko / Position ]:[Stanowisko / Position ]],0)))</f>
        <v>n/a</v>
      </c>
      <c r="AF370" s="194" t="str">
        <f>IF(INDEX(tab_MinKomp[System ISO 9001:2015],MATCH($B369,tab_MinKomp[[Stanowisko / Position ]:[Stanowisko / Position ]],0))="n/a","n/a",AF369-INDEX(tab_MinKomp[System ISO 9001:2015],MATCH($B369,tab_MinKomp[[Stanowisko / Position ]:[Stanowisko / Position ]],0)))</f>
        <v>n/a</v>
      </c>
      <c r="AG370" s="194" t="str">
        <f>IF(INDEX(tab_MinKomp[Wymagania VDA 6.3 Process / Forderungen],MATCH($B369,tab_MinKomp[[Stanowisko / Position ]:[Stanowisko / Position ]],0))="n/a","n/a",AG369-INDEX(tab_MinKomp[Wymagania VDA 6.3 Process / Forderungen],MATCH($B369,tab_MinKomp[[Stanowisko / Position ]:[Stanowisko / Position ]],0)))</f>
        <v>n/a</v>
      </c>
      <c r="AH370" s="194" t="str">
        <f>IF(INDEX(tab_MinKomp[Wymagania VDA 6.5 Product / Forderungen],MATCH($B369,tab_MinKomp[[Stanowisko / Position ]:[Stanowisko / Position ]],0))="n/a","n/a",AH369-INDEX(tab_MinKomp[Wymagania VDA 6.5 Product / Forderungen],MATCH($B369,tab_MinKomp[[Stanowisko / Position ]:[Stanowisko / Position ]],0)))</f>
        <v>n/a</v>
      </c>
      <c r="AI370" s="194" t="str">
        <f>IF(INDEX(tab_MinKomp[System ISO 9001:2015],MATCH($B369,tab_MinKomp[[Stanowisko / Position ]:[Stanowisko / Position ]],0))="n/a","n/a",AI369-INDEX(tab_MinKomp[System ISO 9001:2015],MATCH($B369,tab_MinKomp[[Stanowisko / Position ]:[Stanowisko / Position ]],0)))</f>
        <v>n/a</v>
      </c>
      <c r="AJ370" s="194" t="str">
        <f>IF(INDEX(tab_MinKomp[Auditor systemu ISO 17021:2018],MATCH($B369,tab_MinKomp[[Stanowisko / Position ]:[Stanowisko / Position ]],0))="n/a","n/a",AJ369-INDEX(tab_MinKomp[Auditor systemu ISO 17021:2018],MATCH($B369,tab_MinKomp[[Stanowisko / Position ]:[Stanowisko / Position ]],0)))</f>
        <v>n/a</v>
      </c>
      <c r="AK370" s="194" t="str">
        <f>IF(INDEX(tab_MinKomp[Pełnomocnik systemu / Systemvertreter],MATCH($B369,tab_MinKomp[[Stanowisko / Position ]:[Stanowisko / Position ]],0))="n/a","n/a",AK369-INDEX(tab_MinKomp[Pełnomocnik systemu / Systemvertreter],MATCH($B369,tab_MinKomp[[Stanowisko / Position ]:[Stanowisko / Position ]],0)))</f>
        <v>n/a</v>
      </c>
      <c r="AL370" s="194">
        <f>IF(INDEX(tab_MinKomp[Polityka Etyczna - Compliance],MATCH($B369,tab_MinKomp[[Stanowisko / Position ]:[Stanowisko / Position ]],0))="n/a","n/a",AL369-INDEX(tab_MinKomp[Polityka Etyczna - Compliance],MATCH($B369,tab_MinKomp[[Stanowisko / Position ]:[Stanowisko / Position ]],0)))</f>
        <v>0</v>
      </c>
      <c r="AM370" s="194" t="str">
        <f>IF(INDEX(tab_MinKomp[WDRAŻANIE NOWYCH PROJEKTÓW/ PROCEDURA CTM],MATCH($B369,tab_MinKomp[[Stanowisko / Position ]:[Stanowisko / Position ]],0))="n/a","n/a",AM369-INDEX(tab_MinKomp[WDRAŻANIE NOWYCH PROJEKTÓW/ PROCEDURA CTM],MATCH($B369,tab_MinKomp[[Stanowisko / Position ]:[Stanowisko / Position ]],0)))</f>
        <v>n/a</v>
      </c>
      <c r="AN370" s="194" t="str">
        <f>IF(INDEX(tab_MinKomp[KAMIENIE MILOWE MSL/PIFF],MATCH($B369,tab_MinKomp[[Stanowisko / Position ]:[Stanowisko / Position ]],0))="n/a","n/a",AN369-INDEX(tab_MinKomp[KAMIENIE MILOWE MSL/PIFF],MATCH($B369,tab_MinKomp[[Stanowisko / Position ]:[Stanowisko / Position ]],0)))</f>
        <v>n/a</v>
      </c>
      <c r="AO370" s="194">
        <f>IF(INDEX(tab_MinKomp[CP],MATCH($B369,tab_MinKomp[[Stanowisko / Position ]:[Stanowisko / Position ]],0))="n/a","n/a",AO369-INDEX(tab_MinKomp[CP],MATCH($B369,tab_MinKomp[[Stanowisko / Position ]:[Stanowisko / Position ]],0)))</f>
        <v>0</v>
      </c>
      <c r="AP370" s="194" t="str">
        <f>IF(INDEX(tab_MinKomp[FMEA],MATCH($B369,tab_MinKomp[[Stanowisko / Position ]:[Stanowisko / Position ]],0))="n/a","n/a",AP369-INDEX(tab_MinKomp[FMEA],MATCH($B369,tab_MinKomp[[Stanowisko / Position ]:[Stanowisko / Position ]],0)))</f>
        <v>n/a</v>
      </c>
      <c r="AQ370" s="194">
        <f>IF(INDEX(tab_MinKomp[FLOW CHART],MATCH($B369,tab_MinKomp[[Stanowisko / Position ]:[Stanowisko / Position ]],0))="n/a","n/a",AQ369-INDEX(tab_MinKomp[FLOW CHART],MATCH($B369,tab_MinKomp[[Stanowisko / Position ]:[Stanowisko / Position ]],0)))</f>
        <v>0</v>
      </c>
      <c r="AR370" s="194" t="str">
        <f>IF(INDEX(tab_MinKomp[APQP],MATCH($B369,tab_MinKomp[[Stanowisko / Position ]:[Stanowisko / Position ]],0))="n/a","n/a",AR369-INDEX(tab_MinKomp[APQP],MATCH($B369,tab_MinKomp[[Stanowisko / Position ]:[Stanowisko / Position ]],0)))</f>
        <v>n/a</v>
      </c>
      <c r="AS370" s="194" t="str">
        <f>IF(INDEX(tab_MinKomp[MSA],MATCH($B369,tab_MinKomp[[Stanowisko / Position ]:[Stanowisko / Position ]],0))="n/a","n/a",AS369-INDEX(tab_MinKomp[MSA],MATCH($B369,tab_MinKomp[[Stanowisko / Position ]:[Stanowisko / Position ]],0)))</f>
        <v>n/a</v>
      </c>
      <c r="AT370" s="194" t="str">
        <f>IF(INDEX(tab_MinKomp[SPC],MATCH($B369,tab_MinKomp[[Stanowisko / Position ]:[Stanowisko / Position ]],0))="n/a","n/a",AT369-INDEX(tab_MinKomp[SPC],MATCH($B369,tab_MinKomp[[Stanowisko / Position ]:[Stanowisko / Position ]],0)))</f>
        <v>n/a</v>
      </c>
      <c r="AU370" s="194" t="str">
        <f>IF(INDEX(tab_MinKomp[CSR (SPECYFICZNE WYMAGANIA KLIENTA)],MATCH($B369,tab_MinKomp[[Stanowisko / Position ]:[Stanowisko / Position ]],0))="n/a","n/a",AU369-INDEX(tab_MinKomp[CSR (SPECYFICZNE WYMAGANIA KLIENTA)],MATCH($B369,tab_MinKomp[[Stanowisko / Position ]:[Stanowisko / Position ]],0)))</f>
        <v>n/a</v>
      </c>
      <c r="AV370" s="194">
        <f>IF(INDEX(tab_MinKomp[5S],MATCH($B369,tab_MinKomp[[Stanowisko / Position ]:[Stanowisko / Position ]],0))="n/a","n/a",AV369-INDEX(tab_MinKomp[5S],MATCH($B369,tab_MinKomp[[Stanowisko / Position ]:[Stanowisko / Position ]],0)))</f>
        <v>0</v>
      </c>
      <c r="AW370" s="194">
        <f>IF(INDEX(tab_MinKomp[LEAN MANAGEMENT],MATCH($B369,tab_MinKomp[[Stanowisko / Position ]:[Stanowisko / Position ]],0))="n/a","n/a",AW369-INDEX(tab_MinKomp[LEAN MANAGEMENT],MATCH($B369,tab_MinKomp[[Stanowisko / Position ]:[Stanowisko / Position ]],0)))</f>
        <v>0</v>
      </c>
      <c r="AX370" s="194" t="str">
        <f>IF(INDEX(tab_MinKomp[5R],MATCH($B369,tab_MinKomp[[Stanowisko / Position ]:[Stanowisko / Position ]],0))="n/a","n/a",AX369-INDEX(tab_MinKomp[5R],MATCH($B369,tab_MinKomp[[Stanowisko / Position ]:[Stanowisko / Position ]],0)))</f>
        <v>n/a</v>
      </c>
      <c r="AY370" s="194" t="str">
        <f>IF(INDEX(tab_MinKomp[Six Sigma],MATCH($B369,tab_MinKomp[[Stanowisko / Position ]:[Stanowisko / Position ]],0))="n/a","n/a",AY369-INDEX(tab_MinKomp[Six Sigma],MATCH($B369,tab_MinKomp[[Stanowisko / Position ]:[Stanowisko / Position ]],0)))</f>
        <v>n/a</v>
      </c>
      <c r="AZ370" s="194" t="str">
        <f>IF(INDEX(tab_MinKomp[System BAAN / Distribution &amp; Supply Chain],MATCH($B369,tab_MinKomp[[Stanowisko / Position ]:[Stanowisko / Position ]],0))="n/a","n/a",AZ369-INDEX(tab_MinKomp[System BAAN / Distribution &amp; Supply Chain],MATCH($B369,tab_MinKomp[[Stanowisko / Position ]:[Stanowisko / Position ]],0)))</f>
        <v>n/a</v>
      </c>
      <c r="BA370" s="194" t="str">
        <f>IF(INDEX(tab_MinKomp[Gospodarka magazynowa / Lagerverwaltung],MATCH($B369,tab_MinKomp[[Stanowisko / Position ]:[Stanowisko / Position ]],0))="n/a","n/a",BA369-INDEX(tab_MinKomp[Gospodarka magazynowa / Lagerverwaltung],MATCH($B369,tab_MinKomp[[Stanowisko / Position ]:[Stanowisko / Position ]],0)))</f>
        <v>n/a</v>
      </c>
      <c r="BB370" s="194" t="str">
        <f>IF(INDEX(tab_MinKomp[Inwentaryzacja - organizacja i przebieg / Inventurprozess],MATCH($B369,tab_MinKomp[[Stanowisko / Position ]:[Stanowisko / Position ]],0))="n/a","n/a",BB369-INDEX(tab_MinKomp[Inwentaryzacja - organizacja i przebieg / Inventurprozess],MATCH($B369,tab_MinKomp[[Stanowisko / Position ]:[Stanowisko / Position ]],0)))</f>
        <v>n/a</v>
      </c>
      <c r="BC370" s="194" t="str">
        <f>IF(INDEX(tab_MinKomp[Organizacja dostaw / Versorgungsorganisation],MATCH($B369,tab_MinKomp[[Stanowisko / Position ]:[Stanowisko / Position ]],0))="n/a","n/a",BC369-INDEX(tab_MinKomp[Organizacja dostaw / Versorgungsorganisation],MATCH($B369,tab_MinKomp[[Stanowisko / Position ]:[Stanowisko / Position ]],0)))</f>
        <v>n/a</v>
      </c>
      <c r="BD370" s="194" t="str">
        <f>IF(INDEX(tab_MinKomp[Organizacja wysyłek / Organisation von Lieferungen],MATCH($B369,tab_MinKomp[[Stanowisko / Position ]:[Stanowisko / Position ]],0))="n/a","n/a",BD369-INDEX(tab_MinKomp[Organizacja wysyłek / Organisation von Lieferungen],MATCH($B369,tab_MinKomp[[Stanowisko / Position ]:[Stanowisko / Position ]],0)))</f>
        <v>n/a</v>
      </c>
      <c r="BE370" s="194" t="str">
        <f>IF(INDEX(tab_MinKomp[Analiza magazynowa - Program Polen.mdb / Inventuranalyse],MATCH($B369,tab_MinKomp[[Stanowisko / Position ]:[Stanowisko / Position ]],0))="n/a","n/a",BE369-INDEX(tab_MinKomp[Analiza magazynowa - Program Polen.mdb / Inventuranalyse],MATCH($B369,tab_MinKomp[[Stanowisko / Position ]:[Stanowisko / Position ]],0)))</f>
        <v>n/a</v>
      </c>
      <c r="BF370" s="190" t="str">
        <f>IF(INDEX(tab_MinKomp[MMOG (Materials Management Operations Guidelines)],MATCH($B369,tab_MinKomp[[Stanowisko / Position ]:[Stanowisko / Position ]],0))="n/a","n/a",BF369-INDEX(tab_MinKomp[MMOG (Materials Management Operations Guidelines)],MATCH($B369,tab_MinKomp[[Stanowisko / Position ]:[Stanowisko / Position ]],0)))</f>
        <v>n/a</v>
      </c>
      <c r="BG370" s="190" t="str">
        <f>IF(INDEX(tab_MinKomp[GPP],MATCH($B369,tab_MinKomp[[Stanowisko / Position ]:[Stanowisko / Position ]],0))="n/a","n/a",BG369-INDEX(tab_MinKomp[GPP],MATCH($B369,tab_MinKomp[[Stanowisko / Position ]:[Stanowisko / Position ]],0)))</f>
        <v>n/a</v>
      </c>
      <c r="BH370" s="190" t="str">
        <f>IF(INDEX(tab_MinKomp[AIAG (Automotive Industry Action Group)],MATCH($B369,tab_MinKomp[[Stanowisko / Position ]:[Stanowisko / Position ]],0))="n/a","n/a",BH369-INDEX(tab_MinKomp[AIAG (Automotive Industry Action Group)],MATCH($B369,tab_MinKomp[[Stanowisko / Position ]:[Stanowisko / Position ]],0)))</f>
        <v>n/a</v>
      </c>
      <c r="BI370" s="190" t="str">
        <f>IF(INDEX(tab_MinKomp[Super-G disputes],MATCH($B369,tab_MinKomp[[Stanowisko / Position ]:[Stanowisko / Position ]],0))="n/a","n/a",BI369-INDEX(tab_MinKomp[Super-G disputes],MATCH($B369,tab_MinKomp[[Stanowisko / Position ]:[Stanowisko / Position ]],0)))</f>
        <v>n/a</v>
      </c>
      <c r="BJ370" s="190" t="str">
        <f>IF(INDEX(tab_MinKomp[CMMS3/eDDL (Direct Data Link)],MATCH($B369,tab_MinKomp[[Stanowisko / Position ]:[Stanowisko / Position ]],0))="n/a","n/a",BJ369-INDEX(tab_MinKomp[CMMS3/eDDL (Direct Data Link)],MATCH($B369,tab_MinKomp[[Stanowisko / Position ]:[Stanowisko / Position ]],0)))</f>
        <v>n/a</v>
      </c>
      <c r="BK370" s="190" t="str">
        <f>IF(INDEX(tab_MinKomp[MP&amp;L (Material Planning and Logistics)],MATCH($B369,tab_MinKomp[[Stanowisko / Position ]:[Stanowisko / Position ]],0))="n/a","n/a",BK369-INDEX(tab_MinKomp[MP&amp;L (Material Planning and Logistics)],MATCH($B369,tab_MinKomp[[Stanowisko / Position ]:[Stanowisko / Position ]],0)))</f>
        <v>n/a</v>
      </c>
      <c r="BL370" s="190" t="str">
        <f>IF(INDEX(tab_MinKomp[Supplier delivery rating],MATCH($B369,tab_MinKomp[[Stanowisko / Position ]:[Stanowisko / Position ]],0))="n/a","n/a",BL369-INDEX(tab_MinKomp[Supplier delivery rating],MATCH($B369,tab_MinKomp[[Stanowisko / Position ]:[Stanowisko / Position ]],0)))</f>
        <v>n/a</v>
      </c>
      <c r="BM370" s="194" t="str">
        <f>IF(INDEX(tab_MinKomp[Planowanie produkcji / Produktionsplanung],MATCH($B369,tab_MinKomp[[Stanowisko / Position ]:[Stanowisko / Position ]],0))="n/a","n/a",BM369-INDEX(tab_MinKomp[Planowanie produkcji / Produktionsplanung],MATCH($B369,tab_MinKomp[[Stanowisko / Position ]:[Stanowisko / Position ]],0)))</f>
        <v>n/a</v>
      </c>
      <c r="BN370" s="194" t="str">
        <f>IF(INDEX(tab_MinKomp[Planowanie produkcji / Produktionsplanung],MATCH($B369,tab_MinKomp[[Stanowisko / Position ]:[Stanowisko / Position ]],0))="n/a","n/a",BN369-INDEX(tab_MinKomp[Planowanie produkcji / Produktionsplanung],MATCH($B369,tab_MinKomp[[Stanowisko / Position ]:[Stanowisko / Position ]],0)))</f>
        <v>n/a</v>
      </c>
      <c r="BO370" s="194" t="str">
        <f>IF(INDEX(tab_MinKomp[Planowanie produkcji / Produktionsplanung],MATCH($B369,tab_MinKomp[[Stanowisko / Position ]:[Stanowisko / Position ]],0))="n/a","n/a",BO369-INDEX(tab_MinKomp[Planowanie produkcji / Produktionsplanung],MATCH($B369,tab_MinKomp[[Stanowisko / Position ]:[Stanowisko / Position ]],0)))</f>
        <v>n/a</v>
      </c>
      <c r="BP370" s="194" t="str">
        <f>IF(INDEX(tab_MinKomp[Planowanie produkcji / Produktionsplanung],MATCH($B369,tab_MinKomp[[Stanowisko / Position ]:[Stanowisko / Position ]],0))="n/a","n/a",BP369-INDEX(tab_MinKomp[Planowanie produkcji / Produktionsplanung],MATCH($B369,tab_MinKomp[[Stanowisko / Position ]:[Stanowisko / Position ]],0)))</f>
        <v>n/a</v>
      </c>
      <c r="BQ370" s="194">
        <f>IF(INDEX(tab_MinKomp[Obsługa maszyn Novapax / Novapax Maschinenbedienung],MATCH($B369,tab_MinKomp[[Stanowisko / Position ]:[Stanowisko / Position ]],0))="n/a","n/a",BQ369-INDEX(tab_MinKomp[Obsługa maszyn Novapax / Novapax Maschinenbedienung],MATCH($B369,tab_MinKomp[[Stanowisko / Position ]:[Stanowisko / Position ]],0)))</f>
        <v>0</v>
      </c>
      <c r="BR370" s="194" t="str">
        <f>IF(INDEX(tab_MinKomp[Planowanie produkcji / Produktionsplanung],MATCH($B369,tab_MinKomp[[Stanowisko / Position ]:[Stanowisko / Position ]],0))="n/a","n/a",BR369-INDEX(tab_MinKomp[Planowanie produkcji / Produktionsplanung],MATCH($B369,tab_MinKomp[[Stanowisko / Position ]:[Stanowisko / Position ]],0)))</f>
        <v>n/a</v>
      </c>
      <c r="BS370" s="194">
        <f>IF(INDEX(tab_MinKomp[Obsługa maszyn Novapax / Novapax Maschinenbedienung],MATCH($B369,tab_MinKomp[[Stanowisko / Position ]:[Stanowisko / Position ]],0))="n/a","n/a",BS369-INDEX(tab_MinKomp[Obsługa maszyn Novapax / Novapax Maschinenbedienung],MATCH($B369,tab_MinKomp[[Stanowisko / Position ]:[Stanowisko / Position ]],0)))</f>
        <v>1</v>
      </c>
      <c r="BT370" s="194" t="str">
        <f>IF(INDEX(tab_MinKomp[Planowanie produkcji / Produktionsplanung],MATCH($B369,tab_MinKomp[[Stanowisko / Position ]:[Stanowisko / Position ]],0))="n/a","n/a",BT369-INDEX(tab_MinKomp[Planowanie produkcji / Produktionsplanung],MATCH($B369,tab_MinKomp[[Stanowisko / Position ]:[Stanowisko / Position ]],0)))</f>
        <v>n/a</v>
      </c>
      <c r="BU370" s="194">
        <f>IF(INDEX(tab_MinKomp[Obsługa maszyn Novapax / Novapax Maschinenbedienung],MATCH($B369,tab_MinKomp[[Stanowisko / Position ]:[Stanowisko / Position ]],0))="n/a","n/a",BU369-INDEX(tab_MinKomp[Obsługa maszyn Novapax / Novapax Maschinenbedienung],MATCH($B369,tab_MinKomp[[Stanowisko / Position ]:[Stanowisko / Position ]],0)))</f>
        <v>1</v>
      </c>
      <c r="BV370" s="194" t="str">
        <f>IF(INDEX(tab_MinKomp[Planowanie produkcji / Produktionsplanung],MATCH($B369,tab_MinKomp[[Stanowisko / Position ]:[Stanowisko / Position ]],0))="n/a","n/a",BV369-INDEX(tab_MinKomp[Planowanie produkcji / Produktionsplanung],MATCH($B369,tab_MinKomp[[Stanowisko / Position ]:[Stanowisko / Position ]],0)))</f>
        <v>n/a</v>
      </c>
      <c r="BW370" s="194">
        <f>IF(INDEX(tab_MinKomp[Obsługa maszyn Novapax / Novapax Maschinenbedienung],MATCH($B369,tab_MinKomp[[Stanowisko / Position ]:[Stanowisko / Position ]],0))="n/a","n/a",BW369-INDEX(tab_MinKomp[Obsługa maszyn Novapax / Novapax Maschinenbedienung],MATCH($B369,tab_MinKomp[[Stanowisko / Position ]:[Stanowisko / Position ]],0)))</f>
        <v>1</v>
      </c>
      <c r="BX370" s="194">
        <f>IF(INDEX(tab_MinKomp[Obsługa maszyn Novapax / Novapax Maschinenbedienung],MATCH($B369,tab_MinKomp[[Stanowisko / Position ]:[Stanowisko / Position ]],0))="n/a","n/a",BX369-INDEX(tab_MinKomp[Obsługa maszyn Novapax / Novapax Maschinenbedienung],MATCH($B369,tab_MinKomp[[Stanowisko / Position ]:[Stanowisko / Position ]],0)))</f>
        <v>1</v>
      </c>
      <c r="BY370" s="194" t="str">
        <f>IF(INDEX(tab_MinKomp[Obsługa maszyn Engel / Engel Maschinenbedienung],MATCH($B369,tab_MinKomp[[Stanowisko / Position ]:[Stanowisko / Position ]],0))="n/a","n/a",BY369-INDEX(tab_MinKomp[Obsługa maszyn Engel / Engel Maschinenbedienung],MATCH($B369,tab_MinKomp[[Stanowisko / Position ]:[Stanowisko / Position ]],0)))</f>
        <v>n/a</v>
      </c>
      <c r="BZ370" s="194">
        <f>IF(INDEX(tab_MinKomp[Obsługa maszyn Novapax / Novapax Maschinenbedienung],MATCH($B369,tab_MinKomp[[Stanowisko / Position ]:[Stanowisko / Position ]],0))="n/a","n/a",BZ369-INDEX(tab_MinKomp[Obsługa maszyn Novapax / Novapax Maschinenbedienung],MATCH($B369,tab_MinKomp[[Stanowisko / Position ]:[Stanowisko / Position ]],0)))</f>
        <v>1</v>
      </c>
      <c r="CA370" s="194" t="str">
        <f>IF(INDEX(tab_MinKomp[Obsługa maszyn KVT / KVT Maschinenbedienung],MATCH($B369,tab_MinKomp[[Stanowisko / Position ]:[Stanowisko / Position ]],0))="n/a","n/a",CA369-INDEX(tab_MinKomp[Obsługa maszyn KVT / KVT Maschinenbedienung],MATCH($B369,tab_MinKomp[[Stanowisko / Position ]:[Stanowisko / Position ]],0)))</f>
        <v>n/a</v>
      </c>
      <c r="CB370" s="194">
        <f>IF(INDEX(tab_MinKomp[Obsługa maszyn Novapax / Novapax Maschinenbedienung],MATCH($B369,tab_MinKomp[[Stanowisko / Position ]:[Stanowisko / Position ]],0))="n/a","n/a",CB369-INDEX(tab_MinKomp[Obsługa maszyn Novapax / Novapax Maschinenbedienung],MATCH($B369,tab_MinKomp[[Stanowisko / Position ]:[Stanowisko / Position ]],0)))</f>
        <v>0</v>
      </c>
      <c r="CC370" s="194" t="str">
        <f>IF(INDEX(tab_MinKomp[Obsługa maszyn Branson / Branson Maschinenbedienung],MATCH($B369,tab_MinKomp[[Stanowisko / Position ]:[Stanowisko / Position ]],0))="n/a","n/a",CC369-INDEX(tab_MinKomp[Obsługa maszyn Branson / Branson Maschinenbedienung],MATCH($B369,tab_MinKomp[[Stanowisko / Position ]:[Stanowisko / Position ]],0)))</f>
        <v>n/a</v>
      </c>
      <c r="CD370" s="194">
        <f>IF(INDEX(tab_MinKomp[Obsługa maszyn Novapax / Novapax Maschinenbedienung],MATCH($B369,tab_MinKomp[[Stanowisko / Position ]:[Stanowisko / Position ]],0))="n/a","n/a",CD369-INDEX(tab_MinKomp[Obsługa maszyn Novapax / Novapax Maschinenbedienung],MATCH($B369,tab_MinKomp[[Stanowisko / Position ]:[Stanowisko / Position ]],0)))</f>
        <v>1</v>
      </c>
      <c r="CE370" s="194">
        <f>IF(INDEX(tab_MinKomp[Obsługa maszyn Novapax / Novapax Maschinenbedienung],MATCH($B369,tab_MinKomp[[Stanowisko / Position ]:[Stanowisko / Position ]],0))="n/a","n/a",CE369-INDEX(tab_MinKomp[Obsługa maszyn Novapax / Novapax Maschinenbedienung],MATCH($B369,tab_MinKomp[[Stanowisko / Position ]:[Stanowisko / Position ]],0)))</f>
        <v>-2</v>
      </c>
      <c r="CF370" s="194">
        <f>IF(INDEX(tab_MinKomp[Obsługa maszyn Novapax / Novapax Maschinenbedienung],MATCH($B369,tab_MinKomp[[Stanowisko / Position ]:[Stanowisko / Position ]],0))="n/a","n/a",CF369-INDEX(tab_MinKomp[Obsługa maszyn Novapax / Novapax Maschinenbedienung],MATCH($B369,tab_MinKomp[[Stanowisko / Position ]:[Stanowisko / Position ]],0)))</f>
        <v>-2</v>
      </c>
      <c r="CG370" s="194">
        <f>IF(INDEX(tab_MinKomp[Eliminacja awarii / Beseitigung von Ausfällen],MATCH($B369,tab_MinKomp[[Stanowisko / Position ]:[Stanowisko / Position ]],0))="n/a","n/a",CG369-INDEX(tab_MinKomp[Eliminacja awarii / Beseitigung von Ausfällen],MATCH($B369,tab_MinKomp[[Stanowisko / Position ]:[Stanowisko / Position ]],0)))</f>
        <v>0</v>
      </c>
      <c r="CH370" s="194" t="str">
        <f>IF(INDEX(tab_MinKomp[Wymagania VDA 6.5 Product / Forderungen],MATCH($B369,tab_MinKomp[[Stanowisko / Position ]:[Stanowisko / Position ]],0))="n/a","n/a",CH369-INDEX(tab_MinKomp[Wymagania VDA 6.5 Product / Forderungen],MATCH($B369,tab_MinKomp[[Stanowisko / Position ]:[Stanowisko / Position ]],0)))</f>
        <v>n/a</v>
      </c>
      <c r="CI370" s="194" t="str">
        <f>IF(INDEX(tab_MinKomp[Wymagania VDA 6.5 Product / Forderungen],MATCH($B369,tab_MinKomp[[Stanowisko / Position ]:[Stanowisko / Position ]],0))="n/a","n/a",CI369-INDEX(tab_MinKomp[Wymagania VDA 6.5 Product / Forderungen],MATCH($B369,tab_MinKomp[[Stanowisko / Position ]:[Stanowisko / Position ]],0)))</f>
        <v>n/a</v>
      </c>
      <c r="CJ370" s="194" t="str">
        <f>IF(INDEX(tab_MinKomp[Wymagania VDA 6.5 Product / Forderungen],MATCH($B369,tab_MinKomp[[Stanowisko / Position ]:[Stanowisko / Position ]],0))="n/a","n/a",CJ369-INDEX(tab_MinKomp[Wymagania VDA 6.5 Product / Forderungen],MATCH($B369,tab_MinKomp[[Stanowisko / Position ]:[Stanowisko / Position ]],0)))</f>
        <v>n/a</v>
      </c>
      <c r="CK370" s="194" t="str">
        <f>IF(INDEX(tab_MinKomp[Wymagania VDA 6.5 Product / Forderungen],MATCH($B369,tab_MinKomp[[Stanowisko / Position ]:[Stanowisko / Position ]],0))="n/a","n/a",CK369-INDEX(tab_MinKomp[Wymagania VDA 6.5 Product / Forderungen],MATCH($B369,tab_MinKomp[[Stanowisko / Position ]:[Stanowisko / Position ]],0)))</f>
        <v>n/a</v>
      </c>
      <c r="CL370" s="194" t="str">
        <f>IF(INDEX(tab_MinKomp[Wymagania VDA 6.5 Product / Forderungen],MATCH($B369,tab_MinKomp[[Stanowisko / Position ]:[Stanowisko / Position ]],0))="n/a","n/a",CL369-INDEX(tab_MinKomp[Wymagania VDA 6.5 Product / Forderungen],MATCH($B369,tab_MinKomp[[Stanowisko / Position ]:[Stanowisko / Position ]],0)))</f>
        <v>n/a</v>
      </c>
      <c r="CM370" s="194" t="str">
        <f>IF(INDEX(tab_MinKomp[Informatyka ogólna (techniczne i systemowe) / Allgemeine IT (Technik und System)],MATCH($B369,tab_MinKomp[[Stanowisko / Position ]:[Stanowisko / Position ]],0))="n/a","n/a",CM369-INDEX(tab_MinKomp[Informatyka ogólna (techniczne i systemowe) / Allgemeine IT (Technik und System)],MATCH($B369,tab_MinKomp[[Stanowisko / Position ]:[Stanowisko / Position ]],0)))</f>
        <v>n/a</v>
      </c>
      <c r="CN370" s="194" t="str">
        <f>IF(INDEX(tab_MinKomp[Sieci komputerowe / Computernetzwerke],MATCH($B369,tab_MinKomp[[Stanowisko / Position ]:[Stanowisko / Position ]],0))="n/a","n/a",CN369-INDEX(tab_MinKomp[Sieci komputerowe / Computernetzwerke],MATCH($B369,tab_MinKomp[[Stanowisko / Position ]:[Stanowisko / Position ]],0)))</f>
        <v>n/a</v>
      </c>
      <c r="CO370" s="194" t="str">
        <f>IF(INDEX(tab_MinKomp[Hardware (komputery PC, drukarki biurowe i etykietowe, telefonia stacjonarna i mobilna) (PC, Drucker, Telefpne, Handys)],MATCH($B369,tab_MinKomp[[Stanowisko / Position ]:[Stanowisko / Position ]],0))="n/a","n/a",CO369-INDEX(tab_MinKomp[Hardware (komputery PC, drukarki biurowe i etykietowe, telefonia stacjonarna i mobilna) (PC, Drucker, Telefpne, Handys)],MATCH($B369,tab_MinKomp[[Stanowisko / Position ]:[Stanowisko / Position ]],0)))</f>
        <v>n/a</v>
      </c>
      <c r="CP370" s="194" t="str">
        <f>IF(INDEX(tab_MinKomp[Software &amp; Systems (MS Office, MS Remote Desktop)],MATCH($B369,tab_MinKomp[[Stanowisko / Position ]:[Stanowisko / Position ]],0))="n/a","n/a",CP369-INDEX(tab_MinKomp[Software &amp; Systems (MS Office, MS Remote Desktop)],MATCH($B369,tab_MinKomp[[Stanowisko / Position ]:[Stanowisko / Position ]],0)))</f>
        <v>n/a</v>
      </c>
      <c r="CQ370" s="194" t="str">
        <f>IF(INDEX(tab_MinKomp[Programowanie obiektowe (PHP) / Objektprogrammierung],MATCH($B369,tab_MinKomp[[Stanowisko / Position ]:[Stanowisko / Position ]],0))="n/a","n/a",CQ369-INDEX(tab_MinKomp[Programowanie obiektowe (PHP) / Objektprogrammierung],MATCH($B369,tab_MinKomp[[Stanowisko / Position ]:[Stanowisko / Position ]],0)))</f>
        <v>n/a</v>
      </c>
      <c r="CR370" s="194" t="str">
        <f>IF(INDEX(tab_MinKomp[Scrum],MATCH($B369,tab_MinKomp[[Stanowisko / Position ]:[Stanowisko / Position ]],0))="n/a","n/a",CR369-INDEX(tab_MinKomp[Scrum],MATCH($B369,tab_MinKomp[[Stanowisko / Position ]:[Stanowisko / Position ]],0)))</f>
        <v>n/a</v>
      </c>
      <c r="CS370" s="194" t="str">
        <f>IF(INDEX(tab_MinKomp[SQL (MySQL)],MATCH($B369,tab_MinKomp[[Stanowisko / Position ]:[Stanowisko / Position ]],0))="n/a","n/a",CS369-INDEX(tab_MinKomp[SQL (MySQL)],MATCH($B369,tab_MinKomp[[Stanowisko / Position ]:[Stanowisko / Position ]],0)))</f>
        <v>n/a</v>
      </c>
      <c r="CT370" s="194" t="str">
        <f>IF(INDEX(tab_MinKomp[Javascript],MATCH($B369,tab_MinKomp[[Stanowisko / Position ]:[Stanowisko / Position ]],0))="n/a","n/a",CT369-INDEX(tab_MinKomp[Javascript],MATCH($B369,tab_MinKomp[[Stanowisko / Position ]:[Stanowisko / Position ]],0)))</f>
        <v>n/a</v>
      </c>
      <c r="CU370" s="194" t="str">
        <f>IF(INDEX(tab_MinKomp[Joomla],MATCH($B369,tab_MinKomp[[Stanowisko / Position ]:[Stanowisko / Position ]],0))="n/a","n/a",CU369-INDEX(tab_MinKomp[Joomla],MATCH($B369,tab_MinKomp[[Stanowisko / Position ]:[Stanowisko / Position ]],0)))</f>
        <v>n/a</v>
      </c>
      <c r="CV370" s="194" t="str">
        <f>IF(INDEX(tab_MinKomp[Bash],MATCH($B369,tab_MinKomp[[Stanowisko / Position ]:[Stanowisko / Position ]],0))="n/a","n/a",CV369-INDEX(tab_MinKomp[Bash],MATCH($B369,tab_MinKomp[[Stanowisko / Position ]:[Stanowisko / Position ]],0)))</f>
        <v>n/a</v>
      </c>
      <c r="CW370" s="194">
        <f>IF(INDEX(tab_MinKomp[Systemy MES (HYDRA / SFMS)],MATCH($B369,tab_MinKomp[[Stanowisko / Position ]:[Stanowisko / Position ]],0))="n/a","n/a",CW369-INDEX(tab_MinKomp[Systemy MES (HYDRA / SFMS)],MATCH($B369,tab_MinKomp[[Stanowisko / Position ]:[Stanowisko / Position ]],0)))</f>
        <v>0</v>
      </c>
      <c r="CX370" s="194" t="str">
        <f>IF(INDEX(tab_MinKomp[HTML / CSS],MATCH($B369,tab_MinKomp[[Stanowisko / Position ]:[Stanowisko / Position ]],0))="n/a","n/a",CX369-INDEX(tab_MinKomp[HTML / CSS],MATCH($B369,tab_MinKomp[[Stanowisko / Position ]:[Stanowisko / Position ]],0)))</f>
        <v>n/a</v>
      </c>
      <c r="CY370" s="194" t="str">
        <f>IF(INDEX(tab_MinKomp[SYSTEM PR],MATCH($B369,tab_MinKomp[[Stanowisko / Position ]:[Stanowisko / Position ]],0))="n/a","n/a",CY369-INDEX(tab_MinKomp[SYSTEM PR],MATCH($B369,tab_MinKomp[[Stanowisko / Position ]:[Stanowisko / Position ]],0)))</f>
        <v>n/a</v>
      </c>
      <c r="CZ370" s="194" t="str">
        <f>IF(INDEX(tab_MinKomp[System Einkauf XP / EBA],MATCH($B369,tab_MinKomp[[Stanowisko / Position ]:[Stanowisko / Position ]],0))="n/a","n/a",CZ369-INDEX(tab_MinKomp[System Einkauf XP / EBA],MATCH($B369,tab_MinKomp[[Stanowisko / Position ]:[Stanowisko / Position ]],0)))</f>
        <v>n/a</v>
      </c>
      <c r="DA370" s="194" t="str">
        <f>IF(INDEX(tab_MinKomp[Techniki negocjacyjne / Verhandlungstechniken],MATCH($B369,tab_MinKomp[[Stanowisko / Position ]:[Stanowisko / Position ]],0))="n/a","n/a",DA369-INDEX(tab_MinKomp[Techniki negocjacyjne / Verhandlungstechniken],MATCH($B369,tab_MinKomp[[Stanowisko / Position ]:[Stanowisko / Position ]],0)))</f>
        <v>n/a</v>
      </c>
      <c r="DB370" s="194" t="str">
        <f>IF(INDEX(tab_MinKomp[Znajomość rynku branżowego / Kenntnis des Industrie Marktes],MATCH($B369,tab_MinKomp[[Stanowisko / Position ]:[Stanowisko / Position ]],0))="n/a","n/a",DB369-INDEX(tab_MinKomp[Znajomość rynku branżowego / Kenntnis des Industrie Marktes],MATCH($B369,tab_MinKomp[[Stanowisko / Position ]:[Stanowisko / Position ]],0)))</f>
        <v>n/a</v>
      </c>
      <c r="DC370" s="194" t="str">
        <f>IF(INDEX(tab_MinKomp[SUPPLIER MANAGEMENT],MATCH($B369,tab_MinKomp[[Stanowisko / Position ]:[Stanowisko / Position ]],0))="n/a","n/a",DC369-INDEX(tab_MinKomp[SUPPLIER MANAGEMENT],MATCH($B369,tab_MinKomp[[Stanowisko / Position ]:[Stanowisko / Position ]],0)))</f>
        <v>n/a</v>
      </c>
      <c r="DD370" s="194" t="str">
        <f>IF(INDEX(tab_MinKomp[SUPPLIER MANAGEMENT],MATCH($B369,tab_MinKomp[[Stanowisko / Position ]:[Stanowisko / Position ]],0))="n/a","n/a",DD369-INDEX(tab_MinKomp[SUPPLIER MANAGEMENT],MATCH($B369,tab_MinKomp[[Stanowisko / Position ]:[Stanowisko / Position ]],0)))</f>
        <v>n/a</v>
      </c>
      <c r="DE370" s="194" t="str">
        <f>IF(INDEX(tab_MinKomp[SUPPLIER MANAGEMENT],MATCH($B369,tab_MinKomp[[Stanowisko / Position ]:[Stanowisko / Position ]],0))="n/a","n/a",DE369-INDEX(tab_MinKomp[SUPPLIER MANAGEMENT],MATCH($B369,tab_MinKomp[[Stanowisko / Position ]:[Stanowisko / Position ]],0)))</f>
        <v>n/a</v>
      </c>
      <c r="DF370" s="194">
        <f>IF(INDEX(tab_MinKomp[LEAN MANAGEMENT],MATCH($B369,tab_MinKomp[[Stanowisko / Position ]:[Stanowisko / Position ]],0))="n/a","n/a",DF369-INDEX(tab_MinKomp[LEAN MANAGEMENT],MATCH($B369,tab_MinKomp[[Stanowisko / Position ]:[Stanowisko / Position ]],0)))</f>
        <v>0</v>
      </c>
      <c r="DG370" s="194" t="str">
        <f>IF(INDEX(tab_MinKomp[PPAP/PSW],MATCH($B369,tab_MinKomp[[Stanowisko / Position ]:[Stanowisko / Position ]],0))="n/a","n/a",DG369-INDEX(tab_MinKomp[PPAP/PSW],MATCH($B369,tab_MinKomp[[Stanowisko / Position ]:[Stanowisko / Position ]],0)))</f>
        <v>n/a</v>
      </c>
      <c r="DH370" s="194" t="str">
        <f>IF(INDEX(tab_MinKomp[SUPPLIER MANAGEMENT],MATCH($B369,tab_MinKomp[[Stanowisko / Position ]:[Stanowisko / Position ]],0))="n/a","n/a",DH369-INDEX(tab_MinKomp[SUPPLIER MANAGEMENT],MATCH($B369,tab_MinKomp[[Stanowisko / Position ]:[Stanowisko / Position ]],0)))</f>
        <v>n/a</v>
      </c>
      <c r="DI370" s="194" t="str">
        <f>IF(INDEX(tab_MinKomp[OBSŁUGA PORTALI KLIENTA / Kundenportale],MATCH($B369,tab_MinKomp[[Stanowisko / Position ]:[Stanowisko / Position ]],0))="n/a","n/a",DI369-INDEX(tab_MinKomp[OBSŁUGA PORTALI KLIENTA / Kundenportale],MATCH($B369,tab_MinKomp[[Stanowisko / Position ]:[Stanowisko / Position ]],0)))</f>
        <v>n/a</v>
      </c>
      <c r="DJ370" s="194" t="str">
        <f>IF(INDEX(tab_MinKomp[Obsługa systemu BABTECQ / BABTECQ System],MATCH($B369,tab_MinKomp[[Stanowisko / Position ]:[Stanowisko / Position ]],0))="n/a","n/a",DJ369-INDEX(tab_MinKomp[Obsługa systemu BABTECQ / BABTECQ System],MATCH($B369,tab_MinKomp[[Stanowisko / Position ]:[Stanowisko / Position ]],0)))</f>
        <v>n/a</v>
      </c>
      <c r="DK370" s="194" t="str">
        <f>IF(INDEX(tab_MinKomp[Rysunek techniczny / technische Zeichnung],MATCH($B369,tab_MinKomp[[Stanowisko / Position ]:[Stanowisko / Position ]],0))="n/a","n/a",DK369-INDEX(tab_MinKomp[Rysunek techniczny / technische Zeichnung],MATCH($B369,tab_MinKomp[[Stanowisko / Position ]:[Stanowisko / Position ]],0)))</f>
        <v>n/a</v>
      </c>
      <c r="DL370" s="194" t="str">
        <f>IF(INDEX(tab_MinKomp[Kalibracja / Kalibrierung],MATCH($B369,tab_MinKomp[[Stanowisko / Position ]:[Stanowisko / Position ]],0))="n/a","n/a",DL369-INDEX(tab_MinKomp[Kalibracja / Kalibrierung],MATCH($B369,tab_MinKomp[[Stanowisko / Position ]:[Stanowisko / Position ]],0)))</f>
        <v>n/a</v>
      </c>
      <c r="DM370" s="194" t="str">
        <f>IF(INDEX(tab_MinKomp[Rekwalifikacja / Requalifizierung],MATCH($B369,tab_MinKomp[[Stanowisko / Position ]:[Stanowisko / Position ]],0))="n/a","n/a",DM369-INDEX(tab_MinKomp[Rekwalifikacja / Requalifizierung],MATCH($B369,tab_MinKomp[[Stanowisko / Position ]:[Stanowisko / Position ]],0)))</f>
        <v>n/a</v>
      </c>
      <c r="DN370" s="190" t="str">
        <f>IF(INDEX(tab_MinKomp[Testy czystości / Reinheitstests],MATCH($B369,tab_MinKomp[[Stanowisko / Position ]:[Stanowisko / Position ]],0))="n/a","n/a",DN369-INDEX(tab_MinKomp[Testy czystości / Reinheitstests],MATCH($B369,tab_MinKomp[[Stanowisko / Position ]:[Stanowisko / Position ]],0)))</f>
        <v>n/a</v>
      </c>
      <c r="DO370" s="190" t="str">
        <f>IF(INDEX(tab_MinKomp[Testy czystości / Reinheitstests],MATCH($B369,tab_MinKomp[[Stanowisko / Position ]:[Stanowisko / Position ]],0))="n/a","n/a",DO369-INDEX(tab_MinKomp[Testy czystości / Reinheitstests],MATCH($B369,tab_MinKomp[[Stanowisko / Position ]:[Stanowisko / Position ]],0)))</f>
        <v>n/a</v>
      </c>
      <c r="DP370" s="190" t="str">
        <f>IF(INDEX(tab_MinKomp[Testy czystości / Reinheitstests],MATCH($B369,tab_MinKomp[[Stanowisko / Position ]:[Stanowisko / Position ]],0))="n/a","n/a",DP369-INDEX(tab_MinKomp[Testy czystości / Reinheitstests],MATCH($B369,tab_MinKomp[[Stanowisko / Position ]:[Stanowisko / Position ]],0)))</f>
        <v>n/a</v>
      </c>
      <c r="DQ370" s="190" t="str">
        <f>IF(INDEX(tab_MinKomp[Testy czystości / Reinheitstests],MATCH($B369,tab_MinKomp[[Stanowisko / Position ]:[Stanowisko / Position ]],0))="n/a","n/a",DQ369-INDEX(tab_MinKomp[Testy czystości / Reinheitstests],MATCH($B369,tab_MinKomp[[Stanowisko / Position ]:[Stanowisko / Position ]],0)))</f>
        <v>n/a</v>
      </c>
      <c r="DR370" s="190" t="str">
        <f>IF(INDEX(tab_MinKomp[Testy czystości / Reinheitstests],MATCH($B369,tab_MinKomp[[Stanowisko / Position ]:[Stanowisko / Position ]],0))="n/a","n/a",DR369-INDEX(tab_MinKomp[Testy czystości / Reinheitstests],MATCH($B369,tab_MinKomp[[Stanowisko / Position ]:[Stanowisko / Position ]],0)))</f>
        <v>n/a</v>
      </c>
      <c r="DS370" s="190" t="str">
        <f>IF(INDEX(tab_MinKomp[Testy czystości / Reinheitstests],MATCH($B369,tab_MinKomp[[Stanowisko / Position ]:[Stanowisko / Position ]],0))="n/a","n/a",DS369-INDEX(tab_MinKomp[Testy czystości / Reinheitstests],MATCH($B369,tab_MinKomp[[Stanowisko / Position ]:[Stanowisko / Position ]],0)))</f>
        <v>n/a</v>
      </c>
      <c r="DT370" s="194" t="str">
        <f>IF(INDEX(tab_MinKomp[SUPPLIER MANAGEMENT],MATCH($B369,tab_MinKomp[[Stanowisko / Position ]:[Stanowisko / Position ]],0))="n/a","n/a",DT369-INDEX(tab_MinKomp[SUPPLIER MANAGEMENT],MATCH($B369,tab_MinKomp[[Stanowisko / Position ]:[Stanowisko / Position ]],0)))</f>
        <v>n/a</v>
      </c>
      <c r="DU370" s="190" t="str">
        <f>IF(INDEX(tab_MinKomp[Testy czystości / Reinheitstests],MATCH($B369,tab_MinKomp[[Stanowisko / Position ]:[Stanowisko / Position ]],0))="n/a","n/a",DU369-INDEX(tab_MinKomp[Testy czystości / Reinheitstests],MATCH($B369,tab_MinKomp[[Stanowisko / Position ]:[Stanowisko / Position ]],0)))</f>
        <v>n/a</v>
      </c>
      <c r="DV370" s="190" t="str">
        <f>IF(INDEX(tab_MinKomp[Testy czystości / Reinheitstests],MATCH($B369,tab_MinKomp[[Stanowisko / Position ]:[Stanowisko / Position ]],0))="n/a","n/a",DV369-INDEX(tab_MinKomp[Testy czystości / Reinheitstests],MATCH($B369,tab_MinKomp[[Stanowisko / Position ]:[Stanowisko / Position ]],0)))</f>
        <v>n/a</v>
      </c>
      <c r="DW370" s="190" t="str">
        <f>IF(INDEX(tab_MinKomp[Testy czystości / Reinheitstests],MATCH($B369,tab_MinKomp[[Stanowisko / Position ]:[Stanowisko / Position ]],0))="n/a","n/a",DW369-INDEX(tab_MinKomp[Testy czystości / Reinheitstests],MATCH($B369,tab_MinKomp[[Stanowisko / Position ]:[Stanowisko / Position ]],0)))</f>
        <v>n/a</v>
      </c>
      <c r="DX370" s="190" t="str">
        <f>IF(INDEX(tab_MinKomp[Testy czystości / Reinheitstests],MATCH($B369,tab_MinKomp[[Stanowisko / Position ]:[Stanowisko / Position ]],0))="n/a","n/a",DX369-INDEX(tab_MinKomp[Testy czystości / Reinheitstests],MATCH($B369,tab_MinKomp[[Stanowisko / Position ]:[Stanowisko / Position ]],0)))</f>
        <v>n/a</v>
      </c>
      <c r="DY370" s="190" t="str">
        <f>IF(INDEX(tab_MinKomp[Testy czystości / Reinheitstests],MATCH($B369,tab_MinKomp[[Stanowisko / Position ]:[Stanowisko / Position ]],0))="n/a","n/a",DY369-INDEX(tab_MinKomp[Testy czystości / Reinheitstests],MATCH($B369,tab_MinKomp[[Stanowisko / Position ]:[Stanowisko / Position ]],0)))</f>
        <v>n/a</v>
      </c>
      <c r="DZ370" s="190" t="str">
        <f>IF(INDEX(tab_MinKomp[Testy czystości / Reinheitstests],MATCH($B369,tab_MinKomp[[Stanowisko / Position ]:[Stanowisko / Position ]],0))="n/a","n/a",DZ369-INDEX(tab_MinKomp[Testy czystości / Reinheitstests],MATCH($B369,tab_MinKomp[[Stanowisko / Position ]:[Stanowisko / Position ]],0)))</f>
        <v>n/a</v>
      </c>
      <c r="EA370" s="194" t="str">
        <f>IF(INDEX(tab_MinKomp[SUPPLIER MANAGEMENT],MATCH($B369,tab_MinKomp[[Stanowisko / Position ]:[Stanowisko / Position ]],0))="n/a","n/a",EA369-INDEX(tab_MinKomp[SUPPLIER MANAGEMENT],MATCH($B369,tab_MinKomp[[Stanowisko / Position ]:[Stanowisko / Position ]],0)))</f>
        <v>n/a</v>
      </c>
      <c r="EB370" s="190" t="str">
        <f>IF(INDEX(tab_MinKomp[Testy czystości / Reinheitstests],MATCH($B369,tab_MinKomp[[Stanowisko / Position ]:[Stanowisko / Position ]],0))="n/a","n/a",EB369-INDEX(tab_MinKomp[Testy czystości / Reinheitstests],MATCH($B369,tab_MinKomp[[Stanowisko / Position ]:[Stanowisko / Position ]],0)))</f>
        <v>n/a</v>
      </c>
      <c r="EC370" s="190" t="str">
        <f>IF(INDEX(tab_MinKomp[Testy czystości / Reinheitstests],MATCH($B369,tab_MinKomp[[Stanowisko / Position ]:[Stanowisko / Position ]],0))="n/a","n/a",EC369-INDEX(tab_MinKomp[Testy czystości / Reinheitstests],MATCH($B369,tab_MinKomp[[Stanowisko / Position ]:[Stanowisko / Position ]],0)))</f>
        <v>n/a</v>
      </c>
      <c r="ED370" s="190" t="str">
        <f>IF(INDEX(tab_MinKomp[Testy czystości / Reinheitstests],MATCH($B369,tab_MinKomp[[Stanowisko / Position ]:[Stanowisko / Position ]],0))="n/a","n/a",ED369-INDEX(tab_MinKomp[Testy czystości / Reinheitstests],MATCH($B369,tab_MinKomp[[Stanowisko / Position ]:[Stanowisko / Position ]],0)))</f>
        <v>n/a</v>
      </c>
      <c r="EE370" s="190" t="str">
        <f>IF(INDEX(tab_MinKomp[Testy czystości / Reinheitstests],MATCH($B369,tab_MinKomp[[Stanowisko / Position ]:[Stanowisko / Position ]],0))="n/a","n/a",EE369-INDEX(tab_MinKomp[Testy czystości / Reinheitstests],MATCH($B369,tab_MinKomp[[Stanowisko / Position ]:[Stanowisko / Position ]],0)))</f>
        <v>n/a</v>
      </c>
      <c r="EF370" s="190" t="str">
        <f>IF(INDEX(tab_MinKomp[Testy czystości / Reinheitstests],MATCH($B369,tab_MinKomp[[Stanowisko / Position ]:[Stanowisko / Position ]],0))="n/a","n/a",EF369-INDEX(tab_MinKomp[Testy czystości / Reinheitstests],MATCH($B369,tab_MinKomp[[Stanowisko / Position ]:[Stanowisko / Position ]],0)))</f>
        <v>n/a</v>
      </c>
      <c r="EG370" s="190" t="str">
        <f>IF(INDEX(tab_MinKomp[Testy czystości / Reinheitstests],MATCH($B369,tab_MinKomp[[Stanowisko / Position ]:[Stanowisko / Position ]],0))="n/a","n/a",EG369-INDEX(tab_MinKomp[Testy czystości / Reinheitstests],MATCH($B369,tab_MinKomp[[Stanowisko / Position ]:[Stanowisko / Position ]],0)))</f>
        <v>n/a</v>
      </c>
      <c r="EH370" s="190" t="str">
        <f>IF(INDEX(tab_MinKomp[Testy czystości / Reinheitstests],MATCH($B369,tab_MinKomp[[Stanowisko / Position ]:[Stanowisko / Position ]],0))="n/a","n/a",EH369-INDEX(tab_MinKomp[Testy czystości / Reinheitstests],MATCH($B369,tab_MinKomp[[Stanowisko / Position ]:[Stanowisko / Position ]],0)))</f>
        <v>n/a</v>
      </c>
      <c r="EI370" s="190" t="str">
        <f>IF(INDEX(tab_MinKomp[Testy czystości / Reinheitstests],MATCH($B369,tab_MinKomp[[Stanowisko / Position ]:[Stanowisko / Position ]],0))="n/a","n/a",EI369-INDEX(tab_MinKomp[Testy czystości / Reinheitstests],MATCH($B369,tab_MinKomp[[Stanowisko / Position ]:[Stanowisko / Position ]],0)))</f>
        <v>n/a</v>
      </c>
      <c r="EJ370" s="190" t="str">
        <f>IF(INDEX(tab_MinKomp[Testy czystości / Reinheitstests],MATCH($B369,tab_MinKomp[[Stanowisko / Position ]:[Stanowisko / Position ]],0))="n/a","n/a",EJ369-INDEX(tab_MinKomp[Testy czystości / Reinheitstests],MATCH($B369,tab_MinKomp[[Stanowisko / Position ]:[Stanowisko / Position ]],0)))</f>
        <v>n/a</v>
      </c>
      <c r="EK370" s="190" t="str">
        <f>IF(INDEX(tab_MinKomp[Testy czystości / Reinheitstests],MATCH($B369,tab_MinKomp[[Stanowisko / Position ]:[Stanowisko / Position ]],0))="n/a","n/a",EK369-INDEX(tab_MinKomp[Testy czystości / Reinheitstests],MATCH($B369,tab_MinKomp[[Stanowisko / Position ]:[Stanowisko / Position ]],0)))</f>
        <v>n/a</v>
      </c>
      <c r="EL370" s="190" t="str">
        <f>IF(INDEX(tab_MinKomp[Testy czystości / Reinheitstests],MATCH($B369,tab_MinKomp[[Stanowisko / Position ]:[Stanowisko / Position ]],0))="n/a","n/a",EL369-INDEX(tab_MinKomp[Testy czystości / Reinheitstests],MATCH($B369,tab_MinKomp[[Stanowisko / Position ]:[Stanowisko / Position ]],0)))</f>
        <v>n/a</v>
      </c>
      <c r="EM370" s="190" t="str">
        <f>IF(INDEX(tab_MinKomp[Testy czystości / Reinheitstests],MATCH($B369,tab_MinKomp[[Stanowisko / Position ]:[Stanowisko / Position ]],0))="n/a","n/a",EM369-INDEX(tab_MinKomp[Testy czystości / Reinheitstests],MATCH($B369,tab_MinKomp[[Stanowisko / Position ]:[Stanowisko / Position ]],0)))</f>
        <v>n/a</v>
      </c>
      <c r="EN370" s="190" t="str">
        <f>IF(INDEX(tab_MinKomp[Testy czystości / Reinheitstests],MATCH($B369,tab_MinKomp[[Stanowisko / Position ]:[Stanowisko / Position ]],0))="n/a","n/a",EN369-INDEX(tab_MinKomp[Testy czystości / Reinheitstests],MATCH($B369,tab_MinKomp[[Stanowisko / Position ]:[Stanowisko / Position ]],0)))</f>
        <v>n/a</v>
      </c>
      <c r="EO370" s="194" t="str">
        <f>IF(INDEX(tab_MinKomp[Konserwacja Rep],MATCH($B369,tab_MinKomp[[Stanowisko / Position ]:[Stanowisko / Position ]],0))="n/a","n/a",EO369-INDEX(tab_MinKomp[Konserwacja Rep],MATCH($B369,tab_MinKomp[[Stanowisko / Position ]:[Stanowisko / Position ]],0)))</f>
        <v>n/a</v>
      </c>
      <c r="EP370" s="194" t="str">
        <f>IF(INDEX(tab_MinKomp[[Konserwacja Engel ]],MATCH($B369,tab_MinKomp[[Stanowisko / Position ]:[Stanowisko / Position ]],0))="n/a","n/a",EP369-INDEX(tab_MinKomp[[Konserwacja Engel ]],MATCH($B369,tab_MinKomp[[Stanowisko / Position ]:[Stanowisko / Position ]],0)))</f>
        <v>n/a</v>
      </c>
      <c r="EQ370" s="194" t="str">
        <f>IF(INDEX(tab_MinKomp[Konserwacja B 50],MATCH($B369,tab_MinKomp[[Stanowisko / Position ]:[Stanowisko / Position ]],0))="n/a","n/a",EQ369-INDEX(tab_MinKomp[Konserwacja B 50],MATCH($B369,tab_MinKomp[[Stanowisko / Position ]:[Stanowisko / Position ]],0)))</f>
        <v>n/a</v>
      </c>
      <c r="ER370" s="194" t="str">
        <f>IF(INDEX(tab_MinKomp[[Konserwacja EOL ]],MATCH($B369,tab_MinKomp[[Stanowisko / Position ]:[Stanowisko / Position ]],0))="n/a","n/a",ER369-INDEX(tab_MinKomp[[Konserwacja EOL ]],MATCH($B369,tab_MinKomp[[Stanowisko / Position ]:[Stanowisko / Position ]],0)))</f>
        <v>n/a</v>
      </c>
      <c r="ES370" s="194" t="str">
        <f>IF(INDEX(tab_MinKomp[Konserwacja Branson],MATCH($B369,tab_MinKomp[[Stanowisko / Position ]:[Stanowisko / Position ]],0))="n/a","n/a",ES369-INDEX(tab_MinKomp[Konserwacja Branson],MATCH($B369,tab_MinKomp[[Stanowisko / Position ]:[Stanowisko / Position ]],0)))</f>
        <v>n/a</v>
      </c>
      <c r="ET370" s="194" t="str">
        <f>IF(INDEX(tab_MinKomp[Konserwacja coolery],MATCH($B369,tab_MinKomp[[Stanowisko / Position ]:[Stanowisko / Position ]],0))="n/a","n/a",ET369-INDEX(tab_MinKomp[Konserwacja coolery],MATCH($B369,tab_MinKomp[[Stanowisko / Position ]:[Stanowisko / Position ]],0)))</f>
        <v>n/a</v>
      </c>
      <c r="EU370" s="194" t="str">
        <f>IF(INDEX(tab_MinKomp[Konserwacja piecy],MATCH($B369,tab_MinKomp[[Stanowisko / Position ]:[Stanowisko / Position ]],0))="n/a","n/a",EU369-INDEX(tab_MinKomp[Konserwacja piecy],MATCH($B369,tab_MinKomp[[Stanowisko / Position ]:[Stanowisko / Position ]],0)))</f>
        <v>n/a</v>
      </c>
      <c r="EV370" s="194" t="str">
        <f>IF(INDEX(tab_MinKomp[Rysunek techniczny- czytanie],MATCH($B369,tab_MinKomp[[Stanowisko / Position ]:[Stanowisko / Position ]],0))="n/a","n/a",EV369-INDEX(tab_MinKomp[Rysunek techniczny- czytanie],MATCH($B369,tab_MinKomp[[Stanowisko / Position ]:[Stanowisko / Position ]],0)))</f>
        <v>n/a</v>
      </c>
      <c r="EW370" s="194" t="str">
        <f>IF(INDEX(tab_MinKomp[Elektryka],MATCH($B369,tab_MinKomp[[Stanowisko / Position ]:[Stanowisko / Position ]],0))="n/a","n/a",EW369-INDEX(tab_MinKomp[Elektryka],MATCH($B369,tab_MinKomp[[Stanowisko / Position ]:[Stanowisko / Position ]],0)))</f>
        <v>n/a</v>
      </c>
      <c r="EX370" s="194" t="str">
        <f>IF(INDEX(tab_MinKomp[Pneumatyka],MATCH($B369,tab_MinKomp[[Stanowisko / Position ]:[Stanowisko / Position ]],0))="n/a","n/a",EX369-INDEX(tab_MinKomp[Pneumatyka],MATCH($B369,tab_MinKomp[[Stanowisko / Position ]:[Stanowisko / Position ]],0)))</f>
        <v>n/a</v>
      </c>
      <c r="EY370" s="194" t="str">
        <f>IF(INDEX(tab_MinKomp[[Hydraulika ]],MATCH($B369,tab_MinKomp[[Stanowisko / Position ]:[Stanowisko / Position ]],0))="n/a","n/a",EY369-INDEX(tab_MinKomp[[Hydraulika ]],MATCH($B369,tab_MinKomp[[Stanowisko / Position ]:[Stanowisko / Position ]],0)))</f>
        <v>n/a</v>
      </c>
      <c r="EZ370" s="194" t="str">
        <f>IF(INDEX(tab_MinKomp[Podciśnienie],MATCH($B369,tab_MinKomp[[Stanowisko / Position ]:[Stanowisko / Position ]],0))="n/a","n/a",EZ369-INDEX(tab_MinKomp[Podciśnienie],MATCH($B369,tab_MinKomp[[Stanowisko / Position ]:[Stanowisko / Position ]],0)))</f>
        <v>n/a</v>
      </c>
      <c r="FA370" s="194" t="str">
        <f>IF(INDEX(tab_MinKomp[Usuwanie awarii],MATCH($B369,tab_MinKomp[[Stanowisko / Position ]:[Stanowisko / Position ]],0))="n/a","n/a",FA369-INDEX(tab_MinKomp[Usuwanie awarii],MATCH($B369,tab_MinKomp[[Stanowisko / Position ]:[Stanowisko / Position ]],0)))</f>
        <v>n/a</v>
      </c>
      <c r="FB370" s="194" t="str">
        <f>IF(INDEX(tab_MinKomp[Obsługa robotów],MATCH($B369,tab_MinKomp[[Stanowisko / Position ]:[Stanowisko / Position ]],0))="n/a","n/a",FB369-INDEX(tab_MinKomp[Obsługa robotów],MATCH($B369,tab_MinKomp[[Stanowisko / Position ]:[Stanowisko / Position ]],0)))</f>
        <v>n/a</v>
      </c>
      <c r="FC370" s="194" t="str">
        <f>IF(INDEX(tab_MinKomp[Obsługa sterowania maszyny],MATCH($B369,tab_MinKomp[[Stanowisko / Position ]:[Stanowisko / Position ]],0))="n/a","n/a",FC369-INDEX(tab_MinKomp[Obsługa sterowania maszyny],MATCH($B369,tab_MinKomp[[Stanowisko / Position ]:[Stanowisko / Position ]],0)))</f>
        <v>n/a</v>
      </c>
      <c r="FD370" s="194" t="str">
        <f>IF(INDEX(tab_MinKomp[Usuwanie przyczyn żródłowych],MATCH($B369,tab_MinKomp[[Stanowisko / Position ]:[Stanowisko / Position ]],0))="n/a","n/a",FD369-INDEX(tab_MinKomp[Usuwanie przyczyn żródłowych],MATCH($B369,tab_MinKomp[[Stanowisko / Position ]:[Stanowisko / Position ]],0)))</f>
        <v>n/a</v>
      </c>
      <c r="FE370" s="194" t="str">
        <f>IF(INDEX(tab_MinKomp[Cmms stosowanie],MATCH($B369,tab_MinKomp[[Stanowisko / Position ]:[Stanowisko / Position ]],0))="n/a","n/a",FE369-INDEX(tab_MinKomp[Cmms stosowanie],MATCH($B369,tab_MinKomp[[Stanowisko / Position ]:[Stanowisko / Position ]],0)))</f>
        <v>n/a</v>
      </c>
      <c r="FF370" s="190" t="str">
        <f>IF(INDEX(tab_MinKomp[Testy czystości / Reinheitstests],MATCH($B369,tab_MinKomp[[Stanowisko / Position ]:[Stanowisko / Position ]],0))="n/a","n/a",FF369-INDEX(tab_MinKomp[Testy czystości / Reinheitstests],MATCH($B369,tab_MinKomp[[Stanowisko / Position ]:[Stanowisko / Position ]],0)))</f>
        <v>n/a</v>
      </c>
      <c r="FG370" s="194" t="str">
        <f>IF(INDEX(tab_MinKomp[Czyszczenie form plastikowych],MATCH($B369,tab_MinKomp[[Stanowisko / Position ]:[Stanowisko / Position ]],0))="n/a","n/a",FG369-INDEX(tab_MinKomp[Czyszczenie form plastikowych],MATCH($B369,tab_MinKomp[[Stanowisko / Position ]:[Stanowisko / Position ]],0)))</f>
        <v>n/a</v>
      </c>
      <c r="FH370" s="194" t="str">
        <f>IF(INDEX(tab_MinKomp[Wymiana form plastik],MATCH($B369,tab_MinKomp[[Stanowisko / Position ]:[Stanowisko / Position ]],0))="n/a","n/a",FH369-INDEX(tab_MinKomp[Wymiana form plastik],MATCH($B369,tab_MinKomp[[Stanowisko / Position ]:[Stanowisko / Position ]],0)))</f>
        <v>n/a</v>
      </c>
      <c r="FI370" s="194" t="str">
        <f>IF(INDEX(tab_MinKomp[Wymiana form guma],MATCH($B369,tab_MinKomp[[Stanowisko / Position ]:[Stanowisko / Position ]],0))="n/a","n/a",FI369-INDEX(tab_MinKomp[Wymiana form guma],MATCH($B369,tab_MinKomp[[Stanowisko / Position ]:[Stanowisko / Position ]],0)))</f>
        <v>n/a</v>
      </c>
      <c r="FJ370" s="194" t="str">
        <f>IF(INDEX(tab_MinKomp[Konserwacja KK],MATCH($B369,tab_MinKomp[[Stanowisko / Position ]:[Stanowisko / Position ]],0))="n/a","n/a",FJ369-INDEX(tab_MinKomp[Konserwacja KK],MATCH($B369,tab_MinKomp[[Stanowisko / Position ]:[Stanowisko / Position ]],0)))</f>
        <v>n/a</v>
      </c>
      <c r="FK370" s="194" t="str">
        <f>IF(INDEX(tab_MinKomp[Konserwacja form guma],MATCH($B369,tab_MinKomp[[Stanowisko / Position ]:[Stanowisko / Position ]],0))="n/a","n/a",FK369-INDEX(tab_MinKomp[Konserwacja form guma],MATCH($B369,tab_MinKomp[[Stanowisko / Position ]:[Stanowisko / Position ]],0)))</f>
        <v>n/a</v>
      </c>
      <c r="FL370" s="194" t="str">
        <f>IF(INDEX(tab_MinKomp[Konserwacja form plastiki],MATCH($B369,tab_MinKomp[[Stanowisko / Position ]:[Stanowisko / Position ]],0))="n/a","n/a",FL369-INDEX(tab_MinKomp[Konserwacja form plastiki],MATCH($B369,tab_MinKomp[[Stanowisko / Position ]:[Stanowisko / Position ]],0)))</f>
        <v>n/a</v>
      </c>
      <c r="FM370" s="194" t="str">
        <f>IF(INDEX(tab_MinKomp[Konserwacja Gorącego Kanału],MATCH($B369,tab_MinKomp[[Stanowisko / Position ]:[Stanowisko / Position ]],0))="n/a","n/a",FM369-INDEX(tab_MinKomp[Konserwacja Gorącego Kanału],MATCH($B369,tab_MinKomp[[Stanowisko / Position ]:[Stanowisko / Position ]],0)))</f>
        <v>n/a</v>
      </c>
      <c r="FN370" s="194" t="s">
        <v>248</v>
      </c>
      <c r="FO370" s="194" t="s">
        <v>248</v>
      </c>
      <c r="FP370" s="194" t="s">
        <v>248</v>
      </c>
      <c r="FQ370" s="196" t="str">
        <f>IF(INDEX(tab_MinKomp[Język angielski / Englisch],MATCH($B369,tab_MinKomp[[Stanowisko / Position ]:[Stanowisko / Position ]],0))="n/a","n/a",FQ369-INDEX(tab_MinKomp[Język angielski / Englisch],MATCH($B369,tab_MinKomp[[Stanowisko / Position ]:[Stanowisko / Position ]],0)))</f>
        <v>n/a</v>
      </c>
      <c r="FR370" s="196" t="str">
        <f>IF(INDEX(tab_MinKomp[Język niemiecki / Deutsch],MATCH($B369,tab_MinKomp[[Stanowisko / Position ]:[Stanowisko / Position ]],0))="n/a","n/a",FR369-INDEX(tab_MinKomp[Język niemiecki / Deutsch],MATCH($B369,tab_MinKomp[[Stanowisko / Position ]:[Stanowisko / Position ]],0)))</f>
        <v>n/a</v>
      </c>
      <c r="FS370" s="194">
        <f>IF(INDEX(tab_MinKomp[Zarządzanie dokumentacją procesową / Process dokumentation management],MATCH($B369,tab_MinKomp[[Stanowisko / Position ]:[Stanowisko / Position ]],0))="n/a","n/a",FS369-INDEX(tab_MinKomp[Zarządzanie dokumentacją procesową / Process dokumentation management],MATCH($B369,tab_MinKomp[[Stanowisko / Position ]:[Stanowisko / Position ]],0)))</f>
        <v>0</v>
      </c>
      <c r="FT370" s="194">
        <f>IF(INDEX(tab_MinKomp[Znajomość procesów z obszaru / Kenntiss der prozesse in dem Bereich],MATCH($B369,tab_MinKomp[[Stanowisko / Position ]:[Stanowisko / Position ]],0))="n/a","n/a",FT369-INDEX(tab_MinKomp[Znajomość procesów z obszaru / Kenntiss der prozesse in dem Bereich],MATCH($B369,tab_MinKomp[[Stanowisko / Position ]:[Stanowisko / Position ]],0)))</f>
        <v>0</v>
      </c>
      <c r="FU370" s="194">
        <f>IF(INDEX(tab_MinKomp[optymalizacja procesów / Prozessoptymalisierung],MATCH($B369,tab_MinKomp[[Stanowisko / Position ]:[Stanowisko / Position ]],0))="n/a","n/a",FU369-INDEX(tab_MinKomp[optymalizacja procesów / Prozessoptymalisierung],MATCH($B369,tab_MinKomp[[Stanowisko / Position ]:[Stanowisko / Position ]],0)))</f>
        <v>0</v>
      </c>
      <c r="FV370" s="194">
        <f>IF(INDEX(tab_MinKomp[Umiejętności szkoleniowe / Trainingsfähigkeiten],MATCH($B369,tab_MinKomp[[Stanowisko / Position ]:[Stanowisko / Position ]],0))="n/a","n/a",FV369-INDEX(tab_MinKomp[Umiejętności szkoleniowe / Trainingsfähigkeiten],MATCH($B369,tab_MinKomp[[Stanowisko / Position ]:[Stanowisko / Position ]],0)))</f>
        <v>0</v>
      </c>
      <c r="FW370" s="194">
        <f>IF(INDEX(tab_MinKomp[Analityczne myślenie, podejście / Analitysches Denken, Einstellung],MATCH($B369,tab_MinKomp[[Stanowisko / Position ]:[Stanowisko / Position ]],0))="n/a","n/a",FW369-INDEX(tab_MinKomp[Analityczne myślenie, podejście / Analitysches Denken, Einstellung],MATCH($B369,tab_MinKomp[[Stanowisko / Position ]:[Stanowisko / Position ]],0)))</f>
        <v>0</v>
      </c>
      <c r="FX370" s="194">
        <f>IF(INDEX(tab_MinKomp[Dokładność, precyzja w dzialaniu / Genauigkeit, Präzision in die Arbeit],MATCH($B369,tab_MinKomp[[Stanowisko / Position ]:[Stanowisko / Position ]],0))="n/a","n/a",FX369-INDEX(tab_MinKomp[Dokładność, precyzja w dzialaniu / Genauigkeit, Präzision in die Arbeit],MATCH($B369,tab_MinKomp[[Stanowisko / Position ]:[Stanowisko / Position ]],0)))</f>
        <v>0</v>
      </c>
      <c r="FY370" s="194">
        <f>IF(INDEX(tab_MinKomp[Dyspozycyjność / Verfügbarkeit],MATCH($B369,tab_MinKomp[[Stanowisko / Position ]:[Stanowisko / Position ]],0))="n/a","n/a",FY369-INDEX(tab_MinKomp[Dyspozycyjność / Verfügbarkeit],MATCH($B369,tab_MinKomp[[Stanowisko / Position ]:[Stanowisko / Position ]],0)))</f>
        <v>0</v>
      </c>
      <c r="FZ370" s="194">
        <f>IF(INDEX(tab_MinKomp[Zaangażowanie / 
Engagement],MATCH($B369,tab_MinKomp[[Stanowisko / Position ]:[Stanowisko / Position ]],0))="n/a","n/a",FZ369-INDEX(tab_MinKomp[Zaangażowanie / 
Engagement],MATCH($B369,tab_MinKomp[[Stanowisko / Position ]:[Stanowisko / Position ]],0)))</f>
        <v>0</v>
      </c>
      <c r="GA370" s="194" t="str">
        <f>IF(INDEX(tab_MinKomp[Konserwacja form guma],MATCH($B369,tab_MinKomp[[Stanowisko / Position ]:[Stanowisko / Position ]],0))="n/a","n/a",GA369-INDEX(tab_MinKomp[Konserwacja form guma],MATCH($B369,tab_MinKomp[[Stanowisko / Position ]:[Stanowisko / Position ]],0)))</f>
        <v>n/a</v>
      </c>
      <c r="GB370" s="194" t="str">
        <f>IF(INDEX(tab_MinKomp[Konserwacja form plastiki],MATCH($B369,tab_MinKomp[[Stanowisko / Position ]:[Stanowisko / Position ]],0))="n/a","n/a",GB369-INDEX(tab_MinKomp[Konserwacja form plastiki],MATCH($B369,tab_MinKomp[[Stanowisko / Position ]:[Stanowisko / Position ]],0)))</f>
        <v>n/a</v>
      </c>
      <c r="GC370" s="194">
        <f>IF(INDEX(tab_MinKomp[Elastyczność w działaniu],MATCH($B369,tab_MinKomp[[Stanowisko / Position ]:[Stanowisko / Position ]],0))="n/a","n/a",GC369-INDEX(tab_MinKomp[Elastyczność w działaniu],MATCH($B369,tab_MinKomp[[Stanowisko / Position ]:[Stanowisko / Position ]],0)))</f>
        <v>0</v>
      </c>
      <c r="GD370" s="194">
        <f>IF(INDEX(tab_MinKomp[Komunikatywność],MATCH($B369,tab_MinKomp[[Stanowisko / Position ]:[Stanowisko / Position ]],0))="n/a","n/a",GD369-INDEX(tab_MinKomp[Komunikatywność],MATCH($B369,tab_MinKomp[[Stanowisko / Position ]:[Stanowisko / Position ]],0)))</f>
        <v>0</v>
      </c>
      <c r="GE370" s="193" t="str">
        <f>IF(INDEX(tab_MinKomp[Motywowanie i budowanie zaangażowania zespołu],MATCH($B369,tab_MinKomp[[Stanowisko / Position ]:[Stanowisko / Position ]],0))="n/a","n/a",GE369-INDEX(tab_MinKomp[Motywowanie i budowanie zaangażowania zespołu],MATCH($B369,tab_MinKomp[[Stanowisko / Position ]:[Stanowisko / Position ]],0)))</f>
        <v>n/a</v>
      </c>
      <c r="GF370" s="186" t="s">
        <v>248</v>
      </c>
      <c r="GG370" s="186" t="s">
        <v>248</v>
      </c>
      <c r="GH370" s="186" t="s">
        <v>248</v>
      </c>
      <c r="GI370" s="186" t="s">
        <v>248</v>
      </c>
      <c r="GJ370" s="186" t="s">
        <v>248</v>
      </c>
      <c r="GK370" s="186" t="s">
        <v>248</v>
      </c>
      <c r="GL370" s="186" t="s">
        <v>248</v>
      </c>
      <c r="GM370" s="186" t="s">
        <v>248</v>
      </c>
      <c r="GN370" s="186" t="s">
        <v>248</v>
      </c>
      <c r="GO370" s="186" t="s">
        <v>248</v>
      </c>
      <c r="GP370" s="186" t="s">
        <v>248</v>
      </c>
      <c r="GQ370" s="186" t="s">
        <v>248</v>
      </c>
      <c r="GR370" s="186" t="s">
        <v>248</v>
      </c>
      <c r="GS370" s="186" t="s">
        <v>248</v>
      </c>
      <c r="GT370" s="186" t="s">
        <v>248</v>
      </c>
      <c r="GU370" s="186" t="s">
        <v>248</v>
      </c>
      <c r="GV370" s="186" t="s">
        <v>248</v>
      </c>
      <c r="GW370" s="186" t="s">
        <v>248</v>
      </c>
      <c r="GX370" s="186" t="s">
        <v>248</v>
      </c>
      <c r="GY370" s="186" t="s">
        <v>248</v>
      </c>
      <c r="GZ370" s="261" t="s">
        <v>248</v>
      </c>
      <c r="HA370" s="261" t="s">
        <v>248</v>
      </c>
      <c r="HB370" s="191">
        <f>SUM(G370:GE370)/(HB369-(SUM(G370:GE370)))</f>
        <v>3.6363636363636362E-2</v>
      </c>
    </row>
    <row r="371" spans="1:210" ht="24.9" customHeight="1" x14ac:dyDescent="0.3">
      <c r="A371" s="105" t="s">
        <v>321</v>
      </c>
      <c r="B371" s="105" t="s">
        <v>315</v>
      </c>
      <c r="C371" s="105" t="s">
        <v>398</v>
      </c>
      <c r="D371" s="105">
        <v>978</v>
      </c>
      <c r="E371" s="394" t="s">
        <v>571</v>
      </c>
      <c r="F371" s="185" t="s">
        <v>374</v>
      </c>
      <c r="G371" s="186">
        <v>2</v>
      </c>
      <c r="H371" s="186">
        <v>1</v>
      </c>
      <c r="I371" s="186">
        <v>2</v>
      </c>
      <c r="J371" s="186">
        <v>1</v>
      </c>
      <c r="K371" s="186">
        <v>1</v>
      </c>
      <c r="L371" s="186" t="s">
        <v>248</v>
      </c>
      <c r="M371" s="186" t="s">
        <v>248</v>
      </c>
      <c r="N371" s="186" t="s">
        <v>248</v>
      </c>
      <c r="O371" s="186">
        <v>1</v>
      </c>
      <c r="P371" s="186">
        <v>1</v>
      </c>
      <c r="Q371" s="186" t="s">
        <v>248</v>
      </c>
      <c r="R371" s="186" t="s">
        <v>248</v>
      </c>
      <c r="S371" s="186" t="s">
        <v>248</v>
      </c>
      <c r="T371" s="186" t="s">
        <v>248</v>
      </c>
      <c r="U371" s="186" t="s">
        <v>248</v>
      </c>
      <c r="V371" s="186" t="s">
        <v>248</v>
      </c>
      <c r="W371" s="186" t="s">
        <v>248</v>
      </c>
      <c r="X371" s="186" t="s">
        <v>248</v>
      </c>
      <c r="Y371" s="186" t="s">
        <v>248</v>
      </c>
      <c r="Z371" s="186" t="s">
        <v>248</v>
      </c>
      <c r="AA371" s="186" t="s">
        <v>248</v>
      </c>
      <c r="AB371" s="186" t="s">
        <v>248</v>
      </c>
      <c r="AC371" s="186" t="s">
        <v>248</v>
      </c>
      <c r="AD371" s="186" t="s">
        <v>248</v>
      </c>
      <c r="AE371" s="186" t="s">
        <v>248</v>
      </c>
      <c r="AF371" s="186" t="s">
        <v>248</v>
      </c>
      <c r="AG371" s="186" t="s">
        <v>248</v>
      </c>
      <c r="AH371" s="186" t="s">
        <v>248</v>
      </c>
      <c r="AI371" s="186" t="s">
        <v>248</v>
      </c>
      <c r="AJ371" s="186" t="s">
        <v>248</v>
      </c>
      <c r="AK371" s="186" t="s">
        <v>248</v>
      </c>
      <c r="AL371" s="186">
        <v>1</v>
      </c>
      <c r="AM371" s="186" t="s">
        <v>248</v>
      </c>
      <c r="AN371" s="186" t="s">
        <v>248</v>
      </c>
      <c r="AO371" s="186">
        <v>2</v>
      </c>
      <c r="AP371" s="186" t="s">
        <v>248</v>
      </c>
      <c r="AQ371" s="186">
        <v>2</v>
      </c>
      <c r="AR371" s="186" t="s">
        <v>248</v>
      </c>
      <c r="AS371" s="186" t="s">
        <v>248</v>
      </c>
      <c r="AT371" s="186" t="s">
        <v>248</v>
      </c>
      <c r="AU371" s="186" t="s">
        <v>248</v>
      </c>
      <c r="AV371" s="186">
        <v>2</v>
      </c>
      <c r="AW371" s="186">
        <v>1</v>
      </c>
      <c r="AX371" s="186" t="s">
        <v>248</v>
      </c>
      <c r="AY371" s="186" t="s">
        <v>248</v>
      </c>
      <c r="AZ371" s="186" t="s">
        <v>248</v>
      </c>
      <c r="BA371" s="186" t="s">
        <v>248</v>
      </c>
      <c r="BB371" s="186" t="s">
        <v>248</v>
      </c>
      <c r="BC371" s="186" t="s">
        <v>248</v>
      </c>
      <c r="BD371" s="186" t="s">
        <v>248</v>
      </c>
      <c r="BE371" s="186" t="s">
        <v>248</v>
      </c>
      <c r="BF371" s="186" t="s">
        <v>248</v>
      </c>
      <c r="BG371" s="186" t="s">
        <v>248</v>
      </c>
      <c r="BH371" s="186" t="s">
        <v>248</v>
      </c>
      <c r="BI371" s="186" t="s">
        <v>248</v>
      </c>
      <c r="BJ371" s="186" t="s">
        <v>248</v>
      </c>
      <c r="BK371" s="186" t="s">
        <v>248</v>
      </c>
      <c r="BL371" s="186" t="s">
        <v>248</v>
      </c>
      <c r="BM371" s="186" t="s">
        <v>248</v>
      </c>
      <c r="BN371" s="186" t="s">
        <v>248</v>
      </c>
      <c r="BO371" s="186" t="s">
        <v>248</v>
      </c>
      <c r="BP371" s="186" t="s">
        <v>248</v>
      </c>
      <c r="BQ371" s="186" t="s">
        <v>248</v>
      </c>
      <c r="BR371" s="186" t="s">
        <v>248</v>
      </c>
      <c r="BS371" s="186">
        <v>3</v>
      </c>
      <c r="BT371" s="186" t="s">
        <v>248</v>
      </c>
      <c r="BU371" s="186">
        <v>3</v>
      </c>
      <c r="BV371" s="186" t="s">
        <v>248</v>
      </c>
      <c r="BW371" s="186">
        <v>3</v>
      </c>
      <c r="BX371" s="186">
        <v>2</v>
      </c>
      <c r="BY371" s="186" t="s">
        <v>248</v>
      </c>
      <c r="BZ371" s="186">
        <v>3</v>
      </c>
      <c r="CA371" s="186" t="s">
        <v>248</v>
      </c>
      <c r="CB371" s="186">
        <v>2</v>
      </c>
      <c r="CC371" s="186" t="s">
        <v>248</v>
      </c>
      <c r="CD371" s="186">
        <v>2</v>
      </c>
      <c r="CE371" s="186">
        <v>3</v>
      </c>
      <c r="CF371" s="186">
        <v>2</v>
      </c>
      <c r="CG371" s="186">
        <v>2</v>
      </c>
      <c r="CH371" s="186" t="s">
        <v>248</v>
      </c>
      <c r="CI371" s="186" t="s">
        <v>248</v>
      </c>
      <c r="CJ371" s="186" t="s">
        <v>248</v>
      </c>
      <c r="CK371" s="186" t="s">
        <v>248</v>
      </c>
      <c r="CL371" s="186" t="s">
        <v>248</v>
      </c>
      <c r="CM371" s="186" t="s">
        <v>248</v>
      </c>
      <c r="CN371" s="186" t="s">
        <v>248</v>
      </c>
      <c r="CO371" s="186" t="s">
        <v>248</v>
      </c>
      <c r="CP371" s="186" t="s">
        <v>248</v>
      </c>
      <c r="CQ371" s="186" t="s">
        <v>248</v>
      </c>
      <c r="CR371" s="186" t="s">
        <v>248</v>
      </c>
      <c r="CS371" s="186" t="s">
        <v>248</v>
      </c>
      <c r="CT371" s="186" t="s">
        <v>248</v>
      </c>
      <c r="CU371" s="186" t="s">
        <v>248</v>
      </c>
      <c r="CV371" s="186" t="s">
        <v>248</v>
      </c>
      <c r="CW371" s="186">
        <v>2</v>
      </c>
      <c r="CX371" s="186" t="s">
        <v>248</v>
      </c>
      <c r="CY371" s="186" t="s">
        <v>248</v>
      </c>
      <c r="CZ371" s="186" t="s">
        <v>248</v>
      </c>
      <c r="DA371" s="186" t="s">
        <v>248</v>
      </c>
      <c r="DB371" s="186" t="s">
        <v>248</v>
      </c>
      <c r="DC371" s="186" t="s">
        <v>248</v>
      </c>
      <c r="DD371" s="186" t="s">
        <v>248</v>
      </c>
      <c r="DE371" s="186" t="s">
        <v>248</v>
      </c>
      <c r="DF371" s="186">
        <v>1</v>
      </c>
      <c r="DG371" s="186" t="s">
        <v>248</v>
      </c>
      <c r="DH371" s="186" t="s">
        <v>248</v>
      </c>
      <c r="DI371" s="186" t="s">
        <v>248</v>
      </c>
      <c r="DJ371" s="186" t="s">
        <v>248</v>
      </c>
      <c r="DK371" s="186" t="s">
        <v>248</v>
      </c>
      <c r="DL371" s="186" t="s">
        <v>248</v>
      </c>
      <c r="DM371" s="186" t="s">
        <v>248</v>
      </c>
      <c r="DN371" s="186" t="s">
        <v>248</v>
      </c>
      <c r="DO371" s="186" t="s">
        <v>248</v>
      </c>
      <c r="DP371" s="186" t="s">
        <v>248</v>
      </c>
      <c r="DQ371" s="186" t="s">
        <v>248</v>
      </c>
      <c r="DR371" s="186" t="s">
        <v>248</v>
      </c>
      <c r="DS371" s="186" t="s">
        <v>248</v>
      </c>
      <c r="DT371" s="186" t="s">
        <v>248</v>
      </c>
      <c r="DU371" s="186" t="s">
        <v>248</v>
      </c>
      <c r="DV371" s="186" t="s">
        <v>248</v>
      </c>
      <c r="DW371" s="186" t="s">
        <v>248</v>
      </c>
      <c r="DX371" s="186" t="s">
        <v>248</v>
      </c>
      <c r="DY371" s="186" t="s">
        <v>248</v>
      </c>
      <c r="DZ371" s="186" t="s">
        <v>248</v>
      </c>
      <c r="EA371" s="186" t="s">
        <v>248</v>
      </c>
      <c r="EB371" s="186" t="s">
        <v>248</v>
      </c>
      <c r="EC371" s="186" t="s">
        <v>248</v>
      </c>
      <c r="ED371" s="186" t="s">
        <v>248</v>
      </c>
      <c r="EE371" s="186" t="s">
        <v>248</v>
      </c>
      <c r="EF371" s="186" t="s">
        <v>248</v>
      </c>
      <c r="EG371" s="186" t="s">
        <v>248</v>
      </c>
      <c r="EH371" s="186" t="s">
        <v>248</v>
      </c>
      <c r="EI371" s="186" t="s">
        <v>248</v>
      </c>
      <c r="EJ371" s="186" t="s">
        <v>248</v>
      </c>
      <c r="EK371" s="186" t="s">
        <v>248</v>
      </c>
      <c r="EL371" s="184" t="s">
        <v>248</v>
      </c>
      <c r="EM371" s="184" t="s">
        <v>248</v>
      </c>
      <c r="EN371" s="184" t="s">
        <v>248</v>
      </c>
      <c r="EO371" s="186" t="s">
        <v>248</v>
      </c>
      <c r="EP371" s="186" t="s">
        <v>248</v>
      </c>
      <c r="EQ371" s="186" t="s">
        <v>248</v>
      </c>
      <c r="ER371" s="186" t="s">
        <v>248</v>
      </c>
      <c r="ES371" s="186" t="s">
        <v>248</v>
      </c>
      <c r="ET371" s="186" t="s">
        <v>248</v>
      </c>
      <c r="EU371" s="186" t="s">
        <v>248</v>
      </c>
      <c r="EV371" s="186" t="s">
        <v>248</v>
      </c>
      <c r="EW371" s="186" t="s">
        <v>248</v>
      </c>
      <c r="EX371" s="186" t="s">
        <v>248</v>
      </c>
      <c r="EY371" s="186" t="s">
        <v>248</v>
      </c>
      <c r="EZ371" s="186" t="s">
        <v>248</v>
      </c>
      <c r="FA371" s="186" t="s">
        <v>248</v>
      </c>
      <c r="FB371" s="186" t="s">
        <v>248</v>
      </c>
      <c r="FC371" s="186" t="s">
        <v>248</v>
      </c>
      <c r="FD371" s="186" t="s">
        <v>248</v>
      </c>
      <c r="FE371" s="186" t="s">
        <v>248</v>
      </c>
      <c r="FF371" s="186" t="s">
        <v>248</v>
      </c>
      <c r="FG371" s="186" t="s">
        <v>248</v>
      </c>
      <c r="FH371" s="186" t="s">
        <v>248</v>
      </c>
      <c r="FI371" s="186" t="s">
        <v>248</v>
      </c>
      <c r="FJ371" s="186" t="s">
        <v>248</v>
      </c>
      <c r="FK371" s="186" t="s">
        <v>248</v>
      </c>
      <c r="FL371" s="186" t="s">
        <v>248</v>
      </c>
      <c r="FM371" s="186" t="s">
        <v>248</v>
      </c>
      <c r="FN371" s="186" t="s">
        <v>248</v>
      </c>
      <c r="FO371" s="186" t="s">
        <v>248</v>
      </c>
      <c r="FP371" s="186" t="s">
        <v>248</v>
      </c>
      <c r="FQ371" s="187" t="s">
        <v>248</v>
      </c>
      <c r="FR371" s="187" t="s">
        <v>248</v>
      </c>
      <c r="FS371" s="186">
        <v>2</v>
      </c>
      <c r="FT371" s="186">
        <v>2</v>
      </c>
      <c r="FU371" s="186">
        <v>1</v>
      </c>
      <c r="FV371" s="186">
        <v>3</v>
      </c>
      <c r="FW371" s="186">
        <v>2</v>
      </c>
      <c r="FX371" s="186">
        <v>2</v>
      </c>
      <c r="FY371" s="186">
        <v>2</v>
      </c>
      <c r="FZ371" s="186">
        <v>3</v>
      </c>
      <c r="GA371" s="186" t="s">
        <v>248</v>
      </c>
      <c r="GB371" s="186" t="s">
        <v>248</v>
      </c>
      <c r="GC371" s="186">
        <v>2</v>
      </c>
      <c r="GD371" s="186">
        <v>2</v>
      </c>
      <c r="GE371" s="186" t="s">
        <v>248</v>
      </c>
      <c r="GF371" s="186" t="s">
        <v>248</v>
      </c>
      <c r="GG371" s="186" t="s">
        <v>248</v>
      </c>
      <c r="GH371" s="186" t="s">
        <v>248</v>
      </c>
      <c r="GI371" s="186" t="s">
        <v>248</v>
      </c>
      <c r="GJ371" s="186" t="s">
        <v>248</v>
      </c>
      <c r="GK371" s="186" t="s">
        <v>248</v>
      </c>
      <c r="GL371" s="186" t="s">
        <v>248</v>
      </c>
      <c r="GM371" s="186" t="s">
        <v>248</v>
      </c>
      <c r="GN371" s="186" t="s">
        <v>248</v>
      </c>
      <c r="GO371" s="186" t="s">
        <v>248</v>
      </c>
      <c r="GP371" s="186" t="s">
        <v>248</v>
      </c>
      <c r="GQ371" s="186" t="s">
        <v>248</v>
      </c>
      <c r="GR371" s="186" t="s">
        <v>248</v>
      </c>
      <c r="GS371" s="186" t="s">
        <v>248</v>
      </c>
      <c r="GT371" s="186" t="s">
        <v>248</v>
      </c>
      <c r="GU371" s="186" t="s">
        <v>248</v>
      </c>
      <c r="GV371" s="186" t="s">
        <v>248</v>
      </c>
      <c r="GW371" s="186" t="s">
        <v>248</v>
      </c>
      <c r="GX371" s="186" t="s">
        <v>248</v>
      </c>
      <c r="GY371" s="186" t="s">
        <v>248</v>
      </c>
      <c r="GZ371" s="261" t="s">
        <v>248</v>
      </c>
      <c r="HA371" s="261" t="s">
        <v>248</v>
      </c>
      <c r="HB371" s="188">
        <f t="shared" ref="HB371" si="305">SUM(G371:GE371)</f>
        <v>66</v>
      </c>
    </row>
    <row r="372" spans="1:210" ht="24.9" customHeight="1" thickBot="1" x14ac:dyDescent="0.35">
      <c r="A372" s="108" t="str">
        <f t="shared" ref="A372" si="306">A371</f>
        <v>Prod.-Q-5</v>
      </c>
      <c r="B372" s="108" t="str">
        <f t="shared" ref="B372" si="307">B371</f>
        <v>Pracownik Produkcji</v>
      </c>
      <c r="C372" s="108" t="str">
        <f t="shared" ref="C372" si="308">C371</f>
        <v>ŁB</v>
      </c>
      <c r="D372" s="108">
        <f t="shared" ref="D372" si="309">D371</f>
        <v>978</v>
      </c>
      <c r="E372" s="395"/>
      <c r="F372" s="189" t="s">
        <v>375</v>
      </c>
      <c r="G372" s="192">
        <f>IF(INDEX(tab_MinKomp[Przepisy BHP / BHP Vorschriften],MATCH($B371,tab_MinKomp[[Stanowisko / Position ]:[Stanowisko / Position ]],0))="n/a","n/a",G371-INDEX(tab_MinKomp[Przepisy BHP / BHP Vorschriften],MATCH($B371,tab_MinKomp[[Stanowisko / Position ]:[Stanowisko / Position ]],0)))</f>
        <v>0</v>
      </c>
      <c r="H372" s="193">
        <f>IF(INDEX(tab_MinKomp[Przepisy PPOŻ / Brandschutzbestimmungen],MATCH($B371,tab_MinKomp[[Stanowisko / Position ]:[Stanowisko / Position ]],0))="n/a","n/a",H371-INDEX(tab_MinKomp[Przepisy PPOŻ / Brandschutzbestimmungen],MATCH($B371,tab_MinKomp[[Stanowisko / Position ]:[Stanowisko / Position ]],0)))</f>
        <v>0</v>
      </c>
      <c r="I372" s="193">
        <f>IF(INDEX(tab_MinKomp[Ryzyko zawodowe na stanowiskach pracyv/ Berufliche Risiken an Arbeitsstellen],MATCH($B371,tab_MinKomp[[Stanowisko / Position ]:[Stanowisko / Position ]],0))="n/a","n/a",I371-INDEX(tab_MinKomp[Ryzyko zawodowe na stanowiskach pracyv/ Berufliche Risiken an Arbeitsstellen],MATCH($B371,tab_MinKomp[[Stanowisko / Position ]:[Stanowisko / Position ]],0)))</f>
        <v>0</v>
      </c>
      <c r="J372" s="193">
        <f>IF(INDEX(tab_MinKomp[Gospodarka substancjami niebezpiecznymi / Gefahrstoffmanagement],MATCH($B371,tab_MinKomp[[Stanowisko / Position ]:[Stanowisko / Position ]],0))="n/a","n/a",J371-INDEX(tab_MinKomp[Gospodarka substancjami niebezpiecznymi / Gefahrstoffmanagement],MATCH($B371,tab_MinKomp[[Stanowisko / Position ]:[Stanowisko / Position ]],0)))</f>
        <v>0</v>
      </c>
      <c r="K372" s="193">
        <f>IF(INDEX(tab_MinKomp[Gospodarka odpadami / Abfallwirtschaft],MATCH($B371,tab_MinKomp[[Stanowisko / Position ]:[Stanowisko / Position ]],0))="n/a","n/a",K371-INDEX(tab_MinKomp[Gospodarka odpadami / Abfallwirtschaft],MATCH($B371,tab_MinKomp[[Stanowisko / Position ]:[Stanowisko / Position ]],0)))</f>
        <v>0</v>
      </c>
      <c r="L372" s="194" t="str">
        <f>IF(INDEX(tab_MinKomp[Przepisy kodeksu pracy / Bestimmungen des Arbeitsgesetzes],MATCH($B371,tab_MinKomp[[Stanowisko / Position ]:[Stanowisko / Position ]],0))="n/a","n/a",L371-INDEX(tab_MinKomp[Przepisy kodeksu pracy / Bestimmungen des Arbeitsgesetzes],MATCH($B371,tab_MinKomp[[Stanowisko / Position ]:[Stanowisko / Position ]],0)))</f>
        <v>n/a</v>
      </c>
      <c r="M372" s="195" t="str">
        <f>IF(INDEX(tab_MinKomp[Przepisy o ub.społ. ZUS  / Sozialversicherungsvorschriften],MATCH($B371,tab_MinKomp[[Stanowisko / Position ]:[Stanowisko / Position ]],0))="n/a","n/a",M371-INDEX(tab_MinKomp[Przepisy o ub.społ. ZUS  / Sozialversicherungsvorschriften],MATCH($B371,tab_MinKomp[[Stanowisko / Position ]:[Stanowisko / Position ]],0)))</f>
        <v>n/a</v>
      </c>
      <c r="N372" s="194" t="str">
        <f>IF(INDEX(tab_MinKomp[PRZEPISY O PDOF /persönlich Einkommensteuergesetz ],MATCH($B371,tab_MinKomp[[Stanowisko / Position ]:[Stanowisko / Position ]],0))="n/a","n/a",N371-INDEX(tab_MinKomp[PRZEPISY O PDOF /persönlich Einkommensteuergesetz ],MATCH($B371,tab_MinKomp[[Stanowisko / Position ]:[Stanowisko / Position ]],0)))</f>
        <v>n/a</v>
      </c>
      <c r="O372" s="194">
        <f>IF(INDEX(tab_MinKomp[Regulamin pracy / Arbeitsordnung],MATCH($B371,tab_MinKomp[[Stanowisko / Position ]:[Stanowisko / Position ]],0))="n/a","n/a",O371-INDEX(tab_MinKomp[Regulamin pracy / Arbeitsordnung],MATCH($B371,tab_MinKomp[[Stanowisko / Position ]:[Stanowisko / Position ]],0)))</f>
        <v>0</v>
      </c>
      <c r="P372" s="194">
        <f>IF(INDEX(tab_MinKomp[Regulamin wynagradzania / Vergütungsordnung],MATCH($B371,tab_MinKomp[[Stanowisko / Position ]:[Stanowisko / Position ]],0))="n/a","n/a",P371-INDEX(tab_MinKomp[Regulamin wynagradzania / Vergütungsordnung],MATCH($B371,tab_MinKomp[[Stanowisko / Position ]:[Stanowisko / Position ]],0)))</f>
        <v>0</v>
      </c>
      <c r="Q372" s="194" t="str">
        <f>IF(INDEX(tab_MinKomp[System R2PŁATNIK PRO: Płace / Lohnabrechnung],MATCH($B371,tab_MinKomp[[Stanowisko / Position ]:[Stanowisko / Position ]],0))="n/a","n/a",Q371-INDEX(tab_MinKomp[System R2PŁATNIK PRO: Płace / Lohnabrechnung],MATCH($B371,tab_MinKomp[[Stanowisko / Position ]:[Stanowisko / Position ]],0)))</f>
        <v>n/a</v>
      </c>
      <c r="R372" s="194" t="str">
        <f>IF(INDEX(tab_MinKomp[SystemR2PŁATNIK PRO: KADRY / Personaldaten],MATCH($B371,tab_MinKomp[[Stanowisko / Position ]:[Stanowisko / Position ]],0))="n/a","n/a",R371-INDEX(tab_MinKomp[SystemR2PŁATNIK PRO: KADRY / Personaldaten],MATCH($B371,tab_MinKomp[[Stanowisko / Position ]:[Stanowisko / Position ]],0)))</f>
        <v>n/a</v>
      </c>
      <c r="S372" s="194" t="str">
        <f>IF(INDEX(tab_MinKomp[SYSTEM R2PŁATNIK PRO: zarządzanie pracownikami / Arbeitsverwaltung],MATCH($B371,tab_MinKomp[[Stanowisko / Position ]:[Stanowisko / Position ]],0))="n/a","n/a",S371-INDEX(tab_MinKomp[SYSTEM R2PŁATNIK PRO: zarządzanie pracownikami / Arbeitsverwaltung],MATCH($B371,tab_MinKomp[[Stanowisko / Position ]:[Stanowisko / Position ]],0)))</f>
        <v>n/a</v>
      </c>
      <c r="T372" s="194" t="str">
        <f>IF(INDEX(tab_MinKomp[Doradztwo, wsparcie personalne / Personalberatung und Unterstützung],MATCH($B371,tab_MinKomp[[Stanowisko / Position ]:[Stanowisko / Position ]],0))="n/a","n/a",T371-INDEX(tab_MinKomp[Doradztwo, wsparcie personalne / Personalberatung und Unterstützung],MATCH($B371,tab_MinKomp[[Stanowisko / Position ]:[Stanowisko / Position ]],0)))</f>
        <v>n/a</v>
      </c>
      <c r="U372" s="194" t="str">
        <f>IF(INDEX(tab_MinKomp[Przepisy o podatku VAT / MwSt.- Gesetz],MATCH($B371,tab_MinKomp[[Stanowisko / Position ]:[Stanowisko / Position ]],0))="n/a","n/a",U371-INDEX(tab_MinKomp[Przepisy o podatku VAT / MwSt.- Gesetz],MATCH($B371,tab_MinKomp[[Stanowisko / Position ]:[Stanowisko / Position ]],0)))</f>
        <v>n/a</v>
      </c>
      <c r="V372" s="194" t="str">
        <f>IF(INDEX(tab_MinKomp[PrzepisyPDOP / geschäftlich Einkommensteuergesetz],MATCH($B371,tab_MinKomp[[Stanowisko / Position ]:[Stanowisko / Position ]],0))="n/a","n/a",V371-INDEX(tab_MinKomp[PrzepisyPDOP / geschäftlich Einkommensteuergesetz],MATCH($B371,tab_MinKomp[[Stanowisko / Position ]:[Stanowisko / Position ]],0)))</f>
        <v>n/a</v>
      </c>
      <c r="W372" s="194" t="str">
        <f>IF(INDEX(tab_MinKomp[System BAAN / FINANSE (FIBU)],MATCH($B371,tab_MinKomp[[Stanowisko / Position ]:[Stanowisko / Position ]],0))="n/a","n/a",W371-INDEX(tab_MinKomp[System BAAN / FINANSE (FIBU)],MATCH($B371,tab_MinKomp[[Stanowisko / Position ]:[Stanowisko / Position ]],0)))</f>
        <v>n/a</v>
      </c>
      <c r="X372" s="194" t="str">
        <f>IF(INDEX(tab_MinKomp[Systemy pomocnicze / Hilfssysteme(STOCKPROGRAM, KALK2000 etc.)],MATCH($B371,tab_MinKomp[[Stanowisko / Position ]:[Stanowisko / Position ]],0))="n/a","n/a",X371-INDEX(tab_MinKomp[Systemy pomocnicze / Hilfssysteme(STOCKPROGRAM, KALK2000 etc.)],MATCH($B371,tab_MinKomp[[Stanowisko / Position ]:[Stanowisko / Position ]],0)))</f>
        <v>n/a</v>
      </c>
      <c r="Y372" s="194" t="str">
        <f>IF(INDEX(tab_MinKomp[Polityka rachunkowości / Buchführungspolitik],MATCH($B371,tab_MinKomp[[Stanowisko / Position ]:[Stanowisko / Position ]],0))="n/a","n/a",Y371-INDEX(tab_MinKomp[Polityka rachunkowości / Buchführungspolitik],MATCH($B371,tab_MinKomp[[Stanowisko / Position ]:[Stanowisko / Position ]],0)))</f>
        <v>n/a</v>
      </c>
      <c r="Z372" s="194" t="str">
        <f>IF(INDEX(tab_MinKomp[Ustawa o rachunkowości / Rechnungslegungsgesetz],MATCH($B371,tab_MinKomp[[Stanowisko / Position ]:[Stanowisko / Position ]],0))="n/a","n/a",Z371-INDEX(tab_MinKomp[Ustawa o rachunkowości / Rechnungslegungsgesetz],MATCH($B371,tab_MinKomp[[Stanowisko / Position ]:[Stanowisko / Position ]],0)))</f>
        <v>n/a</v>
      </c>
      <c r="AA372" s="194" t="str">
        <f>IF(INDEX(tab_MinKomp[WORKFLOW - TS-100],MATCH($B371,tab_MinKomp[[Stanowisko / Position ]:[Stanowisko / Position ]],0))="n/a","n/a",AA371-INDEX(tab_MinKomp[WORKFLOW - TS-100],MATCH($B371,tab_MinKomp[[Stanowisko / Position ]:[Stanowisko / Position ]],0)))</f>
        <v>n/a</v>
      </c>
      <c r="AB372" s="194" t="str">
        <f>IF(INDEX(tab_MinKomp[WORKFLOW - SFMS],MATCH($B371,tab_MinKomp[[Stanowisko / Position ]:[Stanowisko / Position ]],0))="n/a","n/a",AB371-INDEX(tab_MinKomp[WORKFLOW - SFMS],MATCH($B371,tab_MinKomp[[Stanowisko / Position ]:[Stanowisko / Position ]],0)))</f>
        <v>n/a</v>
      </c>
      <c r="AC372" s="194" t="str">
        <f>IF(INDEX(tab_MinKomp[System ISO 9001:2015],MATCH($B371,tab_MinKomp[[Stanowisko / Position ]:[Stanowisko / Position ]],0))="n/a","n/a",AC371-INDEX(tab_MinKomp[System ISO 9001:2015],MATCH($B371,tab_MinKomp[[Stanowisko / Position ]:[Stanowisko / Position ]],0)))</f>
        <v>n/a</v>
      </c>
      <c r="AD372" s="194" t="str">
        <f>IF(INDEX(tab_MinKomp[System ISO 9001:2015],MATCH($B371,tab_MinKomp[[Stanowisko / Position ]:[Stanowisko / Position ]],0))="n/a","n/a",AD371-INDEX(tab_MinKomp[System ISO 9001:2015],MATCH($B371,tab_MinKomp[[Stanowisko / Position ]:[Stanowisko / Position ]],0)))</f>
        <v>n/a</v>
      </c>
      <c r="AE372" s="194" t="str">
        <f>IF(INDEX(tab_MinKomp[System ISO 9001:2015],MATCH($B371,tab_MinKomp[[Stanowisko / Position ]:[Stanowisko / Position ]],0))="n/a","n/a",AE371-INDEX(tab_MinKomp[System ISO 9001:2015],MATCH($B371,tab_MinKomp[[Stanowisko / Position ]:[Stanowisko / Position ]],0)))</f>
        <v>n/a</v>
      </c>
      <c r="AF372" s="194" t="str">
        <f>IF(INDEX(tab_MinKomp[System ISO 9001:2015],MATCH($B371,tab_MinKomp[[Stanowisko / Position ]:[Stanowisko / Position ]],0))="n/a","n/a",AF371-INDEX(tab_MinKomp[System ISO 9001:2015],MATCH($B371,tab_MinKomp[[Stanowisko / Position ]:[Stanowisko / Position ]],0)))</f>
        <v>n/a</v>
      </c>
      <c r="AG372" s="194" t="str">
        <f>IF(INDEX(tab_MinKomp[Wymagania VDA 6.3 Process / Forderungen],MATCH($B371,tab_MinKomp[[Stanowisko / Position ]:[Stanowisko / Position ]],0))="n/a","n/a",AG371-INDEX(tab_MinKomp[Wymagania VDA 6.3 Process / Forderungen],MATCH($B371,tab_MinKomp[[Stanowisko / Position ]:[Stanowisko / Position ]],0)))</f>
        <v>n/a</v>
      </c>
      <c r="AH372" s="194" t="str">
        <f>IF(INDEX(tab_MinKomp[Wymagania VDA 6.5 Product / Forderungen],MATCH($B371,tab_MinKomp[[Stanowisko / Position ]:[Stanowisko / Position ]],0))="n/a","n/a",AH371-INDEX(tab_MinKomp[Wymagania VDA 6.5 Product / Forderungen],MATCH($B371,tab_MinKomp[[Stanowisko / Position ]:[Stanowisko / Position ]],0)))</f>
        <v>n/a</v>
      </c>
      <c r="AI372" s="194" t="str">
        <f>IF(INDEX(tab_MinKomp[System ISO 9001:2015],MATCH($B371,tab_MinKomp[[Stanowisko / Position ]:[Stanowisko / Position ]],0))="n/a","n/a",AI371-INDEX(tab_MinKomp[System ISO 9001:2015],MATCH($B371,tab_MinKomp[[Stanowisko / Position ]:[Stanowisko / Position ]],0)))</f>
        <v>n/a</v>
      </c>
      <c r="AJ372" s="194" t="str">
        <f>IF(INDEX(tab_MinKomp[Auditor systemu ISO 17021:2018],MATCH($B371,tab_MinKomp[[Stanowisko / Position ]:[Stanowisko / Position ]],0))="n/a","n/a",AJ371-INDEX(tab_MinKomp[Auditor systemu ISO 17021:2018],MATCH($B371,tab_MinKomp[[Stanowisko / Position ]:[Stanowisko / Position ]],0)))</f>
        <v>n/a</v>
      </c>
      <c r="AK372" s="194" t="str">
        <f>IF(INDEX(tab_MinKomp[Pełnomocnik systemu / Systemvertreter],MATCH($B371,tab_MinKomp[[Stanowisko / Position ]:[Stanowisko / Position ]],0))="n/a","n/a",AK371-INDEX(tab_MinKomp[Pełnomocnik systemu / Systemvertreter],MATCH($B371,tab_MinKomp[[Stanowisko / Position ]:[Stanowisko / Position ]],0)))</f>
        <v>n/a</v>
      </c>
      <c r="AL372" s="194">
        <f>IF(INDEX(tab_MinKomp[Polityka Etyczna - Compliance],MATCH($B371,tab_MinKomp[[Stanowisko / Position ]:[Stanowisko / Position ]],0))="n/a","n/a",AL371-INDEX(tab_MinKomp[Polityka Etyczna - Compliance],MATCH($B371,tab_MinKomp[[Stanowisko / Position ]:[Stanowisko / Position ]],0)))</f>
        <v>0</v>
      </c>
      <c r="AM372" s="194" t="str">
        <f>IF(INDEX(tab_MinKomp[WDRAŻANIE NOWYCH PROJEKTÓW/ PROCEDURA CTM],MATCH($B371,tab_MinKomp[[Stanowisko / Position ]:[Stanowisko / Position ]],0))="n/a","n/a",AM371-INDEX(tab_MinKomp[WDRAŻANIE NOWYCH PROJEKTÓW/ PROCEDURA CTM],MATCH($B371,tab_MinKomp[[Stanowisko / Position ]:[Stanowisko / Position ]],0)))</f>
        <v>n/a</v>
      </c>
      <c r="AN372" s="194" t="str">
        <f>IF(INDEX(tab_MinKomp[KAMIENIE MILOWE MSL/PIFF],MATCH($B371,tab_MinKomp[[Stanowisko / Position ]:[Stanowisko / Position ]],0))="n/a","n/a",AN371-INDEX(tab_MinKomp[KAMIENIE MILOWE MSL/PIFF],MATCH($B371,tab_MinKomp[[Stanowisko / Position ]:[Stanowisko / Position ]],0)))</f>
        <v>n/a</v>
      </c>
      <c r="AO372" s="194">
        <f>IF(INDEX(tab_MinKomp[CP],MATCH($B371,tab_MinKomp[[Stanowisko / Position ]:[Stanowisko / Position ]],0))="n/a","n/a",AO371-INDEX(tab_MinKomp[CP],MATCH($B371,tab_MinKomp[[Stanowisko / Position ]:[Stanowisko / Position ]],0)))</f>
        <v>1</v>
      </c>
      <c r="AP372" s="194" t="str">
        <f>IF(INDEX(tab_MinKomp[FMEA],MATCH($B371,tab_MinKomp[[Stanowisko / Position ]:[Stanowisko / Position ]],0))="n/a","n/a",AP371-INDEX(tab_MinKomp[FMEA],MATCH($B371,tab_MinKomp[[Stanowisko / Position ]:[Stanowisko / Position ]],0)))</f>
        <v>n/a</v>
      </c>
      <c r="AQ372" s="194">
        <f>IF(INDEX(tab_MinKomp[FLOW CHART],MATCH($B371,tab_MinKomp[[Stanowisko / Position ]:[Stanowisko / Position ]],0))="n/a","n/a",AQ371-INDEX(tab_MinKomp[FLOW CHART],MATCH($B371,tab_MinKomp[[Stanowisko / Position ]:[Stanowisko / Position ]],0)))</f>
        <v>1</v>
      </c>
      <c r="AR372" s="194" t="str">
        <f>IF(INDEX(tab_MinKomp[APQP],MATCH($B371,tab_MinKomp[[Stanowisko / Position ]:[Stanowisko / Position ]],0))="n/a","n/a",AR371-INDEX(tab_MinKomp[APQP],MATCH($B371,tab_MinKomp[[Stanowisko / Position ]:[Stanowisko / Position ]],0)))</f>
        <v>n/a</v>
      </c>
      <c r="AS372" s="194" t="str">
        <f>IF(INDEX(tab_MinKomp[MSA],MATCH($B371,tab_MinKomp[[Stanowisko / Position ]:[Stanowisko / Position ]],0))="n/a","n/a",AS371-INDEX(tab_MinKomp[MSA],MATCH($B371,tab_MinKomp[[Stanowisko / Position ]:[Stanowisko / Position ]],0)))</f>
        <v>n/a</v>
      </c>
      <c r="AT372" s="194" t="str">
        <f>IF(INDEX(tab_MinKomp[SPC],MATCH($B371,tab_MinKomp[[Stanowisko / Position ]:[Stanowisko / Position ]],0))="n/a","n/a",AT371-INDEX(tab_MinKomp[SPC],MATCH($B371,tab_MinKomp[[Stanowisko / Position ]:[Stanowisko / Position ]],0)))</f>
        <v>n/a</v>
      </c>
      <c r="AU372" s="194" t="str">
        <f>IF(INDEX(tab_MinKomp[CSR (SPECYFICZNE WYMAGANIA KLIENTA)],MATCH($B371,tab_MinKomp[[Stanowisko / Position ]:[Stanowisko / Position ]],0))="n/a","n/a",AU371-INDEX(tab_MinKomp[CSR (SPECYFICZNE WYMAGANIA KLIENTA)],MATCH($B371,tab_MinKomp[[Stanowisko / Position ]:[Stanowisko / Position ]],0)))</f>
        <v>n/a</v>
      </c>
      <c r="AV372" s="194">
        <f>IF(INDEX(tab_MinKomp[5S],MATCH($B371,tab_MinKomp[[Stanowisko / Position ]:[Stanowisko / Position ]],0))="n/a","n/a",AV371-INDEX(tab_MinKomp[5S],MATCH($B371,tab_MinKomp[[Stanowisko / Position ]:[Stanowisko / Position ]],0)))</f>
        <v>0</v>
      </c>
      <c r="AW372" s="194">
        <f>IF(INDEX(tab_MinKomp[LEAN MANAGEMENT],MATCH($B371,tab_MinKomp[[Stanowisko / Position ]:[Stanowisko / Position ]],0))="n/a","n/a",AW371-INDEX(tab_MinKomp[LEAN MANAGEMENT],MATCH($B371,tab_MinKomp[[Stanowisko / Position ]:[Stanowisko / Position ]],0)))</f>
        <v>0</v>
      </c>
      <c r="AX372" s="194" t="str">
        <f>IF(INDEX(tab_MinKomp[5R],MATCH($B371,tab_MinKomp[[Stanowisko / Position ]:[Stanowisko / Position ]],0))="n/a","n/a",AX371-INDEX(tab_MinKomp[5R],MATCH($B371,tab_MinKomp[[Stanowisko / Position ]:[Stanowisko / Position ]],0)))</f>
        <v>n/a</v>
      </c>
      <c r="AY372" s="194" t="str">
        <f>IF(INDEX(tab_MinKomp[Six Sigma],MATCH($B371,tab_MinKomp[[Stanowisko / Position ]:[Stanowisko / Position ]],0))="n/a","n/a",AY371-INDEX(tab_MinKomp[Six Sigma],MATCH($B371,tab_MinKomp[[Stanowisko / Position ]:[Stanowisko / Position ]],0)))</f>
        <v>n/a</v>
      </c>
      <c r="AZ372" s="194" t="str">
        <f>IF(INDEX(tab_MinKomp[System BAAN / Distribution &amp; Supply Chain],MATCH($B371,tab_MinKomp[[Stanowisko / Position ]:[Stanowisko / Position ]],0))="n/a","n/a",AZ371-INDEX(tab_MinKomp[System BAAN / Distribution &amp; Supply Chain],MATCH($B371,tab_MinKomp[[Stanowisko / Position ]:[Stanowisko / Position ]],0)))</f>
        <v>n/a</v>
      </c>
      <c r="BA372" s="194" t="str">
        <f>IF(INDEX(tab_MinKomp[Gospodarka magazynowa / Lagerverwaltung],MATCH($B371,tab_MinKomp[[Stanowisko / Position ]:[Stanowisko / Position ]],0))="n/a","n/a",BA371-INDEX(tab_MinKomp[Gospodarka magazynowa / Lagerverwaltung],MATCH($B371,tab_MinKomp[[Stanowisko / Position ]:[Stanowisko / Position ]],0)))</f>
        <v>n/a</v>
      </c>
      <c r="BB372" s="194" t="str">
        <f>IF(INDEX(tab_MinKomp[Inwentaryzacja - organizacja i przebieg / Inventurprozess],MATCH($B371,tab_MinKomp[[Stanowisko / Position ]:[Stanowisko / Position ]],0))="n/a","n/a",BB371-INDEX(tab_MinKomp[Inwentaryzacja - organizacja i przebieg / Inventurprozess],MATCH($B371,tab_MinKomp[[Stanowisko / Position ]:[Stanowisko / Position ]],0)))</f>
        <v>n/a</v>
      </c>
      <c r="BC372" s="194" t="str">
        <f>IF(INDEX(tab_MinKomp[Organizacja dostaw / Versorgungsorganisation],MATCH($B371,tab_MinKomp[[Stanowisko / Position ]:[Stanowisko / Position ]],0))="n/a","n/a",BC371-INDEX(tab_MinKomp[Organizacja dostaw / Versorgungsorganisation],MATCH($B371,tab_MinKomp[[Stanowisko / Position ]:[Stanowisko / Position ]],0)))</f>
        <v>n/a</v>
      </c>
      <c r="BD372" s="194" t="str">
        <f>IF(INDEX(tab_MinKomp[Organizacja wysyłek / Organisation von Lieferungen],MATCH($B371,tab_MinKomp[[Stanowisko / Position ]:[Stanowisko / Position ]],0))="n/a","n/a",BD371-INDEX(tab_MinKomp[Organizacja wysyłek / Organisation von Lieferungen],MATCH($B371,tab_MinKomp[[Stanowisko / Position ]:[Stanowisko / Position ]],0)))</f>
        <v>n/a</v>
      </c>
      <c r="BE372" s="194" t="str">
        <f>IF(INDEX(tab_MinKomp[Analiza magazynowa - Program Polen.mdb / Inventuranalyse],MATCH($B371,tab_MinKomp[[Stanowisko / Position ]:[Stanowisko / Position ]],0))="n/a","n/a",BE371-INDEX(tab_MinKomp[Analiza magazynowa - Program Polen.mdb / Inventuranalyse],MATCH($B371,tab_MinKomp[[Stanowisko / Position ]:[Stanowisko / Position ]],0)))</f>
        <v>n/a</v>
      </c>
      <c r="BF372" s="190" t="str">
        <f>IF(INDEX(tab_MinKomp[MMOG (Materials Management Operations Guidelines)],MATCH($B371,tab_MinKomp[[Stanowisko / Position ]:[Stanowisko / Position ]],0))="n/a","n/a",BF371-INDEX(tab_MinKomp[MMOG (Materials Management Operations Guidelines)],MATCH($B371,tab_MinKomp[[Stanowisko / Position ]:[Stanowisko / Position ]],0)))</f>
        <v>n/a</v>
      </c>
      <c r="BG372" s="190" t="str">
        <f>IF(INDEX(tab_MinKomp[GPP],MATCH($B371,tab_MinKomp[[Stanowisko / Position ]:[Stanowisko / Position ]],0))="n/a","n/a",BG371-INDEX(tab_MinKomp[GPP],MATCH($B371,tab_MinKomp[[Stanowisko / Position ]:[Stanowisko / Position ]],0)))</f>
        <v>n/a</v>
      </c>
      <c r="BH372" s="190" t="str">
        <f>IF(INDEX(tab_MinKomp[AIAG (Automotive Industry Action Group)],MATCH($B371,tab_MinKomp[[Stanowisko / Position ]:[Stanowisko / Position ]],0))="n/a","n/a",BH371-INDEX(tab_MinKomp[AIAG (Automotive Industry Action Group)],MATCH($B371,tab_MinKomp[[Stanowisko / Position ]:[Stanowisko / Position ]],0)))</f>
        <v>n/a</v>
      </c>
      <c r="BI372" s="190" t="str">
        <f>IF(INDEX(tab_MinKomp[Super-G disputes],MATCH($B371,tab_MinKomp[[Stanowisko / Position ]:[Stanowisko / Position ]],0))="n/a","n/a",BI371-INDEX(tab_MinKomp[Super-G disputes],MATCH($B371,tab_MinKomp[[Stanowisko / Position ]:[Stanowisko / Position ]],0)))</f>
        <v>n/a</v>
      </c>
      <c r="BJ372" s="190" t="str">
        <f>IF(INDEX(tab_MinKomp[CMMS3/eDDL (Direct Data Link)],MATCH($B371,tab_MinKomp[[Stanowisko / Position ]:[Stanowisko / Position ]],0))="n/a","n/a",BJ371-INDEX(tab_MinKomp[CMMS3/eDDL (Direct Data Link)],MATCH($B371,tab_MinKomp[[Stanowisko / Position ]:[Stanowisko / Position ]],0)))</f>
        <v>n/a</v>
      </c>
      <c r="BK372" s="190" t="str">
        <f>IF(INDEX(tab_MinKomp[MP&amp;L (Material Planning and Logistics)],MATCH($B371,tab_MinKomp[[Stanowisko / Position ]:[Stanowisko / Position ]],0))="n/a","n/a",BK371-INDEX(tab_MinKomp[MP&amp;L (Material Planning and Logistics)],MATCH($B371,tab_MinKomp[[Stanowisko / Position ]:[Stanowisko / Position ]],0)))</f>
        <v>n/a</v>
      </c>
      <c r="BL372" s="190" t="str">
        <f>IF(INDEX(tab_MinKomp[Supplier delivery rating],MATCH($B371,tab_MinKomp[[Stanowisko / Position ]:[Stanowisko / Position ]],0))="n/a","n/a",BL371-INDEX(tab_MinKomp[Supplier delivery rating],MATCH($B371,tab_MinKomp[[Stanowisko / Position ]:[Stanowisko / Position ]],0)))</f>
        <v>n/a</v>
      </c>
      <c r="BM372" s="194" t="str">
        <f>IF(INDEX(tab_MinKomp[Planowanie produkcji / Produktionsplanung],MATCH($B371,tab_MinKomp[[Stanowisko / Position ]:[Stanowisko / Position ]],0))="n/a","n/a",BM371-INDEX(tab_MinKomp[Planowanie produkcji / Produktionsplanung],MATCH($B371,tab_MinKomp[[Stanowisko / Position ]:[Stanowisko / Position ]],0)))</f>
        <v>n/a</v>
      </c>
      <c r="BN372" s="194" t="str">
        <f>IF(INDEX(tab_MinKomp[Planowanie produkcji / Produktionsplanung],MATCH($B371,tab_MinKomp[[Stanowisko / Position ]:[Stanowisko / Position ]],0))="n/a","n/a",BN371-INDEX(tab_MinKomp[Planowanie produkcji / Produktionsplanung],MATCH($B371,tab_MinKomp[[Stanowisko / Position ]:[Stanowisko / Position ]],0)))</f>
        <v>n/a</v>
      </c>
      <c r="BO372" s="194" t="str">
        <f>IF(INDEX(tab_MinKomp[Planowanie produkcji / Produktionsplanung],MATCH($B371,tab_MinKomp[[Stanowisko / Position ]:[Stanowisko / Position ]],0))="n/a","n/a",BO371-INDEX(tab_MinKomp[Planowanie produkcji / Produktionsplanung],MATCH($B371,tab_MinKomp[[Stanowisko / Position ]:[Stanowisko / Position ]],0)))</f>
        <v>n/a</v>
      </c>
      <c r="BP372" s="194" t="str">
        <f>IF(INDEX(tab_MinKomp[Planowanie produkcji / Produktionsplanung],MATCH($B371,tab_MinKomp[[Stanowisko / Position ]:[Stanowisko / Position ]],0))="n/a","n/a",BP371-INDEX(tab_MinKomp[Planowanie produkcji / Produktionsplanung],MATCH($B371,tab_MinKomp[[Stanowisko / Position ]:[Stanowisko / Position ]],0)))</f>
        <v>n/a</v>
      </c>
      <c r="BQ372" s="194" t="s">
        <v>248</v>
      </c>
      <c r="BR372" s="194" t="str">
        <f>IF(INDEX(tab_MinKomp[Planowanie produkcji / Produktionsplanung],MATCH($B371,tab_MinKomp[[Stanowisko / Position ]:[Stanowisko / Position ]],0))="n/a","n/a",BR371-INDEX(tab_MinKomp[Planowanie produkcji / Produktionsplanung],MATCH($B371,tab_MinKomp[[Stanowisko / Position ]:[Stanowisko / Position ]],0)))</f>
        <v>n/a</v>
      </c>
      <c r="BS372" s="194">
        <f>IF(INDEX(tab_MinKomp[Obsługa maszyn Novapax / Novapax Maschinenbedienung],MATCH($B371,tab_MinKomp[[Stanowisko / Position ]:[Stanowisko / Position ]],0))="n/a","n/a",BS371-INDEX(tab_MinKomp[Obsługa maszyn Novapax / Novapax Maschinenbedienung],MATCH($B371,tab_MinKomp[[Stanowisko / Position ]:[Stanowisko / Position ]],0)))</f>
        <v>1</v>
      </c>
      <c r="BT372" s="194" t="str">
        <f>IF(INDEX(tab_MinKomp[Planowanie produkcji / Produktionsplanung],MATCH($B371,tab_MinKomp[[Stanowisko / Position ]:[Stanowisko / Position ]],0))="n/a","n/a",BT371-INDEX(tab_MinKomp[Planowanie produkcji / Produktionsplanung],MATCH($B371,tab_MinKomp[[Stanowisko / Position ]:[Stanowisko / Position ]],0)))</f>
        <v>n/a</v>
      </c>
      <c r="BU372" s="194">
        <f>IF(INDEX(tab_MinKomp[Obsługa maszyn Novapax / Novapax Maschinenbedienung],MATCH($B371,tab_MinKomp[[Stanowisko / Position ]:[Stanowisko / Position ]],0))="n/a","n/a",BU371-INDEX(tab_MinKomp[Obsługa maszyn Novapax / Novapax Maschinenbedienung],MATCH($B371,tab_MinKomp[[Stanowisko / Position ]:[Stanowisko / Position ]],0)))</f>
        <v>1</v>
      </c>
      <c r="BV372" s="194" t="str">
        <f>IF(INDEX(tab_MinKomp[Planowanie produkcji / Produktionsplanung],MATCH($B371,tab_MinKomp[[Stanowisko / Position ]:[Stanowisko / Position ]],0))="n/a","n/a",BV371-INDEX(tab_MinKomp[Planowanie produkcji / Produktionsplanung],MATCH($B371,tab_MinKomp[[Stanowisko / Position ]:[Stanowisko / Position ]],0)))</f>
        <v>n/a</v>
      </c>
      <c r="BW372" s="194">
        <f>IF(INDEX(tab_MinKomp[Obsługa maszyn Novapax / Novapax Maschinenbedienung],MATCH($B371,tab_MinKomp[[Stanowisko / Position ]:[Stanowisko / Position ]],0))="n/a","n/a",BW371-INDEX(tab_MinKomp[Obsługa maszyn Novapax / Novapax Maschinenbedienung],MATCH($B371,tab_MinKomp[[Stanowisko / Position ]:[Stanowisko / Position ]],0)))</f>
        <v>1</v>
      </c>
      <c r="BX372" s="194">
        <f>IF(INDEX(tab_MinKomp[Obsługa maszyn Novapax / Novapax Maschinenbedienung],MATCH($B371,tab_MinKomp[[Stanowisko / Position ]:[Stanowisko / Position ]],0))="n/a","n/a",BX371-INDEX(tab_MinKomp[Obsługa maszyn Novapax / Novapax Maschinenbedienung],MATCH($B371,tab_MinKomp[[Stanowisko / Position ]:[Stanowisko / Position ]],0)))</f>
        <v>0</v>
      </c>
      <c r="BY372" s="194" t="str">
        <f>IF(INDEX(tab_MinKomp[Obsługa maszyn Engel / Engel Maschinenbedienung],MATCH($B371,tab_MinKomp[[Stanowisko / Position ]:[Stanowisko / Position ]],0))="n/a","n/a",BY371-INDEX(tab_MinKomp[Obsługa maszyn Engel / Engel Maschinenbedienung],MATCH($B371,tab_MinKomp[[Stanowisko / Position ]:[Stanowisko / Position ]],0)))</f>
        <v>n/a</v>
      </c>
      <c r="BZ372" s="194">
        <f>IF(INDEX(tab_MinKomp[Obsługa maszyn Novapax / Novapax Maschinenbedienung],MATCH($B371,tab_MinKomp[[Stanowisko / Position ]:[Stanowisko / Position ]],0))="n/a","n/a",BZ371-INDEX(tab_MinKomp[Obsługa maszyn Novapax / Novapax Maschinenbedienung],MATCH($B371,tab_MinKomp[[Stanowisko / Position ]:[Stanowisko / Position ]],0)))</f>
        <v>1</v>
      </c>
      <c r="CA372" s="194" t="str">
        <f>IF(INDEX(tab_MinKomp[Obsługa maszyn KVT / KVT Maschinenbedienung],MATCH($B371,tab_MinKomp[[Stanowisko / Position ]:[Stanowisko / Position ]],0))="n/a","n/a",CA371-INDEX(tab_MinKomp[Obsługa maszyn KVT / KVT Maschinenbedienung],MATCH($B371,tab_MinKomp[[Stanowisko / Position ]:[Stanowisko / Position ]],0)))</f>
        <v>n/a</v>
      </c>
      <c r="CB372" s="194">
        <f>IF(INDEX(tab_MinKomp[Obsługa maszyn Novapax / Novapax Maschinenbedienung],MATCH($B371,tab_MinKomp[[Stanowisko / Position ]:[Stanowisko / Position ]],0))="n/a","n/a",CB371-INDEX(tab_MinKomp[Obsługa maszyn Novapax / Novapax Maschinenbedienung],MATCH($B371,tab_MinKomp[[Stanowisko / Position ]:[Stanowisko / Position ]],0)))</f>
        <v>0</v>
      </c>
      <c r="CC372" s="194" t="str">
        <f>IF(INDEX(tab_MinKomp[Obsługa maszyn Branson / Branson Maschinenbedienung],MATCH($B371,tab_MinKomp[[Stanowisko / Position ]:[Stanowisko / Position ]],0))="n/a","n/a",CC371-INDEX(tab_MinKomp[Obsługa maszyn Branson / Branson Maschinenbedienung],MATCH($B371,tab_MinKomp[[Stanowisko / Position ]:[Stanowisko / Position ]],0)))</f>
        <v>n/a</v>
      </c>
      <c r="CD372" s="194">
        <f>IF(INDEX(tab_MinKomp[Obsługa maszyn Novapax / Novapax Maschinenbedienung],MATCH($B371,tab_MinKomp[[Stanowisko / Position ]:[Stanowisko / Position ]],0))="n/a","n/a",CD371-INDEX(tab_MinKomp[Obsługa maszyn Novapax / Novapax Maschinenbedienung],MATCH($B371,tab_MinKomp[[Stanowisko / Position ]:[Stanowisko / Position ]],0)))</f>
        <v>0</v>
      </c>
      <c r="CE372" s="194">
        <v>1</v>
      </c>
      <c r="CF372" s="194">
        <v>1</v>
      </c>
      <c r="CG372" s="194">
        <f>IF(INDEX(tab_MinKomp[Eliminacja awarii / Beseitigung von Ausfällen],MATCH($B371,tab_MinKomp[[Stanowisko / Position ]:[Stanowisko / Position ]],0))="n/a","n/a",CG371-INDEX(tab_MinKomp[Eliminacja awarii / Beseitigung von Ausfällen],MATCH($B371,tab_MinKomp[[Stanowisko / Position ]:[Stanowisko / Position ]],0)))</f>
        <v>1</v>
      </c>
      <c r="CH372" s="194" t="str">
        <f>IF(INDEX(tab_MinKomp[Wymagania VDA 6.5 Product / Forderungen],MATCH($B371,tab_MinKomp[[Stanowisko / Position ]:[Stanowisko / Position ]],0))="n/a","n/a",CH371-INDEX(tab_MinKomp[Wymagania VDA 6.5 Product / Forderungen],MATCH($B371,tab_MinKomp[[Stanowisko / Position ]:[Stanowisko / Position ]],0)))</f>
        <v>n/a</v>
      </c>
      <c r="CI372" s="194" t="str">
        <f>IF(INDEX(tab_MinKomp[Wymagania VDA 6.5 Product / Forderungen],MATCH($B371,tab_MinKomp[[Stanowisko / Position ]:[Stanowisko / Position ]],0))="n/a","n/a",CI371-INDEX(tab_MinKomp[Wymagania VDA 6.5 Product / Forderungen],MATCH($B371,tab_MinKomp[[Stanowisko / Position ]:[Stanowisko / Position ]],0)))</f>
        <v>n/a</v>
      </c>
      <c r="CJ372" s="194" t="str">
        <f>IF(INDEX(tab_MinKomp[Wymagania VDA 6.5 Product / Forderungen],MATCH($B371,tab_MinKomp[[Stanowisko / Position ]:[Stanowisko / Position ]],0))="n/a","n/a",CJ371-INDEX(tab_MinKomp[Wymagania VDA 6.5 Product / Forderungen],MATCH($B371,tab_MinKomp[[Stanowisko / Position ]:[Stanowisko / Position ]],0)))</f>
        <v>n/a</v>
      </c>
      <c r="CK372" s="194" t="str">
        <f>IF(INDEX(tab_MinKomp[Wymagania VDA 6.5 Product / Forderungen],MATCH($B371,tab_MinKomp[[Stanowisko / Position ]:[Stanowisko / Position ]],0))="n/a","n/a",CK371-INDEX(tab_MinKomp[Wymagania VDA 6.5 Product / Forderungen],MATCH($B371,tab_MinKomp[[Stanowisko / Position ]:[Stanowisko / Position ]],0)))</f>
        <v>n/a</v>
      </c>
      <c r="CL372" s="194" t="str">
        <f>IF(INDEX(tab_MinKomp[Wymagania VDA 6.5 Product / Forderungen],MATCH($B371,tab_MinKomp[[Stanowisko / Position ]:[Stanowisko / Position ]],0))="n/a","n/a",CL371-INDEX(tab_MinKomp[Wymagania VDA 6.5 Product / Forderungen],MATCH($B371,tab_MinKomp[[Stanowisko / Position ]:[Stanowisko / Position ]],0)))</f>
        <v>n/a</v>
      </c>
      <c r="CM372" s="194" t="str">
        <f>IF(INDEX(tab_MinKomp[Informatyka ogólna (techniczne i systemowe) / Allgemeine IT (Technik und System)],MATCH($B371,tab_MinKomp[[Stanowisko / Position ]:[Stanowisko / Position ]],0))="n/a","n/a",CM371-INDEX(tab_MinKomp[Informatyka ogólna (techniczne i systemowe) / Allgemeine IT (Technik und System)],MATCH($B371,tab_MinKomp[[Stanowisko / Position ]:[Stanowisko / Position ]],0)))</f>
        <v>n/a</v>
      </c>
      <c r="CN372" s="194" t="str">
        <f>IF(INDEX(tab_MinKomp[Sieci komputerowe / Computernetzwerke],MATCH($B371,tab_MinKomp[[Stanowisko / Position ]:[Stanowisko / Position ]],0))="n/a","n/a",CN371-INDEX(tab_MinKomp[Sieci komputerowe / Computernetzwerke],MATCH($B371,tab_MinKomp[[Stanowisko / Position ]:[Stanowisko / Position ]],0)))</f>
        <v>n/a</v>
      </c>
      <c r="CO372" s="194" t="str">
        <f>IF(INDEX(tab_MinKomp[Hardware (komputery PC, drukarki biurowe i etykietowe, telefonia stacjonarna i mobilna) (PC, Drucker, Telefpne, Handys)],MATCH($B371,tab_MinKomp[[Stanowisko / Position ]:[Stanowisko / Position ]],0))="n/a","n/a",CO371-INDEX(tab_MinKomp[Hardware (komputery PC, drukarki biurowe i etykietowe, telefonia stacjonarna i mobilna) (PC, Drucker, Telefpne, Handys)],MATCH($B371,tab_MinKomp[[Stanowisko / Position ]:[Stanowisko / Position ]],0)))</f>
        <v>n/a</v>
      </c>
      <c r="CP372" s="194" t="str">
        <f>IF(INDEX(tab_MinKomp[Software &amp; Systems (MS Office, MS Remote Desktop)],MATCH($B371,tab_MinKomp[[Stanowisko / Position ]:[Stanowisko / Position ]],0))="n/a","n/a",CP371-INDEX(tab_MinKomp[Software &amp; Systems (MS Office, MS Remote Desktop)],MATCH($B371,tab_MinKomp[[Stanowisko / Position ]:[Stanowisko / Position ]],0)))</f>
        <v>n/a</v>
      </c>
      <c r="CQ372" s="194" t="str">
        <f>IF(INDEX(tab_MinKomp[Programowanie obiektowe (PHP) / Objektprogrammierung],MATCH($B371,tab_MinKomp[[Stanowisko / Position ]:[Stanowisko / Position ]],0))="n/a","n/a",CQ371-INDEX(tab_MinKomp[Programowanie obiektowe (PHP) / Objektprogrammierung],MATCH($B371,tab_MinKomp[[Stanowisko / Position ]:[Stanowisko / Position ]],0)))</f>
        <v>n/a</v>
      </c>
      <c r="CR372" s="194" t="str">
        <f>IF(INDEX(tab_MinKomp[Scrum],MATCH($B371,tab_MinKomp[[Stanowisko / Position ]:[Stanowisko / Position ]],0))="n/a","n/a",CR371-INDEX(tab_MinKomp[Scrum],MATCH($B371,tab_MinKomp[[Stanowisko / Position ]:[Stanowisko / Position ]],0)))</f>
        <v>n/a</v>
      </c>
      <c r="CS372" s="194" t="str">
        <f>IF(INDEX(tab_MinKomp[SQL (MySQL)],MATCH($B371,tab_MinKomp[[Stanowisko / Position ]:[Stanowisko / Position ]],0))="n/a","n/a",CS371-INDEX(tab_MinKomp[SQL (MySQL)],MATCH($B371,tab_MinKomp[[Stanowisko / Position ]:[Stanowisko / Position ]],0)))</f>
        <v>n/a</v>
      </c>
      <c r="CT372" s="194" t="str">
        <f>IF(INDEX(tab_MinKomp[Javascript],MATCH($B371,tab_MinKomp[[Stanowisko / Position ]:[Stanowisko / Position ]],0))="n/a","n/a",CT371-INDEX(tab_MinKomp[Javascript],MATCH($B371,tab_MinKomp[[Stanowisko / Position ]:[Stanowisko / Position ]],0)))</f>
        <v>n/a</v>
      </c>
      <c r="CU372" s="194" t="str">
        <f>IF(INDEX(tab_MinKomp[Joomla],MATCH($B371,tab_MinKomp[[Stanowisko / Position ]:[Stanowisko / Position ]],0))="n/a","n/a",CU371-INDEX(tab_MinKomp[Joomla],MATCH($B371,tab_MinKomp[[Stanowisko / Position ]:[Stanowisko / Position ]],0)))</f>
        <v>n/a</v>
      </c>
      <c r="CV372" s="194" t="str">
        <f>IF(INDEX(tab_MinKomp[Bash],MATCH($B371,tab_MinKomp[[Stanowisko / Position ]:[Stanowisko / Position ]],0))="n/a","n/a",CV371-INDEX(tab_MinKomp[Bash],MATCH($B371,tab_MinKomp[[Stanowisko / Position ]:[Stanowisko / Position ]],0)))</f>
        <v>n/a</v>
      </c>
      <c r="CW372" s="194">
        <f>IF(INDEX(tab_MinKomp[Systemy MES (HYDRA / SFMS)],MATCH($B371,tab_MinKomp[[Stanowisko / Position ]:[Stanowisko / Position ]],0))="n/a","n/a",CW371-INDEX(tab_MinKomp[Systemy MES (HYDRA / SFMS)],MATCH($B371,tab_MinKomp[[Stanowisko / Position ]:[Stanowisko / Position ]],0)))</f>
        <v>0</v>
      </c>
      <c r="CX372" s="194" t="str">
        <f>IF(INDEX(tab_MinKomp[HTML / CSS],MATCH($B371,tab_MinKomp[[Stanowisko / Position ]:[Stanowisko / Position ]],0))="n/a","n/a",CX371-INDEX(tab_MinKomp[HTML / CSS],MATCH($B371,tab_MinKomp[[Stanowisko / Position ]:[Stanowisko / Position ]],0)))</f>
        <v>n/a</v>
      </c>
      <c r="CY372" s="194" t="str">
        <f>IF(INDEX(tab_MinKomp[SYSTEM PR],MATCH($B371,tab_MinKomp[[Stanowisko / Position ]:[Stanowisko / Position ]],0))="n/a","n/a",CY371-INDEX(tab_MinKomp[SYSTEM PR],MATCH($B371,tab_MinKomp[[Stanowisko / Position ]:[Stanowisko / Position ]],0)))</f>
        <v>n/a</v>
      </c>
      <c r="CZ372" s="194" t="str">
        <f>IF(INDEX(tab_MinKomp[System Einkauf XP / EBA],MATCH($B371,tab_MinKomp[[Stanowisko / Position ]:[Stanowisko / Position ]],0))="n/a","n/a",CZ371-INDEX(tab_MinKomp[System Einkauf XP / EBA],MATCH($B371,tab_MinKomp[[Stanowisko / Position ]:[Stanowisko / Position ]],0)))</f>
        <v>n/a</v>
      </c>
      <c r="DA372" s="194" t="str">
        <f>IF(INDEX(tab_MinKomp[Techniki negocjacyjne / Verhandlungstechniken],MATCH($B371,tab_MinKomp[[Stanowisko / Position ]:[Stanowisko / Position ]],0))="n/a","n/a",DA371-INDEX(tab_MinKomp[Techniki negocjacyjne / Verhandlungstechniken],MATCH($B371,tab_MinKomp[[Stanowisko / Position ]:[Stanowisko / Position ]],0)))</f>
        <v>n/a</v>
      </c>
      <c r="DB372" s="194" t="str">
        <f>IF(INDEX(tab_MinKomp[Znajomość rynku branżowego / Kenntnis des Industrie Marktes],MATCH($B371,tab_MinKomp[[Stanowisko / Position ]:[Stanowisko / Position ]],0))="n/a","n/a",DB371-INDEX(tab_MinKomp[Znajomość rynku branżowego / Kenntnis des Industrie Marktes],MATCH($B371,tab_MinKomp[[Stanowisko / Position ]:[Stanowisko / Position ]],0)))</f>
        <v>n/a</v>
      </c>
      <c r="DC372" s="194" t="str">
        <f>IF(INDEX(tab_MinKomp[SUPPLIER MANAGEMENT],MATCH($B371,tab_MinKomp[[Stanowisko / Position ]:[Stanowisko / Position ]],0))="n/a","n/a",DC371-INDEX(tab_MinKomp[SUPPLIER MANAGEMENT],MATCH($B371,tab_MinKomp[[Stanowisko / Position ]:[Stanowisko / Position ]],0)))</f>
        <v>n/a</v>
      </c>
      <c r="DD372" s="194" t="str">
        <f>IF(INDEX(tab_MinKomp[SUPPLIER MANAGEMENT],MATCH($B371,tab_MinKomp[[Stanowisko / Position ]:[Stanowisko / Position ]],0))="n/a","n/a",DD371-INDEX(tab_MinKomp[SUPPLIER MANAGEMENT],MATCH($B371,tab_MinKomp[[Stanowisko / Position ]:[Stanowisko / Position ]],0)))</f>
        <v>n/a</v>
      </c>
      <c r="DE372" s="194" t="str">
        <f>IF(INDEX(tab_MinKomp[SUPPLIER MANAGEMENT],MATCH($B371,tab_MinKomp[[Stanowisko / Position ]:[Stanowisko / Position ]],0))="n/a","n/a",DE371-INDEX(tab_MinKomp[SUPPLIER MANAGEMENT],MATCH($B371,tab_MinKomp[[Stanowisko / Position ]:[Stanowisko / Position ]],0)))</f>
        <v>n/a</v>
      </c>
      <c r="DF372" s="194">
        <f>IF(INDEX(tab_MinKomp[LEAN MANAGEMENT],MATCH($B371,tab_MinKomp[[Stanowisko / Position ]:[Stanowisko / Position ]],0))="n/a","n/a",DF371-INDEX(tab_MinKomp[LEAN MANAGEMENT],MATCH($B371,tab_MinKomp[[Stanowisko / Position ]:[Stanowisko / Position ]],0)))</f>
        <v>0</v>
      </c>
      <c r="DG372" s="194" t="str">
        <f>IF(INDEX(tab_MinKomp[PPAP/PSW],MATCH($B371,tab_MinKomp[[Stanowisko / Position ]:[Stanowisko / Position ]],0))="n/a","n/a",DG371-INDEX(tab_MinKomp[PPAP/PSW],MATCH($B371,tab_MinKomp[[Stanowisko / Position ]:[Stanowisko / Position ]],0)))</f>
        <v>n/a</v>
      </c>
      <c r="DH372" s="194" t="str">
        <f>IF(INDEX(tab_MinKomp[SUPPLIER MANAGEMENT],MATCH($B371,tab_MinKomp[[Stanowisko / Position ]:[Stanowisko / Position ]],0))="n/a","n/a",DH371-INDEX(tab_MinKomp[SUPPLIER MANAGEMENT],MATCH($B371,tab_MinKomp[[Stanowisko / Position ]:[Stanowisko / Position ]],0)))</f>
        <v>n/a</v>
      </c>
      <c r="DI372" s="194" t="str">
        <f>IF(INDEX(tab_MinKomp[OBSŁUGA PORTALI KLIENTA / Kundenportale],MATCH($B371,tab_MinKomp[[Stanowisko / Position ]:[Stanowisko / Position ]],0))="n/a","n/a",DI371-INDEX(tab_MinKomp[OBSŁUGA PORTALI KLIENTA / Kundenportale],MATCH($B371,tab_MinKomp[[Stanowisko / Position ]:[Stanowisko / Position ]],0)))</f>
        <v>n/a</v>
      </c>
      <c r="DJ372" s="194" t="str">
        <f>IF(INDEX(tab_MinKomp[Obsługa systemu BABTECQ / BABTECQ System],MATCH($B371,tab_MinKomp[[Stanowisko / Position ]:[Stanowisko / Position ]],0))="n/a","n/a",DJ371-INDEX(tab_MinKomp[Obsługa systemu BABTECQ / BABTECQ System],MATCH($B371,tab_MinKomp[[Stanowisko / Position ]:[Stanowisko / Position ]],0)))</f>
        <v>n/a</v>
      </c>
      <c r="DK372" s="194" t="str">
        <f>IF(INDEX(tab_MinKomp[Rysunek techniczny / technische Zeichnung],MATCH($B371,tab_MinKomp[[Stanowisko / Position ]:[Stanowisko / Position ]],0))="n/a","n/a",DK371-INDEX(tab_MinKomp[Rysunek techniczny / technische Zeichnung],MATCH($B371,tab_MinKomp[[Stanowisko / Position ]:[Stanowisko / Position ]],0)))</f>
        <v>n/a</v>
      </c>
      <c r="DL372" s="194" t="str">
        <f>IF(INDEX(tab_MinKomp[Kalibracja / Kalibrierung],MATCH($B371,tab_MinKomp[[Stanowisko / Position ]:[Stanowisko / Position ]],0))="n/a","n/a",DL371-INDEX(tab_MinKomp[Kalibracja / Kalibrierung],MATCH($B371,tab_MinKomp[[Stanowisko / Position ]:[Stanowisko / Position ]],0)))</f>
        <v>n/a</v>
      </c>
      <c r="DM372" s="194" t="str">
        <f>IF(INDEX(tab_MinKomp[Rekwalifikacja / Requalifizierung],MATCH($B371,tab_MinKomp[[Stanowisko / Position ]:[Stanowisko / Position ]],0))="n/a","n/a",DM371-INDEX(tab_MinKomp[Rekwalifikacja / Requalifizierung],MATCH($B371,tab_MinKomp[[Stanowisko / Position ]:[Stanowisko / Position ]],0)))</f>
        <v>n/a</v>
      </c>
      <c r="DN372" s="190" t="str">
        <f>IF(INDEX(tab_MinKomp[Testy czystości / Reinheitstests],MATCH($B371,tab_MinKomp[[Stanowisko / Position ]:[Stanowisko / Position ]],0))="n/a","n/a",DN371-INDEX(tab_MinKomp[Testy czystości / Reinheitstests],MATCH($B371,tab_MinKomp[[Stanowisko / Position ]:[Stanowisko / Position ]],0)))</f>
        <v>n/a</v>
      </c>
      <c r="DO372" s="190" t="str">
        <f>IF(INDEX(tab_MinKomp[Testy czystości / Reinheitstests],MATCH($B371,tab_MinKomp[[Stanowisko / Position ]:[Stanowisko / Position ]],0))="n/a","n/a",DO371-INDEX(tab_MinKomp[Testy czystości / Reinheitstests],MATCH($B371,tab_MinKomp[[Stanowisko / Position ]:[Stanowisko / Position ]],0)))</f>
        <v>n/a</v>
      </c>
      <c r="DP372" s="190" t="str">
        <f>IF(INDEX(tab_MinKomp[Testy czystości / Reinheitstests],MATCH($B371,tab_MinKomp[[Stanowisko / Position ]:[Stanowisko / Position ]],0))="n/a","n/a",DP371-INDEX(tab_MinKomp[Testy czystości / Reinheitstests],MATCH($B371,tab_MinKomp[[Stanowisko / Position ]:[Stanowisko / Position ]],0)))</f>
        <v>n/a</v>
      </c>
      <c r="DQ372" s="190" t="str">
        <f>IF(INDEX(tab_MinKomp[Testy czystości / Reinheitstests],MATCH($B371,tab_MinKomp[[Stanowisko / Position ]:[Stanowisko / Position ]],0))="n/a","n/a",DQ371-INDEX(tab_MinKomp[Testy czystości / Reinheitstests],MATCH($B371,tab_MinKomp[[Stanowisko / Position ]:[Stanowisko / Position ]],0)))</f>
        <v>n/a</v>
      </c>
      <c r="DR372" s="190" t="str">
        <f>IF(INDEX(tab_MinKomp[Testy czystości / Reinheitstests],MATCH($B371,tab_MinKomp[[Stanowisko / Position ]:[Stanowisko / Position ]],0))="n/a","n/a",DR371-INDEX(tab_MinKomp[Testy czystości / Reinheitstests],MATCH($B371,tab_MinKomp[[Stanowisko / Position ]:[Stanowisko / Position ]],0)))</f>
        <v>n/a</v>
      </c>
      <c r="DS372" s="190" t="str">
        <f>IF(INDEX(tab_MinKomp[Testy czystości / Reinheitstests],MATCH($B371,tab_MinKomp[[Stanowisko / Position ]:[Stanowisko / Position ]],0))="n/a","n/a",DS371-INDEX(tab_MinKomp[Testy czystości / Reinheitstests],MATCH($B371,tab_MinKomp[[Stanowisko / Position ]:[Stanowisko / Position ]],0)))</f>
        <v>n/a</v>
      </c>
      <c r="DT372" s="194" t="str">
        <f>IF(INDEX(tab_MinKomp[SUPPLIER MANAGEMENT],MATCH($B371,tab_MinKomp[[Stanowisko / Position ]:[Stanowisko / Position ]],0))="n/a","n/a",DT371-INDEX(tab_MinKomp[SUPPLIER MANAGEMENT],MATCH($B371,tab_MinKomp[[Stanowisko / Position ]:[Stanowisko / Position ]],0)))</f>
        <v>n/a</v>
      </c>
      <c r="DU372" s="190" t="str">
        <f>IF(INDEX(tab_MinKomp[Testy czystości / Reinheitstests],MATCH($B371,tab_MinKomp[[Stanowisko / Position ]:[Stanowisko / Position ]],0))="n/a","n/a",DU371-INDEX(tab_MinKomp[Testy czystości / Reinheitstests],MATCH($B371,tab_MinKomp[[Stanowisko / Position ]:[Stanowisko / Position ]],0)))</f>
        <v>n/a</v>
      </c>
      <c r="DV372" s="190" t="str">
        <f>IF(INDEX(tab_MinKomp[Testy czystości / Reinheitstests],MATCH($B371,tab_MinKomp[[Stanowisko / Position ]:[Stanowisko / Position ]],0))="n/a","n/a",DV371-INDEX(tab_MinKomp[Testy czystości / Reinheitstests],MATCH($B371,tab_MinKomp[[Stanowisko / Position ]:[Stanowisko / Position ]],0)))</f>
        <v>n/a</v>
      </c>
      <c r="DW372" s="190" t="str">
        <f>IF(INDEX(tab_MinKomp[Testy czystości / Reinheitstests],MATCH($B371,tab_MinKomp[[Stanowisko / Position ]:[Stanowisko / Position ]],0))="n/a","n/a",DW371-INDEX(tab_MinKomp[Testy czystości / Reinheitstests],MATCH($B371,tab_MinKomp[[Stanowisko / Position ]:[Stanowisko / Position ]],0)))</f>
        <v>n/a</v>
      </c>
      <c r="DX372" s="190" t="str">
        <f>IF(INDEX(tab_MinKomp[Testy czystości / Reinheitstests],MATCH($B371,tab_MinKomp[[Stanowisko / Position ]:[Stanowisko / Position ]],0))="n/a","n/a",DX371-INDEX(tab_MinKomp[Testy czystości / Reinheitstests],MATCH($B371,tab_MinKomp[[Stanowisko / Position ]:[Stanowisko / Position ]],0)))</f>
        <v>n/a</v>
      </c>
      <c r="DY372" s="190" t="str">
        <f>IF(INDEX(tab_MinKomp[Testy czystości / Reinheitstests],MATCH($B371,tab_MinKomp[[Stanowisko / Position ]:[Stanowisko / Position ]],0))="n/a","n/a",DY371-INDEX(tab_MinKomp[Testy czystości / Reinheitstests],MATCH($B371,tab_MinKomp[[Stanowisko / Position ]:[Stanowisko / Position ]],0)))</f>
        <v>n/a</v>
      </c>
      <c r="DZ372" s="190" t="str">
        <f>IF(INDEX(tab_MinKomp[Testy czystości / Reinheitstests],MATCH($B371,tab_MinKomp[[Stanowisko / Position ]:[Stanowisko / Position ]],0))="n/a","n/a",DZ371-INDEX(tab_MinKomp[Testy czystości / Reinheitstests],MATCH($B371,tab_MinKomp[[Stanowisko / Position ]:[Stanowisko / Position ]],0)))</f>
        <v>n/a</v>
      </c>
      <c r="EA372" s="194" t="str">
        <f>IF(INDEX(tab_MinKomp[SUPPLIER MANAGEMENT],MATCH($B371,tab_MinKomp[[Stanowisko / Position ]:[Stanowisko / Position ]],0))="n/a","n/a",EA371-INDEX(tab_MinKomp[SUPPLIER MANAGEMENT],MATCH($B371,tab_MinKomp[[Stanowisko / Position ]:[Stanowisko / Position ]],0)))</f>
        <v>n/a</v>
      </c>
      <c r="EB372" s="190" t="str">
        <f>IF(INDEX(tab_MinKomp[Testy czystości / Reinheitstests],MATCH($B371,tab_MinKomp[[Stanowisko / Position ]:[Stanowisko / Position ]],0))="n/a","n/a",EB371-INDEX(tab_MinKomp[Testy czystości / Reinheitstests],MATCH($B371,tab_MinKomp[[Stanowisko / Position ]:[Stanowisko / Position ]],0)))</f>
        <v>n/a</v>
      </c>
      <c r="EC372" s="190" t="str">
        <f>IF(INDEX(tab_MinKomp[Testy czystości / Reinheitstests],MATCH($B371,tab_MinKomp[[Stanowisko / Position ]:[Stanowisko / Position ]],0))="n/a","n/a",EC371-INDEX(tab_MinKomp[Testy czystości / Reinheitstests],MATCH($B371,tab_MinKomp[[Stanowisko / Position ]:[Stanowisko / Position ]],0)))</f>
        <v>n/a</v>
      </c>
      <c r="ED372" s="190" t="str">
        <f>IF(INDEX(tab_MinKomp[Testy czystości / Reinheitstests],MATCH($B371,tab_MinKomp[[Stanowisko / Position ]:[Stanowisko / Position ]],0))="n/a","n/a",ED371-INDEX(tab_MinKomp[Testy czystości / Reinheitstests],MATCH($B371,tab_MinKomp[[Stanowisko / Position ]:[Stanowisko / Position ]],0)))</f>
        <v>n/a</v>
      </c>
      <c r="EE372" s="190" t="str">
        <f>IF(INDEX(tab_MinKomp[Testy czystości / Reinheitstests],MATCH($B371,tab_MinKomp[[Stanowisko / Position ]:[Stanowisko / Position ]],0))="n/a","n/a",EE371-INDEX(tab_MinKomp[Testy czystości / Reinheitstests],MATCH($B371,tab_MinKomp[[Stanowisko / Position ]:[Stanowisko / Position ]],0)))</f>
        <v>n/a</v>
      </c>
      <c r="EF372" s="190" t="str">
        <f>IF(INDEX(tab_MinKomp[Testy czystości / Reinheitstests],MATCH($B371,tab_MinKomp[[Stanowisko / Position ]:[Stanowisko / Position ]],0))="n/a","n/a",EF371-INDEX(tab_MinKomp[Testy czystości / Reinheitstests],MATCH($B371,tab_MinKomp[[Stanowisko / Position ]:[Stanowisko / Position ]],0)))</f>
        <v>n/a</v>
      </c>
      <c r="EG372" s="190" t="str">
        <f>IF(INDEX(tab_MinKomp[Testy czystości / Reinheitstests],MATCH($B371,tab_MinKomp[[Stanowisko / Position ]:[Stanowisko / Position ]],0))="n/a","n/a",EG371-INDEX(tab_MinKomp[Testy czystości / Reinheitstests],MATCH($B371,tab_MinKomp[[Stanowisko / Position ]:[Stanowisko / Position ]],0)))</f>
        <v>n/a</v>
      </c>
      <c r="EH372" s="190" t="str">
        <f>IF(INDEX(tab_MinKomp[Testy czystości / Reinheitstests],MATCH($B371,tab_MinKomp[[Stanowisko / Position ]:[Stanowisko / Position ]],0))="n/a","n/a",EH371-INDEX(tab_MinKomp[Testy czystości / Reinheitstests],MATCH($B371,tab_MinKomp[[Stanowisko / Position ]:[Stanowisko / Position ]],0)))</f>
        <v>n/a</v>
      </c>
      <c r="EI372" s="190" t="str">
        <f>IF(INDEX(tab_MinKomp[Testy czystości / Reinheitstests],MATCH($B371,tab_MinKomp[[Stanowisko / Position ]:[Stanowisko / Position ]],0))="n/a","n/a",EI371-INDEX(tab_MinKomp[Testy czystości / Reinheitstests],MATCH($B371,tab_MinKomp[[Stanowisko / Position ]:[Stanowisko / Position ]],0)))</f>
        <v>n/a</v>
      </c>
      <c r="EJ372" s="190" t="str">
        <f>IF(INDEX(tab_MinKomp[Testy czystości / Reinheitstests],MATCH($B371,tab_MinKomp[[Stanowisko / Position ]:[Stanowisko / Position ]],0))="n/a","n/a",EJ371-INDEX(tab_MinKomp[Testy czystości / Reinheitstests],MATCH($B371,tab_MinKomp[[Stanowisko / Position ]:[Stanowisko / Position ]],0)))</f>
        <v>n/a</v>
      </c>
      <c r="EK372" s="190" t="str">
        <f>IF(INDEX(tab_MinKomp[Testy czystości / Reinheitstests],MATCH($B371,tab_MinKomp[[Stanowisko / Position ]:[Stanowisko / Position ]],0))="n/a","n/a",EK371-INDEX(tab_MinKomp[Testy czystości / Reinheitstests],MATCH($B371,tab_MinKomp[[Stanowisko / Position ]:[Stanowisko / Position ]],0)))</f>
        <v>n/a</v>
      </c>
      <c r="EL372" s="190" t="str">
        <f>IF(INDEX(tab_MinKomp[Testy czystości / Reinheitstests],MATCH($B371,tab_MinKomp[[Stanowisko / Position ]:[Stanowisko / Position ]],0))="n/a","n/a",EL371-INDEX(tab_MinKomp[Testy czystości / Reinheitstests],MATCH($B371,tab_MinKomp[[Stanowisko / Position ]:[Stanowisko / Position ]],0)))</f>
        <v>n/a</v>
      </c>
      <c r="EM372" s="190" t="str">
        <f>IF(INDEX(tab_MinKomp[Testy czystości / Reinheitstests],MATCH($B371,tab_MinKomp[[Stanowisko / Position ]:[Stanowisko / Position ]],0))="n/a","n/a",EM371-INDEX(tab_MinKomp[Testy czystości / Reinheitstests],MATCH($B371,tab_MinKomp[[Stanowisko / Position ]:[Stanowisko / Position ]],0)))</f>
        <v>n/a</v>
      </c>
      <c r="EN372" s="190" t="str">
        <f>IF(INDEX(tab_MinKomp[Testy czystości / Reinheitstests],MATCH($B371,tab_MinKomp[[Stanowisko / Position ]:[Stanowisko / Position ]],0))="n/a","n/a",EN371-INDEX(tab_MinKomp[Testy czystości / Reinheitstests],MATCH($B371,tab_MinKomp[[Stanowisko / Position ]:[Stanowisko / Position ]],0)))</f>
        <v>n/a</v>
      </c>
      <c r="EO372" s="194" t="str">
        <f>IF(INDEX(tab_MinKomp[Konserwacja Rep],MATCH($B371,tab_MinKomp[[Stanowisko / Position ]:[Stanowisko / Position ]],0))="n/a","n/a",EO371-INDEX(tab_MinKomp[Konserwacja Rep],MATCH($B371,tab_MinKomp[[Stanowisko / Position ]:[Stanowisko / Position ]],0)))</f>
        <v>n/a</v>
      </c>
      <c r="EP372" s="194" t="str">
        <f>IF(INDEX(tab_MinKomp[[Konserwacja Engel ]],MATCH($B371,tab_MinKomp[[Stanowisko / Position ]:[Stanowisko / Position ]],0))="n/a","n/a",EP371-INDEX(tab_MinKomp[[Konserwacja Engel ]],MATCH($B371,tab_MinKomp[[Stanowisko / Position ]:[Stanowisko / Position ]],0)))</f>
        <v>n/a</v>
      </c>
      <c r="EQ372" s="194" t="str">
        <f>IF(INDEX(tab_MinKomp[Konserwacja B 50],MATCH($B371,tab_MinKomp[[Stanowisko / Position ]:[Stanowisko / Position ]],0))="n/a","n/a",EQ371-INDEX(tab_MinKomp[Konserwacja B 50],MATCH($B371,tab_MinKomp[[Stanowisko / Position ]:[Stanowisko / Position ]],0)))</f>
        <v>n/a</v>
      </c>
      <c r="ER372" s="194" t="str">
        <f>IF(INDEX(tab_MinKomp[[Konserwacja EOL ]],MATCH($B371,tab_MinKomp[[Stanowisko / Position ]:[Stanowisko / Position ]],0))="n/a","n/a",ER371-INDEX(tab_MinKomp[[Konserwacja EOL ]],MATCH($B371,tab_MinKomp[[Stanowisko / Position ]:[Stanowisko / Position ]],0)))</f>
        <v>n/a</v>
      </c>
      <c r="ES372" s="194" t="str">
        <f>IF(INDEX(tab_MinKomp[Konserwacja Branson],MATCH($B371,tab_MinKomp[[Stanowisko / Position ]:[Stanowisko / Position ]],0))="n/a","n/a",ES371-INDEX(tab_MinKomp[Konserwacja Branson],MATCH($B371,tab_MinKomp[[Stanowisko / Position ]:[Stanowisko / Position ]],0)))</f>
        <v>n/a</v>
      </c>
      <c r="ET372" s="194" t="str">
        <f>IF(INDEX(tab_MinKomp[Konserwacja coolery],MATCH($B371,tab_MinKomp[[Stanowisko / Position ]:[Stanowisko / Position ]],0))="n/a","n/a",ET371-INDEX(tab_MinKomp[Konserwacja coolery],MATCH($B371,tab_MinKomp[[Stanowisko / Position ]:[Stanowisko / Position ]],0)))</f>
        <v>n/a</v>
      </c>
      <c r="EU372" s="194" t="str">
        <f>IF(INDEX(tab_MinKomp[Konserwacja piecy],MATCH($B371,tab_MinKomp[[Stanowisko / Position ]:[Stanowisko / Position ]],0))="n/a","n/a",EU371-INDEX(tab_MinKomp[Konserwacja piecy],MATCH($B371,tab_MinKomp[[Stanowisko / Position ]:[Stanowisko / Position ]],0)))</f>
        <v>n/a</v>
      </c>
      <c r="EV372" s="194" t="str">
        <f>IF(INDEX(tab_MinKomp[Rysunek techniczny- czytanie],MATCH($B371,tab_MinKomp[[Stanowisko / Position ]:[Stanowisko / Position ]],0))="n/a","n/a",EV371-INDEX(tab_MinKomp[Rysunek techniczny- czytanie],MATCH($B371,tab_MinKomp[[Stanowisko / Position ]:[Stanowisko / Position ]],0)))</f>
        <v>n/a</v>
      </c>
      <c r="EW372" s="194" t="str">
        <f>IF(INDEX(tab_MinKomp[Elektryka],MATCH($B371,tab_MinKomp[[Stanowisko / Position ]:[Stanowisko / Position ]],0))="n/a","n/a",EW371-INDEX(tab_MinKomp[Elektryka],MATCH($B371,tab_MinKomp[[Stanowisko / Position ]:[Stanowisko / Position ]],0)))</f>
        <v>n/a</v>
      </c>
      <c r="EX372" s="194" t="str">
        <f>IF(INDEX(tab_MinKomp[Pneumatyka],MATCH($B371,tab_MinKomp[[Stanowisko / Position ]:[Stanowisko / Position ]],0))="n/a","n/a",EX371-INDEX(tab_MinKomp[Pneumatyka],MATCH($B371,tab_MinKomp[[Stanowisko / Position ]:[Stanowisko / Position ]],0)))</f>
        <v>n/a</v>
      </c>
      <c r="EY372" s="194" t="str">
        <f>IF(INDEX(tab_MinKomp[[Hydraulika ]],MATCH($B371,tab_MinKomp[[Stanowisko / Position ]:[Stanowisko / Position ]],0))="n/a","n/a",EY371-INDEX(tab_MinKomp[[Hydraulika ]],MATCH($B371,tab_MinKomp[[Stanowisko / Position ]:[Stanowisko / Position ]],0)))</f>
        <v>n/a</v>
      </c>
      <c r="EZ372" s="194" t="str">
        <f>IF(INDEX(tab_MinKomp[Podciśnienie],MATCH($B371,tab_MinKomp[[Stanowisko / Position ]:[Stanowisko / Position ]],0))="n/a","n/a",EZ371-INDEX(tab_MinKomp[Podciśnienie],MATCH($B371,tab_MinKomp[[Stanowisko / Position ]:[Stanowisko / Position ]],0)))</f>
        <v>n/a</v>
      </c>
      <c r="FA372" s="194" t="str">
        <f>IF(INDEX(tab_MinKomp[Usuwanie awarii],MATCH($B371,tab_MinKomp[[Stanowisko / Position ]:[Stanowisko / Position ]],0))="n/a","n/a",FA371-INDEX(tab_MinKomp[Usuwanie awarii],MATCH($B371,tab_MinKomp[[Stanowisko / Position ]:[Stanowisko / Position ]],0)))</f>
        <v>n/a</v>
      </c>
      <c r="FB372" s="194" t="str">
        <f>IF(INDEX(tab_MinKomp[Obsługa robotów],MATCH($B371,tab_MinKomp[[Stanowisko / Position ]:[Stanowisko / Position ]],0))="n/a","n/a",FB371-INDEX(tab_MinKomp[Obsługa robotów],MATCH($B371,tab_MinKomp[[Stanowisko / Position ]:[Stanowisko / Position ]],0)))</f>
        <v>n/a</v>
      </c>
      <c r="FC372" s="194" t="str">
        <f>IF(INDEX(tab_MinKomp[Obsługa sterowania maszyny],MATCH($B371,tab_MinKomp[[Stanowisko / Position ]:[Stanowisko / Position ]],0))="n/a","n/a",FC371-INDEX(tab_MinKomp[Obsługa sterowania maszyny],MATCH($B371,tab_MinKomp[[Stanowisko / Position ]:[Stanowisko / Position ]],0)))</f>
        <v>n/a</v>
      </c>
      <c r="FD372" s="194" t="str">
        <f>IF(INDEX(tab_MinKomp[Usuwanie przyczyn żródłowych],MATCH($B371,tab_MinKomp[[Stanowisko / Position ]:[Stanowisko / Position ]],0))="n/a","n/a",FD371-INDEX(tab_MinKomp[Usuwanie przyczyn żródłowych],MATCH($B371,tab_MinKomp[[Stanowisko / Position ]:[Stanowisko / Position ]],0)))</f>
        <v>n/a</v>
      </c>
      <c r="FE372" s="194" t="str">
        <f>IF(INDEX(tab_MinKomp[Cmms stosowanie],MATCH($B371,tab_MinKomp[[Stanowisko / Position ]:[Stanowisko / Position ]],0))="n/a","n/a",FE371-INDEX(tab_MinKomp[Cmms stosowanie],MATCH($B371,tab_MinKomp[[Stanowisko / Position ]:[Stanowisko / Position ]],0)))</f>
        <v>n/a</v>
      </c>
      <c r="FF372" s="190" t="str">
        <f>IF(INDEX(tab_MinKomp[Testy czystości / Reinheitstests],MATCH($B371,tab_MinKomp[[Stanowisko / Position ]:[Stanowisko / Position ]],0))="n/a","n/a",FF371-INDEX(tab_MinKomp[Testy czystości / Reinheitstests],MATCH($B371,tab_MinKomp[[Stanowisko / Position ]:[Stanowisko / Position ]],0)))</f>
        <v>n/a</v>
      </c>
      <c r="FG372" s="194" t="str">
        <f>IF(INDEX(tab_MinKomp[Czyszczenie form plastikowych],MATCH($B371,tab_MinKomp[[Stanowisko / Position ]:[Stanowisko / Position ]],0))="n/a","n/a",FG371-INDEX(tab_MinKomp[Czyszczenie form plastikowych],MATCH($B371,tab_MinKomp[[Stanowisko / Position ]:[Stanowisko / Position ]],0)))</f>
        <v>n/a</v>
      </c>
      <c r="FH372" s="194" t="str">
        <f>IF(INDEX(tab_MinKomp[Wymiana form plastik],MATCH($B371,tab_MinKomp[[Stanowisko / Position ]:[Stanowisko / Position ]],0))="n/a","n/a",FH371-INDEX(tab_MinKomp[Wymiana form plastik],MATCH($B371,tab_MinKomp[[Stanowisko / Position ]:[Stanowisko / Position ]],0)))</f>
        <v>n/a</v>
      </c>
      <c r="FI372" s="194" t="str">
        <f>IF(INDEX(tab_MinKomp[Wymiana form guma],MATCH($B371,tab_MinKomp[[Stanowisko / Position ]:[Stanowisko / Position ]],0))="n/a","n/a",FI371-INDEX(tab_MinKomp[Wymiana form guma],MATCH($B371,tab_MinKomp[[Stanowisko / Position ]:[Stanowisko / Position ]],0)))</f>
        <v>n/a</v>
      </c>
      <c r="FJ372" s="194" t="str">
        <f>IF(INDEX(tab_MinKomp[Konserwacja KK],MATCH($B371,tab_MinKomp[[Stanowisko / Position ]:[Stanowisko / Position ]],0))="n/a","n/a",FJ371-INDEX(tab_MinKomp[Konserwacja KK],MATCH($B371,tab_MinKomp[[Stanowisko / Position ]:[Stanowisko / Position ]],0)))</f>
        <v>n/a</v>
      </c>
      <c r="FK372" s="194" t="str">
        <f>IF(INDEX(tab_MinKomp[Konserwacja form guma],MATCH($B371,tab_MinKomp[[Stanowisko / Position ]:[Stanowisko / Position ]],0))="n/a","n/a",FK371-INDEX(tab_MinKomp[Konserwacja form guma],MATCH($B371,tab_MinKomp[[Stanowisko / Position ]:[Stanowisko / Position ]],0)))</f>
        <v>n/a</v>
      </c>
      <c r="FL372" s="194" t="str">
        <f>IF(INDEX(tab_MinKomp[Konserwacja form plastiki],MATCH($B371,tab_MinKomp[[Stanowisko / Position ]:[Stanowisko / Position ]],0))="n/a","n/a",FL371-INDEX(tab_MinKomp[Konserwacja form plastiki],MATCH($B371,tab_MinKomp[[Stanowisko / Position ]:[Stanowisko / Position ]],0)))</f>
        <v>n/a</v>
      </c>
      <c r="FM372" s="194" t="str">
        <f>IF(INDEX(tab_MinKomp[Konserwacja Gorącego Kanału],MATCH($B371,tab_MinKomp[[Stanowisko / Position ]:[Stanowisko / Position ]],0))="n/a","n/a",FM371-INDEX(tab_MinKomp[Konserwacja Gorącego Kanału],MATCH($B371,tab_MinKomp[[Stanowisko / Position ]:[Stanowisko / Position ]],0)))</f>
        <v>n/a</v>
      </c>
      <c r="FN372" s="190" t="s">
        <v>248</v>
      </c>
      <c r="FO372" s="190" t="s">
        <v>248</v>
      </c>
      <c r="FP372" s="190" t="s">
        <v>248</v>
      </c>
      <c r="FQ372" s="196" t="str">
        <f>IF(INDEX(tab_MinKomp[Język angielski / Englisch],MATCH($B371,tab_MinKomp[[Stanowisko / Position ]:[Stanowisko / Position ]],0))="n/a","n/a",FQ371-INDEX(tab_MinKomp[Język angielski / Englisch],MATCH($B371,tab_MinKomp[[Stanowisko / Position ]:[Stanowisko / Position ]],0)))</f>
        <v>n/a</v>
      </c>
      <c r="FR372" s="196" t="str">
        <f>IF(INDEX(tab_MinKomp[Język niemiecki / Deutsch],MATCH($B371,tab_MinKomp[[Stanowisko / Position ]:[Stanowisko / Position ]],0))="n/a","n/a",FR371-INDEX(tab_MinKomp[Język niemiecki / Deutsch],MATCH($B371,tab_MinKomp[[Stanowisko / Position ]:[Stanowisko / Position ]],0)))</f>
        <v>n/a</v>
      </c>
      <c r="FS372" s="194">
        <v>0</v>
      </c>
      <c r="FT372" s="194">
        <v>0</v>
      </c>
      <c r="FU372" s="194">
        <f>IF(INDEX(tab_MinKomp[optymalizacja procesów / Prozessoptymalisierung],MATCH($B371,tab_MinKomp[[Stanowisko / Position ]:[Stanowisko / Position ]],0))="n/a","n/a",FU371-INDEX(tab_MinKomp[optymalizacja procesów / Prozessoptymalisierung],MATCH($B371,tab_MinKomp[[Stanowisko / Position ]:[Stanowisko / Position ]],0)))</f>
        <v>0</v>
      </c>
      <c r="FV372" s="194">
        <f>IF(INDEX(tab_MinKomp[Umiejętności szkoleniowe / Trainingsfähigkeiten],MATCH($B371,tab_MinKomp[[Stanowisko / Position ]:[Stanowisko / Position ]],0))="n/a","n/a",FV371-INDEX(tab_MinKomp[Umiejętności szkoleniowe / Trainingsfähigkeiten],MATCH($B371,tab_MinKomp[[Stanowisko / Position ]:[Stanowisko / Position ]],0)))</f>
        <v>2</v>
      </c>
      <c r="FW372" s="194">
        <f>IF(INDEX(tab_MinKomp[Analityczne myślenie, podejście / Analitysches Denken, Einstellung],MATCH($B371,tab_MinKomp[[Stanowisko / Position ]:[Stanowisko / Position ]],0))="n/a","n/a",FW371-INDEX(tab_MinKomp[Analityczne myślenie, podejście / Analitysches Denken, Einstellung],MATCH($B371,tab_MinKomp[[Stanowisko / Position ]:[Stanowisko / Position ]],0)))</f>
        <v>1</v>
      </c>
      <c r="FX372" s="194">
        <f>IF(INDEX(tab_MinKomp[Dokładność, precyzja w dzialaniu / Genauigkeit, Präzision in die Arbeit],MATCH($B371,tab_MinKomp[[Stanowisko / Position ]:[Stanowisko / Position ]],0))="n/a","n/a",FX371-INDEX(tab_MinKomp[Dokładność, precyzja w dzialaniu / Genauigkeit, Präzision in die Arbeit],MATCH($B371,tab_MinKomp[[Stanowisko / Position ]:[Stanowisko / Position ]],0)))</f>
        <v>0</v>
      </c>
      <c r="FY372" s="194">
        <f>IF(INDEX(tab_MinKomp[Dyspozycyjność / Verfügbarkeit],MATCH($B371,tab_MinKomp[[Stanowisko / Position ]:[Stanowisko / Position ]],0))="n/a","n/a",FY371-INDEX(tab_MinKomp[Dyspozycyjność / Verfügbarkeit],MATCH($B371,tab_MinKomp[[Stanowisko / Position ]:[Stanowisko / Position ]],0)))</f>
        <v>0</v>
      </c>
      <c r="FZ372" s="194">
        <f>IF(INDEX(tab_MinKomp[Zaangażowanie / 
Engagement],MATCH($B371,tab_MinKomp[[Stanowisko / Position ]:[Stanowisko / Position ]],0))="n/a","n/a",FZ371-INDEX(tab_MinKomp[Zaangażowanie / 
Engagement],MATCH($B371,tab_MinKomp[[Stanowisko / Position ]:[Stanowisko / Position ]],0)))</f>
        <v>1</v>
      </c>
      <c r="GA372" s="194" t="str">
        <f>IF(INDEX(tab_MinKomp[Konserwacja form guma],MATCH($B371,tab_MinKomp[[Stanowisko / Position ]:[Stanowisko / Position ]],0))="n/a","n/a",GA371-INDEX(tab_MinKomp[Konserwacja form guma],MATCH($B371,tab_MinKomp[[Stanowisko / Position ]:[Stanowisko / Position ]],0)))</f>
        <v>n/a</v>
      </c>
      <c r="GB372" s="194" t="str">
        <f>IF(INDEX(tab_MinKomp[Konserwacja form plastiki],MATCH($B371,tab_MinKomp[[Stanowisko / Position ]:[Stanowisko / Position ]],0))="n/a","n/a",GB371-INDEX(tab_MinKomp[Konserwacja form plastiki],MATCH($B371,tab_MinKomp[[Stanowisko / Position ]:[Stanowisko / Position ]],0)))</f>
        <v>n/a</v>
      </c>
      <c r="GC372" s="194">
        <f>IF(INDEX(tab_MinKomp[Elastyczność w działaniu],MATCH($B371,tab_MinKomp[[Stanowisko / Position ]:[Stanowisko / Position ]],0))="n/a","n/a",GC371-INDEX(tab_MinKomp[Elastyczność w działaniu],MATCH($B371,tab_MinKomp[[Stanowisko / Position ]:[Stanowisko / Position ]],0)))</f>
        <v>0</v>
      </c>
      <c r="GD372" s="194">
        <f>IF(INDEX(tab_MinKomp[Komunikatywność],MATCH($B371,tab_MinKomp[[Stanowisko / Position ]:[Stanowisko / Position ]],0))="n/a","n/a",GD371-INDEX(tab_MinKomp[Komunikatywność],MATCH($B371,tab_MinKomp[[Stanowisko / Position ]:[Stanowisko / Position ]],0)))</f>
        <v>1</v>
      </c>
      <c r="GE372" s="193" t="str">
        <f>IF(INDEX(tab_MinKomp[Motywowanie i budowanie zaangażowania zespołu],MATCH($B371,tab_MinKomp[[Stanowisko / Position ]:[Stanowisko / Position ]],0))="n/a","n/a",GE371-INDEX(tab_MinKomp[Motywowanie i budowanie zaangażowania zespołu],MATCH($B371,tab_MinKomp[[Stanowisko / Position ]:[Stanowisko / Position ]],0)))</f>
        <v>n/a</v>
      </c>
      <c r="GF372" s="186" t="s">
        <v>248</v>
      </c>
      <c r="GG372" s="186" t="s">
        <v>248</v>
      </c>
      <c r="GH372" s="186" t="s">
        <v>248</v>
      </c>
      <c r="GI372" s="186" t="s">
        <v>248</v>
      </c>
      <c r="GJ372" s="186" t="s">
        <v>248</v>
      </c>
      <c r="GK372" s="186" t="s">
        <v>248</v>
      </c>
      <c r="GL372" s="186" t="s">
        <v>248</v>
      </c>
      <c r="GM372" s="186" t="s">
        <v>248</v>
      </c>
      <c r="GN372" s="186" t="s">
        <v>248</v>
      </c>
      <c r="GO372" s="186" t="s">
        <v>248</v>
      </c>
      <c r="GP372" s="186" t="s">
        <v>248</v>
      </c>
      <c r="GQ372" s="186" t="s">
        <v>248</v>
      </c>
      <c r="GR372" s="186" t="s">
        <v>248</v>
      </c>
      <c r="GS372" s="186" t="s">
        <v>248</v>
      </c>
      <c r="GT372" s="186" t="s">
        <v>248</v>
      </c>
      <c r="GU372" s="186" t="s">
        <v>248</v>
      </c>
      <c r="GV372" s="186" t="s">
        <v>248</v>
      </c>
      <c r="GW372" s="186" t="s">
        <v>248</v>
      </c>
      <c r="GX372" s="186" t="s">
        <v>248</v>
      </c>
      <c r="GY372" s="186" t="s">
        <v>248</v>
      </c>
      <c r="GZ372" s="261" t="s">
        <v>248</v>
      </c>
      <c r="HA372" s="261" t="s">
        <v>248</v>
      </c>
      <c r="HB372" s="191">
        <f>SUM(G372:GE372)/(HB371-(SUM(G372:GE372)))</f>
        <v>0.26923076923076922</v>
      </c>
    </row>
    <row r="373" spans="1:210" ht="24.9" customHeight="1" x14ac:dyDescent="0.3">
      <c r="A373" s="105" t="s">
        <v>317</v>
      </c>
      <c r="B373" s="105" t="s">
        <v>315</v>
      </c>
      <c r="C373" s="105" t="s">
        <v>392</v>
      </c>
      <c r="D373" s="105">
        <v>1264</v>
      </c>
      <c r="E373" s="394" t="s">
        <v>572</v>
      </c>
      <c r="F373" s="185" t="s">
        <v>374</v>
      </c>
      <c r="G373" s="186">
        <v>2</v>
      </c>
      <c r="H373" s="186">
        <v>1</v>
      </c>
      <c r="I373" s="186">
        <v>2</v>
      </c>
      <c r="J373" s="186">
        <v>1</v>
      </c>
      <c r="K373" s="186">
        <v>1</v>
      </c>
      <c r="L373" s="186" t="s">
        <v>248</v>
      </c>
      <c r="M373" s="186" t="s">
        <v>248</v>
      </c>
      <c r="N373" s="186" t="s">
        <v>248</v>
      </c>
      <c r="O373" s="186">
        <v>1</v>
      </c>
      <c r="P373" s="186">
        <v>1</v>
      </c>
      <c r="Q373" s="186" t="s">
        <v>248</v>
      </c>
      <c r="R373" s="186" t="s">
        <v>248</v>
      </c>
      <c r="S373" s="186" t="s">
        <v>248</v>
      </c>
      <c r="T373" s="186" t="s">
        <v>248</v>
      </c>
      <c r="U373" s="186" t="s">
        <v>248</v>
      </c>
      <c r="V373" s="186" t="s">
        <v>248</v>
      </c>
      <c r="W373" s="186" t="s">
        <v>248</v>
      </c>
      <c r="X373" s="186" t="s">
        <v>248</v>
      </c>
      <c r="Y373" s="186" t="s">
        <v>248</v>
      </c>
      <c r="Z373" s="186" t="s">
        <v>248</v>
      </c>
      <c r="AA373" s="186" t="s">
        <v>248</v>
      </c>
      <c r="AB373" s="186" t="s">
        <v>248</v>
      </c>
      <c r="AC373" s="186" t="s">
        <v>248</v>
      </c>
      <c r="AD373" s="186" t="s">
        <v>248</v>
      </c>
      <c r="AE373" s="186" t="s">
        <v>248</v>
      </c>
      <c r="AF373" s="186" t="s">
        <v>248</v>
      </c>
      <c r="AG373" s="186" t="s">
        <v>248</v>
      </c>
      <c r="AH373" s="186" t="s">
        <v>248</v>
      </c>
      <c r="AI373" s="186" t="s">
        <v>248</v>
      </c>
      <c r="AJ373" s="186" t="s">
        <v>248</v>
      </c>
      <c r="AK373" s="186" t="s">
        <v>248</v>
      </c>
      <c r="AL373" s="186">
        <v>2</v>
      </c>
      <c r="AM373" s="186" t="s">
        <v>248</v>
      </c>
      <c r="AN373" s="186" t="s">
        <v>248</v>
      </c>
      <c r="AO373" s="186">
        <v>1</v>
      </c>
      <c r="AP373" s="186" t="s">
        <v>248</v>
      </c>
      <c r="AQ373" s="186">
        <v>1</v>
      </c>
      <c r="AR373" s="186" t="s">
        <v>248</v>
      </c>
      <c r="AS373" s="186" t="s">
        <v>248</v>
      </c>
      <c r="AT373" s="186" t="s">
        <v>248</v>
      </c>
      <c r="AU373" s="186" t="s">
        <v>248</v>
      </c>
      <c r="AV373" s="186">
        <v>2</v>
      </c>
      <c r="AW373" s="186">
        <v>1</v>
      </c>
      <c r="AX373" s="186" t="s">
        <v>248</v>
      </c>
      <c r="AY373" s="186" t="s">
        <v>248</v>
      </c>
      <c r="AZ373" s="186" t="s">
        <v>248</v>
      </c>
      <c r="BA373" s="186" t="s">
        <v>248</v>
      </c>
      <c r="BB373" s="186" t="s">
        <v>248</v>
      </c>
      <c r="BC373" s="186" t="s">
        <v>248</v>
      </c>
      <c r="BD373" s="186" t="s">
        <v>248</v>
      </c>
      <c r="BE373" s="186" t="s">
        <v>248</v>
      </c>
      <c r="BF373" s="186" t="s">
        <v>248</v>
      </c>
      <c r="BG373" s="186" t="s">
        <v>248</v>
      </c>
      <c r="BH373" s="186" t="s">
        <v>248</v>
      </c>
      <c r="BI373" s="186" t="s">
        <v>248</v>
      </c>
      <c r="BJ373" s="186" t="s">
        <v>248</v>
      </c>
      <c r="BK373" s="186" t="s">
        <v>248</v>
      </c>
      <c r="BL373" s="186" t="s">
        <v>248</v>
      </c>
      <c r="BM373" s="186" t="s">
        <v>248</v>
      </c>
      <c r="BN373" s="186" t="s">
        <v>248</v>
      </c>
      <c r="BO373" s="186" t="s">
        <v>248</v>
      </c>
      <c r="BP373" s="186" t="s">
        <v>248</v>
      </c>
      <c r="BQ373" s="186" t="s">
        <v>248</v>
      </c>
      <c r="BR373" s="186" t="s">
        <v>248</v>
      </c>
      <c r="BS373" s="186" t="s">
        <v>248</v>
      </c>
      <c r="BT373" s="186" t="s">
        <v>248</v>
      </c>
      <c r="BU373" s="186">
        <v>2</v>
      </c>
      <c r="BV373" s="186" t="s">
        <v>248</v>
      </c>
      <c r="BW373" s="186" t="s">
        <v>248</v>
      </c>
      <c r="BX373" s="186" t="s">
        <v>248</v>
      </c>
      <c r="BY373" s="186" t="s">
        <v>248</v>
      </c>
      <c r="BZ373" s="186" t="s">
        <v>248</v>
      </c>
      <c r="CA373" s="186" t="s">
        <v>248</v>
      </c>
      <c r="CB373" s="186" t="s">
        <v>248</v>
      </c>
      <c r="CC373" s="186" t="s">
        <v>248</v>
      </c>
      <c r="CD373" s="186">
        <v>3</v>
      </c>
      <c r="CE373" s="186" t="s">
        <v>248</v>
      </c>
      <c r="CF373" s="186" t="s">
        <v>248</v>
      </c>
      <c r="CG373" s="186">
        <v>1</v>
      </c>
      <c r="CH373" s="186" t="s">
        <v>248</v>
      </c>
      <c r="CI373" s="186" t="s">
        <v>248</v>
      </c>
      <c r="CJ373" s="186" t="s">
        <v>248</v>
      </c>
      <c r="CK373" s="186" t="s">
        <v>248</v>
      </c>
      <c r="CL373" s="186" t="s">
        <v>248</v>
      </c>
      <c r="CM373" s="186" t="s">
        <v>248</v>
      </c>
      <c r="CN373" s="186" t="s">
        <v>248</v>
      </c>
      <c r="CO373" s="186" t="s">
        <v>248</v>
      </c>
      <c r="CP373" s="186" t="s">
        <v>248</v>
      </c>
      <c r="CQ373" s="186" t="s">
        <v>248</v>
      </c>
      <c r="CR373" s="186" t="s">
        <v>248</v>
      </c>
      <c r="CS373" s="186" t="s">
        <v>248</v>
      </c>
      <c r="CT373" s="186" t="s">
        <v>248</v>
      </c>
      <c r="CU373" s="186" t="s">
        <v>248</v>
      </c>
      <c r="CV373" s="186" t="s">
        <v>248</v>
      </c>
      <c r="CW373" s="186">
        <v>3</v>
      </c>
      <c r="CX373" s="186" t="s">
        <v>248</v>
      </c>
      <c r="CY373" s="186" t="s">
        <v>248</v>
      </c>
      <c r="CZ373" s="186" t="s">
        <v>248</v>
      </c>
      <c r="DA373" s="186" t="s">
        <v>248</v>
      </c>
      <c r="DB373" s="186" t="s">
        <v>248</v>
      </c>
      <c r="DC373" s="186" t="s">
        <v>248</v>
      </c>
      <c r="DD373" s="186" t="s">
        <v>248</v>
      </c>
      <c r="DE373" s="186" t="s">
        <v>248</v>
      </c>
      <c r="DF373" s="186">
        <v>2</v>
      </c>
      <c r="DG373" s="186" t="s">
        <v>248</v>
      </c>
      <c r="DH373" s="186" t="s">
        <v>248</v>
      </c>
      <c r="DI373" s="186" t="s">
        <v>248</v>
      </c>
      <c r="DJ373" s="186" t="s">
        <v>248</v>
      </c>
      <c r="DK373" s="186" t="s">
        <v>248</v>
      </c>
      <c r="DL373" s="186" t="s">
        <v>248</v>
      </c>
      <c r="DM373" s="186" t="s">
        <v>248</v>
      </c>
      <c r="DN373" s="186" t="s">
        <v>248</v>
      </c>
      <c r="DO373" s="186" t="s">
        <v>248</v>
      </c>
      <c r="DP373" s="186" t="s">
        <v>248</v>
      </c>
      <c r="DQ373" s="186" t="s">
        <v>248</v>
      </c>
      <c r="DR373" s="186" t="s">
        <v>248</v>
      </c>
      <c r="DS373" s="186" t="s">
        <v>248</v>
      </c>
      <c r="DT373" s="186" t="s">
        <v>248</v>
      </c>
      <c r="DU373" s="186" t="s">
        <v>248</v>
      </c>
      <c r="DV373" s="186" t="s">
        <v>248</v>
      </c>
      <c r="DW373" s="186" t="s">
        <v>248</v>
      </c>
      <c r="DX373" s="186" t="s">
        <v>248</v>
      </c>
      <c r="DY373" s="186" t="s">
        <v>248</v>
      </c>
      <c r="DZ373" s="186" t="s">
        <v>248</v>
      </c>
      <c r="EA373" s="186" t="s">
        <v>248</v>
      </c>
      <c r="EB373" s="186" t="s">
        <v>248</v>
      </c>
      <c r="EC373" s="186" t="s">
        <v>248</v>
      </c>
      <c r="ED373" s="186" t="s">
        <v>248</v>
      </c>
      <c r="EE373" s="186" t="s">
        <v>248</v>
      </c>
      <c r="EF373" s="186" t="s">
        <v>248</v>
      </c>
      <c r="EG373" s="186" t="s">
        <v>248</v>
      </c>
      <c r="EH373" s="186" t="s">
        <v>248</v>
      </c>
      <c r="EI373" s="186" t="s">
        <v>248</v>
      </c>
      <c r="EJ373" s="186" t="s">
        <v>248</v>
      </c>
      <c r="EK373" s="186" t="s">
        <v>248</v>
      </c>
      <c r="EL373" s="184" t="s">
        <v>248</v>
      </c>
      <c r="EM373" s="184" t="s">
        <v>248</v>
      </c>
      <c r="EN373" s="184" t="s">
        <v>248</v>
      </c>
      <c r="EO373" s="186" t="s">
        <v>248</v>
      </c>
      <c r="EP373" s="186" t="s">
        <v>248</v>
      </c>
      <c r="EQ373" s="186" t="s">
        <v>248</v>
      </c>
      <c r="ER373" s="186" t="s">
        <v>248</v>
      </c>
      <c r="ES373" s="186" t="s">
        <v>248</v>
      </c>
      <c r="ET373" s="186" t="s">
        <v>248</v>
      </c>
      <c r="EU373" s="186" t="s">
        <v>248</v>
      </c>
      <c r="EV373" s="186" t="s">
        <v>248</v>
      </c>
      <c r="EW373" s="186" t="s">
        <v>248</v>
      </c>
      <c r="EX373" s="186" t="s">
        <v>248</v>
      </c>
      <c r="EY373" s="186" t="s">
        <v>248</v>
      </c>
      <c r="EZ373" s="186" t="s">
        <v>248</v>
      </c>
      <c r="FA373" s="186" t="s">
        <v>248</v>
      </c>
      <c r="FB373" s="186" t="s">
        <v>248</v>
      </c>
      <c r="FC373" s="186" t="s">
        <v>248</v>
      </c>
      <c r="FD373" s="186" t="s">
        <v>248</v>
      </c>
      <c r="FE373" s="186" t="s">
        <v>248</v>
      </c>
      <c r="FF373" s="186" t="s">
        <v>248</v>
      </c>
      <c r="FG373" s="186" t="s">
        <v>248</v>
      </c>
      <c r="FH373" s="186" t="s">
        <v>248</v>
      </c>
      <c r="FI373" s="186" t="s">
        <v>248</v>
      </c>
      <c r="FJ373" s="186" t="s">
        <v>248</v>
      </c>
      <c r="FK373" s="186" t="s">
        <v>248</v>
      </c>
      <c r="FL373" s="186" t="s">
        <v>248</v>
      </c>
      <c r="FM373" s="186" t="s">
        <v>248</v>
      </c>
      <c r="FN373" s="186" t="s">
        <v>248</v>
      </c>
      <c r="FO373" s="186" t="s">
        <v>248</v>
      </c>
      <c r="FP373" s="186" t="s">
        <v>248</v>
      </c>
      <c r="FQ373" s="187" t="s">
        <v>248</v>
      </c>
      <c r="FR373" s="187" t="s">
        <v>248</v>
      </c>
      <c r="FS373" s="186">
        <v>2</v>
      </c>
      <c r="FT373" s="186">
        <v>2</v>
      </c>
      <c r="FU373" s="186">
        <v>1</v>
      </c>
      <c r="FV373" s="186">
        <v>2</v>
      </c>
      <c r="FW373" s="186">
        <v>2</v>
      </c>
      <c r="FX373" s="186">
        <v>2</v>
      </c>
      <c r="FY373" s="186">
        <v>2</v>
      </c>
      <c r="FZ373" s="186">
        <v>2</v>
      </c>
      <c r="GA373" s="186" t="s">
        <v>248</v>
      </c>
      <c r="GB373" s="186" t="s">
        <v>248</v>
      </c>
      <c r="GC373" s="186">
        <v>2</v>
      </c>
      <c r="GD373" s="186">
        <v>2</v>
      </c>
      <c r="GE373" s="186" t="s">
        <v>248</v>
      </c>
      <c r="GF373" s="186" t="s">
        <v>248</v>
      </c>
      <c r="GG373" s="186" t="s">
        <v>248</v>
      </c>
      <c r="GH373" s="186" t="s">
        <v>248</v>
      </c>
      <c r="GI373" s="186" t="s">
        <v>248</v>
      </c>
      <c r="GJ373" s="186" t="s">
        <v>248</v>
      </c>
      <c r="GK373" s="186" t="s">
        <v>248</v>
      </c>
      <c r="GL373" s="186" t="s">
        <v>248</v>
      </c>
      <c r="GM373" s="186" t="s">
        <v>248</v>
      </c>
      <c r="GN373" s="186" t="s">
        <v>248</v>
      </c>
      <c r="GO373" s="186" t="s">
        <v>248</v>
      </c>
      <c r="GP373" s="186" t="s">
        <v>248</v>
      </c>
      <c r="GQ373" s="186" t="s">
        <v>248</v>
      </c>
      <c r="GR373" s="186" t="s">
        <v>248</v>
      </c>
      <c r="GS373" s="186" t="s">
        <v>248</v>
      </c>
      <c r="GT373" s="186" t="s">
        <v>248</v>
      </c>
      <c r="GU373" s="186" t="s">
        <v>248</v>
      </c>
      <c r="GV373" s="186" t="s">
        <v>248</v>
      </c>
      <c r="GW373" s="186" t="s">
        <v>248</v>
      </c>
      <c r="GX373" s="186" t="s">
        <v>248</v>
      </c>
      <c r="GY373" s="186" t="s">
        <v>248</v>
      </c>
      <c r="GZ373" s="261" t="s">
        <v>248</v>
      </c>
      <c r="HA373" s="261" t="s">
        <v>248</v>
      </c>
      <c r="HB373" s="188">
        <f t="shared" ref="HB373" si="310">SUM(G373:GE373)</f>
        <v>46</v>
      </c>
    </row>
    <row r="374" spans="1:210" ht="24.9" customHeight="1" thickBot="1" x14ac:dyDescent="0.35">
      <c r="A374" s="108" t="str">
        <f t="shared" ref="A374" si="311">A373</f>
        <v>Prod.-Q-2</v>
      </c>
      <c r="B374" s="108" t="str">
        <f t="shared" ref="B374" si="312">B373</f>
        <v>Pracownik Produkcji</v>
      </c>
      <c r="C374" s="108" t="str">
        <f t="shared" ref="C374" si="313">C373</f>
        <v>AZ</v>
      </c>
      <c r="D374" s="108">
        <f t="shared" ref="D374" si="314">D373</f>
        <v>1264</v>
      </c>
      <c r="E374" s="395"/>
      <c r="F374" s="189" t="s">
        <v>375</v>
      </c>
      <c r="G374" s="192">
        <f>IF(INDEX(tab_MinKomp[Przepisy BHP / BHP Vorschriften],MATCH($B373,tab_MinKomp[[Stanowisko / Position ]:[Stanowisko / Position ]],0))="n/a","n/a",G373-INDEX(tab_MinKomp[Przepisy BHP / BHP Vorschriften],MATCH($B373,tab_MinKomp[[Stanowisko / Position ]:[Stanowisko / Position ]],0)))</f>
        <v>0</v>
      </c>
      <c r="H374" s="193">
        <f>IF(INDEX(tab_MinKomp[Przepisy PPOŻ / Brandschutzbestimmungen],MATCH($B373,tab_MinKomp[[Stanowisko / Position ]:[Stanowisko / Position ]],0))="n/a","n/a",H373-INDEX(tab_MinKomp[Przepisy PPOŻ / Brandschutzbestimmungen],MATCH($B373,tab_MinKomp[[Stanowisko / Position ]:[Stanowisko / Position ]],0)))</f>
        <v>0</v>
      </c>
      <c r="I374" s="193">
        <f>IF(INDEX(tab_MinKomp[Ryzyko zawodowe na stanowiskach pracyv/ Berufliche Risiken an Arbeitsstellen],MATCH($B373,tab_MinKomp[[Stanowisko / Position ]:[Stanowisko / Position ]],0))="n/a","n/a",I373-INDEX(tab_MinKomp[Ryzyko zawodowe na stanowiskach pracyv/ Berufliche Risiken an Arbeitsstellen],MATCH($B373,tab_MinKomp[[Stanowisko / Position ]:[Stanowisko / Position ]],0)))</f>
        <v>0</v>
      </c>
      <c r="J374" s="193">
        <f>IF(INDEX(tab_MinKomp[Gospodarka substancjami niebezpiecznymi / Gefahrstoffmanagement],MATCH($B373,tab_MinKomp[[Stanowisko / Position ]:[Stanowisko / Position ]],0))="n/a","n/a",J373-INDEX(tab_MinKomp[Gospodarka substancjami niebezpiecznymi / Gefahrstoffmanagement],MATCH($B373,tab_MinKomp[[Stanowisko / Position ]:[Stanowisko / Position ]],0)))</f>
        <v>0</v>
      </c>
      <c r="K374" s="193">
        <f>IF(INDEX(tab_MinKomp[Gospodarka odpadami / Abfallwirtschaft],MATCH($B373,tab_MinKomp[[Stanowisko / Position ]:[Stanowisko / Position ]],0))="n/a","n/a",K373-INDEX(tab_MinKomp[Gospodarka odpadami / Abfallwirtschaft],MATCH($B373,tab_MinKomp[[Stanowisko / Position ]:[Stanowisko / Position ]],0)))</f>
        <v>0</v>
      </c>
      <c r="L374" s="194" t="str">
        <f>IF(INDEX(tab_MinKomp[Przepisy kodeksu pracy / Bestimmungen des Arbeitsgesetzes],MATCH($B373,tab_MinKomp[[Stanowisko / Position ]:[Stanowisko / Position ]],0))="n/a","n/a",L373-INDEX(tab_MinKomp[Przepisy kodeksu pracy / Bestimmungen des Arbeitsgesetzes],MATCH($B373,tab_MinKomp[[Stanowisko / Position ]:[Stanowisko / Position ]],0)))</f>
        <v>n/a</v>
      </c>
      <c r="M374" s="195" t="str">
        <f>IF(INDEX(tab_MinKomp[Przepisy o ub.społ. ZUS  / Sozialversicherungsvorschriften],MATCH($B373,tab_MinKomp[[Stanowisko / Position ]:[Stanowisko / Position ]],0))="n/a","n/a",M373-INDEX(tab_MinKomp[Przepisy o ub.społ. ZUS  / Sozialversicherungsvorschriften],MATCH($B373,tab_MinKomp[[Stanowisko / Position ]:[Stanowisko / Position ]],0)))</f>
        <v>n/a</v>
      </c>
      <c r="N374" s="194" t="str">
        <f>IF(INDEX(tab_MinKomp[PRZEPISY O PDOF /persönlich Einkommensteuergesetz ],MATCH($B373,tab_MinKomp[[Stanowisko / Position ]:[Stanowisko / Position ]],0))="n/a","n/a",N373-INDEX(tab_MinKomp[PRZEPISY O PDOF /persönlich Einkommensteuergesetz ],MATCH($B373,tab_MinKomp[[Stanowisko / Position ]:[Stanowisko / Position ]],0)))</f>
        <v>n/a</v>
      </c>
      <c r="O374" s="194">
        <f>IF(INDEX(tab_MinKomp[Regulamin pracy / Arbeitsordnung],MATCH($B373,tab_MinKomp[[Stanowisko / Position ]:[Stanowisko / Position ]],0))="n/a","n/a",O373-INDEX(tab_MinKomp[Regulamin pracy / Arbeitsordnung],MATCH($B373,tab_MinKomp[[Stanowisko / Position ]:[Stanowisko / Position ]],0)))</f>
        <v>0</v>
      </c>
      <c r="P374" s="194">
        <f>IF(INDEX(tab_MinKomp[Regulamin wynagradzania / Vergütungsordnung],MATCH($B373,tab_MinKomp[[Stanowisko / Position ]:[Stanowisko / Position ]],0))="n/a","n/a",P373-INDEX(tab_MinKomp[Regulamin wynagradzania / Vergütungsordnung],MATCH($B373,tab_MinKomp[[Stanowisko / Position ]:[Stanowisko / Position ]],0)))</f>
        <v>0</v>
      </c>
      <c r="Q374" s="194" t="str">
        <f>IF(INDEX(tab_MinKomp[System R2PŁATNIK PRO: Płace / Lohnabrechnung],MATCH($B373,tab_MinKomp[[Stanowisko / Position ]:[Stanowisko / Position ]],0))="n/a","n/a",Q373-INDEX(tab_MinKomp[System R2PŁATNIK PRO: Płace / Lohnabrechnung],MATCH($B373,tab_MinKomp[[Stanowisko / Position ]:[Stanowisko / Position ]],0)))</f>
        <v>n/a</v>
      </c>
      <c r="R374" s="194" t="str">
        <f>IF(INDEX(tab_MinKomp[SystemR2PŁATNIK PRO: KADRY / Personaldaten],MATCH($B373,tab_MinKomp[[Stanowisko / Position ]:[Stanowisko / Position ]],0))="n/a","n/a",R373-INDEX(tab_MinKomp[SystemR2PŁATNIK PRO: KADRY / Personaldaten],MATCH($B373,tab_MinKomp[[Stanowisko / Position ]:[Stanowisko / Position ]],0)))</f>
        <v>n/a</v>
      </c>
      <c r="S374" s="194" t="str">
        <f>IF(INDEX(tab_MinKomp[SYSTEM R2PŁATNIK PRO: zarządzanie pracownikami / Arbeitsverwaltung],MATCH($B373,tab_MinKomp[[Stanowisko / Position ]:[Stanowisko / Position ]],0))="n/a","n/a",S373-INDEX(tab_MinKomp[SYSTEM R2PŁATNIK PRO: zarządzanie pracownikami / Arbeitsverwaltung],MATCH($B373,tab_MinKomp[[Stanowisko / Position ]:[Stanowisko / Position ]],0)))</f>
        <v>n/a</v>
      </c>
      <c r="T374" s="194" t="str">
        <f>IF(INDEX(tab_MinKomp[Doradztwo, wsparcie personalne / Personalberatung und Unterstützung],MATCH($B373,tab_MinKomp[[Stanowisko / Position ]:[Stanowisko / Position ]],0))="n/a","n/a",T373-INDEX(tab_MinKomp[Doradztwo, wsparcie personalne / Personalberatung und Unterstützung],MATCH($B373,tab_MinKomp[[Stanowisko / Position ]:[Stanowisko / Position ]],0)))</f>
        <v>n/a</v>
      </c>
      <c r="U374" s="194" t="str">
        <f>IF(INDEX(tab_MinKomp[Przepisy o podatku VAT / MwSt.- Gesetz],MATCH($B373,tab_MinKomp[[Stanowisko / Position ]:[Stanowisko / Position ]],0))="n/a","n/a",U373-INDEX(tab_MinKomp[Przepisy o podatku VAT / MwSt.- Gesetz],MATCH($B373,tab_MinKomp[[Stanowisko / Position ]:[Stanowisko / Position ]],0)))</f>
        <v>n/a</v>
      </c>
      <c r="V374" s="194" t="str">
        <f>IF(INDEX(tab_MinKomp[PrzepisyPDOP / geschäftlich Einkommensteuergesetz],MATCH($B373,tab_MinKomp[[Stanowisko / Position ]:[Stanowisko / Position ]],0))="n/a","n/a",V373-INDEX(tab_MinKomp[PrzepisyPDOP / geschäftlich Einkommensteuergesetz],MATCH($B373,tab_MinKomp[[Stanowisko / Position ]:[Stanowisko / Position ]],0)))</f>
        <v>n/a</v>
      </c>
      <c r="W374" s="194" t="str">
        <f>IF(INDEX(tab_MinKomp[System BAAN / FINANSE (FIBU)],MATCH($B373,tab_MinKomp[[Stanowisko / Position ]:[Stanowisko / Position ]],0))="n/a","n/a",W373-INDEX(tab_MinKomp[System BAAN / FINANSE (FIBU)],MATCH($B373,tab_MinKomp[[Stanowisko / Position ]:[Stanowisko / Position ]],0)))</f>
        <v>n/a</v>
      </c>
      <c r="X374" s="194" t="str">
        <f>IF(INDEX(tab_MinKomp[Systemy pomocnicze / Hilfssysteme(STOCKPROGRAM, KALK2000 etc.)],MATCH($B373,tab_MinKomp[[Stanowisko / Position ]:[Stanowisko / Position ]],0))="n/a","n/a",X373-INDEX(tab_MinKomp[Systemy pomocnicze / Hilfssysteme(STOCKPROGRAM, KALK2000 etc.)],MATCH($B373,tab_MinKomp[[Stanowisko / Position ]:[Stanowisko / Position ]],0)))</f>
        <v>n/a</v>
      </c>
      <c r="Y374" s="194" t="str">
        <f>IF(INDEX(tab_MinKomp[Polityka rachunkowości / Buchführungspolitik],MATCH($B373,tab_MinKomp[[Stanowisko / Position ]:[Stanowisko / Position ]],0))="n/a","n/a",Y373-INDEX(tab_MinKomp[Polityka rachunkowości / Buchführungspolitik],MATCH($B373,tab_MinKomp[[Stanowisko / Position ]:[Stanowisko / Position ]],0)))</f>
        <v>n/a</v>
      </c>
      <c r="Z374" s="194" t="str">
        <f>IF(INDEX(tab_MinKomp[Ustawa o rachunkowości / Rechnungslegungsgesetz],MATCH($B373,tab_MinKomp[[Stanowisko / Position ]:[Stanowisko / Position ]],0))="n/a","n/a",Z373-INDEX(tab_MinKomp[Ustawa o rachunkowości / Rechnungslegungsgesetz],MATCH($B373,tab_MinKomp[[Stanowisko / Position ]:[Stanowisko / Position ]],0)))</f>
        <v>n/a</v>
      </c>
      <c r="AA374" s="194" t="str">
        <f>IF(INDEX(tab_MinKomp[WORKFLOW - TS-100],MATCH($B373,tab_MinKomp[[Stanowisko / Position ]:[Stanowisko / Position ]],0))="n/a","n/a",AA373-INDEX(tab_MinKomp[WORKFLOW - TS-100],MATCH($B373,tab_MinKomp[[Stanowisko / Position ]:[Stanowisko / Position ]],0)))</f>
        <v>n/a</v>
      </c>
      <c r="AB374" s="194" t="str">
        <f>IF(INDEX(tab_MinKomp[WORKFLOW - SFMS],MATCH($B373,tab_MinKomp[[Stanowisko / Position ]:[Stanowisko / Position ]],0))="n/a","n/a",AB373-INDEX(tab_MinKomp[WORKFLOW - SFMS],MATCH($B373,tab_MinKomp[[Stanowisko / Position ]:[Stanowisko / Position ]],0)))</f>
        <v>n/a</v>
      </c>
      <c r="AC374" s="194" t="str">
        <f>IF(INDEX(tab_MinKomp[System ISO 9001:2015],MATCH($B373,tab_MinKomp[[Stanowisko / Position ]:[Stanowisko / Position ]],0))="n/a","n/a",AC373-INDEX(tab_MinKomp[System ISO 9001:2015],MATCH($B373,tab_MinKomp[[Stanowisko / Position ]:[Stanowisko / Position ]],0)))</f>
        <v>n/a</v>
      </c>
      <c r="AD374" s="194" t="str">
        <f>IF(INDEX(tab_MinKomp[System ISO 9001:2015],MATCH($B373,tab_MinKomp[[Stanowisko / Position ]:[Stanowisko / Position ]],0))="n/a","n/a",AD373-INDEX(tab_MinKomp[System ISO 9001:2015],MATCH($B373,tab_MinKomp[[Stanowisko / Position ]:[Stanowisko / Position ]],0)))</f>
        <v>n/a</v>
      </c>
      <c r="AE374" s="194" t="str">
        <f>IF(INDEX(tab_MinKomp[System ISO 9001:2015],MATCH($B373,tab_MinKomp[[Stanowisko / Position ]:[Stanowisko / Position ]],0))="n/a","n/a",AE373-INDEX(tab_MinKomp[System ISO 9001:2015],MATCH($B373,tab_MinKomp[[Stanowisko / Position ]:[Stanowisko / Position ]],0)))</f>
        <v>n/a</v>
      </c>
      <c r="AF374" s="194" t="str">
        <f>IF(INDEX(tab_MinKomp[System ISO 9001:2015],MATCH($B373,tab_MinKomp[[Stanowisko / Position ]:[Stanowisko / Position ]],0))="n/a","n/a",AF373-INDEX(tab_MinKomp[System ISO 9001:2015],MATCH($B373,tab_MinKomp[[Stanowisko / Position ]:[Stanowisko / Position ]],0)))</f>
        <v>n/a</v>
      </c>
      <c r="AG374" s="194" t="str">
        <f>IF(INDEX(tab_MinKomp[Wymagania VDA 6.3 Process / Forderungen],MATCH($B373,tab_MinKomp[[Stanowisko / Position ]:[Stanowisko / Position ]],0))="n/a","n/a",AG373-INDEX(tab_MinKomp[Wymagania VDA 6.3 Process / Forderungen],MATCH($B373,tab_MinKomp[[Stanowisko / Position ]:[Stanowisko / Position ]],0)))</f>
        <v>n/a</v>
      </c>
      <c r="AH374" s="194" t="str">
        <f>IF(INDEX(tab_MinKomp[Wymagania VDA 6.5 Product / Forderungen],MATCH($B373,tab_MinKomp[[Stanowisko / Position ]:[Stanowisko / Position ]],0))="n/a","n/a",AH373-INDEX(tab_MinKomp[Wymagania VDA 6.5 Product / Forderungen],MATCH($B373,tab_MinKomp[[Stanowisko / Position ]:[Stanowisko / Position ]],0)))</f>
        <v>n/a</v>
      </c>
      <c r="AI374" s="194" t="str">
        <f>IF(INDEX(tab_MinKomp[System ISO 9001:2015],MATCH($B373,tab_MinKomp[[Stanowisko / Position ]:[Stanowisko / Position ]],0))="n/a","n/a",AI373-INDEX(tab_MinKomp[System ISO 9001:2015],MATCH($B373,tab_MinKomp[[Stanowisko / Position ]:[Stanowisko / Position ]],0)))</f>
        <v>n/a</v>
      </c>
      <c r="AJ374" s="194" t="str">
        <f>IF(INDEX(tab_MinKomp[Auditor systemu ISO 17021:2018],MATCH($B373,tab_MinKomp[[Stanowisko / Position ]:[Stanowisko / Position ]],0))="n/a","n/a",AJ373-INDEX(tab_MinKomp[Auditor systemu ISO 17021:2018],MATCH($B373,tab_MinKomp[[Stanowisko / Position ]:[Stanowisko / Position ]],0)))</f>
        <v>n/a</v>
      </c>
      <c r="AK374" s="194" t="str">
        <f>IF(INDEX(tab_MinKomp[Pełnomocnik systemu / Systemvertreter],MATCH($B373,tab_MinKomp[[Stanowisko / Position ]:[Stanowisko / Position ]],0))="n/a","n/a",AK373-INDEX(tab_MinKomp[Pełnomocnik systemu / Systemvertreter],MATCH($B373,tab_MinKomp[[Stanowisko / Position ]:[Stanowisko / Position ]],0)))</f>
        <v>n/a</v>
      </c>
      <c r="AL374" s="194">
        <f>IF(INDEX(tab_MinKomp[Polityka Etyczna - Compliance],MATCH($B373,tab_MinKomp[[Stanowisko / Position ]:[Stanowisko / Position ]],0))="n/a","n/a",AL373-INDEX(tab_MinKomp[Polityka Etyczna - Compliance],MATCH($B373,tab_MinKomp[[Stanowisko / Position ]:[Stanowisko / Position ]],0)))</f>
        <v>1</v>
      </c>
      <c r="AM374" s="194" t="str">
        <f>IF(INDEX(tab_MinKomp[WDRAŻANIE NOWYCH PROJEKTÓW/ PROCEDURA CTM],MATCH($B373,tab_MinKomp[[Stanowisko / Position ]:[Stanowisko / Position ]],0))="n/a","n/a",AM373-INDEX(tab_MinKomp[WDRAŻANIE NOWYCH PROJEKTÓW/ PROCEDURA CTM],MATCH($B373,tab_MinKomp[[Stanowisko / Position ]:[Stanowisko / Position ]],0)))</f>
        <v>n/a</v>
      </c>
      <c r="AN374" s="194" t="str">
        <f>IF(INDEX(tab_MinKomp[KAMIENIE MILOWE MSL/PIFF],MATCH($B373,tab_MinKomp[[Stanowisko / Position ]:[Stanowisko / Position ]],0))="n/a","n/a",AN373-INDEX(tab_MinKomp[KAMIENIE MILOWE MSL/PIFF],MATCH($B373,tab_MinKomp[[Stanowisko / Position ]:[Stanowisko / Position ]],0)))</f>
        <v>n/a</v>
      </c>
      <c r="AO374" s="194">
        <f>IF(INDEX(tab_MinKomp[CP],MATCH($B373,tab_MinKomp[[Stanowisko / Position ]:[Stanowisko / Position ]],0))="n/a","n/a",AO373-INDEX(tab_MinKomp[CP],MATCH($B373,tab_MinKomp[[Stanowisko / Position ]:[Stanowisko / Position ]],0)))</f>
        <v>0</v>
      </c>
      <c r="AP374" s="194" t="str">
        <f>IF(INDEX(tab_MinKomp[FMEA],MATCH($B373,tab_MinKomp[[Stanowisko / Position ]:[Stanowisko / Position ]],0))="n/a","n/a",AP373-INDEX(tab_MinKomp[FMEA],MATCH($B373,tab_MinKomp[[Stanowisko / Position ]:[Stanowisko / Position ]],0)))</f>
        <v>n/a</v>
      </c>
      <c r="AQ374" s="194">
        <f>IF(INDEX(tab_MinKomp[FLOW CHART],MATCH($B373,tab_MinKomp[[Stanowisko / Position ]:[Stanowisko / Position ]],0))="n/a","n/a",AQ373-INDEX(tab_MinKomp[FLOW CHART],MATCH($B373,tab_MinKomp[[Stanowisko / Position ]:[Stanowisko / Position ]],0)))</f>
        <v>0</v>
      </c>
      <c r="AR374" s="194" t="str">
        <f>IF(INDEX(tab_MinKomp[APQP],MATCH($B373,tab_MinKomp[[Stanowisko / Position ]:[Stanowisko / Position ]],0))="n/a","n/a",AR373-INDEX(tab_MinKomp[APQP],MATCH($B373,tab_MinKomp[[Stanowisko / Position ]:[Stanowisko / Position ]],0)))</f>
        <v>n/a</v>
      </c>
      <c r="AS374" s="194" t="str">
        <f>IF(INDEX(tab_MinKomp[MSA],MATCH($B373,tab_MinKomp[[Stanowisko / Position ]:[Stanowisko / Position ]],0))="n/a","n/a",AS373-INDEX(tab_MinKomp[MSA],MATCH($B373,tab_MinKomp[[Stanowisko / Position ]:[Stanowisko / Position ]],0)))</f>
        <v>n/a</v>
      </c>
      <c r="AT374" s="194" t="str">
        <f>IF(INDEX(tab_MinKomp[SPC],MATCH($B373,tab_MinKomp[[Stanowisko / Position ]:[Stanowisko / Position ]],0))="n/a","n/a",AT373-INDEX(tab_MinKomp[SPC],MATCH($B373,tab_MinKomp[[Stanowisko / Position ]:[Stanowisko / Position ]],0)))</f>
        <v>n/a</v>
      </c>
      <c r="AU374" s="194" t="str">
        <f>IF(INDEX(tab_MinKomp[CSR (SPECYFICZNE WYMAGANIA KLIENTA)],MATCH($B373,tab_MinKomp[[Stanowisko / Position ]:[Stanowisko / Position ]],0))="n/a","n/a",AU373-INDEX(tab_MinKomp[CSR (SPECYFICZNE WYMAGANIA KLIENTA)],MATCH($B373,tab_MinKomp[[Stanowisko / Position ]:[Stanowisko / Position ]],0)))</f>
        <v>n/a</v>
      </c>
      <c r="AV374" s="194">
        <f>IF(INDEX(tab_MinKomp[5S],MATCH($B373,tab_MinKomp[[Stanowisko / Position ]:[Stanowisko / Position ]],0))="n/a","n/a",AV373-INDEX(tab_MinKomp[5S],MATCH($B373,tab_MinKomp[[Stanowisko / Position ]:[Stanowisko / Position ]],0)))</f>
        <v>0</v>
      </c>
      <c r="AW374" s="194">
        <f>IF(INDEX(tab_MinKomp[LEAN MANAGEMENT],MATCH($B373,tab_MinKomp[[Stanowisko / Position ]:[Stanowisko / Position ]],0))="n/a","n/a",AW373-INDEX(tab_MinKomp[LEAN MANAGEMENT],MATCH($B373,tab_MinKomp[[Stanowisko / Position ]:[Stanowisko / Position ]],0)))</f>
        <v>0</v>
      </c>
      <c r="AX374" s="194" t="str">
        <f>IF(INDEX(tab_MinKomp[5R],MATCH($B373,tab_MinKomp[[Stanowisko / Position ]:[Stanowisko / Position ]],0))="n/a","n/a",AX373-INDEX(tab_MinKomp[5R],MATCH($B373,tab_MinKomp[[Stanowisko / Position ]:[Stanowisko / Position ]],0)))</f>
        <v>n/a</v>
      </c>
      <c r="AY374" s="194" t="str">
        <f>IF(INDEX(tab_MinKomp[Six Sigma],MATCH($B373,tab_MinKomp[[Stanowisko / Position ]:[Stanowisko / Position ]],0))="n/a","n/a",AY373-INDEX(tab_MinKomp[Six Sigma],MATCH($B373,tab_MinKomp[[Stanowisko / Position ]:[Stanowisko / Position ]],0)))</f>
        <v>n/a</v>
      </c>
      <c r="AZ374" s="194" t="str">
        <f>IF(INDEX(tab_MinKomp[System BAAN / Distribution &amp; Supply Chain],MATCH($B373,tab_MinKomp[[Stanowisko / Position ]:[Stanowisko / Position ]],0))="n/a","n/a",AZ373-INDEX(tab_MinKomp[System BAAN / Distribution &amp; Supply Chain],MATCH($B373,tab_MinKomp[[Stanowisko / Position ]:[Stanowisko / Position ]],0)))</f>
        <v>n/a</v>
      </c>
      <c r="BA374" s="194" t="str">
        <f>IF(INDEX(tab_MinKomp[Gospodarka magazynowa / Lagerverwaltung],MATCH($B373,tab_MinKomp[[Stanowisko / Position ]:[Stanowisko / Position ]],0))="n/a","n/a",BA373-INDEX(tab_MinKomp[Gospodarka magazynowa / Lagerverwaltung],MATCH($B373,tab_MinKomp[[Stanowisko / Position ]:[Stanowisko / Position ]],0)))</f>
        <v>n/a</v>
      </c>
      <c r="BB374" s="194" t="str">
        <f>IF(INDEX(tab_MinKomp[Inwentaryzacja - organizacja i przebieg / Inventurprozess],MATCH($B373,tab_MinKomp[[Stanowisko / Position ]:[Stanowisko / Position ]],0))="n/a","n/a",BB373-INDEX(tab_MinKomp[Inwentaryzacja - organizacja i przebieg / Inventurprozess],MATCH($B373,tab_MinKomp[[Stanowisko / Position ]:[Stanowisko / Position ]],0)))</f>
        <v>n/a</v>
      </c>
      <c r="BC374" s="194" t="str">
        <f>IF(INDEX(tab_MinKomp[Organizacja dostaw / Versorgungsorganisation],MATCH($B373,tab_MinKomp[[Stanowisko / Position ]:[Stanowisko / Position ]],0))="n/a","n/a",BC373-INDEX(tab_MinKomp[Organizacja dostaw / Versorgungsorganisation],MATCH($B373,tab_MinKomp[[Stanowisko / Position ]:[Stanowisko / Position ]],0)))</f>
        <v>n/a</v>
      </c>
      <c r="BD374" s="194" t="str">
        <f>IF(INDEX(tab_MinKomp[Organizacja wysyłek / Organisation von Lieferungen],MATCH($B373,tab_MinKomp[[Stanowisko / Position ]:[Stanowisko / Position ]],0))="n/a","n/a",BD373-INDEX(tab_MinKomp[Organizacja wysyłek / Organisation von Lieferungen],MATCH($B373,tab_MinKomp[[Stanowisko / Position ]:[Stanowisko / Position ]],0)))</f>
        <v>n/a</v>
      </c>
      <c r="BE374" s="194" t="str">
        <f>IF(INDEX(tab_MinKomp[Analiza magazynowa - Program Polen.mdb / Inventuranalyse],MATCH($B373,tab_MinKomp[[Stanowisko / Position ]:[Stanowisko / Position ]],0))="n/a","n/a",BE373-INDEX(tab_MinKomp[Analiza magazynowa - Program Polen.mdb / Inventuranalyse],MATCH($B373,tab_MinKomp[[Stanowisko / Position ]:[Stanowisko / Position ]],0)))</f>
        <v>n/a</v>
      </c>
      <c r="BF374" s="190" t="str">
        <f>IF(INDEX(tab_MinKomp[MMOG (Materials Management Operations Guidelines)],MATCH($B373,tab_MinKomp[[Stanowisko / Position ]:[Stanowisko / Position ]],0))="n/a","n/a",BF373-INDEX(tab_MinKomp[MMOG (Materials Management Operations Guidelines)],MATCH($B373,tab_MinKomp[[Stanowisko / Position ]:[Stanowisko / Position ]],0)))</f>
        <v>n/a</v>
      </c>
      <c r="BG374" s="190" t="str">
        <f>IF(INDEX(tab_MinKomp[GPP],MATCH($B373,tab_MinKomp[[Stanowisko / Position ]:[Stanowisko / Position ]],0))="n/a","n/a",BG373-INDEX(tab_MinKomp[GPP],MATCH($B373,tab_MinKomp[[Stanowisko / Position ]:[Stanowisko / Position ]],0)))</f>
        <v>n/a</v>
      </c>
      <c r="BH374" s="190" t="str">
        <f>IF(INDEX(tab_MinKomp[AIAG (Automotive Industry Action Group)],MATCH($B373,tab_MinKomp[[Stanowisko / Position ]:[Stanowisko / Position ]],0))="n/a","n/a",BH373-INDEX(tab_MinKomp[AIAG (Automotive Industry Action Group)],MATCH($B373,tab_MinKomp[[Stanowisko / Position ]:[Stanowisko / Position ]],0)))</f>
        <v>n/a</v>
      </c>
      <c r="BI374" s="190" t="str">
        <f>IF(INDEX(tab_MinKomp[Super-G disputes],MATCH($B373,tab_MinKomp[[Stanowisko / Position ]:[Stanowisko / Position ]],0))="n/a","n/a",BI373-INDEX(tab_MinKomp[Super-G disputes],MATCH($B373,tab_MinKomp[[Stanowisko / Position ]:[Stanowisko / Position ]],0)))</f>
        <v>n/a</v>
      </c>
      <c r="BJ374" s="190" t="str">
        <f>IF(INDEX(tab_MinKomp[CMMS3/eDDL (Direct Data Link)],MATCH($B373,tab_MinKomp[[Stanowisko / Position ]:[Stanowisko / Position ]],0))="n/a","n/a",BJ373-INDEX(tab_MinKomp[CMMS3/eDDL (Direct Data Link)],MATCH($B373,tab_MinKomp[[Stanowisko / Position ]:[Stanowisko / Position ]],0)))</f>
        <v>n/a</v>
      </c>
      <c r="BK374" s="190" t="str">
        <f>IF(INDEX(tab_MinKomp[MP&amp;L (Material Planning and Logistics)],MATCH($B373,tab_MinKomp[[Stanowisko / Position ]:[Stanowisko / Position ]],0))="n/a","n/a",BK373-INDEX(tab_MinKomp[MP&amp;L (Material Planning and Logistics)],MATCH($B373,tab_MinKomp[[Stanowisko / Position ]:[Stanowisko / Position ]],0)))</f>
        <v>n/a</v>
      </c>
      <c r="BL374" s="190" t="str">
        <f>IF(INDEX(tab_MinKomp[Supplier delivery rating],MATCH($B373,tab_MinKomp[[Stanowisko / Position ]:[Stanowisko / Position ]],0))="n/a","n/a",BL373-INDEX(tab_MinKomp[Supplier delivery rating],MATCH($B373,tab_MinKomp[[Stanowisko / Position ]:[Stanowisko / Position ]],0)))</f>
        <v>n/a</v>
      </c>
      <c r="BM374" s="194" t="str">
        <f>IF(INDEX(tab_MinKomp[Planowanie produkcji / Produktionsplanung],MATCH($B373,tab_MinKomp[[Stanowisko / Position ]:[Stanowisko / Position ]],0))="n/a","n/a",BM373-INDEX(tab_MinKomp[Planowanie produkcji / Produktionsplanung],MATCH($B373,tab_MinKomp[[Stanowisko / Position ]:[Stanowisko / Position ]],0)))</f>
        <v>n/a</v>
      </c>
      <c r="BN374" s="194" t="str">
        <f>IF(INDEX(tab_MinKomp[Planowanie produkcji / Produktionsplanung],MATCH($B373,tab_MinKomp[[Stanowisko / Position ]:[Stanowisko / Position ]],0))="n/a","n/a",BN373-INDEX(tab_MinKomp[Planowanie produkcji / Produktionsplanung],MATCH($B373,tab_MinKomp[[Stanowisko / Position ]:[Stanowisko / Position ]],0)))</f>
        <v>n/a</v>
      </c>
      <c r="BO374" s="194" t="str">
        <f>IF(INDEX(tab_MinKomp[Planowanie produkcji / Produktionsplanung],MATCH($B373,tab_MinKomp[[Stanowisko / Position ]:[Stanowisko / Position ]],0))="n/a","n/a",BO373-INDEX(tab_MinKomp[Planowanie produkcji / Produktionsplanung],MATCH($B373,tab_MinKomp[[Stanowisko / Position ]:[Stanowisko / Position ]],0)))</f>
        <v>n/a</v>
      </c>
      <c r="BP374" s="194" t="str">
        <f>IF(INDEX(tab_MinKomp[Planowanie produkcji / Produktionsplanung],MATCH($B373,tab_MinKomp[[Stanowisko / Position ]:[Stanowisko / Position ]],0))="n/a","n/a",BP373-INDEX(tab_MinKomp[Planowanie produkcji / Produktionsplanung],MATCH($B373,tab_MinKomp[[Stanowisko / Position ]:[Stanowisko / Position ]],0)))</f>
        <v>n/a</v>
      </c>
      <c r="BQ374" s="194" t="str">
        <f>IF(INDEX(tab_MinKomp[Planowanie produkcji / Produktionsplanung],MATCH($B373,tab_MinKomp[[Stanowisko / Position ]:[Stanowisko / Position ]],0))="n/a","n/a",BQ373-INDEX(tab_MinKomp[Planowanie produkcji / Produktionsplanung],MATCH($B373,tab_MinKomp[[Stanowisko / Position ]:[Stanowisko / Position ]],0)))</f>
        <v>n/a</v>
      </c>
      <c r="BR374" s="194" t="str">
        <f>IF(INDEX(tab_MinKomp[Planowanie produkcji / Produktionsplanung],MATCH($B373,tab_MinKomp[[Stanowisko / Position ]:[Stanowisko / Position ]],0))="n/a","n/a",BR373-INDEX(tab_MinKomp[Planowanie produkcji / Produktionsplanung],MATCH($B373,tab_MinKomp[[Stanowisko / Position ]:[Stanowisko / Position ]],0)))</f>
        <v>n/a</v>
      </c>
      <c r="BS374" s="194" t="str">
        <f>IF(INDEX(tab_MinKomp[Planowanie produkcji / Produktionsplanung],MATCH($B373,tab_MinKomp[[Stanowisko / Position ]:[Stanowisko / Position ]],0))="n/a","n/a",BS373-INDEX(tab_MinKomp[Planowanie produkcji / Produktionsplanung],MATCH($B373,tab_MinKomp[[Stanowisko / Position ]:[Stanowisko / Position ]],0)))</f>
        <v>n/a</v>
      </c>
      <c r="BT374" s="194" t="str">
        <f>IF(INDEX(tab_MinKomp[Planowanie produkcji / Produktionsplanung],MATCH($B373,tab_MinKomp[[Stanowisko / Position ]:[Stanowisko / Position ]],0))="n/a","n/a",BT373-INDEX(tab_MinKomp[Planowanie produkcji / Produktionsplanung],MATCH($B373,tab_MinKomp[[Stanowisko / Position ]:[Stanowisko / Position ]],0)))</f>
        <v>n/a</v>
      </c>
      <c r="BU374" s="194">
        <f>IF(INDEX(tab_MinKomp[Obsługa maszyn Novapax / Novapax Maschinenbedienung],MATCH($B373,tab_MinKomp[[Stanowisko / Position ]:[Stanowisko / Position ]],0))="n/a","n/a",BU373-INDEX(tab_MinKomp[Obsługa maszyn Novapax / Novapax Maschinenbedienung],MATCH($B373,tab_MinKomp[[Stanowisko / Position ]:[Stanowisko / Position ]],0)))</f>
        <v>0</v>
      </c>
      <c r="BV374" s="194" t="str">
        <f>IF(INDEX(tab_MinKomp[Planowanie produkcji / Produktionsplanung],MATCH($B373,tab_MinKomp[[Stanowisko / Position ]:[Stanowisko / Position ]],0))="n/a","n/a",BV373-INDEX(tab_MinKomp[Planowanie produkcji / Produktionsplanung],MATCH($B373,tab_MinKomp[[Stanowisko / Position ]:[Stanowisko / Position ]],0)))</f>
        <v>n/a</v>
      </c>
      <c r="BW374" s="194" t="str">
        <f>IF(INDEX(tab_MinKomp[Planowanie produkcji / Produktionsplanung],MATCH($B373,tab_MinKomp[[Stanowisko / Position ]:[Stanowisko / Position ]],0))="n/a","n/a",BW373-INDEX(tab_MinKomp[Planowanie produkcji / Produktionsplanung],MATCH($B373,tab_MinKomp[[Stanowisko / Position ]:[Stanowisko / Position ]],0)))</f>
        <v>n/a</v>
      </c>
      <c r="BX374" s="194" t="str">
        <f>IF(INDEX(tab_MinKomp[Planowanie produkcji / Produktionsplanung],MATCH($B373,tab_MinKomp[[Stanowisko / Position ]:[Stanowisko / Position ]],0))="n/a","n/a",BX373-INDEX(tab_MinKomp[Planowanie produkcji / Produktionsplanung],MATCH($B373,tab_MinKomp[[Stanowisko / Position ]:[Stanowisko / Position ]],0)))</f>
        <v>n/a</v>
      </c>
      <c r="BY374" s="194" t="str">
        <f>IF(INDEX(tab_MinKomp[Planowanie produkcji / Produktionsplanung],MATCH($B373,tab_MinKomp[[Stanowisko / Position ]:[Stanowisko / Position ]],0))="n/a","n/a",BY373-INDEX(tab_MinKomp[Planowanie produkcji / Produktionsplanung],MATCH($B373,tab_MinKomp[[Stanowisko / Position ]:[Stanowisko / Position ]],0)))</f>
        <v>n/a</v>
      </c>
      <c r="BZ374" s="194" t="str">
        <f>IF(INDEX(tab_MinKomp[Planowanie produkcji / Produktionsplanung],MATCH($B373,tab_MinKomp[[Stanowisko / Position ]:[Stanowisko / Position ]],0))="n/a","n/a",BZ373-INDEX(tab_MinKomp[Planowanie produkcji / Produktionsplanung],MATCH($B373,tab_MinKomp[[Stanowisko / Position ]:[Stanowisko / Position ]],0)))</f>
        <v>n/a</v>
      </c>
      <c r="CA374" s="194" t="str">
        <f>IF(INDEX(tab_MinKomp[Planowanie produkcji / Produktionsplanung],MATCH($B373,tab_MinKomp[[Stanowisko / Position ]:[Stanowisko / Position ]],0))="n/a","n/a",CA373-INDEX(tab_MinKomp[Planowanie produkcji / Produktionsplanung],MATCH($B373,tab_MinKomp[[Stanowisko / Position ]:[Stanowisko / Position ]],0)))</f>
        <v>n/a</v>
      </c>
      <c r="CB374" s="194" t="str">
        <f>IF(INDEX(tab_MinKomp[Obsługa maszyn ASL / ASL Maschinenbedienung],MATCH($B373,tab_MinKomp[[Stanowisko / Position ]:[Stanowisko / Position ]],0))="n/a","n/a",CB373-INDEX(tab_MinKomp[Obsługa maszyn ASL / ASL Maschinenbedienung],MATCH($B373,tab_MinKomp[[Stanowisko / Position ]:[Stanowisko / Position ]],0)))</f>
        <v>n/a</v>
      </c>
      <c r="CC374" s="194" t="str">
        <f>IF(INDEX(tab_MinKomp[Obsługa maszyn Branson / Branson Maschinenbedienung],MATCH($B373,tab_MinKomp[[Stanowisko / Position ]:[Stanowisko / Position ]],0))="n/a","n/a",CC373-INDEX(tab_MinKomp[Obsługa maszyn Branson / Branson Maschinenbedienung],MATCH($B373,tab_MinKomp[[Stanowisko / Position ]:[Stanowisko / Position ]],0)))</f>
        <v>n/a</v>
      </c>
      <c r="CD374" s="194">
        <f>IF(INDEX(tab_MinKomp[Obsługa maszyn Novapax / Novapax Maschinenbedienung],MATCH($B373,tab_MinKomp[[Stanowisko / Position ]:[Stanowisko / Position ]],0))="n/a","n/a",CD373-INDEX(tab_MinKomp[Obsługa maszyn Novapax / Novapax Maschinenbedienung],MATCH($B373,tab_MinKomp[[Stanowisko / Position ]:[Stanowisko / Position ]],0)))</f>
        <v>1</v>
      </c>
      <c r="CE374" s="194" t="str">
        <f>IF(INDEX(tab_MinKomp[Obsługa maszyn Piovan / Piovan Maschinenbedienung],MATCH($B373,tab_MinKomp[[Stanowisko / Position ]:[Stanowisko / Position ]],0))="n/a","n/a",CE373-INDEX(tab_MinKomp[Obsługa maszyn Piovan / Piovan Maschinenbedienung],MATCH($B373,tab_MinKomp[[Stanowisko / Position ]:[Stanowisko / Position ]],0)))</f>
        <v>n/a</v>
      </c>
      <c r="CF374" s="194" t="str">
        <f>IF(INDEX(tab_MinKomp[Wymagania VDA 6.5 Product / Forderungen],MATCH($B373,tab_MinKomp[[Stanowisko / Position ]:[Stanowisko / Position ]],0))="n/a","n/a",CF373-INDEX(tab_MinKomp[Wymagania VDA 6.5 Product / Forderungen],MATCH($B373,tab_MinKomp[[Stanowisko / Position ]:[Stanowisko / Position ]],0)))</f>
        <v>n/a</v>
      </c>
      <c r="CG374" s="194">
        <f>IF(INDEX(tab_MinKomp[Eliminacja awarii / Beseitigung von Ausfällen],MATCH($B373,tab_MinKomp[[Stanowisko / Position ]:[Stanowisko / Position ]],0))="n/a","n/a",CG373-INDEX(tab_MinKomp[Eliminacja awarii / Beseitigung von Ausfällen],MATCH($B373,tab_MinKomp[[Stanowisko / Position ]:[Stanowisko / Position ]],0)))</f>
        <v>0</v>
      </c>
      <c r="CH374" s="194" t="str">
        <f>IF(INDEX(tab_MinKomp[Wymagania VDA 6.5 Product / Forderungen],MATCH($B373,tab_MinKomp[[Stanowisko / Position ]:[Stanowisko / Position ]],0))="n/a","n/a",CH373-INDEX(tab_MinKomp[Wymagania VDA 6.5 Product / Forderungen],MATCH($B373,tab_MinKomp[[Stanowisko / Position ]:[Stanowisko / Position ]],0)))</f>
        <v>n/a</v>
      </c>
      <c r="CI374" s="194" t="str">
        <f>IF(INDEX(tab_MinKomp[Wymagania VDA 6.5 Product / Forderungen],MATCH($B373,tab_MinKomp[[Stanowisko / Position ]:[Stanowisko / Position ]],0))="n/a","n/a",CI373-INDEX(tab_MinKomp[Wymagania VDA 6.5 Product / Forderungen],MATCH($B373,tab_MinKomp[[Stanowisko / Position ]:[Stanowisko / Position ]],0)))</f>
        <v>n/a</v>
      </c>
      <c r="CJ374" s="194" t="str">
        <f>IF(INDEX(tab_MinKomp[Wymagania VDA 6.5 Product / Forderungen],MATCH($B373,tab_MinKomp[[Stanowisko / Position ]:[Stanowisko / Position ]],0))="n/a","n/a",CJ373-INDEX(tab_MinKomp[Wymagania VDA 6.5 Product / Forderungen],MATCH($B373,tab_MinKomp[[Stanowisko / Position ]:[Stanowisko / Position ]],0)))</f>
        <v>n/a</v>
      </c>
      <c r="CK374" s="194" t="str">
        <f>IF(INDEX(tab_MinKomp[Wymagania VDA 6.5 Product / Forderungen],MATCH($B373,tab_MinKomp[[Stanowisko / Position ]:[Stanowisko / Position ]],0))="n/a","n/a",CK373-INDEX(tab_MinKomp[Wymagania VDA 6.5 Product / Forderungen],MATCH($B373,tab_MinKomp[[Stanowisko / Position ]:[Stanowisko / Position ]],0)))</f>
        <v>n/a</v>
      </c>
      <c r="CL374" s="194" t="str">
        <f>IF(INDEX(tab_MinKomp[Wymagania VDA 6.5 Product / Forderungen],MATCH($B373,tab_MinKomp[[Stanowisko / Position ]:[Stanowisko / Position ]],0))="n/a","n/a",CL373-INDEX(tab_MinKomp[Wymagania VDA 6.5 Product / Forderungen],MATCH($B373,tab_MinKomp[[Stanowisko / Position ]:[Stanowisko / Position ]],0)))</f>
        <v>n/a</v>
      </c>
      <c r="CM374" s="194" t="str">
        <f>IF(INDEX(tab_MinKomp[Informatyka ogólna (techniczne i systemowe) / Allgemeine IT (Technik und System)],MATCH($B373,tab_MinKomp[[Stanowisko / Position ]:[Stanowisko / Position ]],0))="n/a","n/a",CM373-INDEX(tab_MinKomp[Informatyka ogólna (techniczne i systemowe) / Allgemeine IT (Technik und System)],MATCH($B373,tab_MinKomp[[Stanowisko / Position ]:[Stanowisko / Position ]],0)))</f>
        <v>n/a</v>
      </c>
      <c r="CN374" s="194" t="str">
        <f>IF(INDEX(tab_MinKomp[Sieci komputerowe / Computernetzwerke],MATCH($B373,tab_MinKomp[[Stanowisko / Position ]:[Stanowisko / Position ]],0))="n/a","n/a",CN373-INDEX(tab_MinKomp[Sieci komputerowe / Computernetzwerke],MATCH($B373,tab_MinKomp[[Stanowisko / Position ]:[Stanowisko / Position ]],0)))</f>
        <v>n/a</v>
      </c>
      <c r="CO374" s="194" t="str">
        <f>IF(INDEX(tab_MinKomp[Hardware (komputery PC, drukarki biurowe i etykietowe, telefonia stacjonarna i mobilna) (PC, Drucker, Telefpne, Handys)],MATCH($B373,tab_MinKomp[[Stanowisko / Position ]:[Stanowisko / Position ]],0))="n/a","n/a",CO373-INDEX(tab_MinKomp[Hardware (komputery PC, drukarki biurowe i etykietowe, telefonia stacjonarna i mobilna) (PC, Drucker, Telefpne, Handys)],MATCH($B373,tab_MinKomp[[Stanowisko / Position ]:[Stanowisko / Position ]],0)))</f>
        <v>n/a</v>
      </c>
      <c r="CP374" s="194" t="str">
        <f>IF(INDEX(tab_MinKomp[Software &amp; Systems (MS Office, MS Remote Desktop)],MATCH($B373,tab_MinKomp[[Stanowisko / Position ]:[Stanowisko / Position ]],0))="n/a","n/a",CP373-INDEX(tab_MinKomp[Software &amp; Systems (MS Office, MS Remote Desktop)],MATCH($B373,tab_MinKomp[[Stanowisko / Position ]:[Stanowisko / Position ]],0)))</f>
        <v>n/a</v>
      </c>
      <c r="CQ374" s="194" t="str">
        <f>IF(INDEX(tab_MinKomp[Programowanie obiektowe (PHP) / Objektprogrammierung],MATCH($B373,tab_MinKomp[[Stanowisko / Position ]:[Stanowisko / Position ]],0))="n/a","n/a",CQ373-INDEX(tab_MinKomp[Programowanie obiektowe (PHP) / Objektprogrammierung],MATCH($B373,tab_MinKomp[[Stanowisko / Position ]:[Stanowisko / Position ]],0)))</f>
        <v>n/a</v>
      </c>
      <c r="CR374" s="194" t="str">
        <f>IF(INDEX(tab_MinKomp[Scrum],MATCH($B373,tab_MinKomp[[Stanowisko / Position ]:[Stanowisko / Position ]],0))="n/a","n/a",CR373-INDEX(tab_MinKomp[Scrum],MATCH($B373,tab_MinKomp[[Stanowisko / Position ]:[Stanowisko / Position ]],0)))</f>
        <v>n/a</v>
      </c>
      <c r="CS374" s="194" t="str">
        <f>IF(INDEX(tab_MinKomp[SQL (MySQL)],MATCH($B373,tab_MinKomp[[Stanowisko / Position ]:[Stanowisko / Position ]],0))="n/a","n/a",CS373-INDEX(tab_MinKomp[SQL (MySQL)],MATCH($B373,tab_MinKomp[[Stanowisko / Position ]:[Stanowisko / Position ]],0)))</f>
        <v>n/a</v>
      </c>
      <c r="CT374" s="194" t="str">
        <f>IF(INDEX(tab_MinKomp[Javascript],MATCH($B373,tab_MinKomp[[Stanowisko / Position ]:[Stanowisko / Position ]],0))="n/a","n/a",CT373-INDEX(tab_MinKomp[Javascript],MATCH($B373,tab_MinKomp[[Stanowisko / Position ]:[Stanowisko / Position ]],0)))</f>
        <v>n/a</v>
      </c>
      <c r="CU374" s="194" t="str">
        <f>IF(INDEX(tab_MinKomp[Joomla],MATCH($B373,tab_MinKomp[[Stanowisko / Position ]:[Stanowisko / Position ]],0))="n/a","n/a",CU373-INDEX(tab_MinKomp[Joomla],MATCH($B373,tab_MinKomp[[Stanowisko / Position ]:[Stanowisko / Position ]],0)))</f>
        <v>n/a</v>
      </c>
      <c r="CV374" s="194" t="str">
        <f>IF(INDEX(tab_MinKomp[Bash],MATCH($B373,tab_MinKomp[[Stanowisko / Position ]:[Stanowisko / Position ]],0))="n/a","n/a",CV373-INDEX(tab_MinKomp[Bash],MATCH($B373,tab_MinKomp[[Stanowisko / Position ]:[Stanowisko / Position ]],0)))</f>
        <v>n/a</v>
      </c>
      <c r="CW374" s="194">
        <f>IF(INDEX(tab_MinKomp[Systemy MES (HYDRA / SFMS)],MATCH($B373,tab_MinKomp[[Stanowisko / Position ]:[Stanowisko / Position ]],0))="n/a","n/a",CW373-INDEX(tab_MinKomp[Systemy MES (HYDRA / SFMS)],MATCH($B373,tab_MinKomp[[Stanowisko / Position ]:[Stanowisko / Position ]],0)))</f>
        <v>1</v>
      </c>
      <c r="CX374" s="194" t="str">
        <f>IF(INDEX(tab_MinKomp[HTML / CSS],MATCH($B373,tab_MinKomp[[Stanowisko / Position ]:[Stanowisko / Position ]],0))="n/a","n/a",CX373-INDEX(tab_MinKomp[HTML / CSS],MATCH($B373,tab_MinKomp[[Stanowisko / Position ]:[Stanowisko / Position ]],0)))</f>
        <v>n/a</v>
      </c>
      <c r="CY374" s="194" t="str">
        <f>IF(INDEX(tab_MinKomp[SYSTEM PR],MATCH($B373,tab_MinKomp[[Stanowisko / Position ]:[Stanowisko / Position ]],0))="n/a","n/a",CY373-INDEX(tab_MinKomp[SYSTEM PR],MATCH($B373,tab_MinKomp[[Stanowisko / Position ]:[Stanowisko / Position ]],0)))</f>
        <v>n/a</v>
      </c>
      <c r="CZ374" s="194" t="str">
        <f>IF(INDEX(tab_MinKomp[System Einkauf XP / EBA],MATCH($B373,tab_MinKomp[[Stanowisko / Position ]:[Stanowisko / Position ]],0))="n/a","n/a",CZ373-INDEX(tab_MinKomp[System Einkauf XP / EBA],MATCH($B373,tab_MinKomp[[Stanowisko / Position ]:[Stanowisko / Position ]],0)))</f>
        <v>n/a</v>
      </c>
      <c r="DA374" s="194" t="str">
        <f>IF(INDEX(tab_MinKomp[Techniki negocjacyjne / Verhandlungstechniken],MATCH($B373,tab_MinKomp[[Stanowisko / Position ]:[Stanowisko / Position ]],0))="n/a","n/a",DA373-INDEX(tab_MinKomp[Techniki negocjacyjne / Verhandlungstechniken],MATCH($B373,tab_MinKomp[[Stanowisko / Position ]:[Stanowisko / Position ]],0)))</f>
        <v>n/a</v>
      </c>
      <c r="DB374" s="194" t="str">
        <f>IF(INDEX(tab_MinKomp[Znajomość rynku branżowego / Kenntnis des Industrie Marktes],MATCH($B373,tab_MinKomp[[Stanowisko / Position ]:[Stanowisko / Position ]],0))="n/a","n/a",DB373-INDEX(tab_MinKomp[Znajomość rynku branżowego / Kenntnis des Industrie Marktes],MATCH($B373,tab_MinKomp[[Stanowisko / Position ]:[Stanowisko / Position ]],0)))</f>
        <v>n/a</v>
      </c>
      <c r="DC374" s="194" t="str">
        <f>IF(INDEX(tab_MinKomp[SUPPLIER MANAGEMENT],MATCH($B373,tab_MinKomp[[Stanowisko / Position ]:[Stanowisko / Position ]],0))="n/a","n/a",DC373-INDEX(tab_MinKomp[SUPPLIER MANAGEMENT],MATCH($B373,tab_MinKomp[[Stanowisko / Position ]:[Stanowisko / Position ]],0)))</f>
        <v>n/a</v>
      </c>
      <c r="DD374" s="194" t="str">
        <f>IF(INDEX(tab_MinKomp[SUPPLIER MANAGEMENT],MATCH($B373,tab_MinKomp[[Stanowisko / Position ]:[Stanowisko / Position ]],0))="n/a","n/a",DD373-INDEX(tab_MinKomp[SUPPLIER MANAGEMENT],MATCH($B373,tab_MinKomp[[Stanowisko / Position ]:[Stanowisko / Position ]],0)))</f>
        <v>n/a</v>
      </c>
      <c r="DE374" s="194" t="str">
        <f>IF(INDEX(tab_MinKomp[SUPPLIER MANAGEMENT],MATCH($B373,tab_MinKomp[[Stanowisko / Position ]:[Stanowisko / Position ]],0))="n/a","n/a",DE373-INDEX(tab_MinKomp[SUPPLIER MANAGEMENT],MATCH($B373,tab_MinKomp[[Stanowisko / Position ]:[Stanowisko / Position ]],0)))</f>
        <v>n/a</v>
      </c>
      <c r="DF374" s="194">
        <f>IF(INDEX(tab_MinKomp[LEAN MANAGEMENT],MATCH($B373,tab_MinKomp[[Stanowisko / Position ]:[Stanowisko / Position ]],0))="n/a","n/a",DF373-INDEX(tab_MinKomp[LEAN MANAGEMENT],MATCH($B373,tab_MinKomp[[Stanowisko / Position ]:[Stanowisko / Position ]],0)))</f>
        <v>1</v>
      </c>
      <c r="DG374" s="194" t="str">
        <f>IF(INDEX(tab_MinKomp[PPAP/PSW],MATCH($B373,tab_MinKomp[[Stanowisko / Position ]:[Stanowisko / Position ]],0))="n/a","n/a",DG373-INDEX(tab_MinKomp[PPAP/PSW],MATCH($B373,tab_MinKomp[[Stanowisko / Position ]:[Stanowisko / Position ]],0)))</f>
        <v>n/a</v>
      </c>
      <c r="DH374" s="194" t="str">
        <f>IF(INDEX(tab_MinKomp[SUPPLIER MANAGEMENT],MATCH($B373,tab_MinKomp[[Stanowisko / Position ]:[Stanowisko / Position ]],0))="n/a","n/a",DH373-INDEX(tab_MinKomp[SUPPLIER MANAGEMENT],MATCH($B373,tab_MinKomp[[Stanowisko / Position ]:[Stanowisko / Position ]],0)))</f>
        <v>n/a</v>
      </c>
      <c r="DI374" s="194" t="str">
        <f>IF(INDEX(tab_MinKomp[OBSŁUGA PORTALI KLIENTA / Kundenportale],MATCH($B373,tab_MinKomp[[Stanowisko / Position ]:[Stanowisko / Position ]],0))="n/a","n/a",DI373-INDEX(tab_MinKomp[OBSŁUGA PORTALI KLIENTA / Kundenportale],MATCH($B373,tab_MinKomp[[Stanowisko / Position ]:[Stanowisko / Position ]],0)))</f>
        <v>n/a</v>
      </c>
      <c r="DJ374" s="194" t="str">
        <f>IF(INDEX(tab_MinKomp[Obsługa systemu BABTECQ / BABTECQ System],MATCH($B373,tab_MinKomp[[Stanowisko / Position ]:[Stanowisko / Position ]],0))="n/a","n/a",DJ373-INDEX(tab_MinKomp[Obsługa systemu BABTECQ / BABTECQ System],MATCH($B373,tab_MinKomp[[Stanowisko / Position ]:[Stanowisko / Position ]],0)))</f>
        <v>n/a</v>
      </c>
      <c r="DK374" s="194" t="str">
        <f>IF(INDEX(tab_MinKomp[Rysunek techniczny / technische Zeichnung],MATCH($B373,tab_MinKomp[[Stanowisko / Position ]:[Stanowisko / Position ]],0))="n/a","n/a",DK373-INDEX(tab_MinKomp[Rysunek techniczny / technische Zeichnung],MATCH($B373,tab_MinKomp[[Stanowisko / Position ]:[Stanowisko / Position ]],0)))</f>
        <v>n/a</v>
      </c>
      <c r="DL374" s="194" t="str">
        <f>IF(INDEX(tab_MinKomp[Kalibracja / Kalibrierung],MATCH($B373,tab_MinKomp[[Stanowisko / Position ]:[Stanowisko / Position ]],0))="n/a","n/a",DL373-INDEX(tab_MinKomp[Kalibracja / Kalibrierung],MATCH($B373,tab_MinKomp[[Stanowisko / Position ]:[Stanowisko / Position ]],0)))</f>
        <v>n/a</v>
      </c>
      <c r="DM374" s="194" t="str">
        <f>IF(INDEX(tab_MinKomp[Rekwalifikacja / Requalifizierung],MATCH($B373,tab_MinKomp[[Stanowisko / Position ]:[Stanowisko / Position ]],0))="n/a","n/a",DM373-INDEX(tab_MinKomp[Rekwalifikacja / Requalifizierung],MATCH($B373,tab_MinKomp[[Stanowisko / Position ]:[Stanowisko / Position ]],0)))</f>
        <v>n/a</v>
      </c>
      <c r="DN374" s="190" t="str">
        <f>IF(INDEX(tab_MinKomp[Testy czystości / Reinheitstests],MATCH($B373,tab_MinKomp[[Stanowisko / Position ]:[Stanowisko / Position ]],0))="n/a","n/a",DN373-INDEX(tab_MinKomp[Testy czystości / Reinheitstests],MATCH($B373,tab_MinKomp[[Stanowisko / Position ]:[Stanowisko / Position ]],0)))</f>
        <v>n/a</v>
      </c>
      <c r="DO374" s="190" t="str">
        <f>IF(INDEX(tab_MinKomp[Testy czystości / Reinheitstests],MATCH($B373,tab_MinKomp[[Stanowisko / Position ]:[Stanowisko / Position ]],0))="n/a","n/a",DO373-INDEX(tab_MinKomp[Testy czystości / Reinheitstests],MATCH($B373,tab_MinKomp[[Stanowisko / Position ]:[Stanowisko / Position ]],0)))</f>
        <v>n/a</v>
      </c>
      <c r="DP374" s="190" t="str">
        <f>IF(INDEX(tab_MinKomp[Testy czystości / Reinheitstests],MATCH($B373,tab_MinKomp[[Stanowisko / Position ]:[Stanowisko / Position ]],0))="n/a","n/a",DP373-INDEX(tab_MinKomp[Testy czystości / Reinheitstests],MATCH($B373,tab_MinKomp[[Stanowisko / Position ]:[Stanowisko / Position ]],0)))</f>
        <v>n/a</v>
      </c>
      <c r="DQ374" s="190" t="str">
        <f>IF(INDEX(tab_MinKomp[Testy czystości / Reinheitstests],MATCH($B373,tab_MinKomp[[Stanowisko / Position ]:[Stanowisko / Position ]],0))="n/a","n/a",DQ373-INDEX(tab_MinKomp[Testy czystości / Reinheitstests],MATCH($B373,tab_MinKomp[[Stanowisko / Position ]:[Stanowisko / Position ]],0)))</f>
        <v>n/a</v>
      </c>
      <c r="DR374" s="190" t="str">
        <f>IF(INDEX(tab_MinKomp[Testy czystości / Reinheitstests],MATCH($B373,tab_MinKomp[[Stanowisko / Position ]:[Stanowisko / Position ]],0))="n/a","n/a",DR373-INDEX(tab_MinKomp[Testy czystości / Reinheitstests],MATCH($B373,tab_MinKomp[[Stanowisko / Position ]:[Stanowisko / Position ]],0)))</f>
        <v>n/a</v>
      </c>
      <c r="DS374" s="190" t="str">
        <f>IF(INDEX(tab_MinKomp[Testy czystości / Reinheitstests],MATCH($B373,tab_MinKomp[[Stanowisko / Position ]:[Stanowisko / Position ]],0))="n/a","n/a",DS373-INDEX(tab_MinKomp[Testy czystości / Reinheitstests],MATCH($B373,tab_MinKomp[[Stanowisko / Position ]:[Stanowisko / Position ]],0)))</f>
        <v>n/a</v>
      </c>
      <c r="DT374" s="194" t="str">
        <f>IF(INDEX(tab_MinKomp[SUPPLIER MANAGEMENT],MATCH($B373,tab_MinKomp[[Stanowisko / Position ]:[Stanowisko / Position ]],0))="n/a","n/a",DT373-INDEX(tab_MinKomp[SUPPLIER MANAGEMENT],MATCH($B373,tab_MinKomp[[Stanowisko / Position ]:[Stanowisko / Position ]],0)))</f>
        <v>n/a</v>
      </c>
      <c r="DU374" s="190" t="str">
        <f>IF(INDEX(tab_MinKomp[Testy czystości / Reinheitstests],MATCH($B373,tab_MinKomp[[Stanowisko / Position ]:[Stanowisko / Position ]],0))="n/a","n/a",DU373-INDEX(tab_MinKomp[Testy czystości / Reinheitstests],MATCH($B373,tab_MinKomp[[Stanowisko / Position ]:[Stanowisko / Position ]],0)))</f>
        <v>n/a</v>
      </c>
      <c r="DV374" s="190" t="str">
        <f>IF(INDEX(tab_MinKomp[Testy czystości / Reinheitstests],MATCH($B373,tab_MinKomp[[Stanowisko / Position ]:[Stanowisko / Position ]],0))="n/a","n/a",DV373-INDEX(tab_MinKomp[Testy czystości / Reinheitstests],MATCH($B373,tab_MinKomp[[Stanowisko / Position ]:[Stanowisko / Position ]],0)))</f>
        <v>n/a</v>
      </c>
      <c r="DW374" s="190" t="str">
        <f>IF(INDEX(tab_MinKomp[Testy czystości / Reinheitstests],MATCH($B373,tab_MinKomp[[Stanowisko / Position ]:[Stanowisko / Position ]],0))="n/a","n/a",DW373-INDEX(tab_MinKomp[Testy czystości / Reinheitstests],MATCH($B373,tab_MinKomp[[Stanowisko / Position ]:[Stanowisko / Position ]],0)))</f>
        <v>n/a</v>
      </c>
      <c r="DX374" s="190" t="str">
        <f>IF(INDEX(tab_MinKomp[Testy czystości / Reinheitstests],MATCH($B373,tab_MinKomp[[Stanowisko / Position ]:[Stanowisko / Position ]],0))="n/a","n/a",DX373-INDEX(tab_MinKomp[Testy czystości / Reinheitstests],MATCH($B373,tab_MinKomp[[Stanowisko / Position ]:[Stanowisko / Position ]],0)))</f>
        <v>n/a</v>
      </c>
      <c r="DY374" s="190" t="str">
        <f>IF(INDEX(tab_MinKomp[Testy czystości / Reinheitstests],MATCH($B373,tab_MinKomp[[Stanowisko / Position ]:[Stanowisko / Position ]],0))="n/a","n/a",DY373-INDEX(tab_MinKomp[Testy czystości / Reinheitstests],MATCH($B373,tab_MinKomp[[Stanowisko / Position ]:[Stanowisko / Position ]],0)))</f>
        <v>n/a</v>
      </c>
      <c r="DZ374" s="190" t="str">
        <f>IF(INDEX(tab_MinKomp[Testy czystości / Reinheitstests],MATCH($B373,tab_MinKomp[[Stanowisko / Position ]:[Stanowisko / Position ]],0))="n/a","n/a",DZ373-INDEX(tab_MinKomp[Testy czystości / Reinheitstests],MATCH($B373,tab_MinKomp[[Stanowisko / Position ]:[Stanowisko / Position ]],0)))</f>
        <v>n/a</v>
      </c>
      <c r="EA374" s="194" t="str">
        <f>IF(INDEX(tab_MinKomp[SUPPLIER MANAGEMENT],MATCH($B373,tab_MinKomp[[Stanowisko / Position ]:[Stanowisko / Position ]],0))="n/a","n/a",EA373-INDEX(tab_MinKomp[SUPPLIER MANAGEMENT],MATCH($B373,tab_MinKomp[[Stanowisko / Position ]:[Stanowisko / Position ]],0)))</f>
        <v>n/a</v>
      </c>
      <c r="EB374" s="190" t="str">
        <f>IF(INDEX(tab_MinKomp[Testy czystości / Reinheitstests],MATCH($B373,tab_MinKomp[[Stanowisko / Position ]:[Stanowisko / Position ]],0))="n/a","n/a",EB373-INDEX(tab_MinKomp[Testy czystości / Reinheitstests],MATCH($B373,tab_MinKomp[[Stanowisko / Position ]:[Stanowisko / Position ]],0)))</f>
        <v>n/a</v>
      </c>
      <c r="EC374" s="190" t="str">
        <f>IF(INDEX(tab_MinKomp[Testy czystości / Reinheitstests],MATCH($B373,tab_MinKomp[[Stanowisko / Position ]:[Stanowisko / Position ]],0))="n/a","n/a",EC373-INDEX(tab_MinKomp[Testy czystości / Reinheitstests],MATCH($B373,tab_MinKomp[[Stanowisko / Position ]:[Stanowisko / Position ]],0)))</f>
        <v>n/a</v>
      </c>
      <c r="ED374" s="190" t="str">
        <f>IF(INDEX(tab_MinKomp[Testy czystości / Reinheitstests],MATCH($B373,tab_MinKomp[[Stanowisko / Position ]:[Stanowisko / Position ]],0))="n/a","n/a",ED373-INDEX(tab_MinKomp[Testy czystości / Reinheitstests],MATCH($B373,tab_MinKomp[[Stanowisko / Position ]:[Stanowisko / Position ]],0)))</f>
        <v>n/a</v>
      </c>
      <c r="EE374" s="190" t="str">
        <f>IF(INDEX(tab_MinKomp[Testy czystości / Reinheitstests],MATCH($B373,tab_MinKomp[[Stanowisko / Position ]:[Stanowisko / Position ]],0))="n/a","n/a",EE373-INDEX(tab_MinKomp[Testy czystości / Reinheitstests],MATCH($B373,tab_MinKomp[[Stanowisko / Position ]:[Stanowisko / Position ]],0)))</f>
        <v>n/a</v>
      </c>
      <c r="EF374" s="190" t="str">
        <f>IF(INDEX(tab_MinKomp[Testy czystości / Reinheitstests],MATCH($B373,tab_MinKomp[[Stanowisko / Position ]:[Stanowisko / Position ]],0))="n/a","n/a",EF373-INDEX(tab_MinKomp[Testy czystości / Reinheitstests],MATCH($B373,tab_MinKomp[[Stanowisko / Position ]:[Stanowisko / Position ]],0)))</f>
        <v>n/a</v>
      </c>
      <c r="EG374" s="190" t="str">
        <f>IF(INDEX(tab_MinKomp[Testy czystości / Reinheitstests],MATCH($B373,tab_MinKomp[[Stanowisko / Position ]:[Stanowisko / Position ]],0))="n/a","n/a",EG373-INDEX(tab_MinKomp[Testy czystości / Reinheitstests],MATCH($B373,tab_MinKomp[[Stanowisko / Position ]:[Stanowisko / Position ]],0)))</f>
        <v>n/a</v>
      </c>
      <c r="EH374" s="190" t="str">
        <f>IF(INDEX(tab_MinKomp[Testy czystości / Reinheitstests],MATCH($B373,tab_MinKomp[[Stanowisko / Position ]:[Stanowisko / Position ]],0))="n/a","n/a",EH373-INDEX(tab_MinKomp[Testy czystości / Reinheitstests],MATCH($B373,tab_MinKomp[[Stanowisko / Position ]:[Stanowisko / Position ]],0)))</f>
        <v>n/a</v>
      </c>
      <c r="EI374" s="190" t="str">
        <f>IF(INDEX(tab_MinKomp[Testy czystości / Reinheitstests],MATCH($B373,tab_MinKomp[[Stanowisko / Position ]:[Stanowisko / Position ]],0))="n/a","n/a",EI373-INDEX(tab_MinKomp[Testy czystości / Reinheitstests],MATCH($B373,tab_MinKomp[[Stanowisko / Position ]:[Stanowisko / Position ]],0)))</f>
        <v>n/a</v>
      </c>
      <c r="EJ374" s="190" t="str">
        <f>IF(INDEX(tab_MinKomp[Testy czystości / Reinheitstests],MATCH($B373,tab_MinKomp[[Stanowisko / Position ]:[Stanowisko / Position ]],0))="n/a","n/a",EJ373-INDEX(tab_MinKomp[Testy czystości / Reinheitstests],MATCH($B373,tab_MinKomp[[Stanowisko / Position ]:[Stanowisko / Position ]],0)))</f>
        <v>n/a</v>
      </c>
      <c r="EK374" s="190" t="str">
        <f>IF(INDEX(tab_MinKomp[Testy czystości / Reinheitstests],MATCH($B373,tab_MinKomp[[Stanowisko / Position ]:[Stanowisko / Position ]],0))="n/a","n/a",EK373-INDEX(tab_MinKomp[Testy czystości / Reinheitstests],MATCH($B373,tab_MinKomp[[Stanowisko / Position ]:[Stanowisko / Position ]],0)))</f>
        <v>n/a</v>
      </c>
      <c r="EL374" s="190" t="str">
        <f>IF(INDEX(tab_MinKomp[Testy czystości / Reinheitstests],MATCH($B373,tab_MinKomp[[Stanowisko / Position ]:[Stanowisko / Position ]],0))="n/a","n/a",EL373-INDEX(tab_MinKomp[Testy czystości / Reinheitstests],MATCH($B373,tab_MinKomp[[Stanowisko / Position ]:[Stanowisko / Position ]],0)))</f>
        <v>n/a</v>
      </c>
      <c r="EM374" s="190" t="str">
        <f>IF(INDEX(tab_MinKomp[Testy czystości / Reinheitstests],MATCH($B373,tab_MinKomp[[Stanowisko / Position ]:[Stanowisko / Position ]],0))="n/a","n/a",EM373-INDEX(tab_MinKomp[Testy czystości / Reinheitstests],MATCH($B373,tab_MinKomp[[Stanowisko / Position ]:[Stanowisko / Position ]],0)))</f>
        <v>n/a</v>
      </c>
      <c r="EN374" s="190" t="str">
        <f>IF(INDEX(tab_MinKomp[Testy czystości / Reinheitstests],MATCH($B373,tab_MinKomp[[Stanowisko / Position ]:[Stanowisko / Position ]],0))="n/a","n/a",EN373-INDEX(tab_MinKomp[Testy czystości / Reinheitstests],MATCH($B373,tab_MinKomp[[Stanowisko / Position ]:[Stanowisko / Position ]],0)))</f>
        <v>n/a</v>
      </c>
      <c r="EO374" s="194" t="str">
        <f>IF(INDEX(tab_MinKomp[Konserwacja Rep],MATCH($B373,tab_MinKomp[[Stanowisko / Position ]:[Stanowisko / Position ]],0))="n/a","n/a",EO373-INDEX(tab_MinKomp[Konserwacja Rep],MATCH($B373,tab_MinKomp[[Stanowisko / Position ]:[Stanowisko / Position ]],0)))</f>
        <v>n/a</v>
      </c>
      <c r="EP374" s="194" t="str">
        <f>IF(INDEX(tab_MinKomp[[Konserwacja Engel ]],MATCH($B373,tab_MinKomp[[Stanowisko / Position ]:[Stanowisko / Position ]],0))="n/a","n/a",EP373-INDEX(tab_MinKomp[[Konserwacja Engel ]],MATCH($B373,tab_MinKomp[[Stanowisko / Position ]:[Stanowisko / Position ]],0)))</f>
        <v>n/a</v>
      </c>
      <c r="EQ374" s="194" t="str">
        <f>IF(INDEX(tab_MinKomp[Konserwacja B 50],MATCH($B373,tab_MinKomp[[Stanowisko / Position ]:[Stanowisko / Position ]],0))="n/a","n/a",EQ373-INDEX(tab_MinKomp[Konserwacja B 50],MATCH($B373,tab_MinKomp[[Stanowisko / Position ]:[Stanowisko / Position ]],0)))</f>
        <v>n/a</v>
      </c>
      <c r="ER374" s="194" t="str">
        <f>IF(INDEX(tab_MinKomp[[Konserwacja EOL ]],MATCH($B373,tab_MinKomp[[Stanowisko / Position ]:[Stanowisko / Position ]],0))="n/a","n/a",ER373-INDEX(tab_MinKomp[[Konserwacja EOL ]],MATCH($B373,tab_MinKomp[[Stanowisko / Position ]:[Stanowisko / Position ]],0)))</f>
        <v>n/a</v>
      </c>
      <c r="ES374" s="194" t="str">
        <f>IF(INDEX(tab_MinKomp[Konserwacja Branson],MATCH($B373,tab_MinKomp[[Stanowisko / Position ]:[Stanowisko / Position ]],0))="n/a","n/a",ES373-INDEX(tab_MinKomp[Konserwacja Branson],MATCH($B373,tab_MinKomp[[Stanowisko / Position ]:[Stanowisko / Position ]],0)))</f>
        <v>n/a</v>
      </c>
      <c r="ET374" s="194" t="str">
        <f>IF(INDEX(tab_MinKomp[Konserwacja coolery],MATCH($B373,tab_MinKomp[[Stanowisko / Position ]:[Stanowisko / Position ]],0))="n/a","n/a",ET373-INDEX(tab_MinKomp[Konserwacja coolery],MATCH($B373,tab_MinKomp[[Stanowisko / Position ]:[Stanowisko / Position ]],0)))</f>
        <v>n/a</v>
      </c>
      <c r="EU374" s="194" t="str">
        <f>IF(INDEX(tab_MinKomp[Konserwacja piecy],MATCH($B373,tab_MinKomp[[Stanowisko / Position ]:[Stanowisko / Position ]],0))="n/a","n/a",EU373-INDEX(tab_MinKomp[Konserwacja piecy],MATCH($B373,tab_MinKomp[[Stanowisko / Position ]:[Stanowisko / Position ]],0)))</f>
        <v>n/a</v>
      </c>
      <c r="EV374" s="194" t="str">
        <f>IF(INDEX(tab_MinKomp[Rysunek techniczny- czytanie],MATCH($B373,tab_MinKomp[[Stanowisko / Position ]:[Stanowisko / Position ]],0))="n/a","n/a",EV373-INDEX(tab_MinKomp[Rysunek techniczny- czytanie],MATCH($B373,tab_MinKomp[[Stanowisko / Position ]:[Stanowisko / Position ]],0)))</f>
        <v>n/a</v>
      </c>
      <c r="EW374" s="194" t="str">
        <f>IF(INDEX(tab_MinKomp[Elektryka],MATCH($B373,tab_MinKomp[[Stanowisko / Position ]:[Stanowisko / Position ]],0))="n/a","n/a",EW373-INDEX(tab_MinKomp[Elektryka],MATCH($B373,tab_MinKomp[[Stanowisko / Position ]:[Stanowisko / Position ]],0)))</f>
        <v>n/a</v>
      </c>
      <c r="EX374" s="194" t="str">
        <f>IF(INDEX(tab_MinKomp[Pneumatyka],MATCH($B373,tab_MinKomp[[Stanowisko / Position ]:[Stanowisko / Position ]],0))="n/a","n/a",EX373-INDEX(tab_MinKomp[Pneumatyka],MATCH($B373,tab_MinKomp[[Stanowisko / Position ]:[Stanowisko / Position ]],0)))</f>
        <v>n/a</v>
      </c>
      <c r="EY374" s="194" t="str">
        <f>IF(INDEX(tab_MinKomp[[Hydraulika ]],MATCH($B373,tab_MinKomp[[Stanowisko / Position ]:[Stanowisko / Position ]],0))="n/a","n/a",EY373-INDEX(tab_MinKomp[[Hydraulika ]],MATCH($B373,tab_MinKomp[[Stanowisko / Position ]:[Stanowisko / Position ]],0)))</f>
        <v>n/a</v>
      </c>
      <c r="EZ374" s="194" t="str">
        <f>IF(INDEX(tab_MinKomp[Podciśnienie],MATCH($B373,tab_MinKomp[[Stanowisko / Position ]:[Stanowisko / Position ]],0))="n/a","n/a",EZ373-INDEX(tab_MinKomp[Podciśnienie],MATCH($B373,tab_MinKomp[[Stanowisko / Position ]:[Stanowisko / Position ]],0)))</f>
        <v>n/a</v>
      </c>
      <c r="FA374" s="194" t="str">
        <f>IF(INDEX(tab_MinKomp[Usuwanie awarii],MATCH($B373,tab_MinKomp[[Stanowisko / Position ]:[Stanowisko / Position ]],0))="n/a","n/a",FA373-INDEX(tab_MinKomp[Usuwanie awarii],MATCH($B373,tab_MinKomp[[Stanowisko / Position ]:[Stanowisko / Position ]],0)))</f>
        <v>n/a</v>
      </c>
      <c r="FB374" s="194" t="str">
        <f>IF(INDEX(tab_MinKomp[Obsługa robotów],MATCH($B373,tab_MinKomp[[Stanowisko / Position ]:[Stanowisko / Position ]],0))="n/a","n/a",FB373-INDEX(tab_MinKomp[Obsługa robotów],MATCH($B373,tab_MinKomp[[Stanowisko / Position ]:[Stanowisko / Position ]],0)))</f>
        <v>n/a</v>
      </c>
      <c r="FC374" s="194" t="str">
        <f>IF(INDEX(tab_MinKomp[Obsługa sterowania maszyny],MATCH($B373,tab_MinKomp[[Stanowisko / Position ]:[Stanowisko / Position ]],0))="n/a","n/a",FC373-INDEX(tab_MinKomp[Obsługa sterowania maszyny],MATCH($B373,tab_MinKomp[[Stanowisko / Position ]:[Stanowisko / Position ]],0)))</f>
        <v>n/a</v>
      </c>
      <c r="FD374" s="194" t="str">
        <f>IF(INDEX(tab_MinKomp[Usuwanie przyczyn żródłowych],MATCH($B373,tab_MinKomp[[Stanowisko / Position ]:[Stanowisko / Position ]],0))="n/a","n/a",FD373-INDEX(tab_MinKomp[Usuwanie przyczyn żródłowych],MATCH($B373,tab_MinKomp[[Stanowisko / Position ]:[Stanowisko / Position ]],0)))</f>
        <v>n/a</v>
      </c>
      <c r="FE374" s="194" t="str">
        <f>IF(INDEX(tab_MinKomp[Cmms stosowanie],MATCH($B373,tab_MinKomp[[Stanowisko / Position ]:[Stanowisko / Position ]],0))="n/a","n/a",FE373-INDEX(tab_MinKomp[Cmms stosowanie],MATCH($B373,tab_MinKomp[[Stanowisko / Position ]:[Stanowisko / Position ]],0)))</f>
        <v>n/a</v>
      </c>
      <c r="FF374" s="190" t="str">
        <f>IF(INDEX(tab_MinKomp[Testy czystości / Reinheitstests],MATCH($B373,tab_MinKomp[[Stanowisko / Position ]:[Stanowisko / Position ]],0))="n/a","n/a",FF373-INDEX(tab_MinKomp[Testy czystości / Reinheitstests],MATCH($B373,tab_MinKomp[[Stanowisko / Position ]:[Stanowisko / Position ]],0)))</f>
        <v>n/a</v>
      </c>
      <c r="FG374" s="194" t="str">
        <f>IF(INDEX(tab_MinKomp[Czyszczenie form plastikowych],MATCH($B373,tab_MinKomp[[Stanowisko / Position ]:[Stanowisko / Position ]],0))="n/a","n/a",FG373-INDEX(tab_MinKomp[Czyszczenie form plastikowych],MATCH($B373,tab_MinKomp[[Stanowisko / Position ]:[Stanowisko / Position ]],0)))</f>
        <v>n/a</v>
      </c>
      <c r="FH374" s="194" t="str">
        <f>IF(INDEX(tab_MinKomp[Wymiana form plastik],MATCH($B373,tab_MinKomp[[Stanowisko / Position ]:[Stanowisko / Position ]],0))="n/a","n/a",FH373-INDEX(tab_MinKomp[Wymiana form plastik],MATCH($B373,tab_MinKomp[[Stanowisko / Position ]:[Stanowisko / Position ]],0)))</f>
        <v>n/a</v>
      </c>
      <c r="FI374" s="194" t="str">
        <f>IF(INDEX(tab_MinKomp[Wymiana form guma],MATCH($B373,tab_MinKomp[[Stanowisko / Position ]:[Stanowisko / Position ]],0))="n/a","n/a",FI373-INDEX(tab_MinKomp[Wymiana form guma],MATCH($B373,tab_MinKomp[[Stanowisko / Position ]:[Stanowisko / Position ]],0)))</f>
        <v>n/a</v>
      </c>
      <c r="FJ374" s="194" t="str">
        <f>IF(INDEX(tab_MinKomp[Konserwacja KK],MATCH($B373,tab_MinKomp[[Stanowisko / Position ]:[Stanowisko / Position ]],0))="n/a","n/a",FJ373-INDEX(tab_MinKomp[Konserwacja KK],MATCH($B373,tab_MinKomp[[Stanowisko / Position ]:[Stanowisko / Position ]],0)))</f>
        <v>n/a</v>
      </c>
      <c r="FK374" s="194" t="str">
        <f>IF(INDEX(tab_MinKomp[Konserwacja form guma],MATCH($B373,tab_MinKomp[[Stanowisko / Position ]:[Stanowisko / Position ]],0))="n/a","n/a",FK373-INDEX(tab_MinKomp[Konserwacja form guma],MATCH($B373,tab_MinKomp[[Stanowisko / Position ]:[Stanowisko / Position ]],0)))</f>
        <v>n/a</v>
      </c>
      <c r="FL374" s="194" t="str">
        <f>IF(INDEX(tab_MinKomp[Konserwacja form plastiki],MATCH($B373,tab_MinKomp[[Stanowisko / Position ]:[Stanowisko / Position ]],0))="n/a","n/a",FL373-INDEX(tab_MinKomp[Konserwacja form plastiki],MATCH($B373,tab_MinKomp[[Stanowisko / Position ]:[Stanowisko / Position ]],0)))</f>
        <v>n/a</v>
      </c>
      <c r="FM374" s="194" t="str">
        <f>IF(INDEX(tab_MinKomp[Konserwacja Gorącego Kanału],MATCH($B373,tab_MinKomp[[Stanowisko / Position ]:[Stanowisko / Position ]],0))="n/a","n/a",FM373-INDEX(tab_MinKomp[Konserwacja Gorącego Kanału],MATCH($B373,tab_MinKomp[[Stanowisko / Position ]:[Stanowisko / Position ]],0)))</f>
        <v>n/a</v>
      </c>
      <c r="FN374" s="194" t="str">
        <f>IF(INDEX(tab_MinKomp[MS Office (Excel)],MATCH($B373,tab_MinKomp[[Stanowisko / Position ]:[Stanowisko / Position ]],0))="n/a","n/a",FN373-INDEX(tab_MinKomp[MS Office (Excel)],MATCH($B373,tab_MinKomp[[Stanowisko / Position ]:[Stanowisko / Position ]],0)))</f>
        <v>n/a</v>
      </c>
      <c r="FO374" s="194" t="str">
        <f>IF(INDEX(tab_MinKomp[MS Office (Word)],MATCH($B373,tab_MinKomp[[Stanowisko / Position ]:[Stanowisko / Position ]],0))="n/a","n/a",FO373-INDEX(tab_MinKomp[MS Office (Word)],MATCH($B373,tab_MinKomp[[Stanowisko / Position ]:[Stanowisko / Position ]],0)))</f>
        <v>n/a</v>
      </c>
      <c r="FP374" s="194" t="str">
        <f>IF(INDEX(tab_MinKomp[MS Office (Power Point)],MATCH($B373,tab_MinKomp[[Stanowisko / Position ]:[Stanowisko / Position ]],0))="n/a","n/a",FP373-INDEX(tab_MinKomp[MS Office (Power Point)],MATCH($B373,tab_MinKomp[[Stanowisko / Position ]:[Stanowisko / Position ]],0)))</f>
        <v>n/a</v>
      </c>
      <c r="FQ374" s="196" t="str">
        <f>IF(INDEX(tab_MinKomp[Język angielski / Englisch],MATCH($B373,tab_MinKomp[[Stanowisko / Position ]:[Stanowisko / Position ]],0))="n/a","n/a",FQ373-INDEX(tab_MinKomp[Język angielski / Englisch],MATCH($B373,tab_MinKomp[[Stanowisko / Position ]:[Stanowisko / Position ]],0)))</f>
        <v>n/a</v>
      </c>
      <c r="FR374" s="196" t="str">
        <f>IF(INDEX(tab_MinKomp[Język niemiecki / Deutsch],MATCH($B373,tab_MinKomp[[Stanowisko / Position ]:[Stanowisko / Position ]],0))="n/a","n/a",FR373-INDEX(tab_MinKomp[Język niemiecki / Deutsch],MATCH($B373,tab_MinKomp[[Stanowisko / Position ]:[Stanowisko / Position ]],0)))</f>
        <v>n/a</v>
      </c>
      <c r="FS374" s="194">
        <f>IF(INDEX(tab_MinKomp[Zarządzanie dokumentacją procesową / Process dokumentation management],MATCH($B373,tab_MinKomp[[Stanowisko / Position ]:[Stanowisko / Position ]],0))="n/a","n/a",FS373-INDEX(tab_MinKomp[Zarządzanie dokumentacją procesową / Process dokumentation management],MATCH($B373,tab_MinKomp[[Stanowisko / Position ]:[Stanowisko / Position ]],0)))</f>
        <v>0</v>
      </c>
      <c r="FT374" s="194">
        <f>IF(INDEX(tab_MinKomp[Znajomość procesów z obszaru / Kenntiss der prozesse in dem Bereich],MATCH($B373,tab_MinKomp[[Stanowisko / Position ]:[Stanowisko / Position ]],0))="n/a","n/a",FT373-INDEX(tab_MinKomp[Znajomość procesów z obszaru / Kenntiss der prozesse in dem Bereich],MATCH($B373,tab_MinKomp[[Stanowisko / Position ]:[Stanowisko / Position ]],0)))</f>
        <v>0</v>
      </c>
      <c r="FU374" s="194">
        <f>IF(INDEX(tab_MinKomp[optymalizacja procesów / Prozessoptymalisierung],MATCH($B373,tab_MinKomp[[Stanowisko / Position ]:[Stanowisko / Position ]],0))="n/a","n/a",FU373-INDEX(tab_MinKomp[optymalizacja procesów / Prozessoptymalisierung],MATCH($B373,tab_MinKomp[[Stanowisko / Position ]:[Stanowisko / Position ]],0)))</f>
        <v>0</v>
      </c>
      <c r="FV374" s="194">
        <f>IF(INDEX(tab_MinKomp[Umiejętności szkoleniowe / Trainingsfähigkeiten],MATCH($B373,tab_MinKomp[[Stanowisko / Position ]:[Stanowisko / Position ]],0))="n/a","n/a",FV373-INDEX(tab_MinKomp[Umiejętności szkoleniowe / Trainingsfähigkeiten],MATCH($B373,tab_MinKomp[[Stanowisko / Position ]:[Stanowisko / Position ]],0)))</f>
        <v>1</v>
      </c>
      <c r="FW374" s="194">
        <f>IF(INDEX(tab_MinKomp[Analityczne myślenie, podejście / Analitysches Denken, Einstellung],MATCH($B373,tab_MinKomp[[Stanowisko / Position ]:[Stanowisko / Position ]],0))="n/a","n/a",FW373-INDEX(tab_MinKomp[Analityczne myślenie, podejście / Analitysches Denken, Einstellung],MATCH($B373,tab_MinKomp[[Stanowisko / Position ]:[Stanowisko / Position ]],0)))</f>
        <v>1</v>
      </c>
      <c r="FX374" s="194">
        <f>IF(INDEX(tab_MinKomp[Dokładność, precyzja w dzialaniu / Genauigkeit, Präzision in die Arbeit],MATCH($B373,tab_MinKomp[[Stanowisko / Position ]:[Stanowisko / Position ]],0))="n/a","n/a",FX373-INDEX(tab_MinKomp[Dokładność, precyzja w dzialaniu / Genauigkeit, Präzision in die Arbeit],MATCH($B373,tab_MinKomp[[Stanowisko / Position ]:[Stanowisko / Position ]],0)))</f>
        <v>0</v>
      </c>
      <c r="FY374" s="194">
        <f>IF(INDEX(tab_MinKomp[Dyspozycyjność / Verfügbarkeit],MATCH($B373,tab_MinKomp[[Stanowisko / Position ]:[Stanowisko / Position ]],0))="n/a","n/a",FY373-INDEX(tab_MinKomp[Dyspozycyjność / Verfügbarkeit],MATCH($B373,tab_MinKomp[[Stanowisko / Position ]:[Stanowisko / Position ]],0)))</f>
        <v>0</v>
      </c>
      <c r="FZ374" s="194">
        <f>IF(INDEX(tab_MinKomp[Zaangażowanie / 
Engagement],MATCH($B373,tab_MinKomp[[Stanowisko / Position ]:[Stanowisko / Position ]],0))="n/a","n/a",FZ373-INDEX(tab_MinKomp[Zaangażowanie / 
Engagement],MATCH($B373,tab_MinKomp[[Stanowisko / Position ]:[Stanowisko / Position ]],0)))</f>
        <v>0</v>
      </c>
      <c r="GA374" s="194" t="str">
        <f>IF(INDEX(tab_MinKomp[Konserwacja form guma],MATCH($B373,tab_MinKomp[[Stanowisko / Position ]:[Stanowisko / Position ]],0))="n/a","n/a",GA373-INDEX(tab_MinKomp[Konserwacja form guma],MATCH($B373,tab_MinKomp[[Stanowisko / Position ]:[Stanowisko / Position ]],0)))</f>
        <v>n/a</v>
      </c>
      <c r="GB374" s="194" t="str">
        <f>IF(INDEX(tab_MinKomp[Konserwacja form plastiki],MATCH($B373,tab_MinKomp[[Stanowisko / Position ]:[Stanowisko / Position ]],0))="n/a","n/a",GB373-INDEX(tab_MinKomp[Konserwacja form plastiki],MATCH($B373,tab_MinKomp[[Stanowisko / Position ]:[Stanowisko / Position ]],0)))</f>
        <v>n/a</v>
      </c>
      <c r="GC374" s="194">
        <f>IF(INDEX(tab_MinKomp[Elastyczność w działaniu],MATCH($B373,tab_MinKomp[[Stanowisko / Position ]:[Stanowisko / Position ]],0))="n/a","n/a",GC373-INDEX(tab_MinKomp[Elastyczność w działaniu],MATCH($B373,tab_MinKomp[[Stanowisko / Position ]:[Stanowisko / Position ]],0)))</f>
        <v>0</v>
      </c>
      <c r="GD374" s="194">
        <f>IF(INDEX(tab_MinKomp[Komunikatywność],MATCH($B373,tab_MinKomp[[Stanowisko / Position ]:[Stanowisko / Position ]],0))="n/a","n/a",GD373-INDEX(tab_MinKomp[Komunikatywność],MATCH($B373,tab_MinKomp[[Stanowisko / Position ]:[Stanowisko / Position ]],0)))</f>
        <v>1</v>
      </c>
      <c r="GE374" s="193" t="str">
        <f>IF(INDEX(tab_MinKomp[Motywowanie i budowanie zaangażowania zespołu],MATCH($B373,tab_MinKomp[[Stanowisko / Position ]:[Stanowisko / Position ]],0))="n/a","n/a",GE373-INDEX(tab_MinKomp[Motywowanie i budowanie zaangażowania zespołu],MATCH($B373,tab_MinKomp[[Stanowisko / Position ]:[Stanowisko / Position ]],0)))</f>
        <v>n/a</v>
      </c>
      <c r="GF374" s="186" t="s">
        <v>248</v>
      </c>
      <c r="GG374" s="186" t="s">
        <v>248</v>
      </c>
      <c r="GH374" s="186" t="s">
        <v>248</v>
      </c>
      <c r="GI374" s="186" t="s">
        <v>248</v>
      </c>
      <c r="GJ374" s="186" t="s">
        <v>248</v>
      </c>
      <c r="GK374" s="186" t="s">
        <v>248</v>
      </c>
      <c r="GL374" s="186" t="s">
        <v>248</v>
      </c>
      <c r="GM374" s="186" t="s">
        <v>248</v>
      </c>
      <c r="GN374" s="186" t="s">
        <v>248</v>
      </c>
      <c r="GO374" s="186" t="s">
        <v>248</v>
      </c>
      <c r="GP374" s="186" t="s">
        <v>248</v>
      </c>
      <c r="GQ374" s="186" t="s">
        <v>248</v>
      </c>
      <c r="GR374" s="186" t="s">
        <v>248</v>
      </c>
      <c r="GS374" s="186" t="s">
        <v>248</v>
      </c>
      <c r="GT374" s="186" t="s">
        <v>248</v>
      </c>
      <c r="GU374" s="186" t="s">
        <v>248</v>
      </c>
      <c r="GV374" s="186" t="s">
        <v>248</v>
      </c>
      <c r="GW374" s="186" t="s">
        <v>248</v>
      </c>
      <c r="GX374" s="186" t="s">
        <v>248</v>
      </c>
      <c r="GY374" s="186" t="s">
        <v>248</v>
      </c>
      <c r="GZ374" s="261" t="s">
        <v>248</v>
      </c>
      <c r="HA374" s="261" t="s">
        <v>248</v>
      </c>
      <c r="HB374" s="191">
        <f>SUM(G374:GE374)/(HB373-(SUM(G374:GE374)))</f>
        <v>0.17948717948717949</v>
      </c>
    </row>
    <row r="375" spans="1:210" ht="24.9" customHeight="1" x14ac:dyDescent="0.3">
      <c r="A375" s="105" t="s">
        <v>319</v>
      </c>
      <c r="B375" s="105" t="s">
        <v>315</v>
      </c>
      <c r="C375" s="105" t="s">
        <v>388</v>
      </c>
      <c r="D375" s="105">
        <v>1485</v>
      </c>
      <c r="E375" s="394" t="s">
        <v>573</v>
      </c>
      <c r="F375" s="185" t="s">
        <v>374</v>
      </c>
      <c r="G375" s="186">
        <v>2</v>
      </c>
      <c r="H375" s="186">
        <v>1</v>
      </c>
      <c r="I375" s="186">
        <v>2</v>
      </c>
      <c r="J375" s="186">
        <v>1</v>
      </c>
      <c r="K375" s="186">
        <v>1</v>
      </c>
      <c r="L375" s="186" t="s">
        <v>248</v>
      </c>
      <c r="M375" s="186" t="s">
        <v>248</v>
      </c>
      <c r="N375" s="186" t="s">
        <v>248</v>
      </c>
      <c r="O375" s="186">
        <v>1</v>
      </c>
      <c r="P375" s="186">
        <v>1</v>
      </c>
      <c r="Q375" s="186" t="s">
        <v>248</v>
      </c>
      <c r="R375" s="186" t="s">
        <v>248</v>
      </c>
      <c r="S375" s="186" t="s">
        <v>248</v>
      </c>
      <c r="T375" s="186" t="s">
        <v>248</v>
      </c>
      <c r="U375" s="186" t="s">
        <v>248</v>
      </c>
      <c r="V375" s="186" t="s">
        <v>248</v>
      </c>
      <c r="W375" s="186" t="s">
        <v>248</v>
      </c>
      <c r="X375" s="186" t="s">
        <v>248</v>
      </c>
      <c r="Y375" s="186" t="s">
        <v>248</v>
      </c>
      <c r="Z375" s="186" t="s">
        <v>248</v>
      </c>
      <c r="AA375" s="186" t="s">
        <v>248</v>
      </c>
      <c r="AB375" s="186" t="s">
        <v>248</v>
      </c>
      <c r="AC375" s="186" t="s">
        <v>248</v>
      </c>
      <c r="AD375" s="186" t="s">
        <v>248</v>
      </c>
      <c r="AE375" s="186" t="s">
        <v>248</v>
      </c>
      <c r="AF375" s="186" t="s">
        <v>248</v>
      </c>
      <c r="AG375" s="186" t="s">
        <v>248</v>
      </c>
      <c r="AH375" s="186" t="s">
        <v>248</v>
      </c>
      <c r="AI375" s="186" t="s">
        <v>248</v>
      </c>
      <c r="AJ375" s="186" t="s">
        <v>248</v>
      </c>
      <c r="AK375" s="186" t="s">
        <v>248</v>
      </c>
      <c r="AL375" s="186">
        <v>1</v>
      </c>
      <c r="AM375" s="186" t="s">
        <v>248</v>
      </c>
      <c r="AN375" s="186" t="s">
        <v>248</v>
      </c>
      <c r="AO375" s="186">
        <v>1</v>
      </c>
      <c r="AP375" s="186" t="s">
        <v>248</v>
      </c>
      <c r="AQ375" s="186">
        <v>1</v>
      </c>
      <c r="AR375" s="186" t="s">
        <v>248</v>
      </c>
      <c r="AS375" s="186" t="s">
        <v>248</v>
      </c>
      <c r="AT375" s="186" t="s">
        <v>248</v>
      </c>
      <c r="AU375" s="186" t="s">
        <v>248</v>
      </c>
      <c r="AV375" s="186">
        <v>1</v>
      </c>
      <c r="AW375" s="186">
        <v>1</v>
      </c>
      <c r="AX375" s="186" t="s">
        <v>248</v>
      </c>
      <c r="AY375" s="186" t="s">
        <v>248</v>
      </c>
      <c r="AZ375" s="186" t="s">
        <v>248</v>
      </c>
      <c r="BA375" s="186" t="s">
        <v>248</v>
      </c>
      <c r="BB375" s="186" t="s">
        <v>248</v>
      </c>
      <c r="BC375" s="186" t="s">
        <v>248</v>
      </c>
      <c r="BD375" s="186" t="s">
        <v>248</v>
      </c>
      <c r="BE375" s="186" t="s">
        <v>248</v>
      </c>
      <c r="BF375" s="186" t="s">
        <v>248</v>
      </c>
      <c r="BG375" s="186" t="s">
        <v>248</v>
      </c>
      <c r="BH375" s="186" t="s">
        <v>248</v>
      </c>
      <c r="BI375" s="186" t="s">
        <v>248</v>
      </c>
      <c r="BJ375" s="186" t="s">
        <v>248</v>
      </c>
      <c r="BK375" s="186" t="s">
        <v>248</v>
      </c>
      <c r="BL375" s="186" t="s">
        <v>248</v>
      </c>
      <c r="BM375" s="186" t="s">
        <v>248</v>
      </c>
      <c r="BN375" s="186" t="s">
        <v>248</v>
      </c>
      <c r="BO375" s="186" t="s">
        <v>248</v>
      </c>
      <c r="BP375" s="186">
        <v>3</v>
      </c>
      <c r="BQ375" s="186" t="s">
        <v>248</v>
      </c>
      <c r="BR375" s="186">
        <v>3</v>
      </c>
      <c r="BS375" s="186" t="s">
        <v>248</v>
      </c>
      <c r="BT375" s="186" t="s">
        <v>248</v>
      </c>
      <c r="BU375" s="186" t="s">
        <v>248</v>
      </c>
      <c r="BV375" s="186" t="s">
        <v>248</v>
      </c>
      <c r="BW375" s="186" t="s">
        <v>248</v>
      </c>
      <c r="BX375" s="186" t="s">
        <v>248</v>
      </c>
      <c r="BY375" s="186" t="s">
        <v>248</v>
      </c>
      <c r="BZ375" s="186" t="s">
        <v>248</v>
      </c>
      <c r="CA375" s="186">
        <v>3</v>
      </c>
      <c r="CB375" s="186" t="s">
        <v>248</v>
      </c>
      <c r="CC375" s="186">
        <v>3</v>
      </c>
      <c r="CD375" s="186">
        <v>3</v>
      </c>
      <c r="CE375" s="186" t="s">
        <v>248</v>
      </c>
      <c r="CF375" s="186" t="s">
        <v>248</v>
      </c>
      <c r="CG375" s="186">
        <v>3</v>
      </c>
      <c r="CH375" s="186" t="s">
        <v>248</v>
      </c>
      <c r="CI375" s="186" t="s">
        <v>248</v>
      </c>
      <c r="CJ375" s="186" t="s">
        <v>248</v>
      </c>
      <c r="CK375" s="186" t="s">
        <v>248</v>
      </c>
      <c r="CL375" s="186" t="s">
        <v>248</v>
      </c>
      <c r="CM375" s="186" t="s">
        <v>248</v>
      </c>
      <c r="CN375" s="186" t="s">
        <v>248</v>
      </c>
      <c r="CO375" s="186" t="s">
        <v>248</v>
      </c>
      <c r="CP375" s="186" t="s">
        <v>248</v>
      </c>
      <c r="CQ375" s="186" t="s">
        <v>248</v>
      </c>
      <c r="CR375" s="186" t="s">
        <v>248</v>
      </c>
      <c r="CS375" s="186" t="s">
        <v>248</v>
      </c>
      <c r="CT375" s="186" t="s">
        <v>248</v>
      </c>
      <c r="CU375" s="186" t="s">
        <v>248</v>
      </c>
      <c r="CV375" s="186" t="s">
        <v>248</v>
      </c>
      <c r="CW375" s="186">
        <v>3</v>
      </c>
      <c r="CX375" s="186" t="s">
        <v>248</v>
      </c>
      <c r="CY375" s="186" t="s">
        <v>248</v>
      </c>
      <c r="CZ375" s="186" t="s">
        <v>248</v>
      </c>
      <c r="DA375" s="186" t="s">
        <v>248</v>
      </c>
      <c r="DB375" s="186" t="s">
        <v>248</v>
      </c>
      <c r="DC375" s="186" t="s">
        <v>248</v>
      </c>
      <c r="DD375" s="186" t="s">
        <v>248</v>
      </c>
      <c r="DE375" s="186" t="s">
        <v>248</v>
      </c>
      <c r="DF375" s="186">
        <v>1</v>
      </c>
      <c r="DG375" s="186" t="s">
        <v>248</v>
      </c>
      <c r="DH375" s="186" t="s">
        <v>248</v>
      </c>
      <c r="DI375" s="186" t="s">
        <v>248</v>
      </c>
      <c r="DJ375" s="186" t="s">
        <v>248</v>
      </c>
      <c r="DK375" s="186" t="s">
        <v>248</v>
      </c>
      <c r="DL375" s="186" t="s">
        <v>248</v>
      </c>
      <c r="DM375" s="186" t="s">
        <v>248</v>
      </c>
      <c r="DN375" s="186" t="s">
        <v>248</v>
      </c>
      <c r="DO375" s="186" t="s">
        <v>248</v>
      </c>
      <c r="DP375" s="186" t="s">
        <v>248</v>
      </c>
      <c r="DQ375" s="186" t="s">
        <v>248</v>
      </c>
      <c r="DR375" s="186" t="s">
        <v>248</v>
      </c>
      <c r="DS375" s="186" t="s">
        <v>248</v>
      </c>
      <c r="DT375" s="186" t="s">
        <v>248</v>
      </c>
      <c r="DU375" s="186" t="s">
        <v>248</v>
      </c>
      <c r="DV375" s="186" t="s">
        <v>248</v>
      </c>
      <c r="DW375" s="186" t="s">
        <v>248</v>
      </c>
      <c r="DX375" s="186" t="s">
        <v>248</v>
      </c>
      <c r="DY375" s="186" t="s">
        <v>248</v>
      </c>
      <c r="DZ375" s="186" t="s">
        <v>248</v>
      </c>
      <c r="EA375" s="186" t="s">
        <v>248</v>
      </c>
      <c r="EB375" s="186" t="s">
        <v>248</v>
      </c>
      <c r="EC375" s="186" t="s">
        <v>248</v>
      </c>
      <c r="ED375" s="186" t="s">
        <v>248</v>
      </c>
      <c r="EE375" s="186" t="s">
        <v>248</v>
      </c>
      <c r="EF375" s="186" t="s">
        <v>248</v>
      </c>
      <c r="EG375" s="186" t="s">
        <v>248</v>
      </c>
      <c r="EH375" s="186" t="s">
        <v>248</v>
      </c>
      <c r="EI375" s="186" t="s">
        <v>248</v>
      </c>
      <c r="EJ375" s="186" t="s">
        <v>248</v>
      </c>
      <c r="EK375" s="186" t="s">
        <v>248</v>
      </c>
      <c r="EL375" s="184" t="s">
        <v>248</v>
      </c>
      <c r="EM375" s="184" t="s">
        <v>248</v>
      </c>
      <c r="EN375" s="184" t="s">
        <v>248</v>
      </c>
      <c r="EO375" s="186" t="s">
        <v>248</v>
      </c>
      <c r="EP375" s="186" t="s">
        <v>248</v>
      </c>
      <c r="EQ375" s="186" t="s">
        <v>248</v>
      </c>
      <c r="ER375" s="186" t="s">
        <v>248</v>
      </c>
      <c r="ES375" s="186" t="s">
        <v>248</v>
      </c>
      <c r="ET375" s="186" t="s">
        <v>248</v>
      </c>
      <c r="EU375" s="186" t="s">
        <v>248</v>
      </c>
      <c r="EV375" s="186" t="s">
        <v>248</v>
      </c>
      <c r="EW375" s="186" t="s">
        <v>248</v>
      </c>
      <c r="EX375" s="186" t="s">
        <v>248</v>
      </c>
      <c r="EY375" s="186" t="s">
        <v>248</v>
      </c>
      <c r="EZ375" s="186" t="s">
        <v>248</v>
      </c>
      <c r="FA375" s="186" t="s">
        <v>248</v>
      </c>
      <c r="FB375" s="186" t="s">
        <v>248</v>
      </c>
      <c r="FC375" s="186" t="s">
        <v>248</v>
      </c>
      <c r="FD375" s="186" t="s">
        <v>248</v>
      </c>
      <c r="FE375" s="186" t="s">
        <v>248</v>
      </c>
      <c r="FF375" s="186" t="s">
        <v>248</v>
      </c>
      <c r="FG375" s="186" t="s">
        <v>248</v>
      </c>
      <c r="FH375" s="186" t="s">
        <v>248</v>
      </c>
      <c r="FI375" s="186" t="s">
        <v>248</v>
      </c>
      <c r="FJ375" s="186" t="s">
        <v>248</v>
      </c>
      <c r="FK375" s="186" t="s">
        <v>248</v>
      </c>
      <c r="FL375" s="186" t="s">
        <v>248</v>
      </c>
      <c r="FM375" s="186" t="s">
        <v>248</v>
      </c>
      <c r="FN375" s="186" t="s">
        <v>248</v>
      </c>
      <c r="FO375" s="186" t="s">
        <v>248</v>
      </c>
      <c r="FP375" s="186" t="s">
        <v>248</v>
      </c>
      <c r="FQ375" s="187" t="s">
        <v>248</v>
      </c>
      <c r="FR375" s="187" t="s">
        <v>248</v>
      </c>
      <c r="FS375" s="186">
        <v>3</v>
      </c>
      <c r="FT375" s="186">
        <v>3</v>
      </c>
      <c r="FU375" s="186">
        <v>3</v>
      </c>
      <c r="FV375" s="186">
        <v>3</v>
      </c>
      <c r="FW375" s="186">
        <v>3</v>
      </c>
      <c r="FX375" s="186">
        <v>3</v>
      </c>
      <c r="FY375" s="186">
        <v>3</v>
      </c>
      <c r="FZ375" s="186">
        <v>3</v>
      </c>
      <c r="GA375" s="186" t="s">
        <v>248</v>
      </c>
      <c r="GB375" s="186" t="s">
        <v>248</v>
      </c>
      <c r="GC375" s="186">
        <v>3</v>
      </c>
      <c r="GD375" s="186">
        <v>3</v>
      </c>
      <c r="GE375" s="186" t="s">
        <v>248</v>
      </c>
      <c r="GF375" s="186" t="s">
        <v>248</v>
      </c>
      <c r="GG375" s="186" t="s">
        <v>248</v>
      </c>
      <c r="GH375" s="186" t="s">
        <v>248</v>
      </c>
      <c r="GI375" s="186" t="s">
        <v>248</v>
      </c>
      <c r="GJ375" s="186" t="s">
        <v>248</v>
      </c>
      <c r="GK375" s="186" t="s">
        <v>248</v>
      </c>
      <c r="GL375" s="186" t="s">
        <v>248</v>
      </c>
      <c r="GM375" s="186" t="s">
        <v>248</v>
      </c>
      <c r="GN375" s="186" t="s">
        <v>248</v>
      </c>
      <c r="GO375" s="186" t="s">
        <v>248</v>
      </c>
      <c r="GP375" s="186" t="s">
        <v>248</v>
      </c>
      <c r="GQ375" s="186" t="s">
        <v>248</v>
      </c>
      <c r="GR375" s="186" t="s">
        <v>248</v>
      </c>
      <c r="GS375" s="186" t="s">
        <v>248</v>
      </c>
      <c r="GT375" s="186" t="s">
        <v>248</v>
      </c>
      <c r="GU375" s="186" t="s">
        <v>248</v>
      </c>
      <c r="GV375" s="186" t="s">
        <v>248</v>
      </c>
      <c r="GW375" s="186" t="s">
        <v>248</v>
      </c>
      <c r="GX375" s="186" t="s">
        <v>248</v>
      </c>
      <c r="GY375" s="186" t="s">
        <v>248</v>
      </c>
      <c r="GZ375" s="261" t="s">
        <v>248</v>
      </c>
      <c r="HA375" s="261" t="s">
        <v>248</v>
      </c>
      <c r="HB375" s="188">
        <f t="shared" ref="HB375" si="315">SUM(G375:GE375)</f>
        <v>66</v>
      </c>
    </row>
    <row r="376" spans="1:210" ht="24.9" customHeight="1" thickBot="1" x14ac:dyDescent="0.35">
      <c r="A376" s="108" t="str">
        <f t="shared" ref="A376" si="316">A375</f>
        <v>Prod.-Q-3</v>
      </c>
      <c r="B376" s="108" t="str">
        <f t="shared" ref="B376" si="317">B375</f>
        <v>Pracownik Produkcji</v>
      </c>
      <c r="C376" s="108" t="str">
        <f t="shared" ref="C376" si="318">C375</f>
        <v>GJ</v>
      </c>
      <c r="D376" s="108">
        <f t="shared" ref="D376" si="319">D375</f>
        <v>1485</v>
      </c>
      <c r="E376" s="395"/>
      <c r="F376" s="189" t="s">
        <v>375</v>
      </c>
      <c r="G376" s="192">
        <f>IF(INDEX(tab_MinKomp[Przepisy BHP / BHP Vorschriften],MATCH($B375,tab_MinKomp[[Stanowisko / Position ]:[Stanowisko / Position ]],0))="n/a","n/a",G375-INDEX(tab_MinKomp[Przepisy BHP / BHP Vorschriften],MATCH($B375,tab_MinKomp[[Stanowisko / Position ]:[Stanowisko / Position ]],0)))</f>
        <v>0</v>
      </c>
      <c r="H376" s="193">
        <f>IF(INDEX(tab_MinKomp[Przepisy PPOŻ / Brandschutzbestimmungen],MATCH($B375,tab_MinKomp[[Stanowisko / Position ]:[Stanowisko / Position ]],0))="n/a","n/a",H375-INDEX(tab_MinKomp[Przepisy PPOŻ / Brandschutzbestimmungen],MATCH($B375,tab_MinKomp[[Stanowisko / Position ]:[Stanowisko / Position ]],0)))</f>
        <v>0</v>
      </c>
      <c r="I376" s="193">
        <f>IF(INDEX(tab_MinKomp[Ryzyko zawodowe na stanowiskach pracyv/ Berufliche Risiken an Arbeitsstellen],MATCH($B375,tab_MinKomp[[Stanowisko / Position ]:[Stanowisko / Position ]],0))="n/a","n/a",I375-INDEX(tab_MinKomp[Ryzyko zawodowe na stanowiskach pracyv/ Berufliche Risiken an Arbeitsstellen],MATCH($B375,tab_MinKomp[[Stanowisko / Position ]:[Stanowisko / Position ]],0)))</f>
        <v>0</v>
      </c>
      <c r="J376" s="193">
        <f>IF(INDEX(tab_MinKomp[Gospodarka substancjami niebezpiecznymi / Gefahrstoffmanagement],MATCH($B375,tab_MinKomp[[Stanowisko / Position ]:[Stanowisko / Position ]],0))="n/a","n/a",J375-INDEX(tab_MinKomp[Gospodarka substancjami niebezpiecznymi / Gefahrstoffmanagement],MATCH($B375,tab_MinKomp[[Stanowisko / Position ]:[Stanowisko / Position ]],0)))</f>
        <v>0</v>
      </c>
      <c r="K376" s="193">
        <f>IF(INDEX(tab_MinKomp[Gospodarka odpadami / Abfallwirtschaft],MATCH($B375,tab_MinKomp[[Stanowisko / Position ]:[Stanowisko / Position ]],0))="n/a","n/a",K375-INDEX(tab_MinKomp[Gospodarka odpadami / Abfallwirtschaft],MATCH($B375,tab_MinKomp[[Stanowisko / Position ]:[Stanowisko / Position ]],0)))</f>
        <v>0</v>
      </c>
      <c r="L376" s="194" t="str">
        <f>IF(INDEX(tab_MinKomp[Przepisy kodeksu pracy / Bestimmungen des Arbeitsgesetzes],MATCH($B375,tab_MinKomp[[Stanowisko / Position ]:[Stanowisko / Position ]],0))="n/a","n/a",L375-INDEX(tab_MinKomp[Przepisy kodeksu pracy / Bestimmungen des Arbeitsgesetzes],MATCH($B375,tab_MinKomp[[Stanowisko / Position ]:[Stanowisko / Position ]],0)))</f>
        <v>n/a</v>
      </c>
      <c r="M376" s="195" t="str">
        <f>IF(INDEX(tab_MinKomp[Przepisy o ub.społ. ZUS  / Sozialversicherungsvorschriften],MATCH($B375,tab_MinKomp[[Stanowisko / Position ]:[Stanowisko / Position ]],0))="n/a","n/a",M375-INDEX(tab_MinKomp[Przepisy o ub.społ. ZUS  / Sozialversicherungsvorschriften],MATCH($B375,tab_MinKomp[[Stanowisko / Position ]:[Stanowisko / Position ]],0)))</f>
        <v>n/a</v>
      </c>
      <c r="N376" s="194" t="str">
        <f>IF(INDEX(tab_MinKomp[PRZEPISY O PDOF /persönlich Einkommensteuergesetz ],MATCH($B375,tab_MinKomp[[Stanowisko / Position ]:[Stanowisko / Position ]],0))="n/a","n/a",N375-INDEX(tab_MinKomp[PRZEPISY O PDOF /persönlich Einkommensteuergesetz ],MATCH($B375,tab_MinKomp[[Stanowisko / Position ]:[Stanowisko / Position ]],0)))</f>
        <v>n/a</v>
      </c>
      <c r="O376" s="194">
        <f>IF(INDEX(tab_MinKomp[Regulamin pracy / Arbeitsordnung],MATCH($B375,tab_MinKomp[[Stanowisko / Position ]:[Stanowisko / Position ]],0))="n/a","n/a",O375-INDEX(tab_MinKomp[Regulamin pracy / Arbeitsordnung],MATCH($B375,tab_MinKomp[[Stanowisko / Position ]:[Stanowisko / Position ]],0)))</f>
        <v>0</v>
      </c>
      <c r="P376" s="194">
        <f>IF(INDEX(tab_MinKomp[Regulamin wynagradzania / Vergütungsordnung],MATCH($B375,tab_MinKomp[[Stanowisko / Position ]:[Stanowisko / Position ]],0))="n/a","n/a",P375-INDEX(tab_MinKomp[Regulamin wynagradzania / Vergütungsordnung],MATCH($B375,tab_MinKomp[[Stanowisko / Position ]:[Stanowisko / Position ]],0)))</f>
        <v>0</v>
      </c>
      <c r="Q376" s="194" t="str">
        <f>IF(INDEX(tab_MinKomp[System R2PŁATNIK PRO: Płace / Lohnabrechnung],MATCH($B375,tab_MinKomp[[Stanowisko / Position ]:[Stanowisko / Position ]],0))="n/a","n/a",Q375-INDEX(tab_MinKomp[System R2PŁATNIK PRO: Płace / Lohnabrechnung],MATCH($B375,tab_MinKomp[[Stanowisko / Position ]:[Stanowisko / Position ]],0)))</f>
        <v>n/a</v>
      </c>
      <c r="R376" s="194" t="str">
        <f>IF(INDEX(tab_MinKomp[SystemR2PŁATNIK PRO: KADRY / Personaldaten],MATCH($B375,tab_MinKomp[[Stanowisko / Position ]:[Stanowisko / Position ]],0))="n/a","n/a",R375-INDEX(tab_MinKomp[SystemR2PŁATNIK PRO: KADRY / Personaldaten],MATCH($B375,tab_MinKomp[[Stanowisko / Position ]:[Stanowisko / Position ]],0)))</f>
        <v>n/a</v>
      </c>
      <c r="S376" s="194" t="str">
        <f>IF(INDEX(tab_MinKomp[SYSTEM R2PŁATNIK PRO: zarządzanie pracownikami / Arbeitsverwaltung],MATCH($B375,tab_MinKomp[[Stanowisko / Position ]:[Stanowisko / Position ]],0))="n/a","n/a",S375-INDEX(tab_MinKomp[SYSTEM R2PŁATNIK PRO: zarządzanie pracownikami / Arbeitsverwaltung],MATCH($B375,tab_MinKomp[[Stanowisko / Position ]:[Stanowisko / Position ]],0)))</f>
        <v>n/a</v>
      </c>
      <c r="T376" s="194" t="str">
        <f>IF(INDEX(tab_MinKomp[Doradztwo, wsparcie personalne / Personalberatung und Unterstützung],MATCH($B375,tab_MinKomp[[Stanowisko / Position ]:[Stanowisko / Position ]],0))="n/a","n/a",T375-INDEX(tab_MinKomp[Doradztwo, wsparcie personalne / Personalberatung und Unterstützung],MATCH($B375,tab_MinKomp[[Stanowisko / Position ]:[Stanowisko / Position ]],0)))</f>
        <v>n/a</v>
      </c>
      <c r="U376" s="194" t="str">
        <f>IF(INDEX(tab_MinKomp[Przepisy o podatku VAT / MwSt.- Gesetz],MATCH($B375,tab_MinKomp[[Stanowisko / Position ]:[Stanowisko / Position ]],0))="n/a","n/a",U375-INDEX(tab_MinKomp[Przepisy o podatku VAT / MwSt.- Gesetz],MATCH($B375,tab_MinKomp[[Stanowisko / Position ]:[Stanowisko / Position ]],0)))</f>
        <v>n/a</v>
      </c>
      <c r="V376" s="194" t="str">
        <f>IF(INDEX(tab_MinKomp[PrzepisyPDOP / geschäftlich Einkommensteuergesetz],MATCH($B375,tab_MinKomp[[Stanowisko / Position ]:[Stanowisko / Position ]],0))="n/a","n/a",V375-INDEX(tab_MinKomp[PrzepisyPDOP / geschäftlich Einkommensteuergesetz],MATCH($B375,tab_MinKomp[[Stanowisko / Position ]:[Stanowisko / Position ]],0)))</f>
        <v>n/a</v>
      </c>
      <c r="W376" s="194" t="str">
        <f>IF(INDEX(tab_MinKomp[System BAAN / FINANSE (FIBU)],MATCH($B375,tab_MinKomp[[Stanowisko / Position ]:[Stanowisko / Position ]],0))="n/a","n/a",W375-INDEX(tab_MinKomp[System BAAN / FINANSE (FIBU)],MATCH($B375,tab_MinKomp[[Stanowisko / Position ]:[Stanowisko / Position ]],0)))</f>
        <v>n/a</v>
      </c>
      <c r="X376" s="194" t="str">
        <f>IF(INDEX(tab_MinKomp[Systemy pomocnicze / Hilfssysteme(STOCKPROGRAM, KALK2000 etc.)],MATCH($B375,tab_MinKomp[[Stanowisko / Position ]:[Stanowisko / Position ]],0))="n/a","n/a",X375-INDEX(tab_MinKomp[Systemy pomocnicze / Hilfssysteme(STOCKPROGRAM, KALK2000 etc.)],MATCH($B375,tab_MinKomp[[Stanowisko / Position ]:[Stanowisko / Position ]],0)))</f>
        <v>n/a</v>
      </c>
      <c r="Y376" s="194" t="str">
        <f>IF(INDEX(tab_MinKomp[Polityka rachunkowości / Buchführungspolitik],MATCH($B375,tab_MinKomp[[Stanowisko / Position ]:[Stanowisko / Position ]],0))="n/a","n/a",Y375-INDEX(tab_MinKomp[Polityka rachunkowości / Buchführungspolitik],MATCH($B375,tab_MinKomp[[Stanowisko / Position ]:[Stanowisko / Position ]],0)))</f>
        <v>n/a</v>
      </c>
      <c r="Z376" s="194" t="str">
        <f>IF(INDEX(tab_MinKomp[Ustawa o rachunkowości / Rechnungslegungsgesetz],MATCH($B375,tab_MinKomp[[Stanowisko / Position ]:[Stanowisko / Position ]],0))="n/a","n/a",Z375-INDEX(tab_MinKomp[Ustawa o rachunkowości / Rechnungslegungsgesetz],MATCH($B375,tab_MinKomp[[Stanowisko / Position ]:[Stanowisko / Position ]],0)))</f>
        <v>n/a</v>
      </c>
      <c r="AA376" s="194" t="str">
        <f>IF(INDEX(tab_MinKomp[WORKFLOW - TS-100],MATCH($B375,tab_MinKomp[[Stanowisko / Position ]:[Stanowisko / Position ]],0))="n/a","n/a",AA375-INDEX(tab_MinKomp[WORKFLOW - TS-100],MATCH($B375,tab_MinKomp[[Stanowisko / Position ]:[Stanowisko / Position ]],0)))</f>
        <v>n/a</v>
      </c>
      <c r="AB376" s="194" t="str">
        <f>IF(INDEX(tab_MinKomp[WORKFLOW - SFMS],MATCH($B375,tab_MinKomp[[Stanowisko / Position ]:[Stanowisko / Position ]],0))="n/a","n/a",AB375-INDEX(tab_MinKomp[WORKFLOW - SFMS],MATCH($B375,tab_MinKomp[[Stanowisko / Position ]:[Stanowisko / Position ]],0)))</f>
        <v>n/a</v>
      </c>
      <c r="AC376" s="194" t="str">
        <f>IF(INDEX(tab_MinKomp[System ISO 9001:2015],MATCH($B375,tab_MinKomp[[Stanowisko / Position ]:[Stanowisko / Position ]],0))="n/a","n/a",AC375-INDEX(tab_MinKomp[System ISO 9001:2015],MATCH($B375,tab_MinKomp[[Stanowisko / Position ]:[Stanowisko / Position ]],0)))</f>
        <v>n/a</v>
      </c>
      <c r="AD376" s="194" t="str">
        <f>IF(INDEX(tab_MinKomp[System ISO 9001:2015],MATCH($B375,tab_MinKomp[[Stanowisko / Position ]:[Stanowisko / Position ]],0))="n/a","n/a",AD375-INDEX(tab_MinKomp[System ISO 9001:2015],MATCH($B375,tab_MinKomp[[Stanowisko / Position ]:[Stanowisko / Position ]],0)))</f>
        <v>n/a</v>
      </c>
      <c r="AE376" s="194" t="str">
        <f>IF(INDEX(tab_MinKomp[System ISO 9001:2015],MATCH($B375,tab_MinKomp[[Stanowisko / Position ]:[Stanowisko / Position ]],0))="n/a","n/a",AE375-INDEX(tab_MinKomp[System ISO 9001:2015],MATCH($B375,tab_MinKomp[[Stanowisko / Position ]:[Stanowisko / Position ]],0)))</f>
        <v>n/a</v>
      </c>
      <c r="AF376" s="194" t="str">
        <f>IF(INDEX(tab_MinKomp[System ISO 9001:2015],MATCH($B375,tab_MinKomp[[Stanowisko / Position ]:[Stanowisko / Position ]],0))="n/a","n/a",AF375-INDEX(tab_MinKomp[System ISO 9001:2015],MATCH($B375,tab_MinKomp[[Stanowisko / Position ]:[Stanowisko / Position ]],0)))</f>
        <v>n/a</v>
      </c>
      <c r="AG376" s="194" t="str">
        <f>IF(INDEX(tab_MinKomp[Wymagania VDA 6.3 Process / Forderungen],MATCH($B375,tab_MinKomp[[Stanowisko / Position ]:[Stanowisko / Position ]],0))="n/a","n/a",AG375-INDEX(tab_MinKomp[Wymagania VDA 6.3 Process / Forderungen],MATCH($B375,tab_MinKomp[[Stanowisko / Position ]:[Stanowisko / Position ]],0)))</f>
        <v>n/a</v>
      </c>
      <c r="AH376" s="194" t="str">
        <f>IF(INDEX(tab_MinKomp[Wymagania VDA 6.5 Product / Forderungen],MATCH($B375,tab_MinKomp[[Stanowisko / Position ]:[Stanowisko / Position ]],0))="n/a","n/a",AH375-INDEX(tab_MinKomp[Wymagania VDA 6.5 Product / Forderungen],MATCH($B375,tab_MinKomp[[Stanowisko / Position ]:[Stanowisko / Position ]],0)))</f>
        <v>n/a</v>
      </c>
      <c r="AI376" s="194" t="str">
        <f>IF(INDEX(tab_MinKomp[System ISO 9001:2015],MATCH($B375,tab_MinKomp[[Stanowisko / Position ]:[Stanowisko / Position ]],0))="n/a","n/a",AI375-INDEX(tab_MinKomp[System ISO 9001:2015],MATCH($B375,tab_MinKomp[[Stanowisko / Position ]:[Stanowisko / Position ]],0)))</f>
        <v>n/a</v>
      </c>
      <c r="AJ376" s="194" t="str">
        <f>IF(INDEX(tab_MinKomp[Auditor systemu ISO 17021:2018],MATCH($B375,tab_MinKomp[[Stanowisko / Position ]:[Stanowisko / Position ]],0))="n/a","n/a",AJ375-INDEX(tab_MinKomp[Auditor systemu ISO 17021:2018],MATCH($B375,tab_MinKomp[[Stanowisko / Position ]:[Stanowisko / Position ]],0)))</f>
        <v>n/a</v>
      </c>
      <c r="AK376" s="194" t="str">
        <f>IF(INDEX(tab_MinKomp[Pełnomocnik systemu / Systemvertreter],MATCH($B375,tab_MinKomp[[Stanowisko / Position ]:[Stanowisko / Position ]],0))="n/a","n/a",AK375-INDEX(tab_MinKomp[Pełnomocnik systemu / Systemvertreter],MATCH($B375,tab_MinKomp[[Stanowisko / Position ]:[Stanowisko / Position ]],0)))</f>
        <v>n/a</v>
      </c>
      <c r="AL376" s="194">
        <f>IF(INDEX(tab_MinKomp[Polityka Etyczna - Compliance],MATCH($B375,tab_MinKomp[[Stanowisko / Position ]:[Stanowisko / Position ]],0))="n/a","n/a",AL375-INDEX(tab_MinKomp[Polityka Etyczna - Compliance],MATCH($B375,tab_MinKomp[[Stanowisko / Position ]:[Stanowisko / Position ]],0)))</f>
        <v>0</v>
      </c>
      <c r="AM376" s="194" t="str">
        <f>IF(INDEX(tab_MinKomp[WDRAŻANIE NOWYCH PROJEKTÓW/ PROCEDURA CTM],MATCH($B375,tab_MinKomp[[Stanowisko / Position ]:[Stanowisko / Position ]],0))="n/a","n/a",AM375-INDEX(tab_MinKomp[WDRAŻANIE NOWYCH PROJEKTÓW/ PROCEDURA CTM],MATCH($B375,tab_MinKomp[[Stanowisko / Position ]:[Stanowisko / Position ]],0)))</f>
        <v>n/a</v>
      </c>
      <c r="AN376" s="194" t="str">
        <f>IF(INDEX(tab_MinKomp[KAMIENIE MILOWE MSL/PIFF],MATCH($B375,tab_MinKomp[[Stanowisko / Position ]:[Stanowisko / Position ]],0))="n/a","n/a",AN375-INDEX(tab_MinKomp[KAMIENIE MILOWE MSL/PIFF],MATCH($B375,tab_MinKomp[[Stanowisko / Position ]:[Stanowisko / Position ]],0)))</f>
        <v>n/a</v>
      </c>
      <c r="AO376" s="194">
        <f>IF(INDEX(tab_MinKomp[CP],MATCH($B375,tab_MinKomp[[Stanowisko / Position ]:[Stanowisko / Position ]],0))="n/a","n/a",AO375-INDEX(tab_MinKomp[CP],MATCH($B375,tab_MinKomp[[Stanowisko / Position ]:[Stanowisko / Position ]],0)))</f>
        <v>0</v>
      </c>
      <c r="AP376" s="194" t="str">
        <f>IF(INDEX(tab_MinKomp[FMEA],MATCH($B375,tab_MinKomp[[Stanowisko / Position ]:[Stanowisko / Position ]],0))="n/a","n/a",AP375-INDEX(tab_MinKomp[FMEA],MATCH($B375,tab_MinKomp[[Stanowisko / Position ]:[Stanowisko / Position ]],0)))</f>
        <v>n/a</v>
      </c>
      <c r="AQ376" s="194">
        <f>IF(INDEX(tab_MinKomp[FLOW CHART],MATCH($B375,tab_MinKomp[[Stanowisko / Position ]:[Stanowisko / Position ]],0))="n/a","n/a",AQ375-INDEX(tab_MinKomp[FLOW CHART],MATCH($B375,tab_MinKomp[[Stanowisko / Position ]:[Stanowisko / Position ]],0)))</f>
        <v>0</v>
      </c>
      <c r="AR376" s="194" t="str">
        <f>IF(INDEX(tab_MinKomp[APQP],MATCH($B375,tab_MinKomp[[Stanowisko / Position ]:[Stanowisko / Position ]],0))="n/a","n/a",AR375-INDEX(tab_MinKomp[APQP],MATCH($B375,tab_MinKomp[[Stanowisko / Position ]:[Stanowisko / Position ]],0)))</f>
        <v>n/a</v>
      </c>
      <c r="AS376" s="194" t="str">
        <f>IF(INDEX(tab_MinKomp[MSA],MATCH($B375,tab_MinKomp[[Stanowisko / Position ]:[Stanowisko / Position ]],0))="n/a","n/a",AS375-INDEX(tab_MinKomp[MSA],MATCH($B375,tab_MinKomp[[Stanowisko / Position ]:[Stanowisko / Position ]],0)))</f>
        <v>n/a</v>
      </c>
      <c r="AT376" s="194" t="str">
        <f>IF(INDEX(tab_MinKomp[SPC],MATCH($B375,tab_MinKomp[[Stanowisko / Position ]:[Stanowisko / Position ]],0))="n/a","n/a",AT375-INDEX(tab_MinKomp[SPC],MATCH($B375,tab_MinKomp[[Stanowisko / Position ]:[Stanowisko / Position ]],0)))</f>
        <v>n/a</v>
      </c>
      <c r="AU376" s="194" t="str">
        <f>IF(INDEX(tab_MinKomp[CSR (SPECYFICZNE WYMAGANIA KLIENTA)],MATCH($B375,tab_MinKomp[[Stanowisko / Position ]:[Stanowisko / Position ]],0))="n/a","n/a",AU375-INDEX(tab_MinKomp[CSR (SPECYFICZNE WYMAGANIA KLIENTA)],MATCH($B375,tab_MinKomp[[Stanowisko / Position ]:[Stanowisko / Position ]],0)))</f>
        <v>n/a</v>
      </c>
      <c r="AV376" s="194">
        <f>IF(INDEX(tab_MinKomp[5S],MATCH($B375,tab_MinKomp[[Stanowisko / Position ]:[Stanowisko / Position ]],0))="n/a","n/a",AV375-INDEX(tab_MinKomp[5S],MATCH($B375,tab_MinKomp[[Stanowisko / Position ]:[Stanowisko / Position ]],0)))</f>
        <v>-1</v>
      </c>
      <c r="AW376" s="194">
        <f>IF(INDEX(tab_MinKomp[LEAN MANAGEMENT],MATCH($B375,tab_MinKomp[[Stanowisko / Position ]:[Stanowisko / Position ]],0))="n/a","n/a",AW375-INDEX(tab_MinKomp[LEAN MANAGEMENT],MATCH($B375,tab_MinKomp[[Stanowisko / Position ]:[Stanowisko / Position ]],0)))</f>
        <v>0</v>
      </c>
      <c r="AX376" s="194" t="str">
        <f>IF(INDEX(tab_MinKomp[5R],MATCH($B375,tab_MinKomp[[Stanowisko / Position ]:[Stanowisko / Position ]],0))="n/a","n/a",AX375-INDEX(tab_MinKomp[5R],MATCH($B375,tab_MinKomp[[Stanowisko / Position ]:[Stanowisko / Position ]],0)))</f>
        <v>n/a</v>
      </c>
      <c r="AY376" s="194" t="str">
        <f>IF(INDEX(tab_MinKomp[Six Sigma],MATCH($B375,tab_MinKomp[[Stanowisko / Position ]:[Stanowisko / Position ]],0))="n/a","n/a",AY375-INDEX(tab_MinKomp[Six Sigma],MATCH($B375,tab_MinKomp[[Stanowisko / Position ]:[Stanowisko / Position ]],0)))</f>
        <v>n/a</v>
      </c>
      <c r="AZ376" s="194" t="str">
        <f>IF(INDEX(tab_MinKomp[System BAAN / Distribution &amp; Supply Chain],MATCH($B375,tab_MinKomp[[Stanowisko / Position ]:[Stanowisko / Position ]],0))="n/a","n/a",AZ375-INDEX(tab_MinKomp[System BAAN / Distribution &amp; Supply Chain],MATCH($B375,tab_MinKomp[[Stanowisko / Position ]:[Stanowisko / Position ]],0)))</f>
        <v>n/a</v>
      </c>
      <c r="BA376" s="194" t="str">
        <f>IF(INDEX(tab_MinKomp[Gospodarka magazynowa / Lagerverwaltung],MATCH($B375,tab_MinKomp[[Stanowisko / Position ]:[Stanowisko / Position ]],0))="n/a","n/a",BA375-INDEX(tab_MinKomp[Gospodarka magazynowa / Lagerverwaltung],MATCH($B375,tab_MinKomp[[Stanowisko / Position ]:[Stanowisko / Position ]],0)))</f>
        <v>n/a</v>
      </c>
      <c r="BB376" s="194" t="str">
        <f>IF(INDEX(tab_MinKomp[Inwentaryzacja - organizacja i przebieg / Inventurprozess],MATCH($B375,tab_MinKomp[[Stanowisko / Position ]:[Stanowisko / Position ]],0))="n/a","n/a",BB375-INDEX(tab_MinKomp[Inwentaryzacja - organizacja i przebieg / Inventurprozess],MATCH($B375,tab_MinKomp[[Stanowisko / Position ]:[Stanowisko / Position ]],0)))</f>
        <v>n/a</v>
      </c>
      <c r="BC376" s="194" t="str">
        <f>IF(INDEX(tab_MinKomp[Organizacja dostaw / Versorgungsorganisation],MATCH($B375,tab_MinKomp[[Stanowisko / Position ]:[Stanowisko / Position ]],0))="n/a","n/a",BC375-INDEX(tab_MinKomp[Organizacja dostaw / Versorgungsorganisation],MATCH($B375,tab_MinKomp[[Stanowisko / Position ]:[Stanowisko / Position ]],0)))</f>
        <v>n/a</v>
      </c>
      <c r="BD376" s="194" t="str">
        <f>IF(INDEX(tab_MinKomp[Organizacja wysyłek / Organisation von Lieferungen],MATCH($B375,tab_MinKomp[[Stanowisko / Position ]:[Stanowisko / Position ]],0))="n/a","n/a",BD375-INDEX(tab_MinKomp[Organizacja wysyłek / Organisation von Lieferungen],MATCH($B375,tab_MinKomp[[Stanowisko / Position ]:[Stanowisko / Position ]],0)))</f>
        <v>n/a</v>
      </c>
      <c r="BE376" s="194" t="str">
        <f>IF(INDEX(tab_MinKomp[Analiza magazynowa - Program Polen.mdb / Inventuranalyse],MATCH($B375,tab_MinKomp[[Stanowisko / Position ]:[Stanowisko / Position ]],0))="n/a","n/a",BE375-INDEX(tab_MinKomp[Analiza magazynowa - Program Polen.mdb / Inventuranalyse],MATCH($B375,tab_MinKomp[[Stanowisko / Position ]:[Stanowisko / Position ]],0)))</f>
        <v>n/a</v>
      </c>
      <c r="BF376" s="190" t="str">
        <f>IF(INDEX(tab_MinKomp[MMOG (Materials Management Operations Guidelines)],MATCH($B375,tab_MinKomp[[Stanowisko / Position ]:[Stanowisko / Position ]],0))="n/a","n/a",BF375-INDEX(tab_MinKomp[MMOG (Materials Management Operations Guidelines)],MATCH($B375,tab_MinKomp[[Stanowisko / Position ]:[Stanowisko / Position ]],0)))</f>
        <v>n/a</v>
      </c>
      <c r="BG376" s="190" t="str">
        <f>IF(INDEX(tab_MinKomp[GPP],MATCH($B375,tab_MinKomp[[Stanowisko / Position ]:[Stanowisko / Position ]],0))="n/a","n/a",BG375-INDEX(tab_MinKomp[GPP],MATCH($B375,tab_MinKomp[[Stanowisko / Position ]:[Stanowisko / Position ]],0)))</f>
        <v>n/a</v>
      </c>
      <c r="BH376" s="190" t="str">
        <f>IF(INDEX(tab_MinKomp[AIAG (Automotive Industry Action Group)],MATCH($B375,tab_MinKomp[[Stanowisko / Position ]:[Stanowisko / Position ]],0))="n/a","n/a",BH375-INDEX(tab_MinKomp[AIAG (Automotive Industry Action Group)],MATCH($B375,tab_MinKomp[[Stanowisko / Position ]:[Stanowisko / Position ]],0)))</f>
        <v>n/a</v>
      </c>
      <c r="BI376" s="190" t="str">
        <f>IF(INDEX(tab_MinKomp[Super-G disputes],MATCH($B375,tab_MinKomp[[Stanowisko / Position ]:[Stanowisko / Position ]],0))="n/a","n/a",BI375-INDEX(tab_MinKomp[Super-G disputes],MATCH($B375,tab_MinKomp[[Stanowisko / Position ]:[Stanowisko / Position ]],0)))</f>
        <v>n/a</v>
      </c>
      <c r="BJ376" s="190" t="str">
        <f>IF(INDEX(tab_MinKomp[CMMS3/eDDL (Direct Data Link)],MATCH($B375,tab_MinKomp[[Stanowisko / Position ]:[Stanowisko / Position ]],0))="n/a","n/a",BJ375-INDEX(tab_MinKomp[CMMS3/eDDL (Direct Data Link)],MATCH($B375,tab_MinKomp[[Stanowisko / Position ]:[Stanowisko / Position ]],0)))</f>
        <v>n/a</v>
      </c>
      <c r="BK376" s="190" t="str">
        <f>IF(INDEX(tab_MinKomp[MP&amp;L (Material Planning and Logistics)],MATCH($B375,tab_MinKomp[[Stanowisko / Position ]:[Stanowisko / Position ]],0))="n/a","n/a",BK375-INDEX(tab_MinKomp[MP&amp;L (Material Planning and Logistics)],MATCH($B375,tab_MinKomp[[Stanowisko / Position ]:[Stanowisko / Position ]],0)))</f>
        <v>n/a</v>
      </c>
      <c r="BL376" s="190" t="str">
        <f>IF(INDEX(tab_MinKomp[Supplier delivery rating],MATCH($B375,tab_MinKomp[[Stanowisko / Position ]:[Stanowisko / Position ]],0))="n/a","n/a",BL375-INDEX(tab_MinKomp[Supplier delivery rating],MATCH($B375,tab_MinKomp[[Stanowisko / Position ]:[Stanowisko / Position ]],0)))</f>
        <v>n/a</v>
      </c>
      <c r="BM376" s="194" t="str">
        <f>IF(INDEX(tab_MinKomp[Obsługa maszyn KVT / KVT Maschinenbedienung],MATCH($B375,tab_MinKomp[[Stanowisko / Position ]:[Stanowisko / Position ]],0))="n/a","n/a",BM375-INDEX(tab_MinKomp[Obsługa maszyn KVT / KVT Maschinenbedienung],MATCH($B375,tab_MinKomp[[Stanowisko / Position ]:[Stanowisko / Position ]],0)))</f>
        <v>n/a</v>
      </c>
      <c r="BN376" s="194" t="str">
        <f>IF(INDEX(tab_MinKomp[Obsługa maszyn KVT / KVT Maschinenbedienung],MATCH($B375,tab_MinKomp[[Stanowisko / Position ]:[Stanowisko / Position ]],0))="n/a","n/a",BN375-INDEX(tab_MinKomp[Obsługa maszyn KVT / KVT Maschinenbedienung],MATCH($B375,tab_MinKomp[[Stanowisko / Position ]:[Stanowisko / Position ]],0)))</f>
        <v>n/a</v>
      </c>
      <c r="BO376" s="194" t="str">
        <f>IF(INDEX(tab_MinKomp[Obsługa maszyn KVT / KVT Maschinenbedienung],MATCH($B375,tab_MinKomp[[Stanowisko / Position ]:[Stanowisko / Position ]],0))="n/a","n/a",BO375-INDEX(tab_MinKomp[Obsługa maszyn KVT / KVT Maschinenbedienung],MATCH($B375,tab_MinKomp[[Stanowisko / Position ]:[Stanowisko / Position ]],0)))</f>
        <v>n/a</v>
      </c>
      <c r="BP376" s="194">
        <f>IF(INDEX(tab_MinKomp[Obsługa maszyn Novapax / Novapax Maschinenbedienung],MATCH($B375,tab_MinKomp[[Stanowisko / Position ]:[Stanowisko / Position ]],0))="n/a","n/a",BP375-INDEX(tab_MinKomp[Obsługa maszyn Novapax / Novapax Maschinenbedienung],MATCH($B375,tab_MinKomp[[Stanowisko / Position ]:[Stanowisko / Position ]],0)))</f>
        <v>1</v>
      </c>
      <c r="BQ376" s="194" t="str">
        <f>IF(INDEX(tab_MinKomp[Obsługa maszyn Piovan / Piovan Maschinenbedienung],MATCH($B375,tab_MinKomp[[Stanowisko / Position ]:[Stanowisko / Position ]],0))="n/a","n/a",BQ375-INDEX(tab_MinKomp[Obsługa maszyn Piovan / Piovan Maschinenbedienung],MATCH($B375,tab_MinKomp[[Stanowisko / Position ]:[Stanowisko / Position ]],0)))</f>
        <v>n/a</v>
      </c>
      <c r="BR376" s="194">
        <f>IF(INDEX(tab_MinKomp[Eliminacja awarii / Beseitigung von Ausfällen],MATCH($B375,tab_MinKomp[[Stanowisko / Position ]:[Stanowisko / Position ]],0))="n/a","n/a",BR375-INDEX(tab_MinKomp[Eliminacja awarii / Beseitigung von Ausfällen],MATCH($B375,tab_MinKomp[[Stanowisko / Position ]:[Stanowisko / Position ]],0)))</f>
        <v>2</v>
      </c>
      <c r="BS376" s="194" t="str">
        <f>IF(INDEX(tab_MinKomp[Obsługa maszyn Piovan / Piovan Maschinenbedienung],MATCH($B375,tab_MinKomp[[Stanowisko / Position ]:[Stanowisko / Position ]],0))="n/a","n/a",BS375-INDEX(tab_MinKomp[Obsługa maszyn Piovan / Piovan Maschinenbedienung],MATCH($B375,tab_MinKomp[[Stanowisko / Position ]:[Stanowisko / Position ]],0)))</f>
        <v>n/a</v>
      </c>
      <c r="BT376" s="194" t="str">
        <f>IF(INDEX(tab_MinKomp[Obsługa maszyn Piovan / Piovan Maschinenbedienung],MATCH($B375,tab_MinKomp[[Stanowisko / Position ]:[Stanowisko / Position ]],0))="n/a","n/a",BT375-INDEX(tab_MinKomp[Obsługa maszyn Piovan / Piovan Maschinenbedienung],MATCH($B375,tab_MinKomp[[Stanowisko / Position ]:[Stanowisko / Position ]],0)))</f>
        <v>n/a</v>
      </c>
      <c r="BU376" s="194" t="str">
        <f>IF(INDEX(tab_MinKomp[Obsługa maszyn Piovan / Piovan Maschinenbedienung],MATCH($B375,tab_MinKomp[[Stanowisko / Position ]:[Stanowisko / Position ]],0))="n/a","n/a",BU375-INDEX(tab_MinKomp[Obsługa maszyn Piovan / Piovan Maschinenbedienung],MATCH($B375,tab_MinKomp[[Stanowisko / Position ]:[Stanowisko / Position ]],0)))</f>
        <v>n/a</v>
      </c>
      <c r="BV376" s="194" t="str">
        <f>IF(INDEX(tab_MinKomp[Obsługa maszyn Piovan / Piovan Maschinenbedienung],MATCH($B375,tab_MinKomp[[Stanowisko / Position ]:[Stanowisko / Position ]],0))="n/a","n/a",BV375-INDEX(tab_MinKomp[Obsługa maszyn Piovan / Piovan Maschinenbedienung],MATCH($B375,tab_MinKomp[[Stanowisko / Position ]:[Stanowisko / Position ]],0)))</f>
        <v>n/a</v>
      </c>
      <c r="BW376" s="194" t="str">
        <f>IF(INDEX(tab_MinKomp[Obsługa maszyn Piovan / Piovan Maschinenbedienung],MATCH($B375,tab_MinKomp[[Stanowisko / Position ]:[Stanowisko / Position ]],0))="n/a","n/a",BW375-INDEX(tab_MinKomp[Obsługa maszyn Piovan / Piovan Maschinenbedienung],MATCH($B375,tab_MinKomp[[Stanowisko / Position ]:[Stanowisko / Position ]],0)))</f>
        <v>n/a</v>
      </c>
      <c r="BX376" s="194" t="str">
        <f>IF(INDEX(tab_MinKomp[Obsługa maszyn Piovan / Piovan Maschinenbedienung],MATCH($B375,tab_MinKomp[[Stanowisko / Position ]:[Stanowisko / Position ]],0))="n/a","n/a",BX375-INDEX(tab_MinKomp[Obsługa maszyn Piovan / Piovan Maschinenbedienung],MATCH($B375,tab_MinKomp[[Stanowisko / Position ]:[Stanowisko / Position ]],0)))</f>
        <v>n/a</v>
      </c>
      <c r="BY376" s="194" t="str">
        <f>IF(INDEX(tab_MinKomp[Obsługa maszyn Engel / Engel Maschinenbedienung],MATCH($B375,tab_MinKomp[[Stanowisko / Position ]:[Stanowisko / Position ]],0))="n/a","n/a",BY375-INDEX(tab_MinKomp[Obsługa maszyn Engel / Engel Maschinenbedienung],MATCH($B375,tab_MinKomp[[Stanowisko / Position ]:[Stanowisko / Position ]],0)))</f>
        <v>n/a</v>
      </c>
      <c r="BZ376" s="194" t="str">
        <f>IF(INDEX(tab_MinKomp[Obsługa maszyn Engel / Engel Maschinenbedienung],MATCH($B375,tab_MinKomp[[Stanowisko / Position ]:[Stanowisko / Position ]],0))="n/a","n/a",BZ375-INDEX(tab_MinKomp[Obsługa maszyn Engel / Engel Maschinenbedienung],MATCH($B375,tab_MinKomp[[Stanowisko / Position ]:[Stanowisko / Position ]],0)))</f>
        <v>n/a</v>
      </c>
      <c r="CA376" s="194">
        <f>IF(INDEX(tab_MinKomp[Eliminacja awarii / Beseitigung von Ausfällen],MATCH($B375,tab_MinKomp[[Stanowisko / Position ]:[Stanowisko / Position ]],0))="n/a","n/a",CA375-INDEX(tab_MinKomp[Eliminacja awarii / Beseitigung von Ausfällen],MATCH($B375,tab_MinKomp[[Stanowisko / Position ]:[Stanowisko / Position ]],0)))</f>
        <v>2</v>
      </c>
      <c r="CB376" s="194" t="str">
        <f>IF(INDEX(tab_MinKomp[Obsługa maszyn ASL / ASL Maschinenbedienung],MATCH($B375,tab_MinKomp[[Stanowisko / Position ]:[Stanowisko / Position ]],0))="n/a","n/a",CB375-INDEX(tab_MinKomp[Obsługa maszyn ASL / ASL Maschinenbedienung],MATCH($B375,tab_MinKomp[[Stanowisko / Position ]:[Stanowisko / Position ]],0)))</f>
        <v>n/a</v>
      </c>
      <c r="CC376" s="194">
        <f>IF(INDEX(tab_MinKomp[Obsługa maszyn Novapax / Novapax Maschinenbedienung],MATCH($B375,tab_MinKomp[[Stanowisko / Position ]:[Stanowisko / Position ]],0))="n/a","n/a",CC375-INDEX(tab_MinKomp[Obsługa maszyn Novapax / Novapax Maschinenbedienung],MATCH($B375,tab_MinKomp[[Stanowisko / Position ]:[Stanowisko / Position ]],0)))</f>
        <v>1</v>
      </c>
      <c r="CD376" s="194">
        <f>IF(INDEX(tab_MinKomp[Obsługa maszyn Novapax / Novapax Maschinenbedienung],MATCH($B375,tab_MinKomp[[Stanowisko / Position ]:[Stanowisko / Position ]],0))="n/a","n/a",CD375-INDEX(tab_MinKomp[Obsługa maszyn Novapax / Novapax Maschinenbedienung],MATCH($B375,tab_MinKomp[[Stanowisko / Position ]:[Stanowisko / Position ]],0)))</f>
        <v>1</v>
      </c>
      <c r="CE376" s="194" t="str">
        <f>IF(INDEX(tab_MinKomp[Obsługa maszyn Piovan / Piovan Maschinenbedienung],MATCH($B375,tab_MinKomp[[Stanowisko / Position ]:[Stanowisko / Position ]],0))="n/a","n/a",CE375-INDEX(tab_MinKomp[Obsługa maszyn Piovan / Piovan Maschinenbedienung],MATCH($B375,tab_MinKomp[[Stanowisko / Position ]:[Stanowisko / Position ]],0)))</f>
        <v>n/a</v>
      </c>
      <c r="CF376" s="194" t="str">
        <f>IF(INDEX(tab_MinKomp[Obsługa maszyn Piovan / Piovan Maschinenbedienung],MATCH($B375,tab_MinKomp[[Stanowisko / Position ]:[Stanowisko / Position ]],0))="n/a","n/a",CF375-INDEX(tab_MinKomp[Obsługa maszyn Piovan / Piovan Maschinenbedienung],MATCH($B375,tab_MinKomp[[Stanowisko / Position ]:[Stanowisko / Position ]],0)))</f>
        <v>n/a</v>
      </c>
      <c r="CG376" s="194">
        <f>IF(INDEX(tab_MinKomp[Eliminacja awarii / Beseitigung von Ausfällen],MATCH($B375,tab_MinKomp[[Stanowisko / Position ]:[Stanowisko / Position ]],0))="n/a","n/a",CG375-INDEX(tab_MinKomp[Eliminacja awarii / Beseitigung von Ausfällen],MATCH($B375,tab_MinKomp[[Stanowisko / Position ]:[Stanowisko / Position ]],0)))</f>
        <v>2</v>
      </c>
      <c r="CH376" s="194" t="str">
        <f>IF(INDEX(tab_MinKomp[Wymagania VDA 6.5 Product / Forderungen],MATCH($B375,tab_MinKomp[[Stanowisko / Position ]:[Stanowisko / Position ]],0))="n/a","n/a",CH375-INDEX(tab_MinKomp[Wymagania VDA 6.5 Product / Forderungen],MATCH($B375,tab_MinKomp[[Stanowisko / Position ]:[Stanowisko / Position ]],0)))</f>
        <v>n/a</v>
      </c>
      <c r="CI376" s="194" t="str">
        <f>IF(INDEX(tab_MinKomp[Wymagania VDA 6.5 Product / Forderungen],MATCH($B375,tab_MinKomp[[Stanowisko / Position ]:[Stanowisko / Position ]],0))="n/a","n/a",CI375-INDEX(tab_MinKomp[Wymagania VDA 6.5 Product / Forderungen],MATCH($B375,tab_MinKomp[[Stanowisko / Position ]:[Stanowisko / Position ]],0)))</f>
        <v>n/a</v>
      </c>
      <c r="CJ376" s="194" t="str">
        <f>IF(INDEX(tab_MinKomp[Wymagania VDA 6.5 Product / Forderungen],MATCH($B375,tab_MinKomp[[Stanowisko / Position ]:[Stanowisko / Position ]],0))="n/a","n/a",CJ375-INDEX(tab_MinKomp[Wymagania VDA 6.5 Product / Forderungen],MATCH($B375,tab_MinKomp[[Stanowisko / Position ]:[Stanowisko / Position ]],0)))</f>
        <v>n/a</v>
      </c>
      <c r="CK376" s="194" t="str">
        <f>IF(INDEX(tab_MinKomp[Wymagania VDA 6.5 Product / Forderungen],MATCH($B375,tab_MinKomp[[Stanowisko / Position ]:[Stanowisko / Position ]],0))="n/a","n/a",CK375-INDEX(tab_MinKomp[Wymagania VDA 6.5 Product / Forderungen],MATCH($B375,tab_MinKomp[[Stanowisko / Position ]:[Stanowisko / Position ]],0)))</f>
        <v>n/a</v>
      </c>
      <c r="CL376" s="194" t="str">
        <f>IF(INDEX(tab_MinKomp[Wymagania VDA 6.5 Product / Forderungen],MATCH($B375,tab_MinKomp[[Stanowisko / Position ]:[Stanowisko / Position ]],0))="n/a","n/a",CL375-INDEX(tab_MinKomp[Wymagania VDA 6.5 Product / Forderungen],MATCH($B375,tab_MinKomp[[Stanowisko / Position ]:[Stanowisko / Position ]],0)))</f>
        <v>n/a</v>
      </c>
      <c r="CM376" s="194" t="str">
        <f>IF(INDEX(tab_MinKomp[Informatyka ogólna (techniczne i systemowe) / Allgemeine IT (Technik und System)],MATCH($B375,tab_MinKomp[[Stanowisko / Position ]:[Stanowisko / Position ]],0))="n/a","n/a",CM375-INDEX(tab_MinKomp[Informatyka ogólna (techniczne i systemowe) / Allgemeine IT (Technik und System)],MATCH($B375,tab_MinKomp[[Stanowisko / Position ]:[Stanowisko / Position ]],0)))</f>
        <v>n/a</v>
      </c>
      <c r="CN376" s="194" t="str">
        <f>IF(INDEX(tab_MinKomp[Sieci komputerowe / Computernetzwerke],MATCH($B375,tab_MinKomp[[Stanowisko / Position ]:[Stanowisko / Position ]],0))="n/a","n/a",CN375-INDEX(tab_MinKomp[Sieci komputerowe / Computernetzwerke],MATCH($B375,tab_MinKomp[[Stanowisko / Position ]:[Stanowisko / Position ]],0)))</f>
        <v>n/a</v>
      </c>
      <c r="CO376" s="194" t="str">
        <f>IF(INDEX(tab_MinKomp[Hardware (komputery PC, drukarki biurowe i etykietowe, telefonia stacjonarna i mobilna) (PC, Drucker, Telefpne, Handys)],MATCH($B375,tab_MinKomp[[Stanowisko / Position ]:[Stanowisko / Position ]],0))="n/a","n/a",CO375-INDEX(tab_MinKomp[Hardware (komputery PC, drukarki biurowe i etykietowe, telefonia stacjonarna i mobilna) (PC, Drucker, Telefpne, Handys)],MATCH($B375,tab_MinKomp[[Stanowisko / Position ]:[Stanowisko / Position ]],0)))</f>
        <v>n/a</v>
      </c>
      <c r="CP376" s="194" t="str">
        <f>IF(INDEX(tab_MinKomp[Software &amp; Systems (MS Office, MS Remote Desktop)],MATCH($B375,tab_MinKomp[[Stanowisko / Position ]:[Stanowisko / Position ]],0))="n/a","n/a",CP375-INDEX(tab_MinKomp[Software &amp; Systems (MS Office, MS Remote Desktop)],MATCH($B375,tab_MinKomp[[Stanowisko / Position ]:[Stanowisko / Position ]],0)))</f>
        <v>n/a</v>
      </c>
      <c r="CQ376" s="194" t="str">
        <f>IF(INDEX(tab_MinKomp[Programowanie obiektowe (PHP) / Objektprogrammierung],MATCH($B375,tab_MinKomp[[Stanowisko / Position ]:[Stanowisko / Position ]],0))="n/a","n/a",CQ375-INDEX(tab_MinKomp[Programowanie obiektowe (PHP) / Objektprogrammierung],MATCH($B375,tab_MinKomp[[Stanowisko / Position ]:[Stanowisko / Position ]],0)))</f>
        <v>n/a</v>
      </c>
      <c r="CR376" s="194" t="str">
        <f>IF(INDEX(tab_MinKomp[Scrum],MATCH($B375,tab_MinKomp[[Stanowisko / Position ]:[Stanowisko / Position ]],0))="n/a","n/a",CR375-INDEX(tab_MinKomp[Scrum],MATCH($B375,tab_MinKomp[[Stanowisko / Position ]:[Stanowisko / Position ]],0)))</f>
        <v>n/a</v>
      </c>
      <c r="CS376" s="194" t="str">
        <f>IF(INDEX(tab_MinKomp[SQL (MySQL)],MATCH($B375,tab_MinKomp[[Stanowisko / Position ]:[Stanowisko / Position ]],0))="n/a","n/a",CS375-INDEX(tab_MinKomp[SQL (MySQL)],MATCH($B375,tab_MinKomp[[Stanowisko / Position ]:[Stanowisko / Position ]],0)))</f>
        <v>n/a</v>
      </c>
      <c r="CT376" s="194" t="str">
        <f>IF(INDEX(tab_MinKomp[Javascript],MATCH($B375,tab_MinKomp[[Stanowisko / Position ]:[Stanowisko / Position ]],0))="n/a","n/a",CT375-INDEX(tab_MinKomp[Javascript],MATCH($B375,tab_MinKomp[[Stanowisko / Position ]:[Stanowisko / Position ]],0)))</f>
        <v>n/a</v>
      </c>
      <c r="CU376" s="194" t="str">
        <f>IF(INDEX(tab_MinKomp[Joomla],MATCH($B375,tab_MinKomp[[Stanowisko / Position ]:[Stanowisko / Position ]],0))="n/a","n/a",CU375-INDEX(tab_MinKomp[Joomla],MATCH($B375,tab_MinKomp[[Stanowisko / Position ]:[Stanowisko / Position ]],0)))</f>
        <v>n/a</v>
      </c>
      <c r="CV376" s="194" t="str">
        <f>IF(INDEX(tab_MinKomp[Bash],MATCH($B375,tab_MinKomp[[Stanowisko / Position ]:[Stanowisko / Position ]],0))="n/a","n/a",CV375-INDEX(tab_MinKomp[Bash],MATCH($B375,tab_MinKomp[[Stanowisko / Position ]:[Stanowisko / Position ]],0)))</f>
        <v>n/a</v>
      </c>
      <c r="CW376" s="194">
        <f>IF(INDEX(tab_MinKomp[Systemy MES (HYDRA / SFMS)],MATCH($B375,tab_MinKomp[[Stanowisko / Position ]:[Stanowisko / Position ]],0))="n/a","n/a",CW375-INDEX(tab_MinKomp[Systemy MES (HYDRA / SFMS)],MATCH($B375,tab_MinKomp[[Stanowisko / Position ]:[Stanowisko / Position ]],0)))</f>
        <v>1</v>
      </c>
      <c r="CX376" s="194" t="str">
        <f>IF(INDEX(tab_MinKomp[HTML / CSS],MATCH($B375,tab_MinKomp[[Stanowisko / Position ]:[Stanowisko / Position ]],0))="n/a","n/a",CX375-INDEX(tab_MinKomp[HTML / CSS],MATCH($B375,tab_MinKomp[[Stanowisko / Position ]:[Stanowisko / Position ]],0)))</f>
        <v>n/a</v>
      </c>
      <c r="CY376" s="194" t="str">
        <f>IF(INDEX(tab_MinKomp[SYSTEM PR],MATCH($B375,tab_MinKomp[[Stanowisko / Position ]:[Stanowisko / Position ]],0))="n/a","n/a",CY375-INDEX(tab_MinKomp[SYSTEM PR],MATCH($B375,tab_MinKomp[[Stanowisko / Position ]:[Stanowisko / Position ]],0)))</f>
        <v>n/a</v>
      </c>
      <c r="CZ376" s="194" t="str">
        <f>IF(INDEX(tab_MinKomp[System Einkauf XP / EBA],MATCH($B375,tab_MinKomp[[Stanowisko / Position ]:[Stanowisko / Position ]],0))="n/a","n/a",CZ375-INDEX(tab_MinKomp[System Einkauf XP / EBA],MATCH($B375,tab_MinKomp[[Stanowisko / Position ]:[Stanowisko / Position ]],0)))</f>
        <v>n/a</v>
      </c>
      <c r="DA376" s="194" t="str">
        <f>IF(INDEX(tab_MinKomp[Techniki negocjacyjne / Verhandlungstechniken],MATCH($B375,tab_MinKomp[[Stanowisko / Position ]:[Stanowisko / Position ]],0))="n/a","n/a",DA375-INDEX(tab_MinKomp[Techniki negocjacyjne / Verhandlungstechniken],MATCH($B375,tab_MinKomp[[Stanowisko / Position ]:[Stanowisko / Position ]],0)))</f>
        <v>n/a</v>
      </c>
      <c r="DB376" s="194" t="str">
        <f>IF(INDEX(tab_MinKomp[Znajomość rynku branżowego / Kenntnis des Industrie Marktes],MATCH($B375,tab_MinKomp[[Stanowisko / Position ]:[Stanowisko / Position ]],0))="n/a","n/a",DB375-INDEX(tab_MinKomp[Znajomość rynku branżowego / Kenntnis des Industrie Marktes],MATCH($B375,tab_MinKomp[[Stanowisko / Position ]:[Stanowisko / Position ]],0)))</f>
        <v>n/a</v>
      </c>
      <c r="DC376" s="194" t="str">
        <f>IF(INDEX(tab_MinKomp[SUPPLIER MANAGEMENT],MATCH($B375,tab_MinKomp[[Stanowisko / Position ]:[Stanowisko / Position ]],0))="n/a","n/a",DC375-INDEX(tab_MinKomp[SUPPLIER MANAGEMENT],MATCH($B375,tab_MinKomp[[Stanowisko / Position ]:[Stanowisko / Position ]],0)))</f>
        <v>n/a</v>
      </c>
      <c r="DD376" s="194" t="str">
        <f>IF(INDEX(tab_MinKomp[SUPPLIER MANAGEMENT],MATCH($B375,tab_MinKomp[[Stanowisko / Position ]:[Stanowisko / Position ]],0))="n/a","n/a",DD375-INDEX(tab_MinKomp[SUPPLIER MANAGEMENT],MATCH($B375,tab_MinKomp[[Stanowisko / Position ]:[Stanowisko / Position ]],0)))</f>
        <v>n/a</v>
      </c>
      <c r="DE376" s="194" t="str">
        <f>IF(INDEX(tab_MinKomp[SUPPLIER MANAGEMENT],MATCH($B375,tab_MinKomp[[Stanowisko / Position ]:[Stanowisko / Position ]],0))="n/a","n/a",DE375-INDEX(tab_MinKomp[SUPPLIER MANAGEMENT],MATCH($B375,tab_MinKomp[[Stanowisko / Position ]:[Stanowisko / Position ]],0)))</f>
        <v>n/a</v>
      </c>
      <c r="DF376" s="194">
        <f>IF(INDEX(tab_MinKomp[LEAN MANAGEMENT],MATCH($B375,tab_MinKomp[[Stanowisko / Position ]:[Stanowisko / Position ]],0))="n/a","n/a",DF375-INDEX(tab_MinKomp[LEAN MANAGEMENT],MATCH($B375,tab_MinKomp[[Stanowisko / Position ]:[Stanowisko / Position ]],0)))</f>
        <v>0</v>
      </c>
      <c r="DG376" s="194" t="str">
        <f>IF(INDEX(tab_MinKomp[PPAP/PSW],MATCH($B375,tab_MinKomp[[Stanowisko / Position ]:[Stanowisko / Position ]],0))="n/a","n/a",DG375-INDEX(tab_MinKomp[PPAP/PSW],MATCH($B375,tab_MinKomp[[Stanowisko / Position ]:[Stanowisko / Position ]],0)))</f>
        <v>n/a</v>
      </c>
      <c r="DH376" s="194" t="str">
        <f>IF(INDEX(tab_MinKomp[SUPPLIER MANAGEMENT],MATCH($B375,tab_MinKomp[[Stanowisko / Position ]:[Stanowisko / Position ]],0))="n/a","n/a",DH375-INDEX(tab_MinKomp[SUPPLIER MANAGEMENT],MATCH($B375,tab_MinKomp[[Stanowisko / Position ]:[Stanowisko / Position ]],0)))</f>
        <v>n/a</v>
      </c>
      <c r="DI376" s="194" t="str">
        <f>IF(INDEX(tab_MinKomp[OBSŁUGA PORTALI KLIENTA / Kundenportale],MATCH($B375,tab_MinKomp[[Stanowisko / Position ]:[Stanowisko / Position ]],0))="n/a","n/a",DI375-INDEX(tab_MinKomp[OBSŁUGA PORTALI KLIENTA / Kundenportale],MATCH($B375,tab_MinKomp[[Stanowisko / Position ]:[Stanowisko / Position ]],0)))</f>
        <v>n/a</v>
      </c>
      <c r="DJ376" s="194" t="str">
        <f>IF(INDEX(tab_MinKomp[Obsługa systemu BABTECQ / BABTECQ System],MATCH($B375,tab_MinKomp[[Stanowisko / Position ]:[Stanowisko / Position ]],0))="n/a","n/a",DJ375-INDEX(tab_MinKomp[Obsługa systemu BABTECQ / BABTECQ System],MATCH($B375,tab_MinKomp[[Stanowisko / Position ]:[Stanowisko / Position ]],0)))</f>
        <v>n/a</v>
      </c>
      <c r="DK376" s="194" t="str">
        <f>IF(INDEX(tab_MinKomp[Rysunek techniczny / technische Zeichnung],MATCH($B375,tab_MinKomp[[Stanowisko / Position ]:[Stanowisko / Position ]],0))="n/a","n/a",DK375-INDEX(tab_MinKomp[Rysunek techniczny / technische Zeichnung],MATCH($B375,tab_MinKomp[[Stanowisko / Position ]:[Stanowisko / Position ]],0)))</f>
        <v>n/a</v>
      </c>
      <c r="DL376" s="194" t="str">
        <f>IF(INDEX(tab_MinKomp[Kalibracja / Kalibrierung],MATCH($B375,tab_MinKomp[[Stanowisko / Position ]:[Stanowisko / Position ]],0))="n/a","n/a",DL375-INDEX(tab_MinKomp[Kalibracja / Kalibrierung],MATCH($B375,tab_MinKomp[[Stanowisko / Position ]:[Stanowisko / Position ]],0)))</f>
        <v>n/a</v>
      </c>
      <c r="DM376" s="194" t="str">
        <f>IF(INDEX(tab_MinKomp[Rekwalifikacja / Requalifizierung],MATCH($B375,tab_MinKomp[[Stanowisko / Position ]:[Stanowisko / Position ]],0))="n/a","n/a",DM375-INDEX(tab_MinKomp[Rekwalifikacja / Requalifizierung],MATCH($B375,tab_MinKomp[[Stanowisko / Position ]:[Stanowisko / Position ]],0)))</f>
        <v>n/a</v>
      </c>
      <c r="DN376" s="190" t="str">
        <f>IF(INDEX(tab_MinKomp[Testy czystości / Reinheitstests],MATCH($B375,tab_MinKomp[[Stanowisko / Position ]:[Stanowisko / Position ]],0))="n/a","n/a",DN375-INDEX(tab_MinKomp[Testy czystości / Reinheitstests],MATCH($B375,tab_MinKomp[[Stanowisko / Position ]:[Stanowisko / Position ]],0)))</f>
        <v>n/a</v>
      </c>
      <c r="DO376" s="190" t="str">
        <f>IF(INDEX(tab_MinKomp[Testy czystości / Reinheitstests],MATCH($B375,tab_MinKomp[[Stanowisko / Position ]:[Stanowisko / Position ]],0))="n/a","n/a",DO375-INDEX(tab_MinKomp[Testy czystości / Reinheitstests],MATCH($B375,tab_MinKomp[[Stanowisko / Position ]:[Stanowisko / Position ]],0)))</f>
        <v>n/a</v>
      </c>
      <c r="DP376" s="190" t="str">
        <f>IF(INDEX(tab_MinKomp[Testy czystości / Reinheitstests],MATCH($B375,tab_MinKomp[[Stanowisko / Position ]:[Stanowisko / Position ]],0))="n/a","n/a",DP375-INDEX(tab_MinKomp[Testy czystości / Reinheitstests],MATCH($B375,tab_MinKomp[[Stanowisko / Position ]:[Stanowisko / Position ]],0)))</f>
        <v>n/a</v>
      </c>
      <c r="DQ376" s="190" t="str">
        <f>IF(INDEX(tab_MinKomp[Testy czystości / Reinheitstests],MATCH($B375,tab_MinKomp[[Stanowisko / Position ]:[Stanowisko / Position ]],0))="n/a","n/a",DQ375-INDEX(tab_MinKomp[Testy czystości / Reinheitstests],MATCH($B375,tab_MinKomp[[Stanowisko / Position ]:[Stanowisko / Position ]],0)))</f>
        <v>n/a</v>
      </c>
      <c r="DR376" s="190" t="str">
        <f>IF(INDEX(tab_MinKomp[Testy czystości / Reinheitstests],MATCH($B375,tab_MinKomp[[Stanowisko / Position ]:[Stanowisko / Position ]],0))="n/a","n/a",DR375-INDEX(tab_MinKomp[Testy czystości / Reinheitstests],MATCH($B375,tab_MinKomp[[Stanowisko / Position ]:[Stanowisko / Position ]],0)))</f>
        <v>n/a</v>
      </c>
      <c r="DS376" s="190" t="str">
        <f>IF(INDEX(tab_MinKomp[Testy czystości / Reinheitstests],MATCH($B375,tab_MinKomp[[Stanowisko / Position ]:[Stanowisko / Position ]],0))="n/a","n/a",DS375-INDEX(tab_MinKomp[Testy czystości / Reinheitstests],MATCH($B375,tab_MinKomp[[Stanowisko / Position ]:[Stanowisko / Position ]],0)))</f>
        <v>n/a</v>
      </c>
      <c r="DT376" s="194" t="str">
        <f>IF(INDEX(tab_MinKomp[SUPPLIER MANAGEMENT],MATCH($B375,tab_MinKomp[[Stanowisko / Position ]:[Stanowisko / Position ]],0))="n/a","n/a",DT375-INDEX(tab_MinKomp[SUPPLIER MANAGEMENT],MATCH($B375,tab_MinKomp[[Stanowisko / Position ]:[Stanowisko / Position ]],0)))</f>
        <v>n/a</v>
      </c>
      <c r="DU376" s="190" t="str">
        <f>IF(INDEX(tab_MinKomp[Testy czystości / Reinheitstests],MATCH($B375,tab_MinKomp[[Stanowisko / Position ]:[Stanowisko / Position ]],0))="n/a","n/a",DU375-INDEX(tab_MinKomp[Testy czystości / Reinheitstests],MATCH($B375,tab_MinKomp[[Stanowisko / Position ]:[Stanowisko / Position ]],0)))</f>
        <v>n/a</v>
      </c>
      <c r="DV376" s="190" t="str">
        <f>IF(INDEX(tab_MinKomp[Testy czystości / Reinheitstests],MATCH($B375,tab_MinKomp[[Stanowisko / Position ]:[Stanowisko / Position ]],0))="n/a","n/a",DV375-INDEX(tab_MinKomp[Testy czystości / Reinheitstests],MATCH($B375,tab_MinKomp[[Stanowisko / Position ]:[Stanowisko / Position ]],0)))</f>
        <v>n/a</v>
      </c>
      <c r="DW376" s="190" t="str">
        <f>IF(INDEX(tab_MinKomp[Testy czystości / Reinheitstests],MATCH($B375,tab_MinKomp[[Stanowisko / Position ]:[Stanowisko / Position ]],0))="n/a","n/a",DW375-INDEX(tab_MinKomp[Testy czystości / Reinheitstests],MATCH($B375,tab_MinKomp[[Stanowisko / Position ]:[Stanowisko / Position ]],0)))</f>
        <v>n/a</v>
      </c>
      <c r="DX376" s="190" t="str">
        <f>IF(INDEX(tab_MinKomp[Testy czystości / Reinheitstests],MATCH($B375,tab_MinKomp[[Stanowisko / Position ]:[Stanowisko / Position ]],0))="n/a","n/a",DX375-INDEX(tab_MinKomp[Testy czystości / Reinheitstests],MATCH($B375,tab_MinKomp[[Stanowisko / Position ]:[Stanowisko / Position ]],0)))</f>
        <v>n/a</v>
      </c>
      <c r="DY376" s="190" t="str">
        <f>IF(INDEX(tab_MinKomp[Testy czystości / Reinheitstests],MATCH($B375,tab_MinKomp[[Stanowisko / Position ]:[Stanowisko / Position ]],0))="n/a","n/a",DY375-INDEX(tab_MinKomp[Testy czystości / Reinheitstests],MATCH($B375,tab_MinKomp[[Stanowisko / Position ]:[Stanowisko / Position ]],0)))</f>
        <v>n/a</v>
      </c>
      <c r="DZ376" s="190" t="str">
        <f>IF(INDEX(tab_MinKomp[Testy czystości / Reinheitstests],MATCH($B375,tab_MinKomp[[Stanowisko / Position ]:[Stanowisko / Position ]],0))="n/a","n/a",DZ375-INDEX(tab_MinKomp[Testy czystości / Reinheitstests],MATCH($B375,tab_MinKomp[[Stanowisko / Position ]:[Stanowisko / Position ]],0)))</f>
        <v>n/a</v>
      </c>
      <c r="EA376" s="194" t="str">
        <f>IF(INDEX(tab_MinKomp[SUPPLIER MANAGEMENT],MATCH($B375,tab_MinKomp[[Stanowisko / Position ]:[Stanowisko / Position ]],0))="n/a","n/a",EA375-INDEX(tab_MinKomp[SUPPLIER MANAGEMENT],MATCH($B375,tab_MinKomp[[Stanowisko / Position ]:[Stanowisko / Position ]],0)))</f>
        <v>n/a</v>
      </c>
      <c r="EB376" s="190" t="str">
        <f>IF(INDEX(tab_MinKomp[Testy czystości / Reinheitstests],MATCH($B375,tab_MinKomp[[Stanowisko / Position ]:[Stanowisko / Position ]],0))="n/a","n/a",EB375-INDEX(tab_MinKomp[Testy czystości / Reinheitstests],MATCH($B375,tab_MinKomp[[Stanowisko / Position ]:[Stanowisko / Position ]],0)))</f>
        <v>n/a</v>
      </c>
      <c r="EC376" s="190" t="str">
        <f>IF(INDEX(tab_MinKomp[Testy czystości / Reinheitstests],MATCH($B375,tab_MinKomp[[Stanowisko / Position ]:[Stanowisko / Position ]],0))="n/a","n/a",EC375-INDEX(tab_MinKomp[Testy czystości / Reinheitstests],MATCH($B375,tab_MinKomp[[Stanowisko / Position ]:[Stanowisko / Position ]],0)))</f>
        <v>n/a</v>
      </c>
      <c r="ED376" s="190" t="str">
        <f>IF(INDEX(tab_MinKomp[Testy czystości / Reinheitstests],MATCH($B375,tab_MinKomp[[Stanowisko / Position ]:[Stanowisko / Position ]],0))="n/a","n/a",ED375-INDEX(tab_MinKomp[Testy czystości / Reinheitstests],MATCH($B375,tab_MinKomp[[Stanowisko / Position ]:[Stanowisko / Position ]],0)))</f>
        <v>n/a</v>
      </c>
      <c r="EE376" s="190" t="str">
        <f>IF(INDEX(tab_MinKomp[Testy czystości / Reinheitstests],MATCH($B375,tab_MinKomp[[Stanowisko / Position ]:[Stanowisko / Position ]],0))="n/a","n/a",EE375-INDEX(tab_MinKomp[Testy czystości / Reinheitstests],MATCH($B375,tab_MinKomp[[Stanowisko / Position ]:[Stanowisko / Position ]],0)))</f>
        <v>n/a</v>
      </c>
      <c r="EF376" s="190" t="str">
        <f>IF(INDEX(tab_MinKomp[Testy czystości / Reinheitstests],MATCH($B375,tab_MinKomp[[Stanowisko / Position ]:[Stanowisko / Position ]],0))="n/a","n/a",EF375-INDEX(tab_MinKomp[Testy czystości / Reinheitstests],MATCH($B375,tab_MinKomp[[Stanowisko / Position ]:[Stanowisko / Position ]],0)))</f>
        <v>n/a</v>
      </c>
      <c r="EG376" s="190" t="str">
        <f>IF(INDEX(tab_MinKomp[Testy czystości / Reinheitstests],MATCH($B375,tab_MinKomp[[Stanowisko / Position ]:[Stanowisko / Position ]],0))="n/a","n/a",EG375-INDEX(tab_MinKomp[Testy czystości / Reinheitstests],MATCH($B375,tab_MinKomp[[Stanowisko / Position ]:[Stanowisko / Position ]],0)))</f>
        <v>n/a</v>
      </c>
      <c r="EH376" s="190" t="str">
        <f>IF(INDEX(tab_MinKomp[Testy czystości / Reinheitstests],MATCH($B375,tab_MinKomp[[Stanowisko / Position ]:[Stanowisko / Position ]],0))="n/a","n/a",EH375-INDEX(tab_MinKomp[Testy czystości / Reinheitstests],MATCH($B375,tab_MinKomp[[Stanowisko / Position ]:[Stanowisko / Position ]],0)))</f>
        <v>n/a</v>
      </c>
      <c r="EI376" s="190" t="str">
        <f>IF(INDEX(tab_MinKomp[Testy czystości / Reinheitstests],MATCH($B375,tab_MinKomp[[Stanowisko / Position ]:[Stanowisko / Position ]],0))="n/a","n/a",EI375-INDEX(tab_MinKomp[Testy czystości / Reinheitstests],MATCH($B375,tab_MinKomp[[Stanowisko / Position ]:[Stanowisko / Position ]],0)))</f>
        <v>n/a</v>
      </c>
      <c r="EJ376" s="190" t="str">
        <f>IF(INDEX(tab_MinKomp[Testy czystości / Reinheitstests],MATCH($B375,tab_MinKomp[[Stanowisko / Position ]:[Stanowisko / Position ]],0))="n/a","n/a",EJ375-INDEX(tab_MinKomp[Testy czystości / Reinheitstests],MATCH($B375,tab_MinKomp[[Stanowisko / Position ]:[Stanowisko / Position ]],0)))</f>
        <v>n/a</v>
      </c>
      <c r="EK376" s="190">
        <v>2</v>
      </c>
      <c r="EL376" s="190">
        <v>2</v>
      </c>
      <c r="EM376" s="190">
        <v>2</v>
      </c>
      <c r="EN376" s="190">
        <v>2</v>
      </c>
      <c r="EO376" s="194" t="str">
        <f>IF(INDEX(tab_MinKomp[Konserwacja Rep],MATCH($B375,tab_MinKomp[[Stanowisko / Position ]:[Stanowisko / Position ]],0))="n/a","n/a",EO375-INDEX(tab_MinKomp[Konserwacja Rep],MATCH($B375,tab_MinKomp[[Stanowisko / Position ]:[Stanowisko / Position ]],0)))</f>
        <v>n/a</v>
      </c>
      <c r="EP376" s="194" t="str">
        <f>IF(INDEX(tab_MinKomp[[Konserwacja Engel ]],MATCH($B375,tab_MinKomp[[Stanowisko / Position ]:[Stanowisko / Position ]],0))="n/a","n/a",EP375-INDEX(tab_MinKomp[[Konserwacja Engel ]],MATCH($B375,tab_MinKomp[[Stanowisko / Position ]:[Stanowisko / Position ]],0)))</f>
        <v>n/a</v>
      </c>
      <c r="EQ376" s="194" t="str">
        <f>IF(INDEX(tab_MinKomp[Konserwacja B 50],MATCH($B375,tab_MinKomp[[Stanowisko / Position ]:[Stanowisko / Position ]],0))="n/a","n/a",EQ375-INDEX(tab_MinKomp[Konserwacja B 50],MATCH($B375,tab_MinKomp[[Stanowisko / Position ]:[Stanowisko / Position ]],0)))</f>
        <v>n/a</v>
      </c>
      <c r="ER376" s="194" t="str">
        <f>IF(INDEX(tab_MinKomp[[Konserwacja EOL ]],MATCH($B375,tab_MinKomp[[Stanowisko / Position ]:[Stanowisko / Position ]],0))="n/a","n/a",ER375-INDEX(tab_MinKomp[[Konserwacja EOL ]],MATCH($B375,tab_MinKomp[[Stanowisko / Position ]:[Stanowisko / Position ]],0)))</f>
        <v>n/a</v>
      </c>
      <c r="ES376" s="194" t="str">
        <f>IF(INDEX(tab_MinKomp[Konserwacja Branson],MATCH($B375,tab_MinKomp[[Stanowisko / Position ]:[Stanowisko / Position ]],0))="n/a","n/a",ES375-INDEX(tab_MinKomp[Konserwacja Branson],MATCH($B375,tab_MinKomp[[Stanowisko / Position ]:[Stanowisko / Position ]],0)))</f>
        <v>n/a</v>
      </c>
      <c r="ET376" s="194" t="str">
        <f>IF(INDEX(tab_MinKomp[Konserwacja coolery],MATCH($B375,tab_MinKomp[[Stanowisko / Position ]:[Stanowisko / Position ]],0))="n/a","n/a",ET375-INDEX(tab_MinKomp[Konserwacja coolery],MATCH($B375,tab_MinKomp[[Stanowisko / Position ]:[Stanowisko / Position ]],0)))</f>
        <v>n/a</v>
      </c>
      <c r="EU376" s="194" t="str">
        <f>IF(INDEX(tab_MinKomp[Konserwacja piecy],MATCH($B375,tab_MinKomp[[Stanowisko / Position ]:[Stanowisko / Position ]],0))="n/a","n/a",EU375-INDEX(tab_MinKomp[Konserwacja piecy],MATCH($B375,tab_MinKomp[[Stanowisko / Position ]:[Stanowisko / Position ]],0)))</f>
        <v>n/a</v>
      </c>
      <c r="EV376" s="194" t="str">
        <f>IF(INDEX(tab_MinKomp[Rysunek techniczny- czytanie],MATCH($B375,tab_MinKomp[[Stanowisko / Position ]:[Stanowisko / Position ]],0))="n/a","n/a",EV375-INDEX(tab_MinKomp[Rysunek techniczny- czytanie],MATCH($B375,tab_MinKomp[[Stanowisko / Position ]:[Stanowisko / Position ]],0)))</f>
        <v>n/a</v>
      </c>
      <c r="EW376" s="194" t="str">
        <f>IF(INDEX(tab_MinKomp[Elektryka],MATCH($B375,tab_MinKomp[[Stanowisko / Position ]:[Stanowisko / Position ]],0))="n/a","n/a",EW375-INDEX(tab_MinKomp[Elektryka],MATCH($B375,tab_MinKomp[[Stanowisko / Position ]:[Stanowisko / Position ]],0)))</f>
        <v>n/a</v>
      </c>
      <c r="EX376" s="194" t="str">
        <f>IF(INDEX(tab_MinKomp[Pneumatyka],MATCH($B375,tab_MinKomp[[Stanowisko / Position ]:[Stanowisko / Position ]],0))="n/a","n/a",EX375-INDEX(tab_MinKomp[Pneumatyka],MATCH($B375,tab_MinKomp[[Stanowisko / Position ]:[Stanowisko / Position ]],0)))</f>
        <v>n/a</v>
      </c>
      <c r="EY376" s="194" t="str">
        <f>IF(INDEX(tab_MinKomp[[Hydraulika ]],MATCH($B375,tab_MinKomp[[Stanowisko / Position ]:[Stanowisko / Position ]],0))="n/a","n/a",EY375-INDEX(tab_MinKomp[[Hydraulika ]],MATCH($B375,tab_MinKomp[[Stanowisko / Position ]:[Stanowisko / Position ]],0)))</f>
        <v>n/a</v>
      </c>
      <c r="EZ376" s="194" t="str">
        <f>IF(INDEX(tab_MinKomp[Podciśnienie],MATCH($B375,tab_MinKomp[[Stanowisko / Position ]:[Stanowisko / Position ]],0))="n/a","n/a",EZ375-INDEX(tab_MinKomp[Podciśnienie],MATCH($B375,tab_MinKomp[[Stanowisko / Position ]:[Stanowisko / Position ]],0)))</f>
        <v>n/a</v>
      </c>
      <c r="FA376" s="194" t="str">
        <f>IF(INDEX(tab_MinKomp[Usuwanie awarii],MATCH($B375,tab_MinKomp[[Stanowisko / Position ]:[Stanowisko / Position ]],0))="n/a","n/a",FA375-INDEX(tab_MinKomp[Usuwanie awarii],MATCH($B375,tab_MinKomp[[Stanowisko / Position ]:[Stanowisko / Position ]],0)))</f>
        <v>n/a</v>
      </c>
      <c r="FB376" s="194" t="str">
        <f>IF(INDEX(tab_MinKomp[Obsługa robotów],MATCH($B375,tab_MinKomp[[Stanowisko / Position ]:[Stanowisko / Position ]],0))="n/a","n/a",FB375-INDEX(tab_MinKomp[Obsługa robotów],MATCH($B375,tab_MinKomp[[Stanowisko / Position ]:[Stanowisko / Position ]],0)))</f>
        <v>n/a</v>
      </c>
      <c r="FC376" s="194" t="str">
        <f>IF(INDEX(tab_MinKomp[Obsługa sterowania maszyny],MATCH($B375,tab_MinKomp[[Stanowisko / Position ]:[Stanowisko / Position ]],0))="n/a","n/a",FC375-INDEX(tab_MinKomp[Obsługa sterowania maszyny],MATCH($B375,tab_MinKomp[[Stanowisko / Position ]:[Stanowisko / Position ]],0)))</f>
        <v>n/a</v>
      </c>
      <c r="FD376" s="194" t="str">
        <f>IF(INDEX(tab_MinKomp[Usuwanie przyczyn żródłowych],MATCH($B375,tab_MinKomp[[Stanowisko / Position ]:[Stanowisko / Position ]],0))="n/a","n/a",FD375-INDEX(tab_MinKomp[Usuwanie przyczyn żródłowych],MATCH($B375,tab_MinKomp[[Stanowisko / Position ]:[Stanowisko / Position ]],0)))</f>
        <v>n/a</v>
      </c>
      <c r="FE376" s="194" t="str">
        <f>IF(INDEX(tab_MinKomp[Cmms stosowanie],MATCH($B375,tab_MinKomp[[Stanowisko / Position ]:[Stanowisko / Position ]],0))="n/a","n/a",FE375-INDEX(tab_MinKomp[Cmms stosowanie],MATCH($B375,tab_MinKomp[[Stanowisko / Position ]:[Stanowisko / Position ]],0)))</f>
        <v>n/a</v>
      </c>
      <c r="FF376" s="190" t="str">
        <f>IF(INDEX(tab_MinKomp[Testy czystości / Reinheitstests],MATCH($B375,tab_MinKomp[[Stanowisko / Position ]:[Stanowisko / Position ]],0))="n/a","n/a",FF375-INDEX(tab_MinKomp[Testy czystości / Reinheitstests],MATCH($B375,tab_MinKomp[[Stanowisko / Position ]:[Stanowisko / Position ]],0)))</f>
        <v>n/a</v>
      </c>
      <c r="FG376" s="194" t="str">
        <f>IF(INDEX(tab_MinKomp[Czyszczenie form plastikowych],MATCH($B375,tab_MinKomp[[Stanowisko / Position ]:[Stanowisko / Position ]],0))="n/a","n/a",FG375-INDEX(tab_MinKomp[Czyszczenie form plastikowych],MATCH($B375,tab_MinKomp[[Stanowisko / Position ]:[Stanowisko / Position ]],0)))</f>
        <v>n/a</v>
      </c>
      <c r="FH376" s="194" t="str">
        <f>IF(INDEX(tab_MinKomp[Wymiana form plastik],MATCH($B375,tab_MinKomp[[Stanowisko / Position ]:[Stanowisko / Position ]],0))="n/a","n/a",FH375-INDEX(tab_MinKomp[Wymiana form plastik],MATCH($B375,tab_MinKomp[[Stanowisko / Position ]:[Stanowisko / Position ]],0)))</f>
        <v>n/a</v>
      </c>
      <c r="FI376" s="194" t="str">
        <f>IF(INDEX(tab_MinKomp[Wymiana form guma],MATCH($B375,tab_MinKomp[[Stanowisko / Position ]:[Stanowisko / Position ]],0))="n/a","n/a",FI375-INDEX(tab_MinKomp[Wymiana form guma],MATCH($B375,tab_MinKomp[[Stanowisko / Position ]:[Stanowisko / Position ]],0)))</f>
        <v>n/a</v>
      </c>
      <c r="FJ376" s="194" t="str">
        <f>IF(INDEX(tab_MinKomp[Konserwacja KK],MATCH($B375,tab_MinKomp[[Stanowisko / Position ]:[Stanowisko / Position ]],0))="n/a","n/a",FJ375-INDEX(tab_MinKomp[Konserwacja KK],MATCH($B375,tab_MinKomp[[Stanowisko / Position ]:[Stanowisko / Position ]],0)))</f>
        <v>n/a</v>
      </c>
      <c r="FK376" s="194" t="str">
        <f>IF(INDEX(tab_MinKomp[Konserwacja form guma],MATCH($B375,tab_MinKomp[[Stanowisko / Position ]:[Stanowisko / Position ]],0))="n/a","n/a",FK375-INDEX(tab_MinKomp[Konserwacja form guma],MATCH($B375,tab_MinKomp[[Stanowisko / Position ]:[Stanowisko / Position ]],0)))</f>
        <v>n/a</v>
      </c>
      <c r="FL376" s="194" t="str">
        <f>IF(INDEX(tab_MinKomp[Konserwacja form plastiki],MATCH($B375,tab_MinKomp[[Stanowisko / Position ]:[Stanowisko / Position ]],0))="n/a","n/a",FL375-INDEX(tab_MinKomp[Konserwacja form plastiki],MATCH($B375,tab_MinKomp[[Stanowisko / Position ]:[Stanowisko / Position ]],0)))</f>
        <v>n/a</v>
      </c>
      <c r="FM376" s="194" t="str">
        <f>IF(INDEX(tab_MinKomp[Konserwacja Gorącego Kanału],MATCH($B375,tab_MinKomp[[Stanowisko / Position ]:[Stanowisko / Position ]],0))="n/a","n/a",FM375-INDEX(tab_MinKomp[Konserwacja Gorącego Kanału],MATCH($B375,tab_MinKomp[[Stanowisko / Position ]:[Stanowisko / Position ]],0)))</f>
        <v>n/a</v>
      </c>
      <c r="FN376" s="194" t="str">
        <f>IF(INDEX(tab_MinKomp[MS Office (Excel)],MATCH($B375,tab_MinKomp[[Stanowisko / Position ]:[Stanowisko / Position ]],0))="n/a","n/a",FN375-INDEX(tab_MinKomp[MS Office (Excel)],MATCH($B375,tab_MinKomp[[Stanowisko / Position ]:[Stanowisko / Position ]],0)))</f>
        <v>n/a</v>
      </c>
      <c r="FO376" s="194" t="str">
        <f>IF(INDEX(tab_MinKomp[MS Office (Word)],MATCH($B375,tab_MinKomp[[Stanowisko / Position ]:[Stanowisko / Position ]],0))="n/a","n/a",FO375-INDEX(tab_MinKomp[MS Office (Word)],MATCH($B375,tab_MinKomp[[Stanowisko / Position ]:[Stanowisko / Position ]],0)))</f>
        <v>n/a</v>
      </c>
      <c r="FP376" s="194" t="str">
        <f>IF(INDEX(tab_MinKomp[MS Office (Power Point)],MATCH($B375,tab_MinKomp[[Stanowisko / Position ]:[Stanowisko / Position ]],0))="n/a","n/a",FP375-INDEX(tab_MinKomp[MS Office (Power Point)],MATCH($B375,tab_MinKomp[[Stanowisko / Position ]:[Stanowisko / Position ]],0)))</f>
        <v>n/a</v>
      </c>
      <c r="FQ376" s="196" t="str">
        <f>IF(INDEX(tab_MinKomp[Język angielski / Englisch],MATCH($B375,tab_MinKomp[[Stanowisko / Position ]:[Stanowisko / Position ]],0))="n/a","n/a",FQ375-INDEX(tab_MinKomp[Język angielski / Englisch],MATCH($B375,tab_MinKomp[[Stanowisko / Position ]:[Stanowisko / Position ]],0)))</f>
        <v>n/a</v>
      </c>
      <c r="FR376" s="196" t="str">
        <f>IF(INDEX(tab_MinKomp[Język niemiecki / Deutsch],MATCH($B375,tab_MinKomp[[Stanowisko / Position ]:[Stanowisko / Position ]],0))="n/a","n/a",FR375-INDEX(tab_MinKomp[Język niemiecki / Deutsch],MATCH($B375,tab_MinKomp[[Stanowisko / Position ]:[Stanowisko / Position ]],0)))</f>
        <v>n/a</v>
      </c>
      <c r="FS376" s="194">
        <f>IF(INDEX(tab_MinKomp[Zarządzanie dokumentacją procesową / Process dokumentation management],MATCH($B375,tab_MinKomp[[Stanowisko / Position ]:[Stanowisko / Position ]],0))="n/a","n/a",FS375-INDEX(tab_MinKomp[Zarządzanie dokumentacją procesową / Process dokumentation management],MATCH($B375,tab_MinKomp[[Stanowisko / Position ]:[Stanowisko / Position ]],0)))</f>
        <v>1</v>
      </c>
      <c r="FT376" s="194">
        <f>IF(INDEX(tab_MinKomp[Znajomość procesów z obszaru / Kenntiss der prozesse in dem Bereich],MATCH($B375,tab_MinKomp[[Stanowisko / Position ]:[Stanowisko / Position ]],0))="n/a","n/a",FT375-INDEX(tab_MinKomp[Znajomość procesów z obszaru / Kenntiss der prozesse in dem Bereich],MATCH($B375,tab_MinKomp[[Stanowisko / Position ]:[Stanowisko / Position ]],0)))</f>
        <v>1</v>
      </c>
      <c r="FU376" s="194">
        <f>IF(INDEX(tab_MinKomp[optymalizacja procesów / Prozessoptymalisierung],MATCH($B375,tab_MinKomp[[Stanowisko / Position ]:[Stanowisko / Position ]],0))="n/a","n/a",FU375-INDEX(tab_MinKomp[optymalizacja procesów / Prozessoptymalisierung],MATCH($B375,tab_MinKomp[[Stanowisko / Position ]:[Stanowisko / Position ]],0)))</f>
        <v>2</v>
      </c>
      <c r="FV376" s="194">
        <f>IF(INDEX(tab_MinKomp[Umiejętności szkoleniowe / Trainingsfähigkeiten],MATCH($B375,tab_MinKomp[[Stanowisko / Position ]:[Stanowisko / Position ]],0))="n/a","n/a",FV375-INDEX(tab_MinKomp[Umiejętności szkoleniowe / Trainingsfähigkeiten],MATCH($B375,tab_MinKomp[[Stanowisko / Position ]:[Stanowisko / Position ]],0)))</f>
        <v>2</v>
      </c>
      <c r="FW376" s="194">
        <f>IF(INDEX(tab_MinKomp[Analityczne myślenie, podejście / Analitysches Denken, Einstellung],MATCH($B375,tab_MinKomp[[Stanowisko / Position ]:[Stanowisko / Position ]],0))="n/a","n/a",FW375-INDEX(tab_MinKomp[Analityczne myślenie, podejście / Analitysches Denken, Einstellung],MATCH($B375,tab_MinKomp[[Stanowisko / Position ]:[Stanowisko / Position ]],0)))</f>
        <v>2</v>
      </c>
      <c r="FX376" s="194">
        <f>IF(INDEX(tab_MinKomp[Dokładność, precyzja w dzialaniu / Genauigkeit, Präzision in die Arbeit],MATCH($B375,tab_MinKomp[[Stanowisko / Position ]:[Stanowisko / Position ]],0))="n/a","n/a",FX375-INDEX(tab_MinKomp[Dokładność, precyzja w dzialaniu / Genauigkeit, Präzision in die Arbeit],MATCH($B375,tab_MinKomp[[Stanowisko / Position ]:[Stanowisko / Position ]],0)))</f>
        <v>1</v>
      </c>
      <c r="FY376" s="194">
        <f>IF(INDEX(tab_MinKomp[Dyspozycyjność / Verfügbarkeit],MATCH($B375,tab_MinKomp[[Stanowisko / Position ]:[Stanowisko / Position ]],0))="n/a","n/a",FY375-INDEX(tab_MinKomp[Dyspozycyjność / Verfügbarkeit],MATCH($B375,tab_MinKomp[[Stanowisko / Position ]:[Stanowisko / Position ]],0)))</f>
        <v>1</v>
      </c>
      <c r="FZ376" s="194">
        <f>IF(INDEX(tab_MinKomp[Zaangażowanie / 
Engagement],MATCH($B375,tab_MinKomp[[Stanowisko / Position ]:[Stanowisko / Position ]],0))="n/a","n/a",FZ375-INDEX(tab_MinKomp[Zaangażowanie / 
Engagement],MATCH($B375,tab_MinKomp[[Stanowisko / Position ]:[Stanowisko / Position ]],0)))</f>
        <v>1</v>
      </c>
      <c r="GA376" s="194" t="str">
        <f>IF(INDEX(tab_MinKomp[Konserwacja form guma],MATCH($B375,tab_MinKomp[[Stanowisko / Position ]:[Stanowisko / Position ]],0))="n/a","n/a",GA375-INDEX(tab_MinKomp[Konserwacja form guma],MATCH($B375,tab_MinKomp[[Stanowisko / Position ]:[Stanowisko / Position ]],0)))</f>
        <v>n/a</v>
      </c>
      <c r="GB376" s="194" t="str">
        <f>IF(INDEX(tab_MinKomp[Konserwacja form plastiki],MATCH($B375,tab_MinKomp[[Stanowisko / Position ]:[Stanowisko / Position ]],0))="n/a","n/a",GB375-INDEX(tab_MinKomp[Konserwacja form plastiki],MATCH($B375,tab_MinKomp[[Stanowisko / Position ]:[Stanowisko / Position ]],0)))</f>
        <v>n/a</v>
      </c>
      <c r="GC376" s="194">
        <f>IF(INDEX(tab_MinKomp[Elastyczność w działaniu],MATCH($B375,tab_MinKomp[[Stanowisko / Position ]:[Stanowisko / Position ]],0))="n/a","n/a",GC375-INDEX(tab_MinKomp[Elastyczność w działaniu],MATCH($B375,tab_MinKomp[[Stanowisko / Position ]:[Stanowisko / Position ]],0)))</f>
        <v>1</v>
      </c>
      <c r="GD376" s="194">
        <f>IF(INDEX(tab_MinKomp[Komunikatywność],MATCH($B375,tab_MinKomp[[Stanowisko / Position ]:[Stanowisko / Position ]],0))="n/a","n/a",GD375-INDEX(tab_MinKomp[Komunikatywność],MATCH($B375,tab_MinKomp[[Stanowisko / Position ]:[Stanowisko / Position ]],0)))</f>
        <v>2</v>
      </c>
      <c r="GE376" s="193" t="str">
        <f>IF(INDEX(tab_MinKomp[Motywowanie i budowanie zaangażowania zespołu],MATCH($B375,tab_MinKomp[[Stanowisko / Position ]:[Stanowisko / Position ]],0))="n/a","n/a",GE375-INDEX(tab_MinKomp[Motywowanie i budowanie zaangażowania zespołu],MATCH($B375,tab_MinKomp[[Stanowisko / Position ]:[Stanowisko / Position ]],0)))</f>
        <v>n/a</v>
      </c>
      <c r="GF376" s="186" t="s">
        <v>248</v>
      </c>
      <c r="GG376" s="186" t="s">
        <v>248</v>
      </c>
      <c r="GH376" s="186" t="s">
        <v>248</v>
      </c>
      <c r="GI376" s="186" t="s">
        <v>248</v>
      </c>
      <c r="GJ376" s="186" t="s">
        <v>248</v>
      </c>
      <c r="GK376" s="186" t="s">
        <v>248</v>
      </c>
      <c r="GL376" s="186" t="s">
        <v>248</v>
      </c>
      <c r="GM376" s="186" t="s">
        <v>248</v>
      </c>
      <c r="GN376" s="186" t="s">
        <v>248</v>
      </c>
      <c r="GO376" s="186" t="s">
        <v>248</v>
      </c>
      <c r="GP376" s="186" t="s">
        <v>248</v>
      </c>
      <c r="GQ376" s="186" t="s">
        <v>248</v>
      </c>
      <c r="GR376" s="186" t="s">
        <v>248</v>
      </c>
      <c r="GS376" s="186" t="s">
        <v>248</v>
      </c>
      <c r="GT376" s="186" t="s">
        <v>248</v>
      </c>
      <c r="GU376" s="186" t="s">
        <v>248</v>
      </c>
      <c r="GV376" s="186" t="s">
        <v>248</v>
      </c>
      <c r="GW376" s="186" t="s">
        <v>248</v>
      </c>
      <c r="GX376" s="186" t="s">
        <v>248</v>
      </c>
      <c r="GY376" s="186" t="s">
        <v>248</v>
      </c>
      <c r="GZ376" s="261" t="s">
        <v>248</v>
      </c>
      <c r="HA376" s="261" t="s">
        <v>248</v>
      </c>
      <c r="HB376" s="191">
        <f>SUM(G376:GE376)/(HB375-(SUM(G376:GE376)))</f>
        <v>0.88571428571428568</v>
      </c>
    </row>
    <row r="377" spans="1:210" ht="24.9" customHeight="1" x14ac:dyDescent="0.3">
      <c r="A377" s="105" t="s">
        <v>317</v>
      </c>
      <c r="B377" s="105" t="s">
        <v>315</v>
      </c>
      <c r="C377" s="105" t="s">
        <v>392</v>
      </c>
      <c r="D377" s="105">
        <v>33</v>
      </c>
      <c r="E377" s="394" t="s">
        <v>574</v>
      </c>
      <c r="F377" s="185" t="s">
        <v>374</v>
      </c>
      <c r="G377" s="186">
        <v>2</v>
      </c>
      <c r="H377" s="186">
        <v>1</v>
      </c>
      <c r="I377" s="186">
        <v>2</v>
      </c>
      <c r="J377" s="186">
        <v>1</v>
      </c>
      <c r="K377" s="186">
        <v>1</v>
      </c>
      <c r="L377" s="186" t="s">
        <v>248</v>
      </c>
      <c r="M377" s="186" t="s">
        <v>248</v>
      </c>
      <c r="N377" s="186" t="s">
        <v>248</v>
      </c>
      <c r="O377" s="186">
        <v>1</v>
      </c>
      <c r="P377" s="186">
        <v>1</v>
      </c>
      <c r="Q377" s="186" t="s">
        <v>248</v>
      </c>
      <c r="R377" s="186" t="s">
        <v>248</v>
      </c>
      <c r="S377" s="186" t="s">
        <v>248</v>
      </c>
      <c r="T377" s="186" t="s">
        <v>248</v>
      </c>
      <c r="U377" s="186" t="s">
        <v>248</v>
      </c>
      <c r="V377" s="186" t="s">
        <v>248</v>
      </c>
      <c r="W377" s="186" t="s">
        <v>248</v>
      </c>
      <c r="X377" s="186" t="s">
        <v>248</v>
      </c>
      <c r="Y377" s="186" t="s">
        <v>248</v>
      </c>
      <c r="Z377" s="186" t="s">
        <v>248</v>
      </c>
      <c r="AA377" s="186" t="s">
        <v>248</v>
      </c>
      <c r="AB377" s="186" t="s">
        <v>248</v>
      </c>
      <c r="AC377" s="186" t="s">
        <v>248</v>
      </c>
      <c r="AD377" s="186" t="s">
        <v>248</v>
      </c>
      <c r="AE377" s="186" t="s">
        <v>248</v>
      </c>
      <c r="AF377" s="186" t="s">
        <v>248</v>
      </c>
      <c r="AG377" s="186" t="s">
        <v>248</v>
      </c>
      <c r="AH377" s="186" t="s">
        <v>248</v>
      </c>
      <c r="AI377" s="186" t="s">
        <v>248</v>
      </c>
      <c r="AJ377" s="186" t="s">
        <v>248</v>
      </c>
      <c r="AK377" s="186" t="s">
        <v>248</v>
      </c>
      <c r="AL377" s="186">
        <v>2</v>
      </c>
      <c r="AM377" s="186" t="s">
        <v>248</v>
      </c>
      <c r="AN377" s="186" t="s">
        <v>248</v>
      </c>
      <c r="AO377" s="186">
        <v>1</v>
      </c>
      <c r="AP377" s="186" t="s">
        <v>248</v>
      </c>
      <c r="AQ377" s="186">
        <v>1</v>
      </c>
      <c r="AR377" s="186" t="s">
        <v>248</v>
      </c>
      <c r="AS377" s="186" t="s">
        <v>248</v>
      </c>
      <c r="AT377" s="186" t="s">
        <v>248</v>
      </c>
      <c r="AU377" s="186" t="s">
        <v>248</v>
      </c>
      <c r="AV377" s="186">
        <v>2</v>
      </c>
      <c r="AW377" s="186">
        <v>1</v>
      </c>
      <c r="AX377" s="186" t="s">
        <v>248</v>
      </c>
      <c r="AY377" s="186" t="s">
        <v>248</v>
      </c>
      <c r="AZ377" s="186" t="s">
        <v>248</v>
      </c>
      <c r="BA377" s="186" t="s">
        <v>248</v>
      </c>
      <c r="BB377" s="186" t="s">
        <v>248</v>
      </c>
      <c r="BC377" s="186" t="s">
        <v>248</v>
      </c>
      <c r="BD377" s="186" t="s">
        <v>248</v>
      </c>
      <c r="BE377" s="186" t="s">
        <v>248</v>
      </c>
      <c r="BF377" s="186" t="s">
        <v>248</v>
      </c>
      <c r="BG377" s="186" t="s">
        <v>248</v>
      </c>
      <c r="BH377" s="186" t="s">
        <v>248</v>
      </c>
      <c r="BI377" s="186" t="s">
        <v>248</v>
      </c>
      <c r="BJ377" s="186" t="s">
        <v>248</v>
      </c>
      <c r="BK377" s="186" t="s">
        <v>248</v>
      </c>
      <c r="BL377" s="186" t="s">
        <v>248</v>
      </c>
      <c r="BM377" s="186" t="s">
        <v>248</v>
      </c>
      <c r="BN377" s="186" t="s">
        <v>248</v>
      </c>
      <c r="BO377" s="186" t="s">
        <v>248</v>
      </c>
      <c r="BP377" s="186" t="s">
        <v>248</v>
      </c>
      <c r="BQ377" s="186" t="s">
        <v>248</v>
      </c>
      <c r="BR377" s="186" t="s">
        <v>248</v>
      </c>
      <c r="BS377" s="186" t="s">
        <v>248</v>
      </c>
      <c r="BT377" s="186" t="s">
        <v>248</v>
      </c>
      <c r="BU377" s="186">
        <v>2</v>
      </c>
      <c r="BV377" s="186" t="s">
        <v>248</v>
      </c>
      <c r="BW377" s="186" t="s">
        <v>248</v>
      </c>
      <c r="BX377" s="186" t="s">
        <v>248</v>
      </c>
      <c r="BY377" s="186" t="s">
        <v>248</v>
      </c>
      <c r="BZ377" s="186" t="s">
        <v>248</v>
      </c>
      <c r="CA377" s="186" t="s">
        <v>248</v>
      </c>
      <c r="CB377" s="186" t="s">
        <v>248</v>
      </c>
      <c r="CC377" s="186" t="s">
        <v>248</v>
      </c>
      <c r="CD377" s="186">
        <v>3</v>
      </c>
      <c r="CE377" s="186" t="s">
        <v>248</v>
      </c>
      <c r="CF377" s="186" t="s">
        <v>248</v>
      </c>
      <c r="CG377" s="186">
        <v>1</v>
      </c>
      <c r="CH377" s="186" t="s">
        <v>248</v>
      </c>
      <c r="CI377" s="186" t="s">
        <v>248</v>
      </c>
      <c r="CJ377" s="186" t="s">
        <v>248</v>
      </c>
      <c r="CK377" s="186" t="s">
        <v>248</v>
      </c>
      <c r="CL377" s="186" t="s">
        <v>248</v>
      </c>
      <c r="CM377" s="186" t="s">
        <v>248</v>
      </c>
      <c r="CN377" s="186" t="s">
        <v>248</v>
      </c>
      <c r="CO377" s="186" t="s">
        <v>248</v>
      </c>
      <c r="CP377" s="186" t="s">
        <v>248</v>
      </c>
      <c r="CQ377" s="186" t="s">
        <v>248</v>
      </c>
      <c r="CR377" s="186" t="s">
        <v>248</v>
      </c>
      <c r="CS377" s="186" t="s">
        <v>248</v>
      </c>
      <c r="CT377" s="186" t="s">
        <v>248</v>
      </c>
      <c r="CU377" s="186" t="s">
        <v>248</v>
      </c>
      <c r="CV377" s="186" t="s">
        <v>248</v>
      </c>
      <c r="CW377" s="186">
        <v>3</v>
      </c>
      <c r="CX377" s="186" t="s">
        <v>248</v>
      </c>
      <c r="CY377" s="186" t="s">
        <v>248</v>
      </c>
      <c r="CZ377" s="186" t="s">
        <v>248</v>
      </c>
      <c r="DA377" s="186" t="s">
        <v>248</v>
      </c>
      <c r="DB377" s="186" t="s">
        <v>248</v>
      </c>
      <c r="DC377" s="186" t="s">
        <v>248</v>
      </c>
      <c r="DD377" s="186" t="s">
        <v>248</v>
      </c>
      <c r="DE377" s="186" t="s">
        <v>248</v>
      </c>
      <c r="DF377" s="186">
        <v>2</v>
      </c>
      <c r="DG377" s="186" t="s">
        <v>248</v>
      </c>
      <c r="DH377" s="186" t="s">
        <v>248</v>
      </c>
      <c r="DI377" s="186" t="s">
        <v>248</v>
      </c>
      <c r="DJ377" s="186" t="s">
        <v>248</v>
      </c>
      <c r="DK377" s="186" t="s">
        <v>248</v>
      </c>
      <c r="DL377" s="186" t="s">
        <v>248</v>
      </c>
      <c r="DM377" s="186" t="s">
        <v>248</v>
      </c>
      <c r="DN377" s="186" t="s">
        <v>248</v>
      </c>
      <c r="DO377" s="186" t="s">
        <v>248</v>
      </c>
      <c r="DP377" s="186" t="s">
        <v>248</v>
      </c>
      <c r="DQ377" s="186" t="s">
        <v>248</v>
      </c>
      <c r="DR377" s="186" t="s">
        <v>248</v>
      </c>
      <c r="DS377" s="186" t="s">
        <v>248</v>
      </c>
      <c r="DT377" s="186" t="s">
        <v>248</v>
      </c>
      <c r="DU377" s="186" t="s">
        <v>248</v>
      </c>
      <c r="DV377" s="186" t="s">
        <v>248</v>
      </c>
      <c r="DW377" s="186" t="s">
        <v>248</v>
      </c>
      <c r="DX377" s="186" t="s">
        <v>248</v>
      </c>
      <c r="DY377" s="186" t="s">
        <v>248</v>
      </c>
      <c r="DZ377" s="186" t="s">
        <v>248</v>
      </c>
      <c r="EA377" s="186" t="s">
        <v>248</v>
      </c>
      <c r="EB377" s="186" t="s">
        <v>248</v>
      </c>
      <c r="EC377" s="186" t="s">
        <v>248</v>
      </c>
      <c r="ED377" s="186" t="s">
        <v>248</v>
      </c>
      <c r="EE377" s="186" t="s">
        <v>248</v>
      </c>
      <c r="EF377" s="186" t="s">
        <v>248</v>
      </c>
      <c r="EG377" s="186" t="s">
        <v>248</v>
      </c>
      <c r="EH377" s="186" t="s">
        <v>248</v>
      </c>
      <c r="EI377" s="186" t="s">
        <v>248</v>
      </c>
      <c r="EJ377" s="186" t="s">
        <v>248</v>
      </c>
      <c r="EK377" s="186" t="s">
        <v>248</v>
      </c>
      <c r="EL377" s="184" t="s">
        <v>248</v>
      </c>
      <c r="EM377" s="184" t="s">
        <v>248</v>
      </c>
      <c r="EN377" s="184" t="s">
        <v>248</v>
      </c>
      <c r="EO377" s="186" t="s">
        <v>248</v>
      </c>
      <c r="EP377" s="186" t="s">
        <v>248</v>
      </c>
      <c r="EQ377" s="186" t="s">
        <v>248</v>
      </c>
      <c r="ER377" s="186" t="s">
        <v>248</v>
      </c>
      <c r="ES377" s="186" t="s">
        <v>248</v>
      </c>
      <c r="ET377" s="186" t="s">
        <v>248</v>
      </c>
      <c r="EU377" s="186" t="s">
        <v>248</v>
      </c>
      <c r="EV377" s="186" t="s">
        <v>248</v>
      </c>
      <c r="EW377" s="186" t="s">
        <v>248</v>
      </c>
      <c r="EX377" s="186" t="s">
        <v>248</v>
      </c>
      <c r="EY377" s="186" t="s">
        <v>248</v>
      </c>
      <c r="EZ377" s="186" t="s">
        <v>248</v>
      </c>
      <c r="FA377" s="186" t="s">
        <v>248</v>
      </c>
      <c r="FB377" s="186" t="s">
        <v>248</v>
      </c>
      <c r="FC377" s="186" t="s">
        <v>248</v>
      </c>
      <c r="FD377" s="186" t="s">
        <v>248</v>
      </c>
      <c r="FE377" s="186" t="s">
        <v>248</v>
      </c>
      <c r="FF377" s="186" t="s">
        <v>248</v>
      </c>
      <c r="FG377" s="186" t="s">
        <v>248</v>
      </c>
      <c r="FH377" s="186" t="s">
        <v>248</v>
      </c>
      <c r="FI377" s="186" t="s">
        <v>248</v>
      </c>
      <c r="FJ377" s="186" t="s">
        <v>248</v>
      </c>
      <c r="FK377" s="186" t="s">
        <v>248</v>
      </c>
      <c r="FL377" s="186" t="s">
        <v>248</v>
      </c>
      <c r="FM377" s="186" t="s">
        <v>248</v>
      </c>
      <c r="FN377" s="186" t="s">
        <v>248</v>
      </c>
      <c r="FO377" s="186" t="s">
        <v>248</v>
      </c>
      <c r="FP377" s="186" t="s">
        <v>248</v>
      </c>
      <c r="FQ377" s="187" t="s">
        <v>248</v>
      </c>
      <c r="FR377" s="187" t="s">
        <v>248</v>
      </c>
      <c r="FS377" s="186">
        <v>2</v>
      </c>
      <c r="FT377" s="186">
        <v>2</v>
      </c>
      <c r="FU377" s="186">
        <v>1</v>
      </c>
      <c r="FV377" s="186">
        <v>1</v>
      </c>
      <c r="FW377" s="186">
        <v>2</v>
      </c>
      <c r="FX377" s="186">
        <v>3</v>
      </c>
      <c r="FY377" s="186">
        <v>2</v>
      </c>
      <c r="FZ377" s="186">
        <v>3</v>
      </c>
      <c r="GA377" s="186" t="s">
        <v>248</v>
      </c>
      <c r="GB377" s="186" t="s">
        <v>248</v>
      </c>
      <c r="GC377" s="186">
        <v>2</v>
      </c>
      <c r="GD377" s="186">
        <v>2</v>
      </c>
      <c r="GE377" s="186" t="s">
        <v>248</v>
      </c>
      <c r="GF377" s="186" t="s">
        <v>248</v>
      </c>
      <c r="GG377" s="186" t="s">
        <v>248</v>
      </c>
      <c r="GH377" s="186" t="s">
        <v>248</v>
      </c>
      <c r="GI377" s="186" t="s">
        <v>248</v>
      </c>
      <c r="GJ377" s="186" t="s">
        <v>248</v>
      </c>
      <c r="GK377" s="186" t="s">
        <v>248</v>
      </c>
      <c r="GL377" s="186" t="s">
        <v>248</v>
      </c>
      <c r="GM377" s="186" t="s">
        <v>248</v>
      </c>
      <c r="GN377" s="186" t="s">
        <v>248</v>
      </c>
      <c r="GO377" s="186" t="s">
        <v>248</v>
      </c>
      <c r="GP377" s="186" t="s">
        <v>248</v>
      </c>
      <c r="GQ377" s="186" t="s">
        <v>248</v>
      </c>
      <c r="GR377" s="186" t="s">
        <v>248</v>
      </c>
      <c r="GS377" s="186" t="s">
        <v>248</v>
      </c>
      <c r="GT377" s="186" t="s">
        <v>248</v>
      </c>
      <c r="GU377" s="186" t="s">
        <v>248</v>
      </c>
      <c r="GV377" s="186" t="s">
        <v>248</v>
      </c>
      <c r="GW377" s="186" t="s">
        <v>248</v>
      </c>
      <c r="GX377" s="186" t="s">
        <v>248</v>
      </c>
      <c r="GY377" s="186" t="s">
        <v>248</v>
      </c>
      <c r="GZ377" s="261" t="s">
        <v>248</v>
      </c>
      <c r="HA377" s="261" t="s">
        <v>248</v>
      </c>
      <c r="HB377" s="188">
        <f t="shared" ref="HB377" si="320">SUM(G377:GE377)</f>
        <v>47</v>
      </c>
    </row>
    <row r="378" spans="1:210" ht="24.9" customHeight="1" thickBot="1" x14ac:dyDescent="0.35">
      <c r="A378" s="108" t="str">
        <f t="shared" ref="A378" si="321">A377</f>
        <v>Prod.-Q-2</v>
      </c>
      <c r="B378" s="108" t="str">
        <f t="shared" ref="B378" si="322">B377</f>
        <v>Pracownik Produkcji</v>
      </c>
      <c r="C378" s="108" t="str">
        <f t="shared" ref="C378" si="323">C377</f>
        <v>AZ</v>
      </c>
      <c r="D378" s="108">
        <f t="shared" ref="D378" si="324">D377</f>
        <v>33</v>
      </c>
      <c r="E378" s="395"/>
      <c r="F378" s="189" t="s">
        <v>375</v>
      </c>
      <c r="G378" s="192">
        <f>IF(INDEX(tab_MinKomp[Przepisy BHP / BHP Vorschriften],MATCH($B377,tab_MinKomp[[Stanowisko / Position ]:[Stanowisko / Position ]],0))="n/a","n/a",G377-INDEX(tab_MinKomp[Przepisy BHP / BHP Vorschriften],MATCH($B377,tab_MinKomp[[Stanowisko / Position ]:[Stanowisko / Position ]],0)))</f>
        <v>0</v>
      </c>
      <c r="H378" s="193">
        <f>IF(INDEX(tab_MinKomp[Przepisy PPOŻ / Brandschutzbestimmungen],MATCH($B377,tab_MinKomp[[Stanowisko / Position ]:[Stanowisko / Position ]],0))="n/a","n/a",H377-INDEX(tab_MinKomp[Przepisy PPOŻ / Brandschutzbestimmungen],MATCH($B377,tab_MinKomp[[Stanowisko / Position ]:[Stanowisko / Position ]],0)))</f>
        <v>0</v>
      </c>
      <c r="I378" s="193">
        <f>IF(INDEX(tab_MinKomp[Ryzyko zawodowe na stanowiskach pracyv/ Berufliche Risiken an Arbeitsstellen],MATCH($B377,tab_MinKomp[[Stanowisko / Position ]:[Stanowisko / Position ]],0))="n/a","n/a",I377-INDEX(tab_MinKomp[Ryzyko zawodowe na stanowiskach pracyv/ Berufliche Risiken an Arbeitsstellen],MATCH($B377,tab_MinKomp[[Stanowisko / Position ]:[Stanowisko / Position ]],0)))</f>
        <v>0</v>
      </c>
      <c r="J378" s="193">
        <f>IF(INDEX(tab_MinKomp[Gospodarka substancjami niebezpiecznymi / Gefahrstoffmanagement],MATCH($B377,tab_MinKomp[[Stanowisko / Position ]:[Stanowisko / Position ]],0))="n/a","n/a",J377-INDEX(tab_MinKomp[Gospodarka substancjami niebezpiecznymi / Gefahrstoffmanagement],MATCH($B377,tab_MinKomp[[Stanowisko / Position ]:[Stanowisko / Position ]],0)))</f>
        <v>0</v>
      </c>
      <c r="K378" s="193">
        <f>IF(INDEX(tab_MinKomp[Gospodarka odpadami / Abfallwirtschaft],MATCH($B377,tab_MinKomp[[Stanowisko / Position ]:[Stanowisko / Position ]],0))="n/a","n/a",K377-INDEX(tab_MinKomp[Gospodarka odpadami / Abfallwirtschaft],MATCH($B377,tab_MinKomp[[Stanowisko / Position ]:[Stanowisko / Position ]],0)))</f>
        <v>0</v>
      </c>
      <c r="L378" s="194" t="str">
        <f>IF(INDEX(tab_MinKomp[Przepisy kodeksu pracy / Bestimmungen des Arbeitsgesetzes],MATCH($B377,tab_MinKomp[[Stanowisko / Position ]:[Stanowisko / Position ]],0))="n/a","n/a",L377-INDEX(tab_MinKomp[Przepisy kodeksu pracy / Bestimmungen des Arbeitsgesetzes],MATCH($B377,tab_MinKomp[[Stanowisko / Position ]:[Stanowisko / Position ]],0)))</f>
        <v>n/a</v>
      </c>
      <c r="M378" s="195" t="str">
        <f>IF(INDEX(tab_MinKomp[Przepisy o ub.społ. ZUS  / Sozialversicherungsvorschriften],MATCH($B377,tab_MinKomp[[Stanowisko / Position ]:[Stanowisko / Position ]],0))="n/a","n/a",M377-INDEX(tab_MinKomp[Przepisy o ub.społ. ZUS  / Sozialversicherungsvorschriften],MATCH($B377,tab_MinKomp[[Stanowisko / Position ]:[Stanowisko / Position ]],0)))</f>
        <v>n/a</v>
      </c>
      <c r="N378" s="194" t="str">
        <f>IF(INDEX(tab_MinKomp[PRZEPISY O PDOF /persönlich Einkommensteuergesetz ],MATCH($B377,tab_MinKomp[[Stanowisko / Position ]:[Stanowisko / Position ]],0))="n/a","n/a",N377-INDEX(tab_MinKomp[PRZEPISY O PDOF /persönlich Einkommensteuergesetz ],MATCH($B377,tab_MinKomp[[Stanowisko / Position ]:[Stanowisko / Position ]],0)))</f>
        <v>n/a</v>
      </c>
      <c r="O378" s="194">
        <f>IF(INDEX(tab_MinKomp[Regulamin pracy / Arbeitsordnung],MATCH($B377,tab_MinKomp[[Stanowisko / Position ]:[Stanowisko / Position ]],0))="n/a","n/a",O377-INDEX(tab_MinKomp[Regulamin pracy / Arbeitsordnung],MATCH($B377,tab_MinKomp[[Stanowisko / Position ]:[Stanowisko / Position ]],0)))</f>
        <v>0</v>
      </c>
      <c r="P378" s="194">
        <f>IF(INDEX(tab_MinKomp[Regulamin wynagradzania / Vergütungsordnung],MATCH($B377,tab_MinKomp[[Stanowisko / Position ]:[Stanowisko / Position ]],0))="n/a","n/a",P377-INDEX(tab_MinKomp[Regulamin wynagradzania / Vergütungsordnung],MATCH($B377,tab_MinKomp[[Stanowisko / Position ]:[Stanowisko / Position ]],0)))</f>
        <v>0</v>
      </c>
      <c r="Q378" s="194" t="str">
        <f>IF(INDEX(tab_MinKomp[System R2PŁATNIK PRO: Płace / Lohnabrechnung],MATCH($B377,tab_MinKomp[[Stanowisko / Position ]:[Stanowisko / Position ]],0))="n/a","n/a",Q377-INDEX(tab_MinKomp[System R2PŁATNIK PRO: Płace / Lohnabrechnung],MATCH($B377,tab_MinKomp[[Stanowisko / Position ]:[Stanowisko / Position ]],0)))</f>
        <v>n/a</v>
      </c>
      <c r="R378" s="194" t="str">
        <f>IF(INDEX(tab_MinKomp[SystemR2PŁATNIK PRO: KADRY / Personaldaten],MATCH($B377,tab_MinKomp[[Stanowisko / Position ]:[Stanowisko / Position ]],0))="n/a","n/a",R377-INDEX(tab_MinKomp[SystemR2PŁATNIK PRO: KADRY / Personaldaten],MATCH($B377,tab_MinKomp[[Stanowisko / Position ]:[Stanowisko / Position ]],0)))</f>
        <v>n/a</v>
      </c>
      <c r="S378" s="194" t="str">
        <f>IF(INDEX(tab_MinKomp[SYSTEM R2PŁATNIK PRO: zarządzanie pracownikami / Arbeitsverwaltung],MATCH($B377,tab_MinKomp[[Stanowisko / Position ]:[Stanowisko / Position ]],0))="n/a","n/a",S377-INDEX(tab_MinKomp[SYSTEM R2PŁATNIK PRO: zarządzanie pracownikami / Arbeitsverwaltung],MATCH($B377,tab_MinKomp[[Stanowisko / Position ]:[Stanowisko / Position ]],0)))</f>
        <v>n/a</v>
      </c>
      <c r="T378" s="194" t="str">
        <f>IF(INDEX(tab_MinKomp[Doradztwo, wsparcie personalne / Personalberatung und Unterstützung],MATCH($B377,tab_MinKomp[[Stanowisko / Position ]:[Stanowisko / Position ]],0))="n/a","n/a",T377-INDEX(tab_MinKomp[Doradztwo, wsparcie personalne / Personalberatung und Unterstützung],MATCH($B377,tab_MinKomp[[Stanowisko / Position ]:[Stanowisko / Position ]],0)))</f>
        <v>n/a</v>
      </c>
      <c r="U378" s="194" t="str">
        <f>IF(INDEX(tab_MinKomp[Przepisy o podatku VAT / MwSt.- Gesetz],MATCH($B377,tab_MinKomp[[Stanowisko / Position ]:[Stanowisko / Position ]],0))="n/a","n/a",U377-INDEX(tab_MinKomp[Przepisy o podatku VAT / MwSt.- Gesetz],MATCH($B377,tab_MinKomp[[Stanowisko / Position ]:[Stanowisko / Position ]],0)))</f>
        <v>n/a</v>
      </c>
      <c r="V378" s="194" t="str">
        <f>IF(INDEX(tab_MinKomp[PrzepisyPDOP / geschäftlich Einkommensteuergesetz],MATCH($B377,tab_MinKomp[[Stanowisko / Position ]:[Stanowisko / Position ]],0))="n/a","n/a",V377-INDEX(tab_MinKomp[PrzepisyPDOP / geschäftlich Einkommensteuergesetz],MATCH($B377,tab_MinKomp[[Stanowisko / Position ]:[Stanowisko / Position ]],0)))</f>
        <v>n/a</v>
      </c>
      <c r="W378" s="194" t="str">
        <f>IF(INDEX(tab_MinKomp[System BAAN / FINANSE (FIBU)],MATCH($B377,tab_MinKomp[[Stanowisko / Position ]:[Stanowisko / Position ]],0))="n/a","n/a",W377-INDEX(tab_MinKomp[System BAAN / FINANSE (FIBU)],MATCH($B377,tab_MinKomp[[Stanowisko / Position ]:[Stanowisko / Position ]],0)))</f>
        <v>n/a</v>
      </c>
      <c r="X378" s="194" t="str">
        <f>IF(INDEX(tab_MinKomp[Systemy pomocnicze / Hilfssysteme(STOCKPROGRAM, KALK2000 etc.)],MATCH($B377,tab_MinKomp[[Stanowisko / Position ]:[Stanowisko / Position ]],0))="n/a","n/a",X377-INDEX(tab_MinKomp[Systemy pomocnicze / Hilfssysteme(STOCKPROGRAM, KALK2000 etc.)],MATCH($B377,tab_MinKomp[[Stanowisko / Position ]:[Stanowisko / Position ]],0)))</f>
        <v>n/a</v>
      </c>
      <c r="Y378" s="194" t="str">
        <f>IF(INDEX(tab_MinKomp[Polityka rachunkowości / Buchführungspolitik],MATCH($B377,tab_MinKomp[[Stanowisko / Position ]:[Stanowisko / Position ]],0))="n/a","n/a",Y377-INDEX(tab_MinKomp[Polityka rachunkowości / Buchführungspolitik],MATCH($B377,tab_MinKomp[[Stanowisko / Position ]:[Stanowisko / Position ]],0)))</f>
        <v>n/a</v>
      </c>
      <c r="Z378" s="194" t="str">
        <f>IF(INDEX(tab_MinKomp[Ustawa o rachunkowości / Rechnungslegungsgesetz],MATCH($B377,tab_MinKomp[[Stanowisko / Position ]:[Stanowisko / Position ]],0))="n/a","n/a",Z377-INDEX(tab_MinKomp[Ustawa o rachunkowości / Rechnungslegungsgesetz],MATCH($B377,tab_MinKomp[[Stanowisko / Position ]:[Stanowisko / Position ]],0)))</f>
        <v>n/a</v>
      </c>
      <c r="AA378" s="194" t="str">
        <f>IF(INDEX(tab_MinKomp[WORKFLOW - TS-100],MATCH($B377,tab_MinKomp[[Stanowisko / Position ]:[Stanowisko / Position ]],0))="n/a","n/a",AA377-INDEX(tab_MinKomp[WORKFLOW - TS-100],MATCH($B377,tab_MinKomp[[Stanowisko / Position ]:[Stanowisko / Position ]],0)))</f>
        <v>n/a</v>
      </c>
      <c r="AB378" s="194" t="str">
        <f>IF(INDEX(tab_MinKomp[WORKFLOW - SFMS],MATCH($B377,tab_MinKomp[[Stanowisko / Position ]:[Stanowisko / Position ]],0))="n/a","n/a",AB377-INDEX(tab_MinKomp[WORKFLOW - SFMS],MATCH($B377,tab_MinKomp[[Stanowisko / Position ]:[Stanowisko / Position ]],0)))</f>
        <v>n/a</v>
      </c>
      <c r="AC378" s="194" t="str">
        <f>IF(INDEX(tab_MinKomp[System ISO 9001:2015],MATCH($B377,tab_MinKomp[[Stanowisko / Position ]:[Stanowisko / Position ]],0))="n/a","n/a",AC377-INDEX(tab_MinKomp[System ISO 9001:2015],MATCH($B377,tab_MinKomp[[Stanowisko / Position ]:[Stanowisko / Position ]],0)))</f>
        <v>n/a</v>
      </c>
      <c r="AD378" s="194" t="str">
        <f>IF(INDEX(tab_MinKomp[System ISO 9001:2015],MATCH($B377,tab_MinKomp[[Stanowisko / Position ]:[Stanowisko / Position ]],0))="n/a","n/a",AD377-INDEX(tab_MinKomp[System ISO 9001:2015],MATCH($B377,tab_MinKomp[[Stanowisko / Position ]:[Stanowisko / Position ]],0)))</f>
        <v>n/a</v>
      </c>
      <c r="AE378" s="194" t="str">
        <f>IF(INDEX(tab_MinKomp[System ISO 9001:2015],MATCH($B377,tab_MinKomp[[Stanowisko / Position ]:[Stanowisko / Position ]],0))="n/a","n/a",AE377-INDEX(tab_MinKomp[System ISO 9001:2015],MATCH($B377,tab_MinKomp[[Stanowisko / Position ]:[Stanowisko / Position ]],0)))</f>
        <v>n/a</v>
      </c>
      <c r="AF378" s="194" t="str">
        <f>IF(INDEX(tab_MinKomp[System ISO 9001:2015],MATCH($B377,tab_MinKomp[[Stanowisko / Position ]:[Stanowisko / Position ]],0))="n/a","n/a",AF377-INDEX(tab_MinKomp[System ISO 9001:2015],MATCH($B377,tab_MinKomp[[Stanowisko / Position ]:[Stanowisko / Position ]],0)))</f>
        <v>n/a</v>
      </c>
      <c r="AG378" s="194" t="str">
        <f>IF(INDEX(tab_MinKomp[Wymagania VDA 6.3 Process / Forderungen],MATCH($B377,tab_MinKomp[[Stanowisko / Position ]:[Stanowisko / Position ]],0))="n/a","n/a",AG377-INDEX(tab_MinKomp[Wymagania VDA 6.3 Process / Forderungen],MATCH($B377,tab_MinKomp[[Stanowisko / Position ]:[Stanowisko / Position ]],0)))</f>
        <v>n/a</v>
      </c>
      <c r="AH378" s="194" t="str">
        <f>IF(INDEX(tab_MinKomp[Wymagania VDA 6.5 Product / Forderungen],MATCH($B377,tab_MinKomp[[Stanowisko / Position ]:[Stanowisko / Position ]],0))="n/a","n/a",AH377-INDEX(tab_MinKomp[Wymagania VDA 6.5 Product / Forderungen],MATCH($B377,tab_MinKomp[[Stanowisko / Position ]:[Stanowisko / Position ]],0)))</f>
        <v>n/a</v>
      </c>
      <c r="AI378" s="194" t="str">
        <f>IF(INDEX(tab_MinKomp[System ISO 9001:2015],MATCH($B377,tab_MinKomp[[Stanowisko / Position ]:[Stanowisko / Position ]],0))="n/a","n/a",AI377-INDEX(tab_MinKomp[System ISO 9001:2015],MATCH($B377,tab_MinKomp[[Stanowisko / Position ]:[Stanowisko / Position ]],0)))</f>
        <v>n/a</v>
      </c>
      <c r="AJ378" s="194" t="str">
        <f>IF(INDEX(tab_MinKomp[Auditor systemu ISO 17021:2018],MATCH($B377,tab_MinKomp[[Stanowisko / Position ]:[Stanowisko / Position ]],0))="n/a","n/a",AJ377-INDEX(tab_MinKomp[Auditor systemu ISO 17021:2018],MATCH($B377,tab_MinKomp[[Stanowisko / Position ]:[Stanowisko / Position ]],0)))</f>
        <v>n/a</v>
      </c>
      <c r="AK378" s="194" t="str">
        <f>IF(INDEX(tab_MinKomp[Pełnomocnik systemu / Systemvertreter],MATCH($B377,tab_MinKomp[[Stanowisko / Position ]:[Stanowisko / Position ]],0))="n/a","n/a",AK377-INDEX(tab_MinKomp[Pełnomocnik systemu / Systemvertreter],MATCH($B377,tab_MinKomp[[Stanowisko / Position ]:[Stanowisko / Position ]],0)))</f>
        <v>n/a</v>
      </c>
      <c r="AL378" s="194">
        <f>IF(INDEX(tab_MinKomp[Polityka Etyczna - Compliance],MATCH($B377,tab_MinKomp[[Stanowisko / Position ]:[Stanowisko / Position ]],0))="n/a","n/a",AL377-INDEX(tab_MinKomp[Polityka Etyczna - Compliance],MATCH($B377,tab_MinKomp[[Stanowisko / Position ]:[Stanowisko / Position ]],0)))</f>
        <v>1</v>
      </c>
      <c r="AM378" s="194" t="str">
        <f>IF(INDEX(tab_MinKomp[WDRAŻANIE NOWYCH PROJEKTÓW/ PROCEDURA CTM],MATCH($B377,tab_MinKomp[[Stanowisko / Position ]:[Stanowisko / Position ]],0))="n/a","n/a",AM377-INDEX(tab_MinKomp[WDRAŻANIE NOWYCH PROJEKTÓW/ PROCEDURA CTM],MATCH($B377,tab_MinKomp[[Stanowisko / Position ]:[Stanowisko / Position ]],0)))</f>
        <v>n/a</v>
      </c>
      <c r="AN378" s="194" t="str">
        <f>IF(INDEX(tab_MinKomp[KAMIENIE MILOWE MSL/PIFF],MATCH($B377,tab_MinKomp[[Stanowisko / Position ]:[Stanowisko / Position ]],0))="n/a","n/a",AN377-INDEX(tab_MinKomp[KAMIENIE MILOWE MSL/PIFF],MATCH($B377,tab_MinKomp[[Stanowisko / Position ]:[Stanowisko / Position ]],0)))</f>
        <v>n/a</v>
      </c>
      <c r="AO378" s="194">
        <f>IF(INDEX(tab_MinKomp[CP],MATCH($B377,tab_MinKomp[[Stanowisko / Position ]:[Stanowisko / Position ]],0))="n/a","n/a",AO377-INDEX(tab_MinKomp[CP],MATCH($B377,tab_MinKomp[[Stanowisko / Position ]:[Stanowisko / Position ]],0)))</f>
        <v>0</v>
      </c>
      <c r="AP378" s="194" t="str">
        <f>IF(INDEX(tab_MinKomp[FMEA],MATCH($B377,tab_MinKomp[[Stanowisko / Position ]:[Stanowisko / Position ]],0))="n/a","n/a",AP377-INDEX(tab_MinKomp[FMEA],MATCH($B377,tab_MinKomp[[Stanowisko / Position ]:[Stanowisko / Position ]],0)))</f>
        <v>n/a</v>
      </c>
      <c r="AQ378" s="194">
        <f>IF(INDEX(tab_MinKomp[FLOW CHART],MATCH($B377,tab_MinKomp[[Stanowisko / Position ]:[Stanowisko / Position ]],0))="n/a","n/a",AQ377-INDEX(tab_MinKomp[FLOW CHART],MATCH($B377,tab_MinKomp[[Stanowisko / Position ]:[Stanowisko / Position ]],0)))</f>
        <v>0</v>
      </c>
      <c r="AR378" s="194" t="str">
        <f>IF(INDEX(tab_MinKomp[APQP],MATCH($B377,tab_MinKomp[[Stanowisko / Position ]:[Stanowisko / Position ]],0))="n/a","n/a",AR377-INDEX(tab_MinKomp[APQP],MATCH($B377,tab_MinKomp[[Stanowisko / Position ]:[Stanowisko / Position ]],0)))</f>
        <v>n/a</v>
      </c>
      <c r="AS378" s="194" t="str">
        <f>IF(INDEX(tab_MinKomp[MSA],MATCH($B377,tab_MinKomp[[Stanowisko / Position ]:[Stanowisko / Position ]],0))="n/a","n/a",AS377-INDEX(tab_MinKomp[MSA],MATCH($B377,tab_MinKomp[[Stanowisko / Position ]:[Stanowisko / Position ]],0)))</f>
        <v>n/a</v>
      </c>
      <c r="AT378" s="194" t="str">
        <f>IF(INDEX(tab_MinKomp[SPC],MATCH($B377,tab_MinKomp[[Stanowisko / Position ]:[Stanowisko / Position ]],0))="n/a","n/a",AT377-INDEX(tab_MinKomp[SPC],MATCH($B377,tab_MinKomp[[Stanowisko / Position ]:[Stanowisko / Position ]],0)))</f>
        <v>n/a</v>
      </c>
      <c r="AU378" s="194" t="str">
        <f>IF(INDEX(tab_MinKomp[CSR (SPECYFICZNE WYMAGANIA KLIENTA)],MATCH($B377,tab_MinKomp[[Stanowisko / Position ]:[Stanowisko / Position ]],0))="n/a","n/a",AU377-INDEX(tab_MinKomp[CSR (SPECYFICZNE WYMAGANIA KLIENTA)],MATCH($B377,tab_MinKomp[[Stanowisko / Position ]:[Stanowisko / Position ]],0)))</f>
        <v>n/a</v>
      </c>
      <c r="AV378" s="194">
        <f>IF(INDEX(tab_MinKomp[5S],MATCH($B377,tab_MinKomp[[Stanowisko / Position ]:[Stanowisko / Position ]],0))="n/a","n/a",AV377-INDEX(tab_MinKomp[5S],MATCH($B377,tab_MinKomp[[Stanowisko / Position ]:[Stanowisko / Position ]],0)))</f>
        <v>0</v>
      </c>
      <c r="AW378" s="194">
        <f>IF(INDEX(tab_MinKomp[LEAN MANAGEMENT],MATCH($B377,tab_MinKomp[[Stanowisko / Position ]:[Stanowisko / Position ]],0))="n/a","n/a",AW377-INDEX(tab_MinKomp[LEAN MANAGEMENT],MATCH($B377,tab_MinKomp[[Stanowisko / Position ]:[Stanowisko / Position ]],0)))</f>
        <v>0</v>
      </c>
      <c r="AX378" s="194" t="str">
        <f>IF(INDEX(tab_MinKomp[5R],MATCH($B377,tab_MinKomp[[Stanowisko / Position ]:[Stanowisko / Position ]],0))="n/a","n/a",AX377-INDEX(tab_MinKomp[5R],MATCH($B377,tab_MinKomp[[Stanowisko / Position ]:[Stanowisko / Position ]],0)))</f>
        <v>n/a</v>
      </c>
      <c r="AY378" s="194" t="str">
        <f>IF(INDEX(tab_MinKomp[Six Sigma],MATCH($B377,tab_MinKomp[[Stanowisko / Position ]:[Stanowisko / Position ]],0))="n/a","n/a",AY377-INDEX(tab_MinKomp[Six Sigma],MATCH($B377,tab_MinKomp[[Stanowisko / Position ]:[Stanowisko / Position ]],0)))</f>
        <v>n/a</v>
      </c>
      <c r="AZ378" s="194" t="str">
        <f>IF(INDEX(tab_MinKomp[System BAAN / Distribution &amp; Supply Chain],MATCH($B377,tab_MinKomp[[Stanowisko / Position ]:[Stanowisko / Position ]],0))="n/a","n/a",AZ377-INDEX(tab_MinKomp[System BAAN / Distribution &amp; Supply Chain],MATCH($B377,tab_MinKomp[[Stanowisko / Position ]:[Stanowisko / Position ]],0)))</f>
        <v>n/a</v>
      </c>
      <c r="BA378" s="194" t="str">
        <f>IF(INDEX(tab_MinKomp[Gospodarka magazynowa / Lagerverwaltung],MATCH($B377,tab_MinKomp[[Stanowisko / Position ]:[Stanowisko / Position ]],0))="n/a","n/a",BA377-INDEX(tab_MinKomp[Gospodarka magazynowa / Lagerverwaltung],MATCH($B377,tab_MinKomp[[Stanowisko / Position ]:[Stanowisko / Position ]],0)))</f>
        <v>n/a</v>
      </c>
      <c r="BB378" s="194" t="str">
        <f>IF(INDEX(tab_MinKomp[Inwentaryzacja - organizacja i przebieg / Inventurprozess],MATCH($B377,tab_MinKomp[[Stanowisko / Position ]:[Stanowisko / Position ]],0))="n/a","n/a",BB377-INDEX(tab_MinKomp[Inwentaryzacja - organizacja i przebieg / Inventurprozess],MATCH($B377,tab_MinKomp[[Stanowisko / Position ]:[Stanowisko / Position ]],0)))</f>
        <v>n/a</v>
      </c>
      <c r="BC378" s="194" t="str">
        <f>IF(INDEX(tab_MinKomp[Organizacja dostaw / Versorgungsorganisation],MATCH($B377,tab_MinKomp[[Stanowisko / Position ]:[Stanowisko / Position ]],0))="n/a","n/a",BC377-INDEX(tab_MinKomp[Organizacja dostaw / Versorgungsorganisation],MATCH($B377,tab_MinKomp[[Stanowisko / Position ]:[Stanowisko / Position ]],0)))</f>
        <v>n/a</v>
      </c>
      <c r="BD378" s="194" t="str">
        <f>IF(INDEX(tab_MinKomp[Organizacja wysyłek / Organisation von Lieferungen],MATCH($B377,tab_MinKomp[[Stanowisko / Position ]:[Stanowisko / Position ]],0))="n/a","n/a",BD377-INDEX(tab_MinKomp[Organizacja wysyłek / Organisation von Lieferungen],MATCH($B377,tab_MinKomp[[Stanowisko / Position ]:[Stanowisko / Position ]],0)))</f>
        <v>n/a</v>
      </c>
      <c r="BE378" s="194" t="str">
        <f>IF(INDEX(tab_MinKomp[Analiza magazynowa - Program Polen.mdb / Inventuranalyse],MATCH($B377,tab_MinKomp[[Stanowisko / Position ]:[Stanowisko / Position ]],0))="n/a","n/a",BE377-INDEX(tab_MinKomp[Analiza magazynowa - Program Polen.mdb / Inventuranalyse],MATCH($B377,tab_MinKomp[[Stanowisko / Position ]:[Stanowisko / Position ]],0)))</f>
        <v>n/a</v>
      </c>
      <c r="BF378" s="190" t="str">
        <f>IF(INDEX(tab_MinKomp[MMOG (Materials Management Operations Guidelines)],MATCH($B377,tab_MinKomp[[Stanowisko / Position ]:[Stanowisko / Position ]],0))="n/a","n/a",BF377-INDEX(tab_MinKomp[MMOG (Materials Management Operations Guidelines)],MATCH($B377,tab_MinKomp[[Stanowisko / Position ]:[Stanowisko / Position ]],0)))</f>
        <v>n/a</v>
      </c>
      <c r="BG378" s="190" t="str">
        <f>IF(INDEX(tab_MinKomp[GPP],MATCH($B377,tab_MinKomp[[Stanowisko / Position ]:[Stanowisko / Position ]],0))="n/a","n/a",BG377-INDEX(tab_MinKomp[GPP],MATCH($B377,tab_MinKomp[[Stanowisko / Position ]:[Stanowisko / Position ]],0)))</f>
        <v>n/a</v>
      </c>
      <c r="BH378" s="190" t="str">
        <f>IF(INDEX(tab_MinKomp[AIAG (Automotive Industry Action Group)],MATCH($B377,tab_MinKomp[[Stanowisko / Position ]:[Stanowisko / Position ]],0))="n/a","n/a",BH377-INDEX(tab_MinKomp[AIAG (Automotive Industry Action Group)],MATCH($B377,tab_MinKomp[[Stanowisko / Position ]:[Stanowisko / Position ]],0)))</f>
        <v>n/a</v>
      </c>
      <c r="BI378" s="190" t="str">
        <f>IF(INDEX(tab_MinKomp[Super-G disputes],MATCH($B377,tab_MinKomp[[Stanowisko / Position ]:[Stanowisko / Position ]],0))="n/a","n/a",BI377-INDEX(tab_MinKomp[Super-G disputes],MATCH($B377,tab_MinKomp[[Stanowisko / Position ]:[Stanowisko / Position ]],0)))</f>
        <v>n/a</v>
      </c>
      <c r="BJ378" s="190" t="str">
        <f>IF(INDEX(tab_MinKomp[CMMS3/eDDL (Direct Data Link)],MATCH($B377,tab_MinKomp[[Stanowisko / Position ]:[Stanowisko / Position ]],0))="n/a","n/a",BJ377-INDEX(tab_MinKomp[CMMS3/eDDL (Direct Data Link)],MATCH($B377,tab_MinKomp[[Stanowisko / Position ]:[Stanowisko / Position ]],0)))</f>
        <v>n/a</v>
      </c>
      <c r="BK378" s="190" t="str">
        <f>IF(INDEX(tab_MinKomp[MP&amp;L (Material Planning and Logistics)],MATCH($B377,tab_MinKomp[[Stanowisko / Position ]:[Stanowisko / Position ]],0))="n/a","n/a",BK377-INDEX(tab_MinKomp[MP&amp;L (Material Planning and Logistics)],MATCH($B377,tab_MinKomp[[Stanowisko / Position ]:[Stanowisko / Position ]],0)))</f>
        <v>n/a</v>
      </c>
      <c r="BL378" s="190" t="str">
        <f>IF(INDEX(tab_MinKomp[Supplier delivery rating],MATCH($B377,tab_MinKomp[[Stanowisko / Position ]:[Stanowisko / Position ]],0))="n/a","n/a",BL377-INDEX(tab_MinKomp[Supplier delivery rating],MATCH($B377,tab_MinKomp[[Stanowisko / Position ]:[Stanowisko / Position ]],0)))</f>
        <v>n/a</v>
      </c>
      <c r="BM378" s="194" t="str">
        <f>IF(INDEX(tab_MinKomp[Planowanie produkcji / Produktionsplanung],MATCH($B377,tab_MinKomp[[Stanowisko / Position ]:[Stanowisko / Position ]],0))="n/a","n/a",BM377-INDEX(tab_MinKomp[Planowanie produkcji / Produktionsplanung],MATCH($B377,tab_MinKomp[[Stanowisko / Position ]:[Stanowisko / Position ]],0)))</f>
        <v>n/a</v>
      </c>
      <c r="BN378" s="194" t="str">
        <f>IF(INDEX(tab_MinKomp[Planowanie produkcji / Produktionsplanung],MATCH($B377,tab_MinKomp[[Stanowisko / Position ]:[Stanowisko / Position ]],0))="n/a","n/a",BN377-INDEX(tab_MinKomp[Planowanie produkcji / Produktionsplanung],MATCH($B377,tab_MinKomp[[Stanowisko / Position ]:[Stanowisko / Position ]],0)))</f>
        <v>n/a</v>
      </c>
      <c r="BO378" s="194" t="str">
        <f>IF(INDEX(tab_MinKomp[Planowanie produkcji / Produktionsplanung],MATCH($B377,tab_MinKomp[[Stanowisko / Position ]:[Stanowisko / Position ]],0))="n/a","n/a",BO377-INDEX(tab_MinKomp[Planowanie produkcji / Produktionsplanung],MATCH($B377,tab_MinKomp[[Stanowisko / Position ]:[Stanowisko / Position ]],0)))</f>
        <v>n/a</v>
      </c>
      <c r="BP378" s="194" t="str">
        <f>IF(INDEX(tab_MinKomp[Planowanie produkcji / Produktionsplanung],MATCH($B377,tab_MinKomp[[Stanowisko / Position ]:[Stanowisko / Position ]],0))="n/a","n/a",BP377-INDEX(tab_MinKomp[Planowanie produkcji / Produktionsplanung],MATCH($B377,tab_MinKomp[[Stanowisko / Position ]:[Stanowisko / Position ]],0)))</f>
        <v>n/a</v>
      </c>
      <c r="BQ378" s="194" t="str">
        <f>IF(INDEX(tab_MinKomp[Planowanie produkcji / Produktionsplanung],MATCH($B377,tab_MinKomp[[Stanowisko / Position ]:[Stanowisko / Position ]],0))="n/a","n/a",BQ377-INDEX(tab_MinKomp[Planowanie produkcji / Produktionsplanung],MATCH($B377,tab_MinKomp[[Stanowisko / Position ]:[Stanowisko / Position ]],0)))</f>
        <v>n/a</v>
      </c>
      <c r="BR378" s="194" t="str">
        <f>IF(INDEX(tab_MinKomp[Planowanie produkcji / Produktionsplanung],MATCH($B377,tab_MinKomp[[Stanowisko / Position ]:[Stanowisko / Position ]],0))="n/a","n/a",BR377-INDEX(tab_MinKomp[Planowanie produkcji / Produktionsplanung],MATCH($B377,tab_MinKomp[[Stanowisko / Position ]:[Stanowisko / Position ]],0)))</f>
        <v>n/a</v>
      </c>
      <c r="BS378" s="194" t="str">
        <f>IF(INDEX(tab_MinKomp[Planowanie produkcji / Produktionsplanung],MATCH($B377,tab_MinKomp[[Stanowisko / Position ]:[Stanowisko / Position ]],0))="n/a","n/a",BS377-INDEX(tab_MinKomp[Planowanie produkcji / Produktionsplanung],MATCH($B377,tab_MinKomp[[Stanowisko / Position ]:[Stanowisko / Position ]],0)))</f>
        <v>n/a</v>
      </c>
      <c r="BT378" s="194" t="str">
        <f>IF(INDEX(tab_MinKomp[Planowanie produkcji / Produktionsplanung],MATCH($B377,tab_MinKomp[[Stanowisko / Position ]:[Stanowisko / Position ]],0))="n/a","n/a",BT377-INDEX(tab_MinKomp[Planowanie produkcji / Produktionsplanung],MATCH($B377,tab_MinKomp[[Stanowisko / Position ]:[Stanowisko / Position ]],0)))</f>
        <v>n/a</v>
      </c>
      <c r="BU378" s="194">
        <f>IF(INDEX(tab_MinKomp[Obsługa maszyn Novapax / Novapax Maschinenbedienung],MATCH($B377,tab_MinKomp[[Stanowisko / Position ]:[Stanowisko / Position ]],0))="n/a","n/a",BU377-INDEX(tab_MinKomp[Obsługa maszyn Novapax / Novapax Maschinenbedienung],MATCH($B377,tab_MinKomp[[Stanowisko / Position ]:[Stanowisko / Position ]],0)))</f>
        <v>0</v>
      </c>
      <c r="BV378" s="194" t="str">
        <f>IF(INDEX(tab_MinKomp[Planowanie produkcji / Produktionsplanung],MATCH($B377,tab_MinKomp[[Stanowisko / Position ]:[Stanowisko / Position ]],0))="n/a","n/a",BV377-INDEX(tab_MinKomp[Planowanie produkcji / Produktionsplanung],MATCH($B377,tab_MinKomp[[Stanowisko / Position ]:[Stanowisko / Position ]],0)))</f>
        <v>n/a</v>
      </c>
      <c r="BW378" s="194" t="str">
        <f>IF(INDEX(tab_MinKomp[Planowanie produkcji / Produktionsplanung],MATCH($B377,tab_MinKomp[[Stanowisko / Position ]:[Stanowisko / Position ]],0))="n/a","n/a",BW377-INDEX(tab_MinKomp[Planowanie produkcji / Produktionsplanung],MATCH($B377,tab_MinKomp[[Stanowisko / Position ]:[Stanowisko / Position ]],0)))</f>
        <v>n/a</v>
      </c>
      <c r="BX378" s="194" t="str">
        <f>IF(INDEX(tab_MinKomp[Planowanie produkcji / Produktionsplanung],MATCH($B377,tab_MinKomp[[Stanowisko / Position ]:[Stanowisko / Position ]],0))="n/a","n/a",BX377-INDEX(tab_MinKomp[Planowanie produkcji / Produktionsplanung],MATCH($B377,tab_MinKomp[[Stanowisko / Position ]:[Stanowisko / Position ]],0)))</f>
        <v>n/a</v>
      </c>
      <c r="BY378" s="194" t="str">
        <f>IF(INDEX(tab_MinKomp[Planowanie produkcji / Produktionsplanung],MATCH($B377,tab_MinKomp[[Stanowisko / Position ]:[Stanowisko / Position ]],0))="n/a","n/a",BY377-INDEX(tab_MinKomp[Planowanie produkcji / Produktionsplanung],MATCH($B377,tab_MinKomp[[Stanowisko / Position ]:[Stanowisko / Position ]],0)))</f>
        <v>n/a</v>
      </c>
      <c r="BZ378" s="194" t="str">
        <f>IF(INDEX(tab_MinKomp[Planowanie produkcji / Produktionsplanung],MATCH($B377,tab_MinKomp[[Stanowisko / Position ]:[Stanowisko / Position ]],0))="n/a","n/a",BZ377-INDEX(tab_MinKomp[Planowanie produkcji / Produktionsplanung],MATCH($B377,tab_MinKomp[[Stanowisko / Position ]:[Stanowisko / Position ]],0)))</f>
        <v>n/a</v>
      </c>
      <c r="CA378" s="194" t="str">
        <f>IF(INDEX(tab_MinKomp[Planowanie produkcji / Produktionsplanung],MATCH($B377,tab_MinKomp[[Stanowisko / Position ]:[Stanowisko / Position ]],0))="n/a","n/a",CA377-INDEX(tab_MinKomp[Planowanie produkcji / Produktionsplanung],MATCH($B377,tab_MinKomp[[Stanowisko / Position ]:[Stanowisko / Position ]],0)))</f>
        <v>n/a</v>
      </c>
      <c r="CB378" s="194" t="str">
        <f>IF(INDEX(tab_MinKomp[Obsługa maszyn ASL / ASL Maschinenbedienung],MATCH($B377,tab_MinKomp[[Stanowisko / Position ]:[Stanowisko / Position ]],0))="n/a","n/a",CB377-INDEX(tab_MinKomp[Obsługa maszyn ASL / ASL Maschinenbedienung],MATCH($B377,tab_MinKomp[[Stanowisko / Position ]:[Stanowisko / Position ]],0)))</f>
        <v>n/a</v>
      </c>
      <c r="CC378" s="194" t="str">
        <f>IF(INDEX(tab_MinKomp[Obsługa maszyn Branson / Branson Maschinenbedienung],MATCH($B377,tab_MinKomp[[Stanowisko / Position ]:[Stanowisko / Position ]],0))="n/a","n/a",CC377-INDEX(tab_MinKomp[Obsługa maszyn Branson / Branson Maschinenbedienung],MATCH($B377,tab_MinKomp[[Stanowisko / Position ]:[Stanowisko / Position ]],0)))</f>
        <v>n/a</v>
      </c>
      <c r="CD378" s="194">
        <f>IF(INDEX(tab_MinKomp[Obsługa maszyn Novapax / Novapax Maschinenbedienung],MATCH($B377,tab_MinKomp[[Stanowisko / Position ]:[Stanowisko / Position ]],0))="n/a","n/a",CD377-INDEX(tab_MinKomp[Obsługa maszyn Novapax / Novapax Maschinenbedienung],MATCH($B377,tab_MinKomp[[Stanowisko / Position ]:[Stanowisko / Position ]],0)))</f>
        <v>1</v>
      </c>
      <c r="CE378" s="194" t="str">
        <f>IF(INDEX(tab_MinKomp[Obsługa maszyn Piovan / Piovan Maschinenbedienung],MATCH($B377,tab_MinKomp[[Stanowisko / Position ]:[Stanowisko / Position ]],0))="n/a","n/a",CE377-INDEX(tab_MinKomp[Obsługa maszyn Piovan / Piovan Maschinenbedienung],MATCH($B377,tab_MinKomp[[Stanowisko / Position ]:[Stanowisko / Position ]],0)))</f>
        <v>n/a</v>
      </c>
      <c r="CF378" s="194" t="str">
        <f>IF(INDEX(tab_MinKomp[Wymagania VDA 6.5 Product / Forderungen],MATCH($B377,tab_MinKomp[[Stanowisko / Position ]:[Stanowisko / Position ]],0))="n/a","n/a",CF377-INDEX(tab_MinKomp[Wymagania VDA 6.5 Product / Forderungen],MATCH($B377,tab_MinKomp[[Stanowisko / Position ]:[Stanowisko / Position ]],0)))</f>
        <v>n/a</v>
      </c>
      <c r="CG378" s="194">
        <f>IF(INDEX(tab_MinKomp[Eliminacja awarii / Beseitigung von Ausfällen],MATCH($B377,tab_MinKomp[[Stanowisko / Position ]:[Stanowisko / Position ]],0))="n/a","n/a",CG377-INDEX(tab_MinKomp[Eliminacja awarii / Beseitigung von Ausfällen],MATCH($B377,tab_MinKomp[[Stanowisko / Position ]:[Stanowisko / Position ]],0)))</f>
        <v>0</v>
      </c>
      <c r="CH378" s="194" t="str">
        <f>IF(INDEX(tab_MinKomp[Wymagania VDA 6.5 Product / Forderungen],MATCH($B377,tab_MinKomp[[Stanowisko / Position ]:[Stanowisko / Position ]],0))="n/a","n/a",CH377-INDEX(tab_MinKomp[Wymagania VDA 6.5 Product / Forderungen],MATCH($B377,tab_MinKomp[[Stanowisko / Position ]:[Stanowisko / Position ]],0)))</f>
        <v>n/a</v>
      </c>
      <c r="CI378" s="194" t="str">
        <f>IF(INDEX(tab_MinKomp[Wymagania VDA 6.5 Product / Forderungen],MATCH($B377,tab_MinKomp[[Stanowisko / Position ]:[Stanowisko / Position ]],0))="n/a","n/a",CI377-INDEX(tab_MinKomp[Wymagania VDA 6.5 Product / Forderungen],MATCH($B377,tab_MinKomp[[Stanowisko / Position ]:[Stanowisko / Position ]],0)))</f>
        <v>n/a</v>
      </c>
      <c r="CJ378" s="194" t="str">
        <f>IF(INDEX(tab_MinKomp[Wymagania VDA 6.5 Product / Forderungen],MATCH($B377,tab_MinKomp[[Stanowisko / Position ]:[Stanowisko / Position ]],0))="n/a","n/a",CJ377-INDEX(tab_MinKomp[Wymagania VDA 6.5 Product / Forderungen],MATCH($B377,tab_MinKomp[[Stanowisko / Position ]:[Stanowisko / Position ]],0)))</f>
        <v>n/a</v>
      </c>
      <c r="CK378" s="194" t="str">
        <f>IF(INDEX(tab_MinKomp[Wymagania VDA 6.5 Product / Forderungen],MATCH($B377,tab_MinKomp[[Stanowisko / Position ]:[Stanowisko / Position ]],0))="n/a","n/a",CK377-INDEX(tab_MinKomp[Wymagania VDA 6.5 Product / Forderungen],MATCH($B377,tab_MinKomp[[Stanowisko / Position ]:[Stanowisko / Position ]],0)))</f>
        <v>n/a</v>
      </c>
      <c r="CL378" s="194" t="str">
        <f>IF(INDEX(tab_MinKomp[Wymagania VDA 6.5 Product / Forderungen],MATCH($B377,tab_MinKomp[[Stanowisko / Position ]:[Stanowisko / Position ]],0))="n/a","n/a",CL377-INDEX(tab_MinKomp[Wymagania VDA 6.5 Product / Forderungen],MATCH($B377,tab_MinKomp[[Stanowisko / Position ]:[Stanowisko / Position ]],0)))</f>
        <v>n/a</v>
      </c>
      <c r="CM378" s="194" t="str">
        <f>IF(INDEX(tab_MinKomp[Informatyka ogólna (techniczne i systemowe) / Allgemeine IT (Technik und System)],MATCH($B377,tab_MinKomp[[Stanowisko / Position ]:[Stanowisko / Position ]],0))="n/a","n/a",CM377-INDEX(tab_MinKomp[Informatyka ogólna (techniczne i systemowe) / Allgemeine IT (Technik und System)],MATCH($B377,tab_MinKomp[[Stanowisko / Position ]:[Stanowisko / Position ]],0)))</f>
        <v>n/a</v>
      </c>
      <c r="CN378" s="194" t="str">
        <f>IF(INDEX(tab_MinKomp[Sieci komputerowe / Computernetzwerke],MATCH($B377,tab_MinKomp[[Stanowisko / Position ]:[Stanowisko / Position ]],0))="n/a","n/a",CN377-INDEX(tab_MinKomp[Sieci komputerowe / Computernetzwerke],MATCH($B377,tab_MinKomp[[Stanowisko / Position ]:[Stanowisko / Position ]],0)))</f>
        <v>n/a</v>
      </c>
      <c r="CO378" s="194" t="str">
        <f>IF(INDEX(tab_MinKomp[Hardware (komputery PC, drukarki biurowe i etykietowe, telefonia stacjonarna i mobilna) (PC, Drucker, Telefpne, Handys)],MATCH($B377,tab_MinKomp[[Stanowisko / Position ]:[Stanowisko / Position ]],0))="n/a","n/a",CO377-INDEX(tab_MinKomp[Hardware (komputery PC, drukarki biurowe i etykietowe, telefonia stacjonarna i mobilna) (PC, Drucker, Telefpne, Handys)],MATCH($B377,tab_MinKomp[[Stanowisko / Position ]:[Stanowisko / Position ]],0)))</f>
        <v>n/a</v>
      </c>
      <c r="CP378" s="194" t="str">
        <f>IF(INDEX(tab_MinKomp[Software &amp; Systems (MS Office, MS Remote Desktop)],MATCH($B377,tab_MinKomp[[Stanowisko / Position ]:[Stanowisko / Position ]],0))="n/a","n/a",CP377-INDEX(tab_MinKomp[Software &amp; Systems (MS Office, MS Remote Desktop)],MATCH($B377,tab_MinKomp[[Stanowisko / Position ]:[Stanowisko / Position ]],0)))</f>
        <v>n/a</v>
      </c>
      <c r="CQ378" s="194" t="str">
        <f>IF(INDEX(tab_MinKomp[Programowanie obiektowe (PHP) / Objektprogrammierung],MATCH($B377,tab_MinKomp[[Stanowisko / Position ]:[Stanowisko / Position ]],0))="n/a","n/a",CQ377-INDEX(tab_MinKomp[Programowanie obiektowe (PHP) / Objektprogrammierung],MATCH($B377,tab_MinKomp[[Stanowisko / Position ]:[Stanowisko / Position ]],0)))</f>
        <v>n/a</v>
      </c>
      <c r="CR378" s="194" t="str">
        <f>IF(INDEX(tab_MinKomp[Scrum],MATCH($B377,tab_MinKomp[[Stanowisko / Position ]:[Stanowisko / Position ]],0))="n/a","n/a",CR377-INDEX(tab_MinKomp[Scrum],MATCH($B377,tab_MinKomp[[Stanowisko / Position ]:[Stanowisko / Position ]],0)))</f>
        <v>n/a</v>
      </c>
      <c r="CS378" s="194" t="str">
        <f>IF(INDEX(tab_MinKomp[SQL (MySQL)],MATCH($B377,tab_MinKomp[[Stanowisko / Position ]:[Stanowisko / Position ]],0))="n/a","n/a",CS377-INDEX(tab_MinKomp[SQL (MySQL)],MATCH($B377,tab_MinKomp[[Stanowisko / Position ]:[Stanowisko / Position ]],0)))</f>
        <v>n/a</v>
      </c>
      <c r="CT378" s="194" t="str">
        <f>IF(INDEX(tab_MinKomp[Javascript],MATCH($B377,tab_MinKomp[[Stanowisko / Position ]:[Stanowisko / Position ]],0))="n/a","n/a",CT377-INDEX(tab_MinKomp[Javascript],MATCH($B377,tab_MinKomp[[Stanowisko / Position ]:[Stanowisko / Position ]],0)))</f>
        <v>n/a</v>
      </c>
      <c r="CU378" s="194" t="str">
        <f>IF(INDEX(tab_MinKomp[Joomla],MATCH($B377,tab_MinKomp[[Stanowisko / Position ]:[Stanowisko / Position ]],0))="n/a","n/a",CU377-INDEX(tab_MinKomp[Joomla],MATCH($B377,tab_MinKomp[[Stanowisko / Position ]:[Stanowisko / Position ]],0)))</f>
        <v>n/a</v>
      </c>
      <c r="CV378" s="194" t="str">
        <f>IF(INDEX(tab_MinKomp[Bash],MATCH($B377,tab_MinKomp[[Stanowisko / Position ]:[Stanowisko / Position ]],0))="n/a","n/a",CV377-INDEX(tab_MinKomp[Bash],MATCH($B377,tab_MinKomp[[Stanowisko / Position ]:[Stanowisko / Position ]],0)))</f>
        <v>n/a</v>
      </c>
      <c r="CW378" s="194">
        <f>IF(INDEX(tab_MinKomp[Systemy MES (HYDRA / SFMS)],MATCH($B377,tab_MinKomp[[Stanowisko / Position ]:[Stanowisko / Position ]],0))="n/a","n/a",CW377-INDEX(tab_MinKomp[Systemy MES (HYDRA / SFMS)],MATCH($B377,tab_MinKomp[[Stanowisko / Position ]:[Stanowisko / Position ]],0)))</f>
        <v>1</v>
      </c>
      <c r="CX378" s="194" t="str">
        <f>IF(INDEX(tab_MinKomp[HTML / CSS],MATCH($B377,tab_MinKomp[[Stanowisko / Position ]:[Stanowisko / Position ]],0))="n/a","n/a",CX377-INDEX(tab_MinKomp[HTML / CSS],MATCH($B377,tab_MinKomp[[Stanowisko / Position ]:[Stanowisko / Position ]],0)))</f>
        <v>n/a</v>
      </c>
      <c r="CY378" s="194" t="str">
        <f>IF(INDEX(tab_MinKomp[SYSTEM PR],MATCH($B377,tab_MinKomp[[Stanowisko / Position ]:[Stanowisko / Position ]],0))="n/a","n/a",CY377-INDEX(tab_MinKomp[SYSTEM PR],MATCH($B377,tab_MinKomp[[Stanowisko / Position ]:[Stanowisko / Position ]],0)))</f>
        <v>n/a</v>
      </c>
      <c r="CZ378" s="194" t="str">
        <f>IF(INDEX(tab_MinKomp[System Einkauf XP / EBA],MATCH($B377,tab_MinKomp[[Stanowisko / Position ]:[Stanowisko / Position ]],0))="n/a","n/a",CZ377-INDEX(tab_MinKomp[System Einkauf XP / EBA],MATCH($B377,tab_MinKomp[[Stanowisko / Position ]:[Stanowisko / Position ]],0)))</f>
        <v>n/a</v>
      </c>
      <c r="DA378" s="194" t="str">
        <f>IF(INDEX(tab_MinKomp[Techniki negocjacyjne / Verhandlungstechniken],MATCH($B377,tab_MinKomp[[Stanowisko / Position ]:[Stanowisko / Position ]],0))="n/a","n/a",DA377-INDEX(tab_MinKomp[Techniki negocjacyjne / Verhandlungstechniken],MATCH($B377,tab_MinKomp[[Stanowisko / Position ]:[Stanowisko / Position ]],0)))</f>
        <v>n/a</v>
      </c>
      <c r="DB378" s="194" t="str">
        <f>IF(INDEX(tab_MinKomp[Znajomość rynku branżowego / Kenntnis des Industrie Marktes],MATCH($B377,tab_MinKomp[[Stanowisko / Position ]:[Stanowisko / Position ]],0))="n/a","n/a",DB377-INDEX(tab_MinKomp[Znajomość rynku branżowego / Kenntnis des Industrie Marktes],MATCH($B377,tab_MinKomp[[Stanowisko / Position ]:[Stanowisko / Position ]],0)))</f>
        <v>n/a</v>
      </c>
      <c r="DC378" s="194" t="str">
        <f>IF(INDEX(tab_MinKomp[SUPPLIER MANAGEMENT],MATCH($B377,tab_MinKomp[[Stanowisko / Position ]:[Stanowisko / Position ]],0))="n/a","n/a",DC377-INDEX(tab_MinKomp[SUPPLIER MANAGEMENT],MATCH($B377,tab_MinKomp[[Stanowisko / Position ]:[Stanowisko / Position ]],0)))</f>
        <v>n/a</v>
      </c>
      <c r="DD378" s="194" t="str">
        <f>IF(INDEX(tab_MinKomp[SUPPLIER MANAGEMENT],MATCH($B377,tab_MinKomp[[Stanowisko / Position ]:[Stanowisko / Position ]],0))="n/a","n/a",DD377-INDEX(tab_MinKomp[SUPPLIER MANAGEMENT],MATCH($B377,tab_MinKomp[[Stanowisko / Position ]:[Stanowisko / Position ]],0)))</f>
        <v>n/a</v>
      </c>
      <c r="DE378" s="194" t="str">
        <f>IF(INDEX(tab_MinKomp[SUPPLIER MANAGEMENT],MATCH($B377,tab_MinKomp[[Stanowisko / Position ]:[Stanowisko / Position ]],0))="n/a","n/a",DE377-INDEX(tab_MinKomp[SUPPLIER MANAGEMENT],MATCH($B377,tab_MinKomp[[Stanowisko / Position ]:[Stanowisko / Position ]],0)))</f>
        <v>n/a</v>
      </c>
      <c r="DF378" s="194">
        <f>IF(INDEX(tab_MinKomp[LEAN MANAGEMENT],MATCH($B377,tab_MinKomp[[Stanowisko / Position ]:[Stanowisko / Position ]],0))="n/a","n/a",DF377-INDEX(tab_MinKomp[LEAN MANAGEMENT],MATCH($B377,tab_MinKomp[[Stanowisko / Position ]:[Stanowisko / Position ]],0)))</f>
        <v>1</v>
      </c>
      <c r="DG378" s="194" t="str">
        <f>IF(INDEX(tab_MinKomp[PPAP/PSW],MATCH($B377,tab_MinKomp[[Stanowisko / Position ]:[Stanowisko / Position ]],0))="n/a","n/a",DG377-INDEX(tab_MinKomp[PPAP/PSW],MATCH($B377,tab_MinKomp[[Stanowisko / Position ]:[Stanowisko / Position ]],0)))</f>
        <v>n/a</v>
      </c>
      <c r="DH378" s="194" t="str">
        <f>IF(INDEX(tab_MinKomp[SUPPLIER MANAGEMENT],MATCH($B377,tab_MinKomp[[Stanowisko / Position ]:[Stanowisko / Position ]],0))="n/a","n/a",DH377-INDEX(tab_MinKomp[SUPPLIER MANAGEMENT],MATCH($B377,tab_MinKomp[[Stanowisko / Position ]:[Stanowisko / Position ]],0)))</f>
        <v>n/a</v>
      </c>
      <c r="DI378" s="194" t="str">
        <f>IF(INDEX(tab_MinKomp[OBSŁUGA PORTALI KLIENTA / Kundenportale],MATCH($B377,tab_MinKomp[[Stanowisko / Position ]:[Stanowisko / Position ]],0))="n/a","n/a",DI377-INDEX(tab_MinKomp[OBSŁUGA PORTALI KLIENTA / Kundenportale],MATCH($B377,tab_MinKomp[[Stanowisko / Position ]:[Stanowisko / Position ]],0)))</f>
        <v>n/a</v>
      </c>
      <c r="DJ378" s="194" t="str">
        <f>IF(INDEX(tab_MinKomp[Obsługa systemu BABTECQ / BABTECQ System],MATCH($B377,tab_MinKomp[[Stanowisko / Position ]:[Stanowisko / Position ]],0))="n/a","n/a",DJ377-INDEX(tab_MinKomp[Obsługa systemu BABTECQ / BABTECQ System],MATCH($B377,tab_MinKomp[[Stanowisko / Position ]:[Stanowisko / Position ]],0)))</f>
        <v>n/a</v>
      </c>
      <c r="DK378" s="194" t="str">
        <f>IF(INDEX(tab_MinKomp[Rysunek techniczny / technische Zeichnung],MATCH($B377,tab_MinKomp[[Stanowisko / Position ]:[Stanowisko / Position ]],0))="n/a","n/a",DK377-INDEX(tab_MinKomp[Rysunek techniczny / technische Zeichnung],MATCH($B377,tab_MinKomp[[Stanowisko / Position ]:[Stanowisko / Position ]],0)))</f>
        <v>n/a</v>
      </c>
      <c r="DL378" s="194" t="str">
        <f>IF(INDEX(tab_MinKomp[Kalibracja / Kalibrierung],MATCH($B377,tab_MinKomp[[Stanowisko / Position ]:[Stanowisko / Position ]],0))="n/a","n/a",DL377-INDEX(tab_MinKomp[Kalibracja / Kalibrierung],MATCH($B377,tab_MinKomp[[Stanowisko / Position ]:[Stanowisko / Position ]],0)))</f>
        <v>n/a</v>
      </c>
      <c r="DM378" s="194" t="str">
        <f>IF(INDEX(tab_MinKomp[Rekwalifikacja / Requalifizierung],MATCH($B377,tab_MinKomp[[Stanowisko / Position ]:[Stanowisko / Position ]],0))="n/a","n/a",DM377-INDEX(tab_MinKomp[Rekwalifikacja / Requalifizierung],MATCH($B377,tab_MinKomp[[Stanowisko / Position ]:[Stanowisko / Position ]],0)))</f>
        <v>n/a</v>
      </c>
      <c r="DN378" s="190" t="str">
        <f>IF(INDEX(tab_MinKomp[Testy czystości / Reinheitstests],MATCH($B377,tab_MinKomp[[Stanowisko / Position ]:[Stanowisko / Position ]],0))="n/a","n/a",DN377-INDEX(tab_MinKomp[Testy czystości / Reinheitstests],MATCH($B377,tab_MinKomp[[Stanowisko / Position ]:[Stanowisko / Position ]],0)))</f>
        <v>n/a</v>
      </c>
      <c r="DO378" s="190" t="str">
        <f>IF(INDEX(tab_MinKomp[Testy czystości / Reinheitstests],MATCH($B377,tab_MinKomp[[Stanowisko / Position ]:[Stanowisko / Position ]],0))="n/a","n/a",DO377-INDEX(tab_MinKomp[Testy czystości / Reinheitstests],MATCH($B377,tab_MinKomp[[Stanowisko / Position ]:[Stanowisko / Position ]],0)))</f>
        <v>n/a</v>
      </c>
      <c r="DP378" s="190" t="str">
        <f>IF(INDEX(tab_MinKomp[Testy czystości / Reinheitstests],MATCH($B377,tab_MinKomp[[Stanowisko / Position ]:[Stanowisko / Position ]],0))="n/a","n/a",DP377-INDEX(tab_MinKomp[Testy czystości / Reinheitstests],MATCH($B377,tab_MinKomp[[Stanowisko / Position ]:[Stanowisko / Position ]],0)))</f>
        <v>n/a</v>
      </c>
      <c r="DQ378" s="190" t="str">
        <f>IF(INDEX(tab_MinKomp[Testy czystości / Reinheitstests],MATCH($B377,tab_MinKomp[[Stanowisko / Position ]:[Stanowisko / Position ]],0))="n/a","n/a",DQ377-INDEX(tab_MinKomp[Testy czystości / Reinheitstests],MATCH($B377,tab_MinKomp[[Stanowisko / Position ]:[Stanowisko / Position ]],0)))</f>
        <v>n/a</v>
      </c>
      <c r="DR378" s="190" t="str">
        <f>IF(INDEX(tab_MinKomp[Testy czystości / Reinheitstests],MATCH($B377,tab_MinKomp[[Stanowisko / Position ]:[Stanowisko / Position ]],0))="n/a","n/a",DR377-INDEX(tab_MinKomp[Testy czystości / Reinheitstests],MATCH($B377,tab_MinKomp[[Stanowisko / Position ]:[Stanowisko / Position ]],0)))</f>
        <v>n/a</v>
      </c>
      <c r="DS378" s="190" t="str">
        <f>IF(INDEX(tab_MinKomp[Testy czystości / Reinheitstests],MATCH($B377,tab_MinKomp[[Stanowisko / Position ]:[Stanowisko / Position ]],0))="n/a","n/a",DS377-INDEX(tab_MinKomp[Testy czystości / Reinheitstests],MATCH($B377,tab_MinKomp[[Stanowisko / Position ]:[Stanowisko / Position ]],0)))</f>
        <v>n/a</v>
      </c>
      <c r="DT378" s="194" t="str">
        <f>IF(INDEX(tab_MinKomp[SUPPLIER MANAGEMENT],MATCH($B377,tab_MinKomp[[Stanowisko / Position ]:[Stanowisko / Position ]],0))="n/a","n/a",DT377-INDEX(tab_MinKomp[SUPPLIER MANAGEMENT],MATCH($B377,tab_MinKomp[[Stanowisko / Position ]:[Stanowisko / Position ]],0)))</f>
        <v>n/a</v>
      </c>
      <c r="DU378" s="190" t="str">
        <f>IF(INDEX(tab_MinKomp[Testy czystości / Reinheitstests],MATCH($B377,tab_MinKomp[[Stanowisko / Position ]:[Stanowisko / Position ]],0))="n/a","n/a",DU377-INDEX(tab_MinKomp[Testy czystości / Reinheitstests],MATCH($B377,tab_MinKomp[[Stanowisko / Position ]:[Stanowisko / Position ]],0)))</f>
        <v>n/a</v>
      </c>
      <c r="DV378" s="190" t="str">
        <f>IF(INDEX(tab_MinKomp[Testy czystości / Reinheitstests],MATCH($B377,tab_MinKomp[[Stanowisko / Position ]:[Stanowisko / Position ]],0))="n/a","n/a",DV377-INDEX(tab_MinKomp[Testy czystości / Reinheitstests],MATCH($B377,tab_MinKomp[[Stanowisko / Position ]:[Stanowisko / Position ]],0)))</f>
        <v>n/a</v>
      </c>
      <c r="DW378" s="190" t="str">
        <f>IF(INDEX(tab_MinKomp[Testy czystości / Reinheitstests],MATCH($B377,tab_MinKomp[[Stanowisko / Position ]:[Stanowisko / Position ]],0))="n/a","n/a",DW377-INDEX(tab_MinKomp[Testy czystości / Reinheitstests],MATCH($B377,tab_MinKomp[[Stanowisko / Position ]:[Stanowisko / Position ]],0)))</f>
        <v>n/a</v>
      </c>
      <c r="DX378" s="190" t="str">
        <f>IF(INDEX(tab_MinKomp[Testy czystości / Reinheitstests],MATCH($B377,tab_MinKomp[[Stanowisko / Position ]:[Stanowisko / Position ]],0))="n/a","n/a",DX377-INDEX(tab_MinKomp[Testy czystości / Reinheitstests],MATCH($B377,tab_MinKomp[[Stanowisko / Position ]:[Stanowisko / Position ]],0)))</f>
        <v>n/a</v>
      </c>
      <c r="DY378" s="190" t="str">
        <f>IF(INDEX(tab_MinKomp[Testy czystości / Reinheitstests],MATCH($B377,tab_MinKomp[[Stanowisko / Position ]:[Stanowisko / Position ]],0))="n/a","n/a",DY377-INDEX(tab_MinKomp[Testy czystości / Reinheitstests],MATCH($B377,tab_MinKomp[[Stanowisko / Position ]:[Stanowisko / Position ]],0)))</f>
        <v>n/a</v>
      </c>
      <c r="DZ378" s="190" t="str">
        <f>IF(INDEX(tab_MinKomp[Testy czystości / Reinheitstests],MATCH($B377,tab_MinKomp[[Stanowisko / Position ]:[Stanowisko / Position ]],0))="n/a","n/a",DZ377-INDEX(tab_MinKomp[Testy czystości / Reinheitstests],MATCH($B377,tab_MinKomp[[Stanowisko / Position ]:[Stanowisko / Position ]],0)))</f>
        <v>n/a</v>
      </c>
      <c r="EA378" s="194" t="str">
        <f>IF(INDEX(tab_MinKomp[SUPPLIER MANAGEMENT],MATCH($B377,tab_MinKomp[[Stanowisko / Position ]:[Stanowisko / Position ]],0))="n/a","n/a",EA377-INDEX(tab_MinKomp[SUPPLIER MANAGEMENT],MATCH($B377,tab_MinKomp[[Stanowisko / Position ]:[Stanowisko / Position ]],0)))</f>
        <v>n/a</v>
      </c>
      <c r="EB378" s="190" t="str">
        <f>IF(INDEX(tab_MinKomp[Testy czystości / Reinheitstests],MATCH($B377,tab_MinKomp[[Stanowisko / Position ]:[Stanowisko / Position ]],0))="n/a","n/a",EB377-INDEX(tab_MinKomp[Testy czystości / Reinheitstests],MATCH($B377,tab_MinKomp[[Stanowisko / Position ]:[Stanowisko / Position ]],0)))</f>
        <v>n/a</v>
      </c>
      <c r="EC378" s="190" t="str">
        <f>IF(INDEX(tab_MinKomp[Testy czystości / Reinheitstests],MATCH($B377,tab_MinKomp[[Stanowisko / Position ]:[Stanowisko / Position ]],0))="n/a","n/a",EC377-INDEX(tab_MinKomp[Testy czystości / Reinheitstests],MATCH($B377,tab_MinKomp[[Stanowisko / Position ]:[Stanowisko / Position ]],0)))</f>
        <v>n/a</v>
      </c>
      <c r="ED378" s="190" t="str">
        <f>IF(INDEX(tab_MinKomp[Testy czystości / Reinheitstests],MATCH($B377,tab_MinKomp[[Stanowisko / Position ]:[Stanowisko / Position ]],0))="n/a","n/a",ED377-INDEX(tab_MinKomp[Testy czystości / Reinheitstests],MATCH($B377,tab_MinKomp[[Stanowisko / Position ]:[Stanowisko / Position ]],0)))</f>
        <v>n/a</v>
      </c>
      <c r="EE378" s="190" t="str">
        <f>IF(INDEX(tab_MinKomp[Testy czystości / Reinheitstests],MATCH($B377,tab_MinKomp[[Stanowisko / Position ]:[Stanowisko / Position ]],0))="n/a","n/a",EE377-INDEX(tab_MinKomp[Testy czystości / Reinheitstests],MATCH($B377,tab_MinKomp[[Stanowisko / Position ]:[Stanowisko / Position ]],0)))</f>
        <v>n/a</v>
      </c>
      <c r="EF378" s="190" t="str">
        <f>IF(INDEX(tab_MinKomp[Testy czystości / Reinheitstests],MATCH($B377,tab_MinKomp[[Stanowisko / Position ]:[Stanowisko / Position ]],0))="n/a","n/a",EF377-INDEX(tab_MinKomp[Testy czystości / Reinheitstests],MATCH($B377,tab_MinKomp[[Stanowisko / Position ]:[Stanowisko / Position ]],0)))</f>
        <v>n/a</v>
      </c>
      <c r="EG378" s="190" t="str">
        <f>IF(INDEX(tab_MinKomp[Testy czystości / Reinheitstests],MATCH($B377,tab_MinKomp[[Stanowisko / Position ]:[Stanowisko / Position ]],0))="n/a","n/a",EG377-INDEX(tab_MinKomp[Testy czystości / Reinheitstests],MATCH($B377,tab_MinKomp[[Stanowisko / Position ]:[Stanowisko / Position ]],0)))</f>
        <v>n/a</v>
      </c>
      <c r="EH378" s="190" t="str">
        <f>IF(INDEX(tab_MinKomp[Testy czystości / Reinheitstests],MATCH($B377,tab_MinKomp[[Stanowisko / Position ]:[Stanowisko / Position ]],0))="n/a","n/a",EH377-INDEX(tab_MinKomp[Testy czystości / Reinheitstests],MATCH($B377,tab_MinKomp[[Stanowisko / Position ]:[Stanowisko / Position ]],0)))</f>
        <v>n/a</v>
      </c>
      <c r="EI378" s="190" t="str">
        <f>IF(INDEX(tab_MinKomp[Testy czystości / Reinheitstests],MATCH($B377,tab_MinKomp[[Stanowisko / Position ]:[Stanowisko / Position ]],0))="n/a","n/a",EI377-INDEX(tab_MinKomp[Testy czystości / Reinheitstests],MATCH($B377,tab_MinKomp[[Stanowisko / Position ]:[Stanowisko / Position ]],0)))</f>
        <v>n/a</v>
      </c>
      <c r="EJ378" s="190" t="str">
        <f>IF(INDEX(tab_MinKomp[Testy czystości / Reinheitstests],MATCH($B377,tab_MinKomp[[Stanowisko / Position ]:[Stanowisko / Position ]],0))="n/a","n/a",EJ377-INDEX(tab_MinKomp[Testy czystości / Reinheitstests],MATCH($B377,tab_MinKomp[[Stanowisko / Position ]:[Stanowisko / Position ]],0)))</f>
        <v>n/a</v>
      </c>
      <c r="EK378" s="190" t="str">
        <f>IF(INDEX(tab_MinKomp[Testy czystości / Reinheitstests],MATCH($B377,tab_MinKomp[[Stanowisko / Position ]:[Stanowisko / Position ]],0))="n/a","n/a",EK377-INDEX(tab_MinKomp[Testy czystości / Reinheitstests],MATCH($B377,tab_MinKomp[[Stanowisko / Position ]:[Stanowisko / Position ]],0)))</f>
        <v>n/a</v>
      </c>
      <c r="EL378" s="190" t="str">
        <f>IF(INDEX(tab_MinKomp[Testy czystości / Reinheitstests],MATCH($B377,tab_MinKomp[[Stanowisko / Position ]:[Stanowisko / Position ]],0))="n/a","n/a",EL377-INDEX(tab_MinKomp[Testy czystości / Reinheitstests],MATCH($B377,tab_MinKomp[[Stanowisko / Position ]:[Stanowisko / Position ]],0)))</f>
        <v>n/a</v>
      </c>
      <c r="EM378" s="190" t="str">
        <f>IF(INDEX(tab_MinKomp[Testy czystości / Reinheitstests],MATCH($B377,tab_MinKomp[[Stanowisko / Position ]:[Stanowisko / Position ]],0))="n/a","n/a",EM377-INDEX(tab_MinKomp[Testy czystości / Reinheitstests],MATCH($B377,tab_MinKomp[[Stanowisko / Position ]:[Stanowisko / Position ]],0)))</f>
        <v>n/a</v>
      </c>
      <c r="EN378" s="190" t="str">
        <f>IF(INDEX(tab_MinKomp[Testy czystości / Reinheitstests],MATCH($B377,tab_MinKomp[[Stanowisko / Position ]:[Stanowisko / Position ]],0))="n/a","n/a",EN377-INDEX(tab_MinKomp[Testy czystości / Reinheitstests],MATCH($B377,tab_MinKomp[[Stanowisko / Position ]:[Stanowisko / Position ]],0)))</f>
        <v>n/a</v>
      </c>
      <c r="EO378" s="194" t="str">
        <f>IF(INDEX(tab_MinKomp[Konserwacja Rep],MATCH($B377,tab_MinKomp[[Stanowisko / Position ]:[Stanowisko / Position ]],0))="n/a","n/a",EO377-INDEX(tab_MinKomp[Konserwacja Rep],MATCH($B377,tab_MinKomp[[Stanowisko / Position ]:[Stanowisko / Position ]],0)))</f>
        <v>n/a</v>
      </c>
      <c r="EP378" s="194" t="str">
        <f>IF(INDEX(tab_MinKomp[[Konserwacja Engel ]],MATCH($B377,tab_MinKomp[[Stanowisko / Position ]:[Stanowisko / Position ]],0))="n/a","n/a",EP377-INDEX(tab_MinKomp[[Konserwacja Engel ]],MATCH($B377,tab_MinKomp[[Stanowisko / Position ]:[Stanowisko / Position ]],0)))</f>
        <v>n/a</v>
      </c>
      <c r="EQ378" s="194" t="str">
        <f>IF(INDEX(tab_MinKomp[Konserwacja B 50],MATCH($B377,tab_MinKomp[[Stanowisko / Position ]:[Stanowisko / Position ]],0))="n/a","n/a",EQ377-INDEX(tab_MinKomp[Konserwacja B 50],MATCH($B377,tab_MinKomp[[Stanowisko / Position ]:[Stanowisko / Position ]],0)))</f>
        <v>n/a</v>
      </c>
      <c r="ER378" s="194" t="str">
        <f>IF(INDEX(tab_MinKomp[[Konserwacja EOL ]],MATCH($B377,tab_MinKomp[[Stanowisko / Position ]:[Stanowisko / Position ]],0))="n/a","n/a",ER377-INDEX(tab_MinKomp[[Konserwacja EOL ]],MATCH($B377,tab_MinKomp[[Stanowisko / Position ]:[Stanowisko / Position ]],0)))</f>
        <v>n/a</v>
      </c>
      <c r="ES378" s="194" t="str">
        <f>IF(INDEX(tab_MinKomp[Konserwacja Branson],MATCH($B377,tab_MinKomp[[Stanowisko / Position ]:[Stanowisko / Position ]],0))="n/a","n/a",ES377-INDEX(tab_MinKomp[Konserwacja Branson],MATCH($B377,tab_MinKomp[[Stanowisko / Position ]:[Stanowisko / Position ]],0)))</f>
        <v>n/a</v>
      </c>
      <c r="ET378" s="194" t="str">
        <f>IF(INDEX(tab_MinKomp[Konserwacja coolery],MATCH($B377,tab_MinKomp[[Stanowisko / Position ]:[Stanowisko / Position ]],0))="n/a","n/a",ET377-INDEX(tab_MinKomp[Konserwacja coolery],MATCH($B377,tab_MinKomp[[Stanowisko / Position ]:[Stanowisko / Position ]],0)))</f>
        <v>n/a</v>
      </c>
      <c r="EU378" s="194" t="str">
        <f>IF(INDEX(tab_MinKomp[Konserwacja piecy],MATCH($B377,tab_MinKomp[[Stanowisko / Position ]:[Stanowisko / Position ]],0))="n/a","n/a",EU377-INDEX(tab_MinKomp[Konserwacja piecy],MATCH($B377,tab_MinKomp[[Stanowisko / Position ]:[Stanowisko / Position ]],0)))</f>
        <v>n/a</v>
      </c>
      <c r="EV378" s="194" t="str">
        <f>IF(INDEX(tab_MinKomp[Rysunek techniczny- czytanie],MATCH($B377,tab_MinKomp[[Stanowisko / Position ]:[Stanowisko / Position ]],0))="n/a","n/a",EV377-INDEX(tab_MinKomp[Rysunek techniczny- czytanie],MATCH($B377,tab_MinKomp[[Stanowisko / Position ]:[Stanowisko / Position ]],0)))</f>
        <v>n/a</v>
      </c>
      <c r="EW378" s="194" t="str">
        <f>IF(INDEX(tab_MinKomp[Elektryka],MATCH($B377,tab_MinKomp[[Stanowisko / Position ]:[Stanowisko / Position ]],0))="n/a","n/a",EW377-INDEX(tab_MinKomp[Elektryka],MATCH($B377,tab_MinKomp[[Stanowisko / Position ]:[Stanowisko / Position ]],0)))</f>
        <v>n/a</v>
      </c>
      <c r="EX378" s="194" t="str">
        <f>IF(INDEX(tab_MinKomp[Pneumatyka],MATCH($B377,tab_MinKomp[[Stanowisko / Position ]:[Stanowisko / Position ]],0))="n/a","n/a",EX377-INDEX(tab_MinKomp[Pneumatyka],MATCH($B377,tab_MinKomp[[Stanowisko / Position ]:[Stanowisko / Position ]],0)))</f>
        <v>n/a</v>
      </c>
      <c r="EY378" s="194" t="str">
        <f>IF(INDEX(tab_MinKomp[[Hydraulika ]],MATCH($B377,tab_MinKomp[[Stanowisko / Position ]:[Stanowisko / Position ]],0))="n/a","n/a",EY377-INDEX(tab_MinKomp[[Hydraulika ]],MATCH($B377,tab_MinKomp[[Stanowisko / Position ]:[Stanowisko / Position ]],0)))</f>
        <v>n/a</v>
      </c>
      <c r="EZ378" s="194" t="str">
        <f>IF(INDEX(tab_MinKomp[Podciśnienie],MATCH($B377,tab_MinKomp[[Stanowisko / Position ]:[Stanowisko / Position ]],0))="n/a","n/a",EZ377-INDEX(tab_MinKomp[Podciśnienie],MATCH($B377,tab_MinKomp[[Stanowisko / Position ]:[Stanowisko / Position ]],0)))</f>
        <v>n/a</v>
      </c>
      <c r="FA378" s="194" t="str">
        <f>IF(INDEX(tab_MinKomp[Usuwanie awarii],MATCH($B377,tab_MinKomp[[Stanowisko / Position ]:[Stanowisko / Position ]],0))="n/a","n/a",FA377-INDEX(tab_MinKomp[Usuwanie awarii],MATCH($B377,tab_MinKomp[[Stanowisko / Position ]:[Stanowisko / Position ]],0)))</f>
        <v>n/a</v>
      </c>
      <c r="FB378" s="194" t="str">
        <f>IF(INDEX(tab_MinKomp[Obsługa robotów],MATCH($B377,tab_MinKomp[[Stanowisko / Position ]:[Stanowisko / Position ]],0))="n/a","n/a",FB377-INDEX(tab_MinKomp[Obsługa robotów],MATCH($B377,tab_MinKomp[[Stanowisko / Position ]:[Stanowisko / Position ]],0)))</f>
        <v>n/a</v>
      </c>
      <c r="FC378" s="194" t="str">
        <f>IF(INDEX(tab_MinKomp[Obsługa sterowania maszyny],MATCH($B377,tab_MinKomp[[Stanowisko / Position ]:[Stanowisko / Position ]],0))="n/a","n/a",FC377-INDEX(tab_MinKomp[Obsługa sterowania maszyny],MATCH($B377,tab_MinKomp[[Stanowisko / Position ]:[Stanowisko / Position ]],0)))</f>
        <v>n/a</v>
      </c>
      <c r="FD378" s="194" t="str">
        <f>IF(INDEX(tab_MinKomp[Usuwanie przyczyn żródłowych],MATCH($B377,tab_MinKomp[[Stanowisko / Position ]:[Stanowisko / Position ]],0))="n/a","n/a",FD377-INDEX(tab_MinKomp[Usuwanie przyczyn żródłowych],MATCH($B377,tab_MinKomp[[Stanowisko / Position ]:[Stanowisko / Position ]],0)))</f>
        <v>n/a</v>
      </c>
      <c r="FE378" s="194" t="str">
        <f>IF(INDEX(tab_MinKomp[Cmms stosowanie],MATCH($B377,tab_MinKomp[[Stanowisko / Position ]:[Stanowisko / Position ]],0))="n/a","n/a",FE377-INDEX(tab_MinKomp[Cmms stosowanie],MATCH($B377,tab_MinKomp[[Stanowisko / Position ]:[Stanowisko / Position ]],0)))</f>
        <v>n/a</v>
      </c>
      <c r="FF378" s="190" t="str">
        <f>IF(INDEX(tab_MinKomp[Testy czystości / Reinheitstests],MATCH($B377,tab_MinKomp[[Stanowisko / Position ]:[Stanowisko / Position ]],0))="n/a","n/a",FF377-INDEX(tab_MinKomp[Testy czystości / Reinheitstests],MATCH($B377,tab_MinKomp[[Stanowisko / Position ]:[Stanowisko / Position ]],0)))</f>
        <v>n/a</v>
      </c>
      <c r="FG378" s="194" t="str">
        <f>IF(INDEX(tab_MinKomp[Czyszczenie form plastikowych],MATCH($B377,tab_MinKomp[[Stanowisko / Position ]:[Stanowisko / Position ]],0))="n/a","n/a",FG377-INDEX(tab_MinKomp[Czyszczenie form plastikowych],MATCH($B377,tab_MinKomp[[Stanowisko / Position ]:[Stanowisko / Position ]],0)))</f>
        <v>n/a</v>
      </c>
      <c r="FH378" s="194" t="str">
        <f>IF(INDEX(tab_MinKomp[Wymiana form plastik],MATCH($B377,tab_MinKomp[[Stanowisko / Position ]:[Stanowisko / Position ]],0))="n/a","n/a",FH377-INDEX(tab_MinKomp[Wymiana form plastik],MATCH($B377,tab_MinKomp[[Stanowisko / Position ]:[Stanowisko / Position ]],0)))</f>
        <v>n/a</v>
      </c>
      <c r="FI378" s="194" t="str">
        <f>IF(INDEX(tab_MinKomp[Wymiana form guma],MATCH($B377,tab_MinKomp[[Stanowisko / Position ]:[Stanowisko / Position ]],0))="n/a","n/a",FI377-INDEX(tab_MinKomp[Wymiana form guma],MATCH($B377,tab_MinKomp[[Stanowisko / Position ]:[Stanowisko / Position ]],0)))</f>
        <v>n/a</v>
      </c>
      <c r="FJ378" s="194" t="str">
        <f>IF(INDEX(tab_MinKomp[Konserwacja KK],MATCH($B377,tab_MinKomp[[Stanowisko / Position ]:[Stanowisko / Position ]],0))="n/a","n/a",FJ377-INDEX(tab_MinKomp[Konserwacja KK],MATCH($B377,tab_MinKomp[[Stanowisko / Position ]:[Stanowisko / Position ]],0)))</f>
        <v>n/a</v>
      </c>
      <c r="FK378" s="194" t="str">
        <f>IF(INDEX(tab_MinKomp[Konserwacja form guma],MATCH($B377,tab_MinKomp[[Stanowisko / Position ]:[Stanowisko / Position ]],0))="n/a","n/a",FK377-INDEX(tab_MinKomp[Konserwacja form guma],MATCH($B377,tab_MinKomp[[Stanowisko / Position ]:[Stanowisko / Position ]],0)))</f>
        <v>n/a</v>
      </c>
      <c r="FL378" s="194" t="str">
        <f>IF(INDEX(tab_MinKomp[Konserwacja form plastiki],MATCH($B377,tab_MinKomp[[Stanowisko / Position ]:[Stanowisko / Position ]],0))="n/a","n/a",FL377-INDEX(tab_MinKomp[Konserwacja form plastiki],MATCH($B377,tab_MinKomp[[Stanowisko / Position ]:[Stanowisko / Position ]],0)))</f>
        <v>n/a</v>
      </c>
      <c r="FM378" s="194" t="str">
        <f>IF(INDEX(tab_MinKomp[Konserwacja Gorącego Kanału],MATCH($B377,tab_MinKomp[[Stanowisko / Position ]:[Stanowisko / Position ]],0))="n/a","n/a",FM377-INDEX(tab_MinKomp[Konserwacja Gorącego Kanału],MATCH($B377,tab_MinKomp[[Stanowisko / Position ]:[Stanowisko / Position ]],0)))</f>
        <v>n/a</v>
      </c>
      <c r="FN378" s="194" t="str">
        <f>IF(INDEX(tab_MinKomp[MS Office (Excel)],MATCH($B377,tab_MinKomp[[Stanowisko / Position ]:[Stanowisko / Position ]],0))="n/a","n/a",FN377-INDEX(tab_MinKomp[MS Office (Excel)],MATCH($B377,tab_MinKomp[[Stanowisko / Position ]:[Stanowisko / Position ]],0)))</f>
        <v>n/a</v>
      </c>
      <c r="FO378" s="194" t="str">
        <f>IF(INDEX(tab_MinKomp[MS Office (Word)],MATCH($B377,tab_MinKomp[[Stanowisko / Position ]:[Stanowisko / Position ]],0))="n/a","n/a",FO377-INDEX(tab_MinKomp[MS Office (Word)],MATCH($B377,tab_MinKomp[[Stanowisko / Position ]:[Stanowisko / Position ]],0)))</f>
        <v>n/a</v>
      </c>
      <c r="FP378" s="194" t="str">
        <f>IF(INDEX(tab_MinKomp[MS Office (Power Point)],MATCH($B377,tab_MinKomp[[Stanowisko / Position ]:[Stanowisko / Position ]],0))="n/a","n/a",FP377-INDEX(tab_MinKomp[MS Office (Power Point)],MATCH($B377,tab_MinKomp[[Stanowisko / Position ]:[Stanowisko / Position ]],0)))</f>
        <v>n/a</v>
      </c>
      <c r="FQ378" s="196" t="str">
        <f>IF(INDEX(tab_MinKomp[Język angielski / Englisch],MATCH($B377,tab_MinKomp[[Stanowisko / Position ]:[Stanowisko / Position ]],0))="n/a","n/a",FQ377-INDEX(tab_MinKomp[Język angielski / Englisch],MATCH($B377,tab_MinKomp[[Stanowisko / Position ]:[Stanowisko / Position ]],0)))</f>
        <v>n/a</v>
      </c>
      <c r="FR378" s="196" t="str">
        <f>IF(INDEX(tab_MinKomp[Język niemiecki / Deutsch],MATCH($B377,tab_MinKomp[[Stanowisko / Position ]:[Stanowisko / Position ]],0))="n/a","n/a",FR377-INDEX(tab_MinKomp[Język niemiecki / Deutsch],MATCH($B377,tab_MinKomp[[Stanowisko / Position ]:[Stanowisko / Position ]],0)))</f>
        <v>n/a</v>
      </c>
      <c r="FS378" s="194">
        <f>IF(INDEX(tab_MinKomp[Zarządzanie dokumentacją procesową / Process dokumentation management],MATCH($B377,tab_MinKomp[[Stanowisko / Position ]:[Stanowisko / Position ]],0))="n/a","n/a",FS377-INDEX(tab_MinKomp[Zarządzanie dokumentacją procesową / Process dokumentation management],MATCH($B377,tab_MinKomp[[Stanowisko / Position ]:[Stanowisko / Position ]],0)))</f>
        <v>0</v>
      </c>
      <c r="FT378" s="194">
        <f>IF(INDEX(tab_MinKomp[Znajomość procesów z obszaru / Kenntiss der prozesse in dem Bereich],MATCH($B377,tab_MinKomp[[Stanowisko / Position ]:[Stanowisko / Position ]],0))="n/a","n/a",FT377-INDEX(tab_MinKomp[Znajomość procesów z obszaru / Kenntiss der prozesse in dem Bereich],MATCH($B377,tab_MinKomp[[Stanowisko / Position ]:[Stanowisko / Position ]],0)))</f>
        <v>0</v>
      </c>
      <c r="FU378" s="194">
        <f>IF(INDEX(tab_MinKomp[optymalizacja procesów / Prozessoptymalisierung],MATCH($B377,tab_MinKomp[[Stanowisko / Position ]:[Stanowisko / Position ]],0))="n/a","n/a",FU377-INDEX(tab_MinKomp[optymalizacja procesów / Prozessoptymalisierung],MATCH($B377,tab_MinKomp[[Stanowisko / Position ]:[Stanowisko / Position ]],0)))</f>
        <v>0</v>
      </c>
      <c r="FV378" s="194">
        <f>IF(INDEX(tab_MinKomp[Umiejętności szkoleniowe / Trainingsfähigkeiten],MATCH($B377,tab_MinKomp[[Stanowisko / Position ]:[Stanowisko / Position ]],0))="n/a","n/a",FV377-INDEX(tab_MinKomp[Umiejętności szkoleniowe / Trainingsfähigkeiten],MATCH($B377,tab_MinKomp[[Stanowisko / Position ]:[Stanowisko / Position ]],0)))</f>
        <v>0</v>
      </c>
      <c r="FW378" s="194">
        <f>IF(INDEX(tab_MinKomp[Analityczne myślenie, podejście / Analitysches Denken, Einstellung],MATCH($B377,tab_MinKomp[[Stanowisko / Position ]:[Stanowisko / Position ]],0))="n/a","n/a",FW377-INDEX(tab_MinKomp[Analityczne myślenie, podejście / Analitysches Denken, Einstellung],MATCH($B377,tab_MinKomp[[Stanowisko / Position ]:[Stanowisko / Position ]],0)))</f>
        <v>1</v>
      </c>
      <c r="FX378" s="194">
        <f>IF(INDEX(tab_MinKomp[Dokładność, precyzja w dzialaniu / Genauigkeit, Präzision in die Arbeit],MATCH($B377,tab_MinKomp[[Stanowisko / Position ]:[Stanowisko / Position ]],0))="n/a","n/a",FX377-INDEX(tab_MinKomp[Dokładność, precyzja w dzialaniu / Genauigkeit, Präzision in die Arbeit],MATCH($B377,tab_MinKomp[[Stanowisko / Position ]:[Stanowisko / Position ]],0)))</f>
        <v>1</v>
      </c>
      <c r="FY378" s="194">
        <f>IF(INDEX(tab_MinKomp[Dyspozycyjność / Verfügbarkeit],MATCH($B377,tab_MinKomp[[Stanowisko / Position ]:[Stanowisko / Position ]],0))="n/a","n/a",FY377-INDEX(tab_MinKomp[Dyspozycyjność / Verfügbarkeit],MATCH($B377,tab_MinKomp[[Stanowisko / Position ]:[Stanowisko / Position ]],0)))</f>
        <v>0</v>
      </c>
      <c r="FZ378" s="194">
        <f>IF(INDEX(tab_MinKomp[Zaangażowanie / 
Engagement],MATCH($B377,tab_MinKomp[[Stanowisko / Position ]:[Stanowisko / Position ]],0))="n/a","n/a",FZ377-INDEX(tab_MinKomp[Zaangażowanie / 
Engagement],MATCH($B377,tab_MinKomp[[Stanowisko / Position ]:[Stanowisko / Position ]],0)))</f>
        <v>1</v>
      </c>
      <c r="GA378" s="194" t="str">
        <f>IF(INDEX(tab_MinKomp[Konserwacja form guma],MATCH($B377,tab_MinKomp[[Stanowisko / Position ]:[Stanowisko / Position ]],0))="n/a","n/a",GA377-INDEX(tab_MinKomp[Konserwacja form guma],MATCH($B377,tab_MinKomp[[Stanowisko / Position ]:[Stanowisko / Position ]],0)))</f>
        <v>n/a</v>
      </c>
      <c r="GB378" s="194" t="str">
        <f>IF(INDEX(tab_MinKomp[Konserwacja form plastiki],MATCH($B377,tab_MinKomp[[Stanowisko / Position ]:[Stanowisko / Position ]],0))="n/a","n/a",GB377-INDEX(tab_MinKomp[Konserwacja form plastiki],MATCH($B377,tab_MinKomp[[Stanowisko / Position ]:[Stanowisko / Position ]],0)))</f>
        <v>n/a</v>
      </c>
      <c r="GC378" s="194">
        <f>IF(INDEX(tab_MinKomp[Elastyczność w działaniu],MATCH($B377,tab_MinKomp[[Stanowisko / Position ]:[Stanowisko / Position ]],0))="n/a","n/a",GC377-INDEX(tab_MinKomp[Elastyczność w działaniu],MATCH($B377,tab_MinKomp[[Stanowisko / Position ]:[Stanowisko / Position ]],0)))</f>
        <v>0</v>
      </c>
      <c r="GD378" s="194">
        <f>IF(INDEX(tab_MinKomp[Komunikatywność],MATCH($B377,tab_MinKomp[[Stanowisko / Position ]:[Stanowisko / Position ]],0))="n/a","n/a",GD377-INDEX(tab_MinKomp[Komunikatywność],MATCH($B377,tab_MinKomp[[Stanowisko / Position ]:[Stanowisko / Position ]],0)))</f>
        <v>1</v>
      </c>
      <c r="GE378" s="193" t="str">
        <f>IF(INDEX(tab_MinKomp[Motywowanie i budowanie zaangażowania zespołu],MATCH($B377,tab_MinKomp[[Stanowisko / Position ]:[Stanowisko / Position ]],0))="n/a","n/a",GE377-INDEX(tab_MinKomp[Motywowanie i budowanie zaangażowania zespołu],MATCH($B377,tab_MinKomp[[Stanowisko / Position ]:[Stanowisko / Position ]],0)))</f>
        <v>n/a</v>
      </c>
      <c r="GF378" s="186" t="s">
        <v>248</v>
      </c>
      <c r="GG378" s="186" t="s">
        <v>248</v>
      </c>
      <c r="GH378" s="186" t="s">
        <v>248</v>
      </c>
      <c r="GI378" s="186" t="s">
        <v>248</v>
      </c>
      <c r="GJ378" s="186" t="s">
        <v>248</v>
      </c>
      <c r="GK378" s="186" t="s">
        <v>248</v>
      </c>
      <c r="GL378" s="186" t="s">
        <v>248</v>
      </c>
      <c r="GM378" s="186" t="s">
        <v>248</v>
      </c>
      <c r="GN378" s="186" t="s">
        <v>248</v>
      </c>
      <c r="GO378" s="186" t="s">
        <v>248</v>
      </c>
      <c r="GP378" s="186" t="s">
        <v>248</v>
      </c>
      <c r="GQ378" s="186" t="s">
        <v>248</v>
      </c>
      <c r="GR378" s="186" t="s">
        <v>248</v>
      </c>
      <c r="GS378" s="186" t="s">
        <v>248</v>
      </c>
      <c r="GT378" s="186" t="s">
        <v>248</v>
      </c>
      <c r="GU378" s="186" t="s">
        <v>248</v>
      </c>
      <c r="GV378" s="186" t="s">
        <v>248</v>
      </c>
      <c r="GW378" s="186" t="s">
        <v>248</v>
      </c>
      <c r="GX378" s="186" t="s">
        <v>248</v>
      </c>
      <c r="GY378" s="186" t="s">
        <v>248</v>
      </c>
      <c r="GZ378" s="261" t="s">
        <v>248</v>
      </c>
      <c r="HA378" s="261" t="s">
        <v>248</v>
      </c>
      <c r="HB378" s="191">
        <f>SUM(G378:GE378)/(HB377-(SUM(G378:GE378)))</f>
        <v>0.20512820512820512</v>
      </c>
    </row>
    <row r="379" spans="1:210" ht="24.9" customHeight="1" x14ac:dyDescent="0.3">
      <c r="A379" s="105" t="s">
        <v>307</v>
      </c>
      <c r="B379" s="105" t="s">
        <v>308</v>
      </c>
      <c r="C379" s="105" t="s">
        <v>309</v>
      </c>
      <c r="D379" s="105">
        <v>1396</v>
      </c>
      <c r="E379" s="394" t="s">
        <v>575</v>
      </c>
      <c r="F379" s="185" t="s">
        <v>374</v>
      </c>
      <c r="G379" s="186">
        <v>2</v>
      </c>
      <c r="H379" s="186">
        <v>2</v>
      </c>
      <c r="I379" s="186">
        <v>2</v>
      </c>
      <c r="J379" s="186">
        <v>3</v>
      </c>
      <c r="K379" s="186">
        <v>3</v>
      </c>
      <c r="L379" s="186">
        <v>1</v>
      </c>
      <c r="M379" s="186" t="s">
        <v>248</v>
      </c>
      <c r="N379" s="186" t="s">
        <v>248</v>
      </c>
      <c r="O379" s="186">
        <v>1</v>
      </c>
      <c r="P379" s="186">
        <v>1</v>
      </c>
      <c r="Q379" s="186" t="s">
        <v>248</v>
      </c>
      <c r="R379" s="186" t="s">
        <v>248</v>
      </c>
      <c r="S379" s="186" t="s">
        <v>248</v>
      </c>
      <c r="T379" s="186" t="s">
        <v>248</v>
      </c>
      <c r="U379" s="186" t="s">
        <v>248</v>
      </c>
      <c r="V379" s="186" t="s">
        <v>248</v>
      </c>
      <c r="W379" s="186" t="s">
        <v>248</v>
      </c>
      <c r="X379" s="186" t="s">
        <v>248</v>
      </c>
      <c r="Y379" s="186" t="s">
        <v>248</v>
      </c>
      <c r="Z379" s="186" t="s">
        <v>248</v>
      </c>
      <c r="AA379" s="186" t="s">
        <v>248</v>
      </c>
      <c r="AB379" s="186" t="s">
        <v>248</v>
      </c>
      <c r="AC379" s="186" t="s">
        <v>248</v>
      </c>
      <c r="AD379" s="186" t="s">
        <v>248</v>
      </c>
      <c r="AE379" s="186" t="s">
        <v>248</v>
      </c>
      <c r="AF379" s="186" t="s">
        <v>248</v>
      </c>
      <c r="AG379" s="186" t="s">
        <v>248</v>
      </c>
      <c r="AH379" s="186" t="s">
        <v>248</v>
      </c>
      <c r="AI379" s="186" t="s">
        <v>248</v>
      </c>
      <c r="AJ379" s="186" t="s">
        <v>248</v>
      </c>
      <c r="AK379" s="186" t="s">
        <v>248</v>
      </c>
      <c r="AL379" s="186">
        <v>1</v>
      </c>
      <c r="AM379" s="186" t="s">
        <v>248</v>
      </c>
      <c r="AN379" s="186" t="s">
        <v>248</v>
      </c>
      <c r="AO379" s="186" t="s">
        <v>248</v>
      </c>
      <c r="AP379" s="186" t="s">
        <v>248</v>
      </c>
      <c r="AQ379" s="186" t="s">
        <v>248</v>
      </c>
      <c r="AR379" s="186" t="s">
        <v>248</v>
      </c>
      <c r="AS379" s="186" t="s">
        <v>248</v>
      </c>
      <c r="AT379" s="186" t="s">
        <v>248</v>
      </c>
      <c r="AU379" s="186" t="s">
        <v>248</v>
      </c>
      <c r="AV379" s="186">
        <v>2</v>
      </c>
      <c r="AW379" s="186" t="s">
        <v>248</v>
      </c>
      <c r="AX379" s="186" t="s">
        <v>248</v>
      </c>
      <c r="AY379" s="186" t="s">
        <v>248</v>
      </c>
      <c r="AZ379" s="186" t="s">
        <v>248</v>
      </c>
      <c r="BA379" s="186" t="s">
        <v>248</v>
      </c>
      <c r="BB379" s="186" t="s">
        <v>248</v>
      </c>
      <c r="BC379" s="186">
        <v>2</v>
      </c>
      <c r="BD379" s="186">
        <v>2</v>
      </c>
      <c r="BE379" s="186" t="s">
        <v>248</v>
      </c>
      <c r="BF379" s="186" t="s">
        <v>248</v>
      </c>
      <c r="BG379" s="186" t="s">
        <v>248</v>
      </c>
      <c r="BH379" s="186" t="s">
        <v>248</v>
      </c>
      <c r="BI379" s="186" t="s">
        <v>248</v>
      </c>
      <c r="BJ379" s="186" t="s">
        <v>248</v>
      </c>
      <c r="BK379" s="186" t="s">
        <v>248</v>
      </c>
      <c r="BL379" s="186" t="s">
        <v>248</v>
      </c>
      <c r="BM379" s="186" t="s">
        <v>248</v>
      </c>
      <c r="BN379" s="186" t="s">
        <v>248</v>
      </c>
      <c r="BO379" s="186" t="s">
        <v>248</v>
      </c>
      <c r="BP379" s="186" t="s">
        <v>248</v>
      </c>
      <c r="BQ379" s="186" t="s">
        <v>248</v>
      </c>
      <c r="BR379" s="186" t="s">
        <v>248</v>
      </c>
      <c r="BS379" s="186" t="s">
        <v>248</v>
      </c>
      <c r="BT379" s="186" t="s">
        <v>248</v>
      </c>
      <c r="BU379" s="186" t="s">
        <v>248</v>
      </c>
      <c r="BV379" s="186" t="s">
        <v>248</v>
      </c>
      <c r="BW379" s="186" t="s">
        <v>248</v>
      </c>
      <c r="BX379" s="186" t="s">
        <v>248</v>
      </c>
      <c r="BY379" s="186" t="s">
        <v>248</v>
      </c>
      <c r="BZ379" s="186" t="s">
        <v>248</v>
      </c>
      <c r="CA379" s="186" t="s">
        <v>248</v>
      </c>
      <c r="CB379" s="186" t="s">
        <v>248</v>
      </c>
      <c r="CC379" s="186" t="s">
        <v>248</v>
      </c>
      <c r="CD379" s="186" t="s">
        <v>248</v>
      </c>
      <c r="CE379" s="186" t="s">
        <v>248</v>
      </c>
      <c r="CF379" s="186" t="s">
        <v>248</v>
      </c>
      <c r="CG379" s="186" t="s">
        <v>248</v>
      </c>
      <c r="CH379" s="186" t="s">
        <v>248</v>
      </c>
      <c r="CI379" s="186" t="s">
        <v>248</v>
      </c>
      <c r="CJ379" s="186" t="s">
        <v>248</v>
      </c>
      <c r="CK379" s="186" t="s">
        <v>248</v>
      </c>
      <c r="CL379" s="186" t="s">
        <v>248</v>
      </c>
      <c r="CM379" s="186" t="s">
        <v>248</v>
      </c>
      <c r="CN379" s="186" t="s">
        <v>248</v>
      </c>
      <c r="CO379" s="186" t="s">
        <v>248</v>
      </c>
      <c r="CP379" s="186" t="s">
        <v>248</v>
      </c>
      <c r="CQ379" s="186" t="s">
        <v>248</v>
      </c>
      <c r="CR379" s="186" t="s">
        <v>248</v>
      </c>
      <c r="CS379" s="186" t="s">
        <v>248</v>
      </c>
      <c r="CT379" s="186" t="s">
        <v>248</v>
      </c>
      <c r="CU379" s="186" t="s">
        <v>248</v>
      </c>
      <c r="CV379" s="186" t="s">
        <v>248</v>
      </c>
      <c r="CW379" s="186" t="s">
        <v>248</v>
      </c>
      <c r="CX379" s="186" t="s">
        <v>248</v>
      </c>
      <c r="CY379" s="186" t="s">
        <v>248</v>
      </c>
      <c r="CZ379" s="186" t="s">
        <v>248</v>
      </c>
      <c r="DA379" s="186" t="s">
        <v>248</v>
      </c>
      <c r="DB379" s="186" t="s">
        <v>248</v>
      </c>
      <c r="DC379" s="186" t="s">
        <v>248</v>
      </c>
      <c r="DD379" s="186" t="s">
        <v>248</v>
      </c>
      <c r="DE379" s="186" t="s">
        <v>248</v>
      </c>
      <c r="DF379" s="186" t="s">
        <v>248</v>
      </c>
      <c r="DG379" s="186" t="s">
        <v>248</v>
      </c>
      <c r="DH379" s="186" t="s">
        <v>248</v>
      </c>
      <c r="DI379" s="186" t="s">
        <v>248</v>
      </c>
      <c r="DJ379" s="186" t="s">
        <v>248</v>
      </c>
      <c r="DK379" s="186" t="s">
        <v>248</v>
      </c>
      <c r="DL379" s="186" t="s">
        <v>248</v>
      </c>
      <c r="DM379" s="186" t="s">
        <v>248</v>
      </c>
      <c r="DN379" s="186" t="s">
        <v>248</v>
      </c>
      <c r="DO379" s="186" t="s">
        <v>248</v>
      </c>
      <c r="DP379" s="186" t="s">
        <v>248</v>
      </c>
      <c r="DQ379" s="186" t="s">
        <v>248</v>
      </c>
      <c r="DR379" s="186" t="s">
        <v>248</v>
      </c>
      <c r="DS379" s="186" t="s">
        <v>248</v>
      </c>
      <c r="DT379" s="186" t="s">
        <v>248</v>
      </c>
      <c r="DU379" s="186" t="s">
        <v>248</v>
      </c>
      <c r="DV379" s="186" t="s">
        <v>248</v>
      </c>
      <c r="DW379" s="186" t="s">
        <v>248</v>
      </c>
      <c r="DX379" s="186" t="s">
        <v>248</v>
      </c>
      <c r="DY379" s="186" t="s">
        <v>248</v>
      </c>
      <c r="DZ379" s="186" t="s">
        <v>248</v>
      </c>
      <c r="EA379" s="186" t="s">
        <v>248</v>
      </c>
      <c r="EB379" s="186" t="s">
        <v>248</v>
      </c>
      <c r="EC379" s="186" t="s">
        <v>248</v>
      </c>
      <c r="ED379" s="186" t="s">
        <v>248</v>
      </c>
      <c r="EE379" s="186" t="s">
        <v>248</v>
      </c>
      <c r="EF379" s="186" t="s">
        <v>248</v>
      </c>
      <c r="EG379" s="186" t="s">
        <v>248</v>
      </c>
      <c r="EH379" s="186" t="s">
        <v>248</v>
      </c>
      <c r="EI379" s="186" t="s">
        <v>248</v>
      </c>
      <c r="EJ379" s="186" t="s">
        <v>248</v>
      </c>
      <c r="EK379" s="186" t="s">
        <v>248</v>
      </c>
      <c r="EL379" s="184" t="s">
        <v>248</v>
      </c>
      <c r="EM379" s="184" t="s">
        <v>248</v>
      </c>
      <c r="EN379" s="184" t="s">
        <v>248</v>
      </c>
      <c r="EO379" s="186" t="s">
        <v>248</v>
      </c>
      <c r="EP379" s="186" t="s">
        <v>248</v>
      </c>
      <c r="EQ379" s="186" t="s">
        <v>248</v>
      </c>
      <c r="ER379" s="186" t="s">
        <v>248</v>
      </c>
      <c r="ES379" s="186" t="s">
        <v>248</v>
      </c>
      <c r="ET379" s="186" t="s">
        <v>248</v>
      </c>
      <c r="EU379" s="186" t="s">
        <v>248</v>
      </c>
      <c r="EV379" s="186" t="s">
        <v>248</v>
      </c>
      <c r="EW379" s="186" t="s">
        <v>248</v>
      </c>
      <c r="EX379" s="186" t="s">
        <v>248</v>
      </c>
      <c r="EY379" s="186" t="s">
        <v>248</v>
      </c>
      <c r="EZ379" s="186" t="s">
        <v>248</v>
      </c>
      <c r="FA379" s="186" t="s">
        <v>248</v>
      </c>
      <c r="FB379" s="186" t="s">
        <v>248</v>
      </c>
      <c r="FC379" s="186" t="s">
        <v>248</v>
      </c>
      <c r="FD379" s="186" t="s">
        <v>248</v>
      </c>
      <c r="FE379" s="186" t="s">
        <v>248</v>
      </c>
      <c r="FF379" s="186" t="s">
        <v>248</v>
      </c>
      <c r="FG379" s="186" t="s">
        <v>248</v>
      </c>
      <c r="FH379" s="186" t="s">
        <v>248</v>
      </c>
      <c r="FI379" s="186" t="s">
        <v>248</v>
      </c>
      <c r="FJ379" s="186" t="s">
        <v>248</v>
      </c>
      <c r="FK379" s="186" t="s">
        <v>248</v>
      </c>
      <c r="FL379" s="186" t="s">
        <v>248</v>
      </c>
      <c r="FM379" s="186" t="s">
        <v>248</v>
      </c>
      <c r="FN379" s="187" t="s">
        <v>248</v>
      </c>
      <c r="FO379" s="187" t="s">
        <v>248</v>
      </c>
      <c r="FP379" s="187" t="s">
        <v>248</v>
      </c>
      <c r="FQ379" s="187" t="s">
        <v>248</v>
      </c>
      <c r="FR379" s="187" t="s">
        <v>248</v>
      </c>
      <c r="FS379" s="186">
        <v>1</v>
      </c>
      <c r="FT379" s="186">
        <v>1</v>
      </c>
      <c r="FU379" s="186">
        <v>1</v>
      </c>
      <c r="FV379" s="186">
        <v>2</v>
      </c>
      <c r="FW379" s="186">
        <v>2</v>
      </c>
      <c r="FX379" s="186">
        <v>2</v>
      </c>
      <c r="FY379" s="186">
        <v>2</v>
      </c>
      <c r="FZ379" s="186">
        <v>2</v>
      </c>
      <c r="GA379" s="186" t="s">
        <v>248</v>
      </c>
      <c r="GB379" s="186" t="s">
        <v>248</v>
      </c>
      <c r="GC379" s="186" t="s">
        <v>248</v>
      </c>
      <c r="GD379" s="186" t="s">
        <v>248</v>
      </c>
      <c r="GE379" s="186" t="s">
        <v>248</v>
      </c>
      <c r="GF379" s="186" t="s">
        <v>248</v>
      </c>
      <c r="GG379" s="186" t="s">
        <v>248</v>
      </c>
      <c r="GH379" s="186" t="s">
        <v>248</v>
      </c>
      <c r="GI379" s="186" t="s">
        <v>248</v>
      </c>
      <c r="GJ379" s="186" t="s">
        <v>248</v>
      </c>
      <c r="GK379" s="186" t="s">
        <v>248</v>
      </c>
      <c r="GL379" s="186" t="s">
        <v>248</v>
      </c>
      <c r="GM379" s="186" t="s">
        <v>248</v>
      </c>
      <c r="GN379" s="186" t="s">
        <v>248</v>
      </c>
      <c r="GO379" s="186" t="s">
        <v>248</v>
      </c>
      <c r="GP379" s="186" t="s">
        <v>248</v>
      </c>
      <c r="GQ379" s="186" t="s">
        <v>248</v>
      </c>
      <c r="GR379" s="186" t="s">
        <v>248</v>
      </c>
      <c r="GS379" s="186" t="s">
        <v>248</v>
      </c>
      <c r="GT379" s="186" t="s">
        <v>248</v>
      </c>
      <c r="GU379" s="186" t="s">
        <v>248</v>
      </c>
      <c r="GV379" s="186" t="s">
        <v>248</v>
      </c>
      <c r="GW379" s="186" t="s">
        <v>248</v>
      </c>
      <c r="GX379" s="186" t="s">
        <v>248</v>
      </c>
      <c r="GY379" s="186" t="s">
        <v>248</v>
      </c>
      <c r="GZ379" s="261" t="s">
        <v>248</v>
      </c>
      <c r="HA379" s="261" t="s">
        <v>248</v>
      </c>
      <c r="HB379" s="188">
        <f t="shared" ref="HB379" si="325">SUM(G379:GE379)</f>
        <v>35</v>
      </c>
    </row>
    <row r="380" spans="1:210" ht="24.9" customHeight="1" thickBot="1" x14ac:dyDescent="0.35">
      <c r="A380" s="108" t="str">
        <f t="shared" ref="A380" si="326">A379</f>
        <v>Magazyn-Warehouse</v>
      </c>
      <c r="B380" s="108" t="str">
        <f t="shared" ref="B380" si="327">B379</f>
        <v>Logistyk Magazynowy</v>
      </c>
      <c r="C380" s="108" t="str">
        <f t="shared" ref="C380" si="328">C379</f>
        <v>JB</v>
      </c>
      <c r="D380" s="108">
        <f t="shared" ref="D380" si="329">D379</f>
        <v>1396</v>
      </c>
      <c r="E380" s="395"/>
      <c r="F380" s="189" t="s">
        <v>375</v>
      </c>
      <c r="G380" s="192">
        <f>IF(INDEX(tab_MinKomp[Przepisy BHP / BHP Vorschriften],MATCH($B379,tab_MinKomp[[Stanowisko / Position ]:[Stanowisko / Position ]],0))="n/a","n/a",G379-INDEX(tab_MinKomp[Przepisy BHP / BHP Vorschriften],MATCH($B379,tab_MinKomp[[Stanowisko / Position ]:[Stanowisko / Position ]],0)))</f>
        <v>0</v>
      </c>
      <c r="H380" s="193">
        <f>IF(INDEX(tab_MinKomp[Przepisy PPOŻ / Brandschutzbestimmungen],MATCH($B379,tab_MinKomp[[Stanowisko / Position ]:[Stanowisko / Position ]],0))="n/a","n/a",H379-INDEX(tab_MinKomp[Przepisy PPOŻ / Brandschutzbestimmungen],MATCH($B379,tab_MinKomp[[Stanowisko / Position ]:[Stanowisko / Position ]],0)))</f>
        <v>0</v>
      </c>
      <c r="I380" s="193">
        <f>IF(INDEX(tab_MinKomp[Ryzyko zawodowe na stanowiskach pracyv/ Berufliche Risiken an Arbeitsstellen],MATCH($B379,tab_MinKomp[[Stanowisko / Position ]:[Stanowisko / Position ]],0))="n/a","n/a",I379-INDEX(tab_MinKomp[Ryzyko zawodowe na stanowiskach pracyv/ Berufliche Risiken an Arbeitsstellen],MATCH($B379,tab_MinKomp[[Stanowisko / Position ]:[Stanowisko / Position ]],0)))</f>
        <v>0</v>
      </c>
      <c r="J380" s="193">
        <f>IF(INDEX(tab_MinKomp[Gospodarka substancjami niebezpiecznymi / Gefahrstoffmanagement],MATCH($B379,tab_MinKomp[[Stanowisko / Position ]:[Stanowisko / Position ]],0))="n/a","n/a",J379-INDEX(tab_MinKomp[Gospodarka substancjami niebezpiecznymi / Gefahrstoffmanagement],MATCH($B379,tab_MinKomp[[Stanowisko / Position ]:[Stanowisko / Position ]],0)))</f>
        <v>0</v>
      </c>
      <c r="K380" s="193">
        <f>IF(INDEX(tab_MinKomp[Gospodarka odpadami / Abfallwirtschaft],MATCH($B379,tab_MinKomp[[Stanowisko / Position ]:[Stanowisko / Position ]],0))="n/a","n/a",K379-INDEX(tab_MinKomp[Gospodarka odpadami / Abfallwirtschaft],MATCH($B379,tab_MinKomp[[Stanowisko / Position ]:[Stanowisko / Position ]],0)))</f>
        <v>0</v>
      </c>
      <c r="L380" s="194">
        <f>IF(INDEX(tab_MinKomp[Przepisy kodeksu pracy / Bestimmungen des Arbeitsgesetzes],MATCH($B379,tab_MinKomp[[Stanowisko / Position ]:[Stanowisko / Position ]],0))="n/a","n/a",L379-INDEX(tab_MinKomp[Przepisy kodeksu pracy / Bestimmungen des Arbeitsgesetzes],MATCH($B379,tab_MinKomp[[Stanowisko / Position ]:[Stanowisko / Position ]],0)))</f>
        <v>0</v>
      </c>
      <c r="M380" s="195" t="str">
        <f>IF(INDEX(tab_MinKomp[Przepisy o ub.społ. ZUS  / Sozialversicherungsvorschriften],MATCH($B379,tab_MinKomp[[Stanowisko / Position ]:[Stanowisko / Position ]],0))="n/a","n/a",M379-INDEX(tab_MinKomp[Przepisy o ub.społ. ZUS  / Sozialversicherungsvorschriften],MATCH($B379,tab_MinKomp[[Stanowisko / Position ]:[Stanowisko / Position ]],0)))</f>
        <v>n/a</v>
      </c>
      <c r="N380" s="194" t="str">
        <f>IF(INDEX(tab_MinKomp[PRZEPISY O PDOF /persönlich Einkommensteuergesetz ],MATCH($B379,tab_MinKomp[[Stanowisko / Position ]:[Stanowisko / Position ]],0))="n/a","n/a",N379-INDEX(tab_MinKomp[PRZEPISY O PDOF /persönlich Einkommensteuergesetz ],MATCH($B379,tab_MinKomp[[Stanowisko / Position ]:[Stanowisko / Position ]],0)))</f>
        <v>n/a</v>
      </c>
      <c r="O380" s="194">
        <f>IF(INDEX(tab_MinKomp[Regulamin pracy / Arbeitsordnung],MATCH($B379,tab_MinKomp[[Stanowisko / Position ]:[Stanowisko / Position ]],0))="n/a","n/a",O379-INDEX(tab_MinKomp[Regulamin pracy / Arbeitsordnung],MATCH($B379,tab_MinKomp[[Stanowisko / Position ]:[Stanowisko / Position ]],0)))</f>
        <v>0</v>
      </c>
      <c r="P380" s="194">
        <f>IF(INDEX(tab_MinKomp[Regulamin wynagradzania / Vergütungsordnung],MATCH($B379,tab_MinKomp[[Stanowisko / Position ]:[Stanowisko / Position ]],0))="n/a","n/a",P379-INDEX(tab_MinKomp[Regulamin wynagradzania / Vergütungsordnung],MATCH($B379,tab_MinKomp[[Stanowisko / Position ]:[Stanowisko / Position ]],0)))</f>
        <v>0</v>
      </c>
      <c r="Q380" s="194" t="str">
        <f>IF(INDEX(tab_MinKomp[System R2PŁATNIK PRO: Płace / Lohnabrechnung],MATCH($B379,tab_MinKomp[[Stanowisko / Position ]:[Stanowisko / Position ]],0))="n/a","n/a",Q379-INDEX(tab_MinKomp[System R2PŁATNIK PRO: Płace / Lohnabrechnung],MATCH($B379,tab_MinKomp[[Stanowisko / Position ]:[Stanowisko / Position ]],0)))</f>
        <v>n/a</v>
      </c>
      <c r="R380" s="194" t="str">
        <f>IF(INDEX(tab_MinKomp[SystemR2PŁATNIK PRO: KADRY / Personaldaten],MATCH($B379,tab_MinKomp[[Stanowisko / Position ]:[Stanowisko / Position ]],0))="n/a","n/a",R379-INDEX(tab_MinKomp[SystemR2PŁATNIK PRO: KADRY / Personaldaten],MATCH($B379,tab_MinKomp[[Stanowisko / Position ]:[Stanowisko / Position ]],0)))</f>
        <v>n/a</v>
      </c>
      <c r="S380" s="194" t="str">
        <f>IF(INDEX(tab_MinKomp[SYSTEM R2PŁATNIK PRO: zarządzanie pracownikami / Arbeitsverwaltung],MATCH($B379,tab_MinKomp[[Stanowisko / Position ]:[Stanowisko / Position ]],0))="n/a","n/a",S379-INDEX(tab_MinKomp[SYSTEM R2PŁATNIK PRO: zarządzanie pracownikami / Arbeitsverwaltung],MATCH($B379,tab_MinKomp[[Stanowisko / Position ]:[Stanowisko / Position ]],0)))</f>
        <v>n/a</v>
      </c>
      <c r="T380" s="194" t="str">
        <f>IF(INDEX(tab_MinKomp[Doradztwo, wsparcie personalne / Personalberatung und Unterstützung],MATCH($B379,tab_MinKomp[[Stanowisko / Position ]:[Stanowisko / Position ]],0))="n/a","n/a",T379-INDEX(tab_MinKomp[Doradztwo, wsparcie personalne / Personalberatung und Unterstützung],MATCH($B379,tab_MinKomp[[Stanowisko / Position ]:[Stanowisko / Position ]],0)))</f>
        <v>n/a</v>
      </c>
      <c r="U380" s="194" t="str">
        <f>IF(INDEX(tab_MinKomp[Przepisy o podatku VAT / MwSt.- Gesetz],MATCH($B379,tab_MinKomp[[Stanowisko / Position ]:[Stanowisko / Position ]],0))="n/a","n/a",U379-INDEX(tab_MinKomp[Przepisy o podatku VAT / MwSt.- Gesetz],MATCH($B379,tab_MinKomp[[Stanowisko / Position ]:[Stanowisko / Position ]],0)))</f>
        <v>n/a</v>
      </c>
      <c r="V380" s="194" t="str">
        <f>IF(INDEX(tab_MinKomp[PrzepisyPDOP / geschäftlich Einkommensteuergesetz],MATCH($B379,tab_MinKomp[[Stanowisko / Position ]:[Stanowisko / Position ]],0))="n/a","n/a",V379-INDEX(tab_MinKomp[PrzepisyPDOP / geschäftlich Einkommensteuergesetz],MATCH($B379,tab_MinKomp[[Stanowisko / Position ]:[Stanowisko / Position ]],0)))</f>
        <v>n/a</v>
      </c>
      <c r="W380" s="194" t="str">
        <f>IF(INDEX(tab_MinKomp[System BAAN / FINANSE (FIBU)],MATCH($B379,tab_MinKomp[[Stanowisko / Position ]:[Stanowisko / Position ]],0))="n/a","n/a",W379-INDEX(tab_MinKomp[System BAAN / FINANSE (FIBU)],MATCH($B379,tab_MinKomp[[Stanowisko / Position ]:[Stanowisko / Position ]],0)))</f>
        <v>n/a</v>
      </c>
      <c r="X380" s="194" t="str">
        <f>IF(INDEX(tab_MinKomp[Systemy pomocnicze / Hilfssysteme(STOCKPROGRAM, KALK2000 etc.)],MATCH($B379,tab_MinKomp[[Stanowisko / Position ]:[Stanowisko / Position ]],0))="n/a","n/a",X379-INDEX(tab_MinKomp[Systemy pomocnicze / Hilfssysteme(STOCKPROGRAM, KALK2000 etc.)],MATCH($B379,tab_MinKomp[[Stanowisko / Position ]:[Stanowisko / Position ]],0)))</f>
        <v>n/a</v>
      </c>
      <c r="Y380" s="194" t="str">
        <f>IF(INDEX(tab_MinKomp[Polityka rachunkowości / Buchführungspolitik],MATCH($B379,tab_MinKomp[[Stanowisko / Position ]:[Stanowisko / Position ]],0))="n/a","n/a",Y379-INDEX(tab_MinKomp[Polityka rachunkowości / Buchführungspolitik],MATCH($B379,tab_MinKomp[[Stanowisko / Position ]:[Stanowisko / Position ]],0)))</f>
        <v>n/a</v>
      </c>
      <c r="Z380" s="194" t="str">
        <f>IF(INDEX(tab_MinKomp[Ustawa o rachunkowości / Rechnungslegungsgesetz],MATCH($B379,tab_MinKomp[[Stanowisko / Position ]:[Stanowisko / Position ]],0))="n/a","n/a",Z379-INDEX(tab_MinKomp[Ustawa o rachunkowości / Rechnungslegungsgesetz],MATCH($B379,tab_MinKomp[[Stanowisko / Position ]:[Stanowisko / Position ]],0)))</f>
        <v>n/a</v>
      </c>
      <c r="AA380" s="194" t="str">
        <f>IF(INDEX(tab_MinKomp[WORKFLOW - TS-100],MATCH($B379,tab_MinKomp[[Stanowisko / Position ]:[Stanowisko / Position ]],0))="n/a","n/a",AA379-INDEX(tab_MinKomp[WORKFLOW - TS-100],MATCH($B379,tab_MinKomp[[Stanowisko / Position ]:[Stanowisko / Position ]],0)))</f>
        <v>n/a</v>
      </c>
      <c r="AB380" s="194" t="str">
        <f>IF(INDEX(tab_MinKomp[WORKFLOW - SFMS],MATCH($B379,tab_MinKomp[[Stanowisko / Position ]:[Stanowisko / Position ]],0))="n/a","n/a",AB379-INDEX(tab_MinKomp[WORKFLOW - SFMS],MATCH($B379,tab_MinKomp[[Stanowisko / Position ]:[Stanowisko / Position ]],0)))</f>
        <v>n/a</v>
      </c>
      <c r="AC380" s="194" t="str">
        <f>IF(INDEX(tab_MinKomp[System ISO 9001:2015],MATCH($B379,tab_MinKomp[[Stanowisko / Position ]:[Stanowisko / Position ]],0))="n/a","n/a",AC379-INDEX(tab_MinKomp[System ISO 9001:2015],MATCH($B379,tab_MinKomp[[Stanowisko / Position ]:[Stanowisko / Position ]],0)))</f>
        <v>n/a</v>
      </c>
      <c r="AD380" s="194" t="str">
        <f>IF(INDEX(tab_MinKomp[System ISO 9001:2015],MATCH($B379,tab_MinKomp[[Stanowisko / Position ]:[Stanowisko / Position ]],0))="n/a","n/a",AD379-INDEX(tab_MinKomp[System ISO 9001:2015],MATCH($B379,tab_MinKomp[[Stanowisko / Position ]:[Stanowisko / Position ]],0)))</f>
        <v>n/a</v>
      </c>
      <c r="AE380" s="194" t="str">
        <f>IF(INDEX(tab_MinKomp[System ISO 9001:2015],MATCH($B379,tab_MinKomp[[Stanowisko / Position ]:[Stanowisko / Position ]],0))="n/a","n/a",AE379-INDEX(tab_MinKomp[System ISO 9001:2015],MATCH($B379,tab_MinKomp[[Stanowisko / Position ]:[Stanowisko / Position ]],0)))</f>
        <v>n/a</v>
      </c>
      <c r="AF380" s="194" t="str">
        <f>IF(INDEX(tab_MinKomp[System ISO 9001:2015],MATCH($B379,tab_MinKomp[[Stanowisko / Position ]:[Stanowisko / Position ]],0))="n/a","n/a",AF379-INDEX(tab_MinKomp[System ISO 9001:2015],MATCH($B379,tab_MinKomp[[Stanowisko / Position ]:[Stanowisko / Position ]],0)))</f>
        <v>n/a</v>
      </c>
      <c r="AG380" s="194" t="str">
        <f>IF(INDEX(tab_MinKomp[Wymagania VDA 6.3 Process / Forderungen],MATCH($B379,tab_MinKomp[[Stanowisko / Position ]:[Stanowisko / Position ]],0))="n/a","n/a",AG379-INDEX(tab_MinKomp[Wymagania VDA 6.3 Process / Forderungen],MATCH($B379,tab_MinKomp[[Stanowisko / Position ]:[Stanowisko / Position ]],0)))</f>
        <v>n/a</v>
      </c>
      <c r="AH380" s="194" t="str">
        <f>IF(INDEX(tab_MinKomp[Wymagania VDA 6.5 Product / Forderungen],MATCH($B379,tab_MinKomp[[Stanowisko / Position ]:[Stanowisko / Position ]],0))="n/a","n/a",AH379-INDEX(tab_MinKomp[Wymagania VDA 6.5 Product / Forderungen],MATCH($B379,tab_MinKomp[[Stanowisko / Position ]:[Stanowisko / Position ]],0)))</f>
        <v>n/a</v>
      </c>
      <c r="AI380" s="194" t="str">
        <f>IF(INDEX(tab_MinKomp[System ISO 9001:2015],MATCH($B379,tab_MinKomp[[Stanowisko / Position ]:[Stanowisko / Position ]],0))="n/a","n/a",AI379-INDEX(tab_MinKomp[System ISO 9001:2015],MATCH($B379,tab_MinKomp[[Stanowisko / Position ]:[Stanowisko / Position ]],0)))</f>
        <v>n/a</v>
      </c>
      <c r="AJ380" s="194" t="str">
        <f>IF(INDEX(tab_MinKomp[Auditor systemu ISO 17021:2018],MATCH($B379,tab_MinKomp[[Stanowisko / Position ]:[Stanowisko / Position ]],0))="n/a","n/a",AJ379-INDEX(tab_MinKomp[Auditor systemu ISO 17021:2018],MATCH($B379,tab_MinKomp[[Stanowisko / Position ]:[Stanowisko / Position ]],0)))</f>
        <v>n/a</v>
      </c>
      <c r="AK380" s="194" t="str">
        <f>IF(INDEX(tab_MinKomp[Pełnomocnik systemu / Systemvertreter],MATCH($B379,tab_MinKomp[[Stanowisko / Position ]:[Stanowisko / Position ]],0))="n/a","n/a",AK379-INDEX(tab_MinKomp[Pełnomocnik systemu / Systemvertreter],MATCH($B379,tab_MinKomp[[Stanowisko / Position ]:[Stanowisko / Position ]],0)))</f>
        <v>n/a</v>
      </c>
      <c r="AL380" s="194">
        <f>IF(INDEX(tab_MinKomp[Polityka Etyczna - Compliance],MATCH($B379,tab_MinKomp[[Stanowisko / Position ]:[Stanowisko / Position ]],0))="n/a","n/a",AL379-INDEX(tab_MinKomp[Polityka Etyczna - Compliance],MATCH($B379,tab_MinKomp[[Stanowisko / Position ]:[Stanowisko / Position ]],0)))</f>
        <v>0</v>
      </c>
      <c r="AM380" s="194" t="str">
        <f>IF(INDEX(tab_MinKomp[WDRAŻANIE NOWYCH PROJEKTÓW/ PROCEDURA CTM],MATCH($B379,tab_MinKomp[[Stanowisko / Position ]:[Stanowisko / Position ]],0))="n/a","n/a",AM379-INDEX(tab_MinKomp[WDRAŻANIE NOWYCH PROJEKTÓW/ PROCEDURA CTM],MATCH($B379,tab_MinKomp[[Stanowisko / Position ]:[Stanowisko / Position ]],0)))</f>
        <v>n/a</v>
      </c>
      <c r="AN380" s="194" t="str">
        <f>IF(INDEX(tab_MinKomp[KAMIENIE MILOWE MSL/PIFF],MATCH($B379,tab_MinKomp[[Stanowisko / Position ]:[Stanowisko / Position ]],0))="n/a","n/a",AN379-INDEX(tab_MinKomp[KAMIENIE MILOWE MSL/PIFF],MATCH($B379,tab_MinKomp[[Stanowisko / Position ]:[Stanowisko / Position ]],0)))</f>
        <v>n/a</v>
      </c>
      <c r="AO380" s="194" t="str">
        <f>IF(INDEX(tab_MinKomp[FMEA],MATCH($B379,tab_MinKomp[[Stanowisko / Position ]:[Stanowisko / Position ]],0))="n/a","n/a",AO379-INDEX(tab_MinKomp[FMEA],MATCH($B379,tab_MinKomp[[Stanowisko / Position ]:[Stanowisko / Position ]],0)))</f>
        <v>n/a</v>
      </c>
      <c r="AP380" s="194" t="str">
        <f>IF(INDEX(tab_MinKomp[FMEA],MATCH($B379,tab_MinKomp[[Stanowisko / Position ]:[Stanowisko / Position ]],0))="n/a","n/a",AP379-INDEX(tab_MinKomp[FMEA],MATCH($B379,tab_MinKomp[[Stanowisko / Position ]:[Stanowisko / Position ]],0)))</f>
        <v>n/a</v>
      </c>
      <c r="AQ380" s="194" t="str">
        <f>IF(INDEX(tab_MinKomp[FMEA],MATCH($B379,tab_MinKomp[[Stanowisko / Position ]:[Stanowisko / Position ]],0))="n/a","n/a",AQ379-INDEX(tab_MinKomp[FMEA],MATCH($B379,tab_MinKomp[[Stanowisko / Position ]:[Stanowisko / Position ]],0)))</f>
        <v>n/a</v>
      </c>
      <c r="AR380" s="194" t="str">
        <f>IF(INDEX(tab_MinKomp[APQP],MATCH($B379,tab_MinKomp[[Stanowisko / Position ]:[Stanowisko / Position ]],0))="n/a","n/a",AR379-INDEX(tab_MinKomp[APQP],MATCH($B379,tab_MinKomp[[Stanowisko / Position ]:[Stanowisko / Position ]],0)))</f>
        <v>n/a</v>
      </c>
      <c r="AS380" s="194" t="str">
        <f>IF(INDEX(tab_MinKomp[MSA],MATCH($B379,tab_MinKomp[[Stanowisko / Position ]:[Stanowisko / Position ]],0))="n/a","n/a",AS379-INDEX(tab_MinKomp[MSA],MATCH($B379,tab_MinKomp[[Stanowisko / Position ]:[Stanowisko / Position ]],0)))</f>
        <v>n/a</v>
      </c>
      <c r="AT380" s="194" t="str">
        <f>IF(INDEX(tab_MinKomp[SPC],MATCH($B379,tab_MinKomp[[Stanowisko / Position ]:[Stanowisko / Position ]],0))="n/a","n/a",AT379-INDEX(tab_MinKomp[SPC],MATCH($B379,tab_MinKomp[[Stanowisko / Position ]:[Stanowisko / Position ]],0)))</f>
        <v>n/a</v>
      </c>
      <c r="AU380" s="194" t="str">
        <f>IF(INDEX(tab_MinKomp[CSR (SPECYFICZNE WYMAGANIA KLIENTA)],MATCH($B379,tab_MinKomp[[Stanowisko / Position ]:[Stanowisko / Position ]],0))="n/a","n/a",AU379-INDEX(tab_MinKomp[CSR (SPECYFICZNE WYMAGANIA KLIENTA)],MATCH($B379,tab_MinKomp[[Stanowisko / Position ]:[Stanowisko / Position ]],0)))</f>
        <v>n/a</v>
      </c>
      <c r="AV380" s="194">
        <f>IF(INDEX(tab_MinKomp[5S],MATCH($B379,tab_MinKomp[[Stanowisko / Position ]:[Stanowisko / Position ]],0))="n/a","n/a",AV379-INDEX(tab_MinKomp[5S],MATCH($B379,tab_MinKomp[[Stanowisko / Position ]:[Stanowisko / Position ]],0)))</f>
        <v>0</v>
      </c>
      <c r="AW380" s="194" t="str">
        <f>IF(INDEX(tab_MinKomp[FMEA],MATCH($B379,tab_MinKomp[[Stanowisko / Position ]:[Stanowisko / Position ]],0))="n/a","n/a",AW379-INDEX(tab_MinKomp[FMEA],MATCH($B379,tab_MinKomp[[Stanowisko / Position ]:[Stanowisko / Position ]],0)))</f>
        <v>n/a</v>
      </c>
      <c r="AX380" s="194" t="str">
        <f>IF(INDEX(tab_MinKomp[5R],MATCH($B379,tab_MinKomp[[Stanowisko / Position ]:[Stanowisko / Position ]],0))="n/a","n/a",AX379-INDEX(tab_MinKomp[5R],MATCH($B379,tab_MinKomp[[Stanowisko / Position ]:[Stanowisko / Position ]],0)))</f>
        <v>n/a</v>
      </c>
      <c r="AY380" s="194" t="str">
        <f>IF(INDEX(tab_MinKomp[Six Sigma],MATCH($B379,tab_MinKomp[[Stanowisko / Position ]:[Stanowisko / Position ]],0))="n/a","n/a",AY379-INDEX(tab_MinKomp[Six Sigma],MATCH($B379,tab_MinKomp[[Stanowisko / Position ]:[Stanowisko / Position ]],0)))</f>
        <v>n/a</v>
      </c>
      <c r="AZ380" s="194" t="str">
        <f>IF(INDEX(tab_MinKomp[System BAAN / Distribution &amp; Supply Chain],MATCH($B379,tab_MinKomp[[Stanowisko / Position ]:[Stanowisko / Position ]],0))="n/a","n/a",AZ379-INDEX(tab_MinKomp[System BAAN / Distribution &amp; Supply Chain],MATCH($B379,tab_MinKomp[[Stanowisko / Position ]:[Stanowisko / Position ]],0)))</f>
        <v>n/a</v>
      </c>
      <c r="BA380" s="194" t="str">
        <f>IF(INDEX(tab_MinKomp[System BAAN / Distribution &amp; Supply Chain],MATCH($B379,tab_MinKomp[[Stanowisko / Position ]:[Stanowisko / Position ]],0))="n/a","n/a",BA379-INDEX(tab_MinKomp[System BAAN / Distribution &amp; Supply Chain],MATCH($B379,tab_MinKomp[[Stanowisko / Position ]:[Stanowisko / Position ]],0)))</f>
        <v>n/a</v>
      </c>
      <c r="BB380" s="194" t="str">
        <f>IF(INDEX(tab_MinKomp[System BAAN / Distribution &amp; Supply Chain],MATCH($B379,tab_MinKomp[[Stanowisko / Position ]:[Stanowisko / Position ]],0))="n/a","n/a",BB379-INDEX(tab_MinKomp[System BAAN / Distribution &amp; Supply Chain],MATCH($B379,tab_MinKomp[[Stanowisko / Position ]:[Stanowisko / Position ]],0)))</f>
        <v>n/a</v>
      </c>
      <c r="BC380" s="194">
        <f>IF(INDEX(tab_MinKomp[Organizacja dostaw / Versorgungsorganisation],MATCH($B379,tab_MinKomp[[Stanowisko / Position ]:[Stanowisko / Position ]],0))="n/a","n/a",BC379-INDEX(tab_MinKomp[Organizacja dostaw / Versorgungsorganisation],MATCH($B379,tab_MinKomp[[Stanowisko / Position ]:[Stanowisko / Position ]],0)))</f>
        <v>1</v>
      </c>
      <c r="BD380" s="194">
        <f>IF(INDEX(tab_MinKomp[Organizacja wysyłek / Organisation von Lieferungen],MATCH($B379,tab_MinKomp[[Stanowisko / Position ]:[Stanowisko / Position ]],0))="n/a","n/a",BD379-INDEX(tab_MinKomp[Organizacja wysyłek / Organisation von Lieferungen],MATCH($B379,tab_MinKomp[[Stanowisko / Position ]:[Stanowisko / Position ]],0)))</f>
        <v>-1</v>
      </c>
      <c r="BE380" s="194" t="str">
        <f>IF(INDEX(tab_MinKomp[Analiza magazynowa - Program Polen.mdb / Inventuranalyse],MATCH($B379,tab_MinKomp[[Stanowisko / Position ]:[Stanowisko / Position ]],0))="n/a","n/a",BE379-INDEX(tab_MinKomp[Analiza magazynowa - Program Polen.mdb / Inventuranalyse],MATCH($B379,tab_MinKomp[[Stanowisko / Position ]:[Stanowisko / Position ]],0)))</f>
        <v>n/a</v>
      </c>
      <c r="BF380" s="190" t="str">
        <f>IF(INDEX(tab_MinKomp[MMOG (Materials Management Operations Guidelines)],MATCH($B379,tab_MinKomp[[Stanowisko / Position ]:[Stanowisko / Position ]],0))="n/a","n/a",BF379-INDEX(tab_MinKomp[MMOG (Materials Management Operations Guidelines)],MATCH($B379,tab_MinKomp[[Stanowisko / Position ]:[Stanowisko / Position ]],0)))</f>
        <v>n/a</v>
      </c>
      <c r="BG380" s="190" t="str">
        <f>IF(INDEX(tab_MinKomp[GPP],MATCH($B379,tab_MinKomp[[Stanowisko / Position ]:[Stanowisko / Position ]],0))="n/a","n/a",BG379-INDEX(tab_MinKomp[GPP],MATCH($B379,tab_MinKomp[[Stanowisko / Position ]:[Stanowisko / Position ]],0)))</f>
        <v>n/a</v>
      </c>
      <c r="BH380" s="190" t="str">
        <f>IF(INDEX(tab_MinKomp[AIAG (Automotive Industry Action Group)],MATCH($B379,tab_MinKomp[[Stanowisko / Position ]:[Stanowisko / Position ]],0))="n/a","n/a",BH379-INDEX(tab_MinKomp[AIAG (Automotive Industry Action Group)],MATCH($B379,tab_MinKomp[[Stanowisko / Position ]:[Stanowisko / Position ]],0)))</f>
        <v>n/a</v>
      </c>
      <c r="BI380" s="190" t="str">
        <f>IF(INDEX(tab_MinKomp[Super-G disputes],MATCH($B379,tab_MinKomp[[Stanowisko / Position ]:[Stanowisko / Position ]],0))="n/a","n/a",BI379-INDEX(tab_MinKomp[Super-G disputes],MATCH($B379,tab_MinKomp[[Stanowisko / Position ]:[Stanowisko / Position ]],0)))</f>
        <v>n/a</v>
      </c>
      <c r="BJ380" s="190" t="str">
        <f>IF(INDEX(tab_MinKomp[CMMS3/eDDL (Direct Data Link)],MATCH($B379,tab_MinKomp[[Stanowisko / Position ]:[Stanowisko / Position ]],0))="n/a","n/a",BJ379-INDEX(tab_MinKomp[CMMS3/eDDL (Direct Data Link)],MATCH($B379,tab_MinKomp[[Stanowisko / Position ]:[Stanowisko / Position ]],0)))</f>
        <v>n/a</v>
      </c>
      <c r="BK380" s="190" t="str">
        <f>IF(INDEX(tab_MinKomp[MP&amp;L (Material Planning and Logistics)],MATCH($B379,tab_MinKomp[[Stanowisko / Position ]:[Stanowisko / Position ]],0))="n/a","n/a",BK379-INDEX(tab_MinKomp[MP&amp;L (Material Planning and Logistics)],MATCH($B379,tab_MinKomp[[Stanowisko / Position ]:[Stanowisko / Position ]],0)))</f>
        <v>n/a</v>
      </c>
      <c r="BL380" s="190" t="str">
        <f>IF(INDEX(tab_MinKomp[Supplier delivery rating],MATCH($B379,tab_MinKomp[[Stanowisko / Position ]:[Stanowisko / Position ]],0))="n/a","n/a",BL379-INDEX(tab_MinKomp[Supplier delivery rating],MATCH($B379,tab_MinKomp[[Stanowisko / Position ]:[Stanowisko / Position ]],0)))</f>
        <v>n/a</v>
      </c>
      <c r="BM380" s="190" t="str">
        <f>IF(INDEX(tab_MinKomp[Supplier delivery rating],MATCH($B379,tab_MinKomp[[Stanowisko / Position ]:[Stanowisko / Position ]],0))="n/a","n/a",BM379-INDEX(tab_MinKomp[Supplier delivery rating],MATCH($B379,tab_MinKomp[[Stanowisko / Position ]:[Stanowisko / Position ]],0)))</f>
        <v>n/a</v>
      </c>
      <c r="BN380" s="190" t="str">
        <f>IF(INDEX(tab_MinKomp[Supplier delivery rating],MATCH($B379,tab_MinKomp[[Stanowisko / Position ]:[Stanowisko / Position ]],0))="n/a","n/a",BN379-INDEX(tab_MinKomp[Supplier delivery rating],MATCH($B379,tab_MinKomp[[Stanowisko / Position ]:[Stanowisko / Position ]],0)))</f>
        <v>n/a</v>
      </c>
      <c r="BO380" s="190" t="str">
        <f>IF(INDEX(tab_MinKomp[Supplier delivery rating],MATCH($B379,tab_MinKomp[[Stanowisko / Position ]:[Stanowisko / Position ]],0))="n/a","n/a",BO379-INDEX(tab_MinKomp[Supplier delivery rating],MATCH($B379,tab_MinKomp[[Stanowisko / Position ]:[Stanowisko / Position ]],0)))</f>
        <v>n/a</v>
      </c>
      <c r="BP380" s="190" t="str">
        <f>IF(INDEX(tab_MinKomp[Supplier delivery rating],MATCH($B379,tab_MinKomp[[Stanowisko / Position ]:[Stanowisko / Position ]],0))="n/a","n/a",BP379-INDEX(tab_MinKomp[Supplier delivery rating],MATCH($B379,tab_MinKomp[[Stanowisko / Position ]:[Stanowisko / Position ]],0)))</f>
        <v>n/a</v>
      </c>
      <c r="BQ380" s="190" t="str">
        <f>IF(INDEX(tab_MinKomp[Supplier delivery rating],MATCH($B379,tab_MinKomp[[Stanowisko / Position ]:[Stanowisko / Position ]],0))="n/a","n/a",BQ379-INDEX(tab_MinKomp[Supplier delivery rating],MATCH($B379,tab_MinKomp[[Stanowisko / Position ]:[Stanowisko / Position ]],0)))</f>
        <v>n/a</v>
      </c>
      <c r="BR380" s="190" t="str">
        <f>IF(INDEX(tab_MinKomp[Supplier delivery rating],MATCH($B379,tab_MinKomp[[Stanowisko / Position ]:[Stanowisko / Position ]],0))="n/a","n/a",BR379-INDEX(tab_MinKomp[Supplier delivery rating],MATCH($B379,tab_MinKomp[[Stanowisko / Position ]:[Stanowisko / Position ]],0)))</f>
        <v>n/a</v>
      </c>
      <c r="BS380" s="190" t="str">
        <f>IF(INDEX(tab_MinKomp[Supplier delivery rating],MATCH($B379,tab_MinKomp[[Stanowisko / Position ]:[Stanowisko / Position ]],0))="n/a","n/a",BS379-INDEX(tab_MinKomp[Supplier delivery rating],MATCH($B379,tab_MinKomp[[Stanowisko / Position ]:[Stanowisko / Position ]],0)))</f>
        <v>n/a</v>
      </c>
      <c r="BT380" s="190" t="str">
        <f>IF(INDEX(tab_MinKomp[Supplier delivery rating],MATCH($B379,tab_MinKomp[[Stanowisko / Position ]:[Stanowisko / Position ]],0))="n/a","n/a",BT379-INDEX(tab_MinKomp[Supplier delivery rating],MATCH($B379,tab_MinKomp[[Stanowisko / Position ]:[Stanowisko / Position ]],0)))</f>
        <v>n/a</v>
      </c>
      <c r="BU380" s="190" t="str">
        <f>IF(INDEX(tab_MinKomp[Supplier delivery rating],MATCH($B379,tab_MinKomp[[Stanowisko / Position ]:[Stanowisko / Position ]],0))="n/a","n/a",BU379-INDEX(tab_MinKomp[Supplier delivery rating],MATCH($B379,tab_MinKomp[[Stanowisko / Position ]:[Stanowisko / Position ]],0)))</f>
        <v>n/a</v>
      </c>
      <c r="BV380" s="190" t="str">
        <f>IF(INDEX(tab_MinKomp[Supplier delivery rating],MATCH($B379,tab_MinKomp[[Stanowisko / Position ]:[Stanowisko / Position ]],0))="n/a","n/a",BV379-INDEX(tab_MinKomp[Supplier delivery rating],MATCH($B379,tab_MinKomp[[Stanowisko / Position ]:[Stanowisko / Position ]],0)))</f>
        <v>n/a</v>
      </c>
      <c r="BW380" s="190" t="str">
        <f>IF(INDEX(tab_MinKomp[Supplier delivery rating],MATCH($B379,tab_MinKomp[[Stanowisko / Position ]:[Stanowisko / Position ]],0))="n/a","n/a",BW379-INDEX(tab_MinKomp[Supplier delivery rating],MATCH($B379,tab_MinKomp[[Stanowisko / Position ]:[Stanowisko / Position ]],0)))</f>
        <v>n/a</v>
      </c>
      <c r="BX380" s="190" t="str">
        <f>IF(INDEX(tab_MinKomp[Supplier delivery rating],MATCH($B379,tab_MinKomp[[Stanowisko / Position ]:[Stanowisko / Position ]],0))="n/a","n/a",BX379-INDEX(tab_MinKomp[Supplier delivery rating],MATCH($B379,tab_MinKomp[[Stanowisko / Position ]:[Stanowisko / Position ]],0)))</f>
        <v>n/a</v>
      </c>
      <c r="BY380" s="194" t="str">
        <f>IF(INDEX(tab_MinKomp[Obsługa maszyn Engel / Engel Maschinenbedienung],MATCH($B379,tab_MinKomp[[Stanowisko / Position ]:[Stanowisko / Position ]],0))="n/a","n/a",BY379-INDEX(tab_MinKomp[Obsługa maszyn Engel / Engel Maschinenbedienung],MATCH($B379,tab_MinKomp[[Stanowisko / Position ]:[Stanowisko / Position ]],0)))</f>
        <v>n/a</v>
      </c>
      <c r="BZ380" s="190" t="str">
        <f>IF(INDEX(tab_MinKomp[Supplier delivery rating],MATCH($B379,tab_MinKomp[[Stanowisko / Position ]:[Stanowisko / Position ]],0))="n/a","n/a",BZ379-INDEX(tab_MinKomp[Supplier delivery rating],MATCH($B379,tab_MinKomp[[Stanowisko / Position ]:[Stanowisko / Position ]],0)))</f>
        <v>n/a</v>
      </c>
      <c r="CA380" s="194" t="str">
        <f>IF(INDEX(tab_MinKomp[Obsługa maszyn KVT / KVT Maschinenbedienung],MATCH($B379,tab_MinKomp[[Stanowisko / Position ]:[Stanowisko / Position ]],0))="n/a","n/a",CA379-INDEX(tab_MinKomp[Obsługa maszyn KVT / KVT Maschinenbedienung],MATCH($B379,tab_MinKomp[[Stanowisko / Position ]:[Stanowisko / Position ]],0)))</f>
        <v>n/a</v>
      </c>
      <c r="CB380" s="194" t="str">
        <f>IF(INDEX(tab_MinKomp[Obsługa maszyn ASL / ASL Maschinenbedienung],MATCH($B379,tab_MinKomp[[Stanowisko / Position ]:[Stanowisko / Position ]],0))="n/a","n/a",CB379-INDEX(tab_MinKomp[Obsługa maszyn ASL / ASL Maschinenbedienung],MATCH($B379,tab_MinKomp[[Stanowisko / Position ]:[Stanowisko / Position ]],0)))</f>
        <v>n/a</v>
      </c>
      <c r="CC380" s="194" t="str">
        <f>IF(INDEX(tab_MinKomp[Obsługa maszyn Branson / Branson Maschinenbedienung],MATCH($B379,tab_MinKomp[[Stanowisko / Position ]:[Stanowisko / Position ]],0))="n/a","n/a",CC379-INDEX(tab_MinKomp[Obsługa maszyn Branson / Branson Maschinenbedienung],MATCH($B379,tab_MinKomp[[Stanowisko / Position ]:[Stanowisko / Position ]],0)))</f>
        <v>n/a</v>
      </c>
      <c r="CD380" s="190" t="str">
        <f>IF(INDEX(tab_MinKomp[Supplier delivery rating],MATCH($B379,tab_MinKomp[[Stanowisko / Position ]:[Stanowisko / Position ]],0))="n/a","n/a",CD379-INDEX(tab_MinKomp[Supplier delivery rating],MATCH($B379,tab_MinKomp[[Stanowisko / Position ]:[Stanowisko / Position ]],0)))</f>
        <v>n/a</v>
      </c>
      <c r="CE380" s="194" t="str">
        <f>IF(INDEX(tab_MinKomp[Obsługa maszyn Piovan / Piovan Maschinenbedienung],MATCH($B379,tab_MinKomp[[Stanowisko / Position ]:[Stanowisko / Position ]],0))="n/a","n/a",CE379-INDEX(tab_MinKomp[Obsługa maszyn Piovan / Piovan Maschinenbedienung],MATCH($B379,tab_MinKomp[[Stanowisko / Position ]:[Stanowisko / Position ]],0)))</f>
        <v>n/a</v>
      </c>
      <c r="CF380" s="190" t="str">
        <f>IF(INDEX(tab_MinKomp[Supplier delivery rating],MATCH($B379,tab_MinKomp[[Stanowisko / Position ]:[Stanowisko / Position ]],0))="n/a","n/a",CF379-INDEX(tab_MinKomp[Supplier delivery rating],MATCH($B379,tab_MinKomp[[Stanowisko / Position ]:[Stanowisko / Position ]],0)))</f>
        <v>n/a</v>
      </c>
      <c r="CG380" s="190" t="str">
        <f>IF(INDEX(tab_MinKomp[Supplier delivery rating],MATCH($B379,tab_MinKomp[[Stanowisko / Position ]:[Stanowisko / Position ]],0))="n/a","n/a",CG379-INDEX(tab_MinKomp[Supplier delivery rating],MATCH($B379,tab_MinKomp[[Stanowisko / Position ]:[Stanowisko / Position ]],0)))</f>
        <v>n/a</v>
      </c>
      <c r="CH380" s="194" t="str">
        <f>IF(INDEX(tab_MinKomp[Wymagania VDA 6.5 Product / Forderungen],MATCH($B379,tab_MinKomp[[Stanowisko / Position ]:[Stanowisko / Position ]],0))="n/a","n/a",CH379-INDEX(tab_MinKomp[Wymagania VDA 6.5 Product / Forderungen],MATCH($B379,tab_MinKomp[[Stanowisko / Position ]:[Stanowisko / Position ]],0)))</f>
        <v>n/a</v>
      </c>
      <c r="CI380" s="194" t="str">
        <f>IF(INDEX(tab_MinKomp[Wymagania VDA 6.5 Product / Forderungen],MATCH($B379,tab_MinKomp[[Stanowisko / Position ]:[Stanowisko / Position ]],0))="n/a","n/a",CI379-INDEX(tab_MinKomp[Wymagania VDA 6.5 Product / Forderungen],MATCH($B379,tab_MinKomp[[Stanowisko / Position ]:[Stanowisko / Position ]],0)))</f>
        <v>n/a</v>
      </c>
      <c r="CJ380" s="194" t="str">
        <f>IF(INDEX(tab_MinKomp[Wymagania VDA 6.5 Product / Forderungen],MATCH($B379,tab_MinKomp[[Stanowisko / Position ]:[Stanowisko / Position ]],0))="n/a","n/a",CJ379-INDEX(tab_MinKomp[Wymagania VDA 6.5 Product / Forderungen],MATCH($B379,tab_MinKomp[[Stanowisko / Position ]:[Stanowisko / Position ]],0)))</f>
        <v>n/a</v>
      </c>
      <c r="CK380" s="194" t="str">
        <f>IF(INDEX(tab_MinKomp[Wymagania VDA 6.5 Product / Forderungen],MATCH($B379,tab_MinKomp[[Stanowisko / Position ]:[Stanowisko / Position ]],0))="n/a","n/a",CK379-INDEX(tab_MinKomp[Wymagania VDA 6.5 Product / Forderungen],MATCH($B379,tab_MinKomp[[Stanowisko / Position ]:[Stanowisko / Position ]],0)))</f>
        <v>n/a</v>
      </c>
      <c r="CL380" s="194" t="str">
        <f>IF(INDEX(tab_MinKomp[Wymagania VDA 6.5 Product / Forderungen],MATCH($B379,tab_MinKomp[[Stanowisko / Position ]:[Stanowisko / Position ]],0))="n/a","n/a",CL379-INDEX(tab_MinKomp[Wymagania VDA 6.5 Product / Forderungen],MATCH($B379,tab_MinKomp[[Stanowisko / Position ]:[Stanowisko / Position ]],0)))</f>
        <v>n/a</v>
      </c>
      <c r="CM380" s="194" t="str">
        <f>IF(INDEX(tab_MinKomp[Informatyka ogólna (techniczne i systemowe) / Allgemeine IT (Technik und System)],MATCH($B379,tab_MinKomp[[Stanowisko / Position ]:[Stanowisko / Position ]],0))="n/a","n/a",CM379-INDEX(tab_MinKomp[Informatyka ogólna (techniczne i systemowe) / Allgemeine IT (Technik und System)],MATCH($B379,tab_MinKomp[[Stanowisko / Position ]:[Stanowisko / Position ]],0)))</f>
        <v>n/a</v>
      </c>
      <c r="CN380" s="194" t="str">
        <f>IF(INDEX(tab_MinKomp[Sieci komputerowe / Computernetzwerke],MATCH($B379,tab_MinKomp[[Stanowisko / Position ]:[Stanowisko / Position ]],0))="n/a","n/a",CN379-INDEX(tab_MinKomp[Sieci komputerowe / Computernetzwerke],MATCH($B379,tab_MinKomp[[Stanowisko / Position ]:[Stanowisko / Position ]],0)))</f>
        <v>n/a</v>
      </c>
      <c r="CO380" s="194" t="str">
        <f>IF(INDEX(tab_MinKomp[Hardware (komputery PC, drukarki biurowe i etykietowe, telefonia stacjonarna i mobilna) (PC, Drucker, Telefpne, Handys)],MATCH($B379,tab_MinKomp[[Stanowisko / Position ]:[Stanowisko / Position ]],0))="n/a","n/a",CO379-INDEX(tab_MinKomp[Hardware (komputery PC, drukarki biurowe i etykietowe, telefonia stacjonarna i mobilna) (PC, Drucker, Telefpne, Handys)],MATCH($B379,tab_MinKomp[[Stanowisko / Position ]:[Stanowisko / Position ]],0)))</f>
        <v>n/a</v>
      </c>
      <c r="CP380" s="194" t="str">
        <f>IF(INDEX(tab_MinKomp[Software &amp; Systems (MS Office, MS Remote Desktop)],MATCH($B379,tab_MinKomp[[Stanowisko / Position ]:[Stanowisko / Position ]],0))="n/a","n/a",CP379-INDEX(tab_MinKomp[Software &amp; Systems (MS Office, MS Remote Desktop)],MATCH($B379,tab_MinKomp[[Stanowisko / Position ]:[Stanowisko / Position ]],0)))</f>
        <v>n/a</v>
      </c>
      <c r="CQ380" s="194" t="str">
        <f>IF(INDEX(tab_MinKomp[Programowanie obiektowe (PHP) / Objektprogrammierung],MATCH($B379,tab_MinKomp[[Stanowisko / Position ]:[Stanowisko / Position ]],0))="n/a","n/a",CQ379-INDEX(tab_MinKomp[Programowanie obiektowe (PHP) / Objektprogrammierung],MATCH($B379,tab_MinKomp[[Stanowisko / Position ]:[Stanowisko / Position ]],0)))</f>
        <v>n/a</v>
      </c>
      <c r="CR380" s="194" t="str">
        <f>IF(INDEX(tab_MinKomp[Scrum],MATCH($B379,tab_MinKomp[[Stanowisko / Position ]:[Stanowisko / Position ]],0))="n/a","n/a",CR379-INDEX(tab_MinKomp[Scrum],MATCH($B379,tab_MinKomp[[Stanowisko / Position ]:[Stanowisko / Position ]],0)))</f>
        <v>n/a</v>
      </c>
      <c r="CS380" s="194" t="str">
        <f>IF(INDEX(tab_MinKomp[SQL (MySQL)],MATCH($B379,tab_MinKomp[[Stanowisko / Position ]:[Stanowisko / Position ]],0))="n/a","n/a",CS379-INDEX(tab_MinKomp[SQL (MySQL)],MATCH($B379,tab_MinKomp[[Stanowisko / Position ]:[Stanowisko / Position ]],0)))</f>
        <v>n/a</v>
      </c>
      <c r="CT380" s="194" t="str">
        <f>IF(INDEX(tab_MinKomp[Javascript],MATCH($B379,tab_MinKomp[[Stanowisko / Position ]:[Stanowisko / Position ]],0))="n/a","n/a",CT379-INDEX(tab_MinKomp[Javascript],MATCH($B379,tab_MinKomp[[Stanowisko / Position ]:[Stanowisko / Position ]],0)))</f>
        <v>n/a</v>
      </c>
      <c r="CU380" s="194" t="str">
        <f>IF(INDEX(tab_MinKomp[Joomla],MATCH($B379,tab_MinKomp[[Stanowisko / Position ]:[Stanowisko / Position ]],0))="n/a","n/a",CU379-INDEX(tab_MinKomp[Joomla],MATCH($B379,tab_MinKomp[[Stanowisko / Position ]:[Stanowisko / Position ]],0)))</f>
        <v>n/a</v>
      </c>
      <c r="CV380" s="194" t="str">
        <f>IF(INDEX(tab_MinKomp[Bash],MATCH($B379,tab_MinKomp[[Stanowisko / Position ]:[Stanowisko / Position ]],0))="n/a","n/a",CV379-INDEX(tab_MinKomp[Bash],MATCH($B379,tab_MinKomp[[Stanowisko / Position ]:[Stanowisko / Position ]],0)))</f>
        <v>n/a</v>
      </c>
      <c r="CW380" s="194" t="str">
        <f>IF(INDEX(tab_MinKomp[Informatyka ogólna (techniczne i systemowe) / Allgemeine IT (Technik und System)],MATCH($B379,tab_MinKomp[[Stanowisko / Position ]:[Stanowisko / Position ]],0))="n/a","n/a",CW379-INDEX(tab_MinKomp[Informatyka ogólna (techniczne i systemowe) / Allgemeine IT (Technik und System)],MATCH($B379,tab_MinKomp[[Stanowisko / Position ]:[Stanowisko / Position ]],0)))</f>
        <v>n/a</v>
      </c>
      <c r="CX380" s="194" t="str">
        <f>IF(INDEX(tab_MinKomp[HTML / CSS],MATCH($B379,tab_MinKomp[[Stanowisko / Position ]:[Stanowisko / Position ]],0))="n/a","n/a",CX379-INDEX(tab_MinKomp[HTML / CSS],MATCH($B379,tab_MinKomp[[Stanowisko / Position ]:[Stanowisko / Position ]],0)))</f>
        <v>n/a</v>
      </c>
      <c r="CY380" s="194" t="str">
        <f>IF(INDEX(tab_MinKomp[SYSTEM PR],MATCH($B379,tab_MinKomp[[Stanowisko / Position ]:[Stanowisko / Position ]],0))="n/a","n/a",CY379-INDEX(tab_MinKomp[SYSTEM PR],MATCH($B379,tab_MinKomp[[Stanowisko / Position ]:[Stanowisko / Position ]],0)))</f>
        <v>n/a</v>
      </c>
      <c r="CZ380" s="194" t="str">
        <f>IF(INDEX(tab_MinKomp[System Einkauf XP / EBA],MATCH($B379,tab_MinKomp[[Stanowisko / Position ]:[Stanowisko / Position ]],0))="n/a","n/a",CZ379-INDEX(tab_MinKomp[System Einkauf XP / EBA],MATCH($B379,tab_MinKomp[[Stanowisko / Position ]:[Stanowisko / Position ]],0)))</f>
        <v>n/a</v>
      </c>
      <c r="DA380" s="194" t="str">
        <f>IF(INDEX(tab_MinKomp[Techniki negocjacyjne / Verhandlungstechniken],MATCH($B379,tab_MinKomp[[Stanowisko / Position ]:[Stanowisko / Position ]],0))="n/a","n/a",DA379-INDEX(tab_MinKomp[Techniki negocjacyjne / Verhandlungstechniken],MATCH($B379,tab_MinKomp[[Stanowisko / Position ]:[Stanowisko / Position ]],0)))</f>
        <v>n/a</v>
      </c>
      <c r="DB380" s="194" t="str">
        <f>IF(INDEX(tab_MinKomp[Znajomość rynku branżowego / Kenntnis des Industrie Marktes],MATCH($B379,tab_MinKomp[[Stanowisko / Position ]:[Stanowisko / Position ]],0))="n/a","n/a",DB379-INDEX(tab_MinKomp[Znajomość rynku branżowego / Kenntnis des Industrie Marktes],MATCH($B379,tab_MinKomp[[Stanowisko / Position ]:[Stanowisko / Position ]],0)))</f>
        <v>n/a</v>
      </c>
      <c r="DC380" s="194" t="str">
        <f>IF(INDEX(tab_MinKomp[SUPPLIER MANAGEMENT],MATCH($B379,tab_MinKomp[[Stanowisko / Position ]:[Stanowisko / Position ]],0))="n/a","n/a",DC379-INDEX(tab_MinKomp[SUPPLIER MANAGEMENT],MATCH($B379,tab_MinKomp[[Stanowisko / Position ]:[Stanowisko / Position ]],0)))</f>
        <v>n/a</v>
      </c>
      <c r="DD380" s="194" t="str">
        <f>IF(INDEX(tab_MinKomp[SUPPLIER MANAGEMENT],MATCH($B379,tab_MinKomp[[Stanowisko / Position ]:[Stanowisko / Position ]],0))="n/a","n/a",DD379-INDEX(tab_MinKomp[SUPPLIER MANAGEMENT],MATCH($B379,tab_MinKomp[[Stanowisko / Position ]:[Stanowisko / Position ]],0)))</f>
        <v>n/a</v>
      </c>
      <c r="DE380" s="194" t="str">
        <f>IF(INDEX(tab_MinKomp[SUPPLIER MANAGEMENT],MATCH($B379,tab_MinKomp[[Stanowisko / Position ]:[Stanowisko / Position ]],0))="n/a","n/a",DE379-INDEX(tab_MinKomp[SUPPLIER MANAGEMENT],MATCH($B379,tab_MinKomp[[Stanowisko / Position ]:[Stanowisko / Position ]],0)))</f>
        <v>n/a</v>
      </c>
      <c r="DF380" s="194" t="str">
        <f>IF(INDEX(tab_MinKomp[PPAP/PSW],MATCH($B379,tab_MinKomp[[Stanowisko / Position ]:[Stanowisko / Position ]],0))="n/a","n/a",DF379-INDEX(tab_MinKomp[PPAP/PSW],MATCH($B379,tab_MinKomp[[Stanowisko / Position ]:[Stanowisko / Position ]],0)))</f>
        <v>n/a</v>
      </c>
      <c r="DG380" s="194" t="str">
        <f>IF(INDEX(tab_MinKomp[PPAP/PSW],MATCH($B379,tab_MinKomp[[Stanowisko / Position ]:[Stanowisko / Position ]],0))="n/a","n/a",DG379-INDEX(tab_MinKomp[PPAP/PSW],MATCH($B379,tab_MinKomp[[Stanowisko / Position ]:[Stanowisko / Position ]],0)))</f>
        <v>n/a</v>
      </c>
      <c r="DH380" s="194" t="str">
        <f>IF(INDEX(tab_MinKomp[SUPPLIER MANAGEMENT],MATCH($B379,tab_MinKomp[[Stanowisko / Position ]:[Stanowisko / Position ]],0))="n/a","n/a",DH379-INDEX(tab_MinKomp[SUPPLIER MANAGEMENT],MATCH($B379,tab_MinKomp[[Stanowisko / Position ]:[Stanowisko / Position ]],0)))</f>
        <v>n/a</v>
      </c>
      <c r="DI380" s="194" t="str">
        <f>IF(INDEX(tab_MinKomp[OBSŁUGA PORTALI KLIENTA / Kundenportale],MATCH($B379,tab_MinKomp[[Stanowisko / Position ]:[Stanowisko / Position ]],0))="n/a","n/a",DI379-INDEX(tab_MinKomp[OBSŁUGA PORTALI KLIENTA / Kundenportale],MATCH($B379,tab_MinKomp[[Stanowisko / Position ]:[Stanowisko / Position ]],0)))</f>
        <v>n/a</v>
      </c>
      <c r="DJ380" s="194" t="str">
        <f>IF(INDEX(tab_MinKomp[Obsługa systemu BABTECQ / BABTECQ System],MATCH($B379,tab_MinKomp[[Stanowisko / Position ]:[Stanowisko / Position ]],0))="n/a","n/a",DJ379-INDEX(tab_MinKomp[Obsługa systemu BABTECQ / BABTECQ System],MATCH($B379,tab_MinKomp[[Stanowisko / Position ]:[Stanowisko / Position ]],0)))</f>
        <v>n/a</v>
      </c>
      <c r="DK380" s="194" t="str">
        <f>IF(INDEX(tab_MinKomp[Rysunek techniczny / technische Zeichnung],MATCH($B379,tab_MinKomp[[Stanowisko / Position ]:[Stanowisko / Position ]],0))="n/a","n/a",DK379-INDEX(tab_MinKomp[Rysunek techniczny / technische Zeichnung],MATCH($B379,tab_MinKomp[[Stanowisko / Position ]:[Stanowisko / Position ]],0)))</f>
        <v>n/a</v>
      </c>
      <c r="DL380" s="194" t="str">
        <f>IF(INDEX(tab_MinKomp[Kalibracja / Kalibrierung],MATCH($B379,tab_MinKomp[[Stanowisko / Position ]:[Stanowisko / Position ]],0))="n/a","n/a",DL379-INDEX(tab_MinKomp[Kalibracja / Kalibrierung],MATCH($B379,tab_MinKomp[[Stanowisko / Position ]:[Stanowisko / Position ]],0)))</f>
        <v>n/a</v>
      </c>
      <c r="DM380" s="194" t="str">
        <f>IF(INDEX(tab_MinKomp[Rekwalifikacja / Requalifizierung],MATCH($B379,tab_MinKomp[[Stanowisko / Position ]:[Stanowisko / Position ]],0))="n/a","n/a",DM379-INDEX(tab_MinKomp[Rekwalifikacja / Requalifizierung],MATCH($B379,tab_MinKomp[[Stanowisko / Position ]:[Stanowisko / Position ]],0)))</f>
        <v>n/a</v>
      </c>
      <c r="DN380" s="190" t="str">
        <f>IF(INDEX(tab_MinKomp[Testy czystości / Reinheitstests],MATCH($B379,tab_MinKomp[[Stanowisko / Position ]:[Stanowisko / Position ]],0))="n/a","n/a",DN379-INDEX(tab_MinKomp[Testy czystości / Reinheitstests],MATCH($B379,tab_MinKomp[[Stanowisko / Position ]:[Stanowisko / Position ]],0)))</f>
        <v>n/a</v>
      </c>
      <c r="DO380" s="190" t="str">
        <f>IF(INDEX(tab_MinKomp[Testy czystości / Reinheitstests],MATCH($B379,tab_MinKomp[[Stanowisko / Position ]:[Stanowisko / Position ]],0))="n/a","n/a",DO379-INDEX(tab_MinKomp[Testy czystości / Reinheitstests],MATCH($B379,tab_MinKomp[[Stanowisko / Position ]:[Stanowisko / Position ]],0)))</f>
        <v>n/a</v>
      </c>
      <c r="DP380" s="190" t="str">
        <f>IF(INDEX(tab_MinKomp[Testy czystości / Reinheitstests],MATCH($B379,tab_MinKomp[[Stanowisko / Position ]:[Stanowisko / Position ]],0))="n/a","n/a",DP379-INDEX(tab_MinKomp[Testy czystości / Reinheitstests],MATCH($B379,tab_MinKomp[[Stanowisko / Position ]:[Stanowisko / Position ]],0)))</f>
        <v>n/a</v>
      </c>
      <c r="DQ380" s="190" t="str">
        <f>IF(INDEX(tab_MinKomp[Testy czystości / Reinheitstests],MATCH($B379,tab_MinKomp[[Stanowisko / Position ]:[Stanowisko / Position ]],0))="n/a","n/a",DQ379-INDEX(tab_MinKomp[Testy czystości / Reinheitstests],MATCH($B379,tab_MinKomp[[Stanowisko / Position ]:[Stanowisko / Position ]],0)))</f>
        <v>n/a</v>
      </c>
      <c r="DR380" s="190" t="str">
        <f>IF(INDEX(tab_MinKomp[Testy czystości / Reinheitstests],MATCH($B379,tab_MinKomp[[Stanowisko / Position ]:[Stanowisko / Position ]],0))="n/a","n/a",DR379-INDEX(tab_MinKomp[Testy czystości / Reinheitstests],MATCH($B379,tab_MinKomp[[Stanowisko / Position ]:[Stanowisko / Position ]],0)))</f>
        <v>n/a</v>
      </c>
      <c r="DS380" s="190" t="str">
        <f>IF(INDEX(tab_MinKomp[Testy czystości / Reinheitstests],MATCH($B379,tab_MinKomp[[Stanowisko / Position ]:[Stanowisko / Position ]],0))="n/a","n/a",DS379-INDEX(tab_MinKomp[Testy czystości / Reinheitstests],MATCH($B379,tab_MinKomp[[Stanowisko / Position ]:[Stanowisko / Position ]],0)))</f>
        <v>n/a</v>
      </c>
      <c r="DT380" s="194" t="str">
        <f>IF(INDEX(tab_MinKomp[SUPPLIER MANAGEMENT],MATCH($B379,tab_MinKomp[[Stanowisko / Position ]:[Stanowisko / Position ]],0))="n/a","n/a",DT379-INDEX(tab_MinKomp[SUPPLIER MANAGEMENT],MATCH($B379,tab_MinKomp[[Stanowisko / Position ]:[Stanowisko / Position ]],0)))</f>
        <v>n/a</v>
      </c>
      <c r="DU380" s="190" t="str">
        <f>IF(INDEX(tab_MinKomp[Testy czystości / Reinheitstests],MATCH($B379,tab_MinKomp[[Stanowisko / Position ]:[Stanowisko / Position ]],0))="n/a","n/a",DU379-INDEX(tab_MinKomp[Testy czystości / Reinheitstests],MATCH($B379,tab_MinKomp[[Stanowisko / Position ]:[Stanowisko / Position ]],0)))</f>
        <v>n/a</v>
      </c>
      <c r="DV380" s="190" t="str">
        <f>IF(INDEX(tab_MinKomp[Testy czystości / Reinheitstests],MATCH($B379,tab_MinKomp[[Stanowisko / Position ]:[Stanowisko / Position ]],0))="n/a","n/a",DV379-INDEX(tab_MinKomp[Testy czystości / Reinheitstests],MATCH($B379,tab_MinKomp[[Stanowisko / Position ]:[Stanowisko / Position ]],0)))</f>
        <v>n/a</v>
      </c>
      <c r="DW380" s="190" t="str">
        <f>IF(INDEX(tab_MinKomp[Testy czystości / Reinheitstests],MATCH($B379,tab_MinKomp[[Stanowisko / Position ]:[Stanowisko / Position ]],0))="n/a","n/a",DW379-INDEX(tab_MinKomp[Testy czystości / Reinheitstests],MATCH($B379,tab_MinKomp[[Stanowisko / Position ]:[Stanowisko / Position ]],0)))</f>
        <v>n/a</v>
      </c>
      <c r="DX380" s="190" t="str">
        <f>IF(INDEX(tab_MinKomp[Testy czystości / Reinheitstests],MATCH($B379,tab_MinKomp[[Stanowisko / Position ]:[Stanowisko / Position ]],0))="n/a","n/a",DX379-INDEX(tab_MinKomp[Testy czystości / Reinheitstests],MATCH($B379,tab_MinKomp[[Stanowisko / Position ]:[Stanowisko / Position ]],0)))</f>
        <v>n/a</v>
      </c>
      <c r="DY380" s="190" t="str">
        <f>IF(INDEX(tab_MinKomp[Testy czystości / Reinheitstests],MATCH($B379,tab_MinKomp[[Stanowisko / Position ]:[Stanowisko / Position ]],0))="n/a","n/a",DY379-INDEX(tab_MinKomp[Testy czystości / Reinheitstests],MATCH($B379,tab_MinKomp[[Stanowisko / Position ]:[Stanowisko / Position ]],0)))</f>
        <v>n/a</v>
      </c>
      <c r="DZ380" s="190" t="str">
        <f>IF(INDEX(tab_MinKomp[Testy czystości / Reinheitstests],MATCH($B379,tab_MinKomp[[Stanowisko / Position ]:[Stanowisko / Position ]],0))="n/a","n/a",DZ379-INDEX(tab_MinKomp[Testy czystości / Reinheitstests],MATCH($B379,tab_MinKomp[[Stanowisko / Position ]:[Stanowisko / Position ]],0)))</f>
        <v>n/a</v>
      </c>
      <c r="EA380" s="194" t="str">
        <f>IF(INDEX(tab_MinKomp[SUPPLIER MANAGEMENT],MATCH($B379,tab_MinKomp[[Stanowisko / Position ]:[Stanowisko / Position ]],0))="n/a","n/a",EA379-INDEX(tab_MinKomp[SUPPLIER MANAGEMENT],MATCH($B379,tab_MinKomp[[Stanowisko / Position ]:[Stanowisko / Position ]],0)))</f>
        <v>n/a</v>
      </c>
      <c r="EB380" s="190" t="str">
        <f>IF(INDEX(tab_MinKomp[Testy czystości / Reinheitstests],MATCH($B379,tab_MinKomp[[Stanowisko / Position ]:[Stanowisko / Position ]],0))="n/a","n/a",EB379-INDEX(tab_MinKomp[Testy czystości / Reinheitstests],MATCH($B379,tab_MinKomp[[Stanowisko / Position ]:[Stanowisko / Position ]],0)))</f>
        <v>n/a</v>
      </c>
      <c r="EC380" s="190" t="str">
        <f>IF(INDEX(tab_MinKomp[Testy czystości / Reinheitstests],MATCH($B379,tab_MinKomp[[Stanowisko / Position ]:[Stanowisko / Position ]],0))="n/a","n/a",EC379-INDEX(tab_MinKomp[Testy czystości / Reinheitstests],MATCH($B379,tab_MinKomp[[Stanowisko / Position ]:[Stanowisko / Position ]],0)))</f>
        <v>n/a</v>
      </c>
      <c r="ED380" s="190" t="str">
        <f>IF(INDEX(tab_MinKomp[Testy czystości / Reinheitstests],MATCH($B379,tab_MinKomp[[Stanowisko / Position ]:[Stanowisko / Position ]],0))="n/a","n/a",ED379-INDEX(tab_MinKomp[Testy czystości / Reinheitstests],MATCH($B379,tab_MinKomp[[Stanowisko / Position ]:[Stanowisko / Position ]],0)))</f>
        <v>n/a</v>
      </c>
      <c r="EE380" s="190" t="str">
        <f>IF(INDEX(tab_MinKomp[Testy czystości / Reinheitstests],MATCH($B379,tab_MinKomp[[Stanowisko / Position ]:[Stanowisko / Position ]],0))="n/a","n/a",EE379-INDEX(tab_MinKomp[Testy czystości / Reinheitstests],MATCH($B379,tab_MinKomp[[Stanowisko / Position ]:[Stanowisko / Position ]],0)))</f>
        <v>n/a</v>
      </c>
      <c r="EF380" s="190" t="str">
        <f>IF(INDEX(tab_MinKomp[Testy czystości / Reinheitstests],MATCH($B379,tab_MinKomp[[Stanowisko / Position ]:[Stanowisko / Position ]],0))="n/a","n/a",EF379-INDEX(tab_MinKomp[Testy czystości / Reinheitstests],MATCH($B379,tab_MinKomp[[Stanowisko / Position ]:[Stanowisko / Position ]],0)))</f>
        <v>n/a</v>
      </c>
      <c r="EG380" s="190" t="str">
        <f>IF(INDEX(tab_MinKomp[Testy czystości / Reinheitstests],MATCH($B379,tab_MinKomp[[Stanowisko / Position ]:[Stanowisko / Position ]],0))="n/a","n/a",EG379-INDEX(tab_MinKomp[Testy czystości / Reinheitstests],MATCH($B379,tab_MinKomp[[Stanowisko / Position ]:[Stanowisko / Position ]],0)))</f>
        <v>n/a</v>
      </c>
      <c r="EH380" s="190" t="str">
        <f>IF(INDEX(tab_MinKomp[Testy czystości / Reinheitstests],MATCH($B379,tab_MinKomp[[Stanowisko / Position ]:[Stanowisko / Position ]],0))="n/a","n/a",EH379-INDEX(tab_MinKomp[Testy czystości / Reinheitstests],MATCH($B379,tab_MinKomp[[Stanowisko / Position ]:[Stanowisko / Position ]],0)))</f>
        <v>n/a</v>
      </c>
      <c r="EI380" s="190" t="str">
        <f>IF(INDEX(tab_MinKomp[Testy czystości / Reinheitstests],MATCH($B379,tab_MinKomp[[Stanowisko / Position ]:[Stanowisko / Position ]],0))="n/a","n/a",EI379-INDEX(tab_MinKomp[Testy czystości / Reinheitstests],MATCH($B379,tab_MinKomp[[Stanowisko / Position ]:[Stanowisko / Position ]],0)))</f>
        <v>n/a</v>
      </c>
      <c r="EJ380" s="190" t="str">
        <f>IF(INDEX(tab_MinKomp[Testy czystości / Reinheitstests],MATCH($B379,tab_MinKomp[[Stanowisko / Position ]:[Stanowisko / Position ]],0))="n/a","n/a",EJ379-INDEX(tab_MinKomp[Testy czystości / Reinheitstests],MATCH($B379,tab_MinKomp[[Stanowisko / Position ]:[Stanowisko / Position ]],0)))</f>
        <v>n/a</v>
      </c>
      <c r="EK380" s="190" t="str">
        <f>IF(INDEX(tab_MinKomp[Testy czystości / Reinheitstests],MATCH($B379,tab_MinKomp[[Stanowisko / Position ]:[Stanowisko / Position ]],0))="n/a","n/a",EK379-INDEX(tab_MinKomp[Testy czystości / Reinheitstests],MATCH($B379,tab_MinKomp[[Stanowisko / Position ]:[Stanowisko / Position ]],0)))</f>
        <v>n/a</v>
      </c>
      <c r="EL380" s="190" t="str">
        <f>IF(INDEX(tab_MinKomp[Testy czystości / Reinheitstests],MATCH($B379,tab_MinKomp[[Stanowisko / Position ]:[Stanowisko / Position ]],0))="n/a","n/a",EL379-INDEX(tab_MinKomp[Testy czystości / Reinheitstests],MATCH($B379,tab_MinKomp[[Stanowisko / Position ]:[Stanowisko / Position ]],0)))</f>
        <v>n/a</v>
      </c>
      <c r="EM380" s="190" t="str">
        <f>IF(INDEX(tab_MinKomp[Testy czystości / Reinheitstests],MATCH($B379,tab_MinKomp[[Stanowisko / Position ]:[Stanowisko / Position ]],0))="n/a","n/a",EM379-INDEX(tab_MinKomp[Testy czystości / Reinheitstests],MATCH($B379,tab_MinKomp[[Stanowisko / Position ]:[Stanowisko / Position ]],0)))</f>
        <v>n/a</v>
      </c>
      <c r="EN380" s="190" t="str">
        <f>IF(INDEX(tab_MinKomp[Testy czystości / Reinheitstests],MATCH($B379,tab_MinKomp[[Stanowisko / Position ]:[Stanowisko / Position ]],0))="n/a","n/a",EN379-INDEX(tab_MinKomp[Testy czystości / Reinheitstests],MATCH($B379,tab_MinKomp[[Stanowisko / Position ]:[Stanowisko / Position ]],0)))</f>
        <v>n/a</v>
      </c>
      <c r="EO380" s="194" t="str">
        <f>IF(INDEX(tab_MinKomp[Konserwacja Rep],MATCH($B379,tab_MinKomp[[Stanowisko / Position ]:[Stanowisko / Position ]],0))="n/a","n/a",EO379-INDEX(tab_MinKomp[Konserwacja Rep],MATCH($B379,tab_MinKomp[[Stanowisko / Position ]:[Stanowisko / Position ]],0)))</f>
        <v>n/a</v>
      </c>
      <c r="EP380" s="194" t="str">
        <f>IF(INDEX(tab_MinKomp[[Konserwacja Engel ]],MATCH($B379,tab_MinKomp[[Stanowisko / Position ]:[Stanowisko / Position ]],0))="n/a","n/a",EP379-INDEX(tab_MinKomp[[Konserwacja Engel ]],MATCH($B379,tab_MinKomp[[Stanowisko / Position ]:[Stanowisko / Position ]],0)))</f>
        <v>n/a</v>
      </c>
      <c r="EQ380" s="194" t="str">
        <f>IF(INDEX(tab_MinKomp[Konserwacja B 50],MATCH($B379,tab_MinKomp[[Stanowisko / Position ]:[Stanowisko / Position ]],0))="n/a","n/a",EQ379-INDEX(tab_MinKomp[Konserwacja B 50],MATCH($B379,tab_MinKomp[[Stanowisko / Position ]:[Stanowisko / Position ]],0)))</f>
        <v>n/a</v>
      </c>
      <c r="ER380" s="194" t="str">
        <f>IF(INDEX(tab_MinKomp[[Konserwacja EOL ]],MATCH($B379,tab_MinKomp[[Stanowisko / Position ]:[Stanowisko / Position ]],0))="n/a","n/a",ER379-INDEX(tab_MinKomp[[Konserwacja EOL ]],MATCH($B379,tab_MinKomp[[Stanowisko / Position ]:[Stanowisko / Position ]],0)))</f>
        <v>n/a</v>
      </c>
      <c r="ES380" s="194" t="str">
        <f>IF(INDEX(tab_MinKomp[Konserwacja Branson],MATCH($B379,tab_MinKomp[[Stanowisko / Position ]:[Stanowisko / Position ]],0))="n/a","n/a",ES379-INDEX(tab_MinKomp[Konserwacja Branson],MATCH($B379,tab_MinKomp[[Stanowisko / Position ]:[Stanowisko / Position ]],0)))</f>
        <v>n/a</v>
      </c>
      <c r="ET380" s="194" t="str">
        <f>IF(INDEX(tab_MinKomp[Konserwacja coolery],MATCH($B379,tab_MinKomp[[Stanowisko / Position ]:[Stanowisko / Position ]],0))="n/a","n/a",ET379-INDEX(tab_MinKomp[Konserwacja coolery],MATCH($B379,tab_MinKomp[[Stanowisko / Position ]:[Stanowisko / Position ]],0)))</f>
        <v>n/a</v>
      </c>
      <c r="EU380" s="194" t="str">
        <f>IF(INDEX(tab_MinKomp[Konserwacja piecy],MATCH($B379,tab_MinKomp[[Stanowisko / Position ]:[Stanowisko / Position ]],0))="n/a","n/a",EU379-INDEX(tab_MinKomp[Konserwacja piecy],MATCH($B379,tab_MinKomp[[Stanowisko / Position ]:[Stanowisko / Position ]],0)))</f>
        <v>n/a</v>
      </c>
      <c r="EV380" s="194" t="str">
        <f>IF(INDEX(tab_MinKomp[Rysunek techniczny- czytanie],MATCH($B379,tab_MinKomp[[Stanowisko / Position ]:[Stanowisko / Position ]],0))="n/a","n/a",EV379-INDEX(tab_MinKomp[Rysunek techniczny- czytanie],MATCH($B379,tab_MinKomp[[Stanowisko / Position ]:[Stanowisko / Position ]],0)))</f>
        <v>n/a</v>
      </c>
      <c r="EW380" s="194" t="str">
        <f>IF(INDEX(tab_MinKomp[Elektryka],MATCH($B379,tab_MinKomp[[Stanowisko / Position ]:[Stanowisko / Position ]],0))="n/a","n/a",EW379-INDEX(tab_MinKomp[Elektryka],MATCH($B379,tab_MinKomp[[Stanowisko / Position ]:[Stanowisko / Position ]],0)))</f>
        <v>n/a</v>
      </c>
      <c r="EX380" s="194" t="str">
        <f>IF(INDEX(tab_MinKomp[Pneumatyka],MATCH($B379,tab_MinKomp[[Stanowisko / Position ]:[Stanowisko / Position ]],0))="n/a","n/a",EX379-INDEX(tab_MinKomp[Pneumatyka],MATCH($B379,tab_MinKomp[[Stanowisko / Position ]:[Stanowisko / Position ]],0)))</f>
        <v>n/a</v>
      </c>
      <c r="EY380" s="194" t="str">
        <f>IF(INDEX(tab_MinKomp[[Hydraulika ]],MATCH($B379,tab_MinKomp[[Stanowisko / Position ]:[Stanowisko / Position ]],0))="n/a","n/a",EY379-INDEX(tab_MinKomp[[Hydraulika ]],MATCH($B379,tab_MinKomp[[Stanowisko / Position ]:[Stanowisko / Position ]],0)))</f>
        <v>n/a</v>
      </c>
      <c r="EZ380" s="194" t="str">
        <f>IF(INDEX(tab_MinKomp[Podciśnienie],MATCH($B379,tab_MinKomp[[Stanowisko / Position ]:[Stanowisko / Position ]],0))="n/a","n/a",EZ379-INDEX(tab_MinKomp[Podciśnienie],MATCH($B379,tab_MinKomp[[Stanowisko / Position ]:[Stanowisko / Position ]],0)))</f>
        <v>n/a</v>
      </c>
      <c r="FA380" s="194" t="str">
        <f>IF(INDEX(tab_MinKomp[Usuwanie awarii],MATCH($B379,tab_MinKomp[[Stanowisko / Position ]:[Stanowisko / Position ]],0))="n/a","n/a",FA379-INDEX(tab_MinKomp[Usuwanie awarii],MATCH($B379,tab_MinKomp[[Stanowisko / Position ]:[Stanowisko / Position ]],0)))</f>
        <v>n/a</v>
      </c>
      <c r="FB380" s="194" t="str">
        <f>IF(INDEX(tab_MinKomp[Obsługa robotów],MATCH($B379,tab_MinKomp[[Stanowisko / Position ]:[Stanowisko / Position ]],0))="n/a","n/a",FB379-INDEX(tab_MinKomp[Obsługa robotów],MATCH($B379,tab_MinKomp[[Stanowisko / Position ]:[Stanowisko / Position ]],0)))</f>
        <v>n/a</v>
      </c>
      <c r="FC380" s="194" t="str">
        <f>IF(INDEX(tab_MinKomp[Obsługa sterowania maszyny],MATCH($B379,tab_MinKomp[[Stanowisko / Position ]:[Stanowisko / Position ]],0))="n/a","n/a",FC379-INDEX(tab_MinKomp[Obsługa sterowania maszyny],MATCH($B379,tab_MinKomp[[Stanowisko / Position ]:[Stanowisko / Position ]],0)))</f>
        <v>n/a</v>
      </c>
      <c r="FD380" s="194" t="str">
        <f>IF(INDEX(tab_MinKomp[Usuwanie przyczyn żródłowych],MATCH($B379,tab_MinKomp[[Stanowisko / Position ]:[Stanowisko / Position ]],0))="n/a","n/a",FD379-INDEX(tab_MinKomp[Usuwanie przyczyn żródłowych],MATCH($B379,tab_MinKomp[[Stanowisko / Position ]:[Stanowisko / Position ]],0)))</f>
        <v>n/a</v>
      </c>
      <c r="FE380" s="194" t="str">
        <f>IF(INDEX(tab_MinKomp[Cmms stosowanie],MATCH($B379,tab_MinKomp[[Stanowisko / Position ]:[Stanowisko / Position ]],0))="n/a","n/a",FE379-INDEX(tab_MinKomp[Cmms stosowanie],MATCH($B379,tab_MinKomp[[Stanowisko / Position ]:[Stanowisko / Position ]],0)))</f>
        <v>n/a</v>
      </c>
      <c r="FF380" s="190" t="str">
        <f>IF(INDEX(tab_MinKomp[Testy czystości / Reinheitstests],MATCH($B379,tab_MinKomp[[Stanowisko / Position ]:[Stanowisko / Position ]],0))="n/a","n/a",FF379-INDEX(tab_MinKomp[Testy czystości / Reinheitstests],MATCH($B379,tab_MinKomp[[Stanowisko / Position ]:[Stanowisko / Position ]],0)))</f>
        <v>n/a</v>
      </c>
      <c r="FG380" s="194" t="str">
        <f>IF(INDEX(tab_MinKomp[Czyszczenie form plastikowych],MATCH($B379,tab_MinKomp[[Stanowisko / Position ]:[Stanowisko / Position ]],0))="n/a","n/a",FG379-INDEX(tab_MinKomp[Czyszczenie form plastikowych],MATCH($B379,tab_MinKomp[[Stanowisko / Position ]:[Stanowisko / Position ]],0)))</f>
        <v>n/a</v>
      </c>
      <c r="FH380" s="194" t="str">
        <f>IF(INDEX(tab_MinKomp[Wymiana form plastik],MATCH($B379,tab_MinKomp[[Stanowisko / Position ]:[Stanowisko / Position ]],0))="n/a","n/a",FH379-INDEX(tab_MinKomp[Wymiana form plastik],MATCH($B379,tab_MinKomp[[Stanowisko / Position ]:[Stanowisko / Position ]],0)))</f>
        <v>n/a</v>
      </c>
      <c r="FI380" s="194" t="str">
        <f>IF(INDEX(tab_MinKomp[Wymiana form guma],MATCH($B379,tab_MinKomp[[Stanowisko / Position ]:[Stanowisko / Position ]],0))="n/a","n/a",FI379-INDEX(tab_MinKomp[Wymiana form guma],MATCH($B379,tab_MinKomp[[Stanowisko / Position ]:[Stanowisko / Position ]],0)))</f>
        <v>n/a</v>
      </c>
      <c r="FJ380" s="194" t="str">
        <f>IF(INDEX(tab_MinKomp[Konserwacja KK],MATCH($B379,tab_MinKomp[[Stanowisko / Position ]:[Stanowisko / Position ]],0))="n/a","n/a",FJ379-INDEX(tab_MinKomp[Konserwacja KK],MATCH($B379,tab_MinKomp[[Stanowisko / Position ]:[Stanowisko / Position ]],0)))</f>
        <v>n/a</v>
      </c>
      <c r="FK380" s="194" t="str">
        <f>IF(INDEX(tab_MinKomp[Konserwacja form guma],MATCH($B379,tab_MinKomp[[Stanowisko / Position ]:[Stanowisko / Position ]],0))="n/a","n/a",FK379-INDEX(tab_MinKomp[Konserwacja form guma],MATCH($B379,tab_MinKomp[[Stanowisko / Position ]:[Stanowisko / Position ]],0)))</f>
        <v>n/a</v>
      </c>
      <c r="FL380" s="194" t="str">
        <f>IF(INDEX(tab_MinKomp[Konserwacja form plastiki],MATCH($B379,tab_MinKomp[[Stanowisko / Position ]:[Stanowisko / Position ]],0))="n/a","n/a",FL379-INDEX(tab_MinKomp[Konserwacja form plastiki],MATCH($B379,tab_MinKomp[[Stanowisko / Position ]:[Stanowisko / Position ]],0)))</f>
        <v>n/a</v>
      </c>
      <c r="FM380" s="194" t="str">
        <f>IF(INDEX(tab_MinKomp[Konserwacja Gorącego Kanału],MATCH($B379,tab_MinKomp[[Stanowisko / Position ]:[Stanowisko / Position ]],0))="n/a","n/a",FM379-INDEX(tab_MinKomp[Konserwacja Gorącego Kanału],MATCH($B379,tab_MinKomp[[Stanowisko / Position ]:[Stanowisko / Position ]],0)))</f>
        <v>n/a</v>
      </c>
      <c r="FN380" s="196" t="str">
        <f>IF(INDEX(tab_MinKomp[Język angielski / Englisch],MATCH($B379,tab_MinKomp[[Stanowisko / Position ]:[Stanowisko / Position ]],0))="n/a","n/a",FN379-INDEX(tab_MinKomp[Język angielski / Englisch],MATCH($B379,tab_MinKomp[[Stanowisko / Position ]:[Stanowisko / Position ]],0)))</f>
        <v>n/a</v>
      </c>
      <c r="FO380" s="196" t="str">
        <f>IF(INDEX(tab_MinKomp[Język angielski / Englisch],MATCH($B379,tab_MinKomp[[Stanowisko / Position ]:[Stanowisko / Position ]],0))="n/a","n/a",FO379-INDEX(tab_MinKomp[Język angielski / Englisch],MATCH($B379,tab_MinKomp[[Stanowisko / Position ]:[Stanowisko / Position ]],0)))</f>
        <v>n/a</v>
      </c>
      <c r="FP380" s="196" t="str">
        <f>IF(INDEX(tab_MinKomp[Język angielski / Englisch],MATCH($B379,tab_MinKomp[[Stanowisko / Position ]:[Stanowisko / Position ]],0))="n/a","n/a",FP379-INDEX(tab_MinKomp[Język angielski / Englisch],MATCH($B379,tab_MinKomp[[Stanowisko / Position ]:[Stanowisko / Position ]],0)))</f>
        <v>n/a</v>
      </c>
      <c r="FQ380" s="196" t="str">
        <f>IF(INDEX(tab_MinKomp[Język angielski / Englisch],MATCH($B379,tab_MinKomp[[Stanowisko / Position ]:[Stanowisko / Position ]],0))="n/a","n/a",FQ379-INDEX(tab_MinKomp[Język angielski / Englisch],MATCH($B379,tab_MinKomp[[Stanowisko / Position ]:[Stanowisko / Position ]],0)))</f>
        <v>n/a</v>
      </c>
      <c r="FR380" s="196" t="str">
        <f>IF(INDEX(tab_MinKomp[Język niemiecki / Deutsch],MATCH($B379,tab_MinKomp[[Stanowisko / Position ]:[Stanowisko / Position ]],0))="n/a","n/a",FR379-INDEX(tab_MinKomp[Język niemiecki / Deutsch],MATCH($B379,tab_MinKomp[[Stanowisko / Position ]:[Stanowisko / Position ]],0)))</f>
        <v>n/a</v>
      </c>
      <c r="FS380" s="194">
        <f>IF(INDEX(tab_MinKomp[Zarządzanie dokumentacją procesową / Process dokumentation management],MATCH($B379,tab_MinKomp[[Stanowisko / Position ]:[Stanowisko / Position ]],0))="n/a","n/a",FS379-INDEX(tab_MinKomp[Zarządzanie dokumentacją procesową / Process dokumentation management],MATCH($B379,tab_MinKomp[[Stanowisko / Position ]:[Stanowisko / Position ]],0)))</f>
        <v>0</v>
      </c>
      <c r="FT380" s="194">
        <f>IF(INDEX(tab_MinKomp[Znajomość procesów z obszaru / Kenntiss der prozesse in dem Bereich],MATCH($B379,tab_MinKomp[[Stanowisko / Position ]:[Stanowisko / Position ]],0))="n/a","n/a",FT379-INDEX(tab_MinKomp[Znajomość procesów z obszaru / Kenntiss der prozesse in dem Bereich],MATCH($B379,tab_MinKomp[[Stanowisko / Position ]:[Stanowisko / Position ]],0)))</f>
        <v>-1</v>
      </c>
      <c r="FU380" s="194">
        <f>IF(INDEX(tab_MinKomp[optymalizacja procesów / Prozessoptymalisierung],MATCH($B379,tab_MinKomp[[Stanowisko / Position ]:[Stanowisko / Position ]],0))="n/a","n/a",FU379-INDEX(tab_MinKomp[optymalizacja procesów / Prozessoptymalisierung],MATCH($B379,tab_MinKomp[[Stanowisko / Position ]:[Stanowisko / Position ]],0)))</f>
        <v>-1</v>
      </c>
      <c r="FV380" s="194">
        <f>IF(INDEX(tab_MinKomp[Umiejętności szkoleniowe / Trainingsfähigkeiten],MATCH($B379,tab_MinKomp[[Stanowisko / Position ]:[Stanowisko / Position ]],0))="n/a","n/a",FV379-INDEX(tab_MinKomp[Umiejętności szkoleniowe / Trainingsfähigkeiten],MATCH($B379,tab_MinKomp[[Stanowisko / Position ]:[Stanowisko / Position ]],0)))</f>
        <v>0</v>
      </c>
      <c r="FW380" s="194">
        <f>IF(INDEX(tab_MinKomp[Analityczne myślenie, podejście / Analitysches Denken, Einstellung],MATCH($B379,tab_MinKomp[[Stanowisko / Position ]:[Stanowisko / Position ]],0))="n/a","n/a",FW379-INDEX(tab_MinKomp[Analityczne myślenie, podejście / Analitysches Denken, Einstellung],MATCH($B379,tab_MinKomp[[Stanowisko / Position ]:[Stanowisko / Position ]],0)))</f>
        <v>0</v>
      </c>
      <c r="FX380" s="194">
        <f>IF(INDEX(tab_MinKomp[Dokładność, precyzja w dzialaniu / Genauigkeit, Präzision in die Arbeit],MATCH($B379,tab_MinKomp[[Stanowisko / Position ]:[Stanowisko / Position ]],0))="n/a","n/a",FX379-INDEX(tab_MinKomp[Dokładność, precyzja w dzialaniu / Genauigkeit, Präzision in die Arbeit],MATCH($B379,tab_MinKomp[[Stanowisko / Position ]:[Stanowisko / Position ]],0)))</f>
        <v>0</v>
      </c>
      <c r="FY380" s="194">
        <f>IF(INDEX(tab_MinKomp[Dyspozycyjność / Verfügbarkeit],MATCH($B379,tab_MinKomp[[Stanowisko / Position ]:[Stanowisko / Position ]],0))="n/a","n/a",FY379-INDEX(tab_MinKomp[Dyspozycyjność / Verfügbarkeit],MATCH($B379,tab_MinKomp[[Stanowisko / Position ]:[Stanowisko / Position ]],0)))</f>
        <v>0</v>
      </c>
      <c r="FZ380" s="194">
        <f>IF(INDEX(tab_MinKomp[Zaangażowanie / 
Engagement],MATCH($B379,tab_MinKomp[[Stanowisko / Position ]:[Stanowisko / Position ]],0))="n/a","n/a",FZ379-INDEX(tab_MinKomp[Zaangażowanie / 
Engagement],MATCH($B379,tab_MinKomp[[Stanowisko / Position ]:[Stanowisko / Position ]],0)))</f>
        <v>0</v>
      </c>
      <c r="GA380" s="194" t="str">
        <f>IF(INDEX(tab_MinKomp[Konserwacja form guma],MATCH($B379,tab_MinKomp[[Stanowisko / Position ]:[Stanowisko / Position ]],0))="n/a","n/a",GA379-INDEX(tab_MinKomp[Konserwacja form guma],MATCH($B379,tab_MinKomp[[Stanowisko / Position ]:[Stanowisko / Position ]],0)))</f>
        <v>n/a</v>
      </c>
      <c r="GB380" s="194" t="str">
        <f>IF(INDEX(tab_MinKomp[Konserwacja form plastiki],MATCH($B379,tab_MinKomp[[Stanowisko / Position ]:[Stanowisko / Position ]],0))="n/a","n/a",GB379-INDEX(tab_MinKomp[Konserwacja form plastiki],MATCH($B379,tab_MinKomp[[Stanowisko / Position ]:[Stanowisko / Position ]],0)))</f>
        <v>n/a</v>
      </c>
      <c r="GC380" s="193" t="str">
        <f>IF(INDEX(tab_MinKomp[Motywowanie i budowanie zaangażowania zespołu],MATCH($B379,tab_MinKomp[[Stanowisko / Position ]:[Stanowisko / Position ]],0))="n/a","n/a",GC379-INDEX(tab_MinKomp[Motywowanie i budowanie zaangażowania zespołu],MATCH($B379,tab_MinKomp[[Stanowisko / Position ]:[Stanowisko / Position ]],0)))</f>
        <v>n/a</v>
      </c>
      <c r="GD380" s="193" t="str">
        <f>IF(INDEX(tab_MinKomp[Motywowanie i budowanie zaangażowania zespołu],MATCH($B379,tab_MinKomp[[Stanowisko / Position ]:[Stanowisko / Position ]],0))="n/a","n/a",GD379-INDEX(tab_MinKomp[Motywowanie i budowanie zaangażowania zespołu],MATCH($B379,tab_MinKomp[[Stanowisko / Position ]:[Stanowisko / Position ]],0)))</f>
        <v>n/a</v>
      </c>
      <c r="GE380" s="193" t="str">
        <f>IF(INDEX(tab_MinKomp[Motywowanie i budowanie zaangażowania zespołu],MATCH($B379,tab_MinKomp[[Stanowisko / Position ]:[Stanowisko / Position ]],0))="n/a","n/a",GE379-INDEX(tab_MinKomp[Motywowanie i budowanie zaangażowania zespołu],MATCH($B379,tab_MinKomp[[Stanowisko / Position ]:[Stanowisko / Position ]],0)))</f>
        <v>n/a</v>
      </c>
      <c r="GF380" s="186" t="s">
        <v>248</v>
      </c>
      <c r="GG380" s="186" t="s">
        <v>248</v>
      </c>
      <c r="GH380" s="186" t="s">
        <v>248</v>
      </c>
      <c r="GI380" s="186" t="s">
        <v>248</v>
      </c>
      <c r="GJ380" s="186" t="s">
        <v>248</v>
      </c>
      <c r="GK380" s="186" t="s">
        <v>248</v>
      </c>
      <c r="GL380" s="186" t="s">
        <v>248</v>
      </c>
      <c r="GM380" s="186" t="s">
        <v>248</v>
      </c>
      <c r="GN380" s="186" t="s">
        <v>248</v>
      </c>
      <c r="GO380" s="186" t="s">
        <v>248</v>
      </c>
      <c r="GP380" s="186" t="s">
        <v>248</v>
      </c>
      <c r="GQ380" s="186" t="s">
        <v>248</v>
      </c>
      <c r="GR380" s="186" t="s">
        <v>248</v>
      </c>
      <c r="GS380" s="186" t="s">
        <v>248</v>
      </c>
      <c r="GT380" s="186" t="s">
        <v>248</v>
      </c>
      <c r="GU380" s="186" t="s">
        <v>248</v>
      </c>
      <c r="GV380" s="186" t="s">
        <v>248</v>
      </c>
      <c r="GW380" s="186" t="s">
        <v>248</v>
      </c>
      <c r="GX380" s="186" t="s">
        <v>248</v>
      </c>
      <c r="GY380" s="186" t="s">
        <v>248</v>
      </c>
      <c r="GZ380" s="261" t="s">
        <v>248</v>
      </c>
      <c r="HA380" s="261" t="s">
        <v>248</v>
      </c>
      <c r="HB380" s="191">
        <f>SUM(G380:GE380)/(HB379-(SUM(G380:GE380)))</f>
        <v>-5.4054054054054057E-2</v>
      </c>
    </row>
    <row r="381" spans="1:210" ht="24.9" customHeight="1" x14ac:dyDescent="0.3">
      <c r="A381" s="105" t="s">
        <v>314</v>
      </c>
      <c r="B381" s="105" t="s">
        <v>315</v>
      </c>
      <c r="C381" s="105" t="s">
        <v>448</v>
      </c>
      <c r="D381" s="105">
        <v>1686</v>
      </c>
      <c r="E381" s="394" t="s">
        <v>576</v>
      </c>
      <c r="F381" s="185" t="s">
        <v>374</v>
      </c>
      <c r="G381" s="186">
        <v>2</v>
      </c>
      <c r="H381" s="186">
        <v>1</v>
      </c>
      <c r="I381" s="186">
        <v>2</v>
      </c>
      <c r="J381" s="186">
        <v>1</v>
      </c>
      <c r="K381" s="186">
        <v>1</v>
      </c>
      <c r="L381" s="186" t="s">
        <v>248</v>
      </c>
      <c r="M381" s="186" t="s">
        <v>248</v>
      </c>
      <c r="N381" s="186" t="s">
        <v>248</v>
      </c>
      <c r="O381" s="186">
        <v>1</v>
      </c>
      <c r="P381" s="186">
        <v>1</v>
      </c>
      <c r="Q381" s="186" t="s">
        <v>248</v>
      </c>
      <c r="R381" s="186" t="s">
        <v>248</v>
      </c>
      <c r="S381" s="186" t="s">
        <v>248</v>
      </c>
      <c r="T381" s="186" t="s">
        <v>248</v>
      </c>
      <c r="U381" s="186" t="s">
        <v>248</v>
      </c>
      <c r="V381" s="186" t="s">
        <v>248</v>
      </c>
      <c r="W381" s="186" t="s">
        <v>248</v>
      </c>
      <c r="X381" s="186" t="s">
        <v>248</v>
      </c>
      <c r="Y381" s="186" t="s">
        <v>248</v>
      </c>
      <c r="Z381" s="186" t="s">
        <v>248</v>
      </c>
      <c r="AA381" s="186" t="s">
        <v>248</v>
      </c>
      <c r="AB381" s="186" t="s">
        <v>248</v>
      </c>
      <c r="AC381" s="186" t="s">
        <v>248</v>
      </c>
      <c r="AD381" s="186" t="s">
        <v>248</v>
      </c>
      <c r="AE381" s="186" t="s">
        <v>248</v>
      </c>
      <c r="AF381" s="186" t="s">
        <v>248</v>
      </c>
      <c r="AG381" s="186" t="s">
        <v>248</v>
      </c>
      <c r="AH381" s="186" t="s">
        <v>248</v>
      </c>
      <c r="AI381" s="186" t="s">
        <v>248</v>
      </c>
      <c r="AJ381" s="186" t="s">
        <v>248</v>
      </c>
      <c r="AK381" s="186" t="s">
        <v>248</v>
      </c>
      <c r="AL381" s="186">
        <v>1</v>
      </c>
      <c r="AM381" s="186" t="s">
        <v>248</v>
      </c>
      <c r="AN381" s="186" t="s">
        <v>248</v>
      </c>
      <c r="AO381" s="186">
        <v>1</v>
      </c>
      <c r="AP381" s="186" t="s">
        <v>248</v>
      </c>
      <c r="AQ381" s="186">
        <v>1</v>
      </c>
      <c r="AR381" s="186" t="s">
        <v>248</v>
      </c>
      <c r="AS381" s="186" t="s">
        <v>248</v>
      </c>
      <c r="AT381" s="186" t="s">
        <v>248</v>
      </c>
      <c r="AU381" s="186" t="s">
        <v>248</v>
      </c>
      <c r="AV381" s="186">
        <v>2</v>
      </c>
      <c r="AW381" s="186">
        <v>1</v>
      </c>
      <c r="AX381" s="186" t="s">
        <v>248</v>
      </c>
      <c r="AY381" s="186" t="s">
        <v>248</v>
      </c>
      <c r="AZ381" s="186" t="s">
        <v>248</v>
      </c>
      <c r="BA381" s="186" t="s">
        <v>248</v>
      </c>
      <c r="BB381" s="186" t="s">
        <v>248</v>
      </c>
      <c r="BC381" s="186" t="s">
        <v>248</v>
      </c>
      <c r="BD381" s="186" t="s">
        <v>248</v>
      </c>
      <c r="BE381" s="186" t="s">
        <v>248</v>
      </c>
      <c r="BF381" s="186" t="s">
        <v>248</v>
      </c>
      <c r="BG381" s="186" t="s">
        <v>248</v>
      </c>
      <c r="BH381" s="186" t="s">
        <v>248</v>
      </c>
      <c r="BI381" s="186" t="s">
        <v>248</v>
      </c>
      <c r="BJ381" s="186" t="s">
        <v>248</v>
      </c>
      <c r="BK381" s="186" t="s">
        <v>248</v>
      </c>
      <c r="BL381" s="186" t="s">
        <v>248</v>
      </c>
      <c r="BM381" s="186" t="s">
        <v>248</v>
      </c>
      <c r="BN381" s="186" t="s">
        <v>248</v>
      </c>
      <c r="BO381" s="186"/>
      <c r="BP381" s="186" t="s">
        <v>248</v>
      </c>
      <c r="BQ381" s="186" t="s">
        <v>248</v>
      </c>
      <c r="BR381" s="186" t="s">
        <v>248</v>
      </c>
      <c r="BS381" s="186"/>
      <c r="BT381" s="186" t="s">
        <v>248</v>
      </c>
      <c r="BU381" s="186"/>
      <c r="BV381" s="186"/>
      <c r="BW381" s="186"/>
      <c r="BX381" s="186"/>
      <c r="BY381" s="186" t="s">
        <v>248</v>
      </c>
      <c r="BZ381" s="186">
        <v>2</v>
      </c>
      <c r="CA381" s="186"/>
      <c r="CB381" s="186"/>
      <c r="CC381" s="186" t="s">
        <v>248</v>
      </c>
      <c r="CD381" s="186">
        <v>2</v>
      </c>
      <c r="CE381" s="186"/>
      <c r="CF381" s="186">
        <v>2</v>
      </c>
      <c r="CG381" s="186">
        <v>1</v>
      </c>
      <c r="CH381" s="186" t="s">
        <v>248</v>
      </c>
      <c r="CI381" s="186" t="s">
        <v>248</v>
      </c>
      <c r="CJ381" s="186" t="s">
        <v>248</v>
      </c>
      <c r="CK381" s="186" t="s">
        <v>248</v>
      </c>
      <c r="CL381" s="186" t="s">
        <v>248</v>
      </c>
      <c r="CM381" s="186" t="s">
        <v>248</v>
      </c>
      <c r="CN381" s="186" t="s">
        <v>248</v>
      </c>
      <c r="CO381" s="186" t="s">
        <v>248</v>
      </c>
      <c r="CP381" s="186" t="s">
        <v>248</v>
      </c>
      <c r="CQ381" s="186" t="s">
        <v>248</v>
      </c>
      <c r="CR381" s="186" t="s">
        <v>248</v>
      </c>
      <c r="CS381" s="186" t="s">
        <v>248</v>
      </c>
      <c r="CT381" s="186" t="s">
        <v>248</v>
      </c>
      <c r="CU381" s="186" t="s">
        <v>248</v>
      </c>
      <c r="CV381" s="186" t="s">
        <v>248</v>
      </c>
      <c r="CW381" s="186">
        <v>2</v>
      </c>
      <c r="CX381" s="186" t="s">
        <v>248</v>
      </c>
      <c r="CY381" s="186" t="s">
        <v>248</v>
      </c>
      <c r="CZ381" s="186" t="s">
        <v>248</v>
      </c>
      <c r="DA381" s="186" t="s">
        <v>248</v>
      </c>
      <c r="DB381" s="186" t="s">
        <v>248</v>
      </c>
      <c r="DC381" s="186" t="s">
        <v>248</v>
      </c>
      <c r="DD381" s="186" t="s">
        <v>248</v>
      </c>
      <c r="DE381" s="186" t="s">
        <v>248</v>
      </c>
      <c r="DF381" s="186">
        <v>1</v>
      </c>
      <c r="DG381" s="186" t="s">
        <v>248</v>
      </c>
      <c r="DH381" s="186" t="s">
        <v>248</v>
      </c>
      <c r="DI381" s="186" t="s">
        <v>248</v>
      </c>
      <c r="DJ381" s="186" t="s">
        <v>248</v>
      </c>
      <c r="DK381" s="186" t="s">
        <v>248</v>
      </c>
      <c r="DL381" s="186" t="s">
        <v>248</v>
      </c>
      <c r="DM381" s="186" t="s">
        <v>248</v>
      </c>
      <c r="DN381" s="186" t="s">
        <v>248</v>
      </c>
      <c r="DO381" s="186" t="s">
        <v>248</v>
      </c>
      <c r="DP381" s="186" t="s">
        <v>248</v>
      </c>
      <c r="DQ381" s="186" t="s">
        <v>248</v>
      </c>
      <c r="DR381" s="186" t="s">
        <v>248</v>
      </c>
      <c r="DS381" s="186" t="s">
        <v>248</v>
      </c>
      <c r="DT381" s="186" t="s">
        <v>248</v>
      </c>
      <c r="DU381" s="186" t="s">
        <v>248</v>
      </c>
      <c r="DV381" s="186" t="s">
        <v>248</v>
      </c>
      <c r="DW381" s="186" t="s">
        <v>248</v>
      </c>
      <c r="DX381" s="186" t="s">
        <v>248</v>
      </c>
      <c r="DY381" s="186" t="s">
        <v>248</v>
      </c>
      <c r="DZ381" s="186" t="s">
        <v>248</v>
      </c>
      <c r="EA381" s="186" t="s">
        <v>248</v>
      </c>
      <c r="EB381" s="186" t="s">
        <v>248</v>
      </c>
      <c r="EC381" s="186" t="s">
        <v>248</v>
      </c>
      <c r="ED381" s="186" t="s">
        <v>248</v>
      </c>
      <c r="EE381" s="186" t="s">
        <v>248</v>
      </c>
      <c r="EF381" s="186" t="s">
        <v>248</v>
      </c>
      <c r="EG381" s="186" t="s">
        <v>248</v>
      </c>
      <c r="EH381" s="186" t="s">
        <v>248</v>
      </c>
      <c r="EI381" s="186" t="s">
        <v>248</v>
      </c>
      <c r="EJ381" s="186" t="s">
        <v>248</v>
      </c>
      <c r="EK381" s="186" t="s">
        <v>248</v>
      </c>
      <c r="EL381" s="184" t="s">
        <v>248</v>
      </c>
      <c r="EM381" s="184" t="s">
        <v>248</v>
      </c>
      <c r="EN381" s="184" t="s">
        <v>248</v>
      </c>
      <c r="EO381" s="186" t="s">
        <v>248</v>
      </c>
      <c r="EP381" s="186" t="s">
        <v>248</v>
      </c>
      <c r="EQ381" s="186" t="s">
        <v>248</v>
      </c>
      <c r="ER381" s="186" t="s">
        <v>248</v>
      </c>
      <c r="ES381" s="186" t="s">
        <v>248</v>
      </c>
      <c r="ET381" s="186" t="s">
        <v>248</v>
      </c>
      <c r="EU381" s="186" t="s">
        <v>248</v>
      </c>
      <c r="EV381" s="186" t="s">
        <v>248</v>
      </c>
      <c r="EW381" s="186" t="s">
        <v>248</v>
      </c>
      <c r="EX381" s="186" t="s">
        <v>248</v>
      </c>
      <c r="EY381" s="186" t="s">
        <v>248</v>
      </c>
      <c r="EZ381" s="186" t="s">
        <v>248</v>
      </c>
      <c r="FA381" s="186" t="s">
        <v>248</v>
      </c>
      <c r="FB381" s="186" t="s">
        <v>248</v>
      </c>
      <c r="FC381" s="186" t="s">
        <v>248</v>
      </c>
      <c r="FD381" s="186" t="s">
        <v>248</v>
      </c>
      <c r="FE381" s="186" t="s">
        <v>248</v>
      </c>
      <c r="FF381" s="186" t="s">
        <v>248</v>
      </c>
      <c r="FG381" s="186" t="s">
        <v>248</v>
      </c>
      <c r="FH381" s="186" t="s">
        <v>248</v>
      </c>
      <c r="FI381" s="186" t="s">
        <v>248</v>
      </c>
      <c r="FJ381" s="186" t="s">
        <v>248</v>
      </c>
      <c r="FK381" s="186" t="s">
        <v>248</v>
      </c>
      <c r="FL381" s="186" t="s">
        <v>248</v>
      </c>
      <c r="FM381" s="186" t="s">
        <v>248</v>
      </c>
      <c r="FN381" s="186" t="s">
        <v>248</v>
      </c>
      <c r="FO381" s="186" t="s">
        <v>248</v>
      </c>
      <c r="FP381" s="186" t="s">
        <v>248</v>
      </c>
      <c r="FQ381" s="187" t="s">
        <v>248</v>
      </c>
      <c r="FR381" s="187" t="s">
        <v>248</v>
      </c>
      <c r="FS381" s="186">
        <v>2</v>
      </c>
      <c r="FT381" s="186">
        <v>2</v>
      </c>
      <c r="FU381" s="186">
        <v>1</v>
      </c>
      <c r="FV381" s="186">
        <v>1</v>
      </c>
      <c r="FW381" s="186">
        <v>1</v>
      </c>
      <c r="FX381" s="186">
        <v>2</v>
      </c>
      <c r="FY381" s="186">
        <v>2</v>
      </c>
      <c r="FZ381" s="186">
        <v>2</v>
      </c>
      <c r="GA381" s="186" t="s">
        <v>248</v>
      </c>
      <c r="GB381" s="186" t="s">
        <v>248</v>
      </c>
      <c r="GC381" s="186">
        <v>2</v>
      </c>
      <c r="GD381" s="186">
        <v>1</v>
      </c>
      <c r="GE381" s="186" t="s">
        <v>248</v>
      </c>
      <c r="GF381" s="186" t="s">
        <v>248</v>
      </c>
      <c r="GG381" s="186" t="s">
        <v>248</v>
      </c>
      <c r="GH381" s="186" t="s">
        <v>248</v>
      </c>
      <c r="GI381" s="186" t="s">
        <v>248</v>
      </c>
      <c r="GJ381" s="186" t="s">
        <v>248</v>
      </c>
      <c r="GK381" s="186" t="s">
        <v>248</v>
      </c>
      <c r="GL381" s="186" t="s">
        <v>248</v>
      </c>
      <c r="GM381" s="186" t="s">
        <v>248</v>
      </c>
      <c r="GN381" s="186" t="s">
        <v>248</v>
      </c>
      <c r="GO381" s="186" t="s">
        <v>248</v>
      </c>
      <c r="GP381" s="186" t="s">
        <v>248</v>
      </c>
      <c r="GQ381" s="186" t="s">
        <v>248</v>
      </c>
      <c r="GR381" s="186" t="s">
        <v>248</v>
      </c>
      <c r="GS381" s="186" t="s">
        <v>248</v>
      </c>
      <c r="GT381" s="186" t="s">
        <v>248</v>
      </c>
      <c r="GU381" s="186" t="s">
        <v>248</v>
      </c>
      <c r="GV381" s="186" t="s">
        <v>248</v>
      </c>
      <c r="GW381" s="186" t="s">
        <v>248</v>
      </c>
      <c r="GX381" s="186" t="s">
        <v>248</v>
      </c>
      <c r="GY381" s="186" t="s">
        <v>248</v>
      </c>
      <c r="GZ381" s="261" t="s">
        <v>248</v>
      </c>
      <c r="HA381" s="261" t="s">
        <v>248</v>
      </c>
      <c r="HB381" s="188">
        <f t="shared" ref="HB381" si="330">SUM(G381:GE381)</f>
        <v>41</v>
      </c>
    </row>
    <row r="382" spans="1:210" ht="24.9" customHeight="1" thickBot="1" x14ac:dyDescent="0.35">
      <c r="A382" s="108" t="str">
        <f t="shared" ref="A382" si="331">A381</f>
        <v>Prod.-Q-1</v>
      </c>
      <c r="B382" s="108" t="str">
        <f t="shared" ref="B382" si="332">B381</f>
        <v>Pracownik Produkcji</v>
      </c>
      <c r="C382" s="108" t="str">
        <f t="shared" ref="C382" si="333">C381</f>
        <v>PK</v>
      </c>
      <c r="D382" s="108">
        <f t="shared" ref="D382" si="334">D381</f>
        <v>1686</v>
      </c>
      <c r="E382" s="395"/>
      <c r="F382" s="189" t="s">
        <v>375</v>
      </c>
      <c r="G382" s="192">
        <f>IF(INDEX(tab_MinKomp[Przepisy BHP / BHP Vorschriften],MATCH($B381,tab_MinKomp[[Stanowisko / Position ]:[Stanowisko / Position ]],0))="n/a","n/a",G381-INDEX(tab_MinKomp[Przepisy BHP / BHP Vorschriften],MATCH($B381,tab_MinKomp[[Stanowisko / Position ]:[Stanowisko / Position ]],0)))</f>
        <v>0</v>
      </c>
      <c r="H382" s="193">
        <f>IF(INDEX(tab_MinKomp[Przepisy PPOŻ / Brandschutzbestimmungen],MATCH($B381,tab_MinKomp[[Stanowisko / Position ]:[Stanowisko / Position ]],0))="n/a","n/a",H381-INDEX(tab_MinKomp[Przepisy PPOŻ / Brandschutzbestimmungen],MATCH($B381,tab_MinKomp[[Stanowisko / Position ]:[Stanowisko / Position ]],0)))</f>
        <v>0</v>
      </c>
      <c r="I382" s="193">
        <f>IF(INDEX(tab_MinKomp[Ryzyko zawodowe na stanowiskach pracyv/ Berufliche Risiken an Arbeitsstellen],MATCH($B381,tab_MinKomp[[Stanowisko / Position ]:[Stanowisko / Position ]],0))="n/a","n/a",I381-INDEX(tab_MinKomp[Ryzyko zawodowe na stanowiskach pracyv/ Berufliche Risiken an Arbeitsstellen],MATCH($B381,tab_MinKomp[[Stanowisko / Position ]:[Stanowisko / Position ]],0)))</f>
        <v>0</v>
      </c>
      <c r="J382" s="193">
        <f>IF(INDEX(tab_MinKomp[Gospodarka substancjami niebezpiecznymi / Gefahrstoffmanagement],MATCH($B381,tab_MinKomp[[Stanowisko / Position ]:[Stanowisko / Position ]],0))="n/a","n/a",J381-INDEX(tab_MinKomp[Gospodarka substancjami niebezpiecznymi / Gefahrstoffmanagement],MATCH($B381,tab_MinKomp[[Stanowisko / Position ]:[Stanowisko / Position ]],0)))</f>
        <v>0</v>
      </c>
      <c r="K382" s="193">
        <f>IF(INDEX(tab_MinKomp[Gospodarka odpadami / Abfallwirtschaft],MATCH($B381,tab_MinKomp[[Stanowisko / Position ]:[Stanowisko / Position ]],0))="n/a","n/a",K381-INDEX(tab_MinKomp[Gospodarka odpadami / Abfallwirtschaft],MATCH($B381,tab_MinKomp[[Stanowisko / Position ]:[Stanowisko / Position ]],0)))</f>
        <v>0</v>
      </c>
      <c r="L382" s="194" t="str">
        <f>IF(INDEX(tab_MinKomp[Przepisy kodeksu pracy / Bestimmungen des Arbeitsgesetzes],MATCH($B381,tab_MinKomp[[Stanowisko / Position ]:[Stanowisko / Position ]],0))="n/a","n/a",L381-INDEX(tab_MinKomp[Przepisy kodeksu pracy / Bestimmungen des Arbeitsgesetzes],MATCH($B381,tab_MinKomp[[Stanowisko / Position ]:[Stanowisko / Position ]],0)))</f>
        <v>n/a</v>
      </c>
      <c r="M382" s="195" t="str">
        <f>IF(INDEX(tab_MinKomp[Przepisy o ub.społ. ZUS  / Sozialversicherungsvorschriften],MATCH($B381,tab_MinKomp[[Stanowisko / Position ]:[Stanowisko / Position ]],0))="n/a","n/a",M381-INDEX(tab_MinKomp[Przepisy o ub.społ. ZUS  / Sozialversicherungsvorschriften],MATCH($B381,tab_MinKomp[[Stanowisko / Position ]:[Stanowisko / Position ]],0)))</f>
        <v>n/a</v>
      </c>
      <c r="N382" s="194" t="str">
        <f>IF(INDEX(tab_MinKomp[PRZEPISY O PDOF /persönlich Einkommensteuergesetz ],MATCH($B381,tab_MinKomp[[Stanowisko / Position ]:[Stanowisko / Position ]],0))="n/a","n/a",N381-INDEX(tab_MinKomp[PRZEPISY O PDOF /persönlich Einkommensteuergesetz ],MATCH($B381,tab_MinKomp[[Stanowisko / Position ]:[Stanowisko / Position ]],0)))</f>
        <v>n/a</v>
      </c>
      <c r="O382" s="194">
        <f>IF(INDEX(tab_MinKomp[Regulamin pracy / Arbeitsordnung],MATCH($B381,tab_MinKomp[[Stanowisko / Position ]:[Stanowisko / Position ]],0))="n/a","n/a",O381-INDEX(tab_MinKomp[Regulamin pracy / Arbeitsordnung],MATCH($B381,tab_MinKomp[[Stanowisko / Position ]:[Stanowisko / Position ]],0)))</f>
        <v>0</v>
      </c>
      <c r="P382" s="194">
        <f>IF(INDEX(tab_MinKomp[Regulamin wynagradzania / Vergütungsordnung],MATCH($B381,tab_MinKomp[[Stanowisko / Position ]:[Stanowisko / Position ]],0))="n/a","n/a",P381-INDEX(tab_MinKomp[Regulamin wynagradzania / Vergütungsordnung],MATCH($B381,tab_MinKomp[[Stanowisko / Position ]:[Stanowisko / Position ]],0)))</f>
        <v>0</v>
      </c>
      <c r="Q382" s="194" t="str">
        <f>IF(INDEX(tab_MinKomp[System R2PŁATNIK PRO: Płace / Lohnabrechnung],MATCH($B381,tab_MinKomp[[Stanowisko / Position ]:[Stanowisko / Position ]],0))="n/a","n/a",Q381-INDEX(tab_MinKomp[System R2PŁATNIK PRO: Płace / Lohnabrechnung],MATCH($B381,tab_MinKomp[[Stanowisko / Position ]:[Stanowisko / Position ]],0)))</f>
        <v>n/a</v>
      </c>
      <c r="R382" s="194" t="str">
        <f>IF(INDEX(tab_MinKomp[SystemR2PŁATNIK PRO: KADRY / Personaldaten],MATCH($B381,tab_MinKomp[[Stanowisko / Position ]:[Stanowisko / Position ]],0))="n/a","n/a",R381-INDEX(tab_MinKomp[SystemR2PŁATNIK PRO: KADRY / Personaldaten],MATCH($B381,tab_MinKomp[[Stanowisko / Position ]:[Stanowisko / Position ]],0)))</f>
        <v>n/a</v>
      </c>
      <c r="S382" s="194" t="str">
        <f>IF(INDEX(tab_MinKomp[SYSTEM R2PŁATNIK PRO: zarządzanie pracownikami / Arbeitsverwaltung],MATCH($B381,tab_MinKomp[[Stanowisko / Position ]:[Stanowisko / Position ]],0))="n/a","n/a",S381-INDEX(tab_MinKomp[SYSTEM R2PŁATNIK PRO: zarządzanie pracownikami / Arbeitsverwaltung],MATCH($B381,tab_MinKomp[[Stanowisko / Position ]:[Stanowisko / Position ]],0)))</f>
        <v>n/a</v>
      </c>
      <c r="T382" s="194" t="str">
        <f>IF(INDEX(tab_MinKomp[Doradztwo, wsparcie personalne / Personalberatung und Unterstützung],MATCH($B381,tab_MinKomp[[Stanowisko / Position ]:[Stanowisko / Position ]],0))="n/a","n/a",T381-INDEX(tab_MinKomp[Doradztwo, wsparcie personalne / Personalberatung und Unterstützung],MATCH($B381,tab_MinKomp[[Stanowisko / Position ]:[Stanowisko / Position ]],0)))</f>
        <v>n/a</v>
      </c>
      <c r="U382" s="194" t="str">
        <f>IF(INDEX(tab_MinKomp[Przepisy o podatku VAT / MwSt.- Gesetz],MATCH($B381,tab_MinKomp[[Stanowisko / Position ]:[Stanowisko / Position ]],0))="n/a","n/a",U381-INDEX(tab_MinKomp[Przepisy o podatku VAT / MwSt.- Gesetz],MATCH($B381,tab_MinKomp[[Stanowisko / Position ]:[Stanowisko / Position ]],0)))</f>
        <v>n/a</v>
      </c>
      <c r="V382" s="194" t="str">
        <f>IF(INDEX(tab_MinKomp[PrzepisyPDOP / geschäftlich Einkommensteuergesetz],MATCH($B381,tab_MinKomp[[Stanowisko / Position ]:[Stanowisko / Position ]],0))="n/a","n/a",V381-INDEX(tab_MinKomp[PrzepisyPDOP / geschäftlich Einkommensteuergesetz],MATCH($B381,tab_MinKomp[[Stanowisko / Position ]:[Stanowisko / Position ]],0)))</f>
        <v>n/a</v>
      </c>
      <c r="W382" s="194" t="str">
        <f>IF(INDEX(tab_MinKomp[System BAAN / FINANSE (FIBU)],MATCH($B381,tab_MinKomp[[Stanowisko / Position ]:[Stanowisko / Position ]],0))="n/a","n/a",W381-INDEX(tab_MinKomp[System BAAN / FINANSE (FIBU)],MATCH($B381,tab_MinKomp[[Stanowisko / Position ]:[Stanowisko / Position ]],0)))</f>
        <v>n/a</v>
      </c>
      <c r="X382" s="194" t="str">
        <f>IF(INDEX(tab_MinKomp[Systemy pomocnicze / Hilfssysteme(STOCKPROGRAM, KALK2000 etc.)],MATCH($B381,tab_MinKomp[[Stanowisko / Position ]:[Stanowisko / Position ]],0))="n/a","n/a",X381-INDEX(tab_MinKomp[Systemy pomocnicze / Hilfssysteme(STOCKPROGRAM, KALK2000 etc.)],MATCH($B381,tab_MinKomp[[Stanowisko / Position ]:[Stanowisko / Position ]],0)))</f>
        <v>n/a</v>
      </c>
      <c r="Y382" s="194" t="str">
        <f>IF(INDEX(tab_MinKomp[Polityka rachunkowości / Buchführungspolitik],MATCH($B381,tab_MinKomp[[Stanowisko / Position ]:[Stanowisko / Position ]],0))="n/a","n/a",Y381-INDEX(tab_MinKomp[Polityka rachunkowości / Buchführungspolitik],MATCH($B381,tab_MinKomp[[Stanowisko / Position ]:[Stanowisko / Position ]],0)))</f>
        <v>n/a</v>
      </c>
      <c r="Z382" s="194" t="str">
        <f>IF(INDEX(tab_MinKomp[Ustawa o rachunkowości / Rechnungslegungsgesetz],MATCH($B381,tab_MinKomp[[Stanowisko / Position ]:[Stanowisko / Position ]],0))="n/a","n/a",Z381-INDEX(tab_MinKomp[Ustawa o rachunkowości / Rechnungslegungsgesetz],MATCH($B381,tab_MinKomp[[Stanowisko / Position ]:[Stanowisko / Position ]],0)))</f>
        <v>n/a</v>
      </c>
      <c r="AA382" s="194" t="str">
        <f>IF(INDEX(tab_MinKomp[WORKFLOW - TS-100],MATCH($B381,tab_MinKomp[[Stanowisko / Position ]:[Stanowisko / Position ]],0))="n/a","n/a",AA381-INDEX(tab_MinKomp[WORKFLOW - TS-100],MATCH($B381,tab_MinKomp[[Stanowisko / Position ]:[Stanowisko / Position ]],0)))</f>
        <v>n/a</v>
      </c>
      <c r="AB382" s="194" t="str">
        <f>IF(INDEX(tab_MinKomp[WORKFLOW - SFMS],MATCH($B381,tab_MinKomp[[Stanowisko / Position ]:[Stanowisko / Position ]],0))="n/a","n/a",AB381-INDEX(tab_MinKomp[WORKFLOW - SFMS],MATCH($B381,tab_MinKomp[[Stanowisko / Position ]:[Stanowisko / Position ]],0)))</f>
        <v>n/a</v>
      </c>
      <c r="AC382" s="194" t="str">
        <f>IF(INDEX(tab_MinKomp[System ISO 9001:2015],MATCH($B381,tab_MinKomp[[Stanowisko / Position ]:[Stanowisko / Position ]],0))="n/a","n/a",AC381-INDEX(tab_MinKomp[System ISO 9001:2015],MATCH($B381,tab_MinKomp[[Stanowisko / Position ]:[Stanowisko / Position ]],0)))</f>
        <v>n/a</v>
      </c>
      <c r="AD382" s="194" t="str">
        <f>IF(INDEX(tab_MinKomp[System ISO 9001:2015],MATCH($B381,tab_MinKomp[[Stanowisko / Position ]:[Stanowisko / Position ]],0))="n/a","n/a",AD381-INDEX(tab_MinKomp[System ISO 9001:2015],MATCH($B381,tab_MinKomp[[Stanowisko / Position ]:[Stanowisko / Position ]],0)))</f>
        <v>n/a</v>
      </c>
      <c r="AE382" s="194" t="str">
        <f>IF(INDEX(tab_MinKomp[System ISO 9001:2015],MATCH($B381,tab_MinKomp[[Stanowisko / Position ]:[Stanowisko / Position ]],0))="n/a","n/a",AE381-INDEX(tab_MinKomp[System ISO 9001:2015],MATCH($B381,tab_MinKomp[[Stanowisko / Position ]:[Stanowisko / Position ]],0)))</f>
        <v>n/a</v>
      </c>
      <c r="AF382" s="194" t="str">
        <f>IF(INDEX(tab_MinKomp[System ISO 9001:2015],MATCH($B381,tab_MinKomp[[Stanowisko / Position ]:[Stanowisko / Position ]],0))="n/a","n/a",AF381-INDEX(tab_MinKomp[System ISO 9001:2015],MATCH($B381,tab_MinKomp[[Stanowisko / Position ]:[Stanowisko / Position ]],0)))</f>
        <v>n/a</v>
      </c>
      <c r="AG382" s="194" t="str">
        <f>IF(INDEX(tab_MinKomp[Wymagania VDA 6.3 Process / Forderungen],MATCH($B381,tab_MinKomp[[Stanowisko / Position ]:[Stanowisko / Position ]],0))="n/a","n/a",AG381-INDEX(tab_MinKomp[Wymagania VDA 6.3 Process / Forderungen],MATCH($B381,tab_MinKomp[[Stanowisko / Position ]:[Stanowisko / Position ]],0)))</f>
        <v>n/a</v>
      </c>
      <c r="AH382" s="194" t="str">
        <f>IF(INDEX(tab_MinKomp[Wymagania VDA 6.5 Product / Forderungen],MATCH($B381,tab_MinKomp[[Stanowisko / Position ]:[Stanowisko / Position ]],0))="n/a","n/a",AH381-INDEX(tab_MinKomp[Wymagania VDA 6.5 Product / Forderungen],MATCH($B381,tab_MinKomp[[Stanowisko / Position ]:[Stanowisko / Position ]],0)))</f>
        <v>n/a</v>
      </c>
      <c r="AI382" s="194" t="str">
        <f>IF(INDEX(tab_MinKomp[System ISO 9001:2015],MATCH($B381,tab_MinKomp[[Stanowisko / Position ]:[Stanowisko / Position ]],0))="n/a","n/a",AI381-INDEX(tab_MinKomp[System ISO 9001:2015],MATCH($B381,tab_MinKomp[[Stanowisko / Position ]:[Stanowisko / Position ]],0)))</f>
        <v>n/a</v>
      </c>
      <c r="AJ382" s="194" t="str">
        <f>IF(INDEX(tab_MinKomp[Auditor systemu ISO 17021:2018],MATCH($B381,tab_MinKomp[[Stanowisko / Position ]:[Stanowisko / Position ]],0))="n/a","n/a",AJ381-INDEX(tab_MinKomp[Auditor systemu ISO 17021:2018],MATCH($B381,tab_MinKomp[[Stanowisko / Position ]:[Stanowisko / Position ]],0)))</f>
        <v>n/a</v>
      </c>
      <c r="AK382" s="194" t="str">
        <f>IF(INDEX(tab_MinKomp[Pełnomocnik systemu / Systemvertreter],MATCH($B381,tab_MinKomp[[Stanowisko / Position ]:[Stanowisko / Position ]],0))="n/a","n/a",AK381-INDEX(tab_MinKomp[Pełnomocnik systemu / Systemvertreter],MATCH($B381,tab_MinKomp[[Stanowisko / Position ]:[Stanowisko / Position ]],0)))</f>
        <v>n/a</v>
      </c>
      <c r="AL382" s="194">
        <f>IF(INDEX(tab_MinKomp[Polityka Etyczna - Compliance],MATCH($B381,tab_MinKomp[[Stanowisko / Position ]:[Stanowisko / Position ]],0))="n/a","n/a",AL381-INDEX(tab_MinKomp[Polityka Etyczna - Compliance],MATCH($B381,tab_MinKomp[[Stanowisko / Position ]:[Stanowisko / Position ]],0)))</f>
        <v>0</v>
      </c>
      <c r="AM382" s="194" t="str">
        <f>IF(INDEX(tab_MinKomp[WDRAŻANIE NOWYCH PROJEKTÓW/ PROCEDURA CTM],MATCH($B381,tab_MinKomp[[Stanowisko / Position ]:[Stanowisko / Position ]],0))="n/a","n/a",AM381-INDEX(tab_MinKomp[WDRAŻANIE NOWYCH PROJEKTÓW/ PROCEDURA CTM],MATCH($B381,tab_MinKomp[[Stanowisko / Position ]:[Stanowisko / Position ]],0)))</f>
        <v>n/a</v>
      </c>
      <c r="AN382" s="194" t="str">
        <f>IF(INDEX(tab_MinKomp[KAMIENIE MILOWE MSL/PIFF],MATCH($B381,tab_MinKomp[[Stanowisko / Position ]:[Stanowisko / Position ]],0))="n/a","n/a",AN381-INDEX(tab_MinKomp[KAMIENIE MILOWE MSL/PIFF],MATCH($B381,tab_MinKomp[[Stanowisko / Position ]:[Stanowisko / Position ]],0)))</f>
        <v>n/a</v>
      </c>
      <c r="AO382" s="194">
        <f>IF(INDEX(tab_MinKomp[CP],MATCH($B381,tab_MinKomp[[Stanowisko / Position ]:[Stanowisko / Position ]],0))="n/a","n/a",AO381-INDEX(tab_MinKomp[CP],MATCH($B381,tab_MinKomp[[Stanowisko / Position ]:[Stanowisko / Position ]],0)))</f>
        <v>0</v>
      </c>
      <c r="AP382" s="194" t="str">
        <f>IF(INDEX(tab_MinKomp[FMEA],MATCH($B381,tab_MinKomp[[Stanowisko / Position ]:[Stanowisko / Position ]],0))="n/a","n/a",AP381-INDEX(tab_MinKomp[FMEA],MATCH($B381,tab_MinKomp[[Stanowisko / Position ]:[Stanowisko / Position ]],0)))</f>
        <v>n/a</v>
      </c>
      <c r="AQ382" s="194">
        <f>IF(INDEX(tab_MinKomp[FLOW CHART],MATCH($B381,tab_MinKomp[[Stanowisko / Position ]:[Stanowisko / Position ]],0))="n/a","n/a",AQ381-INDEX(tab_MinKomp[FLOW CHART],MATCH($B381,tab_MinKomp[[Stanowisko / Position ]:[Stanowisko / Position ]],0)))</f>
        <v>0</v>
      </c>
      <c r="AR382" s="194" t="str">
        <f>IF(INDEX(tab_MinKomp[APQP],MATCH($B381,tab_MinKomp[[Stanowisko / Position ]:[Stanowisko / Position ]],0))="n/a","n/a",AR381-INDEX(tab_MinKomp[APQP],MATCH($B381,tab_MinKomp[[Stanowisko / Position ]:[Stanowisko / Position ]],0)))</f>
        <v>n/a</v>
      </c>
      <c r="AS382" s="194" t="str">
        <f>IF(INDEX(tab_MinKomp[MSA],MATCH($B381,tab_MinKomp[[Stanowisko / Position ]:[Stanowisko / Position ]],0))="n/a","n/a",AS381-INDEX(tab_MinKomp[MSA],MATCH($B381,tab_MinKomp[[Stanowisko / Position ]:[Stanowisko / Position ]],0)))</f>
        <v>n/a</v>
      </c>
      <c r="AT382" s="194" t="str">
        <f>IF(INDEX(tab_MinKomp[SPC],MATCH($B381,tab_MinKomp[[Stanowisko / Position ]:[Stanowisko / Position ]],0))="n/a","n/a",AT381-INDEX(tab_MinKomp[SPC],MATCH($B381,tab_MinKomp[[Stanowisko / Position ]:[Stanowisko / Position ]],0)))</f>
        <v>n/a</v>
      </c>
      <c r="AU382" s="194" t="str">
        <f>IF(INDEX(tab_MinKomp[CSR (SPECYFICZNE WYMAGANIA KLIENTA)],MATCH($B381,tab_MinKomp[[Stanowisko / Position ]:[Stanowisko / Position ]],0))="n/a","n/a",AU381-INDEX(tab_MinKomp[CSR (SPECYFICZNE WYMAGANIA KLIENTA)],MATCH($B381,tab_MinKomp[[Stanowisko / Position ]:[Stanowisko / Position ]],0)))</f>
        <v>n/a</v>
      </c>
      <c r="AV382" s="194">
        <f>IF(INDEX(tab_MinKomp[5S],MATCH($B381,tab_MinKomp[[Stanowisko / Position ]:[Stanowisko / Position ]],0))="n/a","n/a",AV381-INDEX(tab_MinKomp[5S],MATCH($B381,tab_MinKomp[[Stanowisko / Position ]:[Stanowisko / Position ]],0)))</f>
        <v>0</v>
      </c>
      <c r="AW382" s="194">
        <f>IF(INDEX(tab_MinKomp[LEAN MANAGEMENT],MATCH($B381,tab_MinKomp[[Stanowisko / Position ]:[Stanowisko / Position ]],0))="n/a","n/a",AW381-INDEX(tab_MinKomp[LEAN MANAGEMENT],MATCH($B381,tab_MinKomp[[Stanowisko / Position ]:[Stanowisko / Position ]],0)))</f>
        <v>0</v>
      </c>
      <c r="AX382" s="194" t="str">
        <f>IF(INDEX(tab_MinKomp[5R],MATCH($B381,tab_MinKomp[[Stanowisko / Position ]:[Stanowisko / Position ]],0))="n/a","n/a",AX381-INDEX(tab_MinKomp[5R],MATCH($B381,tab_MinKomp[[Stanowisko / Position ]:[Stanowisko / Position ]],0)))</f>
        <v>n/a</v>
      </c>
      <c r="AY382" s="194" t="str">
        <f>IF(INDEX(tab_MinKomp[Six Sigma],MATCH($B381,tab_MinKomp[[Stanowisko / Position ]:[Stanowisko / Position ]],0))="n/a","n/a",AY381-INDEX(tab_MinKomp[Six Sigma],MATCH($B381,tab_MinKomp[[Stanowisko / Position ]:[Stanowisko / Position ]],0)))</f>
        <v>n/a</v>
      </c>
      <c r="AZ382" s="194" t="str">
        <f>IF(INDEX(tab_MinKomp[System BAAN / Distribution &amp; Supply Chain],MATCH($B381,tab_MinKomp[[Stanowisko / Position ]:[Stanowisko / Position ]],0))="n/a","n/a",AZ381-INDEX(tab_MinKomp[System BAAN / Distribution &amp; Supply Chain],MATCH($B381,tab_MinKomp[[Stanowisko / Position ]:[Stanowisko / Position ]],0)))</f>
        <v>n/a</v>
      </c>
      <c r="BA382" s="194" t="str">
        <f>IF(INDEX(tab_MinKomp[Gospodarka magazynowa / Lagerverwaltung],MATCH($B381,tab_MinKomp[[Stanowisko / Position ]:[Stanowisko / Position ]],0))="n/a","n/a",BA381-INDEX(tab_MinKomp[Gospodarka magazynowa / Lagerverwaltung],MATCH($B381,tab_MinKomp[[Stanowisko / Position ]:[Stanowisko / Position ]],0)))</f>
        <v>n/a</v>
      </c>
      <c r="BB382" s="194" t="str">
        <f>IF(INDEX(tab_MinKomp[Inwentaryzacja - organizacja i przebieg / Inventurprozess],MATCH($B381,tab_MinKomp[[Stanowisko / Position ]:[Stanowisko / Position ]],0))="n/a","n/a",BB381-INDEX(tab_MinKomp[Inwentaryzacja - organizacja i przebieg / Inventurprozess],MATCH($B381,tab_MinKomp[[Stanowisko / Position ]:[Stanowisko / Position ]],0)))</f>
        <v>n/a</v>
      </c>
      <c r="BC382" s="194" t="str">
        <f>IF(INDEX(tab_MinKomp[Organizacja dostaw / Versorgungsorganisation],MATCH($B381,tab_MinKomp[[Stanowisko / Position ]:[Stanowisko / Position ]],0))="n/a","n/a",BC381-INDEX(tab_MinKomp[Organizacja dostaw / Versorgungsorganisation],MATCH($B381,tab_MinKomp[[Stanowisko / Position ]:[Stanowisko / Position ]],0)))</f>
        <v>n/a</v>
      </c>
      <c r="BD382" s="194" t="str">
        <f>IF(INDEX(tab_MinKomp[Organizacja wysyłek / Organisation von Lieferungen],MATCH($B381,tab_MinKomp[[Stanowisko / Position ]:[Stanowisko / Position ]],0))="n/a","n/a",BD381-INDEX(tab_MinKomp[Organizacja wysyłek / Organisation von Lieferungen],MATCH($B381,tab_MinKomp[[Stanowisko / Position ]:[Stanowisko / Position ]],0)))</f>
        <v>n/a</v>
      </c>
      <c r="BE382" s="194" t="str">
        <f>IF(INDEX(tab_MinKomp[Analiza magazynowa - Program Polen.mdb / Inventuranalyse],MATCH($B381,tab_MinKomp[[Stanowisko / Position ]:[Stanowisko / Position ]],0))="n/a","n/a",BE381-INDEX(tab_MinKomp[Analiza magazynowa - Program Polen.mdb / Inventuranalyse],MATCH($B381,tab_MinKomp[[Stanowisko / Position ]:[Stanowisko / Position ]],0)))</f>
        <v>n/a</v>
      </c>
      <c r="BF382" s="190" t="str">
        <f>IF(INDEX(tab_MinKomp[MMOG (Materials Management Operations Guidelines)],MATCH($B381,tab_MinKomp[[Stanowisko / Position ]:[Stanowisko / Position ]],0))="n/a","n/a",BF381-INDEX(tab_MinKomp[MMOG (Materials Management Operations Guidelines)],MATCH($B381,tab_MinKomp[[Stanowisko / Position ]:[Stanowisko / Position ]],0)))</f>
        <v>n/a</v>
      </c>
      <c r="BG382" s="190" t="str">
        <f>IF(INDEX(tab_MinKomp[GPP],MATCH($B381,tab_MinKomp[[Stanowisko / Position ]:[Stanowisko / Position ]],0))="n/a","n/a",BG381-INDEX(tab_MinKomp[GPP],MATCH($B381,tab_MinKomp[[Stanowisko / Position ]:[Stanowisko / Position ]],0)))</f>
        <v>n/a</v>
      </c>
      <c r="BH382" s="190" t="str">
        <f>IF(INDEX(tab_MinKomp[AIAG (Automotive Industry Action Group)],MATCH($B381,tab_MinKomp[[Stanowisko / Position ]:[Stanowisko / Position ]],0))="n/a","n/a",BH381-INDEX(tab_MinKomp[AIAG (Automotive Industry Action Group)],MATCH($B381,tab_MinKomp[[Stanowisko / Position ]:[Stanowisko / Position ]],0)))</f>
        <v>n/a</v>
      </c>
      <c r="BI382" s="190" t="str">
        <f>IF(INDEX(tab_MinKomp[Super-G disputes],MATCH($B381,tab_MinKomp[[Stanowisko / Position ]:[Stanowisko / Position ]],0))="n/a","n/a",BI381-INDEX(tab_MinKomp[Super-G disputes],MATCH($B381,tab_MinKomp[[Stanowisko / Position ]:[Stanowisko / Position ]],0)))</f>
        <v>n/a</v>
      </c>
      <c r="BJ382" s="190" t="str">
        <f>IF(INDEX(tab_MinKomp[CMMS3/eDDL (Direct Data Link)],MATCH($B381,tab_MinKomp[[Stanowisko / Position ]:[Stanowisko / Position ]],0))="n/a","n/a",BJ381-INDEX(tab_MinKomp[CMMS3/eDDL (Direct Data Link)],MATCH($B381,tab_MinKomp[[Stanowisko / Position ]:[Stanowisko / Position ]],0)))</f>
        <v>n/a</v>
      </c>
      <c r="BK382" s="190" t="str">
        <f>IF(INDEX(tab_MinKomp[MP&amp;L (Material Planning and Logistics)],MATCH($B381,tab_MinKomp[[Stanowisko / Position ]:[Stanowisko / Position ]],0))="n/a","n/a",BK381-INDEX(tab_MinKomp[MP&amp;L (Material Planning and Logistics)],MATCH($B381,tab_MinKomp[[Stanowisko / Position ]:[Stanowisko / Position ]],0)))</f>
        <v>n/a</v>
      </c>
      <c r="BL382" s="190" t="str">
        <f>IF(INDEX(tab_MinKomp[Supplier delivery rating],MATCH($B381,tab_MinKomp[[Stanowisko / Position ]:[Stanowisko / Position ]],0))="n/a","n/a",BL381-INDEX(tab_MinKomp[Supplier delivery rating],MATCH($B381,tab_MinKomp[[Stanowisko / Position ]:[Stanowisko / Position ]],0)))</f>
        <v>n/a</v>
      </c>
      <c r="BM382" s="194" t="str">
        <f>IF(INDEX(tab_MinKomp[Wymagania VDA 6.5 Product / Forderungen],MATCH($B381,tab_MinKomp[[Stanowisko / Position ]:[Stanowisko / Position ]],0))="n/a","n/a",BM381-INDEX(tab_MinKomp[Wymagania VDA 6.5 Product / Forderungen],MATCH($B381,tab_MinKomp[[Stanowisko / Position ]:[Stanowisko / Position ]],0)))</f>
        <v>n/a</v>
      </c>
      <c r="BN382" s="194" t="str">
        <f>IF(INDEX(tab_MinKomp[Wymagania VDA 6.5 Product / Forderungen],MATCH($B381,tab_MinKomp[[Stanowisko / Position ]:[Stanowisko / Position ]],0))="n/a","n/a",BN381-INDEX(tab_MinKomp[Wymagania VDA 6.5 Product / Forderungen],MATCH($B381,tab_MinKomp[[Stanowisko / Position ]:[Stanowisko / Position ]],0)))</f>
        <v>n/a</v>
      </c>
      <c r="BO382" s="194">
        <f>IF(INDEX(tab_MinKomp[5S],MATCH($B381,tab_MinKomp[[Stanowisko / Position ]:[Stanowisko / Position ]],0))="n/a","n/a",BO381-INDEX(tab_MinKomp[5S],MATCH($B381,tab_MinKomp[[Stanowisko / Position ]:[Stanowisko / Position ]],0)))</f>
        <v>-2</v>
      </c>
      <c r="BP382" s="194" t="str">
        <f>IF(INDEX(tab_MinKomp[Wymagania VDA 6.5 Product / Forderungen],MATCH($B381,tab_MinKomp[[Stanowisko / Position ]:[Stanowisko / Position ]],0))="n/a","n/a",BP381-INDEX(tab_MinKomp[Wymagania VDA 6.5 Product / Forderungen],MATCH($B381,tab_MinKomp[[Stanowisko / Position ]:[Stanowisko / Position ]],0)))</f>
        <v>n/a</v>
      </c>
      <c r="BQ382" s="194" t="str">
        <f>IF(INDEX(tab_MinKomp[Wymagania VDA 6.5 Product / Forderungen],MATCH($B381,tab_MinKomp[[Stanowisko / Position ]:[Stanowisko / Position ]],0))="n/a","n/a",BQ381-INDEX(tab_MinKomp[Wymagania VDA 6.5 Product / Forderungen],MATCH($B381,tab_MinKomp[[Stanowisko / Position ]:[Stanowisko / Position ]],0)))</f>
        <v>n/a</v>
      </c>
      <c r="BR382" s="194" t="str">
        <f>IF(INDEX(tab_MinKomp[Wymagania VDA 6.5 Product / Forderungen],MATCH($B381,tab_MinKomp[[Stanowisko / Position ]:[Stanowisko / Position ]],0))="n/a","n/a",BR381-INDEX(tab_MinKomp[Wymagania VDA 6.5 Product / Forderungen],MATCH($B381,tab_MinKomp[[Stanowisko / Position ]:[Stanowisko / Position ]],0)))</f>
        <v>n/a</v>
      </c>
      <c r="BS382" s="194">
        <f>IF(INDEX(tab_MinKomp[5S],MATCH($B381,tab_MinKomp[[Stanowisko / Position ]:[Stanowisko / Position ]],0))="n/a","n/a",BS381-INDEX(tab_MinKomp[5S],MATCH($B381,tab_MinKomp[[Stanowisko / Position ]:[Stanowisko / Position ]],0)))</f>
        <v>-2</v>
      </c>
      <c r="BT382" s="194" t="str">
        <f>IF(INDEX(tab_MinKomp[Wymagania VDA 6.5 Product / Forderungen],MATCH($B381,tab_MinKomp[[Stanowisko / Position ]:[Stanowisko / Position ]],0))="n/a","n/a",BT381-INDEX(tab_MinKomp[Wymagania VDA 6.5 Product / Forderungen],MATCH($B381,tab_MinKomp[[Stanowisko / Position ]:[Stanowisko / Position ]],0)))</f>
        <v>n/a</v>
      </c>
      <c r="BU382" s="194">
        <f>IF(INDEX(tab_MinKomp[LEAN MANAGEMENT],MATCH($B381,tab_MinKomp[[Stanowisko / Position ]:[Stanowisko / Position ]],0))="n/a","n/a",BU381-INDEX(tab_MinKomp[LEAN MANAGEMENT],MATCH($B381,tab_MinKomp[[Stanowisko / Position ]:[Stanowisko / Position ]],0)))</f>
        <v>-1</v>
      </c>
      <c r="BV382" s="194">
        <f>IF(INDEX(tab_MinKomp[5S],MATCH($B381,tab_MinKomp[[Stanowisko / Position ]:[Stanowisko / Position ]],0))="n/a","n/a",BV381-INDEX(tab_MinKomp[5S],MATCH($B381,tab_MinKomp[[Stanowisko / Position ]:[Stanowisko / Position ]],0)))</f>
        <v>-2</v>
      </c>
      <c r="BW382" s="194">
        <f>IF(INDEX(tab_MinKomp[5S],MATCH($B381,tab_MinKomp[[Stanowisko / Position ]:[Stanowisko / Position ]],0))="n/a","n/a",BW381-INDEX(tab_MinKomp[5S],MATCH($B381,tab_MinKomp[[Stanowisko / Position ]:[Stanowisko / Position ]],0)))</f>
        <v>-2</v>
      </c>
      <c r="BX382" s="194">
        <f>IF(INDEX(tab_MinKomp[5S],MATCH($B381,tab_MinKomp[[Stanowisko / Position ]:[Stanowisko / Position ]],0))="n/a","n/a",BX381-INDEX(tab_MinKomp[5S],MATCH($B381,tab_MinKomp[[Stanowisko / Position ]:[Stanowisko / Position ]],0)))</f>
        <v>-2</v>
      </c>
      <c r="BY382" s="194" t="str">
        <f>IF(INDEX(tab_MinKomp[Obsługa maszyn Engel / Engel Maschinenbedienung],MATCH($B381,tab_MinKomp[[Stanowisko / Position ]:[Stanowisko / Position ]],0))="n/a","n/a",BY381-INDEX(tab_MinKomp[Obsługa maszyn Engel / Engel Maschinenbedienung],MATCH($B381,tab_MinKomp[[Stanowisko / Position ]:[Stanowisko / Position ]],0)))</f>
        <v>n/a</v>
      </c>
      <c r="BZ382" s="194">
        <f>IF(INDEX(tab_MinKomp[5S],MATCH($B381,tab_MinKomp[[Stanowisko / Position ]:[Stanowisko / Position ]],0))="n/a","n/a",BZ381-INDEX(tab_MinKomp[5S],MATCH($B381,tab_MinKomp[[Stanowisko / Position ]:[Stanowisko / Position ]],0)))</f>
        <v>0</v>
      </c>
      <c r="CA382" s="194">
        <f>IF(INDEX(tab_MinKomp[LEAN MANAGEMENT],MATCH($B381,tab_MinKomp[[Stanowisko / Position ]:[Stanowisko / Position ]],0))="n/a","n/a",CA381-INDEX(tab_MinKomp[LEAN MANAGEMENT],MATCH($B381,tab_MinKomp[[Stanowisko / Position ]:[Stanowisko / Position ]],0)))</f>
        <v>-1</v>
      </c>
      <c r="CB382" s="194">
        <f>IF(INDEX(tab_MinKomp[5S],MATCH($B381,tab_MinKomp[[Stanowisko / Position ]:[Stanowisko / Position ]],0))="n/a","n/a",CB381-INDEX(tab_MinKomp[5S],MATCH($B381,tab_MinKomp[[Stanowisko / Position ]:[Stanowisko / Position ]],0)))</f>
        <v>-2</v>
      </c>
      <c r="CC382" s="194" t="str">
        <f>IF(INDEX(tab_MinKomp[Obsługa maszyn Branson / Branson Maschinenbedienung],MATCH($B381,tab_MinKomp[[Stanowisko / Position ]:[Stanowisko / Position ]],0))="n/a","n/a",CC381-INDEX(tab_MinKomp[Obsługa maszyn Branson / Branson Maschinenbedienung],MATCH($B381,tab_MinKomp[[Stanowisko / Position ]:[Stanowisko / Position ]],0)))</f>
        <v>n/a</v>
      </c>
      <c r="CD382" s="194">
        <f>IF(INDEX(tab_MinKomp[Obsługa maszyn Novapax / Novapax Maschinenbedienung],MATCH($B381,tab_MinKomp[[Stanowisko / Position ]:[Stanowisko / Position ]],0))="n/a","n/a",CD381-INDEX(tab_MinKomp[Obsługa maszyn Novapax / Novapax Maschinenbedienung],MATCH($B381,tab_MinKomp[[Stanowisko / Position ]:[Stanowisko / Position ]],0)))</f>
        <v>0</v>
      </c>
      <c r="CE382" s="194">
        <f>IF(INDEX(tab_MinKomp[5S],MATCH($B381,tab_MinKomp[[Stanowisko / Position ]:[Stanowisko / Position ]],0))="n/a","n/a",CE381-INDEX(tab_MinKomp[5S],MATCH($B381,tab_MinKomp[[Stanowisko / Position ]:[Stanowisko / Position ]],0)))</f>
        <v>-2</v>
      </c>
      <c r="CF382" s="194">
        <f>IF(INDEX(tab_MinKomp[Obsługa maszyn Novapax / Novapax Maschinenbedienung],MATCH($B381,tab_MinKomp[[Stanowisko / Position ]:[Stanowisko / Position ]],0))="n/a","n/a",CF381-INDEX(tab_MinKomp[Obsługa maszyn Novapax / Novapax Maschinenbedienung],MATCH($B381,tab_MinKomp[[Stanowisko / Position ]:[Stanowisko / Position ]],0)))</f>
        <v>0</v>
      </c>
      <c r="CG382" s="194">
        <f>IF(INDEX(tab_MinKomp[Eliminacja awarii / Beseitigung von Ausfällen],MATCH($B381,tab_MinKomp[[Stanowisko / Position ]:[Stanowisko / Position ]],0))="n/a","n/a",CG381-INDEX(tab_MinKomp[Eliminacja awarii / Beseitigung von Ausfällen],MATCH($B381,tab_MinKomp[[Stanowisko / Position ]:[Stanowisko / Position ]],0)))</f>
        <v>0</v>
      </c>
      <c r="CH382" s="194" t="str">
        <f>IF(INDEX(tab_MinKomp[Wymagania VDA 6.5 Product / Forderungen],MATCH($B381,tab_MinKomp[[Stanowisko / Position ]:[Stanowisko / Position ]],0))="n/a","n/a",CH381-INDEX(tab_MinKomp[Wymagania VDA 6.5 Product / Forderungen],MATCH($B381,tab_MinKomp[[Stanowisko / Position ]:[Stanowisko / Position ]],0)))</f>
        <v>n/a</v>
      </c>
      <c r="CI382" s="194" t="str">
        <f>IF(INDEX(tab_MinKomp[Wymagania VDA 6.5 Product / Forderungen],MATCH($B381,tab_MinKomp[[Stanowisko / Position ]:[Stanowisko / Position ]],0))="n/a","n/a",CI381-INDEX(tab_MinKomp[Wymagania VDA 6.5 Product / Forderungen],MATCH($B381,tab_MinKomp[[Stanowisko / Position ]:[Stanowisko / Position ]],0)))</f>
        <v>n/a</v>
      </c>
      <c r="CJ382" s="194" t="str">
        <f>IF(INDEX(tab_MinKomp[Wymagania VDA 6.5 Product / Forderungen],MATCH($B381,tab_MinKomp[[Stanowisko / Position ]:[Stanowisko / Position ]],0))="n/a","n/a",CJ381-INDEX(tab_MinKomp[Wymagania VDA 6.5 Product / Forderungen],MATCH($B381,tab_MinKomp[[Stanowisko / Position ]:[Stanowisko / Position ]],0)))</f>
        <v>n/a</v>
      </c>
      <c r="CK382" s="194" t="str">
        <f>IF(INDEX(tab_MinKomp[Wymagania VDA 6.5 Product / Forderungen],MATCH($B381,tab_MinKomp[[Stanowisko / Position ]:[Stanowisko / Position ]],0))="n/a","n/a",CK381-INDEX(tab_MinKomp[Wymagania VDA 6.5 Product / Forderungen],MATCH($B381,tab_MinKomp[[Stanowisko / Position ]:[Stanowisko / Position ]],0)))</f>
        <v>n/a</v>
      </c>
      <c r="CL382" s="194" t="str">
        <f>IF(INDEX(tab_MinKomp[Wymagania VDA 6.5 Product / Forderungen],MATCH($B381,tab_MinKomp[[Stanowisko / Position ]:[Stanowisko / Position ]],0))="n/a","n/a",CL381-INDEX(tab_MinKomp[Wymagania VDA 6.5 Product / Forderungen],MATCH($B381,tab_MinKomp[[Stanowisko / Position ]:[Stanowisko / Position ]],0)))</f>
        <v>n/a</v>
      </c>
      <c r="CM382" s="194" t="str">
        <f>IF(INDEX(tab_MinKomp[Informatyka ogólna (techniczne i systemowe) / Allgemeine IT (Technik und System)],MATCH($B381,tab_MinKomp[[Stanowisko / Position ]:[Stanowisko / Position ]],0))="n/a","n/a",CM381-INDEX(tab_MinKomp[Informatyka ogólna (techniczne i systemowe) / Allgemeine IT (Technik und System)],MATCH($B381,tab_MinKomp[[Stanowisko / Position ]:[Stanowisko / Position ]],0)))</f>
        <v>n/a</v>
      </c>
      <c r="CN382" s="194" t="str">
        <f>IF(INDEX(tab_MinKomp[Sieci komputerowe / Computernetzwerke],MATCH($B381,tab_MinKomp[[Stanowisko / Position ]:[Stanowisko / Position ]],0))="n/a","n/a",CN381-INDEX(tab_MinKomp[Sieci komputerowe / Computernetzwerke],MATCH($B381,tab_MinKomp[[Stanowisko / Position ]:[Stanowisko / Position ]],0)))</f>
        <v>n/a</v>
      </c>
      <c r="CO382" s="194" t="str">
        <f>IF(INDEX(tab_MinKomp[Hardware (komputery PC, drukarki biurowe i etykietowe, telefonia stacjonarna i mobilna) (PC, Drucker, Telefpne, Handys)],MATCH($B381,tab_MinKomp[[Stanowisko / Position ]:[Stanowisko / Position ]],0))="n/a","n/a",CO381-INDEX(tab_MinKomp[Hardware (komputery PC, drukarki biurowe i etykietowe, telefonia stacjonarna i mobilna) (PC, Drucker, Telefpne, Handys)],MATCH($B381,tab_MinKomp[[Stanowisko / Position ]:[Stanowisko / Position ]],0)))</f>
        <v>n/a</v>
      </c>
      <c r="CP382" s="194" t="str">
        <f>IF(INDEX(tab_MinKomp[Software &amp; Systems (MS Office, MS Remote Desktop)],MATCH($B381,tab_MinKomp[[Stanowisko / Position ]:[Stanowisko / Position ]],0))="n/a","n/a",CP381-INDEX(tab_MinKomp[Software &amp; Systems (MS Office, MS Remote Desktop)],MATCH($B381,tab_MinKomp[[Stanowisko / Position ]:[Stanowisko / Position ]],0)))</f>
        <v>n/a</v>
      </c>
      <c r="CQ382" s="194" t="str">
        <f>IF(INDEX(tab_MinKomp[Programowanie obiektowe (PHP) / Objektprogrammierung],MATCH($B381,tab_MinKomp[[Stanowisko / Position ]:[Stanowisko / Position ]],0))="n/a","n/a",CQ381-INDEX(tab_MinKomp[Programowanie obiektowe (PHP) / Objektprogrammierung],MATCH($B381,tab_MinKomp[[Stanowisko / Position ]:[Stanowisko / Position ]],0)))</f>
        <v>n/a</v>
      </c>
      <c r="CR382" s="194" t="str">
        <f>IF(INDEX(tab_MinKomp[Scrum],MATCH($B381,tab_MinKomp[[Stanowisko / Position ]:[Stanowisko / Position ]],0))="n/a","n/a",CR381-INDEX(tab_MinKomp[Scrum],MATCH($B381,tab_MinKomp[[Stanowisko / Position ]:[Stanowisko / Position ]],0)))</f>
        <v>n/a</v>
      </c>
      <c r="CS382" s="194" t="str">
        <f>IF(INDEX(tab_MinKomp[SQL (MySQL)],MATCH($B381,tab_MinKomp[[Stanowisko / Position ]:[Stanowisko / Position ]],0))="n/a","n/a",CS381-INDEX(tab_MinKomp[SQL (MySQL)],MATCH($B381,tab_MinKomp[[Stanowisko / Position ]:[Stanowisko / Position ]],0)))</f>
        <v>n/a</v>
      </c>
      <c r="CT382" s="194" t="str">
        <f>IF(INDEX(tab_MinKomp[Javascript],MATCH($B381,tab_MinKomp[[Stanowisko / Position ]:[Stanowisko / Position ]],0))="n/a","n/a",CT381-INDEX(tab_MinKomp[Javascript],MATCH($B381,tab_MinKomp[[Stanowisko / Position ]:[Stanowisko / Position ]],0)))</f>
        <v>n/a</v>
      </c>
      <c r="CU382" s="194" t="str">
        <f>IF(INDEX(tab_MinKomp[Joomla],MATCH($B381,tab_MinKomp[[Stanowisko / Position ]:[Stanowisko / Position ]],0))="n/a","n/a",CU381-INDEX(tab_MinKomp[Joomla],MATCH($B381,tab_MinKomp[[Stanowisko / Position ]:[Stanowisko / Position ]],0)))</f>
        <v>n/a</v>
      </c>
      <c r="CV382" s="194" t="str">
        <f>IF(INDEX(tab_MinKomp[Bash],MATCH($B381,tab_MinKomp[[Stanowisko / Position ]:[Stanowisko / Position ]],0))="n/a","n/a",CV381-INDEX(tab_MinKomp[Bash],MATCH($B381,tab_MinKomp[[Stanowisko / Position ]:[Stanowisko / Position ]],0)))</f>
        <v>n/a</v>
      </c>
      <c r="CW382" s="194">
        <f>IF(INDEX(tab_MinKomp[Systemy MES (HYDRA / SFMS)],MATCH($B381,tab_MinKomp[[Stanowisko / Position ]:[Stanowisko / Position ]],0))="n/a","n/a",CW381-INDEX(tab_MinKomp[Systemy MES (HYDRA / SFMS)],MATCH($B381,tab_MinKomp[[Stanowisko / Position ]:[Stanowisko / Position ]],0)))</f>
        <v>0</v>
      </c>
      <c r="CX382" s="194" t="str">
        <f>IF(INDEX(tab_MinKomp[HTML / CSS],MATCH($B381,tab_MinKomp[[Stanowisko / Position ]:[Stanowisko / Position ]],0))="n/a","n/a",CX381-INDEX(tab_MinKomp[HTML / CSS],MATCH($B381,tab_MinKomp[[Stanowisko / Position ]:[Stanowisko / Position ]],0)))</f>
        <v>n/a</v>
      </c>
      <c r="CY382" s="194" t="str">
        <f>IF(INDEX(tab_MinKomp[SYSTEM PR],MATCH($B381,tab_MinKomp[[Stanowisko / Position ]:[Stanowisko / Position ]],0))="n/a","n/a",CY381-INDEX(tab_MinKomp[SYSTEM PR],MATCH($B381,tab_MinKomp[[Stanowisko / Position ]:[Stanowisko / Position ]],0)))</f>
        <v>n/a</v>
      </c>
      <c r="CZ382" s="194" t="str">
        <f>IF(INDEX(tab_MinKomp[System Einkauf XP / EBA],MATCH($B381,tab_MinKomp[[Stanowisko / Position ]:[Stanowisko / Position ]],0))="n/a","n/a",CZ381-INDEX(tab_MinKomp[System Einkauf XP / EBA],MATCH($B381,tab_MinKomp[[Stanowisko / Position ]:[Stanowisko / Position ]],0)))</f>
        <v>n/a</v>
      </c>
      <c r="DA382" s="194" t="str">
        <f>IF(INDEX(tab_MinKomp[Techniki negocjacyjne / Verhandlungstechniken],MATCH($B381,tab_MinKomp[[Stanowisko / Position ]:[Stanowisko / Position ]],0))="n/a","n/a",DA381-INDEX(tab_MinKomp[Techniki negocjacyjne / Verhandlungstechniken],MATCH($B381,tab_MinKomp[[Stanowisko / Position ]:[Stanowisko / Position ]],0)))</f>
        <v>n/a</v>
      </c>
      <c r="DB382" s="194" t="str">
        <f>IF(INDEX(tab_MinKomp[Znajomość rynku branżowego / Kenntnis des Industrie Marktes],MATCH($B381,tab_MinKomp[[Stanowisko / Position ]:[Stanowisko / Position ]],0))="n/a","n/a",DB381-INDEX(tab_MinKomp[Znajomość rynku branżowego / Kenntnis des Industrie Marktes],MATCH($B381,tab_MinKomp[[Stanowisko / Position ]:[Stanowisko / Position ]],0)))</f>
        <v>n/a</v>
      </c>
      <c r="DC382" s="194" t="str">
        <f>IF(INDEX(tab_MinKomp[SUPPLIER MANAGEMENT],MATCH($B381,tab_MinKomp[[Stanowisko / Position ]:[Stanowisko / Position ]],0))="n/a","n/a",DC381-INDEX(tab_MinKomp[SUPPLIER MANAGEMENT],MATCH($B381,tab_MinKomp[[Stanowisko / Position ]:[Stanowisko / Position ]],0)))</f>
        <v>n/a</v>
      </c>
      <c r="DD382" s="194" t="str">
        <f>IF(INDEX(tab_MinKomp[SUPPLIER MANAGEMENT],MATCH($B381,tab_MinKomp[[Stanowisko / Position ]:[Stanowisko / Position ]],0))="n/a","n/a",DD381-INDEX(tab_MinKomp[SUPPLIER MANAGEMENT],MATCH($B381,tab_MinKomp[[Stanowisko / Position ]:[Stanowisko / Position ]],0)))</f>
        <v>n/a</v>
      </c>
      <c r="DE382" s="194" t="str">
        <f>IF(INDEX(tab_MinKomp[SUPPLIER MANAGEMENT],MATCH($B381,tab_MinKomp[[Stanowisko / Position ]:[Stanowisko / Position ]],0))="n/a","n/a",DE381-INDEX(tab_MinKomp[SUPPLIER MANAGEMENT],MATCH($B381,tab_MinKomp[[Stanowisko / Position ]:[Stanowisko / Position ]],0)))</f>
        <v>n/a</v>
      </c>
      <c r="DF382" s="194">
        <f>IF(INDEX(tab_MinKomp[LEAN MANAGEMENT],MATCH($B381,tab_MinKomp[[Stanowisko / Position ]:[Stanowisko / Position ]],0))="n/a","n/a",DF381-INDEX(tab_MinKomp[LEAN MANAGEMENT],MATCH($B381,tab_MinKomp[[Stanowisko / Position ]:[Stanowisko / Position ]],0)))</f>
        <v>0</v>
      </c>
      <c r="DG382" s="194" t="str">
        <f>IF(INDEX(tab_MinKomp[PPAP/PSW],MATCH($B381,tab_MinKomp[[Stanowisko / Position ]:[Stanowisko / Position ]],0))="n/a","n/a",DG381-INDEX(tab_MinKomp[PPAP/PSW],MATCH($B381,tab_MinKomp[[Stanowisko / Position ]:[Stanowisko / Position ]],0)))</f>
        <v>n/a</v>
      </c>
      <c r="DH382" s="194" t="str">
        <f>IF(INDEX(tab_MinKomp[SUPPLIER MANAGEMENT],MATCH($B381,tab_MinKomp[[Stanowisko / Position ]:[Stanowisko / Position ]],0))="n/a","n/a",DH381-INDEX(tab_MinKomp[SUPPLIER MANAGEMENT],MATCH($B381,tab_MinKomp[[Stanowisko / Position ]:[Stanowisko / Position ]],0)))</f>
        <v>n/a</v>
      </c>
      <c r="DI382" s="194" t="str">
        <f>IF(INDEX(tab_MinKomp[OBSŁUGA PORTALI KLIENTA / Kundenportale],MATCH($B381,tab_MinKomp[[Stanowisko / Position ]:[Stanowisko / Position ]],0))="n/a","n/a",DI381-INDEX(tab_MinKomp[OBSŁUGA PORTALI KLIENTA / Kundenportale],MATCH($B381,tab_MinKomp[[Stanowisko / Position ]:[Stanowisko / Position ]],0)))</f>
        <v>n/a</v>
      </c>
      <c r="DJ382" s="194" t="str">
        <f>IF(INDEX(tab_MinKomp[Obsługa systemu BABTECQ / BABTECQ System],MATCH($B381,tab_MinKomp[[Stanowisko / Position ]:[Stanowisko / Position ]],0))="n/a","n/a",DJ381-INDEX(tab_MinKomp[Obsługa systemu BABTECQ / BABTECQ System],MATCH($B381,tab_MinKomp[[Stanowisko / Position ]:[Stanowisko / Position ]],0)))</f>
        <v>n/a</v>
      </c>
      <c r="DK382" s="194" t="str">
        <f>IF(INDEX(tab_MinKomp[Rysunek techniczny / technische Zeichnung],MATCH($B381,tab_MinKomp[[Stanowisko / Position ]:[Stanowisko / Position ]],0))="n/a","n/a",DK381-INDEX(tab_MinKomp[Rysunek techniczny / technische Zeichnung],MATCH($B381,tab_MinKomp[[Stanowisko / Position ]:[Stanowisko / Position ]],0)))</f>
        <v>n/a</v>
      </c>
      <c r="DL382" s="194" t="str">
        <f>IF(INDEX(tab_MinKomp[Kalibracja / Kalibrierung],MATCH($B381,tab_MinKomp[[Stanowisko / Position ]:[Stanowisko / Position ]],0))="n/a","n/a",DL381-INDEX(tab_MinKomp[Kalibracja / Kalibrierung],MATCH($B381,tab_MinKomp[[Stanowisko / Position ]:[Stanowisko / Position ]],0)))</f>
        <v>n/a</v>
      </c>
      <c r="DM382" s="194" t="str">
        <f>IF(INDEX(tab_MinKomp[Rekwalifikacja / Requalifizierung],MATCH($B381,tab_MinKomp[[Stanowisko / Position ]:[Stanowisko / Position ]],0))="n/a","n/a",DM381-INDEX(tab_MinKomp[Rekwalifikacja / Requalifizierung],MATCH($B381,tab_MinKomp[[Stanowisko / Position ]:[Stanowisko / Position ]],0)))</f>
        <v>n/a</v>
      </c>
      <c r="DN382" s="190" t="str">
        <f>IF(INDEX(tab_MinKomp[Testy czystości / Reinheitstests],MATCH($B381,tab_MinKomp[[Stanowisko / Position ]:[Stanowisko / Position ]],0))="n/a","n/a",DN381-INDEX(tab_MinKomp[Testy czystości / Reinheitstests],MATCH($B381,tab_MinKomp[[Stanowisko / Position ]:[Stanowisko / Position ]],0)))</f>
        <v>n/a</v>
      </c>
      <c r="DO382" s="190" t="str">
        <f>IF(INDEX(tab_MinKomp[Testy czystości / Reinheitstests],MATCH($B381,tab_MinKomp[[Stanowisko / Position ]:[Stanowisko / Position ]],0))="n/a","n/a",DO381-INDEX(tab_MinKomp[Testy czystości / Reinheitstests],MATCH($B381,tab_MinKomp[[Stanowisko / Position ]:[Stanowisko / Position ]],0)))</f>
        <v>n/a</v>
      </c>
      <c r="DP382" s="190" t="str">
        <f>IF(INDEX(tab_MinKomp[Testy czystości / Reinheitstests],MATCH($B381,tab_MinKomp[[Stanowisko / Position ]:[Stanowisko / Position ]],0))="n/a","n/a",DP381-INDEX(tab_MinKomp[Testy czystości / Reinheitstests],MATCH($B381,tab_MinKomp[[Stanowisko / Position ]:[Stanowisko / Position ]],0)))</f>
        <v>n/a</v>
      </c>
      <c r="DQ382" s="190" t="str">
        <f>IF(INDEX(tab_MinKomp[Testy czystości / Reinheitstests],MATCH($B381,tab_MinKomp[[Stanowisko / Position ]:[Stanowisko / Position ]],0))="n/a","n/a",DQ381-INDEX(tab_MinKomp[Testy czystości / Reinheitstests],MATCH($B381,tab_MinKomp[[Stanowisko / Position ]:[Stanowisko / Position ]],0)))</f>
        <v>n/a</v>
      </c>
      <c r="DR382" s="190" t="str">
        <f>IF(INDEX(tab_MinKomp[Testy czystości / Reinheitstests],MATCH($B381,tab_MinKomp[[Stanowisko / Position ]:[Stanowisko / Position ]],0))="n/a","n/a",DR381-INDEX(tab_MinKomp[Testy czystości / Reinheitstests],MATCH($B381,tab_MinKomp[[Stanowisko / Position ]:[Stanowisko / Position ]],0)))</f>
        <v>n/a</v>
      </c>
      <c r="DS382" s="190" t="str">
        <f>IF(INDEX(tab_MinKomp[Testy czystości / Reinheitstests],MATCH($B381,tab_MinKomp[[Stanowisko / Position ]:[Stanowisko / Position ]],0))="n/a","n/a",DS381-INDEX(tab_MinKomp[Testy czystości / Reinheitstests],MATCH($B381,tab_MinKomp[[Stanowisko / Position ]:[Stanowisko / Position ]],0)))</f>
        <v>n/a</v>
      </c>
      <c r="DT382" s="194" t="str">
        <f>IF(INDEX(tab_MinKomp[SUPPLIER MANAGEMENT],MATCH($B381,tab_MinKomp[[Stanowisko / Position ]:[Stanowisko / Position ]],0))="n/a","n/a",DT381-INDEX(tab_MinKomp[SUPPLIER MANAGEMENT],MATCH($B381,tab_MinKomp[[Stanowisko / Position ]:[Stanowisko / Position ]],0)))</f>
        <v>n/a</v>
      </c>
      <c r="DU382" s="190" t="str">
        <f>IF(INDEX(tab_MinKomp[Testy czystości / Reinheitstests],MATCH($B381,tab_MinKomp[[Stanowisko / Position ]:[Stanowisko / Position ]],0))="n/a","n/a",DU381-INDEX(tab_MinKomp[Testy czystości / Reinheitstests],MATCH($B381,tab_MinKomp[[Stanowisko / Position ]:[Stanowisko / Position ]],0)))</f>
        <v>n/a</v>
      </c>
      <c r="DV382" s="190" t="str">
        <f>IF(INDEX(tab_MinKomp[Testy czystości / Reinheitstests],MATCH($B381,tab_MinKomp[[Stanowisko / Position ]:[Stanowisko / Position ]],0))="n/a","n/a",DV381-INDEX(tab_MinKomp[Testy czystości / Reinheitstests],MATCH($B381,tab_MinKomp[[Stanowisko / Position ]:[Stanowisko / Position ]],0)))</f>
        <v>n/a</v>
      </c>
      <c r="DW382" s="190" t="str">
        <f>IF(INDEX(tab_MinKomp[Testy czystości / Reinheitstests],MATCH($B381,tab_MinKomp[[Stanowisko / Position ]:[Stanowisko / Position ]],0))="n/a","n/a",DW381-INDEX(tab_MinKomp[Testy czystości / Reinheitstests],MATCH($B381,tab_MinKomp[[Stanowisko / Position ]:[Stanowisko / Position ]],0)))</f>
        <v>n/a</v>
      </c>
      <c r="DX382" s="190" t="str">
        <f>IF(INDEX(tab_MinKomp[Testy czystości / Reinheitstests],MATCH($B381,tab_MinKomp[[Stanowisko / Position ]:[Stanowisko / Position ]],0))="n/a","n/a",DX381-INDEX(tab_MinKomp[Testy czystości / Reinheitstests],MATCH($B381,tab_MinKomp[[Stanowisko / Position ]:[Stanowisko / Position ]],0)))</f>
        <v>n/a</v>
      </c>
      <c r="DY382" s="190" t="str">
        <f>IF(INDEX(tab_MinKomp[Testy czystości / Reinheitstests],MATCH($B381,tab_MinKomp[[Stanowisko / Position ]:[Stanowisko / Position ]],0))="n/a","n/a",DY381-INDEX(tab_MinKomp[Testy czystości / Reinheitstests],MATCH($B381,tab_MinKomp[[Stanowisko / Position ]:[Stanowisko / Position ]],0)))</f>
        <v>n/a</v>
      </c>
      <c r="DZ382" s="190" t="str">
        <f>IF(INDEX(tab_MinKomp[Testy czystości / Reinheitstests],MATCH($B381,tab_MinKomp[[Stanowisko / Position ]:[Stanowisko / Position ]],0))="n/a","n/a",DZ381-INDEX(tab_MinKomp[Testy czystości / Reinheitstests],MATCH($B381,tab_MinKomp[[Stanowisko / Position ]:[Stanowisko / Position ]],0)))</f>
        <v>n/a</v>
      </c>
      <c r="EA382" s="194" t="str">
        <f>IF(INDEX(tab_MinKomp[SUPPLIER MANAGEMENT],MATCH($B381,tab_MinKomp[[Stanowisko / Position ]:[Stanowisko / Position ]],0))="n/a","n/a",EA381-INDEX(tab_MinKomp[SUPPLIER MANAGEMENT],MATCH($B381,tab_MinKomp[[Stanowisko / Position ]:[Stanowisko / Position ]],0)))</f>
        <v>n/a</v>
      </c>
      <c r="EB382" s="190" t="str">
        <f>IF(INDEX(tab_MinKomp[Testy czystości / Reinheitstests],MATCH($B381,tab_MinKomp[[Stanowisko / Position ]:[Stanowisko / Position ]],0))="n/a","n/a",EB381-INDEX(tab_MinKomp[Testy czystości / Reinheitstests],MATCH($B381,tab_MinKomp[[Stanowisko / Position ]:[Stanowisko / Position ]],0)))</f>
        <v>n/a</v>
      </c>
      <c r="EC382" s="190" t="str">
        <f>IF(INDEX(tab_MinKomp[Testy czystości / Reinheitstests],MATCH($B381,tab_MinKomp[[Stanowisko / Position ]:[Stanowisko / Position ]],0))="n/a","n/a",EC381-INDEX(tab_MinKomp[Testy czystości / Reinheitstests],MATCH($B381,tab_MinKomp[[Stanowisko / Position ]:[Stanowisko / Position ]],0)))</f>
        <v>n/a</v>
      </c>
      <c r="ED382" s="190" t="str">
        <f>IF(INDEX(tab_MinKomp[Testy czystości / Reinheitstests],MATCH($B381,tab_MinKomp[[Stanowisko / Position ]:[Stanowisko / Position ]],0))="n/a","n/a",ED381-INDEX(tab_MinKomp[Testy czystości / Reinheitstests],MATCH($B381,tab_MinKomp[[Stanowisko / Position ]:[Stanowisko / Position ]],0)))</f>
        <v>n/a</v>
      </c>
      <c r="EE382" s="190" t="str">
        <f>IF(INDEX(tab_MinKomp[Testy czystości / Reinheitstests],MATCH($B381,tab_MinKomp[[Stanowisko / Position ]:[Stanowisko / Position ]],0))="n/a","n/a",EE381-INDEX(tab_MinKomp[Testy czystości / Reinheitstests],MATCH($B381,tab_MinKomp[[Stanowisko / Position ]:[Stanowisko / Position ]],0)))</f>
        <v>n/a</v>
      </c>
      <c r="EF382" s="190" t="str">
        <f>IF(INDEX(tab_MinKomp[Testy czystości / Reinheitstests],MATCH($B381,tab_MinKomp[[Stanowisko / Position ]:[Stanowisko / Position ]],0))="n/a","n/a",EF381-INDEX(tab_MinKomp[Testy czystości / Reinheitstests],MATCH($B381,tab_MinKomp[[Stanowisko / Position ]:[Stanowisko / Position ]],0)))</f>
        <v>n/a</v>
      </c>
      <c r="EG382" s="190" t="str">
        <f>IF(INDEX(tab_MinKomp[Testy czystości / Reinheitstests],MATCH($B381,tab_MinKomp[[Stanowisko / Position ]:[Stanowisko / Position ]],0))="n/a","n/a",EG381-INDEX(tab_MinKomp[Testy czystości / Reinheitstests],MATCH($B381,tab_MinKomp[[Stanowisko / Position ]:[Stanowisko / Position ]],0)))</f>
        <v>n/a</v>
      </c>
      <c r="EH382" s="190" t="str">
        <f>IF(INDEX(tab_MinKomp[Testy czystości / Reinheitstests],MATCH($B381,tab_MinKomp[[Stanowisko / Position ]:[Stanowisko / Position ]],0))="n/a","n/a",EH381-INDEX(tab_MinKomp[Testy czystości / Reinheitstests],MATCH($B381,tab_MinKomp[[Stanowisko / Position ]:[Stanowisko / Position ]],0)))</f>
        <v>n/a</v>
      </c>
      <c r="EI382" s="190" t="str">
        <f>IF(INDEX(tab_MinKomp[Testy czystości / Reinheitstests],MATCH($B381,tab_MinKomp[[Stanowisko / Position ]:[Stanowisko / Position ]],0))="n/a","n/a",EI381-INDEX(tab_MinKomp[Testy czystości / Reinheitstests],MATCH($B381,tab_MinKomp[[Stanowisko / Position ]:[Stanowisko / Position ]],0)))</f>
        <v>n/a</v>
      </c>
      <c r="EJ382" s="190" t="str">
        <f>IF(INDEX(tab_MinKomp[Testy czystości / Reinheitstests],MATCH($B381,tab_MinKomp[[Stanowisko / Position ]:[Stanowisko / Position ]],0))="n/a","n/a",EJ381-INDEX(tab_MinKomp[Testy czystości / Reinheitstests],MATCH($B381,tab_MinKomp[[Stanowisko / Position ]:[Stanowisko / Position ]],0)))</f>
        <v>n/a</v>
      </c>
      <c r="EK382" s="190" t="str">
        <f>IF(INDEX(tab_MinKomp[Testy czystości / Reinheitstests],MATCH($B381,tab_MinKomp[[Stanowisko / Position ]:[Stanowisko / Position ]],0))="n/a","n/a",EK381-INDEX(tab_MinKomp[Testy czystości / Reinheitstests],MATCH($B381,tab_MinKomp[[Stanowisko / Position ]:[Stanowisko / Position ]],0)))</f>
        <v>n/a</v>
      </c>
      <c r="EL382" s="190" t="str">
        <f>IF(INDEX(tab_MinKomp[Testy czystości / Reinheitstests],MATCH($B381,tab_MinKomp[[Stanowisko / Position ]:[Stanowisko / Position ]],0))="n/a","n/a",EL381-INDEX(tab_MinKomp[Testy czystości / Reinheitstests],MATCH($B381,tab_MinKomp[[Stanowisko / Position ]:[Stanowisko / Position ]],0)))</f>
        <v>n/a</v>
      </c>
      <c r="EM382" s="190" t="str">
        <f>IF(INDEX(tab_MinKomp[Testy czystości / Reinheitstests],MATCH($B381,tab_MinKomp[[Stanowisko / Position ]:[Stanowisko / Position ]],0))="n/a","n/a",EM381-INDEX(tab_MinKomp[Testy czystości / Reinheitstests],MATCH($B381,tab_MinKomp[[Stanowisko / Position ]:[Stanowisko / Position ]],0)))</f>
        <v>n/a</v>
      </c>
      <c r="EN382" s="190" t="str">
        <f>IF(INDEX(tab_MinKomp[Testy czystości / Reinheitstests],MATCH($B381,tab_MinKomp[[Stanowisko / Position ]:[Stanowisko / Position ]],0))="n/a","n/a",EN381-INDEX(tab_MinKomp[Testy czystości / Reinheitstests],MATCH($B381,tab_MinKomp[[Stanowisko / Position ]:[Stanowisko / Position ]],0)))</f>
        <v>n/a</v>
      </c>
      <c r="EO382" s="194" t="str">
        <f>IF(INDEX(tab_MinKomp[Konserwacja Rep],MATCH($B381,tab_MinKomp[[Stanowisko / Position ]:[Stanowisko / Position ]],0))="n/a","n/a",EO381-INDEX(tab_MinKomp[Konserwacja Rep],MATCH($B381,tab_MinKomp[[Stanowisko / Position ]:[Stanowisko / Position ]],0)))</f>
        <v>n/a</v>
      </c>
      <c r="EP382" s="194" t="str">
        <f>IF(INDEX(tab_MinKomp[[Konserwacja Engel ]],MATCH($B381,tab_MinKomp[[Stanowisko / Position ]:[Stanowisko / Position ]],0))="n/a","n/a",EP381-INDEX(tab_MinKomp[[Konserwacja Engel ]],MATCH($B381,tab_MinKomp[[Stanowisko / Position ]:[Stanowisko / Position ]],0)))</f>
        <v>n/a</v>
      </c>
      <c r="EQ382" s="194" t="str">
        <f>IF(INDEX(tab_MinKomp[Konserwacja B 50],MATCH($B381,tab_MinKomp[[Stanowisko / Position ]:[Stanowisko / Position ]],0))="n/a","n/a",EQ381-INDEX(tab_MinKomp[Konserwacja B 50],MATCH($B381,tab_MinKomp[[Stanowisko / Position ]:[Stanowisko / Position ]],0)))</f>
        <v>n/a</v>
      </c>
      <c r="ER382" s="194" t="str">
        <f>IF(INDEX(tab_MinKomp[[Konserwacja EOL ]],MATCH($B381,tab_MinKomp[[Stanowisko / Position ]:[Stanowisko / Position ]],0))="n/a","n/a",ER381-INDEX(tab_MinKomp[[Konserwacja EOL ]],MATCH($B381,tab_MinKomp[[Stanowisko / Position ]:[Stanowisko / Position ]],0)))</f>
        <v>n/a</v>
      </c>
      <c r="ES382" s="194" t="str">
        <f>IF(INDEX(tab_MinKomp[Konserwacja Branson],MATCH($B381,tab_MinKomp[[Stanowisko / Position ]:[Stanowisko / Position ]],0))="n/a","n/a",ES381-INDEX(tab_MinKomp[Konserwacja Branson],MATCH($B381,tab_MinKomp[[Stanowisko / Position ]:[Stanowisko / Position ]],0)))</f>
        <v>n/a</v>
      </c>
      <c r="ET382" s="194" t="str">
        <f>IF(INDEX(tab_MinKomp[Konserwacja coolery],MATCH($B381,tab_MinKomp[[Stanowisko / Position ]:[Stanowisko / Position ]],0))="n/a","n/a",ET381-INDEX(tab_MinKomp[Konserwacja coolery],MATCH($B381,tab_MinKomp[[Stanowisko / Position ]:[Stanowisko / Position ]],0)))</f>
        <v>n/a</v>
      </c>
      <c r="EU382" s="194" t="str">
        <f>IF(INDEX(tab_MinKomp[Konserwacja piecy],MATCH($B381,tab_MinKomp[[Stanowisko / Position ]:[Stanowisko / Position ]],0))="n/a","n/a",EU381-INDEX(tab_MinKomp[Konserwacja piecy],MATCH($B381,tab_MinKomp[[Stanowisko / Position ]:[Stanowisko / Position ]],0)))</f>
        <v>n/a</v>
      </c>
      <c r="EV382" s="194" t="str">
        <f>IF(INDEX(tab_MinKomp[Rysunek techniczny- czytanie],MATCH($B381,tab_MinKomp[[Stanowisko / Position ]:[Stanowisko / Position ]],0))="n/a","n/a",EV381-INDEX(tab_MinKomp[Rysunek techniczny- czytanie],MATCH($B381,tab_MinKomp[[Stanowisko / Position ]:[Stanowisko / Position ]],0)))</f>
        <v>n/a</v>
      </c>
      <c r="EW382" s="194" t="str">
        <f>IF(INDEX(tab_MinKomp[Elektryka],MATCH($B381,tab_MinKomp[[Stanowisko / Position ]:[Stanowisko / Position ]],0))="n/a","n/a",EW381-INDEX(tab_MinKomp[Elektryka],MATCH($B381,tab_MinKomp[[Stanowisko / Position ]:[Stanowisko / Position ]],0)))</f>
        <v>n/a</v>
      </c>
      <c r="EX382" s="194" t="str">
        <f>IF(INDEX(tab_MinKomp[Pneumatyka],MATCH($B381,tab_MinKomp[[Stanowisko / Position ]:[Stanowisko / Position ]],0))="n/a","n/a",EX381-INDEX(tab_MinKomp[Pneumatyka],MATCH($B381,tab_MinKomp[[Stanowisko / Position ]:[Stanowisko / Position ]],0)))</f>
        <v>n/a</v>
      </c>
      <c r="EY382" s="194" t="str">
        <f>IF(INDEX(tab_MinKomp[[Hydraulika ]],MATCH($B381,tab_MinKomp[[Stanowisko / Position ]:[Stanowisko / Position ]],0))="n/a","n/a",EY381-INDEX(tab_MinKomp[[Hydraulika ]],MATCH($B381,tab_MinKomp[[Stanowisko / Position ]:[Stanowisko / Position ]],0)))</f>
        <v>n/a</v>
      </c>
      <c r="EZ382" s="194" t="str">
        <f>IF(INDEX(tab_MinKomp[Podciśnienie],MATCH($B381,tab_MinKomp[[Stanowisko / Position ]:[Stanowisko / Position ]],0))="n/a","n/a",EZ381-INDEX(tab_MinKomp[Podciśnienie],MATCH($B381,tab_MinKomp[[Stanowisko / Position ]:[Stanowisko / Position ]],0)))</f>
        <v>n/a</v>
      </c>
      <c r="FA382" s="194" t="str">
        <f>IF(INDEX(tab_MinKomp[Usuwanie awarii],MATCH($B381,tab_MinKomp[[Stanowisko / Position ]:[Stanowisko / Position ]],0))="n/a","n/a",FA381-INDEX(tab_MinKomp[Usuwanie awarii],MATCH($B381,tab_MinKomp[[Stanowisko / Position ]:[Stanowisko / Position ]],0)))</f>
        <v>n/a</v>
      </c>
      <c r="FB382" s="194" t="str">
        <f>IF(INDEX(tab_MinKomp[Obsługa robotów],MATCH($B381,tab_MinKomp[[Stanowisko / Position ]:[Stanowisko / Position ]],0))="n/a","n/a",FB381-INDEX(tab_MinKomp[Obsługa robotów],MATCH($B381,tab_MinKomp[[Stanowisko / Position ]:[Stanowisko / Position ]],0)))</f>
        <v>n/a</v>
      </c>
      <c r="FC382" s="194" t="str">
        <f>IF(INDEX(tab_MinKomp[Obsługa sterowania maszyny],MATCH($B381,tab_MinKomp[[Stanowisko / Position ]:[Stanowisko / Position ]],0))="n/a","n/a",FC381-INDEX(tab_MinKomp[Obsługa sterowania maszyny],MATCH($B381,tab_MinKomp[[Stanowisko / Position ]:[Stanowisko / Position ]],0)))</f>
        <v>n/a</v>
      </c>
      <c r="FD382" s="194" t="str">
        <f>IF(INDEX(tab_MinKomp[Usuwanie przyczyn żródłowych],MATCH($B381,tab_MinKomp[[Stanowisko / Position ]:[Stanowisko / Position ]],0))="n/a","n/a",FD381-INDEX(tab_MinKomp[Usuwanie przyczyn żródłowych],MATCH($B381,tab_MinKomp[[Stanowisko / Position ]:[Stanowisko / Position ]],0)))</f>
        <v>n/a</v>
      </c>
      <c r="FE382" s="194" t="str">
        <f>IF(INDEX(tab_MinKomp[Cmms stosowanie],MATCH($B381,tab_MinKomp[[Stanowisko / Position ]:[Stanowisko / Position ]],0))="n/a","n/a",FE381-INDEX(tab_MinKomp[Cmms stosowanie],MATCH($B381,tab_MinKomp[[Stanowisko / Position ]:[Stanowisko / Position ]],0)))</f>
        <v>n/a</v>
      </c>
      <c r="FF382" s="190" t="str">
        <f>IF(INDEX(tab_MinKomp[Testy czystości / Reinheitstests],MATCH($B381,tab_MinKomp[[Stanowisko / Position ]:[Stanowisko / Position ]],0))="n/a","n/a",FF381-INDEX(tab_MinKomp[Testy czystości / Reinheitstests],MATCH($B381,tab_MinKomp[[Stanowisko / Position ]:[Stanowisko / Position ]],0)))</f>
        <v>n/a</v>
      </c>
      <c r="FG382" s="194" t="str">
        <f>IF(INDEX(tab_MinKomp[Czyszczenie form plastikowych],MATCH($B381,tab_MinKomp[[Stanowisko / Position ]:[Stanowisko / Position ]],0))="n/a","n/a",FG381-INDEX(tab_MinKomp[Czyszczenie form plastikowych],MATCH($B381,tab_MinKomp[[Stanowisko / Position ]:[Stanowisko / Position ]],0)))</f>
        <v>n/a</v>
      </c>
      <c r="FH382" s="194" t="str">
        <f>IF(INDEX(tab_MinKomp[Wymiana form plastik],MATCH($B381,tab_MinKomp[[Stanowisko / Position ]:[Stanowisko / Position ]],0))="n/a","n/a",FH381-INDEX(tab_MinKomp[Wymiana form plastik],MATCH($B381,tab_MinKomp[[Stanowisko / Position ]:[Stanowisko / Position ]],0)))</f>
        <v>n/a</v>
      </c>
      <c r="FI382" s="194" t="str">
        <f>IF(INDEX(tab_MinKomp[Wymiana form guma],MATCH($B381,tab_MinKomp[[Stanowisko / Position ]:[Stanowisko / Position ]],0))="n/a","n/a",FI381-INDEX(tab_MinKomp[Wymiana form guma],MATCH($B381,tab_MinKomp[[Stanowisko / Position ]:[Stanowisko / Position ]],0)))</f>
        <v>n/a</v>
      </c>
      <c r="FJ382" s="194" t="str">
        <f>IF(INDEX(tab_MinKomp[Konserwacja KK],MATCH($B381,tab_MinKomp[[Stanowisko / Position ]:[Stanowisko / Position ]],0))="n/a","n/a",FJ381-INDEX(tab_MinKomp[Konserwacja KK],MATCH($B381,tab_MinKomp[[Stanowisko / Position ]:[Stanowisko / Position ]],0)))</f>
        <v>n/a</v>
      </c>
      <c r="FK382" s="194" t="str">
        <f>IF(INDEX(tab_MinKomp[Konserwacja form guma],MATCH($B381,tab_MinKomp[[Stanowisko / Position ]:[Stanowisko / Position ]],0))="n/a","n/a",FK381-INDEX(tab_MinKomp[Konserwacja form guma],MATCH($B381,tab_MinKomp[[Stanowisko / Position ]:[Stanowisko / Position ]],0)))</f>
        <v>n/a</v>
      </c>
      <c r="FL382" s="194" t="str">
        <f>IF(INDEX(tab_MinKomp[Konserwacja form plastiki],MATCH($B381,tab_MinKomp[[Stanowisko / Position ]:[Stanowisko / Position ]],0))="n/a","n/a",FL381-INDEX(tab_MinKomp[Konserwacja form plastiki],MATCH($B381,tab_MinKomp[[Stanowisko / Position ]:[Stanowisko / Position ]],0)))</f>
        <v>n/a</v>
      </c>
      <c r="FM382" s="194" t="str">
        <f>IF(INDEX(tab_MinKomp[Konserwacja Gorącego Kanału],MATCH($B381,tab_MinKomp[[Stanowisko / Position ]:[Stanowisko / Position ]],0))="n/a","n/a",FM381-INDEX(tab_MinKomp[Konserwacja Gorącego Kanału],MATCH($B381,tab_MinKomp[[Stanowisko / Position ]:[Stanowisko / Position ]],0)))</f>
        <v>n/a</v>
      </c>
      <c r="FN382" s="194" t="str">
        <f>IF(INDEX(tab_MinKomp[MS Office (Excel)],MATCH($B381,tab_MinKomp[[Stanowisko / Position ]:[Stanowisko / Position ]],0))="n/a","n/a",FN381-INDEX(tab_MinKomp[MS Office (Excel)],MATCH($B381,tab_MinKomp[[Stanowisko / Position ]:[Stanowisko / Position ]],0)))</f>
        <v>n/a</v>
      </c>
      <c r="FO382" s="194" t="str">
        <f>IF(INDEX(tab_MinKomp[MS Office (Word)],MATCH($B381,tab_MinKomp[[Stanowisko / Position ]:[Stanowisko / Position ]],0))="n/a","n/a",FO381-INDEX(tab_MinKomp[MS Office (Word)],MATCH($B381,tab_MinKomp[[Stanowisko / Position ]:[Stanowisko / Position ]],0)))</f>
        <v>n/a</v>
      </c>
      <c r="FP382" s="194" t="str">
        <f>IF(INDEX(tab_MinKomp[MS Office (Power Point)],MATCH($B381,tab_MinKomp[[Stanowisko / Position ]:[Stanowisko / Position ]],0))="n/a","n/a",FP381-INDEX(tab_MinKomp[MS Office (Power Point)],MATCH($B381,tab_MinKomp[[Stanowisko / Position ]:[Stanowisko / Position ]],0)))</f>
        <v>n/a</v>
      </c>
      <c r="FQ382" s="196" t="str">
        <f>IF(INDEX(tab_MinKomp[Język angielski / Englisch],MATCH($B381,tab_MinKomp[[Stanowisko / Position ]:[Stanowisko / Position ]],0))="n/a","n/a",FQ381-INDEX(tab_MinKomp[Język angielski / Englisch],MATCH($B381,tab_MinKomp[[Stanowisko / Position ]:[Stanowisko / Position ]],0)))</f>
        <v>n/a</v>
      </c>
      <c r="FR382" s="196" t="str">
        <f>IF(INDEX(tab_MinKomp[Język niemiecki / Deutsch],MATCH($B381,tab_MinKomp[[Stanowisko / Position ]:[Stanowisko / Position ]],0))="n/a","n/a",FR381-INDEX(tab_MinKomp[Język niemiecki / Deutsch],MATCH($B381,tab_MinKomp[[Stanowisko / Position ]:[Stanowisko / Position ]],0)))</f>
        <v>n/a</v>
      </c>
      <c r="FS382" s="194">
        <f>IF(INDEX(tab_MinKomp[Zarządzanie dokumentacją procesową / Process dokumentation management],MATCH($B381,tab_MinKomp[[Stanowisko / Position ]:[Stanowisko / Position ]],0))="n/a","n/a",FS381-INDEX(tab_MinKomp[Zarządzanie dokumentacją procesową / Process dokumentation management],MATCH($B381,tab_MinKomp[[Stanowisko / Position ]:[Stanowisko / Position ]],0)))</f>
        <v>0</v>
      </c>
      <c r="FT382" s="194">
        <f>IF(INDEX(tab_MinKomp[Znajomość procesów z obszaru / Kenntiss der prozesse in dem Bereich],MATCH($B381,tab_MinKomp[[Stanowisko / Position ]:[Stanowisko / Position ]],0))="n/a","n/a",FT381-INDEX(tab_MinKomp[Znajomość procesów z obszaru / Kenntiss der prozesse in dem Bereich],MATCH($B381,tab_MinKomp[[Stanowisko / Position ]:[Stanowisko / Position ]],0)))</f>
        <v>0</v>
      </c>
      <c r="FU382" s="194">
        <f>IF(INDEX(tab_MinKomp[optymalizacja procesów / Prozessoptymalisierung],MATCH($B381,tab_MinKomp[[Stanowisko / Position ]:[Stanowisko / Position ]],0))="n/a","n/a",FU381-INDEX(tab_MinKomp[optymalizacja procesów / Prozessoptymalisierung],MATCH($B381,tab_MinKomp[[Stanowisko / Position ]:[Stanowisko / Position ]],0)))</f>
        <v>0</v>
      </c>
      <c r="FV382" s="194">
        <f>IF(INDEX(tab_MinKomp[Umiejętności szkoleniowe / Trainingsfähigkeiten],MATCH($B381,tab_MinKomp[[Stanowisko / Position ]:[Stanowisko / Position ]],0))="n/a","n/a",FV381-INDEX(tab_MinKomp[Umiejętności szkoleniowe / Trainingsfähigkeiten],MATCH($B381,tab_MinKomp[[Stanowisko / Position ]:[Stanowisko / Position ]],0)))</f>
        <v>0</v>
      </c>
      <c r="FW382" s="194">
        <f>IF(INDEX(tab_MinKomp[Analityczne myślenie, podejście / Analitysches Denken, Einstellung],MATCH($B381,tab_MinKomp[[Stanowisko / Position ]:[Stanowisko / Position ]],0))="n/a","n/a",FW381-INDEX(tab_MinKomp[Analityczne myślenie, podejście / Analitysches Denken, Einstellung],MATCH($B381,tab_MinKomp[[Stanowisko / Position ]:[Stanowisko / Position ]],0)))</f>
        <v>0</v>
      </c>
      <c r="FX382" s="194">
        <f>IF(INDEX(tab_MinKomp[Dokładność, precyzja w dzialaniu / Genauigkeit, Präzision in die Arbeit],MATCH($B381,tab_MinKomp[[Stanowisko / Position ]:[Stanowisko / Position ]],0))="n/a","n/a",FX381-INDEX(tab_MinKomp[Dokładność, precyzja w dzialaniu / Genauigkeit, Präzision in die Arbeit],MATCH($B381,tab_MinKomp[[Stanowisko / Position ]:[Stanowisko / Position ]],0)))</f>
        <v>0</v>
      </c>
      <c r="FY382" s="194">
        <f>IF(INDEX(tab_MinKomp[Dyspozycyjność / Verfügbarkeit],MATCH($B381,tab_MinKomp[[Stanowisko / Position ]:[Stanowisko / Position ]],0))="n/a","n/a",FY381-INDEX(tab_MinKomp[Dyspozycyjność / Verfügbarkeit],MATCH($B381,tab_MinKomp[[Stanowisko / Position ]:[Stanowisko / Position ]],0)))</f>
        <v>0</v>
      </c>
      <c r="FZ382" s="194">
        <f>IF(INDEX(tab_MinKomp[Zaangażowanie / 
Engagement],MATCH($B381,tab_MinKomp[[Stanowisko / Position ]:[Stanowisko / Position ]],0))="n/a","n/a",FZ381-INDEX(tab_MinKomp[Zaangażowanie / 
Engagement],MATCH($B381,tab_MinKomp[[Stanowisko / Position ]:[Stanowisko / Position ]],0)))</f>
        <v>0</v>
      </c>
      <c r="GA382" s="194" t="str">
        <f>IF(INDEX(tab_MinKomp[Konserwacja form guma],MATCH($B381,tab_MinKomp[[Stanowisko / Position ]:[Stanowisko / Position ]],0))="n/a","n/a",GA381-INDEX(tab_MinKomp[Konserwacja form guma],MATCH($B381,tab_MinKomp[[Stanowisko / Position ]:[Stanowisko / Position ]],0)))</f>
        <v>n/a</v>
      </c>
      <c r="GB382" s="194" t="str">
        <f>IF(INDEX(tab_MinKomp[Konserwacja form plastiki],MATCH($B381,tab_MinKomp[[Stanowisko / Position ]:[Stanowisko / Position ]],0))="n/a","n/a",GB381-INDEX(tab_MinKomp[Konserwacja form plastiki],MATCH($B381,tab_MinKomp[[Stanowisko / Position ]:[Stanowisko / Position ]],0)))</f>
        <v>n/a</v>
      </c>
      <c r="GC382" s="194">
        <f>IF(INDEX(tab_MinKomp[Elastyczność w działaniu],MATCH($B381,tab_MinKomp[[Stanowisko / Position ]:[Stanowisko / Position ]],0))="n/a","n/a",GC381-INDEX(tab_MinKomp[Elastyczność w działaniu],MATCH($B381,tab_MinKomp[[Stanowisko / Position ]:[Stanowisko / Position ]],0)))</f>
        <v>0</v>
      </c>
      <c r="GD382" s="194">
        <f>IF(INDEX(tab_MinKomp[Komunikatywność],MATCH($B381,tab_MinKomp[[Stanowisko / Position ]:[Stanowisko / Position ]],0))="n/a","n/a",GD381-INDEX(tab_MinKomp[Komunikatywność],MATCH($B381,tab_MinKomp[[Stanowisko / Position ]:[Stanowisko / Position ]],0)))</f>
        <v>0</v>
      </c>
      <c r="GE382" s="193" t="str">
        <f>IF(INDEX(tab_MinKomp[Motywowanie i budowanie zaangażowania zespołu],MATCH($B381,tab_MinKomp[[Stanowisko / Position ]:[Stanowisko / Position ]],0))="n/a","n/a",GE381-INDEX(tab_MinKomp[Motywowanie i budowanie zaangażowania zespołu],MATCH($B381,tab_MinKomp[[Stanowisko / Position ]:[Stanowisko / Position ]],0)))</f>
        <v>n/a</v>
      </c>
      <c r="GF382" s="186" t="s">
        <v>248</v>
      </c>
      <c r="GG382" s="186" t="s">
        <v>248</v>
      </c>
      <c r="GH382" s="186" t="s">
        <v>248</v>
      </c>
      <c r="GI382" s="186" t="s">
        <v>248</v>
      </c>
      <c r="GJ382" s="186" t="s">
        <v>248</v>
      </c>
      <c r="GK382" s="186" t="s">
        <v>248</v>
      </c>
      <c r="GL382" s="186" t="s">
        <v>248</v>
      </c>
      <c r="GM382" s="186" t="s">
        <v>248</v>
      </c>
      <c r="GN382" s="186" t="s">
        <v>248</v>
      </c>
      <c r="GO382" s="186" t="s">
        <v>248</v>
      </c>
      <c r="GP382" s="186" t="s">
        <v>248</v>
      </c>
      <c r="GQ382" s="186" t="s">
        <v>248</v>
      </c>
      <c r="GR382" s="186" t="s">
        <v>248</v>
      </c>
      <c r="GS382" s="186" t="s">
        <v>248</v>
      </c>
      <c r="GT382" s="186" t="s">
        <v>248</v>
      </c>
      <c r="GU382" s="186" t="s">
        <v>248</v>
      </c>
      <c r="GV382" s="186" t="s">
        <v>248</v>
      </c>
      <c r="GW382" s="186" t="s">
        <v>248</v>
      </c>
      <c r="GX382" s="186" t="s">
        <v>248</v>
      </c>
      <c r="GY382" s="186" t="s">
        <v>248</v>
      </c>
      <c r="GZ382" s="261" t="s">
        <v>248</v>
      </c>
      <c r="HA382" s="261" t="s">
        <v>248</v>
      </c>
      <c r="HB382" s="191">
        <f>SUM(G382:GE382)/(HB381-(SUM(G382:GE382)))</f>
        <v>-0.2807017543859649</v>
      </c>
    </row>
    <row r="383" spans="1:210" ht="24.9" customHeight="1" x14ac:dyDescent="0.3">
      <c r="A383" s="105" t="s">
        <v>320</v>
      </c>
      <c r="B383" s="105" t="s">
        <v>315</v>
      </c>
      <c r="C383" s="105" t="s">
        <v>430</v>
      </c>
      <c r="D383" s="105">
        <v>1308</v>
      </c>
      <c r="E383" s="394" t="s">
        <v>577</v>
      </c>
      <c r="F383" s="185" t="s">
        <v>374</v>
      </c>
      <c r="G383" s="186">
        <v>2</v>
      </c>
      <c r="H383" s="186">
        <v>1</v>
      </c>
      <c r="I383" s="186">
        <v>2</v>
      </c>
      <c r="J383" s="186">
        <v>2</v>
      </c>
      <c r="K383" s="186">
        <v>2</v>
      </c>
      <c r="L383" s="186" t="s">
        <v>248</v>
      </c>
      <c r="M383" s="186" t="s">
        <v>248</v>
      </c>
      <c r="N383" s="186" t="s">
        <v>248</v>
      </c>
      <c r="O383" s="186">
        <v>2</v>
      </c>
      <c r="P383" s="186">
        <v>2</v>
      </c>
      <c r="Q383" s="186" t="s">
        <v>248</v>
      </c>
      <c r="R383" s="186" t="s">
        <v>248</v>
      </c>
      <c r="S383" s="186" t="s">
        <v>248</v>
      </c>
      <c r="T383" s="186" t="s">
        <v>248</v>
      </c>
      <c r="U383" s="186" t="s">
        <v>248</v>
      </c>
      <c r="V383" s="186" t="s">
        <v>248</v>
      </c>
      <c r="W383" s="186" t="s">
        <v>248</v>
      </c>
      <c r="X383" s="186" t="s">
        <v>248</v>
      </c>
      <c r="Y383" s="186" t="s">
        <v>248</v>
      </c>
      <c r="Z383" s="186" t="s">
        <v>248</v>
      </c>
      <c r="AA383" s="186" t="s">
        <v>248</v>
      </c>
      <c r="AB383" s="186" t="s">
        <v>248</v>
      </c>
      <c r="AC383" s="186" t="s">
        <v>248</v>
      </c>
      <c r="AD383" s="186" t="s">
        <v>248</v>
      </c>
      <c r="AE383" s="186" t="s">
        <v>248</v>
      </c>
      <c r="AF383" s="186" t="s">
        <v>248</v>
      </c>
      <c r="AG383" s="186" t="s">
        <v>248</v>
      </c>
      <c r="AH383" s="186" t="s">
        <v>248</v>
      </c>
      <c r="AI383" s="186" t="s">
        <v>248</v>
      </c>
      <c r="AJ383" s="186" t="s">
        <v>248</v>
      </c>
      <c r="AK383" s="186" t="s">
        <v>248</v>
      </c>
      <c r="AL383" s="186">
        <v>2</v>
      </c>
      <c r="AM383" s="186" t="s">
        <v>248</v>
      </c>
      <c r="AN383" s="186" t="s">
        <v>248</v>
      </c>
      <c r="AO383" s="186">
        <v>1</v>
      </c>
      <c r="AP383" s="186" t="s">
        <v>248</v>
      </c>
      <c r="AQ383" s="186">
        <v>1</v>
      </c>
      <c r="AR383" s="186" t="s">
        <v>248</v>
      </c>
      <c r="AS383" s="186" t="s">
        <v>248</v>
      </c>
      <c r="AT383" s="186" t="s">
        <v>248</v>
      </c>
      <c r="AU383" s="186" t="s">
        <v>248</v>
      </c>
      <c r="AV383" s="186">
        <v>2</v>
      </c>
      <c r="AW383" s="186">
        <v>1</v>
      </c>
      <c r="AX383" s="186" t="s">
        <v>248</v>
      </c>
      <c r="AY383" s="186" t="s">
        <v>248</v>
      </c>
      <c r="AZ383" s="186" t="s">
        <v>248</v>
      </c>
      <c r="BA383" s="186">
        <v>1</v>
      </c>
      <c r="BB383" s="186">
        <v>1</v>
      </c>
      <c r="BC383" s="186" t="s">
        <v>248</v>
      </c>
      <c r="BD383" s="186" t="s">
        <v>248</v>
      </c>
      <c r="BE383" s="186" t="s">
        <v>248</v>
      </c>
      <c r="BF383" s="186" t="s">
        <v>248</v>
      </c>
      <c r="BG383" s="186" t="s">
        <v>248</v>
      </c>
      <c r="BH383" s="186" t="s">
        <v>248</v>
      </c>
      <c r="BI383" s="186" t="s">
        <v>248</v>
      </c>
      <c r="BJ383" s="186" t="s">
        <v>248</v>
      </c>
      <c r="BK383" s="186" t="s">
        <v>248</v>
      </c>
      <c r="BL383" s="186" t="s">
        <v>248</v>
      </c>
      <c r="BM383" s="186" t="s">
        <v>248</v>
      </c>
      <c r="BN383" s="186" t="s">
        <v>248</v>
      </c>
      <c r="BO383" s="186" t="s">
        <v>248</v>
      </c>
      <c r="BP383" s="186" t="s">
        <v>248</v>
      </c>
      <c r="BQ383" s="186"/>
      <c r="BR383" s="186" t="s">
        <v>248</v>
      </c>
      <c r="BS383" s="186"/>
      <c r="BT383" s="186" t="s">
        <v>248</v>
      </c>
      <c r="BU383" s="186"/>
      <c r="BV383" s="186" t="s">
        <v>248</v>
      </c>
      <c r="BW383" s="186"/>
      <c r="BX383" s="186"/>
      <c r="BY383" s="186" t="s">
        <v>248</v>
      </c>
      <c r="BZ383" s="186">
        <v>3</v>
      </c>
      <c r="CA383" s="186" t="s">
        <v>248</v>
      </c>
      <c r="CB383" s="186"/>
      <c r="CC383" s="186" t="s">
        <v>248</v>
      </c>
      <c r="CD383" s="186">
        <v>3</v>
      </c>
      <c r="CE383" s="186"/>
      <c r="CF383" s="186">
        <v>3</v>
      </c>
      <c r="CG383" s="186">
        <v>3</v>
      </c>
      <c r="CH383" s="186" t="s">
        <v>248</v>
      </c>
      <c r="CI383" s="186" t="s">
        <v>248</v>
      </c>
      <c r="CJ383" s="186" t="s">
        <v>248</v>
      </c>
      <c r="CK383" s="186" t="s">
        <v>248</v>
      </c>
      <c r="CL383" s="186" t="s">
        <v>248</v>
      </c>
      <c r="CM383" s="186" t="s">
        <v>248</v>
      </c>
      <c r="CN383" s="186" t="s">
        <v>248</v>
      </c>
      <c r="CO383" s="186" t="s">
        <v>248</v>
      </c>
      <c r="CP383" s="186" t="s">
        <v>248</v>
      </c>
      <c r="CQ383" s="186" t="s">
        <v>248</v>
      </c>
      <c r="CR383" s="186" t="s">
        <v>248</v>
      </c>
      <c r="CS383" s="186" t="s">
        <v>248</v>
      </c>
      <c r="CT383" s="186" t="s">
        <v>248</v>
      </c>
      <c r="CU383" s="186" t="s">
        <v>248</v>
      </c>
      <c r="CV383" s="186" t="s">
        <v>248</v>
      </c>
      <c r="CW383" s="186">
        <v>2</v>
      </c>
      <c r="CX383" s="186" t="s">
        <v>248</v>
      </c>
      <c r="CY383" s="186" t="s">
        <v>248</v>
      </c>
      <c r="CZ383" s="186" t="s">
        <v>248</v>
      </c>
      <c r="DA383" s="186" t="s">
        <v>248</v>
      </c>
      <c r="DB383" s="186" t="s">
        <v>248</v>
      </c>
      <c r="DC383" s="186" t="s">
        <v>248</v>
      </c>
      <c r="DD383" s="186" t="s">
        <v>248</v>
      </c>
      <c r="DE383" s="186" t="s">
        <v>248</v>
      </c>
      <c r="DF383" s="186">
        <v>2</v>
      </c>
      <c r="DG383" s="186" t="s">
        <v>248</v>
      </c>
      <c r="DH383" s="186" t="s">
        <v>248</v>
      </c>
      <c r="DI383" s="186" t="s">
        <v>248</v>
      </c>
      <c r="DJ383" s="186" t="s">
        <v>248</v>
      </c>
      <c r="DK383" s="186" t="s">
        <v>248</v>
      </c>
      <c r="DL383" s="186" t="s">
        <v>248</v>
      </c>
      <c r="DM383" s="186" t="s">
        <v>248</v>
      </c>
      <c r="DN383" s="186" t="s">
        <v>248</v>
      </c>
      <c r="DO383" s="186" t="s">
        <v>248</v>
      </c>
      <c r="DP383" s="186" t="s">
        <v>248</v>
      </c>
      <c r="DQ383" s="186" t="s">
        <v>248</v>
      </c>
      <c r="DR383" s="186" t="s">
        <v>248</v>
      </c>
      <c r="DS383" s="186" t="s">
        <v>248</v>
      </c>
      <c r="DT383" s="186" t="s">
        <v>248</v>
      </c>
      <c r="DU383" s="186" t="s">
        <v>248</v>
      </c>
      <c r="DV383" s="186" t="s">
        <v>248</v>
      </c>
      <c r="DW383" s="186" t="s">
        <v>248</v>
      </c>
      <c r="DX383" s="186" t="s">
        <v>248</v>
      </c>
      <c r="DY383" s="186" t="s">
        <v>248</v>
      </c>
      <c r="DZ383" s="186" t="s">
        <v>248</v>
      </c>
      <c r="EA383" s="186" t="s">
        <v>248</v>
      </c>
      <c r="EB383" s="186" t="s">
        <v>248</v>
      </c>
      <c r="EC383" s="186" t="s">
        <v>248</v>
      </c>
      <c r="ED383" s="186" t="s">
        <v>248</v>
      </c>
      <c r="EE383" s="186" t="s">
        <v>248</v>
      </c>
      <c r="EF383" s="186" t="s">
        <v>248</v>
      </c>
      <c r="EG383" s="186" t="s">
        <v>248</v>
      </c>
      <c r="EH383" s="186" t="s">
        <v>248</v>
      </c>
      <c r="EI383" s="186" t="s">
        <v>248</v>
      </c>
      <c r="EJ383" s="186" t="s">
        <v>248</v>
      </c>
      <c r="EK383" s="186" t="s">
        <v>248</v>
      </c>
      <c r="EL383" s="184" t="s">
        <v>248</v>
      </c>
      <c r="EM383" s="184" t="s">
        <v>248</v>
      </c>
      <c r="EN383" s="184" t="s">
        <v>248</v>
      </c>
      <c r="EO383" s="186" t="s">
        <v>248</v>
      </c>
      <c r="EP383" s="186" t="s">
        <v>248</v>
      </c>
      <c r="EQ383" s="186" t="s">
        <v>248</v>
      </c>
      <c r="ER383" s="186" t="s">
        <v>248</v>
      </c>
      <c r="ES383" s="186" t="s">
        <v>248</v>
      </c>
      <c r="ET383" s="186" t="s">
        <v>248</v>
      </c>
      <c r="EU383" s="186" t="s">
        <v>248</v>
      </c>
      <c r="EV383" s="186" t="s">
        <v>248</v>
      </c>
      <c r="EW383" s="186" t="s">
        <v>248</v>
      </c>
      <c r="EX383" s="186" t="s">
        <v>248</v>
      </c>
      <c r="EY383" s="186" t="s">
        <v>248</v>
      </c>
      <c r="EZ383" s="186" t="s">
        <v>248</v>
      </c>
      <c r="FA383" s="186" t="s">
        <v>248</v>
      </c>
      <c r="FB383" s="186" t="s">
        <v>248</v>
      </c>
      <c r="FC383" s="186" t="s">
        <v>248</v>
      </c>
      <c r="FD383" s="186" t="s">
        <v>248</v>
      </c>
      <c r="FE383" s="186" t="s">
        <v>248</v>
      </c>
      <c r="FF383" s="186" t="s">
        <v>248</v>
      </c>
      <c r="FG383" s="186" t="s">
        <v>248</v>
      </c>
      <c r="FH383" s="186" t="s">
        <v>248</v>
      </c>
      <c r="FI383" s="186" t="s">
        <v>248</v>
      </c>
      <c r="FJ383" s="186" t="s">
        <v>248</v>
      </c>
      <c r="FK383" s="186" t="s">
        <v>248</v>
      </c>
      <c r="FL383" s="186" t="s">
        <v>248</v>
      </c>
      <c r="FM383" s="186" t="s">
        <v>248</v>
      </c>
      <c r="FN383" s="186" t="s">
        <v>248</v>
      </c>
      <c r="FO383" s="186" t="s">
        <v>248</v>
      </c>
      <c r="FP383" s="186" t="s">
        <v>248</v>
      </c>
      <c r="FQ383" s="187" t="s">
        <v>248</v>
      </c>
      <c r="FR383" s="187" t="s">
        <v>248</v>
      </c>
      <c r="FS383" s="186">
        <v>2</v>
      </c>
      <c r="FT383" s="186">
        <v>2</v>
      </c>
      <c r="FU383" s="186">
        <v>1</v>
      </c>
      <c r="FV383" s="186">
        <v>3</v>
      </c>
      <c r="FW383" s="186">
        <v>2</v>
      </c>
      <c r="FX383" s="186">
        <v>2</v>
      </c>
      <c r="FY383" s="186">
        <v>1</v>
      </c>
      <c r="FZ383" s="186">
        <v>2</v>
      </c>
      <c r="GA383" s="186" t="s">
        <v>248</v>
      </c>
      <c r="GB383" s="186" t="s">
        <v>248</v>
      </c>
      <c r="GC383" s="186"/>
      <c r="GD383" s="186">
        <v>2</v>
      </c>
      <c r="GE383" s="186" t="s">
        <v>248</v>
      </c>
      <c r="GF383" s="186" t="s">
        <v>248</v>
      </c>
      <c r="GG383" s="186" t="s">
        <v>248</v>
      </c>
      <c r="GH383" s="186" t="s">
        <v>248</v>
      </c>
      <c r="GI383" s="186" t="s">
        <v>248</v>
      </c>
      <c r="GJ383" s="186" t="s">
        <v>248</v>
      </c>
      <c r="GK383" s="186" t="s">
        <v>248</v>
      </c>
      <c r="GL383" s="186" t="s">
        <v>248</v>
      </c>
      <c r="GM383" s="186" t="s">
        <v>248</v>
      </c>
      <c r="GN383" s="186" t="s">
        <v>248</v>
      </c>
      <c r="GO383" s="186" t="s">
        <v>248</v>
      </c>
      <c r="GP383" s="186" t="s">
        <v>248</v>
      </c>
      <c r="GQ383" s="186" t="s">
        <v>248</v>
      </c>
      <c r="GR383" s="186" t="s">
        <v>248</v>
      </c>
      <c r="GS383" s="186" t="s">
        <v>248</v>
      </c>
      <c r="GT383" s="186" t="s">
        <v>248</v>
      </c>
      <c r="GU383" s="186" t="s">
        <v>248</v>
      </c>
      <c r="GV383" s="186" t="s">
        <v>248</v>
      </c>
      <c r="GW383" s="186" t="s">
        <v>248</v>
      </c>
      <c r="GX383" s="186" t="s">
        <v>248</v>
      </c>
      <c r="GY383" s="186" t="s">
        <v>248</v>
      </c>
      <c r="GZ383" s="261" t="s">
        <v>248</v>
      </c>
      <c r="HA383" s="261" t="s">
        <v>248</v>
      </c>
      <c r="HB383" s="188">
        <f t="shared" ref="HB383" si="335">SUM(G383:GE383)</f>
        <v>55</v>
      </c>
    </row>
    <row r="384" spans="1:210" ht="24.9" customHeight="1" thickBot="1" x14ac:dyDescent="0.35">
      <c r="A384" s="108" t="str">
        <f t="shared" ref="A384" si="336">A383</f>
        <v>Prod.-Q-4</v>
      </c>
      <c r="B384" s="108" t="str">
        <f t="shared" ref="B384" si="337">B383</f>
        <v>Pracownik Produkcji</v>
      </c>
      <c r="C384" s="108" t="str">
        <f t="shared" ref="C384" si="338">C383</f>
        <v>MK</v>
      </c>
      <c r="D384" s="108">
        <f t="shared" ref="D384" si="339">D383</f>
        <v>1308</v>
      </c>
      <c r="E384" s="395"/>
      <c r="F384" s="189" t="s">
        <v>375</v>
      </c>
      <c r="G384" s="192">
        <f>IF(INDEX(tab_MinKomp[Przepisy BHP / BHP Vorschriften],MATCH($B383,tab_MinKomp[[Stanowisko / Position ]:[Stanowisko / Position ]],0))="n/a","n/a",G383-INDEX(tab_MinKomp[Przepisy BHP / BHP Vorschriften],MATCH($B383,tab_MinKomp[[Stanowisko / Position ]:[Stanowisko / Position ]],0)))</f>
        <v>0</v>
      </c>
      <c r="H384" s="193">
        <f>IF(INDEX(tab_MinKomp[Przepisy PPOŻ / Brandschutzbestimmungen],MATCH($B383,tab_MinKomp[[Stanowisko / Position ]:[Stanowisko / Position ]],0))="n/a","n/a",H383-INDEX(tab_MinKomp[Przepisy PPOŻ / Brandschutzbestimmungen],MATCH($B383,tab_MinKomp[[Stanowisko / Position ]:[Stanowisko / Position ]],0)))</f>
        <v>0</v>
      </c>
      <c r="I384" s="193">
        <f>IF(INDEX(tab_MinKomp[Ryzyko zawodowe na stanowiskach pracyv/ Berufliche Risiken an Arbeitsstellen],MATCH($B383,tab_MinKomp[[Stanowisko / Position ]:[Stanowisko / Position ]],0))="n/a","n/a",I383-INDEX(tab_MinKomp[Ryzyko zawodowe na stanowiskach pracyv/ Berufliche Risiken an Arbeitsstellen],MATCH($B383,tab_MinKomp[[Stanowisko / Position ]:[Stanowisko / Position ]],0)))</f>
        <v>0</v>
      </c>
      <c r="J384" s="193">
        <f>IF(INDEX(tab_MinKomp[Gospodarka substancjami niebezpiecznymi / Gefahrstoffmanagement],MATCH($B383,tab_MinKomp[[Stanowisko / Position ]:[Stanowisko / Position ]],0))="n/a","n/a",J383-INDEX(tab_MinKomp[Gospodarka substancjami niebezpiecznymi / Gefahrstoffmanagement],MATCH($B383,tab_MinKomp[[Stanowisko / Position ]:[Stanowisko / Position ]],0)))</f>
        <v>1</v>
      </c>
      <c r="K384" s="193">
        <f>IF(INDEX(tab_MinKomp[Gospodarka odpadami / Abfallwirtschaft],MATCH($B383,tab_MinKomp[[Stanowisko / Position ]:[Stanowisko / Position ]],0))="n/a","n/a",K383-INDEX(tab_MinKomp[Gospodarka odpadami / Abfallwirtschaft],MATCH($B383,tab_MinKomp[[Stanowisko / Position ]:[Stanowisko / Position ]],0)))</f>
        <v>1</v>
      </c>
      <c r="L384" s="194" t="str">
        <f>IF(INDEX(tab_MinKomp[Przepisy kodeksu pracy / Bestimmungen des Arbeitsgesetzes],MATCH($B383,tab_MinKomp[[Stanowisko / Position ]:[Stanowisko / Position ]],0))="n/a","n/a",L383-INDEX(tab_MinKomp[Przepisy kodeksu pracy / Bestimmungen des Arbeitsgesetzes],MATCH($B383,tab_MinKomp[[Stanowisko / Position ]:[Stanowisko / Position ]],0)))</f>
        <v>n/a</v>
      </c>
      <c r="M384" s="195" t="str">
        <f>IF(INDEX(tab_MinKomp[Przepisy o ub.społ. ZUS  / Sozialversicherungsvorschriften],MATCH($B383,tab_MinKomp[[Stanowisko / Position ]:[Stanowisko / Position ]],0))="n/a","n/a",M383-INDEX(tab_MinKomp[Przepisy o ub.społ. ZUS  / Sozialversicherungsvorschriften],MATCH($B383,tab_MinKomp[[Stanowisko / Position ]:[Stanowisko / Position ]],0)))</f>
        <v>n/a</v>
      </c>
      <c r="N384" s="194" t="str">
        <f>IF(INDEX(tab_MinKomp[PRZEPISY O PDOF /persönlich Einkommensteuergesetz ],MATCH($B383,tab_MinKomp[[Stanowisko / Position ]:[Stanowisko / Position ]],0))="n/a","n/a",N383-INDEX(tab_MinKomp[PRZEPISY O PDOF /persönlich Einkommensteuergesetz ],MATCH($B383,tab_MinKomp[[Stanowisko / Position ]:[Stanowisko / Position ]],0)))</f>
        <v>n/a</v>
      </c>
      <c r="O384" s="194">
        <f>IF(INDEX(tab_MinKomp[Regulamin pracy / Arbeitsordnung],MATCH($B383,tab_MinKomp[[Stanowisko / Position ]:[Stanowisko / Position ]],0))="n/a","n/a",O383-INDEX(tab_MinKomp[Regulamin pracy / Arbeitsordnung],MATCH($B383,tab_MinKomp[[Stanowisko / Position ]:[Stanowisko / Position ]],0)))</f>
        <v>1</v>
      </c>
      <c r="P384" s="194">
        <f>IF(INDEX(tab_MinKomp[Regulamin wynagradzania / Vergütungsordnung],MATCH($B383,tab_MinKomp[[Stanowisko / Position ]:[Stanowisko / Position ]],0))="n/a","n/a",P383-INDEX(tab_MinKomp[Regulamin wynagradzania / Vergütungsordnung],MATCH($B383,tab_MinKomp[[Stanowisko / Position ]:[Stanowisko / Position ]],0)))</f>
        <v>1</v>
      </c>
      <c r="Q384" s="194" t="str">
        <f>IF(INDEX(tab_MinKomp[System R2PŁATNIK PRO: Płace / Lohnabrechnung],MATCH($B383,tab_MinKomp[[Stanowisko / Position ]:[Stanowisko / Position ]],0))="n/a","n/a",Q383-INDEX(tab_MinKomp[System R2PŁATNIK PRO: Płace / Lohnabrechnung],MATCH($B383,tab_MinKomp[[Stanowisko / Position ]:[Stanowisko / Position ]],0)))</f>
        <v>n/a</v>
      </c>
      <c r="R384" s="194" t="str">
        <f>IF(INDEX(tab_MinKomp[SystemR2PŁATNIK PRO: KADRY / Personaldaten],MATCH($B383,tab_MinKomp[[Stanowisko / Position ]:[Stanowisko / Position ]],0))="n/a","n/a",R383-INDEX(tab_MinKomp[SystemR2PŁATNIK PRO: KADRY / Personaldaten],MATCH($B383,tab_MinKomp[[Stanowisko / Position ]:[Stanowisko / Position ]],0)))</f>
        <v>n/a</v>
      </c>
      <c r="S384" s="194" t="str">
        <f>IF(INDEX(tab_MinKomp[SYSTEM R2PŁATNIK PRO: zarządzanie pracownikami / Arbeitsverwaltung],MATCH($B383,tab_MinKomp[[Stanowisko / Position ]:[Stanowisko / Position ]],0))="n/a","n/a",S383-INDEX(tab_MinKomp[SYSTEM R2PŁATNIK PRO: zarządzanie pracownikami / Arbeitsverwaltung],MATCH($B383,tab_MinKomp[[Stanowisko / Position ]:[Stanowisko / Position ]],0)))</f>
        <v>n/a</v>
      </c>
      <c r="T384" s="194" t="str">
        <f>IF(INDEX(tab_MinKomp[Doradztwo, wsparcie personalne / Personalberatung und Unterstützung],MATCH($B383,tab_MinKomp[[Stanowisko / Position ]:[Stanowisko / Position ]],0))="n/a","n/a",T383-INDEX(tab_MinKomp[Doradztwo, wsparcie personalne / Personalberatung und Unterstützung],MATCH($B383,tab_MinKomp[[Stanowisko / Position ]:[Stanowisko / Position ]],0)))</f>
        <v>n/a</v>
      </c>
      <c r="U384" s="194" t="str">
        <f>IF(INDEX(tab_MinKomp[Przepisy o podatku VAT / MwSt.- Gesetz],MATCH($B383,tab_MinKomp[[Stanowisko / Position ]:[Stanowisko / Position ]],0))="n/a","n/a",U383-INDEX(tab_MinKomp[Przepisy o podatku VAT / MwSt.- Gesetz],MATCH($B383,tab_MinKomp[[Stanowisko / Position ]:[Stanowisko / Position ]],0)))</f>
        <v>n/a</v>
      </c>
      <c r="V384" s="194" t="str">
        <f>IF(INDEX(tab_MinKomp[PrzepisyPDOP / geschäftlich Einkommensteuergesetz],MATCH($B383,tab_MinKomp[[Stanowisko / Position ]:[Stanowisko / Position ]],0))="n/a","n/a",V383-INDEX(tab_MinKomp[PrzepisyPDOP / geschäftlich Einkommensteuergesetz],MATCH($B383,tab_MinKomp[[Stanowisko / Position ]:[Stanowisko / Position ]],0)))</f>
        <v>n/a</v>
      </c>
      <c r="W384" s="194" t="str">
        <f>IF(INDEX(tab_MinKomp[System BAAN / FINANSE (FIBU)],MATCH($B383,tab_MinKomp[[Stanowisko / Position ]:[Stanowisko / Position ]],0))="n/a","n/a",W383-INDEX(tab_MinKomp[System BAAN / FINANSE (FIBU)],MATCH($B383,tab_MinKomp[[Stanowisko / Position ]:[Stanowisko / Position ]],0)))</f>
        <v>n/a</v>
      </c>
      <c r="X384" s="194" t="str">
        <f>IF(INDEX(tab_MinKomp[Systemy pomocnicze / Hilfssysteme(STOCKPROGRAM, KALK2000 etc.)],MATCH($B383,tab_MinKomp[[Stanowisko / Position ]:[Stanowisko / Position ]],0))="n/a","n/a",X383-INDEX(tab_MinKomp[Systemy pomocnicze / Hilfssysteme(STOCKPROGRAM, KALK2000 etc.)],MATCH($B383,tab_MinKomp[[Stanowisko / Position ]:[Stanowisko / Position ]],0)))</f>
        <v>n/a</v>
      </c>
      <c r="Y384" s="194" t="str">
        <f>IF(INDEX(tab_MinKomp[Polityka rachunkowości / Buchführungspolitik],MATCH($B383,tab_MinKomp[[Stanowisko / Position ]:[Stanowisko / Position ]],0))="n/a","n/a",Y383-INDEX(tab_MinKomp[Polityka rachunkowości / Buchführungspolitik],MATCH($B383,tab_MinKomp[[Stanowisko / Position ]:[Stanowisko / Position ]],0)))</f>
        <v>n/a</v>
      </c>
      <c r="Z384" s="194" t="str">
        <f>IF(INDEX(tab_MinKomp[Ustawa o rachunkowości / Rechnungslegungsgesetz],MATCH($B383,tab_MinKomp[[Stanowisko / Position ]:[Stanowisko / Position ]],0))="n/a","n/a",Z383-INDEX(tab_MinKomp[Ustawa o rachunkowości / Rechnungslegungsgesetz],MATCH($B383,tab_MinKomp[[Stanowisko / Position ]:[Stanowisko / Position ]],0)))</f>
        <v>n/a</v>
      </c>
      <c r="AA384" s="194" t="str">
        <f>IF(INDEX(tab_MinKomp[WORKFLOW - TS-100],MATCH($B383,tab_MinKomp[[Stanowisko / Position ]:[Stanowisko / Position ]],0))="n/a","n/a",AA383-INDEX(tab_MinKomp[WORKFLOW - TS-100],MATCH($B383,tab_MinKomp[[Stanowisko / Position ]:[Stanowisko / Position ]],0)))</f>
        <v>n/a</v>
      </c>
      <c r="AB384" s="194" t="str">
        <f>IF(INDEX(tab_MinKomp[WORKFLOW - SFMS],MATCH($B383,tab_MinKomp[[Stanowisko / Position ]:[Stanowisko / Position ]],0))="n/a","n/a",AB383-INDEX(tab_MinKomp[WORKFLOW - SFMS],MATCH($B383,tab_MinKomp[[Stanowisko / Position ]:[Stanowisko / Position ]],0)))</f>
        <v>n/a</v>
      </c>
      <c r="AC384" s="194" t="str">
        <f>IF(INDEX(tab_MinKomp[System ISO 9001:2015],MATCH($B383,tab_MinKomp[[Stanowisko / Position ]:[Stanowisko / Position ]],0))="n/a","n/a",AC383-INDEX(tab_MinKomp[System ISO 9001:2015],MATCH($B383,tab_MinKomp[[Stanowisko / Position ]:[Stanowisko / Position ]],0)))</f>
        <v>n/a</v>
      </c>
      <c r="AD384" s="194" t="str">
        <f>IF(INDEX(tab_MinKomp[System ISO 9001:2015],MATCH($B383,tab_MinKomp[[Stanowisko / Position ]:[Stanowisko / Position ]],0))="n/a","n/a",AD383-INDEX(tab_MinKomp[System ISO 9001:2015],MATCH($B383,tab_MinKomp[[Stanowisko / Position ]:[Stanowisko / Position ]],0)))</f>
        <v>n/a</v>
      </c>
      <c r="AE384" s="194" t="str">
        <f>IF(INDEX(tab_MinKomp[System ISO 9001:2015],MATCH($B383,tab_MinKomp[[Stanowisko / Position ]:[Stanowisko / Position ]],0))="n/a","n/a",AE383-INDEX(tab_MinKomp[System ISO 9001:2015],MATCH($B383,tab_MinKomp[[Stanowisko / Position ]:[Stanowisko / Position ]],0)))</f>
        <v>n/a</v>
      </c>
      <c r="AF384" s="194" t="str">
        <f>IF(INDEX(tab_MinKomp[System ISO 9001:2015],MATCH($B383,tab_MinKomp[[Stanowisko / Position ]:[Stanowisko / Position ]],0))="n/a","n/a",AF383-INDEX(tab_MinKomp[System ISO 9001:2015],MATCH($B383,tab_MinKomp[[Stanowisko / Position ]:[Stanowisko / Position ]],0)))</f>
        <v>n/a</v>
      </c>
      <c r="AG384" s="194" t="str">
        <f>IF(INDEX(tab_MinKomp[Wymagania VDA 6.3 Process / Forderungen],MATCH($B383,tab_MinKomp[[Stanowisko / Position ]:[Stanowisko / Position ]],0))="n/a","n/a",AG383-INDEX(tab_MinKomp[Wymagania VDA 6.3 Process / Forderungen],MATCH($B383,tab_MinKomp[[Stanowisko / Position ]:[Stanowisko / Position ]],0)))</f>
        <v>n/a</v>
      </c>
      <c r="AH384" s="194" t="str">
        <f>IF(INDEX(tab_MinKomp[Wymagania VDA 6.5 Product / Forderungen],MATCH($B383,tab_MinKomp[[Stanowisko / Position ]:[Stanowisko / Position ]],0))="n/a","n/a",AH383-INDEX(tab_MinKomp[Wymagania VDA 6.5 Product / Forderungen],MATCH($B383,tab_MinKomp[[Stanowisko / Position ]:[Stanowisko / Position ]],0)))</f>
        <v>n/a</v>
      </c>
      <c r="AI384" s="194" t="str">
        <f>IF(INDEX(tab_MinKomp[System ISO 9001:2015],MATCH($B383,tab_MinKomp[[Stanowisko / Position ]:[Stanowisko / Position ]],0))="n/a","n/a",AI383-INDEX(tab_MinKomp[System ISO 9001:2015],MATCH($B383,tab_MinKomp[[Stanowisko / Position ]:[Stanowisko / Position ]],0)))</f>
        <v>n/a</v>
      </c>
      <c r="AJ384" s="194" t="str">
        <f>IF(INDEX(tab_MinKomp[Auditor systemu ISO 17021:2018],MATCH($B383,tab_MinKomp[[Stanowisko / Position ]:[Stanowisko / Position ]],0))="n/a","n/a",AJ383-INDEX(tab_MinKomp[Auditor systemu ISO 17021:2018],MATCH($B383,tab_MinKomp[[Stanowisko / Position ]:[Stanowisko / Position ]],0)))</f>
        <v>n/a</v>
      </c>
      <c r="AK384" s="194" t="str">
        <f>IF(INDEX(tab_MinKomp[Pełnomocnik systemu / Systemvertreter],MATCH($B383,tab_MinKomp[[Stanowisko / Position ]:[Stanowisko / Position ]],0))="n/a","n/a",AK383-INDEX(tab_MinKomp[Pełnomocnik systemu / Systemvertreter],MATCH($B383,tab_MinKomp[[Stanowisko / Position ]:[Stanowisko / Position ]],0)))</f>
        <v>n/a</v>
      </c>
      <c r="AL384" s="194">
        <f>IF(INDEX(tab_MinKomp[Polityka Etyczna - Compliance],MATCH($B383,tab_MinKomp[[Stanowisko / Position ]:[Stanowisko / Position ]],0))="n/a","n/a",AL383-INDEX(tab_MinKomp[Polityka Etyczna - Compliance],MATCH($B383,tab_MinKomp[[Stanowisko / Position ]:[Stanowisko / Position ]],0)))</f>
        <v>1</v>
      </c>
      <c r="AM384" s="194" t="str">
        <f>IF(INDEX(tab_MinKomp[WDRAŻANIE NOWYCH PROJEKTÓW/ PROCEDURA CTM],MATCH($B383,tab_MinKomp[[Stanowisko / Position ]:[Stanowisko / Position ]],0))="n/a","n/a",AM383-INDEX(tab_MinKomp[WDRAŻANIE NOWYCH PROJEKTÓW/ PROCEDURA CTM],MATCH($B383,tab_MinKomp[[Stanowisko / Position ]:[Stanowisko / Position ]],0)))</f>
        <v>n/a</v>
      </c>
      <c r="AN384" s="194" t="str">
        <f>IF(INDEX(tab_MinKomp[KAMIENIE MILOWE MSL/PIFF],MATCH($B383,tab_MinKomp[[Stanowisko / Position ]:[Stanowisko / Position ]],0))="n/a","n/a",AN383-INDEX(tab_MinKomp[KAMIENIE MILOWE MSL/PIFF],MATCH($B383,tab_MinKomp[[Stanowisko / Position ]:[Stanowisko / Position ]],0)))</f>
        <v>n/a</v>
      </c>
      <c r="AO384" s="194">
        <f>IF(INDEX(tab_MinKomp[CP],MATCH($B383,tab_MinKomp[[Stanowisko / Position ]:[Stanowisko / Position ]],0))="n/a","n/a",AO383-INDEX(tab_MinKomp[CP],MATCH($B383,tab_MinKomp[[Stanowisko / Position ]:[Stanowisko / Position ]],0)))</f>
        <v>0</v>
      </c>
      <c r="AP384" s="194" t="str">
        <f>IF(INDEX(tab_MinKomp[FMEA],MATCH($B383,tab_MinKomp[[Stanowisko / Position ]:[Stanowisko / Position ]],0))="n/a","n/a",AP383-INDEX(tab_MinKomp[FMEA],MATCH($B383,tab_MinKomp[[Stanowisko / Position ]:[Stanowisko / Position ]],0)))</f>
        <v>n/a</v>
      </c>
      <c r="AQ384" s="194">
        <f>IF(INDEX(tab_MinKomp[FLOW CHART],MATCH($B383,tab_MinKomp[[Stanowisko / Position ]:[Stanowisko / Position ]],0))="n/a","n/a",AQ383-INDEX(tab_MinKomp[FLOW CHART],MATCH($B383,tab_MinKomp[[Stanowisko / Position ]:[Stanowisko / Position ]],0)))</f>
        <v>0</v>
      </c>
      <c r="AR384" s="194" t="str">
        <f>IF(INDEX(tab_MinKomp[APQP],MATCH($B383,tab_MinKomp[[Stanowisko / Position ]:[Stanowisko / Position ]],0))="n/a","n/a",AR383-INDEX(tab_MinKomp[APQP],MATCH($B383,tab_MinKomp[[Stanowisko / Position ]:[Stanowisko / Position ]],0)))</f>
        <v>n/a</v>
      </c>
      <c r="AS384" s="194" t="str">
        <f>IF(INDEX(tab_MinKomp[MSA],MATCH($B383,tab_MinKomp[[Stanowisko / Position ]:[Stanowisko / Position ]],0))="n/a","n/a",AS383-INDEX(tab_MinKomp[MSA],MATCH($B383,tab_MinKomp[[Stanowisko / Position ]:[Stanowisko / Position ]],0)))</f>
        <v>n/a</v>
      </c>
      <c r="AT384" s="194" t="str">
        <f>IF(INDEX(tab_MinKomp[SPC],MATCH($B383,tab_MinKomp[[Stanowisko / Position ]:[Stanowisko / Position ]],0))="n/a","n/a",AT383-INDEX(tab_MinKomp[SPC],MATCH($B383,tab_MinKomp[[Stanowisko / Position ]:[Stanowisko / Position ]],0)))</f>
        <v>n/a</v>
      </c>
      <c r="AU384" s="194" t="str">
        <f>IF(INDEX(tab_MinKomp[CSR (SPECYFICZNE WYMAGANIA KLIENTA)],MATCH($B383,tab_MinKomp[[Stanowisko / Position ]:[Stanowisko / Position ]],0))="n/a","n/a",AU383-INDEX(tab_MinKomp[CSR (SPECYFICZNE WYMAGANIA KLIENTA)],MATCH($B383,tab_MinKomp[[Stanowisko / Position ]:[Stanowisko / Position ]],0)))</f>
        <v>n/a</v>
      </c>
      <c r="AV384" s="194">
        <f>IF(INDEX(tab_MinKomp[5S],MATCH($B383,tab_MinKomp[[Stanowisko / Position ]:[Stanowisko / Position ]],0))="n/a","n/a",AV383-INDEX(tab_MinKomp[5S],MATCH($B383,tab_MinKomp[[Stanowisko / Position ]:[Stanowisko / Position ]],0)))</f>
        <v>0</v>
      </c>
      <c r="AW384" s="194">
        <f>IF(INDEX(tab_MinKomp[LEAN MANAGEMENT],MATCH($B383,tab_MinKomp[[Stanowisko / Position ]:[Stanowisko / Position ]],0))="n/a","n/a",AW383-INDEX(tab_MinKomp[LEAN MANAGEMENT],MATCH($B383,tab_MinKomp[[Stanowisko / Position ]:[Stanowisko / Position ]],0)))</f>
        <v>0</v>
      </c>
      <c r="AX384" s="194" t="str">
        <f>IF(INDEX(tab_MinKomp[5R],MATCH($B383,tab_MinKomp[[Stanowisko / Position ]:[Stanowisko / Position ]],0))="n/a","n/a",AX383-INDEX(tab_MinKomp[5R],MATCH($B383,tab_MinKomp[[Stanowisko / Position ]:[Stanowisko / Position ]],0)))</f>
        <v>n/a</v>
      </c>
      <c r="AY384" s="194" t="str">
        <f>IF(INDEX(tab_MinKomp[Six Sigma],MATCH($B383,tab_MinKomp[[Stanowisko / Position ]:[Stanowisko / Position ]],0))="n/a","n/a",AY383-INDEX(tab_MinKomp[Six Sigma],MATCH($B383,tab_MinKomp[[Stanowisko / Position ]:[Stanowisko / Position ]],0)))</f>
        <v>n/a</v>
      </c>
      <c r="AZ384" s="194" t="str">
        <f>IF(INDEX(tab_MinKomp[System BAAN / Distribution &amp; Supply Chain],MATCH($B383,tab_MinKomp[[Stanowisko / Position ]:[Stanowisko / Position ]],0))="n/a","n/a",AZ383-INDEX(tab_MinKomp[System BAAN / Distribution &amp; Supply Chain],MATCH($B383,tab_MinKomp[[Stanowisko / Position ]:[Stanowisko / Position ]],0)))</f>
        <v>n/a</v>
      </c>
      <c r="BA384" s="194">
        <f>IF(INDEX(tab_MinKomp[LEAN MANAGEMENT],MATCH($B383,tab_MinKomp[[Stanowisko / Position ]:[Stanowisko / Position ]],0))="n/a","n/a",BA383-INDEX(tab_MinKomp[LEAN MANAGEMENT],MATCH($B383,tab_MinKomp[[Stanowisko / Position ]:[Stanowisko / Position ]],0)))</f>
        <v>0</v>
      </c>
      <c r="BB384" s="194">
        <f>IF(INDEX(tab_MinKomp[LEAN MANAGEMENT],MATCH($B383,tab_MinKomp[[Stanowisko / Position ]:[Stanowisko / Position ]],0))="n/a","n/a",BB383-INDEX(tab_MinKomp[LEAN MANAGEMENT],MATCH($B383,tab_MinKomp[[Stanowisko / Position ]:[Stanowisko / Position ]],0)))</f>
        <v>0</v>
      </c>
      <c r="BC384" s="194" t="str">
        <f>IF(INDEX(tab_MinKomp[Organizacja dostaw / Versorgungsorganisation],MATCH($B383,tab_MinKomp[[Stanowisko / Position ]:[Stanowisko / Position ]],0))="n/a","n/a",BC383-INDEX(tab_MinKomp[Organizacja dostaw / Versorgungsorganisation],MATCH($B383,tab_MinKomp[[Stanowisko / Position ]:[Stanowisko / Position ]],0)))</f>
        <v>n/a</v>
      </c>
      <c r="BD384" s="194" t="str">
        <f>IF(INDEX(tab_MinKomp[Organizacja wysyłek / Organisation von Lieferungen],MATCH($B383,tab_MinKomp[[Stanowisko / Position ]:[Stanowisko / Position ]],0))="n/a","n/a",BD383-INDEX(tab_MinKomp[Organizacja wysyłek / Organisation von Lieferungen],MATCH($B383,tab_MinKomp[[Stanowisko / Position ]:[Stanowisko / Position ]],0)))</f>
        <v>n/a</v>
      </c>
      <c r="BE384" s="194" t="str">
        <f>IF(INDEX(tab_MinKomp[Analiza magazynowa - Program Polen.mdb / Inventuranalyse],MATCH($B383,tab_MinKomp[[Stanowisko / Position ]:[Stanowisko / Position ]],0))="n/a","n/a",BE383-INDEX(tab_MinKomp[Analiza magazynowa - Program Polen.mdb / Inventuranalyse],MATCH($B383,tab_MinKomp[[Stanowisko / Position ]:[Stanowisko / Position ]],0)))</f>
        <v>n/a</v>
      </c>
      <c r="BF384" s="190" t="str">
        <f>IF(INDEX(tab_MinKomp[MMOG (Materials Management Operations Guidelines)],MATCH($B383,tab_MinKomp[[Stanowisko / Position ]:[Stanowisko / Position ]],0))="n/a","n/a",BF383-INDEX(tab_MinKomp[MMOG (Materials Management Operations Guidelines)],MATCH($B383,tab_MinKomp[[Stanowisko / Position ]:[Stanowisko / Position ]],0)))</f>
        <v>n/a</v>
      </c>
      <c r="BG384" s="190" t="str">
        <f>IF(INDEX(tab_MinKomp[GPP],MATCH($B383,tab_MinKomp[[Stanowisko / Position ]:[Stanowisko / Position ]],0))="n/a","n/a",BG383-INDEX(tab_MinKomp[GPP],MATCH($B383,tab_MinKomp[[Stanowisko / Position ]:[Stanowisko / Position ]],0)))</f>
        <v>n/a</v>
      </c>
      <c r="BH384" s="190" t="str">
        <f>IF(INDEX(tab_MinKomp[AIAG (Automotive Industry Action Group)],MATCH($B383,tab_MinKomp[[Stanowisko / Position ]:[Stanowisko / Position ]],0))="n/a","n/a",BH383-INDEX(tab_MinKomp[AIAG (Automotive Industry Action Group)],MATCH($B383,tab_MinKomp[[Stanowisko / Position ]:[Stanowisko / Position ]],0)))</f>
        <v>n/a</v>
      </c>
      <c r="BI384" s="190" t="str">
        <f>IF(INDEX(tab_MinKomp[Super-G disputes],MATCH($B383,tab_MinKomp[[Stanowisko / Position ]:[Stanowisko / Position ]],0))="n/a","n/a",BI383-INDEX(tab_MinKomp[Super-G disputes],MATCH($B383,tab_MinKomp[[Stanowisko / Position ]:[Stanowisko / Position ]],0)))</f>
        <v>n/a</v>
      </c>
      <c r="BJ384" s="190" t="str">
        <f>IF(INDEX(tab_MinKomp[CMMS3/eDDL (Direct Data Link)],MATCH($B383,tab_MinKomp[[Stanowisko / Position ]:[Stanowisko / Position ]],0))="n/a","n/a",BJ383-INDEX(tab_MinKomp[CMMS3/eDDL (Direct Data Link)],MATCH($B383,tab_MinKomp[[Stanowisko / Position ]:[Stanowisko / Position ]],0)))</f>
        <v>n/a</v>
      </c>
      <c r="BK384" s="190" t="str">
        <f>IF(INDEX(tab_MinKomp[MP&amp;L (Material Planning and Logistics)],MATCH($B383,tab_MinKomp[[Stanowisko / Position ]:[Stanowisko / Position ]],0))="n/a","n/a",BK383-INDEX(tab_MinKomp[MP&amp;L (Material Planning and Logistics)],MATCH($B383,tab_MinKomp[[Stanowisko / Position ]:[Stanowisko / Position ]],0)))</f>
        <v>n/a</v>
      </c>
      <c r="BL384" s="190" t="str">
        <f>IF(INDEX(tab_MinKomp[Supplier delivery rating],MATCH($B383,tab_MinKomp[[Stanowisko / Position ]:[Stanowisko / Position ]],0))="n/a","n/a",BL383-INDEX(tab_MinKomp[Supplier delivery rating],MATCH($B383,tab_MinKomp[[Stanowisko / Position ]:[Stanowisko / Position ]],0)))</f>
        <v>n/a</v>
      </c>
      <c r="BM384" s="194" t="str">
        <f>IF(INDEX(tab_MinKomp[Planowanie produkcji / Produktionsplanung],MATCH($B383,tab_MinKomp[[Stanowisko / Position ]:[Stanowisko / Position ]],0))="n/a","n/a",BM383-INDEX(tab_MinKomp[Planowanie produkcji / Produktionsplanung],MATCH($B383,tab_MinKomp[[Stanowisko / Position ]:[Stanowisko / Position ]],0)))</f>
        <v>n/a</v>
      </c>
      <c r="BN384" s="194" t="str">
        <f>IF(INDEX(tab_MinKomp[Planowanie produkcji / Produktionsplanung],MATCH($B383,tab_MinKomp[[Stanowisko / Position ]:[Stanowisko / Position ]],0))="n/a","n/a",BN383-INDEX(tab_MinKomp[Planowanie produkcji / Produktionsplanung],MATCH($B383,tab_MinKomp[[Stanowisko / Position ]:[Stanowisko / Position ]],0)))</f>
        <v>n/a</v>
      </c>
      <c r="BO384" s="194" t="str">
        <f>IF(INDEX(tab_MinKomp[Planowanie produkcji / Produktionsplanung],MATCH($B383,tab_MinKomp[[Stanowisko / Position ]:[Stanowisko / Position ]],0))="n/a","n/a",BO383-INDEX(tab_MinKomp[Planowanie produkcji / Produktionsplanung],MATCH($B383,tab_MinKomp[[Stanowisko / Position ]:[Stanowisko / Position ]],0)))</f>
        <v>n/a</v>
      </c>
      <c r="BP384" s="194" t="str">
        <f>IF(INDEX(tab_MinKomp[Planowanie produkcji / Produktionsplanung],MATCH($B383,tab_MinKomp[[Stanowisko / Position ]:[Stanowisko / Position ]],0))="n/a","n/a",BP383-INDEX(tab_MinKomp[Planowanie produkcji / Produktionsplanung],MATCH($B383,tab_MinKomp[[Stanowisko / Position ]:[Stanowisko / Position ]],0)))</f>
        <v>n/a</v>
      </c>
      <c r="BQ384" s="194">
        <f>IF(INDEX(tab_MinKomp[Obsługa maszyn Novapax / Novapax Maschinenbedienung],MATCH($B383,tab_MinKomp[[Stanowisko / Position ]:[Stanowisko / Position ]],0))="n/a","n/a",BQ383-INDEX(tab_MinKomp[Obsługa maszyn Novapax / Novapax Maschinenbedienung],MATCH($B383,tab_MinKomp[[Stanowisko / Position ]:[Stanowisko / Position ]],0)))</f>
        <v>-2</v>
      </c>
      <c r="BR384" s="194" t="str">
        <f>IF(INDEX(tab_MinKomp[Planowanie produkcji / Produktionsplanung],MATCH($B383,tab_MinKomp[[Stanowisko / Position ]:[Stanowisko / Position ]],0))="n/a","n/a",BR383-INDEX(tab_MinKomp[Planowanie produkcji / Produktionsplanung],MATCH($B383,tab_MinKomp[[Stanowisko / Position ]:[Stanowisko / Position ]],0)))</f>
        <v>n/a</v>
      </c>
      <c r="BS384" s="194">
        <f>IF(INDEX(tab_MinKomp[Obsługa maszyn Novapax / Novapax Maschinenbedienung],MATCH($B383,tab_MinKomp[[Stanowisko / Position ]:[Stanowisko / Position ]],0))="n/a","n/a",BS383-INDEX(tab_MinKomp[Obsługa maszyn Novapax / Novapax Maschinenbedienung],MATCH($B383,tab_MinKomp[[Stanowisko / Position ]:[Stanowisko / Position ]],0)))</f>
        <v>-2</v>
      </c>
      <c r="BT384" s="194" t="str">
        <f>IF(INDEX(tab_MinKomp[Planowanie produkcji / Produktionsplanung],MATCH($B383,tab_MinKomp[[Stanowisko / Position ]:[Stanowisko / Position ]],0))="n/a","n/a",BT383-INDEX(tab_MinKomp[Planowanie produkcji / Produktionsplanung],MATCH($B383,tab_MinKomp[[Stanowisko / Position ]:[Stanowisko / Position ]],0)))</f>
        <v>n/a</v>
      </c>
      <c r="BU384" s="194">
        <f>IF(INDEX(tab_MinKomp[Obsługa maszyn Novapax / Novapax Maschinenbedienung],MATCH($B383,tab_MinKomp[[Stanowisko / Position ]:[Stanowisko / Position ]],0))="n/a","n/a",BU383-INDEX(tab_MinKomp[Obsługa maszyn Novapax / Novapax Maschinenbedienung],MATCH($B383,tab_MinKomp[[Stanowisko / Position ]:[Stanowisko / Position ]],0)))</f>
        <v>-2</v>
      </c>
      <c r="BV384" s="194" t="str">
        <f>IF(INDEX(tab_MinKomp[Planowanie produkcji / Produktionsplanung],MATCH($B383,tab_MinKomp[[Stanowisko / Position ]:[Stanowisko / Position ]],0))="n/a","n/a",BV383-INDEX(tab_MinKomp[Planowanie produkcji / Produktionsplanung],MATCH($B383,tab_MinKomp[[Stanowisko / Position ]:[Stanowisko / Position ]],0)))</f>
        <v>n/a</v>
      </c>
      <c r="BW384" s="194">
        <f>IF(INDEX(tab_MinKomp[Obsługa maszyn Novapax / Novapax Maschinenbedienung],MATCH($B383,tab_MinKomp[[Stanowisko / Position ]:[Stanowisko / Position ]],0))="n/a","n/a",BW383-INDEX(tab_MinKomp[Obsługa maszyn Novapax / Novapax Maschinenbedienung],MATCH($B383,tab_MinKomp[[Stanowisko / Position ]:[Stanowisko / Position ]],0)))</f>
        <v>-2</v>
      </c>
      <c r="BX384" s="194">
        <f>IF(INDEX(tab_MinKomp[Obsługa maszyn Novapax / Novapax Maschinenbedienung],MATCH($B383,tab_MinKomp[[Stanowisko / Position ]:[Stanowisko / Position ]],0))="n/a","n/a",BX383-INDEX(tab_MinKomp[Obsługa maszyn Novapax / Novapax Maschinenbedienung],MATCH($B383,tab_MinKomp[[Stanowisko / Position ]:[Stanowisko / Position ]],0)))</f>
        <v>-2</v>
      </c>
      <c r="BY384" s="194" t="str">
        <f>IF(INDEX(tab_MinKomp[Obsługa maszyn Engel / Engel Maschinenbedienung],MATCH($B383,tab_MinKomp[[Stanowisko / Position ]:[Stanowisko / Position ]],0))="n/a","n/a",BY383-INDEX(tab_MinKomp[Obsługa maszyn Engel / Engel Maschinenbedienung],MATCH($B383,tab_MinKomp[[Stanowisko / Position ]:[Stanowisko / Position ]],0)))</f>
        <v>n/a</v>
      </c>
      <c r="BZ384" s="194">
        <f>IF(INDEX(tab_MinKomp[Obsługa maszyn Novapax / Novapax Maschinenbedienung],MATCH($B383,tab_MinKomp[[Stanowisko / Position ]:[Stanowisko / Position ]],0))="n/a","n/a",BZ383-INDEX(tab_MinKomp[Obsługa maszyn Novapax / Novapax Maschinenbedienung],MATCH($B383,tab_MinKomp[[Stanowisko / Position ]:[Stanowisko / Position ]],0)))</f>
        <v>1</v>
      </c>
      <c r="CA384" s="194" t="str">
        <f>IF(INDEX(tab_MinKomp[Obsługa maszyn KVT / KVT Maschinenbedienung],MATCH($B383,tab_MinKomp[[Stanowisko / Position ]:[Stanowisko / Position ]],0))="n/a","n/a",CA383-INDEX(tab_MinKomp[Obsługa maszyn KVT / KVT Maschinenbedienung],MATCH($B383,tab_MinKomp[[Stanowisko / Position ]:[Stanowisko / Position ]],0)))</f>
        <v>n/a</v>
      </c>
      <c r="CB384" s="194">
        <f>IF(INDEX(tab_MinKomp[Obsługa maszyn Novapax / Novapax Maschinenbedienung],MATCH($B383,tab_MinKomp[[Stanowisko / Position ]:[Stanowisko / Position ]],0))="n/a","n/a",CB383-INDEX(tab_MinKomp[Obsługa maszyn Novapax / Novapax Maschinenbedienung],MATCH($B383,tab_MinKomp[[Stanowisko / Position ]:[Stanowisko / Position ]],0)))</f>
        <v>-2</v>
      </c>
      <c r="CC384" s="194" t="str">
        <f>IF(INDEX(tab_MinKomp[Obsługa maszyn Branson / Branson Maschinenbedienung],MATCH($B383,tab_MinKomp[[Stanowisko / Position ]:[Stanowisko / Position ]],0))="n/a","n/a",CC383-INDEX(tab_MinKomp[Obsługa maszyn Branson / Branson Maschinenbedienung],MATCH($B383,tab_MinKomp[[Stanowisko / Position ]:[Stanowisko / Position ]],0)))</f>
        <v>n/a</v>
      </c>
      <c r="CD384" s="194">
        <f>IF(INDEX(tab_MinKomp[Obsługa maszyn Novapax / Novapax Maschinenbedienung],MATCH($B383,tab_MinKomp[[Stanowisko / Position ]:[Stanowisko / Position ]],0))="n/a","n/a",CD383-INDEX(tab_MinKomp[Obsługa maszyn Novapax / Novapax Maschinenbedienung],MATCH($B383,tab_MinKomp[[Stanowisko / Position ]:[Stanowisko / Position ]],0)))</f>
        <v>1</v>
      </c>
      <c r="CE384" s="194">
        <f>IF(INDEX(tab_MinKomp[Obsługa maszyn Novapax / Novapax Maschinenbedienung],MATCH($B383,tab_MinKomp[[Stanowisko / Position ]:[Stanowisko / Position ]],0))="n/a","n/a",CE383-INDEX(tab_MinKomp[Obsługa maszyn Novapax / Novapax Maschinenbedienung],MATCH($B383,tab_MinKomp[[Stanowisko / Position ]:[Stanowisko / Position ]],0)))</f>
        <v>-2</v>
      </c>
      <c r="CF384" s="194">
        <f>IF(INDEX(tab_MinKomp[Obsługa maszyn Novapax / Novapax Maschinenbedienung],MATCH($B383,tab_MinKomp[[Stanowisko / Position ]:[Stanowisko / Position ]],0))="n/a","n/a",CF383-INDEX(tab_MinKomp[Obsługa maszyn Novapax / Novapax Maschinenbedienung],MATCH($B383,tab_MinKomp[[Stanowisko / Position ]:[Stanowisko / Position ]],0)))</f>
        <v>1</v>
      </c>
      <c r="CG384" s="194">
        <f>IF(INDEX(tab_MinKomp[Eliminacja awarii / Beseitigung von Ausfällen],MATCH($B383,tab_MinKomp[[Stanowisko / Position ]:[Stanowisko / Position ]],0))="n/a","n/a",CG383-INDEX(tab_MinKomp[Eliminacja awarii / Beseitigung von Ausfällen],MATCH($B383,tab_MinKomp[[Stanowisko / Position ]:[Stanowisko / Position ]],0)))</f>
        <v>2</v>
      </c>
      <c r="CH384" s="194" t="str">
        <f>IF(INDEX(tab_MinKomp[Wymagania VDA 6.5 Product / Forderungen],MATCH($B383,tab_MinKomp[[Stanowisko / Position ]:[Stanowisko / Position ]],0))="n/a","n/a",CH383-INDEX(tab_MinKomp[Wymagania VDA 6.5 Product / Forderungen],MATCH($B383,tab_MinKomp[[Stanowisko / Position ]:[Stanowisko / Position ]],0)))</f>
        <v>n/a</v>
      </c>
      <c r="CI384" s="194" t="str">
        <f>IF(INDEX(tab_MinKomp[Wymagania VDA 6.5 Product / Forderungen],MATCH($B383,tab_MinKomp[[Stanowisko / Position ]:[Stanowisko / Position ]],0))="n/a","n/a",CI383-INDEX(tab_MinKomp[Wymagania VDA 6.5 Product / Forderungen],MATCH($B383,tab_MinKomp[[Stanowisko / Position ]:[Stanowisko / Position ]],0)))</f>
        <v>n/a</v>
      </c>
      <c r="CJ384" s="194" t="str">
        <f>IF(INDEX(tab_MinKomp[Wymagania VDA 6.5 Product / Forderungen],MATCH($B383,tab_MinKomp[[Stanowisko / Position ]:[Stanowisko / Position ]],0))="n/a","n/a",CJ383-INDEX(tab_MinKomp[Wymagania VDA 6.5 Product / Forderungen],MATCH($B383,tab_MinKomp[[Stanowisko / Position ]:[Stanowisko / Position ]],0)))</f>
        <v>n/a</v>
      </c>
      <c r="CK384" s="194" t="str">
        <f>IF(INDEX(tab_MinKomp[Wymagania VDA 6.5 Product / Forderungen],MATCH($B383,tab_MinKomp[[Stanowisko / Position ]:[Stanowisko / Position ]],0))="n/a","n/a",CK383-INDEX(tab_MinKomp[Wymagania VDA 6.5 Product / Forderungen],MATCH($B383,tab_MinKomp[[Stanowisko / Position ]:[Stanowisko / Position ]],0)))</f>
        <v>n/a</v>
      </c>
      <c r="CL384" s="194" t="str">
        <f>IF(INDEX(tab_MinKomp[Wymagania VDA 6.5 Product / Forderungen],MATCH($B383,tab_MinKomp[[Stanowisko / Position ]:[Stanowisko / Position ]],0))="n/a","n/a",CL383-INDEX(tab_MinKomp[Wymagania VDA 6.5 Product / Forderungen],MATCH($B383,tab_MinKomp[[Stanowisko / Position ]:[Stanowisko / Position ]],0)))</f>
        <v>n/a</v>
      </c>
      <c r="CM384" s="194" t="str">
        <f>IF(INDEX(tab_MinKomp[Informatyka ogólna (techniczne i systemowe) / Allgemeine IT (Technik und System)],MATCH($B383,tab_MinKomp[[Stanowisko / Position ]:[Stanowisko / Position ]],0))="n/a","n/a",CM383-INDEX(tab_MinKomp[Informatyka ogólna (techniczne i systemowe) / Allgemeine IT (Technik und System)],MATCH($B383,tab_MinKomp[[Stanowisko / Position ]:[Stanowisko / Position ]],0)))</f>
        <v>n/a</v>
      </c>
      <c r="CN384" s="194" t="str">
        <f>IF(INDEX(tab_MinKomp[Sieci komputerowe / Computernetzwerke],MATCH($B383,tab_MinKomp[[Stanowisko / Position ]:[Stanowisko / Position ]],0))="n/a","n/a",CN383-INDEX(tab_MinKomp[Sieci komputerowe / Computernetzwerke],MATCH($B383,tab_MinKomp[[Stanowisko / Position ]:[Stanowisko / Position ]],0)))</f>
        <v>n/a</v>
      </c>
      <c r="CO384" s="194" t="str">
        <f>IF(INDEX(tab_MinKomp[Hardware (komputery PC, drukarki biurowe i etykietowe, telefonia stacjonarna i mobilna) (PC, Drucker, Telefpne, Handys)],MATCH($B383,tab_MinKomp[[Stanowisko / Position ]:[Stanowisko / Position ]],0))="n/a","n/a",CO383-INDEX(tab_MinKomp[Hardware (komputery PC, drukarki biurowe i etykietowe, telefonia stacjonarna i mobilna) (PC, Drucker, Telefpne, Handys)],MATCH($B383,tab_MinKomp[[Stanowisko / Position ]:[Stanowisko / Position ]],0)))</f>
        <v>n/a</v>
      </c>
      <c r="CP384" s="194" t="str">
        <f>IF(INDEX(tab_MinKomp[Software &amp; Systems (MS Office, MS Remote Desktop)],MATCH($B383,tab_MinKomp[[Stanowisko / Position ]:[Stanowisko / Position ]],0))="n/a","n/a",CP383-INDEX(tab_MinKomp[Software &amp; Systems (MS Office, MS Remote Desktop)],MATCH($B383,tab_MinKomp[[Stanowisko / Position ]:[Stanowisko / Position ]],0)))</f>
        <v>n/a</v>
      </c>
      <c r="CQ384" s="194" t="str">
        <f>IF(INDEX(tab_MinKomp[Programowanie obiektowe (PHP) / Objektprogrammierung],MATCH($B383,tab_MinKomp[[Stanowisko / Position ]:[Stanowisko / Position ]],0))="n/a","n/a",CQ383-INDEX(tab_MinKomp[Programowanie obiektowe (PHP) / Objektprogrammierung],MATCH($B383,tab_MinKomp[[Stanowisko / Position ]:[Stanowisko / Position ]],0)))</f>
        <v>n/a</v>
      </c>
      <c r="CR384" s="194" t="str">
        <f>IF(INDEX(tab_MinKomp[Scrum],MATCH($B383,tab_MinKomp[[Stanowisko / Position ]:[Stanowisko / Position ]],0))="n/a","n/a",CR383-INDEX(tab_MinKomp[Scrum],MATCH($B383,tab_MinKomp[[Stanowisko / Position ]:[Stanowisko / Position ]],0)))</f>
        <v>n/a</v>
      </c>
      <c r="CS384" s="194" t="str">
        <f>IF(INDEX(tab_MinKomp[SQL (MySQL)],MATCH($B383,tab_MinKomp[[Stanowisko / Position ]:[Stanowisko / Position ]],0))="n/a","n/a",CS383-INDEX(tab_MinKomp[SQL (MySQL)],MATCH($B383,tab_MinKomp[[Stanowisko / Position ]:[Stanowisko / Position ]],0)))</f>
        <v>n/a</v>
      </c>
      <c r="CT384" s="194" t="str">
        <f>IF(INDEX(tab_MinKomp[Javascript],MATCH($B383,tab_MinKomp[[Stanowisko / Position ]:[Stanowisko / Position ]],0))="n/a","n/a",CT383-INDEX(tab_MinKomp[Javascript],MATCH($B383,tab_MinKomp[[Stanowisko / Position ]:[Stanowisko / Position ]],0)))</f>
        <v>n/a</v>
      </c>
      <c r="CU384" s="194" t="str">
        <f>IF(INDEX(tab_MinKomp[Joomla],MATCH($B383,tab_MinKomp[[Stanowisko / Position ]:[Stanowisko / Position ]],0))="n/a","n/a",CU383-INDEX(tab_MinKomp[Joomla],MATCH($B383,tab_MinKomp[[Stanowisko / Position ]:[Stanowisko / Position ]],0)))</f>
        <v>n/a</v>
      </c>
      <c r="CV384" s="194" t="str">
        <f>IF(INDEX(tab_MinKomp[Bash],MATCH($B383,tab_MinKomp[[Stanowisko / Position ]:[Stanowisko / Position ]],0))="n/a","n/a",CV383-INDEX(tab_MinKomp[Bash],MATCH($B383,tab_MinKomp[[Stanowisko / Position ]:[Stanowisko / Position ]],0)))</f>
        <v>n/a</v>
      </c>
      <c r="CW384" s="194">
        <f>IF(INDEX(tab_MinKomp[Systemy MES (HYDRA / SFMS)],MATCH($B383,tab_MinKomp[[Stanowisko / Position ]:[Stanowisko / Position ]],0))="n/a","n/a",CW383-INDEX(tab_MinKomp[Systemy MES (HYDRA / SFMS)],MATCH($B383,tab_MinKomp[[Stanowisko / Position ]:[Stanowisko / Position ]],0)))</f>
        <v>0</v>
      </c>
      <c r="CX384" s="194" t="str">
        <f>IF(INDEX(tab_MinKomp[HTML / CSS],MATCH($B383,tab_MinKomp[[Stanowisko / Position ]:[Stanowisko / Position ]],0))="n/a","n/a",CX383-INDEX(tab_MinKomp[HTML / CSS],MATCH($B383,tab_MinKomp[[Stanowisko / Position ]:[Stanowisko / Position ]],0)))</f>
        <v>n/a</v>
      </c>
      <c r="CY384" s="194" t="str">
        <f>IF(INDEX(tab_MinKomp[SYSTEM PR],MATCH($B383,tab_MinKomp[[Stanowisko / Position ]:[Stanowisko / Position ]],0))="n/a","n/a",CY383-INDEX(tab_MinKomp[SYSTEM PR],MATCH($B383,tab_MinKomp[[Stanowisko / Position ]:[Stanowisko / Position ]],0)))</f>
        <v>n/a</v>
      </c>
      <c r="CZ384" s="194" t="str">
        <f>IF(INDEX(tab_MinKomp[System Einkauf XP / EBA],MATCH($B383,tab_MinKomp[[Stanowisko / Position ]:[Stanowisko / Position ]],0))="n/a","n/a",CZ383-INDEX(tab_MinKomp[System Einkauf XP / EBA],MATCH($B383,tab_MinKomp[[Stanowisko / Position ]:[Stanowisko / Position ]],0)))</f>
        <v>n/a</v>
      </c>
      <c r="DA384" s="194" t="str">
        <f>IF(INDEX(tab_MinKomp[Techniki negocjacyjne / Verhandlungstechniken],MATCH($B383,tab_MinKomp[[Stanowisko / Position ]:[Stanowisko / Position ]],0))="n/a","n/a",DA383-INDEX(tab_MinKomp[Techniki negocjacyjne / Verhandlungstechniken],MATCH($B383,tab_MinKomp[[Stanowisko / Position ]:[Stanowisko / Position ]],0)))</f>
        <v>n/a</v>
      </c>
      <c r="DB384" s="194" t="str">
        <f>IF(INDEX(tab_MinKomp[Znajomość rynku branżowego / Kenntnis des Industrie Marktes],MATCH($B383,tab_MinKomp[[Stanowisko / Position ]:[Stanowisko / Position ]],0))="n/a","n/a",DB383-INDEX(tab_MinKomp[Znajomość rynku branżowego / Kenntnis des Industrie Marktes],MATCH($B383,tab_MinKomp[[Stanowisko / Position ]:[Stanowisko / Position ]],0)))</f>
        <v>n/a</v>
      </c>
      <c r="DC384" s="194" t="str">
        <f>IF(INDEX(tab_MinKomp[SUPPLIER MANAGEMENT],MATCH($B383,tab_MinKomp[[Stanowisko / Position ]:[Stanowisko / Position ]],0))="n/a","n/a",DC383-INDEX(tab_MinKomp[SUPPLIER MANAGEMENT],MATCH($B383,tab_MinKomp[[Stanowisko / Position ]:[Stanowisko / Position ]],0)))</f>
        <v>n/a</v>
      </c>
      <c r="DD384" s="194" t="str">
        <f>IF(INDEX(tab_MinKomp[SUPPLIER MANAGEMENT],MATCH($B383,tab_MinKomp[[Stanowisko / Position ]:[Stanowisko / Position ]],0))="n/a","n/a",DD383-INDEX(tab_MinKomp[SUPPLIER MANAGEMENT],MATCH($B383,tab_MinKomp[[Stanowisko / Position ]:[Stanowisko / Position ]],0)))</f>
        <v>n/a</v>
      </c>
      <c r="DE384" s="194" t="str">
        <f>IF(INDEX(tab_MinKomp[SUPPLIER MANAGEMENT],MATCH($B383,tab_MinKomp[[Stanowisko / Position ]:[Stanowisko / Position ]],0))="n/a","n/a",DE383-INDEX(tab_MinKomp[SUPPLIER MANAGEMENT],MATCH($B383,tab_MinKomp[[Stanowisko / Position ]:[Stanowisko / Position ]],0)))</f>
        <v>n/a</v>
      </c>
      <c r="DF384" s="194">
        <f>IF(INDEX(tab_MinKomp[LEAN MANAGEMENT],MATCH($B383,tab_MinKomp[[Stanowisko / Position ]:[Stanowisko / Position ]],0))="n/a","n/a",DF383-INDEX(tab_MinKomp[LEAN MANAGEMENT],MATCH($B383,tab_MinKomp[[Stanowisko / Position ]:[Stanowisko / Position ]],0)))</f>
        <v>1</v>
      </c>
      <c r="DG384" s="194" t="str">
        <f>IF(INDEX(tab_MinKomp[PPAP/PSW],MATCH($B383,tab_MinKomp[[Stanowisko / Position ]:[Stanowisko / Position ]],0))="n/a","n/a",DG383-INDEX(tab_MinKomp[PPAP/PSW],MATCH($B383,tab_MinKomp[[Stanowisko / Position ]:[Stanowisko / Position ]],0)))</f>
        <v>n/a</v>
      </c>
      <c r="DH384" s="194" t="str">
        <f>IF(INDEX(tab_MinKomp[SUPPLIER MANAGEMENT],MATCH($B383,tab_MinKomp[[Stanowisko / Position ]:[Stanowisko / Position ]],0))="n/a","n/a",DH383-INDEX(tab_MinKomp[SUPPLIER MANAGEMENT],MATCH($B383,tab_MinKomp[[Stanowisko / Position ]:[Stanowisko / Position ]],0)))</f>
        <v>n/a</v>
      </c>
      <c r="DI384" s="194" t="str">
        <f>IF(INDEX(tab_MinKomp[OBSŁUGA PORTALI KLIENTA / Kundenportale],MATCH($B383,tab_MinKomp[[Stanowisko / Position ]:[Stanowisko / Position ]],0))="n/a","n/a",DI383-INDEX(tab_MinKomp[OBSŁUGA PORTALI KLIENTA / Kundenportale],MATCH($B383,tab_MinKomp[[Stanowisko / Position ]:[Stanowisko / Position ]],0)))</f>
        <v>n/a</v>
      </c>
      <c r="DJ384" s="194" t="str">
        <f>IF(INDEX(tab_MinKomp[Obsługa systemu BABTECQ / BABTECQ System],MATCH($B383,tab_MinKomp[[Stanowisko / Position ]:[Stanowisko / Position ]],0))="n/a","n/a",DJ383-INDEX(tab_MinKomp[Obsługa systemu BABTECQ / BABTECQ System],MATCH($B383,tab_MinKomp[[Stanowisko / Position ]:[Stanowisko / Position ]],0)))</f>
        <v>n/a</v>
      </c>
      <c r="DK384" s="194" t="str">
        <f>IF(INDEX(tab_MinKomp[Rysunek techniczny / technische Zeichnung],MATCH($B383,tab_MinKomp[[Stanowisko / Position ]:[Stanowisko / Position ]],0))="n/a","n/a",DK383-INDEX(tab_MinKomp[Rysunek techniczny / technische Zeichnung],MATCH($B383,tab_MinKomp[[Stanowisko / Position ]:[Stanowisko / Position ]],0)))</f>
        <v>n/a</v>
      </c>
      <c r="DL384" s="194" t="str">
        <f>IF(INDEX(tab_MinKomp[Kalibracja / Kalibrierung],MATCH($B383,tab_MinKomp[[Stanowisko / Position ]:[Stanowisko / Position ]],0))="n/a","n/a",DL383-INDEX(tab_MinKomp[Kalibracja / Kalibrierung],MATCH($B383,tab_MinKomp[[Stanowisko / Position ]:[Stanowisko / Position ]],0)))</f>
        <v>n/a</v>
      </c>
      <c r="DM384" s="194" t="str">
        <f>IF(INDEX(tab_MinKomp[Rekwalifikacja / Requalifizierung],MATCH($B383,tab_MinKomp[[Stanowisko / Position ]:[Stanowisko / Position ]],0))="n/a","n/a",DM383-INDEX(tab_MinKomp[Rekwalifikacja / Requalifizierung],MATCH($B383,tab_MinKomp[[Stanowisko / Position ]:[Stanowisko / Position ]],0)))</f>
        <v>n/a</v>
      </c>
      <c r="DN384" s="190" t="str">
        <f>IF(INDEX(tab_MinKomp[Testy czystości / Reinheitstests],MATCH($B383,tab_MinKomp[[Stanowisko / Position ]:[Stanowisko / Position ]],0))="n/a","n/a",DN383-INDEX(tab_MinKomp[Testy czystości / Reinheitstests],MATCH($B383,tab_MinKomp[[Stanowisko / Position ]:[Stanowisko / Position ]],0)))</f>
        <v>n/a</v>
      </c>
      <c r="DO384" s="190" t="str">
        <f>IF(INDEX(tab_MinKomp[Testy czystości / Reinheitstests],MATCH($B383,tab_MinKomp[[Stanowisko / Position ]:[Stanowisko / Position ]],0))="n/a","n/a",DO383-INDEX(tab_MinKomp[Testy czystości / Reinheitstests],MATCH($B383,tab_MinKomp[[Stanowisko / Position ]:[Stanowisko / Position ]],0)))</f>
        <v>n/a</v>
      </c>
      <c r="DP384" s="190" t="str">
        <f>IF(INDEX(tab_MinKomp[Testy czystości / Reinheitstests],MATCH($B383,tab_MinKomp[[Stanowisko / Position ]:[Stanowisko / Position ]],0))="n/a","n/a",DP383-INDEX(tab_MinKomp[Testy czystości / Reinheitstests],MATCH($B383,tab_MinKomp[[Stanowisko / Position ]:[Stanowisko / Position ]],0)))</f>
        <v>n/a</v>
      </c>
      <c r="DQ384" s="190" t="str">
        <f>IF(INDEX(tab_MinKomp[Testy czystości / Reinheitstests],MATCH($B383,tab_MinKomp[[Stanowisko / Position ]:[Stanowisko / Position ]],0))="n/a","n/a",DQ383-INDEX(tab_MinKomp[Testy czystości / Reinheitstests],MATCH($B383,tab_MinKomp[[Stanowisko / Position ]:[Stanowisko / Position ]],0)))</f>
        <v>n/a</v>
      </c>
      <c r="DR384" s="190" t="str">
        <f>IF(INDEX(tab_MinKomp[Testy czystości / Reinheitstests],MATCH($B383,tab_MinKomp[[Stanowisko / Position ]:[Stanowisko / Position ]],0))="n/a","n/a",DR383-INDEX(tab_MinKomp[Testy czystości / Reinheitstests],MATCH($B383,tab_MinKomp[[Stanowisko / Position ]:[Stanowisko / Position ]],0)))</f>
        <v>n/a</v>
      </c>
      <c r="DS384" s="190" t="str">
        <f>IF(INDEX(tab_MinKomp[Testy czystości / Reinheitstests],MATCH($B383,tab_MinKomp[[Stanowisko / Position ]:[Stanowisko / Position ]],0))="n/a","n/a",DS383-INDEX(tab_MinKomp[Testy czystości / Reinheitstests],MATCH($B383,tab_MinKomp[[Stanowisko / Position ]:[Stanowisko / Position ]],0)))</f>
        <v>n/a</v>
      </c>
      <c r="DT384" s="194" t="str">
        <f>IF(INDEX(tab_MinKomp[SUPPLIER MANAGEMENT],MATCH($B383,tab_MinKomp[[Stanowisko / Position ]:[Stanowisko / Position ]],0))="n/a","n/a",DT383-INDEX(tab_MinKomp[SUPPLIER MANAGEMENT],MATCH($B383,tab_MinKomp[[Stanowisko / Position ]:[Stanowisko / Position ]],0)))</f>
        <v>n/a</v>
      </c>
      <c r="DU384" s="190" t="str">
        <f>IF(INDEX(tab_MinKomp[Testy czystości / Reinheitstests],MATCH($B383,tab_MinKomp[[Stanowisko / Position ]:[Stanowisko / Position ]],0))="n/a","n/a",DU383-INDEX(tab_MinKomp[Testy czystości / Reinheitstests],MATCH($B383,tab_MinKomp[[Stanowisko / Position ]:[Stanowisko / Position ]],0)))</f>
        <v>n/a</v>
      </c>
      <c r="DV384" s="190" t="str">
        <f>IF(INDEX(tab_MinKomp[Testy czystości / Reinheitstests],MATCH($B383,tab_MinKomp[[Stanowisko / Position ]:[Stanowisko / Position ]],0))="n/a","n/a",DV383-INDEX(tab_MinKomp[Testy czystości / Reinheitstests],MATCH($B383,tab_MinKomp[[Stanowisko / Position ]:[Stanowisko / Position ]],0)))</f>
        <v>n/a</v>
      </c>
      <c r="DW384" s="190" t="str">
        <f>IF(INDEX(tab_MinKomp[Testy czystości / Reinheitstests],MATCH($B383,tab_MinKomp[[Stanowisko / Position ]:[Stanowisko / Position ]],0))="n/a","n/a",DW383-INDEX(tab_MinKomp[Testy czystości / Reinheitstests],MATCH($B383,tab_MinKomp[[Stanowisko / Position ]:[Stanowisko / Position ]],0)))</f>
        <v>n/a</v>
      </c>
      <c r="DX384" s="190" t="str">
        <f>IF(INDEX(tab_MinKomp[Testy czystości / Reinheitstests],MATCH($B383,tab_MinKomp[[Stanowisko / Position ]:[Stanowisko / Position ]],0))="n/a","n/a",DX383-INDEX(tab_MinKomp[Testy czystości / Reinheitstests],MATCH($B383,tab_MinKomp[[Stanowisko / Position ]:[Stanowisko / Position ]],0)))</f>
        <v>n/a</v>
      </c>
      <c r="DY384" s="190" t="str">
        <f>IF(INDEX(tab_MinKomp[Testy czystości / Reinheitstests],MATCH($B383,tab_MinKomp[[Stanowisko / Position ]:[Stanowisko / Position ]],0))="n/a","n/a",DY383-INDEX(tab_MinKomp[Testy czystości / Reinheitstests],MATCH($B383,tab_MinKomp[[Stanowisko / Position ]:[Stanowisko / Position ]],0)))</f>
        <v>n/a</v>
      </c>
      <c r="DZ384" s="190" t="str">
        <f>IF(INDEX(tab_MinKomp[Testy czystości / Reinheitstests],MATCH($B383,tab_MinKomp[[Stanowisko / Position ]:[Stanowisko / Position ]],0))="n/a","n/a",DZ383-INDEX(tab_MinKomp[Testy czystości / Reinheitstests],MATCH($B383,tab_MinKomp[[Stanowisko / Position ]:[Stanowisko / Position ]],0)))</f>
        <v>n/a</v>
      </c>
      <c r="EA384" s="194" t="str">
        <f>IF(INDEX(tab_MinKomp[SUPPLIER MANAGEMENT],MATCH($B383,tab_MinKomp[[Stanowisko / Position ]:[Stanowisko / Position ]],0))="n/a","n/a",EA383-INDEX(tab_MinKomp[SUPPLIER MANAGEMENT],MATCH($B383,tab_MinKomp[[Stanowisko / Position ]:[Stanowisko / Position ]],0)))</f>
        <v>n/a</v>
      </c>
      <c r="EB384" s="190" t="str">
        <f>IF(INDEX(tab_MinKomp[Testy czystości / Reinheitstests],MATCH($B383,tab_MinKomp[[Stanowisko / Position ]:[Stanowisko / Position ]],0))="n/a","n/a",EB383-INDEX(tab_MinKomp[Testy czystości / Reinheitstests],MATCH($B383,tab_MinKomp[[Stanowisko / Position ]:[Stanowisko / Position ]],0)))</f>
        <v>n/a</v>
      </c>
      <c r="EC384" s="190" t="str">
        <f>IF(INDEX(tab_MinKomp[Testy czystości / Reinheitstests],MATCH($B383,tab_MinKomp[[Stanowisko / Position ]:[Stanowisko / Position ]],0))="n/a","n/a",EC383-INDEX(tab_MinKomp[Testy czystości / Reinheitstests],MATCH($B383,tab_MinKomp[[Stanowisko / Position ]:[Stanowisko / Position ]],0)))</f>
        <v>n/a</v>
      </c>
      <c r="ED384" s="190" t="str">
        <f>IF(INDEX(tab_MinKomp[Testy czystości / Reinheitstests],MATCH($B383,tab_MinKomp[[Stanowisko / Position ]:[Stanowisko / Position ]],0))="n/a","n/a",ED383-INDEX(tab_MinKomp[Testy czystości / Reinheitstests],MATCH($B383,tab_MinKomp[[Stanowisko / Position ]:[Stanowisko / Position ]],0)))</f>
        <v>n/a</v>
      </c>
      <c r="EE384" s="190" t="str">
        <f>IF(INDEX(tab_MinKomp[Testy czystości / Reinheitstests],MATCH($B383,tab_MinKomp[[Stanowisko / Position ]:[Stanowisko / Position ]],0))="n/a","n/a",EE383-INDEX(tab_MinKomp[Testy czystości / Reinheitstests],MATCH($B383,tab_MinKomp[[Stanowisko / Position ]:[Stanowisko / Position ]],0)))</f>
        <v>n/a</v>
      </c>
      <c r="EF384" s="190" t="str">
        <f>IF(INDEX(tab_MinKomp[Testy czystości / Reinheitstests],MATCH($B383,tab_MinKomp[[Stanowisko / Position ]:[Stanowisko / Position ]],0))="n/a","n/a",EF383-INDEX(tab_MinKomp[Testy czystości / Reinheitstests],MATCH($B383,tab_MinKomp[[Stanowisko / Position ]:[Stanowisko / Position ]],0)))</f>
        <v>n/a</v>
      </c>
      <c r="EG384" s="190" t="str">
        <f>IF(INDEX(tab_MinKomp[Testy czystości / Reinheitstests],MATCH($B383,tab_MinKomp[[Stanowisko / Position ]:[Stanowisko / Position ]],0))="n/a","n/a",EG383-INDEX(tab_MinKomp[Testy czystości / Reinheitstests],MATCH($B383,tab_MinKomp[[Stanowisko / Position ]:[Stanowisko / Position ]],0)))</f>
        <v>n/a</v>
      </c>
      <c r="EH384" s="190" t="str">
        <f>IF(INDEX(tab_MinKomp[Testy czystości / Reinheitstests],MATCH($B383,tab_MinKomp[[Stanowisko / Position ]:[Stanowisko / Position ]],0))="n/a","n/a",EH383-INDEX(tab_MinKomp[Testy czystości / Reinheitstests],MATCH($B383,tab_MinKomp[[Stanowisko / Position ]:[Stanowisko / Position ]],0)))</f>
        <v>n/a</v>
      </c>
      <c r="EI384" s="190" t="str">
        <f>IF(INDEX(tab_MinKomp[Testy czystości / Reinheitstests],MATCH($B383,tab_MinKomp[[Stanowisko / Position ]:[Stanowisko / Position ]],0))="n/a","n/a",EI383-INDEX(tab_MinKomp[Testy czystości / Reinheitstests],MATCH($B383,tab_MinKomp[[Stanowisko / Position ]:[Stanowisko / Position ]],0)))</f>
        <v>n/a</v>
      </c>
      <c r="EJ384" s="190" t="str">
        <f>IF(INDEX(tab_MinKomp[Testy czystości / Reinheitstests],MATCH($B383,tab_MinKomp[[Stanowisko / Position ]:[Stanowisko / Position ]],0))="n/a","n/a",EJ383-INDEX(tab_MinKomp[Testy czystości / Reinheitstests],MATCH($B383,tab_MinKomp[[Stanowisko / Position ]:[Stanowisko / Position ]],0)))</f>
        <v>n/a</v>
      </c>
      <c r="EK384" s="190" t="str">
        <f>IF(INDEX(tab_MinKomp[Testy czystości / Reinheitstests],MATCH($B383,tab_MinKomp[[Stanowisko / Position ]:[Stanowisko / Position ]],0))="n/a","n/a",EK383-INDEX(tab_MinKomp[Testy czystości / Reinheitstests],MATCH($B383,tab_MinKomp[[Stanowisko / Position ]:[Stanowisko / Position ]],0)))</f>
        <v>n/a</v>
      </c>
      <c r="EL384" s="190" t="str">
        <f>IF(INDEX(tab_MinKomp[Testy czystości / Reinheitstests],MATCH($B383,tab_MinKomp[[Stanowisko / Position ]:[Stanowisko / Position ]],0))="n/a","n/a",EL383-INDEX(tab_MinKomp[Testy czystości / Reinheitstests],MATCH($B383,tab_MinKomp[[Stanowisko / Position ]:[Stanowisko / Position ]],0)))</f>
        <v>n/a</v>
      </c>
      <c r="EM384" s="190" t="str">
        <f>IF(INDEX(tab_MinKomp[Testy czystości / Reinheitstests],MATCH($B383,tab_MinKomp[[Stanowisko / Position ]:[Stanowisko / Position ]],0))="n/a","n/a",EM383-INDEX(tab_MinKomp[Testy czystości / Reinheitstests],MATCH($B383,tab_MinKomp[[Stanowisko / Position ]:[Stanowisko / Position ]],0)))</f>
        <v>n/a</v>
      </c>
      <c r="EN384" s="190" t="str">
        <f>IF(INDEX(tab_MinKomp[Testy czystości / Reinheitstests],MATCH($B383,tab_MinKomp[[Stanowisko / Position ]:[Stanowisko / Position ]],0))="n/a","n/a",EN383-INDEX(tab_MinKomp[Testy czystości / Reinheitstests],MATCH($B383,tab_MinKomp[[Stanowisko / Position ]:[Stanowisko / Position ]],0)))</f>
        <v>n/a</v>
      </c>
      <c r="EO384" s="194" t="str">
        <f>IF(INDEX(tab_MinKomp[Konserwacja Rep],MATCH($B383,tab_MinKomp[[Stanowisko / Position ]:[Stanowisko / Position ]],0))="n/a","n/a",EO383-INDEX(tab_MinKomp[Konserwacja Rep],MATCH($B383,tab_MinKomp[[Stanowisko / Position ]:[Stanowisko / Position ]],0)))</f>
        <v>n/a</v>
      </c>
      <c r="EP384" s="194" t="str">
        <f>IF(INDEX(tab_MinKomp[[Konserwacja Engel ]],MATCH($B383,tab_MinKomp[[Stanowisko / Position ]:[Stanowisko / Position ]],0))="n/a","n/a",EP383-INDEX(tab_MinKomp[[Konserwacja Engel ]],MATCH($B383,tab_MinKomp[[Stanowisko / Position ]:[Stanowisko / Position ]],0)))</f>
        <v>n/a</v>
      </c>
      <c r="EQ384" s="194" t="str">
        <f>IF(INDEX(tab_MinKomp[Konserwacja B 50],MATCH($B383,tab_MinKomp[[Stanowisko / Position ]:[Stanowisko / Position ]],0))="n/a","n/a",EQ383-INDEX(tab_MinKomp[Konserwacja B 50],MATCH($B383,tab_MinKomp[[Stanowisko / Position ]:[Stanowisko / Position ]],0)))</f>
        <v>n/a</v>
      </c>
      <c r="ER384" s="194" t="str">
        <f>IF(INDEX(tab_MinKomp[[Konserwacja EOL ]],MATCH($B383,tab_MinKomp[[Stanowisko / Position ]:[Stanowisko / Position ]],0))="n/a","n/a",ER383-INDEX(tab_MinKomp[[Konserwacja EOL ]],MATCH($B383,tab_MinKomp[[Stanowisko / Position ]:[Stanowisko / Position ]],0)))</f>
        <v>n/a</v>
      </c>
      <c r="ES384" s="194" t="str">
        <f>IF(INDEX(tab_MinKomp[Konserwacja Branson],MATCH($B383,tab_MinKomp[[Stanowisko / Position ]:[Stanowisko / Position ]],0))="n/a","n/a",ES383-INDEX(tab_MinKomp[Konserwacja Branson],MATCH($B383,tab_MinKomp[[Stanowisko / Position ]:[Stanowisko / Position ]],0)))</f>
        <v>n/a</v>
      </c>
      <c r="ET384" s="194" t="str">
        <f>IF(INDEX(tab_MinKomp[Konserwacja coolery],MATCH($B383,tab_MinKomp[[Stanowisko / Position ]:[Stanowisko / Position ]],0))="n/a","n/a",ET383-INDEX(tab_MinKomp[Konserwacja coolery],MATCH($B383,tab_MinKomp[[Stanowisko / Position ]:[Stanowisko / Position ]],0)))</f>
        <v>n/a</v>
      </c>
      <c r="EU384" s="194" t="str">
        <f>IF(INDEX(tab_MinKomp[Konserwacja piecy],MATCH($B383,tab_MinKomp[[Stanowisko / Position ]:[Stanowisko / Position ]],0))="n/a","n/a",EU383-INDEX(tab_MinKomp[Konserwacja piecy],MATCH($B383,tab_MinKomp[[Stanowisko / Position ]:[Stanowisko / Position ]],0)))</f>
        <v>n/a</v>
      </c>
      <c r="EV384" s="194" t="str">
        <f>IF(INDEX(tab_MinKomp[Rysunek techniczny- czytanie],MATCH($B383,tab_MinKomp[[Stanowisko / Position ]:[Stanowisko / Position ]],0))="n/a","n/a",EV383-INDEX(tab_MinKomp[Rysunek techniczny- czytanie],MATCH($B383,tab_MinKomp[[Stanowisko / Position ]:[Stanowisko / Position ]],0)))</f>
        <v>n/a</v>
      </c>
      <c r="EW384" s="194" t="str">
        <f>IF(INDEX(tab_MinKomp[Elektryka],MATCH($B383,tab_MinKomp[[Stanowisko / Position ]:[Stanowisko / Position ]],0))="n/a","n/a",EW383-INDEX(tab_MinKomp[Elektryka],MATCH($B383,tab_MinKomp[[Stanowisko / Position ]:[Stanowisko / Position ]],0)))</f>
        <v>n/a</v>
      </c>
      <c r="EX384" s="194" t="str">
        <f>IF(INDEX(tab_MinKomp[Pneumatyka],MATCH($B383,tab_MinKomp[[Stanowisko / Position ]:[Stanowisko / Position ]],0))="n/a","n/a",EX383-INDEX(tab_MinKomp[Pneumatyka],MATCH($B383,tab_MinKomp[[Stanowisko / Position ]:[Stanowisko / Position ]],0)))</f>
        <v>n/a</v>
      </c>
      <c r="EY384" s="194" t="str">
        <f>IF(INDEX(tab_MinKomp[[Hydraulika ]],MATCH($B383,tab_MinKomp[[Stanowisko / Position ]:[Stanowisko / Position ]],0))="n/a","n/a",EY383-INDEX(tab_MinKomp[[Hydraulika ]],MATCH($B383,tab_MinKomp[[Stanowisko / Position ]:[Stanowisko / Position ]],0)))</f>
        <v>n/a</v>
      </c>
      <c r="EZ384" s="194" t="str">
        <f>IF(INDEX(tab_MinKomp[Podciśnienie],MATCH($B383,tab_MinKomp[[Stanowisko / Position ]:[Stanowisko / Position ]],0))="n/a","n/a",EZ383-INDEX(tab_MinKomp[Podciśnienie],MATCH($B383,tab_MinKomp[[Stanowisko / Position ]:[Stanowisko / Position ]],0)))</f>
        <v>n/a</v>
      </c>
      <c r="FA384" s="194" t="str">
        <f>IF(INDEX(tab_MinKomp[Usuwanie awarii],MATCH($B383,tab_MinKomp[[Stanowisko / Position ]:[Stanowisko / Position ]],0))="n/a","n/a",FA383-INDEX(tab_MinKomp[Usuwanie awarii],MATCH($B383,tab_MinKomp[[Stanowisko / Position ]:[Stanowisko / Position ]],0)))</f>
        <v>n/a</v>
      </c>
      <c r="FB384" s="194" t="str">
        <f>IF(INDEX(tab_MinKomp[Obsługa robotów],MATCH($B383,tab_MinKomp[[Stanowisko / Position ]:[Stanowisko / Position ]],0))="n/a","n/a",FB383-INDEX(tab_MinKomp[Obsługa robotów],MATCH($B383,tab_MinKomp[[Stanowisko / Position ]:[Stanowisko / Position ]],0)))</f>
        <v>n/a</v>
      </c>
      <c r="FC384" s="194" t="str">
        <f>IF(INDEX(tab_MinKomp[Obsługa sterowania maszyny],MATCH($B383,tab_MinKomp[[Stanowisko / Position ]:[Stanowisko / Position ]],0))="n/a","n/a",FC383-INDEX(tab_MinKomp[Obsługa sterowania maszyny],MATCH($B383,tab_MinKomp[[Stanowisko / Position ]:[Stanowisko / Position ]],0)))</f>
        <v>n/a</v>
      </c>
      <c r="FD384" s="194" t="str">
        <f>IF(INDEX(tab_MinKomp[Usuwanie przyczyn żródłowych],MATCH($B383,tab_MinKomp[[Stanowisko / Position ]:[Stanowisko / Position ]],0))="n/a","n/a",FD383-INDEX(tab_MinKomp[Usuwanie przyczyn żródłowych],MATCH($B383,tab_MinKomp[[Stanowisko / Position ]:[Stanowisko / Position ]],0)))</f>
        <v>n/a</v>
      </c>
      <c r="FE384" s="194" t="str">
        <f>IF(INDEX(tab_MinKomp[Cmms stosowanie],MATCH($B383,tab_MinKomp[[Stanowisko / Position ]:[Stanowisko / Position ]],0))="n/a","n/a",FE383-INDEX(tab_MinKomp[Cmms stosowanie],MATCH($B383,tab_MinKomp[[Stanowisko / Position ]:[Stanowisko / Position ]],0)))</f>
        <v>n/a</v>
      </c>
      <c r="FF384" s="190" t="str">
        <f>IF(INDEX(tab_MinKomp[Testy czystości / Reinheitstests],MATCH($B383,tab_MinKomp[[Stanowisko / Position ]:[Stanowisko / Position ]],0))="n/a","n/a",FF383-INDEX(tab_MinKomp[Testy czystości / Reinheitstests],MATCH($B383,tab_MinKomp[[Stanowisko / Position ]:[Stanowisko / Position ]],0)))</f>
        <v>n/a</v>
      </c>
      <c r="FG384" s="194" t="str">
        <f>IF(INDEX(tab_MinKomp[Czyszczenie form plastikowych],MATCH($B383,tab_MinKomp[[Stanowisko / Position ]:[Stanowisko / Position ]],0))="n/a","n/a",FG383-INDEX(tab_MinKomp[Czyszczenie form plastikowych],MATCH($B383,tab_MinKomp[[Stanowisko / Position ]:[Stanowisko / Position ]],0)))</f>
        <v>n/a</v>
      </c>
      <c r="FH384" s="194" t="str">
        <f>IF(INDEX(tab_MinKomp[Wymiana form plastik],MATCH($B383,tab_MinKomp[[Stanowisko / Position ]:[Stanowisko / Position ]],0))="n/a","n/a",FH383-INDEX(tab_MinKomp[Wymiana form plastik],MATCH($B383,tab_MinKomp[[Stanowisko / Position ]:[Stanowisko / Position ]],0)))</f>
        <v>n/a</v>
      </c>
      <c r="FI384" s="194" t="str">
        <f>IF(INDEX(tab_MinKomp[Wymiana form guma],MATCH($B383,tab_MinKomp[[Stanowisko / Position ]:[Stanowisko / Position ]],0))="n/a","n/a",FI383-INDEX(tab_MinKomp[Wymiana form guma],MATCH($B383,tab_MinKomp[[Stanowisko / Position ]:[Stanowisko / Position ]],0)))</f>
        <v>n/a</v>
      </c>
      <c r="FJ384" s="194" t="str">
        <f>IF(INDEX(tab_MinKomp[Konserwacja KK],MATCH($B383,tab_MinKomp[[Stanowisko / Position ]:[Stanowisko / Position ]],0))="n/a","n/a",FJ383-INDEX(tab_MinKomp[Konserwacja KK],MATCH($B383,tab_MinKomp[[Stanowisko / Position ]:[Stanowisko / Position ]],0)))</f>
        <v>n/a</v>
      </c>
      <c r="FK384" s="194" t="str">
        <f>IF(INDEX(tab_MinKomp[Konserwacja form guma],MATCH($B383,tab_MinKomp[[Stanowisko / Position ]:[Stanowisko / Position ]],0))="n/a","n/a",FK383-INDEX(tab_MinKomp[Konserwacja form guma],MATCH($B383,tab_MinKomp[[Stanowisko / Position ]:[Stanowisko / Position ]],0)))</f>
        <v>n/a</v>
      </c>
      <c r="FL384" s="194" t="str">
        <f>IF(INDEX(tab_MinKomp[Konserwacja form plastiki],MATCH($B383,tab_MinKomp[[Stanowisko / Position ]:[Stanowisko / Position ]],0))="n/a","n/a",FL383-INDEX(tab_MinKomp[Konserwacja form plastiki],MATCH($B383,tab_MinKomp[[Stanowisko / Position ]:[Stanowisko / Position ]],0)))</f>
        <v>n/a</v>
      </c>
      <c r="FM384" s="194" t="str">
        <f>IF(INDEX(tab_MinKomp[Konserwacja Gorącego Kanału],MATCH($B383,tab_MinKomp[[Stanowisko / Position ]:[Stanowisko / Position ]],0))="n/a","n/a",FM383-INDEX(tab_MinKomp[Konserwacja Gorącego Kanału],MATCH($B383,tab_MinKomp[[Stanowisko / Position ]:[Stanowisko / Position ]],0)))</f>
        <v>n/a</v>
      </c>
      <c r="FN384" s="194" t="str">
        <f>IF(INDEX(tab_MinKomp[MS Office (Excel)],MATCH($B383,tab_MinKomp[[Stanowisko / Position ]:[Stanowisko / Position ]],0))="n/a","n/a",FN383-INDEX(tab_MinKomp[MS Office (Excel)],MATCH($B383,tab_MinKomp[[Stanowisko / Position ]:[Stanowisko / Position ]],0)))</f>
        <v>n/a</v>
      </c>
      <c r="FO384" s="194" t="str">
        <f>IF(INDEX(tab_MinKomp[MS Office (Word)],MATCH($B383,tab_MinKomp[[Stanowisko / Position ]:[Stanowisko / Position ]],0))="n/a","n/a",FO383-INDEX(tab_MinKomp[MS Office (Word)],MATCH($B383,tab_MinKomp[[Stanowisko / Position ]:[Stanowisko / Position ]],0)))</f>
        <v>n/a</v>
      </c>
      <c r="FP384" s="194" t="str">
        <f>IF(INDEX(tab_MinKomp[MS Office (Power Point)],MATCH($B383,tab_MinKomp[[Stanowisko / Position ]:[Stanowisko / Position ]],0))="n/a","n/a",FP383-INDEX(tab_MinKomp[MS Office (Power Point)],MATCH($B383,tab_MinKomp[[Stanowisko / Position ]:[Stanowisko / Position ]],0)))</f>
        <v>n/a</v>
      </c>
      <c r="FQ384" s="196" t="str">
        <f>IF(INDEX(tab_MinKomp[Język angielski / Englisch],MATCH($B383,tab_MinKomp[[Stanowisko / Position ]:[Stanowisko / Position ]],0))="n/a","n/a",FQ383-INDEX(tab_MinKomp[Język angielski / Englisch],MATCH($B383,tab_MinKomp[[Stanowisko / Position ]:[Stanowisko / Position ]],0)))</f>
        <v>n/a</v>
      </c>
      <c r="FR384" s="196" t="str">
        <f>IF(INDEX(tab_MinKomp[Język niemiecki / Deutsch],MATCH($B383,tab_MinKomp[[Stanowisko / Position ]:[Stanowisko / Position ]],0))="n/a","n/a",FR383-INDEX(tab_MinKomp[Język niemiecki / Deutsch],MATCH($B383,tab_MinKomp[[Stanowisko / Position ]:[Stanowisko / Position ]],0)))</f>
        <v>n/a</v>
      </c>
      <c r="FS384" s="194">
        <f>IF(INDEX(tab_MinKomp[Zarządzanie dokumentacją procesową / Process dokumentation management],MATCH($B383,tab_MinKomp[[Stanowisko / Position ]:[Stanowisko / Position ]],0))="n/a","n/a",FS383-INDEX(tab_MinKomp[Zarządzanie dokumentacją procesową / Process dokumentation management],MATCH($B383,tab_MinKomp[[Stanowisko / Position ]:[Stanowisko / Position ]],0)))</f>
        <v>0</v>
      </c>
      <c r="FT384" s="194">
        <f>IF(INDEX(tab_MinKomp[Znajomość procesów z obszaru / Kenntiss der prozesse in dem Bereich],MATCH($B383,tab_MinKomp[[Stanowisko / Position ]:[Stanowisko / Position ]],0))="n/a","n/a",FT383-INDEX(tab_MinKomp[Znajomość procesów z obszaru / Kenntiss der prozesse in dem Bereich],MATCH($B383,tab_MinKomp[[Stanowisko / Position ]:[Stanowisko / Position ]],0)))</f>
        <v>0</v>
      </c>
      <c r="FU384" s="194">
        <f>IF(INDEX(tab_MinKomp[optymalizacja procesów / Prozessoptymalisierung],MATCH($B383,tab_MinKomp[[Stanowisko / Position ]:[Stanowisko / Position ]],0))="n/a","n/a",FU383-INDEX(tab_MinKomp[optymalizacja procesów / Prozessoptymalisierung],MATCH($B383,tab_MinKomp[[Stanowisko / Position ]:[Stanowisko / Position ]],0)))</f>
        <v>0</v>
      </c>
      <c r="FV384" s="194">
        <f>IF(INDEX(tab_MinKomp[Umiejętności szkoleniowe / Trainingsfähigkeiten],MATCH($B383,tab_MinKomp[[Stanowisko / Position ]:[Stanowisko / Position ]],0))="n/a","n/a",FV383-INDEX(tab_MinKomp[Umiejętności szkoleniowe / Trainingsfähigkeiten],MATCH($B383,tab_MinKomp[[Stanowisko / Position ]:[Stanowisko / Position ]],0)))</f>
        <v>2</v>
      </c>
      <c r="FW384" s="194">
        <f>IF(INDEX(tab_MinKomp[Analityczne myślenie, podejście / Analitysches Denken, Einstellung],MATCH($B383,tab_MinKomp[[Stanowisko / Position ]:[Stanowisko / Position ]],0))="n/a","n/a",FW383-INDEX(tab_MinKomp[Analityczne myślenie, podejście / Analitysches Denken, Einstellung],MATCH($B383,tab_MinKomp[[Stanowisko / Position ]:[Stanowisko / Position ]],0)))</f>
        <v>1</v>
      </c>
      <c r="FX384" s="194">
        <f>IF(INDEX(tab_MinKomp[Dokładność, precyzja w dzialaniu / Genauigkeit, Präzision in die Arbeit],MATCH($B383,tab_MinKomp[[Stanowisko / Position ]:[Stanowisko / Position ]],0))="n/a","n/a",FX383-INDEX(tab_MinKomp[Dokładność, precyzja w dzialaniu / Genauigkeit, Präzision in die Arbeit],MATCH($B383,tab_MinKomp[[Stanowisko / Position ]:[Stanowisko / Position ]],0)))</f>
        <v>0</v>
      </c>
      <c r="FY384" s="194">
        <f>IF(INDEX(tab_MinKomp[Dyspozycyjność / Verfügbarkeit],MATCH($B383,tab_MinKomp[[Stanowisko / Position ]:[Stanowisko / Position ]],0))="n/a","n/a",FY383-INDEX(tab_MinKomp[Dyspozycyjność / Verfügbarkeit],MATCH($B383,tab_MinKomp[[Stanowisko / Position ]:[Stanowisko / Position ]],0)))</f>
        <v>-1</v>
      </c>
      <c r="FZ384" s="194">
        <f>IF(INDEX(tab_MinKomp[Zaangażowanie / 
Engagement],MATCH($B383,tab_MinKomp[[Stanowisko / Position ]:[Stanowisko / Position ]],0))="n/a","n/a",FZ383-INDEX(tab_MinKomp[Zaangażowanie / 
Engagement],MATCH($B383,tab_MinKomp[[Stanowisko / Position ]:[Stanowisko / Position ]],0)))</f>
        <v>0</v>
      </c>
      <c r="GA384" s="194" t="str">
        <f>IF(INDEX(tab_MinKomp[Konserwacja form guma],MATCH($B383,tab_MinKomp[[Stanowisko / Position ]:[Stanowisko / Position ]],0))="n/a","n/a",GA383-INDEX(tab_MinKomp[Konserwacja form guma],MATCH($B383,tab_MinKomp[[Stanowisko / Position ]:[Stanowisko / Position ]],0)))</f>
        <v>n/a</v>
      </c>
      <c r="GB384" s="194" t="str">
        <f>IF(INDEX(tab_MinKomp[Konserwacja form plastiki],MATCH($B383,tab_MinKomp[[Stanowisko / Position ]:[Stanowisko / Position ]],0))="n/a","n/a",GB383-INDEX(tab_MinKomp[Konserwacja form plastiki],MATCH($B383,tab_MinKomp[[Stanowisko / Position ]:[Stanowisko / Position ]],0)))</f>
        <v>n/a</v>
      </c>
      <c r="GC384" s="194">
        <f>IF(INDEX(tab_MinKomp[Elastyczność w działaniu],MATCH($B383,tab_MinKomp[[Stanowisko / Position ]:[Stanowisko / Position ]],0))="n/a","n/a",GC383-INDEX(tab_MinKomp[Elastyczność w działaniu],MATCH($B383,tab_MinKomp[[Stanowisko / Position ]:[Stanowisko / Position ]],0)))</f>
        <v>-2</v>
      </c>
      <c r="GD384" s="194">
        <f>IF(INDEX(tab_MinKomp[Komunikatywność],MATCH($B383,tab_MinKomp[[Stanowisko / Position ]:[Stanowisko / Position ]],0))="n/a","n/a",GD383-INDEX(tab_MinKomp[Komunikatywność],MATCH($B383,tab_MinKomp[[Stanowisko / Position ]:[Stanowisko / Position ]],0)))</f>
        <v>1</v>
      </c>
      <c r="GE384" s="193" t="str">
        <f>IF(INDEX(tab_MinKomp[Motywowanie i budowanie zaangażowania zespołu],MATCH($B383,tab_MinKomp[[Stanowisko / Position ]:[Stanowisko / Position ]],0))="n/a","n/a",GE383-INDEX(tab_MinKomp[Motywowanie i budowanie zaangażowania zespołu],MATCH($B383,tab_MinKomp[[Stanowisko / Position ]:[Stanowisko / Position ]],0)))</f>
        <v>n/a</v>
      </c>
      <c r="GF384" s="186" t="s">
        <v>248</v>
      </c>
      <c r="GG384" s="186" t="s">
        <v>248</v>
      </c>
      <c r="GH384" s="186" t="s">
        <v>248</v>
      </c>
      <c r="GI384" s="186" t="s">
        <v>248</v>
      </c>
      <c r="GJ384" s="186" t="s">
        <v>248</v>
      </c>
      <c r="GK384" s="186" t="s">
        <v>248</v>
      </c>
      <c r="GL384" s="186" t="s">
        <v>248</v>
      </c>
      <c r="GM384" s="186" t="s">
        <v>248</v>
      </c>
      <c r="GN384" s="186" t="s">
        <v>248</v>
      </c>
      <c r="GO384" s="186" t="s">
        <v>248</v>
      </c>
      <c r="GP384" s="186" t="s">
        <v>248</v>
      </c>
      <c r="GQ384" s="186" t="s">
        <v>248</v>
      </c>
      <c r="GR384" s="186" t="s">
        <v>248</v>
      </c>
      <c r="GS384" s="186" t="s">
        <v>248</v>
      </c>
      <c r="GT384" s="186" t="s">
        <v>248</v>
      </c>
      <c r="GU384" s="186" t="s">
        <v>248</v>
      </c>
      <c r="GV384" s="186" t="s">
        <v>248</v>
      </c>
      <c r="GW384" s="186" t="s">
        <v>248</v>
      </c>
      <c r="GX384" s="186" t="s">
        <v>248</v>
      </c>
      <c r="GY384" s="186" t="s">
        <v>248</v>
      </c>
      <c r="GZ384" s="261" t="s">
        <v>248</v>
      </c>
      <c r="HA384" s="261" t="s">
        <v>248</v>
      </c>
      <c r="HB384" s="191">
        <f>SUM(G384:GE384)/(HB383-(SUM(G384:GE384)))</f>
        <v>-3.5087719298245612E-2</v>
      </c>
    </row>
    <row r="385" spans="1:210" ht="24.9" customHeight="1" x14ac:dyDescent="0.3">
      <c r="A385" s="105" t="s">
        <v>307</v>
      </c>
      <c r="B385" s="105" t="s">
        <v>308</v>
      </c>
      <c r="C385" s="105" t="s">
        <v>309</v>
      </c>
      <c r="D385" s="105">
        <v>1282</v>
      </c>
      <c r="E385" s="394" t="s">
        <v>578</v>
      </c>
      <c r="F385" s="185" t="s">
        <v>374</v>
      </c>
      <c r="G385" s="186">
        <v>2</v>
      </c>
      <c r="H385" s="186">
        <v>2</v>
      </c>
      <c r="I385" s="186">
        <v>2</v>
      </c>
      <c r="J385" s="186">
        <v>2</v>
      </c>
      <c r="K385" s="186">
        <v>2</v>
      </c>
      <c r="L385" s="186">
        <v>1</v>
      </c>
      <c r="M385" s="186" t="s">
        <v>248</v>
      </c>
      <c r="N385" s="186" t="s">
        <v>248</v>
      </c>
      <c r="O385" s="186">
        <v>1</v>
      </c>
      <c r="P385" s="186">
        <v>1</v>
      </c>
      <c r="Q385" s="186" t="s">
        <v>248</v>
      </c>
      <c r="R385" s="186" t="s">
        <v>248</v>
      </c>
      <c r="S385" s="186" t="s">
        <v>248</v>
      </c>
      <c r="T385" s="186" t="s">
        <v>248</v>
      </c>
      <c r="U385" s="186" t="s">
        <v>248</v>
      </c>
      <c r="V385" s="186" t="s">
        <v>248</v>
      </c>
      <c r="W385" s="186" t="s">
        <v>248</v>
      </c>
      <c r="X385" s="186" t="s">
        <v>248</v>
      </c>
      <c r="Y385" s="186" t="s">
        <v>248</v>
      </c>
      <c r="Z385" s="186" t="s">
        <v>248</v>
      </c>
      <c r="AA385" s="186" t="s">
        <v>248</v>
      </c>
      <c r="AB385" s="186" t="s">
        <v>248</v>
      </c>
      <c r="AC385" s="186" t="s">
        <v>248</v>
      </c>
      <c r="AD385" s="186" t="s">
        <v>248</v>
      </c>
      <c r="AE385" s="186" t="s">
        <v>248</v>
      </c>
      <c r="AF385" s="186" t="s">
        <v>248</v>
      </c>
      <c r="AG385" s="186" t="s">
        <v>248</v>
      </c>
      <c r="AH385" s="186" t="s">
        <v>248</v>
      </c>
      <c r="AI385" s="186" t="s">
        <v>248</v>
      </c>
      <c r="AJ385" s="186" t="s">
        <v>248</v>
      </c>
      <c r="AK385" s="186" t="s">
        <v>248</v>
      </c>
      <c r="AL385" s="186">
        <v>1</v>
      </c>
      <c r="AM385" s="186" t="s">
        <v>248</v>
      </c>
      <c r="AN385" s="186" t="s">
        <v>248</v>
      </c>
      <c r="AO385" s="186" t="s">
        <v>248</v>
      </c>
      <c r="AP385" s="186" t="s">
        <v>248</v>
      </c>
      <c r="AQ385" s="186" t="s">
        <v>248</v>
      </c>
      <c r="AR385" s="186" t="s">
        <v>248</v>
      </c>
      <c r="AS385" s="186" t="s">
        <v>248</v>
      </c>
      <c r="AT385" s="186" t="s">
        <v>248</v>
      </c>
      <c r="AU385" s="186" t="s">
        <v>248</v>
      </c>
      <c r="AV385" s="186">
        <v>1</v>
      </c>
      <c r="AW385" s="186" t="s">
        <v>248</v>
      </c>
      <c r="AX385" s="186" t="s">
        <v>248</v>
      </c>
      <c r="AY385" s="186" t="s">
        <v>248</v>
      </c>
      <c r="AZ385" s="186" t="s">
        <v>248</v>
      </c>
      <c r="BA385" s="186" t="s">
        <v>248</v>
      </c>
      <c r="BB385" s="186" t="s">
        <v>248</v>
      </c>
      <c r="BC385" s="186">
        <v>2</v>
      </c>
      <c r="BD385" s="186">
        <v>3</v>
      </c>
      <c r="BE385" s="186" t="s">
        <v>248</v>
      </c>
      <c r="BF385" s="186" t="s">
        <v>248</v>
      </c>
      <c r="BG385" s="186" t="s">
        <v>248</v>
      </c>
      <c r="BH385" s="186" t="s">
        <v>248</v>
      </c>
      <c r="BI385" s="186" t="s">
        <v>248</v>
      </c>
      <c r="BJ385" s="186" t="s">
        <v>248</v>
      </c>
      <c r="BK385" s="186" t="s">
        <v>248</v>
      </c>
      <c r="BL385" s="186" t="s">
        <v>248</v>
      </c>
      <c r="BM385" s="186" t="s">
        <v>248</v>
      </c>
      <c r="BN385" s="186" t="s">
        <v>248</v>
      </c>
      <c r="BO385" s="186" t="s">
        <v>248</v>
      </c>
      <c r="BP385" s="186" t="s">
        <v>248</v>
      </c>
      <c r="BQ385" s="186" t="s">
        <v>248</v>
      </c>
      <c r="BR385" s="186" t="s">
        <v>248</v>
      </c>
      <c r="BS385" s="186" t="s">
        <v>248</v>
      </c>
      <c r="BT385" s="186" t="s">
        <v>248</v>
      </c>
      <c r="BU385" s="186" t="s">
        <v>248</v>
      </c>
      <c r="BV385" s="186" t="s">
        <v>248</v>
      </c>
      <c r="BW385" s="186" t="s">
        <v>248</v>
      </c>
      <c r="BX385" s="186" t="s">
        <v>248</v>
      </c>
      <c r="BY385" s="186" t="s">
        <v>248</v>
      </c>
      <c r="BZ385" s="186" t="s">
        <v>248</v>
      </c>
      <c r="CA385" s="186" t="s">
        <v>248</v>
      </c>
      <c r="CB385" s="186" t="s">
        <v>248</v>
      </c>
      <c r="CC385" s="186" t="s">
        <v>248</v>
      </c>
      <c r="CD385" s="186" t="s">
        <v>248</v>
      </c>
      <c r="CE385" s="186" t="s">
        <v>248</v>
      </c>
      <c r="CF385" s="186" t="s">
        <v>248</v>
      </c>
      <c r="CG385" s="186" t="s">
        <v>248</v>
      </c>
      <c r="CH385" s="186" t="s">
        <v>248</v>
      </c>
      <c r="CI385" s="186" t="s">
        <v>248</v>
      </c>
      <c r="CJ385" s="186" t="s">
        <v>248</v>
      </c>
      <c r="CK385" s="186" t="s">
        <v>248</v>
      </c>
      <c r="CL385" s="186" t="s">
        <v>248</v>
      </c>
      <c r="CM385" s="186" t="s">
        <v>248</v>
      </c>
      <c r="CN385" s="186" t="s">
        <v>248</v>
      </c>
      <c r="CO385" s="186" t="s">
        <v>248</v>
      </c>
      <c r="CP385" s="186" t="s">
        <v>248</v>
      </c>
      <c r="CQ385" s="186" t="s">
        <v>248</v>
      </c>
      <c r="CR385" s="186" t="s">
        <v>248</v>
      </c>
      <c r="CS385" s="186" t="s">
        <v>248</v>
      </c>
      <c r="CT385" s="186" t="s">
        <v>248</v>
      </c>
      <c r="CU385" s="186" t="s">
        <v>248</v>
      </c>
      <c r="CV385" s="186" t="s">
        <v>248</v>
      </c>
      <c r="CW385" s="186" t="s">
        <v>248</v>
      </c>
      <c r="CX385" s="186" t="s">
        <v>248</v>
      </c>
      <c r="CY385" s="186" t="s">
        <v>248</v>
      </c>
      <c r="CZ385" s="186" t="s">
        <v>248</v>
      </c>
      <c r="DA385" s="186" t="s">
        <v>248</v>
      </c>
      <c r="DB385" s="186" t="s">
        <v>248</v>
      </c>
      <c r="DC385" s="186" t="s">
        <v>248</v>
      </c>
      <c r="DD385" s="186" t="s">
        <v>248</v>
      </c>
      <c r="DE385" s="186" t="s">
        <v>248</v>
      </c>
      <c r="DF385" s="186" t="s">
        <v>248</v>
      </c>
      <c r="DG385" s="186" t="s">
        <v>248</v>
      </c>
      <c r="DH385" s="186" t="s">
        <v>248</v>
      </c>
      <c r="DI385" s="186" t="s">
        <v>248</v>
      </c>
      <c r="DJ385" s="186" t="s">
        <v>248</v>
      </c>
      <c r="DK385" s="186" t="s">
        <v>248</v>
      </c>
      <c r="DL385" s="186" t="s">
        <v>248</v>
      </c>
      <c r="DM385" s="186" t="s">
        <v>248</v>
      </c>
      <c r="DN385" s="186" t="s">
        <v>248</v>
      </c>
      <c r="DO385" s="186" t="s">
        <v>248</v>
      </c>
      <c r="DP385" s="186" t="s">
        <v>248</v>
      </c>
      <c r="DQ385" s="186" t="s">
        <v>248</v>
      </c>
      <c r="DR385" s="186" t="s">
        <v>248</v>
      </c>
      <c r="DS385" s="186" t="s">
        <v>248</v>
      </c>
      <c r="DT385" s="186" t="s">
        <v>248</v>
      </c>
      <c r="DU385" s="186" t="s">
        <v>248</v>
      </c>
      <c r="DV385" s="186" t="s">
        <v>248</v>
      </c>
      <c r="DW385" s="186" t="s">
        <v>248</v>
      </c>
      <c r="DX385" s="186" t="s">
        <v>248</v>
      </c>
      <c r="DY385" s="186" t="s">
        <v>248</v>
      </c>
      <c r="DZ385" s="186" t="s">
        <v>248</v>
      </c>
      <c r="EA385" s="186" t="s">
        <v>248</v>
      </c>
      <c r="EB385" s="186" t="s">
        <v>248</v>
      </c>
      <c r="EC385" s="186" t="s">
        <v>248</v>
      </c>
      <c r="ED385" s="186" t="s">
        <v>248</v>
      </c>
      <c r="EE385" s="186" t="s">
        <v>248</v>
      </c>
      <c r="EF385" s="186" t="s">
        <v>248</v>
      </c>
      <c r="EG385" s="186" t="s">
        <v>248</v>
      </c>
      <c r="EH385" s="186" t="s">
        <v>248</v>
      </c>
      <c r="EI385" s="186" t="s">
        <v>248</v>
      </c>
      <c r="EJ385" s="186" t="s">
        <v>248</v>
      </c>
      <c r="EK385" s="186" t="s">
        <v>248</v>
      </c>
      <c r="EL385" s="184" t="s">
        <v>248</v>
      </c>
      <c r="EM385" s="184" t="s">
        <v>248</v>
      </c>
      <c r="EN385" s="184" t="s">
        <v>248</v>
      </c>
      <c r="EO385" s="186" t="s">
        <v>248</v>
      </c>
      <c r="EP385" s="186" t="s">
        <v>248</v>
      </c>
      <c r="EQ385" s="186" t="s">
        <v>248</v>
      </c>
      <c r="ER385" s="186" t="s">
        <v>248</v>
      </c>
      <c r="ES385" s="186" t="s">
        <v>248</v>
      </c>
      <c r="ET385" s="186" t="s">
        <v>248</v>
      </c>
      <c r="EU385" s="186" t="s">
        <v>248</v>
      </c>
      <c r="EV385" s="186" t="s">
        <v>248</v>
      </c>
      <c r="EW385" s="186" t="s">
        <v>248</v>
      </c>
      <c r="EX385" s="186" t="s">
        <v>248</v>
      </c>
      <c r="EY385" s="186" t="s">
        <v>248</v>
      </c>
      <c r="EZ385" s="186" t="s">
        <v>248</v>
      </c>
      <c r="FA385" s="186" t="s">
        <v>248</v>
      </c>
      <c r="FB385" s="186" t="s">
        <v>248</v>
      </c>
      <c r="FC385" s="186" t="s">
        <v>248</v>
      </c>
      <c r="FD385" s="186" t="s">
        <v>248</v>
      </c>
      <c r="FE385" s="186" t="s">
        <v>248</v>
      </c>
      <c r="FF385" s="186" t="s">
        <v>248</v>
      </c>
      <c r="FG385" s="186" t="s">
        <v>248</v>
      </c>
      <c r="FH385" s="186" t="s">
        <v>248</v>
      </c>
      <c r="FI385" s="186" t="s">
        <v>248</v>
      </c>
      <c r="FJ385" s="186" t="s">
        <v>248</v>
      </c>
      <c r="FK385" s="186" t="s">
        <v>248</v>
      </c>
      <c r="FL385" s="186" t="s">
        <v>248</v>
      </c>
      <c r="FM385" s="186" t="s">
        <v>248</v>
      </c>
      <c r="FN385" s="187" t="s">
        <v>248</v>
      </c>
      <c r="FO385" s="187" t="s">
        <v>248</v>
      </c>
      <c r="FP385" s="187" t="s">
        <v>248</v>
      </c>
      <c r="FQ385" s="187" t="s">
        <v>248</v>
      </c>
      <c r="FR385" s="187" t="s">
        <v>248</v>
      </c>
      <c r="FS385" s="186">
        <v>2</v>
      </c>
      <c r="FT385" s="186">
        <v>2</v>
      </c>
      <c r="FU385" s="186">
        <v>2</v>
      </c>
      <c r="FV385" s="186">
        <v>2</v>
      </c>
      <c r="FW385" s="186">
        <v>2</v>
      </c>
      <c r="FX385" s="186">
        <v>2</v>
      </c>
      <c r="FY385" s="186">
        <v>2</v>
      </c>
      <c r="FZ385" s="186">
        <v>2</v>
      </c>
      <c r="GA385" s="186" t="s">
        <v>248</v>
      </c>
      <c r="GB385" s="186" t="s">
        <v>248</v>
      </c>
      <c r="GC385" s="186" t="s">
        <v>248</v>
      </c>
      <c r="GD385" s="186" t="s">
        <v>248</v>
      </c>
      <c r="GE385" s="186" t="s">
        <v>248</v>
      </c>
      <c r="GF385" s="186" t="s">
        <v>248</v>
      </c>
      <c r="GG385" s="186" t="s">
        <v>248</v>
      </c>
      <c r="GH385" s="186" t="s">
        <v>248</v>
      </c>
      <c r="GI385" s="186" t="s">
        <v>248</v>
      </c>
      <c r="GJ385" s="186" t="s">
        <v>248</v>
      </c>
      <c r="GK385" s="186" t="s">
        <v>248</v>
      </c>
      <c r="GL385" s="186" t="s">
        <v>248</v>
      </c>
      <c r="GM385" s="186" t="s">
        <v>248</v>
      </c>
      <c r="GN385" s="186" t="s">
        <v>248</v>
      </c>
      <c r="GO385" s="186" t="s">
        <v>248</v>
      </c>
      <c r="GP385" s="186" t="s">
        <v>248</v>
      </c>
      <c r="GQ385" s="186" t="s">
        <v>248</v>
      </c>
      <c r="GR385" s="186" t="s">
        <v>248</v>
      </c>
      <c r="GS385" s="186" t="s">
        <v>248</v>
      </c>
      <c r="GT385" s="186" t="s">
        <v>248</v>
      </c>
      <c r="GU385" s="186" t="s">
        <v>248</v>
      </c>
      <c r="GV385" s="186" t="s">
        <v>248</v>
      </c>
      <c r="GW385" s="186" t="s">
        <v>248</v>
      </c>
      <c r="GX385" s="186" t="s">
        <v>248</v>
      </c>
      <c r="GY385" s="186" t="s">
        <v>248</v>
      </c>
      <c r="GZ385" s="261" t="s">
        <v>248</v>
      </c>
      <c r="HA385" s="261" t="s">
        <v>248</v>
      </c>
      <c r="HB385" s="188">
        <f t="shared" ref="HB385" si="340">SUM(G385:GE385)</f>
        <v>36</v>
      </c>
    </row>
    <row r="386" spans="1:210" ht="24.9" customHeight="1" thickBot="1" x14ac:dyDescent="0.35">
      <c r="A386" s="108" t="str">
        <f t="shared" ref="A386" si="341">A385</f>
        <v>Magazyn-Warehouse</v>
      </c>
      <c r="B386" s="108" t="str">
        <f t="shared" ref="B386" si="342">B385</f>
        <v>Logistyk Magazynowy</v>
      </c>
      <c r="C386" s="108" t="str">
        <f t="shared" ref="C386" si="343">C385</f>
        <v>JB</v>
      </c>
      <c r="D386" s="108">
        <f t="shared" ref="D386" si="344">D385</f>
        <v>1282</v>
      </c>
      <c r="E386" s="395"/>
      <c r="F386" s="189" t="s">
        <v>375</v>
      </c>
      <c r="G386" s="192">
        <f>IF(INDEX(tab_MinKomp[Przepisy BHP / BHP Vorschriften],MATCH($B385,tab_MinKomp[[Stanowisko / Position ]:[Stanowisko / Position ]],0))="n/a","n/a",G385-INDEX(tab_MinKomp[Przepisy BHP / BHP Vorschriften],MATCH($B385,tab_MinKomp[[Stanowisko / Position ]:[Stanowisko / Position ]],0)))</f>
        <v>0</v>
      </c>
      <c r="H386" s="193">
        <f>IF(INDEX(tab_MinKomp[Przepisy PPOŻ / Brandschutzbestimmungen],MATCH($B385,tab_MinKomp[[Stanowisko / Position ]:[Stanowisko / Position ]],0))="n/a","n/a",H385-INDEX(tab_MinKomp[Przepisy PPOŻ / Brandschutzbestimmungen],MATCH($B385,tab_MinKomp[[Stanowisko / Position ]:[Stanowisko / Position ]],0)))</f>
        <v>0</v>
      </c>
      <c r="I386" s="193">
        <f>IF(INDEX(tab_MinKomp[Ryzyko zawodowe na stanowiskach pracyv/ Berufliche Risiken an Arbeitsstellen],MATCH($B385,tab_MinKomp[[Stanowisko / Position ]:[Stanowisko / Position ]],0))="n/a","n/a",I385-INDEX(tab_MinKomp[Ryzyko zawodowe na stanowiskach pracyv/ Berufliche Risiken an Arbeitsstellen],MATCH($B385,tab_MinKomp[[Stanowisko / Position ]:[Stanowisko / Position ]],0)))</f>
        <v>0</v>
      </c>
      <c r="J386" s="193">
        <f>IF(INDEX(tab_MinKomp[Gospodarka substancjami niebezpiecznymi / Gefahrstoffmanagement],MATCH($B385,tab_MinKomp[[Stanowisko / Position ]:[Stanowisko / Position ]],0))="n/a","n/a",J385-INDEX(tab_MinKomp[Gospodarka substancjami niebezpiecznymi / Gefahrstoffmanagement],MATCH($B385,tab_MinKomp[[Stanowisko / Position ]:[Stanowisko / Position ]],0)))</f>
        <v>-1</v>
      </c>
      <c r="K386" s="193">
        <f>IF(INDEX(tab_MinKomp[Gospodarka odpadami / Abfallwirtschaft],MATCH($B385,tab_MinKomp[[Stanowisko / Position ]:[Stanowisko / Position ]],0))="n/a","n/a",K385-INDEX(tab_MinKomp[Gospodarka odpadami / Abfallwirtschaft],MATCH($B385,tab_MinKomp[[Stanowisko / Position ]:[Stanowisko / Position ]],0)))</f>
        <v>-1</v>
      </c>
      <c r="L386" s="194">
        <f>IF(INDEX(tab_MinKomp[Przepisy kodeksu pracy / Bestimmungen des Arbeitsgesetzes],MATCH($B385,tab_MinKomp[[Stanowisko / Position ]:[Stanowisko / Position ]],0))="n/a","n/a",L385-INDEX(tab_MinKomp[Przepisy kodeksu pracy / Bestimmungen des Arbeitsgesetzes],MATCH($B385,tab_MinKomp[[Stanowisko / Position ]:[Stanowisko / Position ]],0)))</f>
        <v>0</v>
      </c>
      <c r="M386" s="195" t="str">
        <f>IF(INDEX(tab_MinKomp[Przepisy o ub.społ. ZUS  / Sozialversicherungsvorschriften],MATCH($B385,tab_MinKomp[[Stanowisko / Position ]:[Stanowisko / Position ]],0))="n/a","n/a",M385-INDEX(tab_MinKomp[Przepisy o ub.społ. ZUS  / Sozialversicherungsvorschriften],MATCH($B385,tab_MinKomp[[Stanowisko / Position ]:[Stanowisko / Position ]],0)))</f>
        <v>n/a</v>
      </c>
      <c r="N386" s="194" t="str">
        <f>IF(INDEX(tab_MinKomp[PRZEPISY O PDOF /persönlich Einkommensteuergesetz ],MATCH($B385,tab_MinKomp[[Stanowisko / Position ]:[Stanowisko / Position ]],0))="n/a","n/a",N385-INDEX(tab_MinKomp[PRZEPISY O PDOF /persönlich Einkommensteuergesetz ],MATCH($B385,tab_MinKomp[[Stanowisko / Position ]:[Stanowisko / Position ]],0)))</f>
        <v>n/a</v>
      </c>
      <c r="O386" s="194">
        <f>IF(INDEX(tab_MinKomp[Regulamin pracy / Arbeitsordnung],MATCH($B385,tab_MinKomp[[Stanowisko / Position ]:[Stanowisko / Position ]],0))="n/a","n/a",O385-INDEX(tab_MinKomp[Regulamin pracy / Arbeitsordnung],MATCH($B385,tab_MinKomp[[Stanowisko / Position ]:[Stanowisko / Position ]],0)))</f>
        <v>0</v>
      </c>
      <c r="P386" s="194">
        <f>IF(INDEX(tab_MinKomp[Regulamin wynagradzania / Vergütungsordnung],MATCH($B385,tab_MinKomp[[Stanowisko / Position ]:[Stanowisko / Position ]],0))="n/a","n/a",P385-INDEX(tab_MinKomp[Regulamin wynagradzania / Vergütungsordnung],MATCH($B385,tab_MinKomp[[Stanowisko / Position ]:[Stanowisko / Position ]],0)))</f>
        <v>0</v>
      </c>
      <c r="Q386" s="194" t="str">
        <f>IF(INDEX(tab_MinKomp[System R2PŁATNIK PRO: Płace / Lohnabrechnung],MATCH($B385,tab_MinKomp[[Stanowisko / Position ]:[Stanowisko / Position ]],0))="n/a","n/a",Q385-INDEX(tab_MinKomp[System R2PŁATNIK PRO: Płace / Lohnabrechnung],MATCH($B385,tab_MinKomp[[Stanowisko / Position ]:[Stanowisko / Position ]],0)))</f>
        <v>n/a</v>
      </c>
      <c r="R386" s="194" t="str">
        <f>IF(INDEX(tab_MinKomp[SystemR2PŁATNIK PRO: KADRY / Personaldaten],MATCH($B385,tab_MinKomp[[Stanowisko / Position ]:[Stanowisko / Position ]],0))="n/a","n/a",R385-INDEX(tab_MinKomp[SystemR2PŁATNIK PRO: KADRY / Personaldaten],MATCH($B385,tab_MinKomp[[Stanowisko / Position ]:[Stanowisko / Position ]],0)))</f>
        <v>n/a</v>
      </c>
      <c r="S386" s="194" t="str">
        <f>IF(INDEX(tab_MinKomp[SYSTEM R2PŁATNIK PRO: zarządzanie pracownikami / Arbeitsverwaltung],MATCH($B385,tab_MinKomp[[Stanowisko / Position ]:[Stanowisko / Position ]],0))="n/a","n/a",S385-INDEX(tab_MinKomp[SYSTEM R2PŁATNIK PRO: zarządzanie pracownikami / Arbeitsverwaltung],MATCH($B385,tab_MinKomp[[Stanowisko / Position ]:[Stanowisko / Position ]],0)))</f>
        <v>n/a</v>
      </c>
      <c r="T386" s="194" t="str">
        <f>IF(INDEX(tab_MinKomp[Doradztwo, wsparcie personalne / Personalberatung und Unterstützung],MATCH($B385,tab_MinKomp[[Stanowisko / Position ]:[Stanowisko / Position ]],0))="n/a","n/a",T385-INDEX(tab_MinKomp[Doradztwo, wsparcie personalne / Personalberatung und Unterstützung],MATCH($B385,tab_MinKomp[[Stanowisko / Position ]:[Stanowisko / Position ]],0)))</f>
        <v>n/a</v>
      </c>
      <c r="U386" s="194" t="str">
        <f>IF(INDEX(tab_MinKomp[Przepisy o podatku VAT / MwSt.- Gesetz],MATCH($B385,tab_MinKomp[[Stanowisko / Position ]:[Stanowisko / Position ]],0))="n/a","n/a",U385-INDEX(tab_MinKomp[Przepisy o podatku VAT / MwSt.- Gesetz],MATCH($B385,tab_MinKomp[[Stanowisko / Position ]:[Stanowisko / Position ]],0)))</f>
        <v>n/a</v>
      </c>
      <c r="V386" s="194" t="str">
        <f>IF(INDEX(tab_MinKomp[PrzepisyPDOP / geschäftlich Einkommensteuergesetz],MATCH($B385,tab_MinKomp[[Stanowisko / Position ]:[Stanowisko / Position ]],0))="n/a","n/a",V385-INDEX(tab_MinKomp[PrzepisyPDOP / geschäftlich Einkommensteuergesetz],MATCH($B385,tab_MinKomp[[Stanowisko / Position ]:[Stanowisko / Position ]],0)))</f>
        <v>n/a</v>
      </c>
      <c r="W386" s="194" t="str">
        <f>IF(INDEX(tab_MinKomp[System BAAN / FINANSE (FIBU)],MATCH($B385,tab_MinKomp[[Stanowisko / Position ]:[Stanowisko / Position ]],0))="n/a","n/a",W385-INDEX(tab_MinKomp[System BAAN / FINANSE (FIBU)],MATCH($B385,tab_MinKomp[[Stanowisko / Position ]:[Stanowisko / Position ]],0)))</f>
        <v>n/a</v>
      </c>
      <c r="X386" s="194" t="str">
        <f>IF(INDEX(tab_MinKomp[Systemy pomocnicze / Hilfssysteme(STOCKPROGRAM, KALK2000 etc.)],MATCH($B385,tab_MinKomp[[Stanowisko / Position ]:[Stanowisko / Position ]],0))="n/a","n/a",X385-INDEX(tab_MinKomp[Systemy pomocnicze / Hilfssysteme(STOCKPROGRAM, KALK2000 etc.)],MATCH($B385,tab_MinKomp[[Stanowisko / Position ]:[Stanowisko / Position ]],0)))</f>
        <v>n/a</v>
      </c>
      <c r="Y386" s="194" t="str">
        <f>IF(INDEX(tab_MinKomp[Polityka rachunkowości / Buchführungspolitik],MATCH($B385,tab_MinKomp[[Stanowisko / Position ]:[Stanowisko / Position ]],0))="n/a","n/a",Y385-INDEX(tab_MinKomp[Polityka rachunkowości / Buchführungspolitik],MATCH($B385,tab_MinKomp[[Stanowisko / Position ]:[Stanowisko / Position ]],0)))</f>
        <v>n/a</v>
      </c>
      <c r="Z386" s="194" t="str">
        <f>IF(INDEX(tab_MinKomp[Ustawa o rachunkowości / Rechnungslegungsgesetz],MATCH($B385,tab_MinKomp[[Stanowisko / Position ]:[Stanowisko / Position ]],0))="n/a","n/a",Z385-INDEX(tab_MinKomp[Ustawa o rachunkowości / Rechnungslegungsgesetz],MATCH($B385,tab_MinKomp[[Stanowisko / Position ]:[Stanowisko / Position ]],0)))</f>
        <v>n/a</v>
      </c>
      <c r="AA386" s="194" t="str">
        <f>IF(INDEX(tab_MinKomp[WORKFLOW - TS-100],MATCH($B385,tab_MinKomp[[Stanowisko / Position ]:[Stanowisko / Position ]],0))="n/a","n/a",AA385-INDEX(tab_MinKomp[WORKFLOW - TS-100],MATCH($B385,tab_MinKomp[[Stanowisko / Position ]:[Stanowisko / Position ]],0)))</f>
        <v>n/a</v>
      </c>
      <c r="AB386" s="194" t="str">
        <f>IF(INDEX(tab_MinKomp[WORKFLOW - SFMS],MATCH($B385,tab_MinKomp[[Stanowisko / Position ]:[Stanowisko / Position ]],0))="n/a","n/a",AB385-INDEX(tab_MinKomp[WORKFLOW - SFMS],MATCH($B385,tab_MinKomp[[Stanowisko / Position ]:[Stanowisko / Position ]],0)))</f>
        <v>n/a</v>
      </c>
      <c r="AC386" s="194" t="str">
        <f>IF(INDEX(tab_MinKomp[System ISO 9001:2015],MATCH($B385,tab_MinKomp[[Stanowisko / Position ]:[Stanowisko / Position ]],0))="n/a","n/a",AC385-INDEX(tab_MinKomp[System ISO 9001:2015],MATCH($B385,tab_MinKomp[[Stanowisko / Position ]:[Stanowisko / Position ]],0)))</f>
        <v>n/a</v>
      </c>
      <c r="AD386" s="194" t="str">
        <f>IF(INDEX(tab_MinKomp[System ISO 9001:2015],MATCH($B385,tab_MinKomp[[Stanowisko / Position ]:[Stanowisko / Position ]],0))="n/a","n/a",AD385-INDEX(tab_MinKomp[System ISO 9001:2015],MATCH($B385,tab_MinKomp[[Stanowisko / Position ]:[Stanowisko / Position ]],0)))</f>
        <v>n/a</v>
      </c>
      <c r="AE386" s="194" t="str">
        <f>IF(INDEX(tab_MinKomp[System ISO 9001:2015],MATCH($B385,tab_MinKomp[[Stanowisko / Position ]:[Stanowisko / Position ]],0))="n/a","n/a",AE385-INDEX(tab_MinKomp[System ISO 9001:2015],MATCH($B385,tab_MinKomp[[Stanowisko / Position ]:[Stanowisko / Position ]],0)))</f>
        <v>n/a</v>
      </c>
      <c r="AF386" s="194" t="str">
        <f>IF(INDEX(tab_MinKomp[System ISO 9001:2015],MATCH($B385,tab_MinKomp[[Stanowisko / Position ]:[Stanowisko / Position ]],0))="n/a","n/a",AF385-INDEX(tab_MinKomp[System ISO 9001:2015],MATCH($B385,tab_MinKomp[[Stanowisko / Position ]:[Stanowisko / Position ]],0)))</f>
        <v>n/a</v>
      </c>
      <c r="AG386" s="194" t="str">
        <f>IF(INDEX(tab_MinKomp[Wymagania VDA 6.3 Process / Forderungen],MATCH($B385,tab_MinKomp[[Stanowisko / Position ]:[Stanowisko / Position ]],0))="n/a","n/a",AG385-INDEX(tab_MinKomp[Wymagania VDA 6.3 Process / Forderungen],MATCH($B385,tab_MinKomp[[Stanowisko / Position ]:[Stanowisko / Position ]],0)))</f>
        <v>n/a</v>
      </c>
      <c r="AH386" s="194" t="str">
        <f>IF(INDEX(tab_MinKomp[Wymagania VDA 6.5 Product / Forderungen],MATCH($B385,tab_MinKomp[[Stanowisko / Position ]:[Stanowisko / Position ]],0))="n/a","n/a",AH385-INDEX(tab_MinKomp[Wymagania VDA 6.5 Product / Forderungen],MATCH($B385,tab_MinKomp[[Stanowisko / Position ]:[Stanowisko / Position ]],0)))</f>
        <v>n/a</v>
      </c>
      <c r="AI386" s="194" t="str">
        <f>IF(INDEX(tab_MinKomp[System ISO 9001:2015],MATCH($B385,tab_MinKomp[[Stanowisko / Position ]:[Stanowisko / Position ]],0))="n/a","n/a",AI385-INDEX(tab_MinKomp[System ISO 9001:2015],MATCH($B385,tab_MinKomp[[Stanowisko / Position ]:[Stanowisko / Position ]],0)))</f>
        <v>n/a</v>
      </c>
      <c r="AJ386" s="194" t="str">
        <f>IF(INDEX(tab_MinKomp[Auditor systemu ISO 17021:2018],MATCH($B385,tab_MinKomp[[Stanowisko / Position ]:[Stanowisko / Position ]],0))="n/a","n/a",AJ385-INDEX(tab_MinKomp[Auditor systemu ISO 17021:2018],MATCH($B385,tab_MinKomp[[Stanowisko / Position ]:[Stanowisko / Position ]],0)))</f>
        <v>n/a</v>
      </c>
      <c r="AK386" s="194" t="str">
        <f>IF(INDEX(tab_MinKomp[Pełnomocnik systemu / Systemvertreter],MATCH($B385,tab_MinKomp[[Stanowisko / Position ]:[Stanowisko / Position ]],0))="n/a","n/a",AK385-INDEX(tab_MinKomp[Pełnomocnik systemu / Systemvertreter],MATCH($B385,tab_MinKomp[[Stanowisko / Position ]:[Stanowisko / Position ]],0)))</f>
        <v>n/a</v>
      </c>
      <c r="AL386" s="194">
        <f>IF(INDEX(tab_MinKomp[Polityka Etyczna - Compliance],MATCH($B385,tab_MinKomp[[Stanowisko / Position ]:[Stanowisko / Position ]],0))="n/a","n/a",AL385-INDEX(tab_MinKomp[Polityka Etyczna - Compliance],MATCH($B385,tab_MinKomp[[Stanowisko / Position ]:[Stanowisko / Position ]],0)))</f>
        <v>0</v>
      </c>
      <c r="AM386" s="194" t="str">
        <f>IF(INDEX(tab_MinKomp[WDRAŻANIE NOWYCH PROJEKTÓW/ PROCEDURA CTM],MATCH($B385,tab_MinKomp[[Stanowisko / Position ]:[Stanowisko / Position ]],0))="n/a","n/a",AM385-INDEX(tab_MinKomp[WDRAŻANIE NOWYCH PROJEKTÓW/ PROCEDURA CTM],MATCH($B385,tab_MinKomp[[Stanowisko / Position ]:[Stanowisko / Position ]],0)))</f>
        <v>n/a</v>
      </c>
      <c r="AN386" s="194" t="str">
        <f>IF(INDEX(tab_MinKomp[KAMIENIE MILOWE MSL/PIFF],MATCH($B385,tab_MinKomp[[Stanowisko / Position ]:[Stanowisko / Position ]],0))="n/a","n/a",AN385-INDEX(tab_MinKomp[KAMIENIE MILOWE MSL/PIFF],MATCH($B385,tab_MinKomp[[Stanowisko / Position ]:[Stanowisko / Position ]],0)))</f>
        <v>n/a</v>
      </c>
      <c r="AO386" s="194" t="str">
        <f>IF(INDEX(tab_MinKomp[FMEA],MATCH($B385,tab_MinKomp[[Stanowisko / Position ]:[Stanowisko / Position ]],0))="n/a","n/a",AO385-INDEX(tab_MinKomp[FMEA],MATCH($B385,tab_MinKomp[[Stanowisko / Position ]:[Stanowisko / Position ]],0)))</f>
        <v>n/a</v>
      </c>
      <c r="AP386" s="194" t="str">
        <f>IF(INDEX(tab_MinKomp[FMEA],MATCH($B385,tab_MinKomp[[Stanowisko / Position ]:[Stanowisko / Position ]],0))="n/a","n/a",AP385-INDEX(tab_MinKomp[FMEA],MATCH($B385,tab_MinKomp[[Stanowisko / Position ]:[Stanowisko / Position ]],0)))</f>
        <v>n/a</v>
      </c>
      <c r="AQ386" s="194" t="str">
        <f>IF(INDEX(tab_MinKomp[FLOW CHART],MATCH($B385,tab_MinKomp[[Stanowisko / Position ]:[Stanowisko / Position ]],0))="n/a","n/a",AQ385-INDEX(tab_MinKomp[FLOW CHART],MATCH($B385,tab_MinKomp[[Stanowisko / Position ]:[Stanowisko / Position ]],0)))</f>
        <v>n/a</v>
      </c>
      <c r="AR386" s="194" t="str">
        <f>IF(INDEX(tab_MinKomp[APQP],MATCH($B385,tab_MinKomp[[Stanowisko / Position ]:[Stanowisko / Position ]],0))="n/a","n/a",AR385-INDEX(tab_MinKomp[APQP],MATCH($B385,tab_MinKomp[[Stanowisko / Position ]:[Stanowisko / Position ]],0)))</f>
        <v>n/a</v>
      </c>
      <c r="AS386" s="194" t="str">
        <f>IF(INDEX(tab_MinKomp[MSA],MATCH($B385,tab_MinKomp[[Stanowisko / Position ]:[Stanowisko / Position ]],0))="n/a","n/a",AS385-INDEX(tab_MinKomp[MSA],MATCH($B385,tab_MinKomp[[Stanowisko / Position ]:[Stanowisko / Position ]],0)))</f>
        <v>n/a</v>
      </c>
      <c r="AT386" s="194" t="str">
        <f>IF(INDEX(tab_MinKomp[SPC],MATCH($B385,tab_MinKomp[[Stanowisko / Position ]:[Stanowisko / Position ]],0))="n/a","n/a",AT385-INDEX(tab_MinKomp[SPC],MATCH($B385,tab_MinKomp[[Stanowisko / Position ]:[Stanowisko / Position ]],0)))</f>
        <v>n/a</v>
      </c>
      <c r="AU386" s="194" t="str">
        <f>IF(INDEX(tab_MinKomp[CSR (SPECYFICZNE WYMAGANIA KLIENTA)],MATCH($B385,tab_MinKomp[[Stanowisko / Position ]:[Stanowisko / Position ]],0))="n/a","n/a",AU385-INDEX(tab_MinKomp[CSR (SPECYFICZNE WYMAGANIA KLIENTA)],MATCH($B385,tab_MinKomp[[Stanowisko / Position ]:[Stanowisko / Position ]],0)))</f>
        <v>n/a</v>
      </c>
      <c r="AV386" s="194">
        <f>IF(INDEX(tab_MinKomp[5S],MATCH($B385,tab_MinKomp[[Stanowisko / Position ]:[Stanowisko / Position ]],0))="n/a","n/a",AV385-INDEX(tab_MinKomp[5S],MATCH($B385,tab_MinKomp[[Stanowisko / Position ]:[Stanowisko / Position ]],0)))</f>
        <v>-1</v>
      </c>
      <c r="AW386" s="194" t="str">
        <f>IF(INDEX(tab_MinKomp[LEAN MANAGEMENT],MATCH($B385,tab_MinKomp[[Stanowisko / Position ]:[Stanowisko / Position ]],0))="n/a","n/a",AW385-INDEX(tab_MinKomp[LEAN MANAGEMENT],MATCH($B385,tab_MinKomp[[Stanowisko / Position ]:[Stanowisko / Position ]],0)))</f>
        <v>n/a</v>
      </c>
      <c r="AX386" s="194" t="str">
        <f>IF(INDEX(tab_MinKomp[5R],MATCH($B385,tab_MinKomp[[Stanowisko / Position ]:[Stanowisko / Position ]],0))="n/a","n/a",AX385-INDEX(tab_MinKomp[5R],MATCH($B385,tab_MinKomp[[Stanowisko / Position ]:[Stanowisko / Position ]],0)))</f>
        <v>n/a</v>
      </c>
      <c r="AY386" s="194" t="str">
        <f>IF(INDEX(tab_MinKomp[Six Sigma],MATCH($B385,tab_MinKomp[[Stanowisko / Position ]:[Stanowisko / Position ]],0))="n/a","n/a",AY385-INDEX(tab_MinKomp[Six Sigma],MATCH($B385,tab_MinKomp[[Stanowisko / Position ]:[Stanowisko / Position ]],0)))</f>
        <v>n/a</v>
      </c>
      <c r="AZ386" s="194" t="str">
        <f>IF(INDEX(tab_MinKomp[System BAAN / Distribution &amp; Supply Chain],MATCH($B385,tab_MinKomp[[Stanowisko / Position ]:[Stanowisko / Position ]],0))="n/a","n/a",AZ385-INDEX(tab_MinKomp[System BAAN / Distribution &amp; Supply Chain],MATCH($B385,tab_MinKomp[[Stanowisko / Position ]:[Stanowisko / Position ]],0)))</f>
        <v>n/a</v>
      </c>
      <c r="BA386" s="194" t="str">
        <f>IF(INDEX(tab_MinKomp[System BAAN / Distribution &amp; Supply Chain],MATCH($B385,tab_MinKomp[[Stanowisko / Position ]:[Stanowisko / Position ]],0))="n/a","n/a",BA385-INDEX(tab_MinKomp[System BAAN / Distribution &amp; Supply Chain],MATCH($B385,tab_MinKomp[[Stanowisko / Position ]:[Stanowisko / Position ]],0)))</f>
        <v>n/a</v>
      </c>
      <c r="BB386" s="194" t="str">
        <f>IF(INDEX(tab_MinKomp[System BAAN / Distribution &amp; Supply Chain],MATCH($B385,tab_MinKomp[[Stanowisko / Position ]:[Stanowisko / Position ]],0))="n/a","n/a",BB385-INDEX(tab_MinKomp[System BAAN / Distribution &amp; Supply Chain],MATCH($B385,tab_MinKomp[[Stanowisko / Position ]:[Stanowisko / Position ]],0)))</f>
        <v>n/a</v>
      </c>
      <c r="BC386" s="194">
        <f>IF(INDEX(tab_MinKomp[Organizacja dostaw / Versorgungsorganisation],MATCH($B385,tab_MinKomp[[Stanowisko / Position ]:[Stanowisko / Position ]],0))="n/a","n/a",BC385-INDEX(tab_MinKomp[Organizacja dostaw / Versorgungsorganisation],MATCH($B385,tab_MinKomp[[Stanowisko / Position ]:[Stanowisko / Position ]],0)))</f>
        <v>1</v>
      </c>
      <c r="BD386" s="194">
        <f>IF(INDEX(tab_MinKomp[Organizacja wysyłek / Organisation von Lieferungen],MATCH($B385,tab_MinKomp[[Stanowisko / Position ]:[Stanowisko / Position ]],0))="n/a","n/a",BD385-INDEX(tab_MinKomp[Organizacja wysyłek / Organisation von Lieferungen],MATCH($B385,tab_MinKomp[[Stanowisko / Position ]:[Stanowisko / Position ]],0)))</f>
        <v>0</v>
      </c>
      <c r="BE386" s="194" t="str">
        <f>IF(INDEX(tab_MinKomp[Analiza magazynowa - Program Polen.mdb / Inventuranalyse],MATCH($B385,tab_MinKomp[[Stanowisko / Position ]:[Stanowisko / Position ]],0))="n/a","n/a",BE385-INDEX(tab_MinKomp[Analiza magazynowa - Program Polen.mdb / Inventuranalyse],MATCH($B385,tab_MinKomp[[Stanowisko / Position ]:[Stanowisko / Position ]],0)))</f>
        <v>n/a</v>
      </c>
      <c r="BF386" s="190" t="str">
        <f>IF(INDEX(tab_MinKomp[MMOG (Materials Management Operations Guidelines)],MATCH($B385,tab_MinKomp[[Stanowisko / Position ]:[Stanowisko / Position ]],0))="n/a","n/a",BF385-INDEX(tab_MinKomp[MMOG (Materials Management Operations Guidelines)],MATCH($B385,tab_MinKomp[[Stanowisko / Position ]:[Stanowisko / Position ]],0)))</f>
        <v>n/a</v>
      </c>
      <c r="BG386" s="190" t="str">
        <f>IF(INDEX(tab_MinKomp[GPP],MATCH($B385,tab_MinKomp[[Stanowisko / Position ]:[Stanowisko / Position ]],0))="n/a","n/a",BG385-INDEX(tab_MinKomp[GPP],MATCH($B385,tab_MinKomp[[Stanowisko / Position ]:[Stanowisko / Position ]],0)))</f>
        <v>n/a</v>
      </c>
      <c r="BH386" s="190" t="str">
        <f>IF(INDEX(tab_MinKomp[AIAG (Automotive Industry Action Group)],MATCH($B385,tab_MinKomp[[Stanowisko / Position ]:[Stanowisko / Position ]],0))="n/a","n/a",BH385-INDEX(tab_MinKomp[AIAG (Automotive Industry Action Group)],MATCH($B385,tab_MinKomp[[Stanowisko / Position ]:[Stanowisko / Position ]],0)))</f>
        <v>n/a</v>
      </c>
      <c r="BI386" s="190" t="str">
        <f>IF(INDEX(tab_MinKomp[Super-G disputes],MATCH($B385,tab_MinKomp[[Stanowisko / Position ]:[Stanowisko / Position ]],0))="n/a","n/a",BI385-INDEX(tab_MinKomp[Super-G disputes],MATCH($B385,tab_MinKomp[[Stanowisko / Position ]:[Stanowisko / Position ]],0)))</f>
        <v>n/a</v>
      </c>
      <c r="BJ386" s="190" t="str">
        <f>IF(INDEX(tab_MinKomp[CMMS3/eDDL (Direct Data Link)],MATCH($B385,tab_MinKomp[[Stanowisko / Position ]:[Stanowisko / Position ]],0))="n/a","n/a",BJ385-INDEX(tab_MinKomp[CMMS3/eDDL (Direct Data Link)],MATCH($B385,tab_MinKomp[[Stanowisko / Position ]:[Stanowisko / Position ]],0)))</f>
        <v>n/a</v>
      </c>
      <c r="BK386" s="190" t="str">
        <f>IF(INDEX(tab_MinKomp[MP&amp;L (Material Planning and Logistics)],MATCH($B385,tab_MinKomp[[Stanowisko / Position ]:[Stanowisko / Position ]],0))="n/a","n/a",BK385-INDEX(tab_MinKomp[MP&amp;L (Material Planning and Logistics)],MATCH($B385,tab_MinKomp[[Stanowisko / Position ]:[Stanowisko / Position ]],0)))</f>
        <v>n/a</v>
      </c>
      <c r="BL386" s="190" t="str">
        <f>IF(INDEX(tab_MinKomp[Supplier delivery rating],MATCH($B385,tab_MinKomp[[Stanowisko / Position ]:[Stanowisko / Position ]],0))="n/a","n/a",BL385-INDEX(tab_MinKomp[Supplier delivery rating],MATCH($B385,tab_MinKomp[[Stanowisko / Position ]:[Stanowisko / Position ]],0)))</f>
        <v>n/a</v>
      </c>
      <c r="BM386" s="194" t="str">
        <f>IF(INDEX(tab_MinKomp[Informatyka ogólna (techniczne i systemowe) / Allgemeine IT (Technik und System)],MATCH($B385,tab_MinKomp[[Stanowisko / Position ]:[Stanowisko / Position ]],0))="n/a","n/a",BM385-INDEX(tab_MinKomp[Informatyka ogólna (techniczne i systemowe) / Allgemeine IT (Technik und System)],MATCH($B385,tab_MinKomp[[Stanowisko / Position ]:[Stanowisko / Position ]],0)))</f>
        <v>n/a</v>
      </c>
      <c r="BN386" s="194" t="str">
        <f>IF(INDEX(tab_MinKomp[Informatyka ogólna (techniczne i systemowe) / Allgemeine IT (Technik und System)],MATCH($B385,tab_MinKomp[[Stanowisko / Position ]:[Stanowisko / Position ]],0))="n/a","n/a",BN385-INDEX(tab_MinKomp[Informatyka ogólna (techniczne i systemowe) / Allgemeine IT (Technik und System)],MATCH($B385,tab_MinKomp[[Stanowisko / Position ]:[Stanowisko / Position ]],0)))</f>
        <v>n/a</v>
      </c>
      <c r="BO386" s="194" t="str">
        <f>IF(INDEX(tab_MinKomp[Informatyka ogólna (techniczne i systemowe) / Allgemeine IT (Technik und System)],MATCH($B385,tab_MinKomp[[Stanowisko / Position ]:[Stanowisko / Position ]],0))="n/a","n/a",BO385-INDEX(tab_MinKomp[Informatyka ogólna (techniczne i systemowe) / Allgemeine IT (Technik und System)],MATCH($B385,tab_MinKomp[[Stanowisko / Position ]:[Stanowisko / Position ]],0)))</f>
        <v>n/a</v>
      </c>
      <c r="BP386" s="194" t="str">
        <f>IF(INDEX(tab_MinKomp[Informatyka ogólna (techniczne i systemowe) / Allgemeine IT (Technik und System)],MATCH($B385,tab_MinKomp[[Stanowisko / Position ]:[Stanowisko / Position ]],0))="n/a","n/a",BP385-INDEX(tab_MinKomp[Informatyka ogólna (techniczne i systemowe) / Allgemeine IT (Technik und System)],MATCH($B385,tab_MinKomp[[Stanowisko / Position ]:[Stanowisko / Position ]],0)))</f>
        <v>n/a</v>
      </c>
      <c r="BQ386" s="194" t="str">
        <f>IF(INDEX(tab_MinKomp[Informatyka ogólna (techniczne i systemowe) / Allgemeine IT (Technik und System)],MATCH($B385,tab_MinKomp[[Stanowisko / Position ]:[Stanowisko / Position ]],0))="n/a","n/a",BQ385-INDEX(tab_MinKomp[Informatyka ogólna (techniczne i systemowe) / Allgemeine IT (Technik und System)],MATCH($B385,tab_MinKomp[[Stanowisko / Position ]:[Stanowisko / Position ]],0)))</f>
        <v>n/a</v>
      </c>
      <c r="BR386" s="194" t="str">
        <f>IF(INDEX(tab_MinKomp[Informatyka ogólna (techniczne i systemowe) / Allgemeine IT (Technik und System)],MATCH($B385,tab_MinKomp[[Stanowisko / Position ]:[Stanowisko / Position ]],0))="n/a","n/a",BR385-INDEX(tab_MinKomp[Informatyka ogólna (techniczne i systemowe) / Allgemeine IT (Technik und System)],MATCH($B385,tab_MinKomp[[Stanowisko / Position ]:[Stanowisko / Position ]],0)))</f>
        <v>n/a</v>
      </c>
      <c r="BS386" s="194" t="str">
        <f>IF(INDEX(tab_MinKomp[Informatyka ogólna (techniczne i systemowe) / Allgemeine IT (Technik und System)],MATCH($B385,tab_MinKomp[[Stanowisko / Position ]:[Stanowisko / Position ]],0))="n/a","n/a",BS385-INDEX(tab_MinKomp[Informatyka ogólna (techniczne i systemowe) / Allgemeine IT (Technik und System)],MATCH($B385,tab_MinKomp[[Stanowisko / Position ]:[Stanowisko / Position ]],0)))</f>
        <v>n/a</v>
      </c>
      <c r="BT386" s="194" t="str">
        <f>IF(INDEX(tab_MinKomp[Informatyka ogólna (techniczne i systemowe) / Allgemeine IT (Technik und System)],MATCH($B385,tab_MinKomp[[Stanowisko / Position ]:[Stanowisko / Position ]],0))="n/a","n/a",BT385-INDEX(tab_MinKomp[Informatyka ogólna (techniczne i systemowe) / Allgemeine IT (Technik und System)],MATCH($B385,tab_MinKomp[[Stanowisko / Position ]:[Stanowisko / Position ]],0)))</f>
        <v>n/a</v>
      </c>
      <c r="BU386" s="194" t="str">
        <f>IF(INDEX(tab_MinKomp[Informatyka ogólna (techniczne i systemowe) / Allgemeine IT (Technik und System)],MATCH($B385,tab_MinKomp[[Stanowisko / Position ]:[Stanowisko / Position ]],0))="n/a","n/a",BU385-INDEX(tab_MinKomp[Informatyka ogólna (techniczne i systemowe) / Allgemeine IT (Technik und System)],MATCH($B385,tab_MinKomp[[Stanowisko / Position ]:[Stanowisko / Position ]],0)))</f>
        <v>n/a</v>
      </c>
      <c r="BV386" s="194" t="str">
        <f>IF(INDEX(tab_MinKomp[Informatyka ogólna (techniczne i systemowe) / Allgemeine IT (Technik und System)],MATCH($B385,tab_MinKomp[[Stanowisko / Position ]:[Stanowisko / Position ]],0))="n/a","n/a",BV385-INDEX(tab_MinKomp[Informatyka ogólna (techniczne i systemowe) / Allgemeine IT (Technik und System)],MATCH($B385,tab_MinKomp[[Stanowisko / Position ]:[Stanowisko / Position ]],0)))</f>
        <v>n/a</v>
      </c>
      <c r="BW386" s="194" t="str">
        <f>IF(INDEX(tab_MinKomp[Informatyka ogólna (techniczne i systemowe) / Allgemeine IT (Technik und System)],MATCH($B385,tab_MinKomp[[Stanowisko / Position ]:[Stanowisko / Position ]],0))="n/a","n/a",BW385-INDEX(tab_MinKomp[Informatyka ogólna (techniczne i systemowe) / Allgemeine IT (Technik und System)],MATCH($B385,tab_MinKomp[[Stanowisko / Position ]:[Stanowisko / Position ]],0)))</f>
        <v>n/a</v>
      </c>
      <c r="BX386" s="194" t="str">
        <f>IF(INDEX(tab_MinKomp[Informatyka ogólna (techniczne i systemowe) / Allgemeine IT (Technik und System)],MATCH($B385,tab_MinKomp[[Stanowisko / Position ]:[Stanowisko / Position ]],0))="n/a","n/a",BX385-INDEX(tab_MinKomp[Informatyka ogólna (techniczne i systemowe) / Allgemeine IT (Technik und System)],MATCH($B385,tab_MinKomp[[Stanowisko / Position ]:[Stanowisko / Position ]],0)))</f>
        <v>n/a</v>
      </c>
      <c r="BY386" s="194" t="str">
        <f>IF(INDEX(tab_MinKomp[Obsługa maszyn Engel / Engel Maschinenbedienung],MATCH($B385,tab_MinKomp[[Stanowisko / Position ]:[Stanowisko / Position ]],0))="n/a","n/a",BY385-INDEX(tab_MinKomp[Obsługa maszyn Engel / Engel Maschinenbedienung],MATCH($B385,tab_MinKomp[[Stanowisko / Position ]:[Stanowisko / Position ]],0)))</f>
        <v>n/a</v>
      </c>
      <c r="BZ386" s="194" t="str">
        <f>IF(INDEX(tab_MinKomp[Informatyka ogólna (techniczne i systemowe) / Allgemeine IT (Technik und System)],MATCH($B385,tab_MinKomp[[Stanowisko / Position ]:[Stanowisko / Position ]],0))="n/a","n/a",BZ385-INDEX(tab_MinKomp[Informatyka ogólna (techniczne i systemowe) / Allgemeine IT (Technik und System)],MATCH($B385,tab_MinKomp[[Stanowisko / Position ]:[Stanowisko / Position ]],0)))</f>
        <v>n/a</v>
      </c>
      <c r="CA386" s="194" t="str">
        <f>IF(INDEX(tab_MinKomp[Obsługa maszyn KVT / KVT Maschinenbedienung],MATCH($B385,tab_MinKomp[[Stanowisko / Position ]:[Stanowisko / Position ]],0))="n/a","n/a",CA385-INDEX(tab_MinKomp[Obsługa maszyn KVT / KVT Maschinenbedienung],MATCH($B385,tab_MinKomp[[Stanowisko / Position ]:[Stanowisko / Position ]],0)))</f>
        <v>n/a</v>
      </c>
      <c r="CB386" s="194" t="str">
        <f>IF(INDEX(tab_MinKomp[Obsługa maszyn ASL / ASL Maschinenbedienung],MATCH($B385,tab_MinKomp[[Stanowisko / Position ]:[Stanowisko / Position ]],0))="n/a","n/a",CB385-INDEX(tab_MinKomp[Obsługa maszyn ASL / ASL Maschinenbedienung],MATCH($B385,tab_MinKomp[[Stanowisko / Position ]:[Stanowisko / Position ]],0)))</f>
        <v>n/a</v>
      </c>
      <c r="CC386" s="194" t="str">
        <f>IF(INDEX(tab_MinKomp[Obsługa maszyn Branson / Branson Maschinenbedienung],MATCH($B385,tab_MinKomp[[Stanowisko / Position ]:[Stanowisko / Position ]],0))="n/a","n/a",CC385-INDEX(tab_MinKomp[Obsługa maszyn Branson / Branson Maschinenbedienung],MATCH($B385,tab_MinKomp[[Stanowisko / Position ]:[Stanowisko / Position ]],0)))</f>
        <v>n/a</v>
      </c>
      <c r="CD386" s="194" t="str">
        <f>IF(INDEX(tab_MinKomp[Informatyka ogólna (techniczne i systemowe) / Allgemeine IT (Technik und System)],MATCH($B385,tab_MinKomp[[Stanowisko / Position ]:[Stanowisko / Position ]],0))="n/a","n/a",CD385-INDEX(tab_MinKomp[Informatyka ogólna (techniczne i systemowe) / Allgemeine IT (Technik und System)],MATCH($B385,tab_MinKomp[[Stanowisko / Position ]:[Stanowisko / Position ]],0)))</f>
        <v>n/a</v>
      </c>
      <c r="CE386" s="194" t="str">
        <f>IF(INDEX(tab_MinKomp[Informatyka ogólna (techniczne i systemowe) / Allgemeine IT (Technik und System)],MATCH($B385,tab_MinKomp[[Stanowisko / Position ]:[Stanowisko / Position ]],0))="n/a","n/a",CE385-INDEX(tab_MinKomp[Informatyka ogólna (techniczne i systemowe) / Allgemeine IT (Technik und System)],MATCH($B385,tab_MinKomp[[Stanowisko / Position ]:[Stanowisko / Position ]],0)))</f>
        <v>n/a</v>
      </c>
      <c r="CF386" s="194" t="str">
        <f>IF(INDEX(tab_MinKomp[Informatyka ogólna (techniczne i systemowe) / Allgemeine IT (Technik und System)],MATCH($B385,tab_MinKomp[[Stanowisko / Position ]:[Stanowisko / Position ]],0))="n/a","n/a",CF385-INDEX(tab_MinKomp[Informatyka ogólna (techniczne i systemowe) / Allgemeine IT (Technik und System)],MATCH($B385,tab_MinKomp[[Stanowisko / Position ]:[Stanowisko / Position ]],0)))</f>
        <v>n/a</v>
      </c>
      <c r="CG386" s="194" t="str">
        <f>IF(INDEX(tab_MinKomp[Informatyka ogólna (techniczne i systemowe) / Allgemeine IT (Technik und System)],MATCH($B385,tab_MinKomp[[Stanowisko / Position ]:[Stanowisko / Position ]],0))="n/a","n/a",CG385-INDEX(tab_MinKomp[Informatyka ogólna (techniczne i systemowe) / Allgemeine IT (Technik und System)],MATCH($B385,tab_MinKomp[[Stanowisko / Position ]:[Stanowisko / Position ]],0)))</f>
        <v>n/a</v>
      </c>
      <c r="CH386" s="194" t="str">
        <f>IF(INDEX(tab_MinKomp[Wymagania VDA 6.5 Product / Forderungen],MATCH($B385,tab_MinKomp[[Stanowisko / Position ]:[Stanowisko / Position ]],0))="n/a","n/a",CH385-INDEX(tab_MinKomp[Wymagania VDA 6.5 Product / Forderungen],MATCH($B385,tab_MinKomp[[Stanowisko / Position ]:[Stanowisko / Position ]],0)))</f>
        <v>n/a</v>
      </c>
      <c r="CI386" s="194" t="str">
        <f>IF(INDEX(tab_MinKomp[Wymagania VDA 6.5 Product / Forderungen],MATCH($B385,tab_MinKomp[[Stanowisko / Position ]:[Stanowisko / Position ]],0))="n/a","n/a",CI385-INDEX(tab_MinKomp[Wymagania VDA 6.5 Product / Forderungen],MATCH($B385,tab_MinKomp[[Stanowisko / Position ]:[Stanowisko / Position ]],0)))</f>
        <v>n/a</v>
      </c>
      <c r="CJ386" s="194" t="str">
        <f>IF(INDEX(tab_MinKomp[Wymagania VDA 6.5 Product / Forderungen],MATCH($B385,tab_MinKomp[[Stanowisko / Position ]:[Stanowisko / Position ]],0))="n/a","n/a",CJ385-INDEX(tab_MinKomp[Wymagania VDA 6.5 Product / Forderungen],MATCH($B385,tab_MinKomp[[Stanowisko / Position ]:[Stanowisko / Position ]],0)))</f>
        <v>n/a</v>
      </c>
      <c r="CK386" s="194" t="str">
        <f>IF(INDEX(tab_MinKomp[Wymagania VDA 6.5 Product / Forderungen],MATCH($B385,tab_MinKomp[[Stanowisko / Position ]:[Stanowisko / Position ]],0))="n/a","n/a",CK385-INDEX(tab_MinKomp[Wymagania VDA 6.5 Product / Forderungen],MATCH($B385,tab_MinKomp[[Stanowisko / Position ]:[Stanowisko / Position ]],0)))</f>
        <v>n/a</v>
      </c>
      <c r="CL386" s="194" t="str">
        <f>IF(INDEX(tab_MinKomp[Wymagania VDA 6.5 Product / Forderungen],MATCH($B385,tab_MinKomp[[Stanowisko / Position ]:[Stanowisko / Position ]],0))="n/a","n/a",CL385-INDEX(tab_MinKomp[Wymagania VDA 6.5 Product / Forderungen],MATCH($B385,tab_MinKomp[[Stanowisko / Position ]:[Stanowisko / Position ]],0)))</f>
        <v>n/a</v>
      </c>
      <c r="CM386" s="194" t="str">
        <f>IF(INDEX(tab_MinKomp[Informatyka ogólna (techniczne i systemowe) / Allgemeine IT (Technik und System)],MATCH($B385,tab_MinKomp[[Stanowisko / Position ]:[Stanowisko / Position ]],0))="n/a","n/a",CM385-INDEX(tab_MinKomp[Informatyka ogólna (techniczne i systemowe) / Allgemeine IT (Technik und System)],MATCH($B385,tab_MinKomp[[Stanowisko / Position ]:[Stanowisko / Position ]],0)))</f>
        <v>n/a</v>
      </c>
      <c r="CN386" s="194" t="str">
        <f>IF(INDEX(tab_MinKomp[Sieci komputerowe / Computernetzwerke],MATCH($B385,tab_MinKomp[[Stanowisko / Position ]:[Stanowisko / Position ]],0))="n/a","n/a",CN385-INDEX(tab_MinKomp[Sieci komputerowe / Computernetzwerke],MATCH($B385,tab_MinKomp[[Stanowisko / Position ]:[Stanowisko / Position ]],0)))</f>
        <v>n/a</v>
      </c>
      <c r="CO386" s="194" t="str">
        <f>IF(INDEX(tab_MinKomp[Hardware (komputery PC, drukarki biurowe i etykietowe, telefonia stacjonarna i mobilna) (PC, Drucker, Telefpne, Handys)],MATCH($B385,tab_MinKomp[[Stanowisko / Position ]:[Stanowisko / Position ]],0))="n/a","n/a",CO385-INDEX(tab_MinKomp[Hardware (komputery PC, drukarki biurowe i etykietowe, telefonia stacjonarna i mobilna) (PC, Drucker, Telefpne, Handys)],MATCH($B385,tab_MinKomp[[Stanowisko / Position ]:[Stanowisko / Position ]],0)))</f>
        <v>n/a</v>
      </c>
      <c r="CP386" s="194" t="str">
        <f>IF(INDEX(tab_MinKomp[Software &amp; Systems (MS Office, MS Remote Desktop)],MATCH($B385,tab_MinKomp[[Stanowisko / Position ]:[Stanowisko / Position ]],0))="n/a","n/a",CP385-INDEX(tab_MinKomp[Software &amp; Systems (MS Office, MS Remote Desktop)],MATCH($B385,tab_MinKomp[[Stanowisko / Position ]:[Stanowisko / Position ]],0)))</f>
        <v>n/a</v>
      </c>
      <c r="CQ386" s="194" t="str">
        <f>IF(INDEX(tab_MinKomp[Programowanie obiektowe (PHP) / Objektprogrammierung],MATCH($B385,tab_MinKomp[[Stanowisko / Position ]:[Stanowisko / Position ]],0))="n/a","n/a",CQ385-INDEX(tab_MinKomp[Programowanie obiektowe (PHP) / Objektprogrammierung],MATCH($B385,tab_MinKomp[[Stanowisko / Position ]:[Stanowisko / Position ]],0)))</f>
        <v>n/a</v>
      </c>
      <c r="CR386" s="194" t="str">
        <f>IF(INDEX(tab_MinKomp[Scrum],MATCH($B385,tab_MinKomp[[Stanowisko / Position ]:[Stanowisko / Position ]],0))="n/a","n/a",CR385-INDEX(tab_MinKomp[Scrum],MATCH($B385,tab_MinKomp[[Stanowisko / Position ]:[Stanowisko / Position ]],0)))</f>
        <v>n/a</v>
      </c>
      <c r="CS386" s="194" t="str">
        <f>IF(INDEX(tab_MinKomp[SQL (MySQL)],MATCH($B385,tab_MinKomp[[Stanowisko / Position ]:[Stanowisko / Position ]],0))="n/a","n/a",CS385-INDEX(tab_MinKomp[SQL (MySQL)],MATCH($B385,tab_MinKomp[[Stanowisko / Position ]:[Stanowisko / Position ]],0)))</f>
        <v>n/a</v>
      </c>
      <c r="CT386" s="194" t="str">
        <f>IF(INDEX(tab_MinKomp[Javascript],MATCH($B385,tab_MinKomp[[Stanowisko / Position ]:[Stanowisko / Position ]],0))="n/a","n/a",CT385-INDEX(tab_MinKomp[Javascript],MATCH($B385,tab_MinKomp[[Stanowisko / Position ]:[Stanowisko / Position ]],0)))</f>
        <v>n/a</v>
      </c>
      <c r="CU386" s="194" t="str">
        <f>IF(INDEX(tab_MinKomp[Joomla],MATCH($B385,tab_MinKomp[[Stanowisko / Position ]:[Stanowisko / Position ]],0))="n/a","n/a",CU385-INDEX(tab_MinKomp[Joomla],MATCH($B385,tab_MinKomp[[Stanowisko / Position ]:[Stanowisko / Position ]],0)))</f>
        <v>n/a</v>
      </c>
      <c r="CV386" s="194" t="str">
        <f>IF(INDEX(tab_MinKomp[Bash],MATCH($B385,tab_MinKomp[[Stanowisko / Position ]:[Stanowisko / Position ]],0))="n/a","n/a",CV385-INDEX(tab_MinKomp[Bash],MATCH($B385,tab_MinKomp[[Stanowisko / Position ]:[Stanowisko / Position ]],0)))</f>
        <v>n/a</v>
      </c>
      <c r="CW386" s="194" t="str">
        <f>IF(INDEX(tab_MinKomp[Informatyka ogólna (techniczne i systemowe) / Allgemeine IT (Technik und System)],MATCH($B385,tab_MinKomp[[Stanowisko / Position ]:[Stanowisko / Position ]],0))="n/a","n/a",CW385-INDEX(tab_MinKomp[Informatyka ogólna (techniczne i systemowe) / Allgemeine IT (Technik und System)],MATCH($B385,tab_MinKomp[[Stanowisko / Position ]:[Stanowisko / Position ]],0)))</f>
        <v>n/a</v>
      </c>
      <c r="CX386" s="194" t="str">
        <f>IF(INDEX(tab_MinKomp[HTML / CSS],MATCH($B385,tab_MinKomp[[Stanowisko / Position ]:[Stanowisko / Position ]],0))="n/a","n/a",CX385-INDEX(tab_MinKomp[HTML / CSS],MATCH($B385,tab_MinKomp[[Stanowisko / Position ]:[Stanowisko / Position ]],0)))</f>
        <v>n/a</v>
      </c>
      <c r="CY386" s="194" t="str">
        <f>IF(INDEX(tab_MinKomp[SYSTEM PR],MATCH($B385,tab_MinKomp[[Stanowisko / Position ]:[Stanowisko / Position ]],0))="n/a","n/a",CY385-INDEX(tab_MinKomp[SYSTEM PR],MATCH($B385,tab_MinKomp[[Stanowisko / Position ]:[Stanowisko / Position ]],0)))</f>
        <v>n/a</v>
      </c>
      <c r="CZ386" s="194" t="str">
        <f>IF(INDEX(tab_MinKomp[System Einkauf XP / EBA],MATCH($B385,tab_MinKomp[[Stanowisko / Position ]:[Stanowisko / Position ]],0))="n/a","n/a",CZ385-INDEX(tab_MinKomp[System Einkauf XP / EBA],MATCH($B385,tab_MinKomp[[Stanowisko / Position ]:[Stanowisko / Position ]],0)))</f>
        <v>n/a</v>
      </c>
      <c r="DA386" s="194" t="str">
        <f>IF(INDEX(tab_MinKomp[Techniki negocjacyjne / Verhandlungstechniken],MATCH($B385,tab_MinKomp[[Stanowisko / Position ]:[Stanowisko / Position ]],0))="n/a","n/a",DA385-INDEX(tab_MinKomp[Techniki negocjacyjne / Verhandlungstechniken],MATCH($B385,tab_MinKomp[[Stanowisko / Position ]:[Stanowisko / Position ]],0)))</f>
        <v>n/a</v>
      </c>
      <c r="DB386" s="194" t="str">
        <f>IF(INDEX(tab_MinKomp[Znajomość rynku branżowego / Kenntnis des Industrie Marktes],MATCH($B385,tab_MinKomp[[Stanowisko / Position ]:[Stanowisko / Position ]],0))="n/a","n/a",DB385-INDEX(tab_MinKomp[Znajomość rynku branżowego / Kenntnis des Industrie Marktes],MATCH($B385,tab_MinKomp[[Stanowisko / Position ]:[Stanowisko / Position ]],0)))</f>
        <v>n/a</v>
      </c>
      <c r="DC386" s="194" t="str">
        <f>IF(INDEX(tab_MinKomp[SUPPLIER MANAGEMENT],MATCH($B385,tab_MinKomp[[Stanowisko / Position ]:[Stanowisko / Position ]],0))="n/a","n/a",DC385-INDEX(tab_MinKomp[SUPPLIER MANAGEMENT],MATCH($B385,tab_MinKomp[[Stanowisko / Position ]:[Stanowisko / Position ]],0)))</f>
        <v>n/a</v>
      </c>
      <c r="DD386" s="194" t="str">
        <f>IF(INDEX(tab_MinKomp[SUPPLIER MANAGEMENT],MATCH($B385,tab_MinKomp[[Stanowisko / Position ]:[Stanowisko / Position ]],0))="n/a","n/a",DD385-INDEX(tab_MinKomp[SUPPLIER MANAGEMENT],MATCH($B385,tab_MinKomp[[Stanowisko / Position ]:[Stanowisko / Position ]],0)))</f>
        <v>n/a</v>
      </c>
      <c r="DE386" s="194" t="str">
        <f>IF(INDEX(tab_MinKomp[SUPPLIER MANAGEMENT],MATCH($B385,tab_MinKomp[[Stanowisko / Position ]:[Stanowisko / Position ]],0))="n/a","n/a",DE385-INDEX(tab_MinKomp[SUPPLIER MANAGEMENT],MATCH($B385,tab_MinKomp[[Stanowisko / Position ]:[Stanowisko / Position ]],0)))</f>
        <v>n/a</v>
      </c>
      <c r="DF386" s="194" t="str">
        <f>IF(INDEX(tab_MinKomp[PPAP/PSW],MATCH($B385,tab_MinKomp[[Stanowisko / Position ]:[Stanowisko / Position ]],0))="n/a","n/a",DF385-INDEX(tab_MinKomp[PPAP/PSW],MATCH($B385,tab_MinKomp[[Stanowisko / Position ]:[Stanowisko / Position ]],0)))</f>
        <v>n/a</v>
      </c>
      <c r="DG386" s="194" t="str">
        <f>IF(INDEX(tab_MinKomp[PPAP/PSW],MATCH($B385,tab_MinKomp[[Stanowisko / Position ]:[Stanowisko / Position ]],0))="n/a","n/a",DG385-INDEX(tab_MinKomp[PPAP/PSW],MATCH($B385,tab_MinKomp[[Stanowisko / Position ]:[Stanowisko / Position ]],0)))</f>
        <v>n/a</v>
      </c>
      <c r="DH386" s="194" t="str">
        <f>IF(INDEX(tab_MinKomp[SUPPLIER MANAGEMENT],MATCH($B385,tab_MinKomp[[Stanowisko / Position ]:[Stanowisko / Position ]],0))="n/a","n/a",DH385-INDEX(tab_MinKomp[SUPPLIER MANAGEMENT],MATCH($B385,tab_MinKomp[[Stanowisko / Position ]:[Stanowisko / Position ]],0)))</f>
        <v>n/a</v>
      </c>
      <c r="DI386" s="194" t="str">
        <f>IF(INDEX(tab_MinKomp[OBSŁUGA PORTALI KLIENTA / Kundenportale],MATCH($B385,tab_MinKomp[[Stanowisko / Position ]:[Stanowisko / Position ]],0))="n/a","n/a",DI385-INDEX(tab_MinKomp[OBSŁUGA PORTALI KLIENTA / Kundenportale],MATCH($B385,tab_MinKomp[[Stanowisko / Position ]:[Stanowisko / Position ]],0)))</f>
        <v>n/a</v>
      </c>
      <c r="DJ386" s="194" t="str">
        <f>IF(INDEX(tab_MinKomp[Obsługa systemu BABTECQ / BABTECQ System],MATCH($B385,tab_MinKomp[[Stanowisko / Position ]:[Stanowisko / Position ]],0))="n/a","n/a",DJ385-INDEX(tab_MinKomp[Obsługa systemu BABTECQ / BABTECQ System],MATCH($B385,tab_MinKomp[[Stanowisko / Position ]:[Stanowisko / Position ]],0)))</f>
        <v>n/a</v>
      </c>
      <c r="DK386" s="194" t="str">
        <f>IF(INDEX(tab_MinKomp[Rysunek techniczny / technische Zeichnung],MATCH($B385,tab_MinKomp[[Stanowisko / Position ]:[Stanowisko / Position ]],0))="n/a","n/a",DK385-INDEX(tab_MinKomp[Rysunek techniczny / technische Zeichnung],MATCH($B385,tab_MinKomp[[Stanowisko / Position ]:[Stanowisko / Position ]],0)))</f>
        <v>n/a</v>
      </c>
      <c r="DL386" s="194" t="str">
        <f>IF(INDEX(tab_MinKomp[Kalibracja / Kalibrierung],MATCH($B385,tab_MinKomp[[Stanowisko / Position ]:[Stanowisko / Position ]],0))="n/a","n/a",DL385-INDEX(tab_MinKomp[Kalibracja / Kalibrierung],MATCH($B385,tab_MinKomp[[Stanowisko / Position ]:[Stanowisko / Position ]],0)))</f>
        <v>n/a</v>
      </c>
      <c r="DM386" s="194" t="str">
        <f>IF(INDEX(tab_MinKomp[Rekwalifikacja / Requalifizierung],MATCH($B385,tab_MinKomp[[Stanowisko / Position ]:[Stanowisko / Position ]],0))="n/a","n/a",DM385-INDEX(tab_MinKomp[Rekwalifikacja / Requalifizierung],MATCH($B385,tab_MinKomp[[Stanowisko / Position ]:[Stanowisko / Position ]],0)))</f>
        <v>n/a</v>
      </c>
      <c r="DN386" s="190" t="str">
        <f>IF(INDEX(tab_MinKomp[Testy czystości / Reinheitstests],MATCH($B385,tab_MinKomp[[Stanowisko / Position ]:[Stanowisko / Position ]],0))="n/a","n/a",DN385-INDEX(tab_MinKomp[Testy czystości / Reinheitstests],MATCH($B385,tab_MinKomp[[Stanowisko / Position ]:[Stanowisko / Position ]],0)))</f>
        <v>n/a</v>
      </c>
      <c r="DO386" s="190" t="str">
        <f>IF(INDEX(tab_MinKomp[Testy czystości / Reinheitstests],MATCH($B385,tab_MinKomp[[Stanowisko / Position ]:[Stanowisko / Position ]],0))="n/a","n/a",DO385-INDEX(tab_MinKomp[Testy czystości / Reinheitstests],MATCH($B385,tab_MinKomp[[Stanowisko / Position ]:[Stanowisko / Position ]],0)))</f>
        <v>n/a</v>
      </c>
      <c r="DP386" s="190" t="str">
        <f>IF(INDEX(tab_MinKomp[Testy czystości / Reinheitstests],MATCH($B385,tab_MinKomp[[Stanowisko / Position ]:[Stanowisko / Position ]],0))="n/a","n/a",DP385-INDEX(tab_MinKomp[Testy czystości / Reinheitstests],MATCH($B385,tab_MinKomp[[Stanowisko / Position ]:[Stanowisko / Position ]],0)))</f>
        <v>n/a</v>
      </c>
      <c r="DQ386" s="190" t="str">
        <f>IF(INDEX(tab_MinKomp[Testy czystości / Reinheitstests],MATCH($B385,tab_MinKomp[[Stanowisko / Position ]:[Stanowisko / Position ]],0))="n/a","n/a",DQ385-INDEX(tab_MinKomp[Testy czystości / Reinheitstests],MATCH($B385,tab_MinKomp[[Stanowisko / Position ]:[Stanowisko / Position ]],0)))</f>
        <v>n/a</v>
      </c>
      <c r="DR386" s="190" t="str">
        <f>IF(INDEX(tab_MinKomp[Testy czystości / Reinheitstests],MATCH($B385,tab_MinKomp[[Stanowisko / Position ]:[Stanowisko / Position ]],0))="n/a","n/a",DR385-INDEX(tab_MinKomp[Testy czystości / Reinheitstests],MATCH($B385,tab_MinKomp[[Stanowisko / Position ]:[Stanowisko / Position ]],0)))</f>
        <v>n/a</v>
      </c>
      <c r="DS386" s="190" t="str">
        <f>IF(INDEX(tab_MinKomp[Testy czystości / Reinheitstests],MATCH($B385,tab_MinKomp[[Stanowisko / Position ]:[Stanowisko / Position ]],0))="n/a","n/a",DS385-INDEX(tab_MinKomp[Testy czystości / Reinheitstests],MATCH($B385,tab_MinKomp[[Stanowisko / Position ]:[Stanowisko / Position ]],0)))</f>
        <v>n/a</v>
      </c>
      <c r="DT386" s="194" t="str">
        <f>IF(INDEX(tab_MinKomp[SUPPLIER MANAGEMENT],MATCH($B385,tab_MinKomp[[Stanowisko / Position ]:[Stanowisko / Position ]],0))="n/a","n/a",DT385-INDEX(tab_MinKomp[SUPPLIER MANAGEMENT],MATCH($B385,tab_MinKomp[[Stanowisko / Position ]:[Stanowisko / Position ]],0)))</f>
        <v>n/a</v>
      </c>
      <c r="DU386" s="190" t="str">
        <f>IF(INDEX(tab_MinKomp[Testy czystości / Reinheitstests],MATCH($B385,tab_MinKomp[[Stanowisko / Position ]:[Stanowisko / Position ]],0))="n/a","n/a",DU385-INDEX(tab_MinKomp[Testy czystości / Reinheitstests],MATCH($B385,tab_MinKomp[[Stanowisko / Position ]:[Stanowisko / Position ]],0)))</f>
        <v>n/a</v>
      </c>
      <c r="DV386" s="190" t="str">
        <f>IF(INDEX(tab_MinKomp[Testy czystości / Reinheitstests],MATCH($B385,tab_MinKomp[[Stanowisko / Position ]:[Stanowisko / Position ]],0))="n/a","n/a",DV385-INDEX(tab_MinKomp[Testy czystości / Reinheitstests],MATCH($B385,tab_MinKomp[[Stanowisko / Position ]:[Stanowisko / Position ]],0)))</f>
        <v>n/a</v>
      </c>
      <c r="DW386" s="190" t="str">
        <f>IF(INDEX(tab_MinKomp[Testy czystości / Reinheitstests],MATCH($B385,tab_MinKomp[[Stanowisko / Position ]:[Stanowisko / Position ]],0))="n/a","n/a",DW385-INDEX(tab_MinKomp[Testy czystości / Reinheitstests],MATCH($B385,tab_MinKomp[[Stanowisko / Position ]:[Stanowisko / Position ]],0)))</f>
        <v>n/a</v>
      </c>
      <c r="DX386" s="190" t="str">
        <f>IF(INDEX(tab_MinKomp[Testy czystości / Reinheitstests],MATCH($B385,tab_MinKomp[[Stanowisko / Position ]:[Stanowisko / Position ]],0))="n/a","n/a",DX385-INDEX(tab_MinKomp[Testy czystości / Reinheitstests],MATCH($B385,tab_MinKomp[[Stanowisko / Position ]:[Stanowisko / Position ]],0)))</f>
        <v>n/a</v>
      </c>
      <c r="DY386" s="190" t="str">
        <f>IF(INDEX(tab_MinKomp[Testy czystości / Reinheitstests],MATCH($B385,tab_MinKomp[[Stanowisko / Position ]:[Stanowisko / Position ]],0))="n/a","n/a",DY385-INDEX(tab_MinKomp[Testy czystości / Reinheitstests],MATCH($B385,tab_MinKomp[[Stanowisko / Position ]:[Stanowisko / Position ]],0)))</f>
        <v>n/a</v>
      </c>
      <c r="DZ386" s="190" t="str">
        <f>IF(INDEX(tab_MinKomp[Testy czystości / Reinheitstests],MATCH($B385,tab_MinKomp[[Stanowisko / Position ]:[Stanowisko / Position ]],0))="n/a","n/a",DZ385-INDEX(tab_MinKomp[Testy czystości / Reinheitstests],MATCH($B385,tab_MinKomp[[Stanowisko / Position ]:[Stanowisko / Position ]],0)))</f>
        <v>n/a</v>
      </c>
      <c r="EA386" s="194" t="str">
        <f>IF(INDEX(tab_MinKomp[SUPPLIER MANAGEMENT],MATCH($B385,tab_MinKomp[[Stanowisko / Position ]:[Stanowisko / Position ]],0))="n/a","n/a",EA385-INDEX(tab_MinKomp[SUPPLIER MANAGEMENT],MATCH($B385,tab_MinKomp[[Stanowisko / Position ]:[Stanowisko / Position ]],0)))</f>
        <v>n/a</v>
      </c>
      <c r="EB386" s="190" t="str">
        <f>IF(INDEX(tab_MinKomp[Testy czystości / Reinheitstests],MATCH($B385,tab_MinKomp[[Stanowisko / Position ]:[Stanowisko / Position ]],0))="n/a","n/a",EB385-INDEX(tab_MinKomp[Testy czystości / Reinheitstests],MATCH($B385,tab_MinKomp[[Stanowisko / Position ]:[Stanowisko / Position ]],0)))</f>
        <v>n/a</v>
      </c>
      <c r="EC386" s="190" t="str">
        <f>IF(INDEX(tab_MinKomp[Testy czystości / Reinheitstests],MATCH($B385,tab_MinKomp[[Stanowisko / Position ]:[Stanowisko / Position ]],0))="n/a","n/a",EC385-INDEX(tab_MinKomp[Testy czystości / Reinheitstests],MATCH($B385,tab_MinKomp[[Stanowisko / Position ]:[Stanowisko / Position ]],0)))</f>
        <v>n/a</v>
      </c>
      <c r="ED386" s="190" t="str">
        <f>IF(INDEX(tab_MinKomp[Testy czystości / Reinheitstests],MATCH($B385,tab_MinKomp[[Stanowisko / Position ]:[Stanowisko / Position ]],0))="n/a","n/a",ED385-INDEX(tab_MinKomp[Testy czystości / Reinheitstests],MATCH($B385,tab_MinKomp[[Stanowisko / Position ]:[Stanowisko / Position ]],0)))</f>
        <v>n/a</v>
      </c>
      <c r="EE386" s="190" t="str">
        <f>IF(INDEX(tab_MinKomp[Testy czystości / Reinheitstests],MATCH($B385,tab_MinKomp[[Stanowisko / Position ]:[Stanowisko / Position ]],0))="n/a","n/a",EE385-INDEX(tab_MinKomp[Testy czystości / Reinheitstests],MATCH($B385,tab_MinKomp[[Stanowisko / Position ]:[Stanowisko / Position ]],0)))</f>
        <v>n/a</v>
      </c>
      <c r="EF386" s="190" t="str">
        <f>IF(INDEX(tab_MinKomp[Testy czystości / Reinheitstests],MATCH($B385,tab_MinKomp[[Stanowisko / Position ]:[Stanowisko / Position ]],0))="n/a","n/a",EF385-INDEX(tab_MinKomp[Testy czystości / Reinheitstests],MATCH($B385,tab_MinKomp[[Stanowisko / Position ]:[Stanowisko / Position ]],0)))</f>
        <v>n/a</v>
      </c>
      <c r="EG386" s="190" t="str">
        <f>IF(INDEX(tab_MinKomp[Testy czystości / Reinheitstests],MATCH($B385,tab_MinKomp[[Stanowisko / Position ]:[Stanowisko / Position ]],0))="n/a","n/a",EG385-INDEX(tab_MinKomp[Testy czystości / Reinheitstests],MATCH($B385,tab_MinKomp[[Stanowisko / Position ]:[Stanowisko / Position ]],0)))</f>
        <v>n/a</v>
      </c>
      <c r="EH386" s="190" t="str">
        <f>IF(INDEX(tab_MinKomp[Testy czystości / Reinheitstests],MATCH($B385,tab_MinKomp[[Stanowisko / Position ]:[Stanowisko / Position ]],0))="n/a","n/a",EH385-INDEX(tab_MinKomp[Testy czystości / Reinheitstests],MATCH($B385,tab_MinKomp[[Stanowisko / Position ]:[Stanowisko / Position ]],0)))</f>
        <v>n/a</v>
      </c>
      <c r="EI386" s="190" t="str">
        <f>IF(INDEX(tab_MinKomp[Testy czystości / Reinheitstests],MATCH($B385,tab_MinKomp[[Stanowisko / Position ]:[Stanowisko / Position ]],0))="n/a","n/a",EI385-INDEX(tab_MinKomp[Testy czystości / Reinheitstests],MATCH($B385,tab_MinKomp[[Stanowisko / Position ]:[Stanowisko / Position ]],0)))</f>
        <v>n/a</v>
      </c>
      <c r="EJ386" s="190" t="str">
        <f>IF(INDEX(tab_MinKomp[Testy czystości / Reinheitstests],MATCH($B385,tab_MinKomp[[Stanowisko / Position ]:[Stanowisko / Position ]],0))="n/a","n/a",EJ385-INDEX(tab_MinKomp[Testy czystości / Reinheitstests],MATCH($B385,tab_MinKomp[[Stanowisko / Position ]:[Stanowisko / Position ]],0)))</f>
        <v>n/a</v>
      </c>
      <c r="EK386" s="190" t="str">
        <f>IF(INDEX(tab_MinKomp[Testy czystości / Reinheitstests],MATCH($B385,tab_MinKomp[[Stanowisko / Position ]:[Stanowisko / Position ]],0))="n/a","n/a",EK385-INDEX(tab_MinKomp[Testy czystości / Reinheitstests],MATCH($B385,tab_MinKomp[[Stanowisko / Position ]:[Stanowisko / Position ]],0)))</f>
        <v>n/a</v>
      </c>
      <c r="EL386" s="190" t="str">
        <f>IF(INDEX(tab_MinKomp[Testy czystości / Reinheitstests],MATCH($B385,tab_MinKomp[[Stanowisko / Position ]:[Stanowisko / Position ]],0))="n/a","n/a",EL385-INDEX(tab_MinKomp[Testy czystości / Reinheitstests],MATCH($B385,tab_MinKomp[[Stanowisko / Position ]:[Stanowisko / Position ]],0)))</f>
        <v>n/a</v>
      </c>
      <c r="EM386" s="190" t="str">
        <f>IF(INDEX(tab_MinKomp[Testy czystości / Reinheitstests],MATCH($B385,tab_MinKomp[[Stanowisko / Position ]:[Stanowisko / Position ]],0))="n/a","n/a",EM385-INDEX(tab_MinKomp[Testy czystości / Reinheitstests],MATCH($B385,tab_MinKomp[[Stanowisko / Position ]:[Stanowisko / Position ]],0)))</f>
        <v>n/a</v>
      </c>
      <c r="EN386" s="190" t="str">
        <f>IF(INDEX(tab_MinKomp[Testy czystości / Reinheitstests],MATCH($B385,tab_MinKomp[[Stanowisko / Position ]:[Stanowisko / Position ]],0))="n/a","n/a",EN385-INDEX(tab_MinKomp[Testy czystości / Reinheitstests],MATCH($B385,tab_MinKomp[[Stanowisko / Position ]:[Stanowisko / Position ]],0)))</f>
        <v>n/a</v>
      </c>
      <c r="EO386" s="194" t="str">
        <f>IF(INDEX(tab_MinKomp[Konserwacja Rep],MATCH($B385,tab_MinKomp[[Stanowisko / Position ]:[Stanowisko / Position ]],0))="n/a","n/a",EO385-INDEX(tab_MinKomp[Konserwacja Rep],MATCH($B385,tab_MinKomp[[Stanowisko / Position ]:[Stanowisko / Position ]],0)))</f>
        <v>n/a</v>
      </c>
      <c r="EP386" s="194" t="str">
        <f>IF(INDEX(tab_MinKomp[[Konserwacja Engel ]],MATCH($B385,tab_MinKomp[[Stanowisko / Position ]:[Stanowisko / Position ]],0))="n/a","n/a",EP385-INDEX(tab_MinKomp[[Konserwacja Engel ]],MATCH($B385,tab_MinKomp[[Stanowisko / Position ]:[Stanowisko / Position ]],0)))</f>
        <v>n/a</v>
      </c>
      <c r="EQ386" s="194" t="str">
        <f>IF(INDEX(tab_MinKomp[Konserwacja B 50],MATCH($B385,tab_MinKomp[[Stanowisko / Position ]:[Stanowisko / Position ]],0))="n/a","n/a",EQ385-INDEX(tab_MinKomp[Konserwacja B 50],MATCH($B385,tab_MinKomp[[Stanowisko / Position ]:[Stanowisko / Position ]],0)))</f>
        <v>n/a</v>
      </c>
      <c r="ER386" s="194" t="str">
        <f>IF(INDEX(tab_MinKomp[[Konserwacja EOL ]],MATCH($B385,tab_MinKomp[[Stanowisko / Position ]:[Stanowisko / Position ]],0))="n/a","n/a",ER385-INDEX(tab_MinKomp[[Konserwacja EOL ]],MATCH($B385,tab_MinKomp[[Stanowisko / Position ]:[Stanowisko / Position ]],0)))</f>
        <v>n/a</v>
      </c>
      <c r="ES386" s="194" t="str">
        <f>IF(INDEX(tab_MinKomp[Konserwacja Branson],MATCH($B385,tab_MinKomp[[Stanowisko / Position ]:[Stanowisko / Position ]],0))="n/a","n/a",ES385-INDEX(tab_MinKomp[Konserwacja Branson],MATCH($B385,tab_MinKomp[[Stanowisko / Position ]:[Stanowisko / Position ]],0)))</f>
        <v>n/a</v>
      </c>
      <c r="ET386" s="194" t="str">
        <f>IF(INDEX(tab_MinKomp[Konserwacja coolery],MATCH($B385,tab_MinKomp[[Stanowisko / Position ]:[Stanowisko / Position ]],0))="n/a","n/a",ET385-INDEX(tab_MinKomp[Konserwacja coolery],MATCH($B385,tab_MinKomp[[Stanowisko / Position ]:[Stanowisko / Position ]],0)))</f>
        <v>n/a</v>
      </c>
      <c r="EU386" s="194" t="str">
        <f>IF(INDEX(tab_MinKomp[Konserwacja piecy],MATCH($B385,tab_MinKomp[[Stanowisko / Position ]:[Stanowisko / Position ]],0))="n/a","n/a",EU385-INDEX(tab_MinKomp[Konserwacja piecy],MATCH($B385,tab_MinKomp[[Stanowisko / Position ]:[Stanowisko / Position ]],0)))</f>
        <v>n/a</v>
      </c>
      <c r="EV386" s="194" t="str">
        <f>IF(INDEX(tab_MinKomp[Rysunek techniczny- czytanie],MATCH($B385,tab_MinKomp[[Stanowisko / Position ]:[Stanowisko / Position ]],0))="n/a","n/a",EV385-INDEX(tab_MinKomp[Rysunek techniczny- czytanie],MATCH($B385,tab_MinKomp[[Stanowisko / Position ]:[Stanowisko / Position ]],0)))</f>
        <v>n/a</v>
      </c>
      <c r="EW386" s="194" t="str">
        <f>IF(INDEX(tab_MinKomp[Elektryka],MATCH($B385,tab_MinKomp[[Stanowisko / Position ]:[Stanowisko / Position ]],0))="n/a","n/a",EW385-INDEX(tab_MinKomp[Elektryka],MATCH($B385,tab_MinKomp[[Stanowisko / Position ]:[Stanowisko / Position ]],0)))</f>
        <v>n/a</v>
      </c>
      <c r="EX386" s="194" t="str">
        <f>IF(INDEX(tab_MinKomp[Pneumatyka],MATCH($B385,tab_MinKomp[[Stanowisko / Position ]:[Stanowisko / Position ]],0))="n/a","n/a",EX385-INDEX(tab_MinKomp[Pneumatyka],MATCH($B385,tab_MinKomp[[Stanowisko / Position ]:[Stanowisko / Position ]],0)))</f>
        <v>n/a</v>
      </c>
      <c r="EY386" s="194" t="str">
        <f>IF(INDEX(tab_MinKomp[[Hydraulika ]],MATCH($B385,tab_MinKomp[[Stanowisko / Position ]:[Stanowisko / Position ]],0))="n/a","n/a",EY385-INDEX(tab_MinKomp[[Hydraulika ]],MATCH($B385,tab_MinKomp[[Stanowisko / Position ]:[Stanowisko / Position ]],0)))</f>
        <v>n/a</v>
      </c>
      <c r="EZ386" s="194" t="str">
        <f>IF(INDEX(tab_MinKomp[Podciśnienie],MATCH($B385,tab_MinKomp[[Stanowisko / Position ]:[Stanowisko / Position ]],0))="n/a","n/a",EZ385-INDEX(tab_MinKomp[Podciśnienie],MATCH($B385,tab_MinKomp[[Stanowisko / Position ]:[Stanowisko / Position ]],0)))</f>
        <v>n/a</v>
      </c>
      <c r="FA386" s="194" t="str">
        <f>IF(INDEX(tab_MinKomp[Usuwanie awarii],MATCH($B385,tab_MinKomp[[Stanowisko / Position ]:[Stanowisko / Position ]],0))="n/a","n/a",FA385-INDEX(tab_MinKomp[Usuwanie awarii],MATCH($B385,tab_MinKomp[[Stanowisko / Position ]:[Stanowisko / Position ]],0)))</f>
        <v>n/a</v>
      </c>
      <c r="FB386" s="194" t="str">
        <f>IF(INDEX(tab_MinKomp[Obsługa robotów],MATCH($B385,tab_MinKomp[[Stanowisko / Position ]:[Stanowisko / Position ]],0))="n/a","n/a",FB385-INDEX(tab_MinKomp[Obsługa robotów],MATCH($B385,tab_MinKomp[[Stanowisko / Position ]:[Stanowisko / Position ]],0)))</f>
        <v>n/a</v>
      </c>
      <c r="FC386" s="194" t="str">
        <f>IF(INDEX(tab_MinKomp[Obsługa sterowania maszyny],MATCH($B385,tab_MinKomp[[Stanowisko / Position ]:[Stanowisko / Position ]],0))="n/a","n/a",FC385-INDEX(tab_MinKomp[Obsługa sterowania maszyny],MATCH($B385,tab_MinKomp[[Stanowisko / Position ]:[Stanowisko / Position ]],0)))</f>
        <v>n/a</v>
      </c>
      <c r="FD386" s="194" t="str">
        <f>IF(INDEX(tab_MinKomp[Usuwanie przyczyn żródłowych],MATCH($B385,tab_MinKomp[[Stanowisko / Position ]:[Stanowisko / Position ]],0))="n/a","n/a",FD385-INDEX(tab_MinKomp[Usuwanie przyczyn żródłowych],MATCH($B385,tab_MinKomp[[Stanowisko / Position ]:[Stanowisko / Position ]],0)))</f>
        <v>n/a</v>
      </c>
      <c r="FE386" s="194" t="str">
        <f>IF(INDEX(tab_MinKomp[Cmms stosowanie],MATCH($B385,tab_MinKomp[[Stanowisko / Position ]:[Stanowisko / Position ]],0))="n/a","n/a",FE385-INDEX(tab_MinKomp[Cmms stosowanie],MATCH($B385,tab_MinKomp[[Stanowisko / Position ]:[Stanowisko / Position ]],0)))</f>
        <v>n/a</v>
      </c>
      <c r="FF386" s="190" t="str">
        <f>IF(INDEX(tab_MinKomp[Testy czystości / Reinheitstests],MATCH($B385,tab_MinKomp[[Stanowisko / Position ]:[Stanowisko / Position ]],0))="n/a","n/a",FF385-INDEX(tab_MinKomp[Testy czystości / Reinheitstests],MATCH($B385,tab_MinKomp[[Stanowisko / Position ]:[Stanowisko / Position ]],0)))</f>
        <v>n/a</v>
      </c>
      <c r="FG386" s="194" t="str">
        <f>IF(INDEX(tab_MinKomp[Czyszczenie form plastikowych],MATCH($B385,tab_MinKomp[[Stanowisko / Position ]:[Stanowisko / Position ]],0))="n/a","n/a",FG385-INDEX(tab_MinKomp[Czyszczenie form plastikowych],MATCH($B385,tab_MinKomp[[Stanowisko / Position ]:[Stanowisko / Position ]],0)))</f>
        <v>n/a</v>
      </c>
      <c r="FH386" s="194" t="str">
        <f>IF(INDEX(tab_MinKomp[Wymiana form plastik],MATCH($B385,tab_MinKomp[[Stanowisko / Position ]:[Stanowisko / Position ]],0))="n/a","n/a",FH385-INDEX(tab_MinKomp[Wymiana form plastik],MATCH($B385,tab_MinKomp[[Stanowisko / Position ]:[Stanowisko / Position ]],0)))</f>
        <v>n/a</v>
      </c>
      <c r="FI386" s="194" t="str">
        <f>IF(INDEX(tab_MinKomp[Wymiana form guma],MATCH($B385,tab_MinKomp[[Stanowisko / Position ]:[Stanowisko / Position ]],0))="n/a","n/a",FI385-INDEX(tab_MinKomp[Wymiana form guma],MATCH($B385,tab_MinKomp[[Stanowisko / Position ]:[Stanowisko / Position ]],0)))</f>
        <v>n/a</v>
      </c>
      <c r="FJ386" s="194" t="str">
        <f>IF(INDEX(tab_MinKomp[Konserwacja KK],MATCH($B385,tab_MinKomp[[Stanowisko / Position ]:[Stanowisko / Position ]],0))="n/a","n/a",FJ385-INDEX(tab_MinKomp[Konserwacja KK],MATCH($B385,tab_MinKomp[[Stanowisko / Position ]:[Stanowisko / Position ]],0)))</f>
        <v>n/a</v>
      </c>
      <c r="FK386" s="194" t="str">
        <f>IF(INDEX(tab_MinKomp[Konserwacja form guma],MATCH($B385,tab_MinKomp[[Stanowisko / Position ]:[Stanowisko / Position ]],0))="n/a","n/a",FK385-INDEX(tab_MinKomp[Konserwacja form guma],MATCH($B385,tab_MinKomp[[Stanowisko / Position ]:[Stanowisko / Position ]],0)))</f>
        <v>n/a</v>
      </c>
      <c r="FL386" s="194" t="str">
        <f>IF(INDEX(tab_MinKomp[Konserwacja form plastiki],MATCH($B385,tab_MinKomp[[Stanowisko / Position ]:[Stanowisko / Position ]],0))="n/a","n/a",FL385-INDEX(tab_MinKomp[Konserwacja form plastiki],MATCH($B385,tab_MinKomp[[Stanowisko / Position ]:[Stanowisko / Position ]],0)))</f>
        <v>n/a</v>
      </c>
      <c r="FM386" s="194" t="str">
        <f>IF(INDEX(tab_MinKomp[Konserwacja Gorącego Kanału],MATCH($B385,tab_MinKomp[[Stanowisko / Position ]:[Stanowisko / Position ]],0))="n/a","n/a",FM385-INDEX(tab_MinKomp[Konserwacja Gorącego Kanału],MATCH($B385,tab_MinKomp[[Stanowisko / Position ]:[Stanowisko / Position ]],0)))</f>
        <v>n/a</v>
      </c>
      <c r="FN386" s="196" t="str">
        <f>IF(INDEX(tab_MinKomp[Język angielski / Englisch],MATCH($B385,tab_MinKomp[[Stanowisko / Position ]:[Stanowisko / Position ]],0))="n/a","n/a",FN385-INDEX(tab_MinKomp[Język angielski / Englisch],MATCH($B385,tab_MinKomp[[Stanowisko / Position ]:[Stanowisko / Position ]],0)))</f>
        <v>n/a</v>
      </c>
      <c r="FO386" s="196" t="str">
        <f>IF(INDEX(tab_MinKomp[Język angielski / Englisch],MATCH($B385,tab_MinKomp[[Stanowisko / Position ]:[Stanowisko / Position ]],0))="n/a","n/a",FO385-INDEX(tab_MinKomp[Język angielski / Englisch],MATCH($B385,tab_MinKomp[[Stanowisko / Position ]:[Stanowisko / Position ]],0)))</f>
        <v>n/a</v>
      </c>
      <c r="FP386" s="196" t="str">
        <f>IF(INDEX(tab_MinKomp[Język angielski / Englisch],MATCH($B385,tab_MinKomp[[Stanowisko / Position ]:[Stanowisko / Position ]],0))="n/a","n/a",FP385-INDEX(tab_MinKomp[Język angielski / Englisch],MATCH($B385,tab_MinKomp[[Stanowisko / Position ]:[Stanowisko / Position ]],0)))</f>
        <v>n/a</v>
      </c>
      <c r="FQ386" s="196" t="str">
        <f>IF(INDEX(tab_MinKomp[Język angielski / Englisch],MATCH($B385,tab_MinKomp[[Stanowisko / Position ]:[Stanowisko / Position ]],0))="n/a","n/a",FQ385-INDEX(tab_MinKomp[Język angielski / Englisch],MATCH($B385,tab_MinKomp[[Stanowisko / Position ]:[Stanowisko / Position ]],0)))</f>
        <v>n/a</v>
      </c>
      <c r="FR386" s="196" t="str">
        <f>IF(INDEX(tab_MinKomp[Język niemiecki / Deutsch],MATCH($B385,tab_MinKomp[[Stanowisko / Position ]:[Stanowisko / Position ]],0))="n/a","n/a",FR385-INDEX(tab_MinKomp[Język niemiecki / Deutsch],MATCH($B385,tab_MinKomp[[Stanowisko / Position ]:[Stanowisko / Position ]],0)))</f>
        <v>n/a</v>
      </c>
      <c r="FS386" s="194">
        <f>IF(INDEX(tab_MinKomp[Zarządzanie dokumentacją procesową / Process dokumentation management],MATCH($B385,tab_MinKomp[[Stanowisko / Position ]:[Stanowisko / Position ]],0))="n/a","n/a",FS385-INDEX(tab_MinKomp[Zarządzanie dokumentacją procesową / Process dokumentation management],MATCH($B385,tab_MinKomp[[Stanowisko / Position ]:[Stanowisko / Position ]],0)))</f>
        <v>1</v>
      </c>
      <c r="FT386" s="194">
        <f>IF(INDEX(tab_MinKomp[Znajomość procesów z obszaru / Kenntiss der prozesse in dem Bereich],MATCH($B385,tab_MinKomp[[Stanowisko / Position ]:[Stanowisko / Position ]],0))="n/a","n/a",FT385-INDEX(tab_MinKomp[Znajomość procesów z obszaru / Kenntiss der prozesse in dem Bereich],MATCH($B385,tab_MinKomp[[Stanowisko / Position ]:[Stanowisko / Position ]],0)))</f>
        <v>0</v>
      </c>
      <c r="FU386" s="194">
        <f>IF(INDEX(tab_MinKomp[optymalizacja procesów / Prozessoptymalisierung],MATCH($B385,tab_MinKomp[[Stanowisko / Position ]:[Stanowisko / Position ]],0))="n/a","n/a",FU385-INDEX(tab_MinKomp[optymalizacja procesów / Prozessoptymalisierung],MATCH($B385,tab_MinKomp[[Stanowisko / Position ]:[Stanowisko / Position ]],0)))</f>
        <v>0</v>
      </c>
      <c r="FV386" s="194">
        <f>IF(INDEX(tab_MinKomp[Umiejętności szkoleniowe / Trainingsfähigkeiten],MATCH($B385,tab_MinKomp[[Stanowisko / Position ]:[Stanowisko / Position ]],0))="n/a","n/a",FV385-INDEX(tab_MinKomp[Umiejętności szkoleniowe / Trainingsfähigkeiten],MATCH($B385,tab_MinKomp[[Stanowisko / Position ]:[Stanowisko / Position ]],0)))</f>
        <v>0</v>
      </c>
      <c r="FW386" s="194">
        <f>IF(INDEX(tab_MinKomp[Analityczne myślenie, podejście / Analitysches Denken, Einstellung],MATCH($B385,tab_MinKomp[[Stanowisko / Position ]:[Stanowisko / Position ]],0))="n/a","n/a",FW385-INDEX(tab_MinKomp[Analityczne myślenie, podejście / Analitysches Denken, Einstellung],MATCH($B385,tab_MinKomp[[Stanowisko / Position ]:[Stanowisko / Position ]],0)))</f>
        <v>0</v>
      </c>
      <c r="FX386" s="194">
        <f>IF(INDEX(tab_MinKomp[Dokładność, precyzja w dzialaniu / Genauigkeit, Präzision in die Arbeit],MATCH($B385,tab_MinKomp[[Stanowisko / Position ]:[Stanowisko / Position ]],0))="n/a","n/a",FX385-INDEX(tab_MinKomp[Dokładność, precyzja w dzialaniu / Genauigkeit, Präzision in die Arbeit],MATCH($B385,tab_MinKomp[[Stanowisko / Position ]:[Stanowisko / Position ]],0)))</f>
        <v>0</v>
      </c>
      <c r="FY386" s="194">
        <f>IF(INDEX(tab_MinKomp[Dyspozycyjność / Verfügbarkeit],MATCH($B385,tab_MinKomp[[Stanowisko / Position ]:[Stanowisko / Position ]],0))="n/a","n/a",FY385-INDEX(tab_MinKomp[Dyspozycyjność / Verfügbarkeit],MATCH($B385,tab_MinKomp[[Stanowisko / Position ]:[Stanowisko / Position ]],0)))</f>
        <v>0</v>
      </c>
      <c r="FZ386" s="194">
        <f>IF(INDEX(tab_MinKomp[Zaangażowanie / 
Engagement],MATCH($B385,tab_MinKomp[[Stanowisko / Position ]:[Stanowisko / Position ]],0))="n/a","n/a",FZ385-INDEX(tab_MinKomp[Zaangażowanie / 
Engagement],MATCH($B385,tab_MinKomp[[Stanowisko / Position ]:[Stanowisko / Position ]],0)))</f>
        <v>0</v>
      </c>
      <c r="GA386" s="194" t="str">
        <f>IF(INDEX(tab_MinKomp[Konserwacja form guma],MATCH($B385,tab_MinKomp[[Stanowisko / Position ]:[Stanowisko / Position ]],0))="n/a","n/a",GA385-INDEX(tab_MinKomp[Konserwacja form guma],MATCH($B385,tab_MinKomp[[Stanowisko / Position ]:[Stanowisko / Position ]],0)))</f>
        <v>n/a</v>
      </c>
      <c r="GB386" s="194" t="str">
        <f>IF(INDEX(tab_MinKomp[Konserwacja form plastiki],MATCH($B385,tab_MinKomp[[Stanowisko / Position ]:[Stanowisko / Position ]],0))="n/a","n/a",GB385-INDEX(tab_MinKomp[Konserwacja form plastiki],MATCH($B385,tab_MinKomp[[Stanowisko / Position ]:[Stanowisko / Position ]],0)))</f>
        <v>n/a</v>
      </c>
      <c r="GC386" s="193" t="str">
        <f>IF(INDEX(tab_MinKomp[Motywowanie i budowanie zaangażowania zespołu],MATCH($B385,tab_MinKomp[[Stanowisko / Position ]:[Stanowisko / Position ]],0))="n/a","n/a",GC385-INDEX(tab_MinKomp[Motywowanie i budowanie zaangażowania zespołu],MATCH($B385,tab_MinKomp[[Stanowisko / Position ]:[Stanowisko / Position ]],0)))</f>
        <v>n/a</v>
      </c>
      <c r="GD386" s="193" t="str">
        <f>IF(INDEX(tab_MinKomp[Motywowanie i budowanie zaangażowania zespołu],MATCH($B385,tab_MinKomp[[Stanowisko / Position ]:[Stanowisko / Position ]],0))="n/a","n/a",GD385-INDEX(tab_MinKomp[Motywowanie i budowanie zaangażowania zespołu],MATCH($B385,tab_MinKomp[[Stanowisko / Position ]:[Stanowisko / Position ]],0)))</f>
        <v>n/a</v>
      </c>
      <c r="GE386" s="193" t="str">
        <f>IF(INDEX(tab_MinKomp[Motywowanie i budowanie zaangażowania zespołu],MATCH($B385,tab_MinKomp[[Stanowisko / Position ]:[Stanowisko / Position ]],0))="n/a","n/a",GE385-INDEX(tab_MinKomp[Motywowanie i budowanie zaangażowania zespołu],MATCH($B385,tab_MinKomp[[Stanowisko / Position ]:[Stanowisko / Position ]],0)))</f>
        <v>n/a</v>
      </c>
      <c r="GF386" s="186" t="s">
        <v>248</v>
      </c>
      <c r="GG386" s="186" t="s">
        <v>248</v>
      </c>
      <c r="GH386" s="186" t="s">
        <v>248</v>
      </c>
      <c r="GI386" s="186" t="s">
        <v>248</v>
      </c>
      <c r="GJ386" s="186" t="s">
        <v>248</v>
      </c>
      <c r="GK386" s="186" t="s">
        <v>248</v>
      </c>
      <c r="GL386" s="186" t="s">
        <v>248</v>
      </c>
      <c r="GM386" s="186" t="s">
        <v>248</v>
      </c>
      <c r="GN386" s="186" t="s">
        <v>248</v>
      </c>
      <c r="GO386" s="186" t="s">
        <v>248</v>
      </c>
      <c r="GP386" s="186" t="s">
        <v>248</v>
      </c>
      <c r="GQ386" s="186" t="s">
        <v>248</v>
      </c>
      <c r="GR386" s="186" t="s">
        <v>248</v>
      </c>
      <c r="GS386" s="186" t="s">
        <v>248</v>
      </c>
      <c r="GT386" s="186" t="s">
        <v>248</v>
      </c>
      <c r="GU386" s="186" t="s">
        <v>248</v>
      </c>
      <c r="GV386" s="186" t="s">
        <v>248</v>
      </c>
      <c r="GW386" s="186" t="s">
        <v>248</v>
      </c>
      <c r="GX386" s="186" t="s">
        <v>248</v>
      </c>
      <c r="GY386" s="186" t="s">
        <v>248</v>
      </c>
      <c r="GZ386" s="261" t="s">
        <v>248</v>
      </c>
      <c r="HA386" s="261" t="s">
        <v>248</v>
      </c>
      <c r="HB386" s="191">
        <f>SUM(G386:GE386)/(HB385-(SUM(G386:GE386)))</f>
        <v>-2.7027027027027029E-2</v>
      </c>
    </row>
    <row r="387" spans="1:210" ht="24.9" customHeight="1" x14ac:dyDescent="0.3">
      <c r="A387" s="105" t="s">
        <v>322</v>
      </c>
      <c r="B387" s="105" t="s">
        <v>315</v>
      </c>
      <c r="C387" s="105" t="s">
        <v>419</v>
      </c>
      <c r="D387" s="105">
        <v>317</v>
      </c>
      <c r="E387" s="394" t="s">
        <v>579</v>
      </c>
      <c r="F387" s="185" t="s">
        <v>374</v>
      </c>
      <c r="G387" s="186">
        <v>2</v>
      </c>
      <c r="H387" s="186">
        <v>1</v>
      </c>
      <c r="I387" s="186">
        <v>2</v>
      </c>
      <c r="J387" s="186">
        <v>1</v>
      </c>
      <c r="K387" s="186">
        <v>1</v>
      </c>
      <c r="L387" s="186" t="s">
        <v>248</v>
      </c>
      <c r="M387" s="186" t="s">
        <v>248</v>
      </c>
      <c r="N387" s="186" t="s">
        <v>248</v>
      </c>
      <c r="O387" s="186">
        <v>1</v>
      </c>
      <c r="P387" s="186">
        <v>1</v>
      </c>
      <c r="Q387" s="186" t="s">
        <v>248</v>
      </c>
      <c r="R387" s="186" t="s">
        <v>248</v>
      </c>
      <c r="S387" s="186" t="s">
        <v>248</v>
      </c>
      <c r="T387" s="186" t="s">
        <v>248</v>
      </c>
      <c r="U387" s="186" t="s">
        <v>248</v>
      </c>
      <c r="V387" s="186" t="s">
        <v>248</v>
      </c>
      <c r="W387" s="186" t="s">
        <v>248</v>
      </c>
      <c r="X387" s="186" t="s">
        <v>248</v>
      </c>
      <c r="Y387" s="186" t="s">
        <v>248</v>
      </c>
      <c r="Z387" s="186" t="s">
        <v>248</v>
      </c>
      <c r="AA387" s="186" t="s">
        <v>248</v>
      </c>
      <c r="AB387" s="186" t="s">
        <v>248</v>
      </c>
      <c r="AC387" s="186" t="s">
        <v>248</v>
      </c>
      <c r="AD387" s="186" t="s">
        <v>248</v>
      </c>
      <c r="AE387" s="186" t="s">
        <v>248</v>
      </c>
      <c r="AF387" s="186" t="s">
        <v>248</v>
      </c>
      <c r="AG387" s="186" t="s">
        <v>248</v>
      </c>
      <c r="AH387" s="186" t="s">
        <v>248</v>
      </c>
      <c r="AI387" s="186" t="s">
        <v>248</v>
      </c>
      <c r="AJ387" s="186" t="s">
        <v>248</v>
      </c>
      <c r="AK387" s="186" t="s">
        <v>248</v>
      </c>
      <c r="AL387" s="186">
        <v>1</v>
      </c>
      <c r="AM387" s="186" t="s">
        <v>248</v>
      </c>
      <c r="AN387" s="186" t="s">
        <v>248</v>
      </c>
      <c r="AO387" s="186">
        <v>1</v>
      </c>
      <c r="AP387" s="186" t="s">
        <v>248</v>
      </c>
      <c r="AQ387" s="186">
        <v>1</v>
      </c>
      <c r="AR387" s="186" t="s">
        <v>248</v>
      </c>
      <c r="AS387" s="186" t="s">
        <v>248</v>
      </c>
      <c r="AT387" s="186" t="s">
        <v>248</v>
      </c>
      <c r="AU387" s="186" t="s">
        <v>248</v>
      </c>
      <c r="AV387" s="186">
        <v>2</v>
      </c>
      <c r="AW387" s="186">
        <v>1</v>
      </c>
      <c r="AX387" s="186" t="s">
        <v>248</v>
      </c>
      <c r="AY387" s="186" t="s">
        <v>248</v>
      </c>
      <c r="AZ387" s="186" t="s">
        <v>248</v>
      </c>
      <c r="BA387" s="186" t="s">
        <v>248</v>
      </c>
      <c r="BB387" s="186" t="s">
        <v>248</v>
      </c>
      <c r="BC387" s="186" t="s">
        <v>248</v>
      </c>
      <c r="BD387" s="186" t="s">
        <v>248</v>
      </c>
      <c r="BE387" s="186" t="s">
        <v>248</v>
      </c>
      <c r="BF387" s="186" t="s">
        <v>248</v>
      </c>
      <c r="BG387" s="186" t="s">
        <v>248</v>
      </c>
      <c r="BH387" s="186" t="s">
        <v>248</v>
      </c>
      <c r="BI387" s="186" t="s">
        <v>248</v>
      </c>
      <c r="BJ387" s="186" t="s">
        <v>248</v>
      </c>
      <c r="BK387" s="186" t="s">
        <v>248</v>
      </c>
      <c r="BL387" s="186" t="s">
        <v>248</v>
      </c>
      <c r="BM387" s="186" t="s">
        <v>248</v>
      </c>
      <c r="BN387" s="186" t="s">
        <v>248</v>
      </c>
      <c r="BO387" s="186" t="s">
        <v>248</v>
      </c>
      <c r="BP387" s="186">
        <v>2</v>
      </c>
      <c r="BQ387" s="186">
        <v>2</v>
      </c>
      <c r="BR387" s="186">
        <v>1</v>
      </c>
      <c r="BS387" s="186" t="s">
        <v>248</v>
      </c>
      <c r="BT387" s="186" t="s">
        <v>248</v>
      </c>
      <c r="BU387" s="186" t="s">
        <v>248</v>
      </c>
      <c r="BV387" s="186" t="s">
        <v>248</v>
      </c>
      <c r="BW387" s="186" t="s">
        <v>248</v>
      </c>
      <c r="BX387" s="186" t="s">
        <v>248</v>
      </c>
      <c r="BY387" s="186" t="s">
        <v>248</v>
      </c>
      <c r="BZ387" s="186" t="s">
        <v>248</v>
      </c>
      <c r="CA387" s="186">
        <v>2</v>
      </c>
      <c r="CB387" s="186" t="s">
        <v>248</v>
      </c>
      <c r="CC387" s="186">
        <v>3</v>
      </c>
      <c r="CD387" s="186">
        <v>3</v>
      </c>
      <c r="CE387" s="186" t="s">
        <v>248</v>
      </c>
      <c r="CF387" s="186" t="s">
        <v>248</v>
      </c>
      <c r="CG387" s="186">
        <v>1</v>
      </c>
      <c r="CH387" s="186" t="s">
        <v>248</v>
      </c>
      <c r="CI387" s="186" t="s">
        <v>248</v>
      </c>
      <c r="CJ387" s="186" t="s">
        <v>248</v>
      </c>
      <c r="CK387" s="186" t="s">
        <v>248</v>
      </c>
      <c r="CL387" s="186" t="s">
        <v>248</v>
      </c>
      <c r="CM387" s="186" t="s">
        <v>248</v>
      </c>
      <c r="CN387" s="186" t="s">
        <v>248</v>
      </c>
      <c r="CO387" s="186" t="s">
        <v>248</v>
      </c>
      <c r="CP387" s="186" t="s">
        <v>248</v>
      </c>
      <c r="CQ387" s="186" t="s">
        <v>248</v>
      </c>
      <c r="CR387" s="186" t="s">
        <v>248</v>
      </c>
      <c r="CS387" s="186" t="s">
        <v>248</v>
      </c>
      <c r="CT387" s="186" t="s">
        <v>248</v>
      </c>
      <c r="CU387" s="186" t="s">
        <v>248</v>
      </c>
      <c r="CV387" s="186" t="s">
        <v>248</v>
      </c>
      <c r="CW387" s="186">
        <v>2</v>
      </c>
      <c r="CX387" s="186" t="s">
        <v>248</v>
      </c>
      <c r="CY387" s="186" t="s">
        <v>248</v>
      </c>
      <c r="CZ387" s="186" t="s">
        <v>248</v>
      </c>
      <c r="DA387" s="186" t="s">
        <v>248</v>
      </c>
      <c r="DB387" s="186" t="s">
        <v>248</v>
      </c>
      <c r="DC387" s="186" t="s">
        <v>248</v>
      </c>
      <c r="DD387" s="186" t="s">
        <v>248</v>
      </c>
      <c r="DE387" s="186" t="s">
        <v>248</v>
      </c>
      <c r="DF387" s="186">
        <v>1</v>
      </c>
      <c r="DG387" s="186" t="s">
        <v>248</v>
      </c>
      <c r="DH387" s="186" t="s">
        <v>248</v>
      </c>
      <c r="DI387" s="186" t="s">
        <v>248</v>
      </c>
      <c r="DJ387" s="186" t="s">
        <v>248</v>
      </c>
      <c r="DK387" s="186" t="s">
        <v>248</v>
      </c>
      <c r="DL387" s="186" t="s">
        <v>248</v>
      </c>
      <c r="DM387" s="186" t="s">
        <v>248</v>
      </c>
      <c r="DN387" s="186" t="s">
        <v>248</v>
      </c>
      <c r="DO387" s="186" t="s">
        <v>248</v>
      </c>
      <c r="DP387" s="186" t="s">
        <v>248</v>
      </c>
      <c r="DQ387" s="186" t="s">
        <v>248</v>
      </c>
      <c r="DR387" s="186" t="s">
        <v>248</v>
      </c>
      <c r="DS387" s="186" t="s">
        <v>248</v>
      </c>
      <c r="DT387" s="186" t="s">
        <v>248</v>
      </c>
      <c r="DU387" s="186" t="s">
        <v>248</v>
      </c>
      <c r="DV387" s="186" t="s">
        <v>248</v>
      </c>
      <c r="DW387" s="186" t="s">
        <v>248</v>
      </c>
      <c r="DX387" s="186" t="s">
        <v>248</v>
      </c>
      <c r="DY387" s="186" t="s">
        <v>248</v>
      </c>
      <c r="DZ387" s="186" t="s">
        <v>248</v>
      </c>
      <c r="EA387" s="186" t="s">
        <v>248</v>
      </c>
      <c r="EB387" s="186" t="s">
        <v>248</v>
      </c>
      <c r="EC387" s="186" t="s">
        <v>248</v>
      </c>
      <c r="ED387" s="186" t="s">
        <v>248</v>
      </c>
      <c r="EE387" s="186" t="s">
        <v>248</v>
      </c>
      <c r="EF387" s="186" t="s">
        <v>248</v>
      </c>
      <c r="EG387" s="186" t="s">
        <v>248</v>
      </c>
      <c r="EH387" s="186" t="s">
        <v>248</v>
      </c>
      <c r="EI387" s="186" t="s">
        <v>248</v>
      </c>
      <c r="EJ387" s="186" t="s">
        <v>248</v>
      </c>
      <c r="EK387" s="186" t="s">
        <v>248</v>
      </c>
      <c r="EL387" s="184" t="s">
        <v>248</v>
      </c>
      <c r="EM387" s="184" t="s">
        <v>248</v>
      </c>
      <c r="EN387" s="184" t="s">
        <v>248</v>
      </c>
      <c r="EO387" s="186" t="s">
        <v>248</v>
      </c>
      <c r="EP387" s="186" t="s">
        <v>248</v>
      </c>
      <c r="EQ387" s="186" t="s">
        <v>248</v>
      </c>
      <c r="ER387" s="186" t="s">
        <v>248</v>
      </c>
      <c r="ES387" s="186" t="s">
        <v>248</v>
      </c>
      <c r="ET387" s="186" t="s">
        <v>248</v>
      </c>
      <c r="EU387" s="186" t="s">
        <v>248</v>
      </c>
      <c r="EV387" s="186" t="s">
        <v>248</v>
      </c>
      <c r="EW387" s="186" t="s">
        <v>248</v>
      </c>
      <c r="EX387" s="186" t="s">
        <v>248</v>
      </c>
      <c r="EY387" s="186" t="s">
        <v>248</v>
      </c>
      <c r="EZ387" s="186" t="s">
        <v>248</v>
      </c>
      <c r="FA387" s="186" t="s">
        <v>248</v>
      </c>
      <c r="FB387" s="186" t="s">
        <v>248</v>
      </c>
      <c r="FC387" s="186" t="s">
        <v>248</v>
      </c>
      <c r="FD387" s="186" t="s">
        <v>248</v>
      </c>
      <c r="FE387" s="186" t="s">
        <v>248</v>
      </c>
      <c r="FF387" s="186" t="s">
        <v>248</v>
      </c>
      <c r="FG387" s="186" t="s">
        <v>248</v>
      </c>
      <c r="FH387" s="186" t="s">
        <v>248</v>
      </c>
      <c r="FI387" s="186" t="s">
        <v>248</v>
      </c>
      <c r="FJ387" s="186" t="s">
        <v>248</v>
      </c>
      <c r="FK387" s="186" t="s">
        <v>248</v>
      </c>
      <c r="FL387" s="186" t="s">
        <v>248</v>
      </c>
      <c r="FM387" s="186" t="s">
        <v>248</v>
      </c>
      <c r="FN387" s="186" t="s">
        <v>248</v>
      </c>
      <c r="FO387" s="186" t="s">
        <v>248</v>
      </c>
      <c r="FP387" s="186" t="s">
        <v>248</v>
      </c>
      <c r="FQ387" s="187" t="s">
        <v>248</v>
      </c>
      <c r="FR387" s="187" t="s">
        <v>248</v>
      </c>
      <c r="FS387" s="186">
        <v>3</v>
      </c>
      <c r="FT387" s="186">
        <v>3</v>
      </c>
      <c r="FU387" s="186">
        <v>2</v>
      </c>
      <c r="FV387" s="186">
        <v>3</v>
      </c>
      <c r="FW387" s="186">
        <v>3</v>
      </c>
      <c r="FX387" s="186">
        <v>3</v>
      </c>
      <c r="FY387" s="186">
        <v>2</v>
      </c>
      <c r="FZ387" s="186">
        <v>3</v>
      </c>
      <c r="GA387" s="186" t="s">
        <v>248</v>
      </c>
      <c r="GB387" s="186" t="s">
        <v>248</v>
      </c>
      <c r="GC387" s="186">
        <v>3</v>
      </c>
      <c r="GD387" s="186">
        <v>3</v>
      </c>
      <c r="GE387" s="186" t="s">
        <v>248</v>
      </c>
      <c r="GF387" s="186" t="s">
        <v>248</v>
      </c>
      <c r="GG387" s="186" t="s">
        <v>248</v>
      </c>
      <c r="GH387" s="186" t="s">
        <v>248</v>
      </c>
      <c r="GI387" s="186" t="s">
        <v>248</v>
      </c>
      <c r="GJ387" s="186" t="s">
        <v>248</v>
      </c>
      <c r="GK387" s="186" t="s">
        <v>248</v>
      </c>
      <c r="GL387" s="186" t="s">
        <v>248</v>
      </c>
      <c r="GM387" s="186" t="s">
        <v>248</v>
      </c>
      <c r="GN387" s="186" t="s">
        <v>248</v>
      </c>
      <c r="GO387" s="186" t="s">
        <v>248</v>
      </c>
      <c r="GP387" s="186" t="s">
        <v>248</v>
      </c>
      <c r="GQ387" s="186" t="s">
        <v>248</v>
      </c>
      <c r="GR387" s="186" t="s">
        <v>248</v>
      </c>
      <c r="GS387" s="186" t="s">
        <v>248</v>
      </c>
      <c r="GT387" s="186" t="s">
        <v>248</v>
      </c>
      <c r="GU387" s="186" t="s">
        <v>248</v>
      </c>
      <c r="GV387" s="186" t="s">
        <v>248</v>
      </c>
      <c r="GW387" s="186" t="s">
        <v>248</v>
      </c>
      <c r="GX387" s="186" t="s">
        <v>248</v>
      </c>
      <c r="GY387" s="186" t="s">
        <v>248</v>
      </c>
      <c r="GZ387" s="261" t="s">
        <v>248</v>
      </c>
      <c r="HA387" s="261" t="s">
        <v>248</v>
      </c>
      <c r="HB387" s="188">
        <f t="shared" ref="HB387" si="345">SUM(G387:GE387)</f>
        <v>60</v>
      </c>
    </row>
    <row r="388" spans="1:210" ht="24.9" customHeight="1" thickBot="1" x14ac:dyDescent="0.35">
      <c r="A388" s="108" t="str">
        <f t="shared" ref="A388" si="346">A387</f>
        <v>Prod.-Q-6</v>
      </c>
      <c r="B388" s="108" t="str">
        <f t="shared" ref="B388" si="347">B387</f>
        <v>Pracownik Produkcji</v>
      </c>
      <c r="C388" s="108" t="str">
        <f t="shared" ref="C388" si="348">C387</f>
        <v>CA</v>
      </c>
      <c r="D388" s="108">
        <f t="shared" ref="D388" si="349">D387</f>
        <v>317</v>
      </c>
      <c r="E388" s="395"/>
      <c r="F388" s="189" t="s">
        <v>375</v>
      </c>
      <c r="G388" s="192">
        <f>IF(INDEX(tab_MinKomp[Przepisy BHP / BHP Vorschriften],MATCH($B387,tab_MinKomp[[Stanowisko / Position ]:[Stanowisko / Position ]],0))="n/a","n/a",G387-INDEX(tab_MinKomp[Przepisy BHP / BHP Vorschriften],MATCH($B387,tab_MinKomp[[Stanowisko / Position ]:[Stanowisko / Position ]],0)))</f>
        <v>0</v>
      </c>
      <c r="H388" s="193">
        <f>IF(INDEX(tab_MinKomp[Przepisy PPOŻ / Brandschutzbestimmungen],MATCH($B387,tab_MinKomp[[Stanowisko / Position ]:[Stanowisko / Position ]],0))="n/a","n/a",H387-INDEX(tab_MinKomp[Przepisy PPOŻ / Brandschutzbestimmungen],MATCH($B387,tab_MinKomp[[Stanowisko / Position ]:[Stanowisko / Position ]],0)))</f>
        <v>0</v>
      </c>
      <c r="I388" s="193">
        <f>IF(INDEX(tab_MinKomp[Ryzyko zawodowe na stanowiskach pracyv/ Berufliche Risiken an Arbeitsstellen],MATCH($B387,tab_MinKomp[[Stanowisko / Position ]:[Stanowisko / Position ]],0))="n/a","n/a",I387-INDEX(tab_MinKomp[Ryzyko zawodowe na stanowiskach pracyv/ Berufliche Risiken an Arbeitsstellen],MATCH($B387,tab_MinKomp[[Stanowisko / Position ]:[Stanowisko / Position ]],0)))</f>
        <v>0</v>
      </c>
      <c r="J388" s="193">
        <f>IF(INDEX(tab_MinKomp[Gospodarka substancjami niebezpiecznymi / Gefahrstoffmanagement],MATCH($B387,tab_MinKomp[[Stanowisko / Position ]:[Stanowisko / Position ]],0))="n/a","n/a",J387-INDEX(tab_MinKomp[Gospodarka substancjami niebezpiecznymi / Gefahrstoffmanagement],MATCH($B387,tab_MinKomp[[Stanowisko / Position ]:[Stanowisko / Position ]],0)))</f>
        <v>0</v>
      </c>
      <c r="K388" s="193">
        <f>IF(INDEX(tab_MinKomp[Gospodarka odpadami / Abfallwirtschaft],MATCH($B387,tab_MinKomp[[Stanowisko / Position ]:[Stanowisko / Position ]],0))="n/a","n/a",K387-INDEX(tab_MinKomp[Gospodarka odpadami / Abfallwirtschaft],MATCH($B387,tab_MinKomp[[Stanowisko / Position ]:[Stanowisko / Position ]],0)))</f>
        <v>0</v>
      </c>
      <c r="L388" s="194" t="str">
        <f>IF(INDEX(tab_MinKomp[Przepisy kodeksu pracy / Bestimmungen des Arbeitsgesetzes],MATCH($B387,tab_MinKomp[[Stanowisko / Position ]:[Stanowisko / Position ]],0))="n/a","n/a",L387-INDEX(tab_MinKomp[Przepisy kodeksu pracy / Bestimmungen des Arbeitsgesetzes],MATCH($B387,tab_MinKomp[[Stanowisko / Position ]:[Stanowisko / Position ]],0)))</f>
        <v>n/a</v>
      </c>
      <c r="M388" s="195" t="str">
        <f>IF(INDEX(tab_MinKomp[Przepisy o ub.społ. ZUS  / Sozialversicherungsvorschriften],MATCH($B387,tab_MinKomp[[Stanowisko / Position ]:[Stanowisko / Position ]],0))="n/a","n/a",M387-INDEX(tab_MinKomp[Przepisy o ub.społ. ZUS  / Sozialversicherungsvorschriften],MATCH($B387,tab_MinKomp[[Stanowisko / Position ]:[Stanowisko / Position ]],0)))</f>
        <v>n/a</v>
      </c>
      <c r="N388" s="194" t="str">
        <f>IF(INDEX(tab_MinKomp[PRZEPISY O PDOF /persönlich Einkommensteuergesetz ],MATCH($B387,tab_MinKomp[[Stanowisko / Position ]:[Stanowisko / Position ]],0))="n/a","n/a",N387-INDEX(tab_MinKomp[PRZEPISY O PDOF /persönlich Einkommensteuergesetz ],MATCH($B387,tab_MinKomp[[Stanowisko / Position ]:[Stanowisko / Position ]],0)))</f>
        <v>n/a</v>
      </c>
      <c r="O388" s="194">
        <f>IF(INDEX(tab_MinKomp[Regulamin pracy / Arbeitsordnung],MATCH($B387,tab_MinKomp[[Stanowisko / Position ]:[Stanowisko / Position ]],0))="n/a","n/a",O387-INDEX(tab_MinKomp[Regulamin pracy / Arbeitsordnung],MATCH($B387,tab_MinKomp[[Stanowisko / Position ]:[Stanowisko / Position ]],0)))</f>
        <v>0</v>
      </c>
      <c r="P388" s="194">
        <f>IF(INDEX(tab_MinKomp[Regulamin wynagradzania / Vergütungsordnung],MATCH($B387,tab_MinKomp[[Stanowisko / Position ]:[Stanowisko / Position ]],0))="n/a","n/a",P387-INDEX(tab_MinKomp[Regulamin wynagradzania / Vergütungsordnung],MATCH($B387,tab_MinKomp[[Stanowisko / Position ]:[Stanowisko / Position ]],0)))</f>
        <v>0</v>
      </c>
      <c r="Q388" s="194" t="str">
        <f>IF(INDEX(tab_MinKomp[System R2PŁATNIK PRO: Płace / Lohnabrechnung],MATCH($B387,tab_MinKomp[[Stanowisko / Position ]:[Stanowisko / Position ]],0))="n/a","n/a",Q387-INDEX(tab_MinKomp[System R2PŁATNIK PRO: Płace / Lohnabrechnung],MATCH($B387,tab_MinKomp[[Stanowisko / Position ]:[Stanowisko / Position ]],0)))</f>
        <v>n/a</v>
      </c>
      <c r="R388" s="194" t="str">
        <f>IF(INDEX(tab_MinKomp[SystemR2PŁATNIK PRO: KADRY / Personaldaten],MATCH($B387,tab_MinKomp[[Stanowisko / Position ]:[Stanowisko / Position ]],0))="n/a","n/a",R387-INDEX(tab_MinKomp[SystemR2PŁATNIK PRO: KADRY / Personaldaten],MATCH($B387,tab_MinKomp[[Stanowisko / Position ]:[Stanowisko / Position ]],0)))</f>
        <v>n/a</v>
      </c>
      <c r="S388" s="194" t="str">
        <f>IF(INDEX(tab_MinKomp[SYSTEM R2PŁATNIK PRO: zarządzanie pracownikami / Arbeitsverwaltung],MATCH($B387,tab_MinKomp[[Stanowisko / Position ]:[Stanowisko / Position ]],0))="n/a","n/a",S387-INDEX(tab_MinKomp[SYSTEM R2PŁATNIK PRO: zarządzanie pracownikami / Arbeitsverwaltung],MATCH($B387,tab_MinKomp[[Stanowisko / Position ]:[Stanowisko / Position ]],0)))</f>
        <v>n/a</v>
      </c>
      <c r="T388" s="194" t="str">
        <f>IF(INDEX(tab_MinKomp[Doradztwo, wsparcie personalne / Personalberatung und Unterstützung],MATCH($B387,tab_MinKomp[[Stanowisko / Position ]:[Stanowisko / Position ]],0))="n/a","n/a",T387-INDEX(tab_MinKomp[Doradztwo, wsparcie personalne / Personalberatung und Unterstützung],MATCH($B387,tab_MinKomp[[Stanowisko / Position ]:[Stanowisko / Position ]],0)))</f>
        <v>n/a</v>
      </c>
      <c r="U388" s="194" t="str">
        <f>IF(INDEX(tab_MinKomp[Przepisy o podatku VAT / MwSt.- Gesetz],MATCH($B387,tab_MinKomp[[Stanowisko / Position ]:[Stanowisko / Position ]],0))="n/a","n/a",U387-INDEX(tab_MinKomp[Przepisy o podatku VAT / MwSt.- Gesetz],MATCH($B387,tab_MinKomp[[Stanowisko / Position ]:[Stanowisko / Position ]],0)))</f>
        <v>n/a</v>
      </c>
      <c r="V388" s="194" t="str">
        <f>IF(INDEX(tab_MinKomp[PrzepisyPDOP / geschäftlich Einkommensteuergesetz],MATCH($B387,tab_MinKomp[[Stanowisko / Position ]:[Stanowisko / Position ]],0))="n/a","n/a",V387-INDEX(tab_MinKomp[PrzepisyPDOP / geschäftlich Einkommensteuergesetz],MATCH($B387,tab_MinKomp[[Stanowisko / Position ]:[Stanowisko / Position ]],0)))</f>
        <v>n/a</v>
      </c>
      <c r="W388" s="194" t="str">
        <f>IF(INDEX(tab_MinKomp[System BAAN / FINANSE (FIBU)],MATCH($B387,tab_MinKomp[[Stanowisko / Position ]:[Stanowisko / Position ]],0))="n/a","n/a",W387-INDEX(tab_MinKomp[System BAAN / FINANSE (FIBU)],MATCH($B387,tab_MinKomp[[Stanowisko / Position ]:[Stanowisko / Position ]],0)))</f>
        <v>n/a</v>
      </c>
      <c r="X388" s="194" t="str">
        <f>IF(INDEX(tab_MinKomp[Systemy pomocnicze / Hilfssysteme(STOCKPROGRAM, KALK2000 etc.)],MATCH($B387,tab_MinKomp[[Stanowisko / Position ]:[Stanowisko / Position ]],0))="n/a","n/a",X387-INDEX(tab_MinKomp[Systemy pomocnicze / Hilfssysteme(STOCKPROGRAM, KALK2000 etc.)],MATCH($B387,tab_MinKomp[[Stanowisko / Position ]:[Stanowisko / Position ]],0)))</f>
        <v>n/a</v>
      </c>
      <c r="Y388" s="194" t="str">
        <f>IF(INDEX(tab_MinKomp[Polityka rachunkowości / Buchführungspolitik],MATCH($B387,tab_MinKomp[[Stanowisko / Position ]:[Stanowisko / Position ]],0))="n/a","n/a",Y387-INDEX(tab_MinKomp[Polityka rachunkowości / Buchführungspolitik],MATCH($B387,tab_MinKomp[[Stanowisko / Position ]:[Stanowisko / Position ]],0)))</f>
        <v>n/a</v>
      </c>
      <c r="Z388" s="194" t="str">
        <f>IF(INDEX(tab_MinKomp[Ustawa o rachunkowości / Rechnungslegungsgesetz],MATCH($B387,tab_MinKomp[[Stanowisko / Position ]:[Stanowisko / Position ]],0))="n/a","n/a",Z387-INDEX(tab_MinKomp[Ustawa o rachunkowości / Rechnungslegungsgesetz],MATCH($B387,tab_MinKomp[[Stanowisko / Position ]:[Stanowisko / Position ]],0)))</f>
        <v>n/a</v>
      </c>
      <c r="AA388" s="194" t="str">
        <f>IF(INDEX(tab_MinKomp[WORKFLOW - TS-100],MATCH($B387,tab_MinKomp[[Stanowisko / Position ]:[Stanowisko / Position ]],0))="n/a","n/a",AA387-INDEX(tab_MinKomp[WORKFLOW - TS-100],MATCH($B387,tab_MinKomp[[Stanowisko / Position ]:[Stanowisko / Position ]],0)))</f>
        <v>n/a</v>
      </c>
      <c r="AB388" s="194" t="str">
        <f>IF(INDEX(tab_MinKomp[WORKFLOW - SFMS],MATCH($B387,tab_MinKomp[[Stanowisko / Position ]:[Stanowisko / Position ]],0))="n/a","n/a",AB387-INDEX(tab_MinKomp[WORKFLOW - SFMS],MATCH($B387,tab_MinKomp[[Stanowisko / Position ]:[Stanowisko / Position ]],0)))</f>
        <v>n/a</v>
      </c>
      <c r="AC388" s="194" t="str">
        <f>IF(INDEX(tab_MinKomp[System ISO 9001:2015],MATCH($B387,tab_MinKomp[[Stanowisko / Position ]:[Stanowisko / Position ]],0))="n/a","n/a",AC387-INDEX(tab_MinKomp[System ISO 9001:2015],MATCH($B387,tab_MinKomp[[Stanowisko / Position ]:[Stanowisko / Position ]],0)))</f>
        <v>n/a</v>
      </c>
      <c r="AD388" s="194" t="str">
        <f>IF(INDEX(tab_MinKomp[System ISO 9001:2015],MATCH($B387,tab_MinKomp[[Stanowisko / Position ]:[Stanowisko / Position ]],0))="n/a","n/a",AD387-INDEX(tab_MinKomp[System ISO 9001:2015],MATCH($B387,tab_MinKomp[[Stanowisko / Position ]:[Stanowisko / Position ]],0)))</f>
        <v>n/a</v>
      </c>
      <c r="AE388" s="194" t="str">
        <f>IF(INDEX(tab_MinKomp[System ISO 9001:2015],MATCH($B387,tab_MinKomp[[Stanowisko / Position ]:[Stanowisko / Position ]],0))="n/a","n/a",AE387-INDEX(tab_MinKomp[System ISO 9001:2015],MATCH($B387,tab_MinKomp[[Stanowisko / Position ]:[Stanowisko / Position ]],0)))</f>
        <v>n/a</v>
      </c>
      <c r="AF388" s="194" t="str">
        <f>IF(INDEX(tab_MinKomp[System ISO 9001:2015],MATCH($B387,tab_MinKomp[[Stanowisko / Position ]:[Stanowisko / Position ]],0))="n/a","n/a",AF387-INDEX(tab_MinKomp[System ISO 9001:2015],MATCH($B387,tab_MinKomp[[Stanowisko / Position ]:[Stanowisko / Position ]],0)))</f>
        <v>n/a</v>
      </c>
      <c r="AG388" s="194" t="str">
        <f>IF(INDEX(tab_MinKomp[Wymagania VDA 6.3 Process / Forderungen],MATCH($B387,tab_MinKomp[[Stanowisko / Position ]:[Stanowisko / Position ]],0))="n/a","n/a",AG387-INDEX(tab_MinKomp[Wymagania VDA 6.3 Process / Forderungen],MATCH($B387,tab_MinKomp[[Stanowisko / Position ]:[Stanowisko / Position ]],0)))</f>
        <v>n/a</v>
      </c>
      <c r="AH388" s="194" t="str">
        <f>IF(INDEX(tab_MinKomp[Wymagania VDA 6.5 Product / Forderungen],MATCH($B387,tab_MinKomp[[Stanowisko / Position ]:[Stanowisko / Position ]],0))="n/a","n/a",AH387-INDEX(tab_MinKomp[Wymagania VDA 6.5 Product / Forderungen],MATCH($B387,tab_MinKomp[[Stanowisko / Position ]:[Stanowisko / Position ]],0)))</f>
        <v>n/a</v>
      </c>
      <c r="AI388" s="194" t="str">
        <f>IF(INDEX(tab_MinKomp[System ISO 9001:2015],MATCH($B387,tab_MinKomp[[Stanowisko / Position ]:[Stanowisko / Position ]],0))="n/a","n/a",AI387-INDEX(tab_MinKomp[System ISO 9001:2015],MATCH($B387,tab_MinKomp[[Stanowisko / Position ]:[Stanowisko / Position ]],0)))</f>
        <v>n/a</v>
      </c>
      <c r="AJ388" s="194" t="str">
        <f>IF(INDEX(tab_MinKomp[Auditor systemu ISO 17021:2018],MATCH($B387,tab_MinKomp[[Stanowisko / Position ]:[Stanowisko / Position ]],0))="n/a","n/a",AJ387-INDEX(tab_MinKomp[Auditor systemu ISO 17021:2018],MATCH($B387,tab_MinKomp[[Stanowisko / Position ]:[Stanowisko / Position ]],0)))</f>
        <v>n/a</v>
      </c>
      <c r="AK388" s="194" t="str">
        <f>IF(INDEX(tab_MinKomp[Pełnomocnik systemu / Systemvertreter],MATCH($B387,tab_MinKomp[[Stanowisko / Position ]:[Stanowisko / Position ]],0))="n/a","n/a",AK387-INDEX(tab_MinKomp[Pełnomocnik systemu / Systemvertreter],MATCH($B387,tab_MinKomp[[Stanowisko / Position ]:[Stanowisko / Position ]],0)))</f>
        <v>n/a</v>
      </c>
      <c r="AL388" s="194">
        <f>IF(INDEX(tab_MinKomp[Polityka Etyczna - Compliance],MATCH($B387,tab_MinKomp[[Stanowisko / Position ]:[Stanowisko / Position ]],0))="n/a","n/a",AL387-INDEX(tab_MinKomp[Polityka Etyczna - Compliance],MATCH($B387,tab_MinKomp[[Stanowisko / Position ]:[Stanowisko / Position ]],0)))</f>
        <v>0</v>
      </c>
      <c r="AM388" s="194" t="str">
        <f>IF(INDEX(tab_MinKomp[WDRAŻANIE NOWYCH PROJEKTÓW/ PROCEDURA CTM],MATCH($B387,tab_MinKomp[[Stanowisko / Position ]:[Stanowisko / Position ]],0))="n/a","n/a",AM387-INDEX(tab_MinKomp[WDRAŻANIE NOWYCH PROJEKTÓW/ PROCEDURA CTM],MATCH($B387,tab_MinKomp[[Stanowisko / Position ]:[Stanowisko / Position ]],0)))</f>
        <v>n/a</v>
      </c>
      <c r="AN388" s="194" t="str">
        <f>IF(INDEX(tab_MinKomp[KAMIENIE MILOWE MSL/PIFF],MATCH($B387,tab_MinKomp[[Stanowisko / Position ]:[Stanowisko / Position ]],0))="n/a","n/a",AN387-INDEX(tab_MinKomp[KAMIENIE MILOWE MSL/PIFF],MATCH($B387,tab_MinKomp[[Stanowisko / Position ]:[Stanowisko / Position ]],0)))</f>
        <v>n/a</v>
      </c>
      <c r="AO388" s="194">
        <f>IF(INDEX(tab_MinKomp[CP],MATCH($B387,tab_MinKomp[[Stanowisko / Position ]:[Stanowisko / Position ]],0))="n/a","n/a",AO387-INDEX(tab_MinKomp[CP],MATCH($B387,tab_MinKomp[[Stanowisko / Position ]:[Stanowisko / Position ]],0)))</f>
        <v>0</v>
      </c>
      <c r="AP388" s="194" t="str">
        <f>IF(INDEX(tab_MinKomp[FMEA],MATCH($B387,tab_MinKomp[[Stanowisko / Position ]:[Stanowisko / Position ]],0))="n/a","n/a",AP387-INDEX(tab_MinKomp[FMEA],MATCH($B387,tab_MinKomp[[Stanowisko / Position ]:[Stanowisko / Position ]],0)))</f>
        <v>n/a</v>
      </c>
      <c r="AQ388" s="194">
        <f>IF(INDEX(tab_MinKomp[FLOW CHART],MATCH($B387,tab_MinKomp[[Stanowisko / Position ]:[Stanowisko / Position ]],0))="n/a","n/a",AQ387-INDEX(tab_MinKomp[FLOW CHART],MATCH($B387,tab_MinKomp[[Stanowisko / Position ]:[Stanowisko / Position ]],0)))</f>
        <v>0</v>
      </c>
      <c r="AR388" s="194" t="str">
        <f>IF(INDEX(tab_MinKomp[APQP],MATCH($B387,tab_MinKomp[[Stanowisko / Position ]:[Stanowisko / Position ]],0))="n/a","n/a",AR387-INDEX(tab_MinKomp[APQP],MATCH($B387,tab_MinKomp[[Stanowisko / Position ]:[Stanowisko / Position ]],0)))</f>
        <v>n/a</v>
      </c>
      <c r="AS388" s="194" t="str">
        <f>IF(INDEX(tab_MinKomp[MSA],MATCH($B387,tab_MinKomp[[Stanowisko / Position ]:[Stanowisko / Position ]],0))="n/a","n/a",AS387-INDEX(tab_MinKomp[MSA],MATCH($B387,tab_MinKomp[[Stanowisko / Position ]:[Stanowisko / Position ]],0)))</f>
        <v>n/a</v>
      </c>
      <c r="AT388" s="194" t="str">
        <f>IF(INDEX(tab_MinKomp[SPC],MATCH($B387,tab_MinKomp[[Stanowisko / Position ]:[Stanowisko / Position ]],0))="n/a","n/a",AT387-INDEX(tab_MinKomp[SPC],MATCH($B387,tab_MinKomp[[Stanowisko / Position ]:[Stanowisko / Position ]],0)))</f>
        <v>n/a</v>
      </c>
      <c r="AU388" s="194" t="str">
        <f>IF(INDEX(tab_MinKomp[CSR (SPECYFICZNE WYMAGANIA KLIENTA)],MATCH($B387,tab_MinKomp[[Stanowisko / Position ]:[Stanowisko / Position ]],0))="n/a","n/a",AU387-INDEX(tab_MinKomp[CSR (SPECYFICZNE WYMAGANIA KLIENTA)],MATCH($B387,tab_MinKomp[[Stanowisko / Position ]:[Stanowisko / Position ]],0)))</f>
        <v>n/a</v>
      </c>
      <c r="AV388" s="194">
        <f>IF(INDEX(tab_MinKomp[5S],MATCH($B387,tab_MinKomp[[Stanowisko / Position ]:[Stanowisko / Position ]],0))="n/a","n/a",AV387-INDEX(tab_MinKomp[5S],MATCH($B387,tab_MinKomp[[Stanowisko / Position ]:[Stanowisko / Position ]],0)))</f>
        <v>0</v>
      </c>
      <c r="AW388" s="194">
        <f>IF(INDEX(tab_MinKomp[LEAN MANAGEMENT],MATCH($B387,tab_MinKomp[[Stanowisko / Position ]:[Stanowisko / Position ]],0))="n/a","n/a",AW387-INDEX(tab_MinKomp[LEAN MANAGEMENT],MATCH($B387,tab_MinKomp[[Stanowisko / Position ]:[Stanowisko / Position ]],0)))</f>
        <v>0</v>
      </c>
      <c r="AX388" s="194" t="str">
        <f>IF(INDEX(tab_MinKomp[5R],MATCH($B387,tab_MinKomp[[Stanowisko / Position ]:[Stanowisko / Position ]],0))="n/a","n/a",AX387-INDEX(tab_MinKomp[5R],MATCH($B387,tab_MinKomp[[Stanowisko / Position ]:[Stanowisko / Position ]],0)))</f>
        <v>n/a</v>
      </c>
      <c r="AY388" s="194" t="str">
        <f>IF(INDEX(tab_MinKomp[Six Sigma],MATCH($B387,tab_MinKomp[[Stanowisko / Position ]:[Stanowisko / Position ]],0))="n/a","n/a",AY387-INDEX(tab_MinKomp[Six Sigma],MATCH($B387,tab_MinKomp[[Stanowisko / Position ]:[Stanowisko / Position ]],0)))</f>
        <v>n/a</v>
      </c>
      <c r="AZ388" s="194" t="str">
        <f>IF(INDEX(tab_MinKomp[System BAAN / Distribution &amp; Supply Chain],MATCH($B387,tab_MinKomp[[Stanowisko / Position ]:[Stanowisko / Position ]],0))="n/a","n/a",AZ387-INDEX(tab_MinKomp[System BAAN / Distribution &amp; Supply Chain],MATCH($B387,tab_MinKomp[[Stanowisko / Position ]:[Stanowisko / Position ]],0)))</f>
        <v>n/a</v>
      </c>
      <c r="BA388" s="194" t="str">
        <f>IF(INDEX(tab_MinKomp[Gospodarka magazynowa / Lagerverwaltung],MATCH($B387,tab_MinKomp[[Stanowisko / Position ]:[Stanowisko / Position ]],0))="n/a","n/a",BA387-INDEX(tab_MinKomp[Gospodarka magazynowa / Lagerverwaltung],MATCH($B387,tab_MinKomp[[Stanowisko / Position ]:[Stanowisko / Position ]],0)))</f>
        <v>n/a</v>
      </c>
      <c r="BB388" s="194" t="str">
        <f>IF(INDEX(tab_MinKomp[Inwentaryzacja - organizacja i przebieg / Inventurprozess],MATCH($B387,tab_MinKomp[[Stanowisko / Position ]:[Stanowisko / Position ]],0))="n/a","n/a",BB387-INDEX(tab_MinKomp[Inwentaryzacja - organizacja i przebieg / Inventurprozess],MATCH($B387,tab_MinKomp[[Stanowisko / Position ]:[Stanowisko / Position ]],0)))</f>
        <v>n/a</v>
      </c>
      <c r="BC388" s="194" t="str">
        <f>IF(INDEX(tab_MinKomp[Organizacja dostaw / Versorgungsorganisation],MATCH($B387,tab_MinKomp[[Stanowisko / Position ]:[Stanowisko / Position ]],0))="n/a","n/a",BC387-INDEX(tab_MinKomp[Organizacja dostaw / Versorgungsorganisation],MATCH($B387,tab_MinKomp[[Stanowisko / Position ]:[Stanowisko / Position ]],0)))</f>
        <v>n/a</v>
      </c>
      <c r="BD388" s="194" t="str">
        <f>IF(INDEX(tab_MinKomp[Organizacja wysyłek / Organisation von Lieferungen],MATCH($B387,tab_MinKomp[[Stanowisko / Position ]:[Stanowisko / Position ]],0))="n/a","n/a",BD387-INDEX(tab_MinKomp[Organizacja wysyłek / Organisation von Lieferungen],MATCH($B387,tab_MinKomp[[Stanowisko / Position ]:[Stanowisko / Position ]],0)))</f>
        <v>n/a</v>
      </c>
      <c r="BE388" s="194" t="str">
        <f>IF(INDEX(tab_MinKomp[Analiza magazynowa - Program Polen.mdb / Inventuranalyse],MATCH($B387,tab_MinKomp[[Stanowisko / Position ]:[Stanowisko / Position ]],0))="n/a","n/a",BE387-INDEX(tab_MinKomp[Analiza magazynowa - Program Polen.mdb / Inventuranalyse],MATCH($B387,tab_MinKomp[[Stanowisko / Position ]:[Stanowisko / Position ]],0)))</f>
        <v>n/a</v>
      </c>
      <c r="BF388" s="190" t="str">
        <f>IF(INDEX(tab_MinKomp[MMOG (Materials Management Operations Guidelines)],MATCH($B387,tab_MinKomp[[Stanowisko / Position ]:[Stanowisko / Position ]],0))="n/a","n/a",BF387-INDEX(tab_MinKomp[MMOG (Materials Management Operations Guidelines)],MATCH($B387,tab_MinKomp[[Stanowisko / Position ]:[Stanowisko / Position ]],0)))</f>
        <v>n/a</v>
      </c>
      <c r="BG388" s="190" t="str">
        <f>IF(INDEX(tab_MinKomp[GPP],MATCH($B387,tab_MinKomp[[Stanowisko / Position ]:[Stanowisko / Position ]],0))="n/a","n/a",BG387-INDEX(tab_MinKomp[GPP],MATCH($B387,tab_MinKomp[[Stanowisko / Position ]:[Stanowisko / Position ]],0)))</f>
        <v>n/a</v>
      </c>
      <c r="BH388" s="190" t="str">
        <f>IF(INDEX(tab_MinKomp[AIAG (Automotive Industry Action Group)],MATCH($B387,tab_MinKomp[[Stanowisko / Position ]:[Stanowisko / Position ]],0))="n/a","n/a",BH387-INDEX(tab_MinKomp[AIAG (Automotive Industry Action Group)],MATCH($B387,tab_MinKomp[[Stanowisko / Position ]:[Stanowisko / Position ]],0)))</f>
        <v>n/a</v>
      </c>
      <c r="BI388" s="190" t="str">
        <f>IF(INDEX(tab_MinKomp[Super-G disputes],MATCH($B387,tab_MinKomp[[Stanowisko / Position ]:[Stanowisko / Position ]],0))="n/a","n/a",BI387-INDEX(tab_MinKomp[Super-G disputes],MATCH($B387,tab_MinKomp[[Stanowisko / Position ]:[Stanowisko / Position ]],0)))</f>
        <v>n/a</v>
      </c>
      <c r="BJ388" s="190" t="str">
        <f>IF(INDEX(tab_MinKomp[CMMS3/eDDL (Direct Data Link)],MATCH($B387,tab_MinKomp[[Stanowisko / Position ]:[Stanowisko / Position ]],0))="n/a","n/a",BJ387-INDEX(tab_MinKomp[CMMS3/eDDL (Direct Data Link)],MATCH($B387,tab_MinKomp[[Stanowisko / Position ]:[Stanowisko / Position ]],0)))</f>
        <v>n/a</v>
      </c>
      <c r="BK388" s="190" t="str">
        <f>IF(INDEX(tab_MinKomp[MP&amp;L (Material Planning and Logistics)],MATCH($B387,tab_MinKomp[[Stanowisko / Position ]:[Stanowisko / Position ]],0))="n/a","n/a",BK387-INDEX(tab_MinKomp[MP&amp;L (Material Planning and Logistics)],MATCH($B387,tab_MinKomp[[Stanowisko / Position ]:[Stanowisko / Position ]],0)))</f>
        <v>n/a</v>
      </c>
      <c r="BL388" s="190" t="str">
        <f>IF(INDEX(tab_MinKomp[Supplier delivery rating],MATCH($B387,tab_MinKomp[[Stanowisko / Position ]:[Stanowisko / Position ]],0))="n/a","n/a",BL387-INDEX(tab_MinKomp[Supplier delivery rating],MATCH($B387,tab_MinKomp[[Stanowisko / Position ]:[Stanowisko / Position ]],0)))</f>
        <v>n/a</v>
      </c>
      <c r="BM388" s="194" t="str">
        <f>IF(INDEX(tab_MinKomp[Obsługa maszyn KVT / KVT Maschinenbedienung],MATCH($B387,tab_MinKomp[[Stanowisko / Position ]:[Stanowisko / Position ]],0))="n/a","n/a",BM387-INDEX(tab_MinKomp[Obsługa maszyn KVT / KVT Maschinenbedienung],MATCH($B387,tab_MinKomp[[Stanowisko / Position ]:[Stanowisko / Position ]],0)))</f>
        <v>n/a</v>
      </c>
      <c r="BN388" s="194" t="str">
        <f>IF(INDEX(tab_MinKomp[Obsługa maszyn KVT / KVT Maschinenbedienung],MATCH($B387,tab_MinKomp[[Stanowisko / Position ]:[Stanowisko / Position ]],0))="n/a","n/a",BN387-INDEX(tab_MinKomp[Obsługa maszyn KVT / KVT Maschinenbedienung],MATCH($B387,tab_MinKomp[[Stanowisko / Position ]:[Stanowisko / Position ]],0)))</f>
        <v>n/a</v>
      </c>
      <c r="BO388" s="194" t="str">
        <f>IF(INDEX(tab_MinKomp[Obsługa maszyn KVT / KVT Maschinenbedienung],MATCH($B387,tab_MinKomp[[Stanowisko / Position ]:[Stanowisko / Position ]],0))="n/a","n/a",BO387-INDEX(tab_MinKomp[Obsługa maszyn KVT / KVT Maschinenbedienung],MATCH($B387,tab_MinKomp[[Stanowisko / Position ]:[Stanowisko / Position ]],0)))</f>
        <v>n/a</v>
      </c>
      <c r="BP388" s="194">
        <f>IF(INDEX(tab_MinKomp[Obsługa maszyn Novapax / Novapax Maschinenbedienung],MATCH($B387,tab_MinKomp[[Stanowisko / Position ]:[Stanowisko / Position ]],0))="n/a","n/a",BP387-INDEX(tab_MinKomp[Obsługa maszyn Novapax / Novapax Maschinenbedienung],MATCH($B387,tab_MinKomp[[Stanowisko / Position ]:[Stanowisko / Position ]],0)))</f>
        <v>0</v>
      </c>
      <c r="BQ388" s="194">
        <v>0</v>
      </c>
      <c r="BR388" s="194">
        <f>IF(INDEX(tab_MinKomp[Eliminacja awarii / Beseitigung von Ausfällen],MATCH($B387,tab_MinKomp[[Stanowisko / Position ]:[Stanowisko / Position ]],0))="n/a","n/a",BR387-INDEX(tab_MinKomp[Eliminacja awarii / Beseitigung von Ausfällen],MATCH($B387,tab_MinKomp[[Stanowisko / Position ]:[Stanowisko / Position ]],0)))</f>
        <v>0</v>
      </c>
      <c r="BS388" s="194" t="str">
        <f>IF(INDEX(tab_MinKomp[Obsługa maszyn Piovan / Piovan Maschinenbedienung],MATCH($B387,tab_MinKomp[[Stanowisko / Position ]:[Stanowisko / Position ]],0))="n/a","n/a",BS387-INDEX(tab_MinKomp[Obsługa maszyn Piovan / Piovan Maschinenbedienung],MATCH($B387,tab_MinKomp[[Stanowisko / Position ]:[Stanowisko / Position ]],0)))</f>
        <v>n/a</v>
      </c>
      <c r="BT388" s="194" t="str">
        <f>IF(INDEX(tab_MinKomp[Obsługa maszyn Piovan / Piovan Maschinenbedienung],MATCH($B387,tab_MinKomp[[Stanowisko / Position ]:[Stanowisko / Position ]],0))="n/a","n/a",BT387-INDEX(tab_MinKomp[Obsługa maszyn Piovan / Piovan Maschinenbedienung],MATCH($B387,tab_MinKomp[[Stanowisko / Position ]:[Stanowisko / Position ]],0)))</f>
        <v>n/a</v>
      </c>
      <c r="BU388" s="194" t="str">
        <f>IF(INDEX(tab_MinKomp[Obsługa maszyn Piovan / Piovan Maschinenbedienung],MATCH($B387,tab_MinKomp[[Stanowisko / Position ]:[Stanowisko / Position ]],0))="n/a","n/a",BU387-INDEX(tab_MinKomp[Obsługa maszyn Piovan / Piovan Maschinenbedienung],MATCH($B387,tab_MinKomp[[Stanowisko / Position ]:[Stanowisko / Position ]],0)))</f>
        <v>n/a</v>
      </c>
      <c r="BV388" s="194" t="str">
        <f>IF(INDEX(tab_MinKomp[Obsługa maszyn Piovan / Piovan Maschinenbedienung],MATCH($B387,tab_MinKomp[[Stanowisko / Position ]:[Stanowisko / Position ]],0))="n/a","n/a",BV387-INDEX(tab_MinKomp[Obsługa maszyn Piovan / Piovan Maschinenbedienung],MATCH($B387,tab_MinKomp[[Stanowisko / Position ]:[Stanowisko / Position ]],0)))</f>
        <v>n/a</v>
      </c>
      <c r="BW388" s="194" t="str">
        <f>IF(INDEX(tab_MinKomp[Obsługa maszyn Piovan / Piovan Maschinenbedienung],MATCH($B387,tab_MinKomp[[Stanowisko / Position ]:[Stanowisko / Position ]],0))="n/a","n/a",BW387-INDEX(tab_MinKomp[Obsługa maszyn Piovan / Piovan Maschinenbedienung],MATCH($B387,tab_MinKomp[[Stanowisko / Position ]:[Stanowisko / Position ]],0)))</f>
        <v>n/a</v>
      </c>
      <c r="BX388" s="194" t="str">
        <f>IF(INDEX(tab_MinKomp[Obsługa maszyn Piovan / Piovan Maschinenbedienung],MATCH($B387,tab_MinKomp[[Stanowisko / Position ]:[Stanowisko / Position ]],0))="n/a","n/a",BX387-INDEX(tab_MinKomp[Obsługa maszyn Piovan / Piovan Maschinenbedienung],MATCH($B387,tab_MinKomp[[Stanowisko / Position ]:[Stanowisko / Position ]],0)))</f>
        <v>n/a</v>
      </c>
      <c r="BY388" s="194" t="str">
        <f>IF(INDEX(tab_MinKomp[Obsługa maszyn Engel / Engel Maschinenbedienung],MATCH($B387,tab_MinKomp[[Stanowisko / Position ]:[Stanowisko / Position ]],0))="n/a","n/a",BY387-INDEX(tab_MinKomp[Obsługa maszyn Engel / Engel Maschinenbedienung],MATCH($B387,tab_MinKomp[[Stanowisko / Position ]:[Stanowisko / Position ]],0)))</f>
        <v>n/a</v>
      </c>
      <c r="BZ388" s="186" t="s">
        <v>248</v>
      </c>
      <c r="CA388" s="194">
        <f>IF(INDEX(tab_MinKomp[Eliminacja awarii / Beseitigung von Ausfällen],MATCH($B387,tab_MinKomp[[Stanowisko / Position ]:[Stanowisko / Position ]],0))="n/a","n/a",CA387-INDEX(tab_MinKomp[Eliminacja awarii / Beseitigung von Ausfällen],MATCH($B387,tab_MinKomp[[Stanowisko / Position ]:[Stanowisko / Position ]],0)))</f>
        <v>1</v>
      </c>
      <c r="CB388" s="194" t="str">
        <f>IF(INDEX(tab_MinKomp[Obsługa maszyn ASL / ASL Maschinenbedienung],MATCH($B387,tab_MinKomp[[Stanowisko / Position ]:[Stanowisko / Position ]],0))="n/a","n/a",CB387-INDEX(tab_MinKomp[Obsługa maszyn ASL / ASL Maschinenbedienung],MATCH($B387,tab_MinKomp[[Stanowisko / Position ]:[Stanowisko / Position ]],0)))</f>
        <v>n/a</v>
      </c>
      <c r="CC388" s="194">
        <f>IF(INDEX(tab_MinKomp[Obsługa maszyn Novapax / Novapax Maschinenbedienung],MATCH($B387,tab_MinKomp[[Stanowisko / Position ]:[Stanowisko / Position ]],0))="n/a","n/a",CC387-INDEX(tab_MinKomp[Obsługa maszyn Novapax / Novapax Maschinenbedienung],MATCH($B387,tab_MinKomp[[Stanowisko / Position ]:[Stanowisko / Position ]],0)))</f>
        <v>1</v>
      </c>
      <c r="CD388" s="194">
        <f>IF(INDEX(tab_MinKomp[Obsługa maszyn Novapax / Novapax Maschinenbedienung],MATCH($B387,tab_MinKomp[[Stanowisko / Position ]:[Stanowisko / Position ]],0))="n/a","n/a",CD387-INDEX(tab_MinKomp[Obsługa maszyn Novapax / Novapax Maschinenbedienung],MATCH($B387,tab_MinKomp[[Stanowisko / Position ]:[Stanowisko / Position ]],0)))</f>
        <v>1</v>
      </c>
      <c r="CE388" s="194" t="str">
        <f>IF(INDEX(tab_MinKomp[Obsługa maszyn Piovan / Piovan Maschinenbedienung],MATCH($B387,tab_MinKomp[[Stanowisko / Position ]:[Stanowisko / Position ]],0))="n/a","n/a",CE387-INDEX(tab_MinKomp[Obsługa maszyn Piovan / Piovan Maschinenbedienung],MATCH($B387,tab_MinKomp[[Stanowisko / Position ]:[Stanowisko / Position ]],0)))</f>
        <v>n/a</v>
      </c>
      <c r="CF388" s="194" t="str">
        <f>IF(INDEX(tab_MinKomp[Obsługa maszyn Piovan / Piovan Maschinenbedienung],MATCH($B387,tab_MinKomp[[Stanowisko / Position ]:[Stanowisko / Position ]],0))="n/a","n/a",CF387-INDEX(tab_MinKomp[Obsługa maszyn Piovan / Piovan Maschinenbedienung],MATCH($B387,tab_MinKomp[[Stanowisko / Position ]:[Stanowisko / Position ]],0)))</f>
        <v>n/a</v>
      </c>
      <c r="CG388" s="194">
        <f>IF(INDEX(tab_MinKomp[Eliminacja awarii / Beseitigung von Ausfällen],MATCH($B387,tab_MinKomp[[Stanowisko / Position ]:[Stanowisko / Position ]],0))="n/a","n/a",CG387-INDEX(tab_MinKomp[Eliminacja awarii / Beseitigung von Ausfällen],MATCH($B387,tab_MinKomp[[Stanowisko / Position ]:[Stanowisko / Position ]],0)))</f>
        <v>0</v>
      </c>
      <c r="CH388" s="194" t="str">
        <f>IF(INDEX(tab_MinKomp[Wymagania VDA 6.5 Product / Forderungen],MATCH($B387,tab_MinKomp[[Stanowisko / Position ]:[Stanowisko / Position ]],0))="n/a","n/a",CH387-INDEX(tab_MinKomp[Wymagania VDA 6.5 Product / Forderungen],MATCH($B387,tab_MinKomp[[Stanowisko / Position ]:[Stanowisko / Position ]],0)))</f>
        <v>n/a</v>
      </c>
      <c r="CI388" s="194" t="str">
        <f>IF(INDEX(tab_MinKomp[Wymagania VDA 6.5 Product / Forderungen],MATCH($B387,tab_MinKomp[[Stanowisko / Position ]:[Stanowisko / Position ]],0))="n/a","n/a",CI387-INDEX(tab_MinKomp[Wymagania VDA 6.5 Product / Forderungen],MATCH($B387,tab_MinKomp[[Stanowisko / Position ]:[Stanowisko / Position ]],0)))</f>
        <v>n/a</v>
      </c>
      <c r="CJ388" s="194" t="str">
        <f>IF(INDEX(tab_MinKomp[Wymagania VDA 6.5 Product / Forderungen],MATCH($B387,tab_MinKomp[[Stanowisko / Position ]:[Stanowisko / Position ]],0))="n/a","n/a",CJ387-INDEX(tab_MinKomp[Wymagania VDA 6.5 Product / Forderungen],MATCH($B387,tab_MinKomp[[Stanowisko / Position ]:[Stanowisko / Position ]],0)))</f>
        <v>n/a</v>
      </c>
      <c r="CK388" s="194" t="str">
        <f>IF(INDEX(tab_MinKomp[Wymagania VDA 6.5 Product / Forderungen],MATCH($B387,tab_MinKomp[[Stanowisko / Position ]:[Stanowisko / Position ]],0))="n/a","n/a",CK387-INDEX(tab_MinKomp[Wymagania VDA 6.5 Product / Forderungen],MATCH($B387,tab_MinKomp[[Stanowisko / Position ]:[Stanowisko / Position ]],0)))</f>
        <v>n/a</v>
      </c>
      <c r="CL388" s="194" t="str">
        <f>IF(INDEX(tab_MinKomp[Wymagania VDA 6.5 Product / Forderungen],MATCH($B387,tab_MinKomp[[Stanowisko / Position ]:[Stanowisko / Position ]],0))="n/a","n/a",CL387-INDEX(tab_MinKomp[Wymagania VDA 6.5 Product / Forderungen],MATCH($B387,tab_MinKomp[[Stanowisko / Position ]:[Stanowisko / Position ]],0)))</f>
        <v>n/a</v>
      </c>
      <c r="CM388" s="194" t="str">
        <f>IF(INDEX(tab_MinKomp[Informatyka ogólna (techniczne i systemowe) / Allgemeine IT (Technik und System)],MATCH($B387,tab_MinKomp[[Stanowisko / Position ]:[Stanowisko / Position ]],0))="n/a","n/a",CM387-INDEX(tab_MinKomp[Informatyka ogólna (techniczne i systemowe) / Allgemeine IT (Technik und System)],MATCH($B387,tab_MinKomp[[Stanowisko / Position ]:[Stanowisko / Position ]],0)))</f>
        <v>n/a</v>
      </c>
      <c r="CN388" s="194" t="str">
        <f>IF(INDEX(tab_MinKomp[Sieci komputerowe / Computernetzwerke],MATCH($B387,tab_MinKomp[[Stanowisko / Position ]:[Stanowisko / Position ]],0))="n/a","n/a",CN387-INDEX(tab_MinKomp[Sieci komputerowe / Computernetzwerke],MATCH($B387,tab_MinKomp[[Stanowisko / Position ]:[Stanowisko / Position ]],0)))</f>
        <v>n/a</v>
      </c>
      <c r="CO388" s="194" t="str">
        <f>IF(INDEX(tab_MinKomp[Hardware (komputery PC, drukarki biurowe i etykietowe, telefonia stacjonarna i mobilna) (PC, Drucker, Telefpne, Handys)],MATCH($B387,tab_MinKomp[[Stanowisko / Position ]:[Stanowisko / Position ]],0))="n/a","n/a",CO387-INDEX(tab_MinKomp[Hardware (komputery PC, drukarki biurowe i etykietowe, telefonia stacjonarna i mobilna) (PC, Drucker, Telefpne, Handys)],MATCH($B387,tab_MinKomp[[Stanowisko / Position ]:[Stanowisko / Position ]],0)))</f>
        <v>n/a</v>
      </c>
      <c r="CP388" s="194" t="str">
        <f>IF(INDEX(tab_MinKomp[Software &amp; Systems (MS Office, MS Remote Desktop)],MATCH($B387,tab_MinKomp[[Stanowisko / Position ]:[Stanowisko / Position ]],0))="n/a","n/a",CP387-INDEX(tab_MinKomp[Software &amp; Systems (MS Office, MS Remote Desktop)],MATCH($B387,tab_MinKomp[[Stanowisko / Position ]:[Stanowisko / Position ]],0)))</f>
        <v>n/a</v>
      </c>
      <c r="CQ388" s="194" t="str">
        <f>IF(INDEX(tab_MinKomp[Programowanie obiektowe (PHP) / Objektprogrammierung],MATCH($B387,tab_MinKomp[[Stanowisko / Position ]:[Stanowisko / Position ]],0))="n/a","n/a",CQ387-INDEX(tab_MinKomp[Programowanie obiektowe (PHP) / Objektprogrammierung],MATCH($B387,tab_MinKomp[[Stanowisko / Position ]:[Stanowisko / Position ]],0)))</f>
        <v>n/a</v>
      </c>
      <c r="CR388" s="194" t="str">
        <f>IF(INDEX(tab_MinKomp[Scrum],MATCH($B387,tab_MinKomp[[Stanowisko / Position ]:[Stanowisko / Position ]],0))="n/a","n/a",CR387-INDEX(tab_MinKomp[Scrum],MATCH($B387,tab_MinKomp[[Stanowisko / Position ]:[Stanowisko / Position ]],0)))</f>
        <v>n/a</v>
      </c>
      <c r="CS388" s="194" t="str">
        <f>IF(INDEX(tab_MinKomp[SQL (MySQL)],MATCH($B387,tab_MinKomp[[Stanowisko / Position ]:[Stanowisko / Position ]],0))="n/a","n/a",CS387-INDEX(tab_MinKomp[SQL (MySQL)],MATCH($B387,tab_MinKomp[[Stanowisko / Position ]:[Stanowisko / Position ]],0)))</f>
        <v>n/a</v>
      </c>
      <c r="CT388" s="194" t="str">
        <f>IF(INDEX(tab_MinKomp[Javascript],MATCH($B387,tab_MinKomp[[Stanowisko / Position ]:[Stanowisko / Position ]],0))="n/a","n/a",CT387-INDEX(tab_MinKomp[Javascript],MATCH($B387,tab_MinKomp[[Stanowisko / Position ]:[Stanowisko / Position ]],0)))</f>
        <v>n/a</v>
      </c>
      <c r="CU388" s="194" t="str">
        <f>IF(INDEX(tab_MinKomp[Joomla],MATCH($B387,tab_MinKomp[[Stanowisko / Position ]:[Stanowisko / Position ]],0))="n/a","n/a",CU387-INDEX(tab_MinKomp[Joomla],MATCH($B387,tab_MinKomp[[Stanowisko / Position ]:[Stanowisko / Position ]],0)))</f>
        <v>n/a</v>
      </c>
      <c r="CV388" s="194" t="str">
        <f>IF(INDEX(tab_MinKomp[Bash],MATCH($B387,tab_MinKomp[[Stanowisko / Position ]:[Stanowisko / Position ]],0))="n/a","n/a",CV387-INDEX(tab_MinKomp[Bash],MATCH($B387,tab_MinKomp[[Stanowisko / Position ]:[Stanowisko / Position ]],0)))</f>
        <v>n/a</v>
      </c>
      <c r="CW388" s="194">
        <f>IF(INDEX(tab_MinKomp[Systemy MES (HYDRA / SFMS)],MATCH($B387,tab_MinKomp[[Stanowisko / Position ]:[Stanowisko / Position ]],0))="n/a","n/a",CW387-INDEX(tab_MinKomp[Systemy MES (HYDRA / SFMS)],MATCH($B387,tab_MinKomp[[Stanowisko / Position ]:[Stanowisko / Position ]],0)))</f>
        <v>0</v>
      </c>
      <c r="CX388" s="194" t="str">
        <f>IF(INDEX(tab_MinKomp[HTML / CSS],MATCH($B387,tab_MinKomp[[Stanowisko / Position ]:[Stanowisko / Position ]],0))="n/a","n/a",CX387-INDEX(tab_MinKomp[HTML / CSS],MATCH($B387,tab_MinKomp[[Stanowisko / Position ]:[Stanowisko / Position ]],0)))</f>
        <v>n/a</v>
      </c>
      <c r="CY388" s="194" t="str">
        <f>IF(INDEX(tab_MinKomp[SYSTEM PR],MATCH($B387,tab_MinKomp[[Stanowisko / Position ]:[Stanowisko / Position ]],0))="n/a","n/a",CY387-INDEX(tab_MinKomp[SYSTEM PR],MATCH($B387,tab_MinKomp[[Stanowisko / Position ]:[Stanowisko / Position ]],0)))</f>
        <v>n/a</v>
      </c>
      <c r="CZ388" s="194" t="str">
        <f>IF(INDEX(tab_MinKomp[System Einkauf XP / EBA],MATCH($B387,tab_MinKomp[[Stanowisko / Position ]:[Stanowisko / Position ]],0))="n/a","n/a",CZ387-INDEX(tab_MinKomp[System Einkauf XP / EBA],MATCH($B387,tab_MinKomp[[Stanowisko / Position ]:[Stanowisko / Position ]],0)))</f>
        <v>n/a</v>
      </c>
      <c r="DA388" s="194" t="str">
        <f>IF(INDEX(tab_MinKomp[Techniki negocjacyjne / Verhandlungstechniken],MATCH($B387,tab_MinKomp[[Stanowisko / Position ]:[Stanowisko / Position ]],0))="n/a","n/a",DA387-INDEX(tab_MinKomp[Techniki negocjacyjne / Verhandlungstechniken],MATCH($B387,tab_MinKomp[[Stanowisko / Position ]:[Stanowisko / Position ]],0)))</f>
        <v>n/a</v>
      </c>
      <c r="DB388" s="194" t="str">
        <f>IF(INDEX(tab_MinKomp[Znajomość rynku branżowego / Kenntnis des Industrie Marktes],MATCH($B387,tab_MinKomp[[Stanowisko / Position ]:[Stanowisko / Position ]],0))="n/a","n/a",DB387-INDEX(tab_MinKomp[Znajomość rynku branżowego / Kenntnis des Industrie Marktes],MATCH($B387,tab_MinKomp[[Stanowisko / Position ]:[Stanowisko / Position ]],0)))</f>
        <v>n/a</v>
      </c>
      <c r="DC388" s="194" t="str">
        <f>IF(INDEX(tab_MinKomp[SUPPLIER MANAGEMENT],MATCH($B387,tab_MinKomp[[Stanowisko / Position ]:[Stanowisko / Position ]],0))="n/a","n/a",DC387-INDEX(tab_MinKomp[SUPPLIER MANAGEMENT],MATCH($B387,tab_MinKomp[[Stanowisko / Position ]:[Stanowisko / Position ]],0)))</f>
        <v>n/a</v>
      </c>
      <c r="DD388" s="194" t="str">
        <f>IF(INDEX(tab_MinKomp[SUPPLIER MANAGEMENT],MATCH($B387,tab_MinKomp[[Stanowisko / Position ]:[Stanowisko / Position ]],0))="n/a","n/a",DD387-INDEX(tab_MinKomp[SUPPLIER MANAGEMENT],MATCH($B387,tab_MinKomp[[Stanowisko / Position ]:[Stanowisko / Position ]],0)))</f>
        <v>n/a</v>
      </c>
      <c r="DE388" s="194" t="str">
        <f>IF(INDEX(tab_MinKomp[SUPPLIER MANAGEMENT],MATCH($B387,tab_MinKomp[[Stanowisko / Position ]:[Stanowisko / Position ]],0))="n/a","n/a",DE387-INDEX(tab_MinKomp[SUPPLIER MANAGEMENT],MATCH($B387,tab_MinKomp[[Stanowisko / Position ]:[Stanowisko / Position ]],0)))</f>
        <v>n/a</v>
      </c>
      <c r="DF388" s="194">
        <f>IF(INDEX(tab_MinKomp[LEAN MANAGEMENT],MATCH($B387,tab_MinKomp[[Stanowisko / Position ]:[Stanowisko / Position ]],0))="n/a","n/a",DF387-INDEX(tab_MinKomp[LEAN MANAGEMENT],MATCH($B387,tab_MinKomp[[Stanowisko / Position ]:[Stanowisko / Position ]],0)))</f>
        <v>0</v>
      </c>
      <c r="DG388" s="194" t="str">
        <f>IF(INDEX(tab_MinKomp[PPAP/PSW],MATCH($B387,tab_MinKomp[[Stanowisko / Position ]:[Stanowisko / Position ]],0))="n/a","n/a",DG387-INDEX(tab_MinKomp[PPAP/PSW],MATCH($B387,tab_MinKomp[[Stanowisko / Position ]:[Stanowisko / Position ]],0)))</f>
        <v>n/a</v>
      </c>
      <c r="DH388" s="194" t="str">
        <f>IF(INDEX(tab_MinKomp[SUPPLIER MANAGEMENT],MATCH($B387,tab_MinKomp[[Stanowisko / Position ]:[Stanowisko / Position ]],0))="n/a","n/a",DH387-INDEX(tab_MinKomp[SUPPLIER MANAGEMENT],MATCH($B387,tab_MinKomp[[Stanowisko / Position ]:[Stanowisko / Position ]],0)))</f>
        <v>n/a</v>
      </c>
      <c r="DI388" s="194" t="str">
        <f>IF(INDEX(tab_MinKomp[OBSŁUGA PORTALI KLIENTA / Kundenportale],MATCH($B387,tab_MinKomp[[Stanowisko / Position ]:[Stanowisko / Position ]],0))="n/a","n/a",DI387-INDEX(tab_MinKomp[OBSŁUGA PORTALI KLIENTA / Kundenportale],MATCH($B387,tab_MinKomp[[Stanowisko / Position ]:[Stanowisko / Position ]],0)))</f>
        <v>n/a</v>
      </c>
      <c r="DJ388" s="194" t="str">
        <f>IF(INDEX(tab_MinKomp[Obsługa systemu BABTECQ / BABTECQ System],MATCH($B387,tab_MinKomp[[Stanowisko / Position ]:[Stanowisko / Position ]],0))="n/a","n/a",DJ387-INDEX(tab_MinKomp[Obsługa systemu BABTECQ / BABTECQ System],MATCH($B387,tab_MinKomp[[Stanowisko / Position ]:[Stanowisko / Position ]],0)))</f>
        <v>n/a</v>
      </c>
      <c r="DK388" s="194" t="str">
        <f>IF(INDEX(tab_MinKomp[Rysunek techniczny / technische Zeichnung],MATCH($B387,tab_MinKomp[[Stanowisko / Position ]:[Stanowisko / Position ]],0))="n/a","n/a",DK387-INDEX(tab_MinKomp[Rysunek techniczny / technische Zeichnung],MATCH($B387,tab_MinKomp[[Stanowisko / Position ]:[Stanowisko / Position ]],0)))</f>
        <v>n/a</v>
      </c>
      <c r="DL388" s="194" t="str">
        <f>IF(INDEX(tab_MinKomp[Kalibracja / Kalibrierung],MATCH($B387,tab_MinKomp[[Stanowisko / Position ]:[Stanowisko / Position ]],0))="n/a","n/a",DL387-INDEX(tab_MinKomp[Kalibracja / Kalibrierung],MATCH($B387,tab_MinKomp[[Stanowisko / Position ]:[Stanowisko / Position ]],0)))</f>
        <v>n/a</v>
      </c>
      <c r="DM388" s="194" t="str">
        <f>IF(INDEX(tab_MinKomp[Rekwalifikacja / Requalifizierung],MATCH($B387,tab_MinKomp[[Stanowisko / Position ]:[Stanowisko / Position ]],0))="n/a","n/a",DM387-INDEX(tab_MinKomp[Rekwalifikacja / Requalifizierung],MATCH($B387,tab_MinKomp[[Stanowisko / Position ]:[Stanowisko / Position ]],0)))</f>
        <v>n/a</v>
      </c>
      <c r="DN388" s="190" t="str">
        <f>IF(INDEX(tab_MinKomp[Testy czystości / Reinheitstests],MATCH($B387,tab_MinKomp[[Stanowisko / Position ]:[Stanowisko / Position ]],0))="n/a","n/a",DN387-INDEX(tab_MinKomp[Testy czystości / Reinheitstests],MATCH($B387,tab_MinKomp[[Stanowisko / Position ]:[Stanowisko / Position ]],0)))</f>
        <v>n/a</v>
      </c>
      <c r="DO388" s="190" t="str">
        <f>IF(INDEX(tab_MinKomp[Testy czystości / Reinheitstests],MATCH($B387,tab_MinKomp[[Stanowisko / Position ]:[Stanowisko / Position ]],0))="n/a","n/a",DO387-INDEX(tab_MinKomp[Testy czystości / Reinheitstests],MATCH($B387,tab_MinKomp[[Stanowisko / Position ]:[Stanowisko / Position ]],0)))</f>
        <v>n/a</v>
      </c>
      <c r="DP388" s="190" t="str">
        <f>IF(INDEX(tab_MinKomp[Testy czystości / Reinheitstests],MATCH($B387,tab_MinKomp[[Stanowisko / Position ]:[Stanowisko / Position ]],0))="n/a","n/a",DP387-INDEX(tab_MinKomp[Testy czystości / Reinheitstests],MATCH($B387,tab_MinKomp[[Stanowisko / Position ]:[Stanowisko / Position ]],0)))</f>
        <v>n/a</v>
      </c>
      <c r="DQ388" s="190" t="str">
        <f>IF(INDEX(tab_MinKomp[Testy czystości / Reinheitstests],MATCH($B387,tab_MinKomp[[Stanowisko / Position ]:[Stanowisko / Position ]],0))="n/a","n/a",DQ387-INDEX(tab_MinKomp[Testy czystości / Reinheitstests],MATCH($B387,tab_MinKomp[[Stanowisko / Position ]:[Stanowisko / Position ]],0)))</f>
        <v>n/a</v>
      </c>
      <c r="DR388" s="190" t="str">
        <f>IF(INDEX(tab_MinKomp[Testy czystości / Reinheitstests],MATCH($B387,tab_MinKomp[[Stanowisko / Position ]:[Stanowisko / Position ]],0))="n/a","n/a",DR387-INDEX(tab_MinKomp[Testy czystości / Reinheitstests],MATCH($B387,tab_MinKomp[[Stanowisko / Position ]:[Stanowisko / Position ]],0)))</f>
        <v>n/a</v>
      </c>
      <c r="DS388" s="190" t="str">
        <f>IF(INDEX(tab_MinKomp[Testy czystości / Reinheitstests],MATCH($B387,tab_MinKomp[[Stanowisko / Position ]:[Stanowisko / Position ]],0))="n/a","n/a",DS387-INDEX(tab_MinKomp[Testy czystości / Reinheitstests],MATCH($B387,tab_MinKomp[[Stanowisko / Position ]:[Stanowisko / Position ]],0)))</f>
        <v>n/a</v>
      </c>
      <c r="DT388" s="194" t="str">
        <f>IF(INDEX(tab_MinKomp[SUPPLIER MANAGEMENT],MATCH($B387,tab_MinKomp[[Stanowisko / Position ]:[Stanowisko / Position ]],0))="n/a","n/a",DT387-INDEX(tab_MinKomp[SUPPLIER MANAGEMENT],MATCH($B387,tab_MinKomp[[Stanowisko / Position ]:[Stanowisko / Position ]],0)))</f>
        <v>n/a</v>
      </c>
      <c r="DU388" s="190" t="str">
        <f>IF(INDEX(tab_MinKomp[Testy czystości / Reinheitstests],MATCH($B387,tab_MinKomp[[Stanowisko / Position ]:[Stanowisko / Position ]],0))="n/a","n/a",DU387-INDEX(tab_MinKomp[Testy czystości / Reinheitstests],MATCH($B387,tab_MinKomp[[Stanowisko / Position ]:[Stanowisko / Position ]],0)))</f>
        <v>n/a</v>
      </c>
      <c r="DV388" s="190" t="str">
        <f>IF(INDEX(tab_MinKomp[Testy czystości / Reinheitstests],MATCH($B387,tab_MinKomp[[Stanowisko / Position ]:[Stanowisko / Position ]],0))="n/a","n/a",DV387-INDEX(tab_MinKomp[Testy czystości / Reinheitstests],MATCH($B387,tab_MinKomp[[Stanowisko / Position ]:[Stanowisko / Position ]],0)))</f>
        <v>n/a</v>
      </c>
      <c r="DW388" s="190" t="str">
        <f>IF(INDEX(tab_MinKomp[Testy czystości / Reinheitstests],MATCH($B387,tab_MinKomp[[Stanowisko / Position ]:[Stanowisko / Position ]],0))="n/a","n/a",DW387-INDEX(tab_MinKomp[Testy czystości / Reinheitstests],MATCH($B387,tab_MinKomp[[Stanowisko / Position ]:[Stanowisko / Position ]],0)))</f>
        <v>n/a</v>
      </c>
      <c r="DX388" s="190" t="str">
        <f>IF(INDEX(tab_MinKomp[Testy czystości / Reinheitstests],MATCH($B387,tab_MinKomp[[Stanowisko / Position ]:[Stanowisko / Position ]],0))="n/a","n/a",DX387-INDEX(tab_MinKomp[Testy czystości / Reinheitstests],MATCH($B387,tab_MinKomp[[Stanowisko / Position ]:[Stanowisko / Position ]],0)))</f>
        <v>n/a</v>
      </c>
      <c r="DY388" s="190" t="str">
        <f>IF(INDEX(tab_MinKomp[Testy czystości / Reinheitstests],MATCH($B387,tab_MinKomp[[Stanowisko / Position ]:[Stanowisko / Position ]],0))="n/a","n/a",DY387-INDEX(tab_MinKomp[Testy czystości / Reinheitstests],MATCH($B387,tab_MinKomp[[Stanowisko / Position ]:[Stanowisko / Position ]],0)))</f>
        <v>n/a</v>
      </c>
      <c r="DZ388" s="190" t="str">
        <f>IF(INDEX(tab_MinKomp[Testy czystości / Reinheitstests],MATCH($B387,tab_MinKomp[[Stanowisko / Position ]:[Stanowisko / Position ]],0))="n/a","n/a",DZ387-INDEX(tab_MinKomp[Testy czystości / Reinheitstests],MATCH($B387,tab_MinKomp[[Stanowisko / Position ]:[Stanowisko / Position ]],0)))</f>
        <v>n/a</v>
      </c>
      <c r="EA388" s="194" t="str">
        <f>IF(INDEX(tab_MinKomp[SUPPLIER MANAGEMENT],MATCH($B387,tab_MinKomp[[Stanowisko / Position ]:[Stanowisko / Position ]],0))="n/a","n/a",EA387-INDEX(tab_MinKomp[SUPPLIER MANAGEMENT],MATCH($B387,tab_MinKomp[[Stanowisko / Position ]:[Stanowisko / Position ]],0)))</f>
        <v>n/a</v>
      </c>
      <c r="EB388" s="190" t="str">
        <f>IF(INDEX(tab_MinKomp[Testy czystości / Reinheitstests],MATCH($B387,tab_MinKomp[[Stanowisko / Position ]:[Stanowisko / Position ]],0))="n/a","n/a",EB387-INDEX(tab_MinKomp[Testy czystości / Reinheitstests],MATCH($B387,tab_MinKomp[[Stanowisko / Position ]:[Stanowisko / Position ]],0)))</f>
        <v>n/a</v>
      </c>
      <c r="EC388" s="190" t="str">
        <f>IF(INDEX(tab_MinKomp[Testy czystości / Reinheitstests],MATCH($B387,tab_MinKomp[[Stanowisko / Position ]:[Stanowisko / Position ]],0))="n/a","n/a",EC387-INDEX(tab_MinKomp[Testy czystości / Reinheitstests],MATCH($B387,tab_MinKomp[[Stanowisko / Position ]:[Stanowisko / Position ]],0)))</f>
        <v>n/a</v>
      </c>
      <c r="ED388" s="190" t="str">
        <f>IF(INDEX(tab_MinKomp[Testy czystości / Reinheitstests],MATCH($B387,tab_MinKomp[[Stanowisko / Position ]:[Stanowisko / Position ]],0))="n/a","n/a",ED387-INDEX(tab_MinKomp[Testy czystości / Reinheitstests],MATCH($B387,tab_MinKomp[[Stanowisko / Position ]:[Stanowisko / Position ]],0)))</f>
        <v>n/a</v>
      </c>
      <c r="EE388" s="190" t="str">
        <f>IF(INDEX(tab_MinKomp[Testy czystości / Reinheitstests],MATCH($B387,tab_MinKomp[[Stanowisko / Position ]:[Stanowisko / Position ]],0))="n/a","n/a",EE387-INDEX(tab_MinKomp[Testy czystości / Reinheitstests],MATCH($B387,tab_MinKomp[[Stanowisko / Position ]:[Stanowisko / Position ]],0)))</f>
        <v>n/a</v>
      </c>
      <c r="EF388" s="190" t="str">
        <f>IF(INDEX(tab_MinKomp[Testy czystości / Reinheitstests],MATCH($B387,tab_MinKomp[[Stanowisko / Position ]:[Stanowisko / Position ]],0))="n/a","n/a",EF387-INDEX(tab_MinKomp[Testy czystości / Reinheitstests],MATCH($B387,tab_MinKomp[[Stanowisko / Position ]:[Stanowisko / Position ]],0)))</f>
        <v>n/a</v>
      </c>
      <c r="EG388" s="190" t="str">
        <f>IF(INDEX(tab_MinKomp[Testy czystości / Reinheitstests],MATCH($B387,tab_MinKomp[[Stanowisko / Position ]:[Stanowisko / Position ]],0))="n/a","n/a",EG387-INDEX(tab_MinKomp[Testy czystości / Reinheitstests],MATCH($B387,tab_MinKomp[[Stanowisko / Position ]:[Stanowisko / Position ]],0)))</f>
        <v>n/a</v>
      </c>
      <c r="EH388" s="190" t="str">
        <f>IF(INDEX(tab_MinKomp[Testy czystości / Reinheitstests],MATCH($B387,tab_MinKomp[[Stanowisko / Position ]:[Stanowisko / Position ]],0))="n/a","n/a",EH387-INDEX(tab_MinKomp[Testy czystości / Reinheitstests],MATCH($B387,tab_MinKomp[[Stanowisko / Position ]:[Stanowisko / Position ]],0)))</f>
        <v>n/a</v>
      </c>
      <c r="EI388" s="190" t="str">
        <f>IF(INDEX(tab_MinKomp[Testy czystości / Reinheitstests],MATCH($B387,tab_MinKomp[[Stanowisko / Position ]:[Stanowisko / Position ]],0))="n/a","n/a",EI387-INDEX(tab_MinKomp[Testy czystości / Reinheitstests],MATCH($B387,tab_MinKomp[[Stanowisko / Position ]:[Stanowisko / Position ]],0)))</f>
        <v>n/a</v>
      </c>
      <c r="EJ388" s="190" t="str">
        <f>IF(INDEX(tab_MinKomp[Testy czystości / Reinheitstests],MATCH($B387,tab_MinKomp[[Stanowisko / Position ]:[Stanowisko / Position ]],0))="n/a","n/a",EJ387-INDEX(tab_MinKomp[Testy czystości / Reinheitstests],MATCH($B387,tab_MinKomp[[Stanowisko / Position ]:[Stanowisko / Position ]],0)))</f>
        <v>n/a</v>
      </c>
      <c r="EK388" s="190">
        <v>3</v>
      </c>
      <c r="EL388" s="190">
        <v>2</v>
      </c>
      <c r="EM388" s="190" t="str">
        <f>IF(INDEX(tab_MinKomp[Testy czystości / Reinheitstests],MATCH($B387,tab_MinKomp[[Stanowisko / Position ]:[Stanowisko / Position ]],0))="n/a","n/a",EM387-INDEX(tab_MinKomp[Testy czystości / Reinheitstests],MATCH($B387,tab_MinKomp[[Stanowisko / Position ]:[Stanowisko / Position ]],0)))</f>
        <v>n/a</v>
      </c>
      <c r="EN388" s="190">
        <v>2</v>
      </c>
      <c r="EO388" s="194" t="str">
        <f>IF(INDEX(tab_MinKomp[Konserwacja Rep],MATCH($B387,tab_MinKomp[[Stanowisko / Position ]:[Stanowisko / Position ]],0))="n/a","n/a",EO387-INDEX(tab_MinKomp[Konserwacja Rep],MATCH($B387,tab_MinKomp[[Stanowisko / Position ]:[Stanowisko / Position ]],0)))</f>
        <v>n/a</v>
      </c>
      <c r="EP388" s="194" t="str">
        <f>IF(INDEX(tab_MinKomp[[Konserwacja Engel ]],MATCH($B387,tab_MinKomp[[Stanowisko / Position ]:[Stanowisko / Position ]],0))="n/a","n/a",EP387-INDEX(tab_MinKomp[[Konserwacja Engel ]],MATCH($B387,tab_MinKomp[[Stanowisko / Position ]:[Stanowisko / Position ]],0)))</f>
        <v>n/a</v>
      </c>
      <c r="EQ388" s="194" t="str">
        <f>IF(INDEX(tab_MinKomp[Konserwacja B 50],MATCH($B387,tab_MinKomp[[Stanowisko / Position ]:[Stanowisko / Position ]],0))="n/a","n/a",EQ387-INDEX(tab_MinKomp[Konserwacja B 50],MATCH($B387,tab_MinKomp[[Stanowisko / Position ]:[Stanowisko / Position ]],0)))</f>
        <v>n/a</v>
      </c>
      <c r="ER388" s="194" t="str">
        <f>IF(INDEX(tab_MinKomp[[Konserwacja EOL ]],MATCH($B387,tab_MinKomp[[Stanowisko / Position ]:[Stanowisko / Position ]],0))="n/a","n/a",ER387-INDEX(tab_MinKomp[[Konserwacja EOL ]],MATCH($B387,tab_MinKomp[[Stanowisko / Position ]:[Stanowisko / Position ]],0)))</f>
        <v>n/a</v>
      </c>
      <c r="ES388" s="194" t="str">
        <f>IF(INDEX(tab_MinKomp[Konserwacja Branson],MATCH($B387,tab_MinKomp[[Stanowisko / Position ]:[Stanowisko / Position ]],0))="n/a","n/a",ES387-INDEX(tab_MinKomp[Konserwacja Branson],MATCH($B387,tab_MinKomp[[Stanowisko / Position ]:[Stanowisko / Position ]],0)))</f>
        <v>n/a</v>
      </c>
      <c r="ET388" s="194" t="str">
        <f>IF(INDEX(tab_MinKomp[Konserwacja coolery],MATCH($B387,tab_MinKomp[[Stanowisko / Position ]:[Stanowisko / Position ]],0))="n/a","n/a",ET387-INDEX(tab_MinKomp[Konserwacja coolery],MATCH($B387,tab_MinKomp[[Stanowisko / Position ]:[Stanowisko / Position ]],0)))</f>
        <v>n/a</v>
      </c>
      <c r="EU388" s="194" t="str">
        <f>IF(INDEX(tab_MinKomp[Konserwacja piecy],MATCH($B387,tab_MinKomp[[Stanowisko / Position ]:[Stanowisko / Position ]],0))="n/a","n/a",EU387-INDEX(tab_MinKomp[Konserwacja piecy],MATCH($B387,tab_MinKomp[[Stanowisko / Position ]:[Stanowisko / Position ]],0)))</f>
        <v>n/a</v>
      </c>
      <c r="EV388" s="194" t="str">
        <f>IF(INDEX(tab_MinKomp[Rysunek techniczny- czytanie],MATCH($B387,tab_MinKomp[[Stanowisko / Position ]:[Stanowisko / Position ]],0))="n/a","n/a",EV387-INDEX(tab_MinKomp[Rysunek techniczny- czytanie],MATCH($B387,tab_MinKomp[[Stanowisko / Position ]:[Stanowisko / Position ]],0)))</f>
        <v>n/a</v>
      </c>
      <c r="EW388" s="194" t="str">
        <f>IF(INDEX(tab_MinKomp[Elektryka],MATCH($B387,tab_MinKomp[[Stanowisko / Position ]:[Stanowisko / Position ]],0))="n/a","n/a",EW387-INDEX(tab_MinKomp[Elektryka],MATCH($B387,tab_MinKomp[[Stanowisko / Position ]:[Stanowisko / Position ]],0)))</f>
        <v>n/a</v>
      </c>
      <c r="EX388" s="194" t="str">
        <f>IF(INDEX(tab_MinKomp[Pneumatyka],MATCH($B387,tab_MinKomp[[Stanowisko / Position ]:[Stanowisko / Position ]],0))="n/a","n/a",EX387-INDEX(tab_MinKomp[Pneumatyka],MATCH($B387,tab_MinKomp[[Stanowisko / Position ]:[Stanowisko / Position ]],0)))</f>
        <v>n/a</v>
      </c>
      <c r="EY388" s="194" t="str">
        <f>IF(INDEX(tab_MinKomp[[Hydraulika ]],MATCH($B387,tab_MinKomp[[Stanowisko / Position ]:[Stanowisko / Position ]],0))="n/a","n/a",EY387-INDEX(tab_MinKomp[[Hydraulika ]],MATCH($B387,tab_MinKomp[[Stanowisko / Position ]:[Stanowisko / Position ]],0)))</f>
        <v>n/a</v>
      </c>
      <c r="EZ388" s="194" t="str">
        <f>IF(INDEX(tab_MinKomp[Podciśnienie],MATCH($B387,tab_MinKomp[[Stanowisko / Position ]:[Stanowisko / Position ]],0))="n/a","n/a",EZ387-INDEX(tab_MinKomp[Podciśnienie],MATCH($B387,tab_MinKomp[[Stanowisko / Position ]:[Stanowisko / Position ]],0)))</f>
        <v>n/a</v>
      </c>
      <c r="FA388" s="194" t="str">
        <f>IF(INDEX(tab_MinKomp[Usuwanie awarii],MATCH($B387,tab_MinKomp[[Stanowisko / Position ]:[Stanowisko / Position ]],0))="n/a","n/a",FA387-INDEX(tab_MinKomp[Usuwanie awarii],MATCH($B387,tab_MinKomp[[Stanowisko / Position ]:[Stanowisko / Position ]],0)))</f>
        <v>n/a</v>
      </c>
      <c r="FB388" s="194" t="str">
        <f>IF(INDEX(tab_MinKomp[Obsługa robotów],MATCH($B387,tab_MinKomp[[Stanowisko / Position ]:[Stanowisko / Position ]],0))="n/a","n/a",FB387-INDEX(tab_MinKomp[Obsługa robotów],MATCH($B387,tab_MinKomp[[Stanowisko / Position ]:[Stanowisko / Position ]],0)))</f>
        <v>n/a</v>
      </c>
      <c r="FC388" s="194" t="str">
        <f>IF(INDEX(tab_MinKomp[Obsługa sterowania maszyny],MATCH($B387,tab_MinKomp[[Stanowisko / Position ]:[Stanowisko / Position ]],0))="n/a","n/a",FC387-INDEX(tab_MinKomp[Obsługa sterowania maszyny],MATCH($B387,tab_MinKomp[[Stanowisko / Position ]:[Stanowisko / Position ]],0)))</f>
        <v>n/a</v>
      </c>
      <c r="FD388" s="194" t="str">
        <f>IF(INDEX(tab_MinKomp[Usuwanie przyczyn żródłowych],MATCH($B387,tab_MinKomp[[Stanowisko / Position ]:[Stanowisko / Position ]],0))="n/a","n/a",FD387-INDEX(tab_MinKomp[Usuwanie przyczyn żródłowych],MATCH($B387,tab_MinKomp[[Stanowisko / Position ]:[Stanowisko / Position ]],0)))</f>
        <v>n/a</v>
      </c>
      <c r="FE388" s="194" t="str">
        <f>IF(INDEX(tab_MinKomp[Cmms stosowanie],MATCH($B387,tab_MinKomp[[Stanowisko / Position ]:[Stanowisko / Position ]],0))="n/a","n/a",FE387-INDEX(tab_MinKomp[Cmms stosowanie],MATCH($B387,tab_MinKomp[[Stanowisko / Position ]:[Stanowisko / Position ]],0)))</f>
        <v>n/a</v>
      </c>
      <c r="FF388" s="190" t="str">
        <f>IF(INDEX(tab_MinKomp[Testy czystości / Reinheitstests],MATCH($B387,tab_MinKomp[[Stanowisko / Position ]:[Stanowisko / Position ]],0))="n/a","n/a",FF387-INDEX(tab_MinKomp[Testy czystości / Reinheitstests],MATCH($B387,tab_MinKomp[[Stanowisko / Position ]:[Stanowisko / Position ]],0)))</f>
        <v>n/a</v>
      </c>
      <c r="FG388" s="194" t="str">
        <f>IF(INDEX(tab_MinKomp[Czyszczenie form plastikowych],MATCH($B387,tab_MinKomp[[Stanowisko / Position ]:[Stanowisko / Position ]],0))="n/a","n/a",FG387-INDEX(tab_MinKomp[Czyszczenie form plastikowych],MATCH($B387,tab_MinKomp[[Stanowisko / Position ]:[Stanowisko / Position ]],0)))</f>
        <v>n/a</v>
      </c>
      <c r="FH388" s="194" t="str">
        <f>IF(INDEX(tab_MinKomp[Wymiana form plastik],MATCH($B387,tab_MinKomp[[Stanowisko / Position ]:[Stanowisko / Position ]],0))="n/a","n/a",FH387-INDEX(tab_MinKomp[Wymiana form plastik],MATCH($B387,tab_MinKomp[[Stanowisko / Position ]:[Stanowisko / Position ]],0)))</f>
        <v>n/a</v>
      </c>
      <c r="FI388" s="194" t="str">
        <f>IF(INDEX(tab_MinKomp[Wymiana form guma],MATCH($B387,tab_MinKomp[[Stanowisko / Position ]:[Stanowisko / Position ]],0))="n/a","n/a",FI387-INDEX(tab_MinKomp[Wymiana form guma],MATCH($B387,tab_MinKomp[[Stanowisko / Position ]:[Stanowisko / Position ]],0)))</f>
        <v>n/a</v>
      </c>
      <c r="FJ388" s="194" t="str">
        <f>IF(INDEX(tab_MinKomp[Konserwacja KK],MATCH($B387,tab_MinKomp[[Stanowisko / Position ]:[Stanowisko / Position ]],0))="n/a","n/a",FJ387-INDEX(tab_MinKomp[Konserwacja KK],MATCH($B387,tab_MinKomp[[Stanowisko / Position ]:[Stanowisko / Position ]],0)))</f>
        <v>n/a</v>
      </c>
      <c r="FK388" s="194" t="str">
        <f>IF(INDEX(tab_MinKomp[Konserwacja form guma],MATCH($B387,tab_MinKomp[[Stanowisko / Position ]:[Stanowisko / Position ]],0))="n/a","n/a",FK387-INDEX(tab_MinKomp[Konserwacja form guma],MATCH($B387,tab_MinKomp[[Stanowisko / Position ]:[Stanowisko / Position ]],0)))</f>
        <v>n/a</v>
      </c>
      <c r="FL388" s="194" t="str">
        <f>IF(INDEX(tab_MinKomp[Konserwacja form plastiki],MATCH($B387,tab_MinKomp[[Stanowisko / Position ]:[Stanowisko / Position ]],0))="n/a","n/a",FL387-INDEX(tab_MinKomp[Konserwacja form plastiki],MATCH($B387,tab_MinKomp[[Stanowisko / Position ]:[Stanowisko / Position ]],0)))</f>
        <v>n/a</v>
      </c>
      <c r="FM388" s="194" t="str">
        <f>IF(INDEX(tab_MinKomp[Konserwacja Gorącego Kanału],MATCH($B387,tab_MinKomp[[Stanowisko / Position ]:[Stanowisko / Position ]],0))="n/a","n/a",FM387-INDEX(tab_MinKomp[Konserwacja Gorącego Kanału],MATCH($B387,tab_MinKomp[[Stanowisko / Position ]:[Stanowisko / Position ]],0)))</f>
        <v>n/a</v>
      </c>
      <c r="FN388" s="194" t="str">
        <f>IF(INDEX(tab_MinKomp[MS Office (Excel)],MATCH($B387,tab_MinKomp[[Stanowisko / Position ]:[Stanowisko / Position ]],0))="n/a","n/a",FN387-INDEX(tab_MinKomp[MS Office (Excel)],MATCH($B387,tab_MinKomp[[Stanowisko / Position ]:[Stanowisko / Position ]],0)))</f>
        <v>n/a</v>
      </c>
      <c r="FO388" s="194" t="str">
        <f>IF(INDEX(tab_MinKomp[MS Office (Word)],MATCH($B387,tab_MinKomp[[Stanowisko / Position ]:[Stanowisko / Position ]],0))="n/a","n/a",FO387-INDEX(tab_MinKomp[MS Office (Word)],MATCH($B387,tab_MinKomp[[Stanowisko / Position ]:[Stanowisko / Position ]],0)))</f>
        <v>n/a</v>
      </c>
      <c r="FP388" s="194" t="str">
        <f>IF(INDEX(tab_MinKomp[MS Office (Power Point)],MATCH($B387,tab_MinKomp[[Stanowisko / Position ]:[Stanowisko / Position ]],0))="n/a","n/a",FP387-INDEX(tab_MinKomp[MS Office (Power Point)],MATCH($B387,tab_MinKomp[[Stanowisko / Position ]:[Stanowisko / Position ]],0)))</f>
        <v>n/a</v>
      </c>
      <c r="FQ388" s="196" t="str">
        <f>IF(INDEX(tab_MinKomp[Język angielski / Englisch],MATCH($B387,tab_MinKomp[[Stanowisko / Position ]:[Stanowisko / Position ]],0))="n/a","n/a",FQ387-INDEX(tab_MinKomp[Język angielski / Englisch],MATCH($B387,tab_MinKomp[[Stanowisko / Position ]:[Stanowisko / Position ]],0)))</f>
        <v>n/a</v>
      </c>
      <c r="FR388" s="196" t="str">
        <f>IF(INDEX(tab_MinKomp[Język niemiecki / Deutsch],MATCH($B387,tab_MinKomp[[Stanowisko / Position ]:[Stanowisko / Position ]],0))="n/a","n/a",FR387-INDEX(tab_MinKomp[Język niemiecki / Deutsch],MATCH($B387,tab_MinKomp[[Stanowisko / Position ]:[Stanowisko / Position ]],0)))</f>
        <v>n/a</v>
      </c>
      <c r="FS388" s="194">
        <f>IF(INDEX(tab_MinKomp[Zarządzanie dokumentacją procesową / Process dokumentation management],MATCH($B387,tab_MinKomp[[Stanowisko / Position ]:[Stanowisko / Position ]],0))="n/a","n/a",FS387-INDEX(tab_MinKomp[Zarządzanie dokumentacją procesową / Process dokumentation management],MATCH($B387,tab_MinKomp[[Stanowisko / Position ]:[Stanowisko / Position ]],0)))</f>
        <v>1</v>
      </c>
      <c r="FT388" s="194">
        <f>IF(INDEX(tab_MinKomp[Znajomość procesów z obszaru / Kenntiss der prozesse in dem Bereich],MATCH($B387,tab_MinKomp[[Stanowisko / Position ]:[Stanowisko / Position ]],0))="n/a","n/a",FT387-INDEX(tab_MinKomp[Znajomość procesów z obszaru / Kenntiss der prozesse in dem Bereich],MATCH($B387,tab_MinKomp[[Stanowisko / Position ]:[Stanowisko / Position ]],0)))</f>
        <v>1</v>
      </c>
      <c r="FU388" s="194">
        <f>IF(INDEX(tab_MinKomp[optymalizacja procesów / Prozessoptymalisierung],MATCH($B387,tab_MinKomp[[Stanowisko / Position ]:[Stanowisko / Position ]],0))="n/a","n/a",FU387-INDEX(tab_MinKomp[optymalizacja procesów / Prozessoptymalisierung],MATCH($B387,tab_MinKomp[[Stanowisko / Position ]:[Stanowisko / Position ]],0)))</f>
        <v>1</v>
      </c>
      <c r="FV388" s="194">
        <f>IF(INDEX(tab_MinKomp[Umiejętności szkoleniowe / Trainingsfähigkeiten],MATCH($B387,tab_MinKomp[[Stanowisko / Position ]:[Stanowisko / Position ]],0))="n/a","n/a",FV387-INDEX(tab_MinKomp[Umiejętności szkoleniowe / Trainingsfähigkeiten],MATCH($B387,tab_MinKomp[[Stanowisko / Position ]:[Stanowisko / Position ]],0)))</f>
        <v>2</v>
      </c>
      <c r="FW388" s="194">
        <f>IF(INDEX(tab_MinKomp[Analityczne myślenie, podejście / Analitysches Denken, Einstellung],MATCH($B387,tab_MinKomp[[Stanowisko / Position ]:[Stanowisko / Position ]],0))="n/a","n/a",FW387-INDEX(tab_MinKomp[Analityczne myślenie, podejście / Analitysches Denken, Einstellung],MATCH($B387,tab_MinKomp[[Stanowisko / Position ]:[Stanowisko / Position ]],0)))</f>
        <v>2</v>
      </c>
      <c r="FX388" s="194">
        <f>IF(INDEX(tab_MinKomp[Dokładność, precyzja w dzialaniu / Genauigkeit, Präzision in die Arbeit],MATCH($B387,tab_MinKomp[[Stanowisko / Position ]:[Stanowisko / Position ]],0))="n/a","n/a",FX387-INDEX(tab_MinKomp[Dokładność, precyzja w dzialaniu / Genauigkeit, Präzision in die Arbeit],MATCH($B387,tab_MinKomp[[Stanowisko / Position ]:[Stanowisko / Position ]],0)))</f>
        <v>1</v>
      </c>
      <c r="FY388" s="194">
        <f>IF(INDEX(tab_MinKomp[Dyspozycyjność / Verfügbarkeit],MATCH($B387,tab_MinKomp[[Stanowisko / Position ]:[Stanowisko / Position ]],0))="n/a","n/a",FY387-INDEX(tab_MinKomp[Dyspozycyjność / Verfügbarkeit],MATCH($B387,tab_MinKomp[[Stanowisko / Position ]:[Stanowisko / Position ]],0)))</f>
        <v>0</v>
      </c>
      <c r="FZ388" s="194">
        <f>IF(INDEX(tab_MinKomp[Zaangażowanie / 
Engagement],MATCH($B387,tab_MinKomp[[Stanowisko / Position ]:[Stanowisko / Position ]],0))="n/a","n/a",FZ387-INDEX(tab_MinKomp[Zaangażowanie / 
Engagement],MATCH($B387,tab_MinKomp[[Stanowisko / Position ]:[Stanowisko / Position ]],0)))</f>
        <v>1</v>
      </c>
      <c r="GA388" s="194" t="str">
        <f>IF(INDEX(tab_MinKomp[Konserwacja form guma],MATCH($B387,tab_MinKomp[[Stanowisko / Position ]:[Stanowisko / Position ]],0))="n/a","n/a",GA387-INDEX(tab_MinKomp[Konserwacja form guma],MATCH($B387,tab_MinKomp[[Stanowisko / Position ]:[Stanowisko / Position ]],0)))</f>
        <v>n/a</v>
      </c>
      <c r="GB388" s="194" t="str">
        <f>IF(INDEX(tab_MinKomp[Konserwacja form plastiki],MATCH($B387,tab_MinKomp[[Stanowisko / Position ]:[Stanowisko / Position ]],0))="n/a","n/a",GB387-INDEX(tab_MinKomp[Konserwacja form plastiki],MATCH($B387,tab_MinKomp[[Stanowisko / Position ]:[Stanowisko / Position ]],0)))</f>
        <v>n/a</v>
      </c>
      <c r="GC388" s="194">
        <f>IF(INDEX(tab_MinKomp[Elastyczność w działaniu],MATCH($B387,tab_MinKomp[[Stanowisko / Position ]:[Stanowisko / Position ]],0))="n/a","n/a",GC387-INDEX(tab_MinKomp[Elastyczność w działaniu],MATCH($B387,tab_MinKomp[[Stanowisko / Position ]:[Stanowisko / Position ]],0)))</f>
        <v>1</v>
      </c>
      <c r="GD388" s="194">
        <f>IF(INDEX(tab_MinKomp[Komunikatywność],MATCH($B387,tab_MinKomp[[Stanowisko / Position ]:[Stanowisko / Position ]],0))="n/a","n/a",GD387-INDEX(tab_MinKomp[Komunikatywność],MATCH($B387,tab_MinKomp[[Stanowisko / Position ]:[Stanowisko / Position ]],0)))</f>
        <v>2</v>
      </c>
      <c r="GE388" s="193" t="str">
        <f>IF(INDEX(tab_MinKomp[Motywowanie i budowanie zaangażowania zespołu],MATCH($B387,tab_MinKomp[[Stanowisko / Position ]:[Stanowisko / Position ]],0))="n/a","n/a",GE387-INDEX(tab_MinKomp[Motywowanie i budowanie zaangażowania zespołu],MATCH($B387,tab_MinKomp[[Stanowisko / Position ]:[Stanowisko / Position ]],0)))</f>
        <v>n/a</v>
      </c>
      <c r="GF388" s="186" t="s">
        <v>248</v>
      </c>
      <c r="GG388" s="186" t="s">
        <v>248</v>
      </c>
      <c r="GH388" s="186" t="s">
        <v>248</v>
      </c>
      <c r="GI388" s="186" t="s">
        <v>248</v>
      </c>
      <c r="GJ388" s="186" t="s">
        <v>248</v>
      </c>
      <c r="GK388" s="186" t="s">
        <v>248</v>
      </c>
      <c r="GL388" s="186" t="s">
        <v>248</v>
      </c>
      <c r="GM388" s="186" t="s">
        <v>248</v>
      </c>
      <c r="GN388" s="186" t="s">
        <v>248</v>
      </c>
      <c r="GO388" s="186" t="s">
        <v>248</v>
      </c>
      <c r="GP388" s="186" t="s">
        <v>248</v>
      </c>
      <c r="GQ388" s="186" t="s">
        <v>248</v>
      </c>
      <c r="GR388" s="186" t="s">
        <v>248</v>
      </c>
      <c r="GS388" s="186" t="s">
        <v>248</v>
      </c>
      <c r="GT388" s="186" t="s">
        <v>248</v>
      </c>
      <c r="GU388" s="186" t="s">
        <v>248</v>
      </c>
      <c r="GV388" s="186" t="s">
        <v>248</v>
      </c>
      <c r="GW388" s="186" t="s">
        <v>248</v>
      </c>
      <c r="GX388" s="186" t="s">
        <v>248</v>
      </c>
      <c r="GY388" s="186" t="s">
        <v>248</v>
      </c>
      <c r="GZ388" s="261" t="s">
        <v>248</v>
      </c>
      <c r="HA388" s="261" t="s">
        <v>248</v>
      </c>
      <c r="HB388" s="191">
        <f>SUM(G388:GE388)/(HB387-(SUM(G388:GE388)))</f>
        <v>0.57894736842105265</v>
      </c>
    </row>
    <row r="389" spans="1:210" ht="24.9" customHeight="1" x14ac:dyDescent="0.3">
      <c r="A389" s="105" t="s">
        <v>319</v>
      </c>
      <c r="B389" s="105" t="s">
        <v>315</v>
      </c>
      <c r="C389" s="105" t="s">
        <v>401</v>
      </c>
      <c r="D389" s="105">
        <v>642</v>
      </c>
      <c r="E389" s="394" t="s">
        <v>580</v>
      </c>
      <c r="F389" s="185" t="s">
        <v>374</v>
      </c>
      <c r="G389" s="186">
        <v>2</v>
      </c>
      <c r="H389" s="186">
        <v>1</v>
      </c>
      <c r="I389" s="186">
        <v>2</v>
      </c>
      <c r="J389" s="186">
        <v>1</v>
      </c>
      <c r="K389" s="186">
        <v>1</v>
      </c>
      <c r="L389" s="186" t="s">
        <v>248</v>
      </c>
      <c r="M389" s="186" t="s">
        <v>248</v>
      </c>
      <c r="N389" s="186" t="s">
        <v>248</v>
      </c>
      <c r="O389" s="186">
        <v>1</v>
      </c>
      <c r="P389" s="186">
        <v>1</v>
      </c>
      <c r="Q389" s="186" t="s">
        <v>248</v>
      </c>
      <c r="R389" s="186" t="s">
        <v>248</v>
      </c>
      <c r="S389" s="186" t="s">
        <v>248</v>
      </c>
      <c r="T389" s="186" t="s">
        <v>248</v>
      </c>
      <c r="U389" s="186" t="s">
        <v>248</v>
      </c>
      <c r="V389" s="186" t="s">
        <v>248</v>
      </c>
      <c r="W389" s="186" t="s">
        <v>248</v>
      </c>
      <c r="X389" s="186" t="s">
        <v>248</v>
      </c>
      <c r="Y389" s="186" t="s">
        <v>248</v>
      </c>
      <c r="Z389" s="186" t="s">
        <v>248</v>
      </c>
      <c r="AA389" s="186" t="s">
        <v>248</v>
      </c>
      <c r="AB389" s="186" t="s">
        <v>248</v>
      </c>
      <c r="AC389" s="186" t="s">
        <v>248</v>
      </c>
      <c r="AD389" s="186" t="s">
        <v>248</v>
      </c>
      <c r="AE389" s="186" t="s">
        <v>248</v>
      </c>
      <c r="AF389" s="186" t="s">
        <v>248</v>
      </c>
      <c r="AG389" s="186" t="s">
        <v>248</v>
      </c>
      <c r="AH389" s="186" t="s">
        <v>248</v>
      </c>
      <c r="AI389" s="186" t="s">
        <v>248</v>
      </c>
      <c r="AJ389" s="186" t="s">
        <v>248</v>
      </c>
      <c r="AK389" s="186" t="s">
        <v>248</v>
      </c>
      <c r="AL389" s="186">
        <v>1</v>
      </c>
      <c r="AM389" s="186" t="s">
        <v>248</v>
      </c>
      <c r="AN389" s="186" t="s">
        <v>248</v>
      </c>
      <c r="AO389" s="186">
        <v>1</v>
      </c>
      <c r="AP389" s="186" t="s">
        <v>248</v>
      </c>
      <c r="AQ389" s="186">
        <v>1</v>
      </c>
      <c r="AR389" s="186" t="s">
        <v>248</v>
      </c>
      <c r="AS389" s="186" t="s">
        <v>248</v>
      </c>
      <c r="AT389" s="186" t="s">
        <v>248</v>
      </c>
      <c r="AU389" s="186" t="s">
        <v>248</v>
      </c>
      <c r="AV389" s="186">
        <v>2</v>
      </c>
      <c r="AW389" s="186">
        <v>1</v>
      </c>
      <c r="AX389" s="186" t="s">
        <v>248</v>
      </c>
      <c r="AY389" s="186" t="s">
        <v>248</v>
      </c>
      <c r="AZ389" s="186" t="s">
        <v>248</v>
      </c>
      <c r="BA389" s="186" t="s">
        <v>248</v>
      </c>
      <c r="BB389" s="186" t="s">
        <v>248</v>
      </c>
      <c r="BC389" s="186" t="s">
        <v>248</v>
      </c>
      <c r="BD389" s="186" t="s">
        <v>248</v>
      </c>
      <c r="BE389" s="186" t="s">
        <v>248</v>
      </c>
      <c r="BF389" s="186" t="s">
        <v>248</v>
      </c>
      <c r="BG389" s="186" t="s">
        <v>248</v>
      </c>
      <c r="BH389" s="186" t="s">
        <v>248</v>
      </c>
      <c r="BI389" s="186" t="s">
        <v>248</v>
      </c>
      <c r="BJ389" s="186" t="s">
        <v>248</v>
      </c>
      <c r="BK389" s="186" t="s">
        <v>248</v>
      </c>
      <c r="BL389" s="186" t="s">
        <v>248</v>
      </c>
      <c r="BM389" s="186" t="s">
        <v>248</v>
      </c>
      <c r="BN389" s="186" t="s">
        <v>248</v>
      </c>
      <c r="BO389" s="186" t="s">
        <v>248</v>
      </c>
      <c r="BP389" s="186">
        <v>2</v>
      </c>
      <c r="BQ389" s="186" t="s">
        <v>248</v>
      </c>
      <c r="BR389" s="186">
        <v>1</v>
      </c>
      <c r="BS389" s="186" t="s">
        <v>248</v>
      </c>
      <c r="BT389" s="186" t="s">
        <v>248</v>
      </c>
      <c r="BU389" s="186" t="s">
        <v>248</v>
      </c>
      <c r="BV389" s="186" t="s">
        <v>248</v>
      </c>
      <c r="BW389" s="186" t="s">
        <v>248</v>
      </c>
      <c r="BX389" s="186" t="s">
        <v>248</v>
      </c>
      <c r="BY389" s="186" t="s">
        <v>248</v>
      </c>
      <c r="BZ389" s="186" t="s">
        <v>248</v>
      </c>
      <c r="CA389" s="186">
        <v>1</v>
      </c>
      <c r="CB389" s="186" t="s">
        <v>248</v>
      </c>
      <c r="CC389" s="186">
        <v>2</v>
      </c>
      <c r="CD389" s="186">
        <v>2</v>
      </c>
      <c r="CE389" s="186" t="s">
        <v>248</v>
      </c>
      <c r="CF389" s="186" t="s">
        <v>248</v>
      </c>
      <c r="CG389" s="186">
        <v>1</v>
      </c>
      <c r="CH389" s="186" t="s">
        <v>248</v>
      </c>
      <c r="CI389" s="186" t="s">
        <v>248</v>
      </c>
      <c r="CJ389" s="186" t="s">
        <v>248</v>
      </c>
      <c r="CK389" s="186" t="s">
        <v>248</v>
      </c>
      <c r="CL389" s="186" t="s">
        <v>248</v>
      </c>
      <c r="CM389" s="186" t="s">
        <v>248</v>
      </c>
      <c r="CN389" s="186" t="s">
        <v>248</v>
      </c>
      <c r="CO389" s="186" t="s">
        <v>248</v>
      </c>
      <c r="CP389" s="186" t="s">
        <v>248</v>
      </c>
      <c r="CQ389" s="186" t="s">
        <v>248</v>
      </c>
      <c r="CR389" s="186" t="s">
        <v>248</v>
      </c>
      <c r="CS389" s="186" t="s">
        <v>248</v>
      </c>
      <c r="CT389" s="186" t="s">
        <v>248</v>
      </c>
      <c r="CU389" s="186" t="s">
        <v>248</v>
      </c>
      <c r="CV389" s="186" t="s">
        <v>248</v>
      </c>
      <c r="CW389" s="186">
        <v>2</v>
      </c>
      <c r="CX389" s="186" t="s">
        <v>248</v>
      </c>
      <c r="CY389" s="186" t="s">
        <v>248</v>
      </c>
      <c r="CZ389" s="186" t="s">
        <v>248</v>
      </c>
      <c r="DA389" s="186" t="s">
        <v>248</v>
      </c>
      <c r="DB389" s="186" t="s">
        <v>248</v>
      </c>
      <c r="DC389" s="186" t="s">
        <v>248</v>
      </c>
      <c r="DD389" s="186" t="s">
        <v>248</v>
      </c>
      <c r="DE389" s="186" t="s">
        <v>248</v>
      </c>
      <c r="DF389" s="186">
        <v>1</v>
      </c>
      <c r="DG389" s="186" t="s">
        <v>248</v>
      </c>
      <c r="DH389" s="186" t="s">
        <v>248</v>
      </c>
      <c r="DI389" s="186" t="s">
        <v>248</v>
      </c>
      <c r="DJ389" s="186" t="s">
        <v>248</v>
      </c>
      <c r="DK389" s="186" t="s">
        <v>248</v>
      </c>
      <c r="DL389" s="186" t="s">
        <v>248</v>
      </c>
      <c r="DM389" s="186" t="s">
        <v>248</v>
      </c>
      <c r="DN389" s="186" t="s">
        <v>248</v>
      </c>
      <c r="DO389" s="186" t="s">
        <v>248</v>
      </c>
      <c r="DP389" s="186" t="s">
        <v>248</v>
      </c>
      <c r="DQ389" s="186" t="s">
        <v>248</v>
      </c>
      <c r="DR389" s="186" t="s">
        <v>248</v>
      </c>
      <c r="DS389" s="186" t="s">
        <v>248</v>
      </c>
      <c r="DT389" s="186" t="s">
        <v>248</v>
      </c>
      <c r="DU389" s="186" t="s">
        <v>248</v>
      </c>
      <c r="DV389" s="186" t="s">
        <v>248</v>
      </c>
      <c r="DW389" s="186" t="s">
        <v>248</v>
      </c>
      <c r="DX389" s="186" t="s">
        <v>248</v>
      </c>
      <c r="DY389" s="186" t="s">
        <v>248</v>
      </c>
      <c r="DZ389" s="186" t="s">
        <v>248</v>
      </c>
      <c r="EA389" s="186" t="s">
        <v>248</v>
      </c>
      <c r="EB389" s="186" t="s">
        <v>248</v>
      </c>
      <c r="EC389" s="186" t="s">
        <v>248</v>
      </c>
      <c r="ED389" s="186" t="s">
        <v>248</v>
      </c>
      <c r="EE389" s="186" t="s">
        <v>248</v>
      </c>
      <c r="EF389" s="186" t="s">
        <v>248</v>
      </c>
      <c r="EG389" s="186" t="s">
        <v>248</v>
      </c>
      <c r="EH389" s="186" t="s">
        <v>248</v>
      </c>
      <c r="EI389" s="186" t="s">
        <v>248</v>
      </c>
      <c r="EJ389" s="186" t="s">
        <v>248</v>
      </c>
      <c r="EK389" s="186" t="s">
        <v>248</v>
      </c>
      <c r="EL389" s="184" t="s">
        <v>248</v>
      </c>
      <c r="EM389" s="184" t="s">
        <v>248</v>
      </c>
      <c r="EN389" s="184" t="s">
        <v>248</v>
      </c>
      <c r="EO389" s="186" t="s">
        <v>248</v>
      </c>
      <c r="EP389" s="186" t="s">
        <v>248</v>
      </c>
      <c r="EQ389" s="186" t="s">
        <v>248</v>
      </c>
      <c r="ER389" s="186" t="s">
        <v>248</v>
      </c>
      <c r="ES389" s="186" t="s">
        <v>248</v>
      </c>
      <c r="ET389" s="186" t="s">
        <v>248</v>
      </c>
      <c r="EU389" s="186" t="s">
        <v>248</v>
      </c>
      <c r="EV389" s="186" t="s">
        <v>248</v>
      </c>
      <c r="EW389" s="186" t="s">
        <v>248</v>
      </c>
      <c r="EX389" s="186" t="s">
        <v>248</v>
      </c>
      <c r="EY389" s="186" t="s">
        <v>248</v>
      </c>
      <c r="EZ389" s="186" t="s">
        <v>248</v>
      </c>
      <c r="FA389" s="186" t="s">
        <v>248</v>
      </c>
      <c r="FB389" s="186" t="s">
        <v>248</v>
      </c>
      <c r="FC389" s="186" t="s">
        <v>248</v>
      </c>
      <c r="FD389" s="186" t="s">
        <v>248</v>
      </c>
      <c r="FE389" s="186" t="s">
        <v>248</v>
      </c>
      <c r="FF389" s="186" t="s">
        <v>248</v>
      </c>
      <c r="FG389" s="186" t="s">
        <v>248</v>
      </c>
      <c r="FH389" s="186" t="s">
        <v>248</v>
      </c>
      <c r="FI389" s="186" t="s">
        <v>248</v>
      </c>
      <c r="FJ389" s="186" t="s">
        <v>248</v>
      </c>
      <c r="FK389" s="186" t="s">
        <v>248</v>
      </c>
      <c r="FL389" s="186" t="s">
        <v>248</v>
      </c>
      <c r="FM389" s="186" t="s">
        <v>248</v>
      </c>
      <c r="FN389" s="186" t="s">
        <v>248</v>
      </c>
      <c r="FO389" s="186" t="s">
        <v>248</v>
      </c>
      <c r="FP389" s="186" t="s">
        <v>248</v>
      </c>
      <c r="FQ389" s="187" t="s">
        <v>248</v>
      </c>
      <c r="FR389" s="187" t="s">
        <v>248</v>
      </c>
      <c r="FS389" s="186">
        <v>2</v>
      </c>
      <c r="FT389" s="186">
        <v>2</v>
      </c>
      <c r="FU389" s="186">
        <v>1</v>
      </c>
      <c r="FV389" s="186">
        <v>1</v>
      </c>
      <c r="FW389" s="186">
        <v>1</v>
      </c>
      <c r="FX389" s="186">
        <v>2</v>
      </c>
      <c r="FY389" s="186">
        <v>2</v>
      </c>
      <c r="FZ389" s="186">
        <v>2</v>
      </c>
      <c r="GA389" s="186" t="s">
        <v>248</v>
      </c>
      <c r="GB389" s="186" t="s">
        <v>248</v>
      </c>
      <c r="GC389" s="186">
        <v>2</v>
      </c>
      <c r="GD389" s="186">
        <v>1</v>
      </c>
      <c r="GE389" s="186" t="s">
        <v>248</v>
      </c>
      <c r="GF389" s="186" t="s">
        <v>248</v>
      </c>
      <c r="GG389" s="186" t="s">
        <v>248</v>
      </c>
      <c r="GH389" s="186" t="s">
        <v>248</v>
      </c>
      <c r="GI389" s="186" t="s">
        <v>248</v>
      </c>
      <c r="GJ389" s="186" t="s">
        <v>248</v>
      </c>
      <c r="GK389" s="186" t="s">
        <v>248</v>
      </c>
      <c r="GL389" s="186" t="s">
        <v>248</v>
      </c>
      <c r="GM389" s="186" t="s">
        <v>248</v>
      </c>
      <c r="GN389" s="186" t="s">
        <v>248</v>
      </c>
      <c r="GO389" s="186" t="s">
        <v>248</v>
      </c>
      <c r="GP389" s="186" t="s">
        <v>248</v>
      </c>
      <c r="GQ389" s="186" t="s">
        <v>248</v>
      </c>
      <c r="GR389" s="186" t="s">
        <v>248</v>
      </c>
      <c r="GS389" s="186" t="s">
        <v>248</v>
      </c>
      <c r="GT389" s="186" t="s">
        <v>248</v>
      </c>
      <c r="GU389" s="186" t="s">
        <v>248</v>
      </c>
      <c r="GV389" s="186" t="s">
        <v>248</v>
      </c>
      <c r="GW389" s="186" t="s">
        <v>248</v>
      </c>
      <c r="GX389" s="186" t="s">
        <v>248</v>
      </c>
      <c r="GY389" s="186" t="s">
        <v>248</v>
      </c>
      <c r="GZ389" s="261" t="s">
        <v>248</v>
      </c>
      <c r="HA389" s="261" t="s">
        <v>248</v>
      </c>
      <c r="HB389" s="188">
        <f t="shared" ref="HB389" si="350">SUM(G389:GE389)</f>
        <v>43</v>
      </c>
    </row>
    <row r="390" spans="1:210" ht="24.9" customHeight="1" thickBot="1" x14ac:dyDescent="0.35">
      <c r="A390" s="108" t="str">
        <f t="shared" ref="A390" si="351">A389</f>
        <v>Prod.-Q-3</v>
      </c>
      <c r="B390" s="108" t="str">
        <f t="shared" ref="B390" si="352">B389</f>
        <v>Pracownik Produkcji</v>
      </c>
      <c r="C390" s="108" t="str">
        <f t="shared" ref="C390" si="353">C389</f>
        <v>BH</v>
      </c>
      <c r="D390" s="108">
        <f t="shared" ref="D390" si="354">D389</f>
        <v>642</v>
      </c>
      <c r="E390" s="395"/>
      <c r="F390" s="189" t="s">
        <v>375</v>
      </c>
      <c r="G390" s="192">
        <f>IF(INDEX(tab_MinKomp[Przepisy BHP / BHP Vorschriften],MATCH($B389,tab_MinKomp[[Stanowisko / Position ]:[Stanowisko / Position ]],0))="n/a","n/a",G389-INDEX(tab_MinKomp[Przepisy BHP / BHP Vorschriften],MATCH($B389,tab_MinKomp[[Stanowisko / Position ]:[Stanowisko / Position ]],0)))</f>
        <v>0</v>
      </c>
      <c r="H390" s="193">
        <f>IF(INDEX(tab_MinKomp[Przepisy PPOŻ / Brandschutzbestimmungen],MATCH($B389,tab_MinKomp[[Stanowisko / Position ]:[Stanowisko / Position ]],0))="n/a","n/a",H389-INDEX(tab_MinKomp[Przepisy PPOŻ / Brandschutzbestimmungen],MATCH($B389,tab_MinKomp[[Stanowisko / Position ]:[Stanowisko / Position ]],0)))</f>
        <v>0</v>
      </c>
      <c r="I390" s="193">
        <f>IF(INDEX(tab_MinKomp[Ryzyko zawodowe na stanowiskach pracyv/ Berufliche Risiken an Arbeitsstellen],MATCH($B389,tab_MinKomp[[Stanowisko / Position ]:[Stanowisko / Position ]],0))="n/a","n/a",I389-INDEX(tab_MinKomp[Ryzyko zawodowe na stanowiskach pracyv/ Berufliche Risiken an Arbeitsstellen],MATCH($B389,tab_MinKomp[[Stanowisko / Position ]:[Stanowisko / Position ]],0)))</f>
        <v>0</v>
      </c>
      <c r="J390" s="193">
        <f>IF(INDEX(tab_MinKomp[Gospodarka substancjami niebezpiecznymi / Gefahrstoffmanagement],MATCH($B389,tab_MinKomp[[Stanowisko / Position ]:[Stanowisko / Position ]],0))="n/a","n/a",J389-INDEX(tab_MinKomp[Gospodarka substancjami niebezpiecznymi / Gefahrstoffmanagement],MATCH($B389,tab_MinKomp[[Stanowisko / Position ]:[Stanowisko / Position ]],0)))</f>
        <v>0</v>
      </c>
      <c r="K390" s="193">
        <f>IF(INDEX(tab_MinKomp[Gospodarka odpadami / Abfallwirtschaft],MATCH($B389,tab_MinKomp[[Stanowisko / Position ]:[Stanowisko / Position ]],0))="n/a","n/a",K389-INDEX(tab_MinKomp[Gospodarka odpadami / Abfallwirtschaft],MATCH($B389,tab_MinKomp[[Stanowisko / Position ]:[Stanowisko / Position ]],0)))</f>
        <v>0</v>
      </c>
      <c r="L390" s="194" t="str">
        <f>IF(INDEX(tab_MinKomp[Przepisy kodeksu pracy / Bestimmungen des Arbeitsgesetzes],MATCH($B389,tab_MinKomp[[Stanowisko / Position ]:[Stanowisko / Position ]],0))="n/a","n/a",L389-INDEX(tab_MinKomp[Przepisy kodeksu pracy / Bestimmungen des Arbeitsgesetzes],MATCH($B389,tab_MinKomp[[Stanowisko / Position ]:[Stanowisko / Position ]],0)))</f>
        <v>n/a</v>
      </c>
      <c r="M390" s="195" t="str">
        <f>IF(INDEX(tab_MinKomp[Przepisy o ub.społ. ZUS  / Sozialversicherungsvorschriften],MATCH($B389,tab_MinKomp[[Stanowisko / Position ]:[Stanowisko / Position ]],0))="n/a","n/a",M389-INDEX(tab_MinKomp[Przepisy o ub.społ. ZUS  / Sozialversicherungsvorschriften],MATCH($B389,tab_MinKomp[[Stanowisko / Position ]:[Stanowisko / Position ]],0)))</f>
        <v>n/a</v>
      </c>
      <c r="N390" s="194" t="str">
        <f>IF(INDEX(tab_MinKomp[PRZEPISY O PDOF /persönlich Einkommensteuergesetz ],MATCH($B389,tab_MinKomp[[Stanowisko / Position ]:[Stanowisko / Position ]],0))="n/a","n/a",N389-INDEX(tab_MinKomp[PRZEPISY O PDOF /persönlich Einkommensteuergesetz ],MATCH($B389,tab_MinKomp[[Stanowisko / Position ]:[Stanowisko / Position ]],0)))</f>
        <v>n/a</v>
      </c>
      <c r="O390" s="194">
        <f>IF(INDEX(tab_MinKomp[Regulamin pracy / Arbeitsordnung],MATCH($B389,tab_MinKomp[[Stanowisko / Position ]:[Stanowisko / Position ]],0))="n/a","n/a",O389-INDEX(tab_MinKomp[Regulamin pracy / Arbeitsordnung],MATCH($B389,tab_MinKomp[[Stanowisko / Position ]:[Stanowisko / Position ]],0)))</f>
        <v>0</v>
      </c>
      <c r="P390" s="194">
        <f>IF(INDEX(tab_MinKomp[Regulamin wynagradzania / Vergütungsordnung],MATCH($B389,tab_MinKomp[[Stanowisko / Position ]:[Stanowisko / Position ]],0))="n/a","n/a",P389-INDEX(tab_MinKomp[Regulamin wynagradzania / Vergütungsordnung],MATCH($B389,tab_MinKomp[[Stanowisko / Position ]:[Stanowisko / Position ]],0)))</f>
        <v>0</v>
      </c>
      <c r="Q390" s="194" t="str">
        <f>IF(INDEX(tab_MinKomp[System R2PŁATNIK PRO: Płace / Lohnabrechnung],MATCH($B389,tab_MinKomp[[Stanowisko / Position ]:[Stanowisko / Position ]],0))="n/a","n/a",Q389-INDEX(tab_MinKomp[System R2PŁATNIK PRO: Płace / Lohnabrechnung],MATCH($B389,tab_MinKomp[[Stanowisko / Position ]:[Stanowisko / Position ]],0)))</f>
        <v>n/a</v>
      </c>
      <c r="R390" s="194" t="str">
        <f>IF(INDEX(tab_MinKomp[SystemR2PŁATNIK PRO: KADRY / Personaldaten],MATCH($B389,tab_MinKomp[[Stanowisko / Position ]:[Stanowisko / Position ]],0))="n/a","n/a",R389-INDEX(tab_MinKomp[SystemR2PŁATNIK PRO: KADRY / Personaldaten],MATCH($B389,tab_MinKomp[[Stanowisko / Position ]:[Stanowisko / Position ]],0)))</f>
        <v>n/a</v>
      </c>
      <c r="S390" s="194" t="str">
        <f>IF(INDEX(tab_MinKomp[SYSTEM R2PŁATNIK PRO: zarządzanie pracownikami / Arbeitsverwaltung],MATCH($B389,tab_MinKomp[[Stanowisko / Position ]:[Stanowisko / Position ]],0))="n/a","n/a",S389-INDEX(tab_MinKomp[SYSTEM R2PŁATNIK PRO: zarządzanie pracownikami / Arbeitsverwaltung],MATCH($B389,tab_MinKomp[[Stanowisko / Position ]:[Stanowisko / Position ]],0)))</f>
        <v>n/a</v>
      </c>
      <c r="T390" s="194" t="str">
        <f>IF(INDEX(tab_MinKomp[Doradztwo, wsparcie personalne / Personalberatung und Unterstützung],MATCH($B389,tab_MinKomp[[Stanowisko / Position ]:[Stanowisko / Position ]],0))="n/a","n/a",T389-INDEX(tab_MinKomp[Doradztwo, wsparcie personalne / Personalberatung und Unterstützung],MATCH($B389,tab_MinKomp[[Stanowisko / Position ]:[Stanowisko / Position ]],0)))</f>
        <v>n/a</v>
      </c>
      <c r="U390" s="194" t="str">
        <f>IF(INDEX(tab_MinKomp[Przepisy o podatku VAT / MwSt.- Gesetz],MATCH($B389,tab_MinKomp[[Stanowisko / Position ]:[Stanowisko / Position ]],0))="n/a","n/a",U389-INDEX(tab_MinKomp[Przepisy o podatku VAT / MwSt.- Gesetz],MATCH($B389,tab_MinKomp[[Stanowisko / Position ]:[Stanowisko / Position ]],0)))</f>
        <v>n/a</v>
      </c>
      <c r="V390" s="194" t="str">
        <f>IF(INDEX(tab_MinKomp[PrzepisyPDOP / geschäftlich Einkommensteuergesetz],MATCH($B389,tab_MinKomp[[Stanowisko / Position ]:[Stanowisko / Position ]],0))="n/a","n/a",V389-INDEX(tab_MinKomp[PrzepisyPDOP / geschäftlich Einkommensteuergesetz],MATCH($B389,tab_MinKomp[[Stanowisko / Position ]:[Stanowisko / Position ]],0)))</f>
        <v>n/a</v>
      </c>
      <c r="W390" s="194" t="str">
        <f>IF(INDEX(tab_MinKomp[System BAAN / FINANSE (FIBU)],MATCH($B389,tab_MinKomp[[Stanowisko / Position ]:[Stanowisko / Position ]],0))="n/a","n/a",W389-INDEX(tab_MinKomp[System BAAN / FINANSE (FIBU)],MATCH($B389,tab_MinKomp[[Stanowisko / Position ]:[Stanowisko / Position ]],0)))</f>
        <v>n/a</v>
      </c>
      <c r="X390" s="194" t="str">
        <f>IF(INDEX(tab_MinKomp[Systemy pomocnicze / Hilfssysteme(STOCKPROGRAM, KALK2000 etc.)],MATCH($B389,tab_MinKomp[[Stanowisko / Position ]:[Stanowisko / Position ]],0))="n/a","n/a",X389-INDEX(tab_MinKomp[Systemy pomocnicze / Hilfssysteme(STOCKPROGRAM, KALK2000 etc.)],MATCH($B389,tab_MinKomp[[Stanowisko / Position ]:[Stanowisko / Position ]],0)))</f>
        <v>n/a</v>
      </c>
      <c r="Y390" s="194" t="str">
        <f>IF(INDEX(tab_MinKomp[Polityka rachunkowości / Buchführungspolitik],MATCH($B389,tab_MinKomp[[Stanowisko / Position ]:[Stanowisko / Position ]],0))="n/a","n/a",Y389-INDEX(tab_MinKomp[Polityka rachunkowości / Buchführungspolitik],MATCH($B389,tab_MinKomp[[Stanowisko / Position ]:[Stanowisko / Position ]],0)))</f>
        <v>n/a</v>
      </c>
      <c r="Z390" s="194" t="str">
        <f>IF(INDEX(tab_MinKomp[Ustawa o rachunkowości / Rechnungslegungsgesetz],MATCH($B389,tab_MinKomp[[Stanowisko / Position ]:[Stanowisko / Position ]],0))="n/a","n/a",Z389-INDEX(tab_MinKomp[Ustawa o rachunkowości / Rechnungslegungsgesetz],MATCH($B389,tab_MinKomp[[Stanowisko / Position ]:[Stanowisko / Position ]],0)))</f>
        <v>n/a</v>
      </c>
      <c r="AA390" s="194" t="str">
        <f>IF(INDEX(tab_MinKomp[WORKFLOW - TS-100],MATCH($B389,tab_MinKomp[[Stanowisko / Position ]:[Stanowisko / Position ]],0))="n/a","n/a",AA389-INDEX(tab_MinKomp[WORKFLOW - TS-100],MATCH($B389,tab_MinKomp[[Stanowisko / Position ]:[Stanowisko / Position ]],0)))</f>
        <v>n/a</v>
      </c>
      <c r="AB390" s="194" t="str">
        <f>IF(INDEX(tab_MinKomp[WORKFLOW - SFMS],MATCH($B389,tab_MinKomp[[Stanowisko / Position ]:[Stanowisko / Position ]],0))="n/a","n/a",AB389-INDEX(tab_MinKomp[WORKFLOW - SFMS],MATCH($B389,tab_MinKomp[[Stanowisko / Position ]:[Stanowisko / Position ]],0)))</f>
        <v>n/a</v>
      </c>
      <c r="AC390" s="194" t="str">
        <f>IF(INDEX(tab_MinKomp[System ISO 9001:2015],MATCH($B389,tab_MinKomp[[Stanowisko / Position ]:[Stanowisko / Position ]],0))="n/a","n/a",AC389-INDEX(tab_MinKomp[System ISO 9001:2015],MATCH($B389,tab_MinKomp[[Stanowisko / Position ]:[Stanowisko / Position ]],0)))</f>
        <v>n/a</v>
      </c>
      <c r="AD390" s="194" t="str">
        <f>IF(INDEX(tab_MinKomp[System ISO 9001:2015],MATCH($B389,tab_MinKomp[[Stanowisko / Position ]:[Stanowisko / Position ]],0))="n/a","n/a",AD389-INDEX(tab_MinKomp[System ISO 9001:2015],MATCH($B389,tab_MinKomp[[Stanowisko / Position ]:[Stanowisko / Position ]],0)))</f>
        <v>n/a</v>
      </c>
      <c r="AE390" s="194" t="str">
        <f>IF(INDEX(tab_MinKomp[System ISO 9001:2015],MATCH($B389,tab_MinKomp[[Stanowisko / Position ]:[Stanowisko / Position ]],0))="n/a","n/a",AE389-INDEX(tab_MinKomp[System ISO 9001:2015],MATCH($B389,tab_MinKomp[[Stanowisko / Position ]:[Stanowisko / Position ]],0)))</f>
        <v>n/a</v>
      </c>
      <c r="AF390" s="194" t="str">
        <f>IF(INDEX(tab_MinKomp[System ISO 9001:2015],MATCH($B389,tab_MinKomp[[Stanowisko / Position ]:[Stanowisko / Position ]],0))="n/a","n/a",AF389-INDEX(tab_MinKomp[System ISO 9001:2015],MATCH($B389,tab_MinKomp[[Stanowisko / Position ]:[Stanowisko / Position ]],0)))</f>
        <v>n/a</v>
      </c>
      <c r="AG390" s="194" t="str">
        <f>IF(INDEX(tab_MinKomp[Wymagania VDA 6.3 Process / Forderungen],MATCH($B389,tab_MinKomp[[Stanowisko / Position ]:[Stanowisko / Position ]],0))="n/a","n/a",AG389-INDEX(tab_MinKomp[Wymagania VDA 6.3 Process / Forderungen],MATCH($B389,tab_MinKomp[[Stanowisko / Position ]:[Stanowisko / Position ]],0)))</f>
        <v>n/a</v>
      </c>
      <c r="AH390" s="194" t="str">
        <f>IF(INDEX(tab_MinKomp[Wymagania VDA 6.5 Product / Forderungen],MATCH($B389,tab_MinKomp[[Stanowisko / Position ]:[Stanowisko / Position ]],0))="n/a","n/a",AH389-INDEX(tab_MinKomp[Wymagania VDA 6.5 Product / Forderungen],MATCH($B389,tab_MinKomp[[Stanowisko / Position ]:[Stanowisko / Position ]],0)))</f>
        <v>n/a</v>
      </c>
      <c r="AI390" s="194" t="str">
        <f>IF(INDEX(tab_MinKomp[System ISO 9001:2015],MATCH($B389,tab_MinKomp[[Stanowisko / Position ]:[Stanowisko / Position ]],0))="n/a","n/a",AI389-INDEX(tab_MinKomp[System ISO 9001:2015],MATCH($B389,tab_MinKomp[[Stanowisko / Position ]:[Stanowisko / Position ]],0)))</f>
        <v>n/a</v>
      </c>
      <c r="AJ390" s="194" t="str">
        <f>IF(INDEX(tab_MinKomp[Auditor systemu ISO 17021:2018],MATCH($B389,tab_MinKomp[[Stanowisko / Position ]:[Stanowisko / Position ]],0))="n/a","n/a",AJ389-INDEX(tab_MinKomp[Auditor systemu ISO 17021:2018],MATCH($B389,tab_MinKomp[[Stanowisko / Position ]:[Stanowisko / Position ]],0)))</f>
        <v>n/a</v>
      </c>
      <c r="AK390" s="194" t="str">
        <f>IF(INDEX(tab_MinKomp[Pełnomocnik systemu / Systemvertreter],MATCH($B389,tab_MinKomp[[Stanowisko / Position ]:[Stanowisko / Position ]],0))="n/a","n/a",AK389-INDEX(tab_MinKomp[Pełnomocnik systemu / Systemvertreter],MATCH($B389,tab_MinKomp[[Stanowisko / Position ]:[Stanowisko / Position ]],0)))</f>
        <v>n/a</v>
      </c>
      <c r="AL390" s="194">
        <f>IF(INDEX(tab_MinKomp[Polityka Etyczna - Compliance],MATCH($B389,tab_MinKomp[[Stanowisko / Position ]:[Stanowisko / Position ]],0))="n/a","n/a",AL389-INDEX(tab_MinKomp[Polityka Etyczna - Compliance],MATCH($B389,tab_MinKomp[[Stanowisko / Position ]:[Stanowisko / Position ]],0)))</f>
        <v>0</v>
      </c>
      <c r="AM390" s="194" t="str">
        <f>IF(INDEX(tab_MinKomp[WDRAŻANIE NOWYCH PROJEKTÓW/ PROCEDURA CTM],MATCH($B389,tab_MinKomp[[Stanowisko / Position ]:[Stanowisko / Position ]],0))="n/a","n/a",AM389-INDEX(tab_MinKomp[WDRAŻANIE NOWYCH PROJEKTÓW/ PROCEDURA CTM],MATCH($B389,tab_MinKomp[[Stanowisko / Position ]:[Stanowisko / Position ]],0)))</f>
        <v>n/a</v>
      </c>
      <c r="AN390" s="194" t="str">
        <f>IF(INDEX(tab_MinKomp[KAMIENIE MILOWE MSL/PIFF],MATCH($B389,tab_MinKomp[[Stanowisko / Position ]:[Stanowisko / Position ]],0))="n/a","n/a",AN389-INDEX(tab_MinKomp[KAMIENIE MILOWE MSL/PIFF],MATCH($B389,tab_MinKomp[[Stanowisko / Position ]:[Stanowisko / Position ]],0)))</f>
        <v>n/a</v>
      </c>
      <c r="AO390" s="194">
        <f>IF(INDEX(tab_MinKomp[CP],MATCH($B389,tab_MinKomp[[Stanowisko / Position ]:[Stanowisko / Position ]],0))="n/a","n/a",AO389-INDEX(tab_MinKomp[CP],MATCH($B389,tab_MinKomp[[Stanowisko / Position ]:[Stanowisko / Position ]],0)))</f>
        <v>0</v>
      </c>
      <c r="AP390" s="194" t="str">
        <f>IF(INDEX(tab_MinKomp[FMEA],MATCH($B389,tab_MinKomp[[Stanowisko / Position ]:[Stanowisko / Position ]],0))="n/a","n/a",AP389-INDEX(tab_MinKomp[FMEA],MATCH($B389,tab_MinKomp[[Stanowisko / Position ]:[Stanowisko / Position ]],0)))</f>
        <v>n/a</v>
      </c>
      <c r="AQ390" s="194">
        <f>IF(INDEX(tab_MinKomp[FLOW CHART],MATCH($B389,tab_MinKomp[[Stanowisko / Position ]:[Stanowisko / Position ]],0))="n/a","n/a",AQ389-INDEX(tab_MinKomp[FLOW CHART],MATCH($B389,tab_MinKomp[[Stanowisko / Position ]:[Stanowisko / Position ]],0)))</f>
        <v>0</v>
      </c>
      <c r="AR390" s="194" t="str">
        <f>IF(INDEX(tab_MinKomp[APQP],MATCH($B389,tab_MinKomp[[Stanowisko / Position ]:[Stanowisko / Position ]],0))="n/a","n/a",AR389-INDEX(tab_MinKomp[APQP],MATCH($B389,tab_MinKomp[[Stanowisko / Position ]:[Stanowisko / Position ]],0)))</f>
        <v>n/a</v>
      </c>
      <c r="AS390" s="194" t="str">
        <f>IF(INDEX(tab_MinKomp[MSA],MATCH($B389,tab_MinKomp[[Stanowisko / Position ]:[Stanowisko / Position ]],0))="n/a","n/a",AS389-INDEX(tab_MinKomp[MSA],MATCH($B389,tab_MinKomp[[Stanowisko / Position ]:[Stanowisko / Position ]],0)))</f>
        <v>n/a</v>
      </c>
      <c r="AT390" s="194" t="str">
        <f>IF(INDEX(tab_MinKomp[SPC],MATCH($B389,tab_MinKomp[[Stanowisko / Position ]:[Stanowisko / Position ]],0))="n/a","n/a",AT389-INDEX(tab_MinKomp[SPC],MATCH($B389,tab_MinKomp[[Stanowisko / Position ]:[Stanowisko / Position ]],0)))</f>
        <v>n/a</v>
      </c>
      <c r="AU390" s="194" t="str">
        <f>IF(INDEX(tab_MinKomp[CSR (SPECYFICZNE WYMAGANIA KLIENTA)],MATCH($B389,tab_MinKomp[[Stanowisko / Position ]:[Stanowisko / Position ]],0))="n/a","n/a",AU389-INDEX(tab_MinKomp[CSR (SPECYFICZNE WYMAGANIA KLIENTA)],MATCH($B389,tab_MinKomp[[Stanowisko / Position ]:[Stanowisko / Position ]],0)))</f>
        <v>n/a</v>
      </c>
      <c r="AV390" s="194">
        <f>IF(INDEX(tab_MinKomp[5S],MATCH($B389,tab_MinKomp[[Stanowisko / Position ]:[Stanowisko / Position ]],0))="n/a","n/a",AV389-INDEX(tab_MinKomp[5S],MATCH($B389,tab_MinKomp[[Stanowisko / Position ]:[Stanowisko / Position ]],0)))</f>
        <v>0</v>
      </c>
      <c r="AW390" s="194">
        <f>IF(INDEX(tab_MinKomp[LEAN MANAGEMENT],MATCH($B389,tab_MinKomp[[Stanowisko / Position ]:[Stanowisko / Position ]],0))="n/a","n/a",AW389-INDEX(tab_MinKomp[LEAN MANAGEMENT],MATCH($B389,tab_MinKomp[[Stanowisko / Position ]:[Stanowisko / Position ]],0)))</f>
        <v>0</v>
      </c>
      <c r="AX390" s="194" t="str">
        <f>IF(INDEX(tab_MinKomp[5R],MATCH($B389,tab_MinKomp[[Stanowisko / Position ]:[Stanowisko / Position ]],0))="n/a","n/a",AX389-INDEX(tab_MinKomp[5R],MATCH($B389,tab_MinKomp[[Stanowisko / Position ]:[Stanowisko / Position ]],0)))</f>
        <v>n/a</v>
      </c>
      <c r="AY390" s="194" t="str">
        <f>IF(INDEX(tab_MinKomp[Six Sigma],MATCH($B389,tab_MinKomp[[Stanowisko / Position ]:[Stanowisko / Position ]],0))="n/a","n/a",AY389-INDEX(tab_MinKomp[Six Sigma],MATCH($B389,tab_MinKomp[[Stanowisko / Position ]:[Stanowisko / Position ]],0)))</f>
        <v>n/a</v>
      </c>
      <c r="AZ390" s="194" t="str">
        <f>IF(INDEX(tab_MinKomp[System BAAN / Distribution &amp; Supply Chain],MATCH($B389,tab_MinKomp[[Stanowisko / Position ]:[Stanowisko / Position ]],0))="n/a","n/a",AZ389-INDEX(tab_MinKomp[System BAAN / Distribution &amp; Supply Chain],MATCH($B389,tab_MinKomp[[Stanowisko / Position ]:[Stanowisko / Position ]],0)))</f>
        <v>n/a</v>
      </c>
      <c r="BA390" s="194" t="str">
        <f>IF(INDEX(tab_MinKomp[Gospodarka magazynowa / Lagerverwaltung],MATCH($B389,tab_MinKomp[[Stanowisko / Position ]:[Stanowisko / Position ]],0))="n/a","n/a",BA389-INDEX(tab_MinKomp[Gospodarka magazynowa / Lagerverwaltung],MATCH($B389,tab_MinKomp[[Stanowisko / Position ]:[Stanowisko / Position ]],0)))</f>
        <v>n/a</v>
      </c>
      <c r="BB390" s="194" t="str">
        <f>IF(INDEX(tab_MinKomp[Inwentaryzacja - organizacja i przebieg / Inventurprozess],MATCH($B389,tab_MinKomp[[Stanowisko / Position ]:[Stanowisko / Position ]],0))="n/a","n/a",BB389-INDEX(tab_MinKomp[Inwentaryzacja - organizacja i przebieg / Inventurprozess],MATCH($B389,tab_MinKomp[[Stanowisko / Position ]:[Stanowisko / Position ]],0)))</f>
        <v>n/a</v>
      </c>
      <c r="BC390" s="194" t="str">
        <f>IF(INDEX(tab_MinKomp[Organizacja dostaw / Versorgungsorganisation],MATCH($B389,tab_MinKomp[[Stanowisko / Position ]:[Stanowisko / Position ]],0))="n/a","n/a",BC389-INDEX(tab_MinKomp[Organizacja dostaw / Versorgungsorganisation],MATCH($B389,tab_MinKomp[[Stanowisko / Position ]:[Stanowisko / Position ]],0)))</f>
        <v>n/a</v>
      </c>
      <c r="BD390" s="194" t="str">
        <f>IF(INDEX(tab_MinKomp[Organizacja wysyłek / Organisation von Lieferungen],MATCH($B389,tab_MinKomp[[Stanowisko / Position ]:[Stanowisko / Position ]],0))="n/a","n/a",BD389-INDEX(tab_MinKomp[Organizacja wysyłek / Organisation von Lieferungen],MATCH($B389,tab_MinKomp[[Stanowisko / Position ]:[Stanowisko / Position ]],0)))</f>
        <v>n/a</v>
      </c>
      <c r="BE390" s="194" t="str">
        <f>IF(INDEX(tab_MinKomp[Analiza magazynowa - Program Polen.mdb / Inventuranalyse],MATCH($B389,tab_MinKomp[[Stanowisko / Position ]:[Stanowisko / Position ]],0))="n/a","n/a",BE389-INDEX(tab_MinKomp[Analiza magazynowa - Program Polen.mdb / Inventuranalyse],MATCH($B389,tab_MinKomp[[Stanowisko / Position ]:[Stanowisko / Position ]],0)))</f>
        <v>n/a</v>
      </c>
      <c r="BF390" s="190" t="str">
        <f>IF(INDEX(tab_MinKomp[MMOG (Materials Management Operations Guidelines)],MATCH($B389,tab_MinKomp[[Stanowisko / Position ]:[Stanowisko / Position ]],0))="n/a","n/a",BF389-INDEX(tab_MinKomp[MMOG (Materials Management Operations Guidelines)],MATCH($B389,tab_MinKomp[[Stanowisko / Position ]:[Stanowisko / Position ]],0)))</f>
        <v>n/a</v>
      </c>
      <c r="BG390" s="190" t="str">
        <f>IF(INDEX(tab_MinKomp[GPP],MATCH($B389,tab_MinKomp[[Stanowisko / Position ]:[Stanowisko / Position ]],0))="n/a","n/a",BG389-INDEX(tab_MinKomp[GPP],MATCH($B389,tab_MinKomp[[Stanowisko / Position ]:[Stanowisko / Position ]],0)))</f>
        <v>n/a</v>
      </c>
      <c r="BH390" s="190" t="str">
        <f>IF(INDEX(tab_MinKomp[AIAG (Automotive Industry Action Group)],MATCH($B389,tab_MinKomp[[Stanowisko / Position ]:[Stanowisko / Position ]],0))="n/a","n/a",BH389-INDEX(tab_MinKomp[AIAG (Automotive Industry Action Group)],MATCH($B389,tab_MinKomp[[Stanowisko / Position ]:[Stanowisko / Position ]],0)))</f>
        <v>n/a</v>
      </c>
      <c r="BI390" s="190" t="str">
        <f>IF(INDEX(tab_MinKomp[Super-G disputes],MATCH($B389,tab_MinKomp[[Stanowisko / Position ]:[Stanowisko / Position ]],0))="n/a","n/a",BI389-INDEX(tab_MinKomp[Super-G disputes],MATCH($B389,tab_MinKomp[[Stanowisko / Position ]:[Stanowisko / Position ]],0)))</f>
        <v>n/a</v>
      </c>
      <c r="BJ390" s="190" t="str">
        <f>IF(INDEX(tab_MinKomp[CMMS3/eDDL (Direct Data Link)],MATCH($B389,tab_MinKomp[[Stanowisko / Position ]:[Stanowisko / Position ]],0))="n/a","n/a",BJ389-INDEX(tab_MinKomp[CMMS3/eDDL (Direct Data Link)],MATCH($B389,tab_MinKomp[[Stanowisko / Position ]:[Stanowisko / Position ]],0)))</f>
        <v>n/a</v>
      </c>
      <c r="BK390" s="190" t="str">
        <f>IF(INDEX(tab_MinKomp[MP&amp;L (Material Planning and Logistics)],MATCH($B389,tab_MinKomp[[Stanowisko / Position ]:[Stanowisko / Position ]],0))="n/a","n/a",BK389-INDEX(tab_MinKomp[MP&amp;L (Material Planning and Logistics)],MATCH($B389,tab_MinKomp[[Stanowisko / Position ]:[Stanowisko / Position ]],0)))</f>
        <v>n/a</v>
      </c>
      <c r="BL390" s="190" t="str">
        <f>IF(INDEX(tab_MinKomp[Supplier delivery rating],MATCH($B389,tab_MinKomp[[Stanowisko / Position ]:[Stanowisko / Position ]],0))="n/a","n/a",BL389-INDEX(tab_MinKomp[Supplier delivery rating],MATCH($B389,tab_MinKomp[[Stanowisko / Position ]:[Stanowisko / Position ]],0)))</f>
        <v>n/a</v>
      </c>
      <c r="BM390" s="194" t="str">
        <f>IF(INDEX(tab_MinKomp[Obsługa maszyn KVT / KVT Maschinenbedienung],MATCH($B389,tab_MinKomp[[Stanowisko / Position ]:[Stanowisko / Position ]],0))="n/a","n/a",BM389-INDEX(tab_MinKomp[Obsługa maszyn KVT / KVT Maschinenbedienung],MATCH($B389,tab_MinKomp[[Stanowisko / Position ]:[Stanowisko / Position ]],0)))</f>
        <v>n/a</v>
      </c>
      <c r="BN390" s="194" t="str">
        <f>IF(INDEX(tab_MinKomp[Obsługa maszyn KVT / KVT Maschinenbedienung],MATCH($B389,tab_MinKomp[[Stanowisko / Position ]:[Stanowisko / Position ]],0))="n/a","n/a",BN389-INDEX(tab_MinKomp[Obsługa maszyn KVT / KVT Maschinenbedienung],MATCH($B389,tab_MinKomp[[Stanowisko / Position ]:[Stanowisko / Position ]],0)))</f>
        <v>n/a</v>
      </c>
      <c r="BO390" s="194" t="str">
        <f>IF(INDEX(tab_MinKomp[Obsługa maszyn KVT / KVT Maschinenbedienung],MATCH($B389,tab_MinKomp[[Stanowisko / Position ]:[Stanowisko / Position ]],0))="n/a","n/a",BO389-INDEX(tab_MinKomp[Obsługa maszyn KVT / KVT Maschinenbedienung],MATCH($B389,tab_MinKomp[[Stanowisko / Position ]:[Stanowisko / Position ]],0)))</f>
        <v>n/a</v>
      </c>
      <c r="BP390" s="194">
        <f>IF(INDEX(tab_MinKomp[Obsługa maszyn Novapax / Novapax Maschinenbedienung],MATCH($B389,tab_MinKomp[[Stanowisko / Position ]:[Stanowisko / Position ]],0))="n/a","n/a",BP389-INDEX(tab_MinKomp[Obsługa maszyn Novapax / Novapax Maschinenbedienung],MATCH($B389,tab_MinKomp[[Stanowisko / Position ]:[Stanowisko / Position ]],0)))</f>
        <v>0</v>
      </c>
      <c r="BQ390" s="194" t="str">
        <f>IF(INDEX(tab_MinKomp[Obsługa maszyn Piovan / Piovan Maschinenbedienung],MATCH($B389,tab_MinKomp[[Stanowisko / Position ]:[Stanowisko / Position ]],0))="n/a","n/a",BQ389-INDEX(tab_MinKomp[Obsługa maszyn Piovan / Piovan Maschinenbedienung],MATCH($B389,tab_MinKomp[[Stanowisko / Position ]:[Stanowisko / Position ]],0)))</f>
        <v>n/a</v>
      </c>
      <c r="BR390" s="194">
        <f>IF(INDEX(tab_MinKomp[Eliminacja awarii / Beseitigung von Ausfällen],MATCH($B389,tab_MinKomp[[Stanowisko / Position ]:[Stanowisko / Position ]],0))="n/a","n/a",BR389-INDEX(tab_MinKomp[Eliminacja awarii / Beseitigung von Ausfällen],MATCH($B389,tab_MinKomp[[Stanowisko / Position ]:[Stanowisko / Position ]],0)))</f>
        <v>0</v>
      </c>
      <c r="BS390" s="194" t="str">
        <f>IF(INDEX(tab_MinKomp[Obsługa maszyn Piovan / Piovan Maschinenbedienung],MATCH($B389,tab_MinKomp[[Stanowisko / Position ]:[Stanowisko / Position ]],0))="n/a","n/a",BS389-INDEX(tab_MinKomp[Obsługa maszyn Piovan / Piovan Maschinenbedienung],MATCH($B389,tab_MinKomp[[Stanowisko / Position ]:[Stanowisko / Position ]],0)))</f>
        <v>n/a</v>
      </c>
      <c r="BT390" s="194" t="str">
        <f>IF(INDEX(tab_MinKomp[Obsługa maszyn Piovan / Piovan Maschinenbedienung],MATCH($B389,tab_MinKomp[[Stanowisko / Position ]:[Stanowisko / Position ]],0))="n/a","n/a",BT389-INDEX(tab_MinKomp[Obsługa maszyn Piovan / Piovan Maschinenbedienung],MATCH($B389,tab_MinKomp[[Stanowisko / Position ]:[Stanowisko / Position ]],0)))</f>
        <v>n/a</v>
      </c>
      <c r="BU390" s="194" t="str">
        <f>IF(INDEX(tab_MinKomp[Obsługa maszyn Piovan / Piovan Maschinenbedienung],MATCH($B389,tab_MinKomp[[Stanowisko / Position ]:[Stanowisko / Position ]],0))="n/a","n/a",BU389-INDEX(tab_MinKomp[Obsługa maszyn Piovan / Piovan Maschinenbedienung],MATCH($B389,tab_MinKomp[[Stanowisko / Position ]:[Stanowisko / Position ]],0)))</f>
        <v>n/a</v>
      </c>
      <c r="BV390" s="194" t="str">
        <f>IF(INDEX(tab_MinKomp[Obsługa maszyn Piovan / Piovan Maschinenbedienung],MATCH($B389,tab_MinKomp[[Stanowisko / Position ]:[Stanowisko / Position ]],0))="n/a","n/a",BV389-INDEX(tab_MinKomp[Obsługa maszyn Piovan / Piovan Maschinenbedienung],MATCH($B389,tab_MinKomp[[Stanowisko / Position ]:[Stanowisko / Position ]],0)))</f>
        <v>n/a</v>
      </c>
      <c r="BW390" s="194" t="str">
        <f>IF(INDEX(tab_MinKomp[Obsługa maszyn Piovan / Piovan Maschinenbedienung],MATCH($B389,tab_MinKomp[[Stanowisko / Position ]:[Stanowisko / Position ]],0))="n/a","n/a",BW389-INDEX(tab_MinKomp[Obsługa maszyn Piovan / Piovan Maschinenbedienung],MATCH($B389,tab_MinKomp[[Stanowisko / Position ]:[Stanowisko / Position ]],0)))</f>
        <v>n/a</v>
      </c>
      <c r="BX390" s="194" t="str">
        <f>IF(INDEX(tab_MinKomp[Obsługa maszyn Piovan / Piovan Maschinenbedienung],MATCH($B389,tab_MinKomp[[Stanowisko / Position ]:[Stanowisko / Position ]],0))="n/a","n/a",BX389-INDEX(tab_MinKomp[Obsługa maszyn Piovan / Piovan Maschinenbedienung],MATCH($B389,tab_MinKomp[[Stanowisko / Position ]:[Stanowisko / Position ]],0)))</f>
        <v>n/a</v>
      </c>
      <c r="BY390" s="194" t="str">
        <f>IF(INDEX(tab_MinKomp[Obsługa maszyn Engel / Engel Maschinenbedienung],MATCH($B389,tab_MinKomp[[Stanowisko / Position ]:[Stanowisko / Position ]],0))="n/a","n/a",BY389-INDEX(tab_MinKomp[Obsługa maszyn Engel / Engel Maschinenbedienung],MATCH($B389,tab_MinKomp[[Stanowisko / Position ]:[Stanowisko / Position ]],0)))</f>
        <v>n/a</v>
      </c>
      <c r="BZ390" s="194" t="str">
        <f>IF(INDEX(tab_MinKomp[Obsługa maszyn Engel / Engel Maschinenbedienung],MATCH($B389,tab_MinKomp[[Stanowisko / Position ]:[Stanowisko / Position ]],0))="n/a","n/a",BZ389-INDEX(tab_MinKomp[Obsługa maszyn Engel / Engel Maschinenbedienung],MATCH($B389,tab_MinKomp[[Stanowisko / Position ]:[Stanowisko / Position ]],0)))</f>
        <v>n/a</v>
      </c>
      <c r="CA390" s="194">
        <f>IF(INDEX(tab_MinKomp[Eliminacja awarii / Beseitigung von Ausfällen],MATCH($B389,tab_MinKomp[[Stanowisko / Position ]:[Stanowisko / Position ]],0))="n/a","n/a",CA389-INDEX(tab_MinKomp[Eliminacja awarii / Beseitigung von Ausfällen],MATCH($B389,tab_MinKomp[[Stanowisko / Position ]:[Stanowisko / Position ]],0)))</f>
        <v>0</v>
      </c>
      <c r="CB390" s="194" t="str">
        <f>IF(INDEX(tab_MinKomp[Obsługa maszyn ASL / ASL Maschinenbedienung],MATCH($B389,tab_MinKomp[[Stanowisko / Position ]:[Stanowisko / Position ]],0))="n/a","n/a",CB389-INDEX(tab_MinKomp[Obsługa maszyn ASL / ASL Maschinenbedienung],MATCH($B389,tab_MinKomp[[Stanowisko / Position ]:[Stanowisko / Position ]],0)))</f>
        <v>n/a</v>
      </c>
      <c r="CC390" s="194">
        <f>IF(INDEX(tab_MinKomp[Obsługa maszyn Novapax / Novapax Maschinenbedienung],MATCH($B389,tab_MinKomp[[Stanowisko / Position ]:[Stanowisko / Position ]],0))="n/a","n/a",CC389-INDEX(tab_MinKomp[Obsługa maszyn Novapax / Novapax Maschinenbedienung],MATCH($B389,tab_MinKomp[[Stanowisko / Position ]:[Stanowisko / Position ]],0)))</f>
        <v>0</v>
      </c>
      <c r="CD390" s="194">
        <f>IF(INDEX(tab_MinKomp[Obsługa maszyn Novapax / Novapax Maschinenbedienung],MATCH($B389,tab_MinKomp[[Stanowisko / Position ]:[Stanowisko / Position ]],0))="n/a","n/a",CD389-INDEX(tab_MinKomp[Obsługa maszyn Novapax / Novapax Maschinenbedienung],MATCH($B389,tab_MinKomp[[Stanowisko / Position ]:[Stanowisko / Position ]],0)))</f>
        <v>0</v>
      </c>
      <c r="CE390" s="194" t="str">
        <f>IF(INDEX(tab_MinKomp[Obsługa maszyn Piovan / Piovan Maschinenbedienung],MATCH($B389,tab_MinKomp[[Stanowisko / Position ]:[Stanowisko / Position ]],0))="n/a","n/a",CE389-INDEX(tab_MinKomp[Obsługa maszyn Piovan / Piovan Maschinenbedienung],MATCH($B389,tab_MinKomp[[Stanowisko / Position ]:[Stanowisko / Position ]],0)))</f>
        <v>n/a</v>
      </c>
      <c r="CF390" s="194" t="str">
        <f>IF(INDEX(tab_MinKomp[Obsługa maszyn Piovan / Piovan Maschinenbedienung],MATCH($B389,tab_MinKomp[[Stanowisko / Position ]:[Stanowisko / Position ]],0))="n/a","n/a",CF389-INDEX(tab_MinKomp[Obsługa maszyn Piovan / Piovan Maschinenbedienung],MATCH($B389,tab_MinKomp[[Stanowisko / Position ]:[Stanowisko / Position ]],0)))</f>
        <v>n/a</v>
      </c>
      <c r="CG390" s="194">
        <f>IF(INDEX(tab_MinKomp[Eliminacja awarii / Beseitigung von Ausfällen],MATCH($B389,tab_MinKomp[[Stanowisko / Position ]:[Stanowisko / Position ]],0))="n/a","n/a",CG389-INDEX(tab_MinKomp[Eliminacja awarii / Beseitigung von Ausfällen],MATCH($B389,tab_MinKomp[[Stanowisko / Position ]:[Stanowisko / Position ]],0)))</f>
        <v>0</v>
      </c>
      <c r="CH390" s="194" t="str">
        <f>IF(INDEX(tab_MinKomp[Wymagania VDA 6.5 Product / Forderungen],MATCH($B389,tab_MinKomp[[Stanowisko / Position ]:[Stanowisko / Position ]],0))="n/a","n/a",CH389-INDEX(tab_MinKomp[Wymagania VDA 6.5 Product / Forderungen],MATCH($B389,tab_MinKomp[[Stanowisko / Position ]:[Stanowisko / Position ]],0)))</f>
        <v>n/a</v>
      </c>
      <c r="CI390" s="194" t="str">
        <f>IF(INDEX(tab_MinKomp[Wymagania VDA 6.5 Product / Forderungen],MATCH($B389,tab_MinKomp[[Stanowisko / Position ]:[Stanowisko / Position ]],0))="n/a","n/a",CI389-INDEX(tab_MinKomp[Wymagania VDA 6.5 Product / Forderungen],MATCH($B389,tab_MinKomp[[Stanowisko / Position ]:[Stanowisko / Position ]],0)))</f>
        <v>n/a</v>
      </c>
      <c r="CJ390" s="194" t="str">
        <f>IF(INDEX(tab_MinKomp[Wymagania VDA 6.5 Product / Forderungen],MATCH($B389,tab_MinKomp[[Stanowisko / Position ]:[Stanowisko / Position ]],0))="n/a","n/a",CJ389-INDEX(tab_MinKomp[Wymagania VDA 6.5 Product / Forderungen],MATCH($B389,tab_MinKomp[[Stanowisko / Position ]:[Stanowisko / Position ]],0)))</f>
        <v>n/a</v>
      </c>
      <c r="CK390" s="194" t="str">
        <f>IF(INDEX(tab_MinKomp[Wymagania VDA 6.5 Product / Forderungen],MATCH($B389,tab_MinKomp[[Stanowisko / Position ]:[Stanowisko / Position ]],0))="n/a","n/a",CK389-INDEX(tab_MinKomp[Wymagania VDA 6.5 Product / Forderungen],MATCH($B389,tab_MinKomp[[Stanowisko / Position ]:[Stanowisko / Position ]],0)))</f>
        <v>n/a</v>
      </c>
      <c r="CL390" s="194" t="str">
        <f>IF(INDEX(tab_MinKomp[Wymagania VDA 6.5 Product / Forderungen],MATCH($B389,tab_MinKomp[[Stanowisko / Position ]:[Stanowisko / Position ]],0))="n/a","n/a",CL389-INDEX(tab_MinKomp[Wymagania VDA 6.5 Product / Forderungen],MATCH($B389,tab_MinKomp[[Stanowisko / Position ]:[Stanowisko / Position ]],0)))</f>
        <v>n/a</v>
      </c>
      <c r="CM390" s="194" t="str">
        <f>IF(INDEX(tab_MinKomp[Informatyka ogólna (techniczne i systemowe) / Allgemeine IT (Technik und System)],MATCH($B389,tab_MinKomp[[Stanowisko / Position ]:[Stanowisko / Position ]],0))="n/a","n/a",CM389-INDEX(tab_MinKomp[Informatyka ogólna (techniczne i systemowe) / Allgemeine IT (Technik und System)],MATCH($B389,tab_MinKomp[[Stanowisko / Position ]:[Stanowisko / Position ]],0)))</f>
        <v>n/a</v>
      </c>
      <c r="CN390" s="194" t="str">
        <f>IF(INDEX(tab_MinKomp[Sieci komputerowe / Computernetzwerke],MATCH($B389,tab_MinKomp[[Stanowisko / Position ]:[Stanowisko / Position ]],0))="n/a","n/a",CN389-INDEX(tab_MinKomp[Sieci komputerowe / Computernetzwerke],MATCH($B389,tab_MinKomp[[Stanowisko / Position ]:[Stanowisko / Position ]],0)))</f>
        <v>n/a</v>
      </c>
      <c r="CO390" s="194" t="str">
        <f>IF(INDEX(tab_MinKomp[Hardware (komputery PC, drukarki biurowe i etykietowe, telefonia stacjonarna i mobilna) (PC, Drucker, Telefpne, Handys)],MATCH($B389,tab_MinKomp[[Stanowisko / Position ]:[Stanowisko / Position ]],0))="n/a","n/a",CO389-INDEX(tab_MinKomp[Hardware (komputery PC, drukarki biurowe i etykietowe, telefonia stacjonarna i mobilna) (PC, Drucker, Telefpne, Handys)],MATCH($B389,tab_MinKomp[[Stanowisko / Position ]:[Stanowisko / Position ]],0)))</f>
        <v>n/a</v>
      </c>
      <c r="CP390" s="194" t="str">
        <f>IF(INDEX(tab_MinKomp[Software &amp; Systems (MS Office, MS Remote Desktop)],MATCH($B389,tab_MinKomp[[Stanowisko / Position ]:[Stanowisko / Position ]],0))="n/a","n/a",CP389-INDEX(tab_MinKomp[Software &amp; Systems (MS Office, MS Remote Desktop)],MATCH($B389,tab_MinKomp[[Stanowisko / Position ]:[Stanowisko / Position ]],0)))</f>
        <v>n/a</v>
      </c>
      <c r="CQ390" s="194" t="str">
        <f>IF(INDEX(tab_MinKomp[Programowanie obiektowe (PHP) / Objektprogrammierung],MATCH($B389,tab_MinKomp[[Stanowisko / Position ]:[Stanowisko / Position ]],0))="n/a","n/a",CQ389-INDEX(tab_MinKomp[Programowanie obiektowe (PHP) / Objektprogrammierung],MATCH($B389,tab_MinKomp[[Stanowisko / Position ]:[Stanowisko / Position ]],0)))</f>
        <v>n/a</v>
      </c>
      <c r="CR390" s="194" t="str">
        <f>IF(INDEX(tab_MinKomp[Scrum],MATCH($B389,tab_MinKomp[[Stanowisko / Position ]:[Stanowisko / Position ]],0))="n/a","n/a",CR389-INDEX(tab_MinKomp[Scrum],MATCH($B389,tab_MinKomp[[Stanowisko / Position ]:[Stanowisko / Position ]],0)))</f>
        <v>n/a</v>
      </c>
      <c r="CS390" s="194" t="str">
        <f>IF(INDEX(tab_MinKomp[SQL (MySQL)],MATCH($B389,tab_MinKomp[[Stanowisko / Position ]:[Stanowisko / Position ]],0))="n/a","n/a",CS389-INDEX(tab_MinKomp[SQL (MySQL)],MATCH($B389,tab_MinKomp[[Stanowisko / Position ]:[Stanowisko / Position ]],0)))</f>
        <v>n/a</v>
      </c>
      <c r="CT390" s="194" t="str">
        <f>IF(INDEX(tab_MinKomp[Javascript],MATCH($B389,tab_MinKomp[[Stanowisko / Position ]:[Stanowisko / Position ]],0))="n/a","n/a",CT389-INDEX(tab_MinKomp[Javascript],MATCH($B389,tab_MinKomp[[Stanowisko / Position ]:[Stanowisko / Position ]],0)))</f>
        <v>n/a</v>
      </c>
      <c r="CU390" s="194" t="str">
        <f>IF(INDEX(tab_MinKomp[Joomla],MATCH($B389,tab_MinKomp[[Stanowisko / Position ]:[Stanowisko / Position ]],0))="n/a","n/a",CU389-INDEX(tab_MinKomp[Joomla],MATCH($B389,tab_MinKomp[[Stanowisko / Position ]:[Stanowisko / Position ]],0)))</f>
        <v>n/a</v>
      </c>
      <c r="CV390" s="194" t="str">
        <f>IF(INDEX(tab_MinKomp[Bash],MATCH($B389,tab_MinKomp[[Stanowisko / Position ]:[Stanowisko / Position ]],0))="n/a","n/a",CV389-INDEX(tab_MinKomp[Bash],MATCH($B389,tab_MinKomp[[Stanowisko / Position ]:[Stanowisko / Position ]],0)))</f>
        <v>n/a</v>
      </c>
      <c r="CW390" s="194">
        <f>IF(INDEX(tab_MinKomp[Systemy MES (HYDRA / SFMS)],MATCH($B389,tab_MinKomp[[Stanowisko / Position ]:[Stanowisko / Position ]],0))="n/a","n/a",CW389-INDEX(tab_MinKomp[Systemy MES (HYDRA / SFMS)],MATCH($B389,tab_MinKomp[[Stanowisko / Position ]:[Stanowisko / Position ]],0)))</f>
        <v>0</v>
      </c>
      <c r="CX390" s="194" t="str">
        <f>IF(INDEX(tab_MinKomp[HTML / CSS],MATCH($B389,tab_MinKomp[[Stanowisko / Position ]:[Stanowisko / Position ]],0))="n/a","n/a",CX389-INDEX(tab_MinKomp[HTML / CSS],MATCH($B389,tab_MinKomp[[Stanowisko / Position ]:[Stanowisko / Position ]],0)))</f>
        <v>n/a</v>
      </c>
      <c r="CY390" s="194" t="str">
        <f>IF(INDEX(tab_MinKomp[SYSTEM PR],MATCH($B389,tab_MinKomp[[Stanowisko / Position ]:[Stanowisko / Position ]],0))="n/a","n/a",CY389-INDEX(tab_MinKomp[SYSTEM PR],MATCH($B389,tab_MinKomp[[Stanowisko / Position ]:[Stanowisko / Position ]],0)))</f>
        <v>n/a</v>
      </c>
      <c r="CZ390" s="194" t="str">
        <f>IF(INDEX(tab_MinKomp[System Einkauf XP / EBA],MATCH($B389,tab_MinKomp[[Stanowisko / Position ]:[Stanowisko / Position ]],0))="n/a","n/a",CZ389-INDEX(tab_MinKomp[System Einkauf XP / EBA],MATCH($B389,tab_MinKomp[[Stanowisko / Position ]:[Stanowisko / Position ]],0)))</f>
        <v>n/a</v>
      </c>
      <c r="DA390" s="194" t="str">
        <f>IF(INDEX(tab_MinKomp[Techniki negocjacyjne / Verhandlungstechniken],MATCH($B389,tab_MinKomp[[Stanowisko / Position ]:[Stanowisko / Position ]],0))="n/a","n/a",DA389-INDEX(tab_MinKomp[Techniki negocjacyjne / Verhandlungstechniken],MATCH($B389,tab_MinKomp[[Stanowisko / Position ]:[Stanowisko / Position ]],0)))</f>
        <v>n/a</v>
      </c>
      <c r="DB390" s="194" t="str">
        <f>IF(INDEX(tab_MinKomp[Znajomość rynku branżowego / Kenntnis des Industrie Marktes],MATCH($B389,tab_MinKomp[[Stanowisko / Position ]:[Stanowisko / Position ]],0))="n/a","n/a",DB389-INDEX(tab_MinKomp[Znajomość rynku branżowego / Kenntnis des Industrie Marktes],MATCH($B389,tab_MinKomp[[Stanowisko / Position ]:[Stanowisko / Position ]],0)))</f>
        <v>n/a</v>
      </c>
      <c r="DC390" s="194" t="str">
        <f>IF(INDEX(tab_MinKomp[SUPPLIER MANAGEMENT],MATCH($B389,tab_MinKomp[[Stanowisko / Position ]:[Stanowisko / Position ]],0))="n/a","n/a",DC389-INDEX(tab_MinKomp[SUPPLIER MANAGEMENT],MATCH($B389,tab_MinKomp[[Stanowisko / Position ]:[Stanowisko / Position ]],0)))</f>
        <v>n/a</v>
      </c>
      <c r="DD390" s="194" t="str">
        <f>IF(INDEX(tab_MinKomp[SUPPLIER MANAGEMENT],MATCH($B389,tab_MinKomp[[Stanowisko / Position ]:[Stanowisko / Position ]],0))="n/a","n/a",DD389-INDEX(tab_MinKomp[SUPPLIER MANAGEMENT],MATCH($B389,tab_MinKomp[[Stanowisko / Position ]:[Stanowisko / Position ]],0)))</f>
        <v>n/a</v>
      </c>
      <c r="DE390" s="194" t="str">
        <f>IF(INDEX(tab_MinKomp[SUPPLIER MANAGEMENT],MATCH($B389,tab_MinKomp[[Stanowisko / Position ]:[Stanowisko / Position ]],0))="n/a","n/a",DE389-INDEX(tab_MinKomp[SUPPLIER MANAGEMENT],MATCH($B389,tab_MinKomp[[Stanowisko / Position ]:[Stanowisko / Position ]],0)))</f>
        <v>n/a</v>
      </c>
      <c r="DF390" s="194">
        <f>IF(INDEX(tab_MinKomp[LEAN MANAGEMENT],MATCH($B389,tab_MinKomp[[Stanowisko / Position ]:[Stanowisko / Position ]],0))="n/a","n/a",DF389-INDEX(tab_MinKomp[LEAN MANAGEMENT],MATCH($B389,tab_MinKomp[[Stanowisko / Position ]:[Stanowisko / Position ]],0)))</f>
        <v>0</v>
      </c>
      <c r="DG390" s="194" t="str">
        <f>IF(INDEX(tab_MinKomp[PPAP/PSW],MATCH($B389,tab_MinKomp[[Stanowisko / Position ]:[Stanowisko / Position ]],0))="n/a","n/a",DG389-INDEX(tab_MinKomp[PPAP/PSW],MATCH($B389,tab_MinKomp[[Stanowisko / Position ]:[Stanowisko / Position ]],0)))</f>
        <v>n/a</v>
      </c>
      <c r="DH390" s="194" t="str">
        <f>IF(INDEX(tab_MinKomp[SUPPLIER MANAGEMENT],MATCH($B389,tab_MinKomp[[Stanowisko / Position ]:[Stanowisko / Position ]],0))="n/a","n/a",DH389-INDEX(tab_MinKomp[SUPPLIER MANAGEMENT],MATCH($B389,tab_MinKomp[[Stanowisko / Position ]:[Stanowisko / Position ]],0)))</f>
        <v>n/a</v>
      </c>
      <c r="DI390" s="194" t="str">
        <f>IF(INDEX(tab_MinKomp[OBSŁUGA PORTALI KLIENTA / Kundenportale],MATCH($B389,tab_MinKomp[[Stanowisko / Position ]:[Stanowisko / Position ]],0))="n/a","n/a",DI389-INDEX(tab_MinKomp[OBSŁUGA PORTALI KLIENTA / Kundenportale],MATCH($B389,tab_MinKomp[[Stanowisko / Position ]:[Stanowisko / Position ]],0)))</f>
        <v>n/a</v>
      </c>
      <c r="DJ390" s="194" t="str">
        <f>IF(INDEX(tab_MinKomp[Obsługa systemu BABTECQ / BABTECQ System],MATCH($B389,tab_MinKomp[[Stanowisko / Position ]:[Stanowisko / Position ]],0))="n/a","n/a",DJ389-INDEX(tab_MinKomp[Obsługa systemu BABTECQ / BABTECQ System],MATCH($B389,tab_MinKomp[[Stanowisko / Position ]:[Stanowisko / Position ]],0)))</f>
        <v>n/a</v>
      </c>
      <c r="DK390" s="194" t="str">
        <f>IF(INDEX(tab_MinKomp[Rysunek techniczny / technische Zeichnung],MATCH($B389,tab_MinKomp[[Stanowisko / Position ]:[Stanowisko / Position ]],0))="n/a","n/a",DK389-INDEX(tab_MinKomp[Rysunek techniczny / technische Zeichnung],MATCH($B389,tab_MinKomp[[Stanowisko / Position ]:[Stanowisko / Position ]],0)))</f>
        <v>n/a</v>
      </c>
      <c r="DL390" s="194" t="str">
        <f>IF(INDEX(tab_MinKomp[Kalibracja / Kalibrierung],MATCH($B389,tab_MinKomp[[Stanowisko / Position ]:[Stanowisko / Position ]],0))="n/a","n/a",DL389-INDEX(tab_MinKomp[Kalibracja / Kalibrierung],MATCH($B389,tab_MinKomp[[Stanowisko / Position ]:[Stanowisko / Position ]],0)))</f>
        <v>n/a</v>
      </c>
      <c r="DM390" s="194" t="str">
        <f>IF(INDEX(tab_MinKomp[Rekwalifikacja / Requalifizierung],MATCH($B389,tab_MinKomp[[Stanowisko / Position ]:[Stanowisko / Position ]],0))="n/a","n/a",DM389-INDEX(tab_MinKomp[Rekwalifikacja / Requalifizierung],MATCH($B389,tab_MinKomp[[Stanowisko / Position ]:[Stanowisko / Position ]],0)))</f>
        <v>n/a</v>
      </c>
      <c r="DN390" s="190" t="str">
        <f>IF(INDEX(tab_MinKomp[Testy czystości / Reinheitstests],MATCH($B389,tab_MinKomp[[Stanowisko / Position ]:[Stanowisko / Position ]],0))="n/a","n/a",DN389-INDEX(tab_MinKomp[Testy czystości / Reinheitstests],MATCH($B389,tab_MinKomp[[Stanowisko / Position ]:[Stanowisko / Position ]],0)))</f>
        <v>n/a</v>
      </c>
      <c r="DO390" s="190" t="str">
        <f>IF(INDEX(tab_MinKomp[Testy czystości / Reinheitstests],MATCH($B389,tab_MinKomp[[Stanowisko / Position ]:[Stanowisko / Position ]],0))="n/a","n/a",DO389-INDEX(tab_MinKomp[Testy czystości / Reinheitstests],MATCH($B389,tab_MinKomp[[Stanowisko / Position ]:[Stanowisko / Position ]],0)))</f>
        <v>n/a</v>
      </c>
      <c r="DP390" s="190" t="str">
        <f>IF(INDEX(tab_MinKomp[Testy czystości / Reinheitstests],MATCH($B389,tab_MinKomp[[Stanowisko / Position ]:[Stanowisko / Position ]],0))="n/a","n/a",DP389-INDEX(tab_MinKomp[Testy czystości / Reinheitstests],MATCH($B389,tab_MinKomp[[Stanowisko / Position ]:[Stanowisko / Position ]],0)))</f>
        <v>n/a</v>
      </c>
      <c r="DQ390" s="190" t="str">
        <f>IF(INDEX(tab_MinKomp[Testy czystości / Reinheitstests],MATCH($B389,tab_MinKomp[[Stanowisko / Position ]:[Stanowisko / Position ]],0))="n/a","n/a",DQ389-INDEX(tab_MinKomp[Testy czystości / Reinheitstests],MATCH($B389,tab_MinKomp[[Stanowisko / Position ]:[Stanowisko / Position ]],0)))</f>
        <v>n/a</v>
      </c>
      <c r="DR390" s="190" t="str">
        <f>IF(INDEX(tab_MinKomp[Testy czystości / Reinheitstests],MATCH($B389,tab_MinKomp[[Stanowisko / Position ]:[Stanowisko / Position ]],0))="n/a","n/a",DR389-INDEX(tab_MinKomp[Testy czystości / Reinheitstests],MATCH($B389,tab_MinKomp[[Stanowisko / Position ]:[Stanowisko / Position ]],0)))</f>
        <v>n/a</v>
      </c>
      <c r="DS390" s="190" t="str">
        <f>IF(INDEX(tab_MinKomp[Testy czystości / Reinheitstests],MATCH($B389,tab_MinKomp[[Stanowisko / Position ]:[Stanowisko / Position ]],0))="n/a","n/a",DS389-INDEX(tab_MinKomp[Testy czystości / Reinheitstests],MATCH($B389,tab_MinKomp[[Stanowisko / Position ]:[Stanowisko / Position ]],0)))</f>
        <v>n/a</v>
      </c>
      <c r="DT390" s="194" t="str">
        <f>IF(INDEX(tab_MinKomp[SUPPLIER MANAGEMENT],MATCH($B389,tab_MinKomp[[Stanowisko / Position ]:[Stanowisko / Position ]],0))="n/a","n/a",DT389-INDEX(tab_MinKomp[SUPPLIER MANAGEMENT],MATCH($B389,tab_MinKomp[[Stanowisko / Position ]:[Stanowisko / Position ]],0)))</f>
        <v>n/a</v>
      </c>
      <c r="DU390" s="190" t="str">
        <f>IF(INDEX(tab_MinKomp[Testy czystości / Reinheitstests],MATCH($B389,tab_MinKomp[[Stanowisko / Position ]:[Stanowisko / Position ]],0))="n/a","n/a",DU389-INDEX(tab_MinKomp[Testy czystości / Reinheitstests],MATCH($B389,tab_MinKomp[[Stanowisko / Position ]:[Stanowisko / Position ]],0)))</f>
        <v>n/a</v>
      </c>
      <c r="DV390" s="190" t="str">
        <f>IF(INDEX(tab_MinKomp[Testy czystości / Reinheitstests],MATCH($B389,tab_MinKomp[[Stanowisko / Position ]:[Stanowisko / Position ]],0))="n/a","n/a",DV389-INDEX(tab_MinKomp[Testy czystości / Reinheitstests],MATCH($B389,tab_MinKomp[[Stanowisko / Position ]:[Stanowisko / Position ]],0)))</f>
        <v>n/a</v>
      </c>
      <c r="DW390" s="190" t="str">
        <f>IF(INDEX(tab_MinKomp[Testy czystości / Reinheitstests],MATCH($B389,tab_MinKomp[[Stanowisko / Position ]:[Stanowisko / Position ]],0))="n/a","n/a",DW389-INDEX(tab_MinKomp[Testy czystości / Reinheitstests],MATCH($B389,tab_MinKomp[[Stanowisko / Position ]:[Stanowisko / Position ]],0)))</f>
        <v>n/a</v>
      </c>
      <c r="DX390" s="190" t="str">
        <f>IF(INDEX(tab_MinKomp[Testy czystości / Reinheitstests],MATCH($B389,tab_MinKomp[[Stanowisko / Position ]:[Stanowisko / Position ]],0))="n/a","n/a",DX389-INDEX(tab_MinKomp[Testy czystości / Reinheitstests],MATCH($B389,tab_MinKomp[[Stanowisko / Position ]:[Stanowisko / Position ]],0)))</f>
        <v>n/a</v>
      </c>
      <c r="DY390" s="190" t="str">
        <f>IF(INDEX(tab_MinKomp[Testy czystości / Reinheitstests],MATCH($B389,tab_MinKomp[[Stanowisko / Position ]:[Stanowisko / Position ]],0))="n/a","n/a",DY389-INDEX(tab_MinKomp[Testy czystości / Reinheitstests],MATCH($B389,tab_MinKomp[[Stanowisko / Position ]:[Stanowisko / Position ]],0)))</f>
        <v>n/a</v>
      </c>
      <c r="DZ390" s="190" t="str">
        <f>IF(INDEX(tab_MinKomp[Testy czystości / Reinheitstests],MATCH($B389,tab_MinKomp[[Stanowisko / Position ]:[Stanowisko / Position ]],0))="n/a","n/a",DZ389-INDEX(tab_MinKomp[Testy czystości / Reinheitstests],MATCH($B389,tab_MinKomp[[Stanowisko / Position ]:[Stanowisko / Position ]],0)))</f>
        <v>n/a</v>
      </c>
      <c r="EA390" s="194" t="str">
        <f>IF(INDEX(tab_MinKomp[SUPPLIER MANAGEMENT],MATCH($B389,tab_MinKomp[[Stanowisko / Position ]:[Stanowisko / Position ]],0))="n/a","n/a",EA389-INDEX(tab_MinKomp[SUPPLIER MANAGEMENT],MATCH($B389,tab_MinKomp[[Stanowisko / Position ]:[Stanowisko / Position ]],0)))</f>
        <v>n/a</v>
      </c>
      <c r="EB390" s="190" t="str">
        <f>IF(INDEX(tab_MinKomp[Testy czystości / Reinheitstests],MATCH($B389,tab_MinKomp[[Stanowisko / Position ]:[Stanowisko / Position ]],0))="n/a","n/a",EB389-INDEX(tab_MinKomp[Testy czystości / Reinheitstests],MATCH($B389,tab_MinKomp[[Stanowisko / Position ]:[Stanowisko / Position ]],0)))</f>
        <v>n/a</v>
      </c>
      <c r="EC390" s="190" t="str">
        <f>IF(INDEX(tab_MinKomp[Testy czystości / Reinheitstests],MATCH($B389,tab_MinKomp[[Stanowisko / Position ]:[Stanowisko / Position ]],0))="n/a","n/a",EC389-INDEX(tab_MinKomp[Testy czystości / Reinheitstests],MATCH($B389,tab_MinKomp[[Stanowisko / Position ]:[Stanowisko / Position ]],0)))</f>
        <v>n/a</v>
      </c>
      <c r="ED390" s="190" t="str">
        <f>IF(INDEX(tab_MinKomp[Testy czystości / Reinheitstests],MATCH($B389,tab_MinKomp[[Stanowisko / Position ]:[Stanowisko / Position ]],0))="n/a","n/a",ED389-INDEX(tab_MinKomp[Testy czystości / Reinheitstests],MATCH($B389,tab_MinKomp[[Stanowisko / Position ]:[Stanowisko / Position ]],0)))</f>
        <v>n/a</v>
      </c>
      <c r="EE390" s="190" t="str">
        <f>IF(INDEX(tab_MinKomp[Testy czystości / Reinheitstests],MATCH($B389,tab_MinKomp[[Stanowisko / Position ]:[Stanowisko / Position ]],0))="n/a","n/a",EE389-INDEX(tab_MinKomp[Testy czystości / Reinheitstests],MATCH($B389,tab_MinKomp[[Stanowisko / Position ]:[Stanowisko / Position ]],0)))</f>
        <v>n/a</v>
      </c>
      <c r="EF390" s="190" t="str">
        <f>IF(INDEX(tab_MinKomp[Testy czystości / Reinheitstests],MATCH($B389,tab_MinKomp[[Stanowisko / Position ]:[Stanowisko / Position ]],0))="n/a","n/a",EF389-INDEX(tab_MinKomp[Testy czystości / Reinheitstests],MATCH($B389,tab_MinKomp[[Stanowisko / Position ]:[Stanowisko / Position ]],0)))</f>
        <v>n/a</v>
      </c>
      <c r="EG390" s="190" t="str">
        <f>IF(INDEX(tab_MinKomp[Testy czystości / Reinheitstests],MATCH($B389,tab_MinKomp[[Stanowisko / Position ]:[Stanowisko / Position ]],0))="n/a","n/a",EG389-INDEX(tab_MinKomp[Testy czystości / Reinheitstests],MATCH($B389,tab_MinKomp[[Stanowisko / Position ]:[Stanowisko / Position ]],0)))</f>
        <v>n/a</v>
      </c>
      <c r="EH390" s="190" t="str">
        <f>IF(INDEX(tab_MinKomp[Testy czystości / Reinheitstests],MATCH($B389,tab_MinKomp[[Stanowisko / Position ]:[Stanowisko / Position ]],0))="n/a","n/a",EH389-INDEX(tab_MinKomp[Testy czystości / Reinheitstests],MATCH($B389,tab_MinKomp[[Stanowisko / Position ]:[Stanowisko / Position ]],0)))</f>
        <v>n/a</v>
      </c>
      <c r="EI390" s="190" t="str">
        <f>IF(INDEX(tab_MinKomp[Testy czystości / Reinheitstests],MATCH($B389,tab_MinKomp[[Stanowisko / Position ]:[Stanowisko / Position ]],0))="n/a","n/a",EI389-INDEX(tab_MinKomp[Testy czystości / Reinheitstests],MATCH($B389,tab_MinKomp[[Stanowisko / Position ]:[Stanowisko / Position ]],0)))</f>
        <v>n/a</v>
      </c>
      <c r="EJ390" s="190" t="str">
        <f>IF(INDEX(tab_MinKomp[Testy czystości / Reinheitstests],MATCH($B389,tab_MinKomp[[Stanowisko / Position ]:[Stanowisko / Position ]],0))="n/a","n/a",EJ389-INDEX(tab_MinKomp[Testy czystości / Reinheitstests],MATCH($B389,tab_MinKomp[[Stanowisko / Position ]:[Stanowisko / Position ]],0)))</f>
        <v>n/a</v>
      </c>
      <c r="EK390" s="190" t="str">
        <f>IF(INDEX(tab_MinKomp[Testy czystości / Reinheitstests],MATCH($B389,tab_MinKomp[[Stanowisko / Position ]:[Stanowisko / Position ]],0))="n/a","n/a",EK389-INDEX(tab_MinKomp[Testy czystości / Reinheitstests],MATCH($B389,tab_MinKomp[[Stanowisko / Position ]:[Stanowisko / Position ]],0)))</f>
        <v>n/a</v>
      </c>
      <c r="EL390" s="190" t="str">
        <f>IF(INDEX(tab_MinKomp[Testy czystości / Reinheitstests],MATCH($B389,tab_MinKomp[[Stanowisko / Position ]:[Stanowisko / Position ]],0))="n/a","n/a",EL389-INDEX(tab_MinKomp[Testy czystości / Reinheitstests],MATCH($B389,tab_MinKomp[[Stanowisko / Position ]:[Stanowisko / Position ]],0)))</f>
        <v>n/a</v>
      </c>
      <c r="EM390" s="190" t="str">
        <f>IF(INDEX(tab_MinKomp[Testy czystości / Reinheitstests],MATCH($B389,tab_MinKomp[[Stanowisko / Position ]:[Stanowisko / Position ]],0))="n/a","n/a",EM389-INDEX(tab_MinKomp[Testy czystości / Reinheitstests],MATCH($B389,tab_MinKomp[[Stanowisko / Position ]:[Stanowisko / Position ]],0)))</f>
        <v>n/a</v>
      </c>
      <c r="EN390" s="190" t="str">
        <f>IF(INDEX(tab_MinKomp[Testy czystości / Reinheitstests],MATCH($B389,tab_MinKomp[[Stanowisko / Position ]:[Stanowisko / Position ]],0))="n/a","n/a",EN389-INDEX(tab_MinKomp[Testy czystości / Reinheitstests],MATCH($B389,tab_MinKomp[[Stanowisko / Position ]:[Stanowisko / Position ]],0)))</f>
        <v>n/a</v>
      </c>
      <c r="EO390" s="194" t="str">
        <f>IF(INDEX(tab_MinKomp[Konserwacja Rep],MATCH($B389,tab_MinKomp[[Stanowisko / Position ]:[Stanowisko / Position ]],0))="n/a","n/a",EO389-INDEX(tab_MinKomp[Konserwacja Rep],MATCH($B389,tab_MinKomp[[Stanowisko / Position ]:[Stanowisko / Position ]],0)))</f>
        <v>n/a</v>
      </c>
      <c r="EP390" s="194" t="str">
        <f>IF(INDEX(tab_MinKomp[[Konserwacja Engel ]],MATCH($B389,tab_MinKomp[[Stanowisko / Position ]:[Stanowisko / Position ]],0))="n/a","n/a",EP389-INDEX(tab_MinKomp[[Konserwacja Engel ]],MATCH($B389,tab_MinKomp[[Stanowisko / Position ]:[Stanowisko / Position ]],0)))</f>
        <v>n/a</v>
      </c>
      <c r="EQ390" s="194" t="str">
        <f>IF(INDEX(tab_MinKomp[Konserwacja B 50],MATCH($B389,tab_MinKomp[[Stanowisko / Position ]:[Stanowisko / Position ]],0))="n/a","n/a",EQ389-INDEX(tab_MinKomp[Konserwacja B 50],MATCH($B389,tab_MinKomp[[Stanowisko / Position ]:[Stanowisko / Position ]],0)))</f>
        <v>n/a</v>
      </c>
      <c r="ER390" s="194" t="str">
        <f>IF(INDEX(tab_MinKomp[[Konserwacja EOL ]],MATCH($B389,tab_MinKomp[[Stanowisko / Position ]:[Stanowisko / Position ]],0))="n/a","n/a",ER389-INDEX(tab_MinKomp[[Konserwacja EOL ]],MATCH($B389,tab_MinKomp[[Stanowisko / Position ]:[Stanowisko / Position ]],0)))</f>
        <v>n/a</v>
      </c>
      <c r="ES390" s="194" t="str">
        <f>IF(INDEX(tab_MinKomp[Konserwacja Branson],MATCH($B389,tab_MinKomp[[Stanowisko / Position ]:[Stanowisko / Position ]],0))="n/a","n/a",ES389-INDEX(tab_MinKomp[Konserwacja Branson],MATCH($B389,tab_MinKomp[[Stanowisko / Position ]:[Stanowisko / Position ]],0)))</f>
        <v>n/a</v>
      </c>
      <c r="ET390" s="194" t="str">
        <f>IF(INDEX(tab_MinKomp[Konserwacja coolery],MATCH($B389,tab_MinKomp[[Stanowisko / Position ]:[Stanowisko / Position ]],0))="n/a","n/a",ET389-INDEX(tab_MinKomp[Konserwacja coolery],MATCH($B389,tab_MinKomp[[Stanowisko / Position ]:[Stanowisko / Position ]],0)))</f>
        <v>n/a</v>
      </c>
      <c r="EU390" s="194" t="str">
        <f>IF(INDEX(tab_MinKomp[Konserwacja piecy],MATCH($B389,tab_MinKomp[[Stanowisko / Position ]:[Stanowisko / Position ]],0))="n/a","n/a",EU389-INDEX(tab_MinKomp[Konserwacja piecy],MATCH($B389,tab_MinKomp[[Stanowisko / Position ]:[Stanowisko / Position ]],0)))</f>
        <v>n/a</v>
      </c>
      <c r="EV390" s="194" t="str">
        <f>IF(INDEX(tab_MinKomp[Rysunek techniczny- czytanie],MATCH($B389,tab_MinKomp[[Stanowisko / Position ]:[Stanowisko / Position ]],0))="n/a","n/a",EV389-INDEX(tab_MinKomp[Rysunek techniczny- czytanie],MATCH($B389,tab_MinKomp[[Stanowisko / Position ]:[Stanowisko / Position ]],0)))</f>
        <v>n/a</v>
      </c>
      <c r="EW390" s="194" t="str">
        <f>IF(INDEX(tab_MinKomp[Elektryka],MATCH($B389,tab_MinKomp[[Stanowisko / Position ]:[Stanowisko / Position ]],0))="n/a","n/a",EW389-INDEX(tab_MinKomp[Elektryka],MATCH($B389,tab_MinKomp[[Stanowisko / Position ]:[Stanowisko / Position ]],0)))</f>
        <v>n/a</v>
      </c>
      <c r="EX390" s="194" t="str">
        <f>IF(INDEX(tab_MinKomp[Pneumatyka],MATCH($B389,tab_MinKomp[[Stanowisko / Position ]:[Stanowisko / Position ]],0))="n/a","n/a",EX389-INDEX(tab_MinKomp[Pneumatyka],MATCH($B389,tab_MinKomp[[Stanowisko / Position ]:[Stanowisko / Position ]],0)))</f>
        <v>n/a</v>
      </c>
      <c r="EY390" s="194" t="str">
        <f>IF(INDEX(tab_MinKomp[[Hydraulika ]],MATCH($B389,tab_MinKomp[[Stanowisko / Position ]:[Stanowisko / Position ]],0))="n/a","n/a",EY389-INDEX(tab_MinKomp[[Hydraulika ]],MATCH($B389,tab_MinKomp[[Stanowisko / Position ]:[Stanowisko / Position ]],0)))</f>
        <v>n/a</v>
      </c>
      <c r="EZ390" s="194" t="str">
        <f>IF(INDEX(tab_MinKomp[Podciśnienie],MATCH($B389,tab_MinKomp[[Stanowisko / Position ]:[Stanowisko / Position ]],0))="n/a","n/a",EZ389-INDEX(tab_MinKomp[Podciśnienie],MATCH($B389,tab_MinKomp[[Stanowisko / Position ]:[Stanowisko / Position ]],0)))</f>
        <v>n/a</v>
      </c>
      <c r="FA390" s="194" t="str">
        <f>IF(INDEX(tab_MinKomp[Usuwanie awarii],MATCH($B389,tab_MinKomp[[Stanowisko / Position ]:[Stanowisko / Position ]],0))="n/a","n/a",FA389-INDEX(tab_MinKomp[Usuwanie awarii],MATCH($B389,tab_MinKomp[[Stanowisko / Position ]:[Stanowisko / Position ]],0)))</f>
        <v>n/a</v>
      </c>
      <c r="FB390" s="194" t="str">
        <f>IF(INDEX(tab_MinKomp[Obsługa robotów],MATCH($B389,tab_MinKomp[[Stanowisko / Position ]:[Stanowisko / Position ]],0))="n/a","n/a",FB389-INDEX(tab_MinKomp[Obsługa robotów],MATCH($B389,tab_MinKomp[[Stanowisko / Position ]:[Stanowisko / Position ]],0)))</f>
        <v>n/a</v>
      </c>
      <c r="FC390" s="194" t="str">
        <f>IF(INDEX(tab_MinKomp[Obsługa sterowania maszyny],MATCH($B389,tab_MinKomp[[Stanowisko / Position ]:[Stanowisko / Position ]],0))="n/a","n/a",FC389-INDEX(tab_MinKomp[Obsługa sterowania maszyny],MATCH($B389,tab_MinKomp[[Stanowisko / Position ]:[Stanowisko / Position ]],0)))</f>
        <v>n/a</v>
      </c>
      <c r="FD390" s="194" t="str">
        <f>IF(INDEX(tab_MinKomp[Usuwanie przyczyn żródłowych],MATCH($B389,tab_MinKomp[[Stanowisko / Position ]:[Stanowisko / Position ]],0))="n/a","n/a",FD389-INDEX(tab_MinKomp[Usuwanie przyczyn żródłowych],MATCH($B389,tab_MinKomp[[Stanowisko / Position ]:[Stanowisko / Position ]],0)))</f>
        <v>n/a</v>
      </c>
      <c r="FE390" s="194" t="str">
        <f>IF(INDEX(tab_MinKomp[Cmms stosowanie],MATCH($B389,tab_MinKomp[[Stanowisko / Position ]:[Stanowisko / Position ]],0))="n/a","n/a",FE389-INDEX(tab_MinKomp[Cmms stosowanie],MATCH($B389,tab_MinKomp[[Stanowisko / Position ]:[Stanowisko / Position ]],0)))</f>
        <v>n/a</v>
      </c>
      <c r="FF390" s="190" t="str">
        <f>IF(INDEX(tab_MinKomp[Testy czystości / Reinheitstests],MATCH($B389,tab_MinKomp[[Stanowisko / Position ]:[Stanowisko / Position ]],0))="n/a","n/a",FF389-INDEX(tab_MinKomp[Testy czystości / Reinheitstests],MATCH($B389,tab_MinKomp[[Stanowisko / Position ]:[Stanowisko / Position ]],0)))</f>
        <v>n/a</v>
      </c>
      <c r="FG390" s="194" t="str">
        <f>IF(INDEX(tab_MinKomp[Czyszczenie form plastikowych],MATCH($B389,tab_MinKomp[[Stanowisko / Position ]:[Stanowisko / Position ]],0))="n/a","n/a",FG389-INDEX(tab_MinKomp[Czyszczenie form plastikowych],MATCH($B389,tab_MinKomp[[Stanowisko / Position ]:[Stanowisko / Position ]],0)))</f>
        <v>n/a</v>
      </c>
      <c r="FH390" s="194" t="str">
        <f>IF(INDEX(tab_MinKomp[Wymiana form plastik],MATCH($B389,tab_MinKomp[[Stanowisko / Position ]:[Stanowisko / Position ]],0))="n/a","n/a",FH389-INDEX(tab_MinKomp[Wymiana form plastik],MATCH($B389,tab_MinKomp[[Stanowisko / Position ]:[Stanowisko / Position ]],0)))</f>
        <v>n/a</v>
      </c>
      <c r="FI390" s="194" t="str">
        <f>IF(INDEX(tab_MinKomp[Wymiana form guma],MATCH($B389,tab_MinKomp[[Stanowisko / Position ]:[Stanowisko / Position ]],0))="n/a","n/a",FI389-INDEX(tab_MinKomp[Wymiana form guma],MATCH($B389,tab_MinKomp[[Stanowisko / Position ]:[Stanowisko / Position ]],0)))</f>
        <v>n/a</v>
      </c>
      <c r="FJ390" s="194" t="str">
        <f>IF(INDEX(tab_MinKomp[Konserwacja KK],MATCH($B389,tab_MinKomp[[Stanowisko / Position ]:[Stanowisko / Position ]],0))="n/a","n/a",FJ389-INDEX(tab_MinKomp[Konserwacja KK],MATCH($B389,tab_MinKomp[[Stanowisko / Position ]:[Stanowisko / Position ]],0)))</f>
        <v>n/a</v>
      </c>
      <c r="FK390" s="194" t="str">
        <f>IF(INDEX(tab_MinKomp[Konserwacja form guma],MATCH($B389,tab_MinKomp[[Stanowisko / Position ]:[Stanowisko / Position ]],0))="n/a","n/a",FK389-INDEX(tab_MinKomp[Konserwacja form guma],MATCH($B389,tab_MinKomp[[Stanowisko / Position ]:[Stanowisko / Position ]],0)))</f>
        <v>n/a</v>
      </c>
      <c r="FL390" s="194" t="str">
        <f>IF(INDEX(tab_MinKomp[Konserwacja form plastiki],MATCH($B389,tab_MinKomp[[Stanowisko / Position ]:[Stanowisko / Position ]],0))="n/a","n/a",FL389-INDEX(tab_MinKomp[Konserwacja form plastiki],MATCH($B389,tab_MinKomp[[Stanowisko / Position ]:[Stanowisko / Position ]],0)))</f>
        <v>n/a</v>
      </c>
      <c r="FM390" s="194" t="str">
        <f>IF(INDEX(tab_MinKomp[Konserwacja Gorącego Kanału],MATCH($B389,tab_MinKomp[[Stanowisko / Position ]:[Stanowisko / Position ]],0))="n/a","n/a",FM389-INDEX(tab_MinKomp[Konserwacja Gorącego Kanału],MATCH($B389,tab_MinKomp[[Stanowisko / Position ]:[Stanowisko / Position ]],0)))</f>
        <v>n/a</v>
      </c>
      <c r="FN390" s="194" t="str">
        <f>IF(INDEX(tab_MinKomp[MS Office (Excel)],MATCH($B389,tab_MinKomp[[Stanowisko / Position ]:[Stanowisko / Position ]],0))="n/a","n/a",FN389-INDEX(tab_MinKomp[MS Office (Excel)],MATCH($B389,tab_MinKomp[[Stanowisko / Position ]:[Stanowisko / Position ]],0)))</f>
        <v>n/a</v>
      </c>
      <c r="FO390" s="194" t="str">
        <f>IF(INDEX(tab_MinKomp[MS Office (Word)],MATCH($B389,tab_MinKomp[[Stanowisko / Position ]:[Stanowisko / Position ]],0))="n/a","n/a",FO389-INDEX(tab_MinKomp[MS Office (Word)],MATCH($B389,tab_MinKomp[[Stanowisko / Position ]:[Stanowisko / Position ]],0)))</f>
        <v>n/a</v>
      </c>
      <c r="FP390" s="194" t="str">
        <f>IF(INDEX(tab_MinKomp[MS Office (Power Point)],MATCH($B389,tab_MinKomp[[Stanowisko / Position ]:[Stanowisko / Position ]],0))="n/a","n/a",FP389-INDEX(tab_MinKomp[MS Office (Power Point)],MATCH($B389,tab_MinKomp[[Stanowisko / Position ]:[Stanowisko / Position ]],0)))</f>
        <v>n/a</v>
      </c>
      <c r="FQ390" s="196" t="str">
        <f>IF(INDEX(tab_MinKomp[Język angielski / Englisch],MATCH($B389,tab_MinKomp[[Stanowisko / Position ]:[Stanowisko / Position ]],0))="n/a","n/a",FQ389-INDEX(tab_MinKomp[Język angielski / Englisch],MATCH($B389,tab_MinKomp[[Stanowisko / Position ]:[Stanowisko / Position ]],0)))</f>
        <v>n/a</v>
      </c>
      <c r="FR390" s="196" t="str">
        <f>IF(INDEX(tab_MinKomp[Język niemiecki / Deutsch],MATCH($B389,tab_MinKomp[[Stanowisko / Position ]:[Stanowisko / Position ]],0))="n/a","n/a",FR389-INDEX(tab_MinKomp[Język niemiecki / Deutsch],MATCH($B389,tab_MinKomp[[Stanowisko / Position ]:[Stanowisko / Position ]],0)))</f>
        <v>n/a</v>
      </c>
      <c r="FS390" s="194">
        <f>IF(INDEX(tab_MinKomp[Zarządzanie dokumentacją procesową / Process dokumentation management],MATCH($B389,tab_MinKomp[[Stanowisko / Position ]:[Stanowisko / Position ]],0))="n/a","n/a",FS389-INDEX(tab_MinKomp[Zarządzanie dokumentacją procesową / Process dokumentation management],MATCH($B389,tab_MinKomp[[Stanowisko / Position ]:[Stanowisko / Position ]],0)))</f>
        <v>0</v>
      </c>
      <c r="FT390" s="194">
        <f>IF(INDEX(tab_MinKomp[Znajomość procesów z obszaru / Kenntiss der prozesse in dem Bereich],MATCH($B389,tab_MinKomp[[Stanowisko / Position ]:[Stanowisko / Position ]],0))="n/a","n/a",FT389-INDEX(tab_MinKomp[Znajomość procesów z obszaru / Kenntiss der prozesse in dem Bereich],MATCH($B389,tab_MinKomp[[Stanowisko / Position ]:[Stanowisko / Position ]],0)))</f>
        <v>0</v>
      </c>
      <c r="FU390" s="194">
        <f>IF(INDEX(tab_MinKomp[optymalizacja procesów / Prozessoptymalisierung],MATCH($B389,tab_MinKomp[[Stanowisko / Position ]:[Stanowisko / Position ]],0))="n/a","n/a",FU389-INDEX(tab_MinKomp[optymalizacja procesów / Prozessoptymalisierung],MATCH($B389,tab_MinKomp[[Stanowisko / Position ]:[Stanowisko / Position ]],0)))</f>
        <v>0</v>
      </c>
      <c r="FV390" s="194">
        <f>IF(INDEX(tab_MinKomp[Umiejętności szkoleniowe / Trainingsfähigkeiten],MATCH($B389,tab_MinKomp[[Stanowisko / Position ]:[Stanowisko / Position ]],0))="n/a","n/a",FV389-INDEX(tab_MinKomp[Umiejętności szkoleniowe / Trainingsfähigkeiten],MATCH($B389,tab_MinKomp[[Stanowisko / Position ]:[Stanowisko / Position ]],0)))</f>
        <v>0</v>
      </c>
      <c r="FW390" s="194">
        <f>IF(INDEX(tab_MinKomp[Analityczne myślenie, podejście / Analitysches Denken, Einstellung],MATCH($B389,tab_MinKomp[[Stanowisko / Position ]:[Stanowisko / Position ]],0))="n/a","n/a",FW389-INDEX(tab_MinKomp[Analityczne myślenie, podejście / Analitysches Denken, Einstellung],MATCH($B389,tab_MinKomp[[Stanowisko / Position ]:[Stanowisko / Position ]],0)))</f>
        <v>0</v>
      </c>
      <c r="FX390" s="194">
        <f>IF(INDEX(tab_MinKomp[Dokładność, precyzja w dzialaniu / Genauigkeit, Präzision in die Arbeit],MATCH($B389,tab_MinKomp[[Stanowisko / Position ]:[Stanowisko / Position ]],0))="n/a","n/a",FX389-INDEX(tab_MinKomp[Dokładność, precyzja w dzialaniu / Genauigkeit, Präzision in die Arbeit],MATCH($B389,tab_MinKomp[[Stanowisko / Position ]:[Stanowisko / Position ]],0)))</f>
        <v>0</v>
      </c>
      <c r="FY390" s="194">
        <f>IF(INDEX(tab_MinKomp[Dyspozycyjność / Verfügbarkeit],MATCH($B389,tab_MinKomp[[Stanowisko / Position ]:[Stanowisko / Position ]],0))="n/a","n/a",FY389-INDEX(tab_MinKomp[Dyspozycyjność / Verfügbarkeit],MATCH($B389,tab_MinKomp[[Stanowisko / Position ]:[Stanowisko / Position ]],0)))</f>
        <v>0</v>
      </c>
      <c r="FZ390" s="194">
        <f>IF(INDEX(tab_MinKomp[Zaangażowanie / 
Engagement],MATCH($B389,tab_MinKomp[[Stanowisko / Position ]:[Stanowisko / Position ]],0))="n/a","n/a",FZ389-INDEX(tab_MinKomp[Zaangażowanie / 
Engagement],MATCH($B389,tab_MinKomp[[Stanowisko / Position ]:[Stanowisko / Position ]],0)))</f>
        <v>0</v>
      </c>
      <c r="GA390" s="194" t="str">
        <f>IF(INDEX(tab_MinKomp[Konserwacja form guma],MATCH($B389,tab_MinKomp[[Stanowisko / Position ]:[Stanowisko / Position ]],0))="n/a","n/a",GA389-INDEX(tab_MinKomp[Konserwacja form guma],MATCH($B389,tab_MinKomp[[Stanowisko / Position ]:[Stanowisko / Position ]],0)))</f>
        <v>n/a</v>
      </c>
      <c r="GB390" s="194" t="str">
        <f>IF(INDEX(tab_MinKomp[Konserwacja form plastiki],MATCH($B389,tab_MinKomp[[Stanowisko / Position ]:[Stanowisko / Position ]],0))="n/a","n/a",GB389-INDEX(tab_MinKomp[Konserwacja form plastiki],MATCH($B389,tab_MinKomp[[Stanowisko / Position ]:[Stanowisko / Position ]],0)))</f>
        <v>n/a</v>
      </c>
      <c r="GC390" s="194">
        <f>IF(INDEX(tab_MinKomp[Elastyczność w działaniu],MATCH($B389,tab_MinKomp[[Stanowisko / Position ]:[Stanowisko / Position ]],0))="n/a","n/a",GC389-INDEX(tab_MinKomp[Elastyczność w działaniu],MATCH($B389,tab_MinKomp[[Stanowisko / Position ]:[Stanowisko / Position ]],0)))</f>
        <v>0</v>
      </c>
      <c r="GD390" s="194">
        <f>IF(INDEX(tab_MinKomp[Komunikatywność],MATCH($B389,tab_MinKomp[[Stanowisko / Position ]:[Stanowisko / Position ]],0))="n/a","n/a",GD389-INDEX(tab_MinKomp[Komunikatywność],MATCH($B389,tab_MinKomp[[Stanowisko / Position ]:[Stanowisko / Position ]],0)))</f>
        <v>0</v>
      </c>
      <c r="GE390" s="193" t="str">
        <f>IF(INDEX(tab_MinKomp[Motywowanie i budowanie zaangażowania zespołu],MATCH($B389,tab_MinKomp[[Stanowisko / Position ]:[Stanowisko / Position ]],0))="n/a","n/a",GE389-INDEX(tab_MinKomp[Motywowanie i budowanie zaangażowania zespołu],MATCH($B389,tab_MinKomp[[Stanowisko / Position ]:[Stanowisko / Position ]],0)))</f>
        <v>n/a</v>
      </c>
      <c r="GF390" s="186" t="s">
        <v>248</v>
      </c>
      <c r="GG390" s="186" t="s">
        <v>248</v>
      </c>
      <c r="GH390" s="186" t="s">
        <v>248</v>
      </c>
      <c r="GI390" s="186" t="s">
        <v>248</v>
      </c>
      <c r="GJ390" s="186" t="s">
        <v>248</v>
      </c>
      <c r="GK390" s="186" t="s">
        <v>248</v>
      </c>
      <c r="GL390" s="186" t="s">
        <v>248</v>
      </c>
      <c r="GM390" s="186" t="s">
        <v>248</v>
      </c>
      <c r="GN390" s="186" t="s">
        <v>248</v>
      </c>
      <c r="GO390" s="186" t="s">
        <v>248</v>
      </c>
      <c r="GP390" s="186" t="s">
        <v>248</v>
      </c>
      <c r="GQ390" s="186" t="s">
        <v>248</v>
      </c>
      <c r="GR390" s="186" t="s">
        <v>248</v>
      </c>
      <c r="GS390" s="186" t="s">
        <v>248</v>
      </c>
      <c r="GT390" s="186" t="s">
        <v>248</v>
      </c>
      <c r="GU390" s="186" t="s">
        <v>248</v>
      </c>
      <c r="GV390" s="186" t="s">
        <v>248</v>
      </c>
      <c r="GW390" s="186" t="s">
        <v>248</v>
      </c>
      <c r="GX390" s="186" t="s">
        <v>248</v>
      </c>
      <c r="GY390" s="186" t="s">
        <v>248</v>
      </c>
      <c r="GZ390" s="261" t="s">
        <v>248</v>
      </c>
      <c r="HA390" s="261" t="s">
        <v>248</v>
      </c>
      <c r="HB390" s="191">
        <f>SUM(G390:GE390)/(HB389-(SUM(G390:GE390)))</f>
        <v>0</v>
      </c>
    </row>
    <row r="391" spans="1:210" ht="24.9" customHeight="1" x14ac:dyDescent="0.3">
      <c r="A391" s="105" t="s">
        <v>319</v>
      </c>
      <c r="B391" s="105" t="s">
        <v>315</v>
      </c>
      <c r="C391" s="105" t="s">
        <v>401</v>
      </c>
      <c r="D391" s="105">
        <v>413</v>
      </c>
      <c r="E391" s="394" t="s">
        <v>581</v>
      </c>
      <c r="F391" s="185" t="s">
        <v>374</v>
      </c>
      <c r="G391" s="186">
        <v>2</v>
      </c>
      <c r="H391" s="186">
        <v>1</v>
      </c>
      <c r="I391" s="186">
        <v>2</v>
      </c>
      <c r="J391" s="186">
        <v>1</v>
      </c>
      <c r="K391" s="186">
        <v>1</v>
      </c>
      <c r="L391" s="186" t="s">
        <v>248</v>
      </c>
      <c r="M391" s="186" t="s">
        <v>248</v>
      </c>
      <c r="N391" s="186" t="s">
        <v>248</v>
      </c>
      <c r="O391" s="186">
        <v>1</v>
      </c>
      <c r="P391" s="186">
        <v>1</v>
      </c>
      <c r="Q391" s="186" t="s">
        <v>248</v>
      </c>
      <c r="R391" s="186" t="s">
        <v>248</v>
      </c>
      <c r="S391" s="186" t="s">
        <v>248</v>
      </c>
      <c r="T391" s="186" t="s">
        <v>248</v>
      </c>
      <c r="U391" s="186" t="s">
        <v>248</v>
      </c>
      <c r="V391" s="186" t="s">
        <v>248</v>
      </c>
      <c r="W391" s="186" t="s">
        <v>248</v>
      </c>
      <c r="X391" s="186" t="s">
        <v>248</v>
      </c>
      <c r="Y391" s="186" t="s">
        <v>248</v>
      </c>
      <c r="Z391" s="186" t="s">
        <v>248</v>
      </c>
      <c r="AA391" s="186" t="s">
        <v>248</v>
      </c>
      <c r="AB391" s="186" t="s">
        <v>248</v>
      </c>
      <c r="AC391" s="186" t="s">
        <v>248</v>
      </c>
      <c r="AD391" s="186" t="s">
        <v>248</v>
      </c>
      <c r="AE391" s="186" t="s">
        <v>248</v>
      </c>
      <c r="AF391" s="186" t="s">
        <v>248</v>
      </c>
      <c r="AG391" s="186" t="s">
        <v>248</v>
      </c>
      <c r="AH391" s="186" t="s">
        <v>248</v>
      </c>
      <c r="AI391" s="186" t="s">
        <v>248</v>
      </c>
      <c r="AJ391" s="186" t="s">
        <v>248</v>
      </c>
      <c r="AK391" s="186" t="s">
        <v>248</v>
      </c>
      <c r="AL391" s="186">
        <v>1</v>
      </c>
      <c r="AM391" s="186" t="s">
        <v>248</v>
      </c>
      <c r="AN391" s="186" t="s">
        <v>248</v>
      </c>
      <c r="AO391" s="186">
        <v>1</v>
      </c>
      <c r="AP391" s="186" t="s">
        <v>248</v>
      </c>
      <c r="AQ391" s="186">
        <v>1</v>
      </c>
      <c r="AR391" s="186" t="s">
        <v>248</v>
      </c>
      <c r="AS391" s="186" t="s">
        <v>248</v>
      </c>
      <c r="AT391" s="186" t="s">
        <v>248</v>
      </c>
      <c r="AU391" s="186" t="s">
        <v>248</v>
      </c>
      <c r="AV391" s="186">
        <v>2</v>
      </c>
      <c r="AW391" s="186">
        <v>1</v>
      </c>
      <c r="AX391" s="186" t="s">
        <v>248</v>
      </c>
      <c r="AY391" s="186" t="s">
        <v>248</v>
      </c>
      <c r="AZ391" s="186" t="s">
        <v>248</v>
      </c>
      <c r="BA391" s="186" t="s">
        <v>248</v>
      </c>
      <c r="BB391" s="186" t="s">
        <v>248</v>
      </c>
      <c r="BC391" s="186" t="s">
        <v>248</v>
      </c>
      <c r="BD391" s="186" t="s">
        <v>248</v>
      </c>
      <c r="BE391" s="186" t="s">
        <v>248</v>
      </c>
      <c r="BF391" s="186" t="s">
        <v>248</v>
      </c>
      <c r="BG391" s="186" t="s">
        <v>248</v>
      </c>
      <c r="BH391" s="186" t="s">
        <v>248</v>
      </c>
      <c r="BI391" s="186" t="s">
        <v>248</v>
      </c>
      <c r="BJ391" s="186" t="s">
        <v>248</v>
      </c>
      <c r="BK391" s="186" t="s">
        <v>248</v>
      </c>
      <c r="BL391" s="186" t="s">
        <v>248</v>
      </c>
      <c r="BM391" s="186" t="s">
        <v>248</v>
      </c>
      <c r="BN391" s="186" t="s">
        <v>248</v>
      </c>
      <c r="BO391" s="186" t="s">
        <v>248</v>
      </c>
      <c r="BP391" s="186">
        <v>2</v>
      </c>
      <c r="BQ391" s="186" t="s">
        <v>248</v>
      </c>
      <c r="BR391" s="186">
        <v>1</v>
      </c>
      <c r="BS391" s="186" t="s">
        <v>248</v>
      </c>
      <c r="BT391" s="186" t="s">
        <v>248</v>
      </c>
      <c r="BU391" s="186" t="s">
        <v>248</v>
      </c>
      <c r="BV391" s="186" t="s">
        <v>248</v>
      </c>
      <c r="BW391" s="186" t="s">
        <v>248</v>
      </c>
      <c r="BX391" s="186" t="s">
        <v>248</v>
      </c>
      <c r="BY391" s="186" t="s">
        <v>248</v>
      </c>
      <c r="BZ391" s="186" t="s">
        <v>248</v>
      </c>
      <c r="CA391" s="186">
        <v>1</v>
      </c>
      <c r="CB391" s="186" t="s">
        <v>248</v>
      </c>
      <c r="CC391" s="186">
        <v>2</v>
      </c>
      <c r="CD391" s="186">
        <v>2</v>
      </c>
      <c r="CE391" s="186" t="s">
        <v>248</v>
      </c>
      <c r="CF391" s="186" t="s">
        <v>248</v>
      </c>
      <c r="CG391" s="186">
        <v>1</v>
      </c>
      <c r="CH391" s="186" t="s">
        <v>248</v>
      </c>
      <c r="CI391" s="186" t="s">
        <v>248</v>
      </c>
      <c r="CJ391" s="186" t="s">
        <v>248</v>
      </c>
      <c r="CK391" s="186" t="s">
        <v>248</v>
      </c>
      <c r="CL391" s="186" t="s">
        <v>248</v>
      </c>
      <c r="CM391" s="186" t="s">
        <v>248</v>
      </c>
      <c r="CN391" s="186" t="s">
        <v>248</v>
      </c>
      <c r="CO391" s="186" t="s">
        <v>248</v>
      </c>
      <c r="CP391" s="186" t="s">
        <v>248</v>
      </c>
      <c r="CQ391" s="186" t="s">
        <v>248</v>
      </c>
      <c r="CR391" s="186" t="s">
        <v>248</v>
      </c>
      <c r="CS391" s="186" t="s">
        <v>248</v>
      </c>
      <c r="CT391" s="186" t="s">
        <v>248</v>
      </c>
      <c r="CU391" s="186" t="s">
        <v>248</v>
      </c>
      <c r="CV391" s="186" t="s">
        <v>248</v>
      </c>
      <c r="CW391" s="186">
        <v>2</v>
      </c>
      <c r="CX391" s="186" t="s">
        <v>248</v>
      </c>
      <c r="CY391" s="186" t="s">
        <v>248</v>
      </c>
      <c r="CZ391" s="186" t="s">
        <v>248</v>
      </c>
      <c r="DA391" s="186" t="s">
        <v>248</v>
      </c>
      <c r="DB391" s="186" t="s">
        <v>248</v>
      </c>
      <c r="DC391" s="186" t="s">
        <v>248</v>
      </c>
      <c r="DD391" s="186" t="s">
        <v>248</v>
      </c>
      <c r="DE391" s="186" t="s">
        <v>248</v>
      </c>
      <c r="DF391" s="186">
        <v>1</v>
      </c>
      <c r="DG391" s="186" t="s">
        <v>248</v>
      </c>
      <c r="DH391" s="186" t="s">
        <v>248</v>
      </c>
      <c r="DI391" s="186" t="s">
        <v>248</v>
      </c>
      <c r="DJ391" s="186" t="s">
        <v>248</v>
      </c>
      <c r="DK391" s="186" t="s">
        <v>248</v>
      </c>
      <c r="DL391" s="186" t="s">
        <v>248</v>
      </c>
      <c r="DM391" s="186" t="s">
        <v>248</v>
      </c>
      <c r="DN391" s="186" t="s">
        <v>248</v>
      </c>
      <c r="DO391" s="186" t="s">
        <v>248</v>
      </c>
      <c r="DP391" s="186" t="s">
        <v>248</v>
      </c>
      <c r="DQ391" s="186" t="s">
        <v>248</v>
      </c>
      <c r="DR391" s="186" t="s">
        <v>248</v>
      </c>
      <c r="DS391" s="186" t="s">
        <v>248</v>
      </c>
      <c r="DT391" s="186" t="s">
        <v>248</v>
      </c>
      <c r="DU391" s="186" t="s">
        <v>248</v>
      </c>
      <c r="DV391" s="186" t="s">
        <v>248</v>
      </c>
      <c r="DW391" s="186" t="s">
        <v>248</v>
      </c>
      <c r="DX391" s="186" t="s">
        <v>248</v>
      </c>
      <c r="DY391" s="186" t="s">
        <v>248</v>
      </c>
      <c r="DZ391" s="186" t="s">
        <v>248</v>
      </c>
      <c r="EA391" s="186" t="s">
        <v>248</v>
      </c>
      <c r="EB391" s="186" t="s">
        <v>248</v>
      </c>
      <c r="EC391" s="186" t="s">
        <v>248</v>
      </c>
      <c r="ED391" s="186" t="s">
        <v>248</v>
      </c>
      <c r="EE391" s="186" t="s">
        <v>248</v>
      </c>
      <c r="EF391" s="186" t="s">
        <v>248</v>
      </c>
      <c r="EG391" s="186" t="s">
        <v>248</v>
      </c>
      <c r="EH391" s="186" t="s">
        <v>248</v>
      </c>
      <c r="EI391" s="186" t="s">
        <v>248</v>
      </c>
      <c r="EJ391" s="186" t="s">
        <v>248</v>
      </c>
      <c r="EK391" s="186" t="s">
        <v>248</v>
      </c>
      <c r="EL391" s="184" t="s">
        <v>248</v>
      </c>
      <c r="EM391" s="184" t="s">
        <v>248</v>
      </c>
      <c r="EN391" s="184" t="s">
        <v>248</v>
      </c>
      <c r="EO391" s="186" t="s">
        <v>248</v>
      </c>
      <c r="EP391" s="186" t="s">
        <v>248</v>
      </c>
      <c r="EQ391" s="186" t="s">
        <v>248</v>
      </c>
      <c r="ER391" s="186" t="s">
        <v>248</v>
      </c>
      <c r="ES391" s="186" t="s">
        <v>248</v>
      </c>
      <c r="ET391" s="186" t="s">
        <v>248</v>
      </c>
      <c r="EU391" s="186" t="s">
        <v>248</v>
      </c>
      <c r="EV391" s="186" t="s">
        <v>248</v>
      </c>
      <c r="EW391" s="186" t="s">
        <v>248</v>
      </c>
      <c r="EX391" s="186" t="s">
        <v>248</v>
      </c>
      <c r="EY391" s="186" t="s">
        <v>248</v>
      </c>
      <c r="EZ391" s="186" t="s">
        <v>248</v>
      </c>
      <c r="FA391" s="186" t="s">
        <v>248</v>
      </c>
      <c r="FB391" s="186" t="s">
        <v>248</v>
      </c>
      <c r="FC391" s="186" t="s">
        <v>248</v>
      </c>
      <c r="FD391" s="186" t="s">
        <v>248</v>
      </c>
      <c r="FE391" s="186" t="s">
        <v>248</v>
      </c>
      <c r="FF391" s="186" t="s">
        <v>248</v>
      </c>
      <c r="FG391" s="186" t="s">
        <v>248</v>
      </c>
      <c r="FH391" s="186" t="s">
        <v>248</v>
      </c>
      <c r="FI391" s="186" t="s">
        <v>248</v>
      </c>
      <c r="FJ391" s="186" t="s">
        <v>248</v>
      </c>
      <c r="FK391" s="186" t="s">
        <v>248</v>
      </c>
      <c r="FL391" s="186" t="s">
        <v>248</v>
      </c>
      <c r="FM391" s="186" t="s">
        <v>248</v>
      </c>
      <c r="FN391" s="186" t="s">
        <v>248</v>
      </c>
      <c r="FO391" s="186" t="s">
        <v>248</v>
      </c>
      <c r="FP391" s="186" t="s">
        <v>248</v>
      </c>
      <c r="FQ391" s="187" t="s">
        <v>248</v>
      </c>
      <c r="FR391" s="187" t="s">
        <v>248</v>
      </c>
      <c r="FS391" s="186">
        <v>2</v>
      </c>
      <c r="FT391" s="186">
        <v>2</v>
      </c>
      <c r="FU391" s="186">
        <v>1</v>
      </c>
      <c r="FV391" s="186">
        <v>1</v>
      </c>
      <c r="FW391" s="186">
        <v>1</v>
      </c>
      <c r="FX391" s="186">
        <v>2</v>
      </c>
      <c r="FY391" s="186">
        <v>2</v>
      </c>
      <c r="FZ391" s="186">
        <v>2</v>
      </c>
      <c r="GA391" s="186" t="s">
        <v>248</v>
      </c>
      <c r="GB391" s="186" t="s">
        <v>248</v>
      </c>
      <c r="GC391" s="186">
        <v>2</v>
      </c>
      <c r="GD391" s="186">
        <v>1</v>
      </c>
      <c r="GE391" s="186" t="s">
        <v>248</v>
      </c>
      <c r="GF391" s="186" t="s">
        <v>248</v>
      </c>
      <c r="GG391" s="186" t="s">
        <v>248</v>
      </c>
      <c r="GH391" s="186" t="s">
        <v>248</v>
      </c>
      <c r="GI391" s="186" t="s">
        <v>248</v>
      </c>
      <c r="GJ391" s="186" t="s">
        <v>248</v>
      </c>
      <c r="GK391" s="186" t="s">
        <v>248</v>
      </c>
      <c r="GL391" s="186" t="s">
        <v>248</v>
      </c>
      <c r="GM391" s="186" t="s">
        <v>248</v>
      </c>
      <c r="GN391" s="186" t="s">
        <v>248</v>
      </c>
      <c r="GO391" s="186" t="s">
        <v>248</v>
      </c>
      <c r="GP391" s="186" t="s">
        <v>248</v>
      </c>
      <c r="GQ391" s="186" t="s">
        <v>248</v>
      </c>
      <c r="GR391" s="186" t="s">
        <v>248</v>
      </c>
      <c r="GS391" s="186" t="s">
        <v>248</v>
      </c>
      <c r="GT391" s="186" t="s">
        <v>248</v>
      </c>
      <c r="GU391" s="186" t="s">
        <v>248</v>
      </c>
      <c r="GV391" s="186" t="s">
        <v>248</v>
      </c>
      <c r="GW391" s="186" t="s">
        <v>248</v>
      </c>
      <c r="GX391" s="186" t="s">
        <v>248</v>
      </c>
      <c r="GY391" s="186" t="s">
        <v>248</v>
      </c>
      <c r="GZ391" s="261" t="s">
        <v>248</v>
      </c>
      <c r="HA391" s="261" t="s">
        <v>248</v>
      </c>
      <c r="HB391" s="188">
        <f t="shared" ref="HB391" si="355">SUM(G391:GE391)</f>
        <v>43</v>
      </c>
    </row>
    <row r="392" spans="1:210" ht="24.9" customHeight="1" thickBot="1" x14ac:dyDescent="0.35">
      <c r="A392" s="108" t="str">
        <f t="shared" ref="A392" si="356">A391</f>
        <v>Prod.-Q-3</v>
      </c>
      <c r="B392" s="108" t="str">
        <f t="shared" ref="B392" si="357">B391</f>
        <v>Pracownik Produkcji</v>
      </c>
      <c r="C392" s="108" t="str">
        <f t="shared" ref="C392" si="358">C391</f>
        <v>BH</v>
      </c>
      <c r="D392" s="108">
        <f t="shared" ref="D392" si="359">D391</f>
        <v>413</v>
      </c>
      <c r="E392" s="395"/>
      <c r="F392" s="189" t="s">
        <v>375</v>
      </c>
      <c r="G392" s="192">
        <f>IF(INDEX(tab_MinKomp[Przepisy BHP / BHP Vorschriften],MATCH($B391,tab_MinKomp[[Stanowisko / Position ]:[Stanowisko / Position ]],0))="n/a","n/a",G391-INDEX(tab_MinKomp[Przepisy BHP / BHP Vorschriften],MATCH($B391,tab_MinKomp[[Stanowisko / Position ]:[Stanowisko / Position ]],0)))</f>
        <v>0</v>
      </c>
      <c r="H392" s="193">
        <f>IF(INDEX(tab_MinKomp[Przepisy PPOŻ / Brandschutzbestimmungen],MATCH($B391,tab_MinKomp[[Stanowisko / Position ]:[Stanowisko / Position ]],0))="n/a","n/a",H391-INDEX(tab_MinKomp[Przepisy PPOŻ / Brandschutzbestimmungen],MATCH($B391,tab_MinKomp[[Stanowisko / Position ]:[Stanowisko / Position ]],0)))</f>
        <v>0</v>
      </c>
      <c r="I392" s="193">
        <f>IF(INDEX(tab_MinKomp[Ryzyko zawodowe na stanowiskach pracyv/ Berufliche Risiken an Arbeitsstellen],MATCH($B391,tab_MinKomp[[Stanowisko / Position ]:[Stanowisko / Position ]],0))="n/a","n/a",I391-INDEX(tab_MinKomp[Ryzyko zawodowe na stanowiskach pracyv/ Berufliche Risiken an Arbeitsstellen],MATCH($B391,tab_MinKomp[[Stanowisko / Position ]:[Stanowisko / Position ]],0)))</f>
        <v>0</v>
      </c>
      <c r="J392" s="193">
        <f>IF(INDEX(tab_MinKomp[Gospodarka substancjami niebezpiecznymi / Gefahrstoffmanagement],MATCH($B391,tab_MinKomp[[Stanowisko / Position ]:[Stanowisko / Position ]],0))="n/a","n/a",J391-INDEX(tab_MinKomp[Gospodarka substancjami niebezpiecznymi / Gefahrstoffmanagement],MATCH($B391,tab_MinKomp[[Stanowisko / Position ]:[Stanowisko / Position ]],0)))</f>
        <v>0</v>
      </c>
      <c r="K392" s="193">
        <f>IF(INDEX(tab_MinKomp[Gospodarka odpadami / Abfallwirtschaft],MATCH($B391,tab_MinKomp[[Stanowisko / Position ]:[Stanowisko / Position ]],0))="n/a","n/a",K391-INDEX(tab_MinKomp[Gospodarka odpadami / Abfallwirtschaft],MATCH($B391,tab_MinKomp[[Stanowisko / Position ]:[Stanowisko / Position ]],0)))</f>
        <v>0</v>
      </c>
      <c r="L392" s="194" t="str">
        <f>IF(INDEX(tab_MinKomp[Przepisy kodeksu pracy / Bestimmungen des Arbeitsgesetzes],MATCH($B391,tab_MinKomp[[Stanowisko / Position ]:[Stanowisko / Position ]],0))="n/a","n/a",L391-INDEX(tab_MinKomp[Przepisy kodeksu pracy / Bestimmungen des Arbeitsgesetzes],MATCH($B391,tab_MinKomp[[Stanowisko / Position ]:[Stanowisko / Position ]],0)))</f>
        <v>n/a</v>
      </c>
      <c r="M392" s="195" t="str">
        <f>IF(INDEX(tab_MinKomp[Przepisy o ub.społ. ZUS  / Sozialversicherungsvorschriften],MATCH($B391,tab_MinKomp[[Stanowisko / Position ]:[Stanowisko / Position ]],0))="n/a","n/a",M391-INDEX(tab_MinKomp[Przepisy o ub.społ. ZUS  / Sozialversicherungsvorschriften],MATCH($B391,tab_MinKomp[[Stanowisko / Position ]:[Stanowisko / Position ]],0)))</f>
        <v>n/a</v>
      </c>
      <c r="N392" s="194" t="str">
        <f>IF(INDEX(tab_MinKomp[PRZEPISY O PDOF /persönlich Einkommensteuergesetz ],MATCH($B391,tab_MinKomp[[Stanowisko / Position ]:[Stanowisko / Position ]],0))="n/a","n/a",N391-INDEX(tab_MinKomp[PRZEPISY O PDOF /persönlich Einkommensteuergesetz ],MATCH($B391,tab_MinKomp[[Stanowisko / Position ]:[Stanowisko / Position ]],0)))</f>
        <v>n/a</v>
      </c>
      <c r="O392" s="194">
        <f>IF(INDEX(tab_MinKomp[Regulamin pracy / Arbeitsordnung],MATCH($B391,tab_MinKomp[[Stanowisko / Position ]:[Stanowisko / Position ]],0))="n/a","n/a",O391-INDEX(tab_MinKomp[Regulamin pracy / Arbeitsordnung],MATCH($B391,tab_MinKomp[[Stanowisko / Position ]:[Stanowisko / Position ]],0)))</f>
        <v>0</v>
      </c>
      <c r="P392" s="194">
        <f>IF(INDEX(tab_MinKomp[Regulamin wynagradzania / Vergütungsordnung],MATCH($B391,tab_MinKomp[[Stanowisko / Position ]:[Stanowisko / Position ]],0))="n/a","n/a",P391-INDEX(tab_MinKomp[Regulamin wynagradzania / Vergütungsordnung],MATCH($B391,tab_MinKomp[[Stanowisko / Position ]:[Stanowisko / Position ]],0)))</f>
        <v>0</v>
      </c>
      <c r="Q392" s="194" t="str">
        <f>IF(INDEX(tab_MinKomp[System R2PŁATNIK PRO: Płace / Lohnabrechnung],MATCH($B391,tab_MinKomp[[Stanowisko / Position ]:[Stanowisko / Position ]],0))="n/a","n/a",Q391-INDEX(tab_MinKomp[System R2PŁATNIK PRO: Płace / Lohnabrechnung],MATCH($B391,tab_MinKomp[[Stanowisko / Position ]:[Stanowisko / Position ]],0)))</f>
        <v>n/a</v>
      </c>
      <c r="R392" s="194" t="str">
        <f>IF(INDEX(tab_MinKomp[SystemR2PŁATNIK PRO: KADRY / Personaldaten],MATCH($B391,tab_MinKomp[[Stanowisko / Position ]:[Stanowisko / Position ]],0))="n/a","n/a",R391-INDEX(tab_MinKomp[SystemR2PŁATNIK PRO: KADRY / Personaldaten],MATCH($B391,tab_MinKomp[[Stanowisko / Position ]:[Stanowisko / Position ]],0)))</f>
        <v>n/a</v>
      </c>
      <c r="S392" s="194" t="str">
        <f>IF(INDEX(tab_MinKomp[SYSTEM R2PŁATNIK PRO: zarządzanie pracownikami / Arbeitsverwaltung],MATCH($B391,tab_MinKomp[[Stanowisko / Position ]:[Stanowisko / Position ]],0))="n/a","n/a",S391-INDEX(tab_MinKomp[SYSTEM R2PŁATNIK PRO: zarządzanie pracownikami / Arbeitsverwaltung],MATCH($B391,tab_MinKomp[[Stanowisko / Position ]:[Stanowisko / Position ]],0)))</f>
        <v>n/a</v>
      </c>
      <c r="T392" s="194" t="str">
        <f>IF(INDEX(tab_MinKomp[Doradztwo, wsparcie personalne / Personalberatung und Unterstützung],MATCH($B391,tab_MinKomp[[Stanowisko / Position ]:[Stanowisko / Position ]],0))="n/a","n/a",T391-INDEX(tab_MinKomp[Doradztwo, wsparcie personalne / Personalberatung und Unterstützung],MATCH($B391,tab_MinKomp[[Stanowisko / Position ]:[Stanowisko / Position ]],0)))</f>
        <v>n/a</v>
      </c>
      <c r="U392" s="194" t="str">
        <f>IF(INDEX(tab_MinKomp[Przepisy o podatku VAT / MwSt.- Gesetz],MATCH($B391,tab_MinKomp[[Stanowisko / Position ]:[Stanowisko / Position ]],0))="n/a","n/a",U391-INDEX(tab_MinKomp[Przepisy o podatku VAT / MwSt.- Gesetz],MATCH($B391,tab_MinKomp[[Stanowisko / Position ]:[Stanowisko / Position ]],0)))</f>
        <v>n/a</v>
      </c>
      <c r="V392" s="194" t="str">
        <f>IF(INDEX(tab_MinKomp[PrzepisyPDOP / geschäftlich Einkommensteuergesetz],MATCH($B391,tab_MinKomp[[Stanowisko / Position ]:[Stanowisko / Position ]],0))="n/a","n/a",V391-INDEX(tab_MinKomp[PrzepisyPDOP / geschäftlich Einkommensteuergesetz],MATCH($B391,tab_MinKomp[[Stanowisko / Position ]:[Stanowisko / Position ]],0)))</f>
        <v>n/a</v>
      </c>
      <c r="W392" s="194" t="str">
        <f>IF(INDEX(tab_MinKomp[System BAAN / FINANSE (FIBU)],MATCH($B391,tab_MinKomp[[Stanowisko / Position ]:[Stanowisko / Position ]],0))="n/a","n/a",W391-INDEX(tab_MinKomp[System BAAN / FINANSE (FIBU)],MATCH($B391,tab_MinKomp[[Stanowisko / Position ]:[Stanowisko / Position ]],0)))</f>
        <v>n/a</v>
      </c>
      <c r="X392" s="194" t="str">
        <f>IF(INDEX(tab_MinKomp[Systemy pomocnicze / Hilfssysteme(STOCKPROGRAM, KALK2000 etc.)],MATCH($B391,tab_MinKomp[[Stanowisko / Position ]:[Stanowisko / Position ]],0))="n/a","n/a",X391-INDEX(tab_MinKomp[Systemy pomocnicze / Hilfssysteme(STOCKPROGRAM, KALK2000 etc.)],MATCH($B391,tab_MinKomp[[Stanowisko / Position ]:[Stanowisko / Position ]],0)))</f>
        <v>n/a</v>
      </c>
      <c r="Y392" s="194" t="str">
        <f>IF(INDEX(tab_MinKomp[Polityka rachunkowości / Buchführungspolitik],MATCH($B391,tab_MinKomp[[Stanowisko / Position ]:[Stanowisko / Position ]],0))="n/a","n/a",Y391-INDEX(tab_MinKomp[Polityka rachunkowości / Buchführungspolitik],MATCH($B391,tab_MinKomp[[Stanowisko / Position ]:[Stanowisko / Position ]],0)))</f>
        <v>n/a</v>
      </c>
      <c r="Z392" s="194" t="str">
        <f>IF(INDEX(tab_MinKomp[Ustawa o rachunkowości / Rechnungslegungsgesetz],MATCH($B391,tab_MinKomp[[Stanowisko / Position ]:[Stanowisko / Position ]],0))="n/a","n/a",Z391-INDEX(tab_MinKomp[Ustawa o rachunkowości / Rechnungslegungsgesetz],MATCH($B391,tab_MinKomp[[Stanowisko / Position ]:[Stanowisko / Position ]],0)))</f>
        <v>n/a</v>
      </c>
      <c r="AA392" s="194" t="str">
        <f>IF(INDEX(tab_MinKomp[WORKFLOW - TS-100],MATCH($B391,tab_MinKomp[[Stanowisko / Position ]:[Stanowisko / Position ]],0))="n/a","n/a",AA391-INDEX(tab_MinKomp[WORKFLOW - TS-100],MATCH($B391,tab_MinKomp[[Stanowisko / Position ]:[Stanowisko / Position ]],0)))</f>
        <v>n/a</v>
      </c>
      <c r="AB392" s="194" t="str">
        <f>IF(INDEX(tab_MinKomp[WORKFLOW - SFMS],MATCH($B391,tab_MinKomp[[Stanowisko / Position ]:[Stanowisko / Position ]],0))="n/a","n/a",AB391-INDEX(tab_MinKomp[WORKFLOW - SFMS],MATCH($B391,tab_MinKomp[[Stanowisko / Position ]:[Stanowisko / Position ]],0)))</f>
        <v>n/a</v>
      </c>
      <c r="AC392" s="194" t="str">
        <f>IF(INDEX(tab_MinKomp[System ISO 9001:2015],MATCH($B391,tab_MinKomp[[Stanowisko / Position ]:[Stanowisko / Position ]],0))="n/a","n/a",AC391-INDEX(tab_MinKomp[System ISO 9001:2015],MATCH($B391,tab_MinKomp[[Stanowisko / Position ]:[Stanowisko / Position ]],0)))</f>
        <v>n/a</v>
      </c>
      <c r="AD392" s="194" t="str">
        <f>IF(INDEX(tab_MinKomp[System ISO 9001:2015],MATCH($B391,tab_MinKomp[[Stanowisko / Position ]:[Stanowisko / Position ]],0))="n/a","n/a",AD391-INDEX(tab_MinKomp[System ISO 9001:2015],MATCH($B391,tab_MinKomp[[Stanowisko / Position ]:[Stanowisko / Position ]],0)))</f>
        <v>n/a</v>
      </c>
      <c r="AE392" s="194" t="str">
        <f>IF(INDEX(tab_MinKomp[System ISO 9001:2015],MATCH($B391,tab_MinKomp[[Stanowisko / Position ]:[Stanowisko / Position ]],0))="n/a","n/a",AE391-INDEX(tab_MinKomp[System ISO 9001:2015],MATCH($B391,tab_MinKomp[[Stanowisko / Position ]:[Stanowisko / Position ]],0)))</f>
        <v>n/a</v>
      </c>
      <c r="AF392" s="194" t="str">
        <f>IF(INDEX(tab_MinKomp[System ISO 9001:2015],MATCH($B391,tab_MinKomp[[Stanowisko / Position ]:[Stanowisko / Position ]],0))="n/a","n/a",AF391-INDEX(tab_MinKomp[System ISO 9001:2015],MATCH($B391,tab_MinKomp[[Stanowisko / Position ]:[Stanowisko / Position ]],0)))</f>
        <v>n/a</v>
      </c>
      <c r="AG392" s="194" t="str">
        <f>IF(INDEX(tab_MinKomp[Wymagania VDA 6.3 Process / Forderungen],MATCH($B391,tab_MinKomp[[Stanowisko / Position ]:[Stanowisko / Position ]],0))="n/a","n/a",AG391-INDEX(tab_MinKomp[Wymagania VDA 6.3 Process / Forderungen],MATCH($B391,tab_MinKomp[[Stanowisko / Position ]:[Stanowisko / Position ]],0)))</f>
        <v>n/a</v>
      </c>
      <c r="AH392" s="194" t="str">
        <f>IF(INDEX(tab_MinKomp[Wymagania VDA 6.5 Product / Forderungen],MATCH($B391,tab_MinKomp[[Stanowisko / Position ]:[Stanowisko / Position ]],0))="n/a","n/a",AH391-INDEX(tab_MinKomp[Wymagania VDA 6.5 Product / Forderungen],MATCH($B391,tab_MinKomp[[Stanowisko / Position ]:[Stanowisko / Position ]],0)))</f>
        <v>n/a</v>
      </c>
      <c r="AI392" s="194" t="str">
        <f>IF(INDEX(tab_MinKomp[System ISO 9001:2015],MATCH($B391,tab_MinKomp[[Stanowisko / Position ]:[Stanowisko / Position ]],0))="n/a","n/a",AI391-INDEX(tab_MinKomp[System ISO 9001:2015],MATCH($B391,tab_MinKomp[[Stanowisko / Position ]:[Stanowisko / Position ]],0)))</f>
        <v>n/a</v>
      </c>
      <c r="AJ392" s="194" t="str">
        <f>IF(INDEX(tab_MinKomp[Auditor systemu ISO 17021:2018],MATCH($B391,tab_MinKomp[[Stanowisko / Position ]:[Stanowisko / Position ]],0))="n/a","n/a",AJ391-INDEX(tab_MinKomp[Auditor systemu ISO 17021:2018],MATCH($B391,tab_MinKomp[[Stanowisko / Position ]:[Stanowisko / Position ]],0)))</f>
        <v>n/a</v>
      </c>
      <c r="AK392" s="194" t="str">
        <f>IF(INDEX(tab_MinKomp[Pełnomocnik systemu / Systemvertreter],MATCH($B391,tab_MinKomp[[Stanowisko / Position ]:[Stanowisko / Position ]],0))="n/a","n/a",AK391-INDEX(tab_MinKomp[Pełnomocnik systemu / Systemvertreter],MATCH($B391,tab_MinKomp[[Stanowisko / Position ]:[Stanowisko / Position ]],0)))</f>
        <v>n/a</v>
      </c>
      <c r="AL392" s="194">
        <f>IF(INDEX(tab_MinKomp[Polityka Etyczna - Compliance],MATCH($B391,tab_MinKomp[[Stanowisko / Position ]:[Stanowisko / Position ]],0))="n/a","n/a",AL391-INDEX(tab_MinKomp[Polityka Etyczna - Compliance],MATCH($B391,tab_MinKomp[[Stanowisko / Position ]:[Stanowisko / Position ]],0)))</f>
        <v>0</v>
      </c>
      <c r="AM392" s="194" t="str">
        <f>IF(INDEX(tab_MinKomp[WDRAŻANIE NOWYCH PROJEKTÓW/ PROCEDURA CTM],MATCH($B391,tab_MinKomp[[Stanowisko / Position ]:[Stanowisko / Position ]],0))="n/a","n/a",AM391-INDEX(tab_MinKomp[WDRAŻANIE NOWYCH PROJEKTÓW/ PROCEDURA CTM],MATCH($B391,tab_MinKomp[[Stanowisko / Position ]:[Stanowisko / Position ]],0)))</f>
        <v>n/a</v>
      </c>
      <c r="AN392" s="194" t="str">
        <f>IF(INDEX(tab_MinKomp[KAMIENIE MILOWE MSL/PIFF],MATCH($B391,tab_MinKomp[[Stanowisko / Position ]:[Stanowisko / Position ]],0))="n/a","n/a",AN391-INDEX(tab_MinKomp[KAMIENIE MILOWE MSL/PIFF],MATCH($B391,tab_MinKomp[[Stanowisko / Position ]:[Stanowisko / Position ]],0)))</f>
        <v>n/a</v>
      </c>
      <c r="AO392" s="194">
        <f>IF(INDEX(tab_MinKomp[CP],MATCH($B391,tab_MinKomp[[Stanowisko / Position ]:[Stanowisko / Position ]],0))="n/a","n/a",AO391-INDEX(tab_MinKomp[CP],MATCH($B391,tab_MinKomp[[Stanowisko / Position ]:[Stanowisko / Position ]],0)))</f>
        <v>0</v>
      </c>
      <c r="AP392" s="194" t="str">
        <f>IF(INDEX(tab_MinKomp[FMEA],MATCH($B391,tab_MinKomp[[Stanowisko / Position ]:[Stanowisko / Position ]],0))="n/a","n/a",AP391-INDEX(tab_MinKomp[FMEA],MATCH($B391,tab_MinKomp[[Stanowisko / Position ]:[Stanowisko / Position ]],0)))</f>
        <v>n/a</v>
      </c>
      <c r="AQ392" s="194">
        <f>IF(INDEX(tab_MinKomp[FLOW CHART],MATCH($B391,tab_MinKomp[[Stanowisko / Position ]:[Stanowisko / Position ]],0))="n/a","n/a",AQ391-INDEX(tab_MinKomp[FLOW CHART],MATCH($B391,tab_MinKomp[[Stanowisko / Position ]:[Stanowisko / Position ]],0)))</f>
        <v>0</v>
      </c>
      <c r="AR392" s="194" t="str">
        <f>IF(INDEX(tab_MinKomp[APQP],MATCH($B391,tab_MinKomp[[Stanowisko / Position ]:[Stanowisko / Position ]],0))="n/a","n/a",AR391-INDEX(tab_MinKomp[APQP],MATCH($B391,tab_MinKomp[[Stanowisko / Position ]:[Stanowisko / Position ]],0)))</f>
        <v>n/a</v>
      </c>
      <c r="AS392" s="194" t="str">
        <f>IF(INDEX(tab_MinKomp[MSA],MATCH($B391,tab_MinKomp[[Stanowisko / Position ]:[Stanowisko / Position ]],0))="n/a","n/a",AS391-INDEX(tab_MinKomp[MSA],MATCH($B391,tab_MinKomp[[Stanowisko / Position ]:[Stanowisko / Position ]],0)))</f>
        <v>n/a</v>
      </c>
      <c r="AT392" s="194" t="str">
        <f>IF(INDEX(tab_MinKomp[SPC],MATCH($B391,tab_MinKomp[[Stanowisko / Position ]:[Stanowisko / Position ]],0))="n/a","n/a",AT391-INDEX(tab_MinKomp[SPC],MATCH($B391,tab_MinKomp[[Stanowisko / Position ]:[Stanowisko / Position ]],0)))</f>
        <v>n/a</v>
      </c>
      <c r="AU392" s="194" t="str">
        <f>IF(INDEX(tab_MinKomp[CSR (SPECYFICZNE WYMAGANIA KLIENTA)],MATCH($B391,tab_MinKomp[[Stanowisko / Position ]:[Stanowisko / Position ]],0))="n/a","n/a",AU391-INDEX(tab_MinKomp[CSR (SPECYFICZNE WYMAGANIA KLIENTA)],MATCH($B391,tab_MinKomp[[Stanowisko / Position ]:[Stanowisko / Position ]],0)))</f>
        <v>n/a</v>
      </c>
      <c r="AV392" s="194">
        <f>IF(INDEX(tab_MinKomp[5S],MATCH($B391,tab_MinKomp[[Stanowisko / Position ]:[Stanowisko / Position ]],0))="n/a","n/a",AV391-INDEX(tab_MinKomp[5S],MATCH($B391,tab_MinKomp[[Stanowisko / Position ]:[Stanowisko / Position ]],0)))</f>
        <v>0</v>
      </c>
      <c r="AW392" s="194">
        <f>IF(INDEX(tab_MinKomp[LEAN MANAGEMENT],MATCH($B391,tab_MinKomp[[Stanowisko / Position ]:[Stanowisko / Position ]],0))="n/a","n/a",AW391-INDEX(tab_MinKomp[LEAN MANAGEMENT],MATCH($B391,tab_MinKomp[[Stanowisko / Position ]:[Stanowisko / Position ]],0)))</f>
        <v>0</v>
      </c>
      <c r="AX392" s="194" t="str">
        <f>IF(INDEX(tab_MinKomp[5R],MATCH($B391,tab_MinKomp[[Stanowisko / Position ]:[Stanowisko / Position ]],0))="n/a","n/a",AX391-INDEX(tab_MinKomp[5R],MATCH($B391,tab_MinKomp[[Stanowisko / Position ]:[Stanowisko / Position ]],0)))</f>
        <v>n/a</v>
      </c>
      <c r="AY392" s="194" t="str">
        <f>IF(INDEX(tab_MinKomp[Six Sigma],MATCH($B391,tab_MinKomp[[Stanowisko / Position ]:[Stanowisko / Position ]],0))="n/a","n/a",AY391-INDEX(tab_MinKomp[Six Sigma],MATCH($B391,tab_MinKomp[[Stanowisko / Position ]:[Stanowisko / Position ]],0)))</f>
        <v>n/a</v>
      </c>
      <c r="AZ392" s="194" t="str">
        <f>IF(INDEX(tab_MinKomp[System BAAN / Distribution &amp; Supply Chain],MATCH($B391,tab_MinKomp[[Stanowisko / Position ]:[Stanowisko / Position ]],0))="n/a","n/a",AZ391-INDEX(tab_MinKomp[System BAAN / Distribution &amp; Supply Chain],MATCH($B391,tab_MinKomp[[Stanowisko / Position ]:[Stanowisko / Position ]],0)))</f>
        <v>n/a</v>
      </c>
      <c r="BA392" s="194" t="str">
        <f>IF(INDEX(tab_MinKomp[Gospodarka magazynowa / Lagerverwaltung],MATCH($B391,tab_MinKomp[[Stanowisko / Position ]:[Stanowisko / Position ]],0))="n/a","n/a",BA391-INDEX(tab_MinKomp[Gospodarka magazynowa / Lagerverwaltung],MATCH($B391,tab_MinKomp[[Stanowisko / Position ]:[Stanowisko / Position ]],0)))</f>
        <v>n/a</v>
      </c>
      <c r="BB392" s="194" t="str">
        <f>IF(INDEX(tab_MinKomp[Inwentaryzacja - organizacja i przebieg / Inventurprozess],MATCH($B391,tab_MinKomp[[Stanowisko / Position ]:[Stanowisko / Position ]],0))="n/a","n/a",BB391-INDEX(tab_MinKomp[Inwentaryzacja - organizacja i przebieg / Inventurprozess],MATCH($B391,tab_MinKomp[[Stanowisko / Position ]:[Stanowisko / Position ]],0)))</f>
        <v>n/a</v>
      </c>
      <c r="BC392" s="194" t="str">
        <f>IF(INDEX(tab_MinKomp[Organizacja dostaw / Versorgungsorganisation],MATCH($B391,tab_MinKomp[[Stanowisko / Position ]:[Stanowisko / Position ]],0))="n/a","n/a",BC391-INDEX(tab_MinKomp[Organizacja dostaw / Versorgungsorganisation],MATCH($B391,tab_MinKomp[[Stanowisko / Position ]:[Stanowisko / Position ]],0)))</f>
        <v>n/a</v>
      </c>
      <c r="BD392" s="194" t="str">
        <f>IF(INDEX(tab_MinKomp[Organizacja wysyłek / Organisation von Lieferungen],MATCH($B391,tab_MinKomp[[Stanowisko / Position ]:[Stanowisko / Position ]],0))="n/a","n/a",BD391-INDEX(tab_MinKomp[Organizacja wysyłek / Organisation von Lieferungen],MATCH($B391,tab_MinKomp[[Stanowisko / Position ]:[Stanowisko / Position ]],0)))</f>
        <v>n/a</v>
      </c>
      <c r="BE392" s="194" t="str">
        <f>IF(INDEX(tab_MinKomp[Analiza magazynowa - Program Polen.mdb / Inventuranalyse],MATCH($B391,tab_MinKomp[[Stanowisko / Position ]:[Stanowisko / Position ]],0))="n/a","n/a",BE391-INDEX(tab_MinKomp[Analiza magazynowa - Program Polen.mdb / Inventuranalyse],MATCH($B391,tab_MinKomp[[Stanowisko / Position ]:[Stanowisko / Position ]],0)))</f>
        <v>n/a</v>
      </c>
      <c r="BF392" s="190" t="str">
        <f>IF(INDEX(tab_MinKomp[MMOG (Materials Management Operations Guidelines)],MATCH($B391,tab_MinKomp[[Stanowisko / Position ]:[Stanowisko / Position ]],0))="n/a","n/a",BF391-INDEX(tab_MinKomp[MMOG (Materials Management Operations Guidelines)],MATCH($B391,tab_MinKomp[[Stanowisko / Position ]:[Stanowisko / Position ]],0)))</f>
        <v>n/a</v>
      </c>
      <c r="BG392" s="190" t="str">
        <f>IF(INDEX(tab_MinKomp[GPP],MATCH($B391,tab_MinKomp[[Stanowisko / Position ]:[Stanowisko / Position ]],0))="n/a","n/a",BG391-INDEX(tab_MinKomp[GPP],MATCH($B391,tab_MinKomp[[Stanowisko / Position ]:[Stanowisko / Position ]],0)))</f>
        <v>n/a</v>
      </c>
      <c r="BH392" s="190" t="str">
        <f>IF(INDEX(tab_MinKomp[AIAG (Automotive Industry Action Group)],MATCH($B391,tab_MinKomp[[Stanowisko / Position ]:[Stanowisko / Position ]],0))="n/a","n/a",BH391-INDEX(tab_MinKomp[AIAG (Automotive Industry Action Group)],MATCH($B391,tab_MinKomp[[Stanowisko / Position ]:[Stanowisko / Position ]],0)))</f>
        <v>n/a</v>
      </c>
      <c r="BI392" s="190" t="str">
        <f>IF(INDEX(tab_MinKomp[Super-G disputes],MATCH($B391,tab_MinKomp[[Stanowisko / Position ]:[Stanowisko / Position ]],0))="n/a","n/a",BI391-INDEX(tab_MinKomp[Super-G disputes],MATCH($B391,tab_MinKomp[[Stanowisko / Position ]:[Stanowisko / Position ]],0)))</f>
        <v>n/a</v>
      </c>
      <c r="BJ392" s="190" t="str">
        <f>IF(INDEX(tab_MinKomp[CMMS3/eDDL (Direct Data Link)],MATCH($B391,tab_MinKomp[[Stanowisko / Position ]:[Stanowisko / Position ]],0))="n/a","n/a",BJ391-INDEX(tab_MinKomp[CMMS3/eDDL (Direct Data Link)],MATCH($B391,tab_MinKomp[[Stanowisko / Position ]:[Stanowisko / Position ]],0)))</f>
        <v>n/a</v>
      </c>
      <c r="BK392" s="190" t="str">
        <f>IF(INDEX(tab_MinKomp[MP&amp;L (Material Planning and Logistics)],MATCH($B391,tab_MinKomp[[Stanowisko / Position ]:[Stanowisko / Position ]],0))="n/a","n/a",BK391-INDEX(tab_MinKomp[MP&amp;L (Material Planning and Logistics)],MATCH($B391,tab_MinKomp[[Stanowisko / Position ]:[Stanowisko / Position ]],0)))</f>
        <v>n/a</v>
      </c>
      <c r="BL392" s="190" t="str">
        <f>IF(INDEX(tab_MinKomp[Supplier delivery rating],MATCH($B391,tab_MinKomp[[Stanowisko / Position ]:[Stanowisko / Position ]],0))="n/a","n/a",BL391-INDEX(tab_MinKomp[Supplier delivery rating],MATCH($B391,tab_MinKomp[[Stanowisko / Position ]:[Stanowisko / Position ]],0)))</f>
        <v>n/a</v>
      </c>
      <c r="BM392" s="194" t="str">
        <f>IF(INDEX(tab_MinKomp[Obsługa maszyn KVT / KVT Maschinenbedienung],MATCH($B391,tab_MinKomp[[Stanowisko / Position ]:[Stanowisko / Position ]],0))="n/a","n/a",BM391-INDEX(tab_MinKomp[Obsługa maszyn KVT / KVT Maschinenbedienung],MATCH($B391,tab_MinKomp[[Stanowisko / Position ]:[Stanowisko / Position ]],0)))</f>
        <v>n/a</v>
      </c>
      <c r="BN392" s="194" t="str">
        <f>IF(INDEX(tab_MinKomp[Obsługa maszyn KVT / KVT Maschinenbedienung],MATCH($B391,tab_MinKomp[[Stanowisko / Position ]:[Stanowisko / Position ]],0))="n/a","n/a",BN391-INDEX(tab_MinKomp[Obsługa maszyn KVT / KVT Maschinenbedienung],MATCH($B391,tab_MinKomp[[Stanowisko / Position ]:[Stanowisko / Position ]],0)))</f>
        <v>n/a</v>
      </c>
      <c r="BO392" s="194" t="str">
        <f>IF(INDEX(tab_MinKomp[Obsługa maszyn KVT / KVT Maschinenbedienung],MATCH($B391,tab_MinKomp[[Stanowisko / Position ]:[Stanowisko / Position ]],0))="n/a","n/a",BO391-INDEX(tab_MinKomp[Obsługa maszyn KVT / KVT Maschinenbedienung],MATCH($B391,tab_MinKomp[[Stanowisko / Position ]:[Stanowisko / Position ]],0)))</f>
        <v>n/a</v>
      </c>
      <c r="BP392" s="194">
        <f>IF(INDEX(tab_MinKomp[Obsługa maszyn Novapax / Novapax Maschinenbedienung],MATCH($B391,tab_MinKomp[[Stanowisko / Position ]:[Stanowisko / Position ]],0))="n/a","n/a",BP391-INDEX(tab_MinKomp[Obsługa maszyn Novapax / Novapax Maschinenbedienung],MATCH($B391,tab_MinKomp[[Stanowisko / Position ]:[Stanowisko / Position ]],0)))</f>
        <v>0</v>
      </c>
      <c r="BQ392" s="194" t="str">
        <f>IF(INDEX(tab_MinKomp[Obsługa maszyn Piovan / Piovan Maschinenbedienung],MATCH($B391,tab_MinKomp[[Stanowisko / Position ]:[Stanowisko / Position ]],0))="n/a","n/a",BQ391-INDEX(tab_MinKomp[Obsługa maszyn Piovan / Piovan Maschinenbedienung],MATCH($B391,tab_MinKomp[[Stanowisko / Position ]:[Stanowisko / Position ]],0)))</f>
        <v>n/a</v>
      </c>
      <c r="BR392" s="194">
        <f>IF(INDEX(tab_MinKomp[Eliminacja awarii / Beseitigung von Ausfällen],MATCH($B391,tab_MinKomp[[Stanowisko / Position ]:[Stanowisko / Position ]],0))="n/a","n/a",BR391-INDEX(tab_MinKomp[Eliminacja awarii / Beseitigung von Ausfällen],MATCH($B391,tab_MinKomp[[Stanowisko / Position ]:[Stanowisko / Position ]],0)))</f>
        <v>0</v>
      </c>
      <c r="BS392" s="194" t="str">
        <f>IF(INDEX(tab_MinKomp[Obsługa maszyn Piovan / Piovan Maschinenbedienung],MATCH($B391,tab_MinKomp[[Stanowisko / Position ]:[Stanowisko / Position ]],0))="n/a","n/a",BS391-INDEX(tab_MinKomp[Obsługa maszyn Piovan / Piovan Maschinenbedienung],MATCH($B391,tab_MinKomp[[Stanowisko / Position ]:[Stanowisko / Position ]],0)))</f>
        <v>n/a</v>
      </c>
      <c r="BT392" s="194" t="str">
        <f>IF(INDEX(tab_MinKomp[Obsługa maszyn Piovan / Piovan Maschinenbedienung],MATCH($B391,tab_MinKomp[[Stanowisko / Position ]:[Stanowisko / Position ]],0))="n/a","n/a",BT391-INDEX(tab_MinKomp[Obsługa maszyn Piovan / Piovan Maschinenbedienung],MATCH($B391,tab_MinKomp[[Stanowisko / Position ]:[Stanowisko / Position ]],0)))</f>
        <v>n/a</v>
      </c>
      <c r="BU392" s="194" t="str">
        <f>IF(INDEX(tab_MinKomp[Obsługa maszyn Piovan / Piovan Maschinenbedienung],MATCH($B391,tab_MinKomp[[Stanowisko / Position ]:[Stanowisko / Position ]],0))="n/a","n/a",BU391-INDEX(tab_MinKomp[Obsługa maszyn Piovan / Piovan Maschinenbedienung],MATCH($B391,tab_MinKomp[[Stanowisko / Position ]:[Stanowisko / Position ]],0)))</f>
        <v>n/a</v>
      </c>
      <c r="BV392" s="194" t="str">
        <f>IF(INDEX(tab_MinKomp[Obsługa maszyn Piovan / Piovan Maschinenbedienung],MATCH($B391,tab_MinKomp[[Stanowisko / Position ]:[Stanowisko / Position ]],0))="n/a","n/a",BV391-INDEX(tab_MinKomp[Obsługa maszyn Piovan / Piovan Maschinenbedienung],MATCH($B391,tab_MinKomp[[Stanowisko / Position ]:[Stanowisko / Position ]],0)))</f>
        <v>n/a</v>
      </c>
      <c r="BW392" s="194" t="str">
        <f>IF(INDEX(tab_MinKomp[Obsługa maszyn Piovan / Piovan Maschinenbedienung],MATCH($B391,tab_MinKomp[[Stanowisko / Position ]:[Stanowisko / Position ]],0))="n/a","n/a",BW391-INDEX(tab_MinKomp[Obsługa maszyn Piovan / Piovan Maschinenbedienung],MATCH($B391,tab_MinKomp[[Stanowisko / Position ]:[Stanowisko / Position ]],0)))</f>
        <v>n/a</v>
      </c>
      <c r="BX392" s="194" t="str">
        <f>IF(INDEX(tab_MinKomp[Obsługa maszyn Piovan / Piovan Maschinenbedienung],MATCH($B391,tab_MinKomp[[Stanowisko / Position ]:[Stanowisko / Position ]],0))="n/a","n/a",BX391-INDEX(tab_MinKomp[Obsługa maszyn Piovan / Piovan Maschinenbedienung],MATCH($B391,tab_MinKomp[[Stanowisko / Position ]:[Stanowisko / Position ]],0)))</f>
        <v>n/a</v>
      </c>
      <c r="BY392" s="194" t="str">
        <f>IF(INDEX(tab_MinKomp[Obsługa maszyn Engel / Engel Maschinenbedienung],MATCH($B391,tab_MinKomp[[Stanowisko / Position ]:[Stanowisko / Position ]],0))="n/a","n/a",BY391-INDEX(tab_MinKomp[Obsługa maszyn Engel / Engel Maschinenbedienung],MATCH($B391,tab_MinKomp[[Stanowisko / Position ]:[Stanowisko / Position ]],0)))</f>
        <v>n/a</v>
      </c>
      <c r="BZ392" s="194" t="str">
        <f>IF(INDEX(tab_MinKomp[Obsługa maszyn KVT / KVT Maschinenbedienung],MATCH($B391,tab_MinKomp[[Stanowisko / Position ]:[Stanowisko / Position ]],0))="n/a","n/a",BZ391-INDEX(tab_MinKomp[Obsługa maszyn KVT / KVT Maschinenbedienung],MATCH($B391,tab_MinKomp[[Stanowisko / Position ]:[Stanowisko / Position ]],0)))</f>
        <v>n/a</v>
      </c>
      <c r="CA392" s="194">
        <f>IF(INDEX(tab_MinKomp[Eliminacja awarii / Beseitigung von Ausfällen],MATCH($B391,tab_MinKomp[[Stanowisko / Position ]:[Stanowisko / Position ]],0))="n/a","n/a",CA391-INDEX(tab_MinKomp[Eliminacja awarii / Beseitigung von Ausfällen],MATCH($B391,tab_MinKomp[[Stanowisko / Position ]:[Stanowisko / Position ]],0)))</f>
        <v>0</v>
      </c>
      <c r="CB392" s="194" t="str">
        <f>IF(INDEX(tab_MinKomp[Obsługa maszyn ASL / ASL Maschinenbedienung],MATCH($B391,tab_MinKomp[[Stanowisko / Position ]:[Stanowisko / Position ]],0))="n/a","n/a",CB391-INDEX(tab_MinKomp[Obsługa maszyn ASL / ASL Maschinenbedienung],MATCH($B391,tab_MinKomp[[Stanowisko / Position ]:[Stanowisko / Position ]],0)))</f>
        <v>n/a</v>
      </c>
      <c r="CC392" s="194">
        <f>IF(INDEX(tab_MinKomp[Obsługa maszyn Novapax / Novapax Maschinenbedienung],MATCH($B391,tab_MinKomp[[Stanowisko / Position ]:[Stanowisko / Position ]],0))="n/a","n/a",CC391-INDEX(tab_MinKomp[Obsługa maszyn Novapax / Novapax Maschinenbedienung],MATCH($B391,tab_MinKomp[[Stanowisko / Position ]:[Stanowisko / Position ]],0)))</f>
        <v>0</v>
      </c>
      <c r="CD392" s="194">
        <f>IF(INDEX(tab_MinKomp[Obsługa maszyn Novapax / Novapax Maschinenbedienung],MATCH($B391,tab_MinKomp[[Stanowisko / Position ]:[Stanowisko / Position ]],0))="n/a","n/a",CD391-INDEX(tab_MinKomp[Obsługa maszyn Novapax / Novapax Maschinenbedienung],MATCH($B391,tab_MinKomp[[Stanowisko / Position ]:[Stanowisko / Position ]],0)))</f>
        <v>0</v>
      </c>
      <c r="CE392" s="194" t="str">
        <f>IF(INDEX(tab_MinKomp[Obsługa maszyn Piovan / Piovan Maschinenbedienung],MATCH($B391,tab_MinKomp[[Stanowisko / Position ]:[Stanowisko / Position ]],0))="n/a","n/a",CE391-INDEX(tab_MinKomp[Obsługa maszyn Piovan / Piovan Maschinenbedienung],MATCH($B391,tab_MinKomp[[Stanowisko / Position ]:[Stanowisko / Position ]],0)))</f>
        <v>n/a</v>
      </c>
      <c r="CF392" s="194" t="str">
        <f>IF(INDEX(tab_MinKomp[Obsługa maszyn Piovan / Piovan Maschinenbedienung],MATCH($B391,tab_MinKomp[[Stanowisko / Position ]:[Stanowisko / Position ]],0))="n/a","n/a",CF391-INDEX(tab_MinKomp[Obsługa maszyn Piovan / Piovan Maschinenbedienung],MATCH($B391,tab_MinKomp[[Stanowisko / Position ]:[Stanowisko / Position ]],0)))</f>
        <v>n/a</v>
      </c>
      <c r="CG392" s="194">
        <f>IF(INDEX(tab_MinKomp[Eliminacja awarii / Beseitigung von Ausfällen],MATCH($B391,tab_MinKomp[[Stanowisko / Position ]:[Stanowisko / Position ]],0))="n/a","n/a",CG391-INDEX(tab_MinKomp[Eliminacja awarii / Beseitigung von Ausfällen],MATCH($B391,tab_MinKomp[[Stanowisko / Position ]:[Stanowisko / Position ]],0)))</f>
        <v>0</v>
      </c>
      <c r="CH392" s="194" t="str">
        <f>IF(INDEX(tab_MinKomp[Wymagania VDA 6.5 Product / Forderungen],MATCH($B391,tab_MinKomp[[Stanowisko / Position ]:[Stanowisko / Position ]],0))="n/a","n/a",CH391-INDEX(tab_MinKomp[Wymagania VDA 6.5 Product / Forderungen],MATCH($B391,tab_MinKomp[[Stanowisko / Position ]:[Stanowisko / Position ]],0)))</f>
        <v>n/a</v>
      </c>
      <c r="CI392" s="194" t="str">
        <f>IF(INDEX(tab_MinKomp[Wymagania VDA 6.5 Product / Forderungen],MATCH($B391,tab_MinKomp[[Stanowisko / Position ]:[Stanowisko / Position ]],0))="n/a","n/a",CI391-INDEX(tab_MinKomp[Wymagania VDA 6.5 Product / Forderungen],MATCH($B391,tab_MinKomp[[Stanowisko / Position ]:[Stanowisko / Position ]],0)))</f>
        <v>n/a</v>
      </c>
      <c r="CJ392" s="194" t="str">
        <f>IF(INDEX(tab_MinKomp[Wymagania VDA 6.5 Product / Forderungen],MATCH($B391,tab_MinKomp[[Stanowisko / Position ]:[Stanowisko / Position ]],0))="n/a","n/a",CJ391-INDEX(tab_MinKomp[Wymagania VDA 6.5 Product / Forderungen],MATCH($B391,tab_MinKomp[[Stanowisko / Position ]:[Stanowisko / Position ]],0)))</f>
        <v>n/a</v>
      </c>
      <c r="CK392" s="194" t="str">
        <f>IF(INDEX(tab_MinKomp[Wymagania VDA 6.5 Product / Forderungen],MATCH($B391,tab_MinKomp[[Stanowisko / Position ]:[Stanowisko / Position ]],0))="n/a","n/a",CK391-INDEX(tab_MinKomp[Wymagania VDA 6.5 Product / Forderungen],MATCH($B391,tab_MinKomp[[Stanowisko / Position ]:[Stanowisko / Position ]],0)))</f>
        <v>n/a</v>
      </c>
      <c r="CL392" s="194" t="str">
        <f>IF(INDEX(tab_MinKomp[Wymagania VDA 6.5 Product / Forderungen],MATCH($B391,tab_MinKomp[[Stanowisko / Position ]:[Stanowisko / Position ]],0))="n/a","n/a",CL391-INDEX(tab_MinKomp[Wymagania VDA 6.5 Product / Forderungen],MATCH($B391,tab_MinKomp[[Stanowisko / Position ]:[Stanowisko / Position ]],0)))</f>
        <v>n/a</v>
      </c>
      <c r="CM392" s="194" t="str">
        <f>IF(INDEX(tab_MinKomp[Informatyka ogólna (techniczne i systemowe) / Allgemeine IT (Technik und System)],MATCH($B391,tab_MinKomp[[Stanowisko / Position ]:[Stanowisko / Position ]],0))="n/a","n/a",CM391-INDEX(tab_MinKomp[Informatyka ogólna (techniczne i systemowe) / Allgemeine IT (Technik und System)],MATCH($B391,tab_MinKomp[[Stanowisko / Position ]:[Stanowisko / Position ]],0)))</f>
        <v>n/a</v>
      </c>
      <c r="CN392" s="194" t="str">
        <f>IF(INDEX(tab_MinKomp[Sieci komputerowe / Computernetzwerke],MATCH($B391,tab_MinKomp[[Stanowisko / Position ]:[Stanowisko / Position ]],0))="n/a","n/a",CN391-INDEX(tab_MinKomp[Sieci komputerowe / Computernetzwerke],MATCH($B391,tab_MinKomp[[Stanowisko / Position ]:[Stanowisko / Position ]],0)))</f>
        <v>n/a</v>
      </c>
      <c r="CO392" s="194" t="str">
        <f>IF(INDEX(tab_MinKomp[Hardware (komputery PC, drukarki biurowe i etykietowe, telefonia stacjonarna i mobilna) (PC, Drucker, Telefpne, Handys)],MATCH($B391,tab_MinKomp[[Stanowisko / Position ]:[Stanowisko / Position ]],0))="n/a","n/a",CO391-INDEX(tab_MinKomp[Hardware (komputery PC, drukarki biurowe i etykietowe, telefonia stacjonarna i mobilna) (PC, Drucker, Telefpne, Handys)],MATCH($B391,tab_MinKomp[[Stanowisko / Position ]:[Stanowisko / Position ]],0)))</f>
        <v>n/a</v>
      </c>
      <c r="CP392" s="194" t="str">
        <f>IF(INDEX(tab_MinKomp[Software &amp; Systems (MS Office, MS Remote Desktop)],MATCH($B391,tab_MinKomp[[Stanowisko / Position ]:[Stanowisko / Position ]],0))="n/a","n/a",CP391-INDEX(tab_MinKomp[Software &amp; Systems (MS Office, MS Remote Desktop)],MATCH($B391,tab_MinKomp[[Stanowisko / Position ]:[Stanowisko / Position ]],0)))</f>
        <v>n/a</v>
      </c>
      <c r="CQ392" s="194" t="str">
        <f>IF(INDEX(tab_MinKomp[Programowanie obiektowe (PHP) / Objektprogrammierung],MATCH($B391,tab_MinKomp[[Stanowisko / Position ]:[Stanowisko / Position ]],0))="n/a","n/a",CQ391-INDEX(tab_MinKomp[Programowanie obiektowe (PHP) / Objektprogrammierung],MATCH($B391,tab_MinKomp[[Stanowisko / Position ]:[Stanowisko / Position ]],0)))</f>
        <v>n/a</v>
      </c>
      <c r="CR392" s="194" t="str">
        <f>IF(INDEX(tab_MinKomp[Scrum],MATCH($B391,tab_MinKomp[[Stanowisko / Position ]:[Stanowisko / Position ]],0))="n/a","n/a",CR391-INDEX(tab_MinKomp[Scrum],MATCH($B391,tab_MinKomp[[Stanowisko / Position ]:[Stanowisko / Position ]],0)))</f>
        <v>n/a</v>
      </c>
      <c r="CS392" s="194" t="str">
        <f>IF(INDEX(tab_MinKomp[SQL (MySQL)],MATCH($B391,tab_MinKomp[[Stanowisko / Position ]:[Stanowisko / Position ]],0))="n/a","n/a",CS391-INDEX(tab_MinKomp[SQL (MySQL)],MATCH($B391,tab_MinKomp[[Stanowisko / Position ]:[Stanowisko / Position ]],0)))</f>
        <v>n/a</v>
      </c>
      <c r="CT392" s="194" t="str">
        <f>IF(INDEX(tab_MinKomp[Javascript],MATCH($B391,tab_MinKomp[[Stanowisko / Position ]:[Stanowisko / Position ]],0))="n/a","n/a",CT391-INDEX(tab_MinKomp[Javascript],MATCH($B391,tab_MinKomp[[Stanowisko / Position ]:[Stanowisko / Position ]],0)))</f>
        <v>n/a</v>
      </c>
      <c r="CU392" s="194" t="str">
        <f>IF(INDEX(tab_MinKomp[Joomla],MATCH($B391,tab_MinKomp[[Stanowisko / Position ]:[Stanowisko / Position ]],0))="n/a","n/a",CU391-INDEX(tab_MinKomp[Joomla],MATCH($B391,tab_MinKomp[[Stanowisko / Position ]:[Stanowisko / Position ]],0)))</f>
        <v>n/a</v>
      </c>
      <c r="CV392" s="194" t="str">
        <f>IF(INDEX(tab_MinKomp[Bash],MATCH($B391,tab_MinKomp[[Stanowisko / Position ]:[Stanowisko / Position ]],0))="n/a","n/a",CV391-INDEX(tab_MinKomp[Bash],MATCH($B391,tab_MinKomp[[Stanowisko / Position ]:[Stanowisko / Position ]],0)))</f>
        <v>n/a</v>
      </c>
      <c r="CW392" s="194">
        <f>IF(INDEX(tab_MinKomp[Systemy MES (HYDRA / SFMS)],MATCH($B391,tab_MinKomp[[Stanowisko / Position ]:[Stanowisko / Position ]],0))="n/a","n/a",CW391-INDEX(tab_MinKomp[Systemy MES (HYDRA / SFMS)],MATCH($B391,tab_MinKomp[[Stanowisko / Position ]:[Stanowisko / Position ]],0)))</f>
        <v>0</v>
      </c>
      <c r="CX392" s="194" t="str">
        <f>IF(INDEX(tab_MinKomp[HTML / CSS],MATCH($B391,tab_MinKomp[[Stanowisko / Position ]:[Stanowisko / Position ]],0))="n/a","n/a",CX391-INDEX(tab_MinKomp[HTML / CSS],MATCH($B391,tab_MinKomp[[Stanowisko / Position ]:[Stanowisko / Position ]],0)))</f>
        <v>n/a</v>
      </c>
      <c r="CY392" s="194" t="str">
        <f>IF(INDEX(tab_MinKomp[SYSTEM PR],MATCH($B391,tab_MinKomp[[Stanowisko / Position ]:[Stanowisko / Position ]],0))="n/a","n/a",CY391-INDEX(tab_MinKomp[SYSTEM PR],MATCH($B391,tab_MinKomp[[Stanowisko / Position ]:[Stanowisko / Position ]],0)))</f>
        <v>n/a</v>
      </c>
      <c r="CZ392" s="194" t="str">
        <f>IF(INDEX(tab_MinKomp[System Einkauf XP / EBA],MATCH($B391,tab_MinKomp[[Stanowisko / Position ]:[Stanowisko / Position ]],0))="n/a","n/a",CZ391-INDEX(tab_MinKomp[System Einkauf XP / EBA],MATCH($B391,tab_MinKomp[[Stanowisko / Position ]:[Stanowisko / Position ]],0)))</f>
        <v>n/a</v>
      </c>
      <c r="DA392" s="194" t="str">
        <f>IF(INDEX(tab_MinKomp[Techniki negocjacyjne / Verhandlungstechniken],MATCH($B391,tab_MinKomp[[Stanowisko / Position ]:[Stanowisko / Position ]],0))="n/a","n/a",DA391-INDEX(tab_MinKomp[Techniki negocjacyjne / Verhandlungstechniken],MATCH($B391,tab_MinKomp[[Stanowisko / Position ]:[Stanowisko / Position ]],0)))</f>
        <v>n/a</v>
      </c>
      <c r="DB392" s="194" t="str">
        <f>IF(INDEX(tab_MinKomp[Znajomość rynku branżowego / Kenntnis des Industrie Marktes],MATCH($B391,tab_MinKomp[[Stanowisko / Position ]:[Stanowisko / Position ]],0))="n/a","n/a",DB391-INDEX(tab_MinKomp[Znajomość rynku branżowego / Kenntnis des Industrie Marktes],MATCH($B391,tab_MinKomp[[Stanowisko / Position ]:[Stanowisko / Position ]],0)))</f>
        <v>n/a</v>
      </c>
      <c r="DC392" s="194" t="str">
        <f>IF(INDEX(tab_MinKomp[SUPPLIER MANAGEMENT],MATCH($B391,tab_MinKomp[[Stanowisko / Position ]:[Stanowisko / Position ]],0))="n/a","n/a",DC391-INDEX(tab_MinKomp[SUPPLIER MANAGEMENT],MATCH($B391,tab_MinKomp[[Stanowisko / Position ]:[Stanowisko / Position ]],0)))</f>
        <v>n/a</v>
      </c>
      <c r="DD392" s="194" t="str">
        <f>IF(INDEX(tab_MinKomp[SUPPLIER MANAGEMENT],MATCH($B391,tab_MinKomp[[Stanowisko / Position ]:[Stanowisko / Position ]],0))="n/a","n/a",DD391-INDEX(tab_MinKomp[SUPPLIER MANAGEMENT],MATCH($B391,tab_MinKomp[[Stanowisko / Position ]:[Stanowisko / Position ]],0)))</f>
        <v>n/a</v>
      </c>
      <c r="DE392" s="194" t="str">
        <f>IF(INDEX(tab_MinKomp[SUPPLIER MANAGEMENT],MATCH($B391,tab_MinKomp[[Stanowisko / Position ]:[Stanowisko / Position ]],0))="n/a","n/a",DE391-INDEX(tab_MinKomp[SUPPLIER MANAGEMENT],MATCH($B391,tab_MinKomp[[Stanowisko / Position ]:[Stanowisko / Position ]],0)))</f>
        <v>n/a</v>
      </c>
      <c r="DF392" s="194">
        <f>IF(INDEX(tab_MinKomp[LEAN MANAGEMENT],MATCH($B391,tab_MinKomp[[Stanowisko / Position ]:[Stanowisko / Position ]],0))="n/a","n/a",DF391-INDEX(tab_MinKomp[LEAN MANAGEMENT],MATCH($B391,tab_MinKomp[[Stanowisko / Position ]:[Stanowisko / Position ]],0)))</f>
        <v>0</v>
      </c>
      <c r="DG392" s="194" t="str">
        <f>IF(INDEX(tab_MinKomp[PPAP/PSW],MATCH($B391,tab_MinKomp[[Stanowisko / Position ]:[Stanowisko / Position ]],0))="n/a","n/a",DG391-INDEX(tab_MinKomp[PPAP/PSW],MATCH($B391,tab_MinKomp[[Stanowisko / Position ]:[Stanowisko / Position ]],0)))</f>
        <v>n/a</v>
      </c>
      <c r="DH392" s="194" t="str">
        <f>IF(INDEX(tab_MinKomp[SUPPLIER MANAGEMENT],MATCH($B391,tab_MinKomp[[Stanowisko / Position ]:[Stanowisko / Position ]],0))="n/a","n/a",DH391-INDEX(tab_MinKomp[SUPPLIER MANAGEMENT],MATCH($B391,tab_MinKomp[[Stanowisko / Position ]:[Stanowisko / Position ]],0)))</f>
        <v>n/a</v>
      </c>
      <c r="DI392" s="194" t="str">
        <f>IF(INDEX(tab_MinKomp[OBSŁUGA PORTALI KLIENTA / Kundenportale],MATCH($B391,tab_MinKomp[[Stanowisko / Position ]:[Stanowisko / Position ]],0))="n/a","n/a",DI391-INDEX(tab_MinKomp[OBSŁUGA PORTALI KLIENTA / Kundenportale],MATCH($B391,tab_MinKomp[[Stanowisko / Position ]:[Stanowisko / Position ]],0)))</f>
        <v>n/a</v>
      </c>
      <c r="DJ392" s="194" t="str">
        <f>IF(INDEX(tab_MinKomp[Obsługa systemu BABTECQ / BABTECQ System],MATCH($B391,tab_MinKomp[[Stanowisko / Position ]:[Stanowisko / Position ]],0))="n/a","n/a",DJ391-INDEX(tab_MinKomp[Obsługa systemu BABTECQ / BABTECQ System],MATCH($B391,tab_MinKomp[[Stanowisko / Position ]:[Stanowisko / Position ]],0)))</f>
        <v>n/a</v>
      </c>
      <c r="DK392" s="194" t="str">
        <f>IF(INDEX(tab_MinKomp[Rysunek techniczny / technische Zeichnung],MATCH($B391,tab_MinKomp[[Stanowisko / Position ]:[Stanowisko / Position ]],0))="n/a","n/a",DK391-INDEX(tab_MinKomp[Rysunek techniczny / technische Zeichnung],MATCH($B391,tab_MinKomp[[Stanowisko / Position ]:[Stanowisko / Position ]],0)))</f>
        <v>n/a</v>
      </c>
      <c r="DL392" s="194" t="str">
        <f>IF(INDEX(tab_MinKomp[Kalibracja / Kalibrierung],MATCH($B391,tab_MinKomp[[Stanowisko / Position ]:[Stanowisko / Position ]],0))="n/a","n/a",DL391-INDEX(tab_MinKomp[Kalibracja / Kalibrierung],MATCH($B391,tab_MinKomp[[Stanowisko / Position ]:[Stanowisko / Position ]],0)))</f>
        <v>n/a</v>
      </c>
      <c r="DM392" s="194" t="str">
        <f>IF(INDEX(tab_MinKomp[Rekwalifikacja / Requalifizierung],MATCH($B391,tab_MinKomp[[Stanowisko / Position ]:[Stanowisko / Position ]],0))="n/a","n/a",DM391-INDEX(tab_MinKomp[Rekwalifikacja / Requalifizierung],MATCH($B391,tab_MinKomp[[Stanowisko / Position ]:[Stanowisko / Position ]],0)))</f>
        <v>n/a</v>
      </c>
      <c r="DN392" s="190" t="str">
        <f>IF(INDEX(tab_MinKomp[Testy czystości / Reinheitstests],MATCH($B391,tab_MinKomp[[Stanowisko / Position ]:[Stanowisko / Position ]],0))="n/a","n/a",DN391-INDEX(tab_MinKomp[Testy czystości / Reinheitstests],MATCH($B391,tab_MinKomp[[Stanowisko / Position ]:[Stanowisko / Position ]],0)))</f>
        <v>n/a</v>
      </c>
      <c r="DO392" s="190" t="str">
        <f>IF(INDEX(tab_MinKomp[Testy czystości / Reinheitstests],MATCH($B391,tab_MinKomp[[Stanowisko / Position ]:[Stanowisko / Position ]],0))="n/a","n/a",DO391-INDEX(tab_MinKomp[Testy czystości / Reinheitstests],MATCH($B391,tab_MinKomp[[Stanowisko / Position ]:[Stanowisko / Position ]],0)))</f>
        <v>n/a</v>
      </c>
      <c r="DP392" s="190" t="str">
        <f>IF(INDEX(tab_MinKomp[Testy czystości / Reinheitstests],MATCH($B391,tab_MinKomp[[Stanowisko / Position ]:[Stanowisko / Position ]],0))="n/a","n/a",DP391-INDEX(tab_MinKomp[Testy czystości / Reinheitstests],MATCH($B391,tab_MinKomp[[Stanowisko / Position ]:[Stanowisko / Position ]],0)))</f>
        <v>n/a</v>
      </c>
      <c r="DQ392" s="190" t="str">
        <f>IF(INDEX(tab_MinKomp[Testy czystości / Reinheitstests],MATCH($B391,tab_MinKomp[[Stanowisko / Position ]:[Stanowisko / Position ]],0))="n/a","n/a",DQ391-INDEX(tab_MinKomp[Testy czystości / Reinheitstests],MATCH($B391,tab_MinKomp[[Stanowisko / Position ]:[Stanowisko / Position ]],0)))</f>
        <v>n/a</v>
      </c>
      <c r="DR392" s="190" t="str">
        <f>IF(INDEX(tab_MinKomp[Testy czystości / Reinheitstests],MATCH($B391,tab_MinKomp[[Stanowisko / Position ]:[Stanowisko / Position ]],0))="n/a","n/a",DR391-INDEX(tab_MinKomp[Testy czystości / Reinheitstests],MATCH($B391,tab_MinKomp[[Stanowisko / Position ]:[Stanowisko / Position ]],0)))</f>
        <v>n/a</v>
      </c>
      <c r="DS392" s="190" t="str">
        <f>IF(INDEX(tab_MinKomp[Testy czystości / Reinheitstests],MATCH($B391,tab_MinKomp[[Stanowisko / Position ]:[Stanowisko / Position ]],0))="n/a","n/a",DS391-INDEX(tab_MinKomp[Testy czystości / Reinheitstests],MATCH($B391,tab_MinKomp[[Stanowisko / Position ]:[Stanowisko / Position ]],0)))</f>
        <v>n/a</v>
      </c>
      <c r="DT392" s="194" t="str">
        <f>IF(INDEX(tab_MinKomp[SUPPLIER MANAGEMENT],MATCH($B391,tab_MinKomp[[Stanowisko / Position ]:[Stanowisko / Position ]],0))="n/a","n/a",DT391-INDEX(tab_MinKomp[SUPPLIER MANAGEMENT],MATCH($B391,tab_MinKomp[[Stanowisko / Position ]:[Stanowisko / Position ]],0)))</f>
        <v>n/a</v>
      </c>
      <c r="DU392" s="190" t="str">
        <f>IF(INDEX(tab_MinKomp[Testy czystości / Reinheitstests],MATCH($B391,tab_MinKomp[[Stanowisko / Position ]:[Stanowisko / Position ]],0))="n/a","n/a",DU391-INDEX(tab_MinKomp[Testy czystości / Reinheitstests],MATCH($B391,tab_MinKomp[[Stanowisko / Position ]:[Stanowisko / Position ]],0)))</f>
        <v>n/a</v>
      </c>
      <c r="DV392" s="190" t="str">
        <f>IF(INDEX(tab_MinKomp[Testy czystości / Reinheitstests],MATCH($B391,tab_MinKomp[[Stanowisko / Position ]:[Stanowisko / Position ]],0))="n/a","n/a",DV391-INDEX(tab_MinKomp[Testy czystości / Reinheitstests],MATCH($B391,tab_MinKomp[[Stanowisko / Position ]:[Stanowisko / Position ]],0)))</f>
        <v>n/a</v>
      </c>
      <c r="DW392" s="190" t="str">
        <f>IF(INDEX(tab_MinKomp[Testy czystości / Reinheitstests],MATCH($B391,tab_MinKomp[[Stanowisko / Position ]:[Stanowisko / Position ]],0))="n/a","n/a",DW391-INDEX(tab_MinKomp[Testy czystości / Reinheitstests],MATCH($B391,tab_MinKomp[[Stanowisko / Position ]:[Stanowisko / Position ]],0)))</f>
        <v>n/a</v>
      </c>
      <c r="DX392" s="190" t="str">
        <f>IF(INDEX(tab_MinKomp[Testy czystości / Reinheitstests],MATCH($B391,tab_MinKomp[[Stanowisko / Position ]:[Stanowisko / Position ]],0))="n/a","n/a",DX391-INDEX(tab_MinKomp[Testy czystości / Reinheitstests],MATCH($B391,tab_MinKomp[[Stanowisko / Position ]:[Stanowisko / Position ]],0)))</f>
        <v>n/a</v>
      </c>
      <c r="DY392" s="190" t="str">
        <f>IF(INDEX(tab_MinKomp[Testy czystości / Reinheitstests],MATCH($B391,tab_MinKomp[[Stanowisko / Position ]:[Stanowisko / Position ]],0))="n/a","n/a",DY391-INDEX(tab_MinKomp[Testy czystości / Reinheitstests],MATCH($B391,tab_MinKomp[[Stanowisko / Position ]:[Stanowisko / Position ]],0)))</f>
        <v>n/a</v>
      </c>
      <c r="DZ392" s="190" t="str">
        <f>IF(INDEX(tab_MinKomp[Testy czystości / Reinheitstests],MATCH($B391,tab_MinKomp[[Stanowisko / Position ]:[Stanowisko / Position ]],0))="n/a","n/a",DZ391-INDEX(tab_MinKomp[Testy czystości / Reinheitstests],MATCH($B391,tab_MinKomp[[Stanowisko / Position ]:[Stanowisko / Position ]],0)))</f>
        <v>n/a</v>
      </c>
      <c r="EA392" s="194" t="str">
        <f>IF(INDEX(tab_MinKomp[SUPPLIER MANAGEMENT],MATCH($B391,tab_MinKomp[[Stanowisko / Position ]:[Stanowisko / Position ]],0))="n/a","n/a",EA391-INDEX(tab_MinKomp[SUPPLIER MANAGEMENT],MATCH($B391,tab_MinKomp[[Stanowisko / Position ]:[Stanowisko / Position ]],0)))</f>
        <v>n/a</v>
      </c>
      <c r="EB392" s="190" t="str">
        <f>IF(INDEX(tab_MinKomp[Testy czystości / Reinheitstests],MATCH($B391,tab_MinKomp[[Stanowisko / Position ]:[Stanowisko / Position ]],0))="n/a","n/a",EB391-INDEX(tab_MinKomp[Testy czystości / Reinheitstests],MATCH($B391,tab_MinKomp[[Stanowisko / Position ]:[Stanowisko / Position ]],0)))</f>
        <v>n/a</v>
      </c>
      <c r="EC392" s="190" t="str">
        <f>IF(INDEX(tab_MinKomp[Testy czystości / Reinheitstests],MATCH($B391,tab_MinKomp[[Stanowisko / Position ]:[Stanowisko / Position ]],0))="n/a","n/a",EC391-INDEX(tab_MinKomp[Testy czystości / Reinheitstests],MATCH($B391,tab_MinKomp[[Stanowisko / Position ]:[Stanowisko / Position ]],0)))</f>
        <v>n/a</v>
      </c>
      <c r="ED392" s="190" t="str">
        <f>IF(INDEX(tab_MinKomp[Testy czystości / Reinheitstests],MATCH($B391,tab_MinKomp[[Stanowisko / Position ]:[Stanowisko / Position ]],0))="n/a","n/a",ED391-INDEX(tab_MinKomp[Testy czystości / Reinheitstests],MATCH($B391,tab_MinKomp[[Stanowisko / Position ]:[Stanowisko / Position ]],0)))</f>
        <v>n/a</v>
      </c>
      <c r="EE392" s="190" t="str">
        <f>IF(INDEX(tab_MinKomp[Testy czystości / Reinheitstests],MATCH($B391,tab_MinKomp[[Stanowisko / Position ]:[Stanowisko / Position ]],0))="n/a","n/a",EE391-INDEX(tab_MinKomp[Testy czystości / Reinheitstests],MATCH($B391,tab_MinKomp[[Stanowisko / Position ]:[Stanowisko / Position ]],0)))</f>
        <v>n/a</v>
      </c>
      <c r="EF392" s="190" t="str">
        <f>IF(INDEX(tab_MinKomp[Testy czystości / Reinheitstests],MATCH($B391,tab_MinKomp[[Stanowisko / Position ]:[Stanowisko / Position ]],0))="n/a","n/a",EF391-INDEX(tab_MinKomp[Testy czystości / Reinheitstests],MATCH($B391,tab_MinKomp[[Stanowisko / Position ]:[Stanowisko / Position ]],0)))</f>
        <v>n/a</v>
      </c>
      <c r="EG392" s="190" t="str">
        <f>IF(INDEX(tab_MinKomp[Testy czystości / Reinheitstests],MATCH($B391,tab_MinKomp[[Stanowisko / Position ]:[Stanowisko / Position ]],0))="n/a","n/a",EG391-INDEX(tab_MinKomp[Testy czystości / Reinheitstests],MATCH($B391,tab_MinKomp[[Stanowisko / Position ]:[Stanowisko / Position ]],0)))</f>
        <v>n/a</v>
      </c>
      <c r="EH392" s="190" t="str">
        <f>IF(INDEX(tab_MinKomp[Testy czystości / Reinheitstests],MATCH($B391,tab_MinKomp[[Stanowisko / Position ]:[Stanowisko / Position ]],0))="n/a","n/a",EH391-INDEX(tab_MinKomp[Testy czystości / Reinheitstests],MATCH($B391,tab_MinKomp[[Stanowisko / Position ]:[Stanowisko / Position ]],0)))</f>
        <v>n/a</v>
      </c>
      <c r="EI392" s="190" t="str">
        <f>IF(INDEX(tab_MinKomp[Testy czystości / Reinheitstests],MATCH($B391,tab_MinKomp[[Stanowisko / Position ]:[Stanowisko / Position ]],0))="n/a","n/a",EI391-INDEX(tab_MinKomp[Testy czystości / Reinheitstests],MATCH($B391,tab_MinKomp[[Stanowisko / Position ]:[Stanowisko / Position ]],0)))</f>
        <v>n/a</v>
      </c>
      <c r="EJ392" s="190" t="str">
        <f>IF(INDEX(tab_MinKomp[Testy czystości / Reinheitstests],MATCH($B391,tab_MinKomp[[Stanowisko / Position ]:[Stanowisko / Position ]],0))="n/a","n/a",EJ391-INDEX(tab_MinKomp[Testy czystości / Reinheitstests],MATCH($B391,tab_MinKomp[[Stanowisko / Position ]:[Stanowisko / Position ]],0)))</f>
        <v>n/a</v>
      </c>
      <c r="EK392" s="190" t="str">
        <f>IF(INDEX(tab_MinKomp[Testy czystości / Reinheitstests],MATCH($B391,tab_MinKomp[[Stanowisko / Position ]:[Stanowisko / Position ]],0))="n/a","n/a",EK391-INDEX(tab_MinKomp[Testy czystości / Reinheitstests],MATCH($B391,tab_MinKomp[[Stanowisko / Position ]:[Stanowisko / Position ]],0)))</f>
        <v>n/a</v>
      </c>
      <c r="EL392" s="190" t="str">
        <f>IF(INDEX(tab_MinKomp[Testy czystości / Reinheitstests],MATCH($B391,tab_MinKomp[[Stanowisko / Position ]:[Stanowisko / Position ]],0))="n/a","n/a",EL391-INDEX(tab_MinKomp[Testy czystości / Reinheitstests],MATCH($B391,tab_MinKomp[[Stanowisko / Position ]:[Stanowisko / Position ]],0)))</f>
        <v>n/a</v>
      </c>
      <c r="EM392" s="190" t="str">
        <f>IF(INDEX(tab_MinKomp[Testy czystości / Reinheitstests],MATCH($B391,tab_MinKomp[[Stanowisko / Position ]:[Stanowisko / Position ]],0))="n/a","n/a",EM391-INDEX(tab_MinKomp[Testy czystości / Reinheitstests],MATCH($B391,tab_MinKomp[[Stanowisko / Position ]:[Stanowisko / Position ]],0)))</f>
        <v>n/a</v>
      </c>
      <c r="EN392" s="190" t="str">
        <f>IF(INDEX(tab_MinKomp[Testy czystości / Reinheitstests],MATCH($B391,tab_MinKomp[[Stanowisko / Position ]:[Stanowisko / Position ]],0))="n/a","n/a",EN391-INDEX(tab_MinKomp[Testy czystości / Reinheitstests],MATCH($B391,tab_MinKomp[[Stanowisko / Position ]:[Stanowisko / Position ]],0)))</f>
        <v>n/a</v>
      </c>
      <c r="EO392" s="194" t="str">
        <f>IF(INDEX(tab_MinKomp[Konserwacja Rep],MATCH($B391,tab_MinKomp[[Stanowisko / Position ]:[Stanowisko / Position ]],0))="n/a","n/a",EO391-INDEX(tab_MinKomp[Konserwacja Rep],MATCH($B391,tab_MinKomp[[Stanowisko / Position ]:[Stanowisko / Position ]],0)))</f>
        <v>n/a</v>
      </c>
      <c r="EP392" s="194" t="str">
        <f>IF(INDEX(tab_MinKomp[[Konserwacja Engel ]],MATCH($B391,tab_MinKomp[[Stanowisko / Position ]:[Stanowisko / Position ]],0))="n/a","n/a",EP391-INDEX(tab_MinKomp[[Konserwacja Engel ]],MATCH($B391,tab_MinKomp[[Stanowisko / Position ]:[Stanowisko / Position ]],0)))</f>
        <v>n/a</v>
      </c>
      <c r="EQ392" s="194" t="str">
        <f>IF(INDEX(tab_MinKomp[Konserwacja B 50],MATCH($B391,tab_MinKomp[[Stanowisko / Position ]:[Stanowisko / Position ]],0))="n/a","n/a",EQ391-INDEX(tab_MinKomp[Konserwacja B 50],MATCH($B391,tab_MinKomp[[Stanowisko / Position ]:[Stanowisko / Position ]],0)))</f>
        <v>n/a</v>
      </c>
      <c r="ER392" s="194" t="str">
        <f>IF(INDEX(tab_MinKomp[[Konserwacja EOL ]],MATCH($B391,tab_MinKomp[[Stanowisko / Position ]:[Stanowisko / Position ]],0))="n/a","n/a",ER391-INDEX(tab_MinKomp[[Konserwacja EOL ]],MATCH($B391,tab_MinKomp[[Stanowisko / Position ]:[Stanowisko / Position ]],0)))</f>
        <v>n/a</v>
      </c>
      <c r="ES392" s="194" t="str">
        <f>IF(INDEX(tab_MinKomp[Konserwacja Branson],MATCH($B391,tab_MinKomp[[Stanowisko / Position ]:[Stanowisko / Position ]],0))="n/a","n/a",ES391-INDEX(tab_MinKomp[Konserwacja Branson],MATCH($B391,tab_MinKomp[[Stanowisko / Position ]:[Stanowisko / Position ]],0)))</f>
        <v>n/a</v>
      </c>
      <c r="ET392" s="194" t="str">
        <f>IF(INDEX(tab_MinKomp[Konserwacja coolery],MATCH($B391,tab_MinKomp[[Stanowisko / Position ]:[Stanowisko / Position ]],0))="n/a","n/a",ET391-INDEX(tab_MinKomp[Konserwacja coolery],MATCH($B391,tab_MinKomp[[Stanowisko / Position ]:[Stanowisko / Position ]],0)))</f>
        <v>n/a</v>
      </c>
      <c r="EU392" s="194" t="str">
        <f>IF(INDEX(tab_MinKomp[Konserwacja piecy],MATCH($B391,tab_MinKomp[[Stanowisko / Position ]:[Stanowisko / Position ]],0))="n/a","n/a",EU391-INDEX(tab_MinKomp[Konserwacja piecy],MATCH($B391,tab_MinKomp[[Stanowisko / Position ]:[Stanowisko / Position ]],0)))</f>
        <v>n/a</v>
      </c>
      <c r="EV392" s="194" t="str">
        <f>IF(INDEX(tab_MinKomp[Rysunek techniczny- czytanie],MATCH($B391,tab_MinKomp[[Stanowisko / Position ]:[Stanowisko / Position ]],0))="n/a","n/a",EV391-INDEX(tab_MinKomp[Rysunek techniczny- czytanie],MATCH($B391,tab_MinKomp[[Stanowisko / Position ]:[Stanowisko / Position ]],0)))</f>
        <v>n/a</v>
      </c>
      <c r="EW392" s="194" t="str">
        <f>IF(INDEX(tab_MinKomp[Elektryka],MATCH($B391,tab_MinKomp[[Stanowisko / Position ]:[Stanowisko / Position ]],0))="n/a","n/a",EW391-INDEX(tab_MinKomp[Elektryka],MATCH($B391,tab_MinKomp[[Stanowisko / Position ]:[Stanowisko / Position ]],0)))</f>
        <v>n/a</v>
      </c>
      <c r="EX392" s="194" t="str">
        <f>IF(INDEX(tab_MinKomp[Pneumatyka],MATCH($B391,tab_MinKomp[[Stanowisko / Position ]:[Stanowisko / Position ]],0))="n/a","n/a",EX391-INDEX(tab_MinKomp[Pneumatyka],MATCH($B391,tab_MinKomp[[Stanowisko / Position ]:[Stanowisko / Position ]],0)))</f>
        <v>n/a</v>
      </c>
      <c r="EY392" s="194" t="str">
        <f>IF(INDEX(tab_MinKomp[[Hydraulika ]],MATCH($B391,tab_MinKomp[[Stanowisko / Position ]:[Stanowisko / Position ]],0))="n/a","n/a",EY391-INDEX(tab_MinKomp[[Hydraulika ]],MATCH($B391,tab_MinKomp[[Stanowisko / Position ]:[Stanowisko / Position ]],0)))</f>
        <v>n/a</v>
      </c>
      <c r="EZ392" s="194" t="str">
        <f>IF(INDEX(tab_MinKomp[Podciśnienie],MATCH($B391,tab_MinKomp[[Stanowisko / Position ]:[Stanowisko / Position ]],0))="n/a","n/a",EZ391-INDEX(tab_MinKomp[Podciśnienie],MATCH($B391,tab_MinKomp[[Stanowisko / Position ]:[Stanowisko / Position ]],0)))</f>
        <v>n/a</v>
      </c>
      <c r="FA392" s="194" t="str">
        <f>IF(INDEX(tab_MinKomp[Usuwanie awarii],MATCH($B391,tab_MinKomp[[Stanowisko / Position ]:[Stanowisko / Position ]],0))="n/a","n/a",FA391-INDEX(tab_MinKomp[Usuwanie awarii],MATCH($B391,tab_MinKomp[[Stanowisko / Position ]:[Stanowisko / Position ]],0)))</f>
        <v>n/a</v>
      </c>
      <c r="FB392" s="194" t="str">
        <f>IF(INDEX(tab_MinKomp[Obsługa robotów],MATCH($B391,tab_MinKomp[[Stanowisko / Position ]:[Stanowisko / Position ]],0))="n/a","n/a",FB391-INDEX(tab_MinKomp[Obsługa robotów],MATCH($B391,tab_MinKomp[[Stanowisko / Position ]:[Stanowisko / Position ]],0)))</f>
        <v>n/a</v>
      </c>
      <c r="FC392" s="194" t="str">
        <f>IF(INDEX(tab_MinKomp[Obsługa sterowania maszyny],MATCH($B391,tab_MinKomp[[Stanowisko / Position ]:[Stanowisko / Position ]],0))="n/a","n/a",FC391-INDEX(tab_MinKomp[Obsługa sterowania maszyny],MATCH($B391,tab_MinKomp[[Stanowisko / Position ]:[Stanowisko / Position ]],0)))</f>
        <v>n/a</v>
      </c>
      <c r="FD392" s="194" t="str">
        <f>IF(INDEX(tab_MinKomp[Usuwanie przyczyn żródłowych],MATCH($B391,tab_MinKomp[[Stanowisko / Position ]:[Stanowisko / Position ]],0))="n/a","n/a",FD391-INDEX(tab_MinKomp[Usuwanie przyczyn żródłowych],MATCH($B391,tab_MinKomp[[Stanowisko / Position ]:[Stanowisko / Position ]],0)))</f>
        <v>n/a</v>
      </c>
      <c r="FE392" s="194" t="str">
        <f>IF(INDEX(tab_MinKomp[Cmms stosowanie],MATCH($B391,tab_MinKomp[[Stanowisko / Position ]:[Stanowisko / Position ]],0))="n/a","n/a",FE391-INDEX(tab_MinKomp[Cmms stosowanie],MATCH($B391,tab_MinKomp[[Stanowisko / Position ]:[Stanowisko / Position ]],0)))</f>
        <v>n/a</v>
      </c>
      <c r="FF392" s="190" t="str">
        <f>IF(INDEX(tab_MinKomp[Testy czystości / Reinheitstests],MATCH($B391,tab_MinKomp[[Stanowisko / Position ]:[Stanowisko / Position ]],0))="n/a","n/a",FF391-INDEX(tab_MinKomp[Testy czystości / Reinheitstests],MATCH($B391,tab_MinKomp[[Stanowisko / Position ]:[Stanowisko / Position ]],0)))</f>
        <v>n/a</v>
      </c>
      <c r="FG392" s="194" t="str">
        <f>IF(INDEX(tab_MinKomp[Czyszczenie form plastikowych],MATCH($B391,tab_MinKomp[[Stanowisko / Position ]:[Stanowisko / Position ]],0))="n/a","n/a",FG391-INDEX(tab_MinKomp[Czyszczenie form plastikowych],MATCH($B391,tab_MinKomp[[Stanowisko / Position ]:[Stanowisko / Position ]],0)))</f>
        <v>n/a</v>
      </c>
      <c r="FH392" s="194" t="str">
        <f>IF(INDEX(tab_MinKomp[Wymiana form plastik],MATCH($B391,tab_MinKomp[[Stanowisko / Position ]:[Stanowisko / Position ]],0))="n/a","n/a",FH391-INDEX(tab_MinKomp[Wymiana form plastik],MATCH($B391,tab_MinKomp[[Stanowisko / Position ]:[Stanowisko / Position ]],0)))</f>
        <v>n/a</v>
      </c>
      <c r="FI392" s="194" t="str">
        <f>IF(INDEX(tab_MinKomp[Wymiana form guma],MATCH($B391,tab_MinKomp[[Stanowisko / Position ]:[Stanowisko / Position ]],0))="n/a","n/a",FI391-INDEX(tab_MinKomp[Wymiana form guma],MATCH($B391,tab_MinKomp[[Stanowisko / Position ]:[Stanowisko / Position ]],0)))</f>
        <v>n/a</v>
      </c>
      <c r="FJ392" s="194" t="str">
        <f>IF(INDEX(tab_MinKomp[Konserwacja KK],MATCH($B391,tab_MinKomp[[Stanowisko / Position ]:[Stanowisko / Position ]],0))="n/a","n/a",FJ391-INDEX(tab_MinKomp[Konserwacja KK],MATCH($B391,tab_MinKomp[[Stanowisko / Position ]:[Stanowisko / Position ]],0)))</f>
        <v>n/a</v>
      </c>
      <c r="FK392" s="194" t="str">
        <f>IF(INDEX(tab_MinKomp[Konserwacja form guma],MATCH($B391,tab_MinKomp[[Stanowisko / Position ]:[Stanowisko / Position ]],0))="n/a","n/a",FK391-INDEX(tab_MinKomp[Konserwacja form guma],MATCH($B391,tab_MinKomp[[Stanowisko / Position ]:[Stanowisko / Position ]],0)))</f>
        <v>n/a</v>
      </c>
      <c r="FL392" s="194" t="str">
        <f>IF(INDEX(tab_MinKomp[Konserwacja form plastiki],MATCH($B391,tab_MinKomp[[Stanowisko / Position ]:[Stanowisko / Position ]],0))="n/a","n/a",FL391-INDEX(tab_MinKomp[Konserwacja form plastiki],MATCH($B391,tab_MinKomp[[Stanowisko / Position ]:[Stanowisko / Position ]],0)))</f>
        <v>n/a</v>
      </c>
      <c r="FM392" s="194" t="str">
        <f>IF(INDEX(tab_MinKomp[Konserwacja Gorącego Kanału],MATCH($B391,tab_MinKomp[[Stanowisko / Position ]:[Stanowisko / Position ]],0))="n/a","n/a",FM391-INDEX(tab_MinKomp[Konserwacja Gorącego Kanału],MATCH($B391,tab_MinKomp[[Stanowisko / Position ]:[Stanowisko / Position ]],0)))</f>
        <v>n/a</v>
      </c>
      <c r="FN392" s="194" t="str">
        <f>IF(INDEX(tab_MinKomp[Konserwacja Gorącego Kanału],MATCH($B391,tab_MinKomp[[Stanowisko / Position ]:[Stanowisko / Position ]],0))="n/a","n/a",FN391-INDEX(tab_MinKomp[Konserwacja Gorącego Kanału],MATCH($B391,tab_MinKomp[[Stanowisko / Position ]:[Stanowisko / Position ]],0)))</f>
        <v>n/a</v>
      </c>
      <c r="FO392" s="194" t="str">
        <f>IF(INDEX(tab_MinKomp[Konserwacja Gorącego Kanału],MATCH($B391,tab_MinKomp[[Stanowisko / Position ]:[Stanowisko / Position ]],0))="n/a","n/a",FO391-INDEX(tab_MinKomp[Konserwacja Gorącego Kanału],MATCH($B391,tab_MinKomp[[Stanowisko / Position ]:[Stanowisko / Position ]],0)))</f>
        <v>n/a</v>
      </c>
      <c r="FP392" s="194" t="str">
        <f>IF(INDEX(tab_MinKomp[Konserwacja Gorącego Kanału],MATCH($B391,tab_MinKomp[[Stanowisko / Position ]:[Stanowisko / Position ]],0))="n/a","n/a",FP391-INDEX(tab_MinKomp[Konserwacja Gorącego Kanału],MATCH($B391,tab_MinKomp[[Stanowisko / Position ]:[Stanowisko / Position ]],0)))</f>
        <v>n/a</v>
      </c>
      <c r="FQ392" s="196" t="str">
        <f>IF(INDEX(tab_MinKomp[Język angielski / Englisch],MATCH($B391,tab_MinKomp[[Stanowisko / Position ]:[Stanowisko / Position ]],0))="n/a","n/a",FQ391-INDEX(tab_MinKomp[Język angielski / Englisch],MATCH($B391,tab_MinKomp[[Stanowisko / Position ]:[Stanowisko / Position ]],0)))</f>
        <v>n/a</v>
      </c>
      <c r="FR392" s="196" t="str">
        <f>IF(INDEX(tab_MinKomp[Język niemiecki / Deutsch],MATCH($B391,tab_MinKomp[[Stanowisko / Position ]:[Stanowisko / Position ]],0))="n/a","n/a",FR391-INDEX(tab_MinKomp[Język niemiecki / Deutsch],MATCH($B391,tab_MinKomp[[Stanowisko / Position ]:[Stanowisko / Position ]],0)))</f>
        <v>n/a</v>
      </c>
      <c r="FS392" s="194">
        <f>IF(INDEX(tab_MinKomp[Zarządzanie dokumentacją procesową / Process dokumentation management],MATCH($B391,tab_MinKomp[[Stanowisko / Position ]:[Stanowisko / Position ]],0))="n/a","n/a",FS391-INDEX(tab_MinKomp[Zarządzanie dokumentacją procesową / Process dokumentation management],MATCH($B391,tab_MinKomp[[Stanowisko / Position ]:[Stanowisko / Position ]],0)))</f>
        <v>0</v>
      </c>
      <c r="FT392" s="194">
        <f>IF(INDEX(tab_MinKomp[Znajomość procesów z obszaru / Kenntiss der prozesse in dem Bereich],MATCH($B391,tab_MinKomp[[Stanowisko / Position ]:[Stanowisko / Position ]],0))="n/a","n/a",FT391-INDEX(tab_MinKomp[Znajomość procesów z obszaru / Kenntiss der prozesse in dem Bereich],MATCH($B391,tab_MinKomp[[Stanowisko / Position ]:[Stanowisko / Position ]],0)))</f>
        <v>0</v>
      </c>
      <c r="FU392" s="194">
        <f>IF(INDEX(tab_MinKomp[optymalizacja procesów / Prozessoptymalisierung],MATCH($B391,tab_MinKomp[[Stanowisko / Position ]:[Stanowisko / Position ]],0))="n/a","n/a",FU391-INDEX(tab_MinKomp[optymalizacja procesów / Prozessoptymalisierung],MATCH($B391,tab_MinKomp[[Stanowisko / Position ]:[Stanowisko / Position ]],0)))</f>
        <v>0</v>
      </c>
      <c r="FV392" s="194">
        <f>IF(INDEX(tab_MinKomp[Umiejętności szkoleniowe / Trainingsfähigkeiten],MATCH($B391,tab_MinKomp[[Stanowisko / Position ]:[Stanowisko / Position ]],0))="n/a","n/a",FV391-INDEX(tab_MinKomp[Umiejętności szkoleniowe / Trainingsfähigkeiten],MATCH($B391,tab_MinKomp[[Stanowisko / Position ]:[Stanowisko / Position ]],0)))</f>
        <v>0</v>
      </c>
      <c r="FW392" s="194">
        <f>IF(INDEX(tab_MinKomp[Analityczne myślenie, podejście / Analitysches Denken, Einstellung],MATCH($B391,tab_MinKomp[[Stanowisko / Position ]:[Stanowisko / Position ]],0))="n/a","n/a",FW391-INDEX(tab_MinKomp[Analityczne myślenie, podejście / Analitysches Denken, Einstellung],MATCH($B391,tab_MinKomp[[Stanowisko / Position ]:[Stanowisko / Position ]],0)))</f>
        <v>0</v>
      </c>
      <c r="FX392" s="194">
        <f>IF(INDEX(tab_MinKomp[Dokładność, precyzja w dzialaniu / Genauigkeit, Präzision in die Arbeit],MATCH($B391,tab_MinKomp[[Stanowisko / Position ]:[Stanowisko / Position ]],0))="n/a","n/a",FX391-INDEX(tab_MinKomp[Dokładność, precyzja w dzialaniu / Genauigkeit, Präzision in die Arbeit],MATCH($B391,tab_MinKomp[[Stanowisko / Position ]:[Stanowisko / Position ]],0)))</f>
        <v>0</v>
      </c>
      <c r="FY392" s="194">
        <f>IF(INDEX(tab_MinKomp[Dyspozycyjność / Verfügbarkeit],MATCH($B391,tab_MinKomp[[Stanowisko / Position ]:[Stanowisko / Position ]],0))="n/a","n/a",FY391-INDEX(tab_MinKomp[Dyspozycyjność / Verfügbarkeit],MATCH($B391,tab_MinKomp[[Stanowisko / Position ]:[Stanowisko / Position ]],0)))</f>
        <v>0</v>
      </c>
      <c r="FZ392" s="194">
        <f>IF(INDEX(tab_MinKomp[Zaangażowanie / 
Engagement],MATCH($B391,tab_MinKomp[[Stanowisko / Position ]:[Stanowisko / Position ]],0))="n/a","n/a",FZ391-INDEX(tab_MinKomp[Zaangażowanie / 
Engagement],MATCH($B391,tab_MinKomp[[Stanowisko / Position ]:[Stanowisko / Position ]],0)))</f>
        <v>0</v>
      </c>
      <c r="GA392" s="194" t="str">
        <f>IF(INDEX(tab_MinKomp[Konserwacja form guma],MATCH($B391,tab_MinKomp[[Stanowisko / Position ]:[Stanowisko / Position ]],0))="n/a","n/a",GA391-INDEX(tab_MinKomp[Konserwacja form guma],MATCH($B391,tab_MinKomp[[Stanowisko / Position ]:[Stanowisko / Position ]],0)))</f>
        <v>n/a</v>
      </c>
      <c r="GB392" s="194" t="str">
        <f>IF(INDEX(tab_MinKomp[Konserwacja form plastiki],MATCH($B391,tab_MinKomp[[Stanowisko / Position ]:[Stanowisko / Position ]],0))="n/a","n/a",GB391-INDEX(tab_MinKomp[Konserwacja form plastiki],MATCH($B391,tab_MinKomp[[Stanowisko / Position ]:[Stanowisko / Position ]],0)))</f>
        <v>n/a</v>
      </c>
      <c r="GC392" s="194">
        <f>IF(INDEX(tab_MinKomp[Elastyczność w działaniu],MATCH($B391,tab_MinKomp[[Stanowisko / Position ]:[Stanowisko / Position ]],0))="n/a","n/a",GC391-INDEX(tab_MinKomp[Elastyczność w działaniu],MATCH($B391,tab_MinKomp[[Stanowisko / Position ]:[Stanowisko / Position ]],0)))</f>
        <v>0</v>
      </c>
      <c r="GD392" s="194">
        <f>IF(INDEX(tab_MinKomp[Komunikatywność],MATCH($B391,tab_MinKomp[[Stanowisko / Position ]:[Stanowisko / Position ]],0))="n/a","n/a",GD391-INDEX(tab_MinKomp[Komunikatywność],MATCH($B391,tab_MinKomp[[Stanowisko / Position ]:[Stanowisko / Position ]],0)))</f>
        <v>0</v>
      </c>
      <c r="GE392" s="193" t="str">
        <f>IF(INDEX(tab_MinKomp[Motywowanie i budowanie zaangażowania zespołu],MATCH($B391,tab_MinKomp[[Stanowisko / Position ]:[Stanowisko / Position ]],0))="n/a","n/a",GE391-INDEX(tab_MinKomp[Motywowanie i budowanie zaangażowania zespołu],MATCH($B391,tab_MinKomp[[Stanowisko / Position ]:[Stanowisko / Position ]],0)))</f>
        <v>n/a</v>
      </c>
      <c r="GF392" s="186" t="s">
        <v>248</v>
      </c>
      <c r="GG392" s="186" t="s">
        <v>248</v>
      </c>
      <c r="GH392" s="186" t="s">
        <v>248</v>
      </c>
      <c r="GI392" s="186" t="s">
        <v>248</v>
      </c>
      <c r="GJ392" s="186" t="s">
        <v>248</v>
      </c>
      <c r="GK392" s="186" t="s">
        <v>248</v>
      </c>
      <c r="GL392" s="186" t="s">
        <v>248</v>
      </c>
      <c r="GM392" s="186" t="s">
        <v>248</v>
      </c>
      <c r="GN392" s="186" t="s">
        <v>248</v>
      </c>
      <c r="GO392" s="186" t="s">
        <v>248</v>
      </c>
      <c r="GP392" s="186" t="s">
        <v>248</v>
      </c>
      <c r="GQ392" s="186" t="s">
        <v>248</v>
      </c>
      <c r="GR392" s="186" t="s">
        <v>248</v>
      </c>
      <c r="GS392" s="186" t="s">
        <v>248</v>
      </c>
      <c r="GT392" s="186" t="s">
        <v>248</v>
      </c>
      <c r="GU392" s="186" t="s">
        <v>248</v>
      </c>
      <c r="GV392" s="186" t="s">
        <v>248</v>
      </c>
      <c r="GW392" s="186" t="s">
        <v>248</v>
      </c>
      <c r="GX392" s="186" t="s">
        <v>248</v>
      </c>
      <c r="GY392" s="186" t="s">
        <v>248</v>
      </c>
      <c r="GZ392" s="261" t="s">
        <v>248</v>
      </c>
      <c r="HA392" s="261" t="s">
        <v>248</v>
      </c>
      <c r="HB392" s="191">
        <f>SUM(G392:GE392)/(HB391-(SUM(G392:GE392)))</f>
        <v>0</v>
      </c>
    </row>
    <row r="393" spans="1:210" ht="24.9" customHeight="1" x14ac:dyDescent="0.3">
      <c r="A393" s="105" t="s">
        <v>314</v>
      </c>
      <c r="B393" s="105" t="s">
        <v>315</v>
      </c>
      <c r="C393" s="105" t="s">
        <v>424</v>
      </c>
      <c r="D393" s="105">
        <v>1432</v>
      </c>
      <c r="E393" s="394" t="s">
        <v>582</v>
      </c>
      <c r="F393" s="185" t="s">
        <v>374</v>
      </c>
      <c r="G393" s="186">
        <v>1</v>
      </c>
      <c r="H393" s="186">
        <v>1</v>
      </c>
      <c r="I393" s="186">
        <v>1</v>
      </c>
      <c r="J393" s="186">
        <v>1</v>
      </c>
      <c r="K393" s="186">
        <v>1</v>
      </c>
      <c r="L393" s="186" t="s">
        <v>248</v>
      </c>
      <c r="M393" s="186" t="s">
        <v>248</v>
      </c>
      <c r="N393" s="186" t="s">
        <v>248</v>
      </c>
      <c r="O393" s="186">
        <v>1</v>
      </c>
      <c r="P393" s="186">
        <v>1</v>
      </c>
      <c r="Q393" s="186" t="s">
        <v>248</v>
      </c>
      <c r="R393" s="186" t="s">
        <v>248</v>
      </c>
      <c r="S393" s="186" t="s">
        <v>248</v>
      </c>
      <c r="T393" s="186" t="s">
        <v>248</v>
      </c>
      <c r="U393" s="186" t="s">
        <v>248</v>
      </c>
      <c r="V393" s="186" t="s">
        <v>248</v>
      </c>
      <c r="W393" s="186" t="s">
        <v>248</v>
      </c>
      <c r="X393" s="186" t="s">
        <v>248</v>
      </c>
      <c r="Y393" s="186" t="s">
        <v>248</v>
      </c>
      <c r="Z393" s="186" t="s">
        <v>248</v>
      </c>
      <c r="AA393" s="186" t="s">
        <v>248</v>
      </c>
      <c r="AB393" s="186" t="s">
        <v>248</v>
      </c>
      <c r="AC393" s="186" t="s">
        <v>248</v>
      </c>
      <c r="AD393" s="186" t="s">
        <v>248</v>
      </c>
      <c r="AE393" s="186" t="s">
        <v>248</v>
      </c>
      <c r="AF393" s="186" t="s">
        <v>248</v>
      </c>
      <c r="AG393" s="186" t="s">
        <v>248</v>
      </c>
      <c r="AH393" s="186" t="s">
        <v>248</v>
      </c>
      <c r="AI393" s="186" t="s">
        <v>248</v>
      </c>
      <c r="AJ393" s="186" t="s">
        <v>248</v>
      </c>
      <c r="AK393" s="186" t="s">
        <v>248</v>
      </c>
      <c r="AL393" s="186">
        <v>1</v>
      </c>
      <c r="AM393" s="186" t="s">
        <v>248</v>
      </c>
      <c r="AN393" s="186" t="s">
        <v>248</v>
      </c>
      <c r="AO393" s="186">
        <v>1</v>
      </c>
      <c r="AP393" s="186" t="s">
        <v>248</v>
      </c>
      <c r="AQ393" s="186">
        <v>1</v>
      </c>
      <c r="AR393" s="186" t="s">
        <v>248</v>
      </c>
      <c r="AS393" s="186" t="s">
        <v>248</v>
      </c>
      <c r="AT393" s="186" t="s">
        <v>248</v>
      </c>
      <c r="AU393" s="186" t="s">
        <v>248</v>
      </c>
      <c r="AV393" s="186">
        <v>1</v>
      </c>
      <c r="AW393" s="186">
        <v>1</v>
      </c>
      <c r="AX393" s="186" t="s">
        <v>248</v>
      </c>
      <c r="AY393" s="186" t="s">
        <v>248</v>
      </c>
      <c r="AZ393" s="186" t="s">
        <v>248</v>
      </c>
      <c r="BA393" s="186" t="s">
        <v>248</v>
      </c>
      <c r="BB393" s="186" t="s">
        <v>248</v>
      </c>
      <c r="BC393" s="186" t="s">
        <v>248</v>
      </c>
      <c r="BD393" s="186" t="s">
        <v>248</v>
      </c>
      <c r="BE393" s="186" t="s">
        <v>248</v>
      </c>
      <c r="BF393" s="186" t="s">
        <v>248</v>
      </c>
      <c r="BG393" s="186" t="s">
        <v>248</v>
      </c>
      <c r="BH393" s="186" t="s">
        <v>248</v>
      </c>
      <c r="BI393" s="186" t="s">
        <v>248</v>
      </c>
      <c r="BJ393" s="186" t="s">
        <v>248</v>
      </c>
      <c r="BK393" s="186" t="s">
        <v>248</v>
      </c>
      <c r="BL393" s="186" t="s">
        <v>248</v>
      </c>
      <c r="BM393" s="186" t="s">
        <v>248</v>
      </c>
      <c r="BN393" s="186" t="s">
        <v>248</v>
      </c>
      <c r="BO393" s="186">
        <v>3</v>
      </c>
      <c r="BP393" s="186"/>
      <c r="BQ393" s="186" t="s">
        <v>248</v>
      </c>
      <c r="BR393" s="186" t="s">
        <v>248</v>
      </c>
      <c r="BS393" s="186">
        <v>2</v>
      </c>
      <c r="BT393" s="186" t="s">
        <v>248</v>
      </c>
      <c r="BU393" s="186">
        <v>2</v>
      </c>
      <c r="BV393" s="186">
        <v>2</v>
      </c>
      <c r="BW393" s="186">
        <v>2</v>
      </c>
      <c r="BX393" s="186">
        <v>2</v>
      </c>
      <c r="BY393" s="186" t="s">
        <v>248</v>
      </c>
      <c r="BZ393" s="186">
        <v>2</v>
      </c>
      <c r="CA393" s="186">
        <v>1</v>
      </c>
      <c r="CB393" s="186">
        <v>2</v>
      </c>
      <c r="CC393" s="186" t="s">
        <v>248</v>
      </c>
      <c r="CD393" s="186">
        <v>2</v>
      </c>
      <c r="CE393" s="186">
        <v>2</v>
      </c>
      <c r="CF393" s="186">
        <v>1</v>
      </c>
      <c r="CG393" s="186">
        <v>1</v>
      </c>
      <c r="CH393" s="186" t="s">
        <v>248</v>
      </c>
      <c r="CI393" s="186" t="s">
        <v>248</v>
      </c>
      <c r="CJ393" s="186" t="s">
        <v>248</v>
      </c>
      <c r="CK393" s="186" t="s">
        <v>248</v>
      </c>
      <c r="CL393" s="186" t="s">
        <v>248</v>
      </c>
      <c r="CM393" s="186" t="s">
        <v>248</v>
      </c>
      <c r="CN393" s="186" t="s">
        <v>248</v>
      </c>
      <c r="CO393" s="186" t="s">
        <v>248</v>
      </c>
      <c r="CP393" s="186" t="s">
        <v>248</v>
      </c>
      <c r="CQ393" s="186" t="s">
        <v>248</v>
      </c>
      <c r="CR393" s="186" t="s">
        <v>248</v>
      </c>
      <c r="CS393" s="186" t="s">
        <v>248</v>
      </c>
      <c r="CT393" s="186" t="s">
        <v>248</v>
      </c>
      <c r="CU393" s="186" t="s">
        <v>248</v>
      </c>
      <c r="CV393" s="186" t="s">
        <v>248</v>
      </c>
      <c r="CW393" s="186">
        <v>1</v>
      </c>
      <c r="CX393" s="186" t="s">
        <v>248</v>
      </c>
      <c r="CY393" s="186" t="s">
        <v>248</v>
      </c>
      <c r="CZ393" s="186" t="s">
        <v>248</v>
      </c>
      <c r="DA393" s="186" t="s">
        <v>248</v>
      </c>
      <c r="DB393" s="186" t="s">
        <v>248</v>
      </c>
      <c r="DC393" s="186" t="s">
        <v>248</v>
      </c>
      <c r="DD393" s="186" t="s">
        <v>248</v>
      </c>
      <c r="DE393" s="186" t="s">
        <v>248</v>
      </c>
      <c r="DF393" s="186">
        <v>1</v>
      </c>
      <c r="DG393" s="186" t="s">
        <v>248</v>
      </c>
      <c r="DH393" s="186" t="s">
        <v>248</v>
      </c>
      <c r="DI393" s="186" t="s">
        <v>248</v>
      </c>
      <c r="DJ393" s="186" t="s">
        <v>248</v>
      </c>
      <c r="DK393" s="186" t="s">
        <v>248</v>
      </c>
      <c r="DL393" s="186" t="s">
        <v>248</v>
      </c>
      <c r="DM393" s="186" t="s">
        <v>248</v>
      </c>
      <c r="DN393" s="186" t="s">
        <v>248</v>
      </c>
      <c r="DO393" s="186" t="s">
        <v>248</v>
      </c>
      <c r="DP393" s="186" t="s">
        <v>248</v>
      </c>
      <c r="DQ393" s="186" t="s">
        <v>248</v>
      </c>
      <c r="DR393" s="186" t="s">
        <v>248</v>
      </c>
      <c r="DS393" s="186" t="s">
        <v>248</v>
      </c>
      <c r="DT393" s="186" t="s">
        <v>248</v>
      </c>
      <c r="DU393" s="186" t="s">
        <v>248</v>
      </c>
      <c r="DV393" s="186" t="s">
        <v>248</v>
      </c>
      <c r="DW393" s="186" t="s">
        <v>248</v>
      </c>
      <c r="DX393" s="186" t="s">
        <v>248</v>
      </c>
      <c r="DY393" s="186" t="s">
        <v>248</v>
      </c>
      <c r="DZ393" s="186" t="s">
        <v>248</v>
      </c>
      <c r="EA393" s="186" t="s">
        <v>248</v>
      </c>
      <c r="EB393" s="186" t="s">
        <v>248</v>
      </c>
      <c r="EC393" s="186" t="s">
        <v>248</v>
      </c>
      <c r="ED393" s="186" t="s">
        <v>248</v>
      </c>
      <c r="EE393" s="186" t="s">
        <v>248</v>
      </c>
      <c r="EF393" s="186" t="s">
        <v>248</v>
      </c>
      <c r="EG393" s="186" t="s">
        <v>248</v>
      </c>
      <c r="EH393" s="186" t="s">
        <v>248</v>
      </c>
      <c r="EI393" s="186" t="s">
        <v>248</v>
      </c>
      <c r="EJ393" s="186" t="s">
        <v>248</v>
      </c>
      <c r="EK393" s="186" t="s">
        <v>248</v>
      </c>
      <c r="EL393" s="184" t="s">
        <v>248</v>
      </c>
      <c r="EM393" s="184" t="s">
        <v>248</v>
      </c>
      <c r="EN393" s="184" t="s">
        <v>248</v>
      </c>
      <c r="EO393" s="186" t="s">
        <v>248</v>
      </c>
      <c r="EP393" s="186" t="s">
        <v>248</v>
      </c>
      <c r="EQ393" s="186" t="s">
        <v>248</v>
      </c>
      <c r="ER393" s="186" t="s">
        <v>248</v>
      </c>
      <c r="ES393" s="186" t="s">
        <v>248</v>
      </c>
      <c r="ET393" s="186" t="s">
        <v>248</v>
      </c>
      <c r="EU393" s="186" t="s">
        <v>248</v>
      </c>
      <c r="EV393" s="186" t="s">
        <v>248</v>
      </c>
      <c r="EW393" s="186" t="s">
        <v>248</v>
      </c>
      <c r="EX393" s="186" t="s">
        <v>248</v>
      </c>
      <c r="EY393" s="186" t="s">
        <v>248</v>
      </c>
      <c r="EZ393" s="186" t="s">
        <v>248</v>
      </c>
      <c r="FA393" s="186" t="s">
        <v>248</v>
      </c>
      <c r="FB393" s="186" t="s">
        <v>248</v>
      </c>
      <c r="FC393" s="186" t="s">
        <v>248</v>
      </c>
      <c r="FD393" s="186" t="s">
        <v>248</v>
      </c>
      <c r="FE393" s="186" t="s">
        <v>248</v>
      </c>
      <c r="FF393" s="186" t="s">
        <v>248</v>
      </c>
      <c r="FG393" s="186" t="s">
        <v>248</v>
      </c>
      <c r="FH393" s="186" t="s">
        <v>248</v>
      </c>
      <c r="FI393" s="186" t="s">
        <v>248</v>
      </c>
      <c r="FJ393" s="186" t="s">
        <v>248</v>
      </c>
      <c r="FK393" s="186" t="s">
        <v>248</v>
      </c>
      <c r="FL393" s="186" t="s">
        <v>248</v>
      </c>
      <c r="FM393" s="186" t="s">
        <v>248</v>
      </c>
      <c r="FN393" s="186" t="s">
        <v>248</v>
      </c>
      <c r="FO393" s="186" t="s">
        <v>248</v>
      </c>
      <c r="FP393" s="186" t="s">
        <v>248</v>
      </c>
      <c r="FQ393" s="187" t="s">
        <v>248</v>
      </c>
      <c r="FR393" s="187" t="s">
        <v>248</v>
      </c>
      <c r="FS393" s="186">
        <v>1</v>
      </c>
      <c r="FT393" s="186">
        <v>1</v>
      </c>
      <c r="FU393" s="186">
        <v>1</v>
      </c>
      <c r="FV393" s="186">
        <v>1</v>
      </c>
      <c r="FW393" s="186">
        <v>1</v>
      </c>
      <c r="FX393" s="186">
        <v>1</v>
      </c>
      <c r="FY393" s="186">
        <v>1</v>
      </c>
      <c r="FZ393" s="186">
        <v>1</v>
      </c>
      <c r="GA393" s="186" t="s">
        <v>248</v>
      </c>
      <c r="GB393" s="186" t="s">
        <v>248</v>
      </c>
      <c r="GC393" s="186">
        <v>1</v>
      </c>
      <c r="GD393" s="186">
        <v>1</v>
      </c>
      <c r="GE393" s="186">
        <v>1</v>
      </c>
      <c r="GF393" s="186" t="s">
        <v>248</v>
      </c>
      <c r="GG393" s="186" t="s">
        <v>248</v>
      </c>
      <c r="GH393" s="186" t="s">
        <v>248</v>
      </c>
      <c r="GI393" s="186" t="s">
        <v>248</v>
      </c>
      <c r="GJ393" s="186" t="s">
        <v>248</v>
      </c>
      <c r="GK393" s="186" t="s">
        <v>248</v>
      </c>
      <c r="GL393" s="186" t="s">
        <v>248</v>
      </c>
      <c r="GM393" s="186" t="s">
        <v>248</v>
      </c>
      <c r="GN393" s="186" t="s">
        <v>248</v>
      </c>
      <c r="GO393" s="186" t="s">
        <v>248</v>
      </c>
      <c r="GP393" s="186" t="s">
        <v>248</v>
      </c>
      <c r="GQ393" s="186" t="s">
        <v>248</v>
      </c>
      <c r="GR393" s="186" t="s">
        <v>248</v>
      </c>
      <c r="GS393" s="186" t="s">
        <v>248</v>
      </c>
      <c r="GT393" s="186" t="s">
        <v>248</v>
      </c>
      <c r="GU393" s="186" t="s">
        <v>248</v>
      </c>
      <c r="GV393" s="186" t="s">
        <v>248</v>
      </c>
      <c r="GW393" s="186" t="s">
        <v>248</v>
      </c>
      <c r="GX393" s="186" t="s">
        <v>248</v>
      </c>
      <c r="GY393" s="186" t="s">
        <v>248</v>
      </c>
      <c r="GZ393" s="261" t="s">
        <v>248</v>
      </c>
      <c r="HA393" s="261" t="s">
        <v>248</v>
      </c>
      <c r="HB393" s="188">
        <f t="shared" ref="HB393" si="360">SUM(G393:GE393)</f>
        <v>49</v>
      </c>
    </row>
    <row r="394" spans="1:210" ht="24.9" customHeight="1" thickBot="1" x14ac:dyDescent="0.35">
      <c r="A394" s="108" t="str">
        <f t="shared" ref="A394" si="361">A393</f>
        <v>Prod.-Q-1</v>
      </c>
      <c r="B394" s="108" t="str">
        <f t="shared" ref="B394" si="362">B393</f>
        <v>Pracownik Produkcji</v>
      </c>
      <c r="C394" s="108" t="str">
        <f t="shared" ref="C394" si="363">C393</f>
        <v>WC</v>
      </c>
      <c r="D394" s="108">
        <f t="shared" ref="D394" si="364">D393</f>
        <v>1432</v>
      </c>
      <c r="E394" s="395"/>
      <c r="F394" s="189" t="s">
        <v>375</v>
      </c>
      <c r="G394" s="192">
        <f>IF(INDEX(tab_MinKomp[Przepisy BHP / BHP Vorschriften],MATCH($B393,tab_MinKomp[[Stanowisko / Position ]:[Stanowisko / Position ]],0))="n/a","n/a",G393-INDEX(tab_MinKomp[Przepisy BHP / BHP Vorschriften],MATCH($B393,tab_MinKomp[[Stanowisko / Position ]:[Stanowisko / Position ]],0)))</f>
        <v>-1</v>
      </c>
      <c r="H394" s="193">
        <f>IF(INDEX(tab_MinKomp[Przepisy PPOŻ / Brandschutzbestimmungen],MATCH($B393,tab_MinKomp[[Stanowisko / Position ]:[Stanowisko / Position ]],0))="n/a","n/a",H393-INDEX(tab_MinKomp[Przepisy PPOŻ / Brandschutzbestimmungen],MATCH($B393,tab_MinKomp[[Stanowisko / Position ]:[Stanowisko / Position ]],0)))</f>
        <v>0</v>
      </c>
      <c r="I394" s="193">
        <f>IF(INDEX(tab_MinKomp[Ryzyko zawodowe na stanowiskach pracyv/ Berufliche Risiken an Arbeitsstellen],MATCH($B393,tab_MinKomp[[Stanowisko / Position ]:[Stanowisko / Position ]],0))="n/a","n/a",I393-INDEX(tab_MinKomp[Ryzyko zawodowe na stanowiskach pracyv/ Berufliche Risiken an Arbeitsstellen],MATCH($B393,tab_MinKomp[[Stanowisko / Position ]:[Stanowisko / Position ]],0)))</f>
        <v>-1</v>
      </c>
      <c r="J394" s="193">
        <f>IF(INDEX(tab_MinKomp[Gospodarka substancjami niebezpiecznymi / Gefahrstoffmanagement],MATCH($B393,tab_MinKomp[[Stanowisko / Position ]:[Stanowisko / Position ]],0))="n/a","n/a",J393-INDEX(tab_MinKomp[Gospodarka substancjami niebezpiecznymi / Gefahrstoffmanagement],MATCH($B393,tab_MinKomp[[Stanowisko / Position ]:[Stanowisko / Position ]],0)))</f>
        <v>0</v>
      </c>
      <c r="K394" s="193">
        <f>IF(INDEX(tab_MinKomp[Gospodarka odpadami / Abfallwirtschaft],MATCH($B393,tab_MinKomp[[Stanowisko / Position ]:[Stanowisko / Position ]],0))="n/a","n/a",K393-INDEX(tab_MinKomp[Gospodarka odpadami / Abfallwirtschaft],MATCH($B393,tab_MinKomp[[Stanowisko / Position ]:[Stanowisko / Position ]],0)))</f>
        <v>0</v>
      </c>
      <c r="L394" s="194" t="str">
        <f>IF(INDEX(tab_MinKomp[Przepisy kodeksu pracy / Bestimmungen des Arbeitsgesetzes],MATCH($B393,tab_MinKomp[[Stanowisko / Position ]:[Stanowisko / Position ]],0))="n/a","n/a",L393-INDEX(tab_MinKomp[Przepisy kodeksu pracy / Bestimmungen des Arbeitsgesetzes],MATCH($B393,tab_MinKomp[[Stanowisko / Position ]:[Stanowisko / Position ]],0)))</f>
        <v>n/a</v>
      </c>
      <c r="M394" s="195" t="str">
        <f>IF(INDEX(tab_MinKomp[Przepisy o ub.społ. ZUS  / Sozialversicherungsvorschriften],MATCH($B393,tab_MinKomp[[Stanowisko / Position ]:[Stanowisko / Position ]],0))="n/a","n/a",M393-INDEX(tab_MinKomp[Przepisy o ub.społ. ZUS  / Sozialversicherungsvorschriften],MATCH($B393,tab_MinKomp[[Stanowisko / Position ]:[Stanowisko / Position ]],0)))</f>
        <v>n/a</v>
      </c>
      <c r="N394" s="194" t="str">
        <f>IF(INDEX(tab_MinKomp[PRZEPISY O PDOF /persönlich Einkommensteuergesetz ],MATCH($B393,tab_MinKomp[[Stanowisko / Position ]:[Stanowisko / Position ]],0))="n/a","n/a",N393-INDEX(tab_MinKomp[PRZEPISY O PDOF /persönlich Einkommensteuergesetz ],MATCH($B393,tab_MinKomp[[Stanowisko / Position ]:[Stanowisko / Position ]],0)))</f>
        <v>n/a</v>
      </c>
      <c r="O394" s="194">
        <f>IF(INDEX(tab_MinKomp[Regulamin pracy / Arbeitsordnung],MATCH($B393,tab_MinKomp[[Stanowisko / Position ]:[Stanowisko / Position ]],0))="n/a","n/a",O393-INDEX(tab_MinKomp[Regulamin pracy / Arbeitsordnung],MATCH($B393,tab_MinKomp[[Stanowisko / Position ]:[Stanowisko / Position ]],0)))</f>
        <v>0</v>
      </c>
      <c r="P394" s="194">
        <f>IF(INDEX(tab_MinKomp[Regulamin wynagradzania / Vergütungsordnung],MATCH($B393,tab_MinKomp[[Stanowisko / Position ]:[Stanowisko / Position ]],0))="n/a","n/a",P393-INDEX(tab_MinKomp[Regulamin wynagradzania / Vergütungsordnung],MATCH($B393,tab_MinKomp[[Stanowisko / Position ]:[Stanowisko / Position ]],0)))</f>
        <v>0</v>
      </c>
      <c r="Q394" s="194" t="str">
        <f>IF(INDEX(tab_MinKomp[System R2PŁATNIK PRO: Płace / Lohnabrechnung],MATCH($B393,tab_MinKomp[[Stanowisko / Position ]:[Stanowisko / Position ]],0))="n/a","n/a",Q393-INDEX(tab_MinKomp[System R2PŁATNIK PRO: Płace / Lohnabrechnung],MATCH($B393,tab_MinKomp[[Stanowisko / Position ]:[Stanowisko / Position ]],0)))</f>
        <v>n/a</v>
      </c>
      <c r="R394" s="194" t="str">
        <f>IF(INDEX(tab_MinKomp[SystemR2PŁATNIK PRO: KADRY / Personaldaten],MATCH($B393,tab_MinKomp[[Stanowisko / Position ]:[Stanowisko / Position ]],0))="n/a","n/a",R393-INDEX(tab_MinKomp[SystemR2PŁATNIK PRO: KADRY / Personaldaten],MATCH($B393,tab_MinKomp[[Stanowisko / Position ]:[Stanowisko / Position ]],0)))</f>
        <v>n/a</v>
      </c>
      <c r="S394" s="194" t="str">
        <f>IF(INDEX(tab_MinKomp[SYSTEM R2PŁATNIK PRO: zarządzanie pracownikami / Arbeitsverwaltung],MATCH($B393,tab_MinKomp[[Stanowisko / Position ]:[Stanowisko / Position ]],0))="n/a","n/a",S393-INDEX(tab_MinKomp[SYSTEM R2PŁATNIK PRO: zarządzanie pracownikami / Arbeitsverwaltung],MATCH($B393,tab_MinKomp[[Stanowisko / Position ]:[Stanowisko / Position ]],0)))</f>
        <v>n/a</v>
      </c>
      <c r="T394" s="194" t="str">
        <f>IF(INDEX(tab_MinKomp[Doradztwo, wsparcie personalne / Personalberatung und Unterstützung],MATCH($B393,tab_MinKomp[[Stanowisko / Position ]:[Stanowisko / Position ]],0))="n/a","n/a",T393-INDEX(tab_MinKomp[Doradztwo, wsparcie personalne / Personalberatung und Unterstützung],MATCH($B393,tab_MinKomp[[Stanowisko / Position ]:[Stanowisko / Position ]],0)))</f>
        <v>n/a</v>
      </c>
      <c r="U394" s="194" t="str">
        <f>IF(INDEX(tab_MinKomp[Przepisy o podatku VAT / MwSt.- Gesetz],MATCH($B393,tab_MinKomp[[Stanowisko / Position ]:[Stanowisko / Position ]],0))="n/a","n/a",U393-INDEX(tab_MinKomp[Przepisy o podatku VAT / MwSt.- Gesetz],MATCH($B393,tab_MinKomp[[Stanowisko / Position ]:[Stanowisko / Position ]],0)))</f>
        <v>n/a</v>
      </c>
      <c r="V394" s="194" t="str">
        <f>IF(INDEX(tab_MinKomp[PrzepisyPDOP / geschäftlich Einkommensteuergesetz],MATCH($B393,tab_MinKomp[[Stanowisko / Position ]:[Stanowisko / Position ]],0))="n/a","n/a",V393-INDEX(tab_MinKomp[PrzepisyPDOP / geschäftlich Einkommensteuergesetz],MATCH($B393,tab_MinKomp[[Stanowisko / Position ]:[Stanowisko / Position ]],0)))</f>
        <v>n/a</v>
      </c>
      <c r="W394" s="194" t="str">
        <f>IF(INDEX(tab_MinKomp[System BAAN / FINANSE (FIBU)],MATCH($B393,tab_MinKomp[[Stanowisko / Position ]:[Stanowisko / Position ]],0))="n/a","n/a",W393-INDEX(tab_MinKomp[System BAAN / FINANSE (FIBU)],MATCH($B393,tab_MinKomp[[Stanowisko / Position ]:[Stanowisko / Position ]],0)))</f>
        <v>n/a</v>
      </c>
      <c r="X394" s="194" t="str">
        <f>IF(INDEX(tab_MinKomp[Systemy pomocnicze / Hilfssysteme(STOCKPROGRAM, KALK2000 etc.)],MATCH($B393,tab_MinKomp[[Stanowisko / Position ]:[Stanowisko / Position ]],0))="n/a","n/a",X393-INDEX(tab_MinKomp[Systemy pomocnicze / Hilfssysteme(STOCKPROGRAM, KALK2000 etc.)],MATCH($B393,tab_MinKomp[[Stanowisko / Position ]:[Stanowisko / Position ]],0)))</f>
        <v>n/a</v>
      </c>
      <c r="Y394" s="194" t="str">
        <f>IF(INDEX(tab_MinKomp[Polityka rachunkowości / Buchführungspolitik],MATCH($B393,tab_MinKomp[[Stanowisko / Position ]:[Stanowisko / Position ]],0))="n/a","n/a",Y393-INDEX(tab_MinKomp[Polityka rachunkowości / Buchführungspolitik],MATCH($B393,tab_MinKomp[[Stanowisko / Position ]:[Stanowisko / Position ]],0)))</f>
        <v>n/a</v>
      </c>
      <c r="Z394" s="194" t="str">
        <f>IF(INDEX(tab_MinKomp[Ustawa o rachunkowości / Rechnungslegungsgesetz],MATCH($B393,tab_MinKomp[[Stanowisko / Position ]:[Stanowisko / Position ]],0))="n/a","n/a",Z393-INDEX(tab_MinKomp[Ustawa o rachunkowości / Rechnungslegungsgesetz],MATCH($B393,tab_MinKomp[[Stanowisko / Position ]:[Stanowisko / Position ]],0)))</f>
        <v>n/a</v>
      </c>
      <c r="AA394" s="194" t="str">
        <f>IF(INDEX(tab_MinKomp[WORKFLOW - TS-100],MATCH($B393,tab_MinKomp[[Stanowisko / Position ]:[Stanowisko / Position ]],0))="n/a","n/a",AA393-INDEX(tab_MinKomp[WORKFLOW - TS-100],MATCH($B393,tab_MinKomp[[Stanowisko / Position ]:[Stanowisko / Position ]],0)))</f>
        <v>n/a</v>
      </c>
      <c r="AB394" s="194" t="str">
        <f>IF(INDEX(tab_MinKomp[WORKFLOW - SFMS],MATCH($B393,tab_MinKomp[[Stanowisko / Position ]:[Stanowisko / Position ]],0))="n/a","n/a",AB393-INDEX(tab_MinKomp[WORKFLOW - SFMS],MATCH($B393,tab_MinKomp[[Stanowisko / Position ]:[Stanowisko / Position ]],0)))</f>
        <v>n/a</v>
      </c>
      <c r="AC394" s="194" t="str">
        <f>IF(INDEX(tab_MinKomp[System ISO 9001:2015],MATCH($B393,tab_MinKomp[[Stanowisko / Position ]:[Stanowisko / Position ]],0))="n/a","n/a",AC393-INDEX(tab_MinKomp[System ISO 9001:2015],MATCH($B393,tab_MinKomp[[Stanowisko / Position ]:[Stanowisko / Position ]],0)))</f>
        <v>n/a</v>
      </c>
      <c r="AD394" s="194" t="str">
        <f>IF(INDEX(tab_MinKomp[System ISO 9001:2015],MATCH($B393,tab_MinKomp[[Stanowisko / Position ]:[Stanowisko / Position ]],0))="n/a","n/a",AD393-INDEX(tab_MinKomp[System ISO 9001:2015],MATCH($B393,tab_MinKomp[[Stanowisko / Position ]:[Stanowisko / Position ]],0)))</f>
        <v>n/a</v>
      </c>
      <c r="AE394" s="194" t="str">
        <f>IF(INDEX(tab_MinKomp[System ISO 9001:2015],MATCH($B393,tab_MinKomp[[Stanowisko / Position ]:[Stanowisko / Position ]],0))="n/a","n/a",AE393-INDEX(tab_MinKomp[System ISO 9001:2015],MATCH($B393,tab_MinKomp[[Stanowisko / Position ]:[Stanowisko / Position ]],0)))</f>
        <v>n/a</v>
      </c>
      <c r="AF394" s="194" t="str">
        <f>IF(INDEX(tab_MinKomp[System ISO 9001:2015],MATCH($B393,tab_MinKomp[[Stanowisko / Position ]:[Stanowisko / Position ]],0))="n/a","n/a",AF393-INDEX(tab_MinKomp[System ISO 9001:2015],MATCH($B393,tab_MinKomp[[Stanowisko / Position ]:[Stanowisko / Position ]],0)))</f>
        <v>n/a</v>
      </c>
      <c r="AG394" s="194" t="str">
        <f>IF(INDEX(tab_MinKomp[Wymagania VDA 6.3 Process / Forderungen],MATCH($B393,tab_MinKomp[[Stanowisko / Position ]:[Stanowisko / Position ]],0))="n/a","n/a",AG393-INDEX(tab_MinKomp[Wymagania VDA 6.3 Process / Forderungen],MATCH($B393,tab_MinKomp[[Stanowisko / Position ]:[Stanowisko / Position ]],0)))</f>
        <v>n/a</v>
      </c>
      <c r="AH394" s="194" t="str">
        <f>IF(INDEX(tab_MinKomp[Wymagania VDA 6.5 Product / Forderungen],MATCH($B393,tab_MinKomp[[Stanowisko / Position ]:[Stanowisko / Position ]],0))="n/a","n/a",AH393-INDEX(tab_MinKomp[Wymagania VDA 6.5 Product / Forderungen],MATCH($B393,tab_MinKomp[[Stanowisko / Position ]:[Stanowisko / Position ]],0)))</f>
        <v>n/a</v>
      </c>
      <c r="AI394" s="194" t="str">
        <f>IF(INDEX(tab_MinKomp[System ISO 9001:2015],MATCH($B393,tab_MinKomp[[Stanowisko / Position ]:[Stanowisko / Position ]],0))="n/a","n/a",AI393-INDEX(tab_MinKomp[System ISO 9001:2015],MATCH($B393,tab_MinKomp[[Stanowisko / Position ]:[Stanowisko / Position ]],0)))</f>
        <v>n/a</v>
      </c>
      <c r="AJ394" s="194" t="str">
        <f>IF(INDEX(tab_MinKomp[Auditor systemu ISO 17021:2018],MATCH($B393,tab_MinKomp[[Stanowisko / Position ]:[Stanowisko / Position ]],0))="n/a","n/a",AJ393-INDEX(tab_MinKomp[Auditor systemu ISO 17021:2018],MATCH($B393,tab_MinKomp[[Stanowisko / Position ]:[Stanowisko / Position ]],0)))</f>
        <v>n/a</v>
      </c>
      <c r="AK394" s="194" t="str">
        <f>IF(INDEX(tab_MinKomp[Pełnomocnik systemu / Systemvertreter],MATCH($B393,tab_MinKomp[[Stanowisko / Position ]:[Stanowisko / Position ]],0))="n/a","n/a",AK393-INDEX(tab_MinKomp[Pełnomocnik systemu / Systemvertreter],MATCH($B393,tab_MinKomp[[Stanowisko / Position ]:[Stanowisko / Position ]],0)))</f>
        <v>n/a</v>
      </c>
      <c r="AL394" s="194">
        <f>IF(INDEX(tab_MinKomp[Polityka Etyczna - Compliance],MATCH($B393,tab_MinKomp[[Stanowisko / Position ]:[Stanowisko / Position ]],0))="n/a","n/a",AL393-INDEX(tab_MinKomp[Polityka Etyczna - Compliance],MATCH($B393,tab_MinKomp[[Stanowisko / Position ]:[Stanowisko / Position ]],0)))</f>
        <v>0</v>
      </c>
      <c r="AM394" s="194" t="str">
        <f>IF(INDEX(tab_MinKomp[WDRAŻANIE NOWYCH PROJEKTÓW/ PROCEDURA CTM],MATCH($B393,tab_MinKomp[[Stanowisko / Position ]:[Stanowisko / Position ]],0))="n/a","n/a",AM393-INDEX(tab_MinKomp[WDRAŻANIE NOWYCH PROJEKTÓW/ PROCEDURA CTM],MATCH($B393,tab_MinKomp[[Stanowisko / Position ]:[Stanowisko / Position ]],0)))</f>
        <v>n/a</v>
      </c>
      <c r="AN394" s="194" t="str">
        <f>IF(INDEX(tab_MinKomp[KAMIENIE MILOWE MSL/PIFF],MATCH($B393,tab_MinKomp[[Stanowisko / Position ]:[Stanowisko / Position ]],0))="n/a","n/a",AN393-INDEX(tab_MinKomp[KAMIENIE MILOWE MSL/PIFF],MATCH($B393,tab_MinKomp[[Stanowisko / Position ]:[Stanowisko / Position ]],0)))</f>
        <v>n/a</v>
      </c>
      <c r="AO394" s="194">
        <f>IF(INDEX(tab_MinKomp[CP],MATCH($B393,tab_MinKomp[[Stanowisko / Position ]:[Stanowisko / Position ]],0))="n/a","n/a",AO393-INDEX(tab_MinKomp[CP],MATCH($B393,tab_MinKomp[[Stanowisko / Position ]:[Stanowisko / Position ]],0)))</f>
        <v>0</v>
      </c>
      <c r="AP394" s="194" t="str">
        <f>IF(INDEX(tab_MinKomp[FMEA],MATCH($B393,tab_MinKomp[[Stanowisko / Position ]:[Stanowisko / Position ]],0))="n/a","n/a",AP393-INDEX(tab_MinKomp[FMEA],MATCH($B393,tab_MinKomp[[Stanowisko / Position ]:[Stanowisko / Position ]],0)))</f>
        <v>n/a</v>
      </c>
      <c r="AQ394" s="194">
        <f>IF(INDEX(tab_MinKomp[FLOW CHART],MATCH($B393,tab_MinKomp[[Stanowisko / Position ]:[Stanowisko / Position ]],0))="n/a","n/a",AQ393-INDEX(tab_MinKomp[FLOW CHART],MATCH($B393,tab_MinKomp[[Stanowisko / Position ]:[Stanowisko / Position ]],0)))</f>
        <v>0</v>
      </c>
      <c r="AR394" s="194" t="str">
        <f>IF(INDEX(tab_MinKomp[APQP],MATCH($B393,tab_MinKomp[[Stanowisko / Position ]:[Stanowisko / Position ]],0))="n/a","n/a",AR393-INDEX(tab_MinKomp[APQP],MATCH($B393,tab_MinKomp[[Stanowisko / Position ]:[Stanowisko / Position ]],0)))</f>
        <v>n/a</v>
      </c>
      <c r="AS394" s="194" t="str">
        <f>IF(INDEX(tab_MinKomp[MSA],MATCH($B393,tab_MinKomp[[Stanowisko / Position ]:[Stanowisko / Position ]],0))="n/a","n/a",AS393-INDEX(tab_MinKomp[MSA],MATCH($B393,tab_MinKomp[[Stanowisko / Position ]:[Stanowisko / Position ]],0)))</f>
        <v>n/a</v>
      </c>
      <c r="AT394" s="194" t="str">
        <f>IF(INDEX(tab_MinKomp[SPC],MATCH($B393,tab_MinKomp[[Stanowisko / Position ]:[Stanowisko / Position ]],0))="n/a","n/a",AT393-INDEX(tab_MinKomp[SPC],MATCH($B393,tab_MinKomp[[Stanowisko / Position ]:[Stanowisko / Position ]],0)))</f>
        <v>n/a</v>
      </c>
      <c r="AU394" s="194" t="str">
        <f>IF(INDEX(tab_MinKomp[CSR (SPECYFICZNE WYMAGANIA KLIENTA)],MATCH($B393,tab_MinKomp[[Stanowisko / Position ]:[Stanowisko / Position ]],0))="n/a","n/a",AU393-INDEX(tab_MinKomp[CSR (SPECYFICZNE WYMAGANIA KLIENTA)],MATCH($B393,tab_MinKomp[[Stanowisko / Position ]:[Stanowisko / Position ]],0)))</f>
        <v>n/a</v>
      </c>
      <c r="AV394" s="194">
        <f>IF(INDEX(tab_MinKomp[5S],MATCH($B393,tab_MinKomp[[Stanowisko / Position ]:[Stanowisko / Position ]],0))="n/a","n/a",AV393-INDEX(tab_MinKomp[5S],MATCH($B393,tab_MinKomp[[Stanowisko / Position ]:[Stanowisko / Position ]],0)))</f>
        <v>-1</v>
      </c>
      <c r="AW394" s="194">
        <f>IF(INDEX(tab_MinKomp[LEAN MANAGEMENT],MATCH($B393,tab_MinKomp[[Stanowisko / Position ]:[Stanowisko / Position ]],0))="n/a","n/a",AW393-INDEX(tab_MinKomp[LEAN MANAGEMENT],MATCH($B393,tab_MinKomp[[Stanowisko / Position ]:[Stanowisko / Position ]],0)))</f>
        <v>0</v>
      </c>
      <c r="AX394" s="194" t="str">
        <f>IF(INDEX(tab_MinKomp[5R],MATCH($B393,tab_MinKomp[[Stanowisko / Position ]:[Stanowisko / Position ]],0))="n/a","n/a",AX393-INDEX(tab_MinKomp[5R],MATCH($B393,tab_MinKomp[[Stanowisko / Position ]:[Stanowisko / Position ]],0)))</f>
        <v>n/a</v>
      </c>
      <c r="AY394" s="194" t="str">
        <f>IF(INDEX(tab_MinKomp[Six Sigma],MATCH($B393,tab_MinKomp[[Stanowisko / Position ]:[Stanowisko / Position ]],0))="n/a","n/a",AY393-INDEX(tab_MinKomp[Six Sigma],MATCH($B393,tab_MinKomp[[Stanowisko / Position ]:[Stanowisko / Position ]],0)))</f>
        <v>n/a</v>
      </c>
      <c r="AZ394" s="194" t="str">
        <f>IF(INDEX(tab_MinKomp[System BAAN / Distribution &amp; Supply Chain],MATCH($B393,tab_MinKomp[[Stanowisko / Position ]:[Stanowisko / Position ]],0))="n/a","n/a",AZ393-INDEX(tab_MinKomp[System BAAN / Distribution &amp; Supply Chain],MATCH($B393,tab_MinKomp[[Stanowisko / Position ]:[Stanowisko / Position ]],0)))</f>
        <v>n/a</v>
      </c>
      <c r="BA394" s="194" t="str">
        <f>IF(INDEX(tab_MinKomp[Gospodarka magazynowa / Lagerverwaltung],MATCH($B393,tab_MinKomp[[Stanowisko / Position ]:[Stanowisko / Position ]],0))="n/a","n/a",BA393-INDEX(tab_MinKomp[Gospodarka magazynowa / Lagerverwaltung],MATCH($B393,tab_MinKomp[[Stanowisko / Position ]:[Stanowisko / Position ]],0)))</f>
        <v>n/a</v>
      </c>
      <c r="BB394" s="194" t="str">
        <f>IF(INDEX(tab_MinKomp[Inwentaryzacja - organizacja i przebieg / Inventurprozess],MATCH($B393,tab_MinKomp[[Stanowisko / Position ]:[Stanowisko / Position ]],0))="n/a","n/a",BB393-INDEX(tab_MinKomp[Inwentaryzacja - organizacja i przebieg / Inventurprozess],MATCH($B393,tab_MinKomp[[Stanowisko / Position ]:[Stanowisko / Position ]],0)))</f>
        <v>n/a</v>
      </c>
      <c r="BC394" s="194" t="str">
        <f>IF(INDEX(tab_MinKomp[Organizacja dostaw / Versorgungsorganisation],MATCH($B393,tab_MinKomp[[Stanowisko / Position ]:[Stanowisko / Position ]],0))="n/a","n/a",BC393-INDEX(tab_MinKomp[Organizacja dostaw / Versorgungsorganisation],MATCH($B393,tab_MinKomp[[Stanowisko / Position ]:[Stanowisko / Position ]],0)))</f>
        <v>n/a</v>
      </c>
      <c r="BD394" s="194" t="str">
        <f>IF(INDEX(tab_MinKomp[Organizacja wysyłek / Organisation von Lieferungen],MATCH($B393,tab_MinKomp[[Stanowisko / Position ]:[Stanowisko / Position ]],0))="n/a","n/a",BD393-INDEX(tab_MinKomp[Organizacja wysyłek / Organisation von Lieferungen],MATCH($B393,tab_MinKomp[[Stanowisko / Position ]:[Stanowisko / Position ]],0)))</f>
        <v>n/a</v>
      </c>
      <c r="BE394" s="194" t="str">
        <f>IF(INDEX(tab_MinKomp[Analiza magazynowa - Program Polen.mdb / Inventuranalyse],MATCH($B393,tab_MinKomp[[Stanowisko / Position ]:[Stanowisko / Position ]],0))="n/a","n/a",BE393-INDEX(tab_MinKomp[Analiza magazynowa - Program Polen.mdb / Inventuranalyse],MATCH($B393,tab_MinKomp[[Stanowisko / Position ]:[Stanowisko / Position ]],0)))</f>
        <v>n/a</v>
      </c>
      <c r="BF394" s="190" t="str">
        <f>IF(INDEX(tab_MinKomp[MMOG (Materials Management Operations Guidelines)],MATCH($B393,tab_MinKomp[[Stanowisko / Position ]:[Stanowisko / Position ]],0))="n/a","n/a",BF393-INDEX(tab_MinKomp[MMOG (Materials Management Operations Guidelines)],MATCH($B393,tab_MinKomp[[Stanowisko / Position ]:[Stanowisko / Position ]],0)))</f>
        <v>n/a</v>
      </c>
      <c r="BG394" s="190" t="str">
        <f>IF(INDEX(tab_MinKomp[GPP],MATCH($B393,tab_MinKomp[[Stanowisko / Position ]:[Stanowisko / Position ]],0))="n/a","n/a",BG393-INDEX(tab_MinKomp[GPP],MATCH($B393,tab_MinKomp[[Stanowisko / Position ]:[Stanowisko / Position ]],0)))</f>
        <v>n/a</v>
      </c>
      <c r="BH394" s="190" t="str">
        <f>IF(INDEX(tab_MinKomp[AIAG (Automotive Industry Action Group)],MATCH($B393,tab_MinKomp[[Stanowisko / Position ]:[Stanowisko / Position ]],0))="n/a","n/a",BH393-INDEX(tab_MinKomp[AIAG (Automotive Industry Action Group)],MATCH($B393,tab_MinKomp[[Stanowisko / Position ]:[Stanowisko / Position ]],0)))</f>
        <v>n/a</v>
      </c>
      <c r="BI394" s="190" t="str">
        <f>IF(INDEX(tab_MinKomp[Super-G disputes],MATCH($B393,tab_MinKomp[[Stanowisko / Position ]:[Stanowisko / Position ]],0))="n/a","n/a",BI393-INDEX(tab_MinKomp[Super-G disputes],MATCH($B393,tab_MinKomp[[Stanowisko / Position ]:[Stanowisko / Position ]],0)))</f>
        <v>n/a</v>
      </c>
      <c r="BJ394" s="190" t="str">
        <f>IF(INDEX(tab_MinKomp[CMMS3/eDDL (Direct Data Link)],MATCH($B393,tab_MinKomp[[Stanowisko / Position ]:[Stanowisko / Position ]],0))="n/a","n/a",BJ393-INDEX(tab_MinKomp[CMMS3/eDDL (Direct Data Link)],MATCH($B393,tab_MinKomp[[Stanowisko / Position ]:[Stanowisko / Position ]],0)))</f>
        <v>n/a</v>
      </c>
      <c r="BK394" s="190" t="str">
        <f>IF(INDEX(tab_MinKomp[MP&amp;L (Material Planning and Logistics)],MATCH($B393,tab_MinKomp[[Stanowisko / Position ]:[Stanowisko / Position ]],0))="n/a","n/a",BK393-INDEX(tab_MinKomp[MP&amp;L (Material Planning and Logistics)],MATCH($B393,tab_MinKomp[[Stanowisko / Position ]:[Stanowisko / Position ]],0)))</f>
        <v>n/a</v>
      </c>
      <c r="BL394" s="190" t="str">
        <f>IF(INDEX(tab_MinKomp[Supplier delivery rating],MATCH($B393,tab_MinKomp[[Stanowisko / Position ]:[Stanowisko / Position ]],0))="n/a","n/a",BL393-INDEX(tab_MinKomp[Supplier delivery rating],MATCH($B393,tab_MinKomp[[Stanowisko / Position ]:[Stanowisko / Position ]],0)))</f>
        <v>n/a</v>
      </c>
      <c r="BM394" s="194" t="str">
        <f>IF(INDEX(tab_MinKomp[Wymagania VDA 6.5 Product / Forderungen],MATCH($B393,tab_MinKomp[[Stanowisko / Position ]:[Stanowisko / Position ]],0))="n/a","n/a",BM393-INDEX(tab_MinKomp[Wymagania VDA 6.5 Product / Forderungen],MATCH($B393,tab_MinKomp[[Stanowisko / Position ]:[Stanowisko / Position ]],0)))</f>
        <v>n/a</v>
      </c>
      <c r="BN394" s="194" t="str">
        <f>IF(INDEX(tab_MinKomp[Wymagania VDA 6.5 Product / Forderungen],MATCH($B393,tab_MinKomp[[Stanowisko / Position ]:[Stanowisko / Position ]],0))="n/a","n/a",BN393-INDEX(tab_MinKomp[Wymagania VDA 6.5 Product / Forderungen],MATCH($B393,tab_MinKomp[[Stanowisko / Position ]:[Stanowisko / Position ]],0)))</f>
        <v>n/a</v>
      </c>
      <c r="BO394" s="194">
        <f>IF(INDEX(tab_MinKomp[5S],MATCH($B393,tab_MinKomp[[Stanowisko / Position ]:[Stanowisko / Position ]],0))="n/a","n/a",BO393-INDEX(tab_MinKomp[5S],MATCH($B393,tab_MinKomp[[Stanowisko / Position ]:[Stanowisko / Position ]],0)))</f>
        <v>1</v>
      </c>
      <c r="BP394" s="194" t="str">
        <f>IF(INDEX(tab_MinKomp[Wymagania VDA 6.5 Product / Forderungen],MATCH($B393,tab_MinKomp[[Stanowisko / Position ]:[Stanowisko / Position ]],0))="n/a","n/a",BP393-INDEX(tab_MinKomp[Wymagania VDA 6.5 Product / Forderungen],MATCH($B393,tab_MinKomp[[Stanowisko / Position ]:[Stanowisko / Position ]],0)))</f>
        <v>n/a</v>
      </c>
      <c r="BQ394" s="194" t="str">
        <f>IF(INDEX(tab_MinKomp[Wymagania VDA 6.5 Product / Forderungen],MATCH($B393,tab_MinKomp[[Stanowisko / Position ]:[Stanowisko / Position ]],0))="n/a","n/a",BQ393-INDEX(tab_MinKomp[Wymagania VDA 6.5 Product / Forderungen],MATCH($B393,tab_MinKomp[[Stanowisko / Position ]:[Stanowisko / Position ]],0)))</f>
        <v>n/a</v>
      </c>
      <c r="BR394" s="194" t="str">
        <f>IF(INDEX(tab_MinKomp[Wymagania VDA 6.5 Product / Forderungen],MATCH($B393,tab_MinKomp[[Stanowisko / Position ]:[Stanowisko / Position ]],0))="n/a","n/a",BR393-INDEX(tab_MinKomp[Wymagania VDA 6.5 Product / Forderungen],MATCH($B393,tab_MinKomp[[Stanowisko / Position ]:[Stanowisko / Position ]],0)))</f>
        <v>n/a</v>
      </c>
      <c r="BS394" s="194">
        <f>IF(INDEX(tab_MinKomp[5S],MATCH($B393,tab_MinKomp[[Stanowisko / Position ]:[Stanowisko / Position ]],0))="n/a","n/a",BS393-INDEX(tab_MinKomp[5S],MATCH($B393,tab_MinKomp[[Stanowisko / Position ]:[Stanowisko / Position ]],0)))</f>
        <v>0</v>
      </c>
      <c r="BT394" s="194" t="str">
        <f>IF(INDEX(tab_MinKomp[Wymagania VDA 6.5 Product / Forderungen],MATCH($B393,tab_MinKomp[[Stanowisko / Position ]:[Stanowisko / Position ]],0))="n/a","n/a",BT393-INDEX(tab_MinKomp[Wymagania VDA 6.5 Product / Forderungen],MATCH($B393,tab_MinKomp[[Stanowisko / Position ]:[Stanowisko / Position ]],0)))</f>
        <v>n/a</v>
      </c>
      <c r="BU394" s="194">
        <f>IF(INDEX(tab_MinKomp[LEAN MANAGEMENT],MATCH($B393,tab_MinKomp[[Stanowisko / Position ]:[Stanowisko / Position ]],0))="n/a","n/a",BU393-INDEX(tab_MinKomp[LEAN MANAGEMENT],MATCH($B393,tab_MinKomp[[Stanowisko / Position ]:[Stanowisko / Position ]],0)))</f>
        <v>1</v>
      </c>
      <c r="BV394" s="194">
        <f>IF(INDEX(tab_MinKomp[5S],MATCH($B393,tab_MinKomp[[Stanowisko / Position ]:[Stanowisko / Position ]],0))="n/a","n/a",BV393-INDEX(tab_MinKomp[5S],MATCH($B393,tab_MinKomp[[Stanowisko / Position ]:[Stanowisko / Position ]],0)))</f>
        <v>0</v>
      </c>
      <c r="BW394" s="194">
        <f>IF(INDEX(tab_MinKomp[5S],MATCH($B393,tab_MinKomp[[Stanowisko / Position ]:[Stanowisko / Position ]],0))="n/a","n/a",BW393-INDEX(tab_MinKomp[5S],MATCH($B393,tab_MinKomp[[Stanowisko / Position ]:[Stanowisko / Position ]],0)))</f>
        <v>0</v>
      </c>
      <c r="BX394" s="194">
        <f>IF(INDEX(tab_MinKomp[5S],MATCH($B393,tab_MinKomp[[Stanowisko / Position ]:[Stanowisko / Position ]],0))="n/a","n/a",BX393-INDEX(tab_MinKomp[5S],MATCH($B393,tab_MinKomp[[Stanowisko / Position ]:[Stanowisko / Position ]],0)))</f>
        <v>0</v>
      </c>
      <c r="BY394" s="194" t="str">
        <f>IF(INDEX(tab_MinKomp[Obsługa maszyn Engel / Engel Maschinenbedienung],MATCH($B393,tab_MinKomp[[Stanowisko / Position ]:[Stanowisko / Position ]],0))="n/a","n/a",BY393-INDEX(tab_MinKomp[Obsługa maszyn Engel / Engel Maschinenbedienung],MATCH($B393,tab_MinKomp[[Stanowisko / Position ]:[Stanowisko / Position ]],0)))</f>
        <v>n/a</v>
      </c>
      <c r="BZ394" s="194">
        <f>IF(INDEX(tab_MinKomp[5S],MATCH($B393,tab_MinKomp[[Stanowisko / Position ]:[Stanowisko / Position ]],0))="n/a","n/a",BZ393-INDEX(tab_MinKomp[5S],MATCH($B393,tab_MinKomp[[Stanowisko / Position ]:[Stanowisko / Position ]],0)))</f>
        <v>0</v>
      </c>
      <c r="CA394" s="194">
        <f>IF(INDEX(tab_MinKomp[LEAN MANAGEMENT],MATCH($B393,tab_MinKomp[[Stanowisko / Position ]:[Stanowisko / Position ]],0))="n/a","n/a",CA393-INDEX(tab_MinKomp[LEAN MANAGEMENT],MATCH($B393,tab_MinKomp[[Stanowisko / Position ]:[Stanowisko / Position ]],0)))</f>
        <v>0</v>
      </c>
      <c r="CB394" s="194">
        <f>IF(INDEX(tab_MinKomp[5S],MATCH($B393,tab_MinKomp[[Stanowisko / Position ]:[Stanowisko / Position ]],0))="n/a","n/a",CB393-INDEX(tab_MinKomp[5S],MATCH($B393,tab_MinKomp[[Stanowisko / Position ]:[Stanowisko / Position ]],0)))</f>
        <v>0</v>
      </c>
      <c r="CC394" s="194" t="str">
        <f>IF(INDEX(tab_MinKomp[Obsługa maszyn Branson / Branson Maschinenbedienung],MATCH($B393,tab_MinKomp[[Stanowisko / Position ]:[Stanowisko / Position ]],0))="n/a","n/a",CC393-INDEX(tab_MinKomp[Obsługa maszyn Branson / Branson Maschinenbedienung],MATCH($B393,tab_MinKomp[[Stanowisko / Position ]:[Stanowisko / Position ]],0)))</f>
        <v>n/a</v>
      </c>
      <c r="CD394" s="194">
        <f>IF(INDEX(tab_MinKomp[Obsługa maszyn Novapax / Novapax Maschinenbedienung],MATCH($B393,tab_MinKomp[[Stanowisko / Position ]:[Stanowisko / Position ]],0))="n/a","n/a",CD393-INDEX(tab_MinKomp[Obsługa maszyn Novapax / Novapax Maschinenbedienung],MATCH($B393,tab_MinKomp[[Stanowisko / Position ]:[Stanowisko / Position ]],0)))</f>
        <v>0</v>
      </c>
      <c r="CE394" s="194">
        <f>IF(INDEX(tab_MinKomp[5S],MATCH($B393,tab_MinKomp[[Stanowisko / Position ]:[Stanowisko / Position ]],0))="n/a","n/a",CE393-INDEX(tab_MinKomp[5S],MATCH($B393,tab_MinKomp[[Stanowisko / Position ]:[Stanowisko / Position ]],0)))</f>
        <v>0</v>
      </c>
      <c r="CF394" s="194">
        <f>IF(INDEX(tab_MinKomp[Obsługa maszyn Novapax / Novapax Maschinenbedienung],MATCH($B393,tab_MinKomp[[Stanowisko / Position ]:[Stanowisko / Position ]],0))="n/a","n/a",CF393-INDEX(tab_MinKomp[Obsługa maszyn Novapax / Novapax Maschinenbedienung],MATCH($B393,tab_MinKomp[[Stanowisko / Position ]:[Stanowisko / Position ]],0)))</f>
        <v>-1</v>
      </c>
      <c r="CG394" s="194">
        <f>IF(INDEX(tab_MinKomp[Eliminacja awarii / Beseitigung von Ausfällen],MATCH($B393,tab_MinKomp[[Stanowisko / Position ]:[Stanowisko / Position ]],0))="n/a","n/a",CG393-INDEX(tab_MinKomp[Eliminacja awarii / Beseitigung von Ausfällen],MATCH($B393,tab_MinKomp[[Stanowisko / Position ]:[Stanowisko / Position ]],0)))</f>
        <v>0</v>
      </c>
      <c r="CH394" s="194" t="str">
        <f>IF(INDEX(tab_MinKomp[Wymagania VDA 6.5 Product / Forderungen],MATCH($B393,tab_MinKomp[[Stanowisko / Position ]:[Stanowisko / Position ]],0))="n/a","n/a",CH393-INDEX(tab_MinKomp[Wymagania VDA 6.5 Product / Forderungen],MATCH($B393,tab_MinKomp[[Stanowisko / Position ]:[Stanowisko / Position ]],0)))</f>
        <v>n/a</v>
      </c>
      <c r="CI394" s="194" t="str">
        <f>IF(INDEX(tab_MinKomp[Wymagania VDA 6.5 Product / Forderungen],MATCH($B393,tab_MinKomp[[Stanowisko / Position ]:[Stanowisko / Position ]],0))="n/a","n/a",CI393-INDEX(tab_MinKomp[Wymagania VDA 6.5 Product / Forderungen],MATCH($B393,tab_MinKomp[[Stanowisko / Position ]:[Stanowisko / Position ]],0)))</f>
        <v>n/a</v>
      </c>
      <c r="CJ394" s="194" t="str">
        <f>IF(INDEX(tab_MinKomp[Wymagania VDA 6.5 Product / Forderungen],MATCH($B393,tab_MinKomp[[Stanowisko / Position ]:[Stanowisko / Position ]],0))="n/a","n/a",CJ393-INDEX(tab_MinKomp[Wymagania VDA 6.5 Product / Forderungen],MATCH($B393,tab_MinKomp[[Stanowisko / Position ]:[Stanowisko / Position ]],0)))</f>
        <v>n/a</v>
      </c>
      <c r="CK394" s="194" t="str">
        <f>IF(INDEX(tab_MinKomp[Wymagania VDA 6.5 Product / Forderungen],MATCH($B393,tab_MinKomp[[Stanowisko / Position ]:[Stanowisko / Position ]],0))="n/a","n/a",CK393-INDEX(tab_MinKomp[Wymagania VDA 6.5 Product / Forderungen],MATCH($B393,tab_MinKomp[[Stanowisko / Position ]:[Stanowisko / Position ]],0)))</f>
        <v>n/a</v>
      </c>
      <c r="CL394" s="194" t="str">
        <f>IF(INDEX(tab_MinKomp[Wymagania VDA 6.5 Product / Forderungen],MATCH($B393,tab_MinKomp[[Stanowisko / Position ]:[Stanowisko / Position ]],0))="n/a","n/a",CL393-INDEX(tab_MinKomp[Wymagania VDA 6.5 Product / Forderungen],MATCH($B393,tab_MinKomp[[Stanowisko / Position ]:[Stanowisko / Position ]],0)))</f>
        <v>n/a</v>
      </c>
      <c r="CM394" s="194" t="str">
        <f>IF(INDEX(tab_MinKomp[Informatyka ogólna (techniczne i systemowe) / Allgemeine IT (Technik und System)],MATCH($B393,tab_MinKomp[[Stanowisko / Position ]:[Stanowisko / Position ]],0))="n/a","n/a",CM393-INDEX(tab_MinKomp[Informatyka ogólna (techniczne i systemowe) / Allgemeine IT (Technik und System)],MATCH($B393,tab_MinKomp[[Stanowisko / Position ]:[Stanowisko / Position ]],0)))</f>
        <v>n/a</v>
      </c>
      <c r="CN394" s="194" t="str">
        <f>IF(INDEX(tab_MinKomp[Sieci komputerowe / Computernetzwerke],MATCH($B393,tab_MinKomp[[Stanowisko / Position ]:[Stanowisko / Position ]],0))="n/a","n/a",CN393-INDEX(tab_MinKomp[Sieci komputerowe / Computernetzwerke],MATCH($B393,tab_MinKomp[[Stanowisko / Position ]:[Stanowisko / Position ]],0)))</f>
        <v>n/a</v>
      </c>
      <c r="CO394" s="194" t="str">
        <f>IF(INDEX(tab_MinKomp[Hardware (komputery PC, drukarki biurowe i etykietowe, telefonia stacjonarna i mobilna) (PC, Drucker, Telefpne, Handys)],MATCH($B393,tab_MinKomp[[Stanowisko / Position ]:[Stanowisko / Position ]],0))="n/a","n/a",CO393-INDEX(tab_MinKomp[Hardware (komputery PC, drukarki biurowe i etykietowe, telefonia stacjonarna i mobilna) (PC, Drucker, Telefpne, Handys)],MATCH($B393,tab_MinKomp[[Stanowisko / Position ]:[Stanowisko / Position ]],0)))</f>
        <v>n/a</v>
      </c>
      <c r="CP394" s="194" t="str">
        <f>IF(INDEX(tab_MinKomp[Software &amp; Systems (MS Office, MS Remote Desktop)],MATCH($B393,tab_MinKomp[[Stanowisko / Position ]:[Stanowisko / Position ]],0))="n/a","n/a",CP393-INDEX(tab_MinKomp[Software &amp; Systems (MS Office, MS Remote Desktop)],MATCH($B393,tab_MinKomp[[Stanowisko / Position ]:[Stanowisko / Position ]],0)))</f>
        <v>n/a</v>
      </c>
      <c r="CQ394" s="194" t="str">
        <f>IF(INDEX(tab_MinKomp[Programowanie obiektowe (PHP) / Objektprogrammierung],MATCH($B393,tab_MinKomp[[Stanowisko / Position ]:[Stanowisko / Position ]],0))="n/a","n/a",CQ393-INDEX(tab_MinKomp[Programowanie obiektowe (PHP) / Objektprogrammierung],MATCH($B393,tab_MinKomp[[Stanowisko / Position ]:[Stanowisko / Position ]],0)))</f>
        <v>n/a</v>
      </c>
      <c r="CR394" s="194" t="str">
        <f>IF(INDEX(tab_MinKomp[Scrum],MATCH($B393,tab_MinKomp[[Stanowisko / Position ]:[Stanowisko / Position ]],0))="n/a","n/a",CR393-INDEX(tab_MinKomp[Scrum],MATCH($B393,tab_MinKomp[[Stanowisko / Position ]:[Stanowisko / Position ]],0)))</f>
        <v>n/a</v>
      </c>
      <c r="CS394" s="194" t="str">
        <f>IF(INDEX(tab_MinKomp[SQL (MySQL)],MATCH($B393,tab_MinKomp[[Stanowisko / Position ]:[Stanowisko / Position ]],0))="n/a","n/a",CS393-INDEX(tab_MinKomp[SQL (MySQL)],MATCH($B393,tab_MinKomp[[Stanowisko / Position ]:[Stanowisko / Position ]],0)))</f>
        <v>n/a</v>
      </c>
      <c r="CT394" s="194" t="str">
        <f>IF(INDEX(tab_MinKomp[Javascript],MATCH($B393,tab_MinKomp[[Stanowisko / Position ]:[Stanowisko / Position ]],0))="n/a","n/a",CT393-INDEX(tab_MinKomp[Javascript],MATCH($B393,tab_MinKomp[[Stanowisko / Position ]:[Stanowisko / Position ]],0)))</f>
        <v>n/a</v>
      </c>
      <c r="CU394" s="194" t="str">
        <f>IF(INDEX(tab_MinKomp[Joomla],MATCH($B393,tab_MinKomp[[Stanowisko / Position ]:[Stanowisko / Position ]],0))="n/a","n/a",CU393-INDEX(tab_MinKomp[Joomla],MATCH($B393,tab_MinKomp[[Stanowisko / Position ]:[Stanowisko / Position ]],0)))</f>
        <v>n/a</v>
      </c>
      <c r="CV394" s="194" t="str">
        <f>IF(INDEX(tab_MinKomp[Bash],MATCH($B393,tab_MinKomp[[Stanowisko / Position ]:[Stanowisko / Position ]],0))="n/a","n/a",CV393-INDEX(tab_MinKomp[Bash],MATCH($B393,tab_MinKomp[[Stanowisko / Position ]:[Stanowisko / Position ]],0)))</f>
        <v>n/a</v>
      </c>
      <c r="CW394" s="194">
        <f>IF(INDEX(tab_MinKomp[Systemy MES (HYDRA / SFMS)],MATCH($B393,tab_MinKomp[[Stanowisko / Position ]:[Stanowisko / Position ]],0))="n/a","n/a",CW393-INDEX(tab_MinKomp[Systemy MES (HYDRA / SFMS)],MATCH($B393,tab_MinKomp[[Stanowisko / Position ]:[Stanowisko / Position ]],0)))</f>
        <v>-1</v>
      </c>
      <c r="CX394" s="194" t="str">
        <f>IF(INDEX(tab_MinKomp[HTML / CSS],MATCH($B393,tab_MinKomp[[Stanowisko / Position ]:[Stanowisko / Position ]],0))="n/a","n/a",CX393-INDEX(tab_MinKomp[HTML / CSS],MATCH($B393,tab_MinKomp[[Stanowisko / Position ]:[Stanowisko / Position ]],0)))</f>
        <v>n/a</v>
      </c>
      <c r="CY394" s="194" t="str">
        <f>IF(INDEX(tab_MinKomp[SYSTEM PR],MATCH($B393,tab_MinKomp[[Stanowisko / Position ]:[Stanowisko / Position ]],0))="n/a","n/a",CY393-INDEX(tab_MinKomp[SYSTEM PR],MATCH($B393,tab_MinKomp[[Stanowisko / Position ]:[Stanowisko / Position ]],0)))</f>
        <v>n/a</v>
      </c>
      <c r="CZ394" s="194" t="str">
        <f>IF(INDEX(tab_MinKomp[System Einkauf XP / EBA],MATCH($B393,tab_MinKomp[[Stanowisko / Position ]:[Stanowisko / Position ]],0))="n/a","n/a",CZ393-INDEX(tab_MinKomp[System Einkauf XP / EBA],MATCH($B393,tab_MinKomp[[Stanowisko / Position ]:[Stanowisko / Position ]],0)))</f>
        <v>n/a</v>
      </c>
      <c r="DA394" s="194" t="str">
        <f>IF(INDEX(tab_MinKomp[Techniki negocjacyjne / Verhandlungstechniken],MATCH($B393,tab_MinKomp[[Stanowisko / Position ]:[Stanowisko / Position ]],0))="n/a","n/a",DA393-INDEX(tab_MinKomp[Techniki negocjacyjne / Verhandlungstechniken],MATCH($B393,tab_MinKomp[[Stanowisko / Position ]:[Stanowisko / Position ]],0)))</f>
        <v>n/a</v>
      </c>
      <c r="DB394" s="194" t="str">
        <f>IF(INDEX(tab_MinKomp[Znajomość rynku branżowego / Kenntnis des Industrie Marktes],MATCH($B393,tab_MinKomp[[Stanowisko / Position ]:[Stanowisko / Position ]],0))="n/a","n/a",DB393-INDEX(tab_MinKomp[Znajomość rynku branżowego / Kenntnis des Industrie Marktes],MATCH($B393,tab_MinKomp[[Stanowisko / Position ]:[Stanowisko / Position ]],0)))</f>
        <v>n/a</v>
      </c>
      <c r="DC394" s="194" t="str">
        <f>IF(INDEX(tab_MinKomp[SUPPLIER MANAGEMENT],MATCH($B393,tab_MinKomp[[Stanowisko / Position ]:[Stanowisko / Position ]],0))="n/a","n/a",DC393-INDEX(tab_MinKomp[SUPPLIER MANAGEMENT],MATCH($B393,tab_MinKomp[[Stanowisko / Position ]:[Stanowisko / Position ]],0)))</f>
        <v>n/a</v>
      </c>
      <c r="DD394" s="194" t="str">
        <f>IF(INDEX(tab_MinKomp[SUPPLIER MANAGEMENT],MATCH($B393,tab_MinKomp[[Stanowisko / Position ]:[Stanowisko / Position ]],0))="n/a","n/a",DD393-INDEX(tab_MinKomp[SUPPLIER MANAGEMENT],MATCH($B393,tab_MinKomp[[Stanowisko / Position ]:[Stanowisko / Position ]],0)))</f>
        <v>n/a</v>
      </c>
      <c r="DE394" s="194" t="str">
        <f>IF(INDEX(tab_MinKomp[SUPPLIER MANAGEMENT],MATCH($B393,tab_MinKomp[[Stanowisko / Position ]:[Stanowisko / Position ]],0))="n/a","n/a",DE393-INDEX(tab_MinKomp[SUPPLIER MANAGEMENT],MATCH($B393,tab_MinKomp[[Stanowisko / Position ]:[Stanowisko / Position ]],0)))</f>
        <v>n/a</v>
      </c>
      <c r="DF394" s="194">
        <f>IF(INDEX(tab_MinKomp[LEAN MANAGEMENT],MATCH($B393,tab_MinKomp[[Stanowisko / Position ]:[Stanowisko / Position ]],0))="n/a","n/a",DF393-INDEX(tab_MinKomp[LEAN MANAGEMENT],MATCH($B393,tab_MinKomp[[Stanowisko / Position ]:[Stanowisko / Position ]],0)))</f>
        <v>0</v>
      </c>
      <c r="DG394" s="194" t="str">
        <f>IF(INDEX(tab_MinKomp[PPAP/PSW],MATCH($B393,tab_MinKomp[[Stanowisko / Position ]:[Stanowisko / Position ]],0))="n/a","n/a",DG393-INDEX(tab_MinKomp[PPAP/PSW],MATCH($B393,tab_MinKomp[[Stanowisko / Position ]:[Stanowisko / Position ]],0)))</f>
        <v>n/a</v>
      </c>
      <c r="DH394" s="194" t="str">
        <f>IF(INDEX(tab_MinKomp[SUPPLIER MANAGEMENT],MATCH($B393,tab_MinKomp[[Stanowisko / Position ]:[Stanowisko / Position ]],0))="n/a","n/a",DH393-INDEX(tab_MinKomp[SUPPLIER MANAGEMENT],MATCH($B393,tab_MinKomp[[Stanowisko / Position ]:[Stanowisko / Position ]],0)))</f>
        <v>n/a</v>
      </c>
      <c r="DI394" s="194" t="str">
        <f>IF(INDEX(tab_MinKomp[OBSŁUGA PORTALI KLIENTA / Kundenportale],MATCH($B393,tab_MinKomp[[Stanowisko / Position ]:[Stanowisko / Position ]],0))="n/a","n/a",DI393-INDEX(tab_MinKomp[OBSŁUGA PORTALI KLIENTA / Kundenportale],MATCH($B393,tab_MinKomp[[Stanowisko / Position ]:[Stanowisko / Position ]],0)))</f>
        <v>n/a</v>
      </c>
      <c r="DJ394" s="194" t="str">
        <f>IF(INDEX(tab_MinKomp[Obsługa systemu BABTECQ / BABTECQ System],MATCH($B393,tab_MinKomp[[Stanowisko / Position ]:[Stanowisko / Position ]],0))="n/a","n/a",DJ393-INDEX(tab_MinKomp[Obsługa systemu BABTECQ / BABTECQ System],MATCH($B393,tab_MinKomp[[Stanowisko / Position ]:[Stanowisko / Position ]],0)))</f>
        <v>n/a</v>
      </c>
      <c r="DK394" s="194" t="str">
        <f>IF(INDEX(tab_MinKomp[Rysunek techniczny / technische Zeichnung],MATCH($B393,tab_MinKomp[[Stanowisko / Position ]:[Stanowisko / Position ]],0))="n/a","n/a",DK393-INDEX(tab_MinKomp[Rysunek techniczny / technische Zeichnung],MATCH($B393,tab_MinKomp[[Stanowisko / Position ]:[Stanowisko / Position ]],0)))</f>
        <v>n/a</v>
      </c>
      <c r="DL394" s="194" t="str">
        <f>IF(INDEX(tab_MinKomp[Kalibracja / Kalibrierung],MATCH($B393,tab_MinKomp[[Stanowisko / Position ]:[Stanowisko / Position ]],0))="n/a","n/a",DL393-INDEX(tab_MinKomp[Kalibracja / Kalibrierung],MATCH($B393,tab_MinKomp[[Stanowisko / Position ]:[Stanowisko / Position ]],0)))</f>
        <v>n/a</v>
      </c>
      <c r="DM394" s="194" t="str">
        <f>IF(INDEX(tab_MinKomp[Rekwalifikacja / Requalifizierung],MATCH($B393,tab_MinKomp[[Stanowisko / Position ]:[Stanowisko / Position ]],0))="n/a","n/a",DM393-INDEX(tab_MinKomp[Rekwalifikacja / Requalifizierung],MATCH($B393,tab_MinKomp[[Stanowisko / Position ]:[Stanowisko / Position ]],0)))</f>
        <v>n/a</v>
      </c>
      <c r="DN394" s="190" t="str">
        <f>IF(INDEX(tab_MinKomp[Testy czystości / Reinheitstests],MATCH($B393,tab_MinKomp[[Stanowisko / Position ]:[Stanowisko / Position ]],0))="n/a","n/a",DN393-INDEX(tab_MinKomp[Testy czystości / Reinheitstests],MATCH($B393,tab_MinKomp[[Stanowisko / Position ]:[Stanowisko / Position ]],0)))</f>
        <v>n/a</v>
      </c>
      <c r="DO394" s="190" t="str">
        <f>IF(INDEX(tab_MinKomp[Testy czystości / Reinheitstests],MATCH($B393,tab_MinKomp[[Stanowisko / Position ]:[Stanowisko / Position ]],0))="n/a","n/a",DO393-INDEX(tab_MinKomp[Testy czystości / Reinheitstests],MATCH($B393,tab_MinKomp[[Stanowisko / Position ]:[Stanowisko / Position ]],0)))</f>
        <v>n/a</v>
      </c>
      <c r="DP394" s="190" t="str">
        <f>IF(INDEX(tab_MinKomp[Testy czystości / Reinheitstests],MATCH($B393,tab_MinKomp[[Stanowisko / Position ]:[Stanowisko / Position ]],0))="n/a","n/a",DP393-INDEX(tab_MinKomp[Testy czystości / Reinheitstests],MATCH($B393,tab_MinKomp[[Stanowisko / Position ]:[Stanowisko / Position ]],0)))</f>
        <v>n/a</v>
      </c>
      <c r="DQ394" s="190" t="str">
        <f>IF(INDEX(tab_MinKomp[Testy czystości / Reinheitstests],MATCH($B393,tab_MinKomp[[Stanowisko / Position ]:[Stanowisko / Position ]],0))="n/a","n/a",DQ393-INDEX(tab_MinKomp[Testy czystości / Reinheitstests],MATCH($B393,tab_MinKomp[[Stanowisko / Position ]:[Stanowisko / Position ]],0)))</f>
        <v>n/a</v>
      </c>
      <c r="DR394" s="190" t="str">
        <f>IF(INDEX(tab_MinKomp[Testy czystości / Reinheitstests],MATCH($B393,tab_MinKomp[[Stanowisko / Position ]:[Stanowisko / Position ]],0))="n/a","n/a",DR393-INDEX(tab_MinKomp[Testy czystości / Reinheitstests],MATCH($B393,tab_MinKomp[[Stanowisko / Position ]:[Stanowisko / Position ]],0)))</f>
        <v>n/a</v>
      </c>
      <c r="DS394" s="190" t="str">
        <f>IF(INDEX(tab_MinKomp[Testy czystości / Reinheitstests],MATCH($B393,tab_MinKomp[[Stanowisko / Position ]:[Stanowisko / Position ]],0))="n/a","n/a",DS393-INDEX(tab_MinKomp[Testy czystości / Reinheitstests],MATCH($B393,tab_MinKomp[[Stanowisko / Position ]:[Stanowisko / Position ]],0)))</f>
        <v>n/a</v>
      </c>
      <c r="DT394" s="194" t="str">
        <f>IF(INDEX(tab_MinKomp[SUPPLIER MANAGEMENT],MATCH($B393,tab_MinKomp[[Stanowisko / Position ]:[Stanowisko / Position ]],0))="n/a","n/a",DT393-INDEX(tab_MinKomp[SUPPLIER MANAGEMENT],MATCH($B393,tab_MinKomp[[Stanowisko / Position ]:[Stanowisko / Position ]],0)))</f>
        <v>n/a</v>
      </c>
      <c r="DU394" s="190" t="str">
        <f>IF(INDEX(tab_MinKomp[Testy czystości / Reinheitstests],MATCH($B393,tab_MinKomp[[Stanowisko / Position ]:[Stanowisko / Position ]],0))="n/a","n/a",DU393-INDEX(tab_MinKomp[Testy czystości / Reinheitstests],MATCH($B393,tab_MinKomp[[Stanowisko / Position ]:[Stanowisko / Position ]],0)))</f>
        <v>n/a</v>
      </c>
      <c r="DV394" s="190" t="str">
        <f>IF(INDEX(tab_MinKomp[Testy czystości / Reinheitstests],MATCH($B393,tab_MinKomp[[Stanowisko / Position ]:[Stanowisko / Position ]],0))="n/a","n/a",DV393-INDEX(tab_MinKomp[Testy czystości / Reinheitstests],MATCH($B393,tab_MinKomp[[Stanowisko / Position ]:[Stanowisko / Position ]],0)))</f>
        <v>n/a</v>
      </c>
      <c r="DW394" s="190" t="str">
        <f>IF(INDEX(tab_MinKomp[Testy czystości / Reinheitstests],MATCH($B393,tab_MinKomp[[Stanowisko / Position ]:[Stanowisko / Position ]],0))="n/a","n/a",DW393-INDEX(tab_MinKomp[Testy czystości / Reinheitstests],MATCH($B393,tab_MinKomp[[Stanowisko / Position ]:[Stanowisko / Position ]],0)))</f>
        <v>n/a</v>
      </c>
      <c r="DX394" s="190" t="str">
        <f>IF(INDEX(tab_MinKomp[Testy czystości / Reinheitstests],MATCH($B393,tab_MinKomp[[Stanowisko / Position ]:[Stanowisko / Position ]],0))="n/a","n/a",DX393-INDEX(tab_MinKomp[Testy czystości / Reinheitstests],MATCH($B393,tab_MinKomp[[Stanowisko / Position ]:[Stanowisko / Position ]],0)))</f>
        <v>n/a</v>
      </c>
      <c r="DY394" s="190" t="str">
        <f>IF(INDEX(tab_MinKomp[Testy czystości / Reinheitstests],MATCH($B393,tab_MinKomp[[Stanowisko / Position ]:[Stanowisko / Position ]],0))="n/a","n/a",DY393-INDEX(tab_MinKomp[Testy czystości / Reinheitstests],MATCH($B393,tab_MinKomp[[Stanowisko / Position ]:[Stanowisko / Position ]],0)))</f>
        <v>n/a</v>
      </c>
      <c r="DZ394" s="190" t="str">
        <f>IF(INDEX(tab_MinKomp[Testy czystości / Reinheitstests],MATCH($B393,tab_MinKomp[[Stanowisko / Position ]:[Stanowisko / Position ]],0))="n/a","n/a",DZ393-INDEX(tab_MinKomp[Testy czystości / Reinheitstests],MATCH($B393,tab_MinKomp[[Stanowisko / Position ]:[Stanowisko / Position ]],0)))</f>
        <v>n/a</v>
      </c>
      <c r="EA394" s="194" t="str">
        <f>IF(INDEX(tab_MinKomp[SUPPLIER MANAGEMENT],MATCH($B393,tab_MinKomp[[Stanowisko / Position ]:[Stanowisko / Position ]],0))="n/a","n/a",EA393-INDEX(tab_MinKomp[SUPPLIER MANAGEMENT],MATCH($B393,tab_MinKomp[[Stanowisko / Position ]:[Stanowisko / Position ]],0)))</f>
        <v>n/a</v>
      </c>
      <c r="EB394" s="190" t="str">
        <f>IF(INDEX(tab_MinKomp[Testy czystości / Reinheitstests],MATCH($B393,tab_MinKomp[[Stanowisko / Position ]:[Stanowisko / Position ]],0))="n/a","n/a",EB393-INDEX(tab_MinKomp[Testy czystości / Reinheitstests],MATCH($B393,tab_MinKomp[[Stanowisko / Position ]:[Stanowisko / Position ]],0)))</f>
        <v>n/a</v>
      </c>
      <c r="EC394" s="190" t="str">
        <f>IF(INDEX(tab_MinKomp[Testy czystości / Reinheitstests],MATCH($B393,tab_MinKomp[[Stanowisko / Position ]:[Stanowisko / Position ]],0))="n/a","n/a",EC393-INDEX(tab_MinKomp[Testy czystości / Reinheitstests],MATCH($B393,tab_MinKomp[[Stanowisko / Position ]:[Stanowisko / Position ]],0)))</f>
        <v>n/a</v>
      </c>
      <c r="ED394" s="190" t="str">
        <f>IF(INDEX(tab_MinKomp[Testy czystości / Reinheitstests],MATCH($B393,tab_MinKomp[[Stanowisko / Position ]:[Stanowisko / Position ]],0))="n/a","n/a",ED393-INDEX(tab_MinKomp[Testy czystości / Reinheitstests],MATCH($B393,tab_MinKomp[[Stanowisko / Position ]:[Stanowisko / Position ]],0)))</f>
        <v>n/a</v>
      </c>
      <c r="EE394" s="190" t="str">
        <f>IF(INDEX(tab_MinKomp[Testy czystości / Reinheitstests],MATCH($B393,tab_MinKomp[[Stanowisko / Position ]:[Stanowisko / Position ]],0))="n/a","n/a",EE393-INDEX(tab_MinKomp[Testy czystości / Reinheitstests],MATCH($B393,tab_MinKomp[[Stanowisko / Position ]:[Stanowisko / Position ]],0)))</f>
        <v>n/a</v>
      </c>
      <c r="EF394" s="190" t="str">
        <f>IF(INDEX(tab_MinKomp[Testy czystości / Reinheitstests],MATCH($B393,tab_MinKomp[[Stanowisko / Position ]:[Stanowisko / Position ]],0))="n/a","n/a",EF393-INDEX(tab_MinKomp[Testy czystości / Reinheitstests],MATCH($B393,tab_MinKomp[[Stanowisko / Position ]:[Stanowisko / Position ]],0)))</f>
        <v>n/a</v>
      </c>
      <c r="EG394" s="190" t="str">
        <f>IF(INDEX(tab_MinKomp[Testy czystości / Reinheitstests],MATCH($B393,tab_MinKomp[[Stanowisko / Position ]:[Stanowisko / Position ]],0))="n/a","n/a",EG393-INDEX(tab_MinKomp[Testy czystości / Reinheitstests],MATCH($B393,tab_MinKomp[[Stanowisko / Position ]:[Stanowisko / Position ]],0)))</f>
        <v>n/a</v>
      </c>
      <c r="EH394" s="190" t="str">
        <f>IF(INDEX(tab_MinKomp[Testy czystości / Reinheitstests],MATCH($B393,tab_MinKomp[[Stanowisko / Position ]:[Stanowisko / Position ]],0))="n/a","n/a",EH393-INDEX(tab_MinKomp[Testy czystości / Reinheitstests],MATCH($B393,tab_MinKomp[[Stanowisko / Position ]:[Stanowisko / Position ]],0)))</f>
        <v>n/a</v>
      </c>
      <c r="EI394" s="190" t="str">
        <f>IF(INDEX(tab_MinKomp[Testy czystości / Reinheitstests],MATCH($B393,tab_MinKomp[[Stanowisko / Position ]:[Stanowisko / Position ]],0))="n/a","n/a",EI393-INDEX(tab_MinKomp[Testy czystości / Reinheitstests],MATCH($B393,tab_MinKomp[[Stanowisko / Position ]:[Stanowisko / Position ]],0)))</f>
        <v>n/a</v>
      </c>
      <c r="EJ394" s="190" t="str">
        <f>IF(INDEX(tab_MinKomp[Testy czystości / Reinheitstests],MATCH($B393,tab_MinKomp[[Stanowisko / Position ]:[Stanowisko / Position ]],0))="n/a","n/a",EJ393-INDEX(tab_MinKomp[Testy czystości / Reinheitstests],MATCH($B393,tab_MinKomp[[Stanowisko / Position ]:[Stanowisko / Position ]],0)))</f>
        <v>n/a</v>
      </c>
      <c r="EK394" s="190" t="str">
        <f>IF(INDEX(tab_MinKomp[Testy czystości / Reinheitstests],MATCH($B393,tab_MinKomp[[Stanowisko / Position ]:[Stanowisko / Position ]],0))="n/a","n/a",EK393-INDEX(tab_MinKomp[Testy czystości / Reinheitstests],MATCH($B393,tab_MinKomp[[Stanowisko / Position ]:[Stanowisko / Position ]],0)))</f>
        <v>n/a</v>
      </c>
      <c r="EL394" s="190" t="str">
        <f>IF(INDEX(tab_MinKomp[Testy czystości / Reinheitstests],MATCH($B393,tab_MinKomp[[Stanowisko / Position ]:[Stanowisko / Position ]],0))="n/a","n/a",EL393-INDEX(tab_MinKomp[Testy czystości / Reinheitstests],MATCH($B393,tab_MinKomp[[Stanowisko / Position ]:[Stanowisko / Position ]],0)))</f>
        <v>n/a</v>
      </c>
      <c r="EM394" s="190" t="str">
        <f>IF(INDEX(tab_MinKomp[Testy czystości / Reinheitstests],MATCH($B393,tab_MinKomp[[Stanowisko / Position ]:[Stanowisko / Position ]],0))="n/a","n/a",EM393-INDEX(tab_MinKomp[Testy czystości / Reinheitstests],MATCH($B393,tab_MinKomp[[Stanowisko / Position ]:[Stanowisko / Position ]],0)))</f>
        <v>n/a</v>
      </c>
      <c r="EN394" s="190" t="str">
        <f>IF(INDEX(tab_MinKomp[Testy czystości / Reinheitstests],MATCH($B393,tab_MinKomp[[Stanowisko / Position ]:[Stanowisko / Position ]],0))="n/a","n/a",EN393-INDEX(tab_MinKomp[Testy czystości / Reinheitstests],MATCH($B393,tab_MinKomp[[Stanowisko / Position ]:[Stanowisko / Position ]],0)))</f>
        <v>n/a</v>
      </c>
      <c r="EO394" s="194" t="str">
        <f>IF(INDEX(tab_MinKomp[Konserwacja Rep],MATCH($B393,tab_MinKomp[[Stanowisko / Position ]:[Stanowisko / Position ]],0))="n/a","n/a",EO393-INDEX(tab_MinKomp[Konserwacja Rep],MATCH($B393,tab_MinKomp[[Stanowisko / Position ]:[Stanowisko / Position ]],0)))</f>
        <v>n/a</v>
      </c>
      <c r="EP394" s="194" t="str">
        <f>IF(INDEX(tab_MinKomp[[Konserwacja Engel ]],MATCH($B393,tab_MinKomp[[Stanowisko / Position ]:[Stanowisko / Position ]],0))="n/a","n/a",EP393-INDEX(tab_MinKomp[[Konserwacja Engel ]],MATCH($B393,tab_MinKomp[[Stanowisko / Position ]:[Stanowisko / Position ]],0)))</f>
        <v>n/a</v>
      </c>
      <c r="EQ394" s="194" t="str">
        <f>IF(INDEX(tab_MinKomp[Konserwacja B 50],MATCH($B393,tab_MinKomp[[Stanowisko / Position ]:[Stanowisko / Position ]],0))="n/a","n/a",EQ393-INDEX(tab_MinKomp[Konserwacja B 50],MATCH($B393,tab_MinKomp[[Stanowisko / Position ]:[Stanowisko / Position ]],0)))</f>
        <v>n/a</v>
      </c>
      <c r="ER394" s="194" t="str">
        <f>IF(INDEX(tab_MinKomp[[Konserwacja EOL ]],MATCH($B393,tab_MinKomp[[Stanowisko / Position ]:[Stanowisko / Position ]],0))="n/a","n/a",ER393-INDEX(tab_MinKomp[[Konserwacja EOL ]],MATCH($B393,tab_MinKomp[[Stanowisko / Position ]:[Stanowisko / Position ]],0)))</f>
        <v>n/a</v>
      </c>
      <c r="ES394" s="194" t="str">
        <f>IF(INDEX(tab_MinKomp[Konserwacja Branson],MATCH($B393,tab_MinKomp[[Stanowisko / Position ]:[Stanowisko / Position ]],0))="n/a","n/a",ES393-INDEX(tab_MinKomp[Konserwacja Branson],MATCH($B393,tab_MinKomp[[Stanowisko / Position ]:[Stanowisko / Position ]],0)))</f>
        <v>n/a</v>
      </c>
      <c r="ET394" s="194" t="str">
        <f>IF(INDEX(tab_MinKomp[Konserwacja coolery],MATCH($B393,tab_MinKomp[[Stanowisko / Position ]:[Stanowisko / Position ]],0))="n/a","n/a",ET393-INDEX(tab_MinKomp[Konserwacja coolery],MATCH($B393,tab_MinKomp[[Stanowisko / Position ]:[Stanowisko / Position ]],0)))</f>
        <v>n/a</v>
      </c>
      <c r="EU394" s="194" t="str">
        <f>IF(INDEX(tab_MinKomp[Konserwacja piecy],MATCH($B393,tab_MinKomp[[Stanowisko / Position ]:[Stanowisko / Position ]],0))="n/a","n/a",EU393-INDEX(tab_MinKomp[Konserwacja piecy],MATCH($B393,tab_MinKomp[[Stanowisko / Position ]:[Stanowisko / Position ]],0)))</f>
        <v>n/a</v>
      </c>
      <c r="EV394" s="194" t="str">
        <f>IF(INDEX(tab_MinKomp[Rysunek techniczny- czytanie],MATCH($B393,tab_MinKomp[[Stanowisko / Position ]:[Stanowisko / Position ]],0))="n/a","n/a",EV393-INDEX(tab_MinKomp[Rysunek techniczny- czytanie],MATCH($B393,tab_MinKomp[[Stanowisko / Position ]:[Stanowisko / Position ]],0)))</f>
        <v>n/a</v>
      </c>
      <c r="EW394" s="194" t="str">
        <f>IF(INDEX(tab_MinKomp[Elektryka],MATCH($B393,tab_MinKomp[[Stanowisko / Position ]:[Stanowisko / Position ]],0))="n/a","n/a",EW393-INDEX(tab_MinKomp[Elektryka],MATCH($B393,tab_MinKomp[[Stanowisko / Position ]:[Stanowisko / Position ]],0)))</f>
        <v>n/a</v>
      </c>
      <c r="EX394" s="194" t="str">
        <f>IF(INDEX(tab_MinKomp[Pneumatyka],MATCH($B393,tab_MinKomp[[Stanowisko / Position ]:[Stanowisko / Position ]],0))="n/a","n/a",EX393-INDEX(tab_MinKomp[Pneumatyka],MATCH($B393,tab_MinKomp[[Stanowisko / Position ]:[Stanowisko / Position ]],0)))</f>
        <v>n/a</v>
      </c>
      <c r="EY394" s="194" t="str">
        <f>IF(INDEX(tab_MinKomp[[Hydraulika ]],MATCH($B393,tab_MinKomp[[Stanowisko / Position ]:[Stanowisko / Position ]],0))="n/a","n/a",EY393-INDEX(tab_MinKomp[[Hydraulika ]],MATCH($B393,tab_MinKomp[[Stanowisko / Position ]:[Stanowisko / Position ]],0)))</f>
        <v>n/a</v>
      </c>
      <c r="EZ394" s="194" t="str">
        <f>IF(INDEX(tab_MinKomp[Podciśnienie],MATCH($B393,tab_MinKomp[[Stanowisko / Position ]:[Stanowisko / Position ]],0))="n/a","n/a",EZ393-INDEX(tab_MinKomp[Podciśnienie],MATCH($B393,tab_MinKomp[[Stanowisko / Position ]:[Stanowisko / Position ]],0)))</f>
        <v>n/a</v>
      </c>
      <c r="FA394" s="194" t="str">
        <f>IF(INDEX(tab_MinKomp[Usuwanie awarii],MATCH($B393,tab_MinKomp[[Stanowisko / Position ]:[Stanowisko / Position ]],0))="n/a","n/a",FA393-INDEX(tab_MinKomp[Usuwanie awarii],MATCH($B393,tab_MinKomp[[Stanowisko / Position ]:[Stanowisko / Position ]],0)))</f>
        <v>n/a</v>
      </c>
      <c r="FB394" s="194" t="str">
        <f>IF(INDEX(tab_MinKomp[Obsługa robotów],MATCH($B393,tab_MinKomp[[Stanowisko / Position ]:[Stanowisko / Position ]],0))="n/a","n/a",FB393-INDEX(tab_MinKomp[Obsługa robotów],MATCH($B393,tab_MinKomp[[Stanowisko / Position ]:[Stanowisko / Position ]],0)))</f>
        <v>n/a</v>
      </c>
      <c r="FC394" s="194" t="str">
        <f>IF(INDEX(tab_MinKomp[Obsługa sterowania maszyny],MATCH($B393,tab_MinKomp[[Stanowisko / Position ]:[Stanowisko / Position ]],0))="n/a","n/a",FC393-INDEX(tab_MinKomp[Obsługa sterowania maszyny],MATCH($B393,tab_MinKomp[[Stanowisko / Position ]:[Stanowisko / Position ]],0)))</f>
        <v>n/a</v>
      </c>
      <c r="FD394" s="194" t="str">
        <f>IF(INDEX(tab_MinKomp[Usuwanie przyczyn żródłowych],MATCH($B393,tab_MinKomp[[Stanowisko / Position ]:[Stanowisko / Position ]],0))="n/a","n/a",FD393-INDEX(tab_MinKomp[Usuwanie przyczyn żródłowych],MATCH($B393,tab_MinKomp[[Stanowisko / Position ]:[Stanowisko / Position ]],0)))</f>
        <v>n/a</v>
      </c>
      <c r="FE394" s="194" t="str">
        <f>IF(INDEX(tab_MinKomp[Cmms stosowanie],MATCH($B393,tab_MinKomp[[Stanowisko / Position ]:[Stanowisko / Position ]],0))="n/a","n/a",FE393-INDEX(tab_MinKomp[Cmms stosowanie],MATCH($B393,tab_MinKomp[[Stanowisko / Position ]:[Stanowisko / Position ]],0)))</f>
        <v>n/a</v>
      </c>
      <c r="FF394" s="190" t="str">
        <f>IF(INDEX(tab_MinKomp[Testy czystości / Reinheitstests],MATCH($B393,tab_MinKomp[[Stanowisko / Position ]:[Stanowisko / Position ]],0))="n/a","n/a",FF393-INDEX(tab_MinKomp[Testy czystości / Reinheitstests],MATCH($B393,tab_MinKomp[[Stanowisko / Position ]:[Stanowisko / Position ]],0)))</f>
        <v>n/a</v>
      </c>
      <c r="FG394" s="194" t="str">
        <f>IF(INDEX(tab_MinKomp[Czyszczenie form plastikowych],MATCH($B393,tab_MinKomp[[Stanowisko / Position ]:[Stanowisko / Position ]],0))="n/a","n/a",FG393-INDEX(tab_MinKomp[Czyszczenie form plastikowych],MATCH($B393,tab_MinKomp[[Stanowisko / Position ]:[Stanowisko / Position ]],0)))</f>
        <v>n/a</v>
      </c>
      <c r="FH394" s="194" t="str">
        <f>IF(INDEX(tab_MinKomp[Wymiana form plastik],MATCH($B393,tab_MinKomp[[Stanowisko / Position ]:[Stanowisko / Position ]],0))="n/a","n/a",FH393-INDEX(tab_MinKomp[Wymiana form plastik],MATCH($B393,tab_MinKomp[[Stanowisko / Position ]:[Stanowisko / Position ]],0)))</f>
        <v>n/a</v>
      </c>
      <c r="FI394" s="194" t="str">
        <f>IF(INDEX(tab_MinKomp[Wymiana form guma],MATCH($B393,tab_MinKomp[[Stanowisko / Position ]:[Stanowisko / Position ]],0))="n/a","n/a",FI393-INDEX(tab_MinKomp[Wymiana form guma],MATCH($B393,tab_MinKomp[[Stanowisko / Position ]:[Stanowisko / Position ]],0)))</f>
        <v>n/a</v>
      </c>
      <c r="FJ394" s="194" t="str">
        <f>IF(INDEX(tab_MinKomp[Konserwacja KK],MATCH($B393,tab_MinKomp[[Stanowisko / Position ]:[Stanowisko / Position ]],0))="n/a","n/a",FJ393-INDEX(tab_MinKomp[Konserwacja KK],MATCH($B393,tab_MinKomp[[Stanowisko / Position ]:[Stanowisko / Position ]],0)))</f>
        <v>n/a</v>
      </c>
      <c r="FK394" s="194" t="str">
        <f>IF(INDEX(tab_MinKomp[Konserwacja form guma],MATCH($B393,tab_MinKomp[[Stanowisko / Position ]:[Stanowisko / Position ]],0))="n/a","n/a",FK393-INDEX(tab_MinKomp[Konserwacja form guma],MATCH($B393,tab_MinKomp[[Stanowisko / Position ]:[Stanowisko / Position ]],0)))</f>
        <v>n/a</v>
      </c>
      <c r="FL394" s="194" t="str">
        <f>IF(INDEX(tab_MinKomp[Konserwacja form plastiki],MATCH($B393,tab_MinKomp[[Stanowisko / Position ]:[Stanowisko / Position ]],0))="n/a","n/a",FL393-INDEX(tab_MinKomp[Konserwacja form plastiki],MATCH($B393,tab_MinKomp[[Stanowisko / Position ]:[Stanowisko / Position ]],0)))</f>
        <v>n/a</v>
      </c>
      <c r="FM394" s="194" t="str">
        <f>IF(INDEX(tab_MinKomp[Konserwacja Gorącego Kanału],MATCH($B393,tab_MinKomp[[Stanowisko / Position ]:[Stanowisko / Position ]],0))="n/a","n/a",FM393-INDEX(tab_MinKomp[Konserwacja Gorącego Kanału],MATCH($B393,tab_MinKomp[[Stanowisko / Position ]:[Stanowisko / Position ]],0)))</f>
        <v>n/a</v>
      </c>
      <c r="FN394" s="194" t="str">
        <f>IF(INDEX(tab_MinKomp[Konserwacja Gorącego Kanału],MATCH($B393,tab_MinKomp[[Stanowisko / Position ]:[Stanowisko / Position ]],0))="n/a","n/a",FN393-INDEX(tab_MinKomp[Konserwacja Gorącego Kanału],MATCH($B393,tab_MinKomp[[Stanowisko / Position ]:[Stanowisko / Position ]],0)))</f>
        <v>n/a</v>
      </c>
      <c r="FO394" s="194" t="str">
        <f>IF(INDEX(tab_MinKomp[Konserwacja Gorącego Kanału],MATCH($B393,tab_MinKomp[[Stanowisko / Position ]:[Stanowisko / Position ]],0))="n/a","n/a",FO393-INDEX(tab_MinKomp[Konserwacja Gorącego Kanału],MATCH($B393,tab_MinKomp[[Stanowisko / Position ]:[Stanowisko / Position ]],0)))</f>
        <v>n/a</v>
      </c>
      <c r="FP394" s="194" t="str">
        <f>IF(INDEX(tab_MinKomp[Konserwacja Gorącego Kanału],MATCH($B393,tab_MinKomp[[Stanowisko / Position ]:[Stanowisko / Position ]],0))="n/a","n/a",FP393-INDEX(tab_MinKomp[Konserwacja Gorącego Kanału],MATCH($B393,tab_MinKomp[[Stanowisko / Position ]:[Stanowisko / Position ]],0)))</f>
        <v>n/a</v>
      </c>
      <c r="FQ394" s="196" t="str">
        <f>IF(INDEX(tab_MinKomp[Język angielski / Englisch],MATCH($B393,tab_MinKomp[[Stanowisko / Position ]:[Stanowisko / Position ]],0))="n/a","n/a",FQ393-INDEX(tab_MinKomp[Język angielski / Englisch],MATCH($B393,tab_MinKomp[[Stanowisko / Position ]:[Stanowisko / Position ]],0)))</f>
        <v>n/a</v>
      </c>
      <c r="FR394" s="196" t="str">
        <f>IF(INDEX(tab_MinKomp[Język niemiecki / Deutsch],MATCH($B393,tab_MinKomp[[Stanowisko / Position ]:[Stanowisko / Position ]],0))="n/a","n/a",FR393-INDEX(tab_MinKomp[Język niemiecki / Deutsch],MATCH($B393,tab_MinKomp[[Stanowisko / Position ]:[Stanowisko / Position ]],0)))</f>
        <v>n/a</v>
      </c>
      <c r="FS394" s="194">
        <f>IF(INDEX(tab_MinKomp[Zarządzanie dokumentacją procesową / Process dokumentation management],MATCH($B393,tab_MinKomp[[Stanowisko / Position ]:[Stanowisko / Position ]],0))="n/a","n/a",FS393-INDEX(tab_MinKomp[Zarządzanie dokumentacją procesową / Process dokumentation management],MATCH($B393,tab_MinKomp[[Stanowisko / Position ]:[Stanowisko / Position ]],0)))</f>
        <v>-1</v>
      </c>
      <c r="FT394" s="194">
        <f>IF(INDEX(tab_MinKomp[Znajomość procesów z obszaru / Kenntiss der prozesse in dem Bereich],MATCH($B393,tab_MinKomp[[Stanowisko / Position ]:[Stanowisko / Position ]],0))="n/a","n/a",FT393-INDEX(tab_MinKomp[Znajomość procesów z obszaru / Kenntiss der prozesse in dem Bereich],MATCH($B393,tab_MinKomp[[Stanowisko / Position ]:[Stanowisko / Position ]],0)))</f>
        <v>-1</v>
      </c>
      <c r="FU394" s="194">
        <f>IF(INDEX(tab_MinKomp[optymalizacja procesów / Prozessoptymalisierung],MATCH($B393,tab_MinKomp[[Stanowisko / Position ]:[Stanowisko / Position ]],0))="n/a","n/a",FU393-INDEX(tab_MinKomp[optymalizacja procesów / Prozessoptymalisierung],MATCH($B393,tab_MinKomp[[Stanowisko / Position ]:[Stanowisko / Position ]],0)))</f>
        <v>0</v>
      </c>
      <c r="FV394" s="194">
        <f>IF(INDEX(tab_MinKomp[Umiejętności szkoleniowe / Trainingsfähigkeiten],MATCH($B393,tab_MinKomp[[Stanowisko / Position ]:[Stanowisko / Position ]],0))="n/a","n/a",FV393-INDEX(tab_MinKomp[Umiejętności szkoleniowe / Trainingsfähigkeiten],MATCH($B393,tab_MinKomp[[Stanowisko / Position ]:[Stanowisko / Position ]],0)))</f>
        <v>0</v>
      </c>
      <c r="FW394" s="194">
        <f>IF(INDEX(tab_MinKomp[Analityczne myślenie, podejście / Analitysches Denken, Einstellung],MATCH($B393,tab_MinKomp[[Stanowisko / Position ]:[Stanowisko / Position ]],0))="n/a","n/a",FW393-INDEX(tab_MinKomp[Analityczne myślenie, podejście / Analitysches Denken, Einstellung],MATCH($B393,tab_MinKomp[[Stanowisko / Position ]:[Stanowisko / Position ]],0)))</f>
        <v>0</v>
      </c>
      <c r="FX394" s="194">
        <f>IF(INDEX(tab_MinKomp[Dokładność, precyzja w dzialaniu / Genauigkeit, Präzision in die Arbeit],MATCH($B393,tab_MinKomp[[Stanowisko / Position ]:[Stanowisko / Position ]],0))="n/a","n/a",FX393-INDEX(tab_MinKomp[Dokładność, precyzja w dzialaniu / Genauigkeit, Präzision in die Arbeit],MATCH($B393,tab_MinKomp[[Stanowisko / Position ]:[Stanowisko / Position ]],0)))</f>
        <v>-1</v>
      </c>
      <c r="FY394" s="194">
        <f>IF(INDEX(tab_MinKomp[Dyspozycyjność / Verfügbarkeit],MATCH($B393,tab_MinKomp[[Stanowisko / Position ]:[Stanowisko / Position ]],0))="n/a","n/a",FY393-INDEX(tab_MinKomp[Dyspozycyjność / Verfügbarkeit],MATCH($B393,tab_MinKomp[[Stanowisko / Position ]:[Stanowisko / Position ]],0)))</f>
        <v>-1</v>
      </c>
      <c r="FZ394" s="194">
        <f>IF(INDEX(tab_MinKomp[Zaangażowanie / 
Engagement],MATCH($B393,tab_MinKomp[[Stanowisko / Position ]:[Stanowisko / Position ]],0))="n/a","n/a",FZ393-INDEX(tab_MinKomp[Zaangażowanie / 
Engagement],MATCH($B393,tab_MinKomp[[Stanowisko / Position ]:[Stanowisko / Position ]],0)))</f>
        <v>-1</v>
      </c>
      <c r="GA394" s="194" t="str">
        <f>IF(INDEX(tab_MinKomp[Konserwacja form guma],MATCH($B393,tab_MinKomp[[Stanowisko / Position ]:[Stanowisko / Position ]],0))="n/a","n/a",GA393-INDEX(tab_MinKomp[Konserwacja form guma],MATCH($B393,tab_MinKomp[[Stanowisko / Position ]:[Stanowisko / Position ]],0)))</f>
        <v>n/a</v>
      </c>
      <c r="GB394" s="194" t="str">
        <f>IF(INDEX(tab_MinKomp[Konserwacja form plastiki],MATCH($B393,tab_MinKomp[[Stanowisko / Position ]:[Stanowisko / Position ]],0))="n/a","n/a",GB393-INDEX(tab_MinKomp[Konserwacja form plastiki],MATCH($B393,tab_MinKomp[[Stanowisko / Position ]:[Stanowisko / Position ]],0)))</f>
        <v>n/a</v>
      </c>
      <c r="GC394" s="194">
        <f>IF(INDEX(tab_MinKomp[Elastyczność w działaniu],MATCH($B393,tab_MinKomp[[Stanowisko / Position ]:[Stanowisko / Position ]],0))="n/a","n/a",GC393-INDEX(tab_MinKomp[Elastyczność w działaniu],MATCH($B393,tab_MinKomp[[Stanowisko / Position ]:[Stanowisko / Position ]],0)))</f>
        <v>-1</v>
      </c>
      <c r="GD394" s="194">
        <f>IF(INDEX(tab_MinKomp[Komunikatywność],MATCH($B393,tab_MinKomp[[Stanowisko / Position ]:[Stanowisko / Position ]],0))="n/a","n/a",GD393-INDEX(tab_MinKomp[Komunikatywność],MATCH($B393,tab_MinKomp[[Stanowisko / Position ]:[Stanowisko / Position ]],0)))</f>
        <v>0</v>
      </c>
      <c r="GE394" s="193" t="str">
        <f>IF(INDEX(tab_MinKomp[Motywowanie i budowanie zaangażowania zespołu],MATCH($B393,tab_MinKomp[[Stanowisko / Position ]:[Stanowisko / Position ]],0))="n/a","n/a",GE393-INDEX(tab_MinKomp[Motywowanie i budowanie zaangażowania zespołu],MATCH($B393,tab_MinKomp[[Stanowisko / Position ]:[Stanowisko / Position ]],0)))</f>
        <v>n/a</v>
      </c>
      <c r="GF394" s="186" t="s">
        <v>248</v>
      </c>
      <c r="GG394" s="186" t="s">
        <v>248</v>
      </c>
      <c r="GH394" s="186" t="s">
        <v>248</v>
      </c>
      <c r="GI394" s="186" t="s">
        <v>248</v>
      </c>
      <c r="GJ394" s="186" t="s">
        <v>248</v>
      </c>
      <c r="GK394" s="186" t="s">
        <v>248</v>
      </c>
      <c r="GL394" s="186" t="s">
        <v>248</v>
      </c>
      <c r="GM394" s="186" t="s">
        <v>248</v>
      </c>
      <c r="GN394" s="186" t="s">
        <v>248</v>
      </c>
      <c r="GO394" s="186" t="s">
        <v>248</v>
      </c>
      <c r="GP394" s="186" t="s">
        <v>248</v>
      </c>
      <c r="GQ394" s="186" t="s">
        <v>248</v>
      </c>
      <c r="GR394" s="186" t="s">
        <v>248</v>
      </c>
      <c r="GS394" s="186" t="s">
        <v>248</v>
      </c>
      <c r="GT394" s="186" t="s">
        <v>248</v>
      </c>
      <c r="GU394" s="186" t="s">
        <v>248</v>
      </c>
      <c r="GV394" s="186" t="s">
        <v>248</v>
      </c>
      <c r="GW394" s="186" t="s">
        <v>248</v>
      </c>
      <c r="GX394" s="186" t="s">
        <v>248</v>
      </c>
      <c r="GY394" s="186" t="s">
        <v>248</v>
      </c>
      <c r="GZ394" s="261" t="s">
        <v>248</v>
      </c>
      <c r="HA394" s="261" t="s">
        <v>248</v>
      </c>
      <c r="HB394" s="191">
        <f>SUM(G394:GE394)/(HB393-(SUM(G394:GE394)))</f>
        <v>-0.15517241379310345</v>
      </c>
    </row>
    <row r="395" spans="1:210" ht="24.9" customHeight="1" x14ac:dyDescent="0.3">
      <c r="A395" s="105" t="s">
        <v>314</v>
      </c>
      <c r="B395" s="105" t="s">
        <v>315</v>
      </c>
      <c r="C395" s="105" t="s">
        <v>433</v>
      </c>
      <c r="D395" s="105">
        <v>479</v>
      </c>
      <c r="E395" s="394" t="s">
        <v>583</v>
      </c>
      <c r="F395" s="185" t="s">
        <v>374</v>
      </c>
      <c r="G395" s="186">
        <v>2</v>
      </c>
      <c r="H395" s="186">
        <v>1</v>
      </c>
      <c r="I395" s="186">
        <v>2</v>
      </c>
      <c r="J395" s="186">
        <v>1</v>
      </c>
      <c r="K395" s="186">
        <v>1</v>
      </c>
      <c r="L395" s="186" t="s">
        <v>248</v>
      </c>
      <c r="M395" s="186" t="s">
        <v>248</v>
      </c>
      <c r="N395" s="186" t="s">
        <v>248</v>
      </c>
      <c r="O395" s="186">
        <v>1</v>
      </c>
      <c r="P395" s="186">
        <v>2</v>
      </c>
      <c r="Q395" s="186" t="s">
        <v>248</v>
      </c>
      <c r="R395" s="186" t="s">
        <v>248</v>
      </c>
      <c r="S395" s="186" t="s">
        <v>248</v>
      </c>
      <c r="T395" s="186" t="s">
        <v>248</v>
      </c>
      <c r="U395" s="186" t="s">
        <v>248</v>
      </c>
      <c r="V395" s="186" t="s">
        <v>248</v>
      </c>
      <c r="W395" s="186" t="s">
        <v>248</v>
      </c>
      <c r="X395" s="186" t="s">
        <v>248</v>
      </c>
      <c r="Y395" s="186" t="s">
        <v>248</v>
      </c>
      <c r="Z395" s="186" t="s">
        <v>248</v>
      </c>
      <c r="AA395" s="186" t="s">
        <v>248</v>
      </c>
      <c r="AB395" s="186" t="s">
        <v>248</v>
      </c>
      <c r="AC395" s="186" t="s">
        <v>248</v>
      </c>
      <c r="AD395" s="186" t="s">
        <v>248</v>
      </c>
      <c r="AE395" s="186" t="s">
        <v>248</v>
      </c>
      <c r="AF395" s="186" t="s">
        <v>248</v>
      </c>
      <c r="AG395" s="186" t="s">
        <v>248</v>
      </c>
      <c r="AH395" s="186" t="s">
        <v>248</v>
      </c>
      <c r="AI395" s="186" t="s">
        <v>248</v>
      </c>
      <c r="AJ395" s="186" t="s">
        <v>248</v>
      </c>
      <c r="AK395" s="186" t="s">
        <v>248</v>
      </c>
      <c r="AL395" s="186">
        <v>2</v>
      </c>
      <c r="AM395" s="186" t="s">
        <v>248</v>
      </c>
      <c r="AN395" s="186" t="s">
        <v>248</v>
      </c>
      <c r="AO395" s="186">
        <v>1</v>
      </c>
      <c r="AP395" s="186" t="s">
        <v>248</v>
      </c>
      <c r="AQ395" s="186">
        <v>1</v>
      </c>
      <c r="AR395" s="186" t="s">
        <v>248</v>
      </c>
      <c r="AS395" s="186" t="s">
        <v>248</v>
      </c>
      <c r="AT395" s="186" t="s">
        <v>248</v>
      </c>
      <c r="AU395" s="186" t="s">
        <v>248</v>
      </c>
      <c r="AV395" s="186">
        <v>2</v>
      </c>
      <c r="AW395" s="186">
        <v>1</v>
      </c>
      <c r="AX395" s="186" t="s">
        <v>248</v>
      </c>
      <c r="AY395" s="186" t="s">
        <v>248</v>
      </c>
      <c r="AZ395" s="186" t="s">
        <v>248</v>
      </c>
      <c r="BA395" s="186" t="s">
        <v>248</v>
      </c>
      <c r="BB395" s="186" t="s">
        <v>248</v>
      </c>
      <c r="BC395" s="186" t="s">
        <v>248</v>
      </c>
      <c r="BD395" s="186" t="s">
        <v>248</v>
      </c>
      <c r="BE395" s="186" t="s">
        <v>248</v>
      </c>
      <c r="BF395" s="186" t="s">
        <v>248</v>
      </c>
      <c r="BG395" s="186" t="s">
        <v>248</v>
      </c>
      <c r="BH395" s="186" t="s">
        <v>248</v>
      </c>
      <c r="BI395" s="186" t="s">
        <v>248</v>
      </c>
      <c r="BJ395" s="186" t="s">
        <v>248</v>
      </c>
      <c r="BK395" s="186" t="s">
        <v>248</v>
      </c>
      <c r="BL395" s="186" t="s">
        <v>248</v>
      </c>
      <c r="BM395" s="186" t="s">
        <v>248</v>
      </c>
      <c r="BN395" s="186" t="s">
        <v>248</v>
      </c>
      <c r="BO395" s="186">
        <v>2</v>
      </c>
      <c r="BP395" s="186" t="s">
        <v>248</v>
      </c>
      <c r="BQ395" s="186" t="s">
        <v>248</v>
      </c>
      <c r="BR395" s="186" t="s">
        <v>248</v>
      </c>
      <c r="BS395" s="186">
        <v>2</v>
      </c>
      <c r="BT395" s="186" t="s">
        <v>248</v>
      </c>
      <c r="BU395" s="186">
        <v>2</v>
      </c>
      <c r="BV395" s="186">
        <v>2</v>
      </c>
      <c r="BW395" s="186">
        <v>2</v>
      </c>
      <c r="BX395" s="186">
        <v>2</v>
      </c>
      <c r="BY395" s="186" t="s">
        <v>248</v>
      </c>
      <c r="BZ395" s="186">
        <v>2</v>
      </c>
      <c r="CA395" s="186">
        <v>2</v>
      </c>
      <c r="CB395" s="186">
        <v>2</v>
      </c>
      <c r="CC395" s="186" t="s">
        <v>248</v>
      </c>
      <c r="CD395" s="186">
        <v>2</v>
      </c>
      <c r="CE395" s="186">
        <v>2</v>
      </c>
      <c r="CF395" s="186">
        <v>2</v>
      </c>
      <c r="CG395" s="186">
        <v>1</v>
      </c>
      <c r="CH395" s="186" t="s">
        <v>248</v>
      </c>
      <c r="CI395" s="186" t="s">
        <v>248</v>
      </c>
      <c r="CJ395" s="186" t="s">
        <v>248</v>
      </c>
      <c r="CK395" s="186" t="s">
        <v>248</v>
      </c>
      <c r="CL395" s="186" t="s">
        <v>248</v>
      </c>
      <c r="CM395" s="186" t="s">
        <v>248</v>
      </c>
      <c r="CN395" s="186" t="s">
        <v>248</v>
      </c>
      <c r="CO395" s="186" t="s">
        <v>248</v>
      </c>
      <c r="CP395" s="186" t="s">
        <v>248</v>
      </c>
      <c r="CQ395" s="186" t="s">
        <v>248</v>
      </c>
      <c r="CR395" s="186" t="s">
        <v>248</v>
      </c>
      <c r="CS395" s="186" t="s">
        <v>248</v>
      </c>
      <c r="CT395" s="186" t="s">
        <v>248</v>
      </c>
      <c r="CU395" s="186" t="s">
        <v>248</v>
      </c>
      <c r="CV395" s="186" t="s">
        <v>248</v>
      </c>
      <c r="CW395" s="186">
        <v>2</v>
      </c>
      <c r="CX395" s="186" t="s">
        <v>248</v>
      </c>
      <c r="CY395" s="186" t="s">
        <v>248</v>
      </c>
      <c r="CZ395" s="186" t="s">
        <v>248</v>
      </c>
      <c r="DA395" s="186" t="s">
        <v>248</v>
      </c>
      <c r="DB395" s="186" t="s">
        <v>248</v>
      </c>
      <c r="DC395" s="186" t="s">
        <v>248</v>
      </c>
      <c r="DD395" s="186" t="s">
        <v>248</v>
      </c>
      <c r="DE395" s="186" t="s">
        <v>248</v>
      </c>
      <c r="DF395" s="186">
        <v>1</v>
      </c>
      <c r="DG395" s="186" t="s">
        <v>248</v>
      </c>
      <c r="DH395" s="186" t="s">
        <v>248</v>
      </c>
      <c r="DI395" s="186" t="s">
        <v>248</v>
      </c>
      <c r="DJ395" s="186" t="s">
        <v>248</v>
      </c>
      <c r="DK395" s="186" t="s">
        <v>248</v>
      </c>
      <c r="DL395" s="186" t="s">
        <v>248</v>
      </c>
      <c r="DM395" s="186" t="s">
        <v>248</v>
      </c>
      <c r="DN395" s="186" t="s">
        <v>248</v>
      </c>
      <c r="DO395" s="186" t="s">
        <v>248</v>
      </c>
      <c r="DP395" s="186" t="s">
        <v>248</v>
      </c>
      <c r="DQ395" s="186" t="s">
        <v>248</v>
      </c>
      <c r="DR395" s="186" t="s">
        <v>248</v>
      </c>
      <c r="DS395" s="186" t="s">
        <v>248</v>
      </c>
      <c r="DT395" s="186" t="s">
        <v>248</v>
      </c>
      <c r="DU395" s="186" t="s">
        <v>248</v>
      </c>
      <c r="DV395" s="186" t="s">
        <v>248</v>
      </c>
      <c r="DW395" s="186" t="s">
        <v>248</v>
      </c>
      <c r="DX395" s="186" t="s">
        <v>248</v>
      </c>
      <c r="DY395" s="186" t="s">
        <v>248</v>
      </c>
      <c r="DZ395" s="186" t="s">
        <v>248</v>
      </c>
      <c r="EA395" s="186" t="s">
        <v>248</v>
      </c>
      <c r="EB395" s="186" t="s">
        <v>248</v>
      </c>
      <c r="EC395" s="186" t="s">
        <v>248</v>
      </c>
      <c r="ED395" s="186" t="s">
        <v>248</v>
      </c>
      <c r="EE395" s="186" t="s">
        <v>248</v>
      </c>
      <c r="EF395" s="186" t="s">
        <v>248</v>
      </c>
      <c r="EG395" s="186" t="s">
        <v>248</v>
      </c>
      <c r="EH395" s="186" t="s">
        <v>248</v>
      </c>
      <c r="EI395" s="186" t="s">
        <v>248</v>
      </c>
      <c r="EJ395" s="186" t="s">
        <v>248</v>
      </c>
      <c r="EK395" s="186" t="s">
        <v>248</v>
      </c>
      <c r="EL395" s="184" t="s">
        <v>248</v>
      </c>
      <c r="EM395" s="184" t="s">
        <v>248</v>
      </c>
      <c r="EN395" s="184" t="s">
        <v>248</v>
      </c>
      <c r="EO395" s="186" t="s">
        <v>248</v>
      </c>
      <c r="EP395" s="186" t="s">
        <v>248</v>
      </c>
      <c r="EQ395" s="186" t="s">
        <v>248</v>
      </c>
      <c r="ER395" s="186" t="s">
        <v>248</v>
      </c>
      <c r="ES395" s="186" t="s">
        <v>248</v>
      </c>
      <c r="ET395" s="186" t="s">
        <v>248</v>
      </c>
      <c r="EU395" s="186" t="s">
        <v>248</v>
      </c>
      <c r="EV395" s="186" t="s">
        <v>248</v>
      </c>
      <c r="EW395" s="186" t="s">
        <v>248</v>
      </c>
      <c r="EX395" s="186" t="s">
        <v>248</v>
      </c>
      <c r="EY395" s="186" t="s">
        <v>248</v>
      </c>
      <c r="EZ395" s="186" t="s">
        <v>248</v>
      </c>
      <c r="FA395" s="186" t="s">
        <v>248</v>
      </c>
      <c r="FB395" s="186" t="s">
        <v>248</v>
      </c>
      <c r="FC395" s="186" t="s">
        <v>248</v>
      </c>
      <c r="FD395" s="186" t="s">
        <v>248</v>
      </c>
      <c r="FE395" s="186" t="s">
        <v>248</v>
      </c>
      <c r="FF395" s="186" t="s">
        <v>248</v>
      </c>
      <c r="FG395" s="186" t="s">
        <v>248</v>
      </c>
      <c r="FH395" s="186" t="s">
        <v>248</v>
      </c>
      <c r="FI395" s="186" t="s">
        <v>248</v>
      </c>
      <c r="FJ395" s="186" t="s">
        <v>248</v>
      </c>
      <c r="FK395" s="186" t="s">
        <v>248</v>
      </c>
      <c r="FL395" s="186" t="s">
        <v>248</v>
      </c>
      <c r="FM395" s="186" t="s">
        <v>248</v>
      </c>
      <c r="FN395" s="186" t="s">
        <v>248</v>
      </c>
      <c r="FO395" s="186" t="s">
        <v>248</v>
      </c>
      <c r="FP395" s="186" t="s">
        <v>248</v>
      </c>
      <c r="FQ395" s="187" t="s">
        <v>248</v>
      </c>
      <c r="FR395" s="187" t="s">
        <v>248</v>
      </c>
      <c r="FS395" s="186">
        <v>2</v>
      </c>
      <c r="FT395" s="186">
        <v>2</v>
      </c>
      <c r="FU395" s="186">
        <v>2</v>
      </c>
      <c r="FV395" s="186">
        <v>1</v>
      </c>
      <c r="FW395" s="186">
        <v>1</v>
      </c>
      <c r="FX395" s="186">
        <v>2</v>
      </c>
      <c r="FY395" s="186">
        <v>2</v>
      </c>
      <c r="FZ395" s="186">
        <v>2</v>
      </c>
      <c r="GA395" s="186" t="s">
        <v>248</v>
      </c>
      <c r="GB395" s="186" t="s">
        <v>248</v>
      </c>
      <c r="GC395" s="186">
        <v>2</v>
      </c>
      <c r="GD395" s="186">
        <v>1</v>
      </c>
      <c r="GE395" s="186" t="s">
        <v>248</v>
      </c>
      <c r="GF395" s="186" t="s">
        <v>248</v>
      </c>
      <c r="GG395" s="186" t="s">
        <v>248</v>
      </c>
      <c r="GH395" s="186" t="s">
        <v>248</v>
      </c>
      <c r="GI395" s="186" t="s">
        <v>248</v>
      </c>
      <c r="GJ395" s="186" t="s">
        <v>248</v>
      </c>
      <c r="GK395" s="186" t="s">
        <v>248</v>
      </c>
      <c r="GL395" s="186" t="s">
        <v>248</v>
      </c>
      <c r="GM395" s="186" t="s">
        <v>248</v>
      </c>
      <c r="GN395" s="186" t="s">
        <v>248</v>
      </c>
      <c r="GO395" s="186" t="s">
        <v>248</v>
      </c>
      <c r="GP395" s="186" t="s">
        <v>248</v>
      </c>
      <c r="GQ395" s="186" t="s">
        <v>248</v>
      </c>
      <c r="GR395" s="186" t="s">
        <v>248</v>
      </c>
      <c r="GS395" s="186" t="s">
        <v>248</v>
      </c>
      <c r="GT395" s="186" t="s">
        <v>248</v>
      </c>
      <c r="GU395" s="186" t="s">
        <v>248</v>
      </c>
      <c r="GV395" s="186" t="s">
        <v>248</v>
      </c>
      <c r="GW395" s="186" t="s">
        <v>248</v>
      </c>
      <c r="GX395" s="186" t="s">
        <v>248</v>
      </c>
      <c r="GY395" s="186" t="s">
        <v>248</v>
      </c>
      <c r="GZ395" s="261" t="s">
        <v>248</v>
      </c>
      <c r="HA395" s="261" t="s">
        <v>248</v>
      </c>
      <c r="HB395" s="188">
        <f t="shared" ref="HB395" si="365">SUM(G395:GE395)</f>
        <v>62</v>
      </c>
    </row>
    <row r="396" spans="1:210" ht="24.9" customHeight="1" thickBot="1" x14ac:dyDescent="0.35">
      <c r="A396" s="108" t="str">
        <f t="shared" ref="A396" si="366">A395</f>
        <v>Prod.-Q-1</v>
      </c>
      <c r="B396" s="108" t="str">
        <f t="shared" ref="B396" si="367">B395</f>
        <v>Pracownik Produkcji</v>
      </c>
      <c r="C396" s="108" t="str">
        <f t="shared" ref="C396" si="368">C395</f>
        <v>RS</v>
      </c>
      <c r="D396" s="108">
        <f t="shared" ref="D396" si="369">D395</f>
        <v>479</v>
      </c>
      <c r="E396" s="395"/>
      <c r="F396" s="189" t="s">
        <v>375</v>
      </c>
      <c r="G396" s="192">
        <f>IF(INDEX(tab_MinKomp[Przepisy BHP / BHP Vorschriften],MATCH($B395,tab_MinKomp[[Stanowisko / Position ]:[Stanowisko / Position ]],0))="n/a","n/a",G395-INDEX(tab_MinKomp[Przepisy BHP / BHP Vorschriften],MATCH($B395,tab_MinKomp[[Stanowisko / Position ]:[Stanowisko / Position ]],0)))</f>
        <v>0</v>
      </c>
      <c r="H396" s="193">
        <f>IF(INDEX(tab_MinKomp[Przepisy PPOŻ / Brandschutzbestimmungen],MATCH($B395,tab_MinKomp[[Stanowisko / Position ]:[Stanowisko / Position ]],0))="n/a","n/a",H395-INDEX(tab_MinKomp[Przepisy PPOŻ / Brandschutzbestimmungen],MATCH($B395,tab_MinKomp[[Stanowisko / Position ]:[Stanowisko / Position ]],0)))</f>
        <v>0</v>
      </c>
      <c r="I396" s="193">
        <f>IF(INDEX(tab_MinKomp[Ryzyko zawodowe na stanowiskach pracyv/ Berufliche Risiken an Arbeitsstellen],MATCH($B395,tab_MinKomp[[Stanowisko / Position ]:[Stanowisko / Position ]],0))="n/a","n/a",I395-INDEX(tab_MinKomp[Ryzyko zawodowe na stanowiskach pracyv/ Berufliche Risiken an Arbeitsstellen],MATCH($B395,tab_MinKomp[[Stanowisko / Position ]:[Stanowisko / Position ]],0)))</f>
        <v>0</v>
      </c>
      <c r="J396" s="193">
        <f>IF(INDEX(tab_MinKomp[Gospodarka substancjami niebezpiecznymi / Gefahrstoffmanagement],MATCH($B395,tab_MinKomp[[Stanowisko / Position ]:[Stanowisko / Position ]],0))="n/a","n/a",J395-INDEX(tab_MinKomp[Gospodarka substancjami niebezpiecznymi / Gefahrstoffmanagement],MATCH($B395,tab_MinKomp[[Stanowisko / Position ]:[Stanowisko / Position ]],0)))</f>
        <v>0</v>
      </c>
      <c r="K396" s="193">
        <f>IF(INDEX(tab_MinKomp[Gospodarka odpadami / Abfallwirtschaft],MATCH($B395,tab_MinKomp[[Stanowisko / Position ]:[Stanowisko / Position ]],0))="n/a","n/a",K395-INDEX(tab_MinKomp[Gospodarka odpadami / Abfallwirtschaft],MATCH($B395,tab_MinKomp[[Stanowisko / Position ]:[Stanowisko / Position ]],0)))</f>
        <v>0</v>
      </c>
      <c r="L396" s="194" t="str">
        <f>IF(INDEX(tab_MinKomp[Przepisy kodeksu pracy / Bestimmungen des Arbeitsgesetzes],MATCH($B395,tab_MinKomp[[Stanowisko / Position ]:[Stanowisko / Position ]],0))="n/a","n/a",L395-INDEX(tab_MinKomp[Przepisy kodeksu pracy / Bestimmungen des Arbeitsgesetzes],MATCH($B395,tab_MinKomp[[Stanowisko / Position ]:[Stanowisko / Position ]],0)))</f>
        <v>n/a</v>
      </c>
      <c r="M396" s="195" t="str">
        <f>IF(INDEX(tab_MinKomp[Przepisy o ub.społ. ZUS  / Sozialversicherungsvorschriften],MATCH($B395,tab_MinKomp[[Stanowisko / Position ]:[Stanowisko / Position ]],0))="n/a","n/a",M395-INDEX(tab_MinKomp[Przepisy o ub.społ. ZUS  / Sozialversicherungsvorschriften],MATCH($B395,tab_MinKomp[[Stanowisko / Position ]:[Stanowisko / Position ]],0)))</f>
        <v>n/a</v>
      </c>
      <c r="N396" s="194" t="str">
        <f>IF(INDEX(tab_MinKomp[PRZEPISY O PDOF /persönlich Einkommensteuergesetz ],MATCH($B395,tab_MinKomp[[Stanowisko / Position ]:[Stanowisko / Position ]],0))="n/a","n/a",N395-INDEX(tab_MinKomp[PRZEPISY O PDOF /persönlich Einkommensteuergesetz ],MATCH($B395,tab_MinKomp[[Stanowisko / Position ]:[Stanowisko / Position ]],0)))</f>
        <v>n/a</v>
      </c>
      <c r="O396" s="194">
        <f>IF(INDEX(tab_MinKomp[Regulamin pracy / Arbeitsordnung],MATCH($B395,tab_MinKomp[[Stanowisko / Position ]:[Stanowisko / Position ]],0))="n/a","n/a",O395-INDEX(tab_MinKomp[Regulamin pracy / Arbeitsordnung],MATCH($B395,tab_MinKomp[[Stanowisko / Position ]:[Stanowisko / Position ]],0)))</f>
        <v>0</v>
      </c>
      <c r="P396" s="194">
        <f>IF(INDEX(tab_MinKomp[Regulamin wynagradzania / Vergütungsordnung],MATCH($B395,tab_MinKomp[[Stanowisko / Position ]:[Stanowisko / Position ]],0))="n/a","n/a",P395-INDEX(tab_MinKomp[Regulamin wynagradzania / Vergütungsordnung],MATCH($B395,tab_MinKomp[[Stanowisko / Position ]:[Stanowisko / Position ]],0)))</f>
        <v>1</v>
      </c>
      <c r="Q396" s="194" t="str">
        <f>IF(INDEX(tab_MinKomp[System R2PŁATNIK PRO: Płace / Lohnabrechnung],MATCH($B395,tab_MinKomp[[Stanowisko / Position ]:[Stanowisko / Position ]],0))="n/a","n/a",Q395-INDEX(tab_MinKomp[System R2PŁATNIK PRO: Płace / Lohnabrechnung],MATCH($B395,tab_MinKomp[[Stanowisko / Position ]:[Stanowisko / Position ]],0)))</f>
        <v>n/a</v>
      </c>
      <c r="R396" s="194" t="str">
        <f>IF(INDEX(tab_MinKomp[SystemR2PŁATNIK PRO: KADRY / Personaldaten],MATCH($B395,tab_MinKomp[[Stanowisko / Position ]:[Stanowisko / Position ]],0))="n/a","n/a",R395-INDEX(tab_MinKomp[SystemR2PŁATNIK PRO: KADRY / Personaldaten],MATCH($B395,tab_MinKomp[[Stanowisko / Position ]:[Stanowisko / Position ]],0)))</f>
        <v>n/a</v>
      </c>
      <c r="S396" s="194" t="str">
        <f>IF(INDEX(tab_MinKomp[SYSTEM R2PŁATNIK PRO: zarządzanie pracownikami / Arbeitsverwaltung],MATCH($B395,tab_MinKomp[[Stanowisko / Position ]:[Stanowisko / Position ]],0))="n/a","n/a",S395-INDEX(tab_MinKomp[SYSTEM R2PŁATNIK PRO: zarządzanie pracownikami / Arbeitsverwaltung],MATCH($B395,tab_MinKomp[[Stanowisko / Position ]:[Stanowisko / Position ]],0)))</f>
        <v>n/a</v>
      </c>
      <c r="T396" s="194" t="str">
        <f>IF(INDEX(tab_MinKomp[Doradztwo, wsparcie personalne / Personalberatung und Unterstützung],MATCH($B395,tab_MinKomp[[Stanowisko / Position ]:[Stanowisko / Position ]],0))="n/a","n/a",T395-INDEX(tab_MinKomp[Doradztwo, wsparcie personalne / Personalberatung und Unterstützung],MATCH($B395,tab_MinKomp[[Stanowisko / Position ]:[Stanowisko / Position ]],0)))</f>
        <v>n/a</v>
      </c>
      <c r="U396" s="194" t="str">
        <f>IF(INDEX(tab_MinKomp[Przepisy o podatku VAT / MwSt.- Gesetz],MATCH($B395,tab_MinKomp[[Stanowisko / Position ]:[Stanowisko / Position ]],0))="n/a","n/a",U395-INDEX(tab_MinKomp[Przepisy o podatku VAT / MwSt.- Gesetz],MATCH($B395,tab_MinKomp[[Stanowisko / Position ]:[Stanowisko / Position ]],0)))</f>
        <v>n/a</v>
      </c>
      <c r="V396" s="194" t="str">
        <f>IF(INDEX(tab_MinKomp[PrzepisyPDOP / geschäftlich Einkommensteuergesetz],MATCH($B395,tab_MinKomp[[Stanowisko / Position ]:[Stanowisko / Position ]],0))="n/a","n/a",V395-INDEX(tab_MinKomp[PrzepisyPDOP / geschäftlich Einkommensteuergesetz],MATCH($B395,tab_MinKomp[[Stanowisko / Position ]:[Stanowisko / Position ]],0)))</f>
        <v>n/a</v>
      </c>
      <c r="W396" s="194" t="str">
        <f>IF(INDEX(tab_MinKomp[System BAAN / FINANSE (FIBU)],MATCH($B395,tab_MinKomp[[Stanowisko / Position ]:[Stanowisko / Position ]],0))="n/a","n/a",W395-INDEX(tab_MinKomp[System BAAN / FINANSE (FIBU)],MATCH($B395,tab_MinKomp[[Stanowisko / Position ]:[Stanowisko / Position ]],0)))</f>
        <v>n/a</v>
      </c>
      <c r="X396" s="194" t="str">
        <f>IF(INDEX(tab_MinKomp[Systemy pomocnicze / Hilfssysteme(STOCKPROGRAM, KALK2000 etc.)],MATCH($B395,tab_MinKomp[[Stanowisko / Position ]:[Stanowisko / Position ]],0))="n/a","n/a",X395-INDEX(tab_MinKomp[Systemy pomocnicze / Hilfssysteme(STOCKPROGRAM, KALK2000 etc.)],MATCH($B395,tab_MinKomp[[Stanowisko / Position ]:[Stanowisko / Position ]],0)))</f>
        <v>n/a</v>
      </c>
      <c r="Y396" s="194" t="str">
        <f>IF(INDEX(tab_MinKomp[Polityka rachunkowości / Buchführungspolitik],MATCH($B395,tab_MinKomp[[Stanowisko / Position ]:[Stanowisko / Position ]],0))="n/a","n/a",Y395-INDEX(tab_MinKomp[Polityka rachunkowości / Buchführungspolitik],MATCH($B395,tab_MinKomp[[Stanowisko / Position ]:[Stanowisko / Position ]],0)))</f>
        <v>n/a</v>
      </c>
      <c r="Z396" s="194" t="str">
        <f>IF(INDEX(tab_MinKomp[Ustawa o rachunkowości / Rechnungslegungsgesetz],MATCH($B395,tab_MinKomp[[Stanowisko / Position ]:[Stanowisko / Position ]],0))="n/a","n/a",Z395-INDEX(tab_MinKomp[Ustawa o rachunkowości / Rechnungslegungsgesetz],MATCH($B395,tab_MinKomp[[Stanowisko / Position ]:[Stanowisko / Position ]],0)))</f>
        <v>n/a</v>
      </c>
      <c r="AA396" s="194" t="str">
        <f>IF(INDEX(tab_MinKomp[WORKFLOW - TS-100],MATCH($B395,tab_MinKomp[[Stanowisko / Position ]:[Stanowisko / Position ]],0))="n/a","n/a",AA395-INDEX(tab_MinKomp[WORKFLOW - TS-100],MATCH($B395,tab_MinKomp[[Stanowisko / Position ]:[Stanowisko / Position ]],0)))</f>
        <v>n/a</v>
      </c>
      <c r="AB396" s="194" t="str">
        <f>IF(INDEX(tab_MinKomp[WORKFLOW - SFMS],MATCH($B395,tab_MinKomp[[Stanowisko / Position ]:[Stanowisko / Position ]],0))="n/a","n/a",AB395-INDEX(tab_MinKomp[WORKFLOW - SFMS],MATCH($B395,tab_MinKomp[[Stanowisko / Position ]:[Stanowisko / Position ]],0)))</f>
        <v>n/a</v>
      </c>
      <c r="AC396" s="194" t="str">
        <f>IF(INDEX(tab_MinKomp[System ISO 9001:2015],MATCH($B395,tab_MinKomp[[Stanowisko / Position ]:[Stanowisko / Position ]],0))="n/a","n/a",AC395-INDEX(tab_MinKomp[System ISO 9001:2015],MATCH($B395,tab_MinKomp[[Stanowisko / Position ]:[Stanowisko / Position ]],0)))</f>
        <v>n/a</v>
      </c>
      <c r="AD396" s="194" t="str">
        <f>IF(INDEX(tab_MinKomp[System ISO 9001:2015],MATCH($B395,tab_MinKomp[[Stanowisko / Position ]:[Stanowisko / Position ]],0))="n/a","n/a",AD395-INDEX(tab_MinKomp[System ISO 9001:2015],MATCH($B395,tab_MinKomp[[Stanowisko / Position ]:[Stanowisko / Position ]],0)))</f>
        <v>n/a</v>
      </c>
      <c r="AE396" s="194" t="str">
        <f>IF(INDEX(tab_MinKomp[System ISO 9001:2015],MATCH($B395,tab_MinKomp[[Stanowisko / Position ]:[Stanowisko / Position ]],0))="n/a","n/a",AE395-INDEX(tab_MinKomp[System ISO 9001:2015],MATCH($B395,tab_MinKomp[[Stanowisko / Position ]:[Stanowisko / Position ]],0)))</f>
        <v>n/a</v>
      </c>
      <c r="AF396" s="194" t="str">
        <f>IF(INDEX(tab_MinKomp[System ISO 9001:2015],MATCH($B395,tab_MinKomp[[Stanowisko / Position ]:[Stanowisko / Position ]],0))="n/a","n/a",AF395-INDEX(tab_MinKomp[System ISO 9001:2015],MATCH($B395,tab_MinKomp[[Stanowisko / Position ]:[Stanowisko / Position ]],0)))</f>
        <v>n/a</v>
      </c>
      <c r="AG396" s="194" t="str">
        <f>IF(INDEX(tab_MinKomp[Wymagania VDA 6.3 Process / Forderungen],MATCH($B395,tab_MinKomp[[Stanowisko / Position ]:[Stanowisko / Position ]],0))="n/a","n/a",AG395-INDEX(tab_MinKomp[Wymagania VDA 6.3 Process / Forderungen],MATCH($B395,tab_MinKomp[[Stanowisko / Position ]:[Stanowisko / Position ]],0)))</f>
        <v>n/a</v>
      </c>
      <c r="AH396" s="194" t="str">
        <f>IF(INDEX(tab_MinKomp[Wymagania VDA 6.5 Product / Forderungen],MATCH($B395,tab_MinKomp[[Stanowisko / Position ]:[Stanowisko / Position ]],0))="n/a","n/a",AH395-INDEX(tab_MinKomp[Wymagania VDA 6.5 Product / Forderungen],MATCH($B395,tab_MinKomp[[Stanowisko / Position ]:[Stanowisko / Position ]],0)))</f>
        <v>n/a</v>
      </c>
      <c r="AI396" s="194" t="str">
        <f>IF(INDEX(tab_MinKomp[System ISO 9001:2015],MATCH($B395,tab_MinKomp[[Stanowisko / Position ]:[Stanowisko / Position ]],0))="n/a","n/a",AI395-INDEX(tab_MinKomp[System ISO 9001:2015],MATCH($B395,tab_MinKomp[[Stanowisko / Position ]:[Stanowisko / Position ]],0)))</f>
        <v>n/a</v>
      </c>
      <c r="AJ396" s="194" t="str">
        <f>IF(INDEX(tab_MinKomp[Auditor systemu ISO 17021:2018],MATCH($B395,tab_MinKomp[[Stanowisko / Position ]:[Stanowisko / Position ]],0))="n/a","n/a",AJ395-INDEX(tab_MinKomp[Auditor systemu ISO 17021:2018],MATCH($B395,tab_MinKomp[[Stanowisko / Position ]:[Stanowisko / Position ]],0)))</f>
        <v>n/a</v>
      </c>
      <c r="AK396" s="194" t="str">
        <f>IF(INDEX(tab_MinKomp[Pełnomocnik systemu / Systemvertreter],MATCH($B395,tab_MinKomp[[Stanowisko / Position ]:[Stanowisko / Position ]],0))="n/a","n/a",AK395-INDEX(tab_MinKomp[Pełnomocnik systemu / Systemvertreter],MATCH($B395,tab_MinKomp[[Stanowisko / Position ]:[Stanowisko / Position ]],0)))</f>
        <v>n/a</v>
      </c>
      <c r="AL396" s="194">
        <f>IF(INDEX(tab_MinKomp[Polityka Etyczna - Compliance],MATCH($B395,tab_MinKomp[[Stanowisko / Position ]:[Stanowisko / Position ]],0))="n/a","n/a",AL395-INDEX(tab_MinKomp[Polityka Etyczna - Compliance],MATCH($B395,tab_MinKomp[[Stanowisko / Position ]:[Stanowisko / Position ]],0)))</f>
        <v>1</v>
      </c>
      <c r="AM396" s="194" t="str">
        <f>IF(INDEX(tab_MinKomp[WDRAŻANIE NOWYCH PROJEKTÓW/ PROCEDURA CTM],MATCH($B395,tab_MinKomp[[Stanowisko / Position ]:[Stanowisko / Position ]],0))="n/a","n/a",AM395-INDEX(tab_MinKomp[WDRAŻANIE NOWYCH PROJEKTÓW/ PROCEDURA CTM],MATCH($B395,tab_MinKomp[[Stanowisko / Position ]:[Stanowisko / Position ]],0)))</f>
        <v>n/a</v>
      </c>
      <c r="AN396" s="194" t="str">
        <f>IF(INDEX(tab_MinKomp[KAMIENIE MILOWE MSL/PIFF],MATCH($B395,tab_MinKomp[[Stanowisko / Position ]:[Stanowisko / Position ]],0))="n/a","n/a",AN395-INDEX(tab_MinKomp[KAMIENIE MILOWE MSL/PIFF],MATCH($B395,tab_MinKomp[[Stanowisko / Position ]:[Stanowisko / Position ]],0)))</f>
        <v>n/a</v>
      </c>
      <c r="AO396" s="194">
        <f>IF(INDEX(tab_MinKomp[CP],MATCH($B395,tab_MinKomp[[Stanowisko / Position ]:[Stanowisko / Position ]],0))="n/a","n/a",AO395-INDEX(tab_MinKomp[CP],MATCH($B395,tab_MinKomp[[Stanowisko / Position ]:[Stanowisko / Position ]],0)))</f>
        <v>0</v>
      </c>
      <c r="AP396" s="194" t="str">
        <f>IF(INDEX(tab_MinKomp[FMEA],MATCH($B395,tab_MinKomp[[Stanowisko / Position ]:[Stanowisko / Position ]],0))="n/a","n/a",AP395-INDEX(tab_MinKomp[FMEA],MATCH($B395,tab_MinKomp[[Stanowisko / Position ]:[Stanowisko / Position ]],0)))</f>
        <v>n/a</v>
      </c>
      <c r="AQ396" s="194">
        <f>IF(INDEX(tab_MinKomp[FLOW CHART],MATCH($B395,tab_MinKomp[[Stanowisko / Position ]:[Stanowisko / Position ]],0))="n/a","n/a",AQ395-INDEX(tab_MinKomp[FLOW CHART],MATCH($B395,tab_MinKomp[[Stanowisko / Position ]:[Stanowisko / Position ]],0)))</f>
        <v>0</v>
      </c>
      <c r="AR396" s="194" t="str">
        <f>IF(INDEX(tab_MinKomp[APQP],MATCH($B395,tab_MinKomp[[Stanowisko / Position ]:[Stanowisko / Position ]],0))="n/a","n/a",AR395-INDEX(tab_MinKomp[APQP],MATCH($B395,tab_MinKomp[[Stanowisko / Position ]:[Stanowisko / Position ]],0)))</f>
        <v>n/a</v>
      </c>
      <c r="AS396" s="194" t="str">
        <f>IF(INDEX(tab_MinKomp[MSA],MATCH($B395,tab_MinKomp[[Stanowisko / Position ]:[Stanowisko / Position ]],0))="n/a","n/a",AS395-INDEX(tab_MinKomp[MSA],MATCH($B395,tab_MinKomp[[Stanowisko / Position ]:[Stanowisko / Position ]],0)))</f>
        <v>n/a</v>
      </c>
      <c r="AT396" s="194" t="str">
        <f>IF(INDEX(tab_MinKomp[SPC],MATCH($B395,tab_MinKomp[[Stanowisko / Position ]:[Stanowisko / Position ]],0))="n/a","n/a",AT395-INDEX(tab_MinKomp[SPC],MATCH($B395,tab_MinKomp[[Stanowisko / Position ]:[Stanowisko / Position ]],0)))</f>
        <v>n/a</v>
      </c>
      <c r="AU396" s="194" t="str">
        <f>IF(INDEX(tab_MinKomp[CSR (SPECYFICZNE WYMAGANIA KLIENTA)],MATCH($B395,tab_MinKomp[[Stanowisko / Position ]:[Stanowisko / Position ]],0))="n/a","n/a",AU395-INDEX(tab_MinKomp[CSR (SPECYFICZNE WYMAGANIA KLIENTA)],MATCH($B395,tab_MinKomp[[Stanowisko / Position ]:[Stanowisko / Position ]],0)))</f>
        <v>n/a</v>
      </c>
      <c r="AV396" s="194">
        <f>IF(INDEX(tab_MinKomp[5S],MATCH($B395,tab_MinKomp[[Stanowisko / Position ]:[Stanowisko / Position ]],0))="n/a","n/a",AV395-INDEX(tab_MinKomp[5S],MATCH($B395,tab_MinKomp[[Stanowisko / Position ]:[Stanowisko / Position ]],0)))</f>
        <v>0</v>
      </c>
      <c r="AW396" s="194">
        <f>IF(INDEX(tab_MinKomp[LEAN MANAGEMENT],MATCH($B395,tab_MinKomp[[Stanowisko / Position ]:[Stanowisko / Position ]],0))="n/a","n/a",AW395-INDEX(tab_MinKomp[LEAN MANAGEMENT],MATCH($B395,tab_MinKomp[[Stanowisko / Position ]:[Stanowisko / Position ]],0)))</f>
        <v>0</v>
      </c>
      <c r="AX396" s="194" t="str">
        <f>IF(INDEX(tab_MinKomp[5R],MATCH($B395,tab_MinKomp[[Stanowisko / Position ]:[Stanowisko / Position ]],0))="n/a","n/a",AX395-INDEX(tab_MinKomp[5R],MATCH($B395,tab_MinKomp[[Stanowisko / Position ]:[Stanowisko / Position ]],0)))</f>
        <v>n/a</v>
      </c>
      <c r="AY396" s="194" t="str">
        <f>IF(INDEX(tab_MinKomp[Six Sigma],MATCH($B395,tab_MinKomp[[Stanowisko / Position ]:[Stanowisko / Position ]],0))="n/a","n/a",AY395-INDEX(tab_MinKomp[Six Sigma],MATCH($B395,tab_MinKomp[[Stanowisko / Position ]:[Stanowisko / Position ]],0)))</f>
        <v>n/a</v>
      </c>
      <c r="AZ396" s="194" t="str">
        <f>IF(INDEX(tab_MinKomp[System BAAN / Distribution &amp; Supply Chain],MATCH($B395,tab_MinKomp[[Stanowisko / Position ]:[Stanowisko / Position ]],0))="n/a","n/a",AZ395-INDEX(tab_MinKomp[System BAAN / Distribution &amp; Supply Chain],MATCH($B395,tab_MinKomp[[Stanowisko / Position ]:[Stanowisko / Position ]],0)))</f>
        <v>n/a</v>
      </c>
      <c r="BA396" s="194" t="str">
        <f>IF(INDEX(tab_MinKomp[Gospodarka magazynowa / Lagerverwaltung],MATCH($B395,tab_MinKomp[[Stanowisko / Position ]:[Stanowisko / Position ]],0))="n/a","n/a",BA395-INDEX(tab_MinKomp[Gospodarka magazynowa / Lagerverwaltung],MATCH($B395,tab_MinKomp[[Stanowisko / Position ]:[Stanowisko / Position ]],0)))</f>
        <v>n/a</v>
      </c>
      <c r="BB396" s="194" t="str">
        <f>IF(INDEX(tab_MinKomp[Inwentaryzacja - organizacja i przebieg / Inventurprozess],MATCH($B395,tab_MinKomp[[Stanowisko / Position ]:[Stanowisko / Position ]],0))="n/a","n/a",BB395-INDEX(tab_MinKomp[Inwentaryzacja - organizacja i przebieg / Inventurprozess],MATCH($B395,tab_MinKomp[[Stanowisko / Position ]:[Stanowisko / Position ]],0)))</f>
        <v>n/a</v>
      </c>
      <c r="BC396" s="194" t="str">
        <f>IF(INDEX(tab_MinKomp[Organizacja dostaw / Versorgungsorganisation],MATCH($B395,tab_MinKomp[[Stanowisko / Position ]:[Stanowisko / Position ]],0))="n/a","n/a",BC395-INDEX(tab_MinKomp[Organizacja dostaw / Versorgungsorganisation],MATCH($B395,tab_MinKomp[[Stanowisko / Position ]:[Stanowisko / Position ]],0)))</f>
        <v>n/a</v>
      </c>
      <c r="BD396" s="194" t="str">
        <f>IF(INDEX(tab_MinKomp[Organizacja wysyłek / Organisation von Lieferungen],MATCH($B395,tab_MinKomp[[Stanowisko / Position ]:[Stanowisko / Position ]],0))="n/a","n/a",BD395-INDEX(tab_MinKomp[Organizacja wysyłek / Organisation von Lieferungen],MATCH($B395,tab_MinKomp[[Stanowisko / Position ]:[Stanowisko / Position ]],0)))</f>
        <v>n/a</v>
      </c>
      <c r="BE396" s="194" t="str">
        <f>IF(INDEX(tab_MinKomp[Analiza magazynowa - Program Polen.mdb / Inventuranalyse],MATCH($B395,tab_MinKomp[[Stanowisko / Position ]:[Stanowisko / Position ]],0))="n/a","n/a",BE395-INDEX(tab_MinKomp[Analiza magazynowa - Program Polen.mdb / Inventuranalyse],MATCH($B395,tab_MinKomp[[Stanowisko / Position ]:[Stanowisko / Position ]],0)))</f>
        <v>n/a</v>
      </c>
      <c r="BF396" s="190" t="str">
        <f>IF(INDEX(tab_MinKomp[MMOG (Materials Management Operations Guidelines)],MATCH($B395,tab_MinKomp[[Stanowisko / Position ]:[Stanowisko / Position ]],0))="n/a","n/a",BF395-INDEX(tab_MinKomp[MMOG (Materials Management Operations Guidelines)],MATCH($B395,tab_MinKomp[[Stanowisko / Position ]:[Stanowisko / Position ]],0)))</f>
        <v>n/a</v>
      </c>
      <c r="BG396" s="190" t="str">
        <f>IF(INDEX(tab_MinKomp[GPP],MATCH($B395,tab_MinKomp[[Stanowisko / Position ]:[Stanowisko / Position ]],0))="n/a","n/a",BG395-INDEX(tab_MinKomp[GPP],MATCH($B395,tab_MinKomp[[Stanowisko / Position ]:[Stanowisko / Position ]],0)))</f>
        <v>n/a</v>
      </c>
      <c r="BH396" s="190" t="str">
        <f>IF(INDEX(tab_MinKomp[AIAG (Automotive Industry Action Group)],MATCH($B395,tab_MinKomp[[Stanowisko / Position ]:[Stanowisko / Position ]],0))="n/a","n/a",BH395-INDEX(tab_MinKomp[AIAG (Automotive Industry Action Group)],MATCH($B395,tab_MinKomp[[Stanowisko / Position ]:[Stanowisko / Position ]],0)))</f>
        <v>n/a</v>
      </c>
      <c r="BI396" s="190" t="str">
        <f>IF(INDEX(tab_MinKomp[Super-G disputes],MATCH($B395,tab_MinKomp[[Stanowisko / Position ]:[Stanowisko / Position ]],0))="n/a","n/a",BI395-INDEX(tab_MinKomp[Super-G disputes],MATCH($B395,tab_MinKomp[[Stanowisko / Position ]:[Stanowisko / Position ]],0)))</f>
        <v>n/a</v>
      </c>
      <c r="BJ396" s="190" t="str">
        <f>IF(INDEX(tab_MinKomp[CMMS3/eDDL (Direct Data Link)],MATCH($B395,tab_MinKomp[[Stanowisko / Position ]:[Stanowisko / Position ]],0))="n/a","n/a",BJ395-INDEX(tab_MinKomp[CMMS3/eDDL (Direct Data Link)],MATCH($B395,tab_MinKomp[[Stanowisko / Position ]:[Stanowisko / Position ]],0)))</f>
        <v>n/a</v>
      </c>
      <c r="BK396" s="190" t="str">
        <f>IF(INDEX(tab_MinKomp[MP&amp;L (Material Planning and Logistics)],MATCH($B395,tab_MinKomp[[Stanowisko / Position ]:[Stanowisko / Position ]],0))="n/a","n/a",BK395-INDEX(tab_MinKomp[MP&amp;L (Material Planning and Logistics)],MATCH($B395,tab_MinKomp[[Stanowisko / Position ]:[Stanowisko / Position ]],0)))</f>
        <v>n/a</v>
      </c>
      <c r="BL396" s="190" t="str">
        <f>IF(INDEX(tab_MinKomp[Supplier delivery rating],MATCH($B395,tab_MinKomp[[Stanowisko / Position ]:[Stanowisko / Position ]],0))="n/a","n/a",BL395-INDEX(tab_MinKomp[Supplier delivery rating],MATCH($B395,tab_MinKomp[[Stanowisko / Position ]:[Stanowisko / Position ]],0)))</f>
        <v>n/a</v>
      </c>
      <c r="BM396" s="194" t="str">
        <f>IF(INDEX(tab_MinKomp[Wymagania VDA 6.5 Product / Forderungen],MATCH($B395,tab_MinKomp[[Stanowisko / Position ]:[Stanowisko / Position ]],0))="n/a","n/a",BM395-INDEX(tab_MinKomp[Wymagania VDA 6.5 Product / Forderungen],MATCH($B395,tab_MinKomp[[Stanowisko / Position ]:[Stanowisko / Position ]],0)))</f>
        <v>n/a</v>
      </c>
      <c r="BN396" s="194" t="str">
        <f>IF(INDEX(tab_MinKomp[Wymagania VDA 6.5 Product / Forderungen],MATCH($B395,tab_MinKomp[[Stanowisko / Position ]:[Stanowisko / Position ]],0))="n/a","n/a",BN395-INDEX(tab_MinKomp[Wymagania VDA 6.5 Product / Forderungen],MATCH($B395,tab_MinKomp[[Stanowisko / Position ]:[Stanowisko / Position ]],0)))</f>
        <v>n/a</v>
      </c>
      <c r="BO396" s="194">
        <f>IF(INDEX(tab_MinKomp[5S],MATCH($B395,tab_MinKomp[[Stanowisko / Position ]:[Stanowisko / Position ]],0))="n/a","n/a",BO395-INDEX(tab_MinKomp[5S],MATCH($B395,tab_MinKomp[[Stanowisko / Position ]:[Stanowisko / Position ]],0)))</f>
        <v>0</v>
      </c>
      <c r="BP396" s="194" t="str">
        <f>IF(INDEX(tab_MinKomp[Wymagania VDA 6.5 Product / Forderungen],MATCH($B395,tab_MinKomp[[Stanowisko / Position ]:[Stanowisko / Position ]],0))="n/a","n/a",BP395-INDEX(tab_MinKomp[Wymagania VDA 6.5 Product / Forderungen],MATCH($B395,tab_MinKomp[[Stanowisko / Position ]:[Stanowisko / Position ]],0)))</f>
        <v>n/a</v>
      </c>
      <c r="BQ396" s="194" t="str">
        <f>IF(INDEX(tab_MinKomp[Wymagania VDA 6.5 Product / Forderungen],MATCH($B395,tab_MinKomp[[Stanowisko / Position ]:[Stanowisko / Position ]],0))="n/a","n/a",BQ395-INDEX(tab_MinKomp[Wymagania VDA 6.5 Product / Forderungen],MATCH($B395,tab_MinKomp[[Stanowisko / Position ]:[Stanowisko / Position ]],0)))</f>
        <v>n/a</v>
      </c>
      <c r="BR396" s="194" t="str">
        <f>IF(INDEX(tab_MinKomp[Wymagania VDA 6.5 Product / Forderungen],MATCH($B395,tab_MinKomp[[Stanowisko / Position ]:[Stanowisko / Position ]],0))="n/a","n/a",BR395-INDEX(tab_MinKomp[Wymagania VDA 6.5 Product / Forderungen],MATCH($B395,tab_MinKomp[[Stanowisko / Position ]:[Stanowisko / Position ]],0)))</f>
        <v>n/a</v>
      </c>
      <c r="BS396" s="194">
        <f>IF(INDEX(tab_MinKomp[5S],MATCH($B395,tab_MinKomp[[Stanowisko / Position ]:[Stanowisko / Position ]],0))="n/a","n/a",BS395-INDEX(tab_MinKomp[5S],MATCH($B395,tab_MinKomp[[Stanowisko / Position ]:[Stanowisko / Position ]],0)))</f>
        <v>0</v>
      </c>
      <c r="BT396" s="194" t="str">
        <f>IF(INDEX(tab_MinKomp[Wymagania VDA 6.5 Product / Forderungen],MATCH($B395,tab_MinKomp[[Stanowisko / Position ]:[Stanowisko / Position ]],0))="n/a","n/a",BT395-INDEX(tab_MinKomp[Wymagania VDA 6.5 Product / Forderungen],MATCH($B395,tab_MinKomp[[Stanowisko / Position ]:[Stanowisko / Position ]],0)))</f>
        <v>n/a</v>
      </c>
      <c r="BU396" s="194">
        <f>IF(INDEX(tab_MinKomp[LEAN MANAGEMENT],MATCH($B395,tab_MinKomp[[Stanowisko / Position ]:[Stanowisko / Position ]],0))="n/a","n/a",BU395-INDEX(tab_MinKomp[LEAN MANAGEMENT],MATCH($B395,tab_MinKomp[[Stanowisko / Position ]:[Stanowisko / Position ]],0)))</f>
        <v>1</v>
      </c>
      <c r="BV396" s="194">
        <f>IF(INDEX(tab_MinKomp[5S],MATCH($B395,tab_MinKomp[[Stanowisko / Position ]:[Stanowisko / Position ]],0))="n/a","n/a",BV395-INDEX(tab_MinKomp[5S],MATCH($B395,tab_MinKomp[[Stanowisko / Position ]:[Stanowisko / Position ]],0)))</f>
        <v>0</v>
      </c>
      <c r="BW396" s="194">
        <f>IF(INDEX(tab_MinKomp[5S],MATCH($B395,tab_MinKomp[[Stanowisko / Position ]:[Stanowisko / Position ]],0))="n/a","n/a",BW395-INDEX(tab_MinKomp[5S],MATCH($B395,tab_MinKomp[[Stanowisko / Position ]:[Stanowisko / Position ]],0)))</f>
        <v>0</v>
      </c>
      <c r="BX396" s="194">
        <f>IF(INDEX(tab_MinKomp[5S],MATCH($B395,tab_MinKomp[[Stanowisko / Position ]:[Stanowisko / Position ]],0))="n/a","n/a",BX395-INDEX(tab_MinKomp[5S],MATCH($B395,tab_MinKomp[[Stanowisko / Position ]:[Stanowisko / Position ]],0)))</f>
        <v>0</v>
      </c>
      <c r="BY396" s="194" t="str">
        <f>IF(INDEX(tab_MinKomp[Obsługa maszyn Engel / Engel Maschinenbedienung],MATCH($B395,tab_MinKomp[[Stanowisko / Position ]:[Stanowisko / Position ]],0))="n/a","n/a",BY395-INDEX(tab_MinKomp[Obsługa maszyn Engel / Engel Maschinenbedienung],MATCH($B395,tab_MinKomp[[Stanowisko / Position ]:[Stanowisko / Position ]],0)))</f>
        <v>n/a</v>
      </c>
      <c r="BZ396" s="194">
        <f>IF(INDEX(tab_MinKomp[5S],MATCH($B395,tab_MinKomp[Stanowisko / Position ],0))="n/a","n/a",BZ395-INDEX(tab_MinKomp[5S],MATCH($B395,tab_MinKomp[Stanowisko / Position ],0)))</f>
        <v>0</v>
      </c>
      <c r="CA396" s="194">
        <f>IF(INDEX(tab_MinKomp[LEAN MANAGEMENT],MATCH($B395,tab_MinKomp[Stanowisko / Position ],0))="n/a","n/a",CA395-INDEX(tab_MinKomp[LEAN MANAGEMENT],MATCH($B395,tab_MinKomp[Stanowisko / Position ],0)))</f>
        <v>1</v>
      </c>
      <c r="CB396" s="194">
        <f>IF(INDEX(tab_MinKomp[5S],MATCH($B395,tab_MinKomp[Stanowisko / Position ],0))="n/a","n/a",CB395-INDEX(tab_MinKomp[5S],MATCH($B395,tab_MinKomp[Stanowisko / Position ],0)))</f>
        <v>0</v>
      </c>
      <c r="CC396" s="194" t="str">
        <f>IF(INDEX(tab_MinKomp[Obsługa maszyn Branson / Branson Maschinenbedienung],MATCH($B395,tab_MinKomp[[Stanowisko / Position ]:[Stanowisko / Position ]],0))="n/a","n/a",CC395-INDEX(tab_MinKomp[Obsługa maszyn Branson / Branson Maschinenbedienung],MATCH($B395,tab_MinKomp[[Stanowisko / Position ]:[Stanowisko / Position ]],0)))</f>
        <v>n/a</v>
      </c>
      <c r="CD396" s="194">
        <f>IF(INDEX(tab_MinKomp[Obsługa maszyn Novapax / Novapax Maschinenbedienung],MATCH($B395,tab_MinKomp[[Stanowisko / Position ]:[Stanowisko / Position ]],0))="n/a","n/a",CD395-INDEX(tab_MinKomp[Obsługa maszyn Novapax / Novapax Maschinenbedienung],MATCH($B395,tab_MinKomp[[Stanowisko / Position ]:[Stanowisko / Position ]],0)))</f>
        <v>0</v>
      </c>
      <c r="CE396" s="194">
        <f>IF(INDEX(tab_MinKomp[5S],MATCH($B395,tab_MinKomp[[Stanowisko / Position ]:[Stanowisko / Position ]],0))="n/a","n/a",CE395-INDEX(tab_MinKomp[5S],MATCH($B395,tab_MinKomp[[Stanowisko / Position ]:[Stanowisko / Position ]],0)))</f>
        <v>0</v>
      </c>
      <c r="CF396" s="194">
        <f>IF(INDEX(tab_MinKomp[Obsługa maszyn Novapax / Novapax Maschinenbedienung],MATCH($B395,tab_MinKomp[[Stanowisko / Position ]:[Stanowisko / Position ]],0))="n/a","n/a",CF395-INDEX(tab_MinKomp[Obsługa maszyn Novapax / Novapax Maschinenbedienung],MATCH($B395,tab_MinKomp[[Stanowisko / Position ]:[Stanowisko / Position ]],0)))</f>
        <v>0</v>
      </c>
      <c r="CG396" s="194">
        <f>IF(INDEX(tab_MinKomp[Eliminacja awarii / Beseitigung von Ausfällen],MATCH($B395,tab_MinKomp[[Stanowisko / Position ]:[Stanowisko / Position ]],0))="n/a","n/a",CG395-INDEX(tab_MinKomp[Eliminacja awarii / Beseitigung von Ausfällen],MATCH($B395,tab_MinKomp[[Stanowisko / Position ]:[Stanowisko / Position ]],0)))</f>
        <v>0</v>
      </c>
      <c r="CH396" s="194" t="str">
        <f>IF(INDEX(tab_MinKomp[Wymagania VDA 6.5 Product / Forderungen],MATCH($B395,tab_MinKomp[[Stanowisko / Position ]:[Stanowisko / Position ]],0))="n/a","n/a",CH395-INDEX(tab_MinKomp[Wymagania VDA 6.5 Product / Forderungen],MATCH($B395,tab_MinKomp[[Stanowisko / Position ]:[Stanowisko / Position ]],0)))</f>
        <v>n/a</v>
      </c>
      <c r="CI396" s="194" t="str">
        <f>IF(INDEX(tab_MinKomp[Wymagania VDA 6.5 Product / Forderungen],MATCH($B395,tab_MinKomp[[Stanowisko / Position ]:[Stanowisko / Position ]],0))="n/a","n/a",CI395-INDEX(tab_MinKomp[Wymagania VDA 6.5 Product / Forderungen],MATCH($B395,tab_MinKomp[[Stanowisko / Position ]:[Stanowisko / Position ]],0)))</f>
        <v>n/a</v>
      </c>
      <c r="CJ396" s="194" t="str">
        <f>IF(INDEX(tab_MinKomp[Wymagania VDA 6.5 Product / Forderungen],MATCH($B395,tab_MinKomp[[Stanowisko / Position ]:[Stanowisko / Position ]],0))="n/a","n/a",CJ395-INDEX(tab_MinKomp[Wymagania VDA 6.5 Product / Forderungen],MATCH($B395,tab_MinKomp[[Stanowisko / Position ]:[Stanowisko / Position ]],0)))</f>
        <v>n/a</v>
      </c>
      <c r="CK396" s="194" t="str">
        <f>IF(INDEX(tab_MinKomp[Wymagania VDA 6.5 Product / Forderungen],MATCH($B395,tab_MinKomp[[Stanowisko / Position ]:[Stanowisko / Position ]],0))="n/a","n/a",CK395-INDEX(tab_MinKomp[Wymagania VDA 6.5 Product / Forderungen],MATCH($B395,tab_MinKomp[[Stanowisko / Position ]:[Stanowisko / Position ]],0)))</f>
        <v>n/a</v>
      </c>
      <c r="CL396" s="194" t="str">
        <f>IF(INDEX(tab_MinKomp[Wymagania VDA 6.5 Product / Forderungen],MATCH($B395,tab_MinKomp[[Stanowisko / Position ]:[Stanowisko / Position ]],0))="n/a","n/a",CL395-INDEX(tab_MinKomp[Wymagania VDA 6.5 Product / Forderungen],MATCH($B395,tab_MinKomp[[Stanowisko / Position ]:[Stanowisko / Position ]],0)))</f>
        <v>n/a</v>
      </c>
      <c r="CM396" s="194" t="str">
        <f>IF(INDEX(tab_MinKomp[Informatyka ogólna (techniczne i systemowe) / Allgemeine IT (Technik und System)],MATCH($B395,tab_MinKomp[[Stanowisko / Position ]:[Stanowisko / Position ]],0))="n/a","n/a",CM395-INDEX(tab_MinKomp[Informatyka ogólna (techniczne i systemowe) / Allgemeine IT (Technik und System)],MATCH($B395,tab_MinKomp[[Stanowisko / Position ]:[Stanowisko / Position ]],0)))</f>
        <v>n/a</v>
      </c>
      <c r="CN396" s="194" t="str">
        <f>IF(INDEX(tab_MinKomp[Sieci komputerowe / Computernetzwerke],MATCH($B395,tab_MinKomp[[Stanowisko / Position ]:[Stanowisko / Position ]],0))="n/a","n/a",CN395-INDEX(tab_MinKomp[Sieci komputerowe / Computernetzwerke],MATCH($B395,tab_MinKomp[[Stanowisko / Position ]:[Stanowisko / Position ]],0)))</f>
        <v>n/a</v>
      </c>
      <c r="CO396" s="194" t="str">
        <f>IF(INDEX(tab_MinKomp[Hardware (komputery PC, drukarki biurowe i etykietowe, telefonia stacjonarna i mobilna) (PC, Drucker, Telefpne, Handys)],MATCH($B395,tab_MinKomp[[Stanowisko / Position ]:[Stanowisko / Position ]],0))="n/a","n/a",CO395-INDEX(tab_MinKomp[Hardware (komputery PC, drukarki biurowe i etykietowe, telefonia stacjonarna i mobilna) (PC, Drucker, Telefpne, Handys)],MATCH($B395,tab_MinKomp[[Stanowisko / Position ]:[Stanowisko / Position ]],0)))</f>
        <v>n/a</v>
      </c>
      <c r="CP396" s="194" t="str">
        <f>IF(INDEX(tab_MinKomp[Software &amp; Systems (MS Office, MS Remote Desktop)],MATCH($B395,tab_MinKomp[[Stanowisko / Position ]:[Stanowisko / Position ]],0))="n/a","n/a",CP395-INDEX(tab_MinKomp[Software &amp; Systems (MS Office, MS Remote Desktop)],MATCH($B395,tab_MinKomp[[Stanowisko / Position ]:[Stanowisko / Position ]],0)))</f>
        <v>n/a</v>
      </c>
      <c r="CQ396" s="194" t="str">
        <f>IF(INDEX(tab_MinKomp[Programowanie obiektowe (PHP) / Objektprogrammierung],MATCH($B395,tab_MinKomp[[Stanowisko / Position ]:[Stanowisko / Position ]],0))="n/a","n/a",CQ395-INDEX(tab_MinKomp[Programowanie obiektowe (PHP) / Objektprogrammierung],MATCH($B395,tab_MinKomp[[Stanowisko / Position ]:[Stanowisko / Position ]],0)))</f>
        <v>n/a</v>
      </c>
      <c r="CR396" s="194" t="str">
        <f>IF(INDEX(tab_MinKomp[Scrum],MATCH($B395,tab_MinKomp[[Stanowisko / Position ]:[Stanowisko / Position ]],0))="n/a","n/a",CR395-INDEX(tab_MinKomp[Scrum],MATCH($B395,tab_MinKomp[[Stanowisko / Position ]:[Stanowisko / Position ]],0)))</f>
        <v>n/a</v>
      </c>
      <c r="CS396" s="194" t="str">
        <f>IF(INDEX(tab_MinKomp[SQL (MySQL)],MATCH($B395,tab_MinKomp[[Stanowisko / Position ]:[Stanowisko / Position ]],0))="n/a","n/a",CS395-INDEX(tab_MinKomp[SQL (MySQL)],MATCH($B395,tab_MinKomp[[Stanowisko / Position ]:[Stanowisko / Position ]],0)))</f>
        <v>n/a</v>
      </c>
      <c r="CT396" s="194" t="str">
        <f>IF(INDEX(tab_MinKomp[Javascript],MATCH($B395,tab_MinKomp[[Stanowisko / Position ]:[Stanowisko / Position ]],0))="n/a","n/a",CT395-INDEX(tab_MinKomp[Javascript],MATCH($B395,tab_MinKomp[[Stanowisko / Position ]:[Stanowisko / Position ]],0)))</f>
        <v>n/a</v>
      </c>
      <c r="CU396" s="194" t="str">
        <f>IF(INDEX(tab_MinKomp[Joomla],MATCH($B395,tab_MinKomp[[Stanowisko / Position ]:[Stanowisko / Position ]],0))="n/a","n/a",CU395-INDEX(tab_MinKomp[Joomla],MATCH($B395,tab_MinKomp[[Stanowisko / Position ]:[Stanowisko / Position ]],0)))</f>
        <v>n/a</v>
      </c>
      <c r="CV396" s="194" t="str">
        <f>IF(INDEX(tab_MinKomp[Bash],MATCH($B395,tab_MinKomp[[Stanowisko / Position ]:[Stanowisko / Position ]],0))="n/a","n/a",CV395-INDEX(tab_MinKomp[Bash],MATCH($B395,tab_MinKomp[[Stanowisko / Position ]:[Stanowisko / Position ]],0)))</f>
        <v>n/a</v>
      </c>
      <c r="CW396" s="194">
        <f>IF(INDEX(tab_MinKomp[Systemy MES (HYDRA / SFMS)],MATCH($B395,tab_MinKomp[[Stanowisko / Position ]:[Stanowisko / Position ]],0))="n/a","n/a",CW395-INDEX(tab_MinKomp[Systemy MES (HYDRA / SFMS)],MATCH($B395,tab_MinKomp[[Stanowisko / Position ]:[Stanowisko / Position ]],0)))</f>
        <v>0</v>
      </c>
      <c r="CX396" s="194" t="str">
        <f>IF(INDEX(tab_MinKomp[HTML / CSS],MATCH($B395,tab_MinKomp[[Stanowisko / Position ]:[Stanowisko / Position ]],0))="n/a","n/a",CX395-INDEX(tab_MinKomp[HTML / CSS],MATCH($B395,tab_MinKomp[[Stanowisko / Position ]:[Stanowisko / Position ]],0)))</f>
        <v>n/a</v>
      </c>
      <c r="CY396" s="194" t="str">
        <f>IF(INDEX(tab_MinKomp[SYSTEM PR],MATCH($B395,tab_MinKomp[[Stanowisko / Position ]:[Stanowisko / Position ]],0))="n/a","n/a",CY395-INDEX(tab_MinKomp[SYSTEM PR],MATCH($B395,tab_MinKomp[[Stanowisko / Position ]:[Stanowisko / Position ]],0)))</f>
        <v>n/a</v>
      </c>
      <c r="CZ396" s="194" t="str">
        <f>IF(INDEX(tab_MinKomp[System Einkauf XP / EBA],MATCH($B395,tab_MinKomp[[Stanowisko / Position ]:[Stanowisko / Position ]],0))="n/a","n/a",CZ395-INDEX(tab_MinKomp[System Einkauf XP / EBA],MATCH($B395,tab_MinKomp[[Stanowisko / Position ]:[Stanowisko / Position ]],0)))</f>
        <v>n/a</v>
      </c>
      <c r="DA396" s="194" t="str">
        <f>IF(INDEX(tab_MinKomp[Techniki negocjacyjne / Verhandlungstechniken],MATCH($B395,tab_MinKomp[[Stanowisko / Position ]:[Stanowisko / Position ]],0))="n/a","n/a",DA395-INDEX(tab_MinKomp[Techniki negocjacyjne / Verhandlungstechniken],MATCH($B395,tab_MinKomp[[Stanowisko / Position ]:[Stanowisko / Position ]],0)))</f>
        <v>n/a</v>
      </c>
      <c r="DB396" s="194" t="str">
        <f>IF(INDEX(tab_MinKomp[Znajomość rynku branżowego / Kenntnis des Industrie Marktes],MATCH($B395,tab_MinKomp[[Stanowisko / Position ]:[Stanowisko / Position ]],0))="n/a","n/a",DB395-INDEX(tab_MinKomp[Znajomość rynku branżowego / Kenntnis des Industrie Marktes],MATCH($B395,tab_MinKomp[[Stanowisko / Position ]:[Stanowisko / Position ]],0)))</f>
        <v>n/a</v>
      </c>
      <c r="DC396" s="194" t="str">
        <f>IF(INDEX(tab_MinKomp[SUPPLIER MANAGEMENT],MATCH($B395,tab_MinKomp[[Stanowisko / Position ]:[Stanowisko / Position ]],0))="n/a","n/a",DC395-INDEX(tab_MinKomp[SUPPLIER MANAGEMENT],MATCH($B395,tab_MinKomp[[Stanowisko / Position ]:[Stanowisko / Position ]],0)))</f>
        <v>n/a</v>
      </c>
      <c r="DD396" s="194" t="str">
        <f>IF(INDEX(tab_MinKomp[SUPPLIER MANAGEMENT],MATCH($B395,tab_MinKomp[[Stanowisko / Position ]:[Stanowisko / Position ]],0))="n/a","n/a",DD395-INDEX(tab_MinKomp[SUPPLIER MANAGEMENT],MATCH($B395,tab_MinKomp[[Stanowisko / Position ]:[Stanowisko / Position ]],0)))</f>
        <v>n/a</v>
      </c>
      <c r="DE396" s="194" t="str">
        <f>IF(INDEX(tab_MinKomp[SUPPLIER MANAGEMENT],MATCH($B395,tab_MinKomp[[Stanowisko / Position ]:[Stanowisko / Position ]],0))="n/a","n/a",DE395-INDEX(tab_MinKomp[SUPPLIER MANAGEMENT],MATCH($B395,tab_MinKomp[[Stanowisko / Position ]:[Stanowisko / Position ]],0)))</f>
        <v>n/a</v>
      </c>
      <c r="DF396" s="194">
        <f>IF(INDEX(tab_MinKomp[LEAN MANAGEMENT],MATCH($B395,tab_MinKomp[[Stanowisko / Position ]:[Stanowisko / Position ]],0))="n/a","n/a",DF395-INDEX(tab_MinKomp[LEAN MANAGEMENT],MATCH($B395,tab_MinKomp[[Stanowisko / Position ]:[Stanowisko / Position ]],0)))</f>
        <v>0</v>
      </c>
      <c r="DG396" s="194" t="str">
        <f>IF(INDEX(tab_MinKomp[PPAP/PSW],MATCH($B395,tab_MinKomp[[Stanowisko / Position ]:[Stanowisko / Position ]],0))="n/a","n/a",DG395-INDEX(tab_MinKomp[PPAP/PSW],MATCH($B395,tab_MinKomp[[Stanowisko / Position ]:[Stanowisko / Position ]],0)))</f>
        <v>n/a</v>
      </c>
      <c r="DH396" s="194" t="str">
        <f>IF(INDEX(tab_MinKomp[SUPPLIER MANAGEMENT],MATCH($B395,tab_MinKomp[[Stanowisko / Position ]:[Stanowisko / Position ]],0))="n/a","n/a",DH395-INDEX(tab_MinKomp[SUPPLIER MANAGEMENT],MATCH($B395,tab_MinKomp[[Stanowisko / Position ]:[Stanowisko / Position ]],0)))</f>
        <v>n/a</v>
      </c>
      <c r="DI396" s="194" t="str">
        <f>IF(INDEX(tab_MinKomp[OBSŁUGA PORTALI KLIENTA / Kundenportale],MATCH($B395,tab_MinKomp[[Stanowisko / Position ]:[Stanowisko / Position ]],0))="n/a","n/a",DI395-INDEX(tab_MinKomp[OBSŁUGA PORTALI KLIENTA / Kundenportale],MATCH($B395,tab_MinKomp[[Stanowisko / Position ]:[Stanowisko / Position ]],0)))</f>
        <v>n/a</v>
      </c>
      <c r="DJ396" s="194" t="str">
        <f>IF(INDEX(tab_MinKomp[Obsługa systemu BABTECQ / BABTECQ System],MATCH($B395,tab_MinKomp[[Stanowisko / Position ]:[Stanowisko / Position ]],0))="n/a","n/a",DJ395-INDEX(tab_MinKomp[Obsługa systemu BABTECQ / BABTECQ System],MATCH($B395,tab_MinKomp[[Stanowisko / Position ]:[Stanowisko / Position ]],0)))</f>
        <v>n/a</v>
      </c>
      <c r="DK396" s="194" t="str">
        <f>IF(INDEX(tab_MinKomp[Rysunek techniczny / technische Zeichnung],MATCH($B395,tab_MinKomp[[Stanowisko / Position ]:[Stanowisko / Position ]],0))="n/a","n/a",DK395-INDEX(tab_MinKomp[Rysunek techniczny / technische Zeichnung],MATCH($B395,tab_MinKomp[[Stanowisko / Position ]:[Stanowisko / Position ]],0)))</f>
        <v>n/a</v>
      </c>
      <c r="DL396" s="194" t="str">
        <f>IF(INDEX(tab_MinKomp[Kalibracja / Kalibrierung],MATCH($B395,tab_MinKomp[[Stanowisko / Position ]:[Stanowisko / Position ]],0))="n/a","n/a",DL395-INDEX(tab_MinKomp[Kalibracja / Kalibrierung],MATCH($B395,tab_MinKomp[[Stanowisko / Position ]:[Stanowisko / Position ]],0)))</f>
        <v>n/a</v>
      </c>
      <c r="DM396" s="194" t="str">
        <f>IF(INDEX(tab_MinKomp[Rekwalifikacja / Requalifizierung],MATCH($B395,tab_MinKomp[[Stanowisko / Position ]:[Stanowisko / Position ]],0))="n/a","n/a",DM395-INDEX(tab_MinKomp[Rekwalifikacja / Requalifizierung],MATCH($B395,tab_MinKomp[[Stanowisko / Position ]:[Stanowisko / Position ]],0)))</f>
        <v>n/a</v>
      </c>
      <c r="DN396" s="190" t="str">
        <f>IF(INDEX(tab_MinKomp[Testy czystości / Reinheitstests],MATCH($B395,tab_MinKomp[[Stanowisko / Position ]:[Stanowisko / Position ]],0))="n/a","n/a",DN395-INDEX(tab_MinKomp[Testy czystości / Reinheitstests],MATCH($B395,tab_MinKomp[[Stanowisko / Position ]:[Stanowisko / Position ]],0)))</f>
        <v>n/a</v>
      </c>
      <c r="DO396" s="190" t="str">
        <f>IF(INDEX(tab_MinKomp[Testy czystości / Reinheitstests],MATCH($B395,tab_MinKomp[[Stanowisko / Position ]:[Stanowisko / Position ]],0))="n/a","n/a",DO395-INDEX(tab_MinKomp[Testy czystości / Reinheitstests],MATCH($B395,tab_MinKomp[[Stanowisko / Position ]:[Stanowisko / Position ]],0)))</f>
        <v>n/a</v>
      </c>
      <c r="DP396" s="190" t="str">
        <f>IF(INDEX(tab_MinKomp[Testy czystości / Reinheitstests],MATCH($B395,tab_MinKomp[[Stanowisko / Position ]:[Stanowisko / Position ]],0))="n/a","n/a",DP395-INDEX(tab_MinKomp[Testy czystości / Reinheitstests],MATCH($B395,tab_MinKomp[[Stanowisko / Position ]:[Stanowisko / Position ]],0)))</f>
        <v>n/a</v>
      </c>
      <c r="DQ396" s="190" t="str">
        <f>IF(INDEX(tab_MinKomp[Testy czystości / Reinheitstests],MATCH($B395,tab_MinKomp[[Stanowisko / Position ]:[Stanowisko / Position ]],0))="n/a","n/a",DQ395-INDEX(tab_MinKomp[Testy czystości / Reinheitstests],MATCH($B395,tab_MinKomp[[Stanowisko / Position ]:[Stanowisko / Position ]],0)))</f>
        <v>n/a</v>
      </c>
      <c r="DR396" s="190" t="str">
        <f>IF(INDEX(tab_MinKomp[Testy czystości / Reinheitstests],MATCH($B395,tab_MinKomp[[Stanowisko / Position ]:[Stanowisko / Position ]],0))="n/a","n/a",DR395-INDEX(tab_MinKomp[Testy czystości / Reinheitstests],MATCH($B395,tab_MinKomp[[Stanowisko / Position ]:[Stanowisko / Position ]],0)))</f>
        <v>n/a</v>
      </c>
      <c r="DS396" s="190" t="str">
        <f>IF(INDEX(tab_MinKomp[Testy czystości / Reinheitstests],MATCH($B395,tab_MinKomp[[Stanowisko / Position ]:[Stanowisko / Position ]],0))="n/a","n/a",DS395-INDEX(tab_MinKomp[Testy czystości / Reinheitstests],MATCH($B395,tab_MinKomp[[Stanowisko / Position ]:[Stanowisko / Position ]],0)))</f>
        <v>n/a</v>
      </c>
      <c r="DT396" s="194" t="str">
        <f>IF(INDEX(tab_MinKomp[SUPPLIER MANAGEMENT],MATCH($B395,tab_MinKomp[[Stanowisko / Position ]:[Stanowisko / Position ]],0))="n/a","n/a",DT395-INDEX(tab_MinKomp[SUPPLIER MANAGEMENT],MATCH($B395,tab_MinKomp[[Stanowisko / Position ]:[Stanowisko / Position ]],0)))</f>
        <v>n/a</v>
      </c>
      <c r="DU396" s="190" t="str">
        <f>IF(INDEX(tab_MinKomp[Testy czystości / Reinheitstests],MATCH($B395,tab_MinKomp[[Stanowisko / Position ]:[Stanowisko / Position ]],0))="n/a","n/a",DU395-INDEX(tab_MinKomp[Testy czystości / Reinheitstests],MATCH($B395,tab_MinKomp[[Stanowisko / Position ]:[Stanowisko / Position ]],0)))</f>
        <v>n/a</v>
      </c>
      <c r="DV396" s="190" t="str">
        <f>IF(INDEX(tab_MinKomp[Testy czystości / Reinheitstests],MATCH($B395,tab_MinKomp[[Stanowisko / Position ]:[Stanowisko / Position ]],0))="n/a","n/a",DV395-INDEX(tab_MinKomp[Testy czystości / Reinheitstests],MATCH($B395,tab_MinKomp[[Stanowisko / Position ]:[Stanowisko / Position ]],0)))</f>
        <v>n/a</v>
      </c>
      <c r="DW396" s="190" t="str">
        <f>IF(INDEX(tab_MinKomp[Testy czystości / Reinheitstests],MATCH($B395,tab_MinKomp[[Stanowisko / Position ]:[Stanowisko / Position ]],0))="n/a","n/a",DW395-INDEX(tab_MinKomp[Testy czystości / Reinheitstests],MATCH($B395,tab_MinKomp[[Stanowisko / Position ]:[Stanowisko / Position ]],0)))</f>
        <v>n/a</v>
      </c>
      <c r="DX396" s="190" t="str">
        <f>IF(INDEX(tab_MinKomp[Testy czystości / Reinheitstests],MATCH($B395,tab_MinKomp[[Stanowisko / Position ]:[Stanowisko / Position ]],0))="n/a","n/a",DX395-INDEX(tab_MinKomp[Testy czystości / Reinheitstests],MATCH($B395,tab_MinKomp[[Stanowisko / Position ]:[Stanowisko / Position ]],0)))</f>
        <v>n/a</v>
      </c>
      <c r="DY396" s="190" t="str">
        <f>IF(INDEX(tab_MinKomp[Testy czystości / Reinheitstests],MATCH($B395,tab_MinKomp[[Stanowisko / Position ]:[Stanowisko / Position ]],0))="n/a","n/a",DY395-INDEX(tab_MinKomp[Testy czystości / Reinheitstests],MATCH($B395,tab_MinKomp[[Stanowisko / Position ]:[Stanowisko / Position ]],0)))</f>
        <v>n/a</v>
      </c>
      <c r="DZ396" s="190" t="str">
        <f>IF(INDEX(tab_MinKomp[Testy czystości / Reinheitstests],MATCH($B395,tab_MinKomp[[Stanowisko / Position ]:[Stanowisko / Position ]],0))="n/a","n/a",DZ395-INDEX(tab_MinKomp[Testy czystości / Reinheitstests],MATCH($B395,tab_MinKomp[[Stanowisko / Position ]:[Stanowisko / Position ]],0)))</f>
        <v>n/a</v>
      </c>
      <c r="EA396" s="194" t="str">
        <f>IF(INDEX(tab_MinKomp[SUPPLIER MANAGEMENT],MATCH($B395,tab_MinKomp[[Stanowisko / Position ]:[Stanowisko / Position ]],0))="n/a","n/a",EA395-INDEX(tab_MinKomp[SUPPLIER MANAGEMENT],MATCH($B395,tab_MinKomp[[Stanowisko / Position ]:[Stanowisko / Position ]],0)))</f>
        <v>n/a</v>
      </c>
      <c r="EB396" s="190" t="str">
        <f>IF(INDEX(tab_MinKomp[Testy czystości / Reinheitstests],MATCH($B395,tab_MinKomp[[Stanowisko / Position ]:[Stanowisko / Position ]],0))="n/a","n/a",EB395-INDEX(tab_MinKomp[Testy czystości / Reinheitstests],MATCH($B395,tab_MinKomp[[Stanowisko / Position ]:[Stanowisko / Position ]],0)))</f>
        <v>n/a</v>
      </c>
      <c r="EC396" s="190" t="str">
        <f>IF(INDEX(tab_MinKomp[Testy czystości / Reinheitstests],MATCH($B395,tab_MinKomp[[Stanowisko / Position ]:[Stanowisko / Position ]],0))="n/a","n/a",EC395-INDEX(tab_MinKomp[Testy czystości / Reinheitstests],MATCH($B395,tab_MinKomp[[Stanowisko / Position ]:[Stanowisko / Position ]],0)))</f>
        <v>n/a</v>
      </c>
      <c r="ED396" s="190" t="str">
        <f>IF(INDEX(tab_MinKomp[Testy czystości / Reinheitstests],MATCH($B395,tab_MinKomp[[Stanowisko / Position ]:[Stanowisko / Position ]],0))="n/a","n/a",ED395-INDEX(tab_MinKomp[Testy czystości / Reinheitstests],MATCH($B395,tab_MinKomp[[Stanowisko / Position ]:[Stanowisko / Position ]],0)))</f>
        <v>n/a</v>
      </c>
      <c r="EE396" s="190" t="str">
        <f>IF(INDEX(tab_MinKomp[Testy czystości / Reinheitstests],MATCH($B395,tab_MinKomp[[Stanowisko / Position ]:[Stanowisko / Position ]],0))="n/a","n/a",EE395-INDEX(tab_MinKomp[Testy czystości / Reinheitstests],MATCH($B395,tab_MinKomp[[Stanowisko / Position ]:[Stanowisko / Position ]],0)))</f>
        <v>n/a</v>
      </c>
      <c r="EF396" s="190" t="str">
        <f>IF(INDEX(tab_MinKomp[Testy czystości / Reinheitstests],MATCH($B395,tab_MinKomp[[Stanowisko / Position ]:[Stanowisko / Position ]],0))="n/a","n/a",EF395-INDEX(tab_MinKomp[Testy czystości / Reinheitstests],MATCH($B395,tab_MinKomp[[Stanowisko / Position ]:[Stanowisko / Position ]],0)))</f>
        <v>n/a</v>
      </c>
      <c r="EG396" s="190" t="str">
        <f>IF(INDEX(tab_MinKomp[Testy czystości / Reinheitstests],MATCH($B395,tab_MinKomp[[Stanowisko / Position ]:[Stanowisko / Position ]],0))="n/a","n/a",EG395-INDEX(tab_MinKomp[Testy czystości / Reinheitstests],MATCH($B395,tab_MinKomp[[Stanowisko / Position ]:[Stanowisko / Position ]],0)))</f>
        <v>n/a</v>
      </c>
      <c r="EH396" s="190" t="str">
        <f>IF(INDEX(tab_MinKomp[Testy czystości / Reinheitstests],MATCH($B395,tab_MinKomp[[Stanowisko / Position ]:[Stanowisko / Position ]],0))="n/a","n/a",EH395-INDEX(tab_MinKomp[Testy czystości / Reinheitstests],MATCH($B395,tab_MinKomp[[Stanowisko / Position ]:[Stanowisko / Position ]],0)))</f>
        <v>n/a</v>
      </c>
      <c r="EI396" s="190" t="str">
        <f>IF(INDEX(tab_MinKomp[Testy czystości / Reinheitstests],MATCH($B395,tab_MinKomp[[Stanowisko / Position ]:[Stanowisko / Position ]],0))="n/a","n/a",EI395-INDEX(tab_MinKomp[Testy czystości / Reinheitstests],MATCH($B395,tab_MinKomp[[Stanowisko / Position ]:[Stanowisko / Position ]],0)))</f>
        <v>n/a</v>
      </c>
      <c r="EJ396" s="190" t="str">
        <f>IF(INDEX(tab_MinKomp[Testy czystości / Reinheitstests],MATCH($B395,tab_MinKomp[[Stanowisko / Position ]:[Stanowisko / Position ]],0))="n/a","n/a",EJ395-INDEX(tab_MinKomp[Testy czystości / Reinheitstests],MATCH($B395,tab_MinKomp[[Stanowisko / Position ]:[Stanowisko / Position ]],0)))</f>
        <v>n/a</v>
      </c>
      <c r="EK396" s="190" t="str">
        <f>IF(INDEX(tab_MinKomp[Testy czystości / Reinheitstests],MATCH($B395,tab_MinKomp[[Stanowisko / Position ]:[Stanowisko / Position ]],0))="n/a","n/a",EK395-INDEX(tab_MinKomp[Testy czystości / Reinheitstests],MATCH($B395,tab_MinKomp[[Stanowisko / Position ]:[Stanowisko / Position ]],0)))</f>
        <v>n/a</v>
      </c>
      <c r="EL396" s="190" t="str">
        <f>IF(INDEX(tab_MinKomp[Testy czystości / Reinheitstests],MATCH($B395,tab_MinKomp[[Stanowisko / Position ]:[Stanowisko / Position ]],0))="n/a","n/a",EL395-INDEX(tab_MinKomp[Testy czystości / Reinheitstests],MATCH($B395,tab_MinKomp[[Stanowisko / Position ]:[Stanowisko / Position ]],0)))</f>
        <v>n/a</v>
      </c>
      <c r="EM396" s="190" t="str">
        <f>IF(INDEX(tab_MinKomp[Testy czystości / Reinheitstests],MATCH($B395,tab_MinKomp[[Stanowisko / Position ]:[Stanowisko / Position ]],0))="n/a","n/a",EM395-INDEX(tab_MinKomp[Testy czystości / Reinheitstests],MATCH($B395,tab_MinKomp[[Stanowisko / Position ]:[Stanowisko / Position ]],0)))</f>
        <v>n/a</v>
      </c>
      <c r="EN396" s="190" t="str">
        <f>IF(INDEX(tab_MinKomp[Testy czystości / Reinheitstests],MATCH($B395,tab_MinKomp[[Stanowisko / Position ]:[Stanowisko / Position ]],0))="n/a","n/a",EN395-INDEX(tab_MinKomp[Testy czystości / Reinheitstests],MATCH($B395,tab_MinKomp[[Stanowisko / Position ]:[Stanowisko / Position ]],0)))</f>
        <v>n/a</v>
      </c>
      <c r="EO396" s="194" t="str">
        <f>IF(INDEX(tab_MinKomp[Konserwacja Rep],MATCH($B395,tab_MinKomp[[Stanowisko / Position ]:[Stanowisko / Position ]],0))="n/a","n/a",EO395-INDEX(tab_MinKomp[Konserwacja Rep],MATCH($B395,tab_MinKomp[[Stanowisko / Position ]:[Stanowisko / Position ]],0)))</f>
        <v>n/a</v>
      </c>
      <c r="EP396" s="194" t="str">
        <f>IF(INDEX(tab_MinKomp[[Konserwacja Engel ]],MATCH($B395,tab_MinKomp[[Stanowisko / Position ]:[Stanowisko / Position ]],0))="n/a","n/a",EP395-INDEX(tab_MinKomp[[Konserwacja Engel ]],MATCH($B395,tab_MinKomp[[Stanowisko / Position ]:[Stanowisko / Position ]],0)))</f>
        <v>n/a</v>
      </c>
      <c r="EQ396" s="194" t="str">
        <f>IF(INDEX(tab_MinKomp[Konserwacja B 50],MATCH($B395,tab_MinKomp[[Stanowisko / Position ]:[Stanowisko / Position ]],0))="n/a","n/a",EQ395-INDEX(tab_MinKomp[Konserwacja B 50],MATCH($B395,tab_MinKomp[[Stanowisko / Position ]:[Stanowisko / Position ]],0)))</f>
        <v>n/a</v>
      </c>
      <c r="ER396" s="194" t="str">
        <f>IF(INDEX(tab_MinKomp[[Konserwacja EOL ]],MATCH($B395,tab_MinKomp[[Stanowisko / Position ]:[Stanowisko / Position ]],0))="n/a","n/a",ER395-INDEX(tab_MinKomp[[Konserwacja EOL ]],MATCH($B395,tab_MinKomp[[Stanowisko / Position ]:[Stanowisko / Position ]],0)))</f>
        <v>n/a</v>
      </c>
      <c r="ES396" s="194" t="str">
        <f>IF(INDEX(tab_MinKomp[Konserwacja Branson],MATCH($B395,tab_MinKomp[[Stanowisko / Position ]:[Stanowisko / Position ]],0))="n/a","n/a",ES395-INDEX(tab_MinKomp[Konserwacja Branson],MATCH($B395,tab_MinKomp[[Stanowisko / Position ]:[Stanowisko / Position ]],0)))</f>
        <v>n/a</v>
      </c>
      <c r="ET396" s="194" t="str">
        <f>IF(INDEX(tab_MinKomp[Konserwacja coolery],MATCH($B395,tab_MinKomp[[Stanowisko / Position ]:[Stanowisko / Position ]],0))="n/a","n/a",ET395-INDEX(tab_MinKomp[Konserwacja coolery],MATCH($B395,tab_MinKomp[[Stanowisko / Position ]:[Stanowisko / Position ]],0)))</f>
        <v>n/a</v>
      </c>
      <c r="EU396" s="194" t="str">
        <f>IF(INDEX(tab_MinKomp[Konserwacja piecy],MATCH($B395,tab_MinKomp[[Stanowisko / Position ]:[Stanowisko / Position ]],0))="n/a","n/a",EU395-INDEX(tab_MinKomp[Konserwacja piecy],MATCH($B395,tab_MinKomp[[Stanowisko / Position ]:[Stanowisko / Position ]],0)))</f>
        <v>n/a</v>
      </c>
      <c r="EV396" s="194" t="str">
        <f>IF(INDEX(tab_MinKomp[Rysunek techniczny- czytanie],MATCH($B395,tab_MinKomp[[Stanowisko / Position ]:[Stanowisko / Position ]],0))="n/a","n/a",EV395-INDEX(tab_MinKomp[Rysunek techniczny- czytanie],MATCH($B395,tab_MinKomp[[Stanowisko / Position ]:[Stanowisko / Position ]],0)))</f>
        <v>n/a</v>
      </c>
      <c r="EW396" s="194" t="str">
        <f>IF(INDEX(tab_MinKomp[Elektryka],MATCH($B395,tab_MinKomp[[Stanowisko / Position ]:[Stanowisko / Position ]],0))="n/a","n/a",EW395-INDEX(tab_MinKomp[Elektryka],MATCH($B395,tab_MinKomp[[Stanowisko / Position ]:[Stanowisko / Position ]],0)))</f>
        <v>n/a</v>
      </c>
      <c r="EX396" s="194" t="str">
        <f>IF(INDEX(tab_MinKomp[Pneumatyka],MATCH($B395,tab_MinKomp[[Stanowisko / Position ]:[Stanowisko / Position ]],0))="n/a","n/a",EX395-INDEX(tab_MinKomp[Pneumatyka],MATCH($B395,tab_MinKomp[[Stanowisko / Position ]:[Stanowisko / Position ]],0)))</f>
        <v>n/a</v>
      </c>
      <c r="EY396" s="194" t="str">
        <f>IF(INDEX(tab_MinKomp[[Hydraulika ]],MATCH($B395,tab_MinKomp[[Stanowisko / Position ]:[Stanowisko / Position ]],0))="n/a","n/a",EY395-INDEX(tab_MinKomp[[Hydraulika ]],MATCH($B395,tab_MinKomp[[Stanowisko / Position ]:[Stanowisko / Position ]],0)))</f>
        <v>n/a</v>
      </c>
      <c r="EZ396" s="194" t="str">
        <f>IF(INDEX(tab_MinKomp[Podciśnienie],MATCH($B395,tab_MinKomp[[Stanowisko / Position ]:[Stanowisko / Position ]],0))="n/a","n/a",EZ395-INDEX(tab_MinKomp[Podciśnienie],MATCH($B395,tab_MinKomp[[Stanowisko / Position ]:[Stanowisko / Position ]],0)))</f>
        <v>n/a</v>
      </c>
      <c r="FA396" s="194" t="str">
        <f>IF(INDEX(tab_MinKomp[Usuwanie awarii],MATCH($B395,tab_MinKomp[[Stanowisko / Position ]:[Stanowisko / Position ]],0))="n/a","n/a",FA395-INDEX(tab_MinKomp[Usuwanie awarii],MATCH($B395,tab_MinKomp[[Stanowisko / Position ]:[Stanowisko / Position ]],0)))</f>
        <v>n/a</v>
      </c>
      <c r="FB396" s="194" t="str">
        <f>IF(INDEX(tab_MinKomp[Obsługa robotów],MATCH($B395,tab_MinKomp[[Stanowisko / Position ]:[Stanowisko / Position ]],0))="n/a","n/a",FB395-INDEX(tab_MinKomp[Obsługa robotów],MATCH($B395,tab_MinKomp[[Stanowisko / Position ]:[Stanowisko / Position ]],0)))</f>
        <v>n/a</v>
      </c>
      <c r="FC396" s="194" t="str">
        <f>IF(INDEX(tab_MinKomp[Obsługa sterowania maszyny],MATCH($B395,tab_MinKomp[[Stanowisko / Position ]:[Stanowisko / Position ]],0))="n/a","n/a",FC395-INDEX(tab_MinKomp[Obsługa sterowania maszyny],MATCH($B395,tab_MinKomp[[Stanowisko / Position ]:[Stanowisko / Position ]],0)))</f>
        <v>n/a</v>
      </c>
      <c r="FD396" s="194" t="str">
        <f>IF(INDEX(tab_MinKomp[Usuwanie przyczyn żródłowych],MATCH($B395,tab_MinKomp[[Stanowisko / Position ]:[Stanowisko / Position ]],0))="n/a","n/a",FD395-INDEX(tab_MinKomp[Usuwanie przyczyn żródłowych],MATCH($B395,tab_MinKomp[[Stanowisko / Position ]:[Stanowisko / Position ]],0)))</f>
        <v>n/a</v>
      </c>
      <c r="FE396" s="194" t="str">
        <f>IF(INDEX(tab_MinKomp[Cmms stosowanie],MATCH($B395,tab_MinKomp[[Stanowisko / Position ]:[Stanowisko / Position ]],0))="n/a","n/a",FE395-INDEX(tab_MinKomp[Cmms stosowanie],MATCH($B395,tab_MinKomp[[Stanowisko / Position ]:[Stanowisko / Position ]],0)))</f>
        <v>n/a</v>
      </c>
      <c r="FF396" s="190" t="str">
        <f>IF(INDEX(tab_MinKomp[Testy czystości / Reinheitstests],MATCH($B395,tab_MinKomp[[Stanowisko / Position ]:[Stanowisko / Position ]],0))="n/a","n/a",FF395-INDEX(tab_MinKomp[Testy czystości / Reinheitstests],MATCH($B395,tab_MinKomp[[Stanowisko / Position ]:[Stanowisko / Position ]],0)))</f>
        <v>n/a</v>
      </c>
      <c r="FG396" s="194" t="str">
        <f>IF(INDEX(tab_MinKomp[Czyszczenie form plastikowych],MATCH($B395,tab_MinKomp[[Stanowisko / Position ]:[Stanowisko / Position ]],0))="n/a","n/a",FG395-INDEX(tab_MinKomp[Czyszczenie form plastikowych],MATCH($B395,tab_MinKomp[[Stanowisko / Position ]:[Stanowisko / Position ]],0)))</f>
        <v>n/a</v>
      </c>
      <c r="FH396" s="194" t="str">
        <f>IF(INDEX(tab_MinKomp[Wymiana form plastik],MATCH($B395,tab_MinKomp[[Stanowisko / Position ]:[Stanowisko / Position ]],0))="n/a","n/a",FH395-INDEX(tab_MinKomp[Wymiana form plastik],MATCH($B395,tab_MinKomp[[Stanowisko / Position ]:[Stanowisko / Position ]],0)))</f>
        <v>n/a</v>
      </c>
      <c r="FI396" s="194" t="str">
        <f>IF(INDEX(tab_MinKomp[Wymiana form guma],MATCH($B395,tab_MinKomp[[Stanowisko / Position ]:[Stanowisko / Position ]],0))="n/a","n/a",FI395-INDEX(tab_MinKomp[Wymiana form guma],MATCH($B395,tab_MinKomp[[Stanowisko / Position ]:[Stanowisko / Position ]],0)))</f>
        <v>n/a</v>
      </c>
      <c r="FJ396" s="194" t="str">
        <f>IF(INDEX(tab_MinKomp[Konserwacja KK],MATCH($B395,tab_MinKomp[[Stanowisko / Position ]:[Stanowisko / Position ]],0))="n/a","n/a",FJ395-INDEX(tab_MinKomp[Konserwacja KK],MATCH($B395,tab_MinKomp[[Stanowisko / Position ]:[Stanowisko / Position ]],0)))</f>
        <v>n/a</v>
      </c>
      <c r="FK396" s="194" t="str">
        <f>IF(INDEX(tab_MinKomp[Konserwacja form guma],MATCH($B395,tab_MinKomp[[Stanowisko / Position ]:[Stanowisko / Position ]],0))="n/a","n/a",FK395-INDEX(tab_MinKomp[Konserwacja form guma],MATCH($B395,tab_MinKomp[[Stanowisko / Position ]:[Stanowisko / Position ]],0)))</f>
        <v>n/a</v>
      </c>
      <c r="FL396" s="194" t="str">
        <f>IF(INDEX(tab_MinKomp[Konserwacja form plastiki],MATCH($B395,tab_MinKomp[[Stanowisko / Position ]:[Stanowisko / Position ]],0))="n/a","n/a",FL395-INDEX(tab_MinKomp[Konserwacja form plastiki],MATCH($B395,tab_MinKomp[[Stanowisko / Position ]:[Stanowisko / Position ]],0)))</f>
        <v>n/a</v>
      </c>
      <c r="FM396" s="194" t="str">
        <f>IF(INDEX(tab_MinKomp[Konserwacja Gorącego Kanału],MATCH($B395,tab_MinKomp[[Stanowisko / Position ]:[Stanowisko / Position ]],0))="n/a","n/a",FM395-INDEX(tab_MinKomp[Konserwacja Gorącego Kanału],MATCH($B395,tab_MinKomp[[Stanowisko / Position ]:[Stanowisko / Position ]],0)))</f>
        <v>n/a</v>
      </c>
      <c r="FN396" s="194" t="str">
        <f>IF(INDEX(tab_MinKomp[MS Office (Excel)],MATCH($B395,tab_MinKomp[[Stanowisko / Position ]:[Stanowisko / Position ]],0))="n/a","n/a",FN395-INDEX(tab_MinKomp[MS Office (Excel)],MATCH($B395,tab_MinKomp[[Stanowisko / Position ]:[Stanowisko / Position ]],0)))</f>
        <v>n/a</v>
      </c>
      <c r="FO396" s="194" t="str">
        <f>IF(INDEX(tab_MinKomp[MS Office (Word)],MATCH($B395,tab_MinKomp[[Stanowisko / Position ]:[Stanowisko / Position ]],0))="n/a","n/a",FO395-INDEX(tab_MinKomp[MS Office (Word)],MATCH($B395,tab_MinKomp[[Stanowisko / Position ]:[Stanowisko / Position ]],0)))</f>
        <v>n/a</v>
      </c>
      <c r="FP396" s="194" t="str">
        <f>IF(INDEX(tab_MinKomp[MS Office (Power Point)],MATCH($B395,tab_MinKomp[[Stanowisko / Position ]:[Stanowisko / Position ]],0))="n/a","n/a",FP395-INDEX(tab_MinKomp[MS Office (Power Point)],MATCH($B395,tab_MinKomp[[Stanowisko / Position ]:[Stanowisko / Position ]],0)))</f>
        <v>n/a</v>
      </c>
      <c r="FQ396" s="196" t="str">
        <f>IF(INDEX(tab_MinKomp[Język angielski / Englisch],MATCH($B395,tab_MinKomp[[Stanowisko / Position ]:[Stanowisko / Position ]],0))="n/a","n/a",FQ395-INDEX(tab_MinKomp[Język angielski / Englisch],MATCH($B395,tab_MinKomp[[Stanowisko / Position ]:[Stanowisko / Position ]],0)))</f>
        <v>n/a</v>
      </c>
      <c r="FR396" s="196" t="str">
        <f>IF(INDEX(tab_MinKomp[Język niemiecki / Deutsch],MATCH($B395,tab_MinKomp[[Stanowisko / Position ]:[Stanowisko / Position ]],0))="n/a","n/a",FR395-INDEX(tab_MinKomp[Język niemiecki / Deutsch],MATCH($B395,tab_MinKomp[[Stanowisko / Position ]:[Stanowisko / Position ]],0)))</f>
        <v>n/a</v>
      </c>
      <c r="FS396" s="194">
        <f>IF(INDEX(tab_MinKomp[Zarządzanie dokumentacją procesową / Process dokumentation management],MATCH($B395,tab_MinKomp[[Stanowisko / Position ]:[Stanowisko / Position ]],0))="n/a","n/a",FS395-INDEX(tab_MinKomp[Zarządzanie dokumentacją procesową / Process dokumentation management],MATCH($B395,tab_MinKomp[[Stanowisko / Position ]:[Stanowisko / Position ]],0)))</f>
        <v>0</v>
      </c>
      <c r="FT396" s="194">
        <f>IF(INDEX(tab_MinKomp[Znajomość procesów z obszaru / Kenntiss der prozesse in dem Bereich],MATCH($B395,tab_MinKomp[[Stanowisko / Position ]:[Stanowisko / Position ]],0))="n/a","n/a",FT395-INDEX(tab_MinKomp[Znajomość procesów z obszaru / Kenntiss der prozesse in dem Bereich],MATCH($B395,tab_MinKomp[[Stanowisko / Position ]:[Stanowisko / Position ]],0)))</f>
        <v>0</v>
      </c>
      <c r="FU396" s="194">
        <f>IF(INDEX(tab_MinKomp[optymalizacja procesów / Prozessoptymalisierung],MATCH($B395,tab_MinKomp[[Stanowisko / Position ]:[Stanowisko / Position ]],0))="n/a","n/a",FU395-INDEX(tab_MinKomp[optymalizacja procesów / Prozessoptymalisierung],MATCH($B395,tab_MinKomp[[Stanowisko / Position ]:[Stanowisko / Position ]],0)))</f>
        <v>1</v>
      </c>
      <c r="FV396" s="194">
        <f>IF(INDEX(tab_MinKomp[Umiejętności szkoleniowe / Trainingsfähigkeiten],MATCH($B395,tab_MinKomp[[Stanowisko / Position ]:[Stanowisko / Position ]],0))="n/a","n/a",FV395-INDEX(tab_MinKomp[Umiejętności szkoleniowe / Trainingsfähigkeiten],MATCH($B395,tab_MinKomp[[Stanowisko / Position ]:[Stanowisko / Position ]],0)))</f>
        <v>0</v>
      </c>
      <c r="FW396" s="194">
        <f>IF(INDEX(tab_MinKomp[Analityczne myślenie, podejście / Analitysches Denken, Einstellung],MATCH($B395,tab_MinKomp[[Stanowisko / Position ]:[Stanowisko / Position ]],0))="n/a","n/a",FW395-INDEX(tab_MinKomp[Analityczne myślenie, podejście / Analitysches Denken, Einstellung],MATCH($B395,tab_MinKomp[[Stanowisko / Position ]:[Stanowisko / Position ]],0)))</f>
        <v>0</v>
      </c>
      <c r="FX396" s="194">
        <f>IF(INDEX(tab_MinKomp[Dokładność, precyzja w dzialaniu / Genauigkeit, Präzision in die Arbeit],MATCH($B395,tab_MinKomp[[Stanowisko / Position ]:[Stanowisko / Position ]],0))="n/a","n/a",FX395-INDEX(tab_MinKomp[Dokładność, precyzja w dzialaniu / Genauigkeit, Präzision in die Arbeit],MATCH($B395,tab_MinKomp[[Stanowisko / Position ]:[Stanowisko / Position ]],0)))</f>
        <v>0</v>
      </c>
      <c r="FY396" s="194">
        <f>IF(INDEX(tab_MinKomp[Dyspozycyjność / Verfügbarkeit],MATCH($B395,tab_MinKomp[[Stanowisko / Position ]:[Stanowisko / Position ]],0))="n/a","n/a",FY395-INDEX(tab_MinKomp[Dyspozycyjność / Verfügbarkeit],MATCH($B395,tab_MinKomp[[Stanowisko / Position ]:[Stanowisko / Position ]],0)))</f>
        <v>0</v>
      </c>
      <c r="FZ396" s="194">
        <f>IF(INDEX(tab_MinKomp[Zaangażowanie / 
Engagement],MATCH($B395,tab_MinKomp[[Stanowisko / Position ]:[Stanowisko / Position ]],0))="n/a","n/a",FZ395-INDEX(tab_MinKomp[Zaangażowanie / 
Engagement],MATCH($B395,tab_MinKomp[[Stanowisko / Position ]:[Stanowisko / Position ]],0)))</f>
        <v>0</v>
      </c>
      <c r="GA396" s="194" t="str">
        <f>IF(INDEX(tab_MinKomp[Konserwacja form guma],MATCH($B395,tab_MinKomp[[Stanowisko / Position ]:[Stanowisko / Position ]],0))="n/a","n/a",GA395-INDEX(tab_MinKomp[Konserwacja form guma],MATCH($B395,tab_MinKomp[[Stanowisko / Position ]:[Stanowisko / Position ]],0)))</f>
        <v>n/a</v>
      </c>
      <c r="GB396" s="194" t="str">
        <f>IF(INDEX(tab_MinKomp[Konserwacja form plastiki],MATCH($B395,tab_MinKomp[[Stanowisko / Position ]:[Stanowisko / Position ]],0))="n/a","n/a",GB395-INDEX(tab_MinKomp[Konserwacja form plastiki],MATCH($B395,tab_MinKomp[[Stanowisko / Position ]:[Stanowisko / Position ]],0)))</f>
        <v>n/a</v>
      </c>
      <c r="GC396" s="194">
        <f>IF(INDEX(tab_MinKomp[Elastyczność w działaniu],MATCH($B395,tab_MinKomp[[Stanowisko / Position ]:[Stanowisko / Position ]],0))="n/a","n/a",GC395-INDEX(tab_MinKomp[Elastyczność w działaniu],MATCH($B395,tab_MinKomp[[Stanowisko / Position ]:[Stanowisko / Position ]],0)))</f>
        <v>0</v>
      </c>
      <c r="GD396" s="194">
        <f>IF(INDEX(tab_MinKomp[Komunikatywność],MATCH($B395,tab_MinKomp[[Stanowisko / Position ]:[Stanowisko / Position ]],0))="n/a","n/a",GD395-INDEX(tab_MinKomp[Komunikatywność],MATCH($B395,tab_MinKomp[[Stanowisko / Position ]:[Stanowisko / Position ]],0)))</f>
        <v>0</v>
      </c>
      <c r="GE396" s="193" t="str">
        <f>IF(INDEX(tab_MinKomp[Motywowanie i budowanie zaangażowania zespołu],MATCH($B395,tab_MinKomp[[Stanowisko / Position ]:[Stanowisko / Position ]],0))="n/a","n/a",GE395-INDEX(tab_MinKomp[Motywowanie i budowanie zaangażowania zespołu],MATCH($B395,tab_MinKomp[[Stanowisko / Position ]:[Stanowisko / Position ]],0)))</f>
        <v>n/a</v>
      </c>
      <c r="GF396" s="186" t="s">
        <v>248</v>
      </c>
      <c r="GG396" s="186" t="s">
        <v>248</v>
      </c>
      <c r="GH396" s="186" t="s">
        <v>248</v>
      </c>
      <c r="GI396" s="186" t="s">
        <v>248</v>
      </c>
      <c r="GJ396" s="186" t="s">
        <v>248</v>
      </c>
      <c r="GK396" s="186" t="s">
        <v>248</v>
      </c>
      <c r="GL396" s="186" t="s">
        <v>248</v>
      </c>
      <c r="GM396" s="186" t="s">
        <v>248</v>
      </c>
      <c r="GN396" s="186" t="s">
        <v>248</v>
      </c>
      <c r="GO396" s="186" t="s">
        <v>248</v>
      </c>
      <c r="GP396" s="186" t="s">
        <v>248</v>
      </c>
      <c r="GQ396" s="186" t="s">
        <v>248</v>
      </c>
      <c r="GR396" s="186" t="s">
        <v>248</v>
      </c>
      <c r="GS396" s="186" t="s">
        <v>248</v>
      </c>
      <c r="GT396" s="186" t="s">
        <v>248</v>
      </c>
      <c r="GU396" s="186" t="s">
        <v>248</v>
      </c>
      <c r="GV396" s="186" t="s">
        <v>248</v>
      </c>
      <c r="GW396" s="186" t="s">
        <v>248</v>
      </c>
      <c r="GX396" s="186" t="s">
        <v>248</v>
      </c>
      <c r="GY396" s="186" t="s">
        <v>248</v>
      </c>
      <c r="GZ396" s="261" t="s">
        <v>248</v>
      </c>
      <c r="HA396" s="261" t="s">
        <v>248</v>
      </c>
      <c r="HB396" s="191">
        <f>SUM(G396:GE396)/(HB395-(SUM(G396:GE396)))</f>
        <v>8.771929824561403E-2</v>
      </c>
    </row>
    <row r="397" spans="1:210" ht="24.9" customHeight="1" x14ac:dyDescent="0.3">
      <c r="A397" s="105" t="s">
        <v>314</v>
      </c>
      <c r="B397" s="105" t="s">
        <v>315</v>
      </c>
      <c r="C397" s="105" t="s">
        <v>448</v>
      </c>
      <c r="D397" s="105">
        <v>1738</v>
      </c>
      <c r="E397" s="394" t="s">
        <v>584</v>
      </c>
      <c r="F397" s="185" t="s">
        <v>374</v>
      </c>
      <c r="G397" s="186">
        <v>2</v>
      </c>
      <c r="H397" s="186">
        <v>1</v>
      </c>
      <c r="I397" s="186">
        <v>2</v>
      </c>
      <c r="J397" s="186">
        <v>1</v>
      </c>
      <c r="K397" s="186">
        <v>1</v>
      </c>
      <c r="L397" s="186" t="s">
        <v>248</v>
      </c>
      <c r="M397" s="186" t="s">
        <v>248</v>
      </c>
      <c r="N397" s="186" t="s">
        <v>248</v>
      </c>
      <c r="O397" s="186">
        <v>1</v>
      </c>
      <c r="P397" s="186">
        <v>1</v>
      </c>
      <c r="Q397" s="186" t="s">
        <v>248</v>
      </c>
      <c r="R397" s="186" t="s">
        <v>248</v>
      </c>
      <c r="S397" s="186" t="s">
        <v>248</v>
      </c>
      <c r="T397" s="186" t="s">
        <v>248</v>
      </c>
      <c r="U397" s="186" t="s">
        <v>248</v>
      </c>
      <c r="V397" s="186" t="s">
        <v>248</v>
      </c>
      <c r="W397" s="186" t="s">
        <v>248</v>
      </c>
      <c r="X397" s="186" t="s">
        <v>248</v>
      </c>
      <c r="Y397" s="186" t="s">
        <v>248</v>
      </c>
      <c r="Z397" s="186" t="s">
        <v>248</v>
      </c>
      <c r="AA397" s="186" t="s">
        <v>248</v>
      </c>
      <c r="AB397" s="186" t="s">
        <v>248</v>
      </c>
      <c r="AC397" s="186" t="s">
        <v>248</v>
      </c>
      <c r="AD397" s="186" t="s">
        <v>248</v>
      </c>
      <c r="AE397" s="186" t="s">
        <v>248</v>
      </c>
      <c r="AF397" s="186" t="s">
        <v>248</v>
      </c>
      <c r="AG397" s="186" t="s">
        <v>248</v>
      </c>
      <c r="AH397" s="186" t="s">
        <v>248</v>
      </c>
      <c r="AI397" s="186" t="s">
        <v>248</v>
      </c>
      <c r="AJ397" s="186" t="s">
        <v>248</v>
      </c>
      <c r="AK397" s="186" t="s">
        <v>248</v>
      </c>
      <c r="AL397" s="186">
        <v>1</v>
      </c>
      <c r="AM397" s="186" t="s">
        <v>248</v>
      </c>
      <c r="AN397" s="186" t="s">
        <v>248</v>
      </c>
      <c r="AO397" s="186">
        <v>1</v>
      </c>
      <c r="AP397" s="186" t="s">
        <v>248</v>
      </c>
      <c r="AQ397" s="186">
        <v>1</v>
      </c>
      <c r="AR397" s="186" t="s">
        <v>248</v>
      </c>
      <c r="AS397" s="186" t="s">
        <v>248</v>
      </c>
      <c r="AT397" s="186" t="s">
        <v>248</v>
      </c>
      <c r="AU397" s="186" t="s">
        <v>248</v>
      </c>
      <c r="AV397" s="186">
        <v>2</v>
      </c>
      <c r="AW397" s="186">
        <v>1</v>
      </c>
      <c r="AX397" s="186" t="s">
        <v>248</v>
      </c>
      <c r="AY397" s="186" t="s">
        <v>248</v>
      </c>
      <c r="AZ397" s="186" t="s">
        <v>248</v>
      </c>
      <c r="BA397" s="186" t="s">
        <v>248</v>
      </c>
      <c r="BB397" s="186" t="s">
        <v>248</v>
      </c>
      <c r="BC397" s="186" t="s">
        <v>248</v>
      </c>
      <c r="BD397" s="186" t="s">
        <v>248</v>
      </c>
      <c r="BE397" s="186" t="s">
        <v>248</v>
      </c>
      <c r="BF397" s="186" t="s">
        <v>248</v>
      </c>
      <c r="BG397" s="186" t="s">
        <v>248</v>
      </c>
      <c r="BH397" s="186" t="s">
        <v>248</v>
      </c>
      <c r="BI397" s="186" t="s">
        <v>248</v>
      </c>
      <c r="BJ397" s="186" t="s">
        <v>248</v>
      </c>
      <c r="BK397" s="186" t="s">
        <v>248</v>
      </c>
      <c r="BL397" s="186" t="s">
        <v>248</v>
      </c>
      <c r="BM397" s="186" t="s">
        <v>248</v>
      </c>
      <c r="BN397" s="186" t="s">
        <v>248</v>
      </c>
      <c r="BO397" s="186"/>
      <c r="BP397" s="186" t="s">
        <v>248</v>
      </c>
      <c r="BQ397" s="186" t="s">
        <v>248</v>
      </c>
      <c r="BR397" s="186" t="s">
        <v>248</v>
      </c>
      <c r="BS397" s="186"/>
      <c r="BT397" s="186" t="s">
        <v>248</v>
      </c>
      <c r="BU397" s="186"/>
      <c r="BV397" s="186"/>
      <c r="BW397" s="186"/>
      <c r="BX397" s="186"/>
      <c r="BY397" s="186" t="s">
        <v>248</v>
      </c>
      <c r="BZ397" s="186">
        <v>2</v>
      </c>
      <c r="CA397" s="186"/>
      <c r="CB397" s="186"/>
      <c r="CC397" s="186" t="s">
        <v>248</v>
      </c>
      <c r="CD397" s="186">
        <v>2</v>
      </c>
      <c r="CE397" s="186"/>
      <c r="CF397" s="186">
        <v>1</v>
      </c>
      <c r="CG397" s="186">
        <v>1</v>
      </c>
      <c r="CH397" s="186" t="s">
        <v>248</v>
      </c>
      <c r="CI397" s="186" t="s">
        <v>248</v>
      </c>
      <c r="CJ397" s="186" t="s">
        <v>248</v>
      </c>
      <c r="CK397" s="186" t="s">
        <v>248</v>
      </c>
      <c r="CL397" s="186" t="s">
        <v>248</v>
      </c>
      <c r="CM397" s="186" t="s">
        <v>248</v>
      </c>
      <c r="CN397" s="186" t="s">
        <v>248</v>
      </c>
      <c r="CO397" s="186" t="s">
        <v>248</v>
      </c>
      <c r="CP397" s="186" t="s">
        <v>248</v>
      </c>
      <c r="CQ397" s="186" t="s">
        <v>248</v>
      </c>
      <c r="CR397" s="186" t="s">
        <v>248</v>
      </c>
      <c r="CS397" s="186" t="s">
        <v>248</v>
      </c>
      <c r="CT397" s="186" t="s">
        <v>248</v>
      </c>
      <c r="CU397" s="186" t="s">
        <v>248</v>
      </c>
      <c r="CV397" s="186" t="s">
        <v>248</v>
      </c>
      <c r="CW397" s="186">
        <v>2</v>
      </c>
      <c r="CX397" s="186" t="s">
        <v>248</v>
      </c>
      <c r="CY397" s="186" t="s">
        <v>248</v>
      </c>
      <c r="CZ397" s="186" t="s">
        <v>248</v>
      </c>
      <c r="DA397" s="186" t="s">
        <v>248</v>
      </c>
      <c r="DB397" s="186" t="s">
        <v>248</v>
      </c>
      <c r="DC397" s="186" t="s">
        <v>248</v>
      </c>
      <c r="DD397" s="186" t="s">
        <v>248</v>
      </c>
      <c r="DE397" s="186" t="s">
        <v>248</v>
      </c>
      <c r="DF397" s="186">
        <v>1</v>
      </c>
      <c r="DG397" s="186" t="s">
        <v>248</v>
      </c>
      <c r="DH397" s="186" t="s">
        <v>248</v>
      </c>
      <c r="DI397" s="186" t="s">
        <v>248</v>
      </c>
      <c r="DJ397" s="186" t="s">
        <v>248</v>
      </c>
      <c r="DK397" s="186" t="s">
        <v>248</v>
      </c>
      <c r="DL397" s="186" t="s">
        <v>248</v>
      </c>
      <c r="DM397" s="186" t="s">
        <v>248</v>
      </c>
      <c r="DN397" s="186" t="s">
        <v>248</v>
      </c>
      <c r="DO397" s="186" t="s">
        <v>248</v>
      </c>
      <c r="DP397" s="186" t="s">
        <v>248</v>
      </c>
      <c r="DQ397" s="186" t="s">
        <v>248</v>
      </c>
      <c r="DR397" s="186" t="s">
        <v>248</v>
      </c>
      <c r="DS397" s="186" t="s">
        <v>248</v>
      </c>
      <c r="DT397" s="186" t="s">
        <v>248</v>
      </c>
      <c r="DU397" s="186" t="s">
        <v>248</v>
      </c>
      <c r="DV397" s="186" t="s">
        <v>248</v>
      </c>
      <c r="DW397" s="186" t="s">
        <v>248</v>
      </c>
      <c r="DX397" s="186" t="s">
        <v>248</v>
      </c>
      <c r="DY397" s="186" t="s">
        <v>248</v>
      </c>
      <c r="DZ397" s="186" t="s">
        <v>248</v>
      </c>
      <c r="EA397" s="186" t="s">
        <v>248</v>
      </c>
      <c r="EB397" s="186" t="s">
        <v>248</v>
      </c>
      <c r="EC397" s="186" t="s">
        <v>248</v>
      </c>
      <c r="ED397" s="186" t="s">
        <v>248</v>
      </c>
      <c r="EE397" s="186" t="s">
        <v>248</v>
      </c>
      <c r="EF397" s="186" t="s">
        <v>248</v>
      </c>
      <c r="EG397" s="186" t="s">
        <v>248</v>
      </c>
      <c r="EH397" s="186" t="s">
        <v>248</v>
      </c>
      <c r="EI397" s="186" t="s">
        <v>248</v>
      </c>
      <c r="EJ397" s="186" t="s">
        <v>248</v>
      </c>
      <c r="EK397" s="186" t="s">
        <v>248</v>
      </c>
      <c r="EL397" s="184" t="s">
        <v>248</v>
      </c>
      <c r="EM397" s="184" t="s">
        <v>248</v>
      </c>
      <c r="EN397" s="184" t="s">
        <v>248</v>
      </c>
      <c r="EO397" s="186" t="s">
        <v>248</v>
      </c>
      <c r="EP397" s="186" t="s">
        <v>248</v>
      </c>
      <c r="EQ397" s="186" t="s">
        <v>248</v>
      </c>
      <c r="ER397" s="186" t="s">
        <v>248</v>
      </c>
      <c r="ES397" s="186" t="s">
        <v>248</v>
      </c>
      <c r="ET397" s="186" t="s">
        <v>248</v>
      </c>
      <c r="EU397" s="186" t="s">
        <v>248</v>
      </c>
      <c r="EV397" s="186" t="s">
        <v>248</v>
      </c>
      <c r="EW397" s="186" t="s">
        <v>248</v>
      </c>
      <c r="EX397" s="186" t="s">
        <v>248</v>
      </c>
      <c r="EY397" s="186" t="s">
        <v>248</v>
      </c>
      <c r="EZ397" s="186" t="s">
        <v>248</v>
      </c>
      <c r="FA397" s="186" t="s">
        <v>248</v>
      </c>
      <c r="FB397" s="186" t="s">
        <v>248</v>
      </c>
      <c r="FC397" s="186" t="s">
        <v>248</v>
      </c>
      <c r="FD397" s="186" t="s">
        <v>248</v>
      </c>
      <c r="FE397" s="186" t="s">
        <v>248</v>
      </c>
      <c r="FF397" s="186" t="s">
        <v>248</v>
      </c>
      <c r="FG397" s="186" t="s">
        <v>248</v>
      </c>
      <c r="FH397" s="186" t="s">
        <v>248</v>
      </c>
      <c r="FI397" s="186" t="s">
        <v>248</v>
      </c>
      <c r="FJ397" s="186" t="s">
        <v>248</v>
      </c>
      <c r="FK397" s="186" t="s">
        <v>248</v>
      </c>
      <c r="FL397" s="186" t="s">
        <v>248</v>
      </c>
      <c r="FM397" s="186" t="s">
        <v>248</v>
      </c>
      <c r="FN397" s="186" t="s">
        <v>248</v>
      </c>
      <c r="FO397" s="186" t="s">
        <v>248</v>
      </c>
      <c r="FP397" s="186" t="s">
        <v>248</v>
      </c>
      <c r="FQ397" s="187" t="s">
        <v>248</v>
      </c>
      <c r="FR397" s="187" t="s">
        <v>248</v>
      </c>
      <c r="FS397" s="186">
        <v>2</v>
      </c>
      <c r="FT397" s="186">
        <v>2</v>
      </c>
      <c r="FU397" s="186">
        <v>1</v>
      </c>
      <c r="FV397" s="186">
        <v>1</v>
      </c>
      <c r="FW397" s="186">
        <v>1</v>
      </c>
      <c r="FX397" s="186">
        <v>2</v>
      </c>
      <c r="FY397" s="186">
        <v>2</v>
      </c>
      <c r="FZ397" s="186">
        <v>2</v>
      </c>
      <c r="GA397" s="186" t="s">
        <v>248</v>
      </c>
      <c r="GB397" s="186" t="s">
        <v>248</v>
      </c>
      <c r="GC397" s="186">
        <v>2</v>
      </c>
      <c r="GD397" s="186">
        <v>1</v>
      </c>
      <c r="GE397" s="186" t="s">
        <v>248</v>
      </c>
      <c r="GF397" s="186" t="s">
        <v>248</v>
      </c>
      <c r="GG397" s="186" t="s">
        <v>248</v>
      </c>
      <c r="GH397" s="186" t="s">
        <v>248</v>
      </c>
      <c r="GI397" s="186" t="s">
        <v>248</v>
      </c>
      <c r="GJ397" s="186" t="s">
        <v>248</v>
      </c>
      <c r="GK397" s="186" t="s">
        <v>248</v>
      </c>
      <c r="GL397" s="186" t="s">
        <v>248</v>
      </c>
      <c r="GM397" s="186" t="s">
        <v>248</v>
      </c>
      <c r="GN397" s="186" t="s">
        <v>248</v>
      </c>
      <c r="GO397" s="186" t="s">
        <v>248</v>
      </c>
      <c r="GP397" s="186" t="s">
        <v>248</v>
      </c>
      <c r="GQ397" s="186" t="s">
        <v>248</v>
      </c>
      <c r="GR397" s="186" t="s">
        <v>248</v>
      </c>
      <c r="GS397" s="186" t="s">
        <v>248</v>
      </c>
      <c r="GT397" s="186" t="s">
        <v>248</v>
      </c>
      <c r="GU397" s="186" t="s">
        <v>248</v>
      </c>
      <c r="GV397" s="186" t="s">
        <v>248</v>
      </c>
      <c r="GW397" s="186" t="s">
        <v>248</v>
      </c>
      <c r="GX397" s="186" t="s">
        <v>248</v>
      </c>
      <c r="GY397" s="186" t="s">
        <v>248</v>
      </c>
      <c r="GZ397" s="261" t="s">
        <v>248</v>
      </c>
      <c r="HA397" s="261" t="s">
        <v>248</v>
      </c>
      <c r="HB397" s="188">
        <f t="shared" ref="HB397" si="370">SUM(G397:GE397)</f>
        <v>40</v>
      </c>
    </row>
    <row r="398" spans="1:210" ht="24.9" customHeight="1" thickBot="1" x14ac:dyDescent="0.35">
      <c r="A398" s="108" t="str">
        <f t="shared" ref="A398" si="371">A397</f>
        <v>Prod.-Q-1</v>
      </c>
      <c r="B398" s="108" t="str">
        <f t="shared" ref="B398" si="372">B397</f>
        <v>Pracownik Produkcji</v>
      </c>
      <c r="C398" s="108" t="str">
        <f t="shared" ref="C398" si="373">C397</f>
        <v>PK</v>
      </c>
      <c r="D398" s="108">
        <f t="shared" ref="D398" si="374">D397</f>
        <v>1738</v>
      </c>
      <c r="E398" s="395"/>
      <c r="F398" s="189" t="s">
        <v>375</v>
      </c>
      <c r="G398" s="192">
        <f>IF(INDEX(tab_MinKomp[Przepisy BHP / BHP Vorschriften],MATCH($B397,tab_MinKomp[[Stanowisko / Position ]:[Stanowisko / Position ]],0))="n/a","n/a",G397-INDEX(tab_MinKomp[Przepisy BHP / BHP Vorschriften],MATCH($B397,tab_MinKomp[[Stanowisko / Position ]:[Stanowisko / Position ]],0)))</f>
        <v>0</v>
      </c>
      <c r="H398" s="193">
        <f>IF(INDEX(tab_MinKomp[Przepisy PPOŻ / Brandschutzbestimmungen],MATCH($B397,tab_MinKomp[[Stanowisko / Position ]:[Stanowisko / Position ]],0))="n/a","n/a",H397-INDEX(tab_MinKomp[Przepisy PPOŻ / Brandschutzbestimmungen],MATCH($B397,tab_MinKomp[[Stanowisko / Position ]:[Stanowisko / Position ]],0)))</f>
        <v>0</v>
      </c>
      <c r="I398" s="193">
        <f>IF(INDEX(tab_MinKomp[Ryzyko zawodowe na stanowiskach pracyv/ Berufliche Risiken an Arbeitsstellen],MATCH($B397,tab_MinKomp[[Stanowisko / Position ]:[Stanowisko / Position ]],0))="n/a","n/a",I397-INDEX(tab_MinKomp[Ryzyko zawodowe na stanowiskach pracyv/ Berufliche Risiken an Arbeitsstellen],MATCH($B397,tab_MinKomp[[Stanowisko / Position ]:[Stanowisko / Position ]],0)))</f>
        <v>0</v>
      </c>
      <c r="J398" s="193">
        <f>IF(INDEX(tab_MinKomp[Gospodarka substancjami niebezpiecznymi / Gefahrstoffmanagement],MATCH($B397,tab_MinKomp[[Stanowisko / Position ]:[Stanowisko / Position ]],0))="n/a","n/a",J397-INDEX(tab_MinKomp[Gospodarka substancjami niebezpiecznymi / Gefahrstoffmanagement],MATCH($B397,tab_MinKomp[[Stanowisko / Position ]:[Stanowisko / Position ]],0)))</f>
        <v>0</v>
      </c>
      <c r="K398" s="193">
        <f>IF(INDEX(tab_MinKomp[Gospodarka odpadami / Abfallwirtschaft],MATCH($B397,tab_MinKomp[[Stanowisko / Position ]:[Stanowisko / Position ]],0))="n/a","n/a",K397-INDEX(tab_MinKomp[Gospodarka odpadami / Abfallwirtschaft],MATCH($B397,tab_MinKomp[[Stanowisko / Position ]:[Stanowisko / Position ]],0)))</f>
        <v>0</v>
      </c>
      <c r="L398" s="194" t="str">
        <f>IF(INDEX(tab_MinKomp[Przepisy kodeksu pracy / Bestimmungen des Arbeitsgesetzes],MATCH($B397,tab_MinKomp[[Stanowisko / Position ]:[Stanowisko / Position ]],0))="n/a","n/a",L397-INDEX(tab_MinKomp[Przepisy kodeksu pracy / Bestimmungen des Arbeitsgesetzes],MATCH($B397,tab_MinKomp[[Stanowisko / Position ]:[Stanowisko / Position ]],0)))</f>
        <v>n/a</v>
      </c>
      <c r="M398" s="195" t="str">
        <f>IF(INDEX(tab_MinKomp[Przepisy o ub.społ. ZUS  / Sozialversicherungsvorschriften],MATCH($B397,tab_MinKomp[[Stanowisko / Position ]:[Stanowisko / Position ]],0))="n/a","n/a",M397-INDEX(tab_MinKomp[Przepisy o ub.społ. ZUS  / Sozialversicherungsvorschriften],MATCH($B397,tab_MinKomp[[Stanowisko / Position ]:[Stanowisko / Position ]],0)))</f>
        <v>n/a</v>
      </c>
      <c r="N398" s="194" t="str">
        <f>IF(INDEX(tab_MinKomp[PRZEPISY O PDOF /persönlich Einkommensteuergesetz ],MATCH($B397,tab_MinKomp[[Stanowisko / Position ]:[Stanowisko / Position ]],0))="n/a","n/a",N397-INDEX(tab_MinKomp[PRZEPISY O PDOF /persönlich Einkommensteuergesetz ],MATCH($B397,tab_MinKomp[[Stanowisko / Position ]:[Stanowisko / Position ]],0)))</f>
        <v>n/a</v>
      </c>
      <c r="O398" s="194">
        <f>IF(INDEX(tab_MinKomp[Regulamin pracy / Arbeitsordnung],MATCH($B397,tab_MinKomp[[Stanowisko / Position ]:[Stanowisko / Position ]],0))="n/a","n/a",O397-INDEX(tab_MinKomp[Regulamin pracy / Arbeitsordnung],MATCH($B397,tab_MinKomp[[Stanowisko / Position ]:[Stanowisko / Position ]],0)))</f>
        <v>0</v>
      </c>
      <c r="P398" s="194">
        <f>IF(INDEX(tab_MinKomp[Regulamin wynagradzania / Vergütungsordnung],MATCH($B397,tab_MinKomp[[Stanowisko / Position ]:[Stanowisko / Position ]],0))="n/a","n/a",P397-INDEX(tab_MinKomp[Regulamin wynagradzania / Vergütungsordnung],MATCH($B397,tab_MinKomp[[Stanowisko / Position ]:[Stanowisko / Position ]],0)))</f>
        <v>0</v>
      </c>
      <c r="Q398" s="194" t="str">
        <f>IF(INDEX(tab_MinKomp[System R2PŁATNIK PRO: Płace / Lohnabrechnung],MATCH($B397,tab_MinKomp[[Stanowisko / Position ]:[Stanowisko / Position ]],0))="n/a","n/a",Q397-INDEX(tab_MinKomp[System R2PŁATNIK PRO: Płace / Lohnabrechnung],MATCH($B397,tab_MinKomp[[Stanowisko / Position ]:[Stanowisko / Position ]],0)))</f>
        <v>n/a</v>
      </c>
      <c r="R398" s="194" t="str">
        <f>IF(INDEX(tab_MinKomp[SystemR2PŁATNIK PRO: KADRY / Personaldaten],MATCH($B397,tab_MinKomp[[Stanowisko / Position ]:[Stanowisko / Position ]],0))="n/a","n/a",R397-INDEX(tab_MinKomp[SystemR2PŁATNIK PRO: KADRY / Personaldaten],MATCH($B397,tab_MinKomp[[Stanowisko / Position ]:[Stanowisko / Position ]],0)))</f>
        <v>n/a</v>
      </c>
      <c r="S398" s="194" t="str">
        <f>IF(INDEX(tab_MinKomp[SYSTEM R2PŁATNIK PRO: zarządzanie pracownikami / Arbeitsverwaltung],MATCH($B397,tab_MinKomp[[Stanowisko / Position ]:[Stanowisko / Position ]],0))="n/a","n/a",S397-INDEX(tab_MinKomp[SYSTEM R2PŁATNIK PRO: zarządzanie pracownikami / Arbeitsverwaltung],MATCH($B397,tab_MinKomp[[Stanowisko / Position ]:[Stanowisko / Position ]],0)))</f>
        <v>n/a</v>
      </c>
      <c r="T398" s="194" t="str">
        <f>IF(INDEX(tab_MinKomp[Doradztwo, wsparcie personalne / Personalberatung und Unterstützung],MATCH($B397,tab_MinKomp[[Stanowisko / Position ]:[Stanowisko / Position ]],0))="n/a","n/a",T397-INDEX(tab_MinKomp[Doradztwo, wsparcie personalne / Personalberatung und Unterstützung],MATCH($B397,tab_MinKomp[[Stanowisko / Position ]:[Stanowisko / Position ]],0)))</f>
        <v>n/a</v>
      </c>
      <c r="U398" s="194" t="str">
        <f>IF(INDEX(tab_MinKomp[Przepisy o podatku VAT / MwSt.- Gesetz],MATCH($B397,tab_MinKomp[[Stanowisko / Position ]:[Stanowisko / Position ]],0))="n/a","n/a",U397-INDEX(tab_MinKomp[Przepisy o podatku VAT / MwSt.- Gesetz],MATCH($B397,tab_MinKomp[[Stanowisko / Position ]:[Stanowisko / Position ]],0)))</f>
        <v>n/a</v>
      </c>
      <c r="V398" s="194" t="str">
        <f>IF(INDEX(tab_MinKomp[PrzepisyPDOP / geschäftlich Einkommensteuergesetz],MATCH($B397,tab_MinKomp[[Stanowisko / Position ]:[Stanowisko / Position ]],0))="n/a","n/a",V397-INDEX(tab_MinKomp[PrzepisyPDOP / geschäftlich Einkommensteuergesetz],MATCH($B397,tab_MinKomp[[Stanowisko / Position ]:[Stanowisko / Position ]],0)))</f>
        <v>n/a</v>
      </c>
      <c r="W398" s="194" t="str">
        <f>IF(INDEX(tab_MinKomp[System BAAN / FINANSE (FIBU)],MATCH($B397,tab_MinKomp[[Stanowisko / Position ]:[Stanowisko / Position ]],0))="n/a","n/a",W397-INDEX(tab_MinKomp[System BAAN / FINANSE (FIBU)],MATCH($B397,tab_MinKomp[[Stanowisko / Position ]:[Stanowisko / Position ]],0)))</f>
        <v>n/a</v>
      </c>
      <c r="X398" s="194" t="str">
        <f>IF(INDEX(tab_MinKomp[Systemy pomocnicze / Hilfssysteme(STOCKPROGRAM, KALK2000 etc.)],MATCH($B397,tab_MinKomp[[Stanowisko / Position ]:[Stanowisko / Position ]],0))="n/a","n/a",X397-INDEX(tab_MinKomp[Systemy pomocnicze / Hilfssysteme(STOCKPROGRAM, KALK2000 etc.)],MATCH($B397,tab_MinKomp[[Stanowisko / Position ]:[Stanowisko / Position ]],0)))</f>
        <v>n/a</v>
      </c>
      <c r="Y398" s="194" t="str">
        <f>IF(INDEX(tab_MinKomp[Polityka rachunkowości / Buchführungspolitik],MATCH($B397,tab_MinKomp[[Stanowisko / Position ]:[Stanowisko / Position ]],0))="n/a","n/a",Y397-INDEX(tab_MinKomp[Polityka rachunkowości / Buchführungspolitik],MATCH($B397,tab_MinKomp[[Stanowisko / Position ]:[Stanowisko / Position ]],0)))</f>
        <v>n/a</v>
      </c>
      <c r="Z398" s="194" t="str">
        <f>IF(INDEX(tab_MinKomp[Ustawa o rachunkowości / Rechnungslegungsgesetz],MATCH($B397,tab_MinKomp[[Stanowisko / Position ]:[Stanowisko / Position ]],0))="n/a","n/a",Z397-INDEX(tab_MinKomp[Ustawa o rachunkowości / Rechnungslegungsgesetz],MATCH($B397,tab_MinKomp[[Stanowisko / Position ]:[Stanowisko / Position ]],0)))</f>
        <v>n/a</v>
      </c>
      <c r="AA398" s="194" t="str">
        <f>IF(INDEX(tab_MinKomp[WORKFLOW - TS-100],MATCH($B397,tab_MinKomp[[Stanowisko / Position ]:[Stanowisko / Position ]],0))="n/a","n/a",AA397-INDEX(tab_MinKomp[WORKFLOW - TS-100],MATCH($B397,tab_MinKomp[[Stanowisko / Position ]:[Stanowisko / Position ]],0)))</f>
        <v>n/a</v>
      </c>
      <c r="AB398" s="194" t="str">
        <f>IF(INDEX(tab_MinKomp[WORKFLOW - SFMS],MATCH($B397,tab_MinKomp[[Stanowisko / Position ]:[Stanowisko / Position ]],0))="n/a","n/a",AB397-INDEX(tab_MinKomp[WORKFLOW - SFMS],MATCH($B397,tab_MinKomp[[Stanowisko / Position ]:[Stanowisko / Position ]],0)))</f>
        <v>n/a</v>
      </c>
      <c r="AC398" s="194" t="str">
        <f>IF(INDEX(tab_MinKomp[System ISO 9001:2015],MATCH($B397,tab_MinKomp[[Stanowisko / Position ]:[Stanowisko / Position ]],0))="n/a","n/a",AC397-INDEX(tab_MinKomp[System ISO 9001:2015],MATCH($B397,tab_MinKomp[[Stanowisko / Position ]:[Stanowisko / Position ]],0)))</f>
        <v>n/a</v>
      </c>
      <c r="AD398" s="194" t="str">
        <f>IF(INDEX(tab_MinKomp[System ISO 9001:2015],MATCH($B397,tab_MinKomp[[Stanowisko / Position ]:[Stanowisko / Position ]],0))="n/a","n/a",AD397-INDEX(tab_MinKomp[System ISO 9001:2015],MATCH($B397,tab_MinKomp[[Stanowisko / Position ]:[Stanowisko / Position ]],0)))</f>
        <v>n/a</v>
      </c>
      <c r="AE398" s="194" t="str">
        <f>IF(INDEX(tab_MinKomp[System ISO 9001:2015],MATCH($B397,tab_MinKomp[[Stanowisko / Position ]:[Stanowisko / Position ]],0))="n/a","n/a",AE397-INDEX(tab_MinKomp[System ISO 9001:2015],MATCH($B397,tab_MinKomp[[Stanowisko / Position ]:[Stanowisko / Position ]],0)))</f>
        <v>n/a</v>
      </c>
      <c r="AF398" s="194" t="str">
        <f>IF(INDEX(tab_MinKomp[System ISO 9001:2015],MATCH($B397,tab_MinKomp[[Stanowisko / Position ]:[Stanowisko / Position ]],0))="n/a","n/a",AF397-INDEX(tab_MinKomp[System ISO 9001:2015],MATCH($B397,tab_MinKomp[[Stanowisko / Position ]:[Stanowisko / Position ]],0)))</f>
        <v>n/a</v>
      </c>
      <c r="AG398" s="194" t="str">
        <f>IF(INDEX(tab_MinKomp[Wymagania VDA 6.3 Process / Forderungen],MATCH($B397,tab_MinKomp[[Stanowisko / Position ]:[Stanowisko / Position ]],0))="n/a","n/a",AG397-INDEX(tab_MinKomp[Wymagania VDA 6.3 Process / Forderungen],MATCH($B397,tab_MinKomp[[Stanowisko / Position ]:[Stanowisko / Position ]],0)))</f>
        <v>n/a</v>
      </c>
      <c r="AH398" s="194" t="str">
        <f>IF(INDEX(tab_MinKomp[Wymagania VDA 6.5 Product / Forderungen],MATCH($B397,tab_MinKomp[[Stanowisko / Position ]:[Stanowisko / Position ]],0))="n/a","n/a",AH397-INDEX(tab_MinKomp[Wymagania VDA 6.5 Product / Forderungen],MATCH($B397,tab_MinKomp[[Stanowisko / Position ]:[Stanowisko / Position ]],0)))</f>
        <v>n/a</v>
      </c>
      <c r="AI398" s="194" t="str">
        <f>IF(INDEX(tab_MinKomp[System ISO 9001:2015],MATCH($B397,tab_MinKomp[[Stanowisko / Position ]:[Stanowisko / Position ]],0))="n/a","n/a",AI397-INDEX(tab_MinKomp[System ISO 9001:2015],MATCH($B397,tab_MinKomp[[Stanowisko / Position ]:[Stanowisko / Position ]],0)))</f>
        <v>n/a</v>
      </c>
      <c r="AJ398" s="194" t="str">
        <f>IF(INDEX(tab_MinKomp[Auditor systemu ISO 17021:2018],MATCH($B397,tab_MinKomp[[Stanowisko / Position ]:[Stanowisko / Position ]],0))="n/a","n/a",AJ397-INDEX(tab_MinKomp[Auditor systemu ISO 17021:2018],MATCH($B397,tab_MinKomp[[Stanowisko / Position ]:[Stanowisko / Position ]],0)))</f>
        <v>n/a</v>
      </c>
      <c r="AK398" s="194" t="str">
        <f>IF(INDEX(tab_MinKomp[Pełnomocnik systemu / Systemvertreter],MATCH($B397,tab_MinKomp[[Stanowisko / Position ]:[Stanowisko / Position ]],0))="n/a","n/a",AK397-INDEX(tab_MinKomp[Pełnomocnik systemu / Systemvertreter],MATCH($B397,tab_MinKomp[[Stanowisko / Position ]:[Stanowisko / Position ]],0)))</f>
        <v>n/a</v>
      </c>
      <c r="AL398" s="194">
        <f>IF(INDEX(tab_MinKomp[Polityka Etyczna - Compliance],MATCH($B397,tab_MinKomp[[Stanowisko / Position ]:[Stanowisko / Position ]],0))="n/a","n/a",AL397-INDEX(tab_MinKomp[Polityka Etyczna - Compliance],MATCH($B397,tab_MinKomp[[Stanowisko / Position ]:[Stanowisko / Position ]],0)))</f>
        <v>0</v>
      </c>
      <c r="AM398" s="194" t="str">
        <f>IF(INDEX(tab_MinKomp[WDRAŻANIE NOWYCH PROJEKTÓW/ PROCEDURA CTM],MATCH($B397,tab_MinKomp[[Stanowisko / Position ]:[Stanowisko / Position ]],0))="n/a","n/a",AM397-INDEX(tab_MinKomp[WDRAŻANIE NOWYCH PROJEKTÓW/ PROCEDURA CTM],MATCH($B397,tab_MinKomp[[Stanowisko / Position ]:[Stanowisko / Position ]],0)))</f>
        <v>n/a</v>
      </c>
      <c r="AN398" s="194" t="str">
        <f>IF(INDEX(tab_MinKomp[KAMIENIE MILOWE MSL/PIFF],MATCH($B397,tab_MinKomp[[Stanowisko / Position ]:[Stanowisko / Position ]],0))="n/a","n/a",AN397-INDEX(tab_MinKomp[KAMIENIE MILOWE MSL/PIFF],MATCH($B397,tab_MinKomp[[Stanowisko / Position ]:[Stanowisko / Position ]],0)))</f>
        <v>n/a</v>
      </c>
      <c r="AO398" s="194">
        <f>IF(INDEX(tab_MinKomp[CP],MATCH($B397,tab_MinKomp[[Stanowisko / Position ]:[Stanowisko / Position ]],0))="n/a","n/a",AO397-INDEX(tab_MinKomp[CP],MATCH($B397,tab_MinKomp[[Stanowisko / Position ]:[Stanowisko / Position ]],0)))</f>
        <v>0</v>
      </c>
      <c r="AP398" s="194" t="str">
        <f>IF(INDEX(tab_MinKomp[FMEA],MATCH($B397,tab_MinKomp[[Stanowisko / Position ]:[Stanowisko / Position ]],0))="n/a","n/a",AP397-INDEX(tab_MinKomp[FMEA],MATCH($B397,tab_MinKomp[[Stanowisko / Position ]:[Stanowisko / Position ]],0)))</f>
        <v>n/a</v>
      </c>
      <c r="AQ398" s="194">
        <f>IF(INDEX(tab_MinKomp[FLOW CHART],MATCH($B397,tab_MinKomp[[Stanowisko / Position ]:[Stanowisko / Position ]],0))="n/a","n/a",AQ397-INDEX(tab_MinKomp[FLOW CHART],MATCH($B397,tab_MinKomp[[Stanowisko / Position ]:[Stanowisko / Position ]],0)))</f>
        <v>0</v>
      </c>
      <c r="AR398" s="194" t="str">
        <f>IF(INDEX(tab_MinKomp[APQP],MATCH($B397,tab_MinKomp[[Stanowisko / Position ]:[Stanowisko / Position ]],0))="n/a","n/a",AR397-INDEX(tab_MinKomp[APQP],MATCH($B397,tab_MinKomp[[Stanowisko / Position ]:[Stanowisko / Position ]],0)))</f>
        <v>n/a</v>
      </c>
      <c r="AS398" s="194" t="str">
        <f>IF(INDEX(tab_MinKomp[MSA],MATCH($B397,tab_MinKomp[[Stanowisko / Position ]:[Stanowisko / Position ]],0))="n/a","n/a",AS397-INDEX(tab_MinKomp[MSA],MATCH($B397,tab_MinKomp[[Stanowisko / Position ]:[Stanowisko / Position ]],0)))</f>
        <v>n/a</v>
      </c>
      <c r="AT398" s="194" t="str">
        <f>IF(INDEX(tab_MinKomp[SPC],MATCH($B397,tab_MinKomp[[Stanowisko / Position ]:[Stanowisko / Position ]],0))="n/a","n/a",AT397-INDEX(tab_MinKomp[SPC],MATCH($B397,tab_MinKomp[[Stanowisko / Position ]:[Stanowisko / Position ]],0)))</f>
        <v>n/a</v>
      </c>
      <c r="AU398" s="194" t="str">
        <f>IF(INDEX(tab_MinKomp[CSR (SPECYFICZNE WYMAGANIA KLIENTA)],MATCH($B397,tab_MinKomp[[Stanowisko / Position ]:[Stanowisko / Position ]],0))="n/a","n/a",AU397-INDEX(tab_MinKomp[CSR (SPECYFICZNE WYMAGANIA KLIENTA)],MATCH($B397,tab_MinKomp[[Stanowisko / Position ]:[Stanowisko / Position ]],0)))</f>
        <v>n/a</v>
      </c>
      <c r="AV398" s="194">
        <f>IF(INDEX(tab_MinKomp[5S],MATCH($B397,tab_MinKomp[[Stanowisko / Position ]:[Stanowisko / Position ]],0))="n/a","n/a",AV397-INDEX(tab_MinKomp[5S],MATCH($B397,tab_MinKomp[[Stanowisko / Position ]:[Stanowisko / Position ]],0)))</f>
        <v>0</v>
      </c>
      <c r="AW398" s="194">
        <f>IF(INDEX(tab_MinKomp[LEAN MANAGEMENT],MATCH($B397,tab_MinKomp[[Stanowisko / Position ]:[Stanowisko / Position ]],0))="n/a","n/a",AW397-INDEX(tab_MinKomp[LEAN MANAGEMENT],MATCH($B397,tab_MinKomp[[Stanowisko / Position ]:[Stanowisko / Position ]],0)))</f>
        <v>0</v>
      </c>
      <c r="AX398" s="194" t="str">
        <f>IF(INDEX(tab_MinKomp[5R],MATCH($B397,tab_MinKomp[[Stanowisko / Position ]:[Stanowisko / Position ]],0))="n/a","n/a",AX397-INDEX(tab_MinKomp[5R],MATCH($B397,tab_MinKomp[[Stanowisko / Position ]:[Stanowisko / Position ]],0)))</f>
        <v>n/a</v>
      </c>
      <c r="AY398" s="194" t="str">
        <f>IF(INDEX(tab_MinKomp[Six Sigma],MATCH($B397,tab_MinKomp[[Stanowisko / Position ]:[Stanowisko / Position ]],0))="n/a","n/a",AY397-INDEX(tab_MinKomp[Six Sigma],MATCH($B397,tab_MinKomp[[Stanowisko / Position ]:[Stanowisko / Position ]],0)))</f>
        <v>n/a</v>
      </c>
      <c r="AZ398" s="194" t="str">
        <f>IF(INDEX(tab_MinKomp[System BAAN / Distribution &amp; Supply Chain],MATCH($B397,tab_MinKomp[[Stanowisko / Position ]:[Stanowisko / Position ]],0))="n/a","n/a",AZ397-INDEX(tab_MinKomp[System BAAN / Distribution &amp; Supply Chain],MATCH($B397,tab_MinKomp[[Stanowisko / Position ]:[Stanowisko / Position ]],0)))</f>
        <v>n/a</v>
      </c>
      <c r="BA398" s="194" t="str">
        <f>IF(INDEX(tab_MinKomp[Gospodarka magazynowa / Lagerverwaltung],MATCH($B397,tab_MinKomp[[Stanowisko / Position ]:[Stanowisko / Position ]],0))="n/a","n/a",BA397-INDEX(tab_MinKomp[Gospodarka magazynowa / Lagerverwaltung],MATCH($B397,tab_MinKomp[[Stanowisko / Position ]:[Stanowisko / Position ]],0)))</f>
        <v>n/a</v>
      </c>
      <c r="BB398" s="194" t="str">
        <f>IF(INDEX(tab_MinKomp[Inwentaryzacja - organizacja i przebieg / Inventurprozess],MATCH($B397,tab_MinKomp[[Stanowisko / Position ]:[Stanowisko / Position ]],0))="n/a","n/a",BB397-INDEX(tab_MinKomp[Inwentaryzacja - organizacja i przebieg / Inventurprozess],MATCH($B397,tab_MinKomp[[Stanowisko / Position ]:[Stanowisko / Position ]],0)))</f>
        <v>n/a</v>
      </c>
      <c r="BC398" s="194" t="str">
        <f>IF(INDEX(tab_MinKomp[Organizacja dostaw / Versorgungsorganisation],MATCH($B397,tab_MinKomp[[Stanowisko / Position ]:[Stanowisko / Position ]],0))="n/a","n/a",BC397-INDEX(tab_MinKomp[Organizacja dostaw / Versorgungsorganisation],MATCH($B397,tab_MinKomp[[Stanowisko / Position ]:[Stanowisko / Position ]],0)))</f>
        <v>n/a</v>
      </c>
      <c r="BD398" s="194" t="str">
        <f>IF(INDEX(tab_MinKomp[Organizacja wysyłek / Organisation von Lieferungen],MATCH($B397,tab_MinKomp[[Stanowisko / Position ]:[Stanowisko / Position ]],0))="n/a","n/a",BD397-INDEX(tab_MinKomp[Organizacja wysyłek / Organisation von Lieferungen],MATCH($B397,tab_MinKomp[[Stanowisko / Position ]:[Stanowisko / Position ]],0)))</f>
        <v>n/a</v>
      </c>
      <c r="BE398" s="194" t="str">
        <f>IF(INDEX(tab_MinKomp[Analiza magazynowa - Program Polen.mdb / Inventuranalyse],MATCH($B397,tab_MinKomp[[Stanowisko / Position ]:[Stanowisko / Position ]],0))="n/a","n/a",BE397-INDEX(tab_MinKomp[Analiza magazynowa - Program Polen.mdb / Inventuranalyse],MATCH($B397,tab_MinKomp[[Stanowisko / Position ]:[Stanowisko / Position ]],0)))</f>
        <v>n/a</v>
      </c>
      <c r="BF398" s="190" t="str">
        <f>IF(INDEX(tab_MinKomp[MMOG (Materials Management Operations Guidelines)],MATCH($B397,tab_MinKomp[[Stanowisko / Position ]:[Stanowisko / Position ]],0))="n/a","n/a",BF397-INDEX(tab_MinKomp[MMOG (Materials Management Operations Guidelines)],MATCH($B397,tab_MinKomp[[Stanowisko / Position ]:[Stanowisko / Position ]],0)))</f>
        <v>n/a</v>
      </c>
      <c r="BG398" s="190" t="str">
        <f>IF(INDEX(tab_MinKomp[GPP],MATCH($B397,tab_MinKomp[[Stanowisko / Position ]:[Stanowisko / Position ]],0))="n/a","n/a",BG397-INDEX(tab_MinKomp[GPP],MATCH($B397,tab_MinKomp[[Stanowisko / Position ]:[Stanowisko / Position ]],0)))</f>
        <v>n/a</v>
      </c>
      <c r="BH398" s="190" t="str">
        <f>IF(INDEX(tab_MinKomp[AIAG (Automotive Industry Action Group)],MATCH($B397,tab_MinKomp[[Stanowisko / Position ]:[Stanowisko / Position ]],0))="n/a","n/a",BH397-INDEX(tab_MinKomp[AIAG (Automotive Industry Action Group)],MATCH($B397,tab_MinKomp[[Stanowisko / Position ]:[Stanowisko / Position ]],0)))</f>
        <v>n/a</v>
      </c>
      <c r="BI398" s="190" t="str">
        <f>IF(INDEX(tab_MinKomp[Super-G disputes],MATCH($B397,tab_MinKomp[[Stanowisko / Position ]:[Stanowisko / Position ]],0))="n/a","n/a",BI397-INDEX(tab_MinKomp[Super-G disputes],MATCH($B397,tab_MinKomp[[Stanowisko / Position ]:[Stanowisko / Position ]],0)))</f>
        <v>n/a</v>
      </c>
      <c r="BJ398" s="190" t="str">
        <f>IF(INDEX(tab_MinKomp[CMMS3/eDDL (Direct Data Link)],MATCH($B397,tab_MinKomp[[Stanowisko / Position ]:[Stanowisko / Position ]],0))="n/a","n/a",BJ397-INDEX(tab_MinKomp[CMMS3/eDDL (Direct Data Link)],MATCH($B397,tab_MinKomp[[Stanowisko / Position ]:[Stanowisko / Position ]],0)))</f>
        <v>n/a</v>
      </c>
      <c r="BK398" s="190" t="str">
        <f>IF(INDEX(tab_MinKomp[MP&amp;L (Material Planning and Logistics)],MATCH($B397,tab_MinKomp[[Stanowisko / Position ]:[Stanowisko / Position ]],0))="n/a","n/a",BK397-INDEX(tab_MinKomp[MP&amp;L (Material Planning and Logistics)],MATCH($B397,tab_MinKomp[[Stanowisko / Position ]:[Stanowisko / Position ]],0)))</f>
        <v>n/a</v>
      </c>
      <c r="BL398" s="190" t="str">
        <f>IF(INDEX(tab_MinKomp[Supplier delivery rating],MATCH($B397,tab_MinKomp[[Stanowisko / Position ]:[Stanowisko / Position ]],0))="n/a","n/a",BL397-INDEX(tab_MinKomp[Supplier delivery rating],MATCH($B397,tab_MinKomp[[Stanowisko / Position ]:[Stanowisko / Position ]],0)))</f>
        <v>n/a</v>
      </c>
      <c r="BM398" s="194" t="str">
        <f>IF(INDEX(tab_MinKomp[Wymagania VDA 6.5 Product / Forderungen],MATCH($B397,tab_MinKomp[[Stanowisko / Position ]:[Stanowisko / Position ]],0))="n/a","n/a",BM397-INDEX(tab_MinKomp[Wymagania VDA 6.5 Product / Forderungen],MATCH($B397,tab_MinKomp[[Stanowisko / Position ]:[Stanowisko / Position ]],0)))</f>
        <v>n/a</v>
      </c>
      <c r="BN398" s="194" t="str">
        <f>IF(INDEX(tab_MinKomp[Wymagania VDA 6.5 Product / Forderungen],MATCH($B397,tab_MinKomp[[Stanowisko / Position ]:[Stanowisko / Position ]],0))="n/a","n/a",BN397-INDEX(tab_MinKomp[Wymagania VDA 6.5 Product / Forderungen],MATCH($B397,tab_MinKomp[[Stanowisko / Position ]:[Stanowisko / Position ]],0)))</f>
        <v>n/a</v>
      </c>
      <c r="BO398" s="194">
        <f>IF(INDEX(tab_MinKomp[5S],MATCH($B397,tab_MinKomp[[Stanowisko / Position ]:[Stanowisko / Position ]],0))="n/a","n/a",BO397-INDEX(tab_MinKomp[5S],MATCH($B397,tab_MinKomp[[Stanowisko / Position ]:[Stanowisko / Position ]],0)))</f>
        <v>-2</v>
      </c>
      <c r="BP398" s="194" t="str">
        <f>IF(INDEX(tab_MinKomp[Wymagania VDA 6.5 Product / Forderungen],MATCH($B397,tab_MinKomp[[Stanowisko / Position ]:[Stanowisko / Position ]],0))="n/a","n/a",BP397-INDEX(tab_MinKomp[Wymagania VDA 6.5 Product / Forderungen],MATCH($B397,tab_MinKomp[[Stanowisko / Position ]:[Stanowisko / Position ]],0)))</f>
        <v>n/a</v>
      </c>
      <c r="BQ398" s="194" t="str">
        <f>IF(INDEX(tab_MinKomp[Wymagania VDA 6.5 Product / Forderungen],MATCH($B397,tab_MinKomp[[Stanowisko / Position ]:[Stanowisko / Position ]],0))="n/a","n/a",BQ397-INDEX(tab_MinKomp[Wymagania VDA 6.5 Product / Forderungen],MATCH($B397,tab_MinKomp[[Stanowisko / Position ]:[Stanowisko / Position ]],0)))</f>
        <v>n/a</v>
      </c>
      <c r="BR398" s="194" t="str">
        <f>IF(INDEX(tab_MinKomp[Wymagania VDA 6.5 Product / Forderungen],MATCH($B397,tab_MinKomp[[Stanowisko / Position ]:[Stanowisko / Position ]],0))="n/a","n/a",BR397-INDEX(tab_MinKomp[Wymagania VDA 6.5 Product / Forderungen],MATCH($B397,tab_MinKomp[[Stanowisko / Position ]:[Stanowisko / Position ]],0)))</f>
        <v>n/a</v>
      </c>
      <c r="BS398" s="194">
        <f>IF(INDEX(tab_MinKomp[5S],MATCH($B397,tab_MinKomp[[Stanowisko / Position ]:[Stanowisko / Position ]],0))="n/a","n/a",BS397-INDEX(tab_MinKomp[5S],MATCH($B397,tab_MinKomp[[Stanowisko / Position ]:[Stanowisko / Position ]],0)))</f>
        <v>-2</v>
      </c>
      <c r="BT398" s="194" t="str">
        <f>IF(INDEX(tab_MinKomp[Wymagania VDA 6.5 Product / Forderungen],MATCH($B397,tab_MinKomp[[Stanowisko / Position ]:[Stanowisko / Position ]],0))="n/a","n/a",BT397-INDEX(tab_MinKomp[Wymagania VDA 6.5 Product / Forderungen],MATCH($B397,tab_MinKomp[[Stanowisko / Position ]:[Stanowisko / Position ]],0)))</f>
        <v>n/a</v>
      </c>
      <c r="BU398" s="194">
        <f>IF(INDEX(tab_MinKomp[LEAN MANAGEMENT],MATCH($B397,tab_MinKomp[[Stanowisko / Position ]:[Stanowisko / Position ]],0))="n/a","n/a",BU397-INDEX(tab_MinKomp[LEAN MANAGEMENT],MATCH($B397,tab_MinKomp[[Stanowisko / Position ]:[Stanowisko / Position ]],0)))</f>
        <v>-1</v>
      </c>
      <c r="BV398" s="194">
        <f>IF(INDEX(tab_MinKomp[5S],MATCH($B397,tab_MinKomp[[Stanowisko / Position ]:[Stanowisko / Position ]],0))="n/a","n/a",BV397-INDEX(tab_MinKomp[5S],MATCH($B397,tab_MinKomp[[Stanowisko / Position ]:[Stanowisko / Position ]],0)))</f>
        <v>-2</v>
      </c>
      <c r="BW398" s="194">
        <f>IF(INDEX(tab_MinKomp[5S],MATCH($B397,tab_MinKomp[[Stanowisko / Position ]:[Stanowisko / Position ]],0))="n/a","n/a",BW397-INDEX(tab_MinKomp[5S],MATCH($B397,tab_MinKomp[[Stanowisko / Position ]:[Stanowisko / Position ]],0)))</f>
        <v>-2</v>
      </c>
      <c r="BX398" s="194">
        <f>IF(INDEX(tab_MinKomp[5S],MATCH($B397,tab_MinKomp[[Stanowisko / Position ]:[Stanowisko / Position ]],0))="n/a","n/a",BX397-INDEX(tab_MinKomp[5S],MATCH($B397,tab_MinKomp[[Stanowisko / Position ]:[Stanowisko / Position ]],0)))</f>
        <v>-2</v>
      </c>
      <c r="BY398" s="194" t="str">
        <f>IF(INDEX(tab_MinKomp[Obsługa maszyn Engel / Engel Maschinenbedienung],MATCH($B397,tab_MinKomp[[Stanowisko / Position ]:[Stanowisko / Position ]],0))="n/a","n/a",BY397-INDEX(tab_MinKomp[Obsługa maszyn Engel / Engel Maschinenbedienung],MATCH($B397,tab_MinKomp[[Stanowisko / Position ]:[Stanowisko / Position ]],0)))</f>
        <v>n/a</v>
      </c>
      <c r="BZ398" s="194">
        <f>IF(INDEX(tab_MinKomp[5S],MATCH($B397,tab_MinKomp[[Stanowisko / Position ]:[Stanowisko / Position ]],0))="n/a","n/a",BZ397-INDEX(tab_MinKomp[5S],MATCH($B397,tab_MinKomp[[Stanowisko / Position ]:[Stanowisko / Position ]],0)))</f>
        <v>0</v>
      </c>
      <c r="CA398" s="194">
        <f>IF(INDEX(tab_MinKomp[LEAN MANAGEMENT],MATCH($B397,tab_MinKomp[[Stanowisko / Position ]:[Stanowisko / Position ]],0))="n/a","n/a",CA397-INDEX(tab_MinKomp[LEAN MANAGEMENT],MATCH($B397,tab_MinKomp[[Stanowisko / Position ]:[Stanowisko / Position ]],0)))</f>
        <v>-1</v>
      </c>
      <c r="CB398" s="194">
        <f>IF(INDEX(tab_MinKomp[5S],MATCH($B397,tab_MinKomp[[Stanowisko / Position ]:[Stanowisko / Position ]],0))="n/a","n/a",CB397-INDEX(tab_MinKomp[5S],MATCH($B397,tab_MinKomp[[Stanowisko / Position ]:[Stanowisko / Position ]],0)))</f>
        <v>-2</v>
      </c>
      <c r="CC398" s="194" t="str">
        <f>IF(INDEX(tab_MinKomp[Obsługa maszyn Branson / Branson Maschinenbedienung],MATCH($B397,tab_MinKomp[[Stanowisko / Position ]:[Stanowisko / Position ]],0))="n/a","n/a",CC397-INDEX(tab_MinKomp[Obsługa maszyn Branson / Branson Maschinenbedienung],MATCH($B397,tab_MinKomp[[Stanowisko / Position ]:[Stanowisko / Position ]],0)))</f>
        <v>n/a</v>
      </c>
      <c r="CD398" s="194">
        <f>IF(INDEX(tab_MinKomp[Obsługa maszyn Novapax / Novapax Maschinenbedienung],MATCH($B397,tab_MinKomp[[Stanowisko / Position ]:[Stanowisko / Position ]],0))="n/a","n/a",CD397-INDEX(tab_MinKomp[Obsługa maszyn Novapax / Novapax Maschinenbedienung],MATCH($B397,tab_MinKomp[[Stanowisko / Position ]:[Stanowisko / Position ]],0)))</f>
        <v>0</v>
      </c>
      <c r="CE398" s="194">
        <f>IF(INDEX(tab_MinKomp[5S],MATCH($B397,tab_MinKomp[[Stanowisko / Position ]:[Stanowisko / Position ]],0))="n/a","n/a",CE397-INDEX(tab_MinKomp[5S],MATCH($B397,tab_MinKomp[[Stanowisko / Position ]:[Stanowisko / Position ]],0)))</f>
        <v>-2</v>
      </c>
      <c r="CF398" s="194">
        <f>IF(INDEX(tab_MinKomp[Obsługa maszyn Novapax / Novapax Maschinenbedienung],MATCH($B397,tab_MinKomp[[Stanowisko / Position ]:[Stanowisko / Position ]],0))="n/a","n/a",CF397-INDEX(tab_MinKomp[Obsługa maszyn Novapax / Novapax Maschinenbedienung],MATCH($B397,tab_MinKomp[[Stanowisko / Position ]:[Stanowisko / Position ]],0)))</f>
        <v>-1</v>
      </c>
      <c r="CG398" s="194">
        <f>IF(INDEX(tab_MinKomp[Eliminacja awarii / Beseitigung von Ausfällen],MATCH($B397,tab_MinKomp[[Stanowisko / Position ]:[Stanowisko / Position ]],0))="n/a","n/a",CG397-INDEX(tab_MinKomp[Eliminacja awarii / Beseitigung von Ausfällen],MATCH($B397,tab_MinKomp[[Stanowisko / Position ]:[Stanowisko / Position ]],0)))</f>
        <v>0</v>
      </c>
      <c r="CH398" s="194" t="str">
        <f>IF(INDEX(tab_MinKomp[Wymagania VDA 6.5 Product / Forderungen],MATCH($B397,tab_MinKomp[[Stanowisko / Position ]:[Stanowisko / Position ]],0))="n/a","n/a",CH397-INDEX(tab_MinKomp[Wymagania VDA 6.5 Product / Forderungen],MATCH($B397,tab_MinKomp[[Stanowisko / Position ]:[Stanowisko / Position ]],0)))</f>
        <v>n/a</v>
      </c>
      <c r="CI398" s="194" t="str">
        <f>IF(INDEX(tab_MinKomp[Wymagania VDA 6.5 Product / Forderungen],MATCH($B397,tab_MinKomp[[Stanowisko / Position ]:[Stanowisko / Position ]],0))="n/a","n/a",CI397-INDEX(tab_MinKomp[Wymagania VDA 6.5 Product / Forderungen],MATCH($B397,tab_MinKomp[[Stanowisko / Position ]:[Stanowisko / Position ]],0)))</f>
        <v>n/a</v>
      </c>
      <c r="CJ398" s="194" t="str">
        <f>IF(INDEX(tab_MinKomp[Wymagania VDA 6.5 Product / Forderungen],MATCH($B397,tab_MinKomp[[Stanowisko / Position ]:[Stanowisko / Position ]],0))="n/a","n/a",CJ397-INDEX(tab_MinKomp[Wymagania VDA 6.5 Product / Forderungen],MATCH($B397,tab_MinKomp[[Stanowisko / Position ]:[Stanowisko / Position ]],0)))</f>
        <v>n/a</v>
      </c>
      <c r="CK398" s="194" t="str">
        <f>IF(INDEX(tab_MinKomp[Wymagania VDA 6.5 Product / Forderungen],MATCH($B397,tab_MinKomp[[Stanowisko / Position ]:[Stanowisko / Position ]],0))="n/a","n/a",CK397-INDEX(tab_MinKomp[Wymagania VDA 6.5 Product / Forderungen],MATCH($B397,tab_MinKomp[[Stanowisko / Position ]:[Stanowisko / Position ]],0)))</f>
        <v>n/a</v>
      </c>
      <c r="CL398" s="194" t="str">
        <f>IF(INDEX(tab_MinKomp[Wymagania VDA 6.5 Product / Forderungen],MATCH($B397,tab_MinKomp[[Stanowisko / Position ]:[Stanowisko / Position ]],0))="n/a","n/a",CL397-INDEX(tab_MinKomp[Wymagania VDA 6.5 Product / Forderungen],MATCH($B397,tab_MinKomp[[Stanowisko / Position ]:[Stanowisko / Position ]],0)))</f>
        <v>n/a</v>
      </c>
      <c r="CM398" s="194" t="str">
        <f>IF(INDEX(tab_MinKomp[Informatyka ogólna (techniczne i systemowe) / Allgemeine IT (Technik und System)],MATCH($B397,tab_MinKomp[[Stanowisko / Position ]:[Stanowisko / Position ]],0))="n/a","n/a",CM397-INDEX(tab_MinKomp[Informatyka ogólna (techniczne i systemowe) / Allgemeine IT (Technik und System)],MATCH($B397,tab_MinKomp[[Stanowisko / Position ]:[Stanowisko / Position ]],0)))</f>
        <v>n/a</v>
      </c>
      <c r="CN398" s="194" t="str">
        <f>IF(INDEX(tab_MinKomp[Sieci komputerowe / Computernetzwerke],MATCH($B397,tab_MinKomp[[Stanowisko / Position ]:[Stanowisko / Position ]],0))="n/a","n/a",CN397-INDEX(tab_MinKomp[Sieci komputerowe / Computernetzwerke],MATCH($B397,tab_MinKomp[[Stanowisko / Position ]:[Stanowisko / Position ]],0)))</f>
        <v>n/a</v>
      </c>
      <c r="CO398" s="194" t="str">
        <f>IF(INDEX(tab_MinKomp[Hardware (komputery PC, drukarki biurowe i etykietowe, telefonia stacjonarna i mobilna) (PC, Drucker, Telefpne, Handys)],MATCH($B397,tab_MinKomp[[Stanowisko / Position ]:[Stanowisko / Position ]],0))="n/a","n/a",CO397-INDEX(tab_MinKomp[Hardware (komputery PC, drukarki biurowe i etykietowe, telefonia stacjonarna i mobilna) (PC, Drucker, Telefpne, Handys)],MATCH($B397,tab_MinKomp[[Stanowisko / Position ]:[Stanowisko / Position ]],0)))</f>
        <v>n/a</v>
      </c>
      <c r="CP398" s="194" t="str">
        <f>IF(INDEX(tab_MinKomp[Software &amp; Systems (MS Office, MS Remote Desktop)],MATCH($B397,tab_MinKomp[[Stanowisko / Position ]:[Stanowisko / Position ]],0))="n/a","n/a",CP397-INDEX(tab_MinKomp[Software &amp; Systems (MS Office, MS Remote Desktop)],MATCH($B397,tab_MinKomp[[Stanowisko / Position ]:[Stanowisko / Position ]],0)))</f>
        <v>n/a</v>
      </c>
      <c r="CQ398" s="194" t="str">
        <f>IF(INDEX(tab_MinKomp[Programowanie obiektowe (PHP) / Objektprogrammierung],MATCH($B397,tab_MinKomp[[Stanowisko / Position ]:[Stanowisko / Position ]],0))="n/a","n/a",CQ397-INDEX(tab_MinKomp[Programowanie obiektowe (PHP) / Objektprogrammierung],MATCH($B397,tab_MinKomp[[Stanowisko / Position ]:[Stanowisko / Position ]],0)))</f>
        <v>n/a</v>
      </c>
      <c r="CR398" s="194" t="str">
        <f>IF(INDEX(tab_MinKomp[Scrum],MATCH($B397,tab_MinKomp[[Stanowisko / Position ]:[Stanowisko / Position ]],0))="n/a","n/a",CR397-INDEX(tab_MinKomp[Scrum],MATCH($B397,tab_MinKomp[[Stanowisko / Position ]:[Stanowisko / Position ]],0)))</f>
        <v>n/a</v>
      </c>
      <c r="CS398" s="194" t="str">
        <f>IF(INDEX(tab_MinKomp[SQL (MySQL)],MATCH($B397,tab_MinKomp[[Stanowisko / Position ]:[Stanowisko / Position ]],0))="n/a","n/a",CS397-INDEX(tab_MinKomp[SQL (MySQL)],MATCH($B397,tab_MinKomp[[Stanowisko / Position ]:[Stanowisko / Position ]],0)))</f>
        <v>n/a</v>
      </c>
      <c r="CT398" s="194" t="str">
        <f>IF(INDEX(tab_MinKomp[Javascript],MATCH($B397,tab_MinKomp[[Stanowisko / Position ]:[Stanowisko / Position ]],0))="n/a","n/a",CT397-INDEX(tab_MinKomp[Javascript],MATCH($B397,tab_MinKomp[[Stanowisko / Position ]:[Stanowisko / Position ]],0)))</f>
        <v>n/a</v>
      </c>
      <c r="CU398" s="194" t="str">
        <f>IF(INDEX(tab_MinKomp[Joomla],MATCH($B397,tab_MinKomp[[Stanowisko / Position ]:[Stanowisko / Position ]],0))="n/a","n/a",CU397-INDEX(tab_MinKomp[Joomla],MATCH($B397,tab_MinKomp[[Stanowisko / Position ]:[Stanowisko / Position ]],0)))</f>
        <v>n/a</v>
      </c>
      <c r="CV398" s="194" t="str">
        <f>IF(INDEX(tab_MinKomp[Bash],MATCH($B397,tab_MinKomp[[Stanowisko / Position ]:[Stanowisko / Position ]],0))="n/a","n/a",CV397-INDEX(tab_MinKomp[Bash],MATCH($B397,tab_MinKomp[[Stanowisko / Position ]:[Stanowisko / Position ]],0)))</f>
        <v>n/a</v>
      </c>
      <c r="CW398" s="194">
        <f>IF(INDEX(tab_MinKomp[Systemy MES (HYDRA / SFMS)],MATCH($B397,tab_MinKomp[[Stanowisko / Position ]:[Stanowisko / Position ]],0))="n/a","n/a",CW397-INDEX(tab_MinKomp[Systemy MES (HYDRA / SFMS)],MATCH($B397,tab_MinKomp[[Stanowisko / Position ]:[Stanowisko / Position ]],0)))</f>
        <v>0</v>
      </c>
      <c r="CX398" s="194" t="str">
        <f>IF(INDEX(tab_MinKomp[HTML / CSS],MATCH($B397,tab_MinKomp[[Stanowisko / Position ]:[Stanowisko / Position ]],0))="n/a","n/a",CX397-INDEX(tab_MinKomp[HTML / CSS],MATCH($B397,tab_MinKomp[[Stanowisko / Position ]:[Stanowisko / Position ]],0)))</f>
        <v>n/a</v>
      </c>
      <c r="CY398" s="194" t="str">
        <f>IF(INDEX(tab_MinKomp[SYSTEM PR],MATCH($B397,tab_MinKomp[[Stanowisko / Position ]:[Stanowisko / Position ]],0))="n/a","n/a",CY397-INDEX(tab_MinKomp[SYSTEM PR],MATCH($B397,tab_MinKomp[[Stanowisko / Position ]:[Stanowisko / Position ]],0)))</f>
        <v>n/a</v>
      </c>
      <c r="CZ398" s="194" t="str">
        <f>IF(INDEX(tab_MinKomp[System Einkauf XP / EBA],MATCH($B397,tab_MinKomp[[Stanowisko / Position ]:[Stanowisko / Position ]],0))="n/a","n/a",CZ397-INDEX(tab_MinKomp[System Einkauf XP / EBA],MATCH($B397,tab_MinKomp[[Stanowisko / Position ]:[Stanowisko / Position ]],0)))</f>
        <v>n/a</v>
      </c>
      <c r="DA398" s="194" t="str">
        <f>IF(INDEX(tab_MinKomp[Techniki negocjacyjne / Verhandlungstechniken],MATCH($B397,tab_MinKomp[[Stanowisko / Position ]:[Stanowisko / Position ]],0))="n/a","n/a",DA397-INDEX(tab_MinKomp[Techniki negocjacyjne / Verhandlungstechniken],MATCH($B397,tab_MinKomp[[Stanowisko / Position ]:[Stanowisko / Position ]],0)))</f>
        <v>n/a</v>
      </c>
      <c r="DB398" s="194" t="str">
        <f>IF(INDEX(tab_MinKomp[Znajomość rynku branżowego / Kenntnis des Industrie Marktes],MATCH($B397,tab_MinKomp[[Stanowisko / Position ]:[Stanowisko / Position ]],0))="n/a","n/a",DB397-INDEX(tab_MinKomp[Znajomość rynku branżowego / Kenntnis des Industrie Marktes],MATCH($B397,tab_MinKomp[[Stanowisko / Position ]:[Stanowisko / Position ]],0)))</f>
        <v>n/a</v>
      </c>
      <c r="DC398" s="194" t="str">
        <f>IF(INDEX(tab_MinKomp[SUPPLIER MANAGEMENT],MATCH($B397,tab_MinKomp[[Stanowisko / Position ]:[Stanowisko / Position ]],0))="n/a","n/a",DC397-INDEX(tab_MinKomp[SUPPLIER MANAGEMENT],MATCH($B397,tab_MinKomp[[Stanowisko / Position ]:[Stanowisko / Position ]],0)))</f>
        <v>n/a</v>
      </c>
      <c r="DD398" s="194" t="str">
        <f>IF(INDEX(tab_MinKomp[SUPPLIER MANAGEMENT],MATCH($B397,tab_MinKomp[[Stanowisko / Position ]:[Stanowisko / Position ]],0))="n/a","n/a",DD397-INDEX(tab_MinKomp[SUPPLIER MANAGEMENT],MATCH($B397,tab_MinKomp[[Stanowisko / Position ]:[Stanowisko / Position ]],0)))</f>
        <v>n/a</v>
      </c>
      <c r="DE398" s="194" t="str">
        <f>IF(INDEX(tab_MinKomp[SUPPLIER MANAGEMENT],MATCH($B397,tab_MinKomp[[Stanowisko / Position ]:[Stanowisko / Position ]],0))="n/a","n/a",DE397-INDEX(tab_MinKomp[SUPPLIER MANAGEMENT],MATCH($B397,tab_MinKomp[[Stanowisko / Position ]:[Stanowisko / Position ]],0)))</f>
        <v>n/a</v>
      </c>
      <c r="DF398" s="194">
        <f>IF(INDEX(tab_MinKomp[LEAN MANAGEMENT],MATCH($B397,tab_MinKomp[[Stanowisko / Position ]:[Stanowisko / Position ]],0))="n/a","n/a",DF397-INDEX(tab_MinKomp[LEAN MANAGEMENT],MATCH($B397,tab_MinKomp[[Stanowisko / Position ]:[Stanowisko / Position ]],0)))</f>
        <v>0</v>
      </c>
      <c r="DG398" s="194" t="str">
        <f>IF(INDEX(tab_MinKomp[PPAP/PSW],MATCH($B397,tab_MinKomp[[Stanowisko / Position ]:[Stanowisko / Position ]],0))="n/a","n/a",DG397-INDEX(tab_MinKomp[PPAP/PSW],MATCH($B397,tab_MinKomp[[Stanowisko / Position ]:[Stanowisko / Position ]],0)))</f>
        <v>n/a</v>
      </c>
      <c r="DH398" s="194" t="str">
        <f>IF(INDEX(tab_MinKomp[SUPPLIER MANAGEMENT],MATCH($B397,tab_MinKomp[[Stanowisko / Position ]:[Stanowisko / Position ]],0))="n/a","n/a",DH397-INDEX(tab_MinKomp[SUPPLIER MANAGEMENT],MATCH($B397,tab_MinKomp[[Stanowisko / Position ]:[Stanowisko / Position ]],0)))</f>
        <v>n/a</v>
      </c>
      <c r="DI398" s="194" t="str">
        <f>IF(INDEX(tab_MinKomp[OBSŁUGA PORTALI KLIENTA / Kundenportale],MATCH($B397,tab_MinKomp[[Stanowisko / Position ]:[Stanowisko / Position ]],0))="n/a","n/a",DI397-INDEX(tab_MinKomp[OBSŁUGA PORTALI KLIENTA / Kundenportale],MATCH($B397,tab_MinKomp[[Stanowisko / Position ]:[Stanowisko / Position ]],0)))</f>
        <v>n/a</v>
      </c>
      <c r="DJ398" s="194" t="str">
        <f>IF(INDEX(tab_MinKomp[Obsługa systemu BABTECQ / BABTECQ System],MATCH($B397,tab_MinKomp[[Stanowisko / Position ]:[Stanowisko / Position ]],0))="n/a","n/a",DJ397-INDEX(tab_MinKomp[Obsługa systemu BABTECQ / BABTECQ System],MATCH($B397,tab_MinKomp[[Stanowisko / Position ]:[Stanowisko / Position ]],0)))</f>
        <v>n/a</v>
      </c>
      <c r="DK398" s="194" t="str">
        <f>IF(INDEX(tab_MinKomp[Rysunek techniczny / technische Zeichnung],MATCH($B397,tab_MinKomp[[Stanowisko / Position ]:[Stanowisko / Position ]],0))="n/a","n/a",DK397-INDEX(tab_MinKomp[Rysunek techniczny / technische Zeichnung],MATCH($B397,tab_MinKomp[[Stanowisko / Position ]:[Stanowisko / Position ]],0)))</f>
        <v>n/a</v>
      </c>
      <c r="DL398" s="194" t="str">
        <f>IF(INDEX(tab_MinKomp[Kalibracja / Kalibrierung],MATCH($B397,tab_MinKomp[[Stanowisko / Position ]:[Stanowisko / Position ]],0))="n/a","n/a",DL397-INDEX(tab_MinKomp[Kalibracja / Kalibrierung],MATCH($B397,tab_MinKomp[[Stanowisko / Position ]:[Stanowisko / Position ]],0)))</f>
        <v>n/a</v>
      </c>
      <c r="DM398" s="194" t="str">
        <f>IF(INDEX(tab_MinKomp[Rekwalifikacja / Requalifizierung],MATCH($B397,tab_MinKomp[[Stanowisko / Position ]:[Stanowisko / Position ]],0))="n/a","n/a",DM397-INDEX(tab_MinKomp[Rekwalifikacja / Requalifizierung],MATCH($B397,tab_MinKomp[[Stanowisko / Position ]:[Stanowisko / Position ]],0)))</f>
        <v>n/a</v>
      </c>
      <c r="DN398" s="190" t="str">
        <f>IF(INDEX(tab_MinKomp[Testy czystości / Reinheitstests],MATCH($B397,tab_MinKomp[[Stanowisko / Position ]:[Stanowisko / Position ]],0))="n/a","n/a",DN397-INDEX(tab_MinKomp[Testy czystości / Reinheitstests],MATCH($B397,tab_MinKomp[[Stanowisko / Position ]:[Stanowisko / Position ]],0)))</f>
        <v>n/a</v>
      </c>
      <c r="DO398" s="190" t="str">
        <f>IF(INDEX(tab_MinKomp[Testy czystości / Reinheitstests],MATCH($B397,tab_MinKomp[[Stanowisko / Position ]:[Stanowisko / Position ]],0))="n/a","n/a",DO397-INDEX(tab_MinKomp[Testy czystości / Reinheitstests],MATCH($B397,tab_MinKomp[[Stanowisko / Position ]:[Stanowisko / Position ]],0)))</f>
        <v>n/a</v>
      </c>
      <c r="DP398" s="190" t="str">
        <f>IF(INDEX(tab_MinKomp[Testy czystości / Reinheitstests],MATCH($B397,tab_MinKomp[[Stanowisko / Position ]:[Stanowisko / Position ]],0))="n/a","n/a",DP397-INDEX(tab_MinKomp[Testy czystości / Reinheitstests],MATCH($B397,tab_MinKomp[[Stanowisko / Position ]:[Stanowisko / Position ]],0)))</f>
        <v>n/a</v>
      </c>
      <c r="DQ398" s="190" t="str">
        <f>IF(INDEX(tab_MinKomp[Testy czystości / Reinheitstests],MATCH($B397,tab_MinKomp[[Stanowisko / Position ]:[Stanowisko / Position ]],0))="n/a","n/a",DQ397-INDEX(tab_MinKomp[Testy czystości / Reinheitstests],MATCH($B397,tab_MinKomp[[Stanowisko / Position ]:[Stanowisko / Position ]],0)))</f>
        <v>n/a</v>
      </c>
      <c r="DR398" s="190" t="str">
        <f>IF(INDEX(tab_MinKomp[Testy czystości / Reinheitstests],MATCH($B397,tab_MinKomp[[Stanowisko / Position ]:[Stanowisko / Position ]],0))="n/a","n/a",DR397-INDEX(tab_MinKomp[Testy czystości / Reinheitstests],MATCH($B397,tab_MinKomp[[Stanowisko / Position ]:[Stanowisko / Position ]],0)))</f>
        <v>n/a</v>
      </c>
      <c r="DS398" s="190" t="str">
        <f>IF(INDEX(tab_MinKomp[Testy czystości / Reinheitstests],MATCH($B397,tab_MinKomp[[Stanowisko / Position ]:[Stanowisko / Position ]],0))="n/a","n/a",DS397-INDEX(tab_MinKomp[Testy czystości / Reinheitstests],MATCH($B397,tab_MinKomp[[Stanowisko / Position ]:[Stanowisko / Position ]],0)))</f>
        <v>n/a</v>
      </c>
      <c r="DT398" s="194" t="str">
        <f>IF(INDEX(tab_MinKomp[SUPPLIER MANAGEMENT],MATCH($B397,tab_MinKomp[[Stanowisko / Position ]:[Stanowisko / Position ]],0))="n/a","n/a",DT397-INDEX(tab_MinKomp[SUPPLIER MANAGEMENT],MATCH($B397,tab_MinKomp[[Stanowisko / Position ]:[Stanowisko / Position ]],0)))</f>
        <v>n/a</v>
      </c>
      <c r="DU398" s="190" t="str">
        <f>IF(INDEX(tab_MinKomp[Testy czystości / Reinheitstests],MATCH($B397,tab_MinKomp[[Stanowisko / Position ]:[Stanowisko / Position ]],0))="n/a","n/a",DU397-INDEX(tab_MinKomp[Testy czystości / Reinheitstests],MATCH($B397,tab_MinKomp[[Stanowisko / Position ]:[Stanowisko / Position ]],0)))</f>
        <v>n/a</v>
      </c>
      <c r="DV398" s="190" t="str">
        <f>IF(INDEX(tab_MinKomp[Testy czystości / Reinheitstests],MATCH($B397,tab_MinKomp[[Stanowisko / Position ]:[Stanowisko / Position ]],0))="n/a","n/a",DV397-INDEX(tab_MinKomp[Testy czystości / Reinheitstests],MATCH($B397,tab_MinKomp[[Stanowisko / Position ]:[Stanowisko / Position ]],0)))</f>
        <v>n/a</v>
      </c>
      <c r="DW398" s="190" t="str">
        <f>IF(INDEX(tab_MinKomp[Testy czystości / Reinheitstests],MATCH($B397,tab_MinKomp[[Stanowisko / Position ]:[Stanowisko / Position ]],0))="n/a","n/a",DW397-INDEX(tab_MinKomp[Testy czystości / Reinheitstests],MATCH($B397,tab_MinKomp[[Stanowisko / Position ]:[Stanowisko / Position ]],0)))</f>
        <v>n/a</v>
      </c>
      <c r="DX398" s="190" t="str">
        <f>IF(INDEX(tab_MinKomp[Testy czystości / Reinheitstests],MATCH($B397,tab_MinKomp[[Stanowisko / Position ]:[Stanowisko / Position ]],0))="n/a","n/a",DX397-INDEX(tab_MinKomp[Testy czystości / Reinheitstests],MATCH($B397,tab_MinKomp[[Stanowisko / Position ]:[Stanowisko / Position ]],0)))</f>
        <v>n/a</v>
      </c>
      <c r="DY398" s="190" t="str">
        <f>IF(INDEX(tab_MinKomp[Testy czystości / Reinheitstests],MATCH($B397,tab_MinKomp[[Stanowisko / Position ]:[Stanowisko / Position ]],0))="n/a","n/a",DY397-INDEX(tab_MinKomp[Testy czystości / Reinheitstests],MATCH($B397,tab_MinKomp[[Stanowisko / Position ]:[Stanowisko / Position ]],0)))</f>
        <v>n/a</v>
      </c>
      <c r="DZ398" s="190" t="str">
        <f>IF(INDEX(tab_MinKomp[Testy czystości / Reinheitstests],MATCH($B397,tab_MinKomp[[Stanowisko / Position ]:[Stanowisko / Position ]],0))="n/a","n/a",DZ397-INDEX(tab_MinKomp[Testy czystości / Reinheitstests],MATCH($B397,tab_MinKomp[[Stanowisko / Position ]:[Stanowisko / Position ]],0)))</f>
        <v>n/a</v>
      </c>
      <c r="EA398" s="194" t="str">
        <f>IF(INDEX(tab_MinKomp[SUPPLIER MANAGEMENT],MATCH($B397,tab_MinKomp[[Stanowisko / Position ]:[Stanowisko / Position ]],0))="n/a","n/a",EA397-INDEX(tab_MinKomp[SUPPLIER MANAGEMENT],MATCH($B397,tab_MinKomp[[Stanowisko / Position ]:[Stanowisko / Position ]],0)))</f>
        <v>n/a</v>
      </c>
      <c r="EB398" s="190" t="str">
        <f>IF(INDEX(tab_MinKomp[Testy czystości / Reinheitstests],MATCH($B397,tab_MinKomp[[Stanowisko / Position ]:[Stanowisko / Position ]],0))="n/a","n/a",EB397-INDEX(tab_MinKomp[Testy czystości / Reinheitstests],MATCH($B397,tab_MinKomp[[Stanowisko / Position ]:[Stanowisko / Position ]],0)))</f>
        <v>n/a</v>
      </c>
      <c r="EC398" s="190" t="str">
        <f>IF(INDEX(tab_MinKomp[Testy czystości / Reinheitstests],MATCH($B397,tab_MinKomp[[Stanowisko / Position ]:[Stanowisko / Position ]],0))="n/a","n/a",EC397-INDEX(tab_MinKomp[Testy czystości / Reinheitstests],MATCH($B397,tab_MinKomp[[Stanowisko / Position ]:[Stanowisko / Position ]],0)))</f>
        <v>n/a</v>
      </c>
      <c r="ED398" s="190" t="str">
        <f>IF(INDEX(tab_MinKomp[Testy czystości / Reinheitstests],MATCH($B397,tab_MinKomp[[Stanowisko / Position ]:[Stanowisko / Position ]],0))="n/a","n/a",ED397-INDEX(tab_MinKomp[Testy czystości / Reinheitstests],MATCH($B397,tab_MinKomp[[Stanowisko / Position ]:[Stanowisko / Position ]],0)))</f>
        <v>n/a</v>
      </c>
      <c r="EE398" s="190" t="str">
        <f>IF(INDEX(tab_MinKomp[Testy czystości / Reinheitstests],MATCH($B397,tab_MinKomp[[Stanowisko / Position ]:[Stanowisko / Position ]],0))="n/a","n/a",EE397-INDEX(tab_MinKomp[Testy czystości / Reinheitstests],MATCH($B397,tab_MinKomp[[Stanowisko / Position ]:[Stanowisko / Position ]],0)))</f>
        <v>n/a</v>
      </c>
      <c r="EF398" s="190" t="str">
        <f>IF(INDEX(tab_MinKomp[Testy czystości / Reinheitstests],MATCH($B397,tab_MinKomp[[Stanowisko / Position ]:[Stanowisko / Position ]],0))="n/a","n/a",EF397-INDEX(tab_MinKomp[Testy czystości / Reinheitstests],MATCH($B397,tab_MinKomp[[Stanowisko / Position ]:[Stanowisko / Position ]],0)))</f>
        <v>n/a</v>
      </c>
      <c r="EG398" s="190" t="str">
        <f>IF(INDEX(tab_MinKomp[Testy czystości / Reinheitstests],MATCH($B397,tab_MinKomp[[Stanowisko / Position ]:[Stanowisko / Position ]],0))="n/a","n/a",EG397-INDEX(tab_MinKomp[Testy czystości / Reinheitstests],MATCH($B397,tab_MinKomp[[Stanowisko / Position ]:[Stanowisko / Position ]],0)))</f>
        <v>n/a</v>
      </c>
      <c r="EH398" s="190" t="str">
        <f>IF(INDEX(tab_MinKomp[Testy czystości / Reinheitstests],MATCH($B397,tab_MinKomp[[Stanowisko / Position ]:[Stanowisko / Position ]],0))="n/a","n/a",EH397-INDEX(tab_MinKomp[Testy czystości / Reinheitstests],MATCH($B397,tab_MinKomp[[Stanowisko / Position ]:[Stanowisko / Position ]],0)))</f>
        <v>n/a</v>
      </c>
      <c r="EI398" s="190" t="str">
        <f>IF(INDEX(tab_MinKomp[Testy czystości / Reinheitstests],MATCH($B397,tab_MinKomp[[Stanowisko / Position ]:[Stanowisko / Position ]],0))="n/a","n/a",EI397-INDEX(tab_MinKomp[Testy czystości / Reinheitstests],MATCH($B397,tab_MinKomp[[Stanowisko / Position ]:[Stanowisko / Position ]],0)))</f>
        <v>n/a</v>
      </c>
      <c r="EJ398" s="190" t="str">
        <f>IF(INDEX(tab_MinKomp[Testy czystości / Reinheitstests],MATCH($B397,tab_MinKomp[[Stanowisko / Position ]:[Stanowisko / Position ]],0))="n/a","n/a",EJ397-INDEX(tab_MinKomp[Testy czystości / Reinheitstests],MATCH($B397,tab_MinKomp[[Stanowisko / Position ]:[Stanowisko / Position ]],0)))</f>
        <v>n/a</v>
      </c>
      <c r="EK398" s="190" t="str">
        <f>IF(INDEX(tab_MinKomp[Testy czystości / Reinheitstests],MATCH($B397,tab_MinKomp[[Stanowisko / Position ]:[Stanowisko / Position ]],0))="n/a","n/a",EK397-INDEX(tab_MinKomp[Testy czystości / Reinheitstests],MATCH($B397,tab_MinKomp[[Stanowisko / Position ]:[Stanowisko / Position ]],0)))</f>
        <v>n/a</v>
      </c>
      <c r="EL398" s="190" t="str">
        <f>IF(INDEX(tab_MinKomp[Testy czystości / Reinheitstests],MATCH($B397,tab_MinKomp[[Stanowisko / Position ]:[Stanowisko / Position ]],0))="n/a","n/a",EL397-INDEX(tab_MinKomp[Testy czystości / Reinheitstests],MATCH($B397,tab_MinKomp[[Stanowisko / Position ]:[Stanowisko / Position ]],0)))</f>
        <v>n/a</v>
      </c>
      <c r="EM398" s="190" t="str">
        <f>IF(INDEX(tab_MinKomp[Testy czystości / Reinheitstests],MATCH($B397,tab_MinKomp[[Stanowisko / Position ]:[Stanowisko / Position ]],0))="n/a","n/a",EM397-INDEX(tab_MinKomp[Testy czystości / Reinheitstests],MATCH($B397,tab_MinKomp[[Stanowisko / Position ]:[Stanowisko / Position ]],0)))</f>
        <v>n/a</v>
      </c>
      <c r="EN398" s="190" t="str">
        <f>IF(INDEX(tab_MinKomp[Testy czystości / Reinheitstests],MATCH($B397,tab_MinKomp[[Stanowisko / Position ]:[Stanowisko / Position ]],0))="n/a","n/a",EN397-INDEX(tab_MinKomp[Testy czystości / Reinheitstests],MATCH($B397,tab_MinKomp[[Stanowisko / Position ]:[Stanowisko / Position ]],0)))</f>
        <v>n/a</v>
      </c>
      <c r="EO398" s="194" t="str">
        <f>IF(INDEX(tab_MinKomp[Konserwacja Rep],MATCH($B397,tab_MinKomp[[Stanowisko / Position ]:[Stanowisko / Position ]],0))="n/a","n/a",EO397-INDEX(tab_MinKomp[Konserwacja Rep],MATCH($B397,tab_MinKomp[[Stanowisko / Position ]:[Stanowisko / Position ]],0)))</f>
        <v>n/a</v>
      </c>
      <c r="EP398" s="194" t="str">
        <f>IF(INDEX(tab_MinKomp[[Konserwacja Engel ]],MATCH($B397,tab_MinKomp[[Stanowisko / Position ]:[Stanowisko / Position ]],0))="n/a","n/a",EP397-INDEX(tab_MinKomp[[Konserwacja Engel ]],MATCH($B397,tab_MinKomp[[Stanowisko / Position ]:[Stanowisko / Position ]],0)))</f>
        <v>n/a</v>
      </c>
      <c r="EQ398" s="194" t="str">
        <f>IF(INDEX(tab_MinKomp[Konserwacja B 50],MATCH($B397,tab_MinKomp[[Stanowisko / Position ]:[Stanowisko / Position ]],0))="n/a","n/a",EQ397-INDEX(tab_MinKomp[Konserwacja B 50],MATCH($B397,tab_MinKomp[[Stanowisko / Position ]:[Stanowisko / Position ]],0)))</f>
        <v>n/a</v>
      </c>
      <c r="ER398" s="194" t="str">
        <f>IF(INDEX(tab_MinKomp[[Konserwacja EOL ]],MATCH($B397,tab_MinKomp[[Stanowisko / Position ]:[Stanowisko / Position ]],0))="n/a","n/a",ER397-INDEX(tab_MinKomp[[Konserwacja EOL ]],MATCH($B397,tab_MinKomp[[Stanowisko / Position ]:[Stanowisko / Position ]],0)))</f>
        <v>n/a</v>
      </c>
      <c r="ES398" s="194" t="str">
        <f>IF(INDEX(tab_MinKomp[Konserwacja Branson],MATCH($B397,tab_MinKomp[[Stanowisko / Position ]:[Stanowisko / Position ]],0))="n/a","n/a",ES397-INDEX(tab_MinKomp[Konserwacja Branson],MATCH($B397,tab_MinKomp[[Stanowisko / Position ]:[Stanowisko / Position ]],0)))</f>
        <v>n/a</v>
      </c>
      <c r="ET398" s="194" t="str">
        <f>IF(INDEX(tab_MinKomp[Konserwacja coolery],MATCH($B397,tab_MinKomp[[Stanowisko / Position ]:[Stanowisko / Position ]],0))="n/a","n/a",ET397-INDEX(tab_MinKomp[Konserwacja coolery],MATCH($B397,tab_MinKomp[[Stanowisko / Position ]:[Stanowisko / Position ]],0)))</f>
        <v>n/a</v>
      </c>
      <c r="EU398" s="194" t="str">
        <f>IF(INDEX(tab_MinKomp[Konserwacja piecy],MATCH($B397,tab_MinKomp[[Stanowisko / Position ]:[Stanowisko / Position ]],0))="n/a","n/a",EU397-INDEX(tab_MinKomp[Konserwacja piecy],MATCH($B397,tab_MinKomp[[Stanowisko / Position ]:[Stanowisko / Position ]],0)))</f>
        <v>n/a</v>
      </c>
      <c r="EV398" s="194" t="str">
        <f>IF(INDEX(tab_MinKomp[Rysunek techniczny- czytanie],MATCH($B397,tab_MinKomp[[Stanowisko / Position ]:[Stanowisko / Position ]],0))="n/a","n/a",EV397-INDEX(tab_MinKomp[Rysunek techniczny- czytanie],MATCH($B397,tab_MinKomp[[Stanowisko / Position ]:[Stanowisko / Position ]],0)))</f>
        <v>n/a</v>
      </c>
      <c r="EW398" s="194" t="str">
        <f>IF(INDEX(tab_MinKomp[Elektryka],MATCH($B397,tab_MinKomp[[Stanowisko / Position ]:[Stanowisko / Position ]],0))="n/a","n/a",EW397-INDEX(tab_MinKomp[Elektryka],MATCH($B397,tab_MinKomp[[Stanowisko / Position ]:[Stanowisko / Position ]],0)))</f>
        <v>n/a</v>
      </c>
      <c r="EX398" s="194" t="str">
        <f>IF(INDEX(tab_MinKomp[Pneumatyka],MATCH($B397,tab_MinKomp[[Stanowisko / Position ]:[Stanowisko / Position ]],0))="n/a","n/a",EX397-INDEX(tab_MinKomp[Pneumatyka],MATCH($B397,tab_MinKomp[[Stanowisko / Position ]:[Stanowisko / Position ]],0)))</f>
        <v>n/a</v>
      </c>
      <c r="EY398" s="194" t="str">
        <f>IF(INDEX(tab_MinKomp[[Hydraulika ]],MATCH($B397,tab_MinKomp[[Stanowisko / Position ]:[Stanowisko / Position ]],0))="n/a","n/a",EY397-INDEX(tab_MinKomp[[Hydraulika ]],MATCH($B397,tab_MinKomp[[Stanowisko / Position ]:[Stanowisko / Position ]],0)))</f>
        <v>n/a</v>
      </c>
      <c r="EZ398" s="194" t="str">
        <f>IF(INDEX(tab_MinKomp[Podciśnienie],MATCH($B397,tab_MinKomp[[Stanowisko / Position ]:[Stanowisko / Position ]],0))="n/a","n/a",EZ397-INDEX(tab_MinKomp[Podciśnienie],MATCH($B397,tab_MinKomp[[Stanowisko / Position ]:[Stanowisko / Position ]],0)))</f>
        <v>n/a</v>
      </c>
      <c r="FA398" s="194" t="str">
        <f>IF(INDEX(tab_MinKomp[Usuwanie awarii],MATCH($B397,tab_MinKomp[[Stanowisko / Position ]:[Stanowisko / Position ]],0))="n/a","n/a",FA397-INDEX(tab_MinKomp[Usuwanie awarii],MATCH($B397,tab_MinKomp[[Stanowisko / Position ]:[Stanowisko / Position ]],0)))</f>
        <v>n/a</v>
      </c>
      <c r="FB398" s="194" t="str">
        <f>IF(INDEX(tab_MinKomp[Obsługa robotów],MATCH($B397,tab_MinKomp[[Stanowisko / Position ]:[Stanowisko / Position ]],0))="n/a","n/a",FB397-INDEX(tab_MinKomp[Obsługa robotów],MATCH($B397,tab_MinKomp[[Stanowisko / Position ]:[Stanowisko / Position ]],0)))</f>
        <v>n/a</v>
      </c>
      <c r="FC398" s="194" t="str">
        <f>IF(INDEX(tab_MinKomp[Obsługa sterowania maszyny],MATCH($B397,tab_MinKomp[[Stanowisko / Position ]:[Stanowisko / Position ]],0))="n/a","n/a",FC397-INDEX(tab_MinKomp[Obsługa sterowania maszyny],MATCH($B397,tab_MinKomp[[Stanowisko / Position ]:[Stanowisko / Position ]],0)))</f>
        <v>n/a</v>
      </c>
      <c r="FD398" s="194" t="str">
        <f>IF(INDEX(tab_MinKomp[Usuwanie przyczyn żródłowych],MATCH($B397,tab_MinKomp[[Stanowisko / Position ]:[Stanowisko / Position ]],0))="n/a","n/a",FD397-INDEX(tab_MinKomp[Usuwanie przyczyn żródłowych],MATCH($B397,tab_MinKomp[[Stanowisko / Position ]:[Stanowisko / Position ]],0)))</f>
        <v>n/a</v>
      </c>
      <c r="FE398" s="194" t="str">
        <f>IF(INDEX(tab_MinKomp[Cmms stosowanie],MATCH($B397,tab_MinKomp[[Stanowisko / Position ]:[Stanowisko / Position ]],0))="n/a","n/a",FE397-INDEX(tab_MinKomp[Cmms stosowanie],MATCH($B397,tab_MinKomp[[Stanowisko / Position ]:[Stanowisko / Position ]],0)))</f>
        <v>n/a</v>
      </c>
      <c r="FF398" s="190" t="str">
        <f>IF(INDEX(tab_MinKomp[Testy czystości / Reinheitstests],MATCH($B397,tab_MinKomp[[Stanowisko / Position ]:[Stanowisko / Position ]],0))="n/a","n/a",FF397-INDEX(tab_MinKomp[Testy czystości / Reinheitstests],MATCH($B397,tab_MinKomp[[Stanowisko / Position ]:[Stanowisko / Position ]],0)))</f>
        <v>n/a</v>
      </c>
      <c r="FG398" s="194" t="str">
        <f>IF(INDEX(tab_MinKomp[Czyszczenie form plastikowych],MATCH($B397,tab_MinKomp[[Stanowisko / Position ]:[Stanowisko / Position ]],0))="n/a","n/a",FG397-INDEX(tab_MinKomp[Czyszczenie form plastikowych],MATCH($B397,tab_MinKomp[[Stanowisko / Position ]:[Stanowisko / Position ]],0)))</f>
        <v>n/a</v>
      </c>
      <c r="FH398" s="194" t="str">
        <f>IF(INDEX(tab_MinKomp[Wymiana form plastik],MATCH($B397,tab_MinKomp[[Stanowisko / Position ]:[Stanowisko / Position ]],0))="n/a","n/a",FH397-INDEX(tab_MinKomp[Wymiana form plastik],MATCH($B397,tab_MinKomp[[Stanowisko / Position ]:[Stanowisko / Position ]],0)))</f>
        <v>n/a</v>
      </c>
      <c r="FI398" s="194" t="str">
        <f>IF(INDEX(tab_MinKomp[Wymiana form guma],MATCH($B397,tab_MinKomp[[Stanowisko / Position ]:[Stanowisko / Position ]],0))="n/a","n/a",FI397-INDEX(tab_MinKomp[Wymiana form guma],MATCH($B397,tab_MinKomp[[Stanowisko / Position ]:[Stanowisko / Position ]],0)))</f>
        <v>n/a</v>
      </c>
      <c r="FJ398" s="194" t="str">
        <f>IF(INDEX(tab_MinKomp[Konserwacja KK],MATCH($B397,tab_MinKomp[[Stanowisko / Position ]:[Stanowisko / Position ]],0))="n/a","n/a",FJ397-INDEX(tab_MinKomp[Konserwacja KK],MATCH($B397,tab_MinKomp[[Stanowisko / Position ]:[Stanowisko / Position ]],0)))</f>
        <v>n/a</v>
      </c>
      <c r="FK398" s="194" t="str">
        <f>IF(INDEX(tab_MinKomp[Konserwacja form guma],MATCH($B397,tab_MinKomp[[Stanowisko / Position ]:[Stanowisko / Position ]],0))="n/a","n/a",FK397-INDEX(tab_MinKomp[Konserwacja form guma],MATCH($B397,tab_MinKomp[[Stanowisko / Position ]:[Stanowisko / Position ]],0)))</f>
        <v>n/a</v>
      </c>
      <c r="FL398" s="194" t="str">
        <f>IF(INDEX(tab_MinKomp[Konserwacja form plastiki],MATCH($B397,tab_MinKomp[[Stanowisko / Position ]:[Stanowisko / Position ]],0))="n/a","n/a",FL397-INDEX(tab_MinKomp[Konserwacja form plastiki],MATCH($B397,tab_MinKomp[[Stanowisko / Position ]:[Stanowisko / Position ]],0)))</f>
        <v>n/a</v>
      </c>
      <c r="FM398" s="194" t="str">
        <f>IF(INDEX(tab_MinKomp[Konserwacja Gorącego Kanału],MATCH($B397,tab_MinKomp[[Stanowisko / Position ]:[Stanowisko / Position ]],0))="n/a","n/a",FM397-INDEX(tab_MinKomp[Konserwacja Gorącego Kanału],MATCH($B397,tab_MinKomp[[Stanowisko / Position ]:[Stanowisko / Position ]],0)))</f>
        <v>n/a</v>
      </c>
      <c r="FN398" s="194" t="str">
        <f>IF(INDEX(tab_MinKomp[Konserwacja Gorącego Kanału],MATCH($B397,tab_MinKomp[[Stanowisko / Position ]:[Stanowisko / Position ]],0))="n/a","n/a",FN397-INDEX(tab_MinKomp[Konserwacja Gorącego Kanału],MATCH($B397,tab_MinKomp[[Stanowisko / Position ]:[Stanowisko / Position ]],0)))</f>
        <v>n/a</v>
      </c>
      <c r="FO398" s="194" t="str">
        <f>IF(INDEX(tab_MinKomp[Konserwacja Gorącego Kanału],MATCH($B397,tab_MinKomp[[Stanowisko / Position ]:[Stanowisko / Position ]],0))="n/a","n/a",FO397-INDEX(tab_MinKomp[Konserwacja Gorącego Kanału],MATCH($B397,tab_MinKomp[[Stanowisko / Position ]:[Stanowisko / Position ]],0)))</f>
        <v>n/a</v>
      </c>
      <c r="FP398" s="194" t="str">
        <f>IF(INDEX(tab_MinKomp[Konserwacja Gorącego Kanału],MATCH($B397,tab_MinKomp[[Stanowisko / Position ]:[Stanowisko / Position ]],0))="n/a","n/a",FP397-INDEX(tab_MinKomp[Konserwacja Gorącego Kanału],MATCH($B397,tab_MinKomp[[Stanowisko / Position ]:[Stanowisko / Position ]],0)))</f>
        <v>n/a</v>
      </c>
      <c r="FQ398" s="196" t="str">
        <f>IF(INDEX(tab_MinKomp[Język angielski / Englisch],MATCH($B397,tab_MinKomp[[Stanowisko / Position ]:[Stanowisko / Position ]],0))="n/a","n/a",FQ397-INDEX(tab_MinKomp[Język angielski / Englisch],MATCH($B397,tab_MinKomp[[Stanowisko / Position ]:[Stanowisko / Position ]],0)))</f>
        <v>n/a</v>
      </c>
      <c r="FR398" s="196" t="str">
        <f>IF(INDEX(tab_MinKomp[Język niemiecki / Deutsch],MATCH($B397,tab_MinKomp[[Stanowisko / Position ]:[Stanowisko / Position ]],0))="n/a","n/a",FR397-INDEX(tab_MinKomp[Język niemiecki / Deutsch],MATCH($B397,tab_MinKomp[[Stanowisko / Position ]:[Stanowisko / Position ]],0)))</f>
        <v>n/a</v>
      </c>
      <c r="FS398" s="194">
        <f>IF(INDEX(tab_MinKomp[Zarządzanie dokumentacją procesową / Process dokumentation management],MATCH($B397,tab_MinKomp[[Stanowisko / Position ]:[Stanowisko / Position ]],0))="n/a","n/a",FS397-INDEX(tab_MinKomp[Zarządzanie dokumentacją procesową / Process dokumentation management],MATCH($B397,tab_MinKomp[[Stanowisko / Position ]:[Stanowisko / Position ]],0)))</f>
        <v>0</v>
      </c>
      <c r="FT398" s="194">
        <f>IF(INDEX(tab_MinKomp[Znajomość procesów z obszaru / Kenntiss der prozesse in dem Bereich],MATCH($B397,tab_MinKomp[[Stanowisko / Position ]:[Stanowisko / Position ]],0))="n/a","n/a",FT397-INDEX(tab_MinKomp[Znajomość procesów z obszaru / Kenntiss der prozesse in dem Bereich],MATCH($B397,tab_MinKomp[[Stanowisko / Position ]:[Stanowisko / Position ]],0)))</f>
        <v>0</v>
      </c>
      <c r="FU398" s="194">
        <f>IF(INDEX(tab_MinKomp[optymalizacja procesów / Prozessoptymalisierung],MATCH($B397,tab_MinKomp[[Stanowisko / Position ]:[Stanowisko / Position ]],0))="n/a","n/a",FU397-INDEX(tab_MinKomp[optymalizacja procesów / Prozessoptymalisierung],MATCH($B397,tab_MinKomp[[Stanowisko / Position ]:[Stanowisko / Position ]],0)))</f>
        <v>0</v>
      </c>
      <c r="FV398" s="194">
        <f>IF(INDEX(tab_MinKomp[Umiejętności szkoleniowe / Trainingsfähigkeiten],MATCH($B397,tab_MinKomp[[Stanowisko / Position ]:[Stanowisko / Position ]],0))="n/a","n/a",FV397-INDEX(tab_MinKomp[Umiejętności szkoleniowe / Trainingsfähigkeiten],MATCH($B397,tab_MinKomp[[Stanowisko / Position ]:[Stanowisko / Position ]],0)))</f>
        <v>0</v>
      </c>
      <c r="FW398" s="194">
        <f>IF(INDEX(tab_MinKomp[Analityczne myślenie, podejście / Analitysches Denken, Einstellung],MATCH($B397,tab_MinKomp[[Stanowisko / Position ]:[Stanowisko / Position ]],0))="n/a","n/a",FW397-INDEX(tab_MinKomp[Analityczne myślenie, podejście / Analitysches Denken, Einstellung],MATCH($B397,tab_MinKomp[[Stanowisko / Position ]:[Stanowisko / Position ]],0)))</f>
        <v>0</v>
      </c>
      <c r="FX398" s="194">
        <f>IF(INDEX(tab_MinKomp[Dokładność, precyzja w dzialaniu / Genauigkeit, Präzision in die Arbeit],MATCH($B397,tab_MinKomp[[Stanowisko / Position ]:[Stanowisko / Position ]],0))="n/a","n/a",FX397-INDEX(tab_MinKomp[Dokładność, precyzja w dzialaniu / Genauigkeit, Präzision in die Arbeit],MATCH($B397,tab_MinKomp[[Stanowisko / Position ]:[Stanowisko / Position ]],0)))</f>
        <v>0</v>
      </c>
      <c r="FY398" s="194">
        <f>IF(INDEX(tab_MinKomp[Dyspozycyjność / Verfügbarkeit],MATCH($B397,tab_MinKomp[[Stanowisko / Position ]:[Stanowisko / Position ]],0))="n/a","n/a",FY397-INDEX(tab_MinKomp[Dyspozycyjność / Verfügbarkeit],MATCH($B397,tab_MinKomp[[Stanowisko / Position ]:[Stanowisko / Position ]],0)))</f>
        <v>0</v>
      </c>
      <c r="FZ398" s="194">
        <f>IF(INDEX(tab_MinKomp[Zaangażowanie / 
Engagement],MATCH($B397,tab_MinKomp[[Stanowisko / Position ]:[Stanowisko / Position ]],0))="n/a","n/a",FZ397-INDEX(tab_MinKomp[Zaangażowanie / 
Engagement],MATCH($B397,tab_MinKomp[[Stanowisko / Position ]:[Stanowisko / Position ]],0)))</f>
        <v>0</v>
      </c>
      <c r="GA398" s="194" t="str">
        <f>IF(INDEX(tab_MinKomp[Konserwacja form guma],MATCH($B397,tab_MinKomp[[Stanowisko / Position ]:[Stanowisko / Position ]],0))="n/a","n/a",GA397-INDEX(tab_MinKomp[Konserwacja form guma],MATCH($B397,tab_MinKomp[[Stanowisko / Position ]:[Stanowisko / Position ]],0)))</f>
        <v>n/a</v>
      </c>
      <c r="GB398" s="194" t="str">
        <f>IF(INDEX(tab_MinKomp[Konserwacja form plastiki],MATCH($B397,tab_MinKomp[[Stanowisko / Position ]:[Stanowisko / Position ]],0))="n/a","n/a",GB397-INDEX(tab_MinKomp[Konserwacja form plastiki],MATCH($B397,tab_MinKomp[[Stanowisko / Position ]:[Stanowisko / Position ]],0)))</f>
        <v>n/a</v>
      </c>
      <c r="GC398" s="194">
        <f>IF(INDEX(tab_MinKomp[Elastyczność w działaniu],MATCH($B397,tab_MinKomp[[Stanowisko / Position ]:[Stanowisko / Position ]],0))="n/a","n/a",GC397-INDEX(tab_MinKomp[Elastyczność w działaniu],MATCH($B397,tab_MinKomp[[Stanowisko / Position ]:[Stanowisko / Position ]],0)))</f>
        <v>0</v>
      </c>
      <c r="GD398" s="194">
        <f>IF(INDEX(tab_MinKomp[Komunikatywność],MATCH($B397,tab_MinKomp[[Stanowisko / Position ]:[Stanowisko / Position ]],0))="n/a","n/a",GD397-INDEX(tab_MinKomp[Komunikatywność],MATCH($B397,tab_MinKomp[[Stanowisko / Position ]:[Stanowisko / Position ]],0)))</f>
        <v>0</v>
      </c>
      <c r="GE398" s="193" t="str">
        <f>IF(INDEX(tab_MinKomp[Motywowanie i budowanie zaangażowania zespołu],MATCH($B397,tab_MinKomp[[Stanowisko / Position ]:[Stanowisko / Position ]],0))="n/a","n/a",GE397-INDEX(tab_MinKomp[Motywowanie i budowanie zaangażowania zespołu],MATCH($B397,tab_MinKomp[[Stanowisko / Position ]:[Stanowisko / Position ]],0)))</f>
        <v>n/a</v>
      </c>
      <c r="GF398" s="186" t="s">
        <v>248</v>
      </c>
      <c r="GG398" s="186" t="s">
        <v>248</v>
      </c>
      <c r="GH398" s="186" t="s">
        <v>248</v>
      </c>
      <c r="GI398" s="186" t="s">
        <v>248</v>
      </c>
      <c r="GJ398" s="186" t="s">
        <v>248</v>
      </c>
      <c r="GK398" s="186" t="s">
        <v>248</v>
      </c>
      <c r="GL398" s="186" t="s">
        <v>248</v>
      </c>
      <c r="GM398" s="186" t="s">
        <v>248</v>
      </c>
      <c r="GN398" s="186" t="s">
        <v>248</v>
      </c>
      <c r="GO398" s="186" t="s">
        <v>248</v>
      </c>
      <c r="GP398" s="186" t="s">
        <v>248</v>
      </c>
      <c r="GQ398" s="186" t="s">
        <v>248</v>
      </c>
      <c r="GR398" s="186" t="s">
        <v>248</v>
      </c>
      <c r="GS398" s="186" t="s">
        <v>248</v>
      </c>
      <c r="GT398" s="186" t="s">
        <v>248</v>
      </c>
      <c r="GU398" s="186" t="s">
        <v>248</v>
      </c>
      <c r="GV398" s="186" t="s">
        <v>248</v>
      </c>
      <c r="GW398" s="186" t="s">
        <v>248</v>
      </c>
      <c r="GX398" s="186" t="s">
        <v>248</v>
      </c>
      <c r="GY398" s="186" t="s">
        <v>248</v>
      </c>
      <c r="GZ398" s="261" t="s">
        <v>248</v>
      </c>
      <c r="HA398" s="261" t="s">
        <v>248</v>
      </c>
      <c r="HB398" s="191">
        <f>SUM(G398:GE398)/(HB397-(SUM(G398:GE398)))</f>
        <v>-0.2982456140350877</v>
      </c>
    </row>
    <row r="399" spans="1:210" ht="24.9" customHeight="1" x14ac:dyDescent="0.3">
      <c r="A399" s="105" t="s">
        <v>314</v>
      </c>
      <c r="B399" s="105" t="s">
        <v>315</v>
      </c>
      <c r="C399" s="105" t="s">
        <v>424</v>
      </c>
      <c r="D399" s="105">
        <v>1497</v>
      </c>
      <c r="E399" s="394" t="s">
        <v>586</v>
      </c>
      <c r="F399" s="185" t="s">
        <v>374</v>
      </c>
      <c r="G399" s="186">
        <v>2</v>
      </c>
      <c r="H399" s="186">
        <v>1</v>
      </c>
      <c r="I399" s="186">
        <v>2</v>
      </c>
      <c r="J399" s="186">
        <v>1</v>
      </c>
      <c r="K399" s="186">
        <v>1</v>
      </c>
      <c r="L399" s="186" t="s">
        <v>248</v>
      </c>
      <c r="M399" s="186" t="s">
        <v>248</v>
      </c>
      <c r="N399" s="186" t="s">
        <v>248</v>
      </c>
      <c r="O399" s="186">
        <v>1</v>
      </c>
      <c r="P399" s="186">
        <v>1</v>
      </c>
      <c r="Q399" s="186" t="s">
        <v>248</v>
      </c>
      <c r="R399" s="186" t="s">
        <v>248</v>
      </c>
      <c r="S399" s="186" t="s">
        <v>248</v>
      </c>
      <c r="T399" s="186" t="s">
        <v>248</v>
      </c>
      <c r="U399" s="186" t="s">
        <v>248</v>
      </c>
      <c r="V399" s="186" t="s">
        <v>248</v>
      </c>
      <c r="W399" s="186" t="s">
        <v>248</v>
      </c>
      <c r="X399" s="186" t="s">
        <v>248</v>
      </c>
      <c r="Y399" s="186" t="s">
        <v>248</v>
      </c>
      <c r="Z399" s="186" t="s">
        <v>248</v>
      </c>
      <c r="AA399" s="186" t="s">
        <v>248</v>
      </c>
      <c r="AB399" s="186" t="s">
        <v>248</v>
      </c>
      <c r="AC399" s="186" t="s">
        <v>248</v>
      </c>
      <c r="AD399" s="186" t="s">
        <v>248</v>
      </c>
      <c r="AE399" s="186" t="s">
        <v>248</v>
      </c>
      <c r="AF399" s="186" t="s">
        <v>248</v>
      </c>
      <c r="AG399" s="186" t="s">
        <v>248</v>
      </c>
      <c r="AH399" s="186" t="s">
        <v>248</v>
      </c>
      <c r="AI399" s="186" t="s">
        <v>248</v>
      </c>
      <c r="AJ399" s="186" t="s">
        <v>248</v>
      </c>
      <c r="AK399" s="186" t="s">
        <v>248</v>
      </c>
      <c r="AL399" s="186">
        <v>1</v>
      </c>
      <c r="AM399" s="186" t="s">
        <v>248</v>
      </c>
      <c r="AN399" s="186" t="s">
        <v>248</v>
      </c>
      <c r="AO399" s="186">
        <v>1</v>
      </c>
      <c r="AP399" s="186" t="s">
        <v>248</v>
      </c>
      <c r="AQ399" s="186">
        <v>1</v>
      </c>
      <c r="AR399" s="186" t="s">
        <v>248</v>
      </c>
      <c r="AS399" s="186" t="s">
        <v>248</v>
      </c>
      <c r="AT399" s="186" t="s">
        <v>248</v>
      </c>
      <c r="AU399" s="186" t="s">
        <v>248</v>
      </c>
      <c r="AV399" s="186">
        <v>1</v>
      </c>
      <c r="AW399" s="186">
        <v>1</v>
      </c>
      <c r="AX399" s="186" t="s">
        <v>248</v>
      </c>
      <c r="AY399" s="186" t="s">
        <v>248</v>
      </c>
      <c r="AZ399" s="186" t="s">
        <v>248</v>
      </c>
      <c r="BA399" s="186" t="s">
        <v>248</v>
      </c>
      <c r="BB399" s="186" t="s">
        <v>248</v>
      </c>
      <c r="BC399" s="186" t="s">
        <v>248</v>
      </c>
      <c r="BD399" s="186" t="s">
        <v>248</v>
      </c>
      <c r="BE399" s="186" t="s">
        <v>248</v>
      </c>
      <c r="BF399" s="186" t="s">
        <v>248</v>
      </c>
      <c r="BG399" s="186" t="s">
        <v>248</v>
      </c>
      <c r="BH399" s="186" t="s">
        <v>248</v>
      </c>
      <c r="BI399" s="186" t="s">
        <v>248</v>
      </c>
      <c r="BJ399" s="186" t="s">
        <v>248</v>
      </c>
      <c r="BK399" s="186" t="s">
        <v>248</v>
      </c>
      <c r="BL399" s="186" t="s">
        <v>248</v>
      </c>
      <c r="BM399" s="186" t="s">
        <v>248</v>
      </c>
      <c r="BN399" s="186" t="s">
        <v>248</v>
      </c>
      <c r="BO399" s="186">
        <v>1</v>
      </c>
      <c r="BP399" s="186" t="s">
        <v>248</v>
      </c>
      <c r="BQ399" s="186" t="s">
        <v>248</v>
      </c>
      <c r="BR399" s="186" t="s">
        <v>248</v>
      </c>
      <c r="BS399" s="186">
        <v>2</v>
      </c>
      <c r="BT399" s="186" t="s">
        <v>248</v>
      </c>
      <c r="BU399" s="186">
        <v>1</v>
      </c>
      <c r="BV399" s="186">
        <v>1</v>
      </c>
      <c r="BW399" s="186">
        <v>1</v>
      </c>
      <c r="BX399" s="186">
        <v>1</v>
      </c>
      <c r="BY399" s="186" t="s">
        <v>248</v>
      </c>
      <c r="BZ399" s="186">
        <v>1</v>
      </c>
      <c r="CA399" s="186">
        <v>1</v>
      </c>
      <c r="CB399" s="186">
        <v>1</v>
      </c>
      <c r="CC399" s="186" t="s">
        <v>248</v>
      </c>
      <c r="CD399" s="186">
        <v>2</v>
      </c>
      <c r="CE399" s="186">
        <v>1</v>
      </c>
      <c r="CF399" s="186">
        <v>1</v>
      </c>
      <c r="CG399" s="186">
        <v>1</v>
      </c>
      <c r="CH399" s="186" t="s">
        <v>248</v>
      </c>
      <c r="CI399" s="186" t="s">
        <v>248</v>
      </c>
      <c r="CJ399" s="186" t="s">
        <v>248</v>
      </c>
      <c r="CK399" s="186" t="s">
        <v>248</v>
      </c>
      <c r="CL399" s="186" t="s">
        <v>248</v>
      </c>
      <c r="CM399" s="186" t="s">
        <v>248</v>
      </c>
      <c r="CN399" s="186" t="s">
        <v>248</v>
      </c>
      <c r="CO399" s="186" t="s">
        <v>248</v>
      </c>
      <c r="CP399" s="186" t="s">
        <v>248</v>
      </c>
      <c r="CQ399" s="186" t="s">
        <v>248</v>
      </c>
      <c r="CR399" s="186" t="s">
        <v>248</v>
      </c>
      <c r="CS399" s="186" t="s">
        <v>248</v>
      </c>
      <c r="CT399" s="186" t="s">
        <v>248</v>
      </c>
      <c r="CU399" s="186" t="s">
        <v>248</v>
      </c>
      <c r="CV399" s="186" t="s">
        <v>248</v>
      </c>
      <c r="CW399" s="186">
        <v>1</v>
      </c>
      <c r="CX399" s="186"/>
      <c r="CY399" s="186" t="s">
        <v>248</v>
      </c>
      <c r="CZ399" s="186" t="s">
        <v>248</v>
      </c>
      <c r="DA399" s="186" t="s">
        <v>248</v>
      </c>
      <c r="DB399" s="186" t="s">
        <v>248</v>
      </c>
      <c r="DC399" s="186" t="s">
        <v>248</v>
      </c>
      <c r="DD399" s="186" t="s">
        <v>248</v>
      </c>
      <c r="DE399" s="186" t="s">
        <v>248</v>
      </c>
      <c r="DF399" s="186">
        <v>1</v>
      </c>
      <c r="DG399" s="186" t="s">
        <v>248</v>
      </c>
      <c r="DH399" s="186" t="s">
        <v>248</v>
      </c>
      <c r="DI399" s="186" t="s">
        <v>248</v>
      </c>
      <c r="DJ399" s="186" t="s">
        <v>248</v>
      </c>
      <c r="DK399" s="186" t="s">
        <v>248</v>
      </c>
      <c r="DL399" s="186" t="s">
        <v>248</v>
      </c>
      <c r="DM399" s="186" t="s">
        <v>248</v>
      </c>
      <c r="DN399" s="186" t="s">
        <v>248</v>
      </c>
      <c r="DO399" s="186" t="s">
        <v>248</v>
      </c>
      <c r="DP399" s="186" t="s">
        <v>248</v>
      </c>
      <c r="DQ399" s="186" t="s">
        <v>248</v>
      </c>
      <c r="DR399" s="186" t="s">
        <v>248</v>
      </c>
      <c r="DS399" s="186" t="s">
        <v>248</v>
      </c>
      <c r="DT399" s="186" t="s">
        <v>248</v>
      </c>
      <c r="DU399" s="186" t="s">
        <v>248</v>
      </c>
      <c r="DV399" s="186" t="s">
        <v>248</v>
      </c>
      <c r="DW399" s="186" t="s">
        <v>248</v>
      </c>
      <c r="DX399" s="186" t="s">
        <v>248</v>
      </c>
      <c r="DY399" s="186" t="s">
        <v>248</v>
      </c>
      <c r="DZ399" s="186" t="s">
        <v>248</v>
      </c>
      <c r="EA399" s="186" t="s">
        <v>248</v>
      </c>
      <c r="EB399" s="186" t="s">
        <v>248</v>
      </c>
      <c r="EC399" s="186" t="s">
        <v>248</v>
      </c>
      <c r="ED399" s="186" t="s">
        <v>248</v>
      </c>
      <c r="EE399" s="186" t="s">
        <v>248</v>
      </c>
      <c r="EF399" s="186" t="s">
        <v>248</v>
      </c>
      <c r="EG399" s="186" t="s">
        <v>248</v>
      </c>
      <c r="EH399" s="186" t="s">
        <v>248</v>
      </c>
      <c r="EI399" s="186" t="s">
        <v>248</v>
      </c>
      <c r="EJ399" s="186" t="s">
        <v>248</v>
      </c>
      <c r="EK399" s="186" t="s">
        <v>248</v>
      </c>
      <c r="EL399" s="184" t="s">
        <v>248</v>
      </c>
      <c r="EM399" s="184" t="s">
        <v>248</v>
      </c>
      <c r="EN399" s="184" t="s">
        <v>248</v>
      </c>
      <c r="EO399" s="186" t="s">
        <v>248</v>
      </c>
      <c r="EP399" s="186" t="s">
        <v>248</v>
      </c>
      <c r="EQ399" s="186" t="s">
        <v>248</v>
      </c>
      <c r="ER399" s="186" t="s">
        <v>248</v>
      </c>
      <c r="ES399" s="186" t="s">
        <v>248</v>
      </c>
      <c r="ET399" s="186" t="s">
        <v>248</v>
      </c>
      <c r="EU399" s="186" t="s">
        <v>248</v>
      </c>
      <c r="EV399" s="186" t="s">
        <v>248</v>
      </c>
      <c r="EW399" s="186" t="s">
        <v>248</v>
      </c>
      <c r="EX399" s="186" t="s">
        <v>248</v>
      </c>
      <c r="EY399" s="186" t="s">
        <v>248</v>
      </c>
      <c r="EZ399" s="186" t="s">
        <v>248</v>
      </c>
      <c r="FA399" s="186" t="s">
        <v>248</v>
      </c>
      <c r="FB399" s="186" t="s">
        <v>248</v>
      </c>
      <c r="FC399" s="186" t="s">
        <v>248</v>
      </c>
      <c r="FD399" s="186" t="s">
        <v>248</v>
      </c>
      <c r="FE399" s="186" t="s">
        <v>248</v>
      </c>
      <c r="FF399" s="186" t="s">
        <v>248</v>
      </c>
      <c r="FG399" s="186" t="s">
        <v>248</v>
      </c>
      <c r="FH399" s="186" t="s">
        <v>248</v>
      </c>
      <c r="FI399" s="186" t="s">
        <v>248</v>
      </c>
      <c r="FJ399" s="186" t="s">
        <v>248</v>
      </c>
      <c r="FK399" s="186" t="s">
        <v>248</v>
      </c>
      <c r="FL399" s="186" t="s">
        <v>248</v>
      </c>
      <c r="FM399" s="186" t="s">
        <v>248</v>
      </c>
      <c r="FN399" s="186" t="s">
        <v>248</v>
      </c>
      <c r="FO399" s="186" t="s">
        <v>248</v>
      </c>
      <c r="FP399" s="186" t="s">
        <v>248</v>
      </c>
      <c r="FQ399" s="187" t="s">
        <v>248</v>
      </c>
      <c r="FR399" s="187" t="s">
        <v>248</v>
      </c>
      <c r="FS399" s="186">
        <v>1</v>
      </c>
      <c r="FT399" s="186">
        <v>1</v>
      </c>
      <c r="FU399" s="186">
        <v>1</v>
      </c>
      <c r="FV399" s="186">
        <v>1</v>
      </c>
      <c r="FW399" s="186">
        <v>1</v>
      </c>
      <c r="FX399" s="186">
        <v>1</v>
      </c>
      <c r="FY399" s="186">
        <v>1</v>
      </c>
      <c r="FZ399" s="186">
        <v>1</v>
      </c>
      <c r="GA399" s="186" t="s">
        <v>248</v>
      </c>
      <c r="GB399" s="186" t="s">
        <v>248</v>
      </c>
      <c r="GC399" s="186">
        <v>1</v>
      </c>
      <c r="GD399" s="186">
        <v>1</v>
      </c>
      <c r="GE399" s="186" t="s">
        <v>248</v>
      </c>
      <c r="GF399" s="186" t="s">
        <v>248</v>
      </c>
      <c r="GG399" s="186" t="s">
        <v>248</v>
      </c>
      <c r="GH399" s="186" t="s">
        <v>248</v>
      </c>
      <c r="GI399" s="186" t="s">
        <v>248</v>
      </c>
      <c r="GJ399" s="186" t="s">
        <v>248</v>
      </c>
      <c r="GK399" s="186" t="s">
        <v>248</v>
      </c>
      <c r="GL399" s="186" t="s">
        <v>248</v>
      </c>
      <c r="GM399" s="186" t="s">
        <v>248</v>
      </c>
      <c r="GN399" s="186" t="s">
        <v>248</v>
      </c>
      <c r="GO399" s="186" t="s">
        <v>248</v>
      </c>
      <c r="GP399" s="186" t="s">
        <v>248</v>
      </c>
      <c r="GQ399" s="186" t="s">
        <v>248</v>
      </c>
      <c r="GR399" s="186" t="s">
        <v>248</v>
      </c>
      <c r="GS399" s="186" t="s">
        <v>248</v>
      </c>
      <c r="GT399" s="186" t="s">
        <v>248</v>
      </c>
      <c r="GU399" s="186" t="s">
        <v>248</v>
      </c>
      <c r="GV399" s="186" t="s">
        <v>248</v>
      </c>
      <c r="GW399" s="186" t="s">
        <v>248</v>
      </c>
      <c r="GX399" s="186" t="s">
        <v>248</v>
      </c>
      <c r="GY399" s="186" t="s">
        <v>248</v>
      </c>
      <c r="GZ399" s="261" t="s">
        <v>248</v>
      </c>
      <c r="HA399" s="261" t="s">
        <v>248</v>
      </c>
      <c r="HB399" s="188">
        <f t="shared" ref="HB399" si="375">SUM(G399:GE399)</f>
        <v>41</v>
      </c>
    </row>
    <row r="400" spans="1:210" ht="24.9" customHeight="1" thickBot="1" x14ac:dyDescent="0.35">
      <c r="A400" s="108" t="str">
        <f t="shared" ref="A400" si="376">A399</f>
        <v>Prod.-Q-1</v>
      </c>
      <c r="B400" s="108" t="str">
        <f t="shared" ref="B400" si="377">B399</f>
        <v>Pracownik Produkcji</v>
      </c>
      <c r="C400" s="108" t="str">
        <f t="shared" ref="C400" si="378">C399</f>
        <v>WC</v>
      </c>
      <c r="D400" s="108">
        <f t="shared" ref="D400" si="379">D399</f>
        <v>1497</v>
      </c>
      <c r="E400" s="395"/>
      <c r="F400" s="189" t="s">
        <v>375</v>
      </c>
      <c r="G400" s="192">
        <f>IF(INDEX(tab_MinKomp[Przepisy BHP / BHP Vorschriften],MATCH($B399,tab_MinKomp[[Stanowisko / Position ]:[Stanowisko / Position ]],0))="n/a","n/a",G399-INDEX(tab_MinKomp[Przepisy BHP / BHP Vorschriften],MATCH($B399,tab_MinKomp[[Stanowisko / Position ]:[Stanowisko / Position ]],0)))</f>
        <v>0</v>
      </c>
      <c r="H400" s="193">
        <f>IF(INDEX(tab_MinKomp[Przepisy PPOŻ / Brandschutzbestimmungen],MATCH($B399,tab_MinKomp[[Stanowisko / Position ]:[Stanowisko / Position ]],0))="n/a","n/a",H399-INDEX(tab_MinKomp[Przepisy PPOŻ / Brandschutzbestimmungen],MATCH($B399,tab_MinKomp[[Stanowisko / Position ]:[Stanowisko / Position ]],0)))</f>
        <v>0</v>
      </c>
      <c r="I400" s="193">
        <f>IF(INDEX(tab_MinKomp[Ryzyko zawodowe na stanowiskach pracyv/ Berufliche Risiken an Arbeitsstellen],MATCH($B399,tab_MinKomp[[Stanowisko / Position ]:[Stanowisko / Position ]],0))="n/a","n/a",I399-INDEX(tab_MinKomp[Ryzyko zawodowe na stanowiskach pracyv/ Berufliche Risiken an Arbeitsstellen],MATCH($B399,tab_MinKomp[[Stanowisko / Position ]:[Stanowisko / Position ]],0)))</f>
        <v>0</v>
      </c>
      <c r="J400" s="193">
        <f>IF(INDEX(tab_MinKomp[Gospodarka substancjami niebezpiecznymi / Gefahrstoffmanagement],MATCH($B399,tab_MinKomp[[Stanowisko / Position ]:[Stanowisko / Position ]],0))="n/a","n/a",J399-INDEX(tab_MinKomp[Gospodarka substancjami niebezpiecznymi / Gefahrstoffmanagement],MATCH($B399,tab_MinKomp[[Stanowisko / Position ]:[Stanowisko / Position ]],0)))</f>
        <v>0</v>
      </c>
      <c r="K400" s="193">
        <f>IF(INDEX(tab_MinKomp[Gospodarka odpadami / Abfallwirtschaft],MATCH($B399,tab_MinKomp[[Stanowisko / Position ]:[Stanowisko / Position ]],0))="n/a","n/a",K399-INDEX(tab_MinKomp[Gospodarka odpadami / Abfallwirtschaft],MATCH($B399,tab_MinKomp[[Stanowisko / Position ]:[Stanowisko / Position ]],0)))</f>
        <v>0</v>
      </c>
      <c r="L400" s="194" t="str">
        <f>IF(INDEX(tab_MinKomp[Przepisy kodeksu pracy / Bestimmungen des Arbeitsgesetzes],MATCH($B399,tab_MinKomp[[Stanowisko / Position ]:[Stanowisko / Position ]],0))="n/a","n/a",L399-INDEX(tab_MinKomp[Przepisy kodeksu pracy / Bestimmungen des Arbeitsgesetzes],MATCH($B399,tab_MinKomp[[Stanowisko / Position ]:[Stanowisko / Position ]],0)))</f>
        <v>n/a</v>
      </c>
      <c r="M400" s="195" t="str">
        <f>IF(INDEX(tab_MinKomp[Przepisy o ub.społ. ZUS  / Sozialversicherungsvorschriften],MATCH($B399,tab_MinKomp[[Stanowisko / Position ]:[Stanowisko / Position ]],0))="n/a","n/a",M399-INDEX(tab_MinKomp[Przepisy o ub.społ. ZUS  / Sozialversicherungsvorschriften],MATCH($B399,tab_MinKomp[[Stanowisko / Position ]:[Stanowisko / Position ]],0)))</f>
        <v>n/a</v>
      </c>
      <c r="N400" s="194" t="str">
        <f>IF(INDEX(tab_MinKomp[PRZEPISY O PDOF /persönlich Einkommensteuergesetz ],MATCH($B399,tab_MinKomp[[Stanowisko / Position ]:[Stanowisko / Position ]],0))="n/a","n/a",N399-INDEX(tab_MinKomp[PRZEPISY O PDOF /persönlich Einkommensteuergesetz ],MATCH($B399,tab_MinKomp[[Stanowisko / Position ]:[Stanowisko / Position ]],0)))</f>
        <v>n/a</v>
      </c>
      <c r="O400" s="194">
        <f>IF(INDEX(tab_MinKomp[Regulamin pracy / Arbeitsordnung],MATCH($B399,tab_MinKomp[[Stanowisko / Position ]:[Stanowisko / Position ]],0))="n/a","n/a",O399-INDEX(tab_MinKomp[Regulamin pracy / Arbeitsordnung],MATCH($B399,tab_MinKomp[[Stanowisko / Position ]:[Stanowisko / Position ]],0)))</f>
        <v>0</v>
      </c>
      <c r="P400" s="194">
        <f>IF(INDEX(tab_MinKomp[Regulamin wynagradzania / Vergütungsordnung],MATCH($B399,tab_MinKomp[[Stanowisko / Position ]:[Stanowisko / Position ]],0))="n/a","n/a",P399-INDEX(tab_MinKomp[Regulamin wynagradzania / Vergütungsordnung],MATCH($B399,tab_MinKomp[[Stanowisko / Position ]:[Stanowisko / Position ]],0)))</f>
        <v>0</v>
      </c>
      <c r="Q400" s="194" t="str">
        <f>IF(INDEX(tab_MinKomp[System R2PŁATNIK PRO: Płace / Lohnabrechnung],MATCH($B399,tab_MinKomp[[Stanowisko / Position ]:[Stanowisko / Position ]],0))="n/a","n/a",Q399-INDEX(tab_MinKomp[System R2PŁATNIK PRO: Płace / Lohnabrechnung],MATCH($B399,tab_MinKomp[[Stanowisko / Position ]:[Stanowisko / Position ]],0)))</f>
        <v>n/a</v>
      </c>
      <c r="R400" s="194" t="str">
        <f>IF(INDEX(tab_MinKomp[SystemR2PŁATNIK PRO: KADRY / Personaldaten],MATCH($B399,tab_MinKomp[[Stanowisko / Position ]:[Stanowisko / Position ]],0))="n/a","n/a",R399-INDEX(tab_MinKomp[SystemR2PŁATNIK PRO: KADRY / Personaldaten],MATCH($B399,tab_MinKomp[[Stanowisko / Position ]:[Stanowisko / Position ]],0)))</f>
        <v>n/a</v>
      </c>
      <c r="S400" s="194" t="str">
        <f>IF(INDEX(tab_MinKomp[SYSTEM R2PŁATNIK PRO: zarządzanie pracownikami / Arbeitsverwaltung],MATCH($B399,tab_MinKomp[[Stanowisko / Position ]:[Stanowisko / Position ]],0))="n/a","n/a",S399-INDEX(tab_MinKomp[SYSTEM R2PŁATNIK PRO: zarządzanie pracownikami / Arbeitsverwaltung],MATCH($B399,tab_MinKomp[[Stanowisko / Position ]:[Stanowisko / Position ]],0)))</f>
        <v>n/a</v>
      </c>
      <c r="T400" s="194" t="str">
        <f>IF(INDEX(tab_MinKomp[Doradztwo, wsparcie personalne / Personalberatung und Unterstützung],MATCH($B399,tab_MinKomp[[Stanowisko / Position ]:[Stanowisko / Position ]],0))="n/a","n/a",T399-INDEX(tab_MinKomp[Doradztwo, wsparcie personalne / Personalberatung und Unterstützung],MATCH($B399,tab_MinKomp[[Stanowisko / Position ]:[Stanowisko / Position ]],0)))</f>
        <v>n/a</v>
      </c>
      <c r="U400" s="194" t="str">
        <f>IF(INDEX(tab_MinKomp[Przepisy o podatku VAT / MwSt.- Gesetz],MATCH($B399,tab_MinKomp[[Stanowisko / Position ]:[Stanowisko / Position ]],0))="n/a","n/a",U399-INDEX(tab_MinKomp[Przepisy o podatku VAT / MwSt.- Gesetz],MATCH($B399,tab_MinKomp[[Stanowisko / Position ]:[Stanowisko / Position ]],0)))</f>
        <v>n/a</v>
      </c>
      <c r="V400" s="194" t="str">
        <f>IF(INDEX(tab_MinKomp[PrzepisyPDOP / geschäftlich Einkommensteuergesetz],MATCH($B399,tab_MinKomp[[Stanowisko / Position ]:[Stanowisko / Position ]],0))="n/a","n/a",V399-INDEX(tab_MinKomp[PrzepisyPDOP / geschäftlich Einkommensteuergesetz],MATCH($B399,tab_MinKomp[[Stanowisko / Position ]:[Stanowisko / Position ]],0)))</f>
        <v>n/a</v>
      </c>
      <c r="W400" s="194" t="str">
        <f>IF(INDEX(tab_MinKomp[System BAAN / FINANSE (FIBU)],MATCH($B399,tab_MinKomp[[Stanowisko / Position ]:[Stanowisko / Position ]],0))="n/a","n/a",W399-INDEX(tab_MinKomp[System BAAN / FINANSE (FIBU)],MATCH($B399,tab_MinKomp[[Stanowisko / Position ]:[Stanowisko / Position ]],0)))</f>
        <v>n/a</v>
      </c>
      <c r="X400" s="194" t="str">
        <f>IF(INDEX(tab_MinKomp[Systemy pomocnicze / Hilfssysteme(STOCKPROGRAM, KALK2000 etc.)],MATCH($B399,tab_MinKomp[[Stanowisko / Position ]:[Stanowisko / Position ]],0))="n/a","n/a",X399-INDEX(tab_MinKomp[Systemy pomocnicze / Hilfssysteme(STOCKPROGRAM, KALK2000 etc.)],MATCH($B399,tab_MinKomp[[Stanowisko / Position ]:[Stanowisko / Position ]],0)))</f>
        <v>n/a</v>
      </c>
      <c r="Y400" s="194" t="str">
        <f>IF(INDEX(tab_MinKomp[Polityka rachunkowości / Buchführungspolitik],MATCH($B399,tab_MinKomp[[Stanowisko / Position ]:[Stanowisko / Position ]],0))="n/a","n/a",Y399-INDEX(tab_MinKomp[Polityka rachunkowości / Buchführungspolitik],MATCH($B399,tab_MinKomp[[Stanowisko / Position ]:[Stanowisko / Position ]],0)))</f>
        <v>n/a</v>
      </c>
      <c r="Z400" s="194" t="str">
        <f>IF(INDEX(tab_MinKomp[Ustawa o rachunkowości / Rechnungslegungsgesetz],MATCH($B399,tab_MinKomp[[Stanowisko / Position ]:[Stanowisko / Position ]],0))="n/a","n/a",Z399-INDEX(tab_MinKomp[Ustawa o rachunkowości / Rechnungslegungsgesetz],MATCH($B399,tab_MinKomp[[Stanowisko / Position ]:[Stanowisko / Position ]],0)))</f>
        <v>n/a</v>
      </c>
      <c r="AA400" s="194" t="str">
        <f>IF(INDEX(tab_MinKomp[WORKFLOW - TS-100],MATCH($B399,tab_MinKomp[[Stanowisko / Position ]:[Stanowisko / Position ]],0))="n/a","n/a",AA399-INDEX(tab_MinKomp[WORKFLOW - TS-100],MATCH($B399,tab_MinKomp[[Stanowisko / Position ]:[Stanowisko / Position ]],0)))</f>
        <v>n/a</v>
      </c>
      <c r="AB400" s="194" t="str">
        <f>IF(INDEX(tab_MinKomp[WORKFLOW - SFMS],MATCH($B399,tab_MinKomp[[Stanowisko / Position ]:[Stanowisko / Position ]],0))="n/a","n/a",AB399-INDEX(tab_MinKomp[WORKFLOW - SFMS],MATCH($B399,tab_MinKomp[[Stanowisko / Position ]:[Stanowisko / Position ]],0)))</f>
        <v>n/a</v>
      </c>
      <c r="AC400" s="194" t="str">
        <f>IF(INDEX(tab_MinKomp[System ISO 9001:2015],MATCH($B399,tab_MinKomp[[Stanowisko / Position ]:[Stanowisko / Position ]],0))="n/a","n/a",AC399-INDEX(tab_MinKomp[System ISO 9001:2015],MATCH($B399,tab_MinKomp[[Stanowisko / Position ]:[Stanowisko / Position ]],0)))</f>
        <v>n/a</v>
      </c>
      <c r="AD400" s="194" t="str">
        <f>IF(INDEX(tab_MinKomp[System ISO 9001:2015],MATCH($B399,tab_MinKomp[[Stanowisko / Position ]:[Stanowisko / Position ]],0))="n/a","n/a",AD399-INDEX(tab_MinKomp[System ISO 9001:2015],MATCH($B399,tab_MinKomp[[Stanowisko / Position ]:[Stanowisko / Position ]],0)))</f>
        <v>n/a</v>
      </c>
      <c r="AE400" s="194" t="str">
        <f>IF(INDEX(tab_MinKomp[System ISO 9001:2015],MATCH($B399,tab_MinKomp[[Stanowisko / Position ]:[Stanowisko / Position ]],0))="n/a","n/a",AE399-INDEX(tab_MinKomp[System ISO 9001:2015],MATCH($B399,tab_MinKomp[[Stanowisko / Position ]:[Stanowisko / Position ]],0)))</f>
        <v>n/a</v>
      </c>
      <c r="AF400" s="194" t="str">
        <f>IF(INDEX(tab_MinKomp[System ISO 9001:2015],MATCH($B399,tab_MinKomp[[Stanowisko / Position ]:[Stanowisko / Position ]],0))="n/a","n/a",AF399-INDEX(tab_MinKomp[System ISO 9001:2015],MATCH($B399,tab_MinKomp[[Stanowisko / Position ]:[Stanowisko / Position ]],0)))</f>
        <v>n/a</v>
      </c>
      <c r="AG400" s="194" t="str">
        <f>IF(INDEX(tab_MinKomp[Wymagania VDA 6.3 Process / Forderungen],MATCH($B399,tab_MinKomp[[Stanowisko / Position ]:[Stanowisko / Position ]],0))="n/a","n/a",AG399-INDEX(tab_MinKomp[Wymagania VDA 6.3 Process / Forderungen],MATCH($B399,tab_MinKomp[[Stanowisko / Position ]:[Stanowisko / Position ]],0)))</f>
        <v>n/a</v>
      </c>
      <c r="AH400" s="194" t="str">
        <f>IF(INDEX(tab_MinKomp[Wymagania VDA 6.5 Product / Forderungen],MATCH($B399,tab_MinKomp[[Stanowisko / Position ]:[Stanowisko / Position ]],0))="n/a","n/a",AH399-INDEX(tab_MinKomp[Wymagania VDA 6.5 Product / Forderungen],MATCH($B399,tab_MinKomp[[Stanowisko / Position ]:[Stanowisko / Position ]],0)))</f>
        <v>n/a</v>
      </c>
      <c r="AI400" s="194" t="str">
        <f>IF(INDEX(tab_MinKomp[System ISO 9001:2015],MATCH($B399,tab_MinKomp[[Stanowisko / Position ]:[Stanowisko / Position ]],0))="n/a","n/a",AI399-INDEX(tab_MinKomp[System ISO 9001:2015],MATCH($B399,tab_MinKomp[[Stanowisko / Position ]:[Stanowisko / Position ]],0)))</f>
        <v>n/a</v>
      </c>
      <c r="AJ400" s="194" t="str">
        <f>IF(INDEX(tab_MinKomp[Auditor systemu ISO 17021:2018],MATCH($B399,tab_MinKomp[[Stanowisko / Position ]:[Stanowisko / Position ]],0))="n/a","n/a",AJ399-INDEX(tab_MinKomp[Auditor systemu ISO 17021:2018],MATCH($B399,tab_MinKomp[[Stanowisko / Position ]:[Stanowisko / Position ]],0)))</f>
        <v>n/a</v>
      </c>
      <c r="AK400" s="194" t="str">
        <f>IF(INDEX(tab_MinKomp[Pełnomocnik systemu / Systemvertreter],MATCH($B399,tab_MinKomp[[Stanowisko / Position ]:[Stanowisko / Position ]],0))="n/a","n/a",AK399-INDEX(tab_MinKomp[Pełnomocnik systemu / Systemvertreter],MATCH($B399,tab_MinKomp[[Stanowisko / Position ]:[Stanowisko / Position ]],0)))</f>
        <v>n/a</v>
      </c>
      <c r="AL400" s="194">
        <f>IF(INDEX(tab_MinKomp[Polityka Etyczna - Compliance],MATCH($B399,tab_MinKomp[[Stanowisko / Position ]:[Stanowisko / Position ]],0))="n/a","n/a",AL399-INDEX(tab_MinKomp[Polityka Etyczna - Compliance],MATCH($B399,tab_MinKomp[[Stanowisko / Position ]:[Stanowisko / Position ]],0)))</f>
        <v>0</v>
      </c>
      <c r="AM400" s="194" t="str">
        <f>IF(INDEX(tab_MinKomp[WDRAŻANIE NOWYCH PROJEKTÓW/ PROCEDURA CTM],MATCH($B399,tab_MinKomp[[Stanowisko / Position ]:[Stanowisko / Position ]],0))="n/a","n/a",AM399-INDEX(tab_MinKomp[WDRAŻANIE NOWYCH PROJEKTÓW/ PROCEDURA CTM],MATCH($B399,tab_MinKomp[[Stanowisko / Position ]:[Stanowisko / Position ]],0)))</f>
        <v>n/a</v>
      </c>
      <c r="AN400" s="194" t="str">
        <f>IF(INDEX(tab_MinKomp[KAMIENIE MILOWE MSL/PIFF],MATCH($B399,tab_MinKomp[[Stanowisko / Position ]:[Stanowisko / Position ]],0))="n/a","n/a",AN399-INDEX(tab_MinKomp[KAMIENIE MILOWE MSL/PIFF],MATCH($B399,tab_MinKomp[[Stanowisko / Position ]:[Stanowisko / Position ]],0)))</f>
        <v>n/a</v>
      </c>
      <c r="AO400" s="194">
        <f>IF(INDEX(tab_MinKomp[CP],MATCH($B399,tab_MinKomp[[Stanowisko / Position ]:[Stanowisko / Position ]],0))="n/a","n/a",AO399-INDEX(tab_MinKomp[CP],MATCH($B399,tab_MinKomp[[Stanowisko / Position ]:[Stanowisko / Position ]],0)))</f>
        <v>0</v>
      </c>
      <c r="AP400" s="194" t="str">
        <f>IF(INDEX(tab_MinKomp[FMEA],MATCH($B399,tab_MinKomp[[Stanowisko / Position ]:[Stanowisko / Position ]],0))="n/a","n/a",AP399-INDEX(tab_MinKomp[FMEA],MATCH($B399,tab_MinKomp[[Stanowisko / Position ]:[Stanowisko / Position ]],0)))</f>
        <v>n/a</v>
      </c>
      <c r="AQ400" s="194">
        <f>IF(INDEX(tab_MinKomp[FLOW CHART],MATCH($B399,tab_MinKomp[[Stanowisko / Position ]:[Stanowisko / Position ]],0))="n/a","n/a",AQ399-INDEX(tab_MinKomp[FLOW CHART],MATCH($B399,tab_MinKomp[[Stanowisko / Position ]:[Stanowisko / Position ]],0)))</f>
        <v>0</v>
      </c>
      <c r="AR400" s="194" t="str">
        <f>IF(INDEX(tab_MinKomp[APQP],MATCH($B399,tab_MinKomp[[Stanowisko / Position ]:[Stanowisko / Position ]],0))="n/a","n/a",AR399-INDEX(tab_MinKomp[APQP],MATCH($B399,tab_MinKomp[[Stanowisko / Position ]:[Stanowisko / Position ]],0)))</f>
        <v>n/a</v>
      </c>
      <c r="AS400" s="194" t="str">
        <f>IF(INDEX(tab_MinKomp[MSA],MATCH($B399,tab_MinKomp[[Stanowisko / Position ]:[Stanowisko / Position ]],0))="n/a","n/a",AS399-INDEX(tab_MinKomp[MSA],MATCH($B399,tab_MinKomp[[Stanowisko / Position ]:[Stanowisko / Position ]],0)))</f>
        <v>n/a</v>
      </c>
      <c r="AT400" s="194" t="str">
        <f>IF(INDEX(tab_MinKomp[SPC],MATCH($B399,tab_MinKomp[[Stanowisko / Position ]:[Stanowisko / Position ]],0))="n/a","n/a",AT399-INDEX(tab_MinKomp[SPC],MATCH($B399,tab_MinKomp[[Stanowisko / Position ]:[Stanowisko / Position ]],0)))</f>
        <v>n/a</v>
      </c>
      <c r="AU400" s="194" t="str">
        <f>IF(INDEX(tab_MinKomp[CSR (SPECYFICZNE WYMAGANIA KLIENTA)],MATCH($B399,tab_MinKomp[[Stanowisko / Position ]:[Stanowisko / Position ]],0))="n/a","n/a",AU399-INDEX(tab_MinKomp[CSR (SPECYFICZNE WYMAGANIA KLIENTA)],MATCH($B399,tab_MinKomp[[Stanowisko / Position ]:[Stanowisko / Position ]],0)))</f>
        <v>n/a</v>
      </c>
      <c r="AV400" s="194">
        <f>IF(INDEX(tab_MinKomp[5S],MATCH($B399,tab_MinKomp[[Stanowisko / Position ]:[Stanowisko / Position ]],0))="n/a","n/a",AV399-INDEX(tab_MinKomp[5S],MATCH($B399,tab_MinKomp[[Stanowisko / Position ]:[Stanowisko / Position ]],0)))</f>
        <v>-1</v>
      </c>
      <c r="AW400" s="194">
        <f>IF(INDEX(tab_MinKomp[LEAN MANAGEMENT],MATCH($B399,tab_MinKomp[[Stanowisko / Position ]:[Stanowisko / Position ]],0))="n/a","n/a",AW399-INDEX(tab_MinKomp[LEAN MANAGEMENT],MATCH($B399,tab_MinKomp[[Stanowisko / Position ]:[Stanowisko / Position ]],0)))</f>
        <v>0</v>
      </c>
      <c r="AX400" s="194" t="str">
        <f>IF(INDEX(tab_MinKomp[5R],MATCH($B399,tab_MinKomp[[Stanowisko / Position ]:[Stanowisko / Position ]],0))="n/a","n/a",AX399-INDEX(tab_MinKomp[5R],MATCH($B399,tab_MinKomp[[Stanowisko / Position ]:[Stanowisko / Position ]],0)))</f>
        <v>n/a</v>
      </c>
      <c r="AY400" s="194" t="str">
        <f>IF(INDEX(tab_MinKomp[Six Sigma],MATCH($B399,tab_MinKomp[[Stanowisko / Position ]:[Stanowisko / Position ]],0))="n/a","n/a",AY399-INDEX(tab_MinKomp[Six Sigma],MATCH($B399,tab_MinKomp[[Stanowisko / Position ]:[Stanowisko / Position ]],0)))</f>
        <v>n/a</v>
      </c>
      <c r="AZ400" s="194" t="str">
        <f>IF(INDEX(tab_MinKomp[System BAAN / Distribution &amp; Supply Chain],MATCH($B399,tab_MinKomp[[Stanowisko / Position ]:[Stanowisko / Position ]],0))="n/a","n/a",AZ399-INDEX(tab_MinKomp[System BAAN / Distribution &amp; Supply Chain],MATCH($B399,tab_MinKomp[[Stanowisko / Position ]:[Stanowisko / Position ]],0)))</f>
        <v>n/a</v>
      </c>
      <c r="BA400" s="194" t="str">
        <f>IF(INDEX(tab_MinKomp[Gospodarka magazynowa / Lagerverwaltung],MATCH($B399,tab_MinKomp[[Stanowisko / Position ]:[Stanowisko / Position ]],0))="n/a","n/a",BA399-INDEX(tab_MinKomp[Gospodarka magazynowa / Lagerverwaltung],MATCH($B399,tab_MinKomp[[Stanowisko / Position ]:[Stanowisko / Position ]],0)))</f>
        <v>n/a</v>
      </c>
      <c r="BB400" s="194" t="str">
        <f>IF(INDEX(tab_MinKomp[Inwentaryzacja - organizacja i przebieg / Inventurprozess],MATCH($B399,tab_MinKomp[[Stanowisko / Position ]:[Stanowisko / Position ]],0))="n/a","n/a",BB399-INDEX(tab_MinKomp[Inwentaryzacja - organizacja i przebieg / Inventurprozess],MATCH($B399,tab_MinKomp[[Stanowisko / Position ]:[Stanowisko / Position ]],0)))</f>
        <v>n/a</v>
      </c>
      <c r="BC400" s="194" t="str">
        <f>IF(INDEX(tab_MinKomp[Organizacja dostaw / Versorgungsorganisation],MATCH($B399,tab_MinKomp[[Stanowisko / Position ]:[Stanowisko / Position ]],0))="n/a","n/a",BC399-INDEX(tab_MinKomp[Organizacja dostaw / Versorgungsorganisation],MATCH($B399,tab_MinKomp[[Stanowisko / Position ]:[Stanowisko / Position ]],0)))</f>
        <v>n/a</v>
      </c>
      <c r="BD400" s="194" t="str">
        <f>IF(INDEX(tab_MinKomp[Organizacja wysyłek / Organisation von Lieferungen],MATCH($B399,tab_MinKomp[[Stanowisko / Position ]:[Stanowisko / Position ]],0))="n/a","n/a",BD399-INDEX(tab_MinKomp[Organizacja wysyłek / Organisation von Lieferungen],MATCH($B399,tab_MinKomp[[Stanowisko / Position ]:[Stanowisko / Position ]],0)))</f>
        <v>n/a</v>
      </c>
      <c r="BE400" s="194" t="str">
        <f>IF(INDEX(tab_MinKomp[Analiza magazynowa - Program Polen.mdb / Inventuranalyse],MATCH($B399,tab_MinKomp[[Stanowisko / Position ]:[Stanowisko / Position ]],0))="n/a","n/a",BE399-INDEX(tab_MinKomp[Analiza magazynowa - Program Polen.mdb / Inventuranalyse],MATCH($B399,tab_MinKomp[[Stanowisko / Position ]:[Stanowisko / Position ]],0)))</f>
        <v>n/a</v>
      </c>
      <c r="BF400" s="190" t="str">
        <f>IF(INDEX(tab_MinKomp[MMOG (Materials Management Operations Guidelines)],MATCH($B399,tab_MinKomp[[Stanowisko / Position ]:[Stanowisko / Position ]],0))="n/a","n/a",BF399-INDEX(tab_MinKomp[MMOG (Materials Management Operations Guidelines)],MATCH($B399,tab_MinKomp[[Stanowisko / Position ]:[Stanowisko / Position ]],0)))</f>
        <v>n/a</v>
      </c>
      <c r="BG400" s="190" t="str">
        <f>IF(INDEX(tab_MinKomp[GPP],MATCH($B399,tab_MinKomp[[Stanowisko / Position ]:[Stanowisko / Position ]],0))="n/a","n/a",BG399-INDEX(tab_MinKomp[GPP],MATCH($B399,tab_MinKomp[[Stanowisko / Position ]:[Stanowisko / Position ]],0)))</f>
        <v>n/a</v>
      </c>
      <c r="BH400" s="190" t="str">
        <f>IF(INDEX(tab_MinKomp[AIAG (Automotive Industry Action Group)],MATCH($B399,tab_MinKomp[[Stanowisko / Position ]:[Stanowisko / Position ]],0))="n/a","n/a",BH399-INDEX(tab_MinKomp[AIAG (Automotive Industry Action Group)],MATCH($B399,tab_MinKomp[[Stanowisko / Position ]:[Stanowisko / Position ]],0)))</f>
        <v>n/a</v>
      </c>
      <c r="BI400" s="190" t="str">
        <f>IF(INDEX(tab_MinKomp[Super-G disputes],MATCH($B399,tab_MinKomp[[Stanowisko / Position ]:[Stanowisko / Position ]],0))="n/a","n/a",BI399-INDEX(tab_MinKomp[Super-G disputes],MATCH($B399,tab_MinKomp[[Stanowisko / Position ]:[Stanowisko / Position ]],0)))</f>
        <v>n/a</v>
      </c>
      <c r="BJ400" s="190" t="str">
        <f>IF(INDEX(tab_MinKomp[CMMS3/eDDL (Direct Data Link)],MATCH($B399,tab_MinKomp[[Stanowisko / Position ]:[Stanowisko / Position ]],0))="n/a","n/a",BJ399-INDEX(tab_MinKomp[CMMS3/eDDL (Direct Data Link)],MATCH($B399,tab_MinKomp[[Stanowisko / Position ]:[Stanowisko / Position ]],0)))</f>
        <v>n/a</v>
      </c>
      <c r="BK400" s="190" t="str">
        <f>IF(INDEX(tab_MinKomp[MP&amp;L (Material Planning and Logistics)],MATCH($B399,tab_MinKomp[[Stanowisko / Position ]:[Stanowisko / Position ]],0))="n/a","n/a",BK399-INDEX(tab_MinKomp[MP&amp;L (Material Planning and Logistics)],MATCH($B399,tab_MinKomp[[Stanowisko / Position ]:[Stanowisko / Position ]],0)))</f>
        <v>n/a</v>
      </c>
      <c r="BL400" s="190" t="str">
        <f>IF(INDEX(tab_MinKomp[Supplier delivery rating],MATCH($B399,tab_MinKomp[[Stanowisko / Position ]:[Stanowisko / Position ]],0))="n/a","n/a",BL399-INDEX(tab_MinKomp[Supplier delivery rating],MATCH($B399,tab_MinKomp[[Stanowisko / Position ]:[Stanowisko / Position ]],0)))</f>
        <v>n/a</v>
      </c>
      <c r="BM400" s="194" t="str">
        <f>IF(INDEX(tab_MinKomp[Wymagania VDA 6.5 Product / Forderungen],MATCH($B399,tab_MinKomp[[Stanowisko / Position ]:[Stanowisko / Position ]],0))="n/a","n/a",BM399-INDEX(tab_MinKomp[Wymagania VDA 6.5 Product / Forderungen],MATCH($B399,tab_MinKomp[[Stanowisko / Position ]:[Stanowisko / Position ]],0)))</f>
        <v>n/a</v>
      </c>
      <c r="BN400" s="194" t="str">
        <f>IF(INDEX(tab_MinKomp[Wymagania VDA 6.5 Product / Forderungen],MATCH($B399,tab_MinKomp[[Stanowisko / Position ]:[Stanowisko / Position ]],0))="n/a","n/a",BN399-INDEX(tab_MinKomp[Wymagania VDA 6.5 Product / Forderungen],MATCH($B399,tab_MinKomp[[Stanowisko / Position ]:[Stanowisko / Position ]],0)))</f>
        <v>n/a</v>
      </c>
      <c r="BO400" s="194">
        <f>IF(INDEX(tab_MinKomp[5S],MATCH($B399,tab_MinKomp[[Stanowisko / Position ]:[Stanowisko / Position ]],0))="n/a","n/a",BO399-INDEX(tab_MinKomp[5S],MATCH($B399,tab_MinKomp[[Stanowisko / Position ]:[Stanowisko / Position ]],0)))</f>
        <v>-1</v>
      </c>
      <c r="BP400" s="194" t="str">
        <f>IF(INDEX(tab_MinKomp[Wymagania VDA 6.5 Product / Forderungen],MATCH($B399,tab_MinKomp[[Stanowisko / Position ]:[Stanowisko / Position ]],0))="n/a","n/a",BP399-INDEX(tab_MinKomp[Wymagania VDA 6.5 Product / Forderungen],MATCH($B399,tab_MinKomp[[Stanowisko / Position ]:[Stanowisko / Position ]],0)))</f>
        <v>n/a</v>
      </c>
      <c r="BQ400" s="194" t="str">
        <f>IF(INDEX(tab_MinKomp[Wymagania VDA 6.5 Product / Forderungen],MATCH($B399,tab_MinKomp[[Stanowisko / Position ]:[Stanowisko / Position ]],0))="n/a","n/a",BQ399-INDEX(tab_MinKomp[Wymagania VDA 6.5 Product / Forderungen],MATCH($B399,tab_MinKomp[[Stanowisko / Position ]:[Stanowisko / Position ]],0)))</f>
        <v>n/a</v>
      </c>
      <c r="BR400" s="194" t="str">
        <f>IF(INDEX(tab_MinKomp[Wymagania VDA 6.5 Product / Forderungen],MATCH($B399,tab_MinKomp[[Stanowisko / Position ]:[Stanowisko / Position ]],0))="n/a","n/a",BR399-INDEX(tab_MinKomp[Wymagania VDA 6.5 Product / Forderungen],MATCH($B399,tab_MinKomp[[Stanowisko / Position ]:[Stanowisko / Position ]],0)))</f>
        <v>n/a</v>
      </c>
      <c r="BS400" s="194">
        <f>IF(INDEX(tab_MinKomp[5S],MATCH($B399,tab_MinKomp[[Stanowisko / Position ]:[Stanowisko / Position ]],0))="n/a","n/a",BS399-INDEX(tab_MinKomp[5S],MATCH($B399,tab_MinKomp[[Stanowisko / Position ]:[Stanowisko / Position ]],0)))</f>
        <v>0</v>
      </c>
      <c r="BT400" s="194" t="str">
        <f>IF(INDEX(tab_MinKomp[Wymagania VDA 6.5 Product / Forderungen],MATCH($B399,tab_MinKomp[[Stanowisko / Position ]:[Stanowisko / Position ]],0))="n/a","n/a",BT399-INDEX(tab_MinKomp[Wymagania VDA 6.5 Product / Forderungen],MATCH($B399,tab_MinKomp[[Stanowisko / Position ]:[Stanowisko / Position ]],0)))</f>
        <v>n/a</v>
      </c>
      <c r="BU400" s="194">
        <f>IF(INDEX(tab_MinKomp[LEAN MANAGEMENT],MATCH($B399,tab_MinKomp[[Stanowisko / Position ]:[Stanowisko / Position ]],0))="n/a","n/a",BU399-INDEX(tab_MinKomp[LEAN MANAGEMENT],MATCH($B399,tab_MinKomp[[Stanowisko / Position ]:[Stanowisko / Position ]],0)))</f>
        <v>0</v>
      </c>
      <c r="BV400" s="194">
        <f>IF(INDEX(tab_MinKomp[5S],MATCH($B399,tab_MinKomp[[Stanowisko / Position ]:[Stanowisko / Position ]],0))="n/a","n/a",BV399-INDEX(tab_MinKomp[5S],MATCH($B399,tab_MinKomp[[Stanowisko / Position ]:[Stanowisko / Position ]],0)))</f>
        <v>-1</v>
      </c>
      <c r="BW400" s="194">
        <f>IF(INDEX(tab_MinKomp[5S],MATCH($B399,tab_MinKomp[[Stanowisko / Position ]:[Stanowisko / Position ]],0))="n/a","n/a",BW399-INDEX(tab_MinKomp[5S],MATCH($B399,tab_MinKomp[[Stanowisko / Position ]:[Stanowisko / Position ]],0)))</f>
        <v>-1</v>
      </c>
      <c r="BX400" s="194">
        <f>IF(INDEX(tab_MinKomp[5S],MATCH($B399,tab_MinKomp[[Stanowisko / Position ]:[Stanowisko / Position ]],0))="n/a","n/a",BX399-INDEX(tab_MinKomp[5S],MATCH($B399,tab_MinKomp[[Stanowisko / Position ]:[Stanowisko / Position ]],0)))</f>
        <v>-1</v>
      </c>
      <c r="BY400" s="194" t="str">
        <f>IF(INDEX(tab_MinKomp[Obsługa maszyn Engel / Engel Maschinenbedienung],MATCH($B399,tab_MinKomp[[Stanowisko / Position ]:[Stanowisko / Position ]],0))="n/a","n/a",BY399-INDEX(tab_MinKomp[Obsługa maszyn Engel / Engel Maschinenbedienung],MATCH($B399,tab_MinKomp[[Stanowisko / Position ]:[Stanowisko / Position ]],0)))</f>
        <v>n/a</v>
      </c>
      <c r="BZ400" s="194">
        <f>IF(INDEX(tab_MinKomp[5S],MATCH($B399,tab_MinKomp[[Stanowisko / Position ]:[Stanowisko / Position ]],0))="n/a","n/a",BZ399-INDEX(tab_MinKomp[5S],MATCH($B399,tab_MinKomp[[Stanowisko / Position ]:[Stanowisko / Position ]],0)))</f>
        <v>-1</v>
      </c>
      <c r="CA400" s="194">
        <f>IF(INDEX(tab_MinKomp[LEAN MANAGEMENT],MATCH($B399,tab_MinKomp[[Stanowisko / Position ]:[Stanowisko / Position ]],0))="n/a","n/a",CA399-INDEX(tab_MinKomp[LEAN MANAGEMENT],MATCH($B399,tab_MinKomp[[Stanowisko / Position ]:[Stanowisko / Position ]],0)))</f>
        <v>0</v>
      </c>
      <c r="CB400" s="194">
        <f>IF(INDEX(tab_MinKomp[5S],MATCH($B399,tab_MinKomp[[Stanowisko / Position ]:[Stanowisko / Position ]],0))="n/a","n/a",CB399-INDEX(tab_MinKomp[5S],MATCH($B399,tab_MinKomp[[Stanowisko / Position ]:[Stanowisko / Position ]],0)))</f>
        <v>-1</v>
      </c>
      <c r="CC400" s="194" t="str">
        <f>IF(INDEX(tab_MinKomp[Obsługa maszyn Branson / Branson Maschinenbedienung],MATCH($B399,tab_MinKomp[[Stanowisko / Position ]:[Stanowisko / Position ]],0))="n/a","n/a",CC399-INDEX(tab_MinKomp[Obsługa maszyn Branson / Branson Maschinenbedienung],MATCH($B399,tab_MinKomp[[Stanowisko / Position ]:[Stanowisko / Position ]],0)))</f>
        <v>n/a</v>
      </c>
      <c r="CD400" s="194">
        <f>IF(INDEX(tab_MinKomp[Obsługa maszyn Novapax / Novapax Maschinenbedienung],MATCH($B399,tab_MinKomp[[Stanowisko / Position ]:[Stanowisko / Position ]],0))="n/a","n/a",CD399-INDEX(tab_MinKomp[Obsługa maszyn Novapax / Novapax Maschinenbedienung],MATCH($B399,tab_MinKomp[[Stanowisko / Position ]:[Stanowisko / Position ]],0)))</f>
        <v>0</v>
      </c>
      <c r="CE400" s="194">
        <f>IF(INDEX(tab_MinKomp[5S],MATCH($B399,tab_MinKomp[[Stanowisko / Position ]:[Stanowisko / Position ]],0))="n/a","n/a",CE399-INDEX(tab_MinKomp[5S],MATCH($B399,tab_MinKomp[[Stanowisko / Position ]:[Stanowisko / Position ]],0)))</f>
        <v>-1</v>
      </c>
      <c r="CF400" s="194">
        <f>IF(INDEX(tab_MinKomp[Obsługa maszyn Novapax / Novapax Maschinenbedienung],MATCH($B399,tab_MinKomp[[Stanowisko / Position ]:[Stanowisko / Position ]],0))="n/a","n/a",CF399-INDEX(tab_MinKomp[Obsługa maszyn Novapax / Novapax Maschinenbedienung],MATCH($B399,tab_MinKomp[[Stanowisko / Position ]:[Stanowisko / Position ]],0)))</f>
        <v>-1</v>
      </c>
      <c r="CG400" s="194">
        <v>1</v>
      </c>
      <c r="CH400" s="194" t="str">
        <f>IF(INDEX(tab_MinKomp[Wymagania VDA 6.5 Product / Forderungen],MATCH($B399,tab_MinKomp[[Stanowisko / Position ]:[Stanowisko / Position ]],0))="n/a","n/a",CH399-INDEX(tab_MinKomp[Wymagania VDA 6.5 Product / Forderungen],MATCH($B399,tab_MinKomp[[Stanowisko / Position ]:[Stanowisko / Position ]],0)))</f>
        <v>n/a</v>
      </c>
      <c r="CI400" s="194" t="str">
        <f>IF(INDEX(tab_MinKomp[Wymagania VDA 6.5 Product / Forderungen],MATCH($B399,tab_MinKomp[[Stanowisko / Position ]:[Stanowisko / Position ]],0))="n/a","n/a",CI399-INDEX(tab_MinKomp[Wymagania VDA 6.5 Product / Forderungen],MATCH($B399,tab_MinKomp[[Stanowisko / Position ]:[Stanowisko / Position ]],0)))</f>
        <v>n/a</v>
      </c>
      <c r="CJ400" s="194" t="str">
        <f>IF(INDEX(tab_MinKomp[Wymagania VDA 6.5 Product / Forderungen],MATCH($B399,tab_MinKomp[[Stanowisko / Position ]:[Stanowisko / Position ]],0))="n/a","n/a",CJ399-INDEX(tab_MinKomp[Wymagania VDA 6.5 Product / Forderungen],MATCH($B399,tab_MinKomp[[Stanowisko / Position ]:[Stanowisko / Position ]],0)))</f>
        <v>n/a</v>
      </c>
      <c r="CK400" s="194" t="str">
        <f>IF(INDEX(tab_MinKomp[Wymagania VDA 6.5 Product / Forderungen],MATCH($B399,tab_MinKomp[[Stanowisko / Position ]:[Stanowisko / Position ]],0))="n/a","n/a",CK399-INDEX(tab_MinKomp[Wymagania VDA 6.5 Product / Forderungen],MATCH($B399,tab_MinKomp[[Stanowisko / Position ]:[Stanowisko / Position ]],0)))</f>
        <v>n/a</v>
      </c>
      <c r="CL400" s="194" t="str">
        <f>IF(INDEX(tab_MinKomp[Wymagania VDA 6.5 Product / Forderungen],MATCH($B399,tab_MinKomp[[Stanowisko / Position ]:[Stanowisko / Position ]],0))="n/a","n/a",CL399-INDEX(tab_MinKomp[Wymagania VDA 6.5 Product / Forderungen],MATCH($B399,tab_MinKomp[[Stanowisko / Position ]:[Stanowisko / Position ]],0)))</f>
        <v>n/a</v>
      </c>
      <c r="CM400" s="194" t="str">
        <f>IF(INDEX(tab_MinKomp[Informatyka ogólna (techniczne i systemowe) / Allgemeine IT (Technik und System)],MATCH($B399,tab_MinKomp[[Stanowisko / Position ]:[Stanowisko / Position ]],0))="n/a","n/a",CM399-INDEX(tab_MinKomp[Informatyka ogólna (techniczne i systemowe) / Allgemeine IT (Technik und System)],MATCH($B399,tab_MinKomp[[Stanowisko / Position ]:[Stanowisko / Position ]],0)))</f>
        <v>n/a</v>
      </c>
      <c r="CN400" s="194" t="str">
        <f>IF(INDEX(tab_MinKomp[Sieci komputerowe / Computernetzwerke],MATCH($B399,tab_MinKomp[[Stanowisko / Position ]:[Stanowisko / Position ]],0))="n/a","n/a",CN399-INDEX(tab_MinKomp[Sieci komputerowe / Computernetzwerke],MATCH($B399,tab_MinKomp[[Stanowisko / Position ]:[Stanowisko / Position ]],0)))</f>
        <v>n/a</v>
      </c>
      <c r="CO400" s="194" t="str">
        <f>IF(INDEX(tab_MinKomp[Hardware (komputery PC, drukarki biurowe i etykietowe, telefonia stacjonarna i mobilna) (PC, Drucker, Telefpne, Handys)],MATCH($B399,tab_MinKomp[[Stanowisko / Position ]:[Stanowisko / Position ]],0))="n/a","n/a",CO399-INDEX(tab_MinKomp[Hardware (komputery PC, drukarki biurowe i etykietowe, telefonia stacjonarna i mobilna) (PC, Drucker, Telefpne, Handys)],MATCH($B399,tab_MinKomp[[Stanowisko / Position ]:[Stanowisko / Position ]],0)))</f>
        <v>n/a</v>
      </c>
      <c r="CP400" s="194" t="str">
        <f>IF(INDEX(tab_MinKomp[Software &amp; Systems (MS Office, MS Remote Desktop)],MATCH($B399,tab_MinKomp[[Stanowisko / Position ]:[Stanowisko / Position ]],0))="n/a","n/a",CP399-INDEX(tab_MinKomp[Software &amp; Systems (MS Office, MS Remote Desktop)],MATCH($B399,tab_MinKomp[[Stanowisko / Position ]:[Stanowisko / Position ]],0)))</f>
        <v>n/a</v>
      </c>
      <c r="CQ400" s="194" t="str">
        <f>IF(INDEX(tab_MinKomp[Programowanie obiektowe (PHP) / Objektprogrammierung],MATCH($B399,tab_MinKomp[[Stanowisko / Position ]:[Stanowisko / Position ]],0))="n/a","n/a",CQ399-INDEX(tab_MinKomp[Programowanie obiektowe (PHP) / Objektprogrammierung],MATCH($B399,tab_MinKomp[[Stanowisko / Position ]:[Stanowisko / Position ]],0)))</f>
        <v>n/a</v>
      </c>
      <c r="CR400" s="194" t="str">
        <f>IF(INDEX(tab_MinKomp[Scrum],MATCH($B399,tab_MinKomp[[Stanowisko / Position ]:[Stanowisko / Position ]],0))="n/a","n/a",CR399-INDEX(tab_MinKomp[Scrum],MATCH($B399,tab_MinKomp[[Stanowisko / Position ]:[Stanowisko / Position ]],0)))</f>
        <v>n/a</v>
      </c>
      <c r="CS400" s="194" t="str">
        <f>IF(INDEX(tab_MinKomp[SQL (MySQL)],MATCH($B399,tab_MinKomp[[Stanowisko / Position ]:[Stanowisko / Position ]],0))="n/a","n/a",CS399-INDEX(tab_MinKomp[SQL (MySQL)],MATCH($B399,tab_MinKomp[[Stanowisko / Position ]:[Stanowisko / Position ]],0)))</f>
        <v>n/a</v>
      </c>
      <c r="CT400" s="194" t="str">
        <f>IF(INDEX(tab_MinKomp[Javascript],MATCH($B399,tab_MinKomp[[Stanowisko / Position ]:[Stanowisko / Position ]],0))="n/a","n/a",CT399-INDEX(tab_MinKomp[Javascript],MATCH($B399,tab_MinKomp[[Stanowisko / Position ]:[Stanowisko / Position ]],0)))</f>
        <v>n/a</v>
      </c>
      <c r="CU400" s="194" t="str">
        <f>IF(INDEX(tab_MinKomp[Joomla],MATCH($B399,tab_MinKomp[[Stanowisko / Position ]:[Stanowisko / Position ]],0))="n/a","n/a",CU399-INDEX(tab_MinKomp[Joomla],MATCH($B399,tab_MinKomp[[Stanowisko / Position ]:[Stanowisko / Position ]],0)))</f>
        <v>n/a</v>
      </c>
      <c r="CV400" s="194" t="str">
        <f>IF(INDEX(tab_MinKomp[Bash],MATCH($B399,tab_MinKomp[[Stanowisko / Position ]:[Stanowisko / Position ]],0))="n/a","n/a",CV399-INDEX(tab_MinKomp[Bash],MATCH($B399,tab_MinKomp[[Stanowisko / Position ]:[Stanowisko / Position ]],0)))</f>
        <v>n/a</v>
      </c>
      <c r="CW400" s="194">
        <f>IF(INDEX(tab_MinKomp[Systemy MES (HYDRA / SFMS)],MATCH($B399,tab_MinKomp[[Stanowisko / Position ]:[Stanowisko / Position ]],0))="n/a","n/a",CW399-INDEX(tab_MinKomp[Systemy MES (HYDRA / SFMS)],MATCH($B399,tab_MinKomp[[Stanowisko / Position ]:[Stanowisko / Position ]],0)))</f>
        <v>-1</v>
      </c>
      <c r="CX400" s="194" t="str">
        <f>IF(INDEX(tab_MinKomp[HTML / CSS],MATCH($B399,tab_MinKomp[[Stanowisko / Position ]:[Stanowisko / Position ]],0))="n/a","n/a",CX399-INDEX(tab_MinKomp[HTML / CSS],MATCH($B399,tab_MinKomp[[Stanowisko / Position ]:[Stanowisko / Position ]],0)))</f>
        <v>n/a</v>
      </c>
      <c r="CY400" s="194" t="str">
        <f>IF(INDEX(tab_MinKomp[SYSTEM PR],MATCH($B399,tab_MinKomp[[Stanowisko / Position ]:[Stanowisko / Position ]],0))="n/a","n/a",CY399-INDEX(tab_MinKomp[SYSTEM PR],MATCH($B399,tab_MinKomp[[Stanowisko / Position ]:[Stanowisko / Position ]],0)))</f>
        <v>n/a</v>
      </c>
      <c r="CZ400" s="194" t="str">
        <f>IF(INDEX(tab_MinKomp[System Einkauf XP / EBA],MATCH($B399,tab_MinKomp[[Stanowisko / Position ]:[Stanowisko / Position ]],0))="n/a","n/a",CZ399-INDEX(tab_MinKomp[System Einkauf XP / EBA],MATCH($B399,tab_MinKomp[[Stanowisko / Position ]:[Stanowisko / Position ]],0)))</f>
        <v>n/a</v>
      </c>
      <c r="DA400" s="194" t="str">
        <f>IF(INDEX(tab_MinKomp[Techniki negocjacyjne / Verhandlungstechniken],MATCH($B399,tab_MinKomp[[Stanowisko / Position ]:[Stanowisko / Position ]],0))="n/a","n/a",DA399-INDEX(tab_MinKomp[Techniki negocjacyjne / Verhandlungstechniken],MATCH($B399,tab_MinKomp[[Stanowisko / Position ]:[Stanowisko / Position ]],0)))</f>
        <v>n/a</v>
      </c>
      <c r="DB400" s="194" t="str">
        <f>IF(INDEX(tab_MinKomp[Znajomość rynku branżowego / Kenntnis des Industrie Marktes],MATCH($B399,tab_MinKomp[[Stanowisko / Position ]:[Stanowisko / Position ]],0))="n/a","n/a",DB399-INDEX(tab_MinKomp[Znajomość rynku branżowego / Kenntnis des Industrie Marktes],MATCH($B399,tab_MinKomp[[Stanowisko / Position ]:[Stanowisko / Position ]],0)))</f>
        <v>n/a</v>
      </c>
      <c r="DC400" s="194" t="str">
        <f>IF(INDEX(tab_MinKomp[SUPPLIER MANAGEMENT],MATCH($B399,tab_MinKomp[[Stanowisko / Position ]:[Stanowisko / Position ]],0))="n/a","n/a",DC399-INDEX(tab_MinKomp[SUPPLIER MANAGEMENT],MATCH($B399,tab_MinKomp[[Stanowisko / Position ]:[Stanowisko / Position ]],0)))</f>
        <v>n/a</v>
      </c>
      <c r="DD400" s="194" t="str">
        <f>IF(INDEX(tab_MinKomp[SUPPLIER MANAGEMENT],MATCH($B399,tab_MinKomp[[Stanowisko / Position ]:[Stanowisko / Position ]],0))="n/a","n/a",DD399-INDEX(tab_MinKomp[SUPPLIER MANAGEMENT],MATCH($B399,tab_MinKomp[[Stanowisko / Position ]:[Stanowisko / Position ]],0)))</f>
        <v>n/a</v>
      </c>
      <c r="DE400" s="194" t="str">
        <f>IF(INDEX(tab_MinKomp[SUPPLIER MANAGEMENT],MATCH($B399,tab_MinKomp[[Stanowisko / Position ]:[Stanowisko / Position ]],0))="n/a","n/a",DE399-INDEX(tab_MinKomp[SUPPLIER MANAGEMENT],MATCH($B399,tab_MinKomp[[Stanowisko / Position ]:[Stanowisko / Position ]],0)))</f>
        <v>n/a</v>
      </c>
      <c r="DF400" s="194">
        <f>IF(INDEX(tab_MinKomp[LEAN MANAGEMENT],MATCH($B399,tab_MinKomp[[Stanowisko / Position ]:[Stanowisko / Position ]],0))="n/a","n/a",DF399-INDEX(tab_MinKomp[LEAN MANAGEMENT],MATCH($B399,tab_MinKomp[[Stanowisko / Position ]:[Stanowisko / Position ]],0)))</f>
        <v>0</v>
      </c>
      <c r="DG400" s="194" t="str">
        <f>IF(INDEX(tab_MinKomp[PPAP/PSW],MATCH($B399,tab_MinKomp[[Stanowisko / Position ]:[Stanowisko / Position ]],0))="n/a","n/a",DG399-INDEX(tab_MinKomp[PPAP/PSW],MATCH($B399,tab_MinKomp[[Stanowisko / Position ]:[Stanowisko / Position ]],0)))</f>
        <v>n/a</v>
      </c>
      <c r="DH400" s="194" t="str">
        <f>IF(INDEX(tab_MinKomp[SUPPLIER MANAGEMENT],MATCH($B399,tab_MinKomp[[Stanowisko / Position ]:[Stanowisko / Position ]],0))="n/a","n/a",DH399-INDEX(tab_MinKomp[SUPPLIER MANAGEMENT],MATCH($B399,tab_MinKomp[[Stanowisko / Position ]:[Stanowisko / Position ]],0)))</f>
        <v>n/a</v>
      </c>
      <c r="DI400" s="194" t="str">
        <f>IF(INDEX(tab_MinKomp[OBSŁUGA PORTALI KLIENTA / Kundenportale],MATCH($B399,tab_MinKomp[[Stanowisko / Position ]:[Stanowisko / Position ]],0))="n/a","n/a",DI399-INDEX(tab_MinKomp[OBSŁUGA PORTALI KLIENTA / Kundenportale],MATCH($B399,tab_MinKomp[[Stanowisko / Position ]:[Stanowisko / Position ]],0)))</f>
        <v>n/a</v>
      </c>
      <c r="DJ400" s="194" t="str">
        <f>IF(INDEX(tab_MinKomp[Obsługa systemu BABTECQ / BABTECQ System],MATCH($B399,tab_MinKomp[[Stanowisko / Position ]:[Stanowisko / Position ]],0))="n/a","n/a",DJ399-INDEX(tab_MinKomp[Obsługa systemu BABTECQ / BABTECQ System],MATCH($B399,tab_MinKomp[[Stanowisko / Position ]:[Stanowisko / Position ]],0)))</f>
        <v>n/a</v>
      </c>
      <c r="DK400" s="194" t="str">
        <f>IF(INDEX(tab_MinKomp[Rysunek techniczny / technische Zeichnung],MATCH($B399,tab_MinKomp[[Stanowisko / Position ]:[Stanowisko / Position ]],0))="n/a","n/a",DK399-INDEX(tab_MinKomp[Rysunek techniczny / technische Zeichnung],MATCH($B399,tab_MinKomp[[Stanowisko / Position ]:[Stanowisko / Position ]],0)))</f>
        <v>n/a</v>
      </c>
      <c r="DL400" s="194" t="str">
        <f>IF(INDEX(tab_MinKomp[Kalibracja / Kalibrierung],MATCH($B399,tab_MinKomp[[Stanowisko / Position ]:[Stanowisko / Position ]],0))="n/a","n/a",DL399-INDEX(tab_MinKomp[Kalibracja / Kalibrierung],MATCH($B399,tab_MinKomp[[Stanowisko / Position ]:[Stanowisko / Position ]],0)))</f>
        <v>n/a</v>
      </c>
      <c r="DM400" s="194" t="str">
        <f>IF(INDEX(tab_MinKomp[Rekwalifikacja / Requalifizierung],MATCH($B399,tab_MinKomp[[Stanowisko / Position ]:[Stanowisko / Position ]],0))="n/a","n/a",DM399-INDEX(tab_MinKomp[Rekwalifikacja / Requalifizierung],MATCH($B399,tab_MinKomp[[Stanowisko / Position ]:[Stanowisko / Position ]],0)))</f>
        <v>n/a</v>
      </c>
      <c r="DN400" s="190" t="str">
        <f>IF(INDEX(tab_MinKomp[Testy czystości / Reinheitstests],MATCH($B399,tab_MinKomp[[Stanowisko / Position ]:[Stanowisko / Position ]],0))="n/a","n/a",DN399-INDEX(tab_MinKomp[Testy czystości / Reinheitstests],MATCH($B399,tab_MinKomp[[Stanowisko / Position ]:[Stanowisko / Position ]],0)))</f>
        <v>n/a</v>
      </c>
      <c r="DO400" s="190" t="str">
        <f>IF(INDEX(tab_MinKomp[Testy czystości / Reinheitstests],MATCH($B399,tab_MinKomp[[Stanowisko / Position ]:[Stanowisko / Position ]],0))="n/a","n/a",DO399-INDEX(tab_MinKomp[Testy czystości / Reinheitstests],MATCH($B399,tab_MinKomp[[Stanowisko / Position ]:[Stanowisko / Position ]],0)))</f>
        <v>n/a</v>
      </c>
      <c r="DP400" s="190" t="str">
        <f>IF(INDEX(tab_MinKomp[Testy czystości / Reinheitstests],MATCH($B399,tab_MinKomp[[Stanowisko / Position ]:[Stanowisko / Position ]],0))="n/a","n/a",DP399-INDEX(tab_MinKomp[Testy czystości / Reinheitstests],MATCH($B399,tab_MinKomp[[Stanowisko / Position ]:[Stanowisko / Position ]],0)))</f>
        <v>n/a</v>
      </c>
      <c r="DQ400" s="190" t="str">
        <f>IF(INDEX(tab_MinKomp[Testy czystości / Reinheitstests],MATCH($B399,tab_MinKomp[[Stanowisko / Position ]:[Stanowisko / Position ]],0))="n/a","n/a",DQ399-INDEX(tab_MinKomp[Testy czystości / Reinheitstests],MATCH($B399,tab_MinKomp[[Stanowisko / Position ]:[Stanowisko / Position ]],0)))</f>
        <v>n/a</v>
      </c>
      <c r="DR400" s="190" t="str">
        <f>IF(INDEX(tab_MinKomp[Testy czystości / Reinheitstests],MATCH($B399,tab_MinKomp[[Stanowisko / Position ]:[Stanowisko / Position ]],0))="n/a","n/a",DR399-INDEX(tab_MinKomp[Testy czystości / Reinheitstests],MATCH($B399,tab_MinKomp[[Stanowisko / Position ]:[Stanowisko / Position ]],0)))</f>
        <v>n/a</v>
      </c>
      <c r="DS400" s="190" t="str">
        <f>IF(INDEX(tab_MinKomp[Testy czystości / Reinheitstests],MATCH($B399,tab_MinKomp[[Stanowisko / Position ]:[Stanowisko / Position ]],0))="n/a","n/a",DS399-INDEX(tab_MinKomp[Testy czystości / Reinheitstests],MATCH($B399,tab_MinKomp[[Stanowisko / Position ]:[Stanowisko / Position ]],0)))</f>
        <v>n/a</v>
      </c>
      <c r="DT400" s="194" t="str">
        <f>IF(INDEX(tab_MinKomp[SUPPLIER MANAGEMENT],MATCH($B399,tab_MinKomp[[Stanowisko / Position ]:[Stanowisko / Position ]],0))="n/a","n/a",DT399-INDEX(tab_MinKomp[SUPPLIER MANAGEMENT],MATCH($B399,tab_MinKomp[[Stanowisko / Position ]:[Stanowisko / Position ]],0)))</f>
        <v>n/a</v>
      </c>
      <c r="DU400" s="190" t="str">
        <f>IF(INDEX(tab_MinKomp[Testy czystości / Reinheitstests],MATCH($B399,tab_MinKomp[[Stanowisko / Position ]:[Stanowisko / Position ]],0))="n/a","n/a",DU399-INDEX(tab_MinKomp[Testy czystości / Reinheitstests],MATCH($B399,tab_MinKomp[[Stanowisko / Position ]:[Stanowisko / Position ]],0)))</f>
        <v>n/a</v>
      </c>
      <c r="DV400" s="190" t="str">
        <f>IF(INDEX(tab_MinKomp[Testy czystości / Reinheitstests],MATCH($B399,tab_MinKomp[[Stanowisko / Position ]:[Stanowisko / Position ]],0))="n/a","n/a",DV399-INDEX(tab_MinKomp[Testy czystości / Reinheitstests],MATCH($B399,tab_MinKomp[[Stanowisko / Position ]:[Stanowisko / Position ]],0)))</f>
        <v>n/a</v>
      </c>
      <c r="DW400" s="190" t="str">
        <f>IF(INDEX(tab_MinKomp[Testy czystości / Reinheitstests],MATCH($B399,tab_MinKomp[[Stanowisko / Position ]:[Stanowisko / Position ]],0))="n/a","n/a",DW399-INDEX(tab_MinKomp[Testy czystości / Reinheitstests],MATCH($B399,tab_MinKomp[[Stanowisko / Position ]:[Stanowisko / Position ]],0)))</f>
        <v>n/a</v>
      </c>
      <c r="DX400" s="190" t="str">
        <f>IF(INDEX(tab_MinKomp[Testy czystości / Reinheitstests],MATCH($B399,tab_MinKomp[[Stanowisko / Position ]:[Stanowisko / Position ]],0))="n/a","n/a",DX399-INDEX(tab_MinKomp[Testy czystości / Reinheitstests],MATCH($B399,tab_MinKomp[[Stanowisko / Position ]:[Stanowisko / Position ]],0)))</f>
        <v>n/a</v>
      </c>
      <c r="DY400" s="190" t="str">
        <f>IF(INDEX(tab_MinKomp[Testy czystości / Reinheitstests],MATCH($B399,tab_MinKomp[[Stanowisko / Position ]:[Stanowisko / Position ]],0))="n/a","n/a",DY399-INDEX(tab_MinKomp[Testy czystości / Reinheitstests],MATCH($B399,tab_MinKomp[[Stanowisko / Position ]:[Stanowisko / Position ]],0)))</f>
        <v>n/a</v>
      </c>
      <c r="DZ400" s="190" t="str">
        <f>IF(INDEX(tab_MinKomp[Testy czystości / Reinheitstests],MATCH($B399,tab_MinKomp[[Stanowisko / Position ]:[Stanowisko / Position ]],0))="n/a","n/a",DZ399-INDEX(tab_MinKomp[Testy czystości / Reinheitstests],MATCH($B399,tab_MinKomp[[Stanowisko / Position ]:[Stanowisko / Position ]],0)))</f>
        <v>n/a</v>
      </c>
      <c r="EA400" s="194" t="str">
        <f>IF(INDEX(tab_MinKomp[SUPPLIER MANAGEMENT],MATCH($B399,tab_MinKomp[[Stanowisko / Position ]:[Stanowisko / Position ]],0))="n/a","n/a",EA399-INDEX(tab_MinKomp[SUPPLIER MANAGEMENT],MATCH($B399,tab_MinKomp[[Stanowisko / Position ]:[Stanowisko / Position ]],0)))</f>
        <v>n/a</v>
      </c>
      <c r="EB400" s="190" t="str">
        <f>IF(INDEX(tab_MinKomp[Testy czystości / Reinheitstests],MATCH($B399,tab_MinKomp[[Stanowisko / Position ]:[Stanowisko / Position ]],0))="n/a","n/a",EB399-INDEX(tab_MinKomp[Testy czystości / Reinheitstests],MATCH($B399,tab_MinKomp[[Stanowisko / Position ]:[Stanowisko / Position ]],0)))</f>
        <v>n/a</v>
      </c>
      <c r="EC400" s="190" t="str">
        <f>IF(INDEX(tab_MinKomp[Testy czystości / Reinheitstests],MATCH($B399,tab_MinKomp[[Stanowisko / Position ]:[Stanowisko / Position ]],0))="n/a","n/a",EC399-INDEX(tab_MinKomp[Testy czystości / Reinheitstests],MATCH($B399,tab_MinKomp[[Stanowisko / Position ]:[Stanowisko / Position ]],0)))</f>
        <v>n/a</v>
      </c>
      <c r="ED400" s="190" t="str">
        <f>IF(INDEX(tab_MinKomp[Testy czystości / Reinheitstests],MATCH($B399,tab_MinKomp[[Stanowisko / Position ]:[Stanowisko / Position ]],0))="n/a","n/a",ED399-INDEX(tab_MinKomp[Testy czystości / Reinheitstests],MATCH($B399,tab_MinKomp[[Stanowisko / Position ]:[Stanowisko / Position ]],0)))</f>
        <v>n/a</v>
      </c>
      <c r="EE400" s="190" t="str">
        <f>IF(INDEX(tab_MinKomp[Testy czystości / Reinheitstests],MATCH($B399,tab_MinKomp[[Stanowisko / Position ]:[Stanowisko / Position ]],0))="n/a","n/a",EE399-INDEX(tab_MinKomp[Testy czystości / Reinheitstests],MATCH($B399,tab_MinKomp[[Stanowisko / Position ]:[Stanowisko / Position ]],0)))</f>
        <v>n/a</v>
      </c>
      <c r="EF400" s="190" t="str">
        <f>IF(INDEX(tab_MinKomp[Testy czystości / Reinheitstests],MATCH($B399,tab_MinKomp[[Stanowisko / Position ]:[Stanowisko / Position ]],0))="n/a","n/a",EF399-INDEX(tab_MinKomp[Testy czystości / Reinheitstests],MATCH($B399,tab_MinKomp[[Stanowisko / Position ]:[Stanowisko / Position ]],0)))</f>
        <v>n/a</v>
      </c>
      <c r="EG400" s="190" t="str">
        <f>IF(INDEX(tab_MinKomp[Testy czystości / Reinheitstests],MATCH($B399,tab_MinKomp[[Stanowisko / Position ]:[Stanowisko / Position ]],0))="n/a","n/a",EG399-INDEX(tab_MinKomp[Testy czystości / Reinheitstests],MATCH($B399,tab_MinKomp[[Stanowisko / Position ]:[Stanowisko / Position ]],0)))</f>
        <v>n/a</v>
      </c>
      <c r="EH400" s="190" t="str">
        <f>IF(INDEX(tab_MinKomp[Testy czystości / Reinheitstests],MATCH($B399,tab_MinKomp[[Stanowisko / Position ]:[Stanowisko / Position ]],0))="n/a","n/a",EH399-INDEX(tab_MinKomp[Testy czystości / Reinheitstests],MATCH($B399,tab_MinKomp[[Stanowisko / Position ]:[Stanowisko / Position ]],0)))</f>
        <v>n/a</v>
      </c>
      <c r="EI400" s="190" t="str">
        <f>IF(INDEX(tab_MinKomp[Testy czystości / Reinheitstests],MATCH($B399,tab_MinKomp[[Stanowisko / Position ]:[Stanowisko / Position ]],0))="n/a","n/a",EI399-INDEX(tab_MinKomp[Testy czystości / Reinheitstests],MATCH($B399,tab_MinKomp[[Stanowisko / Position ]:[Stanowisko / Position ]],0)))</f>
        <v>n/a</v>
      </c>
      <c r="EJ400" s="190" t="str">
        <f>IF(INDEX(tab_MinKomp[Testy czystości / Reinheitstests],MATCH($B399,tab_MinKomp[[Stanowisko / Position ]:[Stanowisko / Position ]],0))="n/a","n/a",EJ399-INDEX(tab_MinKomp[Testy czystości / Reinheitstests],MATCH($B399,tab_MinKomp[[Stanowisko / Position ]:[Stanowisko / Position ]],0)))</f>
        <v>n/a</v>
      </c>
      <c r="EK400" s="190" t="str">
        <f>IF(INDEX(tab_MinKomp[Testy czystości / Reinheitstests],MATCH($B399,tab_MinKomp[[Stanowisko / Position ]:[Stanowisko / Position ]],0))="n/a","n/a",EK399-INDEX(tab_MinKomp[Testy czystości / Reinheitstests],MATCH($B399,tab_MinKomp[[Stanowisko / Position ]:[Stanowisko / Position ]],0)))</f>
        <v>n/a</v>
      </c>
      <c r="EL400" s="190" t="str">
        <f>IF(INDEX(tab_MinKomp[Testy czystości / Reinheitstests],MATCH($B399,tab_MinKomp[[Stanowisko / Position ]:[Stanowisko / Position ]],0))="n/a","n/a",EL399-INDEX(tab_MinKomp[Testy czystości / Reinheitstests],MATCH($B399,tab_MinKomp[[Stanowisko / Position ]:[Stanowisko / Position ]],0)))</f>
        <v>n/a</v>
      </c>
      <c r="EM400" s="190" t="str">
        <f>IF(INDEX(tab_MinKomp[Testy czystości / Reinheitstests],MATCH($B399,tab_MinKomp[[Stanowisko / Position ]:[Stanowisko / Position ]],0))="n/a","n/a",EM399-INDEX(tab_MinKomp[Testy czystości / Reinheitstests],MATCH($B399,tab_MinKomp[[Stanowisko / Position ]:[Stanowisko / Position ]],0)))</f>
        <v>n/a</v>
      </c>
      <c r="EN400" s="190" t="str">
        <f>IF(INDEX(tab_MinKomp[Testy czystości / Reinheitstests],MATCH($B399,tab_MinKomp[[Stanowisko / Position ]:[Stanowisko / Position ]],0))="n/a","n/a",EN399-INDEX(tab_MinKomp[Testy czystości / Reinheitstests],MATCH($B399,tab_MinKomp[[Stanowisko / Position ]:[Stanowisko / Position ]],0)))</f>
        <v>n/a</v>
      </c>
      <c r="EO400" s="194" t="str">
        <f>IF(INDEX(tab_MinKomp[Konserwacja Rep],MATCH($B399,tab_MinKomp[[Stanowisko / Position ]:[Stanowisko / Position ]],0))="n/a","n/a",EO399-INDEX(tab_MinKomp[Konserwacja Rep],MATCH($B399,tab_MinKomp[[Stanowisko / Position ]:[Stanowisko / Position ]],0)))</f>
        <v>n/a</v>
      </c>
      <c r="EP400" s="194" t="str">
        <f>IF(INDEX(tab_MinKomp[[Konserwacja Engel ]],MATCH($B399,tab_MinKomp[[Stanowisko / Position ]:[Stanowisko / Position ]],0))="n/a","n/a",EP399-INDEX(tab_MinKomp[[Konserwacja Engel ]],MATCH($B399,tab_MinKomp[[Stanowisko / Position ]:[Stanowisko / Position ]],0)))</f>
        <v>n/a</v>
      </c>
      <c r="EQ400" s="194" t="str">
        <f>IF(INDEX(tab_MinKomp[Konserwacja B 50],MATCH($B399,tab_MinKomp[[Stanowisko / Position ]:[Stanowisko / Position ]],0))="n/a","n/a",EQ399-INDEX(tab_MinKomp[Konserwacja B 50],MATCH($B399,tab_MinKomp[[Stanowisko / Position ]:[Stanowisko / Position ]],0)))</f>
        <v>n/a</v>
      </c>
      <c r="ER400" s="194" t="str">
        <f>IF(INDEX(tab_MinKomp[[Konserwacja EOL ]],MATCH($B399,tab_MinKomp[[Stanowisko / Position ]:[Stanowisko / Position ]],0))="n/a","n/a",ER399-INDEX(tab_MinKomp[[Konserwacja EOL ]],MATCH($B399,tab_MinKomp[[Stanowisko / Position ]:[Stanowisko / Position ]],0)))</f>
        <v>n/a</v>
      </c>
      <c r="ES400" s="194" t="str">
        <f>IF(INDEX(tab_MinKomp[Konserwacja Branson],MATCH($B399,tab_MinKomp[[Stanowisko / Position ]:[Stanowisko / Position ]],0))="n/a","n/a",ES399-INDEX(tab_MinKomp[Konserwacja Branson],MATCH($B399,tab_MinKomp[[Stanowisko / Position ]:[Stanowisko / Position ]],0)))</f>
        <v>n/a</v>
      </c>
      <c r="ET400" s="194" t="str">
        <f>IF(INDEX(tab_MinKomp[Konserwacja coolery],MATCH($B399,tab_MinKomp[[Stanowisko / Position ]:[Stanowisko / Position ]],0))="n/a","n/a",ET399-INDEX(tab_MinKomp[Konserwacja coolery],MATCH($B399,tab_MinKomp[[Stanowisko / Position ]:[Stanowisko / Position ]],0)))</f>
        <v>n/a</v>
      </c>
      <c r="EU400" s="194" t="str">
        <f>IF(INDEX(tab_MinKomp[Konserwacja piecy],MATCH($B399,tab_MinKomp[[Stanowisko / Position ]:[Stanowisko / Position ]],0))="n/a","n/a",EU399-INDEX(tab_MinKomp[Konserwacja piecy],MATCH($B399,tab_MinKomp[[Stanowisko / Position ]:[Stanowisko / Position ]],0)))</f>
        <v>n/a</v>
      </c>
      <c r="EV400" s="194" t="str">
        <f>IF(INDEX(tab_MinKomp[Rysunek techniczny- czytanie],MATCH($B399,tab_MinKomp[[Stanowisko / Position ]:[Stanowisko / Position ]],0))="n/a","n/a",EV399-INDEX(tab_MinKomp[Rysunek techniczny- czytanie],MATCH($B399,tab_MinKomp[[Stanowisko / Position ]:[Stanowisko / Position ]],0)))</f>
        <v>n/a</v>
      </c>
      <c r="EW400" s="194" t="str">
        <f>IF(INDEX(tab_MinKomp[Elektryka],MATCH($B399,tab_MinKomp[[Stanowisko / Position ]:[Stanowisko / Position ]],0))="n/a","n/a",EW399-INDEX(tab_MinKomp[Elektryka],MATCH($B399,tab_MinKomp[[Stanowisko / Position ]:[Stanowisko / Position ]],0)))</f>
        <v>n/a</v>
      </c>
      <c r="EX400" s="194" t="str">
        <f>IF(INDEX(tab_MinKomp[Pneumatyka],MATCH($B399,tab_MinKomp[[Stanowisko / Position ]:[Stanowisko / Position ]],0))="n/a","n/a",EX399-INDEX(tab_MinKomp[Pneumatyka],MATCH($B399,tab_MinKomp[[Stanowisko / Position ]:[Stanowisko / Position ]],0)))</f>
        <v>n/a</v>
      </c>
      <c r="EY400" s="194" t="str">
        <f>IF(INDEX(tab_MinKomp[[Hydraulika ]],MATCH($B399,tab_MinKomp[[Stanowisko / Position ]:[Stanowisko / Position ]],0))="n/a","n/a",EY399-INDEX(tab_MinKomp[[Hydraulika ]],MATCH($B399,tab_MinKomp[[Stanowisko / Position ]:[Stanowisko / Position ]],0)))</f>
        <v>n/a</v>
      </c>
      <c r="EZ400" s="194" t="str">
        <f>IF(INDEX(tab_MinKomp[Podciśnienie],MATCH($B399,tab_MinKomp[[Stanowisko / Position ]:[Stanowisko / Position ]],0))="n/a","n/a",EZ399-INDEX(tab_MinKomp[Podciśnienie],MATCH($B399,tab_MinKomp[[Stanowisko / Position ]:[Stanowisko / Position ]],0)))</f>
        <v>n/a</v>
      </c>
      <c r="FA400" s="194" t="str">
        <f>IF(INDEX(tab_MinKomp[Usuwanie awarii],MATCH($B399,tab_MinKomp[[Stanowisko / Position ]:[Stanowisko / Position ]],0))="n/a","n/a",FA399-INDEX(tab_MinKomp[Usuwanie awarii],MATCH($B399,tab_MinKomp[[Stanowisko / Position ]:[Stanowisko / Position ]],0)))</f>
        <v>n/a</v>
      </c>
      <c r="FB400" s="194" t="str">
        <f>IF(INDEX(tab_MinKomp[Obsługa robotów],MATCH($B399,tab_MinKomp[[Stanowisko / Position ]:[Stanowisko / Position ]],0))="n/a","n/a",FB399-INDEX(tab_MinKomp[Obsługa robotów],MATCH($B399,tab_MinKomp[[Stanowisko / Position ]:[Stanowisko / Position ]],0)))</f>
        <v>n/a</v>
      </c>
      <c r="FC400" s="194" t="str">
        <f>IF(INDEX(tab_MinKomp[Obsługa sterowania maszyny],MATCH($B399,tab_MinKomp[[Stanowisko / Position ]:[Stanowisko / Position ]],0))="n/a","n/a",FC399-INDEX(tab_MinKomp[Obsługa sterowania maszyny],MATCH($B399,tab_MinKomp[[Stanowisko / Position ]:[Stanowisko / Position ]],0)))</f>
        <v>n/a</v>
      </c>
      <c r="FD400" s="194" t="str">
        <f>IF(INDEX(tab_MinKomp[Usuwanie przyczyn żródłowych],MATCH($B399,tab_MinKomp[[Stanowisko / Position ]:[Stanowisko / Position ]],0))="n/a","n/a",FD399-INDEX(tab_MinKomp[Usuwanie przyczyn żródłowych],MATCH($B399,tab_MinKomp[[Stanowisko / Position ]:[Stanowisko / Position ]],0)))</f>
        <v>n/a</v>
      </c>
      <c r="FE400" s="194" t="str">
        <f>IF(INDEX(tab_MinKomp[Cmms stosowanie],MATCH($B399,tab_MinKomp[[Stanowisko / Position ]:[Stanowisko / Position ]],0))="n/a","n/a",FE399-INDEX(tab_MinKomp[Cmms stosowanie],MATCH($B399,tab_MinKomp[[Stanowisko / Position ]:[Stanowisko / Position ]],0)))</f>
        <v>n/a</v>
      </c>
      <c r="FF400" s="190" t="str">
        <f>IF(INDEX(tab_MinKomp[Testy czystości / Reinheitstests],MATCH($B399,tab_MinKomp[[Stanowisko / Position ]:[Stanowisko / Position ]],0))="n/a","n/a",FF399-INDEX(tab_MinKomp[Testy czystości / Reinheitstests],MATCH($B399,tab_MinKomp[[Stanowisko / Position ]:[Stanowisko / Position ]],0)))</f>
        <v>n/a</v>
      </c>
      <c r="FG400" s="194" t="str">
        <f>IF(INDEX(tab_MinKomp[Czyszczenie form plastikowych],MATCH($B399,tab_MinKomp[[Stanowisko / Position ]:[Stanowisko / Position ]],0))="n/a","n/a",FG399-INDEX(tab_MinKomp[Czyszczenie form plastikowych],MATCH($B399,tab_MinKomp[[Stanowisko / Position ]:[Stanowisko / Position ]],0)))</f>
        <v>n/a</v>
      </c>
      <c r="FH400" s="194" t="str">
        <f>IF(INDEX(tab_MinKomp[Wymiana form plastik],MATCH($B399,tab_MinKomp[[Stanowisko / Position ]:[Stanowisko / Position ]],0))="n/a","n/a",FH399-INDEX(tab_MinKomp[Wymiana form plastik],MATCH($B399,tab_MinKomp[[Stanowisko / Position ]:[Stanowisko / Position ]],0)))</f>
        <v>n/a</v>
      </c>
      <c r="FI400" s="194" t="str">
        <f>IF(INDEX(tab_MinKomp[Wymiana form guma],MATCH($B399,tab_MinKomp[[Stanowisko / Position ]:[Stanowisko / Position ]],0))="n/a","n/a",FI399-INDEX(tab_MinKomp[Wymiana form guma],MATCH($B399,tab_MinKomp[[Stanowisko / Position ]:[Stanowisko / Position ]],0)))</f>
        <v>n/a</v>
      </c>
      <c r="FJ400" s="194" t="str">
        <f>IF(INDEX(tab_MinKomp[Konserwacja KK],MATCH($B399,tab_MinKomp[[Stanowisko / Position ]:[Stanowisko / Position ]],0))="n/a","n/a",FJ399-INDEX(tab_MinKomp[Konserwacja KK],MATCH($B399,tab_MinKomp[[Stanowisko / Position ]:[Stanowisko / Position ]],0)))</f>
        <v>n/a</v>
      </c>
      <c r="FK400" s="194" t="str">
        <f>IF(INDEX(tab_MinKomp[Konserwacja form guma],MATCH($B399,tab_MinKomp[[Stanowisko / Position ]:[Stanowisko / Position ]],0))="n/a","n/a",FK399-INDEX(tab_MinKomp[Konserwacja form guma],MATCH($B399,tab_MinKomp[[Stanowisko / Position ]:[Stanowisko / Position ]],0)))</f>
        <v>n/a</v>
      </c>
      <c r="FL400" s="194" t="str">
        <f>IF(INDEX(tab_MinKomp[Konserwacja form plastiki],MATCH($B399,tab_MinKomp[[Stanowisko / Position ]:[Stanowisko / Position ]],0))="n/a","n/a",FL399-INDEX(tab_MinKomp[Konserwacja form plastiki],MATCH($B399,tab_MinKomp[[Stanowisko / Position ]:[Stanowisko / Position ]],0)))</f>
        <v>n/a</v>
      </c>
      <c r="FM400" s="194" t="str">
        <f>IF(INDEX(tab_MinKomp[Konserwacja Gorącego Kanału],MATCH($B399,tab_MinKomp[[Stanowisko / Position ]:[Stanowisko / Position ]],0))="n/a","n/a",FM399-INDEX(tab_MinKomp[Konserwacja Gorącego Kanału],MATCH($B399,tab_MinKomp[[Stanowisko / Position ]:[Stanowisko / Position ]],0)))</f>
        <v>n/a</v>
      </c>
      <c r="FN400" s="194" t="str">
        <f>IF(INDEX(tab_MinKomp[Konserwacja Gorącego Kanału],MATCH($B399,tab_MinKomp[[Stanowisko / Position ]:[Stanowisko / Position ]],0))="n/a","n/a",FN399-INDEX(tab_MinKomp[Konserwacja Gorącego Kanału],MATCH($B399,tab_MinKomp[[Stanowisko / Position ]:[Stanowisko / Position ]],0)))</f>
        <v>n/a</v>
      </c>
      <c r="FO400" s="194" t="str">
        <f>IF(INDEX(tab_MinKomp[Konserwacja Gorącego Kanału],MATCH($B399,tab_MinKomp[[Stanowisko / Position ]:[Stanowisko / Position ]],0))="n/a","n/a",FO399-INDEX(tab_MinKomp[Konserwacja Gorącego Kanału],MATCH($B399,tab_MinKomp[[Stanowisko / Position ]:[Stanowisko / Position ]],0)))</f>
        <v>n/a</v>
      </c>
      <c r="FP400" s="194" t="str">
        <f>IF(INDEX(tab_MinKomp[Konserwacja Gorącego Kanału],MATCH($B399,tab_MinKomp[[Stanowisko / Position ]:[Stanowisko / Position ]],0))="n/a","n/a",FP399-INDEX(tab_MinKomp[Konserwacja Gorącego Kanału],MATCH($B399,tab_MinKomp[[Stanowisko / Position ]:[Stanowisko / Position ]],0)))</f>
        <v>n/a</v>
      </c>
      <c r="FQ400" s="196" t="str">
        <f>IF(INDEX(tab_MinKomp[Język angielski / Englisch],MATCH($B399,tab_MinKomp[[Stanowisko / Position ]:[Stanowisko / Position ]],0))="n/a","n/a",FQ399-INDEX(tab_MinKomp[Język angielski / Englisch],MATCH($B399,tab_MinKomp[[Stanowisko / Position ]:[Stanowisko / Position ]],0)))</f>
        <v>n/a</v>
      </c>
      <c r="FR400" s="196" t="str">
        <f>IF(INDEX(tab_MinKomp[Język niemiecki / Deutsch],MATCH($B399,tab_MinKomp[[Stanowisko / Position ]:[Stanowisko / Position ]],0))="n/a","n/a",FR399-INDEX(tab_MinKomp[Język niemiecki / Deutsch],MATCH($B399,tab_MinKomp[[Stanowisko / Position ]:[Stanowisko / Position ]],0)))</f>
        <v>n/a</v>
      </c>
      <c r="FS400" s="194">
        <f>IF(INDEX(tab_MinKomp[Zarządzanie dokumentacją procesową / Process dokumentation management],MATCH($B399,tab_MinKomp[[Stanowisko / Position ]:[Stanowisko / Position ]],0))="n/a","n/a",FS399-INDEX(tab_MinKomp[Zarządzanie dokumentacją procesową / Process dokumentation management],MATCH($B399,tab_MinKomp[[Stanowisko / Position ]:[Stanowisko / Position ]],0)))</f>
        <v>-1</v>
      </c>
      <c r="FT400" s="194">
        <f>IF(INDEX(tab_MinKomp[Znajomość procesów z obszaru / Kenntiss der prozesse in dem Bereich],MATCH($B399,tab_MinKomp[[Stanowisko / Position ]:[Stanowisko / Position ]],0))="n/a","n/a",FT399-INDEX(tab_MinKomp[Znajomość procesów z obszaru / Kenntiss der prozesse in dem Bereich],MATCH($B399,tab_MinKomp[[Stanowisko / Position ]:[Stanowisko / Position ]],0)))</f>
        <v>-1</v>
      </c>
      <c r="FU400" s="194">
        <f>IF(INDEX(tab_MinKomp[optymalizacja procesów / Prozessoptymalisierung],MATCH($B399,tab_MinKomp[[Stanowisko / Position ]:[Stanowisko / Position ]],0))="n/a","n/a",FU399-INDEX(tab_MinKomp[optymalizacja procesów / Prozessoptymalisierung],MATCH($B399,tab_MinKomp[[Stanowisko / Position ]:[Stanowisko / Position ]],0)))</f>
        <v>0</v>
      </c>
      <c r="FV400" s="194">
        <f>IF(INDEX(tab_MinKomp[Umiejętności szkoleniowe / Trainingsfähigkeiten],MATCH($B399,tab_MinKomp[[Stanowisko / Position ]:[Stanowisko / Position ]],0))="n/a","n/a",FV399-INDEX(tab_MinKomp[Umiejętności szkoleniowe / Trainingsfähigkeiten],MATCH($B399,tab_MinKomp[[Stanowisko / Position ]:[Stanowisko / Position ]],0)))</f>
        <v>0</v>
      </c>
      <c r="FW400" s="194">
        <f>IF(INDEX(tab_MinKomp[Analityczne myślenie, podejście / Analitysches Denken, Einstellung],MATCH($B399,tab_MinKomp[[Stanowisko / Position ]:[Stanowisko / Position ]],0))="n/a","n/a",FW399-INDEX(tab_MinKomp[Analityczne myślenie, podejście / Analitysches Denken, Einstellung],MATCH($B399,tab_MinKomp[[Stanowisko / Position ]:[Stanowisko / Position ]],0)))</f>
        <v>0</v>
      </c>
      <c r="FX400" s="194">
        <f>IF(INDEX(tab_MinKomp[Dokładność, precyzja w dzialaniu / Genauigkeit, Präzision in die Arbeit],MATCH($B399,tab_MinKomp[[Stanowisko / Position ]:[Stanowisko / Position ]],0))="n/a","n/a",FX399-INDEX(tab_MinKomp[Dokładność, precyzja w dzialaniu / Genauigkeit, Präzision in die Arbeit],MATCH($B399,tab_MinKomp[[Stanowisko / Position ]:[Stanowisko / Position ]],0)))</f>
        <v>-1</v>
      </c>
      <c r="FY400" s="194">
        <f>IF(INDEX(tab_MinKomp[Dyspozycyjność / Verfügbarkeit],MATCH($B399,tab_MinKomp[[Stanowisko / Position ]:[Stanowisko / Position ]],0))="n/a","n/a",FY399-INDEX(tab_MinKomp[Dyspozycyjność / Verfügbarkeit],MATCH($B399,tab_MinKomp[[Stanowisko / Position ]:[Stanowisko / Position ]],0)))</f>
        <v>-1</v>
      </c>
      <c r="FZ400" s="194">
        <f>IF(INDEX(tab_MinKomp[Zaangażowanie / 
Engagement],MATCH($B399,tab_MinKomp[[Stanowisko / Position ]:[Stanowisko / Position ]],0))="n/a","n/a",FZ399-INDEX(tab_MinKomp[Zaangażowanie / 
Engagement],MATCH($B399,tab_MinKomp[[Stanowisko / Position ]:[Stanowisko / Position ]],0)))</f>
        <v>-1</v>
      </c>
      <c r="GA400" s="194" t="str">
        <f>IF(INDEX(tab_MinKomp[Konserwacja form guma],MATCH($B399,tab_MinKomp[[Stanowisko / Position ]:[Stanowisko / Position ]],0))="n/a","n/a",GA399-INDEX(tab_MinKomp[Konserwacja form guma],MATCH($B399,tab_MinKomp[[Stanowisko / Position ]:[Stanowisko / Position ]],0)))</f>
        <v>n/a</v>
      </c>
      <c r="GB400" s="194" t="str">
        <f>IF(INDEX(tab_MinKomp[Konserwacja form plastiki],MATCH($B399,tab_MinKomp[[Stanowisko / Position ]:[Stanowisko / Position ]],0))="n/a","n/a",GB399-INDEX(tab_MinKomp[Konserwacja form plastiki],MATCH($B399,tab_MinKomp[[Stanowisko / Position ]:[Stanowisko / Position ]],0)))</f>
        <v>n/a</v>
      </c>
      <c r="GC400" s="194">
        <f>IF(INDEX(tab_MinKomp[Elastyczność w działaniu],MATCH($B399,tab_MinKomp[[Stanowisko / Position ]:[Stanowisko / Position ]],0))="n/a","n/a",GC399-INDEX(tab_MinKomp[Elastyczność w działaniu],MATCH($B399,tab_MinKomp[[Stanowisko / Position ]:[Stanowisko / Position ]],0)))</f>
        <v>-1</v>
      </c>
      <c r="GD400" s="194">
        <f>IF(INDEX(tab_MinKomp[Komunikatywność],MATCH($B399,tab_MinKomp[[Stanowisko / Position ]:[Stanowisko / Position ]],0))="n/a","n/a",GD399-INDEX(tab_MinKomp[Komunikatywność],MATCH($B399,tab_MinKomp[[Stanowisko / Position ]:[Stanowisko / Position ]],0)))</f>
        <v>0</v>
      </c>
      <c r="GE400" s="193" t="str">
        <f>IF(INDEX(tab_MinKomp[Motywowanie i budowanie zaangażowania zespołu],MATCH($B399,tab_MinKomp[[Stanowisko / Position ]:[Stanowisko / Position ]],0))="n/a","n/a",GE399-INDEX(tab_MinKomp[Motywowanie i budowanie zaangażowania zespołu],MATCH($B399,tab_MinKomp[[Stanowisko / Position ]:[Stanowisko / Position ]],0)))</f>
        <v>n/a</v>
      </c>
      <c r="GF400" s="186" t="s">
        <v>248</v>
      </c>
      <c r="GG400" s="186" t="s">
        <v>248</v>
      </c>
      <c r="GH400" s="186" t="s">
        <v>248</v>
      </c>
      <c r="GI400" s="186" t="s">
        <v>248</v>
      </c>
      <c r="GJ400" s="186" t="s">
        <v>248</v>
      </c>
      <c r="GK400" s="186" t="s">
        <v>248</v>
      </c>
      <c r="GL400" s="186" t="s">
        <v>248</v>
      </c>
      <c r="GM400" s="186" t="s">
        <v>248</v>
      </c>
      <c r="GN400" s="186" t="s">
        <v>248</v>
      </c>
      <c r="GO400" s="186" t="s">
        <v>248</v>
      </c>
      <c r="GP400" s="186" t="s">
        <v>248</v>
      </c>
      <c r="GQ400" s="186" t="s">
        <v>248</v>
      </c>
      <c r="GR400" s="186" t="s">
        <v>248</v>
      </c>
      <c r="GS400" s="186" t="s">
        <v>248</v>
      </c>
      <c r="GT400" s="186" t="s">
        <v>248</v>
      </c>
      <c r="GU400" s="186" t="s">
        <v>248</v>
      </c>
      <c r="GV400" s="186" t="s">
        <v>248</v>
      </c>
      <c r="GW400" s="186" t="s">
        <v>248</v>
      </c>
      <c r="GX400" s="186" t="s">
        <v>248</v>
      </c>
      <c r="GY400" s="186" t="s">
        <v>248</v>
      </c>
      <c r="GZ400" s="261" t="s">
        <v>248</v>
      </c>
      <c r="HA400" s="261" t="s">
        <v>248</v>
      </c>
      <c r="HB400" s="191">
        <f>SUM(G400:GE400)/(HB399-(SUM(G400:GE400)))</f>
        <v>-0.26785714285714285</v>
      </c>
    </row>
    <row r="401" spans="1:210" ht="24.9" customHeight="1" x14ac:dyDescent="0.3">
      <c r="A401" s="105" t="s">
        <v>320</v>
      </c>
      <c r="B401" s="105" t="s">
        <v>315</v>
      </c>
      <c r="C401" s="105" t="s">
        <v>394</v>
      </c>
      <c r="D401" s="105">
        <v>1634</v>
      </c>
      <c r="E401" s="394" t="s">
        <v>587</v>
      </c>
      <c r="F401" s="185" t="s">
        <v>374</v>
      </c>
      <c r="G401" s="186">
        <v>2</v>
      </c>
      <c r="H401" s="186">
        <v>2</v>
      </c>
      <c r="I401" s="186">
        <v>2</v>
      </c>
      <c r="J401" s="186">
        <v>2</v>
      </c>
      <c r="K401" s="186">
        <v>2</v>
      </c>
      <c r="L401" s="186" t="s">
        <v>248</v>
      </c>
      <c r="M401" s="186" t="s">
        <v>248</v>
      </c>
      <c r="N401" s="186" t="s">
        <v>248</v>
      </c>
      <c r="O401" s="186">
        <v>1</v>
      </c>
      <c r="P401" s="186">
        <v>1</v>
      </c>
      <c r="Q401" s="186" t="s">
        <v>248</v>
      </c>
      <c r="R401" s="186" t="s">
        <v>248</v>
      </c>
      <c r="S401" s="186" t="s">
        <v>248</v>
      </c>
      <c r="T401" s="186" t="s">
        <v>248</v>
      </c>
      <c r="U401" s="186" t="s">
        <v>248</v>
      </c>
      <c r="V401" s="186" t="s">
        <v>248</v>
      </c>
      <c r="W401" s="186" t="s">
        <v>248</v>
      </c>
      <c r="X401" s="186" t="s">
        <v>248</v>
      </c>
      <c r="Y401" s="186" t="s">
        <v>248</v>
      </c>
      <c r="Z401" s="186" t="s">
        <v>248</v>
      </c>
      <c r="AA401" s="186" t="s">
        <v>248</v>
      </c>
      <c r="AB401" s="186" t="s">
        <v>248</v>
      </c>
      <c r="AC401" s="186" t="s">
        <v>248</v>
      </c>
      <c r="AD401" s="186" t="s">
        <v>248</v>
      </c>
      <c r="AE401" s="186" t="s">
        <v>248</v>
      </c>
      <c r="AF401" s="186" t="s">
        <v>248</v>
      </c>
      <c r="AG401" s="186" t="s">
        <v>248</v>
      </c>
      <c r="AH401" s="186" t="s">
        <v>248</v>
      </c>
      <c r="AI401" s="186" t="s">
        <v>248</v>
      </c>
      <c r="AJ401" s="186" t="s">
        <v>248</v>
      </c>
      <c r="AK401" s="186" t="s">
        <v>248</v>
      </c>
      <c r="AL401" s="186">
        <v>2</v>
      </c>
      <c r="AM401" s="186" t="s">
        <v>248</v>
      </c>
      <c r="AN401" s="186" t="s">
        <v>248</v>
      </c>
      <c r="AO401" s="186">
        <v>1</v>
      </c>
      <c r="AP401" s="186" t="s">
        <v>248</v>
      </c>
      <c r="AQ401" s="186">
        <v>1</v>
      </c>
      <c r="AR401" s="186" t="s">
        <v>248</v>
      </c>
      <c r="AS401" s="186" t="s">
        <v>248</v>
      </c>
      <c r="AT401" s="186" t="s">
        <v>248</v>
      </c>
      <c r="AU401" s="186" t="s">
        <v>248</v>
      </c>
      <c r="AV401" s="186">
        <v>2</v>
      </c>
      <c r="AW401" s="186">
        <v>1</v>
      </c>
      <c r="AX401" s="186" t="s">
        <v>248</v>
      </c>
      <c r="AY401" s="186" t="s">
        <v>248</v>
      </c>
      <c r="AZ401" s="186" t="s">
        <v>248</v>
      </c>
      <c r="BA401" s="186">
        <v>1</v>
      </c>
      <c r="BB401" s="186">
        <v>1</v>
      </c>
      <c r="BC401" s="186" t="s">
        <v>248</v>
      </c>
      <c r="BD401" s="186" t="s">
        <v>248</v>
      </c>
      <c r="BE401" s="186" t="s">
        <v>248</v>
      </c>
      <c r="BF401" s="186" t="s">
        <v>248</v>
      </c>
      <c r="BG401" s="186" t="s">
        <v>248</v>
      </c>
      <c r="BH401" s="186" t="s">
        <v>248</v>
      </c>
      <c r="BI401" s="186" t="s">
        <v>248</v>
      </c>
      <c r="BJ401" s="186" t="s">
        <v>248</v>
      </c>
      <c r="BK401" s="186" t="s">
        <v>248</v>
      </c>
      <c r="BL401" s="186" t="s">
        <v>248</v>
      </c>
      <c r="BM401" s="186" t="s">
        <v>248</v>
      </c>
      <c r="BN401" s="186" t="s">
        <v>248</v>
      </c>
      <c r="BO401" s="186" t="s">
        <v>248</v>
      </c>
      <c r="BP401" s="186" t="s">
        <v>248</v>
      </c>
      <c r="BQ401" s="186">
        <v>2</v>
      </c>
      <c r="BR401" s="186" t="s">
        <v>248</v>
      </c>
      <c r="BS401" s="186">
        <v>2</v>
      </c>
      <c r="BT401" s="186" t="s">
        <v>248</v>
      </c>
      <c r="BU401" s="186">
        <v>2</v>
      </c>
      <c r="BV401" s="186" t="s">
        <v>248</v>
      </c>
      <c r="BW401" s="186">
        <v>2</v>
      </c>
      <c r="BX401" s="186">
        <v>2</v>
      </c>
      <c r="BY401" s="186" t="s">
        <v>248</v>
      </c>
      <c r="BZ401" s="186">
        <v>2</v>
      </c>
      <c r="CA401" s="186" t="s">
        <v>248</v>
      </c>
      <c r="CB401" s="186">
        <v>2</v>
      </c>
      <c r="CC401" s="186" t="s">
        <v>248</v>
      </c>
      <c r="CD401" s="186">
        <v>1</v>
      </c>
      <c r="CE401" s="186">
        <v>1</v>
      </c>
      <c r="CF401" s="186">
        <v>1</v>
      </c>
      <c r="CG401" s="186">
        <v>1</v>
      </c>
      <c r="CH401" s="186" t="s">
        <v>248</v>
      </c>
      <c r="CI401" s="186" t="s">
        <v>248</v>
      </c>
      <c r="CJ401" s="186" t="s">
        <v>248</v>
      </c>
      <c r="CK401" s="186" t="s">
        <v>248</v>
      </c>
      <c r="CL401" s="186" t="s">
        <v>248</v>
      </c>
      <c r="CM401" s="186" t="s">
        <v>248</v>
      </c>
      <c r="CN401" s="186" t="s">
        <v>248</v>
      </c>
      <c r="CO401" s="186" t="s">
        <v>248</v>
      </c>
      <c r="CP401" s="186" t="s">
        <v>248</v>
      </c>
      <c r="CQ401" s="186" t="s">
        <v>248</v>
      </c>
      <c r="CR401" s="186" t="s">
        <v>248</v>
      </c>
      <c r="CS401" s="186" t="s">
        <v>248</v>
      </c>
      <c r="CT401" s="186" t="s">
        <v>248</v>
      </c>
      <c r="CU401" s="186" t="s">
        <v>248</v>
      </c>
      <c r="CV401" s="186" t="s">
        <v>248</v>
      </c>
      <c r="CW401" s="186">
        <v>2</v>
      </c>
      <c r="CX401" s="186" t="s">
        <v>248</v>
      </c>
      <c r="CY401" s="186" t="s">
        <v>248</v>
      </c>
      <c r="CZ401" s="186" t="s">
        <v>248</v>
      </c>
      <c r="DA401" s="186" t="s">
        <v>248</v>
      </c>
      <c r="DB401" s="186" t="s">
        <v>248</v>
      </c>
      <c r="DC401" s="186" t="s">
        <v>248</v>
      </c>
      <c r="DD401" s="186" t="s">
        <v>248</v>
      </c>
      <c r="DE401" s="186" t="s">
        <v>248</v>
      </c>
      <c r="DF401" s="186">
        <v>1</v>
      </c>
      <c r="DG401" s="186" t="s">
        <v>248</v>
      </c>
      <c r="DH401" s="186" t="s">
        <v>248</v>
      </c>
      <c r="DI401" s="186" t="s">
        <v>248</v>
      </c>
      <c r="DJ401" s="186" t="s">
        <v>248</v>
      </c>
      <c r="DK401" s="186" t="s">
        <v>248</v>
      </c>
      <c r="DL401" s="186" t="s">
        <v>248</v>
      </c>
      <c r="DM401" s="186" t="s">
        <v>248</v>
      </c>
      <c r="DN401" s="186" t="s">
        <v>248</v>
      </c>
      <c r="DO401" s="186" t="s">
        <v>248</v>
      </c>
      <c r="DP401" s="186" t="s">
        <v>248</v>
      </c>
      <c r="DQ401" s="186" t="s">
        <v>248</v>
      </c>
      <c r="DR401" s="186" t="s">
        <v>248</v>
      </c>
      <c r="DS401" s="186" t="s">
        <v>248</v>
      </c>
      <c r="DT401" s="186" t="s">
        <v>248</v>
      </c>
      <c r="DU401" s="186" t="s">
        <v>248</v>
      </c>
      <c r="DV401" s="186" t="s">
        <v>248</v>
      </c>
      <c r="DW401" s="186" t="s">
        <v>248</v>
      </c>
      <c r="DX401" s="186" t="s">
        <v>248</v>
      </c>
      <c r="DY401" s="186" t="s">
        <v>248</v>
      </c>
      <c r="DZ401" s="186" t="s">
        <v>248</v>
      </c>
      <c r="EA401" s="186" t="s">
        <v>248</v>
      </c>
      <c r="EB401" s="186" t="s">
        <v>248</v>
      </c>
      <c r="EC401" s="186" t="s">
        <v>248</v>
      </c>
      <c r="ED401" s="186" t="s">
        <v>248</v>
      </c>
      <c r="EE401" s="186" t="s">
        <v>248</v>
      </c>
      <c r="EF401" s="186" t="s">
        <v>248</v>
      </c>
      <c r="EG401" s="186" t="s">
        <v>248</v>
      </c>
      <c r="EH401" s="186" t="s">
        <v>248</v>
      </c>
      <c r="EI401" s="186" t="s">
        <v>248</v>
      </c>
      <c r="EJ401" s="186" t="s">
        <v>248</v>
      </c>
      <c r="EK401" s="186" t="s">
        <v>248</v>
      </c>
      <c r="EL401" s="184" t="s">
        <v>248</v>
      </c>
      <c r="EM401" s="184" t="s">
        <v>248</v>
      </c>
      <c r="EN401" s="184" t="s">
        <v>248</v>
      </c>
      <c r="EO401" s="186" t="s">
        <v>248</v>
      </c>
      <c r="EP401" s="186" t="s">
        <v>248</v>
      </c>
      <c r="EQ401" s="186" t="s">
        <v>248</v>
      </c>
      <c r="ER401" s="186" t="s">
        <v>248</v>
      </c>
      <c r="ES401" s="186" t="s">
        <v>248</v>
      </c>
      <c r="ET401" s="186" t="s">
        <v>248</v>
      </c>
      <c r="EU401" s="186" t="s">
        <v>248</v>
      </c>
      <c r="EV401" s="186" t="s">
        <v>248</v>
      </c>
      <c r="EW401" s="186" t="s">
        <v>248</v>
      </c>
      <c r="EX401" s="186" t="s">
        <v>248</v>
      </c>
      <c r="EY401" s="186" t="s">
        <v>248</v>
      </c>
      <c r="EZ401" s="186" t="s">
        <v>248</v>
      </c>
      <c r="FA401" s="186" t="s">
        <v>248</v>
      </c>
      <c r="FB401" s="186" t="s">
        <v>248</v>
      </c>
      <c r="FC401" s="186" t="s">
        <v>248</v>
      </c>
      <c r="FD401" s="186" t="s">
        <v>248</v>
      </c>
      <c r="FE401" s="186" t="s">
        <v>248</v>
      </c>
      <c r="FF401" s="186" t="s">
        <v>248</v>
      </c>
      <c r="FG401" s="186" t="s">
        <v>248</v>
      </c>
      <c r="FH401" s="186" t="s">
        <v>248</v>
      </c>
      <c r="FI401" s="186" t="s">
        <v>248</v>
      </c>
      <c r="FJ401" s="186" t="s">
        <v>248</v>
      </c>
      <c r="FK401" s="186" t="s">
        <v>248</v>
      </c>
      <c r="FL401" s="186" t="s">
        <v>248</v>
      </c>
      <c r="FM401" s="186" t="s">
        <v>248</v>
      </c>
      <c r="FN401" s="186" t="s">
        <v>248</v>
      </c>
      <c r="FO401" s="186" t="s">
        <v>248</v>
      </c>
      <c r="FP401" s="186" t="s">
        <v>248</v>
      </c>
      <c r="FQ401" s="187" t="s">
        <v>248</v>
      </c>
      <c r="FR401" s="187" t="s">
        <v>248</v>
      </c>
      <c r="FS401" s="186">
        <v>2</v>
      </c>
      <c r="FT401" s="186">
        <v>2</v>
      </c>
      <c r="FU401" s="186">
        <v>1</v>
      </c>
      <c r="FV401" s="186">
        <v>1</v>
      </c>
      <c r="FW401" s="186">
        <v>1</v>
      </c>
      <c r="FX401" s="186">
        <v>1</v>
      </c>
      <c r="FY401" s="186">
        <v>1</v>
      </c>
      <c r="FZ401" s="186">
        <v>1</v>
      </c>
      <c r="GA401" s="186" t="s">
        <v>248</v>
      </c>
      <c r="GB401" s="186" t="s">
        <v>248</v>
      </c>
      <c r="GC401" s="186">
        <v>2</v>
      </c>
      <c r="GD401" s="186">
        <v>1</v>
      </c>
      <c r="GE401" s="186" t="s">
        <v>248</v>
      </c>
      <c r="GF401" s="186" t="s">
        <v>248</v>
      </c>
      <c r="GG401" s="186" t="s">
        <v>248</v>
      </c>
      <c r="GH401" s="186" t="s">
        <v>248</v>
      </c>
      <c r="GI401" s="186" t="s">
        <v>248</v>
      </c>
      <c r="GJ401" s="186" t="s">
        <v>248</v>
      </c>
      <c r="GK401" s="186" t="s">
        <v>248</v>
      </c>
      <c r="GL401" s="186" t="s">
        <v>248</v>
      </c>
      <c r="GM401" s="186" t="s">
        <v>248</v>
      </c>
      <c r="GN401" s="186" t="s">
        <v>248</v>
      </c>
      <c r="GO401" s="186" t="s">
        <v>248</v>
      </c>
      <c r="GP401" s="186" t="s">
        <v>248</v>
      </c>
      <c r="GQ401" s="186" t="s">
        <v>248</v>
      </c>
      <c r="GR401" s="186" t="s">
        <v>248</v>
      </c>
      <c r="GS401" s="186" t="s">
        <v>248</v>
      </c>
      <c r="GT401" s="186" t="s">
        <v>248</v>
      </c>
      <c r="GU401" s="186" t="s">
        <v>248</v>
      </c>
      <c r="GV401" s="186" t="s">
        <v>248</v>
      </c>
      <c r="GW401" s="186" t="s">
        <v>248</v>
      </c>
      <c r="GX401" s="186" t="s">
        <v>248</v>
      </c>
      <c r="GY401" s="186" t="s">
        <v>248</v>
      </c>
      <c r="GZ401" s="261" t="s">
        <v>248</v>
      </c>
      <c r="HA401" s="261" t="s">
        <v>248</v>
      </c>
      <c r="HB401" s="188">
        <f t="shared" ref="HB401" si="380">SUM(G401:GE401)</f>
        <v>55</v>
      </c>
    </row>
    <row r="402" spans="1:210" ht="24.9" customHeight="1" thickBot="1" x14ac:dyDescent="0.35">
      <c r="A402" s="108" t="str">
        <f t="shared" ref="A402" si="381">A401</f>
        <v>Prod.-Q-4</v>
      </c>
      <c r="B402" s="108" t="str">
        <f t="shared" ref="B402" si="382">B401</f>
        <v>Pracownik Produkcji</v>
      </c>
      <c r="C402" s="108" t="str">
        <f t="shared" ref="C402" si="383">C401</f>
        <v>PB</v>
      </c>
      <c r="D402" s="108">
        <f t="shared" ref="D402" si="384">D401</f>
        <v>1634</v>
      </c>
      <c r="E402" s="395"/>
      <c r="F402" s="189" t="s">
        <v>375</v>
      </c>
      <c r="G402" s="192">
        <v>2</v>
      </c>
      <c r="H402" s="193">
        <v>2</v>
      </c>
      <c r="I402" s="193">
        <v>2</v>
      </c>
      <c r="J402" s="193">
        <v>1</v>
      </c>
      <c r="K402" s="193">
        <v>2</v>
      </c>
      <c r="L402" s="194" t="str">
        <f>IF(INDEX(tab_MinKomp[Przepisy kodeksu pracy / Bestimmungen des Arbeitsgesetzes],MATCH($B401,tab_MinKomp[[Stanowisko / Position ]:[Stanowisko / Position ]],0))="n/a","n/a",L401-INDEX(tab_MinKomp[Przepisy kodeksu pracy / Bestimmungen des Arbeitsgesetzes],MATCH($B401,tab_MinKomp[[Stanowisko / Position ]:[Stanowisko / Position ]],0)))</f>
        <v>n/a</v>
      </c>
      <c r="M402" s="195" t="str">
        <f>IF(INDEX(tab_MinKomp[Przepisy o ub.społ. ZUS  / Sozialversicherungsvorschriften],MATCH($B401,tab_MinKomp[[Stanowisko / Position ]:[Stanowisko / Position ]],0))="n/a","n/a",M401-INDEX(tab_MinKomp[Przepisy o ub.społ. ZUS  / Sozialversicherungsvorschriften],MATCH($B401,tab_MinKomp[[Stanowisko / Position ]:[Stanowisko / Position ]],0)))</f>
        <v>n/a</v>
      </c>
      <c r="N402" s="194" t="str">
        <f>IF(INDEX(tab_MinKomp[PRZEPISY O PDOF /persönlich Einkommensteuergesetz ],MATCH($B401,tab_MinKomp[[Stanowisko / Position ]:[Stanowisko / Position ]],0))="n/a","n/a",N401-INDEX(tab_MinKomp[PRZEPISY O PDOF /persönlich Einkommensteuergesetz ],MATCH($B401,tab_MinKomp[[Stanowisko / Position ]:[Stanowisko / Position ]],0)))</f>
        <v>n/a</v>
      </c>
      <c r="O402" s="194">
        <f>IF(INDEX(tab_MinKomp[Regulamin pracy / Arbeitsordnung],MATCH($B401,tab_MinKomp[[Stanowisko / Position ]:[Stanowisko / Position ]],0))="n/a","n/a",O401-INDEX(tab_MinKomp[Regulamin pracy / Arbeitsordnung],MATCH($B401,tab_MinKomp[[Stanowisko / Position ]:[Stanowisko / Position ]],0)))</f>
        <v>0</v>
      </c>
      <c r="P402" s="194">
        <f>IF(INDEX(tab_MinKomp[Regulamin wynagradzania / Vergütungsordnung],MATCH($B401,tab_MinKomp[[Stanowisko / Position ]:[Stanowisko / Position ]],0))="n/a","n/a",P401-INDEX(tab_MinKomp[Regulamin wynagradzania / Vergütungsordnung],MATCH($B401,tab_MinKomp[[Stanowisko / Position ]:[Stanowisko / Position ]],0)))</f>
        <v>0</v>
      </c>
      <c r="Q402" s="194" t="str">
        <f>IF(INDEX(tab_MinKomp[System R2PŁATNIK PRO: Płace / Lohnabrechnung],MATCH($B401,tab_MinKomp[[Stanowisko / Position ]:[Stanowisko / Position ]],0))="n/a","n/a",Q401-INDEX(tab_MinKomp[System R2PŁATNIK PRO: Płace / Lohnabrechnung],MATCH($B401,tab_MinKomp[[Stanowisko / Position ]:[Stanowisko / Position ]],0)))</f>
        <v>n/a</v>
      </c>
      <c r="R402" s="194" t="str">
        <f>IF(INDEX(tab_MinKomp[SystemR2PŁATNIK PRO: KADRY / Personaldaten],MATCH($B401,tab_MinKomp[[Stanowisko / Position ]:[Stanowisko / Position ]],0))="n/a","n/a",R401-INDEX(tab_MinKomp[SystemR2PŁATNIK PRO: KADRY / Personaldaten],MATCH($B401,tab_MinKomp[[Stanowisko / Position ]:[Stanowisko / Position ]],0)))</f>
        <v>n/a</v>
      </c>
      <c r="S402" s="194" t="str">
        <f>IF(INDEX(tab_MinKomp[SYSTEM R2PŁATNIK PRO: zarządzanie pracownikami / Arbeitsverwaltung],MATCH($B401,tab_MinKomp[[Stanowisko / Position ]:[Stanowisko / Position ]],0))="n/a","n/a",S401-INDEX(tab_MinKomp[SYSTEM R2PŁATNIK PRO: zarządzanie pracownikami / Arbeitsverwaltung],MATCH($B401,tab_MinKomp[[Stanowisko / Position ]:[Stanowisko / Position ]],0)))</f>
        <v>n/a</v>
      </c>
      <c r="T402" s="194" t="str">
        <f>IF(INDEX(tab_MinKomp[Doradztwo, wsparcie personalne / Personalberatung und Unterstützung],MATCH($B401,tab_MinKomp[[Stanowisko / Position ]:[Stanowisko / Position ]],0))="n/a","n/a",T401-INDEX(tab_MinKomp[Doradztwo, wsparcie personalne / Personalberatung und Unterstützung],MATCH($B401,tab_MinKomp[[Stanowisko / Position ]:[Stanowisko / Position ]],0)))</f>
        <v>n/a</v>
      </c>
      <c r="U402" s="194" t="str">
        <f>IF(INDEX(tab_MinKomp[Przepisy o podatku VAT / MwSt.- Gesetz],MATCH($B401,tab_MinKomp[[Stanowisko / Position ]:[Stanowisko / Position ]],0))="n/a","n/a",U401-INDEX(tab_MinKomp[Przepisy o podatku VAT / MwSt.- Gesetz],MATCH($B401,tab_MinKomp[[Stanowisko / Position ]:[Stanowisko / Position ]],0)))</f>
        <v>n/a</v>
      </c>
      <c r="V402" s="194" t="str">
        <f>IF(INDEX(tab_MinKomp[PrzepisyPDOP / geschäftlich Einkommensteuergesetz],MATCH($B401,tab_MinKomp[[Stanowisko / Position ]:[Stanowisko / Position ]],0))="n/a","n/a",V401-INDEX(tab_MinKomp[PrzepisyPDOP / geschäftlich Einkommensteuergesetz],MATCH($B401,tab_MinKomp[[Stanowisko / Position ]:[Stanowisko / Position ]],0)))</f>
        <v>n/a</v>
      </c>
      <c r="W402" s="194" t="str">
        <f>IF(INDEX(tab_MinKomp[System BAAN / FINANSE (FIBU)],MATCH($B401,tab_MinKomp[[Stanowisko / Position ]:[Stanowisko / Position ]],0))="n/a","n/a",W401-INDEX(tab_MinKomp[System BAAN / FINANSE (FIBU)],MATCH($B401,tab_MinKomp[[Stanowisko / Position ]:[Stanowisko / Position ]],0)))</f>
        <v>n/a</v>
      </c>
      <c r="X402" s="194" t="str">
        <f>IF(INDEX(tab_MinKomp[Systemy pomocnicze / Hilfssysteme(STOCKPROGRAM, KALK2000 etc.)],MATCH($B401,tab_MinKomp[[Stanowisko / Position ]:[Stanowisko / Position ]],0))="n/a","n/a",X401-INDEX(tab_MinKomp[Systemy pomocnicze / Hilfssysteme(STOCKPROGRAM, KALK2000 etc.)],MATCH($B401,tab_MinKomp[[Stanowisko / Position ]:[Stanowisko / Position ]],0)))</f>
        <v>n/a</v>
      </c>
      <c r="Y402" s="194" t="str">
        <f>IF(INDEX(tab_MinKomp[Polityka rachunkowości / Buchführungspolitik],MATCH($B401,tab_MinKomp[[Stanowisko / Position ]:[Stanowisko / Position ]],0))="n/a","n/a",Y401-INDEX(tab_MinKomp[Polityka rachunkowości / Buchführungspolitik],MATCH($B401,tab_MinKomp[[Stanowisko / Position ]:[Stanowisko / Position ]],0)))</f>
        <v>n/a</v>
      </c>
      <c r="Z402" s="194" t="str">
        <f>IF(INDEX(tab_MinKomp[Ustawa o rachunkowości / Rechnungslegungsgesetz],MATCH($B401,tab_MinKomp[[Stanowisko / Position ]:[Stanowisko / Position ]],0))="n/a","n/a",Z401-INDEX(tab_MinKomp[Ustawa o rachunkowości / Rechnungslegungsgesetz],MATCH($B401,tab_MinKomp[[Stanowisko / Position ]:[Stanowisko / Position ]],0)))</f>
        <v>n/a</v>
      </c>
      <c r="AA402" s="194" t="str">
        <f>IF(INDEX(tab_MinKomp[WORKFLOW - TS-100],MATCH($B401,tab_MinKomp[[Stanowisko / Position ]:[Stanowisko / Position ]],0))="n/a","n/a",AA401-INDEX(tab_MinKomp[WORKFLOW - TS-100],MATCH($B401,tab_MinKomp[[Stanowisko / Position ]:[Stanowisko / Position ]],0)))</f>
        <v>n/a</v>
      </c>
      <c r="AB402" s="194" t="str">
        <f>IF(INDEX(tab_MinKomp[WORKFLOW - SFMS],MATCH($B401,tab_MinKomp[[Stanowisko / Position ]:[Stanowisko / Position ]],0))="n/a","n/a",AB401-INDEX(tab_MinKomp[WORKFLOW - SFMS],MATCH($B401,tab_MinKomp[[Stanowisko / Position ]:[Stanowisko / Position ]],0)))</f>
        <v>n/a</v>
      </c>
      <c r="AC402" s="194" t="str">
        <f>IF(INDEX(tab_MinKomp[System ISO 9001:2015],MATCH($B401,tab_MinKomp[[Stanowisko / Position ]:[Stanowisko / Position ]],0))="n/a","n/a",AC401-INDEX(tab_MinKomp[System ISO 9001:2015],MATCH($B401,tab_MinKomp[[Stanowisko / Position ]:[Stanowisko / Position ]],0)))</f>
        <v>n/a</v>
      </c>
      <c r="AD402" s="194" t="str">
        <f>IF(INDEX(tab_MinKomp[System ISO 9001:2015],MATCH($B401,tab_MinKomp[[Stanowisko / Position ]:[Stanowisko / Position ]],0))="n/a","n/a",AD401-INDEX(tab_MinKomp[System ISO 9001:2015],MATCH($B401,tab_MinKomp[[Stanowisko / Position ]:[Stanowisko / Position ]],0)))</f>
        <v>n/a</v>
      </c>
      <c r="AE402" s="194" t="str">
        <f>IF(INDEX(tab_MinKomp[System ISO 9001:2015],MATCH($B401,tab_MinKomp[[Stanowisko / Position ]:[Stanowisko / Position ]],0))="n/a","n/a",AE401-INDEX(tab_MinKomp[System ISO 9001:2015],MATCH($B401,tab_MinKomp[[Stanowisko / Position ]:[Stanowisko / Position ]],0)))</f>
        <v>n/a</v>
      </c>
      <c r="AF402" s="194" t="str">
        <f>IF(INDEX(tab_MinKomp[System ISO 9001:2015],MATCH($B401,tab_MinKomp[[Stanowisko / Position ]:[Stanowisko / Position ]],0))="n/a","n/a",AF401-INDEX(tab_MinKomp[System ISO 9001:2015],MATCH($B401,tab_MinKomp[[Stanowisko / Position ]:[Stanowisko / Position ]],0)))</f>
        <v>n/a</v>
      </c>
      <c r="AG402" s="194" t="str">
        <f>IF(INDEX(tab_MinKomp[Wymagania VDA 6.3 Process / Forderungen],MATCH($B401,tab_MinKomp[[Stanowisko / Position ]:[Stanowisko / Position ]],0))="n/a","n/a",AG401-INDEX(tab_MinKomp[Wymagania VDA 6.3 Process / Forderungen],MATCH($B401,tab_MinKomp[[Stanowisko / Position ]:[Stanowisko / Position ]],0)))</f>
        <v>n/a</v>
      </c>
      <c r="AH402" s="194" t="str">
        <f>IF(INDEX(tab_MinKomp[Wymagania VDA 6.5 Product / Forderungen],MATCH($B401,tab_MinKomp[[Stanowisko / Position ]:[Stanowisko / Position ]],0))="n/a","n/a",AH401-INDEX(tab_MinKomp[Wymagania VDA 6.5 Product / Forderungen],MATCH($B401,tab_MinKomp[[Stanowisko / Position ]:[Stanowisko / Position ]],0)))</f>
        <v>n/a</v>
      </c>
      <c r="AI402" s="194" t="str">
        <f>IF(INDEX(tab_MinKomp[System ISO 9001:2015],MATCH($B401,tab_MinKomp[[Stanowisko / Position ]:[Stanowisko / Position ]],0))="n/a","n/a",AI401-INDEX(tab_MinKomp[System ISO 9001:2015],MATCH($B401,tab_MinKomp[[Stanowisko / Position ]:[Stanowisko / Position ]],0)))</f>
        <v>n/a</v>
      </c>
      <c r="AJ402" s="194" t="str">
        <f>IF(INDEX(tab_MinKomp[Auditor systemu ISO 17021:2018],MATCH($B401,tab_MinKomp[[Stanowisko / Position ]:[Stanowisko / Position ]],0))="n/a","n/a",AJ401-INDEX(tab_MinKomp[Auditor systemu ISO 17021:2018],MATCH($B401,tab_MinKomp[[Stanowisko / Position ]:[Stanowisko / Position ]],0)))</f>
        <v>n/a</v>
      </c>
      <c r="AK402" s="194" t="str">
        <f>IF(INDEX(tab_MinKomp[Pełnomocnik systemu / Systemvertreter],MATCH($B401,tab_MinKomp[[Stanowisko / Position ]:[Stanowisko / Position ]],0))="n/a","n/a",AK401-INDEX(tab_MinKomp[Pełnomocnik systemu / Systemvertreter],MATCH($B401,tab_MinKomp[[Stanowisko / Position ]:[Stanowisko / Position ]],0)))</f>
        <v>n/a</v>
      </c>
      <c r="AL402" s="194">
        <f>IF(INDEX(tab_MinKomp[Polityka Etyczna - Compliance],MATCH($B401,tab_MinKomp[[Stanowisko / Position ]:[Stanowisko / Position ]],0))="n/a","n/a",AL401-INDEX(tab_MinKomp[Polityka Etyczna - Compliance],MATCH($B401,tab_MinKomp[[Stanowisko / Position ]:[Stanowisko / Position ]],0)))</f>
        <v>1</v>
      </c>
      <c r="AM402" s="194" t="str">
        <f>IF(INDEX(tab_MinKomp[WDRAŻANIE NOWYCH PROJEKTÓW/ PROCEDURA CTM],MATCH($B401,tab_MinKomp[[Stanowisko / Position ]:[Stanowisko / Position ]],0))="n/a","n/a",AM401-INDEX(tab_MinKomp[WDRAŻANIE NOWYCH PROJEKTÓW/ PROCEDURA CTM],MATCH($B401,tab_MinKomp[[Stanowisko / Position ]:[Stanowisko / Position ]],0)))</f>
        <v>n/a</v>
      </c>
      <c r="AN402" s="194" t="str">
        <f>IF(INDEX(tab_MinKomp[KAMIENIE MILOWE MSL/PIFF],MATCH($B401,tab_MinKomp[[Stanowisko / Position ]:[Stanowisko / Position ]],0))="n/a","n/a",AN401-INDEX(tab_MinKomp[KAMIENIE MILOWE MSL/PIFF],MATCH($B401,tab_MinKomp[[Stanowisko / Position ]:[Stanowisko / Position ]],0)))</f>
        <v>n/a</v>
      </c>
      <c r="AO402" s="194">
        <f>IF(INDEX(tab_MinKomp[CP],MATCH($B401,tab_MinKomp[[Stanowisko / Position ]:[Stanowisko / Position ]],0))="n/a","n/a",AO401-INDEX(tab_MinKomp[CP],MATCH($B401,tab_MinKomp[[Stanowisko / Position ]:[Stanowisko / Position ]],0)))</f>
        <v>0</v>
      </c>
      <c r="AP402" s="194" t="str">
        <f>IF(INDEX(tab_MinKomp[FMEA],MATCH($B401,tab_MinKomp[[Stanowisko / Position ]:[Stanowisko / Position ]],0))="n/a","n/a",AP401-INDEX(tab_MinKomp[FMEA],MATCH($B401,tab_MinKomp[[Stanowisko / Position ]:[Stanowisko / Position ]],0)))</f>
        <v>n/a</v>
      </c>
      <c r="AQ402" s="194">
        <f>IF(INDEX(tab_MinKomp[FLOW CHART],MATCH($B401,tab_MinKomp[[Stanowisko / Position ]:[Stanowisko / Position ]],0))="n/a","n/a",AQ401-INDEX(tab_MinKomp[FLOW CHART],MATCH($B401,tab_MinKomp[[Stanowisko / Position ]:[Stanowisko / Position ]],0)))</f>
        <v>0</v>
      </c>
      <c r="AR402" s="194" t="str">
        <f>IF(INDEX(tab_MinKomp[APQP],MATCH($B401,tab_MinKomp[[Stanowisko / Position ]:[Stanowisko / Position ]],0))="n/a","n/a",AR401-INDEX(tab_MinKomp[APQP],MATCH($B401,tab_MinKomp[[Stanowisko / Position ]:[Stanowisko / Position ]],0)))</f>
        <v>n/a</v>
      </c>
      <c r="AS402" s="194" t="str">
        <f>IF(INDEX(tab_MinKomp[MSA],MATCH($B401,tab_MinKomp[[Stanowisko / Position ]:[Stanowisko / Position ]],0))="n/a","n/a",AS401-INDEX(tab_MinKomp[MSA],MATCH($B401,tab_MinKomp[[Stanowisko / Position ]:[Stanowisko / Position ]],0)))</f>
        <v>n/a</v>
      </c>
      <c r="AT402" s="194" t="str">
        <f>IF(INDEX(tab_MinKomp[SPC],MATCH($B401,tab_MinKomp[[Stanowisko / Position ]:[Stanowisko / Position ]],0))="n/a","n/a",AT401-INDEX(tab_MinKomp[SPC],MATCH($B401,tab_MinKomp[[Stanowisko / Position ]:[Stanowisko / Position ]],0)))</f>
        <v>n/a</v>
      </c>
      <c r="AU402" s="194" t="str">
        <f>IF(INDEX(tab_MinKomp[CSR (SPECYFICZNE WYMAGANIA KLIENTA)],MATCH($B401,tab_MinKomp[[Stanowisko / Position ]:[Stanowisko / Position ]],0))="n/a","n/a",AU401-INDEX(tab_MinKomp[CSR (SPECYFICZNE WYMAGANIA KLIENTA)],MATCH($B401,tab_MinKomp[[Stanowisko / Position ]:[Stanowisko / Position ]],0)))</f>
        <v>n/a</v>
      </c>
      <c r="AV402" s="194">
        <f>IF(INDEX(tab_MinKomp[5S],MATCH($B401,tab_MinKomp[[Stanowisko / Position ]:[Stanowisko / Position ]],0))="n/a","n/a",AV401-INDEX(tab_MinKomp[5S],MATCH($B401,tab_MinKomp[[Stanowisko / Position ]:[Stanowisko / Position ]],0)))</f>
        <v>0</v>
      </c>
      <c r="AW402" s="194">
        <f>IF(INDEX(tab_MinKomp[LEAN MANAGEMENT],MATCH($B401,tab_MinKomp[[Stanowisko / Position ]:[Stanowisko / Position ]],0))="n/a","n/a",AW401-INDEX(tab_MinKomp[LEAN MANAGEMENT],MATCH($B401,tab_MinKomp[[Stanowisko / Position ]:[Stanowisko / Position ]],0)))</f>
        <v>0</v>
      </c>
      <c r="AX402" s="194" t="str">
        <f>IF(INDEX(tab_MinKomp[5R],MATCH($B401,tab_MinKomp[[Stanowisko / Position ]:[Stanowisko / Position ]],0))="n/a","n/a",AX401-INDEX(tab_MinKomp[5R],MATCH($B401,tab_MinKomp[[Stanowisko / Position ]:[Stanowisko / Position ]],0)))</f>
        <v>n/a</v>
      </c>
      <c r="AY402" s="194" t="str">
        <f>IF(INDEX(tab_MinKomp[Six Sigma],MATCH($B401,tab_MinKomp[[Stanowisko / Position ]:[Stanowisko / Position ]],0))="n/a","n/a",AY401-INDEX(tab_MinKomp[Six Sigma],MATCH($B401,tab_MinKomp[[Stanowisko / Position ]:[Stanowisko / Position ]],0)))</f>
        <v>n/a</v>
      </c>
      <c r="AZ402" s="194" t="str">
        <f>IF(INDEX(tab_MinKomp[System BAAN / Distribution &amp; Supply Chain],MATCH($B401,tab_MinKomp[[Stanowisko / Position ]:[Stanowisko / Position ]],0))="n/a","n/a",AZ401-INDEX(tab_MinKomp[System BAAN / Distribution &amp; Supply Chain],MATCH($B401,tab_MinKomp[[Stanowisko / Position ]:[Stanowisko / Position ]],0)))</f>
        <v>n/a</v>
      </c>
      <c r="BA402" s="194">
        <f>IF(INDEX(tab_MinKomp[LEAN MANAGEMENT],MATCH($B401,tab_MinKomp[[Stanowisko / Position ]:[Stanowisko / Position ]],0))="n/a","n/a",BA401-INDEX(tab_MinKomp[LEAN MANAGEMENT],MATCH($B401,tab_MinKomp[[Stanowisko / Position ]:[Stanowisko / Position ]],0)))</f>
        <v>0</v>
      </c>
      <c r="BB402" s="194">
        <f>IF(INDEX(tab_MinKomp[LEAN MANAGEMENT],MATCH($B401,tab_MinKomp[[Stanowisko / Position ]:[Stanowisko / Position ]],0))="n/a","n/a",BB401-INDEX(tab_MinKomp[LEAN MANAGEMENT],MATCH($B401,tab_MinKomp[[Stanowisko / Position ]:[Stanowisko / Position ]],0)))</f>
        <v>0</v>
      </c>
      <c r="BC402" s="194" t="str">
        <f>IF(INDEX(tab_MinKomp[Organizacja dostaw / Versorgungsorganisation],MATCH($B401,tab_MinKomp[[Stanowisko / Position ]:[Stanowisko / Position ]],0))="n/a","n/a",BC401-INDEX(tab_MinKomp[Organizacja dostaw / Versorgungsorganisation],MATCH($B401,tab_MinKomp[[Stanowisko / Position ]:[Stanowisko / Position ]],0)))</f>
        <v>n/a</v>
      </c>
      <c r="BD402" s="194" t="str">
        <f>IF(INDEX(tab_MinKomp[Organizacja wysyłek / Organisation von Lieferungen],MATCH($B401,tab_MinKomp[[Stanowisko / Position ]:[Stanowisko / Position ]],0))="n/a","n/a",BD401-INDEX(tab_MinKomp[Organizacja wysyłek / Organisation von Lieferungen],MATCH($B401,tab_MinKomp[[Stanowisko / Position ]:[Stanowisko / Position ]],0)))</f>
        <v>n/a</v>
      </c>
      <c r="BE402" s="194" t="str">
        <f>IF(INDEX(tab_MinKomp[Analiza magazynowa - Program Polen.mdb / Inventuranalyse],MATCH($B401,tab_MinKomp[[Stanowisko / Position ]:[Stanowisko / Position ]],0))="n/a","n/a",BE401-INDEX(tab_MinKomp[Analiza magazynowa - Program Polen.mdb / Inventuranalyse],MATCH($B401,tab_MinKomp[[Stanowisko / Position ]:[Stanowisko / Position ]],0)))</f>
        <v>n/a</v>
      </c>
      <c r="BF402" s="190" t="str">
        <f>IF(INDEX(tab_MinKomp[MMOG (Materials Management Operations Guidelines)],MATCH($B401,tab_MinKomp[[Stanowisko / Position ]:[Stanowisko / Position ]],0))="n/a","n/a",BF401-INDEX(tab_MinKomp[MMOG (Materials Management Operations Guidelines)],MATCH($B401,tab_MinKomp[[Stanowisko / Position ]:[Stanowisko / Position ]],0)))</f>
        <v>n/a</v>
      </c>
      <c r="BG402" s="190" t="str">
        <f>IF(INDEX(tab_MinKomp[GPP],MATCH($B401,tab_MinKomp[[Stanowisko / Position ]:[Stanowisko / Position ]],0))="n/a","n/a",BG401-INDEX(tab_MinKomp[GPP],MATCH($B401,tab_MinKomp[[Stanowisko / Position ]:[Stanowisko / Position ]],0)))</f>
        <v>n/a</v>
      </c>
      <c r="BH402" s="190" t="str">
        <f>IF(INDEX(tab_MinKomp[AIAG (Automotive Industry Action Group)],MATCH($B401,tab_MinKomp[[Stanowisko / Position ]:[Stanowisko / Position ]],0))="n/a","n/a",BH401-INDEX(tab_MinKomp[AIAG (Automotive Industry Action Group)],MATCH($B401,tab_MinKomp[[Stanowisko / Position ]:[Stanowisko / Position ]],0)))</f>
        <v>n/a</v>
      </c>
      <c r="BI402" s="190" t="str">
        <f>IF(INDEX(tab_MinKomp[Super-G disputes],MATCH($B401,tab_MinKomp[[Stanowisko / Position ]:[Stanowisko / Position ]],0))="n/a","n/a",BI401-INDEX(tab_MinKomp[Super-G disputes],MATCH($B401,tab_MinKomp[[Stanowisko / Position ]:[Stanowisko / Position ]],0)))</f>
        <v>n/a</v>
      </c>
      <c r="BJ402" s="190" t="str">
        <f>IF(INDEX(tab_MinKomp[CMMS3/eDDL (Direct Data Link)],MATCH($B401,tab_MinKomp[[Stanowisko / Position ]:[Stanowisko / Position ]],0))="n/a","n/a",BJ401-INDEX(tab_MinKomp[CMMS3/eDDL (Direct Data Link)],MATCH($B401,tab_MinKomp[[Stanowisko / Position ]:[Stanowisko / Position ]],0)))</f>
        <v>n/a</v>
      </c>
      <c r="BK402" s="190" t="str">
        <f>IF(INDEX(tab_MinKomp[MP&amp;L (Material Planning and Logistics)],MATCH($B401,tab_MinKomp[[Stanowisko / Position ]:[Stanowisko / Position ]],0))="n/a","n/a",BK401-INDEX(tab_MinKomp[MP&amp;L (Material Planning and Logistics)],MATCH($B401,tab_MinKomp[[Stanowisko / Position ]:[Stanowisko / Position ]],0)))</f>
        <v>n/a</v>
      </c>
      <c r="BL402" s="190" t="str">
        <f>IF(INDEX(tab_MinKomp[Supplier delivery rating],MATCH($B401,tab_MinKomp[[Stanowisko / Position ]:[Stanowisko / Position ]],0))="n/a","n/a",BL401-INDEX(tab_MinKomp[Supplier delivery rating],MATCH($B401,tab_MinKomp[[Stanowisko / Position ]:[Stanowisko / Position ]],0)))</f>
        <v>n/a</v>
      </c>
      <c r="BM402" s="194" t="str">
        <f>IF(INDEX(tab_MinKomp[Planowanie produkcji / Produktionsplanung],MATCH($B401,tab_MinKomp[[Stanowisko / Position ]:[Stanowisko / Position ]],0))="n/a","n/a",BM401-INDEX(tab_MinKomp[Planowanie produkcji / Produktionsplanung],MATCH($B401,tab_MinKomp[[Stanowisko / Position ]:[Stanowisko / Position ]],0)))</f>
        <v>n/a</v>
      </c>
      <c r="BN402" s="194" t="str">
        <f>IF(INDEX(tab_MinKomp[Planowanie produkcji / Produktionsplanung],MATCH($B401,tab_MinKomp[[Stanowisko / Position ]:[Stanowisko / Position ]],0))="n/a","n/a",BN401-INDEX(tab_MinKomp[Planowanie produkcji / Produktionsplanung],MATCH($B401,tab_MinKomp[[Stanowisko / Position ]:[Stanowisko / Position ]],0)))</f>
        <v>n/a</v>
      </c>
      <c r="BO402" s="194" t="str">
        <f>IF(INDEX(tab_MinKomp[Planowanie produkcji / Produktionsplanung],MATCH($B401,tab_MinKomp[[Stanowisko / Position ]:[Stanowisko / Position ]],0))="n/a","n/a",BO401-INDEX(tab_MinKomp[Planowanie produkcji / Produktionsplanung],MATCH($B401,tab_MinKomp[[Stanowisko / Position ]:[Stanowisko / Position ]],0)))</f>
        <v>n/a</v>
      </c>
      <c r="BP402" s="194" t="str">
        <f>IF(INDEX(tab_MinKomp[Planowanie produkcji / Produktionsplanung],MATCH($B401,tab_MinKomp[[Stanowisko / Position ]:[Stanowisko / Position ]],0))="n/a","n/a",BP401-INDEX(tab_MinKomp[Planowanie produkcji / Produktionsplanung],MATCH($B401,tab_MinKomp[[Stanowisko / Position ]:[Stanowisko / Position ]],0)))</f>
        <v>n/a</v>
      </c>
      <c r="BQ402" s="194">
        <f>IF(INDEX(tab_MinKomp[Obsługa maszyn Novapax / Novapax Maschinenbedienung],MATCH($B401,tab_MinKomp[[Stanowisko / Position ]:[Stanowisko / Position ]],0))="n/a","n/a",BQ401-INDEX(tab_MinKomp[Obsługa maszyn Novapax / Novapax Maschinenbedienung],MATCH($B401,tab_MinKomp[[Stanowisko / Position ]:[Stanowisko / Position ]],0)))</f>
        <v>0</v>
      </c>
      <c r="BR402" s="194" t="str">
        <f>IF(INDEX(tab_MinKomp[Planowanie produkcji / Produktionsplanung],MATCH($B401,tab_MinKomp[[Stanowisko / Position ]:[Stanowisko / Position ]],0))="n/a","n/a",BR401-INDEX(tab_MinKomp[Planowanie produkcji / Produktionsplanung],MATCH($B401,tab_MinKomp[[Stanowisko / Position ]:[Stanowisko / Position ]],0)))</f>
        <v>n/a</v>
      </c>
      <c r="BS402" s="194">
        <f>IF(INDEX(tab_MinKomp[Obsługa maszyn Novapax / Novapax Maschinenbedienung],MATCH($B401,tab_MinKomp[[Stanowisko / Position ]:[Stanowisko / Position ]],0))="n/a","n/a",BS401-INDEX(tab_MinKomp[Obsługa maszyn Novapax / Novapax Maschinenbedienung],MATCH($B401,tab_MinKomp[[Stanowisko / Position ]:[Stanowisko / Position ]],0)))</f>
        <v>0</v>
      </c>
      <c r="BT402" s="194" t="str">
        <f>IF(INDEX(tab_MinKomp[Planowanie produkcji / Produktionsplanung],MATCH($B401,tab_MinKomp[[Stanowisko / Position ]:[Stanowisko / Position ]],0))="n/a","n/a",BT401-INDEX(tab_MinKomp[Planowanie produkcji / Produktionsplanung],MATCH($B401,tab_MinKomp[[Stanowisko / Position ]:[Stanowisko / Position ]],0)))</f>
        <v>n/a</v>
      </c>
      <c r="BU402" s="194">
        <f>IF(INDEX(tab_MinKomp[Obsługa maszyn Novapax / Novapax Maschinenbedienung],MATCH($B401,tab_MinKomp[[Stanowisko / Position ]:[Stanowisko / Position ]],0))="n/a","n/a",BU401-INDEX(tab_MinKomp[Obsługa maszyn Novapax / Novapax Maschinenbedienung],MATCH($B401,tab_MinKomp[[Stanowisko / Position ]:[Stanowisko / Position ]],0)))</f>
        <v>0</v>
      </c>
      <c r="BV402" s="194" t="str">
        <f>IF(INDEX(tab_MinKomp[Planowanie produkcji / Produktionsplanung],MATCH($B401,tab_MinKomp[[Stanowisko / Position ]:[Stanowisko / Position ]],0))="n/a","n/a",BV401-INDEX(tab_MinKomp[Planowanie produkcji / Produktionsplanung],MATCH($B401,tab_MinKomp[[Stanowisko / Position ]:[Stanowisko / Position ]],0)))</f>
        <v>n/a</v>
      </c>
      <c r="BW402" s="194">
        <f>IF(INDEX(tab_MinKomp[Obsługa maszyn Novapax / Novapax Maschinenbedienung],MATCH($B401,tab_MinKomp[[Stanowisko / Position ]:[Stanowisko / Position ]],0))="n/a","n/a",BW401-INDEX(tab_MinKomp[Obsługa maszyn Novapax / Novapax Maschinenbedienung],MATCH($B401,tab_MinKomp[[Stanowisko / Position ]:[Stanowisko / Position ]],0)))</f>
        <v>0</v>
      </c>
      <c r="BX402" s="194">
        <f>IF(INDEX(tab_MinKomp[Obsługa maszyn Novapax / Novapax Maschinenbedienung],MATCH($B401,tab_MinKomp[[Stanowisko / Position ]:[Stanowisko / Position ]],0))="n/a","n/a",BX401-INDEX(tab_MinKomp[Obsługa maszyn Novapax / Novapax Maschinenbedienung],MATCH($B401,tab_MinKomp[[Stanowisko / Position ]:[Stanowisko / Position ]],0)))</f>
        <v>0</v>
      </c>
      <c r="BY402" s="194" t="str">
        <f>IF(INDEX(tab_MinKomp[Obsługa maszyn Engel / Engel Maschinenbedienung],MATCH($B401,tab_MinKomp[[Stanowisko / Position ]:[Stanowisko / Position ]],0))="n/a","n/a",BY401-INDEX(tab_MinKomp[Obsługa maszyn Engel / Engel Maschinenbedienung],MATCH($B401,tab_MinKomp[[Stanowisko / Position ]:[Stanowisko / Position ]],0)))</f>
        <v>n/a</v>
      </c>
      <c r="BZ402" s="194">
        <f>IF(INDEX(tab_MinKomp[Obsługa maszyn Novapax / Novapax Maschinenbedienung],MATCH($B401,tab_MinKomp[[Stanowisko / Position ]:[Stanowisko / Position ]],0))="n/a","n/a",BZ401-INDEX(tab_MinKomp[Obsługa maszyn Novapax / Novapax Maschinenbedienung],MATCH($B401,tab_MinKomp[[Stanowisko / Position ]:[Stanowisko / Position ]],0)))</f>
        <v>0</v>
      </c>
      <c r="CA402" s="194" t="str">
        <f>IF(INDEX(tab_MinKomp[Obsługa maszyn KVT / KVT Maschinenbedienung],MATCH($B401,tab_MinKomp[[Stanowisko / Position ]:[Stanowisko / Position ]],0))="n/a","n/a",CA401-INDEX(tab_MinKomp[Obsługa maszyn KVT / KVT Maschinenbedienung],MATCH($B401,tab_MinKomp[[Stanowisko / Position ]:[Stanowisko / Position ]],0)))</f>
        <v>n/a</v>
      </c>
      <c r="CB402" s="194">
        <f>IF(INDEX(tab_MinKomp[Obsługa maszyn Novapax / Novapax Maschinenbedienung],MATCH($B401,tab_MinKomp[[Stanowisko / Position ]:[Stanowisko / Position ]],0))="n/a","n/a",CB401-INDEX(tab_MinKomp[Obsługa maszyn Novapax / Novapax Maschinenbedienung],MATCH($B401,tab_MinKomp[[Stanowisko / Position ]:[Stanowisko / Position ]],0)))</f>
        <v>0</v>
      </c>
      <c r="CC402" s="194" t="str">
        <f>IF(INDEX(tab_MinKomp[Obsługa maszyn Branson / Branson Maschinenbedienung],MATCH($B401,tab_MinKomp[[Stanowisko / Position ]:[Stanowisko / Position ]],0))="n/a","n/a",CC401-INDEX(tab_MinKomp[Obsługa maszyn Branson / Branson Maschinenbedienung],MATCH($B401,tab_MinKomp[[Stanowisko / Position ]:[Stanowisko / Position ]],0)))</f>
        <v>n/a</v>
      </c>
      <c r="CD402" s="194">
        <f>IF(INDEX(tab_MinKomp[Obsługa maszyn Novapax / Novapax Maschinenbedienung],MATCH($B401,tab_MinKomp[[Stanowisko / Position ]:[Stanowisko / Position ]],0))="n/a","n/a",CD401-INDEX(tab_MinKomp[Obsługa maszyn Novapax / Novapax Maschinenbedienung],MATCH($B401,tab_MinKomp[[Stanowisko / Position ]:[Stanowisko / Position ]],0)))</f>
        <v>-1</v>
      </c>
      <c r="CE402" s="194">
        <f>IF(INDEX(tab_MinKomp[Obsługa maszyn Novapax / Novapax Maschinenbedienung],MATCH($B401,tab_MinKomp[[Stanowisko / Position ]:[Stanowisko / Position ]],0))="n/a","n/a",CE401-INDEX(tab_MinKomp[Obsługa maszyn Novapax / Novapax Maschinenbedienung],MATCH($B401,tab_MinKomp[[Stanowisko / Position ]:[Stanowisko / Position ]],0)))</f>
        <v>-1</v>
      </c>
      <c r="CF402" s="194">
        <f>IF(INDEX(tab_MinKomp[Obsługa maszyn Novapax / Novapax Maschinenbedienung],MATCH($B401,tab_MinKomp[[Stanowisko / Position ]:[Stanowisko / Position ]],0))="n/a","n/a",CF401-INDEX(tab_MinKomp[Obsługa maszyn Novapax / Novapax Maschinenbedienung],MATCH($B401,tab_MinKomp[[Stanowisko / Position ]:[Stanowisko / Position ]],0)))</f>
        <v>-1</v>
      </c>
      <c r="CG402" s="194">
        <f>IF(INDEX(tab_MinKomp[Eliminacja awarii / Beseitigung von Ausfällen],MATCH($B401,tab_MinKomp[[Stanowisko / Position ]:[Stanowisko / Position ]],0))="n/a","n/a",CG401-INDEX(tab_MinKomp[Eliminacja awarii / Beseitigung von Ausfällen],MATCH($B401,tab_MinKomp[[Stanowisko / Position ]:[Stanowisko / Position ]],0)))</f>
        <v>0</v>
      </c>
      <c r="CH402" s="194" t="str">
        <f>IF(INDEX(tab_MinKomp[Wymagania VDA 6.5 Product / Forderungen],MATCH($B401,tab_MinKomp[[Stanowisko / Position ]:[Stanowisko / Position ]],0))="n/a","n/a",CH401-INDEX(tab_MinKomp[Wymagania VDA 6.5 Product / Forderungen],MATCH($B401,tab_MinKomp[[Stanowisko / Position ]:[Stanowisko / Position ]],0)))</f>
        <v>n/a</v>
      </c>
      <c r="CI402" s="194" t="str">
        <f>IF(INDEX(tab_MinKomp[Wymagania VDA 6.5 Product / Forderungen],MATCH($B401,tab_MinKomp[[Stanowisko / Position ]:[Stanowisko / Position ]],0))="n/a","n/a",CI401-INDEX(tab_MinKomp[Wymagania VDA 6.5 Product / Forderungen],MATCH($B401,tab_MinKomp[[Stanowisko / Position ]:[Stanowisko / Position ]],0)))</f>
        <v>n/a</v>
      </c>
      <c r="CJ402" s="194" t="str">
        <f>IF(INDEX(tab_MinKomp[Wymagania VDA 6.5 Product / Forderungen],MATCH($B401,tab_MinKomp[[Stanowisko / Position ]:[Stanowisko / Position ]],0))="n/a","n/a",CJ401-INDEX(tab_MinKomp[Wymagania VDA 6.5 Product / Forderungen],MATCH($B401,tab_MinKomp[[Stanowisko / Position ]:[Stanowisko / Position ]],0)))</f>
        <v>n/a</v>
      </c>
      <c r="CK402" s="194" t="str">
        <f>IF(INDEX(tab_MinKomp[Wymagania VDA 6.5 Product / Forderungen],MATCH($B401,tab_MinKomp[[Stanowisko / Position ]:[Stanowisko / Position ]],0))="n/a","n/a",CK401-INDEX(tab_MinKomp[Wymagania VDA 6.5 Product / Forderungen],MATCH($B401,tab_MinKomp[[Stanowisko / Position ]:[Stanowisko / Position ]],0)))</f>
        <v>n/a</v>
      </c>
      <c r="CL402" s="194" t="str">
        <f>IF(INDEX(tab_MinKomp[Wymagania VDA 6.5 Product / Forderungen],MATCH($B401,tab_MinKomp[[Stanowisko / Position ]:[Stanowisko / Position ]],0))="n/a","n/a",CL401-INDEX(tab_MinKomp[Wymagania VDA 6.5 Product / Forderungen],MATCH($B401,tab_MinKomp[[Stanowisko / Position ]:[Stanowisko / Position ]],0)))</f>
        <v>n/a</v>
      </c>
      <c r="CM402" s="194" t="str">
        <f>IF(INDEX(tab_MinKomp[Informatyka ogólna (techniczne i systemowe) / Allgemeine IT (Technik und System)],MATCH($B401,tab_MinKomp[[Stanowisko / Position ]:[Stanowisko / Position ]],0))="n/a","n/a",CM401-INDEX(tab_MinKomp[Informatyka ogólna (techniczne i systemowe) / Allgemeine IT (Technik und System)],MATCH($B401,tab_MinKomp[[Stanowisko / Position ]:[Stanowisko / Position ]],0)))</f>
        <v>n/a</v>
      </c>
      <c r="CN402" s="194" t="str">
        <f>IF(INDEX(tab_MinKomp[Sieci komputerowe / Computernetzwerke],MATCH($B401,tab_MinKomp[[Stanowisko / Position ]:[Stanowisko / Position ]],0))="n/a","n/a",CN401-INDEX(tab_MinKomp[Sieci komputerowe / Computernetzwerke],MATCH($B401,tab_MinKomp[[Stanowisko / Position ]:[Stanowisko / Position ]],0)))</f>
        <v>n/a</v>
      </c>
      <c r="CO402" s="194" t="str">
        <f>IF(INDEX(tab_MinKomp[Hardware (komputery PC, drukarki biurowe i etykietowe, telefonia stacjonarna i mobilna) (PC, Drucker, Telefpne, Handys)],MATCH($B401,tab_MinKomp[[Stanowisko / Position ]:[Stanowisko / Position ]],0))="n/a","n/a",CO401-INDEX(tab_MinKomp[Hardware (komputery PC, drukarki biurowe i etykietowe, telefonia stacjonarna i mobilna) (PC, Drucker, Telefpne, Handys)],MATCH($B401,tab_MinKomp[[Stanowisko / Position ]:[Stanowisko / Position ]],0)))</f>
        <v>n/a</v>
      </c>
      <c r="CP402" s="194" t="str">
        <f>IF(INDEX(tab_MinKomp[Software &amp; Systems (MS Office, MS Remote Desktop)],MATCH($B401,tab_MinKomp[[Stanowisko / Position ]:[Stanowisko / Position ]],0))="n/a","n/a",CP401-INDEX(tab_MinKomp[Software &amp; Systems (MS Office, MS Remote Desktop)],MATCH($B401,tab_MinKomp[[Stanowisko / Position ]:[Stanowisko / Position ]],0)))</f>
        <v>n/a</v>
      </c>
      <c r="CQ402" s="194" t="str">
        <f>IF(INDEX(tab_MinKomp[Programowanie obiektowe (PHP) / Objektprogrammierung],MATCH($B401,tab_MinKomp[[Stanowisko / Position ]:[Stanowisko / Position ]],0))="n/a","n/a",CQ401-INDEX(tab_MinKomp[Programowanie obiektowe (PHP) / Objektprogrammierung],MATCH($B401,tab_MinKomp[[Stanowisko / Position ]:[Stanowisko / Position ]],0)))</f>
        <v>n/a</v>
      </c>
      <c r="CR402" s="194" t="str">
        <f>IF(INDEX(tab_MinKomp[Scrum],MATCH($B401,tab_MinKomp[[Stanowisko / Position ]:[Stanowisko / Position ]],0))="n/a","n/a",CR401-INDEX(tab_MinKomp[Scrum],MATCH($B401,tab_MinKomp[[Stanowisko / Position ]:[Stanowisko / Position ]],0)))</f>
        <v>n/a</v>
      </c>
      <c r="CS402" s="194" t="str">
        <f>IF(INDEX(tab_MinKomp[SQL (MySQL)],MATCH($B401,tab_MinKomp[[Stanowisko / Position ]:[Stanowisko / Position ]],0))="n/a","n/a",CS401-INDEX(tab_MinKomp[SQL (MySQL)],MATCH($B401,tab_MinKomp[[Stanowisko / Position ]:[Stanowisko / Position ]],0)))</f>
        <v>n/a</v>
      </c>
      <c r="CT402" s="194" t="str">
        <f>IF(INDEX(tab_MinKomp[Javascript],MATCH($B401,tab_MinKomp[[Stanowisko / Position ]:[Stanowisko / Position ]],0))="n/a","n/a",CT401-INDEX(tab_MinKomp[Javascript],MATCH($B401,tab_MinKomp[[Stanowisko / Position ]:[Stanowisko / Position ]],0)))</f>
        <v>n/a</v>
      </c>
      <c r="CU402" s="194" t="str">
        <f>IF(INDEX(tab_MinKomp[Joomla],MATCH($B401,tab_MinKomp[[Stanowisko / Position ]:[Stanowisko / Position ]],0))="n/a","n/a",CU401-INDEX(tab_MinKomp[Joomla],MATCH($B401,tab_MinKomp[[Stanowisko / Position ]:[Stanowisko / Position ]],0)))</f>
        <v>n/a</v>
      </c>
      <c r="CV402" s="194" t="str">
        <f>IF(INDEX(tab_MinKomp[Bash],MATCH($B401,tab_MinKomp[[Stanowisko / Position ]:[Stanowisko / Position ]],0))="n/a","n/a",CV401-INDEX(tab_MinKomp[Bash],MATCH($B401,tab_MinKomp[[Stanowisko / Position ]:[Stanowisko / Position ]],0)))</f>
        <v>n/a</v>
      </c>
      <c r="CW402" s="194">
        <f>IF(INDEX(tab_MinKomp[Systemy MES (HYDRA / SFMS)],MATCH($B401,tab_MinKomp[[Stanowisko / Position ]:[Stanowisko / Position ]],0))="n/a","n/a",CW401-INDEX(tab_MinKomp[Systemy MES (HYDRA / SFMS)],MATCH($B401,tab_MinKomp[[Stanowisko / Position ]:[Stanowisko / Position ]],0)))</f>
        <v>0</v>
      </c>
      <c r="CX402" s="194" t="str">
        <f>IF(INDEX(tab_MinKomp[HTML / CSS],MATCH($B401,tab_MinKomp[[Stanowisko / Position ]:[Stanowisko / Position ]],0))="n/a","n/a",CX401-INDEX(tab_MinKomp[HTML / CSS],MATCH($B401,tab_MinKomp[[Stanowisko / Position ]:[Stanowisko / Position ]],0)))</f>
        <v>n/a</v>
      </c>
      <c r="CY402" s="194" t="str">
        <f>IF(INDEX(tab_MinKomp[SYSTEM PR],MATCH($B401,tab_MinKomp[[Stanowisko / Position ]:[Stanowisko / Position ]],0))="n/a","n/a",CY401-INDEX(tab_MinKomp[SYSTEM PR],MATCH($B401,tab_MinKomp[[Stanowisko / Position ]:[Stanowisko / Position ]],0)))</f>
        <v>n/a</v>
      </c>
      <c r="CZ402" s="194" t="str">
        <f>IF(INDEX(tab_MinKomp[System Einkauf XP / EBA],MATCH($B401,tab_MinKomp[[Stanowisko / Position ]:[Stanowisko / Position ]],0))="n/a","n/a",CZ401-INDEX(tab_MinKomp[System Einkauf XP / EBA],MATCH($B401,tab_MinKomp[[Stanowisko / Position ]:[Stanowisko / Position ]],0)))</f>
        <v>n/a</v>
      </c>
      <c r="DA402" s="194" t="str">
        <f>IF(INDEX(tab_MinKomp[Techniki negocjacyjne / Verhandlungstechniken],MATCH($B401,tab_MinKomp[[Stanowisko / Position ]:[Stanowisko / Position ]],0))="n/a","n/a",DA401-INDEX(tab_MinKomp[Techniki negocjacyjne / Verhandlungstechniken],MATCH($B401,tab_MinKomp[[Stanowisko / Position ]:[Stanowisko / Position ]],0)))</f>
        <v>n/a</v>
      </c>
      <c r="DB402" s="194" t="str">
        <f>IF(INDEX(tab_MinKomp[Znajomość rynku branżowego / Kenntnis des Industrie Marktes],MATCH($B401,tab_MinKomp[[Stanowisko / Position ]:[Stanowisko / Position ]],0))="n/a","n/a",DB401-INDEX(tab_MinKomp[Znajomość rynku branżowego / Kenntnis des Industrie Marktes],MATCH($B401,tab_MinKomp[[Stanowisko / Position ]:[Stanowisko / Position ]],0)))</f>
        <v>n/a</v>
      </c>
      <c r="DC402" s="194" t="str">
        <f>IF(INDEX(tab_MinKomp[SUPPLIER MANAGEMENT],MATCH($B401,tab_MinKomp[[Stanowisko / Position ]:[Stanowisko / Position ]],0))="n/a","n/a",DC401-INDEX(tab_MinKomp[SUPPLIER MANAGEMENT],MATCH($B401,tab_MinKomp[[Stanowisko / Position ]:[Stanowisko / Position ]],0)))</f>
        <v>n/a</v>
      </c>
      <c r="DD402" s="194" t="str">
        <f>IF(INDEX(tab_MinKomp[SUPPLIER MANAGEMENT],MATCH($B401,tab_MinKomp[[Stanowisko / Position ]:[Stanowisko / Position ]],0))="n/a","n/a",DD401-INDEX(tab_MinKomp[SUPPLIER MANAGEMENT],MATCH($B401,tab_MinKomp[[Stanowisko / Position ]:[Stanowisko / Position ]],0)))</f>
        <v>n/a</v>
      </c>
      <c r="DE402" s="194" t="str">
        <f>IF(INDEX(tab_MinKomp[SUPPLIER MANAGEMENT],MATCH($B401,tab_MinKomp[[Stanowisko / Position ]:[Stanowisko / Position ]],0))="n/a","n/a",DE401-INDEX(tab_MinKomp[SUPPLIER MANAGEMENT],MATCH($B401,tab_MinKomp[[Stanowisko / Position ]:[Stanowisko / Position ]],0)))</f>
        <v>n/a</v>
      </c>
      <c r="DF402" s="194">
        <f>IF(INDEX(tab_MinKomp[LEAN MANAGEMENT],MATCH($B401,tab_MinKomp[[Stanowisko / Position ]:[Stanowisko / Position ]],0))="n/a","n/a",DF401-INDEX(tab_MinKomp[LEAN MANAGEMENT],MATCH($B401,tab_MinKomp[[Stanowisko / Position ]:[Stanowisko / Position ]],0)))</f>
        <v>0</v>
      </c>
      <c r="DG402" s="194" t="str">
        <f>IF(INDEX(tab_MinKomp[PPAP/PSW],MATCH($B401,tab_MinKomp[[Stanowisko / Position ]:[Stanowisko / Position ]],0))="n/a","n/a",DG401-INDEX(tab_MinKomp[PPAP/PSW],MATCH($B401,tab_MinKomp[[Stanowisko / Position ]:[Stanowisko / Position ]],0)))</f>
        <v>n/a</v>
      </c>
      <c r="DH402" s="194" t="str">
        <f>IF(INDEX(tab_MinKomp[SUPPLIER MANAGEMENT],MATCH($B401,tab_MinKomp[[Stanowisko / Position ]:[Stanowisko / Position ]],0))="n/a","n/a",DH401-INDEX(tab_MinKomp[SUPPLIER MANAGEMENT],MATCH($B401,tab_MinKomp[[Stanowisko / Position ]:[Stanowisko / Position ]],0)))</f>
        <v>n/a</v>
      </c>
      <c r="DI402" s="194" t="str">
        <f>IF(INDEX(tab_MinKomp[OBSŁUGA PORTALI KLIENTA / Kundenportale],MATCH($B401,tab_MinKomp[[Stanowisko / Position ]:[Stanowisko / Position ]],0))="n/a","n/a",DI401-INDEX(tab_MinKomp[OBSŁUGA PORTALI KLIENTA / Kundenportale],MATCH($B401,tab_MinKomp[[Stanowisko / Position ]:[Stanowisko / Position ]],0)))</f>
        <v>n/a</v>
      </c>
      <c r="DJ402" s="194" t="str">
        <f>IF(INDEX(tab_MinKomp[Obsługa systemu BABTECQ / BABTECQ System],MATCH($B401,tab_MinKomp[[Stanowisko / Position ]:[Stanowisko / Position ]],0))="n/a","n/a",DJ401-INDEX(tab_MinKomp[Obsługa systemu BABTECQ / BABTECQ System],MATCH($B401,tab_MinKomp[[Stanowisko / Position ]:[Stanowisko / Position ]],0)))</f>
        <v>n/a</v>
      </c>
      <c r="DK402" s="194" t="str">
        <f>IF(INDEX(tab_MinKomp[Rysunek techniczny / technische Zeichnung],MATCH($B401,tab_MinKomp[[Stanowisko / Position ]:[Stanowisko / Position ]],0))="n/a","n/a",DK401-INDEX(tab_MinKomp[Rysunek techniczny / technische Zeichnung],MATCH($B401,tab_MinKomp[[Stanowisko / Position ]:[Stanowisko / Position ]],0)))</f>
        <v>n/a</v>
      </c>
      <c r="DL402" s="194" t="str">
        <f>IF(INDEX(tab_MinKomp[Kalibracja / Kalibrierung],MATCH($B401,tab_MinKomp[[Stanowisko / Position ]:[Stanowisko / Position ]],0))="n/a","n/a",DL401-INDEX(tab_MinKomp[Kalibracja / Kalibrierung],MATCH($B401,tab_MinKomp[[Stanowisko / Position ]:[Stanowisko / Position ]],0)))</f>
        <v>n/a</v>
      </c>
      <c r="DM402" s="194" t="str">
        <f>IF(INDEX(tab_MinKomp[Rekwalifikacja / Requalifizierung],MATCH($B401,tab_MinKomp[[Stanowisko / Position ]:[Stanowisko / Position ]],0))="n/a","n/a",DM401-INDEX(tab_MinKomp[Rekwalifikacja / Requalifizierung],MATCH($B401,tab_MinKomp[[Stanowisko / Position ]:[Stanowisko / Position ]],0)))</f>
        <v>n/a</v>
      </c>
      <c r="DN402" s="190" t="str">
        <f>IF(INDEX(tab_MinKomp[Testy czystości / Reinheitstests],MATCH($B401,tab_MinKomp[[Stanowisko / Position ]:[Stanowisko / Position ]],0))="n/a","n/a",DN401-INDEX(tab_MinKomp[Testy czystości / Reinheitstests],MATCH($B401,tab_MinKomp[[Stanowisko / Position ]:[Stanowisko / Position ]],0)))</f>
        <v>n/a</v>
      </c>
      <c r="DO402" s="190" t="str">
        <f>IF(INDEX(tab_MinKomp[Testy czystości / Reinheitstests],MATCH($B401,tab_MinKomp[[Stanowisko / Position ]:[Stanowisko / Position ]],0))="n/a","n/a",DO401-INDEX(tab_MinKomp[Testy czystości / Reinheitstests],MATCH($B401,tab_MinKomp[[Stanowisko / Position ]:[Stanowisko / Position ]],0)))</f>
        <v>n/a</v>
      </c>
      <c r="DP402" s="190" t="str">
        <f>IF(INDEX(tab_MinKomp[Testy czystości / Reinheitstests],MATCH($B401,tab_MinKomp[[Stanowisko / Position ]:[Stanowisko / Position ]],0))="n/a","n/a",DP401-INDEX(tab_MinKomp[Testy czystości / Reinheitstests],MATCH($B401,tab_MinKomp[[Stanowisko / Position ]:[Stanowisko / Position ]],0)))</f>
        <v>n/a</v>
      </c>
      <c r="DQ402" s="190" t="str">
        <f>IF(INDEX(tab_MinKomp[Testy czystości / Reinheitstests],MATCH($B401,tab_MinKomp[[Stanowisko / Position ]:[Stanowisko / Position ]],0))="n/a","n/a",DQ401-INDEX(tab_MinKomp[Testy czystości / Reinheitstests],MATCH($B401,tab_MinKomp[[Stanowisko / Position ]:[Stanowisko / Position ]],0)))</f>
        <v>n/a</v>
      </c>
      <c r="DR402" s="190" t="str">
        <f>IF(INDEX(tab_MinKomp[Testy czystości / Reinheitstests],MATCH($B401,tab_MinKomp[[Stanowisko / Position ]:[Stanowisko / Position ]],0))="n/a","n/a",DR401-INDEX(tab_MinKomp[Testy czystości / Reinheitstests],MATCH($B401,tab_MinKomp[[Stanowisko / Position ]:[Stanowisko / Position ]],0)))</f>
        <v>n/a</v>
      </c>
      <c r="DS402" s="190" t="str">
        <f>IF(INDEX(tab_MinKomp[Testy czystości / Reinheitstests],MATCH($B401,tab_MinKomp[[Stanowisko / Position ]:[Stanowisko / Position ]],0))="n/a","n/a",DS401-INDEX(tab_MinKomp[Testy czystości / Reinheitstests],MATCH($B401,tab_MinKomp[[Stanowisko / Position ]:[Stanowisko / Position ]],0)))</f>
        <v>n/a</v>
      </c>
      <c r="DT402" s="194" t="str">
        <f>IF(INDEX(tab_MinKomp[SUPPLIER MANAGEMENT],MATCH($B401,tab_MinKomp[[Stanowisko / Position ]:[Stanowisko / Position ]],0))="n/a","n/a",DT401-INDEX(tab_MinKomp[SUPPLIER MANAGEMENT],MATCH($B401,tab_MinKomp[[Stanowisko / Position ]:[Stanowisko / Position ]],0)))</f>
        <v>n/a</v>
      </c>
      <c r="DU402" s="190" t="str">
        <f>IF(INDEX(tab_MinKomp[Testy czystości / Reinheitstests],MATCH($B401,tab_MinKomp[[Stanowisko / Position ]:[Stanowisko / Position ]],0))="n/a","n/a",DU401-INDEX(tab_MinKomp[Testy czystości / Reinheitstests],MATCH($B401,tab_MinKomp[[Stanowisko / Position ]:[Stanowisko / Position ]],0)))</f>
        <v>n/a</v>
      </c>
      <c r="DV402" s="190" t="str">
        <f>IF(INDEX(tab_MinKomp[Testy czystości / Reinheitstests],MATCH($B401,tab_MinKomp[[Stanowisko / Position ]:[Stanowisko / Position ]],0))="n/a","n/a",DV401-INDEX(tab_MinKomp[Testy czystości / Reinheitstests],MATCH($B401,tab_MinKomp[[Stanowisko / Position ]:[Stanowisko / Position ]],0)))</f>
        <v>n/a</v>
      </c>
      <c r="DW402" s="190" t="str">
        <f>IF(INDEX(tab_MinKomp[Testy czystości / Reinheitstests],MATCH($B401,tab_MinKomp[[Stanowisko / Position ]:[Stanowisko / Position ]],0))="n/a","n/a",DW401-INDEX(tab_MinKomp[Testy czystości / Reinheitstests],MATCH($B401,tab_MinKomp[[Stanowisko / Position ]:[Stanowisko / Position ]],0)))</f>
        <v>n/a</v>
      </c>
      <c r="DX402" s="190" t="str">
        <f>IF(INDEX(tab_MinKomp[Testy czystości / Reinheitstests],MATCH($B401,tab_MinKomp[[Stanowisko / Position ]:[Stanowisko / Position ]],0))="n/a","n/a",DX401-INDEX(tab_MinKomp[Testy czystości / Reinheitstests],MATCH($B401,tab_MinKomp[[Stanowisko / Position ]:[Stanowisko / Position ]],0)))</f>
        <v>n/a</v>
      </c>
      <c r="DY402" s="190" t="str">
        <f>IF(INDEX(tab_MinKomp[Testy czystości / Reinheitstests],MATCH($B401,tab_MinKomp[[Stanowisko / Position ]:[Stanowisko / Position ]],0))="n/a","n/a",DY401-INDEX(tab_MinKomp[Testy czystości / Reinheitstests],MATCH($B401,tab_MinKomp[[Stanowisko / Position ]:[Stanowisko / Position ]],0)))</f>
        <v>n/a</v>
      </c>
      <c r="DZ402" s="190" t="str">
        <f>IF(INDEX(tab_MinKomp[Testy czystości / Reinheitstests],MATCH($B401,tab_MinKomp[[Stanowisko / Position ]:[Stanowisko / Position ]],0))="n/a","n/a",DZ401-INDEX(tab_MinKomp[Testy czystości / Reinheitstests],MATCH($B401,tab_MinKomp[[Stanowisko / Position ]:[Stanowisko / Position ]],0)))</f>
        <v>n/a</v>
      </c>
      <c r="EA402" s="194" t="str">
        <f>IF(INDEX(tab_MinKomp[SUPPLIER MANAGEMENT],MATCH($B401,tab_MinKomp[[Stanowisko / Position ]:[Stanowisko / Position ]],0))="n/a","n/a",EA401-INDEX(tab_MinKomp[SUPPLIER MANAGEMENT],MATCH($B401,tab_MinKomp[[Stanowisko / Position ]:[Stanowisko / Position ]],0)))</f>
        <v>n/a</v>
      </c>
      <c r="EB402" s="190" t="str">
        <f>IF(INDEX(tab_MinKomp[Testy czystości / Reinheitstests],MATCH($B401,tab_MinKomp[[Stanowisko / Position ]:[Stanowisko / Position ]],0))="n/a","n/a",EB401-INDEX(tab_MinKomp[Testy czystości / Reinheitstests],MATCH($B401,tab_MinKomp[[Stanowisko / Position ]:[Stanowisko / Position ]],0)))</f>
        <v>n/a</v>
      </c>
      <c r="EC402" s="190" t="str">
        <f>IF(INDEX(tab_MinKomp[Testy czystości / Reinheitstests],MATCH($B401,tab_MinKomp[[Stanowisko / Position ]:[Stanowisko / Position ]],0))="n/a","n/a",EC401-INDEX(tab_MinKomp[Testy czystości / Reinheitstests],MATCH($B401,tab_MinKomp[[Stanowisko / Position ]:[Stanowisko / Position ]],0)))</f>
        <v>n/a</v>
      </c>
      <c r="ED402" s="190" t="str">
        <f>IF(INDEX(tab_MinKomp[Testy czystości / Reinheitstests],MATCH($B401,tab_MinKomp[[Stanowisko / Position ]:[Stanowisko / Position ]],0))="n/a","n/a",ED401-INDEX(tab_MinKomp[Testy czystości / Reinheitstests],MATCH($B401,tab_MinKomp[[Stanowisko / Position ]:[Stanowisko / Position ]],0)))</f>
        <v>n/a</v>
      </c>
      <c r="EE402" s="190" t="str">
        <f>IF(INDEX(tab_MinKomp[Testy czystości / Reinheitstests],MATCH($B401,tab_MinKomp[[Stanowisko / Position ]:[Stanowisko / Position ]],0))="n/a","n/a",EE401-INDEX(tab_MinKomp[Testy czystości / Reinheitstests],MATCH($B401,tab_MinKomp[[Stanowisko / Position ]:[Stanowisko / Position ]],0)))</f>
        <v>n/a</v>
      </c>
      <c r="EF402" s="190" t="str">
        <f>IF(INDEX(tab_MinKomp[Testy czystości / Reinheitstests],MATCH($B401,tab_MinKomp[[Stanowisko / Position ]:[Stanowisko / Position ]],0))="n/a","n/a",EF401-INDEX(tab_MinKomp[Testy czystości / Reinheitstests],MATCH($B401,tab_MinKomp[[Stanowisko / Position ]:[Stanowisko / Position ]],0)))</f>
        <v>n/a</v>
      </c>
      <c r="EG402" s="190" t="str">
        <f>IF(INDEX(tab_MinKomp[Testy czystości / Reinheitstests],MATCH($B401,tab_MinKomp[[Stanowisko / Position ]:[Stanowisko / Position ]],0))="n/a","n/a",EG401-INDEX(tab_MinKomp[Testy czystości / Reinheitstests],MATCH($B401,tab_MinKomp[[Stanowisko / Position ]:[Stanowisko / Position ]],0)))</f>
        <v>n/a</v>
      </c>
      <c r="EH402" s="190" t="str">
        <f>IF(INDEX(tab_MinKomp[Testy czystości / Reinheitstests],MATCH($B401,tab_MinKomp[[Stanowisko / Position ]:[Stanowisko / Position ]],0))="n/a","n/a",EH401-INDEX(tab_MinKomp[Testy czystości / Reinheitstests],MATCH($B401,tab_MinKomp[[Stanowisko / Position ]:[Stanowisko / Position ]],0)))</f>
        <v>n/a</v>
      </c>
      <c r="EI402" s="190" t="str">
        <f>IF(INDEX(tab_MinKomp[Testy czystości / Reinheitstests],MATCH($B401,tab_MinKomp[[Stanowisko / Position ]:[Stanowisko / Position ]],0))="n/a","n/a",EI401-INDEX(tab_MinKomp[Testy czystości / Reinheitstests],MATCH($B401,tab_MinKomp[[Stanowisko / Position ]:[Stanowisko / Position ]],0)))</f>
        <v>n/a</v>
      </c>
      <c r="EJ402" s="190" t="str">
        <f>IF(INDEX(tab_MinKomp[Testy czystości / Reinheitstests],MATCH($B401,tab_MinKomp[[Stanowisko / Position ]:[Stanowisko / Position ]],0))="n/a","n/a",EJ401-INDEX(tab_MinKomp[Testy czystości / Reinheitstests],MATCH($B401,tab_MinKomp[[Stanowisko / Position ]:[Stanowisko / Position ]],0)))</f>
        <v>n/a</v>
      </c>
      <c r="EK402" s="190" t="str">
        <f>IF(INDEX(tab_MinKomp[Testy czystości / Reinheitstests],MATCH($B401,tab_MinKomp[[Stanowisko / Position ]:[Stanowisko / Position ]],0))="n/a","n/a",EK401-INDEX(tab_MinKomp[Testy czystości / Reinheitstests],MATCH($B401,tab_MinKomp[[Stanowisko / Position ]:[Stanowisko / Position ]],0)))</f>
        <v>n/a</v>
      </c>
      <c r="EL402" s="190" t="str">
        <f>IF(INDEX(tab_MinKomp[Testy czystości / Reinheitstests],MATCH($B401,tab_MinKomp[[Stanowisko / Position ]:[Stanowisko / Position ]],0))="n/a","n/a",EL401-INDEX(tab_MinKomp[Testy czystości / Reinheitstests],MATCH($B401,tab_MinKomp[[Stanowisko / Position ]:[Stanowisko / Position ]],0)))</f>
        <v>n/a</v>
      </c>
      <c r="EM402" s="190" t="str">
        <f>IF(INDEX(tab_MinKomp[Testy czystości / Reinheitstests],MATCH($B401,tab_MinKomp[[Stanowisko / Position ]:[Stanowisko / Position ]],0))="n/a","n/a",EM401-INDEX(tab_MinKomp[Testy czystości / Reinheitstests],MATCH($B401,tab_MinKomp[[Stanowisko / Position ]:[Stanowisko / Position ]],0)))</f>
        <v>n/a</v>
      </c>
      <c r="EN402" s="190" t="str">
        <f>IF(INDEX(tab_MinKomp[Testy czystości / Reinheitstests],MATCH($B401,tab_MinKomp[[Stanowisko / Position ]:[Stanowisko / Position ]],0))="n/a","n/a",EN401-INDEX(tab_MinKomp[Testy czystości / Reinheitstests],MATCH($B401,tab_MinKomp[[Stanowisko / Position ]:[Stanowisko / Position ]],0)))</f>
        <v>n/a</v>
      </c>
      <c r="EO402" s="194" t="str">
        <f>IF(INDEX(tab_MinKomp[Konserwacja Rep],MATCH($B401,tab_MinKomp[[Stanowisko / Position ]:[Stanowisko / Position ]],0))="n/a","n/a",EO401-INDEX(tab_MinKomp[Konserwacja Rep],MATCH($B401,tab_MinKomp[[Stanowisko / Position ]:[Stanowisko / Position ]],0)))</f>
        <v>n/a</v>
      </c>
      <c r="EP402" s="194" t="str">
        <f>IF(INDEX(tab_MinKomp[[Konserwacja Engel ]],MATCH($B401,tab_MinKomp[[Stanowisko / Position ]:[Stanowisko / Position ]],0))="n/a","n/a",EP401-INDEX(tab_MinKomp[[Konserwacja Engel ]],MATCH($B401,tab_MinKomp[[Stanowisko / Position ]:[Stanowisko / Position ]],0)))</f>
        <v>n/a</v>
      </c>
      <c r="EQ402" s="194" t="str">
        <f>IF(INDEX(tab_MinKomp[Konserwacja B 50],MATCH($B401,tab_MinKomp[[Stanowisko / Position ]:[Stanowisko / Position ]],0))="n/a","n/a",EQ401-INDEX(tab_MinKomp[Konserwacja B 50],MATCH($B401,tab_MinKomp[[Stanowisko / Position ]:[Stanowisko / Position ]],0)))</f>
        <v>n/a</v>
      </c>
      <c r="ER402" s="194" t="str">
        <f>IF(INDEX(tab_MinKomp[[Konserwacja EOL ]],MATCH($B401,tab_MinKomp[[Stanowisko / Position ]:[Stanowisko / Position ]],0))="n/a","n/a",ER401-INDEX(tab_MinKomp[[Konserwacja EOL ]],MATCH($B401,tab_MinKomp[[Stanowisko / Position ]:[Stanowisko / Position ]],0)))</f>
        <v>n/a</v>
      </c>
      <c r="ES402" s="194" t="str">
        <f>IF(INDEX(tab_MinKomp[Konserwacja Branson],MATCH($B401,tab_MinKomp[[Stanowisko / Position ]:[Stanowisko / Position ]],0))="n/a","n/a",ES401-INDEX(tab_MinKomp[Konserwacja Branson],MATCH($B401,tab_MinKomp[[Stanowisko / Position ]:[Stanowisko / Position ]],0)))</f>
        <v>n/a</v>
      </c>
      <c r="ET402" s="194" t="str">
        <f>IF(INDEX(tab_MinKomp[Konserwacja coolery],MATCH($B401,tab_MinKomp[[Stanowisko / Position ]:[Stanowisko / Position ]],0))="n/a","n/a",ET401-INDEX(tab_MinKomp[Konserwacja coolery],MATCH($B401,tab_MinKomp[[Stanowisko / Position ]:[Stanowisko / Position ]],0)))</f>
        <v>n/a</v>
      </c>
      <c r="EU402" s="194" t="str">
        <f>IF(INDEX(tab_MinKomp[Konserwacja piecy],MATCH($B401,tab_MinKomp[[Stanowisko / Position ]:[Stanowisko / Position ]],0))="n/a","n/a",EU401-INDEX(tab_MinKomp[Konserwacja piecy],MATCH($B401,tab_MinKomp[[Stanowisko / Position ]:[Stanowisko / Position ]],0)))</f>
        <v>n/a</v>
      </c>
      <c r="EV402" s="194" t="str">
        <f>IF(INDEX(tab_MinKomp[Rysunek techniczny- czytanie],MATCH($B401,tab_MinKomp[[Stanowisko / Position ]:[Stanowisko / Position ]],0))="n/a","n/a",EV401-INDEX(tab_MinKomp[Rysunek techniczny- czytanie],MATCH($B401,tab_MinKomp[[Stanowisko / Position ]:[Stanowisko / Position ]],0)))</f>
        <v>n/a</v>
      </c>
      <c r="EW402" s="194" t="str">
        <f>IF(INDEX(tab_MinKomp[Elektryka],MATCH($B401,tab_MinKomp[[Stanowisko / Position ]:[Stanowisko / Position ]],0))="n/a","n/a",EW401-INDEX(tab_MinKomp[Elektryka],MATCH($B401,tab_MinKomp[[Stanowisko / Position ]:[Stanowisko / Position ]],0)))</f>
        <v>n/a</v>
      </c>
      <c r="EX402" s="194" t="str">
        <f>IF(INDEX(tab_MinKomp[Pneumatyka],MATCH($B401,tab_MinKomp[[Stanowisko / Position ]:[Stanowisko / Position ]],0))="n/a","n/a",EX401-INDEX(tab_MinKomp[Pneumatyka],MATCH($B401,tab_MinKomp[[Stanowisko / Position ]:[Stanowisko / Position ]],0)))</f>
        <v>n/a</v>
      </c>
      <c r="EY402" s="194" t="str">
        <f>IF(INDEX(tab_MinKomp[[Hydraulika ]],MATCH($B401,tab_MinKomp[[Stanowisko / Position ]:[Stanowisko / Position ]],0))="n/a","n/a",EY401-INDEX(tab_MinKomp[[Hydraulika ]],MATCH($B401,tab_MinKomp[[Stanowisko / Position ]:[Stanowisko / Position ]],0)))</f>
        <v>n/a</v>
      </c>
      <c r="EZ402" s="194" t="str">
        <f>IF(INDEX(tab_MinKomp[Podciśnienie],MATCH($B401,tab_MinKomp[[Stanowisko / Position ]:[Stanowisko / Position ]],0))="n/a","n/a",EZ401-INDEX(tab_MinKomp[Podciśnienie],MATCH($B401,tab_MinKomp[[Stanowisko / Position ]:[Stanowisko / Position ]],0)))</f>
        <v>n/a</v>
      </c>
      <c r="FA402" s="194" t="str">
        <f>IF(INDEX(tab_MinKomp[Usuwanie awarii],MATCH($B401,tab_MinKomp[[Stanowisko / Position ]:[Stanowisko / Position ]],0))="n/a","n/a",FA401-INDEX(tab_MinKomp[Usuwanie awarii],MATCH($B401,tab_MinKomp[[Stanowisko / Position ]:[Stanowisko / Position ]],0)))</f>
        <v>n/a</v>
      </c>
      <c r="FB402" s="194" t="str">
        <f>IF(INDEX(tab_MinKomp[Obsługa robotów],MATCH($B401,tab_MinKomp[[Stanowisko / Position ]:[Stanowisko / Position ]],0))="n/a","n/a",FB401-INDEX(tab_MinKomp[Obsługa robotów],MATCH($B401,tab_MinKomp[[Stanowisko / Position ]:[Stanowisko / Position ]],0)))</f>
        <v>n/a</v>
      </c>
      <c r="FC402" s="194" t="str">
        <f>IF(INDEX(tab_MinKomp[Obsługa sterowania maszyny],MATCH($B401,tab_MinKomp[[Stanowisko / Position ]:[Stanowisko / Position ]],0))="n/a","n/a",FC401-INDEX(tab_MinKomp[Obsługa sterowania maszyny],MATCH($B401,tab_MinKomp[[Stanowisko / Position ]:[Stanowisko / Position ]],0)))</f>
        <v>n/a</v>
      </c>
      <c r="FD402" s="194" t="str">
        <f>IF(INDEX(tab_MinKomp[Usuwanie przyczyn żródłowych],MATCH($B401,tab_MinKomp[[Stanowisko / Position ]:[Stanowisko / Position ]],0))="n/a","n/a",FD401-INDEX(tab_MinKomp[Usuwanie przyczyn żródłowych],MATCH($B401,tab_MinKomp[[Stanowisko / Position ]:[Stanowisko / Position ]],0)))</f>
        <v>n/a</v>
      </c>
      <c r="FE402" s="194" t="str">
        <f>IF(INDEX(tab_MinKomp[Cmms stosowanie],MATCH($B401,tab_MinKomp[[Stanowisko / Position ]:[Stanowisko / Position ]],0))="n/a","n/a",FE401-INDEX(tab_MinKomp[Cmms stosowanie],MATCH($B401,tab_MinKomp[[Stanowisko / Position ]:[Stanowisko / Position ]],0)))</f>
        <v>n/a</v>
      </c>
      <c r="FF402" s="190" t="str">
        <f>IF(INDEX(tab_MinKomp[Testy czystości / Reinheitstests],MATCH($B401,tab_MinKomp[[Stanowisko / Position ]:[Stanowisko / Position ]],0))="n/a","n/a",FF401-INDEX(tab_MinKomp[Testy czystości / Reinheitstests],MATCH($B401,tab_MinKomp[[Stanowisko / Position ]:[Stanowisko / Position ]],0)))</f>
        <v>n/a</v>
      </c>
      <c r="FG402" s="194" t="str">
        <f>IF(INDEX(tab_MinKomp[Czyszczenie form plastikowych],MATCH($B401,tab_MinKomp[[Stanowisko / Position ]:[Stanowisko / Position ]],0))="n/a","n/a",FG401-INDEX(tab_MinKomp[Czyszczenie form plastikowych],MATCH($B401,tab_MinKomp[[Stanowisko / Position ]:[Stanowisko / Position ]],0)))</f>
        <v>n/a</v>
      </c>
      <c r="FH402" s="194" t="str">
        <f>IF(INDEX(tab_MinKomp[Wymiana form plastik],MATCH($B401,tab_MinKomp[[Stanowisko / Position ]:[Stanowisko / Position ]],0))="n/a","n/a",FH401-INDEX(tab_MinKomp[Wymiana form plastik],MATCH($B401,tab_MinKomp[[Stanowisko / Position ]:[Stanowisko / Position ]],0)))</f>
        <v>n/a</v>
      </c>
      <c r="FI402" s="194" t="str">
        <f>IF(INDEX(tab_MinKomp[Wymiana form guma],MATCH($B401,tab_MinKomp[[Stanowisko / Position ]:[Stanowisko / Position ]],0))="n/a","n/a",FI401-INDEX(tab_MinKomp[Wymiana form guma],MATCH($B401,tab_MinKomp[[Stanowisko / Position ]:[Stanowisko / Position ]],0)))</f>
        <v>n/a</v>
      </c>
      <c r="FJ402" s="194" t="str">
        <f>IF(INDEX(tab_MinKomp[Konserwacja KK],MATCH($B401,tab_MinKomp[[Stanowisko / Position ]:[Stanowisko / Position ]],0))="n/a","n/a",FJ401-INDEX(tab_MinKomp[Konserwacja KK],MATCH($B401,tab_MinKomp[[Stanowisko / Position ]:[Stanowisko / Position ]],0)))</f>
        <v>n/a</v>
      </c>
      <c r="FK402" s="194" t="str">
        <f>IF(INDEX(tab_MinKomp[Konserwacja form guma],MATCH($B401,tab_MinKomp[[Stanowisko / Position ]:[Stanowisko / Position ]],0))="n/a","n/a",FK401-INDEX(tab_MinKomp[Konserwacja form guma],MATCH($B401,tab_MinKomp[[Stanowisko / Position ]:[Stanowisko / Position ]],0)))</f>
        <v>n/a</v>
      </c>
      <c r="FL402" s="194" t="str">
        <f>IF(INDEX(tab_MinKomp[Konserwacja form plastiki],MATCH($B401,tab_MinKomp[[Stanowisko / Position ]:[Stanowisko / Position ]],0))="n/a","n/a",FL401-INDEX(tab_MinKomp[Konserwacja form plastiki],MATCH($B401,tab_MinKomp[[Stanowisko / Position ]:[Stanowisko / Position ]],0)))</f>
        <v>n/a</v>
      </c>
      <c r="FM402" s="194" t="str">
        <f>IF(INDEX(tab_MinKomp[Konserwacja Gorącego Kanału],MATCH($B401,tab_MinKomp[[Stanowisko / Position ]:[Stanowisko / Position ]],0))="n/a","n/a",FM401-INDEX(tab_MinKomp[Konserwacja Gorącego Kanału],MATCH($B401,tab_MinKomp[[Stanowisko / Position ]:[Stanowisko / Position ]],0)))</f>
        <v>n/a</v>
      </c>
      <c r="FN402" s="194" t="str">
        <f>IF(INDEX(tab_MinKomp[MS Office (Excel)],MATCH($B401,tab_MinKomp[[Stanowisko / Position ]:[Stanowisko / Position ]],0))="n/a","n/a",FN401-INDEX(tab_MinKomp[MS Office (Excel)],MATCH($B401,tab_MinKomp[[Stanowisko / Position ]:[Stanowisko / Position ]],0)))</f>
        <v>n/a</v>
      </c>
      <c r="FO402" s="194" t="str">
        <f>IF(INDEX(tab_MinKomp[MS Office (Excel)],MATCH($B401,tab_MinKomp[[Stanowisko / Position ]:[Stanowisko / Position ]],0))="n/a","n/a",FO401-INDEX(tab_MinKomp[MS Office (Excel)],MATCH($B401,tab_MinKomp[[Stanowisko / Position ]:[Stanowisko / Position ]],0)))</f>
        <v>n/a</v>
      </c>
      <c r="FP402" s="194" t="str">
        <f>IF(INDEX(tab_MinKomp[MS Office (Excel)],MATCH($B401,tab_MinKomp[[Stanowisko / Position ]:[Stanowisko / Position ]],0))="n/a","n/a",FP401-INDEX(tab_MinKomp[MS Office (Excel)],MATCH($B401,tab_MinKomp[[Stanowisko / Position ]:[Stanowisko / Position ]],0)))</f>
        <v>n/a</v>
      </c>
      <c r="FQ402" s="196" t="str">
        <f>IF(INDEX(tab_MinKomp[Język angielski / Englisch],MATCH($B401,tab_MinKomp[[Stanowisko / Position ]:[Stanowisko / Position ]],0))="n/a","n/a",FQ401-INDEX(tab_MinKomp[Język angielski / Englisch],MATCH($B401,tab_MinKomp[[Stanowisko / Position ]:[Stanowisko / Position ]],0)))</f>
        <v>n/a</v>
      </c>
      <c r="FR402" s="196" t="str">
        <f>IF(INDEX(tab_MinKomp[Język niemiecki / Deutsch],MATCH($B401,tab_MinKomp[[Stanowisko / Position ]:[Stanowisko / Position ]],0))="n/a","n/a",FR401-INDEX(tab_MinKomp[Język niemiecki / Deutsch],MATCH($B401,tab_MinKomp[[Stanowisko / Position ]:[Stanowisko / Position ]],0)))</f>
        <v>n/a</v>
      </c>
      <c r="FS402" s="194">
        <f>IF(INDEX(tab_MinKomp[Zarządzanie dokumentacją procesową / Process dokumentation management],MATCH($B401,tab_MinKomp[[Stanowisko / Position ]:[Stanowisko / Position ]],0))="n/a","n/a",FS401-INDEX(tab_MinKomp[Zarządzanie dokumentacją procesową / Process dokumentation management],MATCH($B401,tab_MinKomp[[Stanowisko / Position ]:[Stanowisko / Position ]],0)))</f>
        <v>0</v>
      </c>
      <c r="FT402" s="194">
        <f>IF(INDEX(tab_MinKomp[Znajomość procesów z obszaru / Kenntiss der prozesse in dem Bereich],MATCH($B401,tab_MinKomp[[Stanowisko / Position ]:[Stanowisko / Position ]],0))="n/a","n/a",FT401-INDEX(tab_MinKomp[Znajomość procesów z obszaru / Kenntiss der prozesse in dem Bereich],MATCH($B401,tab_MinKomp[[Stanowisko / Position ]:[Stanowisko / Position ]],0)))</f>
        <v>0</v>
      </c>
      <c r="FU402" s="194">
        <f>IF(INDEX(tab_MinKomp[optymalizacja procesów / Prozessoptymalisierung],MATCH($B401,tab_MinKomp[[Stanowisko / Position ]:[Stanowisko / Position ]],0))="n/a","n/a",FU401-INDEX(tab_MinKomp[optymalizacja procesów / Prozessoptymalisierung],MATCH($B401,tab_MinKomp[[Stanowisko / Position ]:[Stanowisko / Position ]],0)))</f>
        <v>0</v>
      </c>
      <c r="FV402" s="194">
        <f>IF(INDEX(tab_MinKomp[Umiejętności szkoleniowe / Trainingsfähigkeiten],MATCH($B401,tab_MinKomp[[Stanowisko / Position ]:[Stanowisko / Position ]],0))="n/a","n/a",FV401-INDEX(tab_MinKomp[Umiejętności szkoleniowe / Trainingsfähigkeiten],MATCH($B401,tab_MinKomp[[Stanowisko / Position ]:[Stanowisko / Position ]],0)))</f>
        <v>0</v>
      </c>
      <c r="FW402" s="194">
        <f>IF(INDEX(tab_MinKomp[Analityczne myślenie, podejście / Analitysches Denken, Einstellung],MATCH($B401,tab_MinKomp[[Stanowisko / Position ]:[Stanowisko / Position ]],0))="n/a","n/a",FW401-INDEX(tab_MinKomp[Analityczne myślenie, podejście / Analitysches Denken, Einstellung],MATCH($B401,tab_MinKomp[[Stanowisko / Position ]:[Stanowisko / Position ]],0)))</f>
        <v>0</v>
      </c>
      <c r="FX402" s="194">
        <f>IF(INDEX(tab_MinKomp[Dokładność, precyzja w dzialaniu / Genauigkeit, Präzision in die Arbeit],MATCH($B401,tab_MinKomp[[Stanowisko / Position ]:[Stanowisko / Position ]],0))="n/a","n/a",FX401-INDEX(tab_MinKomp[Dokładność, precyzja w dzialaniu / Genauigkeit, Präzision in die Arbeit],MATCH($B401,tab_MinKomp[[Stanowisko / Position ]:[Stanowisko / Position ]],0)))</f>
        <v>-1</v>
      </c>
      <c r="FY402" s="194">
        <f>IF(INDEX(tab_MinKomp[Dyspozycyjność / Verfügbarkeit],MATCH($B401,tab_MinKomp[[Stanowisko / Position ]:[Stanowisko / Position ]],0))="n/a","n/a",FY401-INDEX(tab_MinKomp[Dyspozycyjność / Verfügbarkeit],MATCH($B401,tab_MinKomp[[Stanowisko / Position ]:[Stanowisko / Position ]],0)))</f>
        <v>-1</v>
      </c>
      <c r="FZ402" s="194">
        <f>IF(INDEX(tab_MinKomp[Zaangażowanie / 
Engagement],MATCH($B401,tab_MinKomp[[Stanowisko / Position ]:[Stanowisko / Position ]],0))="n/a","n/a",FZ401-INDEX(tab_MinKomp[Zaangażowanie / 
Engagement],MATCH($B401,tab_MinKomp[[Stanowisko / Position ]:[Stanowisko / Position ]],0)))</f>
        <v>-1</v>
      </c>
      <c r="GA402" s="194" t="str">
        <f>IF(INDEX(tab_MinKomp[Konserwacja form guma],MATCH($B401,tab_MinKomp[[Stanowisko / Position ]:[Stanowisko / Position ]],0))="n/a","n/a",GA401-INDEX(tab_MinKomp[Konserwacja form guma],MATCH($B401,tab_MinKomp[[Stanowisko / Position ]:[Stanowisko / Position ]],0)))</f>
        <v>n/a</v>
      </c>
      <c r="GB402" s="194" t="str">
        <f>IF(INDEX(tab_MinKomp[Konserwacja form plastiki],MATCH($B401,tab_MinKomp[[Stanowisko / Position ]:[Stanowisko / Position ]],0))="n/a","n/a",GB401-INDEX(tab_MinKomp[Konserwacja form plastiki],MATCH($B401,tab_MinKomp[[Stanowisko / Position ]:[Stanowisko / Position ]],0)))</f>
        <v>n/a</v>
      </c>
      <c r="GC402" s="194">
        <f>IF(INDEX(tab_MinKomp[Elastyczność w działaniu],MATCH($B401,tab_MinKomp[[Stanowisko / Position ]:[Stanowisko / Position ]],0))="n/a","n/a",GC401-INDEX(tab_MinKomp[Elastyczność w działaniu],MATCH($B401,tab_MinKomp[[Stanowisko / Position ]:[Stanowisko / Position ]],0)))</f>
        <v>0</v>
      </c>
      <c r="GD402" s="194">
        <f>IF(INDEX(tab_MinKomp[Komunikatywność],MATCH($B401,tab_MinKomp[[Stanowisko / Position ]:[Stanowisko / Position ]],0))="n/a","n/a",GD401-INDEX(tab_MinKomp[Komunikatywność],MATCH($B401,tab_MinKomp[[Stanowisko / Position ]:[Stanowisko / Position ]],0)))</f>
        <v>0</v>
      </c>
      <c r="GE402" s="193" t="str">
        <f>IF(INDEX(tab_MinKomp[Motywowanie i budowanie zaangażowania zespołu],MATCH($B401,tab_MinKomp[[Stanowisko / Position ]:[Stanowisko / Position ]],0))="n/a","n/a",GE401-INDEX(tab_MinKomp[Motywowanie i budowanie zaangażowania zespołu],MATCH($B401,tab_MinKomp[[Stanowisko / Position ]:[Stanowisko / Position ]],0)))</f>
        <v>n/a</v>
      </c>
      <c r="GF402" s="186" t="s">
        <v>248</v>
      </c>
      <c r="GG402" s="186" t="s">
        <v>248</v>
      </c>
      <c r="GH402" s="186" t="s">
        <v>248</v>
      </c>
      <c r="GI402" s="186" t="s">
        <v>248</v>
      </c>
      <c r="GJ402" s="186" t="s">
        <v>248</v>
      </c>
      <c r="GK402" s="186" t="s">
        <v>248</v>
      </c>
      <c r="GL402" s="186" t="s">
        <v>248</v>
      </c>
      <c r="GM402" s="186" t="s">
        <v>248</v>
      </c>
      <c r="GN402" s="186" t="s">
        <v>248</v>
      </c>
      <c r="GO402" s="186" t="s">
        <v>248</v>
      </c>
      <c r="GP402" s="186" t="s">
        <v>248</v>
      </c>
      <c r="GQ402" s="186" t="s">
        <v>248</v>
      </c>
      <c r="GR402" s="186" t="s">
        <v>248</v>
      </c>
      <c r="GS402" s="186" t="s">
        <v>248</v>
      </c>
      <c r="GT402" s="186" t="s">
        <v>248</v>
      </c>
      <c r="GU402" s="186" t="s">
        <v>248</v>
      </c>
      <c r="GV402" s="186" t="s">
        <v>248</v>
      </c>
      <c r="GW402" s="186" t="s">
        <v>248</v>
      </c>
      <c r="GX402" s="186" t="s">
        <v>248</v>
      </c>
      <c r="GY402" s="186" t="s">
        <v>248</v>
      </c>
      <c r="GZ402" s="261" t="s">
        <v>248</v>
      </c>
      <c r="HA402" s="261" t="s">
        <v>248</v>
      </c>
      <c r="HB402" s="191">
        <f>SUM(G402:GE402)/(HB401-(SUM(G402:GE402)))</f>
        <v>7.8431372549019607E-2</v>
      </c>
    </row>
    <row r="403" spans="1:210" ht="24.9" customHeight="1" x14ac:dyDescent="0.3">
      <c r="A403" s="105" t="s">
        <v>317</v>
      </c>
      <c r="B403" s="105" t="s">
        <v>315</v>
      </c>
      <c r="C403" s="105" t="s">
        <v>388</v>
      </c>
      <c r="D403" s="105">
        <v>478</v>
      </c>
      <c r="E403" s="394" t="s">
        <v>589</v>
      </c>
      <c r="F403" s="185" t="s">
        <v>374</v>
      </c>
      <c r="G403" s="186">
        <v>2</v>
      </c>
      <c r="H403" s="186">
        <v>1</v>
      </c>
      <c r="I403" s="186">
        <v>2</v>
      </c>
      <c r="J403" s="186">
        <v>1</v>
      </c>
      <c r="K403" s="186">
        <v>2</v>
      </c>
      <c r="L403" s="186" t="s">
        <v>248</v>
      </c>
      <c r="M403" s="186" t="s">
        <v>248</v>
      </c>
      <c r="N403" s="186" t="s">
        <v>248</v>
      </c>
      <c r="O403" s="186">
        <v>2</v>
      </c>
      <c r="P403" s="186">
        <v>2</v>
      </c>
      <c r="Q403" s="186" t="s">
        <v>248</v>
      </c>
      <c r="R403" s="186" t="s">
        <v>248</v>
      </c>
      <c r="S403" s="186" t="s">
        <v>248</v>
      </c>
      <c r="T403" s="186" t="s">
        <v>248</v>
      </c>
      <c r="U403" s="186" t="s">
        <v>248</v>
      </c>
      <c r="V403" s="186" t="s">
        <v>248</v>
      </c>
      <c r="W403" s="186" t="s">
        <v>248</v>
      </c>
      <c r="X403" s="186" t="s">
        <v>248</v>
      </c>
      <c r="Y403" s="186" t="s">
        <v>248</v>
      </c>
      <c r="Z403" s="186" t="s">
        <v>248</v>
      </c>
      <c r="AA403" s="186" t="s">
        <v>248</v>
      </c>
      <c r="AB403" s="186" t="s">
        <v>248</v>
      </c>
      <c r="AC403" s="186" t="s">
        <v>248</v>
      </c>
      <c r="AD403" s="186" t="s">
        <v>248</v>
      </c>
      <c r="AE403" s="186" t="s">
        <v>248</v>
      </c>
      <c r="AF403" s="186" t="s">
        <v>248</v>
      </c>
      <c r="AG403" s="186" t="s">
        <v>248</v>
      </c>
      <c r="AH403" s="186" t="s">
        <v>248</v>
      </c>
      <c r="AI403" s="186" t="s">
        <v>248</v>
      </c>
      <c r="AJ403" s="186" t="s">
        <v>248</v>
      </c>
      <c r="AK403" s="186" t="s">
        <v>248</v>
      </c>
      <c r="AL403" s="186">
        <v>1</v>
      </c>
      <c r="AM403" s="186" t="s">
        <v>248</v>
      </c>
      <c r="AN403" s="186" t="s">
        <v>248</v>
      </c>
      <c r="AO403" s="186">
        <v>1</v>
      </c>
      <c r="AP403" s="186" t="s">
        <v>248</v>
      </c>
      <c r="AQ403" s="186">
        <v>1</v>
      </c>
      <c r="AR403" s="186" t="s">
        <v>248</v>
      </c>
      <c r="AS403" s="186" t="s">
        <v>248</v>
      </c>
      <c r="AT403" s="186" t="s">
        <v>248</v>
      </c>
      <c r="AU403" s="186" t="s">
        <v>248</v>
      </c>
      <c r="AV403" s="186">
        <v>2</v>
      </c>
      <c r="AW403" s="186">
        <v>1</v>
      </c>
      <c r="AX403" s="186" t="s">
        <v>248</v>
      </c>
      <c r="AY403" s="186" t="s">
        <v>248</v>
      </c>
      <c r="AZ403" s="186" t="s">
        <v>248</v>
      </c>
      <c r="BA403" s="186">
        <v>1</v>
      </c>
      <c r="BB403" s="186">
        <v>1</v>
      </c>
      <c r="BC403" s="186" t="s">
        <v>248</v>
      </c>
      <c r="BD403" s="186" t="s">
        <v>248</v>
      </c>
      <c r="BE403" s="186" t="s">
        <v>248</v>
      </c>
      <c r="BF403" s="186" t="s">
        <v>248</v>
      </c>
      <c r="BG403" s="186" t="s">
        <v>248</v>
      </c>
      <c r="BH403" s="186" t="s">
        <v>248</v>
      </c>
      <c r="BI403" s="186" t="s">
        <v>248</v>
      </c>
      <c r="BJ403" s="186" t="s">
        <v>248</v>
      </c>
      <c r="BK403" s="186" t="s">
        <v>248</v>
      </c>
      <c r="BL403" s="186" t="s">
        <v>248</v>
      </c>
      <c r="BM403" s="186" t="s">
        <v>248</v>
      </c>
      <c r="BN403" s="186" t="s">
        <v>248</v>
      </c>
      <c r="BO403" s="186" t="s">
        <v>248</v>
      </c>
      <c r="BP403" s="186" t="s">
        <v>248</v>
      </c>
      <c r="BQ403" s="186" t="s">
        <v>248</v>
      </c>
      <c r="BR403" s="186" t="s">
        <v>248</v>
      </c>
      <c r="BS403" s="186" t="s">
        <v>248</v>
      </c>
      <c r="BT403" s="186" t="s">
        <v>248</v>
      </c>
      <c r="BU403" s="186">
        <v>2</v>
      </c>
      <c r="BV403" s="186" t="s">
        <v>248</v>
      </c>
      <c r="BW403" s="186" t="s">
        <v>248</v>
      </c>
      <c r="BX403" s="186" t="s">
        <v>248</v>
      </c>
      <c r="BY403" s="186" t="s">
        <v>248</v>
      </c>
      <c r="BZ403" s="186" t="s">
        <v>248</v>
      </c>
      <c r="CA403" s="186" t="s">
        <v>248</v>
      </c>
      <c r="CB403" s="186" t="s">
        <v>248</v>
      </c>
      <c r="CC403" s="186" t="s">
        <v>248</v>
      </c>
      <c r="CD403" s="186">
        <v>2</v>
      </c>
      <c r="CE403" s="186" t="s">
        <v>248</v>
      </c>
      <c r="CF403" s="186" t="s">
        <v>248</v>
      </c>
      <c r="CG403" s="186">
        <v>1</v>
      </c>
      <c r="CH403" s="186" t="s">
        <v>248</v>
      </c>
      <c r="CI403" s="186" t="s">
        <v>248</v>
      </c>
      <c r="CJ403" s="186" t="s">
        <v>248</v>
      </c>
      <c r="CK403" s="186" t="s">
        <v>248</v>
      </c>
      <c r="CL403" s="186" t="s">
        <v>248</v>
      </c>
      <c r="CM403" s="186" t="s">
        <v>248</v>
      </c>
      <c r="CN403" s="186" t="s">
        <v>248</v>
      </c>
      <c r="CO403" s="186" t="s">
        <v>248</v>
      </c>
      <c r="CP403" s="186" t="s">
        <v>248</v>
      </c>
      <c r="CQ403" s="186" t="s">
        <v>248</v>
      </c>
      <c r="CR403" s="186" t="s">
        <v>248</v>
      </c>
      <c r="CS403" s="186" t="s">
        <v>248</v>
      </c>
      <c r="CT403" s="186" t="s">
        <v>248</v>
      </c>
      <c r="CU403" s="186" t="s">
        <v>248</v>
      </c>
      <c r="CV403" s="186" t="s">
        <v>248</v>
      </c>
      <c r="CW403" s="186">
        <v>2</v>
      </c>
      <c r="CX403" s="186" t="s">
        <v>248</v>
      </c>
      <c r="CY403" s="186" t="s">
        <v>248</v>
      </c>
      <c r="CZ403" s="186" t="s">
        <v>248</v>
      </c>
      <c r="DA403" s="186" t="s">
        <v>248</v>
      </c>
      <c r="DB403" s="186" t="s">
        <v>248</v>
      </c>
      <c r="DC403" s="186" t="s">
        <v>248</v>
      </c>
      <c r="DD403" s="186" t="s">
        <v>248</v>
      </c>
      <c r="DE403" s="186" t="s">
        <v>248</v>
      </c>
      <c r="DF403" s="186">
        <v>1</v>
      </c>
      <c r="DG403" s="186" t="s">
        <v>248</v>
      </c>
      <c r="DH403" s="186" t="s">
        <v>248</v>
      </c>
      <c r="DI403" s="186" t="s">
        <v>248</v>
      </c>
      <c r="DJ403" s="186" t="s">
        <v>248</v>
      </c>
      <c r="DK403" s="186" t="s">
        <v>248</v>
      </c>
      <c r="DL403" s="186" t="s">
        <v>248</v>
      </c>
      <c r="DM403" s="186" t="s">
        <v>248</v>
      </c>
      <c r="DN403" s="186" t="s">
        <v>248</v>
      </c>
      <c r="DO403" s="186" t="s">
        <v>248</v>
      </c>
      <c r="DP403" s="186" t="s">
        <v>248</v>
      </c>
      <c r="DQ403" s="186" t="s">
        <v>248</v>
      </c>
      <c r="DR403" s="186" t="s">
        <v>248</v>
      </c>
      <c r="DS403" s="186" t="s">
        <v>248</v>
      </c>
      <c r="DT403" s="186" t="s">
        <v>248</v>
      </c>
      <c r="DU403" s="186" t="s">
        <v>248</v>
      </c>
      <c r="DV403" s="186" t="s">
        <v>248</v>
      </c>
      <c r="DW403" s="186" t="s">
        <v>248</v>
      </c>
      <c r="DX403" s="186" t="s">
        <v>248</v>
      </c>
      <c r="DY403" s="186" t="s">
        <v>248</v>
      </c>
      <c r="DZ403" s="186" t="s">
        <v>248</v>
      </c>
      <c r="EA403" s="186" t="s">
        <v>248</v>
      </c>
      <c r="EB403" s="186" t="s">
        <v>248</v>
      </c>
      <c r="EC403" s="186" t="s">
        <v>248</v>
      </c>
      <c r="ED403" s="186" t="s">
        <v>248</v>
      </c>
      <c r="EE403" s="186" t="s">
        <v>248</v>
      </c>
      <c r="EF403" s="186" t="s">
        <v>248</v>
      </c>
      <c r="EG403" s="186" t="s">
        <v>248</v>
      </c>
      <c r="EH403" s="186" t="s">
        <v>248</v>
      </c>
      <c r="EI403" s="186" t="s">
        <v>248</v>
      </c>
      <c r="EJ403" s="186" t="s">
        <v>248</v>
      </c>
      <c r="EK403" s="186" t="s">
        <v>248</v>
      </c>
      <c r="EL403" s="184" t="s">
        <v>248</v>
      </c>
      <c r="EM403" s="184" t="s">
        <v>248</v>
      </c>
      <c r="EN403" s="184" t="s">
        <v>248</v>
      </c>
      <c r="EO403" s="186" t="s">
        <v>248</v>
      </c>
      <c r="EP403" s="186" t="s">
        <v>248</v>
      </c>
      <c r="EQ403" s="186" t="s">
        <v>248</v>
      </c>
      <c r="ER403" s="186" t="s">
        <v>248</v>
      </c>
      <c r="ES403" s="186" t="s">
        <v>248</v>
      </c>
      <c r="ET403" s="186" t="s">
        <v>248</v>
      </c>
      <c r="EU403" s="186" t="s">
        <v>248</v>
      </c>
      <c r="EV403" s="186" t="s">
        <v>248</v>
      </c>
      <c r="EW403" s="186" t="s">
        <v>248</v>
      </c>
      <c r="EX403" s="186" t="s">
        <v>248</v>
      </c>
      <c r="EY403" s="186" t="s">
        <v>248</v>
      </c>
      <c r="EZ403" s="186" t="s">
        <v>248</v>
      </c>
      <c r="FA403" s="186" t="s">
        <v>248</v>
      </c>
      <c r="FB403" s="186" t="s">
        <v>248</v>
      </c>
      <c r="FC403" s="186" t="s">
        <v>248</v>
      </c>
      <c r="FD403" s="186" t="s">
        <v>248</v>
      </c>
      <c r="FE403" s="186" t="s">
        <v>248</v>
      </c>
      <c r="FF403" s="186" t="s">
        <v>248</v>
      </c>
      <c r="FG403" s="186" t="s">
        <v>248</v>
      </c>
      <c r="FH403" s="186" t="s">
        <v>248</v>
      </c>
      <c r="FI403" s="186" t="s">
        <v>248</v>
      </c>
      <c r="FJ403" s="186" t="s">
        <v>248</v>
      </c>
      <c r="FK403" s="186" t="s">
        <v>248</v>
      </c>
      <c r="FL403" s="186" t="s">
        <v>248</v>
      </c>
      <c r="FM403" s="186" t="s">
        <v>248</v>
      </c>
      <c r="FN403" s="186" t="s">
        <v>248</v>
      </c>
      <c r="FO403" s="186" t="s">
        <v>248</v>
      </c>
      <c r="FP403" s="186" t="s">
        <v>248</v>
      </c>
      <c r="FQ403" s="187" t="s">
        <v>248</v>
      </c>
      <c r="FR403" s="187" t="s">
        <v>248</v>
      </c>
      <c r="FS403" s="186">
        <v>1</v>
      </c>
      <c r="FT403" s="186">
        <v>2</v>
      </c>
      <c r="FU403" s="186">
        <v>1</v>
      </c>
      <c r="FV403" s="186">
        <v>1</v>
      </c>
      <c r="FW403" s="186">
        <v>1</v>
      </c>
      <c r="FX403" s="186">
        <v>2</v>
      </c>
      <c r="FY403" s="186">
        <v>2</v>
      </c>
      <c r="FZ403" s="186">
        <v>2</v>
      </c>
      <c r="GA403" s="186" t="s">
        <v>248</v>
      </c>
      <c r="GB403" s="186" t="s">
        <v>248</v>
      </c>
      <c r="GC403" s="186">
        <v>1</v>
      </c>
      <c r="GD403" s="186">
        <v>2</v>
      </c>
      <c r="GE403" s="186" t="s">
        <v>248</v>
      </c>
      <c r="GF403" s="186" t="s">
        <v>248</v>
      </c>
      <c r="GG403" s="186" t="s">
        <v>248</v>
      </c>
      <c r="GH403" s="186" t="s">
        <v>248</v>
      </c>
      <c r="GI403" s="186" t="s">
        <v>248</v>
      </c>
      <c r="GJ403" s="186" t="s">
        <v>248</v>
      </c>
      <c r="GK403" s="186" t="s">
        <v>248</v>
      </c>
      <c r="GL403" s="186" t="s">
        <v>248</v>
      </c>
      <c r="GM403" s="186" t="s">
        <v>248</v>
      </c>
      <c r="GN403" s="186" t="s">
        <v>248</v>
      </c>
      <c r="GO403" s="186" t="s">
        <v>248</v>
      </c>
      <c r="GP403" s="186" t="s">
        <v>248</v>
      </c>
      <c r="GQ403" s="186" t="s">
        <v>248</v>
      </c>
      <c r="GR403" s="186" t="s">
        <v>248</v>
      </c>
      <c r="GS403" s="186" t="s">
        <v>248</v>
      </c>
      <c r="GT403" s="186" t="s">
        <v>248</v>
      </c>
      <c r="GU403" s="186" t="s">
        <v>248</v>
      </c>
      <c r="GV403" s="186" t="s">
        <v>248</v>
      </c>
      <c r="GW403" s="186" t="s">
        <v>248</v>
      </c>
      <c r="GX403" s="186" t="s">
        <v>248</v>
      </c>
      <c r="GY403" s="186" t="s">
        <v>248</v>
      </c>
      <c r="GZ403" s="261" t="s">
        <v>248</v>
      </c>
      <c r="HA403" s="261" t="s">
        <v>248</v>
      </c>
      <c r="HB403" s="188">
        <f t="shared" ref="HB403" si="385">SUM(G403:GE403)</f>
        <v>43</v>
      </c>
    </row>
    <row r="404" spans="1:210" ht="24.9" customHeight="1" thickBot="1" x14ac:dyDescent="0.35">
      <c r="A404" s="108" t="str">
        <f t="shared" ref="A404" si="386">A403</f>
        <v>Prod.-Q-2</v>
      </c>
      <c r="B404" s="108" t="str">
        <f t="shared" ref="B404" si="387">B403</f>
        <v>Pracownik Produkcji</v>
      </c>
      <c r="C404" s="108" t="str">
        <f t="shared" ref="C404" si="388">C403</f>
        <v>GJ</v>
      </c>
      <c r="D404" s="108">
        <f t="shared" ref="D404" si="389">D403</f>
        <v>478</v>
      </c>
      <c r="E404" s="395"/>
      <c r="F404" s="189" t="s">
        <v>375</v>
      </c>
      <c r="G404" s="192">
        <f>IF(INDEX(tab_MinKomp[Przepisy BHP / BHP Vorschriften],MATCH($B403,tab_MinKomp[[Stanowisko / Position ]:[Stanowisko / Position ]],0))="n/a","n/a",G403-INDEX(tab_MinKomp[Przepisy BHP / BHP Vorschriften],MATCH($B403,tab_MinKomp[[Stanowisko / Position ]:[Stanowisko / Position ]],0)))</f>
        <v>0</v>
      </c>
      <c r="H404" s="193">
        <f>IF(INDEX(tab_MinKomp[Przepisy PPOŻ / Brandschutzbestimmungen],MATCH($B403,tab_MinKomp[[Stanowisko / Position ]:[Stanowisko / Position ]],0))="n/a","n/a",H403-INDEX(tab_MinKomp[Przepisy PPOŻ / Brandschutzbestimmungen],MATCH($B403,tab_MinKomp[[Stanowisko / Position ]:[Stanowisko / Position ]],0)))</f>
        <v>0</v>
      </c>
      <c r="I404" s="193">
        <f>IF(INDEX(tab_MinKomp[Ryzyko zawodowe na stanowiskach pracyv/ Berufliche Risiken an Arbeitsstellen],MATCH($B403,tab_MinKomp[[Stanowisko / Position ]:[Stanowisko / Position ]],0))="n/a","n/a",I403-INDEX(tab_MinKomp[Ryzyko zawodowe na stanowiskach pracyv/ Berufliche Risiken an Arbeitsstellen],MATCH($B403,tab_MinKomp[[Stanowisko / Position ]:[Stanowisko / Position ]],0)))</f>
        <v>0</v>
      </c>
      <c r="J404" s="193">
        <f>IF(INDEX(tab_MinKomp[Gospodarka substancjami niebezpiecznymi / Gefahrstoffmanagement],MATCH($B403,tab_MinKomp[[Stanowisko / Position ]:[Stanowisko / Position ]],0))="n/a","n/a",J403-INDEX(tab_MinKomp[Gospodarka substancjami niebezpiecznymi / Gefahrstoffmanagement],MATCH($B403,tab_MinKomp[[Stanowisko / Position ]:[Stanowisko / Position ]],0)))</f>
        <v>0</v>
      </c>
      <c r="K404" s="193">
        <f>IF(INDEX(tab_MinKomp[Gospodarka odpadami / Abfallwirtschaft],MATCH($B403,tab_MinKomp[[Stanowisko / Position ]:[Stanowisko / Position ]],0))="n/a","n/a",K403-INDEX(tab_MinKomp[Gospodarka odpadami / Abfallwirtschaft],MATCH($B403,tab_MinKomp[[Stanowisko / Position ]:[Stanowisko / Position ]],0)))</f>
        <v>1</v>
      </c>
      <c r="L404" s="194" t="str">
        <f>IF(INDEX(tab_MinKomp[Przepisy kodeksu pracy / Bestimmungen des Arbeitsgesetzes],MATCH($B403,tab_MinKomp[[Stanowisko / Position ]:[Stanowisko / Position ]],0))="n/a","n/a",L403-INDEX(tab_MinKomp[Przepisy kodeksu pracy / Bestimmungen des Arbeitsgesetzes],MATCH($B403,tab_MinKomp[[Stanowisko / Position ]:[Stanowisko / Position ]],0)))</f>
        <v>n/a</v>
      </c>
      <c r="M404" s="195" t="str">
        <f>IF(INDEX(tab_MinKomp[Przepisy o ub.społ. ZUS  / Sozialversicherungsvorschriften],MATCH($B403,tab_MinKomp[[Stanowisko / Position ]:[Stanowisko / Position ]],0))="n/a","n/a",M403-INDEX(tab_MinKomp[Przepisy o ub.społ. ZUS  / Sozialversicherungsvorschriften],MATCH($B403,tab_MinKomp[[Stanowisko / Position ]:[Stanowisko / Position ]],0)))</f>
        <v>n/a</v>
      </c>
      <c r="N404" s="194" t="str">
        <f>IF(INDEX(tab_MinKomp[PRZEPISY O PDOF /persönlich Einkommensteuergesetz ],MATCH($B403,tab_MinKomp[[Stanowisko / Position ]:[Stanowisko / Position ]],0))="n/a","n/a",N403-INDEX(tab_MinKomp[PRZEPISY O PDOF /persönlich Einkommensteuergesetz ],MATCH($B403,tab_MinKomp[[Stanowisko / Position ]:[Stanowisko / Position ]],0)))</f>
        <v>n/a</v>
      </c>
      <c r="O404" s="194">
        <f>IF(INDEX(tab_MinKomp[Regulamin pracy / Arbeitsordnung],MATCH($B403,tab_MinKomp[[Stanowisko / Position ]:[Stanowisko / Position ]],0))="n/a","n/a",O403-INDEX(tab_MinKomp[Regulamin pracy / Arbeitsordnung],MATCH($B403,tab_MinKomp[[Stanowisko / Position ]:[Stanowisko / Position ]],0)))</f>
        <v>1</v>
      </c>
      <c r="P404" s="194">
        <f>IF(INDEX(tab_MinKomp[Regulamin wynagradzania / Vergütungsordnung],MATCH($B403,tab_MinKomp[[Stanowisko / Position ]:[Stanowisko / Position ]],0))="n/a","n/a",P403-INDEX(tab_MinKomp[Regulamin wynagradzania / Vergütungsordnung],MATCH($B403,tab_MinKomp[[Stanowisko / Position ]:[Stanowisko / Position ]],0)))</f>
        <v>1</v>
      </c>
      <c r="Q404" s="194" t="str">
        <f>IF(INDEX(tab_MinKomp[System R2PŁATNIK PRO: Płace / Lohnabrechnung],MATCH($B403,tab_MinKomp[[Stanowisko / Position ]:[Stanowisko / Position ]],0))="n/a","n/a",Q403-INDEX(tab_MinKomp[System R2PŁATNIK PRO: Płace / Lohnabrechnung],MATCH($B403,tab_MinKomp[[Stanowisko / Position ]:[Stanowisko / Position ]],0)))</f>
        <v>n/a</v>
      </c>
      <c r="R404" s="194" t="str">
        <f>IF(INDEX(tab_MinKomp[SystemR2PŁATNIK PRO: KADRY / Personaldaten],MATCH($B403,tab_MinKomp[[Stanowisko / Position ]:[Stanowisko / Position ]],0))="n/a","n/a",R403-INDEX(tab_MinKomp[SystemR2PŁATNIK PRO: KADRY / Personaldaten],MATCH($B403,tab_MinKomp[[Stanowisko / Position ]:[Stanowisko / Position ]],0)))</f>
        <v>n/a</v>
      </c>
      <c r="S404" s="194" t="str">
        <f>IF(INDEX(tab_MinKomp[SYSTEM R2PŁATNIK PRO: zarządzanie pracownikami / Arbeitsverwaltung],MATCH($B403,tab_MinKomp[[Stanowisko / Position ]:[Stanowisko / Position ]],0))="n/a","n/a",S403-INDEX(tab_MinKomp[SYSTEM R2PŁATNIK PRO: zarządzanie pracownikami / Arbeitsverwaltung],MATCH($B403,tab_MinKomp[[Stanowisko / Position ]:[Stanowisko / Position ]],0)))</f>
        <v>n/a</v>
      </c>
      <c r="T404" s="194" t="str">
        <f>IF(INDEX(tab_MinKomp[Doradztwo, wsparcie personalne / Personalberatung und Unterstützung],MATCH($B403,tab_MinKomp[[Stanowisko / Position ]:[Stanowisko / Position ]],0))="n/a","n/a",T403-INDEX(tab_MinKomp[Doradztwo, wsparcie personalne / Personalberatung und Unterstützung],MATCH($B403,tab_MinKomp[[Stanowisko / Position ]:[Stanowisko / Position ]],0)))</f>
        <v>n/a</v>
      </c>
      <c r="U404" s="194" t="str">
        <f>IF(INDEX(tab_MinKomp[Przepisy o podatku VAT / MwSt.- Gesetz],MATCH($B403,tab_MinKomp[[Stanowisko / Position ]:[Stanowisko / Position ]],0))="n/a","n/a",U403-INDEX(tab_MinKomp[Przepisy o podatku VAT / MwSt.- Gesetz],MATCH($B403,tab_MinKomp[[Stanowisko / Position ]:[Stanowisko / Position ]],0)))</f>
        <v>n/a</v>
      </c>
      <c r="V404" s="194" t="str">
        <f>IF(INDEX(tab_MinKomp[PrzepisyPDOP / geschäftlich Einkommensteuergesetz],MATCH($B403,tab_MinKomp[[Stanowisko / Position ]:[Stanowisko / Position ]],0))="n/a","n/a",V403-INDEX(tab_MinKomp[PrzepisyPDOP / geschäftlich Einkommensteuergesetz],MATCH($B403,tab_MinKomp[[Stanowisko / Position ]:[Stanowisko / Position ]],0)))</f>
        <v>n/a</v>
      </c>
      <c r="W404" s="194" t="str">
        <f>IF(INDEX(tab_MinKomp[System BAAN / FINANSE (FIBU)],MATCH($B403,tab_MinKomp[[Stanowisko / Position ]:[Stanowisko / Position ]],0))="n/a","n/a",W403-INDEX(tab_MinKomp[System BAAN / FINANSE (FIBU)],MATCH($B403,tab_MinKomp[[Stanowisko / Position ]:[Stanowisko / Position ]],0)))</f>
        <v>n/a</v>
      </c>
      <c r="X404" s="194" t="str">
        <f>IF(INDEX(tab_MinKomp[Systemy pomocnicze / Hilfssysteme(STOCKPROGRAM, KALK2000 etc.)],MATCH($B403,tab_MinKomp[[Stanowisko / Position ]:[Stanowisko / Position ]],0))="n/a","n/a",X403-INDEX(tab_MinKomp[Systemy pomocnicze / Hilfssysteme(STOCKPROGRAM, KALK2000 etc.)],MATCH($B403,tab_MinKomp[[Stanowisko / Position ]:[Stanowisko / Position ]],0)))</f>
        <v>n/a</v>
      </c>
      <c r="Y404" s="194" t="str">
        <f>IF(INDEX(tab_MinKomp[Polityka rachunkowości / Buchführungspolitik],MATCH($B403,tab_MinKomp[[Stanowisko / Position ]:[Stanowisko / Position ]],0))="n/a","n/a",Y403-INDEX(tab_MinKomp[Polityka rachunkowości / Buchführungspolitik],MATCH($B403,tab_MinKomp[[Stanowisko / Position ]:[Stanowisko / Position ]],0)))</f>
        <v>n/a</v>
      </c>
      <c r="Z404" s="194" t="str">
        <f>IF(INDEX(tab_MinKomp[Ustawa o rachunkowości / Rechnungslegungsgesetz],MATCH($B403,tab_MinKomp[[Stanowisko / Position ]:[Stanowisko / Position ]],0))="n/a","n/a",Z403-INDEX(tab_MinKomp[Ustawa o rachunkowości / Rechnungslegungsgesetz],MATCH($B403,tab_MinKomp[[Stanowisko / Position ]:[Stanowisko / Position ]],0)))</f>
        <v>n/a</v>
      </c>
      <c r="AA404" s="194" t="str">
        <f>IF(INDEX(tab_MinKomp[WORKFLOW - TS-100],MATCH($B403,tab_MinKomp[[Stanowisko / Position ]:[Stanowisko / Position ]],0))="n/a","n/a",AA403-INDEX(tab_MinKomp[WORKFLOW - TS-100],MATCH($B403,tab_MinKomp[[Stanowisko / Position ]:[Stanowisko / Position ]],0)))</f>
        <v>n/a</v>
      </c>
      <c r="AB404" s="194" t="str">
        <f>IF(INDEX(tab_MinKomp[WORKFLOW - SFMS],MATCH($B403,tab_MinKomp[[Stanowisko / Position ]:[Stanowisko / Position ]],0))="n/a","n/a",AB403-INDEX(tab_MinKomp[WORKFLOW - SFMS],MATCH($B403,tab_MinKomp[[Stanowisko / Position ]:[Stanowisko / Position ]],0)))</f>
        <v>n/a</v>
      </c>
      <c r="AC404" s="194" t="str">
        <f>IF(INDEX(tab_MinKomp[System ISO 9001:2015],MATCH($B403,tab_MinKomp[[Stanowisko / Position ]:[Stanowisko / Position ]],0))="n/a","n/a",AC403-INDEX(tab_MinKomp[System ISO 9001:2015],MATCH($B403,tab_MinKomp[[Stanowisko / Position ]:[Stanowisko / Position ]],0)))</f>
        <v>n/a</v>
      </c>
      <c r="AD404" s="194" t="str">
        <f>IF(INDEX(tab_MinKomp[System ISO 9001:2015],MATCH($B403,tab_MinKomp[[Stanowisko / Position ]:[Stanowisko / Position ]],0))="n/a","n/a",AD403-INDEX(tab_MinKomp[System ISO 9001:2015],MATCH($B403,tab_MinKomp[[Stanowisko / Position ]:[Stanowisko / Position ]],0)))</f>
        <v>n/a</v>
      </c>
      <c r="AE404" s="194" t="str">
        <f>IF(INDEX(tab_MinKomp[System ISO 9001:2015],MATCH($B403,tab_MinKomp[[Stanowisko / Position ]:[Stanowisko / Position ]],0))="n/a","n/a",AE403-INDEX(tab_MinKomp[System ISO 9001:2015],MATCH($B403,tab_MinKomp[[Stanowisko / Position ]:[Stanowisko / Position ]],0)))</f>
        <v>n/a</v>
      </c>
      <c r="AF404" s="194" t="str">
        <f>IF(INDEX(tab_MinKomp[System ISO 9001:2015],MATCH($B403,tab_MinKomp[[Stanowisko / Position ]:[Stanowisko / Position ]],0))="n/a","n/a",AF403-INDEX(tab_MinKomp[System ISO 9001:2015],MATCH($B403,tab_MinKomp[[Stanowisko / Position ]:[Stanowisko / Position ]],0)))</f>
        <v>n/a</v>
      </c>
      <c r="AG404" s="194" t="str">
        <f>IF(INDEX(tab_MinKomp[Wymagania VDA 6.3 Process / Forderungen],MATCH($B403,tab_MinKomp[[Stanowisko / Position ]:[Stanowisko / Position ]],0))="n/a","n/a",AG403-INDEX(tab_MinKomp[Wymagania VDA 6.3 Process / Forderungen],MATCH($B403,tab_MinKomp[[Stanowisko / Position ]:[Stanowisko / Position ]],0)))</f>
        <v>n/a</v>
      </c>
      <c r="AH404" s="194" t="str">
        <f>IF(INDEX(tab_MinKomp[Wymagania VDA 6.5 Product / Forderungen],MATCH($B403,tab_MinKomp[[Stanowisko / Position ]:[Stanowisko / Position ]],0))="n/a","n/a",AH403-INDEX(tab_MinKomp[Wymagania VDA 6.5 Product / Forderungen],MATCH($B403,tab_MinKomp[[Stanowisko / Position ]:[Stanowisko / Position ]],0)))</f>
        <v>n/a</v>
      </c>
      <c r="AI404" s="194" t="str">
        <f>IF(INDEX(tab_MinKomp[System ISO 9001:2015],MATCH($B403,tab_MinKomp[[Stanowisko / Position ]:[Stanowisko / Position ]],0))="n/a","n/a",AI403-INDEX(tab_MinKomp[System ISO 9001:2015],MATCH($B403,tab_MinKomp[[Stanowisko / Position ]:[Stanowisko / Position ]],0)))</f>
        <v>n/a</v>
      </c>
      <c r="AJ404" s="194" t="str">
        <f>IF(INDEX(tab_MinKomp[Auditor systemu ISO 17021:2018],MATCH($B403,tab_MinKomp[[Stanowisko / Position ]:[Stanowisko / Position ]],0))="n/a","n/a",AJ403-INDEX(tab_MinKomp[Auditor systemu ISO 17021:2018],MATCH($B403,tab_MinKomp[[Stanowisko / Position ]:[Stanowisko / Position ]],0)))</f>
        <v>n/a</v>
      </c>
      <c r="AK404" s="194" t="str">
        <f>IF(INDEX(tab_MinKomp[Pełnomocnik systemu / Systemvertreter],MATCH($B403,tab_MinKomp[[Stanowisko / Position ]:[Stanowisko / Position ]],0))="n/a","n/a",AK403-INDEX(tab_MinKomp[Pełnomocnik systemu / Systemvertreter],MATCH($B403,tab_MinKomp[[Stanowisko / Position ]:[Stanowisko / Position ]],0)))</f>
        <v>n/a</v>
      </c>
      <c r="AL404" s="194">
        <f>IF(INDEX(tab_MinKomp[Polityka Etyczna - Compliance],MATCH($B403,tab_MinKomp[[Stanowisko / Position ]:[Stanowisko / Position ]],0))="n/a","n/a",AL403-INDEX(tab_MinKomp[Polityka Etyczna - Compliance],MATCH($B403,tab_MinKomp[[Stanowisko / Position ]:[Stanowisko / Position ]],0)))</f>
        <v>0</v>
      </c>
      <c r="AM404" s="194" t="str">
        <f>IF(INDEX(tab_MinKomp[WDRAŻANIE NOWYCH PROJEKTÓW/ PROCEDURA CTM],MATCH($B403,tab_MinKomp[[Stanowisko / Position ]:[Stanowisko / Position ]],0))="n/a","n/a",AM403-INDEX(tab_MinKomp[WDRAŻANIE NOWYCH PROJEKTÓW/ PROCEDURA CTM],MATCH($B403,tab_MinKomp[[Stanowisko / Position ]:[Stanowisko / Position ]],0)))</f>
        <v>n/a</v>
      </c>
      <c r="AN404" s="194" t="str">
        <f>IF(INDEX(tab_MinKomp[KAMIENIE MILOWE MSL/PIFF],MATCH($B403,tab_MinKomp[[Stanowisko / Position ]:[Stanowisko / Position ]],0))="n/a","n/a",AN403-INDEX(tab_MinKomp[KAMIENIE MILOWE MSL/PIFF],MATCH($B403,tab_MinKomp[[Stanowisko / Position ]:[Stanowisko / Position ]],0)))</f>
        <v>n/a</v>
      </c>
      <c r="AO404" s="194">
        <f>IF(INDEX(tab_MinKomp[CP],MATCH($B403,tab_MinKomp[[Stanowisko / Position ]:[Stanowisko / Position ]],0))="n/a","n/a",AO403-INDEX(tab_MinKomp[CP],MATCH($B403,tab_MinKomp[[Stanowisko / Position ]:[Stanowisko / Position ]],0)))</f>
        <v>0</v>
      </c>
      <c r="AP404" s="194" t="str">
        <f>IF(INDEX(tab_MinKomp[FMEA],MATCH($B403,tab_MinKomp[[Stanowisko / Position ]:[Stanowisko / Position ]],0))="n/a","n/a",AP403-INDEX(tab_MinKomp[FMEA],MATCH($B403,tab_MinKomp[[Stanowisko / Position ]:[Stanowisko / Position ]],0)))</f>
        <v>n/a</v>
      </c>
      <c r="AQ404" s="194">
        <f>IF(INDEX(tab_MinKomp[FLOW CHART],MATCH($B403,tab_MinKomp[[Stanowisko / Position ]:[Stanowisko / Position ]],0))="n/a","n/a",AQ403-INDEX(tab_MinKomp[FLOW CHART],MATCH($B403,tab_MinKomp[[Stanowisko / Position ]:[Stanowisko / Position ]],0)))</f>
        <v>0</v>
      </c>
      <c r="AR404" s="194" t="str">
        <f>IF(INDEX(tab_MinKomp[APQP],MATCH($B403,tab_MinKomp[[Stanowisko / Position ]:[Stanowisko / Position ]],0))="n/a","n/a",AR403-INDEX(tab_MinKomp[APQP],MATCH($B403,tab_MinKomp[[Stanowisko / Position ]:[Stanowisko / Position ]],0)))</f>
        <v>n/a</v>
      </c>
      <c r="AS404" s="194" t="str">
        <f>IF(INDEX(tab_MinKomp[MSA],MATCH($B403,tab_MinKomp[[Stanowisko / Position ]:[Stanowisko / Position ]],0))="n/a","n/a",AS403-INDEX(tab_MinKomp[MSA],MATCH($B403,tab_MinKomp[[Stanowisko / Position ]:[Stanowisko / Position ]],0)))</f>
        <v>n/a</v>
      </c>
      <c r="AT404" s="194" t="str">
        <f>IF(INDEX(tab_MinKomp[SPC],MATCH($B403,tab_MinKomp[[Stanowisko / Position ]:[Stanowisko / Position ]],0))="n/a","n/a",AT403-INDEX(tab_MinKomp[SPC],MATCH($B403,tab_MinKomp[[Stanowisko / Position ]:[Stanowisko / Position ]],0)))</f>
        <v>n/a</v>
      </c>
      <c r="AU404" s="194" t="str">
        <f>IF(INDEX(tab_MinKomp[CSR (SPECYFICZNE WYMAGANIA KLIENTA)],MATCH($B403,tab_MinKomp[[Stanowisko / Position ]:[Stanowisko / Position ]],0))="n/a","n/a",AU403-INDEX(tab_MinKomp[CSR (SPECYFICZNE WYMAGANIA KLIENTA)],MATCH($B403,tab_MinKomp[[Stanowisko / Position ]:[Stanowisko / Position ]],0)))</f>
        <v>n/a</v>
      </c>
      <c r="AV404" s="194">
        <f>IF(INDEX(tab_MinKomp[5S],MATCH($B403,tab_MinKomp[[Stanowisko / Position ]:[Stanowisko / Position ]],0))="n/a","n/a",AV403-INDEX(tab_MinKomp[5S],MATCH($B403,tab_MinKomp[[Stanowisko / Position ]:[Stanowisko / Position ]],0)))</f>
        <v>0</v>
      </c>
      <c r="AW404" s="194">
        <f>IF(INDEX(tab_MinKomp[LEAN MANAGEMENT],MATCH($B403,tab_MinKomp[[Stanowisko / Position ]:[Stanowisko / Position ]],0))="n/a","n/a",AW403-INDEX(tab_MinKomp[LEAN MANAGEMENT],MATCH($B403,tab_MinKomp[[Stanowisko / Position ]:[Stanowisko / Position ]],0)))</f>
        <v>0</v>
      </c>
      <c r="AX404" s="194" t="str">
        <f>IF(INDEX(tab_MinKomp[5R],MATCH($B403,tab_MinKomp[[Stanowisko / Position ]:[Stanowisko / Position ]],0))="n/a","n/a",AX403-INDEX(tab_MinKomp[5R],MATCH($B403,tab_MinKomp[[Stanowisko / Position ]:[Stanowisko / Position ]],0)))</f>
        <v>n/a</v>
      </c>
      <c r="AY404" s="194" t="str">
        <f>IF(INDEX(tab_MinKomp[Six Sigma],MATCH($B403,tab_MinKomp[[Stanowisko / Position ]:[Stanowisko / Position ]],0))="n/a","n/a",AY403-INDEX(tab_MinKomp[Six Sigma],MATCH($B403,tab_MinKomp[[Stanowisko / Position ]:[Stanowisko / Position ]],0)))</f>
        <v>n/a</v>
      </c>
      <c r="AZ404" s="194" t="str">
        <f>IF(INDEX(tab_MinKomp[System BAAN / Distribution &amp; Supply Chain],MATCH($B403,tab_MinKomp[[Stanowisko / Position ]:[Stanowisko / Position ]],0))="n/a","n/a",AZ403-INDEX(tab_MinKomp[System BAAN / Distribution &amp; Supply Chain],MATCH($B403,tab_MinKomp[[Stanowisko / Position ]:[Stanowisko / Position ]],0)))</f>
        <v>n/a</v>
      </c>
      <c r="BA404" s="194" t="str">
        <f>IF(INDEX(tab_MinKomp[Gospodarka magazynowa / Lagerverwaltung],MATCH($B403,tab_MinKomp[[Stanowisko / Position ]:[Stanowisko / Position ]],0))="n/a","n/a",BA403-INDEX(tab_MinKomp[Gospodarka magazynowa / Lagerverwaltung],MATCH($B403,tab_MinKomp[[Stanowisko / Position ]:[Stanowisko / Position ]],0)))</f>
        <v>n/a</v>
      </c>
      <c r="BB404" s="194" t="str">
        <f>IF(INDEX(tab_MinKomp[Inwentaryzacja - organizacja i przebieg / Inventurprozess],MATCH($B403,tab_MinKomp[[Stanowisko / Position ]:[Stanowisko / Position ]],0))="n/a","n/a",BB403-INDEX(tab_MinKomp[Inwentaryzacja - organizacja i przebieg / Inventurprozess],MATCH($B403,tab_MinKomp[[Stanowisko / Position ]:[Stanowisko / Position ]],0)))</f>
        <v>n/a</v>
      </c>
      <c r="BC404" s="194" t="str">
        <f>IF(INDEX(tab_MinKomp[Organizacja dostaw / Versorgungsorganisation],MATCH($B403,tab_MinKomp[[Stanowisko / Position ]:[Stanowisko / Position ]],0))="n/a","n/a",BC403-INDEX(tab_MinKomp[Organizacja dostaw / Versorgungsorganisation],MATCH($B403,tab_MinKomp[[Stanowisko / Position ]:[Stanowisko / Position ]],0)))</f>
        <v>n/a</v>
      </c>
      <c r="BD404" s="194" t="str">
        <f>IF(INDEX(tab_MinKomp[Organizacja wysyłek / Organisation von Lieferungen],MATCH($B403,tab_MinKomp[[Stanowisko / Position ]:[Stanowisko / Position ]],0))="n/a","n/a",BD403-INDEX(tab_MinKomp[Organizacja wysyłek / Organisation von Lieferungen],MATCH($B403,tab_MinKomp[[Stanowisko / Position ]:[Stanowisko / Position ]],0)))</f>
        <v>n/a</v>
      </c>
      <c r="BE404" s="194" t="str">
        <f>IF(INDEX(tab_MinKomp[Analiza magazynowa - Program Polen.mdb / Inventuranalyse],MATCH($B403,tab_MinKomp[[Stanowisko / Position ]:[Stanowisko / Position ]],0))="n/a","n/a",BE403-INDEX(tab_MinKomp[Analiza magazynowa - Program Polen.mdb / Inventuranalyse],MATCH($B403,tab_MinKomp[[Stanowisko / Position ]:[Stanowisko / Position ]],0)))</f>
        <v>n/a</v>
      </c>
      <c r="BF404" s="190" t="str">
        <f>IF(INDEX(tab_MinKomp[MMOG (Materials Management Operations Guidelines)],MATCH($B403,tab_MinKomp[[Stanowisko / Position ]:[Stanowisko / Position ]],0))="n/a","n/a",BF403-INDEX(tab_MinKomp[MMOG (Materials Management Operations Guidelines)],MATCH($B403,tab_MinKomp[[Stanowisko / Position ]:[Stanowisko / Position ]],0)))</f>
        <v>n/a</v>
      </c>
      <c r="BG404" s="190" t="str">
        <f>IF(INDEX(tab_MinKomp[GPP],MATCH($B403,tab_MinKomp[[Stanowisko / Position ]:[Stanowisko / Position ]],0))="n/a","n/a",BG403-INDEX(tab_MinKomp[GPP],MATCH($B403,tab_MinKomp[[Stanowisko / Position ]:[Stanowisko / Position ]],0)))</f>
        <v>n/a</v>
      </c>
      <c r="BH404" s="190" t="str">
        <f>IF(INDEX(tab_MinKomp[AIAG (Automotive Industry Action Group)],MATCH($B403,tab_MinKomp[[Stanowisko / Position ]:[Stanowisko / Position ]],0))="n/a","n/a",BH403-INDEX(tab_MinKomp[AIAG (Automotive Industry Action Group)],MATCH($B403,tab_MinKomp[[Stanowisko / Position ]:[Stanowisko / Position ]],0)))</f>
        <v>n/a</v>
      </c>
      <c r="BI404" s="190" t="str">
        <f>IF(INDEX(tab_MinKomp[Super-G disputes],MATCH($B403,tab_MinKomp[[Stanowisko / Position ]:[Stanowisko / Position ]],0))="n/a","n/a",BI403-INDEX(tab_MinKomp[Super-G disputes],MATCH($B403,tab_MinKomp[[Stanowisko / Position ]:[Stanowisko / Position ]],0)))</f>
        <v>n/a</v>
      </c>
      <c r="BJ404" s="190" t="str">
        <f>IF(INDEX(tab_MinKomp[CMMS3/eDDL (Direct Data Link)],MATCH($B403,tab_MinKomp[[Stanowisko / Position ]:[Stanowisko / Position ]],0))="n/a","n/a",BJ403-INDEX(tab_MinKomp[CMMS3/eDDL (Direct Data Link)],MATCH($B403,tab_MinKomp[[Stanowisko / Position ]:[Stanowisko / Position ]],0)))</f>
        <v>n/a</v>
      </c>
      <c r="BK404" s="190" t="str">
        <f>IF(INDEX(tab_MinKomp[MP&amp;L (Material Planning and Logistics)],MATCH($B403,tab_MinKomp[[Stanowisko / Position ]:[Stanowisko / Position ]],0))="n/a","n/a",BK403-INDEX(tab_MinKomp[MP&amp;L (Material Planning and Logistics)],MATCH($B403,tab_MinKomp[[Stanowisko / Position ]:[Stanowisko / Position ]],0)))</f>
        <v>n/a</v>
      </c>
      <c r="BL404" s="190" t="str">
        <f>IF(INDEX(tab_MinKomp[Supplier delivery rating],MATCH($B403,tab_MinKomp[[Stanowisko / Position ]:[Stanowisko / Position ]],0))="n/a","n/a",BL403-INDEX(tab_MinKomp[Supplier delivery rating],MATCH($B403,tab_MinKomp[[Stanowisko / Position ]:[Stanowisko / Position ]],0)))</f>
        <v>n/a</v>
      </c>
      <c r="BM404" s="194" t="str">
        <f>IF(INDEX(tab_MinKomp[Planowanie produkcji / Produktionsplanung],MATCH($B403,tab_MinKomp[[Stanowisko / Position ]:[Stanowisko / Position ]],0))="n/a","n/a",BM403-INDEX(tab_MinKomp[Planowanie produkcji / Produktionsplanung],MATCH($B403,tab_MinKomp[[Stanowisko / Position ]:[Stanowisko / Position ]],0)))</f>
        <v>n/a</v>
      </c>
      <c r="BN404" s="194" t="str">
        <f>IF(INDEX(tab_MinKomp[Planowanie produkcji / Produktionsplanung],MATCH($B403,tab_MinKomp[[Stanowisko / Position ]:[Stanowisko / Position ]],0))="n/a","n/a",BN403-INDEX(tab_MinKomp[Planowanie produkcji / Produktionsplanung],MATCH($B403,tab_MinKomp[[Stanowisko / Position ]:[Stanowisko / Position ]],0)))</f>
        <v>n/a</v>
      </c>
      <c r="BO404" s="194" t="str">
        <f>IF(INDEX(tab_MinKomp[Planowanie produkcji / Produktionsplanung],MATCH($B403,tab_MinKomp[[Stanowisko / Position ]:[Stanowisko / Position ]],0))="n/a","n/a",BO403-INDEX(tab_MinKomp[Planowanie produkcji / Produktionsplanung],MATCH($B403,tab_MinKomp[[Stanowisko / Position ]:[Stanowisko / Position ]],0)))</f>
        <v>n/a</v>
      </c>
      <c r="BP404" s="194" t="str">
        <f>IF(INDEX(tab_MinKomp[Planowanie produkcji / Produktionsplanung],MATCH($B403,tab_MinKomp[[Stanowisko / Position ]:[Stanowisko / Position ]],0))="n/a","n/a",BP403-INDEX(tab_MinKomp[Planowanie produkcji / Produktionsplanung],MATCH($B403,tab_MinKomp[[Stanowisko / Position ]:[Stanowisko / Position ]],0)))</f>
        <v>n/a</v>
      </c>
      <c r="BQ404" s="194" t="str">
        <f>IF(INDEX(tab_MinKomp[Planowanie produkcji / Produktionsplanung],MATCH($B403,tab_MinKomp[[Stanowisko / Position ]:[Stanowisko / Position ]],0))="n/a","n/a",BQ403-INDEX(tab_MinKomp[Planowanie produkcji / Produktionsplanung],MATCH($B403,tab_MinKomp[[Stanowisko / Position ]:[Stanowisko / Position ]],0)))</f>
        <v>n/a</v>
      </c>
      <c r="BR404" s="194" t="str">
        <f>IF(INDEX(tab_MinKomp[Planowanie produkcji / Produktionsplanung],MATCH($B403,tab_MinKomp[[Stanowisko / Position ]:[Stanowisko / Position ]],0))="n/a","n/a",BR403-INDEX(tab_MinKomp[Planowanie produkcji / Produktionsplanung],MATCH($B403,tab_MinKomp[[Stanowisko / Position ]:[Stanowisko / Position ]],0)))</f>
        <v>n/a</v>
      </c>
      <c r="BS404" s="194" t="str">
        <f>IF(INDEX(tab_MinKomp[Planowanie produkcji / Produktionsplanung],MATCH($B403,tab_MinKomp[[Stanowisko / Position ]:[Stanowisko / Position ]],0))="n/a","n/a",BS403-INDEX(tab_MinKomp[Planowanie produkcji / Produktionsplanung],MATCH($B403,tab_MinKomp[[Stanowisko / Position ]:[Stanowisko / Position ]],0)))</f>
        <v>n/a</v>
      </c>
      <c r="BT404" s="194" t="str">
        <f>IF(INDEX(tab_MinKomp[Planowanie produkcji / Produktionsplanung],MATCH($B403,tab_MinKomp[[Stanowisko / Position ]:[Stanowisko / Position ]],0))="n/a","n/a",BT403-INDEX(tab_MinKomp[Planowanie produkcji / Produktionsplanung],MATCH($B403,tab_MinKomp[[Stanowisko / Position ]:[Stanowisko / Position ]],0)))</f>
        <v>n/a</v>
      </c>
      <c r="BU404" s="194">
        <f>IF(INDEX(tab_MinKomp[Obsługa maszyn Novapax / Novapax Maschinenbedienung],MATCH($B403,tab_MinKomp[[Stanowisko / Position ]:[Stanowisko / Position ]],0))="n/a","n/a",BU403-INDEX(tab_MinKomp[Obsługa maszyn Novapax / Novapax Maschinenbedienung],MATCH($B403,tab_MinKomp[[Stanowisko / Position ]:[Stanowisko / Position ]],0)))</f>
        <v>0</v>
      </c>
      <c r="BV404" s="194" t="str">
        <f>IF(INDEX(tab_MinKomp[Planowanie produkcji / Produktionsplanung],MATCH($B403,tab_MinKomp[[Stanowisko / Position ]:[Stanowisko / Position ]],0))="n/a","n/a",BV403-INDEX(tab_MinKomp[Planowanie produkcji / Produktionsplanung],MATCH($B403,tab_MinKomp[[Stanowisko / Position ]:[Stanowisko / Position ]],0)))</f>
        <v>n/a</v>
      </c>
      <c r="BW404" s="194" t="str">
        <f>IF(INDEX(tab_MinKomp[Planowanie produkcji / Produktionsplanung],MATCH($B403,tab_MinKomp[[Stanowisko / Position ]:[Stanowisko / Position ]],0))="n/a","n/a",BW403-INDEX(tab_MinKomp[Planowanie produkcji / Produktionsplanung],MATCH($B403,tab_MinKomp[[Stanowisko / Position ]:[Stanowisko / Position ]],0)))</f>
        <v>n/a</v>
      </c>
      <c r="BX404" s="194" t="str">
        <f>IF(INDEX(tab_MinKomp[Planowanie produkcji / Produktionsplanung],MATCH($B403,tab_MinKomp[[Stanowisko / Position ]:[Stanowisko / Position ]],0))="n/a","n/a",BX403-INDEX(tab_MinKomp[Planowanie produkcji / Produktionsplanung],MATCH($B403,tab_MinKomp[[Stanowisko / Position ]:[Stanowisko / Position ]],0)))</f>
        <v>n/a</v>
      </c>
      <c r="BY404" s="194" t="str">
        <f>IF(INDEX(tab_MinKomp[Planowanie produkcji / Produktionsplanung],MATCH($B403,tab_MinKomp[[Stanowisko / Position ]:[Stanowisko / Position ]],0))="n/a","n/a",BY403-INDEX(tab_MinKomp[Planowanie produkcji / Produktionsplanung],MATCH($B403,tab_MinKomp[[Stanowisko / Position ]:[Stanowisko / Position ]],0)))</f>
        <v>n/a</v>
      </c>
      <c r="BZ404" s="194" t="str">
        <f>IF(INDEX(tab_MinKomp[Planowanie produkcji / Produktionsplanung],MATCH($B403,tab_MinKomp[[Stanowisko / Position ]:[Stanowisko / Position ]],0))="n/a","n/a",BZ403-INDEX(tab_MinKomp[Planowanie produkcji / Produktionsplanung],MATCH($B403,tab_MinKomp[[Stanowisko / Position ]:[Stanowisko / Position ]],0)))</f>
        <v>n/a</v>
      </c>
      <c r="CA404" s="194" t="str">
        <f>IF(INDEX(tab_MinKomp[Planowanie produkcji / Produktionsplanung],MATCH($B403,tab_MinKomp[[Stanowisko / Position ]:[Stanowisko / Position ]],0))="n/a","n/a",CA403-INDEX(tab_MinKomp[Planowanie produkcji / Produktionsplanung],MATCH($B403,tab_MinKomp[[Stanowisko / Position ]:[Stanowisko / Position ]],0)))</f>
        <v>n/a</v>
      </c>
      <c r="CB404" s="194" t="str">
        <f>IF(INDEX(tab_MinKomp[Obsługa maszyn ASL / ASL Maschinenbedienung],MATCH($B403,tab_MinKomp[[Stanowisko / Position ]:[Stanowisko / Position ]],0))="n/a","n/a",CB403-INDEX(tab_MinKomp[Obsługa maszyn ASL / ASL Maschinenbedienung],MATCH($B403,tab_MinKomp[[Stanowisko / Position ]:[Stanowisko / Position ]],0)))</f>
        <v>n/a</v>
      </c>
      <c r="CC404" s="194" t="str">
        <f>IF(INDEX(tab_MinKomp[Obsługa maszyn Branson / Branson Maschinenbedienung],MATCH($B403,tab_MinKomp[[Stanowisko / Position ]:[Stanowisko / Position ]],0))="n/a","n/a",CC403-INDEX(tab_MinKomp[Obsługa maszyn Branson / Branson Maschinenbedienung],MATCH($B403,tab_MinKomp[[Stanowisko / Position ]:[Stanowisko / Position ]],0)))</f>
        <v>n/a</v>
      </c>
      <c r="CD404" s="194">
        <f>IF(INDEX(tab_MinKomp[Obsługa maszyn Novapax / Novapax Maschinenbedienung],MATCH($B403,tab_MinKomp[[Stanowisko / Position ]:[Stanowisko / Position ]],0))="n/a","n/a",CD403-INDEX(tab_MinKomp[Obsługa maszyn Novapax / Novapax Maschinenbedienung],MATCH($B403,tab_MinKomp[[Stanowisko / Position ]:[Stanowisko / Position ]],0)))</f>
        <v>0</v>
      </c>
      <c r="CE404" s="194" t="str">
        <f>IF(INDEX(tab_MinKomp[Obsługa maszyn Piovan / Piovan Maschinenbedienung],MATCH($B403,tab_MinKomp[[Stanowisko / Position ]:[Stanowisko / Position ]],0))="n/a","n/a",CE403-INDEX(tab_MinKomp[Obsługa maszyn Piovan / Piovan Maschinenbedienung],MATCH($B403,tab_MinKomp[[Stanowisko / Position ]:[Stanowisko / Position ]],0)))</f>
        <v>n/a</v>
      </c>
      <c r="CF404" s="194" t="str">
        <f>IF(INDEX(tab_MinKomp[Wymagania VDA 6.5 Product / Forderungen],MATCH($B403,tab_MinKomp[[Stanowisko / Position ]:[Stanowisko / Position ]],0))="n/a","n/a",CF403-INDEX(tab_MinKomp[Wymagania VDA 6.5 Product / Forderungen],MATCH($B403,tab_MinKomp[[Stanowisko / Position ]:[Stanowisko / Position ]],0)))</f>
        <v>n/a</v>
      </c>
      <c r="CG404" s="194">
        <f>IF(INDEX(tab_MinKomp[Eliminacja awarii / Beseitigung von Ausfällen],MATCH($B403,tab_MinKomp[[Stanowisko / Position ]:[Stanowisko / Position ]],0))="n/a","n/a",CG403-INDEX(tab_MinKomp[Eliminacja awarii / Beseitigung von Ausfällen],MATCH($B403,tab_MinKomp[[Stanowisko / Position ]:[Stanowisko / Position ]],0)))</f>
        <v>0</v>
      </c>
      <c r="CH404" s="194" t="str">
        <f>IF(INDEX(tab_MinKomp[Wymagania VDA 6.5 Product / Forderungen],MATCH($B403,tab_MinKomp[[Stanowisko / Position ]:[Stanowisko / Position ]],0))="n/a","n/a",CH403-INDEX(tab_MinKomp[Wymagania VDA 6.5 Product / Forderungen],MATCH($B403,tab_MinKomp[[Stanowisko / Position ]:[Stanowisko / Position ]],0)))</f>
        <v>n/a</v>
      </c>
      <c r="CI404" s="194" t="str">
        <f>IF(INDEX(tab_MinKomp[Wymagania VDA 6.5 Product / Forderungen],MATCH($B403,tab_MinKomp[[Stanowisko / Position ]:[Stanowisko / Position ]],0))="n/a","n/a",CI403-INDEX(tab_MinKomp[Wymagania VDA 6.5 Product / Forderungen],MATCH($B403,tab_MinKomp[[Stanowisko / Position ]:[Stanowisko / Position ]],0)))</f>
        <v>n/a</v>
      </c>
      <c r="CJ404" s="194" t="str">
        <f>IF(INDEX(tab_MinKomp[Wymagania VDA 6.5 Product / Forderungen],MATCH($B403,tab_MinKomp[[Stanowisko / Position ]:[Stanowisko / Position ]],0))="n/a","n/a",CJ403-INDEX(tab_MinKomp[Wymagania VDA 6.5 Product / Forderungen],MATCH($B403,tab_MinKomp[[Stanowisko / Position ]:[Stanowisko / Position ]],0)))</f>
        <v>n/a</v>
      </c>
      <c r="CK404" s="194" t="str">
        <f>IF(INDEX(tab_MinKomp[Wymagania VDA 6.5 Product / Forderungen],MATCH($B403,tab_MinKomp[[Stanowisko / Position ]:[Stanowisko / Position ]],0))="n/a","n/a",CK403-INDEX(tab_MinKomp[Wymagania VDA 6.5 Product / Forderungen],MATCH($B403,tab_MinKomp[[Stanowisko / Position ]:[Stanowisko / Position ]],0)))</f>
        <v>n/a</v>
      </c>
      <c r="CL404" s="194" t="str">
        <f>IF(INDEX(tab_MinKomp[Wymagania VDA 6.5 Product / Forderungen],MATCH($B403,tab_MinKomp[[Stanowisko / Position ]:[Stanowisko / Position ]],0))="n/a","n/a",CL403-INDEX(tab_MinKomp[Wymagania VDA 6.5 Product / Forderungen],MATCH($B403,tab_MinKomp[[Stanowisko / Position ]:[Stanowisko / Position ]],0)))</f>
        <v>n/a</v>
      </c>
      <c r="CM404" s="194" t="str">
        <f>IF(INDEX(tab_MinKomp[Informatyka ogólna (techniczne i systemowe) / Allgemeine IT (Technik und System)],MATCH($B403,tab_MinKomp[[Stanowisko / Position ]:[Stanowisko / Position ]],0))="n/a","n/a",CM403-INDEX(tab_MinKomp[Informatyka ogólna (techniczne i systemowe) / Allgemeine IT (Technik und System)],MATCH($B403,tab_MinKomp[[Stanowisko / Position ]:[Stanowisko / Position ]],0)))</f>
        <v>n/a</v>
      </c>
      <c r="CN404" s="194" t="str">
        <f>IF(INDEX(tab_MinKomp[Sieci komputerowe / Computernetzwerke],MATCH($B403,tab_MinKomp[[Stanowisko / Position ]:[Stanowisko / Position ]],0))="n/a","n/a",CN403-INDEX(tab_MinKomp[Sieci komputerowe / Computernetzwerke],MATCH($B403,tab_MinKomp[[Stanowisko / Position ]:[Stanowisko / Position ]],0)))</f>
        <v>n/a</v>
      </c>
      <c r="CO404" s="194" t="str">
        <f>IF(INDEX(tab_MinKomp[Hardware (komputery PC, drukarki biurowe i etykietowe, telefonia stacjonarna i mobilna) (PC, Drucker, Telefpne, Handys)],MATCH($B403,tab_MinKomp[[Stanowisko / Position ]:[Stanowisko / Position ]],0))="n/a","n/a",CO403-INDEX(tab_MinKomp[Hardware (komputery PC, drukarki biurowe i etykietowe, telefonia stacjonarna i mobilna) (PC, Drucker, Telefpne, Handys)],MATCH($B403,tab_MinKomp[[Stanowisko / Position ]:[Stanowisko / Position ]],0)))</f>
        <v>n/a</v>
      </c>
      <c r="CP404" s="194" t="str">
        <f>IF(INDEX(tab_MinKomp[Software &amp; Systems (MS Office, MS Remote Desktop)],MATCH($B403,tab_MinKomp[[Stanowisko / Position ]:[Stanowisko / Position ]],0))="n/a","n/a",CP403-INDEX(tab_MinKomp[Software &amp; Systems (MS Office, MS Remote Desktop)],MATCH($B403,tab_MinKomp[[Stanowisko / Position ]:[Stanowisko / Position ]],0)))</f>
        <v>n/a</v>
      </c>
      <c r="CQ404" s="194" t="str">
        <f>IF(INDEX(tab_MinKomp[Programowanie obiektowe (PHP) / Objektprogrammierung],MATCH($B403,tab_MinKomp[[Stanowisko / Position ]:[Stanowisko / Position ]],0))="n/a","n/a",CQ403-INDEX(tab_MinKomp[Programowanie obiektowe (PHP) / Objektprogrammierung],MATCH($B403,tab_MinKomp[[Stanowisko / Position ]:[Stanowisko / Position ]],0)))</f>
        <v>n/a</v>
      </c>
      <c r="CR404" s="194" t="str">
        <f>IF(INDEX(tab_MinKomp[Scrum],MATCH($B403,tab_MinKomp[[Stanowisko / Position ]:[Stanowisko / Position ]],0))="n/a","n/a",CR403-INDEX(tab_MinKomp[Scrum],MATCH($B403,tab_MinKomp[[Stanowisko / Position ]:[Stanowisko / Position ]],0)))</f>
        <v>n/a</v>
      </c>
      <c r="CS404" s="194" t="str">
        <f>IF(INDEX(tab_MinKomp[SQL (MySQL)],MATCH($B403,tab_MinKomp[[Stanowisko / Position ]:[Stanowisko / Position ]],0))="n/a","n/a",CS403-INDEX(tab_MinKomp[SQL (MySQL)],MATCH($B403,tab_MinKomp[[Stanowisko / Position ]:[Stanowisko / Position ]],0)))</f>
        <v>n/a</v>
      </c>
      <c r="CT404" s="194" t="str">
        <f>IF(INDEX(tab_MinKomp[Javascript],MATCH($B403,tab_MinKomp[[Stanowisko / Position ]:[Stanowisko / Position ]],0))="n/a","n/a",CT403-INDEX(tab_MinKomp[Javascript],MATCH($B403,tab_MinKomp[[Stanowisko / Position ]:[Stanowisko / Position ]],0)))</f>
        <v>n/a</v>
      </c>
      <c r="CU404" s="194" t="str">
        <f>IF(INDEX(tab_MinKomp[Joomla],MATCH($B403,tab_MinKomp[[Stanowisko / Position ]:[Stanowisko / Position ]],0))="n/a","n/a",CU403-INDEX(tab_MinKomp[Joomla],MATCH($B403,tab_MinKomp[[Stanowisko / Position ]:[Stanowisko / Position ]],0)))</f>
        <v>n/a</v>
      </c>
      <c r="CV404" s="194" t="str">
        <f>IF(INDEX(tab_MinKomp[Bash],MATCH($B403,tab_MinKomp[[Stanowisko / Position ]:[Stanowisko / Position ]],0))="n/a","n/a",CV403-INDEX(tab_MinKomp[Bash],MATCH($B403,tab_MinKomp[[Stanowisko / Position ]:[Stanowisko / Position ]],0)))</f>
        <v>n/a</v>
      </c>
      <c r="CW404" s="194">
        <f>IF(INDEX(tab_MinKomp[Systemy MES (HYDRA / SFMS)],MATCH($B403,tab_MinKomp[[Stanowisko / Position ]:[Stanowisko / Position ]],0))="n/a","n/a",CW403-INDEX(tab_MinKomp[Systemy MES (HYDRA / SFMS)],MATCH($B403,tab_MinKomp[[Stanowisko / Position ]:[Stanowisko / Position ]],0)))</f>
        <v>0</v>
      </c>
      <c r="CX404" s="194" t="str">
        <f>IF(INDEX(tab_MinKomp[HTML / CSS],MATCH($B403,tab_MinKomp[[Stanowisko / Position ]:[Stanowisko / Position ]],0))="n/a","n/a",CX403-INDEX(tab_MinKomp[HTML / CSS],MATCH($B403,tab_MinKomp[[Stanowisko / Position ]:[Stanowisko / Position ]],0)))</f>
        <v>n/a</v>
      </c>
      <c r="CY404" s="194" t="str">
        <f>IF(INDEX(tab_MinKomp[SYSTEM PR],MATCH($B403,tab_MinKomp[[Stanowisko / Position ]:[Stanowisko / Position ]],0))="n/a","n/a",CY403-INDEX(tab_MinKomp[SYSTEM PR],MATCH($B403,tab_MinKomp[[Stanowisko / Position ]:[Stanowisko / Position ]],0)))</f>
        <v>n/a</v>
      </c>
      <c r="CZ404" s="194" t="str">
        <f>IF(INDEX(tab_MinKomp[System Einkauf XP / EBA],MATCH($B403,tab_MinKomp[[Stanowisko / Position ]:[Stanowisko / Position ]],0))="n/a","n/a",CZ403-INDEX(tab_MinKomp[System Einkauf XP / EBA],MATCH($B403,tab_MinKomp[[Stanowisko / Position ]:[Stanowisko / Position ]],0)))</f>
        <v>n/a</v>
      </c>
      <c r="DA404" s="194" t="str">
        <f>IF(INDEX(tab_MinKomp[Techniki negocjacyjne / Verhandlungstechniken],MATCH($B403,tab_MinKomp[[Stanowisko / Position ]:[Stanowisko / Position ]],0))="n/a","n/a",DA403-INDEX(tab_MinKomp[Techniki negocjacyjne / Verhandlungstechniken],MATCH($B403,tab_MinKomp[[Stanowisko / Position ]:[Stanowisko / Position ]],0)))</f>
        <v>n/a</v>
      </c>
      <c r="DB404" s="194" t="str">
        <f>IF(INDEX(tab_MinKomp[Znajomość rynku branżowego / Kenntnis des Industrie Marktes],MATCH($B403,tab_MinKomp[[Stanowisko / Position ]:[Stanowisko / Position ]],0))="n/a","n/a",DB403-INDEX(tab_MinKomp[Znajomość rynku branżowego / Kenntnis des Industrie Marktes],MATCH($B403,tab_MinKomp[[Stanowisko / Position ]:[Stanowisko / Position ]],0)))</f>
        <v>n/a</v>
      </c>
      <c r="DC404" s="194" t="str">
        <f>IF(INDEX(tab_MinKomp[SUPPLIER MANAGEMENT],MATCH($B403,tab_MinKomp[[Stanowisko / Position ]:[Stanowisko / Position ]],0))="n/a","n/a",DC403-INDEX(tab_MinKomp[SUPPLIER MANAGEMENT],MATCH($B403,tab_MinKomp[[Stanowisko / Position ]:[Stanowisko / Position ]],0)))</f>
        <v>n/a</v>
      </c>
      <c r="DD404" s="194" t="str">
        <f>IF(INDEX(tab_MinKomp[SUPPLIER MANAGEMENT],MATCH($B403,tab_MinKomp[[Stanowisko / Position ]:[Stanowisko / Position ]],0))="n/a","n/a",DD403-INDEX(tab_MinKomp[SUPPLIER MANAGEMENT],MATCH($B403,tab_MinKomp[[Stanowisko / Position ]:[Stanowisko / Position ]],0)))</f>
        <v>n/a</v>
      </c>
      <c r="DE404" s="194" t="str">
        <f>IF(INDEX(tab_MinKomp[SUPPLIER MANAGEMENT],MATCH($B403,tab_MinKomp[[Stanowisko / Position ]:[Stanowisko / Position ]],0))="n/a","n/a",DE403-INDEX(tab_MinKomp[SUPPLIER MANAGEMENT],MATCH($B403,tab_MinKomp[[Stanowisko / Position ]:[Stanowisko / Position ]],0)))</f>
        <v>n/a</v>
      </c>
      <c r="DF404" s="194">
        <f>IF(INDEX(tab_MinKomp[LEAN MANAGEMENT],MATCH($B403,tab_MinKomp[[Stanowisko / Position ]:[Stanowisko / Position ]],0))="n/a","n/a",DF403-INDEX(tab_MinKomp[LEAN MANAGEMENT],MATCH($B403,tab_MinKomp[[Stanowisko / Position ]:[Stanowisko / Position ]],0)))</f>
        <v>0</v>
      </c>
      <c r="DG404" s="194" t="str">
        <f>IF(INDEX(tab_MinKomp[PPAP/PSW],MATCH($B403,tab_MinKomp[[Stanowisko / Position ]:[Stanowisko / Position ]],0))="n/a","n/a",DG403-INDEX(tab_MinKomp[PPAP/PSW],MATCH($B403,tab_MinKomp[[Stanowisko / Position ]:[Stanowisko / Position ]],0)))</f>
        <v>n/a</v>
      </c>
      <c r="DH404" s="194" t="str">
        <f>IF(INDEX(tab_MinKomp[SUPPLIER MANAGEMENT],MATCH($B403,tab_MinKomp[[Stanowisko / Position ]:[Stanowisko / Position ]],0))="n/a","n/a",DH403-INDEX(tab_MinKomp[SUPPLIER MANAGEMENT],MATCH($B403,tab_MinKomp[[Stanowisko / Position ]:[Stanowisko / Position ]],0)))</f>
        <v>n/a</v>
      </c>
      <c r="DI404" s="194" t="str">
        <f>IF(INDEX(tab_MinKomp[OBSŁUGA PORTALI KLIENTA / Kundenportale],MATCH($B403,tab_MinKomp[[Stanowisko / Position ]:[Stanowisko / Position ]],0))="n/a","n/a",DI403-INDEX(tab_MinKomp[OBSŁUGA PORTALI KLIENTA / Kundenportale],MATCH($B403,tab_MinKomp[[Stanowisko / Position ]:[Stanowisko / Position ]],0)))</f>
        <v>n/a</v>
      </c>
      <c r="DJ404" s="194" t="str">
        <f>IF(INDEX(tab_MinKomp[Obsługa systemu BABTECQ / BABTECQ System],MATCH($B403,tab_MinKomp[[Stanowisko / Position ]:[Stanowisko / Position ]],0))="n/a","n/a",DJ403-INDEX(tab_MinKomp[Obsługa systemu BABTECQ / BABTECQ System],MATCH($B403,tab_MinKomp[[Stanowisko / Position ]:[Stanowisko / Position ]],0)))</f>
        <v>n/a</v>
      </c>
      <c r="DK404" s="194" t="str">
        <f>IF(INDEX(tab_MinKomp[Rysunek techniczny / technische Zeichnung],MATCH($B403,tab_MinKomp[[Stanowisko / Position ]:[Stanowisko / Position ]],0))="n/a","n/a",DK403-INDEX(tab_MinKomp[Rysunek techniczny / technische Zeichnung],MATCH($B403,tab_MinKomp[[Stanowisko / Position ]:[Stanowisko / Position ]],0)))</f>
        <v>n/a</v>
      </c>
      <c r="DL404" s="194" t="str">
        <f>IF(INDEX(tab_MinKomp[Kalibracja / Kalibrierung],MATCH($B403,tab_MinKomp[[Stanowisko / Position ]:[Stanowisko / Position ]],0))="n/a","n/a",DL403-INDEX(tab_MinKomp[Kalibracja / Kalibrierung],MATCH($B403,tab_MinKomp[[Stanowisko / Position ]:[Stanowisko / Position ]],0)))</f>
        <v>n/a</v>
      </c>
      <c r="DM404" s="194" t="str">
        <f>IF(INDEX(tab_MinKomp[Rekwalifikacja / Requalifizierung],MATCH($B403,tab_MinKomp[[Stanowisko / Position ]:[Stanowisko / Position ]],0))="n/a","n/a",DM403-INDEX(tab_MinKomp[Rekwalifikacja / Requalifizierung],MATCH($B403,tab_MinKomp[[Stanowisko / Position ]:[Stanowisko / Position ]],0)))</f>
        <v>n/a</v>
      </c>
      <c r="DN404" s="190" t="str">
        <f>IF(INDEX(tab_MinKomp[Testy czystości / Reinheitstests],MATCH($B403,tab_MinKomp[[Stanowisko / Position ]:[Stanowisko / Position ]],0))="n/a","n/a",DN403-INDEX(tab_MinKomp[Testy czystości / Reinheitstests],MATCH($B403,tab_MinKomp[[Stanowisko / Position ]:[Stanowisko / Position ]],0)))</f>
        <v>n/a</v>
      </c>
      <c r="DO404" s="190" t="str">
        <f>IF(INDEX(tab_MinKomp[Testy czystości / Reinheitstests],MATCH($B403,tab_MinKomp[[Stanowisko / Position ]:[Stanowisko / Position ]],0))="n/a","n/a",DO403-INDEX(tab_MinKomp[Testy czystości / Reinheitstests],MATCH($B403,tab_MinKomp[[Stanowisko / Position ]:[Stanowisko / Position ]],0)))</f>
        <v>n/a</v>
      </c>
      <c r="DP404" s="190" t="str">
        <f>IF(INDEX(tab_MinKomp[Testy czystości / Reinheitstests],MATCH($B403,tab_MinKomp[[Stanowisko / Position ]:[Stanowisko / Position ]],0))="n/a","n/a",DP403-INDEX(tab_MinKomp[Testy czystości / Reinheitstests],MATCH($B403,tab_MinKomp[[Stanowisko / Position ]:[Stanowisko / Position ]],0)))</f>
        <v>n/a</v>
      </c>
      <c r="DQ404" s="190" t="str">
        <f>IF(INDEX(tab_MinKomp[Testy czystości / Reinheitstests],MATCH($B403,tab_MinKomp[[Stanowisko / Position ]:[Stanowisko / Position ]],0))="n/a","n/a",DQ403-INDEX(tab_MinKomp[Testy czystości / Reinheitstests],MATCH($B403,tab_MinKomp[[Stanowisko / Position ]:[Stanowisko / Position ]],0)))</f>
        <v>n/a</v>
      </c>
      <c r="DR404" s="190" t="str">
        <f>IF(INDEX(tab_MinKomp[Testy czystości / Reinheitstests],MATCH($B403,tab_MinKomp[[Stanowisko / Position ]:[Stanowisko / Position ]],0))="n/a","n/a",DR403-INDEX(tab_MinKomp[Testy czystości / Reinheitstests],MATCH($B403,tab_MinKomp[[Stanowisko / Position ]:[Stanowisko / Position ]],0)))</f>
        <v>n/a</v>
      </c>
      <c r="DS404" s="190" t="str">
        <f>IF(INDEX(tab_MinKomp[Testy czystości / Reinheitstests],MATCH($B403,tab_MinKomp[[Stanowisko / Position ]:[Stanowisko / Position ]],0))="n/a","n/a",DS403-INDEX(tab_MinKomp[Testy czystości / Reinheitstests],MATCH($B403,tab_MinKomp[[Stanowisko / Position ]:[Stanowisko / Position ]],0)))</f>
        <v>n/a</v>
      </c>
      <c r="DT404" s="194" t="str">
        <f>IF(INDEX(tab_MinKomp[SUPPLIER MANAGEMENT],MATCH($B403,tab_MinKomp[[Stanowisko / Position ]:[Stanowisko / Position ]],0))="n/a","n/a",DT403-INDEX(tab_MinKomp[SUPPLIER MANAGEMENT],MATCH($B403,tab_MinKomp[[Stanowisko / Position ]:[Stanowisko / Position ]],0)))</f>
        <v>n/a</v>
      </c>
      <c r="DU404" s="190" t="str">
        <f>IF(INDEX(tab_MinKomp[Testy czystości / Reinheitstests],MATCH($B403,tab_MinKomp[[Stanowisko / Position ]:[Stanowisko / Position ]],0))="n/a","n/a",DU403-INDEX(tab_MinKomp[Testy czystości / Reinheitstests],MATCH($B403,tab_MinKomp[[Stanowisko / Position ]:[Stanowisko / Position ]],0)))</f>
        <v>n/a</v>
      </c>
      <c r="DV404" s="190" t="str">
        <f>IF(INDEX(tab_MinKomp[Testy czystości / Reinheitstests],MATCH($B403,tab_MinKomp[[Stanowisko / Position ]:[Stanowisko / Position ]],0))="n/a","n/a",DV403-INDEX(tab_MinKomp[Testy czystości / Reinheitstests],MATCH($B403,tab_MinKomp[[Stanowisko / Position ]:[Stanowisko / Position ]],0)))</f>
        <v>n/a</v>
      </c>
      <c r="DW404" s="190" t="str">
        <f>IF(INDEX(tab_MinKomp[Testy czystości / Reinheitstests],MATCH($B403,tab_MinKomp[[Stanowisko / Position ]:[Stanowisko / Position ]],0))="n/a","n/a",DW403-INDEX(tab_MinKomp[Testy czystości / Reinheitstests],MATCH($B403,tab_MinKomp[[Stanowisko / Position ]:[Stanowisko / Position ]],0)))</f>
        <v>n/a</v>
      </c>
      <c r="DX404" s="190" t="str">
        <f>IF(INDEX(tab_MinKomp[Testy czystości / Reinheitstests],MATCH($B403,tab_MinKomp[[Stanowisko / Position ]:[Stanowisko / Position ]],0))="n/a","n/a",DX403-INDEX(tab_MinKomp[Testy czystości / Reinheitstests],MATCH($B403,tab_MinKomp[[Stanowisko / Position ]:[Stanowisko / Position ]],0)))</f>
        <v>n/a</v>
      </c>
      <c r="DY404" s="190" t="str">
        <f>IF(INDEX(tab_MinKomp[Testy czystości / Reinheitstests],MATCH($B403,tab_MinKomp[[Stanowisko / Position ]:[Stanowisko / Position ]],0))="n/a","n/a",DY403-INDEX(tab_MinKomp[Testy czystości / Reinheitstests],MATCH($B403,tab_MinKomp[[Stanowisko / Position ]:[Stanowisko / Position ]],0)))</f>
        <v>n/a</v>
      </c>
      <c r="DZ404" s="190" t="str">
        <f>IF(INDEX(tab_MinKomp[Testy czystości / Reinheitstests],MATCH($B403,tab_MinKomp[[Stanowisko / Position ]:[Stanowisko / Position ]],0))="n/a","n/a",DZ403-INDEX(tab_MinKomp[Testy czystości / Reinheitstests],MATCH($B403,tab_MinKomp[[Stanowisko / Position ]:[Stanowisko / Position ]],0)))</f>
        <v>n/a</v>
      </c>
      <c r="EA404" s="194" t="str">
        <f>IF(INDEX(tab_MinKomp[SUPPLIER MANAGEMENT],MATCH($B403,tab_MinKomp[[Stanowisko / Position ]:[Stanowisko / Position ]],0))="n/a","n/a",EA403-INDEX(tab_MinKomp[SUPPLIER MANAGEMENT],MATCH($B403,tab_MinKomp[[Stanowisko / Position ]:[Stanowisko / Position ]],0)))</f>
        <v>n/a</v>
      </c>
      <c r="EB404" s="190" t="str">
        <f>IF(INDEX(tab_MinKomp[Testy czystości / Reinheitstests],MATCH($B403,tab_MinKomp[[Stanowisko / Position ]:[Stanowisko / Position ]],0))="n/a","n/a",EB403-INDEX(tab_MinKomp[Testy czystości / Reinheitstests],MATCH($B403,tab_MinKomp[[Stanowisko / Position ]:[Stanowisko / Position ]],0)))</f>
        <v>n/a</v>
      </c>
      <c r="EC404" s="190" t="str">
        <f>IF(INDEX(tab_MinKomp[Testy czystości / Reinheitstests],MATCH($B403,tab_MinKomp[[Stanowisko / Position ]:[Stanowisko / Position ]],0))="n/a","n/a",EC403-INDEX(tab_MinKomp[Testy czystości / Reinheitstests],MATCH($B403,tab_MinKomp[[Stanowisko / Position ]:[Stanowisko / Position ]],0)))</f>
        <v>n/a</v>
      </c>
      <c r="ED404" s="190" t="str">
        <f>IF(INDEX(tab_MinKomp[Testy czystości / Reinheitstests],MATCH($B403,tab_MinKomp[[Stanowisko / Position ]:[Stanowisko / Position ]],0))="n/a","n/a",ED403-INDEX(tab_MinKomp[Testy czystości / Reinheitstests],MATCH($B403,tab_MinKomp[[Stanowisko / Position ]:[Stanowisko / Position ]],0)))</f>
        <v>n/a</v>
      </c>
      <c r="EE404" s="190" t="str">
        <f>IF(INDEX(tab_MinKomp[Testy czystości / Reinheitstests],MATCH($B403,tab_MinKomp[[Stanowisko / Position ]:[Stanowisko / Position ]],0))="n/a","n/a",EE403-INDEX(tab_MinKomp[Testy czystości / Reinheitstests],MATCH($B403,tab_MinKomp[[Stanowisko / Position ]:[Stanowisko / Position ]],0)))</f>
        <v>n/a</v>
      </c>
      <c r="EF404" s="190" t="str">
        <f>IF(INDEX(tab_MinKomp[Testy czystości / Reinheitstests],MATCH($B403,tab_MinKomp[[Stanowisko / Position ]:[Stanowisko / Position ]],0))="n/a","n/a",EF403-INDEX(tab_MinKomp[Testy czystości / Reinheitstests],MATCH($B403,tab_MinKomp[[Stanowisko / Position ]:[Stanowisko / Position ]],0)))</f>
        <v>n/a</v>
      </c>
      <c r="EG404" s="190" t="str">
        <f>IF(INDEX(tab_MinKomp[Testy czystości / Reinheitstests],MATCH($B403,tab_MinKomp[[Stanowisko / Position ]:[Stanowisko / Position ]],0))="n/a","n/a",EG403-INDEX(tab_MinKomp[Testy czystości / Reinheitstests],MATCH($B403,tab_MinKomp[[Stanowisko / Position ]:[Stanowisko / Position ]],0)))</f>
        <v>n/a</v>
      </c>
      <c r="EH404" s="190" t="str">
        <f>IF(INDEX(tab_MinKomp[Testy czystości / Reinheitstests],MATCH($B403,tab_MinKomp[[Stanowisko / Position ]:[Stanowisko / Position ]],0))="n/a","n/a",EH403-INDEX(tab_MinKomp[Testy czystości / Reinheitstests],MATCH($B403,tab_MinKomp[[Stanowisko / Position ]:[Stanowisko / Position ]],0)))</f>
        <v>n/a</v>
      </c>
      <c r="EI404" s="190" t="str">
        <f>IF(INDEX(tab_MinKomp[Testy czystości / Reinheitstests],MATCH($B403,tab_MinKomp[[Stanowisko / Position ]:[Stanowisko / Position ]],0))="n/a","n/a",EI403-INDEX(tab_MinKomp[Testy czystości / Reinheitstests],MATCH($B403,tab_MinKomp[[Stanowisko / Position ]:[Stanowisko / Position ]],0)))</f>
        <v>n/a</v>
      </c>
      <c r="EJ404" s="190" t="str">
        <f>IF(INDEX(tab_MinKomp[Testy czystości / Reinheitstests],MATCH($B403,tab_MinKomp[[Stanowisko / Position ]:[Stanowisko / Position ]],0))="n/a","n/a",EJ403-INDEX(tab_MinKomp[Testy czystości / Reinheitstests],MATCH($B403,tab_MinKomp[[Stanowisko / Position ]:[Stanowisko / Position ]],0)))</f>
        <v>n/a</v>
      </c>
      <c r="EK404" s="190" t="str">
        <f>IF(INDEX(tab_MinKomp[Testy czystości / Reinheitstests],MATCH($B403,tab_MinKomp[[Stanowisko / Position ]:[Stanowisko / Position ]],0))="n/a","n/a",EK403-INDEX(tab_MinKomp[Testy czystości / Reinheitstests],MATCH($B403,tab_MinKomp[[Stanowisko / Position ]:[Stanowisko / Position ]],0)))</f>
        <v>n/a</v>
      </c>
      <c r="EL404" s="190" t="str">
        <f>IF(INDEX(tab_MinKomp[Testy czystości / Reinheitstests],MATCH($B403,tab_MinKomp[[Stanowisko / Position ]:[Stanowisko / Position ]],0))="n/a","n/a",EL403-INDEX(tab_MinKomp[Testy czystości / Reinheitstests],MATCH($B403,tab_MinKomp[[Stanowisko / Position ]:[Stanowisko / Position ]],0)))</f>
        <v>n/a</v>
      </c>
      <c r="EM404" s="190" t="str">
        <f>IF(INDEX(tab_MinKomp[Testy czystości / Reinheitstests],MATCH($B403,tab_MinKomp[[Stanowisko / Position ]:[Stanowisko / Position ]],0))="n/a","n/a",EM403-INDEX(tab_MinKomp[Testy czystości / Reinheitstests],MATCH($B403,tab_MinKomp[[Stanowisko / Position ]:[Stanowisko / Position ]],0)))</f>
        <v>n/a</v>
      </c>
      <c r="EN404" s="190" t="str">
        <f>IF(INDEX(tab_MinKomp[Testy czystości / Reinheitstests],MATCH($B403,tab_MinKomp[[Stanowisko / Position ]:[Stanowisko / Position ]],0))="n/a","n/a",EN403-INDEX(tab_MinKomp[Testy czystości / Reinheitstests],MATCH($B403,tab_MinKomp[[Stanowisko / Position ]:[Stanowisko / Position ]],0)))</f>
        <v>n/a</v>
      </c>
      <c r="EO404" s="194" t="str">
        <f>IF(INDEX(tab_MinKomp[Konserwacja Rep],MATCH($B403,tab_MinKomp[[Stanowisko / Position ]:[Stanowisko / Position ]],0))="n/a","n/a",EO403-INDEX(tab_MinKomp[Konserwacja Rep],MATCH($B403,tab_MinKomp[[Stanowisko / Position ]:[Stanowisko / Position ]],0)))</f>
        <v>n/a</v>
      </c>
      <c r="EP404" s="194" t="str">
        <f>IF(INDEX(tab_MinKomp[[Konserwacja Engel ]],MATCH($B403,tab_MinKomp[[Stanowisko / Position ]:[Stanowisko / Position ]],0))="n/a","n/a",EP403-INDEX(tab_MinKomp[[Konserwacja Engel ]],MATCH($B403,tab_MinKomp[[Stanowisko / Position ]:[Stanowisko / Position ]],0)))</f>
        <v>n/a</v>
      </c>
      <c r="EQ404" s="194" t="str">
        <f>IF(INDEX(tab_MinKomp[Konserwacja B 50],MATCH($B403,tab_MinKomp[[Stanowisko / Position ]:[Stanowisko / Position ]],0))="n/a","n/a",EQ403-INDEX(tab_MinKomp[Konserwacja B 50],MATCH($B403,tab_MinKomp[[Stanowisko / Position ]:[Stanowisko / Position ]],0)))</f>
        <v>n/a</v>
      </c>
      <c r="ER404" s="194" t="str">
        <f>IF(INDEX(tab_MinKomp[[Konserwacja EOL ]],MATCH($B403,tab_MinKomp[[Stanowisko / Position ]:[Stanowisko / Position ]],0))="n/a","n/a",ER403-INDEX(tab_MinKomp[[Konserwacja EOL ]],MATCH($B403,tab_MinKomp[[Stanowisko / Position ]:[Stanowisko / Position ]],0)))</f>
        <v>n/a</v>
      </c>
      <c r="ES404" s="194" t="str">
        <f>IF(INDEX(tab_MinKomp[Konserwacja Branson],MATCH($B403,tab_MinKomp[[Stanowisko / Position ]:[Stanowisko / Position ]],0))="n/a","n/a",ES403-INDEX(tab_MinKomp[Konserwacja Branson],MATCH($B403,tab_MinKomp[[Stanowisko / Position ]:[Stanowisko / Position ]],0)))</f>
        <v>n/a</v>
      </c>
      <c r="ET404" s="194" t="str">
        <f>IF(INDEX(tab_MinKomp[Konserwacja coolery],MATCH($B403,tab_MinKomp[[Stanowisko / Position ]:[Stanowisko / Position ]],0))="n/a","n/a",ET403-INDEX(tab_MinKomp[Konserwacja coolery],MATCH($B403,tab_MinKomp[[Stanowisko / Position ]:[Stanowisko / Position ]],0)))</f>
        <v>n/a</v>
      </c>
      <c r="EU404" s="194" t="str">
        <f>IF(INDEX(tab_MinKomp[Konserwacja piecy],MATCH($B403,tab_MinKomp[[Stanowisko / Position ]:[Stanowisko / Position ]],0))="n/a","n/a",EU403-INDEX(tab_MinKomp[Konserwacja piecy],MATCH($B403,tab_MinKomp[[Stanowisko / Position ]:[Stanowisko / Position ]],0)))</f>
        <v>n/a</v>
      </c>
      <c r="EV404" s="194" t="str">
        <f>IF(INDEX(tab_MinKomp[Rysunek techniczny- czytanie],MATCH($B403,tab_MinKomp[[Stanowisko / Position ]:[Stanowisko / Position ]],0))="n/a","n/a",EV403-INDEX(tab_MinKomp[Rysunek techniczny- czytanie],MATCH($B403,tab_MinKomp[[Stanowisko / Position ]:[Stanowisko / Position ]],0)))</f>
        <v>n/a</v>
      </c>
      <c r="EW404" s="194" t="str">
        <f>IF(INDEX(tab_MinKomp[Elektryka],MATCH($B403,tab_MinKomp[[Stanowisko / Position ]:[Stanowisko / Position ]],0))="n/a","n/a",EW403-INDEX(tab_MinKomp[Elektryka],MATCH($B403,tab_MinKomp[[Stanowisko / Position ]:[Stanowisko / Position ]],0)))</f>
        <v>n/a</v>
      </c>
      <c r="EX404" s="194" t="str">
        <f>IF(INDEX(tab_MinKomp[Pneumatyka],MATCH($B403,tab_MinKomp[[Stanowisko / Position ]:[Stanowisko / Position ]],0))="n/a","n/a",EX403-INDEX(tab_MinKomp[Pneumatyka],MATCH($B403,tab_MinKomp[[Stanowisko / Position ]:[Stanowisko / Position ]],0)))</f>
        <v>n/a</v>
      </c>
      <c r="EY404" s="194" t="str">
        <f>IF(INDEX(tab_MinKomp[[Hydraulika ]],MATCH($B403,tab_MinKomp[[Stanowisko / Position ]:[Stanowisko / Position ]],0))="n/a","n/a",EY403-INDEX(tab_MinKomp[[Hydraulika ]],MATCH($B403,tab_MinKomp[[Stanowisko / Position ]:[Stanowisko / Position ]],0)))</f>
        <v>n/a</v>
      </c>
      <c r="EZ404" s="194" t="str">
        <f>IF(INDEX(tab_MinKomp[Podciśnienie],MATCH($B403,tab_MinKomp[[Stanowisko / Position ]:[Stanowisko / Position ]],0))="n/a","n/a",EZ403-INDEX(tab_MinKomp[Podciśnienie],MATCH($B403,tab_MinKomp[[Stanowisko / Position ]:[Stanowisko / Position ]],0)))</f>
        <v>n/a</v>
      </c>
      <c r="FA404" s="194" t="str">
        <f>IF(INDEX(tab_MinKomp[Usuwanie awarii],MATCH($B403,tab_MinKomp[[Stanowisko / Position ]:[Stanowisko / Position ]],0))="n/a","n/a",FA403-INDEX(tab_MinKomp[Usuwanie awarii],MATCH($B403,tab_MinKomp[[Stanowisko / Position ]:[Stanowisko / Position ]],0)))</f>
        <v>n/a</v>
      </c>
      <c r="FB404" s="194" t="str">
        <f>IF(INDEX(tab_MinKomp[Obsługa robotów],MATCH($B403,tab_MinKomp[[Stanowisko / Position ]:[Stanowisko / Position ]],0))="n/a","n/a",FB403-INDEX(tab_MinKomp[Obsługa robotów],MATCH($B403,tab_MinKomp[[Stanowisko / Position ]:[Stanowisko / Position ]],0)))</f>
        <v>n/a</v>
      </c>
      <c r="FC404" s="194" t="str">
        <f>IF(INDEX(tab_MinKomp[Obsługa sterowania maszyny],MATCH($B403,tab_MinKomp[[Stanowisko / Position ]:[Stanowisko / Position ]],0))="n/a","n/a",FC403-INDEX(tab_MinKomp[Obsługa sterowania maszyny],MATCH($B403,tab_MinKomp[[Stanowisko / Position ]:[Stanowisko / Position ]],0)))</f>
        <v>n/a</v>
      </c>
      <c r="FD404" s="194" t="str">
        <f>IF(INDEX(tab_MinKomp[Usuwanie przyczyn żródłowych],MATCH($B403,tab_MinKomp[[Stanowisko / Position ]:[Stanowisko / Position ]],0))="n/a","n/a",FD403-INDEX(tab_MinKomp[Usuwanie przyczyn żródłowych],MATCH($B403,tab_MinKomp[[Stanowisko / Position ]:[Stanowisko / Position ]],0)))</f>
        <v>n/a</v>
      </c>
      <c r="FE404" s="194" t="str">
        <f>IF(INDEX(tab_MinKomp[Cmms stosowanie],MATCH($B403,tab_MinKomp[[Stanowisko / Position ]:[Stanowisko / Position ]],0))="n/a","n/a",FE403-INDEX(tab_MinKomp[Cmms stosowanie],MATCH($B403,tab_MinKomp[[Stanowisko / Position ]:[Stanowisko / Position ]],0)))</f>
        <v>n/a</v>
      </c>
      <c r="FF404" s="190" t="str">
        <f>IF(INDEX(tab_MinKomp[Testy czystości / Reinheitstests],MATCH($B403,tab_MinKomp[[Stanowisko / Position ]:[Stanowisko / Position ]],0))="n/a","n/a",FF403-INDEX(tab_MinKomp[Testy czystości / Reinheitstests],MATCH($B403,tab_MinKomp[[Stanowisko / Position ]:[Stanowisko / Position ]],0)))</f>
        <v>n/a</v>
      </c>
      <c r="FG404" s="194" t="str">
        <f>IF(INDEX(tab_MinKomp[Czyszczenie form plastikowych],MATCH($B403,tab_MinKomp[[Stanowisko / Position ]:[Stanowisko / Position ]],0))="n/a","n/a",FG403-INDEX(tab_MinKomp[Czyszczenie form plastikowych],MATCH($B403,tab_MinKomp[[Stanowisko / Position ]:[Stanowisko / Position ]],0)))</f>
        <v>n/a</v>
      </c>
      <c r="FH404" s="194" t="str">
        <f>IF(INDEX(tab_MinKomp[Wymiana form plastik],MATCH($B403,tab_MinKomp[[Stanowisko / Position ]:[Stanowisko / Position ]],0))="n/a","n/a",FH403-INDEX(tab_MinKomp[Wymiana form plastik],MATCH($B403,tab_MinKomp[[Stanowisko / Position ]:[Stanowisko / Position ]],0)))</f>
        <v>n/a</v>
      </c>
      <c r="FI404" s="194" t="str">
        <f>IF(INDEX(tab_MinKomp[Wymiana form guma],MATCH($B403,tab_MinKomp[[Stanowisko / Position ]:[Stanowisko / Position ]],0))="n/a","n/a",FI403-INDEX(tab_MinKomp[Wymiana form guma],MATCH($B403,tab_MinKomp[[Stanowisko / Position ]:[Stanowisko / Position ]],0)))</f>
        <v>n/a</v>
      </c>
      <c r="FJ404" s="194" t="str">
        <f>IF(INDEX(tab_MinKomp[Konserwacja KK],MATCH($B403,tab_MinKomp[[Stanowisko / Position ]:[Stanowisko / Position ]],0))="n/a","n/a",FJ403-INDEX(tab_MinKomp[Konserwacja KK],MATCH($B403,tab_MinKomp[[Stanowisko / Position ]:[Stanowisko / Position ]],0)))</f>
        <v>n/a</v>
      </c>
      <c r="FK404" s="194" t="str">
        <f>IF(INDEX(tab_MinKomp[Konserwacja form guma],MATCH($B403,tab_MinKomp[[Stanowisko / Position ]:[Stanowisko / Position ]],0))="n/a","n/a",FK403-INDEX(tab_MinKomp[Konserwacja form guma],MATCH($B403,tab_MinKomp[[Stanowisko / Position ]:[Stanowisko / Position ]],0)))</f>
        <v>n/a</v>
      </c>
      <c r="FL404" s="194" t="str">
        <f>IF(INDEX(tab_MinKomp[Konserwacja form plastiki],MATCH($B403,tab_MinKomp[[Stanowisko / Position ]:[Stanowisko / Position ]],0))="n/a","n/a",FL403-INDEX(tab_MinKomp[Konserwacja form plastiki],MATCH($B403,tab_MinKomp[[Stanowisko / Position ]:[Stanowisko / Position ]],0)))</f>
        <v>n/a</v>
      </c>
      <c r="FM404" s="194" t="str">
        <f>IF(INDEX(tab_MinKomp[Konserwacja Gorącego Kanału],MATCH($B403,tab_MinKomp[[Stanowisko / Position ]:[Stanowisko / Position ]],0))="n/a","n/a",FM403-INDEX(tab_MinKomp[Konserwacja Gorącego Kanału],MATCH($B403,tab_MinKomp[[Stanowisko / Position ]:[Stanowisko / Position ]],0)))</f>
        <v>n/a</v>
      </c>
      <c r="FN404" s="194" t="str">
        <f>IF(INDEX(tab_MinKomp[MS Office (Excel)],MATCH($B403,tab_MinKomp[[Stanowisko / Position ]:[Stanowisko / Position ]],0))="n/a","n/a",FN403-INDEX(tab_MinKomp[MS Office (Excel)],MATCH($B403,tab_MinKomp[[Stanowisko / Position ]:[Stanowisko / Position ]],0)))</f>
        <v>n/a</v>
      </c>
      <c r="FO404" s="194" t="str">
        <f>IF(INDEX(tab_MinKomp[MS Office (Word)],MATCH($B403,tab_MinKomp[[Stanowisko / Position ]:[Stanowisko / Position ]],0))="n/a","n/a",FO403-INDEX(tab_MinKomp[MS Office (Word)],MATCH($B403,tab_MinKomp[[Stanowisko / Position ]:[Stanowisko / Position ]],0)))</f>
        <v>n/a</v>
      </c>
      <c r="FP404" s="194" t="str">
        <f>IF(INDEX(tab_MinKomp[MS Office (Power Point)],MATCH($B403,tab_MinKomp[[Stanowisko / Position ]:[Stanowisko / Position ]],0))="n/a","n/a",FP403-INDEX(tab_MinKomp[MS Office (Power Point)],MATCH($B403,tab_MinKomp[[Stanowisko / Position ]:[Stanowisko / Position ]],0)))</f>
        <v>n/a</v>
      </c>
      <c r="FQ404" s="196" t="str">
        <f>IF(INDEX(tab_MinKomp[Język angielski / Englisch],MATCH($B403,tab_MinKomp[[Stanowisko / Position ]:[Stanowisko / Position ]],0))="n/a","n/a",FQ403-INDEX(tab_MinKomp[Język angielski / Englisch],MATCH($B403,tab_MinKomp[[Stanowisko / Position ]:[Stanowisko / Position ]],0)))</f>
        <v>n/a</v>
      </c>
      <c r="FR404" s="196" t="str">
        <f>IF(INDEX(tab_MinKomp[Język niemiecki / Deutsch],MATCH($B403,tab_MinKomp[[Stanowisko / Position ]:[Stanowisko / Position ]],0))="n/a","n/a",FR403-INDEX(tab_MinKomp[Język niemiecki / Deutsch],MATCH($B403,tab_MinKomp[[Stanowisko / Position ]:[Stanowisko / Position ]],0)))</f>
        <v>n/a</v>
      </c>
      <c r="FS404" s="194">
        <f>IF(INDEX(tab_MinKomp[Zarządzanie dokumentacją procesową / Process dokumentation management],MATCH($B403,tab_MinKomp[[Stanowisko / Position ]:[Stanowisko / Position ]],0))="n/a","n/a",FS403-INDEX(tab_MinKomp[Zarządzanie dokumentacją procesową / Process dokumentation management],MATCH($B403,tab_MinKomp[[Stanowisko / Position ]:[Stanowisko / Position ]],0)))</f>
        <v>-1</v>
      </c>
      <c r="FT404" s="194">
        <f>IF(INDEX(tab_MinKomp[Znajomość procesów z obszaru / Kenntiss der prozesse in dem Bereich],MATCH($B403,tab_MinKomp[[Stanowisko / Position ]:[Stanowisko / Position ]],0))="n/a","n/a",FT403-INDEX(tab_MinKomp[Znajomość procesów z obszaru / Kenntiss der prozesse in dem Bereich],MATCH($B403,tab_MinKomp[[Stanowisko / Position ]:[Stanowisko / Position ]],0)))</f>
        <v>0</v>
      </c>
      <c r="FU404" s="194">
        <f>IF(INDEX(tab_MinKomp[optymalizacja procesów / Prozessoptymalisierung],MATCH($B403,tab_MinKomp[[Stanowisko / Position ]:[Stanowisko / Position ]],0))="n/a","n/a",FU403-INDEX(tab_MinKomp[optymalizacja procesów / Prozessoptymalisierung],MATCH($B403,tab_MinKomp[[Stanowisko / Position ]:[Stanowisko / Position ]],0)))</f>
        <v>0</v>
      </c>
      <c r="FV404" s="194">
        <f>IF(INDEX(tab_MinKomp[Umiejętności szkoleniowe / Trainingsfähigkeiten],MATCH($B403,tab_MinKomp[[Stanowisko / Position ]:[Stanowisko / Position ]],0))="n/a","n/a",FV403-INDEX(tab_MinKomp[Umiejętności szkoleniowe / Trainingsfähigkeiten],MATCH($B403,tab_MinKomp[[Stanowisko / Position ]:[Stanowisko / Position ]],0)))</f>
        <v>0</v>
      </c>
      <c r="FW404" s="194">
        <f>IF(INDEX(tab_MinKomp[Analityczne myślenie, podejście / Analitysches Denken, Einstellung],MATCH($B403,tab_MinKomp[[Stanowisko / Position ]:[Stanowisko / Position ]],0))="n/a","n/a",FW403-INDEX(tab_MinKomp[Analityczne myślenie, podejście / Analitysches Denken, Einstellung],MATCH($B403,tab_MinKomp[[Stanowisko / Position ]:[Stanowisko / Position ]],0)))</f>
        <v>0</v>
      </c>
      <c r="FX404" s="194">
        <f>IF(INDEX(tab_MinKomp[Dokładność, precyzja w dzialaniu / Genauigkeit, Präzision in die Arbeit],MATCH($B403,tab_MinKomp[[Stanowisko / Position ]:[Stanowisko / Position ]],0))="n/a","n/a",FX403-INDEX(tab_MinKomp[Dokładność, precyzja w dzialaniu / Genauigkeit, Präzision in die Arbeit],MATCH($B403,tab_MinKomp[[Stanowisko / Position ]:[Stanowisko / Position ]],0)))</f>
        <v>0</v>
      </c>
      <c r="FY404" s="194">
        <f>IF(INDEX(tab_MinKomp[Dyspozycyjność / Verfügbarkeit],MATCH($B403,tab_MinKomp[[Stanowisko / Position ]:[Stanowisko / Position ]],0))="n/a","n/a",FY403-INDEX(tab_MinKomp[Dyspozycyjność / Verfügbarkeit],MATCH($B403,tab_MinKomp[[Stanowisko / Position ]:[Stanowisko / Position ]],0)))</f>
        <v>0</v>
      </c>
      <c r="FZ404" s="194">
        <f>IF(INDEX(tab_MinKomp[Zaangażowanie / 
Engagement],MATCH($B403,tab_MinKomp[[Stanowisko / Position ]:[Stanowisko / Position ]],0))="n/a","n/a",FZ403-INDEX(tab_MinKomp[Zaangażowanie / 
Engagement],MATCH($B403,tab_MinKomp[[Stanowisko / Position ]:[Stanowisko / Position ]],0)))</f>
        <v>0</v>
      </c>
      <c r="GA404" s="194" t="str">
        <f>IF(INDEX(tab_MinKomp[Konserwacja form guma],MATCH($B403,tab_MinKomp[[Stanowisko / Position ]:[Stanowisko / Position ]],0))="n/a","n/a",GA403-INDEX(tab_MinKomp[Konserwacja form guma],MATCH($B403,tab_MinKomp[[Stanowisko / Position ]:[Stanowisko / Position ]],0)))</f>
        <v>n/a</v>
      </c>
      <c r="GB404" s="194" t="str">
        <f>IF(INDEX(tab_MinKomp[Konserwacja form plastiki],MATCH($B403,tab_MinKomp[[Stanowisko / Position ]:[Stanowisko / Position ]],0))="n/a","n/a",GB403-INDEX(tab_MinKomp[Konserwacja form plastiki],MATCH($B403,tab_MinKomp[[Stanowisko / Position ]:[Stanowisko / Position ]],0)))</f>
        <v>n/a</v>
      </c>
      <c r="GC404" s="194">
        <f>IF(INDEX(tab_MinKomp[Elastyczność w działaniu],MATCH($B403,tab_MinKomp[[Stanowisko / Position ]:[Stanowisko / Position ]],0))="n/a","n/a",GC403-INDEX(tab_MinKomp[Elastyczność w działaniu],MATCH($B403,tab_MinKomp[[Stanowisko / Position ]:[Stanowisko / Position ]],0)))</f>
        <v>-1</v>
      </c>
      <c r="GD404" s="194">
        <f>IF(INDEX(tab_MinKomp[Komunikatywność],MATCH($B403,tab_MinKomp[[Stanowisko / Position ]:[Stanowisko / Position ]],0))="n/a","n/a",GD403-INDEX(tab_MinKomp[Komunikatywność],MATCH($B403,tab_MinKomp[[Stanowisko / Position ]:[Stanowisko / Position ]],0)))</f>
        <v>1</v>
      </c>
      <c r="GE404" s="193" t="str">
        <f>IF(INDEX(tab_MinKomp[Motywowanie i budowanie zaangażowania zespołu],MATCH($B403,tab_MinKomp[[Stanowisko / Position ]:[Stanowisko / Position ]],0))="n/a","n/a",GE403-INDEX(tab_MinKomp[Motywowanie i budowanie zaangażowania zespołu],MATCH($B403,tab_MinKomp[[Stanowisko / Position ]:[Stanowisko / Position ]],0)))</f>
        <v>n/a</v>
      </c>
      <c r="GF404" s="186" t="s">
        <v>248</v>
      </c>
      <c r="GG404" s="186" t="s">
        <v>248</v>
      </c>
      <c r="GH404" s="186" t="s">
        <v>248</v>
      </c>
      <c r="GI404" s="186" t="s">
        <v>248</v>
      </c>
      <c r="GJ404" s="186" t="s">
        <v>248</v>
      </c>
      <c r="GK404" s="186" t="s">
        <v>248</v>
      </c>
      <c r="GL404" s="186" t="s">
        <v>248</v>
      </c>
      <c r="GM404" s="186" t="s">
        <v>248</v>
      </c>
      <c r="GN404" s="186" t="s">
        <v>248</v>
      </c>
      <c r="GO404" s="186" t="s">
        <v>248</v>
      </c>
      <c r="GP404" s="186" t="s">
        <v>248</v>
      </c>
      <c r="GQ404" s="186" t="s">
        <v>248</v>
      </c>
      <c r="GR404" s="186" t="s">
        <v>248</v>
      </c>
      <c r="GS404" s="186" t="s">
        <v>248</v>
      </c>
      <c r="GT404" s="186" t="s">
        <v>248</v>
      </c>
      <c r="GU404" s="186" t="s">
        <v>248</v>
      </c>
      <c r="GV404" s="186" t="s">
        <v>248</v>
      </c>
      <c r="GW404" s="186" t="s">
        <v>248</v>
      </c>
      <c r="GX404" s="186" t="s">
        <v>248</v>
      </c>
      <c r="GY404" s="186" t="s">
        <v>248</v>
      </c>
      <c r="GZ404" s="261" t="s">
        <v>248</v>
      </c>
      <c r="HA404" s="261" t="s">
        <v>248</v>
      </c>
      <c r="HB404" s="191">
        <f>SUM(G404:GE404)/(HB403-(SUM(G404:GE404)))</f>
        <v>4.878048780487805E-2</v>
      </c>
    </row>
    <row r="405" spans="1:210" ht="24.9" customHeight="1" x14ac:dyDescent="0.3">
      <c r="A405" s="105" t="s">
        <v>314</v>
      </c>
      <c r="B405" s="105" t="s">
        <v>315</v>
      </c>
      <c r="C405" s="105" t="s">
        <v>433</v>
      </c>
      <c r="D405" s="105">
        <v>850</v>
      </c>
      <c r="E405" s="394" t="s">
        <v>590</v>
      </c>
      <c r="F405" s="185" t="s">
        <v>374</v>
      </c>
      <c r="G405" s="186">
        <v>2</v>
      </c>
      <c r="H405" s="186">
        <v>1</v>
      </c>
      <c r="I405" s="186">
        <v>2</v>
      </c>
      <c r="J405" s="186">
        <v>1</v>
      </c>
      <c r="K405" s="186">
        <v>1</v>
      </c>
      <c r="L405" s="186" t="s">
        <v>248</v>
      </c>
      <c r="M405" s="186" t="s">
        <v>248</v>
      </c>
      <c r="N405" s="186" t="s">
        <v>248</v>
      </c>
      <c r="O405" s="186">
        <v>1</v>
      </c>
      <c r="P405" s="186">
        <v>2</v>
      </c>
      <c r="Q405" s="186" t="s">
        <v>248</v>
      </c>
      <c r="R405" s="186" t="s">
        <v>248</v>
      </c>
      <c r="S405" s="186" t="s">
        <v>248</v>
      </c>
      <c r="T405" s="186" t="s">
        <v>248</v>
      </c>
      <c r="U405" s="186" t="s">
        <v>248</v>
      </c>
      <c r="V405" s="186" t="s">
        <v>248</v>
      </c>
      <c r="W405" s="186" t="s">
        <v>248</v>
      </c>
      <c r="X405" s="186" t="s">
        <v>248</v>
      </c>
      <c r="Y405" s="186" t="s">
        <v>248</v>
      </c>
      <c r="Z405" s="186" t="s">
        <v>248</v>
      </c>
      <c r="AA405" s="186" t="s">
        <v>248</v>
      </c>
      <c r="AB405" s="186" t="s">
        <v>248</v>
      </c>
      <c r="AC405" s="186" t="s">
        <v>248</v>
      </c>
      <c r="AD405" s="186" t="s">
        <v>248</v>
      </c>
      <c r="AE405" s="186" t="s">
        <v>248</v>
      </c>
      <c r="AF405" s="186" t="s">
        <v>248</v>
      </c>
      <c r="AG405" s="186" t="s">
        <v>248</v>
      </c>
      <c r="AH405" s="186" t="s">
        <v>248</v>
      </c>
      <c r="AI405" s="186" t="s">
        <v>248</v>
      </c>
      <c r="AJ405" s="186" t="s">
        <v>248</v>
      </c>
      <c r="AK405" s="186" t="s">
        <v>248</v>
      </c>
      <c r="AL405" s="186">
        <v>2</v>
      </c>
      <c r="AM405" s="186" t="s">
        <v>248</v>
      </c>
      <c r="AN405" s="186" t="s">
        <v>248</v>
      </c>
      <c r="AO405" s="186">
        <v>1</v>
      </c>
      <c r="AP405" s="186" t="s">
        <v>248</v>
      </c>
      <c r="AQ405" s="186">
        <v>1</v>
      </c>
      <c r="AR405" s="186" t="s">
        <v>248</v>
      </c>
      <c r="AS405" s="186" t="s">
        <v>248</v>
      </c>
      <c r="AT405" s="186" t="s">
        <v>248</v>
      </c>
      <c r="AU405" s="186" t="s">
        <v>248</v>
      </c>
      <c r="AV405" s="186">
        <v>2</v>
      </c>
      <c r="AW405" s="186">
        <v>1</v>
      </c>
      <c r="AX405" s="186" t="s">
        <v>248</v>
      </c>
      <c r="AY405" s="186" t="s">
        <v>248</v>
      </c>
      <c r="AZ405" s="186" t="s">
        <v>248</v>
      </c>
      <c r="BA405" s="186" t="s">
        <v>248</v>
      </c>
      <c r="BB405" s="186" t="s">
        <v>248</v>
      </c>
      <c r="BC405" s="186" t="s">
        <v>248</v>
      </c>
      <c r="BD405" s="186" t="s">
        <v>248</v>
      </c>
      <c r="BE405" s="186" t="s">
        <v>248</v>
      </c>
      <c r="BF405" s="186" t="s">
        <v>248</v>
      </c>
      <c r="BG405" s="186" t="s">
        <v>248</v>
      </c>
      <c r="BH405" s="186" t="s">
        <v>248</v>
      </c>
      <c r="BI405" s="186" t="s">
        <v>248</v>
      </c>
      <c r="BJ405" s="186" t="s">
        <v>248</v>
      </c>
      <c r="BK405" s="186" t="s">
        <v>248</v>
      </c>
      <c r="BL405" s="186" t="s">
        <v>248</v>
      </c>
      <c r="BM405" s="186" t="s">
        <v>248</v>
      </c>
      <c r="BN405" s="186" t="s">
        <v>248</v>
      </c>
      <c r="BO405" s="186">
        <v>2</v>
      </c>
      <c r="BP405" s="186" t="s">
        <v>248</v>
      </c>
      <c r="BQ405" s="186" t="s">
        <v>248</v>
      </c>
      <c r="BR405" s="186" t="s">
        <v>248</v>
      </c>
      <c r="BS405" s="186">
        <v>2</v>
      </c>
      <c r="BT405" s="186" t="s">
        <v>248</v>
      </c>
      <c r="BU405" s="186">
        <v>1</v>
      </c>
      <c r="BV405" s="186">
        <v>2</v>
      </c>
      <c r="BW405" s="186">
        <v>2</v>
      </c>
      <c r="BX405" s="186">
        <v>2</v>
      </c>
      <c r="BY405" s="186">
        <v>2</v>
      </c>
      <c r="BZ405" s="186">
        <v>1</v>
      </c>
      <c r="CA405" s="186">
        <v>2</v>
      </c>
      <c r="CB405" s="186" t="s">
        <v>248</v>
      </c>
      <c r="CC405" s="186" t="s">
        <v>248</v>
      </c>
      <c r="CD405" s="186">
        <v>2</v>
      </c>
      <c r="CE405" s="186">
        <v>2</v>
      </c>
      <c r="CF405" s="186">
        <v>2</v>
      </c>
      <c r="CG405" s="186">
        <v>2</v>
      </c>
      <c r="CH405" s="186" t="s">
        <v>248</v>
      </c>
      <c r="CI405" s="186" t="s">
        <v>248</v>
      </c>
      <c r="CJ405" s="186" t="s">
        <v>248</v>
      </c>
      <c r="CK405" s="186" t="s">
        <v>248</v>
      </c>
      <c r="CL405" s="186" t="s">
        <v>248</v>
      </c>
      <c r="CM405" s="186" t="s">
        <v>248</v>
      </c>
      <c r="CN405" s="186" t="s">
        <v>248</v>
      </c>
      <c r="CO405" s="186" t="s">
        <v>248</v>
      </c>
      <c r="CP405" s="186" t="s">
        <v>248</v>
      </c>
      <c r="CQ405" s="186" t="s">
        <v>248</v>
      </c>
      <c r="CR405" s="186" t="s">
        <v>248</v>
      </c>
      <c r="CS405" s="186" t="s">
        <v>248</v>
      </c>
      <c r="CT405" s="186" t="s">
        <v>248</v>
      </c>
      <c r="CU405" s="186" t="s">
        <v>248</v>
      </c>
      <c r="CV405" s="186" t="s">
        <v>248</v>
      </c>
      <c r="CW405" s="186">
        <v>2</v>
      </c>
      <c r="CX405" s="186" t="s">
        <v>248</v>
      </c>
      <c r="CY405" s="186" t="s">
        <v>248</v>
      </c>
      <c r="CZ405" s="186" t="s">
        <v>248</v>
      </c>
      <c r="DA405" s="186" t="s">
        <v>248</v>
      </c>
      <c r="DB405" s="186" t="s">
        <v>248</v>
      </c>
      <c r="DC405" s="186" t="s">
        <v>248</v>
      </c>
      <c r="DD405" s="186" t="s">
        <v>248</v>
      </c>
      <c r="DE405" s="186" t="s">
        <v>248</v>
      </c>
      <c r="DF405" s="186">
        <v>1</v>
      </c>
      <c r="DG405" s="186" t="s">
        <v>248</v>
      </c>
      <c r="DH405" s="186" t="s">
        <v>248</v>
      </c>
      <c r="DI405" s="186" t="s">
        <v>248</v>
      </c>
      <c r="DJ405" s="186" t="s">
        <v>248</v>
      </c>
      <c r="DK405" s="186" t="s">
        <v>248</v>
      </c>
      <c r="DL405" s="186" t="s">
        <v>248</v>
      </c>
      <c r="DM405" s="186" t="s">
        <v>248</v>
      </c>
      <c r="DN405" s="186" t="s">
        <v>248</v>
      </c>
      <c r="DO405" s="186" t="s">
        <v>248</v>
      </c>
      <c r="DP405" s="186" t="s">
        <v>248</v>
      </c>
      <c r="DQ405" s="186" t="s">
        <v>248</v>
      </c>
      <c r="DR405" s="186" t="s">
        <v>248</v>
      </c>
      <c r="DS405" s="186" t="s">
        <v>248</v>
      </c>
      <c r="DT405" s="186" t="s">
        <v>248</v>
      </c>
      <c r="DU405" s="186" t="s">
        <v>248</v>
      </c>
      <c r="DV405" s="186" t="s">
        <v>248</v>
      </c>
      <c r="DW405" s="186" t="s">
        <v>248</v>
      </c>
      <c r="DX405" s="186" t="s">
        <v>248</v>
      </c>
      <c r="DY405" s="186" t="s">
        <v>248</v>
      </c>
      <c r="DZ405" s="186" t="s">
        <v>248</v>
      </c>
      <c r="EA405" s="186" t="s">
        <v>248</v>
      </c>
      <c r="EB405" s="186" t="s">
        <v>248</v>
      </c>
      <c r="EC405" s="186" t="s">
        <v>248</v>
      </c>
      <c r="ED405" s="186" t="s">
        <v>248</v>
      </c>
      <c r="EE405" s="186" t="s">
        <v>248</v>
      </c>
      <c r="EF405" s="186" t="s">
        <v>248</v>
      </c>
      <c r="EG405" s="186" t="s">
        <v>248</v>
      </c>
      <c r="EH405" s="186" t="s">
        <v>248</v>
      </c>
      <c r="EI405" s="186" t="s">
        <v>248</v>
      </c>
      <c r="EJ405" s="186" t="s">
        <v>248</v>
      </c>
      <c r="EK405" s="186" t="s">
        <v>248</v>
      </c>
      <c r="EL405" s="184" t="s">
        <v>248</v>
      </c>
      <c r="EM405" s="184" t="s">
        <v>248</v>
      </c>
      <c r="EN405" s="184" t="s">
        <v>248</v>
      </c>
      <c r="EO405" s="186" t="s">
        <v>248</v>
      </c>
      <c r="EP405" s="186" t="s">
        <v>248</v>
      </c>
      <c r="EQ405" s="186" t="s">
        <v>248</v>
      </c>
      <c r="ER405" s="186" t="s">
        <v>248</v>
      </c>
      <c r="ES405" s="186" t="s">
        <v>248</v>
      </c>
      <c r="ET405" s="186" t="s">
        <v>248</v>
      </c>
      <c r="EU405" s="186" t="s">
        <v>248</v>
      </c>
      <c r="EV405" s="186" t="s">
        <v>248</v>
      </c>
      <c r="EW405" s="186" t="s">
        <v>248</v>
      </c>
      <c r="EX405" s="186" t="s">
        <v>248</v>
      </c>
      <c r="EY405" s="186" t="s">
        <v>248</v>
      </c>
      <c r="EZ405" s="186" t="s">
        <v>248</v>
      </c>
      <c r="FA405" s="186" t="s">
        <v>248</v>
      </c>
      <c r="FB405" s="186" t="s">
        <v>248</v>
      </c>
      <c r="FC405" s="186" t="s">
        <v>248</v>
      </c>
      <c r="FD405" s="186" t="s">
        <v>248</v>
      </c>
      <c r="FE405" s="186" t="s">
        <v>248</v>
      </c>
      <c r="FF405" s="186" t="s">
        <v>248</v>
      </c>
      <c r="FG405" s="186" t="s">
        <v>248</v>
      </c>
      <c r="FH405" s="186" t="s">
        <v>248</v>
      </c>
      <c r="FI405" s="186" t="s">
        <v>248</v>
      </c>
      <c r="FJ405" s="186" t="s">
        <v>248</v>
      </c>
      <c r="FK405" s="186" t="s">
        <v>248</v>
      </c>
      <c r="FL405" s="186" t="s">
        <v>248</v>
      </c>
      <c r="FM405" s="186" t="s">
        <v>248</v>
      </c>
      <c r="FN405" s="186" t="s">
        <v>248</v>
      </c>
      <c r="FO405" s="186" t="s">
        <v>248</v>
      </c>
      <c r="FP405" s="186" t="s">
        <v>248</v>
      </c>
      <c r="FQ405" s="187" t="s">
        <v>248</v>
      </c>
      <c r="FR405" s="187" t="s">
        <v>248</v>
      </c>
      <c r="FS405" s="186">
        <v>2</v>
      </c>
      <c r="FT405" s="186">
        <v>2</v>
      </c>
      <c r="FU405" s="186">
        <v>2</v>
      </c>
      <c r="FV405" s="186">
        <v>1</v>
      </c>
      <c r="FW405" s="186">
        <v>1</v>
      </c>
      <c r="FX405" s="186">
        <v>2</v>
      </c>
      <c r="FY405" s="186">
        <v>2</v>
      </c>
      <c r="FZ405" s="186">
        <v>2</v>
      </c>
      <c r="GA405" s="186" t="s">
        <v>248</v>
      </c>
      <c r="GB405" s="186" t="s">
        <v>248</v>
      </c>
      <c r="GC405" s="186">
        <v>2</v>
      </c>
      <c r="GD405" s="186">
        <v>1</v>
      </c>
      <c r="GE405" s="186" t="s">
        <v>248</v>
      </c>
      <c r="GF405" s="186" t="s">
        <v>248</v>
      </c>
      <c r="GG405" s="186" t="s">
        <v>248</v>
      </c>
      <c r="GH405" s="186" t="s">
        <v>248</v>
      </c>
      <c r="GI405" s="186" t="s">
        <v>248</v>
      </c>
      <c r="GJ405" s="186" t="s">
        <v>248</v>
      </c>
      <c r="GK405" s="186" t="s">
        <v>248</v>
      </c>
      <c r="GL405" s="186" t="s">
        <v>248</v>
      </c>
      <c r="GM405" s="186" t="s">
        <v>248</v>
      </c>
      <c r="GN405" s="186" t="s">
        <v>248</v>
      </c>
      <c r="GO405" s="186" t="s">
        <v>248</v>
      </c>
      <c r="GP405" s="186" t="s">
        <v>248</v>
      </c>
      <c r="GQ405" s="186" t="s">
        <v>248</v>
      </c>
      <c r="GR405" s="186" t="s">
        <v>248</v>
      </c>
      <c r="GS405" s="186" t="s">
        <v>248</v>
      </c>
      <c r="GT405" s="186" t="s">
        <v>248</v>
      </c>
      <c r="GU405" s="186" t="s">
        <v>248</v>
      </c>
      <c r="GV405" s="186" t="s">
        <v>248</v>
      </c>
      <c r="GW405" s="186" t="s">
        <v>248</v>
      </c>
      <c r="GX405" s="186" t="s">
        <v>248</v>
      </c>
      <c r="GY405" s="186" t="s">
        <v>248</v>
      </c>
      <c r="GZ405" s="261" t="s">
        <v>248</v>
      </c>
      <c r="HA405" s="261" t="s">
        <v>248</v>
      </c>
      <c r="HB405" s="188">
        <f t="shared" ref="HB405" si="390">SUM(G405:GE405)</f>
        <v>61</v>
      </c>
    </row>
    <row r="406" spans="1:210" ht="24.9" customHeight="1" thickBot="1" x14ac:dyDescent="0.35">
      <c r="A406" s="108" t="str">
        <f t="shared" ref="A406" si="391">A405</f>
        <v>Prod.-Q-1</v>
      </c>
      <c r="B406" s="108" t="str">
        <f t="shared" ref="B406" si="392">B405</f>
        <v>Pracownik Produkcji</v>
      </c>
      <c r="C406" s="108" t="str">
        <f t="shared" ref="C406" si="393">C405</f>
        <v>RS</v>
      </c>
      <c r="D406" s="108">
        <f t="shared" ref="D406" si="394">D405</f>
        <v>850</v>
      </c>
      <c r="E406" s="395"/>
      <c r="F406" s="189" t="s">
        <v>375</v>
      </c>
      <c r="G406" s="192">
        <f>IF(INDEX(tab_MinKomp[Przepisy BHP / BHP Vorschriften],MATCH($B405,tab_MinKomp[[Stanowisko / Position ]:[Stanowisko / Position ]],0))="n/a","n/a",G405-INDEX(tab_MinKomp[Przepisy BHP / BHP Vorschriften],MATCH($B405,tab_MinKomp[[Stanowisko / Position ]:[Stanowisko / Position ]],0)))</f>
        <v>0</v>
      </c>
      <c r="H406" s="193">
        <f>IF(INDEX(tab_MinKomp[Przepisy PPOŻ / Brandschutzbestimmungen],MATCH($B405,tab_MinKomp[[Stanowisko / Position ]:[Stanowisko / Position ]],0))="n/a","n/a",H405-INDEX(tab_MinKomp[Przepisy PPOŻ / Brandschutzbestimmungen],MATCH($B405,tab_MinKomp[[Stanowisko / Position ]:[Stanowisko / Position ]],0)))</f>
        <v>0</v>
      </c>
      <c r="I406" s="193">
        <f>IF(INDEX(tab_MinKomp[Ryzyko zawodowe na stanowiskach pracyv/ Berufliche Risiken an Arbeitsstellen],MATCH($B405,tab_MinKomp[[Stanowisko / Position ]:[Stanowisko / Position ]],0))="n/a","n/a",I405-INDEX(tab_MinKomp[Ryzyko zawodowe na stanowiskach pracyv/ Berufliche Risiken an Arbeitsstellen],MATCH($B405,tab_MinKomp[[Stanowisko / Position ]:[Stanowisko / Position ]],0)))</f>
        <v>0</v>
      </c>
      <c r="J406" s="193">
        <f>IF(INDEX(tab_MinKomp[Gospodarka substancjami niebezpiecznymi / Gefahrstoffmanagement],MATCH($B405,tab_MinKomp[[Stanowisko / Position ]:[Stanowisko / Position ]],0))="n/a","n/a",J405-INDEX(tab_MinKomp[Gospodarka substancjami niebezpiecznymi / Gefahrstoffmanagement],MATCH($B405,tab_MinKomp[[Stanowisko / Position ]:[Stanowisko / Position ]],0)))</f>
        <v>0</v>
      </c>
      <c r="K406" s="193">
        <f>IF(INDEX(tab_MinKomp[Gospodarka odpadami / Abfallwirtschaft],MATCH($B405,tab_MinKomp[[Stanowisko / Position ]:[Stanowisko / Position ]],0))="n/a","n/a",K405-INDEX(tab_MinKomp[Gospodarka odpadami / Abfallwirtschaft],MATCH($B405,tab_MinKomp[[Stanowisko / Position ]:[Stanowisko / Position ]],0)))</f>
        <v>0</v>
      </c>
      <c r="L406" s="194" t="str">
        <f>IF(INDEX(tab_MinKomp[Przepisy kodeksu pracy / Bestimmungen des Arbeitsgesetzes],MATCH($B405,tab_MinKomp[[Stanowisko / Position ]:[Stanowisko / Position ]],0))="n/a","n/a",L405-INDEX(tab_MinKomp[Przepisy kodeksu pracy / Bestimmungen des Arbeitsgesetzes],MATCH($B405,tab_MinKomp[[Stanowisko / Position ]:[Stanowisko / Position ]],0)))</f>
        <v>n/a</v>
      </c>
      <c r="M406" s="195" t="str">
        <f>IF(INDEX(tab_MinKomp[Przepisy o ub.społ. ZUS  / Sozialversicherungsvorschriften],MATCH($B405,tab_MinKomp[[Stanowisko / Position ]:[Stanowisko / Position ]],0))="n/a","n/a",M405-INDEX(tab_MinKomp[Przepisy o ub.społ. ZUS  / Sozialversicherungsvorschriften],MATCH($B405,tab_MinKomp[[Stanowisko / Position ]:[Stanowisko / Position ]],0)))</f>
        <v>n/a</v>
      </c>
      <c r="N406" s="194" t="str">
        <f>IF(INDEX(tab_MinKomp[PRZEPISY O PDOF /persönlich Einkommensteuergesetz ],MATCH($B405,tab_MinKomp[[Stanowisko / Position ]:[Stanowisko / Position ]],0))="n/a","n/a",N405-INDEX(tab_MinKomp[PRZEPISY O PDOF /persönlich Einkommensteuergesetz ],MATCH($B405,tab_MinKomp[[Stanowisko / Position ]:[Stanowisko / Position ]],0)))</f>
        <v>n/a</v>
      </c>
      <c r="O406" s="194">
        <f>IF(INDEX(tab_MinKomp[Regulamin pracy / Arbeitsordnung],MATCH($B405,tab_MinKomp[[Stanowisko / Position ]:[Stanowisko / Position ]],0))="n/a","n/a",O405-INDEX(tab_MinKomp[Regulamin pracy / Arbeitsordnung],MATCH($B405,tab_MinKomp[[Stanowisko / Position ]:[Stanowisko / Position ]],0)))</f>
        <v>0</v>
      </c>
      <c r="P406" s="194">
        <f>IF(INDEX(tab_MinKomp[Regulamin wynagradzania / Vergütungsordnung],MATCH($B405,tab_MinKomp[[Stanowisko / Position ]:[Stanowisko / Position ]],0))="n/a","n/a",P405-INDEX(tab_MinKomp[Regulamin wynagradzania / Vergütungsordnung],MATCH($B405,tab_MinKomp[[Stanowisko / Position ]:[Stanowisko / Position ]],0)))</f>
        <v>1</v>
      </c>
      <c r="Q406" s="194" t="str">
        <f>IF(INDEX(tab_MinKomp[System R2PŁATNIK PRO: Płace / Lohnabrechnung],MATCH($B405,tab_MinKomp[[Stanowisko / Position ]:[Stanowisko / Position ]],0))="n/a","n/a",Q405-INDEX(tab_MinKomp[System R2PŁATNIK PRO: Płace / Lohnabrechnung],MATCH($B405,tab_MinKomp[[Stanowisko / Position ]:[Stanowisko / Position ]],0)))</f>
        <v>n/a</v>
      </c>
      <c r="R406" s="194" t="str">
        <f>IF(INDEX(tab_MinKomp[SystemR2PŁATNIK PRO: KADRY / Personaldaten],MATCH($B405,tab_MinKomp[[Stanowisko / Position ]:[Stanowisko / Position ]],0))="n/a","n/a",R405-INDEX(tab_MinKomp[SystemR2PŁATNIK PRO: KADRY / Personaldaten],MATCH($B405,tab_MinKomp[[Stanowisko / Position ]:[Stanowisko / Position ]],0)))</f>
        <v>n/a</v>
      </c>
      <c r="S406" s="194" t="str">
        <f>IF(INDEX(tab_MinKomp[SYSTEM R2PŁATNIK PRO: zarządzanie pracownikami / Arbeitsverwaltung],MATCH($B405,tab_MinKomp[[Stanowisko / Position ]:[Stanowisko / Position ]],0))="n/a","n/a",S405-INDEX(tab_MinKomp[SYSTEM R2PŁATNIK PRO: zarządzanie pracownikami / Arbeitsverwaltung],MATCH($B405,tab_MinKomp[[Stanowisko / Position ]:[Stanowisko / Position ]],0)))</f>
        <v>n/a</v>
      </c>
      <c r="T406" s="194" t="str">
        <f>IF(INDEX(tab_MinKomp[Doradztwo, wsparcie personalne / Personalberatung und Unterstützung],MATCH($B405,tab_MinKomp[[Stanowisko / Position ]:[Stanowisko / Position ]],0))="n/a","n/a",T405-INDEX(tab_MinKomp[Doradztwo, wsparcie personalne / Personalberatung und Unterstützung],MATCH($B405,tab_MinKomp[[Stanowisko / Position ]:[Stanowisko / Position ]],0)))</f>
        <v>n/a</v>
      </c>
      <c r="U406" s="194" t="str">
        <f>IF(INDEX(tab_MinKomp[Przepisy o podatku VAT / MwSt.- Gesetz],MATCH($B405,tab_MinKomp[[Stanowisko / Position ]:[Stanowisko / Position ]],0))="n/a","n/a",U405-INDEX(tab_MinKomp[Przepisy o podatku VAT / MwSt.- Gesetz],MATCH($B405,tab_MinKomp[[Stanowisko / Position ]:[Stanowisko / Position ]],0)))</f>
        <v>n/a</v>
      </c>
      <c r="V406" s="194" t="str">
        <f>IF(INDEX(tab_MinKomp[PrzepisyPDOP / geschäftlich Einkommensteuergesetz],MATCH($B405,tab_MinKomp[[Stanowisko / Position ]:[Stanowisko / Position ]],0))="n/a","n/a",V405-INDEX(tab_MinKomp[PrzepisyPDOP / geschäftlich Einkommensteuergesetz],MATCH($B405,tab_MinKomp[[Stanowisko / Position ]:[Stanowisko / Position ]],0)))</f>
        <v>n/a</v>
      </c>
      <c r="W406" s="194" t="str">
        <f>IF(INDEX(tab_MinKomp[System BAAN / FINANSE (FIBU)],MATCH($B405,tab_MinKomp[[Stanowisko / Position ]:[Stanowisko / Position ]],0))="n/a","n/a",W405-INDEX(tab_MinKomp[System BAAN / FINANSE (FIBU)],MATCH($B405,tab_MinKomp[[Stanowisko / Position ]:[Stanowisko / Position ]],0)))</f>
        <v>n/a</v>
      </c>
      <c r="X406" s="194" t="str">
        <f>IF(INDEX(tab_MinKomp[Systemy pomocnicze / Hilfssysteme(STOCKPROGRAM, KALK2000 etc.)],MATCH($B405,tab_MinKomp[[Stanowisko / Position ]:[Stanowisko / Position ]],0))="n/a","n/a",X405-INDEX(tab_MinKomp[Systemy pomocnicze / Hilfssysteme(STOCKPROGRAM, KALK2000 etc.)],MATCH($B405,tab_MinKomp[[Stanowisko / Position ]:[Stanowisko / Position ]],0)))</f>
        <v>n/a</v>
      </c>
      <c r="Y406" s="194" t="str">
        <f>IF(INDEX(tab_MinKomp[Polityka rachunkowości / Buchführungspolitik],MATCH($B405,tab_MinKomp[[Stanowisko / Position ]:[Stanowisko / Position ]],0))="n/a","n/a",Y405-INDEX(tab_MinKomp[Polityka rachunkowości / Buchführungspolitik],MATCH($B405,tab_MinKomp[[Stanowisko / Position ]:[Stanowisko / Position ]],0)))</f>
        <v>n/a</v>
      </c>
      <c r="Z406" s="194" t="str">
        <f>IF(INDEX(tab_MinKomp[Ustawa o rachunkowości / Rechnungslegungsgesetz],MATCH($B405,tab_MinKomp[[Stanowisko / Position ]:[Stanowisko / Position ]],0))="n/a","n/a",Z405-INDEX(tab_MinKomp[Ustawa o rachunkowości / Rechnungslegungsgesetz],MATCH($B405,tab_MinKomp[[Stanowisko / Position ]:[Stanowisko / Position ]],0)))</f>
        <v>n/a</v>
      </c>
      <c r="AA406" s="194" t="str">
        <f>IF(INDEX(tab_MinKomp[WORKFLOW - TS-100],MATCH($B405,tab_MinKomp[[Stanowisko / Position ]:[Stanowisko / Position ]],0))="n/a","n/a",AA405-INDEX(tab_MinKomp[WORKFLOW - TS-100],MATCH($B405,tab_MinKomp[[Stanowisko / Position ]:[Stanowisko / Position ]],0)))</f>
        <v>n/a</v>
      </c>
      <c r="AB406" s="194" t="str">
        <f>IF(INDEX(tab_MinKomp[WORKFLOW - SFMS],MATCH($B405,tab_MinKomp[[Stanowisko / Position ]:[Stanowisko / Position ]],0))="n/a","n/a",AB405-INDEX(tab_MinKomp[WORKFLOW - SFMS],MATCH($B405,tab_MinKomp[[Stanowisko / Position ]:[Stanowisko / Position ]],0)))</f>
        <v>n/a</v>
      </c>
      <c r="AC406" s="194" t="str">
        <f>IF(INDEX(tab_MinKomp[System ISO 9001:2015],MATCH($B405,tab_MinKomp[[Stanowisko / Position ]:[Stanowisko / Position ]],0))="n/a","n/a",AC405-INDEX(tab_MinKomp[System ISO 9001:2015],MATCH($B405,tab_MinKomp[[Stanowisko / Position ]:[Stanowisko / Position ]],0)))</f>
        <v>n/a</v>
      </c>
      <c r="AD406" s="194" t="str">
        <f>IF(INDEX(tab_MinKomp[System ISO 9001:2015],MATCH($B405,tab_MinKomp[[Stanowisko / Position ]:[Stanowisko / Position ]],0))="n/a","n/a",AD405-INDEX(tab_MinKomp[System ISO 9001:2015],MATCH($B405,tab_MinKomp[[Stanowisko / Position ]:[Stanowisko / Position ]],0)))</f>
        <v>n/a</v>
      </c>
      <c r="AE406" s="194" t="str">
        <f>IF(INDEX(tab_MinKomp[System ISO 9001:2015],MATCH($B405,tab_MinKomp[[Stanowisko / Position ]:[Stanowisko / Position ]],0))="n/a","n/a",AE405-INDEX(tab_MinKomp[System ISO 9001:2015],MATCH($B405,tab_MinKomp[[Stanowisko / Position ]:[Stanowisko / Position ]],0)))</f>
        <v>n/a</v>
      </c>
      <c r="AF406" s="194" t="str">
        <f>IF(INDEX(tab_MinKomp[System ISO 9001:2015],MATCH($B405,tab_MinKomp[[Stanowisko / Position ]:[Stanowisko / Position ]],0))="n/a","n/a",AF405-INDEX(tab_MinKomp[System ISO 9001:2015],MATCH($B405,tab_MinKomp[[Stanowisko / Position ]:[Stanowisko / Position ]],0)))</f>
        <v>n/a</v>
      </c>
      <c r="AG406" s="194" t="str">
        <f>IF(INDEX(tab_MinKomp[Wymagania VDA 6.3 Process / Forderungen],MATCH($B405,tab_MinKomp[[Stanowisko / Position ]:[Stanowisko / Position ]],0))="n/a","n/a",AG405-INDEX(tab_MinKomp[Wymagania VDA 6.3 Process / Forderungen],MATCH($B405,tab_MinKomp[[Stanowisko / Position ]:[Stanowisko / Position ]],0)))</f>
        <v>n/a</v>
      </c>
      <c r="AH406" s="194" t="str">
        <f>IF(INDEX(tab_MinKomp[Wymagania VDA 6.5 Product / Forderungen],MATCH($B405,tab_MinKomp[[Stanowisko / Position ]:[Stanowisko / Position ]],0))="n/a","n/a",AH405-INDEX(tab_MinKomp[Wymagania VDA 6.5 Product / Forderungen],MATCH($B405,tab_MinKomp[[Stanowisko / Position ]:[Stanowisko / Position ]],0)))</f>
        <v>n/a</v>
      </c>
      <c r="AI406" s="194" t="str">
        <f>IF(INDEX(tab_MinKomp[System ISO 9001:2015],MATCH($B405,tab_MinKomp[[Stanowisko / Position ]:[Stanowisko / Position ]],0))="n/a","n/a",AI405-INDEX(tab_MinKomp[System ISO 9001:2015],MATCH($B405,tab_MinKomp[[Stanowisko / Position ]:[Stanowisko / Position ]],0)))</f>
        <v>n/a</v>
      </c>
      <c r="AJ406" s="194" t="str">
        <f>IF(INDEX(tab_MinKomp[Auditor systemu ISO 17021:2018],MATCH($B405,tab_MinKomp[[Stanowisko / Position ]:[Stanowisko / Position ]],0))="n/a","n/a",AJ405-INDEX(tab_MinKomp[Auditor systemu ISO 17021:2018],MATCH($B405,tab_MinKomp[[Stanowisko / Position ]:[Stanowisko / Position ]],0)))</f>
        <v>n/a</v>
      </c>
      <c r="AK406" s="194" t="str">
        <f>IF(INDEX(tab_MinKomp[Pełnomocnik systemu / Systemvertreter],MATCH($B405,tab_MinKomp[[Stanowisko / Position ]:[Stanowisko / Position ]],0))="n/a","n/a",AK405-INDEX(tab_MinKomp[Pełnomocnik systemu / Systemvertreter],MATCH($B405,tab_MinKomp[[Stanowisko / Position ]:[Stanowisko / Position ]],0)))</f>
        <v>n/a</v>
      </c>
      <c r="AL406" s="194">
        <f>IF(INDEX(tab_MinKomp[Polityka Etyczna - Compliance],MATCH($B405,tab_MinKomp[[Stanowisko / Position ]:[Stanowisko / Position ]],0))="n/a","n/a",AL405-INDEX(tab_MinKomp[Polityka Etyczna - Compliance],MATCH($B405,tab_MinKomp[[Stanowisko / Position ]:[Stanowisko / Position ]],0)))</f>
        <v>1</v>
      </c>
      <c r="AM406" s="194" t="str">
        <f>IF(INDEX(tab_MinKomp[WDRAŻANIE NOWYCH PROJEKTÓW/ PROCEDURA CTM],MATCH($B405,tab_MinKomp[[Stanowisko / Position ]:[Stanowisko / Position ]],0))="n/a","n/a",AM405-INDEX(tab_MinKomp[WDRAŻANIE NOWYCH PROJEKTÓW/ PROCEDURA CTM],MATCH($B405,tab_MinKomp[[Stanowisko / Position ]:[Stanowisko / Position ]],0)))</f>
        <v>n/a</v>
      </c>
      <c r="AN406" s="194" t="str">
        <f>IF(INDEX(tab_MinKomp[KAMIENIE MILOWE MSL/PIFF],MATCH($B405,tab_MinKomp[[Stanowisko / Position ]:[Stanowisko / Position ]],0))="n/a","n/a",AN405-INDEX(tab_MinKomp[KAMIENIE MILOWE MSL/PIFF],MATCH($B405,tab_MinKomp[[Stanowisko / Position ]:[Stanowisko / Position ]],0)))</f>
        <v>n/a</v>
      </c>
      <c r="AO406" s="194">
        <f>IF(INDEX(tab_MinKomp[CP],MATCH($B405,tab_MinKomp[[Stanowisko / Position ]:[Stanowisko / Position ]],0))="n/a","n/a",AO405-INDEX(tab_MinKomp[CP],MATCH($B405,tab_MinKomp[[Stanowisko / Position ]:[Stanowisko / Position ]],0)))</f>
        <v>0</v>
      </c>
      <c r="AP406" s="194" t="str">
        <f>IF(INDEX(tab_MinKomp[FMEA],MATCH($B405,tab_MinKomp[[Stanowisko / Position ]:[Stanowisko / Position ]],0))="n/a","n/a",AP405-INDEX(tab_MinKomp[FMEA],MATCH($B405,tab_MinKomp[[Stanowisko / Position ]:[Stanowisko / Position ]],0)))</f>
        <v>n/a</v>
      </c>
      <c r="AQ406" s="194">
        <f>IF(INDEX(tab_MinKomp[FLOW CHART],MATCH($B405,tab_MinKomp[[Stanowisko / Position ]:[Stanowisko / Position ]],0))="n/a","n/a",AQ405-INDEX(tab_MinKomp[FLOW CHART],MATCH($B405,tab_MinKomp[[Stanowisko / Position ]:[Stanowisko / Position ]],0)))</f>
        <v>0</v>
      </c>
      <c r="AR406" s="194" t="str">
        <f>IF(INDEX(tab_MinKomp[APQP],MATCH($B405,tab_MinKomp[[Stanowisko / Position ]:[Stanowisko / Position ]],0))="n/a","n/a",AR405-INDEX(tab_MinKomp[APQP],MATCH($B405,tab_MinKomp[[Stanowisko / Position ]:[Stanowisko / Position ]],0)))</f>
        <v>n/a</v>
      </c>
      <c r="AS406" s="194" t="str">
        <f>IF(INDEX(tab_MinKomp[MSA],MATCH($B405,tab_MinKomp[[Stanowisko / Position ]:[Stanowisko / Position ]],0))="n/a","n/a",AS405-INDEX(tab_MinKomp[MSA],MATCH($B405,tab_MinKomp[[Stanowisko / Position ]:[Stanowisko / Position ]],0)))</f>
        <v>n/a</v>
      </c>
      <c r="AT406" s="194" t="str">
        <f>IF(INDEX(tab_MinKomp[SPC],MATCH($B405,tab_MinKomp[[Stanowisko / Position ]:[Stanowisko / Position ]],0))="n/a","n/a",AT405-INDEX(tab_MinKomp[SPC],MATCH($B405,tab_MinKomp[[Stanowisko / Position ]:[Stanowisko / Position ]],0)))</f>
        <v>n/a</v>
      </c>
      <c r="AU406" s="194" t="str">
        <f>IF(INDEX(tab_MinKomp[CSR (SPECYFICZNE WYMAGANIA KLIENTA)],MATCH($B405,tab_MinKomp[[Stanowisko / Position ]:[Stanowisko / Position ]],0))="n/a","n/a",AU405-INDEX(tab_MinKomp[CSR (SPECYFICZNE WYMAGANIA KLIENTA)],MATCH($B405,tab_MinKomp[[Stanowisko / Position ]:[Stanowisko / Position ]],0)))</f>
        <v>n/a</v>
      </c>
      <c r="AV406" s="194">
        <f>IF(INDEX(tab_MinKomp[5S],MATCH($B405,tab_MinKomp[[Stanowisko / Position ]:[Stanowisko / Position ]],0))="n/a","n/a",AV405-INDEX(tab_MinKomp[5S],MATCH($B405,tab_MinKomp[[Stanowisko / Position ]:[Stanowisko / Position ]],0)))</f>
        <v>0</v>
      </c>
      <c r="AW406" s="194">
        <f>IF(INDEX(tab_MinKomp[LEAN MANAGEMENT],MATCH($B405,tab_MinKomp[[Stanowisko / Position ]:[Stanowisko / Position ]],0))="n/a","n/a",AW405-INDEX(tab_MinKomp[LEAN MANAGEMENT],MATCH($B405,tab_MinKomp[[Stanowisko / Position ]:[Stanowisko / Position ]],0)))</f>
        <v>0</v>
      </c>
      <c r="AX406" s="194" t="str">
        <f>IF(INDEX(tab_MinKomp[5R],MATCH($B405,tab_MinKomp[[Stanowisko / Position ]:[Stanowisko / Position ]],0))="n/a","n/a",AX405-INDEX(tab_MinKomp[5R],MATCH($B405,tab_MinKomp[[Stanowisko / Position ]:[Stanowisko / Position ]],0)))</f>
        <v>n/a</v>
      </c>
      <c r="AY406" s="194" t="str">
        <f>IF(INDEX(tab_MinKomp[Six Sigma],MATCH($B405,tab_MinKomp[[Stanowisko / Position ]:[Stanowisko / Position ]],0))="n/a","n/a",AY405-INDEX(tab_MinKomp[Six Sigma],MATCH($B405,tab_MinKomp[[Stanowisko / Position ]:[Stanowisko / Position ]],0)))</f>
        <v>n/a</v>
      </c>
      <c r="AZ406" s="194" t="str">
        <f>IF(INDEX(tab_MinKomp[System BAAN / Distribution &amp; Supply Chain],MATCH($B405,tab_MinKomp[[Stanowisko / Position ]:[Stanowisko / Position ]],0))="n/a","n/a",AZ405-INDEX(tab_MinKomp[System BAAN / Distribution &amp; Supply Chain],MATCH($B405,tab_MinKomp[[Stanowisko / Position ]:[Stanowisko / Position ]],0)))</f>
        <v>n/a</v>
      </c>
      <c r="BA406" s="194" t="str">
        <f>IF(INDEX(tab_MinKomp[Gospodarka magazynowa / Lagerverwaltung],MATCH($B405,tab_MinKomp[[Stanowisko / Position ]:[Stanowisko / Position ]],0))="n/a","n/a",BA405-INDEX(tab_MinKomp[Gospodarka magazynowa / Lagerverwaltung],MATCH($B405,tab_MinKomp[[Stanowisko / Position ]:[Stanowisko / Position ]],0)))</f>
        <v>n/a</v>
      </c>
      <c r="BB406" s="194" t="str">
        <f>IF(INDEX(tab_MinKomp[Inwentaryzacja - organizacja i przebieg / Inventurprozess],MATCH($B405,tab_MinKomp[[Stanowisko / Position ]:[Stanowisko / Position ]],0))="n/a","n/a",BB405-INDEX(tab_MinKomp[Inwentaryzacja - organizacja i przebieg / Inventurprozess],MATCH($B405,tab_MinKomp[[Stanowisko / Position ]:[Stanowisko / Position ]],0)))</f>
        <v>n/a</v>
      </c>
      <c r="BC406" s="194" t="str">
        <f>IF(INDEX(tab_MinKomp[Organizacja dostaw / Versorgungsorganisation],MATCH($B405,tab_MinKomp[[Stanowisko / Position ]:[Stanowisko / Position ]],0))="n/a","n/a",BC405-INDEX(tab_MinKomp[Organizacja dostaw / Versorgungsorganisation],MATCH($B405,tab_MinKomp[[Stanowisko / Position ]:[Stanowisko / Position ]],0)))</f>
        <v>n/a</v>
      </c>
      <c r="BD406" s="194" t="str">
        <f>IF(INDEX(tab_MinKomp[Organizacja wysyłek / Organisation von Lieferungen],MATCH($B405,tab_MinKomp[[Stanowisko / Position ]:[Stanowisko / Position ]],0))="n/a","n/a",BD405-INDEX(tab_MinKomp[Organizacja wysyłek / Organisation von Lieferungen],MATCH($B405,tab_MinKomp[[Stanowisko / Position ]:[Stanowisko / Position ]],0)))</f>
        <v>n/a</v>
      </c>
      <c r="BE406" s="194" t="str">
        <f>IF(INDEX(tab_MinKomp[Analiza magazynowa - Program Polen.mdb / Inventuranalyse],MATCH($B405,tab_MinKomp[[Stanowisko / Position ]:[Stanowisko / Position ]],0))="n/a","n/a",BE405-INDEX(tab_MinKomp[Analiza magazynowa - Program Polen.mdb / Inventuranalyse],MATCH($B405,tab_MinKomp[[Stanowisko / Position ]:[Stanowisko / Position ]],0)))</f>
        <v>n/a</v>
      </c>
      <c r="BF406" s="190" t="str">
        <f>IF(INDEX(tab_MinKomp[MMOG (Materials Management Operations Guidelines)],MATCH($B405,tab_MinKomp[[Stanowisko / Position ]:[Stanowisko / Position ]],0))="n/a","n/a",BF405-INDEX(tab_MinKomp[MMOG (Materials Management Operations Guidelines)],MATCH($B405,tab_MinKomp[[Stanowisko / Position ]:[Stanowisko / Position ]],0)))</f>
        <v>n/a</v>
      </c>
      <c r="BG406" s="190" t="str">
        <f>IF(INDEX(tab_MinKomp[GPP],MATCH($B405,tab_MinKomp[[Stanowisko / Position ]:[Stanowisko / Position ]],0))="n/a","n/a",BG405-INDEX(tab_MinKomp[GPP],MATCH($B405,tab_MinKomp[[Stanowisko / Position ]:[Stanowisko / Position ]],0)))</f>
        <v>n/a</v>
      </c>
      <c r="BH406" s="190" t="str">
        <f>IF(INDEX(tab_MinKomp[AIAG (Automotive Industry Action Group)],MATCH($B405,tab_MinKomp[[Stanowisko / Position ]:[Stanowisko / Position ]],0))="n/a","n/a",BH405-INDEX(tab_MinKomp[AIAG (Automotive Industry Action Group)],MATCH($B405,tab_MinKomp[[Stanowisko / Position ]:[Stanowisko / Position ]],0)))</f>
        <v>n/a</v>
      </c>
      <c r="BI406" s="190" t="str">
        <f>IF(INDEX(tab_MinKomp[Super-G disputes],MATCH($B405,tab_MinKomp[[Stanowisko / Position ]:[Stanowisko / Position ]],0))="n/a","n/a",BI405-INDEX(tab_MinKomp[Super-G disputes],MATCH($B405,tab_MinKomp[[Stanowisko / Position ]:[Stanowisko / Position ]],0)))</f>
        <v>n/a</v>
      </c>
      <c r="BJ406" s="190" t="str">
        <f>IF(INDEX(tab_MinKomp[CMMS3/eDDL (Direct Data Link)],MATCH($B405,tab_MinKomp[[Stanowisko / Position ]:[Stanowisko / Position ]],0))="n/a","n/a",BJ405-INDEX(tab_MinKomp[CMMS3/eDDL (Direct Data Link)],MATCH($B405,tab_MinKomp[[Stanowisko / Position ]:[Stanowisko / Position ]],0)))</f>
        <v>n/a</v>
      </c>
      <c r="BK406" s="190" t="str">
        <f>IF(INDEX(tab_MinKomp[MP&amp;L (Material Planning and Logistics)],MATCH($B405,tab_MinKomp[[Stanowisko / Position ]:[Stanowisko / Position ]],0))="n/a","n/a",BK405-INDEX(tab_MinKomp[MP&amp;L (Material Planning and Logistics)],MATCH($B405,tab_MinKomp[[Stanowisko / Position ]:[Stanowisko / Position ]],0)))</f>
        <v>n/a</v>
      </c>
      <c r="BL406" s="190" t="str">
        <f>IF(INDEX(tab_MinKomp[Supplier delivery rating],MATCH($B405,tab_MinKomp[[Stanowisko / Position ]:[Stanowisko / Position ]],0))="n/a","n/a",BL405-INDEX(tab_MinKomp[Supplier delivery rating],MATCH($B405,tab_MinKomp[[Stanowisko / Position ]:[Stanowisko / Position ]],0)))</f>
        <v>n/a</v>
      </c>
      <c r="BM406" s="194" t="str">
        <f>IF(INDEX(tab_MinKomp[Wymagania VDA 6.5 Product / Forderungen],MATCH($B405,tab_MinKomp[[Stanowisko / Position ]:[Stanowisko / Position ]],0))="n/a","n/a",BM405-INDEX(tab_MinKomp[Wymagania VDA 6.5 Product / Forderungen],MATCH($B405,tab_MinKomp[[Stanowisko / Position ]:[Stanowisko / Position ]],0)))</f>
        <v>n/a</v>
      </c>
      <c r="BN406" s="194" t="str">
        <f>IF(INDEX(tab_MinKomp[Wymagania VDA 6.5 Product / Forderungen],MATCH($B405,tab_MinKomp[[Stanowisko / Position ]:[Stanowisko / Position ]],0))="n/a","n/a",BN405-INDEX(tab_MinKomp[Wymagania VDA 6.5 Product / Forderungen],MATCH($B405,tab_MinKomp[[Stanowisko / Position ]:[Stanowisko / Position ]],0)))</f>
        <v>n/a</v>
      </c>
      <c r="BO406" s="194">
        <f>IF(INDEX(tab_MinKomp[5S],MATCH($B405,tab_MinKomp[[Stanowisko / Position ]:[Stanowisko / Position ]],0))="n/a","n/a",BO405-INDEX(tab_MinKomp[5S],MATCH($B405,tab_MinKomp[[Stanowisko / Position ]:[Stanowisko / Position ]],0)))</f>
        <v>0</v>
      </c>
      <c r="BP406" s="194" t="str">
        <f>IF(INDEX(tab_MinKomp[Wymagania VDA 6.5 Product / Forderungen],MATCH($B405,tab_MinKomp[[Stanowisko / Position ]:[Stanowisko / Position ]],0))="n/a","n/a",BP405-INDEX(tab_MinKomp[Wymagania VDA 6.5 Product / Forderungen],MATCH($B405,tab_MinKomp[[Stanowisko / Position ]:[Stanowisko / Position ]],0)))</f>
        <v>n/a</v>
      </c>
      <c r="BQ406" s="194" t="str">
        <f>IF(INDEX(tab_MinKomp[Wymagania VDA 6.5 Product / Forderungen],MATCH($B405,tab_MinKomp[[Stanowisko / Position ]:[Stanowisko / Position ]],0))="n/a","n/a",BQ405-INDEX(tab_MinKomp[Wymagania VDA 6.5 Product / Forderungen],MATCH($B405,tab_MinKomp[[Stanowisko / Position ]:[Stanowisko / Position ]],0)))</f>
        <v>n/a</v>
      </c>
      <c r="BR406" s="194" t="str">
        <f>IF(INDEX(tab_MinKomp[Wymagania VDA 6.5 Product / Forderungen],MATCH($B405,tab_MinKomp[[Stanowisko / Position ]:[Stanowisko / Position ]],0))="n/a","n/a",BR405-INDEX(tab_MinKomp[Wymagania VDA 6.5 Product / Forderungen],MATCH($B405,tab_MinKomp[[Stanowisko / Position ]:[Stanowisko / Position ]],0)))</f>
        <v>n/a</v>
      </c>
      <c r="BS406" s="194">
        <f>IF(INDEX(tab_MinKomp[5S],MATCH($B405,tab_MinKomp[[Stanowisko / Position ]:[Stanowisko / Position ]],0))="n/a","n/a",BS405-INDEX(tab_MinKomp[5S],MATCH($B405,tab_MinKomp[[Stanowisko / Position ]:[Stanowisko / Position ]],0)))</f>
        <v>0</v>
      </c>
      <c r="BT406" s="194" t="str">
        <f>IF(INDEX(tab_MinKomp[Wymagania VDA 6.5 Product / Forderungen],MATCH($B405,tab_MinKomp[[Stanowisko / Position ]:[Stanowisko / Position ]],0))="n/a","n/a",BT405-INDEX(tab_MinKomp[Wymagania VDA 6.5 Product / Forderungen],MATCH($B405,tab_MinKomp[[Stanowisko / Position ]:[Stanowisko / Position ]],0)))</f>
        <v>n/a</v>
      </c>
      <c r="BU406" s="194">
        <f>IF(INDEX(tab_MinKomp[LEAN MANAGEMENT],MATCH($B405,tab_MinKomp[[Stanowisko / Position ]:[Stanowisko / Position ]],0))="n/a","n/a",BU405-INDEX(tab_MinKomp[LEAN MANAGEMENT],MATCH($B405,tab_MinKomp[[Stanowisko / Position ]:[Stanowisko / Position ]],0)))</f>
        <v>0</v>
      </c>
      <c r="BV406" s="194">
        <f>IF(INDEX(tab_MinKomp[5S],MATCH($B405,tab_MinKomp[[Stanowisko / Position ]:[Stanowisko / Position ]],0))="n/a","n/a",BV405-INDEX(tab_MinKomp[5S],MATCH($B405,tab_MinKomp[[Stanowisko / Position ]:[Stanowisko / Position ]],0)))</f>
        <v>0</v>
      </c>
      <c r="BW406" s="194">
        <f>IF(INDEX(tab_MinKomp[5S],MATCH($B405,tab_MinKomp[[Stanowisko / Position ]:[Stanowisko / Position ]],0))="n/a","n/a",BW405-INDEX(tab_MinKomp[5S],MATCH($B405,tab_MinKomp[[Stanowisko / Position ]:[Stanowisko / Position ]],0)))</f>
        <v>0</v>
      </c>
      <c r="BX406" s="194">
        <f>IF(INDEX(tab_MinKomp[5S],MATCH($B405,tab_MinKomp[[Stanowisko / Position ]:[Stanowisko / Position ]],0))="n/a","n/a",BX405-INDEX(tab_MinKomp[5S],MATCH($B405,tab_MinKomp[[Stanowisko / Position ]:[Stanowisko / Position ]],0)))</f>
        <v>0</v>
      </c>
      <c r="BY406" s="194">
        <f>IF(INDEX(tab_MinKomp[5S],MATCH($B405,tab_MinKomp[[Stanowisko / Position ]:[Stanowisko / Position ]],0))="n/a","n/a",BY405-INDEX(tab_MinKomp[5S],MATCH($B405,tab_MinKomp[[Stanowisko / Position ]:[Stanowisko / Position ]],0)))</f>
        <v>0</v>
      </c>
      <c r="BZ406" s="194">
        <f>IF(INDEX(tab_MinKomp[LEAN MANAGEMENT],MATCH($B405,tab_MinKomp[[Stanowisko / Position ]:[Stanowisko / Position ]],0))="n/a","n/a",BZ405-INDEX(tab_MinKomp[LEAN MANAGEMENT],MATCH($B405,tab_MinKomp[[Stanowisko / Position ]:[Stanowisko / Position ]],0)))</f>
        <v>0</v>
      </c>
      <c r="CA406" s="194">
        <f>IF(INDEX(tab_MinKomp[5S],MATCH($B405,tab_MinKomp[[Stanowisko / Position ]:[Stanowisko / Position ]],0))="n/a","n/a",CA405-INDEX(tab_MinKomp[5S],MATCH($B405,tab_MinKomp[[Stanowisko / Position ]:[Stanowisko / Position ]],0)))</f>
        <v>0</v>
      </c>
      <c r="CB406" s="194" t="str">
        <f>IF(INDEX(tab_MinKomp[Obsługa maszyn ASL / ASL Maschinenbedienung],MATCH($B405,tab_MinKomp[[Stanowisko / Position ]:[Stanowisko / Position ]],0))="n/a","n/a",CB405-INDEX(tab_MinKomp[Obsługa maszyn ASL / ASL Maschinenbedienung],MATCH($B405,tab_MinKomp[[Stanowisko / Position ]:[Stanowisko / Position ]],0)))</f>
        <v>n/a</v>
      </c>
      <c r="CC406" s="194" t="str">
        <f>IF(INDEX(tab_MinKomp[Obsługa maszyn Branson / Branson Maschinenbedienung],MATCH($B405,tab_MinKomp[[Stanowisko / Position ]:[Stanowisko / Position ]],0))="n/a","n/a",CC405-INDEX(tab_MinKomp[Obsługa maszyn Branson / Branson Maschinenbedienung],MATCH($B405,tab_MinKomp[[Stanowisko / Position ]:[Stanowisko / Position ]],0)))</f>
        <v>n/a</v>
      </c>
      <c r="CD406" s="194">
        <f>IF(INDEX(tab_MinKomp[Obsługa maszyn Novapax / Novapax Maschinenbedienung],MATCH($B405,tab_MinKomp[[Stanowisko / Position ]:[Stanowisko / Position ]],0))="n/a","n/a",CD405-INDEX(tab_MinKomp[Obsługa maszyn Novapax / Novapax Maschinenbedienung],MATCH($B405,tab_MinKomp[[Stanowisko / Position ]:[Stanowisko / Position ]],0)))</f>
        <v>0</v>
      </c>
      <c r="CE406" s="194">
        <f>IF(INDEX(tab_MinKomp[5S],MATCH($B405,tab_MinKomp[[Stanowisko / Position ]:[Stanowisko / Position ]],0))="n/a","n/a",CE405-INDEX(tab_MinKomp[5S],MATCH($B405,tab_MinKomp[[Stanowisko / Position ]:[Stanowisko / Position ]],0)))</f>
        <v>0</v>
      </c>
      <c r="CF406" s="194">
        <f>IF(INDEX(tab_MinKomp[Obsługa maszyn Novapax / Novapax Maschinenbedienung],MATCH($B405,tab_MinKomp[[Stanowisko / Position ]:[Stanowisko / Position ]],0))="n/a","n/a",CF405-INDEX(tab_MinKomp[Obsługa maszyn Novapax / Novapax Maschinenbedienung],MATCH($B405,tab_MinKomp[[Stanowisko / Position ]:[Stanowisko / Position ]],0)))</f>
        <v>0</v>
      </c>
      <c r="CG406" s="194">
        <f>IF(INDEX(tab_MinKomp[Eliminacja awarii / Beseitigung von Ausfällen],MATCH($B405,tab_MinKomp[[Stanowisko / Position ]:[Stanowisko / Position ]],0))="n/a","n/a",CG405-INDEX(tab_MinKomp[Eliminacja awarii / Beseitigung von Ausfällen],MATCH($B405,tab_MinKomp[[Stanowisko / Position ]:[Stanowisko / Position ]],0)))</f>
        <v>1</v>
      </c>
      <c r="CH406" s="194" t="str">
        <f>IF(INDEX(tab_MinKomp[Wymagania VDA 6.5 Product / Forderungen],MATCH($B405,tab_MinKomp[[Stanowisko / Position ]:[Stanowisko / Position ]],0))="n/a","n/a",CH405-INDEX(tab_MinKomp[Wymagania VDA 6.5 Product / Forderungen],MATCH($B405,tab_MinKomp[[Stanowisko / Position ]:[Stanowisko / Position ]],0)))</f>
        <v>n/a</v>
      </c>
      <c r="CI406" s="194" t="str">
        <f>IF(INDEX(tab_MinKomp[Wymagania VDA 6.5 Product / Forderungen],MATCH($B405,tab_MinKomp[[Stanowisko / Position ]:[Stanowisko / Position ]],0))="n/a","n/a",CI405-INDEX(tab_MinKomp[Wymagania VDA 6.5 Product / Forderungen],MATCH($B405,tab_MinKomp[[Stanowisko / Position ]:[Stanowisko / Position ]],0)))</f>
        <v>n/a</v>
      </c>
      <c r="CJ406" s="194" t="str">
        <f>IF(INDEX(tab_MinKomp[Wymagania VDA 6.5 Product / Forderungen],MATCH($B405,tab_MinKomp[[Stanowisko / Position ]:[Stanowisko / Position ]],0))="n/a","n/a",CJ405-INDEX(tab_MinKomp[Wymagania VDA 6.5 Product / Forderungen],MATCH($B405,tab_MinKomp[[Stanowisko / Position ]:[Stanowisko / Position ]],0)))</f>
        <v>n/a</v>
      </c>
      <c r="CK406" s="194" t="str">
        <f>IF(INDEX(tab_MinKomp[Wymagania VDA 6.5 Product / Forderungen],MATCH($B405,tab_MinKomp[[Stanowisko / Position ]:[Stanowisko / Position ]],0))="n/a","n/a",CK405-INDEX(tab_MinKomp[Wymagania VDA 6.5 Product / Forderungen],MATCH($B405,tab_MinKomp[[Stanowisko / Position ]:[Stanowisko / Position ]],0)))</f>
        <v>n/a</v>
      </c>
      <c r="CL406" s="194" t="str">
        <f>IF(INDEX(tab_MinKomp[Wymagania VDA 6.5 Product / Forderungen],MATCH($B405,tab_MinKomp[[Stanowisko / Position ]:[Stanowisko / Position ]],0))="n/a","n/a",CL405-INDEX(tab_MinKomp[Wymagania VDA 6.5 Product / Forderungen],MATCH($B405,tab_MinKomp[[Stanowisko / Position ]:[Stanowisko / Position ]],0)))</f>
        <v>n/a</v>
      </c>
      <c r="CM406" s="194" t="str">
        <f>IF(INDEX(tab_MinKomp[Informatyka ogólna (techniczne i systemowe) / Allgemeine IT (Technik und System)],MATCH($B405,tab_MinKomp[[Stanowisko / Position ]:[Stanowisko / Position ]],0))="n/a","n/a",CM405-INDEX(tab_MinKomp[Informatyka ogólna (techniczne i systemowe) / Allgemeine IT (Technik und System)],MATCH($B405,tab_MinKomp[[Stanowisko / Position ]:[Stanowisko / Position ]],0)))</f>
        <v>n/a</v>
      </c>
      <c r="CN406" s="194" t="str">
        <f>IF(INDEX(tab_MinKomp[Sieci komputerowe / Computernetzwerke],MATCH($B405,tab_MinKomp[[Stanowisko / Position ]:[Stanowisko / Position ]],0))="n/a","n/a",CN405-INDEX(tab_MinKomp[Sieci komputerowe / Computernetzwerke],MATCH($B405,tab_MinKomp[[Stanowisko / Position ]:[Stanowisko / Position ]],0)))</f>
        <v>n/a</v>
      </c>
      <c r="CO406" s="194" t="str">
        <f>IF(INDEX(tab_MinKomp[Hardware (komputery PC, drukarki biurowe i etykietowe, telefonia stacjonarna i mobilna) (PC, Drucker, Telefpne, Handys)],MATCH($B405,tab_MinKomp[[Stanowisko / Position ]:[Stanowisko / Position ]],0))="n/a","n/a",CO405-INDEX(tab_MinKomp[Hardware (komputery PC, drukarki biurowe i etykietowe, telefonia stacjonarna i mobilna) (PC, Drucker, Telefpne, Handys)],MATCH($B405,tab_MinKomp[[Stanowisko / Position ]:[Stanowisko / Position ]],0)))</f>
        <v>n/a</v>
      </c>
      <c r="CP406" s="194" t="str">
        <f>IF(INDEX(tab_MinKomp[Software &amp; Systems (MS Office, MS Remote Desktop)],MATCH($B405,tab_MinKomp[[Stanowisko / Position ]:[Stanowisko / Position ]],0))="n/a","n/a",CP405-INDEX(tab_MinKomp[Software &amp; Systems (MS Office, MS Remote Desktop)],MATCH($B405,tab_MinKomp[[Stanowisko / Position ]:[Stanowisko / Position ]],0)))</f>
        <v>n/a</v>
      </c>
      <c r="CQ406" s="194" t="str">
        <f>IF(INDEX(tab_MinKomp[Programowanie obiektowe (PHP) / Objektprogrammierung],MATCH($B405,tab_MinKomp[[Stanowisko / Position ]:[Stanowisko / Position ]],0))="n/a","n/a",CQ405-INDEX(tab_MinKomp[Programowanie obiektowe (PHP) / Objektprogrammierung],MATCH($B405,tab_MinKomp[[Stanowisko / Position ]:[Stanowisko / Position ]],0)))</f>
        <v>n/a</v>
      </c>
      <c r="CR406" s="194" t="str">
        <f>IF(INDEX(tab_MinKomp[Scrum],MATCH($B405,tab_MinKomp[[Stanowisko / Position ]:[Stanowisko / Position ]],0))="n/a","n/a",CR405-INDEX(tab_MinKomp[Scrum],MATCH($B405,tab_MinKomp[[Stanowisko / Position ]:[Stanowisko / Position ]],0)))</f>
        <v>n/a</v>
      </c>
      <c r="CS406" s="194" t="str">
        <f>IF(INDEX(tab_MinKomp[SQL (MySQL)],MATCH($B405,tab_MinKomp[[Stanowisko / Position ]:[Stanowisko / Position ]],0))="n/a","n/a",CS405-INDEX(tab_MinKomp[SQL (MySQL)],MATCH($B405,tab_MinKomp[[Stanowisko / Position ]:[Stanowisko / Position ]],0)))</f>
        <v>n/a</v>
      </c>
      <c r="CT406" s="194" t="str">
        <f>IF(INDEX(tab_MinKomp[Javascript],MATCH($B405,tab_MinKomp[[Stanowisko / Position ]:[Stanowisko / Position ]],0))="n/a","n/a",CT405-INDEX(tab_MinKomp[Javascript],MATCH($B405,tab_MinKomp[[Stanowisko / Position ]:[Stanowisko / Position ]],0)))</f>
        <v>n/a</v>
      </c>
      <c r="CU406" s="194" t="str">
        <f>IF(INDEX(tab_MinKomp[Joomla],MATCH($B405,tab_MinKomp[[Stanowisko / Position ]:[Stanowisko / Position ]],0))="n/a","n/a",CU405-INDEX(tab_MinKomp[Joomla],MATCH($B405,tab_MinKomp[[Stanowisko / Position ]:[Stanowisko / Position ]],0)))</f>
        <v>n/a</v>
      </c>
      <c r="CV406" s="194" t="str">
        <f>IF(INDEX(tab_MinKomp[Bash],MATCH($B405,tab_MinKomp[[Stanowisko / Position ]:[Stanowisko / Position ]],0))="n/a","n/a",CV405-INDEX(tab_MinKomp[Bash],MATCH($B405,tab_MinKomp[[Stanowisko / Position ]:[Stanowisko / Position ]],0)))</f>
        <v>n/a</v>
      </c>
      <c r="CW406" s="194">
        <f>IF(INDEX(tab_MinKomp[Systemy MES (HYDRA / SFMS)],MATCH($B405,tab_MinKomp[[Stanowisko / Position ]:[Stanowisko / Position ]],0))="n/a","n/a",CW405-INDEX(tab_MinKomp[Systemy MES (HYDRA / SFMS)],MATCH($B405,tab_MinKomp[[Stanowisko / Position ]:[Stanowisko / Position ]],0)))</f>
        <v>0</v>
      </c>
      <c r="CX406" s="194" t="str">
        <f>IF(INDEX(tab_MinKomp[HTML / CSS],MATCH($B405,tab_MinKomp[[Stanowisko / Position ]:[Stanowisko / Position ]],0))="n/a","n/a",CX405-INDEX(tab_MinKomp[HTML / CSS],MATCH($B405,tab_MinKomp[[Stanowisko / Position ]:[Stanowisko / Position ]],0)))</f>
        <v>n/a</v>
      </c>
      <c r="CY406" s="194" t="str">
        <f>IF(INDEX(tab_MinKomp[SYSTEM PR],MATCH($B405,tab_MinKomp[[Stanowisko / Position ]:[Stanowisko / Position ]],0))="n/a","n/a",CY405-INDEX(tab_MinKomp[SYSTEM PR],MATCH($B405,tab_MinKomp[[Stanowisko / Position ]:[Stanowisko / Position ]],0)))</f>
        <v>n/a</v>
      </c>
      <c r="CZ406" s="194" t="str">
        <f>IF(INDEX(tab_MinKomp[System Einkauf XP / EBA],MATCH($B405,tab_MinKomp[[Stanowisko / Position ]:[Stanowisko / Position ]],0))="n/a","n/a",CZ405-INDEX(tab_MinKomp[System Einkauf XP / EBA],MATCH($B405,tab_MinKomp[[Stanowisko / Position ]:[Stanowisko / Position ]],0)))</f>
        <v>n/a</v>
      </c>
      <c r="DA406" s="194" t="str">
        <f>IF(INDEX(tab_MinKomp[Techniki negocjacyjne / Verhandlungstechniken],MATCH($B405,tab_MinKomp[[Stanowisko / Position ]:[Stanowisko / Position ]],0))="n/a","n/a",DA405-INDEX(tab_MinKomp[Techniki negocjacyjne / Verhandlungstechniken],MATCH($B405,tab_MinKomp[[Stanowisko / Position ]:[Stanowisko / Position ]],0)))</f>
        <v>n/a</v>
      </c>
      <c r="DB406" s="194" t="str">
        <f>IF(INDEX(tab_MinKomp[Znajomość rynku branżowego / Kenntnis des Industrie Marktes],MATCH($B405,tab_MinKomp[[Stanowisko / Position ]:[Stanowisko / Position ]],0))="n/a","n/a",DB405-INDEX(tab_MinKomp[Znajomość rynku branżowego / Kenntnis des Industrie Marktes],MATCH($B405,tab_MinKomp[[Stanowisko / Position ]:[Stanowisko / Position ]],0)))</f>
        <v>n/a</v>
      </c>
      <c r="DC406" s="194" t="str">
        <f>IF(INDEX(tab_MinKomp[SUPPLIER MANAGEMENT],MATCH($B405,tab_MinKomp[[Stanowisko / Position ]:[Stanowisko / Position ]],0))="n/a","n/a",DC405-INDEX(tab_MinKomp[SUPPLIER MANAGEMENT],MATCH($B405,tab_MinKomp[[Stanowisko / Position ]:[Stanowisko / Position ]],0)))</f>
        <v>n/a</v>
      </c>
      <c r="DD406" s="194" t="str">
        <f>IF(INDEX(tab_MinKomp[SUPPLIER MANAGEMENT],MATCH($B405,tab_MinKomp[[Stanowisko / Position ]:[Stanowisko / Position ]],0))="n/a","n/a",DD405-INDEX(tab_MinKomp[SUPPLIER MANAGEMENT],MATCH($B405,tab_MinKomp[[Stanowisko / Position ]:[Stanowisko / Position ]],0)))</f>
        <v>n/a</v>
      </c>
      <c r="DE406" s="194" t="str">
        <f>IF(INDEX(tab_MinKomp[SUPPLIER MANAGEMENT],MATCH($B405,tab_MinKomp[[Stanowisko / Position ]:[Stanowisko / Position ]],0))="n/a","n/a",DE405-INDEX(tab_MinKomp[SUPPLIER MANAGEMENT],MATCH($B405,tab_MinKomp[[Stanowisko / Position ]:[Stanowisko / Position ]],0)))</f>
        <v>n/a</v>
      </c>
      <c r="DF406" s="194">
        <f>IF(INDEX(tab_MinKomp[LEAN MANAGEMENT],MATCH($B405,tab_MinKomp[[Stanowisko / Position ]:[Stanowisko / Position ]],0))="n/a","n/a",DF405-INDEX(tab_MinKomp[LEAN MANAGEMENT],MATCH($B405,tab_MinKomp[[Stanowisko / Position ]:[Stanowisko / Position ]],0)))</f>
        <v>0</v>
      </c>
      <c r="DG406" s="194" t="str">
        <f>IF(INDEX(tab_MinKomp[PPAP/PSW],MATCH($B405,tab_MinKomp[[Stanowisko / Position ]:[Stanowisko / Position ]],0))="n/a","n/a",DG405-INDEX(tab_MinKomp[PPAP/PSW],MATCH($B405,tab_MinKomp[[Stanowisko / Position ]:[Stanowisko / Position ]],0)))</f>
        <v>n/a</v>
      </c>
      <c r="DH406" s="194" t="str">
        <f>IF(INDEX(tab_MinKomp[SUPPLIER MANAGEMENT],MATCH($B405,tab_MinKomp[[Stanowisko / Position ]:[Stanowisko / Position ]],0))="n/a","n/a",DH405-INDEX(tab_MinKomp[SUPPLIER MANAGEMENT],MATCH($B405,tab_MinKomp[[Stanowisko / Position ]:[Stanowisko / Position ]],0)))</f>
        <v>n/a</v>
      </c>
      <c r="DI406" s="194" t="str">
        <f>IF(INDEX(tab_MinKomp[OBSŁUGA PORTALI KLIENTA / Kundenportale],MATCH($B405,tab_MinKomp[[Stanowisko / Position ]:[Stanowisko / Position ]],0))="n/a","n/a",DI405-INDEX(tab_MinKomp[OBSŁUGA PORTALI KLIENTA / Kundenportale],MATCH($B405,tab_MinKomp[[Stanowisko / Position ]:[Stanowisko / Position ]],0)))</f>
        <v>n/a</v>
      </c>
      <c r="DJ406" s="194" t="str">
        <f>IF(INDEX(tab_MinKomp[Obsługa systemu BABTECQ / BABTECQ System],MATCH($B405,tab_MinKomp[[Stanowisko / Position ]:[Stanowisko / Position ]],0))="n/a","n/a",DJ405-INDEX(tab_MinKomp[Obsługa systemu BABTECQ / BABTECQ System],MATCH($B405,tab_MinKomp[[Stanowisko / Position ]:[Stanowisko / Position ]],0)))</f>
        <v>n/a</v>
      </c>
      <c r="DK406" s="194" t="str">
        <f>IF(INDEX(tab_MinKomp[Rysunek techniczny / technische Zeichnung],MATCH($B405,tab_MinKomp[[Stanowisko / Position ]:[Stanowisko / Position ]],0))="n/a","n/a",DK405-INDEX(tab_MinKomp[Rysunek techniczny / technische Zeichnung],MATCH($B405,tab_MinKomp[[Stanowisko / Position ]:[Stanowisko / Position ]],0)))</f>
        <v>n/a</v>
      </c>
      <c r="DL406" s="194" t="str">
        <f>IF(INDEX(tab_MinKomp[Kalibracja / Kalibrierung],MATCH($B405,tab_MinKomp[[Stanowisko / Position ]:[Stanowisko / Position ]],0))="n/a","n/a",DL405-INDEX(tab_MinKomp[Kalibracja / Kalibrierung],MATCH($B405,tab_MinKomp[[Stanowisko / Position ]:[Stanowisko / Position ]],0)))</f>
        <v>n/a</v>
      </c>
      <c r="DM406" s="194" t="str">
        <f>IF(INDEX(tab_MinKomp[Rekwalifikacja / Requalifizierung],MATCH($B405,tab_MinKomp[[Stanowisko / Position ]:[Stanowisko / Position ]],0))="n/a","n/a",DM405-INDEX(tab_MinKomp[Rekwalifikacja / Requalifizierung],MATCH($B405,tab_MinKomp[[Stanowisko / Position ]:[Stanowisko / Position ]],0)))</f>
        <v>n/a</v>
      </c>
      <c r="DN406" s="190" t="str">
        <f>IF(INDEX(tab_MinKomp[Testy czystości / Reinheitstests],MATCH($B405,tab_MinKomp[[Stanowisko / Position ]:[Stanowisko / Position ]],0))="n/a","n/a",DN405-INDEX(tab_MinKomp[Testy czystości / Reinheitstests],MATCH($B405,tab_MinKomp[[Stanowisko / Position ]:[Stanowisko / Position ]],0)))</f>
        <v>n/a</v>
      </c>
      <c r="DO406" s="190" t="str">
        <f>IF(INDEX(tab_MinKomp[Testy czystości / Reinheitstests],MATCH($B405,tab_MinKomp[[Stanowisko / Position ]:[Stanowisko / Position ]],0))="n/a","n/a",DO405-INDEX(tab_MinKomp[Testy czystości / Reinheitstests],MATCH($B405,tab_MinKomp[[Stanowisko / Position ]:[Stanowisko / Position ]],0)))</f>
        <v>n/a</v>
      </c>
      <c r="DP406" s="190" t="str">
        <f>IF(INDEX(tab_MinKomp[Testy czystości / Reinheitstests],MATCH($B405,tab_MinKomp[[Stanowisko / Position ]:[Stanowisko / Position ]],0))="n/a","n/a",DP405-INDEX(tab_MinKomp[Testy czystości / Reinheitstests],MATCH($B405,tab_MinKomp[[Stanowisko / Position ]:[Stanowisko / Position ]],0)))</f>
        <v>n/a</v>
      </c>
      <c r="DQ406" s="190" t="str">
        <f>IF(INDEX(tab_MinKomp[Testy czystości / Reinheitstests],MATCH($B405,tab_MinKomp[[Stanowisko / Position ]:[Stanowisko / Position ]],0))="n/a","n/a",DQ405-INDEX(tab_MinKomp[Testy czystości / Reinheitstests],MATCH($B405,tab_MinKomp[[Stanowisko / Position ]:[Stanowisko / Position ]],0)))</f>
        <v>n/a</v>
      </c>
      <c r="DR406" s="190" t="str">
        <f>IF(INDEX(tab_MinKomp[Testy czystości / Reinheitstests],MATCH($B405,tab_MinKomp[[Stanowisko / Position ]:[Stanowisko / Position ]],0))="n/a","n/a",DR405-INDEX(tab_MinKomp[Testy czystości / Reinheitstests],MATCH($B405,tab_MinKomp[[Stanowisko / Position ]:[Stanowisko / Position ]],0)))</f>
        <v>n/a</v>
      </c>
      <c r="DS406" s="190" t="str">
        <f>IF(INDEX(tab_MinKomp[Testy czystości / Reinheitstests],MATCH($B405,tab_MinKomp[[Stanowisko / Position ]:[Stanowisko / Position ]],0))="n/a","n/a",DS405-INDEX(tab_MinKomp[Testy czystości / Reinheitstests],MATCH($B405,tab_MinKomp[[Stanowisko / Position ]:[Stanowisko / Position ]],0)))</f>
        <v>n/a</v>
      </c>
      <c r="DT406" s="194" t="str">
        <f>IF(INDEX(tab_MinKomp[SUPPLIER MANAGEMENT],MATCH($B405,tab_MinKomp[[Stanowisko / Position ]:[Stanowisko / Position ]],0))="n/a","n/a",DT405-INDEX(tab_MinKomp[SUPPLIER MANAGEMENT],MATCH($B405,tab_MinKomp[[Stanowisko / Position ]:[Stanowisko / Position ]],0)))</f>
        <v>n/a</v>
      </c>
      <c r="DU406" s="190" t="str">
        <f>IF(INDEX(tab_MinKomp[Testy czystości / Reinheitstests],MATCH($B405,tab_MinKomp[[Stanowisko / Position ]:[Stanowisko / Position ]],0))="n/a","n/a",DU405-INDEX(tab_MinKomp[Testy czystości / Reinheitstests],MATCH($B405,tab_MinKomp[[Stanowisko / Position ]:[Stanowisko / Position ]],0)))</f>
        <v>n/a</v>
      </c>
      <c r="DV406" s="190" t="str">
        <f>IF(INDEX(tab_MinKomp[Testy czystości / Reinheitstests],MATCH($B405,tab_MinKomp[[Stanowisko / Position ]:[Stanowisko / Position ]],0))="n/a","n/a",DV405-INDEX(tab_MinKomp[Testy czystości / Reinheitstests],MATCH($B405,tab_MinKomp[[Stanowisko / Position ]:[Stanowisko / Position ]],0)))</f>
        <v>n/a</v>
      </c>
      <c r="DW406" s="190" t="str">
        <f>IF(INDEX(tab_MinKomp[Testy czystości / Reinheitstests],MATCH($B405,tab_MinKomp[[Stanowisko / Position ]:[Stanowisko / Position ]],0))="n/a","n/a",DW405-INDEX(tab_MinKomp[Testy czystości / Reinheitstests],MATCH($B405,tab_MinKomp[[Stanowisko / Position ]:[Stanowisko / Position ]],0)))</f>
        <v>n/a</v>
      </c>
      <c r="DX406" s="190" t="str">
        <f>IF(INDEX(tab_MinKomp[Testy czystości / Reinheitstests],MATCH($B405,tab_MinKomp[[Stanowisko / Position ]:[Stanowisko / Position ]],0))="n/a","n/a",DX405-INDEX(tab_MinKomp[Testy czystości / Reinheitstests],MATCH($B405,tab_MinKomp[[Stanowisko / Position ]:[Stanowisko / Position ]],0)))</f>
        <v>n/a</v>
      </c>
      <c r="DY406" s="190" t="str">
        <f>IF(INDEX(tab_MinKomp[Testy czystości / Reinheitstests],MATCH($B405,tab_MinKomp[[Stanowisko / Position ]:[Stanowisko / Position ]],0))="n/a","n/a",DY405-INDEX(tab_MinKomp[Testy czystości / Reinheitstests],MATCH($B405,tab_MinKomp[[Stanowisko / Position ]:[Stanowisko / Position ]],0)))</f>
        <v>n/a</v>
      </c>
      <c r="DZ406" s="190" t="str">
        <f>IF(INDEX(tab_MinKomp[Testy czystości / Reinheitstests],MATCH($B405,tab_MinKomp[[Stanowisko / Position ]:[Stanowisko / Position ]],0))="n/a","n/a",DZ405-INDEX(tab_MinKomp[Testy czystości / Reinheitstests],MATCH($B405,tab_MinKomp[[Stanowisko / Position ]:[Stanowisko / Position ]],0)))</f>
        <v>n/a</v>
      </c>
      <c r="EA406" s="194" t="str">
        <f>IF(INDEX(tab_MinKomp[SUPPLIER MANAGEMENT],MATCH($B405,tab_MinKomp[[Stanowisko / Position ]:[Stanowisko / Position ]],0))="n/a","n/a",EA405-INDEX(tab_MinKomp[SUPPLIER MANAGEMENT],MATCH($B405,tab_MinKomp[[Stanowisko / Position ]:[Stanowisko / Position ]],0)))</f>
        <v>n/a</v>
      </c>
      <c r="EB406" s="190" t="str">
        <f>IF(INDEX(tab_MinKomp[Testy czystości / Reinheitstests],MATCH($B405,tab_MinKomp[[Stanowisko / Position ]:[Stanowisko / Position ]],0))="n/a","n/a",EB405-INDEX(tab_MinKomp[Testy czystości / Reinheitstests],MATCH($B405,tab_MinKomp[[Stanowisko / Position ]:[Stanowisko / Position ]],0)))</f>
        <v>n/a</v>
      </c>
      <c r="EC406" s="190" t="str">
        <f>IF(INDEX(tab_MinKomp[Testy czystości / Reinheitstests],MATCH($B405,tab_MinKomp[[Stanowisko / Position ]:[Stanowisko / Position ]],0))="n/a","n/a",EC405-INDEX(tab_MinKomp[Testy czystości / Reinheitstests],MATCH($B405,tab_MinKomp[[Stanowisko / Position ]:[Stanowisko / Position ]],0)))</f>
        <v>n/a</v>
      </c>
      <c r="ED406" s="190" t="str">
        <f>IF(INDEX(tab_MinKomp[Testy czystości / Reinheitstests],MATCH($B405,tab_MinKomp[[Stanowisko / Position ]:[Stanowisko / Position ]],0))="n/a","n/a",ED405-INDEX(tab_MinKomp[Testy czystości / Reinheitstests],MATCH($B405,tab_MinKomp[[Stanowisko / Position ]:[Stanowisko / Position ]],0)))</f>
        <v>n/a</v>
      </c>
      <c r="EE406" s="190" t="str">
        <f>IF(INDEX(tab_MinKomp[Testy czystości / Reinheitstests],MATCH($B405,tab_MinKomp[[Stanowisko / Position ]:[Stanowisko / Position ]],0))="n/a","n/a",EE405-INDEX(tab_MinKomp[Testy czystości / Reinheitstests],MATCH($B405,tab_MinKomp[[Stanowisko / Position ]:[Stanowisko / Position ]],0)))</f>
        <v>n/a</v>
      </c>
      <c r="EF406" s="190" t="str">
        <f>IF(INDEX(tab_MinKomp[Testy czystości / Reinheitstests],MATCH($B405,tab_MinKomp[[Stanowisko / Position ]:[Stanowisko / Position ]],0))="n/a","n/a",EF405-INDEX(tab_MinKomp[Testy czystości / Reinheitstests],MATCH($B405,tab_MinKomp[[Stanowisko / Position ]:[Stanowisko / Position ]],0)))</f>
        <v>n/a</v>
      </c>
      <c r="EG406" s="190" t="str">
        <f>IF(INDEX(tab_MinKomp[Testy czystości / Reinheitstests],MATCH($B405,tab_MinKomp[[Stanowisko / Position ]:[Stanowisko / Position ]],0))="n/a","n/a",EG405-INDEX(tab_MinKomp[Testy czystości / Reinheitstests],MATCH($B405,tab_MinKomp[[Stanowisko / Position ]:[Stanowisko / Position ]],0)))</f>
        <v>n/a</v>
      </c>
      <c r="EH406" s="190" t="str">
        <f>IF(INDEX(tab_MinKomp[Testy czystości / Reinheitstests],MATCH($B405,tab_MinKomp[[Stanowisko / Position ]:[Stanowisko / Position ]],0))="n/a","n/a",EH405-INDEX(tab_MinKomp[Testy czystości / Reinheitstests],MATCH($B405,tab_MinKomp[[Stanowisko / Position ]:[Stanowisko / Position ]],0)))</f>
        <v>n/a</v>
      </c>
      <c r="EI406" s="190" t="str">
        <f>IF(INDEX(tab_MinKomp[Testy czystości / Reinheitstests],MATCH($B405,tab_MinKomp[[Stanowisko / Position ]:[Stanowisko / Position ]],0))="n/a","n/a",EI405-INDEX(tab_MinKomp[Testy czystości / Reinheitstests],MATCH($B405,tab_MinKomp[[Stanowisko / Position ]:[Stanowisko / Position ]],0)))</f>
        <v>n/a</v>
      </c>
      <c r="EJ406" s="190" t="str">
        <f>IF(INDEX(tab_MinKomp[Testy czystości / Reinheitstests],MATCH($B405,tab_MinKomp[[Stanowisko / Position ]:[Stanowisko / Position ]],0))="n/a","n/a",EJ405-INDEX(tab_MinKomp[Testy czystości / Reinheitstests],MATCH($B405,tab_MinKomp[[Stanowisko / Position ]:[Stanowisko / Position ]],0)))</f>
        <v>n/a</v>
      </c>
      <c r="EK406" s="190" t="str">
        <f>IF(INDEX(tab_MinKomp[Testy czystości / Reinheitstests],MATCH($B405,tab_MinKomp[[Stanowisko / Position ]:[Stanowisko / Position ]],0))="n/a","n/a",EK405-INDEX(tab_MinKomp[Testy czystości / Reinheitstests],MATCH($B405,tab_MinKomp[[Stanowisko / Position ]:[Stanowisko / Position ]],0)))</f>
        <v>n/a</v>
      </c>
      <c r="EL406" s="190" t="str">
        <f>IF(INDEX(tab_MinKomp[Testy czystości / Reinheitstests],MATCH($B405,tab_MinKomp[[Stanowisko / Position ]:[Stanowisko / Position ]],0))="n/a","n/a",EL405-INDEX(tab_MinKomp[Testy czystości / Reinheitstests],MATCH($B405,tab_MinKomp[[Stanowisko / Position ]:[Stanowisko / Position ]],0)))</f>
        <v>n/a</v>
      </c>
      <c r="EM406" s="190" t="str">
        <f>IF(INDEX(tab_MinKomp[Testy czystości / Reinheitstests],MATCH($B405,tab_MinKomp[[Stanowisko / Position ]:[Stanowisko / Position ]],0))="n/a","n/a",EM405-INDEX(tab_MinKomp[Testy czystości / Reinheitstests],MATCH($B405,tab_MinKomp[[Stanowisko / Position ]:[Stanowisko / Position ]],0)))</f>
        <v>n/a</v>
      </c>
      <c r="EN406" s="190" t="str">
        <f>IF(INDEX(tab_MinKomp[Testy czystości / Reinheitstests],MATCH($B405,tab_MinKomp[[Stanowisko / Position ]:[Stanowisko / Position ]],0))="n/a","n/a",EN405-INDEX(tab_MinKomp[Testy czystości / Reinheitstests],MATCH($B405,tab_MinKomp[[Stanowisko / Position ]:[Stanowisko / Position ]],0)))</f>
        <v>n/a</v>
      </c>
      <c r="EO406" s="194" t="str">
        <f>IF(INDEX(tab_MinKomp[Konserwacja Rep],MATCH($B405,tab_MinKomp[[Stanowisko / Position ]:[Stanowisko / Position ]],0))="n/a","n/a",EO405-INDEX(tab_MinKomp[Konserwacja Rep],MATCH($B405,tab_MinKomp[[Stanowisko / Position ]:[Stanowisko / Position ]],0)))</f>
        <v>n/a</v>
      </c>
      <c r="EP406" s="194" t="str">
        <f>IF(INDEX(tab_MinKomp[[Konserwacja Engel ]],MATCH($B405,tab_MinKomp[[Stanowisko / Position ]:[Stanowisko / Position ]],0))="n/a","n/a",EP405-INDEX(tab_MinKomp[[Konserwacja Engel ]],MATCH($B405,tab_MinKomp[[Stanowisko / Position ]:[Stanowisko / Position ]],0)))</f>
        <v>n/a</v>
      </c>
      <c r="EQ406" s="194" t="str">
        <f>IF(INDEX(tab_MinKomp[Konserwacja B 50],MATCH($B405,tab_MinKomp[[Stanowisko / Position ]:[Stanowisko / Position ]],0))="n/a","n/a",EQ405-INDEX(tab_MinKomp[Konserwacja B 50],MATCH($B405,tab_MinKomp[[Stanowisko / Position ]:[Stanowisko / Position ]],0)))</f>
        <v>n/a</v>
      </c>
      <c r="ER406" s="194" t="str">
        <f>IF(INDEX(tab_MinKomp[[Konserwacja EOL ]],MATCH($B405,tab_MinKomp[[Stanowisko / Position ]:[Stanowisko / Position ]],0))="n/a","n/a",ER405-INDEX(tab_MinKomp[[Konserwacja EOL ]],MATCH($B405,tab_MinKomp[[Stanowisko / Position ]:[Stanowisko / Position ]],0)))</f>
        <v>n/a</v>
      </c>
      <c r="ES406" s="194" t="str">
        <f>IF(INDEX(tab_MinKomp[Konserwacja Branson],MATCH($B405,tab_MinKomp[[Stanowisko / Position ]:[Stanowisko / Position ]],0))="n/a","n/a",ES405-INDEX(tab_MinKomp[Konserwacja Branson],MATCH($B405,tab_MinKomp[[Stanowisko / Position ]:[Stanowisko / Position ]],0)))</f>
        <v>n/a</v>
      </c>
      <c r="ET406" s="194" t="str">
        <f>IF(INDEX(tab_MinKomp[Konserwacja coolery],MATCH($B405,tab_MinKomp[[Stanowisko / Position ]:[Stanowisko / Position ]],0))="n/a","n/a",ET405-INDEX(tab_MinKomp[Konserwacja coolery],MATCH($B405,tab_MinKomp[[Stanowisko / Position ]:[Stanowisko / Position ]],0)))</f>
        <v>n/a</v>
      </c>
      <c r="EU406" s="194" t="str">
        <f>IF(INDEX(tab_MinKomp[Konserwacja piecy],MATCH($B405,tab_MinKomp[[Stanowisko / Position ]:[Stanowisko / Position ]],0))="n/a","n/a",EU405-INDEX(tab_MinKomp[Konserwacja piecy],MATCH($B405,tab_MinKomp[[Stanowisko / Position ]:[Stanowisko / Position ]],0)))</f>
        <v>n/a</v>
      </c>
      <c r="EV406" s="194" t="str">
        <f>IF(INDEX(tab_MinKomp[Rysunek techniczny- czytanie],MATCH($B405,tab_MinKomp[[Stanowisko / Position ]:[Stanowisko / Position ]],0))="n/a","n/a",EV405-INDEX(tab_MinKomp[Rysunek techniczny- czytanie],MATCH($B405,tab_MinKomp[[Stanowisko / Position ]:[Stanowisko / Position ]],0)))</f>
        <v>n/a</v>
      </c>
      <c r="EW406" s="194" t="str">
        <f>IF(INDEX(tab_MinKomp[Elektryka],MATCH($B405,tab_MinKomp[[Stanowisko / Position ]:[Stanowisko / Position ]],0))="n/a","n/a",EW405-INDEX(tab_MinKomp[Elektryka],MATCH($B405,tab_MinKomp[[Stanowisko / Position ]:[Stanowisko / Position ]],0)))</f>
        <v>n/a</v>
      </c>
      <c r="EX406" s="194" t="str">
        <f>IF(INDEX(tab_MinKomp[Pneumatyka],MATCH($B405,tab_MinKomp[[Stanowisko / Position ]:[Stanowisko / Position ]],0))="n/a","n/a",EX405-INDEX(tab_MinKomp[Pneumatyka],MATCH($B405,tab_MinKomp[[Stanowisko / Position ]:[Stanowisko / Position ]],0)))</f>
        <v>n/a</v>
      </c>
      <c r="EY406" s="194" t="str">
        <f>IF(INDEX(tab_MinKomp[[Hydraulika ]],MATCH($B405,tab_MinKomp[[Stanowisko / Position ]:[Stanowisko / Position ]],0))="n/a","n/a",EY405-INDEX(tab_MinKomp[[Hydraulika ]],MATCH($B405,tab_MinKomp[[Stanowisko / Position ]:[Stanowisko / Position ]],0)))</f>
        <v>n/a</v>
      </c>
      <c r="EZ406" s="194" t="str">
        <f>IF(INDEX(tab_MinKomp[Podciśnienie],MATCH($B405,tab_MinKomp[[Stanowisko / Position ]:[Stanowisko / Position ]],0))="n/a","n/a",EZ405-INDEX(tab_MinKomp[Podciśnienie],MATCH($B405,tab_MinKomp[[Stanowisko / Position ]:[Stanowisko / Position ]],0)))</f>
        <v>n/a</v>
      </c>
      <c r="FA406" s="194" t="str">
        <f>IF(INDEX(tab_MinKomp[Usuwanie awarii],MATCH($B405,tab_MinKomp[[Stanowisko / Position ]:[Stanowisko / Position ]],0))="n/a","n/a",FA405-INDEX(tab_MinKomp[Usuwanie awarii],MATCH($B405,tab_MinKomp[[Stanowisko / Position ]:[Stanowisko / Position ]],0)))</f>
        <v>n/a</v>
      </c>
      <c r="FB406" s="194" t="str">
        <f>IF(INDEX(tab_MinKomp[Obsługa robotów],MATCH($B405,tab_MinKomp[[Stanowisko / Position ]:[Stanowisko / Position ]],0))="n/a","n/a",FB405-INDEX(tab_MinKomp[Obsługa robotów],MATCH($B405,tab_MinKomp[[Stanowisko / Position ]:[Stanowisko / Position ]],0)))</f>
        <v>n/a</v>
      </c>
      <c r="FC406" s="194" t="str">
        <f>IF(INDEX(tab_MinKomp[Obsługa sterowania maszyny],MATCH($B405,tab_MinKomp[[Stanowisko / Position ]:[Stanowisko / Position ]],0))="n/a","n/a",FC405-INDEX(tab_MinKomp[Obsługa sterowania maszyny],MATCH($B405,tab_MinKomp[[Stanowisko / Position ]:[Stanowisko / Position ]],0)))</f>
        <v>n/a</v>
      </c>
      <c r="FD406" s="194" t="str">
        <f>IF(INDEX(tab_MinKomp[Usuwanie przyczyn żródłowych],MATCH($B405,tab_MinKomp[[Stanowisko / Position ]:[Stanowisko / Position ]],0))="n/a","n/a",FD405-INDEX(tab_MinKomp[Usuwanie przyczyn żródłowych],MATCH($B405,tab_MinKomp[[Stanowisko / Position ]:[Stanowisko / Position ]],0)))</f>
        <v>n/a</v>
      </c>
      <c r="FE406" s="194" t="str">
        <f>IF(INDEX(tab_MinKomp[Cmms stosowanie],MATCH($B405,tab_MinKomp[[Stanowisko / Position ]:[Stanowisko / Position ]],0))="n/a","n/a",FE405-INDEX(tab_MinKomp[Cmms stosowanie],MATCH($B405,tab_MinKomp[[Stanowisko / Position ]:[Stanowisko / Position ]],0)))</f>
        <v>n/a</v>
      </c>
      <c r="FF406" s="190" t="str">
        <f>IF(INDEX(tab_MinKomp[Testy czystości / Reinheitstests],MATCH($B405,tab_MinKomp[[Stanowisko / Position ]:[Stanowisko / Position ]],0))="n/a","n/a",FF405-INDEX(tab_MinKomp[Testy czystości / Reinheitstests],MATCH($B405,tab_MinKomp[[Stanowisko / Position ]:[Stanowisko / Position ]],0)))</f>
        <v>n/a</v>
      </c>
      <c r="FG406" s="194" t="str">
        <f>IF(INDEX(tab_MinKomp[Czyszczenie form plastikowych],MATCH($B405,tab_MinKomp[[Stanowisko / Position ]:[Stanowisko / Position ]],0))="n/a","n/a",FG405-INDEX(tab_MinKomp[Czyszczenie form plastikowych],MATCH($B405,tab_MinKomp[[Stanowisko / Position ]:[Stanowisko / Position ]],0)))</f>
        <v>n/a</v>
      </c>
      <c r="FH406" s="194" t="str">
        <f>IF(INDEX(tab_MinKomp[Wymiana form plastik],MATCH($B405,tab_MinKomp[[Stanowisko / Position ]:[Stanowisko / Position ]],0))="n/a","n/a",FH405-INDEX(tab_MinKomp[Wymiana form plastik],MATCH($B405,tab_MinKomp[[Stanowisko / Position ]:[Stanowisko / Position ]],0)))</f>
        <v>n/a</v>
      </c>
      <c r="FI406" s="194" t="str">
        <f>IF(INDEX(tab_MinKomp[Wymiana form guma],MATCH($B405,tab_MinKomp[[Stanowisko / Position ]:[Stanowisko / Position ]],0))="n/a","n/a",FI405-INDEX(tab_MinKomp[Wymiana form guma],MATCH($B405,tab_MinKomp[[Stanowisko / Position ]:[Stanowisko / Position ]],0)))</f>
        <v>n/a</v>
      </c>
      <c r="FJ406" s="194" t="str">
        <f>IF(INDEX(tab_MinKomp[Konserwacja KK],MATCH($B405,tab_MinKomp[[Stanowisko / Position ]:[Stanowisko / Position ]],0))="n/a","n/a",FJ405-INDEX(tab_MinKomp[Konserwacja KK],MATCH($B405,tab_MinKomp[[Stanowisko / Position ]:[Stanowisko / Position ]],0)))</f>
        <v>n/a</v>
      </c>
      <c r="FK406" s="194" t="str">
        <f>IF(INDEX(tab_MinKomp[Konserwacja form guma],MATCH($B405,tab_MinKomp[[Stanowisko / Position ]:[Stanowisko / Position ]],0))="n/a","n/a",FK405-INDEX(tab_MinKomp[Konserwacja form guma],MATCH($B405,tab_MinKomp[[Stanowisko / Position ]:[Stanowisko / Position ]],0)))</f>
        <v>n/a</v>
      </c>
      <c r="FL406" s="194" t="str">
        <f>IF(INDEX(tab_MinKomp[Konserwacja form plastiki],MATCH($B405,tab_MinKomp[[Stanowisko / Position ]:[Stanowisko / Position ]],0))="n/a","n/a",FL405-INDEX(tab_MinKomp[Konserwacja form plastiki],MATCH($B405,tab_MinKomp[[Stanowisko / Position ]:[Stanowisko / Position ]],0)))</f>
        <v>n/a</v>
      </c>
      <c r="FM406" s="194" t="str">
        <f>IF(INDEX(tab_MinKomp[Konserwacja Gorącego Kanału],MATCH($B405,tab_MinKomp[[Stanowisko / Position ]:[Stanowisko / Position ]],0))="n/a","n/a",FM405-INDEX(tab_MinKomp[Konserwacja Gorącego Kanału],MATCH($B405,tab_MinKomp[[Stanowisko / Position ]:[Stanowisko / Position ]],0)))</f>
        <v>n/a</v>
      </c>
      <c r="FN406" s="194" t="str">
        <f>IF(INDEX(tab_MinKomp[MS Office (Excel)],MATCH($B405,tab_MinKomp[[Stanowisko / Position ]:[Stanowisko / Position ]],0))="n/a","n/a",FN405-INDEX(tab_MinKomp[MS Office (Excel)],MATCH($B405,tab_MinKomp[[Stanowisko / Position ]:[Stanowisko / Position ]],0)))</f>
        <v>n/a</v>
      </c>
      <c r="FO406" s="194" t="str">
        <f>IF(INDEX(tab_MinKomp[MS Office (Word)],MATCH($B405,tab_MinKomp[[Stanowisko / Position ]:[Stanowisko / Position ]],0))="n/a","n/a",FO405-INDEX(tab_MinKomp[MS Office (Word)],MATCH($B405,tab_MinKomp[[Stanowisko / Position ]:[Stanowisko / Position ]],0)))</f>
        <v>n/a</v>
      </c>
      <c r="FP406" s="194" t="str">
        <f>IF(INDEX(tab_MinKomp[MS Office (Power Point)],MATCH($B405,tab_MinKomp[[Stanowisko / Position ]:[Stanowisko / Position ]],0))="n/a","n/a",FP405-INDEX(tab_MinKomp[MS Office (Power Point)],MATCH($B405,tab_MinKomp[[Stanowisko / Position ]:[Stanowisko / Position ]],0)))</f>
        <v>n/a</v>
      </c>
      <c r="FQ406" s="196" t="str">
        <f>IF(INDEX(tab_MinKomp[Język angielski / Englisch],MATCH($B405,tab_MinKomp[[Stanowisko / Position ]:[Stanowisko / Position ]],0))="n/a","n/a",FQ405-INDEX(tab_MinKomp[Język angielski / Englisch],MATCH($B405,tab_MinKomp[[Stanowisko / Position ]:[Stanowisko / Position ]],0)))</f>
        <v>n/a</v>
      </c>
      <c r="FR406" s="196" t="str">
        <f>IF(INDEX(tab_MinKomp[Język niemiecki / Deutsch],MATCH($B405,tab_MinKomp[[Stanowisko / Position ]:[Stanowisko / Position ]],0))="n/a","n/a",FR405-INDEX(tab_MinKomp[Język niemiecki / Deutsch],MATCH($B405,tab_MinKomp[[Stanowisko / Position ]:[Stanowisko / Position ]],0)))</f>
        <v>n/a</v>
      </c>
      <c r="FS406" s="194">
        <f>IF(INDEX(tab_MinKomp[Zarządzanie dokumentacją procesową / Process dokumentation management],MATCH($B405,tab_MinKomp[[Stanowisko / Position ]:[Stanowisko / Position ]],0))="n/a","n/a",FS405-INDEX(tab_MinKomp[Zarządzanie dokumentacją procesową / Process dokumentation management],MATCH($B405,tab_MinKomp[[Stanowisko / Position ]:[Stanowisko / Position ]],0)))</f>
        <v>0</v>
      </c>
      <c r="FT406" s="194">
        <f>IF(INDEX(tab_MinKomp[Znajomość procesów z obszaru / Kenntiss der prozesse in dem Bereich],MATCH($B405,tab_MinKomp[[Stanowisko / Position ]:[Stanowisko / Position ]],0))="n/a","n/a",FT405-INDEX(tab_MinKomp[Znajomość procesów z obszaru / Kenntiss der prozesse in dem Bereich],MATCH($B405,tab_MinKomp[[Stanowisko / Position ]:[Stanowisko / Position ]],0)))</f>
        <v>0</v>
      </c>
      <c r="FU406" s="194">
        <f>IF(INDEX(tab_MinKomp[optymalizacja procesów / Prozessoptymalisierung],MATCH($B405,tab_MinKomp[[Stanowisko / Position ]:[Stanowisko / Position ]],0))="n/a","n/a",FU405-INDEX(tab_MinKomp[optymalizacja procesów / Prozessoptymalisierung],MATCH($B405,tab_MinKomp[[Stanowisko / Position ]:[Stanowisko / Position ]],0)))</f>
        <v>1</v>
      </c>
      <c r="FV406" s="194">
        <f>IF(INDEX(tab_MinKomp[Umiejętności szkoleniowe / Trainingsfähigkeiten],MATCH($B405,tab_MinKomp[[Stanowisko / Position ]:[Stanowisko / Position ]],0))="n/a","n/a",FV405-INDEX(tab_MinKomp[Umiejętności szkoleniowe / Trainingsfähigkeiten],MATCH($B405,tab_MinKomp[[Stanowisko / Position ]:[Stanowisko / Position ]],0)))</f>
        <v>0</v>
      </c>
      <c r="FW406" s="194">
        <f>IF(INDEX(tab_MinKomp[Analityczne myślenie, podejście / Analitysches Denken, Einstellung],MATCH($B405,tab_MinKomp[[Stanowisko / Position ]:[Stanowisko / Position ]],0))="n/a","n/a",FW405-INDEX(tab_MinKomp[Analityczne myślenie, podejście / Analitysches Denken, Einstellung],MATCH($B405,tab_MinKomp[[Stanowisko / Position ]:[Stanowisko / Position ]],0)))</f>
        <v>0</v>
      </c>
      <c r="FX406" s="194">
        <f>IF(INDEX(tab_MinKomp[Dokładność, precyzja w dzialaniu / Genauigkeit, Präzision in die Arbeit],MATCH($B405,tab_MinKomp[[Stanowisko / Position ]:[Stanowisko / Position ]],0))="n/a","n/a",FX405-INDEX(tab_MinKomp[Dokładność, precyzja w dzialaniu / Genauigkeit, Präzision in die Arbeit],MATCH($B405,tab_MinKomp[[Stanowisko / Position ]:[Stanowisko / Position ]],0)))</f>
        <v>0</v>
      </c>
      <c r="FY406" s="194">
        <f>IF(INDEX(tab_MinKomp[Dyspozycyjność / Verfügbarkeit],MATCH($B405,tab_MinKomp[[Stanowisko / Position ]:[Stanowisko / Position ]],0))="n/a","n/a",FY405-INDEX(tab_MinKomp[Dyspozycyjność / Verfügbarkeit],MATCH($B405,tab_MinKomp[[Stanowisko / Position ]:[Stanowisko / Position ]],0)))</f>
        <v>0</v>
      </c>
      <c r="FZ406" s="194">
        <f>IF(INDEX(tab_MinKomp[Zaangażowanie / 
Engagement],MATCH($B405,tab_MinKomp[[Stanowisko / Position ]:[Stanowisko / Position ]],0))="n/a","n/a",FZ405-INDEX(tab_MinKomp[Zaangażowanie / 
Engagement],MATCH($B405,tab_MinKomp[[Stanowisko / Position ]:[Stanowisko / Position ]],0)))</f>
        <v>0</v>
      </c>
      <c r="GA406" s="194" t="str">
        <f>IF(INDEX(tab_MinKomp[Konserwacja form guma],MATCH($B405,tab_MinKomp[[Stanowisko / Position ]:[Stanowisko / Position ]],0))="n/a","n/a",GA405-INDEX(tab_MinKomp[Konserwacja form guma],MATCH($B405,tab_MinKomp[[Stanowisko / Position ]:[Stanowisko / Position ]],0)))</f>
        <v>n/a</v>
      </c>
      <c r="GB406" s="194" t="str">
        <f>IF(INDEX(tab_MinKomp[Konserwacja form plastiki],MATCH($B405,tab_MinKomp[[Stanowisko / Position ]:[Stanowisko / Position ]],0))="n/a","n/a",GB405-INDEX(tab_MinKomp[Konserwacja form plastiki],MATCH($B405,tab_MinKomp[[Stanowisko / Position ]:[Stanowisko / Position ]],0)))</f>
        <v>n/a</v>
      </c>
      <c r="GC406" s="194">
        <f>IF(INDEX(tab_MinKomp[Elastyczność w działaniu],MATCH($B405,tab_MinKomp[[Stanowisko / Position ]:[Stanowisko / Position ]],0))="n/a","n/a",GC405-INDEX(tab_MinKomp[Elastyczność w działaniu],MATCH($B405,tab_MinKomp[[Stanowisko / Position ]:[Stanowisko / Position ]],0)))</f>
        <v>0</v>
      </c>
      <c r="GD406" s="194">
        <f>IF(INDEX(tab_MinKomp[Komunikatywność],MATCH($B405,tab_MinKomp[[Stanowisko / Position ]:[Stanowisko / Position ]],0))="n/a","n/a",GD405-INDEX(tab_MinKomp[Komunikatywność],MATCH($B405,tab_MinKomp[[Stanowisko / Position ]:[Stanowisko / Position ]],0)))</f>
        <v>0</v>
      </c>
      <c r="GE406" s="193" t="str">
        <f>IF(INDEX(tab_MinKomp[Motywowanie i budowanie zaangażowania zespołu],MATCH($B405,tab_MinKomp[[Stanowisko / Position ]:[Stanowisko / Position ]],0))="n/a","n/a",GE405-INDEX(tab_MinKomp[Motywowanie i budowanie zaangażowania zespołu],MATCH($B405,tab_MinKomp[[Stanowisko / Position ]:[Stanowisko / Position ]],0)))</f>
        <v>n/a</v>
      </c>
      <c r="GF406" s="186" t="s">
        <v>248</v>
      </c>
      <c r="GG406" s="186" t="s">
        <v>248</v>
      </c>
      <c r="GH406" s="186" t="s">
        <v>248</v>
      </c>
      <c r="GI406" s="186" t="s">
        <v>248</v>
      </c>
      <c r="GJ406" s="186" t="s">
        <v>248</v>
      </c>
      <c r="GK406" s="186" t="s">
        <v>248</v>
      </c>
      <c r="GL406" s="186" t="s">
        <v>248</v>
      </c>
      <c r="GM406" s="186" t="s">
        <v>248</v>
      </c>
      <c r="GN406" s="186" t="s">
        <v>248</v>
      </c>
      <c r="GO406" s="186" t="s">
        <v>248</v>
      </c>
      <c r="GP406" s="186" t="s">
        <v>248</v>
      </c>
      <c r="GQ406" s="186" t="s">
        <v>248</v>
      </c>
      <c r="GR406" s="186" t="s">
        <v>248</v>
      </c>
      <c r="GS406" s="186" t="s">
        <v>248</v>
      </c>
      <c r="GT406" s="186" t="s">
        <v>248</v>
      </c>
      <c r="GU406" s="186" t="s">
        <v>248</v>
      </c>
      <c r="GV406" s="186" t="s">
        <v>248</v>
      </c>
      <c r="GW406" s="186" t="s">
        <v>248</v>
      </c>
      <c r="GX406" s="186" t="s">
        <v>248</v>
      </c>
      <c r="GY406" s="186" t="s">
        <v>248</v>
      </c>
      <c r="GZ406" s="261" t="s">
        <v>248</v>
      </c>
      <c r="HA406" s="261" t="s">
        <v>248</v>
      </c>
      <c r="HB406" s="191">
        <f>SUM(G406:GE406)/(HB405-(SUM(G406:GE406)))</f>
        <v>7.0175438596491224E-2</v>
      </c>
    </row>
    <row r="407" spans="1:210" ht="24.9" customHeight="1" x14ac:dyDescent="0.3">
      <c r="A407" s="105" t="s">
        <v>307</v>
      </c>
      <c r="B407" s="105" t="s">
        <v>308</v>
      </c>
      <c r="C407" s="105" t="s">
        <v>309</v>
      </c>
      <c r="D407" s="105">
        <v>1914</v>
      </c>
      <c r="E407" s="394" t="s">
        <v>591</v>
      </c>
      <c r="F407" s="185" t="s">
        <v>374</v>
      </c>
      <c r="G407" s="186">
        <v>2</v>
      </c>
      <c r="H407" s="186">
        <v>2</v>
      </c>
      <c r="I407" s="186">
        <v>2</v>
      </c>
      <c r="J407" s="186">
        <v>2</v>
      </c>
      <c r="K407" s="186">
        <v>2</v>
      </c>
      <c r="L407" s="186">
        <v>1</v>
      </c>
      <c r="M407" s="186" t="s">
        <v>248</v>
      </c>
      <c r="N407" s="186" t="s">
        <v>248</v>
      </c>
      <c r="O407" s="186">
        <v>1</v>
      </c>
      <c r="P407" s="186">
        <v>1</v>
      </c>
      <c r="Q407" s="186" t="s">
        <v>248</v>
      </c>
      <c r="R407" s="186" t="s">
        <v>248</v>
      </c>
      <c r="S407" s="186" t="s">
        <v>248</v>
      </c>
      <c r="T407" s="186" t="s">
        <v>248</v>
      </c>
      <c r="U407" s="186" t="s">
        <v>248</v>
      </c>
      <c r="V407" s="186" t="s">
        <v>248</v>
      </c>
      <c r="W407" s="186" t="s">
        <v>248</v>
      </c>
      <c r="X407" s="186" t="s">
        <v>248</v>
      </c>
      <c r="Y407" s="186" t="s">
        <v>248</v>
      </c>
      <c r="Z407" s="186" t="s">
        <v>248</v>
      </c>
      <c r="AA407" s="186" t="s">
        <v>248</v>
      </c>
      <c r="AB407" s="186" t="s">
        <v>248</v>
      </c>
      <c r="AC407" s="186" t="s">
        <v>248</v>
      </c>
      <c r="AD407" s="186" t="s">
        <v>248</v>
      </c>
      <c r="AE407" s="186" t="s">
        <v>248</v>
      </c>
      <c r="AF407" s="186" t="s">
        <v>248</v>
      </c>
      <c r="AG407" s="186" t="s">
        <v>248</v>
      </c>
      <c r="AH407" s="186" t="s">
        <v>248</v>
      </c>
      <c r="AI407" s="186" t="s">
        <v>248</v>
      </c>
      <c r="AJ407" s="186" t="s">
        <v>248</v>
      </c>
      <c r="AK407" s="186" t="s">
        <v>248</v>
      </c>
      <c r="AL407" s="186">
        <v>1</v>
      </c>
      <c r="AM407" s="186" t="s">
        <v>248</v>
      </c>
      <c r="AN407" s="186" t="s">
        <v>248</v>
      </c>
      <c r="AO407" s="186"/>
      <c r="AP407" s="186" t="s">
        <v>248</v>
      </c>
      <c r="AQ407" s="186"/>
      <c r="AR407" s="186" t="s">
        <v>248</v>
      </c>
      <c r="AS407" s="186" t="s">
        <v>248</v>
      </c>
      <c r="AT407" s="186" t="s">
        <v>248</v>
      </c>
      <c r="AU407" s="186" t="s">
        <v>248</v>
      </c>
      <c r="AV407" s="186">
        <v>1</v>
      </c>
      <c r="AW407" s="186"/>
      <c r="AX407" s="186" t="s">
        <v>248</v>
      </c>
      <c r="AY407" s="186" t="s">
        <v>248</v>
      </c>
      <c r="AZ407" s="186" t="s">
        <v>248</v>
      </c>
      <c r="BA407" s="186" t="s">
        <v>248</v>
      </c>
      <c r="BB407" s="186" t="s">
        <v>248</v>
      </c>
      <c r="BC407" s="186">
        <v>1</v>
      </c>
      <c r="BD407" s="186">
        <v>2</v>
      </c>
      <c r="BE407" s="186" t="s">
        <v>248</v>
      </c>
      <c r="BF407" s="186" t="s">
        <v>248</v>
      </c>
      <c r="BG407" s="186" t="s">
        <v>248</v>
      </c>
      <c r="BH407" s="186" t="s">
        <v>248</v>
      </c>
      <c r="BI407" s="186" t="s">
        <v>248</v>
      </c>
      <c r="BJ407" s="186" t="s">
        <v>248</v>
      </c>
      <c r="BK407" s="186" t="s">
        <v>248</v>
      </c>
      <c r="BL407" s="186" t="s">
        <v>248</v>
      </c>
      <c r="BM407" s="186" t="s">
        <v>248</v>
      </c>
      <c r="BN407" s="186" t="s">
        <v>248</v>
      </c>
      <c r="BO407" s="186" t="s">
        <v>248</v>
      </c>
      <c r="BP407" s="186" t="s">
        <v>248</v>
      </c>
      <c r="BQ407" s="186" t="s">
        <v>248</v>
      </c>
      <c r="BR407" s="186" t="s">
        <v>248</v>
      </c>
      <c r="BS407" s="186" t="s">
        <v>248</v>
      </c>
      <c r="BT407" s="186" t="s">
        <v>248</v>
      </c>
      <c r="BU407" s="186" t="s">
        <v>248</v>
      </c>
      <c r="BV407" s="186" t="s">
        <v>248</v>
      </c>
      <c r="BW407" s="186" t="s">
        <v>248</v>
      </c>
      <c r="BX407" s="186" t="s">
        <v>248</v>
      </c>
      <c r="BY407" s="186" t="s">
        <v>248</v>
      </c>
      <c r="BZ407" s="186" t="s">
        <v>248</v>
      </c>
      <c r="CA407" s="186" t="s">
        <v>248</v>
      </c>
      <c r="CB407" s="186" t="s">
        <v>248</v>
      </c>
      <c r="CC407" s="186" t="s">
        <v>248</v>
      </c>
      <c r="CD407" s="186" t="s">
        <v>248</v>
      </c>
      <c r="CE407" s="186" t="s">
        <v>248</v>
      </c>
      <c r="CF407" s="186" t="s">
        <v>248</v>
      </c>
      <c r="CG407" s="186" t="s">
        <v>248</v>
      </c>
      <c r="CH407" s="186" t="s">
        <v>248</v>
      </c>
      <c r="CI407" s="186" t="s">
        <v>248</v>
      </c>
      <c r="CJ407" s="186" t="s">
        <v>248</v>
      </c>
      <c r="CK407" s="186" t="s">
        <v>248</v>
      </c>
      <c r="CL407" s="186" t="s">
        <v>248</v>
      </c>
      <c r="CM407" s="186" t="s">
        <v>248</v>
      </c>
      <c r="CN407" s="186" t="s">
        <v>248</v>
      </c>
      <c r="CO407" s="186" t="s">
        <v>248</v>
      </c>
      <c r="CP407" s="186" t="s">
        <v>248</v>
      </c>
      <c r="CQ407" s="186" t="s">
        <v>248</v>
      </c>
      <c r="CR407" s="186" t="s">
        <v>248</v>
      </c>
      <c r="CS407" s="186" t="s">
        <v>248</v>
      </c>
      <c r="CT407" s="186" t="s">
        <v>248</v>
      </c>
      <c r="CU407" s="186" t="s">
        <v>248</v>
      </c>
      <c r="CV407" s="186" t="s">
        <v>248</v>
      </c>
      <c r="CW407" s="186" t="s">
        <v>248</v>
      </c>
      <c r="CX407" s="186" t="s">
        <v>248</v>
      </c>
      <c r="CY407" s="186" t="s">
        <v>248</v>
      </c>
      <c r="CZ407" s="186" t="s">
        <v>248</v>
      </c>
      <c r="DA407" s="186" t="s">
        <v>248</v>
      </c>
      <c r="DB407" s="186" t="s">
        <v>248</v>
      </c>
      <c r="DC407" s="186" t="s">
        <v>248</v>
      </c>
      <c r="DD407" s="186" t="s">
        <v>248</v>
      </c>
      <c r="DE407" s="186" t="s">
        <v>248</v>
      </c>
      <c r="DF407" s="186" t="s">
        <v>248</v>
      </c>
      <c r="DG407" s="186" t="s">
        <v>248</v>
      </c>
      <c r="DH407" s="186" t="s">
        <v>248</v>
      </c>
      <c r="DI407" s="186" t="s">
        <v>248</v>
      </c>
      <c r="DJ407" s="186" t="s">
        <v>248</v>
      </c>
      <c r="DK407" s="186" t="s">
        <v>248</v>
      </c>
      <c r="DL407" s="186" t="s">
        <v>248</v>
      </c>
      <c r="DM407" s="186" t="s">
        <v>248</v>
      </c>
      <c r="DN407" s="186" t="s">
        <v>248</v>
      </c>
      <c r="DO407" s="186" t="s">
        <v>248</v>
      </c>
      <c r="DP407" s="186" t="s">
        <v>248</v>
      </c>
      <c r="DQ407" s="186" t="s">
        <v>248</v>
      </c>
      <c r="DR407" s="186" t="s">
        <v>248</v>
      </c>
      <c r="DS407" s="186" t="s">
        <v>248</v>
      </c>
      <c r="DT407" s="186" t="s">
        <v>248</v>
      </c>
      <c r="DU407" s="186" t="s">
        <v>248</v>
      </c>
      <c r="DV407" s="186" t="s">
        <v>248</v>
      </c>
      <c r="DW407" s="186" t="s">
        <v>248</v>
      </c>
      <c r="DX407" s="186" t="s">
        <v>248</v>
      </c>
      <c r="DY407" s="186" t="s">
        <v>248</v>
      </c>
      <c r="DZ407" s="186" t="s">
        <v>248</v>
      </c>
      <c r="EA407" s="186" t="s">
        <v>248</v>
      </c>
      <c r="EB407" s="186" t="s">
        <v>248</v>
      </c>
      <c r="EC407" s="186" t="s">
        <v>248</v>
      </c>
      <c r="ED407" s="186" t="s">
        <v>248</v>
      </c>
      <c r="EE407" s="186" t="s">
        <v>248</v>
      </c>
      <c r="EF407" s="186" t="s">
        <v>248</v>
      </c>
      <c r="EG407" s="186" t="s">
        <v>248</v>
      </c>
      <c r="EH407" s="186" t="s">
        <v>248</v>
      </c>
      <c r="EI407" s="186" t="s">
        <v>248</v>
      </c>
      <c r="EJ407" s="186" t="s">
        <v>248</v>
      </c>
      <c r="EK407" s="186" t="s">
        <v>248</v>
      </c>
      <c r="EL407" s="184" t="s">
        <v>248</v>
      </c>
      <c r="EM407" s="184" t="s">
        <v>248</v>
      </c>
      <c r="EN407" s="184" t="s">
        <v>248</v>
      </c>
      <c r="EO407" s="186" t="s">
        <v>248</v>
      </c>
      <c r="EP407" s="186" t="s">
        <v>248</v>
      </c>
      <c r="EQ407" s="186" t="s">
        <v>248</v>
      </c>
      <c r="ER407" s="186" t="s">
        <v>248</v>
      </c>
      <c r="ES407" s="186" t="s">
        <v>248</v>
      </c>
      <c r="ET407" s="186" t="s">
        <v>248</v>
      </c>
      <c r="EU407" s="186" t="s">
        <v>248</v>
      </c>
      <c r="EV407" s="186" t="s">
        <v>248</v>
      </c>
      <c r="EW407" s="186" t="s">
        <v>248</v>
      </c>
      <c r="EX407" s="186" t="s">
        <v>248</v>
      </c>
      <c r="EY407" s="186" t="s">
        <v>248</v>
      </c>
      <c r="EZ407" s="186" t="s">
        <v>248</v>
      </c>
      <c r="FA407" s="186" t="s">
        <v>248</v>
      </c>
      <c r="FB407" s="186" t="s">
        <v>248</v>
      </c>
      <c r="FC407" s="186" t="s">
        <v>248</v>
      </c>
      <c r="FD407" s="186" t="s">
        <v>248</v>
      </c>
      <c r="FE407" s="186" t="s">
        <v>248</v>
      </c>
      <c r="FF407" s="186" t="s">
        <v>248</v>
      </c>
      <c r="FG407" s="186" t="s">
        <v>248</v>
      </c>
      <c r="FH407" s="186" t="s">
        <v>248</v>
      </c>
      <c r="FI407" s="186" t="s">
        <v>248</v>
      </c>
      <c r="FJ407" s="186" t="s">
        <v>248</v>
      </c>
      <c r="FK407" s="186" t="s">
        <v>248</v>
      </c>
      <c r="FL407" s="186" t="s">
        <v>248</v>
      </c>
      <c r="FM407" s="186" t="s">
        <v>248</v>
      </c>
      <c r="FN407" s="187" t="s">
        <v>248</v>
      </c>
      <c r="FO407" s="187" t="s">
        <v>248</v>
      </c>
      <c r="FP407" s="187" t="s">
        <v>248</v>
      </c>
      <c r="FQ407" s="187" t="s">
        <v>248</v>
      </c>
      <c r="FR407" s="187" t="s">
        <v>248</v>
      </c>
      <c r="FS407" s="186">
        <v>1</v>
      </c>
      <c r="FT407" s="186">
        <v>1</v>
      </c>
      <c r="FU407" s="186">
        <v>2</v>
      </c>
      <c r="FV407" s="186">
        <v>2</v>
      </c>
      <c r="FW407" s="186">
        <v>2</v>
      </c>
      <c r="FX407" s="186">
        <v>2</v>
      </c>
      <c r="FY407" s="186">
        <v>2</v>
      </c>
      <c r="FZ407" s="186">
        <v>2</v>
      </c>
      <c r="GA407" s="186" t="s">
        <v>248</v>
      </c>
      <c r="GB407" s="186" t="s">
        <v>248</v>
      </c>
      <c r="GC407" s="186" t="s">
        <v>248</v>
      </c>
      <c r="GD407" s="186" t="s">
        <v>248</v>
      </c>
      <c r="GE407" s="186" t="s">
        <v>248</v>
      </c>
      <c r="GF407" s="186" t="s">
        <v>248</v>
      </c>
      <c r="GG407" s="186" t="s">
        <v>248</v>
      </c>
      <c r="GH407" s="186" t="s">
        <v>248</v>
      </c>
      <c r="GI407" s="186" t="s">
        <v>248</v>
      </c>
      <c r="GJ407" s="186" t="s">
        <v>248</v>
      </c>
      <c r="GK407" s="186" t="s">
        <v>248</v>
      </c>
      <c r="GL407" s="186" t="s">
        <v>248</v>
      </c>
      <c r="GM407" s="186" t="s">
        <v>248</v>
      </c>
      <c r="GN407" s="186" t="s">
        <v>248</v>
      </c>
      <c r="GO407" s="186" t="s">
        <v>248</v>
      </c>
      <c r="GP407" s="186" t="s">
        <v>248</v>
      </c>
      <c r="GQ407" s="186" t="s">
        <v>248</v>
      </c>
      <c r="GR407" s="186" t="s">
        <v>248</v>
      </c>
      <c r="GS407" s="186" t="s">
        <v>248</v>
      </c>
      <c r="GT407" s="186" t="s">
        <v>248</v>
      </c>
      <c r="GU407" s="186" t="s">
        <v>248</v>
      </c>
      <c r="GV407" s="186" t="s">
        <v>248</v>
      </c>
      <c r="GW407" s="186" t="s">
        <v>248</v>
      </c>
      <c r="GX407" s="186" t="s">
        <v>248</v>
      </c>
      <c r="GY407" s="186" t="s">
        <v>248</v>
      </c>
      <c r="GZ407" s="261" t="s">
        <v>248</v>
      </c>
      <c r="HA407" s="261" t="s">
        <v>248</v>
      </c>
      <c r="HB407" s="188">
        <f t="shared" ref="HB407" si="395">SUM(G407:GE407)</f>
        <v>32</v>
      </c>
    </row>
    <row r="408" spans="1:210" ht="24.9" customHeight="1" thickBot="1" x14ac:dyDescent="0.35">
      <c r="A408" s="108" t="str">
        <f t="shared" ref="A408" si="396">A407</f>
        <v>Magazyn-Warehouse</v>
      </c>
      <c r="B408" s="108" t="str">
        <f t="shared" ref="B408" si="397">B407</f>
        <v>Logistyk Magazynowy</v>
      </c>
      <c r="C408" s="108" t="str">
        <f t="shared" ref="C408" si="398">C407</f>
        <v>JB</v>
      </c>
      <c r="D408" s="108">
        <f t="shared" ref="D408" si="399">D407</f>
        <v>1914</v>
      </c>
      <c r="E408" s="395"/>
      <c r="F408" s="189" t="s">
        <v>375</v>
      </c>
      <c r="G408" s="192">
        <f>IF(INDEX(tab_MinKomp[Przepisy BHP / BHP Vorschriften],MATCH($B407,tab_MinKomp[[Stanowisko / Position ]:[Stanowisko / Position ]],0))="n/a","n/a",G407-INDEX(tab_MinKomp[Przepisy BHP / BHP Vorschriften],MATCH($B407,tab_MinKomp[[Stanowisko / Position ]:[Stanowisko / Position ]],0)))</f>
        <v>0</v>
      </c>
      <c r="H408" s="193">
        <f>IF(INDEX(tab_MinKomp[Przepisy PPOŻ / Brandschutzbestimmungen],MATCH($B407,tab_MinKomp[[Stanowisko / Position ]:[Stanowisko / Position ]],0))="n/a","n/a",H407-INDEX(tab_MinKomp[Przepisy PPOŻ / Brandschutzbestimmungen],MATCH($B407,tab_MinKomp[[Stanowisko / Position ]:[Stanowisko / Position ]],0)))</f>
        <v>0</v>
      </c>
      <c r="I408" s="193">
        <f>IF(INDEX(tab_MinKomp[Ryzyko zawodowe na stanowiskach pracyv/ Berufliche Risiken an Arbeitsstellen],MATCH($B407,tab_MinKomp[[Stanowisko / Position ]:[Stanowisko / Position ]],0))="n/a","n/a",I407-INDEX(tab_MinKomp[Ryzyko zawodowe na stanowiskach pracyv/ Berufliche Risiken an Arbeitsstellen],MATCH($B407,tab_MinKomp[[Stanowisko / Position ]:[Stanowisko / Position ]],0)))</f>
        <v>0</v>
      </c>
      <c r="J408" s="193">
        <f>IF(INDEX(tab_MinKomp[Gospodarka substancjami niebezpiecznymi / Gefahrstoffmanagement],MATCH($B407,tab_MinKomp[[Stanowisko / Position ]:[Stanowisko / Position ]],0))="n/a","n/a",J407-INDEX(tab_MinKomp[Gospodarka substancjami niebezpiecznymi / Gefahrstoffmanagement],MATCH($B407,tab_MinKomp[[Stanowisko / Position ]:[Stanowisko / Position ]],0)))</f>
        <v>-1</v>
      </c>
      <c r="K408" s="193">
        <f>IF(INDEX(tab_MinKomp[Gospodarka odpadami / Abfallwirtschaft],MATCH($B407,tab_MinKomp[[Stanowisko / Position ]:[Stanowisko / Position ]],0))="n/a","n/a",K407-INDEX(tab_MinKomp[Gospodarka odpadami / Abfallwirtschaft],MATCH($B407,tab_MinKomp[[Stanowisko / Position ]:[Stanowisko / Position ]],0)))</f>
        <v>-1</v>
      </c>
      <c r="L408" s="194">
        <f>IF(INDEX(tab_MinKomp[Przepisy kodeksu pracy / Bestimmungen des Arbeitsgesetzes],MATCH($B407,tab_MinKomp[[Stanowisko / Position ]:[Stanowisko / Position ]],0))="n/a","n/a",L407-INDEX(tab_MinKomp[Przepisy kodeksu pracy / Bestimmungen des Arbeitsgesetzes],MATCH($B407,tab_MinKomp[[Stanowisko / Position ]:[Stanowisko / Position ]],0)))</f>
        <v>0</v>
      </c>
      <c r="M408" s="195" t="str">
        <f>IF(INDEX(tab_MinKomp[Przepisy o ub.społ. ZUS  / Sozialversicherungsvorschriften],MATCH($B407,tab_MinKomp[[Stanowisko / Position ]:[Stanowisko / Position ]],0))="n/a","n/a",M407-INDEX(tab_MinKomp[Przepisy o ub.społ. ZUS  / Sozialversicherungsvorschriften],MATCH($B407,tab_MinKomp[[Stanowisko / Position ]:[Stanowisko / Position ]],0)))</f>
        <v>n/a</v>
      </c>
      <c r="N408" s="194" t="str">
        <f>IF(INDEX(tab_MinKomp[PRZEPISY O PDOF /persönlich Einkommensteuergesetz ],MATCH($B407,tab_MinKomp[[Stanowisko / Position ]:[Stanowisko / Position ]],0))="n/a","n/a",N407-INDEX(tab_MinKomp[PRZEPISY O PDOF /persönlich Einkommensteuergesetz ],MATCH($B407,tab_MinKomp[[Stanowisko / Position ]:[Stanowisko / Position ]],0)))</f>
        <v>n/a</v>
      </c>
      <c r="O408" s="194">
        <f>IF(INDEX(tab_MinKomp[Regulamin pracy / Arbeitsordnung],MATCH($B407,tab_MinKomp[[Stanowisko / Position ]:[Stanowisko / Position ]],0))="n/a","n/a",O407-INDEX(tab_MinKomp[Regulamin pracy / Arbeitsordnung],MATCH($B407,tab_MinKomp[[Stanowisko / Position ]:[Stanowisko / Position ]],0)))</f>
        <v>0</v>
      </c>
      <c r="P408" s="194">
        <f>IF(INDEX(tab_MinKomp[Regulamin wynagradzania / Vergütungsordnung],MATCH($B407,tab_MinKomp[[Stanowisko / Position ]:[Stanowisko / Position ]],0))="n/a","n/a",P407-INDEX(tab_MinKomp[Regulamin wynagradzania / Vergütungsordnung],MATCH($B407,tab_MinKomp[[Stanowisko / Position ]:[Stanowisko / Position ]],0)))</f>
        <v>0</v>
      </c>
      <c r="Q408" s="194" t="str">
        <f>IF(INDEX(tab_MinKomp[System R2PŁATNIK PRO: Płace / Lohnabrechnung],MATCH($B407,tab_MinKomp[[Stanowisko / Position ]:[Stanowisko / Position ]],0))="n/a","n/a",Q407-INDEX(tab_MinKomp[System R2PŁATNIK PRO: Płace / Lohnabrechnung],MATCH($B407,tab_MinKomp[[Stanowisko / Position ]:[Stanowisko / Position ]],0)))</f>
        <v>n/a</v>
      </c>
      <c r="R408" s="194" t="str">
        <f>IF(INDEX(tab_MinKomp[SystemR2PŁATNIK PRO: KADRY / Personaldaten],MATCH($B407,tab_MinKomp[[Stanowisko / Position ]:[Stanowisko / Position ]],0))="n/a","n/a",R407-INDEX(tab_MinKomp[SystemR2PŁATNIK PRO: KADRY / Personaldaten],MATCH($B407,tab_MinKomp[[Stanowisko / Position ]:[Stanowisko / Position ]],0)))</f>
        <v>n/a</v>
      </c>
      <c r="S408" s="194" t="str">
        <f>IF(INDEX(tab_MinKomp[SYSTEM R2PŁATNIK PRO: zarządzanie pracownikami / Arbeitsverwaltung],MATCH($B407,tab_MinKomp[[Stanowisko / Position ]:[Stanowisko / Position ]],0))="n/a","n/a",S407-INDEX(tab_MinKomp[SYSTEM R2PŁATNIK PRO: zarządzanie pracownikami / Arbeitsverwaltung],MATCH($B407,tab_MinKomp[[Stanowisko / Position ]:[Stanowisko / Position ]],0)))</f>
        <v>n/a</v>
      </c>
      <c r="T408" s="194" t="str">
        <f>IF(INDEX(tab_MinKomp[Doradztwo, wsparcie personalne / Personalberatung und Unterstützung],MATCH($B407,tab_MinKomp[[Stanowisko / Position ]:[Stanowisko / Position ]],0))="n/a","n/a",T407-INDEX(tab_MinKomp[Doradztwo, wsparcie personalne / Personalberatung und Unterstützung],MATCH($B407,tab_MinKomp[[Stanowisko / Position ]:[Stanowisko / Position ]],0)))</f>
        <v>n/a</v>
      </c>
      <c r="U408" s="194" t="str">
        <f>IF(INDEX(tab_MinKomp[Przepisy o podatku VAT / MwSt.- Gesetz],MATCH($B407,tab_MinKomp[[Stanowisko / Position ]:[Stanowisko / Position ]],0))="n/a","n/a",U407-INDEX(tab_MinKomp[Przepisy o podatku VAT / MwSt.- Gesetz],MATCH($B407,tab_MinKomp[[Stanowisko / Position ]:[Stanowisko / Position ]],0)))</f>
        <v>n/a</v>
      </c>
      <c r="V408" s="194" t="str">
        <f>IF(INDEX(tab_MinKomp[PrzepisyPDOP / geschäftlich Einkommensteuergesetz],MATCH($B407,tab_MinKomp[[Stanowisko / Position ]:[Stanowisko / Position ]],0))="n/a","n/a",V407-INDEX(tab_MinKomp[PrzepisyPDOP / geschäftlich Einkommensteuergesetz],MATCH($B407,tab_MinKomp[[Stanowisko / Position ]:[Stanowisko / Position ]],0)))</f>
        <v>n/a</v>
      </c>
      <c r="W408" s="194" t="str">
        <f>IF(INDEX(tab_MinKomp[System BAAN / FINANSE (FIBU)],MATCH($B407,tab_MinKomp[[Stanowisko / Position ]:[Stanowisko / Position ]],0))="n/a","n/a",W407-INDEX(tab_MinKomp[System BAAN / FINANSE (FIBU)],MATCH($B407,tab_MinKomp[[Stanowisko / Position ]:[Stanowisko / Position ]],0)))</f>
        <v>n/a</v>
      </c>
      <c r="X408" s="194" t="str">
        <f>IF(INDEX(tab_MinKomp[Systemy pomocnicze / Hilfssysteme(STOCKPROGRAM, KALK2000 etc.)],MATCH($B407,tab_MinKomp[[Stanowisko / Position ]:[Stanowisko / Position ]],0))="n/a","n/a",X407-INDEX(tab_MinKomp[Systemy pomocnicze / Hilfssysteme(STOCKPROGRAM, KALK2000 etc.)],MATCH($B407,tab_MinKomp[[Stanowisko / Position ]:[Stanowisko / Position ]],0)))</f>
        <v>n/a</v>
      </c>
      <c r="Y408" s="194" t="str">
        <f>IF(INDEX(tab_MinKomp[Polityka rachunkowości / Buchführungspolitik],MATCH($B407,tab_MinKomp[[Stanowisko / Position ]:[Stanowisko / Position ]],0))="n/a","n/a",Y407-INDEX(tab_MinKomp[Polityka rachunkowości / Buchführungspolitik],MATCH($B407,tab_MinKomp[[Stanowisko / Position ]:[Stanowisko / Position ]],0)))</f>
        <v>n/a</v>
      </c>
      <c r="Z408" s="194" t="str">
        <f>IF(INDEX(tab_MinKomp[Ustawa o rachunkowości / Rechnungslegungsgesetz],MATCH($B407,tab_MinKomp[[Stanowisko / Position ]:[Stanowisko / Position ]],0))="n/a","n/a",Z407-INDEX(tab_MinKomp[Ustawa o rachunkowości / Rechnungslegungsgesetz],MATCH($B407,tab_MinKomp[[Stanowisko / Position ]:[Stanowisko / Position ]],0)))</f>
        <v>n/a</v>
      </c>
      <c r="AA408" s="194" t="str">
        <f>IF(INDEX(tab_MinKomp[WORKFLOW - TS-100],MATCH($B407,tab_MinKomp[[Stanowisko / Position ]:[Stanowisko / Position ]],0))="n/a","n/a",AA407-INDEX(tab_MinKomp[WORKFLOW - TS-100],MATCH($B407,tab_MinKomp[[Stanowisko / Position ]:[Stanowisko / Position ]],0)))</f>
        <v>n/a</v>
      </c>
      <c r="AB408" s="194" t="str">
        <f>IF(INDEX(tab_MinKomp[WORKFLOW - SFMS],MATCH($B407,tab_MinKomp[[Stanowisko / Position ]:[Stanowisko / Position ]],0))="n/a","n/a",AB407-INDEX(tab_MinKomp[WORKFLOW - SFMS],MATCH($B407,tab_MinKomp[[Stanowisko / Position ]:[Stanowisko / Position ]],0)))</f>
        <v>n/a</v>
      </c>
      <c r="AC408" s="194" t="str">
        <f>IF(INDEX(tab_MinKomp[System ISO 9001:2015],MATCH($B407,tab_MinKomp[[Stanowisko / Position ]:[Stanowisko / Position ]],0))="n/a","n/a",AC407-INDEX(tab_MinKomp[System ISO 9001:2015],MATCH($B407,tab_MinKomp[[Stanowisko / Position ]:[Stanowisko / Position ]],0)))</f>
        <v>n/a</v>
      </c>
      <c r="AD408" s="194" t="str">
        <f>IF(INDEX(tab_MinKomp[System ISO 9001:2015],MATCH($B407,tab_MinKomp[[Stanowisko / Position ]:[Stanowisko / Position ]],0))="n/a","n/a",AD407-INDEX(tab_MinKomp[System ISO 9001:2015],MATCH($B407,tab_MinKomp[[Stanowisko / Position ]:[Stanowisko / Position ]],0)))</f>
        <v>n/a</v>
      </c>
      <c r="AE408" s="194" t="str">
        <f>IF(INDEX(tab_MinKomp[System ISO 9001:2015],MATCH($B407,tab_MinKomp[[Stanowisko / Position ]:[Stanowisko / Position ]],0))="n/a","n/a",AE407-INDEX(tab_MinKomp[System ISO 9001:2015],MATCH($B407,tab_MinKomp[[Stanowisko / Position ]:[Stanowisko / Position ]],0)))</f>
        <v>n/a</v>
      </c>
      <c r="AF408" s="194" t="str">
        <f>IF(INDEX(tab_MinKomp[System ISO 9001:2015],MATCH($B407,tab_MinKomp[[Stanowisko / Position ]:[Stanowisko / Position ]],0))="n/a","n/a",AF407-INDEX(tab_MinKomp[System ISO 9001:2015],MATCH($B407,tab_MinKomp[[Stanowisko / Position ]:[Stanowisko / Position ]],0)))</f>
        <v>n/a</v>
      </c>
      <c r="AG408" s="194" t="str">
        <f>IF(INDEX(tab_MinKomp[Wymagania VDA 6.3 Process / Forderungen],MATCH($B407,tab_MinKomp[[Stanowisko / Position ]:[Stanowisko / Position ]],0))="n/a","n/a",AG407-INDEX(tab_MinKomp[Wymagania VDA 6.3 Process / Forderungen],MATCH($B407,tab_MinKomp[[Stanowisko / Position ]:[Stanowisko / Position ]],0)))</f>
        <v>n/a</v>
      </c>
      <c r="AH408" s="194" t="str">
        <f>IF(INDEX(tab_MinKomp[Wymagania VDA 6.5 Product / Forderungen],MATCH($B407,tab_MinKomp[[Stanowisko / Position ]:[Stanowisko / Position ]],0))="n/a","n/a",AH407-INDEX(tab_MinKomp[Wymagania VDA 6.5 Product / Forderungen],MATCH($B407,tab_MinKomp[[Stanowisko / Position ]:[Stanowisko / Position ]],0)))</f>
        <v>n/a</v>
      </c>
      <c r="AI408" s="194" t="str">
        <f>IF(INDEX(tab_MinKomp[System ISO 9001:2015],MATCH($B407,tab_MinKomp[[Stanowisko / Position ]:[Stanowisko / Position ]],0))="n/a","n/a",AI407-INDEX(tab_MinKomp[System ISO 9001:2015],MATCH($B407,tab_MinKomp[[Stanowisko / Position ]:[Stanowisko / Position ]],0)))</f>
        <v>n/a</v>
      </c>
      <c r="AJ408" s="194" t="str">
        <f>IF(INDEX(tab_MinKomp[Auditor systemu ISO 17021:2018],MATCH($B407,tab_MinKomp[[Stanowisko / Position ]:[Stanowisko / Position ]],0))="n/a","n/a",AJ407-INDEX(tab_MinKomp[Auditor systemu ISO 17021:2018],MATCH($B407,tab_MinKomp[[Stanowisko / Position ]:[Stanowisko / Position ]],0)))</f>
        <v>n/a</v>
      </c>
      <c r="AK408" s="194" t="str">
        <f>IF(INDEX(tab_MinKomp[Pełnomocnik systemu / Systemvertreter],MATCH($B407,tab_MinKomp[[Stanowisko / Position ]:[Stanowisko / Position ]],0))="n/a","n/a",AK407-INDEX(tab_MinKomp[Pełnomocnik systemu / Systemvertreter],MATCH($B407,tab_MinKomp[[Stanowisko / Position ]:[Stanowisko / Position ]],0)))</f>
        <v>n/a</v>
      </c>
      <c r="AL408" s="194">
        <f>IF(INDEX(tab_MinKomp[Polityka Etyczna - Compliance],MATCH($B407,tab_MinKomp[[Stanowisko / Position ]:[Stanowisko / Position ]],0))="n/a","n/a",AL407-INDEX(tab_MinKomp[Polityka Etyczna - Compliance],MATCH($B407,tab_MinKomp[[Stanowisko / Position ]:[Stanowisko / Position ]],0)))</f>
        <v>0</v>
      </c>
      <c r="AM408" s="194" t="str">
        <f>IF(INDEX(tab_MinKomp[WDRAŻANIE NOWYCH PROJEKTÓW/ PROCEDURA CTM],MATCH($B407,tab_MinKomp[[Stanowisko / Position ]:[Stanowisko / Position ]],0))="n/a","n/a",AM407-INDEX(tab_MinKomp[WDRAŻANIE NOWYCH PROJEKTÓW/ PROCEDURA CTM],MATCH($B407,tab_MinKomp[[Stanowisko / Position ]:[Stanowisko / Position ]],0)))</f>
        <v>n/a</v>
      </c>
      <c r="AN408" s="194" t="str">
        <f>IF(INDEX(tab_MinKomp[KAMIENIE MILOWE MSL/PIFF],MATCH($B407,tab_MinKomp[[Stanowisko / Position ]:[Stanowisko / Position ]],0))="n/a","n/a",AN407-INDEX(tab_MinKomp[KAMIENIE MILOWE MSL/PIFF],MATCH($B407,tab_MinKomp[[Stanowisko / Position ]:[Stanowisko / Position ]],0)))</f>
        <v>n/a</v>
      </c>
      <c r="AO408" s="194" t="str">
        <f>IF(INDEX(tab_MinKomp[CP],MATCH($B407,tab_MinKomp[[Stanowisko / Position ]:[Stanowisko / Position ]],0))="n/a","n/a",AO407-INDEX(tab_MinKomp[CP],MATCH($B407,tab_MinKomp[[Stanowisko / Position ]:[Stanowisko / Position ]],0)))</f>
        <v>n/a</v>
      </c>
      <c r="AP408" s="194" t="str">
        <f>IF(INDEX(tab_MinKomp[FMEA],MATCH($B407,tab_MinKomp[[Stanowisko / Position ]:[Stanowisko / Position ]],0))="n/a","n/a",AP407-INDEX(tab_MinKomp[FMEA],MATCH($B407,tab_MinKomp[[Stanowisko / Position ]:[Stanowisko / Position ]],0)))</f>
        <v>n/a</v>
      </c>
      <c r="AQ408" s="194" t="str">
        <f>IF(INDEX(tab_MinKomp[FLOW CHART],MATCH($B407,tab_MinKomp[[Stanowisko / Position ]:[Stanowisko / Position ]],0))="n/a","n/a",AQ407-INDEX(tab_MinKomp[FLOW CHART],MATCH($B407,tab_MinKomp[[Stanowisko / Position ]:[Stanowisko / Position ]],0)))</f>
        <v>n/a</v>
      </c>
      <c r="AR408" s="194" t="str">
        <f>IF(INDEX(tab_MinKomp[APQP],MATCH($B407,tab_MinKomp[[Stanowisko / Position ]:[Stanowisko / Position ]],0))="n/a","n/a",AR407-INDEX(tab_MinKomp[APQP],MATCH($B407,tab_MinKomp[[Stanowisko / Position ]:[Stanowisko / Position ]],0)))</f>
        <v>n/a</v>
      </c>
      <c r="AS408" s="194" t="str">
        <f>IF(INDEX(tab_MinKomp[MSA],MATCH($B407,tab_MinKomp[[Stanowisko / Position ]:[Stanowisko / Position ]],0))="n/a","n/a",AS407-INDEX(tab_MinKomp[MSA],MATCH($B407,tab_MinKomp[[Stanowisko / Position ]:[Stanowisko / Position ]],0)))</f>
        <v>n/a</v>
      </c>
      <c r="AT408" s="194" t="str">
        <f>IF(INDEX(tab_MinKomp[SPC],MATCH($B407,tab_MinKomp[[Stanowisko / Position ]:[Stanowisko / Position ]],0))="n/a","n/a",AT407-INDEX(tab_MinKomp[SPC],MATCH($B407,tab_MinKomp[[Stanowisko / Position ]:[Stanowisko / Position ]],0)))</f>
        <v>n/a</v>
      </c>
      <c r="AU408" s="194" t="str">
        <f>IF(INDEX(tab_MinKomp[CSR (SPECYFICZNE WYMAGANIA KLIENTA)],MATCH($B407,tab_MinKomp[[Stanowisko / Position ]:[Stanowisko / Position ]],0))="n/a","n/a",AU407-INDEX(tab_MinKomp[CSR (SPECYFICZNE WYMAGANIA KLIENTA)],MATCH($B407,tab_MinKomp[[Stanowisko / Position ]:[Stanowisko / Position ]],0)))</f>
        <v>n/a</v>
      </c>
      <c r="AV408" s="194">
        <f>IF(INDEX(tab_MinKomp[5S],MATCH($B407,tab_MinKomp[[Stanowisko / Position ]:[Stanowisko / Position ]],0))="n/a","n/a",AV407-INDEX(tab_MinKomp[5S],MATCH($B407,tab_MinKomp[[Stanowisko / Position ]:[Stanowisko / Position ]],0)))</f>
        <v>-1</v>
      </c>
      <c r="AW408" s="194" t="str">
        <f>IF(INDEX(tab_MinKomp[LEAN MANAGEMENT],MATCH($B407,tab_MinKomp[[Stanowisko / Position ]:[Stanowisko / Position ]],0))="n/a","n/a",AW407-INDEX(tab_MinKomp[LEAN MANAGEMENT],MATCH($B407,tab_MinKomp[[Stanowisko / Position ]:[Stanowisko / Position ]],0)))</f>
        <v>n/a</v>
      </c>
      <c r="AX408" s="194" t="str">
        <f>IF(INDEX(tab_MinKomp[5R],MATCH($B407,tab_MinKomp[[Stanowisko / Position ]:[Stanowisko / Position ]],0))="n/a","n/a",AX407-INDEX(tab_MinKomp[5R],MATCH($B407,tab_MinKomp[[Stanowisko / Position ]:[Stanowisko / Position ]],0)))</f>
        <v>n/a</v>
      </c>
      <c r="AY408" s="194" t="str">
        <f>IF(INDEX(tab_MinKomp[Six Sigma],MATCH($B407,tab_MinKomp[[Stanowisko / Position ]:[Stanowisko / Position ]],0))="n/a","n/a",AY407-INDEX(tab_MinKomp[Six Sigma],MATCH($B407,tab_MinKomp[[Stanowisko / Position ]:[Stanowisko / Position ]],0)))</f>
        <v>n/a</v>
      </c>
      <c r="AZ408" s="194" t="str">
        <f>IF(INDEX(tab_MinKomp[System BAAN / Distribution &amp; Supply Chain],MATCH($B407,tab_MinKomp[[Stanowisko / Position ]:[Stanowisko / Position ]],0))="n/a","n/a",AZ407-INDEX(tab_MinKomp[System BAAN / Distribution &amp; Supply Chain],MATCH($B407,tab_MinKomp[[Stanowisko / Position ]:[Stanowisko / Position ]],0)))</f>
        <v>n/a</v>
      </c>
      <c r="BA408" s="194" t="str">
        <f>IF(INDEX(tab_MinKomp[System BAAN / Distribution &amp; Supply Chain],MATCH($B407,tab_MinKomp[[Stanowisko / Position ]:[Stanowisko / Position ]],0))="n/a","n/a",BA407-INDEX(tab_MinKomp[System BAAN / Distribution &amp; Supply Chain],MATCH($B407,tab_MinKomp[[Stanowisko / Position ]:[Stanowisko / Position ]],0)))</f>
        <v>n/a</v>
      </c>
      <c r="BB408" s="194" t="str">
        <f>IF(INDEX(tab_MinKomp[System BAAN / Distribution &amp; Supply Chain],MATCH($B407,tab_MinKomp[[Stanowisko / Position ]:[Stanowisko / Position ]],0))="n/a","n/a",BB407-INDEX(tab_MinKomp[System BAAN / Distribution &amp; Supply Chain],MATCH($B407,tab_MinKomp[[Stanowisko / Position ]:[Stanowisko / Position ]],0)))</f>
        <v>n/a</v>
      </c>
      <c r="BC408" s="194">
        <f>IF(INDEX(tab_MinKomp[Organizacja dostaw / Versorgungsorganisation],MATCH($B407,tab_MinKomp[[Stanowisko / Position ]:[Stanowisko / Position ]],0))="n/a","n/a",BC407-INDEX(tab_MinKomp[Organizacja dostaw / Versorgungsorganisation],MATCH($B407,tab_MinKomp[[Stanowisko / Position ]:[Stanowisko / Position ]],0)))</f>
        <v>0</v>
      </c>
      <c r="BD408" s="194">
        <f>IF(INDEX(tab_MinKomp[Organizacja wysyłek / Organisation von Lieferungen],MATCH($B407,tab_MinKomp[[Stanowisko / Position ]:[Stanowisko / Position ]],0))="n/a","n/a",BD407-INDEX(tab_MinKomp[Organizacja wysyłek / Organisation von Lieferungen],MATCH($B407,tab_MinKomp[[Stanowisko / Position ]:[Stanowisko / Position ]],0)))</f>
        <v>-1</v>
      </c>
      <c r="BE408" s="194" t="str">
        <f>IF(INDEX(tab_MinKomp[Analiza magazynowa - Program Polen.mdb / Inventuranalyse],MATCH($B407,tab_MinKomp[[Stanowisko / Position ]:[Stanowisko / Position ]],0))="n/a","n/a",BE407-INDEX(tab_MinKomp[Analiza magazynowa - Program Polen.mdb / Inventuranalyse],MATCH($B407,tab_MinKomp[[Stanowisko / Position ]:[Stanowisko / Position ]],0)))</f>
        <v>n/a</v>
      </c>
      <c r="BF408" s="190" t="str">
        <f>IF(INDEX(tab_MinKomp[MMOG (Materials Management Operations Guidelines)],MATCH($B407,tab_MinKomp[[Stanowisko / Position ]:[Stanowisko / Position ]],0))="n/a","n/a",BF407-INDEX(tab_MinKomp[MMOG (Materials Management Operations Guidelines)],MATCH($B407,tab_MinKomp[[Stanowisko / Position ]:[Stanowisko / Position ]],0)))</f>
        <v>n/a</v>
      </c>
      <c r="BG408" s="190" t="str">
        <f>IF(INDEX(tab_MinKomp[GPP],MATCH($B407,tab_MinKomp[[Stanowisko / Position ]:[Stanowisko / Position ]],0))="n/a","n/a",BG407-INDEX(tab_MinKomp[GPP],MATCH($B407,tab_MinKomp[[Stanowisko / Position ]:[Stanowisko / Position ]],0)))</f>
        <v>n/a</v>
      </c>
      <c r="BH408" s="190" t="str">
        <f>IF(INDEX(tab_MinKomp[AIAG (Automotive Industry Action Group)],MATCH($B407,tab_MinKomp[[Stanowisko / Position ]:[Stanowisko / Position ]],0))="n/a","n/a",BH407-INDEX(tab_MinKomp[AIAG (Automotive Industry Action Group)],MATCH($B407,tab_MinKomp[[Stanowisko / Position ]:[Stanowisko / Position ]],0)))</f>
        <v>n/a</v>
      </c>
      <c r="BI408" s="190" t="str">
        <f>IF(INDEX(tab_MinKomp[Super-G disputes],MATCH($B407,tab_MinKomp[[Stanowisko / Position ]:[Stanowisko / Position ]],0))="n/a","n/a",BI407-INDEX(tab_MinKomp[Super-G disputes],MATCH($B407,tab_MinKomp[[Stanowisko / Position ]:[Stanowisko / Position ]],0)))</f>
        <v>n/a</v>
      </c>
      <c r="BJ408" s="190" t="str">
        <f>IF(INDEX(tab_MinKomp[CMMS3/eDDL (Direct Data Link)],MATCH($B407,tab_MinKomp[[Stanowisko / Position ]:[Stanowisko / Position ]],0))="n/a","n/a",BJ407-INDEX(tab_MinKomp[CMMS3/eDDL (Direct Data Link)],MATCH($B407,tab_MinKomp[[Stanowisko / Position ]:[Stanowisko / Position ]],0)))</f>
        <v>n/a</v>
      </c>
      <c r="BK408" s="190" t="str">
        <f>IF(INDEX(tab_MinKomp[MP&amp;L (Material Planning and Logistics)],MATCH($B407,tab_MinKomp[[Stanowisko / Position ]:[Stanowisko / Position ]],0))="n/a","n/a",BK407-INDEX(tab_MinKomp[MP&amp;L (Material Planning and Logistics)],MATCH($B407,tab_MinKomp[[Stanowisko / Position ]:[Stanowisko / Position ]],0)))</f>
        <v>n/a</v>
      </c>
      <c r="BL408" s="190" t="str">
        <f>IF(INDEX(tab_MinKomp[Supplier delivery rating],MATCH($B407,tab_MinKomp[[Stanowisko / Position ]:[Stanowisko / Position ]],0))="n/a","n/a",BL407-INDEX(tab_MinKomp[Supplier delivery rating],MATCH($B407,tab_MinKomp[[Stanowisko / Position ]:[Stanowisko / Position ]],0)))</f>
        <v>n/a</v>
      </c>
      <c r="BM408" s="194" t="str">
        <f>IF(INDEX(tab_MinKomp[Informatyka ogólna (techniczne i systemowe) / Allgemeine IT (Technik und System)],MATCH($B407,tab_MinKomp[[Stanowisko / Position ]:[Stanowisko / Position ]],0))="n/a","n/a",BM407-INDEX(tab_MinKomp[Informatyka ogólna (techniczne i systemowe) / Allgemeine IT (Technik und System)],MATCH($B407,tab_MinKomp[[Stanowisko / Position ]:[Stanowisko / Position ]],0)))</f>
        <v>n/a</v>
      </c>
      <c r="BN408" s="194" t="str">
        <f>IF(INDEX(tab_MinKomp[Informatyka ogólna (techniczne i systemowe) / Allgemeine IT (Technik und System)],MATCH($B407,tab_MinKomp[[Stanowisko / Position ]:[Stanowisko / Position ]],0))="n/a","n/a",BN407-INDEX(tab_MinKomp[Informatyka ogólna (techniczne i systemowe) / Allgemeine IT (Technik und System)],MATCH($B407,tab_MinKomp[[Stanowisko / Position ]:[Stanowisko / Position ]],0)))</f>
        <v>n/a</v>
      </c>
      <c r="BO408" s="194" t="str">
        <f>IF(INDEX(tab_MinKomp[Informatyka ogólna (techniczne i systemowe) / Allgemeine IT (Technik und System)],MATCH($B407,tab_MinKomp[[Stanowisko / Position ]:[Stanowisko / Position ]],0))="n/a","n/a",BO407-INDEX(tab_MinKomp[Informatyka ogólna (techniczne i systemowe) / Allgemeine IT (Technik und System)],MATCH($B407,tab_MinKomp[[Stanowisko / Position ]:[Stanowisko / Position ]],0)))</f>
        <v>n/a</v>
      </c>
      <c r="BP408" s="194" t="str">
        <f>IF(INDEX(tab_MinKomp[Informatyka ogólna (techniczne i systemowe) / Allgemeine IT (Technik und System)],MATCH($B407,tab_MinKomp[[Stanowisko / Position ]:[Stanowisko / Position ]],0))="n/a","n/a",BP407-INDEX(tab_MinKomp[Informatyka ogólna (techniczne i systemowe) / Allgemeine IT (Technik und System)],MATCH($B407,tab_MinKomp[[Stanowisko / Position ]:[Stanowisko / Position ]],0)))</f>
        <v>n/a</v>
      </c>
      <c r="BQ408" s="194" t="str">
        <f>IF(INDEX(tab_MinKomp[Informatyka ogólna (techniczne i systemowe) / Allgemeine IT (Technik und System)],MATCH($B407,tab_MinKomp[[Stanowisko / Position ]:[Stanowisko / Position ]],0))="n/a","n/a",BQ407-INDEX(tab_MinKomp[Informatyka ogólna (techniczne i systemowe) / Allgemeine IT (Technik und System)],MATCH($B407,tab_MinKomp[[Stanowisko / Position ]:[Stanowisko / Position ]],0)))</f>
        <v>n/a</v>
      </c>
      <c r="BR408" s="194" t="str">
        <f>IF(INDEX(tab_MinKomp[Informatyka ogólna (techniczne i systemowe) / Allgemeine IT (Technik und System)],MATCH($B407,tab_MinKomp[[Stanowisko / Position ]:[Stanowisko / Position ]],0))="n/a","n/a",BR407-INDEX(tab_MinKomp[Informatyka ogólna (techniczne i systemowe) / Allgemeine IT (Technik und System)],MATCH($B407,tab_MinKomp[[Stanowisko / Position ]:[Stanowisko / Position ]],0)))</f>
        <v>n/a</v>
      </c>
      <c r="BS408" s="194" t="str">
        <f>IF(INDEX(tab_MinKomp[Informatyka ogólna (techniczne i systemowe) / Allgemeine IT (Technik und System)],MATCH($B407,tab_MinKomp[[Stanowisko / Position ]:[Stanowisko / Position ]],0))="n/a","n/a",BS407-INDEX(tab_MinKomp[Informatyka ogólna (techniczne i systemowe) / Allgemeine IT (Technik und System)],MATCH($B407,tab_MinKomp[[Stanowisko / Position ]:[Stanowisko / Position ]],0)))</f>
        <v>n/a</v>
      </c>
      <c r="BT408" s="194" t="str">
        <f>IF(INDEX(tab_MinKomp[Informatyka ogólna (techniczne i systemowe) / Allgemeine IT (Technik und System)],MATCH($B407,tab_MinKomp[[Stanowisko / Position ]:[Stanowisko / Position ]],0))="n/a","n/a",BT407-INDEX(tab_MinKomp[Informatyka ogólna (techniczne i systemowe) / Allgemeine IT (Technik und System)],MATCH($B407,tab_MinKomp[[Stanowisko / Position ]:[Stanowisko / Position ]],0)))</f>
        <v>n/a</v>
      </c>
      <c r="BU408" s="194" t="str">
        <f>IF(INDEX(tab_MinKomp[Informatyka ogólna (techniczne i systemowe) / Allgemeine IT (Technik und System)],MATCH($B407,tab_MinKomp[[Stanowisko / Position ]:[Stanowisko / Position ]],0))="n/a","n/a",BU407-INDEX(tab_MinKomp[Informatyka ogólna (techniczne i systemowe) / Allgemeine IT (Technik und System)],MATCH($B407,tab_MinKomp[[Stanowisko / Position ]:[Stanowisko / Position ]],0)))</f>
        <v>n/a</v>
      </c>
      <c r="BV408" s="194" t="str">
        <f>IF(INDEX(tab_MinKomp[Informatyka ogólna (techniczne i systemowe) / Allgemeine IT (Technik und System)],MATCH($B407,tab_MinKomp[[Stanowisko / Position ]:[Stanowisko / Position ]],0))="n/a","n/a",BV407-INDEX(tab_MinKomp[Informatyka ogólna (techniczne i systemowe) / Allgemeine IT (Technik und System)],MATCH($B407,tab_MinKomp[[Stanowisko / Position ]:[Stanowisko / Position ]],0)))</f>
        <v>n/a</v>
      </c>
      <c r="BW408" s="194" t="str">
        <f>IF(INDEX(tab_MinKomp[Informatyka ogólna (techniczne i systemowe) / Allgemeine IT (Technik und System)],MATCH($B407,tab_MinKomp[[Stanowisko / Position ]:[Stanowisko / Position ]],0))="n/a","n/a",BW407-INDEX(tab_MinKomp[Informatyka ogólna (techniczne i systemowe) / Allgemeine IT (Technik und System)],MATCH($B407,tab_MinKomp[[Stanowisko / Position ]:[Stanowisko / Position ]],0)))</f>
        <v>n/a</v>
      </c>
      <c r="BX408" s="194" t="str">
        <f>IF(INDEX(tab_MinKomp[Informatyka ogólna (techniczne i systemowe) / Allgemeine IT (Technik und System)],MATCH($B407,tab_MinKomp[[Stanowisko / Position ]:[Stanowisko / Position ]],0))="n/a","n/a",BX407-INDEX(tab_MinKomp[Informatyka ogólna (techniczne i systemowe) / Allgemeine IT (Technik und System)],MATCH($B407,tab_MinKomp[[Stanowisko / Position ]:[Stanowisko / Position ]],0)))</f>
        <v>n/a</v>
      </c>
      <c r="BY408" s="194" t="str">
        <f>IF(INDEX(tab_MinKomp[Informatyka ogólna (techniczne i systemowe) / Allgemeine IT (Technik und System)],MATCH($B407,tab_MinKomp[[Stanowisko / Position ]:[Stanowisko / Position ]],0))="n/a","n/a",BY407-INDEX(tab_MinKomp[Informatyka ogólna (techniczne i systemowe) / Allgemeine IT (Technik und System)],MATCH($B407,tab_MinKomp[[Stanowisko / Position ]:[Stanowisko / Position ]],0)))</f>
        <v>n/a</v>
      </c>
      <c r="BZ408" s="194" t="str">
        <f>IF(INDEX(tab_MinKomp[Informatyka ogólna (techniczne i systemowe) / Allgemeine IT (Technik und System)],MATCH($B407,tab_MinKomp[[Stanowisko / Position ]:[Stanowisko / Position ]],0))="n/a","n/a",BZ407-INDEX(tab_MinKomp[Informatyka ogólna (techniczne i systemowe) / Allgemeine IT (Technik und System)],MATCH($B407,tab_MinKomp[[Stanowisko / Position ]:[Stanowisko / Position ]],0)))</f>
        <v>n/a</v>
      </c>
      <c r="CA408" s="194" t="str">
        <f>IF(INDEX(tab_MinKomp[Informatyka ogólna (techniczne i systemowe) / Allgemeine IT (Technik und System)],MATCH($B407,tab_MinKomp[[Stanowisko / Position ]:[Stanowisko / Position ]],0))="n/a","n/a",CA407-INDEX(tab_MinKomp[Informatyka ogólna (techniczne i systemowe) / Allgemeine IT (Technik und System)],MATCH($B407,tab_MinKomp[[Stanowisko / Position ]:[Stanowisko / Position ]],0)))</f>
        <v>n/a</v>
      </c>
      <c r="CB408" s="194" t="str">
        <f>IF(INDEX(tab_MinKomp[Informatyka ogólna (techniczne i systemowe) / Allgemeine IT (Technik und System)],MATCH($B407,tab_MinKomp[[Stanowisko / Position ]:[Stanowisko / Position ]],0))="n/a","n/a",CB407-INDEX(tab_MinKomp[Informatyka ogólna (techniczne i systemowe) / Allgemeine IT (Technik und System)],MATCH($B407,tab_MinKomp[[Stanowisko / Position ]:[Stanowisko / Position ]],0)))</f>
        <v>n/a</v>
      </c>
      <c r="CC408" s="194" t="str">
        <f>IF(INDEX(tab_MinKomp[Informatyka ogólna (techniczne i systemowe) / Allgemeine IT (Technik und System)],MATCH($B407,tab_MinKomp[[Stanowisko / Position ]:[Stanowisko / Position ]],0))="n/a","n/a",CC407-INDEX(tab_MinKomp[Informatyka ogólna (techniczne i systemowe) / Allgemeine IT (Technik und System)],MATCH($B407,tab_MinKomp[[Stanowisko / Position ]:[Stanowisko / Position ]],0)))</f>
        <v>n/a</v>
      </c>
      <c r="CD408" s="194" t="str">
        <f>IF(INDEX(tab_MinKomp[Informatyka ogólna (techniczne i systemowe) / Allgemeine IT (Technik und System)],MATCH($B407,tab_MinKomp[[Stanowisko / Position ]:[Stanowisko / Position ]],0))="n/a","n/a",CD407-INDEX(tab_MinKomp[Informatyka ogólna (techniczne i systemowe) / Allgemeine IT (Technik und System)],MATCH($B407,tab_MinKomp[[Stanowisko / Position ]:[Stanowisko / Position ]],0)))</f>
        <v>n/a</v>
      </c>
      <c r="CE408" s="194" t="str">
        <f>IF(INDEX(tab_MinKomp[Informatyka ogólna (techniczne i systemowe) / Allgemeine IT (Technik und System)],MATCH($B407,tab_MinKomp[[Stanowisko / Position ]:[Stanowisko / Position ]],0))="n/a","n/a",CE407-INDEX(tab_MinKomp[Informatyka ogólna (techniczne i systemowe) / Allgemeine IT (Technik und System)],MATCH($B407,tab_MinKomp[[Stanowisko / Position ]:[Stanowisko / Position ]],0)))</f>
        <v>n/a</v>
      </c>
      <c r="CF408" s="194" t="str">
        <f>IF(INDEX(tab_MinKomp[Informatyka ogólna (techniczne i systemowe) / Allgemeine IT (Technik und System)],MATCH($B407,tab_MinKomp[[Stanowisko / Position ]:[Stanowisko / Position ]],0))="n/a","n/a",CF407-INDEX(tab_MinKomp[Informatyka ogólna (techniczne i systemowe) / Allgemeine IT (Technik und System)],MATCH($B407,tab_MinKomp[[Stanowisko / Position ]:[Stanowisko / Position ]],0)))</f>
        <v>n/a</v>
      </c>
      <c r="CG408" s="194" t="str">
        <f>IF(INDEX(tab_MinKomp[Informatyka ogólna (techniczne i systemowe) / Allgemeine IT (Technik und System)],MATCH($B407,tab_MinKomp[[Stanowisko / Position ]:[Stanowisko / Position ]],0))="n/a","n/a",CG407-INDEX(tab_MinKomp[Informatyka ogólna (techniczne i systemowe) / Allgemeine IT (Technik und System)],MATCH($B407,tab_MinKomp[[Stanowisko / Position ]:[Stanowisko / Position ]],0)))</f>
        <v>n/a</v>
      </c>
      <c r="CH408" s="194" t="str">
        <f>IF(INDEX(tab_MinKomp[Wymagania VDA 6.5 Product / Forderungen],MATCH($B407,tab_MinKomp[[Stanowisko / Position ]:[Stanowisko / Position ]],0))="n/a","n/a",CH407-INDEX(tab_MinKomp[Wymagania VDA 6.5 Product / Forderungen],MATCH($B407,tab_MinKomp[[Stanowisko / Position ]:[Stanowisko / Position ]],0)))</f>
        <v>n/a</v>
      </c>
      <c r="CI408" s="194" t="str">
        <f>IF(INDEX(tab_MinKomp[Wymagania VDA 6.5 Product / Forderungen],MATCH($B407,tab_MinKomp[[Stanowisko / Position ]:[Stanowisko / Position ]],0))="n/a","n/a",CI407-INDEX(tab_MinKomp[Wymagania VDA 6.5 Product / Forderungen],MATCH($B407,tab_MinKomp[[Stanowisko / Position ]:[Stanowisko / Position ]],0)))</f>
        <v>n/a</v>
      </c>
      <c r="CJ408" s="194" t="str">
        <f>IF(INDEX(tab_MinKomp[Wymagania VDA 6.5 Product / Forderungen],MATCH($B407,tab_MinKomp[[Stanowisko / Position ]:[Stanowisko / Position ]],0))="n/a","n/a",CJ407-INDEX(tab_MinKomp[Wymagania VDA 6.5 Product / Forderungen],MATCH($B407,tab_MinKomp[[Stanowisko / Position ]:[Stanowisko / Position ]],0)))</f>
        <v>n/a</v>
      </c>
      <c r="CK408" s="194" t="str">
        <f>IF(INDEX(tab_MinKomp[Wymagania VDA 6.5 Product / Forderungen],MATCH($B407,tab_MinKomp[[Stanowisko / Position ]:[Stanowisko / Position ]],0))="n/a","n/a",CK407-INDEX(tab_MinKomp[Wymagania VDA 6.5 Product / Forderungen],MATCH($B407,tab_MinKomp[[Stanowisko / Position ]:[Stanowisko / Position ]],0)))</f>
        <v>n/a</v>
      </c>
      <c r="CL408" s="194" t="str">
        <f>IF(INDEX(tab_MinKomp[Wymagania VDA 6.5 Product / Forderungen],MATCH($B407,tab_MinKomp[[Stanowisko / Position ]:[Stanowisko / Position ]],0))="n/a","n/a",CL407-INDEX(tab_MinKomp[Wymagania VDA 6.5 Product / Forderungen],MATCH($B407,tab_MinKomp[[Stanowisko / Position ]:[Stanowisko / Position ]],0)))</f>
        <v>n/a</v>
      </c>
      <c r="CM408" s="194" t="str">
        <f>IF(INDEX(tab_MinKomp[Informatyka ogólna (techniczne i systemowe) / Allgemeine IT (Technik und System)],MATCH($B407,tab_MinKomp[[Stanowisko / Position ]:[Stanowisko / Position ]],0))="n/a","n/a",CM407-INDEX(tab_MinKomp[Informatyka ogólna (techniczne i systemowe) / Allgemeine IT (Technik und System)],MATCH($B407,tab_MinKomp[[Stanowisko / Position ]:[Stanowisko / Position ]],0)))</f>
        <v>n/a</v>
      </c>
      <c r="CN408" s="194" t="str">
        <f>IF(INDEX(tab_MinKomp[Sieci komputerowe / Computernetzwerke],MATCH($B407,tab_MinKomp[[Stanowisko / Position ]:[Stanowisko / Position ]],0))="n/a","n/a",CN407-INDEX(tab_MinKomp[Sieci komputerowe / Computernetzwerke],MATCH($B407,tab_MinKomp[[Stanowisko / Position ]:[Stanowisko / Position ]],0)))</f>
        <v>n/a</v>
      </c>
      <c r="CO408" s="194" t="str">
        <f>IF(INDEX(tab_MinKomp[Hardware (komputery PC, drukarki biurowe i etykietowe, telefonia stacjonarna i mobilna) (PC, Drucker, Telefpne, Handys)],MATCH($B407,tab_MinKomp[[Stanowisko / Position ]:[Stanowisko / Position ]],0))="n/a","n/a",CO407-INDEX(tab_MinKomp[Hardware (komputery PC, drukarki biurowe i etykietowe, telefonia stacjonarna i mobilna) (PC, Drucker, Telefpne, Handys)],MATCH($B407,tab_MinKomp[[Stanowisko / Position ]:[Stanowisko / Position ]],0)))</f>
        <v>n/a</v>
      </c>
      <c r="CP408" s="194" t="str">
        <f>IF(INDEX(tab_MinKomp[Software &amp; Systems (MS Office, MS Remote Desktop)],MATCH($B407,tab_MinKomp[[Stanowisko / Position ]:[Stanowisko / Position ]],0))="n/a","n/a",CP407-INDEX(tab_MinKomp[Software &amp; Systems (MS Office, MS Remote Desktop)],MATCH($B407,tab_MinKomp[[Stanowisko / Position ]:[Stanowisko / Position ]],0)))</f>
        <v>n/a</v>
      </c>
      <c r="CQ408" s="194" t="str">
        <f>IF(INDEX(tab_MinKomp[Programowanie obiektowe (PHP) / Objektprogrammierung],MATCH($B407,tab_MinKomp[[Stanowisko / Position ]:[Stanowisko / Position ]],0))="n/a","n/a",CQ407-INDEX(tab_MinKomp[Programowanie obiektowe (PHP) / Objektprogrammierung],MATCH($B407,tab_MinKomp[[Stanowisko / Position ]:[Stanowisko / Position ]],0)))</f>
        <v>n/a</v>
      </c>
      <c r="CR408" s="194" t="str">
        <f>IF(INDEX(tab_MinKomp[Scrum],MATCH($B407,tab_MinKomp[[Stanowisko / Position ]:[Stanowisko / Position ]],0))="n/a","n/a",CR407-INDEX(tab_MinKomp[Scrum],MATCH($B407,tab_MinKomp[[Stanowisko / Position ]:[Stanowisko / Position ]],0)))</f>
        <v>n/a</v>
      </c>
      <c r="CS408" s="194" t="str">
        <f>IF(INDEX(tab_MinKomp[SQL (MySQL)],MATCH($B407,tab_MinKomp[[Stanowisko / Position ]:[Stanowisko / Position ]],0))="n/a","n/a",CS407-INDEX(tab_MinKomp[SQL (MySQL)],MATCH($B407,tab_MinKomp[[Stanowisko / Position ]:[Stanowisko / Position ]],0)))</f>
        <v>n/a</v>
      </c>
      <c r="CT408" s="194" t="str">
        <f>IF(INDEX(tab_MinKomp[Javascript],MATCH($B407,tab_MinKomp[[Stanowisko / Position ]:[Stanowisko / Position ]],0))="n/a","n/a",CT407-INDEX(tab_MinKomp[Javascript],MATCH($B407,tab_MinKomp[[Stanowisko / Position ]:[Stanowisko / Position ]],0)))</f>
        <v>n/a</v>
      </c>
      <c r="CU408" s="194" t="str">
        <f>IF(INDEX(tab_MinKomp[Joomla],MATCH($B407,tab_MinKomp[[Stanowisko / Position ]:[Stanowisko / Position ]],0))="n/a","n/a",CU407-INDEX(tab_MinKomp[Joomla],MATCH($B407,tab_MinKomp[[Stanowisko / Position ]:[Stanowisko / Position ]],0)))</f>
        <v>n/a</v>
      </c>
      <c r="CV408" s="194" t="str">
        <f>IF(INDEX(tab_MinKomp[Bash],MATCH($B407,tab_MinKomp[[Stanowisko / Position ]:[Stanowisko / Position ]],0))="n/a","n/a",CV407-INDEX(tab_MinKomp[Bash],MATCH($B407,tab_MinKomp[[Stanowisko / Position ]:[Stanowisko / Position ]],0)))</f>
        <v>n/a</v>
      </c>
      <c r="CW408" s="194" t="str">
        <f>IF(INDEX(tab_MinKomp[Informatyka ogólna (techniczne i systemowe) / Allgemeine IT (Technik und System)],MATCH($B407,tab_MinKomp[[Stanowisko / Position ]:[Stanowisko / Position ]],0))="n/a","n/a",CW407-INDEX(tab_MinKomp[Informatyka ogólna (techniczne i systemowe) / Allgemeine IT (Technik und System)],MATCH($B407,tab_MinKomp[[Stanowisko / Position ]:[Stanowisko / Position ]],0)))</f>
        <v>n/a</v>
      </c>
      <c r="CX408" s="194" t="str">
        <f>IF(INDEX(tab_MinKomp[HTML / CSS],MATCH($B407,tab_MinKomp[[Stanowisko / Position ]:[Stanowisko / Position ]],0))="n/a","n/a",CX407-INDEX(tab_MinKomp[HTML / CSS],MATCH($B407,tab_MinKomp[[Stanowisko / Position ]:[Stanowisko / Position ]],0)))</f>
        <v>n/a</v>
      </c>
      <c r="CY408" s="194" t="str">
        <f>IF(INDEX(tab_MinKomp[SYSTEM PR],MATCH($B407,tab_MinKomp[[Stanowisko / Position ]:[Stanowisko / Position ]],0))="n/a","n/a",CY407-INDEX(tab_MinKomp[SYSTEM PR],MATCH($B407,tab_MinKomp[[Stanowisko / Position ]:[Stanowisko / Position ]],0)))</f>
        <v>n/a</v>
      </c>
      <c r="CZ408" s="194" t="str">
        <f>IF(INDEX(tab_MinKomp[System Einkauf XP / EBA],MATCH($B407,tab_MinKomp[[Stanowisko / Position ]:[Stanowisko / Position ]],0))="n/a","n/a",CZ407-INDEX(tab_MinKomp[System Einkauf XP / EBA],MATCH($B407,tab_MinKomp[[Stanowisko / Position ]:[Stanowisko / Position ]],0)))</f>
        <v>n/a</v>
      </c>
      <c r="DA408" s="194" t="str">
        <f>IF(INDEX(tab_MinKomp[Techniki negocjacyjne / Verhandlungstechniken],MATCH($B407,tab_MinKomp[[Stanowisko / Position ]:[Stanowisko / Position ]],0))="n/a","n/a",DA407-INDEX(tab_MinKomp[Techniki negocjacyjne / Verhandlungstechniken],MATCH($B407,tab_MinKomp[[Stanowisko / Position ]:[Stanowisko / Position ]],0)))</f>
        <v>n/a</v>
      </c>
      <c r="DB408" s="194" t="str">
        <f>IF(INDEX(tab_MinKomp[Znajomość rynku branżowego / Kenntnis des Industrie Marktes],MATCH($B407,tab_MinKomp[[Stanowisko / Position ]:[Stanowisko / Position ]],0))="n/a","n/a",DB407-INDEX(tab_MinKomp[Znajomość rynku branżowego / Kenntnis des Industrie Marktes],MATCH($B407,tab_MinKomp[[Stanowisko / Position ]:[Stanowisko / Position ]],0)))</f>
        <v>n/a</v>
      </c>
      <c r="DC408" s="194" t="str">
        <f>IF(INDEX(tab_MinKomp[SUPPLIER MANAGEMENT],MATCH($B407,tab_MinKomp[[Stanowisko / Position ]:[Stanowisko / Position ]],0))="n/a","n/a",DC407-INDEX(tab_MinKomp[SUPPLIER MANAGEMENT],MATCH($B407,tab_MinKomp[[Stanowisko / Position ]:[Stanowisko / Position ]],0)))</f>
        <v>n/a</v>
      </c>
      <c r="DD408" s="194" t="str">
        <f>IF(INDEX(tab_MinKomp[SUPPLIER MANAGEMENT],MATCH($B407,tab_MinKomp[[Stanowisko / Position ]:[Stanowisko / Position ]],0))="n/a","n/a",DD407-INDEX(tab_MinKomp[SUPPLIER MANAGEMENT],MATCH($B407,tab_MinKomp[[Stanowisko / Position ]:[Stanowisko / Position ]],0)))</f>
        <v>n/a</v>
      </c>
      <c r="DE408" s="194" t="str">
        <f>IF(INDEX(tab_MinKomp[SUPPLIER MANAGEMENT],MATCH($B407,tab_MinKomp[[Stanowisko / Position ]:[Stanowisko / Position ]],0))="n/a","n/a",DE407-INDEX(tab_MinKomp[SUPPLIER MANAGEMENT],MATCH($B407,tab_MinKomp[[Stanowisko / Position ]:[Stanowisko / Position ]],0)))</f>
        <v>n/a</v>
      </c>
      <c r="DF408" s="194" t="str">
        <f>IF(INDEX(tab_MinKomp[PPAP/PSW],MATCH($B407,tab_MinKomp[[Stanowisko / Position ]:[Stanowisko / Position ]],0))="n/a","n/a",DF407-INDEX(tab_MinKomp[PPAP/PSW],MATCH($B407,tab_MinKomp[[Stanowisko / Position ]:[Stanowisko / Position ]],0)))</f>
        <v>n/a</v>
      </c>
      <c r="DG408" s="194" t="str">
        <f>IF(INDEX(tab_MinKomp[PPAP/PSW],MATCH($B407,tab_MinKomp[[Stanowisko / Position ]:[Stanowisko / Position ]],0))="n/a","n/a",DG407-INDEX(tab_MinKomp[PPAP/PSW],MATCH($B407,tab_MinKomp[[Stanowisko / Position ]:[Stanowisko / Position ]],0)))</f>
        <v>n/a</v>
      </c>
      <c r="DH408" s="194" t="str">
        <f>IF(INDEX(tab_MinKomp[SUPPLIER MANAGEMENT],MATCH($B407,tab_MinKomp[[Stanowisko / Position ]:[Stanowisko / Position ]],0))="n/a","n/a",DH407-INDEX(tab_MinKomp[SUPPLIER MANAGEMENT],MATCH($B407,tab_MinKomp[[Stanowisko / Position ]:[Stanowisko / Position ]],0)))</f>
        <v>n/a</v>
      </c>
      <c r="DI408" s="194" t="str">
        <f>IF(INDEX(tab_MinKomp[OBSŁUGA PORTALI KLIENTA / Kundenportale],MATCH($B407,tab_MinKomp[[Stanowisko / Position ]:[Stanowisko / Position ]],0))="n/a","n/a",DI407-INDEX(tab_MinKomp[OBSŁUGA PORTALI KLIENTA / Kundenportale],MATCH($B407,tab_MinKomp[[Stanowisko / Position ]:[Stanowisko / Position ]],0)))</f>
        <v>n/a</v>
      </c>
      <c r="DJ408" s="194" t="str">
        <f>IF(INDEX(tab_MinKomp[Obsługa systemu BABTECQ / BABTECQ System],MATCH($B407,tab_MinKomp[[Stanowisko / Position ]:[Stanowisko / Position ]],0))="n/a","n/a",DJ407-INDEX(tab_MinKomp[Obsługa systemu BABTECQ / BABTECQ System],MATCH($B407,tab_MinKomp[[Stanowisko / Position ]:[Stanowisko / Position ]],0)))</f>
        <v>n/a</v>
      </c>
      <c r="DK408" s="194" t="str">
        <f>IF(INDEX(tab_MinKomp[Rysunek techniczny / technische Zeichnung],MATCH($B407,tab_MinKomp[[Stanowisko / Position ]:[Stanowisko / Position ]],0))="n/a","n/a",DK407-INDEX(tab_MinKomp[Rysunek techniczny / technische Zeichnung],MATCH($B407,tab_MinKomp[[Stanowisko / Position ]:[Stanowisko / Position ]],0)))</f>
        <v>n/a</v>
      </c>
      <c r="DL408" s="194" t="str">
        <f>IF(INDEX(tab_MinKomp[Kalibracja / Kalibrierung],MATCH($B407,tab_MinKomp[[Stanowisko / Position ]:[Stanowisko / Position ]],0))="n/a","n/a",DL407-INDEX(tab_MinKomp[Kalibracja / Kalibrierung],MATCH($B407,tab_MinKomp[[Stanowisko / Position ]:[Stanowisko / Position ]],0)))</f>
        <v>n/a</v>
      </c>
      <c r="DM408" s="194" t="str">
        <f>IF(INDEX(tab_MinKomp[Rekwalifikacja / Requalifizierung],MATCH($B407,tab_MinKomp[[Stanowisko / Position ]:[Stanowisko / Position ]],0))="n/a","n/a",DM407-INDEX(tab_MinKomp[Rekwalifikacja / Requalifizierung],MATCH($B407,tab_MinKomp[[Stanowisko / Position ]:[Stanowisko / Position ]],0)))</f>
        <v>n/a</v>
      </c>
      <c r="DN408" s="190" t="str">
        <f>IF(INDEX(tab_MinKomp[Testy czystości / Reinheitstests],MATCH($B407,tab_MinKomp[[Stanowisko / Position ]:[Stanowisko / Position ]],0))="n/a","n/a",DN407-INDEX(tab_MinKomp[Testy czystości / Reinheitstests],MATCH($B407,tab_MinKomp[[Stanowisko / Position ]:[Stanowisko / Position ]],0)))</f>
        <v>n/a</v>
      </c>
      <c r="DO408" s="190" t="str">
        <f>IF(INDEX(tab_MinKomp[Testy czystości / Reinheitstests],MATCH($B407,tab_MinKomp[[Stanowisko / Position ]:[Stanowisko / Position ]],0))="n/a","n/a",DO407-INDEX(tab_MinKomp[Testy czystości / Reinheitstests],MATCH($B407,tab_MinKomp[[Stanowisko / Position ]:[Stanowisko / Position ]],0)))</f>
        <v>n/a</v>
      </c>
      <c r="DP408" s="190" t="str">
        <f>IF(INDEX(tab_MinKomp[Testy czystości / Reinheitstests],MATCH($B407,tab_MinKomp[[Stanowisko / Position ]:[Stanowisko / Position ]],0))="n/a","n/a",DP407-INDEX(tab_MinKomp[Testy czystości / Reinheitstests],MATCH($B407,tab_MinKomp[[Stanowisko / Position ]:[Stanowisko / Position ]],0)))</f>
        <v>n/a</v>
      </c>
      <c r="DQ408" s="190" t="str">
        <f>IF(INDEX(tab_MinKomp[Testy czystości / Reinheitstests],MATCH($B407,tab_MinKomp[[Stanowisko / Position ]:[Stanowisko / Position ]],0))="n/a","n/a",DQ407-INDEX(tab_MinKomp[Testy czystości / Reinheitstests],MATCH($B407,tab_MinKomp[[Stanowisko / Position ]:[Stanowisko / Position ]],0)))</f>
        <v>n/a</v>
      </c>
      <c r="DR408" s="190" t="str">
        <f>IF(INDEX(tab_MinKomp[Testy czystości / Reinheitstests],MATCH($B407,tab_MinKomp[[Stanowisko / Position ]:[Stanowisko / Position ]],0))="n/a","n/a",DR407-INDEX(tab_MinKomp[Testy czystości / Reinheitstests],MATCH($B407,tab_MinKomp[[Stanowisko / Position ]:[Stanowisko / Position ]],0)))</f>
        <v>n/a</v>
      </c>
      <c r="DS408" s="190" t="str">
        <f>IF(INDEX(tab_MinKomp[Testy czystości / Reinheitstests],MATCH($B407,tab_MinKomp[[Stanowisko / Position ]:[Stanowisko / Position ]],0))="n/a","n/a",DS407-INDEX(tab_MinKomp[Testy czystości / Reinheitstests],MATCH($B407,tab_MinKomp[[Stanowisko / Position ]:[Stanowisko / Position ]],0)))</f>
        <v>n/a</v>
      </c>
      <c r="DT408" s="194" t="str">
        <f>IF(INDEX(tab_MinKomp[SUPPLIER MANAGEMENT],MATCH($B407,tab_MinKomp[[Stanowisko / Position ]:[Stanowisko / Position ]],0))="n/a","n/a",DT407-INDEX(tab_MinKomp[SUPPLIER MANAGEMENT],MATCH($B407,tab_MinKomp[[Stanowisko / Position ]:[Stanowisko / Position ]],0)))</f>
        <v>n/a</v>
      </c>
      <c r="DU408" s="190" t="str">
        <f>IF(INDEX(tab_MinKomp[Testy czystości / Reinheitstests],MATCH($B407,tab_MinKomp[[Stanowisko / Position ]:[Stanowisko / Position ]],0))="n/a","n/a",DU407-INDEX(tab_MinKomp[Testy czystości / Reinheitstests],MATCH($B407,tab_MinKomp[[Stanowisko / Position ]:[Stanowisko / Position ]],0)))</f>
        <v>n/a</v>
      </c>
      <c r="DV408" s="190" t="str">
        <f>IF(INDEX(tab_MinKomp[Testy czystości / Reinheitstests],MATCH($B407,tab_MinKomp[[Stanowisko / Position ]:[Stanowisko / Position ]],0))="n/a","n/a",DV407-INDEX(tab_MinKomp[Testy czystości / Reinheitstests],MATCH($B407,tab_MinKomp[[Stanowisko / Position ]:[Stanowisko / Position ]],0)))</f>
        <v>n/a</v>
      </c>
      <c r="DW408" s="190" t="str">
        <f>IF(INDEX(tab_MinKomp[Testy czystości / Reinheitstests],MATCH($B407,tab_MinKomp[[Stanowisko / Position ]:[Stanowisko / Position ]],0))="n/a","n/a",DW407-INDEX(tab_MinKomp[Testy czystości / Reinheitstests],MATCH($B407,tab_MinKomp[[Stanowisko / Position ]:[Stanowisko / Position ]],0)))</f>
        <v>n/a</v>
      </c>
      <c r="DX408" s="190" t="str">
        <f>IF(INDEX(tab_MinKomp[Testy czystości / Reinheitstests],MATCH($B407,tab_MinKomp[[Stanowisko / Position ]:[Stanowisko / Position ]],0))="n/a","n/a",DX407-INDEX(tab_MinKomp[Testy czystości / Reinheitstests],MATCH($B407,tab_MinKomp[[Stanowisko / Position ]:[Stanowisko / Position ]],0)))</f>
        <v>n/a</v>
      </c>
      <c r="DY408" s="190" t="str">
        <f>IF(INDEX(tab_MinKomp[Testy czystości / Reinheitstests],MATCH($B407,tab_MinKomp[[Stanowisko / Position ]:[Stanowisko / Position ]],0))="n/a","n/a",DY407-INDEX(tab_MinKomp[Testy czystości / Reinheitstests],MATCH($B407,tab_MinKomp[[Stanowisko / Position ]:[Stanowisko / Position ]],0)))</f>
        <v>n/a</v>
      </c>
      <c r="DZ408" s="190" t="str">
        <f>IF(INDEX(tab_MinKomp[Testy czystości / Reinheitstests],MATCH($B407,tab_MinKomp[[Stanowisko / Position ]:[Stanowisko / Position ]],0))="n/a","n/a",DZ407-INDEX(tab_MinKomp[Testy czystości / Reinheitstests],MATCH($B407,tab_MinKomp[[Stanowisko / Position ]:[Stanowisko / Position ]],0)))</f>
        <v>n/a</v>
      </c>
      <c r="EA408" s="194" t="str">
        <f>IF(INDEX(tab_MinKomp[SUPPLIER MANAGEMENT],MATCH($B407,tab_MinKomp[[Stanowisko / Position ]:[Stanowisko / Position ]],0))="n/a","n/a",EA407-INDEX(tab_MinKomp[SUPPLIER MANAGEMENT],MATCH($B407,tab_MinKomp[[Stanowisko / Position ]:[Stanowisko / Position ]],0)))</f>
        <v>n/a</v>
      </c>
      <c r="EB408" s="190" t="str">
        <f>IF(INDEX(tab_MinKomp[Testy czystości / Reinheitstests],MATCH($B407,tab_MinKomp[[Stanowisko / Position ]:[Stanowisko / Position ]],0))="n/a","n/a",EB407-INDEX(tab_MinKomp[Testy czystości / Reinheitstests],MATCH($B407,tab_MinKomp[[Stanowisko / Position ]:[Stanowisko / Position ]],0)))</f>
        <v>n/a</v>
      </c>
      <c r="EC408" s="190" t="str">
        <f>IF(INDEX(tab_MinKomp[Testy czystości / Reinheitstests],MATCH($B407,tab_MinKomp[[Stanowisko / Position ]:[Stanowisko / Position ]],0))="n/a","n/a",EC407-INDEX(tab_MinKomp[Testy czystości / Reinheitstests],MATCH($B407,tab_MinKomp[[Stanowisko / Position ]:[Stanowisko / Position ]],0)))</f>
        <v>n/a</v>
      </c>
      <c r="ED408" s="190" t="str">
        <f>IF(INDEX(tab_MinKomp[Testy czystości / Reinheitstests],MATCH($B407,tab_MinKomp[[Stanowisko / Position ]:[Stanowisko / Position ]],0))="n/a","n/a",ED407-INDEX(tab_MinKomp[Testy czystości / Reinheitstests],MATCH($B407,tab_MinKomp[[Stanowisko / Position ]:[Stanowisko / Position ]],0)))</f>
        <v>n/a</v>
      </c>
      <c r="EE408" s="190" t="str">
        <f>IF(INDEX(tab_MinKomp[Testy czystości / Reinheitstests],MATCH($B407,tab_MinKomp[[Stanowisko / Position ]:[Stanowisko / Position ]],0))="n/a","n/a",EE407-INDEX(tab_MinKomp[Testy czystości / Reinheitstests],MATCH($B407,tab_MinKomp[[Stanowisko / Position ]:[Stanowisko / Position ]],0)))</f>
        <v>n/a</v>
      </c>
      <c r="EF408" s="190" t="str">
        <f>IF(INDEX(tab_MinKomp[Testy czystości / Reinheitstests],MATCH($B407,tab_MinKomp[[Stanowisko / Position ]:[Stanowisko / Position ]],0))="n/a","n/a",EF407-INDEX(tab_MinKomp[Testy czystości / Reinheitstests],MATCH($B407,tab_MinKomp[[Stanowisko / Position ]:[Stanowisko / Position ]],0)))</f>
        <v>n/a</v>
      </c>
      <c r="EG408" s="190" t="str">
        <f>IF(INDEX(tab_MinKomp[Testy czystości / Reinheitstests],MATCH($B407,tab_MinKomp[[Stanowisko / Position ]:[Stanowisko / Position ]],0))="n/a","n/a",EG407-INDEX(tab_MinKomp[Testy czystości / Reinheitstests],MATCH($B407,tab_MinKomp[[Stanowisko / Position ]:[Stanowisko / Position ]],0)))</f>
        <v>n/a</v>
      </c>
      <c r="EH408" s="190" t="str">
        <f>IF(INDEX(tab_MinKomp[Testy czystości / Reinheitstests],MATCH($B407,tab_MinKomp[[Stanowisko / Position ]:[Stanowisko / Position ]],0))="n/a","n/a",EH407-INDEX(tab_MinKomp[Testy czystości / Reinheitstests],MATCH($B407,tab_MinKomp[[Stanowisko / Position ]:[Stanowisko / Position ]],0)))</f>
        <v>n/a</v>
      </c>
      <c r="EI408" s="190" t="str">
        <f>IF(INDEX(tab_MinKomp[Testy czystości / Reinheitstests],MATCH($B407,tab_MinKomp[[Stanowisko / Position ]:[Stanowisko / Position ]],0))="n/a","n/a",EI407-INDEX(tab_MinKomp[Testy czystości / Reinheitstests],MATCH($B407,tab_MinKomp[[Stanowisko / Position ]:[Stanowisko / Position ]],0)))</f>
        <v>n/a</v>
      </c>
      <c r="EJ408" s="190" t="str">
        <f>IF(INDEX(tab_MinKomp[Testy czystości / Reinheitstests],MATCH($B407,tab_MinKomp[[Stanowisko / Position ]:[Stanowisko / Position ]],0))="n/a","n/a",EJ407-INDEX(tab_MinKomp[Testy czystości / Reinheitstests],MATCH($B407,tab_MinKomp[[Stanowisko / Position ]:[Stanowisko / Position ]],0)))</f>
        <v>n/a</v>
      </c>
      <c r="EK408" s="190" t="str">
        <f>IF(INDEX(tab_MinKomp[Testy czystości / Reinheitstests],MATCH($B407,tab_MinKomp[[Stanowisko / Position ]:[Stanowisko / Position ]],0))="n/a","n/a",EK407-INDEX(tab_MinKomp[Testy czystości / Reinheitstests],MATCH($B407,tab_MinKomp[[Stanowisko / Position ]:[Stanowisko / Position ]],0)))</f>
        <v>n/a</v>
      </c>
      <c r="EL408" s="190" t="str">
        <f>IF(INDEX(tab_MinKomp[Testy czystości / Reinheitstests],MATCH($B407,tab_MinKomp[[Stanowisko / Position ]:[Stanowisko / Position ]],0))="n/a","n/a",EL407-INDEX(tab_MinKomp[Testy czystości / Reinheitstests],MATCH($B407,tab_MinKomp[[Stanowisko / Position ]:[Stanowisko / Position ]],0)))</f>
        <v>n/a</v>
      </c>
      <c r="EM408" s="190" t="str">
        <f>IF(INDEX(tab_MinKomp[Testy czystości / Reinheitstests],MATCH($B407,tab_MinKomp[[Stanowisko / Position ]:[Stanowisko / Position ]],0))="n/a","n/a",EM407-INDEX(tab_MinKomp[Testy czystości / Reinheitstests],MATCH($B407,tab_MinKomp[[Stanowisko / Position ]:[Stanowisko / Position ]],0)))</f>
        <v>n/a</v>
      </c>
      <c r="EN408" s="190" t="str">
        <f>IF(INDEX(tab_MinKomp[Testy czystości / Reinheitstests],MATCH($B407,tab_MinKomp[[Stanowisko / Position ]:[Stanowisko / Position ]],0))="n/a","n/a",EN407-INDEX(tab_MinKomp[Testy czystości / Reinheitstests],MATCH($B407,tab_MinKomp[[Stanowisko / Position ]:[Stanowisko / Position ]],0)))</f>
        <v>n/a</v>
      </c>
      <c r="EO408" s="194" t="str">
        <f>IF(INDEX(tab_MinKomp[Konserwacja Rep],MATCH($B407,tab_MinKomp[[Stanowisko / Position ]:[Stanowisko / Position ]],0))="n/a","n/a",EO407-INDEX(tab_MinKomp[Konserwacja Rep],MATCH($B407,tab_MinKomp[[Stanowisko / Position ]:[Stanowisko / Position ]],0)))</f>
        <v>n/a</v>
      </c>
      <c r="EP408" s="194" t="str">
        <f>IF(INDEX(tab_MinKomp[[Konserwacja Engel ]],MATCH($B407,tab_MinKomp[[Stanowisko / Position ]:[Stanowisko / Position ]],0))="n/a","n/a",EP407-INDEX(tab_MinKomp[[Konserwacja Engel ]],MATCH($B407,tab_MinKomp[[Stanowisko / Position ]:[Stanowisko / Position ]],0)))</f>
        <v>n/a</v>
      </c>
      <c r="EQ408" s="194" t="str">
        <f>IF(INDEX(tab_MinKomp[Konserwacja B 50],MATCH($B407,tab_MinKomp[[Stanowisko / Position ]:[Stanowisko / Position ]],0))="n/a","n/a",EQ407-INDEX(tab_MinKomp[Konserwacja B 50],MATCH($B407,tab_MinKomp[[Stanowisko / Position ]:[Stanowisko / Position ]],0)))</f>
        <v>n/a</v>
      </c>
      <c r="ER408" s="194" t="str">
        <f>IF(INDEX(tab_MinKomp[[Konserwacja EOL ]],MATCH($B407,tab_MinKomp[[Stanowisko / Position ]:[Stanowisko / Position ]],0))="n/a","n/a",ER407-INDEX(tab_MinKomp[[Konserwacja EOL ]],MATCH($B407,tab_MinKomp[[Stanowisko / Position ]:[Stanowisko / Position ]],0)))</f>
        <v>n/a</v>
      </c>
      <c r="ES408" s="194" t="str">
        <f>IF(INDEX(tab_MinKomp[Konserwacja Branson],MATCH($B407,tab_MinKomp[[Stanowisko / Position ]:[Stanowisko / Position ]],0))="n/a","n/a",ES407-INDEX(tab_MinKomp[Konserwacja Branson],MATCH($B407,tab_MinKomp[[Stanowisko / Position ]:[Stanowisko / Position ]],0)))</f>
        <v>n/a</v>
      </c>
      <c r="ET408" s="194" t="str">
        <f>IF(INDEX(tab_MinKomp[Konserwacja coolery],MATCH($B407,tab_MinKomp[[Stanowisko / Position ]:[Stanowisko / Position ]],0))="n/a","n/a",ET407-INDEX(tab_MinKomp[Konserwacja coolery],MATCH($B407,tab_MinKomp[[Stanowisko / Position ]:[Stanowisko / Position ]],0)))</f>
        <v>n/a</v>
      </c>
      <c r="EU408" s="194" t="str">
        <f>IF(INDEX(tab_MinKomp[Konserwacja piecy],MATCH($B407,tab_MinKomp[[Stanowisko / Position ]:[Stanowisko / Position ]],0))="n/a","n/a",EU407-INDEX(tab_MinKomp[Konserwacja piecy],MATCH($B407,tab_MinKomp[[Stanowisko / Position ]:[Stanowisko / Position ]],0)))</f>
        <v>n/a</v>
      </c>
      <c r="EV408" s="194" t="str">
        <f>IF(INDEX(tab_MinKomp[Rysunek techniczny- czytanie],MATCH($B407,tab_MinKomp[[Stanowisko / Position ]:[Stanowisko / Position ]],0))="n/a","n/a",EV407-INDEX(tab_MinKomp[Rysunek techniczny- czytanie],MATCH($B407,tab_MinKomp[[Stanowisko / Position ]:[Stanowisko / Position ]],0)))</f>
        <v>n/a</v>
      </c>
      <c r="EW408" s="194" t="str">
        <f>IF(INDEX(tab_MinKomp[Elektryka],MATCH($B407,tab_MinKomp[[Stanowisko / Position ]:[Stanowisko / Position ]],0))="n/a","n/a",EW407-INDEX(tab_MinKomp[Elektryka],MATCH($B407,tab_MinKomp[[Stanowisko / Position ]:[Stanowisko / Position ]],0)))</f>
        <v>n/a</v>
      </c>
      <c r="EX408" s="194" t="str">
        <f>IF(INDEX(tab_MinKomp[Pneumatyka],MATCH($B407,tab_MinKomp[[Stanowisko / Position ]:[Stanowisko / Position ]],0))="n/a","n/a",EX407-INDEX(tab_MinKomp[Pneumatyka],MATCH($B407,tab_MinKomp[[Stanowisko / Position ]:[Stanowisko / Position ]],0)))</f>
        <v>n/a</v>
      </c>
      <c r="EY408" s="194" t="str">
        <f>IF(INDEX(tab_MinKomp[[Hydraulika ]],MATCH($B407,tab_MinKomp[[Stanowisko / Position ]:[Stanowisko / Position ]],0))="n/a","n/a",EY407-INDEX(tab_MinKomp[[Hydraulika ]],MATCH($B407,tab_MinKomp[[Stanowisko / Position ]:[Stanowisko / Position ]],0)))</f>
        <v>n/a</v>
      </c>
      <c r="EZ408" s="194" t="str">
        <f>IF(INDEX(tab_MinKomp[Podciśnienie],MATCH($B407,tab_MinKomp[[Stanowisko / Position ]:[Stanowisko / Position ]],0))="n/a","n/a",EZ407-INDEX(tab_MinKomp[Podciśnienie],MATCH($B407,tab_MinKomp[[Stanowisko / Position ]:[Stanowisko / Position ]],0)))</f>
        <v>n/a</v>
      </c>
      <c r="FA408" s="194" t="str">
        <f>IF(INDEX(tab_MinKomp[Usuwanie awarii],MATCH($B407,tab_MinKomp[[Stanowisko / Position ]:[Stanowisko / Position ]],0))="n/a","n/a",FA407-INDEX(tab_MinKomp[Usuwanie awarii],MATCH($B407,tab_MinKomp[[Stanowisko / Position ]:[Stanowisko / Position ]],0)))</f>
        <v>n/a</v>
      </c>
      <c r="FB408" s="194" t="str">
        <f>IF(INDEX(tab_MinKomp[Obsługa robotów],MATCH($B407,tab_MinKomp[[Stanowisko / Position ]:[Stanowisko / Position ]],0))="n/a","n/a",FB407-INDEX(tab_MinKomp[Obsługa robotów],MATCH($B407,tab_MinKomp[[Stanowisko / Position ]:[Stanowisko / Position ]],0)))</f>
        <v>n/a</v>
      </c>
      <c r="FC408" s="194" t="str">
        <f>IF(INDEX(tab_MinKomp[Obsługa sterowania maszyny],MATCH($B407,tab_MinKomp[[Stanowisko / Position ]:[Stanowisko / Position ]],0))="n/a","n/a",FC407-INDEX(tab_MinKomp[Obsługa sterowania maszyny],MATCH($B407,tab_MinKomp[[Stanowisko / Position ]:[Stanowisko / Position ]],0)))</f>
        <v>n/a</v>
      </c>
      <c r="FD408" s="194" t="str">
        <f>IF(INDEX(tab_MinKomp[Usuwanie przyczyn żródłowych],MATCH($B407,tab_MinKomp[[Stanowisko / Position ]:[Stanowisko / Position ]],0))="n/a","n/a",FD407-INDEX(tab_MinKomp[Usuwanie przyczyn żródłowych],MATCH($B407,tab_MinKomp[[Stanowisko / Position ]:[Stanowisko / Position ]],0)))</f>
        <v>n/a</v>
      </c>
      <c r="FE408" s="194" t="str">
        <f>IF(INDEX(tab_MinKomp[Cmms stosowanie],MATCH($B407,tab_MinKomp[[Stanowisko / Position ]:[Stanowisko / Position ]],0))="n/a","n/a",FE407-INDEX(tab_MinKomp[Cmms stosowanie],MATCH($B407,tab_MinKomp[[Stanowisko / Position ]:[Stanowisko / Position ]],0)))</f>
        <v>n/a</v>
      </c>
      <c r="FF408" s="190" t="str">
        <f>IF(INDEX(tab_MinKomp[Testy czystości / Reinheitstests],MATCH($B407,tab_MinKomp[[Stanowisko / Position ]:[Stanowisko / Position ]],0))="n/a","n/a",FF407-INDEX(tab_MinKomp[Testy czystości / Reinheitstests],MATCH($B407,tab_MinKomp[[Stanowisko / Position ]:[Stanowisko / Position ]],0)))</f>
        <v>n/a</v>
      </c>
      <c r="FG408" s="194" t="str">
        <f>IF(INDEX(tab_MinKomp[Czyszczenie form plastikowych],MATCH($B407,tab_MinKomp[[Stanowisko / Position ]:[Stanowisko / Position ]],0))="n/a","n/a",FG407-INDEX(tab_MinKomp[Czyszczenie form plastikowych],MATCH($B407,tab_MinKomp[[Stanowisko / Position ]:[Stanowisko / Position ]],0)))</f>
        <v>n/a</v>
      </c>
      <c r="FH408" s="194" t="str">
        <f>IF(INDEX(tab_MinKomp[Wymiana form plastik],MATCH($B407,tab_MinKomp[[Stanowisko / Position ]:[Stanowisko / Position ]],0))="n/a","n/a",FH407-INDEX(tab_MinKomp[Wymiana form plastik],MATCH($B407,tab_MinKomp[[Stanowisko / Position ]:[Stanowisko / Position ]],0)))</f>
        <v>n/a</v>
      </c>
      <c r="FI408" s="194" t="str">
        <f>IF(INDEX(tab_MinKomp[Wymiana form guma],MATCH($B407,tab_MinKomp[[Stanowisko / Position ]:[Stanowisko / Position ]],0))="n/a","n/a",FI407-INDEX(tab_MinKomp[Wymiana form guma],MATCH($B407,tab_MinKomp[[Stanowisko / Position ]:[Stanowisko / Position ]],0)))</f>
        <v>n/a</v>
      </c>
      <c r="FJ408" s="194" t="str">
        <f>IF(INDEX(tab_MinKomp[Konserwacja KK],MATCH($B407,tab_MinKomp[[Stanowisko / Position ]:[Stanowisko / Position ]],0))="n/a","n/a",FJ407-INDEX(tab_MinKomp[Konserwacja KK],MATCH($B407,tab_MinKomp[[Stanowisko / Position ]:[Stanowisko / Position ]],0)))</f>
        <v>n/a</v>
      </c>
      <c r="FK408" s="194" t="str">
        <f>IF(INDEX(tab_MinKomp[Konserwacja form guma],MATCH($B407,tab_MinKomp[[Stanowisko / Position ]:[Stanowisko / Position ]],0))="n/a","n/a",FK407-INDEX(tab_MinKomp[Konserwacja form guma],MATCH($B407,tab_MinKomp[[Stanowisko / Position ]:[Stanowisko / Position ]],0)))</f>
        <v>n/a</v>
      </c>
      <c r="FL408" s="194" t="str">
        <f>IF(INDEX(tab_MinKomp[Konserwacja form plastiki],MATCH($B407,tab_MinKomp[[Stanowisko / Position ]:[Stanowisko / Position ]],0))="n/a","n/a",FL407-INDEX(tab_MinKomp[Konserwacja form plastiki],MATCH($B407,tab_MinKomp[[Stanowisko / Position ]:[Stanowisko / Position ]],0)))</f>
        <v>n/a</v>
      </c>
      <c r="FM408" s="194" t="str">
        <f>IF(INDEX(tab_MinKomp[Konserwacja Gorącego Kanału],MATCH($B407,tab_MinKomp[[Stanowisko / Position ]:[Stanowisko / Position ]],0))="n/a","n/a",FM407-INDEX(tab_MinKomp[Konserwacja Gorącego Kanału],MATCH($B407,tab_MinKomp[[Stanowisko / Position ]:[Stanowisko / Position ]],0)))</f>
        <v>n/a</v>
      </c>
      <c r="FN408" s="196" t="str">
        <f>IF(INDEX(tab_MinKomp[Język angielski / Englisch],MATCH($B407,tab_MinKomp[[Stanowisko / Position ]:[Stanowisko / Position ]],0))="n/a","n/a",FN407-INDEX(tab_MinKomp[Język angielski / Englisch],MATCH($B407,tab_MinKomp[[Stanowisko / Position ]:[Stanowisko / Position ]],0)))</f>
        <v>n/a</v>
      </c>
      <c r="FO408" s="196" t="str">
        <f>IF(INDEX(tab_MinKomp[Język angielski / Englisch],MATCH($B407,tab_MinKomp[[Stanowisko / Position ]:[Stanowisko / Position ]],0))="n/a","n/a",FO407-INDEX(tab_MinKomp[Język angielski / Englisch],MATCH($B407,tab_MinKomp[[Stanowisko / Position ]:[Stanowisko / Position ]],0)))</f>
        <v>n/a</v>
      </c>
      <c r="FP408" s="196" t="str">
        <f>IF(INDEX(tab_MinKomp[Język angielski / Englisch],MATCH($B407,tab_MinKomp[[Stanowisko / Position ]:[Stanowisko / Position ]],0))="n/a","n/a",FP407-INDEX(tab_MinKomp[Język angielski / Englisch],MATCH($B407,tab_MinKomp[[Stanowisko / Position ]:[Stanowisko / Position ]],0)))</f>
        <v>n/a</v>
      </c>
      <c r="FQ408" s="196" t="str">
        <f>IF(INDEX(tab_MinKomp[Język angielski / Englisch],MATCH($B407,tab_MinKomp[[Stanowisko / Position ]:[Stanowisko / Position ]],0))="n/a","n/a",FQ407-INDEX(tab_MinKomp[Język angielski / Englisch],MATCH($B407,tab_MinKomp[[Stanowisko / Position ]:[Stanowisko / Position ]],0)))</f>
        <v>n/a</v>
      </c>
      <c r="FR408" s="196" t="str">
        <f>IF(INDEX(tab_MinKomp[Język niemiecki / Deutsch],MATCH($B407,tab_MinKomp[[Stanowisko / Position ]:[Stanowisko / Position ]],0))="n/a","n/a",FR407-INDEX(tab_MinKomp[Język niemiecki / Deutsch],MATCH($B407,tab_MinKomp[[Stanowisko / Position ]:[Stanowisko / Position ]],0)))</f>
        <v>n/a</v>
      </c>
      <c r="FS408" s="194">
        <f>IF(INDEX(tab_MinKomp[Zarządzanie dokumentacją procesową / Process dokumentation management],MATCH($B407,tab_MinKomp[[Stanowisko / Position ]:[Stanowisko / Position ]],0))="n/a","n/a",FS407-INDEX(tab_MinKomp[Zarządzanie dokumentacją procesową / Process dokumentation management],MATCH($B407,tab_MinKomp[[Stanowisko / Position ]:[Stanowisko / Position ]],0)))</f>
        <v>0</v>
      </c>
      <c r="FT408" s="194">
        <f>IF(INDEX(tab_MinKomp[Znajomość procesów z obszaru / Kenntiss der prozesse in dem Bereich],MATCH($B407,tab_MinKomp[[Stanowisko / Position ]:[Stanowisko / Position ]],0))="n/a","n/a",FT407-INDEX(tab_MinKomp[Znajomość procesów z obszaru / Kenntiss der prozesse in dem Bereich],MATCH($B407,tab_MinKomp[[Stanowisko / Position ]:[Stanowisko / Position ]],0)))</f>
        <v>-1</v>
      </c>
      <c r="FU408" s="194">
        <f>IF(INDEX(tab_MinKomp[optymalizacja procesów / Prozessoptymalisierung],MATCH($B407,tab_MinKomp[[Stanowisko / Position ]:[Stanowisko / Position ]],0))="n/a","n/a",FU407-INDEX(tab_MinKomp[optymalizacja procesów / Prozessoptymalisierung],MATCH($B407,tab_MinKomp[[Stanowisko / Position ]:[Stanowisko / Position ]],0)))</f>
        <v>0</v>
      </c>
      <c r="FV408" s="194">
        <f>IF(INDEX(tab_MinKomp[Umiejętności szkoleniowe / Trainingsfähigkeiten],MATCH($B407,tab_MinKomp[[Stanowisko / Position ]:[Stanowisko / Position ]],0))="n/a","n/a",FV407-INDEX(tab_MinKomp[Umiejętności szkoleniowe / Trainingsfähigkeiten],MATCH($B407,tab_MinKomp[[Stanowisko / Position ]:[Stanowisko / Position ]],0)))</f>
        <v>0</v>
      </c>
      <c r="FW408" s="194">
        <f>IF(INDEX(tab_MinKomp[Analityczne myślenie, podejście / Analitysches Denken, Einstellung],MATCH($B407,tab_MinKomp[[Stanowisko / Position ]:[Stanowisko / Position ]],0))="n/a","n/a",FW407-INDEX(tab_MinKomp[Analityczne myślenie, podejście / Analitysches Denken, Einstellung],MATCH($B407,tab_MinKomp[[Stanowisko / Position ]:[Stanowisko / Position ]],0)))</f>
        <v>0</v>
      </c>
      <c r="FX408" s="194">
        <f>IF(INDEX(tab_MinKomp[Dokładność, precyzja w dzialaniu / Genauigkeit, Präzision in die Arbeit],MATCH($B407,tab_MinKomp[[Stanowisko / Position ]:[Stanowisko / Position ]],0))="n/a","n/a",FX407-INDEX(tab_MinKomp[Dokładność, precyzja w dzialaniu / Genauigkeit, Präzision in die Arbeit],MATCH($B407,tab_MinKomp[[Stanowisko / Position ]:[Stanowisko / Position ]],0)))</f>
        <v>0</v>
      </c>
      <c r="FY408" s="194">
        <f>IF(INDEX(tab_MinKomp[Dyspozycyjność / Verfügbarkeit],MATCH($B407,tab_MinKomp[[Stanowisko / Position ]:[Stanowisko / Position ]],0))="n/a","n/a",FY407-INDEX(tab_MinKomp[Dyspozycyjność / Verfügbarkeit],MATCH($B407,tab_MinKomp[[Stanowisko / Position ]:[Stanowisko / Position ]],0)))</f>
        <v>0</v>
      </c>
      <c r="FZ408" s="194">
        <f>IF(INDEX(tab_MinKomp[Zaangażowanie / 
Engagement],MATCH($B407,tab_MinKomp[[Stanowisko / Position ]:[Stanowisko / Position ]],0))="n/a","n/a",FZ407-INDEX(tab_MinKomp[Zaangażowanie / 
Engagement],MATCH($B407,tab_MinKomp[[Stanowisko / Position ]:[Stanowisko / Position ]],0)))</f>
        <v>0</v>
      </c>
      <c r="GA408" s="194" t="str">
        <f>IF(INDEX(tab_MinKomp[Konserwacja form guma],MATCH($B407,tab_MinKomp[[Stanowisko / Position ]:[Stanowisko / Position ]],0))="n/a","n/a",GA407-INDEX(tab_MinKomp[Konserwacja form guma],MATCH($B407,tab_MinKomp[[Stanowisko / Position ]:[Stanowisko / Position ]],0)))</f>
        <v>n/a</v>
      </c>
      <c r="GB408" s="194" t="str">
        <f>IF(INDEX(tab_MinKomp[Konserwacja form plastiki],MATCH($B407,tab_MinKomp[[Stanowisko / Position ]:[Stanowisko / Position ]],0))="n/a","n/a",GB407-INDEX(tab_MinKomp[Konserwacja form plastiki],MATCH($B407,tab_MinKomp[[Stanowisko / Position ]:[Stanowisko / Position ]],0)))</f>
        <v>n/a</v>
      </c>
      <c r="GC408" s="193" t="str">
        <f>IF(INDEX(tab_MinKomp[Motywowanie i budowanie zaangażowania zespołu],MATCH($B407,tab_MinKomp[[Stanowisko / Position ]:[Stanowisko / Position ]],0))="n/a","n/a",GC407-INDEX(tab_MinKomp[Motywowanie i budowanie zaangażowania zespołu],MATCH($B407,tab_MinKomp[[Stanowisko / Position ]:[Stanowisko / Position ]],0)))</f>
        <v>n/a</v>
      </c>
      <c r="GD408" s="193" t="str">
        <f>IF(INDEX(tab_MinKomp[Motywowanie i budowanie zaangażowania zespołu],MATCH($B407,tab_MinKomp[[Stanowisko / Position ]:[Stanowisko / Position ]],0))="n/a","n/a",GD407-INDEX(tab_MinKomp[Motywowanie i budowanie zaangażowania zespołu],MATCH($B407,tab_MinKomp[[Stanowisko / Position ]:[Stanowisko / Position ]],0)))</f>
        <v>n/a</v>
      </c>
      <c r="GE408" s="193" t="str">
        <f>IF(INDEX(tab_MinKomp[Motywowanie i budowanie zaangażowania zespołu],MATCH($B407,tab_MinKomp[[Stanowisko / Position ]:[Stanowisko / Position ]],0))="n/a","n/a",GE407-INDEX(tab_MinKomp[Motywowanie i budowanie zaangażowania zespołu],MATCH($B407,tab_MinKomp[[Stanowisko / Position ]:[Stanowisko / Position ]],0)))</f>
        <v>n/a</v>
      </c>
      <c r="GF408" s="186" t="s">
        <v>248</v>
      </c>
      <c r="GG408" s="186" t="s">
        <v>248</v>
      </c>
      <c r="GH408" s="186" t="s">
        <v>248</v>
      </c>
      <c r="GI408" s="186" t="s">
        <v>248</v>
      </c>
      <c r="GJ408" s="186" t="s">
        <v>248</v>
      </c>
      <c r="GK408" s="186" t="s">
        <v>248</v>
      </c>
      <c r="GL408" s="186" t="s">
        <v>248</v>
      </c>
      <c r="GM408" s="186" t="s">
        <v>248</v>
      </c>
      <c r="GN408" s="186" t="s">
        <v>248</v>
      </c>
      <c r="GO408" s="186" t="s">
        <v>248</v>
      </c>
      <c r="GP408" s="186" t="s">
        <v>248</v>
      </c>
      <c r="GQ408" s="186" t="s">
        <v>248</v>
      </c>
      <c r="GR408" s="186" t="s">
        <v>248</v>
      </c>
      <c r="GS408" s="186" t="s">
        <v>248</v>
      </c>
      <c r="GT408" s="186" t="s">
        <v>248</v>
      </c>
      <c r="GU408" s="186" t="s">
        <v>248</v>
      </c>
      <c r="GV408" s="186" t="s">
        <v>248</v>
      </c>
      <c r="GW408" s="186" t="s">
        <v>248</v>
      </c>
      <c r="GX408" s="186" t="s">
        <v>248</v>
      </c>
      <c r="GY408" s="186" t="s">
        <v>248</v>
      </c>
      <c r="GZ408" s="261" t="s">
        <v>248</v>
      </c>
      <c r="HA408" s="261" t="s">
        <v>248</v>
      </c>
      <c r="HB408" s="191">
        <f>SUM(G408:GE408)/(HB407-(SUM(G408:GE408)))</f>
        <v>-0.13513513513513514</v>
      </c>
    </row>
    <row r="409" spans="1:210" ht="24.9" customHeight="1" x14ac:dyDescent="0.3">
      <c r="A409" s="105" t="s">
        <v>314</v>
      </c>
      <c r="B409" s="105" t="s">
        <v>315</v>
      </c>
      <c r="C409" s="105" t="s">
        <v>424</v>
      </c>
      <c r="D409" s="105">
        <v>361</v>
      </c>
      <c r="E409" s="394" t="s">
        <v>592</v>
      </c>
      <c r="F409" s="185" t="s">
        <v>374</v>
      </c>
      <c r="G409" s="186">
        <v>1</v>
      </c>
      <c r="H409" s="186">
        <v>1</v>
      </c>
      <c r="I409" s="186">
        <v>1</v>
      </c>
      <c r="J409" s="186">
        <v>1</v>
      </c>
      <c r="K409" s="186">
        <v>1</v>
      </c>
      <c r="L409" s="186" t="s">
        <v>248</v>
      </c>
      <c r="M409" s="186" t="s">
        <v>248</v>
      </c>
      <c r="N409" s="186" t="s">
        <v>248</v>
      </c>
      <c r="O409" s="186">
        <v>1</v>
      </c>
      <c r="P409" s="186">
        <v>1</v>
      </c>
      <c r="Q409" s="186" t="s">
        <v>248</v>
      </c>
      <c r="R409" s="186" t="s">
        <v>248</v>
      </c>
      <c r="S409" s="186" t="s">
        <v>248</v>
      </c>
      <c r="T409" s="186" t="s">
        <v>248</v>
      </c>
      <c r="U409" s="186" t="s">
        <v>248</v>
      </c>
      <c r="V409" s="186" t="s">
        <v>248</v>
      </c>
      <c r="W409" s="186" t="s">
        <v>248</v>
      </c>
      <c r="X409" s="186" t="s">
        <v>248</v>
      </c>
      <c r="Y409" s="186" t="s">
        <v>248</v>
      </c>
      <c r="Z409" s="186" t="s">
        <v>248</v>
      </c>
      <c r="AA409" s="186" t="s">
        <v>248</v>
      </c>
      <c r="AB409" s="186" t="s">
        <v>248</v>
      </c>
      <c r="AC409" s="186" t="s">
        <v>248</v>
      </c>
      <c r="AD409" s="186" t="s">
        <v>248</v>
      </c>
      <c r="AE409" s="186" t="s">
        <v>248</v>
      </c>
      <c r="AF409" s="186" t="s">
        <v>248</v>
      </c>
      <c r="AG409" s="186" t="s">
        <v>248</v>
      </c>
      <c r="AH409" s="186" t="s">
        <v>248</v>
      </c>
      <c r="AI409" s="186" t="s">
        <v>248</v>
      </c>
      <c r="AJ409" s="186" t="s">
        <v>248</v>
      </c>
      <c r="AK409" s="186" t="s">
        <v>248</v>
      </c>
      <c r="AL409" s="186">
        <v>1</v>
      </c>
      <c r="AM409" s="186" t="s">
        <v>248</v>
      </c>
      <c r="AN409" s="186" t="s">
        <v>248</v>
      </c>
      <c r="AO409" s="186">
        <v>1</v>
      </c>
      <c r="AP409" s="186" t="s">
        <v>248</v>
      </c>
      <c r="AQ409" s="186">
        <v>1</v>
      </c>
      <c r="AR409" s="186" t="s">
        <v>248</v>
      </c>
      <c r="AS409" s="186" t="s">
        <v>248</v>
      </c>
      <c r="AT409" s="186" t="s">
        <v>248</v>
      </c>
      <c r="AU409" s="186" t="s">
        <v>248</v>
      </c>
      <c r="AV409" s="186">
        <v>1</v>
      </c>
      <c r="AW409" s="186">
        <v>1</v>
      </c>
      <c r="AX409" s="186" t="s">
        <v>248</v>
      </c>
      <c r="AY409" s="186" t="s">
        <v>248</v>
      </c>
      <c r="AZ409" s="186" t="s">
        <v>248</v>
      </c>
      <c r="BA409" s="186" t="s">
        <v>248</v>
      </c>
      <c r="BB409" s="186" t="s">
        <v>248</v>
      </c>
      <c r="BC409" s="186" t="s">
        <v>248</v>
      </c>
      <c r="BD409" s="186" t="s">
        <v>248</v>
      </c>
      <c r="BE409" s="186" t="s">
        <v>248</v>
      </c>
      <c r="BF409" s="186" t="s">
        <v>248</v>
      </c>
      <c r="BG409" s="186" t="s">
        <v>248</v>
      </c>
      <c r="BH409" s="186" t="s">
        <v>248</v>
      </c>
      <c r="BI409" s="186" t="s">
        <v>248</v>
      </c>
      <c r="BJ409" s="186" t="s">
        <v>248</v>
      </c>
      <c r="BK409" s="186" t="s">
        <v>248</v>
      </c>
      <c r="BL409" s="186" t="s">
        <v>248</v>
      </c>
      <c r="BM409" s="186" t="s">
        <v>248</v>
      </c>
      <c r="BN409" s="186" t="s">
        <v>248</v>
      </c>
      <c r="BO409" s="186">
        <v>1</v>
      </c>
      <c r="BP409" s="186" t="s">
        <v>248</v>
      </c>
      <c r="BQ409" s="186" t="s">
        <v>248</v>
      </c>
      <c r="BR409" s="186" t="s">
        <v>248</v>
      </c>
      <c r="BS409" s="186">
        <v>1</v>
      </c>
      <c r="BT409" s="186" t="s">
        <v>248</v>
      </c>
      <c r="BU409" s="186">
        <v>1</v>
      </c>
      <c r="BV409" s="186">
        <v>2</v>
      </c>
      <c r="BW409" s="186">
        <v>1</v>
      </c>
      <c r="BX409" s="186">
        <v>1</v>
      </c>
      <c r="BY409" s="186" t="s">
        <v>248</v>
      </c>
      <c r="BZ409" s="186">
        <v>1</v>
      </c>
      <c r="CA409" s="186">
        <v>1</v>
      </c>
      <c r="CB409" s="186">
        <v>1</v>
      </c>
      <c r="CC409" s="186" t="s">
        <v>248</v>
      </c>
      <c r="CD409" s="186">
        <v>2</v>
      </c>
      <c r="CE409" s="186">
        <v>1</v>
      </c>
      <c r="CF409" s="186">
        <v>1</v>
      </c>
      <c r="CG409" s="186">
        <v>1</v>
      </c>
      <c r="CH409" s="186" t="s">
        <v>248</v>
      </c>
      <c r="CI409" s="186" t="s">
        <v>248</v>
      </c>
      <c r="CJ409" s="186" t="s">
        <v>248</v>
      </c>
      <c r="CK409" s="186" t="s">
        <v>248</v>
      </c>
      <c r="CL409" s="186" t="s">
        <v>248</v>
      </c>
      <c r="CM409" s="186" t="s">
        <v>248</v>
      </c>
      <c r="CN409" s="186" t="s">
        <v>248</v>
      </c>
      <c r="CO409" s="186" t="s">
        <v>248</v>
      </c>
      <c r="CP409" s="186" t="s">
        <v>248</v>
      </c>
      <c r="CQ409" s="186" t="s">
        <v>248</v>
      </c>
      <c r="CR409" s="186" t="s">
        <v>248</v>
      </c>
      <c r="CS409" s="186" t="s">
        <v>248</v>
      </c>
      <c r="CT409" s="186" t="s">
        <v>248</v>
      </c>
      <c r="CU409" s="186" t="s">
        <v>248</v>
      </c>
      <c r="CV409" s="186" t="s">
        <v>248</v>
      </c>
      <c r="CW409" s="186">
        <v>1</v>
      </c>
      <c r="CX409" s="186" t="s">
        <v>248</v>
      </c>
      <c r="CY409" s="186" t="s">
        <v>248</v>
      </c>
      <c r="CZ409" s="186" t="s">
        <v>248</v>
      </c>
      <c r="DA409" s="186" t="s">
        <v>248</v>
      </c>
      <c r="DB409" s="186" t="s">
        <v>248</v>
      </c>
      <c r="DC409" s="186" t="s">
        <v>248</v>
      </c>
      <c r="DD409" s="186" t="s">
        <v>248</v>
      </c>
      <c r="DE409" s="186" t="s">
        <v>248</v>
      </c>
      <c r="DF409" s="186">
        <v>1</v>
      </c>
      <c r="DG409" s="186" t="s">
        <v>248</v>
      </c>
      <c r="DH409" s="186" t="s">
        <v>248</v>
      </c>
      <c r="DI409" s="186" t="s">
        <v>248</v>
      </c>
      <c r="DJ409" s="186" t="s">
        <v>248</v>
      </c>
      <c r="DK409" s="186" t="s">
        <v>248</v>
      </c>
      <c r="DL409" s="186" t="s">
        <v>248</v>
      </c>
      <c r="DM409" s="186" t="s">
        <v>248</v>
      </c>
      <c r="DN409" s="186" t="s">
        <v>248</v>
      </c>
      <c r="DO409" s="186" t="s">
        <v>248</v>
      </c>
      <c r="DP409" s="186" t="s">
        <v>248</v>
      </c>
      <c r="DQ409" s="186" t="s">
        <v>248</v>
      </c>
      <c r="DR409" s="186" t="s">
        <v>248</v>
      </c>
      <c r="DS409" s="186" t="s">
        <v>248</v>
      </c>
      <c r="DT409" s="186" t="s">
        <v>248</v>
      </c>
      <c r="DU409" s="186" t="s">
        <v>248</v>
      </c>
      <c r="DV409" s="186" t="s">
        <v>248</v>
      </c>
      <c r="DW409" s="186" t="s">
        <v>248</v>
      </c>
      <c r="DX409" s="186" t="s">
        <v>248</v>
      </c>
      <c r="DY409" s="186" t="s">
        <v>248</v>
      </c>
      <c r="DZ409" s="186" t="s">
        <v>248</v>
      </c>
      <c r="EA409" s="186" t="s">
        <v>248</v>
      </c>
      <c r="EB409" s="186" t="s">
        <v>248</v>
      </c>
      <c r="EC409" s="186" t="s">
        <v>248</v>
      </c>
      <c r="ED409" s="186" t="s">
        <v>248</v>
      </c>
      <c r="EE409" s="186" t="s">
        <v>248</v>
      </c>
      <c r="EF409" s="186" t="s">
        <v>248</v>
      </c>
      <c r="EG409" s="186" t="s">
        <v>248</v>
      </c>
      <c r="EH409" s="186" t="s">
        <v>248</v>
      </c>
      <c r="EI409" s="186" t="s">
        <v>248</v>
      </c>
      <c r="EJ409" s="186" t="s">
        <v>248</v>
      </c>
      <c r="EK409" s="186" t="s">
        <v>248</v>
      </c>
      <c r="EL409" s="184" t="s">
        <v>248</v>
      </c>
      <c r="EM409" s="184" t="s">
        <v>248</v>
      </c>
      <c r="EN409" s="184" t="s">
        <v>248</v>
      </c>
      <c r="EO409" s="186" t="s">
        <v>248</v>
      </c>
      <c r="EP409" s="186" t="s">
        <v>248</v>
      </c>
      <c r="EQ409" s="186" t="s">
        <v>248</v>
      </c>
      <c r="ER409" s="186" t="s">
        <v>248</v>
      </c>
      <c r="ES409" s="186" t="s">
        <v>248</v>
      </c>
      <c r="ET409" s="186" t="s">
        <v>248</v>
      </c>
      <c r="EU409" s="186" t="s">
        <v>248</v>
      </c>
      <c r="EV409" s="186" t="s">
        <v>248</v>
      </c>
      <c r="EW409" s="186" t="s">
        <v>248</v>
      </c>
      <c r="EX409" s="186" t="s">
        <v>248</v>
      </c>
      <c r="EY409" s="186" t="s">
        <v>248</v>
      </c>
      <c r="EZ409" s="186" t="s">
        <v>248</v>
      </c>
      <c r="FA409" s="186" t="s">
        <v>248</v>
      </c>
      <c r="FB409" s="186" t="s">
        <v>248</v>
      </c>
      <c r="FC409" s="186" t="s">
        <v>248</v>
      </c>
      <c r="FD409" s="186" t="s">
        <v>248</v>
      </c>
      <c r="FE409" s="186" t="s">
        <v>248</v>
      </c>
      <c r="FF409" s="186" t="s">
        <v>248</v>
      </c>
      <c r="FG409" s="186" t="s">
        <v>248</v>
      </c>
      <c r="FH409" s="186" t="s">
        <v>248</v>
      </c>
      <c r="FI409" s="186" t="s">
        <v>248</v>
      </c>
      <c r="FJ409" s="186" t="s">
        <v>248</v>
      </c>
      <c r="FK409" s="186" t="s">
        <v>248</v>
      </c>
      <c r="FL409" s="186" t="s">
        <v>248</v>
      </c>
      <c r="FM409" s="186" t="s">
        <v>248</v>
      </c>
      <c r="FN409" s="186" t="s">
        <v>248</v>
      </c>
      <c r="FO409" s="186" t="s">
        <v>248</v>
      </c>
      <c r="FP409" s="186" t="s">
        <v>248</v>
      </c>
      <c r="FQ409" s="187" t="s">
        <v>248</v>
      </c>
      <c r="FR409" s="187" t="s">
        <v>248</v>
      </c>
      <c r="FS409" s="186">
        <v>1</v>
      </c>
      <c r="FT409" s="186">
        <v>1</v>
      </c>
      <c r="FU409" s="186">
        <v>1</v>
      </c>
      <c r="FV409" s="186">
        <v>1</v>
      </c>
      <c r="FW409" s="186">
        <v>1</v>
      </c>
      <c r="FX409" s="186">
        <v>1</v>
      </c>
      <c r="FY409" s="186">
        <v>1</v>
      </c>
      <c r="FZ409" s="186">
        <v>1</v>
      </c>
      <c r="GA409" s="186" t="s">
        <v>248</v>
      </c>
      <c r="GB409" s="186" t="s">
        <v>248</v>
      </c>
      <c r="GC409" s="186">
        <v>1</v>
      </c>
      <c r="GD409" s="186">
        <v>1</v>
      </c>
      <c r="GE409" s="186" t="s">
        <v>248</v>
      </c>
      <c r="GF409" s="186" t="s">
        <v>248</v>
      </c>
      <c r="GG409" s="186" t="s">
        <v>248</v>
      </c>
      <c r="GH409" s="186" t="s">
        <v>248</v>
      </c>
      <c r="GI409" s="186" t="s">
        <v>248</v>
      </c>
      <c r="GJ409" s="186" t="s">
        <v>248</v>
      </c>
      <c r="GK409" s="186" t="s">
        <v>248</v>
      </c>
      <c r="GL409" s="186" t="s">
        <v>248</v>
      </c>
      <c r="GM409" s="186" t="s">
        <v>248</v>
      </c>
      <c r="GN409" s="186" t="s">
        <v>248</v>
      </c>
      <c r="GO409" s="186" t="s">
        <v>248</v>
      </c>
      <c r="GP409" s="186" t="s">
        <v>248</v>
      </c>
      <c r="GQ409" s="186" t="s">
        <v>248</v>
      </c>
      <c r="GR409" s="186" t="s">
        <v>248</v>
      </c>
      <c r="GS409" s="186" t="s">
        <v>248</v>
      </c>
      <c r="GT409" s="186" t="s">
        <v>248</v>
      </c>
      <c r="GU409" s="186" t="s">
        <v>248</v>
      </c>
      <c r="GV409" s="186" t="s">
        <v>248</v>
      </c>
      <c r="GW409" s="186" t="s">
        <v>248</v>
      </c>
      <c r="GX409" s="186" t="s">
        <v>248</v>
      </c>
      <c r="GY409" s="186" t="s">
        <v>248</v>
      </c>
      <c r="GZ409" s="261" t="s">
        <v>248</v>
      </c>
      <c r="HA409" s="261" t="s">
        <v>248</v>
      </c>
      <c r="HB409" s="188">
        <f t="shared" ref="HB409" si="400">SUM(G409:GE409)</f>
        <v>39</v>
      </c>
    </row>
    <row r="410" spans="1:210" ht="24.9" customHeight="1" thickBot="1" x14ac:dyDescent="0.35">
      <c r="A410" s="108" t="str">
        <f t="shared" ref="A410" si="401">A409</f>
        <v>Prod.-Q-1</v>
      </c>
      <c r="B410" s="108" t="str">
        <f t="shared" ref="B410" si="402">B409</f>
        <v>Pracownik Produkcji</v>
      </c>
      <c r="C410" s="108" t="str">
        <f t="shared" ref="C410" si="403">C409</f>
        <v>WC</v>
      </c>
      <c r="D410" s="108">
        <f t="shared" ref="D410" si="404">D409</f>
        <v>361</v>
      </c>
      <c r="E410" s="395"/>
      <c r="F410" s="189" t="s">
        <v>375</v>
      </c>
      <c r="G410" s="192">
        <f>IF(INDEX(tab_MinKomp[Przepisy BHP / BHP Vorschriften],MATCH($B409,tab_MinKomp[[Stanowisko / Position ]:[Stanowisko / Position ]],0))="n/a","n/a",G409-INDEX(tab_MinKomp[Przepisy BHP / BHP Vorschriften],MATCH($B409,tab_MinKomp[[Stanowisko / Position ]:[Stanowisko / Position ]],0)))</f>
        <v>-1</v>
      </c>
      <c r="H410" s="193">
        <f>IF(INDEX(tab_MinKomp[Przepisy PPOŻ / Brandschutzbestimmungen],MATCH($B409,tab_MinKomp[[Stanowisko / Position ]:[Stanowisko / Position ]],0))="n/a","n/a",H409-INDEX(tab_MinKomp[Przepisy PPOŻ / Brandschutzbestimmungen],MATCH($B409,tab_MinKomp[[Stanowisko / Position ]:[Stanowisko / Position ]],0)))</f>
        <v>0</v>
      </c>
      <c r="I410" s="193">
        <f>IF(INDEX(tab_MinKomp[Ryzyko zawodowe na stanowiskach pracyv/ Berufliche Risiken an Arbeitsstellen],MATCH($B409,tab_MinKomp[[Stanowisko / Position ]:[Stanowisko / Position ]],0))="n/a","n/a",I409-INDEX(tab_MinKomp[Ryzyko zawodowe na stanowiskach pracyv/ Berufliche Risiken an Arbeitsstellen],MATCH($B409,tab_MinKomp[[Stanowisko / Position ]:[Stanowisko / Position ]],0)))</f>
        <v>-1</v>
      </c>
      <c r="J410" s="193">
        <f>IF(INDEX(tab_MinKomp[Gospodarka substancjami niebezpiecznymi / Gefahrstoffmanagement],MATCH($B409,tab_MinKomp[[Stanowisko / Position ]:[Stanowisko / Position ]],0))="n/a","n/a",J409-INDEX(tab_MinKomp[Gospodarka substancjami niebezpiecznymi / Gefahrstoffmanagement],MATCH($B409,tab_MinKomp[[Stanowisko / Position ]:[Stanowisko / Position ]],0)))</f>
        <v>0</v>
      </c>
      <c r="K410" s="193">
        <f>IF(INDEX(tab_MinKomp[Gospodarka odpadami / Abfallwirtschaft],MATCH($B409,tab_MinKomp[[Stanowisko / Position ]:[Stanowisko / Position ]],0))="n/a","n/a",K409-INDEX(tab_MinKomp[Gospodarka odpadami / Abfallwirtschaft],MATCH($B409,tab_MinKomp[[Stanowisko / Position ]:[Stanowisko / Position ]],0)))</f>
        <v>0</v>
      </c>
      <c r="L410" s="194" t="str">
        <f>IF(INDEX(tab_MinKomp[Przepisy kodeksu pracy / Bestimmungen des Arbeitsgesetzes],MATCH($B409,tab_MinKomp[[Stanowisko / Position ]:[Stanowisko / Position ]],0))="n/a","n/a",L409-INDEX(tab_MinKomp[Przepisy kodeksu pracy / Bestimmungen des Arbeitsgesetzes],MATCH($B409,tab_MinKomp[[Stanowisko / Position ]:[Stanowisko / Position ]],0)))</f>
        <v>n/a</v>
      </c>
      <c r="M410" s="195" t="str">
        <f>IF(INDEX(tab_MinKomp[Przepisy o ub.społ. ZUS  / Sozialversicherungsvorschriften],MATCH($B409,tab_MinKomp[[Stanowisko / Position ]:[Stanowisko / Position ]],0))="n/a","n/a",M409-INDEX(tab_MinKomp[Przepisy o ub.społ. ZUS  / Sozialversicherungsvorschriften],MATCH($B409,tab_MinKomp[[Stanowisko / Position ]:[Stanowisko / Position ]],0)))</f>
        <v>n/a</v>
      </c>
      <c r="N410" s="194" t="str">
        <f>IF(INDEX(tab_MinKomp[PRZEPISY O PDOF /persönlich Einkommensteuergesetz ],MATCH($B409,tab_MinKomp[[Stanowisko / Position ]:[Stanowisko / Position ]],0))="n/a","n/a",N409-INDEX(tab_MinKomp[PRZEPISY O PDOF /persönlich Einkommensteuergesetz ],MATCH($B409,tab_MinKomp[[Stanowisko / Position ]:[Stanowisko / Position ]],0)))</f>
        <v>n/a</v>
      </c>
      <c r="O410" s="194">
        <f>IF(INDEX(tab_MinKomp[Regulamin pracy / Arbeitsordnung],MATCH($B409,tab_MinKomp[[Stanowisko / Position ]:[Stanowisko / Position ]],0))="n/a","n/a",O409-INDEX(tab_MinKomp[Regulamin pracy / Arbeitsordnung],MATCH($B409,tab_MinKomp[[Stanowisko / Position ]:[Stanowisko / Position ]],0)))</f>
        <v>0</v>
      </c>
      <c r="P410" s="194">
        <f>IF(INDEX(tab_MinKomp[Regulamin wynagradzania / Vergütungsordnung],MATCH($B409,tab_MinKomp[[Stanowisko / Position ]:[Stanowisko / Position ]],0))="n/a","n/a",P409-INDEX(tab_MinKomp[Regulamin wynagradzania / Vergütungsordnung],MATCH($B409,tab_MinKomp[[Stanowisko / Position ]:[Stanowisko / Position ]],0)))</f>
        <v>0</v>
      </c>
      <c r="Q410" s="194" t="str">
        <f>IF(INDEX(tab_MinKomp[System R2PŁATNIK PRO: Płace / Lohnabrechnung],MATCH($B409,tab_MinKomp[[Stanowisko / Position ]:[Stanowisko / Position ]],0))="n/a","n/a",Q409-INDEX(tab_MinKomp[System R2PŁATNIK PRO: Płace / Lohnabrechnung],MATCH($B409,tab_MinKomp[[Stanowisko / Position ]:[Stanowisko / Position ]],0)))</f>
        <v>n/a</v>
      </c>
      <c r="R410" s="194" t="str">
        <f>IF(INDEX(tab_MinKomp[SystemR2PŁATNIK PRO: KADRY / Personaldaten],MATCH($B409,tab_MinKomp[[Stanowisko / Position ]:[Stanowisko / Position ]],0))="n/a","n/a",R409-INDEX(tab_MinKomp[SystemR2PŁATNIK PRO: KADRY / Personaldaten],MATCH($B409,tab_MinKomp[[Stanowisko / Position ]:[Stanowisko / Position ]],0)))</f>
        <v>n/a</v>
      </c>
      <c r="S410" s="194" t="str">
        <f>IF(INDEX(tab_MinKomp[SYSTEM R2PŁATNIK PRO: zarządzanie pracownikami / Arbeitsverwaltung],MATCH($B409,tab_MinKomp[[Stanowisko / Position ]:[Stanowisko / Position ]],0))="n/a","n/a",S409-INDEX(tab_MinKomp[SYSTEM R2PŁATNIK PRO: zarządzanie pracownikami / Arbeitsverwaltung],MATCH($B409,tab_MinKomp[[Stanowisko / Position ]:[Stanowisko / Position ]],0)))</f>
        <v>n/a</v>
      </c>
      <c r="T410" s="194" t="str">
        <f>IF(INDEX(tab_MinKomp[Doradztwo, wsparcie personalne / Personalberatung und Unterstützung],MATCH($B409,tab_MinKomp[[Stanowisko / Position ]:[Stanowisko / Position ]],0))="n/a","n/a",T409-INDEX(tab_MinKomp[Doradztwo, wsparcie personalne / Personalberatung und Unterstützung],MATCH($B409,tab_MinKomp[[Stanowisko / Position ]:[Stanowisko / Position ]],0)))</f>
        <v>n/a</v>
      </c>
      <c r="U410" s="194" t="str">
        <f>IF(INDEX(tab_MinKomp[Przepisy o podatku VAT / MwSt.- Gesetz],MATCH($B409,tab_MinKomp[[Stanowisko / Position ]:[Stanowisko / Position ]],0))="n/a","n/a",U409-INDEX(tab_MinKomp[Przepisy o podatku VAT / MwSt.- Gesetz],MATCH($B409,tab_MinKomp[[Stanowisko / Position ]:[Stanowisko / Position ]],0)))</f>
        <v>n/a</v>
      </c>
      <c r="V410" s="194" t="str">
        <f>IF(INDEX(tab_MinKomp[PrzepisyPDOP / geschäftlich Einkommensteuergesetz],MATCH($B409,tab_MinKomp[[Stanowisko / Position ]:[Stanowisko / Position ]],0))="n/a","n/a",V409-INDEX(tab_MinKomp[PrzepisyPDOP / geschäftlich Einkommensteuergesetz],MATCH($B409,tab_MinKomp[[Stanowisko / Position ]:[Stanowisko / Position ]],0)))</f>
        <v>n/a</v>
      </c>
      <c r="W410" s="194" t="str">
        <f>IF(INDEX(tab_MinKomp[System BAAN / FINANSE (FIBU)],MATCH($B409,tab_MinKomp[[Stanowisko / Position ]:[Stanowisko / Position ]],0))="n/a","n/a",W409-INDEX(tab_MinKomp[System BAAN / FINANSE (FIBU)],MATCH($B409,tab_MinKomp[[Stanowisko / Position ]:[Stanowisko / Position ]],0)))</f>
        <v>n/a</v>
      </c>
      <c r="X410" s="194" t="str">
        <f>IF(INDEX(tab_MinKomp[Systemy pomocnicze / Hilfssysteme(STOCKPROGRAM, KALK2000 etc.)],MATCH($B409,tab_MinKomp[[Stanowisko / Position ]:[Stanowisko / Position ]],0))="n/a","n/a",X409-INDEX(tab_MinKomp[Systemy pomocnicze / Hilfssysteme(STOCKPROGRAM, KALK2000 etc.)],MATCH($B409,tab_MinKomp[[Stanowisko / Position ]:[Stanowisko / Position ]],0)))</f>
        <v>n/a</v>
      </c>
      <c r="Y410" s="194" t="str">
        <f>IF(INDEX(tab_MinKomp[Polityka rachunkowości / Buchführungspolitik],MATCH($B409,tab_MinKomp[[Stanowisko / Position ]:[Stanowisko / Position ]],0))="n/a","n/a",Y409-INDEX(tab_MinKomp[Polityka rachunkowości / Buchführungspolitik],MATCH($B409,tab_MinKomp[[Stanowisko / Position ]:[Stanowisko / Position ]],0)))</f>
        <v>n/a</v>
      </c>
      <c r="Z410" s="194" t="str">
        <f>IF(INDEX(tab_MinKomp[Ustawa o rachunkowości / Rechnungslegungsgesetz],MATCH($B409,tab_MinKomp[[Stanowisko / Position ]:[Stanowisko / Position ]],0))="n/a","n/a",Z409-INDEX(tab_MinKomp[Ustawa o rachunkowości / Rechnungslegungsgesetz],MATCH($B409,tab_MinKomp[[Stanowisko / Position ]:[Stanowisko / Position ]],0)))</f>
        <v>n/a</v>
      </c>
      <c r="AA410" s="194" t="str">
        <f>IF(INDEX(tab_MinKomp[WORKFLOW - TS-100],MATCH($B409,tab_MinKomp[[Stanowisko / Position ]:[Stanowisko / Position ]],0))="n/a","n/a",AA409-INDEX(tab_MinKomp[WORKFLOW - TS-100],MATCH($B409,tab_MinKomp[[Stanowisko / Position ]:[Stanowisko / Position ]],0)))</f>
        <v>n/a</v>
      </c>
      <c r="AB410" s="194" t="str">
        <f>IF(INDEX(tab_MinKomp[WORKFLOW - SFMS],MATCH($B409,tab_MinKomp[[Stanowisko / Position ]:[Stanowisko / Position ]],0))="n/a","n/a",AB409-INDEX(tab_MinKomp[WORKFLOW - SFMS],MATCH($B409,tab_MinKomp[[Stanowisko / Position ]:[Stanowisko / Position ]],0)))</f>
        <v>n/a</v>
      </c>
      <c r="AC410" s="194" t="str">
        <f>IF(INDEX(tab_MinKomp[System ISO 9001:2015],MATCH($B409,tab_MinKomp[[Stanowisko / Position ]:[Stanowisko / Position ]],0))="n/a","n/a",AC409-INDEX(tab_MinKomp[System ISO 9001:2015],MATCH($B409,tab_MinKomp[[Stanowisko / Position ]:[Stanowisko / Position ]],0)))</f>
        <v>n/a</v>
      </c>
      <c r="AD410" s="194" t="str">
        <f>IF(INDEX(tab_MinKomp[System ISO 9001:2015],MATCH($B409,tab_MinKomp[[Stanowisko / Position ]:[Stanowisko / Position ]],0))="n/a","n/a",AD409-INDEX(tab_MinKomp[System ISO 9001:2015],MATCH($B409,tab_MinKomp[[Stanowisko / Position ]:[Stanowisko / Position ]],0)))</f>
        <v>n/a</v>
      </c>
      <c r="AE410" s="194" t="str">
        <f>IF(INDEX(tab_MinKomp[System ISO 9001:2015],MATCH($B409,tab_MinKomp[[Stanowisko / Position ]:[Stanowisko / Position ]],0))="n/a","n/a",AE409-INDEX(tab_MinKomp[System ISO 9001:2015],MATCH($B409,tab_MinKomp[[Stanowisko / Position ]:[Stanowisko / Position ]],0)))</f>
        <v>n/a</v>
      </c>
      <c r="AF410" s="194" t="str">
        <f>IF(INDEX(tab_MinKomp[System ISO 9001:2015],MATCH($B409,tab_MinKomp[[Stanowisko / Position ]:[Stanowisko / Position ]],0))="n/a","n/a",AF409-INDEX(tab_MinKomp[System ISO 9001:2015],MATCH($B409,tab_MinKomp[[Stanowisko / Position ]:[Stanowisko / Position ]],0)))</f>
        <v>n/a</v>
      </c>
      <c r="AG410" s="194" t="str">
        <f>IF(INDEX(tab_MinKomp[Wymagania VDA 6.3 Process / Forderungen],MATCH($B409,tab_MinKomp[[Stanowisko / Position ]:[Stanowisko / Position ]],0))="n/a","n/a",AG409-INDEX(tab_MinKomp[Wymagania VDA 6.3 Process / Forderungen],MATCH($B409,tab_MinKomp[[Stanowisko / Position ]:[Stanowisko / Position ]],0)))</f>
        <v>n/a</v>
      </c>
      <c r="AH410" s="194" t="str">
        <f>IF(INDEX(tab_MinKomp[Wymagania VDA 6.5 Product / Forderungen],MATCH($B409,tab_MinKomp[[Stanowisko / Position ]:[Stanowisko / Position ]],0))="n/a","n/a",AH409-INDEX(tab_MinKomp[Wymagania VDA 6.5 Product / Forderungen],MATCH($B409,tab_MinKomp[[Stanowisko / Position ]:[Stanowisko / Position ]],0)))</f>
        <v>n/a</v>
      </c>
      <c r="AI410" s="194" t="str">
        <f>IF(INDEX(tab_MinKomp[System ISO 9001:2015],MATCH($B409,tab_MinKomp[[Stanowisko / Position ]:[Stanowisko / Position ]],0))="n/a","n/a",AI409-INDEX(tab_MinKomp[System ISO 9001:2015],MATCH($B409,tab_MinKomp[[Stanowisko / Position ]:[Stanowisko / Position ]],0)))</f>
        <v>n/a</v>
      </c>
      <c r="AJ410" s="194" t="str">
        <f>IF(INDEX(tab_MinKomp[Auditor systemu ISO 17021:2018],MATCH($B409,tab_MinKomp[[Stanowisko / Position ]:[Stanowisko / Position ]],0))="n/a","n/a",AJ409-INDEX(tab_MinKomp[Auditor systemu ISO 17021:2018],MATCH($B409,tab_MinKomp[[Stanowisko / Position ]:[Stanowisko / Position ]],0)))</f>
        <v>n/a</v>
      </c>
      <c r="AK410" s="194" t="str">
        <f>IF(INDEX(tab_MinKomp[Pełnomocnik systemu / Systemvertreter],MATCH($B409,tab_MinKomp[[Stanowisko / Position ]:[Stanowisko / Position ]],0))="n/a","n/a",AK409-INDEX(tab_MinKomp[Pełnomocnik systemu / Systemvertreter],MATCH($B409,tab_MinKomp[[Stanowisko / Position ]:[Stanowisko / Position ]],0)))</f>
        <v>n/a</v>
      </c>
      <c r="AL410" s="194">
        <f>IF(INDEX(tab_MinKomp[Polityka Etyczna - Compliance],MATCH($B409,tab_MinKomp[[Stanowisko / Position ]:[Stanowisko / Position ]],0))="n/a","n/a",AL409-INDEX(tab_MinKomp[Polityka Etyczna - Compliance],MATCH($B409,tab_MinKomp[[Stanowisko / Position ]:[Stanowisko / Position ]],0)))</f>
        <v>0</v>
      </c>
      <c r="AM410" s="194" t="str">
        <f>IF(INDEX(tab_MinKomp[WDRAŻANIE NOWYCH PROJEKTÓW/ PROCEDURA CTM],MATCH($B409,tab_MinKomp[[Stanowisko / Position ]:[Stanowisko / Position ]],0))="n/a","n/a",AM409-INDEX(tab_MinKomp[WDRAŻANIE NOWYCH PROJEKTÓW/ PROCEDURA CTM],MATCH($B409,tab_MinKomp[[Stanowisko / Position ]:[Stanowisko / Position ]],0)))</f>
        <v>n/a</v>
      </c>
      <c r="AN410" s="194" t="str">
        <f>IF(INDEX(tab_MinKomp[KAMIENIE MILOWE MSL/PIFF],MATCH($B409,tab_MinKomp[[Stanowisko / Position ]:[Stanowisko / Position ]],0))="n/a","n/a",AN409-INDEX(tab_MinKomp[KAMIENIE MILOWE MSL/PIFF],MATCH($B409,tab_MinKomp[[Stanowisko / Position ]:[Stanowisko / Position ]],0)))</f>
        <v>n/a</v>
      </c>
      <c r="AO410" s="194">
        <f>IF(INDEX(tab_MinKomp[CP],MATCH($B409,tab_MinKomp[[Stanowisko / Position ]:[Stanowisko / Position ]],0))="n/a","n/a",AO409-INDEX(tab_MinKomp[CP],MATCH($B409,tab_MinKomp[[Stanowisko / Position ]:[Stanowisko / Position ]],0)))</f>
        <v>0</v>
      </c>
      <c r="AP410" s="194" t="str">
        <f>IF(INDEX(tab_MinKomp[FMEA],MATCH($B409,tab_MinKomp[[Stanowisko / Position ]:[Stanowisko / Position ]],0))="n/a","n/a",AP409-INDEX(tab_MinKomp[FMEA],MATCH($B409,tab_MinKomp[[Stanowisko / Position ]:[Stanowisko / Position ]],0)))</f>
        <v>n/a</v>
      </c>
      <c r="AQ410" s="194">
        <f>IF(INDEX(tab_MinKomp[FLOW CHART],MATCH($B409,tab_MinKomp[[Stanowisko / Position ]:[Stanowisko / Position ]],0))="n/a","n/a",AQ409-INDEX(tab_MinKomp[FLOW CHART],MATCH($B409,tab_MinKomp[[Stanowisko / Position ]:[Stanowisko / Position ]],0)))</f>
        <v>0</v>
      </c>
      <c r="AR410" s="194" t="str">
        <f>IF(INDEX(tab_MinKomp[APQP],MATCH($B409,tab_MinKomp[[Stanowisko / Position ]:[Stanowisko / Position ]],0))="n/a","n/a",AR409-INDEX(tab_MinKomp[APQP],MATCH($B409,tab_MinKomp[[Stanowisko / Position ]:[Stanowisko / Position ]],0)))</f>
        <v>n/a</v>
      </c>
      <c r="AS410" s="194" t="str">
        <f>IF(INDEX(tab_MinKomp[MSA],MATCH($B409,tab_MinKomp[[Stanowisko / Position ]:[Stanowisko / Position ]],0))="n/a","n/a",AS409-INDEX(tab_MinKomp[MSA],MATCH($B409,tab_MinKomp[[Stanowisko / Position ]:[Stanowisko / Position ]],0)))</f>
        <v>n/a</v>
      </c>
      <c r="AT410" s="194" t="str">
        <f>IF(INDEX(tab_MinKomp[SPC],MATCH($B409,tab_MinKomp[[Stanowisko / Position ]:[Stanowisko / Position ]],0))="n/a","n/a",AT409-INDEX(tab_MinKomp[SPC],MATCH($B409,tab_MinKomp[[Stanowisko / Position ]:[Stanowisko / Position ]],0)))</f>
        <v>n/a</v>
      </c>
      <c r="AU410" s="194" t="str">
        <f>IF(INDEX(tab_MinKomp[CSR (SPECYFICZNE WYMAGANIA KLIENTA)],MATCH($B409,tab_MinKomp[[Stanowisko / Position ]:[Stanowisko / Position ]],0))="n/a","n/a",AU409-INDEX(tab_MinKomp[CSR (SPECYFICZNE WYMAGANIA KLIENTA)],MATCH($B409,tab_MinKomp[[Stanowisko / Position ]:[Stanowisko / Position ]],0)))</f>
        <v>n/a</v>
      </c>
      <c r="AV410" s="194">
        <f>IF(INDEX(tab_MinKomp[5S],MATCH($B409,tab_MinKomp[[Stanowisko / Position ]:[Stanowisko / Position ]],0))="n/a","n/a",AV409-INDEX(tab_MinKomp[5S],MATCH($B409,tab_MinKomp[[Stanowisko / Position ]:[Stanowisko / Position ]],0)))</f>
        <v>-1</v>
      </c>
      <c r="AW410" s="194">
        <f>IF(INDEX(tab_MinKomp[LEAN MANAGEMENT],MATCH($B409,tab_MinKomp[[Stanowisko / Position ]:[Stanowisko / Position ]],0))="n/a","n/a",AW409-INDEX(tab_MinKomp[LEAN MANAGEMENT],MATCH($B409,tab_MinKomp[[Stanowisko / Position ]:[Stanowisko / Position ]],0)))</f>
        <v>0</v>
      </c>
      <c r="AX410" s="194" t="str">
        <f>IF(INDEX(tab_MinKomp[5R],MATCH($B409,tab_MinKomp[[Stanowisko / Position ]:[Stanowisko / Position ]],0))="n/a","n/a",AX409-INDEX(tab_MinKomp[5R],MATCH($B409,tab_MinKomp[[Stanowisko / Position ]:[Stanowisko / Position ]],0)))</f>
        <v>n/a</v>
      </c>
      <c r="AY410" s="194" t="str">
        <f>IF(INDEX(tab_MinKomp[Six Sigma],MATCH($B409,tab_MinKomp[[Stanowisko / Position ]:[Stanowisko / Position ]],0))="n/a","n/a",AY409-INDEX(tab_MinKomp[Six Sigma],MATCH($B409,tab_MinKomp[[Stanowisko / Position ]:[Stanowisko / Position ]],0)))</f>
        <v>n/a</v>
      </c>
      <c r="AZ410" s="194" t="str">
        <f>IF(INDEX(tab_MinKomp[System BAAN / Distribution &amp; Supply Chain],MATCH($B409,tab_MinKomp[[Stanowisko / Position ]:[Stanowisko / Position ]],0))="n/a","n/a",AZ409-INDEX(tab_MinKomp[System BAAN / Distribution &amp; Supply Chain],MATCH($B409,tab_MinKomp[[Stanowisko / Position ]:[Stanowisko / Position ]],0)))</f>
        <v>n/a</v>
      </c>
      <c r="BA410" s="194" t="str">
        <f>IF(INDEX(tab_MinKomp[Gospodarka magazynowa / Lagerverwaltung],MATCH($B409,tab_MinKomp[[Stanowisko / Position ]:[Stanowisko / Position ]],0))="n/a","n/a",BA409-INDEX(tab_MinKomp[Gospodarka magazynowa / Lagerverwaltung],MATCH($B409,tab_MinKomp[[Stanowisko / Position ]:[Stanowisko / Position ]],0)))</f>
        <v>n/a</v>
      </c>
      <c r="BB410" s="194" t="str">
        <f>IF(INDEX(tab_MinKomp[Inwentaryzacja - organizacja i przebieg / Inventurprozess],MATCH($B409,tab_MinKomp[[Stanowisko / Position ]:[Stanowisko / Position ]],0))="n/a","n/a",BB409-INDEX(tab_MinKomp[Inwentaryzacja - organizacja i przebieg / Inventurprozess],MATCH($B409,tab_MinKomp[[Stanowisko / Position ]:[Stanowisko / Position ]],0)))</f>
        <v>n/a</v>
      </c>
      <c r="BC410" s="194" t="str">
        <f>IF(INDEX(tab_MinKomp[Organizacja dostaw / Versorgungsorganisation],MATCH($B409,tab_MinKomp[[Stanowisko / Position ]:[Stanowisko / Position ]],0))="n/a","n/a",BC409-INDEX(tab_MinKomp[Organizacja dostaw / Versorgungsorganisation],MATCH($B409,tab_MinKomp[[Stanowisko / Position ]:[Stanowisko / Position ]],0)))</f>
        <v>n/a</v>
      </c>
      <c r="BD410" s="194" t="str">
        <f>IF(INDEX(tab_MinKomp[Organizacja wysyłek / Organisation von Lieferungen],MATCH($B409,tab_MinKomp[[Stanowisko / Position ]:[Stanowisko / Position ]],0))="n/a","n/a",BD409-INDEX(tab_MinKomp[Organizacja wysyłek / Organisation von Lieferungen],MATCH($B409,tab_MinKomp[[Stanowisko / Position ]:[Stanowisko / Position ]],0)))</f>
        <v>n/a</v>
      </c>
      <c r="BE410" s="194" t="str">
        <f>IF(INDEX(tab_MinKomp[Analiza magazynowa - Program Polen.mdb / Inventuranalyse],MATCH($B409,tab_MinKomp[[Stanowisko / Position ]:[Stanowisko / Position ]],0))="n/a","n/a",BE409-INDEX(tab_MinKomp[Analiza magazynowa - Program Polen.mdb / Inventuranalyse],MATCH($B409,tab_MinKomp[[Stanowisko / Position ]:[Stanowisko / Position ]],0)))</f>
        <v>n/a</v>
      </c>
      <c r="BF410" s="190" t="str">
        <f>IF(INDEX(tab_MinKomp[MMOG (Materials Management Operations Guidelines)],MATCH($B409,tab_MinKomp[[Stanowisko / Position ]:[Stanowisko / Position ]],0))="n/a","n/a",BF409-INDEX(tab_MinKomp[MMOG (Materials Management Operations Guidelines)],MATCH($B409,tab_MinKomp[[Stanowisko / Position ]:[Stanowisko / Position ]],0)))</f>
        <v>n/a</v>
      </c>
      <c r="BG410" s="190" t="str">
        <f>IF(INDEX(tab_MinKomp[GPP],MATCH($B409,tab_MinKomp[[Stanowisko / Position ]:[Stanowisko / Position ]],0))="n/a","n/a",BG409-INDEX(tab_MinKomp[GPP],MATCH($B409,tab_MinKomp[[Stanowisko / Position ]:[Stanowisko / Position ]],0)))</f>
        <v>n/a</v>
      </c>
      <c r="BH410" s="190" t="str">
        <f>IF(INDEX(tab_MinKomp[AIAG (Automotive Industry Action Group)],MATCH($B409,tab_MinKomp[[Stanowisko / Position ]:[Stanowisko / Position ]],0))="n/a","n/a",BH409-INDEX(tab_MinKomp[AIAG (Automotive Industry Action Group)],MATCH($B409,tab_MinKomp[[Stanowisko / Position ]:[Stanowisko / Position ]],0)))</f>
        <v>n/a</v>
      </c>
      <c r="BI410" s="190" t="str">
        <f>IF(INDEX(tab_MinKomp[Super-G disputes],MATCH($B409,tab_MinKomp[[Stanowisko / Position ]:[Stanowisko / Position ]],0))="n/a","n/a",BI409-INDEX(tab_MinKomp[Super-G disputes],MATCH($B409,tab_MinKomp[[Stanowisko / Position ]:[Stanowisko / Position ]],0)))</f>
        <v>n/a</v>
      </c>
      <c r="BJ410" s="190" t="str">
        <f>IF(INDEX(tab_MinKomp[CMMS3/eDDL (Direct Data Link)],MATCH($B409,tab_MinKomp[[Stanowisko / Position ]:[Stanowisko / Position ]],0))="n/a","n/a",BJ409-INDEX(tab_MinKomp[CMMS3/eDDL (Direct Data Link)],MATCH($B409,tab_MinKomp[[Stanowisko / Position ]:[Stanowisko / Position ]],0)))</f>
        <v>n/a</v>
      </c>
      <c r="BK410" s="190" t="str">
        <f>IF(INDEX(tab_MinKomp[MP&amp;L (Material Planning and Logistics)],MATCH($B409,tab_MinKomp[[Stanowisko / Position ]:[Stanowisko / Position ]],0))="n/a","n/a",BK409-INDEX(tab_MinKomp[MP&amp;L (Material Planning and Logistics)],MATCH($B409,tab_MinKomp[[Stanowisko / Position ]:[Stanowisko / Position ]],0)))</f>
        <v>n/a</v>
      </c>
      <c r="BL410" s="190" t="str">
        <f>IF(INDEX(tab_MinKomp[Supplier delivery rating],MATCH($B409,tab_MinKomp[[Stanowisko / Position ]:[Stanowisko / Position ]],0))="n/a","n/a",BL409-INDEX(tab_MinKomp[Supplier delivery rating],MATCH($B409,tab_MinKomp[[Stanowisko / Position ]:[Stanowisko / Position ]],0)))</f>
        <v>n/a</v>
      </c>
      <c r="BM410" s="194" t="str">
        <f>IF(INDEX(tab_MinKomp[Wymagania VDA 6.5 Product / Forderungen],MATCH($B409,tab_MinKomp[[Stanowisko / Position ]:[Stanowisko / Position ]],0))="n/a","n/a",BM409-INDEX(tab_MinKomp[Wymagania VDA 6.5 Product / Forderungen],MATCH($B409,tab_MinKomp[[Stanowisko / Position ]:[Stanowisko / Position ]],0)))</f>
        <v>n/a</v>
      </c>
      <c r="BN410" s="194" t="str">
        <f>IF(INDEX(tab_MinKomp[Wymagania VDA 6.5 Product / Forderungen],MATCH($B409,tab_MinKomp[[Stanowisko / Position ]:[Stanowisko / Position ]],0))="n/a","n/a",BN409-INDEX(tab_MinKomp[Wymagania VDA 6.5 Product / Forderungen],MATCH($B409,tab_MinKomp[[Stanowisko / Position ]:[Stanowisko / Position ]],0)))</f>
        <v>n/a</v>
      </c>
      <c r="BO410" s="194">
        <f>IF(INDEX(tab_MinKomp[5S],MATCH($B409,tab_MinKomp[[Stanowisko / Position ]:[Stanowisko / Position ]],0))="n/a","n/a",BO409-INDEX(tab_MinKomp[5S],MATCH($B409,tab_MinKomp[[Stanowisko / Position ]:[Stanowisko / Position ]],0)))</f>
        <v>-1</v>
      </c>
      <c r="BP410" s="194" t="str">
        <f>IF(INDEX(tab_MinKomp[Wymagania VDA 6.5 Product / Forderungen],MATCH($B409,tab_MinKomp[[Stanowisko / Position ]:[Stanowisko / Position ]],0))="n/a","n/a",BP409-INDEX(tab_MinKomp[Wymagania VDA 6.5 Product / Forderungen],MATCH($B409,tab_MinKomp[[Stanowisko / Position ]:[Stanowisko / Position ]],0)))</f>
        <v>n/a</v>
      </c>
      <c r="BQ410" s="194" t="str">
        <f>IF(INDEX(tab_MinKomp[Wymagania VDA 6.5 Product / Forderungen],MATCH($B409,tab_MinKomp[[Stanowisko / Position ]:[Stanowisko / Position ]],0))="n/a","n/a",BQ409-INDEX(tab_MinKomp[Wymagania VDA 6.5 Product / Forderungen],MATCH($B409,tab_MinKomp[[Stanowisko / Position ]:[Stanowisko / Position ]],0)))</f>
        <v>n/a</v>
      </c>
      <c r="BR410" s="194" t="str">
        <f>IF(INDEX(tab_MinKomp[Wymagania VDA 6.5 Product / Forderungen],MATCH($B409,tab_MinKomp[[Stanowisko / Position ]:[Stanowisko / Position ]],0))="n/a","n/a",BR409-INDEX(tab_MinKomp[Wymagania VDA 6.5 Product / Forderungen],MATCH($B409,tab_MinKomp[[Stanowisko / Position ]:[Stanowisko / Position ]],0)))</f>
        <v>n/a</v>
      </c>
      <c r="BS410" s="194">
        <f>IF(INDEX(tab_MinKomp[5S],MATCH($B409,tab_MinKomp[[Stanowisko / Position ]:[Stanowisko / Position ]],0))="n/a","n/a",BS409-INDEX(tab_MinKomp[5S],MATCH($B409,tab_MinKomp[[Stanowisko / Position ]:[Stanowisko / Position ]],0)))</f>
        <v>-1</v>
      </c>
      <c r="BT410" s="194" t="str">
        <f>IF(INDEX(tab_MinKomp[Wymagania VDA 6.5 Product / Forderungen],MATCH($B409,tab_MinKomp[[Stanowisko / Position ]:[Stanowisko / Position ]],0))="n/a","n/a",BT409-INDEX(tab_MinKomp[Wymagania VDA 6.5 Product / Forderungen],MATCH($B409,tab_MinKomp[[Stanowisko / Position ]:[Stanowisko / Position ]],0)))</f>
        <v>n/a</v>
      </c>
      <c r="BU410" s="194">
        <f>IF(INDEX(tab_MinKomp[LEAN MANAGEMENT],MATCH($B409,tab_MinKomp[[Stanowisko / Position ]:[Stanowisko / Position ]],0))="n/a","n/a",BU409-INDEX(tab_MinKomp[LEAN MANAGEMENT],MATCH($B409,tab_MinKomp[[Stanowisko / Position ]:[Stanowisko / Position ]],0)))</f>
        <v>0</v>
      </c>
      <c r="BV410" s="194">
        <f>IF(INDEX(tab_MinKomp[5S],MATCH($B409,tab_MinKomp[[Stanowisko / Position ]:[Stanowisko / Position ]],0))="n/a","n/a",BV409-INDEX(tab_MinKomp[5S],MATCH($B409,tab_MinKomp[[Stanowisko / Position ]:[Stanowisko / Position ]],0)))</f>
        <v>0</v>
      </c>
      <c r="BW410" s="194">
        <f>IF(INDEX(tab_MinKomp[5S],MATCH($B409,tab_MinKomp[[Stanowisko / Position ]:[Stanowisko / Position ]],0))="n/a","n/a",BW409-INDEX(tab_MinKomp[5S],MATCH($B409,tab_MinKomp[[Stanowisko / Position ]:[Stanowisko / Position ]],0)))</f>
        <v>-1</v>
      </c>
      <c r="BX410" s="194">
        <f>IF(INDEX(tab_MinKomp[5S],MATCH($B409,tab_MinKomp[[Stanowisko / Position ]:[Stanowisko / Position ]],0))="n/a","n/a",BX409-INDEX(tab_MinKomp[5S],MATCH($B409,tab_MinKomp[[Stanowisko / Position ]:[Stanowisko / Position ]],0)))</f>
        <v>-1</v>
      </c>
      <c r="BY410" s="194" t="str">
        <f>IF(INDEX(tab_MinKomp[Obsługa maszyn Engel / Engel Maschinenbedienung],MATCH($B409,tab_MinKomp[[Stanowisko / Position ]:[Stanowisko / Position ]],0))="n/a","n/a",BY409-INDEX(tab_MinKomp[Obsługa maszyn Engel / Engel Maschinenbedienung],MATCH($B409,tab_MinKomp[[Stanowisko / Position ]:[Stanowisko / Position ]],0)))</f>
        <v>n/a</v>
      </c>
      <c r="BZ410" s="194">
        <f>IF(INDEX(tab_MinKomp[5S],MATCH($B409,tab_MinKomp[[Stanowisko / Position ]:[Stanowisko / Position ]],0))="n/a","n/a",BZ409-INDEX(tab_MinKomp[5S],MATCH($B409,tab_MinKomp[[Stanowisko / Position ]:[Stanowisko / Position ]],0)))</f>
        <v>-1</v>
      </c>
      <c r="CA410" s="194">
        <f>IF(INDEX(tab_MinKomp[LEAN MANAGEMENT],MATCH($B409,tab_MinKomp[[Stanowisko / Position ]:[Stanowisko / Position ]],0))="n/a","n/a",CA409-INDEX(tab_MinKomp[LEAN MANAGEMENT],MATCH($B409,tab_MinKomp[[Stanowisko / Position ]:[Stanowisko / Position ]],0)))</f>
        <v>0</v>
      </c>
      <c r="CB410" s="194">
        <f>IF(INDEX(tab_MinKomp[5S],MATCH($B409,tab_MinKomp[[Stanowisko / Position ]:[Stanowisko / Position ]],0))="n/a","n/a",CB409-INDEX(tab_MinKomp[5S],MATCH($B409,tab_MinKomp[[Stanowisko / Position ]:[Stanowisko / Position ]],0)))</f>
        <v>-1</v>
      </c>
      <c r="CC410" s="194" t="str">
        <f>IF(INDEX(tab_MinKomp[Obsługa maszyn Branson / Branson Maschinenbedienung],MATCH($B409,tab_MinKomp[[Stanowisko / Position ]:[Stanowisko / Position ]],0))="n/a","n/a",CC409-INDEX(tab_MinKomp[Obsługa maszyn Branson / Branson Maschinenbedienung],MATCH($B409,tab_MinKomp[[Stanowisko / Position ]:[Stanowisko / Position ]],0)))</f>
        <v>n/a</v>
      </c>
      <c r="CD410" s="194">
        <f>IF(INDEX(tab_MinKomp[Obsługa maszyn Novapax / Novapax Maschinenbedienung],MATCH($B409,tab_MinKomp[[Stanowisko / Position ]:[Stanowisko / Position ]],0))="n/a","n/a",CD409-INDEX(tab_MinKomp[Obsługa maszyn Novapax / Novapax Maschinenbedienung],MATCH($B409,tab_MinKomp[[Stanowisko / Position ]:[Stanowisko / Position ]],0)))</f>
        <v>0</v>
      </c>
      <c r="CE410" s="194">
        <f>IF(INDEX(tab_MinKomp[5S],MATCH($B409,tab_MinKomp[[Stanowisko / Position ]:[Stanowisko / Position ]],0))="n/a","n/a",CE409-INDEX(tab_MinKomp[5S],MATCH($B409,tab_MinKomp[[Stanowisko / Position ]:[Stanowisko / Position ]],0)))</f>
        <v>-1</v>
      </c>
      <c r="CF410" s="194">
        <f>IF(INDEX(tab_MinKomp[Obsługa maszyn Novapax / Novapax Maschinenbedienung],MATCH($B409,tab_MinKomp[[Stanowisko / Position ]:[Stanowisko / Position ]],0))="n/a","n/a",CF409-INDEX(tab_MinKomp[Obsługa maszyn Novapax / Novapax Maschinenbedienung],MATCH($B409,tab_MinKomp[[Stanowisko / Position ]:[Stanowisko / Position ]],0)))</f>
        <v>-1</v>
      </c>
      <c r="CG410" s="194">
        <f>IF(INDEX(tab_MinKomp[Eliminacja awarii / Beseitigung von Ausfällen],MATCH($B409,tab_MinKomp[[Stanowisko / Position ]:[Stanowisko / Position ]],0))="n/a","n/a",CG409-INDEX(tab_MinKomp[Eliminacja awarii / Beseitigung von Ausfällen],MATCH($B409,tab_MinKomp[[Stanowisko / Position ]:[Stanowisko / Position ]],0)))</f>
        <v>0</v>
      </c>
      <c r="CH410" s="194" t="str">
        <f>IF(INDEX(tab_MinKomp[Wymagania VDA 6.5 Product / Forderungen],MATCH($B409,tab_MinKomp[[Stanowisko / Position ]:[Stanowisko / Position ]],0))="n/a","n/a",CH409-INDEX(tab_MinKomp[Wymagania VDA 6.5 Product / Forderungen],MATCH($B409,tab_MinKomp[[Stanowisko / Position ]:[Stanowisko / Position ]],0)))</f>
        <v>n/a</v>
      </c>
      <c r="CI410" s="194" t="str">
        <f>IF(INDEX(tab_MinKomp[Wymagania VDA 6.5 Product / Forderungen],MATCH($B409,tab_MinKomp[[Stanowisko / Position ]:[Stanowisko / Position ]],0))="n/a","n/a",CI409-INDEX(tab_MinKomp[Wymagania VDA 6.5 Product / Forderungen],MATCH($B409,tab_MinKomp[[Stanowisko / Position ]:[Stanowisko / Position ]],0)))</f>
        <v>n/a</v>
      </c>
      <c r="CJ410" s="194" t="str">
        <f>IF(INDEX(tab_MinKomp[Wymagania VDA 6.5 Product / Forderungen],MATCH($B409,tab_MinKomp[[Stanowisko / Position ]:[Stanowisko / Position ]],0))="n/a","n/a",CJ409-INDEX(tab_MinKomp[Wymagania VDA 6.5 Product / Forderungen],MATCH($B409,tab_MinKomp[[Stanowisko / Position ]:[Stanowisko / Position ]],0)))</f>
        <v>n/a</v>
      </c>
      <c r="CK410" s="194" t="str">
        <f>IF(INDEX(tab_MinKomp[Wymagania VDA 6.5 Product / Forderungen],MATCH($B409,tab_MinKomp[[Stanowisko / Position ]:[Stanowisko / Position ]],0))="n/a","n/a",CK409-INDEX(tab_MinKomp[Wymagania VDA 6.5 Product / Forderungen],MATCH($B409,tab_MinKomp[[Stanowisko / Position ]:[Stanowisko / Position ]],0)))</f>
        <v>n/a</v>
      </c>
      <c r="CL410" s="194" t="str">
        <f>IF(INDEX(tab_MinKomp[Wymagania VDA 6.5 Product / Forderungen],MATCH($B409,tab_MinKomp[[Stanowisko / Position ]:[Stanowisko / Position ]],0))="n/a","n/a",CL409-INDEX(tab_MinKomp[Wymagania VDA 6.5 Product / Forderungen],MATCH($B409,tab_MinKomp[[Stanowisko / Position ]:[Stanowisko / Position ]],0)))</f>
        <v>n/a</v>
      </c>
      <c r="CM410" s="194" t="str">
        <f>IF(INDEX(tab_MinKomp[Informatyka ogólna (techniczne i systemowe) / Allgemeine IT (Technik und System)],MATCH($B409,tab_MinKomp[[Stanowisko / Position ]:[Stanowisko / Position ]],0))="n/a","n/a",CM409-INDEX(tab_MinKomp[Informatyka ogólna (techniczne i systemowe) / Allgemeine IT (Technik und System)],MATCH($B409,tab_MinKomp[[Stanowisko / Position ]:[Stanowisko / Position ]],0)))</f>
        <v>n/a</v>
      </c>
      <c r="CN410" s="194" t="str">
        <f>IF(INDEX(tab_MinKomp[Sieci komputerowe / Computernetzwerke],MATCH($B409,tab_MinKomp[[Stanowisko / Position ]:[Stanowisko / Position ]],0))="n/a","n/a",CN409-INDEX(tab_MinKomp[Sieci komputerowe / Computernetzwerke],MATCH($B409,tab_MinKomp[[Stanowisko / Position ]:[Stanowisko / Position ]],0)))</f>
        <v>n/a</v>
      </c>
      <c r="CO410" s="194" t="str">
        <f>IF(INDEX(tab_MinKomp[Hardware (komputery PC, drukarki biurowe i etykietowe, telefonia stacjonarna i mobilna) (PC, Drucker, Telefpne, Handys)],MATCH($B409,tab_MinKomp[[Stanowisko / Position ]:[Stanowisko / Position ]],0))="n/a","n/a",CO409-INDEX(tab_MinKomp[Hardware (komputery PC, drukarki biurowe i etykietowe, telefonia stacjonarna i mobilna) (PC, Drucker, Telefpne, Handys)],MATCH($B409,tab_MinKomp[[Stanowisko / Position ]:[Stanowisko / Position ]],0)))</f>
        <v>n/a</v>
      </c>
      <c r="CP410" s="194" t="str">
        <f>IF(INDEX(tab_MinKomp[Software &amp; Systems (MS Office, MS Remote Desktop)],MATCH($B409,tab_MinKomp[[Stanowisko / Position ]:[Stanowisko / Position ]],0))="n/a","n/a",CP409-INDEX(tab_MinKomp[Software &amp; Systems (MS Office, MS Remote Desktop)],MATCH($B409,tab_MinKomp[[Stanowisko / Position ]:[Stanowisko / Position ]],0)))</f>
        <v>n/a</v>
      </c>
      <c r="CQ410" s="194" t="str">
        <f>IF(INDEX(tab_MinKomp[Programowanie obiektowe (PHP) / Objektprogrammierung],MATCH($B409,tab_MinKomp[[Stanowisko / Position ]:[Stanowisko / Position ]],0))="n/a","n/a",CQ409-INDEX(tab_MinKomp[Programowanie obiektowe (PHP) / Objektprogrammierung],MATCH($B409,tab_MinKomp[[Stanowisko / Position ]:[Stanowisko / Position ]],0)))</f>
        <v>n/a</v>
      </c>
      <c r="CR410" s="194" t="str">
        <f>IF(INDEX(tab_MinKomp[Scrum],MATCH($B409,tab_MinKomp[[Stanowisko / Position ]:[Stanowisko / Position ]],0))="n/a","n/a",CR409-INDEX(tab_MinKomp[Scrum],MATCH($B409,tab_MinKomp[[Stanowisko / Position ]:[Stanowisko / Position ]],0)))</f>
        <v>n/a</v>
      </c>
      <c r="CS410" s="194" t="str">
        <f>IF(INDEX(tab_MinKomp[SQL (MySQL)],MATCH($B409,tab_MinKomp[[Stanowisko / Position ]:[Stanowisko / Position ]],0))="n/a","n/a",CS409-INDEX(tab_MinKomp[SQL (MySQL)],MATCH($B409,tab_MinKomp[[Stanowisko / Position ]:[Stanowisko / Position ]],0)))</f>
        <v>n/a</v>
      </c>
      <c r="CT410" s="194" t="str">
        <f>IF(INDEX(tab_MinKomp[Javascript],MATCH($B409,tab_MinKomp[[Stanowisko / Position ]:[Stanowisko / Position ]],0))="n/a","n/a",CT409-INDEX(tab_MinKomp[Javascript],MATCH($B409,tab_MinKomp[[Stanowisko / Position ]:[Stanowisko / Position ]],0)))</f>
        <v>n/a</v>
      </c>
      <c r="CU410" s="194" t="str">
        <f>IF(INDEX(tab_MinKomp[Joomla],MATCH($B409,tab_MinKomp[[Stanowisko / Position ]:[Stanowisko / Position ]],0))="n/a","n/a",CU409-INDEX(tab_MinKomp[Joomla],MATCH($B409,tab_MinKomp[[Stanowisko / Position ]:[Stanowisko / Position ]],0)))</f>
        <v>n/a</v>
      </c>
      <c r="CV410" s="194" t="str">
        <f>IF(INDEX(tab_MinKomp[Bash],MATCH($B409,tab_MinKomp[[Stanowisko / Position ]:[Stanowisko / Position ]],0))="n/a","n/a",CV409-INDEX(tab_MinKomp[Bash],MATCH($B409,tab_MinKomp[[Stanowisko / Position ]:[Stanowisko / Position ]],0)))</f>
        <v>n/a</v>
      </c>
      <c r="CW410" s="194">
        <f>IF(INDEX(tab_MinKomp[Systemy MES (HYDRA / SFMS)],MATCH($B409,tab_MinKomp[[Stanowisko / Position ]:[Stanowisko / Position ]],0))="n/a","n/a",CW409-INDEX(tab_MinKomp[Systemy MES (HYDRA / SFMS)],MATCH($B409,tab_MinKomp[[Stanowisko / Position ]:[Stanowisko / Position ]],0)))</f>
        <v>-1</v>
      </c>
      <c r="CX410" s="194" t="str">
        <f>IF(INDEX(tab_MinKomp[HTML / CSS],MATCH($B409,tab_MinKomp[[Stanowisko / Position ]:[Stanowisko / Position ]],0))="n/a","n/a",CX409-INDEX(tab_MinKomp[HTML / CSS],MATCH($B409,tab_MinKomp[[Stanowisko / Position ]:[Stanowisko / Position ]],0)))</f>
        <v>n/a</v>
      </c>
      <c r="CY410" s="194" t="str">
        <f>IF(INDEX(tab_MinKomp[SYSTEM PR],MATCH($B409,tab_MinKomp[[Stanowisko / Position ]:[Stanowisko / Position ]],0))="n/a","n/a",CY409-INDEX(tab_MinKomp[SYSTEM PR],MATCH($B409,tab_MinKomp[[Stanowisko / Position ]:[Stanowisko / Position ]],0)))</f>
        <v>n/a</v>
      </c>
      <c r="CZ410" s="194" t="str">
        <f>IF(INDEX(tab_MinKomp[System Einkauf XP / EBA],MATCH($B409,tab_MinKomp[[Stanowisko / Position ]:[Stanowisko / Position ]],0))="n/a","n/a",CZ409-INDEX(tab_MinKomp[System Einkauf XP / EBA],MATCH($B409,tab_MinKomp[[Stanowisko / Position ]:[Stanowisko / Position ]],0)))</f>
        <v>n/a</v>
      </c>
      <c r="DA410" s="194" t="str">
        <f>IF(INDEX(tab_MinKomp[Techniki negocjacyjne / Verhandlungstechniken],MATCH($B409,tab_MinKomp[[Stanowisko / Position ]:[Stanowisko / Position ]],0))="n/a","n/a",DA409-INDEX(tab_MinKomp[Techniki negocjacyjne / Verhandlungstechniken],MATCH($B409,tab_MinKomp[[Stanowisko / Position ]:[Stanowisko / Position ]],0)))</f>
        <v>n/a</v>
      </c>
      <c r="DB410" s="194" t="str">
        <f>IF(INDEX(tab_MinKomp[Znajomość rynku branżowego / Kenntnis des Industrie Marktes],MATCH($B409,tab_MinKomp[[Stanowisko / Position ]:[Stanowisko / Position ]],0))="n/a","n/a",DB409-INDEX(tab_MinKomp[Znajomość rynku branżowego / Kenntnis des Industrie Marktes],MATCH($B409,tab_MinKomp[[Stanowisko / Position ]:[Stanowisko / Position ]],0)))</f>
        <v>n/a</v>
      </c>
      <c r="DC410" s="194" t="str">
        <f>IF(INDEX(tab_MinKomp[SUPPLIER MANAGEMENT],MATCH($B409,tab_MinKomp[[Stanowisko / Position ]:[Stanowisko / Position ]],0))="n/a","n/a",DC409-INDEX(tab_MinKomp[SUPPLIER MANAGEMENT],MATCH($B409,tab_MinKomp[[Stanowisko / Position ]:[Stanowisko / Position ]],0)))</f>
        <v>n/a</v>
      </c>
      <c r="DD410" s="194" t="str">
        <f>IF(INDEX(tab_MinKomp[SUPPLIER MANAGEMENT],MATCH($B409,tab_MinKomp[[Stanowisko / Position ]:[Stanowisko / Position ]],0))="n/a","n/a",DD409-INDEX(tab_MinKomp[SUPPLIER MANAGEMENT],MATCH($B409,tab_MinKomp[[Stanowisko / Position ]:[Stanowisko / Position ]],0)))</f>
        <v>n/a</v>
      </c>
      <c r="DE410" s="194" t="str">
        <f>IF(INDEX(tab_MinKomp[SUPPLIER MANAGEMENT],MATCH($B409,tab_MinKomp[[Stanowisko / Position ]:[Stanowisko / Position ]],0))="n/a","n/a",DE409-INDEX(tab_MinKomp[SUPPLIER MANAGEMENT],MATCH($B409,tab_MinKomp[[Stanowisko / Position ]:[Stanowisko / Position ]],0)))</f>
        <v>n/a</v>
      </c>
      <c r="DF410" s="194">
        <f>IF(INDEX(tab_MinKomp[LEAN MANAGEMENT],MATCH($B409,tab_MinKomp[[Stanowisko / Position ]:[Stanowisko / Position ]],0))="n/a","n/a",DF409-INDEX(tab_MinKomp[LEAN MANAGEMENT],MATCH($B409,tab_MinKomp[[Stanowisko / Position ]:[Stanowisko / Position ]],0)))</f>
        <v>0</v>
      </c>
      <c r="DG410" s="194" t="str">
        <f>IF(INDEX(tab_MinKomp[PPAP/PSW],MATCH($B409,tab_MinKomp[[Stanowisko / Position ]:[Stanowisko / Position ]],0))="n/a","n/a",DG409-INDEX(tab_MinKomp[PPAP/PSW],MATCH($B409,tab_MinKomp[[Stanowisko / Position ]:[Stanowisko / Position ]],0)))</f>
        <v>n/a</v>
      </c>
      <c r="DH410" s="194" t="str">
        <f>IF(INDEX(tab_MinKomp[SUPPLIER MANAGEMENT],MATCH($B409,tab_MinKomp[[Stanowisko / Position ]:[Stanowisko / Position ]],0))="n/a","n/a",DH409-INDEX(tab_MinKomp[SUPPLIER MANAGEMENT],MATCH($B409,tab_MinKomp[[Stanowisko / Position ]:[Stanowisko / Position ]],0)))</f>
        <v>n/a</v>
      </c>
      <c r="DI410" s="194" t="str">
        <f>IF(INDEX(tab_MinKomp[OBSŁUGA PORTALI KLIENTA / Kundenportale],MATCH($B409,tab_MinKomp[[Stanowisko / Position ]:[Stanowisko / Position ]],0))="n/a","n/a",DI409-INDEX(tab_MinKomp[OBSŁUGA PORTALI KLIENTA / Kundenportale],MATCH($B409,tab_MinKomp[[Stanowisko / Position ]:[Stanowisko / Position ]],0)))</f>
        <v>n/a</v>
      </c>
      <c r="DJ410" s="194" t="str">
        <f>IF(INDEX(tab_MinKomp[Obsługa systemu BABTECQ / BABTECQ System],MATCH($B409,tab_MinKomp[[Stanowisko / Position ]:[Stanowisko / Position ]],0))="n/a","n/a",DJ409-INDEX(tab_MinKomp[Obsługa systemu BABTECQ / BABTECQ System],MATCH($B409,tab_MinKomp[[Stanowisko / Position ]:[Stanowisko / Position ]],0)))</f>
        <v>n/a</v>
      </c>
      <c r="DK410" s="194" t="str">
        <f>IF(INDEX(tab_MinKomp[Rysunek techniczny / technische Zeichnung],MATCH($B409,tab_MinKomp[[Stanowisko / Position ]:[Stanowisko / Position ]],0))="n/a","n/a",DK409-INDEX(tab_MinKomp[Rysunek techniczny / technische Zeichnung],MATCH($B409,tab_MinKomp[[Stanowisko / Position ]:[Stanowisko / Position ]],0)))</f>
        <v>n/a</v>
      </c>
      <c r="DL410" s="194" t="str">
        <f>IF(INDEX(tab_MinKomp[Kalibracja / Kalibrierung],MATCH($B409,tab_MinKomp[[Stanowisko / Position ]:[Stanowisko / Position ]],0))="n/a","n/a",DL409-INDEX(tab_MinKomp[Kalibracja / Kalibrierung],MATCH($B409,tab_MinKomp[[Stanowisko / Position ]:[Stanowisko / Position ]],0)))</f>
        <v>n/a</v>
      </c>
      <c r="DM410" s="194" t="str">
        <f>IF(INDEX(tab_MinKomp[Rekwalifikacja / Requalifizierung],MATCH($B409,tab_MinKomp[[Stanowisko / Position ]:[Stanowisko / Position ]],0))="n/a","n/a",DM409-INDEX(tab_MinKomp[Rekwalifikacja / Requalifizierung],MATCH($B409,tab_MinKomp[[Stanowisko / Position ]:[Stanowisko / Position ]],0)))</f>
        <v>n/a</v>
      </c>
      <c r="DN410" s="190" t="str">
        <f>IF(INDEX(tab_MinKomp[Testy czystości / Reinheitstests],MATCH($B409,tab_MinKomp[[Stanowisko / Position ]:[Stanowisko / Position ]],0))="n/a","n/a",DN409-INDEX(tab_MinKomp[Testy czystości / Reinheitstests],MATCH($B409,tab_MinKomp[[Stanowisko / Position ]:[Stanowisko / Position ]],0)))</f>
        <v>n/a</v>
      </c>
      <c r="DO410" s="190" t="str">
        <f>IF(INDEX(tab_MinKomp[Testy czystości / Reinheitstests],MATCH($B409,tab_MinKomp[[Stanowisko / Position ]:[Stanowisko / Position ]],0))="n/a","n/a",DO409-INDEX(tab_MinKomp[Testy czystości / Reinheitstests],MATCH($B409,tab_MinKomp[[Stanowisko / Position ]:[Stanowisko / Position ]],0)))</f>
        <v>n/a</v>
      </c>
      <c r="DP410" s="190" t="str">
        <f>IF(INDEX(tab_MinKomp[Testy czystości / Reinheitstests],MATCH($B409,tab_MinKomp[[Stanowisko / Position ]:[Stanowisko / Position ]],0))="n/a","n/a",DP409-INDEX(tab_MinKomp[Testy czystości / Reinheitstests],MATCH($B409,tab_MinKomp[[Stanowisko / Position ]:[Stanowisko / Position ]],0)))</f>
        <v>n/a</v>
      </c>
      <c r="DQ410" s="190" t="str">
        <f>IF(INDEX(tab_MinKomp[Testy czystości / Reinheitstests],MATCH($B409,tab_MinKomp[[Stanowisko / Position ]:[Stanowisko / Position ]],0))="n/a","n/a",DQ409-INDEX(tab_MinKomp[Testy czystości / Reinheitstests],MATCH($B409,tab_MinKomp[[Stanowisko / Position ]:[Stanowisko / Position ]],0)))</f>
        <v>n/a</v>
      </c>
      <c r="DR410" s="190" t="str">
        <f>IF(INDEX(tab_MinKomp[Testy czystości / Reinheitstests],MATCH($B409,tab_MinKomp[[Stanowisko / Position ]:[Stanowisko / Position ]],0))="n/a","n/a",DR409-INDEX(tab_MinKomp[Testy czystości / Reinheitstests],MATCH($B409,tab_MinKomp[[Stanowisko / Position ]:[Stanowisko / Position ]],0)))</f>
        <v>n/a</v>
      </c>
      <c r="DS410" s="190" t="str">
        <f>IF(INDEX(tab_MinKomp[Testy czystości / Reinheitstests],MATCH($B409,tab_MinKomp[[Stanowisko / Position ]:[Stanowisko / Position ]],0))="n/a","n/a",DS409-INDEX(tab_MinKomp[Testy czystości / Reinheitstests],MATCH($B409,tab_MinKomp[[Stanowisko / Position ]:[Stanowisko / Position ]],0)))</f>
        <v>n/a</v>
      </c>
      <c r="DT410" s="194" t="str">
        <f>IF(INDEX(tab_MinKomp[SUPPLIER MANAGEMENT],MATCH($B409,tab_MinKomp[[Stanowisko / Position ]:[Stanowisko / Position ]],0))="n/a","n/a",DT409-INDEX(tab_MinKomp[SUPPLIER MANAGEMENT],MATCH($B409,tab_MinKomp[[Stanowisko / Position ]:[Stanowisko / Position ]],0)))</f>
        <v>n/a</v>
      </c>
      <c r="DU410" s="190" t="str">
        <f>IF(INDEX(tab_MinKomp[Testy czystości / Reinheitstests],MATCH($B409,tab_MinKomp[[Stanowisko / Position ]:[Stanowisko / Position ]],0))="n/a","n/a",DU409-INDEX(tab_MinKomp[Testy czystości / Reinheitstests],MATCH($B409,tab_MinKomp[[Stanowisko / Position ]:[Stanowisko / Position ]],0)))</f>
        <v>n/a</v>
      </c>
      <c r="DV410" s="190" t="str">
        <f>IF(INDEX(tab_MinKomp[Testy czystości / Reinheitstests],MATCH($B409,tab_MinKomp[[Stanowisko / Position ]:[Stanowisko / Position ]],0))="n/a","n/a",DV409-INDEX(tab_MinKomp[Testy czystości / Reinheitstests],MATCH($B409,tab_MinKomp[[Stanowisko / Position ]:[Stanowisko / Position ]],0)))</f>
        <v>n/a</v>
      </c>
      <c r="DW410" s="190" t="str">
        <f>IF(INDEX(tab_MinKomp[Testy czystości / Reinheitstests],MATCH($B409,tab_MinKomp[[Stanowisko / Position ]:[Stanowisko / Position ]],0))="n/a","n/a",DW409-INDEX(tab_MinKomp[Testy czystości / Reinheitstests],MATCH($B409,tab_MinKomp[[Stanowisko / Position ]:[Stanowisko / Position ]],0)))</f>
        <v>n/a</v>
      </c>
      <c r="DX410" s="190" t="str">
        <f>IF(INDEX(tab_MinKomp[Testy czystości / Reinheitstests],MATCH($B409,tab_MinKomp[[Stanowisko / Position ]:[Stanowisko / Position ]],0))="n/a","n/a",DX409-INDEX(tab_MinKomp[Testy czystości / Reinheitstests],MATCH($B409,tab_MinKomp[[Stanowisko / Position ]:[Stanowisko / Position ]],0)))</f>
        <v>n/a</v>
      </c>
      <c r="DY410" s="190" t="str">
        <f>IF(INDEX(tab_MinKomp[Testy czystości / Reinheitstests],MATCH($B409,tab_MinKomp[[Stanowisko / Position ]:[Stanowisko / Position ]],0))="n/a","n/a",DY409-INDEX(tab_MinKomp[Testy czystości / Reinheitstests],MATCH($B409,tab_MinKomp[[Stanowisko / Position ]:[Stanowisko / Position ]],0)))</f>
        <v>n/a</v>
      </c>
      <c r="DZ410" s="190" t="str">
        <f>IF(INDEX(tab_MinKomp[Testy czystości / Reinheitstests],MATCH($B409,tab_MinKomp[[Stanowisko / Position ]:[Stanowisko / Position ]],0))="n/a","n/a",DZ409-INDEX(tab_MinKomp[Testy czystości / Reinheitstests],MATCH($B409,tab_MinKomp[[Stanowisko / Position ]:[Stanowisko / Position ]],0)))</f>
        <v>n/a</v>
      </c>
      <c r="EA410" s="194" t="str">
        <f>IF(INDEX(tab_MinKomp[SUPPLIER MANAGEMENT],MATCH($B409,tab_MinKomp[[Stanowisko / Position ]:[Stanowisko / Position ]],0))="n/a","n/a",EA409-INDEX(tab_MinKomp[SUPPLIER MANAGEMENT],MATCH($B409,tab_MinKomp[[Stanowisko / Position ]:[Stanowisko / Position ]],0)))</f>
        <v>n/a</v>
      </c>
      <c r="EB410" s="190" t="str">
        <f>IF(INDEX(tab_MinKomp[Testy czystości / Reinheitstests],MATCH($B409,tab_MinKomp[[Stanowisko / Position ]:[Stanowisko / Position ]],0))="n/a","n/a",EB409-INDEX(tab_MinKomp[Testy czystości / Reinheitstests],MATCH($B409,tab_MinKomp[[Stanowisko / Position ]:[Stanowisko / Position ]],0)))</f>
        <v>n/a</v>
      </c>
      <c r="EC410" s="190" t="str">
        <f>IF(INDEX(tab_MinKomp[Testy czystości / Reinheitstests],MATCH($B409,tab_MinKomp[[Stanowisko / Position ]:[Stanowisko / Position ]],0))="n/a","n/a",EC409-INDEX(tab_MinKomp[Testy czystości / Reinheitstests],MATCH($B409,tab_MinKomp[[Stanowisko / Position ]:[Stanowisko / Position ]],0)))</f>
        <v>n/a</v>
      </c>
      <c r="ED410" s="190" t="str">
        <f>IF(INDEX(tab_MinKomp[Testy czystości / Reinheitstests],MATCH($B409,tab_MinKomp[[Stanowisko / Position ]:[Stanowisko / Position ]],0))="n/a","n/a",ED409-INDEX(tab_MinKomp[Testy czystości / Reinheitstests],MATCH($B409,tab_MinKomp[[Stanowisko / Position ]:[Stanowisko / Position ]],0)))</f>
        <v>n/a</v>
      </c>
      <c r="EE410" s="190" t="str">
        <f>IF(INDEX(tab_MinKomp[Testy czystości / Reinheitstests],MATCH($B409,tab_MinKomp[[Stanowisko / Position ]:[Stanowisko / Position ]],0))="n/a","n/a",EE409-INDEX(tab_MinKomp[Testy czystości / Reinheitstests],MATCH($B409,tab_MinKomp[[Stanowisko / Position ]:[Stanowisko / Position ]],0)))</f>
        <v>n/a</v>
      </c>
      <c r="EF410" s="190" t="str">
        <f>IF(INDEX(tab_MinKomp[Testy czystości / Reinheitstests],MATCH($B409,tab_MinKomp[[Stanowisko / Position ]:[Stanowisko / Position ]],0))="n/a","n/a",EF409-INDEX(tab_MinKomp[Testy czystości / Reinheitstests],MATCH($B409,tab_MinKomp[[Stanowisko / Position ]:[Stanowisko / Position ]],0)))</f>
        <v>n/a</v>
      </c>
      <c r="EG410" s="190" t="str">
        <f>IF(INDEX(tab_MinKomp[Testy czystości / Reinheitstests],MATCH($B409,tab_MinKomp[[Stanowisko / Position ]:[Stanowisko / Position ]],0))="n/a","n/a",EG409-INDEX(tab_MinKomp[Testy czystości / Reinheitstests],MATCH($B409,tab_MinKomp[[Stanowisko / Position ]:[Stanowisko / Position ]],0)))</f>
        <v>n/a</v>
      </c>
      <c r="EH410" s="190" t="str">
        <f>IF(INDEX(tab_MinKomp[Testy czystości / Reinheitstests],MATCH($B409,tab_MinKomp[[Stanowisko / Position ]:[Stanowisko / Position ]],0))="n/a","n/a",EH409-INDEX(tab_MinKomp[Testy czystości / Reinheitstests],MATCH($B409,tab_MinKomp[[Stanowisko / Position ]:[Stanowisko / Position ]],0)))</f>
        <v>n/a</v>
      </c>
      <c r="EI410" s="190" t="str">
        <f>IF(INDEX(tab_MinKomp[Testy czystości / Reinheitstests],MATCH($B409,tab_MinKomp[[Stanowisko / Position ]:[Stanowisko / Position ]],0))="n/a","n/a",EI409-INDEX(tab_MinKomp[Testy czystości / Reinheitstests],MATCH($B409,tab_MinKomp[[Stanowisko / Position ]:[Stanowisko / Position ]],0)))</f>
        <v>n/a</v>
      </c>
      <c r="EJ410" s="190" t="str">
        <f>IF(INDEX(tab_MinKomp[Testy czystości / Reinheitstests],MATCH($B409,tab_MinKomp[[Stanowisko / Position ]:[Stanowisko / Position ]],0))="n/a","n/a",EJ409-INDEX(tab_MinKomp[Testy czystości / Reinheitstests],MATCH($B409,tab_MinKomp[[Stanowisko / Position ]:[Stanowisko / Position ]],0)))</f>
        <v>n/a</v>
      </c>
      <c r="EK410" s="190" t="str">
        <f>IF(INDEX(tab_MinKomp[Testy czystości / Reinheitstests],MATCH($B409,tab_MinKomp[[Stanowisko / Position ]:[Stanowisko / Position ]],0))="n/a","n/a",EK409-INDEX(tab_MinKomp[Testy czystości / Reinheitstests],MATCH($B409,tab_MinKomp[[Stanowisko / Position ]:[Stanowisko / Position ]],0)))</f>
        <v>n/a</v>
      </c>
      <c r="EL410" s="190" t="str">
        <f>IF(INDEX(tab_MinKomp[Testy czystości / Reinheitstests],MATCH($B409,tab_MinKomp[[Stanowisko / Position ]:[Stanowisko / Position ]],0))="n/a","n/a",EL409-INDEX(tab_MinKomp[Testy czystości / Reinheitstests],MATCH($B409,tab_MinKomp[[Stanowisko / Position ]:[Stanowisko / Position ]],0)))</f>
        <v>n/a</v>
      </c>
      <c r="EM410" s="190" t="str">
        <f>IF(INDEX(tab_MinKomp[Testy czystości / Reinheitstests],MATCH($B409,tab_MinKomp[[Stanowisko / Position ]:[Stanowisko / Position ]],0))="n/a","n/a",EM409-INDEX(tab_MinKomp[Testy czystości / Reinheitstests],MATCH($B409,tab_MinKomp[[Stanowisko / Position ]:[Stanowisko / Position ]],0)))</f>
        <v>n/a</v>
      </c>
      <c r="EN410" s="190" t="str">
        <f>IF(INDEX(tab_MinKomp[Testy czystości / Reinheitstests],MATCH($B409,tab_MinKomp[[Stanowisko / Position ]:[Stanowisko / Position ]],0))="n/a","n/a",EN409-INDEX(tab_MinKomp[Testy czystości / Reinheitstests],MATCH($B409,tab_MinKomp[[Stanowisko / Position ]:[Stanowisko / Position ]],0)))</f>
        <v>n/a</v>
      </c>
      <c r="EO410" s="194" t="str">
        <f>IF(INDEX(tab_MinKomp[Konserwacja Rep],MATCH($B409,tab_MinKomp[[Stanowisko / Position ]:[Stanowisko / Position ]],0))="n/a","n/a",EO409-INDEX(tab_MinKomp[Konserwacja Rep],MATCH($B409,tab_MinKomp[[Stanowisko / Position ]:[Stanowisko / Position ]],0)))</f>
        <v>n/a</v>
      </c>
      <c r="EP410" s="194" t="str">
        <f>IF(INDEX(tab_MinKomp[[Konserwacja Engel ]],MATCH($B409,tab_MinKomp[[Stanowisko / Position ]:[Stanowisko / Position ]],0))="n/a","n/a",EP409-INDEX(tab_MinKomp[[Konserwacja Engel ]],MATCH($B409,tab_MinKomp[[Stanowisko / Position ]:[Stanowisko / Position ]],0)))</f>
        <v>n/a</v>
      </c>
      <c r="EQ410" s="194" t="str">
        <f>IF(INDEX(tab_MinKomp[Konserwacja B 50],MATCH($B409,tab_MinKomp[[Stanowisko / Position ]:[Stanowisko / Position ]],0))="n/a","n/a",EQ409-INDEX(tab_MinKomp[Konserwacja B 50],MATCH($B409,tab_MinKomp[[Stanowisko / Position ]:[Stanowisko / Position ]],0)))</f>
        <v>n/a</v>
      </c>
      <c r="ER410" s="194" t="str">
        <f>IF(INDEX(tab_MinKomp[[Konserwacja EOL ]],MATCH($B409,tab_MinKomp[[Stanowisko / Position ]:[Stanowisko / Position ]],0))="n/a","n/a",ER409-INDEX(tab_MinKomp[[Konserwacja EOL ]],MATCH($B409,tab_MinKomp[[Stanowisko / Position ]:[Stanowisko / Position ]],0)))</f>
        <v>n/a</v>
      </c>
      <c r="ES410" s="194" t="str">
        <f>IF(INDEX(tab_MinKomp[Konserwacja Branson],MATCH($B409,tab_MinKomp[[Stanowisko / Position ]:[Stanowisko / Position ]],0))="n/a","n/a",ES409-INDEX(tab_MinKomp[Konserwacja Branson],MATCH($B409,tab_MinKomp[[Stanowisko / Position ]:[Stanowisko / Position ]],0)))</f>
        <v>n/a</v>
      </c>
      <c r="ET410" s="194" t="str">
        <f>IF(INDEX(tab_MinKomp[Konserwacja coolery],MATCH($B409,tab_MinKomp[[Stanowisko / Position ]:[Stanowisko / Position ]],0))="n/a","n/a",ET409-INDEX(tab_MinKomp[Konserwacja coolery],MATCH($B409,tab_MinKomp[[Stanowisko / Position ]:[Stanowisko / Position ]],0)))</f>
        <v>n/a</v>
      </c>
      <c r="EU410" s="194" t="str">
        <f>IF(INDEX(tab_MinKomp[Konserwacja piecy],MATCH($B409,tab_MinKomp[[Stanowisko / Position ]:[Stanowisko / Position ]],0))="n/a","n/a",EU409-INDEX(tab_MinKomp[Konserwacja piecy],MATCH($B409,tab_MinKomp[[Stanowisko / Position ]:[Stanowisko / Position ]],0)))</f>
        <v>n/a</v>
      </c>
      <c r="EV410" s="194" t="str">
        <f>IF(INDEX(tab_MinKomp[Rysunek techniczny- czytanie],MATCH($B409,tab_MinKomp[[Stanowisko / Position ]:[Stanowisko / Position ]],0))="n/a","n/a",EV409-INDEX(tab_MinKomp[Rysunek techniczny- czytanie],MATCH($B409,tab_MinKomp[[Stanowisko / Position ]:[Stanowisko / Position ]],0)))</f>
        <v>n/a</v>
      </c>
      <c r="EW410" s="194" t="str">
        <f>IF(INDEX(tab_MinKomp[Elektryka],MATCH($B409,tab_MinKomp[[Stanowisko / Position ]:[Stanowisko / Position ]],0))="n/a","n/a",EW409-INDEX(tab_MinKomp[Elektryka],MATCH($B409,tab_MinKomp[[Stanowisko / Position ]:[Stanowisko / Position ]],0)))</f>
        <v>n/a</v>
      </c>
      <c r="EX410" s="194" t="str">
        <f>IF(INDEX(tab_MinKomp[Pneumatyka],MATCH($B409,tab_MinKomp[[Stanowisko / Position ]:[Stanowisko / Position ]],0))="n/a","n/a",EX409-INDEX(tab_MinKomp[Pneumatyka],MATCH($B409,tab_MinKomp[[Stanowisko / Position ]:[Stanowisko / Position ]],0)))</f>
        <v>n/a</v>
      </c>
      <c r="EY410" s="194" t="str">
        <f>IF(INDEX(tab_MinKomp[[Hydraulika ]],MATCH($B409,tab_MinKomp[[Stanowisko / Position ]:[Stanowisko / Position ]],0))="n/a","n/a",EY409-INDEX(tab_MinKomp[[Hydraulika ]],MATCH($B409,tab_MinKomp[[Stanowisko / Position ]:[Stanowisko / Position ]],0)))</f>
        <v>n/a</v>
      </c>
      <c r="EZ410" s="194" t="str">
        <f>IF(INDEX(tab_MinKomp[Podciśnienie],MATCH($B409,tab_MinKomp[[Stanowisko / Position ]:[Stanowisko / Position ]],0))="n/a","n/a",EZ409-INDEX(tab_MinKomp[Podciśnienie],MATCH($B409,tab_MinKomp[[Stanowisko / Position ]:[Stanowisko / Position ]],0)))</f>
        <v>n/a</v>
      </c>
      <c r="FA410" s="194" t="str">
        <f>IF(INDEX(tab_MinKomp[Usuwanie awarii],MATCH($B409,tab_MinKomp[[Stanowisko / Position ]:[Stanowisko / Position ]],0))="n/a","n/a",FA409-INDEX(tab_MinKomp[Usuwanie awarii],MATCH($B409,tab_MinKomp[[Stanowisko / Position ]:[Stanowisko / Position ]],0)))</f>
        <v>n/a</v>
      </c>
      <c r="FB410" s="194" t="str">
        <f>IF(INDEX(tab_MinKomp[Obsługa robotów],MATCH($B409,tab_MinKomp[[Stanowisko / Position ]:[Stanowisko / Position ]],0))="n/a","n/a",FB409-INDEX(tab_MinKomp[Obsługa robotów],MATCH($B409,tab_MinKomp[[Stanowisko / Position ]:[Stanowisko / Position ]],0)))</f>
        <v>n/a</v>
      </c>
      <c r="FC410" s="194" t="str">
        <f>IF(INDEX(tab_MinKomp[Obsługa sterowania maszyny],MATCH($B409,tab_MinKomp[[Stanowisko / Position ]:[Stanowisko / Position ]],0))="n/a","n/a",FC409-INDEX(tab_MinKomp[Obsługa sterowania maszyny],MATCH($B409,tab_MinKomp[[Stanowisko / Position ]:[Stanowisko / Position ]],0)))</f>
        <v>n/a</v>
      </c>
      <c r="FD410" s="194" t="str">
        <f>IF(INDEX(tab_MinKomp[Usuwanie przyczyn żródłowych],MATCH($B409,tab_MinKomp[[Stanowisko / Position ]:[Stanowisko / Position ]],0))="n/a","n/a",FD409-INDEX(tab_MinKomp[Usuwanie przyczyn żródłowych],MATCH($B409,tab_MinKomp[[Stanowisko / Position ]:[Stanowisko / Position ]],0)))</f>
        <v>n/a</v>
      </c>
      <c r="FE410" s="194" t="str">
        <f>IF(INDEX(tab_MinKomp[Cmms stosowanie],MATCH($B409,tab_MinKomp[[Stanowisko / Position ]:[Stanowisko / Position ]],0))="n/a","n/a",FE409-INDEX(tab_MinKomp[Cmms stosowanie],MATCH($B409,tab_MinKomp[[Stanowisko / Position ]:[Stanowisko / Position ]],0)))</f>
        <v>n/a</v>
      </c>
      <c r="FF410" s="190" t="str">
        <f>IF(INDEX(tab_MinKomp[Testy czystości / Reinheitstests],MATCH($B409,tab_MinKomp[[Stanowisko / Position ]:[Stanowisko / Position ]],0))="n/a","n/a",FF409-INDEX(tab_MinKomp[Testy czystości / Reinheitstests],MATCH($B409,tab_MinKomp[[Stanowisko / Position ]:[Stanowisko / Position ]],0)))</f>
        <v>n/a</v>
      </c>
      <c r="FG410" s="194" t="str">
        <f>IF(INDEX(tab_MinKomp[Czyszczenie form plastikowych],MATCH($B409,tab_MinKomp[[Stanowisko / Position ]:[Stanowisko / Position ]],0))="n/a","n/a",FG409-INDEX(tab_MinKomp[Czyszczenie form plastikowych],MATCH($B409,tab_MinKomp[[Stanowisko / Position ]:[Stanowisko / Position ]],0)))</f>
        <v>n/a</v>
      </c>
      <c r="FH410" s="194" t="str">
        <f>IF(INDEX(tab_MinKomp[Wymiana form plastik],MATCH($B409,tab_MinKomp[[Stanowisko / Position ]:[Stanowisko / Position ]],0))="n/a","n/a",FH409-INDEX(tab_MinKomp[Wymiana form plastik],MATCH($B409,tab_MinKomp[[Stanowisko / Position ]:[Stanowisko / Position ]],0)))</f>
        <v>n/a</v>
      </c>
      <c r="FI410" s="194" t="str">
        <f>IF(INDEX(tab_MinKomp[Wymiana form guma],MATCH($B409,tab_MinKomp[[Stanowisko / Position ]:[Stanowisko / Position ]],0))="n/a","n/a",FI409-INDEX(tab_MinKomp[Wymiana form guma],MATCH($B409,tab_MinKomp[[Stanowisko / Position ]:[Stanowisko / Position ]],0)))</f>
        <v>n/a</v>
      </c>
      <c r="FJ410" s="194" t="str">
        <f>IF(INDEX(tab_MinKomp[Konserwacja KK],MATCH($B409,tab_MinKomp[[Stanowisko / Position ]:[Stanowisko / Position ]],0))="n/a","n/a",FJ409-INDEX(tab_MinKomp[Konserwacja KK],MATCH($B409,tab_MinKomp[[Stanowisko / Position ]:[Stanowisko / Position ]],0)))</f>
        <v>n/a</v>
      </c>
      <c r="FK410" s="194" t="str">
        <f>IF(INDEX(tab_MinKomp[Konserwacja form guma],MATCH($B409,tab_MinKomp[[Stanowisko / Position ]:[Stanowisko / Position ]],0))="n/a","n/a",FK409-INDEX(tab_MinKomp[Konserwacja form guma],MATCH($B409,tab_MinKomp[[Stanowisko / Position ]:[Stanowisko / Position ]],0)))</f>
        <v>n/a</v>
      </c>
      <c r="FL410" s="194" t="str">
        <f>IF(INDEX(tab_MinKomp[Konserwacja form plastiki],MATCH($B409,tab_MinKomp[[Stanowisko / Position ]:[Stanowisko / Position ]],0))="n/a","n/a",FL409-INDEX(tab_MinKomp[Konserwacja form plastiki],MATCH($B409,tab_MinKomp[[Stanowisko / Position ]:[Stanowisko / Position ]],0)))</f>
        <v>n/a</v>
      </c>
      <c r="FM410" s="194" t="str">
        <f>IF(INDEX(tab_MinKomp[Konserwacja Gorącego Kanału],MATCH($B409,tab_MinKomp[[Stanowisko / Position ]:[Stanowisko / Position ]],0))="n/a","n/a",FM409-INDEX(tab_MinKomp[Konserwacja Gorącego Kanału],MATCH($B409,tab_MinKomp[[Stanowisko / Position ]:[Stanowisko / Position ]],0)))</f>
        <v>n/a</v>
      </c>
      <c r="FN410" s="194" t="str">
        <f>IF(INDEX(tab_MinKomp[Konserwacja Gorącego Kanału],MATCH($B409,tab_MinKomp[[Stanowisko / Position ]:[Stanowisko / Position ]],0))="n/a","n/a",FN409-INDEX(tab_MinKomp[Konserwacja Gorącego Kanału],MATCH($B409,tab_MinKomp[[Stanowisko / Position ]:[Stanowisko / Position ]],0)))</f>
        <v>n/a</v>
      </c>
      <c r="FO410" s="194" t="str">
        <f>IF(INDEX(tab_MinKomp[Konserwacja Gorącego Kanału],MATCH($B409,tab_MinKomp[[Stanowisko / Position ]:[Stanowisko / Position ]],0))="n/a","n/a",FO409-INDEX(tab_MinKomp[Konserwacja Gorącego Kanału],MATCH($B409,tab_MinKomp[[Stanowisko / Position ]:[Stanowisko / Position ]],0)))</f>
        <v>n/a</v>
      </c>
      <c r="FP410" s="194" t="str">
        <f>IF(INDEX(tab_MinKomp[Konserwacja Gorącego Kanału],MATCH($B409,tab_MinKomp[[Stanowisko / Position ]:[Stanowisko / Position ]],0))="n/a","n/a",FP409-INDEX(tab_MinKomp[Konserwacja Gorącego Kanału],MATCH($B409,tab_MinKomp[[Stanowisko / Position ]:[Stanowisko / Position ]],0)))</f>
        <v>n/a</v>
      </c>
      <c r="FQ410" s="196" t="str">
        <f>IF(INDEX(tab_MinKomp[Język angielski / Englisch],MATCH($B409,tab_MinKomp[[Stanowisko / Position ]:[Stanowisko / Position ]],0))="n/a","n/a",FQ409-INDEX(tab_MinKomp[Język angielski / Englisch],MATCH($B409,tab_MinKomp[[Stanowisko / Position ]:[Stanowisko / Position ]],0)))</f>
        <v>n/a</v>
      </c>
      <c r="FR410" s="196" t="str">
        <f>IF(INDEX(tab_MinKomp[Język niemiecki / Deutsch],MATCH($B409,tab_MinKomp[[Stanowisko / Position ]:[Stanowisko / Position ]],0))="n/a","n/a",FR409-INDEX(tab_MinKomp[Język niemiecki / Deutsch],MATCH($B409,tab_MinKomp[[Stanowisko / Position ]:[Stanowisko / Position ]],0)))</f>
        <v>n/a</v>
      </c>
      <c r="FS410" s="194">
        <f>IF(INDEX(tab_MinKomp[Zarządzanie dokumentacją procesową / Process dokumentation management],MATCH($B409,tab_MinKomp[[Stanowisko / Position ]:[Stanowisko / Position ]],0))="n/a","n/a",FS409-INDEX(tab_MinKomp[Zarządzanie dokumentacją procesową / Process dokumentation management],MATCH($B409,tab_MinKomp[[Stanowisko / Position ]:[Stanowisko / Position ]],0)))</f>
        <v>-1</v>
      </c>
      <c r="FT410" s="194">
        <f>IF(INDEX(tab_MinKomp[Znajomość procesów z obszaru / Kenntiss der prozesse in dem Bereich],MATCH($B409,tab_MinKomp[[Stanowisko / Position ]:[Stanowisko / Position ]],0))="n/a","n/a",FT409-INDEX(tab_MinKomp[Znajomość procesów z obszaru / Kenntiss der prozesse in dem Bereich],MATCH($B409,tab_MinKomp[[Stanowisko / Position ]:[Stanowisko / Position ]],0)))</f>
        <v>-1</v>
      </c>
      <c r="FU410" s="194">
        <f>IF(INDEX(tab_MinKomp[optymalizacja procesów / Prozessoptymalisierung],MATCH($B409,tab_MinKomp[[Stanowisko / Position ]:[Stanowisko / Position ]],0))="n/a","n/a",FU409-INDEX(tab_MinKomp[optymalizacja procesów / Prozessoptymalisierung],MATCH($B409,tab_MinKomp[[Stanowisko / Position ]:[Stanowisko / Position ]],0)))</f>
        <v>0</v>
      </c>
      <c r="FV410" s="194">
        <f>IF(INDEX(tab_MinKomp[Umiejętności szkoleniowe / Trainingsfähigkeiten],MATCH($B409,tab_MinKomp[[Stanowisko / Position ]:[Stanowisko / Position ]],0))="n/a","n/a",FV409-INDEX(tab_MinKomp[Umiejętności szkoleniowe / Trainingsfähigkeiten],MATCH($B409,tab_MinKomp[[Stanowisko / Position ]:[Stanowisko / Position ]],0)))</f>
        <v>0</v>
      </c>
      <c r="FW410" s="194">
        <f>IF(INDEX(tab_MinKomp[Analityczne myślenie, podejście / Analitysches Denken, Einstellung],MATCH($B409,tab_MinKomp[[Stanowisko / Position ]:[Stanowisko / Position ]],0))="n/a","n/a",FW409-INDEX(tab_MinKomp[Analityczne myślenie, podejście / Analitysches Denken, Einstellung],MATCH($B409,tab_MinKomp[[Stanowisko / Position ]:[Stanowisko / Position ]],0)))</f>
        <v>0</v>
      </c>
      <c r="FX410" s="194">
        <f>IF(INDEX(tab_MinKomp[Dokładność, precyzja w dzialaniu / Genauigkeit, Präzision in die Arbeit],MATCH($B409,tab_MinKomp[[Stanowisko / Position ]:[Stanowisko / Position ]],0))="n/a","n/a",FX409-INDEX(tab_MinKomp[Dokładność, precyzja w dzialaniu / Genauigkeit, Präzision in die Arbeit],MATCH($B409,tab_MinKomp[[Stanowisko / Position ]:[Stanowisko / Position ]],0)))</f>
        <v>-1</v>
      </c>
      <c r="FY410" s="194">
        <f>IF(INDEX(tab_MinKomp[Dyspozycyjność / Verfügbarkeit],MATCH($B409,tab_MinKomp[[Stanowisko / Position ]:[Stanowisko / Position ]],0))="n/a","n/a",FY409-INDEX(tab_MinKomp[Dyspozycyjność / Verfügbarkeit],MATCH($B409,tab_MinKomp[[Stanowisko / Position ]:[Stanowisko / Position ]],0)))</f>
        <v>-1</v>
      </c>
      <c r="FZ410" s="194">
        <f>IF(INDEX(tab_MinKomp[Zaangażowanie / 
Engagement],MATCH($B409,tab_MinKomp[[Stanowisko / Position ]:[Stanowisko / Position ]],0))="n/a","n/a",FZ409-INDEX(tab_MinKomp[Zaangażowanie / 
Engagement],MATCH($B409,tab_MinKomp[[Stanowisko / Position ]:[Stanowisko / Position ]],0)))</f>
        <v>-1</v>
      </c>
      <c r="GA410" s="194" t="str">
        <f>IF(INDEX(tab_MinKomp[Konserwacja form guma],MATCH($B409,tab_MinKomp[[Stanowisko / Position ]:[Stanowisko / Position ]],0))="n/a","n/a",GA409-INDEX(tab_MinKomp[Konserwacja form guma],MATCH($B409,tab_MinKomp[[Stanowisko / Position ]:[Stanowisko / Position ]],0)))</f>
        <v>n/a</v>
      </c>
      <c r="GB410" s="194" t="str">
        <f>IF(INDEX(tab_MinKomp[Konserwacja form plastiki],MATCH($B409,tab_MinKomp[[Stanowisko / Position ]:[Stanowisko / Position ]],0))="n/a","n/a",GB409-INDEX(tab_MinKomp[Konserwacja form plastiki],MATCH($B409,tab_MinKomp[[Stanowisko / Position ]:[Stanowisko / Position ]],0)))</f>
        <v>n/a</v>
      </c>
      <c r="GC410" s="194">
        <f>IF(INDEX(tab_MinKomp[Elastyczność w działaniu],MATCH($B409,tab_MinKomp[[Stanowisko / Position ]:[Stanowisko / Position ]],0))="n/a","n/a",GC409-INDEX(tab_MinKomp[Elastyczność w działaniu],MATCH($B409,tab_MinKomp[[Stanowisko / Position ]:[Stanowisko / Position ]],0)))</f>
        <v>-1</v>
      </c>
      <c r="GD410" s="194">
        <f>IF(INDEX(tab_MinKomp[Komunikatywność],MATCH($B409,tab_MinKomp[[Stanowisko / Position ]:[Stanowisko / Position ]],0))="n/a","n/a",GD409-INDEX(tab_MinKomp[Komunikatywność],MATCH($B409,tab_MinKomp[[Stanowisko / Position ]:[Stanowisko / Position ]],0)))</f>
        <v>0</v>
      </c>
      <c r="GE410" s="193" t="str">
        <f>IF(INDEX(tab_MinKomp[Motywowanie i budowanie zaangażowania zespołu],MATCH($B409,tab_MinKomp[[Stanowisko / Position ]:[Stanowisko / Position ]],0))="n/a","n/a",GE409-INDEX(tab_MinKomp[Motywowanie i budowanie zaangażowania zespołu],MATCH($B409,tab_MinKomp[[Stanowisko / Position ]:[Stanowisko / Position ]],0)))</f>
        <v>n/a</v>
      </c>
      <c r="GF410" s="186" t="s">
        <v>248</v>
      </c>
      <c r="GG410" s="186" t="s">
        <v>248</v>
      </c>
      <c r="GH410" s="186" t="s">
        <v>248</v>
      </c>
      <c r="GI410" s="186" t="s">
        <v>248</v>
      </c>
      <c r="GJ410" s="186" t="s">
        <v>248</v>
      </c>
      <c r="GK410" s="186" t="s">
        <v>248</v>
      </c>
      <c r="GL410" s="186" t="s">
        <v>248</v>
      </c>
      <c r="GM410" s="186" t="s">
        <v>248</v>
      </c>
      <c r="GN410" s="186" t="s">
        <v>248</v>
      </c>
      <c r="GO410" s="186" t="s">
        <v>248</v>
      </c>
      <c r="GP410" s="186" t="s">
        <v>248</v>
      </c>
      <c r="GQ410" s="186" t="s">
        <v>248</v>
      </c>
      <c r="GR410" s="186" t="s">
        <v>248</v>
      </c>
      <c r="GS410" s="186" t="s">
        <v>248</v>
      </c>
      <c r="GT410" s="186" t="s">
        <v>248</v>
      </c>
      <c r="GU410" s="186" t="s">
        <v>248</v>
      </c>
      <c r="GV410" s="186" t="s">
        <v>248</v>
      </c>
      <c r="GW410" s="186" t="s">
        <v>248</v>
      </c>
      <c r="GX410" s="186" t="s">
        <v>248</v>
      </c>
      <c r="GY410" s="186" t="s">
        <v>248</v>
      </c>
      <c r="GZ410" s="261" t="s">
        <v>248</v>
      </c>
      <c r="HA410" s="261" t="s">
        <v>248</v>
      </c>
      <c r="HB410" s="191">
        <f>SUM(G410:GE410)/(HB409-(SUM(G410:GE410)))</f>
        <v>-0.31578947368421051</v>
      </c>
    </row>
    <row r="411" spans="1:210" ht="24.9" customHeight="1" x14ac:dyDescent="0.3">
      <c r="A411" s="105" t="s">
        <v>317</v>
      </c>
      <c r="B411" s="105" t="s">
        <v>315</v>
      </c>
      <c r="C411" s="105" t="s">
        <v>392</v>
      </c>
      <c r="D411" s="105">
        <v>1736</v>
      </c>
      <c r="E411" s="394" t="s">
        <v>593</v>
      </c>
      <c r="F411" s="185" t="s">
        <v>374</v>
      </c>
      <c r="G411" s="186">
        <v>2</v>
      </c>
      <c r="H411" s="186">
        <v>1</v>
      </c>
      <c r="I411" s="186">
        <v>2</v>
      </c>
      <c r="J411" s="186">
        <v>1</v>
      </c>
      <c r="K411" s="186">
        <v>1</v>
      </c>
      <c r="L411" s="186" t="s">
        <v>248</v>
      </c>
      <c r="M411" s="186" t="s">
        <v>248</v>
      </c>
      <c r="N411" s="186" t="s">
        <v>248</v>
      </c>
      <c r="O411" s="186">
        <v>1</v>
      </c>
      <c r="P411" s="186">
        <v>1</v>
      </c>
      <c r="Q411" s="186" t="s">
        <v>248</v>
      </c>
      <c r="R411" s="186" t="s">
        <v>248</v>
      </c>
      <c r="S411" s="186" t="s">
        <v>248</v>
      </c>
      <c r="T411" s="186" t="s">
        <v>248</v>
      </c>
      <c r="U411" s="186" t="s">
        <v>248</v>
      </c>
      <c r="V411" s="186" t="s">
        <v>248</v>
      </c>
      <c r="W411" s="186" t="s">
        <v>248</v>
      </c>
      <c r="X411" s="186" t="s">
        <v>248</v>
      </c>
      <c r="Y411" s="186" t="s">
        <v>248</v>
      </c>
      <c r="Z411" s="186" t="s">
        <v>248</v>
      </c>
      <c r="AA411" s="186" t="s">
        <v>248</v>
      </c>
      <c r="AB411" s="186" t="s">
        <v>248</v>
      </c>
      <c r="AC411" s="186" t="s">
        <v>248</v>
      </c>
      <c r="AD411" s="186" t="s">
        <v>248</v>
      </c>
      <c r="AE411" s="186" t="s">
        <v>248</v>
      </c>
      <c r="AF411" s="186" t="s">
        <v>248</v>
      </c>
      <c r="AG411" s="186" t="s">
        <v>248</v>
      </c>
      <c r="AH411" s="186" t="s">
        <v>248</v>
      </c>
      <c r="AI411" s="186" t="s">
        <v>248</v>
      </c>
      <c r="AJ411" s="186" t="s">
        <v>248</v>
      </c>
      <c r="AK411" s="186" t="s">
        <v>248</v>
      </c>
      <c r="AL411" s="186">
        <v>2</v>
      </c>
      <c r="AM411" s="186" t="s">
        <v>248</v>
      </c>
      <c r="AN411" s="186" t="s">
        <v>248</v>
      </c>
      <c r="AO411" s="186">
        <v>1</v>
      </c>
      <c r="AP411" s="186" t="s">
        <v>248</v>
      </c>
      <c r="AQ411" s="186">
        <v>1</v>
      </c>
      <c r="AR411" s="186" t="s">
        <v>248</v>
      </c>
      <c r="AS411" s="186" t="s">
        <v>248</v>
      </c>
      <c r="AT411" s="186" t="s">
        <v>248</v>
      </c>
      <c r="AU411" s="186" t="s">
        <v>248</v>
      </c>
      <c r="AV411" s="186">
        <v>3</v>
      </c>
      <c r="AW411" s="186">
        <v>1</v>
      </c>
      <c r="AX411" s="186" t="s">
        <v>248</v>
      </c>
      <c r="AY411" s="186" t="s">
        <v>248</v>
      </c>
      <c r="AZ411" s="186" t="s">
        <v>248</v>
      </c>
      <c r="BA411" s="186" t="s">
        <v>248</v>
      </c>
      <c r="BB411" s="186" t="s">
        <v>248</v>
      </c>
      <c r="BC411" s="186" t="s">
        <v>248</v>
      </c>
      <c r="BD411" s="186" t="s">
        <v>248</v>
      </c>
      <c r="BE411" s="186" t="s">
        <v>248</v>
      </c>
      <c r="BF411" s="186" t="s">
        <v>248</v>
      </c>
      <c r="BG411" s="186" t="s">
        <v>248</v>
      </c>
      <c r="BH411" s="186" t="s">
        <v>248</v>
      </c>
      <c r="BI411" s="186" t="s">
        <v>248</v>
      </c>
      <c r="BJ411" s="186" t="s">
        <v>248</v>
      </c>
      <c r="BK411" s="186" t="s">
        <v>248</v>
      </c>
      <c r="BL411" s="186" t="s">
        <v>248</v>
      </c>
      <c r="BM411" s="186" t="s">
        <v>248</v>
      </c>
      <c r="BN411" s="186" t="s">
        <v>248</v>
      </c>
      <c r="BO411" s="186" t="s">
        <v>248</v>
      </c>
      <c r="BP411" s="186" t="s">
        <v>248</v>
      </c>
      <c r="BQ411" s="186" t="s">
        <v>248</v>
      </c>
      <c r="BR411" s="186" t="s">
        <v>248</v>
      </c>
      <c r="BS411" s="186" t="s">
        <v>248</v>
      </c>
      <c r="BT411" s="186" t="s">
        <v>248</v>
      </c>
      <c r="BU411" s="186">
        <v>3</v>
      </c>
      <c r="BV411" s="186" t="s">
        <v>248</v>
      </c>
      <c r="BW411" s="186" t="s">
        <v>248</v>
      </c>
      <c r="BX411" s="186" t="s">
        <v>248</v>
      </c>
      <c r="BY411" s="186" t="s">
        <v>248</v>
      </c>
      <c r="BZ411" s="186" t="s">
        <v>248</v>
      </c>
      <c r="CA411" s="186" t="s">
        <v>248</v>
      </c>
      <c r="CB411" s="186" t="s">
        <v>248</v>
      </c>
      <c r="CC411" s="186" t="s">
        <v>248</v>
      </c>
      <c r="CD411" s="186">
        <v>2</v>
      </c>
      <c r="CE411" s="186" t="s">
        <v>248</v>
      </c>
      <c r="CF411" s="186" t="s">
        <v>248</v>
      </c>
      <c r="CG411" s="186">
        <v>1</v>
      </c>
      <c r="CH411" s="186" t="s">
        <v>248</v>
      </c>
      <c r="CI411" s="186" t="s">
        <v>248</v>
      </c>
      <c r="CJ411" s="186" t="s">
        <v>248</v>
      </c>
      <c r="CK411" s="186" t="s">
        <v>248</v>
      </c>
      <c r="CL411" s="186" t="s">
        <v>248</v>
      </c>
      <c r="CM411" s="186" t="s">
        <v>248</v>
      </c>
      <c r="CN411" s="186" t="s">
        <v>248</v>
      </c>
      <c r="CO411" s="186" t="s">
        <v>248</v>
      </c>
      <c r="CP411" s="186" t="s">
        <v>248</v>
      </c>
      <c r="CQ411" s="186" t="s">
        <v>248</v>
      </c>
      <c r="CR411" s="186" t="s">
        <v>248</v>
      </c>
      <c r="CS411" s="186" t="s">
        <v>248</v>
      </c>
      <c r="CT411" s="186" t="s">
        <v>248</v>
      </c>
      <c r="CU411" s="186" t="s">
        <v>248</v>
      </c>
      <c r="CV411" s="186" t="s">
        <v>248</v>
      </c>
      <c r="CW411" s="186">
        <v>3</v>
      </c>
      <c r="CX411" s="186" t="s">
        <v>248</v>
      </c>
      <c r="CY411" s="186" t="s">
        <v>248</v>
      </c>
      <c r="CZ411" s="186" t="s">
        <v>248</v>
      </c>
      <c r="DA411" s="186" t="s">
        <v>248</v>
      </c>
      <c r="DB411" s="186" t="s">
        <v>248</v>
      </c>
      <c r="DC411" s="186" t="s">
        <v>248</v>
      </c>
      <c r="DD411" s="186" t="s">
        <v>248</v>
      </c>
      <c r="DE411" s="186" t="s">
        <v>248</v>
      </c>
      <c r="DF411" s="186">
        <v>2</v>
      </c>
      <c r="DG411" s="186" t="s">
        <v>248</v>
      </c>
      <c r="DH411" s="186" t="s">
        <v>248</v>
      </c>
      <c r="DI411" s="186" t="s">
        <v>248</v>
      </c>
      <c r="DJ411" s="186" t="s">
        <v>248</v>
      </c>
      <c r="DK411" s="186" t="s">
        <v>248</v>
      </c>
      <c r="DL411" s="186" t="s">
        <v>248</v>
      </c>
      <c r="DM411" s="186" t="s">
        <v>248</v>
      </c>
      <c r="DN411" s="186" t="s">
        <v>248</v>
      </c>
      <c r="DO411" s="186" t="s">
        <v>248</v>
      </c>
      <c r="DP411" s="186" t="s">
        <v>248</v>
      </c>
      <c r="DQ411" s="186" t="s">
        <v>248</v>
      </c>
      <c r="DR411" s="186" t="s">
        <v>248</v>
      </c>
      <c r="DS411" s="186" t="s">
        <v>248</v>
      </c>
      <c r="DT411" s="186" t="s">
        <v>248</v>
      </c>
      <c r="DU411" s="186" t="s">
        <v>248</v>
      </c>
      <c r="DV411" s="186" t="s">
        <v>248</v>
      </c>
      <c r="DW411" s="186" t="s">
        <v>248</v>
      </c>
      <c r="DX411" s="186" t="s">
        <v>248</v>
      </c>
      <c r="DY411" s="186" t="s">
        <v>248</v>
      </c>
      <c r="DZ411" s="186" t="s">
        <v>248</v>
      </c>
      <c r="EA411" s="186" t="s">
        <v>248</v>
      </c>
      <c r="EB411" s="186" t="s">
        <v>248</v>
      </c>
      <c r="EC411" s="186" t="s">
        <v>248</v>
      </c>
      <c r="ED411" s="186" t="s">
        <v>248</v>
      </c>
      <c r="EE411" s="186" t="s">
        <v>248</v>
      </c>
      <c r="EF411" s="186" t="s">
        <v>248</v>
      </c>
      <c r="EG411" s="186" t="s">
        <v>248</v>
      </c>
      <c r="EH411" s="186" t="s">
        <v>248</v>
      </c>
      <c r="EI411" s="186" t="s">
        <v>248</v>
      </c>
      <c r="EJ411" s="186" t="s">
        <v>248</v>
      </c>
      <c r="EK411" s="186" t="s">
        <v>248</v>
      </c>
      <c r="EL411" s="184" t="s">
        <v>248</v>
      </c>
      <c r="EM411" s="184" t="s">
        <v>248</v>
      </c>
      <c r="EN411" s="184" t="s">
        <v>248</v>
      </c>
      <c r="EO411" s="186" t="s">
        <v>248</v>
      </c>
      <c r="EP411" s="186" t="s">
        <v>248</v>
      </c>
      <c r="EQ411" s="186" t="s">
        <v>248</v>
      </c>
      <c r="ER411" s="186" t="s">
        <v>248</v>
      </c>
      <c r="ES411" s="186" t="s">
        <v>248</v>
      </c>
      <c r="ET411" s="186" t="s">
        <v>248</v>
      </c>
      <c r="EU411" s="186" t="s">
        <v>248</v>
      </c>
      <c r="EV411" s="186" t="s">
        <v>248</v>
      </c>
      <c r="EW411" s="186" t="s">
        <v>248</v>
      </c>
      <c r="EX411" s="186" t="s">
        <v>248</v>
      </c>
      <c r="EY411" s="186" t="s">
        <v>248</v>
      </c>
      <c r="EZ411" s="186" t="s">
        <v>248</v>
      </c>
      <c r="FA411" s="186" t="s">
        <v>248</v>
      </c>
      <c r="FB411" s="186" t="s">
        <v>248</v>
      </c>
      <c r="FC411" s="186" t="s">
        <v>248</v>
      </c>
      <c r="FD411" s="186" t="s">
        <v>248</v>
      </c>
      <c r="FE411" s="186" t="s">
        <v>248</v>
      </c>
      <c r="FF411" s="186" t="s">
        <v>248</v>
      </c>
      <c r="FG411" s="186" t="s">
        <v>248</v>
      </c>
      <c r="FH411" s="186" t="s">
        <v>248</v>
      </c>
      <c r="FI411" s="186" t="s">
        <v>248</v>
      </c>
      <c r="FJ411" s="186" t="s">
        <v>248</v>
      </c>
      <c r="FK411" s="186" t="s">
        <v>248</v>
      </c>
      <c r="FL411" s="186" t="s">
        <v>248</v>
      </c>
      <c r="FM411" s="186" t="s">
        <v>248</v>
      </c>
      <c r="FN411" s="186" t="s">
        <v>248</v>
      </c>
      <c r="FO411" s="186" t="s">
        <v>248</v>
      </c>
      <c r="FP411" s="186" t="s">
        <v>248</v>
      </c>
      <c r="FQ411" s="187" t="s">
        <v>248</v>
      </c>
      <c r="FR411" s="187" t="s">
        <v>248</v>
      </c>
      <c r="FS411" s="186">
        <v>2</v>
      </c>
      <c r="FT411" s="186">
        <v>2</v>
      </c>
      <c r="FU411" s="186">
        <v>1</v>
      </c>
      <c r="FV411" s="186">
        <v>3</v>
      </c>
      <c r="FW411" s="186">
        <v>2</v>
      </c>
      <c r="FX411" s="186">
        <v>3</v>
      </c>
      <c r="FY411" s="186">
        <v>2</v>
      </c>
      <c r="FZ411" s="186">
        <v>3</v>
      </c>
      <c r="GA411" s="186" t="s">
        <v>248</v>
      </c>
      <c r="GB411" s="186" t="s">
        <v>248</v>
      </c>
      <c r="GC411" s="186">
        <v>2</v>
      </c>
      <c r="GD411" s="186">
        <v>2</v>
      </c>
      <c r="GE411" s="186" t="s">
        <v>248</v>
      </c>
      <c r="GF411" s="186" t="s">
        <v>248</v>
      </c>
      <c r="GG411" s="186" t="s">
        <v>248</v>
      </c>
      <c r="GH411" s="186" t="s">
        <v>248</v>
      </c>
      <c r="GI411" s="186" t="s">
        <v>248</v>
      </c>
      <c r="GJ411" s="186" t="s">
        <v>248</v>
      </c>
      <c r="GK411" s="186" t="s">
        <v>248</v>
      </c>
      <c r="GL411" s="186" t="s">
        <v>248</v>
      </c>
      <c r="GM411" s="186" t="s">
        <v>248</v>
      </c>
      <c r="GN411" s="186" t="s">
        <v>248</v>
      </c>
      <c r="GO411" s="186" t="s">
        <v>248</v>
      </c>
      <c r="GP411" s="186" t="s">
        <v>248</v>
      </c>
      <c r="GQ411" s="186" t="s">
        <v>248</v>
      </c>
      <c r="GR411" s="186" t="s">
        <v>248</v>
      </c>
      <c r="GS411" s="186" t="s">
        <v>248</v>
      </c>
      <c r="GT411" s="186" t="s">
        <v>248</v>
      </c>
      <c r="GU411" s="186" t="s">
        <v>248</v>
      </c>
      <c r="GV411" s="186" t="s">
        <v>248</v>
      </c>
      <c r="GW411" s="186" t="s">
        <v>248</v>
      </c>
      <c r="GX411" s="186" t="s">
        <v>248</v>
      </c>
      <c r="GY411" s="186" t="s">
        <v>248</v>
      </c>
      <c r="GZ411" s="261" t="s">
        <v>248</v>
      </c>
      <c r="HA411" s="261" t="s">
        <v>248</v>
      </c>
      <c r="HB411" s="188">
        <f t="shared" ref="HB411" si="405">SUM(G411:GE411)</f>
        <v>50</v>
      </c>
    </row>
    <row r="412" spans="1:210" ht="24.9" customHeight="1" thickBot="1" x14ac:dyDescent="0.35">
      <c r="A412" s="108" t="str">
        <f t="shared" ref="A412" si="406">A411</f>
        <v>Prod.-Q-2</v>
      </c>
      <c r="B412" s="108" t="str">
        <f t="shared" ref="B412" si="407">B411</f>
        <v>Pracownik Produkcji</v>
      </c>
      <c r="C412" s="108" t="str">
        <f t="shared" ref="C412" si="408">C411</f>
        <v>AZ</v>
      </c>
      <c r="D412" s="108">
        <f t="shared" ref="D412" si="409">D411</f>
        <v>1736</v>
      </c>
      <c r="E412" s="395"/>
      <c r="F412" s="189" t="s">
        <v>375</v>
      </c>
      <c r="G412" s="192">
        <f>IF(INDEX(tab_MinKomp[Przepisy BHP / BHP Vorschriften],MATCH($B411,tab_MinKomp[[Stanowisko / Position ]:[Stanowisko / Position ]],0))="n/a","n/a",G411-INDEX(tab_MinKomp[Przepisy BHP / BHP Vorschriften],MATCH($B411,tab_MinKomp[[Stanowisko / Position ]:[Stanowisko / Position ]],0)))</f>
        <v>0</v>
      </c>
      <c r="H412" s="193">
        <f>IF(INDEX(tab_MinKomp[Przepisy PPOŻ / Brandschutzbestimmungen],MATCH($B411,tab_MinKomp[[Stanowisko / Position ]:[Stanowisko / Position ]],0))="n/a","n/a",H411-INDEX(tab_MinKomp[Przepisy PPOŻ / Brandschutzbestimmungen],MATCH($B411,tab_MinKomp[[Stanowisko / Position ]:[Stanowisko / Position ]],0)))</f>
        <v>0</v>
      </c>
      <c r="I412" s="193">
        <f>IF(INDEX(tab_MinKomp[Ryzyko zawodowe na stanowiskach pracyv/ Berufliche Risiken an Arbeitsstellen],MATCH($B411,tab_MinKomp[[Stanowisko / Position ]:[Stanowisko / Position ]],0))="n/a","n/a",I411-INDEX(tab_MinKomp[Ryzyko zawodowe na stanowiskach pracyv/ Berufliche Risiken an Arbeitsstellen],MATCH($B411,tab_MinKomp[[Stanowisko / Position ]:[Stanowisko / Position ]],0)))</f>
        <v>0</v>
      </c>
      <c r="J412" s="193">
        <f>IF(INDEX(tab_MinKomp[Gospodarka substancjami niebezpiecznymi / Gefahrstoffmanagement],MATCH($B411,tab_MinKomp[[Stanowisko / Position ]:[Stanowisko / Position ]],0))="n/a","n/a",J411-INDEX(tab_MinKomp[Gospodarka substancjami niebezpiecznymi / Gefahrstoffmanagement],MATCH($B411,tab_MinKomp[[Stanowisko / Position ]:[Stanowisko / Position ]],0)))</f>
        <v>0</v>
      </c>
      <c r="K412" s="193">
        <f>IF(INDEX(tab_MinKomp[Gospodarka odpadami / Abfallwirtschaft],MATCH($B411,tab_MinKomp[[Stanowisko / Position ]:[Stanowisko / Position ]],0))="n/a","n/a",K411-INDEX(tab_MinKomp[Gospodarka odpadami / Abfallwirtschaft],MATCH($B411,tab_MinKomp[[Stanowisko / Position ]:[Stanowisko / Position ]],0)))</f>
        <v>0</v>
      </c>
      <c r="L412" s="194" t="str">
        <f>IF(INDEX(tab_MinKomp[Przepisy kodeksu pracy / Bestimmungen des Arbeitsgesetzes],MATCH($B411,tab_MinKomp[[Stanowisko / Position ]:[Stanowisko / Position ]],0))="n/a","n/a",L411-INDEX(tab_MinKomp[Przepisy kodeksu pracy / Bestimmungen des Arbeitsgesetzes],MATCH($B411,tab_MinKomp[[Stanowisko / Position ]:[Stanowisko / Position ]],0)))</f>
        <v>n/a</v>
      </c>
      <c r="M412" s="195" t="str">
        <f>IF(INDEX(tab_MinKomp[Przepisy o ub.społ. ZUS  / Sozialversicherungsvorschriften],MATCH($B411,tab_MinKomp[[Stanowisko / Position ]:[Stanowisko / Position ]],0))="n/a","n/a",M411-INDEX(tab_MinKomp[Przepisy o ub.społ. ZUS  / Sozialversicherungsvorschriften],MATCH($B411,tab_MinKomp[[Stanowisko / Position ]:[Stanowisko / Position ]],0)))</f>
        <v>n/a</v>
      </c>
      <c r="N412" s="194" t="str">
        <f>IF(INDEX(tab_MinKomp[PRZEPISY O PDOF /persönlich Einkommensteuergesetz ],MATCH($B411,tab_MinKomp[[Stanowisko / Position ]:[Stanowisko / Position ]],0))="n/a","n/a",N411-INDEX(tab_MinKomp[PRZEPISY O PDOF /persönlich Einkommensteuergesetz ],MATCH($B411,tab_MinKomp[[Stanowisko / Position ]:[Stanowisko / Position ]],0)))</f>
        <v>n/a</v>
      </c>
      <c r="O412" s="194">
        <f>IF(INDEX(tab_MinKomp[Regulamin pracy / Arbeitsordnung],MATCH($B411,tab_MinKomp[[Stanowisko / Position ]:[Stanowisko / Position ]],0))="n/a","n/a",O411-INDEX(tab_MinKomp[Regulamin pracy / Arbeitsordnung],MATCH($B411,tab_MinKomp[[Stanowisko / Position ]:[Stanowisko / Position ]],0)))</f>
        <v>0</v>
      </c>
      <c r="P412" s="194">
        <f>IF(INDEX(tab_MinKomp[Regulamin wynagradzania / Vergütungsordnung],MATCH($B411,tab_MinKomp[[Stanowisko / Position ]:[Stanowisko / Position ]],0))="n/a","n/a",P411-INDEX(tab_MinKomp[Regulamin wynagradzania / Vergütungsordnung],MATCH($B411,tab_MinKomp[[Stanowisko / Position ]:[Stanowisko / Position ]],0)))</f>
        <v>0</v>
      </c>
      <c r="Q412" s="194" t="str">
        <f>IF(INDEX(tab_MinKomp[System R2PŁATNIK PRO: Płace / Lohnabrechnung],MATCH($B411,tab_MinKomp[[Stanowisko / Position ]:[Stanowisko / Position ]],0))="n/a","n/a",Q411-INDEX(tab_MinKomp[System R2PŁATNIK PRO: Płace / Lohnabrechnung],MATCH($B411,tab_MinKomp[[Stanowisko / Position ]:[Stanowisko / Position ]],0)))</f>
        <v>n/a</v>
      </c>
      <c r="R412" s="194" t="str">
        <f>IF(INDEX(tab_MinKomp[SystemR2PŁATNIK PRO: KADRY / Personaldaten],MATCH($B411,tab_MinKomp[[Stanowisko / Position ]:[Stanowisko / Position ]],0))="n/a","n/a",R411-INDEX(tab_MinKomp[SystemR2PŁATNIK PRO: KADRY / Personaldaten],MATCH($B411,tab_MinKomp[[Stanowisko / Position ]:[Stanowisko / Position ]],0)))</f>
        <v>n/a</v>
      </c>
      <c r="S412" s="194" t="str">
        <f>IF(INDEX(tab_MinKomp[SYSTEM R2PŁATNIK PRO: zarządzanie pracownikami / Arbeitsverwaltung],MATCH($B411,tab_MinKomp[[Stanowisko / Position ]:[Stanowisko / Position ]],0))="n/a","n/a",S411-INDEX(tab_MinKomp[SYSTEM R2PŁATNIK PRO: zarządzanie pracownikami / Arbeitsverwaltung],MATCH($B411,tab_MinKomp[[Stanowisko / Position ]:[Stanowisko / Position ]],0)))</f>
        <v>n/a</v>
      </c>
      <c r="T412" s="194" t="str">
        <f>IF(INDEX(tab_MinKomp[Doradztwo, wsparcie personalne / Personalberatung und Unterstützung],MATCH($B411,tab_MinKomp[[Stanowisko / Position ]:[Stanowisko / Position ]],0))="n/a","n/a",T411-INDEX(tab_MinKomp[Doradztwo, wsparcie personalne / Personalberatung und Unterstützung],MATCH($B411,tab_MinKomp[[Stanowisko / Position ]:[Stanowisko / Position ]],0)))</f>
        <v>n/a</v>
      </c>
      <c r="U412" s="194" t="str">
        <f>IF(INDEX(tab_MinKomp[Przepisy o podatku VAT / MwSt.- Gesetz],MATCH($B411,tab_MinKomp[[Stanowisko / Position ]:[Stanowisko / Position ]],0))="n/a","n/a",U411-INDEX(tab_MinKomp[Przepisy o podatku VAT / MwSt.- Gesetz],MATCH($B411,tab_MinKomp[[Stanowisko / Position ]:[Stanowisko / Position ]],0)))</f>
        <v>n/a</v>
      </c>
      <c r="V412" s="194" t="str">
        <f>IF(INDEX(tab_MinKomp[PrzepisyPDOP / geschäftlich Einkommensteuergesetz],MATCH($B411,tab_MinKomp[[Stanowisko / Position ]:[Stanowisko / Position ]],0))="n/a","n/a",V411-INDEX(tab_MinKomp[PrzepisyPDOP / geschäftlich Einkommensteuergesetz],MATCH($B411,tab_MinKomp[[Stanowisko / Position ]:[Stanowisko / Position ]],0)))</f>
        <v>n/a</v>
      </c>
      <c r="W412" s="194" t="str">
        <f>IF(INDEX(tab_MinKomp[System BAAN / FINANSE (FIBU)],MATCH($B411,tab_MinKomp[[Stanowisko / Position ]:[Stanowisko / Position ]],0))="n/a","n/a",W411-INDEX(tab_MinKomp[System BAAN / FINANSE (FIBU)],MATCH($B411,tab_MinKomp[[Stanowisko / Position ]:[Stanowisko / Position ]],0)))</f>
        <v>n/a</v>
      </c>
      <c r="X412" s="194" t="str">
        <f>IF(INDEX(tab_MinKomp[Systemy pomocnicze / Hilfssysteme(STOCKPROGRAM, KALK2000 etc.)],MATCH($B411,tab_MinKomp[[Stanowisko / Position ]:[Stanowisko / Position ]],0))="n/a","n/a",X411-INDEX(tab_MinKomp[Systemy pomocnicze / Hilfssysteme(STOCKPROGRAM, KALK2000 etc.)],MATCH($B411,tab_MinKomp[[Stanowisko / Position ]:[Stanowisko / Position ]],0)))</f>
        <v>n/a</v>
      </c>
      <c r="Y412" s="194" t="str">
        <f>IF(INDEX(tab_MinKomp[Polityka rachunkowości / Buchführungspolitik],MATCH($B411,tab_MinKomp[[Stanowisko / Position ]:[Stanowisko / Position ]],0))="n/a","n/a",Y411-INDEX(tab_MinKomp[Polityka rachunkowości / Buchführungspolitik],MATCH($B411,tab_MinKomp[[Stanowisko / Position ]:[Stanowisko / Position ]],0)))</f>
        <v>n/a</v>
      </c>
      <c r="Z412" s="194" t="str">
        <f>IF(INDEX(tab_MinKomp[Ustawa o rachunkowości / Rechnungslegungsgesetz],MATCH($B411,tab_MinKomp[[Stanowisko / Position ]:[Stanowisko / Position ]],0))="n/a","n/a",Z411-INDEX(tab_MinKomp[Ustawa o rachunkowości / Rechnungslegungsgesetz],MATCH($B411,tab_MinKomp[[Stanowisko / Position ]:[Stanowisko / Position ]],0)))</f>
        <v>n/a</v>
      </c>
      <c r="AA412" s="194" t="str">
        <f>IF(INDEX(tab_MinKomp[WORKFLOW - TS-100],MATCH($B411,tab_MinKomp[[Stanowisko / Position ]:[Stanowisko / Position ]],0))="n/a","n/a",AA411-INDEX(tab_MinKomp[WORKFLOW - TS-100],MATCH($B411,tab_MinKomp[[Stanowisko / Position ]:[Stanowisko / Position ]],0)))</f>
        <v>n/a</v>
      </c>
      <c r="AB412" s="194" t="str">
        <f>IF(INDEX(tab_MinKomp[WORKFLOW - SFMS],MATCH($B411,tab_MinKomp[[Stanowisko / Position ]:[Stanowisko / Position ]],0))="n/a","n/a",AB411-INDEX(tab_MinKomp[WORKFLOW - SFMS],MATCH($B411,tab_MinKomp[[Stanowisko / Position ]:[Stanowisko / Position ]],0)))</f>
        <v>n/a</v>
      </c>
      <c r="AC412" s="194" t="str">
        <f>IF(INDEX(tab_MinKomp[System ISO 9001:2015],MATCH($B411,tab_MinKomp[[Stanowisko / Position ]:[Stanowisko / Position ]],0))="n/a","n/a",AC411-INDEX(tab_MinKomp[System ISO 9001:2015],MATCH($B411,tab_MinKomp[[Stanowisko / Position ]:[Stanowisko / Position ]],0)))</f>
        <v>n/a</v>
      </c>
      <c r="AD412" s="194" t="str">
        <f>IF(INDEX(tab_MinKomp[System ISO 9001:2015],MATCH($B411,tab_MinKomp[[Stanowisko / Position ]:[Stanowisko / Position ]],0))="n/a","n/a",AD411-INDEX(tab_MinKomp[System ISO 9001:2015],MATCH($B411,tab_MinKomp[[Stanowisko / Position ]:[Stanowisko / Position ]],0)))</f>
        <v>n/a</v>
      </c>
      <c r="AE412" s="194" t="str">
        <f>IF(INDEX(tab_MinKomp[System ISO 9001:2015],MATCH($B411,tab_MinKomp[[Stanowisko / Position ]:[Stanowisko / Position ]],0))="n/a","n/a",AE411-INDEX(tab_MinKomp[System ISO 9001:2015],MATCH($B411,tab_MinKomp[[Stanowisko / Position ]:[Stanowisko / Position ]],0)))</f>
        <v>n/a</v>
      </c>
      <c r="AF412" s="194" t="str">
        <f>IF(INDEX(tab_MinKomp[System ISO 9001:2015],MATCH($B411,tab_MinKomp[[Stanowisko / Position ]:[Stanowisko / Position ]],0))="n/a","n/a",AF411-INDEX(tab_MinKomp[System ISO 9001:2015],MATCH($B411,tab_MinKomp[[Stanowisko / Position ]:[Stanowisko / Position ]],0)))</f>
        <v>n/a</v>
      </c>
      <c r="AG412" s="194" t="str">
        <f>IF(INDEX(tab_MinKomp[Wymagania VDA 6.3 Process / Forderungen],MATCH($B411,tab_MinKomp[[Stanowisko / Position ]:[Stanowisko / Position ]],0))="n/a","n/a",AG411-INDEX(tab_MinKomp[Wymagania VDA 6.3 Process / Forderungen],MATCH($B411,tab_MinKomp[[Stanowisko / Position ]:[Stanowisko / Position ]],0)))</f>
        <v>n/a</v>
      </c>
      <c r="AH412" s="194" t="str">
        <f>IF(INDEX(tab_MinKomp[Wymagania VDA 6.5 Product / Forderungen],MATCH($B411,tab_MinKomp[[Stanowisko / Position ]:[Stanowisko / Position ]],0))="n/a","n/a",AH411-INDEX(tab_MinKomp[Wymagania VDA 6.5 Product / Forderungen],MATCH($B411,tab_MinKomp[[Stanowisko / Position ]:[Stanowisko / Position ]],0)))</f>
        <v>n/a</v>
      </c>
      <c r="AI412" s="194" t="str">
        <f>IF(INDEX(tab_MinKomp[System ISO 9001:2015],MATCH($B411,tab_MinKomp[[Stanowisko / Position ]:[Stanowisko / Position ]],0))="n/a","n/a",AI411-INDEX(tab_MinKomp[System ISO 9001:2015],MATCH($B411,tab_MinKomp[[Stanowisko / Position ]:[Stanowisko / Position ]],0)))</f>
        <v>n/a</v>
      </c>
      <c r="AJ412" s="194" t="str">
        <f>IF(INDEX(tab_MinKomp[Auditor systemu ISO 17021:2018],MATCH($B411,tab_MinKomp[[Stanowisko / Position ]:[Stanowisko / Position ]],0))="n/a","n/a",AJ411-INDEX(tab_MinKomp[Auditor systemu ISO 17021:2018],MATCH($B411,tab_MinKomp[[Stanowisko / Position ]:[Stanowisko / Position ]],0)))</f>
        <v>n/a</v>
      </c>
      <c r="AK412" s="194" t="str">
        <f>IF(INDEX(tab_MinKomp[Pełnomocnik systemu / Systemvertreter],MATCH($B411,tab_MinKomp[[Stanowisko / Position ]:[Stanowisko / Position ]],0))="n/a","n/a",AK411-INDEX(tab_MinKomp[Pełnomocnik systemu / Systemvertreter],MATCH($B411,tab_MinKomp[[Stanowisko / Position ]:[Stanowisko / Position ]],0)))</f>
        <v>n/a</v>
      </c>
      <c r="AL412" s="194">
        <f>IF(INDEX(tab_MinKomp[Polityka Etyczna - Compliance],MATCH($B411,tab_MinKomp[[Stanowisko / Position ]:[Stanowisko / Position ]],0))="n/a","n/a",AL411-INDEX(tab_MinKomp[Polityka Etyczna - Compliance],MATCH($B411,tab_MinKomp[[Stanowisko / Position ]:[Stanowisko / Position ]],0)))</f>
        <v>1</v>
      </c>
      <c r="AM412" s="194" t="str">
        <f>IF(INDEX(tab_MinKomp[WDRAŻANIE NOWYCH PROJEKTÓW/ PROCEDURA CTM],MATCH($B411,tab_MinKomp[[Stanowisko / Position ]:[Stanowisko / Position ]],0))="n/a","n/a",AM411-INDEX(tab_MinKomp[WDRAŻANIE NOWYCH PROJEKTÓW/ PROCEDURA CTM],MATCH($B411,tab_MinKomp[[Stanowisko / Position ]:[Stanowisko / Position ]],0)))</f>
        <v>n/a</v>
      </c>
      <c r="AN412" s="194" t="str">
        <f>IF(INDEX(tab_MinKomp[KAMIENIE MILOWE MSL/PIFF],MATCH($B411,tab_MinKomp[[Stanowisko / Position ]:[Stanowisko / Position ]],0))="n/a","n/a",AN411-INDEX(tab_MinKomp[KAMIENIE MILOWE MSL/PIFF],MATCH($B411,tab_MinKomp[[Stanowisko / Position ]:[Stanowisko / Position ]],0)))</f>
        <v>n/a</v>
      </c>
      <c r="AO412" s="194">
        <f>IF(INDEX(tab_MinKomp[CP],MATCH($B411,tab_MinKomp[[Stanowisko / Position ]:[Stanowisko / Position ]],0))="n/a","n/a",AO411-INDEX(tab_MinKomp[CP],MATCH($B411,tab_MinKomp[[Stanowisko / Position ]:[Stanowisko / Position ]],0)))</f>
        <v>0</v>
      </c>
      <c r="AP412" s="194" t="str">
        <f>IF(INDEX(tab_MinKomp[FMEA],MATCH($B411,tab_MinKomp[[Stanowisko / Position ]:[Stanowisko / Position ]],0))="n/a","n/a",AP411-INDEX(tab_MinKomp[FMEA],MATCH($B411,tab_MinKomp[[Stanowisko / Position ]:[Stanowisko / Position ]],0)))</f>
        <v>n/a</v>
      </c>
      <c r="AQ412" s="194">
        <f>IF(INDEX(tab_MinKomp[FLOW CHART],MATCH($B411,tab_MinKomp[[Stanowisko / Position ]:[Stanowisko / Position ]],0))="n/a","n/a",AQ411-INDEX(tab_MinKomp[FLOW CHART],MATCH($B411,tab_MinKomp[[Stanowisko / Position ]:[Stanowisko / Position ]],0)))</f>
        <v>0</v>
      </c>
      <c r="AR412" s="194" t="str">
        <f>IF(INDEX(tab_MinKomp[APQP],MATCH($B411,tab_MinKomp[[Stanowisko / Position ]:[Stanowisko / Position ]],0))="n/a","n/a",AR411-INDEX(tab_MinKomp[APQP],MATCH($B411,tab_MinKomp[[Stanowisko / Position ]:[Stanowisko / Position ]],0)))</f>
        <v>n/a</v>
      </c>
      <c r="AS412" s="194" t="str">
        <f>IF(INDEX(tab_MinKomp[MSA],MATCH($B411,tab_MinKomp[[Stanowisko / Position ]:[Stanowisko / Position ]],0))="n/a","n/a",AS411-INDEX(tab_MinKomp[MSA],MATCH($B411,tab_MinKomp[[Stanowisko / Position ]:[Stanowisko / Position ]],0)))</f>
        <v>n/a</v>
      </c>
      <c r="AT412" s="194" t="str">
        <f>IF(INDEX(tab_MinKomp[SPC],MATCH($B411,tab_MinKomp[[Stanowisko / Position ]:[Stanowisko / Position ]],0))="n/a","n/a",AT411-INDEX(tab_MinKomp[SPC],MATCH($B411,tab_MinKomp[[Stanowisko / Position ]:[Stanowisko / Position ]],0)))</f>
        <v>n/a</v>
      </c>
      <c r="AU412" s="194" t="str">
        <f>IF(INDEX(tab_MinKomp[CSR (SPECYFICZNE WYMAGANIA KLIENTA)],MATCH($B411,tab_MinKomp[[Stanowisko / Position ]:[Stanowisko / Position ]],0))="n/a","n/a",AU411-INDEX(tab_MinKomp[CSR (SPECYFICZNE WYMAGANIA KLIENTA)],MATCH($B411,tab_MinKomp[[Stanowisko / Position ]:[Stanowisko / Position ]],0)))</f>
        <v>n/a</v>
      </c>
      <c r="AV412" s="194">
        <f>IF(INDEX(tab_MinKomp[5S],MATCH($B411,tab_MinKomp[[Stanowisko / Position ]:[Stanowisko / Position ]],0))="n/a","n/a",AV411-INDEX(tab_MinKomp[5S],MATCH($B411,tab_MinKomp[[Stanowisko / Position ]:[Stanowisko / Position ]],0)))</f>
        <v>1</v>
      </c>
      <c r="AW412" s="194">
        <f>IF(INDEX(tab_MinKomp[LEAN MANAGEMENT],MATCH($B411,tab_MinKomp[[Stanowisko / Position ]:[Stanowisko / Position ]],0))="n/a","n/a",AW411-INDEX(tab_MinKomp[LEAN MANAGEMENT],MATCH($B411,tab_MinKomp[[Stanowisko / Position ]:[Stanowisko / Position ]],0)))</f>
        <v>0</v>
      </c>
      <c r="AX412" s="194" t="str">
        <f>IF(INDEX(tab_MinKomp[5R],MATCH($B411,tab_MinKomp[[Stanowisko / Position ]:[Stanowisko / Position ]],0))="n/a","n/a",AX411-INDEX(tab_MinKomp[5R],MATCH($B411,tab_MinKomp[[Stanowisko / Position ]:[Stanowisko / Position ]],0)))</f>
        <v>n/a</v>
      </c>
      <c r="AY412" s="194" t="str">
        <f>IF(INDEX(tab_MinKomp[Six Sigma],MATCH($B411,tab_MinKomp[[Stanowisko / Position ]:[Stanowisko / Position ]],0))="n/a","n/a",AY411-INDEX(tab_MinKomp[Six Sigma],MATCH($B411,tab_MinKomp[[Stanowisko / Position ]:[Stanowisko / Position ]],0)))</f>
        <v>n/a</v>
      </c>
      <c r="AZ412" s="194" t="str">
        <f>IF(INDEX(tab_MinKomp[System BAAN / Distribution &amp; Supply Chain],MATCH($B411,tab_MinKomp[[Stanowisko / Position ]:[Stanowisko / Position ]],0))="n/a","n/a",AZ411-INDEX(tab_MinKomp[System BAAN / Distribution &amp; Supply Chain],MATCH($B411,tab_MinKomp[[Stanowisko / Position ]:[Stanowisko / Position ]],0)))</f>
        <v>n/a</v>
      </c>
      <c r="BA412" s="194" t="str">
        <f>IF(INDEX(tab_MinKomp[Gospodarka magazynowa / Lagerverwaltung],MATCH($B411,tab_MinKomp[[Stanowisko / Position ]:[Stanowisko / Position ]],0))="n/a","n/a",BA411-INDEX(tab_MinKomp[Gospodarka magazynowa / Lagerverwaltung],MATCH($B411,tab_MinKomp[[Stanowisko / Position ]:[Stanowisko / Position ]],0)))</f>
        <v>n/a</v>
      </c>
      <c r="BB412" s="194" t="str">
        <f>IF(INDEX(tab_MinKomp[Inwentaryzacja - organizacja i przebieg / Inventurprozess],MATCH($B411,tab_MinKomp[[Stanowisko / Position ]:[Stanowisko / Position ]],0))="n/a","n/a",BB411-INDEX(tab_MinKomp[Inwentaryzacja - organizacja i przebieg / Inventurprozess],MATCH($B411,tab_MinKomp[[Stanowisko / Position ]:[Stanowisko / Position ]],0)))</f>
        <v>n/a</v>
      </c>
      <c r="BC412" s="194" t="str">
        <f>IF(INDEX(tab_MinKomp[Organizacja dostaw / Versorgungsorganisation],MATCH($B411,tab_MinKomp[[Stanowisko / Position ]:[Stanowisko / Position ]],0))="n/a","n/a",BC411-INDEX(tab_MinKomp[Organizacja dostaw / Versorgungsorganisation],MATCH($B411,tab_MinKomp[[Stanowisko / Position ]:[Stanowisko / Position ]],0)))</f>
        <v>n/a</v>
      </c>
      <c r="BD412" s="194" t="str">
        <f>IF(INDEX(tab_MinKomp[Organizacja wysyłek / Organisation von Lieferungen],MATCH($B411,tab_MinKomp[[Stanowisko / Position ]:[Stanowisko / Position ]],0))="n/a","n/a",BD411-INDEX(tab_MinKomp[Organizacja wysyłek / Organisation von Lieferungen],MATCH($B411,tab_MinKomp[[Stanowisko / Position ]:[Stanowisko / Position ]],0)))</f>
        <v>n/a</v>
      </c>
      <c r="BE412" s="194" t="str">
        <f>IF(INDEX(tab_MinKomp[Analiza magazynowa - Program Polen.mdb / Inventuranalyse],MATCH($B411,tab_MinKomp[[Stanowisko / Position ]:[Stanowisko / Position ]],0))="n/a","n/a",BE411-INDEX(tab_MinKomp[Analiza magazynowa - Program Polen.mdb / Inventuranalyse],MATCH($B411,tab_MinKomp[[Stanowisko / Position ]:[Stanowisko / Position ]],0)))</f>
        <v>n/a</v>
      </c>
      <c r="BF412" s="190" t="str">
        <f>IF(INDEX(tab_MinKomp[MMOG (Materials Management Operations Guidelines)],MATCH($B411,tab_MinKomp[[Stanowisko / Position ]:[Stanowisko / Position ]],0))="n/a","n/a",BF411-INDEX(tab_MinKomp[MMOG (Materials Management Operations Guidelines)],MATCH($B411,tab_MinKomp[[Stanowisko / Position ]:[Stanowisko / Position ]],0)))</f>
        <v>n/a</v>
      </c>
      <c r="BG412" s="190" t="str">
        <f>IF(INDEX(tab_MinKomp[GPP],MATCH($B411,tab_MinKomp[[Stanowisko / Position ]:[Stanowisko / Position ]],0))="n/a","n/a",BG411-INDEX(tab_MinKomp[GPP],MATCH($B411,tab_MinKomp[[Stanowisko / Position ]:[Stanowisko / Position ]],0)))</f>
        <v>n/a</v>
      </c>
      <c r="BH412" s="190" t="str">
        <f>IF(INDEX(tab_MinKomp[AIAG (Automotive Industry Action Group)],MATCH($B411,tab_MinKomp[[Stanowisko / Position ]:[Stanowisko / Position ]],0))="n/a","n/a",BH411-INDEX(tab_MinKomp[AIAG (Automotive Industry Action Group)],MATCH($B411,tab_MinKomp[[Stanowisko / Position ]:[Stanowisko / Position ]],0)))</f>
        <v>n/a</v>
      </c>
      <c r="BI412" s="190" t="str">
        <f>IF(INDEX(tab_MinKomp[Super-G disputes],MATCH($B411,tab_MinKomp[[Stanowisko / Position ]:[Stanowisko / Position ]],0))="n/a","n/a",BI411-INDEX(tab_MinKomp[Super-G disputes],MATCH($B411,tab_MinKomp[[Stanowisko / Position ]:[Stanowisko / Position ]],0)))</f>
        <v>n/a</v>
      </c>
      <c r="BJ412" s="190" t="str">
        <f>IF(INDEX(tab_MinKomp[CMMS3/eDDL (Direct Data Link)],MATCH($B411,tab_MinKomp[[Stanowisko / Position ]:[Stanowisko / Position ]],0))="n/a","n/a",BJ411-INDEX(tab_MinKomp[CMMS3/eDDL (Direct Data Link)],MATCH($B411,tab_MinKomp[[Stanowisko / Position ]:[Stanowisko / Position ]],0)))</f>
        <v>n/a</v>
      </c>
      <c r="BK412" s="190" t="str">
        <f>IF(INDEX(tab_MinKomp[MP&amp;L (Material Planning and Logistics)],MATCH($B411,tab_MinKomp[[Stanowisko / Position ]:[Stanowisko / Position ]],0))="n/a","n/a",BK411-INDEX(tab_MinKomp[MP&amp;L (Material Planning and Logistics)],MATCH($B411,tab_MinKomp[[Stanowisko / Position ]:[Stanowisko / Position ]],0)))</f>
        <v>n/a</v>
      </c>
      <c r="BL412" s="190" t="str">
        <f>IF(INDEX(tab_MinKomp[Supplier delivery rating],MATCH($B411,tab_MinKomp[[Stanowisko / Position ]:[Stanowisko / Position ]],0))="n/a","n/a",BL411-INDEX(tab_MinKomp[Supplier delivery rating],MATCH($B411,tab_MinKomp[[Stanowisko / Position ]:[Stanowisko / Position ]],0)))</f>
        <v>n/a</v>
      </c>
      <c r="BM412" s="194" t="str">
        <f>IF(INDEX(tab_MinKomp[Planowanie produkcji / Produktionsplanung],MATCH($B411,tab_MinKomp[[Stanowisko / Position ]:[Stanowisko / Position ]],0))="n/a","n/a",BM411-INDEX(tab_MinKomp[Planowanie produkcji / Produktionsplanung],MATCH($B411,tab_MinKomp[[Stanowisko / Position ]:[Stanowisko / Position ]],0)))</f>
        <v>n/a</v>
      </c>
      <c r="BN412" s="194" t="str">
        <f>IF(INDEX(tab_MinKomp[Planowanie produkcji / Produktionsplanung],MATCH($B411,tab_MinKomp[[Stanowisko / Position ]:[Stanowisko / Position ]],0))="n/a","n/a",BN411-INDEX(tab_MinKomp[Planowanie produkcji / Produktionsplanung],MATCH($B411,tab_MinKomp[[Stanowisko / Position ]:[Stanowisko / Position ]],0)))</f>
        <v>n/a</v>
      </c>
      <c r="BO412" s="194" t="str">
        <f>IF(INDEX(tab_MinKomp[Planowanie produkcji / Produktionsplanung],MATCH($B411,tab_MinKomp[[Stanowisko / Position ]:[Stanowisko / Position ]],0))="n/a","n/a",BO411-INDEX(tab_MinKomp[Planowanie produkcji / Produktionsplanung],MATCH($B411,tab_MinKomp[[Stanowisko / Position ]:[Stanowisko / Position ]],0)))</f>
        <v>n/a</v>
      </c>
      <c r="BP412" s="194" t="str">
        <f>IF(INDEX(tab_MinKomp[Planowanie produkcji / Produktionsplanung],MATCH($B411,tab_MinKomp[[Stanowisko / Position ]:[Stanowisko / Position ]],0))="n/a","n/a",BP411-INDEX(tab_MinKomp[Planowanie produkcji / Produktionsplanung],MATCH($B411,tab_MinKomp[[Stanowisko / Position ]:[Stanowisko / Position ]],0)))</f>
        <v>n/a</v>
      </c>
      <c r="BQ412" s="194" t="str">
        <f>IF(INDEX(tab_MinKomp[Planowanie produkcji / Produktionsplanung],MATCH($B411,tab_MinKomp[[Stanowisko / Position ]:[Stanowisko / Position ]],0))="n/a","n/a",BQ411-INDEX(tab_MinKomp[Planowanie produkcji / Produktionsplanung],MATCH($B411,tab_MinKomp[[Stanowisko / Position ]:[Stanowisko / Position ]],0)))</f>
        <v>n/a</v>
      </c>
      <c r="BR412" s="194" t="str">
        <f>IF(INDEX(tab_MinKomp[Planowanie produkcji / Produktionsplanung],MATCH($B411,tab_MinKomp[[Stanowisko / Position ]:[Stanowisko / Position ]],0))="n/a","n/a",BR411-INDEX(tab_MinKomp[Planowanie produkcji / Produktionsplanung],MATCH($B411,tab_MinKomp[[Stanowisko / Position ]:[Stanowisko / Position ]],0)))</f>
        <v>n/a</v>
      </c>
      <c r="BS412" s="194" t="str">
        <f>IF(INDEX(tab_MinKomp[Planowanie produkcji / Produktionsplanung],MATCH($B411,tab_MinKomp[[Stanowisko / Position ]:[Stanowisko / Position ]],0))="n/a","n/a",BS411-INDEX(tab_MinKomp[Planowanie produkcji / Produktionsplanung],MATCH($B411,tab_MinKomp[[Stanowisko / Position ]:[Stanowisko / Position ]],0)))</f>
        <v>n/a</v>
      </c>
      <c r="BT412" s="194" t="str">
        <f>IF(INDEX(tab_MinKomp[Planowanie produkcji / Produktionsplanung],MATCH($B411,tab_MinKomp[[Stanowisko / Position ]:[Stanowisko / Position ]],0))="n/a","n/a",BT411-INDEX(tab_MinKomp[Planowanie produkcji / Produktionsplanung],MATCH($B411,tab_MinKomp[[Stanowisko / Position ]:[Stanowisko / Position ]],0)))</f>
        <v>n/a</v>
      </c>
      <c r="BU412" s="194">
        <f>IF(INDEX(tab_MinKomp[Obsługa maszyn Novapax / Novapax Maschinenbedienung],MATCH($B411,tab_MinKomp[[Stanowisko / Position ]:[Stanowisko / Position ]],0))="n/a","n/a",BU411-INDEX(tab_MinKomp[Obsługa maszyn Novapax / Novapax Maschinenbedienung],MATCH($B411,tab_MinKomp[[Stanowisko / Position ]:[Stanowisko / Position ]],0)))</f>
        <v>1</v>
      </c>
      <c r="BV412" s="194" t="str">
        <f>IF(INDEX(tab_MinKomp[Planowanie produkcji / Produktionsplanung],MATCH($B411,tab_MinKomp[[Stanowisko / Position ]:[Stanowisko / Position ]],0))="n/a","n/a",BV411-INDEX(tab_MinKomp[Planowanie produkcji / Produktionsplanung],MATCH($B411,tab_MinKomp[[Stanowisko / Position ]:[Stanowisko / Position ]],0)))</f>
        <v>n/a</v>
      </c>
      <c r="BW412" s="194" t="str">
        <f>IF(INDEX(tab_MinKomp[Planowanie produkcji / Produktionsplanung],MATCH($B411,tab_MinKomp[[Stanowisko / Position ]:[Stanowisko / Position ]],0))="n/a","n/a",BW411-INDEX(tab_MinKomp[Planowanie produkcji / Produktionsplanung],MATCH($B411,tab_MinKomp[[Stanowisko / Position ]:[Stanowisko / Position ]],0)))</f>
        <v>n/a</v>
      </c>
      <c r="BX412" s="194" t="str">
        <f>IF(INDEX(tab_MinKomp[Planowanie produkcji / Produktionsplanung],MATCH($B411,tab_MinKomp[[Stanowisko / Position ]:[Stanowisko / Position ]],0))="n/a","n/a",BX411-INDEX(tab_MinKomp[Planowanie produkcji / Produktionsplanung],MATCH($B411,tab_MinKomp[[Stanowisko / Position ]:[Stanowisko / Position ]],0)))</f>
        <v>n/a</v>
      </c>
      <c r="BY412" s="194" t="str">
        <f>IF(INDEX(tab_MinKomp[Planowanie produkcji / Produktionsplanung],MATCH($B411,tab_MinKomp[[Stanowisko / Position ]:[Stanowisko / Position ]],0))="n/a","n/a",BY411-INDEX(tab_MinKomp[Planowanie produkcji / Produktionsplanung],MATCH($B411,tab_MinKomp[[Stanowisko / Position ]:[Stanowisko / Position ]],0)))</f>
        <v>n/a</v>
      </c>
      <c r="BZ412" s="194" t="str">
        <f>IF(INDEX(tab_MinKomp[Planowanie produkcji / Produktionsplanung],MATCH($B411,tab_MinKomp[[Stanowisko / Position ]:[Stanowisko / Position ]],0))="n/a","n/a",BZ411-INDEX(tab_MinKomp[Planowanie produkcji / Produktionsplanung],MATCH($B411,tab_MinKomp[[Stanowisko / Position ]:[Stanowisko / Position ]],0)))</f>
        <v>n/a</v>
      </c>
      <c r="CA412" s="194" t="str">
        <f>IF(INDEX(tab_MinKomp[Planowanie produkcji / Produktionsplanung],MATCH($B411,tab_MinKomp[[Stanowisko / Position ]:[Stanowisko / Position ]],0))="n/a","n/a",CA411-INDEX(tab_MinKomp[Planowanie produkcji / Produktionsplanung],MATCH($B411,tab_MinKomp[[Stanowisko / Position ]:[Stanowisko / Position ]],0)))</f>
        <v>n/a</v>
      </c>
      <c r="CB412" s="194" t="str">
        <f>IF(INDEX(tab_MinKomp[Obsługa maszyn ASL / ASL Maschinenbedienung],MATCH($B411,tab_MinKomp[[Stanowisko / Position ]:[Stanowisko / Position ]],0))="n/a","n/a",CB411-INDEX(tab_MinKomp[Obsługa maszyn ASL / ASL Maschinenbedienung],MATCH($B411,tab_MinKomp[[Stanowisko / Position ]:[Stanowisko / Position ]],0)))</f>
        <v>n/a</v>
      </c>
      <c r="CC412" s="194" t="str">
        <f>IF(INDEX(tab_MinKomp[Obsługa maszyn Branson / Branson Maschinenbedienung],MATCH($B411,tab_MinKomp[[Stanowisko / Position ]:[Stanowisko / Position ]],0))="n/a","n/a",CC411-INDEX(tab_MinKomp[Obsługa maszyn Branson / Branson Maschinenbedienung],MATCH($B411,tab_MinKomp[[Stanowisko / Position ]:[Stanowisko / Position ]],0)))</f>
        <v>n/a</v>
      </c>
      <c r="CD412" s="194">
        <f>IF(INDEX(tab_MinKomp[Obsługa maszyn Novapax / Novapax Maschinenbedienung],MATCH($B411,tab_MinKomp[[Stanowisko / Position ]:[Stanowisko / Position ]],0))="n/a","n/a",CD411-INDEX(tab_MinKomp[Obsługa maszyn Novapax / Novapax Maschinenbedienung],MATCH($B411,tab_MinKomp[[Stanowisko / Position ]:[Stanowisko / Position ]],0)))</f>
        <v>0</v>
      </c>
      <c r="CE412" s="194" t="str">
        <f>IF(INDEX(tab_MinKomp[Obsługa maszyn Piovan / Piovan Maschinenbedienung],MATCH($B411,tab_MinKomp[[Stanowisko / Position ]:[Stanowisko / Position ]],0))="n/a","n/a",CE411-INDEX(tab_MinKomp[Obsługa maszyn Piovan / Piovan Maschinenbedienung],MATCH($B411,tab_MinKomp[[Stanowisko / Position ]:[Stanowisko / Position ]],0)))</f>
        <v>n/a</v>
      </c>
      <c r="CF412" s="194" t="str">
        <f>IF(INDEX(tab_MinKomp[Wymagania VDA 6.5 Product / Forderungen],MATCH($B411,tab_MinKomp[[Stanowisko / Position ]:[Stanowisko / Position ]],0))="n/a","n/a",CF411-INDEX(tab_MinKomp[Wymagania VDA 6.5 Product / Forderungen],MATCH($B411,tab_MinKomp[[Stanowisko / Position ]:[Stanowisko / Position ]],0)))</f>
        <v>n/a</v>
      </c>
      <c r="CG412" s="194">
        <f>IF(INDEX(tab_MinKomp[Eliminacja awarii / Beseitigung von Ausfällen],MATCH($B411,tab_MinKomp[[Stanowisko / Position ]:[Stanowisko / Position ]],0))="n/a","n/a",CG411-INDEX(tab_MinKomp[Eliminacja awarii / Beseitigung von Ausfällen],MATCH($B411,tab_MinKomp[[Stanowisko / Position ]:[Stanowisko / Position ]],0)))</f>
        <v>0</v>
      </c>
      <c r="CH412" s="194" t="str">
        <f>IF(INDEX(tab_MinKomp[Wymagania VDA 6.5 Product / Forderungen],MATCH($B411,tab_MinKomp[[Stanowisko / Position ]:[Stanowisko / Position ]],0))="n/a","n/a",CH411-INDEX(tab_MinKomp[Wymagania VDA 6.5 Product / Forderungen],MATCH($B411,tab_MinKomp[[Stanowisko / Position ]:[Stanowisko / Position ]],0)))</f>
        <v>n/a</v>
      </c>
      <c r="CI412" s="194" t="str">
        <f>IF(INDEX(tab_MinKomp[Wymagania VDA 6.5 Product / Forderungen],MATCH($B411,tab_MinKomp[[Stanowisko / Position ]:[Stanowisko / Position ]],0))="n/a","n/a",CI411-INDEX(tab_MinKomp[Wymagania VDA 6.5 Product / Forderungen],MATCH($B411,tab_MinKomp[[Stanowisko / Position ]:[Stanowisko / Position ]],0)))</f>
        <v>n/a</v>
      </c>
      <c r="CJ412" s="194" t="str">
        <f>IF(INDEX(tab_MinKomp[Wymagania VDA 6.5 Product / Forderungen],MATCH($B411,tab_MinKomp[[Stanowisko / Position ]:[Stanowisko / Position ]],0))="n/a","n/a",CJ411-INDEX(tab_MinKomp[Wymagania VDA 6.5 Product / Forderungen],MATCH($B411,tab_MinKomp[[Stanowisko / Position ]:[Stanowisko / Position ]],0)))</f>
        <v>n/a</v>
      </c>
      <c r="CK412" s="194" t="str">
        <f>IF(INDEX(tab_MinKomp[Wymagania VDA 6.5 Product / Forderungen],MATCH($B411,tab_MinKomp[[Stanowisko / Position ]:[Stanowisko / Position ]],0))="n/a","n/a",CK411-INDEX(tab_MinKomp[Wymagania VDA 6.5 Product / Forderungen],MATCH($B411,tab_MinKomp[[Stanowisko / Position ]:[Stanowisko / Position ]],0)))</f>
        <v>n/a</v>
      </c>
      <c r="CL412" s="194" t="str">
        <f>IF(INDEX(tab_MinKomp[Wymagania VDA 6.5 Product / Forderungen],MATCH($B411,tab_MinKomp[[Stanowisko / Position ]:[Stanowisko / Position ]],0))="n/a","n/a",CL411-INDEX(tab_MinKomp[Wymagania VDA 6.5 Product / Forderungen],MATCH($B411,tab_MinKomp[[Stanowisko / Position ]:[Stanowisko / Position ]],0)))</f>
        <v>n/a</v>
      </c>
      <c r="CM412" s="194" t="str">
        <f>IF(INDEX(tab_MinKomp[Informatyka ogólna (techniczne i systemowe) / Allgemeine IT (Technik und System)],MATCH($B411,tab_MinKomp[[Stanowisko / Position ]:[Stanowisko / Position ]],0))="n/a","n/a",CM411-INDEX(tab_MinKomp[Informatyka ogólna (techniczne i systemowe) / Allgemeine IT (Technik und System)],MATCH($B411,tab_MinKomp[[Stanowisko / Position ]:[Stanowisko / Position ]],0)))</f>
        <v>n/a</v>
      </c>
      <c r="CN412" s="194" t="str">
        <f>IF(INDEX(tab_MinKomp[Sieci komputerowe / Computernetzwerke],MATCH($B411,tab_MinKomp[[Stanowisko / Position ]:[Stanowisko / Position ]],0))="n/a","n/a",CN411-INDEX(tab_MinKomp[Sieci komputerowe / Computernetzwerke],MATCH($B411,tab_MinKomp[[Stanowisko / Position ]:[Stanowisko / Position ]],0)))</f>
        <v>n/a</v>
      </c>
      <c r="CO412" s="194" t="str">
        <f>IF(INDEX(tab_MinKomp[Hardware (komputery PC, drukarki biurowe i etykietowe, telefonia stacjonarna i mobilna) (PC, Drucker, Telefpne, Handys)],MATCH($B411,tab_MinKomp[[Stanowisko / Position ]:[Stanowisko / Position ]],0))="n/a","n/a",CO411-INDEX(tab_MinKomp[Hardware (komputery PC, drukarki biurowe i etykietowe, telefonia stacjonarna i mobilna) (PC, Drucker, Telefpne, Handys)],MATCH($B411,tab_MinKomp[[Stanowisko / Position ]:[Stanowisko / Position ]],0)))</f>
        <v>n/a</v>
      </c>
      <c r="CP412" s="194" t="str">
        <f>IF(INDEX(tab_MinKomp[Software &amp; Systems (MS Office, MS Remote Desktop)],MATCH($B411,tab_MinKomp[[Stanowisko / Position ]:[Stanowisko / Position ]],0))="n/a","n/a",CP411-INDEX(tab_MinKomp[Software &amp; Systems (MS Office, MS Remote Desktop)],MATCH($B411,tab_MinKomp[[Stanowisko / Position ]:[Stanowisko / Position ]],0)))</f>
        <v>n/a</v>
      </c>
      <c r="CQ412" s="194" t="str">
        <f>IF(INDEX(tab_MinKomp[Programowanie obiektowe (PHP) / Objektprogrammierung],MATCH($B411,tab_MinKomp[[Stanowisko / Position ]:[Stanowisko / Position ]],0))="n/a","n/a",CQ411-INDEX(tab_MinKomp[Programowanie obiektowe (PHP) / Objektprogrammierung],MATCH($B411,tab_MinKomp[[Stanowisko / Position ]:[Stanowisko / Position ]],0)))</f>
        <v>n/a</v>
      </c>
      <c r="CR412" s="194" t="str">
        <f>IF(INDEX(tab_MinKomp[Scrum],MATCH($B411,tab_MinKomp[[Stanowisko / Position ]:[Stanowisko / Position ]],0))="n/a","n/a",CR411-INDEX(tab_MinKomp[Scrum],MATCH($B411,tab_MinKomp[[Stanowisko / Position ]:[Stanowisko / Position ]],0)))</f>
        <v>n/a</v>
      </c>
      <c r="CS412" s="194" t="str">
        <f>IF(INDEX(tab_MinKomp[SQL (MySQL)],MATCH($B411,tab_MinKomp[[Stanowisko / Position ]:[Stanowisko / Position ]],0))="n/a","n/a",CS411-INDEX(tab_MinKomp[SQL (MySQL)],MATCH($B411,tab_MinKomp[[Stanowisko / Position ]:[Stanowisko / Position ]],0)))</f>
        <v>n/a</v>
      </c>
      <c r="CT412" s="194" t="str">
        <f>IF(INDEX(tab_MinKomp[Javascript],MATCH($B411,tab_MinKomp[[Stanowisko / Position ]:[Stanowisko / Position ]],0))="n/a","n/a",CT411-INDEX(tab_MinKomp[Javascript],MATCH($B411,tab_MinKomp[[Stanowisko / Position ]:[Stanowisko / Position ]],0)))</f>
        <v>n/a</v>
      </c>
      <c r="CU412" s="194" t="str">
        <f>IF(INDEX(tab_MinKomp[Joomla],MATCH($B411,tab_MinKomp[[Stanowisko / Position ]:[Stanowisko / Position ]],0))="n/a","n/a",CU411-INDEX(tab_MinKomp[Joomla],MATCH($B411,tab_MinKomp[[Stanowisko / Position ]:[Stanowisko / Position ]],0)))</f>
        <v>n/a</v>
      </c>
      <c r="CV412" s="194" t="str">
        <f>IF(INDEX(tab_MinKomp[Bash],MATCH($B411,tab_MinKomp[[Stanowisko / Position ]:[Stanowisko / Position ]],0))="n/a","n/a",CV411-INDEX(tab_MinKomp[Bash],MATCH($B411,tab_MinKomp[[Stanowisko / Position ]:[Stanowisko / Position ]],0)))</f>
        <v>n/a</v>
      </c>
      <c r="CW412" s="194">
        <f>IF(INDEX(tab_MinKomp[Systemy MES (HYDRA / SFMS)],MATCH($B411,tab_MinKomp[[Stanowisko / Position ]:[Stanowisko / Position ]],0))="n/a","n/a",CW411-INDEX(tab_MinKomp[Systemy MES (HYDRA / SFMS)],MATCH($B411,tab_MinKomp[[Stanowisko / Position ]:[Stanowisko / Position ]],0)))</f>
        <v>1</v>
      </c>
      <c r="CX412" s="194" t="str">
        <f>IF(INDEX(tab_MinKomp[HTML / CSS],MATCH($B411,tab_MinKomp[[Stanowisko / Position ]:[Stanowisko / Position ]],0))="n/a","n/a",CX411-INDEX(tab_MinKomp[HTML / CSS],MATCH($B411,tab_MinKomp[[Stanowisko / Position ]:[Stanowisko / Position ]],0)))</f>
        <v>n/a</v>
      </c>
      <c r="CY412" s="194" t="str">
        <f>IF(INDEX(tab_MinKomp[SYSTEM PR],MATCH($B411,tab_MinKomp[[Stanowisko / Position ]:[Stanowisko / Position ]],0))="n/a","n/a",CY411-INDEX(tab_MinKomp[SYSTEM PR],MATCH($B411,tab_MinKomp[[Stanowisko / Position ]:[Stanowisko / Position ]],0)))</f>
        <v>n/a</v>
      </c>
      <c r="CZ412" s="194" t="str">
        <f>IF(INDEX(tab_MinKomp[System Einkauf XP / EBA],MATCH($B411,tab_MinKomp[[Stanowisko / Position ]:[Stanowisko / Position ]],0))="n/a","n/a",CZ411-INDEX(tab_MinKomp[System Einkauf XP / EBA],MATCH($B411,tab_MinKomp[[Stanowisko / Position ]:[Stanowisko / Position ]],0)))</f>
        <v>n/a</v>
      </c>
      <c r="DA412" s="194" t="str">
        <f>IF(INDEX(tab_MinKomp[Techniki negocjacyjne / Verhandlungstechniken],MATCH($B411,tab_MinKomp[[Stanowisko / Position ]:[Stanowisko / Position ]],0))="n/a","n/a",DA411-INDEX(tab_MinKomp[Techniki negocjacyjne / Verhandlungstechniken],MATCH($B411,tab_MinKomp[[Stanowisko / Position ]:[Stanowisko / Position ]],0)))</f>
        <v>n/a</v>
      </c>
      <c r="DB412" s="194" t="str">
        <f>IF(INDEX(tab_MinKomp[Znajomość rynku branżowego / Kenntnis des Industrie Marktes],MATCH($B411,tab_MinKomp[[Stanowisko / Position ]:[Stanowisko / Position ]],0))="n/a","n/a",DB411-INDEX(tab_MinKomp[Znajomość rynku branżowego / Kenntnis des Industrie Marktes],MATCH($B411,tab_MinKomp[[Stanowisko / Position ]:[Stanowisko / Position ]],0)))</f>
        <v>n/a</v>
      </c>
      <c r="DC412" s="194" t="str">
        <f>IF(INDEX(tab_MinKomp[SUPPLIER MANAGEMENT],MATCH($B411,tab_MinKomp[[Stanowisko / Position ]:[Stanowisko / Position ]],0))="n/a","n/a",DC411-INDEX(tab_MinKomp[SUPPLIER MANAGEMENT],MATCH($B411,tab_MinKomp[[Stanowisko / Position ]:[Stanowisko / Position ]],0)))</f>
        <v>n/a</v>
      </c>
      <c r="DD412" s="194" t="str">
        <f>IF(INDEX(tab_MinKomp[SUPPLIER MANAGEMENT],MATCH($B411,tab_MinKomp[[Stanowisko / Position ]:[Stanowisko / Position ]],0))="n/a","n/a",DD411-INDEX(tab_MinKomp[SUPPLIER MANAGEMENT],MATCH($B411,tab_MinKomp[[Stanowisko / Position ]:[Stanowisko / Position ]],0)))</f>
        <v>n/a</v>
      </c>
      <c r="DE412" s="194" t="str">
        <f>IF(INDEX(tab_MinKomp[SUPPLIER MANAGEMENT],MATCH($B411,tab_MinKomp[[Stanowisko / Position ]:[Stanowisko / Position ]],0))="n/a","n/a",DE411-INDEX(tab_MinKomp[SUPPLIER MANAGEMENT],MATCH($B411,tab_MinKomp[[Stanowisko / Position ]:[Stanowisko / Position ]],0)))</f>
        <v>n/a</v>
      </c>
      <c r="DF412" s="194">
        <f>IF(INDEX(tab_MinKomp[LEAN MANAGEMENT],MATCH($B411,tab_MinKomp[[Stanowisko / Position ]:[Stanowisko / Position ]],0))="n/a","n/a",DF411-INDEX(tab_MinKomp[LEAN MANAGEMENT],MATCH($B411,tab_MinKomp[[Stanowisko / Position ]:[Stanowisko / Position ]],0)))</f>
        <v>1</v>
      </c>
      <c r="DG412" s="194" t="str">
        <f>IF(INDEX(tab_MinKomp[PPAP/PSW],MATCH($B411,tab_MinKomp[[Stanowisko / Position ]:[Stanowisko / Position ]],0))="n/a","n/a",DG411-INDEX(tab_MinKomp[PPAP/PSW],MATCH($B411,tab_MinKomp[[Stanowisko / Position ]:[Stanowisko / Position ]],0)))</f>
        <v>n/a</v>
      </c>
      <c r="DH412" s="194" t="str">
        <f>IF(INDEX(tab_MinKomp[SUPPLIER MANAGEMENT],MATCH($B411,tab_MinKomp[[Stanowisko / Position ]:[Stanowisko / Position ]],0))="n/a","n/a",DH411-INDEX(tab_MinKomp[SUPPLIER MANAGEMENT],MATCH($B411,tab_MinKomp[[Stanowisko / Position ]:[Stanowisko / Position ]],0)))</f>
        <v>n/a</v>
      </c>
      <c r="DI412" s="194" t="str">
        <f>IF(INDEX(tab_MinKomp[OBSŁUGA PORTALI KLIENTA / Kundenportale],MATCH($B411,tab_MinKomp[[Stanowisko / Position ]:[Stanowisko / Position ]],0))="n/a","n/a",DI411-INDEX(tab_MinKomp[OBSŁUGA PORTALI KLIENTA / Kundenportale],MATCH($B411,tab_MinKomp[[Stanowisko / Position ]:[Stanowisko / Position ]],0)))</f>
        <v>n/a</v>
      </c>
      <c r="DJ412" s="194" t="str">
        <f>IF(INDEX(tab_MinKomp[Obsługa systemu BABTECQ / BABTECQ System],MATCH($B411,tab_MinKomp[[Stanowisko / Position ]:[Stanowisko / Position ]],0))="n/a","n/a",DJ411-INDEX(tab_MinKomp[Obsługa systemu BABTECQ / BABTECQ System],MATCH($B411,tab_MinKomp[[Stanowisko / Position ]:[Stanowisko / Position ]],0)))</f>
        <v>n/a</v>
      </c>
      <c r="DK412" s="194" t="str">
        <f>IF(INDEX(tab_MinKomp[Rysunek techniczny / technische Zeichnung],MATCH($B411,tab_MinKomp[[Stanowisko / Position ]:[Stanowisko / Position ]],0))="n/a","n/a",DK411-INDEX(tab_MinKomp[Rysunek techniczny / technische Zeichnung],MATCH($B411,tab_MinKomp[[Stanowisko / Position ]:[Stanowisko / Position ]],0)))</f>
        <v>n/a</v>
      </c>
      <c r="DL412" s="194" t="str">
        <f>IF(INDEX(tab_MinKomp[Kalibracja / Kalibrierung],MATCH($B411,tab_MinKomp[[Stanowisko / Position ]:[Stanowisko / Position ]],0))="n/a","n/a",DL411-INDEX(tab_MinKomp[Kalibracja / Kalibrierung],MATCH($B411,tab_MinKomp[[Stanowisko / Position ]:[Stanowisko / Position ]],0)))</f>
        <v>n/a</v>
      </c>
      <c r="DM412" s="194" t="str">
        <f>IF(INDEX(tab_MinKomp[Rekwalifikacja / Requalifizierung],MATCH($B411,tab_MinKomp[[Stanowisko / Position ]:[Stanowisko / Position ]],0))="n/a","n/a",DM411-INDEX(tab_MinKomp[Rekwalifikacja / Requalifizierung],MATCH($B411,tab_MinKomp[[Stanowisko / Position ]:[Stanowisko / Position ]],0)))</f>
        <v>n/a</v>
      </c>
      <c r="DN412" s="190" t="str">
        <f>IF(INDEX(tab_MinKomp[Testy czystości / Reinheitstests],MATCH($B411,tab_MinKomp[[Stanowisko / Position ]:[Stanowisko / Position ]],0))="n/a","n/a",DN411-INDEX(tab_MinKomp[Testy czystości / Reinheitstests],MATCH($B411,tab_MinKomp[[Stanowisko / Position ]:[Stanowisko / Position ]],0)))</f>
        <v>n/a</v>
      </c>
      <c r="DO412" s="190" t="str">
        <f>IF(INDEX(tab_MinKomp[Testy czystości / Reinheitstests],MATCH($B411,tab_MinKomp[[Stanowisko / Position ]:[Stanowisko / Position ]],0))="n/a","n/a",DO411-INDEX(tab_MinKomp[Testy czystości / Reinheitstests],MATCH($B411,tab_MinKomp[[Stanowisko / Position ]:[Stanowisko / Position ]],0)))</f>
        <v>n/a</v>
      </c>
      <c r="DP412" s="190" t="str">
        <f>IF(INDEX(tab_MinKomp[Testy czystości / Reinheitstests],MATCH($B411,tab_MinKomp[[Stanowisko / Position ]:[Stanowisko / Position ]],0))="n/a","n/a",DP411-INDEX(tab_MinKomp[Testy czystości / Reinheitstests],MATCH($B411,tab_MinKomp[[Stanowisko / Position ]:[Stanowisko / Position ]],0)))</f>
        <v>n/a</v>
      </c>
      <c r="DQ412" s="190" t="str">
        <f>IF(INDEX(tab_MinKomp[Testy czystości / Reinheitstests],MATCH($B411,tab_MinKomp[[Stanowisko / Position ]:[Stanowisko / Position ]],0))="n/a","n/a",DQ411-INDEX(tab_MinKomp[Testy czystości / Reinheitstests],MATCH($B411,tab_MinKomp[[Stanowisko / Position ]:[Stanowisko / Position ]],0)))</f>
        <v>n/a</v>
      </c>
      <c r="DR412" s="190" t="str">
        <f>IF(INDEX(tab_MinKomp[Testy czystości / Reinheitstests],MATCH($B411,tab_MinKomp[[Stanowisko / Position ]:[Stanowisko / Position ]],0))="n/a","n/a",DR411-INDEX(tab_MinKomp[Testy czystości / Reinheitstests],MATCH($B411,tab_MinKomp[[Stanowisko / Position ]:[Stanowisko / Position ]],0)))</f>
        <v>n/a</v>
      </c>
      <c r="DS412" s="190" t="str">
        <f>IF(INDEX(tab_MinKomp[Testy czystości / Reinheitstests],MATCH($B411,tab_MinKomp[[Stanowisko / Position ]:[Stanowisko / Position ]],0))="n/a","n/a",DS411-INDEX(tab_MinKomp[Testy czystości / Reinheitstests],MATCH($B411,tab_MinKomp[[Stanowisko / Position ]:[Stanowisko / Position ]],0)))</f>
        <v>n/a</v>
      </c>
      <c r="DT412" s="194" t="str">
        <f>IF(INDEX(tab_MinKomp[SUPPLIER MANAGEMENT],MATCH($B411,tab_MinKomp[[Stanowisko / Position ]:[Stanowisko / Position ]],0))="n/a","n/a",DT411-INDEX(tab_MinKomp[SUPPLIER MANAGEMENT],MATCH($B411,tab_MinKomp[[Stanowisko / Position ]:[Stanowisko / Position ]],0)))</f>
        <v>n/a</v>
      </c>
      <c r="DU412" s="190" t="str">
        <f>IF(INDEX(tab_MinKomp[Testy czystości / Reinheitstests],MATCH($B411,tab_MinKomp[[Stanowisko / Position ]:[Stanowisko / Position ]],0))="n/a","n/a",DU411-INDEX(tab_MinKomp[Testy czystości / Reinheitstests],MATCH($B411,tab_MinKomp[[Stanowisko / Position ]:[Stanowisko / Position ]],0)))</f>
        <v>n/a</v>
      </c>
      <c r="DV412" s="190" t="str">
        <f>IF(INDEX(tab_MinKomp[Testy czystości / Reinheitstests],MATCH($B411,tab_MinKomp[[Stanowisko / Position ]:[Stanowisko / Position ]],0))="n/a","n/a",DV411-INDEX(tab_MinKomp[Testy czystości / Reinheitstests],MATCH($B411,tab_MinKomp[[Stanowisko / Position ]:[Stanowisko / Position ]],0)))</f>
        <v>n/a</v>
      </c>
      <c r="DW412" s="190" t="str">
        <f>IF(INDEX(tab_MinKomp[Testy czystości / Reinheitstests],MATCH($B411,tab_MinKomp[[Stanowisko / Position ]:[Stanowisko / Position ]],0))="n/a","n/a",DW411-INDEX(tab_MinKomp[Testy czystości / Reinheitstests],MATCH($B411,tab_MinKomp[[Stanowisko / Position ]:[Stanowisko / Position ]],0)))</f>
        <v>n/a</v>
      </c>
      <c r="DX412" s="190" t="str">
        <f>IF(INDEX(tab_MinKomp[Testy czystości / Reinheitstests],MATCH($B411,tab_MinKomp[[Stanowisko / Position ]:[Stanowisko / Position ]],0))="n/a","n/a",DX411-INDEX(tab_MinKomp[Testy czystości / Reinheitstests],MATCH($B411,tab_MinKomp[[Stanowisko / Position ]:[Stanowisko / Position ]],0)))</f>
        <v>n/a</v>
      </c>
      <c r="DY412" s="190" t="str">
        <f>IF(INDEX(tab_MinKomp[Testy czystości / Reinheitstests],MATCH($B411,tab_MinKomp[[Stanowisko / Position ]:[Stanowisko / Position ]],0))="n/a","n/a",DY411-INDEX(tab_MinKomp[Testy czystości / Reinheitstests],MATCH($B411,tab_MinKomp[[Stanowisko / Position ]:[Stanowisko / Position ]],0)))</f>
        <v>n/a</v>
      </c>
      <c r="DZ412" s="190" t="str">
        <f>IF(INDEX(tab_MinKomp[Testy czystości / Reinheitstests],MATCH($B411,tab_MinKomp[[Stanowisko / Position ]:[Stanowisko / Position ]],0))="n/a","n/a",DZ411-INDEX(tab_MinKomp[Testy czystości / Reinheitstests],MATCH($B411,tab_MinKomp[[Stanowisko / Position ]:[Stanowisko / Position ]],0)))</f>
        <v>n/a</v>
      </c>
      <c r="EA412" s="194" t="str">
        <f>IF(INDEX(tab_MinKomp[SUPPLIER MANAGEMENT],MATCH($B411,tab_MinKomp[[Stanowisko / Position ]:[Stanowisko / Position ]],0))="n/a","n/a",EA411-INDEX(tab_MinKomp[SUPPLIER MANAGEMENT],MATCH($B411,tab_MinKomp[[Stanowisko / Position ]:[Stanowisko / Position ]],0)))</f>
        <v>n/a</v>
      </c>
      <c r="EB412" s="190" t="str">
        <f>IF(INDEX(tab_MinKomp[Testy czystości / Reinheitstests],MATCH($B411,tab_MinKomp[[Stanowisko / Position ]:[Stanowisko / Position ]],0))="n/a","n/a",EB411-INDEX(tab_MinKomp[Testy czystości / Reinheitstests],MATCH($B411,tab_MinKomp[[Stanowisko / Position ]:[Stanowisko / Position ]],0)))</f>
        <v>n/a</v>
      </c>
      <c r="EC412" s="190" t="str">
        <f>IF(INDEX(tab_MinKomp[Testy czystości / Reinheitstests],MATCH($B411,tab_MinKomp[[Stanowisko / Position ]:[Stanowisko / Position ]],0))="n/a","n/a",EC411-INDEX(tab_MinKomp[Testy czystości / Reinheitstests],MATCH($B411,tab_MinKomp[[Stanowisko / Position ]:[Stanowisko / Position ]],0)))</f>
        <v>n/a</v>
      </c>
      <c r="ED412" s="190" t="str">
        <f>IF(INDEX(tab_MinKomp[Testy czystości / Reinheitstests],MATCH($B411,tab_MinKomp[[Stanowisko / Position ]:[Stanowisko / Position ]],0))="n/a","n/a",ED411-INDEX(tab_MinKomp[Testy czystości / Reinheitstests],MATCH($B411,tab_MinKomp[[Stanowisko / Position ]:[Stanowisko / Position ]],0)))</f>
        <v>n/a</v>
      </c>
      <c r="EE412" s="190" t="str">
        <f>IF(INDEX(tab_MinKomp[Testy czystości / Reinheitstests],MATCH($B411,tab_MinKomp[[Stanowisko / Position ]:[Stanowisko / Position ]],0))="n/a","n/a",EE411-INDEX(tab_MinKomp[Testy czystości / Reinheitstests],MATCH($B411,tab_MinKomp[[Stanowisko / Position ]:[Stanowisko / Position ]],0)))</f>
        <v>n/a</v>
      </c>
      <c r="EF412" s="190" t="str">
        <f>IF(INDEX(tab_MinKomp[Testy czystości / Reinheitstests],MATCH($B411,tab_MinKomp[[Stanowisko / Position ]:[Stanowisko / Position ]],0))="n/a","n/a",EF411-INDEX(tab_MinKomp[Testy czystości / Reinheitstests],MATCH($B411,tab_MinKomp[[Stanowisko / Position ]:[Stanowisko / Position ]],0)))</f>
        <v>n/a</v>
      </c>
      <c r="EG412" s="190" t="str">
        <f>IF(INDEX(tab_MinKomp[Testy czystości / Reinheitstests],MATCH($B411,tab_MinKomp[[Stanowisko / Position ]:[Stanowisko / Position ]],0))="n/a","n/a",EG411-INDEX(tab_MinKomp[Testy czystości / Reinheitstests],MATCH($B411,tab_MinKomp[[Stanowisko / Position ]:[Stanowisko / Position ]],0)))</f>
        <v>n/a</v>
      </c>
      <c r="EH412" s="190" t="str">
        <f>IF(INDEX(tab_MinKomp[Testy czystości / Reinheitstests],MATCH($B411,tab_MinKomp[[Stanowisko / Position ]:[Stanowisko / Position ]],0))="n/a","n/a",EH411-INDEX(tab_MinKomp[Testy czystości / Reinheitstests],MATCH($B411,tab_MinKomp[[Stanowisko / Position ]:[Stanowisko / Position ]],0)))</f>
        <v>n/a</v>
      </c>
      <c r="EI412" s="190" t="str">
        <f>IF(INDEX(tab_MinKomp[Testy czystości / Reinheitstests],MATCH($B411,tab_MinKomp[[Stanowisko / Position ]:[Stanowisko / Position ]],0))="n/a","n/a",EI411-INDEX(tab_MinKomp[Testy czystości / Reinheitstests],MATCH($B411,tab_MinKomp[[Stanowisko / Position ]:[Stanowisko / Position ]],0)))</f>
        <v>n/a</v>
      </c>
      <c r="EJ412" s="190" t="str">
        <f>IF(INDEX(tab_MinKomp[Testy czystości / Reinheitstests],MATCH($B411,tab_MinKomp[[Stanowisko / Position ]:[Stanowisko / Position ]],0))="n/a","n/a",EJ411-INDEX(tab_MinKomp[Testy czystości / Reinheitstests],MATCH($B411,tab_MinKomp[[Stanowisko / Position ]:[Stanowisko / Position ]],0)))</f>
        <v>n/a</v>
      </c>
      <c r="EK412" s="190" t="str">
        <f>IF(INDEX(tab_MinKomp[Testy czystości / Reinheitstests],MATCH($B411,tab_MinKomp[[Stanowisko / Position ]:[Stanowisko / Position ]],0))="n/a","n/a",EK411-INDEX(tab_MinKomp[Testy czystości / Reinheitstests],MATCH($B411,tab_MinKomp[[Stanowisko / Position ]:[Stanowisko / Position ]],0)))</f>
        <v>n/a</v>
      </c>
      <c r="EL412" s="190" t="str">
        <f>IF(INDEX(tab_MinKomp[Testy czystości / Reinheitstests],MATCH($B411,tab_MinKomp[[Stanowisko / Position ]:[Stanowisko / Position ]],0))="n/a","n/a",EL411-INDEX(tab_MinKomp[Testy czystości / Reinheitstests],MATCH($B411,tab_MinKomp[[Stanowisko / Position ]:[Stanowisko / Position ]],0)))</f>
        <v>n/a</v>
      </c>
      <c r="EM412" s="190" t="str">
        <f>IF(INDEX(tab_MinKomp[Testy czystości / Reinheitstests],MATCH($B411,tab_MinKomp[[Stanowisko / Position ]:[Stanowisko / Position ]],0))="n/a","n/a",EM411-INDEX(tab_MinKomp[Testy czystości / Reinheitstests],MATCH($B411,tab_MinKomp[[Stanowisko / Position ]:[Stanowisko / Position ]],0)))</f>
        <v>n/a</v>
      </c>
      <c r="EN412" s="190" t="str">
        <f>IF(INDEX(tab_MinKomp[Testy czystości / Reinheitstests],MATCH($B411,tab_MinKomp[[Stanowisko / Position ]:[Stanowisko / Position ]],0))="n/a","n/a",EN411-INDEX(tab_MinKomp[Testy czystości / Reinheitstests],MATCH($B411,tab_MinKomp[[Stanowisko / Position ]:[Stanowisko / Position ]],0)))</f>
        <v>n/a</v>
      </c>
      <c r="EO412" s="194" t="str">
        <f>IF(INDEX(tab_MinKomp[Konserwacja Rep],MATCH($B411,tab_MinKomp[[Stanowisko / Position ]:[Stanowisko / Position ]],0))="n/a","n/a",EO411-INDEX(tab_MinKomp[Konserwacja Rep],MATCH($B411,tab_MinKomp[[Stanowisko / Position ]:[Stanowisko / Position ]],0)))</f>
        <v>n/a</v>
      </c>
      <c r="EP412" s="194" t="str">
        <f>IF(INDEX(tab_MinKomp[[Konserwacja Engel ]],MATCH($B411,tab_MinKomp[[Stanowisko / Position ]:[Stanowisko / Position ]],0))="n/a","n/a",EP411-INDEX(tab_MinKomp[[Konserwacja Engel ]],MATCH($B411,tab_MinKomp[[Stanowisko / Position ]:[Stanowisko / Position ]],0)))</f>
        <v>n/a</v>
      </c>
      <c r="EQ412" s="194" t="str">
        <f>IF(INDEX(tab_MinKomp[Konserwacja B 50],MATCH($B411,tab_MinKomp[[Stanowisko / Position ]:[Stanowisko / Position ]],0))="n/a","n/a",EQ411-INDEX(tab_MinKomp[Konserwacja B 50],MATCH($B411,tab_MinKomp[[Stanowisko / Position ]:[Stanowisko / Position ]],0)))</f>
        <v>n/a</v>
      </c>
      <c r="ER412" s="194" t="str">
        <f>IF(INDEX(tab_MinKomp[[Konserwacja EOL ]],MATCH($B411,tab_MinKomp[[Stanowisko / Position ]:[Stanowisko / Position ]],0))="n/a","n/a",ER411-INDEX(tab_MinKomp[[Konserwacja EOL ]],MATCH($B411,tab_MinKomp[[Stanowisko / Position ]:[Stanowisko / Position ]],0)))</f>
        <v>n/a</v>
      </c>
      <c r="ES412" s="194" t="str">
        <f>IF(INDEX(tab_MinKomp[Konserwacja Branson],MATCH($B411,tab_MinKomp[[Stanowisko / Position ]:[Stanowisko / Position ]],0))="n/a","n/a",ES411-INDEX(tab_MinKomp[Konserwacja Branson],MATCH($B411,tab_MinKomp[[Stanowisko / Position ]:[Stanowisko / Position ]],0)))</f>
        <v>n/a</v>
      </c>
      <c r="ET412" s="194" t="str">
        <f>IF(INDEX(tab_MinKomp[Konserwacja coolery],MATCH($B411,tab_MinKomp[[Stanowisko / Position ]:[Stanowisko / Position ]],0))="n/a","n/a",ET411-INDEX(tab_MinKomp[Konserwacja coolery],MATCH($B411,tab_MinKomp[[Stanowisko / Position ]:[Stanowisko / Position ]],0)))</f>
        <v>n/a</v>
      </c>
      <c r="EU412" s="194" t="str">
        <f>IF(INDEX(tab_MinKomp[Konserwacja piecy],MATCH($B411,tab_MinKomp[[Stanowisko / Position ]:[Stanowisko / Position ]],0))="n/a","n/a",EU411-INDEX(tab_MinKomp[Konserwacja piecy],MATCH($B411,tab_MinKomp[[Stanowisko / Position ]:[Stanowisko / Position ]],0)))</f>
        <v>n/a</v>
      </c>
      <c r="EV412" s="194" t="str">
        <f>IF(INDEX(tab_MinKomp[Rysunek techniczny- czytanie],MATCH($B411,tab_MinKomp[[Stanowisko / Position ]:[Stanowisko / Position ]],0))="n/a","n/a",EV411-INDEX(tab_MinKomp[Rysunek techniczny- czytanie],MATCH($B411,tab_MinKomp[[Stanowisko / Position ]:[Stanowisko / Position ]],0)))</f>
        <v>n/a</v>
      </c>
      <c r="EW412" s="194" t="str">
        <f>IF(INDEX(tab_MinKomp[Elektryka],MATCH($B411,tab_MinKomp[[Stanowisko / Position ]:[Stanowisko / Position ]],0))="n/a","n/a",EW411-INDEX(tab_MinKomp[Elektryka],MATCH($B411,tab_MinKomp[[Stanowisko / Position ]:[Stanowisko / Position ]],0)))</f>
        <v>n/a</v>
      </c>
      <c r="EX412" s="194" t="str">
        <f>IF(INDEX(tab_MinKomp[Pneumatyka],MATCH($B411,tab_MinKomp[[Stanowisko / Position ]:[Stanowisko / Position ]],0))="n/a","n/a",EX411-INDEX(tab_MinKomp[Pneumatyka],MATCH($B411,tab_MinKomp[[Stanowisko / Position ]:[Stanowisko / Position ]],0)))</f>
        <v>n/a</v>
      </c>
      <c r="EY412" s="194" t="str">
        <f>IF(INDEX(tab_MinKomp[[Hydraulika ]],MATCH($B411,tab_MinKomp[[Stanowisko / Position ]:[Stanowisko / Position ]],0))="n/a","n/a",EY411-INDEX(tab_MinKomp[[Hydraulika ]],MATCH($B411,tab_MinKomp[[Stanowisko / Position ]:[Stanowisko / Position ]],0)))</f>
        <v>n/a</v>
      </c>
      <c r="EZ412" s="194" t="str">
        <f>IF(INDEX(tab_MinKomp[Podciśnienie],MATCH($B411,tab_MinKomp[[Stanowisko / Position ]:[Stanowisko / Position ]],0))="n/a","n/a",EZ411-INDEX(tab_MinKomp[Podciśnienie],MATCH($B411,tab_MinKomp[[Stanowisko / Position ]:[Stanowisko / Position ]],0)))</f>
        <v>n/a</v>
      </c>
      <c r="FA412" s="194" t="str">
        <f>IF(INDEX(tab_MinKomp[Usuwanie awarii],MATCH($B411,tab_MinKomp[[Stanowisko / Position ]:[Stanowisko / Position ]],0))="n/a","n/a",FA411-INDEX(tab_MinKomp[Usuwanie awarii],MATCH($B411,tab_MinKomp[[Stanowisko / Position ]:[Stanowisko / Position ]],0)))</f>
        <v>n/a</v>
      </c>
      <c r="FB412" s="194" t="str">
        <f>IF(INDEX(tab_MinKomp[Obsługa robotów],MATCH($B411,tab_MinKomp[[Stanowisko / Position ]:[Stanowisko / Position ]],0))="n/a","n/a",FB411-INDEX(tab_MinKomp[Obsługa robotów],MATCH($B411,tab_MinKomp[[Stanowisko / Position ]:[Stanowisko / Position ]],0)))</f>
        <v>n/a</v>
      </c>
      <c r="FC412" s="194" t="str">
        <f>IF(INDEX(tab_MinKomp[Obsługa sterowania maszyny],MATCH($B411,tab_MinKomp[[Stanowisko / Position ]:[Stanowisko / Position ]],0))="n/a","n/a",FC411-INDEX(tab_MinKomp[Obsługa sterowania maszyny],MATCH($B411,tab_MinKomp[[Stanowisko / Position ]:[Stanowisko / Position ]],0)))</f>
        <v>n/a</v>
      </c>
      <c r="FD412" s="194" t="str">
        <f>IF(INDEX(tab_MinKomp[Usuwanie przyczyn żródłowych],MATCH($B411,tab_MinKomp[[Stanowisko / Position ]:[Stanowisko / Position ]],0))="n/a","n/a",FD411-INDEX(tab_MinKomp[Usuwanie przyczyn żródłowych],MATCH($B411,tab_MinKomp[[Stanowisko / Position ]:[Stanowisko / Position ]],0)))</f>
        <v>n/a</v>
      </c>
      <c r="FE412" s="194" t="str">
        <f>IF(INDEX(tab_MinKomp[Cmms stosowanie],MATCH($B411,tab_MinKomp[[Stanowisko / Position ]:[Stanowisko / Position ]],0))="n/a","n/a",FE411-INDEX(tab_MinKomp[Cmms stosowanie],MATCH($B411,tab_MinKomp[[Stanowisko / Position ]:[Stanowisko / Position ]],0)))</f>
        <v>n/a</v>
      </c>
      <c r="FF412" s="190" t="str">
        <f>IF(INDEX(tab_MinKomp[Testy czystości / Reinheitstests],MATCH($B411,tab_MinKomp[[Stanowisko / Position ]:[Stanowisko / Position ]],0))="n/a","n/a",FF411-INDEX(tab_MinKomp[Testy czystości / Reinheitstests],MATCH($B411,tab_MinKomp[[Stanowisko / Position ]:[Stanowisko / Position ]],0)))</f>
        <v>n/a</v>
      </c>
      <c r="FG412" s="194" t="str">
        <f>IF(INDEX(tab_MinKomp[Czyszczenie form plastikowych],MATCH($B411,tab_MinKomp[[Stanowisko / Position ]:[Stanowisko / Position ]],0))="n/a","n/a",FG411-INDEX(tab_MinKomp[Czyszczenie form plastikowych],MATCH($B411,tab_MinKomp[[Stanowisko / Position ]:[Stanowisko / Position ]],0)))</f>
        <v>n/a</v>
      </c>
      <c r="FH412" s="194" t="str">
        <f>IF(INDEX(tab_MinKomp[Wymiana form plastik],MATCH($B411,tab_MinKomp[[Stanowisko / Position ]:[Stanowisko / Position ]],0))="n/a","n/a",FH411-INDEX(tab_MinKomp[Wymiana form plastik],MATCH($B411,tab_MinKomp[[Stanowisko / Position ]:[Stanowisko / Position ]],0)))</f>
        <v>n/a</v>
      </c>
      <c r="FI412" s="194" t="str">
        <f>IF(INDEX(tab_MinKomp[Wymiana form guma],MATCH($B411,tab_MinKomp[[Stanowisko / Position ]:[Stanowisko / Position ]],0))="n/a","n/a",FI411-INDEX(tab_MinKomp[Wymiana form guma],MATCH($B411,tab_MinKomp[[Stanowisko / Position ]:[Stanowisko / Position ]],0)))</f>
        <v>n/a</v>
      </c>
      <c r="FJ412" s="194" t="str">
        <f>IF(INDEX(tab_MinKomp[Konserwacja KK],MATCH($B411,tab_MinKomp[[Stanowisko / Position ]:[Stanowisko / Position ]],0))="n/a","n/a",FJ411-INDEX(tab_MinKomp[Konserwacja KK],MATCH($B411,tab_MinKomp[[Stanowisko / Position ]:[Stanowisko / Position ]],0)))</f>
        <v>n/a</v>
      </c>
      <c r="FK412" s="194" t="str">
        <f>IF(INDEX(tab_MinKomp[Konserwacja form guma],MATCH($B411,tab_MinKomp[[Stanowisko / Position ]:[Stanowisko / Position ]],0))="n/a","n/a",FK411-INDEX(tab_MinKomp[Konserwacja form guma],MATCH($B411,tab_MinKomp[[Stanowisko / Position ]:[Stanowisko / Position ]],0)))</f>
        <v>n/a</v>
      </c>
      <c r="FL412" s="194" t="str">
        <f>IF(INDEX(tab_MinKomp[Konserwacja form plastiki],MATCH($B411,tab_MinKomp[[Stanowisko / Position ]:[Stanowisko / Position ]],0))="n/a","n/a",FL411-INDEX(tab_MinKomp[Konserwacja form plastiki],MATCH($B411,tab_MinKomp[[Stanowisko / Position ]:[Stanowisko / Position ]],0)))</f>
        <v>n/a</v>
      </c>
      <c r="FM412" s="194" t="str">
        <f>IF(INDEX(tab_MinKomp[Konserwacja Gorącego Kanału],MATCH($B411,tab_MinKomp[[Stanowisko / Position ]:[Stanowisko / Position ]],0))="n/a","n/a",FM411-INDEX(tab_MinKomp[Konserwacja Gorącego Kanału],MATCH($B411,tab_MinKomp[[Stanowisko / Position ]:[Stanowisko / Position ]],0)))</f>
        <v>n/a</v>
      </c>
      <c r="FN412" s="194" t="str">
        <f>IF(INDEX(tab_MinKomp[Konserwacja Gorącego Kanału],MATCH($B411,tab_MinKomp[[Stanowisko / Position ]:[Stanowisko / Position ]],0))="n/a","n/a",FN411-INDEX(tab_MinKomp[Konserwacja Gorącego Kanału],MATCH($B411,tab_MinKomp[[Stanowisko / Position ]:[Stanowisko / Position ]],0)))</f>
        <v>n/a</v>
      </c>
      <c r="FO412" s="194" t="str">
        <f>IF(INDEX(tab_MinKomp[Konserwacja Gorącego Kanału],MATCH($B411,tab_MinKomp[[Stanowisko / Position ]:[Stanowisko / Position ]],0))="n/a","n/a",FO411-INDEX(tab_MinKomp[Konserwacja Gorącego Kanału],MATCH($B411,tab_MinKomp[[Stanowisko / Position ]:[Stanowisko / Position ]],0)))</f>
        <v>n/a</v>
      </c>
      <c r="FP412" s="194" t="str">
        <f>IF(INDEX(tab_MinKomp[Konserwacja Gorącego Kanału],MATCH($B411,tab_MinKomp[[Stanowisko / Position ]:[Stanowisko / Position ]],0))="n/a","n/a",FP411-INDEX(tab_MinKomp[Konserwacja Gorącego Kanału],MATCH($B411,tab_MinKomp[[Stanowisko / Position ]:[Stanowisko / Position ]],0)))</f>
        <v>n/a</v>
      </c>
      <c r="FQ412" s="196" t="str">
        <f>IF(INDEX(tab_MinKomp[Język angielski / Englisch],MATCH($B411,tab_MinKomp[[Stanowisko / Position ]:[Stanowisko / Position ]],0))="n/a","n/a",FQ411-INDEX(tab_MinKomp[Język angielski / Englisch],MATCH($B411,tab_MinKomp[[Stanowisko / Position ]:[Stanowisko / Position ]],0)))</f>
        <v>n/a</v>
      </c>
      <c r="FR412" s="196" t="str">
        <f>IF(INDEX(tab_MinKomp[Język niemiecki / Deutsch],MATCH($B411,tab_MinKomp[[Stanowisko / Position ]:[Stanowisko / Position ]],0))="n/a","n/a",FR411-INDEX(tab_MinKomp[Język niemiecki / Deutsch],MATCH($B411,tab_MinKomp[[Stanowisko / Position ]:[Stanowisko / Position ]],0)))</f>
        <v>n/a</v>
      </c>
      <c r="FS412" s="194">
        <f>IF(INDEX(tab_MinKomp[Zarządzanie dokumentacją procesową / Process dokumentation management],MATCH($B411,tab_MinKomp[[Stanowisko / Position ]:[Stanowisko / Position ]],0))="n/a","n/a",FS411-INDEX(tab_MinKomp[Zarządzanie dokumentacją procesową / Process dokumentation management],MATCH($B411,tab_MinKomp[[Stanowisko / Position ]:[Stanowisko / Position ]],0)))</f>
        <v>0</v>
      </c>
      <c r="FT412" s="194">
        <f>IF(INDEX(tab_MinKomp[Znajomość procesów z obszaru / Kenntiss der prozesse in dem Bereich],MATCH($B411,tab_MinKomp[[Stanowisko / Position ]:[Stanowisko / Position ]],0))="n/a","n/a",FT411-INDEX(tab_MinKomp[Znajomość procesów z obszaru / Kenntiss der prozesse in dem Bereich],MATCH($B411,tab_MinKomp[[Stanowisko / Position ]:[Stanowisko / Position ]],0)))</f>
        <v>0</v>
      </c>
      <c r="FU412" s="194">
        <f>IF(INDEX(tab_MinKomp[optymalizacja procesów / Prozessoptymalisierung],MATCH($B411,tab_MinKomp[[Stanowisko / Position ]:[Stanowisko / Position ]],0))="n/a","n/a",FU411-INDEX(tab_MinKomp[optymalizacja procesów / Prozessoptymalisierung],MATCH($B411,tab_MinKomp[[Stanowisko / Position ]:[Stanowisko / Position ]],0)))</f>
        <v>0</v>
      </c>
      <c r="FV412" s="194">
        <f>IF(INDEX(tab_MinKomp[Umiejętności szkoleniowe / Trainingsfähigkeiten],MATCH($B411,tab_MinKomp[[Stanowisko / Position ]:[Stanowisko / Position ]],0))="n/a","n/a",FV411-INDEX(tab_MinKomp[Umiejętności szkoleniowe / Trainingsfähigkeiten],MATCH($B411,tab_MinKomp[[Stanowisko / Position ]:[Stanowisko / Position ]],0)))</f>
        <v>2</v>
      </c>
      <c r="FW412" s="194">
        <f>IF(INDEX(tab_MinKomp[Analityczne myślenie, podejście / Analitysches Denken, Einstellung],MATCH($B411,tab_MinKomp[[Stanowisko / Position ]:[Stanowisko / Position ]],0))="n/a","n/a",FW411-INDEX(tab_MinKomp[Analityczne myślenie, podejście / Analitysches Denken, Einstellung],MATCH($B411,tab_MinKomp[[Stanowisko / Position ]:[Stanowisko / Position ]],0)))</f>
        <v>1</v>
      </c>
      <c r="FX412" s="194">
        <f>IF(INDEX(tab_MinKomp[Dokładność, precyzja w dzialaniu / Genauigkeit, Präzision in die Arbeit],MATCH($B411,tab_MinKomp[[Stanowisko / Position ]:[Stanowisko / Position ]],0))="n/a","n/a",FX411-INDEX(tab_MinKomp[Dokładność, precyzja w dzialaniu / Genauigkeit, Präzision in die Arbeit],MATCH($B411,tab_MinKomp[[Stanowisko / Position ]:[Stanowisko / Position ]],0)))</f>
        <v>1</v>
      </c>
      <c r="FY412" s="194">
        <f>IF(INDEX(tab_MinKomp[Dyspozycyjność / Verfügbarkeit],MATCH($B411,tab_MinKomp[[Stanowisko / Position ]:[Stanowisko / Position ]],0))="n/a","n/a",FY411-INDEX(tab_MinKomp[Dyspozycyjność / Verfügbarkeit],MATCH($B411,tab_MinKomp[[Stanowisko / Position ]:[Stanowisko / Position ]],0)))</f>
        <v>0</v>
      </c>
      <c r="FZ412" s="194">
        <f>IF(INDEX(tab_MinKomp[Zaangażowanie / 
Engagement],MATCH($B411,tab_MinKomp[[Stanowisko / Position ]:[Stanowisko / Position ]],0))="n/a","n/a",FZ411-INDEX(tab_MinKomp[Zaangażowanie / 
Engagement],MATCH($B411,tab_MinKomp[[Stanowisko / Position ]:[Stanowisko / Position ]],0)))</f>
        <v>1</v>
      </c>
      <c r="GA412" s="194" t="str">
        <f>IF(INDEX(tab_MinKomp[Konserwacja form guma],MATCH($B411,tab_MinKomp[[Stanowisko / Position ]:[Stanowisko / Position ]],0))="n/a","n/a",GA411-INDEX(tab_MinKomp[Konserwacja form guma],MATCH($B411,tab_MinKomp[[Stanowisko / Position ]:[Stanowisko / Position ]],0)))</f>
        <v>n/a</v>
      </c>
      <c r="GB412" s="194" t="str">
        <f>IF(INDEX(tab_MinKomp[Konserwacja form plastiki],MATCH($B411,tab_MinKomp[[Stanowisko / Position ]:[Stanowisko / Position ]],0))="n/a","n/a",GB411-INDEX(tab_MinKomp[Konserwacja form plastiki],MATCH($B411,tab_MinKomp[[Stanowisko / Position ]:[Stanowisko / Position ]],0)))</f>
        <v>n/a</v>
      </c>
      <c r="GC412" s="194">
        <f>IF(INDEX(tab_MinKomp[Elastyczność w działaniu],MATCH($B411,tab_MinKomp[[Stanowisko / Position ]:[Stanowisko / Position ]],0))="n/a","n/a",GC411-INDEX(tab_MinKomp[Elastyczność w działaniu],MATCH($B411,tab_MinKomp[[Stanowisko / Position ]:[Stanowisko / Position ]],0)))</f>
        <v>0</v>
      </c>
      <c r="GD412" s="194">
        <f>IF(INDEX(tab_MinKomp[Komunikatywność],MATCH($B411,tab_MinKomp[[Stanowisko / Position ]:[Stanowisko / Position ]],0))="n/a","n/a",GD411-INDEX(tab_MinKomp[Komunikatywność],MATCH($B411,tab_MinKomp[[Stanowisko / Position ]:[Stanowisko / Position ]],0)))</f>
        <v>1</v>
      </c>
      <c r="GE412" s="193" t="str">
        <f>IF(INDEX(tab_MinKomp[Motywowanie i budowanie zaangażowania zespołu],MATCH($B411,tab_MinKomp[[Stanowisko / Position ]:[Stanowisko / Position ]],0))="n/a","n/a",GE411-INDEX(tab_MinKomp[Motywowanie i budowanie zaangażowania zespołu],MATCH($B411,tab_MinKomp[[Stanowisko / Position ]:[Stanowisko / Position ]],0)))</f>
        <v>n/a</v>
      </c>
      <c r="GF412" s="186" t="s">
        <v>248</v>
      </c>
      <c r="GG412" s="186" t="s">
        <v>248</v>
      </c>
      <c r="GH412" s="186" t="s">
        <v>248</v>
      </c>
      <c r="GI412" s="186" t="s">
        <v>248</v>
      </c>
      <c r="GJ412" s="186" t="s">
        <v>248</v>
      </c>
      <c r="GK412" s="186" t="s">
        <v>248</v>
      </c>
      <c r="GL412" s="186" t="s">
        <v>248</v>
      </c>
      <c r="GM412" s="186" t="s">
        <v>248</v>
      </c>
      <c r="GN412" s="186" t="s">
        <v>248</v>
      </c>
      <c r="GO412" s="186" t="s">
        <v>248</v>
      </c>
      <c r="GP412" s="186" t="s">
        <v>248</v>
      </c>
      <c r="GQ412" s="186" t="s">
        <v>248</v>
      </c>
      <c r="GR412" s="186" t="s">
        <v>248</v>
      </c>
      <c r="GS412" s="186" t="s">
        <v>248</v>
      </c>
      <c r="GT412" s="186" t="s">
        <v>248</v>
      </c>
      <c r="GU412" s="186" t="s">
        <v>248</v>
      </c>
      <c r="GV412" s="186" t="s">
        <v>248</v>
      </c>
      <c r="GW412" s="186" t="s">
        <v>248</v>
      </c>
      <c r="GX412" s="186" t="s">
        <v>248</v>
      </c>
      <c r="GY412" s="186" t="s">
        <v>248</v>
      </c>
      <c r="GZ412" s="261" t="s">
        <v>248</v>
      </c>
      <c r="HA412" s="261" t="s">
        <v>248</v>
      </c>
      <c r="HB412" s="191">
        <f>SUM(G412:GE412)/(HB411-(SUM(G412:GE412)))</f>
        <v>0.28205128205128205</v>
      </c>
    </row>
    <row r="413" spans="1:210" ht="24.9" customHeight="1" x14ac:dyDescent="0.3">
      <c r="A413" s="286" t="s">
        <v>321</v>
      </c>
      <c r="B413" s="286" t="s">
        <v>315</v>
      </c>
      <c r="C413" s="286" t="s">
        <v>398</v>
      </c>
      <c r="D413" s="286">
        <v>152</v>
      </c>
      <c r="E413" s="396" t="s">
        <v>595</v>
      </c>
      <c r="F413" s="287" t="s">
        <v>374</v>
      </c>
      <c r="G413" s="260">
        <v>2</v>
      </c>
      <c r="H413" s="260">
        <v>1</v>
      </c>
      <c r="I413" s="260">
        <v>2</v>
      </c>
      <c r="J413" s="260">
        <v>1</v>
      </c>
      <c r="K413" s="260">
        <v>1</v>
      </c>
      <c r="L413" s="260" t="s">
        <v>248</v>
      </c>
      <c r="M413" s="260" t="s">
        <v>248</v>
      </c>
      <c r="N413" s="260" t="s">
        <v>248</v>
      </c>
      <c r="O413" s="260">
        <v>1</v>
      </c>
      <c r="P413" s="260">
        <v>1</v>
      </c>
      <c r="Q413" s="260" t="s">
        <v>248</v>
      </c>
      <c r="R413" s="260" t="s">
        <v>248</v>
      </c>
      <c r="S413" s="260" t="s">
        <v>248</v>
      </c>
      <c r="T413" s="260" t="s">
        <v>248</v>
      </c>
      <c r="U413" s="260" t="s">
        <v>248</v>
      </c>
      <c r="V413" s="260" t="s">
        <v>248</v>
      </c>
      <c r="W413" s="260" t="s">
        <v>248</v>
      </c>
      <c r="X413" s="260" t="s">
        <v>248</v>
      </c>
      <c r="Y413" s="260" t="s">
        <v>248</v>
      </c>
      <c r="Z413" s="260" t="s">
        <v>248</v>
      </c>
      <c r="AA413" s="260" t="s">
        <v>248</v>
      </c>
      <c r="AB413" s="260" t="s">
        <v>248</v>
      </c>
      <c r="AC413" s="260" t="s">
        <v>248</v>
      </c>
      <c r="AD413" s="260" t="s">
        <v>248</v>
      </c>
      <c r="AE413" s="260" t="s">
        <v>248</v>
      </c>
      <c r="AF413" s="260" t="s">
        <v>248</v>
      </c>
      <c r="AG413" s="260" t="s">
        <v>248</v>
      </c>
      <c r="AH413" s="260" t="s">
        <v>248</v>
      </c>
      <c r="AI413" s="260" t="s">
        <v>248</v>
      </c>
      <c r="AJ413" s="260" t="s">
        <v>248</v>
      </c>
      <c r="AK413" s="260" t="s">
        <v>248</v>
      </c>
      <c r="AL413" s="260">
        <v>1</v>
      </c>
      <c r="AM413" s="260" t="s">
        <v>248</v>
      </c>
      <c r="AN413" s="260" t="s">
        <v>248</v>
      </c>
      <c r="AO413" s="260">
        <v>2</v>
      </c>
      <c r="AP413" s="260" t="s">
        <v>248</v>
      </c>
      <c r="AQ413" s="260">
        <v>2</v>
      </c>
      <c r="AR413" s="260" t="s">
        <v>248</v>
      </c>
      <c r="AS413" s="260" t="s">
        <v>248</v>
      </c>
      <c r="AT413" s="260" t="s">
        <v>248</v>
      </c>
      <c r="AU413" s="260" t="s">
        <v>248</v>
      </c>
      <c r="AV413" s="260">
        <v>2</v>
      </c>
      <c r="AW413" s="260">
        <v>1</v>
      </c>
      <c r="AX413" s="260" t="s">
        <v>248</v>
      </c>
      <c r="AY413" s="260" t="s">
        <v>248</v>
      </c>
      <c r="AZ413" s="260" t="s">
        <v>248</v>
      </c>
      <c r="BA413" s="260"/>
      <c r="BB413" s="260"/>
      <c r="BC413" s="260" t="s">
        <v>248</v>
      </c>
      <c r="BD413" s="260" t="s">
        <v>248</v>
      </c>
      <c r="BE413" s="260" t="s">
        <v>248</v>
      </c>
      <c r="BF413" s="260" t="s">
        <v>248</v>
      </c>
      <c r="BG413" s="260" t="s">
        <v>248</v>
      </c>
      <c r="BH413" s="260" t="s">
        <v>248</v>
      </c>
      <c r="BI413" s="260" t="s">
        <v>248</v>
      </c>
      <c r="BJ413" s="260" t="s">
        <v>248</v>
      </c>
      <c r="BK413" s="260" t="s">
        <v>248</v>
      </c>
      <c r="BL413" s="260" t="s">
        <v>248</v>
      </c>
      <c r="BM413" s="260" t="s">
        <v>248</v>
      </c>
      <c r="BN413" s="260" t="s">
        <v>248</v>
      </c>
      <c r="BO413" s="260" t="s">
        <v>248</v>
      </c>
      <c r="BP413" s="260" t="s">
        <v>248</v>
      </c>
      <c r="BQ413" s="260"/>
      <c r="BR413" s="260" t="s">
        <v>248</v>
      </c>
      <c r="BS413" s="260">
        <v>2</v>
      </c>
      <c r="BT413" s="260" t="s">
        <v>248</v>
      </c>
      <c r="BU413" s="260">
        <v>2</v>
      </c>
      <c r="BV413" s="260" t="s">
        <v>248</v>
      </c>
      <c r="BW413" s="260">
        <v>1</v>
      </c>
      <c r="BX413" s="260">
        <v>2</v>
      </c>
      <c r="BY413" s="260" t="s">
        <v>248</v>
      </c>
      <c r="BZ413" s="260">
        <v>1</v>
      </c>
      <c r="CA413" s="260" t="s">
        <v>248</v>
      </c>
      <c r="CB413" s="260">
        <v>2</v>
      </c>
      <c r="CC413" s="260">
        <v>2</v>
      </c>
      <c r="CD413" s="260">
        <v>2</v>
      </c>
      <c r="CE413" s="260">
        <v>1</v>
      </c>
      <c r="CF413" s="260"/>
      <c r="CG413" s="260"/>
      <c r="CH413" s="260" t="s">
        <v>248</v>
      </c>
      <c r="CI413" s="260" t="s">
        <v>248</v>
      </c>
      <c r="CJ413" s="260" t="s">
        <v>248</v>
      </c>
      <c r="CK413" s="260" t="s">
        <v>248</v>
      </c>
      <c r="CL413" s="260" t="s">
        <v>248</v>
      </c>
      <c r="CM413" s="260" t="s">
        <v>248</v>
      </c>
      <c r="CN413" s="260" t="s">
        <v>248</v>
      </c>
      <c r="CO413" s="260" t="s">
        <v>248</v>
      </c>
      <c r="CP413" s="260" t="s">
        <v>248</v>
      </c>
      <c r="CQ413" s="260" t="s">
        <v>248</v>
      </c>
      <c r="CR413" s="260" t="s">
        <v>248</v>
      </c>
      <c r="CS413" s="260" t="s">
        <v>248</v>
      </c>
      <c r="CT413" s="260" t="s">
        <v>248</v>
      </c>
      <c r="CU413" s="260" t="s">
        <v>248</v>
      </c>
      <c r="CV413" s="260" t="s">
        <v>248</v>
      </c>
      <c r="CW413" s="260">
        <v>2</v>
      </c>
      <c r="CX413" s="260" t="s">
        <v>248</v>
      </c>
      <c r="CY413" s="260" t="s">
        <v>248</v>
      </c>
      <c r="CZ413" s="260" t="s">
        <v>248</v>
      </c>
      <c r="DA413" s="260" t="s">
        <v>248</v>
      </c>
      <c r="DB413" s="260" t="s">
        <v>248</v>
      </c>
      <c r="DC413" s="260" t="s">
        <v>248</v>
      </c>
      <c r="DD413" s="260" t="s">
        <v>248</v>
      </c>
      <c r="DE413" s="260" t="s">
        <v>248</v>
      </c>
      <c r="DF413" s="260">
        <v>1</v>
      </c>
      <c r="DG413" s="260" t="s">
        <v>248</v>
      </c>
      <c r="DH413" s="260" t="s">
        <v>248</v>
      </c>
      <c r="DI413" s="260" t="s">
        <v>248</v>
      </c>
      <c r="DJ413" s="260" t="s">
        <v>248</v>
      </c>
      <c r="DK413" s="260" t="s">
        <v>248</v>
      </c>
      <c r="DL413" s="260" t="s">
        <v>248</v>
      </c>
      <c r="DM413" s="260" t="s">
        <v>248</v>
      </c>
      <c r="DN413" s="260" t="s">
        <v>248</v>
      </c>
      <c r="DO413" s="260" t="s">
        <v>248</v>
      </c>
      <c r="DP413" s="260" t="s">
        <v>248</v>
      </c>
      <c r="DQ413" s="260" t="s">
        <v>248</v>
      </c>
      <c r="DR413" s="260" t="s">
        <v>248</v>
      </c>
      <c r="DS413" s="260" t="s">
        <v>248</v>
      </c>
      <c r="DT413" s="260" t="s">
        <v>248</v>
      </c>
      <c r="DU413" s="260" t="s">
        <v>248</v>
      </c>
      <c r="DV413" s="260" t="s">
        <v>248</v>
      </c>
      <c r="DW413" s="260" t="s">
        <v>248</v>
      </c>
      <c r="DX413" s="260" t="s">
        <v>248</v>
      </c>
      <c r="DY413" s="260" t="s">
        <v>248</v>
      </c>
      <c r="DZ413" s="260" t="s">
        <v>248</v>
      </c>
      <c r="EA413" s="260" t="s">
        <v>248</v>
      </c>
      <c r="EB413" s="260" t="s">
        <v>248</v>
      </c>
      <c r="EC413" s="260" t="s">
        <v>248</v>
      </c>
      <c r="ED413" s="260" t="s">
        <v>248</v>
      </c>
      <c r="EE413" s="260" t="s">
        <v>248</v>
      </c>
      <c r="EF413" s="260" t="s">
        <v>248</v>
      </c>
      <c r="EG413" s="260" t="s">
        <v>248</v>
      </c>
      <c r="EH413" s="260" t="s">
        <v>248</v>
      </c>
      <c r="EI413" s="260" t="s">
        <v>248</v>
      </c>
      <c r="EJ413" s="260" t="s">
        <v>248</v>
      </c>
      <c r="EK413" s="260" t="s">
        <v>248</v>
      </c>
      <c r="EL413" s="285" t="s">
        <v>248</v>
      </c>
      <c r="EM413" s="285" t="s">
        <v>248</v>
      </c>
      <c r="EN413" s="285" t="s">
        <v>248</v>
      </c>
      <c r="EO413" s="260" t="s">
        <v>248</v>
      </c>
      <c r="EP413" s="260" t="s">
        <v>248</v>
      </c>
      <c r="EQ413" s="260" t="s">
        <v>248</v>
      </c>
      <c r="ER413" s="260" t="s">
        <v>248</v>
      </c>
      <c r="ES413" s="260" t="s">
        <v>248</v>
      </c>
      <c r="ET413" s="260" t="s">
        <v>248</v>
      </c>
      <c r="EU413" s="260" t="s">
        <v>248</v>
      </c>
      <c r="EV413" s="260" t="s">
        <v>248</v>
      </c>
      <c r="EW413" s="260" t="s">
        <v>248</v>
      </c>
      <c r="EX413" s="260" t="s">
        <v>248</v>
      </c>
      <c r="EY413" s="260" t="s">
        <v>248</v>
      </c>
      <c r="EZ413" s="260" t="s">
        <v>248</v>
      </c>
      <c r="FA413" s="260" t="s">
        <v>248</v>
      </c>
      <c r="FB413" s="260" t="s">
        <v>248</v>
      </c>
      <c r="FC413" s="260" t="s">
        <v>248</v>
      </c>
      <c r="FD413" s="260" t="s">
        <v>248</v>
      </c>
      <c r="FE413" s="260" t="s">
        <v>248</v>
      </c>
      <c r="FF413" s="260" t="s">
        <v>248</v>
      </c>
      <c r="FG413" s="260" t="s">
        <v>248</v>
      </c>
      <c r="FH413" s="260" t="s">
        <v>248</v>
      </c>
      <c r="FI413" s="260" t="s">
        <v>248</v>
      </c>
      <c r="FJ413" s="260" t="s">
        <v>248</v>
      </c>
      <c r="FK413" s="260" t="s">
        <v>248</v>
      </c>
      <c r="FL413" s="260" t="s">
        <v>248</v>
      </c>
      <c r="FM413" s="260" t="s">
        <v>248</v>
      </c>
      <c r="FN413" s="260" t="s">
        <v>248</v>
      </c>
      <c r="FO413" s="260" t="s">
        <v>248</v>
      </c>
      <c r="FP413" s="260" t="s">
        <v>248</v>
      </c>
      <c r="FQ413" s="288" t="s">
        <v>248</v>
      </c>
      <c r="FR413" s="288" t="s">
        <v>248</v>
      </c>
      <c r="FS413" s="260">
        <v>1</v>
      </c>
      <c r="FT413" s="260">
        <v>1</v>
      </c>
      <c r="FU413" s="260">
        <v>2</v>
      </c>
      <c r="FV413" s="260">
        <v>2</v>
      </c>
      <c r="FW413" s="260">
        <v>1</v>
      </c>
      <c r="FX413" s="260">
        <v>1</v>
      </c>
      <c r="FY413" s="260">
        <v>1</v>
      </c>
      <c r="FZ413" s="260">
        <v>2</v>
      </c>
      <c r="GA413" s="260" t="s">
        <v>248</v>
      </c>
      <c r="GB413" s="260" t="s">
        <v>248</v>
      </c>
      <c r="GC413" s="260">
        <v>2</v>
      </c>
      <c r="GD413" s="260">
        <v>2</v>
      </c>
      <c r="GE413" s="260" t="s">
        <v>248</v>
      </c>
      <c r="GF413" s="260" t="s">
        <v>248</v>
      </c>
      <c r="GG413" s="260" t="s">
        <v>248</v>
      </c>
      <c r="GH413" s="260" t="s">
        <v>248</v>
      </c>
      <c r="GI413" s="260" t="s">
        <v>248</v>
      </c>
      <c r="GJ413" s="260" t="s">
        <v>248</v>
      </c>
      <c r="GK413" s="260" t="s">
        <v>248</v>
      </c>
      <c r="GL413" s="260" t="s">
        <v>248</v>
      </c>
      <c r="GM413" s="260" t="s">
        <v>248</v>
      </c>
      <c r="GN413" s="260" t="s">
        <v>248</v>
      </c>
      <c r="GO413" s="260" t="s">
        <v>248</v>
      </c>
      <c r="GP413" s="260" t="s">
        <v>248</v>
      </c>
      <c r="GQ413" s="260" t="s">
        <v>248</v>
      </c>
      <c r="GR413" s="260" t="s">
        <v>248</v>
      </c>
      <c r="GS413" s="260" t="s">
        <v>248</v>
      </c>
      <c r="GT413" s="260" t="s">
        <v>248</v>
      </c>
      <c r="GU413" s="260" t="s">
        <v>248</v>
      </c>
      <c r="GV413" s="260" t="s">
        <v>248</v>
      </c>
      <c r="GW413" s="260" t="s">
        <v>248</v>
      </c>
      <c r="GX413" s="260" t="s">
        <v>248</v>
      </c>
      <c r="GY413" s="260" t="s">
        <v>248</v>
      </c>
      <c r="GZ413" s="289" t="s">
        <v>248</v>
      </c>
      <c r="HA413" s="289" t="s">
        <v>248</v>
      </c>
      <c r="HB413" s="290">
        <f>SUM(G413:GE413)</f>
        <v>50</v>
      </c>
    </row>
    <row r="414" spans="1:210" ht="24.9" customHeight="1" thickBot="1" x14ac:dyDescent="0.35">
      <c r="A414" s="291" t="str">
        <f>A413</f>
        <v>Prod.-Q-5</v>
      </c>
      <c r="B414" s="291" t="str">
        <f>B413</f>
        <v>Pracownik Produkcji</v>
      </c>
      <c r="C414" s="291" t="str">
        <f>C413</f>
        <v>ŁB</v>
      </c>
      <c r="D414" s="291">
        <f>D413</f>
        <v>152</v>
      </c>
      <c r="E414" s="397"/>
      <c r="F414" s="292" t="s">
        <v>375</v>
      </c>
      <c r="G414" s="293">
        <f>IF(INDEX(tab_MinKomp[Przepisy BHP / BHP Vorschriften],MATCH($B413,tab_MinKomp[Stanowisko / Position ],0))="n/a","n/a",G413-INDEX(tab_MinKomp[Przepisy BHP / BHP Vorschriften],MATCH($B413,tab_MinKomp[Stanowisko / Position ],0)))</f>
        <v>0</v>
      </c>
      <c r="H414" s="294">
        <f>IF(INDEX(tab_MinKomp[Przepisy PPOŻ / Brandschutzbestimmungen],MATCH($B413,tab_MinKomp[Stanowisko / Position ],0))="n/a","n/a",H413-INDEX(tab_MinKomp[Przepisy PPOŻ / Brandschutzbestimmungen],MATCH($B413,tab_MinKomp[Stanowisko / Position ],0)))</f>
        <v>0</v>
      </c>
      <c r="I414" s="294">
        <f>IF(INDEX(tab_MinKomp[Ryzyko zawodowe na stanowiskach pracyv/ Berufliche Risiken an Arbeitsstellen],MATCH($B413,tab_MinKomp[Stanowisko / Position ],0))="n/a","n/a",I413-INDEX(tab_MinKomp[Ryzyko zawodowe na stanowiskach pracyv/ Berufliche Risiken an Arbeitsstellen],MATCH($B413,tab_MinKomp[Stanowisko / Position ],0)))</f>
        <v>0</v>
      </c>
      <c r="J414" s="294">
        <f>IF(INDEX(tab_MinKomp[Gospodarka substancjami niebezpiecznymi / Gefahrstoffmanagement],MATCH($B413,tab_MinKomp[Stanowisko / Position ],0))="n/a","n/a",J413-INDEX(tab_MinKomp[Gospodarka substancjami niebezpiecznymi / Gefahrstoffmanagement],MATCH($B413,tab_MinKomp[Stanowisko / Position ],0)))</f>
        <v>0</v>
      </c>
      <c r="K414" s="294">
        <f>IF(INDEX(tab_MinKomp[Gospodarka odpadami / Abfallwirtschaft],MATCH($B413,tab_MinKomp[Stanowisko / Position ],0))="n/a","n/a",K413-INDEX(tab_MinKomp[Gospodarka odpadami / Abfallwirtschaft],MATCH($B413,tab_MinKomp[Stanowisko / Position ],0)))</f>
        <v>0</v>
      </c>
      <c r="L414" s="295" t="str">
        <f>IF(INDEX(tab_MinKomp[Przepisy kodeksu pracy / Bestimmungen des Arbeitsgesetzes],MATCH($B413,tab_MinKomp[Stanowisko / Position ],0))="n/a","n/a",L413-INDEX(tab_MinKomp[Przepisy kodeksu pracy / Bestimmungen des Arbeitsgesetzes],MATCH($B413,tab_MinKomp[Stanowisko / Position ],0)))</f>
        <v>n/a</v>
      </c>
      <c r="M414" s="296" t="str">
        <f>IF(INDEX(tab_MinKomp[Przepisy o ub.społ. ZUS  / Sozialversicherungsvorschriften],MATCH($B413,tab_MinKomp[Stanowisko / Position ],0))="n/a","n/a",M413-INDEX(tab_MinKomp[Przepisy o ub.społ. ZUS  / Sozialversicherungsvorschriften],MATCH($B413,tab_MinKomp[Stanowisko / Position ],0)))</f>
        <v>n/a</v>
      </c>
      <c r="N414" s="295" t="str">
        <f>IF(INDEX(tab_MinKomp[PRZEPISY O PDOF /persönlich Einkommensteuergesetz ],MATCH($B413,tab_MinKomp[Stanowisko / Position ],0))="n/a","n/a",N413-INDEX(tab_MinKomp[PRZEPISY O PDOF /persönlich Einkommensteuergesetz ],MATCH($B413,tab_MinKomp[Stanowisko / Position ],0)))</f>
        <v>n/a</v>
      </c>
      <c r="O414" s="295">
        <f>IF(INDEX(tab_MinKomp[Regulamin pracy / Arbeitsordnung],MATCH($B413,tab_MinKomp[Stanowisko / Position ],0))="n/a","n/a",O413-INDEX(tab_MinKomp[Regulamin pracy / Arbeitsordnung],MATCH($B413,tab_MinKomp[Stanowisko / Position ],0)))</f>
        <v>0</v>
      </c>
      <c r="P414" s="295">
        <f>IF(INDEX(tab_MinKomp[Regulamin wynagradzania / Vergütungsordnung],MATCH($B413,tab_MinKomp[Stanowisko / Position ],0))="n/a","n/a",P413-INDEX(tab_MinKomp[Regulamin wynagradzania / Vergütungsordnung],MATCH($B413,tab_MinKomp[Stanowisko / Position ],0)))</f>
        <v>0</v>
      </c>
      <c r="Q414" s="295" t="str">
        <f>IF(INDEX(tab_MinKomp[System R2PŁATNIK PRO: Płace / Lohnabrechnung],MATCH($B413,tab_MinKomp[Stanowisko / Position ],0))="n/a","n/a",Q413-INDEX(tab_MinKomp[System R2PŁATNIK PRO: Płace / Lohnabrechnung],MATCH($B413,tab_MinKomp[Stanowisko / Position ],0)))</f>
        <v>n/a</v>
      </c>
      <c r="R414" s="295" t="str">
        <f>IF(INDEX(tab_MinKomp[SystemR2PŁATNIK PRO: KADRY / Personaldaten],MATCH($B413,tab_MinKomp[Stanowisko / Position ],0))="n/a","n/a",R413-INDEX(tab_MinKomp[SystemR2PŁATNIK PRO: KADRY / Personaldaten],MATCH($B413,tab_MinKomp[Stanowisko / Position ],0)))</f>
        <v>n/a</v>
      </c>
      <c r="S414" s="295" t="str">
        <f>IF(INDEX(tab_MinKomp[SYSTEM R2PŁATNIK PRO: zarządzanie pracownikami / Arbeitsverwaltung],MATCH($B413,tab_MinKomp[Stanowisko / Position ],0))="n/a","n/a",S413-INDEX(tab_MinKomp[SYSTEM R2PŁATNIK PRO: zarządzanie pracownikami / Arbeitsverwaltung],MATCH($B413,tab_MinKomp[Stanowisko / Position ],0)))</f>
        <v>n/a</v>
      </c>
      <c r="T414" s="295" t="str">
        <f>IF(INDEX(tab_MinKomp[Doradztwo, wsparcie personalne / Personalberatung und Unterstützung],MATCH($B413,tab_MinKomp[Stanowisko / Position ],0))="n/a","n/a",T413-INDEX(tab_MinKomp[Doradztwo, wsparcie personalne / Personalberatung und Unterstützung],MATCH($B413,tab_MinKomp[Stanowisko / Position ],0)))</f>
        <v>n/a</v>
      </c>
      <c r="U414" s="295" t="str">
        <f>IF(INDEX(tab_MinKomp[Przepisy o podatku VAT / MwSt.- Gesetz],MATCH($B413,tab_MinKomp[Stanowisko / Position ],0))="n/a","n/a",U413-INDEX(tab_MinKomp[Przepisy o podatku VAT / MwSt.- Gesetz],MATCH($B413,tab_MinKomp[Stanowisko / Position ],0)))</f>
        <v>n/a</v>
      </c>
      <c r="V414" s="295" t="str">
        <f>IF(INDEX(tab_MinKomp[PrzepisyPDOP / geschäftlich Einkommensteuergesetz],MATCH($B413,tab_MinKomp[Stanowisko / Position ],0))="n/a","n/a",V413-INDEX(tab_MinKomp[PrzepisyPDOP / geschäftlich Einkommensteuergesetz],MATCH($B413,tab_MinKomp[Stanowisko / Position ],0)))</f>
        <v>n/a</v>
      </c>
      <c r="W414" s="295" t="str">
        <f>IF(INDEX(tab_MinKomp[System BAAN / FINANSE (FIBU)],MATCH($B413,tab_MinKomp[Stanowisko / Position ],0))="n/a","n/a",W413-INDEX(tab_MinKomp[System BAAN / FINANSE (FIBU)],MATCH($B413,tab_MinKomp[Stanowisko / Position ],0)))</f>
        <v>n/a</v>
      </c>
      <c r="X414" s="295" t="str">
        <f>IF(INDEX(tab_MinKomp[Systemy pomocnicze / Hilfssysteme(STOCKPROGRAM, KALK2000 etc.)],MATCH($B413,tab_MinKomp[Stanowisko / Position ],0))="n/a","n/a",X413-INDEX(tab_MinKomp[Systemy pomocnicze / Hilfssysteme(STOCKPROGRAM, KALK2000 etc.)],MATCH($B413,tab_MinKomp[Stanowisko / Position ],0)))</f>
        <v>n/a</v>
      </c>
      <c r="Y414" s="295" t="str">
        <f>IF(INDEX(tab_MinKomp[Polityka rachunkowości / Buchführungspolitik],MATCH($B413,tab_MinKomp[Stanowisko / Position ],0))="n/a","n/a",Y413-INDEX(tab_MinKomp[Polityka rachunkowości / Buchführungspolitik],MATCH($B413,tab_MinKomp[Stanowisko / Position ],0)))</f>
        <v>n/a</v>
      </c>
      <c r="Z414" s="295" t="str">
        <f>IF(INDEX(tab_MinKomp[Ustawa o rachunkowości / Rechnungslegungsgesetz],MATCH($B413,tab_MinKomp[Stanowisko / Position ],0))="n/a","n/a",Z413-INDEX(tab_MinKomp[Ustawa o rachunkowości / Rechnungslegungsgesetz],MATCH($B413,tab_MinKomp[Stanowisko / Position ],0)))</f>
        <v>n/a</v>
      </c>
      <c r="AA414" s="295" t="str">
        <f>IF(INDEX(tab_MinKomp[WORKFLOW - TS-100],MATCH($B413,tab_MinKomp[Stanowisko / Position ],0))="n/a","n/a",AA413-INDEX(tab_MinKomp[WORKFLOW - TS-100],MATCH($B413,tab_MinKomp[Stanowisko / Position ],0)))</f>
        <v>n/a</v>
      </c>
      <c r="AB414" s="295" t="str">
        <f>IF(INDEX(tab_MinKomp[WORKFLOW - SFMS],MATCH($B413,tab_MinKomp[Stanowisko / Position ],0))="n/a","n/a",AB413-INDEX(tab_MinKomp[WORKFLOW - SFMS],MATCH($B413,tab_MinKomp[Stanowisko / Position ],0)))</f>
        <v>n/a</v>
      </c>
      <c r="AC414" s="295" t="str">
        <f>IF(INDEX(tab_MinKomp[System ISO 9001:2015],MATCH($B413,tab_MinKomp[Stanowisko / Position ],0))="n/a","n/a",AC413-INDEX(tab_MinKomp[System ISO 9001:2015],MATCH($B413,tab_MinKomp[Stanowisko / Position ],0)))</f>
        <v>n/a</v>
      </c>
      <c r="AD414" s="295" t="str">
        <f>IF(INDEX(tab_MinKomp[System ISO 9001:2015],MATCH($B413,tab_MinKomp[Stanowisko / Position ],0))="n/a","n/a",AD413-INDEX(tab_MinKomp[System ISO 9001:2015],MATCH($B413,tab_MinKomp[Stanowisko / Position ],0)))</f>
        <v>n/a</v>
      </c>
      <c r="AE414" s="295" t="str">
        <f>IF(INDEX(tab_MinKomp[System ISO 9001:2015],MATCH($B413,tab_MinKomp[Stanowisko / Position ],0))="n/a","n/a",AE413-INDEX(tab_MinKomp[System ISO 9001:2015],MATCH($B413,tab_MinKomp[Stanowisko / Position ],0)))</f>
        <v>n/a</v>
      </c>
      <c r="AF414" s="295" t="str">
        <f>IF(INDEX(tab_MinKomp[System ISO 9001:2015],MATCH($B413,tab_MinKomp[Stanowisko / Position ],0))="n/a","n/a",AF413-INDEX(tab_MinKomp[System ISO 9001:2015],MATCH($B413,tab_MinKomp[Stanowisko / Position ],0)))</f>
        <v>n/a</v>
      </c>
      <c r="AG414" s="295" t="str">
        <f>IF(INDEX(tab_MinKomp[Wymagania VDA 6.3 Process / Forderungen],MATCH($B413,tab_MinKomp[Stanowisko / Position ],0))="n/a","n/a",AG413-INDEX(tab_MinKomp[Wymagania VDA 6.3 Process / Forderungen],MATCH($B413,tab_MinKomp[Stanowisko / Position ],0)))</f>
        <v>n/a</v>
      </c>
      <c r="AH414" s="295" t="str">
        <f>IF(INDEX(tab_MinKomp[Wymagania VDA 6.5 Product / Forderungen],MATCH($B413,tab_MinKomp[Stanowisko / Position ],0))="n/a","n/a",AH413-INDEX(tab_MinKomp[Wymagania VDA 6.5 Product / Forderungen],MATCH($B413,tab_MinKomp[Stanowisko / Position ],0)))</f>
        <v>n/a</v>
      </c>
      <c r="AI414" s="295" t="str">
        <f>IF(INDEX(tab_MinKomp[System ISO 9001:2015],MATCH($B413,tab_MinKomp[Stanowisko / Position ],0))="n/a","n/a",AI413-INDEX(tab_MinKomp[System ISO 9001:2015],MATCH($B413,tab_MinKomp[Stanowisko / Position ],0)))</f>
        <v>n/a</v>
      </c>
      <c r="AJ414" s="295" t="str">
        <f>IF(INDEX(tab_MinKomp[Auditor systemu ISO 17021:2018],MATCH($B413,tab_MinKomp[Stanowisko / Position ],0))="n/a","n/a",AJ413-INDEX(tab_MinKomp[Auditor systemu ISO 17021:2018],MATCH($B413,tab_MinKomp[Stanowisko / Position ],0)))</f>
        <v>n/a</v>
      </c>
      <c r="AK414" s="295" t="str">
        <f>IF(INDEX(tab_MinKomp[Pełnomocnik systemu / Systemvertreter],MATCH($B413,tab_MinKomp[Stanowisko / Position ],0))="n/a","n/a",AK413-INDEX(tab_MinKomp[Pełnomocnik systemu / Systemvertreter],MATCH($B413,tab_MinKomp[Stanowisko / Position ],0)))</f>
        <v>n/a</v>
      </c>
      <c r="AL414" s="295">
        <f>IF(INDEX(tab_MinKomp[Polityka Etyczna - Compliance],MATCH($B413,tab_MinKomp[Stanowisko / Position ],0))="n/a","n/a",AL413-INDEX(tab_MinKomp[Polityka Etyczna - Compliance],MATCH($B413,tab_MinKomp[Stanowisko / Position ],0)))</f>
        <v>0</v>
      </c>
      <c r="AM414" s="295" t="str">
        <f>IF(INDEX(tab_MinKomp[WDRAŻANIE NOWYCH PROJEKTÓW/ PROCEDURA CTM],MATCH($B413,tab_MinKomp[Stanowisko / Position ],0))="n/a","n/a",AM413-INDEX(tab_MinKomp[WDRAŻANIE NOWYCH PROJEKTÓW/ PROCEDURA CTM],MATCH($B413,tab_MinKomp[Stanowisko / Position ],0)))</f>
        <v>n/a</v>
      </c>
      <c r="AN414" s="295" t="str">
        <f>IF(INDEX(tab_MinKomp[KAMIENIE MILOWE MSL/PIFF],MATCH($B413,tab_MinKomp[Stanowisko / Position ],0))="n/a","n/a",AN413-INDEX(tab_MinKomp[KAMIENIE MILOWE MSL/PIFF],MATCH($B413,tab_MinKomp[Stanowisko / Position ],0)))</f>
        <v>n/a</v>
      </c>
      <c r="AO414" s="295">
        <f>IF(INDEX(tab_MinKomp[CP],MATCH($B413,tab_MinKomp[Stanowisko / Position ],0))="n/a","n/a",AO413-INDEX(tab_MinKomp[CP],MATCH($B413,tab_MinKomp[Stanowisko / Position ],0)))</f>
        <v>1</v>
      </c>
      <c r="AP414" s="295" t="str">
        <f>IF(INDEX(tab_MinKomp[FMEA],MATCH($B413,tab_MinKomp[Stanowisko / Position ],0))="n/a","n/a",AP413-INDEX(tab_MinKomp[FMEA],MATCH($B413,tab_MinKomp[Stanowisko / Position ],0)))</f>
        <v>n/a</v>
      </c>
      <c r="AQ414" s="295">
        <f>IF(INDEX(tab_MinKomp[FLOW CHART],MATCH($B413,tab_MinKomp[Stanowisko / Position ],0))="n/a","n/a",AQ413-INDEX(tab_MinKomp[FLOW CHART],MATCH($B413,tab_MinKomp[Stanowisko / Position ],0)))</f>
        <v>1</v>
      </c>
      <c r="AR414" s="295" t="str">
        <f>IF(INDEX(tab_MinKomp[APQP],MATCH($B413,tab_MinKomp[Stanowisko / Position ],0))="n/a","n/a",AR413-INDEX(tab_MinKomp[APQP],MATCH($B413,tab_MinKomp[Stanowisko / Position ],0)))</f>
        <v>n/a</v>
      </c>
      <c r="AS414" s="295" t="str">
        <f>IF(INDEX(tab_MinKomp[MSA],MATCH($B413,tab_MinKomp[Stanowisko / Position ],0))="n/a","n/a",AS413-INDEX(tab_MinKomp[MSA],MATCH($B413,tab_MinKomp[Stanowisko / Position ],0)))</f>
        <v>n/a</v>
      </c>
      <c r="AT414" s="295" t="str">
        <f>IF(INDEX(tab_MinKomp[SPC],MATCH($B413,tab_MinKomp[Stanowisko / Position ],0))="n/a","n/a",AT413-INDEX(tab_MinKomp[SPC],MATCH($B413,tab_MinKomp[Stanowisko / Position ],0)))</f>
        <v>n/a</v>
      </c>
      <c r="AU414" s="295" t="str">
        <f>IF(INDEX(tab_MinKomp[CSR (SPECYFICZNE WYMAGANIA KLIENTA)],MATCH($B413,tab_MinKomp[Stanowisko / Position ],0))="n/a","n/a",AU413-INDEX(tab_MinKomp[CSR (SPECYFICZNE WYMAGANIA KLIENTA)],MATCH($B413,tab_MinKomp[Stanowisko / Position ],0)))</f>
        <v>n/a</v>
      </c>
      <c r="AV414" s="295">
        <f>IF(INDEX(tab_MinKomp[5S],MATCH($B413,tab_MinKomp[Stanowisko / Position ],0))="n/a","n/a",AV413-INDEX(tab_MinKomp[5S],MATCH($B413,tab_MinKomp[Stanowisko / Position ],0)))</f>
        <v>0</v>
      </c>
      <c r="AW414" s="295">
        <f>IF(INDEX(tab_MinKomp[LEAN MANAGEMENT],MATCH($B413,tab_MinKomp[Stanowisko / Position ],0))="n/a","n/a",AW413-INDEX(tab_MinKomp[LEAN MANAGEMENT],MATCH($B413,tab_MinKomp[Stanowisko / Position ],0)))</f>
        <v>0</v>
      </c>
      <c r="AX414" s="295" t="str">
        <f>IF(INDEX(tab_MinKomp[5R],MATCH($B413,tab_MinKomp[Stanowisko / Position ],0))="n/a","n/a",AX413-INDEX(tab_MinKomp[5R],MATCH($B413,tab_MinKomp[Stanowisko / Position ],0)))</f>
        <v>n/a</v>
      </c>
      <c r="AY414" s="295" t="str">
        <f>IF(INDEX(tab_MinKomp[Six Sigma],MATCH($B413,tab_MinKomp[Stanowisko / Position ],0))="n/a","n/a",AY413-INDEX(tab_MinKomp[Six Sigma],MATCH($B413,tab_MinKomp[Stanowisko / Position ],0)))</f>
        <v>n/a</v>
      </c>
      <c r="AZ414" s="295" t="str">
        <f>IF(INDEX(tab_MinKomp[System BAAN / Distribution &amp; Supply Chain],MATCH($B413,tab_MinKomp[Stanowisko / Position ],0))="n/a","n/a",AZ413-INDEX(tab_MinKomp[System BAAN / Distribution &amp; Supply Chain],MATCH($B413,tab_MinKomp[Stanowisko / Position ],0)))</f>
        <v>n/a</v>
      </c>
      <c r="BA414" s="295" t="str">
        <f>IF(INDEX(tab_MinKomp[Gospodarka magazynowa / Lagerverwaltung],MATCH($B413,tab_MinKomp[Stanowisko / Position ],0))="n/a","n/a",BA413-INDEX(tab_MinKomp[Gospodarka magazynowa / Lagerverwaltung],MATCH($B413,tab_MinKomp[Stanowisko / Position ],0)))</f>
        <v>n/a</v>
      </c>
      <c r="BB414" s="295" t="str">
        <f>IF(INDEX(tab_MinKomp[Inwentaryzacja - organizacja i przebieg / Inventurprozess],MATCH($B413,tab_MinKomp[Stanowisko / Position ],0))="n/a","n/a",BB413-INDEX(tab_MinKomp[Inwentaryzacja - organizacja i przebieg / Inventurprozess],MATCH($B413,tab_MinKomp[Stanowisko / Position ],0)))</f>
        <v>n/a</v>
      </c>
      <c r="BC414" s="295" t="str">
        <f>IF(INDEX(tab_MinKomp[Organizacja dostaw / Versorgungsorganisation],MATCH($B413,tab_MinKomp[Stanowisko / Position ],0))="n/a","n/a",BC413-INDEX(tab_MinKomp[Organizacja dostaw / Versorgungsorganisation],MATCH($B413,tab_MinKomp[Stanowisko / Position ],0)))</f>
        <v>n/a</v>
      </c>
      <c r="BD414" s="295" t="str">
        <f>IF(INDEX(tab_MinKomp[Organizacja wysyłek / Organisation von Lieferungen],MATCH($B413,tab_MinKomp[Stanowisko / Position ],0))="n/a","n/a",BD413-INDEX(tab_MinKomp[Organizacja wysyłek / Organisation von Lieferungen],MATCH($B413,tab_MinKomp[Stanowisko / Position ],0)))</f>
        <v>n/a</v>
      </c>
      <c r="BE414" s="295" t="str">
        <f>IF(INDEX(tab_MinKomp[Analiza magazynowa - Program Polen.mdb / Inventuranalyse],MATCH($B413,tab_MinKomp[Stanowisko / Position ],0))="n/a","n/a",BE413-INDEX(tab_MinKomp[Analiza magazynowa - Program Polen.mdb / Inventuranalyse],MATCH($B413,tab_MinKomp[Stanowisko / Position ],0)))</f>
        <v>n/a</v>
      </c>
      <c r="BF414" s="297" t="str">
        <f>IF(INDEX(tab_MinKomp[MMOG (Materials Management Operations Guidelines)],MATCH($B413,tab_MinKomp[Stanowisko / Position ],0))="n/a","n/a",BF413-INDEX(tab_MinKomp[MMOG (Materials Management Operations Guidelines)],MATCH($B413,tab_MinKomp[Stanowisko / Position ],0)))</f>
        <v>n/a</v>
      </c>
      <c r="BG414" s="297" t="str">
        <f>IF(INDEX(tab_MinKomp[GPP],MATCH($B413,tab_MinKomp[Stanowisko / Position ],0))="n/a","n/a",BG413-INDEX(tab_MinKomp[GPP],MATCH($B413,tab_MinKomp[Stanowisko / Position ],0)))</f>
        <v>n/a</v>
      </c>
      <c r="BH414" s="297" t="str">
        <f>IF(INDEX(tab_MinKomp[AIAG (Automotive Industry Action Group)],MATCH($B413,tab_MinKomp[Stanowisko / Position ],0))="n/a","n/a",BH413-INDEX(tab_MinKomp[AIAG (Automotive Industry Action Group)],MATCH($B413,tab_MinKomp[Stanowisko / Position ],0)))</f>
        <v>n/a</v>
      </c>
      <c r="BI414" s="297" t="str">
        <f>IF(INDEX(tab_MinKomp[Super-G disputes],MATCH($B413,tab_MinKomp[Stanowisko / Position ],0))="n/a","n/a",BI413-INDEX(tab_MinKomp[Super-G disputes],MATCH($B413,tab_MinKomp[Stanowisko / Position ],0)))</f>
        <v>n/a</v>
      </c>
      <c r="BJ414" s="297" t="str">
        <f>IF(INDEX(tab_MinKomp[CMMS3/eDDL (Direct Data Link)],MATCH($B413,tab_MinKomp[Stanowisko / Position ],0))="n/a","n/a",BJ413-INDEX(tab_MinKomp[CMMS3/eDDL (Direct Data Link)],MATCH($B413,tab_MinKomp[Stanowisko / Position ],0)))</f>
        <v>n/a</v>
      </c>
      <c r="BK414" s="297" t="str">
        <f>IF(INDEX(tab_MinKomp[MP&amp;L (Material Planning and Logistics)],MATCH($B413,tab_MinKomp[Stanowisko / Position ],0))="n/a","n/a",BK413-INDEX(tab_MinKomp[MP&amp;L (Material Planning and Logistics)],MATCH($B413,tab_MinKomp[Stanowisko / Position ],0)))</f>
        <v>n/a</v>
      </c>
      <c r="BL414" s="297" t="str">
        <f>IF(INDEX(tab_MinKomp[Supplier delivery rating],MATCH($B413,tab_MinKomp[Stanowisko / Position ],0))="n/a","n/a",BL413-INDEX(tab_MinKomp[Supplier delivery rating],MATCH($B413,tab_MinKomp[Stanowisko / Position ],0)))</f>
        <v>n/a</v>
      </c>
      <c r="BM414" s="295" t="str">
        <f>IF(INDEX(tab_MinKomp[Planowanie produkcji / Produktionsplanung],MATCH($B413,tab_MinKomp[Stanowisko / Position ],0))="n/a","n/a",BM413-INDEX(tab_MinKomp[Planowanie produkcji / Produktionsplanung],MATCH($B413,tab_MinKomp[Stanowisko / Position ],0)))</f>
        <v>n/a</v>
      </c>
      <c r="BN414" s="295" t="str">
        <f>IF(INDEX(tab_MinKomp[Planowanie produkcji / Produktionsplanung],MATCH($B413,tab_MinKomp[Stanowisko / Position ],0))="n/a","n/a",BN413-INDEX(tab_MinKomp[Planowanie produkcji / Produktionsplanung],MATCH($B413,tab_MinKomp[Stanowisko / Position ],0)))</f>
        <v>n/a</v>
      </c>
      <c r="BO414" s="295" t="str">
        <f>IF(INDEX(tab_MinKomp[Planowanie produkcji / Produktionsplanung],MATCH($B413,tab_MinKomp[Stanowisko / Position ],0))="n/a","n/a",BO413-INDEX(tab_MinKomp[Planowanie produkcji / Produktionsplanung],MATCH($B413,tab_MinKomp[Stanowisko / Position ],0)))</f>
        <v>n/a</v>
      </c>
      <c r="BP414" s="295" t="str">
        <f>IF(INDEX(tab_MinKomp[Planowanie produkcji / Produktionsplanung],MATCH($B413,tab_MinKomp[Stanowisko / Position ],0))="n/a","n/a",BP413-INDEX(tab_MinKomp[Planowanie produkcji / Produktionsplanung],MATCH($B413,tab_MinKomp[Stanowisko / Position ],0)))</f>
        <v>n/a</v>
      </c>
      <c r="BQ414" s="295" t="s">
        <v>248</v>
      </c>
      <c r="BR414" s="295" t="str">
        <f>IF(INDEX(tab_MinKomp[Planowanie produkcji / Produktionsplanung],MATCH($B413,tab_MinKomp[Stanowisko / Position ],0))="n/a","n/a",BR413-INDEX(tab_MinKomp[Planowanie produkcji / Produktionsplanung],MATCH($B413,tab_MinKomp[Stanowisko / Position ],0)))</f>
        <v>n/a</v>
      </c>
      <c r="BS414" s="295">
        <f>IF(INDEX(tab_MinKomp[Obsługa maszyn Novapax / Novapax Maschinenbedienung],MATCH($B413,tab_MinKomp[Stanowisko / Position ],0))="n/a","n/a",BS413-INDEX(tab_MinKomp[Obsługa maszyn Novapax / Novapax Maschinenbedienung],MATCH($B413,tab_MinKomp[Stanowisko / Position ],0)))</f>
        <v>0</v>
      </c>
      <c r="BT414" s="295" t="str">
        <f>IF(INDEX(tab_MinKomp[Planowanie produkcji / Produktionsplanung],MATCH($B413,tab_MinKomp[Stanowisko / Position ],0))="n/a","n/a",BT413-INDEX(tab_MinKomp[Planowanie produkcji / Produktionsplanung],MATCH($B413,tab_MinKomp[Stanowisko / Position ],0)))</f>
        <v>n/a</v>
      </c>
      <c r="BU414" s="295">
        <f>IF(INDEX(tab_MinKomp[Obsługa maszyn Novapax / Novapax Maschinenbedienung],MATCH($B413,tab_MinKomp[Stanowisko / Position ],0))="n/a","n/a",BU413-INDEX(tab_MinKomp[Obsługa maszyn Novapax / Novapax Maschinenbedienung],MATCH($B413,tab_MinKomp[Stanowisko / Position ],0)))</f>
        <v>0</v>
      </c>
      <c r="BV414" s="295" t="str">
        <f>IF(INDEX(tab_MinKomp[Planowanie produkcji / Produktionsplanung],MATCH($B413,tab_MinKomp[Stanowisko / Position ],0))="n/a","n/a",BV413-INDEX(tab_MinKomp[Planowanie produkcji / Produktionsplanung],MATCH($B413,tab_MinKomp[Stanowisko / Position ],0)))</f>
        <v>n/a</v>
      </c>
      <c r="BW414" s="295">
        <f>IF(INDEX(tab_MinKomp[Obsługa maszyn Novapax / Novapax Maschinenbedienung],MATCH($B413,tab_MinKomp[Stanowisko / Position ],0))="n/a","n/a",BW413-INDEX(tab_MinKomp[Obsługa maszyn Novapax / Novapax Maschinenbedienung],MATCH($B413,tab_MinKomp[Stanowisko / Position ],0)))</f>
        <v>-1</v>
      </c>
      <c r="BX414" s="295">
        <f>IF(INDEX(tab_MinKomp[Obsługa maszyn Novapax / Novapax Maschinenbedienung],MATCH($B413,tab_MinKomp[Stanowisko / Position ],0))="n/a","n/a",BX413-INDEX(tab_MinKomp[Obsługa maszyn Novapax / Novapax Maschinenbedienung],MATCH($B413,tab_MinKomp[Stanowisko / Position ],0)))</f>
        <v>0</v>
      </c>
      <c r="BY414" s="295" t="str">
        <f>IF(INDEX(tab_MinKomp[Obsługa maszyn Engel / Engel Maschinenbedienung],MATCH($B413,tab_MinKomp[Stanowisko / Position ],0))="n/a","n/a",BY413-INDEX(tab_MinKomp[Obsługa maszyn Engel / Engel Maschinenbedienung],MATCH($B413,tab_MinKomp[Stanowisko / Position ],0)))</f>
        <v>n/a</v>
      </c>
      <c r="BZ414" s="295">
        <f>IF(INDEX(tab_MinKomp[Obsługa maszyn Novapax / Novapax Maschinenbedienung],MATCH($B413,tab_MinKomp[Stanowisko / Position ],0))="n/a","n/a",BZ413-INDEX(tab_MinKomp[Obsługa maszyn Novapax / Novapax Maschinenbedienung],MATCH($B413,tab_MinKomp[Stanowisko / Position ],0)))</f>
        <v>-1</v>
      </c>
      <c r="CA414" s="295" t="str">
        <f>IF(INDEX(tab_MinKomp[Obsługa maszyn KVT / KVT Maschinenbedienung],MATCH($B413,tab_MinKomp[Stanowisko / Position ],0))="n/a","n/a",CA413-INDEX(tab_MinKomp[Obsługa maszyn KVT / KVT Maschinenbedienung],MATCH($B413,tab_MinKomp[Stanowisko / Position ],0)))</f>
        <v>n/a</v>
      </c>
      <c r="CB414" s="295">
        <f>IF(INDEX(tab_MinKomp[Obsługa maszyn Novapax / Novapax Maschinenbedienung],MATCH($B413,tab_MinKomp[Stanowisko / Position ],0))="n/a","n/a",CB413-INDEX(tab_MinKomp[Obsługa maszyn Novapax / Novapax Maschinenbedienung],MATCH($B413,tab_MinKomp[Stanowisko / Position ],0)))</f>
        <v>0</v>
      </c>
      <c r="CC414" s="295" t="str">
        <f>IF(INDEX(tab_MinKomp[Obsługa maszyn Branson / Branson Maschinenbedienung],MATCH($B413,tab_MinKomp[Stanowisko / Position ],0))="n/a","n/a",CC413-INDEX(tab_MinKomp[Obsługa maszyn Branson / Branson Maschinenbedienung],MATCH($B413,tab_MinKomp[Stanowisko / Position ],0)))</f>
        <v>n/a</v>
      </c>
      <c r="CD414" s="295">
        <f>IF(INDEX(tab_MinKomp[Obsługa maszyn Novapax / Novapax Maschinenbedienung],MATCH($B413,tab_MinKomp[Stanowisko / Position ],0))="n/a","n/a",CD413-INDEX(tab_MinKomp[Obsługa maszyn Novapax / Novapax Maschinenbedienung],MATCH($B413,tab_MinKomp[Stanowisko / Position ],0)))</f>
        <v>0</v>
      </c>
      <c r="CE414" s="295">
        <f>IF(INDEX(tab_MinKomp[Obsługa maszyn Novapax / Novapax Maschinenbedienung],MATCH($B413,tab_MinKomp[Stanowisko / Position ],0))="n/a","n/a",CE413-INDEX(tab_MinKomp[Obsługa maszyn Novapax / Novapax Maschinenbedienung],MATCH($B413,tab_MinKomp[Stanowisko / Position ],0)))</f>
        <v>-1</v>
      </c>
      <c r="CF414" s="295">
        <f>IF(INDEX(tab_MinKomp[Obsługa maszyn Novapax / Novapax Maschinenbedienung],MATCH($B413,tab_MinKomp[Stanowisko / Position ],0))="n/a","n/a",CF413-INDEX(tab_MinKomp[Obsługa maszyn Novapax / Novapax Maschinenbedienung],MATCH($B413,tab_MinKomp[Stanowisko / Position ],0)))</f>
        <v>-2</v>
      </c>
      <c r="CG414" s="295">
        <v>0</v>
      </c>
      <c r="CH414" s="295" t="str">
        <f>IF(INDEX(tab_MinKomp[Wymagania VDA 6.5 Product / Forderungen],MATCH($B413,tab_MinKomp[Stanowisko / Position ],0))="n/a","n/a",CH413-INDEX(tab_MinKomp[Wymagania VDA 6.5 Product / Forderungen],MATCH($B413,tab_MinKomp[Stanowisko / Position ],0)))</f>
        <v>n/a</v>
      </c>
      <c r="CI414" s="295" t="str">
        <f>IF(INDEX(tab_MinKomp[Wymagania VDA 6.5 Product / Forderungen],MATCH($B413,tab_MinKomp[Stanowisko / Position ],0))="n/a","n/a",CI413-INDEX(tab_MinKomp[Wymagania VDA 6.5 Product / Forderungen],MATCH($B413,tab_MinKomp[Stanowisko / Position ],0)))</f>
        <v>n/a</v>
      </c>
      <c r="CJ414" s="295" t="str">
        <f>IF(INDEX(tab_MinKomp[Wymagania VDA 6.5 Product / Forderungen],MATCH($B413,tab_MinKomp[Stanowisko / Position ],0))="n/a","n/a",CJ413-INDEX(tab_MinKomp[Wymagania VDA 6.5 Product / Forderungen],MATCH($B413,tab_MinKomp[Stanowisko / Position ],0)))</f>
        <v>n/a</v>
      </c>
      <c r="CK414" s="295" t="str">
        <f>IF(INDEX(tab_MinKomp[Wymagania VDA 6.5 Product / Forderungen],MATCH($B413,tab_MinKomp[Stanowisko / Position ],0))="n/a","n/a",CK413-INDEX(tab_MinKomp[Wymagania VDA 6.5 Product / Forderungen],MATCH($B413,tab_MinKomp[Stanowisko / Position ],0)))</f>
        <v>n/a</v>
      </c>
      <c r="CL414" s="295" t="str">
        <f>IF(INDEX(tab_MinKomp[Wymagania VDA 6.5 Product / Forderungen],MATCH($B413,tab_MinKomp[Stanowisko / Position ],0))="n/a","n/a",CL413-INDEX(tab_MinKomp[Wymagania VDA 6.5 Product / Forderungen],MATCH($B413,tab_MinKomp[Stanowisko / Position ],0)))</f>
        <v>n/a</v>
      </c>
      <c r="CM414" s="295" t="str">
        <f>IF(INDEX(tab_MinKomp[Informatyka ogólna (techniczne i systemowe) / Allgemeine IT (Technik und System)],MATCH($B413,tab_MinKomp[Stanowisko / Position ],0))="n/a","n/a",CM413-INDEX(tab_MinKomp[Informatyka ogólna (techniczne i systemowe) / Allgemeine IT (Technik und System)],MATCH($B413,tab_MinKomp[Stanowisko / Position ],0)))</f>
        <v>n/a</v>
      </c>
      <c r="CN414" s="295" t="str">
        <f>IF(INDEX(tab_MinKomp[Sieci komputerowe / Computernetzwerke],MATCH($B413,tab_MinKomp[Stanowisko / Position ],0))="n/a","n/a",CN413-INDEX(tab_MinKomp[Sieci komputerowe / Computernetzwerke],MATCH($B413,tab_MinKomp[Stanowisko / Position ],0)))</f>
        <v>n/a</v>
      </c>
      <c r="CO414" s="295" t="str">
        <f>IF(INDEX(tab_MinKomp[Hardware (komputery PC, drukarki biurowe i etykietowe, telefonia stacjonarna i mobilna) (PC, Drucker, Telefpne, Handys)],MATCH($B413,tab_MinKomp[Stanowisko / Position ],0))="n/a","n/a",CO413-INDEX(tab_MinKomp[Hardware (komputery PC, drukarki biurowe i etykietowe, telefonia stacjonarna i mobilna) (PC, Drucker, Telefpne, Handys)],MATCH($B413,tab_MinKomp[Stanowisko / Position ],0)))</f>
        <v>n/a</v>
      </c>
      <c r="CP414" s="295" t="str">
        <f>IF(INDEX(tab_MinKomp[Software &amp; Systems (MS Office, MS Remote Desktop)],MATCH($B413,tab_MinKomp[Stanowisko / Position ],0))="n/a","n/a",CP413-INDEX(tab_MinKomp[Software &amp; Systems (MS Office, MS Remote Desktop)],MATCH($B413,tab_MinKomp[Stanowisko / Position ],0)))</f>
        <v>n/a</v>
      </c>
      <c r="CQ414" s="295" t="str">
        <f>IF(INDEX(tab_MinKomp[Programowanie obiektowe (PHP) / Objektprogrammierung],MATCH($B413,tab_MinKomp[Stanowisko / Position ],0))="n/a","n/a",CQ413-INDEX(tab_MinKomp[Programowanie obiektowe (PHP) / Objektprogrammierung],MATCH($B413,tab_MinKomp[Stanowisko / Position ],0)))</f>
        <v>n/a</v>
      </c>
      <c r="CR414" s="295" t="str">
        <f>IF(INDEX(tab_MinKomp[Scrum],MATCH($B413,tab_MinKomp[Stanowisko / Position ],0))="n/a","n/a",CR413-INDEX(tab_MinKomp[Scrum],MATCH($B413,tab_MinKomp[Stanowisko / Position ],0)))</f>
        <v>n/a</v>
      </c>
      <c r="CS414" s="295" t="str">
        <f>IF(INDEX(tab_MinKomp[SQL (MySQL)],MATCH($B413,tab_MinKomp[Stanowisko / Position ],0))="n/a","n/a",CS413-INDEX(tab_MinKomp[SQL (MySQL)],MATCH($B413,tab_MinKomp[Stanowisko / Position ],0)))</f>
        <v>n/a</v>
      </c>
      <c r="CT414" s="295" t="str">
        <f>IF(INDEX(tab_MinKomp[Javascript],MATCH($B413,tab_MinKomp[Stanowisko / Position ],0))="n/a","n/a",CT413-INDEX(tab_MinKomp[Javascript],MATCH($B413,tab_MinKomp[Stanowisko / Position ],0)))</f>
        <v>n/a</v>
      </c>
      <c r="CU414" s="295" t="str">
        <f>IF(INDEX(tab_MinKomp[Joomla],MATCH($B413,tab_MinKomp[Stanowisko / Position ],0))="n/a","n/a",CU413-INDEX(tab_MinKomp[Joomla],MATCH($B413,tab_MinKomp[Stanowisko / Position ],0)))</f>
        <v>n/a</v>
      </c>
      <c r="CV414" s="295" t="str">
        <f>IF(INDEX(tab_MinKomp[Bash],MATCH($B413,tab_MinKomp[Stanowisko / Position ],0))="n/a","n/a",CV413-INDEX(tab_MinKomp[Bash],MATCH($B413,tab_MinKomp[Stanowisko / Position ],0)))</f>
        <v>n/a</v>
      </c>
      <c r="CW414" s="295">
        <f>IF(INDEX(tab_MinKomp[Systemy MES (HYDRA / SFMS)],MATCH($B413,tab_MinKomp[Stanowisko / Position ],0))="n/a","n/a",CW413-INDEX(tab_MinKomp[Systemy MES (HYDRA / SFMS)],MATCH($B413,tab_MinKomp[Stanowisko / Position ],0)))</f>
        <v>0</v>
      </c>
      <c r="CX414" s="295" t="str">
        <f>IF(INDEX(tab_MinKomp[HTML / CSS],MATCH($B413,tab_MinKomp[Stanowisko / Position ],0))="n/a","n/a",CX413-INDEX(tab_MinKomp[HTML / CSS],MATCH($B413,tab_MinKomp[Stanowisko / Position ],0)))</f>
        <v>n/a</v>
      </c>
      <c r="CY414" s="295" t="str">
        <f>IF(INDEX(tab_MinKomp[SYSTEM PR],MATCH($B413,tab_MinKomp[Stanowisko / Position ],0))="n/a","n/a",CY413-INDEX(tab_MinKomp[SYSTEM PR],MATCH($B413,tab_MinKomp[Stanowisko / Position ],0)))</f>
        <v>n/a</v>
      </c>
      <c r="CZ414" s="295" t="str">
        <f>IF(INDEX(tab_MinKomp[System Einkauf XP / EBA],MATCH($B413,tab_MinKomp[Stanowisko / Position ],0))="n/a","n/a",CZ413-INDEX(tab_MinKomp[System Einkauf XP / EBA],MATCH($B413,tab_MinKomp[Stanowisko / Position ],0)))</f>
        <v>n/a</v>
      </c>
      <c r="DA414" s="295" t="str">
        <f>IF(INDEX(tab_MinKomp[Techniki negocjacyjne / Verhandlungstechniken],MATCH($B413,tab_MinKomp[Stanowisko / Position ],0))="n/a","n/a",DA413-INDEX(tab_MinKomp[Techniki negocjacyjne / Verhandlungstechniken],MATCH($B413,tab_MinKomp[Stanowisko / Position ],0)))</f>
        <v>n/a</v>
      </c>
      <c r="DB414" s="295" t="str">
        <f>IF(INDEX(tab_MinKomp[Znajomość rynku branżowego / Kenntnis des Industrie Marktes],MATCH($B413,tab_MinKomp[Stanowisko / Position ],0))="n/a","n/a",DB413-INDEX(tab_MinKomp[Znajomość rynku branżowego / Kenntnis des Industrie Marktes],MATCH($B413,tab_MinKomp[Stanowisko / Position ],0)))</f>
        <v>n/a</v>
      </c>
      <c r="DC414" s="295" t="str">
        <f>IF(INDEX(tab_MinKomp[SUPPLIER MANAGEMENT],MATCH($B413,tab_MinKomp[Stanowisko / Position ],0))="n/a","n/a",DC413-INDEX(tab_MinKomp[SUPPLIER MANAGEMENT],MATCH($B413,tab_MinKomp[Stanowisko / Position ],0)))</f>
        <v>n/a</v>
      </c>
      <c r="DD414" s="295" t="str">
        <f>IF(INDEX(tab_MinKomp[SUPPLIER MANAGEMENT],MATCH($B413,tab_MinKomp[Stanowisko / Position ],0))="n/a","n/a",DD413-INDEX(tab_MinKomp[SUPPLIER MANAGEMENT],MATCH($B413,tab_MinKomp[Stanowisko / Position ],0)))</f>
        <v>n/a</v>
      </c>
      <c r="DE414" s="295" t="str">
        <f>IF(INDEX(tab_MinKomp[SUPPLIER MANAGEMENT],MATCH($B413,tab_MinKomp[Stanowisko / Position ],0))="n/a","n/a",DE413-INDEX(tab_MinKomp[SUPPLIER MANAGEMENT],MATCH($B413,tab_MinKomp[Stanowisko / Position ],0)))</f>
        <v>n/a</v>
      </c>
      <c r="DF414" s="295">
        <f>IF(INDEX(tab_MinKomp[LEAN MANAGEMENT],MATCH($B413,tab_MinKomp[Stanowisko / Position ],0))="n/a","n/a",DF413-INDEX(tab_MinKomp[LEAN MANAGEMENT],MATCH($B413,tab_MinKomp[Stanowisko / Position ],0)))</f>
        <v>0</v>
      </c>
      <c r="DG414" s="295" t="str">
        <f>IF(INDEX(tab_MinKomp[PPAP/PSW],MATCH($B413,tab_MinKomp[Stanowisko / Position ],0))="n/a","n/a",DG413-INDEX(tab_MinKomp[PPAP/PSW],MATCH($B413,tab_MinKomp[Stanowisko / Position ],0)))</f>
        <v>n/a</v>
      </c>
      <c r="DH414" s="295" t="str">
        <f>IF(INDEX(tab_MinKomp[SUPPLIER MANAGEMENT],MATCH($B413,tab_MinKomp[Stanowisko / Position ],0))="n/a","n/a",DH413-INDEX(tab_MinKomp[SUPPLIER MANAGEMENT],MATCH($B413,tab_MinKomp[Stanowisko / Position ],0)))</f>
        <v>n/a</v>
      </c>
      <c r="DI414" s="295" t="str">
        <f>IF(INDEX(tab_MinKomp[OBSŁUGA PORTALI KLIENTA / Kundenportale],MATCH($B413,tab_MinKomp[Stanowisko / Position ],0))="n/a","n/a",DI413-INDEX(tab_MinKomp[OBSŁUGA PORTALI KLIENTA / Kundenportale],MATCH($B413,tab_MinKomp[Stanowisko / Position ],0)))</f>
        <v>n/a</v>
      </c>
      <c r="DJ414" s="295" t="str">
        <f>IF(INDEX(tab_MinKomp[Obsługa systemu BABTECQ / BABTECQ System],MATCH($B413,tab_MinKomp[Stanowisko / Position ],0))="n/a","n/a",DJ413-INDEX(tab_MinKomp[Obsługa systemu BABTECQ / BABTECQ System],MATCH($B413,tab_MinKomp[Stanowisko / Position ],0)))</f>
        <v>n/a</v>
      </c>
      <c r="DK414" s="295" t="str">
        <f>IF(INDEX(tab_MinKomp[Rysunek techniczny / technische Zeichnung],MATCH($B413,tab_MinKomp[Stanowisko / Position ],0))="n/a","n/a",DK413-INDEX(tab_MinKomp[Rysunek techniczny / technische Zeichnung],MATCH($B413,tab_MinKomp[Stanowisko / Position ],0)))</f>
        <v>n/a</v>
      </c>
      <c r="DL414" s="295" t="str">
        <f>IF(INDEX(tab_MinKomp[Kalibracja / Kalibrierung],MATCH($B413,tab_MinKomp[Stanowisko / Position ],0))="n/a","n/a",DL413-INDEX(tab_MinKomp[Kalibracja / Kalibrierung],MATCH($B413,tab_MinKomp[Stanowisko / Position ],0)))</f>
        <v>n/a</v>
      </c>
      <c r="DM414" s="295" t="str">
        <f>IF(INDEX(tab_MinKomp[Rekwalifikacja / Requalifizierung],MATCH($B413,tab_MinKomp[Stanowisko / Position ],0))="n/a","n/a",DM413-INDEX(tab_MinKomp[Rekwalifikacja / Requalifizierung],MATCH($B413,tab_MinKomp[Stanowisko / Position ],0)))</f>
        <v>n/a</v>
      </c>
      <c r="DN414" s="297" t="str">
        <f>IF(INDEX(tab_MinKomp[Testy czystości / Reinheitstests],MATCH($B413,tab_MinKomp[Stanowisko / Position ],0))="n/a","n/a",DN413-INDEX(tab_MinKomp[Testy czystości / Reinheitstests],MATCH($B413,tab_MinKomp[Stanowisko / Position ],0)))</f>
        <v>n/a</v>
      </c>
      <c r="DO414" s="297" t="str">
        <f>IF(INDEX(tab_MinKomp[Testy czystości / Reinheitstests],MATCH($B413,tab_MinKomp[Stanowisko / Position ],0))="n/a","n/a",DO413-INDEX(tab_MinKomp[Testy czystości / Reinheitstests],MATCH($B413,tab_MinKomp[Stanowisko / Position ],0)))</f>
        <v>n/a</v>
      </c>
      <c r="DP414" s="297" t="str">
        <f>IF(INDEX(tab_MinKomp[Testy czystości / Reinheitstests],MATCH($B413,tab_MinKomp[Stanowisko / Position ],0))="n/a","n/a",DP413-INDEX(tab_MinKomp[Testy czystości / Reinheitstests],MATCH($B413,tab_MinKomp[Stanowisko / Position ],0)))</f>
        <v>n/a</v>
      </c>
      <c r="DQ414" s="297" t="str">
        <f>IF(INDEX(tab_MinKomp[Testy czystości / Reinheitstests],MATCH($B413,tab_MinKomp[Stanowisko / Position ],0))="n/a","n/a",DQ413-INDEX(tab_MinKomp[Testy czystości / Reinheitstests],MATCH($B413,tab_MinKomp[Stanowisko / Position ],0)))</f>
        <v>n/a</v>
      </c>
      <c r="DR414" s="297" t="str">
        <f>IF(INDEX(tab_MinKomp[Testy czystości / Reinheitstests],MATCH($B413,tab_MinKomp[Stanowisko / Position ],0))="n/a","n/a",DR413-INDEX(tab_MinKomp[Testy czystości / Reinheitstests],MATCH($B413,tab_MinKomp[Stanowisko / Position ],0)))</f>
        <v>n/a</v>
      </c>
      <c r="DS414" s="297" t="str">
        <f>IF(INDEX(tab_MinKomp[Testy czystości / Reinheitstests],MATCH($B413,tab_MinKomp[Stanowisko / Position ],0))="n/a","n/a",DS413-INDEX(tab_MinKomp[Testy czystości / Reinheitstests],MATCH($B413,tab_MinKomp[Stanowisko / Position ],0)))</f>
        <v>n/a</v>
      </c>
      <c r="DT414" s="295" t="str">
        <f>IF(INDEX(tab_MinKomp[SUPPLIER MANAGEMENT],MATCH($B413,tab_MinKomp[Stanowisko / Position ],0))="n/a","n/a",DT413-INDEX(tab_MinKomp[SUPPLIER MANAGEMENT],MATCH($B413,tab_MinKomp[Stanowisko / Position ],0)))</f>
        <v>n/a</v>
      </c>
      <c r="DU414" s="297" t="str">
        <f>IF(INDEX(tab_MinKomp[Testy czystości / Reinheitstests],MATCH($B413,tab_MinKomp[Stanowisko / Position ],0))="n/a","n/a",DU413-INDEX(tab_MinKomp[Testy czystości / Reinheitstests],MATCH($B413,tab_MinKomp[Stanowisko / Position ],0)))</f>
        <v>n/a</v>
      </c>
      <c r="DV414" s="297" t="str">
        <f>IF(INDEX(tab_MinKomp[Testy czystości / Reinheitstests],MATCH($B413,tab_MinKomp[Stanowisko / Position ],0))="n/a","n/a",DV413-INDEX(tab_MinKomp[Testy czystości / Reinheitstests],MATCH($B413,tab_MinKomp[Stanowisko / Position ],0)))</f>
        <v>n/a</v>
      </c>
      <c r="DW414" s="297" t="str">
        <f>IF(INDEX(tab_MinKomp[Testy czystości / Reinheitstests],MATCH($B413,tab_MinKomp[Stanowisko / Position ],0))="n/a","n/a",DW413-INDEX(tab_MinKomp[Testy czystości / Reinheitstests],MATCH($B413,tab_MinKomp[Stanowisko / Position ],0)))</f>
        <v>n/a</v>
      </c>
      <c r="DX414" s="297" t="str">
        <f>IF(INDEX(tab_MinKomp[Testy czystości / Reinheitstests],MATCH($B413,tab_MinKomp[Stanowisko / Position ],0))="n/a","n/a",DX413-INDEX(tab_MinKomp[Testy czystości / Reinheitstests],MATCH($B413,tab_MinKomp[Stanowisko / Position ],0)))</f>
        <v>n/a</v>
      </c>
      <c r="DY414" s="297" t="str">
        <f>IF(INDEX(tab_MinKomp[Testy czystości / Reinheitstests],MATCH($B413,tab_MinKomp[Stanowisko / Position ],0))="n/a","n/a",DY413-INDEX(tab_MinKomp[Testy czystości / Reinheitstests],MATCH($B413,tab_MinKomp[Stanowisko / Position ],0)))</f>
        <v>n/a</v>
      </c>
      <c r="DZ414" s="297" t="str">
        <f>IF(INDEX(tab_MinKomp[Testy czystości / Reinheitstests],MATCH($B413,tab_MinKomp[Stanowisko / Position ],0))="n/a","n/a",DZ413-INDEX(tab_MinKomp[Testy czystości / Reinheitstests],MATCH($B413,tab_MinKomp[Stanowisko / Position ],0)))</f>
        <v>n/a</v>
      </c>
      <c r="EA414" s="295" t="str">
        <f>IF(INDEX(tab_MinKomp[SUPPLIER MANAGEMENT],MATCH($B413,tab_MinKomp[Stanowisko / Position ],0))="n/a","n/a",EA413-INDEX(tab_MinKomp[SUPPLIER MANAGEMENT],MATCH($B413,tab_MinKomp[Stanowisko / Position ],0)))</f>
        <v>n/a</v>
      </c>
      <c r="EB414" s="297" t="str">
        <f>IF(INDEX(tab_MinKomp[Testy czystości / Reinheitstests],MATCH($B413,tab_MinKomp[Stanowisko / Position ],0))="n/a","n/a",EB413-INDEX(tab_MinKomp[Testy czystości / Reinheitstests],MATCH($B413,tab_MinKomp[Stanowisko / Position ],0)))</f>
        <v>n/a</v>
      </c>
      <c r="EC414" s="297" t="str">
        <f>IF(INDEX(tab_MinKomp[Testy czystości / Reinheitstests],MATCH($B413,tab_MinKomp[Stanowisko / Position ],0))="n/a","n/a",EC413-INDEX(tab_MinKomp[Testy czystości / Reinheitstests],MATCH($B413,tab_MinKomp[Stanowisko / Position ],0)))</f>
        <v>n/a</v>
      </c>
      <c r="ED414" s="297" t="str">
        <f>IF(INDEX(tab_MinKomp[Testy czystości / Reinheitstests],MATCH($B413,tab_MinKomp[Stanowisko / Position ],0))="n/a","n/a",ED413-INDEX(tab_MinKomp[Testy czystości / Reinheitstests],MATCH($B413,tab_MinKomp[Stanowisko / Position ],0)))</f>
        <v>n/a</v>
      </c>
      <c r="EE414" s="297" t="str">
        <f>IF(INDEX(tab_MinKomp[Testy czystości / Reinheitstests],MATCH($B413,tab_MinKomp[Stanowisko / Position ],0))="n/a","n/a",EE413-INDEX(tab_MinKomp[Testy czystości / Reinheitstests],MATCH($B413,tab_MinKomp[Stanowisko / Position ],0)))</f>
        <v>n/a</v>
      </c>
      <c r="EF414" s="297" t="str">
        <f>IF(INDEX(tab_MinKomp[Testy czystości / Reinheitstests],MATCH($B413,tab_MinKomp[Stanowisko / Position ],0))="n/a","n/a",EF413-INDEX(tab_MinKomp[Testy czystości / Reinheitstests],MATCH($B413,tab_MinKomp[Stanowisko / Position ],0)))</f>
        <v>n/a</v>
      </c>
      <c r="EG414" s="297" t="str">
        <f>IF(INDEX(tab_MinKomp[Testy czystości / Reinheitstests],MATCH($B413,tab_MinKomp[Stanowisko / Position ],0))="n/a","n/a",EG413-INDEX(tab_MinKomp[Testy czystości / Reinheitstests],MATCH($B413,tab_MinKomp[Stanowisko / Position ],0)))</f>
        <v>n/a</v>
      </c>
      <c r="EH414" s="297" t="str">
        <f>IF(INDEX(tab_MinKomp[Testy czystości / Reinheitstests],MATCH($B413,tab_MinKomp[Stanowisko / Position ],0))="n/a","n/a",EH413-INDEX(tab_MinKomp[Testy czystości / Reinheitstests],MATCH($B413,tab_MinKomp[Stanowisko / Position ],0)))</f>
        <v>n/a</v>
      </c>
      <c r="EI414" s="297" t="str">
        <f>IF(INDEX(tab_MinKomp[Testy czystości / Reinheitstests],MATCH($B413,tab_MinKomp[Stanowisko / Position ],0))="n/a","n/a",EI413-INDEX(tab_MinKomp[Testy czystości / Reinheitstests],MATCH($B413,tab_MinKomp[Stanowisko / Position ],0)))</f>
        <v>n/a</v>
      </c>
      <c r="EJ414" s="297" t="str">
        <f>IF(INDEX(tab_MinKomp[Testy czystości / Reinheitstests],MATCH($B413,tab_MinKomp[Stanowisko / Position ],0))="n/a","n/a",EJ413-INDEX(tab_MinKomp[Testy czystości / Reinheitstests],MATCH($B413,tab_MinKomp[Stanowisko / Position ],0)))</f>
        <v>n/a</v>
      </c>
      <c r="EK414" s="297" t="str">
        <f>IF(INDEX(tab_MinKomp[Testy czystości / Reinheitstests],MATCH($B413,tab_MinKomp[Stanowisko / Position ],0))="n/a","n/a",EK413-INDEX(tab_MinKomp[Testy czystości / Reinheitstests],MATCH($B413,tab_MinKomp[Stanowisko / Position ],0)))</f>
        <v>n/a</v>
      </c>
      <c r="EL414" s="297" t="str">
        <f>IF(INDEX(tab_MinKomp[Testy czystości / Reinheitstests],MATCH($B413,tab_MinKomp[Stanowisko / Position ],0))="n/a","n/a",EL413-INDEX(tab_MinKomp[Testy czystości / Reinheitstests],MATCH($B413,tab_MinKomp[Stanowisko / Position ],0)))</f>
        <v>n/a</v>
      </c>
      <c r="EM414" s="297" t="str">
        <f>IF(INDEX(tab_MinKomp[Testy czystości / Reinheitstests],MATCH($B413,tab_MinKomp[Stanowisko / Position ],0))="n/a","n/a",EM413-INDEX(tab_MinKomp[Testy czystości / Reinheitstests],MATCH($B413,tab_MinKomp[Stanowisko / Position ],0)))</f>
        <v>n/a</v>
      </c>
      <c r="EN414" s="297" t="str">
        <f>IF(INDEX(tab_MinKomp[Testy czystości / Reinheitstests],MATCH($B413,tab_MinKomp[Stanowisko / Position ],0))="n/a","n/a",EN413-INDEX(tab_MinKomp[Testy czystości / Reinheitstests],MATCH($B413,tab_MinKomp[Stanowisko / Position ],0)))</f>
        <v>n/a</v>
      </c>
      <c r="EO414" s="295" t="str">
        <f>IF(INDEX(tab_MinKomp[Konserwacja Rep],MATCH($B413,tab_MinKomp[Stanowisko / Position ],0))="n/a","n/a",EO413-INDEX(tab_MinKomp[Konserwacja Rep],MATCH($B413,tab_MinKomp[Stanowisko / Position ],0)))</f>
        <v>n/a</v>
      </c>
      <c r="EP414" s="295" t="str">
        <f>IF(INDEX(tab_MinKomp[[Konserwacja Engel ]],MATCH($B413,tab_MinKomp[Stanowisko / Position ],0))="n/a","n/a",EP413-INDEX(tab_MinKomp[[Konserwacja Engel ]],MATCH($B413,tab_MinKomp[Stanowisko / Position ],0)))</f>
        <v>n/a</v>
      </c>
      <c r="EQ414" s="295" t="str">
        <f>IF(INDEX(tab_MinKomp[Konserwacja B 50],MATCH($B413,tab_MinKomp[Stanowisko / Position ],0))="n/a","n/a",EQ413-INDEX(tab_MinKomp[Konserwacja B 50],MATCH($B413,tab_MinKomp[Stanowisko / Position ],0)))</f>
        <v>n/a</v>
      </c>
      <c r="ER414" s="295" t="str">
        <f>IF(INDEX(tab_MinKomp[[Konserwacja EOL ]],MATCH($B413,tab_MinKomp[Stanowisko / Position ],0))="n/a","n/a",ER413-INDEX(tab_MinKomp[[Konserwacja EOL ]],MATCH($B413,tab_MinKomp[Stanowisko / Position ],0)))</f>
        <v>n/a</v>
      </c>
      <c r="ES414" s="295" t="str">
        <f>IF(INDEX(tab_MinKomp[Konserwacja Branson],MATCH($B413,tab_MinKomp[Stanowisko / Position ],0))="n/a","n/a",ES413-INDEX(tab_MinKomp[Konserwacja Branson],MATCH($B413,tab_MinKomp[Stanowisko / Position ],0)))</f>
        <v>n/a</v>
      </c>
      <c r="ET414" s="295" t="str">
        <f>IF(INDEX(tab_MinKomp[Konserwacja coolery],MATCH($B413,tab_MinKomp[Stanowisko / Position ],0))="n/a","n/a",ET413-INDEX(tab_MinKomp[Konserwacja coolery],MATCH($B413,tab_MinKomp[Stanowisko / Position ],0)))</f>
        <v>n/a</v>
      </c>
      <c r="EU414" s="295" t="str">
        <f>IF(INDEX(tab_MinKomp[Konserwacja piecy],MATCH($B413,tab_MinKomp[Stanowisko / Position ],0))="n/a","n/a",EU413-INDEX(tab_MinKomp[Konserwacja piecy],MATCH($B413,tab_MinKomp[Stanowisko / Position ],0)))</f>
        <v>n/a</v>
      </c>
      <c r="EV414" s="295" t="str">
        <f>IF(INDEX(tab_MinKomp[Rysunek techniczny- czytanie],MATCH($B413,tab_MinKomp[Stanowisko / Position ],0))="n/a","n/a",EV413-INDEX(tab_MinKomp[Rysunek techniczny- czytanie],MATCH($B413,tab_MinKomp[Stanowisko / Position ],0)))</f>
        <v>n/a</v>
      </c>
      <c r="EW414" s="295" t="str">
        <f>IF(INDEX(tab_MinKomp[Elektryka],MATCH($B413,tab_MinKomp[Stanowisko / Position ],0))="n/a","n/a",EW413-INDEX(tab_MinKomp[Elektryka],MATCH($B413,tab_MinKomp[Stanowisko / Position ],0)))</f>
        <v>n/a</v>
      </c>
      <c r="EX414" s="295" t="str">
        <f>IF(INDEX(tab_MinKomp[Pneumatyka],MATCH($B413,tab_MinKomp[Stanowisko / Position ],0))="n/a","n/a",EX413-INDEX(tab_MinKomp[Pneumatyka],MATCH($B413,tab_MinKomp[Stanowisko / Position ],0)))</f>
        <v>n/a</v>
      </c>
      <c r="EY414" s="295" t="str">
        <f>IF(INDEX(tab_MinKomp[[Hydraulika ]],MATCH($B413,tab_MinKomp[Stanowisko / Position ],0))="n/a","n/a",EY413-INDEX(tab_MinKomp[[Hydraulika ]],MATCH($B413,tab_MinKomp[Stanowisko / Position ],0)))</f>
        <v>n/a</v>
      </c>
      <c r="EZ414" s="295" t="str">
        <f>IF(INDEX(tab_MinKomp[Podciśnienie],MATCH($B413,tab_MinKomp[Stanowisko / Position ],0))="n/a","n/a",EZ413-INDEX(tab_MinKomp[Podciśnienie],MATCH($B413,tab_MinKomp[Stanowisko / Position ],0)))</f>
        <v>n/a</v>
      </c>
      <c r="FA414" s="295" t="str">
        <f>IF(INDEX(tab_MinKomp[Usuwanie awarii],MATCH($B413,tab_MinKomp[Stanowisko / Position ],0))="n/a","n/a",FA413-INDEX(tab_MinKomp[Usuwanie awarii],MATCH($B413,tab_MinKomp[Stanowisko / Position ],0)))</f>
        <v>n/a</v>
      </c>
      <c r="FB414" s="295" t="str">
        <f>IF(INDEX(tab_MinKomp[Obsługa robotów],MATCH($B413,tab_MinKomp[Stanowisko / Position ],0))="n/a","n/a",FB413-INDEX(tab_MinKomp[Obsługa robotów],MATCH($B413,tab_MinKomp[Stanowisko / Position ],0)))</f>
        <v>n/a</v>
      </c>
      <c r="FC414" s="295" t="str">
        <f>IF(INDEX(tab_MinKomp[Obsługa sterowania maszyny],MATCH($B413,tab_MinKomp[Stanowisko / Position ],0))="n/a","n/a",FC413-INDEX(tab_MinKomp[Obsługa sterowania maszyny],MATCH($B413,tab_MinKomp[Stanowisko / Position ],0)))</f>
        <v>n/a</v>
      </c>
      <c r="FD414" s="295" t="str">
        <f>IF(INDEX(tab_MinKomp[Usuwanie przyczyn żródłowych],MATCH($B413,tab_MinKomp[Stanowisko / Position ],0))="n/a","n/a",FD413-INDEX(tab_MinKomp[Usuwanie przyczyn żródłowych],MATCH($B413,tab_MinKomp[Stanowisko / Position ],0)))</f>
        <v>n/a</v>
      </c>
      <c r="FE414" s="295" t="str">
        <f>IF(INDEX(tab_MinKomp[Cmms stosowanie],MATCH($B413,tab_MinKomp[Stanowisko / Position ],0))="n/a","n/a",FE413-INDEX(tab_MinKomp[Cmms stosowanie],MATCH($B413,tab_MinKomp[Stanowisko / Position ],0)))</f>
        <v>n/a</v>
      </c>
      <c r="FF414" s="297" t="s">
        <v>248</v>
      </c>
      <c r="FG414" s="295" t="str">
        <f>IF(INDEX(tab_MinKomp[Czyszczenie form plastikowych],MATCH($B413,tab_MinKomp[Stanowisko / Position ],0))="n/a","n/a",FG413-INDEX(tab_MinKomp[Czyszczenie form plastikowych],MATCH($B413,tab_MinKomp[Stanowisko / Position ],0)))</f>
        <v>n/a</v>
      </c>
      <c r="FH414" s="295" t="str">
        <f>IF(INDEX(tab_MinKomp[Wymiana form plastik],MATCH($B413,tab_MinKomp[Stanowisko / Position ],0))="n/a","n/a",FH413-INDEX(tab_MinKomp[Wymiana form plastik],MATCH($B413,tab_MinKomp[Stanowisko / Position ],0)))</f>
        <v>n/a</v>
      </c>
      <c r="FI414" s="295" t="str">
        <f>IF(INDEX(tab_MinKomp[Wymiana form guma],MATCH($B413,tab_MinKomp[Stanowisko / Position ],0))="n/a","n/a",FI413-INDEX(tab_MinKomp[Wymiana form guma],MATCH($B413,tab_MinKomp[Stanowisko / Position ],0)))</f>
        <v>n/a</v>
      </c>
      <c r="FJ414" s="295" t="str">
        <f>IF(INDEX(tab_MinKomp[Konserwacja KK],MATCH($B413,tab_MinKomp[Stanowisko / Position ],0))="n/a","n/a",FJ413-INDEX(tab_MinKomp[Konserwacja KK],MATCH($B413,tab_MinKomp[Stanowisko / Position ],0)))</f>
        <v>n/a</v>
      </c>
      <c r="FK414" s="295" t="str">
        <f>IF(INDEX(tab_MinKomp[Konserwacja form guma],MATCH($B413,tab_MinKomp[Stanowisko / Position ],0))="n/a","n/a",FK413-INDEX(tab_MinKomp[Konserwacja form guma],MATCH($B413,tab_MinKomp[Stanowisko / Position ],0)))</f>
        <v>n/a</v>
      </c>
      <c r="FL414" s="295" t="str">
        <f>IF(INDEX(tab_MinKomp[Konserwacja form plastiki],MATCH($B413,tab_MinKomp[Stanowisko / Position ],0))="n/a","n/a",FL413-INDEX(tab_MinKomp[Konserwacja form plastiki],MATCH($B413,tab_MinKomp[Stanowisko / Position ],0)))</f>
        <v>n/a</v>
      </c>
      <c r="FM414" s="295" t="str">
        <f>IF(INDEX(tab_MinKomp[Konserwacja Gorącego Kanału],MATCH($B413,tab_MinKomp[Stanowisko / Position ],0))="n/a","n/a",FM413-INDEX(tab_MinKomp[Konserwacja Gorącego Kanału],MATCH($B413,tab_MinKomp[Stanowisko / Position ],0)))</f>
        <v>n/a</v>
      </c>
      <c r="FN414" s="295" t="str">
        <f>IF(INDEX(tab_MinKomp[MS Office (Excel)],MATCH($B413,tab_MinKomp[Stanowisko / Position ],0))="n/a","n/a",FN413-INDEX(tab_MinKomp[MS Office (Excel)],MATCH($B413,tab_MinKomp[Stanowisko / Position ],0)))</f>
        <v>n/a</v>
      </c>
      <c r="FO414" s="295" t="str">
        <f>IF(INDEX(tab_MinKomp[MS Office (Word)],MATCH($B413,tab_MinKomp[Stanowisko / Position ],0))="n/a","n/a",FO413-INDEX(tab_MinKomp[MS Office (Word)],MATCH($B413,tab_MinKomp[Stanowisko / Position ],0)))</f>
        <v>n/a</v>
      </c>
      <c r="FP414" s="295" t="str">
        <f>IF(INDEX(tab_MinKomp[MS Office (Power Point)],MATCH($B413,tab_MinKomp[Stanowisko / Position ],0))="n/a","n/a",FP413-INDEX(tab_MinKomp[MS Office (Power Point)],MATCH($B413,tab_MinKomp[Stanowisko / Position ],0)))</f>
        <v>n/a</v>
      </c>
      <c r="FQ414" s="298" t="str">
        <f>IF(INDEX(tab_MinKomp[Język angielski / Englisch],MATCH($B413,tab_MinKomp[Stanowisko / Position ],0))="n/a","n/a",FQ413-INDEX(tab_MinKomp[Język angielski / Englisch],MATCH($B413,tab_MinKomp[Stanowisko / Position ],0)))</f>
        <v>n/a</v>
      </c>
      <c r="FR414" s="298" t="str">
        <f>IF(INDEX(tab_MinKomp[Język niemiecki / Deutsch],MATCH($B413,tab_MinKomp[Stanowisko / Position ],0))="n/a","n/a",FR413-INDEX(tab_MinKomp[Język niemiecki / Deutsch],MATCH($B413,tab_MinKomp[Stanowisko / Position ],0)))</f>
        <v>n/a</v>
      </c>
      <c r="FS414" s="295">
        <v>1</v>
      </c>
      <c r="FT414" s="295">
        <v>2</v>
      </c>
      <c r="FU414" s="295">
        <f>IF(INDEX(tab_MinKomp[optymalizacja procesów / Prozessoptymalisierung],MATCH($B413,tab_MinKomp[Stanowisko / Position ],0))="n/a","n/a",FU413-INDEX(tab_MinKomp[optymalizacja procesów / Prozessoptymalisierung],MATCH($B413,tab_MinKomp[Stanowisko / Position ],0)))</f>
        <v>1</v>
      </c>
      <c r="FV414" s="295">
        <f>IF(INDEX(tab_MinKomp[Umiejętności szkoleniowe / Trainingsfähigkeiten],MATCH($B413,tab_MinKomp[Stanowisko / Position ],0))="n/a","n/a",FV413-INDEX(tab_MinKomp[Umiejętności szkoleniowe / Trainingsfähigkeiten],MATCH($B413,tab_MinKomp[Stanowisko / Position ],0)))</f>
        <v>1</v>
      </c>
      <c r="FW414" s="295">
        <f>IF(INDEX(tab_MinKomp[Analityczne myślenie, podejście / Analitysches Denken, Einstellung],MATCH($B413,tab_MinKomp[Stanowisko / Position ],0))="n/a","n/a",FW413-INDEX(tab_MinKomp[Analityczne myślenie, podejście / Analitysches Denken, Einstellung],MATCH($B413,tab_MinKomp[Stanowisko / Position ],0)))</f>
        <v>0</v>
      </c>
      <c r="FX414" s="295">
        <f>IF(INDEX(tab_MinKomp[Dokładność, precyzja w dzialaniu / Genauigkeit, Präzision in die Arbeit],MATCH($B413,tab_MinKomp[Stanowisko / Position ],0))="n/a","n/a",FX413-INDEX(tab_MinKomp[Dokładność, precyzja w dzialaniu / Genauigkeit, Präzision in die Arbeit],MATCH($B413,tab_MinKomp[Stanowisko / Position ],0)))</f>
        <v>-1</v>
      </c>
      <c r="FY414" s="295">
        <f>IF(INDEX(tab_MinKomp[Dyspozycyjność / Verfügbarkeit],MATCH($B413,tab_MinKomp[Stanowisko / Position ],0))="n/a","n/a",FY413-INDEX(tab_MinKomp[Dyspozycyjność / Verfügbarkeit],MATCH($B413,tab_MinKomp[Stanowisko / Position ],0)))</f>
        <v>-1</v>
      </c>
      <c r="FZ414" s="295">
        <f>IF(INDEX(tab_MinKomp[Zaangażowanie / 
Engagement],MATCH($B413,tab_MinKomp[Stanowisko / Position ],0))="n/a","n/a",FZ413-INDEX(tab_MinKomp[Zaangażowanie / 
Engagement],MATCH($B413,tab_MinKomp[Stanowisko / Position ],0)))</f>
        <v>0</v>
      </c>
      <c r="GA414" s="295" t="str">
        <f>IF(INDEX(tab_MinKomp[Konserwacja form guma],MATCH($B413,tab_MinKomp[Stanowisko / Position ],0))="n/a","n/a",GA413-INDEX(tab_MinKomp[Konserwacja form guma],MATCH($B413,tab_MinKomp[Stanowisko / Position ],0)))</f>
        <v>n/a</v>
      </c>
      <c r="GB414" s="295" t="str">
        <f>IF(INDEX(tab_MinKomp[Konserwacja form plastiki],MATCH($B413,tab_MinKomp[Stanowisko / Position ],0))="n/a","n/a",GB413-INDEX(tab_MinKomp[Konserwacja form plastiki],MATCH($B413,tab_MinKomp[Stanowisko / Position ],0)))</f>
        <v>n/a</v>
      </c>
      <c r="GC414" s="295">
        <v>-2</v>
      </c>
      <c r="GD414" s="295">
        <f>IF(INDEX(tab_MinKomp[optymalizacja procesów / Prozessoptymalisierung],MATCH($B413,tab_MinKomp[Stanowisko / Position ],0))="n/a","n/a",GD413-INDEX(tab_MinKomp[optymalizacja procesów / Prozessoptymalisierung],MATCH($B413,tab_MinKomp[Stanowisko / Position ],0)))</f>
        <v>1</v>
      </c>
      <c r="GE414" s="294" t="str">
        <f>IF(INDEX(tab_MinKomp[Motywowanie i budowanie zaangażowania zespołu],MATCH($B413,tab_MinKomp[Stanowisko / Position ],0))="n/a","n/a",GE413-INDEX(tab_MinKomp[Motywowanie i budowanie zaangażowania zespołu],MATCH($B413,tab_MinKomp[Stanowisko / Position ],0)))</f>
        <v>n/a</v>
      </c>
      <c r="GF414" s="260" t="s">
        <v>248</v>
      </c>
      <c r="GG414" s="260" t="s">
        <v>248</v>
      </c>
      <c r="GH414" s="260" t="s">
        <v>248</v>
      </c>
      <c r="GI414" s="260" t="s">
        <v>248</v>
      </c>
      <c r="GJ414" s="260" t="s">
        <v>248</v>
      </c>
      <c r="GK414" s="260" t="s">
        <v>248</v>
      </c>
      <c r="GL414" s="260" t="s">
        <v>248</v>
      </c>
      <c r="GM414" s="260" t="s">
        <v>248</v>
      </c>
      <c r="GN414" s="260" t="s">
        <v>248</v>
      </c>
      <c r="GO414" s="260" t="s">
        <v>248</v>
      </c>
      <c r="GP414" s="260" t="s">
        <v>248</v>
      </c>
      <c r="GQ414" s="260" t="s">
        <v>248</v>
      </c>
      <c r="GR414" s="260" t="s">
        <v>248</v>
      </c>
      <c r="GS414" s="260" t="s">
        <v>248</v>
      </c>
      <c r="GT414" s="260" t="s">
        <v>248</v>
      </c>
      <c r="GU414" s="260" t="s">
        <v>248</v>
      </c>
      <c r="GV414" s="260" t="s">
        <v>248</v>
      </c>
      <c r="GW414" s="260" t="s">
        <v>248</v>
      </c>
      <c r="GX414" s="260" t="s">
        <v>248</v>
      </c>
      <c r="GY414" s="260" t="s">
        <v>248</v>
      </c>
      <c r="GZ414" s="289" t="s">
        <v>248</v>
      </c>
      <c r="HA414" s="289" t="s">
        <v>248</v>
      </c>
      <c r="HB414" s="299">
        <f>SUM(G414:GE414)/(HB413-(SUM(G414:GE414)))</f>
        <v>-1.9607843137254902E-2</v>
      </c>
    </row>
    <row r="415" spans="1:210" ht="24.9" customHeight="1" x14ac:dyDescent="0.3">
      <c r="A415" s="286" t="s">
        <v>321</v>
      </c>
      <c r="B415" s="286" t="s">
        <v>315</v>
      </c>
      <c r="C415" s="286" t="s">
        <v>398</v>
      </c>
      <c r="D415" s="286">
        <v>625</v>
      </c>
      <c r="E415" s="396" t="s">
        <v>596</v>
      </c>
      <c r="F415" s="287" t="s">
        <v>374</v>
      </c>
      <c r="G415" s="260">
        <v>2</v>
      </c>
      <c r="H415" s="260">
        <v>1</v>
      </c>
      <c r="I415" s="260">
        <v>2</v>
      </c>
      <c r="J415" s="260">
        <v>1</v>
      </c>
      <c r="K415" s="260">
        <v>1</v>
      </c>
      <c r="L415" s="260" t="s">
        <v>248</v>
      </c>
      <c r="M415" s="260" t="s">
        <v>248</v>
      </c>
      <c r="N415" s="260" t="s">
        <v>248</v>
      </c>
      <c r="O415" s="260">
        <v>1</v>
      </c>
      <c r="P415" s="260">
        <v>1</v>
      </c>
      <c r="Q415" s="260" t="s">
        <v>248</v>
      </c>
      <c r="R415" s="260" t="s">
        <v>248</v>
      </c>
      <c r="S415" s="260" t="s">
        <v>248</v>
      </c>
      <c r="T415" s="260" t="s">
        <v>248</v>
      </c>
      <c r="U415" s="260" t="s">
        <v>248</v>
      </c>
      <c r="V415" s="260" t="s">
        <v>248</v>
      </c>
      <c r="W415" s="260" t="s">
        <v>248</v>
      </c>
      <c r="X415" s="260" t="s">
        <v>248</v>
      </c>
      <c r="Y415" s="260" t="s">
        <v>248</v>
      </c>
      <c r="Z415" s="260" t="s">
        <v>248</v>
      </c>
      <c r="AA415" s="260" t="s">
        <v>248</v>
      </c>
      <c r="AB415" s="260" t="s">
        <v>248</v>
      </c>
      <c r="AC415" s="260" t="s">
        <v>248</v>
      </c>
      <c r="AD415" s="260" t="s">
        <v>248</v>
      </c>
      <c r="AE415" s="260" t="s">
        <v>248</v>
      </c>
      <c r="AF415" s="260" t="s">
        <v>248</v>
      </c>
      <c r="AG415" s="260" t="s">
        <v>248</v>
      </c>
      <c r="AH415" s="260" t="s">
        <v>248</v>
      </c>
      <c r="AI415" s="260" t="s">
        <v>248</v>
      </c>
      <c r="AJ415" s="260" t="s">
        <v>248</v>
      </c>
      <c r="AK415" s="260" t="s">
        <v>248</v>
      </c>
      <c r="AL415" s="260">
        <v>1</v>
      </c>
      <c r="AM415" s="260" t="s">
        <v>248</v>
      </c>
      <c r="AN415" s="260" t="s">
        <v>248</v>
      </c>
      <c r="AO415" s="260">
        <v>2</v>
      </c>
      <c r="AP415" s="260" t="s">
        <v>248</v>
      </c>
      <c r="AQ415" s="260">
        <v>2</v>
      </c>
      <c r="AR415" s="260" t="s">
        <v>248</v>
      </c>
      <c r="AS415" s="260" t="s">
        <v>248</v>
      </c>
      <c r="AT415" s="260" t="s">
        <v>248</v>
      </c>
      <c r="AU415" s="260" t="s">
        <v>248</v>
      </c>
      <c r="AV415" s="260">
        <v>2</v>
      </c>
      <c r="AW415" s="260">
        <v>1</v>
      </c>
      <c r="AX415" s="260" t="s">
        <v>248</v>
      </c>
      <c r="AY415" s="260" t="s">
        <v>248</v>
      </c>
      <c r="AZ415" s="260" t="s">
        <v>248</v>
      </c>
      <c r="BA415" s="260"/>
      <c r="BB415" s="260"/>
      <c r="BC415" s="260" t="s">
        <v>248</v>
      </c>
      <c r="BD415" s="260" t="s">
        <v>248</v>
      </c>
      <c r="BE415" s="260" t="s">
        <v>248</v>
      </c>
      <c r="BF415" s="260" t="s">
        <v>248</v>
      </c>
      <c r="BG415" s="260" t="s">
        <v>248</v>
      </c>
      <c r="BH415" s="260" t="s">
        <v>248</v>
      </c>
      <c r="BI415" s="260" t="s">
        <v>248</v>
      </c>
      <c r="BJ415" s="260" t="s">
        <v>248</v>
      </c>
      <c r="BK415" s="260" t="s">
        <v>248</v>
      </c>
      <c r="BL415" s="260" t="s">
        <v>248</v>
      </c>
      <c r="BM415" s="260" t="s">
        <v>248</v>
      </c>
      <c r="BN415" s="260" t="s">
        <v>248</v>
      </c>
      <c r="BO415" s="260" t="s">
        <v>248</v>
      </c>
      <c r="BP415" s="260" t="s">
        <v>248</v>
      </c>
      <c r="BQ415" s="260"/>
      <c r="BR415" s="260" t="s">
        <v>248</v>
      </c>
      <c r="BS415" s="260">
        <v>2</v>
      </c>
      <c r="BT415" s="260" t="s">
        <v>248</v>
      </c>
      <c r="BU415" s="260">
        <v>2</v>
      </c>
      <c r="BV415" s="260" t="s">
        <v>248</v>
      </c>
      <c r="BW415" s="260">
        <v>1</v>
      </c>
      <c r="BX415" s="260">
        <v>2</v>
      </c>
      <c r="BY415" s="260" t="s">
        <v>248</v>
      </c>
      <c r="BZ415" s="260">
        <v>1</v>
      </c>
      <c r="CA415" s="260" t="s">
        <v>248</v>
      </c>
      <c r="CB415" s="260">
        <v>2</v>
      </c>
      <c r="CC415" s="260" t="s">
        <v>248</v>
      </c>
      <c r="CD415" s="260">
        <v>2</v>
      </c>
      <c r="CE415" s="260">
        <v>1</v>
      </c>
      <c r="CF415" s="260" t="s">
        <v>248</v>
      </c>
      <c r="CG415" s="260"/>
      <c r="CH415" s="260" t="s">
        <v>248</v>
      </c>
      <c r="CI415" s="260" t="s">
        <v>248</v>
      </c>
      <c r="CJ415" s="260" t="s">
        <v>248</v>
      </c>
      <c r="CK415" s="260" t="s">
        <v>248</v>
      </c>
      <c r="CL415" s="260" t="s">
        <v>248</v>
      </c>
      <c r="CM415" s="260" t="s">
        <v>248</v>
      </c>
      <c r="CN415" s="260" t="s">
        <v>248</v>
      </c>
      <c r="CO415" s="260" t="s">
        <v>248</v>
      </c>
      <c r="CP415" s="260" t="s">
        <v>248</v>
      </c>
      <c r="CQ415" s="260" t="s">
        <v>248</v>
      </c>
      <c r="CR415" s="260" t="s">
        <v>248</v>
      </c>
      <c r="CS415" s="260" t="s">
        <v>248</v>
      </c>
      <c r="CT415" s="260" t="s">
        <v>248</v>
      </c>
      <c r="CU415" s="260" t="s">
        <v>248</v>
      </c>
      <c r="CV415" s="260" t="s">
        <v>248</v>
      </c>
      <c r="CW415" s="260">
        <v>2</v>
      </c>
      <c r="CX415" s="260" t="s">
        <v>248</v>
      </c>
      <c r="CY415" s="260" t="s">
        <v>248</v>
      </c>
      <c r="CZ415" s="260" t="s">
        <v>248</v>
      </c>
      <c r="DA415" s="260" t="s">
        <v>248</v>
      </c>
      <c r="DB415" s="260" t="s">
        <v>248</v>
      </c>
      <c r="DC415" s="260" t="s">
        <v>248</v>
      </c>
      <c r="DD415" s="260" t="s">
        <v>248</v>
      </c>
      <c r="DE415" s="260" t="s">
        <v>248</v>
      </c>
      <c r="DF415" s="260">
        <v>1</v>
      </c>
      <c r="DG415" s="260" t="s">
        <v>248</v>
      </c>
      <c r="DH415" s="260" t="s">
        <v>248</v>
      </c>
      <c r="DI415" s="260" t="s">
        <v>248</v>
      </c>
      <c r="DJ415" s="260" t="s">
        <v>248</v>
      </c>
      <c r="DK415" s="260" t="s">
        <v>248</v>
      </c>
      <c r="DL415" s="260" t="s">
        <v>248</v>
      </c>
      <c r="DM415" s="260" t="s">
        <v>248</v>
      </c>
      <c r="DN415" s="260" t="s">
        <v>248</v>
      </c>
      <c r="DO415" s="260" t="s">
        <v>248</v>
      </c>
      <c r="DP415" s="260" t="s">
        <v>248</v>
      </c>
      <c r="DQ415" s="260" t="s">
        <v>248</v>
      </c>
      <c r="DR415" s="260" t="s">
        <v>248</v>
      </c>
      <c r="DS415" s="260" t="s">
        <v>248</v>
      </c>
      <c r="DT415" s="260" t="s">
        <v>248</v>
      </c>
      <c r="DU415" s="260" t="s">
        <v>248</v>
      </c>
      <c r="DV415" s="260" t="s">
        <v>248</v>
      </c>
      <c r="DW415" s="260" t="s">
        <v>248</v>
      </c>
      <c r="DX415" s="260" t="s">
        <v>248</v>
      </c>
      <c r="DY415" s="260" t="s">
        <v>248</v>
      </c>
      <c r="DZ415" s="260" t="s">
        <v>248</v>
      </c>
      <c r="EA415" s="260" t="s">
        <v>248</v>
      </c>
      <c r="EB415" s="260" t="s">
        <v>248</v>
      </c>
      <c r="EC415" s="260" t="s">
        <v>248</v>
      </c>
      <c r="ED415" s="260" t="s">
        <v>248</v>
      </c>
      <c r="EE415" s="260" t="s">
        <v>248</v>
      </c>
      <c r="EF415" s="260" t="s">
        <v>248</v>
      </c>
      <c r="EG415" s="260" t="s">
        <v>248</v>
      </c>
      <c r="EH415" s="260" t="s">
        <v>248</v>
      </c>
      <c r="EI415" s="260" t="s">
        <v>248</v>
      </c>
      <c r="EJ415" s="260" t="s">
        <v>248</v>
      </c>
      <c r="EK415" s="260" t="s">
        <v>248</v>
      </c>
      <c r="EL415" s="285" t="s">
        <v>248</v>
      </c>
      <c r="EM415" s="285" t="s">
        <v>248</v>
      </c>
      <c r="EN415" s="285" t="s">
        <v>248</v>
      </c>
      <c r="EO415" s="260" t="s">
        <v>248</v>
      </c>
      <c r="EP415" s="260" t="s">
        <v>248</v>
      </c>
      <c r="EQ415" s="260" t="s">
        <v>248</v>
      </c>
      <c r="ER415" s="260" t="s">
        <v>248</v>
      </c>
      <c r="ES415" s="260" t="s">
        <v>248</v>
      </c>
      <c r="ET415" s="260" t="s">
        <v>248</v>
      </c>
      <c r="EU415" s="260" t="s">
        <v>248</v>
      </c>
      <c r="EV415" s="260" t="s">
        <v>248</v>
      </c>
      <c r="EW415" s="260" t="s">
        <v>248</v>
      </c>
      <c r="EX415" s="260" t="s">
        <v>248</v>
      </c>
      <c r="EY415" s="260" t="s">
        <v>248</v>
      </c>
      <c r="EZ415" s="260" t="s">
        <v>248</v>
      </c>
      <c r="FA415" s="260" t="s">
        <v>248</v>
      </c>
      <c r="FB415" s="260" t="s">
        <v>248</v>
      </c>
      <c r="FC415" s="260" t="s">
        <v>248</v>
      </c>
      <c r="FD415" s="260" t="s">
        <v>248</v>
      </c>
      <c r="FE415" s="260" t="s">
        <v>248</v>
      </c>
      <c r="FF415" s="260" t="s">
        <v>248</v>
      </c>
      <c r="FG415" s="260" t="s">
        <v>248</v>
      </c>
      <c r="FH415" s="260" t="s">
        <v>248</v>
      </c>
      <c r="FI415" s="260" t="s">
        <v>248</v>
      </c>
      <c r="FJ415" s="260" t="s">
        <v>248</v>
      </c>
      <c r="FK415" s="260" t="s">
        <v>248</v>
      </c>
      <c r="FL415" s="260" t="s">
        <v>248</v>
      </c>
      <c r="FM415" s="260" t="s">
        <v>248</v>
      </c>
      <c r="FN415" s="260" t="s">
        <v>248</v>
      </c>
      <c r="FO415" s="260" t="s">
        <v>248</v>
      </c>
      <c r="FP415" s="260" t="s">
        <v>248</v>
      </c>
      <c r="FQ415" s="288" t="s">
        <v>248</v>
      </c>
      <c r="FR415" s="288" t="s">
        <v>248</v>
      </c>
      <c r="FS415" s="260">
        <v>2</v>
      </c>
      <c r="FT415" s="260">
        <v>2</v>
      </c>
      <c r="FU415" s="260">
        <v>2</v>
      </c>
      <c r="FV415" s="260">
        <v>2</v>
      </c>
      <c r="FW415" s="260">
        <v>1</v>
      </c>
      <c r="FX415" s="260">
        <v>1</v>
      </c>
      <c r="FY415" s="260">
        <v>1</v>
      </c>
      <c r="FZ415" s="260">
        <v>2</v>
      </c>
      <c r="GA415" s="260" t="s">
        <v>248</v>
      </c>
      <c r="GB415" s="260" t="s">
        <v>248</v>
      </c>
      <c r="GC415" s="260">
        <v>2</v>
      </c>
      <c r="GD415" s="260">
        <v>2</v>
      </c>
      <c r="GE415" s="260" t="s">
        <v>248</v>
      </c>
      <c r="GF415" s="260" t="s">
        <v>248</v>
      </c>
      <c r="GG415" s="260" t="s">
        <v>248</v>
      </c>
      <c r="GH415" s="260" t="s">
        <v>248</v>
      </c>
      <c r="GI415" s="260" t="s">
        <v>248</v>
      </c>
      <c r="GJ415" s="260" t="s">
        <v>248</v>
      </c>
      <c r="GK415" s="260" t="s">
        <v>248</v>
      </c>
      <c r="GL415" s="260" t="s">
        <v>248</v>
      </c>
      <c r="GM415" s="260" t="s">
        <v>248</v>
      </c>
      <c r="GN415" s="260" t="s">
        <v>248</v>
      </c>
      <c r="GO415" s="260" t="s">
        <v>248</v>
      </c>
      <c r="GP415" s="260" t="s">
        <v>248</v>
      </c>
      <c r="GQ415" s="260" t="s">
        <v>248</v>
      </c>
      <c r="GR415" s="260" t="s">
        <v>248</v>
      </c>
      <c r="GS415" s="260" t="s">
        <v>248</v>
      </c>
      <c r="GT415" s="260" t="s">
        <v>248</v>
      </c>
      <c r="GU415" s="260" t="s">
        <v>248</v>
      </c>
      <c r="GV415" s="260" t="s">
        <v>248</v>
      </c>
      <c r="GW415" s="260" t="s">
        <v>248</v>
      </c>
      <c r="GX415" s="260" t="s">
        <v>248</v>
      </c>
      <c r="GY415" s="260" t="s">
        <v>248</v>
      </c>
      <c r="GZ415" s="289" t="s">
        <v>248</v>
      </c>
      <c r="HA415" s="289" t="s">
        <v>248</v>
      </c>
      <c r="HB415" s="290">
        <f>SUM(G415:GE415)</f>
        <v>50</v>
      </c>
    </row>
    <row r="416" spans="1:210" ht="24.9" customHeight="1" thickBot="1" x14ac:dyDescent="0.35">
      <c r="A416" s="291" t="str">
        <f>A415</f>
        <v>Prod.-Q-5</v>
      </c>
      <c r="B416" s="291" t="str">
        <f>B415</f>
        <v>Pracownik Produkcji</v>
      </c>
      <c r="C416" s="291" t="str">
        <f>C415</f>
        <v>ŁB</v>
      </c>
      <c r="D416" s="291">
        <f>D415</f>
        <v>625</v>
      </c>
      <c r="E416" s="397"/>
      <c r="F416" s="292" t="s">
        <v>375</v>
      </c>
      <c r="G416" s="293">
        <f>IF(INDEX(tab_MinKomp[Przepisy BHP / BHP Vorschriften],MATCH($B415,tab_MinKomp[Stanowisko / Position ],0))="n/a","n/a",G415-INDEX(tab_MinKomp[Przepisy BHP / BHP Vorschriften],MATCH($B415,tab_MinKomp[Stanowisko / Position ],0)))</f>
        <v>0</v>
      </c>
      <c r="H416" s="294">
        <f>IF(INDEX(tab_MinKomp[Przepisy PPOŻ / Brandschutzbestimmungen],MATCH($B415,tab_MinKomp[Stanowisko / Position ],0))="n/a","n/a",H415-INDEX(tab_MinKomp[Przepisy PPOŻ / Brandschutzbestimmungen],MATCH($B415,tab_MinKomp[Stanowisko / Position ],0)))</f>
        <v>0</v>
      </c>
      <c r="I416" s="294">
        <f>IF(INDEX(tab_MinKomp[Ryzyko zawodowe na stanowiskach pracyv/ Berufliche Risiken an Arbeitsstellen],MATCH($B415,tab_MinKomp[Stanowisko / Position ],0))="n/a","n/a",I415-INDEX(tab_MinKomp[Ryzyko zawodowe na stanowiskach pracyv/ Berufliche Risiken an Arbeitsstellen],MATCH($B415,tab_MinKomp[Stanowisko / Position ],0)))</f>
        <v>0</v>
      </c>
      <c r="J416" s="294">
        <f>IF(INDEX(tab_MinKomp[Gospodarka substancjami niebezpiecznymi / Gefahrstoffmanagement],MATCH($B415,tab_MinKomp[Stanowisko / Position ],0))="n/a","n/a",J415-INDEX(tab_MinKomp[Gospodarka substancjami niebezpiecznymi / Gefahrstoffmanagement],MATCH($B415,tab_MinKomp[Stanowisko / Position ],0)))</f>
        <v>0</v>
      </c>
      <c r="K416" s="294">
        <f>IF(INDEX(tab_MinKomp[Gospodarka odpadami / Abfallwirtschaft],MATCH($B415,tab_MinKomp[Stanowisko / Position ],0))="n/a","n/a",K415-INDEX(tab_MinKomp[Gospodarka odpadami / Abfallwirtschaft],MATCH($B415,tab_MinKomp[Stanowisko / Position ],0)))</f>
        <v>0</v>
      </c>
      <c r="L416" s="295" t="str">
        <f>IF(INDEX(tab_MinKomp[Przepisy kodeksu pracy / Bestimmungen des Arbeitsgesetzes],MATCH($B415,tab_MinKomp[Stanowisko / Position ],0))="n/a","n/a",L415-INDEX(tab_MinKomp[Przepisy kodeksu pracy / Bestimmungen des Arbeitsgesetzes],MATCH($B415,tab_MinKomp[Stanowisko / Position ],0)))</f>
        <v>n/a</v>
      </c>
      <c r="M416" s="296" t="str">
        <f>IF(INDEX(tab_MinKomp[Przepisy o ub.społ. ZUS  / Sozialversicherungsvorschriften],MATCH($B415,tab_MinKomp[Stanowisko / Position ],0))="n/a","n/a",M415-INDEX(tab_MinKomp[Przepisy o ub.społ. ZUS  / Sozialversicherungsvorschriften],MATCH($B415,tab_MinKomp[Stanowisko / Position ],0)))</f>
        <v>n/a</v>
      </c>
      <c r="N416" s="295" t="str">
        <f>IF(INDEX(tab_MinKomp[PRZEPISY O PDOF /persönlich Einkommensteuergesetz ],MATCH($B415,tab_MinKomp[Stanowisko / Position ],0))="n/a","n/a",N415-INDEX(tab_MinKomp[PRZEPISY O PDOF /persönlich Einkommensteuergesetz ],MATCH($B415,tab_MinKomp[Stanowisko / Position ],0)))</f>
        <v>n/a</v>
      </c>
      <c r="O416" s="295">
        <f>IF(INDEX(tab_MinKomp[Regulamin pracy / Arbeitsordnung],MATCH($B415,tab_MinKomp[Stanowisko / Position ],0))="n/a","n/a",O415-INDEX(tab_MinKomp[Regulamin pracy / Arbeitsordnung],MATCH($B415,tab_MinKomp[Stanowisko / Position ],0)))</f>
        <v>0</v>
      </c>
      <c r="P416" s="295">
        <f>IF(INDEX(tab_MinKomp[Regulamin wynagradzania / Vergütungsordnung],MATCH($B415,tab_MinKomp[Stanowisko / Position ],0))="n/a","n/a",P415-INDEX(tab_MinKomp[Regulamin wynagradzania / Vergütungsordnung],MATCH($B415,tab_MinKomp[Stanowisko / Position ],0)))</f>
        <v>0</v>
      </c>
      <c r="Q416" s="295" t="str">
        <f>IF(INDEX(tab_MinKomp[System R2PŁATNIK PRO: Płace / Lohnabrechnung],MATCH($B415,tab_MinKomp[Stanowisko / Position ],0))="n/a","n/a",Q415-INDEX(tab_MinKomp[System R2PŁATNIK PRO: Płace / Lohnabrechnung],MATCH($B415,tab_MinKomp[Stanowisko / Position ],0)))</f>
        <v>n/a</v>
      </c>
      <c r="R416" s="295" t="str">
        <f>IF(INDEX(tab_MinKomp[SystemR2PŁATNIK PRO: KADRY / Personaldaten],MATCH($B415,tab_MinKomp[Stanowisko / Position ],0))="n/a","n/a",R415-INDEX(tab_MinKomp[SystemR2PŁATNIK PRO: KADRY / Personaldaten],MATCH($B415,tab_MinKomp[Stanowisko / Position ],0)))</f>
        <v>n/a</v>
      </c>
      <c r="S416" s="295" t="str">
        <f>IF(INDEX(tab_MinKomp[SYSTEM R2PŁATNIK PRO: zarządzanie pracownikami / Arbeitsverwaltung],MATCH($B415,tab_MinKomp[Stanowisko / Position ],0))="n/a","n/a",S415-INDEX(tab_MinKomp[SYSTEM R2PŁATNIK PRO: zarządzanie pracownikami / Arbeitsverwaltung],MATCH($B415,tab_MinKomp[Stanowisko / Position ],0)))</f>
        <v>n/a</v>
      </c>
      <c r="T416" s="295" t="str">
        <f>IF(INDEX(tab_MinKomp[Doradztwo, wsparcie personalne / Personalberatung und Unterstützung],MATCH($B415,tab_MinKomp[Stanowisko / Position ],0))="n/a","n/a",T415-INDEX(tab_MinKomp[Doradztwo, wsparcie personalne / Personalberatung und Unterstützung],MATCH($B415,tab_MinKomp[Stanowisko / Position ],0)))</f>
        <v>n/a</v>
      </c>
      <c r="U416" s="295" t="str">
        <f>IF(INDEX(tab_MinKomp[Przepisy o podatku VAT / MwSt.- Gesetz],MATCH($B415,tab_MinKomp[Stanowisko / Position ],0))="n/a","n/a",U415-INDEX(tab_MinKomp[Przepisy o podatku VAT / MwSt.- Gesetz],MATCH($B415,tab_MinKomp[Stanowisko / Position ],0)))</f>
        <v>n/a</v>
      </c>
      <c r="V416" s="295" t="str">
        <f>IF(INDEX(tab_MinKomp[PrzepisyPDOP / geschäftlich Einkommensteuergesetz],MATCH($B415,tab_MinKomp[Stanowisko / Position ],0))="n/a","n/a",V415-INDEX(tab_MinKomp[PrzepisyPDOP / geschäftlich Einkommensteuergesetz],MATCH($B415,tab_MinKomp[Stanowisko / Position ],0)))</f>
        <v>n/a</v>
      </c>
      <c r="W416" s="295" t="str">
        <f>IF(INDEX(tab_MinKomp[System BAAN / FINANSE (FIBU)],MATCH($B415,tab_MinKomp[Stanowisko / Position ],0))="n/a","n/a",W415-INDEX(tab_MinKomp[System BAAN / FINANSE (FIBU)],MATCH($B415,tab_MinKomp[Stanowisko / Position ],0)))</f>
        <v>n/a</v>
      </c>
      <c r="X416" s="295" t="str">
        <f>IF(INDEX(tab_MinKomp[Systemy pomocnicze / Hilfssysteme(STOCKPROGRAM, KALK2000 etc.)],MATCH($B415,tab_MinKomp[Stanowisko / Position ],0))="n/a","n/a",X415-INDEX(tab_MinKomp[Systemy pomocnicze / Hilfssysteme(STOCKPROGRAM, KALK2000 etc.)],MATCH($B415,tab_MinKomp[Stanowisko / Position ],0)))</f>
        <v>n/a</v>
      </c>
      <c r="Y416" s="295" t="str">
        <f>IF(INDEX(tab_MinKomp[Polityka rachunkowości / Buchführungspolitik],MATCH($B415,tab_MinKomp[Stanowisko / Position ],0))="n/a","n/a",Y415-INDEX(tab_MinKomp[Polityka rachunkowości / Buchführungspolitik],MATCH($B415,tab_MinKomp[Stanowisko / Position ],0)))</f>
        <v>n/a</v>
      </c>
      <c r="Z416" s="295" t="str">
        <f>IF(INDEX(tab_MinKomp[Ustawa o rachunkowości / Rechnungslegungsgesetz],MATCH($B415,tab_MinKomp[Stanowisko / Position ],0))="n/a","n/a",Z415-INDEX(tab_MinKomp[Ustawa o rachunkowości / Rechnungslegungsgesetz],MATCH($B415,tab_MinKomp[Stanowisko / Position ],0)))</f>
        <v>n/a</v>
      </c>
      <c r="AA416" s="295" t="str">
        <f>IF(INDEX(tab_MinKomp[WORKFLOW - TS-100],MATCH($B415,tab_MinKomp[Stanowisko / Position ],0))="n/a","n/a",AA415-INDEX(tab_MinKomp[WORKFLOW - TS-100],MATCH($B415,tab_MinKomp[Stanowisko / Position ],0)))</f>
        <v>n/a</v>
      </c>
      <c r="AB416" s="295" t="str">
        <f>IF(INDEX(tab_MinKomp[WORKFLOW - SFMS],MATCH($B415,tab_MinKomp[Stanowisko / Position ],0))="n/a","n/a",AB415-INDEX(tab_MinKomp[WORKFLOW - SFMS],MATCH($B415,tab_MinKomp[Stanowisko / Position ],0)))</f>
        <v>n/a</v>
      </c>
      <c r="AC416" s="295" t="str">
        <f>IF(INDEX(tab_MinKomp[System ISO 9001:2015],MATCH($B415,tab_MinKomp[Stanowisko / Position ],0))="n/a","n/a",AC415-INDEX(tab_MinKomp[System ISO 9001:2015],MATCH($B415,tab_MinKomp[Stanowisko / Position ],0)))</f>
        <v>n/a</v>
      </c>
      <c r="AD416" s="295" t="str">
        <f>IF(INDEX(tab_MinKomp[System ISO 9001:2015],MATCH($B415,tab_MinKomp[Stanowisko / Position ],0))="n/a","n/a",AD415-INDEX(tab_MinKomp[System ISO 9001:2015],MATCH($B415,tab_MinKomp[Stanowisko / Position ],0)))</f>
        <v>n/a</v>
      </c>
      <c r="AE416" s="295" t="str">
        <f>IF(INDEX(tab_MinKomp[System ISO 9001:2015],MATCH($B415,tab_MinKomp[Stanowisko / Position ],0))="n/a","n/a",AE415-INDEX(tab_MinKomp[System ISO 9001:2015],MATCH($B415,tab_MinKomp[Stanowisko / Position ],0)))</f>
        <v>n/a</v>
      </c>
      <c r="AF416" s="295" t="str">
        <f>IF(INDEX(tab_MinKomp[System ISO 9001:2015],MATCH($B415,tab_MinKomp[Stanowisko / Position ],0))="n/a","n/a",AF415-INDEX(tab_MinKomp[System ISO 9001:2015],MATCH($B415,tab_MinKomp[Stanowisko / Position ],0)))</f>
        <v>n/a</v>
      </c>
      <c r="AG416" s="295" t="str">
        <f>IF(INDEX(tab_MinKomp[Wymagania VDA 6.3 Process / Forderungen],MATCH($B415,tab_MinKomp[Stanowisko / Position ],0))="n/a","n/a",AG415-INDEX(tab_MinKomp[Wymagania VDA 6.3 Process / Forderungen],MATCH($B415,tab_MinKomp[Stanowisko / Position ],0)))</f>
        <v>n/a</v>
      </c>
      <c r="AH416" s="295" t="str">
        <f>IF(INDEX(tab_MinKomp[Wymagania VDA 6.5 Product / Forderungen],MATCH($B415,tab_MinKomp[Stanowisko / Position ],0))="n/a","n/a",AH415-INDEX(tab_MinKomp[Wymagania VDA 6.5 Product / Forderungen],MATCH($B415,tab_MinKomp[Stanowisko / Position ],0)))</f>
        <v>n/a</v>
      </c>
      <c r="AI416" s="295" t="str">
        <f>IF(INDEX(tab_MinKomp[System ISO 9001:2015],MATCH($B415,tab_MinKomp[Stanowisko / Position ],0))="n/a","n/a",AI415-INDEX(tab_MinKomp[System ISO 9001:2015],MATCH($B415,tab_MinKomp[Stanowisko / Position ],0)))</f>
        <v>n/a</v>
      </c>
      <c r="AJ416" s="295" t="str">
        <f>IF(INDEX(tab_MinKomp[Auditor systemu ISO 17021:2018],MATCH($B415,tab_MinKomp[Stanowisko / Position ],0))="n/a","n/a",AJ415-INDEX(tab_MinKomp[Auditor systemu ISO 17021:2018],MATCH($B415,tab_MinKomp[Stanowisko / Position ],0)))</f>
        <v>n/a</v>
      </c>
      <c r="AK416" s="295" t="str">
        <f>IF(INDEX(tab_MinKomp[Pełnomocnik systemu / Systemvertreter],MATCH($B415,tab_MinKomp[Stanowisko / Position ],0))="n/a","n/a",AK415-INDEX(tab_MinKomp[Pełnomocnik systemu / Systemvertreter],MATCH($B415,tab_MinKomp[Stanowisko / Position ],0)))</f>
        <v>n/a</v>
      </c>
      <c r="AL416" s="295">
        <f>IF(INDEX(tab_MinKomp[Polityka Etyczna - Compliance],MATCH($B415,tab_MinKomp[Stanowisko / Position ],0))="n/a","n/a",AL415-INDEX(tab_MinKomp[Polityka Etyczna - Compliance],MATCH($B415,tab_MinKomp[Stanowisko / Position ],0)))</f>
        <v>0</v>
      </c>
      <c r="AM416" s="295" t="str">
        <f>IF(INDEX(tab_MinKomp[WDRAŻANIE NOWYCH PROJEKTÓW/ PROCEDURA CTM],MATCH($B415,tab_MinKomp[Stanowisko / Position ],0))="n/a","n/a",AM415-INDEX(tab_MinKomp[WDRAŻANIE NOWYCH PROJEKTÓW/ PROCEDURA CTM],MATCH($B415,tab_MinKomp[Stanowisko / Position ],0)))</f>
        <v>n/a</v>
      </c>
      <c r="AN416" s="295" t="str">
        <f>IF(INDEX(tab_MinKomp[KAMIENIE MILOWE MSL/PIFF],MATCH($B415,tab_MinKomp[Stanowisko / Position ],0))="n/a","n/a",AN415-INDEX(tab_MinKomp[KAMIENIE MILOWE MSL/PIFF],MATCH($B415,tab_MinKomp[Stanowisko / Position ],0)))</f>
        <v>n/a</v>
      </c>
      <c r="AO416" s="295">
        <v>2</v>
      </c>
      <c r="AP416" s="295" t="str">
        <f>IF(INDEX(tab_MinKomp[FMEA],MATCH($B415,tab_MinKomp[Stanowisko / Position ],0))="n/a","n/a",AP415-INDEX(tab_MinKomp[FMEA],MATCH($B415,tab_MinKomp[Stanowisko / Position ],0)))</f>
        <v>n/a</v>
      </c>
      <c r="AQ416" s="295">
        <v>2</v>
      </c>
      <c r="AR416" s="295" t="str">
        <f>IF(INDEX(tab_MinKomp[APQP],MATCH($B415,tab_MinKomp[Stanowisko / Position ],0))="n/a","n/a",AR415-INDEX(tab_MinKomp[APQP],MATCH($B415,tab_MinKomp[Stanowisko / Position ],0)))</f>
        <v>n/a</v>
      </c>
      <c r="AS416" s="295" t="str">
        <f>IF(INDEX(tab_MinKomp[MSA],MATCH($B415,tab_MinKomp[Stanowisko / Position ],0))="n/a","n/a",AS415-INDEX(tab_MinKomp[MSA],MATCH($B415,tab_MinKomp[Stanowisko / Position ],0)))</f>
        <v>n/a</v>
      </c>
      <c r="AT416" s="295" t="str">
        <f>IF(INDEX(tab_MinKomp[SPC],MATCH($B415,tab_MinKomp[Stanowisko / Position ],0))="n/a","n/a",AT415-INDEX(tab_MinKomp[SPC],MATCH($B415,tab_MinKomp[Stanowisko / Position ],0)))</f>
        <v>n/a</v>
      </c>
      <c r="AU416" s="295" t="str">
        <f>IF(INDEX(tab_MinKomp[CSR (SPECYFICZNE WYMAGANIA KLIENTA)],MATCH($B415,tab_MinKomp[Stanowisko / Position ],0))="n/a","n/a",AU415-INDEX(tab_MinKomp[CSR (SPECYFICZNE WYMAGANIA KLIENTA)],MATCH($B415,tab_MinKomp[Stanowisko / Position ],0)))</f>
        <v>n/a</v>
      </c>
      <c r="AV416" s="295">
        <f>IF(INDEX(tab_MinKomp[5S],MATCH($B415,tab_MinKomp[Stanowisko / Position ],0))="n/a","n/a",AV415-INDEX(tab_MinKomp[5S],MATCH($B415,tab_MinKomp[Stanowisko / Position ],0)))</f>
        <v>0</v>
      </c>
      <c r="AW416" s="295">
        <f>IF(INDEX(tab_MinKomp[LEAN MANAGEMENT],MATCH($B415,tab_MinKomp[Stanowisko / Position ],0))="n/a","n/a",AW415-INDEX(tab_MinKomp[LEAN MANAGEMENT],MATCH($B415,tab_MinKomp[Stanowisko / Position ],0)))</f>
        <v>0</v>
      </c>
      <c r="AX416" s="295" t="str">
        <f>IF(INDEX(tab_MinKomp[5R],MATCH($B415,tab_MinKomp[Stanowisko / Position ],0))="n/a","n/a",AX415-INDEX(tab_MinKomp[5R],MATCH($B415,tab_MinKomp[Stanowisko / Position ],0)))</f>
        <v>n/a</v>
      </c>
      <c r="AY416" s="295" t="str">
        <f>IF(INDEX(tab_MinKomp[Six Sigma],MATCH($B415,tab_MinKomp[Stanowisko / Position ],0))="n/a","n/a",AY415-INDEX(tab_MinKomp[Six Sigma],MATCH($B415,tab_MinKomp[Stanowisko / Position ],0)))</f>
        <v>n/a</v>
      </c>
      <c r="AZ416" s="295" t="str">
        <f>IF(INDEX(tab_MinKomp[System BAAN / Distribution &amp; Supply Chain],MATCH($B415,tab_MinKomp[Stanowisko / Position ],0))="n/a","n/a",AZ415-INDEX(tab_MinKomp[System BAAN / Distribution &amp; Supply Chain],MATCH($B415,tab_MinKomp[Stanowisko / Position ],0)))</f>
        <v>n/a</v>
      </c>
      <c r="BA416" s="295" t="str">
        <f>IF(INDEX(tab_MinKomp[Gospodarka magazynowa / Lagerverwaltung],MATCH($B415,tab_MinKomp[Stanowisko / Position ],0))="n/a","n/a",BA415-INDEX(tab_MinKomp[Gospodarka magazynowa / Lagerverwaltung],MATCH($B415,tab_MinKomp[Stanowisko / Position ],0)))</f>
        <v>n/a</v>
      </c>
      <c r="BB416" s="295" t="str">
        <f>IF(INDEX(tab_MinKomp[Inwentaryzacja - organizacja i przebieg / Inventurprozess],MATCH($B415,tab_MinKomp[Stanowisko / Position ],0))="n/a","n/a",BB415-INDEX(tab_MinKomp[Inwentaryzacja - organizacja i przebieg / Inventurprozess],MATCH($B415,tab_MinKomp[Stanowisko / Position ],0)))</f>
        <v>n/a</v>
      </c>
      <c r="BC416" s="295" t="str">
        <f>IF(INDEX(tab_MinKomp[Organizacja dostaw / Versorgungsorganisation],MATCH($B415,tab_MinKomp[Stanowisko / Position ],0))="n/a","n/a",BC415-INDEX(tab_MinKomp[Organizacja dostaw / Versorgungsorganisation],MATCH($B415,tab_MinKomp[Stanowisko / Position ],0)))</f>
        <v>n/a</v>
      </c>
      <c r="BD416" s="295" t="str">
        <f>IF(INDEX(tab_MinKomp[Organizacja wysyłek / Organisation von Lieferungen],MATCH($B415,tab_MinKomp[Stanowisko / Position ],0))="n/a","n/a",BD415-INDEX(tab_MinKomp[Organizacja wysyłek / Organisation von Lieferungen],MATCH($B415,tab_MinKomp[Stanowisko / Position ],0)))</f>
        <v>n/a</v>
      </c>
      <c r="BE416" s="295" t="str">
        <f>IF(INDEX(tab_MinKomp[Analiza magazynowa - Program Polen.mdb / Inventuranalyse],MATCH($B415,tab_MinKomp[Stanowisko / Position ],0))="n/a","n/a",BE415-INDEX(tab_MinKomp[Analiza magazynowa - Program Polen.mdb / Inventuranalyse],MATCH($B415,tab_MinKomp[Stanowisko / Position ],0)))</f>
        <v>n/a</v>
      </c>
      <c r="BF416" s="297" t="str">
        <f>IF(INDEX(tab_MinKomp[MMOG (Materials Management Operations Guidelines)],MATCH($B415,tab_MinKomp[Stanowisko / Position ],0))="n/a","n/a",BF415-INDEX(tab_MinKomp[MMOG (Materials Management Operations Guidelines)],MATCH($B415,tab_MinKomp[Stanowisko / Position ],0)))</f>
        <v>n/a</v>
      </c>
      <c r="BG416" s="297" t="str">
        <f>IF(INDEX(tab_MinKomp[GPP],MATCH($B415,tab_MinKomp[Stanowisko / Position ],0))="n/a","n/a",BG415-INDEX(tab_MinKomp[GPP],MATCH($B415,tab_MinKomp[Stanowisko / Position ],0)))</f>
        <v>n/a</v>
      </c>
      <c r="BH416" s="297" t="str">
        <f>IF(INDEX(tab_MinKomp[AIAG (Automotive Industry Action Group)],MATCH($B415,tab_MinKomp[Stanowisko / Position ],0))="n/a","n/a",BH415-INDEX(tab_MinKomp[AIAG (Automotive Industry Action Group)],MATCH($B415,tab_MinKomp[Stanowisko / Position ],0)))</f>
        <v>n/a</v>
      </c>
      <c r="BI416" s="297" t="str">
        <f>IF(INDEX(tab_MinKomp[Super-G disputes],MATCH($B415,tab_MinKomp[Stanowisko / Position ],0))="n/a","n/a",BI415-INDEX(tab_MinKomp[Super-G disputes],MATCH($B415,tab_MinKomp[Stanowisko / Position ],0)))</f>
        <v>n/a</v>
      </c>
      <c r="BJ416" s="297" t="str">
        <f>IF(INDEX(tab_MinKomp[CMMS3/eDDL (Direct Data Link)],MATCH($B415,tab_MinKomp[Stanowisko / Position ],0))="n/a","n/a",BJ415-INDEX(tab_MinKomp[CMMS3/eDDL (Direct Data Link)],MATCH($B415,tab_MinKomp[Stanowisko / Position ],0)))</f>
        <v>n/a</v>
      </c>
      <c r="BK416" s="297" t="str">
        <f>IF(INDEX(tab_MinKomp[MP&amp;L (Material Planning and Logistics)],MATCH($B415,tab_MinKomp[Stanowisko / Position ],0))="n/a","n/a",BK415-INDEX(tab_MinKomp[MP&amp;L (Material Planning and Logistics)],MATCH($B415,tab_MinKomp[Stanowisko / Position ],0)))</f>
        <v>n/a</v>
      </c>
      <c r="BL416" s="297" t="str">
        <f>IF(INDEX(tab_MinKomp[Supplier delivery rating],MATCH($B415,tab_MinKomp[Stanowisko / Position ],0))="n/a","n/a",BL415-INDEX(tab_MinKomp[Supplier delivery rating],MATCH($B415,tab_MinKomp[Stanowisko / Position ],0)))</f>
        <v>n/a</v>
      </c>
      <c r="BM416" s="295" t="str">
        <f>IF(INDEX(tab_MinKomp[Planowanie produkcji / Produktionsplanung],MATCH($B415,tab_MinKomp[Stanowisko / Position ],0))="n/a","n/a",BM415-INDEX(tab_MinKomp[Planowanie produkcji / Produktionsplanung],MATCH($B415,tab_MinKomp[Stanowisko / Position ],0)))</f>
        <v>n/a</v>
      </c>
      <c r="BN416" s="295" t="str">
        <f>IF(INDEX(tab_MinKomp[Planowanie produkcji / Produktionsplanung],MATCH($B415,tab_MinKomp[Stanowisko / Position ],0))="n/a","n/a",BN415-INDEX(tab_MinKomp[Planowanie produkcji / Produktionsplanung],MATCH($B415,tab_MinKomp[Stanowisko / Position ],0)))</f>
        <v>n/a</v>
      </c>
      <c r="BO416" s="295" t="str">
        <f>IF(INDEX(tab_MinKomp[Planowanie produkcji / Produktionsplanung],MATCH($B415,tab_MinKomp[Stanowisko / Position ],0))="n/a","n/a",BO415-INDEX(tab_MinKomp[Planowanie produkcji / Produktionsplanung],MATCH($B415,tab_MinKomp[Stanowisko / Position ],0)))</f>
        <v>n/a</v>
      </c>
      <c r="BP416" s="295" t="str">
        <f>IF(INDEX(tab_MinKomp[Planowanie produkcji / Produktionsplanung],MATCH($B415,tab_MinKomp[Stanowisko / Position ],0))="n/a","n/a",BP415-INDEX(tab_MinKomp[Planowanie produkcji / Produktionsplanung],MATCH($B415,tab_MinKomp[Stanowisko / Position ],0)))</f>
        <v>n/a</v>
      </c>
      <c r="BQ416" s="295" t="s">
        <v>248</v>
      </c>
      <c r="BR416" s="295" t="str">
        <f>IF(INDEX(tab_MinKomp[Planowanie produkcji / Produktionsplanung],MATCH($B415,tab_MinKomp[Stanowisko / Position ],0))="n/a","n/a",BR415-INDEX(tab_MinKomp[Planowanie produkcji / Produktionsplanung],MATCH($B415,tab_MinKomp[Stanowisko / Position ],0)))</f>
        <v>n/a</v>
      </c>
      <c r="BS416" s="295">
        <f>IF(INDEX(tab_MinKomp[Obsługa maszyn Novapax / Novapax Maschinenbedienung],MATCH($B415,tab_MinKomp[Stanowisko / Position ],0))="n/a","n/a",BS415-INDEX(tab_MinKomp[Obsługa maszyn Novapax / Novapax Maschinenbedienung],MATCH($B415,tab_MinKomp[Stanowisko / Position ],0)))</f>
        <v>0</v>
      </c>
      <c r="BT416" s="295" t="str">
        <f>IF(INDEX(tab_MinKomp[Planowanie produkcji / Produktionsplanung],MATCH($B415,tab_MinKomp[Stanowisko / Position ],0))="n/a","n/a",BT415-INDEX(tab_MinKomp[Planowanie produkcji / Produktionsplanung],MATCH($B415,tab_MinKomp[Stanowisko / Position ],0)))</f>
        <v>n/a</v>
      </c>
      <c r="BU416" s="295">
        <f>IF(INDEX(tab_MinKomp[Obsługa maszyn Novapax / Novapax Maschinenbedienung],MATCH($B415,tab_MinKomp[Stanowisko / Position ],0))="n/a","n/a",BU415-INDEX(tab_MinKomp[Obsługa maszyn Novapax / Novapax Maschinenbedienung],MATCH($B415,tab_MinKomp[Stanowisko / Position ],0)))</f>
        <v>0</v>
      </c>
      <c r="BV416" s="295" t="str">
        <f>IF(INDEX(tab_MinKomp[Planowanie produkcji / Produktionsplanung],MATCH($B415,tab_MinKomp[Stanowisko / Position ],0))="n/a","n/a",BV415-INDEX(tab_MinKomp[Planowanie produkcji / Produktionsplanung],MATCH($B415,tab_MinKomp[Stanowisko / Position ],0)))</f>
        <v>n/a</v>
      </c>
      <c r="BW416" s="295">
        <f>IF(INDEX(tab_MinKomp[Obsługa maszyn Novapax / Novapax Maschinenbedienung],MATCH($B415,tab_MinKomp[Stanowisko / Position ],0))="n/a","n/a",BW415-INDEX(tab_MinKomp[Obsługa maszyn Novapax / Novapax Maschinenbedienung],MATCH($B415,tab_MinKomp[Stanowisko / Position ],0)))</f>
        <v>-1</v>
      </c>
      <c r="BX416" s="295">
        <f>IF(INDEX(tab_MinKomp[Obsługa maszyn Novapax / Novapax Maschinenbedienung],MATCH($B415,tab_MinKomp[Stanowisko / Position ],0))="n/a","n/a",BX415-INDEX(tab_MinKomp[Obsługa maszyn Novapax / Novapax Maschinenbedienung],MATCH($B415,tab_MinKomp[Stanowisko / Position ],0)))</f>
        <v>0</v>
      </c>
      <c r="BY416" s="295" t="str">
        <f>IF(INDEX(tab_MinKomp[Obsługa maszyn Engel / Engel Maschinenbedienung],MATCH($B415,tab_MinKomp[Stanowisko / Position ],0))="n/a","n/a",BY415-INDEX(tab_MinKomp[Obsługa maszyn Engel / Engel Maschinenbedienung],MATCH($B415,tab_MinKomp[Stanowisko / Position ],0)))</f>
        <v>n/a</v>
      </c>
      <c r="BZ416" s="295">
        <f>IF(INDEX(tab_MinKomp[Obsługa maszyn Novapax / Novapax Maschinenbedienung],MATCH($B415,tab_MinKomp[Stanowisko / Position ],0))="n/a","n/a",BZ415-INDEX(tab_MinKomp[Obsługa maszyn Novapax / Novapax Maschinenbedienung],MATCH($B415,tab_MinKomp[Stanowisko / Position ],0)))</f>
        <v>-1</v>
      </c>
      <c r="CA416" s="295" t="str">
        <f>IF(INDEX(tab_MinKomp[Obsługa maszyn KVT / KVT Maschinenbedienung],MATCH($B415,tab_MinKomp[Stanowisko / Position ],0))="n/a","n/a",CA415-INDEX(tab_MinKomp[Obsługa maszyn KVT / KVT Maschinenbedienung],MATCH($B415,tab_MinKomp[Stanowisko / Position ],0)))</f>
        <v>n/a</v>
      </c>
      <c r="CB416" s="295">
        <f>IF(INDEX(tab_MinKomp[Obsługa maszyn Novapax / Novapax Maschinenbedienung],MATCH($B415,tab_MinKomp[Stanowisko / Position ],0))="n/a","n/a",CB415-INDEX(tab_MinKomp[Obsługa maszyn Novapax / Novapax Maschinenbedienung],MATCH($B415,tab_MinKomp[Stanowisko / Position ],0)))</f>
        <v>0</v>
      </c>
      <c r="CC416" s="295" t="str">
        <f>IF(INDEX(tab_MinKomp[Obsługa maszyn Branson / Branson Maschinenbedienung],MATCH($B415,tab_MinKomp[Stanowisko / Position ],0))="n/a","n/a",CC415-INDEX(tab_MinKomp[Obsługa maszyn Branson / Branson Maschinenbedienung],MATCH($B415,tab_MinKomp[Stanowisko / Position ],0)))</f>
        <v>n/a</v>
      </c>
      <c r="CD416" s="295">
        <f>IF(INDEX(tab_MinKomp[Obsługa maszyn Novapax / Novapax Maschinenbedienung],MATCH($B415,tab_MinKomp[Stanowisko / Position ],0))="n/a","n/a",CD415-INDEX(tab_MinKomp[Obsługa maszyn Novapax / Novapax Maschinenbedienung],MATCH($B415,tab_MinKomp[Stanowisko / Position ],0)))</f>
        <v>0</v>
      </c>
      <c r="CE416" s="295">
        <f>IF(INDEX(tab_MinKomp[Obsługa maszyn Novapax / Novapax Maschinenbedienung],MATCH($B415,tab_MinKomp[Stanowisko / Position ],0))="n/a","n/a",CE415-INDEX(tab_MinKomp[Obsługa maszyn Novapax / Novapax Maschinenbedienung],MATCH($B415,tab_MinKomp[Stanowisko / Position ],0)))</f>
        <v>-1</v>
      </c>
      <c r="CF416" s="295" t="e">
        <f>IF(INDEX(tab_MinKomp[Obsługa maszyn Novapax / Novapax Maschinenbedienung],MATCH($B415,tab_MinKomp[Stanowisko / Position ],0))="n/a","n/a",CF415-INDEX(tab_MinKomp[Obsługa maszyn Novapax / Novapax Maschinenbedienung],MATCH($B415,tab_MinKomp[Stanowisko / Position ],0)))</f>
        <v>#VALUE!</v>
      </c>
      <c r="CG416" s="295">
        <v>0</v>
      </c>
      <c r="CH416" s="295" t="str">
        <f>IF(INDEX(tab_MinKomp[Wymagania VDA 6.5 Product / Forderungen],MATCH($B415,tab_MinKomp[Stanowisko / Position ],0))="n/a","n/a",CH415-INDEX(tab_MinKomp[Wymagania VDA 6.5 Product / Forderungen],MATCH($B415,tab_MinKomp[Stanowisko / Position ],0)))</f>
        <v>n/a</v>
      </c>
      <c r="CI416" s="295" t="str">
        <f>IF(INDEX(tab_MinKomp[Wymagania VDA 6.5 Product / Forderungen],MATCH($B415,tab_MinKomp[Stanowisko / Position ],0))="n/a","n/a",CI415-INDEX(tab_MinKomp[Wymagania VDA 6.5 Product / Forderungen],MATCH($B415,tab_MinKomp[Stanowisko / Position ],0)))</f>
        <v>n/a</v>
      </c>
      <c r="CJ416" s="295" t="str">
        <f>IF(INDEX(tab_MinKomp[Wymagania VDA 6.5 Product / Forderungen],MATCH($B415,tab_MinKomp[Stanowisko / Position ],0))="n/a","n/a",CJ415-INDEX(tab_MinKomp[Wymagania VDA 6.5 Product / Forderungen],MATCH($B415,tab_MinKomp[Stanowisko / Position ],0)))</f>
        <v>n/a</v>
      </c>
      <c r="CK416" s="295" t="str">
        <f>IF(INDEX(tab_MinKomp[Wymagania VDA 6.5 Product / Forderungen],MATCH($B415,tab_MinKomp[Stanowisko / Position ],0))="n/a","n/a",CK415-INDEX(tab_MinKomp[Wymagania VDA 6.5 Product / Forderungen],MATCH($B415,tab_MinKomp[Stanowisko / Position ],0)))</f>
        <v>n/a</v>
      </c>
      <c r="CL416" s="295" t="str">
        <f>IF(INDEX(tab_MinKomp[Wymagania VDA 6.5 Product / Forderungen],MATCH($B415,tab_MinKomp[Stanowisko / Position ],0))="n/a","n/a",CL415-INDEX(tab_MinKomp[Wymagania VDA 6.5 Product / Forderungen],MATCH($B415,tab_MinKomp[Stanowisko / Position ],0)))</f>
        <v>n/a</v>
      </c>
      <c r="CM416" s="295" t="str">
        <f>IF(INDEX(tab_MinKomp[Informatyka ogólna (techniczne i systemowe) / Allgemeine IT (Technik und System)],MATCH($B415,tab_MinKomp[Stanowisko / Position ],0))="n/a","n/a",CM415-INDEX(tab_MinKomp[Informatyka ogólna (techniczne i systemowe) / Allgemeine IT (Technik und System)],MATCH($B415,tab_MinKomp[Stanowisko / Position ],0)))</f>
        <v>n/a</v>
      </c>
      <c r="CN416" s="295" t="str">
        <f>IF(INDEX(tab_MinKomp[Sieci komputerowe / Computernetzwerke],MATCH($B415,tab_MinKomp[Stanowisko / Position ],0))="n/a","n/a",CN415-INDEX(tab_MinKomp[Sieci komputerowe / Computernetzwerke],MATCH($B415,tab_MinKomp[Stanowisko / Position ],0)))</f>
        <v>n/a</v>
      </c>
      <c r="CO416" s="295" t="str">
        <f>IF(INDEX(tab_MinKomp[Hardware (komputery PC, drukarki biurowe i etykietowe, telefonia stacjonarna i mobilna) (PC, Drucker, Telefpne, Handys)],MATCH($B415,tab_MinKomp[Stanowisko / Position ],0))="n/a","n/a",CO415-INDEX(tab_MinKomp[Hardware (komputery PC, drukarki biurowe i etykietowe, telefonia stacjonarna i mobilna) (PC, Drucker, Telefpne, Handys)],MATCH($B415,tab_MinKomp[Stanowisko / Position ],0)))</f>
        <v>n/a</v>
      </c>
      <c r="CP416" s="295" t="str">
        <f>IF(INDEX(tab_MinKomp[Software &amp; Systems (MS Office, MS Remote Desktop)],MATCH($B415,tab_MinKomp[Stanowisko / Position ],0))="n/a","n/a",CP415-INDEX(tab_MinKomp[Software &amp; Systems (MS Office, MS Remote Desktop)],MATCH($B415,tab_MinKomp[Stanowisko / Position ],0)))</f>
        <v>n/a</v>
      </c>
      <c r="CQ416" s="295" t="str">
        <f>IF(INDEX(tab_MinKomp[Programowanie obiektowe (PHP) / Objektprogrammierung],MATCH($B415,tab_MinKomp[Stanowisko / Position ],0))="n/a","n/a",CQ415-INDEX(tab_MinKomp[Programowanie obiektowe (PHP) / Objektprogrammierung],MATCH($B415,tab_MinKomp[Stanowisko / Position ],0)))</f>
        <v>n/a</v>
      </c>
      <c r="CR416" s="295" t="str">
        <f>IF(INDEX(tab_MinKomp[Scrum],MATCH($B415,tab_MinKomp[Stanowisko / Position ],0))="n/a","n/a",CR415-INDEX(tab_MinKomp[Scrum],MATCH($B415,tab_MinKomp[Stanowisko / Position ],0)))</f>
        <v>n/a</v>
      </c>
      <c r="CS416" s="295" t="str">
        <f>IF(INDEX(tab_MinKomp[SQL (MySQL)],MATCH($B415,tab_MinKomp[Stanowisko / Position ],0))="n/a","n/a",CS415-INDEX(tab_MinKomp[SQL (MySQL)],MATCH($B415,tab_MinKomp[Stanowisko / Position ],0)))</f>
        <v>n/a</v>
      </c>
      <c r="CT416" s="295" t="str">
        <f>IF(INDEX(tab_MinKomp[Javascript],MATCH($B415,tab_MinKomp[Stanowisko / Position ],0))="n/a","n/a",CT415-INDEX(tab_MinKomp[Javascript],MATCH($B415,tab_MinKomp[Stanowisko / Position ],0)))</f>
        <v>n/a</v>
      </c>
      <c r="CU416" s="295" t="str">
        <f>IF(INDEX(tab_MinKomp[Joomla],MATCH($B415,tab_MinKomp[Stanowisko / Position ],0))="n/a","n/a",CU415-INDEX(tab_MinKomp[Joomla],MATCH($B415,tab_MinKomp[Stanowisko / Position ],0)))</f>
        <v>n/a</v>
      </c>
      <c r="CV416" s="295" t="str">
        <f>IF(INDEX(tab_MinKomp[Bash],MATCH($B415,tab_MinKomp[Stanowisko / Position ],0))="n/a","n/a",CV415-INDEX(tab_MinKomp[Bash],MATCH($B415,tab_MinKomp[Stanowisko / Position ],0)))</f>
        <v>n/a</v>
      </c>
      <c r="CW416" s="295">
        <f>IF(INDEX(tab_MinKomp[Systemy MES (HYDRA / SFMS)],MATCH($B415,tab_MinKomp[Stanowisko / Position ],0))="n/a","n/a",CW415-INDEX(tab_MinKomp[Systemy MES (HYDRA / SFMS)],MATCH($B415,tab_MinKomp[Stanowisko / Position ],0)))</f>
        <v>0</v>
      </c>
      <c r="CX416" s="295" t="str">
        <f>IF(INDEX(tab_MinKomp[HTML / CSS],MATCH($B415,tab_MinKomp[Stanowisko / Position ],0))="n/a","n/a",CX415-INDEX(tab_MinKomp[HTML / CSS],MATCH($B415,tab_MinKomp[Stanowisko / Position ],0)))</f>
        <v>n/a</v>
      </c>
      <c r="CY416" s="295" t="str">
        <f>IF(INDEX(tab_MinKomp[SYSTEM PR],MATCH($B415,tab_MinKomp[Stanowisko / Position ],0))="n/a","n/a",CY415-INDEX(tab_MinKomp[SYSTEM PR],MATCH($B415,tab_MinKomp[Stanowisko / Position ],0)))</f>
        <v>n/a</v>
      </c>
      <c r="CZ416" s="295" t="str">
        <f>IF(INDEX(tab_MinKomp[System Einkauf XP / EBA],MATCH($B415,tab_MinKomp[Stanowisko / Position ],0))="n/a","n/a",CZ415-INDEX(tab_MinKomp[System Einkauf XP / EBA],MATCH($B415,tab_MinKomp[Stanowisko / Position ],0)))</f>
        <v>n/a</v>
      </c>
      <c r="DA416" s="295" t="str">
        <f>IF(INDEX(tab_MinKomp[Techniki negocjacyjne / Verhandlungstechniken],MATCH($B415,tab_MinKomp[Stanowisko / Position ],0))="n/a","n/a",DA415-INDEX(tab_MinKomp[Techniki negocjacyjne / Verhandlungstechniken],MATCH($B415,tab_MinKomp[Stanowisko / Position ],0)))</f>
        <v>n/a</v>
      </c>
      <c r="DB416" s="295" t="str">
        <f>IF(INDEX(tab_MinKomp[Znajomość rynku branżowego / Kenntnis des Industrie Marktes],MATCH($B415,tab_MinKomp[Stanowisko / Position ],0))="n/a","n/a",DB415-INDEX(tab_MinKomp[Znajomość rynku branżowego / Kenntnis des Industrie Marktes],MATCH($B415,tab_MinKomp[Stanowisko / Position ],0)))</f>
        <v>n/a</v>
      </c>
      <c r="DC416" s="295" t="str">
        <f>IF(INDEX(tab_MinKomp[SUPPLIER MANAGEMENT],MATCH($B415,tab_MinKomp[Stanowisko / Position ],0))="n/a","n/a",DC415-INDEX(tab_MinKomp[SUPPLIER MANAGEMENT],MATCH($B415,tab_MinKomp[Stanowisko / Position ],0)))</f>
        <v>n/a</v>
      </c>
      <c r="DD416" s="295" t="str">
        <f>IF(INDEX(tab_MinKomp[SUPPLIER MANAGEMENT],MATCH($B415,tab_MinKomp[Stanowisko / Position ],0))="n/a","n/a",DD415-INDEX(tab_MinKomp[SUPPLIER MANAGEMENT],MATCH($B415,tab_MinKomp[Stanowisko / Position ],0)))</f>
        <v>n/a</v>
      </c>
      <c r="DE416" s="295" t="str">
        <f>IF(INDEX(tab_MinKomp[SUPPLIER MANAGEMENT],MATCH($B415,tab_MinKomp[Stanowisko / Position ],0))="n/a","n/a",DE415-INDEX(tab_MinKomp[SUPPLIER MANAGEMENT],MATCH($B415,tab_MinKomp[Stanowisko / Position ],0)))</f>
        <v>n/a</v>
      </c>
      <c r="DF416" s="295">
        <f>IF(INDEX(tab_MinKomp[LEAN MANAGEMENT],MATCH($B415,tab_MinKomp[Stanowisko / Position ],0))="n/a","n/a",DF415-INDEX(tab_MinKomp[LEAN MANAGEMENT],MATCH($B415,tab_MinKomp[Stanowisko / Position ],0)))</f>
        <v>0</v>
      </c>
      <c r="DG416" s="295" t="str">
        <f>IF(INDEX(tab_MinKomp[PPAP/PSW],MATCH($B415,tab_MinKomp[Stanowisko / Position ],0))="n/a","n/a",DG415-INDEX(tab_MinKomp[PPAP/PSW],MATCH($B415,tab_MinKomp[Stanowisko / Position ],0)))</f>
        <v>n/a</v>
      </c>
      <c r="DH416" s="295" t="str">
        <f>IF(INDEX(tab_MinKomp[SUPPLIER MANAGEMENT],MATCH($B415,tab_MinKomp[Stanowisko / Position ],0))="n/a","n/a",DH415-INDEX(tab_MinKomp[SUPPLIER MANAGEMENT],MATCH($B415,tab_MinKomp[Stanowisko / Position ],0)))</f>
        <v>n/a</v>
      </c>
      <c r="DI416" s="295" t="str">
        <f>IF(INDEX(tab_MinKomp[OBSŁUGA PORTALI KLIENTA / Kundenportale],MATCH($B415,tab_MinKomp[Stanowisko / Position ],0))="n/a","n/a",DI415-INDEX(tab_MinKomp[OBSŁUGA PORTALI KLIENTA / Kundenportale],MATCH($B415,tab_MinKomp[Stanowisko / Position ],0)))</f>
        <v>n/a</v>
      </c>
      <c r="DJ416" s="295" t="str">
        <f>IF(INDEX(tab_MinKomp[Obsługa systemu BABTECQ / BABTECQ System],MATCH($B415,tab_MinKomp[Stanowisko / Position ],0))="n/a","n/a",DJ415-INDEX(tab_MinKomp[Obsługa systemu BABTECQ / BABTECQ System],MATCH($B415,tab_MinKomp[Stanowisko / Position ],0)))</f>
        <v>n/a</v>
      </c>
      <c r="DK416" s="295" t="str">
        <f>IF(INDEX(tab_MinKomp[Rysunek techniczny / technische Zeichnung],MATCH($B415,tab_MinKomp[Stanowisko / Position ],0))="n/a","n/a",DK415-INDEX(tab_MinKomp[Rysunek techniczny / technische Zeichnung],MATCH($B415,tab_MinKomp[Stanowisko / Position ],0)))</f>
        <v>n/a</v>
      </c>
      <c r="DL416" s="295" t="str">
        <f>IF(INDEX(tab_MinKomp[Kalibracja / Kalibrierung],MATCH($B415,tab_MinKomp[Stanowisko / Position ],0))="n/a","n/a",DL415-INDEX(tab_MinKomp[Kalibracja / Kalibrierung],MATCH($B415,tab_MinKomp[Stanowisko / Position ],0)))</f>
        <v>n/a</v>
      </c>
      <c r="DM416" s="295" t="str">
        <f>IF(INDEX(tab_MinKomp[Rekwalifikacja / Requalifizierung],MATCH($B415,tab_MinKomp[Stanowisko / Position ],0))="n/a","n/a",DM415-INDEX(tab_MinKomp[Rekwalifikacja / Requalifizierung],MATCH($B415,tab_MinKomp[Stanowisko / Position ],0)))</f>
        <v>n/a</v>
      </c>
      <c r="DN416" s="297" t="str">
        <f>IF(INDEX(tab_MinKomp[Testy czystości / Reinheitstests],MATCH($B415,tab_MinKomp[Stanowisko / Position ],0))="n/a","n/a",DN415-INDEX(tab_MinKomp[Testy czystości / Reinheitstests],MATCH($B415,tab_MinKomp[Stanowisko / Position ],0)))</f>
        <v>n/a</v>
      </c>
      <c r="DO416" s="297" t="str">
        <f>IF(INDEX(tab_MinKomp[Testy czystości / Reinheitstests],MATCH($B415,tab_MinKomp[Stanowisko / Position ],0))="n/a","n/a",DO415-INDEX(tab_MinKomp[Testy czystości / Reinheitstests],MATCH($B415,tab_MinKomp[Stanowisko / Position ],0)))</f>
        <v>n/a</v>
      </c>
      <c r="DP416" s="297" t="str">
        <f>IF(INDEX(tab_MinKomp[Testy czystości / Reinheitstests],MATCH($B415,tab_MinKomp[Stanowisko / Position ],0))="n/a","n/a",DP415-INDEX(tab_MinKomp[Testy czystości / Reinheitstests],MATCH($B415,tab_MinKomp[Stanowisko / Position ],0)))</f>
        <v>n/a</v>
      </c>
      <c r="DQ416" s="297" t="str">
        <f>IF(INDEX(tab_MinKomp[Testy czystości / Reinheitstests],MATCH($B415,tab_MinKomp[Stanowisko / Position ],0))="n/a","n/a",DQ415-INDEX(tab_MinKomp[Testy czystości / Reinheitstests],MATCH($B415,tab_MinKomp[Stanowisko / Position ],0)))</f>
        <v>n/a</v>
      </c>
      <c r="DR416" s="297" t="str">
        <f>IF(INDEX(tab_MinKomp[Testy czystości / Reinheitstests],MATCH($B415,tab_MinKomp[Stanowisko / Position ],0))="n/a","n/a",DR415-INDEX(tab_MinKomp[Testy czystości / Reinheitstests],MATCH($B415,tab_MinKomp[Stanowisko / Position ],0)))</f>
        <v>n/a</v>
      </c>
      <c r="DS416" s="297" t="str">
        <f>IF(INDEX(tab_MinKomp[Testy czystości / Reinheitstests],MATCH($B415,tab_MinKomp[Stanowisko / Position ],0))="n/a","n/a",DS415-INDEX(tab_MinKomp[Testy czystości / Reinheitstests],MATCH($B415,tab_MinKomp[Stanowisko / Position ],0)))</f>
        <v>n/a</v>
      </c>
      <c r="DT416" s="295" t="str">
        <f>IF(INDEX(tab_MinKomp[SUPPLIER MANAGEMENT],MATCH($B415,tab_MinKomp[Stanowisko / Position ],0))="n/a","n/a",DT415-INDEX(tab_MinKomp[SUPPLIER MANAGEMENT],MATCH($B415,tab_MinKomp[Stanowisko / Position ],0)))</f>
        <v>n/a</v>
      </c>
      <c r="DU416" s="297" t="str">
        <f>IF(INDEX(tab_MinKomp[Testy czystości / Reinheitstests],MATCH($B415,tab_MinKomp[Stanowisko / Position ],0))="n/a","n/a",DU415-INDEX(tab_MinKomp[Testy czystości / Reinheitstests],MATCH($B415,tab_MinKomp[Stanowisko / Position ],0)))</f>
        <v>n/a</v>
      </c>
      <c r="DV416" s="297" t="str">
        <f>IF(INDEX(tab_MinKomp[Testy czystości / Reinheitstests],MATCH($B415,tab_MinKomp[Stanowisko / Position ],0))="n/a","n/a",DV415-INDEX(tab_MinKomp[Testy czystości / Reinheitstests],MATCH($B415,tab_MinKomp[Stanowisko / Position ],0)))</f>
        <v>n/a</v>
      </c>
      <c r="DW416" s="297" t="str">
        <f>IF(INDEX(tab_MinKomp[Testy czystości / Reinheitstests],MATCH($B415,tab_MinKomp[Stanowisko / Position ],0))="n/a","n/a",DW415-INDEX(tab_MinKomp[Testy czystości / Reinheitstests],MATCH($B415,tab_MinKomp[Stanowisko / Position ],0)))</f>
        <v>n/a</v>
      </c>
      <c r="DX416" s="297" t="str">
        <f>IF(INDEX(tab_MinKomp[Testy czystości / Reinheitstests],MATCH($B415,tab_MinKomp[Stanowisko / Position ],0))="n/a","n/a",DX415-INDEX(tab_MinKomp[Testy czystości / Reinheitstests],MATCH($B415,tab_MinKomp[Stanowisko / Position ],0)))</f>
        <v>n/a</v>
      </c>
      <c r="DY416" s="297" t="str">
        <f>IF(INDEX(tab_MinKomp[Testy czystości / Reinheitstests],MATCH($B415,tab_MinKomp[Stanowisko / Position ],0))="n/a","n/a",DY415-INDEX(tab_MinKomp[Testy czystości / Reinheitstests],MATCH($B415,tab_MinKomp[Stanowisko / Position ],0)))</f>
        <v>n/a</v>
      </c>
      <c r="DZ416" s="297" t="str">
        <f>IF(INDEX(tab_MinKomp[Testy czystości / Reinheitstests],MATCH($B415,tab_MinKomp[Stanowisko / Position ],0))="n/a","n/a",DZ415-INDEX(tab_MinKomp[Testy czystości / Reinheitstests],MATCH($B415,tab_MinKomp[Stanowisko / Position ],0)))</f>
        <v>n/a</v>
      </c>
      <c r="EA416" s="295" t="str">
        <f>IF(INDEX(tab_MinKomp[SUPPLIER MANAGEMENT],MATCH($B415,tab_MinKomp[Stanowisko / Position ],0))="n/a","n/a",EA415-INDEX(tab_MinKomp[SUPPLIER MANAGEMENT],MATCH($B415,tab_MinKomp[Stanowisko / Position ],0)))</f>
        <v>n/a</v>
      </c>
      <c r="EB416" s="297" t="str">
        <f>IF(INDEX(tab_MinKomp[Testy czystości / Reinheitstests],MATCH($B415,tab_MinKomp[Stanowisko / Position ],0))="n/a","n/a",EB415-INDEX(tab_MinKomp[Testy czystości / Reinheitstests],MATCH($B415,tab_MinKomp[Stanowisko / Position ],0)))</f>
        <v>n/a</v>
      </c>
      <c r="EC416" s="297" t="str">
        <f>IF(INDEX(tab_MinKomp[Testy czystości / Reinheitstests],MATCH($B415,tab_MinKomp[Stanowisko / Position ],0))="n/a","n/a",EC415-INDEX(tab_MinKomp[Testy czystości / Reinheitstests],MATCH($B415,tab_MinKomp[Stanowisko / Position ],0)))</f>
        <v>n/a</v>
      </c>
      <c r="ED416" s="297" t="str">
        <f>IF(INDEX(tab_MinKomp[Testy czystości / Reinheitstests],MATCH($B415,tab_MinKomp[Stanowisko / Position ],0))="n/a","n/a",ED415-INDEX(tab_MinKomp[Testy czystości / Reinheitstests],MATCH($B415,tab_MinKomp[Stanowisko / Position ],0)))</f>
        <v>n/a</v>
      </c>
      <c r="EE416" s="297" t="str">
        <f>IF(INDEX(tab_MinKomp[Testy czystości / Reinheitstests],MATCH($B415,tab_MinKomp[Stanowisko / Position ],0))="n/a","n/a",EE415-INDEX(tab_MinKomp[Testy czystości / Reinheitstests],MATCH($B415,tab_MinKomp[Stanowisko / Position ],0)))</f>
        <v>n/a</v>
      </c>
      <c r="EF416" s="297" t="str">
        <f>IF(INDEX(tab_MinKomp[Testy czystości / Reinheitstests],MATCH($B415,tab_MinKomp[Stanowisko / Position ],0))="n/a","n/a",EF415-INDEX(tab_MinKomp[Testy czystości / Reinheitstests],MATCH($B415,tab_MinKomp[Stanowisko / Position ],0)))</f>
        <v>n/a</v>
      </c>
      <c r="EG416" s="297" t="str">
        <f>IF(INDEX(tab_MinKomp[Testy czystości / Reinheitstests],MATCH($B415,tab_MinKomp[Stanowisko / Position ],0))="n/a","n/a",EG415-INDEX(tab_MinKomp[Testy czystości / Reinheitstests],MATCH($B415,tab_MinKomp[Stanowisko / Position ],0)))</f>
        <v>n/a</v>
      </c>
      <c r="EH416" s="297" t="str">
        <f>IF(INDEX(tab_MinKomp[Testy czystości / Reinheitstests],MATCH($B415,tab_MinKomp[Stanowisko / Position ],0))="n/a","n/a",EH415-INDEX(tab_MinKomp[Testy czystości / Reinheitstests],MATCH($B415,tab_MinKomp[Stanowisko / Position ],0)))</f>
        <v>n/a</v>
      </c>
      <c r="EI416" s="297" t="str">
        <f>IF(INDEX(tab_MinKomp[Testy czystości / Reinheitstests],MATCH($B415,tab_MinKomp[Stanowisko / Position ],0))="n/a","n/a",EI415-INDEX(tab_MinKomp[Testy czystości / Reinheitstests],MATCH($B415,tab_MinKomp[Stanowisko / Position ],0)))</f>
        <v>n/a</v>
      </c>
      <c r="EJ416" s="297" t="str">
        <f>IF(INDEX(tab_MinKomp[Testy czystości / Reinheitstests],MATCH($B415,tab_MinKomp[Stanowisko / Position ],0))="n/a","n/a",EJ415-INDEX(tab_MinKomp[Testy czystości / Reinheitstests],MATCH($B415,tab_MinKomp[Stanowisko / Position ],0)))</f>
        <v>n/a</v>
      </c>
      <c r="EK416" s="297" t="str">
        <f>IF(INDEX(tab_MinKomp[Testy czystości / Reinheitstests],MATCH($B415,tab_MinKomp[Stanowisko / Position ],0))="n/a","n/a",EK415-INDEX(tab_MinKomp[Testy czystości / Reinheitstests],MATCH($B415,tab_MinKomp[Stanowisko / Position ],0)))</f>
        <v>n/a</v>
      </c>
      <c r="EL416" s="297" t="str">
        <f>IF(INDEX(tab_MinKomp[Testy czystości / Reinheitstests],MATCH($B415,tab_MinKomp[Stanowisko / Position ],0))="n/a","n/a",EL415-INDEX(tab_MinKomp[Testy czystości / Reinheitstests],MATCH($B415,tab_MinKomp[Stanowisko / Position ],0)))</f>
        <v>n/a</v>
      </c>
      <c r="EM416" s="297" t="str">
        <f>IF(INDEX(tab_MinKomp[Testy czystości / Reinheitstests],MATCH($B415,tab_MinKomp[Stanowisko / Position ],0))="n/a","n/a",EM415-INDEX(tab_MinKomp[Testy czystości / Reinheitstests],MATCH($B415,tab_MinKomp[Stanowisko / Position ],0)))</f>
        <v>n/a</v>
      </c>
      <c r="EN416" s="297" t="str">
        <f>IF(INDEX(tab_MinKomp[Testy czystości / Reinheitstests],MATCH($B415,tab_MinKomp[Stanowisko / Position ],0))="n/a","n/a",EN415-INDEX(tab_MinKomp[Testy czystości / Reinheitstests],MATCH($B415,tab_MinKomp[Stanowisko / Position ],0)))</f>
        <v>n/a</v>
      </c>
      <c r="EO416" s="295" t="str">
        <f>IF(INDEX(tab_MinKomp[Konserwacja Rep],MATCH($B415,tab_MinKomp[Stanowisko / Position ],0))="n/a","n/a",EO415-INDEX(tab_MinKomp[Konserwacja Rep],MATCH($B415,tab_MinKomp[Stanowisko / Position ],0)))</f>
        <v>n/a</v>
      </c>
      <c r="EP416" s="295" t="str">
        <f>IF(INDEX(tab_MinKomp[[Konserwacja Engel ]],MATCH($B415,tab_MinKomp[Stanowisko / Position ],0))="n/a","n/a",EP415-INDEX(tab_MinKomp[[Konserwacja Engel ]],MATCH($B415,tab_MinKomp[Stanowisko / Position ],0)))</f>
        <v>n/a</v>
      </c>
      <c r="EQ416" s="295" t="str">
        <f>IF(INDEX(tab_MinKomp[Konserwacja B 50],MATCH($B415,tab_MinKomp[Stanowisko / Position ],0))="n/a","n/a",EQ415-INDEX(tab_MinKomp[Konserwacja B 50],MATCH($B415,tab_MinKomp[Stanowisko / Position ],0)))</f>
        <v>n/a</v>
      </c>
      <c r="ER416" s="295" t="str">
        <f>IF(INDEX(tab_MinKomp[[Konserwacja EOL ]],MATCH($B415,tab_MinKomp[Stanowisko / Position ],0))="n/a","n/a",ER415-INDEX(tab_MinKomp[[Konserwacja EOL ]],MATCH($B415,tab_MinKomp[Stanowisko / Position ],0)))</f>
        <v>n/a</v>
      </c>
      <c r="ES416" s="295" t="str">
        <f>IF(INDEX(tab_MinKomp[Konserwacja Branson],MATCH($B415,tab_MinKomp[Stanowisko / Position ],0))="n/a","n/a",ES415-INDEX(tab_MinKomp[Konserwacja Branson],MATCH($B415,tab_MinKomp[Stanowisko / Position ],0)))</f>
        <v>n/a</v>
      </c>
      <c r="ET416" s="295" t="str">
        <f>IF(INDEX(tab_MinKomp[Konserwacja coolery],MATCH($B415,tab_MinKomp[Stanowisko / Position ],0))="n/a","n/a",ET415-INDEX(tab_MinKomp[Konserwacja coolery],MATCH($B415,tab_MinKomp[Stanowisko / Position ],0)))</f>
        <v>n/a</v>
      </c>
      <c r="EU416" s="295" t="str">
        <f>IF(INDEX(tab_MinKomp[Konserwacja piecy],MATCH($B415,tab_MinKomp[Stanowisko / Position ],0))="n/a","n/a",EU415-INDEX(tab_MinKomp[Konserwacja piecy],MATCH($B415,tab_MinKomp[Stanowisko / Position ],0)))</f>
        <v>n/a</v>
      </c>
      <c r="EV416" s="295" t="str">
        <f>IF(INDEX(tab_MinKomp[Rysunek techniczny- czytanie],MATCH($B415,tab_MinKomp[Stanowisko / Position ],0))="n/a","n/a",EV415-INDEX(tab_MinKomp[Rysunek techniczny- czytanie],MATCH($B415,tab_MinKomp[Stanowisko / Position ],0)))</f>
        <v>n/a</v>
      </c>
      <c r="EW416" s="295" t="str">
        <f>IF(INDEX(tab_MinKomp[Elektryka],MATCH($B415,tab_MinKomp[Stanowisko / Position ],0))="n/a","n/a",EW415-INDEX(tab_MinKomp[Elektryka],MATCH($B415,tab_MinKomp[Stanowisko / Position ],0)))</f>
        <v>n/a</v>
      </c>
      <c r="EX416" s="295" t="str">
        <f>IF(INDEX(tab_MinKomp[Pneumatyka],MATCH($B415,tab_MinKomp[Stanowisko / Position ],0))="n/a","n/a",EX415-INDEX(tab_MinKomp[Pneumatyka],MATCH($B415,tab_MinKomp[Stanowisko / Position ],0)))</f>
        <v>n/a</v>
      </c>
      <c r="EY416" s="295" t="str">
        <f>IF(INDEX(tab_MinKomp[[Hydraulika ]],MATCH($B415,tab_MinKomp[Stanowisko / Position ],0))="n/a","n/a",EY415-INDEX(tab_MinKomp[[Hydraulika ]],MATCH($B415,tab_MinKomp[Stanowisko / Position ],0)))</f>
        <v>n/a</v>
      </c>
      <c r="EZ416" s="295" t="str">
        <f>IF(INDEX(tab_MinKomp[Podciśnienie],MATCH($B415,tab_MinKomp[Stanowisko / Position ],0))="n/a","n/a",EZ415-INDEX(tab_MinKomp[Podciśnienie],MATCH($B415,tab_MinKomp[Stanowisko / Position ],0)))</f>
        <v>n/a</v>
      </c>
      <c r="FA416" s="295" t="str">
        <f>IF(INDEX(tab_MinKomp[Usuwanie awarii],MATCH($B415,tab_MinKomp[Stanowisko / Position ],0))="n/a","n/a",FA415-INDEX(tab_MinKomp[Usuwanie awarii],MATCH($B415,tab_MinKomp[Stanowisko / Position ],0)))</f>
        <v>n/a</v>
      </c>
      <c r="FB416" s="295" t="str">
        <f>IF(INDEX(tab_MinKomp[Obsługa robotów],MATCH($B415,tab_MinKomp[Stanowisko / Position ],0))="n/a","n/a",FB415-INDEX(tab_MinKomp[Obsługa robotów],MATCH($B415,tab_MinKomp[Stanowisko / Position ],0)))</f>
        <v>n/a</v>
      </c>
      <c r="FC416" s="295" t="str">
        <f>IF(INDEX(tab_MinKomp[Obsługa sterowania maszyny],MATCH($B415,tab_MinKomp[Stanowisko / Position ],0))="n/a","n/a",FC415-INDEX(tab_MinKomp[Obsługa sterowania maszyny],MATCH($B415,tab_MinKomp[Stanowisko / Position ],0)))</f>
        <v>n/a</v>
      </c>
      <c r="FD416" s="295" t="str">
        <f>IF(INDEX(tab_MinKomp[Usuwanie przyczyn żródłowych],MATCH($B415,tab_MinKomp[Stanowisko / Position ],0))="n/a","n/a",FD415-INDEX(tab_MinKomp[Usuwanie przyczyn żródłowych],MATCH($B415,tab_MinKomp[Stanowisko / Position ],0)))</f>
        <v>n/a</v>
      </c>
      <c r="FE416" s="295" t="str">
        <f>IF(INDEX(tab_MinKomp[Cmms stosowanie],MATCH($B415,tab_MinKomp[Stanowisko / Position ],0))="n/a","n/a",FE415-INDEX(tab_MinKomp[Cmms stosowanie],MATCH($B415,tab_MinKomp[Stanowisko / Position ],0)))</f>
        <v>n/a</v>
      </c>
      <c r="FF416" s="297" t="s">
        <v>248</v>
      </c>
      <c r="FG416" s="295" t="str">
        <f>IF(INDEX(tab_MinKomp[Czyszczenie form plastikowych],MATCH($B415,tab_MinKomp[Stanowisko / Position ],0))="n/a","n/a",FG415-INDEX(tab_MinKomp[Czyszczenie form plastikowych],MATCH($B415,tab_MinKomp[Stanowisko / Position ],0)))</f>
        <v>n/a</v>
      </c>
      <c r="FH416" s="295" t="str">
        <f>IF(INDEX(tab_MinKomp[Wymiana form plastik],MATCH($B415,tab_MinKomp[Stanowisko / Position ],0))="n/a","n/a",FH415-INDEX(tab_MinKomp[Wymiana form plastik],MATCH($B415,tab_MinKomp[Stanowisko / Position ],0)))</f>
        <v>n/a</v>
      </c>
      <c r="FI416" s="295" t="str">
        <f>IF(INDEX(tab_MinKomp[Wymiana form guma],MATCH($B415,tab_MinKomp[Stanowisko / Position ],0))="n/a","n/a",FI415-INDEX(tab_MinKomp[Wymiana form guma],MATCH($B415,tab_MinKomp[Stanowisko / Position ],0)))</f>
        <v>n/a</v>
      </c>
      <c r="FJ416" s="295" t="str">
        <f>IF(INDEX(tab_MinKomp[Konserwacja KK],MATCH($B415,tab_MinKomp[Stanowisko / Position ],0))="n/a","n/a",FJ415-INDEX(tab_MinKomp[Konserwacja KK],MATCH($B415,tab_MinKomp[Stanowisko / Position ],0)))</f>
        <v>n/a</v>
      </c>
      <c r="FK416" s="295" t="str">
        <f>IF(INDEX(tab_MinKomp[Konserwacja form guma],MATCH($B415,tab_MinKomp[Stanowisko / Position ],0))="n/a","n/a",FK415-INDEX(tab_MinKomp[Konserwacja form guma],MATCH($B415,tab_MinKomp[Stanowisko / Position ],0)))</f>
        <v>n/a</v>
      </c>
      <c r="FL416" s="295" t="str">
        <f>IF(INDEX(tab_MinKomp[Konserwacja form plastiki],MATCH($B415,tab_MinKomp[Stanowisko / Position ],0))="n/a","n/a",FL415-INDEX(tab_MinKomp[Konserwacja form plastiki],MATCH($B415,tab_MinKomp[Stanowisko / Position ],0)))</f>
        <v>n/a</v>
      </c>
      <c r="FM416" s="295" t="str">
        <f>IF(INDEX(tab_MinKomp[Konserwacja Gorącego Kanału],MATCH($B415,tab_MinKomp[Stanowisko / Position ],0))="n/a","n/a",FM415-INDEX(tab_MinKomp[Konserwacja Gorącego Kanału],MATCH($B415,tab_MinKomp[Stanowisko / Position ],0)))</f>
        <v>n/a</v>
      </c>
      <c r="FN416" s="295" t="str">
        <f>IF(INDEX(tab_MinKomp[MS Office (Excel)],MATCH($B415,tab_MinKomp[Stanowisko / Position ],0))="n/a","n/a",FN415-INDEX(tab_MinKomp[MS Office (Excel)],MATCH($B415,tab_MinKomp[Stanowisko / Position ],0)))</f>
        <v>n/a</v>
      </c>
      <c r="FO416" s="295" t="str">
        <f>IF(INDEX(tab_MinKomp[MS Office (Word)],MATCH($B415,tab_MinKomp[Stanowisko / Position ],0))="n/a","n/a",FO415-INDEX(tab_MinKomp[MS Office (Word)],MATCH($B415,tab_MinKomp[Stanowisko / Position ],0)))</f>
        <v>n/a</v>
      </c>
      <c r="FP416" s="295" t="str">
        <f>IF(INDEX(tab_MinKomp[MS Office (Power Point)],MATCH($B415,tab_MinKomp[Stanowisko / Position ],0))="n/a","n/a",FP415-INDEX(tab_MinKomp[MS Office (Power Point)],MATCH($B415,tab_MinKomp[Stanowisko / Position ],0)))</f>
        <v>n/a</v>
      </c>
      <c r="FQ416" s="298" t="str">
        <f>IF(INDEX(tab_MinKomp[Język angielski / Englisch],MATCH($B415,tab_MinKomp[Stanowisko / Position ],0))="n/a","n/a",FQ415-INDEX(tab_MinKomp[Język angielski / Englisch],MATCH($B415,tab_MinKomp[Stanowisko / Position ],0)))</f>
        <v>n/a</v>
      </c>
      <c r="FR416" s="298" t="str">
        <f>IF(INDEX(tab_MinKomp[Język niemiecki / Deutsch],MATCH($B415,tab_MinKomp[Stanowisko / Position ],0))="n/a","n/a",FR415-INDEX(tab_MinKomp[Język niemiecki / Deutsch],MATCH($B415,tab_MinKomp[Stanowisko / Position ],0)))</f>
        <v>n/a</v>
      </c>
      <c r="FS416" s="295">
        <f>IF(INDEX(tab_MinKomp[Zarządzanie dokumentacją procesową / Process dokumentation management],MATCH($B415,tab_MinKomp[Stanowisko / Position ],0))="n/a","n/a",FS415-INDEX(tab_MinKomp[Zarządzanie dokumentacją procesową / Process dokumentation management],MATCH($B415,tab_MinKomp[Stanowisko / Position ],0)))</f>
        <v>0</v>
      </c>
      <c r="FT416" s="295">
        <f>IF(INDEX(tab_MinKomp[Znajomość procesów z obszaru / Kenntiss der prozesse in dem Bereich],MATCH($B415,tab_MinKomp[Stanowisko / Position ],0))="n/a","n/a",FT415-INDEX(tab_MinKomp[Znajomość procesów z obszaru / Kenntiss der prozesse in dem Bereich],MATCH($B415,tab_MinKomp[Stanowisko / Position ],0)))</f>
        <v>0</v>
      </c>
      <c r="FU416" s="295">
        <f>IF(INDEX(tab_MinKomp[optymalizacja procesów / Prozessoptymalisierung],MATCH($B415,tab_MinKomp[Stanowisko / Position ],0))="n/a","n/a",FU415-INDEX(tab_MinKomp[optymalizacja procesów / Prozessoptymalisierung],MATCH($B415,tab_MinKomp[Stanowisko / Position ],0)))</f>
        <v>1</v>
      </c>
      <c r="FV416" s="295">
        <f>IF(INDEX(tab_MinKomp[Umiejętności szkoleniowe / Trainingsfähigkeiten],MATCH($B415,tab_MinKomp[Stanowisko / Position ],0))="n/a","n/a",FV415-INDEX(tab_MinKomp[Umiejętności szkoleniowe / Trainingsfähigkeiten],MATCH($B415,tab_MinKomp[Stanowisko / Position ],0)))</f>
        <v>1</v>
      </c>
      <c r="FW416" s="295">
        <f>IF(INDEX(tab_MinKomp[Analityczne myślenie, podejście / Analitysches Denken, Einstellung],MATCH($B415,tab_MinKomp[Stanowisko / Position ],0))="n/a","n/a",FW415-INDEX(tab_MinKomp[Analityczne myślenie, podejście / Analitysches Denken, Einstellung],MATCH($B415,tab_MinKomp[Stanowisko / Position ],0)))</f>
        <v>0</v>
      </c>
      <c r="FX416" s="295">
        <f>IF(INDEX(tab_MinKomp[Dokładność, precyzja w dzialaniu / Genauigkeit, Präzision in die Arbeit],MATCH($B415,tab_MinKomp[Stanowisko / Position ],0))="n/a","n/a",FX415-INDEX(tab_MinKomp[Dokładność, precyzja w dzialaniu / Genauigkeit, Präzision in die Arbeit],MATCH($B415,tab_MinKomp[Stanowisko / Position ],0)))</f>
        <v>-1</v>
      </c>
      <c r="FY416" s="295">
        <f>IF(INDEX(tab_MinKomp[Dyspozycyjność / Verfügbarkeit],MATCH($B415,tab_MinKomp[Stanowisko / Position ],0))="n/a","n/a",FY415-INDEX(tab_MinKomp[Dyspozycyjność / Verfügbarkeit],MATCH($B415,tab_MinKomp[Stanowisko / Position ],0)))</f>
        <v>-1</v>
      </c>
      <c r="FZ416" s="295">
        <f>IF(INDEX(tab_MinKomp[Zaangażowanie / 
Engagement],MATCH($B415,tab_MinKomp[Stanowisko / Position ],0))="n/a","n/a",FZ415-INDEX(tab_MinKomp[Zaangażowanie / 
Engagement],MATCH($B415,tab_MinKomp[Stanowisko / Position ],0)))</f>
        <v>0</v>
      </c>
      <c r="GA416" s="295" t="str">
        <f>IF(INDEX(tab_MinKomp[Konserwacja form guma],MATCH($B415,tab_MinKomp[Stanowisko / Position ],0))="n/a","n/a",GA415-INDEX(tab_MinKomp[Konserwacja form guma],MATCH($B415,tab_MinKomp[Stanowisko / Position ],0)))</f>
        <v>n/a</v>
      </c>
      <c r="GB416" s="295" t="str">
        <f>IF(INDEX(tab_MinKomp[Konserwacja form plastiki],MATCH($B415,tab_MinKomp[Stanowisko / Position ],0))="n/a","n/a",GB415-INDEX(tab_MinKomp[Konserwacja form plastiki],MATCH($B415,tab_MinKomp[Stanowisko / Position ],0)))</f>
        <v>n/a</v>
      </c>
      <c r="GC416" s="295">
        <v>-2</v>
      </c>
      <c r="GD416" s="295">
        <f>IF(INDEX(tab_MinKomp[optymalizacja procesów / Prozessoptymalisierung],MATCH($B415,tab_MinKomp[Stanowisko / Position ],0))="n/a","n/a",GD415-INDEX(tab_MinKomp[optymalizacja procesów / Prozessoptymalisierung],MATCH($B415,tab_MinKomp[Stanowisko / Position ],0)))</f>
        <v>1</v>
      </c>
      <c r="GE416" s="294" t="str">
        <f>IF(INDEX(tab_MinKomp[Motywowanie i budowanie zaangażowania zespołu],MATCH($B415,tab_MinKomp[Stanowisko / Position ],0))="n/a","n/a",GE415-INDEX(tab_MinKomp[Motywowanie i budowanie zaangażowania zespołu],MATCH($B415,tab_MinKomp[Stanowisko / Position ],0)))</f>
        <v>n/a</v>
      </c>
      <c r="GF416" s="260" t="s">
        <v>248</v>
      </c>
      <c r="GG416" s="260" t="s">
        <v>248</v>
      </c>
      <c r="GH416" s="260" t="s">
        <v>248</v>
      </c>
      <c r="GI416" s="260" t="s">
        <v>248</v>
      </c>
      <c r="GJ416" s="260" t="s">
        <v>248</v>
      </c>
      <c r="GK416" s="260" t="s">
        <v>248</v>
      </c>
      <c r="GL416" s="260" t="s">
        <v>248</v>
      </c>
      <c r="GM416" s="260" t="s">
        <v>248</v>
      </c>
      <c r="GN416" s="260" t="s">
        <v>248</v>
      </c>
      <c r="GO416" s="260" t="s">
        <v>248</v>
      </c>
      <c r="GP416" s="260" t="s">
        <v>248</v>
      </c>
      <c r="GQ416" s="260" t="s">
        <v>248</v>
      </c>
      <c r="GR416" s="260" t="s">
        <v>248</v>
      </c>
      <c r="GS416" s="260" t="s">
        <v>248</v>
      </c>
      <c r="GT416" s="260" t="s">
        <v>248</v>
      </c>
      <c r="GU416" s="260" t="s">
        <v>248</v>
      </c>
      <c r="GV416" s="260" t="s">
        <v>248</v>
      </c>
      <c r="GW416" s="260" t="s">
        <v>248</v>
      </c>
      <c r="GX416" s="260" t="s">
        <v>248</v>
      </c>
      <c r="GY416" s="260" t="s">
        <v>248</v>
      </c>
      <c r="GZ416" s="289" t="s">
        <v>248</v>
      </c>
      <c r="HA416" s="289" t="s">
        <v>248</v>
      </c>
      <c r="HB416" s="299" t="e">
        <f>SUM(G416:GE416)/(HB415-(SUM(G416:GE416)))</f>
        <v>#VALUE!</v>
      </c>
    </row>
    <row r="417" spans="1:210" ht="24.9" customHeight="1" x14ac:dyDescent="0.3">
      <c r="A417" s="286" t="s">
        <v>321</v>
      </c>
      <c r="B417" s="286" t="s">
        <v>315</v>
      </c>
      <c r="C417" s="286" t="s">
        <v>398</v>
      </c>
      <c r="D417" s="286">
        <v>147</v>
      </c>
      <c r="E417" s="396" t="s">
        <v>597</v>
      </c>
      <c r="F417" s="287" t="s">
        <v>374</v>
      </c>
      <c r="G417" s="260">
        <v>2</v>
      </c>
      <c r="H417" s="260">
        <v>1</v>
      </c>
      <c r="I417" s="260">
        <v>2</v>
      </c>
      <c r="J417" s="260">
        <v>1</v>
      </c>
      <c r="K417" s="260">
        <v>1</v>
      </c>
      <c r="L417" s="260" t="s">
        <v>248</v>
      </c>
      <c r="M417" s="260" t="s">
        <v>248</v>
      </c>
      <c r="N417" s="260" t="s">
        <v>248</v>
      </c>
      <c r="O417" s="260">
        <v>1</v>
      </c>
      <c r="P417" s="260">
        <v>1</v>
      </c>
      <c r="Q417" s="260" t="s">
        <v>248</v>
      </c>
      <c r="R417" s="260" t="s">
        <v>248</v>
      </c>
      <c r="S417" s="260" t="s">
        <v>248</v>
      </c>
      <c r="T417" s="260" t="s">
        <v>248</v>
      </c>
      <c r="U417" s="260" t="s">
        <v>248</v>
      </c>
      <c r="V417" s="260" t="s">
        <v>248</v>
      </c>
      <c r="W417" s="260" t="s">
        <v>248</v>
      </c>
      <c r="X417" s="260" t="s">
        <v>248</v>
      </c>
      <c r="Y417" s="260" t="s">
        <v>248</v>
      </c>
      <c r="Z417" s="260" t="s">
        <v>248</v>
      </c>
      <c r="AA417" s="260" t="s">
        <v>248</v>
      </c>
      <c r="AB417" s="260" t="s">
        <v>248</v>
      </c>
      <c r="AC417" s="260" t="s">
        <v>248</v>
      </c>
      <c r="AD417" s="260" t="s">
        <v>248</v>
      </c>
      <c r="AE417" s="260" t="s">
        <v>248</v>
      </c>
      <c r="AF417" s="260" t="s">
        <v>248</v>
      </c>
      <c r="AG417" s="260" t="s">
        <v>248</v>
      </c>
      <c r="AH417" s="260" t="s">
        <v>248</v>
      </c>
      <c r="AI417" s="260" t="s">
        <v>248</v>
      </c>
      <c r="AJ417" s="260" t="s">
        <v>248</v>
      </c>
      <c r="AK417" s="260" t="s">
        <v>248</v>
      </c>
      <c r="AL417" s="260">
        <v>1</v>
      </c>
      <c r="AM417" s="260" t="s">
        <v>248</v>
      </c>
      <c r="AN417" s="260" t="s">
        <v>248</v>
      </c>
      <c r="AO417" s="260">
        <v>2</v>
      </c>
      <c r="AP417" s="260" t="s">
        <v>248</v>
      </c>
      <c r="AQ417" s="260">
        <v>2</v>
      </c>
      <c r="AR417" s="260" t="s">
        <v>248</v>
      </c>
      <c r="AS417" s="260" t="s">
        <v>248</v>
      </c>
      <c r="AT417" s="260" t="s">
        <v>248</v>
      </c>
      <c r="AU417" s="260" t="s">
        <v>248</v>
      </c>
      <c r="AV417" s="260">
        <v>2</v>
      </c>
      <c r="AW417" s="260">
        <v>1</v>
      </c>
      <c r="AX417" s="260" t="s">
        <v>248</v>
      </c>
      <c r="AY417" s="260" t="s">
        <v>248</v>
      </c>
      <c r="AZ417" s="260" t="s">
        <v>248</v>
      </c>
      <c r="BA417" s="260"/>
      <c r="BB417" s="260"/>
      <c r="BC417" s="260" t="s">
        <v>248</v>
      </c>
      <c r="BD417" s="260" t="s">
        <v>248</v>
      </c>
      <c r="BE417" s="260" t="s">
        <v>248</v>
      </c>
      <c r="BF417" s="260" t="s">
        <v>248</v>
      </c>
      <c r="BG417" s="260" t="s">
        <v>248</v>
      </c>
      <c r="BH417" s="260" t="s">
        <v>248</v>
      </c>
      <c r="BI417" s="260" t="s">
        <v>248</v>
      </c>
      <c r="BJ417" s="260" t="s">
        <v>248</v>
      </c>
      <c r="BK417" s="260" t="s">
        <v>248</v>
      </c>
      <c r="BL417" s="260" t="s">
        <v>248</v>
      </c>
      <c r="BM417" s="260" t="s">
        <v>248</v>
      </c>
      <c r="BN417" s="260" t="s">
        <v>248</v>
      </c>
      <c r="BO417" s="260" t="s">
        <v>248</v>
      </c>
      <c r="BP417" s="260" t="s">
        <v>248</v>
      </c>
      <c r="BQ417" s="260"/>
      <c r="BR417" s="260" t="s">
        <v>248</v>
      </c>
      <c r="BS417" s="260">
        <v>2</v>
      </c>
      <c r="BT417" s="260" t="s">
        <v>248</v>
      </c>
      <c r="BU417" s="260">
        <v>2</v>
      </c>
      <c r="BV417" s="260" t="s">
        <v>248</v>
      </c>
      <c r="BW417" s="260">
        <v>1</v>
      </c>
      <c r="BX417" s="260">
        <v>2</v>
      </c>
      <c r="BY417" s="260" t="s">
        <v>248</v>
      </c>
      <c r="BZ417" s="260">
        <v>1</v>
      </c>
      <c r="CA417" s="260" t="s">
        <v>248</v>
      </c>
      <c r="CB417" s="260">
        <v>2</v>
      </c>
      <c r="CC417" s="260" t="s">
        <v>248</v>
      </c>
      <c r="CD417" s="260">
        <v>2</v>
      </c>
      <c r="CE417" s="260">
        <v>1</v>
      </c>
      <c r="CF417" s="260"/>
      <c r="CG417" s="260"/>
      <c r="CH417" s="260" t="s">
        <v>248</v>
      </c>
      <c r="CI417" s="260" t="s">
        <v>248</v>
      </c>
      <c r="CJ417" s="260" t="s">
        <v>248</v>
      </c>
      <c r="CK417" s="260" t="s">
        <v>248</v>
      </c>
      <c r="CL417" s="260" t="s">
        <v>248</v>
      </c>
      <c r="CM417" s="260" t="s">
        <v>248</v>
      </c>
      <c r="CN417" s="260" t="s">
        <v>248</v>
      </c>
      <c r="CO417" s="260" t="s">
        <v>248</v>
      </c>
      <c r="CP417" s="260" t="s">
        <v>248</v>
      </c>
      <c r="CQ417" s="260" t="s">
        <v>248</v>
      </c>
      <c r="CR417" s="260" t="s">
        <v>248</v>
      </c>
      <c r="CS417" s="260" t="s">
        <v>248</v>
      </c>
      <c r="CT417" s="260" t="s">
        <v>248</v>
      </c>
      <c r="CU417" s="260" t="s">
        <v>248</v>
      </c>
      <c r="CV417" s="260" t="s">
        <v>248</v>
      </c>
      <c r="CW417" s="260">
        <v>2</v>
      </c>
      <c r="CX417" s="260" t="s">
        <v>248</v>
      </c>
      <c r="CY417" s="260" t="s">
        <v>248</v>
      </c>
      <c r="CZ417" s="260" t="s">
        <v>248</v>
      </c>
      <c r="DA417" s="260" t="s">
        <v>248</v>
      </c>
      <c r="DB417" s="260" t="s">
        <v>248</v>
      </c>
      <c r="DC417" s="260" t="s">
        <v>248</v>
      </c>
      <c r="DD417" s="260" t="s">
        <v>248</v>
      </c>
      <c r="DE417" s="260" t="s">
        <v>248</v>
      </c>
      <c r="DF417" s="260">
        <v>1</v>
      </c>
      <c r="DG417" s="260" t="s">
        <v>248</v>
      </c>
      <c r="DH417" s="260" t="s">
        <v>248</v>
      </c>
      <c r="DI417" s="260" t="s">
        <v>248</v>
      </c>
      <c r="DJ417" s="260" t="s">
        <v>248</v>
      </c>
      <c r="DK417" s="260" t="s">
        <v>248</v>
      </c>
      <c r="DL417" s="260" t="s">
        <v>248</v>
      </c>
      <c r="DM417" s="260" t="s">
        <v>248</v>
      </c>
      <c r="DN417" s="260" t="s">
        <v>248</v>
      </c>
      <c r="DO417" s="260" t="s">
        <v>248</v>
      </c>
      <c r="DP417" s="260" t="s">
        <v>248</v>
      </c>
      <c r="DQ417" s="260" t="s">
        <v>248</v>
      </c>
      <c r="DR417" s="260" t="s">
        <v>248</v>
      </c>
      <c r="DS417" s="260" t="s">
        <v>248</v>
      </c>
      <c r="DT417" s="260" t="s">
        <v>248</v>
      </c>
      <c r="DU417" s="260" t="s">
        <v>248</v>
      </c>
      <c r="DV417" s="260" t="s">
        <v>248</v>
      </c>
      <c r="DW417" s="260" t="s">
        <v>248</v>
      </c>
      <c r="DX417" s="260" t="s">
        <v>248</v>
      </c>
      <c r="DY417" s="260" t="s">
        <v>248</v>
      </c>
      <c r="DZ417" s="260" t="s">
        <v>248</v>
      </c>
      <c r="EA417" s="260" t="s">
        <v>248</v>
      </c>
      <c r="EB417" s="260" t="s">
        <v>248</v>
      </c>
      <c r="EC417" s="260" t="s">
        <v>248</v>
      </c>
      <c r="ED417" s="260" t="s">
        <v>248</v>
      </c>
      <c r="EE417" s="260" t="s">
        <v>248</v>
      </c>
      <c r="EF417" s="260" t="s">
        <v>248</v>
      </c>
      <c r="EG417" s="260" t="s">
        <v>248</v>
      </c>
      <c r="EH417" s="260" t="s">
        <v>248</v>
      </c>
      <c r="EI417" s="260" t="s">
        <v>248</v>
      </c>
      <c r="EJ417" s="260" t="s">
        <v>248</v>
      </c>
      <c r="EK417" s="260" t="s">
        <v>248</v>
      </c>
      <c r="EL417" s="285" t="s">
        <v>248</v>
      </c>
      <c r="EM417" s="285" t="s">
        <v>248</v>
      </c>
      <c r="EN417" s="285" t="s">
        <v>248</v>
      </c>
      <c r="EO417" s="260" t="s">
        <v>248</v>
      </c>
      <c r="EP417" s="260" t="s">
        <v>248</v>
      </c>
      <c r="EQ417" s="260" t="s">
        <v>248</v>
      </c>
      <c r="ER417" s="260" t="s">
        <v>248</v>
      </c>
      <c r="ES417" s="260" t="s">
        <v>248</v>
      </c>
      <c r="ET417" s="260" t="s">
        <v>248</v>
      </c>
      <c r="EU417" s="260" t="s">
        <v>248</v>
      </c>
      <c r="EV417" s="260" t="s">
        <v>248</v>
      </c>
      <c r="EW417" s="260" t="s">
        <v>248</v>
      </c>
      <c r="EX417" s="260" t="s">
        <v>248</v>
      </c>
      <c r="EY417" s="260" t="s">
        <v>248</v>
      </c>
      <c r="EZ417" s="260" t="s">
        <v>248</v>
      </c>
      <c r="FA417" s="260" t="s">
        <v>248</v>
      </c>
      <c r="FB417" s="260" t="s">
        <v>248</v>
      </c>
      <c r="FC417" s="260" t="s">
        <v>248</v>
      </c>
      <c r="FD417" s="260" t="s">
        <v>248</v>
      </c>
      <c r="FE417" s="260" t="s">
        <v>248</v>
      </c>
      <c r="FF417" s="260" t="s">
        <v>248</v>
      </c>
      <c r="FG417" s="260" t="s">
        <v>248</v>
      </c>
      <c r="FH417" s="260" t="s">
        <v>248</v>
      </c>
      <c r="FI417" s="260" t="s">
        <v>248</v>
      </c>
      <c r="FJ417" s="260" t="s">
        <v>248</v>
      </c>
      <c r="FK417" s="260" t="s">
        <v>248</v>
      </c>
      <c r="FL417" s="260" t="s">
        <v>248</v>
      </c>
      <c r="FM417" s="260" t="s">
        <v>248</v>
      </c>
      <c r="FN417" s="260" t="s">
        <v>248</v>
      </c>
      <c r="FO417" s="260" t="s">
        <v>248</v>
      </c>
      <c r="FP417" s="260" t="s">
        <v>248</v>
      </c>
      <c r="FQ417" s="288" t="s">
        <v>248</v>
      </c>
      <c r="FR417" s="288" t="s">
        <v>248</v>
      </c>
      <c r="FS417" s="260">
        <v>1</v>
      </c>
      <c r="FT417" s="260">
        <v>2</v>
      </c>
      <c r="FU417" s="260">
        <v>2</v>
      </c>
      <c r="FV417" s="260">
        <v>1</v>
      </c>
      <c r="FW417" s="260">
        <v>2</v>
      </c>
      <c r="FX417" s="260">
        <v>2</v>
      </c>
      <c r="FY417" s="260">
        <v>2</v>
      </c>
      <c r="FZ417" s="260">
        <v>2</v>
      </c>
      <c r="GA417" s="260" t="s">
        <v>248</v>
      </c>
      <c r="GB417" s="260" t="s">
        <v>248</v>
      </c>
      <c r="GC417" s="260">
        <v>2</v>
      </c>
      <c r="GD417" s="260">
        <v>2</v>
      </c>
      <c r="GE417" s="260" t="s">
        <v>248</v>
      </c>
      <c r="GF417" s="260" t="s">
        <v>248</v>
      </c>
      <c r="GG417" s="260" t="s">
        <v>248</v>
      </c>
      <c r="GH417" s="260" t="s">
        <v>248</v>
      </c>
      <c r="GI417" s="260" t="s">
        <v>248</v>
      </c>
      <c r="GJ417" s="260" t="s">
        <v>248</v>
      </c>
      <c r="GK417" s="260" t="s">
        <v>248</v>
      </c>
      <c r="GL417" s="260" t="s">
        <v>248</v>
      </c>
      <c r="GM417" s="260" t="s">
        <v>248</v>
      </c>
      <c r="GN417" s="260" t="s">
        <v>248</v>
      </c>
      <c r="GO417" s="260" t="s">
        <v>248</v>
      </c>
      <c r="GP417" s="260" t="s">
        <v>248</v>
      </c>
      <c r="GQ417" s="260" t="s">
        <v>248</v>
      </c>
      <c r="GR417" s="260" t="s">
        <v>248</v>
      </c>
      <c r="GS417" s="260" t="s">
        <v>248</v>
      </c>
      <c r="GT417" s="260" t="s">
        <v>248</v>
      </c>
      <c r="GU417" s="260" t="s">
        <v>248</v>
      </c>
      <c r="GV417" s="260" t="s">
        <v>248</v>
      </c>
      <c r="GW417" s="260" t="s">
        <v>248</v>
      </c>
      <c r="GX417" s="260" t="s">
        <v>248</v>
      </c>
      <c r="GY417" s="260" t="s">
        <v>248</v>
      </c>
      <c r="GZ417" s="289" t="s">
        <v>248</v>
      </c>
      <c r="HA417" s="289" t="s">
        <v>248</v>
      </c>
      <c r="HB417" s="290">
        <f>SUM(G417:GE417)</f>
        <v>51</v>
      </c>
    </row>
    <row r="418" spans="1:210" ht="24.9" customHeight="1" thickBot="1" x14ac:dyDescent="0.35">
      <c r="A418" s="291" t="str">
        <f>A417</f>
        <v>Prod.-Q-5</v>
      </c>
      <c r="B418" s="291" t="str">
        <f>B417</f>
        <v>Pracownik Produkcji</v>
      </c>
      <c r="C418" s="291" t="str">
        <f>C417</f>
        <v>ŁB</v>
      </c>
      <c r="D418" s="291">
        <f>D417</f>
        <v>147</v>
      </c>
      <c r="E418" s="397"/>
      <c r="F418" s="292" t="s">
        <v>375</v>
      </c>
      <c r="G418" s="293">
        <f>IF(INDEX(tab_MinKomp[Przepisy BHP / BHP Vorschriften],MATCH($B417,tab_MinKomp[Stanowisko / Position ],0))="n/a","n/a",G417-INDEX(tab_MinKomp[Przepisy BHP / BHP Vorschriften],MATCH($B417,tab_MinKomp[Stanowisko / Position ],0)))</f>
        <v>0</v>
      </c>
      <c r="H418" s="294">
        <f>IF(INDEX(tab_MinKomp[Przepisy PPOŻ / Brandschutzbestimmungen],MATCH($B417,tab_MinKomp[Stanowisko / Position ],0))="n/a","n/a",H417-INDEX(tab_MinKomp[Przepisy PPOŻ / Brandschutzbestimmungen],MATCH($B417,tab_MinKomp[Stanowisko / Position ],0)))</f>
        <v>0</v>
      </c>
      <c r="I418" s="294">
        <f>IF(INDEX(tab_MinKomp[Ryzyko zawodowe na stanowiskach pracyv/ Berufliche Risiken an Arbeitsstellen],MATCH($B417,tab_MinKomp[Stanowisko / Position ],0))="n/a","n/a",I417-INDEX(tab_MinKomp[Ryzyko zawodowe na stanowiskach pracyv/ Berufliche Risiken an Arbeitsstellen],MATCH($B417,tab_MinKomp[Stanowisko / Position ],0)))</f>
        <v>0</v>
      </c>
      <c r="J418" s="294">
        <f>IF(INDEX(tab_MinKomp[Gospodarka substancjami niebezpiecznymi / Gefahrstoffmanagement],MATCH($B417,tab_MinKomp[Stanowisko / Position ],0))="n/a","n/a",J417-INDEX(tab_MinKomp[Gospodarka substancjami niebezpiecznymi / Gefahrstoffmanagement],MATCH($B417,tab_MinKomp[Stanowisko / Position ],0)))</f>
        <v>0</v>
      </c>
      <c r="K418" s="294">
        <f>IF(INDEX(tab_MinKomp[Gospodarka odpadami / Abfallwirtschaft],MATCH($B417,tab_MinKomp[Stanowisko / Position ],0))="n/a","n/a",K417-INDEX(tab_MinKomp[Gospodarka odpadami / Abfallwirtschaft],MATCH($B417,tab_MinKomp[Stanowisko / Position ],0)))</f>
        <v>0</v>
      </c>
      <c r="L418" s="295" t="str">
        <f>IF(INDEX(tab_MinKomp[Przepisy kodeksu pracy / Bestimmungen des Arbeitsgesetzes],MATCH($B417,tab_MinKomp[Stanowisko / Position ],0))="n/a","n/a",L417-INDEX(tab_MinKomp[Przepisy kodeksu pracy / Bestimmungen des Arbeitsgesetzes],MATCH($B417,tab_MinKomp[Stanowisko / Position ],0)))</f>
        <v>n/a</v>
      </c>
      <c r="M418" s="296" t="str">
        <f>IF(INDEX(tab_MinKomp[Przepisy o ub.społ. ZUS  / Sozialversicherungsvorschriften],MATCH($B417,tab_MinKomp[Stanowisko / Position ],0))="n/a","n/a",M417-INDEX(tab_MinKomp[Przepisy o ub.społ. ZUS  / Sozialversicherungsvorschriften],MATCH($B417,tab_MinKomp[Stanowisko / Position ],0)))</f>
        <v>n/a</v>
      </c>
      <c r="N418" s="295" t="str">
        <f>IF(INDEX(tab_MinKomp[PRZEPISY O PDOF /persönlich Einkommensteuergesetz ],MATCH($B417,tab_MinKomp[Stanowisko / Position ],0))="n/a","n/a",N417-INDEX(tab_MinKomp[PRZEPISY O PDOF /persönlich Einkommensteuergesetz ],MATCH($B417,tab_MinKomp[Stanowisko / Position ],0)))</f>
        <v>n/a</v>
      </c>
      <c r="O418" s="295">
        <f>IF(INDEX(tab_MinKomp[Regulamin pracy / Arbeitsordnung],MATCH($B417,tab_MinKomp[Stanowisko / Position ],0))="n/a","n/a",O417-INDEX(tab_MinKomp[Regulamin pracy / Arbeitsordnung],MATCH($B417,tab_MinKomp[Stanowisko / Position ],0)))</f>
        <v>0</v>
      </c>
      <c r="P418" s="295">
        <f>IF(INDEX(tab_MinKomp[Regulamin wynagradzania / Vergütungsordnung],MATCH($B417,tab_MinKomp[Stanowisko / Position ],0))="n/a","n/a",P417-INDEX(tab_MinKomp[Regulamin wynagradzania / Vergütungsordnung],MATCH($B417,tab_MinKomp[Stanowisko / Position ],0)))</f>
        <v>0</v>
      </c>
      <c r="Q418" s="295" t="str">
        <f>IF(INDEX(tab_MinKomp[System R2PŁATNIK PRO: Płace / Lohnabrechnung],MATCH($B417,tab_MinKomp[Stanowisko / Position ],0))="n/a","n/a",Q417-INDEX(tab_MinKomp[System R2PŁATNIK PRO: Płace / Lohnabrechnung],MATCH($B417,tab_MinKomp[Stanowisko / Position ],0)))</f>
        <v>n/a</v>
      </c>
      <c r="R418" s="295" t="str">
        <f>IF(INDEX(tab_MinKomp[SystemR2PŁATNIK PRO: KADRY / Personaldaten],MATCH($B417,tab_MinKomp[Stanowisko / Position ],0))="n/a","n/a",R417-INDEX(tab_MinKomp[SystemR2PŁATNIK PRO: KADRY / Personaldaten],MATCH($B417,tab_MinKomp[Stanowisko / Position ],0)))</f>
        <v>n/a</v>
      </c>
      <c r="S418" s="295" t="str">
        <f>IF(INDEX(tab_MinKomp[SYSTEM R2PŁATNIK PRO: zarządzanie pracownikami / Arbeitsverwaltung],MATCH($B417,tab_MinKomp[Stanowisko / Position ],0))="n/a","n/a",S417-INDEX(tab_MinKomp[SYSTEM R2PŁATNIK PRO: zarządzanie pracownikami / Arbeitsverwaltung],MATCH($B417,tab_MinKomp[Stanowisko / Position ],0)))</f>
        <v>n/a</v>
      </c>
      <c r="T418" s="295" t="str">
        <f>IF(INDEX(tab_MinKomp[Doradztwo, wsparcie personalne / Personalberatung und Unterstützung],MATCH($B417,tab_MinKomp[Stanowisko / Position ],0))="n/a","n/a",T417-INDEX(tab_MinKomp[Doradztwo, wsparcie personalne / Personalberatung und Unterstützung],MATCH($B417,tab_MinKomp[Stanowisko / Position ],0)))</f>
        <v>n/a</v>
      </c>
      <c r="U418" s="295" t="str">
        <f>IF(INDEX(tab_MinKomp[Przepisy o podatku VAT / MwSt.- Gesetz],MATCH($B417,tab_MinKomp[Stanowisko / Position ],0))="n/a","n/a",U417-INDEX(tab_MinKomp[Przepisy o podatku VAT / MwSt.- Gesetz],MATCH($B417,tab_MinKomp[Stanowisko / Position ],0)))</f>
        <v>n/a</v>
      </c>
      <c r="V418" s="295" t="str">
        <f>IF(INDEX(tab_MinKomp[PrzepisyPDOP / geschäftlich Einkommensteuergesetz],MATCH($B417,tab_MinKomp[Stanowisko / Position ],0))="n/a","n/a",V417-INDEX(tab_MinKomp[PrzepisyPDOP / geschäftlich Einkommensteuergesetz],MATCH($B417,tab_MinKomp[Stanowisko / Position ],0)))</f>
        <v>n/a</v>
      </c>
      <c r="W418" s="295" t="str">
        <f>IF(INDEX(tab_MinKomp[System BAAN / FINANSE (FIBU)],MATCH($B417,tab_MinKomp[Stanowisko / Position ],0))="n/a","n/a",W417-INDEX(tab_MinKomp[System BAAN / FINANSE (FIBU)],MATCH($B417,tab_MinKomp[Stanowisko / Position ],0)))</f>
        <v>n/a</v>
      </c>
      <c r="X418" s="295" t="str">
        <f>IF(INDEX(tab_MinKomp[Systemy pomocnicze / Hilfssysteme(STOCKPROGRAM, KALK2000 etc.)],MATCH($B417,tab_MinKomp[Stanowisko / Position ],0))="n/a","n/a",X417-INDEX(tab_MinKomp[Systemy pomocnicze / Hilfssysteme(STOCKPROGRAM, KALK2000 etc.)],MATCH($B417,tab_MinKomp[Stanowisko / Position ],0)))</f>
        <v>n/a</v>
      </c>
      <c r="Y418" s="295" t="str">
        <f>IF(INDEX(tab_MinKomp[Polityka rachunkowości / Buchführungspolitik],MATCH($B417,tab_MinKomp[Stanowisko / Position ],0))="n/a","n/a",Y417-INDEX(tab_MinKomp[Polityka rachunkowości / Buchführungspolitik],MATCH($B417,tab_MinKomp[Stanowisko / Position ],0)))</f>
        <v>n/a</v>
      </c>
      <c r="Z418" s="295" t="str">
        <f>IF(INDEX(tab_MinKomp[Ustawa o rachunkowości / Rechnungslegungsgesetz],MATCH($B417,tab_MinKomp[Stanowisko / Position ],0))="n/a","n/a",Z417-INDEX(tab_MinKomp[Ustawa o rachunkowości / Rechnungslegungsgesetz],MATCH($B417,tab_MinKomp[Stanowisko / Position ],0)))</f>
        <v>n/a</v>
      </c>
      <c r="AA418" s="295" t="str">
        <f>IF(INDEX(tab_MinKomp[WORKFLOW - TS-100],MATCH($B417,tab_MinKomp[Stanowisko / Position ],0))="n/a","n/a",AA417-INDEX(tab_MinKomp[WORKFLOW - TS-100],MATCH($B417,tab_MinKomp[Stanowisko / Position ],0)))</f>
        <v>n/a</v>
      </c>
      <c r="AB418" s="295" t="str">
        <f>IF(INDEX(tab_MinKomp[WORKFLOW - SFMS],MATCH($B417,tab_MinKomp[Stanowisko / Position ],0))="n/a","n/a",AB417-INDEX(tab_MinKomp[WORKFLOW - SFMS],MATCH($B417,tab_MinKomp[Stanowisko / Position ],0)))</f>
        <v>n/a</v>
      </c>
      <c r="AC418" s="295" t="str">
        <f>IF(INDEX(tab_MinKomp[System ISO 9001:2015],MATCH($B417,tab_MinKomp[Stanowisko / Position ],0))="n/a","n/a",AC417-INDEX(tab_MinKomp[System ISO 9001:2015],MATCH($B417,tab_MinKomp[Stanowisko / Position ],0)))</f>
        <v>n/a</v>
      </c>
      <c r="AD418" s="295" t="str">
        <f>IF(INDEX(tab_MinKomp[System ISO 9001:2015],MATCH($B417,tab_MinKomp[Stanowisko / Position ],0))="n/a","n/a",AD417-INDEX(tab_MinKomp[System ISO 9001:2015],MATCH($B417,tab_MinKomp[Stanowisko / Position ],0)))</f>
        <v>n/a</v>
      </c>
      <c r="AE418" s="295" t="str">
        <f>IF(INDEX(tab_MinKomp[System ISO 9001:2015],MATCH($B417,tab_MinKomp[Stanowisko / Position ],0))="n/a","n/a",AE417-INDEX(tab_MinKomp[System ISO 9001:2015],MATCH($B417,tab_MinKomp[Stanowisko / Position ],0)))</f>
        <v>n/a</v>
      </c>
      <c r="AF418" s="295" t="str">
        <f>IF(INDEX(tab_MinKomp[System ISO 9001:2015],MATCH($B417,tab_MinKomp[Stanowisko / Position ],0))="n/a","n/a",AF417-INDEX(tab_MinKomp[System ISO 9001:2015],MATCH($B417,tab_MinKomp[Stanowisko / Position ],0)))</f>
        <v>n/a</v>
      </c>
      <c r="AG418" s="295" t="str">
        <f>IF(INDEX(tab_MinKomp[Wymagania VDA 6.3 Process / Forderungen],MATCH($B417,tab_MinKomp[Stanowisko / Position ],0))="n/a","n/a",AG417-INDEX(tab_MinKomp[Wymagania VDA 6.3 Process / Forderungen],MATCH($B417,tab_MinKomp[Stanowisko / Position ],0)))</f>
        <v>n/a</v>
      </c>
      <c r="AH418" s="295" t="str">
        <f>IF(INDEX(tab_MinKomp[Wymagania VDA 6.5 Product / Forderungen],MATCH($B417,tab_MinKomp[Stanowisko / Position ],0))="n/a","n/a",AH417-INDEX(tab_MinKomp[Wymagania VDA 6.5 Product / Forderungen],MATCH($B417,tab_MinKomp[Stanowisko / Position ],0)))</f>
        <v>n/a</v>
      </c>
      <c r="AI418" s="295" t="str">
        <f>IF(INDEX(tab_MinKomp[System ISO 9001:2015],MATCH($B417,tab_MinKomp[Stanowisko / Position ],0))="n/a","n/a",AI417-INDEX(tab_MinKomp[System ISO 9001:2015],MATCH($B417,tab_MinKomp[Stanowisko / Position ],0)))</f>
        <v>n/a</v>
      </c>
      <c r="AJ418" s="295" t="str">
        <f>IF(INDEX(tab_MinKomp[Auditor systemu ISO 17021:2018],MATCH($B417,tab_MinKomp[Stanowisko / Position ],0))="n/a","n/a",AJ417-INDEX(tab_MinKomp[Auditor systemu ISO 17021:2018],MATCH($B417,tab_MinKomp[Stanowisko / Position ],0)))</f>
        <v>n/a</v>
      </c>
      <c r="AK418" s="295" t="str">
        <f>IF(INDEX(tab_MinKomp[Pełnomocnik systemu / Systemvertreter],MATCH($B417,tab_MinKomp[Stanowisko / Position ],0))="n/a","n/a",AK417-INDEX(tab_MinKomp[Pełnomocnik systemu / Systemvertreter],MATCH($B417,tab_MinKomp[Stanowisko / Position ],0)))</f>
        <v>n/a</v>
      </c>
      <c r="AL418" s="295">
        <f>IF(INDEX(tab_MinKomp[Polityka Etyczna - Compliance],MATCH($B417,tab_MinKomp[Stanowisko / Position ],0))="n/a","n/a",AL417-INDEX(tab_MinKomp[Polityka Etyczna - Compliance],MATCH($B417,tab_MinKomp[Stanowisko / Position ],0)))</f>
        <v>0</v>
      </c>
      <c r="AM418" s="295" t="str">
        <f>IF(INDEX(tab_MinKomp[WDRAŻANIE NOWYCH PROJEKTÓW/ PROCEDURA CTM],MATCH($B417,tab_MinKomp[Stanowisko / Position ],0))="n/a","n/a",AM417-INDEX(tab_MinKomp[WDRAŻANIE NOWYCH PROJEKTÓW/ PROCEDURA CTM],MATCH($B417,tab_MinKomp[Stanowisko / Position ],0)))</f>
        <v>n/a</v>
      </c>
      <c r="AN418" s="295" t="str">
        <f>IF(INDEX(tab_MinKomp[KAMIENIE MILOWE MSL/PIFF],MATCH($B417,tab_MinKomp[Stanowisko / Position ],0))="n/a","n/a",AN417-INDEX(tab_MinKomp[KAMIENIE MILOWE MSL/PIFF],MATCH($B417,tab_MinKomp[Stanowisko / Position ],0)))</f>
        <v>n/a</v>
      </c>
      <c r="AO418" s="295">
        <v>2</v>
      </c>
      <c r="AP418" s="295">
        <v>2</v>
      </c>
      <c r="AQ418" s="295">
        <v>2</v>
      </c>
      <c r="AR418" s="295" t="str">
        <f>IF(INDEX(tab_MinKomp[APQP],MATCH($B417,tab_MinKomp[Stanowisko / Position ],0))="n/a","n/a",AR417-INDEX(tab_MinKomp[APQP],MATCH($B417,tab_MinKomp[Stanowisko / Position ],0)))</f>
        <v>n/a</v>
      </c>
      <c r="AS418" s="295" t="str">
        <f>IF(INDEX(tab_MinKomp[MSA],MATCH($B417,tab_MinKomp[Stanowisko / Position ],0))="n/a","n/a",AS417-INDEX(tab_MinKomp[MSA],MATCH($B417,tab_MinKomp[Stanowisko / Position ],0)))</f>
        <v>n/a</v>
      </c>
      <c r="AT418" s="295" t="str">
        <f>IF(INDEX(tab_MinKomp[SPC],MATCH($B417,tab_MinKomp[Stanowisko / Position ],0))="n/a","n/a",AT417-INDEX(tab_MinKomp[SPC],MATCH($B417,tab_MinKomp[Stanowisko / Position ],0)))</f>
        <v>n/a</v>
      </c>
      <c r="AU418" s="295" t="str">
        <f>IF(INDEX(tab_MinKomp[CSR (SPECYFICZNE WYMAGANIA KLIENTA)],MATCH($B417,tab_MinKomp[Stanowisko / Position ],0))="n/a","n/a",AU417-INDEX(tab_MinKomp[CSR (SPECYFICZNE WYMAGANIA KLIENTA)],MATCH($B417,tab_MinKomp[Stanowisko / Position ],0)))</f>
        <v>n/a</v>
      </c>
      <c r="AV418" s="295">
        <f>IF(INDEX(tab_MinKomp[5S],MATCH($B417,tab_MinKomp[Stanowisko / Position ],0))="n/a","n/a",AV417-INDEX(tab_MinKomp[5S],MATCH($B417,tab_MinKomp[Stanowisko / Position ],0)))</f>
        <v>0</v>
      </c>
      <c r="AW418" s="295">
        <f>IF(INDEX(tab_MinKomp[LEAN MANAGEMENT],MATCH($B417,tab_MinKomp[Stanowisko / Position ],0))="n/a","n/a",AW417-INDEX(tab_MinKomp[LEAN MANAGEMENT],MATCH($B417,tab_MinKomp[Stanowisko / Position ],0)))</f>
        <v>0</v>
      </c>
      <c r="AX418" s="295" t="str">
        <f>IF(INDEX(tab_MinKomp[5R],MATCH($B417,tab_MinKomp[Stanowisko / Position ],0))="n/a","n/a",AX417-INDEX(tab_MinKomp[5R],MATCH($B417,tab_MinKomp[Stanowisko / Position ],0)))</f>
        <v>n/a</v>
      </c>
      <c r="AY418" s="295" t="str">
        <f>IF(INDEX(tab_MinKomp[Six Sigma],MATCH($B417,tab_MinKomp[Stanowisko / Position ],0))="n/a","n/a",AY417-INDEX(tab_MinKomp[Six Sigma],MATCH($B417,tab_MinKomp[Stanowisko / Position ],0)))</f>
        <v>n/a</v>
      </c>
      <c r="AZ418" s="295" t="str">
        <f>IF(INDEX(tab_MinKomp[System BAAN / Distribution &amp; Supply Chain],MATCH($B417,tab_MinKomp[Stanowisko / Position ],0))="n/a","n/a",AZ417-INDEX(tab_MinKomp[System BAAN / Distribution &amp; Supply Chain],MATCH($B417,tab_MinKomp[Stanowisko / Position ],0)))</f>
        <v>n/a</v>
      </c>
      <c r="BA418" s="295" t="str">
        <f>IF(INDEX(tab_MinKomp[Gospodarka magazynowa / Lagerverwaltung],MATCH($B417,tab_MinKomp[Stanowisko / Position ],0))="n/a","n/a",BA417-INDEX(tab_MinKomp[Gospodarka magazynowa / Lagerverwaltung],MATCH($B417,tab_MinKomp[Stanowisko / Position ],0)))</f>
        <v>n/a</v>
      </c>
      <c r="BB418" s="295" t="str">
        <f>IF(INDEX(tab_MinKomp[Inwentaryzacja - organizacja i przebieg / Inventurprozess],MATCH($B417,tab_MinKomp[Stanowisko / Position ],0))="n/a","n/a",BB417-INDEX(tab_MinKomp[Inwentaryzacja - organizacja i przebieg / Inventurprozess],MATCH($B417,tab_MinKomp[Stanowisko / Position ],0)))</f>
        <v>n/a</v>
      </c>
      <c r="BC418" s="295" t="str">
        <f>IF(INDEX(tab_MinKomp[Organizacja dostaw / Versorgungsorganisation],MATCH($B417,tab_MinKomp[Stanowisko / Position ],0))="n/a","n/a",BC417-INDEX(tab_MinKomp[Organizacja dostaw / Versorgungsorganisation],MATCH($B417,tab_MinKomp[Stanowisko / Position ],0)))</f>
        <v>n/a</v>
      </c>
      <c r="BD418" s="295" t="str">
        <f>IF(INDEX(tab_MinKomp[Organizacja wysyłek / Organisation von Lieferungen],MATCH($B417,tab_MinKomp[Stanowisko / Position ],0))="n/a","n/a",BD417-INDEX(tab_MinKomp[Organizacja wysyłek / Organisation von Lieferungen],MATCH($B417,tab_MinKomp[Stanowisko / Position ],0)))</f>
        <v>n/a</v>
      </c>
      <c r="BE418" s="295" t="str">
        <f>IF(INDEX(tab_MinKomp[Analiza magazynowa - Program Polen.mdb / Inventuranalyse],MATCH($B417,tab_MinKomp[Stanowisko / Position ],0))="n/a","n/a",BE417-INDEX(tab_MinKomp[Analiza magazynowa - Program Polen.mdb / Inventuranalyse],MATCH($B417,tab_MinKomp[Stanowisko / Position ],0)))</f>
        <v>n/a</v>
      </c>
      <c r="BF418" s="297" t="str">
        <f>IF(INDEX(tab_MinKomp[MMOG (Materials Management Operations Guidelines)],MATCH($B417,tab_MinKomp[Stanowisko / Position ],0))="n/a","n/a",BF417-INDEX(tab_MinKomp[MMOG (Materials Management Operations Guidelines)],MATCH($B417,tab_MinKomp[Stanowisko / Position ],0)))</f>
        <v>n/a</v>
      </c>
      <c r="BG418" s="297" t="str">
        <f>IF(INDEX(tab_MinKomp[GPP],MATCH($B417,tab_MinKomp[Stanowisko / Position ],0))="n/a","n/a",BG417-INDEX(tab_MinKomp[GPP],MATCH($B417,tab_MinKomp[Stanowisko / Position ],0)))</f>
        <v>n/a</v>
      </c>
      <c r="BH418" s="297" t="str">
        <f>IF(INDEX(tab_MinKomp[AIAG (Automotive Industry Action Group)],MATCH($B417,tab_MinKomp[Stanowisko / Position ],0))="n/a","n/a",BH417-INDEX(tab_MinKomp[AIAG (Automotive Industry Action Group)],MATCH($B417,tab_MinKomp[Stanowisko / Position ],0)))</f>
        <v>n/a</v>
      </c>
      <c r="BI418" s="297" t="str">
        <f>IF(INDEX(tab_MinKomp[Super-G disputes],MATCH($B417,tab_MinKomp[Stanowisko / Position ],0))="n/a","n/a",BI417-INDEX(tab_MinKomp[Super-G disputes],MATCH($B417,tab_MinKomp[Stanowisko / Position ],0)))</f>
        <v>n/a</v>
      </c>
      <c r="BJ418" s="297" t="str">
        <f>IF(INDEX(tab_MinKomp[CMMS3/eDDL (Direct Data Link)],MATCH($B417,tab_MinKomp[Stanowisko / Position ],0))="n/a","n/a",BJ417-INDEX(tab_MinKomp[CMMS3/eDDL (Direct Data Link)],MATCH($B417,tab_MinKomp[Stanowisko / Position ],0)))</f>
        <v>n/a</v>
      </c>
      <c r="BK418" s="297" t="str">
        <f>IF(INDEX(tab_MinKomp[MP&amp;L (Material Planning and Logistics)],MATCH($B417,tab_MinKomp[Stanowisko / Position ],0))="n/a","n/a",BK417-INDEX(tab_MinKomp[MP&amp;L (Material Planning and Logistics)],MATCH($B417,tab_MinKomp[Stanowisko / Position ],0)))</f>
        <v>n/a</v>
      </c>
      <c r="BL418" s="297" t="str">
        <f>IF(INDEX(tab_MinKomp[Supplier delivery rating],MATCH($B417,tab_MinKomp[Stanowisko / Position ],0))="n/a","n/a",BL417-INDEX(tab_MinKomp[Supplier delivery rating],MATCH($B417,tab_MinKomp[Stanowisko / Position ],0)))</f>
        <v>n/a</v>
      </c>
      <c r="BM418" s="295" t="str">
        <f>IF(INDEX(tab_MinKomp[Planowanie produkcji / Produktionsplanung],MATCH($B417,tab_MinKomp[Stanowisko / Position ],0))="n/a","n/a",BM417-INDEX(tab_MinKomp[Planowanie produkcji / Produktionsplanung],MATCH($B417,tab_MinKomp[Stanowisko / Position ],0)))</f>
        <v>n/a</v>
      </c>
      <c r="BN418" s="295" t="str">
        <f>IF(INDEX(tab_MinKomp[Planowanie produkcji / Produktionsplanung],MATCH($B417,tab_MinKomp[Stanowisko / Position ],0))="n/a","n/a",BN417-INDEX(tab_MinKomp[Planowanie produkcji / Produktionsplanung],MATCH($B417,tab_MinKomp[Stanowisko / Position ],0)))</f>
        <v>n/a</v>
      </c>
      <c r="BO418" s="295" t="str">
        <f>IF(INDEX(tab_MinKomp[Planowanie produkcji / Produktionsplanung],MATCH($B417,tab_MinKomp[Stanowisko / Position ],0))="n/a","n/a",BO417-INDEX(tab_MinKomp[Planowanie produkcji / Produktionsplanung],MATCH($B417,tab_MinKomp[Stanowisko / Position ],0)))</f>
        <v>n/a</v>
      </c>
      <c r="BP418" s="295" t="str">
        <f>IF(INDEX(tab_MinKomp[Planowanie produkcji / Produktionsplanung],MATCH($B417,tab_MinKomp[Stanowisko / Position ],0))="n/a","n/a",BP417-INDEX(tab_MinKomp[Planowanie produkcji / Produktionsplanung],MATCH($B417,tab_MinKomp[Stanowisko / Position ],0)))</f>
        <v>n/a</v>
      </c>
      <c r="BQ418" s="295" t="s">
        <v>248</v>
      </c>
      <c r="BR418" s="295" t="str">
        <f>IF(INDEX(tab_MinKomp[Planowanie produkcji / Produktionsplanung],MATCH($B417,tab_MinKomp[Stanowisko / Position ],0))="n/a","n/a",BR417-INDEX(tab_MinKomp[Planowanie produkcji / Produktionsplanung],MATCH($B417,tab_MinKomp[Stanowisko / Position ],0)))</f>
        <v>n/a</v>
      </c>
      <c r="BS418" s="295">
        <f>IF(INDEX(tab_MinKomp[Obsługa maszyn Novapax / Novapax Maschinenbedienung],MATCH($B417,tab_MinKomp[Stanowisko / Position ],0))="n/a","n/a",BS417-INDEX(tab_MinKomp[Obsługa maszyn Novapax / Novapax Maschinenbedienung],MATCH($B417,tab_MinKomp[Stanowisko / Position ],0)))</f>
        <v>0</v>
      </c>
      <c r="BT418" s="295" t="str">
        <f>IF(INDEX(tab_MinKomp[Planowanie produkcji / Produktionsplanung],MATCH($B417,tab_MinKomp[Stanowisko / Position ],0))="n/a","n/a",BT417-INDEX(tab_MinKomp[Planowanie produkcji / Produktionsplanung],MATCH($B417,tab_MinKomp[Stanowisko / Position ],0)))</f>
        <v>n/a</v>
      </c>
      <c r="BU418" s="295">
        <f>IF(INDEX(tab_MinKomp[Obsługa maszyn Novapax / Novapax Maschinenbedienung],MATCH($B417,tab_MinKomp[Stanowisko / Position ],0))="n/a","n/a",BU417-INDEX(tab_MinKomp[Obsługa maszyn Novapax / Novapax Maschinenbedienung],MATCH($B417,tab_MinKomp[Stanowisko / Position ],0)))</f>
        <v>0</v>
      </c>
      <c r="BV418" s="295" t="str">
        <f>IF(INDEX(tab_MinKomp[Planowanie produkcji / Produktionsplanung],MATCH($B417,tab_MinKomp[Stanowisko / Position ],0))="n/a","n/a",BV417-INDEX(tab_MinKomp[Planowanie produkcji / Produktionsplanung],MATCH($B417,tab_MinKomp[Stanowisko / Position ],0)))</f>
        <v>n/a</v>
      </c>
      <c r="BW418" s="295">
        <f>IF(INDEX(tab_MinKomp[Obsługa maszyn Novapax / Novapax Maschinenbedienung],MATCH($B417,tab_MinKomp[Stanowisko / Position ],0))="n/a","n/a",BW417-INDEX(tab_MinKomp[Obsługa maszyn Novapax / Novapax Maschinenbedienung],MATCH($B417,tab_MinKomp[Stanowisko / Position ],0)))</f>
        <v>-1</v>
      </c>
      <c r="BX418" s="295">
        <f>IF(INDEX(tab_MinKomp[Obsługa maszyn Novapax / Novapax Maschinenbedienung],MATCH($B417,tab_MinKomp[Stanowisko / Position ],0))="n/a","n/a",BX417-INDEX(tab_MinKomp[Obsługa maszyn Novapax / Novapax Maschinenbedienung],MATCH($B417,tab_MinKomp[Stanowisko / Position ],0)))</f>
        <v>0</v>
      </c>
      <c r="BY418" s="295" t="str">
        <f>IF(INDEX(tab_MinKomp[Obsługa maszyn Engel / Engel Maschinenbedienung],MATCH($B417,tab_MinKomp[Stanowisko / Position ],0))="n/a","n/a",BY417-INDEX(tab_MinKomp[Obsługa maszyn Engel / Engel Maschinenbedienung],MATCH($B417,tab_MinKomp[Stanowisko / Position ],0)))</f>
        <v>n/a</v>
      </c>
      <c r="BZ418" s="295">
        <f>IF(INDEX(tab_MinKomp[Obsługa maszyn Novapax / Novapax Maschinenbedienung],MATCH($B417,tab_MinKomp[Stanowisko / Position ],0))="n/a","n/a",BZ417-INDEX(tab_MinKomp[Obsługa maszyn Novapax / Novapax Maschinenbedienung],MATCH($B417,tab_MinKomp[Stanowisko / Position ],0)))</f>
        <v>-1</v>
      </c>
      <c r="CA418" s="295" t="str">
        <f>IF(INDEX(tab_MinKomp[Obsługa maszyn KVT / KVT Maschinenbedienung],MATCH($B417,tab_MinKomp[Stanowisko / Position ],0))="n/a","n/a",CA417-INDEX(tab_MinKomp[Obsługa maszyn KVT / KVT Maschinenbedienung],MATCH($B417,tab_MinKomp[Stanowisko / Position ],0)))</f>
        <v>n/a</v>
      </c>
      <c r="CB418" s="295">
        <f>IF(INDEX(tab_MinKomp[Obsługa maszyn Novapax / Novapax Maschinenbedienung],MATCH($B417,tab_MinKomp[Stanowisko / Position ],0))="n/a","n/a",CB417-INDEX(tab_MinKomp[Obsługa maszyn Novapax / Novapax Maschinenbedienung],MATCH($B417,tab_MinKomp[Stanowisko / Position ],0)))</f>
        <v>0</v>
      </c>
      <c r="CC418" s="295" t="str">
        <f>IF(INDEX(tab_MinKomp[Obsługa maszyn Branson / Branson Maschinenbedienung],MATCH($B417,tab_MinKomp[Stanowisko / Position ],0))="n/a","n/a",CC417-INDEX(tab_MinKomp[Obsługa maszyn Branson / Branson Maschinenbedienung],MATCH($B417,tab_MinKomp[Stanowisko / Position ],0)))</f>
        <v>n/a</v>
      </c>
      <c r="CD418" s="295">
        <f>IF(INDEX(tab_MinKomp[Obsługa maszyn Novapax / Novapax Maschinenbedienung],MATCH($B417,tab_MinKomp[Stanowisko / Position ],0))="n/a","n/a",CD417-INDEX(tab_MinKomp[Obsługa maszyn Novapax / Novapax Maschinenbedienung],MATCH($B417,tab_MinKomp[Stanowisko / Position ],0)))</f>
        <v>0</v>
      </c>
      <c r="CE418" s="295">
        <f>IF(INDEX(tab_MinKomp[Obsługa maszyn Novapax / Novapax Maschinenbedienung],MATCH($B417,tab_MinKomp[Stanowisko / Position ],0))="n/a","n/a",CE417-INDEX(tab_MinKomp[Obsługa maszyn Novapax / Novapax Maschinenbedienung],MATCH($B417,tab_MinKomp[Stanowisko / Position ],0)))</f>
        <v>-1</v>
      </c>
      <c r="CF418" s="295">
        <f>IF(INDEX(tab_MinKomp[Obsługa maszyn Novapax / Novapax Maschinenbedienung],MATCH($B417,tab_MinKomp[Stanowisko / Position ],0))="n/a","n/a",CF417-INDEX(tab_MinKomp[Obsługa maszyn Novapax / Novapax Maschinenbedienung],MATCH($B417,tab_MinKomp[Stanowisko / Position ],0)))</f>
        <v>-2</v>
      </c>
      <c r="CG418" s="295">
        <v>0</v>
      </c>
      <c r="CH418" s="295" t="str">
        <f>IF(INDEX(tab_MinKomp[Wymagania VDA 6.5 Product / Forderungen],MATCH($B417,tab_MinKomp[Stanowisko / Position ],0))="n/a","n/a",CH417-INDEX(tab_MinKomp[Wymagania VDA 6.5 Product / Forderungen],MATCH($B417,tab_MinKomp[Stanowisko / Position ],0)))</f>
        <v>n/a</v>
      </c>
      <c r="CI418" s="295" t="str">
        <f>IF(INDEX(tab_MinKomp[Wymagania VDA 6.5 Product / Forderungen],MATCH($B417,tab_MinKomp[Stanowisko / Position ],0))="n/a","n/a",CI417-INDEX(tab_MinKomp[Wymagania VDA 6.5 Product / Forderungen],MATCH($B417,tab_MinKomp[Stanowisko / Position ],0)))</f>
        <v>n/a</v>
      </c>
      <c r="CJ418" s="295" t="str">
        <f>IF(INDEX(tab_MinKomp[Wymagania VDA 6.5 Product / Forderungen],MATCH($B417,tab_MinKomp[Stanowisko / Position ],0))="n/a","n/a",CJ417-INDEX(tab_MinKomp[Wymagania VDA 6.5 Product / Forderungen],MATCH($B417,tab_MinKomp[Stanowisko / Position ],0)))</f>
        <v>n/a</v>
      </c>
      <c r="CK418" s="295" t="str">
        <f>IF(INDEX(tab_MinKomp[Wymagania VDA 6.5 Product / Forderungen],MATCH($B417,tab_MinKomp[Stanowisko / Position ],0))="n/a","n/a",CK417-INDEX(tab_MinKomp[Wymagania VDA 6.5 Product / Forderungen],MATCH($B417,tab_MinKomp[Stanowisko / Position ],0)))</f>
        <v>n/a</v>
      </c>
      <c r="CL418" s="295" t="str">
        <f>IF(INDEX(tab_MinKomp[Wymagania VDA 6.5 Product / Forderungen],MATCH($B417,tab_MinKomp[Stanowisko / Position ],0))="n/a","n/a",CL417-INDEX(tab_MinKomp[Wymagania VDA 6.5 Product / Forderungen],MATCH($B417,tab_MinKomp[Stanowisko / Position ],0)))</f>
        <v>n/a</v>
      </c>
      <c r="CM418" s="295" t="str">
        <f>IF(INDEX(tab_MinKomp[Informatyka ogólna (techniczne i systemowe) / Allgemeine IT (Technik und System)],MATCH($B417,tab_MinKomp[Stanowisko / Position ],0))="n/a","n/a",CM417-INDEX(tab_MinKomp[Informatyka ogólna (techniczne i systemowe) / Allgemeine IT (Technik und System)],MATCH($B417,tab_MinKomp[Stanowisko / Position ],0)))</f>
        <v>n/a</v>
      </c>
      <c r="CN418" s="295" t="str">
        <f>IF(INDEX(tab_MinKomp[Sieci komputerowe / Computernetzwerke],MATCH($B417,tab_MinKomp[Stanowisko / Position ],0))="n/a","n/a",CN417-INDEX(tab_MinKomp[Sieci komputerowe / Computernetzwerke],MATCH($B417,tab_MinKomp[Stanowisko / Position ],0)))</f>
        <v>n/a</v>
      </c>
      <c r="CO418" s="295" t="str">
        <f>IF(INDEX(tab_MinKomp[Hardware (komputery PC, drukarki biurowe i etykietowe, telefonia stacjonarna i mobilna) (PC, Drucker, Telefpne, Handys)],MATCH($B417,tab_MinKomp[Stanowisko / Position ],0))="n/a","n/a",CO417-INDEX(tab_MinKomp[Hardware (komputery PC, drukarki biurowe i etykietowe, telefonia stacjonarna i mobilna) (PC, Drucker, Telefpne, Handys)],MATCH($B417,tab_MinKomp[Stanowisko / Position ],0)))</f>
        <v>n/a</v>
      </c>
      <c r="CP418" s="295" t="str">
        <f>IF(INDEX(tab_MinKomp[Software &amp; Systems (MS Office, MS Remote Desktop)],MATCH($B417,tab_MinKomp[Stanowisko / Position ],0))="n/a","n/a",CP417-INDEX(tab_MinKomp[Software &amp; Systems (MS Office, MS Remote Desktop)],MATCH($B417,tab_MinKomp[Stanowisko / Position ],0)))</f>
        <v>n/a</v>
      </c>
      <c r="CQ418" s="295" t="str">
        <f>IF(INDEX(tab_MinKomp[Programowanie obiektowe (PHP) / Objektprogrammierung],MATCH($B417,tab_MinKomp[Stanowisko / Position ],0))="n/a","n/a",CQ417-INDEX(tab_MinKomp[Programowanie obiektowe (PHP) / Objektprogrammierung],MATCH($B417,tab_MinKomp[Stanowisko / Position ],0)))</f>
        <v>n/a</v>
      </c>
      <c r="CR418" s="295" t="str">
        <f>IF(INDEX(tab_MinKomp[Scrum],MATCH($B417,tab_MinKomp[Stanowisko / Position ],0))="n/a","n/a",CR417-INDEX(tab_MinKomp[Scrum],MATCH($B417,tab_MinKomp[Stanowisko / Position ],0)))</f>
        <v>n/a</v>
      </c>
      <c r="CS418" s="295" t="str">
        <f>IF(INDEX(tab_MinKomp[SQL (MySQL)],MATCH($B417,tab_MinKomp[Stanowisko / Position ],0))="n/a","n/a",CS417-INDEX(tab_MinKomp[SQL (MySQL)],MATCH($B417,tab_MinKomp[Stanowisko / Position ],0)))</f>
        <v>n/a</v>
      </c>
      <c r="CT418" s="295" t="str">
        <f>IF(INDEX(tab_MinKomp[Javascript],MATCH($B417,tab_MinKomp[Stanowisko / Position ],0))="n/a","n/a",CT417-INDEX(tab_MinKomp[Javascript],MATCH($B417,tab_MinKomp[Stanowisko / Position ],0)))</f>
        <v>n/a</v>
      </c>
      <c r="CU418" s="295" t="str">
        <f>IF(INDEX(tab_MinKomp[Joomla],MATCH($B417,tab_MinKomp[Stanowisko / Position ],0))="n/a","n/a",CU417-INDEX(tab_MinKomp[Joomla],MATCH($B417,tab_MinKomp[Stanowisko / Position ],0)))</f>
        <v>n/a</v>
      </c>
      <c r="CV418" s="295" t="str">
        <f>IF(INDEX(tab_MinKomp[Bash],MATCH($B417,tab_MinKomp[Stanowisko / Position ],0))="n/a","n/a",CV417-INDEX(tab_MinKomp[Bash],MATCH($B417,tab_MinKomp[Stanowisko / Position ],0)))</f>
        <v>n/a</v>
      </c>
      <c r="CW418" s="295">
        <f>IF(INDEX(tab_MinKomp[Systemy MES (HYDRA / SFMS)],MATCH($B417,tab_MinKomp[Stanowisko / Position ],0))="n/a","n/a",CW417-INDEX(tab_MinKomp[Systemy MES (HYDRA / SFMS)],MATCH($B417,tab_MinKomp[Stanowisko / Position ],0)))</f>
        <v>0</v>
      </c>
      <c r="CX418" s="295" t="str">
        <f>IF(INDEX(tab_MinKomp[HTML / CSS],MATCH($B417,tab_MinKomp[Stanowisko / Position ],0))="n/a","n/a",CX417-INDEX(tab_MinKomp[HTML / CSS],MATCH($B417,tab_MinKomp[Stanowisko / Position ],0)))</f>
        <v>n/a</v>
      </c>
      <c r="CY418" s="295" t="str">
        <f>IF(INDEX(tab_MinKomp[SYSTEM PR],MATCH($B417,tab_MinKomp[Stanowisko / Position ],0))="n/a","n/a",CY417-INDEX(tab_MinKomp[SYSTEM PR],MATCH($B417,tab_MinKomp[Stanowisko / Position ],0)))</f>
        <v>n/a</v>
      </c>
      <c r="CZ418" s="295" t="str">
        <f>IF(INDEX(tab_MinKomp[System Einkauf XP / EBA],MATCH($B417,tab_MinKomp[Stanowisko / Position ],0))="n/a","n/a",CZ417-INDEX(tab_MinKomp[System Einkauf XP / EBA],MATCH($B417,tab_MinKomp[Stanowisko / Position ],0)))</f>
        <v>n/a</v>
      </c>
      <c r="DA418" s="295" t="str">
        <f>IF(INDEX(tab_MinKomp[Techniki negocjacyjne / Verhandlungstechniken],MATCH($B417,tab_MinKomp[Stanowisko / Position ],0))="n/a","n/a",DA417-INDEX(tab_MinKomp[Techniki negocjacyjne / Verhandlungstechniken],MATCH($B417,tab_MinKomp[Stanowisko / Position ],0)))</f>
        <v>n/a</v>
      </c>
      <c r="DB418" s="295" t="str">
        <f>IF(INDEX(tab_MinKomp[Znajomość rynku branżowego / Kenntnis des Industrie Marktes],MATCH($B417,tab_MinKomp[Stanowisko / Position ],0))="n/a","n/a",DB417-INDEX(tab_MinKomp[Znajomość rynku branżowego / Kenntnis des Industrie Marktes],MATCH($B417,tab_MinKomp[Stanowisko / Position ],0)))</f>
        <v>n/a</v>
      </c>
      <c r="DC418" s="295" t="str">
        <f>IF(INDEX(tab_MinKomp[SUPPLIER MANAGEMENT],MATCH($B417,tab_MinKomp[Stanowisko / Position ],0))="n/a","n/a",DC417-INDEX(tab_MinKomp[SUPPLIER MANAGEMENT],MATCH($B417,tab_MinKomp[Stanowisko / Position ],0)))</f>
        <v>n/a</v>
      </c>
      <c r="DD418" s="295" t="str">
        <f>IF(INDEX(tab_MinKomp[SUPPLIER MANAGEMENT],MATCH($B417,tab_MinKomp[Stanowisko / Position ],0))="n/a","n/a",DD417-INDEX(tab_MinKomp[SUPPLIER MANAGEMENT],MATCH($B417,tab_MinKomp[Stanowisko / Position ],0)))</f>
        <v>n/a</v>
      </c>
      <c r="DE418" s="295" t="str">
        <f>IF(INDEX(tab_MinKomp[SUPPLIER MANAGEMENT],MATCH($B417,tab_MinKomp[Stanowisko / Position ],0))="n/a","n/a",DE417-INDEX(tab_MinKomp[SUPPLIER MANAGEMENT],MATCH($B417,tab_MinKomp[Stanowisko / Position ],0)))</f>
        <v>n/a</v>
      </c>
      <c r="DF418" s="295">
        <f>IF(INDEX(tab_MinKomp[LEAN MANAGEMENT],MATCH($B417,tab_MinKomp[Stanowisko / Position ],0))="n/a","n/a",DF417-INDEX(tab_MinKomp[LEAN MANAGEMENT],MATCH($B417,tab_MinKomp[Stanowisko / Position ],0)))</f>
        <v>0</v>
      </c>
      <c r="DG418" s="295" t="str">
        <f>IF(INDEX(tab_MinKomp[PPAP/PSW],MATCH($B417,tab_MinKomp[Stanowisko / Position ],0))="n/a","n/a",DG417-INDEX(tab_MinKomp[PPAP/PSW],MATCH($B417,tab_MinKomp[Stanowisko / Position ],0)))</f>
        <v>n/a</v>
      </c>
      <c r="DH418" s="295" t="str">
        <f>IF(INDEX(tab_MinKomp[SUPPLIER MANAGEMENT],MATCH($B417,tab_MinKomp[Stanowisko / Position ],0))="n/a","n/a",DH417-INDEX(tab_MinKomp[SUPPLIER MANAGEMENT],MATCH($B417,tab_MinKomp[Stanowisko / Position ],0)))</f>
        <v>n/a</v>
      </c>
      <c r="DI418" s="295" t="str">
        <f>IF(INDEX(tab_MinKomp[OBSŁUGA PORTALI KLIENTA / Kundenportale],MATCH($B417,tab_MinKomp[Stanowisko / Position ],0))="n/a","n/a",DI417-INDEX(tab_MinKomp[OBSŁUGA PORTALI KLIENTA / Kundenportale],MATCH($B417,tab_MinKomp[Stanowisko / Position ],0)))</f>
        <v>n/a</v>
      </c>
      <c r="DJ418" s="295" t="str">
        <f>IF(INDEX(tab_MinKomp[Obsługa systemu BABTECQ / BABTECQ System],MATCH($B417,tab_MinKomp[Stanowisko / Position ],0))="n/a","n/a",DJ417-INDEX(tab_MinKomp[Obsługa systemu BABTECQ / BABTECQ System],MATCH($B417,tab_MinKomp[Stanowisko / Position ],0)))</f>
        <v>n/a</v>
      </c>
      <c r="DK418" s="295" t="str">
        <f>IF(INDEX(tab_MinKomp[Rysunek techniczny / technische Zeichnung],MATCH($B417,tab_MinKomp[Stanowisko / Position ],0))="n/a","n/a",DK417-INDEX(tab_MinKomp[Rysunek techniczny / technische Zeichnung],MATCH($B417,tab_MinKomp[Stanowisko / Position ],0)))</f>
        <v>n/a</v>
      </c>
      <c r="DL418" s="295" t="str">
        <f>IF(INDEX(tab_MinKomp[Kalibracja / Kalibrierung],MATCH($B417,tab_MinKomp[Stanowisko / Position ],0))="n/a","n/a",DL417-INDEX(tab_MinKomp[Kalibracja / Kalibrierung],MATCH($B417,tab_MinKomp[Stanowisko / Position ],0)))</f>
        <v>n/a</v>
      </c>
      <c r="DM418" s="295" t="str">
        <f>IF(INDEX(tab_MinKomp[Rekwalifikacja / Requalifizierung],MATCH($B417,tab_MinKomp[Stanowisko / Position ],0))="n/a","n/a",DM417-INDEX(tab_MinKomp[Rekwalifikacja / Requalifizierung],MATCH($B417,tab_MinKomp[Stanowisko / Position ],0)))</f>
        <v>n/a</v>
      </c>
      <c r="DN418" s="297" t="str">
        <f>IF(INDEX(tab_MinKomp[Testy czystości / Reinheitstests],MATCH($B417,tab_MinKomp[Stanowisko / Position ],0))="n/a","n/a",DN417-INDEX(tab_MinKomp[Testy czystości / Reinheitstests],MATCH($B417,tab_MinKomp[Stanowisko / Position ],0)))</f>
        <v>n/a</v>
      </c>
      <c r="DO418" s="297" t="str">
        <f>IF(INDEX(tab_MinKomp[Testy czystości / Reinheitstests],MATCH($B417,tab_MinKomp[Stanowisko / Position ],0))="n/a","n/a",DO417-INDEX(tab_MinKomp[Testy czystości / Reinheitstests],MATCH($B417,tab_MinKomp[Stanowisko / Position ],0)))</f>
        <v>n/a</v>
      </c>
      <c r="DP418" s="297" t="str">
        <f>IF(INDEX(tab_MinKomp[Testy czystości / Reinheitstests],MATCH($B417,tab_MinKomp[Stanowisko / Position ],0))="n/a","n/a",DP417-INDEX(tab_MinKomp[Testy czystości / Reinheitstests],MATCH($B417,tab_MinKomp[Stanowisko / Position ],0)))</f>
        <v>n/a</v>
      </c>
      <c r="DQ418" s="297" t="str">
        <f>IF(INDEX(tab_MinKomp[Testy czystości / Reinheitstests],MATCH($B417,tab_MinKomp[Stanowisko / Position ],0))="n/a","n/a",DQ417-INDEX(tab_MinKomp[Testy czystości / Reinheitstests],MATCH($B417,tab_MinKomp[Stanowisko / Position ],0)))</f>
        <v>n/a</v>
      </c>
      <c r="DR418" s="297" t="str">
        <f>IF(INDEX(tab_MinKomp[Testy czystości / Reinheitstests],MATCH($B417,tab_MinKomp[Stanowisko / Position ],0))="n/a","n/a",DR417-INDEX(tab_MinKomp[Testy czystości / Reinheitstests],MATCH($B417,tab_MinKomp[Stanowisko / Position ],0)))</f>
        <v>n/a</v>
      </c>
      <c r="DS418" s="297" t="str">
        <f>IF(INDEX(tab_MinKomp[Testy czystości / Reinheitstests],MATCH($B417,tab_MinKomp[Stanowisko / Position ],0))="n/a","n/a",DS417-INDEX(tab_MinKomp[Testy czystości / Reinheitstests],MATCH($B417,tab_MinKomp[Stanowisko / Position ],0)))</f>
        <v>n/a</v>
      </c>
      <c r="DT418" s="295" t="str">
        <f>IF(INDEX(tab_MinKomp[SUPPLIER MANAGEMENT],MATCH($B417,tab_MinKomp[Stanowisko / Position ],0))="n/a","n/a",DT417-INDEX(tab_MinKomp[SUPPLIER MANAGEMENT],MATCH($B417,tab_MinKomp[Stanowisko / Position ],0)))</f>
        <v>n/a</v>
      </c>
      <c r="DU418" s="297" t="str">
        <f>IF(INDEX(tab_MinKomp[Testy czystości / Reinheitstests],MATCH($B417,tab_MinKomp[Stanowisko / Position ],0))="n/a","n/a",DU417-INDEX(tab_MinKomp[Testy czystości / Reinheitstests],MATCH($B417,tab_MinKomp[Stanowisko / Position ],0)))</f>
        <v>n/a</v>
      </c>
      <c r="DV418" s="297" t="str">
        <f>IF(INDEX(tab_MinKomp[Testy czystości / Reinheitstests],MATCH($B417,tab_MinKomp[Stanowisko / Position ],0))="n/a","n/a",DV417-INDEX(tab_MinKomp[Testy czystości / Reinheitstests],MATCH($B417,tab_MinKomp[Stanowisko / Position ],0)))</f>
        <v>n/a</v>
      </c>
      <c r="DW418" s="297" t="str">
        <f>IF(INDEX(tab_MinKomp[Testy czystości / Reinheitstests],MATCH($B417,tab_MinKomp[Stanowisko / Position ],0))="n/a","n/a",DW417-INDEX(tab_MinKomp[Testy czystości / Reinheitstests],MATCH($B417,tab_MinKomp[Stanowisko / Position ],0)))</f>
        <v>n/a</v>
      </c>
      <c r="DX418" s="297" t="str">
        <f>IF(INDEX(tab_MinKomp[Testy czystości / Reinheitstests],MATCH($B417,tab_MinKomp[Stanowisko / Position ],0))="n/a","n/a",DX417-INDEX(tab_MinKomp[Testy czystości / Reinheitstests],MATCH($B417,tab_MinKomp[Stanowisko / Position ],0)))</f>
        <v>n/a</v>
      </c>
      <c r="DY418" s="297" t="str">
        <f>IF(INDEX(tab_MinKomp[Testy czystości / Reinheitstests],MATCH($B417,tab_MinKomp[Stanowisko / Position ],0))="n/a","n/a",DY417-INDEX(tab_MinKomp[Testy czystości / Reinheitstests],MATCH($B417,tab_MinKomp[Stanowisko / Position ],0)))</f>
        <v>n/a</v>
      </c>
      <c r="DZ418" s="297" t="str">
        <f>IF(INDEX(tab_MinKomp[Testy czystości / Reinheitstests],MATCH($B417,tab_MinKomp[Stanowisko / Position ],0))="n/a","n/a",DZ417-INDEX(tab_MinKomp[Testy czystości / Reinheitstests],MATCH($B417,tab_MinKomp[Stanowisko / Position ],0)))</f>
        <v>n/a</v>
      </c>
      <c r="EA418" s="295" t="str">
        <f>IF(INDEX(tab_MinKomp[SUPPLIER MANAGEMENT],MATCH($B417,tab_MinKomp[Stanowisko / Position ],0))="n/a","n/a",EA417-INDEX(tab_MinKomp[SUPPLIER MANAGEMENT],MATCH($B417,tab_MinKomp[Stanowisko / Position ],0)))</f>
        <v>n/a</v>
      </c>
      <c r="EB418" s="297" t="str">
        <f>IF(INDEX(tab_MinKomp[Testy czystości / Reinheitstests],MATCH($B417,tab_MinKomp[Stanowisko / Position ],0))="n/a","n/a",EB417-INDEX(tab_MinKomp[Testy czystości / Reinheitstests],MATCH($B417,tab_MinKomp[Stanowisko / Position ],0)))</f>
        <v>n/a</v>
      </c>
      <c r="EC418" s="297" t="str">
        <f>IF(INDEX(tab_MinKomp[Testy czystości / Reinheitstests],MATCH($B417,tab_MinKomp[Stanowisko / Position ],0))="n/a","n/a",EC417-INDEX(tab_MinKomp[Testy czystości / Reinheitstests],MATCH($B417,tab_MinKomp[Stanowisko / Position ],0)))</f>
        <v>n/a</v>
      </c>
      <c r="ED418" s="297" t="str">
        <f>IF(INDEX(tab_MinKomp[Testy czystości / Reinheitstests],MATCH($B417,tab_MinKomp[Stanowisko / Position ],0))="n/a","n/a",ED417-INDEX(tab_MinKomp[Testy czystości / Reinheitstests],MATCH($B417,tab_MinKomp[Stanowisko / Position ],0)))</f>
        <v>n/a</v>
      </c>
      <c r="EE418" s="297" t="str">
        <f>IF(INDEX(tab_MinKomp[Testy czystości / Reinheitstests],MATCH($B417,tab_MinKomp[Stanowisko / Position ],0))="n/a","n/a",EE417-INDEX(tab_MinKomp[Testy czystości / Reinheitstests],MATCH($B417,tab_MinKomp[Stanowisko / Position ],0)))</f>
        <v>n/a</v>
      </c>
      <c r="EF418" s="297" t="str">
        <f>IF(INDEX(tab_MinKomp[Testy czystości / Reinheitstests],MATCH($B417,tab_MinKomp[Stanowisko / Position ],0))="n/a","n/a",EF417-INDEX(tab_MinKomp[Testy czystości / Reinheitstests],MATCH($B417,tab_MinKomp[Stanowisko / Position ],0)))</f>
        <v>n/a</v>
      </c>
      <c r="EG418" s="297" t="str">
        <f>IF(INDEX(tab_MinKomp[Testy czystości / Reinheitstests],MATCH($B417,tab_MinKomp[Stanowisko / Position ],0))="n/a","n/a",EG417-INDEX(tab_MinKomp[Testy czystości / Reinheitstests],MATCH($B417,tab_MinKomp[Stanowisko / Position ],0)))</f>
        <v>n/a</v>
      </c>
      <c r="EH418" s="297" t="str">
        <f>IF(INDEX(tab_MinKomp[Testy czystości / Reinheitstests],MATCH($B417,tab_MinKomp[Stanowisko / Position ],0))="n/a","n/a",EH417-INDEX(tab_MinKomp[Testy czystości / Reinheitstests],MATCH($B417,tab_MinKomp[Stanowisko / Position ],0)))</f>
        <v>n/a</v>
      </c>
      <c r="EI418" s="297" t="str">
        <f>IF(INDEX(tab_MinKomp[Testy czystości / Reinheitstests],MATCH($B417,tab_MinKomp[Stanowisko / Position ],0))="n/a","n/a",EI417-INDEX(tab_MinKomp[Testy czystości / Reinheitstests],MATCH($B417,tab_MinKomp[Stanowisko / Position ],0)))</f>
        <v>n/a</v>
      </c>
      <c r="EJ418" s="297" t="str">
        <f>IF(INDEX(tab_MinKomp[Testy czystości / Reinheitstests],MATCH($B417,tab_MinKomp[Stanowisko / Position ],0))="n/a","n/a",EJ417-INDEX(tab_MinKomp[Testy czystości / Reinheitstests],MATCH($B417,tab_MinKomp[Stanowisko / Position ],0)))</f>
        <v>n/a</v>
      </c>
      <c r="EK418" s="297" t="str">
        <f>IF(INDEX(tab_MinKomp[Testy czystości / Reinheitstests],MATCH($B417,tab_MinKomp[Stanowisko / Position ],0))="n/a","n/a",EK417-INDEX(tab_MinKomp[Testy czystości / Reinheitstests],MATCH($B417,tab_MinKomp[Stanowisko / Position ],0)))</f>
        <v>n/a</v>
      </c>
      <c r="EL418" s="297" t="str">
        <f>IF(INDEX(tab_MinKomp[Testy czystości / Reinheitstests],MATCH($B417,tab_MinKomp[Stanowisko / Position ],0))="n/a","n/a",EL417-INDEX(tab_MinKomp[Testy czystości / Reinheitstests],MATCH($B417,tab_MinKomp[Stanowisko / Position ],0)))</f>
        <v>n/a</v>
      </c>
      <c r="EM418" s="297" t="str">
        <f>IF(INDEX(tab_MinKomp[Testy czystości / Reinheitstests],MATCH($B417,tab_MinKomp[Stanowisko / Position ],0))="n/a","n/a",EM417-INDEX(tab_MinKomp[Testy czystości / Reinheitstests],MATCH($B417,tab_MinKomp[Stanowisko / Position ],0)))</f>
        <v>n/a</v>
      </c>
      <c r="EN418" s="297" t="str">
        <f>IF(INDEX(tab_MinKomp[Testy czystości / Reinheitstests],MATCH($B417,tab_MinKomp[Stanowisko / Position ],0))="n/a","n/a",EN417-INDEX(tab_MinKomp[Testy czystości / Reinheitstests],MATCH($B417,tab_MinKomp[Stanowisko / Position ],0)))</f>
        <v>n/a</v>
      </c>
      <c r="EO418" s="295" t="str">
        <f>IF(INDEX(tab_MinKomp[Konserwacja Rep],MATCH($B417,tab_MinKomp[Stanowisko / Position ],0))="n/a","n/a",EO417-INDEX(tab_MinKomp[Konserwacja Rep],MATCH($B417,tab_MinKomp[Stanowisko / Position ],0)))</f>
        <v>n/a</v>
      </c>
      <c r="EP418" s="295" t="str">
        <f>IF(INDEX(tab_MinKomp[[Konserwacja Engel ]],MATCH($B417,tab_MinKomp[Stanowisko / Position ],0))="n/a","n/a",EP417-INDEX(tab_MinKomp[[Konserwacja Engel ]],MATCH($B417,tab_MinKomp[Stanowisko / Position ],0)))</f>
        <v>n/a</v>
      </c>
      <c r="EQ418" s="295" t="str">
        <f>IF(INDEX(tab_MinKomp[Konserwacja B 50],MATCH($B417,tab_MinKomp[Stanowisko / Position ],0))="n/a","n/a",EQ417-INDEX(tab_MinKomp[Konserwacja B 50],MATCH($B417,tab_MinKomp[Stanowisko / Position ],0)))</f>
        <v>n/a</v>
      </c>
      <c r="ER418" s="295" t="str">
        <f>IF(INDEX(tab_MinKomp[[Konserwacja EOL ]],MATCH($B417,tab_MinKomp[Stanowisko / Position ],0))="n/a","n/a",ER417-INDEX(tab_MinKomp[[Konserwacja EOL ]],MATCH($B417,tab_MinKomp[Stanowisko / Position ],0)))</f>
        <v>n/a</v>
      </c>
      <c r="ES418" s="295" t="str">
        <f>IF(INDEX(tab_MinKomp[Konserwacja Branson],MATCH($B417,tab_MinKomp[Stanowisko / Position ],0))="n/a","n/a",ES417-INDEX(tab_MinKomp[Konserwacja Branson],MATCH($B417,tab_MinKomp[Stanowisko / Position ],0)))</f>
        <v>n/a</v>
      </c>
      <c r="ET418" s="295" t="str">
        <f>IF(INDEX(tab_MinKomp[Konserwacja coolery],MATCH($B417,tab_MinKomp[Stanowisko / Position ],0))="n/a","n/a",ET417-INDEX(tab_MinKomp[Konserwacja coolery],MATCH($B417,tab_MinKomp[Stanowisko / Position ],0)))</f>
        <v>n/a</v>
      </c>
      <c r="EU418" s="295" t="str">
        <f>IF(INDEX(tab_MinKomp[Konserwacja piecy],MATCH($B417,tab_MinKomp[Stanowisko / Position ],0))="n/a","n/a",EU417-INDEX(tab_MinKomp[Konserwacja piecy],MATCH($B417,tab_MinKomp[Stanowisko / Position ],0)))</f>
        <v>n/a</v>
      </c>
      <c r="EV418" s="295" t="str">
        <f>IF(INDEX(tab_MinKomp[Rysunek techniczny- czytanie],MATCH($B417,tab_MinKomp[Stanowisko / Position ],0))="n/a","n/a",EV417-INDEX(tab_MinKomp[Rysunek techniczny- czytanie],MATCH($B417,tab_MinKomp[Stanowisko / Position ],0)))</f>
        <v>n/a</v>
      </c>
      <c r="EW418" s="295" t="str">
        <f>IF(INDEX(tab_MinKomp[Elektryka],MATCH($B417,tab_MinKomp[Stanowisko / Position ],0))="n/a","n/a",EW417-INDEX(tab_MinKomp[Elektryka],MATCH($B417,tab_MinKomp[Stanowisko / Position ],0)))</f>
        <v>n/a</v>
      </c>
      <c r="EX418" s="295" t="str">
        <f>IF(INDEX(tab_MinKomp[Pneumatyka],MATCH($B417,tab_MinKomp[Stanowisko / Position ],0))="n/a","n/a",EX417-INDEX(tab_MinKomp[Pneumatyka],MATCH($B417,tab_MinKomp[Stanowisko / Position ],0)))</f>
        <v>n/a</v>
      </c>
      <c r="EY418" s="295" t="str">
        <f>IF(INDEX(tab_MinKomp[[Hydraulika ]],MATCH($B417,tab_MinKomp[Stanowisko / Position ],0))="n/a","n/a",EY417-INDEX(tab_MinKomp[[Hydraulika ]],MATCH($B417,tab_MinKomp[Stanowisko / Position ],0)))</f>
        <v>n/a</v>
      </c>
      <c r="EZ418" s="295" t="str">
        <f>IF(INDEX(tab_MinKomp[Podciśnienie],MATCH($B417,tab_MinKomp[Stanowisko / Position ],0))="n/a","n/a",EZ417-INDEX(tab_MinKomp[Podciśnienie],MATCH($B417,tab_MinKomp[Stanowisko / Position ],0)))</f>
        <v>n/a</v>
      </c>
      <c r="FA418" s="295" t="str">
        <f>IF(INDEX(tab_MinKomp[Usuwanie awarii],MATCH($B417,tab_MinKomp[Stanowisko / Position ],0))="n/a","n/a",FA417-INDEX(tab_MinKomp[Usuwanie awarii],MATCH($B417,tab_MinKomp[Stanowisko / Position ],0)))</f>
        <v>n/a</v>
      </c>
      <c r="FB418" s="295" t="str">
        <f>IF(INDEX(tab_MinKomp[Obsługa robotów],MATCH($B417,tab_MinKomp[Stanowisko / Position ],0))="n/a","n/a",FB417-INDEX(tab_MinKomp[Obsługa robotów],MATCH($B417,tab_MinKomp[Stanowisko / Position ],0)))</f>
        <v>n/a</v>
      </c>
      <c r="FC418" s="295" t="str">
        <f>IF(INDEX(tab_MinKomp[Obsługa sterowania maszyny],MATCH($B417,tab_MinKomp[Stanowisko / Position ],0))="n/a","n/a",FC417-INDEX(tab_MinKomp[Obsługa sterowania maszyny],MATCH($B417,tab_MinKomp[Stanowisko / Position ],0)))</f>
        <v>n/a</v>
      </c>
      <c r="FD418" s="295" t="str">
        <f>IF(INDEX(tab_MinKomp[Usuwanie przyczyn żródłowych],MATCH($B417,tab_MinKomp[Stanowisko / Position ],0))="n/a","n/a",FD417-INDEX(tab_MinKomp[Usuwanie przyczyn żródłowych],MATCH($B417,tab_MinKomp[Stanowisko / Position ],0)))</f>
        <v>n/a</v>
      </c>
      <c r="FE418" s="295" t="str">
        <f>IF(INDEX(tab_MinKomp[Cmms stosowanie],MATCH($B417,tab_MinKomp[Stanowisko / Position ],0))="n/a","n/a",FE417-INDEX(tab_MinKomp[Cmms stosowanie],MATCH($B417,tab_MinKomp[Stanowisko / Position ],0)))</f>
        <v>n/a</v>
      </c>
      <c r="FF418" s="297" t="s">
        <v>248</v>
      </c>
      <c r="FG418" s="295" t="str">
        <f>IF(INDEX(tab_MinKomp[Czyszczenie form plastikowych],MATCH($B417,tab_MinKomp[Stanowisko / Position ],0))="n/a","n/a",FG417-INDEX(tab_MinKomp[Czyszczenie form plastikowych],MATCH($B417,tab_MinKomp[Stanowisko / Position ],0)))</f>
        <v>n/a</v>
      </c>
      <c r="FH418" s="295" t="str">
        <f>IF(INDEX(tab_MinKomp[Wymiana form plastik],MATCH($B417,tab_MinKomp[Stanowisko / Position ],0))="n/a","n/a",FH417-INDEX(tab_MinKomp[Wymiana form plastik],MATCH($B417,tab_MinKomp[Stanowisko / Position ],0)))</f>
        <v>n/a</v>
      </c>
      <c r="FI418" s="295" t="str">
        <f>IF(INDEX(tab_MinKomp[Wymiana form guma],MATCH($B417,tab_MinKomp[Stanowisko / Position ],0))="n/a","n/a",FI417-INDEX(tab_MinKomp[Wymiana form guma],MATCH($B417,tab_MinKomp[Stanowisko / Position ],0)))</f>
        <v>n/a</v>
      </c>
      <c r="FJ418" s="295" t="str">
        <f>IF(INDEX(tab_MinKomp[Konserwacja KK],MATCH($B417,tab_MinKomp[Stanowisko / Position ],0))="n/a","n/a",FJ417-INDEX(tab_MinKomp[Konserwacja KK],MATCH($B417,tab_MinKomp[Stanowisko / Position ],0)))</f>
        <v>n/a</v>
      </c>
      <c r="FK418" s="295" t="str">
        <f>IF(INDEX(tab_MinKomp[Konserwacja form guma],MATCH($B417,tab_MinKomp[Stanowisko / Position ],0))="n/a","n/a",FK417-INDEX(tab_MinKomp[Konserwacja form guma],MATCH($B417,tab_MinKomp[Stanowisko / Position ],0)))</f>
        <v>n/a</v>
      </c>
      <c r="FL418" s="295" t="str">
        <f>IF(INDEX(tab_MinKomp[Konserwacja form plastiki],MATCH($B417,tab_MinKomp[Stanowisko / Position ],0))="n/a","n/a",FL417-INDEX(tab_MinKomp[Konserwacja form plastiki],MATCH($B417,tab_MinKomp[Stanowisko / Position ],0)))</f>
        <v>n/a</v>
      </c>
      <c r="FM418" s="295" t="str">
        <f>IF(INDEX(tab_MinKomp[Konserwacja Gorącego Kanału],MATCH($B417,tab_MinKomp[Stanowisko / Position ],0))="n/a","n/a",FM417-INDEX(tab_MinKomp[Konserwacja Gorącego Kanału],MATCH($B417,tab_MinKomp[Stanowisko / Position ],0)))</f>
        <v>n/a</v>
      </c>
      <c r="FN418" s="295" t="str">
        <f>IF(INDEX(tab_MinKomp[MS Office (Excel)],MATCH($B417,tab_MinKomp[Stanowisko / Position ],0))="n/a","n/a",FN417-INDEX(tab_MinKomp[MS Office (Excel)],MATCH($B417,tab_MinKomp[Stanowisko / Position ],0)))</f>
        <v>n/a</v>
      </c>
      <c r="FO418" s="295" t="str">
        <f>IF(INDEX(tab_MinKomp[MS Office (Word)],MATCH($B417,tab_MinKomp[Stanowisko / Position ],0))="n/a","n/a",FO417-INDEX(tab_MinKomp[MS Office (Word)],MATCH($B417,tab_MinKomp[Stanowisko / Position ],0)))</f>
        <v>n/a</v>
      </c>
      <c r="FP418" s="295" t="str">
        <f>IF(INDEX(tab_MinKomp[MS Office (Power Point)],MATCH($B417,tab_MinKomp[Stanowisko / Position ],0))="n/a","n/a",FP417-INDEX(tab_MinKomp[MS Office (Power Point)],MATCH($B417,tab_MinKomp[Stanowisko / Position ],0)))</f>
        <v>n/a</v>
      </c>
      <c r="FQ418" s="298" t="str">
        <f>IF(INDEX(tab_MinKomp[Język angielski / Englisch],MATCH($B417,tab_MinKomp[Stanowisko / Position ],0))="n/a","n/a",FQ417-INDEX(tab_MinKomp[Język angielski / Englisch],MATCH($B417,tab_MinKomp[Stanowisko / Position ],0)))</f>
        <v>n/a</v>
      </c>
      <c r="FR418" s="298" t="str">
        <f>IF(INDEX(tab_MinKomp[Język niemiecki / Deutsch],MATCH($B417,tab_MinKomp[Stanowisko / Position ],0))="n/a","n/a",FR417-INDEX(tab_MinKomp[Język niemiecki / Deutsch],MATCH($B417,tab_MinKomp[Stanowisko / Position ],0)))</f>
        <v>n/a</v>
      </c>
      <c r="FS418" s="295">
        <f>IF(INDEX(tab_MinKomp[Zarządzanie dokumentacją procesową / Process dokumentation management],MATCH($B417,tab_MinKomp[Stanowisko / Position ],0))="n/a","n/a",FS417-INDEX(tab_MinKomp[Zarządzanie dokumentacją procesową / Process dokumentation management],MATCH($B417,tab_MinKomp[Stanowisko / Position ],0)))</f>
        <v>-1</v>
      </c>
      <c r="FT418" s="295">
        <f>IF(INDEX(tab_MinKomp[Znajomość procesów z obszaru / Kenntiss der prozesse in dem Bereich],MATCH($B417,tab_MinKomp[Stanowisko / Position ],0))="n/a","n/a",FT417-INDEX(tab_MinKomp[Znajomość procesów z obszaru / Kenntiss der prozesse in dem Bereich],MATCH($B417,tab_MinKomp[Stanowisko / Position ],0)))</f>
        <v>0</v>
      </c>
      <c r="FU418" s="295">
        <f>IF(INDEX(tab_MinKomp[optymalizacja procesów / Prozessoptymalisierung],MATCH($B417,tab_MinKomp[Stanowisko / Position ],0))="n/a","n/a",FU417-INDEX(tab_MinKomp[optymalizacja procesów / Prozessoptymalisierung],MATCH($B417,tab_MinKomp[Stanowisko / Position ],0)))</f>
        <v>1</v>
      </c>
      <c r="FV418" s="295">
        <f>IF(INDEX(tab_MinKomp[Umiejętności szkoleniowe / Trainingsfähigkeiten],MATCH($B417,tab_MinKomp[Stanowisko / Position ],0))="n/a","n/a",FV417-INDEX(tab_MinKomp[Umiejętności szkoleniowe / Trainingsfähigkeiten],MATCH($B417,tab_MinKomp[Stanowisko / Position ],0)))</f>
        <v>0</v>
      </c>
      <c r="FW418" s="295">
        <f>IF(INDEX(tab_MinKomp[Analityczne myślenie, podejście / Analitysches Denken, Einstellung],MATCH($B417,tab_MinKomp[Stanowisko / Position ],0))="n/a","n/a",FW417-INDEX(tab_MinKomp[Analityczne myślenie, podejście / Analitysches Denken, Einstellung],MATCH($B417,tab_MinKomp[Stanowisko / Position ],0)))</f>
        <v>1</v>
      </c>
      <c r="FX418" s="295">
        <f>IF(INDEX(tab_MinKomp[Dokładność, precyzja w dzialaniu / Genauigkeit, Präzision in die Arbeit],MATCH($B417,tab_MinKomp[Stanowisko / Position ],0))="n/a","n/a",FX417-INDEX(tab_MinKomp[Dokładność, precyzja w dzialaniu / Genauigkeit, Präzision in die Arbeit],MATCH($B417,tab_MinKomp[Stanowisko / Position ],0)))</f>
        <v>0</v>
      </c>
      <c r="FY418" s="295">
        <f>IF(INDEX(tab_MinKomp[Dyspozycyjność / Verfügbarkeit],MATCH($B417,tab_MinKomp[Stanowisko / Position ],0))="n/a","n/a",FY417-INDEX(tab_MinKomp[Dyspozycyjność / Verfügbarkeit],MATCH($B417,tab_MinKomp[Stanowisko / Position ],0)))</f>
        <v>0</v>
      </c>
      <c r="FZ418" s="295">
        <f>IF(INDEX(tab_MinKomp[Zaangażowanie / 
Engagement],MATCH($B417,tab_MinKomp[Stanowisko / Position ],0))="n/a","n/a",FZ417-INDEX(tab_MinKomp[Zaangażowanie / 
Engagement],MATCH($B417,tab_MinKomp[Stanowisko / Position ],0)))</f>
        <v>0</v>
      </c>
      <c r="GA418" s="295" t="str">
        <f>IF(INDEX(tab_MinKomp[Konserwacja form guma],MATCH($B417,tab_MinKomp[Stanowisko / Position ],0))="n/a","n/a",GA417-INDEX(tab_MinKomp[Konserwacja form guma],MATCH($B417,tab_MinKomp[Stanowisko / Position ],0)))</f>
        <v>n/a</v>
      </c>
      <c r="GB418" s="295" t="str">
        <f>IF(INDEX(tab_MinKomp[Konserwacja form plastiki],MATCH($B417,tab_MinKomp[Stanowisko / Position ],0))="n/a","n/a",GB417-INDEX(tab_MinKomp[Konserwacja form plastiki],MATCH($B417,tab_MinKomp[Stanowisko / Position ],0)))</f>
        <v>n/a</v>
      </c>
      <c r="GC418" s="295">
        <v>-2</v>
      </c>
      <c r="GD418" s="295">
        <f>IF(INDEX(tab_MinKomp[optymalizacja procesów / Prozessoptymalisierung],MATCH($B417,tab_MinKomp[Stanowisko / Position ],0))="n/a","n/a",GD417-INDEX(tab_MinKomp[optymalizacja procesów / Prozessoptymalisierung],MATCH($B417,tab_MinKomp[Stanowisko / Position ],0)))</f>
        <v>1</v>
      </c>
      <c r="GE418" s="294" t="str">
        <f>IF(INDEX(tab_MinKomp[Motywowanie i budowanie zaangażowania zespołu],MATCH($B417,tab_MinKomp[Stanowisko / Position ],0))="n/a","n/a",GE417-INDEX(tab_MinKomp[Motywowanie i budowanie zaangażowania zespołu],MATCH($B417,tab_MinKomp[Stanowisko / Position ],0)))</f>
        <v>n/a</v>
      </c>
      <c r="GF418" s="260" t="s">
        <v>248</v>
      </c>
      <c r="GG418" s="260" t="s">
        <v>248</v>
      </c>
      <c r="GH418" s="260" t="s">
        <v>248</v>
      </c>
      <c r="GI418" s="260" t="s">
        <v>248</v>
      </c>
      <c r="GJ418" s="260" t="s">
        <v>248</v>
      </c>
      <c r="GK418" s="260" t="s">
        <v>248</v>
      </c>
      <c r="GL418" s="260" t="s">
        <v>248</v>
      </c>
      <c r="GM418" s="260" t="s">
        <v>248</v>
      </c>
      <c r="GN418" s="260" t="s">
        <v>248</v>
      </c>
      <c r="GO418" s="260" t="s">
        <v>248</v>
      </c>
      <c r="GP418" s="260" t="s">
        <v>248</v>
      </c>
      <c r="GQ418" s="260" t="s">
        <v>248</v>
      </c>
      <c r="GR418" s="260" t="s">
        <v>248</v>
      </c>
      <c r="GS418" s="260" t="s">
        <v>248</v>
      </c>
      <c r="GT418" s="260" t="s">
        <v>248</v>
      </c>
      <c r="GU418" s="260" t="s">
        <v>248</v>
      </c>
      <c r="GV418" s="260" t="s">
        <v>248</v>
      </c>
      <c r="GW418" s="260" t="s">
        <v>248</v>
      </c>
      <c r="GX418" s="260" t="s">
        <v>248</v>
      </c>
      <c r="GY418" s="260" t="s">
        <v>248</v>
      </c>
      <c r="GZ418" s="289" t="s">
        <v>248</v>
      </c>
      <c r="HA418" s="289" t="s">
        <v>248</v>
      </c>
      <c r="HB418" s="299">
        <f>SUM(G418:GE418)/(HB417-(SUM(G418:GE418)))</f>
        <v>0.02</v>
      </c>
    </row>
    <row r="419" spans="1:210" ht="24.9" customHeight="1" x14ac:dyDescent="0.3">
      <c r="A419" s="286" t="s">
        <v>321</v>
      </c>
      <c r="B419" s="286" t="s">
        <v>315</v>
      </c>
      <c r="C419" s="286" t="s">
        <v>398</v>
      </c>
      <c r="D419" s="286">
        <v>545</v>
      </c>
      <c r="E419" s="396" t="s">
        <v>598</v>
      </c>
      <c r="F419" s="287" t="s">
        <v>374</v>
      </c>
      <c r="G419" s="260">
        <v>2</v>
      </c>
      <c r="H419" s="260">
        <v>1</v>
      </c>
      <c r="I419" s="260">
        <v>2</v>
      </c>
      <c r="J419" s="260">
        <v>1</v>
      </c>
      <c r="K419" s="260">
        <v>1</v>
      </c>
      <c r="L419" s="260" t="s">
        <v>248</v>
      </c>
      <c r="M419" s="260" t="s">
        <v>248</v>
      </c>
      <c r="N419" s="260" t="s">
        <v>248</v>
      </c>
      <c r="O419" s="260">
        <v>1</v>
      </c>
      <c r="P419" s="260">
        <v>1</v>
      </c>
      <c r="Q419" s="260" t="s">
        <v>248</v>
      </c>
      <c r="R419" s="260" t="s">
        <v>248</v>
      </c>
      <c r="S419" s="260" t="s">
        <v>248</v>
      </c>
      <c r="T419" s="260" t="s">
        <v>248</v>
      </c>
      <c r="U419" s="260" t="s">
        <v>248</v>
      </c>
      <c r="V419" s="260" t="s">
        <v>248</v>
      </c>
      <c r="W419" s="260" t="s">
        <v>248</v>
      </c>
      <c r="X419" s="260" t="s">
        <v>248</v>
      </c>
      <c r="Y419" s="260" t="s">
        <v>248</v>
      </c>
      <c r="Z419" s="260" t="s">
        <v>248</v>
      </c>
      <c r="AA419" s="260" t="s">
        <v>248</v>
      </c>
      <c r="AB419" s="260" t="s">
        <v>248</v>
      </c>
      <c r="AC419" s="260" t="s">
        <v>248</v>
      </c>
      <c r="AD419" s="260" t="s">
        <v>248</v>
      </c>
      <c r="AE419" s="260" t="s">
        <v>248</v>
      </c>
      <c r="AF419" s="260" t="s">
        <v>248</v>
      </c>
      <c r="AG419" s="260" t="s">
        <v>248</v>
      </c>
      <c r="AH419" s="260" t="s">
        <v>248</v>
      </c>
      <c r="AI419" s="260" t="s">
        <v>248</v>
      </c>
      <c r="AJ419" s="260" t="s">
        <v>248</v>
      </c>
      <c r="AK419" s="260" t="s">
        <v>248</v>
      </c>
      <c r="AL419" s="260">
        <v>1</v>
      </c>
      <c r="AM419" s="260" t="s">
        <v>248</v>
      </c>
      <c r="AN419" s="260" t="s">
        <v>248</v>
      </c>
      <c r="AO419" s="260">
        <v>2</v>
      </c>
      <c r="AP419" s="260" t="s">
        <v>248</v>
      </c>
      <c r="AQ419" s="260">
        <v>2</v>
      </c>
      <c r="AR419" s="260" t="s">
        <v>248</v>
      </c>
      <c r="AS419" s="260" t="s">
        <v>248</v>
      </c>
      <c r="AT419" s="260" t="s">
        <v>248</v>
      </c>
      <c r="AU419" s="260" t="s">
        <v>248</v>
      </c>
      <c r="AV419" s="260">
        <v>2</v>
      </c>
      <c r="AW419" s="260">
        <v>1</v>
      </c>
      <c r="AX419" s="260" t="s">
        <v>248</v>
      </c>
      <c r="AY419" s="260" t="s">
        <v>248</v>
      </c>
      <c r="AZ419" s="260" t="s">
        <v>248</v>
      </c>
      <c r="BA419" s="260"/>
      <c r="BB419" s="260"/>
      <c r="BC419" s="260" t="s">
        <v>248</v>
      </c>
      <c r="BD419" s="260" t="s">
        <v>248</v>
      </c>
      <c r="BE419" s="260" t="s">
        <v>248</v>
      </c>
      <c r="BF419" s="260" t="s">
        <v>248</v>
      </c>
      <c r="BG419" s="260" t="s">
        <v>248</v>
      </c>
      <c r="BH419" s="260" t="s">
        <v>248</v>
      </c>
      <c r="BI419" s="260" t="s">
        <v>248</v>
      </c>
      <c r="BJ419" s="260" t="s">
        <v>248</v>
      </c>
      <c r="BK419" s="260" t="s">
        <v>248</v>
      </c>
      <c r="BL419" s="260" t="s">
        <v>248</v>
      </c>
      <c r="BM419" s="260" t="s">
        <v>248</v>
      </c>
      <c r="BN419" s="260" t="s">
        <v>248</v>
      </c>
      <c r="BO419" s="260" t="s">
        <v>248</v>
      </c>
      <c r="BP419" s="260" t="s">
        <v>248</v>
      </c>
      <c r="BQ419" s="260"/>
      <c r="BR419" s="260" t="s">
        <v>248</v>
      </c>
      <c r="BS419" s="260">
        <v>2</v>
      </c>
      <c r="BT419" s="260" t="s">
        <v>248</v>
      </c>
      <c r="BU419" s="260">
        <v>2</v>
      </c>
      <c r="BV419" s="260" t="s">
        <v>248</v>
      </c>
      <c r="BW419" s="260">
        <v>2</v>
      </c>
      <c r="BX419" s="260">
        <v>1</v>
      </c>
      <c r="BY419" s="260" t="s">
        <v>248</v>
      </c>
      <c r="BZ419" s="260">
        <v>1</v>
      </c>
      <c r="CA419" s="260" t="s">
        <v>248</v>
      </c>
      <c r="CB419" s="260">
        <v>2</v>
      </c>
      <c r="CC419" s="260" t="s">
        <v>248</v>
      </c>
      <c r="CD419" s="260">
        <v>2</v>
      </c>
      <c r="CE419" s="260">
        <v>2</v>
      </c>
      <c r="CF419" s="260">
        <v>2</v>
      </c>
      <c r="CG419" s="260"/>
      <c r="CH419" s="260" t="s">
        <v>248</v>
      </c>
      <c r="CI419" s="260" t="s">
        <v>248</v>
      </c>
      <c r="CJ419" s="260" t="s">
        <v>248</v>
      </c>
      <c r="CK419" s="260" t="s">
        <v>248</v>
      </c>
      <c r="CL419" s="260" t="s">
        <v>248</v>
      </c>
      <c r="CM419" s="260" t="s">
        <v>248</v>
      </c>
      <c r="CN419" s="260" t="s">
        <v>248</v>
      </c>
      <c r="CO419" s="260" t="s">
        <v>248</v>
      </c>
      <c r="CP419" s="260" t="s">
        <v>248</v>
      </c>
      <c r="CQ419" s="260" t="s">
        <v>248</v>
      </c>
      <c r="CR419" s="260" t="s">
        <v>248</v>
      </c>
      <c r="CS419" s="260" t="s">
        <v>248</v>
      </c>
      <c r="CT419" s="260" t="s">
        <v>248</v>
      </c>
      <c r="CU419" s="260" t="s">
        <v>248</v>
      </c>
      <c r="CV419" s="260" t="s">
        <v>248</v>
      </c>
      <c r="CW419" s="260">
        <v>2</v>
      </c>
      <c r="CX419" s="260" t="s">
        <v>248</v>
      </c>
      <c r="CY419" s="260" t="s">
        <v>248</v>
      </c>
      <c r="CZ419" s="260" t="s">
        <v>248</v>
      </c>
      <c r="DA419" s="260" t="s">
        <v>248</v>
      </c>
      <c r="DB419" s="260" t="s">
        <v>248</v>
      </c>
      <c r="DC419" s="260" t="s">
        <v>248</v>
      </c>
      <c r="DD419" s="260" t="s">
        <v>248</v>
      </c>
      <c r="DE419" s="260" t="s">
        <v>248</v>
      </c>
      <c r="DF419" s="260">
        <v>1</v>
      </c>
      <c r="DG419" s="260" t="s">
        <v>248</v>
      </c>
      <c r="DH419" s="260" t="s">
        <v>248</v>
      </c>
      <c r="DI419" s="260" t="s">
        <v>248</v>
      </c>
      <c r="DJ419" s="260" t="s">
        <v>248</v>
      </c>
      <c r="DK419" s="260" t="s">
        <v>248</v>
      </c>
      <c r="DL419" s="260" t="s">
        <v>248</v>
      </c>
      <c r="DM419" s="260" t="s">
        <v>248</v>
      </c>
      <c r="DN419" s="260" t="s">
        <v>248</v>
      </c>
      <c r="DO419" s="260" t="s">
        <v>248</v>
      </c>
      <c r="DP419" s="260" t="s">
        <v>248</v>
      </c>
      <c r="DQ419" s="260" t="s">
        <v>248</v>
      </c>
      <c r="DR419" s="260" t="s">
        <v>248</v>
      </c>
      <c r="DS419" s="260" t="s">
        <v>248</v>
      </c>
      <c r="DT419" s="260" t="s">
        <v>248</v>
      </c>
      <c r="DU419" s="260" t="s">
        <v>248</v>
      </c>
      <c r="DV419" s="260" t="s">
        <v>248</v>
      </c>
      <c r="DW419" s="260" t="s">
        <v>248</v>
      </c>
      <c r="DX419" s="260" t="s">
        <v>248</v>
      </c>
      <c r="DY419" s="260" t="s">
        <v>248</v>
      </c>
      <c r="DZ419" s="260" t="s">
        <v>248</v>
      </c>
      <c r="EA419" s="260" t="s">
        <v>248</v>
      </c>
      <c r="EB419" s="260" t="s">
        <v>248</v>
      </c>
      <c r="EC419" s="260" t="s">
        <v>248</v>
      </c>
      <c r="ED419" s="260" t="s">
        <v>248</v>
      </c>
      <c r="EE419" s="260" t="s">
        <v>248</v>
      </c>
      <c r="EF419" s="260" t="s">
        <v>248</v>
      </c>
      <c r="EG419" s="260" t="s">
        <v>248</v>
      </c>
      <c r="EH419" s="260" t="s">
        <v>248</v>
      </c>
      <c r="EI419" s="260" t="s">
        <v>248</v>
      </c>
      <c r="EJ419" s="260" t="s">
        <v>248</v>
      </c>
      <c r="EK419" s="260" t="s">
        <v>248</v>
      </c>
      <c r="EL419" s="285" t="s">
        <v>248</v>
      </c>
      <c r="EM419" s="285" t="s">
        <v>248</v>
      </c>
      <c r="EN419" s="285" t="s">
        <v>248</v>
      </c>
      <c r="EO419" s="260" t="s">
        <v>248</v>
      </c>
      <c r="EP419" s="260" t="s">
        <v>248</v>
      </c>
      <c r="EQ419" s="260" t="s">
        <v>248</v>
      </c>
      <c r="ER419" s="260" t="s">
        <v>248</v>
      </c>
      <c r="ES419" s="260" t="s">
        <v>248</v>
      </c>
      <c r="ET419" s="260" t="s">
        <v>248</v>
      </c>
      <c r="EU419" s="260" t="s">
        <v>248</v>
      </c>
      <c r="EV419" s="260" t="s">
        <v>248</v>
      </c>
      <c r="EW419" s="260" t="s">
        <v>248</v>
      </c>
      <c r="EX419" s="260" t="s">
        <v>248</v>
      </c>
      <c r="EY419" s="260" t="s">
        <v>248</v>
      </c>
      <c r="EZ419" s="260" t="s">
        <v>248</v>
      </c>
      <c r="FA419" s="260" t="s">
        <v>248</v>
      </c>
      <c r="FB419" s="260" t="s">
        <v>248</v>
      </c>
      <c r="FC419" s="260" t="s">
        <v>248</v>
      </c>
      <c r="FD419" s="260" t="s">
        <v>248</v>
      </c>
      <c r="FE419" s="260" t="s">
        <v>248</v>
      </c>
      <c r="FF419" s="260" t="s">
        <v>248</v>
      </c>
      <c r="FG419" s="260" t="s">
        <v>248</v>
      </c>
      <c r="FH419" s="260" t="s">
        <v>248</v>
      </c>
      <c r="FI419" s="260" t="s">
        <v>248</v>
      </c>
      <c r="FJ419" s="260" t="s">
        <v>248</v>
      </c>
      <c r="FK419" s="260" t="s">
        <v>248</v>
      </c>
      <c r="FL419" s="260" t="s">
        <v>248</v>
      </c>
      <c r="FM419" s="260" t="s">
        <v>248</v>
      </c>
      <c r="FN419" s="260" t="s">
        <v>248</v>
      </c>
      <c r="FO419" s="260" t="s">
        <v>248</v>
      </c>
      <c r="FP419" s="260" t="s">
        <v>248</v>
      </c>
      <c r="FQ419" s="288" t="s">
        <v>248</v>
      </c>
      <c r="FR419" s="288" t="s">
        <v>248</v>
      </c>
      <c r="FS419" s="260"/>
      <c r="FT419" s="260"/>
      <c r="FU419" s="260"/>
      <c r="FV419" s="260"/>
      <c r="FW419" s="260"/>
      <c r="FX419" s="260"/>
      <c r="FY419" s="260"/>
      <c r="FZ419" s="260"/>
      <c r="GA419" s="260" t="s">
        <v>248</v>
      </c>
      <c r="GB419" s="260" t="s">
        <v>248</v>
      </c>
      <c r="GC419" s="260"/>
      <c r="GD419" s="260"/>
      <c r="GE419" s="260" t="s">
        <v>248</v>
      </c>
      <c r="GF419" s="260" t="s">
        <v>248</v>
      </c>
      <c r="GG419" s="260" t="s">
        <v>248</v>
      </c>
      <c r="GH419" s="260" t="s">
        <v>248</v>
      </c>
      <c r="GI419" s="260" t="s">
        <v>248</v>
      </c>
      <c r="GJ419" s="260" t="s">
        <v>248</v>
      </c>
      <c r="GK419" s="260" t="s">
        <v>248</v>
      </c>
      <c r="GL419" s="260" t="s">
        <v>248</v>
      </c>
      <c r="GM419" s="260" t="s">
        <v>248</v>
      </c>
      <c r="GN419" s="260" t="s">
        <v>248</v>
      </c>
      <c r="GO419" s="260" t="s">
        <v>248</v>
      </c>
      <c r="GP419" s="260" t="s">
        <v>248</v>
      </c>
      <c r="GQ419" s="260" t="s">
        <v>248</v>
      </c>
      <c r="GR419" s="260" t="s">
        <v>248</v>
      </c>
      <c r="GS419" s="260" t="s">
        <v>248</v>
      </c>
      <c r="GT419" s="260" t="s">
        <v>248</v>
      </c>
      <c r="GU419" s="260" t="s">
        <v>248</v>
      </c>
      <c r="GV419" s="260" t="s">
        <v>248</v>
      </c>
      <c r="GW419" s="260" t="s">
        <v>248</v>
      </c>
      <c r="GX419" s="260" t="s">
        <v>248</v>
      </c>
      <c r="GY419" s="260" t="s">
        <v>248</v>
      </c>
      <c r="GZ419" s="289" t="s">
        <v>248</v>
      </c>
      <c r="HA419" s="289" t="s">
        <v>248</v>
      </c>
      <c r="HB419" s="290">
        <f>SUM(G419:GE419)</f>
        <v>36</v>
      </c>
    </row>
    <row r="420" spans="1:210" ht="24.9" customHeight="1" thickBot="1" x14ac:dyDescent="0.35">
      <c r="A420" s="291" t="str">
        <f>A419</f>
        <v>Prod.-Q-5</v>
      </c>
      <c r="B420" s="291" t="str">
        <f>B419</f>
        <v>Pracownik Produkcji</v>
      </c>
      <c r="C420" s="291" t="str">
        <f>C419</f>
        <v>ŁB</v>
      </c>
      <c r="D420" s="291">
        <f>D419</f>
        <v>545</v>
      </c>
      <c r="E420" s="397"/>
      <c r="F420" s="292" t="s">
        <v>375</v>
      </c>
      <c r="G420" s="293">
        <f>IF(INDEX(tab_MinKomp[Przepisy BHP / BHP Vorschriften],MATCH($B419,tab_MinKomp[Stanowisko / Position ],0))="n/a","n/a",G419-INDEX(tab_MinKomp[Przepisy BHP / BHP Vorschriften],MATCH($B419,tab_MinKomp[Stanowisko / Position ],0)))</f>
        <v>0</v>
      </c>
      <c r="H420" s="294">
        <f>IF(INDEX(tab_MinKomp[Przepisy PPOŻ / Brandschutzbestimmungen],MATCH($B419,tab_MinKomp[Stanowisko / Position ],0))="n/a","n/a",H419-INDEX(tab_MinKomp[Przepisy PPOŻ / Brandschutzbestimmungen],MATCH($B419,tab_MinKomp[Stanowisko / Position ],0)))</f>
        <v>0</v>
      </c>
      <c r="I420" s="294">
        <f>IF(INDEX(tab_MinKomp[Ryzyko zawodowe na stanowiskach pracyv/ Berufliche Risiken an Arbeitsstellen],MATCH($B419,tab_MinKomp[Stanowisko / Position ],0))="n/a","n/a",I419-INDEX(tab_MinKomp[Ryzyko zawodowe na stanowiskach pracyv/ Berufliche Risiken an Arbeitsstellen],MATCH($B419,tab_MinKomp[Stanowisko / Position ],0)))</f>
        <v>0</v>
      </c>
      <c r="J420" s="294">
        <f>IF(INDEX(tab_MinKomp[Gospodarka substancjami niebezpiecznymi / Gefahrstoffmanagement],MATCH($B419,tab_MinKomp[Stanowisko / Position ],0))="n/a","n/a",J419-INDEX(tab_MinKomp[Gospodarka substancjami niebezpiecznymi / Gefahrstoffmanagement],MATCH($B419,tab_MinKomp[Stanowisko / Position ],0)))</f>
        <v>0</v>
      </c>
      <c r="K420" s="294">
        <f>IF(INDEX(tab_MinKomp[Gospodarka odpadami / Abfallwirtschaft],MATCH($B419,tab_MinKomp[Stanowisko / Position ],0))="n/a","n/a",K419-INDEX(tab_MinKomp[Gospodarka odpadami / Abfallwirtschaft],MATCH($B419,tab_MinKomp[Stanowisko / Position ],0)))</f>
        <v>0</v>
      </c>
      <c r="L420" s="295" t="str">
        <f>IF(INDEX(tab_MinKomp[Przepisy kodeksu pracy / Bestimmungen des Arbeitsgesetzes],MATCH($B419,tab_MinKomp[Stanowisko / Position ],0))="n/a","n/a",L419-INDEX(tab_MinKomp[Przepisy kodeksu pracy / Bestimmungen des Arbeitsgesetzes],MATCH($B419,tab_MinKomp[Stanowisko / Position ],0)))</f>
        <v>n/a</v>
      </c>
      <c r="M420" s="296" t="str">
        <f>IF(INDEX(tab_MinKomp[Przepisy o ub.społ. ZUS  / Sozialversicherungsvorschriften],MATCH($B419,tab_MinKomp[Stanowisko / Position ],0))="n/a","n/a",M419-INDEX(tab_MinKomp[Przepisy o ub.społ. ZUS  / Sozialversicherungsvorschriften],MATCH($B419,tab_MinKomp[Stanowisko / Position ],0)))</f>
        <v>n/a</v>
      </c>
      <c r="N420" s="295" t="str">
        <f>IF(INDEX(tab_MinKomp[PRZEPISY O PDOF /persönlich Einkommensteuergesetz ],MATCH($B419,tab_MinKomp[Stanowisko / Position ],0))="n/a","n/a",N419-INDEX(tab_MinKomp[PRZEPISY O PDOF /persönlich Einkommensteuergesetz ],MATCH($B419,tab_MinKomp[Stanowisko / Position ],0)))</f>
        <v>n/a</v>
      </c>
      <c r="O420" s="295">
        <f>IF(INDEX(tab_MinKomp[Regulamin pracy / Arbeitsordnung],MATCH($B419,tab_MinKomp[Stanowisko / Position ],0))="n/a","n/a",O419-INDEX(tab_MinKomp[Regulamin pracy / Arbeitsordnung],MATCH($B419,tab_MinKomp[Stanowisko / Position ],0)))</f>
        <v>0</v>
      </c>
      <c r="P420" s="295">
        <f>IF(INDEX(tab_MinKomp[Regulamin wynagradzania / Vergütungsordnung],MATCH($B419,tab_MinKomp[Stanowisko / Position ],0))="n/a","n/a",P419-INDEX(tab_MinKomp[Regulamin wynagradzania / Vergütungsordnung],MATCH($B419,tab_MinKomp[Stanowisko / Position ],0)))</f>
        <v>0</v>
      </c>
      <c r="Q420" s="295" t="str">
        <f>IF(INDEX(tab_MinKomp[System R2PŁATNIK PRO: Płace / Lohnabrechnung],MATCH($B419,tab_MinKomp[Stanowisko / Position ],0))="n/a","n/a",Q419-INDEX(tab_MinKomp[System R2PŁATNIK PRO: Płace / Lohnabrechnung],MATCH($B419,tab_MinKomp[Stanowisko / Position ],0)))</f>
        <v>n/a</v>
      </c>
      <c r="R420" s="295" t="str">
        <f>IF(INDEX(tab_MinKomp[SystemR2PŁATNIK PRO: KADRY / Personaldaten],MATCH($B419,tab_MinKomp[Stanowisko / Position ],0))="n/a","n/a",R419-INDEX(tab_MinKomp[SystemR2PŁATNIK PRO: KADRY / Personaldaten],MATCH($B419,tab_MinKomp[Stanowisko / Position ],0)))</f>
        <v>n/a</v>
      </c>
      <c r="S420" s="295" t="str">
        <f>IF(INDEX(tab_MinKomp[SYSTEM R2PŁATNIK PRO: zarządzanie pracownikami / Arbeitsverwaltung],MATCH($B419,tab_MinKomp[Stanowisko / Position ],0))="n/a","n/a",S419-INDEX(tab_MinKomp[SYSTEM R2PŁATNIK PRO: zarządzanie pracownikami / Arbeitsverwaltung],MATCH($B419,tab_MinKomp[Stanowisko / Position ],0)))</f>
        <v>n/a</v>
      </c>
      <c r="T420" s="295" t="str">
        <f>IF(INDEX(tab_MinKomp[Doradztwo, wsparcie personalne / Personalberatung und Unterstützung],MATCH($B419,tab_MinKomp[Stanowisko / Position ],0))="n/a","n/a",T419-INDEX(tab_MinKomp[Doradztwo, wsparcie personalne / Personalberatung und Unterstützung],MATCH($B419,tab_MinKomp[Stanowisko / Position ],0)))</f>
        <v>n/a</v>
      </c>
      <c r="U420" s="295" t="str">
        <f>IF(INDEX(tab_MinKomp[Przepisy o podatku VAT / MwSt.- Gesetz],MATCH($B419,tab_MinKomp[Stanowisko / Position ],0))="n/a","n/a",U419-INDEX(tab_MinKomp[Przepisy o podatku VAT / MwSt.- Gesetz],MATCH($B419,tab_MinKomp[Stanowisko / Position ],0)))</f>
        <v>n/a</v>
      </c>
      <c r="V420" s="295" t="str">
        <f>IF(INDEX(tab_MinKomp[PrzepisyPDOP / geschäftlich Einkommensteuergesetz],MATCH($B419,tab_MinKomp[Stanowisko / Position ],0))="n/a","n/a",V419-INDEX(tab_MinKomp[PrzepisyPDOP / geschäftlich Einkommensteuergesetz],MATCH($B419,tab_MinKomp[Stanowisko / Position ],0)))</f>
        <v>n/a</v>
      </c>
      <c r="W420" s="295" t="str">
        <f>IF(INDEX(tab_MinKomp[System BAAN / FINANSE (FIBU)],MATCH($B419,tab_MinKomp[Stanowisko / Position ],0))="n/a","n/a",W419-INDEX(tab_MinKomp[System BAAN / FINANSE (FIBU)],MATCH($B419,tab_MinKomp[Stanowisko / Position ],0)))</f>
        <v>n/a</v>
      </c>
      <c r="X420" s="295" t="str">
        <f>IF(INDEX(tab_MinKomp[Systemy pomocnicze / Hilfssysteme(STOCKPROGRAM, KALK2000 etc.)],MATCH($B419,tab_MinKomp[Stanowisko / Position ],0))="n/a","n/a",X419-INDEX(tab_MinKomp[Systemy pomocnicze / Hilfssysteme(STOCKPROGRAM, KALK2000 etc.)],MATCH($B419,tab_MinKomp[Stanowisko / Position ],0)))</f>
        <v>n/a</v>
      </c>
      <c r="Y420" s="295" t="str">
        <f>IF(INDEX(tab_MinKomp[Polityka rachunkowości / Buchführungspolitik],MATCH($B419,tab_MinKomp[Stanowisko / Position ],0))="n/a","n/a",Y419-INDEX(tab_MinKomp[Polityka rachunkowości / Buchführungspolitik],MATCH($B419,tab_MinKomp[Stanowisko / Position ],0)))</f>
        <v>n/a</v>
      </c>
      <c r="Z420" s="295" t="str">
        <f>IF(INDEX(tab_MinKomp[Ustawa o rachunkowości / Rechnungslegungsgesetz],MATCH($B419,tab_MinKomp[Stanowisko / Position ],0))="n/a","n/a",Z419-INDEX(tab_MinKomp[Ustawa o rachunkowości / Rechnungslegungsgesetz],MATCH($B419,tab_MinKomp[Stanowisko / Position ],0)))</f>
        <v>n/a</v>
      </c>
      <c r="AA420" s="295" t="str">
        <f>IF(INDEX(tab_MinKomp[WORKFLOW - TS-100],MATCH($B419,tab_MinKomp[Stanowisko / Position ],0))="n/a","n/a",AA419-INDEX(tab_MinKomp[WORKFLOW - TS-100],MATCH($B419,tab_MinKomp[Stanowisko / Position ],0)))</f>
        <v>n/a</v>
      </c>
      <c r="AB420" s="295" t="str">
        <f>IF(INDEX(tab_MinKomp[WORKFLOW - SFMS],MATCH($B419,tab_MinKomp[Stanowisko / Position ],0))="n/a","n/a",AB419-INDEX(tab_MinKomp[WORKFLOW - SFMS],MATCH($B419,tab_MinKomp[Stanowisko / Position ],0)))</f>
        <v>n/a</v>
      </c>
      <c r="AC420" s="295" t="str">
        <f>IF(INDEX(tab_MinKomp[System ISO 9001:2015],MATCH($B419,tab_MinKomp[Stanowisko / Position ],0))="n/a","n/a",AC419-INDEX(tab_MinKomp[System ISO 9001:2015],MATCH($B419,tab_MinKomp[Stanowisko / Position ],0)))</f>
        <v>n/a</v>
      </c>
      <c r="AD420" s="295" t="str">
        <f>IF(INDEX(tab_MinKomp[System ISO 9001:2015],MATCH($B419,tab_MinKomp[Stanowisko / Position ],0))="n/a","n/a",AD419-INDEX(tab_MinKomp[System ISO 9001:2015],MATCH($B419,tab_MinKomp[Stanowisko / Position ],0)))</f>
        <v>n/a</v>
      </c>
      <c r="AE420" s="295" t="str">
        <f>IF(INDEX(tab_MinKomp[System ISO 9001:2015],MATCH($B419,tab_MinKomp[Stanowisko / Position ],0))="n/a","n/a",AE419-INDEX(tab_MinKomp[System ISO 9001:2015],MATCH($B419,tab_MinKomp[Stanowisko / Position ],0)))</f>
        <v>n/a</v>
      </c>
      <c r="AF420" s="295" t="str">
        <f>IF(INDEX(tab_MinKomp[System ISO 9001:2015],MATCH($B419,tab_MinKomp[Stanowisko / Position ],0))="n/a","n/a",AF419-INDEX(tab_MinKomp[System ISO 9001:2015],MATCH($B419,tab_MinKomp[Stanowisko / Position ],0)))</f>
        <v>n/a</v>
      </c>
      <c r="AG420" s="295" t="str">
        <f>IF(INDEX(tab_MinKomp[Wymagania VDA 6.3 Process / Forderungen],MATCH($B419,tab_MinKomp[Stanowisko / Position ],0))="n/a","n/a",AG419-INDEX(tab_MinKomp[Wymagania VDA 6.3 Process / Forderungen],MATCH($B419,tab_MinKomp[Stanowisko / Position ],0)))</f>
        <v>n/a</v>
      </c>
      <c r="AH420" s="295" t="str">
        <f>IF(INDEX(tab_MinKomp[Wymagania VDA 6.5 Product / Forderungen],MATCH($B419,tab_MinKomp[Stanowisko / Position ],0))="n/a","n/a",AH419-INDEX(tab_MinKomp[Wymagania VDA 6.5 Product / Forderungen],MATCH($B419,tab_MinKomp[Stanowisko / Position ],0)))</f>
        <v>n/a</v>
      </c>
      <c r="AI420" s="295" t="str">
        <f>IF(INDEX(tab_MinKomp[System ISO 9001:2015],MATCH($B419,tab_MinKomp[Stanowisko / Position ],0))="n/a","n/a",AI419-INDEX(tab_MinKomp[System ISO 9001:2015],MATCH($B419,tab_MinKomp[Stanowisko / Position ],0)))</f>
        <v>n/a</v>
      </c>
      <c r="AJ420" s="295" t="str">
        <f>IF(INDEX(tab_MinKomp[Auditor systemu ISO 17021:2018],MATCH($B419,tab_MinKomp[Stanowisko / Position ],0))="n/a","n/a",AJ419-INDEX(tab_MinKomp[Auditor systemu ISO 17021:2018],MATCH($B419,tab_MinKomp[Stanowisko / Position ],0)))</f>
        <v>n/a</v>
      </c>
      <c r="AK420" s="295" t="str">
        <f>IF(INDEX(tab_MinKomp[Pełnomocnik systemu / Systemvertreter],MATCH($B419,tab_MinKomp[Stanowisko / Position ],0))="n/a","n/a",AK419-INDEX(tab_MinKomp[Pełnomocnik systemu / Systemvertreter],MATCH($B419,tab_MinKomp[Stanowisko / Position ],0)))</f>
        <v>n/a</v>
      </c>
      <c r="AL420" s="295">
        <f>IF(INDEX(tab_MinKomp[Polityka Etyczna - Compliance],MATCH($B419,tab_MinKomp[Stanowisko / Position ],0))="n/a","n/a",AL419-INDEX(tab_MinKomp[Polityka Etyczna - Compliance],MATCH($B419,tab_MinKomp[Stanowisko / Position ],0)))</f>
        <v>0</v>
      </c>
      <c r="AM420" s="295" t="str">
        <f>IF(INDEX(tab_MinKomp[WDRAŻANIE NOWYCH PROJEKTÓW/ PROCEDURA CTM],MATCH($B419,tab_MinKomp[Stanowisko / Position ],0))="n/a","n/a",AM419-INDEX(tab_MinKomp[WDRAŻANIE NOWYCH PROJEKTÓW/ PROCEDURA CTM],MATCH($B419,tab_MinKomp[Stanowisko / Position ],0)))</f>
        <v>n/a</v>
      </c>
      <c r="AN420" s="295" t="str">
        <f>IF(INDEX(tab_MinKomp[KAMIENIE MILOWE MSL/PIFF],MATCH($B419,tab_MinKomp[Stanowisko / Position ],0))="n/a","n/a",AN419-INDEX(tab_MinKomp[KAMIENIE MILOWE MSL/PIFF],MATCH($B419,tab_MinKomp[Stanowisko / Position ],0)))</f>
        <v>n/a</v>
      </c>
      <c r="AO420" s="295">
        <f>IF(INDEX(tab_MinKomp[CP],MATCH($B419,tab_MinKomp[Stanowisko / Position ],0))="n/a","n/a",AO419-INDEX(tab_MinKomp[CP],MATCH($B419,tab_MinKomp[Stanowisko / Position ],0)))</f>
        <v>1</v>
      </c>
      <c r="AP420" s="295" t="str">
        <f>IF(INDEX(tab_MinKomp[FMEA],MATCH($B419,tab_MinKomp[Stanowisko / Position ],0))="n/a","n/a",AP419-INDEX(tab_MinKomp[FMEA],MATCH($B419,tab_MinKomp[Stanowisko / Position ],0)))</f>
        <v>n/a</v>
      </c>
      <c r="AQ420" s="295">
        <f>IF(INDEX(tab_MinKomp[FLOW CHART],MATCH($B419,tab_MinKomp[Stanowisko / Position ],0))="n/a","n/a",AQ419-INDEX(tab_MinKomp[FLOW CHART],MATCH($B419,tab_MinKomp[Stanowisko / Position ],0)))</f>
        <v>1</v>
      </c>
      <c r="AR420" s="295" t="str">
        <f>IF(INDEX(tab_MinKomp[APQP],MATCH($B419,tab_MinKomp[Stanowisko / Position ],0))="n/a","n/a",AR419-INDEX(tab_MinKomp[APQP],MATCH($B419,tab_MinKomp[Stanowisko / Position ],0)))</f>
        <v>n/a</v>
      </c>
      <c r="AS420" s="295" t="str">
        <f>IF(INDEX(tab_MinKomp[MSA],MATCH($B419,tab_MinKomp[Stanowisko / Position ],0))="n/a","n/a",AS419-INDEX(tab_MinKomp[MSA],MATCH($B419,tab_MinKomp[Stanowisko / Position ],0)))</f>
        <v>n/a</v>
      </c>
      <c r="AT420" s="295" t="str">
        <f>IF(INDEX(tab_MinKomp[SPC],MATCH($B419,tab_MinKomp[Stanowisko / Position ],0))="n/a","n/a",AT419-INDEX(tab_MinKomp[SPC],MATCH($B419,tab_MinKomp[Stanowisko / Position ],0)))</f>
        <v>n/a</v>
      </c>
      <c r="AU420" s="295" t="str">
        <f>IF(INDEX(tab_MinKomp[CSR (SPECYFICZNE WYMAGANIA KLIENTA)],MATCH($B419,tab_MinKomp[Stanowisko / Position ],0))="n/a","n/a",AU419-INDEX(tab_MinKomp[CSR (SPECYFICZNE WYMAGANIA KLIENTA)],MATCH($B419,tab_MinKomp[Stanowisko / Position ],0)))</f>
        <v>n/a</v>
      </c>
      <c r="AV420" s="295">
        <f>IF(INDEX(tab_MinKomp[5S],MATCH($B419,tab_MinKomp[Stanowisko / Position ],0))="n/a","n/a",AV419-INDEX(tab_MinKomp[5S],MATCH($B419,tab_MinKomp[Stanowisko / Position ],0)))</f>
        <v>0</v>
      </c>
      <c r="AW420" s="295">
        <f>IF(INDEX(tab_MinKomp[LEAN MANAGEMENT],MATCH($B419,tab_MinKomp[Stanowisko / Position ],0))="n/a","n/a",AW419-INDEX(tab_MinKomp[LEAN MANAGEMENT],MATCH($B419,tab_MinKomp[Stanowisko / Position ],0)))</f>
        <v>0</v>
      </c>
      <c r="AX420" s="295" t="str">
        <f>IF(INDEX(tab_MinKomp[5R],MATCH($B419,tab_MinKomp[Stanowisko / Position ],0))="n/a","n/a",AX419-INDEX(tab_MinKomp[5R],MATCH($B419,tab_MinKomp[Stanowisko / Position ],0)))</f>
        <v>n/a</v>
      </c>
      <c r="AY420" s="295" t="str">
        <f>IF(INDEX(tab_MinKomp[Six Sigma],MATCH($B419,tab_MinKomp[Stanowisko / Position ],0))="n/a","n/a",AY419-INDEX(tab_MinKomp[Six Sigma],MATCH($B419,tab_MinKomp[Stanowisko / Position ],0)))</f>
        <v>n/a</v>
      </c>
      <c r="AZ420" s="295" t="str">
        <f>IF(INDEX(tab_MinKomp[System BAAN / Distribution &amp; Supply Chain],MATCH($B419,tab_MinKomp[Stanowisko / Position ],0))="n/a","n/a",AZ419-INDEX(tab_MinKomp[System BAAN / Distribution &amp; Supply Chain],MATCH($B419,tab_MinKomp[Stanowisko / Position ],0)))</f>
        <v>n/a</v>
      </c>
      <c r="BA420" s="295" t="str">
        <f>IF(INDEX(tab_MinKomp[Gospodarka magazynowa / Lagerverwaltung],MATCH($B419,tab_MinKomp[Stanowisko / Position ],0))="n/a","n/a",BA419-INDEX(tab_MinKomp[Gospodarka magazynowa / Lagerverwaltung],MATCH($B419,tab_MinKomp[Stanowisko / Position ],0)))</f>
        <v>n/a</v>
      </c>
      <c r="BB420" s="295" t="str">
        <f>IF(INDEX(tab_MinKomp[Inwentaryzacja - organizacja i przebieg / Inventurprozess],MATCH($B419,tab_MinKomp[Stanowisko / Position ],0))="n/a","n/a",BB419-INDEX(tab_MinKomp[Inwentaryzacja - organizacja i przebieg / Inventurprozess],MATCH($B419,tab_MinKomp[Stanowisko / Position ],0)))</f>
        <v>n/a</v>
      </c>
      <c r="BC420" s="295" t="str">
        <f>IF(INDEX(tab_MinKomp[Organizacja dostaw / Versorgungsorganisation],MATCH($B419,tab_MinKomp[Stanowisko / Position ],0))="n/a","n/a",BC419-INDEX(tab_MinKomp[Organizacja dostaw / Versorgungsorganisation],MATCH($B419,tab_MinKomp[Stanowisko / Position ],0)))</f>
        <v>n/a</v>
      </c>
      <c r="BD420" s="295" t="str">
        <f>IF(INDEX(tab_MinKomp[Organizacja wysyłek / Organisation von Lieferungen],MATCH($B419,tab_MinKomp[Stanowisko / Position ],0))="n/a","n/a",BD419-INDEX(tab_MinKomp[Organizacja wysyłek / Organisation von Lieferungen],MATCH($B419,tab_MinKomp[Stanowisko / Position ],0)))</f>
        <v>n/a</v>
      </c>
      <c r="BE420" s="295" t="str">
        <f>IF(INDEX(tab_MinKomp[Analiza magazynowa - Program Polen.mdb / Inventuranalyse],MATCH($B419,tab_MinKomp[Stanowisko / Position ],0))="n/a","n/a",BE419-INDEX(tab_MinKomp[Analiza magazynowa - Program Polen.mdb / Inventuranalyse],MATCH($B419,tab_MinKomp[Stanowisko / Position ],0)))</f>
        <v>n/a</v>
      </c>
      <c r="BF420" s="297" t="str">
        <f>IF(INDEX(tab_MinKomp[MMOG (Materials Management Operations Guidelines)],MATCH($B419,tab_MinKomp[Stanowisko / Position ],0))="n/a","n/a",BF419-INDEX(tab_MinKomp[MMOG (Materials Management Operations Guidelines)],MATCH($B419,tab_MinKomp[Stanowisko / Position ],0)))</f>
        <v>n/a</v>
      </c>
      <c r="BG420" s="297" t="str">
        <f>IF(INDEX(tab_MinKomp[GPP],MATCH($B419,tab_MinKomp[Stanowisko / Position ],0))="n/a","n/a",BG419-INDEX(tab_MinKomp[GPP],MATCH($B419,tab_MinKomp[Stanowisko / Position ],0)))</f>
        <v>n/a</v>
      </c>
      <c r="BH420" s="297" t="str">
        <f>IF(INDEX(tab_MinKomp[AIAG (Automotive Industry Action Group)],MATCH($B419,tab_MinKomp[Stanowisko / Position ],0))="n/a","n/a",BH419-INDEX(tab_MinKomp[AIAG (Automotive Industry Action Group)],MATCH($B419,tab_MinKomp[Stanowisko / Position ],0)))</f>
        <v>n/a</v>
      </c>
      <c r="BI420" s="297" t="str">
        <f>IF(INDEX(tab_MinKomp[Super-G disputes],MATCH($B419,tab_MinKomp[Stanowisko / Position ],0))="n/a","n/a",BI419-INDEX(tab_MinKomp[Super-G disputes],MATCH($B419,tab_MinKomp[Stanowisko / Position ],0)))</f>
        <v>n/a</v>
      </c>
      <c r="BJ420" s="297" t="str">
        <f>IF(INDEX(tab_MinKomp[CMMS3/eDDL (Direct Data Link)],MATCH($B419,tab_MinKomp[Stanowisko / Position ],0))="n/a","n/a",BJ419-INDEX(tab_MinKomp[CMMS3/eDDL (Direct Data Link)],MATCH($B419,tab_MinKomp[Stanowisko / Position ],0)))</f>
        <v>n/a</v>
      </c>
      <c r="BK420" s="297" t="str">
        <f>IF(INDEX(tab_MinKomp[MP&amp;L (Material Planning and Logistics)],MATCH($B419,tab_MinKomp[Stanowisko / Position ],0))="n/a","n/a",BK419-INDEX(tab_MinKomp[MP&amp;L (Material Planning and Logistics)],MATCH($B419,tab_MinKomp[Stanowisko / Position ],0)))</f>
        <v>n/a</v>
      </c>
      <c r="BL420" s="297" t="str">
        <f>IF(INDEX(tab_MinKomp[Supplier delivery rating],MATCH($B419,tab_MinKomp[Stanowisko / Position ],0))="n/a","n/a",BL419-INDEX(tab_MinKomp[Supplier delivery rating],MATCH($B419,tab_MinKomp[Stanowisko / Position ],0)))</f>
        <v>n/a</v>
      </c>
      <c r="BM420" s="295" t="str">
        <f>IF(INDEX(tab_MinKomp[Planowanie produkcji / Produktionsplanung],MATCH($B419,tab_MinKomp[Stanowisko / Position ],0))="n/a","n/a",BM419-INDEX(tab_MinKomp[Planowanie produkcji / Produktionsplanung],MATCH($B419,tab_MinKomp[Stanowisko / Position ],0)))</f>
        <v>n/a</v>
      </c>
      <c r="BN420" s="295" t="str">
        <f>IF(INDEX(tab_MinKomp[Planowanie produkcji / Produktionsplanung],MATCH($B419,tab_MinKomp[Stanowisko / Position ],0))="n/a","n/a",BN419-INDEX(tab_MinKomp[Planowanie produkcji / Produktionsplanung],MATCH($B419,tab_MinKomp[Stanowisko / Position ],0)))</f>
        <v>n/a</v>
      </c>
      <c r="BO420" s="295" t="str">
        <f>IF(INDEX(tab_MinKomp[Planowanie produkcji / Produktionsplanung],MATCH($B419,tab_MinKomp[Stanowisko / Position ],0))="n/a","n/a",BO419-INDEX(tab_MinKomp[Planowanie produkcji / Produktionsplanung],MATCH($B419,tab_MinKomp[Stanowisko / Position ],0)))</f>
        <v>n/a</v>
      </c>
      <c r="BP420" s="295" t="str">
        <f>IF(INDEX(tab_MinKomp[Planowanie produkcji / Produktionsplanung],MATCH($B419,tab_MinKomp[Stanowisko / Position ],0))="n/a","n/a",BP419-INDEX(tab_MinKomp[Planowanie produkcji / Produktionsplanung],MATCH($B419,tab_MinKomp[Stanowisko / Position ],0)))</f>
        <v>n/a</v>
      </c>
      <c r="BQ420" s="295" t="s">
        <v>248</v>
      </c>
      <c r="BR420" s="295" t="str">
        <f>IF(INDEX(tab_MinKomp[Planowanie produkcji / Produktionsplanung],MATCH($B419,tab_MinKomp[Stanowisko / Position ],0))="n/a","n/a",BR419-INDEX(tab_MinKomp[Planowanie produkcji / Produktionsplanung],MATCH($B419,tab_MinKomp[Stanowisko / Position ],0)))</f>
        <v>n/a</v>
      </c>
      <c r="BS420" s="295">
        <f>IF(INDEX(tab_MinKomp[Obsługa maszyn Novapax / Novapax Maschinenbedienung],MATCH($B419,tab_MinKomp[Stanowisko / Position ],0))="n/a","n/a",BS419-INDEX(tab_MinKomp[Obsługa maszyn Novapax / Novapax Maschinenbedienung],MATCH($B419,tab_MinKomp[Stanowisko / Position ],0)))</f>
        <v>0</v>
      </c>
      <c r="BT420" s="295" t="str">
        <f>IF(INDEX(tab_MinKomp[Planowanie produkcji / Produktionsplanung],MATCH($B419,tab_MinKomp[Stanowisko / Position ],0))="n/a","n/a",BT419-INDEX(tab_MinKomp[Planowanie produkcji / Produktionsplanung],MATCH($B419,tab_MinKomp[Stanowisko / Position ],0)))</f>
        <v>n/a</v>
      </c>
      <c r="BU420" s="295">
        <f>IF(INDEX(tab_MinKomp[Obsługa maszyn Novapax / Novapax Maschinenbedienung],MATCH($B419,tab_MinKomp[Stanowisko / Position ],0))="n/a","n/a",BU419-INDEX(tab_MinKomp[Obsługa maszyn Novapax / Novapax Maschinenbedienung],MATCH($B419,tab_MinKomp[Stanowisko / Position ],0)))</f>
        <v>0</v>
      </c>
      <c r="BV420" s="295" t="str">
        <f>IF(INDEX(tab_MinKomp[Planowanie produkcji / Produktionsplanung],MATCH($B419,tab_MinKomp[Stanowisko / Position ],0))="n/a","n/a",BV419-INDEX(tab_MinKomp[Planowanie produkcji / Produktionsplanung],MATCH($B419,tab_MinKomp[Stanowisko / Position ],0)))</f>
        <v>n/a</v>
      </c>
      <c r="BW420" s="295">
        <f>IF(INDEX(tab_MinKomp[Obsługa maszyn Novapax / Novapax Maschinenbedienung],MATCH($B419,tab_MinKomp[Stanowisko / Position ],0))="n/a","n/a",BW419-INDEX(tab_MinKomp[Obsługa maszyn Novapax / Novapax Maschinenbedienung],MATCH($B419,tab_MinKomp[Stanowisko / Position ],0)))</f>
        <v>0</v>
      </c>
      <c r="BX420" s="295">
        <f>IF(INDEX(tab_MinKomp[Obsługa maszyn Novapax / Novapax Maschinenbedienung],MATCH($B419,tab_MinKomp[Stanowisko / Position ],0))="n/a","n/a",BX419-INDEX(tab_MinKomp[Obsługa maszyn Novapax / Novapax Maschinenbedienung],MATCH($B419,tab_MinKomp[Stanowisko / Position ],0)))</f>
        <v>-1</v>
      </c>
      <c r="BY420" s="295" t="str">
        <f>IF(INDEX(tab_MinKomp[Obsługa maszyn Engel / Engel Maschinenbedienung],MATCH($B419,tab_MinKomp[Stanowisko / Position ],0))="n/a","n/a",BY419-INDEX(tab_MinKomp[Obsługa maszyn Engel / Engel Maschinenbedienung],MATCH($B419,tab_MinKomp[Stanowisko / Position ],0)))</f>
        <v>n/a</v>
      </c>
      <c r="BZ420" s="295">
        <f>IF(INDEX(tab_MinKomp[Obsługa maszyn Novapax / Novapax Maschinenbedienung],MATCH($B419,tab_MinKomp[Stanowisko / Position ],0))="n/a","n/a",BZ419-INDEX(tab_MinKomp[Obsługa maszyn Novapax / Novapax Maschinenbedienung],MATCH($B419,tab_MinKomp[Stanowisko / Position ],0)))</f>
        <v>-1</v>
      </c>
      <c r="CA420" s="295" t="str">
        <f>IF(INDEX(tab_MinKomp[Obsługa maszyn KVT / KVT Maschinenbedienung],MATCH($B419,tab_MinKomp[Stanowisko / Position ],0))="n/a","n/a",CA419-INDEX(tab_MinKomp[Obsługa maszyn KVT / KVT Maschinenbedienung],MATCH($B419,tab_MinKomp[Stanowisko / Position ],0)))</f>
        <v>n/a</v>
      </c>
      <c r="CB420" s="295">
        <v>1</v>
      </c>
      <c r="CC420" s="295" t="str">
        <f>IF(INDEX(tab_MinKomp[Obsługa maszyn Branson / Branson Maschinenbedienung],MATCH($B419,tab_MinKomp[Stanowisko / Position ],0))="n/a","n/a",CC419-INDEX(tab_MinKomp[Obsługa maszyn Branson / Branson Maschinenbedienung],MATCH($B419,tab_MinKomp[Stanowisko / Position ],0)))</f>
        <v>n/a</v>
      </c>
      <c r="CD420" s="295">
        <f>IF(INDEX(tab_MinKomp[Obsługa maszyn Novapax / Novapax Maschinenbedienung],MATCH($B419,tab_MinKomp[Stanowisko / Position ],0))="n/a","n/a",CD419-INDEX(tab_MinKomp[Obsługa maszyn Novapax / Novapax Maschinenbedienung],MATCH($B419,tab_MinKomp[Stanowisko / Position ],0)))</f>
        <v>0</v>
      </c>
      <c r="CE420" s="295">
        <f>IF(INDEX(tab_MinKomp[Obsługa maszyn Novapax / Novapax Maschinenbedienung],MATCH($B419,tab_MinKomp[Stanowisko / Position ],0))="n/a","n/a",CE419-INDEX(tab_MinKomp[Obsługa maszyn Novapax / Novapax Maschinenbedienung],MATCH($B419,tab_MinKomp[Stanowisko / Position ],0)))</f>
        <v>0</v>
      </c>
      <c r="CF420" s="295">
        <f>IF(INDEX(tab_MinKomp[Obsługa maszyn Novapax / Novapax Maschinenbedienung],MATCH($B419,tab_MinKomp[Stanowisko / Position ],0))="n/a","n/a",CF419-INDEX(tab_MinKomp[Obsługa maszyn Novapax / Novapax Maschinenbedienung],MATCH($B419,tab_MinKomp[Stanowisko / Position ],0)))</f>
        <v>0</v>
      </c>
      <c r="CG420" s="295">
        <v>0</v>
      </c>
      <c r="CH420" s="295" t="str">
        <f>IF(INDEX(tab_MinKomp[Wymagania VDA 6.5 Product / Forderungen],MATCH($B419,tab_MinKomp[Stanowisko / Position ],0))="n/a","n/a",CH419-INDEX(tab_MinKomp[Wymagania VDA 6.5 Product / Forderungen],MATCH($B419,tab_MinKomp[Stanowisko / Position ],0)))</f>
        <v>n/a</v>
      </c>
      <c r="CI420" s="295" t="str">
        <f>IF(INDEX(tab_MinKomp[Wymagania VDA 6.5 Product / Forderungen],MATCH($B419,tab_MinKomp[Stanowisko / Position ],0))="n/a","n/a",CI419-INDEX(tab_MinKomp[Wymagania VDA 6.5 Product / Forderungen],MATCH($B419,tab_MinKomp[Stanowisko / Position ],0)))</f>
        <v>n/a</v>
      </c>
      <c r="CJ420" s="295" t="str">
        <f>IF(INDEX(tab_MinKomp[Wymagania VDA 6.5 Product / Forderungen],MATCH($B419,tab_MinKomp[Stanowisko / Position ],0))="n/a","n/a",CJ419-INDEX(tab_MinKomp[Wymagania VDA 6.5 Product / Forderungen],MATCH($B419,tab_MinKomp[Stanowisko / Position ],0)))</f>
        <v>n/a</v>
      </c>
      <c r="CK420" s="295" t="str">
        <f>IF(INDEX(tab_MinKomp[Wymagania VDA 6.5 Product / Forderungen],MATCH($B419,tab_MinKomp[Stanowisko / Position ],0))="n/a","n/a",CK419-INDEX(tab_MinKomp[Wymagania VDA 6.5 Product / Forderungen],MATCH($B419,tab_MinKomp[Stanowisko / Position ],0)))</f>
        <v>n/a</v>
      </c>
      <c r="CL420" s="295" t="str">
        <f>IF(INDEX(tab_MinKomp[Wymagania VDA 6.5 Product / Forderungen],MATCH($B419,tab_MinKomp[Stanowisko / Position ],0))="n/a","n/a",CL419-INDEX(tab_MinKomp[Wymagania VDA 6.5 Product / Forderungen],MATCH($B419,tab_MinKomp[Stanowisko / Position ],0)))</f>
        <v>n/a</v>
      </c>
      <c r="CM420" s="295" t="str">
        <f>IF(INDEX(tab_MinKomp[Informatyka ogólna (techniczne i systemowe) / Allgemeine IT (Technik und System)],MATCH($B419,tab_MinKomp[Stanowisko / Position ],0))="n/a","n/a",CM419-INDEX(tab_MinKomp[Informatyka ogólna (techniczne i systemowe) / Allgemeine IT (Technik und System)],MATCH($B419,tab_MinKomp[Stanowisko / Position ],0)))</f>
        <v>n/a</v>
      </c>
      <c r="CN420" s="295" t="str">
        <f>IF(INDEX(tab_MinKomp[Sieci komputerowe / Computernetzwerke],MATCH($B419,tab_MinKomp[Stanowisko / Position ],0))="n/a","n/a",CN419-INDEX(tab_MinKomp[Sieci komputerowe / Computernetzwerke],MATCH($B419,tab_MinKomp[Stanowisko / Position ],0)))</f>
        <v>n/a</v>
      </c>
      <c r="CO420" s="295" t="str">
        <f>IF(INDEX(tab_MinKomp[Hardware (komputery PC, drukarki biurowe i etykietowe, telefonia stacjonarna i mobilna) (PC, Drucker, Telefpne, Handys)],MATCH($B419,tab_MinKomp[Stanowisko / Position ],0))="n/a","n/a",CO419-INDEX(tab_MinKomp[Hardware (komputery PC, drukarki biurowe i etykietowe, telefonia stacjonarna i mobilna) (PC, Drucker, Telefpne, Handys)],MATCH($B419,tab_MinKomp[Stanowisko / Position ],0)))</f>
        <v>n/a</v>
      </c>
      <c r="CP420" s="295" t="str">
        <f>IF(INDEX(tab_MinKomp[Software &amp; Systems (MS Office, MS Remote Desktop)],MATCH($B419,tab_MinKomp[Stanowisko / Position ],0))="n/a","n/a",CP419-INDEX(tab_MinKomp[Software &amp; Systems (MS Office, MS Remote Desktop)],MATCH($B419,tab_MinKomp[Stanowisko / Position ],0)))</f>
        <v>n/a</v>
      </c>
      <c r="CQ420" s="295" t="str">
        <f>IF(INDEX(tab_MinKomp[Programowanie obiektowe (PHP) / Objektprogrammierung],MATCH($B419,tab_MinKomp[Stanowisko / Position ],0))="n/a","n/a",CQ419-INDEX(tab_MinKomp[Programowanie obiektowe (PHP) / Objektprogrammierung],MATCH($B419,tab_MinKomp[Stanowisko / Position ],0)))</f>
        <v>n/a</v>
      </c>
      <c r="CR420" s="295" t="str">
        <f>IF(INDEX(tab_MinKomp[Scrum],MATCH($B419,tab_MinKomp[Stanowisko / Position ],0))="n/a","n/a",CR419-INDEX(tab_MinKomp[Scrum],MATCH($B419,tab_MinKomp[Stanowisko / Position ],0)))</f>
        <v>n/a</v>
      </c>
      <c r="CS420" s="295" t="str">
        <f>IF(INDEX(tab_MinKomp[SQL (MySQL)],MATCH($B419,tab_MinKomp[Stanowisko / Position ],0))="n/a","n/a",CS419-INDEX(tab_MinKomp[SQL (MySQL)],MATCH($B419,tab_MinKomp[Stanowisko / Position ],0)))</f>
        <v>n/a</v>
      </c>
      <c r="CT420" s="295" t="str">
        <f>IF(INDEX(tab_MinKomp[Javascript],MATCH($B419,tab_MinKomp[Stanowisko / Position ],0))="n/a","n/a",CT419-INDEX(tab_MinKomp[Javascript],MATCH($B419,tab_MinKomp[Stanowisko / Position ],0)))</f>
        <v>n/a</v>
      </c>
      <c r="CU420" s="295" t="str">
        <f>IF(INDEX(tab_MinKomp[Joomla],MATCH($B419,tab_MinKomp[Stanowisko / Position ],0))="n/a","n/a",CU419-INDEX(tab_MinKomp[Joomla],MATCH($B419,tab_MinKomp[Stanowisko / Position ],0)))</f>
        <v>n/a</v>
      </c>
      <c r="CV420" s="295" t="str">
        <f>IF(INDEX(tab_MinKomp[Bash],MATCH($B419,tab_MinKomp[Stanowisko / Position ],0))="n/a","n/a",CV419-INDEX(tab_MinKomp[Bash],MATCH($B419,tab_MinKomp[Stanowisko / Position ],0)))</f>
        <v>n/a</v>
      </c>
      <c r="CW420" s="295">
        <f>IF(INDEX(tab_MinKomp[Systemy MES (HYDRA / SFMS)],MATCH($B419,tab_MinKomp[Stanowisko / Position ],0))="n/a","n/a",CW419-INDEX(tab_MinKomp[Systemy MES (HYDRA / SFMS)],MATCH($B419,tab_MinKomp[Stanowisko / Position ],0)))</f>
        <v>0</v>
      </c>
      <c r="CX420" s="295" t="str">
        <f>IF(INDEX(tab_MinKomp[HTML / CSS],MATCH($B419,tab_MinKomp[Stanowisko / Position ],0))="n/a","n/a",CX419-INDEX(tab_MinKomp[HTML / CSS],MATCH($B419,tab_MinKomp[Stanowisko / Position ],0)))</f>
        <v>n/a</v>
      </c>
      <c r="CY420" s="295" t="str">
        <f>IF(INDEX(tab_MinKomp[SYSTEM PR],MATCH($B419,tab_MinKomp[Stanowisko / Position ],0))="n/a","n/a",CY419-INDEX(tab_MinKomp[SYSTEM PR],MATCH($B419,tab_MinKomp[Stanowisko / Position ],0)))</f>
        <v>n/a</v>
      </c>
      <c r="CZ420" s="295" t="str">
        <f>IF(INDEX(tab_MinKomp[System Einkauf XP / EBA],MATCH($B419,tab_MinKomp[Stanowisko / Position ],0))="n/a","n/a",CZ419-INDEX(tab_MinKomp[System Einkauf XP / EBA],MATCH($B419,tab_MinKomp[Stanowisko / Position ],0)))</f>
        <v>n/a</v>
      </c>
      <c r="DA420" s="295" t="str">
        <f>IF(INDEX(tab_MinKomp[Techniki negocjacyjne / Verhandlungstechniken],MATCH($B419,tab_MinKomp[Stanowisko / Position ],0))="n/a","n/a",DA419-INDEX(tab_MinKomp[Techniki negocjacyjne / Verhandlungstechniken],MATCH($B419,tab_MinKomp[Stanowisko / Position ],0)))</f>
        <v>n/a</v>
      </c>
      <c r="DB420" s="295" t="str">
        <f>IF(INDEX(tab_MinKomp[Znajomość rynku branżowego / Kenntnis des Industrie Marktes],MATCH($B419,tab_MinKomp[Stanowisko / Position ],0))="n/a","n/a",DB419-INDEX(tab_MinKomp[Znajomość rynku branżowego / Kenntnis des Industrie Marktes],MATCH($B419,tab_MinKomp[Stanowisko / Position ],0)))</f>
        <v>n/a</v>
      </c>
      <c r="DC420" s="295" t="str">
        <f>IF(INDEX(tab_MinKomp[SUPPLIER MANAGEMENT],MATCH($B419,tab_MinKomp[Stanowisko / Position ],0))="n/a","n/a",DC419-INDEX(tab_MinKomp[SUPPLIER MANAGEMENT],MATCH($B419,tab_MinKomp[Stanowisko / Position ],0)))</f>
        <v>n/a</v>
      </c>
      <c r="DD420" s="295" t="str">
        <f>IF(INDEX(tab_MinKomp[SUPPLIER MANAGEMENT],MATCH($B419,tab_MinKomp[Stanowisko / Position ],0))="n/a","n/a",DD419-INDEX(tab_MinKomp[SUPPLIER MANAGEMENT],MATCH($B419,tab_MinKomp[Stanowisko / Position ],0)))</f>
        <v>n/a</v>
      </c>
      <c r="DE420" s="295" t="str">
        <f>IF(INDEX(tab_MinKomp[SUPPLIER MANAGEMENT],MATCH($B419,tab_MinKomp[Stanowisko / Position ],0))="n/a","n/a",DE419-INDEX(tab_MinKomp[SUPPLIER MANAGEMENT],MATCH($B419,tab_MinKomp[Stanowisko / Position ],0)))</f>
        <v>n/a</v>
      </c>
      <c r="DF420" s="295">
        <f>IF(INDEX(tab_MinKomp[LEAN MANAGEMENT],MATCH($B419,tab_MinKomp[Stanowisko / Position ],0))="n/a","n/a",DF419-INDEX(tab_MinKomp[LEAN MANAGEMENT],MATCH($B419,tab_MinKomp[Stanowisko / Position ],0)))</f>
        <v>0</v>
      </c>
      <c r="DG420" s="295" t="str">
        <f>IF(INDEX(tab_MinKomp[PPAP/PSW],MATCH($B419,tab_MinKomp[Stanowisko / Position ],0))="n/a","n/a",DG419-INDEX(tab_MinKomp[PPAP/PSW],MATCH($B419,tab_MinKomp[Stanowisko / Position ],0)))</f>
        <v>n/a</v>
      </c>
      <c r="DH420" s="295" t="str">
        <f>IF(INDEX(tab_MinKomp[SUPPLIER MANAGEMENT],MATCH($B419,tab_MinKomp[Stanowisko / Position ],0))="n/a","n/a",DH419-INDEX(tab_MinKomp[SUPPLIER MANAGEMENT],MATCH($B419,tab_MinKomp[Stanowisko / Position ],0)))</f>
        <v>n/a</v>
      </c>
      <c r="DI420" s="295" t="str">
        <f>IF(INDEX(tab_MinKomp[OBSŁUGA PORTALI KLIENTA / Kundenportale],MATCH($B419,tab_MinKomp[Stanowisko / Position ],0))="n/a","n/a",DI419-INDEX(tab_MinKomp[OBSŁUGA PORTALI KLIENTA / Kundenportale],MATCH($B419,tab_MinKomp[Stanowisko / Position ],0)))</f>
        <v>n/a</v>
      </c>
      <c r="DJ420" s="295" t="str">
        <f>IF(INDEX(tab_MinKomp[Obsługa systemu BABTECQ / BABTECQ System],MATCH($B419,tab_MinKomp[Stanowisko / Position ],0))="n/a","n/a",DJ419-INDEX(tab_MinKomp[Obsługa systemu BABTECQ / BABTECQ System],MATCH($B419,tab_MinKomp[Stanowisko / Position ],0)))</f>
        <v>n/a</v>
      </c>
      <c r="DK420" s="295" t="str">
        <f>IF(INDEX(tab_MinKomp[Rysunek techniczny / technische Zeichnung],MATCH($B419,tab_MinKomp[Stanowisko / Position ],0))="n/a","n/a",DK419-INDEX(tab_MinKomp[Rysunek techniczny / technische Zeichnung],MATCH($B419,tab_MinKomp[Stanowisko / Position ],0)))</f>
        <v>n/a</v>
      </c>
      <c r="DL420" s="295" t="str">
        <f>IF(INDEX(tab_MinKomp[Kalibracja / Kalibrierung],MATCH($B419,tab_MinKomp[Stanowisko / Position ],0))="n/a","n/a",DL419-INDEX(tab_MinKomp[Kalibracja / Kalibrierung],MATCH($B419,tab_MinKomp[Stanowisko / Position ],0)))</f>
        <v>n/a</v>
      </c>
      <c r="DM420" s="295" t="str">
        <f>IF(INDEX(tab_MinKomp[Rekwalifikacja / Requalifizierung],MATCH($B419,tab_MinKomp[Stanowisko / Position ],0))="n/a","n/a",DM419-INDEX(tab_MinKomp[Rekwalifikacja / Requalifizierung],MATCH($B419,tab_MinKomp[Stanowisko / Position ],0)))</f>
        <v>n/a</v>
      </c>
      <c r="DN420" s="297" t="str">
        <f>IF(INDEX(tab_MinKomp[Testy czystości / Reinheitstests],MATCH($B419,tab_MinKomp[Stanowisko / Position ],0))="n/a","n/a",DN419-INDEX(tab_MinKomp[Testy czystości / Reinheitstests],MATCH($B419,tab_MinKomp[Stanowisko / Position ],0)))</f>
        <v>n/a</v>
      </c>
      <c r="DO420" s="297" t="str">
        <f>IF(INDEX(tab_MinKomp[Testy czystości / Reinheitstests],MATCH($B419,tab_MinKomp[Stanowisko / Position ],0))="n/a","n/a",DO419-INDEX(tab_MinKomp[Testy czystości / Reinheitstests],MATCH($B419,tab_MinKomp[Stanowisko / Position ],0)))</f>
        <v>n/a</v>
      </c>
      <c r="DP420" s="297" t="str">
        <f>IF(INDEX(tab_MinKomp[Testy czystości / Reinheitstests],MATCH($B419,tab_MinKomp[Stanowisko / Position ],0))="n/a","n/a",DP419-INDEX(tab_MinKomp[Testy czystości / Reinheitstests],MATCH($B419,tab_MinKomp[Stanowisko / Position ],0)))</f>
        <v>n/a</v>
      </c>
      <c r="DQ420" s="297" t="str">
        <f>IF(INDEX(tab_MinKomp[Testy czystości / Reinheitstests],MATCH($B419,tab_MinKomp[Stanowisko / Position ],0))="n/a","n/a",DQ419-INDEX(tab_MinKomp[Testy czystości / Reinheitstests],MATCH($B419,tab_MinKomp[Stanowisko / Position ],0)))</f>
        <v>n/a</v>
      </c>
      <c r="DR420" s="297" t="str">
        <f>IF(INDEX(tab_MinKomp[Testy czystości / Reinheitstests],MATCH($B419,tab_MinKomp[Stanowisko / Position ],0))="n/a","n/a",DR419-INDEX(tab_MinKomp[Testy czystości / Reinheitstests],MATCH($B419,tab_MinKomp[Stanowisko / Position ],0)))</f>
        <v>n/a</v>
      </c>
      <c r="DS420" s="297" t="str">
        <f>IF(INDEX(tab_MinKomp[Testy czystości / Reinheitstests],MATCH($B419,tab_MinKomp[Stanowisko / Position ],0))="n/a","n/a",DS419-INDEX(tab_MinKomp[Testy czystości / Reinheitstests],MATCH($B419,tab_MinKomp[Stanowisko / Position ],0)))</f>
        <v>n/a</v>
      </c>
      <c r="DT420" s="295" t="str">
        <f>IF(INDEX(tab_MinKomp[SUPPLIER MANAGEMENT],MATCH($B419,tab_MinKomp[Stanowisko / Position ],0))="n/a","n/a",DT419-INDEX(tab_MinKomp[SUPPLIER MANAGEMENT],MATCH($B419,tab_MinKomp[Stanowisko / Position ],0)))</f>
        <v>n/a</v>
      </c>
      <c r="DU420" s="297" t="str">
        <f>IF(INDEX(tab_MinKomp[Testy czystości / Reinheitstests],MATCH($B419,tab_MinKomp[Stanowisko / Position ],0))="n/a","n/a",DU419-INDEX(tab_MinKomp[Testy czystości / Reinheitstests],MATCH($B419,tab_MinKomp[Stanowisko / Position ],0)))</f>
        <v>n/a</v>
      </c>
      <c r="DV420" s="297" t="str">
        <f>IF(INDEX(tab_MinKomp[Testy czystości / Reinheitstests],MATCH($B419,tab_MinKomp[Stanowisko / Position ],0))="n/a","n/a",DV419-INDEX(tab_MinKomp[Testy czystości / Reinheitstests],MATCH($B419,tab_MinKomp[Stanowisko / Position ],0)))</f>
        <v>n/a</v>
      </c>
      <c r="DW420" s="297" t="str">
        <f>IF(INDEX(tab_MinKomp[Testy czystości / Reinheitstests],MATCH($B419,tab_MinKomp[Stanowisko / Position ],0))="n/a","n/a",DW419-INDEX(tab_MinKomp[Testy czystości / Reinheitstests],MATCH($B419,tab_MinKomp[Stanowisko / Position ],0)))</f>
        <v>n/a</v>
      </c>
      <c r="DX420" s="297" t="str">
        <f>IF(INDEX(tab_MinKomp[Testy czystości / Reinheitstests],MATCH($B419,tab_MinKomp[Stanowisko / Position ],0))="n/a","n/a",DX419-INDEX(tab_MinKomp[Testy czystości / Reinheitstests],MATCH($B419,tab_MinKomp[Stanowisko / Position ],0)))</f>
        <v>n/a</v>
      </c>
      <c r="DY420" s="297" t="str">
        <f>IF(INDEX(tab_MinKomp[Testy czystości / Reinheitstests],MATCH($B419,tab_MinKomp[Stanowisko / Position ],0))="n/a","n/a",DY419-INDEX(tab_MinKomp[Testy czystości / Reinheitstests],MATCH($B419,tab_MinKomp[Stanowisko / Position ],0)))</f>
        <v>n/a</v>
      </c>
      <c r="DZ420" s="297" t="str">
        <f>IF(INDEX(tab_MinKomp[Testy czystości / Reinheitstests],MATCH($B419,tab_MinKomp[Stanowisko / Position ],0))="n/a","n/a",DZ419-INDEX(tab_MinKomp[Testy czystości / Reinheitstests],MATCH($B419,tab_MinKomp[Stanowisko / Position ],0)))</f>
        <v>n/a</v>
      </c>
      <c r="EA420" s="295" t="str">
        <f>IF(INDEX(tab_MinKomp[SUPPLIER MANAGEMENT],MATCH($B419,tab_MinKomp[Stanowisko / Position ],0))="n/a","n/a",EA419-INDEX(tab_MinKomp[SUPPLIER MANAGEMENT],MATCH($B419,tab_MinKomp[Stanowisko / Position ],0)))</f>
        <v>n/a</v>
      </c>
      <c r="EB420" s="297" t="str">
        <f>IF(INDEX(tab_MinKomp[Testy czystości / Reinheitstests],MATCH($B419,tab_MinKomp[Stanowisko / Position ],0))="n/a","n/a",EB419-INDEX(tab_MinKomp[Testy czystości / Reinheitstests],MATCH($B419,tab_MinKomp[Stanowisko / Position ],0)))</f>
        <v>n/a</v>
      </c>
      <c r="EC420" s="297" t="str">
        <f>IF(INDEX(tab_MinKomp[Testy czystości / Reinheitstests],MATCH($B419,tab_MinKomp[Stanowisko / Position ],0))="n/a","n/a",EC419-INDEX(tab_MinKomp[Testy czystości / Reinheitstests],MATCH($B419,tab_MinKomp[Stanowisko / Position ],0)))</f>
        <v>n/a</v>
      </c>
      <c r="ED420" s="297" t="str">
        <f>IF(INDEX(tab_MinKomp[Testy czystości / Reinheitstests],MATCH($B419,tab_MinKomp[Stanowisko / Position ],0))="n/a","n/a",ED419-INDEX(tab_MinKomp[Testy czystości / Reinheitstests],MATCH($B419,tab_MinKomp[Stanowisko / Position ],0)))</f>
        <v>n/a</v>
      </c>
      <c r="EE420" s="297" t="str">
        <f>IF(INDEX(tab_MinKomp[Testy czystości / Reinheitstests],MATCH($B419,tab_MinKomp[Stanowisko / Position ],0))="n/a","n/a",EE419-INDEX(tab_MinKomp[Testy czystości / Reinheitstests],MATCH($B419,tab_MinKomp[Stanowisko / Position ],0)))</f>
        <v>n/a</v>
      </c>
      <c r="EF420" s="297" t="str">
        <f>IF(INDEX(tab_MinKomp[Testy czystości / Reinheitstests],MATCH($B419,tab_MinKomp[Stanowisko / Position ],0))="n/a","n/a",EF419-INDEX(tab_MinKomp[Testy czystości / Reinheitstests],MATCH($B419,tab_MinKomp[Stanowisko / Position ],0)))</f>
        <v>n/a</v>
      </c>
      <c r="EG420" s="297" t="str">
        <f>IF(INDEX(tab_MinKomp[Testy czystości / Reinheitstests],MATCH($B419,tab_MinKomp[Stanowisko / Position ],0))="n/a","n/a",EG419-INDEX(tab_MinKomp[Testy czystości / Reinheitstests],MATCH($B419,tab_MinKomp[Stanowisko / Position ],0)))</f>
        <v>n/a</v>
      </c>
      <c r="EH420" s="297" t="str">
        <f>IF(INDEX(tab_MinKomp[Testy czystości / Reinheitstests],MATCH($B419,tab_MinKomp[Stanowisko / Position ],0))="n/a","n/a",EH419-INDEX(tab_MinKomp[Testy czystości / Reinheitstests],MATCH($B419,tab_MinKomp[Stanowisko / Position ],0)))</f>
        <v>n/a</v>
      </c>
      <c r="EI420" s="297" t="str">
        <f>IF(INDEX(tab_MinKomp[Testy czystości / Reinheitstests],MATCH($B419,tab_MinKomp[Stanowisko / Position ],0))="n/a","n/a",EI419-INDEX(tab_MinKomp[Testy czystości / Reinheitstests],MATCH($B419,tab_MinKomp[Stanowisko / Position ],0)))</f>
        <v>n/a</v>
      </c>
      <c r="EJ420" s="297" t="str">
        <f>IF(INDEX(tab_MinKomp[Testy czystości / Reinheitstests],MATCH($B419,tab_MinKomp[Stanowisko / Position ],0))="n/a","n/a",EJ419-INDEX(tab_MinKomp[Testy czystości / Reinheitstests],MATCH($B419,tab_MinKomp[Stanowisko / Position ],0)))</f>
        <v>n/a</v>
      </c>
      <c r="EK420" s="297" t="str">
        <f>IF(INDEX(tab_MinKomp[Testy czystości / Reinheitstests],MATCH($B419,tab_MinKomp[Stanowisko / Position ],0))="n/a","n/a",EK419-INDEX(tab_MinKomp[Testy czystości / Reinheitstests],MATCH($B419,tab_MinKomp[Stanowisko / Position ],0)))</f>
        <v>n/a</v>
      </c>
      <c r="EL420" s="297" t="str">
        <f>IF(INDEX(tab_MinKomp[Testy czystości / Reinheitstests],MATCH($B419,tab_MinKomp[Stanowisko / Position ],0))="n/a","n/a",EL419-INDEX(tab_MinKomp[Testy czystości / Reinheitstests],MATCH($B419,tab_MinKomp[Stanowisko / Position ],0)))</f>
        <v>n/a</v>
      </c>
      <c r="EM420" s="297" t="str">
        <f>IF(INDEX(tab_MinKomp[Testy czystości / Reinheitstests],MATCH($B419,tab_MinKomp[Stanowisko / Position ],0))="n/a","n/a",EM419-INDEX(tab_MinKomp[Testy czystości / Reinheitstests],MATCH($B419,tab_MinKomp[Stanowisko / Position ],0)))</f>
        <v>n/a</v>
      </c>
      <c r="EN420" s="297" t="str">
        <f>IF(INDEX(tab_MinKomp[Testy czystości / Reinheitstests],MATCH($B419,tab_MinKomp[Stanowisko / Position ],0))="n/a","n/a",EN419-INDEX(tab_MinKomp[Testy czystości / Reinheitstests],MATCH($B419,tab_MinKomp[Stanowisko / Position ],0)))</f>
        <v>n/a</v>
      </c>
      <c r="EO420" s="295" t="str">
        <f>IF(INDEX(tab_MinKomp[Konserwacja Rep],MATCH($B419,tab_MinKomp[Stanowisko / Position ],0))="n/a","n/a",EO419-INDEX(tab_MinKomp[Konserwacja Rep],MATCH($B419,tab_MinKomp[Stanowisko / Position ],0)))</f>
        <v>n/a</v>
      </c>
      <c r="EP420" s="295" t="str">
        <f>IF(INDEX(tab_MinKomp[[Konserwacja Engel ]],MATCH($B419,tab_MinKomp[Stanowisko / Position ],0))="n/a","n/a",EP419-INDEX(tab_MinKomp[[Konserwacja Engel ]],MATCH($B419,tab_MinKomp[Stanowisko / Position ],0)))</f>
        <v>n/a</v>
      </c>
      <c r="EQ420" s="295" t="str">
        <f>IF(INDEX(tab_MinKomp[Konserwacja B 50],MATCH($B419,tab_MinKomp[Stanowisko / Position ],0))="n/a","n/a",EQ419-INDEX(tab_MinKomp[Konserwacja B 50],MATCH($B419,tab_MinKomp[Stanowisko / Position ],0)))</f>
        <v>n/a</v>
      </c>
      <c r="ER420" s="295" t="str">
        <f>IF(INDEX(tab_MinKomp[[Konserwacja EOL ]],MATCH($B419,tab_MinKomp[Stanowisko / Position ],0))="n/a","n/a",ER419-INDEX(tab_MinKomp[[Konserwacja EOL ]],MATCH($B419,tab_MinKomp[Stanowisko / Position ],0)))</f>
        <v>n/a</v>
      </c>
      <c r="ES420" s="295" t="str">
        <f>IF(INDEX(tab_MinKomp[Konserwacja Branson],MATCH($B419,tab_MinKomp[Stanowisko / Position ],0))="n/a","n/a",ES419-INDEX(tab_MinKomp[Konserwacja Branson],MATCH($B419,tab_MinKomp[Stanowisko / Position ],0)))</f>
        <v>n/a</v>
      </c>
      <c r="ET420" s="295" t="str">
        <f>IF(INDEX(tab_MinKomp[Konserwacja coolery],MATCH($B419,tab_MinKomp[Stanowisko / Position ],0))="n/a","n/a",ET419-INDEX(tab_MinKomp[Konserwacja coolery],MATCH($B419,tab_MinKomp[Stanowisko / Position ],0)))</f>
        <v>n/a</v>
      </c>
      <c r="EU420" s="295" t="str">
        <f>IF(INDEX(tab_MinKomp[Konserwacja piecy],MATCH($B419,tab_MinKomp[Stanowisko / Position ],0))="n/a","n/a",EU419-INDEX(tab_MinKomp[Konserwacja piecy],MATCH($B419,tab_MinKomp[Stanowisko / Position ],0)))</f>
        <v>n/a</v>
      </c>
      <c r="EV420" s="295" t="str">
        <f>IF(INDEX(tab_MinKomp[Rysunek techniczny- czytanie],MATCH($B419,tab_MinKomp[Stanowisko / Position ],0))="n/a","n/a",EV419-INDEX(tab_MinKomp[Rysunek techniczny- czytanie],MATCH($B419,tab_MinKomp[Stanowisko / Position ],0)))</f>
        <v>n/a</v>
      </c>
      <c r="EW420" s="295" t="str">
        <f>IF(INDEX(tab_MinKomp[Elektryka],MATCH($B419,tab_MinKomp[Stanowisko / Position ],0))="n/a","n/a",EW419-INDEX(tab_MinKomp[Elektryka],MATCH($B419,tab_MinKomp[Stanowisko / Position ],0)))</f>
        <v>n/a</v>
      </c>
      <c r="EX420" s="295" t="str">
        <f>IF(INDEX(tab_MinKomp[Pneumatyka],MATCH($B419,tab_MinKomp[Stanowisko / Position ],0))="n/a","n/a",EX419-INDEX(tab_MinKomp[Pneumatyka],MATCH($B419,tab_MinKomp[Stanowisko / Position ],0)))</f>
        <v>n/a</v>
      </c>
      <c r="EY420" s="295" t="str">
        <f>IF(INDEX(tab_MinKomp[[Hydraulika ]],MATCH($B419,tab_MinKomp[Stanowisko / Position ],0))="n/a","n/a",EY419-INDEX(tab_MinKomp[[Hydraulika ]],MATCH($B419,tab_MinKomp[Stanowisko / Position ],0)))</f>
        <v>n/a</v>
      </c>
      <c r="EZ420" s="295" t="str">
        <f>IF(INDEX(tab_MinKomp[Podciśnienie],MATCH($B419,tab_MinKomp[Stanowisko / Position ],0))="n/a","n/a",EZ419-INDEX(tab_MinKomp[Podciśnienie],MATCH($B419,tab_MinKomp[Stanowisko / Position ],0)))</f>
        <v>n/a</v>
      </c>
      <c r="FA420" s="295" t="str">
        <f>IF(INDEX(tab_MinKomp[Usuwanie awarii],MATCH($B419,tab_MinKomp[Stanowisko / Position ],0))="n/a","n/a",FA419-INDEX(tab_MinKomp[Usuwanie awarii],MATCH($B419,tab_MinKomp[Stanowisko / Position ],0)))</f>
        <v>n/a</v>
      </c>
      <c r="FB420" s="295" t="str">
        <f>IF(INDEX(tab_MinKomp[Obsługa robotów],MATCH($B419,tab_MinKomp[Stanowisko / Position ],0))="n/a","n/a",FB419-INDEX(tab_MinKomp[Obsługa robotów],MATCH($B419,tab_MinKomp[Stanowisko / Position ],0)))</f>
        <v>n/a</v>
      </c>
      <c r="FC420" s="295" t="str">
        <f>IF(INDEX(tab_MinKomp[Obsługa sterowania maszyny],MATCH($B419,tab_MinKomp[Stanowisko / Position ],0))="n/a","n/a",FC419-INDEX(tab_MinKomp[Obsługa sterowania maszyny],MATCH($B419,tab_MinKomp[Stanowisko / Position ],0)))</f>
        <v>n/a</v>
      </c>
      <c r="FD420" s="295" t="str">
        <f>IF(INDEX(tab_MinKomp[Usuwanie przyczyn żródłowych],MATCH($B419,tab_MinKomp[Stanowisko / Position ],0))="n/a","n/a",FD419-INDEX(tab_MinKomp[Usuwanie przyczyn żródłowych],MATCH($B419,tab_MinKomp[Stanowisko / Position ],0)))</f>
        <v>n/a</v>
      </c>
      <c r="FE420" s="295" t="str">
        <f>IF(INDEX(tab_MinKomp[Cmms stosowanie],MATCH($B419,tab_MinKomp[Stanowisko / Position ],0))="n/a","n/a",FE419-INDEX(tab_MinKomp[Cmms stosowanie],MATCH($B419,tab_MinKomp[Stanowisko / Position ],0)))</f>
        <v>n/a</v>
      </c>
      <c r="FF420" s="297" t="s">
        <v>248</v>
      </c>
      <c r="FG420" s="295" t="str">
        <f>IF(INDEX(tab_MinKomp[Czyszczenie form plastikowych],MATCH($B419,tab_MinKomp[Stanowisko / Position ],0))="n/a","n/a",FG419-INDEX(tab_MinKomp[Czyszczenie form plastikowych],MATCH($B419,tab_MinKomp[Stanowisko / Position ],0)))</f>
        <v>n/a</v>
      </c>
      <c r="FH420" s="295" t="str">
        <f>IF(INDEX(tab_MinKomp[Wymiana form plastik],MATCH($B419,tab_MinKomp[Stanowisko / Position ],0))="n/a","n/a",FH419-INDEX(tab_MinKomp[Wymiana form plastik],MATCH($B419,tab_MinKomp[Stanowisko / Position ],0)))</f>
        <v>n/a</v>
      </c>
      <c r="FI420" s="295" t="str">
        <f>IF(INDEX(tab_MinKomp[Wymiana form guma],MATCH($B419,tab_MinKomp[Stanowisko / Position ],0))="n/a","n/a",FI419-INDEX(tab_MinKomp[Wymiana form guma],MATCH($B419,tab_MinKomp[Stanowisko / Position ],0)))</f>
        <v>n/a</v>
      </c>
      <c r="FJ420" s="295" t="str">
        <f>IF(INDEX(tab_MinKomp[Konserwacja KK],MATCH($B419,tab_MinKomp[Stanowisko / Position ],0))="n/a","n/a",FJ419-INDEX(tab_MinKomp[Konserwacja KK],MATCH($B419,tab_MinKomp[Stanowisko / Position ],0)))</f>
        <v>n/a</v>
      </c>
      <c r="FK420" s="295" t="str">
        <f>IF(INDEX(tab_MinKomp[Konserwacja form guma],MATCH($B419,tab_MinKomp[Stanowisko / Position ],0))="n/a","n/a",FK419-INDEX(tab_MinKomp[Konserwacja form guma],MATCH($B419,tab_MinKomp[Stanowisko / Position ],0)))</f>
        <v>n/a</v>
      </c>
      <c r="FL420" s="295" t="str">
        <f>IF(INDEX(tab_MinKomp[Konserwacja form plastiki],MATCH($B419,tab_MinKomp[Stanowisko / Position ],0))="n/a","n/a",FL419-INDEX(tab_MinKomp[Konserwacja form plastiki],MATCH($B419,tab_MinKomp[Stanowisko / Position ],0)))</f>
        <v>n/a</v>
      </c>
      <c r="FM420" s="295" t="str">
        <f>IF(INDEX(tab_MinKomp[Konserwacja Gorącego Kanału],MATCH($B419,tab_MinKomp[Stanowisko / Position ],0))="n/a","n/a",FM419-INDEX(tab_MinKomp[Konserwacja Gorącego Kanału],MATCH($B419,tab_MinKomp[Stanowisko / Position ],0)))</f>
        <v>n/a</v>
      </c>
      <c r="FN420" s="295" t="str">
        <f>IF(INDEX(tab_MinKomp[MS Office (Excel)],MATCH($B419,tab_MinKomp[Stanowisko / Position ],0))="n/a","n/a",FN419-INDEX(tab_MinKomp[MS Office (Excel)],MATCH($B419,tab_MinKomp[Stanowisko / Position ],0)))</f>
        <v>n/a</v>
      </c>
      <c r="FO420" s="295" t="str">
        <f>IF(INDEX(tab_MinKomp[MS Office (Word)],MATCH($B419,tab_MinKomp[Stanowisko / Position ],0))="n/a","n/a",FO419-INDEX(tab_MinKomp[MS Office (Word)],MATCH($B419,tab_MinKomp[Stanowisko / Position ],0)))</f>
        <v>n/a</v>
      </c>
      <c r="FP420" s="295" t="str">
        <f>IF(INDEX(tab_MinKomp[MS Office (Power Point)],MATCH($B419,tab_MinKomp[Stanowisko / Position ],0))="n/a","n/a",FP419-INDEX(tab_MinKomp[MS Office (Power Point)],MATCH($B419,tab_MinKomp[Stanowisko / Position ],0)))</f>
        <v>n/a</v>
      </c>
      <c r="FQ420" s="298" t="str">
        <f>IF(INDEX(tab_MinKomp[Język angielski / Englisch],MATCH($B419,tab_MinKomp[Stanowisko / Position ],0))="n/a","n/a",FQ419-INDEX(tab_MinKomp[Język angielski / Englisch],MATCH($B419,tab_MinKomp[Stanowisko / Position ],0)))</f>
        <v>n/a</v>
      </c>
      <c r="FR420" s="298" t="str">
        <f>IF(INDEX(tab_MinKomp[Język niemiecki / Deutsch],MATCH($B419,tab_MinKomp[Stanowisko / Position ],0))="n/a","n/a",FR419-INDEX(tab_MinKomp[Język niemiecki / Deutsch],MATCH($B419,tab_MinKomp[Stanowisko / Position ],0)))</f>
        <v>n/a</v>
      </c>
      <c r="FS420" s="295">
        <f>IF(INDEX(tab_MinKomp[Zarządzanie dokumentacją procesową / Process dokumentation management],MATCH($B419,tab_MinKomp[Stanowisko / Position ],0))="n/a","n/a",FS419-INDEX(tab_MinKomp[Zarządzanie dokumentacją procesową / Process dokumentation management],MATCH($B419,tab_MinKomp[Stanowisko / Position ],0)))</f>
        <v>-2</v>
      </c>
      <c r="FT420" s="295">
        <f>IF(INDEX(tab_MinKomp[Znajomość procesów z obszaru / Kenntiss der prozesse in dem Bereich],MATCH($B419,tab_MinKomp[Stanowisko / Position ],0))="n/a","n/a",FT419-INDEX(tab_MinKomp[Znajomość procesów z obszaru / Kenntiss der prozesse in dem Bereich],MATCH($B419,tab_MinKomp[Stanowisko / Position ],0)))</f>
        <v>-2</v>
      </c>
      <c r="FU420" s="295">
        <f>IF(INDEX(tab_MinKomp[optymalizacja procesów / Prozessoptymalisierung],MATCH($B419,tab_MinKomp[Stanowisko / Position ],0))="n/a","n/a",FU419-INDEX(tab_MinKomp[optymalizacja procesów / Prozessoptymalisierung],MATCH($B419,tab_MinKomp[Stanowisko / Position ],0)))</f>
        <v>-1</v>
      </c>
      <c r="FV420" s="295">
        <f>IF(INDEX(tab_MinKomp[Umiejętności szkoleniowe / Trainingsfähigkeiten],MATCH($B419,tab_MinKomp[Stanowisko / Position ],0))="n/a","n/a",FV419-INDEX(tab_MinKomp[Umiejętności szkoleniowe / Trainingsfähigkeiten],MATCH($B419,tab_MinKomp[Stanowisko / Position ],0)))</f>
        <v>-1</v>
      </c>
      <c r="FW420" s="295">
        <f>IF(INDEX(tab_MinKomp[Analityczne myślenie, podejście / Analitysches Denken, Einstellung],MATCH($B419,tab_MinKomp[Stanowisko / Position ],0))="n/a","n/a",FW419-INDEX(tab_MinKomp[Analityczne myślenie, podejście / Analitysches Denken, Einstellung],MATCH($B419,tab_MinKomp[Stanowisko / Position ],0)))</f>
        <v>-1</v>
      </c>
      <c r="FX420" s="295">
        <f>IF(INDEX(tab_MinKomp[Dokładność, precyzja w dzialaniu / Genauigkeit, Präzision in die Arbeit],MATCH($B419,tab_MinKomp[Stanowisko / Position ],0))="n/a","n/a",FX419-INDEX(tab_MinKomp[Dokładność, precyzja w dzialaniu / Genauigkeit, Präzision in die Arbeit],MATCH($B419,tab_MinKomp[Stanowisko / Position ],0)))</f>
        <v>-2</v>
      </c>
      <c r="FY420" s="295">
        <f>IF(INDEX(tab_MinKomp[Dyspozycyjność / Verfügbarkeit],MATCH($B419,tab_MinKomp[Stanowisko / Position ],0))="n/a","n/a",FY419-INDEX(tab_MinKomp[Dyspozycyjność / Verfügbarkeit],MATCH($B419,tab_MinKomp[Stanowisko / Position ],0)))</f>
        <v>-2</v>
      </c>
      <c r="FZ420" s="295">
        <f>IF(INDEX(tab_MinKomp[Zaangażowanie / 
Engagement],MATCH($B419,tab_MinKomp[Stanowisko / Position ],0))="n/a","n/a",FZ419-INDEX(tab_MinKomp[Zaangażowanie / 
Engagement],MATCH($B419,tab_MinKomp[Stanowisko / Position ],0)))</f>
        <v>-2</v>
      </c>
      <c r="GA420" s="295" t="str">
        <f>IF(INDEX(tab_MinKomp[Konserwacja form guma],MATCH($B419,tab_MinKomp[Stanowisko / Position ],0))="n/a","n/a",GA419-INDEX(tab_MinKomp[Konserwacja form guma],MATCH($B419,tab_MinKomp[Stanowisko / Position ],0)))</f>
        <v>n/a</v>
      </c>
      <c r="GB420" s="295" t="str">
        <f>IF(INDEX(tab_MinKomp[Konserwacja form plastiki],MATCH($B419,tab_MinKomp[Stanowisko / Position ],0))="n/a","n/a",GB419-INDEX(tab_MinKomp[Konserwacja form plastiki],MATCH($B419,tab_MinKomp[Stanowisko / Position ],0)))</f>
        <v>n/a</v>
      </c>
      <c r="GC420" s="295">
        <v>-2</v>
      </c>
      <c r="GD420" s="295">
        <f>IF(INDEX(tab_MinKomp[optymalizacja procesów / Prozessoptymalisierung],MATCH($B419,tab_MinKomp[Stanowisko / Position ],0))="n/a","n/a",GD419-INDEX(tab_MinKomp[optymalizacja procesów / Prozessoptymalisierung],MATCH($B419,tab_MinKomp[Stanowisko / Position ],0)))</f>
        <v>-1</v>
      </c>
      <c r="GE420" s="294" t="str">
        <f>IF(INDEX(tab_MinKomp[Motywowanie i budowanie zaangażowania zespołu],MATCH($B419,tab_MinKomp[Stanowisko / Position ],0))="n/a","n/a",GE419-INDEX(tab_MinKomp[Motywowanie i budowanie zaangażowania zespołu],MATCH($B419,tab_MinKomp[Stanowisko / Position ],0)))</f>
        <v>n/a</v>
      </c>
      <c r="GF420" s="260" t="s">
        <v>248</v>
      </c>
      <c r="GG420" s="260" t="s">
        <v>248</v>
      </c>
      <c r="GH420" s="260" t="s">
        <v>248</v>
      </c>
      <c r="GI420" s="260" t="s">
        <v>248</v>
      </c>
      <c r="GJ420" s="260" t="s">
        <v>248</v>
      </c>
      <c r="GK420" s="260" t="s">
        <v>248</v>
      </c>
      <c r="GL420" s="260" t="s">
        <v>248</v>
      </c>
      <c r="GM420" s="260" t="s">
        <v>248</v>
      </c>
      <c r="GN420" s="260" t="s">
        <v>248</v>
      </c>
      <c r="GO420" s="260" t="s">
        <v>248</v>
      </c>
      <c r="GP420" s="260" t="s">
        <v>248</v>
      </c>
      <c r="GQ420" s="260" t="s">
        <v>248</v>
      </c>
      <c r="GR420" s="260" t="s">
        <v>248</v>
      </c>
      <c r="GS420" s="260" t="s">
        <v>248</v>
      </c>
      <c r="GT420" s="260" t="s">
        <v>248</v>
      </c>
      <c r="GU420" s="260" t="s">
        <v>248</v>
      </c>
      <c r="GV420" s="260" t="s">
        <v>248</v>
      </c>
      <c r="GW420" s="260" t="s">
        <v>248</v>
      </c>
      <c r="GX420" s="260" t="s">
        <v>248</v>
      </c>
      <c r="GY420" s="260" t="s">
        <v>248</v>
      </c>
      <c r="GZ420" s="289" t="s">
        <v>248</v>
      </c>
      <c r="HA420" s="289" t="s">
        <v>248</v>
      </c>
      <c r="HB420" s="299">
        <f>SUM(G420:GE420)/(HB419-(SUM(G420:GE420)))</f>
        <v>-0.29411764705882354</v>
      </c>
    </row>
    <row r="421" spans="1:210" ht="24.9" customHeight="1" x14ac:dyDescent="0.3">
      <c r="A421" s="286" t="s">
        <v>321</v>
      </c>
      <c r="B421" s="286" t="s">
        <v>315</v>
      </c>
      <c r="C421" s="286" t="s">
        <v>398</v>
      </c>
      <c r="D421" s="286">
        <v>1786</v>
      </c>
      <c r="E421" s="396" t="s">
        <v>599</v>
      </c>
      <c r="F421" s="287" t="s">
        <v>374</v>
      </c>
      <c r="G421" s="260">
        <v>2</v>
      </c>
      <c r="H421" s="260">
        <v>1</v>
      </c>
      <c r="I421" s="260">
        <v>2</v>
      </c>
      <c r="J421" s="260">
        <v>1</v>
      </c>
      <c r="K421" s="260">
        <v>1</v>
      </c>
      <c r="L421" s="260" t="s">
        <v>248</v>
      </c>
      <c r="M421" s="260" t="s">
        <v>248</v>
      </c>
      <c r="N421" s="260" t="s">
        <v>248</v>
      </c>
      <c r="O421" s="260">
        <v>1</v>
      </c>
      <c r="P421" s="260">
        <v>1</v>
      </c>
      <c r="Q421" s="260" t="s">
        <v>248</v>
      </c>
      <c r="R421" s="260" t="s">
        <v>248</v>
      </c>
      <c r="S421" s="260" t="s">
        <v>248</v>
      </c>
      <c r="T421" s="260" t="s">
        <v>248</v>
      </c>
      <c r="U421" s="260" t="s">
        <v>248</v>
      </c>
      <c r="V421" s="260" t="s">
        <v>248</v>
      </c>
      <c r="W421" s="260" t="s">
        <v>248</v>
      </c>
      <c r="X421" s="260" t="s">
        <v>248</v>
      </c>
      <c r="Y421" s="260" t="s">
        <v>248</v>
      </c>
      <c r="Z421" s="260" t="s">
        <v>248</v>
      </c>
      <c r="AA421" s="260" t="s">
        <v>248</v>
      </c>
      <c r="AB421" s="260" t="s">
        <v>248</v>
      </c>
      <c r="AC421" s="260" t="s">
        <v>248</v>
      </c>
      <c r="AD421" s="260" t="s">
        <v>248</v>
      </c>
      <c r="AE421" s="260" t="s">
        <v>248</v>
      </c>
      <c r="AF421" s="260" t="s">
        <v>248</v>
      </c>
      <c r="AG421" s="260" t="s">
        <v>248</v>
      </c>
      <c r="AH421" s="260" t="s">
        <v>248</v>
      </c>
      <c r="AI421" s="260" t="s">
        <v>248</v>
      </c>
      <c r="AJ421" s="260" t="s">
        <v>248</v>
      </c>
      <c r="AK421" s="260" t="s">
        <v>248</v>
      </c>
      <c r="AL421" s="260">
        <v>1</v>
      </c>
      <c r="AM421" s="260" t="s">
        <v>248</v>
      </c>
      <c r="AN421" s="260" t="s">
        <v>248</v>
      </c>
      <c r="AO421" s="260">
        <v>2</v>
      </c>
      <c r="AP421" s="260" t="s">
        <v>248</v>
      </c>
      <c r="AQ421" s="260">
        <v>2</v>
      </c>
      <c r="AR421" s="260" t="s">
        <v>248</v>
      </c>
      <c r="AS421" s="260" t="s">
        <v>248</v>
      </c>
      <c r="AT421" s="260" t="s">
        <v>248</v>
      </c>
      <c r="AU421" s="260" t="s">
        <v>248</v>
      </c>
      <c r="AV421" s="260">
        <v>2</v>
      </c>
      <c r="AW421" s="260">
        <v>1</v>
      </c>
      <c r="AX421" s="260" t="s">
        <v>248</v>
      </c>
      <c r="AY421" s="260" t="s">
        <v>248</v>
      </c>
      <c r="AZ421" s="260" t="s">
        <v>248</v>
      </c>
      <c r="BA421" s="260"/>
      <c r="BB421" s="260"/>
      <c r="BC421" s="260" t="s">
        <v>248</v>
      </c>
      <c r="BD421" s="260" t="s">
        <v>248</v>
      </c>
      <c r="BE421" s="260" t="s">
        <v>248</v>
      </c>
      <c r="BF421" s="260" t="s">
        <v>248</v>
      </c>
      <c r="BG421" s="260" t="s">
        <v>248</v>
      </c>
      <c r="BH421" s="260" t="s">
        <v>248</v>
      </c>
      <c r="BI421" s="260" t="s">
        <v>248</v>
      </c>
      <c r="BJ421" s="260" t="s">
        <v>248</v>
      </c>
      <c r="BK421" s="260" t="s">
        <v>248</v>
      </c>
      <c r="BL421" s="260" t="s">
        <v>248</v>
      </c>
      <c r="BM421" s="260" t="s">
        <v>248</v>
      </c>
      <c r="BN421" s="260" t="s">
        <v>248</v>
      </c>
      <c r="BO421" s="260" t="s">
        <v>248</v>
      </c>
      <c r="BP421" s="260" t="s">
        <v>248</v>
      </c>
      <c r="BQ421" s="260"/>
      <c r="BR421" s="260" t="s">
        <v>248</v>
      </c>
      <c r="BS421" s="260">
        <v>2</v>
      </c>
      <c r="BT421" s="260" t="s">
        <v>248</v>
      </c>
      <c r="BU421" s="260">
        <v>2</v>
      </c>
      <c r="BV421" s="260" t="s">
        <v>248</v>
      </c>
      <c r="BW421" s="260">
        <v>2</v>
      </c>
      <c r="BX421" s="260">
        <v>2</v>
      </c>
      <c r="BY421" s="260" t="s">
        <v>248</v>
      </c>
      <c r="BZ421" s="260">
        <v>1</v>
      </c>
      <c r="CA421" s="260" t="s">
        <v>248</v>
      </c>
      <c r="CB421" s="260">
        <v>1</v>
      </c>
      <c r="CC421" s="260" t="s">
        <v>248</v>
      </c>
      <c r="CD421" s="260">
        <v>1</v>
      </c>
      <c r="CE421" s="260">
        <v>2</v>
      </c>
      <c r="CF421" s="260">
        <v>1</v>
      </c>
      <c r="CG421" s="260"/>
      <c r="CH421" s="260" t="s">
        <v>248</v>
      </c>
      <c r="CI421" s="260" t="s">
        <v>248</v>
      </c>
      <c r="CJ421" s="260" t="s">
        <v>248</v>
      </c>
      <c r="CK421" s="260" t="s">
        <v>248</v>
      </c>
      <c r="CL421" s="260" t="s">
        <v>248</v>
      </c>
      <c r="CM421" s="260" t="s">
        <v>248</v>
      </c>
      <c r="CN421" s="260" t="s">
        <v>248</v>
      </c>
      <c r="CO421" s="260" t="s">
        <v>248</v>
      </c>
      <c r="CP421" s="260" t="s">
        <v>248</v>
      </c>
      <c r="CQ421" s="260" t="s">
        <v>248</v>
      </c>
      <c r="CR421" s="260" t="s">
        <v>248</v>
      </c>
      <c r="CS421" s="260" t="s">
        <v>248</v>
      </c>
      <c r="CT421" s="260" t="s">
        <v>248</v>
      </c>
      <c r="CU421" s="260" t="s">
        <v>248</v>
      </c>
      <c r="CV421" s="260" t="s">
        <v>248</v>
      </c>
      <c r="CW421" s="260">
        <v>2</v>
      </c>
      <c r="CX421" s="260" t="s">
        <v>248</v>
      </c>
      <c r="CY421" s="260" t="s">
        <v>248</v>
      </c>
      <c r="CZ421" s="260" t="s">
        <v>248</v>
      </c>
      <c r="DA421" s="260" t="s">
        <v>248</v>
      </c>
      <c r="DB421" s="260" t="s">
        <v>248</v>
      </c>
      <c r="DC421" s="260" t="s">
        <v>248</v>
      </c>
      <c r="DD421" s="260" t="s">
        <v>248</v>
      </c>
      <c r="DE421" s="260" t="s">
        <v>248</v>
      </c>
      <c r="DF421" s="260">
        <v>1</v>
      </c>
      <c r="DG421" s="260" t="s">
        <v>248</v>
      </c>
      <c r="DH421" s="260" t="s">
        <v>248</v>
      </c>
      <c r="DI421" s="260" t="s">
        <v>248</v>
      </c>
      <c r="DJ421" s="260" t="s">
        <v>248</v>
      </c>
      <c r="DK421" s="260" t="s">
        <v>248</v>
      </c>
      <c r="DL421" s="260" t="s">
        <v>248</v>
      </c>
      <c r="DM421" s="260" t="s">
        <v>248</v>
      </c>
      <c r="DN421" s="260" t="s">
        <v>248</v>
      </c>
      <c r="DO421" s="260" t="s">
        <v>248</v>
      </c>
      <c r="DP421" s="260" t="s">
        <v>248</v>
      </c>
      <c r="DQ421" s="260" t="s">
        <v>248</v>
      </c>
      <c r="DR421" s="260" t="s">
        <v>248</v>
      </c>
      <c r="DS421" s="260" t="s">
        <v>248</v>
      </c>
      <c r="DT421" s="260" t="s">
        <v>248</v>
      </c>
      <c r="DU421" s="260" t="s">
        <v>248</v>
      </c>
      <c r="DV421" s="260" t="s">
        <v>248</v>
      </c>
      <c r="DW421" s="260" t="s">
        <v>248</v>
      </c>
      <c r="DX421" s="260" t="s">
        <v>248</v>
      </c>
      <c r="DY421" s="260" t="s">
        <v>248</v>
      </c>
      <c r="DZ421" s="260" t="s">
        <v>248</v>
      </c>
      <c r="EA421" s="260" t="s">
        <v>248</v>
      </c>
      <c r="EB421" s="260" t="s">
        <v>248</v>
      </c>
      <c r="EC421" s="260" t="s">
        <v>248</v>
      </c>
      <c r="ED421" s="260" t="s">
        <v>248</v>
      </c>
      <c r="EE421" s="260" t="s">
        <v>248</v>
      </c>
      <c r="EF421" s="260" t="s">
        <v>248</v>
      </c>
      <c r="EG421" s="260" t="s">
        <v>248</v>
      </c>
      <c r="EH421" s="260" t="s">
        <v>248</v>
      </c>
      <c r="EI421" s="260" t="s">
        <v>248</v>
      </c>
      <c r="EJ421" s="260" t="s">
        <v>248</v>
      </c>
      <c r="EK421" s="260" t="s">
        <v>248</v>
      </c>
      <c r="EL421" s="285" t="s">
        <v>248</v>
      </c>
      <c r="EM421" s="285" t="s">
        <v>248</v>
      </c>
      <c r="EN421" s="285" t="s">
        <v>248</v>
      </c>
      <c r="EO421" s="260" t="s">
        <v>248</v>
      </c>
      <c r="EP421" s="260" t="s">
        <v>248</v>
      </c>
      <c r="EQ421" s="260" t="s">
        <v>248</v>
      </c>
      <c r="ER421" s="260" t="s">
        <v>248</v>
      </c>
      <c r="ES421" s="260" t="s">
        <v>248</v>
      </c>
      <c r="ET421" s="260" t="s">
        <v>248</v>
      </c>
      <c r="EU421" s="260" t="s">
        <v>248</v>
      </c>
      <c r="EV421" s="260" t="s">
        <v>248</v>
      </c>
      <c r="EW421" s="260" t="s">
        <v>248</v>
      </c>
      <c r="EX421" s="260" t="s">
        <v>248</v>
      </c>
      <c r="EY421" s="260" t="s">
        <v>248</v>
      </c>
      <c r="EZ421" s="260" t="s">
        <v>248</v>
      </c>
      <c r="FA421" s="260" t="s">
        <v>248</v>
      </c>
      <c r="FB421" s="260" t="s">
        <v>248</v>
      </c>
      <c r="FC421" s="260" t="s">
        <v>248</v>
      </c>
      <c r="FD421" s="260" t="s">
        <v>248</v>
      </c>
      <c r="FE421" s="260" t="s">
        <v>248</v>
      </c>
      <c r="FF421" s="260" t="s">
        <v>248</v>
      </c>
      <c r="FG421" s="260" t="s">
        <v>248</v>
      </c>
      <c r="FH421" s="260" t="s">
        <v>248</v>
      </c>
      <c r="FI421" s="260" t="s">
        <v>248</v>
      </c>
      <c r="FJ421" s="260" t="s">
        <v>248</v>
      </c>
      <c r="FK421" s="260" t="s">
        <v>248</v>
      </c>
      <c r="FL421" s="260" t="s">
        <v>248</v>
      </c>
      <c r="FM421" s="260" t="s">
        <v>248</v>
      </c>
      <c r="FN421" s="260" t="s">
        <v>248</v>
      </c>
      <c r="FO421" s="260" t="s">
        <v>248</v>
      </c>
      <c r="FP421" s="260" t="s">
        <v>248</v>
      </c>
      <c r="FQ421" s="288" t="s">
        <v>248</v>
      </c>
      <c r="FR421" s="288" t="s">
        <v>248</v>
      </c>
      <c r="FS421" s="260">
        <v>2</v>
      </c>
      <c r="FT421" s="260">
        <v>2</v>
      </c>
      <c r="FU421" s="260">
        <v>2</v>
      </c>
      <c r="FV421" s="260">
        <v>2</v>
      </c>
      <c r="FW421" s="260">
        <v>2</v>
      </c>
      <c r="FX421" s="260">
        <v>2</v>
      </c>
      <c r="FY421" s="260">
        <v>1</v>
      </c>
      <c r="FZ421" s="260">
        <v>1</v>
      </c>
      <c r="GA421" s="260" t="s">
        <v>248</v>
      </c>
      <c r="GB421" s="260" t="s">
        <v>248</v>
      </c>
      <c r="GC421" s="260">
        <v>2</v>
      </c>
      <c r="GD421" s="260">
        <v>2</v>
      </c>
      <c r="GE421" s="260" t="s">
        <v>248</v>
      </c>
      <c r="GF421" s="260" t="s">
        <v>248</v>
      </c>
      <c r="GG421" s="260" t="s">
        <v>248</v>
      </c>
      <c r="GH421" s="260" t="s">
        <v>248</v>
      </c>
      <c r="GI421" s="260" t="s">
        <v>248</v>
      </c>
      <c r="GJ421" s="260" t="s">
        <v>248</v>
      </c>
      <c r="GK421" s="260" t="s">
        <v>248</v>
      </c>
      <c r="GL421" s="260" t="s">
        <v>248</v>
      </c>
      <c r="GM421" s="260" t="s">
        <v>248</v>
      </c>
      <c r="GN421" s="260" t="s">
        <v>248</v>
      </c>
      <c r="GO421" s="260" t="s">
        <v>248</v>
      </c>
      <c r="GP421" s="260" t="s">
        <v>248</v>
      </c>
      <c r="GQ421" s="260" t="s">
        <v>248</v>
      </c>
      <c r="GR421" s="260" t="s">
        <v>248</v>
      </c>
      <c r="GS421" s="260" t="s">
        <v>248</v>
      </c>
      <c r="GT421" s="260" t="s">
        <v>248</v>
      </c>
      <c r="GU421" s="260" t="s">
        <v>248</v>
      </c>
      <c r="GV421" s="260" t="s">
        <v>248</v>
      </c>
      <c r="GW421" s="260" t="s">
        <v>248</v>
      </c>
      <c r="GX421" s="260" t="s">
        <v>248</v>
      </c>
      <c r="GY421" s="260" t="s">
        <v>248</v>
      </c>
      <c r="GZ421" s="289" t="s">
        <v>248</v>
      </c>
      <c r="HA421" s="289" t="s">
        <v>248</v>
      </c>
      <c r="HB421" s="290">
        <f>SUM(G421:GE421)</f>
        <v>52</v>
      </c>
    </row>
    <row r="422" spans="1:210" ht="24.9" customHeight="1" thickBot="1" x14ac:dyDescent="0.35">
      <c r="A422" s="291" t="str">
        <f>A421</f>
        <v>Prod.-Q-5</v>
      </c>
      <c r="B422" s="291" t="str">
        <f>B421</f>
        <v>Pracownik Produkcji</v>
      </c>
      <c r="C422" s="291" t="str">
        <f>C421</f>
        <v>ŁB</v>
      </c>
      <c r="D422" s="291">
        <f>D421</f>
        <v>1786</v>
      </c>
      <c r="E422" s="397"/>
      <c r="F422" s="292" t="s">
        <v>375</v>
      </c>
      <c r="G422" s="293">
        <f>IF(INDEX(tab_MinKomp[Przepisy BHP / BHP Vorschriften],MATCH($B421,tab_MinKomp[Stanowisko / Position ],0))="n/a","n/a",G421-INDEX(tab_MinKomp[Przepisy BHP / BHP Vorschriften],MATCH($B421,tab_MinKomp[Stanowisko / Position ],0)))</f>
        <v>0</v>
      </c>
      <c r="H422" s="294">
        <f>IF(INDEX(tab_MinKomp[Przepisy PPOŻ / Brandschutzbestimmungen],MATCH($B421,tab_MinKomp[Stanowisko / Position ],0))="n/a","n/a",H421-INDEX(tab_MinKomp[Przepisy PPOŻ / Brandschutzbestimmungen],MATCH($B421,tab_MinKomp[Stanowisko / Position ],0)))</f>
        <v>0</v>
      </c>
      <c r="I422" s="294">
        <f>IF(INDEX(tab_MinKomp[Ryzyko zawodowe na stanowiskach pracyv/ Berufliche Risiken an Arbeitsstellen],MATCH($B421,tab_MinKomp[Stanowisko / Position ],0))="n/a","n/a",I421-INDEX(tab_MinKomp[Ryzyko zawodowe na stanowiskach pracyv/ Berufliche Risiken an Arbeitsstellen],MATCH($B421,tab_MinKomp[Stanowisko / Position ],0)))</f>
        <v>0</v>
      </c>
      <c r="J422" s="294">
        <f>IF(INDEX(tab_MinKomp[Gospodarka substancjami niebezpiecznymi / Gefahrstoffmanagement],MATCH($B421,tab_MinKomp[Stanowisko / Position ],0))="n/a","n/a",J421-INDEX(tab_MinKomp[Gospodarka substancjami niebezpiecznymi / Gefahrstoffmanagement],MATCH($B421,tab_MinKomp[Stanowisko / Position ],0)))</f>
        <v>0</v>
      </c>
      <c r="K422" s="294">
        <f>IF(INDEX(tab_MinKomp[Gospodarka odpadami / Abfallwirtschaft],MATCH($B421,tab_MinKomp[Stanowisko / Position ],0))="n/a","n/a",K421-INDEX(tab_MinKomp[Gospodarka odpadami / Abfallwirtschaft],MATCH($B421,tab_MinKomp[Stanowisko / Position ],0)))</f>
        <v>0</v>
      </c>
      <c r="L422" s="295" t="str">
        <f>IF(INDEX(tab_MinKomp[Przepisy kodeksu pracy / Bestimmungen des Arbeitsgesetzes],MATCH($B421,tab_MinKomp[Stanowisko / Position ],0))="n/a","n/a",L421-INDEX(tab_MinKomp[Przepisy kodeksu pracy / Bestimmungen des Arbeitsgesetzes],MATCH($B421,tab_MinKomp[Stanowisko / Position ],0)))</f>
        <v>n/a</v>
      </c>
      <c r="M422" s="296" t="str">
        <f>IF(INDEX(tab_MinKomp[Przepisy o ub.społ. ZUS  / Sozialversicherungsvorschriften],MATCH($B421,tab_MinKomp[Stanowisko / Position ],0))="n/a","n/a",M421-INDEX(tab_MinKomp[Przepisy o ub.społ. ZUS  / Sozialversicherungsvorschriften],MATCH($B421,tab_MinKomp[Stanowisko / Position ],0)))</f>
        <v>n/a</v>
      </c>
      <c r="N422" s="295" t="str">
        <f>IF(INDEX(tab_MinKomp[PRZEPISY O PDOF /persönlich Einkommensteuergesetz ],MATCH($B421,tab_MinKomp[Stanowisko / Position ],0))="n/a","n/a",N421-INDEX(tab_MinKomp[PRZEPISY O PDOF /persönlich Einkommensteuergesetz ],MATCH($B421,tab_MinKomp[Stanowisko / Position ],0)))</f>
        <v>n/a</v>
      </c>
      <c r="O422" s="295">
        <f>IF(INDEX(tab_MinKomp[Regulamin pracy / Arbeitsordnung],MATCH($B421,tab_MinKomp[Stanowisko / Position ],0))="n/a","n/a",O421-INDEX(tab_MinKomp[Regulamin pracy / Arbeitsordnung],MATCH($B421,tab_MinKomp[Stanowisko / Position ],0)))</f>
        <v>0</v>
      </c>
      <c r="P422" s="295">
        <f>IF(INDEX(tab_MinKomp[Regulamin wynagradzania / Vergütungsordnung],MATCH($B421,tab_MinKomp[Stanowisko / Position ],0))="n/a","n/a",P421-INDEX(tab_MinKomp[Regulamin wynagradzania / Vergütungsordnung],MATCH($B421,tab_MinKomp[Stanowisko / Position ],0)))</f>
        <v>0</v>
      </c>
      <c r="Q422" s="295" t="str">
        <f>IF(INDEX(tab_MinKomp[System R2PŁATNIK PRO: Płace / Lohnabrechnung],MATCH($B421,tab_MinKomp[Stanowisko / Position ],0))="n/a","n/a",Q421-INDEX(tab_MinKomp[System R2PŁATNIK PRO: Płace / Lohnabrechnung],MATCH($B421,tab_MinKomp[Stanowisko / Position ],0)))</f>
        <v>n/a</v>
      </c>
      <c r="R422" s="295" t="str">
        <f>IF(INDEX(tab_MinKomp[SystemR2PŁATNIK PRO: KADRY / Personaldaten],MATCH($B421,tab_MinKomp[Stanowisko / Position ],0))="n/a","n/a",R421-INDEX(tab_MinKomp[SystemR2PŁATNIK PRO: KADRY / Personaldaten],MATCH($B421,tab_MinKomp[Stanowisko / Position ],0)))</f>
        <v>n/a</v>
      </c>
      <c r="S422" s="295" t="str">
        <f>IF(INDEX(tab_MinKomp[SYSTEM R2PŁATNIK PRO: zarządzanie pracownikami / Arbeitsverwaltung],MATCH($B421,tab_MinKomp[Stanowisko / Position ],0))="n/a","n/a",S421-INDEX(tab_MinKomp[SYSTEM R2PŁATNIK PRO: zarządzanie pracownikami / Arbeitsverwaltung],MATCH($B421,tab_MinKomp[Stanowisko / Position ],0)))</f>
        <v>n/a</v>
      </c>
      <c r="T422" s="295" t="str">
        <f>IF(INDEX(tab_MinKomp[Doradztwo, wsparcie personalne / Personalberatung und Unterstützung],MATCH($B421,tab_MinKomp[Stanowisko / Position ],0))="n/a","n/a",T421-INDEX(tab_MinKomp[Doradztwo, wsparcie personalne / Personalberatung und Unterstützung],MATCH($B421,tab_MinKomp[Stanowisko / Position ],0)))</f>
        <v>n/a</v>
      </c>
      <c r="U422" s="295" t="str">
        <f>IF(INDEX(tab_MinKomp[Przepisy o podatku VAT / MwSt.- Gesetz],MATCH($B421,tab_MinKomp[Stanowisko / Position ],0))="n/a","n/a",U421-INDEX(tab_MinKomp[Przepisy o podatku VAT / MwSt.- Gesetz],MATCH($B421,tab_MinKomp[Stanowisko / Position ],0)))</f>
        <v>n/a</v>
      </c>
      <c r="V422" s="295" t="str">
        <f>IF(INDEX(tab_MinKomp[PrzepisyPDOP / geschäftlich Einkommensteuergesetz],MATCH($B421,tab_MinKomp[Stanowisko / Position ],0))="n/a","n/a",V421-INDEX(tab_MinKomp[PrzepisyPDOP / geschäftlich Einkommensteuergesetz],MATCH($B421,tab_MinKomp[Stanowisko / Position ],0)))</f>
        <v>n/a</v>
      </c>
      <c r="W422" s="295" t="str">
        <f>IF(INDEX(tab_MinKomp[System BAAN / FINANSE (FIBU)],MATCH($B421,tab_MinKomp[Stanowisko / Position ],0))="n/a","n/a",W421-INDEX(tab_MinKomp[System BAAN / FINANSE (FIBU)],MATCH($B421,tab_MinKomp[Stanowisko / Position ],0)))</f>
        <v>n/a</v>
      </c>
      <c r="X422" s="295" t="str">
        <f>IF(INDEX(tab_MinKomp[Systemy pomocnicze / Hilfssysteme(STOCKPROGRAM, KALK2000 etc.)],MATCH($B421,tab_MinKomp[Stanowisko / Position ],0))="n/a","n/a",X421-INDEX(tab_MinKomp[Systemy pomocnicze / Hilfssysteme(STOCKPROGRAM, KALK2000 etc.)],MATCH($B421,tab_MinKomp[Stanowisko / Position ],0)))</f>
        <v>n/a</v>
      </c>
      <c r="Y422" s="295" t="str">
        <f>IF(INDEX(tab_MinKomp[Polityka rachunkowości / Buchführungspolitik],MATCH($B421,tab_MinKomp[Stanowisko / Position ],0))="n/a","n/a",Y421-INDEX(tab_MinKomp[Polityka rachunkowości / Buchführungspolitik],MATCH($B421,tab_MinKomp[Stanowisko / Position ],0)))</f>
        <v>n/a</v>
      </c>
      <c r="Z422" s="295" t="str">
        <f>IF(INDEX(tab_MinKomp[Ustawa o rachunkowości / Rechnungslegungsgesetz],MATCH($B421,tab_MinKomp[Stanowisko / Position ],0))="n/a","n/a",Z421-INDEX(tab_MinKomp[Ustawa o rachunkowości / Rechnungslegungsgesetz],MATCH($B421,tab_MinKomp[Stanowisko / Position ],0)))</f>
        <v>n/a</v>
      </c>
      <c r="AA422" s="295" t="str">
        <f>IF(INDEX(tab_MinKomp[WORKFLOW - TS-100],MATCH($B421,tab_MinKomp[Stanowisko / Position ],0))="n/a","n/a",AA421-INDEX(tab_MinKomp[WORKFLOW - TS-100],MATCH($B421,tab_MinKomp[Stanowisko / Position ],0)))</f>
        <v>n/a</v>
      </c>
      <c r="AB422" s="295" t="str">
        <f>IF(INDEX(tab_MinKomp[WORKFLOW - SFMS],MATCH($B421,tab_MinKomp[Stanowisko / Position ],0))="n/a","n/a",AB421-INDEX(tab_MinKomp[WORKFLOW - SFMS],MATCH($B421,tab_MinKomp[Stanowisko / Position ],0)))</f>
        <v>n/a</v>
      </c>
      <c r="AC422" s="295" t="str">
        <f>IF(INDEX(tab_MinKomp[System ISO 9001:2015],MATCH($B421,tab_MinKomp[Stanowisko / Position ],0))="n/a","n/a",AC421-INDEX(tab_MinKomp[System ISO 9001:2015],MATCH($B421,tab_MinKomp[Stanowisko / Position ],0)))</f>
        <v>n/a</v>
      </c>
      <c r="AD422" s="295" t="str">
        <f>IF(INDEX(tab_MinKomp[System ISO 9001:2015],MATCH($B421,tab_MinKomp[Stanowisko / Position ],0))="n/a","n/a",AD421-INDEX(tab_MinKomp[System ISO 9001:2015],MATCH($B421,tab_MinKomp[Stanowisko / Position ],0)))</f>
        <v>n/a</v>
      </c>
      <c r="AE422" s="295" t="str">
        <f>IF(INDEX(tab_MinKomp[System ISO 9001:2015],MATCH($B421,tab_MinKomp[Stanowisko / Position ],0))="n/a","n/a",AE421-INDEX(tab_MinKomp[System ISO 9001:2015],MATCH($B421,tab_MinKomp[Stanowisko / Position ],0)))</f>
        <v>n/a</v>
      </c>
      <c r="AF422" s="295" t="str">
        <f>IF(INDEX(tab_MinKomp[System ISO 9001:2015],MATCH($B421,tab_MinKomp[Stanowisko / Position ],0))="n/a","n/a",AF421-INDEX(tab_MinKomp[System ISO 9001:2015],MATCH($B421,tab_MinKomp[Stanowisko / Position ],0)))</f>
        <v>n/a</v>
      </c>
      <c r="AG422" s="295" t="str">
        <f>IF(INDEX(tab_MinKomp[Wymagania VDA 6.3 Process / Forderungen],MATCH($B421,tab_MinKomp[Stanowisko / Position ],0))="n/a","n/a",AG421-INDEX(tab_MinKomp[Wymagania VDA 6.3 Process / Forderungen],MATCH($B421,tab_MinKomp[Stanowisko / Position ],0)))</f>
        <v>n/a</v>
      </c>
      <c r="AH422" s="295" t="str">
        <f>IF(INDEX(tab_MinKomp[Wymagania VDA 6.5 Product / Forderungen],MATCH($B421,tab_MinKomp[Stanowisko / Position ],0))="n/a","n/a",AH421-INDEX(tab_MinKomp[Wymagania VDA 6.5 Product / Forderungen],MATCH($B421,tab_MinKomp[Stanowisko / Position ],0)))</f>
        <v>n/a</v>
      </c>
      <c r="AI422" s="295" t="str">
        <f>IF(INDEX(tab_MinKomp[System ISO 9001:2015],MATCH($B421,tab_MinKomp[Stanowisko / Position ],0))="n/a","n/a",AI421-INDEX(tab_MinKomp[System ISO 9001:2015],MATCH($B421,tab_MinKomp[Stanowisko / Position ],0)))</f>
        <v>n/a</v>
      </c>
      <c r="AJ422" s="295" t="str">
        <f>IF(INDEX(tab_MinKomp[Auditor systemu ISO 17021:2018],MATCH($B421,tab_MinKomp[Stanowisko / Position ],0))="n/a","n/a",AJ421-INDEX(tab_MinKomp[Auditor systemu ISO 17021:2018],MATCH($B421,tab_MinKomp[Stanowisko / Position ],0)))</f>
        <v>n/a</v>
      </c>
      <c r="AK422" s="295" t="str">
        <f>IF(INDEX(tab_MinKomp[Pełnomocnik systemu / Systemvertreter],MATCH($B421,tab_MinKomp[Stanowisko / Position ],0))="n/a","n/a",AK421-INDEX(tab_MinKomp[Pełnomocnik systemu / Systemvertreter],MATCH($B421,tab_MinKomp[Stanowisko / Position ],0)))</f>
        <v>n/a</v>
      </c>
      <c r="AL422" s="295">
        <f>IF(INDEX(tab_MinKomp[Polityka Etyczna - Compliance],MATCH($B421,tab_MinKomp[Stanowisko / Position ],0))="n/a","n/a",AL421-INDEX(tab_MinKomp[Polityka Etyczna - Compliance],MATCH($B421,tab_MinKomp[Stanowisko / Position ],0)))</f>
        <v>0</v>
      </c>
      <c r="AM422" s="295" t="str">
        <f>IF(INDEX(tab_MinKomp[WDRAŻANIE NOWYCH PROJEKTÓW/ PROCEDURA CTM],MATCH($B421,tab_MinKomp[Stanowisko / Position ],0))="n/a","n/a",AM421-INDEX(tab_MinKomp[WDRAŻANIE NOWYCH PROJEKTÓW/ PROCEDURA CTM],MATCH($B421,tab_MinKomp[Stanowisko / Position ],0)))</f>
        <v>n/a</v>
      </c>
      <c r="AN422" s="295" t="str">
        <f>IF(INDEX(tab_MinKomp[KAMIENIE MILOWE MSL/PIFF],MATCH($B421,tab_MinKomp[Stanowisko / Position ],0))="n/a","n/a",AN421-INDEX(tab_MinKomp[KAMIENIE MILOWE MSL/PIFF],MATCH($B421,tab_MinKomp[Stanowisko / Position ],0)))</f>
        <v>n/a</v>
      </c>
      <c r="AO422" s="295">
        <f>IF(INDEX(tab_MinKomp[CP],MATCH($B421,tab_MinKomp[Stanowisko / Position ],0))="n/a","n/a",AO421-INDEX(tab_MinKomp[CP],MATCH($B421,tab_MinKomp[Stanowisko / Position ],0)))</f>
        <v>1</v>
      </c>
      <c r="AP422" s="295" t="str">
        <f>IF(INDEX(tab_MinKomp[FMEA],MATCH($B421,tab_MinKomp[Stanowisko / Position ],0))="n/a","n/a",AP421-INDEX(tab_MinKomp[FMEA],MATCH($B421,tab_MinKomp[Stanowisko / Position ],0)))</f>
        <v>n/a</v>
      </c>
      <c r="AQ422" s="295">
        <f>IF(INDEX(tab_MinKomp[FLOW CHART],MATCH($B421,tab_MinKomp[Stanowisko / Position ],0))="n/a","n/a",AQ421-INDEX(tab_MinKomp[FLOW CHART],MATCH($B421,tab_MinKomp[Stanowisko / Position ],0)))</f>
        <v>1</v>
      </c>
      <c r="AR422" s="295" t="str">
        <f>IF(INDEX(tab_MinKomp[APQP],MATCH($B421,tab_MinKomp[Stanowisko / Position ],0))="n/a","n/a",AR421-INDEX(tab_MinKomp[APQP],MATCH($B421,tab_MinKomp[Stanowisko / Position ],0)))</f>
        <v>n/a</v>
      </c>
      <c r="AS422" s="295" t="str">
        <f>IF(INDEX(tab_MinKomp[MSA],MATCH($B421,tab_MinKomp[Stanowisko / Position ],0))="n/a","n/a",AS421-INDEX(tab_MinKomp[MSA],MATCH($B421,tab_MinKomp[Stanowisko / Position ],0)))</f>
        <v>n/a</v>
      </c>
      <c r="AT422" s="295" t="str">
        <f>IF(INDEX(tab_MinKomp[SPC],MATCH($B421,tab_MinKomp[Stanowisko / Position ],0))="n/a","n/a",AT421-INDEX(tab_MinKomp[SPC],MATCH($B421,tab_MinKomp[Stanowisko / Position ],0)))</f>
        <v>n/a</v>
      </c>
      <c r="AU422" s="295" t="str">
        <f>IF(INDEX(tab_MinKomp[CSR (SPECYFICZNE WYMAGANIA KLIENTA)],MATCH($B421,tab_MinKomp[Stanowisko / Position ],0))="n/a","n/a",AU421-INDEX(tab_MinKomp[CSR (SPECYFICZNE WYMAGANIA KLIENTA)],MATCH($B421,tab_MinKomp[Stanowisko / Position ],0)))</f>
        <v>n/a</v>
      </c>
      <c r="AV422" s="295">
        <f>IF(INDEX(tab_MinKomp[5S],MATCH($B421,tab_MinKomp[Stanowisko / Position ],0))="n/a","n/a",AV421-INDEX(tab_MinKomp[5S],MATCH($B421,tab_MinKomp[Stanowisko / Position ],0)))</f>
        <v>0</v>
      </c>
      <c r="AW422" s="295">
        <f>IF(INDEX(tab_MinKomp[LEAN MANAGEMENT],MATCH($B421,tab_MinKomp[Stanowisko / Position ],0))="n/a","n/a",AW421-INDEX(tab_MinKomp[LEAN MANAGEMENT],MATCH($B421,tab_MinKomp[Stanowisko / Position ],0)))</f>
        <v>0</v>
      </c>
      <c r="AX422" s="295" t="str">
        <f>IF(INDEX(tab_MinKomp[5R],MATCH($B421,tab_MinKomp[Stanowisko / Position ],0))="n/a","n/a",AX421-INDEX(tab_MinKomp[5R],MATCH($B421,tab_MinKomp[Stanowisko / Position ],0)))</f>
        <v>n/a</v>
      </c>
      <c r="AY422" s="295" t="str">
        <f>IF(INDEX(tab_MinKomp[Six Sigma],MATCH($B421,tab_MinKomp[Stanowisko / Position ],0))="n/a","n/a",AY421-INDEX(tab_MinKomp[Six Sigma],MATCH($B421,tab_MinKomp[Stanowisko / Position ],0)))</f>
        <v>n/a</v>
      </c>
      <c r="AZ422" s="295" t="str">
        <f>IF(INDEX(tab_MinKomp[System BAAN / Distribution &amp; Supply Chain],MATCH($B421,tab_MinKomp[Stanowisko / Position ],0))="n/a","n/a",AZ421-INDEX(tab_MinKomp[System BAAN / Distribution &amp; Supply Chain],MATCH($B421,tab_MinKomp[Stanowisko / Position ],0)))</f>
        <v>n/a</v>
      </c>
      <c r="BA422" s="295" t="str">
        <f>IF(INDEX(tab_MinKomp[Gospodarka magazynowa / Lagerverwaltung],MATCH($B421,tab_MinKomp[Stanowisko / Position ],0))="n/a","n/a",BA421-INDEX(tab_MinKomp[Gospodarka magazynowa / Lagerverwaltung],MATCH($B421,tab_MinKomp[Stanowisko / Position ],0)))</f>
        <v>n/a</v>
      </c>
      <c r="BB422" s="295" t="str">
        <f>IF(INDEX(tab_MinKomp[Inwentaryzacja - organizacja i przebieg / Inventurprozess],MATCH($B421,tab_MinKomp[Stanowisko / Position ],0))="n/a","n/a",BB421-INDEX(tab_MinKomp[Inwentaryzacja - organizacja i przebieg / Inventurprozess],MATCH($B421,tab_MinKomp[Stanowisko / Position ],0)))</f>
        <v>n/a</v>
      </c>
      <c r="BC422" s="295" t="str">
        <f>IF(INDEX(tab_MinKomp[Organizacja dostaw / Versorgungsorganisation],MATCH($B421,tab_MinKomp[Stanowisko / Position ],0))="n/a","n/a",BC421-INDEX(tab_MinKomp[Organizacja dostaw / Versorgungsorganisation],MATCH($B421,tab_MinKomp[Stanowisko / Position ],0)))</f>
        <v>n/a</v>
      </c>
      <c r="BD422" s="295" t="str">
        <f>IF(INDEX(tab_MinKomp[Organizacja wysyłek / Organisation von Lieferungen],MATCH($B421,tab_MinKomp[Stanowisko / Position ],0))="n/a","n/a",BD421-INDEX(tab_MinKomp[Organizacja wysyłek / Organisation von Lieferungen],MATCH($B421,tab_MinKomp[Stanowisko / Position ],0)))</f>
        <v>n/a</v>
      </c>
      <c r="BE422" s="295" t="str">
        <f>IF(INDEX(tab_MinKomp[Analiza magazynowa - Program Polen.mdb / Inventuranalyse],MATCH($B421,tab_MinKomp[Stanowisko / Position ],0))="n/a","n/a",BE421-INDEX(tab_MinKomp[Analiza magazynowa - Program Polen.mdb / Inventuranalyse],MATCH($B421,tab_MinKomp[Stanowisko / Position ],0)))</f>
        <v>n/a</v>
      </c>
      <c r="BF422" s="297" t="str">
        <f>IF(INDEX(tab_MinKomp[MMOG (Materials Management Operations Guidelines)],MATCH($B421,tab_MinKomp[Stanowisko / Position ],0))="n/a","n/a",BF421-INDEX(tab_MinKomp[MMOG (Materials Management Operations Guidelines)],MATCH($B421,tab_MinKomp[Stanowisko / Position ],0)))</f>
        <v>n/a</v>
      </c>
      <c r="BG422" s="297" t="str">
        <f>IF(INDEX(tab_MinKomp[GPP],MATCH($B421,tab_MinKomp[Stanowisko / Position ],0))="n/a","n/a",BG421-INDEX(tab_MinKomp[GPP],MATCH($B421,tab_MinKomp[Stanowisko / Position ],0)))</f>
        <v>n/a</v>
      </c>
      <c r="BH422" s="297" t="str">
        <f>IF(INDEX(tab_MinKomp[AIAG (Automotive Industry Action Group)],MATCH($B421,tab_MinKomp[Stanowisko / Position ],0))="n/a","n/a",BH421-INDEX(tab_MinKomp[AIAG (Automotive Industry Action Group)],MATCH($B421,tab_MinKomp[Stanowisko / Position ],0)))</f>
        <v>n/a</v>
      </c>
      <c r="BI422" s="297" t="str">
        <f>IF(INDEX(tab_MinKomp[Super-G disputes],MATCH($B421,tab_MinKomp[Stanowisko / Position ],0))="n/a","n/a",BI421-INDEX(tab_MinKomp[Super-G disputes],MATCH($B421,tab_MinKomp[Stanowisko / Position ],0)))</f>
        <v>n/a</v>
      </c>
      <c r="BJ422" s="297" t="str">
        <f>IF(INDEX(tab_MinKomp[CMMS3/eDDL (Direct Data Link)],MATCH($B421,tab_MinKomp[Stanowisko / Position ],0))="n/a","n/a",BJ421-INDEX(tab_MinKomp[CMMS3/eDDL (Direct Data Link)],MATCH($B421,tab_MinKomp[Stanowisko / Position ],0)))</f>
        <v>n/a</v>
      </c>
      <c r="BK422" s="297" t="str">
        <f>IF(INDEX(tab_MinKomp[MP&amp;L (Material Planning and Logistics)],MATCH($B421,tab_MinKomp[Stanowisko / Position ],0))="n/a","n/a",BK421-INDEX(tab_MinKomp[MP&amp;L (Material Planning and Logistics)],MATCH($B421,tab_MinKomp[Stanowisko / Position ],0)))</f>
        <v>n/a</v>
      </c>
      <c r="BL422" s="297" t="str">
        <f>IF(INDEX(tab_MinKomp[Supplier delivery rating],MATCH($B421,tab_MinKomp[Stanowisko / Position ],0))="n/a","n/a",BL421-INDEX(tab_MinKomp[Supplier delivery rating],MATCH($B421,tab_MinKomp[Stanowisko / Position ],0)))</f>
        <v>n/a</v>
      </c>
      <c r="BM422" s="295" t="str">
        <f>IF(INDEX(tab_MinKomp[Planowanie produkcji / Produktionsplanung],MATCH($B421,tab_MinKomp[Stanowisko / Position ],0))="n/a","n/a",BM421-INDEX(tab_MinKomp[Planowanie produkcji / Produktionsplanung],MATCH($B421,tab_MinKomp[Stanowisko / Position ],0)))</f>
        <v>n/a</v>
      </c>
      <c r="BN422" s="295" t="str">
        <f>IF(INDEX(tab_MinKomp[Planowanie produkcji / Produktionsplanung],MATCH($B421,tab_MinKomp[Stanowisko / Position ],0))="n/a","n/a",BN421-INDEX(tab_MinKomp[Planowanie produkcji / Produktionsplanung],MATCH($B421,tab_MinKomp[Stanowisko / Position ],0)))</f>
        <v>n/a</v>
      </c>
      <c r="BO422" s="295" t="str">
        <f>IF(INDEX(tab_MinKomp[Planowanie produkcji / Produktionsplanung],MATCH($B421,tab_MinKomp[Stanowisko / Position ],0))="n/a","n/a",BO421-INDEX(tab_MinKomp[Planowanie produkcji / Produktionsplanung],MATCH($B421,tab_MinKomp[Stanowisko / Position ],0)))</f>
        <v>n/a</v>
      </c>
      <c r="BP422" s="295" t="str">
        <f>IF(INDEX(tab_MinKomp[Planowanie produkcji / Produktionsplanung],MATCH($B421,tab_MinKomp[Stanowisko / Position ],0))="n/a","n/a",BP421-INDEX(tab_MinKomp[Planowanie produkcji / Produktionsplanung],MATCH($B421,tab_MinKomp[Stanowisko / Position ],0)))</f>
        <v>n/a</v>
      </c>
      <c r="BQ422" s="295" t="s">
        <v>248</v>
      </c>
      <c r="BR422" s="295" t="str">
        <f>IF(INDEX(tab_MinKomp[Planowanie produkcji / Produktionsplanung],MATCH($B421,tab_MinKomp[Stanowisko / Position ],0))="n/a","n/a",BR421-INDEX(tab_MinKomp[Planowanie produkcji / Produktionsplanung],MATCH($B421,tab_MinKomp[Stanowisko / Position ],0)))</f>
        <v>n/a</v>
      </c>
      <c r="BS422" s="295">
        <f>IF(INDEX(tab_MinKomp[Obsługa maszyn Novapax / Novapax Maschinenbedienung],MATCH($B421,tab_MinKomp[Stanowisko / Position ],0))="n/a","n/a",BS421-INDEX(tab_MinKomp[Obsługa maszyn Novapax / Novapax Maschinenbedienung],MATCH($B421,tab_MinKomp[Stanowisko / Position ],0)))</f>
        <v>0</v>
      </c>
      <c r="BT422" s="295" t="str">
        <f>IF(INDEX(tab_MinKomp[Planowanie produkcji / Produktionsplanung],MATCH($B421,tab_MinKomp[Stanowisko / Position ],0))="n/a","n/a",BT421-INDEX(tab_MinKomp[Planowanie produkcji / Produktionsplanung],MATCH($B421,tab_MinKomp[Stanowisko / Position ],0)))</f>
        <v>n/a</v>
      </c>
      <c r="BU422" s="295">
        <f>IF(INDEX(tab_MinKomp[Obsługa maszyn Novapax / Novapax Maschinenbedienung],MATCH($B421,tab_MinKomp[Stanowisko / Position ],0))="n/a","n/a",BU421-INDEX(tab_MinKomp[Obsługa maszyn Novapax / Novapax Maschinenbedienung],MATCH($B421,tab_MinKomp[Stanowisko / Position ],0)))</f>
        <v>0</v>
      </c>
      <c r="BV422" s="295" t="str">
        <f>IF(INDEX(tab_MinKomp[Planowanie produkcji / Produktionsplanung],MATCH($B421,tab_MinKomp[Stanowisko / Position ],0))="n/a","n/a",BV421-INDEX(tab_MinKomp[Planowanie produkcji / Produktionsplanung],MATCH($B421,tab_MinKomp[Stanowisko / Position ],0)))</f>
        <v>n/a</v>
      </c>
      <c r="BW422" s="295">
        <f>IF(INDEX(tab_MinKomp[Obsługa maszyn Novapax / Novapax Maschinenbedienung],MATCH($B421,tab_MinKomp[Stanowisko / Position ],0))="n/a","n/a",BW421-INDEX(tab_MinKomp[Obsługa maszyn Novapax / Novapax Maschinenbedienung],MATCH($B421,tab_MinKomp[Stanowisko / Position ],0)))</f>
        <v>0</v>
      </c>
      <c r="BX422" s="295">
        <f>IF(INDEX(tab_MinKomp[Obsługa maszyn Novapax / Novapax Maschinenbedienung],MATCH($B421,tab_MinKomp[Stanowisko / Position ],0))="n/a","n/a",BX421-INDEX(tab_MinKomp[Obsługa maszyn Novapax / Novapax Maschinenbedienung],MATCH($B421,tab_MinKomp[Stanowisko / Position ],0)))</f>
        <v>0</v>
      </c>
      <c r="BY422" s="295" t="str">
        <f>IF(INDEX(tab_MinKomp[Obsługa maszyn Engel / Engel Maschinenbedienung],MATCH($B421,tab_MinKomp[Stanowisko / Position ],0))="n/a","n/a",BY421-INDEX(tab_MinKomp[Obsługa maszyn Engel / Engel Maschinenbedienung],MATCH($B421,tab_MinKomp[Stanowisko / Position ],0)))</f>
        <v>n/a</v>
      </c>
      <c r="BZ422" s="295">
        <f>IF(INDEX(tab_MinKomp[Obsługa maszyn Novapax / Novapax Maschinenbedienung],MATCH($B421,tab_MinKomp[Stanowisko / Position ],0))="n/a","n/a",BZ421-INDEX(tab_MinKomp[Obsługa maszyn Novapax / Novapax Maschinenbedienung],MATCH($B421,tab_MinKomp[Stanowisko / Position ],0)))</f>
        <v>-1</v>
      </c>
      <c r="CA422" s="295" t="str">
        <f>IF(INDEX(tab_MinKomp[Obsługa maszyn KVT / KVT Maschinenbedienung],MATCH($B421,tab_MinKomp[Stanowisko / Position ],0))="n/a","n/a",CA421-INDEX(tab_MinKomp[Obsługa maszyn KVT / KVT Maschinenbedienung],MATCH($B421,tab_MinKomp[Stanowisko / Position ],0)))</f>
        <v>n/a</v>
      </c>
      <c r="CB422" s="295">
        <f>IF(INDEX(tab_MinKomp[Obsługa maszyn Novapax / Novapax Maschinenbedienung],MATCH($B421,tab_MinKomp[Stanowisko / Position ],0))="n/a","n/a",CB421-INDEX(tab_MinKomp[Obsługa maszyn Novapax / Novapax Maschinenbedienung],MATCH($B421,tab_MinKomp[Stanowisko / Position ],0)))</f>
        <v>-1</v>
      </c>
      <c r="CC422" s="295" t="str">
        <f>IF(INDEX(tab_MinKomp[Obsługa maszyn Branson / Branson Maschinenbedienung],MATCH($B421,tab_MinKomp[Stanowisko / Position ],0))="n/a","n/a",CC421-INDEX(tab_MinKomp[Obsługa maszyn Branson / Branson Maschinenbedienung],MATCH($B421,tab_MinKomp[Stanowisko / Position ],0)))</f>
        <v>n/a</v>
      </c>
      <c r="CD422" s="295">
        <f>IF(INDEX(tab_MinKomp[Obsługa maszyn Novapax / Novapax Maschinenbedienung],MATCH($B421,tab_MinKomp[Stanowisko / Position ],0))="n/a","n/a",CD421-INDEX(tab_MinKomp[Obsługa maszyn Novapax / Novapax Maschinenbedienung],MATCH($B421,tab_MinKomp[Stanowisko / Position ],0)))</f>
        <v>-1</v>
      </c>
      <c r="CE422" s="295">
        <f>IF(INDEX(tab_MinKomp[Obsługa maszyn Novapax / Novapax Maschinenbedienung],MATCH($B421,tab_MinKomp[Stanowisko / Position ],0))="n/a","n/a",CE421-INDEX(tab_MinKomp[Obsługa maszyn Novapax / Novapax Maschinenbedienung],MATCH($B421,tab_MinKomp[Stanowisko / Position ],0)))</f>
        <v>0</v>
      </c>
      <c r="CF422" s="295">
        <f>IF(INDEX(tab_MinKomp[Obsługa maszyn Novapax / Novapax Maschinenbedienung],MATCH($B421,tab_MinKomp[Stanowisko / Position ],0))="n/a","n/a",CF421-INDEX(tab_MinKomp[Obsługa maszyn Novapax / Novapax Maschinenbedienung],MATCH($B421,tab_MinKomp[Stanowisko / Position ],0)))</f>
        <v>-1</v>
      </c>
      <c r="CG422" s="295">
        <v>0</v>
      </c>
      <c r="CH422" s="295" t="str">
        <f>IF(INDEX(tab_MinKomp[Wymagania VDA 6.5 Product / Forderungen],MATCH($B421,tab_MinKomp[Stanowisko / Position ],0))="n/a","n/a",CH421-INDEX(tab_MinKomp[Wymagania VDA 6.5 Product / Forderungen],MATCH($B421,tab_MinKomp[Stanowisko / Position ],0)))</f>
        <v>n/a</v>
      </c>
      <c r="CI422" s="295" t="str">
        <f>IF(INDEX(tab_MinKomp[Wymagania VDA 6.5 Product / Forderungen],MATCH($B421,tab_MinKomp[Stanowisko / Position ],0))="n/a","n/a",CI421-INDEX(tab_MinKomp[Wymagania VDA 6.5 Product / Forderungen],MATCH($B421,tab_MinKomp[Stanowisko / Position ],0)))</f>
        <v>n/a</v>
      </c>
      <c r="CJ422" s="295" t="str">
        <f>IF(INDEX(tab_MinKomp[Wymagania VDA 6.5 Product / Forderungen],MATCH($B421,tab_MinKomp[Stanowisko / Position ],0))="n/a","n/a",CJ421-INDEX(tab_MinKomp[Wymagania VDA 6.5 Product / Forderungen],MATCH($B421,tab_MinKomp[Stanowisko / Position ],0)))</f>
        <v>n/a</v>
      </c>
      <c r="CK422" s="295" t="str">
        <f>IF(INDEX(tab_MinKomp[Wymagania VDA 6.5 Product / Forderungen],MATCH($B421,tab_MinKomp[Stanowisko / Position ],0))="n/a","n/a",CK421-INDEX(tab_MinKomp[Wymagania VDA 6.5 Product / Forderungen],MATCH($B421,tab_MinKomp[Stanowisko / Position ],0)))</f>
        <v>n/a</v>
      </c>
      <c r="CL422" s="295" t="str">
        <f>IF(INDEX(tab_MinKomp[Wymagania VDA 6.5 Product / Forderungen],MATCH($B421,tab_MinKomp[Stanowisko / Position ],0))="n/a","n/a",CL421-INDEX(tab_MinKomp[Wymagania VDA 6.5 Product / Forderungen],MATCH($B421,tab_MinKomp[Stanowisko / Position ],0)))</f>
        <v>n/a</v>
      </c>
      <c r="CM422" s="295" t="str">
        <f>IF(INDEX(tab_MinKomp[Informatyka ogólna (techniczne i systemowe) / Allgemeine IT (Technik und System)],MATCH($B421,tab_MinKomp[Stanowisko / Position ],0))="n/a","n/a",CM421-INDEX(tab_MinKomp[Informatyka ogólna (techniczne i systemowe) / Allgemeine IT (Technik und System)],MATCH($B421,tab_MinKomp[Stanowisko / Position ],0)))</f>
        <v>n/a</v>
      </c>
      <c r="CN422" s="295" t="str">
        <f>IF(INDEX(tab_MinKomp[Sieci komputerowe / Computernetzwerke],MATCH($B421,tab_MinKomp[Stanowisko / Position ],0))="n/a","n/a",CN421-INDEX(tab_MinKomp[Sieci komputerowe / Computernetzwerke],MATCH($B421,tab_MinKomp[Stanowisko / Position ],0)))</f>
        <v>n/a</v>
      </c>
      <c r="CO422" s="295" t="str">
        <f>IF(INDEX(tab_MinKomp[Hardware (komputery PC, drukarki biurowe i etykietowe, telefonia stacjonarna i mobilna) (PC, Drucker, Telefpne, Handys)],MATCH($B421,tab_MinKomp[Stanowisko / Position ],0))="n/a","n/a",CO421-INDEX(tab_MinKomp[Hardware (komputery PC, drukarki biurowe i etykietowe, telefonia stacjonarna i mobilna) (PC, Drucker, Telefpne, Handys)],MATCH($B421,tab_MinKomp[Stanowisko / Position ],0)))</f>
        <v>n/a</v>
      </c>
      <c r="CP422" s="295" t="str">
        <f>IF(INDEX(tab_MinKomp[Software &amp; Systems (MS Office, MS Remote Desktop)],MATCH($B421,tab_MinKomp[Stanowisko / Position ],0))="n/a","n/a",CP421-INDEX(tab_MinKomp[Software &amp; Systems (MS Office, MS Remote Desktop)],MATCH($B421,tab_MinKomp[Stanowisko / Position ],0)))</f>
        <v>n/a</v>
      </c>
      <c r="CQ422" s="295" t="str">
        <f>IF(INDEX(tab_MinKomp[Programowanie obiektowe (PHP) / Objektprogrammierung],MATCH($B421,tab_MinKomp[Stanowisko / Position ],0))="n/a","n/a",CQ421-INDEX(tab_MinKomp[Programowanie obiektowe (PHP) / Objektprogrammierung],MATCH($B421,tab_MinKomp[Stanowisko / Position ],0)))</f>
        <v>n/a</v>
      </c>
      <c r="CR422" s="295" t="str">
        <f>IF(INDEX(tab_MinKomp[Scrum],MATCH($B421,tab_MinKomp[Stanowisko / Position ],0))="n/a","n/a",CR421-INDEX(tab_MinKomp[Scrum],MATCH($B421,tab_MinKomp[Stanowisko / Position ],0)))</f>
        <v>n/a</v>
      </c>
      <c r="CS422" s="295" t="str">
        <f>IF(INDEX(tab_MinKomp[SQL (MySQL)],MATCH($B421,tab_MinKomp[Stanowisko / Position ],0))="n/a","n/a",CS421-INDEX(tab_MinKomp[SQL (MySQL)],MATCH($B421,tab_MinKomp[Stanowisko / Position ],0)))</f>
        <v>n/a</v>
      </c>
      <c r="CT422" s="295" t="str">
        <f>IF(INDEX(tab_MinKomp[Javascript],MATCH($B421,tab_MinKomp[Stanowisko / Position ],0))="n/a","n/a",CT421-INDEX(tab_MinKomp[Javascript],MATCH($B421,tab_MinKomp[Stanowisko / Position ],0)))</f>
        <v>n/a</v>
      </c>
      <c r="CU422" s="295" t="str">
        <f>IF(INDEX(tab_MinKomp[Joomla],MATCH($B421,tab_MinKomp[Stanowisko / Position ],0))="n/a","n/a",CU421-INDEX(tab_MinKomp[Joomla],MATCH($B421,tab_MinKomp[Stanowisko / Position ],0)))</f>
        <v>n/a</v>
      </c>
      <c r="CV422" s="295" t="str">
        <f>IF(INDEX(tab_MinKomp[Bash],MATCH($B421,tab_MinKomp[Stanowisko / Position ],0))="n/a","n/a",CV421-INDEX(tab_MinKomp[Bash],MATCH($B421,tab_MinKomp[Stanowisko / Position ],0)))</f>
        <v>n/a</v>
      </c>
      <c r="CW422" s="295">
        <f>IF(INDEX(tab_MinKomp[Systemy MES (HYDRA / SFMS)],MATCH($B421,tab_MinKomp[Stanowisko / Position ],0))="n/a","n/a",CW421-INDEX(tab_MinKomp[Systemy MES (HYDRA / SFMS)],MATCH($B421,tab_MinKomp[Stanowisko / Position ],0)))</f>
        <v>0</v>
      </c>
      <c r="CX422" s="295" t="str">
        <f>IF(INDEX(tab_MinKomp[HTML / CSS],MATCH($B421,tab_MinKomp[Stanowisko / Position ],0))="n/a","n/a",CX421-INDEX(tab_MinKomp[HTML / CSS],MATCH($B421,tab_MinKomp[Stanowisko / Position ],0)))</f>
        <v>n/a</v>
      </c>
      <c r="CY422" s="295" t="str">
        <f>IF(INDEX(tab_MinKomp[SYSTEM PR],MATCH($B421,tab_MinKomp[Stanowisko / Position ],0))="n/a","n/a",CY421-INDEX(tab_MinKomp[SYSTEM PR],MATCH($B421,tab_MinKomp[Stanowisko / Position ],0)))</f>
        <v>n/a</v>
      </c>
      <c r="CZ422" s="295" t="str">
        <f>IF(INDEX(tab_MinKomp[System Einkauf XP / EBA],MATCH($B421,tab_MinKomp[Stanowisko / Position ],0))="n/a","n/a",CZ421-INDEX(tab_MinKomp[System Einkauf XP / EBA],MATCH($B421,tab_MinKomp[Stanowisko / Position ],0)))</f>
        <v>n/a</v>
      </c>
      <c r="DA422" s="295" t="str">
        <f>IF(INDEX(tab_MinKomp[Techniki negocjacyjne / Verhandlungstechniken],MATCH($B421,tab_MinKomp[Stanowisko / Position ],0))="n/a","n/a",DA421-INDEX(tab_MinKomp[Techniki negocjacyjne / Verhandlungstechniken],MATCH($B421,tab_MinKomp[Stanowisko / Position ],0)))</f>
        <v>n/a</v>
      </c>
      <c r="DB422" s="295" t="str">
        <f>IF(INDEX(tab_MinKomp[Znajomość rynku branżowego / Kenntnis des Industrie Marktes],MATCH($B421,tab_MinKomp[Stanowisko / Position ],0))="n/a","n/a",DB421-INDEX(tab_MinKomp[Znajomość rynku branżowego / Kenntnis des Industrie Marktes],MATCH($B421,tab_MinKomp[Stanowisko / Position ],0)))</f>
        <v>n/a</v>
      </c>
      <c r="DC422" s="295" t="str">
        <f>IF(INDEX(tab_MinKomp[SUPPLIER MANAGEMENT],MATCH($B421,tab_MinKomp[Stanowisko / Position ],0))="n/a","n/a",DC421-INDEX(tab_MinKomp[SUPPLIER MANAGEMENT],MATCH($B421,tab_MinKomp[Stanowisko / Position ],0)))</f>
        <v>n/a</v>
      </c>
      <c r="DD422" s="295" t="str">
        <f>IF(INDEX(tab_MinKomp[SUPPLIER MANAGEMENT],MATCH($B421,tab_MinKomp[Stanowisko / Position ],0))="n/a","n/a",DD421-INDEX(tab_MinKomp[SUPPLIER MANAGEMENT],MATCH($B421,tab_MinKomp[Stanowisko / Position ],0)))</f>
        <v>n/a</v>
      </c>
      <c r="DE422" s="295" t="str">
        <f>IF(INDEX(tab_MinKomp[SUPPLIER MANAGEMENT],MATCH($B421,tab_MinKomp[Stanowisko / Position ],0))="n/a","n/a",DE421-INDEX(tab_MinKomp[SUPPLIER MANAGEMENT],MATCH($B421,tab_MinKomp[Stanowisko / Position ],0)))</f>
        <v>n/a</v>
      </c>
      <c r="DF422" s="295">
        <f>IF(INDEX(tab_MinKomp[LEAN MANAGEMENT],MATCH($B421,tab_MinKomp[Stanowisko / Position ],0))="n/a","n/a",DF421-INDEX(tab_MinKomp[LEAN MANAGEMENT],MATCH($B421,tab_MinKomp[Stanowisko / Position ],0)))</f>
        <v>0</v>
      </c>
      <c r="DG422" s="295" t="str">
        <f>IF(INDEX(tab_MinKomp[PPAP/PSW],MATCH($B421,tab_MinKomp[Stanowisko / Position ],0))="n/a","n/a",DG421-INDEX(tab_MinKomp[PPAP/PSW],MATCH($B421,tab_MinKomp[Stanowisko / Position ],0)))</f>
        <v>n/a</v>
      </c>
      <c r="DH422" s="295" t="str">
        <f>IF(INDEX(tab_MinKomp[SUPPLIER MANAGEMENT],MATCH($B421,tab_MinKomp[Stanowisko / Position ],0))="n/a","n/a",DH421-INDEX(tab_MinKomp[SUPPLIER MANAGEMENT],MATCH($B421,tab_MinKomp[Stanowisko / Position ],0)))</f>
        <v>n/a</v>
      </c>
      <c r="DI422" s="295" t="str">
        <f>IF(INDEX(tab_MinKomp[OBSŁUGA PORTALI KLIENTA / Kundenportale],MATCH($B421,tab_MinKomp[Stanowisko / Position ],0))="n/a","n/a",DI421-INDEX(tab_MinKomp[OBSŁUGA PORTALI KLIENTA / Kundenportale],MATCH($B421,tab_MinKomp[Stanowisko / Position ],0)))</f>
        <v>n/a</v>
      </c>
      <c r="DJ422" s="295" t="str">
        <f>IF(INDEX(tab_MinKomp[Obsługa systemu BABTECQ / BABTECQ System],MATCH($B421,tab_MinKomp[Stanowisko / Position ],0))="n/a","n/a",DJ421-INDEX(tab_MinKomp[Obsługa systemu BABTECQ / BABTECQ System],MATCH($B421,tab_MinKomp[Stanowisko / Position ],0)))</f>
        <v>n/a</v>
      </c>
      <c r="DK422" s="295" t="str">
        <f>IF(INDEX(tab_MinKomp[Rysunek techniczny / technische Zeichnung],MATCH($B421,tab_MinKomp[Stanowisko / Position ],0))="n/a","n/a",DK421-INDEX(tab_MinKomp[Rysunek techniczny / technische Zeichnung],MATCH($B421,tab_MinKomp[Stanowisko / Position ],0)))</f>
        <v>n/a</v>
      </c>
      <c r="DL422" s="295" t="str">
        <f>IF(INDEX(tab_MinKomp[Kalibracja / Kalibrierung],MATCH($B421,tab_MinKomp[Stanowisko / Position ],0))="n/a","n/a",DL421-INDEX(tab_MinKomp[Kalibracja / Kalibrierung],MATCH($B421,tab_MinKomp[Stanowisko / Position ],0)))</f>
        <v>n/a</v>
      </c>
      <c r="DM422" s="295" t="str">
        <f>IF(INDEX(tab_MinKomp[Rekwalifikacja / Requalifizierung],MATCH($B421,tab_MinKomp[Stanowisko / Position ],0))="n/a","n/a",DM421-INDEX(tab_MinKomp[Rekwalifikacja / Requalifizierung],MATCH($B421,tab_MinKomp[Stanowisko / Position ],0)))</f>
        <v>n/a</v>
      </c>
      <c r="DN422" s="297" t="str">
        <f>IF(INDEX(tab_MinKomp[Testy czystości / Reinheitstests],MATCH($B421,tab_MinKomp[Stanowisko / Position ],0))="n/a","n/a",DN421-INDEX(tab_MinKomp[Testy czystości / Reinheitstests],MATCH($B421,tab_MinKomp[Stanowisko / Position ],0)))</f>
        <v>n/a</v>
      </c>
      <c r="DO422" s="297" t="str">
        <f>IF(INDEX(tab_MinKomp[Testy czystości / Reinheitstests],MATCH($B421,tab_MinKomp[Stanowisko / Position ],0))="n/a","n/a",DO421-INDEX(tab_MinKomp[Testy czystości / Reinheitstests],MATCH($B421,tab_MinKomp[Stanowisko / Position ],0)))</f>
        <v>n/a</v>
      </c>
      <c r="DP422" s="297" t="str">
        <f>IF(INDEX(tab_MinKomp[Testy czystości / Reinheitstests],MATCH($B421,tab_MinKomp[Stanowisko / Position ],0))="n/a","n/a",DP421-INDEX(tab_MinKomp[Testy czystości / Reinheitstests],MATCH($B421,tab_MinKomp[Stanowisko / Position ],0)))</f>
        <v>n/a</v>
      </c>
      <c r="DQ422" s="297" t="str">
        <f>IF(INDEX(tab_MinKomp[Testy czystości / Reinheitstests],MATCH($B421,tab_MinKomp[Stanowisko / Position ],0))="n/a","n/a",DQ421-INDEX(tab_MinKomp[Testy czystości / Reinheitstests],MATCH($B421,tab_MinKomp[Stanowisko / Position ],0)))</f>
        <v>n/a</v>
      </c>
      <c r="DR422" s="297" t="str">
        <f>IF(INDEX(tab_MinKomp[Testy czystości / Reinheitstests],MATCH($B421,tab_MinKomp[Stanowisko / Position ],0))="n/a","n/a",DR421-INDEX(tab_MinKomp[Testy czystości / Reinheitstests],MATCH($B421,tab_MinKomp[Stanowisko / Position ],0)))</f>
        <v>n/a</v>
      </c>
      <c r="DS422" s="297" t="str">
        <f>IF(INDEX(tab_MinKomp[Testy czystości / Reinheitstests],MATCH($B421,tab_MinKomp[Stanowisko / Position ],0))="n/a","n/a",DS421-INDEX(tab_MinKomp[Testy czystości / Reinheitstests],MATCH($B421,tab_MinKomp[Stanowisko / Position ],0)))</f>
        <v>n/a</v>
      </c>
      <c r="DT422" s="295" t="str">
        <f>IF(INDEX(tab_MinKomp[SUPPLIER MANAGEMENT],MATCH($B421,tab_MinKomp[Stanowisko / Position ],0))="n/a","n/a",DT421-INDEX(tab_MinKomp[SUPPLIER MANAGEMENT],MATCH($B421,tab_MinKomp[Stanowisko / Position ],0)))</f>
        <v>n/a</v>
      </c>
      <c r="DU422" s="297" t="str">
        <f>IF(INDEX(tab_MinKomp[Testy czystości / Reinheitstests],MATCH($B421,tab_MinKomp[Stanowisko / Position ],0))="n/a","n/a",DU421-INDEX(tab_MinKomp[Testy czystości / Reinheitstests],MATCH($B421,tab_MinKomp[Stanowisko / Position ],0)))</f>
        <v>n/a</v>
      </c>
      <c r="DV422" s="297" t="str">
        <f>IF(INDEX(tab_MinKomp[Testy czystości / Reinheitstests],MATCH($B421,tab_MinKomp[Stanowisko / Position ],0))="n/a","n/a",DV421-INDEX(tab_MinKomp[Testy czystości / Reinheitstests],MATCH($B421,tab_MinKomp[Stanowisko / Position ],0)))</f>
        <v>n/a</v>
      </c>
      <c r="DW422" s="297" t="str">
        <f>IF(INDEX(tab_MinKomp[Testy czystości / Reinheitstests],MATCH($B421,tab_MinKomp[Stanowisko / Position ],0))="n/a","n/a",DW421-INDEX(tab_MinKomp[Testy czystości / Reinheitstests],MATCH($B421,tab_MinKomp[Stanowisko / Position ],0)))</f>
        <v>n/a</v>
      </c>
      <c r="DX422" s="297" t="str">
        <f>IF(INDEX(tab_MinKomp[Testy czystości / Reinheitstests],MATCH($B421,tab_MinKomp[Stanowisko / Position ],0))="n/a","n/a",DX421-INDEX(tab_MinKomp[Testy czystości / Reinheitstests],MATCH($B421,tab_MinKomp[Stanowisko / Position ],0)))</f>
        <v>n/a</v>
      </c>
      <c r="DY422" s="297" t="str">
        <f>IF(INDEX(tab_MinKomp[Testy czystości / Reinheitstests],MATCH($B421,tab_MinKomp[Stanowisko / Position ],0))="n/a","n/a",DY421-INDEX(tab_MinKomp[Testy czystości / Reinheitstests],MATCH($B421,tab_MinKomp[Stanowisko / Position ],0)))</f>
        <v>n/a</v>
      </c>
      <c r="DZ422" s="297" t="str">
        <f>IF(INDEX(tab_MinKomp[Testy czystości / Reinheitstests],MATCH($B421,tab_MinKomp[Stanowisko / Position ],0))="n/a","n/a",DZ421-INDEX(tab_MinKomp[Testy czystości / Reinheitstests],MATCH($B421,tab_MinKomp[Stanowisko / Position ],0)))</f>
        <v>n/a</v>
      </c>
      <c r="EA422" s="295" t="str">
        <f>IF(INDEX(tab_MinKomp[SUPPLIER MANAGEMENT],MATCH($B421,tab_MinKomp[Stanowisko / Position ],0))="n/a","n/a",EA421-INDEX(tab_MinKomp[SUPPLIER MANAGEMENT],MATCH($B421,tab_MinKomp[Stanowisko / Position ],0)))</f>
        <v>n/a</v>
      </c>
      <c r="EB422" s="297" t="str">
        <f>IF(INDEX(tab_MinKomp[Testy czystości / Reinheitstests],MATCH($B421,tab_MinKomp[Stanowisko / Position ],0))="n/a","n/a",EB421-INDEX(tab_MinKomp[Testy czystości / Reinheitstests],MATCH($B421,tab_MinKomp[Stanowisko / Position ],0)))</f>
        <v>n/a</v>
      </c>
      <c r="EC422" s="297" t="str">
        <f>IF(INDEX(tab_MinKomp[Testy czystości / Reinheitstests],MATCH($B421,tab_MinKomp[Stanowisko / Position ],0))="n/a","n/a",EC421-INDEX(tab_MinKomp[Testy czystości / Reinheitstests],MATCH($B421,tab_MinKomp[Stanowisko / Position ],0)))</f>
        <v>n/a</v>
      </c>
      <c r="ED422" s="297" t="str">
        <f>IF(INDEX(tab_MinKomp[Testy czystości / Reinheitstests],MATCH($B421,tab_MinKomp[Stanowisko / Position ],0))="n/a","n/a",ED421-INDEX(tab_MinKomp[Testy czystości / Reinheitstests],MATCH($B421,tab_MinKomp[Stanowisko / Position ],0)))</f>
        <v>n/a</v>
      </c>
      <c r="EE422" s="297" t="str">
        <f>IF(INDEX(tab_MinKomp[Testy czystości / Reinheitstests],MATCH($B421,tab_MinKomp[Stanowisko / Position ],0))="n/a","n/a",EE421-INDEX(tab_MinKomp[Testy czystości / Reinheitstests],MATCH($B421,tab_MinKomp[Stanowisko / Position ],0)))</f>
        <v>n/a</v>
      </c>
      <c r="EF422" s="297" t="str">
        <f>IF(INDEX(tab_MinKomp[Testy czystości / Reinheitstests],MATCH($B421,tab_MinKomp[Stanowisko / Position ],0))="n/a","n/a",EF421-INDEX(tab_MinKomp[Testy czystości / Reinheitstests],MATCH($B421,tab_MinKomp[Stanowisko / Position ],0)))</f>
        <v>n/a</v>
      </c>
      <c r="EG422" s="297" t="str">
        <f>IF(INDEX(tab_MinKomp[Testy czystości / Reinheitstests],MATCH($B421,tab_MinKomp[Stanowisko / Position ],0))="n/a","n/a",EG421-INDEX(tab_MinKomp[Testy czystości / Reinheitstests],MATCH($B421,tab_MinKomp[Stanowisko / Position ],0)))</f>
        <v>n/a</v>
      </c>
      <c r="EH422" s="297" t="str">
        <f>IF(INDEX(tab_MinKomp[Testy czystości / Reinheitstests],MATCH($B421,tab_MinKomp[Stanowisko / Position ],0))="n/a","n/a",EH421-INDEX(tab_MinKomp[Testy czystości / Reinheitstests],MATCH($B421,tab_MinKomp[Stanowisko / Position ],0)))</f>
        <v>n/a</v>
      </c>
      <c r="EI422" s="297" t="str">
        <f>IF(INDEX(tab_MinKomp[Testy czystości / Reinheitstests],MATCH($B421,tab_MinKomp[Stanowisko / Position ],0))="n/a","n/a",EI421-INDEX(tab_MinKomp[Testy czystości / Reinheitstests],MATCH($B421,tab_MinKomp[Stanowisko / Position ],0)))</f>
        <v>n/a</v>
      </c>
      <c r="EJ422" s="297" t="str">
        <f>IF(INDEX(tab_MinKomp[Testy czystości / Reinheitstests],MATCH($B421,tab_MinKomp[Stanowisko / Position ],0))="n/a","n/a",EJ421-INDEX(tab_MinKomp[Testy czystości / Reinheitstests],MATCH($B421,tab_MinKomp[Stanowisko / Position ],0)))</f>
        <v>n/a</v>
      </c>
      <c r="EK422" s="297" t="str">
        <f>IF(INDEX(tab_MinKomp[Testy czystości / Reinheitstests],MATCH($B421,tab_MinKomp[Stanowisko / Position ],0))="n/a","n/a",EK421-INDEX(tab_MinKomp[Testy czystości / Reinheitstests],MATCH($B421,tab_MinKomp[Stanowisko / Position ],0)))</f>
        <v>n/a</v>
      </c>
      <c r="EL422" s="297" t="str">
        <f>IF(INDEX(tab_MinKomp[Testy czystości / Reinheitstests],MATCH($B421,tab_MinKomp[Stanowisko / Position ],0))="n/a","n/a",EL421-INDEX(tab_MinKomp[Testy czystości / Reinheitstests],MATCH($B421,tab_MinKomp[Stanowisko / Position ],0)))</f>
        <v>n/a</v>
      </c>
      <c r="EM422" s="297" t="str">
        <f>IF(INDEX(tab_MinKomp[Testy czystości / Reinheitstests],MATCH($B421,tab_MinKomp[Stanowisko / Position ],0))="n/a","n/a",EM421-INDEX(tab_MinKomp[Testy czystości / Reinheitstests],MATCH($B421,tab_MinKomp[Stanowisko / Position ],0)))</f>
        <v>n/a</v>
      </c>
      <c r="EN422" s="297" t="str">
        <f>IF(INDEX(tab_MinKomp[Testy czystości / Reinheitstests],MATCH($B421,tab_MinKomp[Stanowisko / Position ],0))="n/a","n/a",EN421-INDEX(tab_MinKomp[Testy czystości / Reinheitstests],MATCH($B421,tab_MinKomp[Stanowisko / Position ],0)))</f>
        <v>n/a</v>
      </c>
      <c r="EO422" s="295" t="str">
        <f>IF(INDEX(tab_MinKomp[Konserwacja Rep],MATCH($B421,tab_MinKomp[Stanowisko / Position ],0))="n/a","n/a",EO421-INDEX(tab_MinKomp[Konserwacja Rep],MATCH($B421,tab_MinKomp[Stanowisko / Position ],0)))</f>
        <v>n/a</v>
      </c>
      <c r="EP422" s="295" t="str">
        <f>IF(INDEX(tab_MinKomp[[Konserwacja Engel ]],MATCH($B421,tab_MinKomp[Stanowisko / Position ],0))="n/a","n/a",EP421-INDEX(tab_MinKomp[[Konserwacja Engel ]],MATCH($B421,tab_MinKomp[Stanowisko / Position ],0)))</f>
        <v>n/a</v>
      </c>
      <c r="EQ422" s="295" t="str">
        <f>IF(INDEX(tab_MinKomp[Konserwacja B 50],MATCH($B421,tab_MinKomp[Stanowisko / Position ],0))="n/a","n/a",EQ421-INDEX(tab_MinKomp[Konserwacja B 50],MATCH($B421,tab_MinKomp[Stanowisko / Position ],0)))</f>
        <v>n/a</v>
      </c>
      <c r="ER422" s="295" t="str">
        <f>IF(INDEX(tab_MinKomp[[Konserwacja EOL ]],MATCH($B421,tab_MinKomp[Stanowisko / Position ],0))="n/a","n/a",ER421-INDEX(tab_MinKomp[[Konserwacja EOL ]],MATCH($B421,tab_MinKomp[Stanowisko / Position ],0)))</f>
        <v>n/a</v>
      </c>
      <c r="ES422" s="295" t="str">
        <f>IF(INDEX(tab_MinKomp[Konserwacja Branson],MATCH($B421,tab_MinKomp[Stanowisko / Position ],0))="n/a","n/a",ES421-INDEX(tab_MinKomp[Konserwacja Branson],MATCH($B421,tab_MinKomp[Stanowisko / Position ],0)))</f>
        <v>n/a</v>
      </c>
      <c r="ET422" s="295" t="str">
        <f>IF(INDEX(tab_MinKomp[Konserwacja coolery],MATCH($B421,tab_MinKomp[Stanowisko / Position ],0))="n/a","n/a",ET421-INDEX(tab_MinKomp[Konserwacja coolery],MATCH($B421,tab_MinKomp[Stanowisko / Position ],0)))</f>
        <v>n/a</v>
      </c>
      <c r="EU422" s="295" t="str">
        <f>IF(INDEX(tab_MinKomp[Konserwacja piecy],MATCH($B421,tab_MinKomp[Stanowisko / Position ],0))="n/a","n/a",EU421-INDEX(tab_MinKomp[Konserwacja piecy],MATCH($B421,tab_MinKomp[Stanowisko / Position ],0)))</f>
        <v>n/a</v>
      </c>
      <c r="EV422" s="295" t="str">
        <f>IF(INDEX(tab_MinKomp[Rysunek techniczny- czytanie],MATCH($B421,tab_MinKomp[Stanowisko / Position ],0))="n/a","n/a",EV421-INDEX(tab_MinKomp[Rysunek techniczny- czytanie],MATCH($B421,tab_MinKomp[Stanowisko / Position ],0)))</f>
        <v>n/a</v>
      </c>
      <c r="EW422" s="295" t="str">
        <f>IF(INDEX(tab_MinKomp[Elektryka],MATCH($B421,tab_MinKomp[Stanowisko / Position ],0))="n/a","n/a",EW421-INDEX(tab_MinKomp[Elektryka],MATCH($B421,tab_MinKomp[Stanowisko / Position ],0)))</f>
        <v>n/a</v>
      </c>
      <c r="EX422" s="295" t="str">
        <f>IF(INDEX(tab_MinKomp[Pneumatyka],MATCH($B421,tab_MinKomp[Stanowisko / Position ],0))="n/a","n/a",EX421-INDEX(tab_MinKomp[Pneumatyka],MATCH($B421,tab_MinKomp[Stanowisko / Position ],0)))</f>
        <v>n/a</v>
      </c>
      <c r="EY422" s="295" t="str">
        <f>IF(INDEX(tab_MinKomp[[Hydraulika ]],MATCH($B421,tab_MinKomp[Stanowisko / Position ],0))="n/a","n/a",EY421-INDEX(tab_MinKomp[[Hydraulika ]],MATCH($B421,tab_MinKomp[Stanowisko / Position ],0)))</f>
        <v>n/a</v>
      </c>
      <c r="EZ422" s="295" t="str">
        <f>IF(INDEX(tab_MinKomp[Podciśnienie],MATCH($B421,tab_MinKomp[Stanowisko / Position ],0))="n/a","n/a",EZ421-INDEX(tab_MinKomp[Podciśnienie],MATCH($B421,tab_MinKomp[Stanowisko / Position ],0)))</f>
        <v>n/a</v>
      </c>
      <c r="FA422" s="295" t="str">
        <f>IF(INDEX(tab_MinKomp[Usuwanie awarii],MATCH($B421,tab_MinKomp[Stanowisko / Position ],0))="n/a","n/a",FA421-INDEX(tab_MinKomp[Usuwanie awarii],MATCH($B421,tab_MinKomp[Stanowisko / Position ],0)))</f>
        <v>n/a</v>
      </c>
      <c r="FB422" s="295" t="str">
        <f>IF(INDEX(tab_MinKomp[Obsługa robotów],MATCH($B421,tab_MinKomp[Stanowisko / Position ],0))="n/a","n/a",FB421-INDEX(tab_MinKomp[Obsługa robotów],MATCH($B421,tab_MinKomp[Stanowisko / Position ],0)))</f>
        <v>n/a</v>
      </c>
      <c r="FC422" s="295" t="str">
        <f>IF(INDEX(tab_MinKomp[Obsługa sterowania maszyny],MATCH($B421,tab_MinKomp[Stanowisko / Position ],0))="n/a","n/a",FC421-INDEX(tab_MinKomp[Obsługa sterowania maszyny],MATCH($B421,tab_MinKomp[Stanowisko / Position ],0)))</f>
        <v>n/a</v>
      </c>
      <c r="FD422" s="295" t="str">
        <f>IF(INDEX(tab_MinKomp[Usuwanie przyczyn żródłowych],MATCH($B421,tab_MinKomp[Stanowisko / Position ],0))="n/a","n/a",FD421-INDEX(tab_MinKomp[Usuwanie przyczyn żródłowych],MATCH($B421,tab_MinKomp[Stanowisko / Position ],0)))</f>
        <v>n/a</v>
      </c>
      <c r="FE422" s="295" t="str">
        <f>IF(INDEX(tab_MinKomp[Cmms stosowanie],MATCH($B421,tab_MinKomp[Stanowisko / Position ],0))="n/a","n/a",FE421-INDEX(tab_MinKomp[Cmms stosowanie],MATCH($B421,tab_MinKomp[Stanowisko / Position ],0)))</f>
        <v>n/a</v>
      </c>
      <c r="FF422" s="297" t="s">
        <v>248</v>
      </c>
      <c r="FG422" s="295" t="str">
        <f>IF(INDEX(tab_MinKomp[Czyszczenie form plastikowych],MATCH($B421,tab_MinKomp[Stanowisko / Position ],0))="n/a","n/a",FG421-INDEX(tab_MinKomp[Czyszczenie form plastikowych],MATCH($B421,tab_MinKomp[Stanowisko / Position ],0)))</f>
        <v>n/a</v>
      </c>
      <c r="FH422" s="295" t="str">
        <f>IF(INDEX(tab_MinKomp[Wymiana form plastik],MATCH($B421,tab_MinKomp[Stanowisko / Position ],0))="n/a","n/a",FH421-INDEX(tab_MinKomp[Wymiana form plastik],MATCH($B421,tab_MinKomp[Stanowisko / Position ],0)))</f>
        <v>n/a</v>
      </c>
      <c r="FI422" s="295" t="str">
        <f>IF(INDEX(tab_MinKomp[Wymiana form guma],MATCH($B421,tab_MinKomp[Stanowisko / Position ],0))="n/a","n/a",FI421-INDEX(tab_MinKomp[Wymiana form guma],MATCH($B421,tab_MinKomp[Stanowisko / Position ],0)))</f>
        <v>n/a</v>
      </c>
      <c r="FJ422" s="295" t="str">
        <f>IF(INDEX(tab_MinKomp[Konserwacja KK],MATCH($B421,tab_MinKomp[Stanowisko / Position ],0))="n/a","n/a",FJ421-INDEX(tab_MinKomp[Konserwacja KK],MATCH($B421,tab_MinKomp[Stanowisko / Position ],0)))</f>
        <v>n/a</v>
      </c>
      <c r="FK422" s="295" t="str">
        <f>IF(INDEX(tab_MinKomp[Konserwacja form guma],MATCH($B421,tab_MinKomp[Stanowisko / Position ],0))="n/a","n/a",FK421-INDEX(tab_MinKomp[Konserwacja form guma],MATCH($B421,tab_MinKomp[Stanowisko / Position ],0)))</f>
        <v>n/a</v>
      </c>
      <c r="FL422" s="295" t="str">
        <f>IF(INDEX(tab_MinKomp[Konserwacja form plastiki],MATCH($B421,tab_MinKomp[Stanowisko / Position ],0))="n/a","n/a",FL421-INDEX(tab_MinKomp[Konserwacja form plastiki],MATCH($B421,tab_MinKomp[Stanowisko / Position ],0)))</f>
        <v>n/a</v>
      </c>
      <c r="FM422" s="295" t="str">
        <f>IF(INDEX(tab_MinKomp[Konserwacja Gorącego Kanału],MATCH($B421,tab_MinKomp[Stanowisko / Position ],0))="n/a","n/a",FM421-INDEX(tab_MinKomp[Konserwacja Gorącego Kanału],MATCH($B421,tab_MinKomp[Stanowisko / Position ],0)))</f>
        <v>n/a</v>
      </c>
      <c r="FN422" s="295" t="str">
        <f>IF(INDEX(tab_MinKomp[MS Office (Excel)],MATCH($B421,tab_MinKomp[Stanowisko / Position ],0))="n/a","n/a",FN421-INDEX(tab_MinKomp[MS Office (Excel)],MATCH($B421,tab_MinKomp[Stanowisko / Position ],0)))</f>
        <v>n/a</v>
      </c>
      <c r="FO422" s="295" t="str">
        <f>IF(INDEX(tab_MinKomp[MS Office (Word)],MATCH($B421,tab_MinKomp[Stanowisko / Position ],0))="n/a","n/a",FO421-INDEX(tab_MinKomp[MS Office (Word)],MATCH($B421,tab_MinKomp[Stanowisko / Position ],0)))</f>
        <v>n/a</v>
      </c>
      <c r="FP422" s="295" t="str">
        <f>IF(INDEX(tab_MinKomp[MS Office (Power Point)],MATCH($B421,tab_MinKomp[Stanowisko / Position ],0))="n/a","n/a",FP421-INDEX(tab_MinKomp[MS Office (Power Point)],MATCH($B421,tab_MinKomp[Stanowisko / Position ],0)))</f>
        <v>n/a</v>
      </c>
      <c r="FQ422" s="298" t="str">
        <f>IF(INDEX(tab_MinKomp[Język angielski / Englisch],MATCH($B421,tab_MinKomp[Stanowisko / Position ],0))="n/a","n/a",FQ421-INDEX(tab_MinKomp[Język angielski / Englisch],MATCH($B421,tab_MinKomp[Stanowisko / Position ],0)))</f>
        <v>n/a</v>
      </c>
      <c r="FR422" s="298" t="str">
        <f>IF(INDEX(tab_MinKomp[Język niemiecki / Deutsch],MATCH($B421,tab_MinKomp[Stanowisko / Position ],0))="n/a","n/a",FR421-INDEX(tab_MinKomp[Język niemiecki / Deutsch],MATCH($B421,tab_MinKomp[Stanowisko / Position ],0)))</f>
        <v>n/a</v>
      </c>
      <c r="FS422" s="295">
        <f>IF(INDEX(tab_MinKomp[Zarządzanie dokumentacją procesową / Process dokumentation management],MATCH($B421,tab_MinKomp[Stanowisko / Position ],0))="n/a","n/a",FS421-INDEX(tab_MinKomp[Zarządzanie dokumentacją procesową / Process dokumentation management],MATCH($B421,tab_MinKomp[Stanowisko / Position ],0)))</f>
        <v>0</v>
      </c>
      <c r="FT422" s="295">
        <v>1</v>
      </c>
      <c r="FU422" s="295">
        <f>IF(INDEX(tab_MinKomp[optymalizacja procesów / Prozessoptymalisierung],MATCH($B421,tab_MinKomp[Stanowisko / Position ],0))="n/a","n/a",FU421-INDEX(tab_MinKomp[optymalizacja procesów / Prozessoptymalisierung],MATCH($B421,tab_MinKomp[Stanowisko / Position ],0)))</f>
        <v>1</v>
      </c>
      <c r="FV422" s="295">
        <f>IF(INDEX(tab_MinKomp[Umiejętności szkoleniowe / Trainingsfähigkeiten],MATCH($B421,tab_MinKomp[Stanowisko / Position ],0))="n/a","n/a",FV421-INDEX(tab_MinKomp[Umiejętności szkoleniowe / Trainingsfähigkeiten],MATCH($B421,tab_MinKomp[Stanowisko / Position ],0)))</f>
        <v>1</v>
      </c>
      <c r="FW422" s="295">
        <f>IF(INDEX(tab_MinKomp[Analityczne myślenie, podejście / Analitysches Denken, Einstellung],MATCH($B421,tab_MinKomp[Stanowisko / Position ],0))="n/a","n/a",FW421-INDEX(tab_MinKomp[Analityczne myślenie, podejście / Analitysches Denken, Einstellung],MATCH($B421,tab_MinKomp[Stanowisko / Position ],0)))</f>
        <v>1</v>
      </c>
      <c r="FX422" s="295">
        <f>IF(INDEX(tab_MinKomp[Dokładność, precyzja w dzialaniu / Genauigkeit, Präzision in die Arbeit],MATCH($B421,tab_MinKomp[Stanowisko / Position ],0))="n/a","n/a",FX421-INDEX(tab_MinKomp[Dokładność, precyzja w dzialaniu / Genauigkeit, Präzision in die Arbeit],MATCH($B421,tab_MinKomp[Stanowisko / Position ],0)))</f>
        <v>0</v>
      </c>
      <c r="FY422" s="295">
        <f>IF(INDEX(tab_MinKomp[Dyspozycyjność / Verfügbarkeit],MATCH($B421,tab_MinKomp[Stanowisko / Position ],0))="n/a","n/a",FY421-INDEX(tab_MinKomp[Dyspozycyjność / Verfügbarkeit],MATCH($B421,tab_MinKomp[Stanowisko / Position ],0)))</f>
        <v>-1</v>
      </c>
      <c r="FZ422" s="295">
        <f>IF(INDEX(tab_MinKomp[Zaangażowanie / 
Engagement],MATCH($B421,tab_MinKomp[Stanowisko / Position ],0))="n/a","n/a",FZ421-INDEX(tab_MinKomp[Zaangażowanie / 
Engagement],MATCH($B421,tab_MinKomp[Stanowisko / Position ],0)))</f>
        <v>-1</v>
      </c>
      <c r="GA422" s="295" t="str">
        <f>IF(INDEX(tab_MinKomp[Konserwacja form guma],MATCH($B421,tab_MinKomp[Stanowisko / Position ],0))="n/a","n/a",GA421-INDEX(tab_MinKomp[Konserwacja form guma],MATCH($B421,tab_MinKomp[Stanowisko / Position ],0)))</f>
        <v>n/a</v>
      </c>
      <c r="GB422" s="295" t="str">
        <f>IF(INDEX(tab_MinKomp[Konserwacja form plastiki],MATCH($B421,tab_MinKomp[Stanowisko / Position ],0))="n/a","n/a",GB421-INDEX(tab_MinKomp[Konserwacja form plastiki],MATCH($B421,tab_MinKomp[Stanowisko / Position ],0)))</f>
        <v>n/a</v>
      </c>
      <c r="GC422" s="295">
        <v>-2</v>
      </c>
      <c r="GD422" s="295">
        <f>IF(INDEX(tab_MinKomp[optymalizacja procesów / Prozessoptymalisierung],MATCH($B421,tab_MinKomp[Stanowisko / Position ],0))="n/a","n/a",GD421-INDEX(tab_MinKomp[optymalizacja procesów / Prozessoptymalisierung],MATCH($B421,tab_MinKomp[Stanowisko / Position ],0)))</f>
        <v>1</v>
      </c>
      <c r="GE422" s="294" t="str">
        <f>IF(INDEX(tab_MinKomp[Motywowanie i budowanie zaangażowania zespołu],MATCH($B421,tab_MinKomp[Stanowisko / Position ],0))="n/a","n/a",GE421-INDEX(tab_MinKomp[Motywowanie i budowanie zaangażowania zespołu],MATCH($B421,tab_MinKomp[Stanowisko / Position ],0)))</f>
        <v>n/a</v>
      </c>
      <c r="GF422" s="260" t="s">
        <v>248</v>
      </c>
      <c r="GG422" s="260" t="s">
        <v>248</v>
      </c>
      <c r="GH422" s="260" t="s">
        <v>248</v>
      </c>
      <c r="GI422" s="260" t="s">
        <v>248</v>
      </c>
      <c r="GJ422" s="260" t="s">
        <v>248</v>
      </c>
      <c r="GK422" s="260" t="s">
        <v>248</v>
      </c>
      <c r="GL422" s="260" t="s">
        <v>248</v>
      </c>
      <c r="GM422" s="260" t="s">
        <v>248</v>
      </c>
      <c r="GN422" s="260" t="s">
        <v>248</v>
      </c>
      <c r="GO422" s="260" t="s">
        <v>248</v>
      </c>
      <c r="GP422" s="260" t="s">
        <v>248</v>
      </c>
      <c r="GQ422" s="260" t="s">
        <v>248</v>
      </c>
      <c r="GR422" s="260" t="s">
        <v>248</v>
      </c>
      <c r="GS422" s="260" t="s">
        <v>248</v>
      </c>
      <c r="GT422" s="260" t="s">
        <v>248</v>
      </c>
      <c r="GU422" s="260" t="s">
        <v>248</v>
      </c>
      <c r="GV422" s="260" t="s">
        <v>248</v>
      </c>
      <c r="GW422" s="260" t="s">
        <v>248</v>
      </c>
      <c r="GX422" s="260" t="s">
        <v>248</v>
      </c>
      <c r="GY422" s="260" t="s">
        <v>248</v>
      </c>
      <c r="GZ422" s="289" t="s">
        <v>248</v>
      </c>
      <c r="HA422" s="289" t="s">
        <v>248</v>
      </c>
      <c r="HB422" s="299">
        <f>SUM(G422:GE422)/(HB421-(SUM(G422:GE422)))</f>
        <v>-1.8867924528301886E-2</v>
      </c>
    </row>
    <row r="423" spans="1:210" ht="24.9" customHeight="1" x14ac:dyDescent="0.3">
      <c r="A423" s="286" t="s">
        <v>321</v>
      </c>
      <c r="B423" s="286" t="s">
        <v>315</v>
      </c>
      <c r="C423" s="286" t="s">
        <v>398</v>
      </c>
      <c r="D423" s="286">
        <v>2152</v>
      </c>
      <c r="E423" s="396" t="s">
        <v>600</v>
      </c>
      <c r="F423" s="287" t="s">
        <v>374</v>
      </c>
      <c r="G423" s="260">
        <v>2</v>
      </c>
      <c r="H423" s="260">
        <v>1</v>
      </c>
      <c r="I423" s="260">
        <v>2</v>
      </c>
      <c r="J423" s="260">
        <v>1</v>
      </c>
      <c r="K423" s="260">
        <v>1</v>
      </c>
      <c r="L423" s="260" t="s">
        <v>248</v>
      </c>
      <c r="M423" s="260" t="s">
        <v>248</v>
      </c>
      <c r="N423" s="260" t="s">
        <v>248</v>
      </c>
      <c r="O423" s="260">
        <v>1</v>
      </c>
      <c r="P423" s="260">
        <v>1</v>
      </c>
      <c r="Q423" s="260" t="s">
        <v>248</v>
      </c>
      <c r="R423" s="260" t="s">
        <v>248</v>
      </c>
      <c r="S423" s="260" t="s">
        <v>248</v>
      </c>
      <c r="T423" s="260" t="s">
        <v>248</v>
      </c>
      <c r="U423" s="260" t="s">
        <v>248</v>
      </c>
      <c r="V423" s="260" t="s">
        <v>248</v>
      </c>
      <c r="W423" s="260" t="s">
        <v>248</v>
      </c>
      <c r="X423" s="260" t="s">
        <v>248</v>
      </c>
      <c r="Y423" s="260" t="s">
        <v>248</v>
      </c>
      <c r="Z423" s="260" t="s">
        <v>248</v>
      </c>
      <c r="AA423" s="260" t="s">
        <v>248</v>
      </c>
      <c r="AB423" s="260" t="s">
        <v>248</v>
      </c>
      <c r="AC423" s="260" t="s">
        <v>248</v>
      </c>
      <c r="AD423" s="260" t="s">
        <v>248</v>
      </c>
      <c r="AE423" s="260" t="s">
        <v>248</v>
      </c>
      <c r="AF423" s="260" t="s">
        <v>248</v>
      </c>
      <c r="AG423" s="260" t="s">
        <v>248</v>
      </c>
      <c r="AH423" s="260" t="s">
        <v>248</v>
      </c>
      <c r="AI423" s="260" t="s">
        <v>248</v>
      </c>
      <c r="AJ423" s="260" t="s">
        <v>248</v>
      </c>
      <c r="AK423" s="260" t="s">
        <v>248</v>
      </c>
      <c r="AL423" s="260">
        <v>1</v>
      </c>
      <c r="AM423" s="260" t="s">
        <v>248</v>
      </c>
      <c r="AN423" s="260" t="s">
        <v>248</v>
      </c>
      <c r="AO423" s="260">
        <v>1</v>
      </c>
      <c r="AP423" s="260" t="s">
        <v>248</v>
      </c>
      <c r="AQ423" s="260">
        <v>1</v>
      </c>
      <c r="AR423" s="260" t="s">
        <v>248</v>
      </c>
      <c r="AS423" s="260" t="s">
        <v>248</v>
      </c>
      <c r="AT423" s="260" t="s">
        <v>248</v>
      </c>
      <c r="AU423" s="260" t="s">
        <v>248</v>
      </c>
      <c r="AV423" s="260">
        <v>2</v>
      </c>
      <c r="AW423" s="260">
        <v>1</v>
      </c>
      <c r="AX423" s="260" t="s">
        <v>248</v>
      </c>
      <c r="AY423" s="260" t="s">
        <v>248</v>
      </c>
      <c r="AZ423" s="260" t="s">
        <v>248</v>
      </c>
      <c r="BA423" s="260"/>
      <c r="BB423" s="260"/>
      <c r="BC423" s="260" t="s">
        <v>248</v>
      </c>
      <c r="BD423" s="260" t="s">
        <v>248</v>
      </c>
      <c r="BE423" s="260" t="s">
        <v>248</v>
      </c>
      <c r="BF423" s="260" t="s">
        <v>248</v>
      </c>
      <c r="BG423" s="260" t="s">
        <v>248</v>
      </c>
      <c r="BH423" s="260" t="s">
        <v>248</v>
      </c>
      <c r="BI423" s="260" t="s">
        <v>248</v>
      </c>
      <c r="BJ423" s="260" t="s">
        <v>248</v>
      </c>
      <c r="BK423" s="260" t="s">
        <v>248</v>
      </c>
      <c r="BL423" s="260" t="s">
        <v>248</v>
      </c>
      <c r="BM423" s="260" t="s">
        <v>248</v>
      </c>
      <c r="BN423" s="260" t="s">
        <v>248</v>
      </c>
      <c r="BO423" s="260" t="s">
        <v>248</v>
      </c>
      <c r="BP423" s="260" t="s">
        <v>248</v>
      </c>
      <c r="BQ423" s="260"/>
      <c r="BR423" s="260" t="s">
        <v>248</v>
      </c>
      <c r="BS423" s="260">
        <v>1</v>
      </c>
      <c r="BT423" s="260" t="s">
        <v>248</v>
      </c>
      <c r="BU423" s="260">
        <v>2</v>
      </c>
      <c r="BV423" s="260" t="s">
        <v>248</v>
      </c>
      <c r="BW423" s="260">
        <v>1</v>
      </c>
      <c r="BX423" s="260">
        <v>1</v>
      </c>
      <c r="BY423" s="260" t="s">
        <v>248</v>
      </c>
      <c r="BZ423" s="260">
        <v>1</v>
      </c>
      <c r="CA423" s="260" t="s">
        <v>248</v>
      </c>
      <c r="CB423" s="260">
        <v>1</v>
      </c>
      <c r="CC423" s="260" t="s">
        <v>248</v>
      </c>
      <c r="CD423" s="260">
        <v>1</v>
      </c>
      <c r="CE423" s="260">
        <v>1</v>
      </c>
      <c r="CF423" s="260">
        <v>1</v>
      </c>
      <c r="CG423" s="260"/>
      <c r="CH423" s="260" t="s">
        <v>248</v>
      </c>
      <c r="CI423" s="260" t="s">
        <v>248</v>
      </c>
      <c r="CJ423" s="260" t="s">
        <v>248</v>
      </c>
      <c r="CK423" s="260" t="s">
        <v>248</v>
      </c>
      <c r="CL423" s="260" t="s">
        <v>248</v>
      </c>
      <c r="CM423" s="260" t="s">
        <v>248</v>
      </c>
      <c r="CN423" s="260" t="s">
        <v>248</v>
      </c>
      <c r="CO423" s="260" t="s">
        <v>248</v>
      </c>
      <c r="CP423" s="260" t="s">
        <v>248</v>
      </c>
      <c r="CQ423" s="260" t="s">
        <v>248</v>
      </c>
      <c r="CR423" s="260" t="s">
        <v>248</v>
      </c>
      <c r="CS423" s="260" t="s">
        <v>248</v>
      </c>
      <c r="CT423" s="260" t="s">
        <v>248</v>
      </c>
      <c r="CU423" s="260" t="s">
        <v>248</v>
      </c>
      <c r="CV423" s="260" t="s">
        <v>248</v>
      </c>
      <c r="CW423" s="260">
        <v>2</v>
      </c>
      <c r="CX423" s="260" t="s">
        <v>248</v>
      </c>
      <c r="CY423" s="260" t="s">
        <v>248</v>
      </c>
      <c r="CZ423" s="260" t="s">
        <v>248</v>
      </c>
      <c r="DA423" s="260" t="s">
        <v>248</v>
      </c>
      <c r="DB423" s="260" t="s">
        <v>248</v>
      </c>
      <c r="DC423" s="260" t="s">
        <v>248</v>
      </c>
      <c r="DD423" s="260" t="s">
        <v>248</v>
      </c>
      <c r="DE423" s="260" t="s">
        <v>248</v>
      </c>
      <c r="DF423" s="260">
        <v>1</v>
      </c>
      <c r="DG423" s="260" t="s">
        <v>248</v>
      </c>
      <c r="DH423" s="260" t="s">
        <v>248</v>
      </c>
      <c r="DI423" s="260" t="s">
        <v>248</v>
      </c>
      <c r="DJ423" s="260" t="s">
        <v>248</v>
      </c>
      <c r="DK423" s="260" t="s">
        <v>248</v>
      </c>
      <c r="DL423" s="260" t="s">
        <v>248</v>
      </c>
      <c r="DM423" s="260" t="s">
        <v>248</v>
      </c>
      <c r="DN423" s="260" t="s">
        <v>248</v>
      </c>
      <c r="DO423" s="260" t="s">
        <v>248</v>
      </c>
      <c r="DP423" s="260" t="s">
        <v>248</v>
      </c>
      <c r="DQ423" s="260" t="s">
        <v>248</v>
      </c>
      <c r="DR423" s="260" t="s">
        <v>248</v>
      </c>
      <c r="DS423" s="260" t="s">
        <v>248</v>
      </c>
      <c r="DT423" s="260" t="s">
        <v>248</v>
      </c>
      <c r="DU423" s="260" t="s">
        <v>248</v>
      </c>
      <c r="DV423" s="260" t="s">
        <v>248</v>
      </c>
      <c r="DW423" s="260" t="s">
        <v>248</v>
      </c>
      <c r="DX423" s="260" t="s">
        <v>248</v>
      </c>
      <c r="DY423" s="260" t="s">
        <v>248</v>
      </c>
      <c r="DZ423" s="260" t="s">
        <v>248</v>
      </c>
      <c r="EA423" s="260" t="s">
        <v>248</v>
      </c>
      <c r="EB423" s="260" t="s">
        <v>248</v>
      </c>
      <c r="EC423" s="260" t="s">
        <v>248</v>
      </c>
      <c r="ED423" s="260" t="s">
        <v>248</v>
      </c>
      <c r="EE423" s="260" t="s">
        <v>248</v>
      </c>
      <c r="EF423" s="260" t="s">
        <v>248</v>
      </c>
      <c r="EG423" s="260" t="s">
        <v>248</v>
      </c>
      <c r="EH423" s="260" t="s">
        <v>248</v>
      </c>
      <c r="EI423" s="260" t="s">
        <v>248</v>
      </c>
      <c r="EJ423" s="260" t="s">
        <v>248</v>
      </c>
      <c r="EK423" s="260" t="s">
        <v>248</v>
      </c>
      <c r="EL423" s="285" t="s">
        <v>248</v>
      </c>
      <c r="EM423" s="285" t="s">
        <v>248</v>
      </c>
      <c r="EN423" s="285" t="s">
        <v>248</v>
      </c>
      <c r="EO423" s="260" t="s">
        <v>248</v>
      </c>
      <c r="EP423" s="260" t="s">
        <v>248</v>
      </c>
      <c r="EQ423" s="260" t="s">
        <v>248</v>
      </c>
      <c r="ER423" s="260" t="s">
        <v>248</v>
      </c>
      <c r="ES423" s="260" t="s">
        <v>248</v>
      </c>
      <c r="ET423" s="260" t="s">
        <v>248</v>
      </c>
      <c r="EU423" s="260" t="s">
        <v>248</v>
      </c>
      <c r="EV423" s="260" t="s">
        <v>248</v>
      </c>
      <c r="EW423" s="260" t="s">
        <v>248</v>
      </c>
      <c r="EX423" s="260" t="s">
        <v>248</v>
      </c>
      <c r="EY423" s="260" t="s">
        <v>248</v>
      </c>
      <c r="EZ423" s="260" t="s">
        <v>248</v>
      </c>
      <c r="FA423" s="260" t="s">
        <v>248</v>
      </c>
      <c r="FB423" s="260" t="s">
        <v>248</v>
      </c>
      <c r="FC423" s="260" t="s">
        <v>248</v>
      </c>
      <c r="FD423" s="260" t="s">
        <v>248</v>
      </c>
      <c r="FE423" s="260" t="s">
        <v>248</v>
      </c>
      <c r="FF423" s="260" t="s">
        <v>248</v>
      </c>
      <c r="FG423" s="260" t="s">
        <v>248</v>
      </c>
      <c r="FH423" s="260" t="s">
        <v>248</v>
      </c>
      <c r="FI423" s="260" t="s">
        <v>248</v>
      </c>
      <c r="FJ423" s="260" t="s">
        <v>248</v>
      </c>
      <c r="FK423" s="260" t="s">
        <v>248</v>
      </c>
      <c r="FL423" s="260" t="s">
        <v>248</v>
      </c>
      <c r="FM423" s="260" t="s">
        <v>248</v>
      </c>
      <c r="FN423" s="260" t="s">
        <v>248</v>
      </c>
      <c r="FO423" s="260" t="s">
        <v>248</v>
      </c>
      <c r="FP423" s="260" t="s">
        <v>248</v>
      </c>
      <c r="FQ423" s="288" t="s">
        <v>248</v>
      </c>
      <c r="FR423" s="288" t="s">
        <v>248</v>
      </c>
      <c r="FS423" s="260">
        <v>1</v>
      </c>
      <c r="FT423" s="260">
        <v>1</v>
      </c>
      <c r="FU423" s="260">
        <v>1</v>
      </c>
      <c r="FV423" s="260">
        <v>1</v>
      </c>
      <c r="FW423" s="260">
        <v>1</v>
      </c>
      <c r="FX423" s="260">
        <v>1</v>
      </c>
      <c r="FY423" s="260">
        <v>2</v>
      </c>
      <c r="FZ423" s="260">
        <v>2</v>
      </c>
      <c r="GA423" s="260" t="s">
        <v>248</v>
      </c>
      <c r="GB423" s="260" t="s">
        <v>248</v>
      </c>
      <c r="GC423" s="260">
        <v>2</v>
      </c>
      <c r="GD423" s="260">
        <v>2</v>
      </c>
      <c r="GE423" s="260" t="s">
        <v>248</v>
      </c>
      <c r="GF423" s="260" t="s">
        <v>248</v>
      </c>
      <c r="GG423" s="260" t="s">
        <v>248</v>
      </c>
      <c r="GH423" s="260" t="s">
        <v>248</v>
      </c>
      <c r="GI423" s="260" t="s">
        <v>248</v>
      </c>
      <c r="GJ423" s="260" t="s">
        <v>248</v>
      </c>
      <c r="GK423" s="260" t="s">
        <v>248</v>
      </c>
      <c r="GL423" s="260" t="s">
        <v>248</v>
      </c>
      <c r="GM423" s="260" t="s">
        <v>248</v>
      </c>
      <c r="GN423" s="260" t="s">
        <v>248</v>
      </c>
      <c r="GO423" s="260" t="s">
        <v>248</v>
      </c>
      <c r="GP423" s="260" t="s">
        <v>248</v>
      </c>
      <c r="GQ423" s="260" t="s">
        <v>248</v>
      </c>
      <c r="GR423" s="260" t="s">
        <v>248</v>
      </c>
      <c r="GS423" s="260" t="s">
        <v>248</v>
      </c>
      <c r="GT423" s="260" t="s">
        <v>248</v>
      </c>
      <c r="GU423" s="260" t="s">
        <v>248</v>
      </c>
      <c r="GV423" s="260" t="s">
        <v>248</v>
      </c>
      <c r="GW423" s="260" t="s">
        <v>248</v>
      </c>
      <c r="GX423" s="260" t="s">
        <v>248</v>
      </c>
      <c r="GY423" s="260" t="s">
        <v>248</v>
      </c>
      <c r="GZ423" s="289" t="s">
        <v>248</v>
      </c>
      <c r="HA423" s="289" t="s">
        <v>248</v>
      </c>
      <c r="HB423" s="290">
        <f>SUM(G423:GE423)</f>
        <v>42</v>
      </c>
    </row>
    <row r="424" spans="1:210" ht="24.9" customHeight="1" thickBot="1" x14ac:dyDescent="0.35">
      <c r="A424" s="291" t="str">
        <f>A423</f>
        <v>Prod.-Q-5</v>
      </c>
      <c r="B424" s="291" t="str">
        <f>B423</f>
        <v>Pracownik Produkcji</v>
      </c>
      <c r="C424" s="291" t="str">
        <f>C423</f>
        <v>ŁB</v>
      </c>
      <c r="D424" s="291">
        <f>D423</f>
        <v>2152</v>
      </c>
      <c r="E424" s="397"/>
      <c r="F424" s="292" t="s">
        <v>375</v>
      </c>
      <c r="G424" s="293">
        <f>IF(INDEX(tab_MinKomp[Przepisy BHP / BHP Vorschriften],MATCH($B423,tab_MinKomp[Stanowisko / Position ],0))="n/a","n/a",G423-INDEX(tab_MinKomp[Przepisy BHP / BHP Vorschriften],MATCH($B423,tab_MinKomp[Stanowisko / Position ],0)))</f>
        <v>0</v>
      </c>
      <c r="H424" s="294">
        <f>IF(INDEX(tab_MinKomp[Przepisy PPOŻ / Brandschutzbestimmungen],MATCH($B423,tab_MinKomp[Stanowisko / Position ],0))="n/a","n/a",H423-INDEX(tab_MinKomp[Przepisy PPOŻ / Brandschutzbestimmungen],MATCH($B423,tab_MinKomp[Stanowisko / Position ],0)))</f>
        <v>0</v>
      </c>
      <c r="I424" s="294">
        <f>IF(INDEX(tab_MinKomp[Ryzyko zawodowe na stanowiskach pracyv/ Berufliche Risiken an Arbeitsstellen],MATCH($B423,tab_MinKomp[Stanowisko / Position ],0))="n/a","n/a",I423-INDEX(tab_MinKomp[Ryzyko zawodowe na stanowiskach pracyv/ Berufliche Risiken an Arbeitsstellen],MATCH($B423,tab_MinKomp[Stanowisko / Position ],0)))</f>
        <v>0</v>
      </c>
      <c r="J424" s="294">
        <f>IF(INDEX(tab_MinKomp[Gospodarka substancjami niebezpiecznymi / Gefahrstoffmanagement],MATCH($B423,tab_MinKomp[Stanowisko / Position ],0))="n/a","n/a",J423-INDEX(tab_MinKomp[Gospodarka substancjami niebezpiecznymi / Gefahrstoffmanagement],MATCH($B423,tab_MinKomp[Stanowisko / Position ],0)))</f>
        <v>0</v>
      </c>
      <c r="K424" s="294">
        <f>IF(INDEX(tab_MinKomp[Gospodarka odpadami / Abfallwirtschaft],MATCH($B423,tab_MinKomp[Stanowisko / Position ],0))="n/a","n/a",K423-INDEX(tab_MinKomp[Gospodarka odpadami / Abfallwirtschaft],MATCH($B423,tab_MinKomp[Stanowisko / Position ],0)))</f>
        <v>0</v>
      </c>
      <c r="L424" s="295" t="str">
        <f>IF(INDEX(tab_MinKomp[Przepisy kodeksu pracy / Bestimmungen des Arbeitsgesetzes],MATCH($B423,tab_MinKomp[Stanowisko / Position ],0))="n/a","n/a",L423-INDEX(tab_MinKomp[Przepisy kodeksu pracy / Bestimmungen des Arbeitsgesetzes],MATCH($B423,tab_MinKomp[Stanowisko / Position ],0)))</f>
        <v>n/a</v>
      </c>
      <c r="M424" s="296" t="str">
        <f>IF(INDEX(tab_MinKomp[Przepisy o ub.społ. ZUS  / Sozialversicherungsvorschriften],MATCH($B423,tab_MinKomp[Stanowisko / Position ],0))="n/a","n/a",M423-INDEX(tab_MinKomp[Przepisy o ub.społ. ZUS  / Sozialversicherungsvorschriften],MATCH($B423,tab_MinKomp[Stanowisko / Position ],0)))</f>
        <v>n/a</v>
      </c>
      <c r="N424" s="295" t="str">
        <f>IF(INDEX(tab_MinKomp[PRZEPISY O PDOF /persönlich Einkommensteuergesetz ],MATCH($B423,tab_MinKomp[Stanowisko / Position ],0))="n/a","n/a",N423-INDEX(tab_MinKomp[PRZEPISY O PDOF /persönlich Einkommensteuergesetz ],MATCH($B423,tab_MinKomp[Stanowisko / Position ],0)))</f>
        <v>n/a</v>
      </c>
      <c r="O424" s="295">
        <f>IF(INDEX(tab_MinKomp[Regulamin pracy / Arbeitsordnung],MATCH($B423,tab_MinKomp[Stanowisko / Position ],0))="n/a","n/a",O423-INDEX(tab_MinKomp[Regulamin pracy / Arbeitsordnung],MATCH($B423,tab_MinKomp[Stanowisko / Position ],0)))</f>
        <v>0</v>
      </c>
      <c r="P424" s="295">
        <f>IF(INDEX(tab_MinKomp[Regulamin wynagradzania / Vergütungsordnung],MATCH($B423,tab_MinKomp[Stanowisko / Position ],0))="n/a","n/a",P423-INDEX(tab_MinKomp[Regulamin wynagradzania / Vergütungsordnung],MATCH($B423,tab_MinKomp[Stanowisko / Position ],0)))</f>
        <v>0</v>
      </c>
      <c r="Q424" s="295" t="str">
        <f>IF(INDEX(tab_MinKomp[System R2PŁATNIK PRO: Płace / Lohnabrechnung],MATCH($B423,tab_MinKomp[Stanowisko / Position ],0))="n/a","n/a",Q423-INDEX(tab_MinKomp[System R2PŁATNIK PRO: Płace / Lohnabrechnung],MATCH($B423,tab_MinKomp[Stanowisko / Position ],0)))</f>
        <v>n/a</v>
      </c>
      <c r="R424" s="295" t="str">
        <f>IF(INDEX(tab_MinKomp[SystemR2PŁATNIK PRO: KADRY / Personaldaten],MATCH($B423,tab_MinKomp[Stanowisko / Position ],0))="n/a","n/a",R423-INDEX(tab_MinKomp[SystemR2PŁATNIK PRO: KADRY / Personaldaten],MATCH($B423,tab_MinKomp[Stanowisko / Position ],0)))</f>
        <v>n/a</v>
      </c>
      <c r="S424" s="295" t="str">
        <f>IF(INDEX(tab_MinKomp[SYSTEM R2PŁATNIK PRO: zarządzanie pracownikami / Arbeitsverwaltung],MATCH($B423,tab_MinKomp[Stanowisko / Position ],0))="n/a","n/a",S423-INDEX(tab_MinKomp[SYSTEM R2PŁATNIK PRO: zarządzanie pracownikami / Arbeitsverwaltung],MATCH($B423,tab_MinKomp[Stanowisko / Position ],0)))</f>
        <v>n/a</v>
      </c>
      <c r="T424" s="295" t="str">
        <f>IF(INDEX(tab_MinKomp[Doradztwo, wsparcie personalne / Personalberatung und Unterstützung],MATCH($B423,tab_MinKomp[Stanowisko / Position ],0))="n/a","n/a",T423-INDEX(tab_MinKomp[Doradztwo, wsparcie personalne / Personalberatung und Unterstützung],MATCH($B423,tab_MinKomp[Stanowisko / Position ],0)))</f>
        <v>n/a</v>
      </c>
      <c r="U424" s="295" t="str">
        <f>IF(INDEX(tab_MinKomp[Przepisy o podatku VAT / MwSt.- Gesetz],MATCH($B423,tab_MinKomp[Stanowisko / Position ],0))="n/a","n/a",U423-INDEX(tab_MinKomp[Przepisy o podatku VAT / MwSt.- Gesetz],MATCH($B423,tab_MinKomp[Stanowisko / Position ],0)))</f>
        <v>n/a</v>
      </c>
      <c r="V424" s="295" t="str">
        <f>IF(INDEX(tab_MinKomp[PrzepisyPDOP / geschäftlich Einkommensteuergesetz],MATCH($B423,tab_MinKomp[Stanowisko / Position ],0))="n/a","n/a",V423-INDEX(tab_MinKomp[PrzepisyPDOP / geschäftlich Einkommensteuergesetz],MATCH($B423,tab_MinKomp[Stanowisko / Position ],0)))</f>
        <v>n/a</v>
      </c>
      <c r="W424" s="295" t="str">
        <f>IF(INDEX(tab_MinKomp[System BAAN / FINANSE (FIBU)],MATCH($B423,tab_MinKomp[Stanowisko / Position ],0))="n/a","n/a",W423-INDEX(tab_MinKomp[System BAAN / FINANSE (FIBU)],MATCH($B423,tab_MinKomp[Stanowisko / Position ],0)))</f>
        <v>n/a</v>
      </c>
      <c r="X424" s="295" t="str">
        <f>IF(INDEX(tab_MinKomp[Systemy pomocnicze / Hilfssysteme(STOCKPROGRAM, KALK2000 etc.)],MATCH($B423,tab_MinKomp[Stanowisko / Position ],0))="n/a","n/a",X423-INDEX(tab_MinKomp[Systemy pomocnicze / Hilfssysteme(STOCKPROGRAM, KALK2000 etc.)],MATCH($B423,tab_MinKomp[Stanowisko / Position ],0)))</f>
        <v>n/a</v>
      </c>
      <c r="Y424" s="295" t="str">
        <f>IF(INDEX(tab_MinKomp[Polityka rachunkowości / Buchführungspolitik],MATCH($B423,tab_MinKomp[Stanowisko / Position ],0))="n/a","n/a",Y423-INDEX(tab_MinKomp[Polityka rachunkowości / Buchführungspolitik],MATCH($B423,tab_MinKomp[Stanowisko / Position ],0)))</f>
        <v>n/a</v>
      </c>
      <c r="Z424" s="295" t="str">
        <f>IF(INDEX(tab_MinKomp[Ustawa o rachunkowości / Rechnungslegungsgesetz],MATCH($B423,tab_MinKomp[Stanowisko / Position ],0))="n/a","n/a",Z423-INDEX(tab_MinKomp[Ustawa o rachunkowości / Rechnungslegungsgesetz],MATCH($B423,tab_MinKomp[Stanowisko / Position ],0)))</f>
        <v>n/a</v>
      </c>
      <c r="AA424" s="295" t="str">
        <f>IF(INDEX(tab_MinKomp[WORKFLOW - TS-100],MATCH($B423,tab_MinKomp[Stanowisko / Position ],0))="n/a","n/a",AA423-INDEX(tab_MinKomp[WORKFLOW - TS-100],MATCH($B423,tab_MinKomp[Stanowisko / Position ],0)))</f>
        <v>n/a</v>
      </c>
      <c r="AB424" s="295" t="str">
        <f>IF(INDEX(tab_MinKomp[WORKFLOW - SFMS],MATCH($B423,tab_MinKomp[Stanowisko / Position ],0))="n/a","n/a",AB423-INDEX(tab_MinKomp[WORKFLOW - SFMS],MATCH($B423,tab_MinKomp[Stanowisko / Position ],0)))</f>
        <v>n/a</v>
      </c>
      <c r="AC424" s="295" t="str">
        <f>IF(INDEX(tab_MinKomp[System ISO 9001:2015],MATCH($B423,tab_MinKomp[Stanowisko / Position ],0))="n/a","n/a",AC423-INDEX(tab_MinKomp[System ISO 9001:2015],MATCH($B423,tab_MinKomp[Stanowisko / Position ],0)))</f>
        <v>n/a</v>
      </c>
      <c r="AD424" s="295" t="str">
        <f>IF(INDEX(tab_MinKomp[System ISO 9001:2015],MATCH($B423,tab_MinKomp[Stanowisko / Position ],0))="n/a","n/a",AD423-INDEX(tab_MinKomp[System ISO 9001:2015],MATCH($B423,tab_MinKomp[Stanowisko / Position ],0)))</f>
        <v>n/a</v>
      </c>
      <c r="AE424" s="295" t="str">
        <f>IF(INDEX(tab_MinKomp[System ISO 9001:2015],MATCH($B423,tab_MinKomp[Stanowisko / Position ],0))="n/a","n/a",AE423-INDEX(tab_MinKomp[System ISO 9001:2015],MATCH($B423,tab_MinKomp[Stanowisko / Position ],0)))</f>
        <v>n/a</v>
      </c>
      <c r="AF424" s="295" t="str">
        <f>IF(INDEX(tab_MinKomp[System ISO 9001:2015],MATCH($B423,tab_MinKomp[Stanowisko / Position ],0))="n/a","n/a",AF423-INDEX(tab_MinKomp[System ISO 9001:2015],MATCH($B423,tab_MinKomp[Stanowisko / Position ],0)))</f>
        <v>n/a</v>
      </c>
      <c r="AG424" s="295" t="str">
        <f>IF(INDEX(tab_MinKomp[Wymagania VDA 6.3 Process / Forderungen],MATCH($B423,tab_MinKomp[Stanowisko / Position ],0))="n/a","n/a",AG423-INDEX(tab_MinKomp[Wymagania VDA 6.3 Process / Forderungen],MATCH($B423,tab_MinKomp[Stanowisko / Position ],0)))</f>
        <v>n/a</v>
      </c>
      <c r="AH424" s="295" t="str">
        <f>IF(INDEX(tab_MinKomp[Wymagania VDA 6.5 Product / Forderungen],MATCH($B423,tab_MinKomp[Stanowisko / Position ],0))="n/a","n/a",AH423-INDEX(tab_MinKomp[Wymagania VDA 6.5 Product / Forderungen],MATCH($B423,tab_MinKomp[Stanowisko / Position ],0)))</f>
        <v>n/a</v>
      </c>
      <c r="AI424" s="295" t="str">
        <f>IF(INDEX(tab_MinKomp[System ISO 9001:2015],MATCH($B423,tab_MinKomp[Stanowisko / Position ],0))="n/a","n/a",AI423-INDEX(tab_MinKomp[System ISO 9001:2015],MATCH($B423,tab_MinKomp[Stanowisko / Position ],0)))</f>
        <v>n/a</v>
      </c>
      <c r="AJ424" s="295" t="str">
        <f>IF(INDEX(tab_MinKomp[Auditor systemu ISO 17021:2018],MATCH($B423,tab_MinKomp[Stanowisko / Position ],0))="n/a","n/a",AJ423-INDEX(tab_MinKomp[Auditor systemu ISO 17021:2018],MATCH($B423,tab_MinKomp[Stanowisko / Position ],0)))</f>
        <v>n/a</v>
      </c>
      <c r="AK424" s="295" t="str">
        <f>IF(INDEX(tab_MinKomp[Pełnomocnik systemu / Systemvertreter],MATCH($B423,tab_MinKomp[Stanowisko / Position ],0))="n/a","n/a",AK423-INDEX(tab_MinKomp[Pełnomocnik systemu / Systemvertreter],MATCH($B423,tab_MinKomp[Stanowisko / Position ],0)))</f>
        <v>n/a</v>
      </c>
      <c r="AL424" s="295">
        <f>IF(INDEX(tab_MinKomp[Polityka Etyczna - Compliance],MATCH($B423,tab_MinKomp[Stanowisko / Position ],0))="n/a","n/a",AL423-INDEX(tab_MinKomp[Polityka Etyczna - Compliance],MATCH($B423,tab_MinKomp[Stanowisko / Position ],0)))</f>
        <v>0</v>
      </c>
      <c r="AM424" s="295" t="str">
        <f>IF(INDEX(tab_MinKomp[WDRAŻANIE NOWYCH PROJEKTÓW/ PROCEDURA CTM],MATCH($B423,tab_MinKomp[Stanowisko / Position ],0))="n/a","n/a",AM423-INDEX(tab_MinKomp[WDRAŻANIE NOWYCH PROJEKTÓW/ PROCEDURA CTM],MATCH($B423,tab_MinKomp[Stanowisko / Position ],0)))</f>
        <v>n/a</v>
      </c>
      <c r="AN424" s="295" t="str">
        <f>IF(INDEX(tab_MinKomp[KAMIENIE MILOWE MSL/PIFF],MATCH($B423,tab_MinKomp[Stanowisko / Position ],0))="n/a","n/a",AN423-INDEX(tab_MinKomp[KAMIENIE MILOWE MSL/PIFF],MATCH($B423,tab_MinKomp[Stanowisko / Position ],0)))</f>
        <v>n/a</v>
      </c>
      <c r="AO424" s="295">
        <f>IF(INDEX(tab_MinKomp[CP],MATCH($B423,tab_MinKomp[Stanowisko / Position ],0))="n/a","n/a",AO423-INDEX(tab_MinKomp[CP],MATCH($B423,tab_MinKomp[Stanowisko / Position ],0)))</f>
        <v>0</v>
      </c>
      <c r="AP424" s="295" t="str">
        <f>IF(INDEX(tab_MinKomp[FMEA],MATCH($B423,tab_MinKomp[Stanowisko / Position ],0))="n/a","n/a",AP423-INDEX(tab_MinKomp[FMEA],MATCH($B423,tab_MinKomp[Stanowisko / Position ],0)))</f>
        <v>n/a</v>
      </c>
      <c r="AQ424" s="295">
        <f>IF(INDEX(tab_MinKomp[FLOW CHART],MATCH($B423,tab_MinKomp[Stanowisko / Position ],0))="n/a","n/a",AQ423-INDEX(tab_MinKomp[FLOW CHART],MATCH($B423,tab_MinKomp[Stanowisko / Position ],0)))</f>
        <v>0</v>
      </c>
      <c r="AR424" s="295" t="str">
        <f>IF(INDEX(tab_MinKomp[APQP],MATCH($B423,tab_MinKomp[Stanowisko / Position ],0))="n/a","n/a",AR423-INDEX(tab_MinKomp[APQP],MATCH($B423,tab_MinKomp[Stanowisko / Position ],0)))</f>
        <v>n/a</v>
      </c>
      <c r="AS424" s="295" t="str">
        <f>IF(INDEX(tab_MinKomp[MSA],MATCH($B423,tab_MinKomp[Stanowisko / Position ],0))="n/a","n/a",AS423-INDEX(tab_MinKomp[MSA],MATCH($B423,tab_MinKomp[Stanowisko / Position ],0)))</f>
        <v>n/a</v>
      </c>
      <c r="AT424" s="295" t="str">
        <f>IF(INDEX(tab_MinKomp[SPC],MATCH($B423,tab_MinKomp[Stanowisko / Position ],0))="n/a","n/a",AT423-INDEX(tab_MinKomp[SPC],MATCH($B423,tab_MinKomp[Stanowisko / Position ],0)))</f>
        <v>n/a</v>
      </c>
      <c r="AU424" s="295" t="str">
        <f>IF(INDEX(tab_MinKomp[CSR (SPECYFICZNE WYMAGANIA KLIENTA)],MATCH($B423,tab_MinKomp[Stanowisko / Position ],0))="n/a","n/a",AU423-INDEX(tab_MinKomp[CSR (SPECYFICZNE WYMAGANIA KLIENTA)],MATCH($B423,tab_MinKomp[Stanowisko / Position ],0)))</f>
        <v>n/a</v>
      </c>
      <c r="AV424" s="295">
        <f>IF(INDEX(tab_MinKomp[5S],MATCH($B423,tab_MinKomp[Stanowisko / Position ],0))="n/a","n/a",AV423-INDEX(tab_MinKomp[5S],MATCH($B423,tab_MinKomp[Stanowisko / Position ],0)))</f>
        <v>0</v>
      </c>
      <c r="AW424" s="295">
        <f>IF(INDEX(tab_MinKomp[LEAN MANAGEMENT],MATCH($B423,tab_MinKomp[Stanowisko / Position ],0))="n/a","n/a",AW423-INDEX(tab_MinKomp[LEAN MANAGEMENT],MATCH($B423,tab_MinKomp[Stanowisko / Position ],0)))</f>
        <v>0</v>
      </c>
      <c r="AX424" s="295" t="str">
        <f>IF(INDEX(tab_MinKomp[5R],MATCH($B423,tab_MinKomp[Stanowisko / Position ],0))="n/a","n/a",AX423-INDEX(tab_MinKomp[5R],MATCH($B423,tab_MinKomp[Stanowisko / Position ],0)))</f>
        <v>n/a</v>
      </c>
      <c r="AY424" s="295" t="str">
        <f>IF(INDEX(tab_MinKomp[Six Sigma],MATCH($B423,tab_MinKomp[Stanowisko / Position ],0))="n/a","n/a",AY423-INDEX(tab_MinKomp[Six Sigma],MATCH($B423,tab_MinKomp[Stanowisko / Position ],0)))</f>
        <v>n/a</v>
      </c>
      <c r="AZ424" s="295" t="str">
        <f>IF(INDEX(tab_MinKomp[System BAAN / Distribution &amp; Supply Chain],MATCH($B423,tab_MinKomp[Stanowisko / Position ],0))="n/a","n/a",AZ423-INDEX(tab_MinKomp[System BAAN / Distribution &amp; Supply Chain],MATCH($B423,tab_MinKomp[Stanowisko / Position ],0)))</f>
        <v>n/a</v>
      </c>
      <c r="BA424" s="295" t="str">
        <f>IF(INDEX(tab_MinKomp[Gospodarka magazynowa / Lagerverwaltung],MATCH($B423,tab_MinKomp[Stanowisko / Position ],0))="n/a","n/a",BA423-INDEX(tab_MinKomp[Gospodarka magazynowa / Lagerverwaltung],MATCH($B423,tab_MinKomp[Stanowisko / Position ],0)))</f>
        <v>n/a</v>
      </c>
      <c r="BB424" s="295" t="str">
        <f>IF(INDEX(tab_MinKomp[Inwentaryzacja - organizacja i przebieg / Inventurprozess],MATCH($B423,tab_MinKomp[Stanowisko / Position ],0))="n/a","n/a",BB423-INDEX(tab_MinKomp[Inwentaryzacja - organizacja i przebieg / Inventurprozess],MATCH($B423,tab_MinKomp[Stanowisko / Position ],0)))</f>
        <v>n/a</v>
      </c>
      <c r="BC424" s="295" t="str">
        <f>IF(INDEX(tab_MinKomp[Organizacja dostaw / Versorgungsorganisation],MATCH($B423,tab_MinKomp[Stanowisko / Position ],0))="n/a","n/a",BC423-INDEX(tab_MinKomp[Organizacja dostaw / Versorgungsorganisation],MATCH($B423,tab_MinKomp[Stanowisko / Position ],0)))</f>
        <v>n/a</v>
      </c>
      <c r="BD424" s="295" t="str">
        <f>IF(INDEX(tab_MinKomp[Organizacja wysyłek / Organisation von Lieferungen],MATCH($B423,tab_MinKomp[Stanowisko / Position ],0))="n/a","n/a",BD423-INDEX(tab_MinKomp[Organizacja wysyłek / Organisation von Lieferungen],MATCH($B423,tab_MinKomp[Stanowisko / Position ],0)))</f>
        <v>n/a</v>
      </c>
      <c r="BE424" s="295" t="str">
        <f>IF(INDEX(tab_MinKomp[Analiza magazynowa - Program Polen.mdb / Inventuranalyse],MATCH($B423,tab_MinKomp[Stanowisko / Position ],0))="n/a","n/a",BE423-INDEX(tab_MinKomp[Analiza magazynowa - Program Polen.mdb / Inventuranalyse],MATCH($B423,tab_MinKomp[Stanowisko / Position ],0)))</f>
        <v>n/a</v>
      </c>
      <c r="BF424" s="297" t="str">
        <f>IF(INDEX(tab_MinKomp[MMOG (Materials Management Operations Guidelines)],MATCH($B423,tab_MinKomp[Stanowisko / Position ],0))="n/a","n/a",BF423-INDEX(tab_MinKomp[MMOG (Materials Management Operations Guidelines)],MATCH($B423,tab_MinKomp[Stanowisko / Position ],0)))</f>
        <v>n/a</v>
      </c>
      <c r="BG424" s="297" t="str">
        <f>IF(INDEX(tab_MinKomp[GPP],MATCH($B423,tab_MinKomp[Stanowisko / Position ],0))="n/a","n/a",BG423-INDEX(tab_MinKomp[GPP],MATCH($B423,tab_MinKomp[Stanowisko / Position ],0)))</f>
        <v>n/a</v>
      </c>
      <c r="BH424" s="297" t="str">
        <f>IF(INDEX(tab_MinKomp[AIAG (Automotive Industry Action Group)],MATCH($B423,tab_MinKomp[Stanowisko / Position ],0))="n/a","n/a",BH423-INDEX(tab_MinKomp[AIAG (Automotive Industry Action Group)],MATCH($B423,tab_MinKomp[Stanowisko / Position ],0)))</f>
        <v>n/a</v>
      </c>
      <c r="BI424" s="297" t="str">
        <f>IF(INDEX(tab_MinKomp[Super-G disputes],MATCH($B423,tab_MinKomp[Stanowisko / Position ],0))="n/a","n/a",BI423-INDEX(tab_MinKomp[Super-G disputes],MATCH($B423,tab_MinKomp[Stanowisko / Position ],0)))</f>
        <v>n/a</v>
      </c>
      <c r="BJ424" s="297" t="str">
        <f>IF(INDEX(tab_MinKomp[CMMS3/eDDL (Direct Data Link)],MATCH($B423,tab_MinKomp[Stanowisko / Position ],0))="n/a","n/a",BJ423-INDEX(tab_MinKomp[CMMS3/eDDL (Direct Data Link)],MATCH($B423,tab_MinKomp[Stanowisko / Position ],0)))</f>
        <v>n/a</v>
      </c>
      <c r="BK424" s="297" t="str">
        <f>IF(INDEX(tab_MinKomp[MP&amp;L (Material Planning and Logistics)],MATCH($B423,tab_MinKomp[Stanowisko / Position ],0))="n/a","n/a",BK423-INDEX(tab_MinKomp[MP&amp;L (Material Planning and Logistics)],MATCH($B423,tab_MinKomp[Stanowisko / Position ],0)))</f>
        <v>n/a</v>
      </c>
      <c r="BL424" s="297" t="str">
        <f>IF(INDEX(tab_MinKomp[Supplier delivery rating],MATCH($B423,tab_MinKomp[Stanowisko / Position ],0))="n/a","n/a",BL423-INDEX(tab_MinKomp[Supplier delivery rating],MATCH($B423,tab_MinKomp[Stanowisko / Position ],0)))</f>
        <v>n/a</v>
      </c>
      <c r="BM424" s="295" t="str">
        <f>IF(INDEX(tab_MinKomp[Planowanie produkcji / Produktionsplanung],MATCH($B423,tab_MinKomp[Stanowisko / Position ],0))="n/a","n/a",BM423-INDEX(tab_MinKomp[Planowanie produkcji / Produktionsplanung],MATCH($B423,tab_MinKomp[Stanowisko / Position ],0)))</f>
        <v>n/a</v>
      </c>
      <c r="BN424" s="295" t="str">
        <f>IF(INDEX(tab_MinKomp[Planowanie produkcji / Produktionsplanung],MATCH($B423,tab_MinKomp[Stanowisko / Position ],0))="n/a","n/a",BN423-INDEX(tab_MinKomp[Planowanie produkcji / Produktionsplanung],MATCH($B423,tab_MinKomp[Stanowisko / Position ],0)))</f>
        <v>n/a</v>
      </c>
      <c r="BO424" s="295" t="str">
        <f>IF(INDEX(tab_MinKomp[Planowanie produkcji / Produktionsplanung],MATCH($B423,tab_MinKomp[Stanowisko / Position ],0))="n/a","n/a",BO423-INDEX(tab_MinKomp[Planowanie produkcji / Produktionsplanung],MATCH($B423,tab_MinKomp[Stanowisko / Position ],0)))</f>
        <v>n/a</v>
      </c>
      <c r="BP424" s="295" t="str">
        <f>IF(INDEX(tab_MinKomp[Planowanie produkcji / Produktionsplanung],MATCH($B423,tab_MinKomp[Stanowisko / Position ],0))="n/a","n/a",BP423-INDEX(tab_MinKomp[Planowanie produkcji / Produktionsplanung],MATCH($B423,tab_MinKomp[Stanowisko / Position ],0)))</f>
        <v>n/a</v>
      </c>
      <c r="BQ424" s="295" t="s">
        <v>248</v>
      </c>
      <c r="BR424" s="295" t="str">
        <f>IF(INDEX(tab_MinKomp[Planowanie produkcji / Produktionsplanung],MATCH($B423,tab_MinKomp[Stanowisko / Position ],0))="n/a","n/a",BR423-INDEX(tab_MinKomp[Planowanie produkcji / Produktionsplanung],MATCH($B423,tab_MinKomp[Stanowisko / Position ],0)))</f>
        <v>n/a</v>
      </c>
      <c r="BS424" s="295">
        <f>IF(INDEX(tab_MinKomp[Obsługa maszyn Novapax / Novapax Maschinenbedienung],MATCH($B423,tab_MinKomp[Stanowisko / Position ],0))="n/a","n/a",BS423-INDEX(tab_MinKomp[Obsługa maszyn Novapax / Novapax Maschinenbedienung],MATCH($B423,tab_MinKomp[Stanowisko / Position ],0)))</f>
        <v>-1</v>
      </c>
      <c r="BT424" s="295" t="str">
        <f>IF(INDEX(tab_MinKomp[Planowanie produkcji / Produktionsplanung],MATCH($B423,tab_MinKomp[Stanowisko / Position ],0))="n/a","n/a",BT423-INDEX(tab_MinKomp[Planowanie produkcji / Produktionsplanung],MATCH($B423,tab_MinKomp[Stanowisko / Position ],0)))</f>
        <v>n/a</v>
      </c>
      <c r="BU424" s="295">
        <f>IF(INDEX(tab_MinKomp[Obsługa maszyn Novapax / Novapax Maschinenbedienung],MATCH($B423,tab_MinKomp[Stanowisko / Position ],0))="n/a","n/a",BU423-INDEX(tab_MinKomp[Obsługa maszyn Novapax / Novapax Maschinenbedienung],MATCH($B423,tab_MinKomp[Stanowisko / Position ],0)))</f>
        <v>0</v>
      </c>
      <c r="BV424" s="295" t="str">
        <f>IF(INDEX(tab_MinKomp[Planowanie produkcji / Produktionsplanung],MATCH($B423,tab_MinKomp[Stanowisko / Position ],0))="n/a","n/a",BV423-INDEX(tab_MinKomp[Planowanie produkcji / Produktionsplanung],MATCH($B423,tab_MinKomp[Stanowisko / Position ],0)))</f>
        <v>n/a</v>
      </c>
      <c r="BW424" s="295">
        <f>IF(INDEX(tab_MinKomp[Obsługa maszyn Novapax / Novapax Maschinenbedienung],MATCH($B423,tab_MinKomp[Stanowisko / Position ],0))="n/a","n/a",BW423-INDEX(tab_MinKomp[Obsługa maszyn Novapax / Novapax Maschinenbedienung],MATCH($B423,tab_MinKomp[Stanowisko / Position ],0)))</f>
        <v>-1</v>
      </c>
      <c r="BX424" s="295">
        <f>IF(INDEX(tab_MinKomp[Obsługa maszyn Novapax / Novapax Maschinenbedienung],MATCH($B423,tab_MinKomp[Stanowisko / Position ],0))="n/a","n/a",BX423-INDEX(tab_MinKomp[Obsługa maszyn Novapax / Novapax Maschinenbedienung],MATCH($B423,tab_MinKomp[Stanowisko / Position ],0)))</f>
        <v>-1</v>
      </c>
      <c r="BY424" s="295" t="str">
        <f>IF(INDEX(tab_MinKomp[Obsługa maszyn Engel / Engel Maschinenbedienung],MATCH($B423,tab_MinKomp[Stanowisko / Position ],0))="n/a","n/a",BY423-INDEX(tab_MinKomp[Obsługa maszyn Engel / Engel Maschinenbedienung],MATCH($B423,tab_MinKomp[Stanowisko / Position ],0)))</f>
        <v>n/a</v>
      </c>
      <c r="BZ424" s="295">
        <f>IF(INDEX(tab_MinKomp[Obsługa maszyn Novapax / Novapax Maschinenbedienung],MATCH($B423,tab_MinKomp[Stanowisko / Position ],0))="n/a","n/a",BZ423-INDEX(tab_MinKomp[Obsługa maszyn Novapax / Novapax Maschinenbedienung],MATCH($B423,tab_MinKomp[Stanowisko / Position ],0)))</f>
        <v>-1</v>
      </c>
      <c r="CA424" s="295" t="str">
        <f>IF(INDEX(tab_MinKomp[Obsługa maszyn KVT / KVT Maschinenbedienung],MATCH($B423,tab_MinKomp[Stanowisko / Position ],0))="n/a","n/a",CA423-INDEX(tab_MinKomp[Obsługa maszyn KVT / KVT Maschinenbedienung],MATCH($B423,tab_MinKomp[Stanowisko / Position ],0)))</f>
        <v>n/a</v>
      </c>
      <c r="CB424" s="295">
        <f>IF(INDEX(tab_MinKomp[Obsługa maszyn Novapax / Novapax Maschinenbedienung],MATCH($B423,tab_MinKomp[Stanowisko / Position ],0))="n/a","n/a",CB423-INDEX(tab_MinKomp[Obsługa maszyn Novapax / Novapax Maschinenbedienung],MATCH($B423,tab_MinKomp[Stanowisko / Position ],0)))</f>
        <v>-1</v>
      </c>
      <c r="CC424" s="295" t="str">
        <f>IF(INDEX(tab_MinKomp[Obsługa maszyn Branson / Branson Maschinenbedienung],MATCH($B423,tab_MinKomp[Stanowisko / Position ],0))="n/a","n/a",CC423-INDEX(tab_MinKomp[Obsługa maszyn Branson / Branson Maschinenbedienung],MATCH($B423,tab_MinKomp[Stanowisko / Position ],0)))</f>
        <v>n/a</v>
      </c>
      <c r="CD424" s="295">
        <f>IF(INDEX(tab_MinKomp[Obsługa maszyn Novapax / Novapax Maschinenbedienung],MATCH($B423,tab_MinKomp[Stanowisko / Position ],0))="n/a","n/a",CD423-INDEX(tab_MinKomp[Obsługa maszyn Novapax / Novapax Maschinenbedienung],MATCH($B423,tab_MinKomp[Stanowisko / Position ],0)))</f>
        <v>-1</v>
      </c>
      <c r="CE424" s="295">
        <f>IF(INDEX(tab_MinKomp[Obsługa maszyn Novapax / Novapax Maschinenbedienung],MATCH($B423,tab_MinKomp[Stanowisko / Position ],0))="n/a","n/a",CE423-INDEX(tab_MinKomp[Obsługa maszyn Novapax / Novapax Maschinenbedienung],MATCH($B423,tab_MinKomp[Stanowisko / Position ],0)))</f>
        <v>-1</v>
      </c>
      <c r="CF424" s="295">
        <f>IF(INDEX(tab_MinKomp[Obsługa maszyn Novapax / Novapax Maschinenbedienung],MATCH($B423,tab_MinKomp[Stanowisko / Position ],0))="n/a","n/a",CF423-INDEX(tab_MinKomp[Obsługa maszyn Novapax / Novapax Maschinenbedienung],MATCH($B423,tab_MinKomp[Stanowisko / Position ],0)))</f>
        <v>-1</v>
      </c>
      <c r="CG424" s="295">
        <v>0</v>
      </c>
      <c r="CH424" s="295" t="str">
        <f>IF(INDEX(tab_MinKomp[Wymagania VDA 6.5 Product / Forderungen],MATCH($B423,tab_MinKomp[Stanowisko / Position ],0))="n/a","n/a",CH423-INDEX(tab_MinKomp[Wymagania VDA 6.5 Product / Forderungen],MATCH($B423,tab_MinKomp[Stanowisko / Position ],0)))</f>
        <v>n/a</v>
      </c>
      <c r="CI424" s="295" t="str">
        <f>IF(INDEX(tab_MinKomp[Wymagania VDA 6.5 Product / Forderungen],MATCH($B423,tab_MinKomp[Stanowisko / Position ],0))="n/a","n/a",CI423-INDEX(tab_MinKomp[Wymagania VDA 6.5 Product / Forderungen],MATCH($B423,tab_MinKomp[Stanowisko / Position ],0)))</f>
        <v>n/a</v>
      </c>
      <c r="CJ424" s="295" t="str">
        <f>IF(INDEX(tab_MinKomp[Wymagania VDA 6.5 Product / Forderungen],MATCH($B423,tab_MinKomp[Stanowisko / Position ],0))="n/a","n/a",CJ423-INDEX(tab_MinKomp[Wymagania VDA 6.5 Product / Forderungen],MATCH($B423,tab_MinKomp[Stanowisko / Position ],0)))</f>
        <v>n/a</v>
      </c>
      <c r="CK424" s="295" t="str">
        <f>IF(INDEX(tab_MinKomp[Wymagania VDA 6.5 Product / Forderungen],MATCH($B423,tab_MinKomp[Stanowisko / Position ],0))="n/a","n/a",CK423-INDEX(tab_MinKomp[Wymagania VDA 6.5 Product / Forderungen],MATCH($B423,tab_MinKomp[Stanowisko / Position ],0)))</f>
        <v>n/a</v>
      </c>
      <c r="CL424" s="295" t="str">
        <f>IF(INDEX(tab_MinKomp[Wymagania VDA 6.5 Product / Forderungen],MATCH($B423,tab_MinKomp[Stanowisko / Position ],0))="n/a","n/a",CL423-INDEX(tab_MinKomp[Wymagania VDA 6.5 Product / Forderungen],MATCH($B423,tab_MinKomp[Stanowisko / Position ],0)))</f>
        <v>n/a</v>
      </c>
      <c r="CM424" s="295" t="str">
        <f>IF(INDEX(tab_MinKomp[Informatyka ogólna (techniczne i systemowe) / Allgemeine IT (Technik und System)],MATCH($B423,tab_MinKomp[Stanowisko / Position ],0))="n/a","n/a",CM423-INDEX(tab_MinKomp[Informatyka ogólna (techniczne i systemowe) / Allgemeine IT (Technik und System)],MATCH($B423,tab_MinKomp[Stanowisko / Position ],0)))</f>
        <v>n/a</v>
      </c>
      <c r="CN424" s="295" t="str">
        <f>IF(INDEX(tab_MinKomp[Sieci komputerowe / Computernetzwerke],MATCH($B423,tab_MinKomp[Stanowisko / Position ],0))="n/a","n/a",CN423-INDEX(tab_MinKomp[Sieci komputerowe / Computernetzwerke],MATCH($B423,tab_MinKomp[Stanowisko / Position ],0)))</f>
        <v>n/a</v>
      </c>
      <c r="CO424" s="295" t="str">
        <f>IF(INDEX(tab_MinKomp[Hardware (komputery PC, drukarki biurowe i etykietowe, telefonia stacjonarna i mobilna) (PC, Drucker, Telefpne, Handys)],MATCH($B423,tab_MinKomp[Stanowisko / Position ],0))="n/a","n/a",CO423-INDEX(tab_MinKomp[Hardware (komputery PC, drukarki biurowe i etykietowe, telefonia stacjonarna i mobilna) (PC, Drucker, Telefpne, Handys)],MATCH($B423,tab_MinKomp[Stanowisko / Position ],0)))</f>
        <v>n/a</v>
      </c>
      <c r="CP424" s="295" t="str">
        <f>IF(INDEX(tab_MinKomp[Software &amp; Systems (MS Office, MS Remote Desktop)],MATCH($B423,tab_MinKomp[Stanowisko / Position ],0))="n/a","n/a",CP423-INDEX(tab_MinKomp[Software &amp; Systems (MS Office, MS Remote Desktop)],MATCH($B423,tab_MinKomp[Stanowisko / Position ],0)))</f>
        <v>n/a</v>
      </c>
      <c r="CQ424" s="295" t="str">
        <f>IF(INDEX(tab_MinKomp[Programowanie obiektowe (PHP) / Objektprogrammierung],MATCH($B423,tab_MinKomp[Stanowisko / Position ],0))="n/a","n/a",CQ423-INDEX(tab_MinKomp[Programowanie obiektowe (PHP) / Objektprogrammierung],MATCH($B423,tab_MinKomp[Stanowisko / Position ],0)))</f>
        <v>n/a</v>
      </c>
      <c r="CR424" s="295" t="str">
        <f>IF(INDEX(tab_MinKomp[Scrum],MATCH($B423,tab_MinKomp[Stanowisko / Position ],0))="n/a","n/a",CR423-INDEX(tab_MinKomp[Scrum],MATCH($B423,tab_MinKomp[Stanowisko / Position ],0)))</f>
        <v>n/a</v>
      </c>
      <c r="CS424" s="295" t="str">
        <f>IF(INDEX(tab_MinKomp[SQL (MySQL)],MATCH($B423,tab_MinKomp[Stanowisko / Position ],0))="n/a","n/a",CS423-INDEX(tab_MinKomp[SQL (MySQL)],MATCH($B423,tab_MinKomp[Stanowisko / Position ],0)))</f>
        <v>n/a</v>
      </c>
      <c r="CT424" s="295" t="str">
        <f>IF(INDEX(tab_MinKomp[Javascript],MATCH($B423,tab_MinKomp[Stanowisko / Position ],0))="n/a","n/a",CT423-INDEX(tab_MinKomp[Javascript],MATCH($B423,tab_MinKomp[Stanowisko / Position ],0)))</f>
        <v>n/a</v>
      </c>
      <c r="CU424" s="295" t="str">
        <f>IF(INDEX(tab_MinKomp[Joomla],MATCH($B423,tab_MinKomp[Stanowisko / Position ],0))="n/a","n/a",CU423-INDEX(tab_MinKomp[Joomla],MATCH($B423,tab_MinKomp[Stanowisko / Position ],0)))</f>
        <v>n/a</v>
      </c>
      <c r="CV424" s="295" t="str">
        <f>IF(INDEX(tab_MinKomp[Bash],MATCH($B423,tab_MinKomp[Stanowisko / Position ],0))="n/a","n/a",CV423-INDEX(tab_MinKomp[Bash],MATCH($B423,tab_MinKomp[Stanowisko / Position ],0)))</f>
        <v>n/a</v>
      </c>
      <c r="CW424" s="295">
        <f>IF(INDEX(tab_MinKomp[Systemy MES (HYDRA / SFMS)],MATCH($B423,tab_MinKomp[Stanowisko / Position ],0))="n/a","n/a",CW423-INDEX(tab_MinKomp[Systemy MES (HYDRA / SFMS)],MATCH($B423,tab_MinKomp[Stanowisko / Position ],0)))</f>
        <v>0</v>
      </c>
      <c r="CX424" s="295" t="str">
        <f>IF(INDEX(tab_MinKomp[HTML / CSS],MATCH($B423,tab_MinKomp[Stanowisko / Position ],0))="n/a","n/a",CX423-INDEX(tab_MinKomp[HTML / CSS],MATCH($B423,tab_MinKomp[Stanowisko / Position ],0)))</f>
        <v>n/a</v>
      </c>
      <c r="CY424" s="295" t="str">
        <f>IF(INDEX(tab_MinKomp[SYSTEM PR],MATCH($B423,tab_MinKomp[Stanowisko / Position ],0))="n/a","n/a",CY423-INDEX(tab_MinKomp[SYSTEM PR],MATCH($B423,tab_MinKomp[Stanowisko / Position ],0)))</f>
        <v>n/a</v>
      </c>
      <c r="CZ424" s="295" t="str">
        <f>IF(INDEX(tab_MinKomp[System Einkauf XP / EBA],MATCH($B423,tab_MinKomp[Stanowisko / Position ],0))="n/a","n/a",CZ423-INDEX(tab_MinKomp[System Einkauf XP / EBA],MATCH($B423,tab_MinKomp[Stanowisko / Position ],0)))</f>
        <v>n/a</v>
      </c>
      <c r="DA424" s="295" t="str">
        <f>IF(INDEX(tab_MinKomp[Techniki negocjacyjne / Verhandlungstechniken],MATCH($B423,tab_MinKomp[Stanowisko / Position ],0))="n/a","n/a",DA423-INDEX(tab_MinKomp[Techniki negocjacyjne / Verhandlungstechniken],MATCH($B423,tab_MinKomp[Stanowisko / Position ],0)))</f>
        <v>n/a</v>
      </c>
      <c r="DB424" s="295" t="str">
        <f>IF(INDEX(tab_MinKomp[Znajomość rynku branżowego / Kenntnis des Industrie Marktes],MATCH($B423,tab_MinKomp[Stanowisko / Position ],0))="n/a","n/a",DB423-INDEX(tab_MinKomp[Znajomość rynku branżowego / Kenntnis des Industrie Marktes],MATCH($B423,tab_MinKomp[Stanowisko / Position ],0)))</f>
        <v>n/a</v>
      </c>
      <c r="DC424" s="295" t="str">
        <f>IF(INDEX(tab_MinKomp[SUPPLIER MANAGEMENT],MATCH($B423,tab_MinKomp[Stanowisko / Position ],0))="n/a","n/a",DC423-INDEX(tab_MinKomp[SUPPLIER MANAGEMENT],MATCH($B423,tab_MinKomp[Stanowisko / Position ],0)))</f>
        <v>n/a</v>
      </c>
      <c r="DD424" s="295" t="str">
        <f>IF(INDEX(tab_MinKomp[SUPPLIER MANAGEMENT],MATCH($B423,tab_MinKomp[Stanowisko / Position ],0))="n/a","n/a",DD423-INDEX(tab_MinKomp[SUPPLIER MANAGEMENT],MATCH($B423,tab_MinKomp[Stanowisko / Position ],0)))</f>
        <v>n/a</v>
      </c>
      <c r="DE424" s="295" t="str">
        <f>IF(INDEX(tab_MinKomp[SUPPLIER MANAGEMENT],MATCH($B423,tab_MinKomp[Stanowisko / Position ],0))="n/a","n/a",DE423-INDEX(tab_MinKomp[SUPPLIER MANAGEMENT],MATCH($B423,tab_MinKomp[Stanowisko / Position ],0)))</f>
        <v>n/a</v>
      </c>
      <c r="DF424" s="295">
        <f>IF(INDEX(tab_MinKomp[LEAN MANAGEMENT],MATCH($B423,tab_MinKomp[Stanowisko / Position ],0))="n/a","n/a",DF423-INDEX(tab_MinKomp[LEAN MANAGEMENT],MATCH($B423,tab_MinKomp[Stanowisko / Position ],0)))</f>
        <v>0</v>
      </c>
      <c r="DG424" s="295" t="str">
        <f>IF(INDEX(tab_MinKomp[PPAP/PSW],MATCH($B423,tab_MinKomp[Stanowisko / Position ],0))="n/a","n/a",DG423-INDEX(tab_MinKomp[PPAP/PSW],MATCH($B423,tab_MinKomp[Stanowisko / Position ],0)))</f>
        <v>n/a</v>
      </c>
      <c r="DH424" s="295" t="str">
        <f>IF(INDEX(tab_MinKomp[SUPPLIER MANAGEMENT],MATCH($B423,tab_MinKomp[Stanowisko / Position ],0))="n/a","n/a",DH423-INDEX(tab_MinKomp[SUPPLIER MANAGEMENT],MATCH($B423,tab_MinKomp[Stanowisko / Position ],0)))</f>
        <v>n/a</v>
      </c>
      <c r="DI424" s="295" t="str">
        <f>IF(INDEX(tab_MinKomp[OBSŁUGA PORTALI KLIENTA / Kundenportale],MATCH($B423,tab_MinKomp[Stanowisko / Position ],0))="n/a","n/a",DI423-INDEX(tab_MinKomp[OBSŁUGA PORTALI KLIENTA / Kundenportale],MATCH($B423,tab_MinKomp[Stanowisko / Position ],0)))</f>
        <v>n/a</v>
      </c>
      <c r="DJ424" s="295" t="str">
        <f>IF(INDEX(tab_MinKomp[Obsługa systemu BABTECQ / BABTECQ System],MATCH($B423,tab_MinKomp[Stanowisko / Position ],0))="n/a","n/a",DJ423-INDEX(tab_MinKomp[Obsługa systemu BABTECQ / BABTECQ System],MATCH($B423,tab_MinKomp[Stanowisko / Position ],0)))</f>
        <v>n/a</v>
      </c>
      <c r="DK424" s="295" t="str">
        <f>IF(INDEX(tab_MinKomp[Rysunek techniczny / technische Zeichnung],MATCH($B423,tab_MinKomp[Stanowisko / Position ],0))="n/a","n/a",DK423-INDEX(tab_MinKomp[Rysunek techniczny / technische Zeichnung],MATCH($B423,tab_MinKomp[Stanowisko / Position ],0)))</f>
        <v>n/a</v>
      </c>
      <c r="DL424" s="295" t="str">
        <f>IF(INDEX(tab_MinKomp[Kalibracja / Kalibrierung],MATCH($B423,tab_MinKomp[Stanowisko / Position ],0))="n/a","n/a",DL423-INDEX(tab_MinKomp[Kalibracja / Kalibrierung],MATCH($B423,tab_MinKomp[Stanowisko / Position ],0)))</f>
        <v>n/a</v>
      </c>
      <c r="DM424" s="295" t="str">
        <f>IF(INDEX(tab_MinKomp[Rekwalifikacja / Requalifizierung],MATCH($B423,tab_MinKomp[Stanowisko / Position ],0))="n/a","n/a",DM423-INDEX(tab_MinKomp[Rekwalifikacja / Requalifizierung],MATCH($B423,tab_MinKomp[Stanowisko / Position ],0)))</f>
        <v>n/a</v>
      </c>
      <c r="DN424" s="297" t="str">
        <f>IF(INDEX(tab_MinKomp[Testy czystości / Reinheitstests],MATCH($B423,tab_MinKomp[Stanowisko / Position ],0))="n/a","n/a",DN423-INDEX(tab_MinKomp[Testy czystości / Reinheitstests],MATCH($B423,tab_MinKomp[Stanowisko / Position ],0)))</f>
        <v>n/a</v>
      </c>
      <c r="DO424" s="297" t="str">
        <f>IF(INDEX(tab_MinKomp[Testy czystości / Reinheitstests],MATCH($B423,tab_MinKomp[Stanowisko / Position ],0))="n/a","n/a",DO423-INDEX(tab_MinKomp[Testy czystości / Reinheitstests],MATCH($B423,tab_MinKomp[Stanowisko / Position ],0)))</f>
        <v>n/a</v>
      </c>
      <c r="DP424" s="297" t="str">
        <f>IF(INDEX(tab_MinKomp[Testy czystości / Reinheitstests],MATCH($B423,tab_MinKomp[Stanowisko / Position ],0))="n/a","n/a",DP423-INDEX(tab_MinKomp[Testy czystości / Reinheitstests],MATCH($B423,tab_MinKomp[Stanowisko / Position ],0)))</f>
        <v>n/a</v>
      </c>
      <c r="DQ424" s="297" t="str">
        <f>IF(INDEX(tab_MinKomp[Testy czystości / Reinheitstests],MATCH($B423,tab_MinKomp[Stanowisko / Position ],0))="n/a","n/a",DQ423-INDEX(tab_MinKomp[Testy czystości / Reinheitstests],MATCH($B423,tab_MinKomp[Stanowisko / Position ],0)))</f>
        <v>n/a</v>
      </c>
      <c r="DR424" s="297" t="str">
        <f>IF(INDEX(tab_MinKomp[Testy czystości / Reinheitstests],MATCH($B423,tab_MinKomp[Stanowisko / Position ],0))="n/a","n/a",DR423-INDEX(tab_MinKomp[Testy czystości / Reinheitstests],MATCH($B423,tab_MinKomp[Stanowisko / Position ],0)))</f>
        <v>n/a</v>
      </c>
      <c r="DS424" s="297" t="str">
        <f>IF(INDEX(tab_MinKomp[Testy czystości / Reinheitstests],MATCH($B423,tab_MinKomp[Stanowisko / Position ],0))="n/a","n/a",DS423-INDEX(tab_MinKomp[Testy czystości / Reinheitstests],MATCH($B423,tab_MinKomp[Stanowisko / Position ],0)))</f>
        <v>n/a</v>
      </c>
      <c r="DT424" s="295" t="str">
        <f>IF(INDEX(tab_MinKomp[SUPPLIER MANAGEMENT],MATCH($B423,tab_MinKomp[Stanowisko / Position ],0))="n/a","n/a",DT423-INDEX(tab_MinKomp[SUPPLIER MANAGEMENT],MATCH($B423,tab_MinKomp[Stanowisko / Position ],0)))</f>
        <v>n/a</v>
      </c>
      <c r="DU424" s="297" t="str">
        <f>IF(INDEX(tab_MinKomp[Testy czystości / Reinheitstests],MATCH($B423,tab_MinKomp[Stanowisko / Position ],0))="n/a","n/a",DU423-INDEX(tab_MinKomp[Testy czystości / Reinheitstests],MATCH($B423,tab_MinKomp[Stanowisko / Position ],0)))</f>
        <v>n/a</v>
      </c>
      <c r="DV424" s="297" t="str">
        <f>IF(INDEX(tab_MinKomp[Testy czystości / Reinheitstests],MATCH($B423,tab_MinKomp[Stanowisko / Position ],0))="n/a","n/a",DV423-INDEX(tab_MinKomp[Testy czystości / Reinheitstests],MATCH($B423,tab_MinKomp[Stanowisko / Position ],0)))</f>
        <v>n/a</v>
      </c>
      <c r="DW424" s="297" t="str">
        <f>IF(INDEX(tab_MinKomp[Testy czystości / Reinheitstests],MATCH($B423,tab_MinKomp[Stanowisko / Position ],0))="n/a","n/a",DW423-INDEX(tab_MinKomp[Testy czystości / Reinheitstests],MATCH($B423,tab_MinKomp[Stanowisko / Position ],0)))</f>
        <v>n/a</v>
      </c>
      <c r="DX424" s="297" t="str">
        <f>IF(INDEX(tab_MinKomp[Testy czystości / Reinheitstests],MATCH($B423,tab_MinKomp[Stanowisko / Position ],0))="n/a","n/a",DX423-INDEX(tab_MinKomp[Testy czystości / Reinheitstests],MATCH($B423,tab_MinKomp[Stanowisko / Position ],0)))</f>
        <v>n/a</v>
      </c>
      <c r="DY424" s="297" t="str">
        <f>IF(INDEX(tab_MinKomp[Testy czystości / Reinheitstests],MATCH($B423,tab_MinKomp[Stanowisko / Position ],0))="n/a","n/a",DY423-INDEX(tab_MinKomp[Testy czystości / Reinheitstests],MATCH($B423,tab_MinKomp[Stanowisko / Position ],0)))</f>
        <v>n/a</v>
      </c>
      <c r="DZ424" s="297" t="str">
        <f>IF(INDEX(tab_MinKomp[Testy czystości / Reinheitstests],MATCH($B423,tab_MinKomp[Stanowisko / Position ],0))="n/a","n/a",DZ423-INDEX(tab_MinKomp[Testy czystości / Reinheitstests],MATCH($B423,tab_MinKomp[Stanowisko / Position ],0)))</f>
        <v>n/a</v>
      </c>
      <c r="EA424" s="295" t="str">
        <f>IF(INDEX(tab_MinKomp[SUPPLIER MANAGEMENT],MATCH($B423,tab_MinKomp[Stanowisko / Position ],0))="n/a","n/a",EA423-INDEX(tab_MinKomp[SUPPLIER MANAGEMENT],MATCH($B423,tab_MinKomp[Stanowisko / Position ],0)))</f>
        <v>n/a</v>
      </c>
      <c r="EB424" s="297" t="str">
        <f>IF(INDEX(tab_MinKomp[Testy czystości / Reinheitstests],MATCH($B423,tab_MinKomp[Stanowisko / Position ],0))="n/a","n/a",EB423-INDEX(tab_MinKomp[Testy czystości / Reinheitstests],MATCH($B423,tab_MinKomp[Stanowisko / Position ],0)))</f>
        <v>n/a</v>
      </c>
      <c r="EC424" s="297" t="str">
        <f>IF(INDEX(tab_MinKomp[Testy czystości / Reinheitstests],MATCH($B423,tab_MinKomp[Stanowisko / Position ],0))="n/a","n/a",EC423-INDEX(tab_MinKomp[Testy czystości / Reinheitstests],MATCH($B423,tab_MinKomp[Stanowisko / Position ],0)))</f>
        <v>n/a</v>
      </c>
      <c r="ED424" s="297" t="str">
        <f>IF(INDEX(tab_MinKomp[Testy czystości / Reinheitstests],MATCH($B423,tab_MinKomp[Stanowisko / Position ],0))="n/a","n/a",ED423-INDEX(tab_MinKomp[Testy czystości / Reinheitstests],MATCH($B423,tab_MinKomp[Stanowisko / Position ],0)))</f>
        <v>n/a</v>
      </c>
      <c r="EE424" s="297" t="str">
        <f>IF(INDEX(tab_MinKomp[Testy czystości / Reinheitstests],MATCH($B423,tab_MinKomp[Stanowisko / Position ],0))="n/a","n/a",EE423-INDEX(tab_MinKomp[Testy czystości / Reinheitstests],MATCH($B423,tab_MinKomp[Stanowisko / Position ],0)))</f>
        <v>n/a</v>
      </c>
      <c r="EF424" s="297" t="str">
        <f>IF(INDEX(tab_MinKomp[Testy czystości / Reinheitstests],MATCH($B423,tab_MinKomp[Stanowisko / Position ],0))="n/a","n/a",EF423-INDEX(tab_MinKomp[Testy czystości / Reinheitstests],MATCH($B423,tab_MinKomp[Stanowisko / Position ],0)))</f>
        <v>n/a</v>
      </c>
      <c r="EG424" s="297" t="str">
        <f>IF(INDEX(tab_MinKomp[Testy czystości / Reinheitstests],MATCH($B423,tab_MinKomp[Stanowisko / Position ],0))="n/a","n/a",EG423-INDEX(tab_MinKomp[Testy czystości / Reinheitstests],MATCH($B423,tab_MinKomp[Stanowisko / Position ],0)))</f>
        <v>n/a</v>
      </c>
      <c r="EH424" s="297" t="str">
        <f>IF(INDEX(tab_MinKomp[Testy czystości / Reinheitstests],MATCH($B423,tab_MinKomp[Stanowisko / Position ],0))="n/a","n/a",EH423-INDEX(tab_MinKomp[Testy czystości / Reinheitstests],MATCH($B423,tab_MinKomp[Stanowisko / Position ],0)))</f>
        <v>n/a</v>
      </c>
      <c r="EI424" s="297" t="str">
        <f>IF(INDEX(tab_MinKomp[Testy czystości / Reinheitstests],MATCH($B423,tab_MinKomp[Stanowisko / Position ],0))="n/a","n/a",EI423-INDEX(tab_MinKomp[Testy czystości / Reinheitstests],MATCH($B423,tab_MinKomp[Stanowisko / Position ],0)))</f>
        <v>n/a</v>
      </c>
      <c r="EJ424" s="297" t="str">
        <f>IF(INDEX(tab_MinKomp[Testy czystości / Reinheitstests],MATCH($B423,tab_MinKomp[Stanowisko / Position ],0))="n/a","n/a",EJ423-INDEX(tab_MinKomp[Testy czystości / Reinheitstests],MATCH($B423,tab_MinKomp[Stanowisko / Position ],0)))</f>
        <v>n/a</v>
      </c>
      <c r="EK424" s="297" t="str">
        <f>IF(INDEX(tab_MinKomp[Testy czystości / Reinheitstests],MATCH($B423,tab_MinKomp[Stanowisko / Position ],0))="n/a","n/a",EK423-INDEX(tab_MinKomp[Testy czystości / Reinheitstests],MATCH($B423,tab_MinKomp[Stanowisko / Position ],0)))</f>
        <v>n/a</v>
      </c>
      <c r="EL424" s="297" t="str">
        <f>IF(INDEX(tab_MinKomp[Testy czystości / Reinheitstests],MATCH($B423,tab_MinKomp[Stanowisko / Position ],0))="n/a","n/a",EL423-INDEX(tab_MinKomp[Testy czystości / Reinheitstests],MATCH($B423,tab_MinKomp[Stanowisko / Position ],0)))</f>
        <v>n/a</v>
      </c>
      <c r="EM424" s="297" t="str">
        <f>IF(INDEX(tab_MinKomp[Testy czystości / Reinheitstests],MATCH($B423,tab_MinKomp[Stanowisko / Position ],0))="n/a","n/a",EM423-INDEX(tab_MinKomp[Testy czystości / Reinheitstests],MATCH($B423,tab_MinKomp[Stanowisko / Position ],0)))</f>
        <v>n/a</v>
      </c>
      <c r="EN424" s="297" t="str">
        <f>IF(INDEX(tab_MinKomp[Testy czystości / Reinheitstests],MATCH($B423,tab_MinKomp[Stanowisko / Position ],0))="n/a","n/a",EN423-INDEX(tab_MinKomp[Testy czystości / Reinheitstests],MATCH($B423,tab_MinKomp[Stanowisko / Position ],0)))</f>
        <v>n/a</v>
      </c>
      <c r="EO424" s="295" t="str">
        <f>IF(INDEX(tab_MinKomp[Konserwacja Rep],MATCH($B423,tab_MinKomp[Stanowisko / Position ],0))="n/a","n/a",EO423-INDEX(tab_MinKomp[Konserwacja Rep],MATCH($B423,tab_MinKomp[Stanowisko / Position ],0)))</f>
        <v>n/a</v>
      </c>
      <c r="EP424" s="295" t="str">
        <f>IF(INDEX(tab_MinKomp[[Konserwacja Engel ]],MATCH($B423,tab_MinKomp[Stanowisko / Position ],0))="n/a","n/a",EP423-INDEX(tab_MinKomp[[Konserwacja Engel ]],MATCH($B423,tab_MinKomp[Stanowisko / Position ],0)))</f>
        <v>n/a</v>
      </c>
      <c r="EQ424" s="295" t="str">
        <f>IF(INDEX(tab_MinKomp[Konserwacja B 50],MATCH($B423,tab_MinKomp[Stanowisko / Position ],0))="n/a","n/a",EQ423-INDEX(tab_MinKomp[Konserwacja B 50],MATCH($B423,tab_MinKomp[Stanowisko / Position ],0)))</f>
        <v>n/a</v>
      </c>
      <c r="ER424" s="295" t="str">
        <f>IF(INDEX(tab_MinKomp[[Konserwacja EOL ]],MATCH($B423,tab_MinKomp[Stanowisko / Position ],0))="n/a","n/a",ER423-INDEX(tab_MinKomp[[Konserwacja EOL ]],MATCH($B423,tab_MinKomp[Stanowisko / Position ],0)))</f>
        <v>n/a</v>
      </c>
      <c r="ES424" s="295" t="str">
        <f>IF(INDEX(tab_MinKomp[Konserwacja Branson],MATCH($B423,tab_MinKomp[Stanowisko / Position ],0))="n/a","n/a",ES423-INDEX(tab_MinKomp[Konserwacja Branson],MATCH($B423,tab_MinKomp[Stanowisko / Position ],0)))</f>
        <v>n/a</v>
      </c>
      <c r="ET424" s="295" t="str">
        <f>IF(INDEX(tab_MinKomp[Konserwacja coolery],MATCH($B423,tab_MinKomp[Stanowisko / Position ],0))="n/a","n/a",ET423-INDEX(tab_MinKomp[Konserwacja coolery],MATCH($B423,tab_MinKomp[Stanowisko / Position ],0)))</f>
        <v>n/a</v>
      </c>
      <c r="EU424" s="295" t="str">
        <f>IF(INDEX(tab_MinKomp[Konserwacja piecy],MATCH($B423,tab_MinKomp[Stanowisko / Position ],0))="n/a","n/a",EU423-INDEX(tab_MinKomp[Konserwacja piecy],MATCH($B423,tab_MinKomp[Stanowisko / Position ],0)))</f>
        <v>n/a</v>
      </c>
      <c r="EV424" s="295" t="str">
        <f>IF(INDEX(tab_MinKomp[Rysunek techniczny- czytanie],MATCH($B423,tab_MinKomp[Stanowisko / Position ],0))="n/a","n/a",EV423-INDEX(tab_MinKomp[Rysunek techniczny- czytanie],MATCH($B423,tab_MinKomp[Stanowisko / Position ],0)))</f>
        <v>n/a</v>
      </c>
      <c r="EW424" s="295" t="str">
        <f>IF(INDEX(tab_MinKomp[Elektryka],MATCH($B423,tab_MinKomp[Stanowisko / Position ],0))="n/a","n/a",EW423-INDEX(tab_MinKomp[Elektryka],MATCH($B423,tab_MinKomp[Stanowisko / Position ],0)))</f>
        <v>n/a</v>
      </c>
      <c r="EX424" s="295" t="str">
        <f>IF(INDEX(tab_MinKomp[Pneumatyka],MATCH($B423,tab_MinKomp[Stanowisko / Position ],0))="n/a","n/a",EX423-INDEX(tab_MinKomp[Pneumatyka],MATCH($B423,tab_MinKomp[Stanowisko / Position ],0)))</f>
        <v>n/a</v>
      </c>
      <c r="EY424" s="295" t="str">
        <f>IF(INDEX(tab_MinKomp[[Hydraulika ]],MATCH($B423,tab_MinKomp[Stanowisko / Position ],0))="n/a","n/a",EY423-INDEX(tab_MinKomp[[Hydraulika ]],MATCH($B423,tab_MinKomp[Stanowisko / Position ],0)))</f>
        <v>n/a</v>
      </c>
      <c r="EZ424" s="295" t="str">
        <f>IF(INDEX(tab_MinKomp[Podciśnienie],MATCH($B423,tab_MinKomp[Stanowisko / Position ],0))="n/a","n/a",EZ423-INDEX(tab_MinKomp[Podciśnienie],MATCH($B423,tab_MinKomp[Stanowisko / Position ],0)))</f>
        <v>n/a</v>
      </c>
      <c r="FA424" s="295" t="str">
        <f>IF(INDEX(tab_MinKomp[Usuwanie awarii],MATCH($B423,tab_MinKomp[Stanowisko / Position ],0))="n/a","n/a",FA423-INDEX(tab_MinKomp[Usuwanie awarii],MATCH($B423,tab_MinKomp[Stanowisko / Position ],0)))</f>
        <v>n/a</v>
      </c>
      <c r="FB424" s="295" t="str">
        <f>IF(INDEX(tab_MinKomp[Obsługa robotów],MATCH($B423,tab_MinKomp[Stanowisko / Position ],0))="n/a","n/a",FB423-INDEX(tab_MinKomp[Obsługa robotów],MATCH($B423,tab_MinKomp[Stanowisko / Position ],0)))</f>
        <v>n/a</v>
      </c>
      <c r="FC424" s="295" t="str">
        <f>IF(INDEX(tab_MinKomp[Obsługa sterowania maszyny],MATCH($B423,tab_MinKomp[Stanowisko / Position ],0))="n/a","n/a",FC423-INDEX(tab_MinKomp[Obsługa sterowania maszyny],MATCH($B423,tab_MinKomp[Stanowisko / Position ],0)))</f>
        <v>n/a</v>
      </c>
      <c r="FD424" s="295" t="str">
        <f>IF(INDEX(tab_MinKomp[Usuwanie przyczyn żródłowych],MATCH($B423,tab_MinKomp[Stanowisko / Position ],0))="n/a","n/a",FD423-INDEX(tab_MinKomp[Usuwanie przyczyn żródłowych],MATCH($B423,tab_MinKomp[Stanowisko / Position ],0)))</f>
        <v>n/a</v>
      </c>
      <c r="FE424" s="295" t="str">
        <f>IF(INDEX(tab_MinKomp[Cmms stosowanie],MATCH($B423,tab_MinKomp[Stanowisko / Position ],0))="n/a","n/a",FE423-INDEX(tab_MinKomp[Cmms stosowanie],MATCH($B423,tab_MinKomp[Stanowisko / Position ],0)))</f>
        <v>n/a</v>
      </c>
      <c r="FF424" s="297" t="s">
        <v>248</v>
      </c>
      <c r="FG424" s="295" t="str">
        <f>IF(INDEX(tab_MinKomp[Czyszczenie form plastikowych],MATCH($B423,tab_MinKomp[Stanowisko / Position ],0))="n/a","n/a",FG423-INDEX(tab_MinKomp[Czyszczenie form plastikowych],MATCH($B423,tab_MinKomp[Stanowisko / Position ],0)))</f>
        <v>n/a</v>
      </c>
      <c r="FH424" s="295" t="str">
        <f>IF(INDEX(tab_MinKomp[Wymiana form plastik],MATCH($B423,tab_MinKomp[Stanowisko / Position ],0))="n/a","n/a",FH423-INDEX(tab_MinKomp[Wymiana form plastik],MATCH($B423,tab_MinKomp[Stanowisko / Position ],0)))</f>
        <v>n/a</v>
      </c>
      <c r="FI424" s="295" t="str">
        <f>IF(INDEX(tab_MinKomp[Wymiana form guma],MATCH($B423,tab_MinKomp[Stanowisko / Position ],0))="n/a","n/a",FI423-INDEX(tab_MinKomp[Wymiana form guma],MATCH($B423,tab_MinKomp[Stanowisko / Position ],0)))</f>
        <v>n/a</v>
      </c>
      <c r="FJ424" s="295" t="str">
        <f>IF(INDEX(tab_MinKomp[Konserwacja KK],MATCH($B423,tab_MinKomp[Stanowisko / Position ],0))="n/a","n/a",FJ423-INDEX(tab_MinKomp[Konserwacja KK],MATCH($B423,tab_MinKomp[Stanowisko / Position ],0)))</f>
        <v>n/a</v>
      </c>
      <c r="FK424" s="295" t="str">
        <f>IF(INDEX(tab_MinKomp[Konserwacja form guma],MATCH($B423,tab_MinKomp[Stanowisko / Position ],0))="n/a","n/a",FK423-INDEX(tab_MinKomp[Konserwacja form guma],MATCH($B423,tab_MinKomp[Stanowisko / Position ],0)))</f>
        <v>n/a</v>
      </c>
      <c r="FL424" s="295" t="str">
        <f>IF(INDEX(tab_MinKomp[Konserwacja form plastiki],MATCH($B423,tab_MinKomp[Stanowisko / Position ],0))="n/a","n/a",FL423-INDEX(tab_MinKomp[Konserwacja form plastiki],MATCH($B423,tab_MinKomp[Stanowisko / Position ],0)))</f>
        <v>n/a</v>
      </c>
      <c r="FM424" s="295" t="str">
        <f>IF(INDEX(tab_MinKomp[Konserwacja Gorącego Kanału],MATCH($B423,tab_MinKomp[Stanowisko / Position ],0))="n/a","n/a",FM423-INDEX(tab_MinKomp[Konserwacja Gorącego Kanału],MATCH($B423,tab_MinKomp[Stanowisko / Position ],0)))</f>
        <v>n/a</v>
      </c>
      <c r="FN424" s="295" t="str">
        <f>IF(INDEX(tab_MinKomp[MS Office (Excel)],MATCH($B423,tab_MinKomp[Stanowisko / Position ],0))="n/a","n/a",FN423-INDEX(tab_MinKomp[MS Office (Excel)],MATCH($B423,tab_MinKomp[Stanowisko / Position ],0)))</f>
        <v>n/a</v>
      </c>
      <c r="FO424" s="295" t="str">
        <f>IF(INDEX(tab_MinKomp[MS Office (Word)],MATCH($B423,tab_MinKomp[Stanowisko / Position ],0))="n/a","n/a",FO423-INDEX(tab_MinKomp[MS Office (Word)],MATCH($B423,tab_MinKomp[Stanowisko / Position ],0)))</f>
        <v>n/a</v>
      </c>
      <c r="FP424" s="295" t="str">
        <f>IF(INDEX(tab_MinKomp[MS Office (Power Point)],MATCH($B423,tab_MinKomp[Stanowisko / Position ],0))="n/a","n/a",FP423-INDEX(tab_MinKomp[MS Office (Power Point)],MATCH($B423,tab_MinKomp[Stanowisko / Position ],0)))</f>
        <v>n/a</v>
      </c>
      <c r="FQ424" s="298" t="str">
        <f>IF(INDEX(tab_MinKomp[Język angielski / Englisch],MATCH($B423,tab_MinKomp[Stanowisko / Position ],0))="n/a","n/a",FQ423-INDEX(tab_MinKomp[Język angielski / Englisch],MATCH($B423,tab_MinKomp[Stanowisko / Position ],0)))</f>
        <v>n/a</v>
      </c>
      <c r="FR424" s="298" t="str">
        <f>IF(INDEX(tab_MinKomp[Język niemiecki / Deutsch],MATCH($B423,tab_MinKomp[Stanowisko / Position ],0))="n/a","n/a",FR423-INDEX(tab_MinKomp[Język niemiecki / Deutsch],MATCH($B423,tab_MinKomp[Stanowisko / Position ],0)))</f>
        <v>n/a</v>
      </c>
      <c r="FS424" s="295">
        <v>1</v>
      </c>
      <c r="FT424" s="295">
        <f>IF(INDEX(tab_MinKomp[Znajomość procesów z obszaru / Kenntiss der prozesse in dem Bereich],MATCH($B423,tab_MinKomp[Stanowisko / Position ],0))="n/a","n/a",FT423-INDEX(tab_MinKomp[Znajomość procesów z obszaru / Kenntiss der prozesse in dem Bereich],MATCH($B423,tab_MinKomp[Stanowisko / Position ],0)))</f>
        <v>-1</v>
      </c>
      <c r="FU424" s="295">
        <f>IF(INDEX(tab_MinKomp[optymalizacja procesów / Prozessoptymalisierung],MATCH($B423,tab_MinKomp[Stanowisko / Position ],0))="n/a","n/a",FU423-INDEX(tab_MinKomp[optymalizacja procesów / Prozessoptymalisierung],MATCH($B423,tab_MinKomp[Stanowisko / Position ],0)))</f>
        <v>0</v>
      </c>
      <c r="FV424" s="295">
        <f>IF(INDEX(tab_MinKomp[Umiejętności szkoleniowe / Trainingsfähigkeiten],MATCH($B423,tab_MinKomp[Stanowisko / Position ],0))="n/a","n/a",FV423-INDEX(tab_MinKomp[Umiejętności szkoleniowe / Trainingsfähigkeiten],MATCH($B423,tab_MinKomp[Stanowisko / Position ],0)))</f>
        <v>0</v>
      </c>
      <c r="FW424" s="295">
        <f>IF(INDEX(tab_MinKomp[Analityczne myślenie, podejście / Analitysches Denken, Einstellung],MATCH($B423,tab_MinKomp[Stanowisko / Position ],0))="n/a","n/a",FW423-INDEX(tab_MinKomp[Analityczne myślenie, podejście / Analitysches Denken, Einstellung],MATCH($B423,tab_MinKomp[Stanowisko / Position ],0)))</f>
        <v>0</v>
      </c>
      <c r="FX424" s="295">
        <f>IF(INDEX(tab_MinKomp[Dokładność, precyzja w dzialaniu / Genauigkeit, Präzision in die Arbeit],MATCH($B423,tab_MinKomp[Stanowisko / Position ],0))="n/a","n/a",FX423-INDEX(tab_MinKomp[Dokładność, precyzja w dzialaniu / Genauigkeit, Präzision in die Arbeit],MATCH($B423,tab_MinKomp[Stanowisko / Position ],0)))</f>
        <v>-1</v>
      </c>
      <c r="FY424" s="295">
        <f>IF(INDEX(tab_MinKomp[Dyspozycyjność / Verfügbarkeit],MATCH($B423,tab_MinKomp[Stanowisko / Position ],0))="n/a","n/a",FY423-INDEX(tab_MinKomp[Dyspozycyjność / Verfügbarkeit],MATCH($B423,tab_MinKomp[Stanowisko / Position ],0)))</f>
        <v>0</v>
      </c>
      <c r="FZ424" s="295">
        <f>IF(INDEX(tab_MinKomp[Zaangażowanie / 
Engagement],MATCH($B423,tab_MinKomp[Stanowisko / Position ],0))="n/a","n/a",FZ423-INDEX(tab_MinKomp[Zaangażowanie / 
Engagement],MATCH($B423,tab_MinKomp[Stanowisko / Position ],0)))</f>
        <v>0</v>
      </c>
      <c r="GA424" s="295" t="str">
        <f>IF(INDEX(tab_MinKomp[Konserwacja form guma],MATCH($B423,tab_MinKomp[Stanowisko / Position ],0))="n/a","n/a",GA423-INDEX(tab_MinKomp[Konserwacja form guma],MATCH($B423,tab_MinKomp[Stanowisko / Position ],0)))</f>
        <v>n/a</v>
      </c>
      <c r="GB424" s="295" t="str">
        <f>IF(INDEX(tab_MinKomp[Konserwacja form plastiki],MATCH($B423,tab_MinKomp[Stanowisko / Position ],0))="n/a","n/a",GB423-INDEX(tab_MinKomp[Konserwacja form plastiki],MATCH($B423,tab_MinKomp[Stanowisko / Position ],0)))</f>
        <v>n/a</v>
      </c>
      <c r="GC424" s="295">
        <v>-2</v>
      </c>
      <c r="GD424" s="295">
        <f>IF(INDEX(tab_MinKomp[optymalizacja procesów / Prozessoptymalisierung],MATCH($B423,tab_MinKomp[Stanowisko / Position ],0))="n/a","n/a",GD423-INDEX(tab_MinKomp[optymalizacja procesów / Prozessoptymalisierung],MATCH($B423,tab_MinKomp[Stanowisko / Position ],0)))</f>
        <v>1</v>
      </c>
      <c r="GE424" s="294" t="str">
        <f>IF(INDEX(tab_MinKomp[Motywowanie i budowanie zaangażowania zespołu],MATCH($B423,tab_MinKomp[Stanowisko / Position ],0))="n/a","n/a",GE423-INDEX(tab_MinKomp[Motywowanie i budowanie zaangażowania zespołu],MATCH($B423,tab_MinKomp[Stanowisko / Position ],0)))</f>
        <v>n/a</v>
      </c>
      <c r="GF424" s="260" t="s">
        <v>248</v>
      </c>
      <c r="GG424" s="260" t="s">
        <v>248</v>
      </c>
      <c r="GH424" s="260" t="s">
        <v>248</v>
      </c>
      <c r="GI424" s="260" t="s">
        <v>248</v>
      </c>
      <c r="GJ424" s="260" t="s">
        <v>248</v>
      </c>
      <c r="GK424" s="260" t="s">
        <v>248</v>
      </c>
      <c r="GL424" s="260" t="s">
        <v>248</v>
      </c>
      <c r="GM424" s="260" t="s">
        <v>248</v>
      </c>
      <c r="GN424" s="260" t="s">
        <v>248</v>
      </c>
      <c r="GO424" s="260" t="s">
        <v>248</v>
      </c>
      <c r="GP424" s="260" t="s">
        <v>248</v>
      </c>
      <c r="GQ424" s="260" t="s">
        <v>248</v>
      </c>
      <c r="GR424" s="260" t="s">
        <v>248</v>
      </c>
      <c r="GS424" s="260" t="s">
        <v>248</v>
      </c>
      <c r="GT424" s="260" t="s">
        <v>248</v>
      </c>
      <c r="GU424" s="260" t="s">
        <v>248</v>
      </c>
      <c r="GV424" s="260" t="s">
        <v>248</v>
      </c>
      <c r="GW424" s="260" t="s">
        <v>248</v>
      </c>
      <c r="GX424" s="260" t="s">
        <v>248</v>
      </c>
      <c r="GY424" s="260" t="s">
        <v>248</v>
      </c>
      <c r="GZ424" s="289" t="s">
        <v>248</v>
      </c>
      <c r="HA424" s="289" t="s">
        <v>248</v>
      </c>
      <c r="HB424" s="299">
        <f>SUM(G424:GE424)/(HB423-(SUM(G424:GE424)))</f>
        <v>-0.19230769230769232</v>
      </c>
    </row>
    <row r="425" spans="1:210" ht="24.9" customHeight="1" x14ac:dyDescent="0.3">
      <c r="A425" s="286" t="s">
        <v>321</v>
      </c>
      <c r="B425" s="286" t="s">
        <v>315</v>
      </c>
      <c r="C425" s="286" t="s">
        <v>398</v>
      </c>
      <c r="D425" s="286">
        <v>2158</v>
      </c>
      <c r="E425" s="396" t="s">
        <v>601</v>
      </c>
      <c r="F425" s="287" t="s">
        <v>374</v>
      </c>
      <c r="G425" s="260">
        <v>2</v>
      </c>
      <c r="H425" s="260">
        <v>1</v>
      </c>
      <c r="I425" s="260">
        <v>2</v>
      </c>
      <c r="J425" s="260">
        <v>1</v>
      </c>
      <c r="K425" s="260">
        <v>1</v>
      </c>
      <c r="L425" s="260" t="s">
        <v>248</v>
      </c>
      <c r="M425" s="260" t="s">
        <v>248</v>
      </c>
      <c r="N425" s="260" t="s">
        <v>248</v>
      </c>
      <c r="O425" s="260">
        <v>1</v>
      </c>
      <c r="P425" s="260">
        <v>1</v>
      </c>
      <c r="Q425" s="260" t="s">
        <v>248</v>
      </c>
      <c r="R425" s="260" t="s">
        <v>248</v>
      </c>
      <c r="S425" s="260" t="s">
        <v>248</v>
      </c>
      <c r="T425" s="260" t="s">
        <v>248</v>
      </c>
      <c r="U425" s="260" t="s">
        <v>248</v>
      </c>
      <c r="V425" s="260" t="s">
        <v>248</v>
      </c>
      <c r="W425" s="260" t="s">
        <v>248</v>
      </c>
      <c r="X425" s="260" t="s">
        <v>248</v>
      </c>
      <c r="Y425" s="260" t="s">
        <v>248</v>
      </c>
      <c r="Z425" s="260" t="s">
        <v>248</v>
      </c>
      <c r="AA425" s="260" t="s">
        <v>248</v>
      </c>
      <c r="AB425" s="260" t="s">
        <v>248</v>
      </c>
      <c r="AC425" s="260" t="s">
        <v>248</v>
      </c>
      <c r="AD425" s="260" t="s">
        <v>248</v>
      </c>
      <c r="AE425" s="260" t="s">
        <v>248</v>
      </c>
      <c r="AF425" s="260" t="s">
        <v>248</v>
      </c>
      <c r="AG425" s="260" t="s">
        <v>248</v>
      </c>
      <c r="AH425" s="260" t="s">
        <v>248</v>
      </c>
      <c r="AI425" s="260" t="s">
        <v>248</v>
      </c>
      <c r="AJ425" s="260" t="s">
        <v>248</v>
      </c>
      <c r="AK425" s="260" t="s">
        <v>248</v>
      </c>
      <c r="AL425" s="260">
        <v>1</v>
      </c>
      <c r="AM425" s="260" t="s">
        <v>248</v>
      </c>
      <c r="AN425" s="260" t="s">
        <v>248</v>
      </c>
      <c r="AO425" s="260">
        <v>2</v>
      </c>
      <c r="AP425" s="260" t="s">
        <v>248</v>
      </c>
      <c r="AQ425" s="260">
        <v>2</v>
      </c>
      <c r="AR425" s="260" t="s">
        <v>248</v>
      </c>
      <c r="AS425" s="260" t="s">
        <v>248</v>
      </c>
      <c r="AT425" s="260" t="s">
        <v>248</v>
      </c>
      <c r="AU425" s="260" t="s">
        <v>248</v>
      </c>
      <c r="AV425" s="260">
        <v>2</v>
      </c>
      <c r="AW425" s="260">
        <v>1</v>
      </c>
      <c r="AX425" s="260" t="s">
        <v>248</v>
      </c>
      <c r="AY425" s="260" t="s">
        <v>248</v>
      </c>
      <c r="AZ425" s="260" t="s">
        <v>248</v>
      </c>
      <c r="BA425" s="260"/>
      <c r="BB425" s="260"/>
      <c r="BC425" s="260" t="s">
        <v>248</v>
      </c>
      <c r="BD425" s="260" t="s">
        <v>248</v>
      </c>
      <c r="BE425" s="260" t="s">
        <v>248</v>
      </c>
      <c r="BF425" s="260" t="s">
        <v>248</v>
      </c>
      <c r="BG425" s="260" t="s">
        <v>248</v>
      </c>
      <c r="BH425" s="260" t="s">
        <v>248</v>
      </c>
      <c r="BI425" s="260" t="s">
        <v>248</v>
      </c>
      <c r="BJ425" s="260" t="s">
        <v>248</v>
      </c>
      <c r="BK425" s="260" t="s">
        <v>248</v>
      </c>
      <c r="BL425" s="260" t="s">
        <v>248</v>
      </c>
      <c r="BM425" s="260" t="s">
        <v>248</v>
      </c>
      <c r="BN425" s="260" t="s">
        <v>248</v>
      </c>
      <c r="BO425" s="260" t="s">
        <v>248</v>
      </c>
      <c r="BP425" s="260" t="s">
        <v>248</v>
      </c>
      <c r="BQ425" s="260"/>
      <c r="BR425" s="260" t="s">
        <v>248</v>
      </c>
      <c r="BS425" s="260">
        <v>2</v>
      </c>
      <c r="BT425" s="260" t="s">
        <v>248</v>
      </c>
      <c r="BU425" s="260">
        <v>2</v>
      </c>
      <c r="BV425" s="260" t="s">
        <v>248</v>
      </c>
      <c r="BW425" s="260">
        <v>2</v>
      </c>
      <c r="BX425" s="260">
        <v>2</v>
      </c>
      <c r="BY425" s="260" t="s">
        <v>248</v>
      </c>
      <c r="BZ425" s="260">
        <v>2</v>
      </c>
      <c r="CA425" s="260" t="s">
        <v>248</v>
      </c>
      <c r="CB425" s="260">
        <v>1</v>
      </c>
      <c r="CC425" s="260" t="s">
        <v>248</v>
      </c>
      <c r="CD425" s="260">
        <v>1</v>
      </c>
      <c r="CE425" s="260">
        <v>1</v>
      </c>
      <c r="CF425" s="260">
        <v>1</v>
      </c>
      <c r="CG425" s="260"/>
      <c r="CH425" s="260" t="s">
        <v>248</v>
      </c>
      <c r="CI425" s="260" t="s">
        <v>248</v>
      </c>
      <c r="CJ425" s="260" t="s">
        <v>248</v>
      </c>
      <c r="CK425" s="260" t="s">
        <v>248</v>
      </c>
      <c r="CL425" s="260" t="s">
        <v>248</v>
      </c>
      <c r="CM425" s="260" t="s">
        <v>248</v>
      </c>
      <c r="CN425" s="260" t="s">
        <v>248</v>
      </c>
      <c r="CO425" s="260" t="s">
        <v>248</v>
      </c>
      <c r="CP425" s="260" t="s">
        <v>248</v>
      </c>
      <c r="CQ425" s="260" t="s">
        <v>248</v>
      </c>
      <c r="CR425" s="260" t="s">
        <v>248</v>
      </c>
      <c r="CS425" s="260" t="s">
        <v>248</v>
      </c>
      <c r="CT425" s="260" t="s">
        <v>248</v>
      </c>
      <c r="CU425" s="260" t="s">
        <v>248</v>
      </c>
      <c r="CV425" s="260" t="s">
        <v>248</v>
      </c>
      <c r="CW425" s="260">
        <v>2</v>
      </c>
      <c r="CX425" s="260" t="s">
        <v>248</v>
      </c>
      <c r="CY425" s="260" t="s">
        <v>248</v>
      </c>
      <c r="CZ425" s="260" t="s">
        <v>248</v>
      </c>
      <c r="DA425" s="260" t="s">
        <v>248</v>
      </c>
      <c r="DB425" s="260" t="s">
        <v>248</v>
      </c>
      <c r="DC425" s="260" t="s">
        <v>248</v>
      </c>
      <c r="DD425" s="260" t="s">
        <v>248</v>
      </c>
      <c r="DE425" s="260" t="s">
        <v>248</v>
      </c>
      <c r="DF425" s="260">
        <v>1</v>
      </c>
      <c r="DG425" s="260" t="s">
        <v>248</v>
      </c>
      <c r="DH425" s="260" t="s">
        <v>248</v>
      </c>
      <c r="DI425" s="260" t="s">
        <v>248</v>
      </c>
      <c r="DJ425" s="260" t="s">
        <v>248</v>
      </c>
      <c r="DK425" s="260" t="s">
        <v>248</v>
      </c>
      <c r="DL425" s="260" t="s">
        <v>248</v>
      </c>
      <c r="DM425" s="260" t="s">
        <v>248</v>
      </c>
      <c r="DN425" s="260" t="s">
        <v>248</v>
      </c>
      <c r="DO425" s="260" t="s">
        <v>248</v>
      </c>
      <c r="DP425" s="260" t="s">
        <v>248</v>
      </c>
      <c r="DQ425" s="260" t="s">
        <v>248</v>
      </c>
      <c r="DR425" s="260" t="s">
        <v>248</v>
      </c>
      <c r="DS425" s="260" t="s">
        <v>248</v>
      </c>
      <c r="DT425" s="260" t="s">
        <v>248</v>
      </c>
      <c r="DU425" s="260" t="s">
        <v>248</v>
      </c>
      <c r="DV425" s="260" t="s">
        <v>248</v>
      </c>
      <c r="DW425" s="260" t="s">
        <v>248</v>
      </c>
      <c r="DX425" s="260" t="s">
        <v>248</v>
      </c>
      <c r="DY425" s="260" t="s">
        <v>248</v>
      </c>
      <c r="DZ425" s="260" t="s">
        <v>248</v>
      </c>
      <c r="EA425" s="260" t="s">
        <v>248</v>
      </c>
      <c r="EB425" s="260" t="s">
        <v>248</v>
      </c>
      <c r="EC425" s="260" t="s">
        <v>248</v>
      </c>
      <c r="ED425" s="260" t="s">
        <v>248</v>
      </c>
      <c r="EE425" s="260" t="s">
        <v>248</v>
      </c>
      <c r="EF425" s="260" t="s">
        <v>248</v>
      </c>
      <c r="EG425" s="260" t="s">
        <v>248</v>
      </c>
      <c r="EH425" s="260" t="s">
        <v>248</v>
      </c>
      <c r="EI425" s="260" t="s">
        <v>248</v>
      </c>
      <c r="EJ425" s="260" t="s">
        <v>248</v>
      </c>
      <c r="EK425" s="260" t="s">
        <v>248</v>
      </c>
      <c r="EL425" s="285" t="s">
        <v>248</v>
      </c>
      <c r="EM425" s="285" t="s">
        <v>248</v>
      </c>
      <c r="EN425" s="285" t="s">
        <v>248</v>
      </c>
      <c r="EO425" s="260" t="s">
        <v>248</v>
      </c>
      <c r="EP425" s="260" t="s">
        <v>248</v>
      </c>
      <c r="EQ425" s="260" t="s">
        <v>248</v>
      </c>
      <c r="ER425" s="260" t="s">
        <v>248</v>
      </c>
      <c r="ES425" s="260" t="s">
        <v>248</v>
      </c>
      <c r="ET425" s="260" t="s">
        <v>248</v>
      </c>
      <c r="EU425" s="260" t="s">
        <v>248</v>
      </c>
      <c r="EV425" s="260" t="s">
        <v>248</v>
      </c>
      <c r="EW425" s="260" t="s">
        <v>248</v>
      </c>
      <c r="EX425" s="260" t="s">
        <v>248</v>
      </c>
      <c r="EY425" s="260" t="s">
        <v>248</v>
      </c>
      <c r="EZ425" s="260" t="s">
        <v>248</v>
      </c>
      <c r="FA425" s="260" t="s">
        <v>248</v>
      </c>
      <c r="FB425" s="260" t="s">
        <v>248</v>
      </c>
      <c r="FC425" s="260" t="s">
        <v>248</v>
      </c>
      <c r="FD425" s="260" t="s">
        <v>248</v>
      </c>
      <c r="FE425" s="260" t="s">
        <v>248</v>
      </c>
      <c r="FF425" s="260" t="s">
        <v>248</v>
      </c>
      <c r="FG425" s="260" t="s">
        <v>248</v>
      </c>
      <c r="FH425" s="260" t="s">
        <v>248</v>
      </c>
      <c r="FI425" s="260" t="s">
        <v>248</v>
      </c>
      <c r="FJ425" s="260" t="s">
        <v>248</v>
      </c>
      <c r="FK425" s="260" t="s">
        <v>248</v>
      </c>
      <c r="FL425" s="260" t="s">
        <v>248</v>
      </c>
      <c r="FM425" s="260" t="s">
        <v>248</v>
      </c>
      <c r="FN425" s="260" t="s">
        <v>248</v>
      </c>
      <c r="FO425" s="260" t="s">
        <v>248</v>
      </c>
      <c r="FP425" s="260" t="s">
        <v>248</v>
      </c>
      <c r="FQ425" s="288" t="s">
        <v>248</v>
      </c>
      <c r="FR425" s="288" t="s">
        <v>248</v>
      </c>
      <c r="FS425" s="260">
        <v>1</v>
      </c>
      <c r="FT425" s="260">
        <v>2</v>
      </c>
      <c r="FU425" s="260">
        <v>1</v>
      </c>
      <c r="FV425" s="260">
        <v>1</v>
      </c>
      <c r="FW425" s="260">
        <v>1</v>
      </c>
      <c r="FX425" s="260">
        <v>1</v>
      </c>
      <c r="FY425" s="260">
        <v>2</v>
      </c>
      <c r="FZ425" s="260">
        <v>2</v>
      </c>
      <c r="GA425" s="260" t="s">
        <v>248</v>
      </c>
      <c r="GB425" s="260" t="s">
        <v>248</v>
      </c>
      <c r="GC425" s="260">
        <v>2</v>
      </c>
      <c r="GD425" s="260">
        <v>2</v>
      </c>
      <c r="GE425" s="260" t="s">
        <v>248</v>
      </c>
      <c r="GF425" s="260" t="s">
        <v>248</v>
      </c>
      <c r="GG425" s="260" t="s">
        <v>248</v>
      </c>
      <c r="GH425" s="260" t="s">
        <v>248</v>
      </c>
      <c r="GI425" s="260" t="s">
        <v>248</v>
      </c>
      <c r="GJ425" s="260" t="s">
        <v>248</v>
      </c>
      <c r="GK425" s="260" t="s">
        <v>248</v>
      </c>
      <c r="GL425" s="260" t="s">
        <v>248</v>
      </c>
      <c r="GM425" s="260" t="s">
        <v>248</v>
      </c>
      <c r="GN425" s="260" t="s">
        <v>248</v>
      </c>
      <c r="GO425" s="260" t="s">
        <v>248</v>
      </c>
      <c r="GP425" s="260" t="s">
        <v>248</v>
      </c>
      <c r="GQ425" s="260" t="s">
        <v>248</v>
      </c>
      <c r="GR425" s="260" t="s">
        <v>248</v>
      </c>
      <c r="GS425" s="260" t="s">
        <v>248</v>
      </c>
      <c r="GT425" s="260" t="s">
        <v>248</v>
      </c>
      <c r="GU425" s="260" t="s">
        <v>248</v>
      </c>
      <c r="GV425" s="260" t="s">
        <v>248</v>
      </c>
      <c r="GW425" s="260" t="s">
        <v>248</v>
      </c>
      <c r="GX425" s="260" t="s">
        <v>248</v>
      </c>
      <c r="GY425" s="260" t="s">
        <v>248</v>
      </c>
      <c r="GZ425" s="289" t="s">
        <v>248</v>
      </c>
      <c r="HA425" s="289" t="s">
        <v>248</v>
      </c>
      <c r="HB425" s="290">
        <f>SUM(G425:GE425)</f>
        <v>49</v>
      </c>
    </row>
    <row r="426" spans="1:210" ht="24.9" customHeight="1" thickBot="1" x14ac:dyDescent="0.35">
      <c r="A426" s="291" t="str">
        <f>A425</f>
        <v>Prod.-Q-5</v>
      </c>
      <c r="B426" s="291" t="str">
        <f>B425</f>
        <v>Pracownik Produkcji</v>
      </c>
      <c r="C426" s="291" t="str">
        <f>C425</f>
        <v>ŁB</v>
      </c>
      <c r="D426" s="291">
        <f>D425</f>
        <v>2158</v>
      </c>
      <c r="E426" s="397"/>
      <c r="F426" s="292" t="s">
        <v>375</v>
      </c>
      <c r="G426" s="293">
        <f>IF(INDEX(tab_MinKomp[Przepisy BHP / BHP Vorschriften],MATCH($B425,tab_MinKomp[Stanowisko / Position ],0))="n/a","n/a",G425-INDEX(tab_MinKomp[Przepisy BHP / BHP Vorschriften],MATCH($B425,tab_MinKomp[Stanowisko / Position ],0)))</f>
        <v>0</v>
      </c>
      <c r="H426" s="294">
        <f>IF(INDEX(tab_MinKomp[Przepisy PPOŻ / Brandschutzbestimmungen],MATCH($B425,tab_MinKomp[Stanowisko / Position ],0))="n/a","n/a",H425-INDEX(tab_MinKomp[Przepisy PPOŻ / Brandschutzbestimmungen],MATCH($B425,tab_MinKomp[Stanowisko / Position ],0)))</f>
        <v>0</v>
      </c>
      <c r="I426" s="294">
        <f>IF(INDEX(tab_MinKomp[Ryzyko zawodowe na stanowiskach pracyv/ Berufliche Risiken an Arbeitsstellen],MATCH($B425,tab_MinKomp[Stanowisko / Position ],0))="n/a","n/a",I425-INDEX(tab_MinKomp[Ryzyko zawodowe na stanowiskach pracyv/ Berufliche Risiken an Arbeitsstellen],MATCH($B425,tab_MinKomp[Stanowisko / Position ],0)))</f>
        <v>0</v>
      </c>
      <c r="J426" s="294">
        <f>IF(INDEX(tab_MinKomp[Gospodarka substancjami niebezpiecznymi / Gefahrstoffmanagement],MATCH($B425,tab_MinKomp[Stanowisko / Position ],0))="n/a","n/a",J425-INDEX(tab_MinKomp[Gospodarka substancjami niebezpiecznymi / Gefahrstoffmanagement],MATCH($B425,tab_MinKomp[Stanowisko / Position ],0)))</f>
        <v>0</v>
      </c>
      <c r="K426" s="294">
        <f>IF(INDEX(tab_MinKomp[Gospodarka odpadami / Abfallwirtschaft],MATCH($B425,tab_MinKomp[Stanowisko / Position ],0))="n/a","n/a",K425-INDEX(tab_MinKomp[Gospodarka odpadami / Abfallwirtschaft],MATCH($B425,tab_MinKomp[Stanowisko / Position ],0)))</f>
        <v>0</v>
      </c>
      <c r="L426" s="295" t="str">
        <f>IF(INDEX(tab_MinKomp[Przepisy kodeksu pracy / Bestimmungen des Arbeitsgesetzes],MATCH($B425,tab_MinKomp[Stanowisko / Position ],0))="n/a","n/a",L425-INDEX(tab_MinKomp[Przepisy kodeksu pracy / Bestimmungen des Arbeitsgesetzes],MATCH($B425,tab_MinKomp[Stanowisko / Position ],0)))</f>
        <v>n/a</v>
      </c>
      <c r="M426" s="296" t="str">
        <f>IF(INDEX(tab_MinKomp[Przepisy o ub.społ. ZUS  / Sozialversicherungsvorschriften],MATCH($B425,tab_MinKomp[Stanowisko / Position ],0))="n/a","n/a",M425-INDEX(tab_MinKomp[Przepisy o ub.społ. ZUS  / Sozialversicherungsvorschriften],MATCH($B425,tab_MinKomp[Stanowisko / Position ],0)))</f>
        <v>n/a</v>
      </c>
      <c r="N426" s="295" t="str">
        <f>IF(INDEX(tab_MinKomp[PRZEPISY O PDOF /persönlich Einkommensteuergesetz ],MATCH($B425,tab_MinKomp[Stanowisko / Position ],0))="n/a","n/a",N425-INDEX(tab_MinKomp[PRZEPISY O PDOF /persönlich Einkommensteuergesetz ],MATCH($B425,tab_MinKomp[Stanowisko / Position ],0)))</f>
        <v>n/a</v>
      </c>
      <c r="O426" s="295">
        <f>IF(INDEX(tab_MinKomp[Regulamin pracy / Arbeitsordnung],MATCH($B425,tab_MinKomp[Stanowisko / Position ],0))="n/a","n/a",O425-INDEX(tab_MinKomp[Regulamin pracy / Arbeitsordnung],MATCH($B425,tab_MinKomp[Stanowisko / Position ],0)))</f>
        <v>0</v>
      </c>
      <c r="P426" s="295">
        <f>IF(INDEX(tab_MinKomp[Regulamin wynagradzania / Vergütungsordnung],MATCH($B425,tab_MinKomp[Stanowisko / Position ],0))="n/a","n/a",P425-INDEX(tab_MinKomp[Regulamin wynagradzania / Vergütungsordnung],MATCH($B425,tab_MinKomp[Stanowisko / Position ],0)))</f>
        <v>0</v>
      </c>
      <c r="Q426" s="295" t="str">
        <f>IF(INDEX(tab_MinKomp[System R2PŁATNIK PRO: Płace / Lohnabrechnung],MATCH($B425,tab_MinKomp[Stanowisko / Position ],0))="n/a","n/a",Q425-INDEX(tab_MinKomp[System R2PŁATNIK PRO: Płace / Lohnabrechnung],MATCH($B425,tab_MinKomp[Stanowisko / Position ],0)))</f>
        <v>n/a</v>
      </c>
      <c r="R426" s="295" t="str">
        <f>IF(INDEX(tab_MinKomp[SystemR2PŁATNIK PRO: KADRY / Personaldaten],MATCH($B425,tab_MinKomp[Stanowisko / Position ],0))="n/a","n/a",R425-INDEX(tab_MinKomp[SystemR2PŁATNIK PRO: KADRY / Personaldaten],MATCH($B425,tab_MinKomp[Stanowisko / Position ],0)))</f>
        <v>n/a</v>
      </c>
      <c r="S426" s="295" t="str">
        <f>IF(INDEX(tab_MinKomp[SYSTEM R2PŁATNIK PRO: zarządzanie pracownikami / Arbeitsverwaltung],MATCH($B425,tab_MinKomp[Stanowisko / Position ],0))="n/a","n/a",S425-INDEX(tab_MinKomp[SYSTEM R2PŁATNIK PRO: zarządzanie pracownikami / Arbeitsverwaltung],MATCH($B425,tab_MinKomp[Stanowisko / Position ],0)))</f>
        <v>n/a</v>
      </c>
      <c r="T426" s="295" t="str">
        <f>IF(INDEX(tab_MinKomp[Doradztwo, wsparcie personalne / Personalberatung und Unterstützung],MATCH($B425,tab_MinKomp[Stanowisko / Position ],0))="n/a","n/a",T425-INDEX(tab_MinKomp[Doradztwo, wsparcie personalne / Personalberatung und Unterstützung],MATCH($B425,tab_MinKomp[Stanowisko / Position ],0)))</f>
        <v>n/a</v>
      </c>
      <c r="U426" s="295" t="str">
        <f>IF(INDEX(tab_MinKomp[Przepisy o podatku VAT / MwSt.- Gesetz],MATCH($B425,tab_MinKomp[Stanowisko / Position ],0))="n/a","n/a",U425-INDEX(tab_MinKomp[Przepisy o podatku VAT / MwSt.- Gesetz],MATCH($B425,tab_MinKomp[Stanowisko / Position ],0)))</f>
        <v>n/a</v>
      </c>
      <c r="V426" s="295" t="str">
        <f>IF(INDEX(tab_MinKomp[PrzepisyPDOP / geschäftlich Einkommensteuergesetz],MATCH($B425,tab_MinKomp[Stanowisko / Position ],0))="n/a","n/a",V425-INDEX(tab_MinKomp[PrzepisyPDOP / geschäftlich Einkommensteuergesetz],MATCH($B425,tab_MinKomp[Stanowisko / Position ],0)))</f>
        <v>n/a</v>
      </c>
      <c r="W426" s="295" t="str">
        <f>IF(INDEX(tab_MinKomp[System BAAN / FINANSE (FIBU)],MATCH($B425,tab_MinKomp[Stanowisko / Position ],0))="n/a","n/a",W425-INDEX(tab_MinKomp[System BAAN / FINANSE (FIBU)],MATCH($B425,tab_MinKomp[Stanowisko / Position ],0)))</f>
        <v>n/a</v>
      </c>
      <c r="X426" s="295" t="str">
        <f>IF(INDEX(tab_MinKomp[Systemy pomocnicze / Hilfssysteme(STOCKPROGRAM, KALK2000 etc.)],MATCH($B425,tab_MinKomp[Stanowisko / Position ],0))="n/a","n/a",X425-INDEX(tab_MinKomp[Systemy pomocnicze / Hilfssysteme(STOCKPROGRAM, KALK2000 etc.)],MATCH($B425,tab_MinKomp[Stanowisko / Position ],0)))</f>
        <v>n/a</v>
      </c>
      <c r="Y426" s="295" t="str">
        <f>IF(INDEX(tab_MinKomp[Polityka rachunkowości / Buchführungspolitik],MATCH($B425,tab_MinKomp[Stanowisko / Position ],0))="n/a","n/a",Y425-INDEX(tab_MinKomp[Polityka rachunkowości / Buchführungspolitik],MATCH($B425,tab_MinKomp[Stanowisko / Position ],0)))</f>
        <v>n/a</v>
      </c>
      <c r="Z426" s="295" t="str">
        <f>IF(INDEX(tab_MinKomp[Ustawa o rachunkowości / Rechnungslegungsgesetz],MATCH($B425,tab_MinKomp[Stanowisko / Position ],0))="n/a","n/a",Z425-INDEX(tab_MinKomp[Ustawa o rachunkowości / Rechnungslegungsgesetz],MATCH($B425,tab_MinKomp[Stanowisko / Position ],0)))</f>
        <v>n/a</v>
      </c>
      <c r="AA426" s="295" t="str">
        <f>IF(INDEX(tab_MinKomp[WORKFLOW - TS-100],MATCH($B425,tab_MinKomp[Stanowisko / Position ],0))="n/a","n/a",AA425-INDEX(tab_MinKomp[WORKFLOW - TS-100],MATCH($B425,tab_MinKomp[Stanowisko / Position ],0)))</f>
        <v>n/a</v>
      </c>
      <c r="AB426" s="295" t="str">
        <f>IF(INDEX(tab_MinKomp[WORKFLOW - SFMS],MATCH($B425,tab_MinKomp[Stanowisko / Position ],0))="n/a","n/a",AB425-INDEX(tab_MinKomp[WORKFLOW - SFMS],MATCH($B425,tab_MinKomp[Stanowisko / Position ],0)))</f>
        <v>n/a</v>
      </c>
      <c r="AC426" s="295" t="str">
        <f>IF(INDEX(tab_MinKomp[System ISO 9001:2015],MATCH($B425,tab_MinKomp[Stanowisko / Position ],0))="n/a","n/a",AC425-INDEX(tab_MinKomp[System ISO 9001:2015],MATCH($B425,tab_MinKomp[Stanowisko / Position ],0)))</f>
        <v>n/a</v>
      </c>
      <c r="AD426" s="295" t="str">
        <f>IF(INDEX(tab_MinKomp[System ISO 9001:2015],MATCH($B425,tab_MinKomp[Stanowisko / Position ],0))="n/a","n/a",AD425-INDEX(tab_MinKomp[System ISO 9001:2015],MATCH($B425,tab_MinKomp[Stanowisko / Position ],0)))</f>
        <v>n/a</v>
      </c>
      <c r="AE426" s="295" t="str">
        <f>IF(INDEX(tab_MinKomp[System ISO 9001:2015],MATCH($B425,tab_MinKomp[Stanowisko / Position ],0))="n/a","n/a",AE425-INDEX(tab_MinKomp[System ISO 9001:2015],MATCH($B425,tab_MinKomp[Stanowisko / Position ],0)))</f>
        <v>n/a</v>
      </c>
      <c r="AF426" s="295" t="str">
        <f>IF(INDEX(tab_MinKomp[System ISO 9001:2015],MATCH($B425,tab_MinKomp[Stanowisko / Position ],0))="n/a","n/a",AF425-INDEX(tab_MinKomp[System ISO 9001:2015],MATCH($B425,tab_MinKomp[Stanowisko / Position ],0)))</f>
        <v>n/a</v>
      </c>
      <c r="AG426" s="295" t="str">
        <f>IF(INDEX(tab_MinKomp[Wymagania VDA 6.3 Process / Forderungen],MATCH($B425,tab_MinKomp[Stanowisko / Position ],0))="n/a","n/a",AG425-INDEX(tab_MinKomp[Wymagania VDA 6.3 Process / Forderungen],MATCH($B425,tab_MinKomp[Stanowisko / Position ],0)))</f>
        <v>n/a</v>
      </c>
      <c r="AH426" s="295" t="str">
        <f>IF(INDEX(tab_MinKomp[Wymagania VDA 6.5 Product / Forderungen],MATCH($B425,tab_MinKomp[Stanowisko / Position ],0))="n/a","n/a",AH425-INDEX(tab_MinKomp[Wymagania VDA 6.5 Product / Forderungen],MATCH($B425,tab_MinKomp[Stanowisko / Position ],0)))</f>
        <v>n/a</v>
      </c>
      <c r="AI426" s="295" t="str">
        <f>IF(INDEX(tab_MinKomp[System ISO 9001:2015],MATCH($B425,tab_MinKomp[Stanowisko / Position ],0))="n/a","n/a",AI425-INDEX(tab_MinKomp[System ISO 9001:2015],MATCH($B425,tab_MinKomp[Stanowisko / Position ],0)))</f>
        <v>n/a</v>
      </c>
      <c r="AJ426" s="295" t="str">
        <f>IF(INDEX(tab_MinKomp[Auditor systemu ISO 17021:2018],MATCH($B425,tab_MinKomp[Stanowisko / Position ],0))="n/a","n/a",AJ425-INDEX(tab_MinKomp[Auditor systemu ISO 17021:2018],MATCH($B425,tab_MinKomp[Stanowisko / Position ],0)))</f>
        <v>n/a</v>
      </c>
      <c r="AK426" s="295" t="str">
        <f>IF(INDEX(tab_MinKomp[Pełnomocnik systemu / Systemvertreter],MATCH($B425,tab_MinKomp[Stanowisko / Position ],0))="n/a","n/a",AK425-INDEX(tab_MinKomp[Pełnomocnik systemu / Systemvertreter],MATCH($B425,tab_MinKomp[Stanowisko / Position ],0)))</f>
        <v>n/a</v>
      </c>
      <c r="AL426" s="295">
        <f>IF(INDEX(tab_MinKomp[Polityka Etyczna - Compliance],MATCH($B425,tab_MinKomp[Stanowisko / Position ],0))="n/a","n/a",AL425-INDEX(tab_MinKomp[Polityka Etyczna - Compliance],MATCH($B425,tab_MinKomp[Stanowisko / Position ],0)))</f>
        <v>0</v>
      </c>
      <c r="AM426" s="295" t="str">
        <f>IF(INDEX(tab_MinKomp[WDRAŻANIE NOWYCH PROJEKTÓW/ PROCEDURA CTM],MATCH($B425,tab_MinKomp[Stanowisko / Position ],0))="n/a","n/a",AM425-INDEX(tab_MinKomp[WDRAŻANIE NOWYCH PROJEKTÓW/ PROCEDURA CTM],MATCH($B425,tab_MinKomp[Stanowisko / Position ],0)))</f>
        <v>n/a</v>
      </c>
      <c r="AN426" s="295" t="str">
        <f>IF(INDEX(tab_MinKomp[KAMIENIE MILOWE MSL/PIFF],MATCH($B425,tab_MinKomp[Stanowisko / Position ],0))="n/a","n/a",AN425-INDEX(tab_MinKomp[KAMIENIE MILOWE MSL/PIFF],MATCH($B425,tab_MinKomp[Stanowisko / Position ],0)))</f>
        <v>n/a</v>
      </c>
      <c r="AO426" s="295">
        <f>IF(INDEX(tab_MinKomp[CP],MATCH($B425,tab_MinKomp[Stanowisko / Position ],0))="n/a","n/a",AO425-INDEX(tab_MinKomp[CP],MATCH($B425,tab_MinKomp[Stanowisko / Position ],0)))</f>
        <v>1</v>
      </c>
      <c r="AP426" s="295" t="str">
        <f>IF(INDEX(tab_MinKomp[FMEA],MATCH($B425,tab_MinKomp[Stanowisko / Position ],0))="n/a","n/a",AP425-INDEX(tab_MinKomp[FMEA],MATCH($B425,tab_MinKomp[Stanowisko / Position ],0)))</f>
        <v>n/a</v>
      </c>
      <c r="AQ426" s="295">
        <f>IF(INDEX(tab_MinKomp[FLOW CHART],MATCH($B425,tab_MinKomp[Stanowisko / Position ],0))="n/a","n/a",AQ425-INDEX(tab_MinKomp[FLOW CHART],MATCH($B425,tab_MinKomp[Stanowisko / Position ],0)))</f>
        <v>1</v>
      </c>
      <c r="AR426" s="295" t="str">
        <f>IF(INDEX(tab_MinKomp[APQP],MATCH($B425,tab_MinKomp[Stanowisko / Position ],0))="n/a","n/a",AR425-INDEX(tab_MinKomp[APQP],MATCH($B425,tab_MinKomp[Stanowisko / Position ],0)))</f>
        <v>n/a</v>
      </c>
      <c r="AS426" s="295" t="str">
        <f>IF(INDEX(tab_MinKomp[MSA],MATCH($B425,tab_MinKomp[Stanowisko / Position ],0))="n/a","n/a",AS425-INDEX(tab_MinKomp[MSA],MATCH($B425,tab_MinKomp[Stanowisko / Position ],0)))</f>
        <v>n/a</v>
      </c>
      <c r="AT426" s="295" t="str">
        <f>IF(INDEX(tab_MinKomp[SPC],MATCH($B425,tab_MinKomp[Stanowisko / Position ],0))="n/a","n/a",AT425-INDEX(tab_MinKomp[SPC],MATCH($B425,tab_MinKomp[Stanowisko / Position ],0)))</f>
        <v>n/a</v>
      </c>
      <c r="AU426" s="295" t="str">
        <f>IF(INDEX(tab_MinKomp[CSR (SPECYFICZNE WYMAGANIA KLIENTA)],MATCH($B425,tab_MinKomp[Stanowisko / Position ],0))="n/a","n/a",AU425-INDEX(tab_MinKomp[CSR (SPECYFICZNE WYMAGANIA KLIENTA)],MATCH($B425,tab_MinKomp[Stanowisko / Position ],0)))</f>
        <v>n/a</v>
      </c>
      <c r="AV426" s="295">
        <f>IF(INDEX(tab_MinKomp[5S],MATCH($B425,tab_MinKomp[Stanowisko / Position ],0))="n/a","n/a",AV425-INDEX(tab_MinKomp[5S],MATCH($B425,tab_MinKomp[Stanowisko / Position ],0)))</f>
        <v>0</v>
      </c>
      <c r="AW426" s="295">
        <f>IF(INDEX(tab_MinKomp[LEAN MANAGEMENT],MATCH($B425,tab_MinKomp[Stanowisko / Position ],0))="n/a","n/a",AW425-INDEX(tab_MinKomp[LEAN MANAGEMENT],MATCH($B425,tab_MinKomp[Stanowisko / Position ],0)))</f>
        <v>0</v>
      </c>
      <c r="AX426" s="295" t="str">
        <f>IF(INDEX(tab_MinKomp[5R],MATCH($B425,tab_MinKomp[Stanowisko / Position ],0))="n/a","n/a",AX425-INDEX(tab_MinKomp[5R],MATCH($B425,tab_MinKomp[Stanowisko / Position ],0)))</f>
        <v>n/a</v>
      </c>
      <c r="AY426" s="295" t="str">
        <f>IF(INDEX(tab_MinKomp[Six Sigma],MATCH($B425,tab_MinKomp[Stanowisko / Position ],0))="n/a","n/a",AY425-INDEX(tab_MinKomp[Six Sigma],MATCH($B425,tab_MinKomp[Stanowisko / Position ],0)))</f>
        <v>n/a</v>
      </c>
      <c r="AZ426" s="295" t="str">
        <f>IF(INDEX(tab_MinKomp[System BAAN / Distribution &amp; Supply Chain],MATCH($B425,tab_MinKomp[Stanowisko / Position ],0))="n/a","n/a",AZ425-INDEX(tab_MinKomp[System BAAN / Distribution &amp; Supply Chain],MATCH($B425,tab_MinKomp[Stanowisko / Position ],0)))</f>
        <v>n/a</v>
      </c>
      <c r="BA426" s="295" t="str">
        <f>IF(INDEX(tab_MinKomp[Gospodarka magazynowa / Lagerverwaltung],MATCH($B425,tab_MinKomp[Stanowisko / Position ],0))="n/a","n/a",BA425-INDEX(tab_MinKomp[Gospodarka magazynowa / Lagerverwaltung],MATCH($B425,tab_MinKomp[Stanowisko / Position ],0)))</f>
        <v>n/a</v>
      </c>
      <c r="BB426" s="295" t="str">
        <f>IF(INDEX(tab_MinKomp[Inwentaryzacja - organizacja i przebieg / Inventurprozess],MATCH($B425,tab_MinKomp[Stanowisko / Position ],0))="n/a","n/a",BB425-INDEX(tab_MinKomp[Inwentaryzacja - organizacja i przebieg / Inventurprozess],MATCH($B425,tab_MinKomp[Stanowisko / Position ],0)))</f>
        <v>n/a</v>
      </c>
      <c r="BC426" s="295" t="str">
        <f>IF(INDEX(tab_MinKomp[Organizacja dostaw / Versorgungsorganisation],MATCH($B425,tab_MinKomp[Stanowisko / Position ],0))="n/a","n/a",BC425-INDEX(tab_MinKomp[Organizacja dostaw / Versorgungsorganisation],MATCH($B425,tab_MinKomp[Stanowisko / Position ],0)))</f>
        <v>n/a</v>
      </c>
      <c r="BD426" s="295" t="str">
        <f>IF(INDEX(tab_MinKomp[Organizacja wysyłek / Organisation von Lieferungen],MATCH($B425,tab_MinKomp[Stanowisko / Position ],0))="n/a","n/a",BD425-INDEX(tab_MinKomp[Organizacja wysyłek / Organisation von Lieferungen],MATCH($B425,tab_MinKomp[Stanowisko / Position ],0)))</f>
        <v>n/a</v>
      </c>
      <c r="BE426" s="295" t="str">
        <f>IF(INDEX(tab_MinKomp[Analiza magazynowa - Program Polen.mdb / Inventuranalyse],MATCH($B425,tab_MinKomp[Stanowisko / Position ],0))="n/a","n/a",BE425-INDEX(tab_MinKomp[Analiza magazynowa - Program Polen.mdb / Inventuranalyse],MATCH($B425,tab_MinKomp[Stanowisko / Position ],0)))</f>
        <v>n/a</v>
      </c>
      <c r="BF426" s="297" t="str">
        <f>IF(INDEX(tab_MinKomp[MMOG (Materials Management Operations Guidelines)],MATCH($B425,tab_MinKomp[Stanowisko / Position ],0))="n/a","n/a",BF425-INDEX(tab_MinKomp[MMOG (Materials Management Operations Guidelines)],MATCH($B425,tab_MinKomp[Stanowisko / Position ],0)))</f>
        <v>n/a</v>
      </c>
      <c r="BG426" s="297" t="str">
        <f>IF(INDEX(tab_MinKomp[GPP],MATCH($B425,tab_MinKomp[Stanowisko / Position ],0))="n/a","n/a",BG425-INDEX(tab_MinKomp[GPP],MATCH($B425,tab_MinKomp[Stanowisko / Position ],0)))</f>
        <v>n/a</v>
      </c>
      <c r="BH426" s="297" t="str">
        <f>IF(INDEX(tab_MinKomp[AIAG (Automotive Industry Action Group)],MATCH($B425,tab_MinKomp[Stanowisko / Position ],0))="n/a","n/a",BH425-INDEX(tab_MinKomp[AIAG (Automotive Industry Action Group)],MATCH($B425,tab_MinKomp[Stanowisko / Position ],0)))</f>
        <v>n/a</v>
      </c>
      <c r="BI426" s="297" t="str">
        <f>IF(INDEX(tab_MinKomp[Super-G disputes],MATCH($B425,tab_MinKomp[Stanowisko / Position ],0))="n/a","n/a",BI425-INDEX(tab_MinKomp[Super-G disputes],MATCH($B425,tab_MinKomp[Stanowisko / Position ],0)))</f>
        <v>n/a</v>
      </c>
      <c r="BJ426" s="297" t="str">
        <f>IF(INDEX(tab_MinKomp[CMMS3/eDDL (Direct Data Link)],MATCH($B425,tab_MinKomp[Stanowisko / Position ],0))="n/a","n/a",BJ425-INDEX(tab_MinKomp[CMMS3/eDDL (Direct Data Link)],MATCH($B425,tab_MinKomp[Stanowisko / Position ],0)))</f>
        <v>n/a</v>
      </c>
      <c r="BK426" s="297" t="str">
        <f>IF(INDEX(tab_MinKomp[MP&amp;L (Material Planning and Logistics)],MATCH($B425,tab_MinKomp[Stanowisko / Position ],0))="n/a","n/a",BK425-INDEX(tab_MinKomp[MP&amp;L (Material Planning and Logistics)],MATCH($B425,tab_MinKomp[Stanowisko / Position ],0)))</f>
        <v>n/a</v>
      </c>
      <c r="BL426" s="297" t="str">
        <f>IF(INDEX(tab_MinKomp[Supplier delivery rating],MATCH($B425,tab_MinKomp[Stanowisko / Position ],0))="n/a","n/a",BL425-INDEX(tab_MinKomp[Supplier delivery rating],MATCH($B425,tab_MinKomp[Stanowisko / Position ],0)))</f>
        <v>n/a</v>
      </c>
      <c r="BM426" s="295" t="str">
        <f>IF(INDEX(tab_MinKomp[Planowanie produkcji / Produktionsplanung],MATCH($B425,tab_MinKomp[Stanowisko / Position ],0))="n/a","n/a",BM425-INDEX(tab_MinKomp[Planowanie produkcji / Produktionsplanung],MATCH($B425,tab_MinKomp[Stanowisko / Position ],0)))</f>
        <v>n/a</v>
      </c>
      <c r="BN426" s="295" t="str">
        <f>IF(INDEX(tab_MinKomp[Planowanie produkcji / Produktionsplanung],MATCH($B425,tab_MinKomp[Stanowisko / Position ],0))="n/a","n/a",BN425-INDEX(tab_MinKomp[Planowanie produkcji / Produktionsplanung],MATCH($B425,tab_MinKomp[Stanowisko / Position ],0)))</f>
        <v>n/a</v>
      </c>
      <c r="BO426" s="295" t="str">
        <f>IF(INDEX(tab_MinKomp[Planowanie produkcji / Produktionsplanung],MATCH($B425,tab_MinKomp[Stanowisko / Position ],0))="n/a","n/a",BO425-INDEX(tab_MinKomp[Planowanie produkcji / Produktionsplanung],MATCH($B425,tab_MinKomp[Stanowisko / Position ],0)))</f>
        <v>n/a</v>
      </c>
      <c r="BP426" s="295" t="str">
        <f>IF(INDEX(tab_MinKomp[Planowanie produkcji / Produktionsplanung],MATCH($B425,tab_MinKomp[Stanowisko / Position ],0))="n/a","n/a",BP425-INDEX(tab_MinKomp[Planowanie produkcji / Produktionsplanung],MATCH($B425,tab_MinKomp[Stanowisko / Position ],0)))</f>
        <v>n/a</v>
      </c>
      <c r="BQ426" s="295" t="s">
        <v>248</v>
      </c>
      <c r="BR426" s="295" t="str">
        <f>IF(INDEX(tab_MinKomp[Planowanie produkcji / Produktionsplanung],MATCH($B425,tab_MinKomp[Stanowisko / Position ],0))="n/a","n/a",BR425-INDEX(tab_MinKomp[Planowanie produkcji / Produktionsplanung],MATCH($B425,tab_MinKomp[Stanowisko / Position ],0)))</f>
        <v>n/a</v>
      </c>
      <c r="BS426" s="295">
        <v>2</v>
      </c>
      <c r="BT426" s="295" t="str">
        <f>IF(INDEX(tab_MinKomp[Planowanie produkcji / Produktionsplanung],MATCH($B425,tab_MinKomp[Stanowisko / Position ],0))="n/a","n/a",BT425-INDEX(tab_MinKomp[Planowanie produkcji / Produktionsplanung],MATCH($B425,tab_MinKomp[Stanowisko / Position ],0)))</f>
        <v>n/a</v>
      </c>
      <c r="BU426" s="295">
        <f>IF(INDEX(tab_MinKomp[Obsługa maszyn Novapax / Novapax Maschinenbedienung],MATCH($B425,tab_MinKomp[Stanowisko / Position ],0))="n/a","n/a",BU425-INDEX(tab_MinKomp[Obsługa maszyn Novapax / Novapax Maschinenbedienung],MATCH($B425,tab_MinKomp[Stanowisko / Position ],0)))</f>
        <v>0</v>
      </c>
      <c r="BV426" s="295" t="str">
        <f>IF(INDEX(tab_MinKomp[Planowanie produkcji / Produktionsplanung],MATCH($B425,tab_MinKomp[Stanowisko / Position ],0))="n/a","n/a",BV425-INDEX(tab_MinKomp[Planowanie produkcji / Produktionsplanung],MATCH($B425,tab_MinKomp[Stanowisko / Position ],0)))</f>
        <v>n/a</v>
      </c>
      <c r="BW426" s="295">
        <f>IF(INDEX(tab_MinKomp[Obsługa maszyn Novapax / Novapax Maschinenbedienung],MATCH($B425,tab_MinKomp[Stanowisko / Position ],0))="n/a","n/a",BW425-INDEX(tab_MinKomp[Obsługa maszyn Novapax / Novapax Maschinenbedienung],MATCH($B425,tab_MinKomp[Stanowisko / Position ],0)))</f>
        <v>0</v>
      </c>
      <c r="BX426" s="295">
        <f>IF(INDEX(tab_MinKomp[Obsługa maszyn Novapax / Novapax Maschinenbedienung],MATCH($B425,tab_MinKomp[Stanowisko / Position ],0))="n/a","n/a",BX425-INDEX(tab_MinKomp[Obsługa maszyn Novapax / Novapax Maschinenbedienung],MATCH($B425,tab_MinKomp[Stanowisko / Position ],0)))</f>
        <v>0</v>
      </c>
      <c r="BY426" s="295" t="str">
        <f>IF(INDEX(tab_MinKomp[Obsługa maszyn Engel / Engel Maschinenbedienung],MATCH($B425,tab_MinKomp[Stanowisko / Position ],0))="n/a","n/a",BY425-INDEX(tab_MinKomp[Obsługa maszyn Engel / Engel Maschinenbedienung],MATCH($B425,tab_MinKomp[Stanowisko / Position ],0)))</f>
        <v>n/a</v>
      </c>
      <c r="BZ426" s="295">
        <f>IF(INDEX(tab_MinKomp[Obsługa maszyn Novapax / Novapax Maschinenbedienung],MATCH($B425,tab_MinKomp[Stanowisko / Position ],0))="n/a","n/a",BZ425-INDEX(tab_MinKomp[Obsługa maszyn Novapax / Novapax Maschinenbedienung],MATCH($B425,tab_MinKomp[Stanowisko / Position ],0)))</f>
        <v>0</v>
      </c>
      <c r="CA426" s="295" t="str">
        <f>IF(INDEX(tab_MinKomp[Obsługa maszyn KVT / KVT Maschinenbedienung],MATCH($B425,tab_MinKomp[Stanowisko / Position ],0))="n/a","n/a",CA425-INDEX(tab_MinKomp[Obsługa maszyn KVT / KVT Maschinenbedienung],MATCH($B425,tab_MinKomp[Stanowisko / Position ],0)))</f>
        <v>n/a</v>
      </c>
      <c r="CB426" s="295">
        <f>IF(INDEX(tab_MinKomp[Obsługa maszyn Novapax / Novapax Maschinenbedienung],MATCH($B425,tab_MinKomp[Stanowisko / Position ],0))="n/a","n/a",CB425-INDEX(tab_MinKomp[Obsługa maszyn Novapax / Novapax Maschinenbedienung],MATCH($B425,tab_MinKomp[Stanowisko / Position ],0)))</f>
        <v>-1</v>
      </c>
      <c r="CC426" s="295" t="str">
        <f>IF(INDEX(tab_MinKomp[Obsługa maszyn Branson / Branson Maschinenbedienung],MATCH($B425,tab_MinKomp[Stanowisko / Position ],0))="n/a","n/a",CC425-INDEX(tab_MinKomp[Obsługa maszyn Branson / Branson Maschinenbedienung],MATCH($B425,tab_MinKomp[Stanowisko / Position ],0)))</f>
        <v>n/a</v>
      </c>
      <c r="CD426" s="295">
        <f>IF(INDEX(tab_MinKomp[Obsługa maszyn Novapax / Novapax Maschinenbedienung],MATCH($B425,tab_MinKomp[Stanowisko / Position ],0))="n/a","n/a",CD425-INDEX(tab_MinKomp[Obsługa maszyn Novapax / Novapax Maschinenbedienung],MATCH($B425,tab_MinKomp[Stanowisko / Position ],0)))</f>
        <v>-1</v>
      </c>
      <c r="CE426" s="295">
        <f>IF(INDEX(tab_MinKomp[Obsługa maszyn Novapax / Novapax Maschinenbedienung],MATCH($B425,tab_MinKomp[Stanowisko / Position ],0))="n/a","n/a",CE425-INDEX(tab_MinKomp[Obsługa maszyn Novapax / Novapax Maschinenbedienung],MATCH($B425,tab_MinKomp[Stanowisko / Position ],0)))</f>
        <v>-1</v>
      </c>
      <c r="CF426" s="295">
        <f>IF(INDEX(tab_MinKomp[Obsługa maszyn Novapax / Novapax Maschinenbedienung],MATCH($B425,tab_MinKomp[Stanowisko / Position ],0))="n/a","n/a",CF425-INDEX(tab_MinKomp[Obsługa maszyn Novapax / Novapax Maschinenbedienung],MATCH($B425,tab_MinKomp[Stanowisko / Position ],0)))</f>
        <v>-1</v>
      </c>
      <c r="CG426" s="295">
        <v>0</v>
      </c>
      <c r="CH426" s="295" t="str">
        <f>IF(INDEX(tab_MinKomp[Wymagania VDA 6.5 Product / Forderungen],MATCH($B425,tab_MinKomp[Stanowisko / Position ],0))="n/a","n/a",CH425-INDEX(tab_MinKomp[Wymagania VDA 6.5 Product / Forderungen],MATCH($B425,tab_MinKomp[Stanowisko / Position ],0)))</f>
        <v>n/a</v>
      </c>
      <c r="CI426" s="295" t="str">
        <f>IF(INDEX(tab_MinKomp[Wymagania VDA 6.5 Product / Forderungen],MATCH($B425,tab_MinKomp[Stanowisko / Position ],0))="n/a","n/a",CI425-INDEX(tab_MinKomp[Wymagania VDA 6.5 Product / Forderungen],MATCH($B425,tab_MinKomp[Stanowisko / Position ],0)))</f>
        <v>n/a</v>
      </c>
      <c r="CJ426" s="295" t="str">
        <f>IF(INDEX(tab_MinKomp[Wymagania VDA 6.5 Product / Forderungen],MATCH($B425,tab_MinKomp[Stanowisko / Position ],0))="n/a","n/a",CJ425-INDEX(tab_MinKomp[Wymagania VDA 6.5 Product / Forderungen],MATCH($B425,tab_MinKomp[Stanowisko / Position ],0)))</f>
        <v>n/a</v>
      </c>
      <c r="CK426" s="295" t="str">
        <f>IF(INDEX(tab_MinKomp[Wymagania VDA 6.5 Product / Forderungen],MATCH($B425,tab_MinKomp[Stanowisko / Position ],0))="n/a","n/a",CK425-INDEX(tab_MinKomp[Wymagania VDA 6.5 Product / Forderungen],MATCH($B425,tab_MinKomp[Stanowisko / Position ],0)))</f>
        <v>n/a</v>
      </c>
      <c r="CL426" s="295" t="str">
        <f>IF(INDEX(tab_MinKomp[Wymagania VDA 6.5 Product / Forderungen],MATCH($B425,tab_MinKomp[Stanowisko / Position ],0))="n/a","n/a",CL425-INDEX(tab_MinKomp[Wymagania VDA 6.5 Product / Forderungen],MATCH($B425,tab_MinKomp[Stanowisko / Position ],0)))</f>
        <v>n/a</v>
      </c>
      <c r="CM426" s="295" t="str">
        <f>IF(INDEX(tab_MinKomp[Informatyka ogólna (techniczne i systemowe) / Allgemeine IT (Technik und System)],MATCH($B425,tab_MinKomp[Stanowisko / Position ],0))="n/a","n/a",CM425-INDEX(tab_MinKomp[Informatyka ogólna (techniczne i systemowe) / Allgemeine IT (Technik und System)],MATCH($B425,tab_MinKomp[Stanowisko / Position ],0)))</f>
        <v>n/a</v>
      </c>
      <c r="CN426" s="295" t="str">
        <f>IF(INDEX(tab_MinKomp[Sieci komputerowe / Computernetzwerke],MATCH($B425,tab_MinKomp[Stanowisko / Position ],0))="n/a","n/a",CN425-INDEX(tab_MinKomp[Sieci komputerowe / Computernetzwerke],MATCH($B425,tab_MinKomp[Stanowisko / Position ],0)))</f>
        <v>n/a</v>
      </c>
      <c r="CO426" s="295" t="str">
        <f>IF(INDEX(tab_MinKomp[Hardware (komputery PC, drukarki biurowe i etykietowe, telefonia stacjonarna i mobilna) (PC, Drucker, Telefpne, Handys)],MATCH($B425,tab_MinKomp[Stanowisko / Position ],0))="n/a","n/a",CO425-INDEX(tab_MinKomp[Hardware (komputery PC, drukarki biurowe i etykietowe, telefonia stacjonarna i mobilna) (PC, Drucker, Telefpne, Handys)],MATCH($B425,tab_MinKomp[Stanowisko / Position ],0)))</f>
        <v>n/a</v>
      </c>
      <c r="CP426" s="295" t="str">
        <f>IF(INDEX(tab_MinKomp[Software &amp; Systems (MS Office, MS Remote Desktop)],MATCH($B425,tab_MinKomp[Stanowisko / Position ],0))="n/a","n/a",CP425-INDEX(tab_MinKomp[Software &amp; Systems (MS Office, MS Remote Desktop)],MATCH($B425,tab_MinKomp[Stanowisko / Position ],0)))</f>
        <v>n/a</v>
      </c>
      <c r="CQ426" s="295" t="str">
        <f>IF(INDEX(tab_MinKomp[Programowanie obiektowe (PHP) / Objektprogrammierung],MATCH($B425,tab_MinKomp[Stanowisko / Position ],0))="n/a","n/a",CQ425-INDEX(tab_MinKomp[Programowanie obiektowe (PHP) / Objektprogrammierung],MATCH($B425,tab_MinKomp[Stanowisko / Position ],0)))</f>
        <v>n/a</v>
      </c>
      <c r="CR426" s="295" t="str">
        <f>IF(INDEX(tab_MinKomp[Scrum],MATCH($B425,tab_MinKomp[Stanowisko / Position ],0))="n/a","n/a",CR425-INDEX(tab_MinKomp[Scrum],MATCH($B425,tab_MinKomp[Stanowisko / Position ],0)))</f>
        <v>n/a</v>
      </c>
      <c r="CS426" s="295" t="str">
        <f>IF(INDEX(tab_MinKomp[SQL (MySQL)],MATCH($B425,tab_MinKomp[Stanowisko / Position ],0))="n/a","n/a",CS425-INDEX(tab_MinKomp[SQL (MySQL)],MATCH($B425,tab_MinKomp[Stanowisko / Position ],0)))</f>
        <v>n/a</v>
      </c>
      <c r="CT426" s="295" t="str">
        <f>IF(INDEX(tab_MinKomp[Javascript],MATCH($B425,tab_MinKomp[Stanowisko / Position ],0))="n/a","n/a",CT425-INDEX(tab_MinKomp[Javascript],MATCH($B425,tab_MinKomp[Stanowisko / Position ],0)))</f>
        <v>n/a</v>
      </c>
      <c r="CU426" s="295" t="str">
        <f>IF(INDEX(tab_MinKomp[Joomla],MATCH($B425,tab_MinKomp[Stanowisko / Position ],0))="n/a","n/a",CU425-INDEX(tab_MinKomp[Joomla],MATCH($B425,tab_MinKomp[Stanowisko / Position ],0)))</f>
        <v>n/a</v>
      </c>
      <c r="CV426" s="295" t="str">
        <f>IF(INDEX(tab_MinKomp[Bash],MATCH($B425,tab_MinKomp[Stanowisko / Position ],0))="n/a","n/a",CV425-INDEX(tab_MinKomp[Bash],MATCH($B425,tab_MinKomp[Stanowisko / Position ],0)))</f>
        <v>n/a</v>
      </c>
      <c r="CW426" s="295">
        <f>IF(INDEX(tab_MinKomp[Systemy MES (HYDRA / SFMS)],MATCH($B425,tab_MinKomp[Stanowisko / Position ],0))="n/a","n/a",CW425-INDEX(tab_MinKomp[Systemy MES (HYDRA / SFMS)],MATCH($B425,tab_MinKomp[Stanowisko / Position ],0)))</f>
        <v>0</v>
      </c>
      <c r="CX426" s="295" t="str">
        <f>IF(INDEX(tab_MinKomp[HTML / CSS],MATCH($B425,tab_MinKomp[Stanowisko / Position ],0))="n/a","n/a",CX425-INDEX(tab_MinKomp[HTML / CSS],MATCH($B425,tab_MinKomp[Stanowisko / Position ],0)))</f>
        <v>n/a</v>
      </c>
      <c r="CY426" s="295" t="str">
        <f>IF(INDEX(tab_MinKomp[SYSTEM PR],MATCH($B425,tab_MinKomp[Stanowisko / Position ],0))="n/a","n/a",CY425-INDEX(tab_MinKomp[SYSTEM PR],MATCH($B425,tab_MinKomp[Stanowisko / Position ],0)))</f>
        <v>n/a</v>
      </c>
      <c r="CZ426" s="295" t="str">
        <f>IF(INDEX(tab_MinKomp[System Einkauf XP / EBA],MATCH($B425,tab_MinKomp[Stanowisko / Position ],0))="n/a","n/a",CZ425-INDEX(tab_MinKomp[System Einkauf XP / EBA],MATCH($B425,tab_MinKomp[Stanowisko / Position ],0)))</f>
        <v>n/a</v>
      </c>
      <c r="DA426" s="295" t="str">
        <f>IF(INDEX(tab_MinKomp[Techniki negocjacyjne / Verhandlungstechniken],MATCH($B425,tab_MinKomp[Stanowisko / Position ],0))="n/a","n/a",DA425-INDEX(tab_MinKomp[Techniki negocjacyjne / Verhandlungstechniken],MATCH($B425,tab_MinKomp[Stanowisko / Position ],0)))</f>
        <v>n/a</v>
      </c>
      <c r="DB426" s="295" t="str">
        <f>IF(INDEX(tab_MinKomp[Znajomość rynku branżowego / Kenntnis des Industrie Marktes],MATCH($B425,tab_MinKomp[Stanowisko / Position ],0))="n/a","n/a",DB425-INDEX(tab_MinKomp[Znajomość rynku branżowego / Kenntnis des Industrie Marktes],MATCH($B425,tab_MinKomp[Stanowisko / Position ],0)))</f>
        <v>n/a</v>
      </c>
      <c r="DC426" s="295" t="str">
        <f>IF(INDEX(tab_MinKomp[SUPPLIER MANAGEMENT],MATCH($B425,tab_MinKomp[Stanowisko / Position ],0))="n/a","n/a",DC425-INDEX(tab_MinKomp[SUPPLIER MANAGEMENT],MATCH($B425,tab_MinKomp[Stanowisko / Position ],0)))</f>
        <v>n/a</v>
      </c>
      <c r="DD426" s="295" t="str">
        <f>IF(INDEX(tab_MinKomp[SUPPLIER MANAGEMENT],MATCH($B425,tab_MinKomp[Stanowisko / Position ],0))="n/a","n/a",DD425-INDEX(tab_MinKomp[SUPPLIER MANAGEMENT],MATCH($B425,tab_MinKomp[Stanowisko / Position ],0)))</f>
        <v>n/a</v>
      </c>
      <c r="DE426" s="295" t="str">
        <f>IF(INDEX(tab_MinKomp[SUPPLIER MANAGEMENT],MATCH($B425,tab_MinKomp[Stanowisko / Position ],0))="n/a","n/a",DE425-INDEX(tab_MinKomp[SUPPLIER MANAGEMENT],MATCH($B425,tab_MinKomp[Stanowisko / Position ],0)))</f>
        <v>n/a</v>
      </c>
      <c r="DF426" s="295">
        <f>IF(INDEX(tab_MinKomp[LEAN MANAGEMENT],MATCH($B425,tab_MinKomp[Stanowisko / Position ],0))="n/a","n/a",DF425-INDEX(tab_MinKomp[LEAN MANAGEMENT],MATCH($B425,tab_MinKomp[Stanowisko / Position ],0)))</f>
        <v>0</v>
      </c>
      <c r="DG426" s="295" t="str">
        <f>IF(INDEX(tab_MinKomp[PPAP/PSW],MATCH($B425,tab_MinKomp[Stanowisko / Position ],0))="n/a","n/a",DG425-INDEX(tab_MinKomp[PPAP/PSW],MATCH($B425,tab_MinKomp[Stanowisko / Position ],0)))</f>
        <v>n/a</v>
      </c>
      <c r="DH426" s="295" t="str">
        <f>IF(INDEX(tab_MinKomp[SUPPLIER MANAGEMENT],MATCH($B425,tab_MinKomp[Stanowisko / Position ],0))="n/a","n/a",DH425-INDEX(tab_MinKomp[SUPPLIER MANAGEMENT],MATCH($B425,tab_MinKomp[Stanowisko / Position ],0)))</f>
        <v>n/a</v>
      </c>
      <c r="DI426" s="295" t="str">
        <f>IF(INDEX(tab_MinKomp[OBSŁUGA PORTALI KLIENTA / Kundenportale],MATCH($B425,tab_MinKomp[Stanowisko / Position ],0))="n/a","n/a",DI425-INDEX(tab_MinKomp[OBSŁUGA PORTALI KLIENTA / Kundenportale],MATCH($B425,tab_MinKomp[Stanowisko / Position ],0)))</f>
        <v>n/a</v>
      </c>
      <c r="DJ426" s="295" t="str">
        <f>IF(INDEX(tab_MinKomp[Obsługa systemu BABTECQ / BABTECQ System],MATCH($B425,tab_MinKomp[Stanowisko / Position ],0))="n/a","n/a",DJ425-INDEX(tab_MinKomp[Obsługa systemu BABTECQ / BABTECQ System],MATCH($B425,tab_MinKomp[Stanowisko / Position ],0)))</f>
        <v>n/a</v>
      </c>
      <c r="DK426" s="295" t="str">
        <f>IF(INDEX(tab_MinKomp[Rysunek techniczny / technische Zeichnung],MATCH($B425,tab_MinKomp[Stanowisko / Position ],0))="n/a","n/a",DK425-INDEX(tab_MinKomp[Rysunek techniczny / technische Zeichnung],MATCH($B425,tab_MinKomp[Stanowisko / Position ],0)))</f>
        <v>n/a</v>
      </c>
      <c r="DL426" s="295" t="str">
        <f>IF(INDEX(tab_MinKomp[Kalibracja / Kalibrierung],MATCH($B425,tab_MinKomp[Stanowisko / Position ],0))="n/a","n/a",DL425-INDEX(tab_MinKomp[Kalibracja / Kalibrierung],MATCH($B425,tab_MinKomp[Stanowisko / Position ],0)))</f>
        <v>n/a</v>
      </c>
      <c r="DM426" s="295" t="str">
        <f>IF(INDEX(tab_MinKomp[Rekwalifikacja / Requalifizierung],MATCH($B425,tab_MinKomp[Stanowisko / Position ],0))="n/a","n/a",DM425-INDEX(tab_MinKomp[Rekwalifikacja / Requalifizierung],MATCH($B425,tab_MinKomp[Stanowisko / Position ],0)))</f>
        <v>n/a</v>
      </c>
      <c r="DN426" s="297" t="str">
        <f>IF(INDEX(tab_MinKomp[Testy czystości / Reinheitstests],MATCH($B425,tab_MinKomp[Stanowisko / Position ],0))="n/a","n/a",DN425-INDEX(tab_MinKomp[Testy czystości / Reinheitstests],MATCH($B425,tab_MinKomp[Stanowisko / Position ],0)))</f>
        <v>n/a</v>
      </c>
      <c r="DO426" s="297" t="str">
        <f>IF(INDEX(tab_MinKomp[Testy czystości / Reinheitstests],MATCH($B425,tab_MinKomp[Stanowisko / Position ],0))="n/a","n/a",DO425-INDEX(tab_MinKomp[Testy czystości / Reinheitstests],MATCH($B425,tab_MinKomp[Stanowisko / Position ],0)))</f>
        <v>n/a</v>
      </c>
      <c r="DP426" s="297" t="str">
        <f>IF(INDEX(tab_MinKomp[Testy czystości / Reinheitstests],MATCH($B425,tab_MinKomp[Stanowisko / Position ],0))="n/a","n/a",DP425-INDEX(tab_MinKomp[Testy czystości / Reinheitstests],MATCH($B425,tab_MinKomp[Stanowisko / Position ],0)))</f>
        <v>n/a</v>
      </c>
      <c r="DQ426" s="297" t="str">
        <f>IF(INDEX(tab_MinKomp[Testy czystości / Reinheitstests],MATCH($B425,tab_MinKomp[Stanowisko / Position ],0))="n/a","n/a",DQ425-INDEX(tab_MinKomp[Testy czystości / Reinheitstests],MATCH($B425,tab_MinKomp[Stanowisko / Position ],0)))</f>
        <v>n/a</v>
      </c>
      <c r="DR426" s="297" t="str">
        <f>IF(INDEX(tab_MinKomp[Testy czystości / Reinheitstests],MATCH($B425,tab_MinKomp[Stanowisko / Position ],0))="n/a","n/a",DR425-INDEX(tab_MinKomp[Testy czystości / Reinheitstests],MATCH($B425,tab_MinKomp[Stanowisko / Position ],0)))</f>
        <v>n/a</v>
      </c>
      <c r="DS426" s="297" t="str">
        <f>IF(INDEX(tab_MinKomp[Testy czystości / Reinheitstests],MATCH($B425,tab_MinKomp[Stanowisko / Position ],0))="n/a","n/a",DS425-INDEX(tab_MinKomp[Testy czystości / Reinheitstests],MATCH($B425,tab_MinKomp[Stanowisko / Position ],0)))</f>
        <v>n/a</v>
      </c>
      <c r="DT426" s="295" t="str">
        <f>IF(INDEX(tab_MinKomp[SUPPLIER MANAGEMENT],MATCH($B425,tab_MinKomp[Stanowisko / Position ],0))="n/a","n/a",DT425-INDEX(tab_MinKomp[SUPPLIER MANAGEMENT],MATCH($B425,tab_MinKomp[Stanowisko / Position ],0)))</f>
        <v>n/a</v>
      </c>
      <c r="DU426" s="297" t="str">
        <f>IF(INDEX(tab_MinKomp[Testy czystości / Reinheitstests],MATCH($B425,tab_MinKomp[Stanowisko / Position ],0))="n/a","n/a",DU425-INDEX(tab_MinKomp[Testy czystości / Reinheitstests],MATCH($B425,tab_MinKomp[Stanowisko / Position ],0)))</f>
        <v>n/a</v>
      </c>
      <c r="DV426" s="297" t="str">
        <f>IF(INDEX(tab_MinKomp[Testy czystości / Reinheitstests],MATCH($B425,tab_MinKomp[Stanowisko / Position ],0))="n/a","n/a",DV425-INDEX(tab_MinKomp[Testy czystości / Reinheitstests],MATCH($B425,tab_MinKomp[Stanowisko / Position ],0)))</f>
        <v>n/a</v>
      </c>
      <c r="DW426" s="297" t="str">
        <f>IF(INDEX(tab_MinKomp[Testy czystości / Reinheitstests],MATCH($B425,tab_MinKomp[Stanowisko / Position ],0))="n/a","n/a",DW425-INDEX(tab_MinKomp[Testy czystości / Reinheitstests],MATCH($B425,tab_MinKomp[Stanowisko / Position ],0)))</f>
        <v>n/a</v>
      </c>
      <c r="DX426" s="297" t="str">
        <f>IF(INDEX(tab_MinKomp[Testy czystości / Reinheitstests],MATCH($B425,tab_MinKomp[Stanowisko / Position ],0))="n/a","n/a",DX425-INDEX(tab_MinKomp[Testy czystości / Reinheitstests],MATCH($B425,tab_MinKomp[Stanowisko / Position ],0)))</f>
        <v>n/a</v>
      </c>
      <c r="DY426" s="297" t="str">
        <f>IF(INDEX(tab_MinKomp[Testy czystości / Reinheitstests],MATCH($B425,tab_MinKomp[Stanowisko / Position ],0))="n/a","n/a",DY425-INDEX(tab_MinKomp[Testy czystości / Reinheitstests],MATCH($B425,tab_MinKomp[Stanowisko / Position ],0)))</f>
        <v>n/a</v>
      </c>
      <c r="DZ426" s="297" t="str">
        <f>IF(INDEX(tab_MinKomp[Testy czystości / Reinheitstests],MATCH($B425,tab_MinKomp[Stanowisko / Position ],0))="n/a","n/a",DZ425-INDEX(tab_MinKomp[Testy czystości / Reinheitstests],MATCH($B425,tab_MinKomp[Stanowisko / Position ],0)))</f>
        <v>n/a</v>
      </c>
      <c r="EA426" s="295" t="str">
        <f>IF(INDEX(tab_MinKomp[SUPPLIER MANAGEMENT],MATCH($B425,tab_MinKomp[Stanowisko / Position ],0))="n/a","n/a",EA425-INDEX(tab_MinKomp[SUPPLIER MANAGEMENT],MATCH($B425,tab_MinKomp[Stanowisko / Position ],0)))</f>
        <v>n/a</v>
      </c>
      <c r="EB426" s="297" t="str">
        <f>IF(INDEX(tab_MinKomp[Testy czystości / Reinheitstests],MATCH($B425,tab_MinKomp[Stanowisko / Position ],0))="n/a","n/a",EB425-INDEX(tab_MinKomp[Testy czystości / Reinheitstests],MATCH($B425,tab_MinKomp[Stanowisko / Position ],0)))</f>
        <v>n/a</v>
      </c>
      <c r="EC426" s="297" t="str">
        <f>IF(INDEX(tab_MinKomp[Testy czystości / Reinheitstests],MATCH($B425,tab_MinKomp[Stanowisko / Position ],0))="n/a","n/a",EC425-INDEX(tab_MinKomp[Testy czystości / Reinheitstests],MATCH($B425,tab_MinKomp[Stanowisko / Position ],0)))</f>
        <v>n/a</v>
      </c>
      <c r="ED426" s="297" t="str">
        <f>IF(INDEX(tab_MinKomp[Testy czystości / Reinheitstests],MATCH($B425,tab_MinKomp[Stanowisko / Position ],0))="n/a","n/a",ED425-INDEX(tab_MinKomp[Testy czystości / Reinheitstests],MATCH($B425,tab_MinKomp[Stanowisko / Position ],0)))</f>
        <v>n/a</v>
      </c>
      <c r="EE426" s="297" t="str">
        <f>IF(INDEX(tab_MinKomp[Testy czystości / Reinheitstests],MATCH($B425,tab_MinKomp[Stanowisko / Position ],0))="n/a","n/a",EE425-INDEX(tab_MinKomp[Testy czystości / Reinheitstests],MATCH($B425,tab_MinKomp[Stanowisko / Position ],0)))</f>
        <v>n/a</v>
      </c>
      <c r="EF426" s="297" t="str">
        <f>IF(INDEX(tab_MinKomp[Testy czystości / Reinheitstests],MATCH($B425,tab_MinKomp[Stanowisko / Position ],0))="n/a","n/a",EF425-INDEX(tab_MinKomp[Testy czystości / Reinheitstests],MATCH($B425,tab_MinKomp[Stanowisko / Position ],0)))</f>
        <v>n/a</v>
      </c>
      <c r="EG426" s="297" t="str">
        <f>IF(INDEX(tab_MinKomp[Testy czystości / Reinheitstests],MATCH($B425,tab_MinKomp[Stanowisko / Position ],0))="n/a","n/a",EG425-INDEX(tab_MinKomp[Testy czystości / Reinheitstests],MATCH($B425,tab_MinKomp[Stanowisko / Position ],0)))</f>
        <v>n/a</v>
      </c>
      <c r="EH426" s="297" t="str">
        <f>IF(INDEX(tab_MinKomp[Testy czystości / Reinheitstests],MATCH($B425,tab_MinKomp[Stanowisko / Position ],0))="n/a","n/a",EH425-INDEX(tab_MinKomp[Testy czystości / Reinheitstests],MATCH($B425,tab_MinKomp[Stanowisko / Position ],0)))</f>
        <v>n/a</v>
      </c>
      <c r="EI426" s="297" t="str">
        <f>IF(INDEX(tab_MinKomp[Testy czystości / Reinheitstests],MATCH($B425,tab_MinKomp[Stanowisko / Position ],0))="n/a","n/a",EI425-INDEX(tab_MinKomp[Testy czystości / Reinheitstests],MATCH($B425,tab_MinKomp[Stanowisko / Position ],0)))</f>
        <v>n/a</v>
      </c>
      <c r="EJ426" s="297" t="str">
        <f>IF(INDEX(tab_MinKomp[Testy czystości / Reinheitstests],MATCH($B425,tab_MinKomp[Stanowisko / Position ],0))="n/a","n/a",EJ425-INDEX(tab_MinKomp[Testy czystości / Reinheitstests],MATCH($B425,tab_MinKomp[Stanowisko / Position ],0)))</f>
        <v>n/a</v>
      </c>
      <c r="EK426" s="297" t="str">
        <f>IF(INDEX(tab_MinKomp[Testy czystości / Reinheitstests],MATCH($B425,tab_MinKomp[Stanowisko / Position ],0))="n/a","n/a",EK425-INDEX(tab_MinKomp[Testy czystości / Reinheitstests],MATCH($B425,tab_MinKomp[Stanowisko / Position ],0)))</f>
        <v>n/a</v>
      </c>
      <c r="EL426" s="297" t="str">
        <f>IF(INDEX(tab_MinKomp[Testy czystości / Reinheitstests],MATCH($B425,tab_MinKomp[Stanowisko / Position ],0))="n/a","n/a",EL425-INDEX(tab_MinKomp[Testy czystości / Reinheitstests],MATCH($B425,tab_MinKomp[Stanowisko / Position ],0)))</f>
        <v>n/a</v>
      </c>
      <c r="EM426" s="297" t="str">
        <f>IF(INDEX(tab_MinKomp[Testy czystości / Reinheitstests],MATCH($B425,tab_MinKomp[Stanowisko / Position ],0))="n/a","n/a",EM425-INDEX(tab_MinKomp[Testy czystości / Reinheitstests],MATCH($B425,tab_MinKomp[Stanowisko / Position ],0)))</f>
        <v>n/a</v>
      </c>
      <c r="EN426" s="297" t="str">
        <f>IF(INDEX(tab_MinKomp[Testy czystości / Reinheitstests],MATCH($B425,tab_MinKomp[Stanowisko / Position ],0))="n/a","n/a",EN425-INDEX(tab_MinKomp[Testy czystości / Reinheitstests],MATCH($B425,tab_MinKomp[Stanowisko / Position ],0)))</f>
        <v>n/a</v>
      </c>
      <c r="EO426" s="295" t="str">
        <f>IF(INDEX(tab_MinKomp[Konserwacja Rep],MATCH($B425,tab_MinKomp[Stanowisko / Position ],0))="n/a","n/a",EO425-INDEX(tab_MinKomp[Konserwacja Rep],MATCH($B425,tab_MinKomp[Stanowisko / Position ],0)))</f>
        <v>n/a</v>
      </c>
      <c r="EP426" s="295" t="str">
        <f>IF(INDEX(tab_MinKomp[[Konserwacja Engel ]],MATCH($B425,tab_MinKomp[Stanowisko / Position ],0))="n/a","n/a",EP425-INDEX(tab_MinKomp[[Konserwacja Engel ]],MATCH($B425,tab_MinKomp[Stanowisko / Position ],0)))</f>
        <v>n/a</v>
      </c>
      <c r="EQ426" s="295" t="str">
        <f>IF(INDEX(tab_MinKomp[Konserwacja B 50],MATCH($B425,tab_MinKomp[Stanowisko / Position ],0))="n/a","n/a",EQ425-INDEX(tab_MinKomp[Konserwacja B 50],MATCH($B425,tab_MinKomp[Stanowisko / Position ],0)))</f>
        <v>n/a</v>
      </c>
      <c r="ER426" s="295" t="str">
        <f>IF(INDEX(tab_MinKomp[[Konserwacja EOL ]],MATCH($B425,tab_MinKomp[Stanowisko / Position ],0))="n/a","n/a",ER425-INDEX(tab_MinKomp[[Konserwacja EOL ]],MATCH($B425,tab_MinKomp[Stanowisko / Position ],0)))</f>
        <v>n/a</v>
      </c>
      <c r="ES426" s="295" t="str">
        <f>IF(INDEX(tab_MinKomp[Konserwacja Branson],MATCH($B425,tab_MinKomp[Stanowisko / Position ],0))="n/a","n/a",ES425-INDEX(tab_MinKomp[Konserwacja Branson],MATCH($B425,tab_MinKomp[Stanowisko / Position ],0)))</f>
        <v>n/a</v>
      </c>
      <c r="ET426" s="295" t="str">
        <f>IF(INDEX(tab_MinKomp[Konserwacja coolery],MATCH($B425,tab_MinKomp[Stanowisko / Position ],0))="n/a","n/a",ET425-INDEX(tab_MinKomp[Konserwacja coolery],MATCH($B425,tab_MinKomp[Stanowisko / Position ],0)))</f>
        <v>n/a</v>
      </c>
      <c r="EU426" s="295" t="str">
        <f>IF(INDEX(tab_MinKomp[Konserwacja piecy],MATCH($B425,tab_MinKomp[Stanowisko / Position ],0))="n/a","n/a",EU425-INDEX(tab_MinKomp[Konserwacja piecy],MATCH($B425,tab_MinKomp[Stanowisko / Position ],0)))</f>
        <v>n/a</v>
      </c>
      <c r="EV426" s="295" t="str">
        <f>IF(INDEX(tab_MinKomp[Rysunek techniczny- czytanie],MATCH($B425,tab_MinKomp[Stanowisko / Position ],0))="n/a","n/a",EV425-INDEX(tab_MinKomp[Rysunek techniczny- czytanie],MATCH($B425,tab_MinKomp[Stanowisko / Position ],0)))</f>
        <v>n/a</v>
      </c>
      <c r="EW426" s="295" t="str">
        <f>IF(INDEX(tab_MinKomp[Elektryka],MATCH($B425,tab_MinKomp[Stanowisko / Position ],0))="n/a","n/a",EW425-INDEX(tab_MinKomp[Elektryka],MATCH($B425,tab_MinKomp[Stanowisko / Position ],0)))</f>
        <v>n/a</v>
      </c>
      <c r="EX426" s="295" t="str">
        <f>IF(INDEX(tab_MinKomp[Pneumatyka],MATCH($B425,tab_MinKomp[Stanowisko / Position ],0))="n/a","n/a",EX425-INDEX(tab_MinKomp[Pneumatyka],MATCH($B425,tab_MinKomp[Stanowisko / Position ],0)))</f>
        <v>n/a</v>
      </c>
      <c r="EY426" s="295" t="str">
        <f>IF(INDEX(tab_MinKomp[[Hydraulika ]],MATCH($B425,tab_MinKomp[Stanowisko / Position ],0))="n/a","n/a",EY425-INDEX(tab_MinKomp[[Hydraulika ]],MATCH($B425,tab_MinKomp[Stanowisko / Position ],0)))</f>
        <v>n/a</v>
      </c>
      <c r="EZ426" s="295" t="str">
        <f>IF(INDEX(tab_MinKomp[Podciśnienie],MATCH($B425,tab_MinKomp[Stanowisko / Position ],0))="n/a","n/a",EZ425-INDEX(tab_MinKomp[Podciśnienie],MATCH($B425,tab_MinKomp[Stanowisko / Position ],0)))</f>
        <v>n/a</v>
      </c>
      <c r="FA426" s="295" t="str">
        <f>IF(INDEX(tab_MinKomp[Usuwanie awarii],MATCH($B425,tab_MinKomp[Stanowisko / Position ],0))="n/a","n/a",FA425-INDEX(tab_MinKomp[Usuwanie awarii],MATCH($B425,tab_MinKomp[Stanowisko / Position ],0)))</f>
        <v>n/a</v>
      </c>
      <c r="FB426" s="295" t="str">
        <f>IF(INDEX(tab_MinKomp[Obsługa robotów],MATCH($B425,tab_MinKomp[Stanowisko / Position ],0))="n/a","n/a",FB425-INDEX(tab_MinKomp[Obsługa robotów],MATCH($B425,tab_MinKomp[Stanowisko / Position ],0)))</f>
        <v>n/a</v>
      </c>
      <c r="FC426" s="295" t="str">
        <f>IF(INDEX(tab_MinKomp[Obsługa sterowania maszyny],MATCH($B425,tab_MinKomp[Stanowisko / Position ],0))="n/a","n/a",FC425-INDEX(tab_MinKomp[Obsługa sterowania maszyny],MATCH($B425,tab_MinKomp[Stanowisko / Position ],0)))</f>
        <v>n/a</v>
      </c>
      <c r="FD426" s="295" t="str">
        <f>IF(INDEX(tab_MinKomp[Usuwanie przyczyn żródłowych],MATCH($B425,tab_MinKomp[Stanowisko / Position ],0))="n/a","n/a",FD425-INDEX(tab_MinKomp[Usuwanie przyczyn żródłowych],MATCH($B425,tab_MinKomp[Stanowisko / Position ],0)))</f>
        <v>n/a</v>
      </c>
      <c r="FE426" s="295" t="str">
        <f>IF(INDEX(tab_MinKomp[Cmms stosowanie],MATCH($B425,tab_MinKomp[Stanowisko / Position ],0))="n/a","n/a",FE425-INDEX(tab_MinKomp[Cmms stosowanie],MATCH($B425,tab_MinKomp[Stanowisko / Position ],0)))</f>
        <v>n/a</v>
      </c>
      <c r="FF426" s="297" t="s">
        <v>248</v>
      </c>
      <c r="FG426" s="295" t="str">
        <f>IF(INDEX(tab_MinKomp[Czyszczenie form plastikowych],MATCH($B425,tab_MinKomp[Stanowisko / Position ],0))="n/a","n/a",FG425-INDEX(tab_MinKomp[Czyszczenie form plastikowych],MATCH($B425,tab_MinKomp[Stanowisko / Position ],0)))</f>
        <v>n/a</v>
      </c>
      <c r="FH426" s="295" t="str">
        <f>IF(INDEX(tab_MinKomp[Wymiana form plastik],MATCH($B425,tab_MinKomp[Stanowisko / Position ],0))="n/a","n/a",FH425-INDEX(tab_MinKomp[Wymiana form plastik],MATCH($B425,tab_MinKomp[Stanowisko / Position ],0)))</f>
        <v>n/a</v>
      </c>
      <c r="FI426" s="295" t="str">
        <f>IF(INDEX(tab_MinKomp[Wymiana form guma],MATCH($B425,tab_MinKomp[Stanowisko / Position ],0))="n/a","n/a",FI425-INDEX(tab_MinKomp[Wymiana form guma],MATCH($B425,tab_MinKomp[Stanowisko / Position ],0)))</f>
        <v>n/a</v>
      </c>
      <c r="FJ426" s="295" t="str">
        <f>IF(INDEX(tab_MinKomp[Konserwacja KK],MATCH($B425,tab_MinKomp[Stanowisko / Position ],0))="n/a","n/a",FJ425-INDEX(tab_MinKomp[Konserwacja KK],MATCH($B425,tab_MinKomp[Stanowisko / Position ],0)))</f>
        <v>n/a</v>
      </c>
      <c r="FK426" s="295" t="str">
        <f>IF(INDEX(tab_MinKomp[Konserwacja form guma],MATCH($B425,tab_MinKomp[Stanowisko / Position ],0))="n/a","n/a",FK425-INDEX(tab_MinKomp[Konserwacja form guma],MATCH($B425,tab_MinKomp[Stanowisko / Position ],0)))</f>
        <v>n/a</v>
      </c>
      <c r="FL426" s="295" t="str">
        <f>IF(INDEX(tab_MinKomp[Konserwacja form plastiki],MATCH($B425,tab_MinKomp[Stanowisko / Position ],0))="n/a","n/a",FL425-INDEX(tab_MinKomp[Konserwacja form plastiki],MATCH($B425,tab_MinKomp[Stanowisko / Position ],0)))</f>
        <v>n/a</v>
      </c>
      <c r="FM426" s="295" t="str">
        <f>IF(INDEX(tab_MinKomp[Konserwacja Gorącego Kanału],MATCH($B425,tab_MinKomp[Stanowisko / Position ],0))="n/a","n/a",FM425-INDEX(tab_MinKomp[Konserwacja Gorącego Kanału],MATCH($B425,tab_MinKomp[Stanowisko / Position ],0)))</f>
        <v>n/a</v>
      </c>
      <c r="FN426" s="295" t="str">
        <f>IF(INDEX(tab_MinKomp[MS Office (Excel)],MATCH($B425,tab_MinKomp[Stanowisko / Position ],0))="n/a","n/a",FN425-INDEX(tab_MinKomp[MS Office (Excel)],MATCH($B425,tab_MinKomp[Stanowisko / Position ],0)))</f>
        <v>n/a</v>
      </c>
      <c r="FO426" s="295" t="str">
        <f>IF(INDEX(tab_MinKomp[MS Office (Word)],MATCH($B425,tab_MinKomp[Stanowisko / Position ],0))="n/a","n/a",FO425-INDEX(tab_MinKomp[MS Office (Word)],MATCH($B425,tab_MinKomp[Stanowisko / Position ],0)))</f>
        <v>n/a</v>
      </c>
      <c r="FP426" s="295" t="str">
        <f>IF(INDEX(tab_MinKomp[MS Office (Power Point)],MATCH($B425,tab_MinKomp[Stanowisko / Position ],0))="n/a","n/a",FP425-INDEX(tab_MinKomp[MS Office (Power Point)],MATCH($B425,tab_MinKomp[Stanowisko / Position ],0)))</f>
        <v>n/a</v>
      </c>
      <c r="FQ426" s="298" t="str">
        <f>IF(INDEX(tab_MinKomp[Język angielski / Englisch],MATCH($B425,tab_MinKomp[Stanowisko / Position ],0))="n/a","n/a",FQ425-INDEX(tab_MinKomp[Język angielski / Englisch],MATCH($B425,tab_MinKomp[Stanowisko / Position ],0)))</f>
        <v>n/a</v>
      </c>
      <c r="FR426" s="298" t="str">
        <f>IF(INDEX(tab_MinKomp[Język niemiecki / Deutsch],MATCH($B425,tab_MinKomp[Stanowisko / Position ],0))="n/a","n/a",FR425-INDEX(tab_MinKomp[Język niemiecki / Deutsch],MATCH($B425,tab_MinKomp[Stanowisko / Position ],0)))</f>
        <v>n/a</v>
      </c>
      <c r="FS426" s="295">
        <f>IF(INDEX(tab_MinKomp[Zarządzanie dokumentacją procesową / Process dokumentation management],MATCH($B425,tab_MinKomp[Stanowisko / Position ],0))="n/a","n/a",FS425-INDEX(tab_MinKomp[Zarządzanie dokumentacją procesową / Process dokumentation management],MATCH($B425,tab_MinKomp[Stanowisko / Position ],0)))</f>
        <v>-1</v>
      </c>
      <c r="FT426" s="295">
        <f>IF(INDEX(tab_MinKomp[Znajomość procesów z obszaru / Kenntiss der prozesse in dem Bereich],MATCH($B425,tab_MinKomp[Stanowisko / Position ],0))="n/a","n/a",FT425-INDEX(tab_MinKomp[Znajomość procesów z obszaru / Kenntiss der prozesse in dem Bereich],MATCH($B425,tab_MinKomp[Stanowisko / Position ],0)))</f>
        <v>0</v>
      </c>
      <c r="FU426" s="295">
        <f>IF(INDEX(tab_MinKomp[optymalizacja procesów / Prozessoptymalisierung],MATCH($B425,tab_MinKomp[Stanowisko / Position ],0))="n/a","n/a",FU425-INDEX(tab_MinKomp[optymalizacja procesów / Prozessoptymalisierung],MATCH($B425,tab_MinKomp[Stanowisko / Position ],0)))</f>
        <v>0</v>
      </c>
      <c r="FV426" s="295">
        <f>IF(INDEX(tab_MinKomp[Umiejętności szkoleniowe / Trainingsfähigkeiten],MATCH($B425,tab_MinKomp[Stanowisko / Position ],0))="n/a","n/a",FV425-INDEX(tab_MinKomp[Umiejętności szkoleniowe / Trainingsfähigkeiten],MATCH($B425,tab_MinKomp[Stanowisko / Position ],0)))</f>
        <v>0</v>
      </c>
      <c r="FW426" s="295">
        <f>IF(INDEX(tab_MinKomp[Analityczne myślenie, podejście / Analitysches Denken, Einstellung],MATCH($B425,tab_MinKomp[Stanowisko / Position ],0))="n/a","n/a",FW425-INDEX(tab_MinKomp[Analityczne myślenie, podejście / Analitysches Denken, Einstellung],MATCH($B425,tab_MinKomp[Stanowisko / Position ],0)))</f>
        <v>0</v>
      </c>
      <c r="FX426" s="295">
        <f>IF(INDEX(tab_MinKomp[Dokładność, precyzja w dzialaniu / Genauigkeit, Präzision in die Arbeit],MATCH($B425,tab_MinKomp[Stanowisko / Position ],0))="n/a","n/a",FX425-INDEX(tab_MinKomp[Dokładność, precyzja w dzialaniu / Genauigkeit, Präzision in die Arbeit],MATCH($B425,tab_MinKomp[Stanowisko / Position ],0)))</f>
        <v>-1</v>
      </c>
      <c r="FY426" s="295">
        <f>IF(INDEX(tab_MinKomp[Dyspozycyjność / Verfügbarkeit],MATCH($B425,tab_MinKomp[Stanowisko / Position ],0))="n/a","n/a",FY425-INDEX(tab_MinKomp[Dyspozycyjność / Verfügbarkeit],MATCH($B425,tab_MinKomp[Stanowisko / Position ],0)))</f>
        <v>0</v>
      </c>
      <c r="FZ426" s="295">
        <f>IF(INDEX(tab_MinKomp[Zaangażowanie / 
Engagement],MATCH($B425,tab_MinKomp[Stanowisko / Position ],0))="n/a","n/a",FZ425-INDEX(tab_MinKomp[Zaangażowanie / 
Engagement],MATCH($B425,tab_MinKomp[Stanowisko / Position ],0)))</f>
        <v>0</v>
      </c>
      <c r="GA426" s="295" t="str">
        <f>IF(INDEX(tab_MinKomp[Konserwacja form guma],MATCH($B425,tab_MinKomp[Stanowisko / Position ],0))="n/a","n/a",GA425-INDEX(tab_MinKomp[Konserwacja form guma],MATCH($B425,tab_MinKomp[Stanowisko / Position ],0)))</f>
        <v>n/a</v>
      </c>
      <c r="GB426" s="295" t="str">
        <f>IF(INDEX(tab_MinKomp[Konserwacja form plastiki],MATCH($B425,tab_MinKomp[Stanowisko / Position ],0))="n/a","n/a",GB425-INDEX(tab_MinKomp[Konserwacja form plastiki],MATCH($B425,tab_MinKomp[Stanowisko / Position ],0)))</f>
        <v>n/a</v>
      </c>
      <c r="GC426" s="295">
        <v>2</v>
      </c>
      <c r="GD426" s="295">
        <f>IF(INDEX(tab_MinKomp[optymalizacja procesów / Prozessoptymalisierung],MATCH($B425,tab_MinKomp[Stanowisko / Position ],0))="n/a","n/a",GD425-INDEX(tab_MinKomp[optymalizacja procesów / Prozessoptymalisierung],MATCH($B425,tab_MinKomp[Stanowisko / Position ],0)))</f>
        <v>1</v>
      </c>
      <c r="GE426" s="294" t="str">
        <f>IF(INDEX(tab_MinKomp[Motywowanie i budowanie zaangażowania zespołu],MATCH($B425,tab_MinKomp[Stanowisko / Position ],0))="n/a","n/a",GE425-INDEX(tab_MinKomp[Motywowanie i budowanie zaangażowania zespołu],MATCH($B425,tab_MinKomp[Stanowisko / Position ],0)))</f>
        <v>n/a</v>
      </c>
      <c r="GF426" s="260" t="s">
        <v>248</v>
      </c>
      <c r="GG426" s="260" t="s">
        <v>248</v>
      </c>
      <c r="GH426" s="260" t="s">
        <v>248</v>
      </c>
      <c r="GI426" s="260" t="s">
        <v>248</v>
      </c>
      <c r="GJ426" s="260" t="s">
        <v>248</v>
      </c>
      <c r="GK426" s="260" t="s">
        <v>248</v>
      </c>
      <c r="GL426" s="260" t="s">
        <v>248</v>
      </c>
      <c r="GM426" s="260" t="s">
        <v>248</v>
      </c>
      <c r="GN426" s="260" t="s">
        <v>248</v>
      </c>
      <c r="GO426" s="260" t="s">
        <v>248</v>
      </c>
      <c r="GP426" s="260" t="s">
        <v>248</v>
      </c>
      <c r="GQ426" s="260" t="s">
        <v>248</v>
      </c>
      <c r="GR426" s="260" t="s">
        <v>248</v>
      </c>
      <c r="GS426" s="260" t="s">
        <v>248</v>
      </c>
      <c r="GT426" s="260" t="s">
        <v>248</v>
      </c>
      <c r="GU426" s="260" t="s">
        <v>248</v>
      </c>
      <c r="GV426" s="260" t="s">
        <v>248</v>
      </c>
      <c r="GW426" s="260" t="s">
        <v>248</v>
      </c>
      <c r="GX426" s="260" t="s">
        <v>248</v>
      </c>
      <c r="GY426" s="260" t="s">
        <v>248</v>
      </c>
      <c r="GZ426" s="289" t="s">
        <v>248</v>
      </c>
      <c r="HA426" s="289" t="s">
        <v>248</v>
      </c>
      <c r="HB426" s="299">
        <f>SUM(G426:GE426)/(HB425-(SUM(G426:GE426)))</f>
        <v>2.0833333333333332E-2</v>
      </c>
    </row>
    <row r="427" spans="1:210" ht="24.9" customHeight="1" x14ac:dyDescent="0.3">
      <c r="A427" s="286" t="s">
        <v>321</v>
      </c>
      <c r="B427" s="286" t="s">
        <v>315</v>
      </c>
      <c r="C427" s="286" t="s">
        <v>398</v>
      </c>
      <c r="D427" s="286">
        <v>49</v>
      </c>
      <c r="E427" s="396" t="s">
        <v>602</v>
      </c>
      <c r="F427" s="287" t="s">
        <v>374</v>
      </c>
      <c r="G427" s="260">
        <v>2</v>
      </c>
      <c r="H427" s="260">
        <v>1</v>
      </c>
      <c r="I427" s="260">
        <v>2</v>
      </c>
      <c r="J427" s="260">
        <v>1</v>
      </c>
      <c r="K427" s="260">
        <v>1</v>
      </c>
      <c r="L427" s="260" t="s">
        <v>248</v>
      </c>
      <c r="M427" s="260" t="s">
        <v>248</v>
      </c>
      <c r="N427" s="260" t="s">
        <v>248</v>
      </c>
      <c r="O427" s="260">
        <v>1</v>
      </c>
      <c r="P427" s="260">
        <v>1</v>
      </c>
      <c r="Q427" s="260" t="s">
        <v>248</v>
      </c>
      <c r="R427" s="260" t="s">
        <v>248</v>
      </c>
      <c r="S427" s="260" t="s">
        <v>248</v>
      </c>
      <c r="T427" s="260" t="s">
        <v>248</v>
      </c>
      <c r="U427" s="260" t="s">
        <v>248</v>
      </c>
      <c r="V427" s="260" t="s">
        <v>248</v>
      </c>
      <c r="W427" s="260" t="s">
        <v>248</v>
      </c>
      <c r="X427" s="260" t="s">
        <v>248</v>
      </c>
      <c r="Y427" s="260" t="s">
        <v>248</v>
      </c>
      <c r="Z427" s="260" t="s">
        <v>248</v>
      </c>
      <c r="AA427" s="260" t="s">
        <v>248</v>
      </c>
      <c r="AB427" s="260" t="s">
        <v>248</v>
      </c>
      <c r="AC427" s="260" t="s">
        <v>248</v>
      </c>
      <c r="AD427" s="260" t="s">
        <v>248</v>
      </c>
      <c r="AE427" s="260" t="s">
        <v>248</v>
      </c>
      <c r="AF427" s="260" t="s">
        <v>248</v>
      </c>
      <c r="AG427" s="260" t="s">
        <v>248</v>
      </c>
      <c r="AH427" s="260" t="s">
        <v>248</v>
      </c>
      <c r="AI427" s="260" t="s">
        <v>248</v>
      </c>
      <c r="AJ427" s="260" t="s">
        <v>248</v>
      </c>
      <c r="AK427" s="260" t="s">
        <v>248</v>
      </c>
      <c r="AL427" s="260">
        <v>1</v>
      </c>
      <c r="AM427" s="260" t="s">
        <v>248</v>
      </c>
      <c r="AN427" s="260" t="s">
        <v>248</v>
      </c>
      <c r="AO427" s="260">
        <v>2</v>
      </c>
      <c r="AP427" s="260" t="s">
        <v>248</v>
      </c>
      <c r="AQ427" s="260">
        <v>2</v>
      </c>
      <c r="AR427" s="260" t="s">
        <v>248</v>
      </c>
      <c r="AS427" s="260" t="s">
        <v>248</v>
      </c>
      <c r="AT427" s="260" t="s">
        <v>248</v>
      </c>
      <c r="AU427" s="260" t="s">
        <v>248</v>
      </c>
      <c r="AV427" s="260">
        <v>2</v>
      </c>
      <c r="AW427" s="260">
        <v>1</v>
      </c>
      <c r="AX427" s="260" t="s">
        <v>248</v>
      </c>
      <c r="AY427" s="260" t="s">
        <v>248</v>
      </c>
      <c r="AZ427" s="260" t="s">
        <v>248</v>
      </c>
      <c r="BA427" s="260"/>
      <c r="BB427" s="260"/>
      <c r="BC427" s="260" t="s">
        <v>248</v>
      </c>
      <c r="BD427" s="260" t="s">
        <v>248</v>
      </c>
      <c r="BE427" s="260" t="s">
        <v>248</v>
      </c>
      <c r="BF427" s="260" t="s">
        <v>248</v>
      </c>
      <c r="BG427" s="260" t="s">
        <v>248</v>
      </c>
      <c r="BH427" s="260" t="s">
        <v>248</v>
      </c>
      <c r="BI427" s="260" t="s">
        <v>248</v>
      </c>
      <c r="BJ427" s="260" t="s">
        <v>248</v>
      </c>
      <c r="BK427" s="260" t="s">
        <v>248</v>
      </c>
      <c r="BL427" s="260" t="s">
        <v>248</v>
      </c>
      <c r="BM427" s="260" t="s">
        <v>248</v>
      </c>
      <c r="BN427" s="260" t="s">
        <v>248</v>
      </c>
      <c r="BO427" s="260" t="s">
        <v>248</v>
      </c>
      <c r="BP427" s="260" t="s">
        <v>248</v>
      </c>
      <c r="BQ427" s="260"/>
      <c r="BR427" s="260" t="s">
        <v>248</v>
      </c>
      <c r="BS427" s="260">
        <v>2</v>
      </c>
      <c r="BT427" s="260" t="s">
        <v>248</v>
      </c>
      <c r="BU427" s="260">
        <v>2</v>
      </c>
      <c r="BV427" s="260" t="s">
        <v>248</v>
      </c>
      <c r="BW427" s="260">
        <v>2</v>
      </c>
      <c r="BX427" s="260">
        <v>2</v>
      </c>
      <c r="BY427" s="260" t="s">
        <v>248</v>
      </c>
      <c r="BZ427" s="260">
        <v>2</v>
      </c>
      <c r="CA427" s="260" t="s">
        <v>248</v>
      </c>
      <c r="CB427" s="260">
        <v>2</v>
      </c>
      <c r="CC427" s="260" t="s">
        <v>248</v>
      </c>
      <c r="CD427" s="260">
        <v>2</v>
      </c>
      <c r="CE427" s="260">
        <v>2</v>
      </c>
      <c r="CF427" s="260">
        <v>2</v>
      </c>
      <c r="CG427" s="260"/>
      <c r="CH427" s="260" t="s">
        <v>248</v>
      </c>
      <c r="CI427" s="260" t="s">
        <v>248</v>
      </c>
      <c r="CJ427" s="260" t="s">
        <v>248</v>
      </c>
      <c r="CK427" s="260" t="s">
        <v>248</v>
      </c>
      <c r="CL427" s="260" t="s">
        <v>248</v>
      </c>
      <c r="CM427" s="260" t="s">
        <v>248</v>
      </c>
      <c r="CN427" s="260" t="s">
        <v>248</v>
      </c>
      <c r="CO427" s="260" t="s">
        <v>248</v>
      </c>
      <c r="CP427" s="260" t="s">
        <v>248</v>
      </c>
      <c r="CQ427" s="260" t="s">
        <v>248</v>
      </c>
      <c r="CR427" s="260" t="s">
        <v>248</v>
      </c>
      <c r="CS427" s="260" t="s">
        <v>248</v>
      </c>
      <c r="CT427" s="260" t="s">
        <v>248</v>
      </c>
      <c r="CU427" s="260" t="s">
        <v>248</v>
      </c>
      <c r="CV427" s="260" t="s">
        <v>248</v>
      </c>
      <c r="CW427" s="260">
        <v>2</v>
      </c>
      <c r="CX427" s="260" t="s">
        <v>248</v>
      </c>
      <c r="CY427" s="260" t="s">
        <v>248</v>
      </c>
      <c r="CZ427" s="260" t="s">
        <v>248</v>
      </c>
      <c r="DA427" s="260" t="s">
        <v>248</v>
      </c>
      <c r="DB427" s="260" t="s">
        <v>248</v>
      </c>
      <c r="DC427" s="260" t="s">
        <v>248</v>
      </c>
      <c r="DD427" s="260" t="s">
        <v>248</v>
      </c>
      <c r="DE427" s="260" t="s">
        <v>248</v>
      </c>
      <c r="DF427" s="260">
        <v>1</v>
      </c>
      <c r="DG427" s="260" t="s">
        <v>248</v>
      </c>
      <c r="DH427" s="260" t="s">
        <v>248</v>
      </c>
      <c r="DI427" s="260" t="s">
        <v>248</v>
      </c>
      <c r="DJ427" s="260" t="s">
        <v>248</v>
      </c>
      <c r="DK427" s="260" t="s">
        <v>248</v>
      </c>
      <c r="DL427" s="260" t="s">
        <v>248</v>
      </c>
      <c r="DM427" s="260" t="s">
        <v>248</v>
      </c>
      <c r="DN427" s="260" t="s">
        <v>248</v>
      </c>
      <c r="DO427" s="260" t="s">
        <v>248</v>
      </c>
      <c r="DP427" s="260" t="s">
        <v>248</v>
      </c>
      <c r="DQ427" s="260" t="s">
        <v>248</v>
      </c>
      <c r="DR427" s="260" t="s">
        <v>248</v>
      </c>
      <c r="DS427" s="260" t="s">
        <v>248</v>
      </c>
      <c r="DT427" s="260" t="s">
        <v>248</v>
      </c>
      <c r="DU427" s="260" t="s">
        <v>248</v>
      </c>
      <c r="DV427" s="260" t="s">
        <v>248</v>
      </c>
      <c r="DW427" s="260" t="s">
        <v>248</v>
      </c>
      <c r="DX427" s="260" t="s">
        <v>248</v>
      </c>
      <c r="DY427" s="260" t="s">
        <v>248</v>
      </c>
      <c r="DZ427" s="260" t="s">
        <v>248</v>
      </c>
      <c r="EA427" s="260" t="s">
        <v>248</v>
      </c>
      <c r="EB427" s="260" t="s">
        <v>248</v>
      </c>
      <c r="EC427" s="260" t="s">
        <v>248</v>
      </c>
      <c r="ED427" s="260" t="s">
        <v>248</v>
      </c>
      <c r="EE427" s="260" t="s">
        <v>248</v>
      </c>
      <c r="EF427" s="260" t="s">
        <v>248</v>
      </c>
      <c r="EG427" s="260" t="s">
        <v>248</v>
      </c>
      <c r="EH427" s="260" t="s">
        <v>248</v>
      </c>
      <c r="EI427" s="260" t="s">
        <v>248</v>
      </c>
      <c r="EJ427" s="260" t="s">
        <v>248</v>
      </c>
      <c r="EK427" s="260" t="s">
        <v>248</v>
      </c>
      <c r="EL427" s="285" t="s">
        <v>248</v>
      </c>
      <c r="EM427" s="285" t="s">
        <v>248</v>
      </c>
      <c r="EN427" s="285" t="s">
        <v>248</v>
      </c>
      <c r="EO427" s="260" t="s">
        <v>248</v>
      </c>
      <c r="EP427" s="260" t="s">
        <v>248</v>
      </c>
      <c r="EQ427" s="260" t="s">
        <v>248</v>
      </c>
      <c r="ER427" s="260" t="s">
        <v>248</v>
      </c>
      <c r="ES427" s="260" t="s">
        <v>248</v>
      </c>
      <c r="ET427" s="260" t="s">
        <v>248</v>
      </c>
      <c r="EU427" s="260" t="s">
        <v>248</v>
      </c>
      <c r="EV427" s="260" t="s">
        <v>248</v>
      </c>
      <c r="EW427" s="260" t="s">
        <v>248</v>
      </c>
      <c r="EX427" s="260" t="s">
        <v>248</v>
      </c>
      <c r="EY427" s="260" t="s">
        <v>248</v>
      </c>
      <c r="EZ427" s="260" t="s">
        <v>248</v>
      </c>
      <c r="FA427" s="260" t="s">
        <v>248</v>
      </c>
      <c r="FB427" s="260" t="s">
        <v>248</v>
      </c>
      <c r="FC427" s="260" t="s">
        <v>248</v>
      </c>
      <c r="FD427" s="260" t="s">
        <v>248</v>
      </c>
      <c r="FE427" s="260" t="s">
        <v>248</v>
      </c>
      <c r="FF427" s="260" t="s">
        <v>248</v>
      </c>
      <c r="FG427" s="260" t="s">
        <v>248</v>
      </c>
      <c r="FH427" s="260" t="s">
        <v>248</v>
      </c>
      <c r="FI427" s="260" t="s">
        <v>248</v>
      </c>
      <c r="FJ427" s="260" t="s">
        <v>248</v>
      </c>
      <c r="FK427" s="260" t="s">
        <v>248</v>
      </c>
      <c r="FL427" s="260" t="s">
        <v>248</v>
      </c>
      <c r="FM427" s="260" t="s">
        <v>248</v>
      </c>
      <c r="FN427" s="260" t="s">
        <v>248</v>
      </c>
      <c r="FO427" s="260" t="s">
        <v>248</v>
      </c>
      <c r="FP427" s="260" t="s">
        <v>248</v>
      </c>
      <c r="FQ427" s="288" t="s">
        <v>248</v>
      </c>
      <c r="FR427" s="288" t="s">
        <v>248</v>
      </c>
      <c r="FS427" s="260">
        <v>2</v>
      </c>
      <c r="FT427" s="260">
        <v>2</v>
      </c>
      <c r="FU427" s="260">
        <v>1</v>
      </c>
      <c r="FV427" s="260">
        <v>3</v>
      </c>
      <c r="FW427" s="260">
        <v>2</v>
      </c>
      <c r="FX427" s="260">
        <v>2</v>
      </c>
      <c r="FY427" s="260">
        <v>2</v>
      </c>
      <c r="FZ427" s="260">
        <v>2</v>
      </c>
      <c r="GA427" s="260" t="s">
        <v>248</v>
      </c>
      <c r="GB427" s="260" t="s">
        <v>248</v>
      </c>
      <c r="GC427" s="260">
        <v>2</v>
      </c>
      <c r="GD427" s="260">
        <v>2</v>
      </c>
      <c r="GE427" s="260" t="s">
        <v>248</v>
      </c>
      <c r="GF427" s="260" t="s">
        <v>248</v>
      </c>
      <c r="GG427" s="260" t="s">
        <v>248</v>
      </c>
      <c r="GH427" s="260" t="s">
        <v>248</v>
      </c>
      <c r="GI427" s="260" t="s">
        <v>248</v>
      </c>
      <c r="GJ427" s="260" t="s">
        <v>248</v>
      </c>
      <c r="GK427" s="260" t="s">
        <v>248</v>
      </c>
      <c r="GL427" s="260" t="s">
        <v>248</v>
      </c>
      <c r="GM427" s="260" t="s">
        <v>248</v>
      </c>
      <c r="GN427" s="260" t="s">
        <v>248</v>
      </c>
      <c r="GO427" s="260" t="s">
        <v>248</v>
      </c>
      <c r="GP427" s="260" t="s">
        <v>248</v>
      </c>
      <c r="GQ427" s="260" t="s">
        <v>248</v>
      </c>
      <c r="GR427" s="260" t="s">
        <v>248</v>
      </c>
      <c r="GS427" s="260" t="s">
        <v>248</v>
      </c>
      <c r="GT427" s="260" t="s">
        <v>248</v>
      </c>
      <c r="GU427" s="260" t="s">
        <v>248</v>
      </c>
      <c r="GV427" s="260" t="s">
        <v>248</v>
      </c>
      <c r="GW427" s="260" t="s">
        <v>248</v>
      </c>
      <c r="GX427" s="260" t="s">
        <v>248</v>
      </c>
      <c r="GY427" s="260" t="s">
        <v>248</v>
      </c>
      <c r="GZ427" s="289" t="s">
        <v>248</v>
      </c>
      <c r="HA427" s="289" t="s">
        <v>248</v>
      </c>
      <c r="HB427" s="290">
        <f>SUM(G427:GE427)</f>
        <v>58</v>
      </c>
    </row>
    <row r="428" spans="1:210" ht="24.9" customHeight="1" thickBot="1" x14ac:dyDescent="0.35">
      <c r="A428" s="291" t="str">
        <f>A427</f>
        <v>Prod.-Q-5</v>
      </c>
      <c r="B428" s="291" t="str">
        <f>B427</f>
        <v>Pracownik Produkcji</v>
      </c>
      <c r="C428" s="291" t="str">
        <f>C427</f>
        <v>ŁB</v>
      </c>
      <c r="D428" s="291">
        <f>D427</f>
        <v>49</v>
      </c>
      <c r="E428" s="397"/>
      <c r="F428" s="292" t="s">
        <v>375</v>
      </c>
      <c r="G428" s="293">
        <f>IF(INDEX(tab_MinKomp[Przepisy BHP / BHP Vorschriften],MATCH($B427,tab_MinKomp[Stanowisko / Position ],0))="n/a","n/a",G427-INDEX(tab_MinKomp[Przepisy BHP / BHP Vorschriften],MATCH($B427,tab_MinKomp[Stanowisko / Position ],0)))</f>
        <v>0</v>
      </c>
      <c r="H428" s="294">
        <f>IF(INDEX(tab_MinKomp[Przepisy PPOŻ / Brandschutzbestimmungen],MATCH($B427,tab_MinKomp[Stanowisko / Position ],0))="n/a","n/a",H427-INDEX(tab_MinKomp[Przepisy PPOŻ / Brandschutzbestimmungen],MATCH($B427,tab_MinKomp[Stanowisko / Position ],0)))</f>
        <v>0</v>
      </c>
      <c r="I428" s="294">
        <f>IF(INDEX(tab_MinKomp[Ryzyko zawodowe na stanowiskach pracyv/ Berufliche Risiken an Arbeitsstellen],MATCH($B427,tab_MinKomp[Stanowisko / Position ],0))="n/a","n/a",I427-INDEX(tab_MinKomp[Ryzyko zawodowe na stanowiskach pracyv/ Berufliche Risiken an Arbeitsstellen],MATCH($B427,tab_MinKomp[Stanowisko / Position ],0)))</f>
        <v>0</v>
      </c>
      <c r="J428" s="294">
        <f>IF(INDEX(tab_MinKomp[Gospodarka substancjami niebezpiecznymi / Gefahrstoffmanagement],MATCH($B427,tab_MinKomp[Stanowisko / Position ],0))="n/a","n/a",J427-INDEX(tab_MinKomp[Gospodarka substancjami niebezpiecznymi / Gefahrstoffmanagement],MATCH($B427,tab_MinKomp[Stanowisko / Position ],0)))</f>
        <v>0</v>
      </c>
      <c r="K428" s="294">
        <f>IF(INDEX(tab_MinKomp[Gospodarka odpadami / Abfallwirtschaft],MATCH($B427,tab_MinKomp[Stanowisko / Position ],0))="n/a","n/a",K427-INDEX(tab_MinKomp[Gospodarka odpadami / Abfallwirtschaft],MATCH($B427,tab_MinKomp[Stanowisko / Position ],0)))</f>
        <v>0</v>
      </c>
      <c r="L428" s="295" t="str">
        <f>IF(INDEX(tab_MinKomp[Przepisy kodeksu pracy / Bestimmungen des Arbeitsgesetzes],MATCH($B427,tab_MinKomp[Stanowisko / Position ],0))="n/a","n/a",L427-INDEX(tab_MinKomp[Przepisy kodeksu pracy / Bestimmungen des Arbeitsgesetzes],MATCH($B427,tab_MinKomp[Stanowisko / Position ],0)))</f>
        <v>n/a</v>
      </c>
      <c r="M428" s="296" t="str">
        <f>IF(INDEX(tab_MinKomp[Przepisy o ub.społ. ZUS  / Sozialversicherungsvorschriften],MATCH($B427,tab_MinKomp[Stanowisko / Position ],0))="n/a","n/a",M427-INDEX(tab_MinKomp[Przepisy o ub.społ. ZUS  / Sozialversicherungsvorschriften],MATCH($B427,tab_MinKomp[Stanowisko / Position ],0)))</f>
        <v>n/a</v>
      </c>
      <c r="N428" s="295" t="str">
        <f>IF(INDEX(tab_MinKomp[PRZEPISY O PDOF /persönlich Einkommensteuergesetz ],MATCH($B427,tab_MinKomp[Stanowisko / Position ],0))="n/a","n/a",N427-INDEX(tab_MinKomp[PRZEPISY O PDOF /persönlich Einkommensteuergesetz ],MATCH($B427,tab_MinKomp[Stanowisko / Position ],0)))</f>
        <v>n/a</v>
      </c>
      <c r="O428" s="295">
        <f>IF(INDEX(tab_MinKomp[Regulamin pracy / Arbeitsordnung],MATCH($B427,tab_MinKomp[Stanowisko / Position ],0))="n/a","n/a",O427-INDEX(tab_MinKomp[Regulamin pracy / Arbeitsordnung],MATCH($B427,tab_MinKomp[Stanowisko / Position ],0)))</f>
        <v>0</v>
      </c>
      <c r="P428" s="295">
        <f>IF(INDEX(tab_MinKomp[Regulamin wynagradzania / Vergütungsordnung],MATCH($B427,tab_MinKomp[Stanowisko / Position ],0))="n/a","n/a",P427-INDEX(tab_MinKomp[Regulamin wynagradzania / Vergütungsordnung],MATCH($B427,tab_MinKomp[Stanowisko / Position ],0)))</f>
        <v>0</v>
      </c>
      <c r="Q428" s="295" t="str">
        <f>IF(INDEX(tab_MinKomp[System R2PŁATNIK PRO: Płace / Lohnabrechnung],MATCH($B427,tab_MinKomp[Stanowisko / Position ],0))="n/a","n/a",Q427-INDEX(tab_MinKomp[System R2PŁATNIK PRO: Płace / Lohnabrechnung],MATCH($B427,tab_MinKomp[Stanowisko / Position ],0)))</f>
        <v>n/a</v>
      </c>
      <c r="R428" s="295" t="str">
        <f>IF(INDEX(tab_MinKomp[SystemR2PŁATNIK PRO: KADRY / Personaldaten],MATCH($B427,tab_MinKomp[Stanowisko / Position ],0))="n/a","n/a",R427-INDEX(tab_MinKomp[SystemR2PŁATNIK PRO: KADRY / Personaldaten],MATCH($B427,tab_MinKomp[Stanowisko / Position ],0)))</f>
        <v>n/a</v>
      </c>
      <c r="S428" s="295" t="str">
        <f>IF(INDEX(tab_MinKomp[SYSTEM R2PŁATNIK PRO: zarządzanie pracownikami / Arbeitsverwaltung],MATCH($B427,tab_MinKomp[Stanowisko / Position ],0))="n/a","n/a",S427-INDEX(tab_MinKomp[SYSTEM R2PŁATNIK PRO: zarządzanie pracownikami / Arbeitsverwaltung],MATCH($B427,tab_MinKomp[Stanowisko / Position ],0)))</f>
        <v>n/a</v>
      </c>
      <c r="T428" s="295" t="str">
        <f>IF(INDEX(tab_MinKomp[Doradztwo, wsparcie personalne / Personalberatung und Unterstützung],MATCH($B427,tab_MinKomp[Stanowisko / Position ],0))="n/a","n/a",T427-INDEX(tab_MinKomp[Doradztwo, wsparcie personalne / Personalberatung und Unterstützung],MATCH($B427,tab_MinKomp[Stanowisko / Position ],0)))</f>
        <v>n/a</v>
      </c>
      <c r="U428" s="295" t="str">
        <f>IF(INDEX(tab_MinKomp[Przepisy o podatku VAT / MwSt.- Gesetz],MATCH($B427,tab_MinKomp[Stanowisko / Position ],0))="n/a","n/a",U427-INDEX(tab_MinKomp[Przepisy o podatku VAT / MwSt.- Gesetz],MATCH($B427,tab_MinKomp[Stanowisko / Position ],0)))</f>
        <v>n/a</v>
      </c>
      <c r="V428" s="295" t="str">
        <f>IF(INDEX(tab_MinKomp[PrzepisyPDOP / geschäftlich Einkommensteuergesetz],MATCH($B427,tab_MinKomp[Stanowisko / Position ],0))="n/a","n/a",V427-INDEX(tab_MinKomp[PrzepisyPDOP / geschäftlich Einkommensteuergesetz],MATCH($B427,tab_MinKomp[Stanowisko / Position ],0)))</f>
        <v>n/a</v>
      </c>
      <c r="W428" s="295" t="str">
        <f>IF(INDEX(tab_MinKomp[System BAAN / FINANSE (FIBU)],MATCH($B427,tab_MinKomp[Stanowisko / Position ],0))="n/a","n/a",W427-INDEX(tab_MinKomp[System BAAN / FINANSE (FIBU)],MATCH($B427,tab_MinKomp[Stanowisko / Position ],0)))</f>
        <v>n/a</v>
      </c>
      <c r="X428" s="295" t="str">
        <f>IF(INDEX(tab_MinKomp[Systemy pomocnicze / Hilfssysteme(STOCKPROGRAM, KALK2000 etc.)],MATCH($B427,tab_MinKomp[Stanowisko / Position ],0))="n/a","n/a",X427-INDEX(tab_MinKomp[Systemy pomocnicze / Hilfssysteme(STOCKPROGRAM, KALK2000 etc.)],MATCH($B427,tab_MinKomp[Stanowisko / Position ],0)))</f>
        <v>n/a</v>
      </c>
      <c r="Y428" s="295" t="str">
        <f>IF(INDEX(tab_MinKomp[Polityka rachunkowości / Buchführungspolitik],MATCH($B427,tab_MinKomp[Stanowisko / Position ],0))="n/a","n/a",Y427-INDEX(tab_MinKomp[Polityka rachunkowości / Buchführungspolitik],MATCH($B427,tab_MinKomp[Stanowisko / Position ],0)))</f>
        <v>n/a</v>
      </c>
      <c r="Z428" s="295" t="str">
        <f>IF(INDEX(tab_MinKomp[Ustawa o rachunkowości / Rechnungslegungsgesetz],MATCH($B427,tab_MinKomp[Stanowisko / Position ],0))="n/a","n/a",Z427-INDEX(tab_MinKomp[Ustawa o rachunkowości / Rechnungslegungsgesetz],MATCH($B427,tab_MinKomp[Stanowisko / Position ],0)))</f>
        <v>n/a</v>
      </c>
      <c r="AA428" s="295" t="str">
        <f>IF(INDEX(tab_MinKomp[WORKFLOW - TS-100],MATCH($B427,tab_MinKomp[Stanowisko / Position ],0))="n/a","n/a",AA427-INDEX(tab_MinKomp[WORKFLOW - TS-100],MATCH($B427,tab_MinKomp[Stanowisko / Position ],0)))</f>
        <v>n/a</v>
      </c>
      <c r="AB428" s="295" t="str">
        <f>IF(INDEX(tab_MinKomp[WORKFLOW - SFMS],MATCH($B427,tab_MinKomp[Stanowisko / Position ],0))="n/a","n/a",AB427-INDEX(tab_MinKomp[WORKFLOW - SFMS],MATCH($B427,tab_MinKomp[Stanowisko / Position ],0)))</f>
        <v>n/a</v>
      </c>
      <c r="AC428" s="295" t="str">
        <f>IF(INDEX(tab_MinKomp[System ISO 9001:2015],MATCH($B427,tab_MinKomp[Stanowisko / Position ],0))="n/a","n/a",AC427-INDEX(tab_MinKomp[System ISO 9001:2015],MATCH($B427,tab_MinKomp[Stanowisko / Position ],0)))</f>
        <v>n/a</v>
      </c>
      <c r="AD428" s="295" t="str">
        <f>IF(INDEX(tab_MinKomp[System ISO 9001:2015],MATCH($B427,tab_MinKomp[Stanowisko / Position ],0))="n/a","n/a",AD427-INDEX(tab_MinKomp[System ISO 9001:2015],MATCH($B427,tab_MinKomp[Stanowisko / Position ],0)))</f>
        <v>n/a</v>
      </c>
      <c r="AE428" s="295" t="str">
        <f>IF(INDEX(tab_MinKomp[System ISO 9001:2015],MATCH($B427,tab_MinKomp[Stanowisko / Position ],0))="n/a","n/a",AE427-INDEX(tab_MinKomp[System ISO 9001:2015],MATCH($B427,tab_MinKomp[Stanowisko / Position ],0)))</f>
        <v>n/a</v>
      </c>
      <c r="AF428" s="295" t="str">
        <f>IF(INDEX(tab_MinKomp[System ISO 9001:2015],MATCH($B427,tab_MinKomp[Stanowisko / Position ],0))="n/a","n/a",AF427-INDEX(tab_MinKomp[System ISO 9001:2015],MATCH($B427,tab_MinKomp[Stanowisko / Position ],0)))</f>
        <v>n/a</v>
      </c>
      <c r="AG428" s="295" t="str">
        <f>IF(INDEX(tab_MinKomp[Wymagania VDA 6.3 Process / Forderungen],MATCH($B427,tab_MinKomp[Stanowisko / Position ],0))="n/a","n/a",AG427-INDEX(tab_MinKomp[Wymagania VDA 6.3 Process / Forderungen],MATCH($B427,tab_MinKomp[Stanowisko / Position ],0)))</f>
        <v>n/a</v>
      </c>
      <c r="AH428" s="295" t="str">
        <f>IF(INDEX(tab_MinKomp[Wymagania VDA 6.5 Product / Forderungen],MATCH($B427,tab_MinKomp[Stanowisko / Position ],0))="n/a","n/a",AH427-INDEX(tab_MinKomp[Wymagania VDA 6.5 Product / Forderungen],MATCH($B427,tab_MinKomp[Stanowisko / Position ],0)))</f>
        <v>n/a</v>
      </c>
      <c r="AI428" s="295" t="str">
        <f>IF(INDEX(tab_MinKomp[System ISO 9001:2015],MATCH($B427,tab_MinKomp[Stanowisko / Position ],0))="n/a","n/a",AI427-INDEX(tab_MinKomp[System ISO 9001:2015],MATCH($B427,tab_MinKomp[Stanowisko / Position ],0)))</f>
        <v>n/a</v>
      </c>
      <c r="AJ428" s="295" t="str">
        <f>IF(INDEX(tab_MinKomp[Auditor systemu ISO 17021:2018],MATCH($B427,tab_MinKomp[Stanowisko / Position ],0))="n/a","n/a",AJ427-INDEX(tab_MinKomp[Auditor systemu ISO 17021:2018],MATCH($B427,tab_MinKomp[Stanowisko / Position ],0)))</f>
        <v>n/a</v>
      </c>
      <c r="AK428" s="295" t="str">
        <f>IF(INDEX(tab_MinKomp[Pełnomocnik systemu / Systemvertreter],MATCH($B427,tab_MinKomp[Stanowisko / Position ],0))="n/a","n/a",AK427-INDEX(tab_MinKomp[Pełnomocnik systemu / Systemvertreter],MATCH($B427,tab_MinKomp[Stanowisko / Position ],0)))</f>
        <v>n/a</v>
      </c>
      <c r="AL428" s="295">
        <f>IF(INDEX(tab_MinKomp[Polityka Etyczna - Compliance],MATCH($B427,tab_MinKomp[Stanowisko / Position ],0))="n/a","n/a",AL427-INDEX(tab_MinKomp[Polityka Etyczna - Compliance],MATCH($B427,tab_MinKomp[Stanowisko / Position ],0)))</f>
        <v>0</v>
      </c>
      <c r="AM428" s="295" t="str">
        <f>IF(INDEX(tab_MinKomp[WDRAŻANIE NOWYCH PROJEKTÓW/ PROCEDURA CTM],MATCH($B427,tab_MinKomp[Stanowisko / Position ],0))="n/a","n/a",AM427-INDEX(tab_MinKomp[WDRAŻANIE NOWYCH PROJEKTÓW/ PROCEDURA CTM],MATCH($B427,tab_MinKomp[Stanowisko / Position ],0)))</f>
        <v>n/a</v>
      </c>
      <c r="AN428" s="295" t="str">
        <f>IF(INDEX(tab_MinKomp[KAMIENIE MILOWE MSL/PIFF],MATCH($B427,tab_MinKomp[Stanowisko / Position ],0))="n/a","n/a",AN427-INDEX(tab_MinKomp[KAMIENIE MILOWE MSL/PIFF],MATCH($B427,tab_MinKomp[Stanowisko / Position ],0)))</f>
        <v>n/a</v>
      </c>
      <c r="AO428" s="295">
        <f>IF(INDEX(tab_MinKomp[CP],MATCH($B427,tab_MinKomp[Stanowisko / Position ],0))="n/a","n/a",AO427-INDEX(tab_MinKomp[CP],MATCH($B427,tab_MinKomp[Stanowisko / Position ],0)))</f>
        <v>1</v>
      </c>
      <c r="AP428" s="295" t="str">
        <f>IF(INDEX(tab_MinKomp[FMEA],MATCH($B427,tab_MinKomp[Stanowisko / Position ],0))="n/a","n/a",AP427-INDEX(tab_MinKomp[FMEA],MATCH($B427,tab_MinKomp[Stanowisko / Position ],0)))</f>
        <v>n/a</v>
      </c>
      <c r="AQ428" s="295">
        <f>IF(INDEX(tab_MinKomp[FLOW CHART],MATCH($B427,tab_MinKomp[Stanowisko / Position ],0))="n/a","n/a",AQ427-INDEX(tab_MinKomp[FLOW CHART],MATCH($B427,tab_MinKomp[Stanowisko / Position ],0)))</f>
        <v>1</v>
      </c>
      <c r="AR428" s="295" t="str">
        <f>IF(INDEX(tab_MinKomp[APQP],MATCH($B427,tab_MinKomp[Stanowisko / Position ],0))="n/a","n/a",AR427-INDEX(tab_MinKomp[APQP],MATCH($B427,tab_MinKomp[Stanowisko / Position ],0)))</f>
        <v>n/a</v>
      </c>
      <c r="AS428" s="295" t="str">
        <f>IF(INDEX(tab_MinKomp[MSA],MATCH($B427,tab_MinKomp[Stanowisko / Position ],0))="n/a","n/a",AS427-INDEX(tab_MinKomp[MSA],MATCH($B427,tab_MinKomp[Stanowisko / Position ],0)))</f>
        <v>n/a</v>
      </c>
      <c r="AT428" s="295" t="str">
        <f>IF(INDEX(tab_MinKomp[SPC],MATCH($B427,tab_MinKomp[Stanowisko / Position ],0))="n/a","n/a",AT427-INDEX(tab_MinKomp[SPC],MATCH($B427,tab_MinKomp[Stanowisko / Position ],0)))</f>
        <v>n/a</v>
      </c>
      <c r="AU428" s="295" t="str">
        <f>IF(INDEX(tab_MinKomp[CSR (SPECYFICZNE WYMAGANIA KLIENTA)],MATCH($B427,tab_MinKomp[Stanowisko / Position ],0))="n/a","n/a",AU427-INDEX(tab_MinKomp[CSR (SPECYFICZNE WYMAGANIA KLIENTA)],MATCH($B427,tab_MinKomp[Stanowisko / Position ],0)))</f>
        <v>n/a</v>
      </c>
      <c r="AV428" s="295">
        <f>IF(INDEX(tab_MinKomp[5S],MATCH($B427,tab_MinKomp[Stanowisko / Position ],0))="n/a","n/a",AV427-INDEX(tab_MinKomp[5S],MATCH($B427,tab_MinKomp[Stanowisko / Position ],0)))</f>
        <v>0</v>
      </c>
      <c r="AW428" s="295">
        <f>IF(INDEX(tab_MinKomp[LEAN MANAGEMENT],MATCH($B427,tab_MinKomp[Stanowisko / Position ],0))="n/a","n/a",AW427-INDEX(tab_MinKomp[LEAN MANAGEMENT],MATCH($B427,tab_MinKomp[Stanowisko / Position ],0)))</f>
        <v>0</v>
      </c>
      <c r="AX428" s="295" t="str">
        <f>IF(INDEX(tab_MinKomp[5R],MATCH($B427,tab_MinKomp[Stanowisko / Position ],0))="n/a","n/a",AX427-INDEX(tab_MinKomp[5R],MATCH($B427,tab_MinKomp[Stanowisko / Position ],0)))</f>
        <v>n/a</v>
      </c>
      <c r="AY428" s="295" t="str">
        <f>IF(INDEX(tab_MinKomp[Six Sigma],MATCH($B427,tab_MinKomp[Stanowisko / Position ],0))="n/a","n/a",AY427-INDEX(tab_MinKomp[Six Sigma],MATCH($B427,tab_MinKomp[Stanowisko / Position ],0)))</f>
        <v>n/a</v>
      </c>
      <c r="AZ428" s="295" t="str">
        <f>IF(INDEX(tab_MinKomp[System BAAN / Distribution &amp; Supply Chain],MATCH($B427,tab_MinKomp[Stanowisko / Position ],0))="n/a","n/a",AZ427-INDEX(tab_MinKomp[System BAAN / Distribution &amp; Supply Chain],MATCH($B427,tab_MinKomp[Stanowisko / Position ],0)))</f>
        <v>n/a</v>
      </c>
      <c r="BA428" s="295" t="str">
        <f>IF(INDEX(tab_MinKomp[Gospodarka magazynowa / Lagerverwaltung],MATCH($B427,tab_MinKomp[Stanowisko / Position ],0))="n/a","n/a",BA427-INDEX(tab_MinKomp[Gospodarka magazynowa / Lagerverwaltung],MATCH($B427,tab_MinKomp[Stanowisko / Position ],0)))</f>
        <v>n/a</v>
      </c>
      <c r="BB428" s="295" t="str">
        <f>IF(INDEX(tab_MinKomp[Inwentaryzacja - organizacja i przebieg / Inventurprozess],MATCH($B427,tab_MinKomp[Stanowisko / Position ],0))="n/a","n/a",BB427-INDEX(tab_MinKomp[Inwentaryzacja - organizacja i przebieg / Inventurprozess],MATCH($B427,tab_MinKomp[Stanowisko / Position ],0)))</f>
        <v>n/a</v>
      </c>
      <c r="BC428" s="295" t="str">
        <f>IF(INDEX(tab_MinKomp[Organizacja dostaw / Versorgungsorganisation],MATCH($B427,tab_MinKomp[Stanowisko / Position ],0))="n/a","n/a",BC427-INDEX(tab_MinKomp[Organizacja dostaw / Versorgungsorganisation],MATCH($B427,tab_MinKomp[Stanowisko / Position ],0)))</f>
        <v>n/a</v>
      </c>
      <c r="BD428" s="295" t="str">
        <f>IF(INDEX(tab_MinKomp[Organizacja wysyłek / Organisation von Lieferungen],MATCH($B427,tab_MinKomp[Stanowisko / Position ],0))="n/a","n/a",BD427-INDEX(tab_MinKomp[Organizacja wysyłek / Organisation von Lieferungen],MATCH($B427,tab_MinKomp[Stanowisko / Position ],0)))</f>
        <v>n/a</v>
      </c>
      <c r="BE428" s="295" t="str">
        <f>IF(INDEX(tab_MinKomp[Analiza magazynowa - Program Polen.mdb / Inventuranalyse],MATCH($B427,tab_MinKomp[Stanowisko / Position ],0))="n/a","n/a",BE427-INDEX(tab_MinKomp[Analiza magazynowa - Program Polen.mdb / Inventuranalyse],MATCH($B427,tab_MinKomp[Stanowisko / Position ],0)))</f>
        <v>n/a</v>
      </c>
      <c r="BF428" s="297" t="str">
        <f>IF(INDEX(tab_MinKomp[MMOG (Materials Management Operations Guidelines)],MATCH($B427,tab_MinKomp[Stanowisko / Position ],0))="n/a","n/a",BF427-INDEX(tab_MinKomp[MMOG (Materials Management Operations Guidelines)],MATCH($B427,tab_MinKomp[Stanowisko / Position ],0)))</f>
        <v>n/a</v>
      </c>
      <c r="BG428" s="297" t="str">
        <f>IF(INDEX(tab_MinKomp[GPP],MATCH($B427,tab_MinKomp[Stanowisko / Position ],0))="n/a","n/a",BG427-INDEX(tab_MinKomp[GPP],MATCH($B427,tab_MinKomp[Stanowisko / Position ],0)))</f>
        <v>n/a</v>
      </c>
      <c r="BH428" s="297" t="str">
        <f>IF(INDEX(tab_MinKomp[AIAG (Automotive Industry Action Group)],MATCH($B427,tab_MinKomp[Stanowisko / Position ],0))="n/a","n/a",BH427-INDEX(tab_MinKomp[AIAG (Automotive Industry Action Group)],MATCH($B427,tab_MinKomp[Stanowisko / Position ],0)))</f>
        <v>n/a</v>
      </c>
      <c r="BI428" s="297" t="str">
        <f>IF(INDEX(tab_MinKomp[Super-G disputes],MATCH($B427,tab_MinKomp[Stanowisko / Position ],0))="n/a","n/a",BI427-INDEX(tab_MinKomp[Super-G disputes],MATCH($B427,tab_MinKomp[Stanowisko / Position ],0)))</f>
        <v>n/a</v>
      </c>
      <c r="BJ428" s="297" t="str">
        <f>IF(INDEX(tab_MinKomp[CMMS3/eDDL (Direct Data Link)],MATCH($B427,tab_MinKomp[Stanowisko / Position ],0))="n/a","n/a",BJ427-INDEX(tab_MinKomp[CMMS3/eDDL (Direct Data Link)],MATCH($B427,tab_MinKomp[Stanowisko / Position ],0)))</f>
        <v>n/a</v>
      </c>
      <c r="BK428" s="297" t="str">
        <f>IF(INDEX(tab_MinKomp[MP&amp;L (Material Planning and Logistics)],MATCH($B427,tab_MinKomp[Stanowisko / Position ],0))="n/a","n/a",BK427-INDEX(tab_MinKomp[MP&amp;L (Material Planning and Logistics)],MATCH($B427,tab_MinKomp[Stanowisko / Position ],0)))</f>
        <v>n/a</v>
      </c>
      <c r="BL428" s="297" t="str">
        <f>IF(INDEX(tab_MinKomp[Supplier delivery rating],MATCH($B427,tab_MinKomp[Stanowisko / Position ],0))="n/a","n/a",BL427-INDEX(tab_MinKomp[Supplier delivery rating],MATCH($B427,tab_MinKomp[Stanowisko / Position ],0)))</f>
        <v>n/a</v>
      </c>
      <c r="BM428" s="295" t="str">
        <f>IF(INDEX(tab_MinKomp[Planowanie produkcji / Produktionsplanung],MATCH($B427,tab_MinKomp[Stanowisko / Position ],0))="n/a","n/a",BM427-INDEX(tab_MinKomp[Planowanie produkcji / Produktionsplanung],MATCH($B427,tab_MinKomp[Stanowisko / Position ],0)))</f>
        <v>n/a</v>
      </c>
      <c r="BN428" s="295" t="str">
        <f>IF(INDEX(tab_MinKomp[Planowanie produkcji / Produktionsplanung],MATCH($B427,tab_MinKomp[Stanowisko / Position ],0))="n/a","n/a",BN427-INDEX(tab_MinKomp[Planowanie produkcji / Produktionsplanung],MATCH($B427,tab_MinKomp[Stanowisko / Position ],0)))</f>
        <v>n/a</v>
      </c>
      <c r="BO428" s="295" t="str">
        <f>IF(INDEX(tab_MinKomp[Planowanie produkcji / Produktionsplanung],MATCH($B427,tab_MinKomp[Stanowisko / Position ],0))="n/a","n/a",BO427-INDEX(tab_MinKomp[Planowanie produkcji / Produktionsplanung],MATCH($B427,tab_MinKomp[Stanowisko / Position ],0)))</f>
        <v>n/a</v>
      </c>
      <c r="BP428" s="295" t="str">
        <f>IF(INDEX(tab_MinKomp[Planowanie produkcji / Produktionsplanung],MATCH($B427,tab_MinKomp[Stanowisko / Position ],0))="n/a","n/a",BP427-INDEX(tab_MinKomp[Planowanie produkcji / Produktionsplanung],MATCH($B427,tab_MinKomp[Stanowisko / Position ],0)))</f>
        <v>n/a</v>
      </c>
      <c r="BQ428" s="295" t="s">
        <v>248</v>
      </c>
      <c r="BR428" s="295" t="str">
        <f>IF(INDEX(tab_MinKomp[Planowanie produkcji / Produktionsplanung],MATCH($B427,tab_MinKomp[Stanowisko / Position ],0))="n/a","n/a",BR427-INDEX(tab_MinKomp[Planowanie produkcji / Produktionsplanung],MATCH($B427,tab_MinKomp[Stanowisko / Position ],0)))</f>
        <v>n/a</v>
      </c>
      <c r="BS428" s="295">
        <f>IF(INDEX(tab_MinKomp[Obsługa maszyn Novapax / Novapax Maschinenbedienung],MATCH($B427,tab_MinKomp[Stanowisko / Position ],0))="n/a","n/a",BS427-INDEX(tab_MinKomp[Obsługa maszyn Novapax / Novapax Maschinenbedienung],MATCH($B427,tab_MinKomp[Stanowisko / Position ],0)))</f>
        <v>0</v>
      </c>
      <c r="BT428" s="295" t="str">
        <f>IF(INDEX(tab_MinKomp[Planowanie produkcji / Produktionsplanung],MATCH($B427,tab_MinKomp[Stanowisko / Position ],0))="n/a","n/a",BT427-INDEX(tab_MinKomp[Planowanie produkcji / Produktionsplanung],MATCH($B427,tab_MinKomp[Stanowisko / Position ],0)))</f>
        <v>n/a</v>
      </c>
      <c r="BU428" s="295">
        <f>IF(INDEX(tab_MinKomp[Obsługa maszyn Novapax / Novapax Maschinenbedienung],MATCH($B427,tab_MinKomp[Stanowisko / Position ],0))="n/a","n/a",BU427-INDEX(tab_MinKomp[Obsługa maszyn Novapax / Novapax Maschinenbedienung],MATCH($B427,tab_MinKomp[Stanowisko / Position ],0)))</f>
        <v>0</v>
      </c>
      <c r="BV428" s="295" t="str">
        <f>IF(INDEX(tab_MinKomp[Planowanie produkcji / Produktionsplanung],MATCH($B427,tab_MinKomp[Stanowisko / Position ],0))="n/a","n/a",BV427-INDEX(tab_MinKomp[Planowanie produkcji / Produktionsplanung],MATCH($B427,tab_MinKomp[Stanowisko / Position ],0)))</f>
        <v>n/a</v>
      </c>
      <c r="BW428" s="295">
        <f>IF(INDEX(tab_MinKomp[Obsługa maszyn Novapax / Novapax Maschinenbedienung],MATCH($B427,tab_MinKomp[Stanowisko / Position ],0))="n/a","n/a",BW427-INDEX(tab_MinKomp[Obsługa maszyn Novapax / Novapax Maschinenbedienung],MATCH($B427,tab_MinKomp[Stanowisko / Position ],0)))</f>
        <v>0</v>
      </c>
      <c r="BX428" s="295">
        <f>IF(INDEX(tab_MinKomp[Obsługa maszyn Novapax / Novapax Maschinenbedienung],MATCH($B427,tab_MinKomp[Stanowisko / Position ],0))="n/a","n/a",BX427-INDEX(tab_MinKomp[Obsługa maszyn Novapax / Novapax Maschinenbedienung],MATCH($B427,tab_MinKomp[Stanowisko / Position ],0)))</f>
        <v>0</v>
      </c>
      <c r="BY428" s="295" t="str">
        <f>IF(INDEX(tab_MinKomp[Obsługa maszyn Engel / Engel Maschinenbedienung],MATCH($B427,tab_MinKomp[Stanowisko / Position ],0))="n/a","n/a",BY427-INDEX(tab_MinKomp[Obsługa maszyn Engel / Engel Maschinenbedienung],MATCH($B427,tab_MinKomp[Stanowisko / Position ],0)))</f>
        <v>n/a</v>
      </c>
      <c r="BZ428" s="295">
        <f>IF(INDEX(tab_MinKomp[Obsługa maszyn Novapax / Novapax Maschinenbedienung],MATCH($B427,tab_MinKomp[Stanowisko / Position ],0))="n/a","n/a",BZ427-INDEX(tab_MinKomp[Obsługa maszyn Novapax / Novapax Maschinenbedienung],MATCH($B427,tab_MinKomp[Stanowisko / Position ],0)))</f>
        <v>0</v>
      </c>
      <c r="CA428" s="295" t="str">
        <f>IF(INDEX(tab_MinKomp[Obsługa maszyn KVT / KVT Maschinenbedienung],MATCH($B427,tab_MinKomp[Stanowisko / Position ],0))="n/a","n/a",CA427-INDEX(tab_MinKomp[Obsługa maszyn KVT / KVT Maschinenbedienung],MATCH($B427,tab_MinKomp[Stanowisko / Position ],0)))</f>
        <v>n/a</v>
      </c>
      <c r="CB428" s="295">
        <f>IF(INDEX(tab_MinKomp[Obsługa maszyn Novapax / Novapax Maschinenbedienung],MATCH($B427,tab_MinKomp[Stanowisko / Position ],0))="n/a","n/a",CB427-INDEX(tab_MinKomp[Obsługa maszyn Novapax / Novapax Maschinenbedienung],MATCH($B427,tab_MinKomp[Stanowisko / Position ],0)))</f>
        <v>0</v>
      </c>
      <c r="CC428" s="295" t="str">
        <f>IF(INDEX(tab_MinKomp[Obsługa maszyn Branson / Branson Maschinenbedienung],MATCH($B427,tab_MinKomp[Stanowisko / Position ],0))="n/a","n/a",CC427-INDEX(tab_MinKomp[Obsługa maszyn Branson / Branson Maschinenbedienung],MATCH($B427,tab_MinKomp[Stanowisko / Position ],0)))</f>
        <v>n/a</v>
      </c>
      <c r="CD428" s="295">
        <f>IF(INDEX(tab_MinKomp[Obsługa maszyn Novapax / Novapax Maschinenbedienung],MATCH($B427,tab_MinKomp[Stanowisko / Position ],0))="n/a","n/a",CD427-INDEX(tab_MinKomp[Obsługa maszyn Novapax / Novapax Maschinenbedienung],MATCH($B427,tab_MinKomp[Stanowisko / Position ],0)))</f>
        <v>0</v>
      </c>
      <c r="CE428" s="295">
        <f>IF(INDEX(tab_MinKomp[Obsługa maszyn Novapax / Novapax Maschinenbedienung],MATCH($B427,tab_MinKomp[Stanowisko / Position ],0))="n/a","n/a",CE427-INDEX(tab_MinKomp[Obsługa maszyn Novapax / Novapax Maschinenbedienung],MATCH($B427,tab_MinKomp[Stanowisko / Position ],0)))</f>
        <v>0</v>
      </c>
      <c r="CF428" s="295">
        <f>IF(INDEX(tab_MinKomp[Obsługa maszyn Novapax / Novapax Maschinenbedienung],MATCH($B427,tab_MinKomp[Stanowisko / Position ],0))="n/a","n/a",CF427-INDEX(tab_MinKomp[Obsługa maszyn Novapax / Novapax Maschinenbedienung],MATCH($B427,tab_MinKomp[Stanowisko / Position ],0)))</f>
        <v>0</v>
      </c>
      <c r="CG428" s="295">
        <v>0</v>
      </c>
      <c r="CH428" s="295" t="str">
        <f>IF(INDEX(tab_MinKomp[Wymagania VDA 6.5 Product / Forderungen],MATCH($B427,tab_MinKomp[Stanowisko / Position ],0))="n/a","n/a",CH427-INDEX(tab_MinKomp[Wymagania VDA 6.5 Product / Forderungen],MATCH($B427,tab_MinKomp[Stanowisko / Position ],0)))</f>
        <v>n/a</v>
      </c>
      <c r="CI428" s="295" t="str">
        <f>IF(INDEX(tab_MinKomp[Wymagania VDA 6.5 Product / Forderungen],MATCH($B427,tab_MinKomp[Stanowisko / Position ],0))="n/a","n/a",CI427-INDEX(tab_MinKomp[Wymagania VDA 6.5 Product / Forderungen],MATCH($B427,tab_MinKomp[Stanowisko / Position ],0)))</f>
        <v>n/a</v>
      </c>
      <c r="CJ428" s="295" t="str">
        <f>IF(INDEX(tab_MinKomp[Wymagania VDA 6.5 Product / Forderungen],MATCH($B427,tab_MinKomp[Stanowisko / Position ],0))="n/a","n/a",CJ427-INDEX(tab_MinKomp[Wymagania VDA 6.5 Product / Forderungen],MATCH($B427,tab_MinKomp[Stanowisko / Position ],0)))</f>
        <v>n/a</v>
      </c>
      <c r="CK428" s="295" t="str">
        <f>IF(INDEX(tab_MinKomp[Wymagania VDA 6.5 Product / Forderungen],MATCH($B427,tab_MinKomp[Stanowisko / Position ],0))="n/a","n/a",CK427-INDEX(tab_MinKomp[Wymagania VDA 6.5 Product / Forderungen],MATCH($B427,tab_MinKomp[Stanowisko / Position ],0)))</f>
        <v>n/a</v>
      </c>
      <c r="CL428" s="295" t="str">
        <f>IF(INDEX(tab_MinKomp[Wymagania VDA 6.5 Product / Forderungen],MATCH($B427,tab_MinKomp[Stanowisko / Position ],0))="n/a","n/a",CL427-INDEX(tab_MinKomp[Wymagania VDA 6.5 Product / Forderungen],MATCH($B427,tab_MinKomp[Stanowisko / Position ],0)))</f>
        <v>n/a</v>
      </c>
      <c r="CM428" s="295" t="str">
        <f>IF(INDEX(tab_MinKomp[Informatyka ogólna (techniczne i systemowe) / Allgemeine IT (Technik und System)],MATCH($B427,tab_MinKomp[Stanowisko / Position ],0))="n/a","n/a",CM427-INDEX(tab_MinKomp[Informatyka ogólna (techniczne i systemowe) / Allgemeine IT (Technik und System)],MATCH($B427,tab_MinKomp[Stanowisko / Position ],0)))</f>
        <v>n/a</v>
      </c>
      <c r="CN428" s="295" t="str">
        <f>IF(INDEX(tab_MinKomp[Sieci komputerowe / Computernetzwerke],MATCH($B427,tab_MinKomp[Stanowisko / Position ],0))="n/a","n/a",CN427-INDEX(tab_MinKomp[Sieci komputerowe / Computernetzwerke],MATCH($B427,tab_MinKomp[Stanowisko / Position ],0)))</f>
        <v>n/a</v>
      </c>
      <c r="CO428" s="295" t="str">
        <f>IF(INDEX(tab_MinKomp[Hardware (komputery PC, drukarki biurowe i etykietowe, telefonia stacjonarna i mobilna) (PC, Drucker, Telefpne, Handys)],MATCH($B427,tab_MinKomp[Stanowisko / Position ],0))="n/a","n/a",CO427-INDEX(tab_MinKomp[Hardware (komputery PC, drukarki biurowe i etykietowe, telefonia stacjonarna i mobilna) (PC, Drucker, Telefpne, Handys)],MATCH($B427,tab_MinKomp[Stanowisko / Position ],0)))</f>
        <v>n/a</v>
      </c>
      <c r="CP428" s="295" t="str">
        <f>IF(INDEX(tab_MinKomp[Software &amp; Systems (MS Office, MS Remote Desktop)],MATCH($B427,tab_MinKomp[Stanowisko / Position ],0))="n/a","n/a",CP427-INDEX(tab_MinKomp[Software &amp; Systems (MS Office, MS Remote Desktop)],MATCH($B427,tab_MinKomp[Stanowisko / Position ],0)))</f>
        <v>n/a</v>
      </c>
      <c r="CQ428" s="295" t="str">
        <f>IF(INDEX(tab_MinKomp[Programowanie obiektowe (PHP) / Objektprogrammierung],MATCH($B427,tab_MinKomp[Stanowisko / Position ],0))="n/a","n/a",CQ427-INDEX(tab_MinKomp[Programowanie obiektowe (PHP) / Objektprogrammierung],MATCH($B427,tab_MinKomp[Stanowisko / Position ],0)))</f>
        <v>n/a</v>
      </c>
      <c r="CR428" s="295" t="str">
        <f>IF(INDEX(tab_MinKomp[Scrum],MATCH($B427,tab_MinKomp[Stanowisko / Position ],0))="n/a","n/a",CR427-INDEX(tab_MinKomp[Scrum],MATCH($B427,tab_MinKomp[Stanowisko / Position ],0)))</f>
        <v>n/a</v>
      </c>
      <c r="CS428" s="295" t="str">
        <f>IF(INDEX(tab_MinKomp[SQL (MySQL)],MATCH($B427,tab_MinKomp[Stanowisko / Position ],0))="n/a","n/a",CS427-INDEX(tab_MinKomp[SQL (MySQL)],MATCH($B427,tab_MinKomp[Stanowisko / Position ],0)))</f>
        <v>n/a</v>
      </c>
      <c r="CT428" s="295" t="str">
        <f>IF(INDEX(tab_MinKomp[Javascript],MATCH($B427,tab_MinKomp[Stanowisko / Position ],0))="n/a","n/a",CT427-INDEX(tab_MinKomp[Javascript],MATCH($B427,tab_MinKomp[Stanowisko / Position ],0)))</f>
        <v>n/a</v>
      </c>
      <c r="CU428" s="295" t="str">
        <f>IF(INDEX(tab_MinKomp[Joomla],MATCH($B427,tab_MinKomp[Stanowisko / Position ],0))="n/a","n/a",CU427-INDEX(tab_MinKomp[Joomla],MATCH($B427,tab_MinKomp[Stanowisko / Position ],0)))</f>
        <v>n/a</v>
      </c>
      <c r="CV428" s="295" t="str">
        <f>IF(INDEX(tab_MinKomp[Bash],MATCH($B427,tab_MinKomp[Stanowisko / Position ],0))="n/a","n/a",CV427-INDEX(tab_MinKomp[Bash],MATCH($B427,tab_MinKomp[Stanowisko / Position ],0)))</f>
        <v>n/a</v>
      </c>
      <c r="CW428" s="295">
        <f>IF(INDEX(tab_MinKomp[Systemy MES (HYDRA / SFMS)],MATCH($B427,tab_MinKomp[Stanowisko / Position ],0))="n/a","n/a",CW427-INDEX(tab_MinKomp[Systemy MES (HYDRA / SFMS)],MATCH($B427,tab_MinKomp[Stanowisko / Position ],0)))</f>
        <v>0</v>
      </c>
      <c r="CX428" s="295" t="str">
        <f>IF(INDEX(tab_MinKomp[HTML / CSS],MATCH($B427,tab_MinKomp[Stanowisko / Position ],0))="n/a","n/a",CX427-INDEX(tab_MinKomp[HTML / CSS],MATCH($B427,tab_MinKomp[Stanowisko / Position ],0)))</f>
        <v>n/a</v>
      </c>
      <c r="CY428" s="295" t="str">
        <f>IF(INDEX(tab_MinKomp[SYSTEM PR],MATCH($B427,tab_MinKomp[Stanowisko / Position ],0))="n/a","n/a",CY427-INDEX(tab_MinKomp[SYSTEM PR],MATCH($B427,tab_MinKomp[Stanowisko / Position ],0)))</f>
        <v>n/a</v>
      </c>
      <c r="CZ428" s="295" t="str">
        <f>IF(INDEX(tab_MinKomp[System Einkauf XP / EBA],MATCH($B427,tab_MinKomp[Stanowisko / Position ],0))="n/a","n/a",CZ427-INDEX(tab_MinKomp[System Einkauf XP / EBA],MATCH($B427,tab_MinKomp[Stanowisko / Position ],0)))</f>
        <v>n/a</v>
      </c>
      <c r="DA428" s="295" t="str">
        <f>IF(INDEX(tab_MinKomp[Techniki negocjacyjne / Verhandlungstechniken],MATCH($B427,tab_MinKomp[Stanowisko / Position ],0))="n/a","n/a",DA427-INDEX(tab_MinKomp[Techniki negocjacyjne / Verhandlungstechniken],MATCH($B427,tab_MinKomp[Stanowisko / Position ],0)))</f>
        <v>n/a</v>
      </c>
      <c r="DB428" s="295" t="str">
        <f>IF(INDEX(tab_MinKomp[Znajomość rynku branżowego / Kenntnis des Industrie Marktes],MATCH($B427,tab_MinKomp[Stanowisko / Position ],0))="n/a","n/a",DB427-INDEX(tab_MinKomp[Znajomość rynku branżowego / Kenntnis des Industrie Marktes],MATCH($B427,tab_MinKomp[Stanowisko / Position ],0)))</f>
        <v>n/a</v>
      </c>
      <c r="DC428" s="295" t="str">
        <f>IF(INDEX(tab_MinKomp[SUPPLIER MANAGEMENT],MATCH($B427,tab_MinKomp[Stanowisko / Position ],0))="n/a","n/a",DC427-INDEX(tab_MinKomp[SUPPLIER MANAGEMENT],MATCH($B427,tab_MinKomp[Stanowisko / Position ],0)))</f>
        <v>n/a</v>
      </c>
      <c r="DD428" s="295" t="str">
        <f>IF(INDEX(tab_MinKomp[SUPPLIER MANAGEMENT],MATCH($B427,tab_MinKomp[Stanowisko / Position ],0))="n/a","n/a",DD427-INDEX(tab_MinKomp[SUPPLIER MANAGEMENT],MATCH($B427,tab_MinKomp[Stanowisko / Position ],0)))</f>
        <v>n/a</v>
      </c>
      <c r="DE428" s="295" t="str">
        <f>IF(INDEX(tab_MinKomp[SUPPLIER MANAGEMENT],MATCH($B427,tab_MinKomp[Stanowisko / Position ],0))="n/a","n/a",DE427-INDEX(tab_MinKomp[SUPPLIER MANAGEMENT],MATCH($B427,tab_MinKomp[Stanowisko / Position ],0)))</f>
        <v>n/a</v>
      </c>
      <c r="DF428" s="295">
        <f>IF(INDEX(tab_MinKomp[LEAN MANAGEMENT],MATCH($B427,tab_MinKomp[Stanowisko / Position ],0))="n/a","n/a",DF427-INDEX(tab_MinKomp[LEAN MANAGEMENT],MATCH($B427,tab_MinKomp[Stanowisko / Position ],0)))</f>
        <v>0</v>
      </c>
      <c r="DG428" s="295" t="str">
        <f>IF(INDEX(tab_MinKomp[PPAP/PSW],MATCH($B427,tab_MinKomp[Stanowisko / Position ],0))="n/a","n/a",DG427-INDEX(tab_MinKomp[PPAP/PSW],MATCH($B427,tab_MinKomp[Stanowisko / Position ],0)))</f>
        <v>n/a</v>
      </c>
      <c r="DH428" s="295" t="str">
        <f>IF(INDEX(tab_MinKomp[SUPPLIER MANAGEMENT],MATCH($B427,tab_MinKomp[Stanowisko / Position ],0))="n/a","n/a",DH427-INDEX(tab_MinKomp[SUPPLIER MANAGEMENT],MATCH($B427,tab_MinKomp[Stanowisko / Position ],0)))</f>
        <v>n/a</v>
      </c>
      <c r="DI428" s="295" t="str">
        <f>IF(INDEX(tab_MinKomp[OBSŁUGA PORTALI KLIENTA / Kundenportale],MATCH($B427,tab_MinKomp[Stanowisko / Position ],0))="n/a","n/a",DI427-INDEX(tab_MinKomp[OBSŁUGA PORTALI KLIENTA / Kundenportale],MATCH($B427,tab_MinKomp[Stanowisko / Position ],0)))</f>
        <v>n/a</v>
      </c>
      <c r="DJ428" s="295" t="str">
        <f>IF(INDEX(tab_MinKomp[Obsługa systemu BABTECQ / BABTECQ System],MATCH($B427,tab_MinKomp[Stanowisko / Position ],0))="n/a","n/a",DJ427-INDEX(tab_MinKomp[Obsługa systemu BABTECQ / BABTECQ System],MATCH($B427,tab_MinKomp[Stanowisko / Position ],0)))</f>
        <v>n/a</v>
      </c>
      <c r="DK428" s="295" t="str">
        <f>IF(INDEX(tab_MinKomp[Rysunek techniczny / technische Zeichnung],MATCH($B427,tab_MinKomp[Stanowisko / Position ],0))="n/a","n/a",DK427-INDEX(tab_MinKomp[Rysunek techniczny / technische Zeichnung],MATCH($B427,tab_MinKomp[Stanowisko / Position ],0)))</f>
        <v>n/a</v>
      </c>
      <c r="DL428" s="295" t="str">
        <f>IF(INDEX(tab_MinKomp[Kalibracja / Kalibrierung],MATCH($B427,tab_MinKomp[Stanowisko / Position ],0))="n/a","n/a",DL427-INDEX(tab_MinKomp[Kalibracja / Kalibrierung],MATCH($B427,tab_MinKomp[Stanowisko / Position ],0)))</f>
        <v>n/a</v>
      </c>
      <c r="DM428" s="295" t="str">
        <f>IF(INDEX(tab_MinKomp[Rekwalifikacja / Requalifizierung],MATCH($B427,tab_MinKomp[Stanowisko / Position ],0))="n/a","n/a",DM427-INDEX(tab_MinKomp[Rekwalifikacja / Requalifizierung],MATCH($B427,tab_MinKomp[Stanowisko / Position ],0)))</f>
        <v>n/a</v>
      </c>
      <c r="DN428" s="297" t="str">
        <f>IF(INDEX(tab_MinKomp[Testy czystości / Reinheitstests],MATCH($B427,tab_MinKomp[Stanowisko / Position ],0))="n/a","n/a",DN427-INDEX(tab_MinKomp[Testy czystości / Reinheitstests],MATCH($B427,tab_MinKomp[Stanowisko / Position ],0)))</f>
        <v>n/a</v>
      </c>
      <c r="DO428" s="297" t="str">
        <f>IF(INDEX(tab_MinKomp[Testy czystości / Reinheitstests],MATCH($B427,tab_MinKomp[Stanowisko / Position ],0))="n/a","n/a",DO427-INDEX(tab_MinKomp[Testy czystości / Reinheitstests],MATCH($B427,tab_MinKomp[Stanowisko / Position ],0)))</f>
        <v>n/a</v>
      </c>
      <c r="DP428" s="297" t="str">
        <f>IF(INDEX(tab_MinKomp[Testy czystości / Reinheitstests],MATCH($B427,tab_MinKomp[Stanowisko / Position ],0))="n/a","n/a",DP427-INDEX(tab_MinKomp[Testy czystości / Reinheitstests],MATCH($B427,tab_MinKomp[Stanowisko / Position ],0)))</f>
        <v>n/a</v>
      </c>
      <c r="DQ428" s="297" t="str">
        <f>IF(INDEX(tab_MinKomp[Testy czystości / Reinheitstests],MATCH($B427,tab_MinKomp[Stanowisko / Position ],0))="n/a","n/a",DQ427-INDEX(tab_MinKomp[Testy czystości / Reinheitstests],MATCH($B427,tab_MinKomp[Stanowisko / Position ],0)))</f>
        <v>n/a</v>
      </c>
      <c r="DR428" s="297" t="str">
        <f>IF(INDEX(tab_MinKomp[Testy czystości / Reinheitstests],MATCH($B427,tab_MinKomp[Stanowisko / Position ],0))="n/a","n/a",DR427-INDEX(tab_MinKomp[Testy czystości / Reinheitstests],MATCH($B427,tab_MinKomp[Stanowisko / Position ],0)))</f>
        <v>n/a</v>
      </c>
      <c r="DS428" s="297" t="str">
        <f>IF(INDEX(tab_MinKomp[Testy czystości / Reinheitstests],MATCH($B427,tab_MinKomp[Stanowisko / Position ],0))="n/a","n/a",DS427-INDEX(tab_MinKomp[Testy czystości / Reinheitstests],MATCH($B427,tab_MinKomp[Stanowisko / Position ],0)))</f>
        <v>n/a</v>
      </c>
      <c r="DT428" s="295" t="str">
        <f>IF(INDEX(tab_MinKomp[SUPPLIER MANAGEMENT],MATCH($B427,tab_MinKomp[Stanowisko / Position ],0))="n/a","n/a",DT427-INDEX(tab_MinKomp[SUPPLIER MANAGEMENT],MATCH($B427,tab_MinKomp[Stanowisko / Position ],0)))</f>
        <v>n/a</v>
      </c>
      <c r="DU428" s="297" t="str">
        <f>IF(INDEX(tab_MinKomp[Testy czystości / Reinheitstests],MATCH($B427,tab_MinKomp[Stanowisko / Position ],0))="n/a","n/a",DU427-INDEX(tab_MinKomp[Testy czystości / Reinheitstests],MATCH($B427,tab_MinKomp[Stanowisko / Position ],0)))</f>
        <v>n/a</v>
      </c>
      <c r="DV428" s="297" t="str">
        <f>IF(INDEX(tab_MinKomp[Testy czystości / Reinheitstests],MATCH($B427,tab_MinKomp[Stanowisko / Position ],0))="n/a","n/a",DV427-INDEX(tab_MinKomp[Testy czystości / Reinheitstests],MATCH($B427,tab_MinKomp[Stanowisko / Position ],0)))</f>
        <v>n/a</v>
      </c>
      <c r="DW428" s="297" t="str">
        <f>IF(INDEX(tab_MinKomp[Testy czystości / Reinheitstests],MATCH($B427,tab_MinKomp[Stanowisko / Position ],0))="n/a","n/a",DW427-INDEX(tab_MinKomp[Testy czystości / Reinheitstests],MATCH($B427,tab_MinKomp[Stanowisko / Position ],0)))</f>
        <v>n/a</v>
      </c>
      <c r="DX428" s="297" t="str">
        <f>IF(INDEX(tab_MinKomp[Testy czystości / Reinheitstests],MATCH($B427,tab_MinKomp[Stanowisko / Position ],0))="n/a","n/a",DX427-INDEX(tab_MinKomp[Testy czystości / Reinheitstests],MATCH($B427,tab_MinKomp[Stanowisko / Position ],0)))</f>
        <v>n/a</v>
      </c>
      <c r="DY428" s="297" t="str">
        <f>IF(INDEX(tab_MinKomp[Testy czystości / Reinheitstests],MATCH($B427,tab_MinKomp[Stanowisko / Position ],0))="n/a","n/a",DY427-INDEX(tab_MinKomp[Testy czystości / Reinheitstests],MATCH($B427,tab_MinKomp[Stanowisko / Position ],0)))</f>
        <v>n/a</v>
      </c>
      <c r="DZ428" s="297" t="str">
        <f>IF(INDEX(tab_MinKomp[Testy czystości / Reinheitstests],MATCH($B427,tab_MinKomp[Stanowisko / Position ],0))="n/a","n/a",DZ427-INDEX(tab_MinKomp[Testy czystości / Reinheitstests],MATCH($B427,tab_MinKomp[Stanowisko / Position ],0)))</f>
        <v>n/a</v>
      </c>
      <c r="EA428" s="295" t="str">
        <f>IF(INDEX(tab_MinKomp[SUPPLIER MANAGEMENT],MATCH($B427,tab_MinKomp[Stanowisko / Position ],0))="n/a","n/a",EA427-INDEX(tab_MinKomp[SUPPLIER MANAGEMENT],MATCH($B427,tab_MinKomp[Stanowisko / Position ],0)))</f>
        <v>n/a</v>
      </c>
      <c r="EB428" s="297" t="str">
        <f>IF(INDEX(tab_MinKomp[Testy czystości / Reinheitstests],MATCH($B427,tab_MinKomp[Stanowisko / Position ],0))="n/a","n/a",EB427-INDEX(tab_MinKomp[Testy czystości / Reinheitstests],MATCH($B427,tab_MinKomp[Stanowisko / Position ],0)))</f>
        <v>n/a</v>
      </c>
      <c r="EC428" s="297" t="str">
        <f>IF(INDEX(tab_MinKomp[Testy czystości / Reinheitstests],MATCH($B427,tab_MinKomp[Stanowisko / Position ],0))="n/a","n/a",EC427-INDEX(tab_MinKomp[Testy czystości / Reinheitstests],MATCH($B427,tab_MinKomp[Stanowisko / Position ],0)))</f>
        <v>n/a</v>
      </c>
      <c r="ED428" s="297" t="str">
        <f>IF(INDEX(tab_MinKomp[Testy czystości / Reinheitstests],MATCH($B427,tab_MinKomp[Stanowisko / Position ],0))="n/a","n/a",ED427-INDEX(tab_MinKomp[Testy czystości / Reinheitstests],MATCH($B427,tab_MinKomp[Stanowisko / Position ],0)))</f>
        <v>n/a</v>
      </c>
      <c r="EE428" s="297" t="str">
        <f>IF(INDEX(tab_MinKomp[Testy czystości / Reinheitstests],MATCH($B427,tab_MinKomp[Stanowisko / Position ],0))="n/a","n/a",EE427-INDEX(tab_MinKomp[Testy czystości / Reinheitstests],MATCH($B427,tab_MinKomp[Stanowisko / Position ],0)))</f>
        <v>n/a</v>
      </c>
      <c r="EF428" s="297" t="str">
        <f>IF(INDEX(tab_MinKomp[Testy czystości / Reinheitstests],MATCH($B427,tab_MinKomp[Stanowisko / Position ],0))="n/a","n/a",EF427-INDEX(tab_MinKomp[Testy czystości / Reinheitstests],MATCH($B427,tab_MinKomp[Stanowisko / Position ],0)))</f>
        <v>n/a</v>
      </c>
      <c r="EG428" s="297" t="str">
        <f>IF(INDEX(tab_MinKomp[Testy czystości / Reinheitstests],MATCH($B427,tab_MinKomp[Stanowisko / Position ],0))="n/a","n/a",EG427-INDEX(tab_MinKomp[Testy czystości / Reinheitstests],MATCH($B427,tab_MinKomp[Stanowisko / Position ],0)))</f>
        <v>n/a</v>
      </c>
      <c r="EH428" s="297" t="str">
        <f>IF(INDEX(tab_MinKomp[Testy czystości / Reinheitstests],MATCH($B427,tab_MinKomp[Stanowisko / Position ],0))="n/a","n/a",EH427-INDEX(tab_MinKomp[Testy czystości / Reinheitstests],MATCH($B427,tab_MinKomp[Stanowisko / Position ],0)))</f>
        <v>n/a</v>
      </c>
      <c r="EI428" s="297" t="str">
        <f>IF(INDEX(tab_MinKomp[Testy czystości / Reinheitstests],MATCH($B427,tab_MinKomp[Stanowisko / Position ],0))="n/a","n/a",EI427-INDEX(tab_MinKomp[Testy czystości / Reinheitstests],MATCH($B427,tab_MinKomp[Stanowisko / Position ],0)))</f>
        <v>n/a</v>
      </c>
      <c r="EJ428" s="297" t="str">
        <f>IF(INDEX(tab_MinKomp[Testy czystości / Reinheitstests],MATCH($B427,tab_MinKomp[Stanowisko / Position ],0))="n/a","n/a",EJ427-INDEX(tab_MinKomp[Testy czystości / Reinheitstests],MATCH($B427,tab_MinKomp[Stanowisko / Position ],0)))</f>
        <v>n/a</v>
      </c>
      <c r="EK428" s="297" t="str">
        <f>IF(INDEX(tab_MinKomp[Testy czystości / Reinheitstests],MATCH($B427,tab_MinKomp[Stanowisko / Position ],0))="n/a","n/a",EK427-INDEX(tab_MinKomp[Testy czystości / Reinheitstests],MATCH($B427,tab_MinKomp[Stanowisko / Position ],0)))</f>
        <v>n/a</v>
      </c>
      <c r="EL428" s="297" t="str">
        <f>IF(INDEX(tab_MinKomp[Testy czystości / Reinheitstests],MATCH($B427,tab_MinKomp[Stanowisko / Position ],0))="n/a","n/a",EL427-INDEX(tab_MinKomp[Testy czystości / Reinheitstests],MATCH($B427,tab_MinKomp[Stanowisko / Position ],0)))</f>
        <v>n/a</v>
      </c>
      <c r="EM428" s="297" t="str">
        <f>IF(INDEX(tab_MinKomp[Testy czystości / Reinheitstests],MATCH($B427,tab_MinKomp[Stanowisko / Position ],0))="n/a","n/a",EM427-INDEX(tab_MinKomp[Testy czystości / Reinheitstests],MATCH($B427,tab_MinKomp[Stanowisko / Position ],0)))</f>
        <v>n/a</v>
      </c>
      <c r="EN428" s="297" t="str">
        <f>IF(INDEX(tab_MinKomp[Testy czystości / Reinheitstests],MATCH($B427,tab_MinKomp[Stanowisko / Position ],0))="n/a","n/a",EN427-INDEX(tab_MinKomp[Testy czystości / Reinheitstests],MATCH($B427,tab_MinKomp[Stanowisko / Position ],0)))</f>
        <v>n/a</v>
      </c>
      <c r="EO428" s="295" t="str">
        <f>IF(INDEX(tab_MinKomp[Konserwacja Rep],MATCH($B427,tab_MinKomp[Stanowisko / Position ],0))="n/a","n/a",EO427-INDEX(tab_MinKomp[Konserwacja Rep],MATCH($B427,tab_MinKomp[Stanowisko / Position ],0)))</f>
        <v>n/a</v>
      </c>
      <c r="EP428" s="295" t="str">
        <f>IF(INDEX(tab_MinKomp[[Konserwacja Engel ]],MATCH($B427,tab_MinKomp[Stanowisko / Position ],0))="n/a","n/a",EP427-INDEX(tab_MinKomp[[Konserwacja Engel ]],MATCH($B427,tab_MinKomp[Stanowisko / Position ],0)))</f>
        <v>n/a</v>
      </c>
      <c r="EQ428" s="295" t="str">
        <f>IF(INDEX(tab_MinKomp[Konserwacja B 50],MATCH($B427,tab_MinKomp[Stanowisko / Position ],0))="n/a","n/a",EQ427-INDEX(tab_MinKomp[Konserwacja B 50],MATCH($B427,tab_MinKomp[Stanowisko / Position ],0)))</f>
        <v>n/a</v>
      </c>
      <c r="ER428" s="295" t="str">
        <f>IF(INDEX(tab_MinKomp[[Konserwacja EOL ]],MATCH($B427,tab_MinKomp[Stanowisko / Position ],0))="n/a","n/a",ER427-INDEX(tab_MinKomp[[Konserwacja EOL ]],MATCH($B427,tab_MinKomp[Stanowisko / Position ],0)))</f>
        <v>n/a</v>
      </c>
      <c r="ES428" s="295" t="str">
        <f>IF(INDEX(tab_MinKomp[Konserwacja Branson],MATCH($B427,tab_MinKomp[Stanowisko / Position ],0))="n/a","n/a",ES427-INDEX(tab_MinKomp[Konserwacja Branson],MATCH($B427,tab_MinKomp[Stanowisko / Position ],0)))</f>
        <v>n/a</v>
      </c>
      <c r="ET428" s="295" t="str">
        <f>IF(INDEX(tab_MinKomp[Konserwacja coolery],MATCH($B427,tab_MinKomp[Stanowisko / Position ],0))="n/a","n/a",ET427-INDEX(tab_MinKomp[Konserwacja coolery],MATCH($B427,tab_MinKomp[Stanowisko / Position ],0)))</f>
        <v>n/a</v>
      </c>
      <c r="EU428" s="295" t="str">
        <f>IF(INDEX(tab_MinKomp[Konserwacja piecy],MATCH($B427,tab_MinKomp[Stanowisko / Position ],0))="n/a","n/a",EU427-INDEX(tab_MinKomp[Konserwacja piecy],MATCH($B427,tab_MinKomp[Stanowisko / Position ],0)))</f>
        <v>n/a</v>
      </c>
      <c r="EV428" s="295" t="str">
        <f>IF(INDEX(tab_MinKomp[Rysunek techniczny- czytanie],MATCH($B427,tab_MinKomp[Stanowisko / Position ],0))="n/a","n/a",EV427-INDEX(tab_MinKomp[Rysunek techniczny- czytanie],MATCH($B427,tab_MinKomp[Stanowisko / Position ],0)))</f>
        <v>n/a</v>
      </c>
      <c r="EW428" s="295" t="str">
        <f>IF(INDEX(tab_MinKomp[Elektryka],MATCH($B427,tab_MinKomp[Stanowisko / Position ],0))="n/a","n/a",EW427-INDEX(tab_MinKomp[Elektryka],MATCH($B427,tab_MinKomp[Stanowisko / Position ],0)))</f>
        <v>n/a</v>
      </c>
      <c r="EX428" s="295" t="str">
        <f>IF(INDEX(tab_MinKomp[Pneumatyka],MATCH($B427,tab_MinKomp[Stanowisko / Position ],0))="n/a","n/a",EX427-INDEX(tab_MinKomp[Pneumatyka],MATCH($B427,tab_MinKomp[Stanowisko / Position ],0)))</f>
        <v>n/a</v>
      </c>
      <c r="EY428" s="295" t="str">
        <f>IF(INDEX(tab_MinKomp[[Hydraulika ]],MATCH($B427,tab_MinKomp[Stanowisko / Position ],0))="n/a","n/a",EY427-INDEX(tab_MinKomp[[Hydraulika ]],MATCH($B427,tab_MinKomp[Stanowisko / Position ],0)))</f>
        <v>n/a</v>
      </c>
      <c r="EZ428" s="295" t="str">
        <f>IF(INDEX(tab_MinKomp[Podciśnienie],MATCH($B427,tab_MinKomp[Stanowisko / Position ],0))="n/a","n/a",EZ427-INDEX(tab_MinKomp[Podciśnienie],MATCH($B427,tab_MinKomp[Stanowisko / Position ],0)))</f>
        <v>n/a</v>
      </c>
      <c r="FA428" s="295" t="str">
        <f>IF(INDEX(tab_MinKomp[Usuwanie awarii],MATCH($B427,tab_MinKomp[Stanowisko / Position ],0))="n/a","n/a",FA427-INDEX(tab_MinKomp[Usuwanie awarii],MATCH($B427,tab_MinKomp[Stanowisko / Position ],0)))</f>
        <v>n/a</v>
      </c>
      <c r="FB428" s="295" t="str">
        <f>IF(INDEX(tab_MinKomp[Obsługa robotów],MATCH($B427,tab_MinKomp[Stanowisko / Position ],0))="n/a","n/a",FB427-INDEX(tab_MinKomp[Obsługa robotów],MATCH($B427,tab_MinKomp[Stanowisko / Position ],0)))</f>
        <v>n/a</v>
      </c>
      <c r="FC428" s="295" t="str">
        <f>IF(INDEX(tab_MinKomp[Obsługa sterowania maszyny],MATCH($B427,tab_MinKomp[Stanowisko / Position ],0))="n/a","n/a",FC427-INDEX(tab_MinKomp[Obsługa sterowania maszyny],MATCH($B427,tab_MinKomp[Stanowisko / Position ],0)))</f>
        <v>n/a</v>
      </c>
      <c r="FD428" s="295" t="str">
        <f>IF(INDEX(tab_MinKomp[Usuwanie przyczyn żródłowych],MATCH($B427,tab_MinKomp[Stanowisko / Position ],0))="n/a","n/a",FD427-INDEX(tab_MinKomp[Usuwanie przyczyn żródłowych],MATCH($B427,tab_MinKomp[Stanowisko / Position ],0)))</f>
        <v>n/a</v>
      </c>
      <c r="FE428" s="295" t="str">
        <f>IF(INDEX(tab_MinKomp[Cmms stosowanie],MATCH($B427,tab_MinKomp[Stanowisko / Position ],0))="n/a","n/a",FE427-INDEX(tab_MinKomp[Cmms stosowanie],MATCH($B427,tab_MinKomp[Stanowisko / Position ],0)))</f>
        <v>n/a</v>
      </c>
      <c r="FF428" s="297" t="s">
        <v>248</v>
      </c>
      <c r="FG428" s="295" t="str">
        <f>IF(INDEX(tab_MinKomp[Czyszczenie form plastikowych],MATCH($B427,tab_MinKomp[Stanowisko / Position ],0))="n/a","n/a",FG427-INDEX(tab_MinKomp[Czyszczenie form plastikowych],MATCH($B427,tab_MinKomp[Stanowisko / Position ],0)))</f>
        <v>n/a</v>
      </c>
      <c r="FH428" s="295" t="str">
        <f>IF(INDEX(tab_MinKomp[Wymiana form plastik],MATCH($B427,tab_MinKomp[Stanowisko / Position ],0))="n/a","n/a",FH427-INDEX(tab_MinKomp[Wymiana form plastik],MATCH($B427,tab_MinKomp[Stanowisko / Position ],0)))</f>
        <v>n/a</v>
      </c>
      <c r="FI428" s="295" t="str">
        <f>IF(INDEX(tab_MinKomp[Wymiana form guma],MATCH($B427,tab_MinKomp[Stanowisko / Position ],0))="n/a","n/a",FI427-INDEX(tab_MinKomp[Wymiana form guma],MATCH($B427,tab_MinKomp[Stanowisko / Position ],0)))</f>
        <v>n/a</v>
      </c>
      <c r="FJ428" s="295" t="str">
        <f>IF(INDEX(tab_MinKomp[Konserwacja KK],MATCH($B427,tab_MinKomp[Stanowisko / Position ],0))="n/a","n/a",FJ427-INDEX(tab_MinKomp[Konserwacja KK],MATCH($B427,tab_MinKomp[Stanowisko / Position ],0)))</f>
        <v>n/a</v>
      </c>
      <c r="FK428" s="295" t="str">
        <f>IF(INDEX(tab_MinKomp[Konserwacja form guma],MATCH($B427,tab_MinKomp[Stanowisko / Position ],0))="n/a","n/a",FK427-INDEX(tab_MinKomp[Konserwacja form guma],MATCH($B427,tab_MinKomp[Stanowisko / Position ],0)))</f>
        <v>n/a</v>
      </c>
      <c r="FL428" s="295" t="str">
        <f>IF(INDEX(tab_MinKomp[Konserwacja form plastiki],MATCH($B427,tab_MinKomp[Stanowisko / Position ],0))="n/a","n/a",FL427-INDEX(tab_MinKomp[Konserwacja form plastiki],MATCH($B427,tab_MinKomp[Stanowisko / Position ],0)))</f>
        <v>n/a</v>
      </c>
      <c r="FM428" s="295" t="str">
        <f>IF(INDEX(tab_MinKomp[Konserwacja Gorącego Kanału],MATCH($B427,tab_MinKomp[Stanowisko / Position ],0))="n/a","n/a",FM427-INDEX(tab_MinKomp[Konserwacja Gorącego Kanału],MATCH($B427,tab_MinKomp[Stanowisko / Position ],0)))</f>
        <v>n/a</v>
      </c>
      <c r="FN428" s="295" t="str">
        <f>IF(INDEX(tab_MinKomp[MS Office (Excel)],MATCH($B427,tab_MinKomp[Stanowisko / Position ],0))="n/a","n/a",FN427-INDEX(tab_MinKomp[MS Office (Excel)],MATCH($B427,tab_MinKomp[Stanowisko / Position ],0)))</f>
        <v>n/a</v>
      </c>
      <c r="FO428" s="295" t="str">
        <f>IF(INDEX(tab_MinKomp[MS Office (Word)],MATCH($B427,tab_MinKomp[Stanowisko / Position ],0))="n/a","n/a",FO427-INDEX(tab_MinKomp[MS Office (Word)],MATCH($B427,tab_MinKomp[Stanowisko / Position ],0)))</f>
        <v>n/a</v>
      </c>
      <c r="FP428" s="295" t="str">
        <f>IF(INDEX(tab_MinKomp[MS Office (Power Point)],MATCH($B427,tab_MinKomp[Stanowisko / Position ],0))="n/a","n/a",FP427-INDEX(tab_MinKomp[MS Office (Power Point)],MATCH($B427,tab_MinKomp[Stanowisko / Position ],0)))</f>
        <v>n/a</v>
      </c>
      <c r="FQ428" s="298" t="str">
        <f>IF(INDEX(tab_MinKomp[Język angielski / Englisch],MATCH($B427,tab_MinKomp[Stanowisko / Position ],0))="n/a","n/a",FQ427-INDEX(tab_MinKomp[Język angielski / Englisch],MATCH($B427,tab_MinKomp[Stanowisko / Position ],0)))</f>
        <v>n/a</v>
      </c>
      <c r="FR428" s="298" t="str">
        <f>IF(INDEX(tab_MinKomp[Język niemiecki / Deutsch],MATCH($B427,tab_MinKomp[Stanowisko / Position ],0))="n/a","n/a",FR427-INDEX(tab_MinKomp[Język niemiecki / Deutsch],MATCH($B427,tab_MinKomp[Stanowisko / Position ],0)))</f>
        <v>n/a</v>
      </c>
      <c r="FS428" s="295">
        <f>IF(INDEX(tab_MinKomp[Zarządzanie dokumentacją procesową / Process dokumentation management],MATCH($B427,tab_MinKomp[Stanowisko / Position ],0))="n/a","n/a",FS427-INDEX(tab_MinKomp[Zarządzanie dokumentacją procesową / Process dokumentation management],MATCH($B427,tab_MinKomp[Stanowisko / Position ],0)))</f>
        <v>0</v>
      </c>
      <c r="FT428" s="295">
        <f>IF(INDEX(tab_MinKomp[Znajomość procesów z obszaru / Kenntiss der prozesse in dem Bereich],MATCH($B427,tab_MinKomp[Stanowisko / Position ],0))="n/a","n/a",FT427-INDEX(tab_MinKomp[Znajomość procesów z obszaru / Kenntiss der prozesse in dem Bereich],MATCH($B427,tab_MinKomp[Stanowisko / Position ],0)))</f>
        <v>0</v>
      </c>
      <c r="FU428" s="295">
        <f>IF(INDEX(tab_MinKomp[optymalizacja procesów / Prozessoptymalisierung],MATCH($B427,tab_MinKomp[Stanowisko / Position ],0))="n/a","n/a",FU427-INDEX(tab_MinKomp[optymalizacja procesów / Prozessoptymalisierung],MATCH($B427,tab_MinKomp[Stanowisko / Position ],0)))</f>
        <v>0</v>
      </c>
      <c r="FV428" s="295">
        <f>IF(INDEX(tab_MinKomp[Umiejętności szkoleniowe / Trainingsfähigkeiten],MATCH($B427,tab_MinKomp[Stanowisko / Position ],0))="n/a","n/a",FV427-INDEX(tab_MinKomp[Umiejętności szkoleniowe / Trainingsfähigkeiten],MATCH($B427,tab_MinKomp[Stanowisko / Position ],0)))</f>
        <v>2</v>
      </c>
      <c r="FW428" s="295">
        <f>IF(INDEX(tab_MinKomp[Analityczne myślenie, podejście / Analitysches Denken, Einstellung],MATCH($B427,tab_MinKomp[Stanowisko / Position ],0))="n/a","n/a",FW427-INDEX(tab_MinKomp[Analityczne myślenie, podejście / Analitysches Denken, Einstellung],MATCH($B427,tab_MinKomp[Stanowisko / Position ],0)))</f>
        <v>1</v>
      </c>
      <c r="FX428" s="295">
        <f>IF(INDEX(tab_MinKomp[Dokładność, precyzja w dzialaniu / Genauigkeit, Präzision in die Arbeit],MATCH($B427,tab_MinKomp[Stanowisko / Position ],0))="n/a","n/a",FX427-INDEX(tab_MinKomp[Dokładność, precyzja w dzialaniu / Genauigkeit, Präzision in die Arbeit],MATCH($B427,tab_MinKomp[Stanowisko / Position ],0)))</f>
        <v>0</v>
      </c>
      <c r="FY428" s="295">
        <f>IF(INDEX(tab_MinKomp[Dyspozycyjność / Verfügbarkeit],MATCH($B427,tab_MinKomp[Stanowisko / Position ],0))="n/a","n/a",FY427-INDEX(tab_MinKomp[Dyspozycyjność / Verfügbarkeit],MATCH($B427,tab_MinKomp[Stanowisko / Position ],0)))</f>
        <v>0</v>
      </c>
      <c r="FZ428" s="295">
        <f>IF(INDEX(tab_MinKomp[Zaangażowanie / 
Engagement],MATCH($B427,tab_MinKomp[Stanowisko / Position ],0))="n/a","n/a",FZ427-INDEX(tab_MinKomp[Zaangażowanie / 
Engagement],MATCH($B427,tab_MinKomp[Stanowisko / Position ],0)))</f>
        <v>0</v>
      </c>
      <c r="GA428" s="295" t="str">
        <f>IF(INDEX(tab_MinKomp[Konserwacja form guma],MATCH($B427,tab_MinKomp[Stanowisko / Position ],0))="n/a","n/a",GA427-INDEX(tab_MinKomp[Konserwacja form guma],MATCH($B427,tab_MinKomp[Stanowisko / Position ],0)))</f>
        <v>n/a</v>
      </c>
      <c r="GB428" s="295" t="str">
        <f>IF(INDEX(tab_MinKomp[Konserwacja form plastiki],MATCH($B427,tab_MinKomp[Stanowisko / Position ],0))="n/a","n/a",GB427-INDEX(tab_MinKomp[Konserwacja form plastiki],MATCH($B427,tab_MinKomp[Stanowisko / Position ],0)))</f>
        <v>n/a</v>
      </c>
      <c r="GC428" s="295">
        <v>2</v>
      </c>
      <c r="GD428" s="295">
        <f>IF(INDEX(tab_MinKomp[optymalizacja procesów / Prozessoptymalisierung],MATCH($B427,tab_MinKomp[Stanowisko / Position ],0))="n/a","n/a",GD427-INDEX(tab_MinKomp[optymalizacja procesów / Prozessoptymalisierung],MATCH($B427,tab_MinKomp[Stanowisko / Position ],0)))</f>
        <v>1</v>
      </c>
      <c r="GE428" s="294" t="str">
        <f>IF(INDEX(tab_MinKomp[Motywowanie i budowanie zaangażowania zespołu],MATCH($B427,tab_MinKomp[Stanowisko / Position ],0))="n/a","n/a",GE427-INDEX(tab_MinKomp[Motywowanie i budowanie zaangażowania zespołu],MATCH($B427,tab_MinKomp[Stanowisko / Position ],0)))</f>
        <v>n/a</v>
      </c>
      <c r="GF428" s="260" t="s">
        <v>248</v>
      </c>
      <c r="GG428" s="260" t="s">
        <v>248</v>
      </c>
      <c r="GH428" s="260" t="s">
        <v>248</v>
      </c>
      <c r="GI428" s="260" t="s">
        <v>248</v>
      </c>
      <c r="GJ428" s="260" t="s">
        <v>248</v>
      </c>
      <c r="GK428" s="260" t="s">
        <v>248</v>
      </c>
      <c r="GL428" s="260" t="s">
        <v>248</v>
      </c>
      <c r="GM428" s="260" t="s">
        <v>248</v>
      </c>
      <c r="GN428" s="260" t="s">
        <v>248</v>
      </c>
      <c r="GO428" s="260" t="s">
        <v>248</v>
      </c>
      <c r="GP428" s="260" t="s">
        <v>248</v>
      </c>
      <c r="GQ428" s="260" t="s">
        <v>248</v>
      </c>
      <c r="GR428" s="260" t="s">
        <v>248</v>
      </c>
      <c r="GS428" s="260" t="s">
        <v>248</v>
      </c>
      <c r="GT428" s="260" t="s">
        <v>248</v>
      </c>
      <c r="GU428" s="260" t="s">
        <v>248</v>
      </c>
      <c r="GV428" s="260" t="s">
        <v>248</v>
      </c>
      <c r="GW428" s="260" t="s">
        <v>248</v>
      </c>
      <c r="GX428" s="260" t="s">
        <v>248</v>
      </c>
      <c r="GY428" s="260" t="s">
        <v>248</v>
      </c>
      <c r="GZ428" s="289" t="s">
        <v>248</v>
      </c>
      <c r="HA428" s="289" t="s">
        <v>248</v>
      </c>
      <c r="HB428" s="299">
        <f>SUM(G428:GE428)/(HB427-(SUM(G428:GE428)))</f>
        <v>0.16</v>
      </c>
    </row>
    <row r="429" spans="1:210" ht="24.9" customHeight="1" x14ac:dyDescent="0.3">
      <c r="A429" s="105" t="s">
        <v>320</v>
      </c>
      <c r="B429" s="105" t="s">
        <v>315</v>
      </c>
      <c r="C429" s="105" t="s">
        <v>394</v>
      </c>
      <c r="D429" s="105">
        <v>1912</v>
      </c>
      <c r="E429" s="394" t="s">
        <v>603</v>
      </c>
      <c r="F429" s="185" t="s">
        <v>374</v>
      </c>
      <c r="G429" s="186">
        <v>2</v>
      </c>
      <c r="H429" s="186">
        <v>2</v>
      </c>
      <c r="I429" s="186">
        <v>2</v>
      </c>
      <c r="J429" s="186">
        <v>2</v>
      </c>
      <c r="K429" s="186">
        <v>2</v>
      </c>
      <c r="L429" s="186" t="s">
        <v>248</v>
      </c>
      <c r="M429" s="186" t="s">
        <v>248</v>
      </c>
      <c r="N429" s="186" t="s">
        <v>248</v>
      </c>
      <c r="O429" s="186">
        <v>1</v>
      </c>
      <c r="P429" s="186">
        <v>1</v>
      </c>
      <c r="Q429" s="186" t="s">
        <v>248</v>
      </c>
      <c r="R429" s="186" t="s">
        <v>248</v>
      </c>
      <c r="S429" s="186" t="s">
        <v>248</v>
      </c>
      <c r="T429" s="186" t="s">
        <v>248</v>
      </c>
      <c r="U429" s="186" t="s">
        <v>248</v>
      </c>
      <c r="V429" s="186" t="s">
        <v>248</v>
      </c>
      <c r="W429" s="186" t="s">
        <v>248</v>
      </c>
      <c r="X429" s="186" t="s">
        <v>248</v>
      </c>
      <c r="Y429" s="186" t="s">
        <v>248</v>
      </c>
      <c r="Z429" s="186" t="s">
        <v>248</v>
      </c>
      <c r="AA429" s="186" t="s">
        <v>248</v>
      </c>
      <c r="AB429" s="186" t="s">
        <v>248</v>
      </c>
      <c r="AC429" s="186" t="s">
        <v>248</v>
      </c>
      <c r="AD429" s="186" t="s">
        <v>248</v>
      </c>
      <c r="AE429" s="186" t="s">
        <v>248</v>
      </c>
      <c r="AF429" s="186" t="s">
        <v>248</v>
      </c>
      <c r="AG429" s="186" t="s">
        <v>248</v>
      </c>
      <c r="AH429" s="186" t="s">
        <v>248</v>
      </c>
      <c r="AI429" s="186" t="s">
        <v>248</v>
      </c>
      <c r="AJ429" s="186" t="s">
        <v>248</v>
      </c>
      <c r="AK429" s="186" t="s">
        <v>248</v>
      </c>
      <c r="AL429" s="186">
        <v>2</v>
      </c>
      <c r="AM429" s="186" t="s">
        <v>248</v>
      </c>
      <c r="AN429" s="186" t="s">
        <v>248</v>
      </c>
      <c r="AO429" s="186">
        <v>1</v>
      </c>
      <c r="AP429" s="186" t="s">
        <v>248</v>
      </c>
      <c r="AQ429" s="186">
        <v>1</v>
      </c>
      <c r="AR429" s="186" t="s">
        <v>248</v>
      </c>
      <c r="AS429" s="186" t="s">
        <v>248</v>
      </c>
      <c r="AT429" s="186" t="s">
        <v>248</v>
      </c>
      <c r="AU429" s="186" t="s">
        <v>248</v>
      </c>
      <c r="AV429" s="186">
        <v>2</v>
      </c>
      <c r="AW429" s="186">
        <v>1</v>
      </c>
      <c r="AX429" s="186" t="s">
        <v>248</v>
      </c>
      <c r="AY429" s="186" t="s">
        <v>248</v>
      </c>
      <c r="AZ429" s="186" t="s">
        <v>248</v>
      </c>
      <c r="BA429" s="186">
        <v>1</v>
      </c>
      <c r="BB429" s="186">
        <v>1</v>
      </c>
      <c r="BC429" s="186" t="s">
        <v>248</v>
      </c>
      <c r="BD429" s="186" t="s">
        <v>248</v>
      </c>
      <c r="BE429" s="186" t="s">
        <v>248</v>
      </c>
      <c r="BF429" s="186" t="s">
        <v>248</v>
      </c>
      <c r="BG429" s="186" t="s">
        <v>248</v>
      </c>
      <c r="BH429" s="186" t="s">
        <v>248</v>
      </c>
      <c r="BI429" s="186" t="s">
        <v>248</v>
      </c>
      <c r="BJ429" s="186" t="s">
        <v>248</v>
      </c>
      <c r="BK429" s="186" t="s">
        <v>248</v>
      </c>
      <c r="BL429" s="186" t="s">
        <v>248</v>
      </c>
      <c r="BM429" s="186" t="s">
        <v>248</v>
      </c>
      <c r="BN429" s="186" t="s">
        <v>248</v>
      </c>
      <c r="BO429" s="186" t="s">
        <v>248</v>
      </c>
      <c r="BP429" s="186" t="s">
        <v>248</v>
      </c>
      <c r="BQ429" s="186">
        <v>2</v>
      </c>
      <c r="BR429" s="186" t="s">
        <v>248</v>
      </c>
      <c r="BS429" s="186">
        <v>2</v>
      </c>
      <c r="BT429" s="186" t="s">
        <v>248</v>
      </c>
      <c r="BU429" s="186">
        <v>2</v>
      </c>
      <c r="BV429" s="186" t="s">
        <v>248</v>
      </c>
      <c r="BW429" s="186">
        <v>2</v>
      </c>
      <c r="BX429" s="186">
        <v>2</v>
      </c>
      <c r="BY429" s="186" t="s">
        <v>248</v>
      </c>
      <c r="BZ429" s="186">
        <v>2</v>
      </c>
      <c r="CA429" s="186" t="s">
        <v>248</v>
      </c>
      <c r="CB429" s="186">
        <v>2</v>
      </c>
      <c r="CC429" s="186" t="s">
        <v>248</v>
      </c>
      <c r="CD429" s="186">
        <v>1</v>
      </c>
      <c r="CE429" s="186">
        <v>1</v>
      </c>
      <c r="CF429" s="186">
        <v>1</v>
      </c>
      <c r="CG429" s="186">
        <v>1</v>
      </c>
      <c r="CH429" s="186" t="s">
        <v>248</v>
      </c>
      <c r="CI429" s="186" t="s">
        <v>248</v>
      </c>
      <c r="CJ429" s="186" t="s">
        <v>248</v>
      </c>
      <c r="CK429" s="186" t="s">
        <v>248</v>
      </c>
      <c r="CL429" s="186" t="s">
        <v>248</v>
      </c>
      <c r="CM429" s="186" t="s">
        <v>248</v>
      </c>
      <c r="CN429" s="186" t="s">
        <v>248</v>
      </c>
      <c r="CO429" s="186" t="s">
        <v>248</v>
      </c>
      <c r="CP429" s="186" t="s">
        <v>248</v>
      </c>
      <c r="CQ429" s="186" t="s">
        <v>248</v>
      </c>
      <c r="CR429" s="186" t="s">
        <v>248</v>
      </c>
      <c r="CS429" s="186" t="s">
        <v>248</v>
      </c>
      <c r="CT429" s="186" t="s">
        <v>248</v>
      </c>
      <c r="CU429" s="186" t="s">
        <v>248</v>
      </c>
      <c r="CV429" s="186" t="s">
        <v>248</v>
      </c>
      <c r="CW429" s="186">
        <v>2</v>
      </c>
      <c r="CX429" s="186" t="s">
        <v>248</v>
      </c>
      <c r="CY429" s="186" t="s">
        <v>248</v>
      </c>
      <c r="CZ429" s="186" t="s">
        <v>248</v>
      </c>
      <c r="DA429" s="186" t="s">
        <v>248</v>
      </c>
      <c r="DB429" s="186" t="s">
        <v>248</v>
      </c>
      <c r="DC429" s="186" t="s">
        <v>248</v>
      </c>
      <c r="DD429" s="186" t="s">
        <v>248</v>
      </c>
      <c r="DE429" s="186" t="s">
        <v>248</v>
      </c>
      <c r="DF429" s="186">
        <v>1</v>
      </c>
      <c r="DG429" s="186" t="s">
        <v>248</v>
      </c>
      <c r="DH429" s="186" t="s">
        <v>248</v>
      </c>
      <c r="DI429" s="186" t="s">
        <v>248</v>
      </c>
      <c r="DJ429" s="186" t="s">
        <v>248</v>
      </c>
      <c r="DK429" s="186" t="s">
        <v>248</v>
      </c>
      <c r="DL429" s="186" t="s">
        <v>248</v>
      </c>
      <c r="DM429" s="186" t="s">
        <v>248</v>
      </c>
      <c r="DN429" s="186" t="s">
        <v>248</v>
      </c>
      <c r="DO429" s="186" t="s">
        <v>248</v>
      </c>
      <c r="DP429" s="186" t="s">
        <v>248</v>
      </c>
      <c r="DQ429" s="186" t="s">
        <v>248</v>
      </c>
      <c r="DR429" s="186" t="s">
        <v>248</v>
      </c>
      <c r="DS429" s="186" t="s">
        <v>248</v>
      </c>
      <c r="DT429" s="186" t="s">
        <v>248</v>
      </c>
      <c r="DU429" s="186" t="s">
        <v>248</v>
      </c>
      <c r="DV429" s="186" t="s">
        <v>248</v>
      </c>
      <c r="DW429" s="186" t="s">
        <v>248</v>
      </c>
      <c r="DX429" s="186" t="s">
        <v>248</v>
      </c>
      <c r="DY429" s="186" t="s">
        <v>248</v>
      </c>
      <c r="DZ429" s="186" t="s">
        <v>248</v>
      </c>
      <c r="EA429" s="186" t="s">
        <v>248</v>
      </c>
      <c r="EB429" s="186" t="s">
        <v>248</v>
      </c>
      <c r="EC429" s="186" t="s">
        <v>248</v>
      </c>
      <c r="ED429" s="186" t="s">
        <v>248</v>
      </c>
      <c r="EE429" s="186" t="s">
        <v>248</v>
      </c>
      <c r="EF429" s="186" t="s">
        <v>248</v>
      </c>
      <c r="EG429" s="186" t="s">
        <v>248</v>
      </c>
      <c r="EH429" s="186" t="s">
        <v>248</v>
      </c>
      <c r="EI429" s="186" t="s">
        <v>248</v>
      </c>
      <c r="EJ429" s="186" t="s">
        <v>248</v>
      </c>
      <c r="EK429" s="186" t="s">
        <v>248</v>
      </c>
      <c r="EL429" s="184" t="s">
        <v>248</v>
      </c>
      <c r="EM429" s="184" t="s">
        <v>248</v>
      </c>
      <c r="EN429" s="184" t="s">
        <v>248</v>
      </c>
      <c r="EO429" s="186" t="s">
        <v>248</v>
      </c>
      <c r="EP429" s="186" t="s">
        <v>248</v>
      </c>
      <c r="EQ429" s="186" t="s">
        <v>248</v>
      </c>
      <c r="ER429" s="186" t="s">
        <v>248</v>
      </c>
      <c r="ES429" s="186" t="s">
        <v>248</v>
      </c>
      <c r="ET429" s="186" t="s">
        <v>248</v>
      </c>
      <c r="EU429" s="186" t="s">
        <v>248</v>
      </c>
      <c r="EV429" s="186" t="s">
        <v>248</v>
      </c>
      <c r="EW429" s="186" t="s">
        <v>248</v>
      </c>
      <c r="EX429" s="186" t="s">
        <v>248</v>
      </c>
      <c r="EY429" s="186" t="s">
        <v>248</v>
      </c>
      <c r="EZ429" s="186" t="s">
        <v>248</v>
      </c>
      <c r="FA429" s="186" t="s">
        <v>248</v>
      </c>
      <c r="FB429" s="186" t="s">
        <v>248</v>
      </c>
      <c r="FC429" s="186" t="s">
        <v>248</v>
      </c>
      <c r="FD429" s="186" t="s">
        <v>248</v>
      </c>
      <c r="FE429" s="186" t="s">
        <v>248</v>
      </c>
      <c r="FF429" s="186" t="s">
        <v>248</v>
      </c>
      <c r="FG429" s="186" t="s">
        <v>248</v>
      </c>
      <c r="FH429" s="186" t="s">
        <v>248</v>
      </c>
      <c r="FI429" s="186" t="s">
        <v>248</v>
      </c>
      <c r="FJ429" s="186" t="s">
        <v>248</v>
      </c>
      <c r="FK429" s="186" t="s">
        <v>248</v>
      </c>
      <c r="FL429" s="186" t="s">
        <v>248</v>
      </c>
      <c r="FM429" s="186" t="s">
        <v>248</v>
      </c>
      <c r="FN429" s="186" t="s">
        <v>248</v>
      </c>
      <c r="FO429" s="186" t="s">
        <v>248</v>
      </c>
      <c r="FP429" s="186" t="s">
        <v>248</v>
      </c>
      <c r="FQ429" s="187" t="s">
        <v>248</v>
      </c>
      <c r="FR429" s="187" t="s">
        <v>248</v>
      </c>
      <c r="FS429" s="186">
        <v>2</v>
      </c>
      <c r="FT429" s="186">
        <v>2</v>
      </c>
      <c r="FU429" s="186">
        <v>1</v>
      </c>
      <c r="FV429" s="186">
        <v>1</v>
      </c>
      <c r="FW429" s="186">
        <v>1</v>
      </c>
      <c r="FX429" s="186">
        <v>1</v>
      </c>
      <c r="FY429" s="186">
        <v>1</v>
      </c>
      <c r="FZ429" s="186">
        <v>1</v>
      </c>
      <c r="GA429" s="186" t="s">
        <v>248</v>
      </c>
      <c r="GB429" s="186" t="s">
        <v>248</v>
      </c>
      <c r="GC429" s="186">
        <v>2</v>
      </c>
      <c r="GD429" s="186">
        <v>1</v>
      </c>
      <c r="GE429" s="186" t="s">
        <v>248</v>
      </c>
      <c r="GF429" s="186" t="s">
        <v>248</v>
      </c>
      <c r="GG429" s="186" t="s">
        <v>248</v>
      </c>
      <c r="GH429" s="186" t="s">
        <v>248</v>
      </c>
      <c r="GI429" s="186" t="s">
        <v>248</v>
      </c>
      <c r="GJ429" s="186" t="s">
        <v>248</v>
      </c>
      <c r="GK429" s="186" t="s">
        <v>248</v>
      </c>
      <c r="GL429" s="186" t="s">
        <v>248</v>
      </c>
      <c r="GM429" s="186" t="s">
        <v>248</v>
      </c>
      <c r="GN429" s="186" t="s">
        <v>248</v>
      </c>
      <c r="GO429" s="186" t="s">
        <v>248</v>
      </c>
      <c r="GP429" s="186" t="s">
        <v>248</v>
      </c>
      <c r="GQ429" s="186" t="s">
        <v>248</v>
      </c>
      <c r="GR429" s="186" t="s">
        <v>248</v>
      </c>
      <c r="GS429" s="186" t="s">
        <v>248</v>
      </c>
      <c r="GT429" s="186" t="s">
        <v>248</v>
      </c>
      <c r="GU429" s="186" t="s">
        <v>248</v>
      </c>
      <c r="GV429" s="186" t="s">
        <v>248</v>
      </c>
      <c r="GW429" s="186" t="s">
        <v>248</v>
      </c>
      <c r="GX429" s="186" t="s">
        <v>248</v>
      </c>
      <c r="GY429" s="186" t="s">
        <v>248</v>
      </c>
      <c r="GZ429" s="261" t="s">
        <v>248</v>
      </c>
      <c r="HA429" s="261" t="s">
        <v>248</v>
      </c>
      <c r="HB429" s="188">
        <f t="shared" ref="HB429" si="410">SUM(G429:GE429)</f>
        <v>55</v>
      </c>
    </row>
    <row r="430" spans="1:210" ht="24.9" customHeight="1" thickBot="1" x14ac:dyDescent="0.35">
      <c r="A430" s="108" t="str">
        <f t="shared" ref="A430" si="411">A429</f>
        <v>Prod.-Q-4</v>
      </c>
      <c r="B430" s="108" t="str">
        <f t="shared" ref="B430" si="412">B429</f>
        <v>Pracownik Produkcji</v>
      </c>
      <c r="C430" s="108" t="str">
        <f t="shared" ref="C430" si="413">C429</f>
        <v>PB</v>
      </c>
      <c r="D430" s="108">
        <f t="shared" ref="D430" si="414">D429</f>
        <v>1912</v>
      </c>
      <c r="E430" s="395"/>
      <c r="F430" s="189" t="s">
        <v>375</v>
      </c>
      <c r="G430" s="192">
        <v>2</v>
      </c>
      <c r="H430" s="193">
        <v>2</v>
      </c>
      <c r="I430" s="193">
        <v>2</v>
      </c>
      <c r="J430" s="193">
        <v>1</v>
      </c>
      <c r="K430" s="193">
        <v>2</v>
      </c>
      <c r="L430" s="194" t="str">
        <f>IF(INDEX(tab_MinKomp[Przepisy kodeksu pracy / Bestimmungen des Arbeitsgesetzes],MATCH($B429,tab_MinKomp[[Stanowisko / Position ]:[Stanowisko / Position ]],0))="n/a","n/a",L429-INDEX(tab_MinKomp[Przepisy kodeksu pracy / Bestimmungen des Arbeitsgesetzes],MATCH($B429,tab_MinKomp[[Stanowisko / Position ]:[Stanowisko / Position ]],0)))</f>
        <v>n/a</v>
      </c>
      <c r="M430" s="195" t="str">
        <f>IF(INDEX(tab_MinKomp[Przepisy o ub.społ. ZUS  / Sozialversicherungsvorschriften],MATCH($B429,tab_MinKomp[[Stanowisko / Position ]:[Stanowisko / Position ]],0))="n/a","n/a",M429-INDEX(tab_MinKomp[Przepisy o ub.społ. ZUS  / Sozialversicherungsvorschriften],MATCH($B429,tab_MinKomp[[Stanowisko / Position ]:[Stanowisko / Position ]],0)))</f>
        <v>n/a</v>
      </c>
      <c r="N430" s="194" t="str">
        <f>IF(INDEX(tab_MinKomp[PRZEPISY O PDOF /persönlich Einkommensteuergesetz ],MATCH($B429,tab_MinKomp[[Stanowisko / Position ]:[Stanowisko / Position ]],0))="n/a","n/a",N429-INDEX(tab_MinKomp[PRZEPISY O PDOF /persönlich Einkommensteuergesetz ],MATCH($B429,tab_MinKomp[[Stanowisko / Position ]:[Stanowisko / Position ]],0)))</f>
        <v>n/a</v>
      </c>
      <c r="O430" s="194">
        <f>IF(INDEX(tab_MinKomp[Regulamin pracy / Arbeitsordnung],MATCH($B429,tab_MinKomp[[Stanowisko / Position ]:[Stanowisko / Position ]],0))="n/a","n/a",O429-INDEX(tab_MinKomp[Regulamin pracy / Arbeitsordnung],MATCH($B429,tab_MinKomp[[Stanowisko / Position ]:[Stanowisko / Position ]],0)))</f>
        <v>0</v>
      </c>
      <c r="P430" s="194">
        <f>IF(INDEX(tab_MinKomp[Regulamin wynagradzania / Vergütungsordnung],MATCH($B429,tab_MinKomp[[Stanowisko / Position ]:[Stanowisko / Position ]],0))="n/a","n/a",P429-INDEX(tab_MinKomp[Regulamin wynagradzania / Vergütungsordnung],MATCH($B429,tab_MinKomp[[Stanowisko / Position ]:[Stanowisko / Position ]],0)))</f>
        <v>0</v>
      </c>
      <c r="Q430" s="194" t="str">
        <f>IF(INDEX(tab_MinKomp[System R2PŁATNIK PRO: Płace / Lohnabrechnung],MATCH($B429,tab_MinKomp[[Stanowisko / Position ]:[Stanowisko / Position ]],0))="n/a","n/a",Q429-INDEX(tab_MinKomp[System R2PŁATNIK PRO: Płace / Lohnabrechnung],MATCH($B429,tab_MinKomp[[Stanowisko / Position ]:[Stanowisko / Position ]],0)))</f>
        <v>n/a</v>
      </c>
      <c r="R430" s="194" t="str">
        <f>IF(INDEX(tab_MinKomp[SystemR2PŁATNIK PRO: KADRY / Personaldaten],MATCH($B429,tab_MinKomp[[Stanowisko / Position ]:[Stanowisko / Position ]],0))="n/a","n/a",R429-INDEX(tab_MinKomp[SystemR2PŁATNIK PRO: KADRY / Personaldaten],MATCH($B429,tab_MinKomp[[Stanowisko / Position ]:[Stanowisko / Position ]],0)))</f>
        <v>n/a</v>
      </c>
      <c r="S430" s="194" t="str">
        <f>IF(INDEX(tab_MinKomp[SYSTEM R2PŁATNIK PRO: zarządzanie pracownikami / Arbeitsverwaltung],MATCH($B429,tab_MinKomp[[Stanowisko / Position ]:[Stanowisko / Position ]],0))="n/a","n/a",S429-INDEX(tab_MinKomp[SYSTEM R2PŁATNIK PRO: zarządzanie pracownikami / Arbeitsverwaltung],MATCH($B429,tab_MinKomp[[Stanowisko / Position ]:[Stanowisko / Position ]],0)))</f>
        <v>n/a</v>
      </c>
      <c r="T430" s="194" t="str">
        <f>IF(INDEX(tab_MinKomp[Doradztwo, wsparcie personalne / Personalberatung und Unterstützung],MATCH($B429,tab_MinKomp[[Stanowisko / Position ]:[Stanowisko / Position ]],0))="n/a","n/a",T429-INDEX(tab_MinKomp[Doradztwo, wsparcie personalne / Personalberatung und Unterstützung],MATCH($B429,tab_MinKomp[[Stanowisko / Position ]:[Stanowisko / Position ]],0)))</f>
        <v>n/a</v>
      </c>
      <c r="U430" s="194" t="str">
        <f>IF(INDEX(tab_MinKomp[Przepisy o podatku VAT / MwSt.- Gesetz],MATCH($B429,tab_MinKomp[[Stanowisko / Position ]:[Stanowisko / Position ]],0))="n/a","n/a",U429-INDEX(tab_MinKomp[Przepisy o podatku VAT / MwSt.- Gesetz],MATCH($B429,tab_MinKomp[[Stanowisko / Position ]:[Stanowisko / Position ]],0)))</f>
        <v>n/a</v>
      </c>
      <c r="V430" s="194" t="str">
        <f>IF(INDEX(tab_MinKomp[PrzepisyPDOP / geschäftlich Einkommensteuergesetz],MATCH($B429,tab_MinKomp[[Stanowisko / Position ]:[Stanowisko / Position ]],0))="n/a","n/a",V429-INDEX(tab_MinKomp[PrzepisyPDOP / geschäftlich Einkommensteuergesetz],MATCH($B429,tab_MinKomp[[Stanowisko / Position ]:[Stanowisko / Position ]],0)))</f>
        <v>n/a</v>
      </c>
      <c r="W430" s="194" t="str">
        <f>IF(INDEX(tab_MinKomp[System BAAN / FINANSE (FIBU)],MATCH($B429,tab_MinKomp[[Stanowisko / Position ]:[Stanowisko / Position ]],0))="n/a","n/a",W429-INDEX(tab_MinKomp[System BAAN / FINANSE (FIBU)],MATCH($B429,tab_MinKomp[[Stanowisko / Position ]:[Stanowisko / Position ]],0)))</f>
        <v>n/a</v>
      </c>
      <c r="X430" s="194" t="str">
        <f>IF(INDEX(tab_MinKomp[Systemy pomocnicze / Hilfssysteme(STOCKPROGRAM, KALK2000 etc.)],MATCH($B429,tab_MinKomp[[Stanowisko / Position ]:[Stanowisko / Position ]],0))="n/a","n/a",X429-INDEX(tab_MinKomp[Systemy pomocnicze / Hilfssysteme(STOCKPROGRAM, KALK2000 etc.)],MATCH($B429,tab_MinKomp[[Stanowisko / Position ]:[Stanowisko / Position ]],0)))</f>
        <v>n/a</v>
      </c>
      <c r="Y430" s="194" t="str">
        <f>IF(INDEX(tab_MinKomp[Polityka rachunkowości / Buchführungspolitik],MATCH($B429,tab_MinKomp[[Stanowisko / Position ]:[Stanowisko / Position ]],0))="n/a","n/a",Y429-INDEX(tab_MinKomp[Polityka rachunkowości / Buchführungspolitik],MATCH($B429,tab_MinKomp[[Stanowisko / Position ]:[Stanowisko / Position ]],0)))</f>
        <v>n/a</v>
      </c>
      <c r="Z430" s="194" t="str">
        <f>IF(INDEX(tab_MinKomp[Ustawa o rachunkowości / Rechnungslegungsgesetz],MATCH($B429,tab_MinKomp[[Stanowisko / Position ]:[Stanowisko / Position ]],0))="n/a","n/a",Z429-INDEX(tab_MinKomp[Ustawa o rachunkowości / Rechnungslegungsgesetz],MATCH($B429,tab_MinKomp[[Stanowisko / Position ]:[Stanowisko / Position ]],0)))</f>
        <v>n/a</v>
      </c>
      <c r="AA430" s="194" t="str">
        <f>IF(INDEX(tab_MinKomp[WORKFLOW - TS-100],MATCH($B429,tab_MinKomp[[Stanowisko / Position ]:[Stanowisko / Position ]],0))="n/a","n/a",AA429-INDEX(tab_MinKomp[WORKFLOW - TS-100],MATCH($B429,tab_MinKomp[[Stanowisko / Position ]:[Stanowisko / Position ]],0)))</f>
        <v>n/a</v>
      </c>
      <c r="AB430" s="194" t="str">
        <f>IF(INDEX(tab_MinKomp[WORKFLOW - SFMS],MATCH($B429,tab_MinKomp[[Stanowisko / Position ]:[Stanowisko / Position ]],0))="n/a","n/a",AB429-INDEX(tab_MinKomp[WORKFLOW - SFMS],MATCH($B429,tab_MinKomp[[Stanowisko / Position ]:[Stanowisko / Position ]],0)))</f>
        <v>n/a</v>
      </c>
      <c r="AC430" s="194" t="str">
        <f>IF(INDEX(tab_MinKomp[System ISO 9001:2015],MATCH($B429,tab_MinKomp[[Stanowisko / Position ]:[Stanowisko / Position ]],0))="n/a","n/a",AC429-INDEX(tab_MinKomp[System ISO 9001:2015],MATCH($B429,tab_MinKomp[[Stanowisko / Position ]:[Stanowisko / Position ]],0)))</f>
        <v>n/a</v>
      </c>
      <c r="AD430" s="194" t="str">
        <f>IF(INDEX(tab_MinKomp[System ISO 9001:2015],MATCH($B429,tab_MinKomp[[Stanowisko / Position ]:[Stanowisko / Position ]],0))="n/a","n/a",AD429-INDEX(tab_MinKomp[System ISO 9001:2015],MATCH($B429,tab_MinKomp[[Stanowisko / Position ]:[Stanowisko / Position ]],0)))</f>
        <v>n/a</v>
      </c>
      <c r="AE430" s="194" t="str">
        <f>IF(INDEX(tab_MinKomp[System ISO 9001:2015],MATCH($B429,tab_MinKomp[[Stanowisko / Position ]:[Stanowisko / Position ]],0))="n/a","n/a",AE429-INDEX(tab_MinKomp[System ISO 9001:2015],MATCH($B429,tab_MinKomp[[Stanowisko / Position ]:[Stanowisko / Position ]],0)))</f>
        <v>n/a</v>
      </c>
      <c r="AF430" s="194" t="str">
        <f>IF(INDEX(tab_MinKomp[System ISO 9001:2015],MATCH($B429,tab_MinKomp[[Stanowisko / Position ]:[Stanowisko / Position ]],0))="n/a","n/a",AF429-INDEX(tab_MinKomp[System ISO 9001:2015],MATCH($B429,tab_MinKomp[[Stanowisko / Position ]:[Stanowisko / Position ]],0)))</f>
        <v>n/a</v>
      </c>
      <c r="AG430" s="194" t="str">
        <f>IF(INDEX(tab_MinKomp[Wymagania VDA 6.3 Process / Forderungen],MATCH($B429,tab_MinKomp[[Stanowisko / Position ]:[Stanowisko / Position ]],0))="n/a","n/a",AG429-INDEX(tab_MinKomp[Wymagania VDA 6.3 Process / Forderungen],MATCH($B429,tab_MinKomp[[Stanowisko / Position ]:[Stanowisko / Position ]],0)))</f>
        <v>n/a</v>
      </c>
      <c r="AH430" s="194" t="str">
        <f>IF(INDEX(tab_MinKomp[Wymagania VDA 6.5 Product / Forderungen],MATCH($B429,tab_MinKomp[[Stanowisko / Position ]:[Stanowisko / Position ]],0))="n/a","n/a",AH429-INDEX(tab_MinKomp[Wymagania VDA 6.5 Product / Forderungen],MATCH($B429,tab_MinKomp[[Stanowisko / Position ]:[Stanowisko / Position ]],0)))</f>
        <v>n/a</v>
      </c>
      <c r="AI430" s="194" t="str">
        <f>IF(INDEX(tab_MinKomp[System ISO 9001:2015],MATCH($B429,tab_MinKomp[[Stanowisko / Position ]:[Stanowisko / Position ]],0))="n/a","n/a",AI429-INDEX(tab_MinKomp[System ISO 9001:2015],MATCH($B429,tab_MinKomp[[Stanowisko / Position ]:[Stanowisko / Position ]],0)))</f>
        <v>n/a</v>
      </c>
      <c r="AJ430" s="194" t="str">
        <f>IF(INDEX(tab_MinKomp[Auditor systemu ISO 17021:2018],MATCH($B429,tab_MinKomp[[Stanowisko / Position ]:[Stanowisko / Position ]],0))="n/a","n/a",AJ429-INDEX(tab_MinKomp[Auditor systemu ISO 17021:2018],MATCH($B429,tab_MinKomp[[Stanowisko / Position ]:[Stanowisko / Position ]],0)))</f>
        <v>n/a</v>
      </c>
      <c r="AK430" s="194" t="str">
        <f>IF(INDEX(tab_MinKomp[Pełnomocnik systemu / Systemvertreter],MATCH($B429,tab_MinKomp[[Stanowisko / Position ]:[Stanowisko / Position ]],0))="n/a","n/a",AK429-INDEX(tab_MinKomp[Pełnomocnik systemu / Systemvertreter],MATCH($B429,tab_MinKomp[[Stanowisko / Position ]:[Stanowisko / Position ]],0)))</f>
        <v>n/a</v>
      </c>
      <c r="AL430" s="194">
        <f>IF(INDEX(tab_MinKomp[Polityka Etyczna - Compliance],MATCH($B429,tab_MinKomp[[Stanowisko / Position ]:[Stanowisko / Position ]],0))="n/a","n/a",AL429-INDEX(tab_MinKomp[Polityka Etyczna - Compliance],MATCH($B429,tab_MinKomp[[Stanowisko / Position ]:[Stanowisko / Position ]],0)))</f>
        <v>1</v>
      </c>
      <c r="AM430" s="194" t="str">
        <f>IF(INDEX(tab_MinKomp[WDRAŻANIE NOWYCH PROJEKTÓW/ PROCEDURA CTM],MATCH($B429,tab_MinKomp[[Stanowisko / Position ]:[Stanowisko / Position ]],0))="n/a","n/a",AM429-INDEX(tab_MinKomp[WDRAŻANIE NOWYCH PROJEKTÓW/ PROCEDURA CTM],MATCH($B429,tab_MinKomp[[Stanowisko / Position ]:[Stanowisko / Position ]],0)))</f>
        <v>n/a</v>
      </c>
      <c r="AN430" s="194" t="str">
        <f>IF(INDEX(tab_MinKomp[KAMIENIE MILOWE MSL/PIFF],MATCH($B429,tab_MinKomp[[Stanowisko / Position ]:[Stanowisko / Position ]],0))="n/a","n/a",AN429-INDEX(tab_MinKomp[KAMIENIE MILOWE MSL/PIFF],MATCH($B429,tab_MinKomp[[Stanowisko / Position ]:[Stanowisko / Position ]],0)))</f>
        <v>n/a</v>
      </c>
      <c r="AO430" s="194">
        <f>IF(INDEX(tab_MinKomp[CP],MATCH($B429,tab_MinKomp[[Stanowisko / Position ]:[Stanowisko / Position ]],0))="n/a","n/a",AO429-INDEX(tab_MinKomp[CP],MATCH($B429,tab_MinKomp[[Stanowisko / Position ]:[Stanowisko / Position ]],0)))</f>
        <v>0</v>
      </c>
      <c r="AP430" s="194" t="str">
        <f>IF(INDEX(tab_MinKomp[FMEA],MATCH($B429,tab_MinKomp[[Stanowisko / Position ]:[Stanowisko / Position ]],0))="n/a","n/a",AP429-INDEX(tab_MinKomp[FMEA],MATCH($B429,tab_MinKomp[[Stanowisko / Position ]:[Stanowisko / Position ]],0)))</f>
        <v>n/a</v>
      </c>
      <c r="AQ430" s="194">
        <f>IF(INDEX(tab_MinKomp[FLOW CHART],MATCH($B429,tab_MinKomp[[Stanowisko / Position ]:[Stanowisko / Position ]],0))="n/a","n/a",AQ429-INDEX(tab_MinKomp[FLOW CHART],MATCH($B429,tab_MinKomp[[Stanowisko / Position ]:[Stanowisko / Position ]],0)))</f>
        <v>0</v>
      </c>
      <c r="AR430" s="194" t="str">
        <f>IF(INDEX(tab_MinKomp[APQP],MATCH($B429,tab_MinKomp[[Stanowisko / Position ]:[Stanowisko / Position ]],0))="n/a","n/a",AR429-INDEX(tab_MinKomp[APQP],MATCH($B429,tab_MinKomp[[Stanowisko / Position ]:[Stanowisko / Position ]],0)))</f>
        <v>n/a</v>
      </c>
      <c r="AS430" s="194" t="str">
        <f>IF(INDEX(tab_MinKomp[MSA],MATCH($B429,tab_MinKomp[[Stanowisko / Position ]:[Stanowisko / Position ]],0))="n/a","n/a",AS429-INDEX(tab_MinKomp[MSA],MATCH($B429,tab_MinKomp[[Stanowisko / Position ]:[Stanowisko / Position ]],0)))</f>
        <v>n/a</v>
      </c>
      <c r="AT430" s="194" t="str">
        <f>IF(INDEX(tab_MinKomp[SPC],MATCH($B429,tab_MinKomp[[Stanowisko / Position ]:[Stanowisko / Position ]],0))="n/a","n/a",AT429-INDEX(tab_MinKomp[SPC],MATCH($B429,tab_MinKomp[[Stanowisko / Position ]:[Stanowisko / Position ]],0)))</f>
        <v>n/a</v>
      </c>
      <c r="AU430" s="194" t="str">
        <f>IF(INDEX(tab_MinKomp[CSR (SPECYFICZNE WYMAGANIA KLIENTA)],MATCH($B429,tab_MinKomp[[Stanowisko / Position ]:[Stanowisko / Position ]],0))="n/a","n/a",AU429-INDEX(tab_MinKomp[CSR (SPECYFICZNE WYMAGANIA KLIENTA)],MATCH($B429,tab_MinKomp[[Stanowisko / Position ]:[Stanowisko / Position ]],0)))</f>
        <v>n/a</v>
      </c>
      <c r="AV430" s="194">
        <f>IF(INDEX(tab_MinKomp[5S],MATCH($B429,tab_MinKomp[[Stanowisko / Position ]:[Stanowisko / Position ]],0))="n/a","n/a",AV429-INDEX(tab_MinKomp[5S],MATCH($B429,tab_MinKomp[[Stanowisko / Position ]:[Stanowisko / Position ]],0)))</f>
        <v>0</v>
      </c>
      <c r="AW430" s="194">
        <f>IF(INDEX(tab_MinKomp[LEAN MANAGEMENT],MATCH($B429,tab_MinKomp[[Stanowisko / Position ]:[Stanowisko / Position ]],0))="n/a","n/a",AW429-INDEX(tab_MinKomp[LEAN MANAGEMENT],MATCH($B429,tab_MinKomp[[Stanowisko / Position ]:[Stanowisko / Position ]],0)))</f>
        <v>0</v>
      </c>
      <c r="AX430" s="194" t="str">
        <f>IF(INDEX(tab_MinKomp[5R],MATCH($B429,tab_MinKomp[[Stanowisko / Position ]:[Stanowisko / Position ]],0))="n/a","n/a",AX429-INDEX(tab_MinKomp[5R],MATCH($B429,tab_MinKomp[[Stanowisko / Position ]:[Stanowisko / Position ]],0)))</f>
        <v>n/a</v>
      </c>
      <c r="AY430" s="194" t="str">
        <f>IF(INDEX(tab_MinKomp[Six Sigma],MATCH($B429,tab_MinKomp[[Stanowisko / Position ]:[Stanowisko / Position ]],0))="n/a","n/a",AY429-INDEX(tab_MinKomp[Six Sigma],MATCH($B429,tab_MinKomp[[Stanowisko / Position ]:[Stanowisko / Position ]],0)))</f>
        <v>n/a</v>
      </c>
      <c r="AZ430" s="194" t="str">
        <f>IF(INDEX(tab_MinKomp[System BAAN / Distribution &amp; Supply Chain],MATCH($B429,tab_MinKomp[[Stanowisko / Position ]:[Stanowisko / Position ]],0))="n/a","n/a",AZ429-INDEX(tab_MinKomp[System BAAN / Distribution &amp; Supply Chain],MATCH($B429,tab_MinKomp[[Stanowisko / Position ]:[Stanowisko / Position ]],0)))</f>
        <v>n/a</v>
      </c>
      <c r="BA430" s="194">
        <f>IF(INDEX(tab_MinKomp[LEAN MANAGEMENT],MATCH($B429,tab_MinKomp[[Stanowisko / Position ]:[Stanowisko / Position ]],0))="n/a","n/a",BA429-INDEX(tab_MinKomp[LEAN MANAGEMENT],MATCH($B429,tab_MinKomp[[Stanowisko / Position ]:[Stanowisko / Position ]],0)))</f>
        <v>0</v>
      </c>
      <c r="BB430" s="194">
        <f>IF(INDEX(tab_MinKomp[LEAN MANAGEMENT],MATCH($B429,tab_MinKomp[[Stanowisko / Position ]:[Stanowisko / Position ]],0))="n/a","n/a",BB429-INDEX(tab_MinKomp[LEAN MANAGEMENT],MATCH($B429,tab_MinKomp[[Stanowisko / Position ]:[Stanowisko / Position ]],0)))</f>
        <v>0</v>
      </c>
      <c r="BC430" s="194" t="str">
        <f>IF(INDEX(tab_MinKomp[Organizacja dostaw / Versorgungsorganisation],MATCH($B429,tab_MinKomp[[Stanowisko / Position ]:[Stanowisko / Position ]],0))="n/a","n/a",BC429-INDEX(tab_MinKomp[Organizacja dostaw / Versorgungsorganisation],MATCH($B429,tab_MinKomp[[Stanowisko / Position ]:[Stanowisko / Position ]],0)))</f>
        <v>n/a</v>
      </c>
      <c r="BD430" s="194" t="str">
        <f>IF(INDEX(tab_MinKomp[Organizacja wysyłek / Organisation von Lieferungen],MATCH($B429,tab_MinKomp[[Stanowisko / Position ]:[Stanowisko / Position ]],0))="n/a","n/a",BD429-INDEX(tab_MinKomp[Organizacja wysyłek / Organisation von Lieferungen],MATCH($B429,tab_MinKomp[[Stanowisko / Position ]:[Stanowisko / Position ]],0)))</f>
        <v>n/a</v>
      </c>
      <c r="BE430" s="194" t="str">
        <f>IF(INDEX(tab_MinKomp[Analiza magazynowa - Program Polen.mdb / Inventuranalyse],MATCH($B429,tab_MinKomp[[Stanowisko / Position ]:[Stanowisko / Position ]],0))="n/a","n/a",BE429-INDEX(tab_MinKomp[Analiza magazynowa - Program Polen.mdb / Inventuranalyse],MATCH($B429,tab_MinKomp[[Stanowisko / Position ]:[Stanowisko / Position ]],0)))</f>
        <v>n/a</v>
      </c>
      <c r="BF430" s="190" t="str">
        <f>IF(INDEX(tab_MinKomp[MMOG (Materials Management Operations Guidelines)],MATCH($B429,tab_MinKomp[[Stanowisko / Position ]:[Stanowisko / Position ]],0))="n/a","n/a",BF429-INDEX(tab_MinKomp[MMOG (Materials Management Operations Guidelines)],MATCH($B429,tab_MinKomp[[Stanowisko / Position ]:[Stanowisko / Position ]],0)))</f>
        <v>n/a</v>
      </c>
      <c r="BG430" s="190" t="str">
        <f>IF(INDEX(tab_MinKomp[GPP],MATCH($B429,tab_MinKomp[[Stanowisko / Position ]:[Stanowisko / Position ]],0))="n/a","n/a",BG429-INDEX(tab_MinKomp[GPP],MATCH($B429,tab_MinKomp[[Stanowisko / Position ]:[Stanowisko / Position ]],0)))</f>
        <v>n/a</v>
      </c>
      <c r="BH430" s="190" t="str">
        <f>IF(INDEX(tab_MinKomp[AIAG (Automotive Industry Action Group)],MATCH($B429,tab_MinKomp[[Stanowisko / Position ]:[Stanowisko / Position ]],0))="n/a","n/a",BH429-INDEX(tab_MinKomp[AIAG (Automotive Industry Action Group)],MATCH($B429,tab_MinKomp[[Stanowisko / Position ]:[Stanowisko / Position ]],0)))</f>
        <v>n/a</v>
      </c>
      <c r="BI430" s="190" t="str">
        <f>IF(INDEX(tab_MinKomp[Super-G disputes],MATCH($B429,tab_MinKomp[[Stanowisko / Position ]:[Stanowisko / Position ]],0))="n/a","n/a",BI429-INDEX(tab_MinKomp[Super-G disputes],MATCH($B429,tab_MinKomp[[Stanowisko / Position ]:[Stanowisko / Position ]],0)))</f>
        <v>n/a</v>
      </c>
      <c r="BJ430" s="190" t="str">
        <f>IF(INDEX(tab_MinKomp[CMMS3/eDDL (Direct Data Link)],MATCH($B429,tab_MinKomp[[Stanowisko / Position ]:[Stanowisko / Position ]],0))="n/a","n/a",BJ429-INDEX(tab_MinKomp[CMMS3/eDDL (Direct Data Link)],MATCH($B429,tab_MinKomp[[Stanowisko / Position ]:[Stanowisko / Position ]],0)))</f>
        <v>n/a</v>
      </c>
      <c r="BK430" s="190" t="str">
        <f>IF(INDEX(tab_MinKomp[MP&amp;L (Material Planning and Logistics)],MATCH($B429,tab_MinKomp[[Stanowisko / Position ]:[Stanowisko / Position ]],0))="n/a","n/a",BK429-INDEX(tab_MinKomp[MP&amp;L (Material Planning and Logistics)],MATCH($B429,tab_MinKomp[[Stanowisko / Position ]:[Stanowisko / Position ]],0)))</f>
        <v>n/a</v>
      </c>
      <c r="BL430" s="190" t="str">
        <f>IF(INDEX(tab_MinKomp[Supplier delivery rating],MATCH($B429,tab_MinKomp[[Stanowisko / Position ]:[Stanowisko / Position ]],0))="n/a","n/a",BL429-INDEX(tab_MinKomp[Supplier delivery rating],MATCH($B429,tab_MinKomp[[Stanowisko / Position ]:[Stanowisko / Position ]],0)))</f>
        <v>n/a</v>
      </c>
      <c r="BM430" s="194" t="str">
        <f>IF(INDEX(tab_MinKomp[Planowanie produkcji / Produktionsplanung],MATCH($B429,tab_MinKomp[[Stanowisko / Position ]:[Stanowisko / Position ]],0))="n/a","n/a",BM429-INDEX(tab_MinKomp[Planowanie produkcji / Produktionsplanung],MATCH($B429,tab_MinKomp[[Stanowisko / Position ]:[Stanowisko / Position ]],0)))</f>
        <v>n/a</v>
      </c>
      <c r="BN430" s="194" t="str">
        <f>IF(INDEX(tab_MinKomp[Planowanie produkcji / Produktionsplanung],MATCH($B429,tab_MinKomp[[Stanowisko / Position ]:[Stanowisko / Position ]],0))="n/a","n/a",BN429-INDEX(tab_MinKomp[Planowanie produkcji / Produktionsplanung],MATCH($B429,tab_MinKomp[[Stanowisko / Position ]:[Stanowisko / Position ]],0)))</f>
        <v>n/a</v>
      </c>
      <c r="BO430" s="194" t="str">
        <f>IF(INDEX(tab_MinKomp[Planowanie produkcji / Produktionsplanung],MATCH($B429,tab_MinKomp[[Stanowisko / Position ]:[Stanowisko / Position ]],0))="n/a","n/a",BO429-INDEX(tab_MinKomp[Planowanie produkcji / Produktionsplanung],MATCH($B429,tab_MinKomp[[Stanowisko / Position ]:[Stanowisko / Position ]],0)))</f>
        <v>n/a</v>
      </c>
      <c r="BP430" s="194" t="str">
        <f>IF(INDEX(tab_MinKomp[Planowanie produkcji / Produktionsplanung],MATCH($B429,tab_MinKomp[[Stanowisko / Position ]:[Stanowisko / Position ]],0))="n/a","n/a",BP429-INDEX(tab_MinKomp[Planowanie produkcji / Produktionsplanung],MATCH($B429,tab_MinKomp[[Stanowisko / Position ]:[Stanowisko / Position ]],0)))</f>
        <v>n/a</v>
      </c>
      <c r="BQ430" s="194">
        <f>IF(INDEX(tab_MinKomp[Obsługa maszyn Novapax / Novapax Maschinenbedienung],MATCH($B429,tab_MinKomp[[Stanowisko / Position ]:[Stanowisko / Position ]],0))="n/a","n/a",BQ429-INDEX(tab_MinKomp[Obsługa maszyn Novapax / Novapax Maschinenbedienung],MATCH($B429,tab_MinKomp[[Stanowisko / Position ]:[Stanowisko / Position ]],0)))</f>
        <v>0</v>
      </c>
      <c r="BR430" s="194" t="str">
        <f>IF(INDEX(tab_MinKomp[Planowanie produkcji / Produktionsplanung],MATCH($B429,tab_MinKomp[[Stanowisko / Position ]:[Stanowisko / Position ]],0))="n/a","n/a",BR429-INDEX(tab_MinKomp[Planowanie produkcji / Produktionsplanung],MATCH($B429,tab_MinKomp[[Stanowisko / Position ]:[Stanowisko / Position ]],0)))</f>
        <v>n/a</v>
      </c>
      <c r="BS430" s="194">
        <f>IF(INDEX(tab_MinKomp[Obsługa maszyn Novapax / Novapax Maschinenbedienung],MATCH($B429,tab_MinKomp[[Stanowisko / Position ]:[Stanowisko / Position ]],0))="n/a","n/a",BS429-INDEX(tab_MinKomp[Obsługa maszyn Novapax / Novapax Maschinenbedienung],MATCH($B429,tab_MinKomp[[Stanowisko / Position ]:[Stanowisko / Position ]],0)))</f>
        <v>0</v>
      </c>
      <c r="BT430" s="194" t="str">
        <f>IF(INDEX(tab_MinKomp[Planowanie produkcji / Produktionsplanung],MATCH($B429,tab_MinKomp[[Stanowisko / Position ]:[Stanowisko / Position ]],0))="n/a","n/a",BT429-INDEX(tab_MinKomp[Planowanie produkcji / Produktionsplanung],MATCH($B429,tab_MinKomp[[Stanowisko / Position ]:[Stanowisko / Position ]],0)))</f>
        <v>n/a</v>
      </c>
      <c r="BU430" s="194">
        <f>IF(INDEX(tab_MinKomp[Obsługa maszyn Novapax / Novapax Maschinenbedienung],MATCH($B429,tab_MinKomp[[Stanowisko / Position ]:[Stanowisko / Position ]],0))="n/a","n/a",BU429-INDEX(tab_MinKomp[Obsługa maszyn Novapax / Novapax Maschinenbedienung],MATCH($B429,tab_MinKomp[[Stanowisko / Position ]:[Stanowisko / Position ]],0)))</f>
        <v>0</v>
      </c>
      <c r="BV430" s="194" t="str">
        <f>IF(INDEX(tab_MinKomp[Planowanie produkcji / Produktionsplanung],MATCH($B429,tab_MinKomp[[Stanowisko / Position ]:[Stanowisko / Position ]],0))="n/a","n/a",BV429-INDEX(tab_MinKomp[Planowanie produkcji / Produktionsplanung],MATCH($B429,tab_MinKomp[[Stanowisko / Position ]:[Stanowisko / Position ]],0)))</f>
        <v>n/a</v>
      </c>
      <c r="BW430" s="194">
        <f>IF(INDEX(tab_MinKomp[Obsługa maszyn Novapax / Novapax Maschinenbedienung],MATCH($B429,tab_MinKomp[[Stanowisko / Position ]:[Stanowisko / Position ]],0))="n/a","n/a",BW429-INDEX(tab_MinKomp[Obsługa maszyn Novapax / Novapax Maschinenbedienung],MATCH($B429,tab_MinKomp[[Stanowisko / Position ]:[Stanowisko / Position ]],0)))</f>
        <v>0</v>
      </c>
      <c r="BX430" s="194">
        <f>IF(INDEX(tab_MinKomp[Obsługa maszyn Novapax / Novapax Maschinenbedienung],MATCH($B429,tab_MinKomp[[Stanowisko / Position ]:[Stanowisko / Position ]],0))="n/a","n/a",BX429-INDEX(tab_MinKomp[Obsługa maszyn Novapax / Novapax Maschinenbedienung],MATCH($B429,tab_MinKomp[[Stanowisko / Position ]:[Stanowisko / Position ]],0)))</f>
        <v>0</v>
      </c>
      <c r="BY430" s="194" t="str">
        <f>IF(INDEX(tab_MinKomp[Obsługa maszyn Engel / Engel Maschinenbedienung],MATCH($B429,tab_MinKomp[[Stanowisko / Position ]:[Stanowisko / Position ]],0))="n/a","n/a",BY429-INDEX(tab_MinKomp[Obsługa maszyn Engel / Engel Maschinenbedienung],MATCH($B429,tab_MinKomp[[Stanowisko / Position ]:[Stanowisko / Position ]],0)))</f>
        <v>n/a</v>
      </c>
      <c r="BZ430" s="194">
        <f>IF(INDEX(tab_MinKomp[Obsługa maszyn Novapax / Novapax Maschinenbedienung],MATCH($B429,tab_MinKomp[[Stanowisko / Position ]:[Stanowisko / Position ]],0))="n/a","n/a",BZ429-INDEX(tab_MinKomp[Obsługa maszyn Novapax / Novapax Maschinenbedienung],MATCH($B429,tab_MinKomp[[Stanowisko / Position ]:[Stanowisko / Position ]],0)))</f>
        <v>0</v>
      </c>
      <c r="CA430" s="194" t="str">
        <f>IF(INDEX(tab_MinKomp[Obsługa maszyn KVT / KVT Maschinenbedienung],MATCH($B429,tab_MinKomp[[Stanowisko / Position ]:[Stanowisko / Position ]],0))="n/a","n/a",CA429-INDEX(tab_MinKomp[Obsługa maszyn KVT / KVT Maschinenbedienung],MATCH($B429,tab_MinKomp[[Stanowisko / Position ]:[Stanowisko / Position ]],0)))</f>
        <v>n/a</v>
      </c>
      <c r="CB430" s="194">
        <f>IF(INDEX(tab_MinKomp[Obsługa maszyn Novapax / Novapax Maschinenbedienung],MATCH($B429,tab_MinKomp[[Stanowisko / Position ]:[Stanowisko / Position ]],0))="n/a","n/a",CB429-INDEX(tab_MinKomp[Obsługa maszyn Novapax / Novapax Maschinenbedienung],MATCH($B429,tab_MinKomp[[Stanowisko / Position ]:[Stanowisko / Position ]],0)))</f>
        <v>0</v>
      </c>
      <c r="CC430" s="194" t="str">
        <f>IF(INDEX(tab_MinKomp[Obsługa maszyn Branson / Branson Maschinenbedienung],MATCH($B429,tab_MinKomp[[Stanowisko / Position ]:[Stanowisko / Position ]],0))="n/a","n/a",CC429-INDEX(tab_MinKomp[Obsługa maszyn Branson / Branson Maschinenbedienung],MATCH($B429,tab_MinKomp[[Stanowisko / Position ]:[Stanowisko / Position ]],0)))</f>
        <v>n/a</v>
      </c>
      <c r="CD430" s="194">
        <f>IF(INDEX(tab_MinKomp[Obsługa maszyn Novapax / Novapax Maschinenbedienung],MATCH($B429,tab_MinKomp[[Stanowisko / Position ]:[Stanowisko / Position ]],0))="n/a","n/a",CD429-INDEX(tab_MinKomp[Obsługa maszyn Novapax / Novapax Maschinenbedienung],MATCH($B429,tab_MinKomp[[Stanowisko / Position ]:[Stanowisko / Position ]],0)))</f>
        <v>-1</v>
      </c>
      <c r="CE430" s="194">
        <f>IF(INDEX(tab_MinKomp[Obsługa maszyn Novapax / Novapax Maschinenbedienung],MATCH($B429,tab_MinKomp[[Stanowisko / Position ]:[Stanowisko / Position ]],0))="n/a","n/a",CE429-INDEX(tab_MinKomp[Obsługa maszyn Novapax / Novapax Maschinenbedienung],MATCH($B429,tab_MinKomp[[Stanowisko / Position ]:[Stanowisko / Position ]],0)))</f>
        <v>-1</v>
      </c>
      <c r="CF430" s="194">
        <f>IF(INDEX(tab_MinKomp[Obsługa maszyn Novapax / Novapax Maschinenbedienung],MATCH($B429,tab_MinKomp[[Stanowisko / Position ]:[Stanowisko / Position ]],0))="n/a","n/a",CF429-INDEX(tab_MinKomp[Obsługa maszyn Novapax / Novapax Maschinenbedienung],MATCH($B429,tab_MinKomp[[Stanowisko / Position ]:[Stanowisko / Position ]],0)))</f>
        <v>-1</v>
      </c>
      <c r="CG430" s="194">
        <f>IF(INDEX(tab_MinKomp[Eliminacja awarii / Beseitigung von Ausfällen],MATCH($B429,tab_MinKomp[[Stanowisko / Position ]:[Stanowisko / Position ]],0))="n/a","n/a",CG429-INDEX(tab_MinKomp[Eliminacja awarii / Beseitigung von Ausfällen],MATCH($B429,tab_MinKomp[[Stanowisko / Position ]:[Stanowisko / Position ]],0)))</f>
        <v>0</v>
      </c>
      <c r="CH430" s="194" t="str">
        <f>IF(INDEX(tab_MinKomp[Wymagania VDA 6.5 Product / Forderungen],MATCH($B429,tab_MinKomp[[Stanowisko / Position ]:[Stanowisko / Position ]],0))="n/a","n/a",CH429-INDEX(tab_MinKomp[Wymagania VDA 6.5 Product / Forderungen],MATCH($B429,tab_MinKomp[[Stanowisko / Position ]:[Stanowisko / Position ]],0)))</f>
        <v>n/a</v>
      </c>
      <c r="CI430" s="194" t="str">
        <f>IF(INDEX(tab_MinKomp[Wymagania VDA 6.5 Product / Forderungen],MATCH($B429,tab_MinKomp[[Stanowisko / Position ]:[Stanowisko / Position ]],0))="n/a","n/a",CI429-INDEX(tab_MinKomp[Wymagania VDA 6.5 Product / Forderungen],MATCH($B429,tab_MinKomp[[Stanowisko / Position ]:[Stanowisko / Position ]],0)))</f>
        <v>n/a</v>
      </c>
      <c r="CJ430" s="194" t="str">
        <f>IF(INDEX(tab_MinKomp[Wymagania VDA 6.5 Product / Forderungen],MATCH($B429,tab_MinKomp[[Stanowisko / Position ]:[Stanowisko / Position ]],0))="n/a","n/a",CJ429-INDEX(tab_MinKomp[Wymagania VDA 6.5 Product / Forderungen],MATCH($B429,tab_MinKomp[[Stanowisko / Position ]:[Stanowisko / Position ]],0)))</f>
        <v>n/a</v>
      </c>
      <c r="CK430" s="194" t="str">
        <f>IF(INDEX(tab_MinKomp[Wymagania VDA 6.5 Product / Forderungen],MATCH($B429,tab_MinKomp[[Stanowisko / Position ]:[Stanowisko / Position ]],0))="n/a","n/a",CK429-INDEX(tab_MinKomp[Wymagania VDA 6.5 Product / Forderungen],MATCH($B429,tab_MinKomp[[Stanowisko / Position ]:[Stanowisko / Position ]],0)))</f>
        <v>n/a</v>
      </c>
      <c r="CL430" s="194" t="str">
        <f>IF(INDEX(tab_MinKomp[Wymagania VDA 6.5 Product / Forderungen],MATCH($B429,tab_MinKomp[[Stanowisko / Position ]:[Stanowisko / Position ]],0))="n/a","n/a",CL429-INDEX(tab_MinKomp[Wymagania VDA 6.5 Product / Forderungen],MATCH($B429,tab_MinKomp[[Stanowisko / Position ]:[Stanowisko / Position ]],0)))</f>
        <v>n/a</v>
      </c>
      <c r="CM430" s="194" t="str">
        <f>IF(INDEX(tab_MinKomp[Informatyka ogólna (techniczne i systemowe) / Allgemeine IT (Technik und System)],MATCH($B429,tab_MinKomp[[Stanowisko / Position ]:[Stanowisko / Position ]],0))="n/a","n/a",CM429-INDEX(tab_MinKomp[Informatyka ogólna (techniczne i systemowe) / Allgemeine IT (Technik und System)],MATCH($B429,tab_MinKomp[[Stanowisko / Position ]:[Stanowisko / Position ]],0)))</f>
        <v>n/a</v>
      </c>
      <c r="CN430" s="194" t="str">
        <f>IF(INDEX(tab_MinKomp[Sieci komputerowe / Computernetzwerke],MATCH($B429,tab_MinKomp[[Stanowisko / Position ]:[Stanowisko / Position ]],0))="n/a","n/a",CN429-INDEX(tab_MinKomp[Sieci komputerowe / Computernetzwerke],MATCH($B429,tab_MinKomp[[Stanowisko / Position ]:[Stanowisko / Position ]],0)))</f>
        <v>n/a</v>
      </c>
      <c r="CO430" s="194" t="str">
        <f>IF(INDEX(tab_MinKomp[Hardware (komputery PC, drukarki biurowe i etykietowe, telefonia stacjonarna i mobilna) (PC, Drucker, Telefpne, Handys)],MATCH($B429,tab_MinKomp[[Stanowisko / Position ]:[Stanowisko / Position ]],0))="n/a","n/a",CO429-INDEX(tab_MinKomp[Hardware (komputery PC, drukarki biurowe i etykietowe, telefonia stacjonarna i mobilna) (PC, Drucker, Telefpne, Handys)],MATCH($B429,tab_MinKomp[[Stanowisko / Position ]:[Stanowisko / Position ]],0)))</f>
        <v>n/a</v>
      </c>
      <c r="CP430" s="194" t="str">
        <f>IF(INDEX(tab_MinKomp[Software &amp; Systems (MS Office, MS Remote Desktop)],MATCH($B429,tab_MinKomp[[Stanowisko / Position ]:[Stanowisko / Position ]],0))="n/a","n/a",CP429-INDEX(tab_MinKomp[Software &amp; Systems (MS Office, MS Remote Desktop)],MATCH($B429,tab_MinKomp[[Stanowisko / Position ]:[Stanowisko / Position ]],0)))</f>
        <v>n/a</v>
      </c>
      <c r="CQ430" s="194" t="str">
        <f>IF(INDEX(tab_MinKomp[Programowanie obiektowe (PHP) / Objektprogrammierung],MATCH($B429,tab_MinKomp[[Stanowisko / Position ]:[Stanowisko / Position ]],0))="n/a","n/a",CQ429-INDEX(tab_MinKomp[Programowanie obiektowe (PHP) / Objektprogrammierung],MATCH($B429,tab_MinKomp[[Stanowisko / Position ]:[Stanowisko / Position ]],0)))</f>
        <v>n/a</v>
      </c>
      <c r="CR430" s="194" t="str">
        <f>IF(INDEX(tab_MinKomp[Scrum],MATCH($B429,tab_MinKomp[[Stanowisko / Position ]:[Stanowisko / Position ]],0))="n/a","n/a",CR429-INDEX(tab_MinKomp[Scrum],MATCH($B429,tab_MinKomp[[Stanowisko / Position ]:[Stanowisko / Position ]],0)))</f>
        <v>n/a</v>
      </c>
      <c r="CS430" s="194" t="str">
        <f>IF(INDEX(tab_MinKomp[SQL (MySQL)],MATCH($B429,tab_MinKomp[[Stanowisko / Position ]:[Stanowisko / Position ]],0))="n/a","n/a",CS429-INDEX(tab_MinKomp[SQL (MySQL)],MATCH($B429,tab_MinKomp[[Stanowisko / Position ]:[Stanowisko / Position ]],0)))</f>
        <v>n/a</v>
      </c>
      <c r="CT430" s="194" t="str">
        <f>IF(INDEX(tab_MinKomp[Javascript],MATCH($B429,tab_MinKomp[[Stanowisko / Position ]:[Stanowisko / Position ]],0))="n/a","n/a",CT429-INDEX(tab_MinKomp[Javascript],MATCH($B429,tab_MinKomp[[Stanowisko / Position ]:[Stanowisko / Position ]],0)))</f>
        <v>n/a</v>
      </c>
      <c r="CU430" s="194" t="str">
        <f>IF(INDEX(tab_MinKomp[Joomla],MATCH($B429,tab_MinKomp[[Stanowisko / Position ]:[Stanowisko / Position ]],0))="n/a","n/a",CU429-INDEX(tab_MinKomp[Joomla],MATCH($B429,tab_MinKomp[[Stanowisko / Position ]:[Stanowisko / Position ]],0)))</f>
        <v>n/a</v>
      </c>
      <c r="CV430" s="194" t="str">
        <f>IF(INDEX(tab_MinKomp[Bash],MATCH($B429,tab_MinKomp[[Stanowisko / Position ]:[Stanowisko / Position ]],0))="n/a","n/a",CV429-INDEX(tab_MinKomp[Bash],MATCH($B429,tab_MinKomp[[Stanowisko / Position ]:[Stanowisko / Position ]],0)))</f>
        <v>n/a</v>
      </c>
      <c r="CW430" s="194">
        <f>IF(INDEX(tab_MinKomp[Systemy MES (HYDRA / SFMS)],MATCH($B429,tab_MinKomp[[Stanowisko / Position ]:[Stanowisko / Position ]],0))="n/a","n/a",CW429-INDEX(tab_MinKomp[Systemy MES (HYDRA / SFMS)],MATCH($B429,tab_MinKomp[[Stanowisko / Position ]:[Stanowisko / Position ]],0)))</f>
        <v>0</v>
      </c>
      <c r="CX430" s="194" t="str">
        <f>IF(INDEX(tab_MinKomp[HTML / CSS],MATCH($B429,tab_MinKomp[[Stanowisko / Position ]:[Stanowisko / Position ]],0))="n/a","n/a",CX429-INDEX(tab_MinKomp[HTML / CSS],MATCH($B429,tab_MinKomp[[Stanowisko / Position ]:[Stanowisko / Position ]],0)))</f>
        <v>n/a</v>
      </c>
      <c r="CY430" s="194" t="str">
        <f>IF(INDEX(tab_MinKomp[SYSTEM PR],MATCH($B429,tab_MinKomp[[Stanowisko / Position ]:[Stanowisko / Position ]],0))="n/a","n/a",CY429-INDEX(tab_MinKomp[SYSTEM PR],MATCH($B429,tab_MinKomp[[Stanowisko / Position ]:[Stanowisko / Position ]],0)))</f>
        <v>n/a</v>
      </c>
      <c r="CZ430" s="194" t="str">
        <f>IF(INDEX(tab_MinKomp[System Einkauf XP / EBA],MATCH($B429,tab_MinKomp[[Stanowisko / Position ]:[Stanowisko / Position ]],0))="n/a","n/a",CZ429-INDEX(tab_MinKomp[System Einkauf XP / EBA],MATCH($B429,tab_MinKomp[[Stanowisko / Position ]:[Stanowisko / Position ]],0)))</f>
        <v>n/a</v>
      </c>
      <c r="DA430" s="194" t="str">
        <f>IF(INDEX(tab_MinKomp[Techniki negocjacyjne / Verhandlungstechniken],MATCH($B429,tab_MinKomp[[Stanowisko / Position ]:[Stanowisko / Position ]],0))="n/a","n/a",DA429-INDEX(tab_MinKomp[Techniki negocjacyjne / Verhandlungstechniken],MATCH($B429,tab_MinKomp[[Stanowisko / Position ]:[Stanowisko / Position ]],0)))</f>
        <v>n/a</v>
      </c>
      <c r="DB430" s="194" t="str">
        <f>IF(INDEX(tab_MinKomp[Znajomość rynku branżowego / Kenntnis des Industrie Marktes],MATCH($B429,tab_MinKomp[[Stanowisko / Position ]:[Stanowisko / Position ]],0))="n/a","n/a",DB429-INDEX(tab_MinKomp[Znajomość rynku branżowego / Kenntnis des Industrie Marktes],MATCH($B429,tab_MinKomp[[Stanowisko / Position ]:[Stanowisko / Position ]],0)))</f>
        <v>n/a</v>
      </c>
      <c r="DC430" s="194" t="str">
        <f>IF(INDEX(tab_MinKomp[SUPPLIER MANAGEMENT],MATCH($B429,tab_MinKomp[[Stanowisko / Position ]:[Stanowisko / Position ]],0))="n/a","n/a",DC429-INDEX(tab_MinKomp[SUPPLIER MANAGEMENT],MATCH($B429,tab_MinKomp[[Stanowisko / Position ]:[Stanowisko / Position ]],0)))</f>
        <v>n/a</v>
      </c>
      <c r="DD430" s="194" t="str">
        <f>IF(INDEX(tab_MinKomp[SUPPLIER MANAGEMENT],MATCH($B429,tab_MinKomp[[Stanowisko / Position ]:[Stanowisko / Position ]],0))="n/a","n/a",DD429-INDEX(tab_MinKomp[SUPPLIER MANAGEMENT],MATCH($B429,tab_MinKomp[[Stanowisko / Position ]:[Stanowisko / Position ]],0)))</f>
        <v>n/a</v>
      </c>
      <c r="DE430" s="194" t="str">
        <f>IF(INDEX(tab_MinKomp[SUPPLIER MANAGEMENT],MATCH($B429,tab_MinKomp[[Stanowisko / Position ]:[Stanowisko / Position ]],0))="n/a","n/a",DE429-INDEX(tab_MinKomp[SUPPLIER MANAGEMENT],MATCH($B429,tab_MinKomp[[Stanowisko / Position ]:[Stanowisko / Position ]],0)))</f>
        <v>n/a</v>
      </c>
      <c r="DF430" s="194">
        <f>IF(INDEX(tab_MinKomp[LEAN MANAGEMENT],MATCH($B429,tab_MinKomp[[Stanowisko / Position ]:[Stanowisko / Position ]],0))="n/a","n/a",DF429-INDEX(tab_MinKomp[LEAN MANAGEMENT],MATCH($B429,tab_MinKomp[[Stanowisko / Position ]:[Stanowisko / Position ]],0)))</f>
        <v>0</v>
      </c>
      <c r="DG430" s="194" t="str">
        <f>IF(INDEX(tab_MinKomp[PPAP/PSW],MATCH($B429,tab_MinKomp[[Stanowisko / Position ]:[Stanowisko / Position ]],0))="n/a","n/a",DG429-INDEX(tab_MinKomp[PPAP/PSW],MATCH($B429,tab_MinKomp[[Stanowisko / Position ]:[Stanowisko / Position ]],0)))</f>
        <v>n/a</v>
      </c>
      <c r="DH430" s="194" t="str">
        <f>IF(INDEX(tab_MinKomp[SUPPLIER MANAGEMENT],MATCH($B429,tab_MinKomp[[Stanowisko / Position ]:[Stanowisko / Position ]],0))="n/a","n/a",DH429-INDEX(tab_MinKomp[SUPPLIER MANAGEMENT],MATCH($B429,tab_MinKomp[[Stanowisko / Position ]:[Stanowisko / Position ]],0)))</f>
        <v>n/a</v>
      </c>
      <c r="DI430" s="194" t="str">
        <f>IF(INDEX(tab_MinKomp[OBSŁUGA PORTALI KLIENTA / Kundenportale],MATCH($B429,tab_MinKomp[[Stanowisko / Position ]:[Stanowisko / Position ]],0))="n/a","n/a",DI429-INDEX(tab_MinKomp[OBSŁUGA PORTALI KLIENTA / Kundenportale],MATCH($B429,tab_MinKomp[[Stanowisko / Position ]:[Stanowisko / Position ]],0)))</f>
        <v>n/a</v>
      </c>
      <c r="DJ430" s="194" t="str">
        <f>IF(INDEX(tab_MinKomp[Obsługa systemu BABTECQ / BABTECQ System],MATCH($B429,tab_MinKomp[[Stanowisko / Position ]:[Stanowisko / Position ]],0))="n/a","n/a",DJ429-INDEX(tab_MinKomp[Obsługa systemu BABTECQ / BABTECQ System],MATCH($B429,tab_MinKomp[[Stanowisko / Position ]:[Stanowisko / Position ]],0)))</f>
        <v>n/a</v>
      </c>
      <c r="DK430" s="194" t="str">
        <f>IF(INDEX(tab_MinKomp[Rysunek techniczny / technische Zeichnung],MATCH($B429,tab_MinKomp[[Stanowisko / Position ]:[Stanowisko / Position ]],0))="n/a","n/a",DK429-INDEX(tab_MinKomp[Rysunek techniczny / technische Zeichnung],MATCH($B429,tab_MinKomp[[Stanowisko / Position ]:[Stanowisko / Position ]],0)))</f>
        <v>n/a</v>
      </c>
      <c r="DL430" s="194" t="str">
        <f>IF(INDEX(tab_MinKomp[Kalibracja / Kalibrierung],MATCH($B429,tab_MinKomp[[Stanowisko / Position ]:[Stanowisko / Position ]],0))="n/a","n/a",DL429-INDEX(tab_MinKomp[Kalibracja / Kalibrierung],MATCH($B429,tab_MinKomp[[Stanowisko / Position ]:[Stanowisko / Position ]],0)))</f>
        <v>n/a</v>
      </c>
      <c r="DM430" s="194" t="str">
        <f>IF(INDEX(tab_MinKomp[Rekwalifikacja / Requalifizierung],MATCH($B429,tab_MinKomp[[Stanowisko / Position ]:[Stanowisko / Position ]],0))="n/a","n/a",DM429-INDEX(tab_MinKomp[Rekwalifikacja / Requalifizierung],MATCH($B429,tab_MinKomp[[Stanowisko / Position ]:[Stanowisko / Position ]],0)))</f>
        <v>n/a</v>
      </c>
      <c r="DN430" s="190" t="str">
        <f>IF(INDEX(tab_MinKomp[Testy czystości / Reinheitstests],MATCH($B429,tab_MinKomp[[Stanowisko / Position ]:[Stanowisko / Position ]],0))="n/a","n/a",DN429-INDEX(tab_MinKomp[Testy czystości / Reinheitstests],MATCH($B429,tab_MinKomp[[Stanowisko / Position ]:[Stanowisko / Position ]],0)))</f>
        <v>n/a</v>
      </c>
      <c r="DO430" s="190" t="str">
        <f>IF(INDEX(tab_MinKomp[Testy czystości / Reinheitstests],MATCH($B429,tab_MinKomp[[Stanowisko / Position ]:[Stanowisko / Position ]],0))="n/a","n/a",DO429-INDEX(tab_MinKomp[Testy czystości / Reinheitstests],MATCH($B429,tab_MinKomp[[Stanowisko / Position ]:[Stanowisko / Position ]],0)))</f>
        <v>n/a</v>
      </c>
      <c r="DP430" s="190" t="str">
        <f>IF(INDEX(tab_MinKomp[Testy czystości / Reinheitstests],MATCH($B429,tab_MinKomp[[Stanowisko / Position ]:[Stanowisko / Position ]],0))="n/a","n/a",DP429-INDEX(tab_MinKomp[Testy czystości / Reinheitstests],MATCH($B429,tab_MinKomp[[Stanowisko / Position ]:[Stanowisko / Position ]],0)))</f>
        <v>n/a</v>
      </c>
      <c r="DQ430" s="190" t="str">
        <f>IF(INDEX(tab_MinKomp[Testy czystości / Reinheitstests],MATCH($B429,tab_MinKomp[[Stanowisko / Position ]:[Stanowisko / Position ]],0))="n/a","n/a",DQ429-INDEX(tab_MinKomp[Testy czystości / Reinheitstests],MATCH($B429,tab_MinKomp[[Stanowisko / Position ]:[Stanowisko / Position ]],0)))</f>
        <v>n/a</v>
      </c>
      <c r="DR430" s="190" t="str">
        <f>IF(INDEX(tab_MinKomp[Testy czystości / Reinheitstests],MATCH($B429,tab_MinKomp[[Stanowisko / Position ]:[Stanowisko / Position ]],0))="n/a","n/a",DR429-INDEX(tab_MinKomp[Testy czystości / Reinheitstests],MATCH($B429,tab_MinKomp[[Stanowisko / Position ]:[Stanowisko / Position ]],0)))</f>
        <v>n/a</v>
      </c>
      <c r="DS430" s="190" t="str">
        <f>IF(INDEX(tab_MinKomp[Testy czystości / Reinheitstests],MATCH($B429,tab_MinKomp[[Stanowisko / Position ]:[Stanowisko / Position ]],0))="n/a","n/a",DS429-INDEX(tab_MinKomp[Testy czystości / Reinheitstests],MATCH($B429,tab_MinKomp[[Stanowisko / Position ]:[Stanowisko / Position ]],0)))</f>
        <v>n/a</v>
      </c>
      <c r="DT430" s="194" t="str">
        <f>IF(INDEX(tab_MinKomp[SUPPLIER MANAGEMENT],MATCH($B429,tab_MinKomp[[Stanowisko / Position ]:[Stanowisko / Position ]],0))="n/a","n/a",DT429-INDEX(tab_MinKomp[SUPPLIER MANAGEMENT],MATCH($B429,tab_MinKomp[[Stanowisko / Position ]:[Stanowisko / Position ]],0)))</f>
        <v>n/a</v>
      </c>
      <c r="DU430" s="190" t="str">
        <f>IF(INDEX(tab_MinKomp[Testy czystości / Reinheitstests],MATCH($B429,tab_MinKomp[[Stanowisko / Position ]:[Stanowisko / Position ]],0))="n/a","n/a",DU429-INDEX(tab_MinKomp[Testy czystości / Reinheitstests],MATCH($B429,tab_MinKomp[[Stanowisko / Position ]:[Stanowisko / Position ]],0)))</f>
        <v>n/a</v>
      </c>
      <c r="DV430" s="190" t="str">
        <f>IF(INDEX(tab_MinKomp[Testy czystości / Reinheitstests],MATCH($B429,tab_MinKomp[[Stanowisko / Position ]:[Stanowisko / Position ]],0))="n/a","n/a",DV429-INDEX(tab_MinKomp[Testy czystości / Reinheitstests],MATCH($B429,tab_MinKomp[[Stanowisko / Position ]:[Stanowisko / Position ]],0)))</f>
        <v>n/a</v>
      </c>
      <c r="DW430" s="190" t="str">
        <f>IF(INDEX(tab_MinKomp[Testy czystości / Reinheitstests],MATCH($B429,tab_MinKomp[[Stanowisko / Position ]:[Stanowisko / Position ]],0))="n/a","n/a",DW429-INDEX(tab_MinKomp[Testy czystości / Reinheitstests],MATCH($B429,tab_MinKomp[[Stanowisko / Position ]:[Stanowisko / Position ]],0)))</f>
        <v>n/a</v>
      </c>
      <c r="DX430" s="190" t="str">
        <f>IF(INDEX(tab_MinKomp[Testy czystości / Reinheitstests],MATCH($B429,tab_MinKomp[[Stanowisko / Position ]:[Stanowisko / Position ]],0))="n/a","n/a",DX429-INDEX(tab_MinKomp[Testy czystości / Reinheitstests],MATCH($B429,tab_MinKomp[[Stanowisko / Position ]:[Stanowisko / Position ]],0)))</f>
        <v>n/a</v>
      </c>
      <c r="DY430" s="190" t="str">
        <f>IF(INDEX(tab_MinKomp[Testy czystości / Reinheitstests],MATCH($B429,tab_MinKomp[[Stanowisko / Position ]:[Stanowisko / Position ]],0))="n/a","n/a",DY429-INDEX(tab_MinKomp[Testy czystości / Reinheitstests],MATCH($B429,tab_MinKomp[[Stanowisko / Position ]:[Stanowisko / Position ]],0)))</f>
        <v>n/a</v>
      </c>
      <c r="DZ430" s="190" t="str">
        <f>IF(INDEX(tab_MinKomp[Testy czystości / Reinheitstests],MATCH($B429,tab_MinKomp[[Stanowisko / Position ]:[Stanowisko / Position ]],0))="n/a","n/a",DZ429-INDEX(tab_MinKomp[Testy czystości / Reinheitstests],MATCH($B429,tab_MinKomp[[Stanowisko / Position ]:[Stanowisko / Position ]],0)))</f>
        <v>n/a</v>
      </c>
      <c r="EA430" s="194" t="str">
        <f>IF(INDEX(tab_MinKomp[SUPPLIER MANAGEMENT],MATCH($B429,tab_MinKomp[[Stanowisko / Position ]:[Stanowisko / Position ]],0))="n/a","n/a",EA429-INDEX(tab_MinKomp[SUPPLIER MANAGEMENT],MATCH($B429,tab_MinKomp[[Stanowisko / Position ]:[Stanowisko / Position ]],0)))</f>
        <v>n/a</v>
      </c>
      <c r="EB430" s="190" t="str">
        <f>IF(INDEX(tab_MinKomp[Testy czystości / Reinheitstests],MATCH($B429,tab_MinKomp[[Stanowisko / Position ]:[Stanowisko / Position ]],0))="n/a","n/a",EB429-INDEX(tab_MinKomp[Testy czystości / Reinheitstests],MATCH($B429,tab_MinKomp[[Stanowisko / Position ]:[Stanowisko / Position ]],0)))</f>
        <v>n/a</v>
      </c>
      <c r="EC430" s="190" t="str">
        <f>IF(INDEX(tab_MinKomp[Testy czystości / Reinheitstests],MATCH($B429,tab_MinKomp[[Stanowisko / Position ]:[Stanowisko / Position ]],0))="n/a","n/a",EC429-INDEX(tab_MinKomp[Testy czystości / Reinheitstests],MATCH($B429,tab_MinKomp[[Stanowisko / Position ]:[Stanowisko / Position ]],0)))</f>
        <v>n/a</v>
      </c>
      <c r="ED430" s="190" t="str">
        <f>IF(INDEX(tab_MinKomp[Testy czystości / Reinheitstests],MATCH($B429,tab_MinKomp[[Stanowisko / Position ]:[Stanowisko / Position ]],0))="n/a","n/a",ED429-INDEX(tab_MinKomp[Testy czystości / Reinheitstests],MATCH($B429,tab_MinKomp[[Stanowisko / Position ]:[Stanowisko / Position ]],0)))</f>
        <v>n/a</v>
      </c>
      <c r="EE430" s="190" t="str">
        <f>IF(INDEX(tab_MinKomp[Testy czystości / Reinheitstests],MATCH($B429,tab_MinKomp[[Stanowisko / Position ]:[Stanowisko / Position ]],0))="n/a","n/a",EE429-INDEX(tab_MinKomp[Testy czystości / Reinheitstests],MATCH($B429,tab_MinKomp[[Stanowisko / Position ]:[Stanowisko / Position ]],0)))</f>
        <v>n/a</v>
      </c>
      <c r="EF430" s="190" t="str">
        <f>IF(INDEX(tab_MinKomp[Testy czystości / Reinheitstests],MATCH($B429,tab_MinKomp[[Stanowisko / Position ]:[Stanowisko / Position ]],0))="n/a","n/a",EF429-INDEX(tab_MinKomp[Testy czystości / Reinheitstests],MATCH($B429,tab_MinKomp[[Stanowisko / Position ]:[Stanowisko / Position ]],0)))</f>
        <v>n/a</v>
      </c>
      <c r="EG430" s="190" t="str">
        <f>IF(INDEX(tab_MinKomp[Testy czystości / Reinheitstests],MATCH($B429,tab_MinKomp[[Stanowisko / Position ]:[Stanowisko / Position ]],0))="n/a","n/a",EG429-INDEX(tab_MinKomp[Testy czystości / Reinheitstests],MATCH($B429,tab_MinKomp[[Stanowisko / Position ]:[Stanowisko / Position ]],0)))</f>
        <v>n/a</v>
      </c>
      <c r="EH430" s="190" t="str">
        <f>IF(INDEX(tab_MinKomp[Testy czystości / Reinheitstests],MATCH($B429,tab_MinKomp[[Stanowisko / Position ]:[Stanowisko / Position ]],0))="n/a","n/a",EH429-INDEX(tab_MinKomp[Testy czystości / Reinheitstests],MATCH($B429,tab_MinKomp[[Stanowisko / Position ]:[Stanowisko / Position ]],0)))</f>
        <v>n/a</v>
      </c>
      <c r="EI430" s="190" t="str">
        <f>IF(INDEX(tab_MinKomp[Testy czystości / Reinheitstests],MATCH($B429,tab_MinKomp[[Stanowisko / Position ]:[Stanowisko / Position ]],0))="n/a","n/a",EI429-INDEX(tab_MinKomp[Testy czystości / Reinheitstests],MATCH($B429,tab_MinKomp[[Stanowisko / Position ]:[Stanowisko / Position ]],0)))</f>
        <v>n/a</v>
      </c>
      <c r="EJ430" s="190" t="str">
        <f>IF(INDEX(tab_MinKomp[Testy czystości / Reinheitstests],MATCH($B429,tab_MinKomp[[Stanowisko / Position ]:[Stanowisko / Position ]],0))="n/a","n/a",EJ429-INDEX(tab_MinKomp[Testy czystości / Reinheitstests],MATCH($B429,tab_MinKomp[[Stanowisko / Position ]:[Stanowisko / Position ]],0)))</f>
        <v>n/a</v>
      </c>
      <c r="EK430" s="190" t="str">
        <f>IF(INDEX(tab_MinKomp[Testy czystości / Reinheitstests],MATCH($B429,tab_MinKomp[[Stanowisko / Position ]:[Stanowisko / Position ]],0))="n/a","n/a",EK429-INDEX(tab_MinKomp[Testy czystości / Reinheitstests],MATCH($B429,tab_MinKomp[[Stanowisko / Position ]:[Stanowisko / Position ]],0)))</f>
        <v>n/a</v>
      </c>
      <c r="EL430" s="190" t="str">
        <f>IF(INDEX(tab_MinKomp[Testy czystości / Reinheitstests],MATCH($B429,tab_MinKomp[[Stanowisko / Position ]:[Stanowisko / Position ]],0))="n/a","n/a",EL429-INDEX(tab_MinKomp[Testy czystości / Reinheitstests],MATCH($B429,tab_MinKomp[[Stanowisko / Position ]:[Stanowisko / Position ]],0)))</f>
        <v>n/a</v>
      </c>
      <c r="EM430" s="190" t="str">
        <f>IF(INDEX(tab_MinKomp[Testy czystości / Reinheitstests],MATCH($B429,tab_MinKomp[[Stanowisko / Position ]:[Stanowisko / Position ]],0))="n/a","n/a",EM429-INDEX(tab_MinKomp[Testy czystości / Reinheitstests],MATCH($B429,tab_MinKomp[[Stanowisko / Position ]:[Stanowisko / Position ]],0)))</f>
        <v>n/a</v>
      </c>
      <c r="EN430" s="190" t="str">
        <f>IF(INDEX(tab_MinKomp[Testy czystości / Reinheitstests],MATCH($B429,tab_MinKomp[[Stanowisko / Position ]:[Stanowisko / Position ]],0))="n/a","n/a",EN429-INDEX(tab_MinKomp[Testy czystości / Reinheitstests],MATCH($B429,tab_MinKomp[[Stanowisko / Position ]:[Stanowisko / Position ]],0)))</f>
        <v>n/a</v>
      </c>
      <c r="EO430" s="194" t="str">
        <f>IF(INDEX(tab_MinKomp[Konserwacja Rep],MATCH($B429,tab_MinKomp[[Stanowisko / Position ]:[Stanowisko / Position ]],0))="n/a","n/a",EO429-INDEX(tab_MinKomp[Konserwacja Rep],MATCH($B429,tab_MinKomp[[Stanowisko / Position ]:[Stanowisko / Position ]],0)))</f>
        <v>n/a</v>
      </c>
      <c r="EP430" s="194" t="str">
        <f>IF(INDEX(tab_MinKomp[[Konserwacja Engel ]],MATCH($B429,tab_MinKomp[[Stanowisko / Position ]:[Stanowisko / Position ]],0))="n/a","n/a",EP429-INDEX(tab_MinKomp[[Konserwacja Engel ]],MATCH($B429,tab_MinKomp[[Stanowisko / Position ]:[Stanowisko / Position ]],0)))</f>
        <v>n/a</v>
      </c>
      <c r="EQ430" s="194" t="str">
        <f>IF(INDEX(tab_MinKomp[Konserwacja B 50],MATCH($B429,tab_MinKomp[[Stanowisko / Position ]:[Stanowisko / Position ]],0))="n/a","n/a",EQ429-INDEX(tab_MinKomp[Konserwacja B 50],MATCH($B429,tab_MinKomp[[Stanowisko / Position ]:[Stanowisko / Position ]],0)))</f>
        <v>n/a</v>
      </c>
      <c r="ER430" s="194" t="str">
        <f>IF(INDEX(tab_MinKomp[[Konserwacja EOL ]],MATCH($B429,tab_MinKomp[[Stanowisko / Position ]:[Stanowisko / Position ]],0))="n/a","n/a",ER429-INDEX(tab_MinKomp[[Konserwacja EOL ]],MATCH($B429,tab_MinKomp[[Stanowisko / Position ]:[Stanowisko / Position ]],0)))</f>
        <v>n/a</v>
      </c>
      <c r="ES430" s="194" t="str">
        <f>IF(INDEX(tab_MinKomp[Konserwacja Branson],MATCH($B429,tab_MinKomp[[Stanowisko / Position ]:[Stanowisko / Position ]],0))="n/a","n/a",ES429-INDEX(tab_MinKomp[Konserwacja Branson],MATCH($B429,tab_MinKomp[[Stanowisko / Position ]:[Stanowisko / Position ]],0)))</f>
        <v>n/a</v>
      </c>
      <c r="ET430" s="194" t="str">
        <f>IF(INDEX(tab_MinKomp[Konserwacja coolery],MATCH($B429,tab_MinKomp[[Stanowisko / Position ]:[Stanowisko / Position ]],0))="n/a","n/a",ET429-INDEX(tab_MinKomp[Konserwacja coolery],MATCH($B429,tab_MinKomp[[Stanowisko / Position ]:[Stanowisko / Position ]],0)))</f>
        <v>n/a</v>
      </c>
      <c r="EU430" s="194" t="str">
        <f>IF(INDEX(tab_MinKomp[Konserwacja piecy],MATCH($B429,tab_MinKomp[[Stanowisko / Position ]:[Stanowisko / Position ]],0))="n/a","n/a",EU429-INDEX(tab_MinKomp[Konserwacja piecy],MATCH($B429,tab_MinKomp[[Stanowisko / Position ]:[Stanowisko / Position ]],0)))</f>
        <v>n/a</v>
      </c>
      <c r="EV430" s="194" t="str">
        <f>IF(INDEX(tab_MinKomp[Rysunek techniczny- czytanie],MATCH($B429,tab_MinKomp[[Stanowisko / Position ]:[Stanowisko / Position ]],0))="n/a","n/a",EV429-INDEX(tab_MinKomp[Rysunek techniczny- czytanie],MATCH($B429,tab_MinKomp[[Stanowisko / Position ]:[Stanowisko / Position ]],0)))</f>
        <v>n/a</v>
      </c>
      <c r="EW430" s="194" t="str">
        <f>IF(INDEX(tab_MinKomp[Elektryka],MATCH($B429,tab_MinKomp[[Stanowisko / Position ]:[Stanowisko / Position ]],0))="n/a","n/a",EW429-INDEX(tab_MinKomp[Elektryka],MATCH($B429,tab_MinKomp[[Stanowisko / Position ]:[Stanowisko / Position ]],0)))</f>
        <v>n/a</v>
      </c>
      <c r="EX430" s="194" t="str">
        <f>IF(INDEX(tab_MinKomp[Pneumatyka],MATCH($B429,tab_MinKomp[[Stanowisko / Position ]:[Stanowisko / Position ]],0))="n/a","n/a",EX429-INDEX(tab_MinKomp[Pneumatyka],MATCH($B429,tab_MinKomp[[Stanowisko / Position ]:[Stanowisko / Position ]],0)))</f>
        <v>n/a</v>
      </c>
      <c r="EY430" s="194" t="str">
        <f>IF(INDEX(tab_MinKomp[[Hydraulika ]],MATCH($B429,tab_MinKomp[[Stanowisko / Position ]:[Stanowisko / Position ]],0))="n/a","n/a",EY429-INDEX(tab_MinKomp[[Hydraulika ]],MATCH($B429,tab_MinKomp[[Stanowisko / Position ]:[Stanowisko / Position ]],0)))</f>
        <v>n/a</v>
      </c>
      <c r="EZ430" s="194" t="str">
        <f>IF(INDEX(tab_MinKomp[Podciśnienie],MATCH($B429,tab_MinKomp[[Stanowisko / Position ]:[Stanowisko / Position ]],0))="n/a","n/a",EZ429-INDEX(tab_MinKomp[Podciśnienie],MATCH($B429,tab_MinKomp[[Stanowisko / Position ]:[Stanowisko / Position ]],0)))</f>
        <v>n/a</v>
      </c>
      <c r="FA430" s="194" t="str">
        <f>IF(INDEX(tab_MinKomp[Usuwanie awarii],MATCH($B429,tab_MinKomp[[Stanowisko / Position ]:[Stanowisko / Position ]],0))="n/a","n/a",FA429-INDEX(tab_MinKomp[Usuwanie awarii],MATCH($B429,tab_MinKomp[[Stanowisko / Position ]:[Stanowisko / Position ]],0)))</f>
        <v>n/a</v>
      </c>
      <c r="FB430" s="194" t="str">
        <f>IF(INDEX(tab_MinKomp[Obsługa robotów],MATCH($B429,tab_MinKomp[[Stanowisko / Position ]:[Stanowisko / Position ]],0))="n/a","n/a",FB429-INDEX(tab_MinKomp[Obsługa robotów],MATCH($B429,tab_MinKomp[[Stanowisko / Position ]:[Stanowisko / Position ]],0)))</f>
        <v>n/a</v>
      </c>
      <c r="FC430" s="194" t="str">
        <f>IF(INDEX(tab_MinKomp[Obsługa sterowania maszyny],MATCH($B429,tab_MinKomp[[Stanowisko / Position ]:[Stanowisko / Position ]],0))="n/a","n/a",FC429-INDEX(tab_MinKomp[Obsługa sterowania maszyny],MATCH($B429,tab_MinKomp[[Stanowisko / Position ]:[Stanowisko / Position ]],0)))</f>
        <v>n/a</v>
      </c>
      <c r="FD430" s="194" t="str">
        <f>IF(INDEX(tab_MinKomp[Usuwanie przyczyn żródłowych],MATCH($B429,tab_MinKomp[[Stanowisko / Position ]:[Stanowisko / Position ]],0))="n/a","n/a",FD429-INDEX(tab_MinKomp[Usuwanie przyczyn żródłowych],MATCH($B429,tab_MinKomp[[Stanowisko / Position ]:[Stanowisko / Position ]],0)))</f>
        <v>n/a</v>
      </c>
      <c r="FE430" s="194" t="str">
        <f>IF(INDEX(tab_MinKomp[Cmms stosowanie],MATCH($B429,tab_MinKomp[[Stanowisko / Position ]:[Stanowisko / Position ]],0))="n/a","n/a",FE429-INDEX(tab_MinKomp[Cmms stosowanie],MATCH($B429,tab_MinKomp[[Stanowisko / Position ]:[Stanowisko / Position ]],0)))</f>
        <v>n/a</v>
      </c>
      <c r="FF430" s="190" t="str">
        <f>IF(INDEX(tab_MinKomp[Testy czystości / Reinheitstests],MATCH($B429,tab_MinKomp[[Stanowisko / Position ]:[Stanowisko / Position ]],0))="n/a","n/a",FF429-INDEX(tab_MinKomp[Testy czystości / Reinheitstests],MATCH($B429,tab_MinKomp[[Stanowisko / Position ]:[Stanowisko / Position ]],0)))</f>
        <v>n/a</v>
      </c>
      <c r="FG430" s="194" t="str">
        <f>IF(INDEX(tab_MinKomp[Czyszczenie form plastikowych],MATCH($B429,tab_MinKomp[[Stanowisko / Position ]:[Stanowisko / Position ]],0))="n/a","n/a",FG429-INDEX(tab_MinKomp[Czyszczenie form plastikowych],MATCH($B429,tab_MinKomp[[Stanowisko / Position ]:[Stanowisko / Position ]],0)))</f>
        <v>n/a</v>
      </c>
      <c r="FH430" s="194" t="str">
        <f>IF(INDEX(tab_MinKomp[Wymiana form plastik],MATCH($B429,tab_MinKomp[[Stanowisko / Position ]:[Stanowisko / Position ]],0))="n/a","n/a",FH429-INDEX(tab_MinKomp[Wymiana form plastik],MATCH($B429,tab_MinKomp[[Stanowisko / Position ]:[Stanowisko / Position ]],0)))</f>
        <v>n/a</v>
      </c>
      <c r="FI430" s="194" t="str">
        <f>IF(INDEX(tab_MinKomp[Wymiana form guma],MATCH($B429,tab_MinKomp[[Stanowisko / Position ]:[Stanowisko / Position ]],0))="n/a","n/a",FI429-INDEX(tab_MinKomp[Wymiana form guma],MATCH($B429,tab_MinKomp[[Stanowisko / Position ]:[Stanowisko / Position ]],0)))</f>
        <v>n/a</v>
      </c>
      <c r="FJ430" s="194" t="str">
        <f>IF(INDEX(tab_MinKomp[Konserwacja KK],MATCH($B429,tab_MinKomp[[Stanowisko / Position ]:[Stanowisko / Position ]],0))="n/a","n/a",FJ429-INDEX(tab_MinKomp[Konserwacja KK],MATCH($B429,tab_MinKomp[[Stanowisko / Position ]:[Stanowisko / Position ]],0)))</f>
        <v>n/a</v>
      </c>
      <c r="FK430" s="194" t="str">
        <f>IF(INDEX(tab_MinKomp[Konserwacja form guma],MATCH($B429,tab_MinKomp[[Stanowisko / Position ]:[Stanowisko / Position ]],0))="n/a","n/a",FK429-INDEX(tab_MinKomp[Konserwacja form guma],MATCH($B429,tab_MinKomp[[Stanowisko / Position ]:[Stanowisko / Position ]],0)))</f>
        <v>n/a</v>
      </c>
      <c r="FL430" s="194" t="str">
        <f>IF(INDEX(tab_MinKomp[Konserwacja form plastiki],MATCH($B429,tab_MinKomp[[Stanowisko / Position ]:[Stanowisko / Position ]],0))="n/a","n/a",FL429-INDEX(tab_MinKomp[Konserwacja form plastiki],MATCH($B429,tab_MinKomp[[Stanowisko / Position ]:[Stanowisko / Position ]],0)))</f>
        <v>n/a</v>
      </c>
      <c r="FM430" s="194" t="str">
        <f>IF(INDEX(tab_MinKomp[Konserwacja Gorącego Kanału],MATCH($B429,tab_MinKomp[[Stanowisko / Position ]:[Stanowisko / Position ]],0))="n/a","n/a",FM429-INDEX(tab_MinKomp[Konserwacja Gorącego Kanału],MATCH($B429,tab_MinKomp[[Stanowisko / Position ]:[Stanowisko / Position ]],0)))</f>
        <v>n/a</v>
      </c>
      <c r="FN430" s="194" t="str">
        <f>IF(INDEX(tab_MinKomp[MS Office (Excel)],MATCH($B429,tab_MinKomp[[Stanowisko / Position ]:[Stanowisko / Position ]],0))="n/a","n/a",FN429-INDEX(tab_MinKomp[MS Office (Excel)],MATCH($B429,tab_MinKomp[[Stanowisko / Position ]:[Stanowisko / Position ]],0)))</f>
        <v>n/a</v>
      </c>
      <c r="FO430" s="194" t="str">
        <f>IF(INDEX(tab_MinKomp[MS Office (Excel)],MATCH($B429,tab_MinKomp[[Stanowisko / Position ]:[Stanowisko / Position ]],0))="n/a","n/a",FO429-INDEX(tab_MinKomp[MS Office (Excel)],MATCH($B429,tab_MinKomp[[Stanowisko / Position ]:[Stanowisko / Position ]],0)))</f>
        <v>n/a</v>
      </c>
      <c r="FP430" s="194" t="str">
        <f>IF(INDEX(tab_MinKomp[MS Office (Excel)],MATCH($B429,tab_MinKomp[[Stanowisko / Position ]:[Stanowisko / Position ]],0))="n/a","n/a",FP429-INDEX(tab_MinKomp[MS Office (Excel)],MATCH($B429,tab_MinKomp[[Stanowisko / Position ]:[Stanowisko / Position ]],0)))</f>
        <v>n/a</v>
      </c>
      <c r="FQ430" s="196" t="str">
        <f>IF(INDEX(tab_MinKomp[Język angielski / Englisch],MATCH($B429,tab_MinKomp[[Stanowisko / Position ]:[Stanowisko / Position ]],0))="n/a","n/a",FQ429-INDEX(tab_MinKomp[Język angielski / Englisch],MATCH($B429,tab_MinKomp[[Stanowisko / Position ]:[Stanowisko / Position ]],0)))</f>
        <v>n/a</v>
      </c>
      <c r="FR430" s="196" t="str">
        <f>IF(INDEX(tab_MinKomp[Język niemiecki / Deutsch],MATCH($B429,tab_MinKomp[[Stanowisko / Position ]:[Stanowisko / Position ]],0))="n/a","n/a",FR429-INDEX(tab_MinKomp[Język niemiecki / Deutsch],MATCH($B429,tab_MinKomp[[Stanowisko / Position ]:[Stanowisko / Position ]],0)))</f>
        <v>n/a</v>
      </c>
      <c r="FS430" s="194">
        <f>IF(INDEX(tab_MinKomp[Zarządzanie dokumentacją procesową / Process dokumentation management],MATCH($B429,tab_MinKomp[[Stanowisko / Position ]:[Stanowisko / Position ]],0))="n/a","n/a",FS429-INDEX(tab_MinKomp[Zarządzanie dokumentacją procesową / Process dokumentation management],MATCH($B429,tab_MinKomp[[Stanowisko / Position ]:[Stanowisko / Position ]],0)))</f>
        <v>0</v>
      </c>
      <c r="FT430" s="194">
        <f>IF(INDEX(tab_MinKomp[Znajomość procesów z obszaru / Kenntiss der prozesse in dem Bereich],MATCH($B429,tab_MinKomp[[Stanowisko / Position ]:[Stanowisko / Position ]],0))="n/a","n/a",FT429-INDEX(tab_MinKomp[Znajomość procesów z obszaru / Kenntiss der prozesse in dem Bereich],MATCH($B429,tab_MinKomp[[Stanowisko / Position ]:[Stanowisko / Position ]],0)))</f>
        <v>0</v>
      </c>
      <c r="FU430" s="194">
        <f>IF(INDEX(tab_MinKomp[optymalizacja procesów / Prozessoptymalisierung],MATCH($B429,tab_MinKomp[[Stanowisko / Position ]:[Stanowisko / Position ]],0))="n/a","n/a",FU429-INDEX(tab_MinKomp[optymalizacja procesów / Prozessoptymalisierung],MATCH($B429,tab_MinKomp[[Stanowisko / Position ]:[Stanowisko / Position ]],0)))</f>
        <v>0</v>
      </c>
      <c r="FV430" s="194">
        <f>IF(INDEX(tab_MinKomp[Umiejętności szkoleniowe / Trainingsfähigkeiten],MATCH($B429,tab_MinKomp[[Stanowisko / Position ]:[Stanowisko / Position ]],0))="n/a","n/a",FV429-INDEX(tab_MinKomp[Umiejętności szkoleniowe / Trainingsfähigkeiten],MATCH($B429,tab_MinKomp[[Stanowisko / Position ]:[Stanowisko / Position ]],0)))</f>
        <v>0</v>
      </c>
      <c r="FW430" s="194">
        <f>IF(INDEX(tab_MinKomp[Analityczne myślenie, podejście / Analitysches Denken, Einstellung],MATCH($B429,tab_MinKomp[[Stanowisko / Position ]:[Stanowisko / Position ]],0))="n/a","n/a",FW429-INDEX(tab_MinKomp[Analityczne myślenie, podejście / Analitysches Denken, Einstellung],MATCH($B429,tab_MinKomp[[Stanowisko / Position ]:[Stanowisko / Position ]],0)))</f>
        <v>0</v>
      </c>
      <c r="FX430" s="194">
        <f>IF(INDEX(tab_MinKomp[Dokładność, precyzja w dzialaniu / Genauigkeit, Präzision in die Arbeit],MATCH($B429,tab_MinKomp[[Stanowisko / Position ]:[Stanowisko / Position ]],0))="n/a","n/a",FX429-INDEX(tab_MinKomp[Dokładność, precyzja w dzialaniu / Genauigkeit, Präzision in die Arbeit],MATCH($B429,tab_MinKomp[[Stanowisko / Position ]:[Stanowisko / Position ]],0)))</f>
        <v>-1</v>
      </c>
      <c r="FY430" s="194">
        <f>IF(INDEX(tab_MinKomp[Dyspozycyjność / Verfügbarkeit],MATCH($B429,tab_MinKomp[[Stanowisko / Position ]:[Stanowisko / Position ]],0))="n/a","n/a",FY429-INDEX(tab_MinKomp[Dyspozycyjność / Verfügbarkeit],MATCH($B429,tab_MinKomp[[Stanowisko / Position ]:[Stanowisko / Position ]],0)))</f>
        <v>-1</v>
      </c>
      <c r="FZ430" s="194">
        <f>IF(INDEX(tab_MinKomp[Zaangażowanie / 
Engagement],MATCH($B429,tab_MinKomp[[Stanowisko / Position ]:[Stanowisko / Position ]],0))="n/a","n/a",FZ429-INDEX(tab_MinKomp[Zaangażowanie / 
Engagement],MATCH($B429,tab_MinKomp[[Stanowisko / Position ]:[Stanowisko / Position ]],0)))</f>
        <v>-1</v>
      </c>
      <c r="GA430" s="194" t="str">
        <f>IF(INDEX(tab_MinKomp[Konserwacja form guma],MATCH($B429,tab_MinKomp[[Stanowisko / Position ]:[Stanowisko / Position ]],0))="n/a","n/a",GA429-INDEX(tab_MinKomp[Konserwacja form guma],MATCH($B429,tab_MinKomp[[Stanowisko / Position ]:[Stanowisko / Position ]],0)))</f>
        <v>n/a</v>
      </c>
      <c r="GB430" s="194" t="str">
        <f>IF(INDEX(tab_MinKomp[Konserwacja form plastiki],MATCH($B429,tab_MinKomp[[Stanowisko / Position ]:[Stanowisko / Position ]],0))="n/a","n/a",GB429-INDEX(tab_MinKomp[Konserwacja form plastiki],MATCH($B429,tab_MinKomp[[Stanowisko / Position ]:[Stanowisko / Position ]],0)))</f>
        <v>n/a</v>
      </c>
      <c r="GC430" s="194">
        <f>IF(INDEX(tab_MinKomp[Elastyczność w działaniu],MATCH($B429,tab_MinKomp[[Stanowisko / Position ]:[Stanowisko / Position ]],0))="n/a","n/a",GC429-INDEX(tab_MinKomp[Elastyczność w działaniu],MATCH($B429,tab_MinKomp[[Stanowisko / Position ]:[Stanowisko / Position ]],0)))</f>
        <v>0</v>
      </c>
      <c r="GD430" s="194">
        <f>IF(INDEX(tab_MinKomp[Komunikatywność],MATCH($B429,tab_MinKomp[[Stanowisko / Position ]:[Stanowisko / Position ]],0))="n/a","n/a",GD429-INDEX(tab_MinKomp[Komunikatywność],MATCH($B429,tab_MinKomp[[Stanowisko / Position ]:[Stanowisko / Position ]],0)))</f>
        <v>0</v>
      </c>
      <c r="GE430" s="193" t="str">
        <f>IF(INDEX(tab_MinKomp[Motywowanie i budowanie zaangażowania zespołu],MATCH($B429,tab_MinKomp[[Stanowisko / Position ]:[Stanowisko / Position ]],0))="n/a","n/a",GE429-INDEX(tab_MinKomp[Motywowanie i budowanie zaangażowania zespołu],MATCH($B429,tab_MinKomp[[Stanowisko / Position ]:[Stanowisko / Position ]],0)))</f>
        <v>n/a</v>
      </c>
      <c r="GF430" s="186" t="s">
        <v>248</v>
      </c>
      <c r="GG430" s="186" t="s">
        <v>248</v>
      </c>
      <c r="GH430" s="186" t="s">
        <v>248</v>
      </c>
      <c r="GI430" s="186" t="s">
        <v>248</v>
      </c>
      <c r="GJ430" s="186" t="s">
        <v>248</v>
      </c>
      <c r="GK430" s="186" t="s">
        <v>248</v>
      </c>
      <c r="GL430" s="186" t="s">
        <v>248</v>
      </c>
      <c r="GM430" s="186" t="s">
        <v>248</v>
      </c>
      <c r="GN430" s="186" t="s">
        <v>248</v>
      </c>
      <c r="GO430" s="186" t="s">
        <v>248</v>
      </c>
      <c r="GP430" s="186" t="s">
        <v>248</v>
      </c>
      <c r="GQ430" s="186" t="s">
        <v>248</v>
      </c>
      <c r="GR430" s="186" t="s">
        <v>248</v>
      </c>
      <c r="GS430" s="186" t="s">
        <v>248</v>
      </c>
      <c r="GT430" s="186" t="s">
        <v>248</v>
      </c>
      <c r="GU430" s="186" t="s">
        <v>248</v>
      </c>
      <c r="GV430" s="186" t="s">
        <v>248</v>
      </c>
      <c r="GW430" s="186" t="s">
        <v>248</v>
      </c>
      <c r="GX430" s="186" t="s">
        <v>248</v>
      </c>
      <c r="GY430" s="186" t="s">
        <v>248</v>
      </c>
      <c r="GZ430" s="261" t="s">
        <v>248</v>
      </c>
      <c r="HA430" s="261" t="s">
        <v>248</v>
      </c>
      <c r="HB430" s="191">
        <f>SUM(G430:GE430)/(HB429-(SUM(G430:GE430)))</f>
        <v>7.8431372549019607E-2</v>
      </c>
    </row>
    <row r="431" spans="1:210" ht="24.9" customHeight="1" x14ac:dyDescent="0.3">
      <c r="A431" s="105" t="s">
        <v>319</v>
      </c>
      <c r="B431" s="105" t="s">
        <v>315</v>
      </c>
      <c r="C431" s="105" t="s">
        <v>401</v>
      </c>
      <c r="D431" s="105">
        <v>598</v>
      </c>
      <c r="E431" s="394" t="s">
        <v>604</v>
      </c>
      <c r="F431" s="185" t="s">
        <v>374</v>
      </c>
      <c r="G431" s="186">
        <v>2</v>
      </c>
      <c r="H431" s="186">
        <v>1</v>
      </c>
      <c r="I431" s="186">
        <v>2</v>
      </c>
      <c r="J431" s="186">
        <v>1</v>
      </c>
      <c r="K431" s="186">
        <v>1</v>
      </c>
      <c r="L431" s="186" t="s">
        <v>248</v>
      </c>
      <c r="M431" s="186" t="s">
        <v>248</v>
      </c>
      <c r="N431" s="186" t="s">
        <v>248</v>
      </c>
      <c r="O431" s="186">
        <v>1</v>
      </c>
      <c r="P431" s="186">
        <v>1</v>
      </c>
      <c r="Q431" s="186" t="s">
        <v>248</v>
      </c>
      <c r="R431" s="186" t="s">
        <v>248</v>
      </c>
      <c r="S431" s="186" t="s">
        <v>248</v>
      </c>
      <c r="T431" s="186" t="s">
        <v>248</v>
      </c>
      <c r="U431" s="186" t="s">
        <v>248</v>
      </c>
      <c r="V431" s="186" t="s">
        <v>248</v>
      </c>
      <c r="W431" s="186" t="s">
        <v>248</v>
      </c>
      <c r="X431" s="186" t="s">
        <v>248</v>
      </c>
      <c r="Y431" s="186" t="s">
        <v>248</v>
      </c>
      <c r="Z431" s="186" t="s">
        <v>248</v>
      </c>
      <c r="AA431" s="186" t="s">
        <v>248</v>
      </c>
      <c r="AB431" s="186" t="s">
        <v>248</v>
      </c>
      <c r="AC431" s="186" t="s">
        <v>248</v>
      </c>
      <c r="AD431" s="186" t="s">
        <v>248</v>
      </c>
      <c r="AE431" s="186" t="s">
        <v>248</v>
      </c>
      <c r="AF431" s="186" t="s">
        <v>248</v>
      </c>
      <c r="AG431" s="186" t="s">
        <v>248</v>
      </c>
      <c r="AH431" s="186" t="s">
        <v>248</v>
      </c>
      <c r="AI431" s="186" t="s">
        <v>248</v>
      </c>
      <c r="AJ431" s="186" t="s">
        <v>248</v>
      </c>
      <c r="AK431" s="186" t="s">
        <v>248</v>
      </c>
      <c r="AL431" s="186">
        <v>1</v>
      </c>
      <c r="AM431" s="186" t="s">
        <v>248</v>
      </c>
      <c r="AN431" s="186" t="s">
        <v>248</v>
      </c>
      <c r="AO431" s="186">
        <v>1</v>
      </c>
      <c r="AP431" s="186" t="s">
        <v>248</v>
      </c>
      <c r="AQ431" s="186">
        <v>1</v>
      </c>
      <c r="AR431" s="186" t="s">
        <v>248</v>
      </c>
      <c r="AS431" s="186" t="s">
        <v>248</v>
      </c>
      <c r="AT431" s="186" t="s">
        <v>248</v>
      </c>
      <c r="AU431" s="186" t="s">
        <v>248</v>
      </c>
      <c r="AV431" s="186">
        <v>2</v>
      </c>
      <c r="AW431" s="186">
        <v>1</v>
      </c>
      <c r="AX431" s="186" t="s">
        <v>248</v>
      </c>
      <c r="AY431" s="186" t="s">
        <v>248</v>
      </c>
      <c r="AZ431" s="186" t="s">
        <v>248</v>
      </c>
      <c r="BA431" s="186" t="s">
        <v>248</v>
      </c>
      <c r="BB431" s="186" t="s">
        <v>248</v>
      </c>
      <c r="BC431" s="186" t="s">
        <v>248</v>
      </c>
      <c r="BD431" s="186" t="s">
        <v>248</v>
      </c>
      <c r="BE431" s="186" t="s">
        <v>248</v>
      </c>
      <c r="BF431" s="186" t="s">
        <v>248</v>
      </c>
      <c r="BG431" s="186" t="s">
        <v>248</v>
      </c>
      <c r="BH431" s="186" t="s">
        <v>248</v>
      </c>
      <c r="BI431" s="186" t="s">
        <v>248</v>
      </c>
      <c r="BJ431" s="186" t="s">
        <v>248</v>
      </c>
      <c r="BK431" s="186" t="s">
        <v>248</v>
      </c>
      <c r="BL431" s="186" t="s">
        <v>248</v>
      </c>
      <c r="BM431" s="186" t="s">
        <v>248</v>
      </c>
      <c r="BN431" s="186" t="s">
        <v>248</v>
      </c>
      <c r="BO431" s="186" t="s">
        <v>248</v>
      </c>
      <c r="BP431" s="186">
        <v>2</v>
      </c>
      <c r="BQ431" s="186" t="s">
        <v>248</v>
      </c>
      <c r="BR431" s="186">
        <v>1</v>
      </c>
      <c r="BS431" s="186" t="s">
        <v>248</v>
      </c>
      <c r="BT431" s="186" t="s">
        <v>248</v>
      </c>
      <c r="BU431" s="186" t="s">
        <v>248</v>
      </c>
      <c r="BV431" s="186" t="s">
        <v>248</v>
      </c>
      <c r="BW431" s="186" t="s">
        <v>248</v>
      </c>
      <c r="BX431" s="186" t="s">
        <v>248</v>
      </c>
      <c r="BY431" s="186" t="s">
        <v>248</v>
      </c>
      <c r="BZ431" s="186" t="s">
        <v>248</v>
      </c>
      <c r="CA431" s="186">
        <v>1</v>
      </c>
      <c r="CB431" s="186" t="s">
        <v>248</v>
      </c>
      <c r="CC431" s="186">
        <v>2</v>
      </c>
      <c r="CD431" s="186">
        <v>2</v>
      </c>
      <c r="CE431" s="186" t="s">
        <v>248</v>
      </c>
      <c r="CF431" s="186" t="s">
        <v>248</v>
      </c>
      <c r="CG431" s="186">
        <v>1</v>
      </c>
      <c r="CH431" s="186" t="s">
        <v>248</v>
      </c>
      <c r="CI431" s="186" t="s">
        <v>248</v>
      </c>
      <c r="CJ431" s="186" t="s">
        <v>248</v>
      </c>
      <c r="CK431" s="186" t="s">
        <v>248</v>
      </c>
      <c r="CL431" s="186" t="s">
        <v>248</v>
      </c>
      <c r="CM431" s="186" t="s">
        <v>248</v>
      </c>
      <c r="CN431" s="186" t="s">
        <v>248</v>
      </c>
      <c r="CO431" s="186" t="s">
        <v>248</v>
      </c>
      <c r="CP431" s="186" t="s">
        <v>248</v>
      </c>
      <c r="CQ431" s="186" t="s">
        <v>248</v>
      </c>
      <c r="CR431" s="186" t="s">
        <v>248</v>
      </c>
      <c r="CS431" s="186" t="s">
        <v>248</v>
      </c>
      <c r="CT431" s="186" t="s">
        <v>248</v>
      </c>
      <c r="CU431" s="186" t="s">
        <v>248</v>
      </c>
      <c r="CV431" s="186" t="s">
        <v>248</v>
      </c>
      <c r="CW431" s="186">
        <v>2</v>
      </c>
      <c r="CX431" s="186" t="s">
        <v>248</v>
      </c>
      <c r="CY431" s="186" t="s">
        <v>248</v>
      </c>
      <c r="CZ431" s="186" t="s">
        <v>248</v>
      </c>
      <c r="DA431" s="186" t="s">
        <v>248</v>
      </c>
      <c r="DB431" s="186" t="s">
        <v>248</v>
      </c>
      <c r="DC431" s="186" t="s">
        <v>248</v>
      </c>
      <c r="DD431" s="186" t="s">
        <v>248</v>
      </c>
      <c r="DE431" s="186" t="s">
        <v>248</v>
      </c>
      <c r="DF431" s="186">
        <v>1</v>
      </c>
      <c r="DG431" s="186" t="s">
        <v>248</v>
      </c>
      <c r="DH431" s="186" t="s">
        <v>248</v>
      </c>
      <c r="DI431" s="186" t="s">
        <v>248</v>
      </c>
      <c r="DJ431" s="186" t="s">
        <v>248</v>
      </c>
      <c r="DK431" s="186" t="s">
        <v>248</v>
      </c>
      <c r="DL431" s="186" t="s">
        <v>248</v>
      </c>
      <c r="DM431" s="186" t="s">
        <v>248</v>
      </c>
      <c r="DN431" s="186" t="s">
        <v>248</v>
      </c>
      <c r="DO431" s="186" t="s">
        <v>248</v>
      </c>
      <c r="DP431" s="186" t="s">
        <v>248</v>
      </c>
      <c r="DQ431" s="186" t="s">
        <v>248</v>
      </c>
      <c r="DR431" s="186" t="s">
        <v>248</v>
      </c>
      <c r="DS431" s="186" t="s">
        <v>248</v>
      </c>
      <c r="DT431" s="186" t="s">
        <v>248</v>
      </c>
      <c r="DU431" s="186" t="s">
        <v>248</v>
      </c>
      <c r="DV431" s="186" t="s">
        <v>248</v>
      </c>
      <c r="DW431" s="186" t="s">
        <v>248</v>
      </c>
      <c r="DX431" s="186" t="s">
        <v>248</v>
      </c>
      <c r="DY431" s="186" t="s">
        <v>248</v>
      </c>
      <c r="DZ431" s="186" t="s">
        <v>248</v>
      </c>
      <c r="EA431" s="186" t="s">
        <v>248</v>
      </c>
      <c r="EB431" s="186" t="s">
        <v>248</v>
      </c>
      <c r="EC431" s="186" t="s">
        <v>248</v>
      </c>
      <c r="ED431" s="186" t="s">
        <v>248</v>
      </c>
      <c r="EE431" s="186" t="s">
        <v>248</v>
      </c>
      <c r="EF431" s="186" t="s">
        <v>248</v>
      </c>
      <c r="EG431" s="186" t="s">
        <v>248</v>
      </c>
      <c r="EH431" s="186" t="s">
        <v>248</v>
      </c>
      <c r="EI431" s="186" t="s">
        <v>248</v>
      </c>
      <c r="EJ431" s="186" t="s">
        <v>248</v>
      </c>
      <c r="EK431" s="186" t="s">
        <v>248</v>
      </c>
      <c r="EL431" s="184" t="s">
        <v>248</v>
      </c>
      <c r="EM431" s="184" t="s">
        <v>248</v>
      </c>
      <c r="EN431" s="184" t="s">
        <v>248</v>
      </c>
      <c r="EO431" s="186" t="s">
        <v>248</v>
      </c>
      <c r="EP431" s="186" t="s">
        <v>248</v>
      </c>
      <c r="EQ431" s="186" t="s">
        <v>248</v>
      </c>
      <c r="ER431" s="186" t="s">
        <v>248</v>
      </c>
      <c r="ES431" s="186" t="s">
        <v>248</v>
      </c>
      <c r="ET431" s="186" t="s">
        <v>248</v>
      </c>
      <c r="EU431" s="186" t="s">
        <v>248</v>
      </c>
      <c r="EV431" s="186" t="s">
        <v>248</v>
      </c>
      <c r="EW431" s="186" t="s">
        <v>248</v>
      </c>
      <c r="EX431" s="186" t="s">
        <v>248</v>
      </c>
      <c r="EY431" s="186" t="s">
        <v>248</v>
      </c>
      <c r="EZ431" s="186" t="s">
        <v>248</v>
      </c>
      <c r="FA431" s="186" t="s">
        <v>248</v>
      </c>
      <c r="FB431" s="186" t="s">
        <v>248</v>
      </c>
      <c r="FC431" s="186" t="s">
        <v>248</v>
      </c>
      <c r="FD431" s="186" t="s">
        <v>248</v>
      </c>
      <c r="FE431" s="186" t="s">
        <v>248</v>
      </c>
      <c r="FF431" s="186" t="s">
        <v>248</v>
      </c>
      <c r="FG431" s="186" t="s">
        <v>248</v>
      </c>
      <c r="FH431" s="186" t="s">
        <v>248</v>
      </c>
      <c r="FI431" s="186" t="s">
        <v>248</v>
      </c>
      <c r="FJ431" s="186" t="s">
        <v>248</v>
      </c>
      <c r="FK431" s="186" t="s">
        <v>248</v>
      </c>
      <c r="FL431" s="186" t="s">
        <v>248</v>
      </c>
      <c r="FM431" s="186" t="s">
        <v>248</v>
      </c>
      <c r="FN431" s="186" t="s">
        <v>248</v>
      </c>
      <c r="FO431" s="186" t="s">
        <v>248</v>
      </c>
      <c r="FP431" s="186" t="s">
        <v>248</v>
      </c>
      <c r="FQ431" s="187" t="s">
        <v>248</v>
      </c>
      <c r="FR431" s="187" t="s">
        <v>248</v>
      </c>
      <c r="FS431" s="186">
        <v>2</v>
      </c>
      <c r="FT431" s="186">
        <v>2</v>
      </c>
      <c r="FU431" s="186">
        <v>1</v>
      </c>
      <c r="FV431" s="186">
        <v>1</v>
      </c>
      <c r="FW431" s="186">
        <v>1</v>
      </c>
      <c r="FX431" s="186">
        <v>2</v>
      </c>
      <c r="FY431" s="186">
        <v>2</v>
      </c>
      <c r="FZ431" s="186">
        <v>2</v>
      </c>
      <c r="GA431" s="186" t="s">
        <v>248</v>
      </c>
      <c r="GB431" s="186" t="s">
        <v>248</v>
      </c>
      <c r="GC431" s="186">
        <v>2</v>
      </c>
      <c r="GD431" s="186">
        <v>1</v>
      </c>
      <c r="GE431" s="186" t="s">
        <v>248</v>
      </c>
      <c r="GF431" s="186" t="s">
        <v>248</v>
      </c>
      <c r="GG431" s="186" t="s">
        <v>248</v>
      </c>
      <c r="GH431" s="186" t="s">
        <v>248</v>
      </c>
      <c r="GI431" s="186" t="s">
        <v>248</v>
      </c>
      <c r="GJ431" s="186" t="s">
        <v>248</v>
      </c>
      <c r="GK431" s="186" t="s">
        <v>248</v>
      </c>
      <c r="GL431" s="186" t="s">
        <v>248</v>
      </c>
      <c r="GM431" s="186" t="s">
        <v>248</v>
      </c>
      <c r="GN431" s="186" t="s">
        <v>248</v>
      </c>
      <c r="GO431" s="186" t="s">
        <v>248</v>
      </c>
      <c r="GP431" s="186" t="s">
        <v>248</v>
      </c>
      <c r="GQ431" s="186" t="s">
        <v>248</v>
      </c>
      <c r="GR431" s="186" t="s">
        <v>248</v>
      </c>
      <c r="GS431" s="186" t="s">
        <v>248</v>
      </c>
      <c r="GT431" s="186" t="s">
        <v>248</v>
      </c>
      <c r="GU431" s="186" t="s">
        <v>248</v>
      </c>
      <c r="GV431" s="186" t="s">
        <v>248</v>
      </c>
      <c r="GW431" s="186" t="s">
        <v>248</v>
      </c>
      <c r="GX431" s="186" t="s">
        <v>248</v>
      </c>
      <c r="GY431" s="186" t="s">
        <v>248</v>
      </c>
      <c r="GZ431" s="261" t="s">
        <v>248</v>
      </c>
      <c r="HA431" s="261" t="s">
        <v>248</v>
      </c>
      <c r="HB431" s="188">
        <f t="shared" ref="HB431" si="415">SUM(G431:GE431)</f>
        <v>43</v>
      </c>
    </row>
    <row r="432" spans="1:210" ht="24.9" customHeight="1" thickBot="1" x14ac:dyDescent="0.35">
      <c r="A432" s="108" t="str">
        <f t="shared" ref="A432" si="416">A431</f>
        <v>Prod.-Q-3</v>
      </c>
      <c r="B432" s="108" t="str">
        <f t="shared" ref="B432" si="417">B431</f>
        <v>Pracownik Produkcji</v>
      </c>
      <c r="C432" s="108" t="str">
        <f t="shared" ref="C432" si="418">C431</f>
        <v>BH</v>
      </c>
      <c r="D432" s="108">
        <f t="shared" ref="D432" si="419">D431</f>
        <v>598</v>
      </c>
      <c r="E432" s="395"/>
      <c r="F432" s="189" t="s">
        <v>375</v>
      </c>
      <c r="G432" s="192">
        <f>IF(INDEX(tab_MinKomp[Przepisy BHP / BHP Vorschriften],MATCH($B431,tab_MinKomp[[Stanowisko / Position ]:[Stanowisko / Position ]],0))="n/a","n/a",G431-INDEX(tab_MinKomp[Przepisy BHP / BHP Vorschriften],MATCH($B431,tab_MinKomp[[Stanowisko / Position ]:[Stanowisko / Position ]],0)))</f>
        <v>0</v>
      </c>
      <c r="H432" s="193">
        <f>IF(INDEX(tab_MinKomp[Przepisy PPOŻ / Brandschutzbestimmungen],MATCH($B431,tab_MinKomp[[Stanowisko / Position ]:[Stanowisko / Position ]],0))="n/a","n/a",H431-INDEX(tab_MinKomp[Przepisy PPOŻ / Brandschutzbestimmungen],MATCH($B431,tab_MinKomp[[Stanowisko / Position ]:[Stanowisko / Position ]],0)))</f>
        <v>0</v>
      </c>
      <c r="I432" s="193">
        <f>IF(INDEX(tab_MinKomp[Ryzyko zawodowe na stanowiskach pracyv/ Berufliche Risiken an Arbeitsstellen],MATCH($B431,tab_MinKomp[[Stanowisko / Position ]:[Stanowisko / Position ]],0))="n/a","n/a",I431-INDEX(tab_MinKomp[Ryzyko zawodowe na stanowiskach pracyv/ Berufliche Risiken an Arbeitsstellen],MATCH($B431,tab_MinKomp[[Stanowisko / Position ]:[Stanowisko / Position ]],0)))</f>
        <v>0</v>
      </c>
      <c r="J432" s="193">
        <f>IF(INDEX(tab_MinKomp[Gospodarka substancjami niebezpiecznymi / Gefahrstoffmanagement],MATCH($B431,tab_MinKomp[[Stanowisko / Position ]:[Stanowisko / Position ]],0))="n/a","n/a",J431-INDEX(tab_MinKomp[Gospodarka substancjami niebezpiecznymi / Gefahrstoffmanagement],MATCH($B431,tab_MinKomp[[Stanowisko / Position ]:[Stanowisko / Position ]],0)))</f>
        <v>0</v>
      </c>
      <c r="K432" s="193">
        <f>IF(INDEX(tab_MinKomp[Gospodarka odpadami / Abfallwirtschaft],MATCH($B431,tab_MinKomp[[Stanowisko / Position ]:[Stanowisko / Position ]],0))="n/a","n/a",K431-INDEX(tab_MinKomp[Gospodarka odpadami / Abfallwirtschaft],MATCH($B431,tab_MinKomp[[Stanowisko / Position ]:[Stanowisko / Position ]],0)))</f>
        <v>0</v>
      </c>
      <c r="L432" s="194" t="str">
        <f>IF(INDEX(tab_MinKomp[Przepisy kodeksu pracy / Bestimmungen des Arbeitsgesetzes],MATCH($B431,tab_MinKomp[[Stanowisko / Position ]:[Stanowisko / Position ]],0))="n/a","n/a",L431-INDEX(tab_MinKomp[Przepisy kodeksu pracy / Bestimmungen des Arbeitsgesetzes],MATCH($B431,tab_MinKomp[[Stanowisko / Position ]:[Stanowisko / Position ]],0)))</f>
        <v>n/a</v>
      </c>
      <c r="M432" s="195" t="str">
        <f>IF(INDEX(tab_MinKomp[Przepisy o ub.społ. ZUS  / Sozialversicherungsvorschriften],MATCH($B431,tab_MinKomp[[Stanowisko / Position ]:[Stanowisko / Position ]],0))="n/a","n/a",M431-INDEX(tab_MinKomp[Przepisy o ub.społ. ZUS  / Sozialversicherungsvorschriften],MATCH($B431,tab_MinKomp[[Stanowisko / Position ]:[Stanowisko / Position ]],0)))</f>
        <v>n/a</v>
      </c>
      <c r="N432" s="194" t="str">
        <f>IF(INDEX(tab_MinKomp[PRZEPISY O PDOF /persönlich Einkommensteuergesetz ],MATCH($B431,tab_MinKomp[[Stanowisko / Position ]:[Stanowisko / Position ]],0))="n/a","n/a",N431-INDEX(tab_MinKomp[PRZEPISY O PDOF /persönlich Einkommensteuergesetz ],MATCH($B431,tab_MinKomp[[Stanowisko / Position ]:[Stanowisko / Position ]],0)))</f>
        <v>n/a</v>
      </c>
      <c r="O432" s="194">
        <f>IF(INDEX(tab_MinKomp[Regulamin pracy / Arbeitsordnung],MATCH($B431,tab_MinKomp[[Stanowisko / Position ]:[Stanowisko / Position ]],0))="n/a","n/a",O431-INDEX(tab_MinKomp[Regulamin pracy / Arbeitsordnung],MATCH($B431,tab_MinKomp[[Stanowisko / Position ]:[Stanowisko / Position ]],0)))</f>
        <v>0</v>
      </c>
      <c r="P432" s="194">
        <f>IF(INDEX(tab_MinKomp[Regulamin wynagradzania / Vergütungsordnung],MATCH($B431,tab_MinKomp[[Stanowisko / Position ]:[Stanowisko / Position ]],0))="n/a","n/a",P431-INDEX(tab_MinKomp[Regulamin wynagradzania / Vergütungsordnung],MATCH($B431,tab_MinKomp[[Stanowisko / Position ]:[Stanowisko / Position ]],0)))</f>
        <v>0</v>
      </c>
      <c r="Q432" s="194" t="str">
        <f>IF(INDEX(tab_MinKomp[System R2PŁATNIK PRO: Płace / Lohnabrechnung],MATCH($B431,tab_MinKomp[[Stanowisko / Position ]:[Stanowisko / Position ]],0))="n/a","n/a",Q431-INDEX(tab_MinKomp[System R2PŁATNIK PRO: Płace / Lohnabrechnung],MATCH($B431,tab_MinKomp[[Stanowisko / Position ]:[Stanowisko / Position ]],0)))</f>
        <v>n/a</v>
      </c>
      <c r="R432" s="194" t="str">
        <f>IF(INDEX(tab_MinKomp[SystemR2PŁATNIK PRO: KADRY / Personaldaten],MATCH($B431,tab_MinKomp[[Stanowisko / Position ]:[Stanowisko / Position ]],0))="n/a","n/a",R431-INDEX(tab_MinKomp[SystemR2PŁATNIK PRO: KADRY / Personaldaten],MATCH($B431,tab_MinKomp[[Stanowisko / Position ]:[Stanowisko / Position ]],0)))</f>
        <v>n/a</v>
      </c>
      <c r="S432" s="194" t="str">
        <f>IF(INDEX(tab_MinKomp[SYSTEM R2PŁATNIK PRO: zarządzanie pracownikami / Arbeitsverwaltung],MATCH($B431,tab_MinKomp[[Stanowisko / Position ]:[Stanowisko / Position ]],0))="n/a","n/a",S431-INDEX(tab_MinKomp[SYSTEM R2PŁATNIK PRO: zarządzanie pracownikami / Arbeitsverwaltung],MATCH($B431,tab_MinKomp[[Stanowisko / Position ]:[Stanowisko / Position ]],0)))</f>
        <v>n/a</v>
      </c>
      <c r="T432" s="194" t="str">
        <f>IF(INDEX(tab_MinKomp[Doradztwo, wsparcie personalne / Personalberatung und Unterstützung],MATCH($B431,tab_MinKomp[[Stanowisko / Position ]:[Stanowisko / Position ]],0))="n/a","n/a",T431-INDEX(tab_MinKomp[Doradztwo, wsparcie personalne / Personalberatung und Unterstützung],MATCH($B431,tab_MinKomp[[Stanowisko / Position ]:[Stanowisko / Position ]],0)))</f>
        <v>n/a</v>
      </c>
      <c r="U432" s="194" t="str">
        <f>IF(INDEX(tab_MinKomp[Przepisy o podatku VAT / MwSt.- Gesetz],MATCH($B431,tab_MinKomp[[Stanowisko / Position ]:[Stanowisko / Position ]],0))="n/a","n/a",U431-INDEX(tab_MinKomp[Przepisy o podatku VAT / MwSt.- Gesetz],MATCH($B431,tab_MinKomp[[Stanowisko / Position ]:[Stanowisko / Position ]],0)))</f>
        <v>n/a</v>
      </c>
      <c r="V432" s="194" t="str">
        <f>IF(INDEX(tab_MinKomp[PrzepisyPDOP / geschäftlich Einkommensteuergesetz],MATCH($B431,tab_MinKomp[[Stanowisko / Position ]:[Stanowisko / Position ]],0))="n/a","n/a",V431-INDEX(tab_MinKomp[PrzepisyPDOP / geschäftlich Einkommensteuergesetz],MATCH($B431,tab_MinKomp[[Stanowisko / Position ]:[Stanowisko / Position ]],0)))</f>
        <v>n/a</v>
      </c>
      <c r="W432" s="194" t="str">
        <f>IF(INDEX(tab_MinKomp[System BAAN / FINANSE (FIBU)],MATCH($B431,tab_MinKomp[[Stanowisko / Position ]:[Stanowisko / Position ]],0))="n/a","n/a",W431-INDEX(tab_MinKomp[System BAAN / FINANSE (FIBU)],MATCH($B431,tab_MinKomp[[Stanowisko / Position ]:[Stanowisko / Position ]],0)))</f>
        <v>n/a</v>
      </c>
      <c r="X432" s="194" t="str">
        <f>IF(INDEX(tab_MinKomp[Systemy pomocnicze / Hilfssysteme(STOCKPROGRAM, KALK2000 etc.)],MATCH($B431,tab_MinKomp[[Stanowisko / Position ]:[Stanowisko / Position ]],0))="n/a","n/a",X431-INDEX(tab_MinKomp[Systemy pomocnicze / Hilfssysteme(STOCKPROGRAM, KALK2000 etc.)],MATCH($B431,tab_MinKomp[[Stanowisko / Position ]:[Stanowisko / Position ]],0)))</f>
        <v>n/a</v>
      </c>
      <c r="Y432" s="194" t="str">
        <f>IF(INDEX(tab_MinKomp[Polityka rachunkowości / Buchführungspolitik],MATCH($B431,tab_MinKomp[[Stanowisko / Position ]:[Stanowisko / Position ]],0))="n/a","n/a",Y431-INDEX(tab_MinKomp[Polityka rachunkowości / Buchführungspolitik],MATCH($B431,tab_MinKomp[[Stanowisko / Position ]:[Stanowisko / Position ]],0)))</f>
        <v>n/a</v>
      </c>
      <c r="Z432" s="194" t="str">
        <f>IF(INDEX(tab_MinKomp[Ustawa o rachunkowości / Rechnungslegungsgesetz],MATCH($B431,tab_MinKomp[[Stanowisko / Position ]:[Stanowisko / Position ]],0))="n/a","n/a",Z431-INDEX(tab_MinKomp[Ustawa o rachunkowości / Rechnungslegungsgesetz],MATCH($B431,tab_MinKomp[[Stanowisko / Position ]:[Stanowisko / Position ]],0)))</f>
        <v>n/a</v>
      </c>
      <c r="AA432" s="194" t="str">
        <f>IF(INDEX(tab_MinKomp[WORKFLOW - TS-100],MATCH($B431,tab_MinKomp[[Stanowisko / Position ]:[Stanowisko / Position ]],0))="n/a","n/a",AA431-INDEX(tab_MinKomp[WORKFLOW - TS-100],MATCH($B431,tab_MinKomp[[Stanowisko / Position ]:[Stanowisko / Position ]],0)))</f>
        <v>n/a</v>
      </c>
      <c r="AB432" s="194" t="str">
        <f>IF(INDEX(tab_MinKomp[WORKFLOW - SFMS],MATCH($B431,tab_MinKomp[[Stanowisko / Position ]:[Stanowisko / Position ]],0))="n/a","n/a",AB431-INDEX(tab_MinKomp[WORKFLOW - SFMS],MATCH($B431,tab_MinKomp[[Stanowisko / Position ]:[Stanowisko / Position ]],0)))</f>
        <v>n/a</v>
      </c>
      <c r="AC432" s="194" t="str">
        <f>IF(INDEX(tab_MinKomp[System ISO 9001:2015],MATCH($B431,tab_MinKomp[[Stanowisko / Position ]:[Stanowisko / Position ]],0))="n/a","n/a",AC431-INDEX(tab_MinKomp[System ISO 9001:2015],MATCH($B431,tab_MinKomp[[Stanowisko / Position ]:[Stanowisko / Position ]],0)))</f>
        <v>n/a</v>
      </c>
      <c r="AD432" s="194" t="str">
        <f>IF(INDEX(tab_MinKomp[System ISO 9001:2015],MATCH($B431,tab_MinKomp[[Stanowisko / Position ]:[Stanowisko / Position ]],0))="n/a","n/a",AD431-INDEX(tab_MinKomp[System ISO 9001:2015],MATCH($B431,tab_MinKomp[[Stanowisko / Position ]:[Stanowisko / Position ]],0)))</f>
        <v>n/a</v>
      </c>
      <c r="AE432" s="194" t="str">
        <f>IF(INDEX(tab_MinKomp[System ISO 9001:2015],MATCH($B431,tab_MinKomp[[Stanowisko / Position ]:[Stanowisko / Position ]],0))="n/a","n/a",AE431-INDEX(tab_MinKomp[System ISO 9001:2015],MATCH($B431,tab_MinKomp[[Stanowisko / Position ]:[Stanowisko / Position ]],0)))</f>
        <v>n/a</v>
      </c>
      <c r="AF432" s="194" t="str">
        <f>IF(INDEX(tab_MinKomp[System ISO 9001:2015],MATCH($B431,tab_MinKomp[[Stanowisko / Position ]:[Stanowisko / Position ]],0))="n/a","n/a",AF431-INDEX(tab_MinKomp[System ISO 9001:2015],MATCH($B431,tab_MinKomp[[Stanowisko / Position ]:[Stanowisko / Position ]],0)))</f>
        <v>n/a</v>
      </c>
      <c r="AG432" s="194" t="str">
        <f>IF(INDEX(tab_MinKomp[Wymagania VDA 6.3 Process / Forderungen],MATCH($B431,tab_MinKomp[[Stanowisko / Position ]:[Stanowisko / Position ]],0))="n/a","n/a",AG431-INDEX(tab_MinKomp[Wymagania VDA 6.3 Process / Forderungen],MATCH($B431,tab_MinKomp[[Stanowisko / Position ]:[Stanowisko / Position ]],0)))</f>
        <v>n/a</v>
      </c>
      <c r="AH432" s="194" t="str">
        <f>IF(INDEX(tab_MinKomp[Wymagania VDA 6.5 Product / Forderungen],MATCH($B431,tab_MinKomp[[Stanowisko / Position ]:[Stanowisko / Position ]],0))="n/a","n/a",AH431-INDEX(tab_MinKomp[Wymagania VDA 6.5 Product / Forderungen],MATCH($B431,tab_MinKomp[[Stanowisko / Position ]:[Stanowisko / Position ]],0)))</f>
        <v>n/a</v>
      </c>
      <c r="AI432" s="194" t="str">
        <f>IF(INDEX(tab_MinKomp[System ISO 9001:2015],MATCH($B431,tab_MinKomp[[Stanowisko / Position ]:[Stanowisko / Position ]],0))="n/a","n/a",AI431-INDEX(tab_MinKomp[System ISO 9001:2015],MATCH($B431,tab_MinKomp[[Stanowisko / Position ]:[Stanowisko / Position ]],0)))</f>
        <v>n/a</v>
      </c>
      <c r="AJ432" s="194" t="str">
        <f>IF(INDEX(tab_MinKomp[Auditor systemu ISO 17021:2018],MATCH($B431,tab_MinKomp[[Stanowisko / Position ]:[Stanowisko / Position ]],0))="n/a","n/a",AJ431-INDEX(tab_MinKomp[Auditor systemu ISO 17021:2018],MATCH($B431,tab_MinKomp[[Stanowisko / Position ]:[Stanowisko / Position ]],0)))</f>
        <v>n/a</v>
      </c>
      <c r="AK432" s="194" t="str">
        <f>IF(INDEX(tab_MinKomp[Pełnomocnik systemu / Systemvertreter],MATCH($B431,tab_MinKomp[[Stanowisko / Position ]:[Stanowisko / Position ]],0))="n/a","n/a",AK431-INDEX(tab_MinKomp[Pełnomocnik systemu / Systemvertreter],MATCH($B431,tab_MinKomp[[Stanowisko / Position ]:[Stanowisko / Position ]],0)))</f>
        <v>n/a</v>
      </c>
      <c r="AL432" s="194">
        <f>IF(INDEX(tab_MinKomp[Polityka Etyczna - Compliance],MATCH($B431,tab_MinKomp[[Stanowisko / Position ]:[Stanowisko / Position ]],0))="n/a","n/a",AL431-INDEX(tab_MinKomp[Polityka Etyczna - Compliance],MATCH($B431,tab_MinKomp[[Stanowisko / Position ]:[Stanowisko / Position ]],0)))</f>
        <v>0</v>
      </c>
      <c r="AM432" s="194" t="str">
        <f>IF(INDEX(tab_MinKomp[WDRAŻANIE NOWYCH PROJEKTÓW/ PROCEDURA CTM],MATCH($B431,tab_MinKomp[[Stanowisko / Position ]:[Stanowisko / Position ]],0))="n/a","n/a",AM431-INDEX(tab_MinKomp[WDRAŻANIE NOWYCH PROJEKTÓW/ PROCEDURA CTM],MATCH($B431,tab_MinKomp[[Stanowisko / Position ]:[Stanowisko / Position ]],0)))</f>
        <v>n/a</v>
      </c>
      <c r="AN432" s="194" t="str">
        <f>IF(INDEX(tab_MinKomp[KAMIENIE MILOWE MSL/PIFF],MATCH($B431,tab_MinKomp[[Stanowisko / Position ]:[Stanowisko / Position ]],0))="n/a","n/a",AN431-INDEX(tab_MinKomp[KAMIENIE MILOWE MSL/PIFF],MATCH($B431,tab_MinKomp[[Stanowisko / Position ]:[Stanowisko / Position ]],0)))</f>
        <v>n/a</v>
      </c>
      <c r="AO432" s="194">
        <f>IF(INDEX(tab_MinKomp[CP],MATCH($B431,tab_MinKomp[[Stanowisko / Position ]:[Stanowisko / Position ]],0))="n/a","n/a",AO431-INDEX(tab_MinKomp[CP],MATCH($B431,tab_MinKomp[[Stanowisko / Position ]:[Stanowisko / Position ]],0)))</f>
        <v>0</v>
      </c>
      <c r="AP432" s="194" t="str">
        <f>IF(INDEX(tab_MinKomp[FMEA],MATCH($B431,tab_MinKomp[[Stanowisko / Position ]:[Stanowisko / Position ]],0))="n/a","n/a",AP431-INDEX(tab_MinKomp[FMEA],MATCH($B431,tab_MinKomp[[Stanowisko / Position ]:[Stanowisko / Position ]],0)))</f>
        <v>n/a</v>
      </c>
      <c r="AQ432" s="194">
        <f>IF(INDEX(tab_MinKomp[FLOW CHART],MATCH($B431,tab_MinKomp[[Stanowisko / Position ]:[Stanowisko / Position ]],0))="n/a","n/a",AQ431-INDEX(tab_MinKomp[FLOW CHART],MATCH($B431,tab_MinKomp[[Stanowisko / Position ]:[Stanowisko / Position ]],0)))</f>
        <v>0</v>
      </c>
      <c r="AR432" s="194" t="str">
        <f>IF(INDEX(tab_MinKomp[APQP],MATCH($B431,tab_MinKomp[[Stanowisko / Position ]:[Stanowisko / Position ]],0))="n/a","n/a",AR431-INDEX(tab_MinKomp[APQP],MATCH($B431,tab_MinKomp[[Stanowisko / Position ]:[Stanowisko / Position ]],0)))</f>
        <v>n/a</v>
      </c>
      <c r="AS432" s="194" t="str">
        <f>IF(INDEX(tab_MinKomp[MSA],MATCH($B431,tab_MinKomp[[Stanowisko / Position ]:[Stanowisko / Position ]],0))="n/a","n/a",AS431-INDEX(tab_MinKomp[MSA],MATCH($B431,tab_MinKomp[[Stanowisko / Position ]:[Stanowisko / Position ]],0)))</f>
        <v>n/a</v>
      </c>
      <c r="AT432" s="194" t="str">
        <f>IF(INDEX(tab_MinKomp[SPC],MATCH($B431,tab_MinKomp[[Stanowisko / Position ]:[Stanowisko / Position ]],0))="n/a","n/a",AT431-INDEX(tab_MinKomp[SPC],MATCH($B431,tab_MinKomp[[Stanowisko / Position ]:[Stanowisko / Position ]],0)))</f>
        <v>n/a</v>
      </c>
      <c r="AU432" s="194" t="str">
        <f>IF(INDEX(tab_MinKomp[CSR (SPECYFICZNE WYMAGANIA KLIENTA)],MATCH($B431,tab_MinKomp[[Stanowisko / Position ]:[Stanowisko / Position ]],0))="n/a","n/a",AU431-INDEX(tab_MinKomp[CSR (SPECYFICZNE WYMAGANIA KLIENTA)],MATCH($B431,tab_MinKomp[[Stanowisko / Position ]:[Stanowisko / Position ]],0)))</f>
        <v>n/a</v>
      </c>
      <c r="AV432" s="194">
        <f>IF(INDEX(tab_MinKomp[5S],MATCH($B431,tab_MinKomp[[Stanowisko / Position ]:[Stanowisko / Position ]],0))="n/a","n/a",AV431-INDEX(tab_MinKomp[5S],MATCH($B431,tab_MinKomp[[Stanowisko / Position ]:[Stanowisko / Position ]],0)))</f>
        <v>0</v>
      </c>
      <c r="AW432" s="194">
        <f>IF(INDEX(tab_MinKomp[LEAN MANAGEMENT],MATCH($B431,tab_MinKomp[[Stanowisko / Position ]:[Stanowisko / Position ]],0))="n/a","n/a",AW431-INDEX(tab_MinKomp[LEAN MANAGEMENT],MATCH($B431,tab_MinKomp[[Stanowisko / Position ]:[Stanowisko / Position ]],0)))</f>
        <v>0</v>
      </c>
      <c r="AX432" s="194" t="str">
        <f>IF(INDEX(tab_MinKomp[5R],MATCH($B431,tab_MinKomp[[Stanowisko / Position ]:[Stanowisko / Position ]],0))="n/a","n/a",AX431-INDEX(tab_MinKomp[5R],MATCH($B431,tab_MinKomp[[Stanowisko / Position ]:[Stanowisko / Position ]],0)))</f>
        <v>n/a</v>
      </c>
      <c r="AY432" s="194" t="str">
        <f>IF(INDEX(tab_MinKomp[Six Sigma],MATCH($B431,tab_MinKomp[[Stanowisko / Position ]:[Stanowisko / Position ]],0))="n/a","n/a",AY431-INDEX(tab_MinKomp[Six Sigma],MATCH($B431,tab_MinKomp[[Stanowisko / Position ]:[Stanowisko / Position ]],0)))</f>
        <v>n/a</v>
      </c>
      <c r="AZ432" s="194" t="str">
        <f>IF(INDEX(tab_MinKomp[System BAAN / Distribution &amp; Supply Chain],MATCH($B431,tab_MinKomp[[Stanowisko / Position ]:[Stanowisko / Position ]],0))="n/a","n/a",AZ431-INDEX(tab_MinKomp[System BAAN / Distribution &amp; Supply Chain],MATCH($B431,tab_MinKomp[[Stanowisko / Position ]:[Stanowisko / Position ]],0)))</f>
        <v>n/a</v>
      </c>
      <c r="BA432" s="194" t="str">
        <f>IF(INDEX(tab_MinKomp[Gospodarka magazynowa / Lagerverwaltung],MATCH($B431,tab_MinKomp[[Stanowisko / Position ]:[Stanowisko / Position ]],0))="n/a","n/a",BA431-INDEX(tab_MinKomp[Gospodarka magazynowa / Lagerverwaltung],MATCH($B431,tab_MinKomp[[Stanowisko / Position ]:[Stanowisko / Position ]],0)))</f>
        <v>n/a</v>
      </c>
      <c r="BB432" s="194" t="str">
        <f>IF(INDEX(tab_MinKomp[Inwentaryzacja - organizacja i przebieg / Inventurprozess],MATCH($B431,tab_MinKomp[[Stanowisko / Position ]:[Stanowisko / Position ]],0))="n/a","n/a",BB431-INDEX(tab_MinKomp[Inwentaryzacja - organizacja i przebieg / Inventurprozess],MATCH($B431,tab_MinKomp[[Stanowisko / Position ]:[Stanowisko / Position ]],0)))</f>
        <v>n/a</v>
      </c>
      <c r="BC432" s="194" t="str">
        <f>IF(INDEX(tab_MinKomp[Organizacja dostaw / Versorgungsorganisation],MATCH($B431,tab_MinKomp[[Stanowisko / Position ]:[Stanowisko / Position ]],0))="n/a","n/a",BC431-INDEX(tab_MinKomp[Organizacja dostaw / Versorgungsorganisation],MATCH($B431,tab_MinKomp[[Stanowisko / Position ]:[Stanowisko / Position ]],0)))</f>
        <v>n/a</v>
      </c>
      <c r="BD432" s="194" t="str">
        <f>IF(INDEX(tab_MinKomp[Organizacja wysyłek / Organisation von Lieferungen],MATCH($B431,tab_MinKomp[[Stanowisko / Position ]:[Stanowisko / Position ]],0))="n/a","n/a",BD431-INDEX(tab_MinKomp[Organizacja wysyłek / Organisation von Lieferungen],MATCH($B431,tab_MinKomp[[Stanowisko / Position ]:[Stanowisko / Position ]],0)))</f>
        <v>n/a</v>
      </c>
      <c r="BE432" s="194" t="str">
        <f>IF(INDEX(tab_MinKomp[Analiza magazynowa - Program Polen.mdb / Inventuranalyse],MATCH($B431,tab_MinKomp[[Stanowisko / Position ]:[Stanowisko / Position ]],0))="n/a","n/a",BE431-INDEX(tab_MinKomp[Analiza magazynowa - Program Polen.mdb / Inventuranalyse],MATCH($B431,tab_MinKomp[[Stanowisko / Position ]:[Stanowisko / Position ]],0)))</f>
        <v>n/a</v>
      </c>
      <c r="BF432" s="190" t="str">
        <f>IF(INDEX(tab_MinKomp[MMOG (Materials Management Operations Guidelines)],MATCH($B431,tab_MinKomp[[Stanowisko / Position ]:[Stanowisko / Position ]],0))="n/a","n/a",BF431-INDEX(tab_MinKomp[MMOG (Materials Management Operations Guidelines)],MATCH($B431,tab_MinKomp[[Stanowisko / Position ]:[Stanowisko / Position ]],0)))</f>
        <v>n/a</v>
      </c>
      <c r="BG432" s="190" t="str">
        <f>IF(INDEX(tab_MinKomp[GPP],MATCH($B431,tab_MinKomp[[Stanowisko / Position ]:[Stanowisko / Position ]],0))="n/a","n/a",BG431-INDEX(tab_MinKomp[GPP],MATCH($B431,tab_MinKomp[[Stanowisko / Position ]:[Stanowisko / Position ]],0)))</f>
        <v>n/a</v>
      </c>
      <c r="BH432" s="190" t="str">
        <f>IF(INDEX(tab_MinKomp[AIAG (Automotive Industry Action Group)],MATCH($B431,tab_MinKomp[[Stanowisko / Position ]:[Stanowisko / Position ]],0))="n/a","n/a",BH431-INDEX(tab_MinKomp[AIAG (Automotive Industry Action Group)],MATCH($B431,tab_MinKomp[[Stanowisko / Position ]:[Stanowisko / Position ]],0)))</f>
        <v>n/a</v>
      </c>
      <c r="BI432" s="190" t="str">
        <f>IF(INDEX(tab_MinKomp[Super-G disputes],MATCH($B431,tab_MinKomp[[Stanowisko / Position ]:[Stanowisko / Position ]],0))="n/a","n/a",BI431-INDEX(tab_MinKomp[Super-G disputes],MATCH($B431,tab_MinKomp[[Stanowisko / Position ]:[Stanowisko / Position ]],0)))</f>
        <v>n/a</v>
      </c>
      <c r="BJ432" s="190" t="str">
        <f>IF(INDEX(tab_MinKomp[CMMS3/eDDL (Direct Data Link)],MATCH($B431,tab_MinKomp[[Stanowisko / Position ]:[Stanowisko / Position ]],0))="n/a","n/a",BJ431-INDEX(tab_MinKomp[CMMS3/eDDL (Direct Data Link)],MATCH($B431,tab_MinKomp[[Stanowisko / Position ]:[Stanowisko / Position ]],0)))</f>
        <v>n/a</v>
      </c>
      <c r="BK432" s="190" t="str">
        <f>IF(INDEX(tab_MinKomp[MP&amp;L (Material Planning and Logistics)],MATCH($B431,tab_MinKomp[[Stanowisko / Position ]:[Stanowisko / Position ]],0))="n/a","n/a",BK431-INDEX(tab_MinKomp[MP&amp;L (Material Planning and Logistics)],MATCH($B431,tab_MinKomp[[Stanowisko / Position ]:[Stanowisko / Position ]],0)))</f>
        <v>n/a</v>
      </c>
      <c r="BL432" s="190" t="str">
        <f>IF(INDEX(tab_MinKomp[Supplier delivery rating],MATCH($B431,tab_MinKomp[[Stanowisko / Position ]:[Stanowisko / Position ]],0))="n/a","n/a",BL431-INDEX(tab_MinKomp[Supplier delivery rating],MATCH($B431,tab_MinKomp[[Stanowisko / Position ]:[Stanowisko / Position ]],0)))</f>
        <v>n/a</v>
      </c>
      <c r="BM432" s="194" t="str">
        <f>IF(INDEX(tab_MinKomp[Obsługa maszyn KVT / KVT Maschinenbedienung],MATCH($B431,tab_MinKomp[[Stanowisko / Position ]:[Stanowisko / Position ]],0))="n/a","n/a",BM431-INDEX(tab_MinKomp[Obsługa maszyn KVT / KVT Maschinenbedienung],MATCH($B431,tab_MinKomp[[Stanowisko / Position ]:[Stanowisko / Position ]],0)))</f>
        <v>n/a</v>
      </c>
      <c r="BN432" s="194" t="str">
        <f>IF(INDEX(tab_MinKomp[Obsługa maszyn KVT / KVT Maschinenbedienung],MATCH($B431,tab_MinKomp[[Stanowisko / Position ]:[Stanowisko / Position ]],0))="n/a","n/a",BN431-INDEX(tab_MinKomp[Obsługa maszyn KVT / KVT Maschinenbedienung],MATCH($B431,tab_MinKomp[[Stanowisko / Position ]:[Stanowisko / Position ]],0)))</f>
        <v>n/a</v>
      </c>
      <c r="BO432" s="194" t="str">
        <f>IF(INDEX(tab_MinKomp[Obsługa maszyn KVT / KVT Maschinenbedienung],MATCH($B431,tab_MinKomp[[Stanowisko / Position ]:[Stanowisko / Position ]],0))="n/a","n/a",BO431-INDEX(tab_MinKomp[Obsługa maszyn KVT / KVT Maschinenbedienung],MATCH($B431,tab_MinKomp[[Stanowisko / Position ]:[Stanowisko / Position ]],0)))</f>
        <v>n/a</v>
      </c>
      <c r="BP432" s="194">
        <f>IF(INDEX(tab_MinKomp[Obsługa maszyn Novapax / Novapax Maschinenbedienung],MATCH($B431,tab_MinKomp[[Stanowisko / Position ]:[Stanowisko / Position ]],0))="n/a","n/a",BP431-INDEX(tab_MinKomp[Obsługa maszyn Novapax / Novapax Maschinenbedienung],MATCH($B431,tab_MinKomp[[Stanowisko / Position ]:[Stanowisko / Position ]],0)))</f>
        <v>0</v>
      </c>
      <c r="BQ432" s="194" t="str">
        <f>IF(INDEX(tab_MinKomp[Obsługa maszyn Piovan / Piovan Maschinenbedienung],MATCH($B431,tab_MinKomp[[Stanowisko / Position ]:[Stanowisko / Position ]],0))="n/a","n/a",BQ431-INDEX(tab_MinKomp[Obsługa maszyn Piovan / Piovan Maschinenbedienung],MATCH($B431,tab_MinKomp[[Stanowisko / Position ]:[Stanowisko / Position ]],0)))</f>
        <v>n/a</v>
      </c>
      <c r="BR432" s="194">
        <f>IF(INDEX(tab_MinKomp[Eliminacja awarii / Beseitigung von Ausfällen],MATCH($B431,tab_MinKomp[[Stanowisko / Position ]:[Stanowisko / Position ]],0))="n/a","n/a",BR431-INDEX(tab_MinKomp[Eliminacja awarii / Beseitigung von Ausfällen],MATCH($B431,tab_MinKomp[[Stanowisko / Position ]:[Stanowisko / Position ]],0)))</f>
        <v>0</v>
      </c>
      <c r="BS432" s="194" t="str">
        <f>IF(INDEX(tab_MinKomp[Obsługa maszyn Piovan / Piovan Maschinenbedienung],MATCH($B431,tab_MinKomp[[Stanowisko / Position ]:[Stanowisko / Position ]],0))="n/a","n/a",BS431-INDEX(tab_MinKomp[Obsługa maszyn Piovan / Piovan Maschinenbedienung],MATCH($B431,tab_MinKomp[[Stanowisko / Position ]:[Stanowisko / Position ]],0)))</f>
        <v>n/a</v>
      </c>
      <c r="BT432" s="194" t="str">
        <f>IF(INDEX(tab_MinKomp[Obsługa maszyn Piovan / Piovan Maschinenbedienung],MATCH($B431,tab_MinKomp[[Stanowisko / Position ]:[Stanowisko / Position ]],0))="n/a","n/a",BT431-INDEX(tab_MinKomp[Obsługa maszyn Piovan / Piovan Maschinenbedienung],MATCH($B431,tab_MinKomp[[Stanowisko / Position ]:[Stanowisko / Position ]],0)))</f>
        <v>n/a</v>
      </c>
      <c r="BU432" s="194" t="str">
        <f>IF(INDEX(tab_MinKomp[Obsługa maszyn Piovan / Piovan Maschinenbedienung],MATCH($B431,tab_MinKomp[[Stanowisko / Position ]:[Stanowisko / Position ]],0))="n/a","n/a",BU431-INDEX(tab_MinKomp[Obsługa maszyn Piovan / Piovan Maschinenbedienung],MATCH($B431,tab_MinKomp[[Stanowisko / Position ]:[Stanowisko / Position ]],0)))</f>
        <v>n/a</v>
      </c>
      <c r="BV432" s="194" t="str">
        <f>IF(INDEX(tab_MinKomp[Obsługa maszyn Piovan / Piovan Maschinenbedienung],MATCH($B431,tab_MinKomp[[Stanowisko / Position ]:[Stanowisko / Position ]],0))="n/a","n/a",BV431-INDEX(tab_MinKomp[Obsługa maszyn Piovan / Piovan Maschinenbedienung],MATCH($B431,tab_MinKomp[[Stanowisko / Position ]:[Stanowisko / Position ]],0)))</f>
        <v>n/a</v>
      </c>
      <c r="BW432" s="194" t="str">
        <f>IF(INDEX(tab_MinKomp[Obsługa maszyn Piovan / Piovan Maschinenbedienung],MATCH($B431,tab_MinKomp[[Stanowisko / Position ]:[Stanowisko / Position ]],0))="n/a","n/a",BW431-INDEX(tab_MinKomp[Obsługa maszyn Piovan / Piovan Maschinenbedienung],MATCH($B431,tab_MinKomp[[Stanowisko / Position ]:[Stanowisko / Position ]],0)))</f>
        <v>n/a</v>
      </c>
      <c r="BX432" s="194" t="str">
        <f>IF(INDEX(tab_MinKomp[Obsługa maszyn Piovan / Piovan Maschinenbedienung],MATCH($B431,tab_MinKomp[[Stanowisko / Position ]:[Stanowisko / Position ]],0))="n/a","n/a",BX431-INDEX(tab_MinKomp[Obsługa maszyn Piovan / Piovan Maschinenbedienung],MATCH($B431,tab_MinKomp[[Stanowisko / Position ]:[Stanowisko / Position ]],0)))</f>
        <v>n/a</v>
      </c>
      <c r="BY432" s="194" t="str">
        <f>IF(INDEX(tab_MinKomp[Obsługa maszyn Engel / Engel Maschinenbedienung],MATCH($B431,tab_MinKomp[[Stanowisko / Position ]:[Stanowisko / Position ]],0))="n/a","n/a",BY431-INDEX(tab_MinKomp[Obsługa maszyn Engel / Engel Maschinenbedienung],MATCH($B431,tab_MinKomp[[Stanowisko / Position ]:[Stanowisko / Position ]],0)))</f>
        <v>n/a</v>
      </c>
      <c r="BZ432" s="194" t="str">
        <f>IF(INDEX(tab_MinKomp[Obsługa maszyn KVT / KVT Maschinenbedienung],MATCH($B431,tab_MinKomp[[Stanowisko / Position ]:[Stanowisko / Position ]],0))="n/a","n/a",BZ431-INDEX(tab_MinKomp[Obsługa maszyn KVT / KVT Maschinenbedienung],MATCH($B431,tab_MinKomp[[Stanowisko / Position ]:[Stanowisko / Position ]],0)))</f>
        <v>n/a</v>
      </c>
      <c r="CA432" s="194">
        <f>IF(INDEX(tab_MinKomp[Eliminacja awarii / Beseitigung von Ausfällen],MATCH($B431,tab_MinKomp[[Stanowisko / Position ]:[Stanowisko / Position ]],0))="n/a","n/a",CA431-INDEX(tab_MinKomp[Eliminacja awarii / Beseitigung von Ausfällen],MATCH($B431,tab_MinKomp[[Stanowisko / Position ]:[Stanowisko / Position ]],0)))</f>
        <v>0</v>
      </c>
      <c r="CB432" s="194" t="str">
        <f>IF(INDEX(tab_MinKomp[Obsługa maszyn ASL / ASL Maschinenbedienung],MATCH($B431,tab_MinKomp[[Stanowisko / Position ]:[Stanowisko / Position ]],0))="n/a","n/a",CB431-INDEX(tab_MinKomp[Obsługa maszyn ASL / ASL Maschinenbedienung],MATCH($B431,tab_MinKomp[[Stanowisko / Position ]:[Stanowisko / Position ]],0)))</f>
        <v>n/a</v>
      </c>
      <c r="CC432" s="194">
        <f>IF(INDEX(tab_MinKomp[Obsługa maszyn Novapax / Novapax Maschinenbedienung],MATCH($B431,tab_MinKomp[[Stanowisko / Position ]:[Stanowisko / Position ]],0))="n/a","n/a",CC431-INDEX(tab_MinKomp[Obsługa maszyn Novapax / Novapax Maschinenbedienung],MATCH($B431,tab_MinKomp[[Stanowisko / Position ]:[Stanowisko / Position ]],0)))</f>
        <v>0</v>
      </c>
      <c r="CD432" s="194">
        <f>IF(INDEX(tab_MinKomp[Obsługa maszyn Novapax / Novapax Maschinenbedienung],MATCH($B431,tab_MinKomp[[Stanowisko / Position ]:[Stanowisko / Position ]],0))="n/a","n/a",CD431-INDEX(tab_MinKomp[Obsługa maszyn Novapax / Novapax Maschinenbedienung],MATCH($B431,tab_MinKomp[[Stanowisko / Position ]:[Stanowisko / Position ]],0)))</f>
        <v>0</v>
      </c>
      <c r="CE432" s="194" t="str">
        <f>IF(INDEX(tab_MinKomp[Obsługa maszyn Piovan / Piovan Maschinenbedienung],MATCH($B431,tab_MinKomp[[Stanowisko / Position ]:[Stanowisko / Position ]],0))="n/a","n/a",CE431-INDEX(tab_MinKomp[Obsługa maszyn Piovan / Piovan Maschinenbedienung],MATCH($B431,tab_MinKomp[[Stanowisko / Position ]:[Stanowisko / Position ]],0)))</f>
        <v>n/a</v>
      </c>
      <c r="CF432" s="194" t="str">
        <f>IF(INDEX(tab_MinKomp[Obsługa maszyn Piovan / Piovan Maschinenbedienung],MATCH($B431,tab_MinKomp[[Stanowisko / Position ]:[Stanowisko / Position ]],0))="n/a","n/a",CF431-INDEX(tab_MinKomp[Obsługa maszyn Piovan / Piovan Maschinenbedienung],MATCH($B431,tab_MinKomp[[Stanowisko / Position ]:[Stanowisko / Position ]],0)))</f>
        <v>n/a</v>
      </c>
      <c r="CG432" s="194">
        <f>IF(INDEX(tab_MinKomp[Eliminacja awarii / Beseitigung von Ausfällen],MATCH($B431,tab_MinKomp[[Stanowisko / Position ]:[Stanowisko / Position ]],0))="n/a","n/a",CG431-INDEX(tab_MinKomp[Eliminacja awarii / Beseitigung von Ausfällen],MATCH($B431,tab_MinKomp[[Stanowisko / Position ]:[Stanowisko / Position ]],0)))</f>
        <v>0</v>
      </c>
      <c r="CH432" s="194" t="str">
        <f>IF(INDEX(tab_MinKomp[Wymagania VDA 6.5 Product / Forderungen],MATCH($B431,tab_MinKomp[[Stanowisko / Position ]:[Stanowisko / Position ]],0))="n/a","n/a",CH431-INDEX(tab_MinKomp[Wymagania VDA 6.5 Product / Forderungen],MATCH($B431,tab_MinKomp[[Stanowisko / Position ]:[Stanowisko / Position ]],0)))</f>
        <v>n/a</v>
      </c>
      <c r="CI432" s="194" t="str">
        <f>IF(INDEX(tab_MinKomp[Wymagania VDA 6.5 Product / Forderungen],MATCH($B431,tab_MinKomp[[Stanowisko / Position ]:[Stanowisko / Position ]],0))="n/a","n/a",CI431-INDEX(tab_MinKomp[Wymagania VDA 6.5 Product / Forderungen],MATCH($B431,tab_MinKomp[[Stanowisko / Position ]:[Stanowisko / Position ]],0)))</f>
        <v>n/a</v>
      </c>
      <c r="CJ432" s="194" t="str">
        <f>IF(INDEX(tab_MinKomp[Wymagania VDA 6.5 Product / Forderungen],MATCH($B431,tab_MinKomp[[Stanowisko / Position ]:[Stanowisko / Position ]],0))="n/a","n/a",CJ431-INDEX(tab_MinKomp[Wymagania VDA 6.5 Product / Forderungen],MATCH($B431,tab_MinKomp[[Stanowisko / Position ]:[Stanowisko / Position ]],0)))</f>
        <v>n/a</v>
      </c>
      <c r="CK432" s="194" t="str">
        <f>IF(INDEX(tab_MinKomp[Wymagania VDA 6.5 Product / Forderungen],MATCH($B431,tab_MinKomp[[Stanowisko / Position ]:[Stanowisko / Position ]],0))="n/a","n/a",CK431-INDEX(tab_MinKomp[Wymagania VDA 6.5 Product / Forderungen],MATCH($B431,tab_MinKomp[[Stanowisko / Position ]:[Stanowisko / Position ]],0)))</f>
        <v>n/a</v>
      </c>
      <c r="CL432" s="194" t="str">
        <f>IF(INDEX(tab_MinKomp[Wymagania VDA 6.5 Product / Forderungen],MATCH($B431,tab_MinKomp[[Stanowisko / Position ]:[Stanowisko / Position ]],0))="n/a","n/a",CL431-INDEX(tab_MinKomp[Wymagania VDA 6.5 Product / Forderungen],MATCH($B431,tab_MinKomp[[Stanowisko / Position ]:[Stanowisko / Position ]],0)))</f>
        <v>n/a</v>
      </c>
      <c r="CM432" s="194" t="str">
        <f>IF(INDEX(tab_MinKomp[Informatyka ogólna (techniczne i systemowe) / Allgemeine IT (Technik und System)],MATCH($B431,tab_MinKomp[[Stanowisko / Position ]:[Stanowisko / Position ]],0))="n/a","n/a",CM431-INDEX(tab_MinKomp[Informatyka ogólna (techniczne i systemowe) / Allgemeine IT (Technik und System)],MATCH($B431,tab_MinKomp[[Stanowisko / Position ]:[Stanowisko / Position ]],0)))</f>
        <v>n/a</v>
      </c>
      <c r="CN432" s="194" t="str">
        <f>IF(INDEX(tab_MinKomp[Sieci komputerowe / Computernetzwerke],MATCH($B431,tab_MinKomp[[Stanowisko / Position ]:[Stanowisko / Position ]],0))="n/a","n/a",CN431-INDEX(tab_MinKomp[Sieci komputerowe / Computernetzwerke],MATCH($B431,tab_MinKomp[[Stanowisko / Position ]:[Stanowisko / Position ]],0)))</f>
        <v>n/a</v>
      </c>
      <c r="CO432" s="194" t="str">
        <f>IF(INDEX(tab_MinKomp[Hardware (komputery PC, drukarki biurowe i etykietowe, telefonia stacjonarna i mobilna) (PC, Drucker, Telefpne, Handys)],MATCH($B431,tab_MinKomp[[Stanowisko / Position ]:[Stanowisko / Position ]],0))="n/a","n/a",CO431-INDEX(tab_MinKomp[Hardware (komputery PC, drukarki biurowe i etykietowe, telefonia stacjonarna i mobilna) (PC, Drucker, Telefpne, Handys)],MATCH($B431,tab_MinKomp[[Stanowisko / Position ]:[Stanowisko / Position ]],0)))</f>
        <v>n/a</v>
      </c>
      <c r="CP432" s="194" t="str">
        <f>IF(INDEX(tab_MinKomp[Software &amp; Systems (MS Office, MS Remote Desktop)],MATCH($B431,tab_MinKomp[[Stanowisko / Position ]:[Stanowisko / Position ]],0))="n/a","n/a",CP431-INDEX(tab_MinKomp[Software &amp; Systems (MS Office, MS Remote Desktop)],MATCH($B431,tab_MinKomp[[Stanowisko / Position ]:[Stanowisko / Position ]],0)))</f>
        <v>n/a</v>
      </c>
      <c r="CQ432" s="194" t="str">
        <f>IF(INDEX(tab_MinKomp[Programowanie obiektowe (PHP) / Objektprogrammierung],MATCH($B431,tab_MinKomp[[Stanowisko / Position ]:[Stanowisko / Position ]],0))="n/a","n/a",CQ431-INDEX(tab_MinKomp[Programowanie obiektowe (PHP) / Objektprogrammierung],MATCH($B431,tab_MinKomp[[Stanowisko / Position ]:[Stanowisko / Position ]],0)))</f>
        <v>n/a</v>
      </c>
      <c r="CR432" s="194" t="str">
        <f>IF(INDEX(tab_MinKomp[Scrum],MATCH($B431,tab_MinKomp[[Stanowisko / Position ]:[Stanowisko / Position ]],0))="n/a","n/a",CR431-INDEX(tab_MinKomp[Scrum],MATCH($B431,tab_MinKomp[[Stanowisko / Position ]:[Stanowisko / Position ]],0)))</f>
        <v>n/a</v>
      </c>
      <c r="CS432" s="194" t="str">
        <f>IF(INDEX(tab_MinKomp[SQL (MySQL)],MATCH($B431,tab_MinKomp[[Stanowisko / Position ]:[Stanowisko / Position ]],0))="n/a","n/a",CS431-INDEX(tab_MinKomp[SQL (MySQL)],MATCH($B431,tab_MinKomp[[Stanowisko / Position ]:[Stanowisko / Position ]],0)))</f>
        <v>n/a</v>
      </c>
      <c r="CT432" s="194" t="str">
        <f>IF(INDEX(tab_MinKomp[Javascript],MATCH($B431,tab_MinKomp[[Stanowisko / Position ]:[Stanowisko / Position ]],0))="n/a","n/a",CT431-INDEX(tab_MinKomp[Javascript],MATCH($B431,tab_MinKomp[[Stanowisko / Position ]:[Stanowisko / Position ]],0)))</f>
        <v>n/a</v>
      </c>
      <c r="CU432" s="194" t="str">
        <f>IF(INDEX(tab_MinKomp[Joomla],MATCH($B431,tab_MinKomp[[Stanowisko / Position ]:[Stanowisko / Position ]],0))="n/a","n/a",CU431-INDEX(tab_MinKomp[Joomla],MATCH($B431,tab_MinKomp[[Stanowisko / Position ]:[Stanowisko / Position ]],0)))</f>
        <v>n/a</v>
      </c>
      <c r="CV432" s="194" t="str">
        <f>IF(INDEX(tab_MinKomp[Bash],MATCH($B431,tab_MinKomp[[Stanowisko / Position ]:[Stanowisko / Position ]],0))="n/a","n/a",CV431-INDEX(tab_MinKomp[Bash],MATCH($B431,tab_MinKomp[[Stanowisko / Position ]:[Stanowisko / Position ]],0)))</f>
        <v>n/a</v>
      </c>
      <c r="CW432" s="194">
        <f>IF(INDEX(tab_MinKomp[Systemy MES (HYDRA / SFMS)],MATCH($B431,tab_MinKomp[[Stanowisko / Position ]:[Stanowisko / Position ]],0))="n/a","n/a",CW431-INDEX(tab_MinKomp[Systemy MES (HYDRA / SFMS)],MATCH($B431,tab_MinKomp[[Stanowisko / Position ]:[Stanowisko / Position ]],0)))</f>
        <v>0</v>
      </c>
      <c r="CX432" s="194" t="str">
        <f>IF(INDEX(tab_MinKomp[HTML / CSS],MATCH($B431,tab_MinKomp[[Stanowisko / Position ]:[Stanowisko / Position ]],0))="n/a","n/a",CX431-INDEX(tab_MinKomp[HTML / CSS],MATCH($B431,tab_MinKomp[[Stanowisko / Position ]:[Stanowisko / Position ]],0)))</f>
        <v>n/a</v>
      </c>
      <c r="CY432" s="194" t="str">
        <f>IF(INDEX(tab_MinKomp[SYSTEM PR],MATCH($B431,tab_MinKomp[[Stanowisko / Position ]:[Stanowisko / Position ]],0))="n/a","n/a",CY431-INDEX(tab_MinKomp[SYSTEM PR],MATCH($B431,tab_MinKomp[[Stanowisko / Position ]:[Stanowisko / Position ]],0)))</f>
        <v>n/a</v>
      </c>
      <c r="CZ432" s="194" t="str">
        <f>IF(INDEX(tab_MinKomp[System Einkauf XP / EBA],MATCH($B431,tab_MinKomp[[Stanowisko / Position ]:[Stanowisko / Position ]],0))="n/a","n/a",CZ431-INDEX(tab_MinKomp[System Einkauf XP / EBA],MATCH($B431,tab_MinKomp[[Stanowisko / Position ]:[Stanowisko / Position ]],0)))</f>
        <v>n/a</v>
      </c>
      <c r="DA432" s="194" t="str">
        <f>IF(INDEX(tab_MinKomp[Techniki negocjacyjne / Verhandlungstechniken],MATCH($B431,tab_MinKomp[[Stanowisko / Position ]:[Stanowisko / Position ]],0))="n/a","n/a",DA431-INDEX(tab_MinKomp[Techniki negocjacyjne / Verhandlungstechniken],MATCH($B431,tab_MinKomp[[Stanowisko / Position ]:[Stanowisko / Position ]],0)))</f>
        <v>n/a</v>
      </c>
      <c r="DB432" s="194" t="str">
        <f>IF(INDEX(tab_MinKomp[Znajomość rynku branżowego / Kenntnis des Industrie Marktes],MATCH($B431,tab_MinKomp[[Stanowisko / Position ]:[Stanowisko / Position ]],0))="n/a","n/a",DB431-INDEX(tab_MinKomp[Znajomość rynku branżowego / Kenntnis des Industrie Marktes],MATCH($B431,tab_MinKomp[[Stanowisko / Position ]:[Stanowisko / Position ]],0)))</f>
        <v>n/a</v>
      </c>
      <c r="DC432" s="194" t="str">
        <f>IF(INDEX(tab_MinKomp[SUPPLIER MANAGEMENT],MATCH($B431,tab_MinKomp[[Stanowisko / Position ]:[Stanowisko / Position ]],0))="n/a","n/a",DC431-INDEX(tab_MinKomp[SUPPLIER MANAGEMENT],MATCH($B431,tab_MinKomp[[Stanowisko / Position ]:[Stanowisko / Position ]],0)))</f>
        <v>n/a</v>
      </c>
      <c r="DD432" s="194" t="str">
        <f>IF(INDEX(tab_MinKomp[SUPPLIER MANAGEMENT],MATCH($B431,tab_MinKomp[[Stanowisko / Position ]:[Stanowisko / Position ]],0))="n/a","n/a",DD431-INDEX(tab_MinKomp[SUPPLIER MANAGEMENT],MATCH($B431,tab_MinKomp[[Stanowisko / Position ]:[Stanowisko / Position ]],0)))</f>
        <v>n/a</v>
      </c>
      <c r="DE432" s="194" t="str">
        <f>IF(INDEX(tab_MinKomp[SUPPLIER MANAGEMENT],MATCH($B431,tab_MinKomp[[Stanowisko / Position ]:[Stanowisko / Position ]],0))="n/a","n/a",DE431-INDEX(tab_MinKomp[SUPPLIER MANAGEMENT],MATCH($B431,tab_MinKomp[[Stanowisko / Position ]:[Stanowisko / Position ]],0)))</f>
        <v>n/a</v>
      </c>
      <c r="DF432" s="194">
        <f>IF(INDEX(tab_MinKomp[LEAN MANAGEMENT],MATCH($B431,tab_MinKomp[[Stanowisko / Position ]:[Stanowisko / Position ]],0))="n/a","n/a",DF431-INDEX(tab_MinKomp[LEAN MANAGEMENT],MATCH($B431,tab_MinKomp[[Stanowisko / Position ]:[Stanowisko / Position ]],0)))</f>
        <v>0</v>
      </c>
      <c r="DG432" s="194" t="str">
        <f>IF(INDEX(tab_MinKomp[PPAP/PSW],MATCH($B431,tab_MinKomp[[Stanowisko / Position ]:[Stanowisko / Position ]],0))="n/a","n/a",DG431-INDEX(tab_MinKomp[PPAP/PSW],MATCH($B431,tab_MinKomp[[Stanowisko / Position ]:[Stanowisko / Position ]],0)))</f>
        <v>n/a</v>
      </c>
      <c r="DH432" s="194" t="str">
        <f>IF(INDEX(tab_MinKomp[SUPPLIER MANAGEMENT],MATCH($B431,tab_MinKomp[[Stanowisko / Position ]:[Stanowisko / Position ]],0))="n/a","n/a",DH431-INDEX(tab_MinKomp[SUPPLIER MANAGEMENT],MATCH($B431,tab_MinKomp[[Stanowisko / Position ]:[Stanowisko / Position ]],0)))</f>
        <v>n/a</v>
      </c>
      <c r="DI432" s="194" t="str">
        <f>IF(INDEX(tab_MinKomp[OBSŁUGA PORTALI KLIENTA / Kundenportale],MATCH($B431,tab_MinKomp[[Stanowisko / Position ]:[Stanowisko / Position ]],0))="n/a","n/a",DI431-INDEX(tab_MinKomp[OBSŁUGA PORTALI KLIENTA / Kundenportale],MATCH($B431,tab_MinKomp[[Stanowisko / Position ]:[Stanowisko / Position ]],0)))</f>
        <v>n/a</v>
      </c>
      <c r="DJ432" s="194" t="str">
        <f>IF(INDEX(tab_MinKomp[Obsługa systemu BABTECQ / BABTECQ System],MATCH($B431,tab_MinKomp[[Stanowisko / Position ]:[Stanowisko / Position ]],0))="n/a","n/a",DJ431-INDEX(tab_MinKomp[Obsługa systemu BABTECQ / BABTECQ System],MATCH($B431,tab_MinKomp[[Stanowisko / Position ]:[Stanowisko / Position ]],0)))</f>
        <v>n/a</v>
      </c>
      <c r="DK432" s="194" t="str">
        <f>IF(INDEX(tab_MinKomp[Rysunek techniczny / technische Zeichnung],MATCH($B431,tab_MinKomp[[Stanowisko / Position ]:[Stanowisko / Position ]],0))="n/a","n/a",DK431-INDEX(tab_MinKomp[Rysunek techniczny / technische Zeichnung],MATCH($B431,tab_MinKomp[[Stanowisko / Position ]:[Stanowisko / Position ]],0)))</f>
        <v>n/a</v>
      </c>
      <c r="DL432" s="194" t="str">
        <f>IF(INDEX(tab_MinKomp[Kalibracja / Kalibrierung],MATCH($B431,tab_MinKomp[[Stanowisko / Position ]:[Stanowisko / Position ]],0))="n/a","n/a",DL431-INDEX(tab_MinKomp[Kalibracja / Kalibrierung],MATCH($B431,tab_MinKomp[[Stanowisko / Position ]:[Stanowisko / Position ]],0)))</f>
        <v>n/a</v>
      </c>
      <c r="DM432" s="194" t="str">
        <f>IF(INDEX(tab_MinKomp[Rekwalifikacja / Requalifizierung],MATCH($B431,tab_MinKomp[[Stanowisko / Position ]:[Stanowisko / Position ]],0))="n/a","n/a",DM431-INDEX(tab_MinKomp[Rekwalifikacja / Requalifizierung],MATCH($B431,tab_MinKomp[[Stanowisko / Position ]:[Stanowisko / Position ]],0)))</f>
        <v>n/a</v>
      </c>
      <c r="DN432" s="190" t="str">
        <f>IF(INDEX(tab_MinKomp[Testy czystości / Reinheitstests],MATCH($B431,tab_MinKomp[[Stanowisko / Position ]:[Stanowisko / Position ]],0))="n/a","n/a",DN431-INDEX(tab_MinKomp[Testy czystości / Reinheitstests],MATCH($B431,tab_MinKomp[[Stanowisko / Position ]:[Stanowisko / Position ]],0)))</f>
        <v>n/a</v>
      </c>
      <c r="DO432" s="190" t="str">
        <f>IF(INDEX(tab_MinKomp[Testy czystości / Reinheitstests],MATCH($B431,tab_MinKomp[[Stanowisko / Position ]:[Stanowisko / Position ]],0))="n/a","n/a",DO431-INDEX(tab_MinKomp[Testy czystości / Reinheitstests],MATCH($B431,tab_MinKomp[[Stanowisko / Position ]:[Stanowisko / Position ]],0)))</f>
        <v>n/a</v>
      </c>
      <c r="DP432" s="190" t="str">
        <f>IF(INDEX(tab_MinKomp[Testy czystości / Reinheitstests],MATCH($B431,tab_MinKomp[[Stanowisko / Position ]:[Stanowisko / Position ]],0))="n/a","n/a",DP431-INDEX(tab_MinKomp[Testy czystości / Reinheitstests],MATCH($B431,tab_MinKomp[[Stanowisko / Position ]:[Stanowisko / Position ]],0)))</f>
        <v>n/a</v>
      </c>
      <c r="DQ432" s="190" t="str">
        <f>IF(INDEX(tab_MinKomp[Testy czystości / Reinheitstests],MATCH($B431,tab_MinKomp[[Stanowisko / Position ]:[Stanowisko / Position ]],0))="n/a","n/a",DQ431-INDEX(tab_MinKomp[Testy czystości / Reinheitstests],MATCH($B431,tab_MinKomp[[Stanowisko / Position ]:[Stanowisko / Position ]],0)))</f>
        <v>n/a</v>
      </c>
      <c r="DR432" s="190" t="str">
        <f>IF(INDEX(tab_MinKomp[Testy czystości / Reinheitstests],MATCH($B431,tab_MinKomp[[Stanowisko / Position ]:[Stanowisko / Position ]],0))="n/a","n/a",DR431-INDEX(tab_MinKomp[Testy czystości / Reinheitstests],MATCH($B431,tab_MinKomp[[Stanowisko / Position ]:[Stanowisko / Position ]],0)))</f>
        <v>n/a</v>
      </c>
      <c r="DS432" s="190" t="str">
        <f>IF(INDEX(tab_MinKomp[Testy czystości / Reinheitstests],MATCH($B431,tab_MinKomp[[Stanowisko / Position ]:[Stanowisko / Position ]],0))="n/a","n/a",DS431-INDEX(tab_MinKomp[Testy czystości / Reinheitstests],MATCH($B431,tab_MinKomp[[Stanowisko / Position ]:[Stanowisko / Position ]],0)))</f>
        <v>n/a</v>
      </c>
      <c r="DT432" s="194" t="str">
        <f>IF(INDEX(tab_MinKomp[SUPPLIER MANAGEMENT],MATCH($B431,tab_MinKomp[[Stanowisko / Position ]:[Stanowisko / Position ]],0))="n/a","n/a",DT431-INDEX(tab_MinKomp[SUPPLIER MANAGEMENT],MATCH($B431,tab_MinKomp[[Stanowisko / Position ]:[Stanowisko / Position ]],0)))</f>
        <v>n/a</v>
      </c>
      <c r="DU432" s="190" t="str">
        <f>IF(INDEX(tab_MinKomp[Testy czystości / Reinheitstests],MATCH($B431,tab_MinKomp[[Stanowisko / Position ]:[Stanowisko / Position ]],0))="n/a","n/a",DU431-INDEX(tab_MinKomp[Testy czystości / Reinheitstests],MATCH($B431,tab_MinKomp[[Stanowisko / Position ]:[Stanowisko / Position ]],0)))</f>
        <v>n/a</v>
      </c>
      <c r="DV432" s="190" t="str">
        <f>IF(INDEX(tab_MinKomp[Testy czystości / Reinheitstests],MATCH($B431,tab_MinKomp[[Stanowisko / Position ]:[Stanowisko / Position ]],0))="n/a","n/a",DV431-INDEX(tab_MinKomp[Testy czystości / Reinheitstests],MATCH($B431,tab_MinKomp[[Stanowisko / Position ]:[Stanowisko / Position ]],0)))</f>
        <v>n/a</v>
      </c>
      <c r="DW432" s="190" t="str">
        <f>IF(INDEX(tab_MinKomp[Testy czystości / Reinheitstests],MATCH($B431,tab_MinKomp[[Stanowisko / Position ]:[Stanowisko / Position ]],0))="n/a","n/a",DW431-INDEX(tab_MinKomp[Testy czystości / Reinheitstests],MATCH($B431,tab_MinKomp[[Stanowisko / Position ]:[Stanowisko / Position ]],0)))</f>
        <v>n/a</v>
      </c>
      <c r="DX432" s="190" t="str">
        <f>IF(INDEX(tab_MinKomp[Testy czystości / Reinheitstests],MATCH($B431,tab_MinKomp[[Stanowisko / Position ]:[Stanowisko / Position ]],0))="n/a","n/a",DX431-INDEX(tab_MinKomp[Testy czystości / Reinheitstests],MATCH($B431,tab_MinKomp[[Stanowisko / Position ]:[Stanowisko / Position ]],0)))</f>
        <v>n/a</v>
      </c>
      <c r="DY432" s="190" t="str">
        <f>IF(INDEX(tab_MinKomp[Testy czystości / Reinheitstests],MATCH($B431,tab_MinKomp[[Stanowisko / Position ]:[Stanowisko / Position ]],0))="n/a","n/a",DY431-INDEX(tab_MinKomp[Testy czystości / Reinheitstests],MATCH($B431,tab_MinKomp[[Stanowisko / Position ]:[Stanowisko / Position ]],0)))</f>
        <v>n/a</v>
      </c>
      <c r="DZ432" s="190" t="str">
        <f>IF(INDEX(tab_MinKomp[Testy czystości / Reinheitstests],MATCH($B431,tab_MinKomp[[Stanowisko / Position ]:[Stanowisko / Position ]],0))="n/a","n/a",DZ431-INDEX(tab_MinKomp[Testy czystości / Reinheitstests],MATCH($B431,tab_MinKomp[[Stanowisko / Position ]:[Stanowisko / Position ]],0)))</f>
        <v>n/a</v>
      </c>
      <c r="EA432" s="194" t="str">
        <f>IF(INDEX(tab_MinKomp[SUPPLIER MANAGEMENT],MATCH($B431,tab_MinKomp[[Stanowisko / Position ]:[Stanowisko / Position ]],0))="n/a","n/a",EA431-INDEX(tab_MinKomp[SUPPLIER MANAGEMENT],MATCH($B431,tab_MinKomp[[Stanowisko / Position ]:[Stanowisko / Position ]],0)))</f>
        <v>n/a</v>
      </c>
      <c r="EB432" s="190" t="str">
        <f>IF(INDEX(tab_MinKomp[Testy czystości / Reinheitstests],MATCH($B431,tab_MinKomp[[Stanowisko / Position ]:[Stanowisko / Position ]],0))="n/a","n/a",EB431-INDEX(tab_MinKomp[Testy czystości / Reinheitstests],MATCH($B431,tab_MinKomp[[Stanowisko / Position ]:[Stanowisko / Position ]],0)))</f>
        <v>n/a</v>
      </c>
      <c r="EC432" s="190" t="str">
        <f>IF(INDEX(tab_MinKomp[Testy czystości / Reinheitstests],MATCH($B431,tab_MinKomp[[Stanowisko / Position ]:[Stanowisko / Position ]],0))="n/a","n/a",EC431-INDEX(tab_MinKomp[Testy czystości / Reinheitstests],MATCH($B431,tab_MinKomp[[Stanowisko / Position ]:[Stanowisko / Position ]],0)))</f>
        <v>n/a</v>
      </c>
      <c r="ED432" s="190" t="str">
        <f>IF(INDEX(tab_MinKomp[Testy czystości / Reinheitstests],MATCH($B431,tab_MinKomp[[Stanowisko / Position ]:[Stanowisko / Position ]],0))="n/a","n/a",ED431-INDEX(tab_MinKomp[Testy czystości / Reinheitstests],MATCH($B431,tab_MinKomp[[Stanowisko / Position ]:[Stanowisko / Position ]],0)))</f>
        <v>n/a</v>
      </c>
      <c r="EE432" s="190" t="str">
        <f>IF(INDEX(tab_MinKomp[Testy czystości / Reinheitstests],MATCH($B431,tab_MinKomp[[Stanowisko / Position ]:[Stanowisko / Position ]],0))="n/a","n/a",EE431-INDEX(tab_MinKomp[Testy czystości / Reinheitstests],MATCH($B431,tab_MinKomp[[Stanowisko / Position ]:[Stanowisko / Position ]],0)))</f>
        <v>n/a</v>
      </c>
      <c r="EF432" s="190" t="str">
        <f>IF(INDEX(tab_MinKomp[Testy czystości / Reinheitstests],MATCH($B431,tab_MinKomp[[Stanowisko / Position ]:[Stanowisko / Position ]],0))="n/a","n/a",EF431-INDEX(tab_MinKomp[Testy czystości / Reinheitstests],MATCH($B431,tab_MinKomp[[Stanowisko / Position ]:[Stanowisko / Position ]],0)))</f>
        <v>n/a</v>
      </c>
      <c r="EG432" s="190" t="str">
        <f>IF(INDEX(tab_MinKomp[Testy czystości / Reinheitstests],MATCH($B431,tab_MinKomp[[Stanowisko / Position ]:[Stanowisko / Position ]],0))="n/a","n/a",EG431-INDEX(tab_MinKomp[Testy czystości / Reinheitstests],MATCH($B431,tab_MinKomp[[Stanowisko / Position ]:[Stanowisko / Position ]],0)))</f>
        <v>n/a</v>
      </c>
      <c r="EH432" s="190" t="str">
        <f>IF(INDEX(tab_MinKomp[Testy czystości / Reinheitstests],MATCH($B431,tab_MinKomp[[Stanowisko / Position ]:[Stanowisko / Position ]],0))="n/a","n/a",EH431-INDEX(tab_MinKomp[Testy czystości / Reinheitstests],MATCH($B431,tab_MinKomp[[Stanowisko / Position ]:[Stanowisko / Position ]],0)))</f>
        <v>n/a</v>
      </c>
      <c r="EI432" s="190" t="str">
        <f>IF(INDEX(tab_MinKomp[Testy czystości / Reinheitstests],MATCH($B431,tab_MinKomp[[Stanowisko / Position ]:[Stanowisko / Position ]],0))="n/a","n/a",EI431-INDEX(tab_MinKomp[Testy czystości / Reinheitstests],MATCH($B431,tab_MinKomp[[Stanowisko / Position ]:[Stanowisko / Position ]],0)))</f>
        <v>n/a</v>
      </c>
      <c r="EJ432" s="190" t="str">
        <f>IF(INDEX(tab_MinKomp[Testy czystości / Reinheitstests],MATCH($B431,tab_MinKomp[[Stanowisko / Position ]:[Stanowisko / Position ]],0))="n/a","n/a",EJ431-INDEX(tab_MinKomp[Testy czystości / Reinheitstests],MATCH($B431,tab_MinKomp[[Stanowisko / Position ]:[Stanowisko / Position ]],0)))</f>
        <v>n/a</v>
      </c>
      <c r="EK432" s="190" t="str">
        <f>IF(INDEX(tab_MinKomp[Testy czystości / Reinheitstests],MATCH($B431,tab_MinKomp[[Stanowisko / Position ]:[Stanowisko / Position ]],0))="n/a","n/a",EK431-INDEX(tab_MinKomp[Testy czystości / Reinheitstests],MATCH($B431,tab_MinKomp[[Stanowisko / Position ]:[Stanowisko / Position ]],0)))</f>
        <v>n/a</v>
      </c>
      <c r="EL432" s="190" t="str">
        <f>IF(INDEX(tab_MinKomp[Testy czystości / Reinheitstests],MATCH($B431,tab_MinKomp[[Stanowisko / Position ]:[Stanowisko / Position ]],0))="n/a","n/a",EL431-INDEX(tab_MinKomp[Testy czystości / Reinheitstests],MATCH($B431,tab_MinKomp[[Stanowisko / Position ]:[Stanowisko / Position ]],0)))</f>
        <v>n/a</v>
      </c>
      <c r="EM432" s="190" t="str">
        <f>IF(INDEX(tab_MinKomp[Testy czystości / Reinheitstests],MATCH($B431,tab_MinKomp[[Stanowisko / Position ]:[Stanowisko / Position ]],0))="n/a","n/a",EM431-INDEX(tab_MinKomp[Testy czystości / Reinheitstests],MATCH($B431,tab_MinKomp[[Stanowisko / Position ]:[Stanowisko / Position ]],0)))</f>
        <v>n/a</v>
      </c>
      <c r="EN432" s="190" t="str">
        <f>IF(INDEX(tab_MinKomp[Testy czystości / Reinheitstests],MATCH($B431,tab_MinKomp[[Stanowisko / Position ]:[Stanowisko / Position ]],0))="n/a","n/a",EN431-INDEX(tab_MinKomp[Testy czystości / Reinheitstests],MATCH($B431,tab_MinKomp[[Stanowisko / Position ]:[Stanowisko / Position ]],0)))</f>
        <v>n/a</v>
      </c>
      <c r="EO432" s="194" t="str">
        <f>IF(INDEX(tab_MinKomp[Konserwacja Rep],MATCH($B431,tab_MinKomp[[Stanowisko / Position ]:[Stanowisko / Position ]],0))="n/a","n/a",EO431-INDEX(tab_MinKomp[Konserwacja Rep],MATCH($B431,tab_MinKomp[[Stanowisko / Position ]:[Stanowisko / Position ]],0)))</f>
        <v>n/a</v>
      </c>
      <c r="EP432" s="194" t="str">
        <f>IF(INDEX(tab_MinKomp[[Konserwacja Engel ]],MATCH($B431,tab_MinKomp[[Stanowisko / Position ]:[Stanowisko / Position ]],0))="n/a","n/a",EP431-INDEX(tab_MinKomp[[Konserwacja Engel ]],MATCH($B431,tab_MinKomp[[Stanowisko / Position ]:[Stanowisko / Position ]],0)))</f>
        <v>n/a</v>
      </c>
      <c r="EQ432" s="194" t="str">
        <f>IF(INDEX(tab_MinKomp[Konserwacja B 50],MATCH($B431,tab_MinKomp[[Stanowisko / Position ]:[Stanowisko / Position ]],0))="n/a","n/a",EQ431-INDEX(tab_MinKomp[Konserwacja B 50],MATCH($B431,tab_MinKomp[[Stanowisko / Position ]:[Stanowisko / Position ]],0)))</f>
        <v>n/a</v>
      </c>
      <c r="ER432" s="194" t="str">
        <f>IF(INDEX(tab_MinKomp[[Konserwacja EOL ]],MATCH($B431,tab_MinKomp[[Stanowisko / Position ]:[Stanowisko / Position ]],0))="n/a","n/a",ER431-INDEX(tab_MinKomp[[Konserwacja EOL ]],MATCH($B431,tab_MinKomp[[Stanowisko / Position ]:[Stanowisko / Position ]],0)))</f>
        <v>n/a</v>
      </c>
      <c r="ES432" s="194" t="str">
        <f>IF(INDEX(tab_MinKomp[Konserwacja Branson],MATCH($B431,tab_MinKomp[[Stanowisko / Position ]:[Stanowisko / Position ]],0))="n/a","n/a",ES431-INDEX(tab_MinKomp[Konserwacja Branson],MATCH($B431,tab_MinKomp[[Stanowisko / Position ]:[Stanowisko / Position ]],0)))</f>
        <v>n/a</v>
      </c>
      <c r="ET432" s="194" t="str">
        <f>IF(INDEX(tab_MinKomp[Konserwacja coolery],MATCH($B431,tab_MinKomp[[Stanowisko / Position ]:[Stanowisko / Position ]],0))="n/a","n/a",ET431-INDEX(tab_MinKomp[Konserwacja coolery],MATCH($B431,tab_MinKomp[[Stanowisko / Position ]:[Stanowisko / Position ]],0)))</f>
        <v>n/a</v>
      </c>
      <c r="EU432" s="194" t="str">
        <f>IF(INDEX(tab_MinKomp[Konserwacja piecy],MATCH($B431,tab_MinKomp[[Stanowisko / Position ]:[Stanowisko / Position ]],0))="n/a","n/a",EU431-INDEX(tab_MinKomp[Konserwacja piecy],MATCH($B431,tab_MinKomp[[Stanowisko / Position ]:[Stanowisko / Position ]],0)))</f>
        <v>n/a</v>
      </c>
      <c r="EV432" s="194" t="str">
        <f>IF(INDEX(tab_MinKomp[Rysunek techniczny- czytanie],MATCH($B431,tab_MinKomp[[Stanowisko / Position ]:[Stanowisko / Position ]],0))="n/a","n/a",EV431-INDEX(tab_MinKomp[Rysunek techniczny- czytanie],MATCH($B431,tab_MinKomp[[Stanowisko / Position ]:[Stanowisko / Position ]],0)))</f>
        <v>n/a</v>
      </c>
      <c r="EW432" s="194" t="str">
        <f>IF(INDEX(tab_MinKomp[Elektryka],MATCH($B431,tab_MinKomp[[Stanowisko / Position ]:[Stanowisko / Position ]],0))="n/a","n/a",EW431-INDEX(tab_MinKomp[Elektryka],MATCH($B431,tab_MinKomp[[Stanowisko / Position ]:[Stanowisko / Position ]],0)))</f>
        <v>n/a</v>
      </c>
      <c r="EX432" s="194" t="str">
        <f>IF(INDEX(tab_MinKomp[Pneumatyka],MATCH($B431,tab_MinKomp[[Stanowisko / Position ]:[Stanowisko / Position ]],0))="n/a","n/a",EX431-INDEX(tab_MinKomp[Pneumatyka],MATCH($B431,tab_MinKomp[[Stanowisko / Position ]:[Stanowisko / Position ]],0)))</f>
        <v>n/a</v>
      </c>
      <c r="EY432" s="194" t="str">
        <f>IF(INDEX(tab_MinKomp[[Hydraulika ]],MATCH($B431,tab_MinKomp[[Stanowisko / Position ]:[Stanowisko / Position ]],0))="n/a","n/a",EY431-INDEX(tab_MinKomp[[Hydraulika ]],MATCH($B431,tab_MinKomp[[Stanowisko / Position ]:[Stanowisko / Position ]],0)))</f>
        <v>n/a</v>
      </c>
      <c r="EZ432" s="194" t="str">
        <f>IF(INDEX(tab_MinKomp[Podciśnienie],MATCH($B431,tab_MinKomp[[Stanowisko / Position ]:[Stanowisko / Position ]],0))="n/a","n/a",EZ431-INDEX(tab_MinKomp[Podciśnienie],MATCH($B431,tab_MinKomp[[Stanowisko / Position ]:[Stanowisko / Position ]],0)))</f>
        <v>n/a</v>
      </c>
      <c r="FA432" s="194" t="str">
        <f>IF(INDEX(tab_MinKomp[Usuwanie awarii],MATCH($B431,tab_MinKomp[[Stanowisko / Position ]:[Stanowisko / Position ]],0))="n/a","n/a",FA431-INDEX(tab_MinKomp[Usuwanie awarii],MATCH($B431,tab_MinKomp[[Stanowisko / Position ]:[Stanowisko / Position ]],0)))</f>
        <v>n/a</v>
      </c>
      <c r="FB432" s="194" t="str">
        <f>IF(INDEX(tab_MinKomp[Obsługa robotów],MATCH($B431,tab_MinKomp[[Stanowisko / Position ]:[Stanowisko / Position ]],0))="n/a","n/a",FB431-INDEX(tab_MinKomp[Obsługa robotów],MATCH($B431,tab_MinKomp[[Stanowisko / Position ]:[Stanowisko / Position ]],0)))</f>
        <v>n/a</v>
      </c>
      <c r="FC432" s="194" t="str">
        <f>IF(INDEX(tab_MinKomp[Obsługa sterowania maszyny],MATCH($B431,tab_MinKomp[[Stanowisko / Position ]:[Stanowisko / Position ]],0))="n/a","n/a",FC431-INDEX(tab_MinKomp[Obsługa sterowania maszyny],MATCH($B431,tab_MinKomp[[Stanowisko / Position ]:[Stanowisko / Position ]],0)))</f>
        <v>n/a</v>
      </c>
      <c r="FD432" s="194" t="str">
        <f>IF(INDEX(tab_MinKomp[Usuwanie przyczyn żródłowych],MATCH($B431,tab_MinKomp[[Stanowisko / Position ]:[Stanowisko / Position ]],0))="n/a","n/a",FD431-INDEX(tab_MinKomp[Usuwanie przyczyn żródłowych],MATCH($B431,tab_MinKomp[[Stanowisko / Position ]:[Stanowisko / Position ]],0)))</f>
        <v>n/a</v>
      </c>
      <c r="FE432" s="194" t="str">
        <f>IF(INDEX(tab_MinKomp[Cmms stosowanie],MATCH($B431,tab_MinKomp[[Stanowisko / Position ]:[Stanowisko / Position ]],0))="n/a","n/a",FE431-INDEX(tab_MinKomp[Cmms stosowanie],MATCH($B431,tab_MinKomp[[Stanowisko / Position ]:[Stanowisko / Position ]],0)))</f>
        <v>n/a</v>
      </c>
      <c r="FF432" s="190" t="str">
        <f>IF(INDEX(tab_MinKomp[Testy czystości / Reinheitstests],MATCH($B431,tab_MinKomp[[Stanowisko / Position ]:[Stanowisko / Position ]],0))="n/a","n/a",FF431-INDEX(tab_MinKomp[Testy czystości / Reinheitstests],MATCH($B431,tab_MinKomp[[Stanowisko / Position ]:[Stanowisko / Position ]],0)))</f>
        <v>n/a</v>
      </c>
      <c r="FG432" s="194" t="str">
        <f>IF(INDEX(tab_MinKomp[Czyszczenie form plastikowych],MATCH($B431,tab_MinKomp[[Stanowisko / Position ]:[Stanowisko / Position ]],0))="n/a","n/a",FG431-INDEX(tab_MinKomp[Czyszczenie form plastikowych],MATCH($B431,tab_MinKomp[[Stanowisko / Position ]:[Stanowisko / Position ]],0)))</f>
        <v>n/a</v>
      </c>
      <c r="FH432" s="194" t="str">
        <f>IF(INDEX(tab_MinKomp[Wymiana form plastik],MATCH($B431,tab_MinKomp[[Stanowisko / Position ]:[Stanowisko / Position ]],0))="n/a","n/a",FH431-INDEX(tab_MinKomp[Wymiana form plastik],MATCH($B431,tab_MinKomp[[Stanowisko / Position ]:[Stanowisko / Position ]],0)))</f>
        <v>n/a</v>
      </c>
      <c r="FI432" s="194" t="str">
        <f>IF(INDEX(tab_MinKomp[Wymiana form guma],MATCH($B431,tab_MinKomp[[Stanowisko / Position ]:[Stanowisko / Position ]],0))="n/a","n/a",FI431-INDEX(tab_MinKomp[Wymiana form guma],MATCH($B431,tab_MinKomp[[Stanowisko / Position ]:[Stanowisko / Position ]],0)))</f>
        <v>n/a</v>
      </c>
      <c r="FJ432" s="194" t="str">
        <f>IF(INDEX(tab_MinKomp[Konserwacja KK],MATCH($B431,tab_MinKomp[[Stanowisko / Position ]:[Stanowisko / Position ]],0))="n/a","n/a",FJ431-INDEX(tab_MinKomp[Konserwacja KK],MATCH($B431,tab_MinKomp[[Stanowisko / Position ]:[Stanowisko / Position ]],0)))</f>
        <v>n/a</v>
      </c>
      <c r="FK432" s="194" t="str">
        <f>IF(INDEX(tab_MinKomp[Konserwacja form guma],MATCH($B431,tab_MinKomp[[Stanowisko / Position ]:[Stanowisko / Position ]],0))="n/a","n/a",FK431-INDEX(tab_MinKomp[Konserwacja form guma],MATCH($B431,tab_MinKomp[[Stanowisko / Position ]:[Stanowisko / Position ]],0)))</f>
        <v>n/a</v>
      </c>
      <c r="FL432" s="194" t="str">
        <f>IF(INDEX(tab_MinKomp[Konserwacja form plastiki],MATCH($B431,tab_MinKomp[[Stanowisko / Position ]:[Stanowisko / Position ]],0))="n/a","n/a",FL431-INDEX(tab_MinKomp[Konserwacja form plastiki],MATCH($B431,tab_MinKomp[[Stanowisko / Position ]:[Stanowisko / Position ]],0)))</f>
        <v>n/a</v>
      </c>
      <c r="FM432" s="194" t="str">
        <f>IF(INDEX(tab_MinKomp[Konserwacja Gorącego Kanału],MATCH($B431,tab_MinKomp[[Stanowisko / Position ]:[Stanowisko / Position ]],0))="n/a","n/a",FM431-INDEX(tab_MinKomp[Konserwacja Gorącego Kanału],MATCH($B431,tab_MinKomp[[Stanowisko / Position ]:[Stanowisko / Position ]],0)))</f>
        <v>n/a</v>
      </c>
      <c r="FN432" s="194" t="str">
        <f>IF(INDEX(tab_MinKomp[Konserwacja Gorącego Kanału],MATCH($B431,tab_MinKomp[[Stanowisko / Position ]:[Stanowisko / Position ]],0))="n/a","n/a",FN431-INDEX(tab_MinKomp[Konserwacja Gorącego Kanału],MATCH($B431,tab_MinKomp[[Stanowisko / Position ]:[Stanowisko / Position ]],0)))</f>
        <v>n/a</v>
      </c>
      <c r="FO432" s="194" t="str">
        <f>IF(INDEX(tab_MinKomp[Konserwacja Gorącego Kanału],MATCH($B431,tab_MinKomp[[Stanowisko / Position ]:[Stanowisko / Position ]],0))="n/a","n/a",FO431-INDEX(tab_MinKomp[Konserwacja Gorącego Kanału],MATCH($B431,tab_MinKomp[[Stanowisko / Position ]:[Stanowisko / Position ]],0)))</f>
        <v>n/a</v>
      </c>
      <c r="FP432" s="194" t="str">
        <f>IF(INDEX(tab_MinKomp[Konserwacja Gorącego Kanału],MATCH($B431,tab_MinKomp[[Stanowisko / Position ]:[Stanowisko / Position ]],0))="n/a","n/a",FP431-INDEX(tab_MinKomp[Konserwacja Gorącego Kanału],MATCH($B431,tab_MinKomp[[Stanowisko / Position ]:[Stanowisko / Position ]],0)))</f>
        <v>n/a</v>
      </c>
      <c r="FQ432" s="196" t="str">
        <f>IF(INDEX(tab_MinKomp[Język angielski / Englisch],MATCH($B431,tab_MinKomp[[Stanowisko / Position ]:[Stanowisko / Position ]],0))="n/a","n/a",FQ431-INDEX(tab_MinKomp[Język angielski / Englisch],MATCH($B431,tab_MinKomp[[Stanowisko / Position ]:[Stanowisko / Position ]],0)))</f>
        <v>n/a</v>
      </c>
      <c r="FR432" s="196" t="str">
        <f>IF(INDEX(tab_MinKomp[Język niemiecki / Deutsch],MATCH($B431,tab_MinKomp[[Stanowisko / Position ]:[Stanowisko / Position ]],0))="n/a","n/a",FR431-INDEX(tab_MinKomp[Język niemiecki / Deutsch],MATCH($B431,tab_MinKomp[[Stanowisko / Position ]:[Stanowisko / Position ]],0)))</f>
        <v>n/a</v>
      </c>
      <c r="FS432" s="194">
        <f>IF(INDEX(tab_MinKomp[Zarządzanie dokumentacją procesową / Process dokumentation management],MATCH($B431,tab_MinKomp[[Stanowisko / Position ]:[Stanowisko / Position ]],0))="n/a","n/a",FS431-INDEX(tab_MinKomp[Zarządzanie dokumentacją procesową / Process dokumentation management],MATCH($B431,tab_MinKomp[[Stanowisko / Position ]:[Stanowisko / Position ]],0)))</f>
        <v>0</v>
      </c>
      <c r="FT432" s="194">
        <f>IF(INDEX(tab_MinKomp[Znajomość procesów z obszaru / Kenntiss der prozesse in dem Bereich],MATCH($B431,tab_MinKomp[[Stanowisko / Position ]:[Stanowisko / Position ]],0))="n/a","n/a",FT431-INDEX(tab_MinKomp[Znajomość procesów z obszaru / Kenntiss der prozesse in dem Bereich],MATCH($B431,tab_MinKomp[[Stanowisko / Position ]:[Stanowisko / Position ]],0)))</f>
        <v>0</v>
      </c>
      <c r="FU432" s="194">
        <f>IF(INDEX(tab_MinKomp[optymalizacja procesów / Prozessoptymalisierung],MATCH($B431,tab_MinKomp[[Stanowisko / Position ]:[Stanowisko / Position ]],0))="n/a","n/a",FU431-INDEX(tab_MinKomp[optymalizacja procesów / Prozessoptymalisierung],MATCH($B431,tab_MinKomp[[Stanowisko / Position ]:[Stanowisko / Position ]],0)))</f>
        <v>0</v>
      </c>
      <c r="FV432" s="194">
        <f>IF(INDEX(tab_MinKomp[Umiejętności szkoleniowe / Trainingsfähigkeiten],MATCH($B431,tab_MinKomp[[Stanowisko / Position ]:[Stanowisko / Position ]],0))="n/a","n/a",FV431-INDEX(tab_MinKomp[Umiejętności szkoleniowe / Trainingsfähigkeiten],MATCH($B431,tab_MinKomp[[Stanowisko / Position ]:[Stanowisko / Position ]],0)))</f>
        <v>0</v>
      </c>
      <c r="FW432" s="194">
        <f>IF(INDEX(tab_MinKomp[Analityczne myślenie, podejście / Analitysches Denken, Einstellung],MATCH($B431,tab_MinKomp[[Stanowisko / Position ]:[Stanowisko / Position ]],0))="n/a","n/a",FW431-INDEX(tab_MinKomp[Analityczne myślenie, podejście / Analitysches Denken, Einstellung],MATCH($B431,tab_MinKomp[[Stanowisko / Position ]:[Stanowisko / Position ]],0)))</f>
        <v>0</v>
      </c>
      <c r="FX432" s="194">
        <f>IF(INDEX(tab_MinKomp[Dokładność, precyzja w dzialaniu / Genauigkeit, Präzision in die Arbeit],MATCH($B431,tab_MinKomp[[Stanowisko / Position ]:[Stanowisko / Position ]],0))="n/a","n/a",FX431-INDEX(tab_MinKomp[Dokładność, precyzja w dzialaniu / Genauigkeit, Präzision in die Arbeit],MATCH($B431,tab_MinKomp[[Stanowisko / Position ]:[Stanowisko / Position ]],0)))</f>
        <v>0</v>
      </c>
      <c r="FY432" s="194">
        <f>IF(INDEX(tab_MinKomp[Dyspozycyjność / Verfügbarkeit],MATCH($B431,tab_MinKomp[[Stanowisko / Position ]:[Stanowisko / Position ]],0))="n/a","n/a",FY431-INDEX(tab_MinKomp[Dyspozycyjność / Verfügbarkeit],MATCH($B431,tab_MinKomp[[Stanowisko / Position ]:[Stanowisko / Position ]],0)))</f>
        <v>0</v>
      </c>
      <c r="FZ432" s="194">
        <f>IF(INDEX(tab_MinKomp[Zaangażowanie / 
Engagement],MATCH($B431,tab_MinKomp[[Stanowisko / Position ]:[Stanowisko / Position ]],0))="n/a","n/a",FZ431-INDEX(tab_MinKomp[Zaangażowanie / 
Engagement],MATCH($B431,tab_MinKomp[[Stanowisko / Position ]:[Stanowisko / Position ]],0)))</f>
        <v>0</v>
      </c>
      <c r="GA432" s="194" t="str">
        <f>IF(INDEX(tab_MinKomp[Konserwacja form guma],MATCH($B431,tab_MinKomp[[Stanowisko / Position ]:[Stanowisko / Position ]],0))="n/a","n/a",GA431-INDEX(tab_MinKomp[Konserwacja form guma],MATCH($B431,tab_MinKomp[[Stanowisko / Position ]:[Stanowisko / Position ]],0)))</f>
        <v>n/a</v>
      </c>
      <c r="GB432" s="194" t="str">
        <f>IF(INDEX(tab_MinKomp[Konserwacja form plastiki],MATCH($B431,tab_MinKomp[[Stanowisko / Position ]:[Stanowisko / Position ]],0))="n/a","n/a",GB431-INDEX(tab_MinKomp[Konserwacja form plastiki],MATCH($B431,tab_MinKomp[[Stanowisko / Position ]:[Stanowisko / Position ]],0)))</f>
        <v>n/a</v>
      </c>
      <c r="GC432" s="194">
        <f>IF(INDEX(tab_MinKomp[Elastyczność w działaniu],MATCH($B431,tab_MinKomp[[Stanowisko / Position ]:[Stanowisko / Position ]],0))="n/a","n/a",GC431-INDEX(tab_MinKomp[Elastyczność w działaniu],MATCH($B431,tab_MinKomp[[Stanowisko / Position ]:[Stanowisko / Position ]],0)))</f>
        <v>0</v>
      </c>
      <c r="GD432" s="194">
        <f>IF(INDEX(tab_MinKomp[Komunikatywność],MATCH($B431,tab_MinKomp[[Stanowisko / Position ]:[Stanowisko / Position ]],0))="n/a","n/a",GD431-INDEX(tab_MinKomp[Komunikatywność],MATCH($B431,tab_MinKomp[[Stanowisko / Position ]:[Stanowisko / Position ]],0)))</f>
        <v>0</v>
      </c>
      <c r="GE432" s="193" t="str">
        <f>IF(INDEX(tab_MinKomp[Motywowanie i budowanie zaangażowania zespołu],MATCH($B431,tab_MinKomp[[Stanowisko / Position ]:[Stanowisko / Position ]],0))="n/a","n/a",GE431-INDEX(tab_MinKomp[Motywowanie i budowanie zaangażowania zespołu],MATCH($B431,tab_MinKomp[[Stanowisko / Position ]:[Stanowisko / Position ]],0)))</f>
        <v>n/a</v>
      </c>
      <c r="GF432" s="186" t="s">
        <v>248</v>
      </c>
      <c r="GG432" s="186" t="s">
        <v>248</v>
      </c>
      <c r="GH432" s="186" t="s">
        <v>248</v>
      </c>
      <c r="GI432" s="186" t="s">
        <v>248</v>
      </c>
      <c r="GJ432" s="186" t="s">
        <v>248</v>
      </c>
      <c r="GK432" s="186" t="s">
        <v>248</v>
      </c>
      <c r="GL432" s="186" t="s">
        <v>248</v>
      </c>
      <c r="GM432" s="186" t="s">
        <v>248</v>
      </c>
      <c r="GN432" s="186" t="s">
        <v>248</v>
      </c>
      <c r="GO432" s="186" t="s">
        <v>248</v>
      </c>
      <c r="GP432" s="186" t="s">
        <v>248</v>
      </c>
      <c r="GQ432" s="186" t="s">
        <v>248</v>
      </c>
      <c r="GR432" s="186" t="s">
        <v>248</v>
      </c>
      <c r="GS432" s="186" t="s">
        <v>248</v>
      </c>
      <c r="GT432" s="186" t="s">
        <v>248</v>
      </c>
      <c r="GU432" s="186" t="s">
        <v>248</v>
      </c>
      <c r="GV432" s="186" t="s">
        <v>248</v>
      </c>
      <c r="GW432" s="186" t="s">
        <v>248</v>
      </c>
      <c r="GX432" s="186" t="s">
        <v>248</v>
      </c>
      <c r="GY432" s="186" t="s">
        <v>248</v>
      </c>
      <c r="GZ432" s="261" t="s">
        <v>248</v>
      </c>
      <c r="HA432" s="261" t="s">
        <v>248</v>
      </c>
      <c r="HB432" s="191">
        <f>SUM(G432:GE432)/(HB431-(SUM(G432:GE432)))</f>
        <v>0</v>
      </c>
    </row>
    <row r="433" spans="1:210" ht="24.9" customHeight="1" x14ac:dyDescent="0.3">
      <c r="A433" s="105" t="s">
        <v>319</v>
      </c>
      <c r="B433" s="105" t="s">
        <v>315</v>
      </c>
      <c r="C433" s="105" t="s">
        <v>401</v>
      </c>
      <c r="D433" s="105">
        <v>1140</v>
      </c>
      <c r="E433" s="394" t="s">
        <v>605</v>
      </c>
      <c r="F433" s="185" t="s">
        <v>374</v>
      </c>
      <c r="G433" s="186">
        <v>2</v>
      </c>
      <c r="H433" s="186">
        <v>1</v>
      </c>
      <c r="I433" s="186">
        <v>2</v>
      </c>
      <c r="J433" s="186">
        <v>1</v>
      </c>
      <c r="K433" s="186">
        <v>1</v>
      </c>
      <c r="L433" s="186" t="s">
        <v>248</v>
      </c>
      <c r="M433" s="186" t="s">
        <v>248</v>
      </c>
      <c r="N433" s="186" t="s">
        <v>248</v>
      </c>
      <c r="O433" s="186">
        <v>1</v>
      </c>
      <c r="P433" s="186">
        <v>1</v>
      </c>
      <c r="Q433" s="186" t="s">
        <v>248</v>
      </c>
      <c r="R433" s="186" t="s">
        <v>248</v>
      </c>
      <c r="S433" s="186" t="s">
        <v>248</v>
      </c>
      <c r="T433" s="186" t="s">
        <v>248</v>
      </c>
      <c r="U433" s="186" t="s">
        <v>248</v>
      </c>
      <c r="V433" s="186" t="s">
        <v>248</v>
      </c>
      <c r="W433" s="186" t="s">
        <v>248</v>
      </c>
      <c r="X433" s="186" t="s">
        <v>248</v>
      </c>
      <c r="Y433" s="186" t="s">
        <v>248</v>
      </c>
      <c r="Z433" s="186" t="s">
        <v>248</v>
      </c>
      <c r="AA433" s="186" t="s">
        <v>248</v>
      </c>
      <c r="AB433" s="186" t="s">
        <v>248</v>
      </c>
      <c r="AC433" s="186" t="s">
        <v>248</v>
      </c>
      <c r="AD433" s="186" t="s">
        <v>248</v>
      </c>
      <c r="AE433" s="186" t="s">
        <v>248</v>
      </c>
      <c r="AF433" s="186" t="s">
        <v>248</v>
      </c>
      <c r="AG433" s="186" t="s">
        <v>248</v>
      </c>
      <c r="AH433" s="186" t="s">
        <v>248</v>
      </c>
      <c r="AI433" s="186" t="s">
        <v>248</v>
      </c>
      <c r="AJ433" s="186" t="s">
        <v>248</v>
      </c>
      <c r="AK433" s="186" t="s">
        <v>248</v>
      </c>
      <c r="AL433" s="186">
        <v>1</v>
      </c>
      <c r="AM433" s="186" t="s">
        <v>248</v>
      </c>
      <c r="AN433" s="186" t="s">
        <v>248</v>
      </c>
      <c r="AO433" s="186">
        <v>1</v>
      </c>
      <c r="AP433" s="186" t="s">
        <v>248</v>
      </c>
      <c r="AQ433" s="186">
        <v>1</v>
      </c>
      <c r="AR433" s="186" t="s">
        <v>248</v>
      </c>
      <c r="AS433" s="186" t="s">
        <v>248</v>
      </c>
      <c r="AT433" s="186" t="s">
        <v>248</v>
      </c>
      <c r="AU433" s="186" t="s">
        <v>248</v>
      </c>
      <c r="AV433" s="186">
        <v>2</v>
      </c>
      <c r="AW433" s="186">
        <v>1</v>
      </c>
      <c r="AX433" s="186" t="s">
        <v>248</v>
      </c>
      <c r="AY433" s="186" t="s">
        <v>248</v>
      </c>
      <c r="AZ433" s="186" t="s">
        <v>248</v>
      </c>
      <c r="BA433" s="186" t="s">
        <v>248</v>
      </c>
      <c r="BB433" s="186" t="s">
        <v>248</v>
      </c>
      <c r="BC433" s="186" t="s">
        <v>248</v>
      </c>
      <c r="BD433" s="186" t="s">
        <v>248</v>
      </c>
      <c r="BE433" s="186" t="s">
        <v>248</v>
      </c>
      <c r="BF433" s="186" t="s">
        <v>248</v>
      </c>
      <c r="BG433" s="186" t="s">
        <v>248</v>
      </c>
      <c r="BH433" s="186" t="s">
        <v>248</v>
      </c>
      <c r="BI433" s="186" t="s">
        <v>248</v>
      </c>
      <c r="BJ433" s="186" t="s">
        <v>248</v>
      </c>
      <c r="BK433" s="186" t="s">
        <v>248</v>
      </c>
      <c r="BL433" s="186" t="s">
        <v>248</v>
      </c>
      <c r="BM433" s="186" t="s">
        <v>248</v>
      </c>
      <c r="BN433" s="186" t="s">
        <v>248</v>
      </c>
      <c r="BO433" s="186" t="s">
        <v>248</v>
      </c>
      <c r="BP433" s="186">
        <v>2</v>
      </c>
      <c r="BQ433" s="186" t="s">
        <v>248</v>
      </c>
      <c r="BR433" s="186">
        <v>1</v>
      </c>
      <c r="BS433" s="186" t="s">
        <v>248</v>
      </c>
      <c r="BT433" s="186" t="s">
        <v>248</v>
      </c>
      <c r="BU433" s="186" t="s">
        <v>248</v>
      </c>
      <c r="BV433" s="186" t="s">
        <v>248</v>
      </c>
      <c r="BW433" s="186" t="s">
        <v>248</v>
      </c>
      <c r="BX433" s="186" t="s">
        <v>248</v>
      </c>
      <c r="BY433" s="186" t="s">
        <v>248</v>
      </c>
      <c r="BZ433" s="186" t="s">
        <v>248</v>
      </c>
      <c r="CA433" s="186">
        <v>1</v>
      </c>
      <c r="CB433" s="186" t="s">
        <v>248</v>
      </c>
      <c r="CC433" s="186">
        <v>2</v>
      </c>
      <c r="CD433" s="186">
        <v>2</v>
      </c>
      <c r="CE433" s="186" t="s">
        <v>248</v>
      </c>
      <c r="CF433" s="186" t="s">
        <v>248</v>
      </c>
      <c r="CG433" s="186">
        <v>1</v>
      </c>
      <c r="CH433" s="186" t="s">
        <v>248</v>
      </c>
      <c r="CI433" s="186" t="s">
        <v>248</v>
      </c>
      <c r="CJ433" s="186" t="s">
        <v>248</v>
      </c>
      <c r="CK433" s="186" t="s">
        <v>248</v>
      </c>
      <c r="CL433" s="186" t="s">
        <v>248</v>
      </c>
      <c r="CM433" s="186" t="s">
        <v>248</v>
      </c>
      <c r="CN433" s="186" t="s">
        <v>248</v>
      </c>
      <c r="CO433" s="186" t="s">
        <v>248</v>
      </c>
      <c r="CP433" s="186" t="s">
        <v>248</v>
      </c>
      <c r="CQ433" s="186" t="s">
        <v>248</v>
      </c>
      <c r="CR433" s="186" t="s">
        <v>248</v>
      </c>
      <c r="CS433" s="186" t="s">
        <v>248</v>
      </c>
      <c r="CT433" s="186" t="s">
        <v>248</v>
      </c>
      <c r="CU433" s="186" t="s">
        <v>248</v>
      </c>
      <c r="CV433" s="186" t="s">
        <v>248</v>
      </c>
      <c r="CW433" s="186">
        <v>2</v>
      </c>
      <c r="CX433" s="186" t="s">
        <v>248</v>
      </c>
      <c r="CY433" s="186" t="s">
        <v>248</v>
      </c>
      <c r="CZ433" s="186" t="s">
        <v>248</v>
      </c>
      <c r="DA433" s="186" t="s">
        <v>248</v>
      </c>
      <c r="DB433" s="186" t="s">
        <v>248</v>
      </c>
      <c r="DC433" s="186" t="s">
        <v>248</v>
      </c>
      <c r="DD433" s="186" t="s">
        <v>248</v>
      </c>
      <c r="DE433" s="186" t="s">
        <v>248</v>
      </c>
      <c r="DF433" s="186">
        <v>1</v>
      </c>
      <c r="DG433" s="186" t="s">
        <v>248</v>
      </c>
      <c r="DH433" s="186" t="s">
        <v>248</v>
      </c>
      <c r="DI433" s="186" t="s">
        <v>248</v>
      </c>
      <c r="DJ433" s="186" t="s">
        <v>248</v>
      </c>
      <c r="DK433" s="186" t="s">
        <v>248</v>
      </c>
      <c r="DL433" s="186" t="s">
        <v>248</v>
      </c>
      <c r="DM433" s="186" t="s">
        <v>248</v>
      </c>
      <c r="DN433" s="186" t="s">
        <v>248</v>
      </c>
      <c r="DO433" s="186" t="s">
        <v>248</v>
      </c>
      <c r="DP433" s="186" t="s">
        <v>248</v>
      </c>
      <c r="DQ433" s="186" t="s">
        <v>248</v>
      </c>
      <c r="DR433" s="186" t="s">
        <v>248</v>
      </c>
      <c r="DS433" s="186" t="s">
        <v>248</v>
      </c>
      <c r="DT433" s="186" t="s">
        <v>248</v>
      </c>
      <c r="DU433" s="186" t="s">
        <v>248</v>
      </c>
      <c r="DV433" s="186" t="s">
        <v>248</v>
      </c>
      <c r="DW433" s="186" t="s">
        <v>248</v>
      </c>
      <c r="DX433" s="186" t="s">
        <v>248</v>
      </c>
      <c r="DY433" s="186" t="s">
        <v>248</v>
      </c>
      <c r="DZ433" s="186" t="s">
        <v>248</v>
      </c>
      <c r="EA433" s="186" t="s">
        <v>248</v>
      </c>
      <c r="EB433" s="186" t="s">
        <v>248</v>
      </c>
      <c r="EC433" s="186" t="s">
        <v>248</v>
      </c>
      <c r="ED433" s="186" t="s">
        <v>248</v>
      </c>
      <c r="EE433" s="186" t="s">
        <v>248</v>
      </c>
      <c r="EF433" s="186" t="s">
        <v>248</v>
      </c>
      <c r="EG433" s="186" t="s">
        <v>248</v>
      </c>
      <c r="EH433" s="186" t="s">
        <v>248</v>
      </c>
      <c r="EI433" s="186" t="s">
        <v>248</v>
      </c>
      <c r="EJ433" s="186" t="s">
        <v>248</v>
      </c>
      <c r="EK433" s="186" t="s">
        <v>248</v>
      </c>
      <c r="EL433" s="184" t="s">
        <v>248</v>
      </c>
      <c r="EM433" s="184" t="s">
        <v>248</v>
      </c>
      <c r="EN433" s="184" t="s">
        <v>248</v>
      </c>
      <c r="EO433" s="186" t="s">
        <v>248</v>
      </c>
      <c r="EP433" s="186" t="s">
        <v>248</v>
      </c>
      <c r="EQ433" s="186" t="s">
        <v>248</v>
      </c>
      <c r="ER433" s="186" t="s">
        <v>248</v>
      </c>
      <c r="ES433" s="186" t="s">
        <v>248</v>
      </c>
      <c r="ET433" s="186" t="s">
        <v>248</v>
      </c>
      <c r="EU433" s="186" t="s">
        <v>248</v>
      </c>
      <c r="EV433" s="186" t="s">
        <v>248</v>
      </c>
      <c r="EW433" s="186" t="s">
        <v>248</v>
      </c>
      <c r="EX433" s="186" t="s">
        <v>248</v>
      </c>
      <c r="EY433" s="186" t="s">
        <v>248</v>
      </c>
      <c r="EZ433" s="186" t="s">
        <v>248</v>
      </c>
      <c r="FA433" s="186" t="s">
        <v>248</v>
      </c>
      <c r="FB433" s="186" t="s">
        <v>248</v>
      </c>
      <c r="FC433" s="186" t="s">
        <v>248</v>
      </c>
      <c r="FD433" s="186" t="s">
        <v>248</v>
      </c>
      <c r="FE433" s="186" t="s">
        <v>248</v>
      </c>
      <c r="FF433" s="186" t="s">
        <v>248</v>
      </c>
      <c r="FG433" s="186" t="s">
        <v>248</v>
      </c>
      <c r="FH433" s="186" t="s">
        <v>248</v>
      </c>
      <c r="FI433" s="186" t="s">
        <v>248</v>
      </c>
      <c r="FJ433" s="186" t="s">
        <v>248</v>
      </c>
      <c r="FK433" s="186" t="s">
        <v>248</v>
      </c>
      <c r="FL433" s="186" t="s">
        <v>248</v>
      </c>
      <c r="FM433" s="186" t="s">
        <v>248</v>
      </c>
      <c r="FN433" s="186" t="s">
        <v>248</v>
      </c>
      <c r="FO433" s="186" t="s">
        <v>248</v>
      </c>
      <c r="FP433" s="186" t="s">
        <v>248</v>
      </c>
      <c r="FQ433" s="187" t="s">
        <v>248</v>
      </c>
      <c r="FR433" s="187" t="s">
        <v>248</v>
      </c>
      <c r="FS433" s="186">
        <v>2</v>
      </c>
      <c r="FT433" s="186">
        <v>2</v>
      </c>
      <c r="FU433" s="186">
        <v>1</v>
      </c>
      <c r="FV433" s="186">
        <v>1</v>
      </c>
      <c r="FW433" s="186">
        <v>1</v>
      </c>
      <c r="FX433" s="186">
        <v>2</v>
      </c>
      <c r="FY433" s="186">
        <v>2</v>
      </c>
      <c r="FZ433" s="186">
        <v>2</v>
      </c>
      <c r="GA433" s="186" t="s">
        <v>248</v>
      </c>
      <c r="GB433" s="186" t="s">
        <v>248</v>
      </c>
      <c r="GC433" s="186">
        <v>2</v>
      </c>
      <c r="GD433" s="186">
        <v>1</v>
      </c>
      <c r="GE433" s="186" t="s">
        <v>248</v>
      </c>
      <c r="GF433" s="186" t="s">
        <v>248</v>
      </c>
      <c r="GG433" s="186" t="s">
        <v>248</v>
      </c>
      <c r="GH433" s="186" t="s">
        <v>248</v>
      </c>
      <c r="GI433" s="186" t="s">
        <v>248</v>
      </c>
      <c r="GJ433" s="186" t="s">
        <v>248</v>
      </c>
      <c r="GK433" s="186" t="s">
        <v>248</v>
      </c>
      <c r="GL433" s="186" t="s">
        <v>248</v>
      </c>
      <c r="GM433" s="186" t="s">
        <v>248</v>
      </c>
      <c r="GN433" s="186" t="s">
        <v>248</v>
      </c>
      <c r="GO433" s="186" t="s">
        <v>248</v>
      </c>
      <c r="GP433" s="186" t="s">
        <v>248</v>
      </c>
      <c r="GQ433" s="186" t="s">
        <v>248</v>
      </c>
      <c r="GR433" s="186" t="s">
        <v>248</v>
      </c>
      <c r="GS433" s="186" t="s">
        <v>248</v>
      </c>
      <c r="GT433" s="186" t="s">
        <v>248</v>
      </c>
      <c r="GU433" s="186" t="s">
        <v>248</v>
      </c>
      <c r="GV433" s="186" t="s">
        <v>248</v>
      </c>
      <c r="GW433" s="186" t="s">
        <v>248</v>
      </c>
      <c r="GX433" s="186" t="s">
        <v>248</v>
      </c>
      <c r="GY433" s="186" t="s">
        <v>248</v>
      </c>
      <c r="GZ433" s="261" t="s">
        <v>248</v>
      </c>
      <c r="HA433" s="261" t="s">
        <v>248</v>
      </c>
      <c r="HB433" s="188">
        <f t="shared" ref="HB433" si="420">SUM(G433:GE433)</f>
        <v>43</v>
      </c>
    </row>
    <row r="434" spans="1:210" ht="24.9" customHeight="1" thickBot="1" x14ac:dyDescent="0.35">
      <c r="A434" s="108" t="str">
        <f t="shared" ref="A434" si="421">A433</f>
        <v>Prod.-Q-3</v>
      </c>
      <c r="B434" s="108" t="str">
        <f t="shared" ref="B434" si="422">B433</f>
        <v>Pracownik Produkcji</v>
      </c>
      <c r="C434" s="108" t="str">
        <f t="shared" ref="C434" si="423">C433</f>
        <v>BH</v>
      </c>
      <c r="D434" s="108">
        <f t="shared" ref="D434" si="424">D433</f>
        <v>1140</v>
      </c>
      <c r="E434" s="395"/>
      <c r="F434" s="189" t="s">
        <v>375</v>
      </c>
      <c r="G434" s="192">
        <f>IF(INDEX(tab_MinKomp[Przepisy BHP / BHP Vorschriften],MATCH($B433,tab_MinKomp[[Stanowisko / Position ]:[Stanowisko / Position ]],0))="n/a","n/a",G433-INDEX(tab_MinKomp[Przepisy BHP / BHP Vorschriften],MATCH($B433,tab_MinKomp[[Stanowisko / Position ]:[Stanowisko / Position ]],0)))</f>
        <v>0</v>
      </c>
      <c r="H434" s="193">
        <f>IF(INDEX(tab_MinKomp[Przepisy PPOŻ / Brandschutzbestimmungen],MATCH($B433,tab_MinKomp[[Stanowisko / Position ]:[Stanowisko / Position ]],0))="n/a","n/a",H433-INDEX(tab_MinKomp[Przepisy PPOŻ / Brandschutzbestimmungen],MATCH($B433,tab_MinKomp[[Stanowisko / Position ]:[Stanowisko / Position ]],0)))</f>
        <v>0</v>
      </c>
      <c r="I434" s="193">
        <f>IF(INDEX(tab_MinKomp[Ryzyko zawodowe na stanowiskach pracyv/ Berufliche Risiken an Arbeitsstellen],MATCH($B433,tab_MinKomp[[Stanowisko / Position ]:[Stanowisko / Position ]],0))="n/a","n/a",I433-INDEX(tab_MinKomp[Ryzyko zawodowe na stanowiskach pracyv/ Berufliche Risiken an Arbeitsstellen],MATCH($B433,tab_MinKomp[[Stanowisko / Position ]:[Stanowisko / Position ]],0)))</f>
        <v>0</v>
      </c>
      <c r="J434" s="193">
        <f>IF(INDEX(tab_MinKomp[Gospodarka substancjami niebezpiecznymi / Gefahrstoffmanagement],MATCH($B433,tab_MinKomp[[Stanowisko / Position ]:[Stanowisko / Position ]],0))="n/a","n/a",J433-INDEX(tab_MinKomp[Gospodarka substancjami niebezpiecznymi / Gefahrstoffmanagement],MATCH($B433,tab_MinKomp[[Stanowisko / Position ]:[Stanowisko / Position ]],0)))</f>
        <v>0</v>
      </c>
      <c r="K434" s="193">
        <f>IF(INDEX(tab_MinKomp[Gospodarka odpadami / Abfallwirtschaft],MATCH($B433,tab_MinKomp[[Stanowisko / Position ]:[Stanowisko / Position ]],0))="n/a","n/a",K433-INDEX(tab_MinKomp[Gospodarka odpadami / Abfallwirtschaft],MATCH($B433,tab_MinKomp[[Stanowisko / Position ]:[Stanowisko / Position ]],0)))</f>
        <v>0</v>
      </c>
      <c r="L434" s="194" t="str">
        <f>IF(INDEX(tab_MinKomp[Przepisy kodeksu pracy / Bestimmungen des Arbeitsgesetzes],MATCH($B433,tab_MinKomp[[Stanowisko / Position ]:[Stanowisko / Position ]],0))="n/a","n/a",L433-INDEX(tab_MinKomp[Przepisy kodeksu pracy / Bestimmungen des Arbeitsgesetzes],MATCH($B433,tab_MinKomp[[Stanowisko / Position ]:[Stanowisko / Position ]],0)))</f>
        <v>n/a</v>
      </c>
      <c r="M434" s="195" t="str">
        <f>IF(INDEX(tab_MinKomp[Przepisy o ub.społ. ZUS  / Sozialversicherungsvorschriften],MATCH($B433,tab_MinKomp[[Stanowisko / Position ]:[Stanowisko / Position ]],0))="n/a","n/a",M433-INDEX(tab_MinKomp[Przepisy o ub.społ. ZUS  / Sozialversicherungsvorschriften],MATCH($B433,tab_MinKomp[[Stanowisko / Position ]:[Stanowisko / Position ]],0)))</f>
        <v>n/a</v>
      </c>
      <c r="N434" s="194" t="str">
        <f>IF(INDEX(tab_MinKomp[PRZEPISY O PDOF /persönlich Einkommensteuergesetz ],MATCH($B433,tab_MinKomp[[Stanowisko / Position ]:[Stanowisko / Position ]],0))="n/a","n/a",N433-INDEX(tab_MinKomp[PRZEPISY O PDOF /persönlich Einkommensteuergesetz ],MATCH($B433,tab_MinKomp[[Stanowisko / Position ]:[Stanowisko / Position ]],0)))</f>
        <v>n/a</v>
      </c>
      <c r="O434" s="194">
        <f>IF(INDEX(tab_MinKomp[Regulamin pracy / Arbeitsordnung],MATCH($B433,tab_MinKomp[[Stanowisko / Position ]:[Stanowisko / Position ]],0))="n/a","n/a",O433-INDEX(tab_MinKomp[Regulamin pracy / Arbeitsordnung],MATCH($B433,tab_MinKomp[[Stanowisko / Position ]:[Stanowisko / Position ]],0)))</f>
        <v>0</v>
      </c>
      <c r="P434" s="194">
        <f>IF(INDEX(tab_MinKomp[Regulamin wynagradzania / Vergütungsordnung],MATCH($B433,tab_MinKomp[[Stanowisko / Position ]:[Stanowisko / Position ]],0))="n/a","n/a",P433-INDEX(tab_MinKomp[Regulamin wynagradzania / Vergütungsordnung],MATCH($B433,tab_MinKomp[[Stanowisko / Position ]:[Stanowisko / Position ]],0)))</f>
        <v>0</v>
      </c>
      <c r="Q434" s="194" t="str">
        <f>IF(INDEX(tab_MinKomp[System R2PŁATNIK PRO: Płace / Lohnabrechnung],MATCH($B433,tab_MinKomp[[Stanowisko / Position ]:[Stanowisko / Position ]],0))="n/a","n/a",Q433-INDEX(tab_MinKomp[System R2PŁATNIK PRO: Płace / Lohnabrechnung],MATCH($B433,tab_MinKomp[[Stanowisko / Position ]:[Stanowisko / Position ]],0)))</f>
        <v>n/a</v>
      </c>
      <c r="R434" s="194" t="str">
        <f>IF(INDEX(tab_MinKomp[SystemR2PŁATNIK PRO: KADRY / Personaldaten],MATCH($B433,tab_MinKomp[[Stanowisko / Position ]:[Stanowisko / Position ]],0))="n/a","n/a",R433-INDEX(tab_MinKomp[SystemR2PŁATNIK PRO: KADRY / Personaldaten],MATCH($B433,tab_MinKomp[[Stanowisko / Position ]:[Stanowisko / Position ]],0)))</f>
        <v>n/a</v>
      </c>
      <c r="S434" s="194" t="str">
        <f>IF(INDEX(tab_MinKomp[SYSTEM R2PŁATNIK PRO: zarządzanie pracownikami / Arbeitsverwaltung],MATCH($B433,tab_MinKomp[[Stanowisko / Position ]:[Stanowisko / Position ]],0))="n/a","n/a",S433-INDEX(tab_MinKomp[SYSTEM R2PŁATNIK PRO: zarządzanie pracownikami / Arbeitsverwaltung],MATCH($B433,tab_MinKomp[[Stanowisko / Position ]:[Stanowisko / Position ]],0)))</f>
        <v>n/a</v>
      </c>
      <c r="T434" s="194" t="str">
        <f>IF(INDEX(tab_MinKomp[Doradztwo, wsparcie personalne / Personalberatung und Unterstützung],MATCH($B433,tab_MinKomp[[Stanowisko / Position ]:[Stanowisko / Position ]],0))="n/a","n/a",T433-INDEX(tab_MinKomp[Doradztwo, wsparcie personalne / Personalberatung und Unterstützung],MATCH($B433,tab_MinKomp[[Stanowisko / Position ]:[Stanowisko / Position ]],0)))</f>
        <v>n/a</v>
      </c>
      <c r="U434" s="194" t="str">
        <f>IF(INDEX(tab_MinKomp[Przepisy o podatku VAT / MwSt.- Gesetz],MATCH($B433,tab_MinKomp[[Stanowisko / Position ]:[Stanowisko / Position ]],0))="n/a","n/a",U433-INDEX(tab_MinKomp[Przepisy o podatku VAT / MwSt.- Gesetz],MATCH($B433,tab_MinKomp[[Stanowisko / Position ]:[Stanowisko / Position ]],0)))</f>
        <v>n/a</v>
      </c>
      <c r="V434" s="194" t="str">
        <f>IF(INDEX(tab_MinKomp[PrzepisyPDOP / geschäftlich Einkommensteuergesetz],MATCH($B433,tab_MinKomp[[Stanowisko / Position ]:[Stanowisko / Position ]],0))="n/a","n/a",V433-INDEX(tab_MinKomp[PrzepisyPDOP / geschäftlich Einkommensteuergesetz],MATCH($B433,tab_MinKomp[[Stanowisko / Position ]:[Stanowisko / Position ]],0)))</f>
        <v>n/a</v>
      </c>
      <c r="W434" s="194" t="str">
        <f>IF(INDEX(tab_MinKomp[System BAAN / FINANSE (FIBU)],MATCH($B433,tab_MinKomp[[Stanowisko / Position ]:[Stanowisko / Position ]],0))="n/a","n/a",W433-INDEX(tab_MinKomp[System BAAN / FINANSE (FIBU)],MATCH($B433,tab_MinKomp[[Stanowisko / Position ]:[Stanowisko / Position ]],0)))</f>
        <v>n/a</v>
      </c>
      <c r="X434" s="194" t="str">
        <f>IF(INDEX(tab_MinKomp[Systemy pomocnicze / Hilfssysteme(STOCKPROGRAM, KALK2000 etc.)],MATCH($B433,tab_MinKomp[[Stanowisko / Position ]:[Stanowisko / Position ]],0))="n/a","n/a",X433-INDEX(tab_MinKomp[Systemy pomocnicze / Hilfssysteme(STOCKPROGRAM, KALK2000 etc.)],MATCH($B433,tab_MinKomp[[Stanowisko / Position ]:[Stanowisko / Position ]],0)))</f>
        <v>n/a</v>
      </c>
      <c r="Y434" s="194" t="str">
        <f>IF(INDEX(tab_MinKomp[Polityka rachunkowości / Buchführungspolitik],MATCH($B433,tab_MinKomp[[Stanowisko / Position ]:[Stanowisko / Position ]],0))="n/a","n/a",Y433-INDEX(tab_MinKomp[Polityka rachunkowości / Buchführungspolitik],MATCH($B433,tab_MinKomp[[Stanowisko / Position ]:[Stanowisko / Position ]],0)))</f>
        <v>n/a</v>
      </c>
      <c r="Z434" s="194" t="str">
        <f>IF(INDEX(tab_MinKomp[Ustawa o rachunkowości / Rechnungslegungsgesetz],MATCH($B433,tab_MinKomp[[Stanowisko / Position ]:[Stanowisko / Position ]],0))="n/a","n/a",Z433-INDEX(tab_MinKomp[Ustawa o rachunkowości / Rechnungslegungsgesetz],MATCH($B433,tab_MinKomp[[Stanowisko / Position ]:[Stanowisko / Position ]],0)))</f>
        <v>n/a</v>
      </c>
      <c r="AA434" s="194" t="str">
        <f>IF(INDEX(tab_MinKomp[WORKFLOW - TS-100],MATCH($B433,tab_MinKomp[[Stanowisko / Position ]:[Stanowisko / Position ]],0))="n/a","n/a",AA433-INDEX(tab_MinKomp[WORKFLOW - TS-100],MATCH($B433,tab_MinKomp[[Stanowisko / Position ]:[Stanowisko / Position ]],0)))</f>
        <v>n/a</v>
      </c>
      <c r="AB434" s="194" t="str">
        <f>IF(INDEX(tab_MinKomp[WORKFLOW - SFMS],MATCH($B433,tab_MinKomp[[Stanowisko / Position ]:[Stanowisko / Position ]],0))="n/a","n/a",AB433-INDEX(tab_MinKomp[WORKFLOW - SFMS],MATCH($B433,tab_MinKomp[[Stanowisko / Position ]:[Stanowisko / Position ]],0)))</f>
        <v>n/a</v>
      </c>
      <c r="AC434" s="194" t="str">
        <f>IF(INDEX(tab_MinKomp[System ISO 9001:2015],MATCH($B433,tab_MinKomp[[Stanowisko / Position ]:[Stanowisko / Position ]],0))="n/a","n/a",AC433-INDEX(tab_MinKomp[System ISO 9001:2015],MATCH($B433,tab_MinKomp[[Stanowisko / Position ]:[Stanowisko / Position ]],0)))</f>
        <v>n/a</v>
      </c>
      <c r="AD434" s="194" t="str">
        <f>IF(INDEX(tab_MinKomp[System ISO 9001:2015],MATCH($B433,tab_MinKomp[[Stanowisko / Position ]:[Stanowisko / Position ]],0))="n/a","n/a",AD433-INDEX(tab_MinKomp[System ISO 9001:2015],MATCH($B433,tab_MinKomp[[Stanowisko / Position ]:[Stanowisko / Position ]],0)))</f>
        <v>n/a</v>
      </c>
      <c r="AE434" s="194" t="str">
        <f>IF(INDEX(tab_MinKomp[System ISO 9001:2015],MATCH($B433,tab_MinKomp[[Stanowisko / Position ]:[Stanowisko / Position ]],0))="n/a","n/a",AE433-INDEX(tab_MinKomp[System ISO 9001:2015],MATCH($B433,tab_MinKomp[[Stanowisko / Position ]:[Stanowisko / Position ]],0)))</f>
        <v>n/a</v>
      </c>
      <c r="AF434" s="194" t="str">
        <f>IF(INDEX(tab_MinKomp[System ISO 9001:2015],MATCH($B433,tab_MinKomp[[Stanowisko / Position ]:[Stanowisko / Position ]],0))="n/a","n/a",AF433-INDEX(tab_MinKomp[System ISO 9001:2015],MATCH($B433,tab_MinKomp[[Stanowisko / Position ]:[Stanowisko / Position ]],0)))</f>
        <v>n/a</v>
      </c>
      <c r="AG434" s="194" t="str">
        <f>IF(INDEX(tab_MinKomp[Wymagania VDA 6.3 Process / Forderungen],MATCH($B433,tab_MinKomp[[Stanowisko / Position ]:[Stanowisko / Position ]],0))="n/a","n/a",AG433-INDEX(tab_MinKomp[Wymagania VDA 6.3 Process / Forderungen],MATCH($B433,tab_MinKomp[[Stanowisko / Position ]:[Stanowisko / Position ]],0)))</f>
        <v>n/a</v>
      </c>
      <c r="AH434" s="194" t="str">
        <f>IF(INDEX(tab_MinKomp[Wymagania VDA 6.5 Product / Forderungen],MATCH($B433,tab_MinKomp[[Stanowisko / Position ]:[Stanowisko / Position ]],0))="n/a","n/a",AH433-INDEX(tab_MinKomp[Wymagania VDA 6.5 Product / Forderungen],MATCH($B433,tab_MinKomp[[Stanowisko / Position ]:[Stanowisko / Position ]],0)))</f>
        <v>n/a</v>
      </c>
      <c r="AI434" s="194" t="str">
        <f>IF(INDEX(tab_MinKomp[System ISO 9001:2015],MATCH($B433,tab_MinKomp[[Stanowisko / Position ]:[Stanowisko / Position ]],0))="n/a","n/a",AI433-INDEX(tab_MinKomp[System ISO 9001:2015],MATCH($B433,tab_MinKomp[[Stanowisko / Position ]:[Stanowisko / Position ]],0)))</f>
        <v>n/a</v>
      </c>
      <c r="AJ434" s="194" t="str">
        <f>IF(INDEX(tab_MinKomp[Auditor systemu ISO 17021:2018],MATCH($B433,tab_MinKomp[[Stanowisko / Position ]:[Stanowisko / Position ]],0))="n/a","n/a",AJ433-INDEX(tab_MinKomp[Auditor systemu ISO 17021:2018],MATCH($B433,tab_MinKomp[[Stanowisko / Position ]:[Stanowisko / Position ]],0)))</f>
        <v>n/a</v>
      </c>
      <c r="AK434" s="194" t="str">
        <f>IF(INDEX(tab_MinKomp[Pełnomocnik systemu / Systemvertreter],MATCH($B433,tab_MinKomp[[Stanowisko / Position ]:[Stanowisko / Position ]],0))="n/a","n/a",AK433-INDEX(tab_MinKomp[Pełnomocnik systemu / Systemvertreter],MATCH($B433,tab_MinKomp[[Stanowisko / Position ]:[Stanowisko / Position ]],0)))</f>
        <v>n/a</v>
      </c>
      <c r="AL434" s="194">
        <f>IF(INDEX(tab_MinKomp[Polityka Etyczna - Compliance],MATCH($B433,tab_MinKomp[[Stanowisko / Position ]:[Stanowisko / Position ]],0))="n/a","n/a",AL433-INDEX(tab_MinKomp[Polityka Etyczna - Compliance],MATCH($B433,tab_MinKomp[[Stanowisko / Position ]:[Stanowisko / Position ]],0)))</f>
        <v>0</v>
      </c>
      <c r="AM434" s="194" t="str">
        <f>IF(INDEX(tab_MinKomp[WDRAŻANIE NOWYCH PROJEKTÓW/ PROCEDURA CTM],MATCH($B433,tab_MinKomp[[Stanowisko / Position ]:[Stanowisko / Position ]],0))="n/a","n/a",AM433-INDEX(tab_MinKomp[WDRAŻANIE NOWYCH PROJEKTÓW/ PROCEDURA CTM],MATCH($B433,tab_MinKomp[[Stanowisko / Position ]:[Stanowisko / Position ]],0)))</f>
        <v>n/a</v>
      </c>
      <c r="AN434" s="194" t="str">
        <f>IF(INDEX(tab_MinKomp[KAMIENIE MILOWE MSL/PIFF],MATCH($B433,tab_MinKomp[[Stanowisko / Position ]:[Stanowisko / Position ]],0))="n/a","n/a",AN433-INDEX(tab_MinKomp[KAMIENIE MILOWE MSL/PIFF],MATCH($B433,tab_MinKomp[[Stanowisko / Position ]:[Stanowisko / Position ]],0)))</f>
        <v>n/a</v>
      </c>
      <c r="AO434" s="194">
        <f>IF(INDEX(tab_MinKomp[CP],MATCH($B433,tab_MinKomp[[Stanowisko / Position ]:[Stanowisko / Position ]],0))="n/a","n/a",AO433-INDEX(tab_MinKomp[CP],MATCH($B433,tab_MinKomp[[Stanowisko / Position ]:[Stanowisko / Position ]],0)))</f>
        <v>0</v>
      </c>
      <c r="AP434" s="194" t="str">
        <f>IF(INDEX(tab_MinKomp[FMEA],MATCH($B433,tab_MinKomp[[Stanowisko / Position ]:[Stanowisko / Position ]],0))="n/a","n/a",AP433-INDEX(tab_MinKomp[FMEA],MATCH($B433,tab_MinKomp[[Stanowisko / Position ]:[Stanowisko / Position ]],0)))</f>
        <v>n/a</v>
      </c>
      <c r="AQ434" s="194">
        <f>IF(INDEX(tab_MinKomp[FLOW CHART],MATCH($B433,tab_MinKomp[[Stanowisko / Position ]:[Stanowisko / Position ]],0))="n/a","n/a",AQ433-INDEX(tab_MinKomp[FLOW CHART],MATCH($B433,tab_MinKomp[[Stanowisko / Position ]:[Stanowisko / Position ]],0)))</f>
        <v>0</v>
      </c>
      <c r="AR434" s="194" t="str">
        <f>IF(INDEX(tab_MinKomp[APQP],MATCH($B433,tab_MinKomp[[Stanowisko / Position ]:[Stanowisko / Position ]],0))="n/a","n/a",AR433-INDEX(tab_MinKomp[APQP],MATCH($B433,tab_MinKomp[[Stanowisko / Position ]:[Stanowisko / Position ]],0)))</f>
        <v>n/a</v>
      </c>
      <c r="AS434" s="194" t="str">
        <f>IF(INDEX(tab_MinKomp[MSA],MATCH($B433,tab_MinKomp[[Stanowisko / Position ]:[Stanowisko / Position ]],0))="n/a","n/a",AS433-INDEX(tab_MinKomp[MSA],MATCH($B433,tab_MinKomp[[Stanowisko / Position ]:[Stanowisko / Position ]],0)))</f>
        <v>n/a</v>
      </c>
      <c r="AT434" s="194" t="str">
        <f>IF(INDEX(tab_MinKomp[SPC],MATCH($B433,tab_MinKomp[[Stanowisko / Position ]:[Stanowisko / Position ]],0))="n/a","n/a",AT433-INDEX(tab_MinKomp[SPC],MATCH($B433,tab_MinKomp[[Stanowisko / Position ]:[Stanowisko / Position ]],0)))</f>
        <v>n/a</v>
      </c>
      <c r="AU434" s="194" t="str">
        <f>IF(INDEX(tab_MinKomp[CSR (SPECYFICZNE WYMAGANIA KLIENTA)],MATCH($B433,tab_MinKomp[[Stanowisko / Position ]:[Stanowisko / Position ]],0))="n/a","n/a",AU433-INDEX(tab_MinKomp[CSR (SPECYFICZNE WYMAGANIA KLIENTA)],MATCH($B433,tab_MinKomp[[Stanowisko / Position ]:[Stanowisko / Position ]],0)))</f>
        <v>n/a</v>
      </c>
      <c r="AV434" s="194">
        <f>IF(INDEX(tab_MinKomp[5S],MATCH($B433,tab_MinKomp[[Stanowisko / Position ]:[Stanowisko / Position ]],0))="n/a","n/a",AV433-INDEX(tab_MinKomp[5S],MATCH($B433,tab_MinKomp[[Stanowisko / Position ]:[Stanowisko / Position ]],0)))</f>
        <v>0</v>
      </c>
      <c r="AW434" s="194">
        <f>IF(INDEX(tab_MinKomp[LEAN MANAGEMENT],MATCH($B433,tab_MinKomp[[Stanowisko / Position ]:[Stanowisko / Position ]],0))="n/a","n/a",AW433-INDEX(tab_MinKomp[LEAN MANAGEMENT],MATCH($B433,tab_MinKomp[[Stanowisko / Position ]:[Stanowisko / Position ]],0)))</f>
        <v>0</v>
      </c>
      <c r="AX434" s="194" t="str">
        <f>IF(INDEX(tab_MinKomp[5R],MATCH($B433,tab_MinKomp[[Stanowisko / Position ]:[Stanowisko / Position ]],0))="n/a","n/a",AX433-INDEX(tab_MinKomp[5R],MATCH($B433,tab_MinKomp[[Stanowisko / Position ]:[Stanowisko / Position ]],0)))</f>
        <v>n/a</v>
      </c>
      <c r="AY434" s="194" t="str">
        <f>IF(INDEX(tab_MinKomp[Six Sigma],MATCH($B433,tab_MinKomp[[Stanowisko / Position ]:[Stanowisko / Position ]],0))="n/a","n/a",AY433-INDEX(tab_MinKomp[Six Sigma],MATCH($B433,tab_MinKomp[[Stanowisko / Position ]:[Stanowisko / Position ]],0)))</f>
        <v>n/a</v>
      </c>
      <c r="AZ434" s="194" t="str">
        <f>IF(INDEX(tab_MinKomp[System BAAN / Distribution &amp; Supply Chain],MATCH($B433,tab_MinKomp[[Stanowisko / Position ]:[Stanowisko / Position ]],0))="n/a","n/a",AZ433-INDEX(tab_MinKomp[System BAAN / Distribution &amp; Supply Chain],MATCH($B433,tab_MinKomp[[Stanowisko / Position ]:[Stanowisko / Position ]],0)))</f>
        <v>n/a</v>
      </c>
      <c r="BA434" s="194" t="str">
        <f>IF(INDEX(tab_MinKomp[Gospodarka magazynowa / Lagerverwaltung],MATCH($B433,tab_MinKomp[[Stanowisko / Position ]:[Stanowisko / Position ]],0))="n/a","n/a",BA433-INDEX(tab_MinKomp[Gospodarka magazynowa / Lagerverwaltung],MATCH($B433,tab_MinKomp[[Stanowisko / Position ]:[Stanowisko / Position ]],0)))</f>
        <v>n/a</v>
      </c>
      <c r="BB434" s="194" t="str">
        <f>IF(INDEX(tab_MinKomp[Inwentaryzacja - organizacja i przebieg / Inventurprozess],MATCH($B433,tab_MinKomp[[Stanowisko / Position ]:[Stanowisko / Position ]],0))="n/a","n/a",BB433-INDEX(tab_MinKomp[Inwentaryzacja - organizacja i przebieg / Inventurprozess],MATCH($B433,tab_MinKomp[[Stanowisko / Position ]:[Stanowisko / Position ]],0)))</f>
        <v>n/a</v>
      </c>
      <c r="BC434" s="194" t="str">
        <f>IF(INDEX(tab_MinKomp[Organizacja dostaw / Versorgungsorganisation],MATCH($B433,tab_MinKomp[[Stanowisko / Position ]:[Stanowisko / Position ]],0))="n/a","n/a",BC433-INDEX(tab_MinKomp[Organizacja dostaw / Versorgungsorganisation],MATCH($B433,tab_MinKomp[[Stanowisko / Position ]:[Stanowisko / Position ]],0)))</f>
        <v>n/a</v>
      </c>
      <c r="BD434" s="194" t="str">
        <f>IF(INDEX(tab_MinKomp[Organizacja wysyłek / Organisation von Lieferungen],MATCH($B433,tab_MinKomp[[Stanowisko / Position ]:[Stanowisko / Position ]],0))="n/a","n/a",BD433-INDEX(tab_MinKomp[Organizacja wysyłek / Organisation von Lieferungen],MATCH($B433,tab_MinKomp[[Stanowisko / Position ]:[Stanowisko / Position ]],0)))</f>
        <v>n/a</v>
      </c>
      <c r="BE434" s="194" t="str">
        <f>IF(INDEX(tab_MinKomp[Analiza magazynowa - Program Polen.mdb / Inventuranalyse],MATCH($B433,tab_MinKomp[[Stanowisko / Position ]:[Stanowisko / Position ]],0))="n/a","n/a",BE433-INDEX(tab_MinKomp[Analiza magazynowa - Program Polen.mdb / Inventuranalyse],MATCH($B433,tab_MinKomp[[Stanowisko / Position ]:[Stanowisko / Position ]],0)))</f>
        <v>n/a</v>
      </c>
      <c r="BF434" s="190" t="str">
        <f>IF(INDEX(tab_MinKomp[MMOG (Materials Management Operations Guidelines)],MATCH($B433,tab_MinKomp[[Stanowisko / Position ]:[Stanowisko / Position ]],0))="n/a","n/a",BF433-INDEX(tab_MinKomp[MMOG (Materials Management Operations Guidelines)],MATCH($B433,tab_MinKomp[[Stanowisko / Position ]:[Stanowisko / Position ]],0)))</f>
        <v>n/a</v>
      </c>
      <c r="BG434" s="190" t="str">
        <f>IF(INDEX(tab_MinKomp[GPP],MATCH($B433,tab_MinKomp[[Stanowisko / Position ]:[Stanowisko / Position ]],0))="n/a","n/a",BG433-INDEX(tab_MinKomp[GPP],MATCH($B433,tab_MinKomp[[Stanowisko / Position ]:[Stanowisko / Position ]],0)))</f>
        <v>n/a</v>
      </c>
      <c r="BH434" s="190" t="str">
        <f>IF(INDEX(tab_MinKomp[AIAG (Automotive Industry Action Group)],MATCH($B433,tab_MinKomp[[Stanowisko / Position ]:[Stanowisko / Position ]],0))="n/a","n/a",BH433-INDEX(tab_MinKomp[AIAG (Automotive Industry Action Group)],MATCH($B433,tab_MinKomp[[Stanowisko / Position ]:[Stanowisko / Position ]],0)))</f>
        <v>n/a</v>
      </c>
      <c r="BI434" s="190" t="str">
        <f>IF(INDEX(tab_MinKomp[Super-G disputes],MATCH($B433,tab_MinKomp[[Stanowisko / Position ]:[Stanowisko / Position ]],0))="n/a","n/a",BI433-INDEX(tab_MinKomp[Super-G disputes],MATCH($B433,tab_MinKomp[[Stanowisko / Position ]:[Stanowisko / Position ]],0)))</f>
        <v>n/a</v>
      </c>
      <c r="BJ434" s="190" t="str">
        <f>IF(INDEX(tab_MinKomp[CMMS3/eDDL (Direct Data Link)],MATCH($B433,tab_MinKomp[[Stanowisko / Position ]:[Stanowisko / Position ]],0))="n/a","n/a",BJ433-INDEX(tab_MinKomp[CMMS3/eDDL (Direct Data Link)],MATCH($B433,tab_MinKomp[[Stanowisko / Position ]:[Stanowisko / Position ]],0)))</f>
        <v>n/a</v>
      </c>
      <c r="BK434" s="190" t="str">
        <f>IF(INDEX(tab_MinKomp[MP&amp;L (Material Planning and Logistics)],MATCH($B433,tab_MinKomp[[Stanowisko / Position ]:[Stanowisko / Position ]],0))="n/a","n/a",BK433-INDEX(tab_MinKomp[MP&amp;L (Material Planning and Logistics)],MATCH($B433,tab_MinKomp[[Stanowisko / Position ]:[Stanowisko / Position ]],0)))</f>
        <v>n/a</v>
      </c>
      <c r="BL434" s="190" t="str">
        <f>IF(INDEX(tab_MinKomp[Supplier delivery rating],MATCH($B433,tab_MinKomp[[Stanowisko / Position ]:[Stanowisko / Position ]],0))="n/a","n/a",BL433-INDEX(tab_MinKomp[Supplier delivery rating],MATCH($B433,tab_MinKomp[[Stanowisko / Position ]:[Stanowisko / Position ]],0)))</f>
        <v>n/a</v>
      </c>
      <c r="BM434" s="194" t="str">
        <f>IF(INDEX(tab_MinKomp[Obsługa maszyn KVT / KVT Maschinenbedienung],MATCH($B433,tab_MinKomp[[Stanowisko / Position ]:[Stanowisko / Position ]],0))="n/a","n/a",BM433-INDEX(tab_MinKomp[Obsługa maszyn KVT / KVT Maschinenbedienung],MATCH($B433,tab_MinKomp[[Stanowisko / Position ]:[Stanowisko / Position ]],0)))</f>
        <v>n/a</v>
      </c>
      <c r="BN434" s="194" t="str">
        <f>IF(INDEX(tab_MinKomp[Obsługa maszyn KVT / KVT Maschinenbedienung],MATCH($B433,tab_MinKomp[[Stanowisko / Position ]:[Stanowisko / Position ]],0))="n/a","n/a",BN433-INDEX(tab_MinKomp[Obsługa maszyn KVT / KVT Maschinenbedienung],MATCH($B433,tab_MinKomp[[Stanowisko / Position ]:[Stanowisko / Position ]],0)))</f>
        <v>n/a</v>
      </c>
      <c r="BO434" s="194" t="str">
        <f>IF(INDEX(tab_MinKomp[Obsługa maszyn KVT / KVT Maschinenbedienung],MATCH($B433,tab_MinKomp[[Stanowisko / Position ]:[Stanowisko / Position ]],0))="n/a","n/a",BO433-INDEX(tab_MinKomp[Obsługa maszyn KVT / KVT Maschinenbedienung],MATCH($B433,tab_MinKomp[[Stanowisko / Position ]:[Stanowisko / Position ]],0)))</f>
        <v>n/a</v>
      </c>
      <c r="BP434" s="194">
        <f>IF(INDEX(tab_MinKomp[Obsługa maszyn Novapax / Novapax Maschinenbedienung],MATCH($B433,tab_MinKomp[[Stanowisko / Position ]:[Stanowisko / Position ]],0))="n/a","n/a",BP433-INDEX(tab_MinKomp[Obsługa maszyn Novapax / Novapax Maschinenbedienung],MATCH($B433,tab_MinKomp[[Stanowisko / Position ]:[Stanowisko / Position ]],0)))</f>
        <v>0</v>
      </c>
      <c r="BQ434" s="194" t="str">
        <f>IF(INDEX(tab_MinKomp[Obsługa maszyn Piovan / Piovan Maschinenbedienung],MATCH($B433,tab_MinKomp[[Stanowisko / Position ]:[Stanowisko / Position ]],0))="n/a","n/a",BQ433-INDEX(tab_MinKomp[Obsługa maszyn Piovan / Piovan Maschinenbedienung],MATCH($B433,tab_MinKomp[[Stanowisko / Position ]:[Stanowisko / Position ]],0)))</f>
        <v>n/a</v>
      </c>
      <c r="BR434" s="194">
        <f>IF(INDEX(tab_MinKomp[Eliminacja awarii / Beseitigung von Ausfällen],MATCH($B433,tab_MinKomp[[Stanowisko / Position ]:[Stanowisko / Position ]],0))="n/a","n/a",BR433-INDEX(tab_MinKomp[Eliminacja awarii / Beseitigung von Ausfällen],MATCH($B433,tab_MinKomp[[Stanowisko / Position ]:[Stanowisko / Position ]],0)))</f>
        <v>0</v>
      </c>
      <c r="BS434" s="194" t="str">
        <f>IF(INDEX(tab_MinKomp[Obsługa maszyn Piovan / Piovan Maschinenbedienung],MATCH($B433,tab_MinKomp[[Stanowisko / Position ]:[Stanowisko / Position ]],0))="n/a","n/a",BS433-INDEX(tab_MinKomp[Obsługa maszyn Piovan / Piovan Maschinenbedienung],MATCH($B433,tab_MinKomp[[Stanowisko / Position ]:[Stanowisko / Position ]],0)))</f>
        <v>n/a</v>
      </c>
      <c r="BT434" s="194" t="str">
        <f>IF(INDEX(tab_MinKomp[Obsługa maszyn Piovan / Piovan Maschinenbedienung],MATCH($B433,tab_MinKomp[[Stanowisko / Position ]:[Stanowisko / Position ]],0))="n/a","n/a",BT433-INDEX(tab_MinKomp[Obsługa maszyn Piovan / Piovan Maschinenbedienung],MATCH($B433,tab_MinKomp[[Stanowisko / Position ]:[Stanowisko / Position ]],0)))</f>
        <v>n/a</v>
      </c>
      <c r="BU434" s="194" t="str">
        <f>IF(INDEX(tab_MinKomp[Obsługa maszyn Piovan / Piovan Maschinenbedienung],MATCH($B433,tab_MinKomp[[Stanowisko / Position ]:[Stanowisko / Position ]],0))="n/a","n/a",BU433-INDEX(tab_MinKomp[Obsługa maszyn Piovan / Piovan Maschinenbedienung],MATCH($B433,tab_MinKomp[[Stanowisko / Position ]:[Stanowisko / Position ]],0)))</f>
        <v>n/a</v>
      </c>
      <c r="BV434" s="194" t="str">
        <f>IF(INDEX(tab_MinKomp[Obsługa maszyn Piovan / Piovan Maschinenbedienung],MATCH($B433,tab_MinKomp[[Stanowisko / Position ]:[Stanowisko / Position ]],0))="n/a","n/a",BV433-INDEX(tab_MinKomp[Obsługa maszyn Piovan / Piovan Maschinenbedienung],MATCH($B433,tab_MinKomp[[Stanowisko / Position ]:[Stanowisko / Position ]],0)))</f>
        <v>n/a</v>
      </c>
      <c r="BW434" s="194" t="str">
        <f>IF(INDEX(tab_MinKomp[Obsługa maszyn Piovan / Piovan Maschinenbedienung],MATCH($B433,tab_MinKomp[[Stanowisko / Position ]:[Stanowisko / Position ]],0))="n/a","n/a",BW433-INDEX(tab_MinKomp[Obsługa maszyn Piovan / Piovan Maschinenbedienung],MATCH($B433,tab_MinKomp[[Stanowisko / Position ]:[Stanowisko / Position ]],0)))</f>
        <v>n/a</v>
      </c>
      <c r="BX434" s="194" t="str">
        <f>IF(INDEX(tab_MinKomp[Obsługa maszyn Piovan / Piovan Maschinenbedienung],MATCH($B433,tab_MinKomp[[Stanowisko / Position ]:[Stanowisko / Position ]],0))="n/a","n/a",BX433-INDEX(tab_MinKomp[Obsługa maszyn Piovan / Piovan Maschinenbedienung],MATCH($B433,tab_MinKomp[[Stanowisko / Position ]:[Stanowisko / Position ]],0)))</f>
        <v>n/a</v>
      </c>
      <c r="BY434" s="194" t="str">
        <f>IF(INDEX(tab_MinKomp[Obsługa maszyn Engel / Engel Maschinenbedienung],MATCH($B433,tab_MinKomp[[Stanowisko / Position ]:[Stanowisko / Position ]],0))="n/a","n/a",BY433-INDEX(tab_MinKomp[Obsługa maszyn Engel / Engel Maschinenbedienung],MATCH($B433,tab_MinKomp[[Stanowisko / Position ]:[Stanowisko / Position ]],0)))</f>
        <v>n/a</v>
      </c>
      <c r="BZ434" s="194" t="str">
        <f>IF(INDEX(tab_MinKomp[Obsługa maszyn KVT / KVT Maschinenbedienung],MATCH($B433,tab_MinKomp[[Stanowisko / Position ]:[Stanowisko / Position ]],0))="n/a","n/a",BZ433-INDEX(tab_MinKomp[Obsługa maszyn KVT / KVT Maschinenbedienung],MATCH($B433,tab_MinKomp[[Stanowisko / Position ]:[Stanowisko / Position ]],0)))</f>
        <v>n/a</v>
      </c>
      <c r="CA434" s="194">
        <f>IF(INDEX(tab_MinKomp[Eliminacja awarii / Beseitigung von Ausfällen],MATCH($B433,tab_MinKomp[[Stanowisko / Position ]:[Stanowisko / Position ]],0))="n/a","n/a",CA433-INDEX(tab_MinKomp[Eliminacja awarii / Beseitigung von Ausfällen],MATCH($B433,tab_MinKomp[[Stanowisko / Position ]:[Stanowisko / Position ]],0)))</f>
        <v>0</v>
      </c>
      <c r="CB434" s="194" t="str">
        <f>IF(INDEX(tab_MinKomp[Obsługa maszyn ASL / ASL Maschinenbedienung],MATCH($B433,tab_MinKomp[[Stanowisko / Position ]:[Stanowisko / Position ]],0))="n/a","n/a",CB433-INDEX(tab_MinKomp[Obsługa maszyn ASL / ASL Maschinenbedienung],MATCH($B433,tab_MinKomp[[Stanowisko / Position ]:[Stanowisko / Position ]],0)))</f>
        <v>n/a</v>
      </c>
      <c r="CC434" s="194">
        <f>IF(INDEX(tab_MinKomp[Obsługa maszyn Novapax / Novapax Maschinenbedienung],MATCH($B433,tab_MinKomp[[Stanowisko / Position ]:[Stanowisko / Position ]],0))="n/a","n/a",CC433-INDEX(tab_MinKomp[Obsługa maszyn Novapax / Novapax Maschinenbedienung],MATCH($B433,tab_MinKomp[[Stanowisko / Position ]:[Stanowisko / Position ]],0)))</f>
        <v>0</v>
      </c>
      <c r="CD434" s="194">
        <f>IF(INDEX(tab_MinKomp[Obsługa maszyn Novapax / Novapax Maschinenbedienung],MATCH($B433,tab_MinKomp[[Stanowisko / Position ]:[Stanowisko / Position ]],0))="n/a","n/a",CD433-INDEX(tab_MinKomp[Obsługa maszyn Novapax / Novapax Maschinenbedienung],MATCH($B433,tab_MinKomp[[Stanowisko / Position ]:[Stanowisko / Position ]],0)))</f>
        <v>0</v>
      </c>
      <c r="CE434" s="194" t="str">
        <f>IF(INDEX(tab_MinKomp[Obsługa maszyn Piovan / Piovan Maschinenbedienung],MATCH($B433,tab_MinKomp[[Stanowisko / Position ]:[Stanowisko / Position ]],0))="n/a","n/a",CE433-INDEX(tab_MinKomp[Obsługa maszyn Piovan / Piovan Maschinenbedienung],MATCH($B433,tab_MinKomp[[Stanowisko / Position ]:[Stanowisko / Position ]],0)))</f>
        <v>n/a</v>
      </c>
      <c r="CF434" s="194" t="str">
        <f>IF(INDEX(tab_MinKomp[Obsługa maszyn Piovan / Piovan Maschinenbedienung],MATCH($B433,tab_MinKomp[[Stanowisko / Position ]:[Stanowisko / Position ]],0))="n/a","n/a",CF433-INDEX(tab_MinKomp[Obsługa maszyn Piovan / Piovan Maschinenbedienung],MATCH($B433,tab_MinKomp[[Stanowisko / Position ]:[Stanowisko / Position ]],0)))</f>
        <v>n/a</v>
      </c>
      <c r="CG434" s="194">
        <f>IF(INDEX(tab_MinKomp[Eliminacja awarii / Beseitigung von Ausfällen],MATCH($B433,tab_MinKomp[[Stanowisko / Position ]:[Stanowisko / Position ]],0))="n/a","n/a",CG433-INDEX(tab_MinKomp[Eliminacja awarii / Beseitigung von Ausfällen],MATCH($B433,tab_MinKomp[[Stanowisko / Position ]:[Stanowisko / Position ]],0)))</f>
        <v>0</v>
      </c>
      <c r="CH434" s="194" t="str">
        <f>IF(INDEX(tab_MinKomp[Wymagania VDA 6.5 Product / Forderungen],MATCH($B433,tab_MinKomp[[Stanowisko / Position ]:[Stanowisko / Position ]],0))="n/a","n/a",CH433-INDEX(tab_MinKomp[Wymagania VDA 6.5 Product / Forderungen],MATCH($B433,tab_MinKomp[[Stanowisko / Position ]:[Stanowisko / Position ]],0)))</f>
        <v>n/a</v>
      </c>
      <c r="CI434" s="194" t="str">
        <f>IF(INDEX(tab_MinKomp[Wymagania VDA 6.5 Product / Forderungen],MATCH($B433,tab_MinKomp[[Stanowisko / Position ]:[Stanowisko / Position ]],0))="n/a","n/a",CI433-INDEX(tab_MinKomp[Wymagania VDA 6.5 Product / Forderungen],MATCH($B433,tab_MinKomp[[Stanowisko / Position ]:[Stanowisko / Position ]],0)))</f>
        <v>n/a</v>
      </c>
      <c r="CJ434" s="194" t="str">
        <f>IF(INDEX(tab_MinKomp[Wymagania VDA 6.5 Product / Forderungen],MATCH($B433,tab_MinKomp[[Stanowisko / Position ]:[Stanowisko / Position ]],0))="n/a","n/a",CJ433-INDEX(tab_MinKomp[Wymagania VDA 6.5 Product / Forderungen],MATCH($B433,tab_MinKomp[[Stanowisko / Position ]:[Stanowisko / Position ]],0)))</f>
        <v>n/a</v>
      </c>
      <c r="CK434" s="194" t="str">
        <f>IF(INDEX(tab_MinKomp[Wymagania VDA 6.5 Product / Forderungen],MATCH($B433,tab_MinKomp[[Stanowisko / Position ]:[Stanowisko / Position ]],0))="n/a","n/a",CK433-INDEX(tab_MinKomp[Wymagania VDA 6.5 Product / Forderungen],MATCH($B433,tab_MinKomp[[Stanowisko / Position ]:[Stanowisko / Position ]],0)))</f>
        <v>n/a</v>
      </c>
      <c r="CL434" s="194" t="str">
        <f>IF(INDEX(tab_MinKomp[Wymagania VDA 6.5 Product / Forderungen],MATCH($B433,tab_MinKomp[[Stanowisko / Position ]:[Stanowisko / Position ]],0))="n/a","n/a",CL433-INDEX(tab_MinKomp[Wymagania VDA 6.5 Product / Forderungen],MATCH($B433,tab_MinKomp[[Stanowisko / Position ]:[Stanowisko / Position ]],0)))</f>
        <v>n/a</v>
      </c>
      <c r="CM434" s="194" t="str">
        <f>IF(INDEX(tab_MinKomp[Informatyka ogólna (techniczne i systemowe) / Allgemeine IT (Technik und System)],MATCH($B433,tab_MinKomp[[Stanowisko / Position ]:[Stanowisko / Position ]],0))="n/a","n/a",CM433-INDEX(tab_MinKomp[Informatyka ogólna (techniczne i systemowe) / Allgemeine IT (Technik und System)],MATCH($B433,tab_MinKomp[[Stanowisko / Position ]:[Stanowisko / Position ]],0)))</f>
        <v>n/a</v>
      </c>
      <c r="CN434" s="194" t="str">
        <f>IF(INDEX(tab_MinKomp[Sieci komputerowe / Computernetzwerke],MATCH($B433,tab_MinKomp[[Stanowisko / Position ]:[Stanowisko / Position ]],0))="n/a","n/a",CN433-INDEX(tab_MinKomp[Sieci komputerowe / Computernetzwerke],MATCH($B433,tab_MinKomp[[Stanowisko / Position ]:[Stanowisko / Position ]],0)))</f>
        <v>n/a</v>
      </c>
      <c r="CO434" s="194" t="str">
        <f>IF(INDEX(tab_MinKomp[Hardware (komputery PC, drukarki biurowe i etykietowe, telefonia stacjonarna i mobilna) (PC, Drucker, Telefpne, Handys)],MATCH($B433,tab_MinKomp[[Stanowisko / Position ]:[Stanowisko / Position ]],0))="n/a","n/a",CO433-INDEX(tab_MinKomp[Hardware (komputery PC, drukarki biurowe i etykietowe, telefonia stacjonarna i mobilna) (PC, Drucker, Telefpne, Handys)],MATCH($B433,tab_MinKomp[[Stanowisko / Position ]:[Stanowisko / Position ]],0)))</f>
        <v>n/a</v>
      </c>
      <c r="CP434" s="194" t="str">
        <f>IF(INDEX(tab_MinKomp[Software &amp; Systems (MS Office, MS Remote Desktop)],MATCH($B433,tab_MinKomp[[Stanowisko / Position ]:[Stanowisko / Position ]],0))="n/a","n/a",CP433-INDEX(tab_MinKomp[Software &amp; Systems (MS Office, MS Remote Desktop)],MATCH($B433,tab_MinKomp[[Stanowisko / Position ]:[Stanowisko / Position ]],0)))</f>
        <v>n/a</v>
      </c>
      <c r="CQ434" s="194" t="str">
        <f>IF(INDEX(tab_MinKomp[Programowanie obiektowe (PHP) / Objektprogrammierung],MATCH($B433,tab_MinKomp[[Stanowisko / Position ]:[Stanowisko / Position ]],0))="n/a","n/a",CQ433-INDEX(tab_MinKomp[Programowanie obiektowe (PHP) / Objektprogrammierung],MATCH($B433,tab_MinKomp[[Stanowisko / Position ]:[Stanowisko / Position ]],0)))</f>
        <v>n/a</v>
      </c>
      <c r="CR434" s="194" t="str">
        <f>IF(INDEX(tab_MinKomp[Scrum],MATCH($B433,tab_MinKomp[[Stanowisko / Position ]:[Stanowisko / Position ]],0))="n/a","n/a",CR433-INDEX(tab_MinKomp[Scrum],MATCH($B433,tab_MinKomp[[Stanowisko / Position ]:[Stanowisko / Position ]],0)))</f>
        <v>n/a</v>
      </c>
      <c r="CS434" s="194" t="str">
        <f>IF(INDEX(tab_MinKomp[SQL (MySQL)],MATCH($B433,tab_MinKomp[[Stanowisko / Position ]:[Stanowisko / Position ]],0))="n/a","n/a",CS433-INDEX(tab_MinKomp[SQL (MySQL)],MATCH($B433,tab_MinKomp[[Stanowisko / Position ]:[Stanowisko / Position ]],0)))</f>
        <v>n/a</v>
      </c>
      <c r="CT434" s="194" t="str">
        <f>IF(INDEX(tab_MinKomp[Javascript],MATCH($B433,tab_MinKomp[[Stanowisko / Position ]:[Stanowisko / Position ]],0))="n/a","n/a",CT433-INDEX(tab_MinKomp[Javascript],MATCH($B433,tab_MinKomp[[Stanowisko / Position ]:[Stanowisko / Position ]],0)))</f>
        <v>n/a</v>
      </c>
      <c r="CU434" s="194" t="str">
        <f>IF(INDEX(tab_MinKomp[Joomla],MATCH($B433,tab_MinKomp[[Stanowisko / Position ]:[Stanowisko / Position ]],0))="n/a","n/a",CU433-INDEX(tab_MinKomp[Joomla],MATCH($B433,tab_MinKomp[[Stanowisko / Position ]:[Stanowisko / Position ]],0)))</f>
        <v>n/a</v>
      </c>
      <c r="CV434" s="194" t="str">
        <f>IF(INDEX(tab_MinKomp[Bash],MATCH($B433,tab_MinKomp[[Stanowisko / Position ]:[Stanowisko / Position ]],0))="n/a","n/a",CV433-INDEX(tab_MinKomp[Bash],MATCH($B433,tab_MinKomp[[Stanowisko / Position ]:[Stanowisko / Position ]],0)))</f>
        <v>n/a</v>
      </c>
      <c r="CW434" s="194">
        <f>IF(INDEX(tab_MinKomp[Systemy MES (HYDRA / SFMS)],MATCH($B433,tab_MinKomp[[Stanowisko / Position ]:[Stanowisko / Position ]],0))="n/a","n/a",CW433-INDEX(tab_MinKomp[Systemy MES (HYDRA / SFMS)],MATCH($B433,tab_MinKomp[[Stanowisko / Position ]:[Stanowisko / Position ]],0)))</f>
        <v>0</v>
      </c>
      <c r="CX434" s="194" t="str">
        <f>IF(INDEX(tab_MinKomp[HTML / CSS],MATCH($B433,tab_MinKomp[[Stanowisko / Position ]:[Stanowisko / Position ]],0))="n/a","n/a",CX433-INDEX(tab_MinKomp[HTML / CSS],MATCH($B433,tab_MinKomp[[Stanowisko / Position ]:[Stanowisko / Position ]],0)))</f>
        <v>n/a</v>
      </c>
      <c r="CY434" s="194" t="str">
        <f>IF(INDEX(tab_MinKomp[SYSTEM PR],MATCH($B433,tab_MinKomp[[Stanowisko / Position ]:[Stanowisko / Position ]],0))="n/a","n/a",CY433-INDEX(tab_MinKomp[SYSTEM PR],MATCH($B433,tab_MinKomp[[Stanowisko / Position ]:[Stanowisko / Position ]],0)))</f>
        <v>n/a</v>
      </c>
      <c r="CZ434" s="194" t="str">
        <f>IF(INDEX(tab_MinKomp[System Einkauf XP / EBA],MATCH($B433,tab_MinKomp[[Stanowisko / Position ]:[Stanowisko / Position ]],0))="n/a","n/a",CZ433-INDEX(tab_MinKomp[System Einkauf XP / EBA],MATCH($B433,tab_MinKomp[[Stanowisko / Position ]:[Stanowisko / Position ]],0)))</f>
        <v>n/a</v>
      </c>
      <c r="DA434" s="194" t="str">
        <f>IF(INDEX(tab_MinKomp[Techniki negocjacyjne / Verhandlungstechniken],MATCH($B433,tab_MinKomp[[Stanowisko / Position ]:[Stanowisko / Position ]],0))="n/a","n/a",DA433-INDEX(tab_MinKomp[Techniki negocjacyjne / Verhandlungstechniken],MATCH($B433,tab_MinKomp[[Stanowisko / Position ]:[Stanowisko / Position ]],0)))</f>
        <v>n/a</v>
      </c>
      <c r="DB434" s="194" t="str">
        <f>IF(INDEX(tab_MinKomp[Znajomość rynku branżowego / Kenntnis des Industrie Marktes],MATCH($B433,tab_MinKomp[[Stanowisko / Position ]:[Stanowisko / Position ]],0))="n/a","n/a",DB433-INDEX(tab_MinKomp[Znajomość rynku branżowego / Kenntnis des Industrie Marktes],MATCH($B433,tab_MinKomp[[Stanowisko / Position ]:[Stanowisko / Position ]],0)))</f>
        <v>n/a</v>
      </c>
      <c r="DC434" s="194" t="str">
        <f>IF(INDEX(tab_MinKomp[SUPPLIER MANAGEMENT],MATCH($B433,tab_MinKomp[[Stanowisko / Position ]:[Stanowisko / Position ]],0))="n/a","n/a",DC433-INDEX(tab_MinKomp[SUPPLIER MANAGEMENT],MATCH($B433,tab_MinKomp[[Stanowisko / Position ]:[Stanowisko / Position ]],0)))</f>
        <v>n/a</v>
      </c>
      <c r="DD434" s="194" t="str">
        <f>IF(INDEX(tab_MinKomp[SUPPLIER MANAGEMENT],MATCH($B433,tab_MinKomp[[Stanowisko / Position ]:[Stanowisko / Position ]],0))="n/a","n/a",DD433-INDEX(tab_MinKomp[SUPPLIER MANAGEMENT],MATCH($B433,tab_MinKomp[[Stanowisko / Position ]:[Stanowisko / Position ]],0)))</f>
        <v>n/a</v>
      </c>
      <c r="DE434" s="194" t="str">
        <f>IF(INDEX(tab_MinKomp[SUPPLIER MANAGEMENT],MATCH($B433,tab_MinKomp[[Stanowisko / Position ]:[Stanowisko / Position ]],0))="n/a","n/a",DE433-INDEX(tab_MinKomp[SUPPLIER MANAGEMENT],MATCH($B433,tab_MinKomp[[Stanowisko / Position ]:[Stanowisko / Position ]],0)))</f>
        <v>n/a</v>
      </c>
      <c r="DF434" s="194">
        <f>IF(INDEX(tab_MinKomp[LEAN MANAGEMENT],MATCH($B433,tab_MinKomp[[Stanowisko / Position ]:[Stanowisko / Position ]],0))="n/a","n/a",DF433-INDEX(tab_MinKomp[LEAN MANAGEMENT],MATCH($B433,tab_MinKomp[[Stanowisko / Position ]:[Stanowisko / Position ]],0)))</f>
        <v>0</v>
      </c>
      <c r="DG434" s="194" t="str">
        <f>IF(INDEX(tab_MinKomp[PPAP/PSW],MATCH($B433,tab_MinKomp[[Stanowisko / Position ]:[Stanowisko / Position ]],0))="n/a","n/a",DG433-INDEX(tab_MinKomp[PPAP/PSW],MATCH($B433,tab_MinKomp[[Stanowisko / Position ]:[Stanowisko / Position ]],0)))</f>
        <v>n/a</v>
      </c>
      <c r="DH434" s="194" t="str">
        <f>IF(INDEX(tab_MinKomp[SUPPLIER MANAGEMENT],MATCH($B433,tab_MinKomp[[Stanowisko / Position ]:[Stanowisko / Position ]],0))="n/a","n/a",DH433-INDEX(tab_MinKomp[SUPPLIER MANAGEMENT],MATCH($B433,tab_MinKomp[[Stanowisko / Position ]:[Stanowisko / Position ]],0)))</f>
        <v>n/a</v>
      </c>
      <c r="DI434" s="194" t="str">
        <f>IF(INDEX(tab_MinKomp[OBSŁUGA PORTALI KLIENTA / Kundenportale],MATCH($B433,tab_MinKomp[[Stanowisko / Position ]:[Stanowisko / Position ]],0))="n/a","n/a",DI433-INDEX(tab_MinKomp[OBSŁUGA PORTALI KLIENTA / Kundenportale],MATCH($B433,tab_MinKomp[[Stanowisko / Position ]:[Stanowisko / Position ]],0)))</f>
        <v>n/a</v>
      </c>
      <c r="DJ434" s="194" t="str">
        <f>IF(INDEX(tab_MinKomp[Obsługa systemu BABTECQ / BABTECQ System],MATCH($B433,tab_MinKomp[[Stanowisko / Position ]:[Stanowisko / Position ]],0))="n/a","n/a",DJ433-INDEX(tab_MinKomp[Obsługa systemu BABTECQ / BABTECQ System],MATCH($B433,tab_MinKomp[[Stanowisko / Position ]:[Stanowisko / Position ]],0)))</f>
        <v>n/a</v>
      </c>
      <c r="DK434" s="194" t="str">
        <f>IF(INDEX(tab_MinKomp[Rysunek techniczny / technische Zeichnung],MATCH($B433,tab_MinKomp[[Stanowisko / Position ]:[Stanowisko / Position ]],0))="n/a","n/a",DK433-INDEX(tab_MinKomp[Rysunek techniczny / technische Zeichnung],MATCH($B433,tab_MinKomp[[Stanowisko / Position ]:[Stanowisko / Position ]],0)))</f>
        <v>n/a</v>
      </c>
      <c r="DL434" s="194" t="str">
        <f>IF(INDEX(tab_MinKomp[Kalibracja / Kalibrierung],MATCH($B433,tab_MinKomp[[Stanowisko / Position ]:[Stanowisko / Position ]],0))="n/a","n/a",DL433-INDEX(tab_MinKomp[Kalibracja / Kalibrierung],MATCH($B433,tab_MinKomp[[Stanowisko / Position ]:[Stanowisko / Position ]],0)))</f>
        <v>n/a</v>
      </c>
      <c r="DM434" s="194" t="str">
        <f>IF(INDEX(tab_MinKomp[Rekwalifikacja / Requalifizierung],MATCH($B433,tab_MinKomp[[Stanowisko / Position ]:[Stanowisko / Position ]],0))="n/a","n/a",DM433-INDEX(tab_MinKomp[Rekwalifikacja / Requalifizierung],MATCH($B433,tab_MinKomp[[Stanowisko / Position ]:[Stanowisko / Position ]],0)))</f>
        <v>n/a</v>
      </c>
      <c r="DN434" s="190" t="str">
        <f>IF(INDEX(tab_MinKomp[Testy czystości / Reinheitstests],MATCH($B433,tab_MinKomp[[Stanowisko / Position ]:[Stanowisko / Position ]],0))="n/a","n/a",DN433-INDEX(tab_MinKomp[Testy czystości / Reinheitstests],MATCH($B433,tab_MinKomp[[Stanowisko / Position ]:[Stanowisko / Position ]],0)))</f>
        <v>n/a</v>
      </c>
      <c r="DO434" s="190" t="str">
        <f>IF(INDEX(tab_MinKomp[Testy czystości / Reinheitstests],MATCH($B433,tab_MinKomp[[Stanowisko / Position ]:[Stanowisko / Position ]],0))="n/a","n/a",DO433-INDEX(tab_MinKomp[Testy czystości / Reinheitstests],MATCH($B433,tab_MinKomp[[Stanowisko / Position ]:[Stanowisko / Position ]],0)))</f>
        <v>n/a</v>
      </c>
      <c r="DP434" s="190" t="str">
        <f>IF(INDEX(tab_MinKomp[Testy czystości / Reinheitstests],MATCH($B433,tab_MinKomp[[Stanowisko / Position ]:[Stanowisko / Position ]],0))="n/a","n/a",DP433-INDEX(tab_MinKomp[Testy czystości / Reinheitstests],MATCH($B433,tab_MinKomp[[Stanowisko / Position ]:[Stanowisko / Position ]],0)))</f>
        <v>n/a</v>
      </c>
      <c r="DQ434" s="190" t="str">
        <f>IF(INDEX(tab_MinKomp[Testy czystości / Reinheitstests],MATCH($B433,tab_MinKomp[[Stanowisko / Position ]:[Stanowisko / Position ]],0))="n/a","n/a",DQ433-INDEX(tab_MinKomp[Testy czystości / Reinheitstests],MATCH($B433,tab_MinKomp[[Stanowisko / Position ]:[Stanowisko / Position ]],0)))</f>
        <v>n/a</v>
      </c>
      <c r="DR434" s="190" t="str">
        <f>IF(INDEX(tab_MinKomp[Testy czystości / Reinheitstests],MATCH($B433,tab_MinKomp[[Stanowisko / Position ]:[Stanowisko / Position ]],0))="n/a","n/a",DR433-INDEX(tab_MinKomp[Testy czystości / Reinheitstests],MATCH($B433,tab_MinKomp[[Stanowisko / Position ]:[Stanowisko / Position ]],0)))</f>
        <v>n/a</v>
      </c>
      <c r="DS434" s="190" t="str">
        <f>IF(INDEX(tab_MinKomp[Testy czystości / Reinheitstests],MATCH($B433,tab_MinKomp[[Stanowisko / Position ]:[Stanowisko / Position ]],0))="n/a","n/a",DS433-INDEX(tab_MinKomp[Testy czystości / Reinheitstests],MATCH($B433,tab_MinKomp[[Stanowisko / Position ]:[Stanowisko / Position ]],0)))</f>
        <v>n/a</v>
      </c>
      <c r="DT434" s="194" t="str">
        <f>IF(INDEX(tab_MinKomp[SUPPLIER MANAGEMENT],MATCH($B433,tab_MinKomp[[Stanowisko / Position ]:[Stanowisko / Position ]],0))="n/a","n/a",DT433-INDEX(tab_MinKomp[SUPPLIER MANAGEMENT],MATCH($B433,tab_MinKomp[[Stanowisko / Position ]:[Stanowisko / Position ]],0)))</f>
        <v>n/a</v>
      </c>
      <c r="DU434" s="190" t="str">
        <f>IF(INDEX(tab_MinKomp[Testy czystości / Reinheitstests],MATCH($B433,tab_MinKomp[[Stanowisko / Position ]:[Stanowisko / Position ]],0))="n/a","n/a",DU433-INDEX(tab_MinKomp[Testy czystości / Reinheitstests],MATCH($B433,tab_MinKomp[[Stanowisko / Position ]:[Stanowisko / Position ]],0)))</f>
        <v>n/a</v>
      </c>
      <c r="DV434" s="190" t="str">
        <f>IF(INDEX(tab_MinKomp[Testy czystości / Reinheitstests],MATCH($B433,tab_MinKomp[[Stanowisko / Position ]:[Stanowisko / Position ]],0))="n/a","n/a",DV433-INDEX(tab_MinKomp[Testy czystości / Reinheitstests],MATCH($B433,tab_MinKomp[[Stanowisko / Position ]:[Stanowisko / Position ]],0)))</f>
        <v>n/a</v>
      </c>
      <c r="DW434" s="190" t="str">
        <f>IF(INDEX(tab_MinKomp[Testy czystości / Reinheitstests],MATCH($B433,tab_MinKomp[[Stanowisko / Position ]:[Stanowisko / Position ]],0))="n/a","n/a",DW433-INDEX(tab_MinKomp[Testy czystości / Reinheitstests],MATCH($B433,tab_MinKomp[[Stanowisko / Position ]:[Stanowisko / Position ]],0)))</f>
        <v>n/a</v>
      </c>
      <c r="DX434" s="190" t="str">
        <f>IF(INDEX(tab_MinKomp[Testy czystości / Reinheitstests],MATCH($B433,tab_MinKomp[[Stanowisko / Position ]:[Stanowisko / Position ]],0))="n/a","n/a",DX433-INDEX(tab_MinKomp[Testy czystości / Reinheitstests],MATCH($B433,tab_MinKomp[[Stanowisko / Position ]:[Stanowisko / Position ]],0)))</f>
        <v>n/a</v>
      </c>
      <c r="DY434" s="190" t="str">
        <f>IF(INDEX(tab_MinKomp[Testy czystości / Reinheitstests],MATCH($B433,tab_MinKomp[[Stanowisko / Position ]:[Stanowisko / Position ]],0))="n/a","n/a",DY433-INDEX(tab_MinKomp[Testy czystości / Reinheitstests],MATCH($B433,tab_MinKomp[[Stanowisko / Position ]:[Stanowisko / Position ]],0)))</f>
        <v>n/a</v>
      </c>
      <c r="DZ434" s="190" t="str">
        <f>IF(INDEX(tab_MinKomp[Testy czystości / Reinheitstests],MATCH($B433,tab_MinKomp[[Stanowisko / Position ]:[Stanowisko / Position ]],0))="n/a","n/a",DZ433-INDEX(tab_MinKomp[Testy czystości / Reinheitstests],MATCH($B433,tab_MinKomp[[Stanowisko / Position ]:[Stanowisko / Position ]],0)))</f>
        <v>n/a</v>
      </c>
      <c r="EA434" s="194" t="str">
        <f>IF(INDEX(tab_MinKomp[SUPPLIER MANAGEMENT],MATCH($B433,tab_MinKomp[[Stanowisko / Position ]:[Stanowisko / Position ]],0))="n/a","n/a",EA433-INDEX(tab_MinKomp[SUPPLIER MANAGEMENT],MATCH($B433,tab_MinKomp[[Stanowisko / Position ]:[Stanowisko / Position ]],0)))</f>
        <v>n/a</v>
      </c>
      <c r="EB434" s="190" t="str">
        <f>IF(INDEX(tab_MinKomp[Testy czystości / Reinheitstests],MATCH($B433,tab_MinKomp[[Stanowisko / Position ]:[Stanowisko / Position ]],0))="n/a","n/a",EB433-INDEX(tab_MinKomp[Testy czystości / Reinheitstests],MATCH($B433,tab_MinKomp[[Stanowisko / Position ]:[Stanowisko / Position ]],0)))</f>
        <v>n/a</v>
      </c>
      <c r="EC434" s="190" t="str">
        <f>IF(INDEX(tab_MinKomp[Testy czystości / Reinheitstests],MATCH($B433,tab_MinKomp[[Stanowisko / Position ]:[Stanowisko / Position ]],0))="n/a","n/a",EC433-INDEX(tab_MinKomp[Testy czystości / Reinheitstests],MATCH($B433,tab_MinKomp[[Stanowisko / Position ]:[Stanowisko / Position ]],0)))</f>
        <v>n/a</v>
      </c>
      <c r="ED434" s="190" t="str">
        <f>IF(INDEX(tab_MinKomp[Testy czystości / Reinheitstests],MATCH($B433,tab_MinKomp[[Stanowisko / Position ]:[Stanowisko / Position ]],0))="n/a","n/a",ED433-INDEX(tab_MinKomp[Testy czystości / Reinheitstests],MATCH($B433,tab_MinKomp[[Stanowisko / Position ]:[Stanowisko / Position ]],0)))</f>
        <v>n/a</v>
      </c>
      <c r="EE434" s="190" t="str">
        <f>IF(INDEX(tab_MinKomp[Testy czystości / Reinheitstests],MATCH($B433,tab_MinKomp[[Stanowisko / Position ]:[Stanowisko / Position ]],0))="n/a","n/a",EE433-INDEX(tab_MinKomp[Testy czystości / Reinheitstests],MATCH($B433,tab_MinKomp[[Stanowisko / Position ]:[Stanowisko / Position ]],0)))</f>
        <v>n/a</v>
      </c>
      <c r="EF434" s="190" t="str">
        <f>IF(INDEX(tab_MinKomp[Testy czystości / Reinheitstests],MATCH($B433,tab_MinKomp[[Stanowisko / Position ]:[Stanowisko / Position ]],0))="n/a","n/a",EF433-INDEX(tab_MinKomp[Testy czystości / Reinheitstests],MATCH($B433,tab_MinKomp[[Stanowisko / Position ]:[Stanowisko / Position ]],0)))</f>
        <v>n/a</v>
      </c>
      <c r="EG434" s="190" t="str">
        <f>IF(INDEX(tab_MinKomp[Testy czystości / Reinheitstests],MATCH($B433,tab_MinKomp[[Stanowisko / Position ]:[Stanowisko / Position ]],0))="n/a","n/a",EG433-INDEX(tab_MinKomp[Testy czystości / Reinheitstests],MATCH($B433,tab_MinKomp[[Stanowisko / Position ]:[Stanowisko / Position ]],0)))</f>
        <v>n/a</v>
      </c>
      <c r="EH434" s="190" t="str">
        <f>IF(INDEX(tab_MinKomp[Testy czystości / Reinheitstests],MATCH($B433,tab_MinKomp[[Stanowisko / Position ]:[Stanowisko / Position ]],0))="n/a","n/a",EH433-INDEX(tab_MinKomp[Testy czystości / Reinheitstests],MATCH($B433,tab_MinKomp[[Stanowisko / Position ]:[Stanowisko / Position ]],0)))</f>
        <v>n/a</v>
      </c>
      <c r="EI434" s="190" t="str">
        <f>IF(INDEX(tab_MinKomp[Testy czystości / Reinheitstests],MATCH($B433,tab_MinKomp[[Stanowisko / Position ]:[Stanowisko / Position ]],0))="n/a","n/a",EI433-INDEX(tab_MinKomp[Testy czystości / Reinheitstests],MATCH($B433,tab_MinKomp[[Stanowisko / Position ]:[Stanowisko / Position ]],0)))</f>
        <v>n/a</v>
      </c>
      <c r="EJ434" s="190" t="str">
        <f>IF(INDEX(tab_MinKomp[Testy czystości / Reinheitstests],MATCH($B433,tab_MinKomp[[Stanowisko / Position ]:[Stanowisko / Position ]],0))="n/a","n/a",EJ433-INDEX(tab_MinKomp[Testy czystości / Reinheitstests],MATCH($B433,tab_MinKomp[[Stanowisko / Position ]:[Stanowisko / Position ]],0)))</f>
        <v>n/a</v>
      </c>
      <c r="EK434" s="190" t="str">
        <f>IF(INDEX(tab_MinKomp[Testy czystości / Reinheitstests],MATCH($B433,tab_MinKomp[[Stanowisko / Position ]:[Stanowisko / Position ]],0))="n/a","n/a",EK433-INDEX(tab_MinKomp[Testy czystości / Reinheitstests],MATCH($B433,tab_MinKomp[[Stanowisko / Position ]:[Stanowisko / Position ]],0)))</f>
        <v>n/a</v>
      </c>
      <c r="EL434" s="190" t="str">
        <f>IF(INDEX(tab_MinKomp[Testy czystości / Reinheitstests],MATCH($B433,tab_MinKomp[[Stanowisko / Position ]:[Stanowisko / Position ]],0))="n/a","n/a",EL433-INDEX(tab_MinKomp[Testy czystości / Reinheitstests],MATCH($B433,tab_MinKomp[[Stanowisko / Position ]:[Stanowisko / Position ]],0)))</f>
        <v>n/a</v>
      </c>
      <c r="EM434" s="190" t="str">
        <f>IF(INDEX(tab_MinKomp[Testy czystości / Reinheitstests],MATCH($B433,tab_MinKomp[[Stanowisko / Position ]:[Stanowisko / Position ]],0))="n/a","n/a",EM433-INDEX(tab_MinKomp[Testy czystości / Reinheitstests],MATCH($B433,tab_MinKomp[[Stanowisko / Position ]:[Stanowisko / Position ]],0)))</f>
        <v>n/a</v>
      </c>
      <c r="EN434" s="190" t="str">
        <f>IF(INDEX(tab_MinKomp[Testy czystości / Reinheitstests],MATCH($B433,tab_MinKomp[[Stanowisko / Position ]:[Stanowisko / Position ]],0))="n/a","n/a",EN433-INDEX(tab_MinKomp[Testy czystości / Reinheitstests],MATCH($B433,tab_MinKomp[[Stanowisko / Position ]:[Stanowisko / Position ]],0)))</f>
        <v>n/a</v>
      </c>
      <c r="EO434" s="194" t="str">
        <f>IF(INDEX(tab_MinKomp[Konserwacja Rep],MATCH($B433,tab_MinKomp[[Stanowisko / Position ]:[Stanowisko / Position ]],0))="n/a","n/a",EO433-INDEX(tab_MinKomp[Konserwacja Rep],MATCH($B433,tab_MinKomp[[Stanowisko / Position ]:[Stanowisko / Position ]],0)))</f>
        <v>n/a</v>
      </c>
      <c r="EP434" s="194" t="str">
        <f>IF(INDEX(tab_MinKomp[[Konserwacja Engel ]],MATCH($B433,tab_MinKomp[[Stanowisko / Position ]:[Stanowisko / Position ]],0))="n/a","n/a",EP433-INDEX(tab_MinKomp[[Konserwacja Engel ]],MATCH($B433,tab_MinKomp[[Stanowisko / Position ]:[Stanowisko / Position ]],0)))</f>
        <v>n/a</v>
      </c>
      <c r="EQ434" s="194" t="str">
        <f>IF(INDEX(tab_MinKomp[Konserwacja B 50],MATCH($B433,tab_MinKomp[[Stanowisko / Position ]:[Stanowisko / Position ]],0))="n/a","n/a",EQ433-INDEX(tab_MinKomp[Konserwacja B 50],MATCH($B433,tab_MinKomp[[Stanowisko / Position ]:[Stanowisko / Position ]],0)))</f>
        <v>n/a</v>
      </c>
      <c r="ER434" s="194" t="str">
        <f>IF(INDEX(tab_MinKomp[[Konserwacja EOL ]],MATCH($B433,tab_MinKomp[[Stanowisko / Position ]:[Stanowisko / Position ]],0))="n/a","n/a",ER433-INDEX(tab_MinKomp[[Konserwacja EOL ]],MATCH($B433,tab_MinKomp[[Stanowisko / Position ]:[Stanowisko / Position ]],0)))</f>
        <v>n/a</v>
      </c>
      <c r="ES434" s="194" t="str">
        <f>IF(INDEX(tab_MinKomp[Konserwacja Branson],MATCH($B433,tab_MinKomp[[Stanowisko / Position ]:[Stanowisko / Position ]],0))="n/a","n/a",ES433-INDEX(tab_MinKomp[Konserwacja Branson],MATCH($B433,tab_MinKomp[[Stanowisko / Position ]:[Stanowisko / Position ]],0)))</f>
        <v>n/a</v>
      </c>
      <c r="ET434" s="194" t="str">
        <f>IF(INDEX(tab_MinKomp[Konserwacja coolery],MATCH($B433,tab_MinKomp[[Stanowisko / Position ]:[Stanowisko / Position ]],0))="n/a","n/a",ET433-INDEX(tab_MinKomp[Konserwacja coolery],MATCH($B433,tab_MinKomp[[Stanowisko / Position ]:[Stanowisko / Position ]],0)))</f>
        <v>n/a</v>
      </c>
      <c r="EU434" s="194" t="str">
        <f>IF(INDEX(tab_MinKomp[Konserwacja piecy],MATCH($B433,tab_MinKomp[[Stanowisko / Position ]:[Stanowisko / Position ]],0))="n/a","n/a",EU433-INDEX(tab_MinKomp[Konserwacja piecy],MATCH($B433,tab_MinKomp[[Stanowisko / Position ]:[Stanowisko / Position ]],0)))</f>
        <v>n/a</v>
      </c>
      <c r="EV434" s="194" t="str">
        <f>IF(INDEX(tab_MinKomp[Rysunek techniczny- czytanie],MATCH($B433,tab_MinKomp[[Stanowisko / Position ]:[Stanowisko / Position ]],0))="n/a","n/a",EV433-INDEX(tab_MinKomp[Rysunek techniczny- czytanie],MATCH($B433,tab_MinKomp[[Stanowisko / Position ]:[Stanowisko / Position ]],0)))</f>
        <v>n/a</v>
      </c>
      <c r="EW434" s="194" t="str">
        <f>IF(INDEX(tab_MinKomp[Elektryka],MATCH($B433,tab_MinKomp[[Stanowisko / Position ]:[Stanowisko / Position ]],0))="n/a","n/a",EW433-INDEX(tab_MinKomp[Elektryka],MATCH($B433,tab_MinKomp[[Stanowisko / Position ]:[Stanowisko / Position ]],0)))</f>
        <v>n/a</v>
      </c>
      <c r="EX434" s="194" t="str">
        <f>IF(INDEX(tab_MinKomp[Pneumatyka],MATCH($B433,tab_MinKomp[[Stanowisko / Position ]:[Stanowisko / Position ]],0))="n/a","n/a",EX433-INDEX(tab_MinKomp[Pneumatyka],MATCH($B433,tab_MinKomp[[Stanowisko / Position ]:[Stanowisko / Position ]],0)))</f>
        <v>n/a</v>
      </c>
      <c r="EY434" s="194" t="str">
        <f>IF(INDEX(tab_MinKomp[[Hydraulika ]],MATCH($B433,tab_MinKomp[[Stanowisko / Position ]:[Stanowisko / Position ]],0))="n/a","n/a",EY433-INDEX(tab_MinKomp[[Hydraulika ]],MATCH($B433,tab_MinKomp[[Stanowisko / Position ]:[Stanowisko / Position ]],0)))</f>
        <v>n/a</v>
      </c>
      <c r="EZ434" s="194" t="str">
        <f>IF(INDEX(tab_MinKomp[Podciśnienie],MATCH($B433,tab_MinKomp[[Stanowisko / Position ]:[Stanowisko / Position ]],0))="n/a","n/a",EZ433-INDEX(tab_MinKomp[Podciśnienie],MATCH($B433,tab_MinKomp[[Stanowisko / Position ]:[Stanowisko / Position ]],0)))</f>
        <v>n/a</v>
      </c>
      <c r="FA434" s="194" t="str">
        <f>IF(INDEX(tab_MinKomp[Usuwanie awarii],MATCH($B433,tab_MinKomp[[Stanowisko / Position ]:[Stanowisko / Position ]],0))="n/a","n/a",FA433-INDEX(tab_MinKomp[Usuwanie awarii],MATCH($B433,tab_MinKomp[[Stanowisko / Position ]:[Stanowisko / Position ]],0)))</f>
        <v>n/a</v>
      </c>
      <c r="FB434" s="194" t="str">
        <f>IF(INDEX(tab_MinKomp[Obsługa robotów],MATCH($B433,tab_MinKomp[[Stanowisko / Position ]:[Stanowisko / Position ]],0))="n/a","n/a",FB433-INDEX(tab_MinKomp[Obsługa robotów],MATCH($B433,tab_MinKomp[[Stanowisko / Position ]:[Stanowisko / Position ]],0)))</f>
        <v>n/a</v>
      </c>
      <c r="FC434" s="194" t="str">
        <f>IF(INDEX(tab_MinKomp[Obsługa sterowania maszyny],MATCH($B433,tab_MinKomp[[Stanowisko / Position ]:[Stanowisko / Position ]],0))="n/a","n/a",FC433-INDEX(tab_MinKomp[Obsługa sterowania maszyny],MATCH($B433,tab_MinKomp[[Stanowisko / Position ]:[Stanowisko / Position ]],0)))</f>
        <v>n/a</v>
      </c>
      <c r="FD434" s="194" t="str">
        <f>IF(INDEX(tab_MinKomp[Usuwanie przyczyn żródłowych],MATCH($B433,tab_MinKomp[[Stanowisko / Position ]:[Stanowisko / Position ]],0))="n/a","n/a",FD433-INDEX(tab_MinKomp[Usuwanie przyczyn żródłowych],MATCH($B433,tab_MinKomp[[Stanowisko / Position ]:[Stanowisko / Position ]],0)))</f>
        <v>n/a</v>
      </c>
      <c r="FE434" s="194" t="str">
        <f>IF(INDEX(tab_MinKomp[Cmms stosowanie],MATCH($B433,tab_MinKomp[[Stanowisko / Position ]:[Stanowisko / Position ]],0))="n/a","n/a",FE433-INDEX(tab_MinKomp[Cmms stosowanie],MATCH($B433,tab_MinKomp[[Stanowisko / Position ]:[Stanowisko / Position ]],0)))</f>
        <v>n/a</v>
      </c>
      <c r="FF434" s="190" t="str">
        <f>IF(INDEX(tab_MinKomp[Testy czystości / Reinheitstests],MATCH($B433,tab_MinKomp[[Stanowisko / Position ]:[Stanowisko / Position ]],0))="n/a","n/a",FF433-INDEX(tab_MinKomp[Testy czystości / Reinheitstests],MATCH($B433,tab_MinKomp[[Stanowisko / Position ]:[Stanowisko / Position ]],0)))</f>
        <v>n/a</v>
      </c>
      <c r="FG434" s="194" t="str">
        <f>IF(INDEX(tab_MinKomp[Czyszczenie form plastikowych],MATCH($B433,tab_MinKomp[[Stanowisko / Position ]:[Stanowisko / Position ]],0))="n/a","n/a",FG433-INDEX(tab_MinKomp[Czyszczenie form plastikowych],MATCH($B433,tab_MinKomp[[Stanowisko / Position ]:[Stanowisko / Position ]],0)))</f>
        <v>n/a</v>
      </c>
      <c r="FH434" s="194" t="str">
        <f>IF(INDEX(tab_MinKomp[Wymiana form plastik],MATCH($B433,tab_MinKomp[[Stanowisko / Position ]:[Stanowisko / Position ]],0))="n/a","n/a",FH433-INDEX(tab_MinKomp[Wymiana form plastik],MATCH($B433,tab_MinKomp[[Stanowisko / Position ]:[Stanowisko / Position ]],0)))</f>
        <v>n/a</v>
      </c>
      <c r="FI434" s="194" t="str">
        <f>IF(INDEX(tab_MinKomp[Wymiana form guma],MATCH($B433,tab_MinKomp[[Stanowisko / Position ]:[Stanowisko / Position ]],0))="n/a","n/a",FI433-INDEX(tab_MinKomp[Wymiana form guma],MATCH($B433,tab_MinKomp[[Stanowisko / Position ]:[Stanowisko / Position ]],0)))</f>
        <v>n/a</v>
      </c>
      <c r="FJ434" s="194" t="str">
        <f>IF(INDEX(tab_MinKomp[Konserwacja KK],MATCH($B433,tab_MinKomp[[Stanowisko / Position ]:[Stanowisko / Position ]],0))="n/a","n/a",FJ433-INDEX(tab_MinKomp[Konserwacja KK],MATCH($B433,tab_MinKomp[[Stanowisko / Position ]:[Stanowisko / Position ]],0)))</f>
        <v>n/a</v>
      </c>
      <c r="FK434" s="194" t="str">
        <f>IF(INDEX(tab_MinKomp[Konserwacja form guma],MATCH($B433,tab_MinKomp[[Stanowisko / Position ]:[Stanowisko / Position ]],0))="n/a","n/a",FK433-INDEX(tab_MinKomp[Konserwacja form guma],MATCH($B433,tab_MinKomp[[Stanowisko / Position ]:[Stanowisko / Position ]],0)))</f>
        <v>n/a</v>
      </c>
      <c r="FL434" s="194" t="str">
        <f>IF(INDEX(tab_MinKomp[Konserwacja form plastiki],MATCH($B433,tab_MinKomp[[Stanowisko / Position ]:[Stanowisko / Position ]],0))="n/a","n/a",FL433-INDEX(tab_MinKomp[Konserwacja form plastiki],MATCH($B433,tab_MinKomp[[Stanowisko / Position ]:[Stanowisko / Position ]],0)))</f>
        <v>n/a</v>
      </c>
      <c r="FM434" s="194" t="str">
        <f>IF(INDEX(tab_MinKomp[Konserwacja Gorącego Kanału],MATCH($B433,tab_MinKomp[[Stanowisko / Position ]:[Stanowisko / Position ]],0))="n/a","n/a",FM433-INDEX(tab_MinKomp[Konserwacja Gorącego Kanału],MATCH($B433,tab_MinKomp[[Stanowisko / Position ]:[Stanowisko / Position ]],0)))</f>
        <v>n/a</v>
      </c>
      <c r="FN434" s="194" t="str">
        <f>IF(INDEX(tab_MinKomp[Konserwacja Gorącego Kanału],MATCH($B433,tab_MinKomp[[Stanowisko / Position ]:[Stanowisko / Position ]],0))="n/a","n/a",FN433-INDEX(tab_MinKomp[Konserwacja Gorącego Kanału],MATCH($B433,tab_MinKomp[[Stanowisko / Position ]:[Stanowisko / Position ]],0)))</f>
        <v>n/a</v>
      </c>
      <c r="FO434" s="194" t="str">
        <f>IF(INDEX(tab_MinKomp[Konserwacja Gorącego Kanału],MATCH($B433,tab_MinKomp[[Stanowisko / Position ]:[Stanowisko / Position ]],0))="n/a","n/a",FO433-INDEX(tab_MinKomp[Konserwacja Gorącego Kanału],MATCH($B433,tab_MinKomp[[Stanowisko / Position ]:[Stanowisko / Position ]],0)))</f>
        <v>n/a</v>
      </c>
      <c r="FP434" s="194" t="str">
        <f>IF(INDEX(tab_MinKomp[Konserwacja Gorącego Kanału],MATCH($B433,tab_MinKomp[[Stanowisko / Position ]:[Stanowisko / Position ]],0))="n/a","n/a",FP433-INDEX(tab_MinKomp[Konserwacja Gorącego Kanału],MATCH($B433,tab_MinKomp[[Stanowisko / Position ]:[Stanowisko / Position ]],0)))</f>
        <v>n/a</v>
      </c>
      <c r="FQ434" s="196" t="str">
        <f>IF(INDEX(tab_MinKomp[Język angielski / Englisch],MATCH($B433,tab_MinKomp[[Stanowisko / Position ]:[Stanowisko / Position ]],0))="n/a","n/a",FQ433-INDEX(tab_MinKomp[Język angielski / Englisch],MATCH($B433,tab_MinKomp[[Stanowisko / Position ]:[Stanowisko / Position ]],0)))</f>
        <v>n/a</v>
      </c>
      <c r="FR434" s="196" t="str">
        <f>IF(INDEX(tab_MinKomp[Język niemiecki / Deutsch],MATCH($B433,tab_MinKomp[[Stanowisko / Position ]:[Stanowisko / Position ]],0))="n/a","n/a",FR433-INDEX(tab_MinKomp[Język niemiecki / Deutsch],MATCH($B433,tab_MinKomp[[Stanowisko / Position ]:[Stanowisko / Position ]],0)))</f>
        <v>n/a</v>
      </c>
      <c r="FS434" s="194">
        <f>IF(INDEX(tab_MinKomp[Zarządzanie dokumentacją procesową / Process dokumentation management],MATCH($B433,tab_MinKomp[[Stanowisko / Position ]:[Stanowisko / Position ]],0))="n/a","n/a",FS433-INDEX(tab_MinKomp[Zarządzanie dokumentacją procesową / Process dokumentation management],MATCH($B433,tab_MinKomp[[Stanowisko / Position ]:[Stanowisko / Position ]],0)))</f>
        <v>0</v>
      </c>
      <c r="FT434" s="194">
        <f>IF(INDEX(tab_MinKomp[Znajomość procesów z obszaru / Kenntiss der prozesse in dem Bereich],MATCH($B433,tab_MinKomp[[Stanowisko / Position ]:[Stanowisko / Position ]],0))="n/a","n/a",FT433-INDEX(tab_MinKomp[Znajomość procesów z obszaru / Kenntiss der prozesse in dem Bereich],MATCH($B433,tab_MinKomp[[Stanowisko / Position ]:[Stanowisko / Position ]],0)))</f>
        <v>0</v>
      </c>
      <c r="FU434" s="194">
        <f>IF(INDEX(tab_MinKomp[optymalizacja procesów / Prozessoptymalisierung],MATCH($B433,tab_MinKomp[[Stanowisko / Position ]:[Stanowisko / Position ]],0))="n/a","n/a",FU433-INDEX(tab_MinKomp[optymalizacja procesów / Prozessoptymalisierung],MATCH($B433,tab_MinKomp[[Stanowisko / Position ]:[Stanowisko / Position ]],0)))</f>
        <v>0</v>
      </c>
      <c r="FV434" s="194">
        <f>IF(INDEX(tab_MinKomp[Umiejętności szkoleniowe / Trainingsfähigkeiten],MATCH($B433,tab_MinKomp[[Stanowisko / Position ]:[Stanowisko / Position ]],0))="n/a","n/a",FV433-INDEX(tab_MinKomp[Umiejętności szkoleniowe / Trainingsfähigkeiten],MATCH($B433,tab_MinKomp[[Stanowisko / Position ]:[Stanowisko / Position ]],0)))</f>
        <v>0</v>
      </c>
      <c r="FW434" s="194">
        <f>IF(INDEX(tab_MinKomp[Analityczne myślenie, podejście / Analitysches Denken, Einstellung],MATCH($B433,tab_MinKomp[[Stanowisko / Position ]:[Stanowisko / Position ]],0))="n/a","n/a",FW433-INDEX(tab_MinKomp[Analityczne myślenie, podejście / Analitysches Denken, Einstellung],MATCH($B433,tab_MinKomp[[Stanowisko / Position ]:[Stanowisko / Position ]],0)))</f>
        <v>0</v>
      </c>
      <c r="FX434" s="194">
        <f>IF(INDEX(tab_MinKomp[Dokładność, precyzja w dzialaniu / Genauigkeit, Präzision in die Arbeit],MATCH($B433,tab_MinKomp[[Stanowisko / Position ]:[Stanowisko / Position ]],0))="n/a","n/a",FX433-INDEX(tab_MinKomp[Dokładność, precyzja w dzialaniu / Genauigkeit, Präzision in die Arbeit],MATCH($B433,tab_MinKomp[[Stanowisko / Position ]:[Stanowisko / Position ]],0)))</f>
        <v>0</v>
      </c>
      <c r="FY434" s="194">
        <f>IF(INDEX(tab_MinKomp[Dyspozycyjność / Verfügbarkeit],MATCH($B433,tab_MinKomp[[Stanowisko / Position ]:[Stanowisko / Position ]],0))="n/a","n/a",FY433-INDEX(tab_MinKomp[Dyspozycyjność / Verfügbarkeit],MATCH($B433,tab_MinKomp[[Stanowisko / Position ]:[Stanowisko / Position ]],0)))</f>
        <v>0</v>
      </c>
      <c r="FZ434" s="194">
        <f>IF(INDEX(tab_MinKomp[Zaangażowanie / 
Engagement],MATCH($B433,tab_MinKomp[[Stanowisko / Position ]:[Stanowisko / Position ]],0))="n/a","n/a",FZ433-INDEX(tab_MinKomp[Zaangażowanie / 
Engagement],MATCH($B433,tab_MinKomp[[Stanowisko / Position ]:[Stanowisko / Position ]],0)))</f>
        <v>0</v>
      </c>
      <c r="GA434" s="194" t="str">
        <f>IF(INDEX(tab_MinKomp[Konserwacja form guma],MATCH($B433,tab_MinKomp[[Stanowisko / Position ]:[Stanowisko / Position ]],0))="n/a","n/a",GA433-INDEX(tab_MinKomp[Konserwacja form guma],MATCH($B433,tab_MinKomp[[Stanowisko / Position ]:[Stanowisko / Position ]],0)))</f>
        <v>n/a</v>
      </c>
      <c r="GB434" s="194" t="str">
        <f>IF(INDEX(tab_MinKomp[Konserwacja form plastiki],MATCH($B433,tab_MinKomp[[Stanowisko / Position ]:[Stanowisko / Position ]],0))="n/a","n/a",GB433-INDEX(tab_MinKomp[Konserwacja form plastiki],MATCH($B433,tab_MinKomp[[Stanowisko / Position ]:[Stanowisko / Position ]],0)))</f>
        <v>n/a</v>
      </c>
      <c r="GC434" s="194">
        <f>IF(INDEX(tab_MinKomp[Elastyczność w działaniu],MATCH($B433,tab_MinKomp[[Stanowisko / Position ]:[Stanowisko / Position ]],0))="n/a","n/a",GC433-INDEX(tab_MinKomp[Elastyczność w działaniu],MATCH($B433,tab_MinKomp[[Stanowisko / Position ]:[Stanowisko / Position ]],0)))</f>
        <v>0</v>
      </c>
      <c r="GD434" s="194">
        <f>IF(INDEX(tab_MinKomp[Komunikatywność],MATCH($B433,tab_MinKomp[[Stanowisko / Position ]:[Stanowisko / Position ]],0))="n/a","n/a",GD433-INDEX(tab_MinKomp[Komunikatywność],MATCH($B433,tab_MinKomp[[Stanowisko / Position ]:[Stanowisko / Position ]],0)))</f>
        <v>0</v>
      </c>
      <c r="GE434" s="193" t="str">
        <f>IF(INDEX(tab_MinKomp[Motywowanie i budowanie zaangażowania zespołu],MATCH($B433,tab_MinKomp[[Stanowisko / Position ]:[Stanowisko / Position ]],0))="n/a","n/a",GE433-INDEX(tab_MinKomp[Motywowanie i budowanie zaangażowania zespołu],MATCH($B433,tab_MinKomp[[Stanowisko / Position ]:[Stanowisko / Position ]],0)))</f>
        <v>n/a</v>
      </c>
      <c r="GF434" s="186" t="s">
        <v>248</v>
      </c>
      <c r="GG434" s="186" t="s">
        <v>248</v>
      </c>
      <c r="GH434" s="186" t="s">
        <v>248</v>
      </c>
      <c r="GI434" s="186" t="s">
        <v>248</v>
      </c>
      <c r="GJ434" s="186" t="s">
        <v>248</v>
      </c>
      <c r="GK434" s="186" t="s">
        <v>248</v>
      </c>
      <c r="GL434" s="186" t="s">
        <v>248</v>
      </c>
      <c r="GM434" s="186" t="s">
        <v>248</v>
      </c>
      <c r="GN434" s="186" t="s">
        <v>248</v>
      </c>
      <c r="GO434" s="186" t="s">
        <v>248</v>
      </c>
      <c r="GP434" s="186" t="s">
        <v>248</v>
      </c>
      <c r="GQ434" s="186" t="s">
        <v>248</v>
      </c>
      <c r="GR434" s="186" t="s">
        <v>248</v>
      </c>
      <c r="GS434" s="186" t="s">
        <v>248</v>
      </c>
      <c r="GT434" s="186" t="s">
        <v>248</v>
      </c>
      <c r="GU434" s="186" t="s">
        <v>248</v>
      </c>
      <c r="GV434" s="186" t="s">
        <v>248</v>
      </c>
      <c r="GW434" s="186" t="s">
        <v>248</v>
      </c>
      <c r="GX434" s="186" t="s">
        <v>248</v>
      </c>
      <c r="GY434" s="186" t="s">
        <v>248</v>
      </c>
      <c r="GZ434" s="261" t="s">
        <v>248</v>
      </c>
      <c r="HA434" s="261" t="s">
        <v>248</v>
      </c>
      <c r="HB434" s="191">
        <f>SUM(G434:GE434)/(HB433-(SUM(G434:GE434)))</f>
        <v>0</v>
      </c>
    </row>
    <row r="435" spans="1:210" ht="24.9" customHeight="1" x14ac:dyDescent="0.3">
      <c r="A435" s="105" t="s">
        <v>307</v>
      </c>
      <c r="B435" s="105" t="s">
        <v>308</v>
      </c>
      <c r="C435" s="105" t="s">
        <v>309</v>
      </c>
      <c r="D435" s="105">
        <v>1426</v>
      </c>
      <c r="E435" s="394" t="s">
        <v>606</v>
      </c>
      <c r="F435" s="185" t="s">
        <v>374</v>
      </c>
      <c r="G435" s="186">
        <v>2</v>
      </c>
      <c r="H435" s="186">
        <v>2</v>
      </c>
      <c r="I435" s="186">
        <v>2</v>
      </c>
      <c r="J435" s="186">
        <v>3</v>
      </c>
      <c r="K435" s="186">
        <v>3</v>
      </c>
      <c r="L435" s="186">
        <v>1</v>
      </c>
      <c r="M435" s="186" t="s">
        <v>248</v>
      </c>
      <c r="N435" s="186" t="s">
        <v>248</v>
      </c>
      <c r="O435" s="186">
        <v>1</v>
      </c>
      <c r="P435" s="186">
        <v>1</v>
      </c>
      <c r="Q435" s="186" t="s">
        <v>248</v>
      </c>
      <c r="R435" s="186" t="s">
        <v>248</v>
      </c>
      <c r="S435" s="186" t="s">
        <v>248</v>
      </c>
      <c r="T435" s="186" t="s">
        <v>248</v>
      </c>
      <c r="U435" s="186" t="s">
        <v>248</v>
      </c>
      <c r="V435" s="186" t="s">
        <v>248</v>
      </c>
      <c r="W435" s="186" t="s">
        <v>248</v>
      </c>
      <c r="X435" s="186" t="s">
        <v>248</v>
      </c>
      <c r="Y435" s="186" t="s">
        <v>248</v>
      </c>
      <c r="Z435" s="186" t="s">
        <v>248</v>
      </c>
      <c r="AA435" s="186" t="s">
        <v>248</v>
      </c>
      <c r="AB435" s="186" t="s">
        <v>248</v>
      </c>
      <c r="AC435" s="186" t="s">
        <v>248</v>
      </c>
      <c r="AD435" s="186" t="s">
        <v>248</v>
      </c>
      <c r="AE435" s="186" t="s">
        <v>248</v>
      </c>
      <c r="AF435" s="186" t="s">
        <v>248</v>
      </c>
      <c r="AG435" s="186" t="s">
        <v>248</v>
      </c>
      <c r="AH435" s="186" t="s">
        <v>248</v>
      </c>
      <c r="AI435" s="186" t="s">
        <v>248</v>
      </c>
      <c r="AJ435" s="186" t="s">
        <v>248</v>
      </c>
      <c r="AK435" s="186" t="s">
        <v>248</v>
      </c>
      <c r="AL435" s="186">
        <v>1</v>
      </c>
      <c r="AM435" s="186" t="s">
        <v>248</v>
      </c>
      <c r="AN435" s="186" t="s">
        <v>248</v>
      </c>
      <c r="AO435" s="186" t="s">
        <v>248</v>
      </c>
      <c r="AP435" s="186" t="s">
        <v>248</v>
      </c>
      <c r="AQ435" s="186" t="s">
        <v>248</v>
      </c>
      <c r="AR435" s="186" t="s">
        <v>248</v>
      </c>
      <c r="AS435" s="186" t="s">
        <v>248</v>
      </c>
      <c r="AT435" s="186" t="s">
        <v>248</v>
      </c>
      <c r="AU435" s="186" t="s">
        <v>248</v>
      </c>
      <c r="AV435" s="186">
        <v>1</v>
      </c>
      <c r="AW435" s="186" t="s">
        <v>248</v>
      </c>
      <c r="AX435" s="186" t="s">
        <v>248</v>
      </c>
      <c r="AY435" s="186" t="s">
        <v>248</v>
      </c>
      <c r="AZ435" s="186" t="s">
        <v>248</v>
      </c>
      <c r="BA435" s="186" t="s">
        <v>248</v>
      </c>
      <c r="BB435" s="186" t="s">
        <v>248</v>
      </c>
      <c r="BC435" s="186">
        <v>2</v>
      </c>
      <c r="BD435" s="186">
        <v>3</v>
      </c>
      <c r="BE435" s="186" t="s">
        <v>248</v>
      </c>
      <c r="BF435" s="186" t="s">
        <v>248</v>
      </c>
      <c r="BG435" s="186" t="s">
        <v>248</v>
      </c>
      <c r="BH435" s="186" t="s">
        <v>248</v>
      </c>
      <c r="BI435" s="186" t="s">
        <v>248</v>
      </c>
      <c r="BJ435" s="186" t="s">
        <v>248</v>
      </c>
      <c r="BK435" s="186" t="s">
        <v>248</v>
      </c>
      <c r="BL435" s="186" t="s">
        <v>248</v>
      </c>
      <c r="BM435" s="186" t="s">
        <v>248</v>
      </c>
      <c r="BN435" s="186" t="s">
        <v>248</v>
      </c>
      <c r="BO435" s="186" t="s">
        <v>248</v>
      </c>
      <c r="BP435" s="186" t="s">
        <v>248</v>
      </c>
      <c r="BQ435" s="186" t="s">
        <v>248</v>
      </c>
      <c r="BR435" s="186" t="s">
        <v>248</v>
      </c>
      <c r="BS435" s="186" t="s">
        <v>248</v>
      </c>
      <c r="BT435" s="186" t="s">
        <v>248</v>
      </c>
      <c r="BU435" s="186" t="s">
        <v>248</v>
      </c>
      <c r="BV435" s="186" t="s">
        <v>248</v>
      </c>
      <c r="BW435" s="186" t="s">
        <v>248</v>
      </c>
      <c r="BX435" s="186" t="s">
        <v>248</v>
      </c>
      <c r="BY435" s="186" t="s">
        <v>248</v>
      </c>
      <c r="BZ435" s="186" t="s">
        <v>248</v>
      </c>
      <c r="CA435" s="186" t="s">
        <v>248</v>
      </c>
      <c r="CB435" s="186" t="s">
        <v>248</v>
      </c>
      <c r="CC435" s="186" t="s">
        <v>248</v>
      </c>
      <c r="CD435" s="186" t="s">
        <v>248</v>
      </c>
      <c r="CE435" s="186" t="s">
        <v>248</v>
      </c>
      <c r="CF435" s="186" t="s">
        <v>248</v>
      </c>
      <c r="CG435" s="186" t="s">
        <v>248</v>
      </c>
      <c r="CH435" s="186" t="s">
        <v>248</v>
      </c>
      <c r="CI435" s="186" t="s">
        <v>248</v>
      </c>
      <c r="CJ435" s="186" t="s">
        <v>248</v>
      </c>
      <c r="CK435" s="186" t="s">
        <v>248</v>
      </c>
      <c r="CL435" s="186" t="s">
        <v>248</v>
      </c>
      <c r="CM435" s="186" t="s">
        <v>248</v>
      </c>
      <c r="CN435" s="186" t="s">
        <v>248</v>
      </c>
      <c r="CO435" s="186" t="s">
        <v>248</v>
      </c>
      <c r="CP435" s="186" t="s">
        <v>248</v>
      </c>
      <c r="CQ435" s="186" t="s">
        <v>248</v>
      </c>
      <c r="CR435" s="186" t="s">
        <v>248</v>
      </c>
      <c r="CS435" s="186" t="s">
        <v>248</v>
      </c>
      <c r="CT435" s="186" t="s">
        <v>248</v>
      </c>
      <c r="CU435" s="186" t="s">
        <v>248</v>
      </c>
      <c r="CV435" s="186" t="s">
        <v>248</v>
      </c>
      <c r="CW435" s="186" t="s">
        <v>248</v>
      </c>
      <c r="CX435" s="186" t="s">
        <v>248</v>
      </c>
      <c r="CY435" s="186" t="s">
        <v>248</v>
      </c>
      <c r="CZ435" s="186" t="s">
        <v>248</v>
      </c>
      <c r="DA435" s="186" t="s">
        <v>248</v>
      </c>
      <c r="DB435" s="186" t="s">
        <v>248</v>
      </c>
      <c r="DC435" s="186" t="s">
        <v>248</v>
      </c>
      <c r="DD435" s="186" t="s">
        <v>248</v>
      </c>
      <c r="DE435" s="186" t="s">
        <v>248</v>
      </c>
      <c r="DF435" s="186" t="s">
        <v>248</v>
      </c>
      <c r="DG435" s="186" t="s">
        <v>248</v>
      </c>
      <c r="DH435" s="186" t="s">
        <v>248</v>
      </c>
      <c r="DI435" s="186" t="s">
        <v>248</v>
      </c>
      <c r="DJ435" s="186" t="s">
        <v>248</v>
      </c>
      <c r="DK435" s="186" t="s">
        <v>248</v>
      </c>
      <c r="DL435" s="186" t="s">
        <v>248</v>
      </c>
      <c r="DM435" s="186" t="s">
        <v>248</v>
      </c>
      <c r="DN435" s="186" t="s">
        <v>248</v>
      </c>
      <c r="DO435" s="186" t="s">
        <v>248</v>
      </c>
      <c r="DP435" s="186" t="s">
        <v>248</v>
      </c>
      <c r="DQ435" s="186" t="s">
        <v>248</v>
      </c>
      <c r="DR435" s="186" t="s">
        <v>248</v>
      </c>
      <c r="DS435" s="186" t="s">
        <v>248</v>
      </c>
      <c r="DT435" s="186" t="s">
        <v>248</v>
      </c>
      <c r="DU435" s="186" t="s">
        <v>248</v>
      </c>
      <c r="DV435" s="186" t="s">
        <v>248</v>
      </c>
      <c r="DW435" s="186" t="s">
        <v>248</v>
      </c>
      <c r="DX435" s="186" t="s">
        <v>248</v>
      </c>
      <c r="DY435" s="186" t="s">
        <v>248</v>
      </c>
      <c r="DZ435" s="186" t="s">
        <v>248</v>
      </c>
      <c r="EA435" s="186" t="s">
        <v>248</v>
      </c>
      <c r="EB435" s="186" t="s">
        <v>248</v>
      </c>
      <c r="EC435" s="186" t="s">
        <v>248</v>
      </c>
      <c r="ED435" s="186" t="s">
        <v>248</v>
      </c>
      <c r="EE435" s="186" t="s">
        <v>248</v>
      </c>
      <c r="EF435" s="186" t="s">
        <v>248</v>
      </c>
      <c r="EG435" s="186" t="s">
        <v>248</v>
      </c>
      <c r="EH435" s="186" t="s">
        <v>248</v>
      </c>
      <c r="EI435" s="186" t="s">
        <v>248</v>
      </c>
      <c r="EJ435" s="186" t="s">
        <v>248</v>
      </c>
      <c r="EK435" s="186" t="s">
        <v>248</v>
      </c>
      <c r="EL435" s="184" t="s">
        <v>248</v>
      </c>
      <c r="EM435" s="184" t="s">
        <v>248</v>
      </c>
      <c r="EN435" s="184" t="s">
        <v>248</v>
      </c>
      <c r="EO435" s="186" t="s">
        <v>248</v>
      </c>
      <c r="EP435" s="186" t="s">
        <v>248</v>
      </c>
      <c r="EQ435" s="186" t="s">
        <v>248</v>
      </c>
      <c r="ER435" s="186" t="s">
        <v>248</v>
      </c>
      <c r="ES435" s="186" t="s">
        <v>248</v>
      </c>
      <c r="ET435" s="186" t="s">
        <v>248</v>
      </c>
      <c r="EU435" s="186" t="s">
        <v>248</v>
      </c>
      <c r="EV435" s="186" t="s">
        <v>248</v>
      </c>
      <c r="EW435" s="186" t="s">
        <v>248</v>
      </c>
      <c r="EX435" s="186" t="s">
        <v>248</v>
      </c>
      <c r="EY435" s="186" t="s">
        <v>248</v>
      </c>
      <c r="EZ435" s="186" t="s">
        <v>248</v>
      </c>
      <c r="FA435" s="186" t="s">
        <v>248</v>
      </c>
      <c r="FB435" s="186" t="s">
        <v>248</v>
      </c>
      <c r="FC435" s="186" t="s">
        <v>248</v>
      </c>
      <c r="FD435" s="186" t="s">
        <v>248</v>
      </c>
      <c r="FE435" s="186" t="s">
        <v>248</v>
      </c>
      <c r="FF435" s="186" t="s">
        <v>248</v>
      </c>
      <c r="FG435" s="186" t="s">
        <v>248</v>
      </c>
      <c r="FH435" s="186" t="s">
        <v>248</v>
      </c>
      <c r="FI435" s="186" t="s">
        <v>248</v>
      </c>
      <c r="FJ435" s="186" t="s">
        <v>248</v>
      </c>
      <c r="FK435" s="186" t="s">
        <v>248</v>
      </c>
      <c r="FL435" s="186" t="s">
        <v>248</v>
      </c>
      <c r="FM435" s="186" t="s">
        <v>248</v>
      </c>
      <c r="FN435" s="187" t="s">
        <v>248</v>
      </c>
      <c r="FO435" s="187" t="s">
        <v>248</v>
      </c>
      <c r="FP435" s="187" t="s">
        <v>248</v>
      </c>
      <c r="FQ435" s="187" t="s">
        <v>248</v>
      </c>
      <c r="FR435" s="187" t="s">
        <v>248</v>
      </c>
      <c r="FS435" s="186">
        <v>2</v>
      </c>
      <c r="FT435" s="186">
        <v>2</v>
      </c>
      <c r="FU435" s="186">
        <v>2</v>
      </c>
      <c r="FV435" s="186">
        <v>2</v>
      </c>
      <c r="FW435" s="186">
        <v>2</v>
      </c>
      <c r="FX435" s="186">
        <v>2</v>
      </c>
      <c r="FY435" s="186">
        <v>3</v>
      </c>
      <c r="FZ435" s="186">
        <v>3</v>
      </c>
      <c r="GA435" s="186" t="s">
        <v>248</v>
      </c>
      <c r="GB435" s="186" t="s">
        <v>248</v>
      </c>
      <c r="GC435" s="186" t="s">
        <v>248</v>
      </c>
      <c r="GD435" s="186" t="s">
        <v>248</v>
      </c>
      <c r="GE435" s="186" t="s">
        <v>248</v>
      </c>
      <c r="GF435" s="186" t="s">
        <v>248</v>
      </c>
      <c r="GG435" s="186" t="s">
        <v>248</v>
      </c>
      <c r="GH435" s="186" t="s">
        <v>248</v>
      </c>
      <c r="GI435" s="186" t="s">
        <v>248</v>
      </c>
      <c r="GJ435" s="186" t="s">
        <v>248</v>
      </c>
      <c r="GK435" s="186" t="s">
        <v>248</v>
      </c>
      <c r="GL435" s="186" t="s">
        <v>248</v>
      </c>
      <c r="GM435" s="186" t="s">
        <v>248</v>
      </c>
      <c r="GN435" s="186" t="s">
        <v>248</v>
      </c>
      <c r="GO435" s="186" t="s">
        <v>248</v>
      </c>
      <c r="GP435" s="186" t="s">
        <v>248</v>
      </c>
      <c r="GQ435" s="186" t="s">
        <v>248</v>
      </c>
      <c r="GR435" s="186" t="s">
        <v>248</v>
      </c>
      <c r="GS435" s="186" t="s">
        <v>248</v>
      </c>
      <c r="GT435" s="186" t="s">
        <v>248</v>
      </c>
      <c r="GU435" s="186" t="s">
        <v>248</v>
      </c>
      <c r="GV435" s="186" t="s">
        <v>248</v>
      </c>
      <c r="GW435" s="186" t="s">
        <v>248</v>
      </c>
      <c r="GX435" s="186" t="s">
        <v>248</v>
      </c>
      <c r="GY435" s="186" t="s">
        <v>248</v>
      </c>
      <c r="GZ435" s="261" t="s">
        <v>248</v>
      </c>
      <c r="HA435" s="261" t="s">
        <v>248</v>
      </c>
      <c r="HB435" s="188">
        <f t="shared" ref="HB435" si="425">SUM(G435:GE435)</f>
        <v>40</v>
      </c>
    </row>
    <row r="436" spans="1:210" ht="24.9" customHeight="1" thickBot="1" x14ac:dyDescent="0.35">
      <c r="A436" s="108" t="str">
        <f t="shared" ref="A436" si="426">A435</f>
        <v>Magazyn-Warehouse</v>
      </c>
      <c r="B436" s="108" t="str">
        <f t="shared" ref="B436" si="427">B435</f>
        <v>Logistyk Magazynowy</v>
      </c>
      <c r="C436" s="108" t="str">
        <f t="shared" ref="C436" si="428">C435</f>
        <v>JB</v>
      </c>
      <c r="D436" s="108">
        <f t="shared" ref="D436" si="429">D435</f>
        <v>1426</v>
      </c>
      <c r="E436" s="395"/>
      <c r="F436" s="189" t="s">
        <v>375</v>
      </c>
      <c r="G436" s="192">
        <f>IF(INDEX(tab_MinKomp[Przepisy BHP / BHP Vorschriften],MATCH($B435,tab_MinKomp[[Stanowisko / Position ]:[Stanowisko / Position ]],0))="n/a","n/a",G435-INDEX(tab_MinKomp[Przepisy BHP / BHP Vorschriften],MATCH($B435,tab_MinKomp[[Stanowisko / Position ]:[Stanowisko / Position ]],0)))</f>
        <v>0</v>
      </c>
      <c r="H436" s="193">
        <f>IF(INDEX(tab_MinKomp[Przepisy PPOŻ / Brandschutzbestimmungen],MATCH($B435,tab_MinKomp[[Stanowisko / Position ]:[Stanowisko / Position ]],0))="n/a","n/a",H435-INDEX(tab_MinKomp[Przepisy PPOŻ / Brandschutzbestimmungen],MATCH($B435,tab_MinKomp[[Stanowisko / Position ]:[Stanowisko / Position ]],0)))</f>
        <v>0</v>
      </c>
      <c r="I436" s="193">
        <f>IF(INDEX(tab_MinKomp[Ryzyko zawodowe na stanowiskach pracyv/ Berufliche Risiken an Arbeitsstellen],MATCH($B435,tab_MinKomp[[Stanowisko / Position ]:[Stanowisko / Position ]],0))="n/a","n/a",I435-INDEX(tab_MinKomp[Ryzyko zawodowe na stanowiskach pracyv/ Berufliche Risiken an Arbeitsstellen],MATCH($B435,tab_MinKomp[[Stanowisko / Position ]:[Stanowisko / Position ]],0)))</f>
        <v>0</v>
      </c>
      <c r="J436" s="193">
        <f>IF(INDEX(tab_MinKomp[Gospodarka substancjami niebezpiecznymi / Gefahrstoffmanagement],MATCH($B435,tab_MinKomp[[Stanowisko / Position ]:[Stanowisko / Position ]],0))="n/a","n/a",J435-INDEX(tab_MinKomp[Gospodarka substancjami niebezpiecznymi / Gefahrstoffmanagement],MATCH($B435,tab_MinKomp[[Stanowisko / Position ]:[Stanowisko / Position ]],0)))</f>
        <v>0</v>
      </c>
      <c r="K436" s="193">
        <f>IF(INDEX(tab_MinKomp[Gospodarka odpadami / Abfallwirtschaft],MATCH($B435,tab_MinKomp[[Stanowisko / Position ]:[Stanowisko / Position ]],0))="n/a","n/a",K435-INDEX(tab_MinKomp[Gospodarka odpadami / Abfallwirtschaft],MATCH($B435,tab_MinKomp[[Stanowisko / Position ]:[Stanowisko / Position ]],0)))</f>
        <v>0</v>
      </c>
      <c r="L436" s="194">
        <f>IF(INDEX(tab_MinKomp[Przepisy kodeksu pracy / Bestimmungen des Arbeitsgesetzes],MATCH($B435,tab_MinKomp[[Stanowisko / Position ]:[Stanowisko / Position ]],0))="n/a","n/a",L435-INDEX(tab_MinKomp[Przepisy kodeksu pracy / Bestimmungen des Arbeitsgesetzes],MATCH($B435,tab_MinKomp[[Stanowisko / Position ]:[Stanowisko / Position ]],0)))</f>
        <v>0</v>
      </c>
      <c r="M436" s="195" t="str">
        <f>IF(INDEX(tab_MinKomp[Przepisy o ub.społ. ZUS  / Sozialversicherungsvorschriften],MATCH($B435,tab_MinKomp[[Stanowisko / Position ]:[Stanowisko / Position ]],0))="n/a","n/a",M435-INDEX(tab_MinKomp[Przepisy o ub.społ. ZUS  / Sozialversicherungsvorschriften],MATCH($B435,tab_MinKomp[[Stanowisko / Position ]:[Stanowisko / Position ]],0)))</f>
        <v>n/a</v>
      </c>
      <c r="N436" s="194" t="str">
        <f>IF(INDEX(tab_MinKomp[PRZEPISY O PDOF /persönlich Einkommensteuergesetz ],MATCH($B435,tab_MinKomp[[Stanowisko / Position ]:[Stanowisko / Position ]],0))="n/a","n/a",N435-INDEX(tab_MinKomp[PRZEPISY O PDOF /persönlich Einkommensteuergesetz ],MATCH($B435,tab_MinKomp[[Stanowisko / Position ]:[Stanowisko / Position ]],0)))</f>
        <v>n/a</v>
      </c>
      <c r="O436" s="194">
        <f>IF(INDEX(tab_MinKomp[Regulamin pracy / Arbeitsordnung],MATCH($B435,tab_MinKomp[[Stanowisko / Position ]:[Stanowisko / Position ]],0))="n/a","n/a",O435-INDEX(tab_MinKomp[Regulamin pracy / Arbeitsordnung],MATCH($B435,tab_MinKomp[[Stanowisko / Position ]:[Stanowisko / Position ]],0)))</f>
        <v>0</v>
      </c>
      <c r="P436" s="194">
        <f>IF(INDEX(tab_MinKomp[Regulamin wynagradzania / Vergütungsordnung],MATCH($B435,tab_MinKomp[[Stanowisko / Position ]:[Stanowisko / Position ]],0))="n/a","n/a",P435-INDEX(tab_MinKomp[Regulamin wynagradzania / Vergütungsordnung],MATCH($B435,tab_MinKomp[[Stanowisko / Position ]:[Stanowisko / Position ]],0)))</f>
        <v>0</v>
      </c>
      <c r="Q436" s="194" t="str">
        <f>IF(INDEX(tab_MinKomp[System R2PŁATNIK PRO: Płace / Lohnabrechnung],MATCH($B435,tab_MinKomp[[Stanowisko / Position ]:[Stanowisko / Position ]],0))="n/a","n/a",Q435-INDEX(tab_MinKomp[System R2PŁATNIK PRO: Płace / Lohnabrechnung],MATCH($B435,tab_MinKomp[[Stanowisko / Position ]:[Stanowisko / Position ]],0)))</f>
        <v>n/a</v>
      </c>
      <c r="R436" s="194" t="str">
        <f>IF(INDEX(tab_MinKomp[SystemR2PŁATNIK PRO: KADRY / Personaldaten],MATCH($B435,tab_MinKomp[[Stanowisko / Position ]:[Stanowisko / Position ]],0))="n/a","n/a",R435-INDEX(tab_MinKomp[SystemR2PŁATNIK PRO: KADRY / Personaldaten],MATCH($B435,tab_MinKomp[[Stanowisko / Position ]:[Stanowisko / Position ]],0)))</f>
        <v>n/a</v>
      </c>
      <c r="S436" s="194" t="str">
        <f>IF(INDEX(tab_MinKomp[SYSTEM R2PŁATNIK PRO: zarządzanie pracownikami / Arbeitsverwaltung],MATCH($B435,tab_MinKomp[[Stanowisko / Position ]:[Stanowisko / Position ]],0))="n/a","n/a",S435-INDEX(tab_MinKomp[SYSTEM R2PŁATNIK PRO: zarządzanie pracownikami / Arbeitsverwaltung],MATCH($B435,tab_MinKomp[[Stanowisko / Position ]:[Stanowisko / Position ]],0)))</f>
        <v>n/a</v>
      </c>
      <c r="T436" s="194" t="str">
        <f>IF(INDEX(tab_MinKomp[Doradztwo, wsparcie personalne / Personalberatung und Unterstützung],MATCH($B435,tab_MinKomp[[Stanowisko / Position ]:[Stanowisko / Position ]],0))="n/a","n/a",T435-INDEX(tab_MinKomp[Doradztwo, wsparcie personalne / Personalberatung und Unterstützung],MATCH($B435,tab_MinKomp[[Stanowisko / Position ]:[Stanowisko / Position ]],0)))</f>
        <v>n/a</v>
      </c>
      <c r="U436" s="194" t="str">
        <f>IF(INDEX(tab_MinKomp[Przepisy o podatku VAT / MwSt.- Gesetz],MATCH($B435,tab_MinKomp[[Stanowisko / Position ]:[Stanowisko / Position ]],0))="n/a","n/a",U435-INDEX(tab_MinKomp[Przepisy o podatku VAT / MwSt.- Gesetz],MATCH($B435,tab_MinKomp[[Stanowisko / Position ]:[Stanowisko / Position ]],0)))</f>
        <v>n/a</v>
      </c>
      <c r="V436" s="194" t="str">
        <f>IF(INDEX(tab_MinKomp[PrzepisyPDOP / geschäftlich Einkommensteuergesetz],MATCH($B435,tab_MinKomp[[Stanowisko / Position ]:[Stanowisko / Position ]],0))="n/a","n/a",V435-INDEX(tab_MinKomp[PrzepisyPDOP / geschäftlich Einkommensteuergesetz],MATCH($B435,tab_MinKomp[[Stanowisko / Position ]:[Stanowisko / Position ]],0)))</f>
        <v>n/a</v>
      </c>
      <c r="W436" s="194" t="str">
        <f>IF(INDEX(tab_MinKomp[System BAAN / FINANSE (FIBU)],MATCH($B435,tab_MinKomp[[Stanowisko / Position ]:[Stanowisko / Position ]],0))="n/a","n/a",W435-INDEX(tab_MinKomp[System BAAN / FINANSE (FIBU)],MATCH($B435,tab_MinKomp[[Stanowisko / Position ]:[Stanowisko / Position ]],0)))</f>
        <v>n/a</v>
      </c>
      <c r="X436" s="194" t="str">
        <f>IF(INDEX(tab_MinKomp[Systemy pomocnicze / Hilfssysteme(STOCKPROGRAM, KALK2000 etc.)],MATCH($B435,tab_MinKomp[[Stanowisko / Position ]:[Stanowisko / Position ]],0))="n/a","n/a",X435-INDEX(tab_MinKomp[Systemy pomocnicze / Hilfssysteme(STOCKPROGRAM, KALK2000 etc.)],MATCH($B435,tab_MinKomp[[Stanowisko / Position ]:[Stanowisko / Position ]],0)))</f>
        <v>n/a</v>
      </c>
      <c r="Y436" s="194" t="str">
        <f>IF(INDEX(tab_MinKomp[Polityka rachunkowości / Buchführungspolitik],MATCH($B435,tab_MinKomp[[Stanowisko / Position ]:[Stanowisko / Position ]],0))="n/a","n/a",Y435-INDEX(tab_MinKomp[Polityka rachunkowości / Buchführungspolitik],MATCH($B435,tab_MinKomp[[Stanowisko / Position ]:[Stanowisko / Position ]],0)))</f>
        <v>n/a</v>
      </c>
      <c r="Z436" s="194" t="str">
        <f>IF(INDEX(tab_MinKomp[Ustawa o rachunkowości / Rechnungslegungsgesetz],MATCH($B435,tab_MinKomp[[Stanowisko / Position ]:[Stanowisko / Position ]],0))="n/a","n/a",Z435-INDEX(tab_MinKomp[Ustawa o rachunkowości / Rechnungslegungsgesetz],MATCH($B435,tab_MinKomp[[Stanowisko / Position ]:[Stanowisko / Position ]],0)))</f>
        <v>n/a</v>
      </c>
      <c r="AA436" s="194" t="str">
        <f>IF(INDEX(tab_MinKomp[WORKFLOW - TS-100],MATCH($B435,tab_MinKomp[[Stanowisko / Position ]:[Stanowisko / Position ]],0))="n/a","n/a",AA435-INDEX(tab_MinKomp[WORKFLOW - TS-100],MATCH($B435,tab_MinKomp[[Stanowisko / Position ]:[Stanowisko / Position ]],0)))</f>
        <v>n/a</v>
      </c>
      <c r="AB436" s="194" t="str">
        <f>IF(INDEX(tab_MinKomp[WORKFLOW - SFMS],MATCH($B435,tab_MinKomp[[Stanowisko / Position ]:[Stanowisko / Position ]],0))="n/a","n/a",AB435-INDEX(tab_MinKomp[WORKFLOW - SFMS],MATCH($B435,tab_MinKomp[[Stanowisko / Position ]:[Stanowisko / Position ]],0)))</f>
        <v>n/a</v>
      </c>
      <c r="AC436" s="194" t="str">
        <f>IF(INDEX(tab_MinKomp[System ISO 9001:2015],MATCH($B435,tab_MinKomp[[Stanowisko / Position ]:[Stanowisko / Position ]],0))="n/a","n/a",AC435-INDEX(tab_MinKomp[System ISO 9001:2015],MATCH($B435,tab_MinKomp[[Stanowisko / Position ]:[Stanowisko / Position ]],0)))</f>
        <v>n/a</v>
      </c>
      <c r="AD436" s="194" t="str">
        <f>IF(INDEX(tab_MinKomp[System ISO 9001:2015],MATCH($B435,tab_MinKomp[[Stanowisko / Position ]:[Stanowisko / Position ]],0))="n/a","n/a",AD435-INDEX(tab_MinKomp[System ISO 9001:2015],MATCH($B435,tab_MinKomp[[Stanowisko / Position ]:[Stanowisko / Position ]],0)))</f>
        <v>n/a</v>
      </c>
      <c r="AE436" s="194" t="str">
        <f>IF(INDEX(tab_MinKomp[System ISO 9001:2015],MATCH($B435,tab_MinKomp[[Stanowisko / Position ]:[Stanowisko / Position ]],0))="n/a","n/a",AE435-INDEX(tab_MinKomp[System ISO 9001:2015],MATCH($B435,tab_MinKomp[[Stanowisko / Position ]:[Stanowisko / Position ]],0)))</f>
        <v>n/a</v>
      </c>
      <c r="AF436" s="194" t="str">
        <f>IF(INDEX(tab_MinKomp[System ISO 9001:2015],MATCH($B435,tab_MinKomp[[Stanowisko / Position ]:[Stanowisko / Position ]],0))="n/a","n/a",AF435-INDEX(tab_MinKomp[System ISO 9001:2015],MATCH($B435,tab_MinKomp[[Stanowisko / Position ]:[Stanowisko / Position ]],0)))</f>
        <v>n/a</v>
      </c>
      <c r="AG436" s="194" t="str">
        <f>IF(INDEX(tab_MinKomp[Wymagania VDA 6.3 Process / Forderungen],MATCH($B435,tab_MinKomp[[Stanowisko / Position ]:[Stanowisko / Position ]],0))="n/a","n/a",AG435-INDEX(tab_MinKomp[Wymagania VDA 6.3 Process / Forderungen],MATCH($B435,tab_MinKomp[[Stanowisko / Position ]:[Stanowisko / Position ]],0)))</f>
        <v>n/a</v>
      </c>
      <c r="AH436" s="194" t="str">
        <f>IF(INDEX(tab_MinKomp[Wymagania VDA 6.5 Product / Forderungen],MATCH($B435,tab_MinKomp[[Stanowisko / Position ]:[Stanowisko / Position ]],0))="n/a","n/a",AH435-INDEX(tab_MinKomp[Wymagania VDA 6.5 Product / Forderungen],MATCH($B435,tab_MinKomp[[Stanowisko / Position ]:[Stanowisko / Position ]],0)))</f>
        <v>n/a</v>
      </c>
      <c r="AI436" s="194" t="str">
        <f>IF(INDEX(tab_MinKomp[System ISO 9001:2015],MATCH($B435,tab_MinKomp[[Stanowisko / Position ]:[Stanowisko / Position ]],0))="n/a","n/a",AI435-INDEX(tab_MinKomp[System ISO 9001:2015],MATCH($B435,tab_MinKomp[[Stanowisko / Position ]:[Stanowisko / Position ]],0)))</f>
        <v>n/a</v>
      </c>
      <c r="AJ436" s="194" t="str">
        <f>IF(INDEX(tab_MinKomp[Auditor systemu ISO 17021:2018],MATCH($B435,tab_MinKomp[[Stanowisko / Position ]:[Stanowisko / Position ]],0))="n/a","n/a",AJ435-INDEX(tab_MinKomp[Auditor systemu ISO 17021:2018],MATCH($B435,tab_MinKomp[[Stanowisko / Position ]:[Stanowisko / Position ]],0)))</f>
        <v>n/a</v>
      </c>
      <c r="AK436" s="194" t="str">
        <f>IF(INDEX(tab_MinKomp[Pełnomocnik systemu / Systemvertreter],MATCH($B435,tab_MinKomp[[Stanowisko / Position ]:[Stanowisko / Position ]],0))="n/a","n/a",AK435-INDEX(tab_MinKomp[Pełnomocnik systemu / Systemvertreter],MATCH($B435,tab_MinKomp[[Stanowisko / Position ]:[Stanowisko / Position ]],0)))</f>
        <v>n/a</v>
      </c>
      <c r="AL436" s="194">
        <f>IF(INDEX(tab_MinKomp[Polityka Etyczna - Compliance],MATCH($B435,tab_MinKomp[[Stanowisko / Position ]:[Stanowisko / Position ]],0))="n/a","n/a",AL435-INDEX(tab_MinKomp[Polityka Etyczna - Compliance],MATCH($B435,tab_MinKomp[[Stanowisko / Position ]:[Stanowisko / Position ]],0)))</f>
        <v>0</v>
      </c>
      <c r="AM436" s="194" t="str">
        <f>IF(INDEX(tab_MinKomp[WDRAŻANIE NOWYCH PROJEKTÓW/ PROCEDURA CTM],MATCH($B435,tab_MinKomp[[Stanowisko / Position ]:[Stanowisko / Position ]],0))="n/a","n/a",AM435-INDEX(tab_MinKomp[WDRAŻANIE NOWYCH PROJEKTÓW/ PROCEDURA CTM],MATCH($B435,tab_MinKomp[[Stanowisko / Position ]:[Stanowisko / Position ]],0)))</f>
        <v>n/a</v>
      </c>
      <c r="AN436" s="194" t="str">
        <f>IF(INDEX(tab_MinKomp[KAMIENIE MILOWE MSL/PIFF],MATCH($B435,tab_MinKomp[[Stanowisko / Position ]:[Stanowisko / Position ]],0))="n/a","n/a",AN435-INDEX(tab_MinKomp[KAMIENIE MILOWE MSL/PIFF],MATCH($B435,tab_MinKomp[[Stanowisko / Position ]:[Stanowisko / Position ]],0)))</f>
        <v>n/a</v>
      </c>
      <c r="AO436" s="194" t="str">
        <f>IF(INDEX(tab_MinKomp[CP],MATCH($B435,tab_MinKomp[[Stanowisko / Position ]:[Stanowisko / Position ]],0))="n/a","n/a",AO435-INDEX(tab_MinKomp[CP],MATCH($B435,tab_MinKomp[[Stanowisko / Position ]:[Stanowisko / Position ]],0)))</f>
        <v>n/a</v>
      </c>
      <c r="AP436" s="194" t="str">
        <f>IF(INDEX(tab_MinKomp[FMEA],MATCH($B435,tab_MinKomp[[Stanowisko / Position ]:[Stanowisko / Position ]],0))="n/a","n/a",AP435-INDEX(tab_MinKomp[FMEA],MATCH($B435,tab_MinKomp[[Stanowisko / Position ]:[Stanowisko / Position ]],0)))</f>
        <v>n/a</v>
      </c>
      <c r="AQ436" s="194" t="str">
        <f>IF(INDEX(tab_MinKomp[FLOW CHART],MATCH($B435,tab_MinKomp[[Stanowisko / Position ]:[Stanowisko / Position ]],0))="n/a","n/a",AQ435-INDEX(tab_MinKomp[FLOW CHART],MATCH($B435,tab_MinKomp[[Stanowisko / Position ]:[Stanowisko / Position ]],0)))</f>
        <v>n/a</v>
      </c>
      <c r="AR436" s="194" t="str">
        <f>IF(INDEX(tab_MinKomp[APQP],MATCH($B435,tab_MinKomp[[Stanowisko / Position ]:[Stanowisko / Position ]],0))="n/a","n/a",AR435-INDEX(tab_MinKomp[APQP],MATCH($B435,tab_MinKomp[[Stanowisko / Position ]:[Stanowisko / Position ]],0)))</f>
        <v>n/a</v>
      </c>
      <c r="AS436" s="194" t="str">
        <f>IF(INDEX(tab_MinKomp[MSA],MATCH($B435,tab_MinKomp[[Stanowisko / Position ]:[Stanowisko / Position ]],0))="n/a","n/a",AS435-INDEX(tab_MinKomp[MSA],MATCH($B435,tab_MinKomp[[Stanowisko / Position ]:[Stanowisko / Position ]],0)))</f>
        <v>n/a</v>
      </c>
      <c r="AT436" s="194" t="str">
        <f>IF(INDEX(tab_MinKomp[SPC],MATCH($B435,tab_MinKomp[[Stanowisko / Position ]:[Stanowisko / Position ]],0))="n/a","n/a",AT435-INDEX(tab_MinKomp[SPC],MATCH($B435,tab_MinKomp[[Stanowisko / Position ]:[Stanowisko / Position ]],0)))</f>
        <v>n/a</v>
      </c>
      <c r="AU436" s="194" t="str">
        <f>IF(INDEX(tab_MinKomp[CSR (SPECYFICZNE WYMAGANIA KLIENTA)],MATCH($B435,tab_MinKomp[[Stanowisko / Position ]:[Stanowisko / Position ]],0))="n/a","n/a",AU435-INDEX(tab_MinKomp[CSR (SPECYFICZNE WYMAGANIA KLIENTA)],MATCH($B435,tab_MinKomp[[Stanowisko / Position ]:[Stanowisko / Position ]],0)))</f>
        <v>n/a</v>
      </c>
      <c r="AV436" s="194">
        <f>IF(INDEX(tab_MinKomp[5S],MATCH($B435,tab_MinKomp[[Stanowisko / Position ]:[Stanowisko / Position ]],0))="n/a","n/a",AV435-INDEX(tab_MinKomp[5S],MATCH($B435,tab_MinKomp[[Stanowisko / Position ]:[Stanowisko / Position ]],0)))</f>
        <v>-1</v>
      </c>
      <c r="AW436" s="194" t="str">
        <f>IF(INDEX(tab_MinKomp[LEAN MANAGEMENT],MATCH($B435,tab_MinKomp[[Stanowisko / Position ]:[Stanowisko / Position ]],0))="n/a","n/a",AW435-INDEX(tab_MinKomp[LEAN MANAGEMENT],MATCH($B435,tab_MinKomp[[Stanowisko / Position ]:[Stanowisko / Position ]],0)))</f>
        <v>n/a</v>
      </c>
      <c r="AX436" s="194" t="str">
        <f>IF(INDEX(tab_MinKomp[5R],MATCH($B435,tab_MinKomp[[Stanowisko / Position ]:[Stanowisko / Position ]],0))="n/a","n/a",AX435-INDEX(tab_MinKomp[5R],MATCH($B435,tab_MinKomp[[Stanowisko / Position ]:[Stanowisko / Position ]],0)))</f>
        <v>n/a</v>
      </c>
      <c r="AY436" s="194" t="str">
        <f>IF(INDEX(tab_MinKomp[Six Sigma],MATCH($B435,tab_MinKomp[[Stanowisko / Position ]:[Stanowisko / Position ]],0))="n/a","n/a",AY435-INDEX(tab_MinKomp[Six Sigma],MATCH($B435,tab_MinKomp[[Stanowisko / Position ]:[Stanowisko / Position ]],0)))</f>
        <v>n/a</v>
      </c>
      <c r="AZ436" s="194" t="str">
        <f>IF(INDEX(tab_MinKomp[System BAAN / Distribution &amp; Supply Chain],MATCH($B435,tab_MinKomp[[Stanowisko / Position ]:[Stanowisko / Position ]],0))="n/a","n/a",AZ435-INDEX(tab_MinKomp[System BAAN / Distribution &amp; Supply Chain],MATCH($B435,tab_MinKomp[[Stanowisko / Position ]:[Stanowisko / Position ]],0)))</f>
        <v>n/a</v>
      </c>
      <c r="BA436" s="194" t="s">
        <v>248</v>
      </c>
      <c r="BB436" s="194" t="s">
        <v>248</v>
      </c>
      <c r="BC436" s="194">
        <f>IF(INDEX(tab_MinKomp[Organizacja dostaw / Versorgungsorganisation],MATCH($B435,tab_MinKomp[[Stanowisko / Position ]:[Stanowisko / Position ]],0))="n/a","n/a",BC435-INDEX(tab_MinKomp[Organizacja dostaw / Versorgungsorganisation],MATCH($B435,tab_MinKomp[[Stanowisko / Position ]:[Stanowisko / Position ]],0)))</f>
        <v>1</v>
      </c>
      <c r="BD436" s="194">
        <f>IF(INDEX(tab_MinKomp[Organizacja wysyłek / Organisation von Lieferungen],MATCH($B435,tab_MinKomp[[Stanowisko / Position ]:[Stanowisko / Position ]],0))="n/a","n/a",BD435-INDEX(tab_MinKomp[Organizacja wysyłek / Organisation von Lieferungen],MATCH($B435,tab_MinKomp[[Stanowisko / Position ]:[Stanowisko / Position ]],0)))</f>
        <v>0</v>
      </c>
      <c r="BE436" s="194" t="str">
        <f>IF(INDEX(tab_MinKomp[Analiza magazynowa - Program Polen.mdb / Inventuranalyse],MATCH($B435,tab_MinKomp[[Stanowisko / Position ]:[Stanowisko / Position ]],0))="n/a","n/a",BE435-INDEX(tab_MinKomp[Analiza magazynowa - Program Polen.mdb / Inventuranalyse],MATCH($B435,tab_MinKomp[[Stanowisko / Position ]:[Stanowisko / Position ]],0)))</f>
        <v>n/a</v>
      </c>
      <c r="BF436" s="190" t="str">
        <f>IF(INDEX(tab_MinKomp[MMOG (Materials Management Operations Guidelines)],MATCH($B435,tab_MinKomp[[Stanowisko / Position ]:[Stanowisko / Position ]],0))="n/a","n/a",BF435-INDEX(tab_MinKomp[MMOG (Materials Management Operations Guidelines)],MATCH($B435,tab_MinKomp[[Stanowisko / Position ]:[Stanowisko / Position ]],0)))</f>
        <v>n/a</v>
      </c>
      <c r="BG436" s="190" t="str">
        <f>IF(INDEX(tab_MinKomp[GPP],MATCH($B435,tab_MinKomp[[Stanowisko / Position ]:[Stanowisko / Position ]],0))="n/a","n/a",BG435-INDEX(tab_MinKomp[GPP],MATCH($B435,tab_MinKomp[[Stanowisko / Position ]:[Stanowisko / Position ]],0)))</f>
        <v>n/a</v>
      </c>
      <c r="BH436" s="190" t="str">
        <f>IF(INDEX(tab_MinKomp[AIAG (Automotive Industry Action Group)],MATCH($B435,tab_MinKomp[[Stanowisko / Position ]:[Stanowisko / Position ]],0))="n/a","n/a",BH435-INDEX(tab_MinKomp[AIAG (Automotive Industry Action Group)],MATCH($B435,tab_MinKomp[[Stanowisko / Position ]:[Stanowisko / Position ]],0)))</f>
        <v>n/a</v>
      </c>
      <c r="BI436" s="190" t="str">
        <f>IF(INDEX(tab_MinKomp[Super-G disputes],MATCH($B435,tab_MinKomp[[Stanowisko / Position ]:[Stanowisko / Position ]],0))="n/a","n/a",BI435-INDEX(tab_MinKomp[Super-G disputes],MATCH($B435,tab_MinKomp[[Stanowisko / Position ]:[Stanowisko / Position ]],0)))</f>
        <v>n/a</v>
      </c>
      <c r="BJ436" s="190" t="str">
        <f>IF(INDEX(tab_MinKomp[CMMS3/eDDL (Direct Data Link)],MATCH($B435,tab_MinKomp[[Stanowisko / Position ]:[Stanowisko / Position ]],0))="n/a","n/a",BJ435-INDEX(tab_MinKomp[CMMS3/eDDL (Direct Data Link)],MATCH($B435,tab_MinKomp[[Stanowisko / Position ]:[Stanowisko / Position ]],0)))</f>
        <v>n/a</v>
      </c>
      <c r="BK436" s="190" t="str">
        <f>IF(INDEX(tab_MinKomp[MP&amp;L (Material Planning and Logistics)],MATCH($B435,tab_MinKomp[[Stanowisko / Position ]:[Stanowisko / Position ]],0))="n/a","n/a",BK435-INDEX(tab_MinKomp[MP&amp;L (Material Planning and Logistics)],MATCH($B435,tab_MinKomp[[Stanowisko / Position ]:[Stanowisko / Position ]],0)))</f>
        <v>n/a</v>
      </c>
      <c r="BL436" s="190" t="str">
        <f>IF(INDEX(tab_MinKomp[Supplier delivery rating],MATCH($B435,tab_MinKomp[[Stanowisko / Position ]:[Stanowisko / Position ]],0))="n/a","n/a",BL435-INDEX(tab_MinKomp[Supplier delivery rating],MATCH($B435,tab_MinKomp[[Stanowisko / Position ]:[Stanowisko / Position ]],0)))</f>
        <v>n/a</v>
      </c>
      <c r="BM436" s="194" t="str">
        <f>IF(INDEX(tab_MinKomp[Informatyka ogólna (techniczne i systemowe) / Allgemeine IT (Technik und System)],MATCH($B435,tab_MinKomp[[Stanowisko / Position ]:[Stanowisko / Position ]],0))="n/a","n/a",BM435-INDEX(tab_MinKomp[Informatyka ogólna (techniczne i systemowe) / Allgemeine IT (Technik und System)],MATCH($B435,tab_MinKomp[[Stanowisko / Position ]:[Stanowisko / Position ]],0)))</f>
        <v>n/a</v>
      </c>
      <c r="BN436" s="194" t="str">
        <f>IF(INDEX(tab_MinKomp[Informatyka ogólna (techniczne i systemowe) / Allgemeine IT (Technik und System)],MATCH($B435,tab_MinKomp[[Stanowisko / Position ]:[Stanowisko / Position ]],0))="n/a","n/a",BN435-INDEX(tab_MinKomp[Informatyka ogólna (techniczne i systemowe) / Allgemeine IT (Technik und System)],MATCH($B435,tab_MinKomp[[Stanowisko / Position ]:[Stanowisko / Position ]],0)))</f>
        <v>n/a</v>
      </c>
      <c r="BO436" s="194" t="str">
        <f>IF(INDEX(tab_MinKomp[Informatyka ogólna (techniczne i systemowe) / Allgemeine IT (Technik und System)],MATCH($B435,tab_MinKomp[[Stanowisko / Position ]:[Stanowisko / Position ]],0))="n/a","n/a",BO435-INDEX(tab_MinKomp[Informatyka ogólna (techniczne i systemowe) / Allgemeine IT (Technik und System)],MATCH($B435,tab_MinKomp[[Stanowisko / Position ]:[Stanowisko / Position ]],0)))</f>
        <v>n/a</v>
      </c>
      <c r="BP436" s="194" t="str">
        <f>IF(INDEX(tab_MinKomp[Informatyka ogólna (techniczne i systemowe) / Allgemeine IT (Technik und System)],MATCH($B435,tab_MinKomp[[Stanowisko / Position ]:[Stanowisko / Position ]],0))="n/a","n/a",BP435-INDEX(tab_MinKomp[Informatyka ogólna (techniczne i systemowe) / Allgemeine IT (Technik und System)],MATCH($B435,tab_MinKomp[[Stanowisko / Position ]:[Stanowisko / Position ]],0)))</f>
        <v>n/a</v>
      </c>
      <c r="BQ436" s="194" t="str">
        <f>IF(INDEX(tab_MinKomp[Informatyka ogólna (techniczne i systemowe) / Allgemeine IT (Technik und System)],MATCH($B435,tab_MinKomp[[Stanowisko / Position ]:[Stanowisko / Position ]],0))="n/a","n/a",BQ435-INDEX(tab_MinKomp[Informatyka ogólna (techniczne i systemowe) / Allgemeine IT (Technik und System)],MATCH($B435,tab_MinKomp[[Stanowisko / Position ]:[Stanowisko / Position ]],0)))</f>
        <v>n/a</v>
      </c>
      <c r="BR436" s="194" t="str">
        <f>IF(INDEX(tab_MinKomp[Informatyka ogólna (techniczne i systemowe) / Allgemeine IT (Technik und System)],MATCH($B435,tab_MinKomp[[Stanowisko / Position ]:[Stanowisko / Position ]],0))="n/a","n/a",BR435-INDEX(tab_MinKomp[Informatyka ogólna (techniczne i systemowe) / Allgemeine IT (Technik und System)],MATCH($B435,tab_MinKomp[[Stanowisko / Position ]:[Stanowisko / Position ]],0)))</f>
        <v>n/a</v>
      </c>
      <c r="BS436" s="194" t="str">
        <f>IF(INDEX(tab_MinKomp[Informatyka ogólna (techniczne i systemowe) / Allgemeine IT (Technik und System)],MATCH($B435,tab_MinKomp[[Stanowisko / Position ]:[Stanowisko / Position ]],0))="n/a","n/a",BS435-INDEX(tab_MinKomp[Informatyka ogólna (techniczne i systemowe) / Allgemeine IT (Technik und System)],MATCH($B435,tab_MinKomp[[Stanowisko / Position ]:[Stanowisko / Position ]],0)))</f>
        <v>n/a</v>
      </c>
      <c r="BT436" s="194" t="str">
        <f>IF(INDEX(tab_MinKomp[Informatyka ogólna (techniczne i systemowe) / Allgemeine IT (Technik und System)],MATCH($B435,tab_MinKomp[[Stanowisko / Position ]:[Stanowisko / Position ]],0))="n/a","n/a",BT435-INDEX(tab_MinKomp[Informatyka ogólna (techniczne i systemowe) / Allgemeine IT (Technik und System)],MATCH($B435,tab_MinKomp[[Stanowisko / Position ]:[Stanowisko / Position ]],0)))</f>
        <v>n/a</v>
      </c>
      <c r="BU436" s="194" t="str">
        <f>IF(INDEX(tab_MinKomp[Informatyka ogólna (techniczne i systemowe) / Allgemeine IT (Technik und System)],MATCH($B435,tab_MinKomp[[Stanowisko / Position ]:[Stanowisko / Position ]],0))="n/a","n/a",BU435-INDEX(tab_MinKomp[Informatyka ogólna (techniczne i systemowe) / Allgemeine IT (Technik und System)],MATCH($B435,tab_MinKomp[[Stanowisko / Position ]:[Stanowisko / Position ]],0)))</f>
        <v>n/a</v>
      </c>
      <c r="BV436" s="194" t="str">
        <f>IF(INDEX(tab_MinKomp[Informatyka ogólna (techniczne i systemowe) / Allgemeine IT (Technik und System)],MATCH($B435,tab_MinKomp[[Stanowisko / Position ]:[Stanowisko / Position ]],0))="n/a","n/a",BV435-INDEX(tab_MinKomp[Informatyka ogólna (techniczne i systemowe) / Allgemeine IT (Technik und System)],MATCH($B435,tab_MinKomp[[Stanowisko / Position ]:[Stanowisko / Position ]],0)))</f>
        <v>n/a</v>
      </c>
      <c r="BW436" s="194" t="str">
        <f>IF(INDEX(tab_MinKomp[Informatyka ogólna (techniczne i systemowe) / Allgemeine IT (Technik und System)],MATCH($B435,tab_MinKomp[[Stanowisko / Position ]:[Stanowisko / Position ]],0))="n/a","n/a",BW435-INDEX(tab_MinKomp[Informatyka ogólna (techniczne i systemowe) / Allgemeine IT (Technik und System)],MATCH($B435,tab_MinKomp[[Stanowisko / Position ]:[Stanowisko / Position ]],0)))</f>
        <v>n/a</v>
      </c>
      <c r="BX436" s="194" t="str">
        <f>IF(INDEX(tab_MinKomp[Informatyka ogólna (techniczne i systemowe) / Allgemeine IT (Technik und System)],MATCH($B435,tab_MinKomp[[Stanowisko / Position ]:[Stanowisko / Position ]],0))="n/a","n/a",BX435-INDEX(tab_MinKomp[Informatyka ogólna (techniczne i systemowe) / Allgemeine IT (Technik und System)],MATCH($B435,tab_MinKomp[[Stanowisko / Position ]:[Stanowisko / Position ]],0)))</f>
        <v>n/a</v>
      </c>
      <c r="BY436" s="194" t="str">
        <f>IF(INDEX(tab_MinKomp[Informatyka ogólna (techniczne i systemowe) / Allgemeine IT (Technik und System)],MATCH($B435,tab_MinKomp[[Stanowisko / Position ]:[Stanowisko / Position ]],0))="n/a","n/a",BY435-INDEX(tab_MinKomp[Informatyka ogólna (techniczne i systemowe) / Allgemeine IT (Technik und System)],MATCH($B435,tab_MinKomp[[Stanowisko / Position ]:[Stanowisko / Position ]],0)))</f>
        <v>n/a</v>
      </c>
      <c r="BZ436" s="194" t="str">
        <f>IF(INDEX(tab_MinKomp[Informatyka ogólna (techniczne i systemowe) / Allgemeine IT (Technik und System)],MATCH($B435,tab_MinKomp[[Stanowisko / Position ]:[Stanowisko / Position ]],0))="n/a","n/a",BZ435-INDEX(tab_MinKomp[Informatyka ogólna (techniczne i systemowe) / Allgemeine IT (Technik und System)],MATCH($B435,tab_MinKomp[[Stanowisko / Position ]:[Stanowisko / Position ]],0)))</f>
        <v>n/a</v>
      </c>
      <c r="CA436" s="194" t="str">
        <f>IF(INDEX(tab_MinKomp[Informatyka ogólna (techniczne i systemowe) / Allgemeine IT (Technik und System)],MATCH($B435,tab_MinKomp[[Stanowisko / Position ]:[Stanowisko / Position ]],0))="n/a","n/a",CA435-INDEX(tab_MinKomp[Informatyka ogólna (techniczne i systemowe) / Allgemeine IT (Technik und System)],MATCH($B435,tab_MinKomp[[Stanowisko / Position ]:[Stanowisko / Position ]],0)))</f>
        <v>n/a</v>
      </c>
      <c r="CB436" s="194" t="str">
        <f>IF(INDEX(tab_MinKomp[Informatyka ogólna (techniczne i systemowe) / Allgemeine IT (Technik und System)],MATCH($B435,tab_MinKomp[[Stanowisko / Position ]:[Stanowisko / Position ]],0))="n/a","n/a",CB435-INDEX(tab_MinKomp[Informatyka ogólna (techniczne i systemowe) / Allgemeine IT (Technik und System)],MATCH($B435,tab_MinKomp[[Stanowisko / Position ]:[Stanowisko / Position ]],0)))</f>
        <v>n/a</v>
      </c>
      <c r="CC436" s="194" t="str">
        <f>IF(INDEX(tab_MinKomp[Informatyka ogólna (techniczne i systemowe) / Allgemeine IT (Technik und System)],MATCH($B435,tab_MinKomp[[Stanowisko / Position ]:[Stanowisko / Position ]],0))="n/a","n/a",CC435-INDEX(tab_MinKomp[Informatyka ogólna (techniczne i systemowe) / Allgemeine IT (Technik und System)],MATCH($B435,tab_MinKomp[[Stanowisko / Position ]:[Stanowisko / Position ]],0)))</f>
        <v>n/a</v>
      </c>
      <c r="CD436" s="194" t="str">
        <f>IF(INDEX(tab_MinKomp[Informatyka ogólna (techniczne i systemowe) / Allgemeine IT (Technik und System)],MATCH($B435,tab_MinKomp[[Stanowisko / Position ]:[Stanowisko / Position ]],0))="n/a","n/a",CD435-INDEX(tab_MinKomp[Informatyka ogólna (techniczne i systemowe) / Allgemeine IT (Technik und System)],MATCH($B435,tab_MinKomp[[Stanowisko / Position ]:[Stanowisko / Position ]],0)))</f>
        <v>n/a</v>
      </c>
      <c r="CE436" s="194" t="str">
        <f>IF(INDEX(tab_MinKomp[Informatyka ogólna (techniczne i systemowe) / Allgemeine IT (Technik und System)],MATCH($B435,tab_MinKomp[[Stanowisko / Position ]:[Stanowisko / Position ]],0))="n/a","n/a",CE435-INDEX(tab_MinKomp[Informatyka ogólna (techniczne i systemowe) / Allgemeine IT (Technik und System)],MATCH($B435,tab_MinKomp[[Stanowisko / Position ]:[Stanowisko / Position ]],0)))</f>
        <v>n/a</v>
      </c>
      <c r="CF436" s="194" t="str">
        <f>IF(INDEX(tab_MinKomp[Informatyka ogólna (techniczne i systemowe) / Allgemeine IT (Technik und System)],MATCH($B435,tab_MinKomp[[Stanowisko / Position ]:[Stanowisko / Position ]],0))="n/a","n/a",CF435-INDEX(tab_MinKomp[Informatyka ogólna (techniczne i systemowe) / Allgemeine IT (Technik und System)],MATCH($B435,tab_MinKomp[[Stanowisko / Position ]:[Stanowisko / Position ]],0)))</f>
        <v>n/a</v>
      </c>
      <c r="CG436" s="194" t="str">
        <f>IF(INDEX(tab_MinKomp[Informatyka ogólna (techniczne i systemowe) / Allgemeine IT (Technik und System)],MATCH($B435,tab_MinKomp[[Stanowisko / Position ]:[Stanowisko / Position ]],0))="n/a","n/a",CG435-INDEX(tab_MinKomp[Informatyka ogólna (techniczne i systemowe) / Allgemeine IT (Technik und System)],MATCH($B435,tab_MinKomp[[Stanowisko / Position ]:[Stanowisko / Position ]],0)))</f>
        <v>n/a</v>
      </c>
      <c r="CH436" s="194" t="str">
        <f>IF(INDEX(tab_MinKomp[Wymagania VDA 6.5 Product / Forderungen],MATCH($B435,tab_MinKomp[[Stanowisko / Position ]:[Stanowisko / Position ]],0))="n/a","n/a",CH435-INDEX(tab_MinKomp[Wymagania VDA 6.5 Product / Forderungen],MATCH($B435,tab_MinKomp[[Stanowisko / Position ]:[Stanowisko / Position ]],0)))</f>
        <v>n/a</v>
      </c>
      <c r="CI436" s="194" t="str">
        <f>IF(INDEX(tab_MinKomp[Wymagania VDA 6.5 Product / Forderungen],MATCH($B435,tab_MinKomp[[Stanowisko / Position ]:[Stanowisko / Position ]],0))="n/a","n/a",CI435-INDEX(tab_MinKomp[Wymagania VDA 6.5 Product / Forderungen],MATCH($B435,tab_MinKomp[[Stanowisko / Position ]:[Stanowisko / Position ]],0)))</f>
        <v>n/a</v>
      </c>
      <c r="CJ436" s="194" t="str">
        <f>IF(INDEX(tab_MinKomp[Wymagania VDA 6.5 Product / Forderungen],MATCH($B435,tab_MinKomp[[Stanowisko / Position ]:[Stanowisko / Position ]],0))="n/a","n/a",CJ435-INDEX(tab_MinKomp[Wymagania VDA 6.5 Product / Forderungen],MATCH($B435,tab_MinKomp[[Stanowisko / Position ]:[Stanowisko / Position ]],0)))</f>
        <v>n/a</v>
      </c>
      <c r="CK436" s="194" t="str">
        <f>IF(INDEX(tab_MinKomp[Wymagania VDA 6.5 Product / Forderungen],MATCH($B435,tab_MinKomp[[Stanowisko / Position ]:[Stanowisko / Position ]],0))="n/a","n/a",CK435-INDEX(tab_MinKomp[Wymagania VDA 6.5 Product / Forderungen],MATCH($B435,tab_MinKomp[[Stanowisko / Position ]:[Stanowisko / Position ]],0)))</f>
        <v>n/a</v>
      </c>
      <c r="CL436" s="194" t="str">
        <f>IF(INDEX(tab_MinKomp[Wymagania VDA 6.5 Product / Forderungen],MATCH($B435,tab_MinKomp[[Stanowisko / Position ]:[Stanowisko / Position ]],0))="n/a","n/a",CL435-INDEX(tab_MinKomp[Wymagania VDA 6.5 Product / Forderungen],MATCH($B435,tab_MinKomp[[Stanowisko / Position ]:[Stanowisko / Position ]],0)))</f>
        <v>n/a</v>
      </c>
      <c r="CM436" s="194" t="str">
        <f>IF(INDEX(tab_MinKomp[Informatyka ogólna (techniczne i systemowe) / Allgemeine IT (Technik und System)],MATCH($B435,tab_MinKomp[[Stanowisko / Position ]:[Stanowisko / Position ]],0))="n/a","n/a",CM435-INDEX(tab_MinKomp[Informatyka ogólna (techniczne i systemowe) / Allgemeine IT (Technik und System)],MATCH($B435,tab_MinKomp[[Stanowisko / Position ]:[Stanowisko / Position ]],0)))</f>
        <v>n/a</v>
      </c>
      <c r="CN436" s="194" t="str">
        <f>IF(INDEX(tab_MinKomp[Sieci komputerowe / Computernetzwerke],MATCH($B435,tab_MinKomp[[Stanowisko / Position ]:[Stanowisko / Position ]],0))="n/a","n/a",CN435-INDEX(tab_MinKomp[Sieci komputerowe / Computernetzwerke],MATCH($B435,tab_MinKomp[[Stanowisko / Position ]:[Stanowisko / Position ]],0)))</f>
        <v>n/a</v>
      </c>
      <c r="CO436" s="194" t="str">
        <f>IF(INDEX(tab_MinKomp[Hardware (komputery PC, drukarki biurowe i etykietowe, telefonia stacjonarna i mobilna) (PC, Drucker, Telefpne, Handys)],MATCH($B435,tab_MinKomp[[Stanowisko / Position ]:[Stanowisko / Position ]],0))="n/a","n/a",CO435-INDEX(tab_MinKomp[Hardware (komputery PC, drukarki biurowe i etykietowe, telefonia stacjonarna i mobilna) (PC, Drucker, Telefpne, Handys)],MATCH($B435,tab_MinKomp[[Stanowisko / Position ]:[Stanowisko / Position ]],0)))</f>
        <v>n/a</v>
      </c>
      <c r="CP436" s="194" t="str">
        <f>IF(INDEX(tab_MinKomp[Software &amp; Systems (MS Office, MS Remote Desktop)],MATCH($B435,tab_MinKomp[[Stanowisko / Position ]:[Stanowisko / Position ]],0))="n/a","n/a",CP435-INDEX(tab_MinKomp[Software &amp; Systems (MS Office, MS Remote Desktop)],MATCH($B435,tab_MinKomp[[Stanowisko / Position ]:[Stanowisko / Position ]],0)))</f>
        <v>n/a</v>
      </c>
      <c r="CQ436" s="194" t="str">
        <f>IF(INDEX(tab_MinKomp[Programowanie obiektowe (PHP) / Objektprogrammierung],MATCH($B435,tab_MinKomp[[Stanowisko / Position ]:[Stanowisko / Position ]],0))="n/a","n/a",CQ435-INDEX(tab_MinKomp[Programowanie obiektowe (PHP) / Objektprogrammierung],MATCH($B435,tab_MinKomp[[Stanowisko / Position ]:[Stanowisko / Position ]],0)))</f>
        <v>n/a</v>
      </c>
      <c r="CR436" s="194" t="str">
        <f>IF(INDEX(tab_MinKomp[Scrum],MATCH($B435,tab_MinKomp[[Stanowisko / Position ]:[Stanowisko / Position ]],0))="n/a","n/a",CR435-INDEX(tab_MinKomp[Scrum],MATCH($B435,tab_MinKomp[[Stanowisko / Position ]:[Stanowisko / Position ]],0)))</f>
        <v>n/a</v>
      </c>
      <c r="CS436" s="194" t="str">
        <f>IF(INDEX(tab_MinKomp[SQL (MySQL)],MATCH($B435,tab_MinKomp[[Stanowisko / Position ]:[Stanowisko / Position ]],0))="n/a","n/a",CS435-INDEX(tab_MinKomp[SQL (MySQL)],MATCH($B435,tab_MinKomp[[Stanowisko / Position ]:[Stanowisko / Position ]],0)))</f>
        <v>n/a</v>
      </c>
      <c r="CT436" s="194" t="str">
        <f>IF(INDEX(tab_MinKomp[Javascript],MATCH($B435,tab_MinKomp[[Stanowisko / Position ]:[Stanowisko / Position ]],0))="n/a","n/a",CT435-INDEX(tab_MinKomp[Javascript],MATCH($B435,tab_MinKomp[[Stanowisko / Position ]:[Stanowisko / Position ]],0)))</f>
        <v>n/a</v>
      </c>
      <c r="CU436" s="194" t="str">
        <f>IF(INDEX(tab_MinKomp[Joomla],MATCH($B435,tab_MinKomp[[Stanowisko / Position ]:[Stanowisko / Position ]],0))="n/a","n/a",CU435-INDEX(tab_MinKomp[Joomla],MATCH($B435,tab_MinKomp[[Stanowisko / Position ]:[Stanowisko / Position ]],0)))</f>
        <v>n/a</v>
      </c>
      <c r="CV436" s="194" t="str">
        <f>IF(INDEX(tab_MinKomp[Bash],MATCH($B435,tab_MinKomp[[Stanowisko / Position ]:[Stanowisko / Position ]],0))="n/a","n/a",CV435-INDEX(tab_MinKomp[Bash],MATCH($B435,tab_MinKomp[[Stanowisko / Position ]:[Stanowisko / Position ]],0)))</f>
        <v>n/a</v>
      </c>
      <c r="CW436" s="194" t="str">
        <f>IF(INDEX(tab_MinKomp[Informatyka ogólna (techniczne i systemowe) / Allgemeine IT (Technik und System)],MATCH($B435,tab_MinKomp[[Stanowisko / Position ]:[Stanowisko / Position ]],0))="n/a","n/a",CW435-INDEX(tab_MinKomp[Informatyka ogólna (techniczne i systemowe) / Allgemeine IT (Technik und System)],MATCH($B435,tab_MinKomp[[Stanowisko / Position ]:[Stanowisko / Position ]],0)))</f>
        <v>n/a</v>
      </c>
      <c r="CX436" s="194" t="str">
        <f>IF(INDEX(tab_MinKomp[HTML / CSS],MATCH($B435,tab_MinKomp[[Stanowisko / Position ]:[Stanowisko / Position ]],0))="n/a","n/a",CX435-INDEX(tab_MinKomp[HTML / CSS],MATCH($B435,tab_MinKomp[[Stanowisko / Position ]:[Stanowisko / Position ]],0)))</f>
        <v>n/a</v>
      </c>
      <c r="CY436" s="194" t="str">
        <f>IF(INDEX(tab_MinKomp[SYSTEM PR],MATCH($B435,tab_MinKomp[[Stanowisko / Position ]:[Stanowisko / Position ]],0))="n/a","n/a",CY435-INDEX(tab_MinKomp[SYSTEM PR],MATCH($B435,tab_MinKomp[[Stanowisko / Position ]:[Stanowisko / Position ]],0)))</f>
        <v>n/a</v>
      </c>
      <c r="CZ436" s="194" t="str">
        <f>IF(INDEX(tab_MinKomp[System Einkauf XP / EBA],MATCH($B435,tab_MinKomp[[Stanowisko / Position ]:[Stanowisko / Position ]],0))="n/a","n/a",CZ435-INDEX(tab_MinKomp[System Einkauf XP / EBA],MATCH($B435,tab_MinKomp[[Stanowisko / Position ]:[Stanowisko / Position ]],0)))</f>
        <v>n/a</v>
      </c>
      <c r="DA436" s="194" t="str">
        <f>IF(INDEX(tab_MinKomp[Techniki negocjacyjne / Verhandlungstechniken],MATCH($B435,tab_MinKomp[[Stanowisko / Position ]:[Stanowisko / Position ]],0))="n/a","n/a",DA435-INDEX(tab_MinKomp[Techniki negocjacyjne / Verhandlungstechniken],MATCH($B435,tab_MinKomp[[Stanowisko / Position ]:[Stanowisko / Position ]],0)))</f>
        <v>n/a</v>
      </c>
      <c r="DB436" s="194" t="str">
        <f>IF(INDEX(tab_MinKomp[Znajomość rynku branżowego / Kenntnis des Industrie Marktes],MATCH($B435,tab_MinKomp[[Stanowisko / Position ]:[Stanowisko / Position ]],0))="n/a","n/a",DB435-INDEX(tab_MinKomp[Znajomość rynku branżowego / Kenntnis des Industrie Marktes],MATCH($B435,tab_MinKomp[[Stanowisko / Position ]:[Stanowisko / Position ]],0)))</f>
        <v>n/a</v>
      </c>
      <c r="DC436" s="194" t="str">
        <f>IF(INDEX(tab_MinKomp[SUPPLIER MANAGEMENT],MATCH($B435,tab_MinKomp[[Stanowisko / Position ]:[Stanowisko / Position ]],0))="n/a","n/a",DC435-INDEX(tab_MinKomp[SUPPLIER MANAGEMENT],MATCH($B435,tab_MinKomp[[Stanowisko / Position ]:[Stanowisko / Position ]],0)))</f>
        <v>n/a</v>
      </c>
      <c r="DD436" s="194" t="str">
        <f>IF(INDEX(tab_MinKomp[SUPPLIER MANAGEMENT],MATCH($B435,tab_MinKomp[[Stanowisko / Position ]:[Stanowisko / Position ]],0))="n/a","n/a",DD435-INDEX(tab_MinKomp[SUPPLIER MANAGEMENT],MATCH($B435,tab_MinKomp[[Stanowisko / Position ]:[Stanowisko / Position ]],0)))</f>
        <v>n/a</v>
      </c>
      <c r="DE436" s="194" t="str">
        <f>IF(INDEX(tab_MinKomp[SUPPLIER MANAGEMENT],MATCH($B435,tab_MinKomp[[Stanowisko / Position ]:[Stanowisko / Position ]],0))="n/a","n/a",DE435-INDEX(tab_MinKomp[SUPPLIER MANAGEMENT],MATCH($B435,tab_MinKomp[[Stanowisko / Position ]:[Stanowisko / Position ]],0)))</f>
        <v>n/a</v>
      </c>
      <c r="DF436" s="194" t="str">
        <f>IF(INDEX(tab_MinKomp[PPAP/PSW],MATCH($B435,tab_MinKomp[[Stanowisko / Position ]:[Stanowisko / Position ]],0))="n/a","n/a",DF435-INDEX(tab_MinKomp[PPAP/PSW],MATCH($B435,tab_MinKomp[[Stanowisko / Position ]:[Stanowisko / Position ]],0)))</f>
        <v>n/a</v>
      </c>
      <c r="DG436" s="194" t="str">
        <f>IF(INDEX(tab_MinKomp[PPAP/PSW],MATCH($B435,tab_MinKomp[[Stanowisko / Position ]:[Stanowisko / Position ]],0))="n/a","n/a",DG435-INDEX(tab_MinKomp[PPAP/PSW],MATCH($B435,tab_MinKomp[[Stanowisko / Position ]:[Stanowisko / Position ]],0)))</f>
        <v>n/a</v>
      </c>
      <c r="DH436" s="194" t="str">
        <f>IF(INDEX(tab_MinKomp[SUPPLIER MANAGEMENT],MATCH($B435,tab_MinKomp[[Stanowisko / Position ]:[Stanowisko / Position ]],0))="n/a","n/a",DH435-INDEX(tab_MinKomp[SUPPLIER MANAGEMENT],MATCH($B435,tab_MinKomp[[Stanowisko / Position ]:[Stanowisko / Position ]],0)))</f>
        <v>n/a</v>
      </c>
      <c r="DI436" s="194" t="str">
        <f>IF(INDEX(tab_MinKomp[OBSŁUGA PORTALI KLIENTA / Kundenportale],MATCH($B435,tab_MinKomp[[Stanowisko / Position ]:[Stanowisko / Position ]],0))="n/a","n/a",DI435-INDEX(tab_MinKomp[OBSŁUGA PORTALI KLIENTA / Kundenportale],MATCH($B435,tab_MinKomp[[Stanowisko / Position ]:[Stanowisko / Position ]],0)))</f>
        <v>n/a</v>
      </c>
      <c r="DJ436" s="194" t="str">
        <f>IF(INDEX(tab_MinKomp[Obsługa systemu BABTECQ / BABTECQ System],MATCH($B435,tab_MinKomp[[Stanowisko / Position ]:[Stanowisko / Position ]],0))="n/a","n/a",DJ435-INDEX(tab_MinKomp[Obsługa systemu BABTECQ / BABTECQ System],MATCH($B435,tab_MinKomp[[Stanowisko / Position ]:[Stanowisko / Position ]],0)))</f>
        <v>n/a</v>
      </c>
      <c r="DK436" s="194" t="str">
        <f>IF(INDEX(tab_MinKomp[Rysunek techniczny / technische Zeichnung],MATCH($B435,tab_MinKomp[[Stanowisko / Position ]:[Stanowisko / Position ]],0))="n/a","n/a",DK435-INDEX(tab_MinKomp[Rysunek techniczny / technische Zeichnung],MATCH($B435,tab_MinKomp[[Stanowisko / Position ]:[Stanowisko / Position ]],0)))</f>
        <v>n/a</v>
      </c>
      <c r="DL436" s="194" t="str">
        <f>IF(INDEX(tab_MinKomp[Kalibracja / Kalibrierung],MATCH($B435,tab_MinKomp[[Stanowisko / Position ]:[Stanowisko / Position ]],0))="n/a","n/a",DL435-INDEX(tab_MinKomp[Kalibracja / Kalibrierung],MATCH($B435,tab_MinKomp[[Stanowisko / Position ]:[Stanowisko / Position ]],0)))</f>
        <v>n/a</v>
      </c>
      <c r="DM436" s="194" t="str">
        <f>IF(INDEX(tab_MinKomp[Rekwalifikacja / Requalifizierung],MATCH($B435,tab_MinKomp[[Stanowisko / Position ]:[Stanowisko / Position ]],0))="n/a","n/a",DM435-INDEX(tab_MinKomp[Rekwalifikacja / Requalifizierung],MATCH($B435,tab_MinKomp[[Stanowisko / Position ]:[Stanowisko / Position ]],0)))</f>
        <v>n/a</v>
      </c>
      <c r="DN436" s="190" t="str">
        <f>IF(INDEX(tab_MinKomp[Testy czystości / Reinheitstests],MATCH($B435,tab_MinKomp[[Stanowisko / Position ]:[Stanowisko / Position ]],0))="n/a","n/a",DN435-INDEX(tab_MinKomp[Testy czystości / Reinheitstests],MATCH($B435,tab_MinKomp[[Stanowisko / Position ]:[Stanowisko / Position ]],0)))</f>
        <v>n/a</v>
      </c>
      <c r="DO436" s="190" t="str">
        <f>IF(INDEX(tab_MinKomp[Testy czystości / Reinheitstests],MATCH($B435,tab_MinKomp[[Stanowisko / Position ]:[Stanowisko / Position ]],0))="n/a","n/a",DO435-INDEX(tab_MinKomp[Testy czystości / Reinheitstests],MATCH($B435,tab_MinKomp[[Stanowisko / Position ]:[Stanowisko / Position ]],0)))</f>
        <v>n/a</v>
      </c>
      <c r="DP436" s="190" t="str">
        <f>IF(INDEX(tab_MinKomp[Testy czystości / Reinheitstests],MATCH($B435,tab_MinKomp[[Stanowisko / Position ]:[Stanowisko / Position ]],0))="n/a","n/a",DP435-INDEX(tab_MinKomp[Testy czystości / Reinheitstests],MATCH($B435,tab_MinKomp[[Stanowisko / Position ]:[Stanowisko / Position ]],0)))</f>
        <v>n/a</v>
      </c>
      <c r="DQ436" s="190" t="str">
        <f>IF(INDEX(tab_MinKomp[Testy czystości / Reinheitstests],MATCH($B435,tab_MinKomp[[Stanowisko / Position ]:[Stanowisko / Position ]],0))="n/a","n/a",DQ435-INDEX(tab_MinKomp[Testy czystości / Reinheitstests],MATCH($B435,tab_MinKomp[[Stanowisko / Position ]:[Stanowisko / Position ]],0)))</f>
        <v>n/a</v>
      </c>
      <c r="DR436" s="190" t="str">
        <f>IF(INDEX(tab_MinKomp[Testy czystości / Reinheitstests],MATCH($B435,tab_MinKomp[[Stanowisko / Position ]:[Stanowisko / Position ]],0))="n/a","n/a",DR435-INDEX(tab_MinKomp[Testy czystości / Reinheitstests],MATCH($B435,tab_MinKomp[[Stanowisko / Position ]:[Stanowisko / Position ]],0)))</f>
        <v>n/a</v>
      </c>
      <c r="DS436" s="190" t="str">
        <f>IF(INDEX(tab_MinKomp[Testy czystości / Reinheitstests],MATCH($B435,tab_MinKomp[[Stanowisko / Position ]:[Stanowisko / Position ]],0))="n/a","n/a",DS435-INDEX(tab_MinKomp[Testy czystości / Reinheitstests],MATCH($B435,tab_MinKomp[[Stanowisko / Position ]:[Stanowisko / Position ]],0)))</f>
        <v>n/a</v>
      </c>
      <c r="DT436" s="194" t="str">
        <f>IF(INDEX(tab_MinKomp[SUPPLIER MANAGEMENT],MATCH($B435,tab_MinKomp[[Stanowisko / Position ]:[Stanowisko / Position ]],0))="n/a","n/a",DT435-INDEX(tab_MinKomp[SUPPLIER MANAGEMENT],MATCH($B435,tab_MinKomp[[Stanowisko / Position ]:[Stanowisko / Position ]],0)))</f>
        <v>n/a</v>
      </c>
      <c r="DU436" s="190" t="str">
        <f>IF(INDEX(tab_MinKomp[Testy czystości / Reinheitstests],MATCH($B435,tab_MinKomp[[Stanowisko / Position ]:[Stanowisko / Position ]],0))="n/a","n/a",DU435-INDEX(tab_MinKomp[Testy czystości / Reinheitstests],MATCH($B435,tab_MinKomp[[Stanowisko / Position ]:[Stanowisko / Position ]],0)))</f>
        <v>n/a</v>
      </c>
      <c r="DV436" s="190" t="str">
        <f>IF(INDEX(tab_MinKomp[Testy czystości / Reinheitstests],MATCH($B435,tab_MinKomp[[Stanowisko / Position ]:[Stanowisko / Position ]],0))="n/a","n/a",DV435-INDEX(tab_MinKomp[Testy czystości / Reinheitstests],MATCH($B435,tab_MinKomp[[Stanowisko / Position ]:[Stanowisko / Position ]],0)))</f>
        <v>n/a</v>
      </c>
      <c r="DW436" s="190" t="str">
        <f>IF(INDEX(tab_MinKomp[Testy czystości / Reinheitstests],MATCH($B435,tab_MinKomp[[Stanowisko / Position ]:[Stanowisko / Position ]],0))="n/a","n/a",DW435-INDEX(tab_MinKomp[Testy czystości / Reinheitstests],MATCH($B435,tab_MinKomp[[Stanowisko / Position ]:[Stanowisko / Position ]],0)))</f>
        <v>n/a</v>
      </c>
      <c r="DX436" s="190" t="str">
        <f>IF(INDEX(tab_MinKomp[Testy czystości / Reinheitstests],MATCH($B435,tab_MinKomp[[Stanowisko / Position ]:[Stanowisko / Position ]],0))="n/a","n/a",DX435-INDEX(tab_MinKomp[Testy czystości / Reinheitstests],MATCH($B435,tab_MinKomp[[Stanowisko / Position ]:[Stanowisko / Position ]],0)))</f>
        <v>n/a</v>
      </c>
      <c r="DY436" s="190" t="str">
        <f>IF(INDEX(tab_MinKomp[Testy czystości / Reinheitstests],MATCH($B435,tab_MinKomp[[Stanowisko / Position ]:[Stanowisko / Position ]],0))="n/a","n/a",DY435-INDEX(tab_MinKomp[Testy czystości / Reinheitstests],MATCH($B435,tab_MinKomp[[Stanowisko / Position ]:[Stanowisko / Position ]],0)))</f>
        <v>n/a</v>
      </c>
      <c r="DZ436" s="190" t="str">
        <f>IF(INDEX(tab_MinKomp[Testy czystości / Reinheitstests],MATCH($B435,tab_MinKomp[[Stanowisko / Position ]:[Stanowisko / Position ]],0))="n/a","n/a",DZ435-INDEX(tab_MinKomp[Testy czystości / Reinheitstests],MATCH($B435,tab_MinKomp[[Stanowisko / Position ]:[Stanowisko / Position ]],0)))</f>
        <v>n/a</v>
      </c>
      <c r="EA436" s="194" t="str">
        <f>IF(INDEX(tab_MinKomp[SUPPLIER MANAGEMENT],MATCH($B435,tab_MinKomp[[Stanowisko / Position ]:[Stanowisko / Position ]],0))="n/a","n/a",EA435-INDEX(tab_MinKomp[SUPPLIER MANAGEMENT],MATCH($B435,tab_MinKomp[[Stanowisko / Position ]:[Stanowisko / Position ]],0)))</f>
        <v>n/a</v>
      </c>
      <c r="EB436" s="190" t="str">
        <f>IF(INDEX(tab_MinKomp[Testy czystości / Reinheitstests],MATCH($B435,tab_MinKomp[[Stanowisko / Position ]:[Stanowisko / Position ]],0))="n/a","n/a",EB435-INDEX(tab_MinKomp[Testy czystości / Reinheitstests],MATCH($B435,tab_MinKomp[[Stanowisko / Position ]:[Stanowisko / Position ]],0)))</f>
        <v>n/a</v>
      </c>
      <c r="EC436" s="190" t="str">
        <f>IF(INDEX(tab_MinKomp[Testy czystości / Reinheitstests],MATCH($B435,tab_MinKomp[[Stanowisko / Position ]:[Stanowisko / Position ]],0))="n/a","n/a",EC435-INDEX(tab_MinKomp[Testy czystości / Reinheitstests],MATCH($B435,tab_MinKomp[[Stanowisko / Position ]:[Stanowisko / Position ]],0)))</f>
        <v>n/a</v>
      </c>
      <c r="ED436" s="190" t="str">
        <f>IF(INDEX(tab_MinKomp[Testy czystości / Reinheitstests],MATCH($B435,tab_MinKomp[[Stanowisko / Position ]:[Stanowisko / Position ]],0))="n/a","n/a",ED435-INDEX(tab_MinKomp[Testy czystości / Reinheitstests],MATCH($B435,tab_MinKomp[[Stanowisko / Position ]:[Stanowisko / Position ]],0)))</f>
        <v>n/a</v>
      </c>
      <c r="EE436" s="190" t="str">
        <f>IF(INDEX(tab_MinKomp[Testy czystości / Reinheitstests],MATCH($B435,tab_MinKomp[[Stanowisko / Position ]:[Stanowisko / Position ]],0))="n/a","n/a",EE435-INDEX(tab_MinKomp[Testy czystości / Reinheitstests],MATCH($B435,tab_MinKomp[[Stanowisko / Position ]:[Stanowisko / Position ]],0)))</f>
        <v>n/a</v>
      </c>
      <c r="EF436" s="190" t="str">
        <f>IF(INDEX(tab_MinKomp[Testy czystości / Reinheitstests],MATCH($B435,tab_MinKomp[[Stanowisko / Position ]:[Stanowisko / Position ]],0))="n/a","n/a",EF435-INDEX(tab_MinKomp[Testy czystości / Reinheitstests],MATCH($B435,tab_MinKomp[[Stanowisko / Position ]:[Stanowisko / Position ]],0)))</f>
        <v>n/a</v>
      </c>
      <c r="EG436" s="190" t="str">
        <f>IF(INDEX(tab_MinKomp[Testy czystości / Reinheitstests],MATCH($B435,tab_MinKomp[[Stanowisko / Position ]:[Stanowisko / Position ]],0))="n/a","n/a",EG435-INDEX(tab_MinKomp[Testy czystości / Reinheitstests],MATCH($B435,tab_MinKomp[[Stanowisko / Position ]:[Stanowisko / Position ]],0)))</f>
        <v>n/a</v>
      </c>
      <c r="EH436" s="190" t="str">
        <f>IF(INDEX(tab_MinKomp[Testy czystości / Reinheitstests],MATCH($B435,tab_MinKomp[[Stanowisko / Position ]:[Stanowisko / Position ]],0))="n/a","n/a",EH435-INDEX(tab_MinKomp[Testy czystości / Reinheitstests],MATCH($B435,tab_MinKomp[[Stanowisko / Position ]:[Stanowisko / Position ]],0)))</f>
        <v>n/a</v>
      </c>
      <c r="EI436" s="190" t="str">
        <f>IF(INDEX(tab_MinKomp[Testy czystości / Reinheitstests],MATCH($B435,tab_MinKomp[[Stanowisko / Position ]:[Stanowisko / Position ]],0))="n/a","n/a",EI435-INDEX(tab_MinKomp[Testy czystości / Reinheitstests],MATCH($B435,tab_MinKomp[[Stanowisko / Position ]:[Stanowisko / Position ]],0)))</f>
        <v>n/a</v>
      </c>
      <c r="EJ436" s="190" t="str">
        <f>IF(INDEX(tab_MinKomp[Testy czystości / Reinheitstests],MATCH($B435,tab_MinKomp[[Stanowisko / Position ]:[Stanowisko / Position ]],0))="n/a","n/a",EJ435-INDEX(tab_MinKomp[Testy czystości / Reinheitstests],MATCH($B435,tab_MinKomp[[Stanowisko / Position ]:[Stanowisko / Position ]],0)))</f>
        <v>n/a</v>
      </c>
      <c r="EK436" s="190" t="str">
        <f>IF(INDEX(tab_MinKomp[Testy czystości / Reinheitstests],MATCH($B435,tab_MinKomp[[Stanowisko / Position ]:[Stanowisko / Position ]],0))="n/a","n/a",EK435-INDEX(tab_MinKomp[Testy czystości / Reinheitstests],MATCH($B435,tab_MinKomp[[Stanowisko / Position ]:[Stanowisko / Position ]],0)))</f>
        <v>n/a</v>
      </c>
      <c r="EL436" s="190" t="str">
        <f>IF(INDEX(tab_MinKomp[Testy czystości / Reinheitstests],MATCH($B435,tab_MinKomp[[Stanowisko / Position ]:[Stanowisko / Position ]],0))="n/a","n/a",EL435-INDEX(tab_MinKomp[Testy czystości / Reinheitstests],MATCH($B435,tab_MinKomp[[Stanowisko / Position ]:[Stanowisko / Position ]],0)))</f>
        <v>n/a</v>
      </c>
      <c r="EM436" s="190" t="str">
        <f>IF(INDEX(tab_MinKomp[Testy czystości / Reinheitstests],MATCH($B435,tab_MinKomp[[Stanowisko / Position ]:[Stanowisko / Position ]],0))="n/a","n/a",EM435-INDEX(tab_MinKomp[Testy czystości / Reinheitstests],MATCH($B435,tab_MinKomp[[Stanowisko / Position ]:[Stanowisko / Position ]],0)))</f>
        <v>n/a</v>
      </c>
      <c r="EN436" s="190" t="str">
        <f>IF(INDEX(tab_MinKomp[Testy czystości / Reinheitstests],MATCH($B435,tab_MinKomp[[Stanowisko / Position ]:[Stanowisko / Position ]],0))="n/a","n/a",EN435-INDEX(tab_MinKomp[Testy czystości / Reinheitstests],MATCH($B435,tab_MinKomp[[Stanowisko / Position ]:[Stanowisko / Position ]],0)))</f>
        <v>n/a</v>
      </c>
      <c r="EO436" s="194" t="str">
        <f>IF(INDEX(tab_MinKomp[Konserwacja Rep],MATCH($B435,tab_MinKomp[[Stanowisko / Position ]:[Stanowisko / Position ]],0))="n/a","n/a",EO435-INDEX(tab_MinKomp[Konserwacja Rep],MATCH($B435,tab_MinKomp[[Stanowisko / Position ]:[Stanowisko / Position ]],0)))</f>
        <v>n/a</v>
      </c>
      <c r="EP436" s="194" t="str">
        <f>IF(INDEX(tab_MinKomp[[Konserwacja Engel ]],MATCH($B435,tab_MinKomp[[Stanowisko / Position ]:[Stanowisko / Position ]],0))="n/a","n/a",EP435-INDEX(tab_MinKomp[[Konserwacja Engel ]],MATCH($B435,tab_MinKomp[[Stanowisko / Position ]:[Stanowisko / Position ]],0)))</f>
        <v>n/a</v>
      </c>
      <c r="EQ436" s="194" t="str">
        <f>IF(INDEX(tab_MinKomp[Konserwacja B 50],MATCH($B435,tab_MinKomp[[Stanowisko / Position ]:[Stanowisko / Position ]],0))="n/a","n/a",EQ435-INDEX(tab_MinKomp[Konserwacja B 50],MATCH($B435,tab_MinKomp[[Stanowisko / Position ]:[Stanowisko / Position ]],0)))</f>
        <v>n/a</v>
      </c>
      <c r="ER436" s="194" t="str">
        <f>IF(INDEX(tab_MinKomp[[Konserwacja EOL ]],MATCH($B435,tab_MinKomp[[Stanowisko / Position ]:[Stanowisko / Position ]],0))="n/a","n/a",ER435-INDEX(tab_MinKomp[[Konserwacja EOL ]],MATCH($B435,tab_MinKomp[[Stanowisko / Position ]:[Stanowisko / Position ]],0)))</f>
        <v>n/a</v>
      </c>
      <c r="ES436" s="194" t="str">
        <f>IF(INDEX(tab_MinKomp[Konserwacja Branson],MATCH($B435,tab_MinKomp[[Stanowisko / Position ]:[Stanowisko / Position ]],0))="n/a","n/a",ES435-INDEX(tab_MinKomp[Konserwacja Branson],MATCH($B435,tab_MinKomp[[Stanowisko / Position ]:[Stanowisko / Position ]],0)))</f>
        <v>n/a</v>
      </c>
      <c r="ET436" s="194" t="str">
        <f>IF(INDEX(tab_MinKomp[Konserwacja coolery],MATCH($B435,tab_MinKomp[[Stanowisko / Position ]:[Stanowisko / Position ]],0))="n/a","n/a",ET435-INDEX(tab_MinKomp[Konserwacja coolery],MATCH($B435,tab_MinKomp[[Stanowisko / Position ]:[Stanowisko / Position ]],0)))</f>
        <v>n/a</v>
      </c>
      <c r="EU436" s="194" t="str">
        <f>IF(INDEX(tab_MinKomp[Konserwacja piecy],MATCH($B435,tab_MinKomp[[Stanowisko / Position ]:[Stanowisko / Position ]],0))="n/a","n/a",EU435-INDEX(tab_MinKomp[Konserwacja piecy],MATCH($B435,tab_MinKomp[[Stanowisko / Position ]:[Stanowisko / Position ]],0)))</f>
        <v>n/a</v>
      </c>
      <c r="EV436" s="194" t="str">
        <f>IF(INDEX(tab_MinKomp[Rysunek techniczny- czytanie],MATCH($B435,tab_MinKomp[[Stanowisko / Position ]:[Stanowisko / Position ]],0))="n/a","n/a",EV435-INDEX(tab_MinKomp[Rysunek techniczny- czytanie],MATCH($B435,tab_MinKomp[[Stanowisko / Position ]:[Stanowisko / Position ]],0)))</f>
        <v>n/a</v>
      </c>
      <c r="EW436" s="194" t="str">
        <f>IF(INDEX(tab_MinKomp[Elektryka],MATCH($B435,tab_MinKomp[[Stanowisko / Position ]:[Stanowisko / Position ]],0))="n/a","n/a",EW435-INDEX(tab_MinKomp[Elektryka],MATCH($B435,tab_MinKomp[[Stanowisko / Position ]:[Stanowisko / Position ]],0)))</f>
        <v>n/a</v>
      </c>
      <c r="EX436" s="194" t="str">
        <f>IF(INDEX(tab_MinKomp[Pneumatyka],MATCH($B435,tab_MinKomp[[Stanowisko / Position ]:[Stanowisko / Position ]],0))="n/a","n/a",EX435-INDEX(tab_MinKomp[Pneumatyka],MATCH($B435,tab_MinKomp[[Stanowisko / Position ]:[Stanowisko / Position ]],0)))</f>
        <v>n/a</v>
      </c>
      <c r="EY436" s="194" t="str">
        <f>IF(INDEX(tab_MinKomp[[Hydraulika ]],MATCH($B435,tab_MinKomp[[Stanowisko / Position ]:[Stanowisko / Position ]],0))="n/a","n/a",EY435-INDEX(tab_MinKomp[[Hydraulika ]],MATCH($B435,tab_MinKomp[[Stanowisko / Position ]:[Stanowisko / Position ]],0)))</f>
        <v>n/a</v>
      </c>
      <c r="EZ436" s="194" t="str">
        <f>IF(INDEX(tab_MinKomp[Podciśnienie],MATCH($B435,tab_MinKomp[[Stanowisko / Position ]:[Stanowisko / Position ]],0))="n/a","n/a",EZ435-INDEX(tab_MinKomp[Podciśnienie],MATCH($B435,tab_MinKomp[[Stanowisko / Position ]:[Stanowisko / Position ]],0)))</f>
        <v>n/a</v>
      </c>
      <c r="FA436" s="194" t="str">
        <f>IF(INDEX(tab_MinKomp[Usuwanie awarii],MATCH($B435,tab_MinKomp[[Stanowisko / Position ]:[Stanowisko / Position ]],0))="n/a","n/a",FA435-INDEX(tab_MinKomp[Usuwanie awarii],MATCH($B435,tab_MinKomp[[Stanowisko / Position ]:[Stanowisko / Position ]],0)))</f>
        <v>n/a</v>
      </c>
      <c r="FB436" s="194" t="str">
        <f>IF(INDEX(tab_MinKomp[Obsługa robotów],MATCH($B435,tab_MinKomp[[Stanowisko / Position ]:[Stanowisko / Position ]],0))="n/a","n/a",FB435-INDEX(tab_MinKomp[Obsługa robotów],MATCH($B435,tab_MinKomp[[Stanowisko / Position ]:[Stanowisko / Position ]],0)))</f>
        <v>n/a</v>
      </c>
      <c r="FC436" s="194" t="str">
        <f>IF(INDEX(tab_MinKomp[Obsługa sterowania maszyny],MATCH($B435,tab_MinKomp[[Stanowisko / Position ]:[Stanowisko / Position ]],0))="n/a","n/a",FC435-INDEX(tab_MinKomp[Obsługa sterowania maszyny],MATCH($B435,tab_MinKomp[[Stanowisko / Position ]:[Stanowisko / Position ]],0)))</f>
        <v>n/a</v>
      </c>
      <c r="FD436" s="194" t="str">
        <f>IF(INDEX(tab_MinKomp[Usuwanie przyczyn żródłowych],MATCH($B435,tab_MinKomp[[Stanowisko / Position ]:[Stanowisko / Position ]],0))="n/a","n/a",FD435-INDEX(tab_MinKomp[Usuwanie przyczyn żródłowych],MATCH($B435,tab_MinKomp[[Stanowisko / Position ]:[Stanowisko / Position ]],0)))</f>
        <v>n/a</v>
      </c>
      <c r="FE436" s="194" t="str">
        <f>IF(INDEX(tab_MinKomp[Cmms stosowanie],MATCH($B435,tab_MinKomp[[Stanowisko / Position ]:[Stanowisko / Position ]],0))="n/a","n/a",FE435-INDEX(tab_MinKomp[Cmms stosowanie],MATCH($B435,tab_MinKomp[[Stanowisko / Position ]:[Stanowisko / Position ]],0)))</f>
        <v>n/a</v>
      </c>
      <c r="FF436" s="190" t="str">
        <f>IF(INDEX(tab_MinKomp[Testy czystości / Reinheitstests],MATCH($B435,tab_MinKomp[[Stanowisko / Position ]:[Stanowisko / Position ]],0))="n/a","n/a",FF435-INDEX(tab_MinKomp[Testy czystości / Reinheitstests],MATCH($B435,tab_MinKomp[[Stanowisko / Position ]:[Stanowisko / Position ]],0)))</f>
        <v>n/a</v>
      </c>
      <c r="FG436" s="194" t="str">
        <f>IF(INDEX(tab_MinKomp[Czyszczenie form plastikowych],MATCH($B435,tab_MinKomp[[Stanowisko / Position ]:[Stanowisko / Position ]],0))="n/a","n/a",FG435-INDEX(tab_MinKomp[Czyszczenie form plastikowych],MATCH($B435,tab_MinKomp[[Stanowisko / Position ]:[Stanowisko / Position ]],0)))</f>
        <v>n/a</v>
      </c>
      <c r="FH436" s="194" t="str">
        <f>IF(INDEX(tab_MinKomp[Wymiana form plastik],MATCH($B435,tab_MinKomp[[Stanowisko / Position ]:[Stanowisko / Position ]],0))="n/a","n/a",FH435-INDEX(tab_MinKomp[Wymiana form plastik],MATCH($B435,tab_MinKomp[[Stanowisko / Position ]:[Stanowisko / Position ]],0)))</f>
        <v>n/a</v>
      </c>
      <c r="FI436" s="194" t="str">
        <f>IF(INDEX(tab_MinKomp[Wymiana form guma],MATCH($B435,tab_MinKomp[[Stanowisko / Position ]:[Stanowisko / Position ]],0))="n/a","n/a",FI435-INDEX(tab_MinKomp[Wymiana form guma],MATCH($B435,tab_MinKomp[[Stanowisko / Position ]:[Stanowisko / Position ]],0)))</f>
        <v>n/a</v>
      </c>
      <c r="FJ436" s="194" t="str">
        <f>IF(INDEX(tab_MinKomp[Konserwacja KK],MATCH($B435,tab_MinKomp[[Stanowisko / Position ]:[Stanowisko / Position ]],0))="n/a","n/a",FJ435-INDEX(tab_MinKomp[Konserwacja KK],MATCH($B435,tab_MinKomp[[Stanowisko / Position ]:[Stanowisko / Position ]],0)))</f>
        <v>n/a</v>
      </c>
      <c r="FK436" s="194" t="str">
        <f>IF(INDEX(tab_MinKomp[Konserwacja form guma],MATCH($B435,tab_MinKomp[[Stanowisko / Position ]:[Stanowisko / Position ]],0))="n/a","n/a",FK435-INDEX(tab_MinKomp[Konserwacja form guma],MATCH($B435,tab_MinKomp[[Stanowisko / Position ]:[Stanowisko / Position ]],0)))</f>
        <v>n/a</v>
      </c>
      <c r="FL436" s="194" t="str">
        <f>IF(INDEX(tab_MinKomp[Konserwacja form plastiki],MATCH($B435,tab_MinKomp[[Stanowisko / Position ]:[Stanowisko / Position ]],0))="n/a","n/a",FL435-INDEX(tab_MinKomp[Konserwacja form plastiki],MATCH($B435,tab_MinKomp[[Stanowisko / Position ]:[Stanowisko / Position ]],0)))</f>
        <v>n/a</v>
      </c>
      <c r="FM436" s="194" t="str">
        <f>IF(INDEX(tab_MinKomp[Konserwacja Gorącego Kanału],MATCH($B435,tab_MinKomp[[Stanowisko / Position ]:[Stanowisko / Position ]],0))="n/a","n/a",FM435-INDEX(tab_MinKomp[Konserwacja Gorącego Kanału],MATCH($B435,tab_MinKomp[[Stanowisko / Position ]:[Stanowisko / Position ]],0)))</f>
        <v>n/a</v>
      </c>
      <c r="FN436" s="196" t="str">
        <f>IF(INDEX(tab_MinKomp[Język angielski / Englisch],MATCH($B435,tab_MinKomp[[Stanowisko / Position ]:[Stanowisko / Position ]],0))="n/a","n/a",FN435-INDEX(tab_MinKomp[Język angielski / Englisch],MATCH($B435,tab_MinKomp[[Stanowisko / Position ]:[Stanowisko / Position ]],0)))</f>
        <v>n/a</v>
      </c>
      <c r="FO436" s="196" t="str">
        <f>IF(INDEX(tab_MinKomp[Język angielski / Englisch],MATCH($B435,tab_MinKomp[[Stanowisko / Position ]:[Stanowisko / Position ]],0))="n/a","n/a",FO435-INDEX(tab_MinKomp[Język angielski / Englisch],MATCH($B435,tab_MinKomp[[Stanowisko / Position ]:[Stanowisko / Position ]],0)))</f>
        <v>n/a</v>
      </c>
      <c r="FP436" s="196" t="str">
        <f>IF(INDEX(tab_MinKomp[Język angielski / Englisch],MATCH($B435,tab_MinKomp[[Stanowisko / Position ]:[Stanowisko / Position ]],0))="n/a","n/a",FP435-INDEX(tab_MinKomp[Język angielski / Englisch],MATCH($B435,tab_MinKomp[[Stanowisko / Position ]:[Stanowisko / Position ]],0)))</f>
        <v>n/a</v>
      </c>
      <c r="FQ436" s="196" t="str">
        <f>IF(INDEX(tab_MinKomp[Język angielski / Englisch],MATCH($B435,tab_MinKomp[[Stanowisko / Position ]:[Stanowisko / Position ]],0))="n/a","n/a",FQ435-INDEX(tab_MinKomp[Język angielski / Englisch],MATCH($B435,tab_MinKomp[[Stanowisko / Position ]:[Stanowisko / Position ]],0)))</f>
        <v>n/a</v>
      </c>
      <c r="FR436" s="196" t="str">
        <f>IF(INDEX(tab_MinKomp[Język niemiecki / Deutsch],MATCH($B435,tab_MinKomp[[Stanowisko / Position ]:[Stanowisko / Position ]],0))="n/a","n/a",FR435-INDEX(tab_MinKomp[Język niemiecki / Deutsch],MATCH($B435,tab_MinKomp[[Stanowisko / Position ]:[Stanowisko / Position ]],0)))</f>
        <v>n/a</v>
      </c>
      <c r="FS436" s="194">
        <f>IF(INDEX(tab_MinKomp[Zarządzanie dokumentacją procesową / Process dokumentation management],MATCH($B435,tab_MinKomp[[Stanowisko / Position ]:[Stanowisko / Position ]],0))="n/a","n/a",FS435-INDEX(tab_MinKomp[Zarządzanie dokumentacją procesową / Process dokumentation management],MATCH($B435,tab_MinKomp[[Stanowisko / Position ]:[Stanowisko / Position ]],0)))</f>
        <v>1</v>
      </c>
      <c r="FT436" s="194">
        <f>IF(INDEX(tab_MinKomp[Znajomość procesów z obszaru / Kenntiss der prozesse in dem Bereich],MATCH($B435,tab_MinKomp[[Stanowisko / Position ]:[Stanowisko / Position ]],0))="n/a","n/a",FT435-INDEX(tab_MinKomp[Znajomość procesów z obszaru / Kenntiss der prozesse in dem Bereich],MATCH($B435,tab_MinKomp[[Stanowisko / Position ]:[Stanowisko / Position ]],0)))</f>
        <v>0</v>
      </c>
      <c r="FU436" s="194">
        <f>IF(INDEX(tab_MinKomp[optymalizacja procesów / Prozessoptymalisierung],MATCH($B435,tab_MinKomp[[Stanowisko / Position ]:[Stanowisko / Position ]],0))="n/a","n/a",FU435-INDEX(tab_MinKomp[optymalizacja procesów / Prozessoptymalisierung],MATCH($B435,tab_MinKomp[[Stanowisko / Position ]:[Stanowisko / Position ]],0)))</f>
        <v>0</v>
      </c>
      <c r="FV436" s="194">
        <f>IF(INDEX(tab_MinKomp[Umiejętności szkoleniowe / Trainingsfähigkeiten],MATCH($B435,tab_MinKomp[[Stanowisko / Position ]:[Stanowisko / Position ]],0))="n/a","n/a",FV435-INDEX(tab_MinKomp[Umiejętności szkoleniowe / Trainingsfähigkeiten],MATCH($B435,tab_MinKomp[[Stanowisko / Position ]:[Stanowisko / Position ]],0)))</f>
        <v>0</v>
      </c>
      <c r="FW436" s="194">
        <f>IF(INDEX(tab_MinKomp[Analityczne myślenie, podejście / Analitysches Denken, Einstellung],MATCH($B435,tab_MinKomp[[Stanowisko / Position ]:[Stanowisko / Position ]],0))="n/a","n/a",FW435-INDEX(tab_MinKomp[Analityczne myślenie, podejście / Analitysches Denken, Einstellung],MATCH($B435,tab_MinKomp[[Stanowisko / Position ]:[Stanowisko / Position ]],0)))</f>
        <v>0</v>
      </c>
      <c r="FX436" s="194">
        <f>IF(INDEX(tab_MinKomp[Dokładność, precyzja w dzialaniu / Genauigkeit, Präzision in die Arbeit],MATCH($B435,tab_MinKomp[[Stanowisko / Position ]:[Stanowisko / Position ]],0))="n/a","n/a",FX435-INDEX(tab_MinKomp[Dokładność, precyzja w dzialaniu / Genauigkeit, Präzision in die Arbeit],MATCH($B435,tab_MinKomp[[Stanowisko / Position ]:[Stanowisko / Position ]],0)))</f>
        <v>0</v>
      </c>
      <c r="FY436" s="194">
        <f>IF(INDEX(tab_MinKomp[Dyspozycyjność / Verfügbarkeit],MATCH($B435,tab_MinKomp[[Stanowisko / Position ]:[Stanowisko / Position ]],0))="n/a","n/a",FY435-INDEX(tab_MinKomp[Dyspozycyjność / Verfügbarkeit],MATCH($B435,tab_MinKomp[[Stanowisko / Position ]:[Stanowisko / Position ]],0)))</f>
        <v>1</v>
      </c>
      <c r="FZ436" s="194">
        <f>IF(INDEX(tab_MinKomp[Zaangażowanie / 
Engagement],MATCH($B435,tab_MinKomp[[Stanowisko / Position ]:[Stanowisko / Position ]],0))="n/a","n/a",FZ435-INDEX(tab_MinKomp[Zaangażowanie / 
Engagement],MATCH($B435,tab_MinKomp[[Stanowisko / Position ]:[Stanowisko / Position ]],0)))</f>
        <v>1</v>
      </c>
      <c r="GA436" s="194" t="str">
        <f>IF(INDEX(tab_MinKomp[Konserwacja form guma],MATCH($B435,tab_MinKomp[[Stanowisko / Position ]:[Stanowisko / Position ]],0))="n/a","n/a",GA435-INDEX(tab_MinKomp[Konserwacja form guma],MATCH($B435,tab_MinKomp[[Stanowisko / Position ]:[Stanowisko / Position ]],0)))</f>
        <v>n/a</v>
      </c>
      <c r="GB436" s="194" t="str">
        <f>IF(INDEX(tab_MinKomp[Konserwacja form plastiki],MATCH($B435,tab_MinKomp[[Stanowisko / Position ]:[Stanowisko / Position ]],0))="n/a","n/a",GB435-INDEX(tab_MinKomp[Konserwacja form plastiki],MATCH($B435,tab_MinKomp[[Stanowisko / Position ]:[Stanowisko / Position ]],0)))</f>
        <v>n/a</v>
      </c>
      <c r="GC436" s="193" t="str">
        <f>IF(INDEX(tab_MinKomp[Motywowanie i budowanie zaangażowania zespołu],MATCH($B435,tab_MinKomp[[Stanowisko / Position ]:[Stanowisko / Position ]],0))="n/a","n/a",GC435-INDEX(tab_MinKomp[Motywowanie i budowanie zaangażowania zespołu],MATCH($B435,tab_MinKomp[[Stanowisko / Position ]:[Stanowisko / Position ]],0)))</f>
        <v>n/a</v>
      </c>
      <c r="GD436" s="193" t="str">
        <f>IF(INDEX(tab_MinKomp[Motywowanie i budowanie zaangażowania zespołu],MATCH($B435,tab_MinKomp[[Stanowisko / Position ]:[Stanowisko / Position ]],0))="n/a","n/a",GD435-INDEX(tab_MinKomp[Motywowanie i budowanie zaangażowania zespołu],MATCH($B435,tab_MinKomp[[Stanowisko / Position ]:[Stanowisko / Position ]],0)))</f>
        <v>n/a</v>
      </c>
      <c r="GE436" s="193" t="str">
        <f>IF(INDEX(tab_MinKomp[Motywowanie i budowanie zaangażowania zespołu],MATCH($B435,tab_MinKomp[[Stanowisko / Position ]:[Stanowisko / Position ]],0))="n/a","n/a",GE435-INDEX(tab_MinKomp[Motywowanie i budowanie zaangażowania zespołu],MATCH($B435,tab_MinKomp[[Stanowisko / Position ]:[Stanowisko / Position ]],0)))</f>
        <v>n/a</v>
      </c>
      <c r="GF436" s="186" t="s">
        <v>248</v>
      </c>
      <c r="GG436" s="186" t="s">
        <v>248</v>
      </c>
      <c r="GH436" s="186" t="s">
        <v>248</v>
      </c>
      <c r="GI436" s="186" t="s">
        <v>248</v>
      </c>
      <c r="GJ436" s="186" t="s">
        <v>248</v>
      </c>
      <c r="GK436" s="186" t="s">
        <v>248</v>
      </c>
      <c r="GL436" s="186" t="s">
        <v>248</v>
      </c>
      <c r="GM436" s="186" t="s">
        <v>248</v>
      </c>
      <c r="GN436" s="186" t="s">
        <v>248</v>
      </c>
      <c r="GO436" s="186" t="s">
        <v>248</v>
      </c>
      <c r="GP436" s="186" t="s">
        <v>248</v>
      </c>
      <c r="GQ436" s="186" t="s">
        <v>248</v>
      </c>
      <c r="GR436" s="186" t="s">
        <v>248</v>
      </c>
      <c r="GS436" s="186" t="s">
        <v>248</v>
      </c>
      <c r="GT436" s="186" t="s">
        <v>248</v>
      </c>
      <c r="GU436" s="186" t="s">
        <v>248</v>
      </c>
      <c r="GV436" s="186" t="s">
        <v>248</v>
      </c>
      <c r="GW436" s="186" t="s">
        <v>248</v>
      </c>
      <c r="GX436" s="186" t="s">
        <v>248</v>
      </c>
      <c r="GY436" s="186" t="s">
        <v>248</v>
      </c>
      <c r="GZ436" s="261" t="s">
        <v>248</v>
      </c>
      <c r="HA436" s="261" t="s">
        <v>248</v>
      </c>
      <c r="HB436" s="191">
        <f>SUM(G436:GE436)/(HB435-(SUM(G436:GE436)))</f>
        <v>8.1081081081081086E-2</v>
      </c>
    </row>
    <row r="437" spans="1:210" ht="24.9" customHeight="1" x14ac:dyDescent="0.3">
      <c r="A437" s="105" t="s">
        <v>307</v>
      </c>
      <c r="B437" s="105" t="s">
        <v>308</v>
      </c>
      <c r="C437" s="105" t="s">
        <v>309</v>
      </c>
      <c r="D437" s="105">
        <v>1347</v>
      </c>
      <c r="E437" s="394" t="s">
        <v>607</v>
      </c>
      <c r="F437" s="185" t="s">
        <v>374</v>
      </c>
      <c r="G437" s="186">
        <v>2</v>
      </c>
      <c r="H437" s="186">
        <v>2</v>
      </c>
      <c r="I437" s="186">
        <v>2</v>
      </c>
      <c r="J437" s="186">
        <v>3</v>
      </c>
      <c r="K437" s="186">
        <v>3</v>
      </c>
      <c r="L437" s="186">
        <v>1</v>
      </c>
      <c r="M437" s="186" t="s">
        <v>248</v>
      </c>
      <c r="N437" s="186" t="s">
        <v>248</v>
      </c>
      <c r="O437" s="186">
        <v>1</v>
      </c>
      <c r="P437" s="186">
        <v>1</v>
      </c>
      <c r="Q437" s="186" t="s">
        <v>248</v>
      </c>
      <c r="R437" s="186" t="s">
        <v>248</v>
      </c>
      <c r="S437" s="186" t="s">
        <v>248</v>
      </c>
      <c r="T437" s="186" t="s">
        <v>248</v>
      </c>
      <c r="U437" s="186" t="s">
        <v>248</v>
      </c>
      <c r="V437" s="186" t="s">
        <v>248</v>
      </c>
      <c r="W437" s="186" t="s">
        <v>248</v>
      </c>
      <c r="X437" s="186" t="s">
        <v>248</v>
      </c>
      <c r="Y437" s="186" t="s">
        <v>248</v>
      </c>
      <c r="Z437" s="186" t="s">
        <v>248</v>
      </c>
      <c r="AA437" s="186" t="s">
        <v>248</v>
      </c>
      <c r="AB437" s="186" t="s">
        <v>248</v>
      </c>
      <c r="AC437" s="186" t="s">
        <v>248</v>
      </c>
      <c r="AD437" s="186" t="s">
        <v>248</v>
      </c>
      <c r="AE437" s="186" t="s">
        <v>248</v>
      </c>
      <c r="AF437" s="186" t="s">
        <v>248</v>
      </c>
      <c r="AG437" s="186" t="s">
        <v>248</v>
      </c>
      <c r="AH437" s="186" t="s">
        <v>248</v>
      </c>
      <c r="AI437" s="186" t="s">
        <v>248</v>
      </c>
      <c r="AJ437" s="186" t="s">
        <v>248</v>
      </c>
      <c r="AK437" s="186" t="s">
        <v>248</v>
      </c>
      <c r="AL437" s="186">
        <v>1</v>
      </c>
      <c r="AM437" s="186" t="s">
        <v>248</v>
      </c>
      <c r="AN437" s="186" t="s">
        <v>248</v>
      </c>
      <c r="AO437" s="186" t="s">
        <v>248</v>
      </c>
      <c r="AP437" s="186" t="s">
        <v>248</v>
      </c>
      <c r="AQ437" s="186" t="s">
        <v>248</v>
      </c>
      <c r="AR437" s="186" t="s">
        <v>248</v>
      </c>
      <c r="AS437" s="186" t="s">
        <v>248</v>
      </c>
      <c r="AT437" s="186" t="s">
        <v>248</v>
      </c>
      <c r="AU437" s="186" t="s">
        <v>248</v>
      </c>
      <c r="AV437" s="186">
        <v>1</v>
      </c>
      <c r="AW437" s="186" t="s">
        <v>248</v>
      </c>
      <c r="AX437" s="186" t="s">
        <v>248</v>
      </c>
      <c r="AY437" s="186" t="s">
        <v>248</v>
      </c>
      <c r="AZ437" s="186" t="s">
        <v>248</v>
      </c>
      <c r="BA437" s="186" t="s">
        <v>248</v>
      </c>
      <c r="BB437" s="186" t="s">
        <v>248</v>
      </c>
      <c r="BC437" s="186">
        <v>2</v>
      </c>
      <c r="BD437" s="186">
        <v>3</v>
      </c>
      <c r="BE437" s="186" t="s">
        <v>248</v>
      </c>
      <c r="BF437" s="186" t="s">
        <v>248</v>
      </c>
      <c r="BG437" s="186" t="s">
        <v>248</v>
      </c>
      <c r="BH437" s="186" t="s">
        <v>248</v>
      </c>
      <c r="BI437" s="186" t="s">
        <v>248</v>
      </c>
      <c r="BJ437" s="186" t="s">
        <v>248</v>
      </c>
      <c r="BK437" s="186" t="s">
        <v>248</v>
      </c>
      <c r="BL437" s="186" t="s">
        <v>248</v>
      </c>
      <c r="BM437" s="186" t="s">
        <v>248</v>
      </c>
      <c r="BN437" s="186" t="s">
        <v>248</v>
      </c>
      <c r="BO437" s="186" t="s">
        <v>248</v>
      </c>
      <c r="BP437" s="186" t="s">
        <v>248</v>
      </c>
      <c r="BQ437" s="186" t="s">
        <v>248</v>
      </c>
      <c r="BR437" s="186" t="s">
        <v>248</v>
      </c>
      <c r="BS437" s="186" t="s">
        <v>248</v>
      </c>
      <c r="BT437" s="186" t="s">
        <v>248</v>
      </c>
      <c r="BU437" s="186" t="s">
        <v>248</v>
      </c>
      <c r="BV437" s="186" t="s">
        <v>248</v>
      </c>
      <c r="BW437" s="186" t="s">
        <v>248</v>
      </c>
      <c r="BX437" s="186" t="s">
        <v>248</v>
      </c>
      <c r="BY437" s="186" t="s">
        <v>248</v>
      </c>
      <c r="BZ437" s="186" t="s">
        <v>248</v>
      </c>
      <c r="CA437" s="186" t="s">
        <v>248</v>
      </c>
      <c r="CB437" s="186" t="s">
        <v>248</v>
      </c>
      <c r="CC437" s="186" t="s">
        <v>248</v>
      </c>
      <c r="CD437" s="186" t="s">
        <v>248</v>
      </c>
      <c r="CE437" s="186" t="s">
        <v>248</v>
      </c>
      <c r="CF437" s="186" t="s">
        <v>248</v>
      </c>
      <c r="CG437" s="186" t="s">
        <v>248</v>
      </c>
      <c r="CH437" s="186" t="s">
        <v>248</v>
      </c>
      <c r="CI437" s="186" t="s">
        <v>248</v>
      </c>
      <c r="CJ437" s="186" t="s">
        <v>248</v>
      </c>
      <c r="CK437" s="186" t="s">
        <v>248</v>
      </c>
      <c r="CL437" s="186" t="s">
        <v>248</v>
      </c>
      <c r="CM437" s="186" t="s">
        <v>248</v>
      </c>
      <c r="CN437" s="186" t="s">
        <v>248</v>
      </c>
      <c r="CO437" s="186" t="s">
        <v>248</v>
      </c>
      <c r="CP437" s="186" t="s">
        <v>248</v>
      </c>
      <c r="CQ437" s="186" t="s">
        <v>248</v>
      </c>
      <c r="CR437" s="186" t="s">
        <v>248</v>
      </c>
      <c r="CS437" s="186" t="s">
        <v>248</v>
      </c>
      <c r="CT437" s="186" t="s">
        <v>248</v>
      </c>
      <c r="CU437" s="186" t="s">
        <v>248</v>
      </c>
      <c r="CV437" s="186" t="s">
        <v>248</v>
      </c>
      <c r="CW437" s="186" t="s">
        <v>248</v>
      </c>
      <c r="CX437" s="186" t="s">
        <v>248</v>
      </c>
      <c r="CY437" s="186" t="s">
        <v>248</v>
      </c>
      <c r="CZ437" s="186" t="s">
        <v>248</v>
      </c>
      <c r="DA437" s="186" t="s">
        <v>248</v>
      </c>
      <c r="DB437" s="186" t="s">
        <v>248</v>
      </c>
      <c r="DC437" s="186" t="s">
        <v>248</v>
      </c>
      <c r="DD437" s="186" t="s">
        <v>248</v>
      </c>
      <c r="DE437" s="186" t="s">
        <v>248</v>
      </c>
      <c r="DF437" s="186" t="s">
        <v>248</v>
      </c>
      <c r="DG437" s="186" t="s">
        <v>248</v>
      </c>
      <c r="DH437" s="186" t="s">
        <v>248</v>
      </c>
      <c r="DI437" s="186" t="s">
        <v>248</v>
      </c>
      <c r="DJ437" s="186" t="s">
        <v>248</v>
      </c>
      <c r="DK437" s="186" t="s">
        <v>248</v>
      </c>
      <c r="DL437" s="186" t="s">
        <v>248</v>
      </c>
      <c r="DM437" s="186" t="s">
        <v>248</v>
      </c>
      <c r="DN437" s="186" t="s">
        <v>248</v>
      </c>
      <c r="DO437" s="186" t="s">
        <v>248</v>
      </c>
      <c r="DP437" s="186" t="s">
        <v>248</v>
      </c>
      <c r="DQ437" s="186" t="s">
        <v>248</v>
      </c>
      <c r="DR437" s="186" t="s">
        <v>248</v>
      </c>
      <c r="DS437" s="186" t="s">
        <v>248</v>
      </c>
      <c r="DT437" s="186" t="s">
        <v>248</v>
      </c>
      <c r="DU437" s="186" t="s">
        <v>248</v>
      </c>
      <c r="DV437" s="186" t="s">
        <v>248</v>
      </c>
      <c r="DW437" s="186" t="s">
        <v>248</v>
      </c>
      <c r="DX437" s="186" t="s">
        <v>248</v>
      </c>
      <c r="DY437" s="186" t="s">
        <v>248</v>
      </c>
      <c r="DZ437" s="186" t="s">
        <v>248</v>
      </c>
      <c r="EA437" s="186" t="s">
        <v>248</v>
      </c>
      <c r="EB437" s="186" t="s">
        <v>248</v>
      </c>
      <c r="EC437" s="186" t="s">
        <v>248</v>
      </c>
      <c r="ED437" s="186" t="s">
        <v>248</v>
      </c>
      <c r="EE437" s="186" t="s">
        <v>248</v>
      </c>
      <c r="EF437" s="186" t="s">
        <v>248</v>
      </c>
      <c r="EG437" s="186" t="s">
        <v>248</v>
      </c>
      <c r="EH437" s="186" t="s">
        <v>248</v>
      </c>
      <c r="EI437" s="186" t="s">
        <v>248</v>
      </c>
      <c r="EJ437" s="186" t="s">
        <v>248</v>
      </c>
      <c r="EK437" s="186" t="s">
        <v>248</v>
      </c>
      <c r="EL437" s="184" t="s">
        <v>248</v>
      </c>
      <c r="EM437" s="184" t="s">
        <v>248</v>
      </c>
      <c r="EN437" s="184" t="s">
        <v>248</v>
      </c>
      <c r="EO437" s="186" t="s">
        <v>248</v>
      </c>
      <c r="EP437" s="186" t="s">
        <v>248</v>
      </c>
      <c r="EQ437" s="186" t="s">
        <v>248</v>
      </c>
      <c r="ER437" s="186" t="s">
        <v>248</v>
      </c>
      <c r="ES437" s="186" t="s">
        <v>248</v>
      </c>
      <c r="ET437" s="186" t="s">
        <v>248</v>
      </c>
      <c r="EU437" s="186" t="s">
        <v>248</v>
      </c>
      <c r="EV437" s="186" t="s">
        <v>248</v>
      </c>
      <c r="EW437" s="186" t="s">
        <v>248</v>
      </c>
      <c r="EX437" s="186" t="s">
        <v>248</v>
      </c>
      <c r="EY437" s="186" t="s">
        <v>248</v>
      </c>
      <c r="EZ437" s="186" t="s">
        <v>248</v>
      </c>
      <c r="FA437" s="186" t="s">
        <v>248</v>
      </c>
      <c r="FB437" s="186" t="s">
        <v>248</v>
      </c>
      <c r="FC437" s="186" t="s">
        <v>248</v>
      </c>
      <c r="FD437" s="186" t="s">
        <v>248</v>
      </c>
      <c r="FE437" s="186" t="s">
        <v>248</v>
      </c>
      <c r="FF437" s="186" t="s">
        <v>248</v>
      </c>
      <c r="FG437" s="186" t="s">
        <v>248</v>
      </c>
      <c r="FH437" s="186" t="s">
        <v>248</v>
      </c>
      <c r="FI437" s="186" t="s">
        <v>248</v>
      </c>
      <c r="FJ437" s="186" t="s">
        <v>248</v>
      </c>
      <c r="FK437" s="186" t="s">
        <v>248</v>
      </c>
      <c r="FL437" s="186" t="s">
        <v>248</v>
      </c>
      <c r="FM437" s="186" t="s">
        <v>248</v>
      </c>
      <c r="FN437" s="187" t="s">
        <v>248</v>
      </c>
      <c r="FO437" s="187" t="s">
        <v>248</v>
      </c>
      <c r="FP437" s="187" t="s">
        <v>248</v>
      </c>
      <c r="FQ437" s="187" t="s">
        <v>248</v>
      </c>
      <c r="FR437" s="187" t="s">
        <v>248</v>
      </c>
      <c r="FS437" s="186">
        <v>2</v>
      </c>
      <c r="FT437" s="186">
        <v>2</v>
      </c>
      <c r="FU437" s="186">
        <v>2</v>
      </c>
      <c r="FV437" s="186">
        <v>2</v>
      </c>
      <c r="FW437" s="186">
        <v>2</v>
      </c>
      <c r="FX437" s="186">
        <v>2</v>
      </c>
      <c r="FY437" s="186">
        <v>3</v>
      </c>
      <c r="FZ437" s="186">
        <v>3</v>
      </c>
      <c r="GA437" s="186" t="s">
        <v>248</v>
      </c>
      <c r="GB437" s="186" t="s">
        <v>248</v>
      </c>
      <c r="GC437" s="186" t="s">
        <v>248</v>
      </c>
      <c r="GD437" s="186" t="s">
        <v>248</v>
      </c>
      <c r="GE437" s="186" t="s">
        <v>248</v>
      </c>
      <c r="GF437" s="186" t="s">
        <v>248</v>
      </c>
      <c r="GG437" s="186" t="s">
        <v>248</v>
      </c>
      <c r="GH437" s="186" t="s">
        <v>248</v>
      </c>
      <c r="GI437" s="186" t="s">
        <v>248</v>
      </c>
      <c r="GJ437" s="186" t="s">
        <v>248</v>
      </c>
      <c r="GK437" s="186" t="s">
        <v>248</v>
      </c>
      <c r="GL437" s="186" t="s">
        <v>248</v>
      </c>
      <c r="GM437" s="186" t="s">
        <v>248</v>
      </c>
      <c r="GN437" s="186" t="s">
        <v>248</v>
      </c>
      <c r="GO437" s="186" t="s">
        <v>248</v>
      </c>
      <c r="GP437" s="186" t="s">
        <v>248</v>
      </c>
      <c r="GQ437" s="186" t="s">
        <v>248</v>
      </c>
      <c r="GR437" s="186" t="s">
        <v>248</v>
      </c>
      <c r="GS437" s="186" t="s">
        <v>248</v>
      </c>
      <c r="GT437" s="186" t="s">
        <v>248</v>
      </c>
      <c r="GU437" s="186" t="s">
        <v>248</v>
      </c>
      <c r="GV437" s="186" t="s">
        <v>248</v>
      </c>
      <c r="GW437" s="186" t="s">
        <v>248</v>
      </c>
      <c r="GX437" s="186" t="s">
        <v>248</v>
      </c>
      <c r="GY437" s="186" t="s">
        <v>248</v>
      </c>
      <c r="GZ437" s="261" t="s">
        <v>248</v>
      </c>
      <c r="HA437" s="261" t="s">
        <v>248</v>
      </c>
      <c r="HB437" s="188">
        <f t="shared" ref="HB437" si="430">SUM(G437:GE437)</f>
        <v>40</v>
      </c>
    </row>
    <row r="438" spans="1:210" ht="24.9" customHeight="1" thickBot="1" x14ac:dyDescent="0.35">
      <c r="A438" s="108" t="str">
        <f t="shared" ref="A438" si="431">A437</f>
        <v>Magazyn-Warehouse</v>
      </c>
      <c r="B438" s="108" t="str">
        <f t="shared" ref="B438" si="432">B437</f>
        <v>Logistyk Magazynowy</v>
      </c>
      <c r="C438" s="108" t="str">
        <f t="shared" ref="C438" si="433">C437</f>
        <v>JB</v>
      </c>
      <c r="D438" s="108">
        <f t="shared" ref="D438" si="434">D437</f>
        <v>1347</v>
      </c>
      <c r="E438" s="395"/>
      <c r="F438" s="189" t="s">
        <v>375</v>
      </c>
      <c r="G438" s="192">
        <f>IF(INDEX(tab_MinKomp[Przepisy BHP / BHP Vorschriften],MATCH($B437,tab_MinKomp[[Stanowisko / Position ]:[Stanowisko / Position ]],0))="n/a","n/a",G437-INDEX(tab_MinKomp[Przepisy BHP / BHP Vorschriften],MATCH($B437,tab_MinKomp[[Stanowisko / Position ]:[Stanowisko / Position ]],0)))</f>
        <v>0</v>
      </c>
      <c r="H438" s="193">
        <f>IF(INDEX(tab_MinKomp[Przepisy PPOŻ / Brandschutzbestimmungen],MATCH($B437,tab_MinKomp[[Stanowisko / Position ]:[Stanowisko / Position ]],0))="n/a","n/a",H437-INDEX(tab_MinKomp[Przepisy PPOŻ / Brandschutzbestimmungen],MATCH($B437,tab_MinKomp[[Stanowisko / Position ]:[Stanowisko / Position ]],0)))</f>
        <v>0</v>
      </c>
      <c r="I438" s="193">
        <f>IF(INDEX(tab_MinKomp[Ryzyko zawodowe na stanowiskach pracyv/ Berufliche Risiken an Arbeitsstellen],MATCH($B437,tab_MinKomp[[Stanowisko / Position ]:[Stanowisko / Position ]],0))="n/a","n/a",I437-INDEX(tab_MinKomp[Ryzyko zawodowe na stanowiskach pracyv/ Berufliche Risiken an Arbeitsstellen],MATCH($B437,tab_MinKomp[[Stanowisko / Position ]:[Stanowisko / Position ]],0)))</f>
        <v>0</v>
      </c>
      <c r="J438" s="193">
        <f>IF(INDEX(tab_MinKomp[Gospodarka substancjami niebezpiecznymi / Gefahrstoffmanagement],MATCH($B437,tab_MinKomp[[Stanowisko / Position ]:[Stanowisko / Position ]],0))="n/a","n/a",J437-INDEX(tab_MinKomp[Gospodarka substancjami niebezpiecznymi / Gefahrstoffmanagement],MATCH($B437,tab_MinKomp[[Stanowisko / Position ]:[Stanowisko / Position ]],0)))</f>
        <v>0</v>
      </c>
      <c r="K438" s="193">
        <f>IF(INDEX(tab_MinKomp[Gospodarka odpadami / Abfallwirtschaft],MATCH($B437,tab_MinKomp[[Stanowisko / Position ]:[Stanowisko / Position ]],0))="n/a","n/a",K437-INDEX(tab_MinKomp[Gospodarka odpadami / Abfallwirtschaft],MATCH($B437,tab_MinKomp[[Stanowisko / Position ]:[Stanowisko / Position ]],0)))</f>
        <v>0</v>
      </c>
      <c r="L438" s="194">
        <v>1</v>
      </c>
      <c r="M438" s="195" t="str">
        <f>IF(INDEX(tab_MinKomp[Przepisy o ub.społ. ZUS  / Sozialversicherungsvorschriften],MATCH($B437,tab_MinKomp[[Stanowisko / Position ]:[Stanowisko / Position ]],0))="n/a","n/a",M437-INDEX(tab_MinKomp[Przepisy o ub.społ. ZUS  / Sozialversicherungsvorschriften],MATCH($B437,tab_MinKomp[[Stanowisko / Position ]:[Stanowisko / Position ]],0)))</f>
        <v>n/a</v>
      </c>
      <c r="N438" s="194" t="str">
        <f>IF(INDEX(tab_MinKomp[PRZEPISY O PDOF /persönlich Einkommensteuergesetz ],MATCH($B437,tab_MinKomp[[Stanowisko / Position ]:[Stanowisko / Position ]],0))="n/a","n/a",N437-INDEX(tab_MinKomp[PRZEPISY O PDOF /persönlich Einkommensteuergesetz ],MATCH($B437,tab_MinKomp[[Stanowisko / Position ]:[Stanowisko / Position ]],0)))</f>
        <v>n/a</v>
      </c>
      <c r="O438" s="194">
        <f>IF(INDEX(tab_MinKomp[Regulamin pracy / Arbeitsordnung],MATCH($B437,tab_MinKomp[[Stanowisko / Position ]:[Stanowisko / Position ]],0))="n/a","n/a",O437-INDEX(tab_MinKomp[Regulamin pracy / Arbeitsordnung],MATCH($B437,tab_MinKomp[[Stanowisko / Position ]:[Stanowisko / Position ]],0)))</f>
        <v>0</v>
      </c>
      <c r="P438" s="194">
        <f>IF(INDEX(tab_MinKomp[Regulamin wynagradzania / Vergütungsordnung],MATCH($B437,tab_MinKomp[[Stanowisko / Position ]:[Stanowisko / Position ]],0))="n/a","n/a",P437-INDEX(tab_MinKomp[Regulamin wynagradzania / Vergütungsordnung],MATCH($B437,tab_MinKomp[[Stanowisko / Position ]:[Stanowisko / Position ]],0)))</f>
        <v>0</v>
      </c>
      <c r="Q438" s="194" t="str">
        <f>IF(INDEX(tab_MinKomp[System R2PŁATNIK PRO: Płace / Lohnabrechnung],MATCH($B437,tab_MinKomp[[Stanowisko / Position ]:[Stanowisko / Position ]],0))="n/a","n/a",Q437-INDEX(tab_MinKomp[System R2PŁATNIK PRO: Płace / Lohnabrechnung],MATCH($B437,tab_MinKomp[[Stanowisko / Position ]:[Stanowisko / Position ]],0)))</f>
        <v>n/a</v>
      </c>
      <c r="R438" s="194" t="str">
        <f>IF(INDEX(tab_MinKomp[SystemR2PŁATNIK PRO: KADRY / Personaldaten],MATCH($B437,tab_MinKomp[[Stanowisko / Position ]:[Stanowisko / Position ]],0))="n/a","n/a",R437-INDEX(tab_MinKomp[SystemR2PŁATNIK PRO: KADRY / Personaldaten],MATCH($B437,tab_MinKomp[[Stanowisko / Position ]:[Stanowisko / Position ]],0)))</f>
        <v>n/a</v>
      </c>
      <c r="S438" s="194" t="str">
        <f>IF(INDEX(tab_MinKomp[SYSTEM R2PŁATNIK PRO: zarządzanie pracownikami / Arbeitsverwaltung],MATCH($B437,tab_MinKomp[[Stanowisko / Position ]:[Stanowisko / Position ]],0))="n/a","n/a",S437-INDEX(tab_MinKomp[SYSTEM R2PŁATNIK PRO: zarządzanie pracownikami / Arbeitsverwaltung],MATCH($B437,tab_MinKomp[[Stanowisko / Position ]:[Stanowisko / Position ]],0)))</f>
        <v>n/a</v>
      </c>
      <c r="T438" s="194" t="str">
        <f>IF(INDEX(tab_MinKomp[Doradztwo, wsparcie personalne / Personalberatung und Unterstützung],MATCH($B437,tab_MinKomp[[Stanowisko / Position ]:[Stanowisko / Position ]],0))="n/a","n/a",T437-INDEX(tab_MinKomp[Doradztwo, wsparcie personalne / Personalberatung und Unterstützung],MATCH($B437,tab_MinKomp[[Stanowisko / Position ]:[Stanowisko / Position ]],0)))</f>
        <v>n/a</v>
      </c>
      <c r="U438" s="194" t="str">
        <f>IF(INDEX(tab_MinKomp[Przepisy o podatku VAT / MwSt.- Gesetz],MATCH($B437,tab_MinKomp[[Stanowisko / Position ]:[Stanowisko / Position ]],0))="n/a","n/a",U437-INDEX(tab_MinKomp[Przepisy o podatku VAT / MwSt.- Gesetz],MATCH($B437,tab_MinKomp[[Stanowisko / Position ]:[Stanowisko / Position ]],0)))</f>
        <v>n/a</v>
      </c>
      <c r="V438" s="194" t="str">
        <f>IF(INDEX(tab_MinKomp[PrzepisyPDOP / geschäftlich Einkommensteuergesetz],MATCH($B437,tab_MinKomp[[Stanowisko / Position ]:[Stanowisko / Position ]],0))="n/a","n/a",V437-INDEX(tab_MinKomp[PrzepisyPDOP / geschäftlich Einkommensteuergesetz],MATCH($B437,tab_MinKomp[[Stanowisko / Position ]:[Stanowisko / Position ]],0)))</f>
        <v>n/a</v>
      </c>
      <c r="W438" s="194" t="str">
        <f>IF(INDEX(tab_MinKomp[System BAAN / FINANSE (FIBU)],MATCH($B437,tab_MinKomp[[Stanowisko / Position ]:[Stanowisko / Position ]],0))="n/a","n/a",W437-INDEX(tab_MinKomp[System BAAN / FINANSE (FIBU)],MATCH($B437,tab_MinKomp[[Stanowisko / Position ]:[Stanowisko / Position ]],0)))</f>
        <v>n/a</v>
      </c>
      <c r="X438" s="194" t="str">
        <f>IF(INDEX(tab_MinKomp[Systemy pomocnicze / Hilfssysteme(STOCKPROGRAM, KALK2000 etc.)],MATCH($B437,tab_MinKomp[[Stanowisko / Position ]:[Stanowisko / Position ]],0))="n/a","n/a",X437-INDEX(tab_MinKomp[Systemy pomocnicze / Hilfssysteme(STOCKPROGRAM, KALK2000 etc.)],MATCH($B437,tab_MinKomp[[Stanowisko / Position ]:[Stanowisko / Position ]],0)))</f>
        <v>n/a</v>
      </c>
      <c r="Y438" s="194" t="str">
        <f>IF(INDEX(tab_MinKomp[Polityka rachunkowości / Buchführungspolitik],MATCH($B437,tab_MinKomp[[Stanowisko / Position ]:[Stanowisko / Position ]],0))="n/a","n/a",Y437-INDEX(tab_MinKomp[Polityka rachunkowości / Buchführungspolitik],MATCH($B437,tab_MinKomp[[Stanowisko / Position ]:[Stanowisko / Position ]],0)))</f>
        <v>n/a</v>
      </c>
      <c r="Z438" s="194" t="str">
        <f>IF(INDEX(tab_MinKomp[Ustawa o rachunkowości / Rechnungslegungsgesetz],MATCH($B437,tab_MinKomp[[Stanowisko / Position ]:[Stanowisko / Position ]],0))="n/a","n/a",Z437-INDEX(tab_MinKomp[Ustawa o rachunkowości / Rechnungslegungsgesetz],MATCH($B437,tab_MinKomp[[Stanowisko / Position ]:[Stanowisko / Position ]],0)))</f>
        <v>n/a</v>
      </c>
      <c r="AA438" s="194" t="str">
        <f>IF(INDEX(tab_MinKomp[WORKFLOW - TS-100],MATCH($B437,tab_MinKomp[[Stanowisko / Position ]:[Stanowisko / Position ]],0))="n/a","n/a",AA437-INDEX(tab_MinKomp[WORKFLOW - TS-100],MATCH($B437,tab_MinKomp[[Stanowisko / Position ]:[Stanowisko / Position ]],0)))</f>
        <v>n/a</v>
      </c>
      <c r="AB438" s="194" t="str">
        <f>IF(INDEX(tab_MinKomp[WORKFLOW - SFMS],MATCH($B437,tab_MinKomp[[Stanowisko / Position ]:[Stanowisko / Position ]],0))="n/a","n/a",AB437-INDEX(tab_MinKomp[WORKFLOW - SFMS],MATCH($B437,tab_MinKomp[[Stanowisko / Position ]:[Stanowisko / Position ]],0)))</f>
        <v>n/a</v>
      </c>
      <c r="AC438" s="194" t="str">
        <f>IF(INDEX(tab_MinKomp[System ISO 9001:2015],MATCH($B437,tab_MinKomp[[Stanowisko / Position ]:[Stanowisko / Position ]],0))="n/a","n/a",AC437-INDEX(tab_MinKomp[System ISO 9001:2015],MATCH($B437,tab_MinKomp[[Stanowisko / Position ]:[Stanowisko / Position ]],0)))</f>
        <v>n/a</v>
      </c>
      <c r="AD438" s="194" t="str">
        <f>IF(INDEX(tab_MinKomp[System ISO 9001:2015],MATCH($B437,tab_MinKomp[[Stanowisko / Position ]:[Stanowisko / Position ]],0))="n/a","n/a",AD437-INDEX(tab_MinKomp[System ISO 9001:2015],MATCH($B437,tab_MinKomp[[Stanowisko / Position ]:[Stanowisko / Position ]],0)))</f>
        <v>n/a</v>
      </c>
      <c r="AE438" s="194" t="str">
        <f>IF(INDEX(tab_MinKomp[System ISO 9001:2015],MATCH($B437,tab_MinKomp[[Stanowisko / Position ]:[Stanowisko / Position ]],0))="n/a","n/a",AE437-INDEX(tab_MinKomp[System ISO 9001:2015],MATCH($B437,tab_MinKomp[[Stanowisko / Position ]:[Stanowisko / Position ]],0)))</f>
        <v>n/a</v>
      </c>
      <c r="AF438" s="194" t="str">
        <f>IF(INDEX(tab_MinKomp[System ISO 9001:2015],MATCH($B437,tab_MinKomp[[Stanowisko / Position ]:[Stanowisko / Position ]],0))="n/a","n/a",AF437-INDEX(tab_MinKomp[System ISO 9001:2015],MATCH($B437,tab_MinKomp[[Stanowisko / Position ]:[Stanowisko / Position ]],0)))</f>
        <v>n/a</v>
      </c>
      <c r="AG438" s="194" t="str">
        <f>IF(INDEX(tab_MinKomp[Wymagania VDA 6.3 Process / Forderungen],MATCH($B437,tab_MinKomp[[Stanowisko / Position ]:[Stanowisko / Position ]],0))="n/a","n/a",AG437-INDEX(tab_MinKomp[Wymagania VDA 6.3 Process / Forderungen],MATCH($B437,tab_MinKomp[[Stanowisko / Position ]:[Stanowisko / Position ]],0)))</f>
        <v>n/a</v>
      </c>
      <c r="AH438" s="194" t="str">
        <f>IF(INDEX(tab_MinKomp[Wymagania VDA 6.5 Product / Forderungen],MATCH($B437,tab_MinKomp[[Stanowisko / Position ]:[Stanowisko / Position ]],0))="n/a","n/a",AH437-INDEX(tab_MinKomp[Wymagania VDA 6.5 Product / Forderungen],MATCH($B437,tab_MinKomp[[Stanowisko / Position ]:[Stanowisko / Position ]],0)))</f>
        <v>n/a</v>
      </c>
      <c r="AI438" s="194" t="str">
        <f>IF(INDEX(tab_MinKomp[System ISO 9001:2015],MATCH($B437,tab_MinKomp[[Stanowisko / Position ]:[Stanowisko / Position ]],0))="n/a","n/a",AI437-INDEX(tab_MinKomp[System ISO 9001:2015],MATCH($B437,tab_MinKomp[[Stanowisko / Position ]:[Stanowisko / Position ]],0)))</f>
        <v>n/a</v>
      </c>
      <c r="AJ438" s="194" t="str">
        <f>IF(INDEX(tab_MinKomp[Auditor systemu ISO 17021:2018],MATCH($B437,tab_MinKomp[[Stanowisko / Position ]:[Stanowisko / Position ]],0))="n/a","n/a",AJ437-INDEX(tab_MinKomp[Auditor systemu ISO 17021:2018],MATCH($B437,tab_MinKomp[[Stanowisko / Position ]:[Stanowisko / Position ]],0)))</f>
        <v>n/a</v>
      </c>
      <c r="AK438" s="194" t="str">
        <f>IF(INDEX(tab_MinKomp[Pełnomocnik systemu / Systemvertreter],MATCH($B437,tab_MinKomp[[Stanowisko / Position ]:[Stanowisko / Position ]],0))="n/a","n/a",AK437-INDEX(tab_MinKomp[Pełnomocnik systemu / Systemvertreter],MATCH($B437,tab_MinKomp[[Stanowisko / Position ]:[Stanowisko / Position ]],0)))</f>
        <v>n/a</v>
      </c>
      <c r="AL438" s="194">
        <f>IF(INDEX(tab_MinKomp[Polityka Etyczna - Compliance],MATCH($B437,tab_MinKomp[[Stanowisko / Position ]:[Stanowisko / Position ]],0))="n/a","n/a",AL437-INDEX(tab_MinKomp[Polityka Etyczna - Compliance],MATCH($B437,tab_MinKomp[[Stanowisko / Position ]:[Stanowisko / Position ]],0)))</f>
        <v>0</v>
      </c>
      <c r="AM438" s="194" t="str">
        <f>IF(INDEX(tab_MinKomp[WDRAŻANIE NOWYCH PROJEKTÓW/ PROCEDURA CTM],MATCH($B437,tab_MinKomp[[Stanowisko / Position ]:[Stanowisko / Position ]],0))="n/a","n/a",AM437-INDEX(tab_MinKomp[WDRAŻANIE NOWYCH PROJEKTÓW/ PROCEDURA CTM],MATCH($B437,tab_MinKomp[[Stanowisko / Position ]:[Stanowisko / Position ]],0)))</f>
        <v>n/a</v>
      </c>
      <c r="AN438" s="194" t="str">
        <f>IF(INDEX(tab_MinKomp[KAMIENIE MILOWE MSL/PIFF],MATCH($B437,tab_MinKomp[[Stanowisko / Position ]:[Stanowisko / Position ]],0))="n/a","n/a",AN437-INDEX(tab_MinKomp[KAMIENIE MILOWE MSL/PIFF],MATCH($B437,tab_MinKomp[[Stanowisko / Position ]:[Stanowisko / Position ]],0)))</f>
        <v>n/a</v>
      </c>
      <c r="AO438" s="194" t="str">
        <f>IF(INDEX(tab_MinKomp[CP],MATCH($B437,tab_MinKomp[[Stanowisko / Position ]:[Stanowisko / Position ]],0))="n/a","n/a",AO437-INDEX(tab_MinKomp[CP],MATCH($B437,tab_MinKomp[[Stanowisko / Position ]:[Stanowisko / Position ]],0)))</f>
        <v>n/a</v>
      </c>
      <c r="AP438" s="194" t="str">
        <f>IF(INDEX(tab_MinKomp[FMEA],MATCH($B437,tab_MinKomp[[Stanowisko / Position ]:[Stanowisko / Position ]],0))="n/a","n/a",AP437-INDEX(tab_MinKomp[FMEA],MATCH($B437,tab_MinKomp[[Stanowisko / Position ]:[Stanowisko / Position ]],0)))</f>
        <v>n/a</v>
      </c>
      <c r="AQ438" s="194" t="str">
        <f>IF(INDEX(tab_MinKomp[FLOW CHART],MATCH($B437,tab_MinKomp[[Stanowisko / Position ]:[Stanowisko / Position ]],0))="n/a","n/a",AQ437-INDEX(tab_MinKomp[FLOW CHART],MATCH($B437,tab_MinKomp[[Stanowisko / Position ]:[Stanowisko / Position ]],0)))</f>
        <v>n/a</v>
      </c>
      <c r="AR438" s="194" t="str">
        <f>IF(INDEX(tab_MinKomp[APQP],MATCH($B437,tab_MinKomp[[Stanowisko / Position ]:[Stanowisko / Position ]],0))="n/a","n/a",AR437-INDEX(tab_MinKomp[APQP],MATCH($B437,tab_MinKomp[[Stanowisko / Position ]:[Stanowisko / Position ]],0)))</f>
        <v>n/a</v>
      </c>
      <c r="AS438" s="194" t="str">
        <f>IF(INDEX(tab_MinKomp[MSA],MATCH($B437,tab_MinKomp[[Stanowisko / Position ]:[Stanowisko / Position ]],0))="n/a","n/a",AS437-INDEX(tab_MinKomp[MSA],MATCH($B437,tab_MinKomp[[Stanowisko / Position ]:[Stanowisko / Position ]],0)))</f>
        <v>n/a</v>
      </c>
      <c r="AT438" s="194" t="str">
        <f>IF(INDEX(tab_MinKomp[SPC],MATCH($B437,tab_MinKomp[[Stanowisko / Position ]:[Stanowisko / Position ]],0))="n/a","n/a",AT437-INDEX(tab_MinKomp[SPC],MATCH($B437,tab_MinKomp[[Stanowisko / Position ]:[Stanowisko / Position ]],0)))</f>
        <v>n/a</v>
      </c>
      <c r="AU438" s="194" t="str">
        <f>IF(INDEX(tab_MinKomp[CSR (SPECYFICZNE WYMAGANIA KLIENTA)],MATCH($B437,tab_MinKomp[[Stanowisko / Position ]:[Stanowisko / Position ]],0))="n/a","n/a",AU437-INDEX(tab_MinKomp[CSR (SPECYFICZNE WYMAGANIA KLIENTA)],MATCH($B437,tab_MinKomp[[Stanowisko / Position ]:[Stanowisko / Position ]],0)))</f>
        <v>n/a</v>
      </c>
      <c r="AV438" s="194">
        <f>IF(INDEX(tab_MinKomp[5S],MATCH($B437,tab_MinKomp[[Stanowisko / Position ]:[Stanowisko / Position ]],0))="n/a","n/a",AV437-INDEX(tab_MinKomp[5S],MATCH($B437,tab_MinKomp[[Stanowisko / Position ]:[Stanowisko / Position ]],0)))</f>
        <v>-1</v>
      </c>
      <c r="AW438" s="194" t="str">
        <f>IF(INDEX(tab_MinKomp[LEAN MANAGEMENT],MATCH($B437,tab_MinKomp[[Stanowisko / Position ]:[Stanowisko / Position ]],0))="n/a","n/a",AW437-INDEX(tab_MinKomp[LEAN MANAGEMENT],MATCH($B437,tab_MinKomp[[Stanowisko / Position ]:[Stanowisko / Position ]],0)))</f>
        <v>n/a</v>
      </c>
      <c r="AX438" s="194" t="str">
        <f>IF(INDEX(tab_MinKomp[5R],MATCH($B437,tab_MinKomp[[Stanowisko / Position ]:[Stanowisko / Position ]],0))="n/a","n/a",AX437-INDEX(tab_MinKomp[5R],MATCH($B437,tab_MinKomp[[Stanowisko / Position ]:[Stanowisko / Position ]],0)))</f>
        <v>n/a</v>
      </c>
      <c r="AY438" s="194" t="str">
        <f>IF(INDEX(tab_MinKomp[Six Sigma],MATCH($B437,tab_MinKomp[[Stanowisko / Position ]:[Stanowisko / Position ]],0))="n/a","n/a",AY437-INDEX(tab_MinKomp[Six Sigma],MATCH($B437,tab_MinKomp[[Stanowisko / Position ]:[Stanowisko / Position ]],0)))</f>
        <v>n/a</v>
      </c>
      <c r="AZ438" s="194" t="str">
        <f>IF(INDEX(tab_MinKomp[System BAAN / Distribution &amp; Supply Chain],MATCH($B437,tab_MinKomp[[Stanowisko / Position ]:[Stanowisko / Position ]],0))="n/a","n/a",AZ437-INDEX(tab_MinKomp[System BAAN / Distribution &amp; Supply Chain],MATCH($B437,tab_MinKomp[[Stanowisko / Position ]:[Stanowisko / Position ]],0)))</f>
        <v>n/a</v>
      </c>
      <c r="BA438" s="194" t="s">
        <v>248</v>
      </c>
      <c r="BB438" s="194" t="s">
        <v>248</v>
      </c>
      <c r="BC438" s="194">
        <f>IF(INDEX(tab_MinKomp[Organizacja dostaw / Versorgungsorganisation],MATCH($B437,tab_MinKomp[[Stanowisko / Position ]:[Stanowisko / Position ]],0))="n/a","n/a",BC437-INDEX(tab_MinKomp[Organizacja dostaw / Versorgungsorganisation],MATCH($B437,tab_MinKomp[[Stanowisko / Position ]:[Stanowisko / Position ]],0)))</f>
        <v>1</v>
      </c>
      <c r="BD438" s="194">
        <f>IF(INDEX(tab_MinKomp[Organizacja wysyłek / Organisation von Lieferungen],MATCH($B437,tab_MinKomp[[Stanowisko / Position ]:[Stanowisko / Position ]],0))="n/a","n/a",BD437-INDEX(tab_MinKomp[Organizacja wysyłek / Organisation von Lieferungen],MATCH($B437,tab_MinKomp[[Stanowisko / Position ]:[Stanowisko / Position ]],0)))</f>
        <v>0</v>
      </c>
      <c r="BE438" s="194" t="str">
        <f>IF(INDEX(tab_MinKomp[Analiza magazynowa - Program Polen.mdb / Inventuranalyse],MATCH($B437,tab_MinKomp[[Stanowisko / Position ]:[Stanowisko / Position ]],0))="n/a","n/a",BE437-INDEX(tab_MinKomp[Analiza magazynowa - Program Polen.mdb / Inventuranalyse],MATCH($B437,tab_MinKomp[[Stanowisko / Position ]:[Stanowisko / Position ]],0)))</f>
        <v>n/a</v>
      </c>
      <c r="BF438" s="190" t="str">
        <f>IF(INDEX(tab_MinKomp[MMOG (Materials Management Operations Guidelines)],MATCH($B437,tab_MinKomp[[Stanowisko / Position ]:[Stanowisko / Position ]],0))="n/a","n/a",BF437-INDEX(tab_MinKomp[MMOG (Materials Management Operations Guidelines)],MATCH($B437,tab_MinKomp[[Stanowisko / Position ]:[Stanowisko / Position ]],0)))</f>
        <v>n/a</v>
      </c>
      <c r="BG438" s="190" t="str">
        <f>IF(INDEX(tab_MinKomp[GPP],MATCH($B437,tab_MinKomp[[Stanowisko / Position ]:[Stanowisko / Position ]],0))="n/a","n/a",BG437-INDEX(tab_MinKomp[GPP],MATCH($B437,tab_MinKomp[[Stanowisko / Position ]:[Stanowisko / Position ]],0)))</f>
        <v>n/a</v>
      </c>
      <c r="BH438" s="190" t="str">
        <f>IF(INDEX(tab_MinKomp[AIAG (Automotive Industry Action Group)],MATCH($B437,tab_MinKomp[[Stanowisko / Position ]:[Stanowisko / Position ]],0))="n/a","n/a",BH437-INDEX(tab_MinKomp[AIAG (Automotive Industry Action Group)],MATCH($B437,tab_MinKomp[[Stanowisko / Position ]:[Stanowisko / Position ]],0)))</f>
        <v>n/a</v>
      </c>
      <c r="BI438" s="190" t="str">
        <f>IF(INDEX(tab_MinKomp[Super-G disputes],MATCH($B437,tab_MinKomp[[Stanowisko / Position ]:[Stanowisko / Position ]],0))="n/a","n/a",BI437-INDEX(tab_MinKomp[Super-G disputes],MATCH($B437,tab_MinKomp[[Stanowisko / Position ]:[Stanowisko / Position ]],0)))</f>
        <v>n/a</v>
      </c>
      <c r="BJ438" s="190" t="str">
        <f>IF(INDEX(tab_MinKomp[CMMS3/eDDL (Direct Data Link)],MATCH($B437,tab_MinKomp[[Stanowisko / Position ]:[Stanowisko / Position ]],0))="n/a","n/a",BJ437-INDEX(tab_MinKomp[CMMS3/eDDL (Direct Data Link)],MATCH($B437,tab_MinKomp[[Stanowisko / Position ]:[Stanowisko / Position ]],0)))</f>
        <v>n/a</v>
      </c>
      <c r="BK438" s="190" t="str">
        <f>IF(INDEX(tab_MinKomp[MP&amp;L (Material Planning and Logistics)],MATCH($B437,tab_MinKomp[[Stanowisko / Position ]:[Stanowisko / Position ]],0))="n/a","n/a",BK437-INDEX(tab_MinKomp[MP&amp;L (Material Planning and Logistics)],MATCH($B437,tab_MinKomp[[Stanowisko / Position ]:[Stanowisko / Position ]],0)))</f>
        <v>n/a</v>
      </c>
      <c r="BL438" s="190" t="str">
        <f>IF(INDEX(tab_MinKomp[Supplier delivery rating],MATCH($B437,tab_MinKomp[[Stanowisko / Position ]:[Stanowisko / Position ]],0))="n/a","n/a",BL437-INDEX(tab_MinKomp[Supplier delivery rating],MATCH($B437,tab_MinKomp[[Stanowisko / Position ]:[Stanowisko / Position ]],0)))</f>
        <v>n/a</v>
      </c>
      <c r="BM438" s="194" t="str">
        <f>IF(INDEX(tab_MinKomp[Informatyka ogólna (techniczne i systemowe) / Allgemeine IT (Technik und System)],MATCH($B437,tab_MinKomp[[Stanowisko / Position ]:[Stanowisko / Position ]],0))="n/a","n/a",BM437-INDEX(tab_MinKomp[Informatyka ogólna (techniczne i systemowe) / Allgemeine IT (Technik und System)],MATCH($B437,tab_MinKomp[[Stanowisko / Position ]:[Stanowisko / Position ]],0)))</f>
        <v>n/a</v>
      </c>
      <c r="BN438" s="194" t="str">
        <f>IF(INDEX(tab_MinKomp[Informatyka ogólna (techniczne i systemowe) / Allgemeine IT (Technik und System)],MATCH($B437,tab_MinKomp[[Stanowisko / Position ]:[Stanowisko / Position ]],0))="n/a","n/a",BN437-INDEX(tab_MinKomp[Informatyka ogólna (techniczne i systemowe) / Allgemeine IT (Technik und System)],MATCH($B437,tab_MinKomp[[Stanowisko / Position ]:[Stanowisko / Position ]],0)))</f>
        <v>n/a</v>
      </c>
      <c r="BO438" s="194" t="str">
        <f>IF(INDEX(tab_MinKomp[Informatyka ogólna (techniczne i systemowe) / Allgemeine IT (Technik und System)],MATCH($B437,tab_MinKomp[[Stanowisko / Position ]:[Stanowisko / Position ]],0))="n/a","n/a",BO437-INDEX(tab_MinKomp[Informatyka ogólna (techniczne i systemowe) / Allgemeine IT (Technik und System)],MATCH($B437,tab_MinKomp[[Stanowisko / Position ]:[Stanowisko / Position ]],0)))</f>
        <v>n/a</v>
      </c>
      <c r="BP438" s="194" t="str">
        <f>IF(INDEX(tab_MinKomp[Informatyka ogólna (techniczne i systemowe) / Allgemeine IT (Technik und System)],MATCH($B437,tab_MinKomp[[Stanowisko / Position ]:[Stanowisko / Position ]],0))="n/a","n/a",BP437-INDEX(tab_MinKomp[Informatyka ogólna (techniczne i systemowe) / Allgemeine IT (Technik und System)],MATCH($B437,tab_MinKomp[[Stanowisko / Position ]:[Stanowisko / Position ]],0)))</f>
        <v>n/a</v>
      </c>
      <c r="BQ438" s="194" t="str">
        <f>IF(INDEX(tab_MinKomp[Informatyka ogólna (techniczne i systemowe) / Allgemeine IT (Technik und System)],MATCH($B437,tab_MinKomp[[Stanowisko / Position ]:[Stanowisko / Position ]],0))="n/a","n/a",BQ437-INDEX(tab_MinKomp[Informatyka ogólna (techniczne i systemowe) / Allgemeine IT (Technik und System)],MATCH($B437,tab_MinKomp[[Stanowisko / Position ]:[Stanowisko / Position ]],0)))</f>
        <v>n/a</v>
      </c>
      <c r="BR438" s="194" t="str">
        <f>IF(INDEX(tab_MinKomp[Informatyka ogólna (techniczne i systemowe) / Allgemeine IT (Technik und System)],MATCH($B437,tab_MinKomp[[Stanowisko / Position ]:[Stanowisko / Position ]],0))="n/a","n/a",BR437-INDEX(tab_MinKomp[Informatyka ogólna (techniczne i systemowe) / Allgemeine IT (Technik und System)],MATCH($B437,tab_MinKomp[[Stanowisko / Position ]:[Stanowisko / Position ]],0)))</f>
        <v>n/a</v>
      </c>
      <c r="BS438" s="194" t="str">
        <f>IF(INDEX(tab_MinKomp[Informatyka ogólna (techniczne i systemowe) / Allgemeine IT (Technik und System)],MATCH($B437,tab_MinKomp[[Stanowisko / Position ]:[Stanowisko / Position ]],0))="n/a","n/a",BS437-INDEX(tab_MinKomp[Informatyka ogólna (techniczne i systemowe) / Allgemeine IT (Technik und System)],MATCH($B437,tab_MinKomp[[Stanowisko / Position ]:[Stanowisko / Position ]],0)))</f>
        <v>n/a</v>
      </c>
      <c r="BT438" s="194" t="str">
        <f>IF(INDEX(tab_MinKomp[Informatyka ogólna (techniczne i systemowe) / Allgemeine IT (Technik und System)],MATCH($B437,tab_MinKomp[[Stanowisko / Position ]:[Stanowisko / Position ]],0))="n/a","n/a",BT437-INDEX(tab_MinKomp[Informatyka ogólna (techniczne i systemowe) / Allgemeine IT (Technik und System)],MATCH($B437,tab_MinKomp[[Stanowisko / Position ]:[Stanowisko / Position ]],0)))</f>
        <v>n/a</v>
      </c>
      <c r="BU438" s="194" t="str">
        <f>IF(INDEX(tab_MinKomp[Informatyka ogólna (techniczne i systemowe) / Allgemeine IT (Technik und System)],MATCH($B437,tab_MinKomp[[Stanowisko / Position ]:[Stanowisko / Position ]],0))="n/a","n/a",BU437-INDEX(tab_MinKomp[Informatyka ogólna (techniczne i systemowe) / Allgemeine IT (Technik und System)],MATCH($B437,tab_MinKomp[[Stanowisko / Position ]:[Stanowisko / Position ]],0)))</f>
        <v>n/a</v>
      </c>
      <c r="BV438" s="194" t="str">
        <f>IF(INDEX(tab_MinKomp[Informatyka ogólna (techniczne i systemowe) / Allgemeine IT (Technik und System)],MATCH($B437,tab_MinKomp[[Stanowisko / Position ]:[Stanowisko / Position ]],0))="n/a","n/a",BV437-INDEX(tab_MinKomp[Informatyka ogólna (techniczne i systemowe) / Allgemeine IT (Technik und System)],MATCH($B437,tab_MinKomp[[Stanowisko / Position ]:[Stanowisko / Position ]],0)))</f>
        <v>n/a</v>
      </c>
      <c r="BW438" s="194" t="str">
        <f>IF(INDEX(tab_MinKomp[Informatyka ogólna (techniczne i systemowe) / Allgemeine IT (Technik und System)],MATCH($B437,tab_MinKomp[[Stanowisko / Position ]:[Stanowisko / Position ]],0))="n/a","n/a",BW437-INDEX(tab_MinKomp[Informatyka ogólna (techniczne i systemowe) / Allgemeine IT (Technik und System)],MATCH($B437,tab_MinKomp[[Stanowisko / Position ]:[Stanowisko / Position ]],0)))</f>
        <v>n/a</v>
      </c>
      <c r="BX438" s="194" t="str">
        <f>IF(INDEX(tab_MinKomp[Informatyka ogólna (techniczne i systemowe) / Allgemeine IT (Technik und System)],MATCH($B437,tab_MinKomp[[Stanowisko / Position ]:[Stanowisko / Position ]],0))="n/a","n/a",BX437-INDEX(tab_MinKomp[Informatyka ogólna (techniczne i systemowe) / Allgemeine IT (Technik und System)],MATCH($B437,tab_MinKomp[[Stanowisko / Position ]:[Stanowisko / Position ]],0)))</f>
        <v>n/a</v>
      </c>
      <c r="BY438" s="194" t="str">
        <f>IF(INDEX(tab_MinKomp[Informatyka ogólna (techniczne i systemowe) / Allgemeine IT (Technik und System)],MATCH($B437,tab_MinKomp[[Stanowisko / Position ]:[Stanowisko / Position ]],0))="n/a","n/a",BY437-INDEX(tab_MinKomp[Informatyka ogólna (techniczne i systemowe) / Allgemeine IT (Technik und System)],MATCH($B437,tab_MinKomp[[Stanowisko / Position ]:[Stanowisko / Position ]],0)))</f>
        <v>n/a</v>
      </c>
      <c r="BZ438" s="194" t="str">
        <f>IF(INDEX(tab_MinKomp[Informatyka ogólna (techniczne i systemowe) / Allgemeine IT (Technik und System)],MATCH($B437,tab_MinKomp[[Stanowisko / Position ]:[Stanowisko / Position ]],0))="n/a","n/a",BZ437-INDEX(tab_MinKomp[Informatyka ogólna (techniczne i systemowe) / Allgemeine IT (Technik und System)],MATCH($B437,tab_MinKomp[[Stanowisko / Position ]:[Stanowisko / Position ]],0)))</f>
        <v>n/a</v>
      </c>
      <c r="CA438" s="194" t="str">
        <f>IF(INDEX(tab_MinKomp[Informatyka ogólna (techniczne i systemowe) / Allgemeine IT (Technik und System)],MATCH($B437,tab_MinKomp[[Stanowisko / Position ]:[Stanowisko / Position ]],0))="n/a","n/a",CA437-INDEX(tab_MinKomp[Informatyka ogólna (techniczne i systemowe) / Allgemeine IT (Technik und System)],MATCH($B437,tab_MinKomp[[Stanowisko / Position ]:[Stanowisko / Position ]],0)))</f>
        <v>n/a</v>
      </c>
      <c r="CB438" s="194" t="str">
        <f>IF(INDEX(tab_MinKomp[Informatyka ogólna (techniczne i systemowe) / Allgemeine IT (Technik und System)],MATCH($B437,tab_MinKomp[[Stanowisko / Position ]:[Stanowisko / Position ]],0))="n/a","n/a",CB437-INDEX(tab_MinKomp[Informatyka ogólna (techniczne i systemowe) / Allgemeine IT (Technik und System)],MATCH($B437,tab_MinKomp[[Stanowisko / Position ]:[Stanowisko / Position ]],0)))</f>
        <v>n/a</v>
      </c>
      <c r="CC438" s="194" t="str">
        <f>IF(INDEX(tab_MinKomp[Informatyka ogólna (techniczne i systemowe) / Allgemeine IT (Technik und System)],MATCH($B437,tab_MinKomp[[Stanowisko / Position ]:[Stanowisko / Position ]],0))="n/a","n/a",CC437-INDEX(tab_MinKomp[Informatyka ogólna (techniczne i systemowe) / Allgemeine IT (Technik und System)],MATCH($B437,tab_MinKomp[[Stanowisko / Position ]:[Stanowisko / Position ]],0)))</f>
        <v>n/a</v>
      </c>
      <c r="CD438" s="194" t="str">
        <f>IF(INDEX(tab_MinKomp[Informatyka ogólna (techniczne i systemowe) / Allgemeine IT (Technik und System)],MATCH($B437,tab_MinKomp[[Stanowisko / Position ]:[Stanowisko / Position ]],0))="n/a","n/a",CD437-INDEX(tab_MinKomp[Informatyka ogólna (techniczne i systemowe) / Allgemeine IT (Technik und System)],MATCH($B437,tab_MinKomp[[Stanowisko / Position ]:[Stanowisko / Position ]],0)))</f>
        <v>n/a</v>
      </c>
      <c r="CE438" s="194" t="str">
        <f>IF(INDEX(tab_MinKomp[Informatyka ogólna (techniczne i systemowe) / Allgemeine IT (Technik und System)],MATCH($B437,tab_MinKomp[[Stanowisko / Position ]:[Stanowisko / Position ]],0))="n/a","n/a",CE437-INDEX(tab_MinKomp[Informatyka ogólna (techniczne i systemowe) / Allgemeine IT (Technik und System)],MATCH($B437,tab_MinKomp[[Stanowisko / Position ]:[Stanowisko / Position ]],0)))</f>
        <v>n/a</v>
      </c>
      <c r="CF438" s="194" t="str">
        <f>IF(INDEX(tab_MinKomp[Informatyka ogólna (techniczne i systemowe) / Allgemeine IT (Technik und System)],MATCH($B437,tab_MinKomp[[Stanowisko / Position ]:[Stanowisko / Position ]],0))="n/a","n/a",CF437-INDEX(tab_MinKomp[Informatyka ogólna (techniczne i systemowe) / Allgemeine IT (Technik und System)],MATCH($B437,tab_MinKomp[[Stanowisko / Position ]:[Stanowisko / Position ]],0)))</f>
        <v>n/a</v>
      </c>
      <c r="CG438" s="194" t="str">
        <f>IF(INDEX(tab_MinKomp[Informatyka ogólna (techniczne i systemowe) / Allgemeine IT (Technik und System)],MATCH($B437,tab_MinKomp[[Stanowisko / Position ]:[Stanowisko / Position ]],0))="n/a","n/a",CG437-INDEX(tab_MinKomp[Informatyka ogólna (techniczne i systemowe) / Allgemeine IT (Technik und System)],MATCH($B437,tab_MinKomp[[Stanowisko / Position ]:[Stanowisko / Position ]],0)))</f>
        <v>n/a</v>
      </c>
      <c r="CH438" s="194" t="str">
        <f>IF(INDEX(tab_MinKomp[Wymagania VDA 6.5 Product / Forderungen],MATCH($B437,tab_MinKomp[[Stanowisko / Position ]:[Stanowisko / Position ]],0))="n/a","n/a",CH437-INDEX(tab_MinKomp[Wymagania VDA 6.5 Product / Forderungen],MATCH($B437,tab_MinKomp[[Stanowisko / Position ]:[Stanowisko / Position ]],0)))</f>
        <v>n/a</v>
      </c>
      <c r="CI438" s="194" t="str">
        <f>IF(INDEX(tab_MinKomp[Wymagania VDA 6.5 Product / Forderungen],MATCH($B437,tab_MinKomp[[Stanowisko / Position ]:[Stanowisko / Position ]],0))="n/a","n/a",CI437-INDEX(tab_MinKomp[Wymagania VDA 6.5 Product / Forderungen],MATCH($B437,tab_MinKomp[[Stanowisko / Position ]:[Stanowisko / Position ]],0)))</f>
        <v>n/a</v>
      </c>
      <c r="CJ438" s="194" t="str">
        <f>IF(INDEX(tab_MinKomp[Wymagania VDA 6.5 Product / Forderungen],MATCH($B437,tab_MinKomp[[Stanowisko / Position ]:[Stanowisko / Position ]],0))="n/a","n/a",CJ437-INDEX(tab_MinKomp[Wymagania VDA 6.5 Product / Forderungen],MATCH($B437,tab_MinKomp[[Stanowisko / Position ]:[Stanowisko / Position ]],0)))</f>
        <v>n/a</v>
      </c>
      <c r="CK438" s="194" t="str">
        <f>IF(INDEX(tab_MinKomp[Wymagania VDA 6.5 Product / Forderungen],MATCH($B437,tab_MinKomp[[Stanowisko / Position ]:[Stanowisko / Position ]],0))="n/a","n/a",CK437-INDEX(tab_MinKomp[Wymagania VDA 6.5 Product / Forderungen],MATCH($B437,tab_MinKomp[[Stanowisko / Position ]:[Stanowisko / Position ]],0)))</f>
        <v>n/a</v>
      </c>
      <c r="CL438" s="194" t="str">
        <f>IF(INDEX(tab_MinKomp[Wymagania VDA 6.5 Product / Forderungen],MATCH($B437,tab_MinKomp[[Stanowisko / Position ]:[Stanowisko / Position ]],0))="n/a","n/a",CL437-INDEX(tab_MinKomp[Wymagania VDA 6.5 Product / Forderungen],MATCH($B437,tab_MinKomp[[Stanowisko / Position ]:[Stanowisko / Position ]],0)))</f>
        <v>n/a</v>
      </c>
      <c r="CM438" s="194" t="str">
        <f>IF(INDEX(tab_MinKomp[Informatyka ogólna (techniczne i systemowe) / Allgemeine IT (Technik und System)],MATCH($B437,tab_MinKomp[[Stanowisko / Position ]:[Stanowisko / Position ]],0))="n/a","n/a",CM437-INDEX(tab_MinKomp[Informatyka ogólna (techniczne i systemowe) / Allgemeine IT (Technik und System)],MATCH($B437,tab_MinKomp[[Stanowisko / Position ]:[Stanowisko / Position ]],0)))</f>
        <v>n/a</v>
      </c>
      <c r="CN438" s="194" t="str">
        <f>IF(INDEX(tab_MinKomp[Sieci komputerowe / Computernetzwerke],MATCH($B437,tab_MinKomp[[Stanowisko / Position ]:[Stanowisko / Position ]],0))="n/a","n/a",CN437-INDEX(tab_MinKomp[Sieci komputerowe / Computernetzwerke],MATCH($B437,tab_MinKomp[[Stanowisko / Position ]:[Stanowisko / Position ]],0)))</f>
        <v>n/a</v>
      </c>
      <c r="CO438" s="194" t="str">
        <f>IF(INDEX(tab_MinKomp[Hardware (komputery PC, drukarki biurowe i etykietowe, telefonia stacjonarna i mobilna) (PC, Drucker, Telefpne, Handys)],MATCH($B437,tab_MinKomp[[Stanowisko / Position ]:[Stanowisko / Position ]],0))="n/a","n/a",CO437-INDEX(tab_MinKomp[Hardware (komputery PC, drukarki biurowe i etykietowe, telefonia stacjonarna i mobilna) (PC, Drucker, Telefpne, Handys)],MATCH($B437,tab_MinKomp[[Stanowisko / Position ]:[Stanowisko / Position ]],0)))</f>
        <v>n/a</v>
      </c>
      <c r="CP438" s="194" t="str">
        <f>IF(INDEX(tab_MinKomp[Software &amp; Systems (MS Office, MS Remote Desktop)],MATCH($B437,tab_MinKomp[[Stanowisko / Position ]:[Stanowisko / Position ]],0))="n/a","n/a",CP437-INDEX(tab_MinKomp[Software &amp; Systems (MS Office, MS Remote Desktop)],MATCH($B437,tab_MinKomp[[Stanowisko / Position ]:[Stanowisko / Position ]],0)))</f>
        <v>n/a</v>
      </c>
      <c r="CQ438" s="194" t="str">
        <f>IF(INDEX(tab_MinKomp[Programowanie obiektowe (PHP) / Objektprogrammierung],MATCH($B437,tab_MinKomp[[Stanowisko / Position ]:[Stanowisko / Position ]],0))="n/a","n/a",CQ437-INDEX(tab_MinKomp[Programowanie obiektowe (PHP) / Objektprogrammierung],MATCH($B437,tab_MinKomp[[Stanowisko / Position ]:[Stanowisko / Position ]],0)))</f>
        <v>n/a</v>
      </c>
      <c r="CR438" s="194" t="str">
        <f>IF(INDEX(tab_MinKomp[Scrum],MATCH($B437,tab_MinKomp[[Stanowisko / Position ]:[Stanowisko / Position ]],0))="n/a","n/a",CR437-INDEX(tab_MinKomp[Scrum],MATCH($B437,tab_MinKomp[[Stanowisko / Position ]:[Stanowisko / Position ]],0)))</f>
        <v>n/a</v>
      </c>
      <c r="CS438" s="194" t="str">
        <f>IF(INDEX(tab_MinKomp[SQL (MySQL)],MATCH($B437,tab_MinKomp[[Stanowisko / Position ]:[Stanowisko / Position ]],0))="n/a","n/a",CS437-INDEX(tab_MinKomp[SQL (MySQL)],MATCH($B437,tab_MinKomp[[Stanowisko / Position ]:[Stanowisko / Position ]],0)))</f>
        <v>n/a</v>
      </c>
      <c r="CT438" s="194" t="str">
        <f>IF(INDEX(tab_MinKomp[Javascript],MATCH($B437,tab_MinKomp[[Stanowisko / Position ]:[Stanowisko / Position ]],0))="n/a","n/a",CT437-INDEX(tab_MinKomp[Javascript],MATCH($B437,tab_MinKomp[[Stanowisko / Position ]:[Stanowisko / Position ]],0)))</f>
        <v>n/a</v>
      </c>
      <c r="CU438" s="194" t="str">
        <f>IF(INDEX(tab_MinKomp[Joomla],MATCH($B437,tab_MinKomp[[Stanowisko / Position ]:[Stanowisko / Position ]],0))="n/a","n/a",CU437-INDEX(tab_MinKomp[Joomla],MATCH($B437,tab_MinKomp[[Stanowisko / Position ]:[Stanowisko / Position ]],0)))</f>
        <v>n/a</v>
      </c>
      <c r="CV438" s="194" t="str">
        <f>IF(INDEX(tab_MinKomp[Bash],MATCH($B437,tab_MinKomp[[Stanowisko / Position ]:[Stanowisko / Position ]],0))="n/a","n/a",CV437-INDEX(tab_MinKomp[Bash],MATCH($B437,tab_MinKomp[[Stanowisko / Position ]:[Stanowisko / Position ]],0)))</f>
        <v>n/a</v>
      </c>
      <c r="CW438" s="194" t="str">
        <f>IF(INDEX(tab_MinKomp[Informatyka ogólna (techniczne i systemowe) / Allgemeine IT (Technik und System)],MATCH($B437,tab_MinKomp[[Stanowisko / Position ]:[Stanowisko / Position ]],0))="n/a","n/a",CW437-INDEX(tab_MinKomp[Informatyka ogólna (techniczne i systemowe) / Allgemeine IT (Technik und System)],MATCH($B437,tab_MinKomp[[Stanowisko / Position ]:[Stanowisko / Position ]],0)))</f>
        <v>n/a</v>
      </c>
      <c r="CX438" s="194" t="str">
        <f>IF(INDEX(tab_MinKomp[HTML / CSS],MATCH($B437,tab_MinKomp[[Stanowisko / Position ]:[Stanowisko / Position ]],0))="n/a","n/a",CX437-INDEX(tab_MinKomp[HTML / CSS],MATCH($B437,tab_MinKomp[[Stanowisko / Position ]:[Stanowisko / Position ]],0)))</f>
        <v>n/a</v>
      </c>
      <c r="CY438" s="194" t="str">
        <f>IF(INDEX(tab_MinKomp[SYSTEM PR],MATCH($B437,tab_MinKomp[[Stanowisko / Position ]:[Stanowisko / Position ]],0))="n/a","n/a",CY437-INDEX(tab_MinKomp[SYSTEM PR],MATCH($B437,tab_MinKomp[[Stanowisko / Position ]:[Stanowisko / Position ]],0)))</f>
        <v>n/a</v>
      </c>
      <c r="CZ438" s="194" t="str">
        <f>IF(INDEX(tab_MinKomp[System Einkauf XP / EBA],MATCH($B437,tab_MinKomp[[Stanowisko / Position ]:[Stanowisko / Position ]],0))="n/a","n/a",CZ437-INDEX(tab_MinKomp[System Einkauf XP / EBA],MATCH($B437,tab_MinKomp[[Stanowisko / Position ]:[Stanowisko / Position ]],0)))</f>
        <v>n/a</v>
      </c>
      <c r="DA438" s="194" t="str">
        <f>IF(INDEX(tab_MinKomp[Techniki negocjacyjne / Verhandlungstechniken],MATCH($B437,tab_MinKomp[[Stanowisko / Position ]:[Stanowisko / Position ]],0))="n/a","n/a",DA437-INDEX(tab_MinKomp[Techniki negocjacyjne / Verhandlungstechniken],MATCH($B437,tab_MinKomp[[Stanowisko / Position ]:[Stanowisko / Position ]],0)))</f>
        <v>n/a</v>
      </c>
      <c r="DB438" s="194" t="str">
        <f>IF(INDEX(tab_MinKomp[Znajomość rynku branżowego / Kenntnis des Industrie Marktes],MATCH($B437,tab_MinKomp[[Stanowisko / Position ]:[Stanowisko / Position ]],0))="n/a","n/a",DB437-INDEX(tab_MinKomp[Znajomość rynku branżowego / Kenntnis des Industrie Marktes],MATCH($B437,tab_MinKomp[[Stanowisko / Position ]:[Stanowisko / Position ]],0)))</f>
        <v>n/a</v>
      </c>
      <c r="DC438" s="194" t="str">
        <f>IF(INDEX(tab_MinKomp[SUPPLIER MANAGEMENT],MATCH($B437,tab_MinKomp[[Stanowisko / Position ]:[Stanowisko / Position ]],0))="n/a","n/a",DC437-INDEX(tab_MinKomp[SUPPLIER MANAGEMENT],MATCH($B437,tab_MinKomp[[Stanowisko / Position ]:[Stanowisko / Position ]],0)))</f>
        <v>n/a</v>
      </c>
      <c r="DD438" s="194" t="str">
        <f>IF(INDEX(tab_MinKomp[SUPPLIER MANAGEMENT],MATCH($B437,tab_MinKomp[[Stanowisko / Position ]:[Stanowisko / Position ]],0))="n/a","n/a",DD437-INDEX(tab_MinKomp[SUPPLIER MANAGEMENT],MATCH($B437,tab_MinKomp[[Stanowisko / Position ]:[Stanowisko / Position ]],0)))</f>
        <v>n/a</v>
      </c>
      <c r="DE438" s="194" t="str">
        <f>IF(INDEX(tab_MinKomp[SUPPLIER MANAGEMENT],MATCH($B437,tab_MinKomp[[Stanowisko / Position ]:[Stanowisko / Position ]],0))="n/a","n/a",DE437-INDEX(tab_MinKomp[SUPPLIER MANAGEMENT],MATCH($B437,tab_MinKomp[[Stanowisko / Position ]:[Stanowisko / Position ]],0)))</f>
        <v>n/a</v>
      </c>
      <c r="DF438" s="194" t="str">
        <f>IF(INDEX(tab_MinKomp[PPAP/PSW],MATCH($B437,tab_MinKomp[[Stanowisko / Position ]:[Stanowisko / Position ]],0))="n/a","n/a",DF437-INDEX(tab_MinKomp[PPAP/PSW],MATCH($B437,tab_MinKomp[[Stanowisko / Position ]:[Stanowisko / Position ]],0)))</f>
        <v>n/a</v>
      </c>
      <c r="DG438" s="194" t="str">
        <f>IF(INDEX(tab_MinKomp[PPAP/PSW],MATCH($B437,tab_MinKomp[[Stanowisko / Position ]:[Stanowisko / Position ]],0))="n/a","n/a",DG437-INDEX(tab_MinKomp[PPAP/PSW],MATCH($B437,tab_MinKomp[[Stanowisko / Position ]:[Stanowisko / Position ]],0)))</f>
        <v>n/a</v>
      </c>
      <c r="DH438" s="194" t="str">
        <f>IF(INDEX(tab_MinKomp[SUPPLIER MANAGEMENT],MATCH($B437,tab_MinKomp[[Stanowisko / Position ]:[Stanowisko / Position ]],0))="n/a","n/a",DH437-INDEX(tab_MinKomp[SUPPLIER MANAGEMENT],MATCH($B437,tab_MinKomp[[Stanowisko / Position ]:[Stanowisko / Position ]],0)))</f>
        <v>n/a</v>
      </c>
      <c r="DI438" s="194" t="str">
        <f>IF(INDEX(tab_MinKomp[OBSŁUGA PORTALI KLIENTA / Kundenportale],MATCH($B437,tab_MinKomp[[Stanowisko / Position ]:[Stanowisko / Position ]],0))="n/a","n/a",DI437-INDEX(tab_MinKomp[OBSŁUGA PORTALI KLIENTA / Kundenportale],MATCH($B437,tab_MinKomp[[Stanowisko / Position ]:[Stanowisko / Position ]],0)))</f>
        <v>n/a</v>
      </c>
      <c r="DJ438" s="194" t="str">
        <f>IF(INDEX(tab_MinKomp[Obsługa systemu BABTECQ / BABTECQ System],MATCH($B437,tab_MinKomp[[Stanowisko / Position ]:[Stanowisko / Position ]],0))="n/a","n/a",DJ437-INDEX(tab_MinKomp[Obsługa systemu BABTECQ / BABTECQ System],MATCH($B437,tab_MinKomp[[Stanowisko / Position ]:[Stanowisko / Position ]],0)))</f>
        <v>n/a</v>
      </c>
      <c r="DK438" s="194" t="str">
        <f>IF(INDEX(tab_MinKomp[Rysunek techniczny / technische Zeichnung],MATCH($B437,tab_MinKomp[[Stanowisko / Position ]:[Stanowisko / Position ]],0))="n/a","n/a",DK437-INDEX(tab_MinKomp[Rysunek techniczny / technische Zeichnung],MATCH($B437,tab_MinKomp[[Stanowisko / Position ]:[Stanowisko / Position ]],0)))</f>
        <v>n/a</v>
      </c>
      <c r="DL438" s="194" t="str">
        <f>IF(INDEX(tab_MinKomp[Kalibracja / Kalibrierung],MATCH($B437,tab_MinKomp[[Stanowisko / Position ]:[Stanowisko / Position ]],0))="n/a","n/a",DL437-INDEX(tab_MinKomp[Kalibracja / Kalibrierung],MATCH($B437,tab_MinKomp[[Stanowisko / Position ]:[Stanowisko / Position ]],0)))</f>
        <v>n/a</v>
      </c>
      <c r="DM438" s="194" t="str">
        <f>IF(INDEX(tab_MinKomp[Rekwalifikacja / Requalifizierung],MATCH($B437,tab_MinKomp[[Stanowisko / Position ]:[Stanowisko / Position ]],0))="n/a","n/a",DM437-INDEX(tab_MinKomp[Rekwalifikacja / Requalifizierung],MATCH($B437,tab_MinKomp[[Stanowisko / Position ]:[Stanowisko / Position ]],0)))</f>
        <v>n/a</v>
      </c>
      <c r="DN438" s="190" t="str">
        <f>IF(INDEX(tab_MinKomp[Testy czystości / Reinheitstests],MATCH($B437,tab_MinKomp[[Stanowisko / Position ]:[Stanowisko / Position ]],0))="n/a","n/a",DN437-INDEX(tab_MinKomp[Testy czystości / Reinheitstests],MATCH($B437,tab_MinKomp[[Stanowisko / Position ]:[Stanowisko / Position ]],0)))</f>
        <v>n/a</v>
      </c>
      <c r="DO438" s="190" t="str">
        <f>IF(INDEX(tab_MinKomp[Testy czystości / Reinheitstests],MATCH($B437,tab_MinKomp[[Stanowisko / Position ]:[Stanowisko / Position ]],0))="n/a","n/a",DO437-INDEX(tab_MinKomp[Testy czystości / Reinheitstests],MATCH($B437,tab_MinKomp[[Stanowisko / Position ]:[Stanowisko / Position ]],0)))</f>
        <v>n/a</v>
      </c>
      <c r="DP438" s="190" t="str">
        <f>IF(INDEX(tab_MinKomp[Testy czystości / Reinheitstests],MATCH($B437,tab_MinKomp[[Stanowisko / Position ]:[Stanowisko / Position ]],0))="n/a","n/a",DP437-INDEX(tab_MinKomp[Testy czystości / Reinheitstests],MATCH($B437,tab_MinKomp[[Stanowisko / Position ]:[Stanowisko / Position ]],0)))</f>
        <v>n/a</v>
      </c>
      <c r="DQ438" s="190" t="str">
        <f>IF(INDEX(tab_MinKomp[Testy czystości / Reinheitstests],MATCH($B437,tab_MinKomp[[Stanowisko / Position ]:[Stanowisko / Position ]],0))="n/a","n/a",DQ437-INDEX(tab_MinKomp[Testy czystości / Reinheitstests],MATCH($B437,tab_MinKomp[[Stanowisko / Position ]:[Stanowisko / Position ]],0)))</f>
        <v>n/a</v>
      </c>
      <c r="DR438" s="190" t="str">
        <f>IF(INDEX(tab_MinKomp[Testy czystości / Reinheitstests],MATCH($B437,tab_MinKomp[[Stanowisko / Position ]:[Stanowisko / Position ]],0))="n/a","n/a",DR437-INDEX(tab_MinKomp[Testy czystości / Reinheitstests],MATCH($B437,tab_MinKomp[[Stanowisko / Position ]:[Stanowisko / Position ]],0)))</f>
        <v>n/a</v>
      </c>
      <c r="DS438" s="190" t="str">
        <f>IF(INDEX(tab_MinKomp[Testy czystości / Reinheitstests],MATCH($B437,tab_MinKomp[[Stanowisko / Position ]:[Stanowisko / Position ]],0))="n/a","n/a",DS437-INDEX(tab_MinKomp[Testy czystości / Reinheitstests],MATCH($B437,tab_MinKomp[[Stanowisko / Position ]:[Stanowisko / Position ]],0)))</f>
        <v>n/a</v>
      </c>
      <c r="DT438" s="194" t="str">
        <f>IF(INDEX(tab_MinKomp[SUPPLIER MANAGEMENT],MATCH($B437,tab_MinKomp[[Stanowisko / Position ]:[Stanowisko / Position ]],0))="n/a","n/a",DT437-INDEX(tab_MinKomp[SUPPLIER MANAGEMENT],MATCH($B437,tab_MinKomp[[Stanowisko / Position ]:[Stanowisko / Position ]],0)))</f>
        <v>n/a</v>
      </c>
      <c r="DU438" s="190" t="str">
        <f>IF(INDEX(tab_MinKomp[Testy czystości / Reinheitstests],MATCH($B437,tab_MinKomp[[Stanowisko / Position ]:[Stanowisko / Position ]],0))="n/a","n/a",DU437-INDEX(tab_MinKomp[Testy czystości / Reinheitstests],MATCH($B437,tab_MinKomp[[Stanowisko / Position ]:[Stanowisko / Position ]],0)))</f>
        <v>n/a</v>
      </c>
      <c r="DV438" s="190" t="str">
        <f>IF(INDEX(tab_MinKomp[Testy czystości / Reinheitstests],MATCH($B437,tab_MinKomp[[Stanowisko / Position ]:[Stanowisko / Position ]],0))="n/a","n/a",DV437-INDEX(tab_MinKomp[Testy czystości / Reinheitstests],MATCH($B437,tab_MinKomp[[Stanowisko / Position ]:[Stanowisko / Position ]],0)))</f>
        <v>n/a</v>
      </c>
      <c r="DW438" s="190" t="str">
        <f>IF(INDEX(tab_MinKomp[Testy czystości / Reinheitstests],MATCH($B437,tab_MinKomp[[Stanowisko / Position ]:[Stanowisko / Position ]],0))="n/a","n/a",DW437-INDEX(tab_MinKomp[Testy czystości / Reinheitstests],MATCH($B437,tab_MinKomp[[Stanowisko / Position ]:[Stanowisko / Position ]],0)))</f>
        <v>n/a</v>
      </c>
      <c r="DX438" s="190" t="str">
        <f>IF(INDEX(tab_MinKomp[Testy czystości / Reinheitstests],MATCH($B437,tab_MinKomp[[Stanowisko / Position ]:[Stanowisko / Position ]],0))="n/a","n/a",DX437-INDEX(tab_MinKomp[Testy czystości / Reinheitstests],MATCH($B437,tab_MinKomp[[Stanowisko / Position ]:[Stanowisko / Position ]],0)))</f>
        <v>n/a</v>
      </c>
      <c r="DY438" s="190" t="str">
        <f>IF(INDEX(tab_MinKomp[Testy czystości / Reinheitstests],MATCH($B437,tab_MinKomp[[Stanowisko / Position ]:[Stanowisko / Position ]],0))="n/a","n/a",DY437-INDEX(tab_MinKomp[Testy czystości / Reinheitstests],MATCH($B437,tab_MinKomp[[Stanowisko / Position ]:[Stanowisko / Position ]],0)))</f>
        <v>n/a</v>
      </c>
      <c r="DZ438" s="190" t="str">
        <f>IF(INDEX(tab_MinKomp[Testy czystości / Reinheitstests],MATCH($B437,tab_MinKomp[[Stanowisko / Position ]:[Stanowisko / Position ]],0))="n/a","n/a",DZ437-INDEX(tab_MinKomp[Testy czystości / Reinheitstests],MATCH($B437,tab_MinKomp[[Stanowisko / Position ]:[Stanowisko / Position ]],0)))</f>
        <v>n/a</v>
      </c>
      <c r="EA438" s="194" t="str">
        <f>IF(INDEX(tab_MinKomp[SUPPLIER MANAGEMENT],MATCH($B437,tab_MinKomp[[Stanowisko / Position ]:[Stanowisko / Position ]],0))="n/a","n/a",EA437-INDEX(tab_MinKomp[SUPPLIER MANAGEMENT],MATCH($B437,tab_MinKomp[[Stanowisko / Position ]:[Stanowisko / Position ]],0)))</f>
        <v>n/a</v>
      </c>
      <c r="EB438" s="190" t="str">
        <f>IF(INDEX(tab_MinKomp[Testy czystości / Reinheitstests],MATCH($B437,tab_MinKomp[[Stanowisko / Position ]:[Stanowisko / Position ]],0))="n/a","n/a",EB437-INDEX(tab_MinKomp[Testy czystości / Reinheitstests],MATCH($B437,tab_MinKomp[[Stanowisko / Position ]:[Stanowisko / Position ]],0)))</f>
        <v>n/a</v>
      </c>
      <c r="EC438" s="190" t="str">
        <f>IF(INDEX(tab_MinKomp[Testy czystości / Reinheitstests],MATCH($B437,tab_MinKomp[[Stanowisko / Position ]:[Stanowisko / Position ]],0))="n/a","n/a",EC437-INDEX(tab_MinKomp[Testy czystości / Reinheitstests],MATCH($B437,tab_MinKomp[[Stanowisko / Position ]:[Stanowisko / Position ]],0)))</f>
        <v>n/a</v>
      </c>
      <c r="ED438" s="190" t="str">
        <f>IF(INDEX(tab_MinKomp[Testy czystości / Reinheitstests],MATCH($B437,tab_MinKomp[[Stanowisko / Position ]:[Stanowisko / Position ]],0))="n/a","n/a",ED437-INDEX(tab_MinKomp[Testy czystości / Reinheitstests],MATCH($B437,tab_MinKomp[[Stanowisko / Position ]:[Stanowisko / Position ]],0)))</f>
        <v>n/a</v>
      </c>
      <c r="EE438" s="190" t="str">
        <f>IF(INDEX(tab_MinKomp[Testy czystości / Reinheitstests],MATCH($B437,tab_MinKomp[[Stanowisko / Position ]:[Stanowisko / Position ]],0))="n/a","n/a",EE437-INDEX(tab_MinKomp[Testy czystości / Reinheitstests],MATCH($B437,tab_MinKomp[[Stanowisko / Position ]:[Stanowisko / Position ]],0)))</f>
        <v>n/a</v>
      </c>
      <c r="EF438" s="190" t="str">
        <f>IF(INDEX(tab_MinKomp[Testy czystości / Reinheitstests],MATCH($B437,tab_MinKomp[[Stanowisko / Position ]:[Stanowisko / Position ]],0))="n/a","n/a",EF437-INDEX(tab_MinKomp[Testy czystości / Reinheitstests],MATCH($B437,tab_MinKomp[[Stanowisko / Position ]:[Stanowisko / Position ]],0)))</f>
        <v>n/a</v>
      </c>
      <c r="EG438" s="190" t="str">
        <f>IF(INDEX(tab_MinKomp[Testy czystości / Reinheitstests],MATCH($B437,tab_MinKomp[[Stanowisko / Position ]:[Stanowisko / Position ]],0))="n/a","n/a",EG437-INDEX(tab_MinKomp[Testy czystości / Reinheitstests],MATCH($B437,tab_MinKomp[[Stanowisko / Position ]:[Stanowisko / Position ]],0)))</f>
        <v>n/a</v>
      </c>
      <c r="EH438" s="190" t="str">
        <f>IF(INDEX(tab_MinKomp[Testy czystości / Reinheitstests],MATCH($B437,tab_MinKomp[[Stanowisko / Position ]:[Stanowisko / Position ]],0))="n/a","n/a",EH437-INDEX(tab_MinKomp[Testy czystości / Reinheitstests],MATCH($B437,tab_MinKomp[[Stanowisko / Position ]:[Stanowisko / Position ]],0)))</f>
        <v>n/a</v>
      </c>
      <c r="EI438" s="190" t="str">
        <f>IF(INDEX(tab_MinKomp[Testy czystości / Reinheitstests],MATCH($B437,tab_MinKomp[[Stanowisko / Position ]:[Stanowisko / Position ]],0))="n/a","n/a",EI437-INDEX(tab_MinKomp[Testy czystości / Reinheitstests],MATCH($B437,tab_MinKomp[[Stanowisko / Position ]:[Stanowisko / Position ]],0)))</f>
        <v>n/a</v>
      </c>
      <c r="EJ438" s="190" t="str">
        <f>IF(INDEX(tab_MinKomp[Testy czystości / Reinheitstests],MATCH($B437,tab_MinKomp[[Stanowisko / Position ]:[Stanowisko / Position ]],0))="n/a","n/a",EJ437-INDEX(tab_MinKomp[Testy czystości / Reinheitstests],MATCH($B437,tab_MinKomp[[Stanowisko / Position ]:[Stanowisko / Position ]],0)))</f>
        <v>n/a</v>
      </c>
      <c r="EK438" s="190" t="str">
        <f>IF(INDEX(tab_MinKomp[Testy czystości / Reinheitstests],MATCH($B437,tab_MinKomp[[Stanowisko / Position ]:[Stanowisko / Position ]],0))="n/a","n/a",EK437-INDEX(tab_MinKomp[Testy czystości / Reinheitstests],MATCH($B437,tab_MinKomp[[Stanowisko / Position ]:[Stanowisko / Position ]],0)))</f>
        <v>n/a</v>
      </c>
      <c r="EL438" s="190" t="str">
        <f>IF(INDEX(tab_MinKomp[Testy czystości / Reinheitstests],MATCH($B437,tab_MinKomp[[Stanowisko / Position ]:[Stanowisko / Position ]],0))="n/a","n/a",EL437-INDEX(tab_MinKomp[Testy czystości / Reinheitstests],MATCH($B437,tab_MinKomp[[Stanowisko / Position ]:[Stanowisko / Position ]],0)))</f>
        <v>n/a</v>
      </c>
      <c r="EM438" s="190" t="str">
        <f>IF(INDEX(tab_MinKomp[Testy czystości / Reinheitstests],MATCH($B437,tab_MinKomp[[Stanowisko / Position ]:[Stanowisko / Position ]],0))="n/a","n/a",EM437-INDEX(tab_MinKomp[Testy czystości / Reinheitstests],MATCH($B437,tab_MinKomp[[Stanowisko / Position ]:[Stanowisko / Position ]],0)))</f>
        <v>n/a</v>
      </c>
      <c r="EN438" s="190" t="str">
        <f>IF(INDEX(tab_MinKomp[Testy czystości / Reinheitstests],MATCH($B437,tab_MinKomp[[Stanowisko / Position ]:[Stanowisko / Position ]],0))="n/a","n/a",EN437-INDEX(tab_MinKomp[Testy czystości / Reinheitstests],MATCH($B437,tab_MinKomp[[Stanowisko / Position ]:[Stanowisko / Position ]],0)))</f>
        <v>n/a</v>
      </c>
      <c r="EO438" s="194" t="str">
        <f>IF(INDEX(tab_MinKomp[Konserwacja Rep],MATCH($B437,tab_MinKomp[[Stanowisko / Position ]:[Stanowisko / Position ]],0))="n/a","n/a",EO437-INDEX(tab_MinKomp[Konserwacja Rep],MATCH($B437,tab_MinKomp[[Stanowisko / Position ]:[Stanowisko / Position ]],0)))</f>
        <v>n/a</v>
      </c>
      <c r="EP438" s="194" t="str">
        <f>IF(INDEX(tab_MinKomp[[Konserwacja Engel ]],MATCH($B437,tab_MinKomp[[Stanowisko / Position ]:[Stanowisko / Position ]],0))="n/a","n/a",EP437-INDEX(tab_MinKomp[[Konserwacja Engel ]],MATCH($B437,tab_MinKomp[[Stanowisko / Position ]:[Stanowisko / Position ]],0)))</f>
        <v>n/a</v>
      </c>
      <c r="EQ438" s="194" t="str">
        <f>IF(INDEX(tab_MinKomp[Konserwacja B 50],MATCH($B437,tab_MinKomp[[Stanowisko / Position ]:[Stanowisko / Position ]],0))="n/a","n/a",EQ437-INDEX(tab_MinKomp[Konserwacja B 50],MATCH($B437,tab_MinKomp[[Stanowisko / Position ]:[Stanowisko / Position ]],0)))</f>
        <v>n/a</v>
      </c>
      <c r="ER438" s="194" t="str">
        <f>IF(INDEX(tab_MinKomp[[Konserwacja EOL ]],MATCH($B437,tab_MinKomp[[Stanowisko / Position ]:[Stanowisko / Position ]],0))="n/a","n/a",ER437-INDEX(tab_MinKomp[[Konserwacja EOL ]],MATCH($B437,tab_MinKomp[[Stanowisko / Position ]:[Stanowisko / Position ]],0)))</f>
        <v>n/a</v>
      </c>
      <c r="ES438" s="194" t="str">
        <f>IF(INDEX(tab_MinKomp[Konserwacja Branson],MATCH($B437,tab_MinKomp[[Stanowisko / Position ]:[Stanowisko / Position ]],0))="n/a","n/a",ES437-INDEX(tab_MinKomp[Konserwacja Branson],MATCH($B437,tab_MinKomp[[Stanowisko / Position ]:[Stanowisko / Position ]],0)))</f>
        <v>n/a</v>
      </c>
      <c r="ET438" s="194" t="str">
        <f>IF(INDEX(tab_MinKomp[Konserwacja coolery],MATCH($B437,tab_MinKomp[[Stanowisko / Position ]:[Stanowisko / Position ]],0))="n/a","n/a",ET437-INDEX(tab_MinKomp[Konserwacja coolery],MATCH($B437,tab_MinKomp[[Stanowisko / Position ]:[Stanowisko / Position ]],0)))</f>
        <v>n/a</v>
      </c>
      <c r="EU438" s="194" t="str">
        <f>IF(INDEX(tab_MinKomp[Konserwacja piecy],MATCH($B437,tab_MinKomp[[Stanowisko / Position ]:[Stanowisko / Position ]],0))="n/a","n/a",EU437-INDEX(tab_MinKomp[Konserwacja piecy],MATCH($B437,tab_MinKomp[[Stanowisko / Position ]:[Stanowisko / Position ]],0)))</f>
        <v>n/a</v>
      </c>
      <c r="EV438" s="194" t="str">
        <f>IF(INDEX(tab_MinKomp[Rysunek techniczny- czytanie],MATCH($B437,tab_MinKomp[[Stanowisko / Position ]:[Stanowisko / Position ]],0))="n/a","n/a",EV437-INDEX(tab_MinKomp[Rysunek techniczny- czytanie],MATCH($B437,tab_MinKomp[[Stanowisko / Position ]:[Stanowisko / Position ]],0)))</f>
        <v>n/a</v>
      </c>
      <c r="EW438" s="194" t="str">
        <f>IF(INDEX(tab_MinKomp[Elektryka],MATCH($B437,tab_MinKomp[[Stanowisko / Position ]:[Stanowisko / Position ]],0))="n/a","n/a",EW437-INDEX(tab_MinKomp[Elektryka],MATCH($B437,tab_MinKomp[[Stanowisko / Position ]:[Stanowisko / Position ]],0)))</f>
        <v>n/a</v>
      </c>
      <c r="EX438" s="194" t="str">
        <f>IF(INDEX(tab_MinKomp[Pneumatyka],MATCH($B437,tab_MinKomp[[Stanowisko / Position ]:[Stanowisko / Position ]],0))="n/a","n/a",EX437-INDEX(tab_MinKomp[Pneumatyka],MATCH($B437,tab_MinKomp[[Stanowisko / Position ]:[Stanowisko / Position ]],0)))</f>
        <v>n/a</v>
      </c>
      <c r="EY438" s="194" t="str">
        <f>IF(INDEX(tab_MinKomp[[Hydraulika ]],MATCH($B437,tab_MinKomp[[Stanowisko / Position ]:[Stanowisko / Position ]],0))="n/a","n/a",EY437-INDEX(tab_MinKomp[[Hydraulika ]],MATCH($B437,tab_MinKomp[[Stanowisko / Position ]:[Stanowisko / Position ]],0)))</f>
        <v>n/a</v>
      </c>
      <c r="EZ438" s="194" t="str">
        <f>IF(INDEX(tab_MinKomp[Podciśnienie],MATCH($B437,tab_MinKomp[[Stanowisko / Position ]:[Stanowisko / Position ]],0))="n/a","n/a",EZ437-INDEX(tab_MinKomp[Podciśnienie],MATCH($B437,tab_MinKomp[[Stanowisko / Position ]:[Stanowisko / Position ]],0)))</f>
        <v>n/a</v>
      </c>
      <c r="FA438" s="194" t="str">
        <f>IF(INDEX(tab_MinKomp[Usuwanie awarii],MATCH($B437,tab_MinKomp[[Stanowisko / Position ]:[Stanowisko / Position ]],0))="n/a","n/a",FA437-INDEX(tab_MinKomp[Usuwanie awarii],MATCH($B437,tab_MinKomp[[Stanowisko / Position ]:[Stanowisko / Position ]],0)))</f>
        <v>n/a</v>
      </c>
      <c r="FB438" s="194" t="str">
        <f>IF(INDEX(tab_MinKomp[Obsługa robotów],MATCH($B437,tab_MinKomp[[Stanowisko / Position ]:[Stanowisko / Position ]],0))="n/a","n/a",FB437-INDEX(tab_MinKomp[Obsługa robotów],MATCH($B437,tab_MinKomp[[Stanowisko / Position ]:[Stanowisko / Position ]],0)))</f>
        <v>n/a</v>
      </c>
      <c r="FC438" s="194" t="str">
        <f>IF(INDEX(tab_MinKomp[Obsługa sterowania maszyny],MATCH($B437,tab_MinKomp[[Stanowisko / Position ]:[Stanowisko / Position ]],0))="n/a","n/a",FC437-INDEX(tab_MinKomp[Obsługa sterowania maszyny],MATCH($B437,tab_MinKomp[[Stanowisko / Position ]:[Stanowisko / Position ]],0)))</f>
        <v>n/a</v>
      </c>
      <c r="FD438" s="194" t="str">
        <f>IF(INDEX(tab_MinKomp[Usuwanie przyczyn żródłowych],MATCH($B437,tab_MinKomp[[Stanowisko / Position ]:[Stanowisko / Position ]],0))="n/a","n/a",FD437-INDEX(tab_MinKomp[Usuwanie przyczyn żródłowych],MATCH($B437,tab_MinKomp[[Stanowisko / Position ]:[Stanowisko / Position ]],0)))</f>
        <v>n/a</v>
      </c>
      <c r="FE438" s="194" t="str">
        <f>IF(INDEX(tab_MinKomp[Cmms stosowanie],MATCH($B437,tab_MinKomp[[Stanowisko / Position ]:[Stanowisko / Position ]],0))="n/a","n/a",FE437-INDEX(tab_MinKomp[Cmms stosowanie],MATCH($B437,tab_MinKomp[[Stanowisko / Position ]:[Stanowisko / Position ]],0)))</f>
        <v>n/a</v>
      </c>
      <c r="FF438" s="190" t="str">
        <f>IF(INDEX(tab_MinKomp[Testy czystości / Reinheitstests],MATCH($B437,tab_MinKomp[[Stanowisko / Position ]:[Stanowisko / Position ]],0))="n/a","n/a",FF437-INDEX(tab_MinKomp[Testy czystości / Reinheitstests],MATCH($B437,tab_MinKomp[[Stanowisko / Position ]:[Stanowisko / Position ]],0)))</f>
        <v>n/a</v>
      </c>
      <c r="FG438" s="194" t="str">
        <f>IF(INDEX(tab_MinKomp[Czyszczenie form plastikowych],MATCH($B437,tab_MinKomp[[Stanowisko / Position ]:[Stanowisko / Position ]],0))="n/a","n/a",FG437-INDEX(tab_MinKomp[Czyszczenie form plastikowych],MATCH($B437,tab_MinKomp[[Stanowisko / Position ]:[Stanowisko / Position ]],0)))</f>
        <v>n/a</v>
      </c>
      <c r="FH438" s="194" t="str">
        <f>IF(INDEX(tab_MinKomp[Wymiana form plastik],MATCH($B437,tab_MinKomp[[Stanowisko / Position ]:[Stanowisko / Position ]],0))="n/a","n/a",FH437-INDEX(tab_MinKomp[Wymiana form plastik],MATCH($B437,tab_MinKomp[[Stanowisko / Position ]:[Stanowisko / Position ]],0)))</f>
        <v>n/a</v>
      </c>
      <c r="FI438" s="194" t="str">
        <f>IF(INDEX(tab_MinKomp[Wymiana form guma],MATCH($B437,tab_MinKomp[[Stanowisko / Position ]:[Stanowisko / Position ]],0))="n/a","n/a",FI437-INDEX(tab_MinKomp[Wymiana form guma],MATCH($B437,tab_MinKomp[[Stanowisko / Position ]:[Stanowisko / Position ]],0)))</f>
        <v>n/a</v>
      </c>
      <c r="FJ438" s="194" t="str">
        <f>IF(INDEX(tab_MinKomp[Konserwacja KK],MATCH($B437,tab_MinKomp[[Stanowisko / Position ]:[Stanowisko / Position ]],0))="n/a","n/a",FJ437-INDEX(tab_MinKomp[Konserwacja KK],MATCH($B437,tab_MinKomp[[Stanowisko / Position ]:[Stanowisko / Position ]],0)))</f>
        <v>n/a</v>
      </c>
      <c r="FK438" s="194" t="str">
        <f>IF(INDEX(tab_MinKomp[Konserwacja form guma],MATCH($B437,tab_MinKomp[[Stanowisko / Position ]:[Stanowisko / Position ]],0))="n/a","n/a",FK437-INDEX(tab_MinKomp[Konserwacja form guma],MATCH($B437,tab_MinKomp[[Stanowisko / Position ]:[Stanowisko / Position ]],0)))</f>
        <v>n/a</v>
      </c>
      <c r="FL438" s="194" t="str">
        <f>IF(INDEX(tab_MinKomp[Konserwacja form plastiki],MATCH($B437,tab_MinKomp[[Stanowisko / Position ]:[Stanowisko / Position ]],0))="n/a","n/a",FL437-INDEX(tab_MinKomp[Konserwacja form plastiki],MATCH($B437,tab_MinKomp[[Stanowisko / Position ]:[Stanowisko / Position ]],0)))</f>
        <v>n/a</v>
      </c>
      <c r="FM438" s="194" t="str">
        <f>IF(INDEX(tab_MinKomp[Konserwacja Gorącego Kanału],MATCH($B437,tab_MinKomp[[Stanowisko / Position ]:[Stanowisko / Position ]],0))="n/a","n/a",FM437-INDEX(tab_MinKomp[Konserwacja Gorącego Kanału],MATCH($B437,tab_MinKomp[[Stanowisko / Position ]:[Stanowisko / Position ]],0)))</f>
        <v>n/a</v>
      </c>
      <c r="FN438" s="196" t="str">
        <f>IF(INDEX(tab_MinKomp[Język angielski / Englisch],MATCH($B437,tab_MinKomp[[Stanowisko / Position ]:[Stanowisko / Position ]],0))="n/a","n/a",FN437-INDEX(tab_MinKomp[Język angielski / Englisch],MATCH($B437,tab_MinKomp[[Stanowisko / Position ]:[Stanowisko / Position ]],0)))</f>
        <v>n/a</v>
      </c>
      <c r="FO438" s="196" t="str">
        <f>IF(INDEX(tab_MinKomp[Język angielski / Englisch],MATCH($B437,tab_MinKomp[[Stanowisko / Position ]:[Stanowisko / Position ]],0))="n/a","n/a",FO437-INDEX(tab_MinKomp[Język angielski / Englisch],MATCH($B437,tab_MinKomp[[Stanowisko / Position ]:[Stanowisko / Position ]],0)))</f>
        <v>n/a</v>
      </c>
      <c r="FP438" s="196" t="str">
        <f>IF(INDEX(tab_MinKomp[Język angielski / Englisch],MATCH($B437,tab_MinKomp[[Stanowisko / Position ]:[Stanowisko / Position ]],0))="n/a","n/a",FP437-INDEX(tab_MinKomp[Język angielski / Englisch],MATCH($B437,tab_MinKomp[[Stanowisko / Position ]:[Stanowisko / Position ]],0)))</f>
        <v>n/a</v>
      </c>
      <c r="FQ438" s="196" t="str">
        <f>IF(INDEX(tab_MinKomp[Język angielski / Englisch],MATCH($B437,tab_MinKomp[[Stanowisko / Position ]:[Stanowisko / Position ]],0))="n/a","n/a",FQ437-INDEX(tab_MinKomp[Język angielski / Englisch],MATCH($B437,tab_MinKomp[[Stanowisko / Position ]:[Stanowisko / Position ]],0)))</f>
        <v>n/a</v>
      </c>
      <c r="FR438" s="196" t="str">
        <f>IF(INDEX(tab_MinKomp[Język niemiecki / Deutsch],MATCH($B437,tab_MinKomp[[Stanowisko / Position ]:[Stanowisko / Position ]],0))="n/a","n/a",FR437-INDEX(tab_MinKomp[Język niemiecki / Deutsch],MATCH($B437,tab_MinKomp[[Stanowisko / Position ]:[Stanowisko / Position ]],0)))</f>
        <v>n/a</v>
      </c>
      <c r="FS438" s="194">
        <f>IF(INDEX(tab_MinKomp[Zarządzanie dokumentacją procesową / Process dokumentation management],MATCH($B437,tab_MinKomp[[Stanowisko / Position ]:[Stanowisko / Position ]],0))="n/a","n/a",FS437-INDEX(tab_MinKomp[Zarządzanie dokumentacją procesową / Process dokumentation management],MATCH($B437,tab_MinKomp[[Stanowisko / Position ]:[Stanowisko / Position ]],0)))</f>
        <v>1</v>
      </c>
      <c r="FT438" s="194">
        <f>IF(INDEX(tab_MinKomp[Znajomość procesów z obszaru / Kenntiss der prozesse in dem Bereich],MATCH($B437,tab_MinKomp[[Stanowisko / Position ]:[Stanowisko / Position ]],0))="n/a","n/a",FT437-INDEX(tab_MinKomp[Znajomość procesów z obszaru / Kenntiss der prozesse in dem Bereich],MATCH($B437,tab_MinKomp[[Stanowisko / Position ]:[Stanowisko / Position ]],0)))</f>
        <v>0</v>
      </c>
      <c r="FU438" s="194">
        <f>IF(INDEX(tab_MinKomp[optymalizacja procesów / Prozessoptymalisierung],MATCH($B437,tab_MinKomp[[Stanowisko / Position ]:[Stanowisko / Position ]],0))="n/a","n/a",FU437-INDEX(tab_MinKomp[optymalizacja procesów / Prozessoptymalisierung],MATCH($B437,tab_MinKomp[[Stanowisko / Position ]:[Stanowisko / Position ]],0)))</f>
        <v>0</v>
      </c>
      <c r="FV438" s="194">
        <f>IF(INDEX(tab_MinKomp[Umiejętności szkoleniowe / Trainingsfähigkeiten],MATCH($B437,tab_MinKomp[[Stanowisko / Position ]:[Stanowisko / Position ]],0))="n/a","n/a",FV437-INDEX(tab_MinKomp[Umiejętności szkoleniowe / Trainingsfähigkeiten],MATCH($B437,tab_MinKomp[[Stanowisko / Position ]:[Stanowisko / Position ]],0)))</f>
        <v>0</v>
      </c>
      <c r="FW438" s="194">
        <f>IF(INDEX(tab_MinKomp[Analityczne myślenie, podejście / Analitysches Denken, Einstellung],MATCH($B437,tab_MinKomp[[Stanowisko / Position ]:[Stanowisko / Position ]],0))="n/a","n/a",FW437-INDEX(tab_MinKomp[Analityczne myślenie, podejście / Analitysches Denken, Einstellung],MATCH($B437,tab_MinKomp[[Stanowisko / Position ]:[Stanowisko / Position ]],0)))</f>
        <v>0</v>
      </c>
      <c r="FX438" s="194">
        <f>IF(INDEX(tab_MinKomp[Dokładność, precyzja w dzialaniu / Genauigkeit, Präzision in die Arbeit],MATCH($B437,tab_MinKomp[[Stanowisko / Position ]:[Stanowisko / Position ]],0))="n/a","n/a",FX437-INDEX(tab_MinKomp[Dokładność, precyzja w dzialaniu / Genauigkeit, Präzision in die Arbeit],MATCH($B437,tab_MinKomp[[Stanowisko / Position ]:[Stanowisko / Position ]],0)))</f>
        <v>0</v>
      </c>
      <c r="FY438" s="194">
        <f>IF(INDEX(tab_MinKomp[Dyspozycyjność / Verfügbarkeit],MATCH($B437,tab_MinKomp[[Stanowisko / Position ]:[Stanowisko / Position ]],0))="n/a","n/a",FY437-INDEX(tab_MinKomp[Dyspozycyjność / Verfügbarkeit],MATCH($B437,tab_MinKomp[[Stanowisko / Position ]:[Stanowisko / Position ]],0)))</f>
        <v>1</v>
      </c>
      <c r="FZ438" s="194">
        <f>IF(INDEX(tab_MinKomp[Zaangażowanie / 
Engagement],MATCH($B437,tab_MinKomp[[Stanowisko / Position ]:[Stanowisko / Position ]],0))="n/a","n/a",FZ437-INDEX(tab_MinKomp[Zaangażowanie / 
Engagement],MATCH($B437,tab_MinKomp[[Stanowisko / Position ]:[Stanowisko / Position ]],0)))</f>
        <v>1</v>
      </c>
      <c r="GA438" s="194" t="str">
        <f>IF(INDEX(tab_MinKomp[Konserwacja form guma],MATCH($B437,tab_MinKomp[[Stanowisko / Position ]:[Stanowisko / Position ]],0))="n/a","n/a",GA437-INDEX(tab_MinKomp[Konserwacja form guma],MATCH($B437,tab_MinKomp[[Stanowisko / Position ]:[Stanowisko / Position ]],0)))</f>
        <v>n/a</v>
      </c>
      <c r="GB438" s="194" t="str">
        <f>IF(INDEX(tab_MinKomp[Konserwacja form plastiki],MATCH($B437,tab_MinKomp[[Stanowisko / Position ]:[Stanowisko / Position ]],0))="n/a","n/a",GB437-INDEX(tab_MinKomp[Konserwacja form plastiki],MATCH($B437,tab_MinKomp[[Stanowisko / Position ]:[Stanowisko / Position ]],0)))</f>
        <v>n/a</v>
      </c>
      <c r="GC438" s="193" t="str">
        <f>IF(INDEX(tab_MinKomp[Motywowanie i budowanie zaangażowania zespołu],MATCH($B437,tab_MinKomp[[Stanowisko / Position ]:[Stanowisko / Position ]],0))="n/a","n/a",GC437-INDEX(tab_MinKomp[Motywowanie i budowanie zaangażowania zespołu],MATCH($B437,tab_MinKomp[[Stanowisko / Position ]:[Stanowisko / Position ]],0)))</f>
        <v>n/a</v>
      </c>
      <c r="GD438" s="193" t="str">
        <f>IF(INDEX(tab_MinKomp[Motywowanie i budowanie zaangażowania zespołu],MATCH($B437,tab_MinKomp[[Stanowisko / Position ]:[Stanowisko / Position ]],0))="n/a","n/a",GD437-INDEX(tab_MinKomp[Motywowanie i budowanie zaangażowania zespołu],MATCH($B437,tab_MinKomp[[Stanowisko / Position ]:[Stanowisko / Position ]],0)))</f>
        <v>n/a</v>
      </c>
      <c r="GE438" s="193" t="str">
        <f>IF(INDEX(tab_MinKomp[Motywowanie i budowanie zaangażowania zespołu],MATCH($B437,tab_MinKomp[[Stanowisko / Position ]:[Stanowisko / Position ]],0))="n/a","n/a",GE437-INDEX(tab_MinKomp[Motywowanie i budowanie zaangażowania zespołu],MATCH($B437,tab_MinKomp[[Stanowisko / Position ]:[Stanowisko / Position ]],0)))</f>
        <v>n/a</v>
      </c>
      <c r="GF438" s="186" t="s">
        <v>248</v>
      </c>
      <c r="GG438" s="186" t="s">
        <v>248</v>
      </c>
      <c r="GH438" s="186" t="s">
        <v>248</v>
      </c>
      <c r="GI438" s="186" t="s">
        <v>248</v>
      </c>
      <c r="GJ438" s="186" t="s">
        <v>248</v>
      </c>
      <c r="GK438" s="186" t="s">
        <v>248</v>
      </c>
      <c r="GL438" s="186" t="s">
        <v>248</v>
      </c>
      <c r="GM438" s="186" t="s">
        <v>248</v>
      </c>
      <c r="GN438" s="186" t="s">
        <v>248</v>
      </c>
      <c r="GO438" s="186" t="s">
        <v>248</v>
      </c>
      <c r="GP438" s="186" t="s">
        <v>248</v>
      </c>
      <c r="GQ438" s="186" t="s">
        <v>248</v>
      </c>
      <c r="GR438" s="186" t="s">
        <v>248</v>
      </c>
      <c r="GS438" s="186" t="s">
        <v>248</v>
      </c>
      <c r="GT438" s="186" t="s">
        <v>248</v>
      </c>
      <c r="GU438" s="186" t="s">
        <v>248</v>
      </c>
      <c r="GV438" s="186" t="s">
        <v>248</v>
      </c>
      <c r="GW438" s="186" t="s">
        <v>248</v>
      </c>
      <c r="GX438" s="186" t="s">
        <v>248</v>
      </c>
      <c r="GY438" s="186" t="s">
        <v>248</v>
      </c>
      <c r="GZ438" s="261" t="s">
        <v>248</v>
      </c>
      <c r="HA438" s="261" t="s">
        <v>248</v>
      </c>
      <c r="HB438" s="191">
        <f>SUM(G438:GE438)/(HB437-(SUM(G438:GE438)))</f>
        <v>0.1111111111111111</v>
      </c>
    </row>
    <row r="439" spans="1:210" ht="24.9" customHeight="1" x14ac:dyDescent="0.3">
      <c r="A439" s="105" t="s">
        <v>319</v>
      </c>
      <c r="B439" s="105" t="s">
        <v>315</v>
      </c>
      <c r="C439" s="105" t="s">
        <v>401</v>
      </c>
      <c r="D439" s="105">
        <v>1678</v>
      </c>
      <c r="E439" s="394" t="s">
        <v>608</v>
      </c>
      <c r="F439" s="185" t="s">
        <v>374</v>
      </c>
      <c r="G439" s="186">
        <v>2</v>
      </c>
      <c r="H439" s="186">
        <v>1</v>
      </c>
      <c r="I439" s="186">
        <v>2</v>
      </c>
      <c r="J439" s="186">
        <v>1</v>
      </c>
      <c r="K439" s="186">
        <v>1</v>
      </c>
      <c r="L439" s="186" t="s">
        <v>248</v>
      </c>
      <c r="M439" s="186" t="s">
        <v>248</v>
      </c>
      <c r="N439" s="186" t="s">
        <v>248</v>
      </c>
      <c r="O439" s="186">
        <v>1</v>
      </c>
      <c r="P439" s="186">
        <v>1</v>
      </c>
      <c r="Q439" s="186" t="s">
        <v>248</v>
      </c>
      <c r="R439" s="186" t="s">
        <v>248</v>
      </c>
      <c r="S439" s="186" t="s">
        <v>248</v>
      </c>
      <c r="T439" s="186" t="s">
        <v>248</v>
      </c>
      <c r="U439" s="186" t="s">
        <v>248</v>
      </c>
      <c r="V439" s="186" t="s">
        <v>248</v>
      </c>
      <c r="W439" s="186" t="s">
        <v>248</v>
      </c>
      <c r="X439" s="186" t="s">
        <v>248</v>
      </c>
      <c r="Y439" s="186" t="s">
        <v>248</v>
      </c>
      <c r="Z439" s="186" t="s">
        <v>248</v>
      </c>
      <c r="AA439" s="186" t="s">
        <v>248</v>
      </c>
      <c r="AB439" s="186" t="s">
        <v>248</v>
      </c>
      <c r="AC439" s="186" t="s">
        <v>248</v>
      </c>
      <c r="AD439" s="186" t="s">
        <v>248</v>
      </c>
      <c r="AE439" s="186" t="s">
        <v>248</v>
      </c>
      <c r="AF439" s="186" t="s">
        <v>248</v>
      </c>
      <c r="AG439" s="186" t="s">
        <v>248</v>
      </c>
      <c r="AH439" s="186" t="s">
        <v>248</v>
      </c>
      <c r="AI439" s="186" t="s">
        <v>248</v>
      </c>
      <c r="AJ439" s="186" t="s">
        <v>248</v>
      </c>
      <c r="AK439" s="186" t="s">
        <v>248</v>
      </c>
      <c r="AL439" s="186">
        <v>1</v>
      </c>
      <c r="AM439" s="186" t="s">
        <v>248</v>
      </c>
      <c r="AN439" s="186" t="s">
        <v>248</v>
      </c>
      <c r="AO439" s="186">
        <v>1</v>
      </c>
      <c r="AP439" s="186" t="s">
        <v>248</v>
      </c>
      <c r="AQ439" s="186">
        <v>1</v>
      </c>
      <c r="AR439" s="186" t="s">
        <v>248</v>
      </c>
      <c r="AS439" s="186" t="s">
        <v>248</v>
      </c>
      <c r="AT439" s="186" t="s">
        <v>248</v>
      </c>
      <c r="AU439" s="186" t="s">
        <v>248</v>
      </c>
      <c r="AV439" s="186">
        <v>2</v>
      </c>
      <c r="AW439" s="186">
        <v>1</v>
      </c>
      <c r="AX439" s="186" t="s">
        <v>248</v>
      </c>
      <c r="AY439" s="186" t="s">
        <v>248</v>
      </c>
      <c r="AZ439" s="186" t="s">
        <v>248</v>
      </c>
      <c r="BA439" s="186" t="s">
        <v>248</v>
      </c>
      <c r="BB439" s="186" t="s">
        <v>248</v>
      </c>
      <c r="BC439" s="186" t="s">
        <v>248</v>
      </c>
      <c r="BD439" s="186" t="s">
        <v>248</v>
      </c>
      <c r="BE439" s="186" t="s">
        <v>248</v>
      </c>
      <c r="BF439" s="186" t="s">
        <v>248</v>
      </c>
      <c r="BG439" s="186" t="s">
        <v>248</v>
      </c>
      <c r="BH439" s="186" t="s">
        <v>248</v>
      </c>
      <c r="BI439" s="186" t="s">
        <v>248</v>
      </c>
      <c r="BJ439" s="186" t="s">
        <v>248</v>
      </c>
      <c r="BK439" s="186" t="s">
        <v>248</v>
      </c>
      <c r="BL439" s="186" t="s">
        <v>248</v>
      </c>
      <c r="BM439" s="186" t="s">
        <v>248</v>
      </c>
      <c r="BN439" s="186" t="s">
        <v>248</v>
      </c>
      <c r="BO439" s="186" t="s">
        <v>248</v>
      </c>
      <c r="BP439" s="186">
        <v>2</v>
      </c>
      <c r="BQ439" s="186" t="s">
        <v>248</v>
      </c>
      <c r="BR439" s="186">
        <v>1</v>
      </c>
      <c r="BS439" s="186" t="s">
        <v>248</v>
      </c>
      <c r="BT439" s="186" t="s">
        <v>248</v>
      </c>
      <c r="BU439" s="186" t="s">
        <v>248</v>
      </c>
      <c r="BV439" s="186" t="s">
        <v>248</v>
      </c>
      <c r="BW439" s="186" t="s">
        <v>248</v>
      </c>
      <c r="BX439" s="186" t="s">
        <v>248</v>
      </c>
      <c r="BY439" s="186" t="s">
        <v>248</v>
      </c>
      <c r="BZ439" s="186" t="s">
        <v>248</v>
      </c>
      <c r="CA439" s="186">
        <v>1</v>
      </c>
      <c r="CB439" s="186" t="s">
        <v>248</v>
      </c>
      <c r="CC439" s="186">
        <v>2</v>
      </c>
      <c r="CD439" s="186">
        <v>2</v>
      </c>
      <c r="CE439" s="186" t="s">
        <v>248</v>
      </c>
      <c r="CF439" s="186" t="s">
        <v>248</v>
      </c>
      <c r="CG439" s="186">
        <v>1</v>
      </c>
      <c r="CH439" s="186" t="s">
        <v>248</v>
      </c>
      <c r="CI439" s="186" t="s">
        <v>248</v>
      </c>
      <c r="CJ439" s="186" t="s">
        <v>248</v>
      </c>
      <c r="CK439" s="186" t="s">
        <v>248</v>
      </c>
      <c r="CL439" s="186" t="s">
        <v>248</v>
      </c>
      <c r="CM439" s="186" t="s">
        <v>248</v>
      </c>
      <c r="CN439" s="186" t="s">
        <v>248</v>
      </c>
      <c r="CO439" s="186" t="s">
        <v>248</v>
      </c>
      <c r="CP439" s="186" t="s">
        <v>248</v>
      </c>
      <c r="CQ439" s="186" t="s">
        <v>248</v>
      </c>
      <c r="CR439" s="186" t="s">
        <v>248</v>
      </c>
      <c r="CS439" s="186" t="s">
        <v>248</v>
      </c>
      <c r="CT439" s="186" t="s">
        <v>248</v>
      </c>
      <c r="CU439" s="186" t="s">
        <v>248</v>
      </c>
      <c r="CV439" s="186" t="s">
        <v>248</v>
      </c>
      <c r="CW439" s="186">
        <v>2</v>
      </c>
      <c r="CX439" s="186" t="s">
        <v>248</v>
      </c>
      <c r="CY439" s="186" t="s">
        <v>248</v>
      </c>
      <c r="CZ439" s="186" t="s">
        <v>248</v>
      </c>
      <c r="DA439" s="186" t="s">
        <v>248</v>
      </c>
      <c r="DB439" s="186" t="s">
        <v>248</v>
      </c>
      <c r="DC439" s="186" t="s">
        <v>248</v>
      </c>
      <c r="DD439" s="186" t="s">
        <v>248</v>
      </c>
      <c r="DE439" s="186" t="s">
        <v>248</v>
      </c>
      <c r="DF439" s="186">
        <v>1</v>
      </c>
      <c r="DG439" s="186" t="s">
        <v>248</v>
      </c>
      <c r="DH439" s="186" t="s">
        <v>248</v>
      </c>
      <c r="DI439" s="186" t="s">
        <v>248</v>
      </c>
      <c r="DJ439" s="186" t="s">
        <v>248</v>
      </c>
      <c r="DK439" s="186" t="s">
        <v>248</v>
      </c>
      <c r="DL439" s="186" t="s">
        <v>248</v>
      </c>
      <c r="DM439" s="186" t="s">
        <v>248</v>
      </c>
      <c r="DN439" s="186" t="s">
        <v>248</v>
      </c>
      <c r="DO439" s="186" t="s">
        <v>248</v>
      </c>
      <c r="DP439" s="186" t="s">
        <v>248</v>
      </c>
      <c r="DQ439" s="186" t="s">
        <v>248</v>
      </c>
      <c r="DR439" s="186" t="s">
        <v>248</v>
      </c>
      <c r="DS439" s="186" t="s">
        <v>248</v>
      </c>
      <c r="DT439" s="186" t="s">
        <v>248</v>
      </c>
      <c r="DU439" s="186" t="s">
        <v>248</v>
      </c>
      <c r="DV439" s="186" t="s">
        <v>248</v>
      </c>
      <c r="DW439" s="186" t="s">
        <v>248</v>
      </c>
      <c r="DX439" s="186" t="s">
        <v>248</v>
      </c>
      <c r="DY439" s="186" t="s">
        <v>248</v>
      </c>
      <c r="DZ439" s="186" t="s">
        <v>248</v>
      </c>
      <c r="EA439" s="186" t="s">
        <v>248</v>
      </c>
      <c r="EB439" s="186" t="s">
        <v>248</v>
      </c>
      <c r="EC439" s="186" t="s">
        <v>248</v>
      </c>
      <c r="ED439" s="186" t="s">
        <v>248</v>
      </c>
      <c r="EE439" s="186" t="s">
        <v>248</v>
      </c>
      <c r="EF439" s="186" t="s">
        <v>248</v>
      </c>
      <c r="EG439" s="186" t="s">
        <v>248</v>
      </c>
      <c r="EH439" s="186" t="s">
        <v>248</v>
      </c>
      <c r="EI439" s="186" t="s">
        <v>248</v>
      </c>
      <c r="EJ439" s="186" t="s">
        <v>248</v>
      </c>
      <c r="EK439" s="186" t="s">
        <v>248</v>
      </c>
      <c r="EL439" s="184" t="s">
        <v>248</v>
      </c>
      <c r="EM439" s="184" t="s">
        <v>248</v>
      </c>
      <c r="EN439" s="184" t="s">
        <v>248</v>
      </c>
      <c r="EO439" s="186" t="s">
        <v>248</v>
      </c>
      <c r="EP439" s="186" t="s">
        <v>248</v>
      </c>
      <c r="EQ439" s="186" t="s">
        <v>248</v>
      </c>
      <c r="ER439" s="186" t="s">
        <v>248</v>
      </c>
      <c r="ES439" s="186" t="s">
        <v>248</v>
      </c>
      <c r="ET439" s="186" t="s">
        <v>248</v>
      </c>
      <c r="EU439" s="186" t="s">
        <v>248</v>
      </c>
      <c r="EV439" s="186" t="s">
        <v>248</v>
      </c>
      <c r="EW439" s="186" t="s">
        <v>248</v>
      </c>
      <c r="EX439" s="186" t="s">
        <v>248</v>
      </c>
      <c r="EY439" s="186" t="s">
        <v>248</v>
      </c>
      <c r="EZ439" s="186" t="s">
        <v>248</v>
      </c>
      <c r="FA439" s="186" t="s">
        <v>248</v>
      </c>
      <c r="FB439" s="186" t="s">
        <v>248</v>
      </c>
      <c r="FC439" s="186" t="s">
        <v>248</v>
      </c>
      <c r="FD439" s="186" t="s">
        <v>248</v>
      </c>
      <c r="FE439" s="186" t="s">
        <v>248</v>
      </c>
      <c r="FF439" s="186" t="s">
        <v>248</v>
      </c>
      <c r="FG439" s="186" t="s">
        <v>248</v>
      </c>
      <c r="FH439" s="186" t="s">
        <v>248</v>
      </c>
      <c r="FI439" s="186" t="s">
        <v>248</v>
      </c>
      <c r="FJ439" s="186" t="s">
        <v>248</v>
      </c>
      <c r="FK439" s="186" t="s">
        <v>248</v>
      </c>
      <c r="FL439" s="186" t="s">
        <v>248</v>
      </c>
      <c r="FM439" s="186" t="s">
        <v>248</v>
      </c>
      <c r="FN439" s="186" t="s">
        <v>248</v>
      </c>
      <c r="FO439" s="186" t="s">
        <v>248</v>
      </c>
      <c r="FP439" s="186" t="s">
        <v>248</v>
      </c>
      <c r="FQ439" s="187" t="s">
        <v>248</v>
      </c>
      <c r="FR439" s="187" t="s">
        <v>248</v>
      </c>
      <c r="FS439" s="186">
        <v>2</v>
      </c>
      <c r="FT439" s="186">
        <v>2</v>
      </c>
      <c r="FU439" s="186">
        <v>1</v>
      </c>
      <c r="FV439" s="186">
        <v>1</v>
      </c>
      <c r="FW439" s="186">
        <v>1</v>
      </c>
      <c r="FX439" s="186">
        <v>2</v>
      </c>
      <c r="FY439" s="186">
        <v>2</v>
      </c>
      <c r="FZ439" s="186">
        <v>2</v>
      </c>
      <c r="GA439" s="186" t="s">
        <v>248</v>
      </c>
      <c r="GB439" s="186" t="s">
        <v>248</v>
      </c>
      <c r="GC439" s="186">
        <v>2</v>
      </c>
      <c r="GD439" s="186">
        <v>1</v>
      </c>
      <c r="GE439" s="186" t="s">
        <v>248</v>
      </c>
      <c r="GF439" s="186" t="s">
        <v>248</v>
      </c>
      <c r="GG439" s="186" t="s">
        <v>248</v>
      </c>
      <c r="GH439" s="186" t="s">
        <v>248</v>
      </c>
      <c r="GI439" s="186" t="s">
        <v>248</v>
      </c>
      <c r="GJ439" s="186" t="s">
        <v>248</v>
      </c>
      <c r="GK439" s="186" t="s">
        <v>248</v>
      </c>
      <c r="GL439" s="186" t="s">
        <v>248</v>
      </c>
      <c r="GM439" s="186" t="s">
        <v>248</v>
      </c>
      <c r="GN439" s="186" t="s">
        <v>248</v>
      </c>
      <c r="GO439" s="186" t="s">
        <v>248</v>
      </c>
      <c r="GP439" s="186" t="s">
        <v>248</v>
      </c>
      <c r="GQ439" s="186" t="s">
        <v>248</v>
      </c>
      <c r="GR439" s="186" t="s">
        <v>248</v>
      </c>
      <c r="GS439" s="186" t="s">
        <v>248</v>
      </c>
      <c r="GT439" s="186" t="s">
        <v>248</v>
      </c>
      <c r="GU439" s="186" t="s">
        <v>248</v>
      </c>
      <c r="GV439" s="186" t="s">
        <v>248</v>
      </c>
      <c r="GW439" s="186" t="s">
        <v>248</v>
      </c>
      <c r="GX439" s="186" t="s">
        <v>248</v>
      </c>
      <c r="GY439" s="186" t="s">
        <v>248</v>
      </c>
      <c r="GZ439" s="261" t="s">
        <v>248</v>
      </c>
      <c r="HA439" s="261" t="s">
        <v>248</v>
      </c>
      <c r="HB439" s="188">
        <f t="shared" ref="HB439" si="435">SUM(G439:GE439)</f>
        <v>43</v>
      </c>
    </row>
    <row r="440" spans="1:210" ht="24.9" customHeight="1" thickBot="1" x14ac:dyDescent="0.35">
      <c r="A440" s="108" t="str">
        <f t="shared" ref="A440" si="436">A439</f>
        <v>Prod.-Q-3</v>
      </c>
      <c r="B440" s="108" t="str">
        <f t="shared" ref="B440" si="437">B439</f>
        <v>Pracownik Produkcji</v>
      </c>
      <c r="C440" s="108" t="str">
        <f t="shared" ref="C440" si="438">C439</f>
        <v>BH</v>
      </c>
      <c r="D440" s="108">
        <f t="shared" ref="D440" si="439">D439</f>
        <v>1678</v>
      </c>
      <c r="E440" s="395"/>
      <c r="F440" s="189" t="s">
        <v>375</v>
      </c>
      <c r="G440" s="192">
        <f>IF(INDEX(tab_MinKomp[Przepisy BHP / BHP Vorschriften],MATCH($B439,tab_MinKomp[[Stanowisko / Position ]:[Stanowisko / Position ]],0))="n/a","n/a",G439-INDEX(tab_MinKomp[Przepisy BHP / BHP Vorschriften],MATCH($B439,tab_MinKomp[[Stanowisko / Position ]:[Stanowisko / Position ]],0)))</f>
        <v>0</v>
      </c>
      <c r="H440" s="193">
        <f>IF(INDEX(tab_MinKomp[Przepisy PPOŻ / Brandschutzbestimmungen],MATCH($B439,tab_MinKomp[[Stanowisko / Position ]:[Stanowisko / Position ]],0))="n/a","n/a",H439-INDEX(tab_MinKomp[Przepisy PPOŻ / Brandschutzbestimmungen],MATCH($B439,tab_MinKomp[[Stanowisko / Position ]:[Stanowisko / Position ]],0)))</f>
        <v>0</v>
      </c>
      <c r="I440" s="193">
        <f>IF(INDEX(tab_MinKomp[Ryzyko zawodowe na stanowiskach pracyv/ Berufliche Risiken an Arbeitsstellen],MATCH($B439,tab_MinKomp[[Stanowisko / Position ]:[Stanowisko / Position ]],0))="n/a","n/a",I439-INDEX(tab_MinKomp[Ryzyko zawodowe na stanowiskach pracyv/ Berufliche Risiken an Arbeitsstellen],MATCH($B439,tab_MinKomp[[Stanowisko / Position ]:[Stanowisko / Position ]],0)))</f>
        <v>0</v>
      </c>
      <c r="J440" s="193">
        <f>IF(INDEX(tab_MinKomp[Gospodarka substancjami niebezpiecznymi / Gefahrstoffmanagement],MATCH($B439,tab_MinKomp[[Stanowisko / Position ]:[Stanowisko / Position ]],0))="n/a","n/a",J439-INDEX(tab_MinKomp[Gospodarka substancjami niebezpiecznymi / Gefahrstoffmanagement],MATCH($B439,tab_MinKomp[[Stanowisko / Position ]:[Stanowisko / Position ]],0)))</f>
        <v>0</v>
      </c>
      <c r="K440" s="193">
        <f>IF(INDEX(tab_MinKomp[Gospodarka odpadami / Abfallwirtschaft],MATCH($B439,tab_MinKomp[[Stanowisko / Position ]:[Stanowisko / Position ]],0))="n/a","n/a",K439-INDEX(tab_MinKomp[Gospodarka odpadami / Abfallwirtschaft],MATCH($B439,tab_MinKomp[[Stanowisko / Position ]:[Stanowisko / Position ]],0)))</f>
        <v>0</v>
      </c>
      <c r="L440" s="194" t="str">
        <f>IF(INDEX(tab_MinKomp[Przepisy kodeksu pracy / Bestimmungen des Arbeitsgesetzes],MATCH($B439,tab_MinKomp[[Stanowisko / Position ]:[Stanowisko / Position ]],0))="n/a","n/a",L439-INDEX(tab_MinKomp[Przepisy kodeksu pracy / Bestimmungen des Arbeitsgesetzes],MATCH($B439,tab_MinKomp[[Stanowisko / Position ]:[Stanowisko / Position ]],0)))</f>
        <v>n/a</v>
      </c>
      <c r="M440" s="195" t="str">
        <f>IF(INDEX(tab_MinKomp[Przepisy o ub.społ. ZUS  / Sozialversicherungsvorschriften],MATCH($B439,tab_MinKomp[[Stanowisko / Position ]:[Stanowisko / Position ]],0))="n/a","n/a",M439-INDEX(tab_MinKomp[Przepisy o ub.społ. ZUS  / Sozialversicherungsvorschriften],MATCH($B439,tab_MinKomp[[Stanowisko / Position ]:[Stanowisko / Position ]],0)))</f>
        <v>n/a</v>
      </c>
      <c r="N440" s="194" t="str">
        <f>IF(INDEX(tab_MinKomp[PRZEPISY O PDOF /persönlich Einkommensteuergesetz ],MATCH($B439,tab_MinKomp[[Stanowisko / Position ]:[Stanowisko / Position ]],0))="n/a","n/a",N439-INDEX(tab_MinKomp[PRZEPISY O PDOF /persönlich Einkommensteuergesetz ],MATCH($B439,tab_MinKomp[[Stanowisko / Position ]:[Stanowisko / Position ]],0)))</f>
        <v>n/a</v>
      </c>
      <c r="O440" s="194">
        <f>IF(INDEX(tab_MinKomp[Regulamin pracy / Arbeitsordnung],MATCH($B439,tab_MinKomp[[Stanowisko / Position ]:[Stanowisko / Position ]],0))="n/a","n/a",O439-INDEX(tab_MinKomp[Regulamin pracy / Arbeitsordnung],MATCH($B439,tab_MinKomp[[Stanowisko / Position ]:[Stanowisko / Position ]],0)))</f>
        <v>0</v>
      </c>
      <c r="P440" s="194">
        <f>IF(INDEX(tab_MinKomp[Regulamin wynagradzania / Vergütungsordnung],MATCH($B439,tab_MinKomp[[Stanowisko / Position ]:[Stanowisko / Position ]],0))="n/a","n/a",P439-INDEX(tab_MinKomp[Regulamin wynagradzania / Vergütungsordnung],MATCH($B439,tab_MinKomp[[Stanowisko / Position ]:[Stanowisko / Position ]],0)))</f>
        <v>0</v>
      </c>
      <c r="Q440" s="194" t="str">
        <f>IF(INDEX(tab_MinKomp[System R2PŁATNIK PRO: Płace / Lohnabrechnung],MATCH($B439,tab_MinKomp[[Stanowisko / Position ]:[Stanowisko / Position ]],0))="n/a","n/a",Q439-INDEX(tab_MinKomp[System R2PŁATNIK PRO: Płace / Lohnabrechnung],MATCH($B439,tab_MinKomp[[Stanowisko / Position ]:[Stanowisko / Position ]],0)))</f>
        <v>n/a</v>
      </c>
      <c r="R440" s="194" t="str">
        <f>IF(INDEX(tab_MinKomp[SystemR2PŁATNIK PRO: KADRY / Personaldaten],MATCH($B439,tab_MinKomp[[Stanowisko / Position ]:[Stanowisko / Position ]],0))="n/a","n/a",R439-INDEX(tab_MinKomp[SystemR2PŁATNIK PRO: KADRY / Personaldaten],MATCH($B439,tab_MinKomp[[Stanowisko / Position ]:[Stanowisko / Position ]],0)))</f>
        <v>n/a</v>
      </c>
      <c r="S440" s="194" t="str">
        <f>IF(INDEX(tab_MinKomp[SYSTEM R2PŁATNIK PRO: zarządzanie pracownikami / Arbeitsverwaltung],MATCH($B439,tab_MinKomp[[Stanowisko / Position ]:[Stanowisko / Position ]],0))="n/a","n/a",S439-INDEX(tab_MinKomp[SYSTEM R2PŁATNIK PRO: zarządzanie pracownikami / Arbeitsverwaltung],MATCH($B439,tab_MinKomp[[Stanowisko / Position ]:[Stanowisko / Position ]],0)))</f>
        <v>n/a</v>
      </c>
      <c r="T440" s="194" t="str">
        <f>IF(INDEX(tab_MinKomp[Doradztwo, wsparcie personalne / Personalberatung und Unterstützung],MATCH($B439,tab_MinKomp[[Stanowisko / Position ]:[Stanowisko / Position ]],0))="n/a","n/a",T439-INDEX(tab_MinKomp[Doradztwo, wsparcie personalne / Personalberatung und Unterstützung],MATCH($B439,tab_MinKomp[[Stanowisko / Position ]:[Stanowisko / Position ]],0)))</f>
        <v>n/a</v>
      </c>
      <c r="U440" s="194" t="str">
        <f>IF(INDEX(tab_MinKomp[Przepisy o podatku VAT / MwSt.- Gesetz],MATCH($B439,tab_MinKomp[[Stanowisko / Position ]:[Stanowisko / Position ]],0))="n/a","n/a",U439-INDEX(tab_MinKomp[Przepisy o podatku VAT / MwSt.- Gesetz],MATCH($B439,tab_MinKomp[[Stanowisko / Position ]:[Stanowisko / Position ]],0)))</f>
        <v>n/a</v>
      </c>
      <c r="V440" s="194" t="str">
        <f>IF(INDEX(tab_MinKomp[PrzepisyPDOP / geschäftlich Einkommensteuergesetz],MATCH($B439,tab_MinKomp[[Stanowisko / Position ]:[Stanowisko / Position ]],0))="n/a","n/a",V439-INDEX(tab_MinKomp[PrzepisyPDOP / geschäftlich Einkommensteuergesetz],MATCH($B439,tab_MinKomp[[Stanowisko / Position ]:[Stanowisko / Position ]],0)))</f>
        <v>n/a</v>
      </c>
      <c r="W440" s="194" t="str">
        <f>IF(INDEX(tab_MinKomp[System BAAN / FINANSE (FIBU)],MATCH($B439,tab_MinKomp[[Stanowisko / Position ]:[Stanowisko / Position ]],0))="n/a","n/a",W439-INDEX(tab_MinKomp[System BAAN / FINANSE (FIBU)],MATCH($B439,tab_MinKomp[[Stanowisko / Position ]:[Stanowisko / Position ]],0)))</f>
        <v>n/a</v>
      </c>
      <c r="X440" s="194" t="str">
        <f>IF(INDEX(tab_MinKomp[Systemy pomocnicze / Hilfssysteme(STOCKPROGRAM, KALK2000 etc.)],MATCH($B439,tab_MinKomp[[Stanowisko / Position ]:[Stanowisko / Position ]],0))="n/a","n/a",X439-INDEX(tab_MinKomp[Systemy pomocnicze / Hilfssysteme(STOCKPROGRAM, KALK2000 etc.)],MATCH($B439,tab_MinKomp[[Stanowisko / Position ]:[Stanowisko / Position ]],0)))</f>
        <v>n/a</v>
      </c>
      <c r="Y440" s="194" t="str">
        <f>IF(INDEX(tab_MinKomp[Polityka rachunkowości / Buchführungspolitik],MATCH($B439,tab_MinKomp[[Stanowisko / Position ]:[Stanowisko / Position ]],0))="n/a","n/a",Y439-INDEX(tab_MinKomp[Polityka rachunkowości / Buchführungspolitik],MATCH($B439,tab_MinKomp[[Stanowisko / Position ]:[Stanowisko / Position ]],0)))</f>
        <v>n/a</v>
      </c>
      <c r="Z440" s="194" t="str">
        <f>IF(INDEX(tab_MinKomp[Ustawa o rachunkowości / Rechnungslegungsgesetz],MATCH($B439,tab_MinKomp[[Stanowisko / Position ]:[Stanowisko / Position ]],0))="n/a","n/a",Z439-INDEX(tab_MinKomp[Ustawa o rachunkowości / Rechnungslegungsgesetz],MATCH($B439,tab_MinKomp[[Stanowisko / Position ]:[Stanowisko / Position ]],0)))</f>
        <v>n/a</v>
      </c>
      <c r="AA440" s="194" t="str">
        <f>IF(INDEX(tab_MinKomp[WORKFLOW - TS-100],MATCH($B439,tab_MinKomp[[Stanowisko / Position ]:[Stanowisko / Position ]],0))="n/a","n/a",AA439-INDEX(tab_MinKomp[WORKFLOW - TS-100],MATCH($B439,tab_MinKomp[[Stanowisko / Position ]:[Stanowisko / Position ]],0)))</f>
        <v>n/a</v>
      </c>
      <c r="AB440" s="194" t="str">
        <f>IF(INDEX(tab_MinKomp[WORKFLOW - SFMS],MATCH($B439,tab_MinKomp[[Stanowisko / Position ]:[Stanowisko / Position ]],0))="n/a","n/a",AB439-INDEX(tab_MinKomp[WORKFLOW - SFMS],MATCH($B439,tab_MinKomp[[Stanowisko / Position ]:[Stanowisko / Position ]],0)))</f>
        <v>n/a</v>
      </c>
      <c r="AC440" s="194" t="str">
        <f>IF(INDEX(tab_MinKomp[System ISO 9001:2015],MATCH($B439,tab_MinKomp[[Stanowisko / Position ]:[Stanowisko / Position ]],0))="n/a","n/a",AC439-INDEX(tab_MinKomp[System ISO 9001:2015],MATCH($B439,tab_MinKomp[[Stanowisko / Position ]:[Stanowisko / Position ]],0)))</f>
        <v>n/a</v>
      </c>
      <c r="AD440" s="194" t="str">
        <f>IF(INDEX(tab_MinKomp[System ISO 9001:2015],MATCH($B439,tab_MinKomp[[Stanowisko / Position ]:[Stanowisko / Position ]],0))="n/a","n/a",AD439-INDEX(tab_MinKomp[System ISO 9001:2015],MATCH($B439,tab_MinKomp[[Stanowisko / Position ]:[Stanowisko / Position ]],0)))</f>
        <v>n/a</v>
      </c>
      <c r="AE440" s="194" t="str">
        <f>IF(INDEX(tab_MinKomp[System ISO 9001:2015],MATCH($B439,tab_MinKomp[[Stanowisko / Position ]:[Stanowisko / Position ]],0))="n/a","n/a",AE439-INDEX(tab_MinKomp[System ISO 9001:2015],MATCH($B439,tab_MinKomp[[Stanowisko / Position ]:[Stanowisko / Position ]],0)))</f>
        <v>n/a</v>
      </c>
      <c r="AF440" s="194" t="str">
        <f>IF(INDEX(tab_MinKomp[System ISO 9001:2015],MATCH($B439,tab_MinKomp[[Stanowisko / Position ]:[Stanowisko / Position ]],0))="n/a","n/a",AF439-INDEX(tab_MinKomp[System ISO 9001:2015],MATCH($B439,tab_MinKomp[[Stanowisko / Position ]:[Stanowisko / Position ]],0)))</f>
        <v>n/a</v>
      </c>
      <c r="AG440" s="194" t="str">
        <f>IF(INDEX(tab_MinKomp[Wymagania VDA 6.3 Process / Forderungen],MATCH($B439,tab_MinKomp[[Stanowisko / Position ]:[Stanowisko / Position ]],0))="n/a","n/a",AG439-INDEX(tab_MinKomp[Wymagania VDA 6.3 Process / Forderungen],MATCH($B439,tab_MinKomp[[Stanowisko / Position ]:[Stanowisko / Position ]],0)))</f>
        <v>n/a</v>
      </c>
      <c r="AH440" s="194" t="str">
        <f>IF(INDEX(tab_MinKomp[Wymagania VDA 6.5 Product / Forderungen],MATCH($B439,tab_MinKomp[[Stanowisko / Position ]:[Stanowisko / Position ]],0))="n/a","n/a",AH439-INDEX(tab_MinKomp[Wymagania VDA 6.5 Product / Forderungen],MATCH($B439,tab_MinKomp[[Stanowisko / Position ]:[Stanowisko / Position ]],0)))</f>
        <v>n/a</v>
      </c>
      <c r="AI440" s="194" t="str">
        <f>IF(INDEX(tab_MinKomp[System ISO 9001:2015],MATCH($B439,tab_MinKomp[[Stanowisko / Position ]:[Stanowisko / Position ]],0))="n/a","n/a",AI439-INDEX(tab_MinKomp[System ISO 9001:2015],MATCH($B439,tab_MinKomp[[Stanowisko / Position ]:[Stanowisko / Position ]],0)))</f>
        <v>n/a</v>
      </c>
      <c r="AJ440" s="194" t="str">
        <f>IF(INDEX(tab_MinKomp[Auditor systemu ISO 17021:2018],MATCH($B439,tab_MinKomp[[Stanowisko / Position ]:[Stanowisko / Position ]],0))="n/a","n/a",AJ439-INDEX(tab_MinKomp[Auditor systemu ISO 17021:2018],MATCH($B439,tab_MinKomp[[Stanowisko / Position ]:[Stanowisko / Position ]],0)))</f>
        <v>n/a</v>
      </c>
      <c r="AK440" s="194" t="str">
        <f>IF(INDEX(tab_MinKomp[Pełnomocnik systemu / Systemvertreter],MATCH($B439,tab_MinKomp[[Stanowisko / Position ]:[Stanowisko / Position ]],0))="n/a","n/a",AK439-INDEX(tab_MinKomp[Pełnomocnik systemu / Systemvertreter],MATCH($B439,tab_MinKomp[[Stanowisko / Position ]:[Stanowisko / Position ]],0)))</f>
        <v>n/a</v>
      </c>
      <c r="AL440" s="194">
        <f>IF(INDEX(tab_MinKomp[Polityka Etyczna - Compliance],MATCH($B439,tab_MinKomp[[Stanowisko / Position ]:[Stanowisko / Position ]],0))="n/a","n/a",AL439-INDEX(tab_MinKomp[Polityka Etyczna - Compliance],MATCH($B439,tab_MinKomp[[Stanowisko / Position ]:[Stanowisko / Position ]],0)))</f>
        <v>0</v>
      </c>
      <c r="AM440" s="194" t="str">
        <f>IF(INDEX(tab_MinKomp[WDRAŻANIE NOWYCH PROJEKTÓW/ PROCEDURA CTM],MATCH($B439,tab_MinKomp[[Stanowisko / Position ]:[Stanowisko / Position ]],0))="n/a","n/a",AM439-INDEX(tab_MinKomp[WDRAŻANIE NOWYCH PROJEKTÓW/ PROCEDURA CTM],MATCH($B439,tab_MinKomp[[Stanowisko / Position ]:[Stanowisko / Position ]],0)))</f>
        <v>n/a</v>
      </c>
      <c r="AN440" s="194" t="str">
        <f>IF(INDEX(tab_MinKomp[KAMIENIE MILOWE MSL/PIFF],MATCH($B439,tab_MinKomp[[Stanowisko / Position ]:[Stanowisko / Position ]],0))="n/a","n/a",AN439-INDEX(tab_MinKomp[KAMIENIE MILOWE MSL/PIFF],MATCH($B439,tab_MinKomp[[Stanowisko / Position ]:[Stanowisko / Position ]],0)))</f>
        <v>n/a</v>
      </c>
      <c r="AO440" s="194">
        <f>IF(INDEX(tab_MinKomp[CP],MATCH($B439,tab_MinKomp[[Stanowisko / Position ]:[Stanowisko / Position ]],0))="n/a","n/a",AO439-INDEX(tab_MinKomp[CP],MATCH($B439,tab_MinKomp[[Stanowisko / Position ]:[Stanowisko / Position ]],0)))</f>
        <v>0</v>
      </c>
      <c r="AP440" s="194" t="str">
        <f>IF(INDEX(tab_MinKomp[FMEA],MATCH($B439,tab_MinKomp[[Stanowisko / Position ]:[Stanowisko / Position ]],0))="n/a","n/a",AP439-INDEX(tab_MinKomp[FMEA],MATCH($B439,tab_MinKomp[[Stanowisko / Position ]:[Stanowisko / Position ]],0)))</f>
        <v>n/a</v>
      </c>
      <c r="AQ440" s="194">
        <f>IF(INDEX(tab_MinKomp[FLOW CHART],MATCH($B439,tab_MinKomp[[Stanowisko / Position ]:[Stanowisko / Position ]],0))="n/a","n/a",AQ439-INDEX(tab_MinKomp[FLOW CHART],MATCH($B439,tab_MinKomp[[Stanowisko / Position ]:[Stanowisko / Position ]],0)))</f>
        <v>0</v>
      </c>
      <c r="AR440" s="194" t="str">
        <f>IF(INDEX(tab_MinKomp[APQP],MATCH($B439,tab_MinKomp[[Stanowisko / Position ]:[Stanowisko / Position ]],0))="n/a","n/a",AR439-INDEX(tab_MinKomp[APQP],MATCH($B439,tab_MinKomp[[Stanowisko / Position ]:[Stanowisko / Position ]],0)))</f>
        <v>n/a</v>
      </c>
      <c r="AS440" s="194" t="str">
        <f>IF(INDEX(tab_MinKomp[MSA],MATCH($B439,tab_MinKomp[[Stanowisko / Position ]:[Stanowisko / Position ]],0))="n/a","n/a",AS439-INDEX(tab_MinKomp[MSA],MATCH($B439,tab_MinKomp[[Stanowisko / Position ]:[Stanowisko / Position ]],0)))</f>
        <v>n/a</v>
      </c>
      <c r="AT440" s="194" t="str">
        <f>IF(INDEX(tab_MinKomp[SPC],MATCH($B439,tab_MinKomp[[Stanowisko / Position ]:[Stanowisko / Position ]],0))="n/a","n/a",AT439-INDEX(tab_MinKomp[SPC],MATCH($B439,tab_MinKomp[[Stanowisko / Position ]:[Stanowisko / Position ]],0)))</f>
        <v>n/a</v>
      </c>
      <c r="AU440" s="194" t="str">
        <f>IF(INDEX(tab_MinKomp[CSR (SPECYFICZNE WYMAGANIA KLIENTA)],MATCH($B439,tab_MinKomp[[Stanowisko / Position ]:[Stanowisko / Position ]],0))="n/a","n/a",AU439-INDEX(tab_MinKomp[CSR (SPECYFICZNE WYMAGANIA KLIENTA)],MATCH($B439,tab_MinKomp[[Stanowisko / Position ]:[Stanowisko / Position ]],0)))</f>
        <v>n/a</v>
      </c>
      <c r="AV440" s="194">
        <f>IF(INDEX(tab_MinKomp[5S],MATCH($B439,tab_MinKomp[[Stanowisko / Position ]:[Stanowisko / Position ]],0))="n/a","n/a",AV439-INDEX(tab_MinKomp[5S],MATCH($B439,tab_MinKomp[[Stanowisko / Position ]:[Stanowisko / Position ]],0)))</f>
        <v>0</v>
      </c>
      <c r="AW440" s="194">
        <f>IF(INDEX(tab_MinKomp[LEAN MANAGEMENT],MATCH($B439,tab_MinKomp[[Stanowisko / Position ]:[Stanowisko / Position ]],0))="n/a","n/a",AW439-INDEX(tab_MinKomp[LEAN MANAGEMENT],MATCH($B439,tab_MinKomp[[Stanowisko / Position ]:[Stanowisko / Position ]],0)))</f>
        <v>0</v>
      </c>
      <c r="AX440" s="194" t="str">
        <f>IF(INDEX(tab_MinKomp[5R],MATCH($B439,tab_MinKomp[[Stanowisko / Position ]:[Stanowisko / Position ]],0))="n/a","n/a",AX439-INDEX(tab_MinKomp[5R],MATCH($B439,tab_MinKomp[[Stanowisko / Position ]:[Stanowisko / Position ]],0)))</f>
        <v>n/a</v>
      </c>
      <c r="AY440" s="194" t="str">
        <f>IF(INDEX(tab_MinKomp[Six Sigma],MATCH($B439,tab_MinKomp[[Stanowisko / Position ]:[Stanowisko / Position ]],0))="n/a","n/a",AY439-INDEX(tab_MinKomp[Six Sigma],MATCH($B439,tab_MinKomp[[Stanowisko / Position ]:[Stanowisko / Position ]],0)))</f>
        <v>n/a</v>
      </c>
      <c r="AZ440" s="194" t="str">
        <f>IF(INDEX(tab_MinKomp[System BAAN / Distribution &amp; Supply Chain],MATCH($B439,tab_MinKomp[[Stanowisko / Position ]:[Stanowisko / Position ]],0))="n/a","n/a",AZ439-INDEX(tab_MinKomp[System BAAN / Distribution &amp; Supply Chain],MATCH($B439,tab_MinKomp[[Stanowisko / Position ]:[Stanowisko / Position ]],0)))</f>
        <v>n/a</v>
      </c>
      <c r="BA440" s="194" t="str">
        <f>IF(INDEX(tab_MinKomp[Gospodarka magazynowa / Lagerverwaltung],MATCH($B439,tab_MinKomp[[Stanowisko / Position ]:[Stanowisko / Position ]],0))="n/a","n/a",BA439-INDEX(tab_MinKomp[Gospodarka magazynowa / Lagerverwaltung],MATCH($B439,tab_MinKomp[[Stanowisko / Position ]:[Stanowisko / Position ]],0)))</f>
        <v>n/a</v>
      </c>
      <c r="BB440" s="194" t="str">
        <f>IF(INDEX(tab_MinKomp[Inwentaryzacja - organizacja i przebieg / Inventurprozess],MATCH($B439,tab_MinKomp[[Stanowisko / Position ]:[Stanowisko / Position ]],0))="n/a","n/a",BB439-INDEX(tab_MinKomp[Inwentaryzacja - organizacja i przebieg / Inventurprozess],MATCH($B439,tab_MinKomp[[Stanowisko / Position ]:[Stanowisko / Position ]],0)))</f>
        <v>n/a</v>
      </c>
      <c r="BC440" s="194" t="str">
        <f>IF(INDEX(tab_MinKomp[Organizacja dostaw / Versorgungsorganisation],MATCH($B439,tab_MinKomp[[Stanowisko / Position ]:[Stanowisko / Position ]],0))="n/a","n/a",BC439-INDEX(tab_MinKomp[Organizacja dostaw / Versorgungsorganisation],MATCH($B439,tab_MinKomp[[Stanowisko / Position ]:[Stanowisko / Position ]],0)))</f>
        <v>n/a</v>
      </c>
      <c r="BD440" s="194" t="str">
        <f>IF(INDEX(tab_MinKomp[Organizacja wysyłek / Organisation von Lieferungen],MATCH($B439,tab_MinKomp[[Stanowisko / Position ]:[Stanowisko / Position ]],0))="n/a","n/a",BD439-INDEX(tab_MinKomp[Organizacja wysyłek / Organisation von Lieferungen],MATCH($B439,tab_MinKomp[[Stanowisko / Position ]:[Stanowisko / Position ]],0)))</f>
        <v>n/a</v>
      </c>
      <c r="BE440" s="194" t="str">
        <f>IF(INDEX(tab_MinKomp[Analiza magazynowa - Program Polen.mdb / Inventuranalyse],MATCH($B439,tab_MinKomp[[Stanowisko / Position ]:[Stanowisko / Position ]],0))="n/a","n/a",BE439-INDEX(tab_MinKomp[Analiza magazynowa - Program Polen.mdb / Inventuranalyse],MATCH($B439,tab_MinKomp[[Stanowisko / Position ]:[Stanowisko / Position ]],0)))</f>
        <v>n/a</v>
      </c>
      <c r="BF440" s="190" t="str">
        <f>IF(INDEX(tab_MinKomp[MMOG (Materials Management Operations Guidelines)],MATCH($B439,tab_MinKomp[[Stanowisko / Position ]:[Stanowisko / Position ]],0))="n/a","n/a",BF439-INDEX(tab_MinKomp[MMOG (Materials Management Operations Guidelines)],MATCH($B439,tab_MinKomp[[Stanowisko / Position ]:[Stanowisko / Position ]],0)))</f>
        <v>n/a</v>
      </c>
      <c r="BG440" s="190" t="str">
        <f>IF(INDEX(tab_MinKomp[GPP],MATCH($B439,tab_MinKomp[[Stanowisko / Position ]:[Stanowisko / Position ]],0))="n/a","n/a",BG439-INDEX(tab_MinKomp[GPP],MATCH($B439,tab_MinKomp[[Stanowisko / Position ]:[Stanowisko / Position ]],0)))</f>
        <v>n/a</v>
      </c>
      <c r="BH440" s="190" t="str">
        <f>IF(INDEX(tab_MinKomp[AIAG (Automotive Industry Action Group)],MATCH($B439,tab_MinKomp[[Stanowisko / Position ]:[Stanowisko / Position ]],0))="n/a","n/a",BH439-INDEX(tab_MinKomp[AIAG (Automotive Industry Action Group)],MATCH($B439,tab_MinKomp[[Stanowisko / Position ]:[Stanowisko / Position ]],0)))</f>
        <v>n/a</v>
      </c>
      <c r="BI440" s="190" t="str">
        <f>IF(INDEX(tab_MinKomp[Super-G disputes],MATCH($B439,tab_MinKomp[[Stanowisko / Position ]:[Stanowisko / Position ]],0))="n/a","n/a",BI439-INDEX(tab_MinKomp[Super-G disputes],MATCH($B439,tab_MinKomp[[Stanowisko / Position ]:[Stanowisko / Position ]],0)))</f>
        <v>n/a</v>
      </c>
      <c r="BJ440" s="190" t="str">
        <f>IF(INDEX(tab_MinKomp[CMMS3/eDDL (Direct Data Link)],MATCH($B439,tab_MinKomp[[Stanowisko / Position ]:[Stanowisko / Position ]],0))="n/a","n/a",BJ439-INDEX(tab_MinKomp[CMMS3/eDDL (Direct Data Link)],MATCH($B439,tab_MinKomp[[Stanowisko / Position ]:[Stanowisko / Position ]],0)))</f>
        <v>n/a</v>
      </c>
      <c r="BK440" s="190" t="str">
        <f>IF(INDEX(tab_MinKomp[MP&amp;L (Material Planning and Logistics)],MATCH($B439,tab_MinKomp[[Stanowisko / Position ]:[Stanowisko / Position ]],0))="n/a","n/a",BK439-INDEX(tab_MinKomp[MP&amp;L (Material Planning and Logistics)],MATCH($B439,tab_MinKomp[[Stanowisko / Position ]:[Stanowisko / Position ]],0)))</f>
        <v>n/a</v>
      </c>
      <c r="BL440" s="190" t="str">
        <f>IF(INDEX(tab_MinKomp[Supplier delivery rating],MATCH($B439,tab_MinKomp[[Stanowisko / Position ]:[Stanowisko / Position ]],0))="n/a","n/a",BL439-INDEX(tab_MinKomp[Supplier delivery rating],MATCH($B439,tab_MinKomp[[Stanowisko / Position ]:[Stanowisko / Position ]],0)))</f>
        <v>n/a</v>
      </c>
      <c r="BM440" s="194" t="str">
        <f>IF(INDEX(tab_MinKomp[Obsługa maszyn KVT / KVT Maschinenbedienung],MATCH($B439,tab_MinKomp[[Stanowisko / Position ]:[Stanowisko / Position ]],0))="n/a","n/a",BM439-INDEX(tab_MinKomp[Obsługa maszyn KVT / KVT Maschinenbedienung],MATCH($B439,tab_MinKomp[[Stanowisko / Position ]:[Stanowisko / Position ]],0)))</f>
        <v>n/a</v>
      </c>
      <c r="BN440" s="194" t="str">
        <f>IF(INDEX(tab_MinKomp[Obsługa maszyn KVT / KVT Maschinenbedienung],MATCH($B439,tab_MinKomp[[Stanowisko / Position ]:[Stanowisko / Position ]],0))="n/a","n/a",BN439-INDEX(tab_MinKomp[Obsługa maszyn KVT / KVT Maschinenbedienung],MATCH($B439,tab_MinKomp[[Stanowisko / Position ]:[Stanowisko / Position ]],0)))</f>
        <v>n/a</v>
      </c>
      <c r="BO440" s="194" t="str">
        <f>IF(INDEX(tab_MinKomp[Obsługa maszyn KVT / KVT Maschinenbedienung],MATCH($B439,tab_MinKomp[[Stanowisko / Position ]:[Stanowisko / Position ]],0))="n/a","n/a",BO439-INDEX(tab_MinKomp[Obsługa maszyn KVT / KVT Maschinenbedienung],MATCH($B439,tab_MinKomp[[Stanowisko / Position ]:[Stanowisko / Position ]],0)))</f>
        <v>n/a</v>
      </c>
      <c r="BP440" s="194">
        <f>IF(INDEX(tab_MinKomp[Obsługa maszyn Novapax / Novapax Maschinenbedienung],MATCH($B439,tab_MinKomp[[Stanowisko / Position ]:[Stanowisko / Position ]],0))="n/a","n/a",BP439-INDEX(tab_MinKomp[Obsługa maszyn Novapax / Novapax Maschinenbedienung],MATCH($B439,tab_MinKomp[[Stanowisko / Position ]:[Stanowisko / Position ]],0)))</f>
        <v>0</v>
      </c>
      <c r="BQ440" s="194" t="str">
        <f>IF(INDEX(tab_MinKomp[Obsługa maszyn Piovan / Piovan Maschinenbedienung],MATCH($B439,tab_MinKomp[[Stanowisko / Position ]:[Stanowisko / Position ]],0))="n/a","n/a",BQ439-INDEX(tab_MinKomp[Obsługa maszyn Piovan / Piovan Maschinenbedienung],MATCH($B439,tab_MinKomp[[Stanowisko / Position ]:[Stanowisko / Position ]],0)))</f>
        <v>n/a</v>
      </c>
      <c r="BR440" s="194">
        <f>IF(INDEX(tab_MinKomp[Eliminacja awarii / Beseitigung von Ausfällen],MATCH($B439,tab_MinKomp[[Stanowisko / Position ]:[Stanowisko / Position ]],0))="n/a","n/a",BR439-INDEX(tab_MinKomp[Eliminacja awarii / Beseitigung von Ausfällen],MATCH($B439,tab_MinKomp[[Stanowisko / Position ]:[Stanowisko / Position ]],0)))</f>
        <v>0</v>
      </c>
      <c r="BS440" s="194" t="str">
        <f>IF(INDEX(tab_MinKomp[Obsługa maszyn Piovan / Piovan Maschinenbedienung],MATCH($B439,tab_MinKomp[[Stanowisko / Position ]:[Stanowisko / Position ]],0))="n/a","n/a",BS439-INDEX(tab_MinKomp[Obsługa maszyn Piovan / Piovan Maschinenbedienung],MATCH($B439,tab_MinKomp[[Stanowisko / Position ]:[Stanowisko / Position ]],0)))</f>
        <v>n/a</v>
      </c>
      <c r="BT440" s="194" t="str">
        <f>IF(INDEX(tab_MinKomp[Obsługa maszyn Piovan / Piovan Maschinenbedienung],MATCH($B439,tab_MinKomp[[Stanowisko / Position ]:[Stanowisko / Position ]],0))="n/a","n/a",BT439-INDEX(tab_MinKomp[Obsługa maszyn Piovan / Piovan Maschinenbedienung],MATCH($B439,tab_MinKomp[[Stanowisko / Position ]:[Stanowisko / Position ]],0)))</f>
        <v>n/a</v>
      </c>
      <c r="BU440" s="194" t="str">
        <f>IF(INDEX(tab_MinKomp[Obsługa maszyn Piovan / Piovan Maschinenbedienung],MATCH($B439,tab_MinKomp[[Stanowisko / Position ]:[Stanowisko / Position ]],0))="n/a","n/a",BU439-INDEX(tab_MinKomp[Obsługa maszyn Piovan / Piovan Maschinenbedienung],MATCH($B439,tab_MinKomp[[Stanowisko / Position ]:[Stanowisko / Position ]],0)))</f>
        <v>n/a</v>
      </c>
      <c r="BV440" s="194" t="str">
        <f>IF(INDEX(tab_MinKomp[Obsługa maszyn Piovan / Piovan Maschinenbedienung],MATCH($B439,tab_MinKomp[[Stanowisko / Position ]:[Stanowisko / Position ]],0))="n/a","n/a",BV439-INDEX(tab_MinKomp[Obsługa maszyn Piovan / Piovan Maschinenbedienung],MATCH($B439,tab_MinKomp[[Stanowisko / Position ]:[Stanowisko / Position ]],0)))</f>
        <v>n/a</v>
      </c>
      <c r="BW440" s="194" t="str">
        <f>IF(INDEX(tab_MinKomp[Obsługa maszyn Piovan / Piovan Maschinenbedienung],MATCH($B439,tab_MinKomp[[Stanowisko / Position ]:[Stanowisko / Position ]],0))="n/a","n/a",BW439-INDEX(tab_MinKomp[Obsługa maszyn Piovan / Piovan Maschinenbedienung],MATCH($B439,tab_MinKomp[[Stanowisko / Position ]:[Stanowisko / Position ]],0)))</f>
        <v>n/a</v>
      </c>
      <c r="BX440" s="194" t="str">
        <f>IF(INDEX(tab_MinKomp[Obsługa maszyn Piovan / Piovan Maschinenbedienung],MATCH($B439,tab_MinKomp[[Stanowisko / Position ]:[Stanowisko / Position ]],0))="n/a","n/a",BX439-INDEX(tab_MinKomp[Obsługa maszyn Piovan / Piovan Maschinenbedienung],MATCH($B439,tab_MinKomp[[Stanowisko / Position ]:[Stanowisko / Position ]],0)))</f>
        <v>n/a</v>
      </c>
      <c r="BY440" s="194" t="str">
        <f>IF(INDEX(tab_MinKomp[Obsługa maszyn Engel / Engel Maschinenbedienung],MATCH($B439,tab_MinKomp[[Stanowisko / Position ]:[Stanowisko / Position ]],0))="n/a","n/a",BY439-INDEX(tab_MinKomp[Obsługa maszyn Engel / Engel Maschinenbedienung],MATCH($B439,tab_MinKomp[[Stanowisko / Position ]:[Stanowisko / Position ]],0)))</f>
        <v>n/a</v>
      </c>
      <c r="BZ440" s="194" t="str">
        <f>IF(INDEX(tab_MinKomp[Obsługa maszyn KVT / KVT Maschinenbedienung],MATCH($B439,tab_MinKomp[[Stanowisko / Position ]:[Stanowisko / Position ]],0))="n/a","n/a",BZ439-INDEX(tab_MinKomp[Obsługa maszyn KVT / KVT Maschinenbedienung],MATCH($B439,tab_MinKomp[[Stanowisko / Position ]:[Stanowisko / Position ]],0)))</f>
        <v>n/a</v>
      </c>
      <c r="CA440" s="194">
        <f>IF(INDEX(tab_MinKomp[Eliminacja awarii / Beseitigung von Ausfällen],MATCH($B439,tab_MinKomp[[Stanowisko / Position ]:[Stanowisko / Position ]],0))="n/a","n/a",CA439-INDEX(tab_MinKomp[Eliminacja awarii / Beseitigung von Ausfällen],MATCH($B439,tab_MinKomp[[Stanowisko / Position ]:[Stanowisko / Position ]],0)))</f>
        <v>0</v>
      </c>
      <c r="CB440" s="194" t="str">
        <f>IF(INDEX(tab_MinKomp[Obsługa maszyn ASL / ASL Maschinenbedienung],MATCH($B439,tab_MinKomp[[Stanowisko / Position ]:[Stanowisko / Position ]],0))="n/a","n/a",CB439-INDEX(tab_MinKomp[Obsługa maszyn ASL / ASL Maschinenbedienung],MATCH($B439,tab_MinKomp[[Stanowisko / Position ]:[Stanowisko / Position ]],0)))</f>
        <v>n/a</v>
      </c>
      <c r="CC440" s="194">
        <f>IF(INDEX(tab_MinKomp[Obsługa maszyn Novapax / Novapax Maschinenbedienung],MATCH($B439,tab_MinKomp[[Stanowisko / Position ]:[Stanowisko / Position ]],0))="n/a","n/a",CC439-INDEX(tab_MinKomp[Obsługa maszyn Novapax / Novapax Maschinenbedienung],MATCH($B439,tab_MinKomp[[Stanowisko / Position ]:[Stanowisko / Position ]],0)))</f>
        <v>0</v>
      </c>
      <c r="CD440" s="194">
        <f>IF(INDEX(tab_MinKomp[Obsługa maszyn Novapax / Novapax Maschinenbedienung],MATCH($B439,tab_MinKomp[[Stanowisko / Position ]:[Stanowisko / Position ]],0))="n/a","n/a",CD439-INDEX(tab_MinKomp[Obsługa maszyn Novapax / Novapax Maschinenbedienung],MATCH($B439,tab_MinKomp[[Stanowisko / Position ]:[Stanowisko / Position ]],0)))</f>
        <v>0</v>
      </c>
      <c r="CE440" s="194" t="str">
        <f>IF(INDEX(tab_MinKomp[Obsługa maszyn Piovan / Piovan Maschinenbedienung],MATCH($B439,tab_MinKomp[[Stanowisko / Position ]:[Stanowisko / Position ]],0))="n/a","n/a",CE439-INDEX(tab_MinKomp[Obsługa maszyn Piovan / Piovan Maschinenbedienung],MATCH($B439,tab_MinKomp[[Stanowisko / Position ]:[Stanowisko / Position ]],0)))</f>
        <v>n/a</v>
      </c>
      <c r="CF440" s="194" t="str">
        <f>IF(INDEX(tab_MinKomp[Obsługa maszyn Piovan / Piovan Maschinenbedienung],MATCH($B439,tab_MinKomp[[Stanowisko / Position ]:[Stanowisko / Position ]],0))="n/a","n/a",CF439-INDEX(tab_MinKomp[Obsługa maszyn Piovan / Piovan Maschinenbedienung],MATCH($B439,tab_MinKomp[[Stanowisko / Position ]:[Stanowisko / Position ]],0)))</f>
        <v>n/a</v>
      </c>
      <c r="CG440" s="194">
        <f>IF(INDEX(tab_MinKomp[Eliminacja awarii / Beseitigung von Ausfällen],MATCH($B439,tab_MinKomp[[Stanowisko / Position ]:[Stanowisko / Position ]],0))="n/a","n/a",CG439-INDEX(tab_MinKomp[Eliminacja awarii / Beseitigung von Ausfällen],MATCH($B439,tab_MinKomp[[Stanowisko / Position ]:[Stanowisko / Position ]],0)))</f>
        <v>0</v>
      </c>
      <c r="CH440" s="194" t="str">
        <f>IF(INDEX(tab_MinKomp[Wymagania VDA 6.5 Product / Forderungen],MATCH($B439,tab_MinKomp[[Stanowisko / Position ]:[Stanowisko / Position ]],0))="n/a","n/a",CH439-INDEX(tab_MinKomp[Wymagania VDA 6.5 Product / Forderungen],MATCH($B439,tab_MinKomp[[Stanowisko / Position ]:[Stanowisko / Position ]],0)))</f>
        <v>n/a</v>
      </c>
      <c r="CI440" s="194" t="str">
        <f>IF(INDEX(tab_MinKomp[Wymagania VDA 6.5 Product / Forderungen],MATCH($B439,tab_MinKomp[[Stanowisko / Position ]:[Stanowisko / Position ]],0))="n/a","n/a",CI439-INDEX(tab_MinKomp[Wymagania VDA 6.5 Product / Forderungen],MATCH($B439,tab_MinKomp[[Stanowisko / Position ]:[Stanowisko / Position ]],0)))</f>
        <v>n/a</v>
      </c>
      <c r="CJ440" s="194" t="str">
        <f>IF(INDEX(tab_MinKomp[Wymagania VDA 6.5 Product / Forderungen],MATCH($B439,tab_MinKomp[[Stanowisko / Position ]:[Stanowisko / Position ]],0))="n/a","n/a",CJ439-INDEX(tab_MinKomp[Wymagania VDA 6.5 Product / Forderungen],MATCH($B439,tab_MinKomp[[Stanowisko / Position ]:[Stanowisko / Position ]],0)))</f>
        <v>n/a</v>
      </c>
      <c r="CK440" s="194" t="str">
        <f>IF(INDEX(tab_MinKomp[Wymagania VDA 6.5 Product / Forderungen],MATCH($B439,tab_MinKomp[[Stanowisko / Position ]:[Stanowisko / Position ]],0))="n/a","n/a",CK439-INDEX(tab_MinKomp[Wymagania VDA 6.5 Product / Forderungen],MATCH($B439,tab_MinKomp[[Stanowisko / Position ]:[Stanowisko / Position ]],0)))</f>
        <v>n/a</v>
      </c>
      <c r="CL440" s="194" t="str">
        <f>IF(INDEX(tab_MinKomp[Wymagania VDA 6.5 Product / Forderungen],MATCH($B439,tab_MinKomp[[Stanowisko / Position ]:[Stanowisko / Position ]],0))="n/a","n/a",CL439-INDEX(tab_MinKomp[Wymagania VDA 6.5 Product / Forderungen],MATCH($B439,tab_MinKomp[[Stanowisko / Position ]:[Stanowisko / Position ]],0)))</f>
        <v>n/a</v>
      </c>
      <c r="CM440" s="194" t="str">
        <f>IF(INDEX(tab_MinKomp[Informatyka ogólna (techniczne i systemowe) / Allgemeine IT (Technik und System)],MATCH($B439,tab_MinKomp[[Stanowisko / Position ]:[Stanowisko / Position ]],0))="n/a","n/a",CM439-INDEX(tab_MinKomp[Informatyka ogólna (techniczne i systemowe) / Allgemeine IT (Technik und System)],MATCH($B439,tab_MinKomp[[Stanowisko / Position ]:[Stanowisko / Position ]],0)))</f>
        <v>n/a</v>
      </c>
      <c r="CN440" s="194" t="str">
        <f>IF(INDEX(tab_MinKomp[Sieci komputerowe / Computernetzwerke],MATCH($B439,tab_MinKomp[[Stanowisko / Position ]:[Stanowisko / Position ]],0))="n/a","n/a",CN439-INDEX(tab_MinKomp[Sieci komputerowe / Computernetzwerke],MATCH($B439,tab_MinKomp[[Stanowisko / Position ]:[Stanowisko / Position ]],0)))</f>
        <v>n/a</v>
      </c>
      <c r="CO440" s="194" t="str">
        <f>IF(INDEX(tab_MinKomp[Hardware (komputery PC, drukarki biurowe i etykietowe, telefonia stacjonarna i mobilna) (PC, Drucker, Telefpne, Handys)],MATCH($B439,tab_MinKomp[[Stanowisko / Position ]:[Stanowisko / Position ]],0))="n/a","n/a",CO439-INDEX(tab_MinKomp[Hardware (komputery PC, drukarki biurowe i etykietowe, telefonia stacjonarna i mobilna) (PC, Drucker, Telefpne, Handys)],MATCH($B439,tab_MinKomp[[Stanowisko / Position ]:[Stanowisko / Position ]],0)))</f>
        <v>n/a</v>
      </c>
      <c r="CP440" s="194" t="str">
        <f>IF(INDEX(tab_MinKomp[Software &amp; Systems (MS Office, MS Remote Desktop)],MATCH($B439,tab_MinKomp[[Stanowisko / Position ]:[Stanowisko / Position ]],0))="n/a","n/a",CP439-INDEX(tab_MinKomp[Software &amp; Systems (MS Office, MS Remote Desktop)],MATCH($B439,tab_MinKomp[[Stanowisko / Position ]:[Stanowisko / Position ]],0)))</f>
        <v>n/a</v>
      </c>
      <c r="CQ440" s="194" t="str">
        <f>IF(INDEX(tab_MinKomp[Programowanie obiektowe (PHP) / Objektprogrammierung],MATCH($B439,tab_MinKomp[[Stanowisko / Position ]:[Stanowisko / Position ]],0))="n/a","n/a",CQ439-INDEX(tab_MinKomp[Programowanie obiektowe (PHP) / Objektprogrammierung],MATCH($B439,tab_MinKomp[[Stanowisko / Position ]:[Stanowisko / Position ]],0)))</f>
        <v>n/a</v>
      </c>
      <c r="CR440" s="194" t="str">
        <f>IF(INDEX(tab_MinKomp[Scrum],MATCH($B439,tab_MinKomp[[Stanowisko / Position ]:[Stanowisko / Position ]],0))="n/a","n/a",CR439-INDEX(tab_MinKomp[Scrum],MATCH($B439,tab_MinKomp[[Stanowisko / Position ]:[Stanowisko / Position ]],0)))</f>
        <v>n/a</v>
      </c>
      <c r="CS440" s="194" t="str">
        <f>IF(INDEX(tab_MinKomp[SQL (MySQL)],MATCH($B439,tab_MinKomp[[Stanowisko / Position ]:[Stanowisko / Position ]],0))="n/a","n/a",CS439-INDEX(tab_MinKomp[SQL (MySQL)],MATCH($B439,tab_MinKomp[[Stanowisko / Position ]:[Stanowisko / Position ]],0)))</f>
        <v>n/a</v>
      </c>
      <c r="CT440" s="194" t="str">
        <f>IF(INDEX(tab_MinKomp[Javascript],MATCH($B439,tab_MinKomp[[Stanowisko / Position ]:[Stanowisko / Position ]],0))="n/a","n/a",CT439-INDEX(tab_MinKomp[Javascript],MATCH($B439,tab_MinKomp[[Stanowisko / Position ]:[Stanowisko / Position ]],0)))</f>
        <v>n/a</v>
      </c>
      <c r="CU440" s="194" t="str">
        <f>IF(INDEX(tab_MinKomp[Joomla],MATCH($B439,tab_MinKomp[[Stanowisko / Position ]:[Stanowisko / Position ]],0))="n/a","n/a",CU439-INDEX(tab_MinKomp[Joomla],MATCH($B439,tab_MinKomp[[Stanowisko / Position ]:[Stanowisko / Position ]],0)))</f>
        <v>n/a</v>
      </c>
      <c r="CV440" s="194" t="str">
        <f>IF(INDEX(tab_MinKomp[Bash],MATCH($B439,tab_MinKomp[[Stanowisko / Position ]:[Stanowisko / Position ]],0))="n/a","n/a",CV439-INDEX(tab_MinKomp[Bash],MATCH($B439,tab_MinKomp[[Stanowisko / Position ]:[Stanowisko / Position ]],0)))</f>
        <v>n/a</v>
      </c>
      <c r="CW440" s="194">
        <f>IF(INDEX(tab_MinKomp[Systemy MES (HYDRA / SFMS)],MATCH($B439,tab_MinKomp[[Stanowisko / Position ]:[Stanowisko / Position ]],0))="n/a","n/a",CW439-INDEX(tab_MinKomp[Systemy MES (HYDRA / SFMS)],MATCH($B439,tab_MinKomp[[Stanowisko / Position ]:[Stanowisko / Position ]],0)))</f>
        <v>0</v>
      </c>
      <c r="CX440" s="194" t="str">
        <f>IF(INDEX(tab_MinKomp[HTML / CSS],MATCH($B439,tab_MinKomp[[Stanowisko / Position ]:[Stanowisko / Position ]],0))="n/a","n/a",CX439-INDEX(tab_MinKomp[HTML / CSS],MATCH($B439,tab_MinKomp[[Stanowisko / Position ]:[Stanowisko / Position ]],0)))</f>
        <v>n/a</v>
      </c>
      <c r="CY440" s="194" t="str">
        <f>IF(INDEX(tab_MinKomp[SYSTEM PR],MATCH($B439,tab_MinKomp[[Stanowisko / Position ]:[Stanowisko / Position ]],0))="n/a","n/a",CY439-INDEX(tab_MinKomp[SYSTEM PR],MATCH($B439,tab_MinKomp[[Stanowisko / Position ]:[Stanowisko / Position ]],0)))</f>
        <v>n/a</v>
      </c>
      <c r="CZ440" s="194" t="str">
        <f>IF(INDEX(tab_MinKomp[System Einkauf XP / EBA],MATCH($B439,tab_MinKomp[[Stanowisko / Position ]:[Stanowisko / Position ]],0))="n/a","n/a",CZ439-INDEX(tab_MinKomp[System Einkauf XP / EBA],MATCH($B439,tab_MinKomp[[Stanowisko / Position ]:[Stanowisko / Position ]],0)))</f>
        <v>n/a</v>
      </c>
      <c r="DA440" s="194" t="str">
        <f>IF(INDEX(tab_MinKomp[Techniki negocjacyjne / Verhandlungstechniken],MATCH($B439,tab_MinKomp[[Stanowisko / Position ]:[Stanowisko / Position ]],0))="n/a","n/a",DA439-INDEX(tab_MinKomp[Techniki negocjacyjne / Verhandlungstechniken],MATCH($B439,tab_MinKomp[[Stanowisko / Position ]:[Stanowisko / Position ]],0)))</f>
        <v>n/a</v>
      </c>
      <c r="DB440" s="194" t="str">
        <f>IF(INDEX(tab_MinKomp[Znajomość rynku branżowego / Kenntnis des Industrie Marktes],MATCH($B439,tab_MinKomp[[Stanowisko / Position ]:[Stanowisko / Position ]],0))="n/a","n/a",DB439-INDEX(tab_MinKomp[Znajomość rynku branżowego / Kenntnis des Industrie Marktes],MATCH($B439,tab_MinKomp[[Stanowisko / Position ]:[Stanowisko / Position ]],0)))</f>
        <v>n/a</v>
      </c>
      <c r="DC440" s="194" t="str">
        <f>IF(INDEX(tab_MinKomp[SUPPLIER MANAGEMENT],MATCH($B439,tab_MinKomp[[Stanowisko / Position ]:[Stanowisko / Position ]],0))="n/a","n/a",DC439-INDEX(tab_MinKomp[SUPPLIER MANAGEMENT],MATCH($B439,tab_MinKomp[[Stanowisko / Position ]:[Stanowisko / Position ]],0)))</f>
        <v>n/a</v>
      </c>
      <c r="DD440" s="194" t="str">
        <f>IF(INDEX(tab_MinKomp[SUPPLIER MANAGEMENT],MATCH($B439,tab_MinKomp[[Stanowisko / Position ]:[Stanowisko / Position ]],0))="n/a","n/a",DD439-INDEX(tab_MinKomp[SUPPLIER MANAGEMENT],MATCH($B439,tab_MinKomp[[Stanowisko / Position ]:[Stanowisko / Position ]],0)))</f>
        <v>n/a</v>
      </c>
      <c r="DE440" s="194" t="str">
        <f>IF(INDEX(tab_MinKomp[SUPPLIER MANAGEMENT],MATCH($B439,tab_MinKomp[[Stanowisko / Position ]:[Stanowisko / Position ]],0))="n/a","n/a",DE439-INDEX(tab_MinKomp[SUPPLIER MANAGEMENT],MATCH($B439,tab_MinKomp[[Stanowisko / Position ]:[Stanowisko / Position ]],0)))</f>
        <v>n/a</v>
      </c>
      <c r="DF440" s="194">
        <f>IF(INDEX(tab_MinKomp[LEAN MANAGEMENT],MATCH($B439,tab_MinKomp[[Stanowisko / Position ]:[Stanowisko / Position ]],0))="n/a","n/a",DF439-INDEX(tab_MinKomp[LEAN MANAGEMENT],MATCH($B439,tab_MinKomp[[Stanowisko / Position ]:[Stanowisko / Position ]],0)))</f>
        <v>0</v>
      </c>
      <c r="DG440" s="194" t="str">
        <f>IF(INDEX(tab_MinKomp[PPAP/PSW],MATCH($B439,tab_MinKomp[[Stanowisko / Position ]:[Stanowisko / Position ]],0))="n/a","n/a",DG439-INDEX(tab_MinKomp[PPAP/PSW],MATCH($B439,tab_MinKomp[[Stanowisko / Position ]:[Stanowisko / Position ]],0)))</f>
        <v>n/a</v>
      </c>
      <c r="DH440" s="194" t="str">
        <f>IF(INDEX(tab_MinKomp[SUPPLIER MANAGEMENT],MATCH($B439,tab_MinKomp[[Stanowisko / Position ]:[Stanowisko / Position ]],0))="n/a","n/a",DH439-INDEX(tab_MinKomp[SUPPLIER MANAGEMENT],MATCH($B439,tab_MinKomp[[Stanowisko / Position ]:[Stanowisko / Position ]],0)))</f>
        <v>n/a</v>
      </c>
      <c r="DI440" s="194" t="str">
        <f>IF(INDEX(tab_MinKomp[OBSŁUGA PORTALI KLIENTA / Kundenportale],MATCH($B439,tab_MinKomp[[Stanowisko / Position ]:[Stanowisko / Position ]],0))="n/a","n/a",DI439-INDEX(tab_MinKomp[OBSŁUGA PORTALI KLIENTA / Kundenportale],MATCH($B439,tab_MinKomp[[Stanowisko / Position ]:[Stanowisko / Position ]],0)))</f>
        <v>n/a</v>
      </c>
      <c r="DJ440" s="194" t="str">
        <f>IF(INDEX(tab_MinKomp[Obsługa systemu BABTECQ / BABTECQ System],MATCH($B439,tab_MinKomp[[Stanowisko / Position ]:[Stanowisko / Position ]],0))="n/a","n/a",DJ439-INDEX(tab_MinKomp[Obsługa systemu BABTECQ / BABTECQ System],MATCH($B439,tab_MinKomp[[Stanowisko / Position ]:[Stanowisko / Position ]],0)))</f>
        <v>n/a</v>
      </c>
      <c r="DK440" s="194" t="str">
        <f>IF(INDEX(tab_MinKomp[Rysunek techniczny / technische Zeichnung],MATCH($B439,tab_MinKomp[[Stanowisko / Position ]:[Stanowisko / Position ]],0))="n/a","n/a",DK439-INDEX(tab_MinKomp[Rysunek techniczny / technische Zeichnung],MATCH($B439,tab_MinKomp[[Stanowisko / Position ]:[Stanowisko / Position ]],0)))</f>
        <v>n/a</v>
      </c>
      <c r="DL440" s="194" t="str">
        <f>IF(INDEX(tab_MinKomp[Kalibracja / Kalibrierung],MATCH($B439,tab_MinKomp[[Stanowisko / Position ]:[Stanowisko / Position ]],0))="n/a","n/a",DL439-INDEX(tab_MinKomp[Kalibracja / Kalibrierung],MATCH($B439,tab_MinKomp[[Stanowisko / Position ]:[Stanowisko / Position ]],0)))</f>
        <v>n/a</v>
      </c>
      <c r="DM440" s="194" t="str">
        <f>IF(INDEX(tab_MinKomp[Rekwalifikacja / Requalifizierung],MATCH($B439,tab_MinKomp[[Stanowisko / Position ]:[Stanowisko / Position ]],0))="n/a","n/a",DM439-INDEX(tab_MinKomp[Rekwalifikacja / Requalifizierung],MATCH($B439,tab_MinKomp[[Stanowisko / Position ]:[Stanowisko / Position ]],0)))</f>
        <v>n/a</v>
      </c>
      <c r="DN440" s="190" t="str">
        <f>IF(INDEX(tab_MinKomp[Testy czystości / Reinheitstests],MATCH($B439,tab_MinKomp[[Stanowisko / Position ]:[Stanowisko / Position ]],0))="n/a","n/a",DN439-INDEX(tab_MinKomp[Testy czystości / Reinheitstests],MATCH($B439,tab_MinKomp[[Stanowisko / Position ]:[Stanowisko / Position ]],0)))</f>
        <v>n/a</v>
      </c>
      <c r="DO440" s="190" t="str">
        <f>IF(INDEX(tab_MinKomp[Testy czystości / Reinheitstests],MATCH($B439,tab_MinKomp[[Stanowisko / Position ]:[Stanowisko / Position ]],0))="n/a","n/a",DO439-INDEX(tab_MinKomp[Testy czystości / Reinheitstests],MATCH($B439,tab_MinKomp[[Stanowisko / Position ]:[Stanowisko / Position ]],0)))</f>
        <v>n/a</v>
      </c>
      <c r="DP440" s="190" t="str">
        <f>IF(INDEX(tab_MinKomp[Testy czystości / Reinheitstests],MATCH($B439,tab_MinKomp[[Stanowisko / Position ]:[Stanowisko / Position ]],0))="n/a","n/a",DP439-INDEX(tab_MinKomp[Testy czystości / Reinheitstests],MATCH($B439,tab_MinKomp[[Stanowisko / Position ]:[Stanowisko / Position ]],0)))</f>
        <v>n/a</v>
      </c>
      <c r="DQ440" s="190" t="str">
        <f>IF(INDEX(tab_MinKomp[Testy czystości / Reinheitstests],MATCH($B439,tab_MinKomp[[Stanowisko / Position ]:[Stanowisko / Position ]],0))="n/a","n/a",DQ439-INDEX(tab_MinKomp[Testy czystości / Reinheitstests],MATCH($B439,tab_MinKomp[[Stanowisko / Position ]:[Stanowisko / Position ]],0)))</f>
        <v>n/a</v>
      </c>
      <c r="DR440" s="190" t="str">
        <f>IF(INDEX(tab_MinKomp[Testy czystości / Reinheitstests],MATCH($B439,tab_MinKomp[[Stanowisko / Position ]:[Stanowisko / Position ]],0))="n/a","n/a",DR439-INDEX(tab_MinKomp[Testy czystości / Reinheitstests],MATCH($B439,tab_MinKomp[[Stanowisko / Position ]:[Stanowisko / Position ]],0)))</f>
        <v>n/a</v>
      </c>
      <c r="DS440" s="190" t="str">
        <f>IF(INDEX(tab_MinKomp[Testy czystości / Reinheitstests],MATCH($B439,tab_MinKomp[[Stanowisko / Position ]:[Stanowisko / Position ]],0))="n/a","n/a",DS439-INDEX(tab_MinKomp[Testy czystości / Reinheitstests],MATCH($B439,tab_MinKomp[[Stanowisko / Position ]:[Stanowisko / Position ]],0)))</f>
        <v>n/a</v>
      </c>
      <c r="DT440" s="194" t="str">
        <f>IF(INDEX(tab_MinKomp[SUPPLIER MANAGEMENT],MATCH($B439,tab_MinKomp[[Stanowisko / Position ]:[Stanowisko / Position ]],0))="n/a","n/a",DT439-INDEX(tab_MinKomp[SUPPLIER MANAGEMENT],MATCH($B439,tab_MinKomp[[Stanowisko / Position ]:[Stanowisko / Position ]],0)))</f>
        <v>n/a</v>
      </c>
      <c r="DU440" s="190" t="str">
        <f>IF(INDEX(tab_MinKomp[Testy czystości / Reinheitstests],MATCH($B439,tab_MinKomp[[Stanowisko / Position ]:[Stanowisko / Position ]],0))="n/a","n/a",DU439-INDEX(tab_MinKomp[Testy czystości / Reinheitstests],MATCH($B439,tab_MinKomp[[Stanowisko / Position ]:[Stanowisko / Position ]],0)))</f>
        <v>n/a</v>
      </c>
      <c r="DV440" s="190" t="str">
        <f>IF(INDEX(tab_MinKomp[Testy czystości / Reinheitstests],MATCH($B439,tab_MinKomp[[Stanowisko / Position ]:[Stanowisko / Position ]],0))="n/a","n/a",DV439-INDEX(tab_MinKomp[Testy czystości / Reinheitstests],MATCH($B439,tab_MinKomp[[Stanowisko / Position ]:[Stanowisko / Position ]],0)))</f>
        <v>n/a</v>
      </c>
      <c r="DW440" s="190" t="str">
        <f>IF(INDEX(tab_MinKomp[Testy czystości / Reinheitstests],MATCH($B439,tab_MinKomp[[Stanowisko / Position ]:[Stanowisko / Position ]],0))="n/a","n/a",DW439-INDEX(tab_MinKomp[Testy czystości / Reinheitstests],MATCH($B439,tab_MinKomp[[Stanowisko / Position ]:[Stanowisko / Position ]],0)))</f>
        <v>n/a</v>
      </c>
      <c r="DX440" s="190" t="str">
        <f>IF(INDEX(tab_MinKomp[Testy czystości / Reinheitstests],MATCH($B439,tab_MinKomp[[Stanowisko / Position ]:[Stanowisko / Position ]],0))="n/a","n/a",DX439-INDEX(tab_MinKomp[Testy czystości / Reinheitstests],MATCH($B439,tab_MinKomp[[Stanowisko / Position ]:[Stanowisko / Position ]],0)))</f>
        <v>n/a</v>
      </c>
      <c r="DY440" s="190" t="str">
        <f>IF(INDEX(tab_MinKomp[Testy czystości / Reinheitstests],MATCH($B439,tab_MinKomp[[Stanowisko / Position ]:[Stanowisko / Position ]],0))="n/a","n/a",DY439-INDEX(tab_MinKomp[Testy czystości / Reinheitstests],MATCH($B439,tab_MinKomp[[Stanowisko / Position ]:[Stanowisko / Position ]],0)))</f>
        <v>n/a</v>
      </c>
      <c r="DZ440" s="190" t="str">
        <f>IF(INDEX(tab_MinKomp[Testy czystości / Reinheitstests],MATCH($B439,tab_MinKomp[[Stanowisko / Position ]:[Stanowisko / Position ]],0))="n/a","n/a",DZ439-INDEX(tab_MinKomp[Testy czystości / Reinheitstests],MATCH($B439,tab_MinKomp[[Stanowisko / Position ]:[Stanowisko / Position ]],0)))</f>
        <v>n/a</v>
      </c>
      <c r="EA440" s="194" t="str">
        <f>IF(INDEX(tab_MinKomp[SUPPLIER MANAGEMENT],MATCH($B439,tab_MinKomp[[Stanowisko / Position ]:[Stanowisko / Position ]],0))="n/a","n/a",EA439-INDEX(tab_MinKomp[SUPPLIER MANAGEMENT],MATCH($B439,tab_MinKomp[[Stanowisko / Position ]:[Stanowisko / Position ]],0)))</f>
        <v>n/a</v>
      </c>
      <c r="EB440" s="190" t="str">
        <f>IF(INDEX(tab_MinKomp[Testy czystości / Reinheitstests],MATCH($B439,tab_MinKomp[[Stanowisko / Position ]:[Stanowisko / Position ]],0))="n/a","n/a",EB439-INDEX(tab_MinKomp[Testy czystości / Reinheitstests],MATCH($B439,tab_MinKomp[[Stanowisko / Position ]:[Stanowisko / Position ]],0)))</f>
        <v>n/a</v>
      </c>
      <c r="EC440" s="190" t="str">
        <f>IF(INDEX(tab_MinKomp[Testy czystości / Reinheitstests],MATCH($B439,tab_MinKomp[[Stanowisko / Position ]:[Stanowisko / Position ]],0))="n/a","n/a",EC439-INDEX(tab_MinKomp[Testy czystości / Reinheitstests],MATCH($B439,tab_MinKomp[[Stanowisko / Position ]:[Stanowisko / Position ]],0)))</f>
        <v>n/a</v>
      </c>
      <c r="ED440" s="190" t="str">
        <f>IF(INDEX(tab_MinKomp[Testy czystości / Reinheitstests],MATCH($B439,tab_MinKomp[[Stanowisko / Position ]:[Stanowisko / Position ]],0))="n/a","n/a",ED439-INDEX(tab_MinKomp[Testy czystości / Reinheitstests],MATCH($B439,tab_MinKomp[[Stanowisko / Position ]:[Stanowisko / Position ]],0)))</f>
        <v>n/a</v>
      </c>
      <c r="EE440" s="190" t="str">
        <f>IF(INDEX(tab_MinKomp[Testy czystości / Reinheitstests],MATCH($B439,tab_MinKomp[[Stanowisko / Position ]:[Stanowisko / Position ]],0))="n/a","n/a",EE439-INDEX(tab_MinKomp[Testy czystości / Reinheitstests],MATCH($B439,tab_MinKomp[[Stanowisko / Position ]:[Stanowisko / Position ]],0)))</f>
        <v>n/a</v>
      </c>
      <c r="EF440" s="190" t="str">
        <f>IF(INDEX(tab_MinKomp[Testy czystości / Reinheitstests],MATCH($B439,tab_MinKomp[[Stanowisko / Position ]:[Stanowisko / Position ]],0))="n/a","n/a",EF439-INDEX(tab_MinKomp[Testy czystości / Reinheitstests],MATCH($B439,tab_MinKomp[[Stanowisko / Position ]:[Stanowisko / Position ]],0)))</f>
        <v>n/a</v>
      </c>
      <c r="EG440" s="190" t="str">
        <f>IF(INDEX(tab_MinKomp[Testy czystości / Reinheitstests],MATCH($B439,tab_MinKomp[[Stanowisko / Position ]:[Stanowisko / Position ]],0))="n/a","n/a",EG439-INDEX(tab_MinKomp[Testy czystości / Reinheitstests],MATCH($B439,tab_MinKomp[[Stanowisko / Position ]:[Stanowisko / Position ]],0)))</f>
        <v>n/a</v>
      </c>
      <c r="EH440" s="190" t="str">
        <f>IF(INDEX(tab_MinKomp[Testy czystości / Reinheitstests],MATCH($B439,tab_MinKomp[[Stanowisko / Position ]:[Stanowisko / Position ]],0))="n/a","n/a",EH439-INDEX(tab_MinKomp[Testy czystości / Reinheitstests],MATCH($B439,tab_MinKomp[[Stanowisko / Position ]:[Stanowisko / Position ]],0)))</f>
        <v>n/a</v>
      </c>
      <c r="EI440" s="190" t="str">
        <f>IF(INDEX(tab_MinKomp[Testy czystości / Reinheitstests],MATCH($B439,tab_MinKomp[[Stanowisko / Position ]:[Stanowisko / Position ]],0))="n/a","n/a",EI439-INDEX(tab_MinKomp[Testy czystości / Reinheitstests],MATCH($B439,tab_MinKomp[[Stanowisko / Position ]:[Stanowisko / Position ]],0)))</f>
        <v>n/a</v>
      </c>
      <c r="EJ440" s="190" t="str">
        <f>IF(INDEX(tab_MinKomp[Testy czystości / Reinheitstests],MATCH($B439,tab_MinKomp[[Stanowisko / Position ]:[Stanowisko / Position ]],0))="n/a","n/a",EJ439-INDEX(tab_MinKomp[Testy czystości / Reinheitstests],MATCH($B439,tab_MinKomp[[Stanowisko / Position ]:[Stanowisko / Position ]],0)))</f>
        <v>n/a</v>
      </c>
      <c r="EK440" s="190" t="str">
        <f>IF(INDEX(tab_MinKomp[Testy czystości / Reinheitstests],MATCH($B439,tab_MinKomp[[Stanowisko / Position ]:[Stanowisko / Position ]],0))="n/a","n/a",EK439-INDEX(tab_MinKomp[Testy czystości / Reinheitstests],MATCH($B439,tab_MinKomp[[Stanowisko / Position ]:[Stanowisko / Position ]],0)))</f>
        <v>n/a</v>
      </c>
      <c r="EL440" s="190" t="str">
        <f>IF(INDEX(tab_MinKomp[Testy czystości / Reinheitstests],MATCH($B439,tab_MinKomp[[Stanowisko / Position ]:[Stanowisko / Position ]],0))="n/a","n/a",EL439-INDEX(tab_MinKomp[Testy czystości / Reinheitstests],MATCH($B439,tab_MinKomp[[Stanowisko / Position ]:[Stanowisko / Position ]],0)))</f>
        <v>n/a</v>
      </c>
      <c r="EM440" s="190" t="str">
        <f>IF(INDEX(tab_MinKomp[Testy czystości / Reinheitstests],MATCH($B439,tab_MinKomp[[Stanowisko / Position ]:[Stanowisko / Position ]],0))="n/a","n/a",EM439-INDEX(tab_MinKomp[Testy czystości / Reinheitstests],MATCH($B439,tab_MinKomp[[Stanowisko / Position ]:[Stanowisko / Position ]],0)))</f>
        <v>n/a</v>
      </c>
      <c r="EN440" s="190" t="str">
        <f>IF(INDEX(tab_MinKomp[Testy czystości / Reinheitstests],MATCH($B439,tab_MinKomp[[Stanowisko / Position ]:[Stanowisko / Position ]],0))="n/a","n/a",EN439-INDEX(tab_MinKomp[Testy czystości / Reinheitstests],MATCH($B439,tab_MinKomp[[Stanowisko / Position ]:[Stanowisko / Position ]],0)))</f>
        <v>n/a</v>
      </c>
      <c r="EO440" s="194" t="str">
        <f>IF(INDEX(tab_MinKomp[Konserwacja Rep],MATCH($B439,tab_MinKomp[[Stanowisko / Position ]:[Stanowisko / Position ]],0))="n/a","n/a",EO439-INDEX(tab_MinKomp[Konserwacja Rep],MATCH($B439,tab_MinKomp[[Stanowisko / Position ]:[Stanowisko / Position ]],0)))</f>
        <v>n/a</v>
      </c>
      <c r="EP440" s="194" t="str">
        <f>IF(INDEX(tab_MinKomp[[Konserwacja Engel ]],MATCH($B439,tab_MinKomp[[Stanowisko / Position ]:[Stanowisko / Position ]],0))="n/a","n/a",EP439-INDEX(tab_MinKomp[[Konserwacja Engel ]],MATCH($B439,tab_MinKomp[[Stanowisko / Position ]:[Stanowisko / Position ]],0)))</f>
        <v>n/a</v>
      </c>
      <c r="EQ440" s="194" t="str">
        <f>IF(INDEX(tab_MinKomp[Konserwacja B 50],MATCH($B439,tab_MinKomp[[Stanowisko / Position ]:[Stanowisko / Position ]],0))="n/a","n/a",EQ439-INDEX(tab_MinKomp[Konserwacja B 50],MATCH($B439,tab_MinKomp[[Stanowisko / Position ]:[Stanowisko / Position ]],0)))</f>
        <v>n/a</v>
      </c>
      <c r="ER440" s="194" t="str">
        <f>IF(INDEX(tab_MinKomp[[Konserwacja EOL ]],MATCH($B439,tab_MinKomp[[Stanowisko / Position ]:[Stanowisko / Position ]],0))="n/a","n/a",ER439-INDEX(tab_MinKomp[[Konserwacja EOL ]],MATCH($B439,tab_MinKomp[[Stanowisko / Position ]:[Stanowisko / Position ]],0)))</f>
        <v>n/a</v>
      </c>
      <c r="ES440" s="194" t="str">
        <f>IF(INDEX(tab_MinKomp[Konserwacja Branson],MATCH($B439,tab_MinKomp[[Stanowisko / Position ]:[Stanowisko / Position ]],0))="n/a","n/a",ES439-INDEX(tab_MinKomp[Konserwacja Branson],MATCH($B439,tab_MinKomp[[Stanowisko / Position ]:[Stanowisko / Position ]],0)))</f>
        <v>n/a</v>
      </c>
      <c r="ET440" s="194" t="str">
        <f>IF(INDEX(tab_MinKomp[Konserwacja coolery],MATCH($B439,tab_MinKomp[[Stanowisko / Position ]:[Stanowisko / Position ]],0))="n/a","n/a",ET439-INDEX(tab_MinKomp[Konserwacja coolery],MATCH($B439,tab_MinKomp[[Stanowisko / Position ]:[Stanowisko / Position ]],0)))</f>
        <v>n/a</v>
      </c>
      <c r="EU440" s="194" t="str">
        <f>IF(INDEX(tab_MinKomp[Konserwacja piecy],MATCH($B439,tab_MinKomp[[Stanowisko / Position ]:[Stanowisko / Position ]],0))="n/a","n/a",EU439-INDEX(tab_MinKomp[Konserwacja piecy],MATCH($B439,tab_MinKomp[[Stanowisko / Position ]:[Stanowisko / Position ]],0)))</f>
        <v>n/a</v>
      </c>
      <c r="EV440" s="194" t="str">
        <f>IF(INDEX(tab_MinKomp[Rysunek techniczny- czytanie],MATCH($B439,tab_MinKomp[[Stanowisko / Position ]:[Stanowisko / Position ]],0))="n/a","n/a",EV439-INDEX(tab_MinKomp[Rysunek techniczny- czytanie],MATCH($B439,tab_MinKomp[[Stanowisko / Position ]:[Stanowisko / Position ]],0)))</f>
        <v>n/a</v>
      </c>
      <c r="EW440" s="194" t="str">
        <f>IF(INDEX(tab_MinKomp[Elektryka],MATCH($B439,tab_MinKomp[[Stanowisko / Position ]:[Stanowisko / Position ]],0))="n/a","n/a",EW439-INDEX(tab_MinKomp[Elektryka],MATCH($B439,tab_MinKomp[[Stanowisko / Position ]:[Stanowisko / Position ]],0)))</f>
        <v>n/a</v>
      </c>
      <c r="EX440" s="194" t="str">
        <f>IF(INDEX(tab_MinKomp[Pneumatyka],MATCH($B439,tab_MinKomp[[Stanowisko / Position ]:[Stanowisko / Position ]],0))="n/a","n/a",EX439-INDEX(tab_MinKomp[Pneumatyka],MATCH($B439,tab_MinKomp[[Stanowisko / Position ]:[Stanowisko / Position ]],0)))</f>
        <v>n/a</v>
      </c>
      <c r="EY440" s="194" t="str">
        <f>IF(INDEX(tab_MinKomp[[Hydraulika ]],MATCH($B439,tab_MinKomp[[Stanowisko / Position ]:[Stanowisko / Position ]],0))="n/a","n/a",EY439-INDEX(tab_MinKomp[[Hydraulika ]],MATCH($B439,tab_MinKomp[[Stanowisko / Position ]:[Stanowisko / Position ]],0)))</f>
        <v>n/a</v>
      </c>
      <c r="EZ440" s="194" t="str">
        <f>IF(INDEX(tab_MinKomp[Podciśnienie],MATCH($B439,tab_MinKomp[[Stanowisko / Position ]:[Stanowisko / Position ]],0))="n/a","n/a",EZ439-INDEX(tab_MinKomp[Podciśnienie],MATCH($B439,tab_MinKomp[[Stanowisko / Position ]:[Stanowisko / Position ]],0)))</f>
        <v>n/a</v>
      </c>
      <c r="FA440" s="194" t="str">
        <f>IF(INDEX(tab_MinKomp[Usuwanie awarii],MATCH($B439,tab_MinKomp[[Stanowisko / Position ]:[Stanowisko / Position ]],0))="n/a","n/a",FA439-INDEX(tab_MinKomp[Usuwanie awarii],MATCH($B439,tab_MinKomp[[Stanowisko / Position ]:[Stanowisko / Position ]],0)))</f>
        <v>n/a</v>
      </c>
      <c r="FB440" s="194" t="str">
        <f>IF(INDEX(tab_MinKomp[Obsługa robotów],MATCH($B439,tab_MinKomp[[Stanowisko / Position ]:[Stanowisko / Position ]],0))="n/a","n/a",FB439-INDEX(tab_MinKomp[Obsługa robotów],MATCH($B439,tab_MinKomp[[Stanowisko / Position ]:[Stanowisko / Position ]],0)))</f>
        <v>n/a</v>
      </c>
      <c r="FC440" s="194" t="str">
        <f>IF(INDEX(tab_MinKomp[Obsługa sterowania maszyny],MATCH($B439,tab_MinKomp[[Stanowisko / Position ]:[Stanowisko / Position ]],0))="n/a","n/a",FC439-INDEX(tab_MinKomp[Obsługa sterowania maszyny],MATCH($B439,tab_MinKomp[[Stanowisko / Position ]:[Stanowisko / Position ]],0)))</f>
        <v>n/a</v>
      </c>
      <c r="FD440" s="194" t="str">
        <f>IF(INDEX(tab_MinKomp[Usuwanie przyczyn żródłowych],MATCH($B439,tab_MinKomp[[Stanowisko / Position ]:[Stanowisko / Position ]],0))="n/a","n/a",FD439-INDEX(tab_MinKomp[Usuwanie przyczyn żródłowych],MATCH($B439,tab_MinKomp[[Stanowisko / Position ]:[Stanowisko / Position ]],0)))</f>
        <v>n/a</v>
      </c>
      <c r="FE440" s="194" t="str">
        <f>IF(INDEX(tab_MinKomp[Cmms stosowanie],MATCH($B439,tab_MinKomp[[Stanowisko / Position ]:[Stanowisko / Position ]],0))="n/a","n/a",FE439-INDEX(tab_MinKomp[Cmms stosowanie],MATCH($B439,tab_MinKomp[[Stanowisko / Position ]:[Stanowisko / Position ]],0)))</f>
        <v>n/a</v>
      </c>
      <c r="FF440" s="190" t="str">
        <f>IF(INDEX(tab_MinKomp[Testy czystości / Reinheitstests],MATCH($B439,tab_MinKomp[[Stanowisko / Position ]:[Stanowisko / Position ]],0))="n/a","n/a",FF439-INDEX(tab_MinKomp[Testy czystości / Reinheitstests],MATCH($B439,tab_MinKomp[[Stanowisko / Position ]:[Stanowisko / Position ]],0)))</f>
        <v>n/a</v>
      </c>
      <c r="FG440" s="194" t="str">
        <f>IF(INDEX(tab_MinKomp[Czyszczenie form plastikowych],MATCH($B439,tab_MinKomp[[Stanowisko / Position ]:[Stanowisko / Position ]],0))="n/a","n/a",FG439-INDEX(tab_MinKomp[Czyszczenie form plastikowych],MATCH($B439,tab_MinKomp[[Stanowisko / Position ]:[Stanowisko / Position ]],0)))</f>
        <v>n/a</v>
      </c>
      <c r="FH440" s="194" t="str">
        <f>IF(INDEX(tab_MinKomp[Wymiana form plastik],MATCH($B439,tab_MinKomp[[Stanowisko / Position ]:[Stanowisko / Position ]],0))="n/a","n/a",FH439-INDEX(tab_MinKomp[Wymiana form plastik],MATCH($B439,tab_MinKomp[[Stanowisko / Position ]:[Stanowisko / Position ]],0)))</f>
        <v>n/a</v>
      </c>
      <c r="FI440" s="194" t="str">
        <f>IF(INDEX(tab_MinKomp[Wymiana form guma],MATCH($B439,tab_MinKomp[[Stanowisko / Position ]:[Stanowisko / Position ]],0))="n/a","n/a",FI439-INDEX(tab_MinKomp[Wymiana form guma],MATCH($B439,tab_MinKomp[[Stanowisko / Position ]:[Stanowisko / Position ]],0)))</f>
        <v>n/a</v>
      </c>
      <c r="FJ440" s="194" t="str">
        <f>IF(INDEX(tab_MinKomp[Konserwacja KK],MATCH($B439,tab_MinKomp[[Stanowisko / Position ]:[Stanowisko / Position ]],0))="n/a","n/a",FJ439-INDEX(tab_MinKomp[Konserwacja KK],MATCH($B439,tab_MinKomp[[Stanowisko / Position ]:[Stanowisko / Position ]],0)))</f>
        <v>n/a</v>
      </c>
      <c r="FK440" s="194" t="str">
        <f>IF(INDEX(tab_MinKomp[Konserwacja form guma],MATCH($B439,tab_MinKomp[[Stanowisko / Position ]:[Stanowisko / Position ]],0))="n/a","n/a",FK439-INDEX(tab_MinKomp[Konserwacja form guma],MATCH($B439,tab_MinKomp[[Stanowisko / Position ]:[Stanowisko / Position ]],0)))</f>
        <v>n/a</v>
      </c>
      <c r="FL440" s="194" t="str">
        <f>IF(INDEX(tab_MinKomp[Konserwacja form plastiki],MATCH($B439,tab_MinKomp[[Stanowisko / Position ]:[Stanowisko / Position ]],0))="n/a","n/a",FL439-INDEX(tab_MinKomp[Konserwacja form plastiki],MATCH($B439,tab_MinKomp[[Stanowisko / Position ]:[Stanowisko / Position ]],0)))</f>
        <v>n/a</v>
      </c>
      <c r="FM440" s="194" t="str">
        <f>IF(INDEX(tab_MinKomp[Konserwacja Gorącego Kanału],MATCH($B439,tab_MinKomp[[Stanowisko / Position ]:[Stanowisko / Position ]],0))="n/a","n/a",FM439-INDEX(tab_MinKomp[Konserwacja Gorącego Kanału],MATCH($B439,tab_MinKomp[[Stanowisko / Position ]:[Stanowisko / Position ]],0)))</f>
        <v>n/a</v>
      </c>
      <c r="FN440" s="194" t="str">
        <f>IF(INDEX(tab_MinKomp[Konserwacja Gorącego Kanału],MATCH($B439,tab_MinKomp[[Stanowisko / Position ]:[Stanowisko / Position ]],0))="n/a","n/a",FN439-INDEX(tab_MinKomp[Konserwacja Gorącego Kanału],MATCH($B439,tab_MinKomp[[Stanowisko / Position ]:[Stanowisko / Position ]],0)))</f>
        <v>n/a</v>
      </c>
      <c r="FO440" s="194" t="str">
        <f>IF(INDEX(tab_MinKomp[Konserwacja Gorącego Kanału],MATCH($B439,tab_MinKomp[[Stanowisko / Position ]:[Stanowisko / Position ]],0))="n/a","n/a",FO439-INDEX(tab_MinKomp[Konserwacja Gorącego Kanału],MATCH($B439,tab_MinKomp[[Stanowisko / Position ]:[Stanowisko / Position ]],0)))</f>
        <v>n/a</v>
      </c>
      <c r="FP440" s="194" t="str">
        <f>IF(INDEX(tab_MinKomp[Konserwacja Gorącego Kanału],MATCH($B439,tab_MinKomp[[Stanowisko / Position ]:[Stanowisko / Position ]],0))="n/a","n/a",FP439-INDEX(tab_MinKomp[Konserwacja Gorącego Kanału],MATCH($B439,tab_MinKomp[[Stanowisko / Position ]:[Stanowisko / Position ]],0)))</f>
        <v>n/a</v>
      </c>
      <c r="FQ440" s="196" t="str">
        <f>IF(INDEX(tab_MinKomp[Język angielski / Englisch],MATCH($B439,tab_MinKomp[[Stanowisko / Position ]:[Stanowisko / Position ]],0))="n/a","n/a",FQ439-INDEX(tab_MinKomp[Język angielski / Englisch],MATCH($B439,tab_MinKomp[[Stanowisko / Position ]:[Stanowisko / Position ]],0)))</f>
        <v>n/a</v>
      </c>
      <c r="FR440" s="196" t="str">
        <f>IF(INDEX(tab_MinKomp[Język niemiecki / Deutsch],MATCH($B439,tab_MinKomp[[Stanowisko / Position ]:[Stanowisko / Position ]],0))="n/a","n/a",FR439-INDEX(tab_MinKomp[Język niemiecki / Deutsch],MATCH($B439,tab_MinKomp[[Stanowisko / Position ]:[Stanowisko / Position ]],0)))</f>
        <v>n/a</v>
      </c>
      <c r="FS440" s="194">
        <f>IF(INDEX(tab_MinKomp[Zarządzanie dokumentacją procesową / Process dokumentation management],MATCH($B439,tab_MinKomp[[Stanowisko / Position ]:[Stanowisko / Position ]],0))="n/a","n/a",FS439-INDEX(tab_MinKomp[Zarządzanie dokumentacją procesową / Process dokumentation management],MATCH($B439,tab_MinKomp[[Stanowisko / Position ]:[Stanowisko / Position ]],0)))</f>
        <v>0</v>
      </c>
      <c r="FT440" s="194">
        <f>IF(INDEX(tab_MinKomp[Znajomość procesów z obszaru / Kenntiss der prozesse in dem Bereich],MATCH($B439,tab_MinKomp[[Stanowisko / Position ]:[Stanowisko / Position ]],0))="n/a","n/a",FT439-INDEX(tab_MinKomp[Znajomość procesów z obszaru / Kenntiss der prozesse in dem Bereich],MATCH($B439,tab_MinKomp[[Stanowisko / Position ]:[Stanowisko / Position ]],0)))</f>
        <v>0</v>
      </c>
      <c r="FU440" s="194">
        <f>IF(INDEX(tab_MinKomp[optymalizacja procesów / Prozessoptymalisierung],MATCH($B439,tab_MinKomp[[Stanowisko / Position ]:[Stanowisko / Position ]],0))="n/a","n/a",FU439-INDEX(tab_MinKomp[optymalizacja procesów / Prozessoptymalisierung],MATCH($B439,tab_MinKomp[[Stanowisko / Position ]:[Stanowisko / Position ]],0)))</f>
        <v>0</v>
      </c>
      <c r="FV440" s="194">
        <f>IF(INDEX(tab_MinKomp[Umiejętności szkoleniowe / Trainingsfähigkeiten],MATCH($B439,tab_MinKomp[[Stanowisko / Position ]:[Stanowisko / Position ]],0))="n/a","n/a",FV439-INDEX(tab_MinKomp[Umiejętności szkoleniowe / Trainingsfähigkeiten],MATCH($B439,tab_MinKomp[[Stanowisko / Position ]:[Stanowisko / Position ]],0)))</f>
        <v>0</v>
      </c>
      <c r="FW440" s="194">
        <f>IF(INDEX(tab_MinKomp[Analityczne myślenie, podejście / Analitysches Denken, Einstellung],MATCH($B439,tab_MinKomp[[Stanowisko / Position ]:[Stanowisko / Position ]],0))="n/a","n/a",FW439-INDEX(tab_MinKomp[Analityczne myślenie, podejście / Analitysches Denken, Einstellung],MATCH($B439,tab_MinKomp[[Stanowisko / Position ]:[Stanowisko / Position ]],0)))</f>
        <v>0</v>
      </c>
      <c r="FX440" s="194">
        <f>IF(INDEX(tab_MinKomp[Dokładność, precyzja w dzialaniu / Genauigkeit, Präzision in die Arbeit],MATCH($B439,tab_MinKomp[[Stanowisko / Position ]:[Stanowisko / Position ]],0))="n/a","n/a",FX439-INDEX(tab_MinKomp[Dokładność, precyzja w dzialaniu / Genauigkeit, Präzision in die Arbeit],MATCH($B439,tab_MinKomp[[Stanowisko / Position ]:[Stanowisko / Position ]],0)))</f>
        <v>0</v>
      </c>
      <c r="FY440" s="194">
        <f>IF(INDEX(tab_MinKomp[Dyspozycyjność / Verfügbarkeit],MATCH($B439,tab_MinKomp[[Stanowisko / Position ]:[Stanowisko / Position ]],0))="n/a","n/a",FY439-INDEX(tab_MinKomp[Dyspozycyjność / Verfügbarkeit],MATCH($B439,tab_MinKomp[[Stanowisko / Position ]:[Stanowisko / Position ]],0)))</f>
        <v>0</v>
      </c>
      <c r="FZ440" s="194">
        <f>IF(INDEX(tab_MinKomp[Zaangażowanie / 
Engagement],MATCH($B439,tab_MinKomp[[Stanowisko / Position ]:[Stanowisko / Position ]],0))="n/a","n/a",FZ439-INDEX(tab_MinKomp[Zaangażowanie / 
Engagement],MATCH($B439,tab_MinKomp[[Stanowisko / Position ]:[Stanowisko / Position ]],0)))</f>
        <v>0</v>
      </c>
      <c r="GA440" s="194" t="str">
        <f>IF(INDEX(tab_MinKomp[Konserwacja form guma],MATCH($B439,tab_MinKomp[[Stanowisko / Position ]:[Stanowisko / Position ]],0))="n/a","n/a",GA439-INDEX(tab_MinKomp[Konserwacja form guma],MATCH($B439,tab_MinKomp[[Stanowisko / Position ]:[Stanowisko / Position ]],0)))</f>
        <v>n/a</v>
      </c>
      <c r="GB440" s="194" t="str">
        <f>IF(INDEX(tab_MinKomp[Konserwacja form plastiki],MATCH($B439,tab_MinKomp[[Stanowisko / Position ]:[Stanowisko / Position ]],0))="n/a","n/a",GB439-INDEX(tab_MinKomp[Konserwacja form plastiki],MATCH($B439,tab_MinKomp[[Stanowisko / Position ]:[Stanowisko / Position ]],0)))</f>
        <v>n/a</v>
      </c>
      <c r="GC440" s="194">
        <f>IF(INDEX(tab_MinKomp[Elastyczność w działaniu],MATCH($B439,tab_MinKomp[[Stanowisko / Position ]:[Stanowisko / Position ]],0))="n/a","n/a",GC439-INDEX(tab_MinKomp[Elastyczność w działaniu],MATCH($B439,tab_MinKomp[[Stanowisko / Position ]:[Stanowisko / Position ]],0)))</f>
        <v>0</v>
      </c>
      <c r="GD440" s="194">
        <f>IF(INDEX(tab_MinKomp[Komunikatywność],MATCH($B439,tab_MinKomp[[Stanowisko / Position ]:[Stanowisko / Position ]],0))="n/a","n/a",GD439-INDEX(tab_MinKomp[Komunikatywność],MATCH($B439,tab_MinKomp[[Stanowisko / Position ]:[Stanowisko / Position ]],0)))</f>
        <v>0</v>
      </c>
      <c r="GE440" s="193" t="str">
        <f>IF(INDEX(tab_MinKomp[Motywowanie i budowanie zaangażowania zespołu],MATCH($B439,tab_MinKomp[[Stanowisko / Position ]:[Stanowisko / Position ]],0))="n/a","n/a",GE439-INDEX(tab_MinKomp[Motywowanie i budowanie zaangażowania zespołu],MATCH($B439,tab_MinKomp[[Stanowisko / Position ]:[Stanowisko / Position ]],0)))</f>
        <v>n/a</v>
      </c>
      <c r="GF440" s="186" t="s">
        <v>248</v>
      </c>
      <c r="GG440" s="186" t="s">
        <v>248</v>
      </c>
      <c r="GH440" s="186" t="s">
        <v>248</v>
      </c>
      <c r="GI440" s="186" t="s">
        <v>248</v>
      </c>
      <c r="GJ440" s="186" t="s">
        <v>248</v>
      </c>
      <c r="GK440" s="186" t="s">
        <v>248</v>
      </c>
      <c r="GL440" s="186" t="s">
        <v>248</v>
      </c>
      <c r="GM440" s="186" t="s">
        <v>248</v>
      </c>
      <c r="GN440" s="186" t="s">
        <v>248</v>
      </c>
      <c r="GO440" s="186" t="s">
        <v>248</v>
      </c>
      <c r="GP440" s="186" t="s">
        <v>248</v>
      </c>
      <c r="GQ440" s="186" t="s">
        <v>248</v>
      </c>
      <c r="GR440" s="186" t="s">
        <v>248</v>
      </c>
      <c r="GS440" s="186" t="s">
        <v>248</v>
      </c>
      <c r="GT440" s="186" t="s">
        <v>248</v>
      </c>
      <c r="GU440" s="186" t="s">
        <v>248</v>
      </c>
      <c r="GV440" s="186" t="s">
        <v>248</v>
      </c>
      <c r="GW440" s="186" t="s">
        <v>248</v>
      </c>
      <c r="GX440" s="186" t="s">
        <v>248</v>
      </c>
      <c r="GY440" s="186" t="s">
        <v>248</v>
      </c>
      <c r="GZ440" s="261" t="s">
        <v>248</v>
      </c>
      <c r="HA440" s="261" t="s">
        <v>248</v>
      </c>
      <c r="HB440" s="191">
        <f>SUM(G440:GE440)/(HB439-(SUM(G440:GE440)))</f>
        <v>0</v>
      </c>
    </row>
    <row r="441" spans="1:210" ht="24.9" customHeight="1" x14ac:dyDescent="0.3">
      <c r="A441" s="105" t="s">
        <v>317</v>
      </c>
      <c r="B441" s="105" t="s">
        <v>315</v>
      </c>
      <c r="C441" s="105" t="s">
        <v>386</v>
      </c>
      <c r="D441" s="105">
        <v>719</v>
      </c>
      <c r="E441" s="394" t="s">
        <v>609</v>
      </c>
      <c r="F441" s="185" t="s">
        <v>374</v>
      </c>
      <c r="G441" s="186">
        <v>1</v>
      </c>
      <c r="H441" s="186">
        <v>1</v>
      </c>
      <c r="I441" s="186">
        <v>1</v>
      </c>
      <c r="J441" s="186">
        <v>1</v>
      </c>
      <c r="K441" s="186">
        <v>1</v>
      </c>
      <c r="L441" s="186" t="s">
        <v>248</v>
      </c>
      <c r="M441" s="186" t="s">
        <v>248</v>
      </c>
      <c r="N441" s="186" t="s">
        <v>248</v>
      </c>
      <c r="O441" s="186">
        <v>1</v>
      </c>
      <c r="P441" s="186">
        <v>1</v>
      </c>
      <c r="Q441" s="186" t="s">
        <v>248</v>
      </c>
      <c r="R441" s="186" t="s">
        <v>248</v>
      </c>
      <c r="S441" s="186" t="s">
        <v>248</v>
      </c>
      <c r="T441" s="186" t="s">
        <v>248</v>
      </c>
      <c r="U441" s="186" t="s">
        <v>248</v>
      </c>
      <c r="V441" s="186" t="s">
        <v>248</v>
      </c>
      <c r="W441" s="186" t="s">
        <v>248</v>
      </c>
      <c r="X441" s="186" t="s">
        <v>248</v>
      </c>
      <c r="Y441" s="186" t="s">
        <v>248</v>
      </c>
      <c r="Z441" s="186" t="s">
        <v>248</v>
      </c>
      <c r="AA441" s="186" t="s">
        <v>248</v>
      </c>
      <c r="AB441" s="186" t="s">
        <v>248</v>
      </c>
      <c r="AC441" s="186" t="s">
        <v>248</v>
      </c>
      <c r="AD441" s="186" t="s">
        <v>248</v>
      </c>
      <c r="AE441" s="186" t="s">
        <v>248</v>
      </c>
      <c r="AF441" s="186" t="s">
        <v>248</v>
      </c>
      <c r="AG441" s="186" t="s">
        <v>248</v>
      </c>
      <c r="AH441" s="186" t="s">
        <v>248</v>
      </c>
      <c r="AI441" s="186" t="s">
        <v>248</v>
      </c>
      <c r="AJ441" s="186" t="s">
        <v>248</v>
      </c>
      <c r="AK441" s="186" t="s">
        <v>248</v>
      </c>
      <c r="AL441" s="186">
        <v>1</v>
      </c>
      <c r="AM441" s="186" t="s">
        <v>248</v>
      </c>
      <c r="AN441" s="186" t="s">
        <v>248</v>
      </c>
      <c r="AO441" s="186">
        <v>1</v>
      </c>
      <c r="AP441" s="186" t="s">
        <v>248</v>
      </c>
      <c r="AQ441" s="186">
        <v>1</v>
      </c>
      <c r="AR441" s="186" t="s">
        <v>248</v>
      </c>
      <c r="AS441" s="186" t="s">
        <v>248</v>
      </c>
      <c r="AT441" s="186" t="s">
        <v>248</v>
      </c>
      <c r="AU441" s="186" t="s">
        <v>248</v>
      </c>
      <c r="AV441" s="186">
        <v>1</v>
      </c>
      <c r="AW441" s="186">
        <v>1</v>
      </c>
      <c r="AX441" s="186" t="s">
        <v>248</v>
      </c>
      <c r="AY441" s="186" t="s">
        <v>248</v>
      </c>
      <c r="AZ441" s="186" t="s">
        <v>248</v>
      </c>
      <c r="BA441" s="186" t="s">
        <v>248</v>
      </c>
      <c r="BB441" s="186" t="s">
        <v>248</v>
      </c>
      <c r="BC441" s="186" t="s">
        <v>248</v>
      </c>
      <c r="BD441" s="186" t="s">
        <v>248</v>
      </c>
      <c r="BE441" s="186" t="s">
        <v>248</v>
      </c>
      <c r="BF441" s="186" t="s">
        <v>248</v>
      </c>
      <c r="BG441" s="186" t="s">
        <v>248</v>
      </c>
      <c r="BH441" s="186" t="s">
        <v>248</v>
      </c>
      <c r="BI441" s="186" t="s">
        <v>248</v>
      </c>
      <c r="BJ441" s="186" t="s">
        <v>248</v>
      </c>
      <c r="BK441" s="186" t="s">
        <v>248</v>
      </c>
      <c r="BL441" s="186" t="s">
        <v>248</v>
      </c>
      <c r="BM441" s="186" t="s">
        <v>248</v>
      </c>
      <c r="BN441" s="186" t="s">
        <v>248</v>
      </c>
      <c r="BO441" s="186" t="s">
        <v>248</v>
      </c>
      <c r="BP441" s="186">
        <v>1</v>
      </c>
      <c r="BQ441" s="186" t="s">
        <v>248</v>
      </c>
      <c r="BR441" s="186">
        <v>1</v>
      </c>
      <c r="BS441" s="186" t="s">
        <v>248</v>
      </c>
      <c r="BT441" s="186" t="s">
        <v>248</v>
      </c>
      <c r="BU441" s="186" t="s">
        <v>248</v>
      </c>
      <c r="BV441" s="186" t="s">
        <v>248</v>
      </c>
      <c r="BW441" s="186" t="s">
        <v>248</v>
      </c>
      <c r="BX441" s="186" t="s">
        <v>248</v>
      </c>
      <c r="BY441" s="186" t="s">
        <v>248</v>
      </c>
      <c r="BZ441" s="186" t="s">
        <v>248</v>
      </c>
      <c r="CA441" s="186">
        <v>1</v>
      </c>
      <c r="CB441" s="186" t="s">
        <v>248</v>
      </c>
      <c r="CC441" s="186">
        <v>1</v>
      </c>
      <c r="CD441" s="186">
        <v>1</v>
      </c>
      <c r="CE441" s="186" t="s">
        <v>248</v>
      </c>
      <c r="CF441" s="186" t="s">
        <v>248</v>
      </c>
      <c r="CG441" s="186">
        <v>1</v>
      </c>
      <c r="CH441" s="186" t="s">
        <v>248</v>
      </c>
      <c r="CI441" s="186" t="s">
        <v>248</v>
      </c>
      <c r="CJ441" s="186" t="s">
        <v>248</v>
      </c>
      <c r="CK441" s="186" t="s">
        <v>248</v>
      </c>
      <c r="CL441" s="186" t="s">
        <v>248</v>
      </c>
      <c r="CM441" s="186" t="s">
        <v>248</v>
      </c>
      <c r="CN441" s="186" t="s">
        <v>248</v>
      </c>
      <c r="CO441" s="186" t="s">
        <v>248</v>
      </c>
      <c r="CP441" s="186" t="s">
        <v>248</v>
      </c>
      <c r="CQ441" s="186" t="s">
        <v>248</v>
      </c>
      <c r="CR441" s="186" t="s">
        <v>248</v>
      </c>
      <c r="CS441" s="186" t="s">
        <v>248</v>
      </c>
      <c r="CT441" s="186" t="s">
        <v>248</v>
      </c>
      <c r="CU441" s="186" t="s">
        <v>248</v>
      </c>
      <c r="CV441" s="186" t="s">
        <v>248</v>
      </c>
      <c r="CW441" s="186">
        <v>1</v>
      </c>
      <c r="CX441" s="186" t="s">
        <v>248</v>
      </c>
      <c r="CY441" s="186" t="s">
        <v>248</v>
      </c>
      <c r="CZ441" s="186" t="s">
        <v>248</v>
      </c>
      <c r="DA441" s="186" t="s">
        <v>248</v>
      </c>
      <c r="DB441" s="186" t="s">
        <v>248</v>
      </c>
      <c r="DC441" s="186" t="s">
        <v>248</v>
      </c>
      <c r="DD441" s="186" t="s">
        <v>248</v>
      </c>
      <c r="DE441" s="186" t="s">
        <v>248</v>
      </c>
      <c r="DF441" s="186">
        <v>1</v>
      </c>
      <c r="DG441" s="186" t="s">
        <v>248</v>
      </c>
      <c r="DH441" s="186" t="s">
        <v>248</v>
      </c>
      <c r="DI441" s="186" t="s">
        <v>248</v>
      </c>
      <c r="DJ441" s="186" t="s">
        <v>248</v>
      </c>
      <c r="DK441" s="186" t="s">
        <v>248</v>
      </c>
      <c r="DL441" s="186" t="s">
        <v>248</v>
      </c>
      <c r="DM441" s="186" t="s">
        <v>248</v>
      </c>
      <c r="DN441" s="186" t="s">
        <v>248</v>
      </c>
      <c r="DO441" s="186" t="s">
        <v>248</v>
      </c>
      <c r="DP441" s="186" t="s">
        <v>248</v>
      </c>
      <c r="DQ441" s="186" t="s">
        <v>248</v>
      </c>
      <c r="DR441" s="186" t="s">
        <v>248</v>
      </c>
      <c r="DS441" s="186" t="s">
        <v>248</v>
      </c>
      <c r="DT441" s="186" t="s">
        <v>248</v>
      </c>
      <c r="DU441" s="186" t="s">
        <v>248</v>
      </c>
      <c r="DV441" s="186" t="s">
        <v>248</v>
      </c>
      <c r="DW441" s="186" t="s">
        <v>248</v>
      </c>
      <c r="DX441" s="186" t="s">
        <v>248</v>
      </c>
      <c r="DY441" s="186" t="s">
        <v>248</v>
      </c>
      <c r="DZ441" s="186" t="s">
        <v>248</v>
      </c>
      <c r="EA441" s="186" t="s">
        <v>248</v>
      </c>
      <c r="EB441" s="186" t="s">
        <v>248</v>
      </c>
      <c r="EC441" s="186" t="s">
        <v>248</v>
      </c>
      <c r="ED441" s="186" t="s">
        <v>248</v>
      </c>
      <c r="EE441" s="186" t="s">
        <v>248</v>
      </c>
      <c r="EF441" s="186" t="s">
        <v>248</v>
      </c>
      <c r="EG441" s="186" t="s">
        <v>248</v>
      </c>
      <c r="EH441" s="186" t="s">
        <v>248</v>
      </c>
      <c r="EI441" s="186" t="s">
        <v>248</v>
      </c>
      <c r="EJ441" s="186" t="s">
        <v>248</v>
      </c>
      <c r="EK441" s="186" t="s">
        <v>248</v>
      </c>
      <c r="EL441" s="184" t="s">
        <v>248</v>
      </c>
      <c r="EM441" s="184" t="s">
        <v>248</v>
      </c>
      <c r="EN441" s="184" t="s">
        <v>248</v>
      </c>
      <c r="EO441" s="186" t="s">
        <v>248</v>
      </c>
      <c r="EP441" s="186" t="s">
        <v>248</v>
      </c>
      <c r="EQ441" s="186" t="s">
        <v>248</v>
      </c>
      <c r="ER441" s="186" t="s">
        <v>248</v>
      </c>
      <c r="ES441" s="186" t="s">
        <v>248</v>
      </c>
      <c r="ET441" s="186" t="s">
        <v>248</v>
      </c>
      <c r="EU441" s="186" t="s">
        <v>248</v>
      </c>
      <c r="EV441" s="186" t="s">
        <v>248</v>
      </c>
      <c r="EW441" s="186" t="s">
        <v>248</v>
      </c>
      <c r="EX441" s="186" t="s">
        <v>248</v>
      </c>
      <c r="EY441" s="186" t="s">
        <v>248</v>
      </c>
      <c r="EZ441" s="186" t="s">
        <v>248</v>
      </c>
      <c r="FA441" s="186" t="s">
        <v>248</v>
      </c>
      <c r="FB441" s="186" t="s">
        <v>248</v>
      </c>
      <c r="FC441" s="186" t="s">
        <v>248</v>
      </c>
      <c r="FD441" s="186" t="s">
        <v>248</v>
      </c>
      <c r="FE441" s="186" t="s">
        <v>248</v>
      </c>
      <c r="FF441" s="186" t="s">
        <v>248</v>
      </c>
      <c r="FG441" s="186" t="s">
        <v>248</v>
      </c>
      <c r="FH441" s="186" t="s">
        <v>248</v>
      </c>
      <c r="FI441" s="186" t="s">
        <v>248</v>
      </c>
      <c r="FJ441" s="186" t="s">
        <v>248</v>
      </c>
      <c r="FK441" s="186" t="s">
        <v>248</v>
      </c>
      <c r="FL441" s="186" t="s">
        <v>248</v>
      </c>
      <c r="FM441" s="186" t="s">
        <v>248</v>
      </c>
      <c r="FN441" s="186" t="s">
        <v>248</v>
      </c>
      <c r="FO441" s="186" t="s">
        <v>248</v>
      </c>
      <c r="FP441" s="186" t="s">
        <v>248</v>
      </c>
      <c r="FQ441" s="187" t="s">
        <v>248</v>
      </c>
      <c r="FR441" s="187" t="s">
        <v>248</v>
      </c>
      <c r="FS441" s="186">
        <v>1</v>
      </c>
      <c r="FT441" s="186">
        <v>1</v>
      </c>
      <c r="FU441" s="186">
        <v>1</v>
      </c>
      <c r="FV441" s="186">
        <v>1</v>
      </c>
      <c r="FW441" s="186">
        <v>1</v>
      </c>
      <c r="FX441" s="186">
        <v>1</v>
      </c>
      <c r="FY441" s="186">
        <v>1</v>
      </c>
      <c r="FZ441" s="186">
        <v>1</v>
      </c>
      <c r="GA441" s="186" t="s">
        <v>248</v>
      </c>
      <c r="GB441" s="186" t="s">
        <v>248</v>
      </c>
      <c r="GC441" s="186">
        <v>1</v>
      </c>
      <c r="GD441" s="186">
        <v>1</v>
      </c>
      <c r="GE441" s="186" t="s">
        <v>248</v>
      </c>
      <c r="GF441" s="186" t="s">
        <v>248</v>
      </c>
      <c r="GG441" s="186" t="s">
        <v>248</v>
      </c>
      <c r="GH441" s="186" t="s">
        <v>248</v>
      </c>
      <c r="GI441" s="186" t="s">
        <v>248</v>
      </c>
      <c r="GJ441" s="186" t="s">
        <v>248</v>
      </c>
      <c r="GK441" s="186" t="s">
        <v>248</v>
      </c>
      <c r="GL441" s="186" t="s">
        <v>248</v>
      </c>
      <c r="GM441" s="186" t="s">
        <v>248</v>
      </c>
      <c r="GN441" s="186" t="s">
        <v>248</v>
      </c>
      <c r="GO441" s="186" t="s">
        <v>248</v>
      </c>
      <c r="GP441" s="186" t="s">
        <v>248</v>
      </c>
      <c r="GQ441" s="186" t="s">
        <v>248</v>
      </c>
      <c r="GR441" s="186" t="s">
        <v>248</v>
      </c>
      <c r="GS441" s="186" t="s">
        <v>248</v>
      </c>
      <c r="GT441" s="186" t="s">
        <v>248</v>
      </c>
      <c r="GU441" s="186" t="s">
        <v>248</v>
      </c>
      <c r="GV441" s="186" t="s">
        <v>248</v>
      </c>
      <c r="GW441" s="186" t="s">
        <v>248</v>
      </c>
      <c r="GX441" s="186" t="s">
        <v>248</v>
      </c>
      <c r="GY441" s="186" t="s">
        <v>248</v>
      </c>
      <c r="GZ441" s="261" t="s">
        <v>248</v>
      </c>
      <c r="HA441" s="261" t="s">
        <v>248</v>
      </c>
      <c r="HB441" s="188">
        <f t="shared" ref="HB441" si="440">SUM(G441:GE441)</f>
        <v>30</v>
      </c>
    </row>
    <row r="442" spans="1:210" ht="24.9" customHeight="1" thickBot="1" x14ac:dyDescent="0.35">
      <c r="A442" s="108" t="str">
        <f t="shared" ref="A442" si="441">A441</f>
        <v>Prod.-Q-2</v>
      </c>
      <c r="B442" s="108" t="str">
        <f t="shared" ref="B442" si="442">B441</f>
        <v>Pracownik Produkcji</v>
      </c>
      <c r="C442" s="108" t="str">
        <f t="shared" ref="C442" si="443">C441</f>
        <v>MS</v>
      </c>
      <c r="D442" s="108">
        <f t="shared" ref="D442" si="444">D441</f>
        <v>719</v>
      </c>
      <c r="E442" s="395"/>
      <c r="F442" s="189" t="s">
        <v>375</v>
      </c>
      <c r="G442" s="192">
        <f>IF(INDEX(tab_MinKomp[Przepisy BHP / BHP Vorschriften],MATCH($B441,tab_MinKomp[[Stanowisko / Position ]:[Stanowisko / Position ]],0))="n/a","n/a",G441-INDEX(tab_MinKomp[Przepisy BHP / BHP Vorschriften],MATCH($B441,tab_MinKomp[[Stanowisko / Position ]:[Stanowisko / Position ]],0)))</f>
        <v>-1</v>
      </c>
      <c r="H442" s="193">
        <f>IF(INDEX(tab_MinKomp[Przepisy PPOŻ / Brandschutzbestimmungen],MATCH($B441,tab_MinKomp[[Stanowisko / Position ]:[Stanowisko / Position ]],0))="n/a","n/a",H441-INDEX(tab_MinKomp[Przepisy PPOŻ / Brandschutzbestimmungen],MATCH($B441,tab_MinKomp[[Stanowisko / Position ]:[Stanowisko / Position ]],0)))</f>
        <v>0</v>
      </c>
      <c r="I442" s="193">
        <f>IF(INDEX(tab_MinKomp[Ryzyko zawodowe na stanowiskach pracyv/ Berufliche Risiken an Arbeitsstellen],MATCH($B441,tab_MinKomp[[Stanowisko / Position ]:[Stanowisko / Position ]],0))="n/a","n/a",I441-INDEX(tab_MinKomp[Ryzyko zawodowe na stanowiskach pracyv/ Berufliche Risiken an Arbeitsstellen],MATCH($B441,tab_MinKomp[[Stanowisko / Position ]:[Stanowisko / Position ]],0)))</f>
        <v>-1</v>
      </c>
      <c r="J442" s="193">
        <f>IF(INDEX(tab_MinKomp[Gospodarka substancjami niebezpiecznymi / Gefahrstoffmanagement],MATCH($B441,tab_MinKomp[[Stanowisko / Position ]:[Stanowisko / Position ]],0))="n/a","n/a",J441-INDEX(tab_MinKomp[Gospodarka substancjami niebezpiecznymi / Gefahrstoffmanagement],MATCH($B441,tab_MinKomp[[Stanowisko / Position ]:[Stanowisko / Position ]],0)))</f>
        <v>0</v>
      </c>
      <c r="K442" s="193">
        <f>IF(INDEX(tab_MinKomp[Gospodarka odpadami / Abfallwirtschaft],MATCH($B441,tab_MinKomp[[Stanowisko / Position ]:[Stanowisko / Position ]],0))="n/a","n/a",K441-INDEX(tab_MinKomp[Gospodarka odpadami / Abfallwirtschaft],MATCH($B441,tab_MinKomp[[Stanowisko / Position ]:[Stanowisko / Position ]],0)))</f>
        <v>0</v>
      </c>
      <c r="L442" s="194" t="str">
        <f>IF(INDEX(tab_MinKomp[Przepisy kodeksu pracy / Bestimmungen des Arbeitsgesetzes],MATCH($B441,tab_MinKomp[[Stanowisko / Position ]:[Stanowisko / Position ]],0))="n/a","n/a",L441-INDEX(tab_MinKomp[Przepisy kodeksu pracy / Bestimmungen des Arbeitsgesetzes],MATCH($B441,tab_MinKomp[[Stanowisko / Position ]:[Stanowisko / Position ]],0)))</f>
        <v>n/a</v>
      </c>
      <c r="M442" s="195" t="str">
        <f>IF(INDEX(tab_MinKomp[Przepisy o ub.społ. ZUS  / Sozialversicherungsvorschriften],MATCH($B441,tab_MinKomp[[Stanowisko / Position ]:[Stanowisko / Position ]],0))="n/a","n/a",M441-INDEX(tab_MinKomp[Przepisy o ub.społ. ZUS  / Sozialversicherungsvorschriften],MATCH($B441,tab_MinKomp[[Stanowisko / Position ]:[Stanowisko / Position ]],0)))</f>
        <v>n/a</v>
      </c>
      <c r="N442" s="194" t="str">
        <f>IF(INDEX(tab_MinKomp[PRZEPISY O PDOF /persönlich Einkommensteuergesetz ],MATCH($B441,tab_MinKomp[[Stanowisko / Position ]:[Stanowisko / Position ]],0))="n/a","n/a",N441-INDEX(tab_MinKomp[PRZEPISY O PDOF /persönlich Einkommensteuergesetz ],MATCH($B441,tab_MinKomp[[Stanowisko / Position ]:[Stanowisko / Position ]],0)))</f>
        <v>n/a</v>
      </c>
      <c r="O442" s="194">
        <f>IF(INDEX(tab_MinKomp[Regulamin pracy / Arbeitsordnung],MATCH($B441,tab_MinKomp[[Stanowisko / Position ]:[Stanowisko / Position ]],0))="n/a","n/a",O441-INDEX(tab_MinKomp[Regulamin pracy / Arbeitsordnung],MATCH($B441,tab_MinKomp[[Stanowisko / Position ]:[Stanowisko / Position ]],0)))</f>
        <v>0</v>
      </c>
      <c r="P442" s="194">
        <f>IF(INDEX(tab_MinKomp[Regulamin wynagradzania / Vergütungsordnung],MATCH($B441,tab_MinKomp[[Stanowisko / Position ]:[Stanowisko / Position ]],0))="n/a","n/a",P441-INDEX(tab_MinKomp[Regulamin wynagradzania / Vergütungsordnung],MATCH($B441,tab_MinKomp[[Stanowisko / Position ]:[Stanowisko / Position ]],0)))</f>
        <v>0</v>
      </c>
      <c r="Q442" s="194" t="str">
        <f>IF(INDEX(tab_MinKomp[System R2PŁATNIK PRO: Płace / Lohnabrechnung],MATCH($B441,tab_MinKomp[[Stanowisko / Position ]:[Stanowisko / Position ]],0))="n/a","n/a",Q441-INDEX(tab_MinKomp[System R2PŁATNIK PRO: Płace / Lohnabrechnung],MATCH($B441,tab_MinKomp[[Stanowisko / Position ]:[Stanowisko / Position ]],0)))</f>
        <v>n/a</v>
      </c>
      <c r="R442" s="194" t="str">
        <f>IF(INDEX(tab_MinKomp[SystemR2PŁATNIK PRO: KADRY / Personaldaten],MATCH($B441,tab_MinKomp[[Stanowisko / Position ]:[Stanowisko / Position ]],0))="n/a","n/a",R441-INDEX(tab_MinKomp[SystemR2PŁATNIK PRO: KADRY / Personaldaten],MATCH($B441,tab_MinKomp[[Stanowisko / Position ]:[Stanowisko / Position ]],0)))</f>
        <v>n/a</v>
      </c>
      <c r="S442" s="194" t="str">
        <f>IF(INDEX(tab_MinKomp[SYSTEM R2PŁATNIK PRO: zarządzanie pracownikami / Arbeitsverwaltung],MATCH($B441,tab_MinKomp[[Stanowisko / Position ]:[Stanowisko / Position ]],0))="n/a","n/a",S441-INDEX(tab_MinKomp[SYSTEM R2PŁATNIK PRO: zarządzanie pracownikami / Arbeitsverwaltung],MATCH($B441,tab_MinKomp[[Stanowisko / Position ]:[Stanowisko / Position ]],0)))</f>
        <v>n/a</v>
      </c>
      <c r="T442" s="194" t="str">
        <f>IF(INDEX(tab_MinKomp[Doradztwo, wsparcie personalne / Personalberatung und Unterstützung],MATCH($B441,tab_MinKomp[[Stanowisko / Position ]:[Stanowisko / Position ]],0))="n/a","n/a",T441-INDEX(tab_MinKomp[Doradztwo, wsparcie personalne / Personalberatung und Unterstützung],MATCH($B441,tab_MinKomp[[Stanowisko / Position ]:[Stanowisko / Position ]],0)))</f>
        <v>n/a</v>
      </c>
      <c r="U442" s="194" t="str">
        <f>IF(INDEX(tab_MinKomp[Przepisy o podatku VAT / MwSt.- Gesetz],MATCH($B441,tab_MinKomp[[Stanowisko / Position ]:[Stanowisko / Position ]],0))="n/a","n/a",U441-INDEX(tab_MinKomp[Przepisy o podatku VAT / MwSt.- Gesetz],MATCH($B441,tab_MinKomp[[Stanowisko / Position ]:[Stanowisko / Position ]],0)))</f>
        <v>n/a</v>
      </c>
      <c r="V442" s="194" t="str">
        <f>IF(INDEX(tab_MinKomp[PrzepisyPDOP / geschäftlich Einkommensteuergesetz],MATCH($B441,tab_MinKomp[[Stanowisko / Position ]:[Stanowisko / Position ]],0))="n/a","n/a",V441-INDEX(tab_MinKomp[PrzepisyPDOP / geschäftlich Einkommensteuergesetz],MATCH($B441,tab_MinKomp[[Stanowisko / Position ]:[Stanowisko / Position ]],0)))</f>
        <v>n/a</v>
      </c>
      <c r="W442" s="194" t="str">
        <f>IF(INDEX(tab_MinKomp[System BAAN / FINANSE (FIBU)],MATCH($B441,tab_MinKomp[[Stanowisko / Position ]:[Stanowisko / Position ]],0))="n/a","n/a",W441-INDEX(tab_MinKomp[System BAAN / FINANSE (FIBU)],MATCH($B441,tab_MinKomp[[Stanowisko / Position ]:[Stanowisko / Position ]],0)))</f>
        <v>n/a</v>
      </c>
      <c r="X442" s="194" t="str">
        <f>IF(INDEX(tab_MinKomp[Systemy pomocnicze / Hilfssysteme(STOCKPROGRAM, KALK2000 etc.)],MATCH($B441,tab_MinKomp[[Stanowisko / Position ]:[Stanowisko / Position ]],0))="n/a","n/a",X441-INDEX(tab_MinKomp[Systemy pomocnicze / Hilfssysteme(STOCKPROGRAM, KALK2000 etc.)],MATCH($B441,tab_MinKomp[[Stanowisko / Position ]:[Stanowisko / Position ]],0)))</f>
        <v>n/a</v>
      </c>
      <c r="Y442" s="194" t="str">
        <f>IF(INDEX(tab_MinKomp[Polityka rachunkowości / Buchführungspolitik],MATCH($B441,tab_MinKomp[[Stanowisko / Position ]:[Stanowisko / Position ]],0))="n/a","n/a",Y441-INDEX(tab_MinKomp[Polityka rachunkowości / Buchführungspolitik],MATCH($B441,tab_MinKomp[[Stanowisko / Position ]:[Stanowisko / Position ]],0)))</f>
        <v>n/a</v>
      </c>
      <c r="Z442" s="194" t="str">
        <f>IF(INDEX(tab_MinKomp[Ustawa o rachunkowości / Rechnungslegungsgesetz],MATCH($B441,tab_MinKomp[[Stanowisko / Position ]:[Stanowisko / Position ]],0))="n/a","n/a",Z441-INDEX(tab_MinKomp[Ustawa o rachunkowości / Rechnungslegungsgesetz],MATCH($B441,tab_MinKomp[[Stanowisko / Position ]:[Stanowisko / Position ]],0)))</f>
        <v>n/a</v>
      </c>
      <c r="AA442" s="194" t="str">
        <f>IF(INDEX(tab_MinKomp[WORKFLOW - TS-100],MATCH($B441,tab_MinKomp[[Stanowisko / Position ]:[Stanowisko / Position ]],0))="n/a","n/a",AA441-INDEX(tab_MinKomp[WORKFLOW - TS-100],MATCH($B441,tab_MinKomp[[Stanowisko / Position ]:[Stanowisko / Position ]],0)))</f>
        <v>n/a</v>
      </c>
      <c r="AB442" s="194" t="str">
        <f>IF(INDEX(tab_MinKomp[WORKFLOW - SFMS],MATCH($B441,tab_MinKomp[[Stanowisko / Position ]:[Stanowisko / Position ]],0))="n/a","n/a",AB441-INDEX(tab_MinKomp[WORKFLOW - SFMS],MATCH($B441,tab_MinKomp[[Stanowisko / Position ]:[Stanowisko / Position ]],0)))</f>
        <v>n/a</v>
      </c>
      <c r="AC442" s="194" t="str">
        <f>IF(INDEX(tab_MinKomp[System ISO 9001:2015],MATCH($B441,tab_MinKomp[[Stanowisko / Position ]:[Stanowisko / Position ]],0))="n/a","n/a",AC441-INDEX(tab_MinKomp[System ISO 9001:2015],MATCH($B441,tab_MinKomp[[Stanowisko / Position ]:[Stanowisko / Position ]],0)))</f>
        <v>n/a</v>
      </c>
      <c r="AD442" s="194" t="str">
        <f>IF(INDEX(tab_MinKomp[System ISO 9001:2015],MATCH($B441,tab_MinKomp[[Stanowisko / Position ]:[Stanowisko / Position ]],0))="n/a","n/a",AD441-INDEX(tab_MinKomp[System ISO 9001:2015],MATCH($B441,tab_MinKomp[[Stanowisko / Position ]:[Stanowisko / Position ]],0)))</f>
        <v>n/a</v>
      </c>
      <c r="AE442" s="194" t="str">
        <f>IF(INDEX(tab_MinKomp[System ISO 9001:2015],MATCH($B441,tab_MinKomp[[Stanowisko / Position ]:[Stanowisko / Position ]],0))="n/a","n/a",AE441-INDEX(tab_MinKomp[System ISO 9001:2015],MATCH($B441,tab_MinKomp[[Stanowisko / Position ]:[Stanowisko / Position ]],0)))</f>
        <v>n/a</v>
      </c>
      <c r="AF442" s="194" t="str">
        <f>IF(INDEX(tab_MinKomp[System ISO 9001:2015],MATCH($B441,tab_MinKomp[[Stanowisko / Position ]:[Stanowisko / Position ]],0))="n/a","n/a",AF441-INDEX(tab_MinKomp[System ISO 9001:2015],MATCH($B441,tab_MinKomp[[Stanowisko / Position ]:[Stanowisko / Position ]],0)))</f>
        <v>n/a</v>
      </c>
      <c r="AG442" s="194" t="str">
        <f>IF(INDEX(tab_MinKomp[Wymagania VDA 6.3 Process / Forderungen],MATCH($B441,tab_MinKomp[[Stanowisko / Position ]:[Stanowisko / Position ]],0))="n/a","n/a",AG441-INDEX(tab_MinKomp[Wymagania VDA 6.3 Process / Forderungen],MATCH($B441,tab_MinKomp[[Stanowisko / Position ]:[Stanowisko / Position ]],0)))</f>
        <v>n/a</v>
      </c>
      <c r="AH442" s="194" t="str">
        <f>IF(INDEX(tab_MinKomp[Wymagania VDA 6.5 Product / Forderungen],MATCH($B441,tab_MinKomp[[Stanowisko / Position ]:[Stanowisko / Position ]],0))="n/a","n/a",AH441-INDEX(tab_MinKomp[Wymagania VDA 6.5 Product / Forderungen],MATCH($B441,tab_MinKomp[[Stanowisko / Position ]:[Stanowisko / Position ]],0)))</f>
        <v>n/a</v>
      </c>
      <c r="AI442" s="194" t="str">
        <f>IF(INDEX(tab_MinKomp[System ISO 9001:2015],MATCH($B441,tab_MinKomp[[Stanowisko / Position ]:[Stanowisko / Position ]],0))="n/a","n/a",AI441-INDEX(tab_MinKomp[System ISO 9001:2015],MATCH($B441,tab_MinKomp[[Stanowisko / Position ]:[Stanowisko / Position ]],0)))</f>
        <v>n/a</v>
      </c>
      <c r="AJ442" s="194" t="str">
        <f>IF(INDEX(tab_MinKomp[Auditor systemu ISO 17021:2018],MATCH($B441,tab_MinKomp[[Stanowisko / Position ]:[Stanowisko / Position ]],0))="n/a","n/a",AJ441-INDEX(tab_MinKomp[Auditor systemu ISO 17021:2018],MATCH($B441,tab_MinKomp[[Stanowisko / Position ]:[Stanowisko / Position ]],0)))</f>
        <v>n/a</v>
      </c>
      <c r="AK442" s="194" t="str">
        <f>IF(INDEX(tab_MinKomp[Pełnomocnik systemu / Systemvertreter],MATCH($B441,tab_MinKomp[[Stanowisko / Position ]:[Stanowisko / Position ]],0))="n/a","n/a",AK441-INDEX(tab_MinKomp[Pełnomocnik systemu / Systemvertreter],MATCH($B441,tab_MinKomp[[Stanowisko / Position ]:[Stanowisko / Position ]],0)))</f>
        <v>n/a</v>
      </c>
      <c r="AL442" s="194">
        <f>IF(INDEX(tab_MinKomp[Polityka Etyczna - Compliance],MATCH($B441,tab_MinKomp[[Stanowisko / Position ]:[Stanowisko / Position ]],0))="n/a","n/a",AL441-INDEX(tab_MinKomp[Polityka Etyczna - Compliance],MATCH($B441,tab_MinKomp[[Stanowisko / Position ]:[Stanowisko / Position ]],0)))</f>
        <v>0</v>
      </c>
      <c r="AM442" s="194" t="str">
        <f>IF(INDEX(tab_MinKomp[WDRAŻANIE NOWYCH PROJEKTÓW/ PROCEDURA CTM],MATCH($B441,tab_MinKomp[[Stanowisko / Position ]:[Stanowisko / Position ]],0))="n/a","n/a",AM441-INDEX(tab_MinKomp[WDRAŻANIE NOWYCH PROJEKTÓW/ PROCEDURA CTM],MATCH($B441,tab_MinKomp[[Stanowisko / Position ]:[Stanowisko / Position ]],0)))</f>
        <v>n/a</v>
      </c>
      <c r="AN442" s="194" t="str">
        <f>IF(INDEX(tab_MinKomp[KAMIENIE MILOWE MSL/PIFF],MATCH($B441,tab_MinKomp[[Stanowisko / Position ]:[Stanowisko / Position ]],0))="n/a","n/a",AN441-INDEX(tab_MinKomp[KAMIENIE MILOWE MSL/PIFF],MATCH($B441,tab_MinKomp[[Stanowisko / Position ]:[Stanowisko / Position ]],0)))</f>
        <v>n/a</v>
      </c>
      <c r="AO442" s="194">
        <f>IF(INDEX(tab_MinKomp[CP],MATCH($B441,tab_MinKomp[[Stanowisko / Position ]:[Stanowisko / Position ]],0))="n/a","n/a",AO441-INDEX(tab_MinKomp[CP],MATCH($B441,tab_MinKomp[[Stanowisko / Position ]:[Stanowisko / Position ]],0)))</f>
        <v>0</v>
      </c>
      <c r="AP442" s="194" t="str">
        <f>IF(INDEX(tab_MinKomp[FMEA],MATCH($B441,tab_MinKomp[[Stanowisko / Position ]:[Stanowisko / Position ]],0))="n/a","n/a",AP441-INDEX(tab_MinKomp[FMEA],MATCH($B441,tab_MinKomp[[Stanowisko / Position ]:[Stanowisko / Position ]],0)))</f>
        <v>n/a</v>
      </c>
      <c r="AQ442" s="194">
        <f>IF(INDEX(tab_MinKomp[FLOW CHART],MATCH($B441,tab_MinKomp[[Stanowisko / Position ]:[Stanowisko / Position ]],0))="n/a","n/a",AQ441-INDEX(tab_MinKomp[FLOW CHART],MATCH($B441,tab_MinKomp[[Stanowisko / Position ]:[Stanowisko / Position ]],0)))</f>
        <v>0</v>
      </c>
      <c r="AR442" s="194" t="str">
        <f>IF(INDEX(tab_MinKomp[APQP],MATCH($B441,tab_MinKomp[[Stanowisko / Position ]:[Stanowisko / Position ]],0))="n/a","n/a",AR441-INDEX(tab_MinKomp[APQP],MATCH($B441,tab_MinKomp[[Stanowisko / Position ]:[Stanowisko / Position ]],0)))</f>
        <v>n/a</v>
      </c>
      <c r="AS442" s="194" t="str">
        <f>IF(INDEX(tab_MinKomp[MSA],MATCH($B441,tab_MinKomp[[Stanowisko / Position ]:[Stanowisko / Position ]],0))="n/a","n/a",AS441-INDEX(tab_MinKomp[MSA],MATCH($B441,tab_MinKomp[[Stanowisko / Position ]:[Stanowisko / Position ]],0)))</f>
        <v>n/a</v>
      </c>
      <c r="AT442" s="194" t="str">
        <f>IF(INDEX(tab_MinKomp[SPC],MATCH($B441,tab_MinKomp[[Stanowisko / Position ]:[Stanowisko / Position ]],0))="n/a","n/a",AT441-INDEX(tab_MinKomp[SPC],MATCH($B441,tab_MinKomp[[Stanowisko / Position ]:[Stanowisko / Position ]],0)))</f>
        <v>n/a</v>
      </c>
      <c r="AU442" s="194" t="str">
        <f>IF(INDEX(tab_MinKomp[CSR (SPECYFICZNE WYMAGANIA KLIENTA)],MATCH($B441,tab_MinKomp[[Stanowisko / Position ]:[Stanowisko / Position ]],0))="n/a","n/a",AU441-INDEX(tab_MinKomp[CSR (SPECYFICZNE WYMAGANIA KLIENTA)],MATCH($B441,tab_MinKomp[[Stanowisko / Position ]:[Stanowisko / Position ]],0)))</f>
        <v>n/a</v>
      </c>
      <c r="AV442" s="194">
        <f>IF(INDEX(tab_MinKomp[5S],MATCH($B441,tab_MinKomp[[Stanowisko / Position ]:[Stanowisko / Position ]],0))="n/a","n/a",AV441-INDEX(tab_MinKomp[5S],MATCH($B441,tab_MinKomp[[Stanowisko / Position ]:[Stanowisko / Position ]],0)))</f>
        <v>-1</v>
      </c>
      <c r="AW442" s="194">
        <f>IF(INDEX(tab_MinKomp[LEAN MANAGEMENT],MATCH($B441,tab_MinKomp[[Stanowisko / Position ]:[Stanowisko / Position ]],0))="n/a","n/a",AW441-INDEX(tab_MinKomp[LEAN MANAGEMENT],MATCH($B441,tab_MinKomp[[Stanowisko / Position ]:[Stanowisko / Position ]],0)))</f>
        <v>0</v>
      </c>
      <c r="AX442" s="194" t="str">
        <f>IF(INDEX(tab_MinKomp[5R],MATCH($B441,tab_MinKomp[[Stanowisko / Position ]:[Stanowisko / Position ]],0))="n/a","n/a",AX441-INDEX(tab_MinKomp[5R],MATCH($B441,tab_MinKomp[[Stanowisko / Position ]:[Stanowisko / Position ]],0)))</f>
        <v>n/a</v>
      </c>
      <c r="AY442" s="194" t="str">
        <f>IF(INDEX(tab_MinKomp[Six Sigma],MATCH($B441,tab_MinKomp[[Stanowisko / Position ]:[Stanowisko / Position ]],0))="n/a","n/a",AY441-INDEX(tab_MinKomp[Six Sigma],MATCH($B441,tab_MinKomp[[Stanowisko / Position ]:[Stanowisko / Position ]],0)))</f>
        <v>n/a</v>
      </c>
      <c r="AZ442" s="194" t="str">
        <f>IF(INDEX(tab_MinKomp[System BAAN / Distribution &amp; Supply Chain],MATCH($B441,tab_MinKomp[[Stanowisko / Position ]:[Stanowisko / Position ]],0))="n/a","n/a",AZ441-INDEX(tab_MinKomp[System BAAN / Distribution &amp; Supply Chain],MATCH($B441,tab_MinKomp[[Stanowisko / Position ]:[Stanowisko / Position ]],0)))</f>
        <v>n/a</v>
      </c>
      <c r="BA442" s="194" t="str">
        <f>IF(INDEX(tab_MinKomp[Gospodarka magazynowa / Lagerverwaltung],MATCH($B441,tab_MinKomp[[Stanowisko / Position ]:[Stanowisko / Position ]],0))="n/a","n/a",BA441-INDEX(tab_MinKomp[Gospodarka magazynowa / Lagerverwaltung],MATCH($B441,tab_MinKomp[[Stanowisko / Position ]:[Stanowisko / Position ]],0)))</f>
        <v>n/a</v>
      </c>
      <c r="BB442" s="194" t="str">
        <f>IF(INDEX(tab_MinKomp[Inwentaryzacja - organizacja i przebieg / Inventurprozess],MATCH($B441,tab_MinKomp[[Stanowisko / Position ]:[Stanowisko / Position ]],0))="n/a","n/a",BB441-INDEX(tab_MinKomp[Inwentaryzacja - organizacja i przebieg / Inventurprozess],MATCH($B441,tab_MinKomp[[Stanowisko / Position ]:[Stanowisko / Position ]],0)))</f>
        <v>n/a</v>
      </c>
      <c r="BC442" s="194" t="str">
        <f>IF(INDEX(tab_MinKomp[Organizacja dostaw / Versorgungsorganisation],MATCH($B441,tab_MinKomp[[Stanowisko / Position ]:[Stanowisko / Position ]],0))="n/a","n/a",BC441-INDEX(tab_MinKomp[Organizacja dostaw / Versorgungsorganisation],MATCH($B441,tab_MinKomp[[Stanowisko / Position ]:[Stanowisko / Position ]],0)))</f>
        <v>n/a</v>
      </c>
      <c r="BD442" s="194" t="str">
        <f>IF(INDEX(tab_MinKomp[Organizacja wysyłek / Organisation von Lieferungen],MATCH($B441,tab_MinKomp[[Stanowisko / Position ]:[Stanowisko / Position ]],0))="n/a","n/a",BD441-INDEX(tab_MinKomp[Organizacja wysyłek / Organisation von Lieferungen],MATCH($B441,tab_MinKomp[[Stanowisko / Position ]:[Stanowisko / Position ]],0)))</f>
        <v>n/a</v>
      </c>
      <c r="BE442" s="194" t="str">
        <f>IF(INDEX(tab_MinKomp[Analiza magazynowa - Program Polen.mdb / Inventuranalyse],MATCH($B441,tab_MinKomp[[Stanowisko / Position ]:[Stanowisko / Position ]],0))="n/a","n/a",BE441-INDEX(tab_MinKomp[Analiza magazynowa - Program Polen.mdb / Inventuranalyse],MATCH($B441,tab_MinKomp[[Stanowisko / Position ]:[Stanowisko / Position ]],0)))</f>
        <v>n/a</v>
      </c>
      <c r="BF442" s="190" t="str">
        <f>IF(INDEX(tab_MinKomp[MMOG (Materials Management Operations Guidelines)],MATCH($B441,tab_MinKomp[[Stanowisko / Position ]:[Stanowisko / Position ]],0))="n/a","n/a",BF441-INDEX(tab_MinKomp[MMOG (Materials Management Operations Guidelines)],MATCH($B441,tab_MinKomp[[Stanowisko / Position ]:[Stanowisko / Position ]],0)))</f>
        <v>n/a</v>
      </c>
      <c r="BG442" s="190" t="str">
        <f>IF(INDEX(tab_MinKomp[GPP],MATCH($B441,tab_MinKomp[[Stanowisko / Position ]:[Stanowisko / Position ]],0))="n/a","n/a",BG441-INDEX(tab_MinKomp[GPP],MATCH($B441,tab_MinKomp[[Stanowisko / Position ]:[Stanowisko / Position ]],0)))</f>
        <v>n/a</v>
      </c>
      <c r="BH442" s="190" t="str">
        <f>IF(INDEX(tab_MinKomp[AIAG (Automotive Industry Action Group)],MATCH($B441,tab_MinKomp[[Stanowisko / Position ]:[Stanowisko / Position ]],0))="n/a","n/a",BH441-INDEX(tab_MinKomp[AIAG (Automotive Industry Action Group)],MATCH($B441,tab_MinKomp[[Stanowisko / Position ]:[Stanowisko / Position ]],0)))</f>
        <v>n/a</v>
      </c>
      <c r="BI442" s="190" t="str">
        <f>IF(INDEX(tab_MinKomp[Super-G disputes],MATCH($B441,tab_MinKomp[[Stanowisko / Position ]:[Stanowisko / Position ]],0))="n/a","n/a",BI441-INDEX(tab_MinKomp[Super-G disputes],MATCH($B441,tab_MinKomp[[Stanowisko / Position ]:[Stanowisko / Position ]],0)))</f>
        <v>n/a</v>
      </c>
      <c r="BJ442" s="190" t="str">
        <f>IF(INDEX(tab_MinKomp[CMMS3/eDDL (Direct Data Link)],MATCH($B441,tab_MinKomp[[Stanowisko / Position ]:[Stanowisko / Position ]],0))="n/a","n/a",BJ441-INDEX(tab_MinKomp[CMMS3/eDDL (Direct Data Link)],MATCH($B441,tab_MinKomp[[Stanowisko / Position ]:[Stanowisko / Position ]],0)))</f>
        <v>n/a</v>
      </c>
      <c r="BK442" s="190" t="str">
        <f>IF(INDEX(tab_MinKomp[MP&amp;L (Material Planning and Logistics)],MATCH($B441,tab_MinKomp[[Stanowisko / Position ]:[Stanowisko / Position ]],0))="n/a","n/a",BK441-INDEX(tab_MinKomp[MP&amp;L (Material Planning and Logistics)],MATCH($B441,tab_MinKomp[[Stanowisko / Position ]:[Stanowisko / Position ]],0)))</f>
        <v>n/a</v>
      </c>
      <c r="BL442" s="190" t="str">
        <f>IF(INDEX(tab_MinKomp[Supplier delivery rating],MATCH($B441,tab_MinKomp[[Stanowisko / Position ]:[Stanowisko / Position ]],0))="n/a","n/a",BL441-INDEX(tab_MinKomp[Supplier delivery rating],MATCH($B441,tab_MinKomp[[Stanowisko / Position ]:[Stanowisko / Position ]],0)))</f>
        <v>n/a</v>
      </c>
      <c r="BM442" s="194" t="str">
        <f>IF(INDEX(tab_MinKomp[Obsługa maszyn KVT / KVT Maschinenbedienung],MATCH($B441,tab_MinKomp[[Stanowisko / Position ]:[Stanowisko / Position ]],0))="n/a","n/a",BM441-INDEX(tab_MinKomp[Obsługa maszyn KVT / KVT Maschinenbedienung],MATCH($B441,tab_MinKomp[[Stanowisko / Position ]:[Stanowisko / Position ]],0)))</f>
        <v>n/a</v>
      </c>
      <c r="BN442" s="194" t="str">
        <f>IF(INDEX(tab_MinKomp[Obsługa maszyn KVT / KVT Maschinenbedienung],MATCH($B441,tab_MinKomp[[Stanowisko / Position ]:[Stanowisko / Position ]],0))="n/a","n/a",BN441-INDEX(tab_MinKomp[Obsługa maszyn KVT / KVT Maschinenbedienung],MATCH($B441,tab_MinKomp[[Stanowisko / Position ]:[Stanowisko / Position ]],0)))</f>
        <v>n/a</v>
      </c>
      <c r="BO442" s="194" t="str">
        <f>IF(INDEX(tab_MinKomp[Obsługa maszyn KVT / KVT Maschinenbedienung],MATCH($B441,tab_MinKomp[[Stanowisko / Position ]:[Stanowisko / Position ]],0))="n/a","n/a",BO441-INDEX(tab_MinKomp[Obsługa maszyn KVT / KVT Maschinenbedienung],MATCH($B441,tab_MinKomp[[Stanowisko / Position ]:[Stanowisko / Position ]],0)))</f>
        <v>n/a</v>
      </c>
      <c r="BP442" s="194">
        <f>IF(INDEX(tab_MinKomp[Obsługa maszyn Novapax / Novapax Maschinenbedienung],MATCH($B441,tab_MinKomp[[Stanowisko / Position ]:[Stanowisko / Position ]],0))="n/a","n/a",BP441-INDEX(tab_MinKomp[Obsługa maszyn Novapax / Novapax Maschinenbedienung],MATCH($B441,tab_MinKomp[[Stanowisko / Position ]:[Stanowisko / Position ]],0)))</f>
        <v>-1</v>
      </c>
      <c r="BQ442" s="194" t="str">
        <f>IF(INDEX(tab_MinKomp[Obsługa maszyn Piovan / Piovan Maschinenbedienung],MATCH($B441,tab_MinKomp[[Stanowisko / Position ]:[Stanowisko / Position ]],0))="n/a","n/a",BQ441-INDEX(tab_MinKomp[Obsługa maszyn Piovan / Piovan Maschinenbedienung],MATCH($B441,tab_MinKomp[[Stanowisko / Position ]:[Stanowisko / Position ]],0)))</f>
        <v>n/a</v>
      </c>
      <c r="BR442" s="194">
        <f>IF(INDEX(tab_MinKomp[Eliminacja awarii / Beseitigung von Ausfällen],MATCH($B441,tab_MinKomp[[Stanowisko / Position ]:[Stanowisko / Position ]],0))="n/a","n/a",BR441-INDEX(tab_MinKomp[Eliminacja awarii / Beseitigung von Ausfällen],MATCH($B441,tab_MinKomp[[Stanowisko / Position ]:[Stanowisko / Position ]],0)))</f>
        <v>0</v>
      </c>
      <c r="BS442" s="194" t="str">
        <f>IF(INDEX(tab_MinKomp[Obsługa maszyn Piovan / Piovan Maschinenbedienung],MATCH($B441,tab_MinKomp[[Stanowisko / Position ]:[Stanowisko / Position ]],0))="n/a","n/a",BS441-INDEX(tab_MinKomp[Obsługa maszyn Piovan / Piovan Maschinenbedienung],MATCH($B441,tab_MinKomp[[Stanowisko / Position ]:[Stanowisko / Position ]],0)))</f>
        <v>n/a</v>
      </c>
      <c r="BT442" s="194" t="str">
        <f>IF(INDEX(tab_MinKomp[Obsługa maszyn Piovan / Piovan Maschinenbedienung],MATCH($B441,tab_MinKomp[[Stanowisko / Position ]:[Stanowisko / Position ]],0))="n/a","n/a",BT441-INDEX(tab_MinKomp[Obsługa maszyn Piovan / Piovan Maschinenbedienung],MATCH($B441,tab_MinKomp[[Stanowisko / Position ]:[Stanowisko / Position ]],0)))</f>
        <v>n/a</v>
      </c>
      <c r="BU442" s="194" t="str">
        <f>IF(INDEX(tab_MinKomp[Obsługa maszyn Piovan / Piovan Maschinenbedienung],MATCH($B441,tab_MinKomp[[Stanowisko / Position ]:[Stanowisko / Position ]],0))="n/a","n/a",BU441-INDEX(tab_MinKomp[Obsługa maszyn Piovan / Piovan Maschinenbedienung],MATCH($B441,tab_MinKomp[[Stanowisko / Position ]:[Stanowisko / Position ]],0)))</f>
        <v>n/a</v>
      </c>
      <c r="BV442" s="194" t="str">
        <f>IF(INDEX(tab_MinKomp[Obsługa maszyn Piovan / Piovan Maschinenbedienung],MATCH($B441,tab_MinKomp[[Stanowisko / Position ]:[Stanowisko / Position ]],0))="n/a","n/a",BV441-INDEX(tab_MinKomp[Obsługa maszyn Piovan / Piovan Maschinenbedienung],MATCH($B441,tab_MinKomp[[Stanowisko / Position ]:[Stanowisko / Position ]],0)))</f>
        <v>n/a</v>
      </c>
      <c r="BW442" s="194" t="str">
        <f>IF(INDEX(tab_MinKomp[Obsługa maszyn Piovan / Piovan Maschinenbedienung],MATCH($B441,tab_MinKomp[[Stanowisko / Position ]:[Stanowisko / Position ]],0))="n/a","n/a",BW441-INDEX(tab_MinKomp[Obsługa maszyn Piovan / Piovan Maschinenbedienung],MATCH($B441,tab_MinKomp[[Stanowisko / Position ]:[Stanowisko / Position ]],0)))</f>
        <v>n/a</v>
      </c>
      <c r="BX442" s="194" t="str">
        <f>IF(INDEX(tab_MinKomp[Obsługa maszyn Piovan / Piovan Maschinenbedienung],MATCH($B441,tab_MinKomp[[Stanowisko / Position ]:[Stanowisko / Position ]],0))="n/a","n/a",BX441-INDEX(tab_MinKomp[Obsługa maszyn Piovan / Piovan Maschinenbedienung],MATCH($B441,tab_MinKomp[[Stanowisko / Position ]:[Stanowisko / Position ]],0)))</f>
        <v>n/a</v>
      </c>
      <c r="BY442" s="194" t="str">
        <f>IF(INDEX(tab_MinKomp[Obsługa maszyn Engel / Engel Maschinenbedienung],MATCH($B441,tab_MinKomp[[Stanowisko / Position ]:[Stanowisko / Position ]],0))="n/a","n/a",BY441-INDEX(tab_MinKomp[Obsługa maszyn Engel / Engel Maschinenbedienung],MATCH($B441,tab_MinKomp[[Stanowisko / Position ]:[Stanowisko / Position ]],0)))</f>
        <v>n/a</v>
      </c>
      <c r="BZ442" s="194" t="str">
        <f>IF(INDEX(tab_MinKomp[Obsługa maszyn KVT / KVT Maschinenbedienung],MATCH($B441,tab_MinKomp[[Stanowisko / Position ]:[Stanowisko / Position ]],0))="n/a","n/a",BZ441-INDEX(tab_MinKomp[Obsługa maszyn KVT / KVT Maschinenbedienung],MATCH($B441,tab_MinKomp[[Stanowisko / Position ]:[Stanowisko / Position ]],0)))</f>
        <v>n/a</v>
      </c>
      <c r="CA442" s="194">
        <f>IF(INDEX(tab_MinKomp[Eliminacja awarii / Beseitigung von Ausfällen],MATCH($B441,tab_MinKomp[[Stanowisko / Position ]:[Stanowisko / Position ]],0))="n/a","n/a",CA441-INDEX(tab_MinKomp[Eliminacja awarii / Beseitigung von Ausfällen],MATCH($B441,tab_MinKomp[[Stanowisko / Position ]:[Stanowisko / Position ]],0)))</f>
        <v>0</v>
      </c>
      <c r="CB442" s="194" t="str">
        <f>IF(INDEX(tab_MinKomp[Obsługa maszyn ASL / ASL Maschinenbedienung],MATCH($B441,tab_MinKomp[[Stanowisko / Position ]:[Stanowisko / Position ]],0))="n/a","n/a",CB441-INDEX(tab_MinKomp[Obsługa maszyn ASL / ASL Maschinenbedienung],MATCH($B441,tab_MinKomp[[Stanowisko / Position ]:[Stanowisko / Position ]],0)))</f>
        <v>n/a</v>
      </c>
      <c r="CC442" s="194">
        <f>IF(INDEX(tab_MinKomp[Obsługa maszyn Novapax / Novapax Maschinenbedienung],MATCH($B441,tab_MinKomp[[Stanowisko / Position ]:[Stanowisko / Position ]],0))="n/a","n/a",CC441-INDEX(tab_MinKomp[Obsługa maszyn Novapax / Novapax Maschinenbedienung],MATCH($B441,tab_MinKomp[[Stanowisko / Position ]:[Stanowisko / Position ]],0)))</f>
        <v>-1</v>
      </c>
      <c r="CD442" s="194">
        <f>IF(INDEX(tab_MinKomp[Obsługa maszyn Novapax / Novapax Maschinenbedienung],MATCH($B441,tab_MinKomp[[Stanowisko / Position ]:[Stanowisko / Position ]],0))="n/a","n/a",CD441-INDEX(tab_MinKomp[Obsługa maszyn Novapax / Novapax Maschinenbedienung],MATCH($B441,tab_MinKomp[[Stanowisko / Position ]:[Stanowisko / Position ]],0)))</f>
        <v>-1</v>
      </c>
      <c r="CE442" s="194" t="str">
        <f>IF(INDEX(tab_MinKomp[Obsługa maszyn Piovan / Piovan Maschinenbedienung],MATCH($B441,tab_MinKomp[[Stanowisko / Position ]:[Stanowisko / Position ]],0))="n/a","n/a",CE441-INDEX(tab_MinKomp[Obsługa maszyn Piovan / Piovan Maschinenbedienung],MATCH($B441,tab_MinKomp[[Stanowisko / Position ]:[Stanowisko / Position ]],0)))</f>
        <v>n/a</v>
      </c>
      <c r="CF442" s="194" t="str">
        <f>IF(INDEX(tab_MinKomp[Obsługa maszyn Piovan / Piovan Maschinenbedienung],MATCH($B441,tab_MinKomp[[Stanowisko / Position ]:[Stanowisko / Position ]],0))="n/a","n/a",CF441-INDEX(tab_MinKomp[Obsługa maszyn Piovan / Piovan Maschinenbedienung],MATCH($B441,tab_MinKomp[[Stanowisko / Position ]:[Stanowisko / Position ]],0)))</f>
        <v>n/a</v>
      </c>
      <c r="CG442" s="194">
        <f>IF(INDEX(tab_MinKomp[Eliminacja awarii / Beseitigung von Ausfällen],MATCH($B441,tab_MinKomp[[Stanowisko / Position ]:[Stanowisko / Position ]],0))="n/a","n/a",CG441-INDEX(tab_MinKomp[Eliminacja awarii / Beseitigung von Ausfällen],MATCH($B441,tab_MinKomp[[Stanowisko / Position ]:[Stanowisko / Position ]],0)))</f>
        <v>0</v>
      </c>
      <c r="CH442" s="194" t="str">
        <f>IF(INDEX(tab_MinKomp[Wymagania VDA 6.5 Product / Forderungen],MATCH($B441,tab_MinKomp[[Stanowisko / Position ]:[Stanowisko / Position ]],0))="n/a","n/a",CH441-INDEX(tab_MinKomp[Wymagania VDA 6.5 Product / Forderungen],MATCH($B441,tab_MinKomp[[Stanowisko / Position ]:[Stanowisko / Position ]],0)))</f>
        <v>n/a</v>
      </c>
      <c r="CI442" s="194" t="str">
        <f>IF(INDEX(tab_MinKomp[Wymagania VDA 6.5 Product / Forderungen],MATCH($B441,tab_MinKomp[[Stanowisko / Position ]:[Stanowisko / Position ]],0))="n/a","n/a",CI441-INDEX(tab_MinKomp[Wymagania VDA 6.5 Product / Forderungen],MATCH($B441,tab_MinKomp[[Stanowisko / Position ]:[Stanowisko / Position ]],0)))</f>
        <v>n/a</v>
      </c>
      <c r="CJ442" s="194" t="str">
        <f>IF(INDEX(tab_MinKomp[Wymagania VDA 6.5 Product / Forderungen],MATCH($B441,tab_MinKomp[[Stanowisko / Position ]:[Stanowisko / Position ]],0))="n/a","n/a",CJ441-INDEX(tab_MinKomp[Wymagania VDA 6.5 Product / Forderungen],MATCH($B441,tab_MinKomp[[Stanowisko / Position ]:[Stanowisko / Position ]],0)))</f>
        <v>n/a</v>
      </c>
      <c r="CK442" s="194" t="str">
        <f>IF(INDEX(tab_MinKomp[Wymagania VDA 6.5 Product / Forderungen],MATCH($B441,tab_MinKomp[[Stanowisko / Position ]:[Stanowisko / Position ]],0))="n/a","n/a",CK441-INDEX(tab_MinKomp[Wymagania VDA 6.5 Product / Forderungen],MATCH($B441,tab_MinKomp[[Stanowisko / Position ]:[Stanowisko / Position ]],0)))</f>
        <v>n/a</v>
      </c>
      <c r="CL442" s="194" t="str">
        <f>IF(INDEX(tab_MinKomp[Wymagania VDA 6.5 Product / Forderungen],MATCH($B441,tab_MinKomp[[Stanowisko / Position ]:[Stanowisko / Position ]],0))="n/a","n/a",CL441-INDEX(tab_MinKomp[Wymagania VDA 6.5 Product / Forderungen],MATCH($B441,tab_MinKomp[[Stanowisko / Position ]:[Stanowisko / Position ]],0)))</f>
        <v>n/a</v>
      </c>
      <c r="CM442" s="194" t="str">
        <f>IF(INDEX(tab_MinKomp[Informatyka ogólna (techniczne i systemowe) / Allgemeine IT (Technik und System)],MATCH($B441,tab_MinKomp[[Stanowisko / Position ]:[Stanowisko / Position ]],0))="n/a","n/a",CM441-INDEX(tab_MinKomp[Informatyka ogólna (techniczne i systemowe) / Allgemeine IT (Technik und System)],MATCH($B441,tab_MinKomp[[Stanowisko / Position ]:[Stanowisko / Position ]],0)))</f>
        <v>n/a</v>
      </c>
      <c r="CN442" s="194" t="str">
        <f>IF(INDEX(tab_MinKomp[Sieci komputerowe / Computernetzwerke],MATCH($B441,tab_MinKomp[[Stanowisko / Position ]:[Stanowisko / Position ]],0))="n/a","n/a",CN441-INDEX(tab_MinKomp[Sieci komputerowe / Computernetzwerke],MATCH($B441,tab_MinKomp[[Stanowisko / Position ]:[Stanowisko / Position ]],0)))</f>
        <v>n/a</v>
      </c>
      <c r="CO442" s="194" t="str">
        <f>IF(INDEX(tab_MinKomp[Hardware (komputery PC, drukarki biurowe i etykietowe, telefonia stacjonarna i mobilna) (PC, Drucker, Telefpne, Handys)],MATCH($B441,tab_MinKomp[[Stanowisko / Position ]:[Stanowisko / Position ]],0))="n/a","n/a",CO441-INDEX(tab_MinKomp[Hardware (komputery PC, drukarki biurowe i etykietowe, telefonia stacjonarna i mobilna) (PC, Drucker, Telefpne, Handys)],MATCH($B441,tab_MinKomp[[Stanowisko / Position ]:[Stanowisko / Position ]],0)))</f>
        <v>n/a</v>
      </c>
      <c r="CP442" s="194" t="str">
        <f>IF(INDEX(tab_MinKomp[Software &amp; Systems (MS Office, MS Remote Desktop)],MATCH($B441,tab_MinKomp[[Stanowisko / Position ]:[Stanowisko / Position ]],0))="n/a","n/a",CP441-INDEX(tab_MinKomp[Software &amp; Systems (MS Office, MS Remote Desktop)],MATCH($B441,tab_MinKomp[[Stanowisko / Position ]:[Stanowisko / Position ]],0)))</f>
        <v>n/a</v>
      </c>
      <c r="CQ442" s="194" t="str">
        <f>IF(INDEX(tab_MinKomp[Programowanie obiektowe (PHP) / Objektprogrammierung],MATCH($B441,tab_MinKomp[[Stanowisko / Position ]:[Stanowisko / Position ]],0))="n/a","n/a",CQ441-INDEX(tab_MinKomp[Programowanie obiektowe (PHP) / Objektprogrammierung],MATCH($B441,tab_MinKomp[[Stanowisko / Position ]:[Stanowisko / Position ]],0)))</f>
        <v>n/a</v>
      </c>
      <c r="CR442" s="194" t="str">
        <f>IF(INDEX(tab_MinKomp[Scrum],MATCH($B441,tab_MinKomp[[Stanowisko / Position ]:[Stanowisko / Position ]],0))="n/a","n/a",CR441-INDEX(tab_MinKomp[Scrum],MATCH($B441,tab_MinKomp[[Stanowisko / Position ]:[Stanowisko / Position ]],0)))</f>
        <v>n/a</v>
      </c>
      <c r="CS442" s="194" t="str">
        <f>IF(INDEX(tab_MinKomp[SQL (MySQL)],MATCH($B441,tab_MinKomp[[Stanowisko / Position ]:[Stanowisko / Position ]],0))="n/a","n/a",CS441-INDEX(tab_MinKomp[SQL (MySQL)],MATCH($B441,tab_MinKomp[[Stanowisko / Position ]:[Stanowisko / Position ]],0)))</f>
        <v>n/a</v>
      </c>
      <c r="CT442" s="194" t="str">
        <f>IF(INDEX(tab_MinKomp[Javascript],MATCH($B441,tab_MinKomp[[Stanowisko / Position ]:[Stanowisko / Position ]],0))="n/a","n/a",CT441-INDEX(tab_MinKomp[Javascript],MATCH($B441,tab_MinKomp[[Stanowisko / Position ]:[Stanowisko / Position ]],0)))</f>
        <v>n/a</v>
      </c>
      <c r="CU442" s="194" t="str">
        <f>IF(INDEX(tab_MinKomp[Joomla],MATCH($B441,tab_MinKomp[[Stanowisko / Position ]:[Stanowisko / Position ]],0))="n/a","n/a",CU441-INDEX(tab_MinKomp[Joomla],MATCH($B441,tab_MinKomp[[Stanowisko / Position ]:[Stanowisko / Position ]],0)))</f>
        <v>n/a</v>
      </c>
      <c r="CV442" s="194" t="str">
        <f>IF(INDEX(tab_MinKomp[Bash],MATCH($B441,tab_MinKomp[[Stanowisko / Position ]:[Stanowisko / Position ]],0))="n/a","n/a",CV441-INDEX(tab_MinKomp[Bash],MATCH($B441,tab_MinKomp[[Stanowisko / Position ]:[Stanowisko / Position ]],0)))</f>
        <v>n/a</v>
      </c>
      <c r="CW442" s="194">
        <f>IF(INDEX(tab_MinKomp[Systemy MES (HYDRA / SFMS)],MATCH($B441,tab_MinKomp[[Stanowisko / Position ]:[Stanowisko / Position ]],0))="n/a","n/a",CW441-INDEX(tab_MinKomp[Systemy MES (HYDRA / SFMS)],MATCH($B441,tab_MinKomp[[Stanowisko / Position ]:[Stanowisko / Position ]],0)))</f>
        <v>-1</v>
      </c>
      <c r="CX442" s="194" t="str">
        <f>IF(INDEX(tab_MinKomp[HTML / CSS],MATCH($B441,tab_MinKomp[[Stanowisko / Position ]:[Stanowisko / Position ]],0))="n/a","n/a",CX441-INDEX(tab_MinKomp[HTML / CSS],MATCH($B441,tab_MinKomp[[Stanowisko / Position ]:[Stanowisko / Position ]],0)))</f>
        <v>n/a</v>
      </c>
      <c r="CY442" s="194" t="str">
        <f>IF(INDEX(tab_MinKomp[SYSTEM PR],MATCH($B441,tab_MinKomp[[Stanowisko / Position ]:[Stanowisko / Position ]],0))="n/a","n/a",CY441-INDEX(tab_MinKomp[SYSTEM PR],MATCH($B441,tab_MinKomp[[Stanowisko / Position ]:[Stanowisko / Position ]],0)))</f>
        <v>n/a</v>
      </c>
      <c r="CZ442" s="194" t="str">
        <f>IF(INDEX(tab_MinKomp[System Einkauf XP / EBA],MATCH($B441,tab_MinKomp[[Stanowisko / Position ]:[Stanowisko / Position ]],0))="n/a","n/a",CZ441-INDEX(tab_MinKomp[System Einkauf XP / EBA],MATCH($B441,tab_MinKomp[[Stanowisko / Position ]:[Stanowisko / Position ]],0)))</f>
        <v>n/a</v>
      </c>
      <c r="DA442" s="194" t="str">
        <f>IF(INDEX(tab_MinKomp[Techniki negocjacyjne / Verhandlungstechniken],MATCH($B441,tab_MinKomp[[Stanowisko / Position ]:[Stanowisko / Position ]],0))="n/a","n/a",DA441-INDEX(tab_MinKomp[Techniki negocjacyjne / Verhandlungstechniken],MATCH($B441,tab_MinKomp[[Stanowisko / Position ]:[Stanowisko / Position ]],0)))</f>
        <v>n/a</v>
      </c>
      <c r="DB442" s="194" t="str">
        <f>IF(INDEX(tab_MinKomp[Znajomość rynku branżowego / Kenntnis des Industrie Marktes],MATCH($B441,tab_MinKomp[[Stanowisko / Position ]:[Stanowisko / Position ]],0))="n/a","n/a",DB441-INDEX(tab_MinKomp[Znajomość rynku branżowego / Kenntnis des Industrie Marktes],MATCH($B441,tab_MinKomp[[Stanowisko / Position ]:[Stanowisko / Position ]],0)))</f>
        <v>n/a</v>
      </c>
      <c r="DC442" s="194" t="str">
        <f>IF(INDEX(tab_MinKomp[SUPPLIER MANAGEMENT],MATCH($B441,tab_MinKomp[[Stanowisko / Position ]:[Stanowisko / Position ]],0))="n/a","n/a",DC441-INDEX(tab_MinKomp[SUPPLIER MANAGEMENT],MATCH($B441,tab_MinKomp[[Stanowisko / Position ]:[Stanowisko / Position ]],0)))</f>
        <v>n/a</v>
      </c>
      <c r="DD442" s="194" t="str">
        <f>IF(INDEX(tab_MinKomp[SUPPLIER MANAGEMENT],MATCH($B441,tab_MinKomp[[Stanowisko / Position ]:[Stanowisko / Position ]],0))="n/a","n/a",DD441-INDEX(tab_MinKomp[SUPPLIER MANAGEMENT],MATCH($B441,tab_MinKomp[[Stanowisko / Position ]:[Stanowisko / Position ]],0)))</f>
        <v>n/a</v>
      </c>
      <c r="DE442" s="194" t="str">
        <f>IF(INDEX(tab_MinKomp[SUPPLIER MANAGEMENT],MATCH($B441,tab_MinKomp[[Stanowisko / Position ]:[Stanowisko / Position ]],0))="n/a","n/a",DE441-INDEX(tab_MinKomp[SUPPLIER MANAGEMENT],MATCH($B441,tab_MinKomp[[Stanowisko / Position ]:[Stanowisko / Position ]],0)))</f>
        <v>n/a</v>
      </c>
      <c r="DF442" s="194">
        <f>IF(INDEX(tab_MinKomp[LEAN MANAGEMENT],MATCH($B441,tab_MinKomp[[Stanowisko / Position ]:[Stanowisko / Position ]],0))="n/a","n/a",DF441-INDEX(tab_MinKomp[LEAN MANAGEMENT],MATCH($B441,tab_MinKomp[[Stanowisko / Position ]:[Stanowisko / Position ]],0)))</f>
        <v>0</v>
      </c>
      <c r="DG442" s="194" t="str">
        <f>IF(INDEX(tab_MinKomp[PPAP/PSW],MATCH($B441,tab_MinKomp[[Stanowisko / Position ]:[Stanowisko / Position ]],0))="n/a","n/a",DG441-INDEX(tab_MinKomp[PPAP/PSW],MATCH($B441,tab_MinKomp[[Stanowisko / Position ]:[Stanowisko / Position ]],0)))</f>
        <v>n/a</v>
      </c>
      <c r="DH442" s="194" t="str">
        <f>IF(INDEX(tab_MinKomp[SUPPLIER MANAGEMENT],MATCH($B441,tab_MinKomp[[Stanowisko / Position ]:[Stanowisko / Position ]],0))="n/a","n/a",DH441-INDEX(tab_MinKomp[SUPPLIER MANAGEMENT],MATCH($B441,tab_MinKomp[[Stanowisko / Position ]:[Stanowisko / Position ]],0)))</f>
        <v>n/a</v>
      </c>
      <c r="DI442" s="194" t="str">
        <f>IF(INDEX(tab_MinKomp[OBSŁUGA PORTALI KLIENTA / Kundenportale],MATCH($B441,tab_MinKomp[[Stanowisko / Position ]:[Stanowisko / Position ]],0))="n/a","n/a",DI441-INDEX(tab_MinKomp[OBSŁUGA PORTALI KLIENTA / Kundenportale],MATCH($B441,tab_MinKomp[[Stanowisko / Position ]:[Stanowisko / Position ]],0)))</f>
        <v>n/a</v>
      </c>
      <c r="DJ442" s="194" t="str">
        <f>IF(INDEX(tab_MinKomp[Obsługa systemu BABTECQ / BABTECQ System],MATCH($B441,tab_MinKomp[[Stanowisko / Position ]:[Stanowisko / Position ]],0))="n/a","n/a",DJ441-INDEX(tab_MinKomp[Obsługa systemu BABTECQ / BABTECQ System],MATCH($B441,tab_MinKomp[[Stanowisko / Position ]:[Stanowisko / Position ]],0)))</f>
        <v>n/a</v>
      </c>
      <c r="DK442" s="194" t="str">
        <f>IF(INDEX(tab_MinKomp[Rysunek techniczny / technische Zeichnung],MATCH($B441,tab_MinKomp[[Stanowisko / Position ]:[Stanowisko / Position ]],0))="n/a","n/a",DK441-INDEX(tab_MinKomp[Rysunek techniczny / technische Zeichnung],MATCH($B441,tab_MinKomp[[Stanowisko / Position ]:[Stanowisko / Position ]],0)))</f>
        <v>n/a</v>
      </c>
      <c r="DL442" s="194" t="str">
        <f>IF(INDEX(tab_MinKomp[Kalibracja / Kalibrierung],MATCH($B441,tab_MinKomp[[Stanowisko / Position ]:[Stanowisko / Position ]],0))="n/a","n/a",DL441-INDEX(tab_MinKomp[Kalibracja / Kalibrierung],MATCH($B441,tab_MinKomp[[Stanowisko / Position ]:[Stanowisko / Position ]],0)))</f>
        <v>n/a</v>
      </c>
      <c r="DM442" s="194" t="str">
        <f>IF(INDEX(tab_MinKomp[Rekwalifikacja / Requalifizierung],MATCH($B441,tab_MinKomp[[Stanowisko / Position ]:[Stanowisko / Position ]],0))="n/a","n/a",DM441-INDEX(tab_MinKomp[Rekwalifikacja / Requalifizierung],MATCH($B441,tab_MinKomp[[Stanowisko / Position ]:[Stanowisko / Position ]],0)))</f>
        <v>n/a</v>
      </c>
      <c r="DN442" s="190" t="str">
        <f>IF(INDEX(tab_MinKomp[Testy czystości / Reinheitstests],MATCH($B441,tab_MinKomp[[Stanowisko / Position ]:[Stanowisko / Position ]],0))="n/a","n/a",DN441-INDEX(tab_MinKomp[Testy czystości / Reinheitstests],MATCH($B441,tab_MinKomp[[Stanowisko / Position ]:[Stanowisko / Position ]],0)))</f>
        <v>n/a</v>
      </c>
      <c r="DO442" s="190" t="str">
        <f>IF(INDEX(tab_MinKomp[Testy czystości / Reinheitstests],MATCH($B441,tab_MinKomp[[Stanowisko / Position ]:[Stanowisko / Position ]],0))="n/a","n/a",DO441-INDEX(tab_MinKomp[Testy czystości / Reinheitstests],MATCH($B441,tab_MinKomp[[Stanowisko / Position ]:[Stanowisko / Position ]],0)))</f>
        <v>n/a</v>
      </c>
      <c r="DP442" s="190" t="str">
        <f>IF(INDEX(tab_MinKomp[Testy czystości / Reinheitstests],MATCH($B441,tab_MinKomp[[Stanowisko / Position ]:[Stanowisko / Position ]],0))="n/a","n/a",DP441-INDEX(tab_MinKomp[Testy czystości / Reinheitstests],MATCH($B441,tab_MinKomp[[Stanowisko / Position ]:[Stanowisko / Position ]],0)))</f>
        <v>n/a</v>
      </c>
      <c r="DQ442" s="190" t="str">
        <f>IF(INDEX(tab_MinKomp[Testy czystości / Reinheitstests],MATCH($B441,tab_MinKomp[[Stanowisko / Position ]:[Stanowisko / Position ]],0))="n/a","n/a",DQ441-INDEX(tab_MinKomp[Testy czystości / Reinheitstests],MATCH($B441,tab_MinKomp[[Stanowisko / Position ]:[Stanowisko / Position ]],0)))</f>
        <v>n/a</v>
      </c>
      <c r="DR442" s="190" t="str">
        <f>IF(INDEX(tab_MinKomp[Testy czystości / Reinheitstests],MATCH($B441,tab_MinKomp[[Stanowisko / Position ]:[Stanowisko / Position ]],0))="n/a","n/a",DR441-INDEX(tab_MinKomp[Testy czystości / Reinheitstests],MATCH($B441,tab_MinKomp[[Stanowisko / Position ]:[Stanowisko / Position ]],0)))</f>
        <v>n/a</v>
      </c>
      <c r="DS442" s="190" t="str">
        <f>IF(INDEX(tab_MinKomp[Testy czystości / Reinheitstests],MATCH($B441,tab_MinKomp[[Stanowisko / Position ]:[Stanowisko / Position ]],0))="n/a","n/a",DS441-INDEX(tab_MinKomp[Testy czystości / Reinheitstests],MATCH($B441,tab_MinKomp[[Stanowisko / Position ]:[Stanowisko / Position ]],0)))</f>
        <v>n/a</v>
      </c>
      <c r="DT442" s="194" t="str">
        <f>IF(INDEX(tab_MinKomp[SUPPLIER MANAGEMENT],MATCH($B441,tab_MinKomp[[Stanowisko / Position ]:[Stanowisko / Position ]],0))="n/a","n/a",DT441-INDEX(tab_MinKomp[SUPPLIER MANAGEMENT],MATCH($B441,tab_MinKomp[[Stanowisko / Position ]:[Stanowisko / Position ]],0)))</f>
        <v>n/a</v>
      </c>
      <c r="DU442" s="190" t="str">
        <f>IF(INDEX(tab_MinKomp[Testy czystości / Reinheitstests],MATCH($B441,tab_MinKomp[[Stanowisko / Position ]:[Stanowisko / Position ]],0))="n/a","n/a",DU441-INDEX(tab_MinKomp[Testy czystości / Reinheitstests],MATCH($B441,tab_MinKomp[[Stanowisko / Position ]:[Stanowisko / Position ]],0)))</f>
        <v>n/a</v>
      </c>
      <c r="DV442" s="190" t="str">
        <f>IF(INDEX(tab_MinKomp[Testy czystości / Reinheitstests],MATCH($B441,tab_MinKomp[[Stanowisko / Position ]:[Stanowisko / Position ]],0))="n/a","n/a",DV441-INDEX(tab_MinKomp[Testy czystości / Reinheitstests],MATCH($B441,tab_MinKomp[[Stanowisko / Position ]:[Stanowisko / Position ]],0)))</f>
        <v>n/a</v>
      </c>
      <c r="DW442" s="190" t="str">
        <f>IF(INDEX(tab_MinKomp[Testy czystości / Reinheitstests],MATCH($B441,tab_MinKomp[[Stanowisko / Position ]:[Stanowisko / Position ]],0))="n/a","n/a",DW441-INDEX(tab_MinKomp[Testy czystości / Reinheitstests],MATCH($B441,tab_MinKomp[[Stanowisko / Position ]:[Stanowisko / Position ]],0)))</f>
        <v>n/a</v>
      </c>
      <c r="DX442" s="190" t="str">
        <f>IF(INDEX(tab_MinKomp[Testy czystości / Reinheitstests],MATCH($B441,tab_MinKomp[[Stanowisko / Position ]:[Stanowisko / Position ]],0))="n/a","n/a",DX441-INDEX(tab_MinKomp[Testy czystości / Reinheitstests],MATCH($B441,tab_MinKomp[[Stanowisko / Position ]:[Stanowisko / Position ]],0)))</f>
        <v>n/a</v>
      </c>
      <c r="DY442" s="190" t="str">
        <f>IF(INDEX(tab_MinKomp[Testy czystości / Reinheitstests],MATCH($B441,tab_MinKomp[[Stanowisko / Position ]:[Stanowisko / Position ]],0))="n/a","n/a",DY441-INDEX(tab_MinKomp[Testy czystości / Reinheitstests],MATCH($B441,tab_MinKomp[[Stanowisko / Position ]:[Stanowisko / Position ]],0)))</f>
        <v>n/a</v>
      </c>
      <c r="DZ442" s="190" t="str">
        <f>IF(INDEX(tab_MinKomp[Testy czystości / Reinheitstests],MATCH($B441,tab_MinKomp[[Stanowisko / Position ]:[Stanowisko / Position ]],0))="n/a","n/a",DZ441-INDEX(tab_MinKomp[Testy czystości / Reinheitstests],MATCH($B441,tab_MinKomp[[Stanowisko / Position ]:[Stanowisko / Position ]],0)))</f>
        <v>n/a</v>
      </c>
      <c r="EA442" s="194" t="str">
        <f>IF(INDEX(tab_MinKomp[SUPPLIER MANAGEMENT],MATCH($B441,tab_MinKomp[[Stanowisko / Position ]:[Stanowisko / Position ]],0))="n/a","n/a",EA441-INDEX(tab_MinKomp[SUPPLIER MANAGEMENT],MATCH($B441,tab_MinKomp[[Stanowisko / Position ]:[Stanowisko / Position ]],0)))</f>
        <v>n/a</v>
      </c>
      <c r="EB442" s="190" t="str">
        <f>IF(INDEX(tab_MinKomp[Testy czystości / Reinheitstests],MATCH($B441,tab_MinKomp[[Stanowisko / Position ]:[Stanowisko / Position ]],0))="n/a","n/a",EB441-INDEX(tab_MinKomp[Testy czystości / Reinheitstests],MATCH($B441,tab_MinKomp[[Stanowisko / Position ]:[Stanowisko / Position ]],0)))</f>
        <v>n/a</v>
      </c>
      <c r="EC442" s="190" t="str">
        <f>IF(INDEX(tab_MinKomp[Testy czystości / Reinheitstests],MATCH($B441,tab_MinKomp[[Stanowisko / Position ]:[Stanowisko / Position ]],0))="n/a","n/a",EC441-INDEX(tab_MinKomp[Testy czystości / Reinheitstests],MATCH($B441,tab_MinKomp[[Stanowisko / Position ]:[Stanowisko / Position ]],0)))</f>
        <v>n/a</v>
      </c>
      <c r="ED442" s="190" t="str">
        <f>IF(INDEX(tab_MinKomp[Testy czystości / Reinheitstests],MATCH($B441,tab_MinKomp[[Stanowisko / Position ]:[Stanowisko / Position ]],0))="n/a","n/a",ED441-INDEX(tab_MinKomp[Testy czystości / Reinheitstests],MATCH($B441,tab_MinKomp[[Stanowisko / Position ]:[Stanowisko / Position ]],0)))</f>
        <v>n/a</v>
      </c>
      <c r="EE442" s="190" t="str">
        <f>IF(INDEX(tab_MinKomp[Testy czystości / Reinheitstests],MATCH($B441,tab_MinKomp[[Stanowisko / Position ]:[Stanowisko / Position ]],0))="n/a","n/a",EE441-INDEX(tab_MinKomp[Testy czystości / Reinheitstests],MATCH($B441,tab_MinKomp[[Stanowisko / Position ]:[Stanowisko / Position ]],0)))</f>
        <v>n/a</v>
      </c>
      <c r="EF442" s="190" t="str">
        <f>IF(INDEX(tab_MinKomp[Testy czystości / Reinheitstests],MATCH($B441,tab_MinKomp[[Stanowisko / Position ]:[Stanowisko / Position ]],0))="n/a","n/a",EF441-INDEX(tab_MinKomp[Testy czystości / Reinheitstests],MATCH($B441,tab_MinKomp[[Stanowisko / Position ]:[Stanowisko / Position ]],0)))</f>
        <v>n/a</v>
      </c>
      <c r="EG442" s="190" t="str">
        <f>IF(INDEX(tab_MinKomp[Testy czystości / Reinheitstests],MATCH($B441,tab_MinKomp[[Stanowisko / Position ]:[Stanowisko / Position ]],0))="n/a","n/a",EG441-INDEX(tab_MinKomp[Testy czystości / Reinheitstests],MATCH($B441,tab_MinKomp[[Stanowisko / Position ]:[Stanowisko / Position ]],0)))</f>
        <v>n/a</v>
      </c>
      <c r="EH442" s="190" t="str">
        <f>IF(INDEX(tab_MinKomp[Testy czystości / Reinheitstests],MATCH($B441,tab_MinKomp[[Stanowisko / Position ]:[Stanowisko / Position ]],0))="n/a","n/a",EH441-INDEX(tab_MinKomp[Testy czystości / Reinheitstests],MATCH($B441,tab_MinKomp[[Stanowisko / Position ]:[Stanowisko / Position ]],0)))</f>
        <v>n/a</v>
      </c>
      <c r="EI442" s="190" t="str">
        <f>IF(INDEX(tab_MinKomp[Testy czystości / Reinheitstests],MATCH($B441,tab_MinKomp[[Stanowisko / Position ]:[Stanowisko / Position ]],0))="n/a","n/a",EI441-INDEX(tab_MinKomp[Testy czystości / Reinheitstests],MATCH($B441,tab_MinKomp[[Stanowisko / Position ]:[Stanowisko / Position ]],0)))</f>
        <v>n/a</v>
      </c>
      <c r="EJ442" s="190" t="str">
        <f>IF(INDEX(tab_MinKomp[Testy czystości / Reinheitstests],MATCH($B441,tab_MinKomp[[Stanowisko / Position ]:[Stanowisko / Position ]],0))="n/a","n/a",EJ441-INDEX(tab_MinKomp[Testy czystości / Reinheitstests],MATCH($B441,tab_MinKomp[[Stanowisko / Position ]:[Stanowisko / Position ]],0)))</f>
        <v>n/a</v>
      </c>
      <c r="EK442" s="190" t="str">
        <f>IF(INDEX(tab_MinKomp[Testy czystości / Reinheitstests],MATCH($B441,tab_MinKomp[[Stanowisko / Position ]:[Stanowisko / Position ]],0))="n/a","n/a",EK441-INDEX(tab_MinKomp[Testy czystości / Reinheitstests],MATCH($B441,tab_MinKomp[[Stanowisko / Position ]:[Stanowisko / Position ]],0)))</f>
        <v>n/a</v>
      </c>
      <c r="EL442" s="190" t="str">
        <f>IF(INDEX(tab_MinKomp[Testy czystości / Reinheitstests],MATCH($B441,tab_MinKomp[[Stanowisko / Position ]:[Stanowisko / Position ]],0))="n/a","n/a",EL441-INDEX(tab_MinKomp[Testy czystości / Reinheitstests],MATCH($B441,tab_MinKomp[[Stanowisko / Position ]:[Stanowisko / Position ]],0)))</f>
        <v>n/a</v>
      </c>
      <c r="EM442" s="190" t="str">
        <f>IF(INDEX(tab_MinKomp[Testy czystości / Reinheitstests],MATCH($B441,tab_MinKomp[[Stanowisko / Position ]:[Stanowisko / Position ]],0))="n/a","n/a",EM441-INDEX(tab_MinKomp[Testy czystości / Reinheitstests],MATCH($B441,tab_MinKomp[[Stanowisko / Position ]:[Stanowisko / Position ]],0)))</f>
        <v>n/a</v>
      </c>
      <c r="EN442" s="190" t="str">
        <f>IF(INDEX(tab_MinKomp[Testy czystości / Reinheitstests],MATCH($B441,tab_MinKomp[[Stanowisko / Position ]:[Stanowisko / Position ]],0))="n/a","n/a",EN441-INDEX(tab_MinKomp[Testy czystości / Reinheitstests],MATCH($B441,tab_MinKomp[[Stanowisko / Position ]:[Stanowisko / Position ]],0)))</f>
        <v>n/a</v>
      </c>
      <c r="EO442" s="194" t="str">
        <f>IF(INDEX(tab_MinKomp[Konserwacja Rep],MATCH($B441,tab_MinKomp[[Stanowisko / Position ]:[Stanowisko / Position ]],0))="n/a","n/a",EO441-INDEX(tab_MinKomp[Konserwacja Rep],MATCH($B441,tab_MinKomp[[Stanowisko / Position ]:[Stanowisko / Position ]],0)))</f>
        <v>n/a</v>
      </c>
      <c r="EP442" s="194" t="str">
        <f>IF(INDEX(tab_MinKomp[[Konserwacja Engel ]],MATCH($B441,tab_MinKomp[[Stanowisko / Position ]:[Stanowisko / Position ]],0))="n/a","n/a",EP441-INDEX(tab_MinKomp[[Konserwacja Engel ]],MATCH($B441,tab_MinKomp[[Stanowisko / Position ]:[Stanowisko / Position ]],0)))</f>
        <v>n/a</v>
      </c>
      <c r="EQ442" s="194" t="str">
        <f>IF(INDEX(tab_MinKomp[Konserwacja B 50],MATCH($B441,tab_MinKomp[[Stanowisko / Position ]:[Stanowisko / Position ]],0))="n/a","n/a",EQ441-INDEX(tab_MinKomp[Konserwacja B 50],MATCH($B441,tab_MinKomp[[Stanowisko / Position ]:[Stanowisko / Position ]],0)))</f>
        <v>n/a</v>
      </c>
      <c r="ER442" s="194" t="str">
        <f>IF(INDEX(tab_MinKomp[[Konserwacja EOL ]],MATCH($B441,tab_MinKomp[[Stanowisko / Position ]:[Stanowisko / Position ]],0))="n/a","n/a",ER441-INDEX(tab_MinKomp[[Konserwacja EOL ]],MATCH($B441,tab_MinKomp[[Stanowisko / Position ]:[Stanowisko / Position ]],0)))</f>
        <v>n/a</v>
      </c>
      <c r="ES442" s="194" t="str">
        <f>IF(INDEX(tab_MinKomp[Konserwacja Branson],MATCH($B441,tab_MinKomp[[Stanowisko / Position ]:[Stanowisko / Position ]],0))="n/a","n/a",ES441-INDEX(tab_MinKomp[Konserwacja Branson],MATCH($B441,tab_MinKomp[[Stanowisko / Position ]:[Stanowisko / Position ]],0)))</f>
        <v>n/a</v>
      </c>
      <c r="ET442" s="194" t="str">
        <f>IF(INDEX(tab_MinKomp[Konserwacja coolery],MATCH($B441,tab_MinKomp[[Stanowisko / Position ]:[Stanowisko / Position ]],0))="n/a","n/a",ET441-INDEX(tab_MinKomp[Konserwacja coolery],MATCH($B441,tab_MinKomp[[Stanowisko / Position ]:[Stanowisko / Position ]],0)))</f>
        <v>n/a</v>
      </c>
      <c r="EU442" s="194" t="str">
        <f>IF(INDEX(tab_MinKomp[Konserwacja piecy],MATCH($B441,tab_MinKomp[[Stanowisko / Position ]:[Stanowisko / Position ]],0))="n/a","n/a",EU441-INDEX(tab_MinKomp[Konserwacja piecy],MATCH($B441,tab_MinKomp[[Stanowisko / Position ]:[Stanowisko / Position ]],0)))</f>
        <v>n/a</v>
      </c>
      <c r="EV442" s="194" t="str">
        <f>IF(INDEX(tab_MinKomp[Rysunek techniczny- czytanie],MATCH($B441,tab_MinKomp[[Stanowisko / Position ]:[Stanowisko / Position ]],0))="n/a","n/a",EV441-INDEX(tab_MinKomp[Rysunek techniczny- czytanie],MATCH($B441,tab_MinKomp[[Stanowisko / Position ]:[Stanowisko / Position ]],0)))</f>
        <v>n/a</v>
      </c>
      <c r="EW442" s="194" t="str">
        <f>IF(INDEX(tab_MinKomp[Elektryka],MATCH($B441,tab_MinKomp[[Stanowisko / Position ]:[Stanowisko / Position ]],0))="n/a","n/a",EW441-INDEX(tab_MinKomp[Elektryka],MATCH($B441,tab_MinKomp[[Stanowisko / Position ]:[Stanowisko / Position ]],0)))</f>
        <v>n/a</v>
      </c>
      <c r="EX442" s="194" t="str">
        <f>IF(INDEX(tab_MinKomp[Pneumatyka],MATCH($B441,tab_MinKomp[[Stanowisko / Position ]:[Stanowisko / Position ]],0))="n/a","n/a",EX441-INDEX(tab_MinKomp[Pneumatyka],MATCH($B441,tab_MinKomp[[Stanowisko / Position ]:[Stanowisko / Position ]],0)))</f>
        <v>n/a</v>
      </c>
      <c r="EY442" s="194" t="str">
        <f>IF(INDEX(tab_MinKomp[[Hydraulika ]],MATCH($B441,tab_MinKomp[[Stanowisko / Position ]:[Stanowisko / Position ]],0))="n/a","n/a",EY441-INDEX(tab_MinKomp[[Hydraulika ]],MATCH($B441,tab_MinKomp[[Stanowisko / Position ]:[Stanowisko / Position ]],0)))</f>
        <v>n/a</v>
      </c>
      <c r="EZ442" s="194" t="str">
        <f>IF(INDEX(tab_MinKomp[Podciśnienie],MATCH($B441,tab_MinKomp[[Stanowisko / Position ]:[Stanowisko / Position ]],0))="n/a","n/a",EZ441-INDEX(tab_MinKomp[Podciśnienie],MATCH($B441,tab_MinKomp[[Stanowisko / Position ]:[Stanowisko / Position ]],0)))</f>
        <v>n/a</v>
      </c>
      <c r="FA442" s="194" t="str">
        <f>IF(INDEX(tab_MinKomp[Usuwanie awarii],MATCH($B441,tab_MinKomp[[Stanowisko / Position ]:[Stanowisko / Position ]],0))="n/a","n/a",FA441-INDEX(tab_MinKomp[Usuwanie awarii],MATCH($B441,tab_MinKomp[[Stanowisko / Position ]:[Stanowisko / Position ]],0)))</f>
        <v>n/a</v>
      </c>
      <c r="FB442" s="194" t="str">
        <f>IF(INDEX(tab_MinKomp[Obsługa robotów],MATCH($B441,tab_MinKomp[[Stanowisko / Position ]:[Stanowisko / Position ]],0))="n/a","n/a",FB441-INDEX(tab_MinKomp[Obsługa robotów],MATCH($B441,tab_MinKomp[[Stanowisko / Position ]:[Stanowisko / Position ]],0)))</f>
        <v>n/a</v>
      </c>
      <c r="FC442" s="194" t="str">
        <f>IF(INDEX(tab_MinKomp[Obsługa sterowania maszyny],MATCH($B441,tab_MinKomp[[Stanowisko / Position ]:[Stanowisko / Position ]],0))="n/a","n/a",FC441-INDEX(tab_MinKomp[Obsługa sterowania maszyny],MATCH($B441,tab_MinKomp[[Stanowisko / Position ]:[Stanowisko / Position ]],0)))</f>
        <v>n/a</v>
      </c>
      <c r="FD442" s="194" t="str">
        <f>IF(INDEX(tab_MinKomp[Usuwanie przyczyn żródłowych],MATCH($B441,tab_MinKomp[[Stanowisko / Position ]:[Stanowisko / Position ]],0))="n/a","n/a",FD441-INDEX(tab_MinKomp[Usuwanie przyczyn żródłowych],MATCH($B441,tab_MinKomp[[Stanowisko / Position ]:[Stanowisko / Position ]],0)))</f>
        <v>n/a</v>
      </c>
      <c r="FE442" s="194" t="str">
        <f>IF(INDEX(tab_MinKomp[Cmms stosowanie],MATCH($B441,tab_MinKomp[[Stanowisko / Position ]:[Stanowisko / Position ]],0))="n/a","n/a",FE441-INDEX(tab_MinKomp[Cmms stosowanie],MATCH($B441,tab_MinKomp[[Stanowisko / Position ]:[Stanowisko / Position ]],0)))</f>
        <v>n/a</v>
      </c>
      <c r="FF442" s="190" t="str">
        <f>IF(INDEX(tab_MinKomp[Testy czystości / Reinheitstests],MATCH($B441,tab_MinKomp[[Stanowisko / Position ]:[Stanowisko / Position ]],0))="n/a","n/a",FF441-INDEX(tab_MinKomp[Testy czystości / Reinheitstests],MATCH($B441,tab_MinKomp[[Stanowisko / Position ]:[Stanowisko / Position ]],0)))</f>
        <v>n/a</v>
      </c>
      <c r="FG442" s="194" t="str">
        <f>IF(INDEX(tab_MinKomp[Czyszczenie form plastikowych],MATCH($B441,tab_MinKomp[[Stanowisko / Position ]:[Stanowisko / Position ]],0))="n/a","n/a",FG441-INDEX(tab_MinKomp[Czyszczenie form plastikowych],MATCH($B441,tab_MinKomp[[Stanowisko / Position ]:[Stanowisko / Position ]],0)))</f>
        <v>n/a</v>
      </c>
      <c r="FH442" s="194" t="str">
        <f>IF(INDEX(tab_MinKomp[Wymiana form plastik],MATCH($B441,tab_MinKomp[[Stanowisko / Position ]:[Stanowisko / Position ]],0))="n/a","n/a",FH441-INDEX(tab_MinKomp[Wymiana form plastik],MATCH($B441,tab_MinKomp[[Stanowisko / Position ]:[Stanowisko / Position ]],0)))</f>
        <v>n/a</v>
      </c>
      <c r="FI442" s="194" t="str">
        <f>IF(INDEX(tab_MinKomp[Wymiana form guma],MATCH($B441,tab_MinKomp[[Stanowisko / Position ]:[Stanowisko / Position ]],0))="n/a","n/a",FI441-INDEX(tab_MinKomp[Wymiana form guma],MATCH($B441,tab_MinKomp[[Stanowisko / Position ]:[Stanowisko / Position ]],0)))</f>
        <v>n/a</v>
      </c>
      <c r="FJ442" s="194" t="str">
        <f>IF(INDEX(tab_MinKomp[Konserwacja KK],MATCH($B441,tab_MinKomp[[Stanowisko / Position ]:[Stanowisko / Position ]],0))="n/a","n/a",FJ441-INDEX(tab_MinKomp[Konserwacja KK],MATCH($B441,tab_MinKomp[[Stanowisko / Position ]:[Stanowisko / Position ]],0)))</f>
        <v>n/a</v>
      </c>
      <c r="FK442" s="194" t="str">
        <f>IF(INDEX(tab_MinKomp[Konserwacja form guma],MATCH($B441,tab_MinKomp[[Stanowisko / Position ]:[Stanowisko / Position ]],0))="n/a","n/a",FK441-INDEX(tab_MinKomp[Konserwacja form guma],MATCH($B441,tab_MinKomp[[Stanowisko / Position ]:[Stanowisko / Position ]],0)))</f>
        <v>n/a</v>
      </c>
      <c r="FL442" s="194" t="str">
        <f>IF(INDEX(tab_MinKomp[Konserwacja form plastiki],MATCH($B441,tab_MinKomp[[Stanowisko / Position ]:[Stanowisko / Position ]],0))="n/a","n/a",FL441-INDEX(tab_MinKomp[Konserwacja form plastiki],MATCH($B441,tab_MinKomp[[Stanowisko / Position ]:[Stanowisko / Position ]],0)))</f>
        <v>n/a</v>
      </c>
      <c r="FM442" s="194" t="str">
        <f>IF(INDEX(tab_MinKomp[Konserwacja Gorącego Kanału],MATCH($B441,tab_MinKomp[[Stanowisko / Position ]:[Stanowisko / Position ]],0))="n/a","n/a",FM441-INDEX(tab_MinKomp[Konserwacja Gorącego Kanału],MATCH($B441,tab_MinKomp[[Stanowisko / Position ]:[Stanowisko / Position ]],0)))</f>
        <v>n/a</v>
      </c>
      <c r="FN442" s="194" t="str">
        <f>IF(INDEX(tab_MinKomp[Konserwacja Gorącego Kanału],MATCH($B441,tab_MinKomp[[Stanowisko / Position ]:[Stanowisko / Position ]],0))="n/a","n/a",FN441-INDEX(tab_MinKomp[Konserwacja Gorącego Kanału],MATCH($B441,tab_MinKomp[[Stanowisko / Position ]:[Stanowisko / Position ]],0)))</f>
        <v>n/a</v>
      </c>
      <c r="FO442" s="194" t="str">
        <f>IF(INDEX(tab_MinKomp[Konserwacja Gorącego Kanału],MATCH($B441,tab_MinKomp[[Stanowisko / Position ]:[Stanowisko / Position ]],0))="n/a","n/a",FO441-INDEX(tab_MinKomp[Konserwacja Gorącego Kanału],MATCH($B441,tab_MinKomp[[Stanowisko / Position ]:[Stanowisko / Position ]],0)))</f>
        <v>n/a</v>
      </c>
      <c r="FP442" s="194" t="str">
        <f>IF(INDEX(tab_MinKomp[Konserwacja Gorącego Kanału],MATCH($B441,tab_MinKomp[[Stanowisko / Position ]:[Stanowisko / Position ]],0))="n/a","n/a",FP441-INDEX(tab_MinKomp[Konserwacja Gorącego Kanału],MATCH($B441,tab_MinKomp[[Stanowisko / Position ]:[Stanowisko / Position ]],0)))</f>
        <v>n/a</v>
      </c>
      <c r="FQ442" s="196" t="str">
        <f>IF(INDEX(tab_MinKomp[Język angielski / Englisch],MATCH($B441,tab_MinKomp[[Stanowisko / Position ]:[Stanowisko / Position ]],0))="n/a","n/a",FQ441-INDEX(tab_MinKomp[Język angielski / Englisch],MATCH($B441,tab_MinKomp[[Stanowisko / Position ]:[Stanowisko / Position ]],0)))</f>
        <v>n/a</v>
      </c>
      <c r="FR442" s="196" t="str">
        <f>IF(INDEX(tab_MinKomp[Język niemiecki / Deutsch],MATCH($B441,tab_MinKomp[[Stanowisko / Position ]:[Stanowisko / Position ]],0))="n/a","n/a",FR441-INDEX(tab_MinKomp[Język niemiecki / Deutsch],MATCH($B441,tab_MinKomp[[Stanowisko / Position ]:[Stanowisko / Position ]],0)))</f>
        <v>n/a</v>
      </c>
      <c r="FS442" s="194">
        <f>IF(INDEX(tab_MinKomp[Zarządzanie dokumentacją procesową / Process dokumentation management],MATCH($B441,tab_MinKomp[[Stanowisko / Position ]:[Stanowisko / Position ]],0))="n/a","n/a",FS441-INDEX(tab_MinKomp[Zarządzanie dokumentacją procesową / Process dokumentation management],MATCH($B441,tab_MinKomp[[Stanowisko / Position ]:[Stanowisko / Position ]],0)))</f>
        <v>-1</v>
      </c>
      <c r="FT442" s="194">
        <f>IF(INDEX(tab_MinKomp[Znajomość procesów z obszaru / Kenntiss der prozesse in dem Bereich],MATCH($B441,tab_MinKomp[[Stanowisko / Position ]:[Stanowisko / Position ]],0))="n/a","n/a",FT441-INDEX(tab_MinKomp[Znajomość procesów z obszaru / Kenntiss der prozesse in dem Bereich],MATCH($B441,tab_MinKomp[[Stanowisko / Position ]:[Stanowisko / Position ]],0)))</f>
        <v>-1</v>
      </c>
      <c r="FU442" s="194">
        <f>IF(INDEX(tab_MinKomp[optymalizacja procesów / Prozessoptymalisierung],MATCH($B441,tab_MinKomp[[Stanowisko / Position ]:[Stanowisko / Position ]],0))="n/a","n/a",FU441-INDEX(tab_MinKomp[optymalizacja procesów / Prozessoptymalisierung],MATCH($B441,tab_MinKomp[[Stanowisko / Position ]:[Stanowisko / Position ]],0)))</f>
        <v>0</v>
      </c>
      <c r="FV442" s="194">
        <f>IF(INDEX(tab_MinKomp[Umiejętności szkoleniowe / Trainingsfähigkeiten],MATCH($B441,tab_MinKomp[[Stanowisko / Position ]:[Stanowisko / Position ]],0))="n/a","n/a",FV441-INDEX(tab_MinKomp[Umiejętności szkoleniowe / Trainingsfähigkeiten],MATCH($B441,tab_MinKomp[[Stanowisko / Position ]:[Stanowisko / Position ]],0)))</f>
        <v>0</v>
      </c>
      <c r="FW442" s="194">
        <f>IF(INDEX(tab_MinKomp[Analityczne myślenie, podejście / Analitysches Denken, Einstellung],MATCH($B441,tab_MinKomp[[Stanowisko / Position ]:[Stanowisko / Position ]],0))="n/a","n/a",FW441-INDEX(tab_MinKomp[Analityczne myślenie, podejście / Analitysches Denken, Einstellung],MATCH($B441,tab_MinKomp[[Stanowisko / Position ]:[Stanowisko / Position ]],0)))</f>
        <v>0</v>
      </c>
      <c r="FX442" s="194">
        <f>IF(INDEX(tab_MinKomp[Dokładność, precyzja w dzialaniu / Genauigkeit, Präzision in die Arbeit],MATCH($B441,tab_MinKomp[[Stanowisko / Position ]:[Stanowisko / Position ]],0))="n/a","n/a",FX441-INDEX(tab_MinKomp[Dokładność, precyzja w dzialaniu / Genauigkeit, Präzision in die Arbeit],MATCH($B441,tab_MinKomp[[Stanowisko / Position ]:[Stanowisko / Position ]],0)))</f>
        <v>-1</v>
      </c>
      <c r="FY442" s="194">
        <f>IF(INDEX(tab_MinKomp[Dyspozycyjność / Verfügbarkeit],MATCH($B441,tab_MinKomp[[Stanowisko / Position ]:[Stanowisko / Position ]],0))="n/a","n/a",FY441-INDEX(tab_MinKomp[Dyspozycyjność / Verfügbarkeit],MATCH($B441,tab_MinKomp[[Stanowisko / Position ]:[Stanowisko / Position ]],0)))</f>
        <v>-1</v>
      </c>
      <c r="FZ442" s="194">
        <f>IF(INDEX(tab_MinKomp[Zaangażowanie / 
Engagement],MATCH($B441,tab_MinKomp[[Stanowisko / Position ]:[Stanowisko / Position ]],0))="n/a","n/a",FZ441-INDEX(tab_MinKomp[Zaangażowanie / 
Engagement],MATCH($B441,tab_MinKomp[[Stanowisko / Position ]:[Stanowisko / Position ]],0)))</f>
        <v>-1</v>
      </c>
      <c r="GA442" s="194" t="str">
        <f>IF(INDEX(tab_MinKomp[Konserwacja form guma],MATCH($B441,tab_MinKomp[[Stanowisko / Position ]:[Stanowisko / Position ]],0))="n/a","n/a",GA441-INDEX(tab_MinKomp[Konserwacja form guma],MATCH($B441,tab_MinKomp[[Stanowisko / Position ]:[Stanowisko / Position ]],0)))</f>
        <v>n/a</v>
      </c>
      <c r="GB442" s="194" t="str">
        <f>IF(INDEX(tab_MinKomp[Konserwacja form plastiki],MATCH($B441,tab_MinKomp[[Stanowisko / Position ]:[Stanowisko / Position ]],0))="n/a","n/a",GB441-INDEX(tab_MinKomp[Konserwacja form plastiki],MATCH($B441,tab_MinKomp[[Stanowisko / Position ]:[Stanowisko / Position ]],0)))</f>
        <v>n/a</v>
      </c>
      <c r="GC442" s="194">
        <f>IF(INDEX(tab_MinKomp[Elastyczność w działaniu],MATCH($B441,tab_MinKomp[[Stanowisko / Position ]:[Stanowisko / Position ]],0))="n/a","n/a",GC441-INDEX(tab_MinKomp[Elastyczność w działaniu],MATCH($B441,tab_MinKomp[[Stanowisko / Position ]:[Stanowisko / Position ]],0)))</f>
        <v>-1</v>
      </c>
      <c r="GD442" s="194">
        <f>IF(INDEX(tab_MinKomp[Komunikatywność],MATCH($B441,tab_MinKomp[[Stanowisko / Position ]:[Stanowisko / Position ]],0))="n/a","n/a",GD441-INDEX(tab_MinKomp[Komunikatywność],MATCH($B441,tab_MinKomp[[Stanowisko / Position ]:[Stanowisko / Position ]],0)))</f>
        <v>0</v>
      </c>
      <c r="GE442" s="193" t="str">
        <f>IF(INDEX(tab_MinKomp[Motywowanie i budowanie zaangażowania zespołu],MATCH($B441,tab_MinKomp[[Stanowisko / Position ]:[Stanowisko / Position ]],0))="n/a","n/a",GE441-INDEX(tab_MinKomp[Motywowanie i budowanie zaangażowania zespołu],MATCH($B441,tab_MinKomp[[Stanowisko / Position ]:[Stanowisko / Position ]],0)))</f>
        <v>n/a</v>
      </c>
      <c r="GF442" s="186" t="s">
        <v>248</v>
      </c>
      <c r="GG442" s="186" t="s">
        <v>248</v>
      </c>
      <c r="GH442" s="186" t="s">
        <v>248</v>
      </c>
      <c r="GI442" s="186" t="s">
        <v>248</v>
      </c>
      <c r="GJ442" s="186" t="s">
        <v>248</v>
      </c>
      <c r="GK442" s="186" t="s">
        <v>248</v>
      </c>
      <c r="GL442" s="186" t="s">
        <v>248</v>
      </c>
      <c r="GM442" s="186" t="s">
        <v>248</v>
      </c>
      <c r="GN442" s="186" t="s">
        <v>248</v>
      </c>
      <c r="GO442" s="186" t="s">
        <v>248</v>
      </c>
      <c r="GP442" s="186" t="s">
        <v>248</v>
      </c>
      <c r="GQ442" s="186" t="s">
        <v>248</v>
      </c>
      <c r="GR442" s="186" t="s">
        <v>248</v>
      </c>
      <c r="GS442" s="186" t="s">
        <v>248</v>
      </c>
      <c r="GT442" s="186" t="s">
        <v>248</v>
      </c>
      <c r="GU442" s="186" t="s">
        <v>248</v>
      </c>
      <c r="GV442" s="186" t="s">
        <v>248</v>
      </c>
      <c r="GW442" s="186" t="s">
        <v>248</v>
      </c>
      <c r="GX442" s="186" t="s">
        <v>248</v>
      </c>
      <c r="GY442" s="186" t="s">
        <v>248</v>
      </c>
      <c r="GZ442" s="261" t="s">
        <v>248</v>
      </c>
      <c r="HA442" s="261" t="s">
        <v>248</v>
      </c>
      <c r="HB442" s="191">
        <f>SUM(G442:GE442)/(HB441-(SUM(G442:GE442)))</f>
        <v>-0.30232558139534882</v>
      </c>
    </row>
    <row r="443" spans="1:210" ht="24.9" customHeight="1" x14ac:dyDescent="0.3">
      <c r="A443" s="105" t="s">
        <v>320</v>
      </c>
      <c r="B443" s="105" t="s">
        <v>315</v>
      </c>
      <c r="C443" s="105" t="s">
        <v>430</v>
      </c>
      <c r="D443" s="105">
        <v>380</v>
      </c>
      <c r="E443" s="394" t="s">
        <v>611</v>
      </c>
      <c r="F443" s="185" t="s">
        <v>374</v>
      </c>
      <c r="G443" s="186">
        <v>2</v>
      </c>
      <c r="H443" s="186">
        <v>1</v>
      </c>
      <c r="I443" s="186">
        <v>2</v>
      </c>
      <c r="J443" s="186">
        <v>1</v>
      </c>
      <c r="K443" s="186">
        <v>1</v>
      </c>
      <c r="L443" s="186" t="s">
        <v>248</v>
      </c>
      <c r="M443" s="186" t="s">
        <v>248</v>
      </c>
      <c r="N443" s="186" t="s">
        <v>248</v>
      </c>
      <c r="O443" s="186">
        <v>2</v>
      </c>
      <c r="P443" s="186">
        <v>2</v>
      </c>
      <c r="Q443" s="186" t="s">
        <v>248</v>
      </c>
      <c r="R443" s="186" t="s">
        <v>248</v>
      </c>
      <c r="S443" s="186" t="s">
        <v>248</v>
      </c>
      <c r="T443" s="186" t="s">
        <v>248</v>
      </c>
      <c r="U443" s="186" t="s">
        <v>248</v>
      </c>
      <c r="V443" s="186" t="s">
        <v>248</v>
      </c>
      <c r="W443" s="186" t="s">
        <v>248</v>
      </c>
      <c r="X443" s="186" t="s">
        <v>248</v>
      </c>
      <c r="Y443" s="186" t="s">
        <v>248</v>
      </c>
      <c r="Z443" s="186" t="s">
        <v>248</v>
      </c>
      <c r="AA443" s="186" t="s">
        <v>248</v>
      </c>
      <c r="AB443" s="186" t="s">
        <v>248</v>
      </c>
      <c r="AC443" s="186" t="s">
        <v>248</v>
      </c>
      <c r="AD443" s="186" t="s">
        <v>248</v>
      </c>
      <c r="AE443" s="186" t="s">
        <v>248</v>
      </c>
      <c r="AF443" s="186" t="s">
        <v>248</v>
      </c>
      <c r="AG443" s="186" t="s">
        <v>248</v>
      </c>
      <c r="AH443" s="186" t="s">
        <v>248</v>
      </c>
      <c r="AI443" s="186" t="s">
        <v>248</v>
      </c>
      <c r="AJ443" s="186" t="s">
        <v>248</v>
      </c>
      <c r="AK443" s="186" t="s">
        <v>248</v>
      </c>
      <c r="AL443" s="186">
        <v>2</v>
      </c>
      <c r="AM443" s="186" t="s">
        <v>248</v>
      </c>
      <c r="AN443" s="186" t="s">
        <v>248</v>
      </c>
      <c r="AO443" s="186">
        <v>1</v>
      </c>
      <c r="AP443" s="186" t="s">
        <v>248</v>
      </c>
      <c r="AQ443" s="186">
        <v>1</v>
      </c>
      <c r="AR443" s="186" t="s">
        <v>248</v>
      </c>
      <c r="AS443" s="186" t="s">
        <v>248</v>
      </c>
      <c r="AT443" s="186" t="s">
        <v>248</v>
      </c>
      <c r="AU443" s="186" t="s">
        <v>248</v>
      </c>
      <c r="AV443" s="186">
        <v>2</v>
      </c>
      <c r="AW443" s="186">
        <v>1</v>
      </c>
      <c r="AX443" s="186" t="s">
        <v>248</v>
      </c>
      <c r="AY443" s="186" t="s">
        <v>248</v>
      </c>
      <c r="AZ443" s="186" t="s">
        <v>248</v>
      </c>
      <c r="BA443" s="186">
        <v>1</v>
      </c>
      <c r="BB443" s="186">
        <v>1</v>
      </c>
      <c r="BC443" s="186" t="s">
        <v>248</v>
      </c>
      <c r="BD443" s="186" t="s">
        <v>248</v>
      </c>
      <c r="BE443" s="186" t="s">
        <v>248</v>
      </c>
      <c r="BF443" s="186" t="s">
        <v>248</v>
      </c>
      <c r="BG443" s="186" t="s">
        <v>248</v>
      </c>
      <c r="BH443" s="186" t="s">
        <v>248</v>
      </c>
      <c r="BI443" s="186" t="s">
        <v>248</v>
      </c>
      <c r="BJ443" s="186" t="s">
        <v>248</v>
      </c>
      <c r="BK443" s="186" t="s">
        <v>248</v>
      </c>
      <c r="BL443" s="186" t="s">
        <v>248</v>
      </c>
      <c r="BM443" s="186" t="s">
        <v>248</v>
      </c>
      <c r="BN443" s="186" t="s">
        <v>248</v>
      </c>
      <c r="BO443" s="186" t="s">
        <v>248</v>
      </c>
      <c r="BP443" s="186" t="s">
        <v>248</v>
      </c>
      <c r="BQ443" s="186">
        <v>1</v>
      </c>
      <c r="BR443" s="186" t="s">
        <v>248</v>
      </c>
      <c r="BS443" s="186">
        <v>1</v>
      </c>
      <c r="BT443" s="186" t="s">
        <v>248</v>
      </c>
      <c r="BU443" s="186">
        <v>1</v>
      </c>
      <c r="BV443" s="186" t="s">
        <v>248</v>
      </c>
      <c r="BW443" s="186">
        <v>1</v>
      </c>
      <c r="BX443" s="186">
        <v>1</v>
      </c>
      <c r="BY443" s="186" t="s">
        <v>248</v>
      </c>
      <c r="BZ443" s="186">
        <v>1</v>
      </c>
      <c r="CA443" s="186" t="s">
        <v>248</v>
      </c>
      <c r="CB443" s="186">
        <v>1</v>
      </c>
      <c r="CC443" s="186" t="s">
        <v>248</v>
      </c>
      <c r="CD443" s="186">
        <v>1</v>
      </c>
      <c r="CE443" s="186">
        <v>1</v>
      </c>
      <c r="CF443" s="186">
        <v>1</v>
      </c>
      <c r="CG443" s="186">
        <v>1</v>
      </c>
      <c r="CH443" s="186" t="s">
        <v>248</v>
      </c>
      <c r="CI443" s="186" t="s">
        <v>248</v>
      </c>
      <c r="CJ443" s="186" t="s">
        <v>248</v>
      </c>
      <c r="CK443" s="186" t="s">
        <v>248</v>
      </c>
      <c r="CL443" s="186" t="s">
        <v>248</v>
      </c>
      <c r="CM443" s="186" t="s">
        <v>248</v>
      </c>
      <c r="CN443" s="186" t="s">
        <v>248</v>
      </c>
      <c r="CO443" s="186" t="s">
        <v>248</v>
      </c>
      <c r="CP443" s="186" t="s">
        <v>248</v>
      </c>
      <c r="CQ443" s="186" t="s">
        <v>248</v>
      </c>
      <c r="CR443" s="186" t="s">
        <v>248</v>
      </c>
      <c r="CS443" s="186" t="s">
        <v>248</v>
      </c>
      <c r="CT443" s="186" t="s">
        <v>248</v>
      </c>
      <c r="CU443" s="186" t="s">
        <v>248</v>
      </c>
      <c r="CV443" s="186" t="s">
        <v>248</v>
      </c>
      <c r="CW443" s="186">
        <v>2</v>
      </c>
      <c r="CX443" s="186" t="s">
        <v>248</v>
      </c>
      <c r="CY443" s="186" t="s">
        <v>248</v>
      </c>
      <c r="CZ443" s="186" t="s">
        <v>248</v>
      </c>
      <c r="DA443" s="186" t="s">
        <v>248</v>
      </c>
      <c r="DB443" s="186" t="s">
        <v>248</v>
      </c>
      <c r="DC443" s="186" t="s">
        <v>248</v>
      </c>
      <c r="DD443" s="186" t="s">
        <v>248</v>
      </c>
      <c r="DE443" s="186" t="s">
        <v>248</v>
      </c>
      <c r="DF443" s="186">
        <v>2</v>
      </c>
      <c r="DG443" s="186" t="s">
        <v>248</v>
      </c>
      <c r="DH443" s="186" t="s">
        <v>248</v>
      </c>
      <c r="DI443" s="186" t="s">
        <v>248</v>
      </c>
      <c r="DJ443" s="186" t="s">
        <v>248</v>
      </c>
      <c r="DK443" s="186" t="s">
        <v>248</v>
      </c>
      <c r="DL443" s="186" t="s">
        <v>248</v>
      </c>
      <c r="DM443" s="186" t="s">
        <v>248</v>
      </c>
      <c r="DN443" s="186" t="s">
        <v>248</v>
      </c>
      <c r="DO443" s="186" t="s">
        <v>248</v>
      </c>
      <c r="DP443" s="186" t="s">
        <v>248</v>
      </c>
      <c r="DQ443" s="186" t="s">
        <v>248</v>
      </c>
      <c r="DR443" s="186" t="s">
        <v>248</v>
      </c>
      <c r="DS443" s="186" t="s">
        <v>248</v>
      </c>
      <c r="DT443" s="186" t="s">
        <v>248</v>
      </c>
      <c r="DU443" s="186" t="s">
        <v>248</v>
      </c>
      <c r="DV443" s="186" t="s">
        <v>248</v>
      </c>
      <c r="DW443" s="186" t="s">
        <v>248</v>
      </c>
      <c r="DX443" s="186" t="s">
        <v>248</v>
      </c>
      <c r="DY443" s="186" t="s">
        <v>248</v>
      </c>
      <c r="DZ443" s="186" t="s">
        <v>248</v>
      </c>
      <c r="EA443" s="186" t="s">
        <v>248</v>
      </c>
      <c r="EB443" s="186" t="s">
        <v>248</v>
      </c>
      <c r="EC443" s="186" t="s">
        <v>248</v>
      </c>
      <c r="ED443" s="186" t="s">
        <v>248</v>
      </c>
      <c r="EE443" s="186" t="s">
        <v>248</v>
      </c>
      <c r="EF443" s="186" t="s">
        <v>248</v>
      </c>
      <c r="EG443" s="186" t="s">
        <v>248</v>
      </c>
      <c r="EH443" s="186" t="s">
        <v>248</v>
      </c>
      <c r="EI443" s="186" t="s">
        <v>248</v>
      </c>
      <c r="EJ443" s="186" t="s">
        <v>248</v>
      </c>
      <c r="EK443" s="186" t="s">
        <v>248</v>
      </c>
      <c r="EL443" s="184" t="s">
        <v>248</v>
      </c>
      <c r="EM443" s="184" t="s">
        <v>248</v>
      </c>
      <c r="EN443" s="184" t="s">
        <v>248</v>
      </c>
      <c r="EO443" s="186" t="s">
        <v>248</v>
      </c>
      <c r="EP443" s="186" t="s">
        <v>248</v>
      </c>
      <c r="EQ443" s="186" t="s">
        <v>248</v>
      </c>
      <c r="ER443" s="186" t="s">
        <v>248</v>
      </c>
      <c r="ES443" s="186" t="s">
        <v>248</v>
      </c>
      <c r="ET443" s="186" t="s">
        <v>248</v>
      </c>
      <c r="EU443" s="186" t="s">
        <v>248</v>
      </c>
      <c r="EV443" s="186" t="s">
        <v>248</v>
      </c>
      <c r="EW443" s="186" t="s">
        <v>248</v>
      </c>
      <c r="EX443" s="186" t="s">
        <v>248</v>
      </c>
      <c r="EY443" s="186" t="s">
        <v>248</v>
      </c>
      <c r="EZ443" s="186" t="s">
        <v>248</v>
      </c>
      <c r="FA443" s="186" t="s">
        <v>248</v>
      </c>
      <c r="FB443" s="186" t="s">
        <v>248</v>
      </c>
      <c r="FC443" s="186" t="s">
        <v>248</v>
      </c>
      <c r="FD443" s="186" t="s">
        <v>248</v>
      </c>
      <c r="FE443" s="186" t="s">
        <v>248</v>
      </c>
      <c r="FF443" s="186" t="s">
        <v>248</v>
      </c>
      <c r="FG443" s="186" t="s">
        <v>248</v>
      </c>
      <c r="FH443" s="186" t="s">
        <v>248</v>
      </c>
      <c r="FI443" s="186" t="s">
        <v>248</v>
      </c>
      <c r="FJ443" s="186" t="s">
        <v>248</v>
      </c>
      <c r="FK443" s="186" t="s">
        <v>248</v>
      </c>
      <c r="FL443" s="186" t="s">
        <v>248</v>
      </c>
      <c r="FM443" s="186" t="s">
        <v>248</v>
      </c>
      <c r="FN443" s="186" t="s">
        <v>248</v>
      </c>
      <c r="FO443" s="186" t="s">
        <v>248</v>
      </c>
      <c r="FP443" s="186" t="s">
        <v>248</v>
      </c>
      <c r="FQ443" s="187" t="s">
        <v>248</v>
      </c>
      <c r="FR443" s="187" t="s">
        <v>248</v>
      </c>
      <c r="FS443" s="186">
        <v>2</v>
      </c>
      <c r="FT443" s="186">
        <v>1</v>
      </c>
      <c r="FU443" s="186">
        <v>1</v>
      </c>
      <c r="FV443" s="186">
        <v>1</v>
      </c>
      <c r="FW443" s="186">
        <v>1</v>
      </c>
      <c r="FX443" s="186">
        <v>2</v>
      </c>
      <c r="FY443" s="186">
        <v>1</v>
      </c>
      <c r="FZ443" s="186">
        <v>2</v>
      </c>
      <c r="GA443" s="186" t="s">
        <v>248</v>
      </c>
      <c r="GB443" s="186" t="s">
        <v>248</v>
      </c>
      <c r="GC443" s="186"/>
      <c r="GD443" s="186">
        <v>2</v>
      </c>
      <c r="GE443" s="186" t="s">
        <v>248</v>
      </c>
      <c r="GF443" s="186" t="s">
        <v>248</v>
      </c>
      <c r="GG443" s="186" t="s">
        <v>248</v>
      </c>
      <c r="GH443" s="186" t="s">
        <v>248</v>
      </c>
      <c r="GI443" s="186" t="s">
        <v>248</v>
      </c>
      <c r="GJ443" s="186" t="s">
        <v>248</v>
      </c>
      <c r="GK443" s="186" t="s">
        <v>248</v>
      </c>
      <c r="GL443" s="186" t="s">
        <v>248</v>
      </c>
      <c r="GM443" s="186" t="s">
        <v>248</v>
      </c>
      <c r="GN443" s="186" t="s">
        <v>248</v>
      </c>
      <c r="GO443" s="186" t="s">
        <v>248</v>
      </c>
      <c r="GP443" s="186" t="s">
        <v>248</v>
      </c>
      <c r="GQ443" s="186" t="s">
        <v>248</v>
      </c>
      <c r="GR443" s="186" t="s">
        <v>248</v>
      </c>
      <c r="GS443" s="186" t="s">
        <v>248</v>
      </c>
      <c r="GT443" s="186" t="s">
        <v>248</v>
      </c>
      <c r="GU443" s="186" t="s">
        <v>248</v>
      </c>
      <c r="GV443" s="186" t="s">
        <v>248</v>
      </c>
      <c r="GW443" s="186" t="s">
        <v>248</v>
      </c>
      <c r="GX443" s="186" t="s">
        <v>248</v>
      </c>
      <c r="GY443" s="186" t="s">
        <v>248</v>
      </c>
      <c r="GZ443" s="261" t="s">
        <v>248</v>
      </c>
      <c r="HA443" s="261" t="s">
        <v>248</v>
      </c>
      <c r="HB443" s="188">
        <f t="shared" ref="HB443" si="445">SUM(G443:GE443)</f>
        <v>48</v>
      </c>
    </row>
    <row r="444" spans="1:210" ht="24.9" customHeight="1" thickBot="1" x14ac:dyDescent="0.35">
      <c r="A444" s="108" t="str">
        <f t="shared" ref="A444" si="446">A443</f>
        <v>Prod.-Q-4</v>
      </c>
      <c r="B444" s="108" t="str">
        <f t="shared" ref="B444" si="447">B443</f>
        <v>Pracownik Produkcji</v>
      </c>
      <c r="C444" s="108" t="str">
        <f t="shared" ref="C444" si="448">C443</f>
        <v>MK</v>
      </c>
      <c r="D444" s="108">
        <f t="shared" ref="D444" si="449">D443</f>
        <v>380</v>
      </c>
      <c r="E444" s="395"/>
      <c r="F444" s="189" t="s">
        <v>375</v>
      </c>
      <c r="G444" s="192">
        <f>IF(INDEX(tab_MinKomp[Przepisy BHP / BHP Vorschriften],MATCH($B443,tab_MinKomp[[Stanowisko / Position ]:[Stanowisko / Position ]],0))="n/a","n/a",G443-INDEX(tab_MinKomp[Przepisy BHP / BHP Vorschriften],MATCH($B443,tab_MinKomp[[Stanowisko / Position ]:[Stanowisko / Position ]],0)))</f>
        <v>0</v>
      </c>
      <c r="H444" s="193">
        <f>IF(INDEX(tab_MinKomp[Przepisy PPOŻ / Brandschutzbestimmungen],MATCH($B443,tab_MinKomp[[Stanowisko / Position ]:[Stanowisko / Position ]],0))="n/a","n/a",H443-INDEX(tab_MinKomp[Przepisy PPOŻ / Brandschutzbestimmungen],MATCH($B443,tab_MinKomp[[Stanowisko / Position ]:[Stanowisko / Position ]],0)))</f>
        <v>0</v>
      </c>
      <c r="I444" s="193">
        <f>IF(INDEX(tab_MinKomp[Ryzyko zawodowe na stanowiskach pracyv/ Berufliche Risiken an Arbeitsstellen],MATCH($B443,tab_MinKomp[[Stanowisko / Position ]:[Stanowisko / Position ]],0))="n/a","n/a",I443-INDEX(tab_MinKomp[Ryzyko zawodowe na stanowiskach pracyv/ Berufliche Risiken an Arbeitsstellen],MATCH($B443,tab_MinKomp[[Stanowisko / Position ]:[Stanowisko / Position ]],0)))</f>
        <v>0</v>
      </c>
      <c r="J444" s="193">
        <f>IF(INDEX(tab_MinKomp[Gospodarka substancjami niebezpiecznymi / Gefahrstoffmanagement],MATCH($B443,tab_MinKomp[[Stanowisko / Position ]:[Stanowisko / Position ]],0))="n/a","n/a",J443-INDEX(tab_MinKomp[Gospodarka substancjami niebezpiecznymi / Gefahrstoffmanagement],MATCH($B443,tab_MinKomp[[Stanowisko / Position ]:[Stanowisko / Position ]],0)))</f>
        <v>0</v>
      </c>
      <c r="K444" s="193">
        <f>IF(INDEX(tab_MinKomp[Gospodarka odpadami / Abfallwirtschaft],MATCH($B443,tab_MinKomp[[Stanowisko / Position ]:[Stanowisko / Position ]],0))="n/a","n/a",K443-INDEX(tab_MinKomp[Gospodarka odpadami / Abfallwirtschaft],MATCH($B443,tab_MinKomp[[Stanowisko / Position ]:[Stanowisko / Position ]],0)))</f>
        <v>0</v>
      </c>
      <c r="L444" s="194" t="str">
        <f>IF(INDEX(tab_MinKomp[Przepisy kodeksu pracy / Bestimmungen des Arbeitsgesetzes],MATCH($B443,tab_MinKomp[[Stanowisko / Position ]:[Stanowisko / Position ]],0))="n/a","n/a",L443-INDEX(tab_MinKomp[Przepisy kodeksu pracy / Bestimmungen des Arbeitsgesetzes],MATCH($B443,tab_MinKomp[[Stanowisko / Position ]:[Stanowisko / Position ]],0)))</f>
        <v>n/a</v>
      </c>
      <c r="M444" s="195" t="str">
        <f>IF(INDEX(tab_MinKomp[Przepisy o ub.społ. ZUS  / Sozialversicherungsvorschriften],MATCH($B443,tab_MinKomp[[Stanowisko / Position ]:[Stanowisko / Position ]],0))="n/a","n/a",M443-INDEX(tab_MinKomp[Przepisy o ub.społ. ZUS  / Sozialversicherungsvorschriften],MATCH($B443,tab_MinKomp[[Stanowisko / Position ]:[Stanowisko / Position ]],0)))</f>
        <v>n/a</v>
      </c>
      <c r="N444" s="194" t="str">
        <f>IF(INDEX(tab_MinKomp[PRZEPISY O PDOF /persönlich Einkommensteuergesetz ],MATCH($B443,tab_MinKomp[[Stanowisko / Position ]:[Stanowisko / Position ]],0))="n/a","n/a",N443-INDEX(tab_MinKomp[PRZEPISY O PDOF /persönlich Einkommensteuergesetz ],MATCH($B443,tab_MinKomp[[Stanowisko / Position ]:[Stanowisko / Position ]],0)))</f>
        <v>n/a</v>
      </c>
      <c r="O444" s="194">
        <f>IF(INDEX(tab_MinKomp[Regulamin pracy / Arbeitsordnung],MATCH($B443,tab_MinKomp[[Stanowisko / Position ]:[Stanowisko / Position ]],0))="n/a","n/a",O443-INDEX(tab_MinKomp[Regulamin pracy / Arbeitsordnung],MATCH($B443,tab_MinKomp[[Stanowisko / Position ]:[Stanowisko / Position ]],0)))</f>
        <v>1</v>
      </c>
      <c r="P444" s="194">
        <f>IF(INDEX(tab_MinKomp[Regulamin wynagradzania / Vergütungsordnung],MATCH($B443,tab_MinKomp[[Stanowisko / Position ]:[Stanowisko / Position ]],0))="n/a","n/a",P443-INDEX(tab_MinKomp[Regulamin wynagradzania / Vergütungsordnung],MATCH($B443,tab_MinKomp[[Stanowisko / Position ]:[Stanowisko / Position ]],0)))</f>
        <v>1</v>
      </c>
      <c r="Q444" s="194" t="str">
        <f>IF(INDEX(tab_MinKomp[System R2PŁATNIK PRO: Płace / Lohnabrechnung],MATCH($B443,tab_MinKomp[[Stanowisko / Position ]:[Stanowisko / Position ]],0))="n/a","n/a",Q443-INDEX(tab_MinKomp[System R2PŁATNIK PRO: Płace / Lohnabrechnung],MATCH($B443,tab_MinKomp[[Stanowisko / Position ]:[Stanowisko / Position ]],0)))</f>
        <v>n/a</v>
      </c>
      <c r="R444" s="194" t="str">
        <f>IF(INDEX(tab_MinKomp[SystemR2PŁATNIK PRO: KADRY / Personaldaten],MATCH($B443,tab_MinKomp[[Stanowisko / Position ]:[Stanowisko / Position ]],0))="n/a","n/a",R443-INDEX(tab_MinKomp[SystemR2PŁATNIK PRO: KADRY / Personaldaten],MATCH($B443,tab_MinKomp[[Stanowisko / Position ]:[Stanowisko / Position ]],0)))</f>
        <v>n/a</v>
      </c>
      <c r="S444" s="194" t="str">
        <f>IF(INDEX(tab_MinKomp[SYSTEM R2PŁATNIK PRO: zarządzanie pracownikami / Arbeitsverwaltung],MATCH($B443,tab_MinKomp[[Stanowisko / Position ]:[Stanowisko / Position ]],0))="n/a","n/a",S443-INDEX(tab_MinKomp[SYSTEM R2PŁATNIK PRO: zarządzanie pracownikami / Arbeitsverwaltung],MATCH($B443,tab_MinKomp[[Stanowisko / Position ]:[Stanowisko / Position ]],0)))</f>
        <v>n/a</v>
      </c>
      <c r="T444" s="194" t="str">
        <f>IF(INDEX(tab_MinKomp[Doradztwo, wsparcie personalne / Personalberatung und Unterstützung],MATCH($B443,tab_MinKomp[[Stanowisko / Position ]:[Stanowisko / Position ]],0))="n/a","n/a",T443-INDEX(tab_MinKomp[Doradztwo, wsparcie personalne / Personalberatung und Unterstützung],MATCH($B443,tab_MinKomp[[Stanowisko / Position ]:[Stanowisko / Position ]],0)))</f>
        <v>n/a</v>
      </c>
      <c r="U444" s="194" t="str">
        <f>IF(INDEX(tab_MinKomp[Przepisy o podatku VAT / MwSt.- Gesetz],MATCH($B443,tab_MinKomp[[Stanowisko / Position ]:[Stanowisko / Position ]],0))="n/a","n/a",U443-INDEX(tab_MinKomp[Przepisy o podatku VAT / MwSt.- Gesetz],MATCH($B443,tab_MinKomp[[Stanowisko / Position ]:[Stanowisko / Position ]],0)))</f>
        <v>n/a</v>
      </c>
      <c r="V444" s="194" t="str">
        <f>IF(INDEX(tab_MinKomp[PrzepisyPDOP / geschäftlich Einkommensteuergesetz],MATCH($B443,tab_MinKomp[[Stanowisko / Position ]:[Stanowisko / Position ]],0))="n/a","n/a",V443-INDEX(tab_MinKomp[PrzepisyPDOP / geschäftlich Einkommensteuergesetz],MATCH($B443,tab_MinKomp[[Stanowisko / Position ]:[Stanowisko / Position ]],0)))</f>
        <v>n/a</v>
      </c>
      <c r="W444" s="194" t="str">
        <f>IF(INDEX(tab_MinKomp[System BAAN / FINANSE (FIBU)],MATCH($B443,tab_MinKomp[[Stanowisko / Position ]:[Stanowisko / Position ]],0))="n/a","n/a",W443-INDEX(tab_MinKomp[System BAAN / FINANSE (FIBU)],MATCH($B443,tab_MinKomp[[Stanowisko / Position ]:[Stanowisko / Position ]],0)))</f>
        <v>n/a</v>
      </c>
      <c r="X444" s="194" t="str">
        <f>IF(INDEX(tab_MinKomp[Systemy pomocnicze / Hilfssysteme(STOCKPROGRAM, KALK2000 etc.)],MATCH($B443,tab_MinKomp[[Stanowisko / Position ]:[Stanowisko / Position ]],0))="n/a","n/a",X443-INDEX(tab_MinKomp[Systemy pomocnicze / Hilfssysteme(STOCKPROGRAM, KALK2000 etc.)],MATCH($B443,tab_MinKomp[[Stanowisko / Position ]:[Stanowisko / Position ]],0)))</f>
        <v>n/a</v>
      </c>
      <c r="Y444" s="194" t="str">
        <f>IF(INDEX(tab_MinKomp[Polityka rachunkowości / Buchführungspolitik],MATCH($B443,tab_MinKomp[[Stanowisko / Position ]:[Stanowisko / Position ]],0))="n/a","n/a",Y443-INDEX(tab_MinKomp[Polityka rachunkowości / Buchführungspolitik],MATCH($B443,tab_MinKomp[[Stanowisko / Position ]:[Stanowisko / Position ]],0)))</f>
        <v>n/a</v>
      </c>
      <c r="Z444" s="194" t="str">
        <f>IF(INDEX(tab_MinKomp[Ustawa o rachunkowości / Rechnungslegungsgesetz],MATCH($B443,tab_MinKomp[[Stanowisko / Position ]:[Stanowisko / Position ]],0))="n/a","n/a",Z443-INDEX(tab_MinKomp[Ustawa o rachunkowości / Rechnungslegungsgesetz],MATCH($B443,tab_MinKomp[[Stanowisko / Position ]:[Stanowisko / Position ]],0)))</f>
        <v>n/a</v>
      </c>
      <c r="AA444" s="194" t="str">
        <f>IF(INDEX(tab_MinKomp[WORKFLOW - TS-100],MATCH($B443,tab_MinKomp[[Stanowisko / Position ]:[Stanowisko / Position ]],0))="n/a","n/a",AA443-INDEX(tab_MinKomp[WORKFLOW - TS-100],MATCH($B443,tab_MinKomp[[Stanowisko / Position ]:[Stanowisko / Position ]],0)))</f>
        <v>n/a</v>
      </c>
      <c r="AB444" s="194" t="str">
        <f>IF(INDEX(tab_MinKomp[WORKFLOW - SFMS],MATCH($B443,tab_MinKomp[[Stanowisko / Position ]:[Stanowisko / Position ]],0))="n/a","n/a",AB443-INDEX(tab_MinKomp[WORKFLOW - SFMS],MATCH($B443,tab_MinKomp[[Stanowisko / Position ]:[Stanowisko / Position ]],0)))</f>
        <v>n/a</v>
      </c>
      <c r="AC444" s="194" t="str">
        <f>IF(INDEX(tab_MinKomp[System ISO 9001:2015],MATCH($B443,tab_MinKomp[[Stanowisko / Position ]:[Stanowisko / Position ]],0))="n/a","n/a",AC443-INDEX(tab_MinKomp[System ISO 9001:2015],MATCH($B443,tab_MinKomp[[Stanowisko / Position ]:[Stanowisko / Position ]],0)))</f>
        <v>n/a</v>
      </c>
      <c r="AD444" s="194" t="str">
        <f>IF(INDEX(tab_MinKomp[System ISO 9001:2015],MATCH($B443,tab_MinKomp[[Stanowisko / Position ]:[Stanowisko / Position ]],0))="n/a","n/a",AD443-INDEX(tab_MinKomp[System ISO 9001:2015],MATCH($B443,tab_MinKomp[[Stanowisko / Position ]:[Stanowisko / Position ]],0)))</f>
        <v>n/a</v>
      </c>
      <c r="AE444" s="194" t="str">
        <f>IF(INDEX(tab_MinKomp[System ISO 9001:2015],MATCH($B443,tab_MinKomp[[Stanowisko / Position ]:[Stanowisko / Position ]],0))="n/a","n/a",AE443-INDEX(tab_MinKomp[System ISO 9001:2015],MATCH($B443,tab_MinKomp[[Stanowisko / Position ]:[Stanowisko / Position ]],0)))</f>
        <v>n/a</v>
      </c>
      <c r="AF444" s="194" t="str">
        <f>IF(INDEX(tab_MinKomp[System ISO 9001:2015],MATCH($B443,tab_MinKomp[[Stanowisko / Position ]:[Stanowisko / Position ]],0))="n/a","n/a",AF443-INDEX(tab_MinKomp[System ISO 9001:2015],MATCH($B443,tab_MinKomp[[Stanowisko / Position ]:[Stanowisko / Position ]],0)))</f>
        <v>n/a</v>
      </c>
      <c r="AG444" s="194" t="str">
        <f>IF(INDEX(tab_MinKomp[Wymagania VDA 6.3 Process / Forderungen],MATCH($B443,tab_MinKomp[[Stanowisko / Position ]:[Stanowisko / Position ]],0))="n/a","n/a",AG443-INDEX(tab_MinKomp[Wymagania VDA 6.3 Process / Forderungen],MATCH($B443,tab_MinKomp[[Stanowisko / Position ]:[Stanowisko / Position ]],0)))</f>
        <v>n/a</v>
      </c>
      <c r="AH444" s="194" t="str">
        <f>IF(INDEX(tab_MinKomp[Wymagania VDA 6.5 Product / Forderungen],MATCH($B443,tab_MinKomp[[Stanowisko / Position ]:[Stanowisko / Position ]],0))="n/a","n/a",AH443-INDEX(tab_MinKomp[Wymagania VDA 6.5 Product / Forderungen],MATCH($B443,tab_MinKomp[[Stanowisko / Position ]:[Stanowisko / Position ]],0)))</f>
        <v>n/a</v>
      </c>
      <c r="AI444" s="194" t="str">
        <f>IF(INDEX(tab_MinKomp[System ISO 9001:2015],MATCH($B443,tab_MinKomp[[Stanowisko / Position ]:[Stanowisko / Position ]],0))="n/a","n/a",AI443-INDEX(tab_MinKomp[System ISO 9001:2015],MATCH($B443,tab_MinKomp[[Stanowisko / Position ]:[Stanowisko / Position ]],0)))</f>
        <v>n/a</v>
      </c>
      <c r="AJ444" s="194" t="str">
        <f>IF(INDEX(tab_MinKomp[Auditor systemu ISO 17021:2018],MATCH($B443,tab_MinKomp[[Stanowisko / Position ]:[Stanowisko / Position ]],0))="n/a","n/a",AJ443-INDEX(tab_MinKomp[Auditor systemu ISO 17021:2018],MATCH($B443,tab_MinKomp[[Stanowisko / Position ]:[Stanowisko / Position ]],0)))</f>
        <v>n/a</v>
      </c>
      <c r="AK444" s="194" t="str">
        <f>IF(INDEX(tab_MinKomp[Pełnomocnik systemu / Systemvertreter],MATCH($B443,tab_MinKomp[[Stanowisko / Position ]:[Stanowisko / Position ]],0))="n/a","n/a",AK443-INDEX(tab_MinKomp[Pełnomocnik systemu / Systemvertreter],MATCH($B443,tab_MinKomp[[Stanowisko / Position ]:[Stanowisko / Position ]],0)))</f>
        <v>n/a</v>
      </c>
      <c r="AL444" s="194">
        <f>IF(INDEX(tab_MinKomp[Polityka Etyczna - Compliance],MATCH($B443,tab_MinKomp[[Stanowisko / Position ]:[Stanowisko / Position ]],0))="n/a","n/a",AL443-INDEX(tab_MinKomp[Polityka Etyczna - Compliance],MATCH($B443,tab_MinKomp[[Stanowisko / Position ]:[Stanowisko / Position ]],0)))</f>
        <v>1</v>
      </c>
      <c r="AM444" s="194" t="str">
        <f>IF(INDEX(tab_MinKomp[WDRAŻANIE NOWYCH PROJEKTÓW/ PROCEDURA CTM],MATCH($B443,tab_MinKomp[[Stanowisko / Position ]:[Stanowisko / Position ]],0))="n/a","n/a",AM443-INDEX(tab_MinKomp[WDRAŻANIE NOWYCH PROJEKTÓW/ PROCEDURA CTM],MATCH($B443,tab_MinKomp[[Stanowisko / Position ]:[Stanowisko / Position ]],0)))</f>
        <v>n/a</v>
      </c>
      <c r="AN444" s="194" t="str">
        <f>IF(INDEX(tab_MinKomp[KAMIENIE MILOWE MSL/PIFF],MATCH($B443,tab_MinKomp[[Stanowisko / Position ]:[Stanowisko / Position ]],0))="n/a","n/a",AN443-INDEX(tab_MinKomp[KAMIENIE MILOWE MSL/PIFF],MATCH($B443,tab_MinKomp[[Stanowisko / Position ]:[Stanowisko / Position ]],0)))</f>
        <v>n/a</v>
      </c>
      <c r="AO444" s="194">
        <f>IF(INDEX(tab_MinKomp[CP],MATCH($B443,tab_MinKomp[[Stanowisko / Position ]:[Stanowisko / Position ]],0))="n/a","n/a",AO443-INDEX(tab_MinKomp[CP],MATCH($B443,tab_MinKomp[[Stanowisko / Position ]:[Stanowisko / Position ]],0)))</f>
        <v>0</v>
      </c>
      <c r="AP444" s="194" t="str">
        <f>IF(INDEX(tab_MinKomp[FMEA],MATCH($B443,tab_MinKomp[[Stanowisko / Position ]:[Stanowisko / Position ]],0))="n/a","n/a",AP443-INDEX(tab_MinKomp[FMEA],MATCH($B443,tab_MinKomp[[Stanowisko / Position ]:[Stanowisko / Position ]],0)))</f>
        <v>n/a</v>
      </c>
      <c r="AQ444" s="194">
        <f>IF(INDEX(tab_MinKomp[FLOW CHART],MATCH($B443,tab_MinKomp[[Stanowisko / Position ]:[Stanowisko / Position ]],0))="n/a","n/a",AQ443-INDEX(tab_MinKomp[FLOW CHART],MATCH($B443,tab_MinKomp[[Stanowisko / Position ]:[Stanowisko / Position ]],0)))</f>
        <v>0</v>
      </c>
      <c r="AR444" s="194" t="str">
        <f>IF(INDEX(tab_MinKomp[APQP],MATCH($B443,tab_MinKomp[[Stanowisko / Position ]:[Stanowisko / Position ]],0))="n/a","n/a",AR443-INDEX(tab_MinKomp[APQP],MATCH($B443,tab_MinKomp[[Stanowisko / Position ]:[Stanowisko / Position ]],0)))</f>
        <v>n/a</v>
      </c>
      <c r="AS444" s="194" t="str">
        <f>IF(INDEX(tab_MinKomp[MSA],MATCH($B443,tab_MinKomp[[Stanowisko / Position ]:[Stanowisko / Position ]],0))="n/a","n/a",AS443-INDEX(tab_MinKomp[MSA],MATCH($B443,tab_MinKomp[[Stanowisko / Position ]:[Stanowisko / Position ]],0)))</f>
        <v>n/a</v>
      </c>
      <c r="AT444" s="194" t="str">
        <f>IF(INDEX(tab_MinKomp[SPC],MATCH($B443,tab_MinKomp[[Stanowisko / Position ]:[Stanowisko / Position ]],0))="n/a","n/a",AT443-INDEX(tab_MinKomp[SPC],MATCH($B443,tab_MinKomp[[Stanowisko / Position ]:[Stanowisko / Position ]],0)))</f>
        <v>n/a</v>
      </c>
      <c r="AU444" s="194" t="str">
        <f>IF(INDEX(tab_MinKomp[CSR (SPECYFICZNE WYMAGANIA KLIENTA)],MATCH($B443,tab_MinKomp[[Stanowisko / Position ]:[Stanowisko / Position ]],0))="n/a","n/a",AU443-INDEX(tab_MinKomp[CSR (SPECYFICZNE WYMAGANIA KLIENTA)],MATCH($B443,tab_MinKomp[[Stanowisko / Position ]:[Stanowisko / Position ]],0)))</f>
        <v>n/a</v>
      </c>
      <c r="AV444" s="194">
        <f>IF(INDEX(tab_MinKomp[5S],MATCH($B443,tab_MinKomp[[Stanowisko / Position ]:[Stanowisko / Position ]],0))="n/a","n/a",AV443-INDEX(tab_MinKomp[5S],MATCH($B443,tab_MinKomp[[Stanowisko / Position ]:[Stanowisko / Position ]],0)))</f>
        <v>0</v>
      </c>
      <c r="AW444" s="194">
        <f>IF(INDEX(tab_MinKomp[LEAN MANAGEMENT],MATCH($B443,tab_MinKomp[[Stanowisko / Position ]:[Stanowisko / Position ]],0))="n/a","n/a",AW443-INDEX(tab_MinKomp[LEAN MANAGEMENT],MATCH($B443,tab_MinKomp[[Stanowisko / Position ]:[Stanowisko / Position ]],0)))</f>
        <v>0</v>
      </c>
      <c r="AX444" s="194" t="str">
        <f>IF(INDEX(tab_MinKomp[5R],MATCH($B443,tab_MinKomp[[Stanowisko / Position ]:[Stanowisko / Position ]],0))="n/a","n/a",AX443-INDEX(tab_MinKomp[5R],MATCH($B443,tab_MinKomp[[Stanowisko / Position ]:[Stanowisko / Position ]],0)))</f>
        <v>n/a</v>
      </c>
      <c r="AY444" s="194" t="str">
        <f>IF(INDEX(tab_MinKomp[Six Sigma],MATCH($B443,tab_MinKomp[[Stanowisko / Position ]:[Stanowisko / Position ]],0))="n/a","n/a",AY443-INDEX(tab_MinKomp[Six Sigma],MATCH($B443,tab_MinKomp[[Stanowisko / Position ]:[Stanowisko / Position ]],0)))</f>
        <v>n/a</v>
      </c>
      <c r="AZ444" s="194" t="str">
        <f>IF(INDEX(tab_MinKomp[System BAAN / Distribution &amp; Supply Chain],MATCH($B443,tab_MinKomp[[Stanowisko / Position ]:[Stanowisko / Position ]],0))="n/a","n/a",AZ443-INDEX(tab_MinKomp[System BAAN / Distribution &amp; Supply Chain],MATCH($B443,tab_MinKomp[[Stanowisko / Position ]:[Stanowisko / Position ]],0)))</f>
        <v>n/a</v>
      </c>
      <c r="BA444" s="194">
        <f>IF(INDEX(tab_MinKomp[LEAN MANAGEMENT],MATCH($B443,tab_MinKomp[[Stanowisko / Position ]:[Stanowisko / Position ]],0))="n/a","n/a",BA443-INDEX(tab_MinKomp[LEAN MANAGEMENT],MATCH($B443,tab_MinKomp[[Stanowisko / Position ]:[Stanowisko / Position ]],0)))</f>
        <v>0</v>
      </c>
      <c r="BB444" s="194">
        <f>IF(INDEX(tab_MinKomp[LEAN MANAGEMENT],MATCH($B443,tab_MinKomp[[Stanowisko / Position ]:[Stanowisko / Position ]],0))="n/a","n/a",BB443-INDEX(tab_MinKomp[LEAN MANAGEMENT],MATCH($B443,tab_MinKomp[[Stanowisko / Position ]:[Stanowisko / Position ]],0)))</f>
        <v>0</v>
      </c>
      <c r="BC444" s="194" t="str">
        <f>IF(INDEX(tab_MinKomp[Organizacja dostaw / Versorgungsorganisation],MATCH($B443,tab_MinKomp[[Stanowisko / Position ]:[Stanowisko / Position ]],0))="n/a","n/a",BC443-INDEX(tab_MinKomp[Organizacja dostaw / Versorgungsorganisation],MATCH($B443,tab_MinKomp[[Stanowisko / Position ]:[Stanowisko / Position ]],0)))</f>
        <v>n/a</v>
      </c>
      <c r="BD444" s="194" t="str">
        <f>IF(INDEX(tab_MinKomp[Organizacja wysyłek / Organisation von Lieferungen],MATCH($B443,tab_MinKomp[[Stanowisko / Position ]:[Stanowisko / Position ]],0))="n/a","n/a",BD443-INDEX(tab_MinKomp[Organizacja wysyłek / Organisation von Lieferungen],MATCH($B443,tab_MinKomp[[Stanowisko / Position ]:[Stanowisko / Position ]],0)))</f>
        <v>n/a</v>
      </c>
      <c r="BE444" s="194" t="str">
        <f>IF(INDEX(tab_MinKomp[Analiza magazynowa - Program Polen.mdb / Inventuranalyse],MATCH($B443,tab_MinKomp[[Stanowisko / Position ]:[Stanowisko / Position ]],0))="n/a","n/a",BE443-INDEX(tab_MinKomp[Analiza magazynowa - Program Polen.mdb / Inventuranalyse],MATCH($B443,tab_MinKomp[[Stanowisko / Position ]:[Stanowisko / Position ]],0)))</f>
        <v>n/a</v>
      </c>
      <c r="BF444" s="190" t="str">
        <f>IF(INDEX(tab_MinKomp[MMOG (Materials Management Operations Guidelines)],MATCH($B443,tab_MinKomp[[Stanowisko / Position ]:[Stanowisko / Position ]],0))="n/a","n/a",BF443-INDEX(tab_MinKomp[MMOG (Materials Management Operations Guidelines)],MATCH($B443,tab_MinKomp[[Stanowisko / Position ]:[Stanowisko / Position ]],0)))</f>
        <v>n/a</v>
      </c>
      <c r="BG444" s="190" t="str">
        <f>IF(INDEX(tab_MinKomp[GPP],MATCH($B443,tab_MinKomp[[Stanowisko / Position ]:[Stanowisko / Position ]],0))="n/a","n/a",BG443-INDEX(tab_MinKomp[GPP],MATCH($B443,tab_MinKomp[[Stanowisko / Position ]:[Stanowisko / Position ]],0)))</f>
        <v>n/a</v>
      </c>
      <c r="BH444" s="190" t="str">
        <f>IF(INDEX(tab_MinKomp[AIAG (Automotive Industry Action Group)],MATCH($B443,tab_MinKomp[[Stanowisko / Position ]:[Stanowisko / Position ]],0))="n/a","n/a",BH443-INDEX(tab_MinKomp[AIAG (Automotive Industry Action Group)],MATCH($B443,tab_MinKomp[[Stanowisko / Position ]:[Stanowisko / Position ]],0)))</f>
        <v>n/a</v>
      </c>
      <c r="BI444" s="190" t="str">
        <f>IF(INDEX(tab_MinKomp[Super-G disputes],MATCH($B443,tab_MinKomp[[Stanowisko / Position ]:[Stanowisko / Position ]],0))="n/a","n/a",BI443-INDEX(tab_MinKomp[Super-G disputes],MATCH($B443,tab_MinKomp[[Stanowisko / Position ]:[Stanowisko / Position ]],0)))</f>
        <v>n/a</v>
      </c>
      <c r="BJ444" s="190" t="str">
        <f>IF(INDEX(tab_MinKomp[CMMS3/eDDL (Direct Data Link)],MATCH($B443,tab_MinKomp[[Stanowisko / Position ]:[Stanowisko / Position ]],0))="n/a","n/a",BJ443-INDEX(tab_MinKomp[CMMS3/eDDL (Direct Data Link)],MATCH($B443,tab_MinKomp[[Stanowisko / Position ]:[Stanowisko / Position ]],0)))</f>
        <v>n/a</v>
      </c>
      <c r="BK444" s="190" t="str">
        <f>IF(INDEX(tab_MinKomp[MP&amp;L (Material Planning and Logistics)],MATCH($B443,tab_MinKomp[[Stanowisko / Position ]:[Stanowisko / Position ]],0))="n/a","n/a",BK443-INDEX(tab_MinKomp[MP&amp;L (Material Planning and Logistics)],MATCH($B443,tab_MinKomp[[Stanowisko / Position ]:[Stanowisko / Position ]],0)))</f>
        <v>n/a</v>
      </c>
      <c r="BL444" s="190" t="str">
        <f>IF(INDEX(tab_MinKomp[Supplier delivery rating],MATCH($B443,tab_MinKomp[[Stanowisko / Position ]:[Stanowisko / Position ]],0))="n/a","n/a",BL443-INDEX(tab_MinKomp[Supplier delivery rating],MATCH($B443,tab_MinKomp[[Stanowisko / Position ]:[Stanowisko / Position ]],0)))</f>
        <v>n/a</v>
      </c>
      <c r="BM444" s="194" t="str">
        <f>IF(INDEX(tab_MinKomp[Planowanie produkcji / Produktionsplanung],MATCH($B443,tab_MinKomp[[Stanowisko / Position ]:[Stanowisko / Position ]],0))="n/a","n/a",BM443-INDEX(tab_MinKomp[Planowanie produkcji / Produktionsplanung],MATCH($B443,tab_MinKomp[[Stanowisko / Position ]:[Stanowisko / Position ]],0)))</f>
        <v>n/a</v>
      </c>
      <c r="BN444" s="194" t="str">
        <f>IF(INDEX(tab_MinKomp[Planowanie produkcji / Produktionsplanung],MATCH($B443,tab_MinKomp[[Stanowisko / Position ]:[Stanowisko / Position ]],0))="n/a","n/a",BN443-INDEX(tab_MinKomp[Planowanie produkcji / Produktionsplanung],MATCH($B443,tab_MinKomp[[Stanowisko / Position ]:[Stanowisko / Position ]],0)))</f>
        <v>n/a</v>
      </c>
      <c r="BO444" s="194" t="str">
        <f>IF(INDEX(tab_MinKomp[Planowanie produkcji / Produktionsplanung],MATCH($B443,tab_MinKomp[[Stanowisko / Position ]:[Stanowisko / Position ]],0))="n/a","n/a",BO443-INDEX(tab_MinKomp[Planowanie produkcji / Produktionsplanung],MATCH($B443,tab_MinKomp[[Stanowisko / Position ]:[Stanowisko / Position ]],0)))</f>
        <v>n/a</v>
      </c>
      <c r="BP444" s="194" t="str">
        <f>IF(INDEX(tab_MinKomp[Planowanie produkcji / Produktionsplanung],MATCH($B443,tab_MinKomp[[Stanowisko / Position ]:[Stanowisko / Position ]],0))="n/a","n/a",BP443-INDEX(tab_MinKomp[Planowanie produkcji / Produktionsplanung],MATCH($B443,tab_MinKomp[[Stanowisko / Position ]:[Stanowisko / Position ]],0)))</f>
        <v>n/a</v>
      </c>
      <c r="BQ444" s="194">
        <f>IF(INDEX(tab_MinKomp[Obsługa maszyn Novapax / Novapax Maschinenbedienung],MATCH($B443,tab_MinKomp[[Stanowisko / Position ]:[Stanowisko / Position ]],0))="n/a","n/a",BQ443-INDEX(tab_MinKomp[Obsługa maszyn Novapax / Novapax Maschinenbedienung],MATCH($B443,tab_MinKomp[[Stanowisko / Position ]:[Stanowisko / Position ]],0)))</f>
        <v>-1</v>
      </c>
      <c r="BR444" s="194" t="str">
        <f>IF(INDEX(tab_MinKomp[Planowanie produkcji / Produktionsplanung],MATCH($B443,tab_MinKomp[[Stanowisko / Position ]:[Stanowisko / Position ]],0))="n/a","n/a",BR443-INDEX(tab_MinKomp[Planowanie produkcji / Produktionsplanung],MATCH($B443,tab_MinKomp[[Stanowisko / Position ]:[Stanowisko / Position ]],0)))</f>
        <v>n/a</v>
      </c>
      <c r="BS444" s="194">
        <f>IF(INDEX(tab_MinKomp[Obsługa maszyn Novapax / Novapax Maschinenbedienung],MATCH($B443,tab_MinKomp[[Stanowisko / Position ]:[Stanowisko / Position ]],0))="n/a","n/a",BS443-INDEX(tab_MinKomp[Obsługa maszyn Novapax / Novapax Maschinenbedienung],MATCH($B443,tab_MinKomp[[Stanowisko / Position ]:[Stanowisko / Position ]],0)))</f>
        <v>-1</v>
      </c>
      <c r="BT444" s="194" t="str">
        <f>IF(INDEX(tab_MinKomp[Planowanie produkcji / Produktionsplanung],MATCH($B443,tab_MinKomp[[Stanowisko / Position ]:[Stanowisko / Position ]],0))="n/a","n/a",BT443-INDEX(tab_MinKomp[Planowanie produkcji / Produktionsplanung],MATCH($B443,tab_MinKomp[[Stanowisko / Position ]:[Stanowisko / Position ]],0)))</f>
        <v>n/a</v>
      </c>
      <c r="BU444" s="194">
        <f>IF(INDEX(tab_MinKomp[Obsługa maszyn Novapax / Novapax Maschinenbedienung],MATCH($B443,tab_MinKomp[[Stanowisko / Position ]:[Stanowisko / Position ]],0))="n/a","n/a",BU443-INDEX(tab_MinKomp[Obsługa maszyn Novapax / Novapax Maschinenbedienung],MATCH($B443,tab_MinKomp[[Stanowisko / Position ]:[Stanowisko / Position ]],0)))</f>
        <v>-1</v>
      </c>
      <c r="BV444" s="194" t="str">
        <f>IF(INDEX(tab_MinKomp[Planowanie produkcji / Produktionsplanung],MATCH($B443,tab_MinKomp[[Stanowisko / Position ]:[Stanowisko / Position ]],0))="n/a","n/a",BV443-INDEX(tab_MinKomp[Planowanie produkcji / Produktionsplanung],MATCH($B443,tab_MinKomp[[Stanowisko / Position ]:[Stanowisko / Position ]],0)))</f>
        <v>n/a</v>
      </c>
      <c r="BW444" s="194">
        <f>IF(INDEX(tab_MinKomp[Obsługa maszyn Novapax / Novapax Maschinenbedienung],MATCH($B443,tab_MinKomp[[Stanowisko / Position ]:[Stanowisko / Position ]],0))="n/a","n/a",BW443-INDEX(tab_MinKomp[Obsługa maszyn Novapax / Novapax Maschinenbedienung],MATCH($B443,tab_MinKomp[[Stanowisko / Position ]:[Stanowisko / Position ]],0)))</f>
        <v>-1</v>
      </c>
      <c r="BX444" s="194">
        <f>IF(INDEX(tab_MinKomp[Obsługa maszyn Novapax / Novapax Maschinenbedienung],MATCH($B443,tab_MinKomp[[Stanowisko / Position ]:[Stanowisko / Position ]],0))="n/a","n/a",BX443-INDEX(tab_MinKomp[Obsługa maszyn Novapax / Novapax Maschinenbedienung],MATCH($B443,tab_MinKomp[[Stanowisko / Position ]:[Stanowisko / Position ]],0)))</f>
        <v>-1</v>
      </c>
      <c r="BY444" s="194" t="str">
        <f>IF(INDEX(tab_MinKomp[Obsługa maszyn Engel / Engel Maschinenbedienung],MATCH($B443,tab_MinKomp[[Stanowisko / Position ]:[Stanowisko / Position ]],0))="n/a","n/a",BY443-INDEX(tab_MinKomp[Obsługa maszyn Engel / Engel Maschinenbedienung],MATCH($B443,tab_MinKomp[[Stanowisko / Position ]:[Stanowisko / Position ]],0)))</f>
        <v>n/a</v>
      </c>
      <c r="BZ444" s="194">
        <f>IF(INDEX(tab_MinKomp[Obsługa maszyn Novapax / Novapax Maschinenbedienung],MATCH($B443,tab_MinKomp[[Stanowisko / Position ]:[Stanowisko / Position ]],0))="n/a","n/a",BZ443-INDEX(tab_MinKomp[Obsługa maszyn Novapax / Novapax Maschinenbedienung],MATCH($B443,tab_MinKomp[[Stanowisko / Position ]:[Stanowisko / Position ]],0)))</f>
        <v>-1</v>
      </c>
      <c r="CA444" s="194" t="str">
        <f>IF(INDEX(tab_MinKomp[Obsługa maszyn KVT / KVT Maschinenbedienung],MATCH($B443,tab_MinKomp[[Stanowisko / Position ]:[Stanowisko / Position ]],0))="n/a","n/a",CA443-INDEX(tab_MinKomp[Obsługa maszyn KVT / KVT Maschinenbedienung],MATCH($B443,tab_MinKomp[[Stanowisko / Position ]:[Stanowisko / Position ]],0)))</f>
        <v>n/a</v>
      </c>
      <c r="CB444" s="194">
        <f>IF(INDEX(tab_MinKomp[Obsługa maszyn Novapax / Novapax Maschinenbedienung],MATCH($B443,tab_MinKomp[[Stanowisko / Position ]:[Stanowisko / Position ]],0))="n/a","n/a",CB443-INDEX(tab_MinKomp[Obsługa maszyn Novapax / Novapax Maschinenbedienung],MATCH($B443,tab_MinKomp[[Stanowisko / Position ]:[Stanowisko / Position ]],0)))</f>
        <v>-1</v>
      </c>
      <c r="CC444" s="194" t="str">
        <f>IF(INDEX(tab_MinKomp[Obsługa maszyn Branson / Branson Maschinenbedienung],MATCH($B443,tab_MinKomp[[Stanowisko / Position ]:[Stanowisko / Position ]],0))="n/a","n/a",CC443-INDEX(tab_MinKomp[Obsługa maszyn Branson / Branson Maschinenbedienung],MATCH($B443,tab_MinKomp[[Stanowisko / Position ]:[Stanowisko / Position ]],0)))</f>
        <v>n/a</v>
      </c>
      <c r="CD444" s="194">
        <f>IF(INDEX(tab_MinKomp[Obsługa maszyn Novapax / Novapax Maschinenbedienung],MATCH($B443,tab_MinKomp[[Stanowisko / Position ]:[Stanowisko / Position ]],0))="n/a","n/a",CD443-INDEX(tab_MinKomp[Obsługa maszyn Novapax / Novapax Maschinenbedienung],MATCH($B443,tab_MinKomp[[Stanowisko / Position ]:[Stanowisko / Position ]],0)))</f>
        <v>-1</v>
      </c>
      <c r="CE444" s="194">
        <f>IF(INDEX(tab_MinKomp[Obsługa maszyn Novapax / Novapax Maschinenbedienung],MATCH($B443,tab_MinKomp[[Stanowisko / Position ]:[Stanowisko / Position ]],0))="n/a","n/a",CE443-INDEX(tab_MinKomp[Obsługa maszyn Novapax / Novapax Maschinenbedienung],MATCH($B443,tab_MinKomp[[Stanowisko / Position ]:[Stanowisko / Position ]],0)))</f>
        <v>-1</v>
      </c>
      <c r="CF444" s="194">
        <f>IF(INDEX(tab_MinKomp[Obsługa maszyn Novapax / Novapax Maschinenbedienung],MATCH($B443,tab_MinKomp[[Stanowisko / Position ]:[Stanowisko / Position ]],0))="n/a","n/a",CF443-INDEX(tab_MinKomp[Obsługa maszyn Novapax / Novapax Maschinenbedienung],MATCH($B443,tab_MinKomp[[Stanowisko / Position ]:[Stanowisko / Position ]],0)))</f>
        <v>-1</v>
      </c>
      <c r="CG444" s="194">
        <f>IF(INDEX(tab_MinKomp[Eliminacja awarii / Beseitigung von Ausfällen],MATCH($B443,tab_MinKomp[[Stanowisko / Position ]:[Stanowisko / Position ]],0))="n/a","n/a",CG443-INDEX(tab_MinKomp[Eliminacja awarii / Beseitigung von Ausfällen],MATCH($B443,tab_MinKomp[[Stanowisko / Position ]:[Stanowisko / Position ]],0)))</f>
        <v>0</v>
      </c>
      <c r="CH444" s="194" t="str">
        <f>IF(INDEX(tab_MinKomp[Wymagania VDA 6.5 Product / Forderungen],MATCH($B443,tab_MinKomp[[Stanowisko / Position ]:[Stanowisko / Position ]],0))="n/a","n/a",CH443-INDEX(tab_MinKomp[Wymagania VDA 6.5 Product / Forderungen],MATCH($B443,tab_MinKomp[[Stanowisko / Position ]:[Stanowisko / Position ]],0)))</f>
        <v>n/a</v>
      </c>
      <c r="CI444" s="194" t="str">
        <f>IF(INDEX(tab_MinKomp[Wymagania VDA 6.5 Product / Forderungen],MATCH($B443,tab_MinKomp[[Stanowisko / Position ]:[Stanowisko / Position ]],0))="n/a","n/a",CI443-INDEX(tab_MinKomp[Wymagania VDA 6.5 Product / Forderungen],MATCH($B443,tab_MinKomp[[Stanowisko / Position ]:[Stanowisko / Position ]],0)))</f>
        <v>n/a</v>
      </c>
      <c r="CJ444" s="194" t="str">
        <f>IF(INDEX(tab_MinKomp[Wymagania VDA 6.5 Product / Forderungen],MATCH($B443,tab_MinKomp[[Stanowisko / Position ]:[Stanowisko / Position ]],0))="n/a","n/a",CJ443-INDEX(tab_MinKomp[Wymagania VDA 6.5 Product / Forderungen],MATCH($B443,tab_MinKomp[[Stanowisko / Position ]:[Stanowisko / Position ]],0)))</f>
        <v>n/a</v>
      </c>
      <c r="CK444" s="194" t="str">
        <f>IF(INDEX(tab_MinKomp[Wymagania VDA 6.5 Product / Forderungen],MATCH($B443,tab_MinKomp[[Stanowisko / Position ]:[Stanowisko / Position ]],0))="n/a","n/a",CK443-INDEX(tab_MinKomp[Wymagania VDA 6.5 Product / Forderungen],MATCH($B443,tab_MinKomp[[Stanowisko / Position ]:[Stanowisko / Position ]],0)))</f>
        <v>n/a</v>
      </c>
      <c r="CL444" s="194" t="str">
        <f>IF(INDEX(tab_MinKomp[Wymagania VDA 6.5 Product / Forderungen],MATCH($B443,tab_MinKomp[[Stanowisko / Position ]:[Stanowisko / Position ]],0))="n/a","n/a",CL443-INDEX(tab_MinKomp[Wymagania VDA 6.5 Product / Forderungen],MATCH($B443,tab_MinKomp[[Stanowisko / Position ]:[Stanowisko / Position ]],0)))</f>
        <v>n/a</v>
      </c>
      <c r="CM444" s="194" t="str">
        <f>IF(INDEX(tab_MinKomp[Informatyka ogólna (techniczne i systemowe) / Allgemeine IT (Technik und System)],MATCH($B443,tab_MinKomp[[Stanowisko / Position ]:[Stanowisko / Position ]],0))="n/a","n/a",CM443-INDEX(tab_MinKomp[Informatyka ogólna (techniczne i systemowe) / Allgemeine IT (Technik und System)],MATCH($B443,tab_MinKomp[[Stanowisko / Position ]:[Stanowisko / Position ]],0)))</f>
        <v>n/a</v>
      </c>
      <c r="CN444" s="194" t="str">
        <f>IF(INDEX(tab_MinKomp[Sieci komputerowe / Computernetzwerke],MATCH($B443,tab_MinKomp[[Stanowisko / Position ]:[Stanowisko / Position ]],0))="n/a","n/a",CN443-INDEX(tab_MinKomp[Sieci komputerowe / Computernetzwerke],MATCH($B443,tab_MinKomp[[Stanowisko / Position ]:[Stanowisko / Position ]],0)))</f>
        <v>n/a</v>
      </c>
      <c r="CO444" s="194" t="str">
        <f>IF(INDEX(tab_MinKomp[Hardware (komputery PC, drukarki biurowe i etykietowe, telefonia stacjonarna i mobilna) (PC, Drucker, Telefpne, Handys)],MATCH($B443,tab_MinKomp[[Stanowisko / Position ]:[Stanowisko / Position ]],0))="n/a","n/a",CO443-INDEX(tab_MinKomp[Hardware (komputery PC, drukarki biurowe i etykietowe, telefonia stacjonarna i mobilna) (PC, Drucker, Telefpne, Handys)],MATCH($B443,tab_MinKomp[[Stanowisko / Position ]:[Stanowisko / Position ]],0)))</f>
        <v>n/a</v>
      </c>
      <c r="CP444" s="194" t="str">
        <f>IF(INDEX(tab_MinKomp[Software &amp; Systems (MS Office, MS Remote Desktop)],MATCH($B443,tab_MinKomp[[Stanowisko / Position ]:[Stanowisko / Position ]],0))="n/a","n/a",CP443-INDEX(tab_MinKomp[Software &amp; Systems (MS Office, MS Remote Desktop)],MATCH($B443,tab_MinKomp[[Stanowisko / Position ]:[Stanowisko / Position ]],0)))</f>
        <v>n/a</v>
      </c>
      <c r="CQ444" s="194" t="str">
        <f>IF(INDEX(tab_MinKomp[Programowanie obiektowe (PHP) / Objektprogrammierung],MATCH($B443,tab_MinKomp[[Stanowisko / Position ]:[Stanowisko / Position ]],0))="n/a","n/a",CQ443-INDEX(tab_MinKomp[Programowanie obiektowe (PHP) / Objektprogrammierung],MATCH($B443,tab_MinKomp[[Stanowisko / Position ]:[Stanowisko / Position ]],0)))</f>
        <v>n/a</v>
      </c>
      <c r="CR444" s="194" t="str">
        <f>IF(INDEX(tab_MinKomp[Scrum],MATCH($B443,tab_MinKomp[[Stanowisko / Position ]:[Stanowisko / Position ]],0))="n/a","n/a",CR443-INDEX(tab_MinKomp[Scrum],MATCH($B443,tab_MinKomp[[Stanowisko / Position ]:[Stanowisko / Position ]],0)))</f>
        <v>n/a</v>
      </c>
      <c r="CS444" s="194" t="str">
        <f>IF(INDEX(tab_MinKomp[SQL (MySQL)],MATCH($B443,tab_MinKomp[[Stanowisko / Position ]:[Stanowisko / Position ]],0))="n/a","n/a",CS443-INDEX(tab_MinKomp[SQL (MySQL)],MATCH($B443,tab_MinKomp[[Stanowisko / Position ]:[Stanowisko / Position ]],0)))</f>
        <v>n/a</v>
      </c>
      <c r="CT444" s="194" t="str">
        <f>IF(INDEX(tab_MinKomp[Javascript],MATCH($B443,tab_MinKomp[[Stanowisko / Position ]:[Stanowisko / Position ]],0))="n/a","n/a",CT443-INDEX(tab_MinKomp[Javascript],MATCH($B443,tab_MinKomp[[Stanowisko / Position ]:[Stanowisko / Position ]],0)))</f>
        <v>n/a</v>
      </c>
      <c r="CU444" s="194" t="str">
        <f>IF(INDEX(tab_MinKomp[Joomla],MATCH($B443,tab_MinKomp[[Stanowisko / Position ]:[Stanowisko / Position ]],0))="n/a","n/a",CU443-INDEX(tab_MinKomp[Joomla],MATCH($B443,tab_MinKomp[[Stanowisko / Position ]:[Stanowisko / Position ]],0)))</f>
        <v>n/a</v>
      </c>
      <c r="CV444" s="194" t="str">
        <f>IF(INDEX(tab_MinKomp[Bash],MATCH($B443,tab_MinKomp[[Stanowisko / Position ]:[Stanowisko / Position ]],0))="n/a","n/a",CV443-INDEX(tab_MinKomp[Bash],MATCH($B443,tab_MinKomp[[Stanowisko / Position ]:[Stanowisko / Position ]],0)))</f>
        <v>n/a</v>
      </c>
      <c r="CW444" s="194">
        <f>IF(INDEX(tab_MinKomp[Systemy MES (HYDRA / SFMS)],MATCH($B443,tab_MinKomp[[Stanowisko / Position ]:[Stanowisko / Position ]],0))="n/a","n/a",CW443-INDEX(tab_MinKomp[Systemy MES (HYDRA / SFMS)],MATCH($B443,tab_MinKomp[[Stanowisko / Position ]:[Stanowisko / Position ]],0)))</f>
        <v>0</v>
      </c>
      <c r="CX444" s="194" t="str">
        <f>IF(INDEX(tab_MinKomp[HTML / CSS],MATCH($B443,tab_MinKomp[[Stanowisko / Position ]:[Stanowisko / Position ]],0))="n/a","n/a",CX443-INDEX(tab_MinKomp[HTML / CSS],MATCH($B443,tab_MinKomp[[Stanowisko / Position ]:[Stanowisko / Position ]],0)))</f>
        <v>n/a</v>
      </c>
      <c r="CY444" s="194" t="str">
        <f>IF(INDEX(tab_MinKomp[SYSTEM PR],MATCH($B443,tab_MinKomp[[Stanowisko / Position ]:[Stanowisko / Position ]],0))="n/a","n/a",CY443-INDEX(tab_MinKomp[SYSTEM PR],MATCH($B443,tab_MinKomp[[Stanowisko / Position ]:[Stanowisko / Position ]],0)))</f>
        <v>n/a</v>
      </c>
      <c r="CZ444" s="194" t="str">
        <f>IF(INDEX(tab_MinKomp[System Einkauf XP / EBA],MATCH($B443,tab_MinKomp[[Stanowisko / Position ]:[Stanowisko / Position ]],0))="n/a","n/a",CZ443-INDEX(tab_MinKomp[System Einkauf XP / EBA],MATCH($B443,tab_MinKomp[[Stanowisko / Position ]:[Stanowisko / Position ]],0)))</f>
        <v>n/a</v>
      </c>
      <c r="DA444" s="194" t="str">
        <f>IF(INDEX(tab_MinKomp[Techniki negocjacyjne / Verhandlungstechniken],MATCH($B443,tab_MinKomp[[Stanowisko / Position ]:[Stanowisko / Position ]],0))="n/a","n/a",DA443-INDEX(tab_MinKomp[Techniki negocjacyjne / Verhandlungstechniken],MATCH($B443,tab_MinKomp[[Stanowisko / Position ]:[Stanowisko / Position ]],0)))</f>
        <v>n/a</v>
      </c>
      <c r="DB444" s="194" t="str">
        <f>IF(INDEX(tab_MinKomp[Znajomość rynku branżowego / Kenntnis des Industrie Marktes],MATCH($B443,tab_MinKomp[[Stanowisko / Position ]:[Stanowisko / Position ]],0))="n/a","n/a",DB443-INDEX(tab_MinKomp[Znajomość rynku branżowego / Kenntnis des Industrie Marktes],MATCH($B443,tab_MinKomp[[Stanowisko / Position ]:[Stanowisko / Position ]],0)))</f>
        <v>n/a</v>
      </c>
      <c r="DC444" s="194" t="str">
        <f>IF(INDEX(tab_MinKomp[SUPPLIER MANAGEMENT],MATCH($B443,tab_MinKomp[[Stanowisko / Position ]:[Stanowisko / Position ]],0))="n/a","n/a",DC443-INDEX(tab_MinKomp[SUPPLIER MANAGEMENT],MATCH($B443,tab_MinKomp[[Stanowisko / Position ]:[Stanowisko / Position ]],0)))</f>
        <v>n/a</v>
      </c>
      <c r="DD444" s="194" t="str">
        <f>IF(INDEX(tab_MinKomp[SUPPLIER MANAGEMENT],MATCH($B443,tab_MinKomp[[Stanowisko / Position ]:[Stanowisko / Position ]],0))="n/a","n/a",DD443-INDEX(tab_MinKomp[SUPPLIER MANAGEMENT],MATCH($B443,tab_MinKomp[[Stanowisko / Position ]:[Stanowisko / Position ]],0)))</f>
        <v>n/a</v>
      </c>
      <c r="DE444" s="194" t="str">
        <f>IF(INDEX(tab_MinKomp[SUPPLIER MANAGEMENT],MATCH($B443,tab_MinKomp[[Stanowisko / Position ]:[Stanowisko / Position ]],0))="n/a","n/a",DE443-INDEX(tab_MinKomp[SUPPLIER MANAGEMENT],MATCH($B443,tab_MinKomp[[Stanowisko / Position ]:[Stanowisko / Position ]],0)))</f>
        <v>n/a</v>
      </c>
      <c r="DF444" s="194">
        <f>IF(INDEX(tab_MinKomp[LEAN MANAGEMENT],MATCH($B443,tab_MinKomp[[Stanowisko / Position ]:[Stanowisko / Position ]],0))="n/a","n/a",DF443-INDEX(tab_MinKomp[LEAN MANAGEMENT],MATCH($B443,tab_MinKomp[[Stanowisko / Position ]:[Stanowisko / Position ]],0)))</f>
        <v>1</v>
      </c>
      <c r="DG444" s="194" t="str">
        <f>IF(INDEX(tab_MinKomp[PPAP/PSW],MATCH($B443,tab_MinKomp[[Stanowisko / Position ]:[Stanowisko / Position ]],0))="n/a","n/a",DG443-INDEX(tab_MinKomp[PPAP/PSW],MATCH($B443,tab_MinKomp[[Stanowisko / Position ]:[Stanowisko / Position ]],0)))</f>
        <v>n/a</v>
      </c>
      <c r="DH444" s="194" t="str">
        <f>IF(INDEX(tab_MinKomp[SUPPLIER MANAGEMENT],MATCH($B443,tab_MinKomp[[Stanowisko / Position ]:[Stanowisko / Position ]],0))="n/a","n/a",DH443-INDEX(tab_MinKomp[SUPPLIER MANAGEMENT],MATCH($B443,tab_MinKomp[[Stanowisko / Position ]:[Stanowisko / Position ]],0)))</f>
        <v>n/a</v>
      </c>
      <c r="DI444" s="194" t="str">
        <f>IF(INDEX(tab_MinKomp[OBSŁUGA PORTALI KLIENTA / Kundenportale],MATCH($B443,tab_MinKomp[[Stanowisko / Position ]:[Stanowisko / Position ]],0))="n/a","n/a",DI443-INDEX(tab_MinKomp[OBSŁUGA PORTALI KLIENTA / Kundenportale],MATCH($B443,tab_MinKomp[[Stanowisko / Position ]:[Stanowisko / Position ]],0)))</f>
        <v>n/a</v>
      </c>
      <c r="DJ444" s="194" t="str">
        <f>IF(INDEX(tab_MinKomp[Obsługa systemu BABTECQ / BABTECQ System],MATCH($B443,tab_MinKomp[[Stanowisko / Position ]:[Stanowisko / Position ]],0))="n/a","n/a",DJ443-INDEX(tab_MinKomp[Obsługa systemu BABTECQ / BABTECQ System],MATCH($B443,tab_MinKomp[[Stanowisko / Position ]:[Stanowisko / Position ]],0)))</f>
        <v>n/a</v>
      </c>
      <c r="DK444" s="194" t="str">
        <f>IF(INDEX(tab_MinKomp[Rysunek techniczny / technische Zeichnung],MATCH($B443,tab_MinKomp[[Stanowisko / Position ]:[Stanowisko / Position ]],0))="n/a","n/a",DK443-INDEX(tab_MinKomp[Rysunek techniczny / technische Zeichnung],MATCH($B443,tab_MinKomp[[Stanowisko / Position ]:[Stanowisko / Position ]],0)))</f>
        <v>n/a</v>
      </c>
      <c r="DL444" s="194" t="str">
        <f>IF(INDEX(tab_MinKomp[Kalibracja / Kalibrierung],MATCH($B443,tab_MinKomp[[Stanowisko / Position ]:[Stanowisko / Position ]],0))="n/a","n/a",DL443-INDEX(tab_MinKomp[Kalibracja / Kalibrierung],MATCH($B443,tab_MinKomp[[Stanowisko / Position ]:[Stanowisko / Position ]],0)))</f>
        <v>n/a</v>
      </c>
      <c r="DM444" s="194" t="str">
        <f>IF(INDEX(tab_MinKomp[Rekwalifikacja / Requalifizierung],MATCH($B443,tab_MinKomp[[Stanowisko / Position ]:[Stanowisko / Position ]],0))="n/a","n/a",DM443-INDEX(tab_MinKomp[Rekwalifikacja / Requalifizierung],MATCH($B443,tab_MinKomp[[Stanowisko / Position ]:[Stanowisko / Position ]],0)))</f>
        <v>n/a</v>
      </c>
      <c r="DN444" s="190" t="str">
        <f>IF(INDEX(tab_MinKomp[Testy czystości / Reinheitstests],MATCH($B443,tab_MinKomp[[Stanowisko / Position ]:[Stanowisko / Position ]],0))="n/a","n/a",DN443-INDEX(tab_MinKomp[Testy czystości / Reinheitstests],MATCH($B443,tab_MinKomp[[Stanowisko / Position ]:[Stanowisko / Position ]],0)))</f>
        <v>n/a</v>
      </c>
      <c r="DO444" s="190" t="str">
        <f>IF(INDEX(tab_MinKomp[Testy czystości / Reinheitstests],MATCH($B443,tab_MinKomp[[Stanowisko / Position ]:[Stanowisko / Position ]],0))="n/a","n/a",DO443-INDEX(tab_MinKomp[Testy czystości / Reinheitstests],MATCH($B443,tab_MinKomp[[Stanowisko / Position ]:[Stanowisko / Position ]],0)))</f>
        <v>n/a</v>
      </c>
      <c r="DP444" s="190" t="str">
        <f>IF(INDEX(tab_MinKomp[Testy czystości / Reinheitstests],MATCH($B443,tab_MinKomp[[Stanowisko / Position ]:[Stanowisko / Position ]],0))="n/a","n/a",DP443-INDEX(tab_MinKomp[Testy czystości / Reinheitstests],MATCH($B443,tab_MinKomp[[Stanowisko / Position ]:[Stanowisko / Position ]],0)))</f>
        <v>n/a</v>
      </c>
      <c r="DQ444" s="190" t="str">
        <f>IF(INDEX(tab_MinKomp[Testy czystości / Reinheitstests],MATCH($B443,tab_MinKomp[[Stanowisko / Position ]:[Stanowisko / Position ]],0))="n/a","n/a",DQ443-INDEX(tab_MinKomp[Testy czystości / Reinheitstests],MATCH($B443,tab_MinKomp[[Stanowisko / Position ]:[Stanowisko / Position ]],0)))</f>
        <v>n/a</v>
      </c>
      <c r="DR444" s="190" t="str">
        <f>IF(INDEX(tab_MinKomp[Testy czystości / Reinheitstests],MATCH($B443,tab_MinKomp[[Stanowisko / Position ]:[Stanowisko / Position ]],0))="n/a","n/a",DR443-INDEX(tab_MinKomp[Testy czystości / Reinheitstests],MATCH($B443,tab_MinKomp[[Stanowisko / Position ]:[Stanowisko / Position ]],0)))</f>
        <v>n/a</v>
      </c>
      <c r="DS444" s="190" t="str">
        <f>IF(INDEX(tab_MinKomp[Testy czystości / Reinheitstests],MATCH($B443,tab_MinKomp[[Stanowisko / Position ]:[Stanowisko / Position ]],0))="n/a","n/a",DS443-INDEX(tab_MinKomp[Testy czystości / Reinheitstests],MATCH($B443,tab_MinKomp[[Stanowisko / Position ]:[Stanowisko / Position ]],0)))</f>
        <v>n/a</v>
      </c>
      <c r="DT444" s="194" t="str">
        <f>IF(INDEX(tab_MinKomp[SUPPLIER MANAGEMENT],MATCH($B443,tab_MinKomp[[Stanowisko / Position ]:[Stanowisko / Position ]],0))="n/a","n/a",DT443-INDEX(tab_MinKomp[SUPPLIER MANAGEMENT],MATCH($B443,tab_MinKomp[[Stanowisko / Position ]:[Stanowisko / Position ]],0)))</f>
        <v>n/a</v>
      </c>
      <c r="DU444" s="190" t="str">
        <f>IF(INDEX(tab_MinKomp[Testy czystości / Reinheitstests],MATCH($B443,tab_MinKomp[[Stanowisko / Position ]:[Stanowisko / Position ]],0))="n/a","n/a",DU443-INDEX(tab_MinKomp[Testy czystości / Reinheitstests],MATCH($B443,tab_MinKomp[[Stanowisko / Position ]:[Stanowisko / Position ]],0)))</f>
        <v>n/a</v>
      </c>
      <c r="DV444" s="190" t="str">
        <f>IF(INDEX(tab_MinKomp[Testy czystości / Reinheitstests],MATCH($B443,tab_MinKomp[[Stanowisko / Position ]:[Stanowisko / Position ]],0))="n/a","n/a",DV443-INDEX(tab_MinKomp[Testy czystości / Reinheitstests],MATCH($B443,tab_MinKomp[[Stanowisko / Position ]:[Stanowisko / Position ]],0)))</f>
        <v>n/a</v>
      </c>
      <c r="DW444" s="190" t="str">
        <f>IF(INDEX(tab_MinKomp[Testy czystości / Reinheitstests],MATCH($B443,tab_MinKomp[[Stanowisko / Position ]:[Stanowisko / Position ]],0))="n/a","n/a",DW443-INDEX(tab_MinKomp[Testy czystości / Reinheitstests],MATCH($B443,tab_MinKomp[[Stanowisko / Position ]:[Stanowisko / Position ]],0)))</f>
        <v>n/a</v>
      </c>
      <c r="DX444" s="190" t="str">
        <f>IF(INDEX(tab_MinKomp[Testy czystości / Reinheitstests],MATCH($B443,tab_MinKomp[[Stanowisko / Position ]:[Stanowisko / Position ]],0))="n/a","n/a",DX443-INDEX(tab_MinKomp[Testy czystości / Reinheitstests],MATCH($B443,tab_MinKomp[[Stanowisko / Position ]:[Stanowisko / Position ]],0)))</f>
        <v>n/a</v>
      </c>
      <c r="DY444" s="190" t="str">
        <f>IF(INDEX(tab_MinKomp[Testy czystości / Reinheitstests],MATCH($B443,tab_MinKomp[[Stanowisko / Position ]:[Stanowisko / Position ]],0))="n/a","n/a",DY443-INDEX(tab_MinKomp[Testy czystości / Reinheitstests],MATCH($B443,tab_MinKomp[[Stanowisko / Position ]:[Stanowisko / Position ]],0)))</f>
        <v>n/a</v>
      </c>
      <c r="DZ444" s="190" t="str">
        <f>IF(INDEX(tab_MinKomp[Testy czystości / Reinheitstests],MATCH($B443,tab_MinKomp[[Stanowisko / Position ]:[Stanowisko / Position ]],0))="n/a","n/a",DZ443-INDEX(tab_MinKomp[Testy czystości / Reinheitstests],MATCH($B443,tab_MinKomp[[Stanowisko / Position ]:[Stanowisko / Position ]],0)))</f>
        <v>n/a</v>
      </c>
      <c r="EA444" s="194" t="str">
        <f>IF(INDEX(tab_MinKomp[SUPPLIER MANAGEMENT],MATCH($B443,tab_MinKomp[[Stanowisko / Position ]:[Stanowisko / Position ]],0))="n/a","n/a",EA443-INDEX(tab_MinKomp[SUPPLIER MANAGEMENT],MATCH($B443,tab_MinKomp[[Stanowisko / Position ]:[Stanowisko / Position ]],0)))</f>
        <v>n/a</v>
      </c>
      <c r="EB444" s="190" t="str">
        <f>IF(INDEX(tab_MinKomp[Testy czystości / Reinheitstests],MATCH($B443,tab_MinKomp[[Stanowisko / Position ]:[Stanowisko / Position ]],0))="n/a","n/a",EB443-INDEX(tab_MinKomp[Testy czystości / Reinheitstests],MATCH($B443,tab_MinKomp[[Stanowisko / Position ]:[Stanowisko / Position ]],0)))</f>
        <v>n/a</v>
      </c>
      <c r="EC444" s="190" t="str">
        <f>IF(INDEX(tab_MinKomp[Testy czystości / Reinheitstests],MATCH($B443,tab_MinKomp[[Stanowisko / Position ]:[Stanowisko / Position ]],0))="n/a","n/a",EC443-INDEX(tab_MinKomp[Testy czystości / Reinheitstests],MATCH($B443,tab_MinKomp[[Stanowisko / Position ]:[Stanowisko / Position ]],0)))</f>
        <v>n/a</v>
      </c>
      <c r="ED444" s="190" t="str">
        <f>IF(INDEX(tab_MinKomp[Testy czystości / Reinheitstests],MATCH($B443,tab_MinKomp[[Stanowisko / Position ]:[Stanowisko / Position ]],0))="n/a","n/a",ED443-INDEX(tab_MinKomp[Testy czystości / Reinheitstests],MATCH($B443,tab_MinKomp[[Stanowisko / Position ]:[Stanowisko / Position ]],0)))</f>
        <v>n/a</v>
      </c>
      <c r="EE444" s="190" t="str">
        <f>IF(INDEX(tab_MinKomp[Testy czystości / Reinheitstests],MATCH($B443,tab_MinKomp[[Stanowisko / Position ]:[Stanowisko / Position ]],0))="n/a","n/a",EE443-INDEX(tab_MinKomp[Testy czystości / Reinheitstests],MATCH($B443,tab_MinKomp[[Stanowisko / Position ]:[Stanowisko / Position ]],0)))</f>
        <v>n/a</v>
      </c>
      <c r="EF444" s="190" t="str">
        <f>IF(INDEX(tab_MinKomp[Testy czystości / Reinheitstests],MATCH($B443,tab_MinKomp[[Stanowisko / Position ]:[Stanowisko / Position ]],0))="n/a","n/a",EF443-INDEX(tab_MinKomp[Testy czystości / Reinheitstests],MATCH($B443,tab_MinKomp[[Stanowisko / Position ]:[Stanowisko / Position ]],0)))</f>
        <v>n/a</v>
      </c>
      <c r="EG444" s="190" t="str">
        <f>IF(INDEX(tab_MinKomp[Testy czystości / Reinheitstests],MATCH($B443,tab_MinKomp[[Stanowisko / Position ]:[Stanowisko / Position ]],0))="n/a","n/a",EG443-INDEX(tab_MinKomp[Testy czystości / Reinheitstests],MATCH($B443,tab_MinKomp[[Stanowisko / Position ]:[Stanowisko / Position ]],0)))</f>
        <v>n/a</v>
      </c>
      <c r="EH444" s="190" t="str">
        <f>IF(INDEX(tab_MinKomp[Testy czystości / Reinheitstests],MATCH($B443,tab_MinKomp[[Stanowisko / Position ]:[Stanowisko / Position ]],0))="n/a","n/a",EH443-INDEX(tab_MinKomp[Testy czystości / Reinheitstests],MATCH($B443,tab_MinKomp[[Stanowisko / Position ]:[Stanowisko / Position ]],0)))</f>
        <v>n/a</v>
      </c>
      <c r="EI444" s="190" t="str">
        <f>IF(INDEX(tab_MinKomp[Testy czystości / Reinheitstests],MATCH($B443,tab_MinKomp[[Stanowisko / Position ]:[Stanowisko / Position ]],0))="n/a","n/a",EI443-INDEX(tab_MinKomp[Testy czystości / Reinheitstests],MATCH($B443,tab_MinKomp[[Stanowisko / Position ]:[Stanowisko / Position ]],0)))</f>
        <v>n/a</v>
      </c>
      <c r="EJ444" s="190" t="str">
        <f>IF(INDEX(tab_MinKomp[Testy czystości / Reinheitstests],MATCH($B443,tab_MinKomp[[Stanowisko / Position ]:[Stanowisko / Position ]],0))="n/a","n/a",EJ443-INDEX(tab_MinKomp[Testy czystości / Reinheitstests],MATCH($B443,tab_MinKomp[[Stanowisko / Position ]:[Stanowisko / Position ]],0)))</f>
        <v>n/a</v>
      </c>
      <c r="EK444" s="190" t="str">
        <f>IF(INDEX(tab_MinKomp[Testy czystości / Reinheitstests],MATCH($B443,tab_MinKomp[[Stanowisko / Position ]:[Stanowisko / Position ]],0))="n/a","n/a",EK443-INDEX(tab_MinKomp[Testy czystości / Reinheitstests],MATCH($B443,tab_MinKomp[[Stanowisko / Position ]:[Stanowisko / Position ]],0)))</f>
        <v>n/a</v>
      </c>
      <c r="EL444" s="190" t="str">
        <f>IF(INDEX(tab_MinKomp[Testy czystości / Reinheitstests],MATCH($B443,tab_MinKomp[[Stanowisko / Position ]:[Stanowisko / Position ]],0))="n/a","n/a",EL443-INDEX(tab_MinKomp[Testy czystości / Reinheitstests],MATCH($B443,tab_MinKomp[[Stanowisko / Position ]:[Stanowisko / Position ]],0)))</f>
        <v>n/a</v>
      </c>
      <c r="EM444" s="190" t="str">
        <f>IF(INDEX(tab_MinKomp[Testy czystości / Reinheitstests],MATCH($B443,tab_MinKomp[[Stanowisko / Position ]:[Stanowisko / Position ]],0))="n/a","n/a",EM443-INDEX(tab_MinKomp[Testy czystości / Reinheitstests],MATCH($B443,tab_MinKomp[[Stanowisko / Position ]:[Stanowisko / Position ]],0)))</f>
        <v>n/a</v>
      </c>
      <c r="EN444" s="190" t="str">
        <f>IF(INDEX(tab_MinKomp[Testy czystości / Reinheitstests],MATCH($B443,tab_MinKomp[[Stanowisko / Position ]:[Stanowisko / Position ]],0))="n/a","n/a",EN443-INDEX(tab_MinKomp[Testy czystości / Reinheitstests],MATCH($B443,tab_MinKomp[[Stanowisko / Position ]:[Stanowisko / Position ]],0)))</f>
        <v>n/a</v>
      </c>
      <c r="EO444" s="194" t="str">
        <f>IF(INDEX(tab_MinKomp[Konserwacja Rep],MATCH($B443,tab_MinKomp[[Stanowisko / Position ]:[Stanowisko / Position ]],0))="n/a","n/a",EO443-INDEX(tab_MinKomp[Konserwacja Rep],MATCH($B443,tab_MinKomp[[Stanowisko / Position ]:[Stanowisko / Position ]],0)))</f>
        <v>n/a</v>
      </c>
      <c r="EP444" s="194" t="str">
        <f>IF(INDEX(tab_MinKomp[[Konserwacja Engel ]],MATCH($B443,tab_MinKomp[[Stanowisko / Position ]:[Stanowisko / Position ]],0))="n/a","n/a",EP443-INDEX(tab_MinKomp[[Konserwacja Engel ]],MATCH($B443,tab_MinKomp[[Stanowisko / Position ]:[Stanowisko / Position ]],0)))</f>
        <v>n/a</v>
      </c>
      <c r="EQ444" s="194" t="str">
        <f>IF(INDEX(tab_MinKomp[Konserwacja B 50],MATCH($B443,tab_MinKomp[[Stanowisko / Position ]:[Stanowisko / Position ]],0))="n/a","n/a",EQ443-INDEX(tab_MinKomp[Konserwacja B 50],MATCH($B443,tab_MinKomp[[Stanowisko / Position ]:[Stanowisko / Position ]],0)))</f>
        <v>n/a</v>
      </c>
      <c r="ER444" s="194" t="str">
        <f>IF(INDEX(tab_MinKomp[[Konserwacja EOL ]],MATCH($B443,tab_MinKomp[[Stanowisko / Position ]:[Stanowisko / Position ]],0))="n/a","n/a",ER443-INDEX(tab_MinKomp[[Konserwacja EOL ]],MATCH($B443,tab_MinKomp[[Stanowisko / Position ]:[Stanowisko / Position ]],0)))</f>
        <v>n/a</v>
      </c>
      <c r="ES444" s="194" t="str">
        <f>IF(INDEX(tab_MinKomp[Konserwacja Branson],MATCH($B443,tab_MinKomp[[Stanowisko / Position ]:[Stanowisko / Position ]],0))="n/a","n/a",ES443-INDEX(tab_MinKomp[Konserwacja Branson],MATCH($B443,tab_MinKomp[[Stanowisko / Position ]:[Stanowisko / Position ]],0)))</f>
        <v>n/a</v>
      </c>
      <c r="ET444" s="194" t="str">
        <f>IF(INDEX(tab_MinKomp[Konserwacja coolery],MATCH($B443,tab_MinKomp[[Stanowisko / Position ]:[Stanowisko / Position ]],0))="n/a","n/a",ET443-INDEX(tab_MinKomp[Konserwacja coolery],MATCH($B443,tab_MinKomp[[Stanowisko / Position ]:[Stanowisko / Position ]],0)))</f>
        <v>n/a</v>
      </c>
      <c r="EU444" s="194" t="str">
        <f>IF(INDEX(tab_MinKomp[Konserwacja piecy],MATCH($B443,tab_MinKomp[[Stanowisko / Position ]:[Stanowisko / Position ]],0))="n/a","n/a",EU443-INDEX(tab_MinKomp[Konserwacja piecy],MATCH($B443,tab_MinKomp[[Stanowisko / Position ]:[Stanowisko / Position ]],0)))</f>
        <v>n/a</v>
      </c>
      <c r="EV444" s="194" t="str">
        <f>IF(INDEX(tab_MinKomp[Rysunek techniczny- czytanie],MATCH($B443,tab_MinKomp[[Stanowisko / Position ]:[Stanowisko / Position ]],0))="n/a","n/a",EV443-INDEX(tab_MinKomp[Rysunek techniczny- czytanie],MATCH($B443,tab_MinKomp[[Stanowisko / Position ]:[Stanowisko / Position ]],0)))</f>
        <v>n/a</v>
      </c>
      <c r="EW444" s="194" t="str">
        <f>IF(INDEX(tab_MinKomp[Elektryka],MATCH($B443,tab_MinKomp[[Stanowisko / Position ]:[Stanowisko / Position ]],0))="n/a","n/a",EW443-INDEX(tab_MinKomp[Elektryka],MATCH($B443,tab_MinKomp[[Stanowisko / Position ]:[Stanowisko / Position ]],0)))</f>
        <v>n/a</v>
      </c>
      <c r="EX444" s="194" t="str">
        <f>IF(INDEX(tab_MinKomp[Pneumatyka],MATCH($B443,tab_MinKomp[[Stanowisko / Position ]:[Stanowisko / Position ]],0))="n/a","n/a",EX443-INDEX(tab_MinKomp[Pneumatyka],MATCH($B443,tab_MinKomp[[Stanowisko / Position ]:[Stanowisko / Position ]],0)))</f>
        <v>n/a</v>
      </c>
      <c r="EY444" s="194" t="str">
        <f>IF(INDEX(tab_MinKomp[[Hydraulika ]],MATCH($B443,tab_MinKomp[[Stanowisko / Position ]:[Stanowisko / Position ]],0))="n/a","n/a",EY443-INDEX(tab_MinKomp[[Hydraulika ]],MATCH($B443,tab_MinKomp[[Stanowisko / Position ]:[Stanowisko / Position ]],0)))</f>
        <v>n/a</v>
      </c>
      <c r="EZ444" s="194" t="str">
        <f>IF(INDEX(tab_MinKomp[Podciśnienie],MATCH($B443,tab_MinKomp[[Stanowisko / Position ]:[Stanowisko / Position ]],0))="n/a","n/a",EZ443-INDEX(tab_MinKomp[Podciśnienie],MATCH($B443,tab_MinKomp[[Stanowisko / Position ]:[Stanowisko / Position ]],0)))</f>
        <v>n/a</v>
      </c>
      <c r="FA444" s="194" t="str">
        <f>IF(INDEX(tab_MinKomp[Usuwanie awarii],MATCH($B443,tab_MinKomp[[Stanowisko / Position ]:[Stanowisko / Position ]],0))="n/a","n/a",FA443-INDEX(tab_MinKomp[Usuwanie awarii],MATCH($B443,tab_MinKomp[[Stanowisko / Position ]:[Stanowisko / Position ]],0)))</f>
        <v>n/a</v>
      </c>
      <c r="FB444" s="194" t="str">
        <f>IF(INDEX(tab_MinKomp[Obsługa robotów],MATCH($B443,tab_MinKomp[[Stanowisko / Position ]:[Stanowisko / Position ]],0))="n/a","n/a",FB443-INDEX(tab_MinKomp[Obsługa robotów],MATCH($B443,tab_MinKomp[[Stanowisko / Position ]:[Stanowisko / Position ]],0)))</f>
        <v>n/a</v>
      </c>
      <c r="FC444" s="194" t="str">
        <f>IF(INDEX(tab_MinKomp[Obsługa sterowania maszyny],MATCH($B443,tab_MinKomp[[Stanowisko / Position ]:[Stanowisko / Position ]],0))="n/a","n/a",FC443-INDEX(tab_MinKomp[Obsługa sterowania maszyny],MATCH($B443,tab_MinKomp[[Stanowisko / Position ]:[Stanowisko / Position ]],0)))</f>
        <v>n/a</v>
      </c>
      <c r="FD444" s="194" t="str">
        <f>IF(INDEX(tab_MinKomp[Usuwanie przyczyn żródłowych],MATCH($B443,tab_MinKomp[[Stanowisko / Position ]:[Stanowisko / Position ]],0))="n/a","n/a",FD443-INDEX(tab_MinKomp[Usuwanie przyczyn żródłowych],MATCH($B443,tab_MinKomp[[Stanowisko / Position ]:[Stanowisko / Position ]],0)))</f>
        <v>n/a</v>
      </c>
      <c r="FE444" s="194" t="str">
        <f>IF(INDEX(tab_MinKomp[Cmms stosowanie],MATCH($B443,tab_MinKomp[[Stanowisko / Position ]:[Stanowisko / Position ]],0))="n/a","n/a",FE443-INDEX(tab_MinKomp[Cmms stosowanie],MATCH($B443,tab_MinKomp[[Stanowisko / Position ]:[Stanowisko / Position ]],0)))</f>
        <v>n/a</v>
      </c>
      <c r="FF444" s="190" t="str">
        <f>IF(INDEX(tab_MinKomp[Testy czystości / Reinheitstests],MATCH($B443,tab_MinKomp[[Stanowisko / Position ]:[Stanowisko / Position ]],0))="n/a","n/a",FF443-INDEX(tab_MinKomp[Testy czystości / Reinheitstests],MATCH($B443,tab_MinKomp[[Stanowisko / Position ]:[Stanowisko / Position ]],0)))</f>
        <v>n/a</v>
      </c>
      <c r="FG444" s="194" t="str">
        <f>IF(INDEX(tab_MinKomp[Czyszczenie form plastikowych],MATCH($B443,tab_MinKomp[[Stanowisko / Position ]:[Stanowisko / Position ]],0))="n/a","n/a",FG443-INDEX(tab_MinKomp[Czyszczenie form plastikowych],MATCH($B443,tab_MinKomp[[Stanowisko / Position ]:[Stanowisko / Position ]],0)))</f>
        <v>n/a</v>
      </c>
      <c r="FH444" s="194" t="str">
        <f>IF(INDEX(tab_MinKomp[Wymiana form plastik],MATCH($B443,tab_MinKomp[[Stanowisko / Position ]:[Stanowisko / Position ]],0))="n/a","n/a",FH443-INDEX(tab_MinKomp[Wymiana form plastik],MATCH($B443,tab_MinKomp[[Stanowisko / Position ]:[Stanowisko / Position ]],0)))</f>
        <v>n/a</v>
      </c>
      <c r="FI444" s="194" t="str">
        <f>IF(INDEX(tab_MinKomp[Wymiana form guma],MATCH($B443,tab_MinKomp[[Stanowisko / Position ]:[Stanowisko / Position ]],0))="n/a","n/a",FI443-INDEX(tab_MinKomp[Wymiana form guma],MATCH($B443,tab_MinKomp[[Stanowisko / Position ]:[Stanowisko / Position ]],0)))</f>
        <v>n/a</v>
      </c>
      <c r="FJ444" s="194" t="str">
        <f>IF(INDEX(tab_MinKomp[Konserwacja KK],MATCH($B443,tab_MinKomp[[Stanowisko / Position ]:[Stanowisko / Position ]],0))="n/a","n/a",FJ443-INDEX(tab_MinKomp[Konserwacja KK],MATCH($B443,tab_MinKomp[[Stanowisko / Position ]:[Stanowisko / Position ]],0)))</f>
        <v>n/a</v>
      </c>
      <c r="FK444" s="194" t="str">
        <f>IF(INDEX(tab_MinKomp[Konserwacja form guma],MATCH($B443,tab_MinKomp[[Stanowisko / Position ]:[Stanowisko / Position ]],0))="n/a","n/a",FK443-INDEX(tab_MinKomp[Konserwacja form guma],MATCH($B443,tab_MinKomp[[Stanowisko / Position ]:[Stanowisko / Position ]],0)))</f>
        <v>n/a</v>
      </c>
      <c r="FL444" s="194" t="str">
        <f>IF(INDEX(tab_MinKomp[Konserwacja form plastiki],MATCH($B443,tab_MinKomp[[Stanowisko / Position ]:[Stanowisko / Position ]],0))="n/a","n/a",FL443-INDEX(tab_MinKomp[Konserwacja form plastiki],MATCH($B443,tab_MinKomp[[Stanowisko / Position ]:[Stanowisko / Position ]],0)))</f>
        <v>n/a</v>
      </c>
      <c r="FM444" s="194" t="str">
        <f>IF(INDEX(tab_MinKomp[Konserwacja Gorącego Kanału],MATCH($B443,tab_MinKomp[[Stanowisko / Position ]:[Stanowisko / Position ]],0))="n/a","n/a",FM443-INDEX(tab_MinKomp[Konserwacja Gorącego Kanału],MATCH($B443,tab_MinKomp[[Stanowisko / Position ]:[Stanowisko / Position ]],0)))</f>
        <v>n/a</v>
      </c>
      <c r="FN444" s="194" t="str">
        <f>IF(INDEX(tab_MinKomp[MS Office (Excel)],MATCH($B443,tab_MinKomp[[Stanowisko / Position ]:[Stanowisko / Position ]],0))="n/a","n/a",FN443-INDEX(tab_MinKomp[MS Office (Excel)],MATCH($B443,tab_MinKomp[[Stanowisko / Position ]:[Stanowisko / Position ]],0)))</f>
        <v>n/a</v>
      </c>
      <c r="FO444" s="194" t="str">
        <f>IF(INDEX(tab_MinKomp[MS Office (Word)],MATCH($B443,tab_MinKomp[[Stanowisko / Position ]:[Stanowisko / Position ]],0))="n/a","n/a",FO443-INDEX(tab_MinKomp[MS Office (Word)],MATCH($B443,tab_MinKomp[[Stanowisko / Position ]:[Stanowisko / Position ]],0)))</f>
        <v>n/a</v>
      </c>
      <c r="FP444" s="194" t="str">
        <f>IF(INDEX(tab_MinKomp[MS Office (Power Point)],MATCH($B443,tab_MinKomp[[Stanowisko / Position ]:[Stanowisko / Position ]],0))="n/a","n/a",FP443-INDEX(tab_MinKomp[MS Office (Power Point)],MATCH($B443,tab_MinKomp[[Stanowisko / Position ]:[Stanowisko / Position ]],0)))</f>
        <v>n/a</v>
      </c>
      <c r="FQ444" s="196" t="str">
        <f>IF(INDEX(tab_MinKomp[Język angielski / Englisch],MATCH($B443,tab_MinKomp[[Stanowisko / Position ]:[Stanowisko / Position ]],0))="n/a","n/a",FQ443-INDEX(tab_MinKomp[Język angielski / Englisch],MATCH($B443,tab_MinKomp[[Stanowisko / Position ]:[Stanowisko / Position ]],0)))</f>
        <v>n/a</v>
      </c>
      <c r="FR444" s="196" t="str">
        <f>IF(INDEX(tab_MinKomp[Język niemiecki / Deutsch],MATCH($B443,tab_MinKomp[[Stanowisko / Position ]:[Stanowisko / Position ]],0))="n/a","n/a",FR443-INDEX(tab_MinKomp[Język niemiecki / Deutsch],MATCH($B443,tab_MinKomp[[Stanowisko / Position ]:[Stanowisko / Position ]],0)))</f>
        <v>n/a</v>
      </c>
      <c r="FS444" s="194">
        <f>IF(INDEX(tab_MinKomp[Zarządzanie dokumentacją procesową / Process dokumentation management],MATCH($B443,tab_MinKomp[[Stanowisko / Position ]:[Stanowisko / Position ]],0))="n/a","n/a",FS443-INDEX(tab_MinKomp[Zarządzanie dokumentacją procesową / Process dokumentation management],MATCH($B443,tab_MinKomp[[Stanowisko / Position ]:[Stanowisko / Position ]],0)))</f>
        <v>0</v>
      </c>
      <c r="FT444" s="194">
        <f>IF(INDEX(tab_MinKomp[Znajomość procesów z obszaru / Kenntiss der prozesse in dem Bereich],MATCH($B443,tab_MinKomp[[Stanowisko / Position ]:[Stanowisko / Position ]],0))="n/a","n/a",FT443-INDEX(tab_MinKomp[Znajomość procesów z obszaru / Kenntiss der prozesse in dem Bereich],MATCH($B443,tab_MinKomp[[Stanowisko / Position ]:[Stanowisko / Position ]],0)))</f>
        <v>-1</v>
      </c>
      <c r="FU444" s="194">
        <f>IF(INDEX(tab_MinKomp[optymalizacja procesów / Prozessoptymalisierung],MATCH($B443,tab_MinKomp[[Stanowisko / Position ]:[Stanowisko / Position ]],0))="n/a","n/a",FU443-INDEX(tab_MinKomp[optymalizacja procesów / Prozessoptymalisierung],MATCH($B443,tab_MinKomp[[Stanowisko / Position ]:[Stanowisko / Position ]],0)))</f>
        <v>0</v>
      </c>
      <c r="FV444" s="194">
        <f>IF(INDEX(tab_MinKomp[Umiejętności szkoleniowe / Trainingsfähigkeiten],MATCH($B443,tab_MinKomp[[Stanowisko / Position ]:[Stanowisko / Position ]],0))="n/a","n/a",FV443-INDEX(tab_MinKomp[Umiejętności szkoleniowe / Trainingsfähigkeiten],MATCH($B443,tab_MinKomp[[Stanowisko / Position ]:[Stanowisko / Position ]],0)))</f>
        <v>0</v>
      </c>
      <c r="FW444" s="194">
        <f>IF(INDEX(tab_MinKomp[Analityczne myślenie, podejście / Analitysches Denken, Einstellung],MATCH($B443,tab_MinKomp[[Stanowisko / Position ]:[Stanowisko / Position ]],0))="n/a","n/a",FW443-INDEX(tab_MinKomp[Analityczne myślenie, podejście / Analitysches Denken, Einstellung],MATCH($B443,tab_MinKomp[[Stanowisko / Position ]:[Stanowisko / Position ]],0)))</f>
        <v>0</v>
      </c>
      <c r="FX444" s="194">
        <f>IF(INDEX(tab_MinKomp[Dokładność, precyzja w dzialaniu / Genauigkeit, Präzision in die Arbeit],MATCH($B443,tab_MinKomp[[Stanowisko / Position ]:[Stanowisko / Position ]],0))="n/a","n/a",FX443-INDEX(tab_MinKomp[Dokładność, precyzja w dzialaniu / Genauigkeit, Präzision in die Arbeit],MATCH($B443,tab_MinKomp[[Stanowisko / Position ]:[Stanowisko / Position ]],0)))</f>
        <v>0</v>
      </c>
      <c r="FY444" s="194">
        <f>IF(INDEX(tab_MinKomp[Dyspozycyjność / Verfügbarkeit],MATCH($B443,tab_MinKomp[[Stanowisko / Position ]:[Stanowisko / Position ]],0))="n/a","n/a",FY443-INDEX(tab_MinKomp[Dyspozycyjność / Verfügbarkeit],MATCH($B443,tab_MinKomp[[Stanowisko / Position ]:[Stanowisko / Position ]],0)))</f>
        <v>-1</v>
      </c>
      <c r="FZ444" s="194">
        <f>IF(INDEX(tab_MinKomp[Zaangażowanie / 
Engagement],MATCH($B443,tab_MinKomp[[Stanowisko / Position ]:[Stanowisko / Position ]],0))="n/a","n/a",FZ443-INDEX(tab_MinKomp[Zaangażowanie / 
Engagement],MATCH($B443,tab_MinKomp[[Stanowisko / Position ]:[Stanowisko / Position ]],0)))</f>
        <v>0</v>
      </c>
      <c r="GA444" s="194" t="str">
        <f>IF(INDEX(tab_MinKomp[Konserwacja form guma],MATCH($B443,tab_MinKomp[[Stanowisko / Position ]:[Stanowisko / Position ]],0))="n/a","n/a",GA443-INDEX(tab_MinKomp[Konserwacja form guma],MATCH($B443,tab_MinKomp[[Stanowisko / Position ]:[Stanowisko / Position ]],0)))</f>
        <v>n/a</v>
      </c>
      <c r="GB444" s="194" t="str">
        <f>IF(INDEX(tab_MinKomp[Konserwacja form plastiki],MATCH($B443,tab_MinKomp[[Stanowisko / Position ]:[Stanowisko / Position ]],0))="n/a","n/a",GB443-INDEX(tab_MinKomp[Konserwacja form plastiki],MATCH($B443,tab_MinKomp[[Stanowisko / Position ]:[Stanowisko / Position ]],0)))</f>
        <v>n/a</v>
      </c>
      <c r="GC444" s="194">
        <f>IF(INDEX(tab_MinKomp[Elastyczność w działaniu],MATCH($B443,tab_MinKomp[[Stanowisko / Position ]:[Stanowisko / Position ]],0))="n/a","n/a",GC443-INDEX(tab_MinKomp[Elastyczność w działaniu],MATCH($B443,tab_MinKomp[[Stanowisko / Position ]:[Stanowisko / Position ]],0)))</f>
        <v>-2</v>
      </c>
      <c r="GD444" s="194">
        <f>IF(INDEX(tab_MinKomp[Komunikatywność],MATCH($B443,tab_MinKomp[[Stanowisko / Position ]:[Stanowisko / Position ]],0))="n/a","n/a",GD443-INDEX(tab_MinKomp[Komunikatywność],MATCH($B443,tab_MinKomp[[Stanowisko / Position ]:[Stanowisko / Position ]],0)))</f>
        <v>1</v>
      </c>
      <c r="GE444" s="193" t="str">
        <f>IF(INDEX(tab_MinKomp[Motywowanie i budowanie zaangażowania zespołu],MATCH($B443,tab_MinKomp[[Stanowisko / Position ]:[Stanowisko / Position ]],0))="n/a","n/a",GE443-INDEX(tab_MinKomp[Motywowanie i budowanie zaangażowania zespołu],MATCH($B443,tab_MinKomp[[Stanowisko / Position ]:[Stanowisko / Position ]],0)))</f>
        <v>n/a</v>
      </c>
      <c r="GF444" s="186" t="s">
        <v>248</v>
      </c>
      <c r="GG444" s="186" t="s">
        <v>248</v>
      </c>
      <c r="GH444" s="186" t="s">
        <v>248</v>
      </c>
      <c r="GI444" s="186" t="s">
        <v>248</v>
      </c>
      <c r="GJ444" s="186" t="s">
        <v>248</v>
      </c>
      <c r="GK444" s="186" t="s">
        <v>248</v>
      </c>
      <c r="GL444" s="186" t="s">
        <v>248</v>
      </c>
      <c r="GM444" s="186" t="s">
        <v>248</v>
      </c>
      <c r="GN444" s="186" t="s">
        <v>248</v>
      </c>
      <c r="GO444" s="186" t="s">
        <v>248</v>
      </c>
      <c r="GP444" s="186" t="s">
        <v>248</v>
      </c>
      <c r="GQ444" s="186" t="s">
        <v>248</v>
      </c>
      <c r="GR444" s="186" t="s">
        <v>248</v>
      </c>
      <c r="GS444" s="186" t="s">
        <v>248</v>
      </c>
      <c r="GT444" s="186" t="s">
        <v>248</v>
      </c>
      <c r="GU444" s="186" t="s">
        <v>248</v>
      </c>
      <c r="GV444" s="186" t="s">
        <v>248</v>
      </c>
      <c r="GW444" s="186" t="s">
        <v>248</v>
      </c>
      <c r="GX444" s="186" t="s">
        <v>248</v>
      </c>
      <c r="GY444" s="186" t="s">
        <v>248</v>
      </c>
      <c r="GZ444" s="261" t="s">
        <v>248</v>
      </c>
      <c r="HA444" s="261" t="s">
        <v>248</v>
      </c>
      <c r="HB444" s="191">
        <f>SUM(G444:GE444)/(HB443-(SUM(G444:GE444)))</f>
        <v>-0.15789473684210525</v>
      </c>
    </row>
    <row r="445" spans="1:210" ht="24.9" customHeight="1" x14ac:dyDescent="0.3">
      <c r="A445" s="105" t="s">
        <v>314</v>
      </c>
      <c r="B445" s="105" t="s">
        <v>315</v>
      </c>
      <c r="C445" s="105" t="s">
        <v>433</v>
      </c>
      <c r="D445" s="105">
        <v>1713</v>
      </c>
      <c r="E445" s="394" t="s">
        <v>612</v>
      </c>
      <c r="F445" s="185" t="s">
        <v>374</v>
      </c>
      <c r="G445" s="186">
        <v>2</v>
      </c>
      <c r="H445" s="186">
        <v>1</v>
      </c>
      <c r="I445" s="186">
        <v>2</v>
      </c>
      <c r="J445" s="186">
        <v>1</v>
      </c>
      <c r="K445" s="186">
        <v>1</v>
      </c>
      <c r="L445" s="186" t="s">
        <v>248</v>
      </c>
      <c r="M445" s="186" t="s">
        <v>248</v>
      </c>
      <c r="N445" s="186" t="s">
        <v>248</v>
      </c>
      <c r="O445" s="186">
        <v>1</v>
      </c>
      <c r="P445" s="186">
        <v>2</v>
      </c>
      <c r="Q445" s="186" t="s">
        <v>248</v>
      </c>
      <c r="R445" s="186" t="s">
        <v>248</v>
      </c>
      <c r="S445" s="186" t="s">
        <v>248</v>
      </c>
      <c r="T445" s="186" t="s">
        <v>248</v>
      </c>
      <c r="U445" s="186" t="s">
        <v>248</v>
      </c>
      <c r="V445" s="186" t="s">
        <v>248</v>
      </c>
      <c r="W445" s="186" t="s">
        <v>248</v>
      </c>
      <c r="X445" s="186" t="s">
        <v>248</v>
      </c>
      <c r="Y445" s="186" t="s">
        <v>248</v>
      </c>
      <c r="Z445" s="186" t="s">
        <v>248</v>
      </c>
      <c r="AA445" s="186" t="s">
        <v>248</v>
      </c>
      <c r="AB445" s="186" t="s">
        <v>248</v>
      </c>
      <c r="AC445" s="186" t="s">
        <v>248</v>
      </c>
      <c r="AD445" s="186" t="s">
        <v>248</v>
      </c>
      <c r="AE445" s="186" t="s">
        <v>248</v>
      </c>
      <c r="AF445" s="186" t="s">
        <v>248</v>
      </c>
      <c r="AG445" s="186" t="s">
        <v>248</v>
      </c>
      <c r="AH445" s="186" t="s">
        <v>248</v>
      </c>
      <c r="AI445" s="186" t="s">
        <v>248</v>
      </c>
      <c r="AJ445" s="186" t="s">
        <v>248</v>
      </c>
      <c r="AK445" s="186" t="s">
        <v>248</v>
      </c>
      <c r="AL445" s="186">
        <v>2</v>
      </c>
      <c r="AM445" s="186" t="s">
        <v>248</v>
      </c>
      <c r="AN445" s="186" t="s">
        <v>248</v>
      </c>
      <c r="AO445" s="186">
        <v>1</v>
      </c>
      <c r="AP445" s="186" t="s">
        <v>248</v>
      </c>
      <c r="AQ445" s="186">
        <v>1</v>
      </c>
      <c r="AR445" s="186" t="s">
        <v>248</v>
      </c>
      <c r="AS445" s="186" t="s">
        <v>248</v>
      </c>
      <c r="AT445" s="186" t="s">
        <v>248</v>
      </c>
      <c r="AU445" s="186" t="s">
        <v>248</v>
      </c>
      <c r="AV445" s="186">
        <v>2</v>
      </c>
      <c r="AW445" s="186">
        <v>1</v>
      </c>
      <c r="AX445" s="186" t="s">
        <v>248</v>
      </c>
      <c r="AY445" s="186" t="s">
        <v>248</v>
      </c>
      <c r="AZ445" s="186" t="s">
        <v>248</v>
      </c>
      <c r="BA445" s="186" t="s">
        <v>248</v>
      </c>
      <c r="BB445" s="186" t="s">
        <v>248</v>
      </c>
      <c r="BC445" s="186" t="s">
        <v>248</v>
      </c>
      <c r="BD445" s="186" t="s">
        <v>248</v>
      </c>
      <c r="BE445" s="186" t="s">
        <v>248</v>
      </c>
      <c r="BF445" s="186" t="s">
        <v>248</v>
      </c>
      <c r="BG445" s="186" t="s">
        <v>248</v>
      </c>
      <c r="BH445" s="186" t="s">
        <v>248</v>
      </c>
      <c r="BI445" s="186" t="s">
        <v>248</v>
      </c>
      <c r="BJ445" s="186" t="s">
        <v>248</v>
      </c>
      <c r="BK445" s="186" t="s">
        <v>248</v>
      </c>
      <c r="BL445" s="186" t="s">
        <v>248</v>
      </c>
      <c r="BM445" s="186" t="s">
        <v>248</v>
      </c>
      <c r="BN445" s="186" t="s">
        <v>248</v>
      </c>
      <c r="BO445" s="186">
        <v>2</v>
      </c>
      <c r="BP445" s="186" t="s">
        <v>248</v>
      </c>
      <c r="BQ445" s="186" t="s">
        <v>248</v>
      </c>
      <c r="BR445" s="186" t="s">
        <v>248</v>
      </c>
      <c r="BS445" s="186">
        <v>2</v>
      </c>
      <c r="BT445" s="186" t="s">
        <v>248</v>
      </c>
      <c r="BU445" s="186">
        <v>2</v>
      </c>
      <c r="BV445" s="186">
        <v>2</v>
      </c>
      <c r="BW445" s="186">
        <v>2</v>
      </c>
      <c r="BX445" s="186">
        <v>2</v>
      </c>
      <c r="BY445" s="186" t="s">
        <v>248</v>
      </c>
      <c r="BZ445" s="186">
        <v>2</v>
      </c>
      <c r="CA445" s="186">
        <v>2</v>
      </c>
      <c r="CB445" s="186">
        <v>2</v>
      </c>
      <c r="CC445" s="186" t="s">
        <v>248</v>
      </c>
      <c r="CD445" s="186">
        <v>2</v>
      </c>
      <c r="CE445" s="186">
        <v>2</v>
      </c>
      <c r="CF445" s="186">
        <v>2</v>
      </c>
      <c r="CG445" s="186">
        <v>1</v>
      </c>
      <c r="CH445" s="186" t="s">
        <v>248</v>
      </c>
      <c r="CI445" s="186" t="s">
        <v>248</v>
      </c>
      <c r="CJ445" s="186" t="s">
        <v>248</v>
      </c>
      <c r="CK445" s="186" t="s">
        <v>248</v>
      </c>
      <c r="CL445" s="186" t="s">
        <v>248</v>
      </c>
      <c r="CM445" s="186" t="s">
        <v>248</v>
      </c>
      <c r="CN445" s="186" t="s">
        <v>248</v>
      </c>
      <c r="CO445" s="186" t="s">
        <v>248</v>
      </c>
      <c r="CP445" s="186" t="s">
        <v>248</v>
      </c>
      <c r="CQ445" s="186" t="s">
        <v>248</v>
      </c>
      <c r="CR445" s="186" t="s">
        <v>248</v>
      </c>
      <c r="CS445" s="186" t="s">
        <v>248</v>
      </c>
      <c r="CT445" s="186" t="s">
        <v>248</v>
      </c>
      <c r="CU445" s="186" t="s">
        <v>248</v>
      </c>
      <c r="CV445" s="186" t="s">
        <v>248</v>
      </c>
      <c r="CW445" s="186">
        <v>2</v>
      </c>
      <c r="CX445" s="186" t="s">
        <v>248</v>
      </c>
      <c r="CY445" s="186" t="s">
        <v>248</v>
      </c>
      <c r="CZ445" s="186" t="s">
        <v>248</v>
      </c>
      <c r="DA445" s="186" t="s">
        <v>248</v>
      </c>
      <c r="DB445" s="186" t="s">
        <v>248</v>
      </c>
      <c r="DC445" s="186" t="s">
        <v>248</v>
      </c>
      <c r="DD445" s="186" t="s">
        <v>248</v>
      </c>
      <c r="DE445" s="186" t="s">
        <v>248</v>
      </c>
      <c r="DF445" s="186">
        <v>1</v>
      </c>
      <c r="DG445" s="186" t="s">
        <v>248</v>
      </c>
      <c r="DH445" s="186" t="s">
        <v>248</v>
      </c>
      <c r="DI445" s="186" t="s">
        <v>248</v>
      </c>
      <c r="DJ445" s="186" t="s">
        <v>248</v>
      </c>
      <c r="DK445" s="186" t="s">
        <v>248</v>
      </c>
      <c r="DL445" s="186" t="s">
        <v>248</v>
      </c>
      <c r="DM445" s="186" t="s">
        <v>248</v>
      </c>
      <c r="DN445" s="186" t="s">
        <v>248</v>
      </c>
      <c r="DO445" s="186" t="s">
        <v>248</v>
      </c>
      <c r="DP445" s="186" t="s">
        <v>248</v>
      </c>
      <c r="DQ445" s="186" t="s">
        <v>248</v>
      </c>
      <c r="DR445" s="186" t="s">
        <v>248</v>
      </c>
      <c r="DS445" s="186" t="s">
        <v>248</v>
      </c>
      <c r="DT445" s="186" t="s">
        <v>248</v>
      </c>
      <c r="DU445" s="186" t="s">
        <v>248</v>
      </c>
      <c r="DV445" s="186" t="s">
        <v>248</v>
      </c>
      <c r="DW445" s="186" t="s">
        <v>248</v>
      </c>
      <c r="DX445" s="186" t="s">
        <v>248</v>
      </c>
      <c r="DY445" s="186" t="s">
        <v>248</v>
      </c>
      <c r="DZ445" s="186" t="s">
        <v>248</v>
      </c>
      <c r="EA445" s="186" t="s">
        <v>248</v>
      </c>
      <c r="EB445" s="186" t="s">
        <v>248</v>
      </c>
      <c r="EC445" s="186" t="s">
        <v>248</v>
      </c>
      <c r="ED445" s="186" t="s">
        <v>248</v>
      </c>
      <c r="EE445" s="186" t="s">
        <v>248</v>
      </c>
      <c r="EF445" s="186" t="s">
        <v>248</v>
      </c>
      <c r="EG445" s="186" t="s">
        <v>248</v>
      </c>
      <c r="EH445" s="186" t="s">
        <v>248</v>
      </c>
      <c r="EI445" s="186" t="s">
        <v>248</v>
      </c>
      <c r="EJ445" s="186" t="s">
        <v>248</v>
      </c>
      <c r="EK445" s="186" t="s">
        <v>248</v>
      </c>
      <c r="EL445" s="184" t="s">
        <v>248</v>
      </c>
      <c r="EM445" s="184" t="s">
        <v>248</v>
      </c>
      <c r="EN445" s="184" t="s">
        <v>248</v>
      </c>
      <c r="EO445" s="186" t="s">
        <v>248</v>
      </c>
      <c r="EP445" s="186" t="s">
        <v>248</v>
      </c>
      <c r="EQ445" s="186" t="s">
        <v>248</v>
      </c>
      <c r="ER445" s="186" t="s">
        <v>248</v>
      </c>
      <c r="ES445" s="186" t="s">
        <v>248</v>
      </c>
      <c r="ET445" s="186" t="s">
        <v>248</v>
      </c>
      <c r="EU445" s="186" t="s">
        <v>248</v>
      </c>
      <c r="EV445" s="186" t="s">
        <v>248</v>
      </c>
      <c r="EW445" s="186" t="s">
        <v>248</v>
      </c>
      <c r="EX445" s="186" t="s">
        <v>248</v>
      </c>
      <c r="EY445" s="186" t="s">
        <v>248</v>
      </c>
      <c r="EZ445" s="186" t="s">
        <v>248</v>
      </c>
      <c r="FA445" s="186" t="s">
        <v>248</v>
      </c>
      <c r="FB445" s="186" t="s">
        <v>248</v>
      </c>
      <c r="FC445" s="186" t="s">
        <v>248</v>
      </c>
      <c r="FD445" s="186" t="s">
        <v>248</v>
      </c>
      <c r="FE445" s="186" t="s">
        <v>248</v>
      </c>
      <c r="FF445" s="186" t="s">
        <v>248</v>
      </c>
      <c r="FG445" s="186" t="s">
        <v>248</v>
      </c>
      <c r="FH445" s="186" t="s">
        <v>248</v>
      </c>
      <c r="FI445" s="186" t="s">
        <v>248</v>
      </c>
      <c r="FJ445" s="186" t="s">
        <v>248</v>
      </c>
      <c r="FK445" s="186" t="s">
        <v>248</v>
      </c>
      <c r="FL445" s="186" t="s">
        <v>248</v>
      </c>
      <c r="FM445" s="186" t="s">
        <v>248</v>
      </c>
      <c r="FN445" s="186" t="s">
        <v>248</v>
      </c>
      <c r="FO445" s="186" t="s">
        <v>248</v>
      </c>
      <c r="FP445" s="186" t="s">
        <v>248</v>
      </c>
      <c r="FQ445" s="187" t="s">
        <v>248</v>
      </c>
      <c r="FR445" s="187" t="s">
        <v>248</v>
      </c>
      <c r="FS445" s="186">
        <v>2</v>
      </c>
      <c r="FT445" s="186">
        <v>2</v>
      </c>
      <c r="FU445" s="186">
        <v>1</v>
      </c>
      <c r="FV445" s="186">
        <v>1</v>
      </c>
      <c r="FW445" s="186">
        <v>1</v>
      </c>
      <c r="FX445" s="186">
        <v>2</v>
      </c>
      <c r="FY445" s="186">
        <v>2</v>
      </c>
      <c r="FZ445" s="186">
        <v>2</v>
      </c>
      <c r="GA445" s="186" t="s">
        <v>248</v>
      </c>
      <c r="GB445" s="186" t="s">
        <v>248</v>
      </c>
      <c r="GC445" s="186">
        <v>2</v>
      </c>
      <c r="GD445" s="186">
        <v>1</v>
      </c>
      <c r="GE445" s="186" t="s">
        <v>248</v>
      </c>
      <c r="GF445" s="186" t="s">
        <v>248</v>
      </c>
      <c r="GG445" s="186" t="s">
        <v>248</v>
      </c>
      <c r="GH445" s="186" t="s">
        <v>248</v>
      </c>
      <c r="GI445" s="186" t="s">
        <v>248</v>
      </c>
      <c r="GJ445" s="186" t="s">
        <v>248</v>
      </c>
      <c r="GK445" s="186" t="s">
        <v>248</v>
      </c>
      <c r="GL445" s="186" t="s">
        <v>248</v>
      </c>
      <c r="GM445" s="186" t="s">
        <v>248</v>
      </c>
      <c r="GN445" s="186" t="s">
        <v>248</v>
      </c>
      <c r="GO445" s="186" t="s">
        <v>248</v>
      </c>
      <c r="GP445" s="186" t="s">
        <v>248</v>
      </c>
      <c r="GQ445" s="186" t="s">
        <v>248</v>
      </c>
      <c r="GR445" s="186" t="s">
        <v>248</v>
      </c>
      <c r="GS445" s="186" t="s">
        <v>248</v>
      </c>
      <c r="GT445" s="186" t="s">
        <v>248</v>
      </c>
      <c r="GU445" s="186" t="s">
        <v>248</v>
      </c>
      <c r="GV445" s="186" t="s">
        <v>248</v>
      </c>
      <c r="GW445" s="186" t="s">
        <v>248</v>
      </c>
      <c r="GX445" s="186" t="s">
        <v>248</v>
      </c>
      <c r="GY445" s="186" t="s">
        <v>248</v>
      </c>
      <c r="GZ445" s="261" t="s">
        <v>248</v>
      </c>
      <c r="HA445" s="261" t="s">
        <v>248</v>
      </c>
      <c r="HB445" s="188">
        <f t="shared" ref="HB445" si="450">SUM(G445:GE445)</f>
        <v>61</v>
      </c>
    </row>
    <row r="446" spans="1:210" ht="24.9" customHeight="1" thickBot="1" x14ac:dyDescent="0.35">
      <c r="A446" s="108" t="str">
        <f t="shared" ref="A446" si="451">A445</f>
        <v>Prod.-Q-1</v>
      </c>
      <c r="B446" s="108" t="str">
        <f t="shared" ref="B446" si="452">B445</f>
        <v>Pracownik Produkcji</v>
      </c>
      <c r="C446" s="108" t="str">
        <f t="shared" ref="C446" si="453">C445</f>
        <v>RS</v>
      </c>
      <c r="D446" s="108">
        <f t="shared" ref="D446" si="454">D445</f>
        <v>1713</v>
      </c>
      <c r="E446" s="395"/>
      <c r="F446" s="189" t="s">
        <v>375</v>
      </c>
      <c r="G446" s="192">
        <f>IF(INDEX(tab_MinKomp[Przepisy BHP / BHP Vorschriften],MATCH($B445,tab_MinKomp[[Stanowisko / Position ]:[Stanowisko / Position ]],0))="n/a","n/a",G445-INDEX(tab_MinKomp[Przepisy BHP / BHP Vorschriften],MATCH($B445,tab_MinKomp[[Stanowisko / Position ]:[Stanowisko / Position ]],0)))</f>
        <v>0</v>
      </c>
      <c r="H446" s="193">
        <f>IF(INDEX(tab_MinKomp[Przepisy PPOŻ / Brandschutzbestimmungen],MATCH($B445,tab_MinKomp[[Stanowisko / Position ]:[Stanowisko / Position ]],0))="n/a","n/a",H445-INDEX(tab_MinKomp[Przepisy PPOŻ / Brandschutzbestimmungen],MATCH($B445,tab_MinKomp[[Stanowisko / Position ]:[Stanowisko / Position ]],0)))</f>
        <v>0</v>
      </c>
      <c r="I446" s="193">
        <f>IF(INDEX(tab_MinKomp[Ryzyko zawodowe na stanowiskach pracyv/ Berufliche Risiken an Arbeitsstellen],MATCH($B445,tab_MinKomp[[Stanowisko / Position ]:[Stanowisko / Position ]],0))="n/a","n/a",I445-INDEX(tab_MinKomp[Ryzyko zawodowe na stanowiskach pracyv/ Berufliche Risiken an Arbeitsstellen],MATCH($B445,tab_MinKomp[[Stanowisko / Position ]:[Stanowisko / Position ]],0)))</f>
        <v>0</v>
      </c>
      <c r="J446" s="193">
        <f>IF(INDEX(tab_MinKomp[Gospodarka substancjami niebezpiecznymi / Gefahrstoffmanagement],MATCH($B445,tab_MinKomp[[Stanowisko / Position ]:[Stanowisko / Position ]],0))="n/a","n/a",J445-INDEX(tab_MinKomp[Gospodarka substancjami niebezpiecznymi / Gefahrstoffmanagement],MATCH($B445,tab_MinKomp[[Stanowisko / Position ]:[Stanowisko / Position ]],0)))</f>
        <v>0</v>
      </c>
      <c r="K446" s="193">
        <f>IF(INDEX(tab_MinKomp[Gospodarka odpadami / Abfallwirtschaft],MATCH($B445,tab_MinKomp[[Stanowisko / Position ]:[Stanowisko / Position ]],0))="n/a","n/a",K445-INDEX(tab_MinKomp[Gospodarka odpadami / Abfallwirtschaft],MATCH($B445,tab_MinKomp[[Stanowisko / Position ]:[Stanowisko / Position ]],0)))</f>
        <v>0</v>
      </c>
      <c r="L446" s="194" t="str">
        <f>IF(INDEX(tab_MinKomp[Przepisy kodeksu pracy / Bestimmungen des Arbeitsgesetzes],MATCH($B445,tab_MinKomp[[Stanowisko / Position ]:[Stanowisko / Position ]],0))="n/a","n/a",L445-INDEX(tab_MinKomp[Przepisy kodeksu pracy / Bestimmungen des Arbeitsgesetzes],MATCH($B445,tab_MinKomp[[Stanowisko / Position ]:[Stanowisko / Position ]],0)))</f>
        <v>n/a</v>
      </c>
      <c r="M446" s="195" t="str">
        <f>IF(INDEX(tab_MinKomp[Przepisy o ub.społ. ZUS  / Sozialversicherungsvorschriften],MATCH($B445,tab_MinKomp[[Stanowisko / Position ]:[Stanowisko / Position ]],0))="n/a","n/a",M445-INDEX(tab_MinKomp[Przepisy o ub.społ. ZUS  / Sozialversicherungsvorschriften],MATCH($B445,tab_MinKomp[[Stanowisko / Position ]:[Stanowisko / Position ]],0)))</f>
        <v>n/a</v>
      </c>
      <c r="N446" s="194" t="str">
        <f>IF(INDEX(tab_MinKomp[PRZEPISY O PDOF /persönlich Einkommensteuergesetz ],MATCH($B445,tab_MinKomp[[Stanowisko / Position ]:[Stanowisko / Position ]],0))="n/a","n/a",N445-INDEX(tab_MinKomp[PRZEPISY O PDOF /persönlich Einkommensteuergesetz ],MATCH($B445,tab_MinKomp[[Stanowisko / Position ]:[Stanowisko / Position ]],0)))</f>
        <v>n/a</v>
      </c>
      <c r="O446" s="194">
        <f>IF(INDEX(tab_MinKomp[Regulamin pracy / Arbeitsordnung],MATCH($B445,tab_MinKomp[[Stanowisko / Position ]:[Stanowisko / Position ]],0))="n/a","n/a",O445-INDEX(tab_MinKomp[Regulamin pracy / Arbeitsordnung],MATCH($B445,tab_MinKomp[[Stanowisko / Position ]:[Stanowisko / Position ]],0)))</f>
        <v>0</v>
      </c>
      <c r="P446" s="194">
        <f>IF(INDEX(tab_MinKomp[Regulamin wynagradzania / Vergütungsordnung],MATCH($B445,tab_MinKomp[[Stanowisko / Position ]:[Stanowisko / Position ]],0))="n/a","n/a",P445-INDEX(tab_MinKomp[Regulamin wynagradzania / Vergütungsordnung],MATCH($B445,tab_MinKomp[[Stanowisko / Position ]:[Stanowisko / Position ]],0)))</f>
        <v>1</v>
      </c>
      <c r="Q446" s="194" t="str">
        <f>IF(INDEX(tab_MinKomp[System R2PŁATNIK PRO: Płace / Lohnabrechnung],MATCH($B445,tab_MinKomp[[Stanowisko / Position ]:[Stanowisko / Position ]],0))="n/a","n/a",Q445-INDEX(tab_MinKomp[System R2PŁATNIK PRO: Płace / Lohnabrechnung],MATCH($B445,tab_MinKomp[[Stanowisko / Position ]:[Stanowisko / Position ]],0)))</f>
        <v>n/a</v>
      </c>
      <c r="R446" s="194" t="str">
        <f>IF(INDEX(tab_MinKomp[SystemR2PŁATNIK PRO: KADRY / Personaldaten],MATCH($B445,tab_MinKomp[[Stanowisko / Position ]:[Stanowisko / Position ]],0))="n/a","n/a",R445-INDEX(tab_MinKomp[SystemR2PŁATNIK PRO: KADRY / Personaldaten],MATCH($B445,tab_MinKomp[[Stanowisko / Position ]:[Stanowisko / Position ]],0)))</f>
        <v>n/a</v>
      </c>
      <c r="S446" s="194" t="str">
        <f>IF(INDEX(tab_MinKomp[SYSTEM R2PŁATNIK PRO: zarządzanie pracownikami / Arbeitsverwaltung],MATCH($B445,tab_MinKomp[[Stanowisko / Position ]:[Stanowisko / Position ]],0))="n/a","n/a",S445-INDEX(tab_MinKomp[SYSTEM R2PŁATNIK PRO: zarządzanie pracownikami / Arbeitsverwaltung],MATCH($B445,tab_MinKomp[[Stanowisko / Position ]:[Stanowisko / Position ]],0)))</f>
        <v>n/a</v>
      </c>
      <c r="T446" s="194" t="str">
        <f>IF(INDEX(tab_MinKomp[Doradztwo, wsparcie personalne / Personalberatung und Unterstützung],MATCH($B445,tab_MinKomp[[Stanowisko / Position ]:[Stanowisko / Position ]],0))="n/a","n/a",T445-INDEX(tab_MinKomp[Doradztwo, wsparcie personalne / Personalberatung und Unterstützung],MATCH($B445,tab_MinKomp[[Stanowisko / Position ]:[Stanowisko / Position ]],0)))</f>
        <v>n/a</v>
      </c>
      <c r="U446" s="194" t="str">
        <f>IF(INDEX(tab_MinKomp[Przepisy o podatku VAT / MwSt.- Gesetz],MATCH($B445,tab_MinKomp[[Stanowisko / Position ]:[Stanowisko / Position ]],0))="n/a","n/a",U445-INDEX(tab_MinKomp[Przepisy o podatku VAT / MwSt.- Gesetz],MATCH($B445,tab_MinKomp[[Stanowisko / Position ]:[Stanowisko / Position ]],0)))</f>
        <v>n/a</v>
      </c>
      <c r="V446" s="194" t="str">
        <f>IF(INDEX(tab_MinKomp[PrzepisyPDOP / geschäftlich Einkommensteuergesetz],MATCH($B445,tab_MinKomp[[Stanowisko / Position ]:[Stanowisko / Position ]],0))="n/a","n/a",V445-INDEX(tab_MinKomp[PrzepisyPDOP / geschäftlich Einkommensteuergesetz],MATCH($B445,tab_MinKomp[[Stanowisko / Position ]:[Stanowisko / Position ]],0)))</f>
        <v>n/a</v>
      </c>
      <c r="W446" s="194" t="str">
        <f>IF(INDEX(tab_MinKomp[System BAAN / FINANSE (FIBU)],MATCH($B445,tab_MinKomp[[Stanowisko / Position ]:[Stanowisko / Position ]],0))="n/a","n/a",W445-INDEX(tab_MinKomp[System BAAN / FINANSE (FIBU)],MATCH($B445,tab_MinKomp[[Stanowisko / Position ]:[Stanowisko / Position ]],0)))</f>
        <v>n/a</v>
      </c>
      <c r="X446" s="194" t="str">
        <f>IF(INDEX(tab_MinKomp[Systemy pomocnicze / Hilfssysteme(STOCKPROGRAM, KALK2000 etc.)],MATCH($B445,tab_MinKomp[[Stanowisko / Position ]:[Stanowisko / Position ]],0))="n/a","n/a",X445-INDEX(tab_MinKomp[Systemy pomocnicze / Hilfssysteme(STOCKPROGRAM, KALK2000 etc.)],MATCH($B445,tab_MinKomp[[Stanowisko / Position ]:[Stanowisko / Position ]],0)))</f>
        <v>n/a</v>
      </c>
      <c r="Y446" s="194" t="str">
        <f>IF(INDEX(tab_MinKomp[Polityka rachunkowości / Buchführungspolitik],MATCH($B445,tab_MinKomp[[Stanowisko / Position ]:[Stanowisko / Position ]],0))="n/a","n/a",Y445-INDEX(tab_MinKomp[Polityka rachunkowości / Buchführungspolitik],MATCH($B445,tab_MinKomp[[Stanowisko / Position ]:[Stanowisko / Position ]],0)))</f>
        <v>n/a</v>
      </c>
      <c r="Z446" s="194" t="str">
        <f>IF(INDEX(tab_MinKomp[Ustawa o rachunkowości / Rechnungslegungsgesetz],MATCH($B445,tab_MinKomp[[Stanowisko / Position ]:[Stanowisko / Position ]],0))="n/a","n/a",Z445-INDEX(tab_MinKomp[Ustawa o rachunkowości / Rechnungslegungsgesetz],MATCH($B445,tab_MinKomp[[Stanowisko / Position ]:[Stanowisko / Position ]],0)))</f>
        <v>n/a</v>
      </c>
      <c r="AA446" s="194" t="str">
        <f>IF(INDEX(tab_MinKomp[WORKFLOW - TS-100],MATCH($B445,tab_MinKomp[[Stanowisko / Position ]:[Stanowisko / Position ]],0))="n/a","n/a",AA445-INDEX(tab_MinKomp[WORKFLOW - TS-100],MATCH($B445,tab_MinKomp[[Stanowisko / Position ]:[Stanowisko / Position ]],0)))</f>
        <v>n/a</v>
      </c>
      <c r="AB446" s="194" t="str">
        <f>IF(INDEX(tab_MinKomp[WORKFLOW - SFMS],MATCH($B445,tab_MinKomp[[Stanowisko / Position ]:[Stanowisko / Position ]],0))="n/a","n/a",AB445-INDEX(tab_MinKomp[WORKFLOW - SFMS],MATCH($B445,tab_MinKomp[[Stanowisko / Position ]:[Stanowisko / Position ]],0)))</f>
        <v>n/a</v>
      </c>
      <c r="AC446" s="194" t="str">
        <f>IF(INDEX(tab_MinKomp[System ISO 9001:2015],MATCH($B445,tab_MinKomp[[Stanowisko / Position ]:[Stanowisko / Position ]],0))="n/a","n/a",AC445-INDEX(tab_MinKomp[System ISO 9001:2015],MATCH($B445,tab_MinKomp[[Stanowisko / Position ]:[Stanowisko / Position ]],0)))</f>
        <v>n/a</v>
      </c>
      <c r="AD446" s="194" t="str">
        <f>IF(INDEX(tab_MinKomp[System ISO 9001:2015],MATCH($B445,tab_MinKomp[[Stanowisko / Position ]:[Stanowisko / Position ]],0))="n/a","n/a",AD445-INDEX(tab_MinKomp[System ISO 9001:2015],MATCH($B445,tab_MinKomp[[Stanowisko / Position ]:[Stanowisko / Position ]],0)))</f>
        <v>n/a</v>
      </c>
      <c r="AE446" s="194" t="str">
        <f>IF(INDEX(tab_MinKomp[System ISO 9001:2015],MATCH($B445,tab_MinKomp[[Stanowisko / Position ]:[Stanowisko / Position ]],0))="n/a","n/a",AE445-INDEX(tab_MinKomp[System ISO 9001:2015],MATCH($B445,tab_MinKomp[[Stanowisko / Position ]:[Stanowisko / Position ]],0)))</f>
        <v>n/a</v>
      </c>
      <c r="AF446" s="194" t="str">
        <f>IF(INDEX(tab_MinKomp[System ISO 9001:2015],MATCH($B445,tab_MinKomp[[Stanowisko / Position ]:[Stanowisko / Position ]],0))="n/a","n/a",AF445-INDEX(tab_MinKomp[System ISO 9001:2015],MATCH($B445,tab_MinKomp[[Stanowisko / Position ]:[Stanowisko / Position ]],0)))</f>
        <v>n/a</v>
      </c>
      <c r="AG446" s="194" t="str">
        <f>IF(INDEX(tab_MinKomp[Wymagania VDA 6.3 Process / Forderungen],MATCH($B445,tab_MinKomp[[Stanowisko / Position ]:[Stanowisko / Position ]],0))="n/a","n/a",AG445-INDEX(tab_MinKomp[Wymagania VDA 6.3 Process / Forderungen],MATCH($B445,tab_MinKomp[[Stanowisko / Position ]:[Stanowisko / Position ]],0)))</f>
        <v>n/a</v>
      </c>
      <c r="AH446" s="194" t="str">
        <f>IF(INDEX(tab_MinKomp[Wymagania VDA 6.5 Product / Forderungen],MATCH($B445,tab_MinKomp[[Stanowisko / Position ]:[Stanowisko / Position ]],0))="n/a","n/a",AH445-INDEX(tab_MinKomp[Wymagania VDA 6.5 Product / Forderungen],MATCH($B445,tab_MinKomp[[Stanowisko / Position ]:[Stanowisko / Position ]],0)))</f>
        <v>n/a</v>
      </c>
      <c r="AI446" s="194" t="str">
        <f>IF(INDEX(tab_MinKomp[System ISO 9001:2015],MATCH($B445,tab_MinKomp[[Stanowisko / Position ]:[Stanowisko / Position ]],0))="n/a","n/a",AI445-INDEX(tab_MinKomp[System ISO 9001:2015],MATCH($B445,tab_MinKomp[[Stanowisko / Position ]:[Stanowisko / Position ]],0)))</f>
        <v>n/a</v>
      </c>
      <c r="AJ446" s="194" t="str">
        <f>IF(INDEX(tab_MinKomp[Auditor systemu ISO 17021:2018],MATCH($B445,tab_MinKomp[[Stanowisko / Position ]:[Stanowisko / Position ]],0))="n/a","n/a",AJ445-INDEX(tab_MinKomp[Auditor systemu ISO 17021:2018],MATCH($B445,tab_MinKomp[[Stanowisko / Position ]:[Stanowisko / Position ]],0)))</f>
        <v>n/a</v>
      </c>
      <c r="AK446" s="194" t="str">
        <f>IF(INDEX(tab_MinKomp[Pełnomocnik systemu / Systemvertreter],MATCH($B445,tab_MinKomp[[Stanowisko / Position ]:[Stanowisko / Position ]],0))="n/a","n/a",AK445-INDEX(tab_MinKomp[Pełnomocnik systemu / Systemvertreter],MATCH($B445,tab_MinKomp[[Stanowisko / Position ]:[Stanowisko / Position ]],0)))</f>
        <v>n/a</v>
      </c>
      <c r="AL446" s="194">
        <f>IF(INDEX(tab_MinKomp[Polityka Etyczna - Compliance],MATCH($B445,tab_MinKomp[[Stanowisko / Position ]:[Stanowisko / Position ]],0))="n/a","n/a",AL445-INDEX(tab_MinKomp[Polityka Etyczna - Compliance],MATCH($B445,tab_MinKomp[[Stanowisko / Position ]:[Stanowisko / Position ]],0)))</f>
        <v>1</v>
      </c>
      <c r="AM446" s="194" t="str">
        <f>IF(INDEX(tab_MinKomp[WDRAŻANIE NOWYCH PROJEKTÓW/ PROCEDURA CTM],MATCH($B445,tab_MinKomp[[Stanowisko / Position ]:[Stanowisko / Position ]],0))="n/a","n/a",AM445-INDEX(tab_MinKomp[WDRAŻANIE NOWYCH PROJEKTÓW/ PROCEDURA CTM],MATCH($B445,tab_MinKomp[[Stanowisko / Position ]:[Stanowisko / Position ]],0)))</f>
        <v>n/a</v>
      </c>
      <c r="AN446" s="194" t="str">
        <f>IF(INDEX(tab_MinKomp[KAMIENIE MILOWE MSL/PIFF],MATCH($B445,tab_MinKomp[[Stanowisko / Position ]:[Stanowisko / Position ]],0))="n/a","n/a",AN445-INDEX(tab_MinKomp[KAMIENIE MILOWE MSL/PIFF],MATCH($B445,tab_MinKomp[[Stanowisko / Position ]:[Stanowisko / Position ]],0)))</f>
        <v>n/a</v>
      </c>
      <c r="AO446" s="194">
        <f>IF(INDEX(tab_MinKomp[CP],MATCH($B445,tab_MinKomp[[Stanowisko / Position ]:[Stanowisko / Position ]],0))="n/a","n/a",AO445-INDEX(tab_MinKomp[CP],MATCH($B445,tab_MinKomp[[Stanowisko / Position ]:[Stanowisko / Position ]],0)))</f>
        <v>0</v>
      </c>
      <c r="AP446" s="194" t="str">
        <f>IF(INDEX(tab_MinKomp[FMEA],MATCH($B445,tab_MinKomp[[Stanowisko / Position ]:[Stanowisko / Position ]],0))="n/a","n/a",AP445-INDEX(tab_MinKomp[FMEA],MATCH($B445,tab_MinKomp[[Stanowisko / Position ]:[Stanowisko / Position ]],0)))</f>
        <v>n/a</v>
      </c>
      <c r="AQ446" s="194">
        <f>IF(INDEX(tab_MinKomp[FLOW CHART],MATCH($B445,tab_MinKomp[[Stanowisko / Position ]:[Stanowisko / Position ]],0))="n/a","n/a",AQ445-INDEX(tab_MinKomp[FLOW CHART],MATCH($B445,tab_MinKomp[[Stanowisko / Position ]:[Stanowisko / Position ]],0)))</f>
        <v>0</v>
      </c>
      <c r="AR446" s="194" t="str">
        <f>IF(INDEX(tab_MinKomp[APQP],MATCH($B445,tab_MinKomp[[Stanowisko / Position ]:[Stanowisko / Position ]],0))="n/a","n/a",AR445-INDEX(tab_MinKomp[APQP],MATCH($B445,tab_MinKomp[[Stanowisko / Position ]:[Stanowisko / Position ]],0)))</f>
        <v>n/a</v>
      </c>
      <c r="AS446" s="194" t="str">
        <f>IF(INDEX(tab_MinKomp[MSA],MATCH($B445,tab_MinKomp[[Stanowisko / Position ]:[Stanowisko / Position ]],0))="n/a","n/a",AS445-INDEX(tab_MinKomp[MSA],MATCH($B445,tab_MinKomp[[Stanowisko / Position ]:[Stanowisko / Position ]],0)))</f>
        <v>n/a</v>
      </c>
      <c r="AT446" s="194" t="str">
        <f>IF(INDEX(tab_MinKomp[SPC],MATCH($B445,tab_MinKomp[[Stanowisko / Position ]:[Stanowisko / Position ]],0))="n/a","n/a",AT445-INDEX(tab_MinKomp[SPC],MATCH($B445,tab_MinKomp[[Stanowisko / Position ]:[Stanowisko / Position ]],0)))</f>
        <v>n/a</v>
      </c>
      <c r="AU446" s="194" t="str">
        <f>IF(INDEX(tab_MinKomp[CSR (SPECYFICZNE WYMAGANIA KLIENTA)],MATCH($B445,tab_MinKomp[[Stanowisko / Position ]:[Stanowisko / Position ]],0))="n/a","n/a",AU445-INDEX(tab_MinKomp[CSR (SPECYFICZNE WYMAGANIA KLIENTA)],MATCH($B445,tab_MinKomp[[Stanowisko / Position ]:[Stanowisko / Position ]],0)))</f>
        <v>n/a</v>
      </c>
      <c r="AV446" s="194">
        <f>IF(INDEX(tab_MinKomp[5S],MATCH($B445,tab_MinKomp[[Stanowisko / Position ]:[Stanowisko / Position ]],0))="n/a","n/a",AV445-INDEX(tab_MinKomp[5S],MATCH($B445,tab_MinKomp[[Stanowisko / Position ]:[Stanowisko / Position ]],0)))</f>
        <v>0</v>
      </c>
      <c r="AW446" s="194">
        <f>IF(INDEX(tab_MinKomp[LEAN MANAGEMENT],MATCH($B445,tab_MinKomp[[Stanowisko / Position ]:[Stanowisko / Position ]],0))="n/a","n/a",AW445-INDEX(tab_MinKomp[LEAN MANAGEMENT],MATCH($B445,tab_MinKomp[[Stanowisko / Position ]:[Stanowisko / Position ]],0)))</f>
        <v>0</v>
      </c>
      <c r="AX446" s="194" t="str">
        <f>IF(INDEX(tab_MinKomp[5R],MATCH($B445,tab_MinKomp[[Stanowisko / Position ]:[Stanowisko / Position ]],0))="n/a","n/a",AX445-INDEX(tab_MinKomp[5R],MATCH($B445,tab_MinKomp[[Stanowisko / Position ]:[Stanowisko / Position ]],0)))</f>
        <v>n/a</v>
      </c>
      <c r="AY446" s="194" t="str">
        <f>IF(INDEX(tab_MinKomp[Six Sigma],MATCH($B445,tab_MinKomp[[Stanowisko / Position ]:[Stanowisko / Position ]],0))="n/a","n/a",AY445-INDEX(tab_MinKomp[Six Sigma],MATCH($B445,tab_MinKomp[[Stanowisko / Position ]:[Stanowisko / Position ]],0)))</f>
        <v>n/a</v>
      </c>
      <c r="AZ446" s="194" t="str">
        <f>IF(INDEX(tab_MinKomp[System BAAN / Distribution &amp; Supply Chain],MATCH($B445,tab_MinKomp[[Stanowisko / Position ]:[Stanowisko / Position ]],0))="n/a","n/a",AZ445-INDEX(tab_MinKomp[System BAAN / Distribution &amp; Supply Chain],MATCH($B445,tab_MinKomp[[Stanowisko / Position ]:[Stanowisko / Position ]],0)))</f>
        <v>n/a</v>
      </c>
      <c r="BA446" s="194" t="str">
        <f>IF(INDEX(tab_MinKomp[Gospodarka magazynowa / Lagerverwaltung],MATCH($B445,tab_MinKomp[[Stanowisko / Position ]:[Stanowisko / Position ]],0))="n/a","n/a",BA445-INDEX(tab_MinKomp[Gospodarka magazynowa / Lagerverwaltung],MATCH($B445,tab_MinKomp[[Stanowisko / Position ]:[Stanowisko / Position ]],0)))</f>
        <v>n/a</v>
      </c>
      <c r="BB446" s="194" t="str">
        <f>IF(INDEX(tab_MinKomp[Inwentaryzacja - organizacja i przebieg / Inventurprozess],MATCH($B445,tab_MinKomp[[Stanowisko / Position ]:[Stanowisko / Position ]],0))="n/a","n/a",BB445-INDEX(tab_MinKomp[Inwentaryzacja - organizacja i przebieg / Inventurprozess],MATCH($B445,tab_MinKomp[[Stanowisko / Position ]:[Stanowisko / Position ]],0)))</f>
        <v>n/a</v>
      </c>
      <c r="BC446" s="194" t="str">
        <f>IF(INDEX(tab_MinKomp[Organizacja dostaw / Versorgungsorganisation],MATCH($B445,tab_MinKomp[[Stanowisko / Position ]:[Stanowisko / Position ]],0))="n/a","n/a",BC445-INDEX(tab_MinKomp[Organizacja dostaw / Versorgungsorganisation],MATCH($B445,tab_MinKomp[[Stanowisko / Position ]:[Stanowisko / Position ]],0)))</f>
        <v>n/a</v>
      </c>
      <c r="BD446" s="194" t="str">
        <f>IF(INDEX(tab_MinKomp[Organizacja wysyłek / Organisation von Lieferungen],MATCH($B445,tab_MinKomp[[Stanowisko / Position ]:[Stanowisko / Position ]],0))="n/a","n/a",BD445-INDEX(tab_MinKomp[Organizacja wysyłek / Organisation von Lieferungen],MATCH($B445,tab_MinKomp[[Stanowisko / Position ]:[Stanowisko / Position ]],0)))</f>
        <v>n/a</v>
      </c>
      <c r="BE446" s="194" t="str">
        <f>IF(INDEX(tab_MinKomp[Analiza magazynowa - Program Polen.mdb / Inventuranalyse],MATCH($B445,tab_MinKomp[[Stanowisko / Position ]:[Stanowisko / Position ]],0))="n/a","n/a",BE445-INDEX(tab_MinKomp[Analiza magazynowa - Program Polen.mdb / Inventuranalyse],MATCH($B445,tab_MinKomp[[Stanowisko / Position ]:[Stanowisko / Position ]],0)))</f>
        <v>n/a</v>
      </c>
      <c r="BF446" s="190" t="str">
        <f>IF(INDEX(tab_MinKomp[MMOG (Materials Management Operations Guidelines)],MATCH($B445,tab_MinKomp[[Stanowisko / Position ]:[Stanowisko / Position ]],0))="n/a","n/a",BF445-INDEX(tab_MinKomp[MMOG (Materials Management Operations Guidelines)],MATCH($B445,tab_MinKomp[[Stanowisko / Position ]:[Stanowisko / Position ]],0)))</f>
        <v>n/a</v>
      </c>
      <c r="BG446" s="190" t="str">
        <f>IF(INDEX(tab_MinKomp[GPP],MATCH($B445,tab_MinKomp[[Stanowisko / Position ]:[Stanowisko / Position ]],0))="n/a","n/a",BG445-INDEX(tab_MinKomp[GPP],MATCH($B445,tab_MinKomp[[Stanowisko / Position ]:[Stanowisko / Position ]],0)))</f>
        <v>n/a</v>
      </c>
      <c r="BH446" s="190" t="str">
        <f>IF(INDEX(tab_MinKomp[AIAG (Automotive Industry Action Group)],MATCH($B445,tab_MinKomp[[Stanowisko / Position ]:[Stanowisko / Position ]],0))="n/a","n/a",BH445-INDEX(tab_MinKomp[AIAG (Automotive Industry Action Group)],MATCH($B445,tab_MinKomp[[Stanowisko / Position ]:[Stanowisko / Position ]],0)))</f>
        <v>n/a</v>
      </c>
      <c r="BI446" s="190" t="str">
        <f>IF(INDEX(tab_MinKomp[Super-G disputes],MATCH($B445,tab_MinKomp[[Stanowisko / Position ]:[Stanowisko / Position ]],0))="n/a","n/a",BI445-INDEX(tab_MinKomp[Super-G disputes],MATCH($B445,tab_MinKomp[[Stanowisko / Position ]:[Stanowisko / Position ]],0)))</f>
        <v>n/a</v>
      </c>
      <c r="BJ446" s="190" t="str">
        <f>IF(INDEX(tab_MinKomp[CMMS3/eDDL (Direct Data Link)],MATCH($B445,tab_MinKomp[[Stanowisko / Position ]:[Stanowisko / Position ]],0))="n/a","n/a",BJ445-INDEX(tab_MinKomp[CMMS3/eDDL (Direct Data Link)],MATCH($B445,tab_MinKomp[[Stanowisko / Position ]:[Stanowisko / Position ]],0)))</f>
        <v>n/a</v>
      </c>
      <c r="BK446" s="190" t="str">
        <f>IF(INDEX(tab_MinKomp[MP&amp;L (Material Planning and Logistics)],MATCH($B445,tab_MinKomp[[Stanowisko / Position ]:[Stanowisko / Position ]],0))="n/a","n/a",BK445-INDEX(tab_MinKomp[MP&amp;L (Material Planning and Logistics)],MATCH($B445,tab_MinKomp[[Stanowisko / Position ]:[Stanowisko / Position ]],0)))</f>
        <v>n/a</v>
      </c>
      <c r="BL446" s="190" t="str">
        <f>IF(INDEX(tab_MinKomp[Supplier delivery rating],MATCH($B445,tab_MinKomp[[Stanowisko / Position ]:[Stanowisko / Position ]],0))="n/a","n/a",BL445-INDEX(tab_MinKomp[Supplier delivery rating],MATCH($B445,tab_MinKomp[[Stanowisko / Position ]:[Stanowisko / Position ]],0)))</f>
        <v>n/a</v>
      </c>
      <c r="BM446" s="194" t="str">
        <f>IF(INDEX(tab_MinKomp[Wymagania VDA 6.5 Product / Forderungen],MATCH($B445,tab_MinKomp[[Stanowisko / Position ]:[Stanowisko / Position ]],0))="n/a","n/a",BM445-INDEX(tab_MinKomp[Wymagania VDA 6.5 Product / Forderungen],MATCH($B445,tab_MinKomp[[Stanowisko / Position ]:[Stanowisko / Position ]],0)))</f>
        <v>n/a</v>
      </c>
      <c r="BN446" s="194" t="str">
        <f>IF(INDEX(tab_MinKomp[Wymagania VDA 6.5 Product / Forderungen],MATCH($B445,tab_MinKomp[[Stanowisko / Position ]:[Stanowisko / Position ]],0))="n/a","n/a",BN445-INDEX(tab_MinKomp[Wymagania VDA 6.5 Product / Forderungen],MATCH($B445,tab_MinKomp[[Stanowisko / Position ]:[Stanowisko / Position ]],0)))</f>
        <v>n/a</v>
      </c>
      <c r="BO446" s="194">
        <f>IF(INDEX(tab_MinKomp[5S],MATCH($B445,tab_MinKomp[Stanowisko / Position ],0))="n/a","n/a",BO445-INDEX(tab_MinKomp[5S],MATCH($B445,tab_MinKomp[Stanowisko / Position ],0)))</f>
        <v>0</v>
      </c>
      <c r="BP446" s="194" t="str">
        <f>IF(INDEX(tab_MinKomp[Wymagania VDA 6.5 Product / Forderungen],MATCH($B445,tab_MinKomp[[Stanowisko / Position ]:[Stanowisko / Position ]],0))="n/a","n/a",BP445-INDEX(tab_MinKomp[Wymagania VDA 6.5 Product / Forderungen],MATCH($B445,tab_MinKomp[[Stanowisko / Position ]:[Stanowisko / Position ]],0)))</f>
        <v>n/a</v>
      </c>
      <c r="BQ446" s="194" t="str">
        <f>IF(INDEX(tab_MinKomp[Wymagania VDA 6.5 Product / Forderungen],MATCH($B445,tab_MinKomp[[Stanowisko / Position ]:[Stanowisko / Position ]],0))="n/a","n/a",BQ445-INDEX(tab_MinKomp[Wymagania VDA 6.5 Product / Forderungen],MATCH($B445,tab_MinKomp[[Stanowisko / Position ]:[Stanowisko / Position ]],0)))</f>
        <v>n/a</v>
      </c>
      <c r="BR446" s="194" t="str">
        <f>IF(INDEX(tab_MinKomp[Wymagania VDA 6.5 Product / Forderungen],MATCH($B445,tab_MinKomp[[Stanowisko / Position ]:[Stanowisko / Position ]],0))="n/a","n/a",BR445-INDEX(tab_MinKomp[Wymagania VDA 6.5 Product / Forderungen],MATCH($B445,tab_MinKomp[[Stanowisko / Position ]:[Stanowisko / Position ]],0)))</f>
        <v>n/a</v>
      </c>
      <c r="BS446" s="194">
        <f>IF(INDEX(tab_MinKomp[5S],MATCH($B445,tab_MinKomp[[Stanowisko / Position ]:[Stanowisko / Position ]],0))="n/a","n/a",BS445-INDEX(tab_MinKomp[5S],MATCH($B445,tab_MinKomp[[Stanowisko / Position ]:[Stanowisko / Position ]],0)))</f>
        <v>0</v>
      </c>
      <c r="BT446" s="194" t="str">
        <f>IF(INDEX(tab_MinKomp[Wymagania VDA 6.5 Product / Forderungen],MATCH($B445,tab_MinKomp[[Stanowisko / Position ]:[Stanowisko / Position ]],0))="n/a","n/a",BT445-INDEX(tab_MinKomp[Wymagania VDA 6.5 Product / Forderungen],MATCH($B445,tab_MinKomp[[Stanowisko / Position ]:[Stanowisko / Position ]],0)))</f>
        <v>n/a</v>
      </c>
      <c r="BU446" s="194">
        <f>IF(INDEX(tab_MinKomp[LEAN MANAGEMENT],MATCH($B445,tab_MinKomp[[Stanowisko / Position ]:[Stanowisko / Position ]],0))="n/a","n/a",BU445-INDEX(tab_MinKomp[LEAN MANAGEMENT],MATCH($B445,tab_MinKomp[[Stanowisko / Position ]:[Stanowisko / Position ]],0)))</f>
        <v>1</v>
      </c>
      <c r="BV446" s="194">
        <f>IF(INDEX(tab_MinKomp[5S],MATCH($B445,tab_MinKomp[[Stanowisko / Position ]:[Stanowisko / Position ]],0))="n/a","n/a",BV445-INDEX(tab_MinKomp[5S],MATCH($B445,tab_MinKomp[[Stanowisko / Position ]:[Stanowisko / Position ]],0)))</f>
        <v>0</v>
      </c>
      <c r="BW446" s="194">
        <f>IF(INDEX(tab_MinKomp[5S],MATCH($B445,tab_MinKomp[[Stanowisko / Position ]:[Stanowisko / Position ]],0))="n/a","n/a",BW445-INDEX(tab_MinKomp[5S],MATCH($B445,tab_MinKomp[[Stanowisko / Position ]:[Stanowisko / Position ]],0)))</f>
        <v>0</v>
      </c>
      <c r="BX446" s="194">
        <f>IF(INDEX(tab_MinKomp[5S],MATCH($B445,tab_MinKomp[[Stanowisko / Position ]:[Stanowisko / Position ]],0))="n/a","n/a",BX445-INDEX(tab_MinKomp[5S],MATCH($B445,tab_MinKomp[[Stanowisko / Position ]:[Stanowisko / Position ]],0)))</f>
        <v>0</v>
      </c>
      <c r="BY446" s="194" t="str">
        <f>IF(INDEX(tab_MinKomp[Obsługa maszyn Engel / Engel Maschinenbedienung],MATCH($B445,tab_MinKomp[[Stanowisko / Position ]:[Stanowisko / Position ]],0))="n/a","n/a",BY445-INDEX(tab_MinKomp[Obsługa maszyn Engel / Engel Maschinenbedienung],MATCH($B445,tab_MinKomp[[Stanowisko / Position ]:[Stanowisko / Position ]],0)))</f>
        <v>n/a</v>
      </c>
      <c r="BZ446" s="194">
        <f>IF(INDEX(tab_MinKomp[5S],MATCH($B445,tab_MinKomp[[Stanowisko / Position ]:[Stanowisko / Position ]],0))="n/a","n/a",BZ445-INDEX(tab_MinKomp[5S],MATCH($B445,tab_MinKomp[[Stanowisko / Position ]:[Stanowisko / Position ]],0)))</f>
        <v>0</v>
      </c>
      <c r="CA446" s="194">
        <f>IF(INDEX(tab_MinKomp[LEAN MANAGEMENT],MATCH($B445,tab_MinKomp[[Stanowisko / Position ]:[Stanowisko / Position ]],0))="n/a","n/a",CA445-INDEX(tab_MinKomp[LEAN MANAGEMENT],MATCH($B445,tab_MinKomp[[Stanowisko / Position ]:[Stanowisko / Position ]],0)))</f>
        <v>1</v>
      </c>
      <c r="CB446" s="194">
        <f>IF(INDEX(tab_MinKomp[5S],MATCH($B445,tab_MinKomp[[Stanowisko / Position ]:[Stanowisko / Position ]],0))="n/a","n/a",CB445-INDEX(tab_MinKomp[5S],MATCH($B445,tab_MinKomp[[Stanowisko / Position ]:[Stanowisko / Position ]],0)))</f>
        <v>0</v>
      </c>
      <c r="CC446" s="194" t="str">
        <f>IF(INDEX(tab_MinKomp[Obsługa maszyn Branson / Branson Maschinenbedienung],MATCH($B445,tab_MinKomp[[Stanowisko / Position ]:[Stanowisko / Position ]],0))="n/a","n/a",CC445-INDEX(tab_MinKomp[Obsługa maszyn Branson / Branson Maschinenbedienung],MATCH($B445,tab_MinKomp[[Stanowisko / Position ]:[Stanowisko / Position ]],0)))</f>
        <v>n/a</v>
      </c>
      <c r="CD446" s="194">
        <f>IF(INDEX(tab_MinKomp[Obsługa maszyn Novapax / Novapax Maschinenbedienung],MATCH($B445,tab_MinKomp[[Stanowisko / Position ]:[Stanowisko / Position ]],0))="n/a","n/a",CD445-INDEX(tab_MinKomp[Obsługa maszyn Novapax / Novapax Maschinenbedienung],MATCH($B445,tab_MinKomp[[Stanowisko / Position ]:[Stanowisko / Position ]],0)))</f>
        <v>0</v>
      </c>
      <c r="CE446" s="194">
        <f>IF(INDEX(tab_MinKomp[5S],MATCH($B445,tab_MinKomp[[Stanowisko / Position ]:[Stanowisko / Position ]],0))="n/a","n/a",CE445-INDEX(tab_MinKomp[5S],MATCH($B445,tab_MinKomp[[Stanowisko / Position ]:[Stanowisko / Position ]],0)))</f>
        <v>0</v>
      </c>
      <c r="CF446" s="194">
        <f>IF(INDEX(tab_MinKomp[Obsługa maszyn Novapax / Novapax Maschinenbedienung],MATCH($B445,tab_MinKomp[[Stanowisko / Position ]:[Stanowisko / Position ]],0))="n/a","n/a",CF445-INDEX(tab_MinKomp[Obsługa maszyn Novapax / Novapax Maschinenbedienung],MATCH($B445,tab_MinKomp[[Stanowisko / Position ]:[Stanowisko / Position ]],0)))</f>
        <v>0</v>
      </c>
      <c r="CG446" s="194">
        <f>IF(INDEX(tab_MinKomp[Eliminacja awarii / Beseitigung von Ausfällen],MATCH($B445,tab_MinKomp[[Stanowisko / Position ]:[Stanowisko / Position ]],0))="n/a","n/a",CG445-INDEX(tab_MinKomp[Eliminacja awarii / Beseitigung von Ausfällen],MATCH($B445,tab_MinKomp[[Stanowisko / Position ]:[Stanowisko / Position ]],0)))</f>
        <v>0</v>
      </c>
      <c r="CH446" s="194" t="str">
        <f>IF(INDEX(tab_MinKomp[Wymagania VDA 6.5 Product / Forderungen],MATCH($B445,tab_MinKomp[[Stanowisko / Position ]:[Stanowisko / Position ]],0))="n/a","n/a",CH445-INDEX(tab_MinKomp[Wymagania VDA 6.5 Product / Forderungen],MATCH($B445,tab_MinKomp[[Stanowisko / Position ]:[Stanowisko / Position ]],0)))</f>
        <v>n/a</v>
      </c>
      <c r="CI446" s="194" t="str">
        <f>IF(INDEX(tab_MinKomp[Wymagania VDA 6.5 Product / Forderungen],MATCH($B445,tab_MinKomp[[Stanowisko / Position ]:[Stanowisko / Position ]],0))="n/a","n/a",CI445-INDEX(tab_MinKomp[Wymagania VDA 6.5 Product / Forderungen],MATCH($B445,tab_MinKomp[[Stanowisko / Position ]:[Stanowisko / Position ]],0)))</f>
        <v>n/a</v>
      </c>
      <c r="CJ446" s="194" t="str">
        <f>IF(INDEX(tab_MinKomp[Wymagania VDA 6.5 Product / Forderungen],MATCH($B445,tab_MinKomp[[Stanowisko / Position ]:[Stanowisko / Position ]],0))="n/a","n/a",CJ445-INDEX(tab_MinKomp[Wymagania VDA 6.5 Product / Forderungen],MATCH($B445,tab_MinKomp[[Stanowisko / Position ]:[Stanowisko / Position ]],0)))</f>
        <v>n/a</v>
      </c>
      <c r="CK446" s="194" t="str">
        <f>IF(INDEX(tab_MinKomp[Wymagania VDA 6.5 Product / Forderungen],MATCH($B445,tab_MinKomp[[Stanowisko / Position ]:[Stanowisko / Position ]],0))="n/a","n/a",CK445-INDEX(tab_MinKomp[Wymagania VDA 6.5 Product / Forderungen],MATCH($B445,tab_MinKomp[[Stanowisko / Position ]:[Stanowisko / Position ]],0)))</f>
        <v>n/a</v>
      </c>
      <c r="CL446" s="194" t="str">
        <f>IF(INDEX(tab_MinKomp[Wymagania VDA 6.5 Product / Forderungen],MATCH($B445,tab_MinKomp[[Stanowisko / Position ]:[Stanowisko / Position ]],0))="n/a","n/a",CL445-INDEX(tab_MinKomp[Wymagania VDA 6.5 Product / Forderungen],MATCH($B445,tab_MinKomp[[Stanowisko / Position ]:[Stanowisko / Position ]],0)))</f>
        <v>n/a</v>
      </c>
      <c r="CM446" s="194" t="str">
        <f>IF(INDEX(tab_MinKomp[Informatyka ogólna (techniczne i systemowe) / Allgemeine IT (Technik und System)],MATCH($B445,tab_MinKomp[[Stanowisko / Position ]:[Stanowisko / Position ]],0))="n/a","n/a",CM445-INDEX(tab_MinKomp[Informatyka ogólna (techniczne i systemowe) / Allgemeine IT (Technik und System)],MATCH($B445,tab_MinKomp[[Stanowisko / Position ]:[Stanowisko / Position ]],0)))</f>
        <v>n/a</v>
      </c>
      <c r="CN446" s="194" t="str">
        <f>IF(INDEX(tab_MinKomp[Sieci komputerowe / Computernetzwerke],MATCH($B445,tab_MinKomp[[Stanowisko / Position ]:[Stanowisko / Position ]],0))="n/a","n/a",CN445-INDEX(tab_MinKomp[Sieci komputerowe / Computernetzwerke],MATCH($B445,tab_MinKomp[[Stanowisko / Position ]:[Stanowisko / Position ]],0)))</f>
        <v>n/a</v>
      </c>
      <c r="CO446" s="194" t="str">
        <f>IF(INDEX(tab_MinKomp[Hardware (komputery PC, drukarki biurowe i etykietowe, telefonia stacjonarna i mobilna) (PC, Drucker, Telefpne, Handys)],MATCH($B445,tab_MinKomp[[Stanowisko / Position ]:[Stanowisko / Position ]],0))="n/a","n/a",CO445-INDEX(tab_MinKomp[Hardware (komputery PC, drukarki biurowe i etykietowe, telefonia stacjonarna i mobilna) (PC, Drucker, Telefpne, Handys)],MATCH($B445,tab_MinKomp[[Stanowisko / Position ]:[Stanowisko / Position ]],0)))</f>
        <v>n/a</v>
      </c>
      <c r="CP446" s="194" t="str">
        <f>IF(INDEX(tab_MinKomp[Software &amp; Systems (MS Office, MS Remote Desktop)],MATCH($B445,tab_MinKomp[[Stanowisko / Position ]:[Stanowisko / Position ]],0))="n/a","n/a",CP445-INDEX(tab_MinKomp[Software &amp; Systems (MS Office, MS Remote Desktop)],MATCH($B445,tab_MinKomp[[Stanowisko / Position ]:[Stanowisko / Position ]],0)))</f>
        <v>n/a</v>
      </c>
      <c r="CQ446" s="194" t="str">
        <f>IF(INDEX(tab_MinKomp[Programowanie obiektowe (PHP) / Objektprogrammierung],MATCH($B445,tab_MinKomp[[Stanowisko / Position ]:[Stanowisko / Position ]],0))="n/a","n/a",CQ445-INDEX(tab_MinKomp[Programowanie obiektowe (PHP) / Objektprogrammierung],MATCH($B445,tab_MinKomp[[Stanowisko / Position ]:[Stanowisko / Position ]],0)))</f>
        <v>n/a</v>
      </c>
      <c r="CR446" s="194" t="str">
        <f>IF(INDEX(tab_MinKomp[Scrum],MATCH($B445,tab_MinKomp[[Stanowisko / Position ]:[Stanowisko / Position ]],0))="n/a","n/a",CR445-INDEX(tab_MinKomp[Scrum],MATCH($B445,tab_MinKomp[[Stanowisko / Position ]:[Stanowisko / Position ]],0)))</f>
        <v>n/a</v>
      </c>
      <c r="CS446" s="194" t="str">
        <f>IF(INDEX(tab_MinKomp[SQL (MySQL)],MATCH($B445,tab_MinKomp[[Stanowisko / Position ]:[Stanowisko / Position ]],0))="n/a","n/a",CS445-INDEX(tab_MinKomp[SQL (MySQL)],MATCH($B445,tab_MinKomp[[Stanowisko / Position ]:[Stanowisko / Position ]],0)))</f>
        <v>n/a</v>
      </c>
      <c r="CT446" s="194" t="str">
        <f>IF(INDEX(tab_MinKomp[Javascript],MATCH($B445,tab_MinKomp[[Stanowisko / Position ]:[Stanowisko / Position ]],0))="n/a","n/a",CT445-INDEX(tab_MinKomp[Javascript],MATCH($B445,tab_MinKomp[[Stanowisko / Position ]:[Stanowisko / Position ]],0)))</f>
        <v>n/a</v>
      </c>
      <c r="CU446" s="194" t="str">
        <f>IF(INDEX(tab_MinKomp[Joomla],MATCH($B445,tab_MinKomp[[Stanowisko / Position ]:[Stanowisko / Position ]],0))="n/a","n/a",CU445-INDEX(tab_MinKomp[Joomla],MATCH($B445,tab_MinKomp[[Stanowisko / Position ]:[Stanowisko / Position ]],0)))</f>
        <v>n/a</v>
      </c>
      <c r="CV446" s="194" t="str">
        <f>IF(INDEX(tab_MinKomp[Bash],MATCH($B445,tab_MinKomp[[Stanowisko / Position ]:[Stanowisko / Position ]],0))="n/a","n/a",CV445-INDEX(tab_MinKomp[Bash],MATCH($B445,tab_MinKomp[[Stanowisko / Position ]:[Stanowisko / Position ]],0)))</f>
        <v>n/a</v>
      </c>
      <c r="CW446" s="194">
        <f>IF(INDEX(tab_MinKomp[Systemy MES (HYDRA / SFMS)],MATCH($B445,tab_MinKomp[[Stanowisko / Position ]:[Stanowisko / Position ]],0))="n/a","n/a",CW445-INDEX(tab_MinKomp[Systemy MES (HYDRA / SFMS)],MATCH($B445,tab_MinKomp[[Stanowisko / Position ]:[Stanowisko / Position ]],0)))</f>
        <v>0</v>
      </c>
      <c r="CX446" s="194" t="str">
        <f>IF(INDEX(tab_MinKomp[HTML / CSS],MATCH($B445,tab_MinKomp[[Stanowisko / Position ]:[Stanowisko / Position ]],0))="n/a","n/a",CX445-INDEX(tab_MinKomp[HTML / CSS],MATCH($B445,tab_MinKomp[[Stanowisko / Position ]:[Stanowisko / Position ]],0)))</f>
        <v>n/a</v>
      </c>
      <c r="CY446" s="194" t="str">
        <f>IF(INDEX(tab_MinKomp[SYSTEM PR],MATCH($B445,tab_MinKomp[[Stanowisko / Position ]:[Stanowisko / Position ]],0))="n/a","n/a",CY445-INDEX(tab_MinKomp[SYSTEM PR],MATCH($B445,tab_MinKomp[[Stanowisko / Position ]:[Stanowisko / Position ]],0)))</f>
        <v>n/a</v>
      </c>
      <c r="CZ446" s="194" t="str">
        <f>IF(INDEX(tab_MinKomp[System Einkauf XP / EBA],MATCH($B445,tab_MinKomp[[Stanowisko / Position ]:[Stanowisko / Position ]],0))="n/a","n/a",CZ445-INDEX(tab_MinKomp[System Einkauf XP / EBA],MATCH($B445,tab_MinKomp[[Stanowisko / Position ]:[Stanowisko / Position ]],0)))</f>
        <v>n/a</v>
      </c>
      <c r="DA446" s="194" t="str">
        <f>IF(INDEX(tab_MinKomp[Techniki negocjacyjne / Verhandlungstechniken],MATCH($B445,tab_MinKomp[[Stanowisko / Position ]:[Stanowisko / Position ]],0))="n/a","n/a",DA445-INDEX(tab_MinKomp[Techniki negocjacyjne / Verhandlungstechniken],MATCH($B445,tab_MinKomp[[Stanowisko / Position ]:[Stanowisko / Position ]],0)))</f>
        <v>n/a</v>
      </c>
      <c r="DB446" s="194" t="str">
        <f>IF(INDEX(tab_MinKomp[Znajomość rynku branżowego / Kenntnis des Industrie Marktes],MATCH($B445,tab_MinKomp[[Stanowisko / Position ]:[Stanowisko / Position ]],0))="n/a","n/a",DB445-INDEX(tab_MinKomp[Znajomość rynku branżowego / Kenntnis des Industrie Marktes],MATCH($B445,tab_MinKomp[[Stanowisko / Position ]:[Stanowisko / Position ]],0)))</f>
        <v>n/a</v>
      </c>
      <c r="DC446" s="194" t="str">
        <f>IF(INDEX(tab_MinKomp[SUPPLIER MANAGEMENT],MATCH($B445,tab_MinKomp[[Stanowisko / Position ]:[Stanowisko / Position ]],0))="n/a","n/a",DC445-INDEX(tab_MinKomp[SUPPLIER MANAGEMENT],MATCH($B445,tab_MinKomp[[Stanowisko / Position ]:[Stanowisko / Position ]],0)))</f>
        <v>n/a</v>
      </c>
      <c r="DD446" s="194" t="str">
        <f>IF(INDEX(tab_MinKomp[SUPPLIER MANAGEMENT],MATCH($B445,tab_MinKomp[[Stanowisko / Position ]:[Stanowisko / Position ]],0))="n/a","n/a",DD445-INDEX(tab_MinKomp[SUPPLIER MANAGEMENT],MATCH($B445,tab_MinKomp[[Stanowisko / Position ]:[Stanowisko / Position ]],0)))</f>
        <v>n/a</v>
      </c>
      <c r="DE446" s="194" t="str">
        <f>IF(INDEX(tab_MinKomp[SUPPLIER MANAGEMENT],MATCH($B445,tab_MinKomp[[Stanowisko / Position ]:[Stanowisko / Position ]],0))="n/a","n/a",DE445-INDEX(tab_MinKomp[SUPPLIER MANAGEMENT],MATCH($B445,tab_MinKomp[[Stanowisko / Position ]:[Stanowisko / Position ]],0)))</f>
        <v>n/a</v>
      </c>
      <c r="DF446" s="194">
        <f>IF(INDEX(tab_MinKomp[LEAN MANAGEMENT],MATCH($B445,tab_MinKomp[[Stanowisko / Position ]:[Stanowisko / Position ]],0))="n/a","n/a",DF445-INDEX(tab_MinKomp[LEAN MANAGEMENT],MATCH($B445,tab_MinKomp[[Stanowisko / Position ]:[Stanowisko / Position ]],0)))</f>
        <v>0</v>
      </c>
      <c r="DG446" s="194" t="str">
        <f>IF(INDEX(tab_MinKomp[PPAP/PSW],MATCH($B445,tab_MinKomp[[Stanowisko / Position ]:[Stanowisko / Position ]],0))="n/a","n/a",DG445-INDEX(tab_MinKomp[PPAP/PSW],MATCH($B445,tab_MinKomp[[Stanowisko / Position ]:[Stanowisko / Position ]],0)))</f>
        <v>n/a</v>
      </c>
      <c r="DH446" s="194" t="str">
        <f>IF(INDEX(tab_MinKomp[SUPPLIER MANAGEMENT],MATCH($B445,tab_MinKomp[[Stanowisko / Position ]:[Stanowisko / Position ]],0))="n/a","n/a",DH445-INDEX(tab_MinKomp[SUPPLIER MANAGEMENT],MATCH($B445,tab_MinKomp[[Stanowisko / Position ]:[Stanowisko / Position ]],0)))</f>
        <v>n/a</v>
      </c>
      <c r="DI446" s="194" t="str">
        <f>IF(INDEX(tab_MinKomp[OBSŁUGA PORTALI KLIENTA / Kundenportale],MATCH($B445,tab_MinKomp[[Stanowisko / Position ]:[Stanowisko / Position ]],0))="n/a","n/a",DI445-INDEX(tab_MinKomp[OBSŁUGA PORTALI KLIENTA / Kundenportale],MATCH($B445,tab_MinKomp[[Stanowisko / Position ]:[Stanowisko / Position ]],0)))</f>
        <v>n/a</v>
      </c>
      <c r="DJ446" s="194" t="str">
        <f>IF(INDEX(tab_MinKomp[Obsługa systemu BABTECQ / BABTECQ System],MATCH($B445,tab_MinKomp[[Stanowisko / Position ]:[Stanowisko / Position ]],0))="n/a","n/a",DJ445-INDEX(tab_MinKomp[Obsługa systemu BABTECQ / BABTECQ System],MATCH($B445,tab_MinKomp[[Stanowisko / Position ]:[Stanowisko / Position ]],0)))</f>
        <v>n/a</v>
      </c>
      <c r="DK446" s="194" t="str">
        <f>IF(INDEX(tab_MinKomp[Rysunek techniczny / technische Zeichnung],MATCH($B445,tab_MinKomp[[Stanowisko / Position ]:[Stanowisko / Position ]],0))="n/a","n/a",DK445-INDEX(tab_MinKomp[Rysunek techniczny / technische Zeichnung],MATCH($B445,tab_MinKomp[[Stanowisko / Position ]:[Stanowisko / Position ]],0)))</f>
        <v>n/a</v>
      </c>
      <c r="DL446" s="194" t="str">
        <f>IF(INDEX(tab_MinKomp[Kalibracja / Kalibrierung],MATCH($B445,tab_MinKomp[[Stanowisko / Position ]:[Stanowisko / Position ]],0))="n/a","n/a",DL445-INDEX(tab_MinKomp[Kalibracja / Kalibrierung],MATCH($B445,tab_MinKomp[[Stanowisko / Position ]:[Stanowisko / Position ]],0)))</f>
        <v>n/a</v>
      </c>
      <c r="DM446" s="194" t="str">
        <f>IF(INDEX(tab_MinKomp[Rekwalifikacja / Requalifizierung],MATCH($B445,tab_MinKomp[[Stanowisko / Position ]:[Stanowisko / Position ]],0))="n/a","n/a",DM445-INDEX(tab_MinKomp[Rekwalifikacja / Requalifizierung],MATCH($B445,tab_MinKomp[[Stanowisko / Position ]:[Stanowisko / Position ]],0)))</f>
        <v>n/a</v>
      </c>
      <c r="DN446" s="190" t="str">
        <f>IF(INDEX(tab_MinKomp[Testy czystości / Reinheitstests],MATCH($B445,tab_MinKomp[[Stanowisko / Position ]:[Stanowisko / Position ]],0))="n/a","n/a",DN445-INDEX(tab_MinKomp[Testy czystości / Reinheitstests],MATCH($B445,tab_MinKomp[[Stanowisko / Position ]:[Stanowisko / Position ]],0)))</f>
        <v>n/a</v>
      </c>
      <c r="DO446" s="190" t="str">
        <f>IF(INDEX(tab_MinKomp[Testy czystości / Reinheitstests],MATCH($B445,tab_MinKomp[[Stanowisko / Position ]:[Stanowisko / Position ]],0))="n/a","n/a",DO445-INDEX(tab_MinKomp[Testy czystości / Reinheitstests],MATCH($B445,tab_MinKomp[[Stanowisko / Position ]:[Stanowisko / Position ]],0)))</f>
        <v>n/a</v>
      </c>
      <c r="DP446" s="190" t="str">
        <f>IF(INDEX(tab_MinKomp[Testy czystości / Reinheitstests],MATCH($B445,tab_MinKomp[[Stanowisko / Position ]:[Stanowisko / Position ]],0))="n/a","n/a",DP445-INDEX(tab_MinKomp[Testy czystości / Reinheitstests],MATCH($B445,tab_MinKomp[[Stanowisko / Position ]:[Stanowisko / Position ]],0)))</f>
        <v>n/a</v>
      </c>
      <c r="DQ446" s="190" t="str">
        <f>IF(INDEX(tab_MinKomp[Testy czystości / Reinheitstests],MATCH($B445,tab_MinKomp[[Stanowisko / Position ]:[Stanowisko / Position ]],0))="n/a","n/a",DQ445-INDEX(tab_MinKomp[Testy czystości / Reinheitstests],MATCH($B445,tab_MinKomp[[Stanowisko / Position ]:[Stanowisko / Position ]],0)))</f>
        <v>n/a</v>
      </c>
      <c r="DR446" s="190" t="str">
        <f>IF(INDEX(tab_MinKomp[Testy czystości / Reinheitstests],MATCH($B445,tab_MinKomp[[Stanowisko / Position ]:[Stanowisko / Position ]],0))="n/a","n/a",DR445-INDEX(tab_MinKomp[Testy czystości / Reinheitstests],MATCH($B445,tab_MinKomp[[Stanowisko / Position ]:[Stanowisko / Position ]],0)))</f>
        <v>n/a</v>
      </c>
      <c r="DS446" s="190" t="str">
        <f>IF(INDEX(tab_MinKomp[Testy czystości / Reinheitstests],MATCH($B445,tab_MinKomp[[Stanowisko / Position ]:[Stanowisko / Position ]],0))="n/a","n/a",DS445-INDEX(tab_MinKomp[Testy czystości / Reinheitstests],MATCH($B445,tab_MinKomp[[Stanowisko / Position ]:[Stanowisko / Position ]],0)))</f>
        <v>n/a</v>
      </c>
      <c r="DT446" s="194" t="str">
        <f>IF(INDEX(tab_MinKomp[SUPPLIER MANAGEMENT],MATCH($B445,tab_MinKomp[[Stanowisko / Position ]:[Stanowisko / Position ]],0))="n/a","n/a",DT445-INDEX(tab_MinKomp[SUPPLIER MANAGEMENT],MATCH($B445,tab_MinKomp[[Stanowisko / Position ]:[Stanowisko / Position ]],0)))</f>
        <v>n/a</v>
      </c>
      <c r="DU446" s="190" t="str">
        <f>IF(INDEX(tab_MinKomp[Testy czystości / Reinheitstests],MATCH($B445,tab_MinKomp[[Stanowisko / Position ]:[Stanowisko / Position ]],0))="n/a","n/a",DU445-INDEX(tab_MinKomp[Testy czystości / Reinheitstests],MATCH($B445,tab_MinKomp[[Stanowisko / Position ]:[Stanowisko / Position ]],0)))</f>
        <v>n/a</v>
      </c>
      <c r="DV446" s="190" t="str">
        <f>IF(INDEX(tab_MinKomp[Testy czystości / Reinheitstests],MATCH($B445,tab_MinKomp[[Stanowisko / Position ]:[Stanowisko / Position ]],0))="n/a","n/a",DV445-INDEX(tab_MinKomp[Testy czystości / Reinheitstests],MATCH($B445,tab_MinKomp[[Stanowisko / Position ]:[Stanowisko / Position ]],0)))</f>
        <v>n/a</v>
      </c>
      <c r="DW446" s="190" t="str">
        <f>IF(INDEX(tab_MinKomp[Testy czystości / Reinheitstests],MATCH($B445,tab_MinKomp[[Stanowisko / Position ]:[Stanowisko / Position ]],0))="n/a","n/a",DW445-INDEX(tab_MinKomp[Testy czystości / Reinheitstests],MATCH($B445,tab_MinKomp[[Stanowisko / Position ]:[Stanowisko / Position ]],0)))</f>
        <v>n/a</v>
      </c>
      <c r="DX446" s="190" t="str">
        <f>IF(INDEX(tab_MinKomp[Testy czystości / Reinheitstests],MATCH($B445,tab_MinKomp[[Stanowisko / Position ]:[Stanowisko / Position ]],0))="n/a","n/a",DX445-INDEX(tab_MinKomp[Testy czystości / Reinheitstests],MATCH($B445,tab_MinKomp[[Stanowisko / Position ]:[Stanowisko / Position ]],0)))</f>
        <v>n/a</v>
      </c>
      <c r="DY446" s="190" t="str">
        <f>IF(INDEX(tab_MinKomp[Testy czystości / Reinheitstests],MATCH($B445,tab_MinKomp[[Stanowisko / Position ]:[Stanowisko / Position ]],0))="n/a","n/a",DY445-INDEX(tab_MinKomp[Testy czystości / Reinheitstests],MATCH($B445,tab_MinKomp[[Stanowisko / Position ]:[Stanowisko / Position ]],0)))</f>
        <v>n/a</v>
      </c>
      <c r="DZ446" s="190" t="str">
        <f>IF(INDEX(tab_MinKomp[Testy czystości / Reinheitstests],MATCH($B445,tab_MinKomp[[Stanowisko / Position ]:[Stanowisko / Position ]],0))="n/a","n/a",DZ445-INDEX(tab_MinKomp[Testy czystości / Reinheitstests],MATCH($B445,tab_MinKomp[[Stanowisko / Position ]:[Stanowisko / Position ]],0)))</f>
        <v>n/a</v>
      </c>
      <c r="EA446" s="194" t="str">
        <f>IF(INDEX(tab_MinKomp[SUPPLIER MANAGEMENT],MATCH($B445,tab_MinKomp[[Stanowisko / Position ]:[Stanowisko / Position ]],0))="n/a","n/a",EA445-INDEX(tab_MinKomp[SUPPLIER MANAGEMENT],MATCH($B445,tab_MinKomp[[Stanowisko / Position ]:[Stanowisko / Position ]],0)))</f>
        <v>n/a</v>
      </c>
      <c r="EB446" s="190" t="str">
        <f>IF(INDEX(tab_MinKomp[Testy czystości / Reinheitstests],MATCH($B445,tab_MinKomp[[Stanowisko / Position ]:[Stanowisko / Position ]],0))="n/a","n/a",EB445-INDEX(tab_MinKomp[Testy czystości / Reinheitstests],MATCH($B445,tab_MinKomp[[Stanowisko / Position ]:[Stanowisko / Position ]],0)))</f>
        <v>n/a</v>
      </c>
      <c r="EC446" s="190" t="str">
        <f>IF(INDEX(tab_MinKomp[Testy czystości / Reinheitstests],MATCH($B445,tab_MinKomp[[Stanowisko / Position ]:[Stanowisko / Position ]],0))="n/a","n/a",EC445-INDEX(tab_MinKomp[Testy czystości / Reinheitstests],MATCH($B445,tab_MinKomp[[Stanowisko / Position ]:[Stanowisko / Position ]],0)))</f>
        <v>n/a</v>
      </c>
      <c r="ED446" s="190" t="str">
        <f>IF(INDEX(tab_MinKomp[Testy czystości / Reinheitstests],MATCH($B445,tab_MinKomp[[Stanowisko / Position ]:[Stanowisko / Position ]],0))="n/a","n/a",ED445-INDEX(tab_MinKomp[Testy czystości / Reinheitstests],MATCH($B445,tab_MinKomp[[Stanowisko / Position ]:[Stanowisko / Position ]],0)))</f>
        <v>n/a</v>
      </c>
      <c r="EE446" s="190" t="str">
        <f>IF(INDEX(tab_MinKomp[Testy czystości / Reinheitstests],MATCH($B445,tab_MinKomp[[Stanowisko / Position ]:[Stanowisko / Position ]],0))="n/a","n/a",EE445-INDEX(tab_MinKomp[Testy czystości / Reinheitstests],MATCH($B445,tab_MinKomp[[Stanowisko / Position ]:[Stanowisko / Position ]],0)))</f>
        <v>n/a</v>
      </c>
      <c r="EF446" s="190" t="str">
        <f>IF(INDEX(tab_MinKomp[Testy czystości / Reinheitstests],MATCH($B445,tab_MinKomp[[Stanowisko / Position ]:[Stanowisko / Position ]],0))="n/a","n/a",EF445-INDEX(tab_MinKomp[Testy czystości / Reinheitstests],MATCH($B445,tab_MinKomp[[Stanowisko / Position ]:[Stanowisko / Position ]],0)))</f>
        <v>n/a</v>
      </c>
      <c r="EG446" s="190" t="str">
        <f>IF(INDEX(tab_MinKomp[Testy czystości / Reinheitstests],MATCH($B445,tab_MinKomp[[Stanowisko / Position ]:[Stanowisko / Position ]],0))="n/a","n/a",EG445-INDEX(tab_MinKomp[Testy czystości / Reinheitstests],MATCH($B445,tab_MinKomp[[Stanowisko / Position ]:[Stanowisko / Position ]],0)))</f>
        <v>n/a</v>
      </c>
      <c r="EH446" s="190" t="str">
        <f>IF(INDEX(tab_MinKomp[Testy czystości / Reinheitstests],MATCH($B445,tab_MinKomp[[Stanowisko / Position ]:[Stanowisko / Position ]],0))="n/a","n/a",EH445-INDEX(tab_MinKomp[Testy czystości / Reinheitstests],MATCH($B445,tab_MinKomp[[Stanowisko / Position ]:[Stanowisko / Position ]],0)))</f>
        <v>n/a</v>
      </c>
      <c r="EI446" s="190" t="str">
        <f>IF(INDEX(tab_MinKomp[Testy czystości / Reinheitstests],MATCH($B445,tab_MinKomp[[Stanowisko / Position ]:[Stanowisko / Position ]],0))="n/a","n/a",EI445-INDEX(tab_MinKomp[Testy czystości / Reinheitstests],MATCH($B445,tab_MinKomp[[Stanowisko / Position ]:[Stanowisko / Position ]],0)))</f>
        <v>n/a</v>
      </c>
      <c r="EJ446" s="190" t="str">
        <f>IF(INDEX(tab_MinKomp[Testy czystości / Reinheitstests],MATCH($B445,tab_MinKomp[[Stanowisko / Position ]:[Stanowisko / Position ]],0))="n/a","n/a",EJ445-INDEX(tab_MinKomp[Testy czystości / Reinheitstests],MATCH($B445,tab_MinKomp[[Stanowisko / Position ]:[Stanowisko / Position ]],0)))</f>
        <v>n/a</v>
      </c>
      <c r="EK446" s="190" t="str">
        <f>IF(INDEX(tab_MinKomp[Testy czystości / Reinheitstests],MATCH($B445,tab_MinKomp[[Stanowisko / Position ]:[Stanowisko / Position ]],0))="n/a","n/a",EK445-INDEX(tab_MinKomp[Testy czystości / Reinheitstests],MATCH($B445,tab_MinKomp[[Stanowisko / Position ]:[Stanowisko / Position ]],0)))</f>
        <v>n/a</v>
      </c>
      <c r="EL446" s="190" t="str">
        <f>IF(INDEX(tab_MinKomp[Testy czystości / Reinheitstests],MATCH($B445,tab_MinKomp[[Stanowisko / Position ]:[Stanowisko / Position ]],0))="n/a","n/a",EL445-INDEX(tab_MinKomp[Testy czystości / Reinheitstests],MATCH($B445,tab_MinKomp[[Stanowisko / Position ]:[Stanowisko / Position ]],0)))</f>
        <v>n/a</v>
      </c>
      <c r="EM446" s="190" t="str">
        <f>IF(INDEX(tab_MinKomp[Testy czystości / Reinheitstests],MATCH($B445,tab_MinKomp[[Stanowisko / Position ]:[Stanowisko / Position ]],0))="n/a","n/a",EM445-INDEX(tab_MinKomp[Testy czystości / Reinheitstests],MATCH($B445,tab_MinKomp[[Stanowisko / Position ]:[Stanowisko / Position ]],0)))</f>
        <v>n/a</v>
      </c>
      <c r="EN446" s="190" t="str">
        <f>IF(INDEX(tab_MinKomp[Testy czystości / Reinheitstests],MATCH($B445,tab_MinKomp[[Stanowisko / Position ]:[Stanowisko / Position ]],0))="n/a","n/a",EN445-INDEX(tab_MinKomp[Testy czystości / Reinheitstests],MATCH($B445,tab_MinKomp[[Stanowisko / Position ]:[Stanowisko / Position ]],0)))</f>
        <v>n/a</v>
      </c>
      <c r="EO446" s="194" t="str">
        <f>IF(INDEX(tab_MinKomp[Konserwacja Rep],MATCH($B445,tab_MinKomp[[Stanowisko / Position ]:[Stanowisko / Position ]],0))="n/a","n/a",EO445-INDEX(tab_MinKomp[Konserwacja Rep],MATCH($B445,tab_MinKomp[[Stanowisko / Position ]:[Stanowisko / Position ]],0)))</f>
        <v>n/a</v>
      </c>
      <c r="EP446" s="194" t="str">
        <f>IF(INDEX(tab_MinKomp[[Konserwacja Engel ]],MATCH($B445,tab_MinKomp[[Stanowisko / Position ]:[Stanowisko / Position ]],0))="n/a","n/a",EP445-INDEX(tab_MinKomp[[Konserwacja Engel ]],MATCH($B445,tab_MinKomp[[Stanowisko / Position ]:[Stanowisko / Position ]],0)))</f>
        <v>n/a</v>
      </c>
      <c r="EQ446" s="194" t="str">
        <f>IF(INDEX(tab_MinKomp[Konserwacja B 50],MATCH($B445,tab_MinKomp[[Stanowisko / Position ]:[Stanowisko / Position ]],0))="n/a","n/a",EQ445-INDEX(tab_MinKomp[Konserwacja B 50],MATCH($B445,tab_MinKomp[[Stanowisko / Position ]:[Stanowisko / Position ]],0)))</f>
        <v>n/a</v>
      </c>
      <c r="ER446" s="194" t="str">
        <f>IF(INDEX(tab_MinKomp[[Konserwacja EOL ]],MATCH($B445,tab_MinKomp[[Stanowisko / Position ]:[Stanowisko / Position ]],0))="n/a","n/a",ER445-INDEX(tab_MinKomp[[Konserwacja EOL ]],MATCH($B445,tab_MinKomp[[Stanowisko / Position ]:[Stanowisko / Position ]],0)))</f>
        <v>n/a</v>
      </c>
      <c r="ES446" s="194" t="str">
        <f>IF(INDEX(tab_MinKomp[Konserwacja Branson],MATCH($B445,tab_MinKomp[[Stanowisko / Position ]:[Stanowisko / Position ]],0))="n/a","n/a",ES445-INDEX(tab_MinKomp[Konserwacja Branson],MATCH($B445,tab_MinKomp[[Stanowisko / Position ]:[Stanowisko / Position ]],0)))</f>
        <v>n/a</v>
      </c>
      <c r="ET446" s="194" t="str">
        <f>IF(INDEX(tab_MinKomp[Konserwacja coolery],MATCH($B445,tab_MinKomp[[Stanowisko / Position ]:[Stanowisko / Position ]],0))="n/a","n/a",ET445-INDEX(tab_MinKomp[Konserwacja coolery],MATCH($B445,tab_MinKomp[[Stanowisko / Position ]:[Stanowisko / Position ]],0)))</f>
        <v>n/a</v>
      </c>
      <c r="EU446" s="194" t="str">
        <f>IF(INDEX(tab_MinKomp[Konserwacja piecy],MATCH($B445,tab_MinKomp[[Stanowisko / Position ]:[Stanowisko / Position ]],0))="n/a","n/a",EU445-INDEX(tab_MinKomp[Konserwacja piecy],MATCH($B445,tab_MinKomp[[Stanowisko / Position ]:[Stanowisko / Position ]],0)))</f>
        <v>n/a</v>
      </c>
      <c r="EV446" s="194" t="str">
        <f>IF(INDEX(tab_MinKomp[Rysunek techniczny- czytanie],MATCH($B445,tab_MinKomp[[Stanowisko / Position ]:[Stanowisko / Position ]],0))="n/a","n/a",EV445-INDEX(tab_MinKomp[Rysunek techniczny- czytanie],MATCH($B445,tab_MinKomp[[Stanowisko / Position ]:[Stanowisko / Position ]],0)))</f>
        <v>n/a</v>
      </c>
      <c r="EW446" s="194" t="str">
        <f>IF(INDEX(tab_MinKomp[Elektryka],MATCH($B445,tab_MinKomp[[Stanowisko / Position ]:[Stanowisko / Position ]],0))="n/a","n/a",EW445-INDEX(tab_MinKomp[Elektryka],MATCH($B445,tab_MinKomp[[Stanowisko / Position ]:[Stanowisko / Position ]],0)))</f>
        <v>n/a</v>
      </c>
      <c r="EX446" s="194" t="str">
        <f>IF(INDEX(tab_MinKomp[Pneumatyka],MATCH($B445,tab_MinKomp[[Stanowisko / Position ]:[Stanowisko / Position ]],0))="n/a","n/a",EX445-INDEX(tab_MinKomp[Pneumatyka],MATCH($B445,tab_MinKomp[[Stanowisko / Position ]:[Stanowisko / Position ]],0)))</f>
        <v>n/a</v>
      </c>
      <c r="EY446" s="194" t="str">
        <f>IF(INDEX(tab_MinKomp[[Hydraulika ]],MATCH($B445,tab_MinKomp[[Stanowisko / Position ]:[Stanowisko / Position ]],0))="n/a","n/a",EY445-INDEX(tab_MinKomp[[Hydraulika ]],MATCH($B445,tab_MinKomp[[Stanowisko / Position ]:[Stanowisko / Position ]],0)))</f>
        <v>n/a</v>
      </c>
      <c r="EZ446" s="194" t="str">
        <f>IF(INDEX(tab_MinKomp[Podciśnienie],MATCH($B445,tab_MinKomp[[Stanowisko / Position ]:[Stanowisko / Position ]],0))="n/a","n/a",EZ445-INDEX(tab_MinKomp[Podciśnienie],MATCH($B445,tab_MinKomp[[Stanowisko / Position ]:[Stanowisko / Position ]],0)))</f>
        <v>n/a</v>
      </c>
      <c r="FA446" s="194" t="str">
        <f>IF(INDEX(tab_MinKomp[Usuwanie awarii],MATCH($B445,tab_MinKomp[[Stanowisko / Position ]:[Stanowisko / Position ]],0))="n/a","n/a",FA445-INDEX(tab_MinKomp[Usuwanie awarii],MATCH($B445,tab_MinKomp[[Stanowisko / Position ]:[Stanowisko / Position ]],0)))</f>
        <v>n/a</v>
      </c>
      <c r="FB446" s="194" t="str">
        <f>IF(INDEX(tab_MinKomp[Obsługa robotów],MATCH($B445,tab_MinKomp[[Stanowisko / Position ]:[Stanowisko / Position ]],0))="n/a","n/a",FB445-INDEX(tab_MinKomp[Obsługa robotów],MATCH($B445,tab_MinKomp[[Stanowisko / Position ]:[Stanowisko / Position ]],0)))</f>
        <v>n/a</v>
      </c>
      <c r="FC446" s="194" t="str">
        <f>IF(INDEX(tab_MinKomp[Obsługa sterowania maszyny],MATCH($B445,tab_MinKomp[[Stanowisko / Position ]:[Stanowisko / Position ]],0))="n/a","n/a",FC445-INDEX(tab_MinKomp[Obsługa sterowania maszyny],MATCH($B445,tab_MinKomp[[Stanowisko / Position ]:[Stanowisko / Position ]],0)))</f>
        <v>n/a</v>
      </c>
      <c r="FD446" s="194" t="str">
        <f>IF(INDEX(tab_MinKomp[Usuwanie przyczyn żródłowych],MATCH($B445,tab_MinKomp[[Stanowisko / Position ]:[Stanowisko / Position ]],0))="n/a","n/a",FD445-INDEX(tab_MinKomp[Usuwanie przyczyn żródłowych],MATCH($B445,tab_MinKomp[[Stanowisko / Position ]:[Stanowisko / Position ]],0)))</f>
        <v>n/a</v>
      </c>
      <c r="FE446" s="194" t="str">
        <f>IF(INDEX(tab_MinKomp[Cmms stosowanie],MATCH($B445,tab_MinKomp[[Stanowisko / Position ]:[Stanowisko / Position ]],0))="n/a","n/a",FE445-INDEX(tab_MinKomp[Cmms stosowanie],MATCH($B445,tab_MinKomp[[Stanowisko / Position ]:[Stanowisko / Position ]],0)))</f>
        <v>n/a</v>
      </c>
      <c r="FF446" s="190" t="str">
        <f>IF(INDEX(tab_MinKomp[Testy czystości / Reinheitstests],MATCH($B445,tab_MinKomp[[Stanowisko / Position ]:[Stanowisko / Position ]],0))="n/a","n/a",FF445-INDEX(tab_MinKomp[Testy czystości / Reinheitstests],MATCH($B445,tab_MinKomp[[Stanowisko / Position ]:[Stanowisko / Position ]],0)))</f>
        <v>n/a</v>
      </c>
      <c r="FG446" s="194" t="str">
        <f>IF(INDEX(tab_MinKomp[Czyszczenie form plastikowych],MATCH($B445,tab_MinKomp[[Stanowisko / Position ]:[Stanowisko / Position ]],0))="n/a","n/a",FG445-INDEX(tab_MinKomp[Czyszczenie form plastikowych],MATCH($B445,tab_MinKomp[[Stanowisko / Position ]:[Stanowisko / Position ]],0)))</f>
        <v>n/a</v>
      </c>
      <c r="FH446" s="194" t="str">
        <f>IF(INDEX(tab_MinKomp[Wymiana form plastik],MATCH($B445,tab_MinKomp[[Stanowisko / Position ]:[Stanowisko / Position ]],0))="n/a","n/a",FH445-INDEX(tab_MinKomp[Wymiana form plastik],MATCH($B445,tab_MinKomp[[Stanowisko / Position ]:[Stanowisko / Position ]],0)))</f>
        <v>n/a</v>
      </c>
      <c r="FI446" s="194" t="str">
        <f>IF(INDEX(tab_MinKomp[Wymiana form guma],MATCH($B445,tab_MinKomp[[Stanowisko / Position ]:[Stanowisko / Position ]],0))="n/a","n/a",FI445-INDEX(tab_MinKomp[Wymiana form guma],MATCH($B445,tab_MinKomp[[Stanowisko / Position ]:[Stanowisko / Position ]],0)))</f>
        <v>n/a</v>
      </c>
      <c r="FJ446" s="194" t="str">
        <f>IF(INDEX(tab_MinKomp[Konserwacja KK],MATCH($B445,tab_MinKomp[[Stanowisko / Position ]:[Stanowisko / Position ]],0))="n/a","n/a",FJ445-INDEX(tab_MinKomp[Konserwacja KK],MATCH($B445,tab_MinKomp[[Stanowisko / Position ]:[Stanowisko / Position ]],0)))</f>
        <v>n/a</v>
      </c>
      <c r="FK446" s="194" t="str">
        <f>IF(INDEX(tab_MinKomp[Konserwacja form guma],MATCH($B445,tab_MinKomp[[Stanowisko / Position ]:[Stanowisko / Position ]],0))="n/a","n/a",FK445-INDEX(tab_MinKomp[Konserwacja form guma],MATCH($B445,tab_MinKomp[[Stanowisko / Position ]:[Stanowisko / Position ]],0)))</f>
        <v>n/a</v>
      </c>
      <c r="FL446" s="194" t="str">
        <f>IF(INDEX(tab_MinKomp[Konserwacja form plastiki],MATCH($B445,tab_MinKomp[[Stanowisko / Position ]:[Stanowisko / Position ]],0))="n/a","n/a",FL445-INDEX(tab_MinKomp[Konserwacja form plastiki],MATCH($B445,tab_MinKomp[[Stanowisko / Position ]:[Stanowisko / Position ]],0)))</f>
        <v>n/a</v>
      </c>
      <c r="FM446" s="194" t="str">
        <f>IF(INDEX(tab_MinKomp[Konserwacja Gorącego Kanału],MATCH($B445,tab_MinKomp[[Stanowisko / Position ]:[Stanowisko / Position ]],0))="n/a","n/a",FM445-INDEX(tab_MinKomp[Konserwacja Gorącego Kanału],MATCH($B445,tab_MinKomp[[Stanowisko / Position ]:[Stanowisko / Position ]],0)))</f>
        <v>n/a</v>
      </c>
      <c r="FN446" s="194" t="str">
        <f>IF(INDEX(tab_MinKomp[MS Office (Excel)],MATCH($B445,tab_MinKomp[[Stanowisko / Position ]:[Stanowisko / Position ]],0))="n/a","n/a",FN445-INDEX(tab_MinKomp[MS Office (Excel)],MATCH($B445,tab_MinKomp[[Stanowisko / Position ]:[Stanowisko / Position ]],0)))</f>
        <v>n/a</v>
      </c>
      <c r="FO446" s="194" t="str">
        <f>IF(INDEX(tab_MinKomp[MS Office (Word)],MATCH($B445,tab_MinKomp[[Stanowisko / Position ]:[Stanowisko / Position ]],0))="n/a","n/a",FO445-INDEX(tab_MinKomp[MS Office (Word)],MATCH($B445,tab_MinKomp[[Stanowisko / Position ]:[Stanowisko / Position ]],0)))</f>
        <v>n/a</v>
      </c>
      <c r="FP446" s="194" t="str">
        <f>IF(INDEX(tab_MinKomp[MS Office (Power Point)],MATCH($B445,tab_MinKomp[[Stanowisko / Position ]:[Stanowisko / Position ]],0))="n/a","n/a",FP445-INDEX(tab_MinKomp[MS Office (Power Point)],MATCH($B445,tab_MinKomp[[Stanowisko / Position ]:[Stanowisko / Position ]],0)))</f>
        <v>n/a</v>
      </c>
      <c r="FQ446" s="196" t="str">
        <f>IF(INDEX(tab_MinKomp[Język angielski / Englisch],MATCH($B445,tab_MinKomp[[Stanowisko / Position ]:[Stanowisko / Position ]],0))="n/a","n/a",FQ445-INDEX(tab_MinKomp[Język angielski / Englisch],MATCH($B445,tab_MinKomp[[Stanowisko / Position ]:[Stanowisko / Position ]],0)))</f>
        <v>n/a</v>
      </c>
      <c r="FR446" s="196" t="str">
        <f>IF(INDEX(tab_MinKomp[Język niemiecki / Deutsch],MATCH($B445,tab_MinKomp[[Stanowisko / Position ]:[Stanowisko / Position ]],0))="n/a","n/a",FR445-INDEX(tab_MinKomp[Język niemiecki / Deutsch],MATCH($B445,tab_MinKomp[[Stanowisko / Position ]:[Stanowisko / Position ]],0)))</f>
        <v>n/a</v>
      </c>
      <c r="FS446" s="194">
        <f>IF(INDEX(tab_MinKomp[Zarządzanie dokumentacją procesową / Process dokumentation management],MATCH($B445,tab_MinKomp[[Stanowisko / Position ]:[Stanowisko / Position ]],0))="n/a","n/a",FS445-INDEX(tab_MinKomp[Zarządzanie dokumentacją procesową / Process dokumentation management],MATCH($B445,tab_MinKomp[[Stanowisko / Position ]:[Stanowisko / Position ]],0)))</f>
        <v>0</v>
      </c>
      <c r="FT446" s="194">
        <f>IF(INDEX(tab_MinKomp[Znajomość procesów z obszaru / Kenntiss der prozesse in dem Bereich],MATCH($B445,tab_MinKomp[[Stanowisko / Position ]:[Stanowisko / Position ]],0))="n/a","n/a",FT445-INDEX(tab_MinKomp[Znajomość procesów z obszaru / Kenntiss der prozesse in dem Bereich],MATCH($B445,tab_MinKomp[[Stanowisko / Position ]:[Stanowisko / Position ]],0)))</f>
        <v>0</v>
      </c>
      <c r="FU446" s="194">
        <f>IF(INDEX(tab_MinKomp[optymalizacja procesów / Prozessoptymalisierung],MATCH($B445,tab_MinKomp[[Stanowisko / Position ]:[Stanowisko / Position ]],0))="n/a","n/a",FU445-INDEX(tab_MinKomp[optymalizacja procesów / Prozessoptymalisierung],MATCH($B445,tab_MinKomp[[Stanowisko / Position ]:[Stanowisko / Position ]],0)))</f>
        <v>0</v>
      </c>
      <c r="FV446" s="194">
        <f>IF(INDEX(tab_MinKomp[Umiejętności szkoleniowe / Trainingsfähigkeiten],MATCH($B445,tab_MinKomp[[Stanowisko / Position ]:[Stanowisko / Position ]],0))="n/a","n/a",FV445-INDEX(tab_MinKomp[Umiejętności szkoleniowe / Trainingsfähigkeiten],MATCH($B445,tab_MinKomp[[Stanowisko / Position ]:[Stanowisko / Position ]],0)))</f>
        <v>0</v>
      </c>
      <c r="FW446" s="194">
        <f>IF(INDEX(tab_MinKomp[Analityczne myślenie, podejście / Analitysches Denken, Einstellung],MATCH($B445,tab_MinKomp[[Stanowisko / Position ]:[Stanowisko / Position ]],0))="n/a","n/a",FW445-INDEX(tab_MinKomp[Analityczne myślenie, podejście / Analitysches Denken, Einstellung],MATCH($B445,tab_MinKomp[[Stanowisko / Position ]:[Stanowisko / Position ]],0)))</f>
        <v>0</v>
      </c>
      <c r="FX446" s="194">
        <f>IF(INDEX(tab_MinKomp[Dokładność, precyzja w dzialaniu / Genauigkeit, Präzision in die Arbeit],MATCH($B445,tab_MinKomp[[Stanowisko / Position ]:[Stanowisko / Position ]],0))="n/a","n/a",FX445-INDEX(tab_MinKomp[Dokładność, precyzja w dzialaniu / Genauigkeit, Präzision in die Arbeit],MATCH($B445,tab_MinKomp[[Stanowisko / Position ]:[Stanowisko / Position ]],0)))</f>
        <v>0</v>
      </c>
      <c r="FY446" s="194">
        <f>IF(INDEX(tab_MinKomp[Dyspozycyjność / Verfügbarkeit],MATCH($B445,tab_MinKomp[[Stanowisko / Position ]:[Stanowisko / Position ]],0))="n/a","n/a",FY445-INDEX(tab_MinKomp[Dyspozycyjność / Verfügbarkeit],MATCH($B445,tab_MinKomp[[Stanowisko / Position ]:[Stanowisko / Position ]],0)))</f>
        <v>0</v>
      </c>
      <c r="FZ446" s="194">
        <f>IF(INDEX(tab_MinKomp[Zaangażowanie / 
Engagement],MATCH($B445,tab_MinKomp[[Stanowisko / Position ]:[Stanowisko / Position ]],0))="n/a","n/a",FZ445-INDEX(tab_MinKomp[Zaangażowanie / 
Engagement],MATCH($B445,tab_MinKomp[[Stanowisko / Position ]:[Stanowisko / Position ]],0)))</f>
        <v>0</v>
      </c>
      <c r="GA446" s="194" t="str">
        <f>IF(INDEX(tab_MinKomp[Konserwacja form guma],MATCH($B445,tab_MinKomp[[Stanowisko / Position ]:[Stanowisko / Position ]],0))="n/a","n/a",GA445-INDEX(tab_MinKomp[Konserwacja form guma],MATCH($B445,tab_MinKomp[[Stanowisko / Position ]:[Stanowisko / Position ]],0)))</f>
        <v>n/a</v>
      </c>
      <c r="GB446" s="194" t="str">
        <f>IF(INDEX(tab_MinKomp[Konserwacja form plastiki],MATCH($B445,tab_MinKomp[[Stanowisko / Position ]:[Stanowisko / Position ]],0))="n/a","n/a",GB445-INDEX(tab_MinKomp[Konserwacja form plastiki],MATCH($B445,tab_MinKomp[[Stanowisko / Position ]:[Stanowisko / Position ]],0)))</f>
        <v>n/a</v>
      </c>
      <c r="GC446" s="194">
        <f>IF(INDEX(tab_MinKomp[Elastyczność w działaniu],MATCH($B445,tab_MinKomp[[Stanowisko / Position ]:[Stanowisko / Position ]],0))="n/a","n/a",GC445-INDEX(tab_MinKomp[Elastyczność w działaniu],MATCH($B445,tab_MinKomp[[Stanowisko / Position ]:[Stanowisko / Position ]],0)))</f>
        <v>0</v>
      </c>
      <c r="GD446" s="194">
        <f>IF(INDEX(tab_MinKomp[Komunikatywność],MATCH($B445,tab_MinKomp[[Stanowisko / Position ]:[Stanowisko / Position ]],0))="n/a","n/a",GD445-INDEX(tab_MinKomp[Komunikatywność],MATCH($B445,tab_MinKomp[[Stanowisko / Position ]:[Stanowisko / Position ]],0)))</f>
        <v>0</v>
      </c>
      <c r="GE446" s="193" t="str">
        <f>IF(INDEX(tab_MinKomp[Motywowanie i budowanie zaangażowania zespołu],MATCH($B445,tab_MinKomp[[Stanowisko / Position ]:[Stanowisko / Position ]],0))="n/a","n/a",GE445-INDEX(tab_MinKomp[Motywowanie i budowanie zaangażowania zespołu],MATCH($B445,tab_MinKomp[[Stanowisko / Position ]:[Stanowisko / Position ]],0)))</f>
        <v>n/a</v>
      </c>
      <c r="GF446" s="186" t="s">
        <v>248</v>
      </c>
      <c r="GG446" s="186" t="s">
        <v>248</v>
      </c>
      <c r="GH446" s="186" t="s">
        <v>248</v>
      </c>
      <c r="GI446" s="186" t="s">
        <v>248</v>
      </c>
      <c r="GJ446" s="186" t="s">
        <v>248</v>
      </c>
      <c r="GK446" s="186" t="s">
        <v>248</v>
      </c>
      <c r="GL446" s="186" t="s">
        <v>248</v>
      </c>
      <c r="GM446" s="186" t="s">
        <v>248</v>
      </c>
      <c r="GN446" s="186" t="s">
        <v>248</v>
      </c>
      <c r="GO446" s="186" t="s">
        <v>248</v>
      </c>
      <c r="GP446" s="186" t="s">
        <v>248</v>
      </c>
      <c r="GQ446" s="186" t="s">
        <v>248</v>
      </c>
      <c r="GR446" s="186" t="s">
        <v>248</v>
      </c>
      <c r="GS446" s="186" t="s">
        <v>248</v>
      </c>
      <c r="GT446" s="186" t="s">
        <v>248</v>
      </c>
      <c r="GU446" s="186" t="s">
        <v>248</v>
      </c>
      <c r="GV446" s="186" t="s">
        <v>248</v>
      </c>
      <c r="GW446" s="186" t="s">
        <v>248</v>
      </c>
      <c r="GX446" s="186" t="s">
        <v>248</v>
      </c>
      <c r="GY446" s="186" t="s">
        <v>248</v>
      </c>
      <c r="GZ446" s="261" t="s">
        <v>248</v>
      </c>
      <c r="HA446" s="261" t="s">
        <v>248</v>
      </c>
      <c r="HB446" s="191">
        <f>SUM(G446:GE446)/(HB445-(SUM(G446:GE446)))</f>
        <v>7.0175438596491224E-2</v>
      </c>
    </row>
    <row r="447" spans="1:210" ht="24.9" customHeight="1" x14ac:dyDescent="0.3">
      <c r="A447" s="105" t="s">
        <v>314</v>
      </c>
      <c r="B447" s="105" t="s">
        <v>315</v>
      </c>
      <c r="C447" s="105" t="s">
        <v>448</v>
      </c>
      <c r="D447" s="105">
        <v>2095</v>
      </c>
      <c r="E447" s="394" t="s">
        <v>613</v>
      </c>
      <c r="F447" s="185" t="s">
        <v>374</v>
      </c>
      <c r="G447" s="186">
        <v>2</v>
      </c>
      <c r="H447" s="186">
        <v>1</v>
      </c>
      <c r="I447" s="186">
        <v>2</v>
      </c>
      <c r="J447" s="186">
        <v>1</v>
      </c>
      <c r="K447" s="186">
        <v>1</v>
      </c>
      <c r="L447" s="186" t="s">
        <v>248</v>
      </c>
      <c r="M447" s="186" t="s">
        <v>248</v>
      </c>
      <c r="N447" s="186" t="s">
        <v>248</v>
      </c>
      <c r="O447" s="186">
        <v>1</v>
      </c>
      <c r="P447" s="186">
        <v>1</v>
      </c>
      <c r="Q447" s="186" t="s">
        <v>248</v>
      </c>
      <c r="R447" s="186" t="s">
        <v>248</v>
      </c>
      <c r="S447" s="186" t="s">
        <v>248</v>
      </c>
      <c r="T447" s="186" t="s">
        <v>248</v>
      </c>
      <c r="U447" s="186" t="s">
        <v>248</v>
      </c>
      <c r="V447" s="186" t="s">
        <v>248</v>
      </c>
      <c r="W447" s="186" t="s">
        <v>248</v>
      </c>
      <c r="X447" s="186" t="s">
        <v>248</v>
      </c>
      <c r="Y447" s="186" t="s">
        <v>248</v>
      </c>
      <c r="Z447" s="186" t="s">
        <v>248</v>
      </c>
      <c r="AA447" s="186" t="s">
        <v>248</v>
      </c>
      <c r="AB447" s="186" t="s">
        <v>248</v>
      </c>
      <c r="AC447" s="186" t="s">
        <v>248</v>
      </c>
      <c r="AD447" s="186" t="s">
        <v>248</v>
      </c>
      <c r="AE447" s="186" t="s">
        <v>248</v>
      </c>
      <c r="AF447" s="186" t="s">
        <v>248</v>
      </c>
      <c r="AG447" s="186" t="s">
        <v>248</v>
      </c>
      <c r="AH447" s="186" t="s">
        <v>248</v>
      </c>
      <c r="AI447" s="186" t="s">
        <v>248</v>
      </c>
      <c r="AJ447" s="186" t="s">
        <v>248</v>
      </c>
      <c r="AK447" s="186" t="s">
        <v>248</v>
      </c>
      <c r="AL447" s="186">
        <v>1</v>
      </c>
      <c r="AM447" s="186" t="s">
        <v>248</v>
      </c>
      <c r="AN447" s="186" t="s">
        <v>248</v>
      </c>
      <c r="AO447" s="186">
        <v>1</v>
      </c>
      <c r="AP447" s="186" t="s">
        <v>248</v>
      </c>
      <c r="AQ447" s="186">
        <v>1</v>
      </c>
      <c r="AR447" s="186" t="s">
        <v>248</v>
      </c>
      <c r="AS447" s="186" t="s">
        <v>248</v>
      </c>
      <c r="AT447" s="186" t="s">
        <v>248</v>
      </c>
      <c r="AU447" s="186" t="s">
        <v>248</v>
      </c>
      <c r="AV447" s="186">
        <v>1</v>
      </c>
      <c r="AW447" s="186">
        <v>1</v>
      </c>
      <c r="AX447" s="186" t="s">
        <v>248</v>
      </c>
      <c r="AY447" s="186" t="s">
        <v>248</v>
      </c>
      <c r="AZ447" s="186" t="s">
        <v>248</v>
      </c>
      <c r="BA447" s="186" t="s">
        <v>248</v>
      </c>
      <c r="BB447" s="186" t="s">
        <v>248</v>
      </c>
      <c r="BC447" s="186" t="s">
        <v>248</v>
      </c>
      <c r="BD447" s="186" t="s">
        <v>248</v>
      </c>
      <c r="BE447" s="186" t="s">
        <v>248</v>
      </c>
      <c r="BF447" s="186" t="s">
        <v>248</v>
      </c>
      <c r="BG447" s="186" t="s">
        <v>248</v>
      </c>
      <c r="BH447" s="186" t="s">
        <v>248</v>
      </c>
      <c r="BI447" s="186" t="s">
        <v>248</v>
      </c>
      <c r="BJ447" s="186" t="s">
        <v>248</v>
      </c>
      <c r="BK447" s="186" t="s">
        <v>248</v>
      </c>
      <c r="BL447" s="186" t="s">
        <v>248</v>
      </c>
      <c r="BM447" s="186" t="s">
        <v>248</v>
      </c>
      <c r="BN447" s="186" t="s">
        <v>248</v>
      </c>
      <c r="BO447" s="186">
        <v>2</v>
      </c>
      <c r="BP447" s="186" t="s">
        <v>248</v>
      </c>
      <c r="BQ447" s="186" t="s">
        <v>248</v>
      </c>
      <c r="BR447" s="186" t="s">
        <v>248</v>
      </c>
      <c r="BS447" s="186" t="s">
        <v>248</v>
      </c>
      <c r="BT447" s="186" t="s">
        <v>248</v>
      </c>
      <c r="BU447" s="186">
        <v>3</v>
      </c>
      <c r="BV447" s="186">
        <v>1</v>
      </c>
      <c r="BW447" s="186">
        <v>2</v>
      </c>
      <c r="BX447" s="186">
        <v>2</v>
      </c>
      <c r="BY447" s="186" t="s">
        <v>248</v>
      </c>
      <c r="BZ447" s="186">
        <v>2</v>
      </c>
      <c r="CA447" s="186">
        <v>1</v>
      </c>
      <c r="CB447" s="186">
        <v>2</v>
      </c>
      <c r="CC447" s="186" t="s">
        <v>248</v>
      </c>
      <c r="CD447" s="186">
        <v>2</v>
      </c>
      <c r="CE447" s="186">
        <v>1</v>
      </c>
      <c r="CF447" s="186">
        <v>1</v>
      </c>
      <c r="CG447" s="186">
        <v>1</v>
      </c>
      <c r="CH447" s="186" t="s">
        <v>248</v>
      </c>
      <c r="CI447" s="186" t="s">
        <v>248</v>
      </c>
      <c r="CJ447" s="186" t="s">
        <v>248</v>
      </c>
      <c r="CK447" s="186" t="s">
        <v>248</v>
      </c>
      <c r="CL447" s="186" t="s">
        <v>248</v>
      </c>
      <c r="CM447" s="186" t="s">
        <v>248</v>
      </c>
      <c r="CN447" s="186" t="s">
        <v>248</v>
      </c>
      <c r="CO447" s="186" t="s">
        <v>248</v>
      </c>
      <c r="CP447" s="186" t="s">
        <v>248</v>
      </c>
      <c r="CQ447" s="186" t="s">
        <v>248</v>
      </c>
      <c r="CR447" s="186" t="s">
        <v>248</v>
      </c>
      <c r="CS447" s="186" t="s">
        <v>248</v>
      </c>
      <c r="CT447" s="186" t="s">
        <v>248</v>
      </c>
      <c r="CU447" s="186" t="s">
        <v>248</v>
      </c>
      <c r="CV447" s="186" t="s">
        <v>248</v>
      </c>
      <c r="CW447" s="186">
        <v>2</v>
      </c>
      <c r="CX447" s="186" t="s">
        <v>248</v>
      </c>
      <c r="CY447" s="186" t="s">
        <v>248</v>
      </c>
      <c r="CZ447" s="186" t="s">
        <v>248</v>
      </c>
      <c r="DA447" s="186" t="s">
        <v>248</v>
      </c>
      <c r="DB447" s="186" t="s">
        <v>248</v>
      </c>
      <c r="DC447" s="186" t="s">
        <v>248</v>
      </c>
      <c r="DD447" s="186" t="s">
        <v>248</v>
      </c>
      <c r="DE447" s="186" t="s">
        <v>248</v>
      </c>
      <c r="DF447" s="186">
        <v>1</v>
      </c>
      <c r="DG447" s="186" t="s">
        <v>248</v>
      </c>
      <c r="DH447" s="186" t="s">
        <v>248</v>
      </c>
      <c r="DI447" s="186" t="s">
        <v>248</v>
      </c>
      <c r="DJ447" s="186" t="s">
        <v>248</v>
      </c>
      <c r="DK447" s="186" t="s">
        <v>248</v>
      </c>
      <c r="DL447" s="186" t="s">
        <v>248</v>
      </c>
      <c r="DM447" s="186" t="s">
        <v>248</v>
      </c>
      <c r="DN447" s="186" t="s">
        <v>248</v>
      </c>
      <c r="DO447" s="186" t="s">
        <v>248</v>
      </c>
      <c r="DP447" s="186" t="s">
        <v>248</v>
      </c>
      <c r="DQ447" s="186" t="s">
        <v>248</v>
      </c>
      <c r="DR447" s="186" t="s">
        <v>248</v>
      </c>
      <c r="DS447" s="186" t="s">
        <v>248</v>
      </c>
      <c r="DT447" s="186" t="s">
        <v>248</v>
      </c>
      <c r="DU447" s="186" t="s">
        <v>248</v>
      </c>
      <c r="DV447" s="186" t="s">
        <v>248</v>
      </c>
      <c r="DW447" s="186" t="s">
        <v>248</v>
      </c>
      <c r="DX447" s="186" t="s">
        <v>248</v>
      </c>
      <c r="DY447" s="186" t="s">
        <v>248</v>
      </c>
      <c r="DZ447" s="186" t="s">
        <v>248</v>
      </c>
      <c r="EA447" s="186" t="s">
        <v>248</v>
      </c>
      <c r="EB447" s="186" t="s">
        <v>248</v>
      </c>
      <c r="EC447" s="186" t="s">
        <v>248</v>
      </c>
      <c r="ED447" s="186" t="s">
        <v>248</v>
      </c>
      <c r="EE447" s="186" t="s">
        <v>248</v>
      </c>
      <c r="EF447" s="186" t="s">
        <v>248</v>
      </c>
      <c r="EG447" s="186" t="s">
        <v>248</v>
      </c>
      <c r="EH447" s="186" t="s">
        <v>248</v>
      </c>
      <c r="EI447" s="186" t="s">
        <v>248</v>
      </c>
      <c r="EJ447" s="186" t="s">
        <v>248</v>
      </c>
      <c r="EK447" s="186" t="s">
        <v>248</v>
      </c>
      <c r="EL447" s="184" t="s">
        <v>248</v>
      </c>
      <c r="EM447" s="184" t="s">
        <v>248</v>
      </c>
      <c r="EN447" s="184" t="s">
        <v>248</v>
      </c>
      <c r="EO447" s="186" t="s">
        <v>248</v>
      </c>
      <c r="EP447" s="186" t="s">
        <v>248</v>
      </c>
      <c r="EQ447" s="186" t="s">
        <v>248</v>
      </c>
      <c r="ER447" s="186" t="s">
        <v>248</v>
      </c>
      <c r="ES447" s="186" t="s">
        <v>248</v>
      </c>
      <c r="ET447" s="186" t="s">
        <v>248</v>
      </c>
      <c r="EU447" s="186" t="s">
        <v>248</v>
      </c>
      <c r="EV447" s="186" t="s">
        <v>248</v>
      </c>
      <c r="EW447" s="186" t="s">
        <v>248</v>
      </c>
      <c r="EX447" s="186" t="s">
        <v>248</v>
      </c>
      <c r="EY447" s="186" t="s">
        <v>248</v>
      </c>
      <c r="EZ447" s="186" t="s">
        <v>248</v>
      </c>
      <c r="FA447" s="186" t="s">
        <v>248</v>
      </c>
      <c r="FB447" s="186" t="s">
        <v>248</v>
      </c>
      <c r="FC447" s="186" t="s">
        <v>248</v>
      </c>
      <c r="FD447" s="186" t="s">
        <v>248</v>
      </c>
      <c r="FE447" s="186" t="s">
        <v>248</v>
      </c>
      <c r="FF447" s="186" t="s">
        <v>248</v>
      </c>
      <c r="FG447" s="186" t="s">
        <v>248</v>
      </c>
      <c r="FH447" s="186" t="s">
        <v>248</v>
      </c>
      <c r="FI447" s="186" t="s">
        <v>248</v>
      </c>
      <c r="FJ447" s="186" t="s">
        <v>248</v>
      </c>
      <c r="FK447" s="186" t="s">
        <v>248</v>
      </c>
      <c r="FL447" s="186" t="s">
        <v>248</v>
      </c>
      <c r="FM447" s="186" t="s">
        <v>248</v>
      </c>
      <c r="FN447" s="186" t="s">
        <v>248</v>
      </c>
      <c r="FO447" s="186" t="s">
        <v>248</v>
      </c>
      <c r="FP447" s="186" t="s">
        <v>248</v>
      </c>
      <c r="FQ447" s="187" t="s">
        <v>248</v>
      </c>
      <c r="FR447" s="187" t="s">
        <v>248</v>
      </c>
      <c r="FS447" s="186">
        <v>2</v>
      </c>
      <c r="FT447" s="186">
        <v>2</v>
      </c>
      <c r="FU447" s="186">
        <v>1</v>
      </c>
      <c r="FV447" s="186">
        <v>1</v>
      </c>
      <c r="FW447" s="186">
        <v>1</v>
      </c>
      <c r="FX447" s="186">
        <v>2</v>
      </c>
      <c r="FY447" s="186">
        <v>2</v>
      </c>
      <c r="FZ447" s="186">
        <v>2</v>
      </c>
      <c r="GA447" s="186" t="s">
        <v>248</v>
      </c>
      <c r="GB447" s="186" t="s">
        <v>248</v>
      </c>
      <c r="GC447" s="186">
        <v>2</v>
      </c>
      <c r="GD447" s="186">
        <v>1</v>
      </c>
      <c r="GE447" s="186" t="s">
        <v>248</v>
      </c>
      <c r="GF447" s="186" t="s">
        <v>248</v>
      </c>
      <c r="GG447" s="186" t="s">
        <v>248</v>
      </c>
      <c r="GH447" s="186" t="s">
        <v>248</v>
      </c>
      <c r="GI447" s="186" t="s">
        <v>248</v>
      </c>
      <c r="GJ447" s="186" t="s">
        <v>248</v>
      </c>
      <c r="GK447" s="186" t="s">
        <v>248</v>
      </c>
      <c r="GL447" s="186" t="s">
        <v>248</v>
      </c>
      <c r="GM447" s="186" t="s">
        <v>248</v>
      </c>
      <c r="GN447" s="186" t="s">
        <v>248</v>
      </c>
      <c r="GO447" s="186" t="s">
        <v>248</v>
      </c>
      <c r="GP447" s="186" t="s">
        <v>248</v>
      </c>
      <c r="GQ447" s="186" t="s">
        <v>248</v>
      </c>
      <c r="GR447" s="186" t="s">
        <v>248</v>
      </c>
      <c r="GS447" s="186" t="s">
        <v>248</v>
      </c>
      <c r="GT447" s="186" t="s">
        <v>248</v>
      </c>
      <c r="GU447" s="186" t="s">
        <v>248</v>
      </c>
      <c r="GV447" s="186" t="s">
        <v>248</v>
      </c>
      <c r="GW447" s="186" t="s">
        <v>248</v>
      </c>
      <c r="GX447" s="186" t="s">
        <v>248</v>
      </c>
      <c r="GY447" s="186" t="s">
        <v>248</v>
      </c>
      <c r="GZ447" s="261" t="s">
        <v>248</v>
      </c>
      <c r="HA447" s="261" t="s">
        <v>248</v>
      </c>
      <c r="HB447" s="188">
        <f t="shared" ref="HB447" si="455">SUM(G447:GE447)</f>
        <v>53</v>
      </c>
    </row>
    <row r="448" spans="1:210" ht="24.9" customHeight="1" thickBot="1" x14ac:dyDescent="0.35">
      <c r="A448" s="108" t="str">
        <f t="shared" ref="A448:A450" si="456">A447</f>
        <v>Prod.-Q-1</v>
      </c>
      <c r="B448" s="108" t="str">
        <f t="shared" ref="B448:B450" si="457">B447</f>
        <v>Pracownik Produkcji</v>
      </c>
      <c r="C448" s="108" t="str">
        <f t="shared" ref="C448:C450" si="458">C447</f>
        <v>PK</v>
      </c>
      <c r="D448" s="108">
        <f t="shared" ref="D448:D450" si="459">D447</f>
        <v>2095</v>
      </c>
      <c r="E448" s="395"/>
      <c r="F448" s="189" t="s">
        <v>375</v>
      </c>
      <c r="G448" s="192">
        <f>IF(INDEX(tab_MinKomp[Przepisy BHP / BHP Vorschriften],MATCH($B447,tab_MinKomp[[Stanowisko / Position ]:[Stanowisko / Position ]],0))="n/a","n/a",G447-INDEX(tab_MinKomp[Przepisy BHP / BHP Vorschriften],MATCH($B447,tab_MinKomp[[Stanowisko / Position ]:[Stanowisko / Position ]],0)))</f>
        <v>0</v>
      </c>
      <c r="H448" s="193">
        <f>IF(INDEX(tab_MinKomp[Przepisy PPOŻ / Brandschutzbestimmungen],MATCH($B447,tab_MinKomp[[Stanowisko / Position ]:[Stanowisko / Position ]],0))="n/a","n/a",H447-INDEX(tab_MinKomp[Przepisy PPOŻ / Brandschutzbestimmungen],MATCH($B447,tab_MinKomp[[Stanowisko / Position ]:[Stanowisko / Position ]],0)))</f>
        <v>0</v>
      </c>
      <c r="I448" s="193">
        <f>IF(INDEX(tab_MinKomp[Ryzyko zawodowe na stanowiskach pracyv/ Berufliche Risiken an Arbeitsstellen],MATCH($B447,tab_MinKomp[[Stanowisko / Position ]:[Stanowisko / Position ]],0))="n/a","n/a",I447-INDEX(tab_MinKomp[Ryzyko zawodowe na stanowiskach pracyv/ Berufliche Risiken an Arbeitsstellen],MATCH($B447,tab_MinKomp[[Stanowisko / Position ]:[Stanowisko / Position ]],0)))</f>
        <v>0</v>
      </c>
      <c r="J448" s="193">
        <f>IF(INDEX(tab_MinKomp[Gospodarka substancjami niebezpiecznymi / Gefahrstoffmanagement],MATCH($B447,tab_MinKomp[[Stanowisko / Position ]:[Stanowisko / Position ]],0))="n/a","n/a",J447-INDEX(tab_MinKomp[Gospodarka substancjami niebezpiecznymi / Gefahrstoffmanagement],MATCH($B447,tab_MinKomp[[Stanowisko / Position ]:[Stanowisko / Position ]],0)))</f>
        <v>0</v>
      </c>
      <c r="K448" s="193">
        <f>IF(INDEX(tab_MinKomp[Gospodarka odpadami / Abfallwirtschaft],MATCH($B447,tab_MinKomp[[Stanowisko / Position ]:[Stanowisko / Position ]],0))="n/a","n/a",K447-INDEX(tab_MinKomp[Gospodarka odpadami / Abfallwirtschaft],MATCH($B447,tab_MinKomp[[Stanowisko / Position ]:[Stanowisko / Position ]],0)))</f>
        <v>0</v>
      </c>
      <c r="L448" s="194" t="str">
        <f>IF(INDEX(tab_MinKomp[Przepisy kodeksu pracy / Bestimmungen des Arbeitsgesetzes],MATCH($B447,tab_MinKomp[[Stanowisko / Position ]:[Stanowisko / Position ]],0))="n/a","n/a",L447-INDEX(tab_MinKomp[Przepisy kodeksu pracy / Bestimmungen des Arbeitsgesetzes],MATCH($B447,tab_MinKomp[[Stanowisko / Position ]:[Stanowisko / Position ]],0)))</f>
        <v>n/a</v>
      </c>
      <c r="M448" s="195" t="str">
        <f>IF(INDEX(tab_MinKomp[Przepisy o ub.społ. ZUS  / Sozialversicherungsvorschriften],MATCH($B447,tab_MinKomp[[Stanowisko / Position ]:[Stanowisko / Position ]],0))="n/a","n/a",M447-INDEX(tab_MinKomp[Przepisy o ub.społ. ZUS  / Sozialversicherungsvorschriften],MATCH($B447,tab_MinKomp[[Stanowisko / Position ]:[Stanowisko / Position ]],0)))</f>
        <v>n/a</v>
      </c>
      <c r="N448" s="194" t="str">
        <f>IF(INDEX(tab_MinKomp[PRZEPISY O PDOF /persönlich Einkommensteuergesetz ],MATCH($B447,tab_MinKomp[[Stanowisko / Position ]:[Stanowisko / Position ]],0))="n/a","n/a",N447-INDEX(tab_MinKomp[PRZEPISY O PDOF /persönlich Einkommensteuergesetz ],MATCH($B447,tab_MinKomp[[Stanowisko / Position ]:[Stanowisko / Position ]],0)))</f>
        <v>n/a</v>
      </c>
      <c r="O448" s="194">
        <f>IF(INDEX(tab_MinKomp[Regulamin pracy / Arbeitsordnung],MATCH($B447,tab_MinKomp[[Stanowisko / Position ]:[Stanowisko / Position ]],0))="n/a","n/a",O447-INDEX(tab_MinKomp[Regulamin pracy / Arbeitsordnung],MATCH($B447,tab_MinKomp[[Stanowisko / Position ]:[Stanowisko / Position ]],0)))</f>
        <v>0</v>
      </c>
      <c r="P448" s="194">
        <f>IF(INDEX(tab_MinKomp[Regulamin wynagradzania / Vergütungsordnung],MATCH($B447,tab_MinKomp[[Stanowisko / Position ]:[Stanowisko / Position ]],0))="n/a","n/a",P447-INDEX(tab_MinKomp[Regulamin wynagradzania / Vergütungsordnung],MATCH($B447,tab_MinKomp[[Stanowisko / Position ]:[Stanowisko / Position ]],0)))</f>
        <v>0</v>
      </c>
      <c r="Q448" s="194" t="str">
        <f>IF(INDEX(tab_MinKomp[System R2PŁATNIK PRO: Płace / Lohnabrechnung],MATCH($B447,tab_MinKomp[[Stanowisko / Position ]:[Stanowisko / Position ]],0))="n/a","n/a",Q447-INDEX(tab_MinKomp[System R2PŁATNIK PRO: Płace / Lohnabrechnung],MATCH($B447,tab_MinKomp[[Stanowisko / Position ]:[Stanowisko / Position ]],0)))</f>
        <v>n/a</v>
      </c>
      <c r="R448" s="194" t="str">
        <f>IF(INDEX(tab_MinKomp[SystemR2PŁATNIK PRO: KADRY / Personaldaten],MATCH($B447,tab_MinKomp[[Stanowisko / Position ]:[Stanowisko / Position ]],0))="n/a","n/a",R447-INDEX(tab_MinKomp[SystemR2PŁATNIK PRO: KADRY / Personaldaten],MATCH($B447,tab_MinKomp[[Stanowisko / Position ]:[Stanowisko / Position ]],0)))</f>
        <v>n/a</v>
      </c>
      <c r="S448" s="194" t="str">
        <f>IF(INDEX(tab_MinKomp[SYSTEM R2PŁATNIK PRO: zarządzanie pracownikami / Arbeitsverwaltung],MATCH($B447,tab_MinKomp[[Stanowisko / Position ]:[Stanowisko / Position ]],0))="n/a","n/a",S447-INDEX(tab_MinKomp[SYSTEM R2PŁATNIK PRO: zarządzanie pracownikami / Arbeitsverwaltung],MATCH($B447,tab_MinKomp[[Stanowisko / Position ]:[Stanowisko / Position ]],0)))</f>
        <v>n/a</v>
      </c>
      <c r="T448" s="194" t="str">
        <f>IF(INDEX(tab_MinKomp[Doradztwo, wsparcie personalne / Personalberatung und Unterstützung],MATCH($B447,tab_MinKomp[[Stanowisko / Position ]:[Stanowisko / Position ]],0))="n/a","n/a",T447-INDEX(tab_MinKomp[Doradztwo, wsparcie personalne / Personalberatung und Unterstützung],MATCH($B447,tab_MinKomp[[Stanowisko / Position ]:[Stanowisko / Position ]],0)))</f>
        <v>n/a</v>
      </c>
      <c r="U448" s="194" t="str">
        <f>IF(INDEX(tab_MinKomp[Przepisy o podatku VAT / MwSt.- Gesetz],MATCH($B447,tab_MinKomp[[Stanowisko / Position ]:[Stanowisko / Position ]],0))="n/a","n/a",U447-INDEX(tab_MinKomp[Przepisy o podatku VAT / MwSt.- Gesetz],MATCH($B447,tab_MinKomp[[Stanowisko / Position ]:[Stanowisko / Position ]],0)))</f>
        <v>n/a</v>
      </c>
      <c r="V448" s="194" t="str">
        <f>IF(INDEX(tab_MinKomp[PrzepisyPDOP / geschäftlich Einkommensteuergesetz],MATCH($B447,tab_MinKomp[[Stanowisko / Position ]:[Stanowisko / Position ]],0))="n/a","n/a",V447-INDEX(tab_MinKomp[PrzepisyPDOP / geschäftlich Einkommensteuergesetz],MATCH($B447,tab_MinKomp[[Stanowisko / Position ]:[Stanowisko / Position ]],0)))</f>
        <v>n/a</v>
      </c>
      <c r="W448" s="194" t="str">
        <f>IF(INDEX(tab_MinKomp[System BAAN / FINANSE (FIBU)],MATCH($B447,tab_MinKomp[[Stanowisko / Position ]:[Stanowisko / Position ]],0))="n/a","n/a",W447-INDEX(tab_MinKomp[System BAAN / FINANSE (FIBU)],MATCH($B447,tab_MinKomp[[Stanowisko / Position ]:[Stanowisko / Position ]],0)))</f>
        <v>n/a</v>
      </c>
      <c r="X448" s="194" t="str">
        <f>IF(INDEX(tab_MinKomp[Systemy pomocnicze / Hilfssysteme(STOCKPROGRAM, KALK2000 etc.)],MATCH($B447,tab_MinKomp[[Stanowisko / Position ]:[Stanowisko / Position ]],0))="n/a","n/a",X447-INDEX(tab_MinKomp[Systemy pomocnicze / Hilfssysteme(STOCKPROGRAM, KALK2000 etc.)],MATCH($B447,tab_MinKomp[[Stanowisko / Position ]:[Stanowisko / Position ]],0)))</f>
        <v>n/a</v>
      </c>
      <c r="Y448" s="194" t="str">
        <f>IF(INDEX(tab_MinKomp[Polityka rachunkowości / Buchführungspolitik],MATCH($B447,tab_MinKomp[[Stanowisko / Position ]:[Stanowisko / Position ]],0))="n/a","n/a",Y447-INDEX(tab_MinKomp[Polityka rachunkowości / Buchführungspolitik],MATCH($B447,tab_MinKomp[[Stanowisko / Position ]:[Stanowisko / Position ]],0)))</f>
        <v>n/a</v>
      </c>
      <c r="Z448" s="194" t="str">
        <f>IF(INDEX(tab_MinKomp[Ustawa o rachunkowości / Rechnungslegungsgesetz],MATCH($B447,tab_MinKomp[[Stanowisko / Position ]:[Stanowisko / Position ]],0))="n/a","n/a",Z447-INDEX(tab_MinKomp[Ustawa o rachunkowości / Rechnungslegungsgesetz],MATCH($B447,tab_MinKomp[[Stanowisko / Position ]:[Stanowisko / Position ]],0)))</f>
        <v>n/a</v>
      </c>
      <c r="AA448" s="194" t="str">
        <f>IF(INDEX(tab_MinKomp[WORKFLOW - TS-100],MATCH($B447,tab_MinKomp[[Stanowisko / Position ]:[Stanowisko / Position ]],0))="n/a","n/a",AA447-INDEX(tab_MinKomp[WORKFLOW - TS-100],MATCH($B447,tab_MinKomp[[Stanowisko / Position ]:[Stanowisko / Position ]],0)))</f>
        <v>n/a</v>
      </c>
      <c r="AB448" s="194" t="str">
        <f>IF(INDEX(tab_MinKomp[WORKFLOW - SFMS],MATCH($B447,tab_MinKomp[[Stanowisko / Position ]:[Stanowisko / Position ]],0))="n/a","n/a",AB447-INDEX(tab_MinKomp[WORKFLOW - SFMS],MATCH($B447,tab_MinKomp[[Stanowisko / Position ]:[Stanowisko / Position ]],0)))</f>
        <v>n/a</v>
      </c>
      <c r="AC448" s="194" t="str">
        <f>IF(INDEX(tab_MinKomp[System ISO 9001:2015],MATCH($B447,tab_MinKomp[[Stanowisko / Position ]:[Stanowisko / Position ]],0))="n/a","n/a",AC447-INDEX(tab_MinKomp[System ISO 9001:2015],MATCH($B447,tab_MinKomp[[Stanowisko / Position ]:[Stanowisko / Position ]],0)))</f>
        <v>n/a</v>
      </c>
      <c r="AD448" s="194" t="str">
        <f>IF(INDEX(tab_MinKomp[System ISO 9001:2015],MATCH($B447,tab_MinKomp[[Stanowisko / Position ]:[Stanowisko / Position ]],0))="n/a","n/a",AD447-INDEX(tab_MinKomp[System ISO 9001:2015],MATCH($B447,tab_MinKomp[[Stanowisko / Position ]:[Stanowisko / Position ]],0)))</f>
        <v>n/a</v>
      </c>
      <c r="AE448" s="194" t="str">
        <f>IF(INDEX(tab_MinKomp[System ISO 9001:2015],MATCH($B447,tab_MinKomp[[Stanowisko / Position ]:[Stanowisko / Position ]],0))="n/a","n/a",AE447-INDEX(tab_MinKomp[System ISO 9001:2015],MATCH($B447,tab_MinKomp[[Stanowisko / Position ]:[Stanowisko / Position ]],0)))</f>
        <v>n/a</v>
      </c>
      <c r="AF448" s="194" t="str">
        <f>IF(INDEX(tab_MinKomp[System ISO 9001:2015],MATCH($B447,tab_MinKomp[[Stanowisko / Position ]:[Stanowisko / Position ]],0))="n/a","n/a",AF447-INDEX(tab_MinKomp[System ISO 9001:2015],MATCH($B447,tab_MinKomp[[Stanowisko / Position ]:[Stanowisko / Position ]],0)))</f>
        <v>n/a</v>
      </c>
      <c r="AG448" s="194" t="str">
        <f>IF(INDEX(tab_MinKomp[Wymagania VDA 6.3 Process / Forderungen],MATCH($B447,tab_MinKomp[[Stanowisko / Position ]:[Stanowisko / Position ]],0))="n/a","n/a",AG447-INDEX(tab_MinKomp[Wymagania VDA 6.3 Process / Forderungen],MATCH($B447,tab_MinKomp[[Stanowisko / Position ]:[Stanowisko / Position ]],0)))</f>
        <v>n/a</v>
      </c>
      <c r="AH448" s="194" t="str">
        <f>IF(INDEX(tab_MinKomp[Wymagania VDA 6.5 Product / Forderungen],MATCH($B447,tab_MinKomp[[Stanowisko / Position ]:[Stanowisko / Position ]],0))="n/a","n/a",AH447-INDEX(tab_MinKomp[Wymagania VDA 6.5 Product / Forderungen],MATCH($B447,tab_MinKomp[[Stanowisko / Position ]:[Stanowisko / Position ]],0)))</f>
        <v>n/a</v>
      </c>
      <c r="AI448" s="194" t="str">
        <f>IF(INDEX(tab_MinKomp[System ISO 9001:2015],MATCH($B447,tab_MinKomp[[Stanowisko / Position ]:[Stanowisko / Position ]],0))="n/a","n/a",AI447-INDEX(tab_MinKomp[System ISO 9001:2015],MATCH($B447,tab_MinKomp[[Stanowisko / Position ]:[Stanowisko / Position ]],0)))</f>
        <v>n/a</v>
      </c>
      <c r="AJ448" s="194" t="str">
        <f>IF(INDEX(tab_MinKomp[Auditor systemu ISO 17021:2018],MATCH($B447,tab_MinKomp[[Stanowisko / Position ]:[Stanowisko / Position ]],0))="n/a","n/a",AJ447-INDEX(tab_MinKomp[Auditor systemu ISO 17021:2018],MATCH($B447,tab_MinKomp[[Stanowisko / Position ]:[Stanowisko / Position ]],0)))</f>
        <v>n/a</v>
      </c>
      <c r="AK448" s="194" t="str">
        <f>IF(INDEX(tab_MinKomp[Pełnomocnik systemu / Systemvertreter],MATCH($B447,tab_MinKomp[[Stanowisko / Position ]:[Stanowisko / Position ]],0))="n/a","n/a",AK447-INDEX(tab_MinKomp[Pełnomocnik systemu / Systemvertreter],MATCH($B447,tab_MinKomp[[Stanowisko / Position ]:[Stanowisko / Position ]],0)))</f>
        <v>n/a</v>
      </c>
      <c r="AL448" s="194">
        <f>IF(INDEX(tab_MinKomp[Polityka Etyczna - Compliance],MATCH($B447,tab_MinKomp[[Stanowisko / Position ]:[Stanowisko / Position ]],0))="n/a","n/a",AL447-INDEX(tab_MinKomp[Polityka Etyczna - Compliance],MATCH($B447,tab_MinKomp[[Stanowisko / Position ]:[Stanowisko / Position ]],0)))</f>
        <v>0</v>
      </c>
      <c r="AM448" s="194" t="str">
        <f>IF(INDEX(tab_MinKomp[WDRAŻANIE NOWYCH PROJEKTÓW/ PROCEDURA CTM],MATCH($B447,tab_MinKomp[[Stanowisko / Position ]:[Stanowisko / Position ]],0))="n/a","n/a",AM447-INDEX(tab_MinKomp[WDRAŻANIE NOWYCH PROJEKTÓW/ PROCEDURA CTM],MATCH($B447,tab_MinKomp[[Stanowisko / Position ]:[Stanowisko / Position ]],0)))</f>
        <v>n/a</v>
      </c>
      <c r="AN448" s="194" t="str">
        <f>IF(INDEX(tab_MinKomp[KAMIENIE MILOWE MSL/PIFF],MATCH($B447,tab_MinKomp[[Stanowisko / Position ]:[Stanowisko / Position ]],0))="n/a","n/a",AN447-INDEX(tab_MinKomp[KAMIENIE MILOWE MSL/PIFF],MATCH($B447,tab_MinKomp[[Stanowisko / Position ]:[Stanowisko / Position ]],0)))</f>
        <v>n/a</v>
      </c>
      <c r="AO448" s="194">
        <f>IF(INDEX(tab_MinKomp[CP],MATCH($B447,tab_MinKomp[[Stanowisko / Position ]:[Stanowisko / Position ]],0))="n/a","n/a",AO447-INDEX(tab_MinKomp[CP],MATCH($B447,tab_MinKomp[[Stanowisko / Position ]:[Stanowisko / Position ]],0)))</f>
        <v>0</v>
      </c>
      <c r="AP448" s="194" t="str">
        <f>IF(INDEX(tab_MinKomp[FMEA],MATCH($B447,tab_MinKomp[[Stanowisko / Position ]:[Stanowisko / Position ]],0))="n/a","n/a",AP447-INDEX(tab_MinKomp[FMEA],MATCH($B447,tab_MinKomp[[Stanowisko / Position ]:[Stanowisko / Position ]],0)))</f>
        <v>n/a</v>
      </c>
      <c r="AQ448" s="194">
        <f>IF(INDEX(tab_MinKomp[FLOW CHART],MATCH($B447,tab_MinKomp[[Stanowisko / Position ]:[Stanowisko / Position ]],0))="n/a","n/a",AQ447-INDEX(tab_MinKomp[FLOW CHART],MATCH($B447,tab_MinKomp[[Stanowisko / Position ]:[Stanowisko / Position ]],0)))</f>
        <v>0</v>
      </c>
      <c r="AR448" s="194" t="str">
        <f>IF(INDEX(tab_MinKomp[APQP],MATCH($B447,tab_MinKomp[[Stanowisko / Position ]:[Stanowisko / Position ]],0))="n/a","n/a",AR447-INDEX(tab_MinKomp[APQP],MATCH($B447,tab_MinKomp[[Stanowisko / Position ]:[Stanowisko / Position ]],0)))</f>
        <v>n/a</v>
      </c>
      <c r="AS448" s="194" t="str">
        <f>IF(INDEX(tab_MinKomp[MSA],MATCH($B447,tab_MinKomp[[Stanowisko / Position ]:[Stanowisko / Position ]],0))="n/a","n/a",AS447-INDEX(tab_MinKomp[MSA],MATCH($B447,tab_MinKomp[[Stanowisko / Position ]:[Stanowisko / Position ]],0)))</f>
        <v>n/a</v>
      </c>
      <c r="AT448" s="194" t="str">
        <f>IF(INDEX(tab_MinKomp[SPC],MATCH($B447,tab_MinKomp[[Stanowisko / Position ]:[Stanowisko / Position ]],0))="n/a","n/a",AT447-INDEX(tab_MinKomp[SPC],MATCH($B447,tab_MinKomp[[Stanowisko / Position ]:[Stanowisko / Position ]],0)))</f>
        <v>n/a</v>
      </c>
      <c r="AU448" s="194" t="str">
        <f>IF(INDEX(tab_MinKomp[CSR (SPECYFICZNE WYMAGANIA KLIENTA)],MATCH($B447,tab_MinKomp[[Stanowisko / Position ]:[Stanowisko / Position ]],0))="n/a","n/a",AU447-INDEX(tab_MinKomp[CSR (SPECYFICZNE WYMAGANIA KLIENTA)],MATCH($B447,tab_MinKomp[[Stanowisko / Position ]:[Stanowisko / Position ]],0)))</f>
        <v>n/a</v>
      </c>
      <c r="AV448" s="194">
        <f>IF(INDEX(tab_MinKomp[5S],MATCH($B447,tab_MinKomp[[Stanowisko / Position ]:[Stanowisko / Position ]],0))="n/a","n/a",AV447-INDEX(tab_MinKomp[5S],MATCH($B447,tab_MinKomp[[Stanowisko / Position ]:[Stanowisko / Position ]],0)))</f>
        <v>-1</v>
      </c>
      <c r="AW448" s="194">
        <f>IF(INDEX(tab_MinKomp[LEAN MANAGEMENT],MATCH($B447,tab_MinKomp[[Stanowisko / Position ]:[Stanowisko / Position ]],0))="n/a","n/a",AW447-INDEX(tab_MinKomp[LEAN MANAGEMENT],MATCH($B447,tab_MinKomp[[Stanowisko / Position ]:[Stanowisko / Position ]],0)))</f>
        <v>0</v>
      </c>
      <c r="AX448" s="194" t="str">
        <f>IF(INDEX(tab_MinKomp[5R],MATCH($B447,tab_MinKomp[[Stanowisko / Position ]:[Stanowisko / Position ]],0))="n/a","n/a",AX447-INDEX(tab_MinKomp[5R],MATCH($B447,tab_MinKomp[[Stanowisko / Position ]:[Stanowisko / Position ]],0)))</f>
        <v>n/a</v>
      </c>
      <c r="AY448" s="194" t="str">
        <f>IF(INDEX(tab_MinKomp[Six Sigma],MATCH($B447,tab_MinKomp[[Stanowisko / Position ]:[Stanowisko / Position ]],0))="n/a","n/a",AY447-INDEX(tab_MinKomp[Six Sigma],MATCH($B447,tab_MinKomp[[Stanowisko / Position ]:[Stanowisko / Position ]],0)))</f>
        <v>n/a</v>
      </c>
      <c r="AZ448" s="194" t="str">
        <f>IF(INDEX(tab_MinKomp[System BAAN / Distribution &amp; Supply Chain],MATCH($B447,tab_MinKomp[[Stanowisko / Position ]:[Stanowisko / Position ]],0))="n/a","n/a",AZ447-INDEX(tab_MinKomp[System BAAN / Distribution &amp; Supply Chain],MATCH($B447,tab_MinKomp[[Stanowisko / Position ]:[Stanowisko / Position ]],0)))</f>
        <v>n/a</v>
      </c>
      <c r="BA448" s="194" t="str">
        <f>IF(INDEX(tab_MinKomp[Gospodarka magazynowa / Lagerverwaltung],MATCH($B447,tab_MinKomp[[Stanowisko / Position ]:[Stanowisko / Position ]],0))="n/a","n/a",BA447-INDEX(tab_MinKomp[Gospodarka magazynowa / Lagerverwaltung],MATCH($B447,tab_MinKomp[[Stanowisko / Position ]:[Stanowisko / Position ]],0)))</f>
        <v>n/a</v>
      </c>
      <c r="BB448" s="194" t="str">
        <f>IF(INDEX(tab_MinKomp[Inwentaryzacja - organizacja i przebieg / Inventurprozess],MATCH($B447,tab_MinKomp[[Stanowisko / Position ]:[Stanowisko / Position ]],0))="n/a","n/a",BB447-INDEX(tab_MinKomp[Inwentaryzacja - organizacja i przebieg / Inventurprozess],MATCH($B447,tab_MinKomp[[Stanowisko / Position ]:[Stanowisko / Position ]],0)))</f>
        <v>n/a</v>
      </c>
      <c r="BC448" s="194" t="str">
        <f>IF(INDEX(tab_MinKomp[Organizacja dostaw / Versorgungsorganisation],MATCH($B447,tab_MinKomp[[Stanowisko / Position ]:[Stanowisko / Position ]],0))="n/a","n/a",BC447-INDEX(tab_MinKomp[Organizacja dostaw / Versorgungsorganisation],MATCH($B447,tab_MinKomp[[Stanowisko / Position ]:[Stanowisko / Position ]],0)))</f>
        <v>n/a</v>
      </c>
      <c r="BD448" s="194" t="str">
        <f>IF(INDEX(tab_MinKomp[Organizacja wysyłek / Organisation von Lieferungen],MATCH($B447,tab_MinKomp[[Stanowisko / Position ]:[Stanowisko / Position ]],0))="n/a","n/a",BD447-INDEX(tab_MinKomp[Organizacja wysyłek / Organisation von Lieferungen],MATCH($B447,tab_MinKomp[[Stanowisko / Position ]:[Stanowisko / Position ]],0)))</f>
        <v>n/a</v>
      </c>
      <c r="BE448" s="194" t="str">
        <f>IF(INDEX(tab_MinKomp[Analiza magazynowa - Program Polen.mdb / Inventuranalyse],MATCH($B447,tab_MinKomp[[Stanowisko / Position ]:[Stanowisko / Position ]],0))="n/a","n/a",BE447-INDEX(tab_MinKomp[Analiza magazynowa - Program Polen.mdb / Inventuranalyse],MATCH($B447,tab_MinKomp[[Stanowisko / Position ]:[Stanowisko / Position ]],0)))</f>
        <v>n/a</v>
      </c>
      <c r="BF448" s="190" t="str">
        <f>IF(INDEX(tab_MinKomp[MMOG (Materials Management Operations Guidelines)],MATCH($B447,tab_MinKomp[[Stanowisko / Position ]:[Stanowisko / Position ]],0))="n/a","n/a",BF447-INDEX(tab_MinKomp[MMOG (Materials Management Operations Guidelines)],MATCH($B447,tab_MinKomp[[Stanowisko / Position ]:[Stanowisko / Position ]],0)))</f>
        <v>n/a</v>
      </c>
      <c r="BG448" s="190" t="str">
        <f>IF(INDEX(tab_MinKomp[GPP],MATCH($B447,tab_MinKomp[[Stanowisko / Position ]:[Stanowisko / Position ]],0))="n/a","n/a",BG447-INDEX(tab_MinKomp[GPP],MATCH($B447,tab_MinKomp[[Stanowisko / Position ]:[Stanowisko / Position ]],0)))</f>
        <v>n/a</v>
      </c>
      <c r="BH448" s="190" t="str">
        <f>IF(INDEX(tab_MinKomp[AIAG (Automotive Industry Action Group)],MATCH($B447,tab_MinKomp[[Stanowisko / Position ]:[Stanowisko / Position ]],0))="n/a","n/a",BH447-INDEX(tab_MinKomp[AIAG (Automotive Industry Action Group)],MATCH($B447,tab_MinKomp[[Stanowisko / Position ]:[Stanowisko / Position ]],0)))</f>
        <v>n/a</v>
      </c>
      <c r="BI448" s="190" t="str">
        <f>IF(INDEX(tab_MinKomp[Super-G disputes],MATCH($B447,tab_MinKomp[[Stanowisko / Position ]:[Stanowisko / Position ]],0))="n/a","n/a",BI447-INDEX(tab_MinKomp[Super-G disputes],MATCH($B447,tab_MinKomp[[Stanowisko / Position ]:[Stanowisko / Position ]],0)))</f>
        <v>n/a</v>
      </c>
      <c r="BJ448" s="190" t="str">
        <f>IF(INDEX(tab_MinKomp[CMMS3/eDDL (Direct Data Link)],MATCH($B447,tab_MinKomp[[Stanowisko / Position ]:[Stanowisko / Position ]],0))="n/a","n/a",BJ447-INDEX(tab_MinKomp[CMMS3/eDDL (Direct Data Link)],MATCH($B447,tab_MinKomp[[Stanowisko / Position ]:[Stanowisko / Position ]],0)))</f>
        <v>n/a</v>
      </c>
      <c r="BK448" s="190" t="str">
        <f>IF(INDEX(tab_MinKomp[MP&amp;L (Material Planning and Logistics)],MATCH($B447,tab_MinKomp[[Stanowisko / Position ]:[Stanowisko / Position ]],0))="n/a","n/a",BK447-INDEX(tab_MinKomp[MP&amp;L (Material Planning and Logistics)],MATCH($B447,tab_MinKomp[[Stanowisko / Position ]:[Stanowisko / Position ]],0)))</f>
        <v>n/a</v>
      </c>
      <c r="BL448" s="190" t="str">
        <f>IF(INDEX(tab_MinKomp[Supplier delivery rating],MATCH($B447,tab_MinKomp[[Stanowisko / Position ]:[Stanowisko / Position ]],0))="n/a","n/a",BL447-INDEX(tab_MinKomp[Supplier delivery rating],MATCH($B447,tab_MinKomp[[Stanowisko / Position ]:[Stanowisko / Position ]],0)))</f>
        <v>n/a</v>
      </c>
      <c r="BM448" s="194" t="str">
        <f>IF(INDEX(tab_MinKomp[Wymagania VDA 6.5 Product / Forderungen],MATCH($B447,tab_MinKomp[[Stanowisko / Position ]:[Stanowisko / Position ]],0))="n/a","n/a",BM447-INDEX(tab_MinKomp[Wymagania VDA 6.5 Product / Forderungen],MATCH($B447,tab_MinKomp[[Stanowisko / Position ]:[Stanowisko / Position ]],0)))</f>
        <v>n/a</v>
      </c>
      <c r="BN448" s="194" t="str">
        <f>IF(INDEX(tab_MinKomp[Wymagania VDA 6.5 Product / Forderungen],MATCH($B447,tab_MinKomp[[Stanowisko / Position ]:[Stanowisko / Position ]],0))="n/a","n/a",BN447-INDEX(tab_MinKomp[Wymagania VDA 6.5 Product / Forderungen],MATCH($B447,tab_MinKomp[[Stanowisko / Position ]:[Stanowisko / Position ]],0)))</f>
        <v>n/a</v>
      </c>
      <c r="BO448" s="194">
        <f>IF(INDEX(tab_MinKomp[5S],MATCH($B447,tab_MinKomp[[Stanowisko / Position ]:[Stanowisko / Position ]],0))="n/a","n/a",BO447-INDEX(tab_MinKomp[5S],MATCH($B447,tab_MinKomp[[Stanowisko / Position ]:[Stanowisko / Position ]],0)))</f>
        <v>0</v>
      </c>
      <c r="BP448" s="194" t="str">
        <f>IF(INDEX(tab_MinKomp[Wymagania VDA 6.5 Product / Forderungen],MATCH($B447,tab_MinKomp[[Stanowisko / Position ]:[Stanowisko / Position ]],0))="n/a","n/a",BP447-INDEX(tab_MinKomp[Wymagania VDA 6.5 Product / Forderungen],MATCH($B447,tab_MinKomp[[Stanowisko / Position ]:[Stanowisko / Position ]],0)))</f>
        <v>n/a</v>
      </c>
      <c r="BQ448" s="194" t="str">
        <f>IF(INDEX(tab_MinKomp[Wymagania VDA 6.5 Product / Forderungen],MATCH($B447,tab_MinKomp[[Stanowisko / Position ]:[Stanowisko / Position ]],0))="n/a","n/a",BQ447-INDEX(tab_MinKomp[Wymagania VDA 6.5 Product / Forderungen],MATCH($B447,tab_MinKomp[[Stanowisko / Position ]:[Stanowisko / Position ]],0)))</f>
        <v>n/a</v>
      </c>
      <c r="BR448" s="194" t="str">
        <f>IF(INDEX(tab_MinKomp[Wymagania VDA 6.5 Product / Forderungen],MATCH($B447,tab_MinKomp[[Stanowisko / Position ]:[Stanowisko / Position ]],0))="n/a","n/a",BR447-INDEX(tab_MinKomp[Wymagania VDA 6.5 Product / Forderungen],MATCH($B447,tab_MinKomp[[Stanowisko / Position ]:[Stanowisko / Position ]],0)))</f>
        <v>n/a</v>
      </c>
      <c r="BS448" s="194" t="e">
        <f>IF(INDEX(tab_MinKomp[5S],MATCH($B447,tab_MinKomp[[Stanowisko / Position ]:[Stanowisko / Position ]],0))="n/a","n/a",BS447-INDEX(tab_MinKomp[5S],MATCH($B447,tab_MinKomp[[Stanowisko / Position ]:[Stanowisko / Position ]],0)))</f>
        <v>#VALUE!</v>
      </c>
      <c r="BT448" s="194" t="str">
        <f>IF(INDEX(tab_MinKomp[Wymagania VDA 6.5 Product / Forderungen],MATCH($B447,tab_MinKomp[[Stanowisko / Position ]:[Stanowisko / Position ]],0))="n/a","n/a",BT447-INDEX(tab_MinKomp[Wymagania VDA 6.5 Product / Forderungen],MATCH($B447,tab_MinKomp[[Stanowisko / Position ]:[Stanowisko / Position ]],0)))</f>
        <v>n/a</v>
      </c>
      <c r="BU448" s="194">
        <f>IF(INDEX(tab_MinKomp[LEAN MANAGEMENT],MATCH($B447,tab_MinKomp[[Stanowisko / Position ]:[Stanowisko / Position ]],0))="n/a","n/a",BU447-INDEX(tab_MinKomp[LEAN MANAGEMENT],MATCH($B447,tab_MinKomp[[Stanowisko / Position ]:[Stanowisko / Position ]],0)))</f>
        <v>2</v>
      </c>
      <c r="BV448" s="194">
        <f>IF(INDEX(tab_MinKomp[5S],MATCH($B447,tab_MinKomp[[Stanowisko / Position ]:[Stanowisko / Position ]],0))="n/a","n/a",BV447-INDEX(tab_MinKomp[5S],MATCH($B447,tab_MinKomp[[Stanowisko / Position ]:[Stanowisko / Position ]],0)))</f>
        <v>-1</v>
      </c>
      <c r="BW448" s="194">
        <f>IF(INDEX(tab_MinKomp[5S],MATCH($B447,tab_MinKomp[[Stanowisko / Position ]:[Stanowisko / Position ]],0))="n/a","n/a",BW447-INDEX(tab_MinKomp[5S],MATCH($B447,tab_MinKomp[[Stanowisko / Position ]:[Stanowisko / Position ]],0)))</f>
        <v>0</v>
      </c>
      <c r="BX448" s="194">
        <f>IF(INDEX(tab_MinKomp[5S],MATCH($B447,tab_MinKomp[[Stanowisko / Position ]:[Stanowisko / Position ]],0))="n/a","n/a",BX447-INDEX(tab_MinKomp[5S],MATCH($B447,tab_MinKomp[[Stanowisko / Position ]:[Stanowisko / Position ]],0)))</f>
        <v>0</v>
      </c>
      <c r="BY448" s="194" t="str">
        <f>IF(INDEX(tab_MinKomp[Obsługa maszyn Engel / Engel Maschinenbedienung],MATCH($B447,tab_MinKomp[[Stanowisko / Position ]:[Stanowisko / Position ]],0))="n/a","n/a",BY447-INDEX(tab_MinKomp[Obsługa maszyn Engel / Engel Maschinenbedienung],MATCH($B447,tab_MinKomp[[Stanowisko / Position ]:[Stanowisko / Position ]],0)))</f>
        <v>n/a</v>
      </c>
      <c r="BZ448" s="194">
        <f>IF(INDEX(tab_MinKomp[5S],MATCH($B447,tab_MinKomp[[Stanowisko / Position ]:[Stanowisko / Position ]],0))="n/a","n/a",BZ447-INDEX(tab_MinKomp[5S],MATCH($B447,tab_MinKomp[[Stanowisko / Position ]:[Stanowisko / Position ]],0)))</f>
        <v>0</v>
      </c>
      <c r="CA448" s="194">
        <f>IF(INDEX(tab_MinKomp[LEAN MANAGEMENT],MATCH($B447,tab_MinKomp[[Stanowisko / Position ]:[Stanowisko / Position ]],0))="n/a","n/a",CA447-INDEX(tab_MinKomp[LEAN MANAGEMENT],MATCH($B447,tab_MinKomp[[Stanowisko / Position ]:[Stanowisko / Position ]],0)))</f>
        <v>0</v>
      </c>
      <c r="CB448" s="194">
        <f>IF(INDEX(tab_MinKomp[5S],MATCH($B447,tab_MinKomp[[Stanowisko / Position ]:[Stanowisko / Position ]],0))="n/a","n/a",CB447-INDEX(tab_MinKomp[5S],MATCH($B447,tab_MinKomp[[Stanowisko / Position ]:[Stanowisko / Position ]],0)))</f>
        <v>0</v>
      </c>
      <c r="CC448" s="194" t="str">
        <f>IF(INDEX(tab_MinKomp[Obsługa maszyn Branson / Branson Maschinenbedienung],MATCH($B447,tab_MinKomp[[Stanowisko / Position ]:[Stanowisko / Position ]],0))="n/a","n/a",CC447-INDEX(tab_MinKomp[Obsługa maszyn Branson / Branson Maschinenbedienung],MATCH($B447,tab_MinKomp[[Stanowisko / Position ]:[Stanowisko / Position ]],0)))</f>
        <v>n/a</v>
      </c>
      <c r="CD448" s="194">
        <f>IF(INDEX(tab_MinKomp[Obsługa maszyn Novapax / Novapax Maschinenbedienung],MATCH($B447,tab_MinKomp[[Stanowisko / Position ]:[Stanowisko / Position ]],0))="n/a","n/a",CD447-INDEX(tab_MinKomp[Obsługa maszyn Novapax / Novapax Maschinenbedienung],MATCH($B447,tab_MinKomp[[Stanowisko / Position ]:[Stanowisko / Position ]],0)))</f>
        <v>0</v>
      </c>
      <c r="CE448" s="194">
        <f>IF(INDEX(tab_MinKomp[5S],MATCH($B447,tab_MinKomp[[Stanowisko / Position ]:[Stanowisko / Position ]],0))="n/a","n/a",CE447-INDEX(tab_MinKomp[5S],MATCH($B447,tab_MinKomp[[Stanowisko / Position ]:[Stanowisko / Position ]],0)))</f>
        <v>-1</v>
      </c>
      <c r="CF448" s="194">
        <f>IF(INDEX(tab_MinKomp[Obsługa maszyn Novapax / Novapax Maschinenbedienung],MATCH($B447,tab_MinKomp[[Stanowisko / Position ]:[Stanowisko / Position ]],0))="n/a","n/a",CF447-INDEX(tab_MinKomp[Obsługa maszyn Novapax / Novapax Maschinenbedienung],MATCH($B447,tab_MinKomp[[Stanowisko / Position ]:[Stanowisko / Position ]],0)))</f>
        <v>-1</v>
      </c>
      <c r="CG448" s="194">
        <f>IF(INDEX(tab_MinKomp[Eliminacja awarii / Beseitigung von Ausfällen],MATCH($B447,tab_MinKomp[[Stanowisko / Position ]:[Stanowisko / Position ]],0))="n/a","n/a",CG447-INDEX(tab_MinKomp[Eliminacja awarii / Beseitigung von Ausfällen],MATCH($B447,tab_MinKomp[[Stanowisko / Position ]:[Stanowisko / Position ]],0)))</f>
        <v>0</v>
      </c>
      <c r="CH448" s="194" t="str">
        <f>IF(INDEX(tab_MinKomp[Wymagania VDA 6.5 Product / Forderungen],MATCH($B447,tab_MinKomp[[Stanowisko / Position ]:[Stanowisko / Position ]],0))="n/a","n/a",CH447-INDEX(tab_MinKomp[Wymagania VDA 6.5 Product / Forderungen],MATCH($B447,tab_MinKomp[[Stanowisko / Position ]:[Stanowisko / Position ]],0)))</f>
        <v>n/a</v>
      </c>
      <c r="CI448" s="194" t="str">
        <f>IF(INDEX(tab_MinKomp[Wymagania VDA 6.5 Product / Forderungen],MATCH($B447,tab_MinKomp[[Stanowisko / Position ]:[Stanowisko / Position ]],0))="n/a","n/a",CI447-INDEX(tab_MinKomp[Wymagania VDA 6.5 Product / Forderungen],MATCH($B447,tab_MinKomp[[Stanowisko / Position ]:[Stanowisko / Position ]],0)))</f>
        <v>n/a</v>
      </c>
      <c r="CJ448" s="194" t="str">
        <f>IF(INDEX(tab_MinKomp[Wymagania VDA 6.5 Product / Forderungen],MATCH($B447,tab_MinKomp[[Stanowisko / Position ]:[Stanowisko / Position ]],0))="n/a","n/a",CJ447-INDEX(tab_MinKomp[Wymagania VDA 6.5 Product / Forderungen],MATCH($B447,tab_MinKomp[[Stanowisko / Position ]:[Stanowisko / Position ]],0)))</f>
        <v>n/a</v>
      </c>
      <c r="CK448" s="194" t="str">
        <f>IF(INDEX(tab_MinKomp[Wymagania VDA 6.5 Product / Forderungen],MATCH($B447,tab_MinKomp[[Stanowisko / Position ]:[Stanowisko / Position ]],0))="n/a","n/a",CK447-INDEX(tab_MinKomp[Wymagania VDA 6.5 Product / Forderungen],MATCH($B447,tab_MinKomp[[Stanowisko / Position ]:[Stanowisko / Position ]],0)))</f>
        <v>n/a</v>
      </c>
      <c r="CL448" s="194" t="str">
        <f>IF(INDEX(tab_MinKomp[Wymagania VDA 6.5 Product / Forderungen],MATCH($B447,tab_MinKomp[[Stanowisko / Position ]:[Stanowisko / Position ]],0))="n/a","n/a",CL447-INDEX(tab_MinKomp[Wymagania VDA 6.5 Product / Forderungen],MATCH($B447,tab_MinKomp[[Stanowisko / Position ]:[Stanowisko / Position ]],0)))</f>
        <v>n/a</v>
      </c>
      <c r="CM448" s="194" t="str">
        <f>IF(INDEX(tab_MinKomp[Informatyka ogólna (techniczne i systemowe) / Allgemeine IT (Technik und System)],MATCH($B447,tab_MinKomp[[Stanowisko / Position ]:[Stanowisko / Position ]],0))="n/a","n/a",CM447-INDEX(tab_MinKomp[Informatyka ogólna (techniczne i systemowe) / Allgemeine IT (Technik und System)],MATCH($B447,tab_MinKomp[[Stanowisko / Position ]:[Stanowisko / Position ]],0)))</f>
        <v>n/a</v>
      </c>
      <c r="CN448" s="194" t="str">
        <f>IF(INDEX(tab_MinKomp[Sieci komputerowe / Computernetzwerke],MATCH($B447,tab_MinKomp[[Stanowisko / Position ]:[Stanowisko / Position ]],0))="n/a","n/a",CN447-INDEX(tab_MinKomp[Sieci komputerowe / Computernetzwerke],MATCH($B447,tab_MinKomp[[Stanowisko / Position ]:[Stanowisko / Position ]],0)))</f>
        <v>n/a</v>
      </c>
      <c r="CO448" s="194" t="str">
        <f>IF(INDEX(tab_MinKomp[Hardware (komputery PC, drukarki biurowe i etykietowe, telefonia stacjonarna i mobilna) (PC, Drucker, Telefpne, Handys)],MATCH($B447,tab_MinKomp[[Stanowisko / Position ]:[Stanowisko / Position ]],0))="n/a","n/a",CO447-INDEX(tab_MinKomp[Hardware (komputery PC, drukarki biurowe i etykietowe, telefonia stacjonarna i mobilna) (PC, Drucker, Telefpne, Handys)],MATCH($B447,tab_MinKomp[[Stanowisko / Position ]:[Stanowisko / Position ]],0)))</f>
        <v>n/a</v>
      </c>
      <c r="CP448" s="194" t="str">
        <f>IF(INDEX(tab_MinKomp[Software &amp; Systems (MS Office, MS Remote Desktop)],MATCH($B447,tab_MinKomp[[Stanowisko / Position ]:[Stanowisko / Position ]],0))="n/a","n/a",CP447-INDEX(tab_MinKomp[Software &amp; Systems (MS Office, MS Remote Desktop)],MATCH($B447,tab_MinKomp[[Stanowisko / Position ]:[Stanowisko / Position ]],0)))</f>
        <v>n/a</v>
      </c>
      <c r="CQ448" s="194" t="str">
        <f>IF(INDEX(tab_MinKomp[Programowanie obiektowe (PHP) / Objektprogrammierung],MATCH($B447,tab_MinKomp[[Stanowisko / Position ]:[Stanowisko / Position ]],0))="n/a","n/a",CQ447-INDEX(tab_MinKomp[Programowanie obiektowe (PHP) / Objektprogrammierung],MATCH($B447,tab_MinKomp[[Stanowisko / Position ]:[Stanowisko / Position ]],0)))</f>
        <v>n/a</v>
      </c>
      <c r="CR448" s="194" t="str">
        <f>IF(INDEX(tab_MinKomp[Scrum],MATCH($B447,tab_MinKomp[[Stanowisko / Position ]:[Stanowisko / Position ]],0))="n/a","n/a",CR447-INDEX(tab_MinKomp[Scrum],MATCH($B447,tab_MinKomp[[Stanowisko / Position ]:[Stanowisko / Position ]],0)))</f>
        <v>n/a</v>
      </c>
      <c r="CS448" s="194" t="str">
        <f>IF(INDEX(tab_MinKomp[SQL (MySQL)],MATCH($B447,tab_MinKomp[[Stanowisko / Position ]:[Stanowisko / Position ]],0))="n/a","n/a",CS447-INDEX(tab_MinKomp[SQL (MySQL)],MATCH($B447,tab_MinKomp[[Stanowisko / Position ]:[Stanowisko / Position ]],0)))</f>
        <v>n/a</v>
      </c>
      <c r="CT448" s="194" t="str">
        <f>IF(INDEX(tab_MinKomp[Javascript],MATCH($B447,tab_MinKomp[[Stanowisko / Position ]:[Stanowisko / Position ]],0))="n/a","n/a",CT447-INDEX(tab_MinKomp[Javascript],MATCH($B447,tab_MinKomp[[Stanowisko / Position ]:[Stanowisko / Position ]],0)))</f>
        <v>n/a</v>
      </c>
      <c r="CU448" s="194" t="str">
        <f>IF(INDEX(tab_MinKomp[Joomla],MATCH($B447,tab_MinKomp[[Stanowisko / Position ]:[Stanowisko / Position ]],0))="n/a","n/a",CU447-INDEX(tab_MinKomp[Joomla],MATCH($B447,tab_MinKomp[[Stanowisko / Position ]:[Stanowisko / Position ]],0)))</f>
        <v>n/a</v>
      </c>
      <c r="CV448" s="194" t="str">
        <f>IF(INDEX(tab_MinKomp[Bash],MATCH($B447,tab_MinKomp[[Stanowisko / Position ]:[Stanowisko / Position ]],0))="n/a","n/a",CV447-INDEX(tab_MinKomp[Bash],MATCH($B447,tab_MinKomp[[Stanowisko / Position ]:[Stanowisko / Position ]],0)))</f>
        <v>n/a</v>
      </c>
      <c r="CW448" s="194">
        <f>IF(INDEX(tab_MinKomp[Systemy MES (HYDRA / SFMS)],MATCH($B447,tab_MinKomp[[Stanowisko / Position ]:[Stanowisko / Position ]],0))="n/a","n/a",CW447-INDEX(tab_MinKomp[Systemy MES (HYDRA / SFMS)],MATCH($B447,tab_MinKomp[[Stanowisko / Position ]:[Stanowisko / Position ]],0)))</f>
        <v>0</v>
      </c>
      <c r="CX448" s="194" t="str">
        <f>IF(INDEX(tab_MinKomp[HTML / CSS],MATCH($B447,tab_MinKomp[[Stanowisko / Position ]:[Stanowisko / Position ]],0))="n/a","n/a",CX447-INDEX(tab_MinKomp[HTML / CSS],MATCH($B447,tab_MinKomp[[Stanowisko / Position ]:[Stanowisko / Position ]],0)))</f>
        <v>n/a</v>
      </c>
      <c r="CY448" s="194" t="str">
        <f>IF(INDEX(tab_MinKomp[SYSTEM PR],MATCH($B447,tab_MinKomp[[Stanowisko / Position ]:[Stanowisko / Position ]],0))="n/a","n/a",CY447-INDEX(tab_MinKomp[SYSTEM PR],MATCH($B447,tab_MinKomp[[Stanowisko / Position ]:[Stanowisko / Position ]],0)))</f>
        <v>n/a</v>
      </c>
      <c r="CZ448" s="194" t="str">
        <f>IF(INDEX(tab_MinKomp[System Einkauf XP / EBA],MATCH($B447,tab_MinKomp[[Stanowisko / Position ]:[Stanowisko / Position ]],0))="n/a","n/a",CZ447-INDEX(tab_MinKomp[System Einkauf XP / EBA],MATCH($B447,tab_MinKomp[[Stanowisko / Position ]:[Stanowisko / Position ]],0)))</f>
        <v>n/a</v>
      </c>
      <c r="DA448" s="194" t="str">
        <f>IF(INDEX(tab_MinKomp[Techniki negocjacyjne / Verhandlungstechniken],MATCH($B447,tab_MinKomp[[Stanowisko / Position ]:[Stanowisko / Position ]],0))="n/a","n/a",DA447-INDEX(tab_MinKomp[Techniki negocjacyjne / Verhandlungstechniken],MATCH($B447,tab_MinKomp[[Stanowisko / Position ]:[Stanowisko / Position ]],0)))</f>
        <v>n/a</v>
      </c>
      <c r="DB448" s="194" t="str">
        <f>IF(INDEX(tab_MinKomp[Znajomość rynku branżowego / Kenntnis des Industrie Marktes],MATCH($B447,tab_MinKomp[[Stanowisko / Position ]:[Stanowisko / Position ]],0))="n/a","n/a",DB447-INDEX(tab_MinKomp[Znajomość rynku branżowego / Kenntnis des Industrie Marktes],MATCH($B447,tab_MinKomp[[Stanowisko / Position ]:[Stanowisko / Position ]],0)))</f>
        <v>n/a</v>
      </c>
      <c r="DC448" s="194" t="str">
        <f>IF(INDEX(tab_MinKomp[SUPPLIER MANAGEMENT],MATCH($B447,tab_MinKomp[[Stanowisko / Position ]:[Stanowisko / Position ]],0))="n/a","n/a",DC447-INDEX(tab_MinKomp[SUPPLIER MANAGEMENT],MATCH($B447,tab_MinKomp[[Stanowisko / Position ]:[Stanowisko / Position ]],0)))</f>
        <v>n/a</v>
      </c>
      <c r="DD448" s="194" t="str">
        <f>IF(INDEX(tab_MinKomp[SUPPLIER MANAGEMENT],MATCH($B447,tab_MinKomp[[Stanowisko / Position ]:[Stanowisko / Position ]],0))="n/a","n/a",DD447-INDEX(tab_MinKomp[SUPPLIER MANAGEMENT],MATCH($B447,tab_MinKomp[[Stanowisko / Position ]:[Stanowisko / Position ]],0)))</f>
        <v>n/a</v>
      </c>
      <c r="DE448" s="194" t="str">
        <f>IF(INDEX(tab_MinKomp[SUPPLIER MANAGEMENT],MATCH($B447,tab_MinKomp[[Stanowisko / Position ]:[Stanowisko / Position ]],0))="n/a","n/a",DE447-INDEX(tab_MinKomp[SUPPLIER MANAGEMENT],MATCH($B447,tab_MinKomp[[Stanowisko / Position ]:[Stanowisko / Position ]],0)))</f>
        <v>n/a</v>
      </c>
      <c r="DF448" s="194">
        <f>IF(INDEX(tab_MinKomp[LEAN MANAGEMENT],MATCH($B447,tab_MinKomp[[Stanowisko / Position ]:[Stanowisko / Position ]],0))="n/a","n/a",DF447-INDEX(tab_MinKomp[LEAN MANAGEMENT],MATCH($B447,tab_MinKomp[[Stanowisko / Position ]:[Stanowisko / Position ]],0)))</f>
        <v>0</v>
      </c>
      <c r="DG448" s="194" t="str">
        <f>IF(INDEX(tab_MinKomp[PPAP/PSW],MATCH($B447,tab_MinKomp[[Stanowisko / Position ]:[Stanowisko / Position ]],0))="n/a","n/a",DG447-INDEX(tab_MinKomp[PPAP/PSW],MATCH($B447,tab_MinKomp[[Stanowisko / Position ]:[Stanowisko / Position ]],0)))</f>
        <v>n/a</v>
      </c>
      <c r="DH448" s="194" t="str">
        <f>IF(INDEX(tab_MinKomp[SUPPLIER MANAGEMENT],MATCH($B447,tab_MinKomp[[Stanowisko / Position ]:[Stanowisko / Position ]],0))="n/a","n/a",DH447-INDEX(tab_MinKomp[SUPPLIER MANAGEMENT],MATCH($B447,tab_MinKomp[[Stanowisko / Position ]:[Stanowisko / Position ]],0)))</f>
        <v>n/a</v>
      </c>
      <c r="DI448" s="194" t="str">
        <f>IF(INDEX(tab_MinKomp[OBSŁUGA PORTALI KLIENTA / Kundenportale],MATCH($B447,tab_MinKomp[[Stanowisko / Position ]:[Stanowisko / Position ]],0))="n/a","n/a",DI447-INDEX(tab_MinKomp[OBSŁUGA PORTALI KLIENTA / Kundenportale],MATCH($B447,tab_MinKomp[[Stanowisko / Position ]:[Stanowisko / Position ]],0)))</f>
        <v>n/a</v>
      </c>
      <c r="DJ448" s="194" t="str">
        <f>IF(INDEX(tab_MinKomp[Obsługa systemu BABTECQ / BABTECQ System],MATCH($B447,tab_MinKomp[[Stanowisko / Position ]:[Stanowisko / Position ]],0))="n/a","n/a",DJ447-INDEX(tab_MinKomp[Obsługa systemu BABTECQ / BABTECQ System],MATCH($B447,tab_MinKomp[[Stanowisko / Position ]:[Stanowisko / Position ]],0)))</f>
        <v>n/a</v>
      </c>
      <c r="DK448" s="194" t="str">
        <f>IF(INDEX(tab_MinKomp[Rysunek techniczny / technische Zeichnung],MATCH($B447,tab_MinKomp[[Stanowisko / Position ]:[Stanowisko / Position ]],0))="n/a","n/a",DK447-INDEX(tab_MinKomp[Rysunek techniczny / technische Zeichnung],MATCH($B447,tab_MinKomp[[Stanowisko / Position ]:[Stanowisko / Position ]],0)))</f>
        <v>n/a</v>
      </c>
      <c r="DL448" s="194" t="str">
        <f>IF(INDEX(tab_MinKomp[Kalibracja / Kalibrierung],MATCH($B447,tab_MinKomp[[Stanowisko / Position ]:[Stanowisko / Position ]],0))="n/a","n/a",DL447-INDEX(tab_MinKomp[Kalibracja / Kalibrierung],MATCH($B447,tab_MinKomp[[Stanowisko / Position ]:[Stanowisko / Position ]],0)))</f>
        <v>n/a</v>
      </c>
      <c r="DM448" s="194" t="str">
        <f>IF(INDEX(tab_MinKomp[Rekwalifikacja / Requalifizierung],MATCH($B447,tab_MinKomp[[Stanowisko / Position ]:[Stanowisko / Position ]],0))="n/a","n/a",DM447-INDEX(tab_MinKomp[Rekwalifikacja / Requalifizierung],MATCH($B447,tab_MinKomp[[Stanowisko / Position ]:[Stanowisko / Position ]],0)))</f>
        <v>n/a</v>
      </c>
      <c r="DN448" s="190" t="str">
        <f>IF(INDEX(tab_MinKomp[Testy czystości / Reinheitstests],MATCH($B447,tab_MinKomp[[Stanowisko / Position ]:[Stanowisko / Position ]],0))="n/a","n/a",DN447-INDEX(tab_MinKomp[Testy czystości / Reinheitstests],MATCH($B447,tab_MinKomp[[Stanowisko / Position ]:[Stanowisko / Position ]],0)))</f>
        <v>n/a</v>
      </c>
      <c r="DO448" s="190" t="str">
        <f>IF(INDEX(tab_MinKomp[Testy czystości / Reinheitstests],MATCH($B447,tab_MinKomp[[Stanowisko / Position ]:[Stanowisko / Position ]],0))="n/a","n/a",DO447-INDEX(tab_MinKomp[Testy czystości / Reinheitstests],MATCH($B447,tab_MinKomp[[Stanowisko / Position ]:[Stanowisko / Position ]],0)))</f>
        <v>n/a</v>
      </c>
      <c r="DP448" s="190" t="str">
        <f>IF(INDEX(tab_MinKomp[Testy czystości / Reinheitstests],MATCH($B447,tab_MinKomp[[Stanowisko / Position ]:[Stanowisko / Position ]],0))="n/a","n/a",DP447-INDEX(tab_MinKomp[Testy czystości / Reinheitstests],MATCH($B447,tab_MinKomp[[Stanowisko / Position ]:[Stanowisko / Position ]],0)))</f>
        <v>n/a</v>
      </c>
      <c r="DQ448" s="190" t="str">
        <f>IF(INDEX(tab_MinKomp[Testy czystości / Reinheitstests],MATCH($B447,tab_MinKomp[[Stanowisko / Position ]:[Stanowisko / Position ]],0))="n/a","n/a",DQ447-INDEX(tab_MinKomp[Testy czystości / Reinheitstests],MATCH($B447,tab_MinKomp[[Stanowisko / Position ]:[Stanowisko / Position ]],0)))</f>
        <v>n/a</v>
      </c>
      <c r="DR448" s="190" t="str">
        <f>IF(INDEX(tab_MinKomp[Testy czystości / Reinheitstests],MATCH($B447,tab_MinKomp[[Stanowisko / Position ]:[Stanowisko / Position ]],0))="n/a","n/a",DR447-INDEX(tab_MinKomp[Testy czystości / Reinheitstests],MATCH($B447,tab_MinKomp[[Stanowisko / Position ]:[Stanowisko / Position ]],0)))</f>
        <v>n/a</v>
      </c>
      <c r="DS448" s="190" t="str">
        <f>IF(INDEX(tab_MinKomp[Testy czystości / Reinheitstests],MATCH($B447,tab_MinKomp[[Stanowisko / Position ]:[Stanowisko / Position ]],0))="n/a","n/a",DS447-INDEX(tab_MinKomp[Testy czystości / Reinheitstests],MATCH($B447,tab_MinKomp[[Stanowisko / Position ]:[Stanowisko / Position ]],0)))</f>
        <v>n/a</v>
      </c>
      <c r="DT448" s="194" t="str">
        <f>IF(INDEX(tab_MinKomp[SUPPLIER MANAGEMENT],MATCH($B447,tab_MinKomp[[Stanowisko / Position ]:[Stanowisko / Position ]],0))="n/a","n/a",DT447-INDEX(tab_MinKomp[SUPPLIER MANAGEMENT],MATCH($B447,tab_MinKomp[[Stanowisko / Position ]:[Stanowisko / Position ]],0)))</f>
        <v>n/a</v>
      </c>
      <c r="DU448" s="190" t="str">
        <f>IF(INDEX(tab_MinKomp[Testy czystości / Reinheitstests],MATCH($B447,tab_MinKomp[[Stanowisko / Position ]:[Stanowisko / Position ]],0))="n/a","n/a",DU447-INDEX(tab_MinKomp[Testy czystości / Reinheitstests],MATCH($B447,tab_MinKomp[[Stanowisko / Position ]:[Stanowisko / Position ]],0)))</f>
        <v>n/a</v>
      </c>
      <c r="DV448" s="190" t="str">
        <f>IF(INDEX(tab_MinKomp[Testy czystości / Reinheitstests],MATCH($B447,tab_MinKomp[[Stanowisko / Position ]:[Stanowisko / Position ]],0))="n/a","n/a",DV447-INDEX(tab_MinKomp[Testy czystości / Reinheitstests],MATCH($B447,tab_MinKomp[[Stanowisko / Position ]:[Stanowisko / Position ]],0)))</f>
        <v>n/a</v>
      </c>
      <c r="DW448" s="190" t="str">
        <f>IF(INDEX(tab_MinKomp[Testy czystości / Reinheitstests],MATCH($B447,tab_MinKomp[[Stanowisko / Position ]:[Stanowisko / Position ]],0))="n/a","n/a",DW447-INDEX(tab_MinKomp[Testy czystości / Reinheitstests],MATCH($B447,tab_MinKomp[[Stanowisko / Position ]:[Stanowisko / Position ]],0)))</f>
        <v>n/a</v>
      </c>
      <c r="DX448" s="190" t="str">
        <f>IF(INDEX(tab_MinKomp[Testy czystości / Reinheitstests],MATCH($B447,tab_MinKomp[[Stanowisko / Position ]:[Stanowisko / Position ]],0))="n/a","n/a",DX447-INDEX(tab_MinKomp[Testy czystości / Reinheitstests],MATCH($B447,tab_MinKomp[[Stanowisko / Position ]:[Stanowisko / Position ]],0)))</f>
        <v>n/a</v>
      </c>
      <c r="DY448" s="190" t="str">
        <f>IF(INDEX(tab_MinKomp[Testy czystości / Reinheitstests],MATCH($B447,tab_MinKomp[[Stanowisko / Position ]:[Stanowisko / Position ]],0))="n/a","n/a",DY447-INDEX(tab_MinKomp[Testy czystości / Reinheitstests],MATCH($B447,tab_MinKomp[[Stanowisko / Position ]:[Stanowisko / Position ]],0)))</f>
        <v>n/a</v>
      </c>
      <c r="DZ448" s="190" t="str">
        <f>IF(INDEX(tab_MinKomp[Testy czystości / Reinheitstests],MATCH($B447,tab_MinKomp[[Stanowisko / Position ]:[Stanowisko / Position ]],0))="n/a","n/a",DZ447-INDEX(tab_MinKomp[Testy czystości / Reinheitstests],MATCH($B447,tab_MinKomp[[Stanowisko / Position ]:[Stanowisko / Position ]],0)))</f>
        <v>n/a</v>
      </c>
      <c r="EA448" s="194" t="str">
        <f>IF(INDEX(tab_MinKomp[SUPPLIER MANAGEMENT],MATCH($B447,tab_MinKomp[[Stanowisko / Position ]:[Stanowisko / Position ]],0))="n/a","n/a",EA447-INDEX(tab_MinKomp[SUPPLIER MANAGEMENT],MATCH($B447,tab_MinKomp[[Stanowisko / Position ]:[Stanowisko / Position ]],0)))</f>
        <v>n/a</v>
      </c>
      <c r="EB448" s="190" t="str">
        <f>IF(INDEX(tab_MinKomp[Testy czystości / Reinheitstests],MATCH($B447,tab_MinKomp[[Stanowisko / Position ]:[Stanowisko / Position ]],0))="n/a","n/a",EB447-INDEX(tab_MinKomp[Testy czystości / Reinheitstests],MATCH($B447,tab_MinKomp[[Stanowisko / Position ]:[Stanowisko / Position ]],0)))</f>
        <v>n/a</v>
      </c>
      <c r="EC448" s="190" t="str">
        <f>IF(INDEX(tab_MinKomp[Testy czystości / Reinheitstests],MATCH($B447,tab_MinKomp[[Stanowisko / Position ]:[Stanowisko / Position ]],0))="n/a","n/a",EC447-INDEX(tab_MinKomp[Testy czystości / Reinheitstests],MATCH($B447,tab_MinKomp[[Stanowisko / Position ]:[Stanowisko / Position ]],0)))</f>
        <v>n/a</v>
      </c>
      <c r="ED448" s="190" t="str">
        <f>IF(INDEX(tab_MinKomp[Testy czystości / Reinheitstests],MATCH($B447,tab_MinKomp[[Stanowisko / Position ]:[Stanowisko / Position ]],0))="n/a","n/a",ED447-INDEX(tab_MinKomp[Testy czystości / Reinheitstests],MATCH($B447,tab_MinKomp[[Stanowisko / Position ]:[Stanowisko / Position ]],0)))</f>
        <v>n/a</v>
      </c>
      <c r="EE448" s="190" t="str">
        <f>IF(INDEX(tab_MinKomp[Testy czystości / Reinheitstests],MATCH($B447,tab_MinKomp[[Stanowisko / Position ]:[Stanowisko / Position ]],0))="n/a","n/a",EE447-INDEX(tab_MinKomp[Testy czystości / Reinheitstests],MATCH($B447,tab_MinKomp[[Stanowisko / Position ]:[Stanowisko / Position ]],0)))</f>
        <v>n/a</v>
      </c>
      <c r="EF448" s="190" t="str">
        <f>IF(INDEX(tab_MinKomp[Testy czystości / Reinheitstests],MATCH($B447,tab_MinKomp[[Stanowisko / Position ]:[Stanowisko / Position ]],0))="n/a","n/a",EF447-INDEX(tab_MinKomp[Testy czystości / Reinheitstests],MATCH($B447,tab_MinKomp[[Stanowisko / Position ]:[Stanowisko / Position ]],0)))</f>
        <v>n/a</v>
      </c>
      <c r="EG448" s="190" t="str">
        <f>IF(INDEX(tab_MinKomp[Testy czystości / Reinheitstests],MATCH($B447,tab_MinKomp[[Stanowisko / Position ]:[Stanowisko / Position ]],0))="n/a","n/a",EG447-INDEX(tab_MinKomp[Testy czystości / Reinheitstests],MATCH($B447,tab_MinKomp[[Stanowisko / Position ]:[Stanowisko / Position ]],0)))</f>
        <v>n/a</v>
      </c>
      <c r="EH448" s="190" t="str">
        <f>IF(INDEX(tab_MinKomp[Testy czystości / Reinheitstests],MATCH($B447,tab_MinKomp[[Stanowisko / Position ]:[Stanowisko / Position ]],0))="n/a","n/a",EH447-INDEX(tab_MinKomp[Testy czystości / Reinheitstests],MATCH($B447,tab_MinKomp[[Stanowisko / Position ]:[Stanowisko / Position ]],0)))</f>
        <v>n/a</v>
      </c>
      <c r="EI448" s="190" t="str">
        <f>IF(INDEX(tab_MinKomp[Testy czystości / Reinheitstests],MATCH($B447,tab_MinKomp[[Stanowisko / Position ]:[Stanowisko / Position ]],0))="n/a","n/a",EI447-INDEX(tab_MinKomp[Testy czystości / Reinheitstests],MATCH($B447,tab_MinKomp[[Stanowisko / Position ]:[Stanowisko / Position ]],0)))</f>
        <v>n/a</v>
      </c>
      <c r="EJ448" s="190" t="str">
        <f>IF(INDEX(tab_MinKomp[Testy czystości / Reinheitstests],MATCH($B447,tab_MinKomp[[Stanowisko / Position ]:[Stanowisko / Position ]],0))="n/a","n/a",EJ447-INDEX(tab_MinKomp[Testy czystości / Reinheitstests],MATCH($B447,tab_MinKomp[[Stanowisko / Position ]:[Stanowisko / Position ]],0)))</f>
        <v>n/a</v>
      </c>
      <c r="EK448" s="190" t="str">
        <f>IF(INDEX(tab_MinKomp[Testy czystości / Reinheitstests],MATCH($B447,tab_MinKomp[[Stanowisko / Position ]:[Stanowisko / Position ]],0))="n/a","n/a",EK447-INDEX(tab_MinKomp[Testy czystości / Reinheitstests],MATCH($B447,tab_MinKomp[[Stanowisko / Position ]:[Stanowisko / Position ]],0)))</f>
        <v>n/a</v>
      </c>
      <c r="EL448" s="190" t="str">
        <f>IF(INDEX(tab_MinKomp[Testy czystości / Reinheitstests],MATCH($B447,tab_MinKomp[[Stanowisko / Position ]:[Stanowisko / Position ]],0))="n/a","n/a",EL447-INDEX(tab_MinKomp[Testy czystości / Reinheitstests],MATCH($B447,tab_MinKomp[[Stanowisko / Position ]:[Stanowisko / Position ]],0)))</f>
        <v>n/a</v>
      </c>
      <c r="EM448" s="190" t="str">
        <f>IF(INDEX(tab_MinKomp[Testy czystości / Reinheitstests],MATCH($B447,tab_MinKomp[[Stanowisko / Position ]:[Stanowisko / Position ]],0))="n/a","n/a",EM447-INDEX(tab_MinKomp[Testy czystości / Reinheitstests],MATCH($B447,tab_MinKomp[[Stanowisko / Position ]:[Stanowisko / Position ]],0)))</f>
        <v>n/a</v>
      </c>
      <c r="EN448" s="190" t="str">
        <f>IF(INDEX(tab_MinKomp[Testy czystości / Reinheitstests],MATCH($B447,tab_MinKomp[[Stanowisko / Position ]:[Stanowisko / Position ]],0))="n/a","n/a",EN447-INDEX(tab_MinKomp[Testy czystości / Reinheitstests],MATCH($B447,tab_MinKomp[[Stanowisko / Position ]:[Stanowisko / Position ]],0)))</f>
        <v>n/a</v>
      </c>
      <c r="EO448" s="194" t="str">
        <f>IF(INDEX(tab_MinKomp[Konserwacja Rep],MATCH($B447,tab_MinKomp[[Stanowisko / Position ]:[Stanowisko / Position ]],0))="n/a","n/a",EO447-INDEX(tab_MinKomp[Konserwacja Rep],MATCH($B447,tab_MinKomp[[Stanowisko / Position ]:[Stanowisko / Position ]],0)))</f>
        <v>n/a</v>
      </c>
      <c r="EP448" s="194" t="str">
        <f>IF(INDEX(tab_MinKomp[[Konserwacja Engel ]],MATCH($B447,tab_MinKomp[[Stanowisko / Position ]:[Stanowisko / Position ]],0))="n/a","n/a",EP447-INDEX(tab_MinKomp[[Konserwacja Engel ]],MATCH($B447,tab_MinKomp[[Stanowisko / Position ]:[Stanowisko / Position ]],0)))</f>
        <v>n/a</v>
      </c>
      <c r="EQ448" s="194" t="str">
        <f>IF(INDEX(tab_MinKomp[Konserwacja B 50],MATCH($B447,tab_MinKomp[[Stanowisko / Position ]:[Stanowisko / Position ]],0))="n/a","n/a",EQ447-INDEX(tab_MinKomp[Konserwacja B 50],MATCH($B447,tab_MinKomp[[Stanowisko / Position ]:[Stanowisko / Position ]],0)))</f>
        <v>n/a</v>
      </c>
      <c r="ER448" s="194" t="str">
        <f>IF(INDEX(tab_MinKomp[[Konserwacja EOL ]],MATCH($B447,tab_MinKomp[[Stanowisko / Position ]:[Stanowisko / Position ]],0))="n/a","n/a",ER447-INDEX(tab_MinKomp[[Konserwacja EOL ]],MATCH($B447,tab_MinKomp[[Stanowisko / Position ]:[Stanowisko / Position ]],0)))</f>
        <v>n/a</v>
      </c>
      <c r="ES448" s="194" t="str">
        <f>IF(INDEX(tab_MinKomp[Konserwacja Branson],MATCH($B447,tab_MinKomp[[Stanowisko / Position ]:[Stanowisko / Position ]],0))="n/a","n/a",ES447-INDEX(tab_MinKomp[Konserwacja Branson],MATCH($B447,tab_MinKomp[[Stanowisko / Position ]:[Stanowisko / Position ]],0)))</f>
        <v>n/a</v>
      </c>
      <c r="ET448" s="194" t="str">
        <f>IF(INDEX(tab_MinKomp[Konserwacja coolery],MATCH($B447,tab_MinKomp[[Stanowisko / Position ]:[Stanowisko / Position ]],0))="n/a","n/a",ET447-INDEX(tab_MinKomp[Konserwacja coolery],MATCH($B447,tab_MinKomp[[Stanowisko / Position ]:[Stanowisko / Position ]],0)))</f>
        <v>n/a</v>
      </c>
      <c r="EU448" s="194" t="str">
        <f>IF(INDEX(tab_MinKomp[Konserwacja piecy],MATCH($B447,tab_MinKomp[[Stanowisko / Position ]:[Stanowisko / Position ]],0))="n/a","n/a",EU447-INDEX(tab_MinKomp[Konserwacja piecy],MATCH($B447,tab_MinKomp[[Stanowisko / Position ]:[Stanowisko / Position ]],0)))</f>
        <v>n/a</v>
      </c>
      <c r="EV448" s="194" t="str">
        <f>IF(INDEX(tab_MinKomp[Rysunek techniczny- czytanie],MATCH($B447,tab_MinKomp[[Stanowisko / Position ]:[Stanowisko / Position ]],0))="n/a","n/a",EV447-INDEX(tab_MinKomp[Rysunek techniczny- czytanie],MATCH($B447,tab_MinKomp[[Stanowisko / Position ]:[Stanowisko / Position ]],0)))</f>
        <v>n/a</v>
      </c>
      <c r="EW448" s="194" t="str">
        <f>IF(INDEX(tab_MinKomp[Elektryka],MATCH($B447,tab_MinKomp[[Stanowisko / Position ]:[Stanowisko / Position ]],0))="n/a","n/a",EW447-INDEX(tab_MinKomp[Elektryka],MATCH($B447,tab_MinKomp[[Stanowisko / Position ]:[Stanowisko / Position ]],0)))</f>
        <v>n/a</v>
      </c>
      <c r="EX448" s="194" t="str">
        <f>IF(INDEX(tab_MinKomp[Pneumatyka],MATCH($B447,tab_MinKomp[[Stanowisko / Position ]:[Stanowisko / Position ]],0))="n/a","n/a",EX447-INDEX(tab_MinKomp[Pneumatyka],MATCH($B447,tab_MinKomp[[Stanowisko / Position ]:[Stanowisko / Position ]],0)))</f>
        <v>n/a</v>
      </c>
      <c r="EY448" s="194" t="str">
        <f>IF(INDEX(tab_MinKomp[[Hydraulika ]],MATCH($B447,tab_MinKomp[[Stanowisko / Position ]:[Stanowisko / Position ]],0))="n/a","n/a",EY447-INDEX(tab_MinKomp[[Hydraulika ]],MATCH($B447,tab_MinKomp[[Stanowisko / Position ]:[Stanowisko / Position ]],0)))</f>
        <v>n/a</v>
      </c>
      <c r="EZ448" s="194" t="str">
        <f>IF(INDEX(tab_MinKomp[Podciśnienie],MATCH($B447,tab_MinKomp[[Stanowisko / Position ]:[Stanowisko / Position ]],0))="n/a","n/a",EZ447-INDEX(tab_MinKomp[Podciśnienie],MATCH($B447,tab_MinKomp[[Stanowisko / Position ]:[Stanowisko / Position ]],0)))</f>
        <v>n/a</v>
      </c>
      <c r="FA448" s="194" t="str">
        <f>IF(INDEX(tab_MinKomp[Usuwanie awarii],MATCH($B447,tab_MinKomp[[Stanowisko / Position ]:[Stanowisko / Position ]],0))="n/a","n/a",FA447-INDEX(tab_MinKomp[Usuwanie awarii],MATCH($B447,tab_MinKomp[[Stanowisko / Position ]:[Stanowisko / Position ]],0)))</f>
        <v>n/a</v>
      </c>
      <c r="FB448" s="194" t="str">
        <f>IF(INDEX(tab_MinKomp[Obsługa robotów],MATCH($B447,tab_MinKomp[[Stanowisko / Position ]:[Stanowisko / Position ]],0))="n/a","n/a",FB447-INDEX(tab_MinKomp[Obsługa robotów],MATCH($B447,tab_MinKomp[[Stanowisko / Position ]:[Stanowisko / Position ]],0)))</f>
        <v>n/a</v>
      </c>
      <c r="FC448" s="194" t="str">
        <f>IF(INDEX(tab_MinKomp[Obsługa sterowania maszyny],MATCH($B447,tab_MinKomp[[Stanowisko / Position ]:[Stanowisko / Position ]],0))="n/a","n/a",FC447-INDEX(tab_MinKomp[Obsługa sterowania maszyny],MATCH($B447,tab_MinKomp[[Stanowisko / Position ]:[Stanowisko / Position ]],0)))</f>
        <v>n/a</v>
      </c>
      <c r="FD448" s="194" t="str">
        <f>IF(INDEX(tab_MinKomp[Usuwanie przyczyn żródłowych],MATCH($B447,tab_MinKomp[[Stanowisko / Position ]:[Stanowisko / Position ]],0))="n/a","n/a",FD447-INDEX(tab_MinKomp[Usuwanie przyczyn żródłowych],MATCH($B447,tab_MinKomp[[Stanowisko / Position ]:[Stanowisko / Position ]],0)))</f>
        <v>n/a</v>
      </c>
      <c r="FE448" s="194" t="str">
        <f>IF(INDEX(tab_MinKomp[Cmms stosowanie],MATCH($B447,tab_MinKomp[[Stanowisko / Position ]:[Stanowisko / Position ]],0))="n/a","n/a",FE447-INDEX(tab_MinKomp[Cmms stosowanie],MATCH($B447,tab_MinKomp[[Stanowisko / Position ]:[Stanowisko / Position ]],0)))</f>
        <v>n/a</v>
      </c>
      <c r="FF448" s="190" t="str">
        <f>IF(INDEX(tab_MinKomp[Testy czystości / Reinheitstests],MATCH($B447,tab_MinKomp[[Stanowisko / Position ]:[Stanowisko / Position ]],0))="n/a","n/a",FF447-INDEX(tab_MinKomp[Testy czystości / Reinheitstests],MATCH($B447,tab_MinKomp[[Stanowisko / Position ]:[Stanowisko / Position ]],0)))</f>
        <v>n/a</v>
      </c>
      <c r="FG448" s="194" t="str">
        <f>IF(INDEX(tab_MinKomp[Czyszczenie form plastikowych],MATCH($B447,tab_MinKomp[[Stanowisko / Position ]:[Stanowisko / Position ]],0))="n/a","n/a",FG447-INDEX(tab_MinKomp[Czyszczenie form plastikowych],MATCH($B447,tab_MinKomp[[Stanowisko / Position ]:[Stanowisko / Position ]],0)))</f>
        <v>n/a</v>
      </c>
      <c r="FH448" s="194" t="str">
        <f>IF(INDEX(tab_MinKomp[Wymiana form plastik],MATCH($B447,tab_MinKomp[[Stanowisko / Position ]:[Stanowisko / Position ]],0))="n/a","n/a",FH447-INDEX(tab_MinKomp[Wymiana form plastik],MATCH($B447,tab_MinKomp[[Stanowisko / Position ]:[Stanowisko / Position ]],0)))</f>
        <v>n/a</v>
      </c>
      <c r="FI448" s="194" t="str">
        <f>IF(INDEX(tab_MinKomp[Wymiana form guma],MATCH($B447,tab_MinKomp[[Stanowisko / Position ]:[Stanowisko / Position ]],0))="n/a","n/a",FI447-INDEX(tab_MinKomp[Wymiana form guma],MATCH($B447,tab_MinKomp[[Stanowisko / Position ]:[Stanowisko / Position ]],0)))</f>
        <v>n/a</v>
      </c>
      <c r="FJ448" s="194" t="str">
        <f>IF(INDEX(tab_MinKomp[Konserwacja KK],MATCH($B447,tab_MinKomp[[Stanowisko / Position ]:[Stanowisko / Position ]],0))="n/a","n/a",FJ447-INDEX(tab_MinKomp[Konserwacja KK],MATCH($B447,tab_MinKomp[[Stanowisko / Position ]:[Stanowisko / Position ]],0)))</f>
        <v>n/a</v>
      </c>
      <c r="FK448" s="194" t="str">
        <f>IF(INDEX(tab_MinKomp[Konserwacja form guma],MATCH($B447,tab_MinKomp[[Stanowisko / Position ]:[Stanowisko / Position ]],0))="n/a","n/a",FK447-INDEX(tab_MinKomp[Konserwacja form guma],MATCH($B447,tab_MinKomp[[Stanowisko / Position ]:[Stanowisko / Position ]],0)))</f>
        <v>n/a</v>
      </c>
      <c r="FL448" s="194" t="str">
        <f>IF(INDEX(tab_MinKomp[Konserwacja form plastiki],MATCH($B447,tab_MinKomp[[Stanowisko / Position ]:[Stanowisko / Position ]],0))="n/a","n/a",FL447-INDEX(tab_MinKomp[Konserwacja form plastiki],MATCH($B447,tab_MinKomp[[Stanowisko / Position ]:[Stanowisko / Position ]],0)))</f>
        <v>n/a</v>
      </c>
      <c r="FM448" s="194" t="str">
        <f>IF(INDEX(tab_MinKomp[Konserwacja Gorącego Kanału],MATCH($B447,tab_MinKomp[[Stanowisko / Position ]:[Stanowisko / Position ]],0))="n/a","n/a",FM447-INDEX(tab_MinKomp[Konserwacja Gorącego Kanału],MATCH($B447,tab_MinKomp[[Stanowisko / Position ]:[Stanowisko / Position ]],0)))</f>
        <v>n/a</v>
      </c>
      <c r="FN448" s="194" t="str">
        <f>IF(INDEX(tab_MinKomp[Konserwacja Gorącego Kanału],MATCH($B447,tab_MinKomp[[Stanowisko / Position ]:[Stanowisko / Position ]],0))="n/a","n/a",FN447-INDEX(tab_MinKomp[Konserwacja Gorącego Kanału],MATCH($B447,tab_MinKomp[[Stanowisko / Position ]:[Stanowisko / Position ]],0)))</f>
        <v>n/a</v>
      </c>
      <c r="FO448" s="194" t="str">
        <f>IF(INDEX(tab_MinKomp[Konserwacja Gorącego Kanału],MATCH($B447,tab_MinKomp[[Stanowisko / Position ]:[Stanowisko / Position ]],0))="n/a","n/a",FO447-INDEX(tab_MinKomp[Konserwacja Gorącego Kanału],MATCH($B447,tab_MinKomp[[Stanowisko / Position ]:[Stanowisko / Position ]],0)))</f>
        <v>n/a</v>
      </c>
      <c r="FP448" s="194" t="str">
        <f>IF(INDEX(tab_MinKomp[Konserwacja Gorącego Kanału],MATCH($B447,tab_MinKomp[[Stanowisko / Position ]:[Stanowisko / Position ]],0))="n/a","n/a",FP447-INDEX(tab_MinKomp[Konserwacja Gorącego Kanału],MATCH($B447,tab_MinKomp[[Stanowisko / Position ]:[Stanowisko / Position ]],0)))</f>
        <v>n/a</v>
      </c>
      <c r="FQ448" s="196" t="str">
        <f>IF(INDEX(tab_MinKomp[Język angielski / Englisch],MATCH($B447,tab_MinKomp[[Stanowisko / Position ]:[Stanowisko / Position ]],0))="n/a","n/a",FQ447-INDEX(tab_MinKomp[Język angielski / Englisch],MATCH($B447,tab_MinKomp[[Stanowisko / Position ]:[Stanowisko / Position ]],0)))</f>
        <v>n/a</v>
      </c>
      <c r="FR448" s="196" t="str">
        <f>IF(INDEX(tab_MinKomp[Język niemiecki / Deutsch],MATCH($B447,tab_MinKomp[[Stanowisko / Position ]:[Stanowisko / Position ]],0))="n/a","n/a",FR447-INDEX(tab_MinKomp[Język niemiecki / Deutsch],MATCH($B447,tab_MinKomp[[Stanowisko / Position ]:[Stanowisko / Position ]],0)))</f>
        <v>n/a</v>
      </c>
      <c r="FS448" s="194">
        <f>IF(INDEX(tab_MinKomp[Zarządzanie dokumentacją procesową / Process dokumentation management],MATCH($B447,tab_MinKomp[[Stanowisko / Position ]:[Stanowisko / Position ]],0))="n/a","n/a",FS447-INDEX(tab_MinKomp[Zarządzanie dokumentacją procesową / Process dokumentation management],MATCH($B447,tab_MinKomp[[Stanowisko / Position ]:[Stanowisko / Position ]],0)))</f>
        <v>0</v>
      </c>
      <c r="FT448" s="194">
        <f>IF(INDEX(tab_MinKomp[Znajomość procesów z obszaru / Kenntiss der prozesse in dem Bereich],MATCH($B447,tab_MinKomp[[Stanowisko / Position ]:[Stanowisko / Position ]],0))="n/a","n/a",FT447-INDEX(tab_MinKomp[Znajomość procesów z obszaru / Kenntiss der prozesse in dem Bereich],MATCH($B447,tab_MinKomp[[Stanowisko / Position ]:[Stanowisko / Position ]],0)))</f>
        <v>0</v>
      </c>
      <c r="FU448" s="194">
        <f>IF(INDEX(tab_MinKomp[optymalizacja procesów / Prozessoptymalisierung],MATCH($B447,tab_MinKomp[[Stanowisko / Position ]:[Stanowisko / Position ]],0))="n/a","n/a",FU447-INDEX(tab_MinKomp[optymalizacja procesów / Prozessoptymalisierung],MATCH($B447,tab_MinKomp[[Stanowisko / Position ]:[Stanowisko / Position ]],0)))</f>
        <v>0</v>
      </c>
      <c r="FV448" s="194">
        <f>IF(INDEX(tab_MinKomp[Umiejętności szkoleniowe / Trainingsfähigkeiten],MATCH($B447,tab_MinKomp[[Stanowisko / Position ]:[Stanowisko / Position ]],0))="n/a","n/a",FV447-INDEX(tab_MinKomp[Umiejętności szkoleniowe / Trainingsfähigkeiten],MATCH($B447,tab_MinKomp[[Stanowisko / Position ]:[Stanowisko / Position ]],0)))</f>
        <v>0</v>
      </c>
      <c r="FW448" s="194">
        <f>IF(INDEX(tab_MinKomp[Analityczne myślenie, podejście / Analitysches Denken, Einstellung],MATCH($B447,tab_MinKomp[[Stanowisko / Position ]:[Stanowisko / Position ]],0))="n/a","n/a",FW447-INDEX(tab_MinKomp[Analityczne myślenie, podejście / Analitysches Denken, Einstellung],MATCH($B447,tab_MinKomp[[Stanowisko / Position ]:[Stanowisko / Position ]],0)))</f>
        <v>0</v>
      </c>
      <c r="FX448" s="194">
        <f>IF(INDEX(tab_MinKomp[Dokładność, precyzja w dzialaniu / Genauigkeit, Präzision in die Arbeit],MATCH($B447,tab_MinKomp[[Stanowisko / Position ]:[Stanowisko / Position ]],0))="n/a","n/a",FX447-INDEX(tab_MinKomp[Dokładność, precyzja w dzialaniu / Genauigkeit, Präzision in die Arbeit],MATCH($B447,tab_MinKomp[[Stanowisko / Position ]:[Stanowisko / Position ]],0)))</f>
        <v>0</v>
      </c>
      <c r="FY448" s="194">
        <f>IF(INDEX(tab_MinKomp[Dyspozycyjność / Verfügbarkeit],MATCH($B447,tab_MinKomp[[Stanowisko / Position ]:[Stanowisko / Position ]],0))="n/a","n/a",FY447-INDEX(tab_MinKomp[Dyspozycyjność / Verfügbarkeit],MATCH($B447,tab_MinKomp[[Stanowisko / Position ]:[Stanowisko / Position ]],0)))</f>
        <v>0</v>
      </c>
      <c r="FZ448" s="194">
        <f>IF(INDEX(tab_MinKomp[Zaangażowanie / 
Engagement],MATCH($B447,tab_MinKomp[[Stanowisko / Position ]:[Stanowisko / Position ]],0))="n/a","n/a",FZ447-INDEX(tab_MinKomp[Zaangażowanie / 
Engagement],MATCH($B447,tab_MinKomp[[Stanowisko / Position ]:[Stanowisko / Position ]],0)))</f>
        <v>0</v>
      </c>
      <c r="GA448" s="194" t="str">
        <f>IF(INDEX(tab_MinKomp[Konserwacja form guma],MATCH($B447,tab_MinKomp[[Stanowisko / Position ]:[Stanowisko / Position ]],0))="n/a","n/a",GA447-INDEX(tab_MinKomp[Konserwacja form guma],MATCH($B447,tab_MinKomp[[Stanowisko / Position ]:[Stanowisko / Position ]],0)))</f>
        <v>n/a</v>
      </c>
      <c r="GB448" s="194" t="str">
        <f>IF(INDEX(tab_MinKomp[Konserwacja form plastiki],MATCH($B447,tab_MinKomp[[Stanowisko / Position ]:[Stanowisko / Position ]],0))="n/a","n/a",GB447-INDEX(tab_MinKomp[Konserwacja form plastiki],MATCH($B447,tab_MinKomp[[Stanowisko / Position ]:[Stanowisko / Position ]],0)))</f>
        <v>n/a</v>
      </c>
      <c r="GC448" s="194">
        <f>IF(INDEX(tab_MinKomp[Elastyczność w działaniu],MATCH($B447,tab_MinKomp[[Stanowisko / Position ]:[Stanowisko / Position ]],0))="n/a","n/a",GC447-INDEX(tab_MinKomp[Elastyczność w działaniu],MATCH($B447,tab_MinKomp[[Stanowisko / Position ]:[Stanowisko / Position ]],0)))</f>
        <v>0</v>
      </c>
      <c r="GD448" s="194">
        <f>IF(INDEX(tab_MinKomp[Komunikatywność],MATCH($B447,tab_MinKomp[[Stanowisko / Position ]:[Stanowisko / Position ]],0))="n/a","n/a",GD447-INDEX(tab_MinKomp[Komunikatywność],MATCH($B447,tab_MinKomp[[Stanowisko / Position ]:[Stanowisko / Position ]],0)))</f>
        <v>0</v>
      </c>
      <c r="GE448" s="193" t="str">
        <f>IF(INDEX(tab_MinKomp[Motywowanie i budowanie zaangażowania zespołu],MATCH($B447,tab_MinKomp[[Stanowisko / Position ]:[Stanowisko / Position ]],0))="n/a","n/a",GE447-INDEX(tab_MinKomp[Motywowanie i budowanie zaangażowania zespołu],MATCH($B447,tab_MinKomp[[Stanowisko / Position ]:[Stanowisko / Position ]],0)))</f>
        <v>n/a</v>
      </c>
      <c r="GF448" s="186" t="s">
        <v>248</v>
      </c>
      <c r="GG448" s="186" t="s">
        <v>248</v>
      </c>
      <c r="GH448" s="186" t="s">
        <v>248</v>
      </c>
      <c r="GI448" s="186" t="s">
        <v>248</v>
      </c>
      <c r="GJ448" s="186" t="s">
        <v>248</v>
      </c>
      <c r="GK448" s="186" t="s">
        <v>248</v>
      </c>
      <c r="GL448" s="186" t="s">
        <v>248</v>
      </c>
      <c r="GM448" s="186" t="s">
        <v>248</v>
      </c>
      <c r="GN448" s="186" t="s">
        <v>248</v>
      </c>
      <c r="GO448" s="186" t="s">
        <v>248</v>
      </c>
      <c r="GP448" s="186" t="s">
        <v>248</v>
      </c>
      <c r="GQ448" s="186" t="s">
        <v>248</v>
      </c>
      <c r="GR448" s="186" t="s">
        <v>248</v>
      </c>
      <c r="GS448" s="186" t="s">
        <v>248</v>
      </c>
      <c r="GT448" s="186" t="s">
        <v>248</v>
      </c>
      <c r="GU448" s="186" t="s">
        <v>248</v>
      </c>
      <c r="GV448" s="186" t="s">
        <v>248</v>
      </c>
      <c r="GW448" s="186" t="s">
        <v>248</v>
      </c>
      <c r="GX448" s="186" t="s">
        <v>248</v>
      </c>
      <c r="GY448" s="186" t="s">
        <v>248</v>
      </c>
      <c r="GZ448" s="261" t="s">
        <v>248</v>
      </c>
      <c r="HA448" s="261" t="s">
        <v>248</v>
      </c>
      <c r="HB448" s="191" t="e">
        <f>SUM(G448:GE448)/(HB447-(SUM(G448:GE448)))</f>
        <v>#VALUE!</v>
      </c>
    </row>
    <row r="449" spans="1:210" ht="24.9" customHeight="1" x14ac:dyDescent="0.3">
      <c r="A449" s="105" t="s">
        <v>314</v>
      </c>
      <c r="B449" s="105" t="s">
        <v>315</v>
      </c>
      <c r="C449" s="105" t="s">
        <v>448</v>
      </c>
      <c r="D449" s="105">
        <v>342</v>
      </c>
      <c r="E449" s="394" t="s">
        <v>904</v>
      </c>
      <c r="F449" s="185" t="s">
        <v>374</v>
      </c>
      <c r="G449" s="186">
        <v>2</v>
      </c>
      <c r="H449" s="186">
        <v>1</v>
      </c>
      <c r="I449" s="186">
        <v>2</v>
      </c>
      <c r="J449" s="186">
        <v>1</v>
      </c>
      <c r="K449" s="186">
        <v>1</v>
      </c>
      <c r="L449" s="186" t="s">
        <v>248</v>
      </c>
      <c r="M449" s="186" t="s">
        <v>248</v>
      </c>
      <c r="N449" s="186" t="s">
        <v>248</v>
      </c>
      <c r="O449" s="186">
        <v>1</v>
      </c>
      <c r="P449" s="186">
        <v>1</v>
      </c>
      <c r="Q449" s="186" t="s">
        <v>248</v>
      </c>
      <c r="R449" s="186" t="s">
        <v>248</v>
      </c>
      <c r="S449" s="186" t="s">
        <v>248</v>
      </c>
      <c r="T449" s="186" t="s">
        <v>248</v>
      </c>
      <c r="U449" s="186" t="s">
        <v>248</v>
      </c>
      <c r="V449" s="186" t="s">
        <v>248</v>
      </c>
      <c r="W449" s="186" t="s">
        <v>248</v>
      </c>
      <c r="X449" s="186" t="s">
        <v>248</v>
      </c>
      <c r="Y449" s="186" t="s">
        <v>248</v>
      </c>
      <c r="Z449" s="186" t="s">
        <v>248</v>
      </c>
      <c r="AA449" s="186" t="s">
        <v>248</v>
      </c>
      <c r="AB449" s="186" t="s">
        <v>248</v>
      </c>
      <c r="AC449" s="186" t="s">
        <v>248</v>
      </c>
      <c r="AD449" s="186" t="s">
        <v>248</v>
      </c>
      <c r="AE449" s="186" t="s">
        <v>248</v>
      </c>
      <c r="AF449" s="186" t="s">
        <v>248</v>
      </c>
      <c r="AG449" s="186" t="s">
        <v>248</v>
      </c>
      <c r="AH449" s="186" t="s">
        <v>248</v>
      </c>
      <c r="AI449" s="186" t="s">
        <v>248</v>
      </c>
      <c r="AJ449" s="186" t="s">
        <v>248</v>
      </c>
      <c r="AK449" s="186" t="s">
        <v>248</v>
      </c>
      <c r="AL449" s="186">
        <v>1</v>
      </c>
      <c r="AM449" s="186" t="s">
        <v>248</v>
      </c>
      <c r="AN449" s="186" t="s">
        <v>248</v>
      </c>
      <c r="AO449" s="186">
        <v>1</v>
      </c>
      <c r="AP449" s="186" t="s">
        <v>248</v>
      </c>
      <c r="AQ449" s="186">
        <v>1</v>
      </c>
      <c r="AR449" s="186" t="s">
        <v>248</v>
      </c>
      <c r="AS449" s="186" t="s">
        <v>248</v>
      </c>
      <c r="AT449" s="186" t="s">
        <v>248</v>
      </c>
      <c r="AU449" s="186" t="s">
        <v>248</v>
      </c>
      <c r="AV449" s="186">
        <v>2</v>
      </c>
      <c r="AW449" s="186">
        <v>1</v>
      </c>
      <c r="AX449" s="186" t="s">
        <v>248</v>
      </c>
      <c r="AY449" s="186" t="s">
        <v>248</v>
      </c>
      <c r="AZ449" s="186" t="s">
        <v>248</v>
      </c>
      <c r="BA449" s="186" t="s">
        <v>248</v>
      </c>
      <c r="BB449" s="186" t="s">
        <v>248</v>
      </c>
      <c r="BC449" s="186" t="s">
        <v>248</v>
      </c>
      <c r="BD449" s="186" t="s">
        <v>248</v>
      </c>
      <c r="BE449" s="186" t="s">
        <v>248</v>
      </c>
      <c r="BF449" s="186" t="s">
        <v>248</v>
      </c>
      <c r="BG449" s="186" t="s">
        <v>248</v>
      </c>
      <c r="BH449" s="186" t="s">
        <v>248</v>
      </c>
      <c r="BI449" s="186" t="s">
        <v>248</v>
      </c>
      <c r="BJ449" s="186" t="s">
        <v>248</v>
      </c>
      <c r="BK449" s="186" t="s">
        <v>248</v>
      </c>
      <c r="BL449" s="186" t="s">
        <v>248</v>
      </c>
      <c r="BM449" s="186" t="s">
        <v>248</v>
      </c>
      <c r="BN449" s="186" t="s">
        <v>248</v>
      </c>
      <c r="BO449" s="186"/>
      <c r="BP449" s="186" t="s">
        <v>248</v>
      </c>
      <c r="BQ449" s="186" t="s">
        <v>248</v>
      </c>
      <c r="BR449" s="186" t="s">
        <v>248</v>
      </c>
      <c r="BS449" s="186"/>
      <c r="BT449" s="186" t="s">
        <v>248</v>
      </c>
      <c r="BU449" s="186"/>
      <c r="BV449" s="186">
        <v>2</v>
      </c>
      <c r="BW449" s="186">
        <v>2</v>
      </c>
      <c r="BX449" s="186">
        <v>2</v>
      </c>
      <c r="BY449" s="186" t="s">
        <v>248</v>
      </c>
      <c r="BZ449" s="186">
        <v>2</v>
      </c>
      <c r="CA449" s="186"/>
      <c r="CB449" s="186"/>
      <c r="CC449" s="186" t="s">
        <v>248</v>
      </c>
      <c r="CD449" s="186">
        <v>2</v>
      </c>
      <c r="CE449" s="186"/>
      <c r="CF449" s="186"/>
      <c r="CG449" s="186">
        <v>1</v>
      </c>
      <c r="CH449" s="186" t="s">
        <v>248</v>
      </c>
      <c r="CI449" s="186" t="s">
        <v>248</v>
      </c>
      <c r="CJ449" s="186" t="s">
        <v>248</v>
      </c>
      <c r="CK449" s="186" t="s">
        <v>248</v>
      </c>
      <c r="CL449" s="186" t="s">
        <v>248</v>
      </c>
      <c r="CM449" s="186" t="s">
        <v>248</v>
      </c>
      <c r="CN449" s="186" t="s">
        <v>248</v>
      </c>
      <c r="CO449" s="186" t="s">
        <v>248</v>
      </c>
      <c r="CP449" s="186" t="s">
        <v>248</v>
      </c>
      <c r="CQ449" s="186" t="s">
        <v>248</v>
      </c>
      <c r="CR449" s="186" t="s">
        <v>248</v>
      </c>
      <c r="CS449" s="186" t="s">
        <v>248</v>
      </c>
      <c r="CT449" s="186" t="s">
        <v>248</v>
      </c>
      <c r="CU449" s="186" t="s">
        <v>248</v>
      </c>
      <c r="CV449" s="186" t="s">
        <v>248</v>
      </c>
      <c r="CW449" s="186">
        <v>2</v>
      </c>
      <c r="CX449" s="186" t="s">
        <v>248</v>
      </c>
      <c r="CY449" s="186" t="s">
        <v>248</v>
      </c>
      <c r="CZ449" s="186" t="s">
        <v>248</v>
      </c>
      <c r="DA449" s="186" t="s">
        <v>248</v>
      </c>
      <c r="DB449" s="186" t="s">
        <v>248</v>
      </c>
      <c r="DC449" s="186" t="s">
        <v>248</v>
      </c>
      <c r="DD449" s="186" t="s">
        <v>248</v>
      </c>
      <c r="DE449" s="186" t="s">
        <v>248</v>
      </c>
      <c r="DF449" s="186">
        <v>1</v>
      </c>
      <c r="DG449" s="186" t="s">
        <v>248</v>
      </c>
      <c r="DH449" s="186" t="s">
        <v>248</v>
      </c>
      <c r="DI449" s="186" t="s">
        <v>248</v>
      </c>
      <c r="DJ449" s="186" t="s">
        <v>248</v>
      </c>
      <c r="DK449" s="186" t="s">
        <v>248</v>
      </c>
      <c r="DL449" s="186" t="s">
        <v>248</v>
      </c>
      <c r="DM449" s="186" t="s">
        <v>248</v>
      </c>
      <c r="DN449" s="186" t="s">
        <v>248</v>
      </c>
      <c r="DO449" s="186" t="s">
        <v>248</v>
      </c>
      <c r="DP449" s="186" t="s">
        <v>248</v>
      </c>
      <c r="DQ449" s="186" t="s">
        <v>248</v>
      </c>
      <c r="DR449" s="186" t="s">
        <v>248</v>
      </c>
      <c r="DS449" s="186" t="s">
        <v>248</v>
      </c>
      <c r="DT449" s="186" t="s">
        <v>248</v>
      </c>
      <c r="DU449" s="186" t="s">
        <v>248</v>
      </c>
      <c r="DV449" s="186" t="s">
        <v>248</v>
      </c>
      <c r="DW449" s="186" t="s">
        <v>248</v>
      </c>
      <c r="DX449" s="186" t="s">
        <v>248</v>
      </c>
      <c r="DY449" s="186" t="s">
        <v>248</v>
      </c>
      <c r="DZ449" s="186" t="s">
        <v>248</v>
      </c>
      <c r="EA449" s="186" t="s">
        <v>248</v>
      </c>
      <c r="EB449" s="186" t="s">
        <v>248</v>
      </c>
      <c r="EC449" s="186" t="s">
        <v>248</v>
      </c>
      <c r="ED449" s="186" t="s">
        <v>248</v>
      </c>
      <c r="EE449" s="186" t="s">
        <v>248</v>
      </c>
      <c r="EF449" s="186" t="s">
        <v>248</v>
      </c>
      <c r="EG449" s="186" t="s">
        <v>248</v>
      </c>
      <c r="EH449" s="186" t="s">
        <v>248</v>
      </c>
      <c r="EI449" s="186" t="s">
        <v>248</v>
      </c>
      <c r="EJ449" s="186" t="s">
        <v>248</v>
      </c>
      <c r="EK449" s="186" t="s">
        <v>248</v>
      </c>
      <c r="EL449" s="184" t="s">
        <v>248</v>
      </c>
      <c r="EM449" s="184" t="s">
        <v>248</v>
      </c>
      <c r="EN449" s="184" t="s">
        <v>248</v>
      </c>
      <c r="EO449" s="186" t="s">
        <v>248</v>
      </c>
      <c r="EP449" s="186" t="s">
        <v>248</v>
      </c>
      <c r="EQ449" s="186" t="s">
        <v>248</v>
      </c>
      <c r="ER449" s="186" t="s">
        <v>248</v>
      </c>
      <c r="ES449" s="186" t="s">
        <v>248</v>
      </c>
      <c r="ET449" s="186" t="s">
        <v>248</v>
      </c>
      <c r="EU449" s="186" t="s">
        <v>248</v>
      </c>
      <c r="EV449" s="186" t="s">
        <v>248</v>
      </c>
      <c r="EW449" s="186" t="s">
        <v>248</v>
      </c>
      <c r="EX449" s="186" t="s">
        <v>248</v>
      </c>
      <c r="EY449" s="186" t="s">
        <v>248</v>
      </c>
      <c r="EZ449" s="186" t="s">
        <v>248</v>
      </c>
      <c r="FA449" s="186" t="s">
        <v>248</v>
      </c>
      <c r="FB449" s="186" t="s">
        <v>248</v>
      </c>
      <c r="FC449" s="186" t="s">
        <v>248</v>
      </c>
      <c r="FD449" s="186" t="s">
        <v>248</v>
      </c>
      <c r="FE449" s="186" t="s">
        <v>248</v>
      </c>
      <c r="FF449" s="186" t="s">
        <v>248</v>
      </c>
      <c r="FG449" s="186" t="s">
        <v>248</v>
      </c>
      <c r="FH449" s="186" t="s">
        <v>248</v>
      </c>
      <c r="FI449" s="186" t="s">
        <v>248</v>
      </c>
      <c r="FJ449" s="186" t="s">
        <v>248</v>
      </c>
      <c r="FK449" s="186" t="s">
        <v>248</v>
      </c>
      <c r="FL449" s="186" t="s">
        <v>248</v>
      </c>
      <c r="FM449" s="186" t="s">
        <v>248</v>
      </c>
      <c r="FN449" s="186" t="s">
        <v>248</v>
      </c>
      <c r="FO449" s="186" t="s">
        <v>248</v>
      </c>
      <c r="FP449" s="186" t="s">
        <v>248</v>
      </c>
      <c r="FQ449" s="187" t="s">
        <v>248</v>
      </c>
      <c r="FR449" s="187" t="s">
        <v>248</v>
      </c>
      <c r="FS449" s="186">
        <v>2</v>
      </c>
      <c r="FT449" s="186">
        <v>2</v>
      </c>
      <c r="FU449" s="186">
        <v>1</v>
      </c>
      <c r="FV449" s="186">
        <v>1</v>
      </c>
      <c r="FW449" s="186">
        <v>1</v>
      </c>
      <c r="FX449" s="186">
        <v>2</v>
      </c>
      <c r="FY449" s="186">
        <v>2</v>
      </c>
      <c r="FZ449" s="186">
        <v>2</v>
      </c>
      <c r="GA449" s="186" t="s">
        <v>248</v>
      </c>
      <c r="GB449" s="186" t="s">
        <v>248</v>
      </c>
      <c r="GC449" s="186">
        <v>2</v>
      </c>
      <c r="GD449" s="186">
        <v>1</v>
      </c>
      <c r="GE449" s="186" t="s">
        <v>248</v>
      </c>
      <c r="GF449" s="186" t="s">
        <v>248</v>
      </c>
      <c r="GG449" s="186" t="s">
        <v>248</v>
      </c>
      <c r="GH449" s="186" t="s">
        <v>248</v>
      </c>
      <c r="GI449" s="186" t="s">
        <v>248</v>
      </c>
      <c r="GJ449" s="186" t="s">
        <v>248</v>
      </c>
      <c r="GK449" s="186" t="s">
        <v>248</v>
      </c>
      <c r="GL449" s="186" t="s">
        <v>248</v>
      </c>
      <c r="GM449" s="186" t="s">
        <v>248</v>
      </c>
      <c r="GN449" s="186" t="s">
        <v>248</v>
      </c>
      <c r="GO449" s="186" t="s">
        <v>248</v>
      </c>
      <c r="GP449" s="186" t="s">
        <v>248</v>
      </c>
      <c r="GQ449" s="186" t="s">
        <v>248</v>
      </c>
      <c r="GR449" s="186" t="s">
        <v>248</v>
      </c>
      <c r="GS449" s="186" t="s">
        <v>248</v>
      </c>
      <c r="GT449" s="186" t="s">
        <v>248</v>
      </c>
      <c r="GU449" s="186" t="s">
        <v>248</v>
      </c>
      <c r="GV449" s="186" t="s">
        <v>248</v>
      </c>
      <c r="GW449" s="186" t="s">
        <v>248</v>
      </c>
      <c r="GX449" s="186" t="s">
        <v>248</v>
      </c>
      <c r="GY449" s="186" t="s">
        <v>248</v>
      </c>
      <c r="GZ449" s="261" t="s">
        <v>248</v>
      </c>
      <c r="HA449" s="261" t="s">
        <v>248</v>
      </c>
      <c r="HB449" s="188">
        <f t="shared" ref="HB449" si="460">SUM(G449:GE449)</f>
        <v>45</v>
      </c>
    </row>
    <row r="450" spans="1:210" ht="24.9" customHeight="1" thickBot="1" x14ac:dyDescent="0.35">
      <c r="A450" s="108" t="str">
        <f t="shared" si="456"/>
        <v>Prod.-Q-1</v>
      </c>
      <c r="B450" s="108" t="str">
        <f t="shared" si="457"/>
        <v>Pracownik Produkcji</v>
      </c>
      <c r="C450" s="108" t="str">
        <f t="shared" si="458"/>
        <v>PK</v>
      </c>
      <c r="D450" s="108">
        <f t="shared" si="459"/>
        <v>342</v>
      </c>
      <c r="E450" s="395"/>
      <c r="F450" s="189" t="s">
        <v>375</v>
      </c>
      <c r="G450" s="192">
        <f>IF(INDEX(tab_MinKomp[Przepisy BHP / BHP Vorschriften],MATCH($B449,tab_MinKomp[[Stanowisko / Position ]:[Stanowisko / Position ]],0))="n/a","n/a",G449-INDEX(tab_MinKomp[Przepisy BHP / BHP Vorschriften],MATCH($B449,tab_MinKomp[[Stanowisko / Position ]:[Stanowisko / Position ]],0)))</f>
        <v>0</v>
      </c>
      <c r="H450" s="193">
        <f>IF(INDEX(tab_MinKomp[Przepisy PPOŻ / Brandschutzbestimmungen],MATCH($B449,tab_MinKomp[[Stanowisko / Position ]:[Stanowisko / Position ]],0))="n/a","n/a",H449-INDEX(tab_MinKomp[Przepisy PPOŻ / Brandschutzbestimmungen],MATCH($B449,tab_MinKomp[[Stanowisko / Position ]:[Stanowisko / Position ]],0)))</f>
        <v>0</v>
      </c>
      <c r="I450" s="193">
        <f>IF(INDEX(tab_MinKomp[Ryzyko zawodowe na stanowiskach pracyv/ Berufliche Risiken an Arbeitsstellen],MATCH($B449,tab_MinKomp[[Stanowisko / Position ]:[Stanowisko / Position ]],0))="n/a","n/a",I449-INDEX(tab_MinKomp[Ryzyko zawodowe na stanowiskach pracyv/ Berufliche Risiken an Arbeitsstellen],MATCH($B449,tab_MinKomp[[Stanowisko / Position ]:[Stanowisko / Position ]],0)))</f>
        <v>0</v>
      </c>
      <c r="J450" s="193">
        <f>IF(INDEX(tab_MinKomp[Gospodarka substancjami niebezpiecznymi / Gefahrstoffmanagement],MATCH($B449,tab_MinKomp[[Stanowisko / Position ]:[Stanowisko / Position ]],0))="n/a","n/a",J449-INDEX(tab_MinKomp[Gospodarka substancjami niebezpiecznymi / Gefahrstoffmanagement],MATCH($B449,tab_MinKomp[[Stanowisko / Position ]:[Stanowisko / Position ]],0)))</f>
        <v>0</v>
      </c>
      <c r="K450" s="193">
        <f>IF(INDEX(tab_MinKomp[Gospodarka odpadami / Abfallwirtschaft],MATCH($B449,tab_MinKomp[[Stanowisko / Position ]:[Stanowisko / Position ]],0))="n/a","n/a",K449-INDEX(tab_MinKomp[Gospodarka odpadami / Abfallwirtschaft],MATCH($B449,tab_MinKomp[[Stanowisko / Position ]:[Stanowisko / Position ]],0)))</f>
        <v>0</v>
      </c>
      <c r="L450" s="194" t="str">
        <f>IF(INDEX(tab_MinKomp[Przepisy kodeksu pracy / Bestimmungen des Arbeitsgesetzes],MATCH($B449,tab_MinKomp[[Stanowisko / Position ]:[Stanowisko / Position ]],0))="n/a","n/a",L449-INDEX(tab_MinKomp[Przepisy kodeksu pracy / Bestimmungen des Arbeitsgesetzes],MATCH($B449,tab_MinKomp[[Stanowisko / Position ]:[Stanowisko / Position ]],0)))</f>
        <v>n/a</v>
      </c>
      <c r="M450" s="195" t="str">
        <f>IF(INDEX(tab_MinKomp[Przepisy o ub.społ. ZUS  / Sozialversicherungsvorschriften],MATCH($B449,tab_MinKomp[[Stanowisko / Position ]:[Stanowisko / Position ]],0))="n/a","n/a",M449-INDEX(tab_MinKomp[Przepisy o ub.społ. ZUS  / Sozialversicherungsvorschriften],MATCH($B449,tab_MinKomp[[Stanowisko / Position ]:[Stanowisko / Position ]],0)))</f>
        <v>n/a</v>
      </c>
      <c r="N450" s="194" t="str">
        <f>IF(INDEX(tab_MinKomp[PRZEPISY O PDOF /persönlich Einkommensteuergesetz ],MATCH($B449,tab_MinKomp[[Stanowisko / Position ]:[Stanowisko / Position ]],0))="n/a","n/a",N449-INDEX(tab_MinKomp[PRZEPISY O PDOF /persönlich Einkommensteuergesetz ],MATCH($B449,tab_MinKomp[[Stanowisko / Position ]:[Stanowisko / Position ]],0)))</f>
        <v>n/a</v>
      </c>
      <c r="O450" s="194">
        <f>IF(INDEX(tab_MinKomp[Regulamin pracy / Arbeitsordnung],MATCH($B449,tab_MinKomp[[Stanowisko / Position ]:[Stanowisko / Position ]],0))="n/a","n/a",O449-INDEX(tab_MinKomp[Regulamin pracy / Arbeitsordnung],MATCH($B449,tab_MinKomp[[Stanowisko / Position ]:[Stanowisko / Position ]],0)))</f>
        <v>0</v>
      </c>
      <c r="P450" s="194">
        <f>IF(INDEX(tab_MinKomp[Regulamin wynagradzania / Vergütungsordnung],MATCH($B449,tab_MinKomp[[Stanowisko / Position ]:[Stanowisko / Position ]],0))="n/a","n/a",P449-INDEX(tab_MinKomp[Regulamin wynagradzania / Vergütungsordnung],MATCH($B449,tab_MinKomp[[Stanowisko / Position ]:[Stanowisko / Position ]],0)))</f>
        <v>0</v>
      </c>
      <c r="Q450" s="194" t="str">
        <f>IF(INDEX(tab_MinKomp[System R2PŁATNIK PRO: Płace / Lohnabrechnung],MATCH($B449,tab_MinKomp[[Stanowisko / Position ]:[Stanowisko / Position ]],0))="n/a","n/a",Q449-INDEX(tab_MinKomp[System R2PŁATNIK PRO: Płace / Lohnabrechnung],MATCH($B449,tab_MinKomp[[Stanowisko / Position ]:[Stanowisko / Position ]],0)))</f>
        <v>n/a</v>
      </c>
      <c r="R450" s="194" t="str">
        <f>IF(INDEX(tab_MinKomp[SystemR2PŁATNIK PRO: KADRY / Personaldaten],MATCH($B449,tab_MinKomp[[Stanowisko / Position ]:[Stanowisko / Position ]],0))="n/a","n/a",R449-INDEX(tab_MinKomp[SystemR2PŁATNIK PRO: KADRY / Personaldaten],MATCH($B449,tab_MinKomp[[Stanowisko / Position ]:[Stanowisko / Position ]],0)))</f>
        <v>n/a</v>
      </c>
      <c r="S450" s="194" t="str">
        <f>IF(INDEX(tab_MinKomp[SYSTEM R2PŁATNIK PRO: zarządzanie pracownikami / Arbeitsverwaltung],MATCH($B449,tab_MinKomp[[Stanowisko / Position ]:[Stanowisko / Position ]],0))="n/a","n/a",S449-INDEX(tab_MinKomp[SYSTEM R2PŁATNIK PRO: zarządzanie pracownikami / Arbeitsverwaltung],MATCH($B449,tab_MinKomp[[Stanowisko / Position ]:[Stanowisko / Position ]],0)))</f>
        <v>n/a</v>
      </c>
      <c r="T450" s="194" t="str">
        <f>IF(INDEX(tab_MinKomp[Doradztwo, wsparcie personalne / Personalberatung und Unterstützung],MATCH($B449,tab_MinKomp[[Stanowisko / Position ]:[Stanowisko / Position ]],0))="n/a","n/a",T449-INDEX(tab_MinKomp[Doradztwo, wsparcie personalne / Personalberatung und Unterstützung],MATCH($B449,tab_MinKomp[[Stanowisko / Position ]:[Stanowisko / Position ]],0)))</f>
        <v>n/a</v>
      </c>
      <c r="U450" s="194" t="str">
        <f>IF(INDEX(tab_MinKomp[Przepisy o podatku VAT / MwSt.- Gesetz],MATCH($B449,tab_MinKomp[[Stanowisko / Position ]:[Stanowisko / Position ]],0))="n/a","n/a",U449-INDEX(tab_MinKomp[Przepisy o podatku VAT / MwSt.- Gesetz],MATCH($B449,tab_MinKomp[[Stanowisko / Position ]:[Stanowisko / Position ]],0)))</f>
        <v>n/a</v>
      </c>
      <c r="V450" s="194" t="str">
        <f>IF(INDEX(tab_MinKomp[PrzepisyPDOP / geschäftlich Einkommensteuergesetz],MATCH($B449,tab_MinKomp[[Stanowisko / Position ]:[Stanowisko / Position ]],0))="n/a","n/a",V449-INDEX(tab_MinKomp[PrzepisyPDOP / geschäftlich Einkommensteuergesetz],MATCH($B449,tab_MinKomp[[Stanowisko / Position ]:[Stanowisko / Position ]],0)))</f>
        <v>n/a</v>
      </c>
      <c r="W450" s="194" t="str">
        <f>IF(INDEX(tab_MinKomp[System BAAN / FINANSE (FIBU)],MATCH($B449,tab_MinKomp[[Stanowisko / Position ]:[Stanowisko / Position ]],0))="n/a","n/a",W449-INDEX(tab_MinKomp[System BAAN / FINANSE (FIBU)],MATCH($B449,tab_MinKomp[[Stanowisko / Position ]:[Stanowisko / Position ]],0)))</f>
        <v>n/a</v>
      </c>
      <c r="X450" s="194" t="str">
        <f>IF(INDEX(tab_MinKomp[Systemy pomocnicze / Hilfssysteme(STOCKPROGRAM, KALK2000 etc.)],MATCH($B449,tab_MinKomp[[Stanowisko / Position ]:[Stanowisko / Position ]],0))="n/a","n/a",X449-INDEX(tab_MinKomp[Systemy pomocnicze / Hilfssysteme(STOCKPROGRAM, KALK2000 etc.)],MATCH($B449,tab_MinKomp[[Stanowisko / Position ]:[Stanowisko / Position ]],0)))</f>
        <v>n/a</v>
      </c>
      <c r="Y450" s="194" t="str">
        <f>IF(INDEX(tab_MinKomp[Polityka rachunkowości / Buchführungspolitik],MATCH($B449,tab_MinKomp[[Stanowisko / Position ]:[Stanowisko / Position ]],0))="n/a","n/a",Y449-INDEX(tab_MinKomp[Polityka rachunkowości / Buchführungspolitik],MATCH($B449,tab_MinKomp[[Stanowisko / Position ]:[Stanowisko / Position ]],0)))</f>
        <v>n/a</v>
      </c>
      <c r="Z450" s="194" t="str">
        <f>IF(INDEX(tab_MinKomp[Ustawa o rachunkowości / Rechnungslegungsgesetz],MATCH($B449,tab_MinKomp[[Stanowisko / Position ]:[Stanowisko / Position ]],0))="n/a","n/a",Z449-INDEX(tab_MinKomp[Ustawa o rachunkowości / Rechnungslegungsgesetz],MATCH($B449,tab_MinKomp[[Stanowisko / Position ]:[Stanowisko / Position ]],0)))</f>
        <v>n/a</v>
      </c>
      <c r="AA450" s="194" t="str">
        <f>IF(INDEX(tab_MinKomp[WORKFLOW - TS-100],MATCH($B449,tab_MinKomp[[Stanowisko / Position ]:[Stanowisko / Position ]],0))="n/a","n/a",AA449-INDEX(tab_MinKomp[WORKFLOW - TS-100],MATCH($B449,tab_MinKomp[[Stanowisko / Position ]:[Stanowisko / Position ]],0)))</f>
        <v>n/a</v>
      </c>
      <c r="AB450" s="194" t="str">
        <f>IF(INDEX(tab_MinKomp[WORKFLOW - SFMS],MATCH($B449,tab_MinKomp[[Stanowisko / Position ]:[Stanowisko / Position ]],0))="n/a","n/a",AB449-INDEX(tab_MinKomp[WORKFLOW - SFMS],MATCH($B449,tab_MinKomp[[Stanowisko / Position ]:[Stanowisko / Position ]],0)))</f>
        <v>n/a</v>
      </c>
      <c r="AC450" s="194" t="str">
        <f>IF(INDEX(tab_MinKomp[System ISO 9001:2015],MATCH($B449,tab_MinKomp[[Stanowisko / Position ]:[Stanowisko / Position ]],0))="n/a","n/a",AC449-INDEX(tab_MinKomp[System ISO 9001:2015],MATCH($B449,tab_MinKomp[[Stanowisko / Position ]:[Stanowisko / Position ]],0)))</f>
        <v>n/a</v>
      </c>
      <c r="AD450" s="194" t="str">
        <f>IF(INDEX(tab_MinKomp[System ISO 9001:2015],MATCH($B449,tab_MinKomp[[Stanowisko / Position ]:[Stanowisko / Position ]],0))="n/a","n/a",AD449-INDEX(tab_MinKomp[System ISO 9001:2015],MATCH($B449,tab_MinKomp[[Stanowisko / Position ]:[Stanowisko / Position ]],0)))</f>
        <v>n/a</v>
      </c>
      <c r="AE450" s="194" t="str">
        <f>IF(INDEX(tab_MinKomp[System ISO 9001:2015],MATCH($B449,tab_MinKomp[[Stanowisko / Position ]:[Stanowisko / Position ]],0))="n/a","n/a",AE449-INDEX(tab_MinKomp[System ISO 9001:2015],MATCH($B449,tab_MinKomp[[Stanowisko / Position ]:[Stanowisko / Position ]],0)))</f>
        <v>n/a</v>
      </c>
      <c r="AF450" s="194" t="str">
        <f>IF(INDEX(tab_MinKomp[System ISO 9001:2015],MATCH($B449,tab_MinKomp[[Stanowisko / Position ]:[Stanowisko / Position ]],0))="n/a","n/a",AF449-INDEX(tab_MinKomp[System ISO 9001:2015],MATCH($B449,tab_MinKomp[[Stanowisko / Position ]:[Stanowisko / Position ]],0)))</f>
        <v>n/a</v>
      </c>
      <c r="AG450" s="194" t="str">
        <f>IF(INDEX(tab_MinKomp[Wymagania VDA 6.3 Process / Forderungen],MATCH($B449,tab_MinKomp[[Stanowisko / Position ]:[Stanowisko / Position ]],0))="n/a","n/a",AG449-INDEX(tab_MinKomp[Wymagania VDA 6.3 Process / Forderungen],MATCH($B449,tab_MinKomp[[Stanowisko / Position ]:[Stanowisko / Position ]],0)))</f>
        <v>n/a</v>
      </c>
      <c r="AH450" s="194" t="str">
        <f>IF(INDEX(tab_MinKomp[Wymagania VDA 6.5 Product / Forderungen],MATCH($B449,tab_MinKomp[[Stanowisko / Position ]:[Stanowisko / Position ]],0))="n/a","n/a",AH449-INDEX(tab_MinKomp[Wymagania VDA 6.5 Product / Forderungen],MATCH($B449,tab_MinKomp[[Stanowisko / Position ]:[Stanowisko / Position ]],0)))</f>
        <v>n/a</v>
      </c>
      <c r="AI450" s="194" t="str">
        <f>IF(INDEX(tab_MinKomp[System ISO 9001:2015],MATCH($B449,tab_MinKomp[[Stanowisko / Position ]:[Stanowisko / Position ]],0))="n/a","n/a",AI449-INDEX(tab_MinKomp[System ISO 9001:2015],MATCH($B449,tab_MinKomp[[Stanowisko / Position ]:[Stanowisko / Position ]],0)))</f>
        <v>n/a</v>
      </c>
      <c r="AJ450" s="194" t="str">
        <f>IF(INDEX(tab_MinKomp[Auditor systemu ISO 17021:2018],MATCH($B449,tab_MinKomp[[Stanowisko / Position ]:[Stanowisko / Position ]],0))="n/a","n/a",AJ449-INDEX(tab_MinKomp[Auditor systemu ISO 17021:2018],MATCH($B449,tab_MinKomp[[Stanowisko / Position ]:[Stanowisko / Position ]],0)))</f>
        <v>n/a</v>
      </c>
      <c r="AK450" s="194" t="str">
        <f>IF(INDEX(tab_MinKomp[Pełnomocnik systemu / Systemvertreter],MATCH($B449,tab_MinKomp[[Stanowisko / Position ]:[Stanowisko / Position ]],0))="n/a","n/a",AK449-INDEX(tab_MinKomp[Pełnomocnik systemu / Systemvertreter],MATCH($B449,tab_MinKomp[[Stanowisko / Position ]:[Stanowisko / Position ]],0)))</f>
        <v>n/a</v>
      </c>
      <c r="AL450" s="194">
        <f>IF(INDEX(tab_MinKomp[Polityka Etyczna - Compliance],MATCH($B449,tab_MinKomp[[Stanowisko / Position ]:[Stanowisko / Position ]],0))="n/a","n/a",AL449-INDEX(tab_MinKomp[Polityka Etyczna - Compliance],MATCH($B449,tab_MinKomp[[Stanowisko / Position ]:[Stanowisko / Position ]],0)))</f>
        <v>0</v>
      </c>
      <c r="AM450" s="194" t="str">
        <f>IF(INDEX(tab_MinKomp[WDRAŻANIE NOWYCH PROJEKTÓW/ PROCEDURA CTM],MATCH($B449,tab_MinKomp[[Stanowisko / Position ]:[Stanowisko / Position ]],0))="n/a","n/a",AM449-INDEX(tab_MinKomp[WDRAŻANIE NOWYCH PROJEKTÓW/ PROCEDURA CTM],MATCH($B449,tab_MinKomp[[Stanowisko / Position ]:[Stanowisko / Position ]],0)))</f>
        <v>n/a</v>
      </c>
      <c r="AN450" s="194" t="str">
        <f>IF(INDEX(tab_MinKomp[KAMIENIE MILOWE MSL/PIFF],MATCH($B449,tab_MinKomp[[Stanowisko / Position ]:[Stanowisko / Position ]],0))="n/a","n/a",AN449-INDEX(tab_MinKomp[KAMIENIE MILOWE MSL/PIFF],MATCH($B449,tab_MinKomp[[Stanowisko / Position ]:[Stanowisko / Position ]],0)))</f>
        <v>n/a</v>
      </c>
      <c r="AO450" s="194">
        <f>IF(INDEX(tab_MinKomp[CP],MATCH($B449,tab_MinKomp[[Stanowisko / Position ]:[Stanowisko / Position ]],0))="n/a","n/a",AO449-INDEX(tab_MinKomp[CP],MATCH($B449,tab_MinKomp[[Stanowisko / Position ]:[Stanowisko / Position ]],0)))</f>
        <v>0</v>
      </c>
      <c r="AP450" s="194" t="str">
        <f>IF(INDEX(tab_MinKomp[FMEA],MATCH($B449,tab_MinKomp[[Stanowisko / Position ]:[Stanowisko / Position ]],0))="n/a","n/a",AP449-INDEX(tab_MinKomp[FMEA],MATCH($B449,tab_MinKomp[[Stanowisko / Position ]:[Stanowisko / Position ]],0)))</f>
        <v>n/a</v>
      </c>
      <c r="AQ450" s="194">
        <f>IF(INDEX(tab_MinKomp[FLOW CHART],MATCH($B449,tab_MinKomp[[Stanowisko / Position ]:[Stanowisko / Position ]],0))="n/a","n/a",AQ449-INDEX(tab_MinKomp[FLOW CHART],MATCH($B449,tab_MinKomp[[Stanowisko / Position ]:[Stanowisko / Position ]],0)))</f>
        <v>0</v>
      </c>
      <c r="AR450" s="194" t="str">
        <f>IF(INDEX(tab_MinKomp[APQP],MATCH($B449,tab_MinKomp[[Stanowisko / Position ]:[Stanowisko / Position ]],0))="n/a","n/a",AR449-INDEX(tab_MinKomp[APQP],MATCH($B449,tab_MinKomp[[Stanowisko / Position ]:[Stanowisko / Position ]],0)))</f>
        <v>n/a</v>
      </c>
      <c r="AS450" s="194" t="str">
        <f>IF(INDEX(tab_MinKomp[MSA],MATCH($B449,tab_MinKomp[[Stanowisko / Position ]:[Stanowisko / Position ]],0))="n/a","n/a",AS449-INDEX(tab_MinKomp[MSA],MATCH($B449,tab_MinKomp[[Stanowisko / Position ]:[Stanowisko / Position ]],0)))</f>
        <v>n/a</v>
      </c>
      <c r="AT450" s="194" t="str">
        <f>IF(INDEX(tab_MinKomp[SPC],MATCH($B449,tab_MinKomp[[Stanowisko / Position ]:[Stanowisko / Position ]],0))="n/a","n/a",AT449-INDEX(tab_MinKomp[SPC],MATCH($B449,tab_MinKomp[[Stanowisko / Position ]:[Stanowisko / Position ]],0)))</f>
        <v>n/a</v>
      </c>
      <c r="AU450" s="194" t="str">
        <f>IF(INDEX(tab_MinKomp[CSR (SPECYFICZNE WYMAGANIA KLIENTA)],MATCH($B449,tab_MinKomp[[Stanowisko / Position ]:[Stanowisko / Position ]],0))="n/a","n/a",AU449-INDEX(tab_MinKomp[CSR (SPECYFICZNE WYMAGANIA KLIENTA)],MATCH($B449,tab_MinKomp[[Stanowisko / Position ]:[Stanowisko / Position ]],0)))</f>
        <v>n/a</v>
      </c>
      <c r="AV450" s="194">
        <f>IF(INDEX(tab_MinKomp[5S],MATCH($B449,tab_MinKomp[[Stanowisko / Position ]:[Stanowisko / Position ]],0))="n/a","n/a",AV449-INDEX(tab_MinKomp[5S],MATCH($B449,tab_MinKomp[[Stanowisko / Position ]:[Stanowisko / Position ]],0)))</f>
        <v>0</v>
      </c>
      <c r="AW450" s="194">
        <f>IF(INDEX(tab_MinKomp[LEAN MANAGEMENT],MATCH($B449,tab_MinKomp[[Stanowisko / Position ]:[Stanowisko / Position ]],0))="n/a","n/a",AW449-INDEX(tab_MinKomp[LEAN MANAGEMENT],MATCH($B449,tab_MinKomp[[Stanowisko / Position ]:[Stanowisko / Position ]],0)))</f>
        <v>0</v>
      </c>
      <c r="AX450" s="194" t="str">
        <f>IF(INDEX(tab_MinKomp[5R],MATCH($B449,tab_MinKomp[[Stanowisko / Position ]:[Stanowisko / Position ]],0))="n/a","n/a",AX449-INDEX(tab_MinKomp[5R],MATCH($B449,tab_MinKomp[[Stanowisko / Position ]:[Stanowisko / Position ]],0)))</f>
        <v>n/a</v>
      </c>
      <c r="AY450" s="194" t="str">
        <f>IF(INDEX(tab_MinKomp[Six Sigma],MATCH($B449,tab_MinKomp[[Stanowisko / Position ]:[Stanowisko / Position ]],0))="n/a","n/a",AY449-INDEX(tab_MinKomp[Six Sigma],MATCH($B449,tab_MinKomp[[Stanowisko / Position ]:[Stanowisko / Position ]],0)))</f>
        <v>n/a</v>
      </c>
      <c r="AZ450" s="194" t="str">
        <f>IF(INDEX(tab_MinKomp[System BAAN / Distribution &amp; Supply Chain],MATCH($B449,tab_MinKomp[[Stanowisko / Position ]:[Stanowisko / Position ]],0))="n/a","n/a",AZ449-INDEX(tab_MinKomp[System BAAN / Distribution &amp; Supply Chain],MATCH($B449,tab_MinKomp[[Stanowisko / Position ]:[Stanowisko / Position ]],0)))</f>
        <v>n/a</v>
      </c>
      <c r="BA450" s="194" t="str">
        <f>IF(INDEX(tab_MinKomp[Gospodarka magazynowa / Lagerverwaltung],MATCH($B449,tab_MinKomp[[Stanowisko / Position ]:[Stanowisko / Position ]],0))="n/a","n/a",BA449-INDEX(tab_MinKomp[Gospodarka magazynowa / Lagerverwaltung],MATCH($B449,tab_MinKomp[[Stanowisko / Position ]:[Stanowisko / Position ]],0)))</f>
        <v>n/a</v>
      </c>
      <c r="BB450" s="194" t="str">
        <f>IF(INDEX(tab_MinKomp[Inwentaryzacja - organizacja i przebieg / Inventurprozess],MATCH($B449,tab_MinKomp[[Stanowisko / Position ]:[Stanowisko / Position ]],0))="n/a","n/a",BB449-INDEX(tab_MinKomp[Inwentaryzacja - organizacja i przebieg / Inventurprozess],MATCH($B449,tab_MinKomp[[Stanowisko / Position ]:[Stanowisko / Position ]],0)))</f>
        <v>n/a</v>
      </c>
      <c r="BC450" s="194" t="str">
        <f>IF(INDEX(tab_MinKomp[Organizacja dostaw / Versorgungsorganisation],MATCH($B449,tab_MinKomp[[Stanowisko / Position ]:[Stanowisko / Position ]],0))="n/a","n/a",BC449-INDEX(tab_MinKomp[Organizacja dostaw / Versorgungsorganisation],MATCH($B449,tab_MinKomp[[Stanowisko / Position ]:[Stanowisko / Position ]],0)))</f>
        <v>n/a</v>
      </c>
      <c r="BD450" s="194" t="str">
        <f>IF(INDEX(tab_MinKomp[Organizacja wysyłek / Organisation von Lieferungen],MATCH($B449,tab_MinKomp[[Stanowisko / Position ]:[Stanowisko / Position ]],0))="n/a","n/a",BD449-INDEX(tab_MinKomp[Organizacja wysyłek / Organisation von Lieferungen],MATCH($B449,tab_MinKomp[[Stanowisko / Position ]:[Stanowisko / Position ]],0)))</f>
        <v>n/a</v>
      </c>
      <c r="BE450" s="194" t="str">
        <f>IF(INDEX(tab_MinKomp[Analiza magazynowa - Program Polen.mdb / Inventuranalyse],MATCH($B449,tab_MinKomp[[Stanowisko / Position ]:[Stanowisko / Position ]],0))="n/a","n/a",BE449-INDEX(tab_MinKomp[Analiza magazynowa - Program Polen.mdb / Inventuranalyse],MATCH($B449,tab_MinKomp[[Stanowisko / Position ]:[Stanowisko / Position ]],0)))</f>
        <v>n/a</v>
      </c>
      <c r="BF450" s="190" t="str">
        <f>IF(INDEX(tab_MinKomp[MMOG (Materials Management Operations Guidelines)],MATCH($B449,tab_MinKomp[[Stanowisko / Position ]:[Stanowisko / Position ]],0))="n/a","n/a",BF449-INDEX(tab_MinKomp[MMOG (Materials Management Operations Guidelines)],MATCH($B449,tab_MinKomp[[Stanowisko / Position ]:[Stanowisko / Position ]],0)))</f>
        <v>n/a</v>
      </c>
      <c r="BG450" s="190" t="str">
        <f>IF(INDEX(tab_MinKomp[GPP],MATCH($B449,tab_MinKomp[[Stanowisko / Position ]:[Stanowisko / Position ]],0))="n/a","n/a",BG449-INDEX(tab_MinKomp[GPP],MATCH($B449,tab_MinKomp[[Stanowisko / Position ]:[Stanowisko / Position ]],0)))</f>
        <v>n/a</v>
      </c>
      <c r="BH450" s="190" t="str">
        <f>IF(INDEX(tab_MinKomp[AIAG (Automotive Industry Action Group)],MATCH($B449,tab_MinKomp[[Stanowisko / Position ]:[Stanowisko / Position ]],0))="n/a","n/a",BH449-INDEX(tab_MinKomp[AIAG (Automotive Industry Action Group)],MATCH($B449,tab_MinKomp[[Stanowisko / Position ]:[Stanowisko / Position ]],0)))</f>
        <v>n/a</v>
      </c>
      <c r="BI450" s="190" t="str">
        <f>IF(INDEX(tab_MinKomp[Super-G disputes],MATCH($B449,tab_MinKomp[[Stanowisko / Position ]:[Stanowisko / Position ]],0))="n/a","n/a",BI449-INDEX(tab_MinKomp[Super-G disputes],MATCH($B449,tab_MinKomp[[Stanowisko / Position ]:[Stanowisko / Position ]],0)))</f>
        <v>n/a</v>
      </c>
      <c r="BJ450" s="190" t="str">
        <f>IF(INDEX(tab_MinKomp[CMMS3/eDDL (Direct Data Link)],MATCH($B449,tab_MinKomp[[Stanowisko / Position ]:[Stanowisko / Position ]],0))="n/a","n/a",BJ449-INDEX(tab_MinKomp[CMMS3/eDDL (Direct Data Link)],MATCH($B449,tab_MinKomp[[Stanowisko / Position ]:[Stanowisko / Position ]],0)))</f>
        <v>n/a</v>
      </c>
      <c r="BK450" s="190" t="str">
        <f>IF(INDEX(tab_MinKomp[MP&amp;L (Material Planning and Logistics)],MATCH($B449,tab_MinKomp[[Stanowisko / Position ]:[Stanowisko / Position ]],0))="n/a","n/a",BK449-INDEX(tab_MinKomp[MP&amp;L (Material Planning and Logistics)],MATCH($B449,tab_MinKomp[[Stanowisko / Position ]:[Stanowisko / Position ]],0)))</f>
        <v>n/a</v>
      </c>
      <c r="BL450" s="190" t="str">
        <f>IF(INDEX(tab_MinKomp[Supplier delivery rating],MATCH($B449,tab_MinKomp[[Stanowisko / Position ]:[Stanowisko / Position ]],0))="n/a","n/a",BL449-INDEX(tab_MinKomp[Supplier delivery rating],MATCH($B449,tab_MinKomp[[Stanowisko / Position ]:[Stanowisko / Position ]],0)))</f>
        <v>n/a</v>
      </c>
      <c r="BM450" s="194" t="str">
        <f>IF(INDEX(tab_MinKomp[Wymagania VDA 6.5 Product / Forderungen],MATCH($B449,tab_MinKomp[[Stanowisko / Position ]:[Stanowisko / Position ]],0))="n/a","n/a",BM449-INDEX(tab_MinKomp[Wymagania VDA 6.5 Product / Forderungen],MATCH($B449,tab_MinKomp[[Stanowisko / Position ]:[Stanowisko / Position ]],0)))</f>
        <v>n/a</v>
      </c>
      <c r="BN450" s="194" t="str">
        <f>IF(INDEX(tab_MinKomp[Wymagania VDA 6.5 Product / Forderungen],MATCH($B449,tab_MinKomp[[Stanowisko / Position ]:[Stanowisko / Position ]],0))="n/a","n/a",BN449-INDEX(tab_MinKomp[Wymagania VDA 6.5 Product / Forderungen],MATCH($B449,tab_MinKomp[[Stanowisko / Position ]:[Stanowisko / Position ]],0)))</f>
        <v>n/a</v>
      </c>
      <c r="BO450" s="194">
        <f>IF(INDEX(tab_MinKomp[5S],MATCH($B449,tab_MinKomp[[Stanowisko / Position ]:[Stanowisko / Position ]],0))="n/a","n/a",BO449-INDEX(tab_MinKomp[5S],MATCH($B449,tab_MinKomp[[Stanowisko / Position ]:[Stanowisko / Position ]],0)))</f>
        <v>-2</v>
      </c>
      <c r="BP450" s="194" t="str">
        <f>IF(INDEX(tab_MinKomp[Wymagania VDA 6.5 Product / Forderungen],MATCH($B449,tab_MinKomp[[Stanowisko / Position ]:[Stanowisko / Position ]],0))="n/a","n/a",BP449-INDEX(tab_MinKomp[Wymagania VDA 6.5 Product / Forderungen],MATCH($B449,tab_MinKomp[[Stanowisko / Position ]:[Stanowisko / Position ]],0)))</f>
        <v>n/a</v>
      </c>
      <c r="BQ450" s="194" t="str">
        <f>IF(INDEX(tab_MinKomp[Wymagania VDA 6.5 Product / Forderungen],MATCH($B449,tab_MinKomp[[Stanowisko / Position ]:[Stanowisko / Position ]],0))="n/a","n/a",BQ449-INDEX(tab_MinKomp[Wymagania VDA 6.5 Product / Forderungen],MATCH($B449,tab_MinKomp[[Stanowisko / Position ]:[Stanowisko / Position ]],0)))</f>
        <v>n/a</v>
      </c>
      <c r="BR450" s="194" t="str">
        <f>IF(INDEX(tab_MinKomp[Wymagania VDA 6.5 Product / Forderungen],MATCH($B449,tab_MinKomp[[Stanowisko / Position ]:[Stanowisko / Position ]],0))="n/a","n/a",BR449-INDEX(tab_MinKomp[Wymagania VDA 6.5 Product / Forderungen],MATCH($B449,tab_MinKomp[[Stanowisko / Position ]:[Stanowisko / Position ]],0)))</f>
        <v>n/a</v>
      </c>
      <c r="BS450" s="194">
        <f>IF(INDEX(tab_MinKomp[5S],MATCH($B449,tab_MinKomp[[Stanowisko / Position ]:[Stanowisko / Position ]],0))="n/a","n/a",BS449-INDEX(tab_MinKomp[5S],MATCH($B449,tab_MinKomp[[Stanowisko / Position ]:[Stanowisko / Position ]],0)))</f>
        <v>-2</v>
      </c>
      <c r="BT450" s="194" t="str">
        <f>IF(INDEX(tab_MinKomp[Wymagania VDA 6.5 Product / Forderungen],MATCH($B449,tab_MinKomp[[Stanowisko / Position ]:[Stanowisko / Position ]],0))="n/a","n/a",BT449-INDEX(tab_MinKomp[Wymagania VDA 6.5 Product / Forderungen],MATCH($B449,tab_MinKomp[[Stanowisko / Position ]:[Stanowisko / Position ]],0)))</f>
        <v>n/a</v>
      </c>
      <c r="BU450" s="194">
        <f>IF(INDEX(tab_MinKomp[LEAN MANAGEMENT],MATCH($B449,tab_MinKomp[[Stanowisko / Position ]:[Stanowisko / Position ]],0))="n/a","n/a",BU449-INDEX(tab_MinKomp[LEAN MANAGEMENT],MATCH($B449,tab_MinKomp[[Stanowisko / Position ]:[Stanowisko / Position ]],0)))</f>
        <v>-1</v>
      </c>
      <c r="BV450" s="194">
        <f>IF(INDEX(tab_MinKomp[5S],MATCH($B449,tab_MinKomp[[Stanowisko / Position ]:[Stanowisko / Position ]],0))="n/a","n/a",BV449-INDEX(tab_MinKomp[5S],MATCH($B449,tab_MinKomp[[Stanowisko / Position ]:[Stanowisko / Position ]],0)))</f>
        <v>0</v>
      </c>
      <c r="BW450" s="194">
        <f>IF(INDEX(tab_MinKomp[5S],MATCH($B449,tab_MinKomp[[Stanowisko / Position ]:[Stanowisko / Position ]],0))="n/a","n/a",BW449-INDEX(tab_MinKomp[5S],MATCH($B449,tab_MinKomp[[Stanowisko / Position ]:[Stanowisko / Position ]],0)))</f>
        <v>0</v>
      </c>
      <c r="BX450" s="194">
        <f>IF(INDEX(tab_MinKomp[5S],MATCH($B449,tab_MinKomp[[Stanowisko / Position ]:[Stanowisko / Position ]],0))="n/a","n/a",BX449-INDEX(tab_MinKomp[5S],MATCH($B449,tab_MinKomp[[Stanowisko / Position ]:[Stanowisko / Position ]],0)))</f>
        <v>0</v>
      </c>
      <c r="BY450" s="194" t="str">
        <f>IF(INDEX(tab_MinKomp[Obsługa maszyn Engel / Engel Maschinenbedienung],MATCH($B449,tab_MinKomp[[Stanowisko / Position ]:[Stanowisko / Position ]],0))="n/a","n/a",BY449-INDEX(tab_MinKomp[Obsługa maszyn Engel / Engel Maschinenbedienung],MATCH($B449,tab_MinKomp[[Stanowisko / Position ]:[Stanowisko / Position ]],0)))</f>
        <v>n/a</v>
      </c>
      <c r="BZ450" s="194">
        <f>IF(INDEX(tab_MinKomp[5S],MATCH($B449,tab_MinKomp[[Stanowisko / Position ]:[Stanowisko / Position ]],0))="n/a","n/a",BZ449-INDEX(tab_MinKomp[5S],MATCH($B449,tab_MinKomp[[Stanowisko / Position ]:[Stanowisko / Position ]],0)))</f>
        <v>0</v>
      </c>
      <c r="CA450" s="194">
        <f>IF(INDEX(tab_MinKomp[LEAN MANAGEMENT],MATCH($B449,tab_MinKomp[[Stanowisko / Position ]:[Stanowisko / Position ]],0))="n/a","n/a",CA449-INDEX(tab_MinKomp[LEAN MANAGEMENT],MATCH($B449,tab_MinKomp[[Stanowisko / Position ]:[Stanowisko / Position ]],0)))</f>
        <v>-1</v>
      </c>
      <c r="CB450" s="194">
        <f>IF(INDEX(tab_MinKomp[5S],MATCH($B449,tab_MinKomp[[Stanowisko / Position ]:[Stanowisko / Position ]],0))="n/a","n/a",CB449-INDEX(tab_MinKomp[5S],MATCH($B449,tab_MinKomp[[Stanowisko / Position ]:[Stanowisko / Position ]],0)))</f>
        <v>-2</v>
      </c>
      <c r="CC450" s="194" t="str">
        <f>IF(INDEX(tab_MinKomp[Obsługa maszyn Branson / Branson Maschinenbedienung],MATCH($B449,tab_MinKomp[[Stanowisko / Position ]:[Stanowisko / Position ]],0))="n/a","n/a",CC449-INDEX(tab_MinKomp[Obsługa maszyn Branson / Branson Maschinenbedienung],MATCH($B449,tab_MinKomp[[Stanowisko / Position ]:[Stanowisko / Position ]],0)))</f>
        <v>n/a</v>
      </c>
      <c r="CD450" s="194">
        <f>IF(INDEX(tab_MinKomp[Obsługa maszyn Novapax / Novapax Maschinenbedienung],MATCH($B449,tab_MinKomp[[Stanowisko / Position ]:[Stanowisko / Position ]],0))="n/a","n/a",CD449-INDEX(tab_MinKomp[Obsługa maszyn Novapax / Novapax Maschinenbedienung],MATCH($B449,tab_MinKomp[[Stanowisko / Position ]:[Stanowisko / Position ]],0)))</f>
        <v>0</v>
      </c>
      <c r="CE450" s="194">
        <f>IF(INDEX(tab_MinKomp[5S],MATCH($B449,tab_MinKomp[[Stanowisko / Position ]:[Stanowisko / Position ]],0))="n/a","n/a",CE449-INDEX(tab_MinKomp[5S],MATCH($B449,tab_MinKomp[[Stanowisko / Position ]:[Stanowisko / Position ]],0)))</f>
        <v>-2</v>
      </c>
      <c r="CF450" s="194">
        <f>IF(INDEX(tab_MinKomp[Obsługa maszyn Novapax / Novapax Maschinenbedienung],MATCH($B449,tab_MinKomp[[Stanowisko / Position ]:[Stanowisko / Position ]],0))="n/a","n/a",CF449-INDEX(tab_MinKomp[Obsługa maszyn Novapax / Novapax Maschinenbedienung],MATCH($B449,tab_MinKomp[[Stanowisko / Position ]:[Stanowisko / Position ]],0)))</f>
        <v>-2</v>
      </c>
      <c r="CG450" s="194">
        <f>IF(INDEX(tab_MinKomp[Eliminacja awarii / Beseitigung von Ausfällen],MATCH($B449,tab_MinKomp[[Stanowisko / Position ]:[Stanowisko / Position ]],0))="n/a","n/a",CG449-INDEX(tab_MinKomp[Eliminacja awarii / Beseitigung von Ausfällen],MATCH($B449,tab_MinKomp[[Stanowisko / Position ]:[Stanowisko / Position ]],0)))</f>
        <v>0</v>
      </c>
      <c r="CH450" s="194" t="str">
        <f>IF(INDEX(tab_MinKomp[Wymagania VDA 6.5 Product / Forderungen],MATCH($B449,tab_MinKomp[[Stanowisko / Position ]:[Stanowisko / Position ]],0))="n/a","n/a",CH449-INDEX(tab_MinKomp[Wymagania VDA 6.5 Product / Forderungen],MATCH($B449,tab_MinKomp[[Stanowisko / Position ]:[Stanowisko / Position ]],0)))</f>
        <v>n/a</v>
      </c>
      <c r="CI450" s="194" t="str">
        <f>IF(INDEX(tab_MinKomp[Wymagania VDA 6.5 Product / Forderungen],MATCH($B449,tab_MinKomp[[Stanowisko / Position ]:[Stanowisko / Position ]],0))="n/a","n/a",CI449-INDEX(tab_MinKomp[Wymagania VDA 6.5 Product / Forderungen],MATCH($B449,tab_MinKomp[[Stanowisko / Position ]:[Stanowisko / Position ]],0)))</f>
        <v>n/a</v>
      </c>
      <c r="CJ450" s="194" t="str">
        <f>IF(INDEX(tab_MinKomp[Wymagania VDA 6.5 Product / Forderungen],MATCH($B449,tab_MinKomp[[Stanowisko / Position ]:[Stanowisko / Position ]],0))="n/a","n/a",CJ449-INDEX(tab_MinKomp[Wymagania VDA 6.5 Product / Forderungen],MATCH($B449,tab_MinKomp[[Stanowisko / Position ]:[Stanowisko / Position ]],0)))</f>
        <v>n/a</v>
      </c>
      <c r="CK450" s="194" t="str">
        <f>IF(INDEX(tab_MinKomp[Wymagania VDA 6.5 Product / Forderungen],MATCH($B449,tab_MinKomp[[Stanowisko / Position ]:[Stanowisko / Position ]],0))="n/a","n/a",CK449-INDEX(tab_MinKomp[Wymagania VDA 6.5 Product / Forderungen],MATCH($B449,tab_MinKomp[[Stanowisko / Position ]:[Stanowisko / Position ]],0)))</f>
        <v>n/a</v>
      </c>
      <c r="CL450" s="194" t="str">
        <f>IF(INDEX(tab_MinKomp[Wymagania VDA 6.5 Product / Forderungen],MATCH($B449,tab_MinKomp[[Stanowisko / Position ]:[Stanowisko / Position ]],0))="n/a","n/a",CL449-INDEX(tab_MinKomp[Wymagania VDA 6.5 Product / Forderungen],MATCH($B449,tab_MinKomp[[Stanowisko / Position ]:[Stanowisko / Position ]],0)))</f>
        <v>n/a</v>
      </c>
      <c r="CM450" s="194" t="str">
        <f>IF(INDEX(tab_MinKomp[Informatyka ogólna (techniczne i systemowe) / Allgemeine IT (Technik und System)],MATCH($B449,tab_MinKomp[[Stanowisko / Position ]:[Stanowisko / Position ]],0))="n/a","n/a",CM449-INDEX(tab_MinKomp[Informatyka ogólna (techniczne i systemowe) / Allgemeine IT (Technik und System)],MATCH($B449,tab_MinKomp[[Stanowisko / Position ]:[Stanowisko / Position ]],0)))</f>
        <v>n/a</v>
      </c>
      <c r="CN450" s="194" t="str">
        <f>IF(INDEX(tab_MinKomp[Sieci komputerowe / Computernetzwerke],MATCH($B449,tab_MinKomp[[Stanowisko / Position ]:[Stanowisko / Position ]],0))="n/a","n/a",CN449-INDEX(tab_MinKomp[Sieci komputerowe / Computernetzwerke],MATCH($B449,tab_MinKomp[[Stanowisko / Position ]:[Stanowisko / Position ]],0)))</f>
        <v>n/a</v>
      </c>
      <c r="CO450" s="194" t="str">
        <f>IF(INDEX(tab_MinKomp[Hardware (komputery PC, drukarki biurowe i etykietowe, telefonia stacjonarna i mobilna) (PC, Drucker, Telefpne, Handys)],MATCH($B449,tab_MinKomp[[Stanowisko / Position ]:[Stanowisko / Position ]],0))="n/a","n/a",CO449-INDEX(tab_MinKomp[Hardware (komputery PC, drukarki biurowe i etykietowe, telefonia stacjonarna i mobilna) (PC, Drucker, Telefpne, Handys)],MATCH($B449,tab_MinKomp[[Stanowisko / Position ]:[Stanowisko / Position ]],0)))</f>
        <v>n/a</v>
      </c>
      <c r="CP450" s="194" t="str">
        <f>IF(INDEX(tab_MinKomp[Software &amp; Systems (MS Office, MS Remote Desktop)],MATCH($B449,tab_MinKomp[[Stanowisko / Position ]:[Stanowisko / Position ]],0))="n/a","n/a",CP449-INDEX(tab_MinKomp[Software &amp; Systems (MS Office, MS Remote Desktop)],MATCH($B449,tab_MinKomp[[Stanowisko / Position ]:[Stanowisko / Position ]],0)))</f>
        <v>n/a</v>
      </c>
      <c r="CQ450" s="194" t="str">
        <f>IF(INDEX(tab_MinKomp[Programowanie obiektowe (PHP) / Objektprogrammierung],MATCH($B449,tab_MinKomp[[Stanowisko / Position ]:[Stanowisko / Position ]],0))="n/a","n/a",CQ449-INDEX(tab_MinKomp[Programowanie obiektowe (PHP) / Objektprogrammierung],MATCH($B449,tab_MinKomp[[Stanowisko / Position ]:[Stanowisko / Position ]],0)))</f>
        <v>n/a</v>
      </c>
      <c r="CR450" s="194" t="str">
        <f>IF(INDEX(tab_MinKomp[Scrum],MATCH($B449,tab_MinKomp[[Stanowisko / Position ]:[Stanowisko / Position ]],0))="n/a","n/a",CR449-INDEX(tab_MinKomp[Scrum],MATCH($B449,tab_MinKomp[[Stanowisko / Position ]:[Stanowisko / Position ]],0)))</f>
        <v>n/a</v>
      </c>
      <c r="CS450" s="194" t="str">
        <f>IF(INDEX(tab_MinKomp[SQL (MySQL)],MATCH($B449,tab_MinKomp[[Stanowisko / Position ]:[Stanowisko / Position ]],0))="n/a","n/a",CS449-INDEX(tab_MinKomp[SQL (MySQL)],MATCH($B449,tab_MinKomp[[Stanowisko / Position ]:[Stanowisko / Position ]],0)))</f>
        <v>n/a</v>
      </c>
      <c r="CT450" s="194" t="str">
        <f>IF(INDEX(tab_MinKomp[Javascript],MATCH($B449,tab_MinKomp[[Stanowisko / Position ]:[Stanowisko / Position ]],0))="n/a","n/a",CT449-INDEX(tab_MinKomp[Javascript],MATCH($B449,tab_MinKomp[[Stanowisko / Position ]:[Stanowisko / Position ]],0)))</f>
        <v>n/a</v>
      </c>
      <c r="CU450" s="194" t="str">
        <f>IF(INDEX(tab_MinKomp[Joomla],MATCH($B449,tab_MinKomp[[Stanowisko / Position ]:[Stanowisko / Position ]],0))="n/a","n/a",CU449-INDEX(tab_MinKomp[Joomla],MATCH($B449,tab_MinKomp[[Stanowisko / Position ]:[Stanowisko / Position ]],0)))</f>
        <v>n/a</v>
      </c>
      <c r="CV450" s="194" t="str">
        <f>IF(INDEX(tab_MinKomp[Bash],MATCH($B449,tab_MinKomp[[Stanowisko / Position ]:[Stanowisko / Position ]],0))="n/a","n/a",CV449-INDEX(tab_MinKomp[Bash],MATCH($B449,tab_MinKomp[[Stanowisko / Position ]:[Stanowisko / Position ]],0)))</f>
        <v>n/a</v>
      </c>
      <c r="CW450" s="194">
        <f>IF(INDEX(tab_MinKomp[Systemy MES (HYDRA / SFMS)],MATCH($B449,tab_MinKomp[[Stanowisko / Position ]:[Stanowisko / Position ]],0))="n/a","n/a",CW449-INDEX(tab_MinKomp[Systemy MES (HYDRA / SFMS)],MATCH($B449,tab_MinKomp[[Stanowisko / Position ]:[Stanowisko / Position ]],0)))</f>
        <v>0</v>
      </c>
      <c r="CX450" s="194" t="str">
        <f>IF(INDEX(tab_MinKomp[HTML / CSS],MATCH($B449,tab_MinKomp[[Stanowisko / Position ]:[Stanowisko / Position ]],0))="n/a","n/a",CX449-INDEX(tab_MinKomp[HTML / CSS],MATCH($B449,tab_MinKomp[[Stanowisko / Position ]:[Stanowisko / Position ]],0)))</f>
        <v>n/a</v>
      </c>
      <c r="CY450" s="194" t="str">
        <f>IF(INDEX(tab_MinKomp[SYSTEM PR],MATCH($B449,tab_MinKomp[[Stanowisko / Position ]:[Stanowisko / Position ]],0))="n/a","n/a",CY449-INDEX(tab_MinKomp[SYSTEM PR],MATCH($B449,tab_MinKomp[[Stanowisko / Position ]:[Stanowisko / Position ]],0)))</f>
        <v>n/a</v>
      </c>
      <c r="CZ450" s="194" t="str">
        <f>IF(INDEX(tab_MinKomp[System Einkauf XP / EBA],MATCH($B449,tab_MinKomp[[Stanowisko / Position ]:[Stanowisko / Position ]],0))="n/a","n/a",CZ449-INDEX(tab_MinKomp[System Einkauf XP / EBA],MATCH($B449,tab_MinKomp[[Stanowisko / Position ]:[Stanowisko / Position ]],0)))</f>
        <v>n/a</v>
      </c>
      <c r="DA450" s="194" t="str">
        <f>IF(INDEX(tab_MinKomp[Techniki negocjacyjne / Verhandlungstechniken],MATCH($B449,tab_MinKomp[[Stanowisko / Position ]:[Stanowisko / Position ]],0))="n/a","n/a",DA449-INDEX(tab_MinKomp[Techniki negocjacyjne / Verhandlungstechniken],MATCH($B449,tab_MinKomp[[Stanowisko / Position ]:[Stanowisko / Position ]],0)))</f>
        <v>n/a</v>
      </c>
      <c r="DB450" s="194" t="str">
        <f>IF(INDEX(tab_MinKomp[Znajomość rynku branżowego / Kenntnis des Industrie Marktes],MATCH($B449,tab_MinKomp[[Stanowisko / Position ]:[Stanowisko / Position ]],0))="n/a","n/a",DB449-INDEX(tab_MinKomp[Znajomość rynku branżowego / Kenntnis des Industrie Marktes],MATCH($B449,tab_MinKomp[[Stanowisko / Position ]:[Stanowisko / Position ]],0)))</f>
        <v>n/a</v>
      </c>
      <c r="DC450" s="194" t="str">
        <f>IF(INDEX(tab_MinKomp[SUPPLIER MANAGEMENT],MATCH($B449,tab_MinKomp[[Stanowisko / Position ]:[Stanowisko / Position ]],0))="n/a","n/a",DC449-INDEX(tab_MinKomp[SUPPLIER MANAGEMENT],MATCH($B449,tab_MinKomp[[Stanowisko / Position ]:[Stanowisko / Position ]],0)))</f>
        <v>n/a</v>
      </c>
      <c r="DD450" s="194" t="str">
        <f>IF(INDEX(tab_MinKomp[SUPPLIER MANAGEMENT],MATCH($B449,tab_MinKomp[[Stanowisko / Position ]:[Stanowisko / Position ]],0))="n/a","n/a",DD449-INDEX(tab_MinKomp[SUPPLIER MANAGEMENT],MATCH($B449,tab_MinKomp[[Stanowisko / Position ]:[Stanowisko / Position ]],0)))</f>
        <v>n/a</v>
      </c>
      <c r="DE450" s="194" t="str">
        <f>IF(INDEX(tab_MinKomp[SUPPLIER MANAGEMENT],MATCH($B449,tab_MinKomp[[Stanowisko / Position ]:[Stanowisko / Position ]],0))="n/a","n/a",DE449-INDEX(tab_MinKomp[SUPPLIER MANAGEMENT],MATCH($B449,tab_MinKomp[[Stanowisko / Position ]:[Stanowisko / Position ]],0)))</f>
        <v>n/a</v>
      </c>
      <c r="DF450" s="194">
        <f>IF(INDEX(tab_MinKomp[LEAN MANAGEMENT],MATCH($B449,tab_MinKomp[[Stanowisko / Position ]:[Stanowisko / Position ]],0))="n/a","n/a",DF449-INDEX(tab_MinKomp[LEAN MANAGEMENT],MATCH($B449,tab_MinKomp[[Stanowisko / Position ]:[Stanowisko / Position ]],0)))</f>
        <v>0</v>
      </c>
      <c r="DG450" s="194" t="str">
        <f>IF(INDEX(tab_MinKomp[PPAP/PSW],MATCH($B449,tab_MinKomp[[Stanowisko / Position ]:[Stanowisko / Position ]],0))="n/a","n/a",DG449-INDEX(tab_MinKomp[PPAP/PSW],MATCH($B449,tab_MinKomp[[Stanowisko / Position ]:[Stanowisko / Position ]],0)))</f>
        <v>n/a</v>
      </c>
      <c r="DH450" s="194" t="str">
        <f>IF(INDEX(tab_MinKomp[SUPPLIER MANAGEMENT],MATCH($B449,tab_MinKomp[[Stanowisko / Position ]:[Stanowisko / Position ]],0))="n/a","n/a",DH449-INDEX(tab_MinKomp[SUPPLIER MANAGEMENT],MATCH($B449,tab_MinKomp[[Stanowisko / Position ]:[Stanowisko / Position ]],0)))</f>
        <v>n/a</v>
      </c>
      <c r="DI450" s="194" t="str">
        <f>IF(INDEX(tab_MinKomp[OBSŁUGA PORTALI KLIENTA / Kundenportale],MATCH($B449,tab_MinKomp[[Stanowisko / Position ]:[Stanowisko / Position ]],0))="n/a","n/a",DI449-INDEX(tab_MinKomp[OBSŁUGA PORTALI KLIENTA / Kundenportale],MATCH($B449,tab_MinKomp[[Stanowisko / Position ]:[Stanowisko / Position ]],0)))</f>
        <v>n/a</v>
      </c>
      <c r="DJ450" s="194" t="str">
        <f>IF(INDEX(tab_MinKomp[Obsługa systemu BABTECQ / BABTECQ System],MATCH($B449,tab_MinKomp[[Stanowisko / Position ]:[Stanowisko / Position ]],0))="n/a","n/a",DJ449-INDEX(tab_MinKomp[Obsługa systemu BABTECQ / BABTECQ System],MATCH($B449,tab_MinKomp[[Stanowisko / Position ]:[Stanowisko / Position ]],0)))</f>
        <v>n/a</v>
      </c>
      <c r="DK450" s="194" t="str">
        <f>IF(INDEX(tab_MinKomp[Rysunek techniczny / technische Zeichnung],MATCH($B449,tab_MinKomp[[Stanowisko / Position ]:[Stanowisko / Position ]],0))="n/a","n/a",DK449-INDEX(tab_MinKomp[Rysunek techniczny / technische Zeichnung],MATCH($B449,tab_MinKomp[[Stanowisko / Position ]:[Stanowisko / Position ]],0)))</f>
        <v>n/a</v>
      </c>
      <c r="DL450" s="194" t="str">
        <f>IF(INDEX(tab_MinKomp[Kalibracja / Kalibrierung],MATCH($B449,tab_MinKomp[[Stanowisko / Position ]:[Stanowisko / Position ]],0))="n/a","n/a",DL449-INDEX(tab_MinKomp[Kalibracja / Kalibrierung],MATCH($B449,tab_MinKomp[[Stanowisko / Position ]:[Stanowisko / Position ]],0)))</f>
        <v>n/a</v>
      </c>
      <c r="DM450" s="194" t="str">
        <f>IF(INDEX(tab_MinKomp[Rekwalifikacja / Requalifizierung],MATCH($B449,tab_MinKomp[[Stanowisko / Position ]:[Stanowisko / Position ]],0))="n/a","n/a",DM449-INDEX(tab_MinKomp[Rekwalifikacja / Requalifizierung],MATCH($B449,tab_MinKomp[[Stanowisko / Position ]:[Stanowisko / Position ]],0)))</f>
        <v>n/a</v>
      </c>
      <c r="DN450" s="190" t="str">
        <f>IF(INDEX(tab_MinKomp[Testy czystości / Reinheitstests],MATCH($B449,tab_MinKomp[[Stanowisko / Position ]:[Stanowisko / Position ]],0))="n/a","n/a",DN449-INDEX(tab_MinKomp[Testy czystości / Reinheitstests],MATCH($B449,tab_MinKomp[[Stanowisko / Position ]:[Stanowisko / Position ]],0)))</f>
        <v>n/a</v>
      </c>
      <c r="DO450" s="190" t="str">
        <f>IF(INDEX(tab_MinKomp[Testy czystości / Reinheitstests],MATCH($B449,tab_MinKomp[[Stanowisko / Position ]:[Stanowisko / Position ]],0))="n/a","n/a",DO449-INDEX(tab_MinKomp[Testy czystości / Reinheitstests],MATCH($B449,tab_MinKomp[[Stanowisko / Position ]:[Stanowisko / Position ]],0)))</f>
        <v>n/a</v>
      </c>
      <c r="DP450" s="190" t="str">
        <f>IF(INDEX(tab_MinKomp[Testy czystości / Reinheitstests],MATCH($B449,tab_MinKomp[[Stanowisko / Position ]:[Stanowisko / Position ]],0))="n/a","n/a",DP449-INDEX(tab_MinKomp[Testy czystości / Reinheitstests],MATCH($B449,tab_MinKomp[[Stanowisko / Position ]:[Stanowisko / Position ]],0)))</f>
        <v>n/a</v>
      </c>
      <c r="DQ450" s="190" t="str">
        <f>IF(INDEX(tab_MinKomp[Testy czystości / Reinheitstests],MATCH($B449,tab_MinKomp[[Stanowisko / Position ]:[Stanowisko / Position ]],0))="n/a","n/a",DQ449-INDEX(tab_MinKomp[Testy czystości / Reinheitstests],MATCH($B449,tab_MinKomp[[Stanowisko / Position ]:[Stanowisko / Position ]],0)))</f>
        <v>n/a</v>
      </c>
      <c r="DR450" s="190" t="str">
        <f>IF(INDEX(tab_MinKomp[Testy czystości / Reinheitstests],MATCH($B449,tab_MinKomp[[Stanowisko / Position ]:[Stanowisko / Position ]],0))="n/a","n/a",DR449-INDEX(tab_MinKomp[Testy czystości / Reinheitstests],MATCH($B449,tab_MinKomp[[Stanowisko / Position ]:[Stanowisko / Position ]],0)))</f>
        <v>n/a</v>
      </c>
      <c r="DS450" s="190" t="str">
        <f>IF(INDEX(tab_MinKomp[Testy czystości / Reinheitstests],MATCH($B449,tab_MinKomp[[Stanowisko / Position ]:[Stanowisko / Position ]],0))="n/a","n/a",DS449-INDEX(tab_MinKomp[Testy czystości / Reinheitstests],MATCH($B449,tab_MinKomp[[Stanowisko / Position ]:[Stanowisko / Position ]],0)))</f>
        <v>n/a</v>
      </c>
      <c r="DT450" s="194" t="str">
        <f>IF(INDEX(tab_MinKomp[SUPPLIER MANAGEMENT],MATCH($B449,tab_MinKomp[[Stanowisko / Position ]:[Stanowisko / Position ]],0))="n/a","n/a",DT449-INDEX(tab_MinKomp[SUPPLIER MANAGEMENT],MATCH($B449,tab_MinKomp[[Stanowisko / Position ]:[Stanowisko / Position ]],0)))</f>
        <v>n/a</v>
      </c>
      <c r="DU450" s="190" t="str">
        <f>IF(INDEX(tab_MinKomp[Testy czystości / Reinheitstests],MATCH($B449,tab_MinKomp[[Stanowisko / Position ]:[Stanowisko / Position ]],0))="n/a","n/a",DU449-INDEX(tab_MinKomp[Testy czystości / Reinheitstests],MATCH($B449,tab_MinKomp[[Stanowisko / Position ]:[Stanowisko / Position ]],0)))</f>
        <v>n/a</v>
      </c>
      <c r="DV450" s="190" t="str">
        <f>IF(INDEX(tab_MinKomp[Testy czystości / Reinheitstests],MATCH($B449,tab_MinKomp[[Stanowisko / Position ]:[Stanowisko / Position ]],0))="n/a","n/a",DV449-INDEX(tab_MinKomp[Testy czystości / Reinheitstests],MATCH($B449,tab_MinKomp[[Stanowisko / Position ]:[Stanowisko / Position ]],0)))</f>
        <v>n/a</v>
      </c>
      <c r="DW450" s="190" t="str">
        <f>IF(INDEX(tab_MinKomp[Testy czystości / Reinheitstests],MATCH($B449,tab_MinKomp[[Stanowisko / Position ]:[Stanowisko / Position ]],0))="n/a","n/a",DW449-INDEX(tab_MinKomp[Testy czystości / Reinheitstests],MATCH($B449,tab_MinKomp[[Stanowisko / Position ]:[Stanowisko / Position ]],0)))</f>
        <v>n/a</v>
      </c>
      <c r="DX450" s="190" t="str">
        <f>IF(INDEX(tab_MinKomp[Testy czystości / Reinheitstests],MATCH($B449,tab_MinKomp[[Stanowisko / Position ]:[Stanowisko / Position ]],0))="n/a","n/a",DX449-INDEX(tab_MinKomp[Testy czystości / Reinheitstests],MATCH($B449,tab_MinKomp[[Stanowisko / Position ]:[Stanowisko / Position ]],0)))</f>
        <v>n/a</v>
      </c>
      <c r="DY450" s="190" t="str">
        <f>IF(INDEX(tab_MinKomp[Testy czystości / Reinheitstests],MATCH($B449,tab_MinKomp[[Stanowisko / Position ]:[Stanowisko / Position ]],0))="n/a","n/a",DY449-INDEX(tab_MinKomp[Testy czystości / Reinheitstests],MATCH($B449,tab_MinKomp[[Stanowisko / Position ]:[Stanowisko / Position ]],0)))</f>
        <v>n/a</v>
      </c>
      <c r="DZ450" s="190" t="str">
        <f>IF(INDEX(tab_MinKomp[Testy czystości / Reinheitstests],MATCH($B449,tab_MinKomp[[Stanowisko / Position ]:[Stanowisko / Position ]],0))="n/a","n/a",DZ449-INDEX(tab_MinKomp[Testy czystości / Reinheitstests],MATCH($B449,tab_MinKomp[[Stanowisko / Position ]:[Stanowisko / Position ]],0)))</f>
        <v>n/a</v>
      </c>
      <c r="EA450" s="194" t="str">
        <f>IF(INDEX(tab_MinKomp[SUPPLIER MANAGEMENT],MATCH($B449,tab_MinKomp[[Stanowisko / Position ]:[Stanowisko / Position ]],0))="n/a","n/a",EA449-INDEX(tab_MinKomp[SUPPLIER MANAGEMENT],MATCH($B449,tab_MinKomp[[Stanowisko / Position ]:[Stanowisko / Position ]],0)))</f>
        <v>n/a</v>
      </c>
      <c r="EB450" s="190" t="str">
        <f>IF(INDEX(tab_MinKomp[Testy czystości / Reinheitstests],MATCH($B449,tab_MinKomp[[Stanowisko / Position ]:[Stanowisko / Position ]],0))="n/a","n/a",EB449-INDEX(tab_MinKomp[Testy czystości / Reinheitstests],MATCH($B449,tab_MinKomp[[Stanowisko / Position ]:[Stanowisko / Position ]],0)))</f>
        <v>n/a</v>
      </c>
      <c r="EC450" s="190" t="str">
        <f>IF(INDEX(tab_MinKomp[Testy czystości / Reinheitstests],MATCH($B449,tab_MinKomp[[Stanowisko / Position ]:[Stanowisko / Position ]],0))="n/a","n/a",EC449-INDEX(tab_MinKomp[Testy czystości / Reinheitstests],MATCH($B449,tab_MinKomp[[Stanowisko / Position ]:[Stanowisko / Position ]],0)))</f>
        <v>n/a</v>
      </c>
      <c r="ED450" s="190" t="str">
        <f>IF(INDEX(tab_MinKomp[Testy czystości / Reinheitstests],MATCH($B449,tab_MinKomp[[Stanowisko / Position ]:[Stanowisko / Position ]],0))="n/a","n/a",ED449-INDEX(tab_MinKomp[Testy czystości / Reinheitstests],MATCH($B449,tab_MinKomp[[Stanowisko / Position ]:[Stanowisko / Position ]],0)))</f>
        <v>n/a</v>
      </c>
      <c r="EE450" s="190" t="str">
        <f>IF(INDEX(tab_MinKomp[Testy czystości / Reinheitstests],MATCH($B449,tab_MinKomp[[Stanowisko / Position ]:[Stanowisko / Position ]],0))="n/a","n/a",EE449-INDEX(tab_MinKomp[Testy czystości / Reinheitstests],MATCH($B449,tab_MinKomp[[Stanowisko / Position ]:[Stanowisko / Position ]],0)))</f>
        <v>n/a</v>
      </c>
      <c r="EF450" s="190" t="str">
        <f>IF(INDEX(tab_MinKomp[Testy czystości / Reinheitstests],MATCH($B449,tab_MinKomp[[Stanowisko / Position ]:[Stanowisko / Position ]],0))="n/a","n/a",EF449-INDEX(tab_MinKomp[Testy czystości / Reinheitstests],MATCH($B449,tab_MinKomp[[Stanowisko / Position ]:[Stanowisko / Position ]],0)))</f>
        <v>n/a</v>
      </c>
      <c r="EG450" s="190" t="str">
        <f>IF(INDEX(tab_MinKomp[Testy czystości / Reinheitstests],MATCH($B449,tab_MinKomp[[Stanowisko / Position ]:[Stanowisko / Position ]],0))="n/a","n/a",EG449-INDEX(tab_MinKomp[Testy czystości / Reinheitstests],MATCH($B449,tab_MinKomp[[Stanowisko / Position ]:[Stanowisko / Position ]],0)))</f>
        <v>n/a</v>
      </c>
      <c r="EH450" s="190" t="str">
        <f>IF(INDEX(tab_MinKomp[Testy czystości / Reinheitstests],MATCH($B449,tab_MinKomp[[Stanowisko / Position ]:[Stanowisko / Position ]],0))="n/a","n/a",EH449-INDEX(tab_MinKomp[Testy czystości / Reinheitstests],MATCH($B449,tab_MinKomp[[Stanowisko / Position ]:[Stanowisko / Position ]],0)))</f>
        <v>n/a</v>
      </c>
      <c r="EI450" s="190" t="str">
        <f>IF(INDEX(tab_MinKomp[Testy czystości / Reinheitstests],MATCH($B449,tab_MinKomp[[Stanowisko / Position ]:[Stanowisko / Position ]],0))="n/a","n/a",EI449-INDEX(tab_MinKomp[Testy czystości / Reinheitstests],MATCH($B449,tab_MinKomp[[Stanowisko / Position ]:[Stanowisko / Position ]],0)))</f>
        <v>n/a</v>
      </c>
      <c r="EJ450" s="190" t="str">
        <f>IF(INDEX(tab_MinKomp[Testy czystości / Reinheitstests],MATCH($B449,tab_MinKomp[[Stanowisko / Position ]:[Stanowisko / Position ]],0))="n/a","n/a",EJ449-INDEX(tab_MinKomp[Testy czystości / Reinheitstests],MATCH($B449,tab_MinKomp[[Stanowisko / Position ]:[Stanowisko / Position ]],0)))</f>
        <v>n/a</v>
      </c>
      <c r="EK450" s="190" t="str">
        <f>IF(INDEX(tab_MinKomp[Testy czystości / Reinheitstests],MATCH($B449,tab_MinKomp[[Stanowisko / Position ]:[Stanowisko / Position ]],0))="n/a","n/a",EK449-INDEX(tab_MinKomp[Testy czystości / Reinheitstests],MATCH($B449,tab_MinKomp[[Stanowisko / Position ]:[Stanowisko / Position ]],0)))</f>
        <v>n/a</v>
      </c>
      <c r="EL450" s="190" t="str">
        <f>IF(INDEX(tab_MinKomp[Testy czystości / Reinheitstests],MATCH($B449,tab_MinKomp[[Stanowisko / Position ]:[Stanowisko / Position ]],0))="n/a","n/a",EL449-INDEX(tab_MinKomp[Testy czystości / Reinheitstests],MATCH($B449,tab_MinKomp[[Stanowisko / Position ]:[Stanowisko / Position ]],0)))</f>
        <v>n/a</v>
      </c>
      <c r="EM450" s="190" t="str">
        <f>IF(INDEX(tab_MinKomp[Testy czystości / Reinheitstests],MATCH($B449,tab_MinKomp[[Stanowisko / Position ]:[Stanowisko / Position ]],0))="n/a","n/a",EM449-INDEX(tab_MinKomp[Testy czystości / Reinheitstests],MATCH($B449,tab_MinKomp[[Stanowisko / Position ]:[Stanowisko / Position ]],0)))</f>
        <v>n/a</v>
      </c>
      <c r="EN450" s="190" t="str">
        <f>IF(INDEX(tab_MinKomp[Testy czystości / Reinheitstests],MATCH($B449,tab_MinKomp[[Stanowisko / Position ]:[Stanowisko / Position ]],0))="n/a","n/a",EN449-INDEX(tab_MinKomp[Testy czystości / Reinheitstests],MATCH($B449,tab_MinKomp[[Stanowisko / Position ]:[Stanowisko / Position ]],0)))</f>
        <v>n/a</v>
      </c>
      <c r="EO450" s="194" t="str">
        <f>IF(INDEX(tab_MinKomp[Konserwacja Rep],MATCH($B449,tab_MinKomp[[Stanowisko / Position ]:[Stanowisko / Position ]],0))="n/a","n/a",EO449-INDEX(tab_MinKomp[Konserwacja Rep],MATCH($B449,tab_MinKomp[[Stanowisko / Position ]:[Stanowisko / Position ]],0)))</f>
        <v>n/a</v>
      </c>
      <c r="EP450" s="194" t="str">
        <f>IF(INDEX(tab_MinKomp[[Konserwacja Engel ]],MATCH($B449,tab_MinKomp[[Stanowisko / Position ]:[Stanowisko / Position ]],0))="n/a","n/a",EP449-INDEX(tab_MinKomp[[Konserwacja Engel ]],MATCH($B449,tab_MinKomp[[Stanowisko / Position ]:[Stanowisko / Position ]],0)))</f>
        <v>n/a</v>
      </c>
      <c r="EQ450" s="194" t="str">
        <f>IF(INDEX(tab_MinKomp[Konserwacja B 50],MATCH($B449,tab_MinKomp[[Stanowisko / Position ]:[Stanowisko / Position ]],0))="n/a","n/a",EQ449-INDEX(tab_MinKomp[Konserwacja B 50],MATCH($B449,tab_MinKomp[[Stanowisko / Position ]:[Stanowisko / Position ]],0)))</f>
        <v>n/a</v>
      </c>
      <c r="ER450" s="194" t="str">
        <f>IF(INDEX(tab_MinKomp[[Konserwacja EOL ]],MATCH($B449,tab_MinKomp[[Stanowisko / Position ]:[Stanowisko / Position ]],0))="n/a","n/a",ER449-INDEX(tab_MinKomp[[Konserwacja EOL ]],MATCH($B449,tab_MinKomp[[Stanowisko / Position ]:[Stanowisko / Position ]],0)))</f>
        <v>n/a</v>
      </c>
      <c r="ES450" s="194" t="str">
        <f>IF(INDEX(tab_MinKomp[Konserwacja Branson],MATCH($B449,tab_MinKomp[[Stanowisko / Position ]:[Stanowisko / Position ]],0))="n/a","n/a",ES449-INDEX(tab_MinKomp[Konserwacja Branson],MATCH($B449,tab_MinKomp[[Stanowisko / Position ]:[Stanowisko / Position ]],0)))</f>
        <v>n/a</v>
      </c>
      <c r="ET450" s="194" t="str">
        <f>IF(INDEX(tab_MinKomp[Konserwacja coolery],MATCH($B449,tab_MinKomp[[Stanowisko / Position ]:[Stanowisko / Position ]],0))="n/a","n/a",ET449-INDEX(tab_MinKomp[Konserwacja coolery],MATCH($B449,tab_MinKomp[[Stanowisko / Position ]:[Stanowisko / Position ]],0)))</f>
        <v>n/a</v>
      </c>
      <c r="EU450" s="194" t="str">
        <f>IF(INDEX(tab_MinKomp[Konserwacja piecy],MATCH($B449,tab_MinKomp[[Stanowisko / Position ]:[Stanowisko / Position ]],0))="n/a","n/a",EU449-INDEX(tab_MinKomp[Konserwacja piecy],MATCH($B449,tab_MinKomp[[Stanowisko / Position ]:[Stanowisko / Position ]],0)))</f>
        <v>n/a</v>
      </c>
      <c r="EV450" s="194" t="str">
        <f>IF(INDEX(tab_MinKomp[Rysunek techniczny- czytanie],MATCH($B449,tab_MinKomp[[Stanowisko / Position ]:[Stanowisko / Position ]],0))="n/a","n/a",EV449-INDEX(tab_MinKomp[Rysunek techniczny- czytanie],MATCH($B449,tab_MinKomp[[Stanowisko / Position ]:[Stanowisko / Position ]],0)))</f>
        <v>n/a</v>
      </c>
      <c r="EW450" s="194" t="str">
        <f>IF(INDEX(tab_MinKomp[Elektryka],MATCH($B449,tab_MinKomp[[Stanowisko / Position ]:[Stanowisko / Position ]],0))="n/a","n/a",EW449-INDEX(tab_MinKomp[Elektryka],MATCH($B449,tab_MinKomp[[Stanowisko / Position ]:[Stanowisko / Position ]],0)))</f>
        <v>n/a</v>
      </c>
      <c r="EX450" s="194" t="str">
        <f>IF(INDEX(tab_MinKomp[Pneumatyka],MATCH($B449,tab_MinKomp[[Stanowisko / Position ]:[Stanowisko / Position ]],0))="n/a","n/a",EX449-INDEX(tab_MinKomp[Pneumatyka],MATCH($B449,tab_MinKomp[[Stanowisko / Position ]:[Stanowisko / Position ]],0)))</f>
        <v>n/a</v>
      </c>
      <c r="EY450" s="194" t="str">
        <f>IF(INDEX(tab_MinKomp[[Hydraulika ]],MATCH($B449,tab_MinKomp[[Stanowisko / Position ]:[Stanowisko / Position ]],0))="n/a","n/a",EY449-INDEX(tab_MinKomp[[Hydraulika ]],MATCH($B449,tab_MinKomp[[Stanowisko / Position ]:[Stanowisko / Position ]],0)))</f>
        <v>n/a</v>
      </c>
      <c r="EZ450" s="194" t="str">
        <f>IF(INDEX(tab_MinKomp[Podciśnienie],MATCH($B449,tab_MinKomp[[Stanowisko / Position ]:[Stanowisko / Position ]],0))="n/a","n/a",EZ449-INDEX(tab_MinKomp[Podciśnienie],MATCH($B449,tab_MinKomp[[Stanowisko / Position ]:[Stanowisko / Position ]],0)))</f>
        <v>n/a</v>
      </c>
      <c r="FA450" s="194" t="str">
        <f>IF(INDEX(tab_MinKomp[Usuwanie awarii],MATCH($B449,tab_MinKomp[[Stanowisko / Position ]:[Stanowisko / Position ]],0))="n/a","n/a",FA449-INDEX(tab_MinKomp[Usuwanie awarii],MATCH($B449,tab_MinKomp[[Stanowisko / Position ]:[Stanowisko / Position ]],0)))</f>
        <v>n/a</v>
      </c>
      <c r="FB450" s="194" t="str">
        <f>IF(INDEX(tab_MinKomp[Obsługa robotów],MATCH($B449,tab_MinKomp[[Stanowisko / Position ]:[Stanowisko / Position ]],0))="n/a","n/a",FB449-INDEX(tab_MinKomp[Obsługa robotów],MATCH($B449,tab_MinKomp[[Stanowisko / Position ]:[Stanowisko / Position ]],0)))</f>
        <v>n/a</v>
      </c>
      <c r="FC450" s="194" t="str">
        <f>IF(INDEX(tab_MinKomp[Obsługa sterowania maszyny],MATCH($B449,tab_MinKomp[[Stanowisko / Position ]:[Stanowisko / Position ]],0))="n/a","n/a",FC449-INDEX(tab_MinKomp[Obsługa sterowania maszyny],MATCH($B449,tab_MinKomp[[Stanowisko / Position ]:[Stanowisko / Position ]],0)))</f>
        <v>n/a</v>
      </c>
      <c r="FD450" s="194" t="str">
        <f>IF(INDEX(tab_MinKomp[Usuwanie przyczyn żródłowych],MATCH($B449,tab_MinKomp[[Stanowisko / Position ]:[Stanowisko / Position ]],0))="n/a","n/a",FD449-INDEX(tab_MinKomp[Usuwanie przyczyn żródłowych],MATCH($B449,tab_MinKomp[[Stanowisko / Position ]:[Stanowisko / Position ]],0)))</f>
        <v>n/a</v>
      </c>
      <c r="FE450" s="194" t="str">
        <f>IF(INDEX(tab_MinKomp[Cmms stosowanie],MATCH($B449,tab_MinKomp[[Stanowisko / Position ]:[Stanowisko / Position ]],0))="n/a","n/a",FE449-INDEX(tab_MinKomp[Cmms stosowanie],MATCH($B449,tab_MinKomp[[Stanowisko / Position ]:[Stanowisko / Position ]],0)))</f>
        <v>n/a</v>
      </c>
      <c r="FF450" s="190" t="str">
        <f>IF(INDEX(tab_MinKomp[Testy czystości / Reinheitstests],MATCH($B449,tab_MinKomp[[Stanowisko / Position ]:[Stanowisko / Position ]],0))="n/a","n/a",FF449-INDEX(tab_MinKomp[Testy czystości / Reinheitstests],MATCH($B449,tab_MinKomp[[Stanowisko / Position ]:[Stanowisko / Position ]],0)))</f>
        <v>n/a</v>
      </c>
      <c r="FG450" s="194" t="str">
        <f>IF(INDEX(tab_MinKomp[Czyszczenie form plastikowych],MATCH($B449,tab_MinKomp[[Stanowisko / Position ]:[Stanowisko / Position ]],0))="n/a","n/a",FG449-INDEX(tab_MinKomp[Czyszczenie form plastikowych],MATCH($B449,tab_MinKomp[[Stanowisko / Position ]:[Stanowisko / Position ]],0)))</f>
        <v>n/a</v>
      </c>
      <c r="FH450" s="194" t="str">
        <f>IF(INDEX(tab_MinKomp[Wymiana form plastik],MATCH($B449,tab_MinKomp[[Stanowisko / Position ]:[Stanowisko / Position ]],0))="n/a","n/a",FH449-INDEX(tab_MinKomp[Wymiana form plastik],MATCH($B449,tab_MinKomp[[Stanowisko / Position ]:[Stanowisko / Position ]],0)))</f>
        <v>n/a</v>
      </c>
      <c r="FI450" s="194" t="str">
        <f>IF(INDEX(tab_MinKomp[Wymiana form guma],MATCH($B449,tab_MinKomp[[Stanowisko / Position ]:[Stanowisko / Position ]],0))="n/a","n/a",FI449-INDEX(tab_MinKomp[Wymiana form guma],MATCH($B449,tab_MinKomp[[Stanowisko / Position ]:[Stanowisko / Position ]],0)))</f>
        <v>n/a</v>
      </c>
      <c r="FJ450" s="194" t="str">
        <f>IF(INDEX(tab_MinKomp[Konserwacja KK],MATCH($B449,tab_MinKomp[[Stanowisko / Position ]:[Stanowisko / Position ]],0))="n/a","n/a",FJ449-INDEX(tab_MinKomp[Konserwacja KK],MATCH($B449,tab_MinKomp[[Stanowisko / Position ]:[Stanowisko / Position ]],0)))</f>
        <v>n/a</v>
      </c>
      <c r="FK450" s="194" t="str">
        <f>IF(INDEX(tab_MinKomp[Konserwacja form guma],MATCH($B449,tab_MinKomp[[Stanowisko / Position ]:[Stanowisko / Position ]],0))="n/a","n/a",FK449-INDEX(tab_MinKomp[Konserwacja form guma],MATCH($B449,tab_MinKomp[[Stanowisko / Position ]:[Stanowisko / Position ]],0)))</f>
        <v>n/a</v>
      </c>
      <c r="FL450" s="194" t="str">
        <f>IF(INDEX(tab_MinKomp[Konserwacja form plastiki],MATCH($B449,tab_MinKomp[[Stanowisko / Position ]:[Stanowisko / Position ]],0))="n/a","n/a",FL449-INDEX(tab_MinKomp[Konserwacja form plastiki],MATCH($B449,tab_MinKomp[[Stanowisko / Position ]:[Stanowisko / Position ]],0)))</f>
        <v>n/a</v>
      </c>
      <c r="FM450" s="194" t="str">
        <f>IF(INDEX(tab_MinKomp[Konserwacja Gorącego Kanału],MATCH($B449,tab_MinKomp[[Stanowisko / Position ]:[Stanowisko / Position ]],0))="n/a","n/a",FM449-INDEX(tab_MinKomp[Konserwacja Gorącego Kanału],MATCH($B449,tab_MinKomp[[Stanowisko / Position ]:[Stanowisko / Position ]],0)))</f>
        <v>n/a</v>
      </c>
      <c r="FN450" s="194" t="str">
        <f>IF(INDEX(tab_MinKomp[Konserwacja Gorącego Kanału],MATCH($B449,tab_MinKomp[[Stanowisko / Position ]:[Stanowisko / Position ]],0))="n/a","n/a",FN449-INDEX(tab_MinKomp[Konserwacja Gorącego Kanału],MATCH($B449,tab_MinKomp[[Stanowisko / Position ]:[Stanowisko / Position ]],0)))</f>
        <v>n/a</v>
      </c>
      <c r="FO450" s="194" t="str">
        <f>IF(INDEX(tab_MinKomp[Konserwacja Gorącego Kanału],MATCH($B449,tab_MinKomp[[Stanowisko / Position ]:[Stanowisko / Position ]],0))="n/a","n/a",FO449-INDEX(tab_MinKomp[Konserwacja Gorącego Kanału],MATCH($B449,tab_MinKomp[[Stanowisko / Position ]:[Stanowisko / Position ]],0)))</f>
        <v>n/a</v>
      </c>
      <c r="FP450" s="194" t="str">
        <f>IF(INDEX(tab_MinKomp[Konserwacja Gorącego Kanału],MATCH($B449,tab_MinKomp[[Stanowisko / Position ]:[Stanowisko / Position ]],0))="n/a","n/a",FP449-INDEX(tab_MinKomp[Konserwacja Gorącego Kanału],MATCH($B449,tab_MinKomp[[Stanowisko / Position ]:[Stanowisko / Position ]],0)))</f>
        <v>n/a</v>
      </c>
      <c r="FQ450" s="196" t="str">
        <f>IF(INDEX(tab_MinKomp[Język angielski / Englisch],MATCH($B449,tab_MinKomp[[Stanowisko / Position ]:[Stanowisko / Position ]],0))="n/a","n/a",FQ449-INDEX(tab_MinKomp[Język angielski / Englisch],MATCH($B449,tab_MinKomp[[Stanowisko / Position ]:[Stanowisko / Position ]],0)))</f>
        <v>n/a</v>
      </c>
      <c r="FR450" s="196" t="str">
        <f>IF(INDEX(tab_MinKomp[Język niemiecki / Deutsch],MATCH($B449,tab_MinKomp[[Stanowisko / Position ]:[Stanowisko / Position ]],0))="n/a","n/a",FR449-INDEX(tab_MinKomp[Język niemiecki / Deutsch],MATCH($B449,tab_MinKomp[[Stanowisko / Position ]:[Stanowisko / Position ]],0)))</f>
        <v>n/a</v>
      </c>
      <c r="FS450" s="194">
        <f>IF(INDEX(tab_MinKomp[Zarządzanie dokumentacją procesową / Process dokumentation management],MATCH($B449,tab_MinKomp[[Stanowisko / Position ]:[Stanowisko / Position ]],0))="n/a","n/a",FS449-INDEX(tab_MinKomp[Zarządzanie dokumentacją procesową / Process dokumentation management],MATCH($B449,tab_MinKomp[[Stanowisko / Position ]:[Stanowisko / Position ]],0)))</f>
        <v>0</v>
      </c>
      <c r="FT450" s="194">
        <f>IF(INDEX(tab_MinKomp[Znajomość procesów z obszaru / Kenntiss der prozesse in dem Bereich],MATCH($B449,tab_MinKomp[[Stanowisko / Position ]:[Stanowisko / Position ]],0))="n/a","n/a",FT449-INDEX(tab_MinKomp[Znajomość procesów z obszaru / Kenntiss der prozesse in dem Bereich],MATCH($B449,tab_MinKomp[[Stanowisko / Position ]:[Stanowisko / Position ]],0)))</f>
        <v>0</v>
      </c>
      <c r="FU450" s="194">
        <f>IF(INDEX(tab_MinKomp[optymalizacja procesów / Prozessoptymalisierung],MATCH($B449,tab_MinKomp[[Stanowisko / Position ]:[Stanowisko / Position ]],0))="n/a","n/a",FU449-INDEX(tab_MinKomp[optymalizacja procesów / Prozessoptymalisierung],MATCH($B449,tab_MinKomp[[Stanowisko / Position ]:[Stanowisko / Position ]],0)))</f>
        <v>0</v>
      </c>
      <c r="FV450" s="194">
        <f>IF(INDEX(tab_MinKomp[Umiejętności szkoleniowe / Trainingsfähigkeiten],MATCH($B449,tab_MinKomp[[Stanowisko / Position ]:[Stanowisko / Position ]],0))="n/a","n/a",FV449-INDEX(tab_MinKomp[Umiejętności szkoleniowe / Trainingsfähigkeiten],MATCH($B449,tab_MinKomp[[Stanowisko / Position ]:[Stanowisko / Position ]],0)))</f>
        <v>0</v>
      </c>
      <c r="FW450" s="194">
        <f>IF(INDEX(tab_MinKomp[Analityczne myślenie, podejście / Analitysches Denken, Einstellung],MATCH($B449,tab_MinKomp[[Stanowisko / Position ]:[Stanowisko / Position ]],0))="n/a","n/a",FW449-INDEX(tab_MinKomp[Analityczne myślenie, podejście / Analitysches Denken, Einstellung],MATCH($B449,tab_MinKomp[[Stanowisko / Position ]:[Stanowisko / Position ]],0)))</f>
        <v>0</v>
      </c>
      <c r="FX450" s="194">
        <f>IF(INDEX(tab_MinKomp[Dokładność, precyzja w dzialaniu / Genauigkeit, Präzision in die Arbeit],MATCH($B449,tab_MinKomp[[Stanowisko / Position ]:[Stanowisko / Position ]],0))="n/a","n/a",FX449-INDEX(tab_MinKomp[Dokładność, precyzja w dzialaniu / Genauigkeit, Präzision in die Arbeit],MATCH($B449,tab_MinKomp[[Stanowisko / Position ]:[Stanowisko / Position ]],0)))</f>
        <v>0</v>
      </c>
      <c r="FY450" s="194">
        <f>IF(INDEX(tab_MinKomp[Dyspozycyjność / Verfügbarkeit],MATCH($B449,tab_MinKomp[[Stanowisko / Position ]:[Stanowisko / Position ]],0))="n/a","n/a",FY449-INDEX(tab_MinKomp[Dyspozycyjność / Verfügbarkeit],MATCH($B449,tab_MinKomp[[Stanowisko / Position ]:[Stanowisko / Position ]],0)))</f>
        <v>0</v>
      </c>
      <c r="FZ450" s="194">
        <f>IF(INDEX(tab_MinKomp[Zaangażowanie / 
Engagement],MATCH($B449,tab_MinKomp[[Stanowisko / Position ]:[Stanowisko / Position ]],0))="n/a","n/a",FZ449-INDEX(tab_MinKomp[Zaangażowanie / 
Engagement],MATCH($B449,tab_MinKomp[[Stanowisko / Position ]:[Stanowisko / Position ]],0)))</f>
        <v>0</v>
      </c>
      <c r="GA450" s="194" t="str">
        <f>IF(INDEX(tab_MinKomp[Konserwacja form guma],MATCH($B449,tab_MinKomp[[Stanowisko / Position ]:[Stanowisko / Position ]],0))="n/a","n/a",GA449-INDEX(tab_MinKomp[Konserwacja form guma],MATCH($B449,tab_MinKomp[[Stanowisko / Position ]:[Stanowisko / Position ]],0)))</f>
        <v>n/a</v>
      </c>
      <c r="GB450" s="194" t="str">
        <f>IF(INDEX(tab_MinKomp[Konserwacja form plastiki],MATCH($B449,tab_MinKomp[[Stanowisko / Position ]:[Stanowisko / Position ]],0))="n/a","n/a",GB449-INDEX(tab_MinKomp[Konserwacja form plastiki],MATCH($B449,tab_MinKomp[[Stanowisko / Position ]:[Stanowisko / Position ]],0)))</f>
        <v>n/a</v>
      </c>
      <c r="GC450" s="194">
        <f>IF(INDEX(tab_MinKomp[Elastyczność w działaniu],MATCH($B449,tab_MinKomp[[Stanowisko / Position ]:[Stanowisko / Position ]],0))="n/a","n/a",GC449-INDEX(tab_MinKomp[Elastyczność w działaniu],MATCH($B449,tab_MinKomp[[Stanowisko / Position ]:[Stanowisko / Position ]],0)))</f>
        <v>0</v>
      </c>
      <c r="GD450" s="194">
        <f>IF(INDEX(tab_MinKomp[Komunikatywność],MATCH($B449,tab_MinKomp[[Stanowisko / Position ]:[Stanowisko / Position ]],0))="n/a","n/a",GD449-INDEX(tab_MinKomp[Komunikatywność],MATCH($B449,tab_MinKomp[[Stanowisko / Position ]:[Stanowisko / Position ]],0)))</f>
        <v>0</v>
      </c>
      <c r="GE450" s="193" t="str">
        <f>IF(INDEX(tab_MinKomp[Motywowanie i budowanie zaangażowania zespołu],MATCH($B449,tab_MinKomp[[Stanowisko / Position ]:[Stanowisko / Position ]],0))="n/a","n/a",GE449-INDEX(tab_MinKomp[Motywowanie i budowanie zaangażowania zespołu],MATCH($B449,tab_MinKomp[[Stanowisko / Position ]:[Stanowisko / Position ]],0)))</f>
        <v>n/a</v>
      </c>
      <c r="GF450" s="186" t="s">
        <v>248</v>
      </c>
      <c r="GG450" s="186" t="s">
        <v>248</v>
      </c>
      <c r="GH450" s="186" t="s">
        <v>248</v>
      </c>
      <c r="GI450" s="186" t="s">
        <v>248</v>
      </c>
      <c r="GJ450" s="186" t="s">
        <v>248</v>
      </c>
      <c r="GK450" s="186" t="s">
        <v>248</v>
      </c>
      <c r="GL450" s="186" t="s">
        <v>248</v>
      </c>
      <c r="GM450" s="186" t="s">
        <v>248</v>
      </c>
      <c r="GN450" s="186" t="s">
        <v>248</v>
      </c>
      <c r="GO450" s="186" t="s">
        <v>248</v>
      </c>
      <c r="GP450" s="186" t="s">
        <v>248</v>
      </c>
      <c r="GQ450" s="186" t="s">
        <v>248</v>
      </c>
      <c r="GR450" s="186" t="s">
        <v>248</v>
      </c>
      <c r="GS450" s="186" t="s">
        <v>248</v>
      </c>
      <c r="GT450" s="186" t="s">
        <v>248</v>
      </c>
      <c r="GU450" s="186" t="s">
        <v>248</v>
      </c>
      <c r="GV450" s="186" t="s">
        <v>248</v>
      </c>
      <c r="GW450" s="186" t="s">
        <v>248</v>
      </c>
      <c r="GX450" s="186" t="s">
        <v>248</v>
      </c>
      <c r="GY450" s="186" t="s">
        <v>248</v>
      </c>
      <c r="GZ450" s="261" t="s">
        <v>248</v>
      </c>
      <c r="HA450" s="261" t="s">
        <v>248</v>
      </c>
      <c r="HB450" s="191">
        <f>SUM(G450:GE450)/(HB449-(SUM(G450:GE450)))</f>
        <v>-0.21052631578947367</v>
      </c>
    </row>
    <row r="451" spans="1:210" ht="24.9" customHeight="1" x14ac:dyDescent="0.3">
      <c r="A451" s="105" t="s">
        <v>321</v>
      </c>
      <c r="B451" s="105" t="s">
        <v>315</v>
      </c>
      <c r="C451" s="105" t="s">
        <v>383</v>
      </c>
      <c r="D451" s="105">
        <v>384</v>
      </c>
      <c r="E451" s="394" t="s">
        <v>614</v>
      </c>
      <c r="F451" s="185" t="s">
        <v>374</v>
      </c>
      <c r="G451" s="186">
        <v>2</v>
      </c>
      <c r="H451" s="186">
        <v>1</v>
      </c>
      <c r="I451" s="186">
        <v>2</v>
      </c>
      <c r="J451" s="186">
        <v>1</v>
      </c>
      <c r="K451" s="186">
        <v>1</v>
      </c>
      <c r="L451" s="186" t="s">
        <v>248</v>
      </c>
      <c r="M451" s="186" t="s">
        <v>248</v>
      </c>
      <c r="N451" s="186" t="s">
        <v>248</v>
      </c>
      <c r="O451" s="186">
        <v>1</v>
      </c>
      <c r="P451" s="186">
        <v>1</v>
      </c>
      <c r="Q451" s="186" t="s">
        <v>248</v>
      </c>
      <c r="R451" s="186" t="s">
        <v>248</v>
      </c>
      <c r="S451" s="186" t="s">
        <v>248</v>
      </c>
      <c r="T451" s="186" t="s">
        <v>248</v>
      </c>
      <c r="U451" s="186" t="s">
        <v>248</v>
      </c>
      <c r="V451" s="186" t="s">
        <v>248</v>
      </c>
      <c r="W451" s="186" t="s">
        <v>248</v>
      </c>
      <c r="X451" s="186" t="s">
        <v>248</v>
      </c>
      <c r="Y451" s="186" t="s">
        <v>248</v>
      </c>
      <c r="Z451" s="186" t="s">
        <v>248</v>
      </c>
      <c r="AA451" s="186" t="s">
        <v>248</v>
      </c>
      <c r="AB451" s="186" t="s">
        <v>248</v>
      </c>
      <c r="AC451" s="186" t="s">
        <v>248</v>
      </c>
      <c r="AD451" s="186" t="s">
        <v>248</v>
      </c>
      <c r="AE451" s="186" t="s">
        <v>248</v>
      </c>
      <c r="AF451" s="186" t="s">
        <v>248</v>
      </c>
      <c r="AG451" s="186" t="s">
        <v>248</v>
      </c>
      <c r="AH451" s="186" t="s">
        <v>248</v>
      </c>
      <c r="AI451" s="186" t="s">
        <v>248</v>
      </c>
      <c r="AJ451" s="186" t="s">
        <v>248</v>
      </c>
      <c r="AK451" s="186" t="s">
        <v>248</v>
      </c>
      <c r="AL451" s="186">
        <v>1</v>
      </c>
      <c r="AM451" s="186" t="s">
        <v>248</v>
      </c>
      <c r="AN451" s="186" t="s">
        <v>248</v>
      </c>
      <c r="AO451" s="186">
        <v>1</v>
      </c>
      <c r="AP451" s="186" t="s">
        <v>248</v>
      </c>
      <c r="AQ451" s="186">
        <v>1</v>
      </c>
      <c r="AR451" s="186" t="s">
        <v>248</v>
      </c>
      <c r="AS451" s="186" t="s">
        <v>248</v>
      </c>
      <c r="AT451" s="186" t="s">
        <v>248</v>
      </c>
      <c r="AU451" s="186" t="s">
        <v>248</v>
      </c>
      <c r="AV451" s="186">
        <v>2</v>
      </c>
      <c r="AW451" s="186">
        <v>1</v>
      </c>
      <c r="AX451" s="186" t="s">
        <v>248</v>
      </c>
      <c r="AY451" s="186" t="s">
        <v>248</v>
      </c>
      <c r="AZ451" s="186" t="s">
        <v>248</v>
      </c>
      <c r="BA451" s="186">
        <v>1</v>
      </c>
      <c r="BB451" s="186">
        <v>1</v>
      </c>
      <c r="BC451" s="186" t="s">
        <v>248</v>
      </c>
      <c r="BD451" s="186" t="s">
        <v>248</v>
      </c>
      <c r="BE451" s="186" t="s">
        <v>248</v>
      </c>
      <c r="BF451" s="186" t="s">
        <v>248</v>
      </c>
      <c r="BG451" s="186" t="s">
        <v>248</v>
      </c>
      <c r="BH451" s="186" t="s">
        <v>248</v>
      </c>
      <c r="BI451" s="186" t="s">
        <v>248</v>
      </c>
      <c r="BJ451" s="186" t="s">
        <v>248</v>
      </c>
      <c r="BK451" s="186" t="s">
        <v>248</v>
      </c>
      <c r="BL451" s="186" t="s">
        <v>248</v>
      </c>
      <c r="BM451" s="186" t="s">
        <v>248</v>
      </c>
      <c r="BN451" s="186" t="s">
        <v>248</v>
      </c>
      <c r="BO451" s="186" t="s">
        <v>248</v>
      </c>
      <c r="BP451" s="186" t="s">
        <v>248</v>
      </c>
      <c r="BQ451" s="186">
        <v>3</v>
      </c>
      <c r="BR451" s="186" t="s">
        <v>248</v>
      </c>
      <c r="BS451" s="186">
        <v>3</v>
      </c>
      <c r="BT451" s="186" t="s">
        <v>248</v>
      </c>
      <c r="BU451" s="186">
        <v>3</v>
      </c>
      <c r="BV451" s="186" t="s">
        <v>248</v>
      </c>
      <c r="BW451" s="186">
        <v>3</v>
      </c>
      <c r="BX451" s="186">
        <v>2</v>
      </c>
      <c r="BY451" s="186" t="s">
        <v>248</v>
      </c>
      <c r="BZ451" s="186">
        <v>2</v>
      </c>
      <c r="CA451" s="186" t="s">
        <v>248</v>
      </c>
      <c r="CB451" s="186">
        <v>2</v>
      </c>
      <c r="CC451" s="186" t="s">
        <v>248</v>
      </c>
      <c r="CD451" s="186">
        <v>3</v>
      </c>
      <c r="CE451" s="186">
        <v>2</v>
      </c>
      <c r="CF451" s="186"/>
      <c r="CG451" s="186">
        <v>1</v>
      </c>
      <c r="CH451" s="186" t="s">
        <v>248</v>
      </c>
      <c r="CI451" s="186" t="s">
        <v>248</v>
      </c>
      <c r="CJ451" s="186" t="s">
        <v>248</v>
      </c>
      <c r="CK451" s="186" t="s">
        <v>248</v>
      </c>
      <c r="CL451" s="186" t="s">
        <v>248</v>
      </c>
      <c r="CM451" s="186" t="s">
        <v>248</v>
      </c>
      <c r="CN451" s="186" t="s">
        <v>248</v>
      </c>
      <c r="CO451" s="186" t="s">
        <v>248</v>
      </c>
      <c r="CP451" s="186" t="s">
        <v>248</v>
      </c>
      <c r="CQ451" s="186" t="s">
        <v>248</v>
      </c>
      <c r="CR451" s="186" t="s">
        <v>248</v>
      </c>
      <c r="CS451" s="186" t="s">
        <v>248</v>
      </c>
      <c r="CT451" s="186" t="s">
        <v>248</v>
      </c>
      <c r="CU451" s="186" t="s">
        <v>248</v>
      </c>
      <c r="CV451" s="186" t="s">
        <v>248</v>
      </c>
      <c r="CW451" s="186">
        <v>2</v>
      </c>
      <c r="CX451" s="186" t="s">
        <v>248</v>
      </c>
      <c r="CY451" s="186" t="s">
        <v>248</v>
      </c>
      <c r="CZ451" s="186" t="s">
        <v>248</v>
      </c>
      <c r="DA451" s="186" t="s">
        <v>248</v>
      </c>
      <c r="DB451" s="186" t="s">
        <v>248</v>
      </c>
      <c r="DC451" s="186" t="s">
        <v>248</v>
      </c>
      <c r="DD451" s="186" t="s">
        <v>248</v>
      </c>
      <c r="DE451" s="186" t="s">
        <v>248</v>
      </c>
      <c r="DF451" s="186">
        <v>1</v>
      </c>
      <c r="DG451" s="186" t="s">
        <v>248</v>
      </c>
      <c r="DH451" s="186" t="s">
        <v>248</v>
      </c>
      <c r="DI451" s="186" t="s">
        <v>248</v>
      </c>
      <c r="DJ451" s="186" t="s">
        <v>248</v>
      </c>
      <c r="DK451" s="186" t="s">
        <v>248</v>
      </c>
      <c r="DL451" s="186" t="s">
        <v>248</v>
      </c>
      <c r="DM451" s="186" t="s">
        <v>248</v>
      </c>
      <c r="DN451" s="186">
        <v>1</v>
      </c>
      <c r="DO451" s="186" t="s">
        <v>248</v>
      </c>
      <c r="DP451" s="186" t="s">
        <v>248</v>
      </c>
      <c r="DQ451" s="186" t="s">
        <v>248</v>
      </c>
      <c r="DR451" s="186" t="s">
        <v>248</v>
      </c>
      <c r="DS451" s="186" t="s">
        <v>248</v>
      </c>
      <c r="DT451" s="186" t="s">
        <v>248</v>
      </c>
      <c r="DU451" s="186" t="s">
        <v>248</v>
      </c>
      <c r="DV451" s="186" t="s">
        <v>248</v>
      </c>
      <c r="DW451" s="186" t="s">
        <v>248</v>
      </c>
      <c r="DX451" s="186" t="s">
        <v>248</v>
      </c>
      <c r="DY451" s="186" t="s">
        <v>248</v>
      </c>
      <c r="DZ451" s="186" t="s">
        <v>248</v>
      </c>
      <c r="EA451" s="186" t="s">
        <v>248</v>
      </c>
      <c r="EB451" s="186" t="s">
        <v>248</v>
      </c>
      <c r="EC451" s="186" t="s">
        <v>248</v>
      </c>
      <c r="ED451" s="186" t="s">
        <v>248</v>
      </c>
      <c r="EE451" s="186" t="s">
        <v>248</v>
      </c>
      <c r="EF451" s="186" t="s">
        <v>248</v>
      </c>
      <c r="EG451" s="186" t="s">
        <v>248</v>
      </c>
      <c r="EH451" s="186" t="s">
        <v>248</v>
      </c>
      <c r="EI451" s="186" t="s">
        <v>248</v>
      </c>
      <c r="EJ451" s="186" t="s">
        <v>248</v>
      </c>
      <c r="EK451" s="186" t="s">
        <v>248</v>
      </c>
      <c r="EL451" s="184" t="s">
        <v>248</v>
      </c>
      <c r="EM451" s="184" t="s">
        <v>248</v>
      </c>
      <c r="EN451" s="184" t="s">
        <v>248</v>
      </c>
      <c r="EO451" s="186" t="s">
        <v>248</v>
      </c>
      <c r="EP451" s="186" t="s">
        <v>248</v>
      </c>
      <c r="EQ451" s="186" t="s">
        <v>248</v>
      </c>
      <c r="ER451" s="186" t="s">
        <v>248</v>
      </c>
      <c r="ES451" s="186" t="s">
        <v>248</v>
      </c>
      <c r="ET451" s="186" t="s">
        <v>248</v>
      </c>
      <c r="EU451" s="186" t="s">
        <v>248</v>
      </c>
      <c r="EV451" s="186" t="s">
        <v>248</v>
      </c>
      <c r="EW451" s="186" t="s">
        <v>248</v>
      </c>
      <c r="EX451" s="186" t="s">
        <v>248</v>
      </c>
      <c r="EY451" s="186" t="s">
        <v>248</v>
      </c>
      <c r="EZ451" s="186" t="s">
        <v>248</v>
      </c>
      <c r="FA451" s="186" t="s">
        <v>248</v>
      </c>
      <c r="FB451" s="186" t="s">
        <v>248</v>
      </c>
      <c r="FC451" s="186" t="s">
        <v>248</v>
      </c>
      <c r="FD451" s="186" t="s">
        <v>248</v>
      </c>
      <c r="FE451" s="186" t="s">
        <v>248</v>
      </c>
      <c r="FF451" s="186" t="s">
        <v>248</v>
      </c>
      <c r="FG451" s="186" t="s">
        <v>248</v>
      </c>
      <c r="FH451" s="186" t="s">
        <v>248</v>
      </c>
      <c r="FI451" s="186" t="s">
        <v>248</v>
      </c>
      <c r="FJ451" s="186" t="s">
        <v>248</v>
      </c>
      <c r="FK451" s="186" t="s">
        <v>248</v>
      </c>
      <c r="FL451" s="186" t="s">
        <v>248</v>
      </c>
      <c r="FM451" s="186" t="s">
        <v>248</v>
      </c>
      <c r="FN451" s="186" t="s">
        <v>248</v>
      </c>
      <c r="FO451" s="186" t="s">
        <v>248</v>
      </c>
      <c r="FP451" s="186" t="s">
        <v>248</v>
      </c>
      <c r="FQ451" s="187" t="s">
        <v>248</v>
      </c>
      <c r="FR451" s="187" t="s">
        <v>248</v>
      </c>
      <c r="FS451" s="186">
        <v>2</v>
      </c>
      <c r="FT451" s="186">
        <v>2</v>
      </c>
      <c r="FU451" s="186">
        <v>1</v>
      </c>
      <c r="FV451" s="186">
        <v>1</v>
      </c>
      <c r="FW451" s="186">
        <v>1</v>
      </c>
      <c r="FX451" s="186">
        <v>2</v>
      </c>
      <c r="FY451" s="186">
        <v>2</v>
      </c>
      <c r="FZ451" s="186">
        <v>2</v>
      </c>
      <c r="GA451" s="186" t="s">
        <v>248</v>
      </c>
      <c r="GB451" s="186" t="s">
        <v>248</v>
      </c>
      <c r="GC451" s="186">
        <v>2</v>
      </c>
      <c r="GD451" s="186">
        <v>1</v>
      </c>
      <c r="GE451" s="186" t="s">
        <v>248</v>
      </c>
      <c r="GF451" s="186" t="s">
        <v>248</v>
      </c>
      <c r="GG451" s="186" t="s">
        <v>248</v>
      </c>
      <c r="GH451" s="186" t="s">
        <v>248</v>
      </c>
      <c r="GI451" s="186" t="s">
        <v>248</v>
      </c>
      <c r="GJ451" s="186" t="s">
        <v>248</v>
      </c>
      <c r="GK451" s="186" t="s">
        <v>248</v>
      </c>
      <c r="GL451" s="186" t="s">
        <v>248</v>
      </c>
      <c r="GM451" s="186" t="s">
        <v>248</v>
      </c>
      <c r="GN451" s="186" t="s">
        <v>248</v>
      </c>
      <c r="GO451" s="186" t="s">
        <v>248</v>
      </c>
      <c r="GP451" s="186" t="s">
        <v>248</v>
      </c>
      <c r="GQ451" s="186" t="s">
        <v>248</v>
      </c>
      <c r="GR451" s="186" t="s">
        <v>248</v>
      </c>
      <c r="GS451" s="186" t="s">
        <v>248</v>
      </c>
      <c r="GT451" s="186" t="s">
        <v>248</v>
      </c>
      <c r="GU451" s="186" t="s">
        <v>248</v>
      </c>
      <c r="GV451" s="186" t="s">
        <v>248</v>
      </c>
      <c r="GW451" s="186" t="s">
        <v>248</v>
      </c>
      <c r="GX451" s="186" t="s">
        <v>248</v>
      </c>
      <c r="GY451" s="186" t="s">
        <v>248</v>
      </c>
      <c r="GZ451" s="261" t="s">
        <v>248</v>
      </c>
      <c r="HA451" s="261" t="s">
        <v>248</v>
      </c>
      <c r="HB451" s="188">
        <f t="shared" ref="HB451" si="461">SUM(G451:GE451)</f>
        <v>61</v>
      </c>
    </row>
    <row r="452" spans="1:210" ht="24.9" customHeight="1" thickBot="1" x14ac:dyDescent="0.35">
      <c r="A452" s="108" t="str">
        <f t="shared" ref="A452" si="462">A451</f>
        <v>Prod.-Q-5</v>
      </c>
      <c r="B452" s="108" t="str">
        <f t="shared" ref="B452" si="463">B451</f>
        <v>Pracownik Produkcji</v>
      </c>
      <c r="C452" s="108" t="str">
        <f t="shared" ref="C452" si="464">C451</f>
        <v>RL</v>
      </c>
      <c r="D452" s="108">
        <f t="shared" ref="D452" si="465">D451</f>
        <v>384</v>
      </c>
      <c r="E452" s="395"/>
      <c r="F452" s="189" t="s">
        <v>375</v>
      </c>
      <c r="G452" s="192">
        <f>IF(INDEX(tab_MinKomp[Przepisy BHP / BHP Vorschriften],MATCH($B451,tab_MinKomp[[Stanowisko / Position ]:[Stanowisko / Position ]],0))="n/a","n/a",G451-INDEX(tab_MinKomp[Przepisy BHP / BHP Vorschriften],MATCH($B451,tab_MinKomp[[Stanowisko / Position ]:[Stanowisko / Position ]],0)))</f>
        <v>0</v>
      </c>
      <c r="H452" s="193">
        <f>IF(INDEX(tab_MinKomp[Przepisy PPOŻ / Brandschutzbestimmungen],MATCH($B451,tab_MinKomp[[Stanowisko / Position ]:[Stanowisko / Position ]],0))="n/a","n/a",H451-INDEX(tab_MinKomp[Przepisy PPOŻ / Brandschutzbestimmungen],MATCH($B451,tab_MinKomp[[Stanowisko / Position ]:[Stanowisko / Position ]],0)))</f>
        <v>0</v>
      </c>
      <c r="I452" s="193">
        <f>IF(INDEX(tab_MinKomp[Ryzyko zawodowe na stanowiskach pracyv/ Berufliche Risiken an Arbeitsstellen],MATCH($B451,tab_MinKomp[[Stanowisko / Position ]:[Stanowisko / Position ]],0))="n/a","n/a",I451-INDEX(tab_MinKomp[Ryzyko zawodowe na stanowiskach pracyv/ Berufliche Risiken an Arbeitsstellen],MATCH($B451,tab_MinKomp[[Stanowisko / Position ]:[Stanowisko / Position ]],0)))</f>
        <v>0</v>
      </c>
      <c r="J452" s="193">
        <f>IF(INDEX(tab_MinKomp[Gospodarka substancjami niebezpiecznymi / Gefahrstoffmanagement],MATCH($B451,tab_MinKomp[[Stanowisko / Position ]:[Stanowisko / Position ]],0))="n/a","n/a",J451-INDEX(tab_MinKomp[Gospodarka substancjami niebezpiecznymi / Gefahrstoffmanagement],MATCH($B451,tab_MinKomp[[Stanowisko / Position ]:[Stanowisko / Position ]],0)))</f>
        <v>0</v>
      </c>
      <c r="K452" s="193">
        <f>IF(INDEX(tab_MinKomp[Gospodarka odpadami / Abfallwirtschaft],MATCH($B451,tab_MinKomp[[Stanowisko / Position ]:[Stanowisko / Position ]],0))="n/a","n/a",K451-INDEX(tab_MinKomp[Gospodarka odpadami / Abfallwirtschaft],MATCH($B451,tab_MinKomp[[Stanowisko / Position ]:[Stanowisko / Position ]],0)))</f>
        <v>0</v>
      </c>
      <c r="L452" s="194" t="str">
        <f>IF(INDEX(tab_MinKomp[Przepisy kodeksu pracy / Bestimmungen des Arbeitsgesetzes],MATCH($B451,tab_MinKomp[[Stanowisko / Position ]:[Stanowisko / Position ]],0))="n/a","n/a",L451-INDEX(tab_MinKomp[Przepisy kodeksu pracy / Bestimmungen des Arbeitsgesetzes],MATCH($B451,tab_MinKomp[[Stanowisko / Position ]:[Stanowisko / Position ]],0)))</f>
        <v>n/a</v>
      </c>
      <c r="M452" s="195" t="str">
        <f>IF(INDEX(tab_MinKomp[Przepisy o ub.społ. ZUS  / Sozialversicherungsvorschriften],MATCH($B451,tab_MinKomp[[Stanowisko / Position ]:[Stanowisko / Position ]],0))="n/a","n/a",M451-INDEX(tab_MinKomp[Przepisy o ub.społ. ZUS  / Sozialversicherungsvorschriften],MATCH($B451,tab_MinKomp[[Stanowisko / Position ]:[Stanowisko / Position ]],0)))</f>
        <v>n/a</v>
      </c>
      <c r="N452" s="194" t="str">
        <f>IF(INDEX(tab_MinKomp[PRZEPISY O PDOF /persönlich Einkommensteuergesetz ],MATCH($B451,tab_MinKomp[[Stanowisko / Position ]:[Stanowisko / Position ]],0))="n/a","n/a",N451-INDEX(tab_MinKomp[PRZEPISY O PDOF /persönlich Einkommensteuergesetz ],MATCH($B451,tab_MinKomp[[Stanowisko / Position ]:[Stanowisko / Position ]],0)))</f>
        <v>n/a</v>
      </c>
      <c r="O452" s="194">
        <f>IF(INDEX(tab_MinKomp[Regulamin pracy / Arbeitsordnung],MATCH($B451,tab_MinKomp[[Stanowisko / Position ]:[Stanowisko / Position ]],0))="n/a","n/a",O451-INDEX(tab_MinKomp[Regulamin pracy / Arbeitsordnung],MATCH($B451,tab_MinKomp[[Stanowisko / Position ]:[Stanowisko / Position ]],0)))</f>
        <v>0</v>
      </c>
      <c r="P452" s="194">
        <f>IF(INDEX(tab_MinKomp[Regulamin wynagradzania / Vergütungsordnung],MATCH($B451,tab_MinKomp[[Stanowisko / Position ]:[Stanowisko / Position ]],0))="n/a","n/a",P451-INDEX(tab_MinKomp[Regulamin wynagradzania / Vergütungsordnung],MATCH($B451,tab_MinKomp[[Stanowisko / Position ]:[Stanowisko / Position ]],0)))</f>
        <v>0</v>
      </c>
      <c r="Q452" s="194" t="str">
        <f>IF(INDEX(tab_MinKomp[System R2PŁATNIK PRO: Płace / Lohnabrechnung],MATCH($B451,tab_MinKomp[[Stanowisko / Position ]:[Stanowisko / Position ]],0))="n/a","n/a",Q451-INDEX(tab_MinKomp[System R2PŁATNIK PRO: Płace / Lohnabrechnung],MATCH($B451,tab_MinKomp[[Stanowisko / Position ]:[Stanowisko / Position ]],0)))</f>
        <v>n/a</v>
      </c>
      <c r="R452" s="194" t="str">
        <f>IF(INDEX(tab_MinKomp[SystemR2PŁATNIK PRO: KADRY / Personaldaten],MATCH($B451,tab_MinKomp[[Stanowisko / Position ]:[Stanowisko / Position ]],0))="n/a","n/a",R451-INDEX(tab_MinKomp[SystemR2PŁATNIK PRO: KADRY / Personaldaten],MATCH($B451,tab_MinKomp[[Stanowisko / Position ]:[Stanowisko / Position ]],0)))</f>
        <v>n/a</v>
      </c>
      <c r="S452" s="194" t="str">
        <f>IF(INDEX(tab_MinKomp[SYSTEM R2PŁATNIK PRO: zarządzanie pracownikami / Arbeitsverwaltung],MATCH($B451,tab_MinKomp[[Stanowisko / Position ]:[Stanowisko / Position ]],0))="n/a","n/a",S451-INDEX(tab_MinKomp[SYSTEM R2PŁATNIK PRO: zarządzanie pracownikami / Arbeitsverwaltung],MATCH($B451,tab_MinKomp[[Stanowisko / Position ]:[Stanowisko / Position ]],0)))</f>
        <v>n/a</v>
      </c>
      <c r="T452" s="194" t="str">
        <f>IF(INDEX(tab_MinKomp[Doradztwo, wsparcie personalne / Personalberatung und Unterstützung],MATCH($B451,tab_MinKomp[[Stanowisko / Position ]:[Stanowisko / Position ]],0))="n/a","n/a",T451-INDEX(tab_MinKomp[Doradztwo, wsparcie personalne / Personalberatung und Unterstützung],MATCH($B451,tab_MinKomp[[Stanowisko / Position ]:[Stanowisko / Position ]],0)))</f>
        <v>n/a</v>
      </c>
      <c r="U452" s="194" t="str">
        <f>IF(INDEX(tab_MinKomp[Przepisy o podatku VAT / MwSt.- Gesetz],MATCH($B451,tab_MinKomp[[Stanowisko / Position ]:[Stanowisko / Position ]],0))="n/a","n/a",U451-INDEX(tab_MinKomp[Przepisy o podatku VAT / MwSt.- Gesetz],MATCH($B451,tab_MinKomp[[Stanowisko / Position ]:[Stanowisko / Position ]],0)))</f>
        <v>n/a</v>
      </c>
      <c r="V452" s="194" t="str">
        <f>IF(INDEX(tab_MinKomp[PrzepisyPDOP / geschäftlich Einkommensteuergesetz],MATCH($B451,tab_MinKomp[[Stanowisko / Position ]:[Stanowisko / Position ]],0))="n/a","n/a",V451-INDEX(tab_MinKomp[PrzepisyPDOP / geschäftlich Einkommensteuergesetz],MATCH($B451,tab_MinKomp[[Stanowisko / Position ]:[Stanowisko / Position ]],0)))</f>
        <v>n/a</v>
      </c>
      <c r="W452" s="194" t="str">
        <f>IF(INDEX(tab_MinKomp[System BAAN / FINANSE (FIBU)],MATCH($B451,tab_MinKomp[[Stanowisko / Position ]:[Stanowisko / Position ]],0))="n/a","n/a",W451-INDEX(tab_MinKomp[System BAAN / FINANSE (FIBU)],MATCH($B451,tab_MinKomp[[Stanowisko / Position ]:[Stanowisko / Position ]],0)))</f>
        <v>n/a</v>
      </c>
      <c r="X452" s="194" t="str">
        <f>IF(INDEX(tab_MinKomp[Systemy pomocnicze / Hilfssysteme(STOCKPROGRAM, KALK2000 etc.)],MATCH($B451,tab_MinKomp[[Stanowisko / Position ]:[Stanowisko / Position ]],0))="n/a","n/a",X451-INDEX(tab_MinKomp[Systemy pomocnicze / Hilfssysteme(STOCKPROGRAM, KALK2000 etc.)],MATCH($B451,tab_MinKomp[[Stanowisko / Position ]:[Stanowisko / Position ]],0)))</f>
        <v>n/a</v>
      </c>
      <c r="Y452" s="194" t="str">
        <f>IF(INDEX(tab_MinKomp[Polityka rachunkowości / Buchführungspolitik],MATCH($B451,tab_MinKomp[[Stanowisko / Position ]:[Stanowisko / Position ]],0))="n/a","n/a",Y451-INDEX(tab_MinKomp[Polityka rachunkowości / Buchführungspolitik],MATCH($B451,tab_MinKomp[[Stanowisko / Position ]:[Stanowisko / Position ]],0)))</f>
        <v>n/a</v>
      </c>
      <c r="Z452" s="194" t="str">
        <f>IF(INDEX(tab_MinKomp[Ustawa o rachunkowości / Rechnungslegungsgesetz],MATCH($B451,tab_MinKomp[[Stanowisko / Position ]:[Stanowisko / Position ]],0))="n/a","n/a",Z451-INDEX(tab_MinKomp[Ustawa o rachunkowości / Rechnungslegungsgesetz],MATCH($B451,tab_MinKomp[[Stanowisko / Position ]:[Stanowisko / Position ]],0)))</f>
        <v>n/a</v>
      </c>
      <c r="AA452" s="194" t="str">
        <f>IF(INDEX(tab_MinKomp[WORKFLOW - TS-100],MATCH($B451,tab_MinKomp[[Stanowisko / Position ]:[Stanowisko / Position ]],0))="n/a","n/a",AA451-INDEX(tab_MinKomp[WORKFLOW - TS-100],MATCH($B451,tab_MinKomp[[Stanowisko / Position ]:[Stanowisko / Position ]],0)))</f>
        <v>n/a</v>
      </c>
      <c r="AB452" s="194" t="str">
        <f>IF(INDEX(tab_MinKomp[WORKFLOW - SFMS],MATCH($B451,tab_MinKomp[[Stanowisko / Position ]:[Stanowisko / Position ]],0))="n/a","n/a",AB451-INDEX(tab_MinKomp[WORKFLOW - SFMS],MATCH($B451,tab_MinKomp[[Stanowisko / Position ]:[Stanowisko / Position ]],0)))</f>
        <v>n/a</v>
      </c>
      <c r="AC452" s="194" t="str">
        <f>IF(INDEX(tab_MinKomp[System ISO 9001:2015],MATCH($B451,tab_MinKomp[[Stanowisko / Position ]:[Stanowisko / Position ]],0))="n/a","n/a",AC451-INDEX(tab_MinKomp[System ISO 9001:2015],MATCH($B451,tab_MinKomp[[Stanowisko / Position ]:[Stanowisko / Position ]],0)))</f>
        <v>n/a</v>
      </c>
      <c r="AD452" s="194" t="str">
        <f>IF(INDEX(tab_MinKomp[System ISO 9001:2015],MATCH($B451,tab_MinKomp[[Stanowisko / Position ]:[Stanowisko / Position ]],0))="n/a","n/a",AD451-INDEX(tab_MinKomp[System ISO 9001:2015],MATCH($B451,tab_MinKomp[[Stanowisko / Position ]:[Stanowisko / Position ]],0)))</f>
        <v>n/a</v>
      </c>
      <c r="AE452" s="194" t="str">
        <f>IF(INDEX(tab_MinKomp[System ISO 9001:2015],MATCH($B451,tab_MinKomp[[Stanowisko / Position ]:[Stanowisko / Position ]],0))="n/a","n/a",AE451-INDEX(tab_MinKomp[System ISO 9001:2015],MATCH($B451,tab_MinKomp[[Stanowisko / Position ]:[Stanowisko / Position ]],0)))</f>
        <v>n/a</v>
      </c>
      <c r="AF452" s="194" t="str">
        <f>IF(INDEX(tab_MinKomp[System ISO 9001:2015],MATCH($B451,tab_MinKomp[[Stanowisko / Position ]:[Stanowisko / Position ]],0))="n/a","n/a",AF451-INDEX(tab_MinKomp[System ISO 9001:2015],MATCH($B451,tab_MinKomp[[Stanowisko / Position ]:[Stanowisko / Position ]],0)))</f>
        <v>n/a</v>
      </c>
      <c r="AG452" s="194" t="str">
        <f>IF(INDEX(tab_MinKomp[Wymagania VDA 6.3 Process / Forderungen],MATCH($B451,tab_MinKomp[[Stanowisko / Position ]:[Stanowisko / Position ]],0))="n/a","n/a",AG451-INDEX(tab_MinKomp[Wymagania VDA 6.3 Process / Forderungen],MATCH($B451,tab_MinKomp[[Stanowisko / Position ]:[Stanowisko / Position ]],0)))</f>
        <v>n/a</v>
      </c>
      <c r="AH452" s="194" t="str">
        <f>IF(INDEX(tab_MinKomp[Wymagania VDA 6.5 Product / Forderungen],MATCH($B451,tab_MinKomp[[Stanowisko / Position ]:[Stanowisko / Position ]],0))="n/a","n/a",AH451-INDEX(tab_MinKomp[Wymagania VDA 6.5 Product / Forderungen],MATCH($B451,tab_MinKomp[[Stanowisko / Position ]:[Stanowisko / Position ]],0)))</f>
        <v>n/a</v>
      </c>
      <c r="AI452" s="194" t="str">
        <f>IF(INDEX(tab_MinKomp[System ISO 9001:2015],MATCH($B451,tab_MinKomp[[Stanowisko / Position ]:[Stanowisko / Position ]],0))="n/a","n/a",AI451-INDEX(tab_MinKomp[System ISO 9001:2015],MATCH($B451,tab_MinKomp[[Stanowisko / Position ]:[Stanowisko / Position ]],0)))</f>
        <v>n/a</v>
      </c>
      <c r="AJ452" s="194" t="str">
        <f>IF(INDEX(tab_MinKomp[Auditor systemu ISO 17021:2018],MATCH($B451,tab_MinKomp[[Stanowisko / Position ]:[Stanowisko / Position ]],0))="n/a","n/a",AJ451-INDEX(tab_MinKomp[Auditor systemu ISO 17021:2018],MATCH($B451,tab_MinKomp[[Stanowisko / Position ]:[Stanowisko / Position ]],0)))</f>
        <v>n/a</v>
      </c>
      <c r="AK452" s="194" t="str">
        <f>IF(INDEX(tab_MinKomp[Pełnomocnik systemu / Systemvertreter],MATCH($B451,tab_MinKomp[[Stanowisko / Position ]:[Stanowisko / Position ]],0))="n/a","n/a",AK451-INDEX(tab_MinKomp[Pełnomocnik systemu / Systemvertreter],MATCH($B451,tab_MinKomp[[Stanowisko / Position ]:[Stanowisko / Position ]],0)))</f>
        <v>n/a</v>
      </c>
      <c r="AL452" s="194">
        <f>IF(INDEX(tab_MinKomp[Polityka Etyczna - Compliance],MATCH($B451,tab_MinKomp[[Stanowisko / Position ]:[Stanowisko / Position ]],0))="n/a","n/a",AL451-INDEX(tab_MinKomp[Polityka Etyczna - Compliance],MATCH($B451,tab_MinKomp[[Stanowisko / Position ]:[Stanowisko / Position ]],0)))</f>
        <v>0</v>
      </c>
      <c r="AM452" s="194" t="str">
        <f>IF(INDEX(tab_MinKomp[WDRAŻANIE NOWYCH PROJEKTÓW/ PROCEDURA CTM],MATCH($B451,tab_MinKomp[[Stanowisko / Position ]:[Stanowisko / Position ]],0))="n/a","n/a",AM451-INDEX(tab_MinKomp[WDRAŻANIE NOWYCH PROJEKTÓW/ PROCEDURA CTM],MATCH($B451,tab_MinKomp[[Stanowisko / Position ]:[Stanowisko / Position ]],0)))</f>
        <v>n/a</v>
      </c>
      <c r="AN452" s="194" t="str">
        <f>IF(INDEX(tab_MinKomp[KAMIENIE MILOWE MSL/PIFF],MATCH($B451,tab_MinKomp[[Stanowisko / Position ]:[Stanowisko / Position ]],0))="n/a","n/a",AN451-INDEX(tab_MinKomp[KAMIENIE MILOWE MSL/PIFF],MATCH($B451,tab_MinKomp[[Stanowisko / Position ]:[Stanowisko / Position ]],0)))</f>
        <v>n/a</v>
      </c>
      <c r="AO452" s="194">
        <f>IF(INDEX(tab_MinKomp[CP],MATCH($B451,tab_MinKomp[[Stanowisko / Position ]:[Stanowisko / Position ]],0))="n/a","n/a",AO451-INDEX(tab_MinKomp[CP],MATCH($B451,tab_MinKomp[[Stanowisko / Position ]:[Stanowisko / Position ]],0)))</f>
        <v>0</v>
      </c>
      <c r="AP452" s="194" t="str">
        <f>IF(INDEX(tab_MinKomp[FMEA],MATCH($B451,tab_MinKomp[[Stanowisko / Position ]:[Stanowisko / Position ]],0))="n/a","n/a",AP451-INDEX(tab_MinKomp[FMEA],MATCH($B451,tab_MinKomp[[Stanowisko / Position ]:[Stanowisko / Position ]],0)))</f>
        <v>n/a</v>
      </c>
      <c r="AQ452" s="194">
        <f>IF(INDEX(tab_MinKomp[FLOW CHART],MATCH($B451,tab_MinKomp[[Stanowisko / Position ]:[Stanowisko / Position ]],0))="n/a","n/a",AQ451-INDEX(tab_MinKomp[FLOW CHART],MATCH($B451,tab_MinKomp[[Stanowisko / Position ]:[Stanowisko / Position ]],0)))</f>
        <v>0</v>
      </c>
      <c r="AR452" s="194" t="str">
        <f>IF(INDEX(tab_MinKomp[APQP],MATCH($B451,tab_MinKomp[[Stanowisko / Position ]:[Stanowisko / Position ]],0))="n/a","n/a",AR451-INDEX(tab_MinKomp[APQP],MATCH($B451,tab_MinKomp[[Stanowisko / Position ]:[Stanowisko / Position ]],0)))</f>
        <v>n/a</v>
      </c>
      <c r="AS452" s="194" t="str">
        <f>IF(INDEX(tab_MinKomp[MSA],MATCH($B451,tab_MinKomp[[Stanowisko / Position ]:[Stanowisko / Position ]],0))="n/a","n/a",AS451-INDEX(tab_MinKomp[MSA],MATCH($B451,tab_MinKomp[[Stanowisko / Position ]:[Stanowisko / Position ]],0)))</f>
        <v>n/a</v>
      </c>
      <c r="AT452" s="194" t="str">
        <f>IF(INDEX(tab_MinKomp[SPC],MATCH($B451,tab_MinKomp[[Stanowisko / Position ]:[Stanowisko / Position ]],0))="n/a","n/a",AT451-INDEX(tab_MinKomp[SPC],MATCH($B451,tab_MinKomp[[Stanowisko / Position ]:[Stanowisko / Position ]],0)))</f>
        <v>n/a</v>
      </c>
      <c r="AU452" s="194" t="str">
        <f>IF(INDEX(tab_MinKomp[CSR (SPECYFICZNE WYMAGANIA KLIENTA)],MATCH($B451,tab_MinKomp[[Stanowisko / Position ]:[Stanowisko / Position ]],0))="n/a","n/a",AU451-INDEX(tab_MinKomp[CSR (SPECYFICZNE WYMAGANIA KLIENTA)],MATCH($B451,tab_MinKomp[[Stanowisko / Position ]:[Stanowisko / Position ]],0)))</f>
        <v>n/a</v>
      </c>
      <c r="AV452" s="194">
        <f>IF(INDEX(tab_MinKomp[5S],MATCH($B451,tab_MinKomp[[Stanowisko / Position ]:[Stanowisko / Position ]],0))="n/a","n/a",AV451-INDEX(tab_MinKomp[5S],MATCH($B451,tab_MinKomp[[Stanowisko / Position ]:[Stanowisko / Position ]],0)))</f>
        <v>0</v>
      </c>
      <c r="AW452" s="194">
        <f>IF(INDEX(tab_MinKomp[LEAN MANAGEMENT],MATCH($B451,tab_MinKomp[[Stanowisko / Position ]:[Stanowisko / Position ]],0))="n/a","n/a",AW451-INDEX(tab_MinKomp[LEAN MANAGEMENT],MATCH($B451,tab_MinKomp[[Stanowisko / Position ]:[Stanowisko / Position ]],0)))</f>
        <v>0</v>
      </c>
      <c r="AX452" s="194" t="str">
        <f>IF(INDEX(tab_MinKomp[5R],MATCH($B451,tab_MinKomp[[Stanowisko / Position ]:[Stanowisko / Position ]],0))="n/a","n/a",AX451-INDEX(tab_MinKomp[5R],MATCH($B451,tab_MinKomp[[Stanowisko / Position ]:[Stanowisko / Position ]],0)))</f>
        <v>n/a</v>
      </c>
      <c r="AY452" s="194" t="str">
        <f>IF(INDEX(tab_MinKomp[Six Sigma],MATCH($B451,tab_MinKomp[[Stanowisko / Position ]:[Stanowisko / Position ]],0))="n/a","n/a",AY451-INDEX(tab_MinKomp[Six Sigma],MATCH($B451,tab_MinKomp[[Stanowisko / Position ]:[Stanowisko / Position ]],0)))</f>
        <v>n/a</v>
      </c>
      <c r="AZ452" s="194" t="str">
        <f>IF(INDEX(tab_MinKomp[System BAAN / Distribution &amp; Supply Chain],MATCH($B451,tab_MinKomp[[Stanowisko / Position ]:[Stanowisko / Position ]],0))="n/a","n/a",AZ451-INDEX(tab_MinKomp[System BAAN / Distribution &amp; Supply Chain],MATCH($B451,tab_MinKomp[[Stanowisko / Position ]:[Stanowisko / Position ]],0)))</f>
        <v>n/a</v>
      </c>
      <c r="BA452" s="194" t="str">
        <f>IF(INDEX(tab_MinKomp[Gospodarka magazynowa / Lagerverwaltung],MATCH($B451,tab_MinKomp[[Stanowisko / Position ]:[Stanowisko / Position ]],0))="n/a","n/a",BA451-INDEX(tab_MinKomp[Gospodarka magazynowa / Lagerverwaltung],MATCH($B451,tab_MinKomp[[Stanowisko / Position ]:[Stanowisko / Position ]],0)))</f>
        <v>n/a</v>
      </c>
      <c r="BB452" s="194" t="str">
        <f>IF(INDEX(tab_MinKomp[Inwentaryzacja - organizacja i przebieg / Inventurprozess],MATCH($B451,tab_MinKomp[[Stanowisko / Position ]:[Stanowisko / Position ]],0))="n/a","n/a",BB451-INDEX(tab_MinKomp[Inwentaryzacja - organizacja i przebieg / Inventurprozess],MATCH($B451,tab_MinKomp[[Stanowisko / Position ]:[Stanowisko / Position ]],0)))</f>
        <v>n/a</v>
      </c>
      <c r="BC452" s="194" t="str">
        <f>IF(INDEX(tab_MinKomp[Organizacja dostaw / Versorgungsorganisation],MATCH($B451,tab_MinKomp[[Stanowisko / Position ]:[Stanowisko / Position ]],0))="n/a","n/a",BC451-INDEX(tab_MinKomp[Organizacja dostaw / Versorgungsorganisation],MATCH($B451,tab_MinKomp[[Stanowisko / Position ]:[Stanowisko / Position ]],0)))</f>
        <v>n/a</v>
      </c>
      <c r="BD452" s="194" t="str">
        <f>IF(INDEX(tab_MinKomp[Organizacja wysyłek / Organisation von Lieferungen],MATCH($B451,tab_MinKomp[[Stanowisko / Position ]:[Stanowisko / Position ]],0))="n/a","n/a",BD451-INDEX(tab_MinKomp[Organizacja wysyłek / Organisation von Lieferungen],MATCH($B451,tab_MinKomp[[Stanowisko / Position ]:[Stanowisko / Position ]],0)))</f>
        <v>n/a</v>
      </c>
      <c r="BE452" s="194" t="str">
        <f>IF(INDEX(tab_MinKomp[Analiza magazynowa - Program Polen.mdb / Inventuranalyse],MATCH($B451,tab_MinKomp[[Stanowisko / Position ]:[Stanowisko / Position ]],0))="n/a","n/a",BE451-INDEX(tab_MinKomp[Analiza magazynowa - Program Polen.mdb / Inventuranalyse],MATCH($B451,tab_MinKomp[[Stanowisko / Position ]:[Stanowisko / Position ]],0)))</f>
        <v>n/a</v>
      </c>
      <c r="BF452" s="190" t="str">
        <f>IF(INDEX(tab_MinKomp[MMOG (Materials Management Operations Guidelines)],MATCH($B451,tab_MinKomp[[Stanowisko / Position ]:[Stanowisko / Position ]],0))="n/a","n/a",BF451-INDEX(tab_MinKomp[MMOG (Materials Management Operations Guidelines)],MATCH($B451,tab_MinKomp[[Stanowisko / Position ]:[Stanowisko / Position ]],0)))</f>
        <v>n/a</v>
      </c>
      <c r="BG452" s="190" t="str">
        <f>IF(INDEX(tab_MinKomp[GPP],MATCH($B451,tab_MinKomp[[Stanowisko / Position ]:[Stanowisko / Position ]],0))="n/a","n/a",BG451-INDEX(tab_MinKomp[GPP],MATCH($B451,tab_MinKomp[[Stanowisko / Position ]:[Stanowisko / Position ]],0)))</f>
        <v>n/a</v>
      </c>
      <c r="BH452" s="190" t="str">
        <f>IF(INDEX(tab_MinKomp[AIAG (Automotive Industry Action Group)],MATCH($B451,tab_MinKomp[[Stanowisko / Position ]:[Stanowisko / Position ]],0))="n/a","n/a",BH451-INDEX(tab_MinKomp[AIAG (Automotive Industry Action Group)],MATCH($B451,tab_MinKomp[[Stanowisko / Position ]:[Stanowisko / Position ]],0)))</f>
        <v>n/a</v>
      </c>
      <c r="BI452" s="190" t="str">
        <f>IF(INDEX(tab_MinKomp[Super-G disputes],MATCH($B451,tab_MinKomp[[Stanowisko / Position ]:[Stanowisko / Position ]],0))="n/a","n/a",BI451-INDEX(tab_MinKomp[Super-G disputes],MATCH($B451,tab_MinKomp[[Stanowisko / Position ]:[Stanowisko / Position ]],0)))</f>
        <v>n/a</v>
      </c>
      <c r="BJ452" s="190" t="str">
        <f>IF(INDEX(tab_MinKomp[CMMS3/eDDL (Direct Data Link)],MATCH($B451,tab_MinKomp[[Stanowisko / Position ]:[Stanowisko / Position ]],0))="n/a","n/a",BJ451-INDEX(tab_MinKomp[CMMS3/eDDL (Direct Data Link)],MATCH($B451,tab_MinKomp[[Stanowisko / Position ]:[Stanowisko / Position ]],0)))</f>
        <v>n/a</v>
      </c>
      <c r="BK452" s="190" t="str">
        <f>IF(INDEX(tab_MinKomp[MP&amp;L (Material Planning and Logistics)],MATCH($B451,tab_MinKomp[[Stanowisko / Position ]:[Stanowisko / Position ]],0))="n/a","n/a",BK451-INDEX(tab_MinKomp[MP&amp;L (Material Planning and Logistics)],MATCH($B451,tab_MinKomp[[Stanowisko / Position ]:[Stanowisko / Position ]],0)))</f>
        <v>n/a</v>
      </c>
      <c r="BL452" s="190" t="str">
        <f>IF(INDEX(tab_MinKomp[Supplier delivery rating],MATCH($B451,tab_MinKomp[[Stanowisko / Position ]:[Stanowisko / Position ]],0))="n/a","n/a",BL451-INDEX(tab_MinKomp[Supplier delivery rating],MATCH($B451,tab_MinKomp[[Stanowisko / Position ]:[Stanowisko / Position ]],0)))</f>
        <v>n/a</v>
      </c>
      <c r="BM452" s="194" t="str">
        <f>IF(INDEX(tab_MinKomp[Planowanie produkcji / Produktionsplanung],MATCH($B451,tab_MinKomp[[Stanowisko / Position ]:[Stanowisko / Position ]],0))="n/a","n/a",BM451-INDEX(tab_MinKomp[Planowanie produkcji / Produktionsplanung],MATCH($B451,tab_MinKomp[[Stanowisko / Position ]:[Stanowisko / Position ]],0)))</f>
        <v>n/a</v>
      </c>
      <c r="BN452" s="194" t="str">
        <f>IF(INDEX(tab_MinKomp[Planowanie produkcji / Produktionsplanung],MATCH($B451,tab_MinKomp[[Stanowisko / Position ]:[Stanowisko / Position ]],0))="n/a","n/a",BN451-INDEX(tab_MinKomp[Planowanie produkcji / Produktionsplanung],MATCH($B451,tab_MinKomp[[Stanowisko / Position ]:[Stanowisko / Position ]],0)))</f>
        <v>n/a</v>
      </c>
      <c r="BO452" s="194" t="str">
        <f>IF(INDEX(tab_MinKomp[Planowanie produkcji / Produktionsplanung],MATCH($B451,tab_MinKomp[[Stanowisko / Position ]:[Stanowisko / Position ]],0))="n/a","n/a",BO451-INDEX(tab_MinKomp[Planowanie produkcji / Produktionsplanung],MATCH($B451,tab_MinKomp[[Stanowisko / Position ]:[Stanowisko / Position ]],0)))</f>
        <v>n/a</v>
      </c>
      <c r="BP452" s="194" t="str">
        <f>IF(INDEX(tab_MinKomp[Planowanie produkcji / Produktionsplanung],MATCH($B451,tab_MinKomp[[Stanowisko / Position ]:[Stanowisko / Position ]],0))="n/a","n/a",BP451-INDEX(tab_MinKomp[Planowanie produkcji / Produktionsplanung],MATCH($B451,tab_MinKomp[[Stanowisko / Position ]:[Stanowisko / Position ]],0)))</f>
        <v>n/a</v>
      </c>
      <c r="BQ452" s="194" t="s">
        <v>248</v>
      </c>
      <c r="BR452" s="194" t="str">
        <f>IF(INDEX(tab_MinKomp[Planowanie produkcji / Produktionsplanung],MATCH($B451,tab_MinKomp[[Stanowisko / Position ]:[Stanowisko / Position ]],0))="n/a","n/a",BR451-INDEX(tab_MinKomp[Planowanie produkcji / Produktionsplanung],MATCH($B451,tab_MinKomp[[Stanowisko / Position ]:[Stanowisko / Position ]],0)))</f>
        <v>n/a</v>
      </c>
      <c r="BS452" s="194">
        <f>IF(INDEX(tab_MinKomp[Obsługa maszyn Novapax / Novapax Maschinenbedienung],MATCH($B451,tab_MinKomp[[Stanowisko / Position ]:[Stanowisko / Position ]],0))="n/a","n/a",BS451-INDEX(tab_MinKomp[Obsługa maszyn Novapax / Novapax Maschinenbedienung],MATCH($B451,tab_MinKomp[[Stanowisko / Position ]:[Stanowisko / Position ]],0)))</f>
        <v>1</v>
      </c>
      <c r="BT452" s="194" t="str">
        <f>IF(INDEX(tab_MinKomp[Planowanie produkcji / Produktionsplanung],MATCH($B451,tab_MinKomp[[Stanowisko / Position ]:[Stanowisko / Position ]],0))="n/a","n/a",BT451-INDEX(tab_MinKomp[Planowanie produkcji / Produktionsplanung],MATCH($B451,tab_MinKomp[[Stanowisko / Position ]:[Stanowisko / Position ]],0)))</f>
        <v>n/a</v>
      </c>
      <c r="BU452" s="194">
        <f>IF(INDEX(tab_MinKomp[Obsługa maszyn Novapax / Novapax Maschinenbedienung],MATCH($B451,tab_MinKomp[[Stanowisko / Position ]:[Stanowisko / Position ]],0))="n/a","n/a",BU451-INDEX(tab_MinKomp[Obsługa maszyn Novapax / Novapax Maschinenbedienung],MATCH($B451,tab_MinKomp[[Stanowisko / Position ]:[Stanowisko / Position ]],0)))</f>
        <v>1</v>
      </c>
      <c r="BV452" s="194" t="str">
        <f>IF(INDEX(tab_MinKomp[Planowanie produkcji / Produktionsplanung],MATCH($B451,tab_MinKomp[[Stanowisko / Position ]:[Stanowisko / Position ]],0))="n/a","n/a",BV451-INDEX(tab_MinKomp[Planowanie produkcji / Produktionsplanung],MATCH($B451,tab_MinKomp[[Stanowisko / Position ]:[Stanowisko / Position ]],0)))</f>
        <v>n/a</v>
      </c>
      <c r="BW452" s="194">
        <f>IF(INDEX(tab_MinKomp[Obsługa maszyn Novapax / Novapax Maschinenbedienung],MATCH($B451,tab_MinKomp[[Stanowisko / Position ]:[Stanowisko / Position ]],0))="n/a","n/a",BW451-INDEX(tab_MinKomp[Obsługa maszyn Novapax / Novapax Maschinenbedienung],MATCH($B451,tab_MinKomp[[Stanowisko / Position ]:[Stanowisko / Position ]],0)))</f>
        <v>1</v>
      </c>
      <c r="BX452" s="194">
        <f>IF(INDEX(tab_MinKomp[Obsługa maszyn Novapax / Novapax Maschinenbedienung],MATCH($B451,tab_MinKomp[[Stanowisko / Position ]:[Stanowisko / Position ]],0))="n/a","n/a",BX451-INDEX(tab_MinKomp[Obsługa maszyn Novapax / Novapax Maschinenbedienung],MATCH($B451,tab_MinKomp[[Stanowisko / Position ]:[Stanowisko / Position ]],0)))</f>
        <v>0</v>
      </c>
      <c r="BY452" s="194" t="str">
        <f>IF(INDEX(tab_MinKomp[Obsługa maszyn Engel / Engel Maschinenbedienung],MATCH($B451,tab_MinKomp[[Stanowisko / Position ]:[Stanowisko / Position ]],0))="n/a","n/a",BY451-INDEX(tab_MinKomp[Obsługa maszyn Engel / Engel Maschinenbedienung],MATCH($B451,tab_MinKomp[[Stanowisko / Position ]:[Stanowisko / Position ]],0)))</f>
        <v>n/a</v>
      </c>
      <c r="BZ452" s="194">
        <f>IF(INDEX(tab_MinKomp[Obsługa maszyn Novapax / Novapax Maschinenbedienung],MATCH($B451,tab_MinKomp[[Stanowisko / Position ]:[Stanowisko / Position ]],0))="n/a","n/a",BZ451-INDEX(tab_MinKomp[Obsługa maszyn Novapax / Novapax Maschinenbedienung],MATCH($B451,tab_MinKomp[[Stanowisko / Position ]:[Stanowisko / Position ]],0)))</f>
        <v>0</v>
      </c>
      <c r="CA452" s="194" t="str">
        <f>IF(INDEX(tab_MinKomp[Obsługa maszyn KVT / KVT Maschinenbedienung],MATCH($B451,tab_MinKomp[[Stanowisko / Position ]:[Stanowisko / Position ]],0))="n/a","n/a",CA451-INDEX(tab_MinKomp[Obsługa maszyn KVT / KVT Maschinenbedienung],MATCH($B451,tab_MinKomp[[Stanowisko / Position ]:[Stanowisko / Position ]],0)))</f>
        <v>n/a</v>
      </c>
      <c r="CB452" s="194">
        <f>IF(INDEX(tab_MinKomp[Obsługa maszyn Novapax / Novapax Maschinenbedienung],MATCH($B451,tab_MinKomp[[Stanowisko / Position ]:[Stanowisko / Position ]],0))="n/a","n/a",CB451-INDEX(tab_MinKomp[Obsługa maszyn Novapax / Novapax Maschinenbedienung],MATCH($B451,tab_MinKomp[[Stanowisko / Position ]:[Stanowisko / Position ]],0)))</f>
        <v>0</v>
      </c>
      <c r="CC452" s="194" t="str">
        <f>IF(INDEX(tab_MinKomp[Obsługa maszyn Branson / Branson Maschinenbedienung],MATCH($B451,tab_MinKomp[[Stanowisko / Position ]:[Stanowisko / Position ]],0))="n/a","n/a",CC451-INDEX(tab_MinKomp[Obsługa maszyn Branson / Branson Maschinenbedienung],MATCH($B451,tab_MinKomp[[Stanowisko / Position ]:[Stanowisko / Position ]],0)))</f>
        <v>n/a</v>
      </c>
      <c r="CD452" s="194">
        <f>IF(INDEX(tab_MinKomp[Obsługa maszyn Novapax / Novapax Maschinenbedienung],MATCH($B451,tab_MinKomp[[Stanowisko / Position ]:[Stanowisko / Position ]],0))="n/a","n/a",CD451-INDEX(tab_MinKomp[Obsługa maszyn Novapax / Novapax Maschinenbedienung],MATCH($B451,tab_MinKomp[[Stanowisko / Position ]:[Stanowisko / Position ]],0)))</f>
        <v>1</v>
      </c>
      <c r="CE452" s="194">
        <f>IF(INDEX(tab_MinKomp[Obsługa maszyn Novapax / Novapax Maschinenbedienung],MATCH($B451,tab_MinKomp[[Stanowisko / Position ]:[Stanowisko / Position ]],0))="n/a","n/a",CE451-INDEX(tab_MinKomp[Obsługa maszyn Novapax / Novapax Maschinenbedienung],MATCH($B451,tab_MinKomp[[Stanowisko / Position ]:[Stanowisko / Position ]],0)))</f>
        <v>0</v>
      </c>
      <c r="CF452" s="194">
        <f>IF(INDEX(tab_MinKomp[Obsługa maszyn Novapax / Novapax Maschinenbedienung],MATCH($B451,tab_MinKomp[[Stanowisko / Position ]:[Stanowisko / Position ]],0))="n/a","n/a",CF451-INDEX(tab_MinKomp[Obsługa maszyn Novapax / Novapax Maschinenbedienung],MATCH($B451,tab_MinKomp[[Stanowisko / Position ]:[Stanowisko / Position ]],0)))</f>
        <v>-2</v>
      </c>
      <c r="CG452" s="194">
        <f>IF(INDEX(tab_MinKomp[Eliminacja awarii / Beseitigung von Ausfällen],MATCH($B451,tab_MinKomp[[Stanowisko / Position ]:[Stanowisko / Position ]],0))="n/a","n/a",CG451-INDEX(tab_MinKomp[Eliminacja awarii / Beseitigung von Ausfällen],MATCH($B451,tab_MinKomp[[Stanowisko / Position ]:[Stanowisko / Position ]],0)))</f>
        <v>0</v>
      </c>
      <c r="CH452" s="194" t="str">
        <f>IF(INDEX(tab_MinKomp[Wymagania VDA 6.5 Product / Forderungen],MATCH($B451,tab_MinKomp[[Stanowisko / Position ]:[Stanowisko / Position ]],0))="n/a","n/a",CH451-INDEX(tab_MinKomp[Wymagania VDA 6.5 Product / Forderungen],MATCH($B451,tab_MinKomp[[Stanowisko / Position ]:[Stanowisko / Position ]],0)))</f>
        <v>n/a</v>
      </c>
      <c r="CI452" s="194" t="str">
        <f>IF(INDEX(tab_MinKomp[Wymagania VDA 6.5 Product / Forderungen],MATCH($B451,tab_MinKomp[[Stanowisko / Position ]:[Stanowisko / Position ]],0))="n/a","n/a",CI451-INDEX(tab_MinKomp[Wymagania VDA 6.5 Product / Forderungen],MATCH($B451,tab_MinKomp[[Stanowisko / Position ]:[Stanowisko / Position ]],0)))</f>
        <v>n/a</v>
      </c>
      <c r="CJ452" s="194" t="str">
        <f>IF(INDEX(tab_MinKomp[Wymagania VDA 6.5 Product / Forderungen],MATCH($B451,tab_MinKomp[[Stanowisko / Position ]:[Stanowisko / Position ]],0))="n/a","n/a",CJ451-INDEX(tab_MinKomp[Wymagania VDA 6.5 Product / Forderungen],MATCH($B451,tab_MinKomp[[Stanowisko / Position ]:[Stanowisko / Position ]],0)))</f>
        <v>n/a</v>
      </c>
      <c r="CK452" s="194" t="str">
        <f>IF(INDEX(tab_MinKomp[Wymagania VDA 6.5 Product / Forderungen],MATCH($B451,tab_MinKomp[[Stanowisko / Position ]:[Stanowisko / Position ]],0))="n/a","n/a",CK451-INDEX(tab_MinKomp[Wymagania VDA 6.5 Product / Forderungen],MATCH($B451,tab_MinKomp[[Stanowisko / Position ]:[Stanowisko / Position ]],0)))</f>
        <v>n/a</v>
      </c>
      <c r="CL452" s="194" t="str">
        <f>IF(INDEX(tab_MinKomp[Wymagania VDA 6.5 Product / Forderungen],MATCH($B451,tab_MinKomp[[Stanowisko / Position ]:[Stanowisko / Position ]],0))="n/a","n/a",CL451-INDEX(tab_MinKomp[Wymagania VDA 6.5 Product / Forderungen],MATCH($B451,tab_MinKomp[[Stanowisko / Position ]:[Stanowisko / Position ]],0)))</f>
        <v>n/a</v>
      </c>
      <c r="CM452" s="194" t="str">
        <f>IF(INDEX(tab_MinKomp[Informatyka ogólna (techniczne i systemowe) / Allgemeine IT (Technik und System)],MATCH($B451,tab_MinKomp[[Stanowisko / Position ]:[Stanowisko / Position ]],0))="n/a","n/a",CM451-INDEX(tab_MinKomp[Informatyka ogólna (techniczne i systemowe) / Allgemeine IT (Technik und System)],MATCH($B451,tab_MinKomp[[Stanowisko / Position ]:[Stanowisko / Position ]],0)))</f>
        <v>n/a</v>
      </c>
      <c r="CN452" s="194" t="str">
        <f>IF(INDEX(tab_MinKomp[Sieci komputerowe / Computernetzwerke],MATCH($B451,tab_MinKomp[[Stanowisko / Position ]:[Stanowisko / Position ]],0))="n/a","n/a",CN451-INDEX(tab_MinKomp[Sieci komputerowe / Computernetzwerke],MATCH($B451,tab_MinKomp[[Stanowisko / Position ]:[Stanowisko / Position ]],0)))</f>
        <v>n/a</v>
      </c>
      <c r="CO452" s="194" t="str">
        <f>IF(INDEX(tab_MinKomp[Hardware (komputery PC, drukarki biurowe i etykietowe, telefonia stacjonarna i mobilna) (PC, Drucker, Telefpne, Handys)],MATCH($B451,tab_MinKomp[[Stanowisko / Position ]:[Stanowisko / Position ]],0))="n/a","n/a",CO451-INDEX(tab_MinKomp[Hardware (komputery PC, drukarki biurowe i etykietowe, telefonia stacjonarna i mobilna) (PC, Drucker, Telefpne, Handys)],MATCH($B451,tab_MinKomp[[Stanowisko / Position ]:[Stanowisko / Position ]],0)))</f>
        <v>n/a</v>
      </c>
      <c r="CP452" s="194" t="str">
        <f>IF(INDEX(tab_MinKomp[Software &amp; Systems (MS Office, MS Remote Desktop)],MATCH($B451,tab_MinKomp[[Stanowisko / Position ]:[Stanowisko / Position ]],0))="n/a","n/a",CP451-INDEX(tab_MinKomp[Software &amp; Systems (MS Office, MS Remote Desktop)],MATCH($B451,tab_MinKomp[[Stanowisko / Position ]:[Stanowisko / Position ]],0)))</f>
        <v>n/a</v>
      </c>
      <c r="CQ452" s="194" t="str">
        <f>IF(INDEX(tab_MinKomp[Programowanie obiektowe (PHP) / Objektprogrammierung],MATCH($B451,tab_MinKomp[[Stanowisko / Position ]:[Stanowisko / Position ]],0))="n/a","n/a",CQ451-INDEX(tab_MinKomp[Programowanie obiektowe (PHP) / Objektprogrammierung],MATCH($B451,tab_MinKomp[[Stanowisko / Position ]:[Stanowisko / Position ]],0)))</f>
        <v>n/a</v>
      </c>
      <c r="CR452" s="194" t="str">
        <f>IF(INDEX(tab_MinKomp[Scrum],MATCH($B451,tab_MinKomp[[Stanowisko / Position ]:[Stanowisko / Position ]],0))="n/a","n/a",CR451-INDEX(tab_MinKomp[Scrum],MATCH($B451,tab_MinKomp[[Stanowisko / Position ]:[Stanowisko / Position ]],0)))</f>
        <v>n/a</v>
      </c>
      <c r="CS452" s="194" t="str">
        <f>IF(INDEX(tab_MinKomp[SQL (MySQL)],MATCH($B451,tab_MinKomp[[Stanowisko / Position ]:[Stanowisko / Position ]],0))="n/a","n/a",CS451-INDEX(tab_MinKomp[SQL (MySQL)],MATCH($B451,tab_MinKomp[[Stanowisko / Position ]:[Stanowisko / Position ]],0)))</f>
        <v>n/a</v>
      </c>
      <c r="CT452" s="194" t="str">
        <f>IF(INDEX(tab_MinKomp[Javascript],MATCH($B451,tab_MinKomp[[Stanowisko / Position ]:[Stanowisko / Position ]],0))="n/a","n/a",CT451-INDEX(tab_MinKomp[Javascript],MATCH($B451,tab_MinKomp[[Stanowisko / Position ]:[Stanowisko / Position ]],0)))</f>
        <v>n/a</v>
      </c>
      <c r="CU452" s="194" t="str">
        <f>IF(INDEX(tab_MinKomp[Joomla],MATCH($B451,tab_MinKomp[[Stanowisko / Position ]:[Stanowisko / Position ]],0))="n/a","n/a",CU451-INDEX(tab_MinKomp[Joomla],MATCH($B451,tab_MinKomp[[Stanowisko / Position ]:[Stanowisko / Position ]],0)))</f>
        <v>n/a</v>
      </c>
      <c r="CV452" s="194" t="str">
        <f>IF(INDEX(tab_MinKomp[Bash],MATCH($B451,tab_MinKomp[[Stanowisko / Position ]:[Stanowisko / Position ]],0))="n/a","n/a",CV451-INDEX(tab_MinKomp[Bash],MATCH($B451,tab_MinKomp[[Stanowisko / Position ]:[Stanowisko / Position ]],0)))</f>
        <v>n/a</v>
      </c>
      <c r="CW452" s="194">
        <f>IF(INDEX(tab_MinKomp[Systemy MES (HYDRA / SFMS)],MATCH($B451,tab_MinKomp[[Stanowisko / Position ]:[Stanowisko / Position ]],0))="n/a","n/a",CW451-INDEX(tab_MinKomp[Systemy MES (HYDRA / SFMS)],MATCH($B451,tab_MinKomp[[Stanowisko / Position ]:[Stanowisko / Position ]],0)))</f>
        <v>0</v>
      </c>
      <c r="CX452" s="194" t="str">
        <f>IF(INDEX(tab_MinKomp[HTML / CSS],MATCH($B451,tab_MinKomp[[Stanowisko / Position ]:[Stanowisko / Position ]],0))="n/a","n/a",CX451-INDEX(tab_MinKomp[HTML / CSS],MATCH($B451,tab_MinKomp[[Stanowisko / Position ]:[Stanowisko / Position ]],0)))</f>
        <v>n/a</v>
      </c>
      <c r="CY452" s="194" t="str">
        <f>IF(INDEX(tab_MinKomp[SYSTEM PR],MATCH($B451,tab_MinKomp[[Stanowisko / Position ]:[Stanowisko / Position ]],0))="n/a","n/a",CY451-INDEX(tab_MinKomp[SYSTEM PR],MATCH($B451,tab_MinKomp[[Stanowisko / Position ]:[Stanowisko / Position ]],0)))</f>
        <v>n/a</v>
      </c>
      <c r="CZ452" s="194" t="str">
        <f>IF(INDEX(tab_MinKomp[System Einkauf XP / EBA],MATCH($B451,tab_MinKomp[[Stanowisko / Position ]:[Stanowisko / Position ]],0))="n/a","n/a",CZ451-INDEX(tab_MinKomp[System Einkauf XP / EBA],MATCH($B451,tab_MinKomp[[Stanowisko / Position ]:[Stanowisko / Position ]],0)))</f>
        <v>n/a</v>
      </c>
      <c r="DA452" s="194" t="str">
        <f>IF(INDEX(tab_MinKomp[Techniki negocjacyjne / Verhandlungstechniken],MATCH($B451,tab_MinKomp[[Stanowisko / Position ]:[Stanowisko / Position ]],0))="n/a","n/a",DA451-INDEX(tab_MinKomp[Techniki negocjacyjne / Verhandlungstechniken],MATCH($B451,tab_MinKomp[[Stanowisko / Position ]:[Stanowisko / Position ]],0)))</f>
        <v>n/a</v>
      </c>
      <c r="DB452" s="194" t="str">
        <f>IF(INDEX(tab_MinKomp[Znajomość rynku branżowego / Kenntnis des Industrie Marktes],MATCH($B451,tab_MinKomp[[Stanowisko / Position ]:[Stanowisko / Position ]],0))="n/a","n/a",DB451-INDEX(tab_MinKomp[Znajomość rynku branżowego / Kenntnis des Industrie Marktes],MATCH($B451,tab_MinKomp[[Stanowisko / Position ]:[Stanowisko / Position ]],0)))</f>
        <v>n/a</v>
      </c>
      <c r="DC452" s="194" t="str">
        <f>IF(INDEX(tab_MinKomp[SUPPLIER MANAGEMENT],MATCH($B451,tab_MinKomp[[Stanowisko / Position ]:[Stanowisko / Position ]],0))="n/a","n/a",DC451-INDEX(tab_MinKomp[SUPPLIER MANAGEMENT],MATCH($B451,tab_MinKomp[[Stanowisko / Position ]:[Stanowisko / Position ]],0)))</f>
        <v>n/a</v>
      </c>
      <c r="DD452" s="194" t="str">
        <f>IF(INDEX(tab_MinKomp[SUPPLIER MANAGEMENT],MATCH($B451,tab_MinKomp[[Stanowisko / Position ]:[Stanowisko / Position ]],0))="n/a","n/a",DD451-INDEX(tab_MinKomp[SUPPLIER MANAGEMENT],MATCH($B451,tab_MinKomp[[Stanowisko / Position ]:[Stanowisko / Position ]],0)))</f>
        <v>n/a</v>
      </c>
      <c r="DE452" s="194" t="str">
        <f>IF(INDEX(tab_MinKomp[SUPPLIER MANAGEMENT],MATCH($B451,tab_MinKomp[[Stanowisko / Position ]:[Stanowisko / Position ]],0))="n/a","n/a",DE451-INDEX(tab_MinKomp[SUPPLIER MANAGEMENT],MATCH($B451,tab_MinKomp[[Stanowisko / Position ]:[Stanowisko / Position ]],0)))</f>
        <v>n/a</v>
      </c>
      <c r="DF452" s="194">
        <f>IF(INDEX(tab_MinKomp[LEAN MANAGEMENT],MATCH($B451,tab_MinKomp[[Stanowisko / Position ]:[Stanowisko / Position ]],0))="n/a","n/a",DF451-INDEX(tab_MinKomp[LEAN MANAGEMENT],MATCH($B451,tab_MinKomp[[Stanowisko / Position ]:[Stanowisko / Position ]],0)))</f>
        <v>0</v>
      </c>
      <c r="DG452" s="194" t="str">
        <f>IF(INDEX(tab_MinKomp[PPAP/PSW],MATCH($B451,tab_MinKomp[[Stanowisko / Position ]:[Stanowisko / Position ]],0))="n/a","n/a",DG451-INDEX(tab_MinKomp[PPAP/PSW],MATCH($B451,tab_MinKomp[[Stanowisko / Position ]:[Stanowisko / Position ]],0)))</f>
        <v>n/a</v>
      </c>
      <c r="DH452" s="194" t="str">
        <f>IF(INDEX(tab_MinKomp[SUPPLIER MANAGEMENT],MATCH($B451,tab_MinKomp[[Stanowisko / Position ]:[Stanowisko / Position ]],0))="n/a","n/a",DH451-INDEX(tab_MinKomp[SUPPLIER MANAGEMENT],MATCH($B451,tab_MinKomp[[Stanowisko / Position ]:[Stanowisko / Position ]],0)))</f>
        <v>n/a</v>
      </c>
      <c r="DI452" s="194" t="str">
        <f>IF(INDEX(tab_MinKomp[OBSŁUGA PORTALI KLIENTA / Kundenportale],MATCH($B451,tab_MinKomp[[Stanowisko / Position ]:[Stanowisko / Position ]],0))="n/a","n/a",DI451-INDEX(tab_MinKomp[OBSŁUGA PORTALI KLIENTA / Kundenportale],MATCH($B451,tab_MinKomp[[Stanowisko / Position ]:[Stanowisko / Position ]],0)))</f>
        <v>n/a</v>
      </c>
      <c r="DJ452" s="194" t="str">
        <f>IF(INDEX(tab_MinKomp[Obsługa systemu BABTECQ / BABTECQ System],MATCH($B451,tab_MinKomp[[Stanowisko / Position ]:[Stanowisko / Position ]],0))="n/a","n/a",DJ451-INDEX(tab_MinKomp[Obsługa systemu BABTECQ / BABTECQ System],MATCH($B451,tab_MinKomp[[Stanowisko / Position ]:[Stanowisko / Position ]],0)))</f>
        <v>n/a</v>
      </c>
      <c r="DK452" s="194" t="str">
        <f>IF(INDEX(tab_MinKomp[Rysunek techniczny / technische Zeichnung],MATCH($B451,tab_MinKomp[[Stanowisko / Position ]:[Stanowisko / Position ]],0))="n/a","n/a",DK451-INDEX(tab_MinKomp[Rysunek techniczny / technische Zeichnung],MATCH($B451,tab_MinKomp[[Stanowisko / Position ]:[Stanowisko / Position ]],0)))</f>
        <v>n/a</v>
      </c>
      <c r="DL452" s="194" t="str">
        <f>IF(INDEX(tab_MinKomp[Kalibracja / Kalibrierung],MATCH($B451,tab_MinKomp[[Stanowisko / Position ]:[Stanowisko / Position ]],0))="n/a","n/a",DL451-INDEX(tab_MinKomp[Kalibracja / Kalibrierung],MATCH($B451,tab_MinKomp[[Stanowisko / Position ]:[Stanowisko / Position ]],0)))</f>
        <v>n/a</v>
      </c>
      <c r="DM452" s="194" t="str">
        <f>IF(INDEX(tab_MinKomp[Rekwalifikacja / Requalifizierung],MATCH($B451,tab_MinKomp[[Stanowisko / Position ]:[Stanowisko / Position ]],0))="n/a","n/a",DM451-INDEX(tab_MinKomp[Rekwalifikacja / Requalifizierung],MATCH($B451,tab_MinKomp[[Stanowisko / Position ]:[Stanowisko / Position ]],0)))</f>
        <v>n/a</v>
      </c>
      <c r="DN452" s="190" t="s">
        <v>248</v>
      </c>
      <c r="DO452" s="190" t="str">
        <f>IF(INDEX(tab_MinKomp[Testy czystości / Reinheitstests],MATCH($B451,tab_MinKomp[[Stanowisko / Position ]:[Stanowisko / Position ]],0))="n/a","n/a",DO451-INDEX(tab_MinKomp[Testy czystości / Reinheitstests],MATCH($B451,tab_MinKomp[[Stanowisko / Position ]:[Stanowisko / Position ]],0)))</f>
        <v>n/a</v>
      </c>
      <c r="DP452" s="190" t="str">
        <f>IF(INDEX(tab_MinKomp[Testy czystości / Reinheitstests],MATCH($B451,tab_MinKomp[[Stanowisko / Position ]:[Stanowisko / Position ]],0))="n/a","n/a",DP451-INDEX(tab_MinKomp[Testy czystości / Reinheitstests],MATCH($B451,tab_MinKomp[[Stanowisko / Position ]:[Stanowisko / Position ]],0)))</f>
        <v>n/a</v>
      </c>
      <c r="DQ452" s="190" t="str">
        <f>IF(INDEX(tab_MinKomp[Testy czystości / Reinheitstests],MATCH($B451,tab_MinKomp[[Stanowisko / Position ]:[Stanowisko / Position ]],0))="n/a","n/a",DQ451-INDEX(tab_MinKomp[Testy czystości / Reinheitstests],MATCH($B451,tab_MinKomp[[Stanowisko / Position ]:[Stanowisko / Position ]],0)))</f>
        <v>n/a</v>
      </c>
      <c r="DR452" s="190" t="str">
        <f>IF(INDEX(tab_MinKomp[Testy czystości / Reinheitstests],MATCH($B451,tab_MinKomp[[Stanowisko / Position ]:[Stanowisko / Position ]],0))="n/a","n/a",DR451-INDEX(tab_MinKomp[Testy czystości / Reinheitstests],MATCH($B451,tab_MinKomp[[Stanowisko / Position ]:[Stanowisko / Position ]],0)))</f>
        <v>n/a</v>
      </c>
      <c r="DS452" s="190" t="str">
        <f>IF(INDEX(tab_MinKomp[Testy czystości / Reinheitstests],MATCH($B451,tab_MinKomp[[Stanowisko / Position ]:[Stanowisko / Position ]],0))="n/a","n/a",DS451-INDEX(tab_MinKomp[Testy czystości / Reinheitstests],MATCH($B451,tab_MinKomp[[Stanowisko / Position ]:[Stanowisko / Position ]],0)))</f>
        <v>n/a</v>
      </c>
      <c r="DT452" s="194" t="str">
        <f>IF(INDEX(tab_MinKomp[SUPPLIER MANAGEMENT],MATCH($B451,tab_MinKomp[[Stanowisko / Position ]:[Stanowisko / Position ]],0))="n/a","n/a",DT451-INDEX(tab_MinKomp[SUPPLIER MANAGEMENT],MATCH($B451,tab_MinKomp[[Stanowisko / Position ]:[Stanowisko / Position ]],0)))</f>
        <v>n/a</v>
      </c>
      <c r="DU452" s="190" t="str">
        <f>IF(INDEX(tab_MinKomp[Testy czystości / Reinheitstests],MATCH($B451,tab_MinKomp[[Stanowisko / Position ]:[Stanowisko / Position ]],0))="n/a","n/a",DU451-INDEX(tab_MinKomp[Testy czystości / Reinheitstests],MATCH($B451,tab_MinKomp[[Stanowisko / Position ]:[Stanowisko / Position ]],0)))</f>
        <v>n/a</v>
      </c>
      <c r="DV452" s="190" t="str">
        <f>IF(INDEX(tab_MinKomp[Testy czystości / Reinheitstests],MATCH($B451,tab_MinKomp[[Stanowisko / Position ]:[Stanowisko / Position ]],0))="n/a","n/a",DV451-INDEX(tab_MinKomp[Testy czystości / Reinheitstests],MATCH($B451,tab_MinKomp[[Stanowisko / Position ]:[Stanowisko / Position ]],0)))</f>
        <v>n/a</v>
      </c>
      <c r="DW452" s="190" t="str">
        <f>IF(INDEX(tab_MinKomp[Testy czystości / Reinheitstests],MATCH($B451,tab_MinKomp[[Stanowisko / Position ]:[Stanowisko / Position ]],0))="n/a","n/a",DW451-INDEX(tab_MinKomp[Testy czystości / Reinheitstests],MATCH($B451,tab_MinKomp[[Stanowisko / Position ]:[Stanowisko / Position ]],0)))</f>
        <v>n/a</v>
      </c>
      <c r="DX452" s="190" t="str">
        <f>IF(INDEX(tab_MinKomp[Testy czystości / Reinheitstests],MATCH($B451,tab_MinKomp[[Stanowisko / Position ]:[Stanowisko / Position ]],0))="n/a","n/a",DX451-INDEX(tab_MinKomp[Testy czystości / Reinheitstests],MATCH($B451,tab_MinKomp[[Stanowisko / Position ]:[Stanowisko / Position ]],0)))</f>
        <v>n/a</v>
      </c>
      <c r="DY452" s="190" t="str">
        <f>IF(INDEX(tab_MinKomp[Testy czystości / Reinheitstests],MATCH($B451,tab_MinKomp[[Stanowisko / Position ]:[Stanowisko / Position ]],0))="n/a","n/a",DY451-INDEX(tab_MinKomp[Testy czystości / Reinheitstests],MATCH($B451,tab_MinKomp[[Stanowisko / Position ]:[Stanowisko / Position ]],0)))</f>
        <v>n/a</v>
      </c>
      <c r="DZ452" s="190" t="str">
        <f>IF(INDEX(tab_MinKomp[Testy czystości / Reinheitstests],MATCH($B451,tab_MinKomp[[Stanowisko / Position ]:[Stanowisko / Position ]],0))="n/a","n/a",DZ451-INDEX(tab_MinKomp[Testy czystości / Reinheitstests],MATCH($B451,tab_MinKomp[[Stanowisko / Position ]:[Stanowisko / Position ]],0)))</f>
        <v>n/a</v>
      </c>
      <c r="EA452" s="194" t="str">
        <f>IF(INDEX(tab_MinKomp[SUPPLIER MANAGEMENT],MATCH($B451,tab_MinKomp[[Stanowisko / Position ]:[Stanowisko / Position ]],0))="n/a","n/a",EA451-INDEX(tab_MinKomp[SUPPLIER MANAGEMENT],MATCH($B451,tab_MinKomp[[Stanowisko / Position ]:[Stanowisko / Position ]],0)))</f>
        <v>n/a</v>
      </c>
      <c r="EB452" s="190" t="str">
        <f>IF(INDEX(tab_MinKomp[Testy czystości / Reinheitstests],MATCH($B451,tab_MinKomp[[Stanowisko / Position ]:[Stanowisko / Position ]],0))="n/a","n/a",EB451-INDEX(tab_MinKomp[Testy czystości / Reinheitstests],MATCH($B451,tab_MinKomp[[Stanowisko / Position ]:[Stanowisko / Position ]],0)))</f>
        <v>n/a</v>
      </c>
      <c r="EC452" s="190" t="str">
        <f>IF(INDEX(tab_MinKomp[Testy czystości / Reinheitstests],MATCH($B451,tab_MinKomp[[Stanowisko / Position ]:[Stanowisko / Position ]],0))="n/a","n/a",EC451-INDEX(tab_MinKomp[Testy czystości / Reinheitstests],MATCH($B451,tab_MinKomp[[Stanowisko / Position ]:[Stanowisko / Position ]],0)))</f>
        <v>n/a</v>
      </c>
      <c r="ED452" s="190" t="str">
        <f>IF(INDEX(tab_MinKomp[Testy czystości / Reinheitstests],MATCH($B451,tab_MinKomp[[Stanowisko / Position ]:[Stanowisko / Position ]],0))="n/a","n/a",ED451-INDEX(tab_MinKomp[Testy czystości / Reinheitstests],MATCH($B451,tab_MinKomp[[Stanowisko / Position ]:[Stanowisko / Position ]],0)))</f>
        <v>n/a</v>
      </c>
      <c r="EE452" s="190" t="str">
        <f>IF(INDEX(tab_MinKomp[Testy czystości / Reinheitstests],MATCH($B451,tab_MinKomp[[Stanowisko / Position ]:[Stanowisko / Position ]],0))="n/a","n/a",EE451-INDEX(tab_MinKomp[Testy czystości / Reinheitstests],MATCH($B451,tab_MinKomp[[Stanowisko / Position ]:[Stanowisko / Position ]],0)))</f>
        <v>n/a</v>
      </c>
      <c r="EF452" s="190" t="str">
        <f>IF(INDEX(tab_MinKomp[Testy czystości / Reinheitstests],MATCH($B451,tab_MinKomp[[Stanowisko / Position ]:[Stanowisko / Position ]],0))="n/a","n/a",EF451-INDEX(tab_MinKomp[Testy czystości / Reinheitstests],MATCH($B451,tab_MinKomp[[Stanowisko / Position ]:[Stanowisko / Position ]],0)))</f>
        <v>n/a</v>
      </c>
      <c r="EG452" s="190" t="str">
        <f>IF(INDEX(tab_MinKomp[Testy czystości / Reinheitstests],MATCH($B451,tab_MinKomp[[Stanowisko / Position ]:[Stanowisko / Position ]],0))="n/a","n/a",EG451-INDEX(tab_MinKomp[Testy czystości / Reinheitstests],MATCH($B451,tab_MinKomp[[Stanowisko / Position ]:[Stanowisko / Position ]],0)))</f>
        <v>n/a</v>
      </c>
      <c r="EH452" s="190" t="str">
        <f>IF(INDEX(tab_MinKomp[Testy czystości / Reinheitstests],MATCH($B451,tab_MinKomp[[Stanowisko / Position ]:[Stanowisko / Position ]],0))="n/a","n/a",EH451-INDEX(tab_MinKomp[Testy czystości / Reinheitstests],MATCH($B451,tab_MinKomp[[Stanowisko / Position ]:[Stanowisko / Position ]],0)))</f>
        <v>n/a</v>
      </c>
      <c r="EI452" s="190" t="str">
        <f>IF(INDEX(tab_MinKomp[Testy czystości / Reinheitstests],MATCH($B451,tab_MinKomp[[Stanowisko / Position ]:[Stanowisko / Position ]],0))="n/a","n/a",EI451-INDEX(tab_MinKomp[Testy czystości / Reinheitstests],MATCH($B451,tab_MinKomp[[Stanowisko / Position ]:[Stanowisko / Position ]],0)))</f>
        <v>n/a</v>
      </c>
      <c r="EJ452" s="190" t="str">
        <f>IF(INDEX(tab_MinKomp[Testy czystości / Reinheitstests],MATCH($B451,tab_MinKomp[[Stanowisko / Position ]:[Stanowisko / Position ]],0))="n/a","n/a",EJ451-INDEX(tab_MinKomp[Testy czystości / Reinheitstests],MATCH($B451,tab_MinKomp[[Stanowisko / Position ]:[Stanowisko / Position ]],0)))</f>
        <v>n/a</v>
      </c>
      <c r="EK452" s="190" t="str">
        <f>IF(INDEX(tab_MinKomp[Testy czystości / Reinheitstests],MATCH($B451,tab_MinKomp[[Stanowisko / Position ]:[Stanowisko / Position ]],0))="n/a","n/a",EK451-INDEX(tab_MinKomp[Testy czystości / Reinheitstests],MATCH($B451,tab_MinKomp[[Stanowisko / Position ]:[Stanowisko / Position ]],0)))</f>
        <v>n/a</v>
      </c>
      <c r="EL452" s="190" t="str">
        <f>IF(INDEX(tab_MinKomp[Testy czystości / Reinheitstests],MATCH($B451,tab_MinKomp[[Stanowisko / Position ]:[Stanowisko / Position ]],0))="n/a","n/a",EL451-INDEX(tab_MinKomp[Testy czystości / Reinheitstests],MATCH($B451,tab_MinKomp[[Stanowisko / Position ]:[Stanowisko / Position ]],0)))</f>
        <v>n/a</v>
      </c>
      <c r="EM452" s="190" t="str">
        <f>IF(INDEX(tab_MinKomp[Testy czystości / Reinheitstests],MATCH($B451,tab_MinKomp[[Stanowisko / Position ]:[Stanowisko / Position ]],0))="n/a","n/a",EM451-INDEX(tab_MinKomp[Testy czystości / Reinheitstests],MATCH($B451,tab_MinKomp[[Stanowisko / Position ]:[Stanowisko / Position ]],0)))</f>
        <v>n/a</v>
      </c>
      <c r="EN452" s="190" t="str">
        <f>IF(INDEX(tab_MinKomp[Testy czystości / Reinheitstests],MATCH($B451,tab_MinKomp[[Stanowisko / Position ]:[Stanowisko / Position ]],0))="n/a","n/a",EN451-INDEX(tab_MinKomp[Testy czystości / Reinheitstests],MATCH($B451,tab_MinKomp[[Stanowisko / Position ]:[Stanowisko / Position ]],0)))</f>
        <v>n/a</v>
      </c>
      <c r="EO452" s="194" t="str">
        <f>IF(INDEX(tab_MinKomp[Konserwacja Rep],MATCH($B451,tab_MinKomp[[Stanowisko / Position ]:[Stanowisko / Position ]],0))="n/a","n/a",EO451-INDEX(tab_MinKomp[Konserwacja Rep],MATCH($B451,tab_MinKomp[[Stanowisko / Position ]:[Stanowisko / Position ]],0)))</f>
        <v>n/a</v>
      </c>
      <c r="EP452" s="194" t="str">
        <f>IF(INDEX(tab_MinKomp[[Konserwacja Engel ]],MATCH($B451,tab_MinKomp[[Stanowisko / Position ]:[Stanowisko / Position ]],0))="n/a","n/a",EP451-INDEX(tab_MinKomp[[Konserwacja Engel ]],MATCH($B451,tab_MinKomp[[Stanowisko / Position ]:[Stanowisko / Position ]],0)))</f>
        <v>n/a</v>
      </c>
      <c r="EQ452" s="194" t="str">
        <f>IF(INDEX(tab_MinKomp[Konserwacja B 50],MATCH($B451,tab_MinKomp[[Stanowisko / Position ]:[Stanowisko / Position ]],0))="n/a","n/a",EQ451-INDEX(tab_MinKomp[Konserwacja B 50],MATCH($B451,tab_MinKomp[[Stanowisko / Position ]:[Stanowisko / Position ]],0)))</f>
        <v>n/a</v>
      </c>
      <c r="ER452" s="194" t="str">
        <f>IF(INDEX(tab_MinKomp[[Konserwacja EOL ]],MATCH($B451,tab_MinKomp[[Stanowisko / Position ]:[Stanowisko / Position ]],0))="n/a","n/a",ER451-INDEX(tab_MinKomp[[Konserwacja EOL ]],MATCH($B451,tab_MinKomp[[Stanowisko / Position ]:[Stanowisko / Position ]],0)))</f>
        <v>n/a</v>
      </c>
      <c r="ES452" s="194" t="str">
        <f>IF(INDEX(tab_MinKomp[Konserwacja Branson],MATCH($B451,tab_MinKomp[[Stanowisko / Position ]:[Stanowisko / Position ]],0))="n/a","n/a",ES451-INDEX(tab_MinKomp[Konserwacja Branson],MATCH($B451,tab_MinKomp[[Stanowisko / Position ]:[Stanowisko / Position ]],0)))</f>
        <v>n/a</v>
      </c>
      <c r="ET452" s="194" t="str">
        <f>IF(INDEX(tab_MinKomp[Konserwacja coolery],MATCH($B451,tab_MinKomp[[Stanowisko / Position ]:[Stanowisko / Position ]],0))="n/a","n/a",ET451-INDEX(tab_MinKomp[Konserwacja coolery],MATCH($B451,tab_MinKomp[[Stanowisko / Position ]:[Stanowisko / Position ]],0)))</f>
        <v>n/a</v>
      </c>
      <c r="EU452" s="194" t="str">
        <f>IF(INDEX(tab_MinKomp[Konserwacja piecy],MATCH($B451,tab_MinKomp[[Stanowisko / Position ]:[Stanowisko / Position ]],0))="n/a","n/a",EU451-INDEX(tab_MinKomp[Konserwacja piecy],MATCH($B451,tab_MinKomp[[Stanowisko / Position ]:[Stanowisko / Position ]],0)))</f>
        <v>n/a</v>
      </c>
      <c r="EV452" s="194" t="str">
        <f>IF(INDEX(tab_MinKomp[Rysunek techniczny- czytanie],MATCH($B451,tab_MinKomp[[Stanowisko / Position ]:[Stanowisko / Position ]],0))="n/a","n/a",EV451-INDEX(tab_MinKomp[Rysunek techniczny- czytanie],MATCH($B451,tab_MinKomp[[Stanowisko / Position ]:[Stanowisko / Position ]],0)))</f>
        <v>n/a</v>
      </c>
      <c r="EW452" s="194" t="str">
        <f>IF(INDEX(tab_MinKomp[Elektryka],MATCH($B451,tab_MinKomp[[Stanowisko / Position ]:[Stanowisko / Position ]],0))="n/a","n/a",EW451-INDEX(tab_MinKomp[Elektryka],MATCH($B451,tab_MinKomp[[Stanowisko / Position ]:[Stanowisko / Position ]],0)))</f>
        <v>n/a</v>
      </c>
      <c r="EX452" s="194" t="str">
        <f>IF(INDEX(tab_MinKomp[Pneumatyka],MATCH($B451,tab_MinKomp[[Stanowisko / Position ]:[Stanowisko / Position ]],0))="n/a","n/a",EX451-INDEX(tab_MinKomp[Pneumatyka],MATCH($B451,tab_MinKomp[[Stanowisko / Position ]:[Stanowisko / Position ]],0)))</f>
        <v>n/a</v>
      </c>
      <c r="EY452" s="194" t="str">
        <f>IF(INDEX(tab_MinKomp[[Hydraulika ]],MATCH($B451,tab_MinKomp[[Stanowisko / Position ]:[Stanowisko / Position ]],0))="n/a","n/a",EY451-INDEX(tab_MinKomp[[Hydraulika ]],MATCH($B451,tab_MinKomp[[Stanowisko / Position ]:[Stanowisko / Position ]],0)))</f>
        <v>n/a</v>
      </c>
      <c r="EZ452" s="194" t="str">
        <f>IF(INDEX(tab_MinKomp[Podciśnienie],MATCH($B451,tab_MinKomp[[Stanowisko / Position ]:[Stanowisko / Position ]],0))="n/a","n/a",EZ451-INDEX(tab_MinKomp[Podciśnienie],MATCH($B451,tab_MinKomp[[Stanowisko / Position ]:[Stanowisko / Position ]],0)))</f>
        <v>n/a</v>
      </c>
      <c r="FA452" s="194" t="str">
        <f>IF(INDEX(tab_MinKomp[Usuwanie awarii],MATCH($B451,tab_MinKomp[[Stanowisko / Position ]:[Stanowisko / Position ]],0))="n/a","n/a",FA451-INDEX(tab_MinKomp[Usuwanie awarii],MATCH($B451,tab_MinKomp[[Stanowisko / Position ]:[Stanowisko / Position ]],0)))</f>
        <v>n/a</v>
      </c>
      <c r="FB452" s="194" t="str">
        <f>IF(INDEX(tab_MinKomp[Obsługa robotów],MATCH($B451,tab_MinKomp[[Stanowisko / Position ]:[Stanowisko / Position ]],0))="n/a","n/a",FB451-INDEX(tab_MinKomp[Obsługa robotów],MATCH($B451,tab_MinKomp[[Stanowisko / Position ]:[Stanowisko / Position ]],0)))</f>
        <v>n/a</v>
      </c>
      <c r="FC452" s="194" t="str">
        <f>IF(INDEX(tab_MinKomp[Obsługa sterowania maszyny],MATCH($B451,tab_MinKomp[[Stanowisko / Position ]:[Stanowisko / Position ]],0))="n/a","n/a",FC451-INDEX(tab_MinKomp[Obsługa sterowania maszyny],MATCH($B451,tab_MinKomp[[Stanowisko / Position ]:[Stanowisko / Position ]],0)))</f>
        <v>n/a</v>
      </c>
      <c r="FD452" s="194" t="str">
        <f>IF(INDEX(tab_MinKomp[Usuwanie przyczyn żródłowych],MATCH($B451,tab_MinKomp[[Stanowisko / Position ]:[Stanowisko / Position ]],0))="n/a","n/a",FD451-INDEX(tab_MinKomp[Usuwanie przyczyn żródłowych],MATCH($B451,tab_MinKomp[[Stanowisko / Position ]:[Stanowisko / Position ]],0)))</f>
        <v>n/a</v>
      </c>
      <c r="FE452" s="194" t="str">
        <f>IF(INDEX(tab_MinKomp[Cmms stosowanie],MATCH($B451,tab_MinKomp[[Stanowisko / Position ]:[Stanowisko / Position ]],0))="n/a","n/a",FE451-INDEX(tab_MinKomp[Cmms stosowanie],MATCH($B451,tab_MinKomp[[Stanowisko / Position ]:[Stanowisko / Position ]],0)))</f>
        <v>n/a</v>
      </c>
      <c r="FF452" s="190" t="s">
        <v>248</v>
      </c>
      <c r="FG452" s="194" t="str">
        <f>IF(INDEX(tab_MinKomp[Czyszczenie form plastikowych],MATCH($B451,tab_MinKomp[[Stanowisko / Position ]:[Stanowisko / Position ]],0))="n/a","n/a",FG451-INDEX(tab_MinKomp[Czyszczenie form plastikowych],MATCH($B451,tab_MinKomp[[Stanowisko / Position ]:[Stanowisko / Position ]],0)))</f>
        <v>n/a</v>
      </c>
      <c r="FH452" s="194" t="str">
        <f>IF(INDEX(tab_MinKomp[Wymiana form plastik],MATCH($B451,tab_MinKomp[[Stanowisko / Position ]:[Stanowisko / Position ]],0))="n/a","n/a",FH451-INDEX(tab_MinKomp[Wymiana form plastik],MATCH($B451,tab_MinKomp[[Stanowisko / Position ]:[Stanowisko / Position ]],0)))</f>
        <v>n/a</v>
      </c>
      <c r="FI452" s="194" t="str">
        <f>IF(INDEX(tab_MinKomp[Wymiana form guma],MATCH($B451,tab_MinKomp[[Stanowisko / Position ]:[Stanowisko / Position ]],0))="n/a","n/a",FI451-INDEX(tab_MinKomp[Wymiana form guma],MATCH($B451,tab_MinKomp[[Stanowisko / Position ]:[Stanowisko / Position ]],0)))</f>
        <v>n/a</v>
      </c>
      <c r="FJ452" s="194" t="str">
        <f>IF(INDEX(tab_MinKomp[Konserwacja KK],MATCH($B451,tab_MinKomp[[Stanowisko / Position ]:[Stanowisko / Position ]],0))="n/a","n/a",FJ451-INDEX(tab_MinKomp[Konserwacja KK],MATCH($B451,tab_MinKomp[[Stanowisko / Position ]:[Stanowisko / Position ]],0)))</f>
        <v>n/a</v>
      </c>
      <c r="FK452" s="194" t="str">
        <f>IF(INDEX(tab_MinKomp[Konserwacja form guma],MATCH($B451,tab_MinKomp[[Stanowisko / Position ]:[Stanowisko / Position ]],0))="n/a","n/a",FK451-INDEX(tab_MinKomp[Konserwacja form guma],MATCH($B451,tab_MinKomp[[Stanowisko / Position ]:[Stanowisko / Position ]],0)))</f>
        <v>n/a</v>
      </c>
      <c r="FL452" s="194" t="str">
        <f>IF(INDEX(tab_MinKomp[Konserwacja form plastiki],MATCH($B451,tab_MinKomp[[Stanowisko / Position ]:[Stanowisko / Position ]],0))="n/a","n/a",FL451-INDEX(tab_MinKomp[Konserwacja form plastiki],MATCH($B451,tab_MinKomp[[Stanowisko / Position ]:[Stanowisko / Position ]],0)))</f>
        <v>n/a</v>
      </c>
      <c r="FM452" s="194" t="str">
        <f>IF(INDEX(tab_MinKomp[Konserwacja Gorącego Kanału],MATCH($B451,tab_MinKomp[[Stanowisko / Position ]:[Stanowisko / Position ]],0))="n/a","n/a",FM451-INDEX(tab_MinKomp[Konserwacja Gorącego Kanału],MATCH($B451,tab_MinKomp[[Stanowisko / Position ]:[Stanowisko / Position ]],0)))</f>
        <v>n/a</v>
      </c>
      <c r="FN452" s="194" t="str">
        <f>IF(INDEX(tab_MinKomp[MS Office (Excel)],MATCH($B451,tab_MinKomp[[Stanowisko / Position ]:[Stanowisko / Position ]],0))="n/a","n/a",FN451-INDEX(tab_MinKomp[MS Office (Excel)],MATCH($B451,tab_MinKomp[[Stanowisko / Position ]:[Stanowisko / Position ]],0)))</f>
        <v>n/a</v>
      </c>
      <c r="FO452" s="194" t="str">
        <f>IF(INDEX(tab_MinKomp[MS Office (Word)],MATCH($B451,tab_MinKomp[[Stanowisko / Position ]:[Stanowisko / Position ]],0))="n/a","n/a",FO451-INDEX(tab_MinKomp[MS Office (Word)],MATCH($B451,tab_MinKomp[[Stanowisko / Position ]:[Stanowisko / Position ]],0)))</f>
        <v>n/a</v>
      </c>
      <c r="FP452" s="194" t="str">
        <f>IF(INDEX(tab_MinKomp[MS Office (Power Point)],MATCH($B451,tab_MinKomp[[Stanowisko / Position ]:[Stanowisko / Position ]],0))="n/a","n/a",FP451-INDEX(tab_MinKomp[MS Office (Power Point)],MATCH($B451,tab_MinKomp[[Stanowisko / Position ]:[Stanowisko / Position ]],0)))</f>
        <v>n/a</v>
      </c>
      <c r="FQ452" s="196" t="str">
        <f>IF(INDEX(tab_MinKomp[Język angielski / Englisch],MATCH($B451,tab_MinKomp[[Stanowisko / Position ]:[Stanowisko / Position ]],0))="n/a","n/a",FQ451-INDEX(tab_MinKomp[Język angielski / Englisch],MATCH($B451,tab_MinKomp[[Stanowisko / Position ]:[Stanowisko / Position ]],0)))</f>
        <v>n/a</v>
      </c>
      <c r="FR452" s="196" t="str">
        <f>IF(INDEX(tab_MinKomp[Język niemiecki / Deutsch],MATCH($B451,tab_MinKomp[[Stanowisko / Position ]:[Stanowisko / Position ]],0))="n/a","n/a",FR451-INDEX(tab_MinKomp[Język niemiecki / Deutsch],MATCH($B451,tab_MinKomp[[Stanowisko / Position ]:[Stanowisko / Position ]],0)))</f>
        <v>n/a</v>
      </c>
      <c r="FS452" s="194">
        <f>IF(INDEX(tab_MinKomp[Zarządzanie dokumentacją procesową / Process dokumentation management],MATCH($B451,tab_MinKomp[[Stanowisko / Position ]:[Stanowisko / Position ]],0))="n/a","n/a",FS451-INDEX(tab_MinKomp[Zarządzanie dokumentacją procesową / Process dokumentation management],MATCH($B451,tab_MinKomp[[Stanowisko / Position ]:[Stanowisko / Position ]],0)))</f>
        <v>0</v>
      </c>
      <c r="FT452" s="194">
        <f>IF(INDEX(tab_MinKomp[Znajomość procesów z obszaru / Kenntiss der prozesse in dem Bereich],MATCH($B451,tab_MinKomp[[Stanowisko / Position ]:[Stanowisko / Position ]],0))="n/a","n/a",FT451-INDEX(tab_MinKomp[Znajomość procesów z obszaru / Kenntiss der prozesse in dem Bereich],MATCH($B451,tab_MinKomp[[Stanowisko / Position ]:[Stanowisko / Position ]],0)))</f>
        <v>0</v>
      </c>
      <c r="FU452" s="194">
        <f>IF(INDEX(tab_MinKomp[optymalizacja procesów / Prozessoptymalisierung],MATCH($B451,tab_MinKomp[[Stanowisko / Position ]:[Stanowisko / Position ]],0))="n/a","n/a",FU451-INDEX(tab_MinKomp[optymalizacja procesów / Prozessoptymalisierung],MATCH($B451,tab_MinKomp[[Stanowisko / Position ]:[Stanowisko / Position ]],0)))</f>
        <v>0</v>
      </c>
      <c r="FV452" s="194">
        <f>IF(INDEX(tab_MinKomp[Umiejętności szkoleniowe / Trainingsfähigkeiten],MATCH($B451,tab_MinKomp[[Stanowisko / Position ]:[Stanowisko / Position ]],0))="n/a","n/a",FV451-INDEX(tab_MinKomp[Umiejętności szkoleniowe / Trainingsfähigkeiten],MATCH($B451,tab_MinKomp[[Stanowisko / Position ]:[Stanowisko / Position ]],0)))</f>
        <v>0</v>
      </c>
      <c r="FW452" s="194">
        <f>IF(INDEX(tab_MinKomp[Analityczne myślenie, podejście / Analitysches Denken, Einstellung],MATCH($B451,tab_MinKomp[[Stanowisko / Position ]:[Stanowisko / Position ]],0))="n/a","n/a",FW451-INDEX(tab_MinKomp[Analityczne myślenie, podejście / Analitysches Denken, Einstellung],MATCH($B451,tab_MinKomp[[Stanowisko / Position ]:[Stanowisko / Position ]],0)))</f>
        <v>0</v>
      </c>
      <c r="FX452" s="194">
        <f>IF(INDEX(tab_MinKomp[Dokładność, precyzja w dzialaniu / Genauigkeit, Präzision in die Arbeit],MATCH($B451,tab_MinKomp[[Stanowisko / Position ]:[Stanowisko / Position ]],0))="n/a","n/a",FX451-INDEX(tab_MinKomp[Dokładność, precyzja w dzialaniu / Genauigkeit, Präzision in die Arbeit],MATCH($B451,tab_MinKomp[[Stanowisko / Position ]:[Stanowisko / Position ]],0)))</f>
        <v>0</v>
      </c>
      <c r="FY452" s="194">
        <f>IF(INDEX(tab_MinKomp[Dyspozycyjność / Verfügbarkeit],MATCH($B451,tab_MinKomp[[Stanowisko / Position ]:[Stanowisko / Position ]],0))="n/a","n/a",FY451-INDEX(tab_MinKomp[Dyspozycyjność / Verfügbarkeit],MATCH($B451,tab_MinKomp[[Stanowisko / Position ]:[Stanowisko / Position ]],0)))</f>
        <v>0</v>
      </c>
      <c r="FZ452" s="194">
        <f>IF(INDEX(tab_MinKomp[Zaangażowanie / 
Engagement],MATCH($B451,tab_MinKomp[[Stanowisko / Position ]:[Stanowisko / Position ]],0))="n/a","n/a",FZ451-INDEX(tab_MinKomp[Zaangażowanie / 
Engagement],MATCH($B451,tab_MinKomp[[Stanowisko / Position ]:[Stanowisko / Position ]],0)))</f>
        <v>0</v>
      </c>
      <c r="GA452" s="194" t="str">
        <f>IF(INDEX(tab_MinKomp[Konserwacja form guma],MATCH($B451,tab_MinKomp[[Stanowisko / Position ]:[Stanowisko / Position ]],0))="n/a","n/a",GA451-INDEX(tab_MinKomp[Konserwacja form guma],MATCH($B451,tab_MinKomp[[Stanowisko / Position ]:[Stanowisko / Position ]],0)))</f>
        <v>n/a</v>
      </c>
      <c r="GB452" s="194" t="str">
        <f>IF(INDEX(tab_MinKomp[Konserwacja form plastiki],MATCH($B451,tab_MinKomp[[Stanowisko / Position ]:[Stanowisko / Position ]],0))="n/a","n/a",GB451-INDEX(tab_MinKomp[Konserwacja form plastiki],MATCH($B451,tab_MinKomp[[Stanowisko / Position ]:[Stanowisko / Position ]],0)))</f>
        <v>n/a</v>
      </c>
      <c r="GC452" s="194">
        <f>IF(INDEX(tab_MinKomp[Elastyczność w działaniu],MATCH($B451,tab_MinKomp[[Stanowisko / Position ]:[Stanowisko / Position ]],0))="n/a","n/a",GC451-INDEX(tab_MinKomp[Elastyczność w działaniu],MATCH($B451,tab_MinKomp[[Stanowisko / Position ]:[Stanowisko / Position ]],0)))</f>
        <v>0</v>
      </c>
      <c r="GD452" s="194">
        <f>IF(INDEX(tab_MinKomp[Komunikatywność],MATCH($B451,tab_MinKomp[[Stanowisko / Position ]:[Stanowisko / Position ]],0))="n/a","n/a",GD451-INDEX(tab_MinKomp[Komunikatywność],MATCH($B451,tab_MinKomp[[Stanowisko / Position ]:[Stanowisko / Position ]],0)))</f>
        <v>0</v>
      </c>
      <c r="GE452" s="193" t="str">
        <f>IF(INDEX(tab_MinKomp[Motywowanie i budowanie zaangażowania zespołu],MATCH($B451,tab_MinKomp[[Stanowisko / Position ]:[Stanowisko / Position ]],0))="n/a","n/a",GE451-INDEX(tab_MinKomp[Motywowanie i budowanie zaangażowania zespołu],MATCH($B451,tab_MinKomp[[Stanowisko / Position ]:[Stanowisko / Position ]],0)))</f>
        <v>n/a</v>
      </c>
      <c r="GF452" s="186" t="s">
        <v>248</v>
      </c>
      <c r="GG452" s="186" t="s">
        <v>248</v>
      </c>
      <c r="GH452" s="186" t="s">
        <v>248</v>
      </c>
      <c r="GI452" s="186" t="s">
        <v>248</v>
      </c>
      <c r="GJ452" s="186" t="s">
        <v>248</v>
      </c>
      <c r="GK452" s="186" t="s">
        <v>248</v>
      </c>
      <c r="GL452" s="186" t="s">
        <v>248</v>
      </c>
      <c r="GM452" s="186" t="s">
        <v>248</v>
      </c>
      <c r="GN452" s="186" t="s">
        <v>248</v>
      </c>
      <c r="GO452" s="186" t="s">
        <v>248</v>
      </c>
      <c r="GP452" s="186" t="s">
        <v>248</v>
      </c>
      <c r="GQ452" s="186" t="s">
        <v>248</v>
      </c>
      <c r="GR452" s="186" t="s">
        <v>248</v>
      </c>
      <c r="GS452" s="186" t="s">
        <v>248</v>
      </c>
      <c r="GT452" s="186" t="s">
        <v>248</v>
      </c>
      <c r="GU452" s="186" t="s">
        <v>248</v>
      </c>
      <c r="GV452" s="186" t="s">
        <v>248</v>
      </c>
      <c r="GW452" s="186" t="s">
        <v>248</v>
      </c>
      <c r="GX452" s="186" t="s">
        <v>248</v>
      </c>
      <c r="GY452" s="186" t="s">
        <v>248</v>
      </c>
      <c r="GZ452" s="261" t="s">
        <v>248</v>
      </c>
      <c r="HA452" s="261" t="s">
        <v>248</v>
      </c>
      <c r="HB452" s="191">
        <f>SUM(G452:GE452)/(HB451-(SUM(G452:GE452)))</f>
        <v>3.3898305084745763E-2</v>
      </c>
    </row>
    <row r="453" spans="1:210" ht="24.9" customHeight="1" x14ac:dyDescent="0.3">
      <c r="A453" s="105" t="s">
        <v>319</v>
      </c>
      <c r="B453" s="105" t="s">
        <v>315</v>
      </c>
      <c r="C453" s="105" t="s">
        <v>388</v>
      </c>
      <c r="D453" s="105">
        <v>1253</v>
      </c>
      <c r="E453" s="394" t="s">
        <v>615</v>
      </c>
      <c r="F453" s="185" t="s">
        <v>374</v>
      </c>
      <c r="G453" s="186">
        <v>2</v>
      </c>
      <c r="H453" s="186">
        <v>1</v>
      </c>
      <c r="I453" s="186">
        <v>2</v>
      </c>
      <c r="J453" s="186">
        <v>1</v>
      </c>
      <c r="K453" s="186">
        <v>1</v>
      </c>
      <c r="L453" s="186" t="s">
        <v>248</v>
      </c>
      <c r="M453" s="186" t="s">
        <v>248</v>
      </c>
      <c r="N453" s="186" t="s">
        <v>248</v>
      </c>
      <c r="O453" s="186">
        <v>1</v>
      </c>
      <c r="P453" s="186">
        <v>1</v>
      </c>
      <c r="Q453" s="186" t="s">
        <v>248</v>
      </c>
      <c r="R453" s="186" t="s">
        <v>248</v>
      </c>
      <c r="S453" s="186" t="s">
        <v>248</v>
      </c>
      <c r="T453" s="186" t="s">
        <v>248</v>
      </c>
      <c r="U453" s="186" t="s">
        <v>248</v>
      </c>
      <c r="V453" s="186" t="s">
        <v>248</v>
      </c>
      <c r="W453" s="186" t="s">
        <v>248</v>
      </c>
      <c r="X453" s="186" t="s">
        <v>248</v>
      </c>
      <c r="Y453" s="186" t="s">
        <v>248</v>
      </c>
      <c r="Z453" s="186" t="s">
        <v>248</v>
      </c>
      <c r="AA453" s="186" t="s">
        <v>248</v>
      </c>
      <c r="AB453" s="186" t="s">
        <v>248</v>
      </c>
      <c r="AC453" s="186" t="s">
        <v>248</v>
      </c>
      <c r="AD453" s="186" t="s">
        <v>248</v>
      </c>
      <c r="AE453" s="186" t="s">
        <v>248</v>
      </c>
      <c r="AF453" s="186" t="s">
        <v>248</v>
      </c>
      <c r="AG453" s="186" t="s">
        <v>248</v>
      </c>
      <c r="AH453" s="186" t="s">
        <v>248</v>
      </c>
      <c r="AI453" s="186" t="s">
        <v>248</v>
      </c>
      <c r="AJ453" s="186" t="s">
        <v>248</v>
      </c>
      <c r="AK453" s="186" t="s">
        <v>248</v>
      </c>
      <c r="AL453" s="186"/>
      <c r="AM453" s="186" t="s">
        <v>248</v>
      </c>
      <c r="AN453" s="186" t="s">
        <v>248</v>
      </c>
      <c r="AO453" s="186">
        <v>1</v>
      </c>
      <c r="AP453" s="186" t="s">
        <v>248</v>
      </c>
      <c r="AQ453" s="186">
        <v>1</v>
      </c>
      <c r="AR453" s="186" t="s">
        <v>248</v>
      </c>
      <c r="AS453" s="186" t="s">
        <v>248</v>
      </c>
      <c r="AT453" s="186" t="s">
        <v>248</v>
      </c>
      <c r="AU453" s="186" t="s">
        <v>248</v>
      </c>
      <c r="AV453" s="186">
        <v>1</v>
      </c>
      <c r="AW453" s="186">
        <v>1</v>
      </c>
      <c r="AX453" s="186" t="s">
        <v>248</v>
      </c>
      <c r="AY453" s="186" t="s">
        <v>248</v>
      </c>
      <c r="AZ453" s="186" t="s">
        <v>248</v>
      </c>
      <c r="BA453" s="186" t="s">
        <v>248</v>
      </c>
      <c r="BB453" s="186" t="s">
        <v>248</v>
      </c>
      <c r="BC453" s="186" t="s">
        <v>248</v>
      </c>
      <c r="BD453" s="186" t="s">
        <v>248</v>
      </c>
      <c r="BE453" s="186" t="s">
        <v>248</v>
      </c>
      <c r="BF453" s="186" t="s">
        <v>248</v>
      </c>
      <c r="BG453" s="186" t="s">
        <v>248</v>
      </c>
      <c r="BH453" s="186" t="s">
        <v>248</v>
      </c>
      <c r="BI453" s="186" t="s">
        <v>248</v>
      </c>
      <c r="BJ453" s="186" t="s">
        <v>248</v>
      </c>
      <c r="BK453" s="186" t="s">
        <v>248</v>
      </c>
      <c r="BL453" s="186" t="s">
        <v>248</v>
      </c>
      <c r="BM453" s="186" t="s">
        <v>248</v>
      </c>
      <c r="BN453" s="186" t="s">
        <v>248</v>
      </c>
      <c r="BO453" s="186" t="s">
        <v>248</v>
      </c>
      <c r="BP453" s="186">
        <v>3</v>
      </c>
      <c r="BQ453" s="186" t="s">
        <v>248</v>
      </c>
      <c r="BR453" s="186">
        <v>3</v>
      </c>
      <c r="BS453" s="186" t="s">
        <v>248</v>
      </c>
      <c r="BT453" s="186" t="s">
        <v>248</v>
      </c>
      <c r="BU453" s="186" t="s">
        <v>248</v>
      </c>
      <c r="BV453" s="186" t="s">
        <v>248</v>
      </c>
      <c r="BW453" s="186" t="s">
        <v>248</v>
      </c>
      <c r="BX453" s="186" t="s">
        <v>248</v>
      </c>
      <c r="BY453" s="186" t="s">
        <v>248</v>
      </c>
      <c r="BZ453" s="186" t="s">
        <v>248</v>
      </c>
      <c r="CA453" s="186">
        <v>3</v>
      </c>
      <c r="CB453" s="186" t="s">
        <v>248</v>
      </c>
      <c r="CC453" s="186">
        <v>3</v>
      </c>
      <c r="CD453" s="186">
        <v>3</v>
      </c>
      <c r="CE453" s="186" t="s">
        <v>248</v>
      </c>
      <c r="CF453" s="186" t="s">
        <v>248</v>
      </c>
      <c r="CG453" s="186">
        <v>3</v>
      </c>
      <c r="CH453" s="186" t="s">
        <v>248</v>
      </c>
      <c r="CI453" s="186" t="s">
        <v>248</v>
      </c>
      <c r="CJ453" s="186" t="s">
        <v>248</v>
      </c>
      <c r="CK453" s="186" t="s">
        <v>248</v>
      </c>
      <c r="CL453" s="186" t="s">
        <v>248</v>
      </c>
      <c r="CM453" s="186" t="s">
        <v>248</v>
      </c>
      <c r="CN453" s="186" t="s">
        <v>248</v>
      </c>
      <c r="CO453" s="186" t="s">
        <v>248</v>
      </c>
      <c r="CP453" s="186" t="s">
        <v>248</v>
      </c>
      <c r="CQ453" s="186" t="s">
        <v>248</v>
      </c>
      <c r="CR453" s="186" t="s">
        <v>248</v>
      </c>
      <c r="CS453" s="186" t="s">
        <v>248</v>
      </c>
      <c r="CT453" s="186" t="s">
        <v>248</v>
      </c>
      <c r="CU453" s="186" t="s">
        <v>248</v>
      </c>
      <c r="CV453" s="186" t="s">
        <v>248</v>
      </c>
      <c r="CW453" s="186">
        <v>3</v>
      </c>
      <c r="CX453" s="186" t="s">
        <v>248</v>
      </c>
      <c r="CY453" s="186" t="s">
        <v>248</v>
      </c>
      <c r="CZ453" s="186" t="s">
        <v>248</v>
      </c>
      <c r="DA453" s="186" t="s">
        <v>248</v>
      </c>
      <c r="DB453" s="186" t="s">
        <v>248</v>
      </c>
      <c r="DC453" s="186" t="s">
        <v>248</v>
      </c>
      <c r="DD453" s="186" t="s">
        <v>248</v>
      </c>
      <c r="DE453" s="186" t="s">
        <v>248</v>
      </c>
      <c r="DF453" s="186">
        <v>1</v>
      </c>
      <c r="DG453" s="186" t="s">
        <v>248</v>
      </c>
      <c r="DH453" s="186" t="s">
        <v>248</v>
      </c>
      <c r="DI453" s="186" t="s">
        <v>248</v>
      </c>
      <c r="DJ453" s="186" t="s">
        <v>248</v>
      </c>
      <c r="DK453" s="186" t="s">
        <v>248</v>
      </c>
      <c r="DL453" s="186" t="s">
        <v>248</v>
      </c>
      <c r="DM453" s="186" t="s">
        <v>248</v>
      </c>
      <c r="DN453" s="186" t="s">
        <v>248</v>
      </c>
      <c r="DO453" s="186" t="s">
        <v>248</v>
      </c>
      <c r="DP453" s="186" t="s">
        <v>248</v>
      </c>
      <c r="DQ453" s="186" t="s">
        <v>248</v>
      </c>
      <c r="DR453" s="186" t="s">
        <v>248</v>
      </c>
      <c r="DS453" s="186" t="s">
        <v>248</v>
      </c>
      <c r="DT453" s="186" t="s">
        <v>248</v>
      </c>
      <c r="DU453" s="186" t="s">
        <v>248</v>
      </c>
      <c r="DV453" s="186" t="s">
        <v>248</v>
      </c>
      <c r="DW453" s="186" t="s">
        <v>248</v>
      </c>
      <c r="DX453" s="186" t="s">
        <v>248</v>
      </c>
      <c r="DY453" s="186" t="s">
        <v>248</v>
      </c>
      <c r="DZ453" s="186" t="s">
        <v>248</v>
      </c>
      <c r="EA453" s="186" t="s">
        <v>248</v>
      </c>
      <c r="EB453" s="186" t="s">
        <v>248</v>
      </c>
      <c r="EC453" s="186" t="s">
        <v>248</v>
      </c>
      <c r="ED453" s="186" t="s">
        <v>248</v>
      </c>
      <c r="EE453" s="186" t="s">
        <v>248</v>
      </c>
      <c r="EF453" s="186" t="s">
        <v>248</v>
      </c>
      <c r="EG453" s="186" t="s">
        <v>248</v>
      </c>
      <c r="EH453" s="186" t="s">
        <v>248</v>
      </c>
      <c r="EI453" s="186" t="s">
        <v>248</v>
      </c>
      <c r="EJ453" s="186" t="s">
        <v>248</v>
      </c>
      <c r="EK453" s="186" t="s">
        <v>248</v>
      </c>
      <c r="EL453" s="184" t="s">
        <v>248</v>
      </c>
      <c r="EM453" s="184" t="s">
        <v>248</v>
      </c>
      <c r="EN453" s="184" t="s">
        <v>248</v>
      </c>
      <c r="EO453" s="186" t="s">
        <v>248</v>
      </c>
      <c r="EP453" s="186" t="s">
        <v>248</v>
      </c>
      <c r="EQ453" s="186" t="s">
        <v>248</v>
      </c>
      <c r="ER453" s="186" t="s">
        <v>248</v>
      </c>
      <c r="ES453" s="186" t="s">
        <v>248</v>
      </c>
      <c r="ET453" s="186" t="s">
        <v>248</v>
      </c>
      <c r="EU453" s="186" t="s">
        <v>248</v>
      </c>
      <c r="EV453" s="186" t="s">
        <v>248</v>
      </c>
      <c r="EW453" s="186" t="s">
        <v>248</v>
      </c>
      <c r="EX453" s="186" t="s">
        <v>248</v>
      </c>
      <c r="EY453" s="186" t="s">
        <v>248</v>
      </c>
      <c r="EZ453" s="186" t="s">
        <v>248</v>
      </c>
      <c r="FA453" s="186" t="s">
        <v>248</v>
      </c>
      <c r="FB453" s="186" t="s">
        <v>248</v>
      </c>
      <c r="FC453" s="186" t="s">
        <v>248</v>
      </c>
      <c r="FD453" s="186" t="s">
        <v>248</v>
      </c>
      <c r="FE453" s="186" t="s">
        <v>248</v>
      </c>
      <c r="FF453" s="186" t="s">
        <v>248</v>
      </c>
      <c r="FG453" s="186" t="s">
        <v>248</v>
      </c>
      <c r="FH453" s="186" t="s">
        <v>248</v>
      </c>
      <c r="FI453" s="186" t="s">
        <v>248</v>
      </c>
      <c r="FJ453" s="186" t="s">
        <v>248</v>
      </c>
      <c r="FK453" s="186" t="s">
        <v>248</v>
      </c>
      <c r="FL453" s="186" t="s">
        <v>248</v>
      </c>
      <c r="FM453" s="186" t="s">
        <v>248</v>
      </c>
      <c r="FN453" s="186" t="s">
        <v>248</v>
      </c>
      <c r="FO453" s="186" t="s">
        <v>248</v>
      </c>
      <c r="FP453" s="186" t="s">
        <v>248</v>
      </c>
      <c r="FQ453" s="187" t="s">
        <v>248</v>
      </c>
      <c r="FR453" s="187" t="s">
        <v>248</v>
      </c>
      <c r="FS453" s="186">
        <v>3</v>
      </c>
      <c r="FT453" s="186">
        <v>3</v>
      </c>
      <c r="FU453" s="186">
        <v>3</v>
      </c>
      <c r="FV453" s="186">
        <v>3</v>
      </c>
      <c r="FW453" s="186">
        <v>3</v>
      </c>
      <c r="FX453" s="186">
        <v>3</v>
      </c>
      <c r="FY453" s="186">
        <v>3</v>
      </c>
      <c r="FZ453" s="186">
        <v>3</v>
      </c>
      <c r="GA453" s="186" t="s">
        <v>248</v>
      </c>
      <c r="GB453" s="186" t="s">
        <v>248</v>
      </c>
      <c r="GC453" s="186">
        <v>3</v>
      </c>
      <c r="GD453" s="186">
        <v>3</v>
      </c>
      <c r="GE453" s="186" t="s">
        <v>248</v>
      </c>
      <c r="GF453" s="186" t="s">
        <v>248</v>
      </c>
      <c r="GG453" s="186" t="s">
        <v>248</v>
      </c>
      <c r="GH453" s="186" t="s">
        <v>248</v>
      </c>
      <c r="GI453" s="186" t="s">
        <v>248</v>
      </c>
      <c r="GJ453" s="186" t="s">
        <v>248</v>
      </c>
      <c r="GK453" s="186" t="s">
        <v>248</v>
      </c>
      <c r="GL453" s="186" t="s">
        <v>248</v>
      </c>
      <c r="GM453" s="186" t="s">
        <v>248</v>
      </c>
      <c r="GN453" s="186" t="s">
        <v>248</v>
      </c>
      <c r="GO453" s="186" t="s">
        <v>248</v>
      </c>
      <c r="GP453" s="186" t="s">
        <v>248</v>
      </c>
      <c r="GQ453" s="186" t="s">
        <v>248</v>
      </c>
      <c r="GR453" s="186" t="s">
        <v>248</v>
      </c>
      <c r="GS453" s="186" t="s">
        <v>248</v>
      </c>
      <c r="GT453" s="186" t="s">
        <v>248</v>
      </c>
      <c r="GU453" s="186" t="s">
        <v>248</v>
      </c>
      <c r="GV453" s="186" t="s">
        <v>248</v>
      </c>
      <c r="GW453" s="186" t="s">
        <v>248</v>
      </c>
      <c r="GX453" s="186" t="s">
        <v>248</v>
      </c>
      <c r="GY453" s="186" t="s">
        <v>248</v>
      </c>
      <c r="GZ453" s="261" t="s">
        <v>248</v>
      </c>
      <c r="HA453" s="261" t="s">
        <v>248</v>
      </c>
      <c r="HB453" s="188">
        <f t="shared" ref="HB453" si="466">SUM(G453:GE453)</f>
        <v>65</v>
      </c>
    </row>
    <row r="454" spans="1:210" ht="24.9" customHeight="1" thickBot="1" x14ac:dyDescent="0.35">
      <c r="A454" s="108" t="str">
        <f t="shared" ref="A454" si="467">A453</f>
        <v>Prod.-Q-3</v>
      </c>
      <c r="B454" s="108" t="str">
        <f t="shared" ref="B454" si="468">B453</f>
        <v>Pracownik Produkcji</v>
      </c>
      <c r="C454" s="108" t="str">
        <f t="shared" ref="C454" si="469">C453</f>
        <v>GJ</v>
      </c>
      <c r="D454" s="108">
        <f t="shared" ref="D454" si="470">D453</f>
        <v>1253</v>
      </c>
      <c r="E454" s="395"/>
      <c r="F454" s="189" t="s">
        <v>375</v>
      </c>
      <c r="G454" s="192">
        <f>IF(INDEX(tab_MinKomp[Przepisy BHP / BHP Vorschriften],MATCH($B453,tab_MinKomp[[Stanowisko / Position ]:[Stanowisko / Position ]],0))="n/a","n/a",G453-INDEX(tab_MinKomp[Przepisy BHP / BHP Vorschriften],MATCH($B453,tab_MinKomp[[Stanowisko / Position ]:[Stanowisko / Position ]],0)))</f>
        <v>0</v>
      </c>
      <c r="H454" s="193">
        <f>IF(INDEX(tab_MinKomp[Przepisy PPOŻ / Brandschutzbestimmungen],MATCH($B453,tab_MinKomp[[Stanowisko / Position ]:[Stanowisko / Position ]],0))="n/a","n/a",H453-INDEX(tab_MinKomp[Przepisy PPOŻ / Brandschutzbestimmungen],MATCH($B453,tab_MinKomp[[Stanowisko / Position ]:[Stanowisko / Position ]],0)))</f>
        <v>0</v>
      </c>
      <c r="I454" s="193">
        <f>IF(INDEX(tab_MinKomp[Ryzyko zawodowe na stanowiskach pracyv/ Berufliche Risiken an Arbeitsstellen],MATCH($B453,tab_MinKomp[[Stanowisko / Position ]:[Stanowisko / Position ]],0))="n/a","n/a",I453-INDEX(tab_MinKomp[Ryzyko zawodowe na stanowiskach pracyv/ Berufliche Risiken an Arbeitsstellen],MATCH($B453,tab_MinKomp[[Stanowisko / Position ]:[Stanowisko / Position ]],0)))</f>
        <v>0</v>
      </c>
      <c r="J454" s="193">
        <f>IF(INDEX(tab_MinKomp[Gospodarka substancjami niebezpiecznymi / Gefahrstoffmanagement],MATCH($B453,tab_MinKomp[[Stanowisko / Position ]:[Stanowisko / Position ]],0))="n/a","n/a",J453-INDEX(tab_MinKomp[Gospodarka substancjami niebezpiecznymi / Gefahrstoffmanagement],MATCH($B453,tab_MinKomp[[Stanowisko / Position ]:[Stanowisko / Position ]],0)))</f>
        <v>0</v>
      </c>
      <c r="K454" s="193">
        <f>IF(INDEX(tab_MinKomp[Gospodarka odpadami / Abfallwirtschaft],MATCH($B453,tab_MinKomp[[Stanowisko / Position ]:[Stanowisko / Position ]],0))="n/a","n/a",K453-INDEX(tab_MinKomp[Gospodarka odpadami / Abfallwirtschaft],MATCH($B453,tab_MinKomp[[Stanowisko / Position ]:[Stanowisko / Position ]],0)))</f>
        <v>0</v>
      </c>
      <c r="L454" s="194" t="str">
        <f>IF(INDEX(tab_MinKomp[Przepisy kodeksu pracy / Bestimmungen des Arbeitsgesetzes],MATCH($B453,tab_MinKomp[[Stanowisko / Position ]:[Stanowisko / Position ]],0))="n/a","n/a",L453-INDEX(tab_MinKomp[Przepisy kodeksu pracy / Bestimmungen des Arbeitsgesetzes],MATCH($B453,tab_MinKomp[[Stanowisko / Position ]:[Stanowisko / Position ]],0)))</f>
        <v>n/a</v>
      </c>
      <c r="M454" s="195" t="str">
        <f>IF(INDEX(tab_MinKomp[Przepisy o ub.społ. ZUS  / Sozialversicherungsvorschriften],MATCH($B453,tab_MinKomp[[Stanowisko / Position ]:[Stanowisko / Position ]],0))="n/a","n/a",M453-INDEX(tab_MinKomp[Przepisy o ub.społ. ZUS  / Sozialversicherungsvorschriften],MATCH($B453,tab_MinKomp[[Stanowisko / Position ]:[Stanowisko / Position ]],0)))</f>
        <v>n/a</v>
      </c>
      <c r="N454" s="194" t="str">
        <f>IF(INDEX(tab_MinKomp[PRZEPISY O PDOF /persönlich Einkommensteuergesetz ],MATCH($B453,tab_MinKomp[[Stanowisko / Position ]:[Stanowisko / Position ]],0))="n/a","n/a",N453-INDEX(tab_MinKomp[PRZEPISY O PDOF /persönlich Einkommensteuergesetz ],MATCH($B453,tab_MinKomp[[Stanowisko / Position ]:[Stanowisko / Position ]],0)))</f>
        <v>n/a</v>
      </c>
      <c r="O454" s="194">
        <f>IF(INDEX(tab_MinKomp[Regulamin pracy / Arbeitsordnung],MATCH($B453,tab_MinKomp[[Stanowisko / Position ]:[Stanowisko / Position ]],0))="n/a","n/a",O453-INDEX(tab_MinKomp[Regulamin pracy / Arbeitsordnung],MATCH($B453,tab_MinKomp[[Stanowisko / Position ]:[Stanowisko / Position ]],0)))</f>
        <v>0</v>
      </c>
      <c r="P454" s="194">
        <f>IF(INDEX(tab_MinKomp[Regulamin wynagradzania / Vergütungsordnung],MATCH($B453,tab_MinKomp[[Stanowisko / Position ]:[Stanowisko / Position ]],0))="n/a","n/a",P453-INDEX(tab_MinKomp[Regulamin wynagradzania / Vergütungsordnung],MATCH($B453,tab_MinKomp[[Stanowisko / Position ]:[Stanowisko / Position ]],0)))</f>
        <v>0</v>
      </c>
      <c r="Q454" s="194" t="str">
        <f>IF(INDEX(tab_MinKomp[System R2PŁATNIK PRO: Płace / Lohnabrechnung],MATCH($B453,tab_MinKomp[[Stanowisko / Position ]:[Stanowisko / Position ]],0))="n/a","n/a",Q453-INDEX(tab_MinKomp[System R2PŁATNIK PRO: Płace / Lohnabrechnung],MATCH($B453,tab_MinKomp[[Stanowisko / Position ]:[Stanowisko / Position ]],0)))</f>
        <v>n/a</v>
      </c>
      <c r="R454" s="194" t="str">
        <f>IF(INDEX(tab_MinKomp[SystemR2PŁATNIK PRO: KADRY / Personaldaten],MATCH($B453,tab_MinKomp[[Stanowisko / Position ]:[Stanowisko / Position ]],0))="n/a","n/a",R453-INDEX(tab_MinKomp[SystemR2PŁATNIK PRO: KADRY / Personaldaten],MATCH($B453,tab_MinKomp[[Stanowisko / Position ]:[Stanowisko / Position ]],0)))</f>
        <v>n/a</v>
      </c>
      <c r="S454" s="194" t="str">
        <f>IF(INDEX(tab_MinKomp[SYSTEM R2PŁATNIK PRO: zarządzanie pracownikami / Arbeitsverwaltung],MATCH($B453,tab_MinKomp[[Stanowisko / Position ]:[Stanowisko / Position ]],0))="n/a","n/a",S453-INDEX(tab_MinKomp[SYSTEM R2PŁATNIK PRO: zarządzanie pracownikami / Arbeitsverwaltung],MATCH($B453,tab_MinKomp[[Stanowisko / Position ]:[Stanowisko / Position ]],0)))</f>
        <v>n/a</v>
      </c>
      <c r="T454" s="194" t="str">
        <f>IF(INDEX(tab_MinKomp[Doradztwo, wsparcie personalne / Personalberatung und Unterstützung],MATCH($B453,tab_MinKomp[[Stanowisko / Position ]:[Stanowisko / Position ]],0))="n/a","n/a",T453-INDEX(tab_MinKomp[Doradztwo, wsparcie personalne / Personalberatung und Unterstützung],MATCH($B453,tab_MinKomp[[Stanowisko / Position ]:[Stanowisko / Position ]],0)))</f>
        <v>n/a</v>
      </c>
      <c r="U454" s="194" t="str">
        <f>IF(INDEX(tab_MinKomp[Przepisy o podatku VAT / MwSt.- Gesetz],MATCH($B453,tab_MinKomp[[Stanowisko / Position ]:[Stanowisko / Position ]],0))="n/a","n/a",U453-INDEX(tab_MinKomp[Przepisy o podatku VAT / MwSt.- Gesetz],MATCH($B453,tab_MinKomp[[Stanowisko / Position ]:[Stanowisko / Position ]],0)))</f>
        <v>n/a</v>
      </c>
      <c r="V454" s="194" t="str">
        <f>IF(INDEX(tab_MinKomp[PrzepisyPDOP / geschäftlich Einkommensteuergesetz],MATCH($B453,tab_MinKomp[[Stanowisko / Position ]:[Stanowisko / Position ]],0))="n/a","n/a",V453-INDEX(tab_MinKomp[PrzepisyPDOP / geschäftlich Einkommensteuergesetz],MATCH($B453,tab_MinKomp[[Stanowisko / Position ]:[Stanowisko / Position ]],0)))</f>
        <v>n/a</v>
      </c>
      <c r="W454" s="194" t="str">
        <f>IF(INDEX(tab_MinKomp[System BAAN / FINANSE (FIBU)],MATCH($B453,tab_MinKomp[[Stanowisko / Position ]:[Stanowisko / Position ]],0))="n/a","n/a",W453-INDEX(tab_MinKomp[System BAAN / FINANSE (FIBU)],MATCH($B453,tab_MinKomp[[Stanowisko / Position ]:[Stanowisko / Position ]],0)))</f>
        <v>n/a</v>
      </c>
      <c r="X454" s="194" t="str">
        <f>IF(INDEX(tab_MinKomp[Systemy pomocnicze / Hilfssysteme(STOCKPROGRAM, KALK2000 etc.)],MATCH($B453,tab_MinKomp[[Stanowisko / Position ]:[Stanowisko / Position ]],0))="n/a","n/a",X453-INDEX(tab_MinKomp[Systemy pomocnicze / Hilfssysteme(STOCKPROGRAM, KALK2000 etc.)],MATCH($B453,tab_MinKomp[[Stanowisko / Position ]:[Stanowisko / Position ]],0)))</f>
        <v>n/a</v>
      </c>
      <c r="Y454" s="194" t="str">
        <f>IF(INDEX(tab_MinKomp[Polityka rachunkowości / Buchführungspolitik],MATCH($B453,tab_MinKomp[[Stanowisko / Position ]:[Stanowisko / Position ]],0))="n/a","n/a",Y453-INDEX(tab_MinKomp[Polityka rachunkowości / Buchführungspolitik],MATCH($B453,tab_MinKomp[[Stanowisko / Position ]:[Stanowisko / Position ]],0)))</f>
        <v>n/a</v>
      </c>
      <c r="Z454" s="194" t="str">
        <f>IF(INDEX(tab_MinKomp[Ustawa o rachunkowości / Rechnungslegungsgesetz],MATCH($B453,tab_MinKomp[[Stanowisko / Position ]:[Stanowisko / Position ]],0))="n/a","n/a",Z453-INDEX(tab_MinKomp[Ustawa o rachunkowości / Rechnungslegungsgesetz],MATCH($B453,tab_MinKomp[[Stanowisko / Position ]:[Stanowisko / Position ]],0)))</f>
        <v>n/a</v>
      </c>
      <c r="AA454" s="194" t="str">
        <f>IF(INDEX(tab_MinKomp[WORKFLOW - TS-100],MATCH($B453,tab_MinKomp[[Stanowisko / Position ]:[Stanowisko / Position ]],0))="n/a","n/a",AA453-INDEX(tab_MinKomp[WORKFLOW - TS-100],MATCH($B453,tab_MinKomp[[Stanowisko / Position ]:[Stanowisko / Position ]],0)))</f>
        <v>n/a</v>
      </c>
      <c r="AB454" s="194" t="str">
        <f>IF(INDEX(tab_MinKomp[WORKFLOW - SFMS],MATCH($B453,tab_MinKomp[[Stanowisko / Position ]:[Stanowisko / Position ]],0))="n/a","n/a",AB453-INDEX(tab_MinKomp[WORKFLOW - SFMS],MATCH($B453,tab_MinKomp[[Stanowisko / Position ]:[Stanowisko / Position ]],0)))</f>
        <v>n/a</v>
      </c>
      <c r="AC454" s="194" t="str">
        <f>IF(INDEX(tab_MinKomp[System ISO 9001:2015],MATCH($B453,tab_MinKomp[[Stanowisko / Position ]:[Stanowisko / Position ]],0))="n/a","n/a",AC453-INDEX(tab_MinKomp[System ISO 9001:2015],MATCH($B453,tab_MinKomp[[Stanowisko / Position ]:[Stanowisko / Position ]],0)))</f>
        <v>n/a</v>
      </c>
      <c r="AD454" s="194" t="str">
        <f>IF(INDEX(tab_MinKomp[System ISO 9001:2015],MATCH($B453,tab_MinKomp[[Stanowisko / Position ]:[Stanowisko / Position ]],0))="n/a","n/a",AD453-INDEX(tab_MinKomp[System ISO 9001:2015],MATCH($B453,tab_MinKomp[[Stanowisko / Position ]:[Stanowisko / Position ]],0)))</f>
        <v>n/a</v>
      </c>
      <c r="AE454" s="194" t="str">
        <f>IF(INDEX(tab_MinKomp[System ISO 9001:2015],MATCH($B453,tab_MinKomp[[Stanowisko / Position ]:[Stanowisko / Position ]],0))="n/a","n/a",AE453-INDEX(tab_MinKomp[System ISO 9001:2015],MATCH($B453,tab_MinKomp[[Stanowisko / Position ]:[Stanowisko / Position ]],0)))</f>
        <v>n/a</v>
      </c>
      <c r="AF454" s="194" t="str">
        <f>IF(INDEX(tab_MinKomp[System ISO 9001:2015],MATCH($B453,tab_MinKomp[[Stanowisko / Position ]:[Stanowisko / Position ]],0))="n/a","n/a",AF453-INDEX(tab_MinKomp[System ISO 9001:2015],MATCH($B453,tab_MinKomp[[Stanowisko / Position ]:[Stanowisko / Position ]],0)))</f>
        <v>n/a</v>
      </c>
      <c r="AG454" s="194" t="str">
        <f>IF(INDEX(tab_MinKomp[Wymagania VDA 6.3 Process / Forderungen],MATCH($B453,tab_MinKomp[[Stanowisko / Position ]:[Stanowisko / Position ]],0))="n/a","n/a",AG453-INDEX(tab_MinKomp[Wymagania VDA 6.3 Process / Forderungen],MATCH($B453,tab_MinKomp[[Stanowisko / Position ]:[Stanowisko / Position ]],0)))</f>
        <v>n/a</v>
      </c>
      <c r="AH454" s="194" t="str">
        <f>IF(INDEX(tab_MinKomp[Wymagania VDA 6.5 Product / Forderungen],MATCH($B453,tab_MinKomp[[Stanowisko / Position ]:[Stanowisko / Position ]],0))="n/a","n/a",AH453-INDEX(tab_MinKomp[Wymagania VDA 6.5 Product / Forderungen],MATCH($B453,tab_MinKomp[[Stanowisko / Position ]:[Stanowisko / Position ]],0)))</f>
        <v>n/a</v>
      </c>
      <c r="AI454" s="194" t="str">
        <f>IF(INDEX(tab_MinKomp[System ISO 9001:2015],MATCH($B453,tab_MinKomp[[Stanowisko / Position ]:[Stanowisko / Position ]],0))="n/a","n/a",AI453-INDEX(tab_MinKomp[System ISO 9001:2015],MATCH($B453,tab_MinKomp[[Stanowisko / Position ]:[Stanowisko / Position ]],0)))</f>
        <v>n/a</v>
      </c>
      <c r="AJ454" s="194" t="str">
        <f>IF(INDEX(tab_MinKomp[Auditor systemu ISO 17021:2018],MATCH($B453,tab_MinKomp[[Stanowisko / Position ]:[Stanowisko / Position ]],0))="n/a","n/a",AJ453-INDEX(tab_MinKomp[Auditor systemu ISO 17021:2018],MATCH($B453,tab_MinKomp[[Stanowisko / Position ]:[Stanowisko / Position ]],0)))</f>
        <v>n/a</v>
      </c>
      <c r="AK454" s="194" t="str">
        <f>IF(INDEX(tab_MinKomp[Pełnomocnik systemu / Systemvertreter],MATCH($B453,tab_MinKomp[[Stanowisko / Position ]:[Stanowisko / Position ]],0))="n/a","n/a",AK453-INDEX(tab_MinKomp[Pełnomocnik systemu / Systemvertreter],MATCH($B453,tab_MinKomp[[Stanowisko / Position ]:[Stanowisko / Position ]],0)))</f>
        <v>n/a</v>
      </c>
      <c r="AL454" s="194">
        <f>IF(INDEX(tab_MinKomp[Polityka Etyczna - Compliance],MATCH($B453,tab_MinKomp[[Stanowisko / Position ]:[Stanowisko / Position ]],0))="n/a","n/a",AL453-INDEX(tab_MinKomp[Polityka Etyczna - Compliance],MATCH($B453,tab_MinKomp[[Stanowisko / Position ]:[Stanowisko / Position ]],0)))</f>
        <v>-1</v>
      </c>
      <c r="AM454" s="194" t="str">
        <f>IF(INDEX(tab_MinKomp[WDRAŻANIE NOWYCH PROJEKTÓW/ PROCEDURA CTM],MATCH($B453,tab_MinKomp[[Stanowisko / Position ]:[Stanowisko / Position ]],0))="n/a","n/a",AM453-INDEX(tab_MinKomp[WDRAŻANIE NOWYCH PROJEKTÓW/ PROCEDURA CTM],MATCH($B453,tab_MinKomp[[Stanowisko / Position ]:[Stanowisko / Position ]],0)))</f>
        <v>n/a</v>
      </c>
      <c r="AN454" s="194" t="str">
        <f>IF(INDEX(tab_MinKomp[KAMIENIE MILOWE MSL/PIFF],MATCH($B453,tab_MinKomp[[Stanowisko / Position ]:[Stanowisko / Position ]],0))="n/a","n/a",AN453-INDEX(tab_MinKomp[KAMIENIE MILOWE MSL/PIFF],MATCH($B453,tab_MinKomp[[Stanowisko / Position ]:[Stanowisko / Position ]],0)))</f>
        <v>n/a</v>
      </c>
      <c r="AO454" s="194">
        <f>IF(INDEX(tab_MinKomp[CP],MATCH($B453,tab_MinKomp[[Stanowisko / Position ]:[Stanowisko / Position ]],0))="n/a","n/a",AO453-INDEX(tab_MinKomp[CP],MATCH($B453,tab_MinKomp[[Stanowisko / Position ]:[Stanowisko / Position ]],0)))</f>
        <v>0</v>
      </c>
      <c r="AP454" s="194" t="str">
        <f>IF(INDEX(tab_MinKomp[FMEA],MATCH($B453,tab_MinKomp[[Stanowisko / Position ]:[Stanowisko / Position ]],0))="n/a","n/a",AP453-INDEX(tab_MinKomp[FMEA],MATCH($B453,tab_MinKomp[[Stanowisko / Position ]:[Stanowisko / Position ]],0)))</f>
        <v>n/a</v>
      </c>
      <c r="AQ454" s="194">
        <f>IF(INDEX(tab_MinKomp[FLOW CHART],MATCH($B453,tab_MinKomp[[Stanowisko / Position ]:[Stanowisko / Position ]],0))="n/a","n/a",AQ453-INDEX(tab_MinKomp[FLOW CHART],MATCH($B453,tab_MinKomp[[Stanowisko / Position ]:[Stanowisko / Position ]],0)))</f>
        <v>0</v>
      </c>
      <c r="AR454" s="194" t="str">
        <f>IF(INDEX(tab_MinKomp[APQP],MATCH($B453,tab_MinKomp[[Stanowisko / Position ]:[Stanowisko / Position ]],0))="n/a","n/a",AR453-INDEX(tab_MinKomp[APQP],MATCH($B453,tab_MinKomp[[Stanowisko / Position ]:[Stanowisko / Position ]],0)))</f>
        <v>n/a</v>
      </c>
      <c r="AS454" s="194" t="str">
        <f>IF(INDEX(tab_MinKomp[MSA],MATCH($B453,tab_MinKomp[[Stanowisko / Position ]:[Stanowisko / Position ]],0))="n/a","n/a",AS453-INDEX(tab_MinKomp[MSA],MATCH($B453,tab_MinKomp[[Stanowisko / Position ]:[Stanowisko / Position ]],0)))</f>
        <v>n/a</v>
      </c>
      <c r="AT454" s="194" t="str">
        <f>IF(INDEX(tab_MinKomp[SPC],MATCH($B453,tab_MinKomp[[Stanowisko / Position ]:[Stanowisko / Position ]],0))="n/a","n/a",AT453-INDEX(tab_MinKomp[SPC],MATCH($B453,tab_MinKomp[[Stanowisko / Position ]:[Stanowisko / Position ]],0)))</f>
        <v>n/a</v>
      </c>
      <c r="AU454" s="194" t="str">
        <f>IF(INDEX(tab_MinKomp[CSR (SPECYFICZNE WYMAGANIA KLIENTA)],MATCH($B453,tab_MinKomp[[Stanowisko / Position ]:[Stanowisko / Position ]],0))="n/a","n/a",AU453-INDEX(tab_MinKomp[CSR (SPECYFICZNE WYMAGANIA KLIENTA)],MATCH($B453,tab_MinKomp[[Stanowisko / Position ]:[Stanowisko / Position ]],0)))</f>
        <v>n/a</v>
      </c>
      <c r="AV454" s="194">
        <f>IF(INDEX(tab_MinKomp[5S],MATCH($B453,tab_MinKomp[[Stanowisko / Position ]:[Stanowisko / Position ]],0))="n/a","n/a",AV453-INDEX(tab_MinKomp[5S],MATCH($B453,tab_MinKomp[[Stanowisko / Position ]:[Stanowisko / Position ]],0)))</f>
        <v>-1</v>
      </c>
      <c r="AW454" s="194">
        <f>IF(INDEX(tab_MinKomp[LEAN MANAGEMENT],MATCH($B453,tab_MinKomp[[Stanowisko / Position ]:[Stanowisko / Position ]],0))="n/a","n/a",AW453-INDEX(tab_MinKomp[LEAN MANAGEMENT],MATCH($B453,tab_MinKomp[[Stanowisko / Position ]:[Stanowisko / Position ]],0)))</f>
        <v>0</v>
      </c>
      <c r="AX454" s="194" t="str">
        <f>IF(INDEX(tab_MinKomp[5R],MATCH($B453,tab_MinKomp[[Stanowisko / Position ]:[Stanowisko / Position ]],0))="n/a","n/a",AX453-INDEX(tab_MinKomp[5R],MATCH($B453,tab_MinKomp[[Stanowisko / Position ]:[Stanowisko / Position ]],0)))</f>
        <v>n/a</v>
      </c>
      <c r="AY454" s="194" t="str">
        <f>IF(INDEX(tab_MinKomp[Six Sigma],MATCH($B453,tab_MinKomp[[Stanowisko / Position ]:[Stanowisko / Position ]],0))="n/a","n/a",AY453-INDEX(tab_MinKomp[Six Sigma],MATCH($B453,tab_MinKomp[[Stanowisko / Position ]:[Stanowisko / Position ]],0)))</f>
        <v>n/a</v>
      </c>
      <c r="AZ454" s="194" t="str">
        <f>IF(INDEX(tab_MinKomp[System BAAN / Distribution &amp; Supply Chain],MATCH($B453,tab_MinKomp[[Stanowisko / Position ]:[Stanowisko / Position ]],0))="n/a","n/a",AZ453-INDEX(tab_MinKomp[System BAAN / Distribution &amp; Supply Chain],MATCH($B453,tab_MinKomp[[Stanowisko / Position ]:[Stanowisko / Position ]],0)))</f>
        <v>n/a</v>
      </c>
      <c r="BA454" s="194" t="str">
        <f>IF(INDEX(tab_MinKomp[Gospodarka magazynowa / Lagerverwaltung],MATCH($B453,tab_MinKomp[[Stanowisko / Position ]:[Stanowisko / Position ]],0))="n/a","n/a",BA453-INDEX(tab_MinKomp[Gospodarka magazynowa / Lagerverwaltung],MATCH($B453,tab_MinKomp[[Stanowisko / Position ]:[Stanowisko / Position ]],0)))</f>
        <v>n/a</v>
      </c>
      <c r="BB454" s="194" t="str">
        <f>IF(INDEX(tab_MinKomp[Inwentaryzacja - organizacja i przebieg / Inventurprozess],MATCH($B453,tab_MinKomp[[Stanowisko / Position ]:[Stanowisko / Position ]],0))="n/a","n/a",BB453-INDEX(tab_MinKomp[Inwentaryzacja - organizacja i przebieg / Inventurprozess],MATCH($B453,tab_MinKomp[[Stanowisko / Position ]:[Stanowisko / Position ]],0)))</f>
        <v>n/a</v>
      </c>
      <c r="BC454" s="194" t="str">
        <f>IF(INDEX(tab_MinKomp[Organizacja dostaw / Versorgungsorganisation],MATCH($B453,tab_MinKomp[[Stanowisko / Position ]:[Stanowisko / Position ]],0))="n/a","n/a",BC453-INDEX(tab_MinKomp[Organizacja dostaw / Versorgungsorganisation],MATCH($B453,tab_MinKomp[[Stanowisko / Position ]:[Stanowisko / Position ]],0)))</f>
        <v>n/a</v>
      </c>
      <c r="BD454" s="194" t="str">
        <f>IF(INDEX(tab_MinKomp[Organizacja wysyłek / Organisation von Lieferungen],MATCH($B453,tab_MinKomp[[Stanowisko / Position ]:[Stanowisko / Position ]],0))="n/a","n/a",BD453-INDEX(tab_MinKomp[Organizacja wysyłek / Organisation von Lieferungen],MATCH($B453,tab_MinKomp[[Stanowisko / Position ]:[Stanowisko / Position ]],0)))</f>
        <v>n/a</v>
      </c>
      <c r="BE454" s="194" t="str">
        <f>IF(INDEX(tab_MinKomp[Analiza magazynowa - Program Polen.mdb / Inventuranalyse],MATCH($B453,tab_MinKomp[[Stanowisko / Position ]:[Stanowisko / Position ]],0))="n/a","n/a",BE453-INDEX(tab_MinKomp[Analiza magazynowa - Program Polen.mdb / Inventuranalyse],MATCH($B453,tab_MinKomp[[Stanowisko / Position ]:[Stanowisko / Position ]],0)))</f>
        <v>n/a</v>
      </c>
      <c r="BF454" s="190" t="str">
        <f>IF(INDEX(tab_MinKomp[MMOG (Materials Management Operations Guidelines)],MATCH($B453,tab_MinKomp[[Stanowisko / Position ]:[Stanowisko / Position ]],0))="n/a","n/a",BF453-INDEX(tab_MinKomp[MMOG (Materials Management Operations Guidelines)],MATCH($B453,tab_MinKomp[[Stanowisko / Position ]:[Stanowisko / Position ]],0)))</f>
        <v>n/a</v>
      </c>
      <c r="BG454" s="190" t="str">
        <f>IF(INDEX(tab_MinKomp[GPP],MATCH($B453,tab_MinKomp[[Stanowisko / Position ]:[Stanowisko / Position ]],0))="n/a","n/a",BG453-INDEX(tab_MinKomp[GPP],MATCH($B453,tab_MinKomp[[Stanowisko / Position ]:[Stanowisko / Position ]],0)))</f>
        <v>n/a</v>
      </c>
      <c r="BH454" s="190" t="str">
        <f>IF(INDEX(tab_MinKomp[AIAG (Automotive Industry Action Group)],MATCH($B453,tab_MinKomp[[Stanowisko / Position ]:[Stanowisko / Position ]],0))="n/a","n/a",BH453-INDEX(tab_MinKomp[AIAG (Automotive Industry Action Group)],MATCH($B453,tab_MinKomp[[Stanowisko / Position ]:[Stanowisko / Position ]],0)))</f>
        <v>n/a</v>
      </c>
      <c r="BI454" s="190" t="str">
        <f>IF(INDEX(tab_MinKomp[Super-G disputes],MATCH($B453,tab_MinKomp[[Stanowisko / Position ]:[Stanowisko / Position ]],0))="n/a","n/a",BI453-INDEX(tab_MinKomp[Super-G disputes],MATCH($B453,tab_MinKomp[[Stanowisko / Position ]:[Stanowisko / Position ]],0)))</f>
        <v>n/a</v>
      </c>
      <c r="BJ454" s="190" t="str">
        <f>IF(INDEX(tab_MinKomp[CMMS3/eDDL (Direct Data Link)],MATCH($B453,tab_MinKomp[[Stanowisko / Position ]:[Stanowisko / Position ]],0))="n/a","n/a",BJ453-INDEX(tab_MinKomp[CMMS3/eDDL (Direct Data Link)],MATCH($B453,tab_MinKomp[[Stanowisko / Position ]:[Stanowisko / Position ]],0)))</f>
        <v>n/a</v>
      </c>
      <c r="BK454" s="190" t="str">
        <f>IF(INDEX(tab_MinKomp[MP&amp;L (Material Planning and Logistics)],MATCH($B453,tab_MinKomp[[Stanowisko / Position ]:[Stanowisko / Position ]],0))="n/a","n/a",BK453-INDEX(tab_MinKomp[MP&amp;L (Material Planning and Logistics)],MATCH($B453,tab_MinKomp[[Stanowisko / Position ]:[Stanowisko / Position ]],0)))</f>
        <v>n/a</v>
      </c>
      <c r="BL454" s="190" t="str">
        <f>IF(INDEX(tab_MinKomp[Supplier delivery rating],MATCH($B453,tab_MinKomp[[Stanowisko / Position ]:[Stanowisko / Position ]],0))="n/a","n/a",BL453-INDEX(tab_MinKomp[Supplier delivery rating],MATCH($B453,tab_MinKomp[[Stanowisko / Position ]:[Stanowisko / Position ]],0)))</f>
        <v>n/a</v>
      </c>
      <c r="BM454" s="194" t="str">
        <f>IF(INDEX(tab_MinKomp[Obsługa maszyn KVT / KVT Maschinenbedienung],MATCH($B453,tab_MinKomp[[Stanowisko / Position ]:[Stanowisko / Position ]],0))="n/a","n/a",BM453-INDEX(tab_MinKomp[Obsługa maszyn KVT / KVT Maschinenbedienung],MATCH($B453,tab_MinKomp[[Stanowisko / Position ]:[Stanowisko / Position ]],0)))</f>
        <v>n/a</v>
      </c>
      <c r="BN454" s="194" t="str">
        <f>IF(INDEX(tab_MinKomp[Obsługa maszyn KVT / KVT Maschinenbedienung],MATCH($B453,tab_MinKomp[[Stanowisko / Position ]:[Stanowisko / Position ]],0))="n/a","n/a",BN453-INDEX(tab_MinKomp[Obsługa maszyn KVT / KVT Maschinenbedienung],MATCH($B453,tab_MinKomp[[Stanowisko / Position ]:[Stanowisko / Position ]],0)))</f>
        <v>n/a</v>
      </c>
      <c r="BO454" s="194" t="str">
        <f>IF(INDEX(tab_MinKomp[Obsługa maszyn KVT / KVT Maschinenbedienung],MATCH($B453,tab_MinKomp[[Stanowisko / Position ]:[Stanowisko / Position ]],0))="n/a","n/a",BO453-INDEX(tab_MinKomp[Obsługa maszyn KVT / KVT Maschinenbedienung],MATCH($B453,tab_MinKomp[[Stanowisko / Position ]:[Stanowisko / Position ]],0)))</f>
        <v>n/a</v>
      </c>
      <c r="BP454" s="194">
        <f>IF(INDEX(tab_MinKomp[Obsługa maszyn Novapax / Novapax Maschinenbedienung],MATCH($B453,tab_MinKomp[[Stanowisko / Position ]:[Stanowisko / Position ]],0))="n/a","n/a",BP453-INDEX(tab_MinKomp[Obsługa maszyn Novapax / Novapax Maschinenbedienung],MATCH($B453,tab_MinKomp[[Stanowisko / Position ]:[Stanowisko / Position ]],0)))</f>
        <v>1</v>
      </c>
      <c r="BQ454" s="194" t="str">
        <f>IF(INDEX(tab_MinKomp[Obsługa maszyn Piovan / Piovan Maschinenbedienung],MATCH($B453,tab_MinKomp[[Stanowisko / Position ]:[Stanowisko / Position ]],0))="n/a","n/a",BQ453-INDEX(tab_MinKomp[Obsługa maszyn Piovan / Piovan Maschinenbedienung],MATCH($B453,tab_MinKomp[[Stanowisko / Position ]:[Stanowisko / Position ]],0)))</f>
        <v>n/a</v>
      </c>
      <c r="BR454" s="194">
        <f>IF(INDEX(tab_MinKomp[Eliminacja awarii / Beseitigung von Ausfällen],MATCH($B453,tab_MinKomp[[Stanowisko / Position ]:[Stanowisko / Position ]],0))="n/a","n/a",BR453-INDEX(tab_MinKomp[Eliminacja awarii / Beseitigung von Ausfällen],MATCH($B453,tab_MinKomp[[Stanowisko / Position ]:[Stanowisko / Position ]],0)))</f>
        <v>2</v>
      </c>
      <c r="BS454" s="194" t="str">
        <f>IF(INDEX(tab_MinKomp[Obsługa maszyn Piovan / Piovan Maschinenbedienung],MATCH($B453,tab_MinKomp[[Stanowisko / Position ]:[Stanowisko / Position ]],0))="n/a","n/a",BS453-INDEX(tab_MinKomp[Obsługa maszyn Piovan / Piovan Maschinenbedienung],MATCH($B453,tab_MinKomp[[Stanowisko / Position ]:[Stanowisko / Position ]],0)))</f>
        <v>n/a</v>
      </c>
      <c r="BT454" s="194" t="str">
        <f>IF(INDEX(tab_MinKomp[Obsługa maszyn Piovan / Piovan Maschinenbedienung],MATCH($B453,tab_MinKomp[[Stanowisko / Position ]:[Stanowisko / Position ]],0))="n/a","n/a",BT453-INDEX(tab_MinKomp[Obsługa maszyn Piovan / Piovan Maschinenbedienung],MATCH($B453,tab_MinKomp[[Stanowisko / Position ]:[Stanowisko / Position ]],0)))</f>
        <v>n/a</v>
      </c>
      <c r="BU454" s="194" t="str">
        <f>IF(INDEX(tab_MinKomp[Obsługa maszyn Piovan / Piovan Maschinenbedienung],MATCH($B453,tab_MinKomp[[Stanowisko / Position ]:[Stanowisko / Position ]],0))="n/a","n/a",BU453-INDEX(tab_MinKomp[Obsługa maszyn Piovan / Piovan Maschinenbedienung],MATCH($B453,tab_MinKomp[[Stanowisko / Position ]:[Stanowisko / Position ]],0)))</f>
        <v>n/a</v>
      </c>
      <c r="BV454" s="194" t="str">
        <f>IF(INDEX(tab_MinKomp[Obsługa maszyn Piovan / Piovan Maschinenbedienung],MATCH($B453,tab_MinKomp[[Stanowisko / Position ]:[Stanowisko / Position ]],0))="n/a","n/a",BV453-INDEX(tab_MinKomp[Obsługa maszyn Piovan / Piovan Maschinenbedienung],MATCH($B453,tab_MinKomp[[Stanowisko / Position ]:[Stanowisko / Position ]],0)))</f>
        <v>n/a</v>
      </c>
      <c r="BW454" s="194" t="str">
        <f>IF(INDEX(tab_MinKomp[Obsługa maszyn Piovan / Piovan Maschinenbedienung],MATCH($B453,tab_MinKomp[[Stanowisko / Position ]:[Stanowisko / Position ]],0))="n/a","n/a",BW453-INDEX(tab_MinKomp[Obsługa maszyn Piovan / Piovan Maschinenbedienung],MATCH($B453,tab_MinKomp[[Stanowisko / Position ]:[Stanowisko / Position ]],0)))</f>
        <v>n/a</v>
      </c>
      <c r="BX454" s="194" t="str">
        <f>IF(INDEX(tab_MinKomp[Obsługa maszyn Piovan / Piovan Maschinenbedienung],MATCH($B453,tab_MinKomp[[Stanowisko / Position ]:[Stanowisko / Position ]],0))="n/a","n/a",BX453-INDEX(tab_MinKomp[Obsługa maszyn Piovan / Piovan Maschinenbedienung],MATCH($B453,tab_MinKomp[[Stanowisko / Position ]:[Stanowisko / Position ]],0)))</f>
        <v>n/a</v>
      </c>
      <c r="BY454" s="194" t="str">
        <f>IF(INDEX(tab_MinKomp[Obsługa maszyn Engel / Engel Maschinenbedienung],MATCH($B453,tab_MinKomp[[Stanowisko / Position ]:[Stanowisko / Position ]],0))="n/a","n/a",BY453-INDEX(tab_MinKomp[Obsługa maszyn Engel / Engel Maschinenbedienung],MATCH($B453,tab_MinKomp[[Stanowisko / Position ]:[Stanowisko / Position ]],0)))</f>
        <v>n/a</v>
      </c>
      <c r="BZ454" s="194" t="str">
        <f>IF(INDEX(tab_MinKomp[Obsługa maszyn KVT / KVT Maschinenbedienung],MATCH($B453,tab_MinKomp[[Stanowisko / Position ]:[Stanowisko / Position ]],0))="n/a","n/a",BZ453-INDEX(tab_MinKomp[Obsługa maszyn KVT / KVT Maschinenbedienung],MATCH($B453,tab_MinKomp[[Stanowisko / Position ]:[Stanowisko / Position ]],0)))</f>
        <v>n/a</v>
      </c>
      <c r="CA454" s="194">
        <f>IF(INDEX(tab_MinKomp[Eliminacja awarii / Beseitigung von Ausfällen],MATCH($B453,tab_MinKomp[[Stanowisko / Position ]:[Stanowisko / Position ]],0))="n/a","n/a",CA453-INDEX(tab_MinKomp[Eliminacja awarii / Beseitigung von Ausfällen],MATCH($B453,tab_MinKomp[[Stanowisko / Position ]:[Stanowisko / Position ]],0)))</f>
        <v>2</v>
      </c>
      <c r="CB454" s="194" t="str">
        <f>IF(INDEX(tab_MinKomp[Obsługa maszyn ASL / ASL Maschinenbedienung],MATCH($B453,tab_MinKomp[[Stanowisko / Position ]:[Stanowisko / Position ]],0))="n/a","n/a",CB453-INDEX(tab_MinKomp[Obsługa maszyn ASL / ASL Maschinenbedienung],MATCH($B453,tab_MinKomp[[Stanowisko / Position ]:[Stanowisko / Position ]],0)))</f>
        <v>n/a</v>
      </c>
      <c r="CC454" s="194">
        <f>IF(INDEX(tab_MinKomp[Obsługa maszyn Novapax / Novapax Maschinenbedienung],MATCH($B453,tab_MinKomp[[Stanowisko / Position ]:[Stanowisko / Position ]],0))="n/a","n/a",CC453-INDEX(tab_MinKomp[Obsługa maszyn Novapax / Novapax Maschinenbedienung],MATCH($B453,tab_MinKomp[[Stanowisko / Position ]:[Stanowisko / Position ]],0)))</f>
        <v>1</v>
      </c>
      <c r="CD454" s="194">
        <f>IF(INDEX(tab_MinKomp[Obsługa maszyn Novapax / Novapax Maschinenbedienung],MATCH($B453,tab_MinKomp[[Stanowisko / Position ]:[Stanowisko / Position ]],0))="n/a","n/a",CD453-INDEX(tab_MinKomp[Obsługa maszyn Novapax / Novapax Maschinenbedienung],MATCH($B453,tab_MinKomp[[Stanowisko / Position ]:[Stanowisko / Position ]],0)))</f>
        <v>1</v>
      </c>
      <c r="CE454" s="194" t="str">
        <f>IF(INDEX(tab_MinKomp[Obsługa maszyn Piovan / Piovan Maschinenbedienung],MATCH($B453,tab_MinKomp[[Stanowisko / Position ]:[Stanowisko / Position ]],0))="n/a","n/a",CE453-INDEX(tab_MinKomp[Obsługa maszyn Piovan / Piovan Maschinenbedienung],MATCH($B453,tab_MinKomp[[Stanowisko / Position ]:[Stanowisko / Position ]],0)))</f>
        <v>n/a</v>
      </c>
      <c r="CF454" s="194" t="str">
        <f>IF(INDEX(tab_MinKomp[Obsługa maszyn Piovan / Piovan Maschinenbedienung],MATCH($B453,tab_MinKomp[[Stanowisko / Position ]:[Stanowisko / Position ]],0))="n/a","n/a",CF453-INDEX(tab_MinKomp[Obsługa maszyn Piovan / Piovan Maschinenbedienung],MATCH($B453,tab_MinKomp[[Stanowisko / Position ]:[Stanowisko / Position ]],0)))</f>
        <v>n/a</v>
      </c>
      <c r="CG454" s="194">
        <f>IF(INDEX(tab_MinKomp[Eliminacja awarii / Beseitigung von Ausfällen],MATCH($B453,tab_MinKomp[[Stanowisko / Position ]:[Stanowisko / Position ]],0))="n/a","n/a",CG453-INDEX(tab_MinKomp[Eliminacja awarii / Beseitigung von Ausfällen],MATCH($B453,tab_MinKomp[[Stanowisko / Position ]:[Stanowisko / Position ]],0)))</f>
        <v>2</v>
      </c>
      <c r="CH454" s="194" t="str">
        <f>IF(INDEX(tab_MinKomp[Wymagania VDA 6.5 Product / Forderungen],MATCH($B453,tab_MinKomp[[Stanowisko / Position ]:[Stanowisko / Position ]],0))="n/a","n/a",CH453-INDEX(tab_MinKomp[Wymagania VDA 6.5 Product / Forderungen],MATCH($B453,tab_MinKomp[[Stanowisko / Position ]:[Stanowisko / Position ]],0)))</f>
        <v>n/a</v>
      </c>
      <c r="CI454" s="194" t="str">
        <f>IF(INDEX(tab_MinKomp[Wymagania VDA 6.5 Product / Forderungen],MATCH($B453,tab_MinKomp[[Stanowisko / Position ]:[Stanowisko / Position ]],0))="n/a","n/a",CI453-INDEX(tab_MinKomp[Wymagania VDA 6.5 Product / Forderungen],MATCH($B453,tab_MinKomp[[Stanowisko / Position ]:[Stanowisko / Position ]],0)))</f>
        <v>n/a</v>
      </c>
      <c r="CJ454" s="194" t="str">
        <f>IF(INDEX(tab_MinKomp[Wymagania VDA 6.5 Product / Forderungen],MATCH($B453,tab_MinKomp[[Stanowisko / Position ]:[Stanowisko / Position ]],0))="n/a","n/a",CJ453-INDEX(tab_MinKomp[Wymagania VDA 6.5 Product / Forderungen],MATCH($B453,tab_MinKomp[[Stanowisko / Position ]:[Stanowisko / Position ]],0)))</f>
        <v>n/a</v>
      </c>
      <c r="CK454" s="194" t="str">
        <f>IF(INDEX(tab_MinKomp[Wymagania VDA 6.5 Product / Forderungen],MATCH($B453,tab_MinKomp[[Stanowisko / Position ]:[Stanowisko / Position ]],0))="n/a","n/a",CK453-INDEX(tab_MinKomp[Wymagania VDA 6.5 Product / Forderungen],MATCH($B453,tab_MinKomp[[Stanowisko / Position ]:[Stanowisko / Position ]],0)))</f>
        <v>n/a</v>
      </c>
      <c r="CL454" s="194" t="str">
        <f>IF(INDEX(tab_MinKomp[Wymagania VDA 6.5 Product / Forderungen],MATCH($B453,tab_MinKomp[[Stanowisko / Position ]:[Stanowisko / Position ]],0))="n/a","n/a",CL453-INDEX(tab_MinKomp[Wymagania VDA 6.5 Product / Forderungen],MATCH($B453,tab_MinKomp[[Stanowisko / Position ]:[Stanowisko / Position ]],0)))</f>
        <v>n/a</v>
      </c>
      <c r="CM454" s="194" t="str">
        <f>IF(INDEX(tab_MinKomp[Informatyka ogólna (techniczne i systemowe) / Allgemeine IT (Technik und System)],MATCH($B453,tab_MinKomp[[Stanowisko / Position ]:[Stanowisko / Position ]],0))="n/a","n/a",CM453-INDEX(tab_MinKomp[Informatyka ogólna (techniczne i systemowe) / Allgemeine IT (Technik und System)],MATCH($B453,tab_MinKomp[[Stanowisko / Position ]:[Stanowisko / Position ]],0)))</f>
        <v>n/a</v>
      </c>
      <c r="CN454" s="194" t="str">
        <f>IF(INDEX(tab_MinKomp[Sieci komputerowe / Computernetzwerke],MATCH($B453,tab_MinKomp[[Stanowisko / Position ]:[Stanowisko / Position ]],0))="n/a","n/a",CN453-INDEX(tab_MinKomp[Sieci komputerowe / Computernetzwerke],MATCH($B453,tab_MinKomp[[Stanowisko / Position ]:[Stanowisko / Position ]],0)))</f>
        <v>n/a</v>
      </c>
      <c r="CO454" s="194" t="str">
        <f>IF(INDEX(tab_MinKomp[Hardware (komputery PC, drukarki biurowe i etykietowe, telefonia stacjonarna i mobilna) (PC, Drucker, Telefpne, Handys)],MATCH($B453,tab_MinKomp[[Stanowisko / Position ]:[Stanowisko / Position ]],0))="n/a","n/a",CO453-INDEX(tab_MinKomp[Hardware (komputery PC, drukarki biurowe i etykietowe, telefonia stacjonarna i mobilna) (PC, Drucker, Telefpne, Handys)],MATCH($B453,tab_MinKomp[[Stanowisko / Position ]:[Stanowisko / Position ]],0)))</f>
        <v>n/a</v>
      </c>
      <c r="CP454" s="194" t="str">
        <f>IF(INDEX(tab_MinKomp[Software &amp; Systems (MS Office, MS Remote Desktop)],MATCH($B453,tab_MinKomp[[Stanowisko / Position ]:[Stanowisko / Position ]],0))="n/a","n/a",CP453-INDEX(tab_MinKomp[Software &amp; Systems (MS Office, MS Remote Desktop)],MATCH($B453,tab_MinKomp[[Stanowisko / Position ]:[Stanowisko / Position ]],0)))</f>
        <v>n/a</v>
      </c>
      <c r="CQ454" s="194" t="str">
        <f>IF(INDEX(tab_MinKomp[Programowanie obiektowe (PHP) / Objektprogrammierung],MATCH($B453,tab_MinKomp[[Stanowisko / Position ]:[Stanowisko / Position ]],0))="n/a","n/a",CQ453-INDEX(tab_MinKomp[Programowanie obiektowe (PHP) / Objektprogrammierung],MATCH($B453,tab_MinKomp[[Stanowisko / Position ]:[Stanowisko / Position ]],0)))</f>
        <v>n/a</v>
      </c>
      <c r="CR454" s="194" t="str">
        <f>IF(INDEX(tab_MinKomp[Scrum],MATCH($B453,tab_MinKomp[[Stanowisko / Position ]:[Stanowisko / Position ]],0))="n/a","n/a",CR453-INDEX(tab_MinKomp[Scrum],MATCH($B453,tab_MinKomp[[Stanowisko / Position ]:[Stanowisko / Position ]],0)))</f>
        <v>n/a</v>
      </c>
      <c r="CS454" s="194" t="str">
        <f>IF(INDEX(tab_MinKomp[SQL (MySQL)],MATCH($B453,tab_MinKomp[[Stanowisko / Position ]:[Stanowisko / Position ]],0))="n/a","n/a",CS453-INDEX(tab_MinKomp[SQL (MySQL)],MATCH($B453,tab_MinKomp[[Stanowisko / Position ]:[Stanowisko / Position ]],0)))</f>
        <v>n/a</v>
      </c>
      <c r="CT454" s="194" t="str">
        <f>IF(INDEX(tab_MinKomp[Javascript],MATCH($B453,tab_MinKomp[[Stanowisko / Position ]:[Stanowisko / Position ]],0))="n/a","n/a",CT453-INDEX(tab_MinKomp[Javascript],MATCH($B453,tab_MinKomp[[Stanowisko / Position ]:[Stanowisko / Position ]],0)))</f>
        <v>n/a</v>
      </c>
      <c r="CU454" s="194" t="str">
        <f>IF(INDEX(tab_MinKomp[Joomla],MATCH($B453,tab_MinKomp[[Stanowisko / Position ]:[Stanowisko / Position ]],0))="n/a","n/a",CU453-INDEX(tab_MinKomp[Joomla],MATCH($B453,tab_MinKomp[[Stanowisko / Position ]:[Stanowisko / Position ]],0)))</f>
        <v>n/a</v>
      </c>
      <c r="CV454" s="194" t="str">
        <f>IF(INDEX(tab_MinKomp[Bash],MATCH($B453,tab_MinKomp[[Stanowisko / Position ]:[Stanowisko / Position ]],0))="n/a","n/a",CV453-INDEX(tab_MinKomp[Bash],MATCH($B453,tab_MinKomp[[Stanowisko / Position ]:[Stanowisko / Position ]],0)))</f>
        <v>n/a</v>
      </c>
      <c r="CW454" s="194">
        <f>IF(INDEX(tab_MinKomp[Systemy MES (HYDRA / SFMS)],MATCH($B453,tab_MinKomp[[Stanowisko / Position ]:[Stanowisko / Position ]],0))="n/a","n/a",CW453-INDEX(tab_MinKomp[Systemy MES (HYDRA / SFMS)],MATCH($B453,tab_MinKomp[[Stanowisko / Position ]:[Stanowisko / Position ]],0)))</f>
        <v>1</v>
      </c>
      <c r="CX454" s="194" t="str">
        <f>IF(INDEX(tab_MinKomp[HTML / CSS],MATCH($B453,tab_MinKomp[[Stanowisko / Position ]:[Stanowisko / Position ]],0))="n/a","n/a",CX453-INDEX(tab_MinKomp[HTML / CSS],MATCH($B453,tab_MinKomp[[Stanowisko / Position ]:[Stanowisko / Position ]],0)))</f>
        <v>n/a</v>
      </c>
      <c r="CY454" s="194" t="str">
        <f>IF(INDEX(tab_MinKomp[SYSTEM PR],MATCH($B453,tab_MinKomp[[Stanowisko / Position ]:[Stanowisko / Position ]],0))="n/a","n/a",CY453-INDEX(tab_MinKomp[SYSTEM PR],MATCH($B453,tab_MinKomp[[Stanowisko / Position ]:[Stanowisko / Position ]],0)))</f>
        <v>n/a</v>
      </c>
      <c r="CZ454" s="194" t="str">
        <f>IF(INDEX(tab_MinKomp[System Einkauf XP / EBA],MATCH($B453,tab_MinKomp[[Stanowisko / Position ]:[Stanowisko / Position ]],0))="n/a","n/a",CZ453-INDEX(tab_MinKomp[System Einkauf XP / EBA],MATCH($B453,tab_MinKomp[[Stanowisko / Position ]:[Stanowisko / Position ]],0)))</f>
        <v>n/a</v>
      </c>
      <c r="DA454" s="194" t="str">
        <f>IF(INDEX(tab_MinKomp[Techniki negocjacyjne / Verhandlungstechniken],MATCH($B453,tab_MinKomp[[Stanowisko / Position ]:[Stanowisko / Position ]],0))="n/a","n/a",DA453-INDEX(tab_MinKomp[Techniki negocjacyjne / Verhandlungstechniken],MATCH($B453,tab_MinKomp[[Stanowisko / Position ]:[Stanowisko / Position ]],0)))</f>
        <v>n/a</v>
      </c>
      <c r="DB454" s="194" t="str">
        <f>IF(INDEX(tab_MinKomp[Znajomość rynku branżowego / Kenntnis des Industrie Marktes],MATCH($B453,tab_MinKomp[[Stanowisko / Position ]:[Stanowisko / Position ]],0))="n/a","n/a",DB453-INDEX(tab_MinKomp[Znajomość rynku branżowego / Kenntnis des Industrie Marktes],MATCH($B453,tab_MinKomp[[Stanowisko / Position ]:[Stanowisko / Position ]],0)))</f>
        <v>n/a</v>
      </c>
      <c r="DC454" s="194" t="str">
        <f>IF(INDEX(tab_MinKomp[SUPPLIER MANAGEMENT],MATCH($B453,tab_MinKomp[[Stanowisko / Position ]:[Stanowisko / Position ]],0))="n/a","n/a",DC453-INDEX(tab_MinKomp[SUPPLIER MANAGEMENT],MATCH($B453,tab_MinKomp[[Stanowisko / Position ]:[Stanowisko / Position ]],0)))</f>
        <v>n/a</v>
      </c>
      <c r="DD454" s="194" t="str">
        <f>IF(INDEX(tab_MinKomp[SUPPLIER MANAGEMENT],MATCH($B453,tab_MinKomp[[Stanowisko / Position ]:[Stanowisko / Position ]],0))="n/a","n/a",DD453-INDEX(tab_MinKomp[SUPPLIER MANAGEMENT],MATCH($B453,tab_MinKomp[[Stanowisko / Position ]:[Stanowisko / Position ]],0)))</f>
        <v>n/a</v>
      </c>
      <c r="DE454" s="194" t="str">
        <f>IF(INDEX(tab_MinKomp[SUPPLIER MANAGEMENT],MATCH($B453,tab_MinKomp[[Stanowisko / Position ]:[Stanowisko / Position ]],0))="n/a","n/a",DE453-INDEX(tab_MinKomp[SUPPLIER MANAGEMENT],MATCH($B453,tab_MinKomp[[Stanowisko / Position ]:[Stanowisko / Position ]],0)))</f>
        <v>n/a</v>
      </c>
      <c r="DF454" s="194">
        <f>IF(INDEX(tab_MinKomp[LEAN MANAGEMENT],MATCH($B453,tab_MinKomp[[Stanowisko / Position ]:[Stanowisko / Position ]],0))="n/a","n/a",DF453-INDEX(tab_MinKomp[LEAN MANAGEMENT],MATCH($B453,tab_MinKomp[[Stanowisko / Position ]:[Stanowisko / Position ]],0)))</f>
        <v>0</v>
      </c>
      <c r="DG454" s="194" t="str">
        <f>IF(INDEX(tab_MinKomp[PPAP/PSW],MATCH($B453,tab_MinKomp[[Stanowisko / Position ]:[Stanowisko / Position ]],0))="n/a","n/a",DG453-INDEX(tab_MinKomp[PPAP/PSW],MATCH($B453,tab_MinKomp[[Stanowisko / Position ]:[Stanowisko / Position ]],0)))</f>
        <v>n/a</v>
      </c>
      <c r="DH454" s="194" t="str">
        <f>IF(INDEX(tab_MinKomp[SUPPLIER MANAGEMENT],MATCH($B453,tab_MinKomp[[Stanowisko / Position ]:[Stanowisko / Position ]],0))="n/a","n/a",DH453-INDEX(tab_MinKomp[SUPPLIER MANAGEMENT],MATCH($B453,tab_MinKomp[[Stanowisko / Position ]:[Stanowisko / Position ]],0)))</f>
        <v>n/a</v>
      </c>
      <c r="DI454" s="194" t="str">
        <f>IF(INDEX(tab_MinKomp[OBSŁUGA PORTALI KLIENTA / Kundenportale],MATCH($B453,tab_MinKomp[[Stanowisko / Position ]:[Stanowisko / Position ]],0))="n/a","n/a",DI453-INDEX(tab_MinKomp[OBSŁUGA PORTALI KLIENTA / Kundenportale],MATCH($B453,tab_MinKomp[[Stanowisko / Position ]:[Stanowisko / Position ]],0)))</f>
        <v>n/a</v>
      </c>
      <c r="DJ454" s="194" t="str">
        <f>IF(INDEX(tab_MinKomp[Obsługa systemu BABTECQ / BABTECQ System],MATCH($B453,tab_MinKomp[[Stanowisko / Position ]:[Stanowisko / Position ]],0))="n/a","n/a",DJ453-INDEX(tab_MinKomp[Obsługa systemu BABTECQ / BABTECQ System],MATCH($B453,tab_MinKomp[[Stanowisko / Position ]:[Stanowisko / Position ]],0)))</f>
        <v>n/a</v>
      </c>
      <c r="DK454" s="194" t="str">
        <f>IF(INDEX(tab_MinKomp[Rysunek techniczny / technische Zeichnung],MATCH($B453,tab_MinKomp[[Stanowisko / Position ]:[Stanowisko / Position ]],0))="n/a","n/a",DK453-INDEX(tab_MinKomp[Rysunek techniczny / technische Zeichnung],MATCH($B453,tab_MinKomp[[Stanowisko / Position ]:[Stanowisko / Position ]],0)))</f>
        <v>n/a</v>
      </c>
      <c r="DL454" s="194" t="str">
        <f>IF(INDEX(tab_MinKomp[Kalibracja / Kalibrierung],MATCH($B453,tab_MinKomp[[Stanowisko / Position ]:[Stanowisko / Position ]],0))="n/a","n/a",DL453-INDEX(tab_MinKomp[Kalibracja / Kalibrierung],MATCH($B453,tab_MinKomp[[Stanowisko / Position ]:[Stanowisko / Position ]],0)))</f>
        <v>n/a</v>
      </c>
      <c r="DM454" s="194" t="str">
        <f>IF(INDEX(tab_MinKomp[Rekwalifikacja / Requalifizierung],MATCH($B453,tab_MinKomp[[Stanowisko / Position ]:[Stanowisko / Position ]],0))="n/a","n/a",DM453-INDEX(tab_MinKomp[Rekwalifikacja / Requalifizierung],MATCH($B453,tab_MinKomp[[Stanowisko / Position ]:[Stanowisko / Position ]],0)))</f>
        <v>n/a</v>
      </c>
      <c r="DN454" s="190" t="str">
        <f>IF(INDEX(tab_MinKomp[Testy czystości / Reinheitstests],MATCH($B453,tab_MinKomp[[Stanowisko / Position ]:[Stanowisko / Position ]],0))="n/a","n/a",DN453-INDEX(tab_MinKomp[Testy czystości / Reinheitstests],MATCH($B453,tab_MinKomp[[Stanowisko / Position ]:[Stanowisko / Position ]],0)))</f>
        <v>n/a</v>
      </c>
      <c r="DO454" s="190" t="str">
        <f>IF(INDEX(tab_MinKomp[Testy czystości / Reinheitstests],MATCH($B453,tab_MinKomp[[Stanowisko / Position ]:[Stanowisko / Position ]],0))="n/a","n/a",DO453-INDEX(tab_MinKomp[Testy czystości / Reinheitstests],MATCH($B453,tab_MinKomp[[Stanowisko / Position ]:[Stanowisko / Position ]],0)))</f>
        <v>n/a</v>
      </c>
      <c r="DP454" s="190" t="str">
        <f>IF(INDEX(tab_MinKomp[Testy czystości / Reinheitstests],MATCH($B453,tab_MinKomp[[Stanowisko / Position ]:[Stanowisko / Position ]],0))="n/a","n/a",DP453-INDEX(tab_MinKomp[Testy czystości / Reinheitstests],MATCH($B453,tab_MinKomp[[Stanowisko / Position ]:[Stanowisko / Position ]],0)))</f>
        <v>n/a</v>
      </c>
      <c r="DQ454" s="190" t="str">
        <f>IF(INDEX(tab_MinKomp[Testy czystości / Reinheitstests],MATCH($B453,tab_MinKomp[[Stanowisko / Position ]:[Stanowisko / Position ]],0))="n/a","n/a",DQ453-INDEX(tab_MinKomp[Testy czystości / Reinheitstests],MATCH($B453,tab_MinKomp[[Stanowisko / Position ]:[Stanowisko / Position ]],0)))</f>
        <v>n/a</v>
      </c>
      <c r="DR454" s="190" t="str">
        <f>IF(INDEX(tab_MinKomp[Testy czystości / Reinheitstests],MATCH($B453,tab_MinKomp[[Stanowisko / Position ]:[Stanowisko / Position ]],0))="n/a","n/a",DR453-INDEX(tab_MinKomp[Testy czystości / Reinheitstests],MATCH($B453,tab_MinKomp[[Stanowisko / Position ]:[Stanowisko / Position ]],0)))</f>
        <v>n/a</v>
      </c>
      <c r="DS454" s="190" t="str">
        <f>IF(INDEX(tab_MinKomp[Testy czystości / Reinheitstests],MATCH($B453,tab_MinKomp[[Stanowisko / Position ]:[Stanowisko / Position ]],0))="n/a","n/a",DS453-INDEX(tab_MinKomp[Testy czystości / Reinheitstests],MATCH($B453,tab_MinKomp[[Stanowisko / Position ]:[Stanowisko / Position ]],0)))</f>
        <v>n/a</v>
      </c>
      <c r="DT454" s="194" t="str">
        <f>IF(INDEX(tab_MinKomp[SUPPLIER MANAGEMENT],MATCH($B453,tab_MinKomp[[Stanowisko / Position ]:[Stanowisko / Position ]],0))="n/a","n/a",DT453-INDEX(tab_MinKomp[SUPPLIER MANAGEMENT],MATCH($B453,tab_MinKomp[[Stanowisko / Position ]:[Stanowisko / Position ]],0)))</f>
        <v>n/a</v>
      </c>
      <c r="DU454" s="190" t="str">
        <f>IF(INDEX(tab_MinKomp[Testy czystości / Reinheitstests],MATCH($B453,tab_MinKomp[[Stanowisko / Position ]:[Stanowisko / Position ]],0))="n/a","n/a",DU453-INDEX(tab_MinKomp[Testy czystości / Reinheitstests],MATCH($B453,tab_MinKomp[[Stanowisko / Position ]:[Stanowisko / Position ]],0)))</f>
        <v>n/a</v>
      </c>
      <c r="DV454" s="190" t="str">
        <f>IF(INDEX(tab_MinKomp[Testy czystości / Reinheitstests],MATCH($B453,tab_MinKomp[[Stanowisko / Position ]:[Stanowisko / Position ]],0))="n/a","n/a",DV453-INDEX(tab_MinKomp[Testy czystości / Reinheitstests],MATCH($B453,tab_MinKomp[[Stanowisko / Position ]:[Stanowisko / Position ]],0)))</f>
        <v>n/a</v>
      </c>
      <c r="DW454" s="190" t="str">
        <f>IF(INDEX(tab_MinKomp[Testy czystości / Reinheitstests],MATCH($B453,tab_MinKomp[[Stanowisko / Position ]:[Stanowisko / Position ]],0))="n/a","n/a",DW453-INDEX(tab_MinKomp[Testy czystości / Reinheitstests],MATCH($B453,tab_MinKomp[[Stanowisko / Position ]:[Stanowisko / Position ]],0)))</f>
        <v>n/a</v>
      </c>
      <c r="DX454" s="190" t="str">
        <f>IF(INDEX(tab_MinKomp[Testy czystości / Reinheitstests],MATCH($B453,tab_MinKomp[[Stanowisko / Position ]:[Stanowisko / Position ]],0))="n/a","n/a",DX453-INDEX(tab_MinKomp[Testy czystości / Reinheitstests],MATCH($B453,tab_MinKomp[[Stanowisko / Position ]:[Stanowisko / Position ]],0)))</f>
        <v>n/a</v>
      </c>
      <c r="DY454" s="190" t="str">
        <f>IF(INDEX(tab_MinKomp[Testy czystości / Reinheitstests],MATCH($B453,tab_MinKomp[[Stanowisko / Position ]:[Stanowisko / Position ]],0))="n/a","n/a",DY453-INDEX(tab_MinKomp[Testy czystości / Reinheitstests],MATCH($B453,tab_MinKomp[[Stanowisko / Position ]:[Stanowisko / Position ]],0)))</f>
        <v>n/a</v>
      </c>
      <c r="DZ454" s="190" t="str">
        <f>IF(INDEX(tab_MinKomp[Testy czystości / Reinheitstests],MATCH($B453,tab_MinKomp[[Stanowisko / Position ]:[Stanowisko / Position ]],0))="n/a","n/a",DZ453-INDEX(tab_MinKomp[Testy czystości / Reinheitstests],MATCH($B453,tab_MinKomp[[Stanowisko / Position ]:[Stanowisko / Position ]],0)))</f>
        <v>n/a</v>
      </c>
      <c r="EA454" s="194" t="str">
        <f>IF(INDEX(tab_MinKomp[SUPPLIER MANAGEMENT],MATCH($B453,tab_MinKomp[[Stanowisko / Position ]:[Stanowisko / Position ]],0))="n/a","n/a",EA453-INDEX(tab_MinKomp[SUPPLIER MANAGEMENT],MATCH($B453,tab_MinKomp[[Stanowisko / Position ]:[Stanowisko / Position ]],0)))</f>
        <v>n/a</v>
      </c>
      <c r="EB454" s="190" t="str">
        <f>IF(INDEX(tab_MinKomp[Testy czystości / Reinheitstests],MATCH($B453,tab_MinKomp[[Stanowisko / Position ]:[Stanowisko / Position ]],0))="n/a","n/a",EB453-INDEX(tab_MinKomp[Testy czystości / Reinheitstests],MATCH($B453,tab_MinKomp[[Stanowisko / Position ]:[Stanowisko / Position ]],0)))</f>
        <v>n/a</v>
      </c>
      <c r="EC454" s="190" t="str">
        <f>IF(INDEX(tab_MinKomp[Testy czystości / Reinheitstests],MATCH($B453,tab_MinKomp[[Stanowisko / Position ]:[Stanowisko / Position ]],0))="n/a","n/a",EC453-INDEX(tab_MinKomp[Testy czystości / Reinheitstests],MATCH($B453,tab_MinKomp[[Stanowisko / Position ]:[Stanowisko / Position ]],0)))</f>
        <v>n/a</v>
      </c>
      <c r="ED454" s="190" t="str">
        <f>IF(INDEX(tab_MinKomp[Testy czystości / Reinheitstests],MATCH($B453,tab_MinKomp[[Stanowisko / Position ]:[Stanowisko / Position ]],0))="n/a","n/a",ED453-INDEX(tab_MinKomp[Testy czystości / Reinheitstests],MATCH($B453,tab_MinKomp[[Stanowisko / Position ]:[Stanowisko / Position ]],0)))</f>
        <v>n/a</v>
      </c>
      <c r="EE454" s="190" t="str">
        <f>IF(INDEX(tab_MinKomp[Testy czystości / Reinheitstests],MATCH($B453,tab_MinKomp[[Stanowisko / Position ]:[Stanowisko / Position ]],0))="n/a","n/a",EE453-INDEX(tab_MinKomp[Testy czystości / Reinheitstests],MATCH($B453,tab_MinKomp[[Stanowisko / Position ]:[Stanowisko / Position ]],0)))</f>
        <v>n/a</v>
      </c>
      <c r="EF454" s="190" t="str">
        <f>IF(INDEX(tab_MinKomp[Testy czystości / Reinheitstests],MATCH($B453,tab_MinKomp[[Stanowisko / Position ]:[Stanowisko / Position ]],0))="n/a","n/a",EF453-INDEX(tab_MinKomp[Testy czystości / Reinheitstests],MATCH($B453,tab_MinKomp[[Stanowisko / Position ]:[Stanowisko / Position ]],0)))</f>
        <v>n/a</v>
      </c>
      <c r="EG454" s="190" t="str">
        <f>IF(INDEX(tab_MinKomp[Testy czystości / Reinheitstests],MATCH($B453,tab_MinKomp[[Stanowisko / Position ]:[Stanowisko / Position ]],0))="n/a","n/a",EG453-INDEX(tab_MinKomp[Testy czystości / Reinheitstests],MATCH($B453,tab_MinKomp[[Stanowisko / Position ]:[Stanowisko / Position ]],0)))</f>
        <v>n/a</v>
      </c>
      <c r="EH454" s="190" t="str">
        <f>IF(INDEX(tab_MinKomp[Testy czystości / Reinheitstests],MATCH($B453,tab_MinKomp[[Stanowisko / Position ]:[Stanowisko / Position ]],0))="n/a","n/a",EH453-INDEX(tab_MinKomp[Testy czystości / Reinheitstests],MATCH($B453,tab_MinKomp[[Stanowisko / Position ]:[Stanowisko / Position ]],0)))</f>
        <v>n/a</v>
      </c>
      <c r="EI454" s="190" t="str">
        <f>IF(INDEX(tab_MinKomp[Testy czystości / Reinheitstests],MATCH($B453,tab_MinKomp[[Stanowisko / Position ]:[Stanowisko / Position ]],0))="n/a","n/a",EI453-INDEX(tab_MinKomp[Testy czystości / Reinheitstests],MATCH($B453,tab_MinKomp[[Stanowisko / Position ]:[Stanowisko / Position ]],0)))</f>
        <v>n/a</v>
      </c>
      <c r="EJ454" s="190" t="str">
        <f>IF(INDEX(tab_MinKomp[Testy czystości / Reinheitstests],MATCH($B453,tab_MinKomp[[Stanowisko / Position ]:[Stanowisko / Position ]],0))="n/a","n/a",EJ453-INDEX(tab_MinKomp[Testy czystości / Reinheitstests],MATCH($B453,tab_MinKomp[[Stanowisko / Position ]:[Stanowisko / Position ]],0)))</f>
        <v>n/a</v>
      </c>
      <c r="EK454" s="190">
        <v>3</v>
      </c>
      <c r="EL454" s="190">
        <v>2</v>
      </c>
      <c r="EM454" s="190">
        <v>2</v>
      </c>
      <c r="EN454" s="190">
        <v>2</v>
      </c>
      <c r="EO454" s="194" t="str">
        <f>IF(INDEX(tab_MinKomp[Konserwacja Rep],MATCH($B453,tab_MinKomp[[Stanowisko / Position ]:[Stanowisko / Position ]],0))="n/a","n/a",EO453-INDEX(tab_MinKomp[Konserwacja Rep],MATCH($B453,tab_MinKomp[[Stanowisko / Position ]:[Stanowisko / Position ]],0)))</f>
        <v>n/a</v>
      </c>
      <c r="EP454" s="194" t="str">
        <f>IF(INDEX(tab_MinKomp[[Konserwacja Engel ]],MATCH($B453,tab_MinKomp[[Stanowisko / Position ]:[Stanowisko / Position ]],0))="n/a","n/a",EP453-INDEX(tab_MinKomp[[Konserwacja Engel ]],MATCH($B453,tab_MinKomp[[Stanowisko / Position ]:[Stanowisko / Position ]],0)))</f>
        <v>n/a</v>
      </c>
      <c r="EQ454" s="194" t="str">
        <f>IF(INDEX(tab_MinKomp[Konserwacja B 50],MATCH($B453,tab_MinKomp[[Stanowisko / Position ]:[Stanowisko / Position ]],0))="n/a","n/a",EQ453-INDEX(tab_MinKomp[Konserwacja B 50],MATCH($B453,tab_MinKomp[[Stanowisko / Position ]:[Stanowisko / Position ]],0)))</f>
        <v>n/a</v>
      </c>
      <c r="ER454" s="194" t="str">
        <f>IF(INDEX(tab_MinKomp[[Konserwacja EOL ]],MATCH($B453,tab_MinKomp[[Stanowisko / Position ]:[Stanowisko / Position ]],0))="n/a","n/a",ER453-INDEX(tab_MinKomp[[Konserwacja EOL ]],MATCH($B453,tab_MinKomp[[Stanowisko / Position ]:[Stanowisko / Position ]],0)))</f>
        <v>n/a</v>
      </c>
      <c r="ES454" s="194" t="str">
        <f>IF(INDEX(tab_MinKomp[Konserwacja Branson],MATCH($B453,tab_MinKomp[[Stanowisko / Position ]:[Stanowisko / Position ]],0))="n/a","n/a",ES453-INDEX(tab_MinKomp[Konserwacja Branson],MATCH($B453,tab_MinKomp[[Stanowisko / Position ]:[Stanowisko / Position ]],0)))</f>
        <v>n/a</v>
      </c>
      <c r="ET454" s="194" t="str">
        <f>IF(INDEX(tab_MinKomp[Konserwacja coolery],MATCH($B453,tab_MinKomp[[Stanowisko / Position ]:[Stanowisko / Position ]],0))="n/a","n/a",ET453-INDEX(tab_MinKomp[Konserwacja coolery],MATCH($B453,tab_MinKomp[[Stanowisko / Position ]:[Stanowisko / Position ]],0)))</f>
        <v>n/a</v>
      </c>
      <c r="EU454" s="194" t="str">
        <f>IF(INDEX(tab_MinKomp[Konserwacja piecy],MATCH($B453,tab_MinKomp[[Stanowisko / Position ]:[Stanowisko / Position ]],0))="n/a","n/a",EU453-INDEX(tab_MinKomp[Konserwacja piecy],MATCH($B453,tab_MinKomp[[Stanowisko / Position ]:[Stanowisko / Position ]],0)))</f>
        <v>n/a</v>
      </c>
      <c r="EV454" s="194" t="str">
        <f>IF(INDEX(tab_MinKomp[Rysunek techniczny- czytanie],MATCH($B453,tab_MinKomp[[Stanowisko / Position ]:[Stanowisko / Position ]],0))="n/a","n/a",EV453-INDEX(tab_MinKomp[Rysunek techniczny- czytanie],MATCH($B453,tab_MinKomp[[Stanowisko / Position ]:[Stanowisko / Position ]],0)))</f>
        <v>n/a</v>
      </c>
      <c r="EW454" s="194" t="str">
        <f>IF(INDEX(tab_MinKomp[Elektryka],MATCH($B453,tab_MinKomp[[Stanowisko / Position ]:[Stanowisko / Position ]],0))="n/a","n/a",EW453-INDEX(tab_MinKomp[Elektryka],MATCH($B453,tab_MinKomp[[Stanowisko / Position ]:[Stanowisko / Position ]],0)))</f>
        <v>n/a</v>
      </c>
      <c r="EX454" s="194" t="str">
        <f>IF(INDEX(tab_MinKomp[Pneumatyka],MATCH($B453,tab_MinKomp[[Stanowisko / Position ]:[Stanowisko / Position ]],0))="n/a","n/a",EX453-INDEX(tab_MinKomp[Pneumatyka],MATCH($B453,tab_MinKomp[[Stanowisko / Position ]:[Stanowisko / Position ]],0)))</f>
        <v>n/a</v>
      </c>
      <c r="EY454" s="194" t="str">
        <f>IF(INDEX(tab_MinKomp[[Hydraulika ]],MATCH($B453,tab_MinKomp[[Stanowisko / Position ]:[Stanowisko / Position ]],0))="n/a","n/a",EY453-INDEX(tab_MinKomp[[Hydraulika ]],MATCH($B453,tab_MinKomp[[Stanowisko / Position ]:[Stanowisko / Position ]],0)))</f>
        <v>n/a</v>
      </c>
      <c r="EZ454" s="194" t="str">
        <f>IF(INDEX(tab_MinKomp[Podciśnienie],MATCH($B453,tab_MinKomp[[Stanowisko / Position ]:[Stanowisko / Position ]],0))="n/a","n/a",EZ453-INDEX(tab_MinKomp[Podciśnienie],MATCH($B453,tab_MinKomp[[Stanowisko / Position ]:[Stanowisko / Position ]],0)))</f>
        <v>n/a</v>
      </c>
      <c r="FA454" s="194" t="str">
        <f>IF(INDEX(tab_MinKomp[Usuwanie awarii],MATCH($B453,tab_MinKomp[[Stanowisko / Position ]:[Stanowisko / Position ]],0))="n/a","n/a",FA453-INDEX(tab_MinKomp[Usuwanie awarii],MATCH($B453,tab_MinKomp[[Stanowisko / Position ]:[Stanowisko / Position ]],0)))</f>
        <v>n/a</v>
      </c>
      <c r="FB454" s="194" t="str">
        <f>IF(INDEX(tab_MinKomp[Obsługa robotów],MATCH($B453,tab_MinKomp[[Stanowisko / Position ]:[Stanowisko / Position ]],0))="n/a","n/a",FB453-INDEX(tab_MinKomp[Obsługa robotów],MATCH($B453,tab_MinKomp[[Stanowisko / Position ]:[Stanowisko / Position ]],0)))</f>
        <v>n/a</v>
      </c>
      <c r="FC454" s="194" t="str">
        <f>IF(INDEX(tab_MinKomp[Obsługa sterowania maszyny],MATCH($B453,tab_MinKomp[[Stanowisko / Position ]:[Stanowisko / Position ]],0))="n/a","n/a",FC453-INDEX(tab_MinKomp[Obsługa sterowania maszyny],MATCH($B453,tab_MinKomp[[Stanowisko / Position ]:[Stanowisko / Position ]],0)))</f>
        <v>n/a</v>
      </c>
      <c r="FD454" s="194" t="str">
        <f>IF(INDEX(tab_MinKomp[Usuwanie przyczyn żródłowych],MATCH($B453,tab_MinKomp[[Stanowisko / Position ]:[Stanowisko / Position ]],0))="n/a","n/a",FD453-INDEX(tab_MinKomp[Usuwanie przyczyn żródłowych],MATCH($B453,tab_MinKomp[[Stanowisko / Position ]:[Stanowisko / Position ]],0)))</f>
        <v>n/a</v>
      </c>
      <c r="FE454" s="194" t="str">
        <f>IF(INDEX(tab_MinKomp[Cmms stosowanie],MATCH($B453,tab_MinKomp[[Stanowisko / Position ]:[Stanowisko / Position ]],0))="n/a","n/a",FE453-INDEX(tab_MinKomp[Cmms stosowanie],MATCH($B453,tab_MinKomp[[Stanowisko / Position ]:[Stanowisko / Position ]],0)))</f>
        <v>n/a</v>
      </c>
      <c r="FF454" s="190" t="str">
        <f>IF(INDEX(tab_MinKomp[Testy czystości / Reinheitstests],MATCH($B453,tab_MinKomp[[Stanowisko / Position ]:[Stanowisko / Position ]],0))="n/a","n/a",FF453-INDEX(tab_MinKomp[Testy czystości / Reinheitstests],MATCH($B453,tab_MinKomp[[Stanowisko / Position ]:[Stanowisko / Position ]],0)))</f>
        <v>n/a</v>
      </c>
      <c r="FG454" s="194" t="str">
        <f>IF(INDEX(tab_MinKomp[Czyszczenie form plastikowych],MATCH($B453,tab_MinKomp[[Stanowisko / Position ]:[Stanowisko / Position ]],0))="n/a","n/a",FG453-INDEX(tab_MinKomp[Czyszczenie form plastikowych],MATCH($B453,tab_MinKomp[[Stanowisko / Position ]:[Stanowisko / Position ]],0)))</f>
        <v>n/a</v>
      </c>
      <c r="FH454" s="194" t="str">
        <f>IF(INDEX(tab_MinKomp[Wymiana form plastik],MATCH($B453,tab_MinKomp[[Stanowisko / Position ]:[Stanowisko / Position ]],0))="n/a","n/a",FH453-INDEX(tab_MinKomp[Wymiana form plastik],MATCH($B453,tab_MinKomp[[Stanowisko / Position ]:[Stanowisko / Position ]],0)))</f>
        <v>n/a</v>
      </c>
      <c r="FI454" s="194" t="str">
        <f>IF(INDEX(tab_MinKomp[Wymiana form guma],MATCH($B453,tab_MinKomp[[Stanowisko / Position ]:[Stanowisko / Position ]],0))="n/a","n/a",FI453-INDEX(tab_MinKomp[Wymiana form guma],MATCH($B453,tab_MinKomp[[Stanowisko / Position ]:[Stanowisko / Position ]],0)))</f>
        <v>n/a</v>
      </c>
      <c r="FJ454" s="194" t="str">
        <f>IF(INDEX(tab_MinKomp[Konserwacja KK],MATCH($B453,tab_MinKomp[[Stanowisko / Position ]:[Stanowisko / Position ]],0))="n/a","n/a",FJ453-INDEX(tab_MinKomp[Konserwacja KK],MATCH($B453,tab_MinKomp[[Stanowisko / Position ]:[Stanowisko / Position ]],0)))</f>
        <v>n/a</v>
      </c>
      <c r="FK454" s="194" t="str">
        <f>IF(INDEX(tab_MinKomp[Konserwacja form guma],MATCH($B453,tab_MinKomp[[Stanowisko / Position ]:[Stanowisko / Position ]],0))="n/a","n/a",FK453-INDEX(tab_MinKomp[Konserwacja form guma],MATCH($B453,tab_MinKomp[[Stanowisko / Position ]:[Stanowisko / Position ]],0)))</f>
        <v>n/a</v>
      </c>
      <c r="FL454" s="194" t="str">
        <f>IF(INDEX(tab_MinKomp[Konserwacja form plastiki],MATCH($B453,tab_MinKomp[[Stanowisko / Position ]:[Stanowisko / Position ]],0))="n/a","n/a",FL453-INDEX(tab_MinKomp[Konserwacja form plastiki],MATCH($B453,tab_MinKomp[[Stanowisko / Position ]:[Stanowisko / Position ]],0)))</f>
        <v>n/a</v>
      </c>
      <c r="FM454" s="194" t="str">
        <f>IF(INDEX(tab_MinKomp[Konserwacja Gorącego Kanału],MATCH($B453,tab_MinKomp[[Stanowisko / Position ]:[Stanowisko / Position ]],0))="n/a","n/a",FM453-INDEX(tab_MinKomp[Konserwacja Gorącego Kanału],MATCH($B453,tab_MinKomp[[Stanowisko / Position ]:[Stanowisko / Position ]],0)))</f>
        <v>n/a</v>
      </c>
      <c r="FN454" s="194" t="str">
        <f>IF(INDEX(tab_MinKomp[Konserwacja Gorącego Kanału],MATCH($B453,tab_MinKomp[[Stanowisko / Position ]:[Stanowisko / Position ]],0))="n/a","n/a",FN453-INDEX(tab_MinKomp[Konserwacja Gorącego Kanału],MATCH($B453,tab_MinKomp[[Stanowisko / Position ]:[Stanowisko / Position ]],0)))</f>
        <v>n/a</v>
      </c>
      <c r="FO454" s="194" t="str">
        <f>IF(INDEX(tab_MinKomp[Konserwacja Gorącego Kanału],MATCH($B453,tab_MinKomp[[Stanowisko / Position ]:[Stanowisko / Position ]],0))="n/a","n/a",FO453-INDEX(tab_MinKomp[Konserwacja Gorącego Kanału],MATCH($B453,tab_MinKomp[[Stanowisko / Position ]:[Stanowisko / Position ]],0)))</f>
        <v>n/a</v>
      </c>
      <c r="FP454" s="194" t="str">
        <f>IF(INDEX(tab_MinKomp[Konserwacja Gorącego Kanału],MATCH($B453,tab_MinKomp[[Stanowisko / Position ]:[Stanowisko / Position ]],0))="n/a","n/a",FP453-INDEX(tab_MinKomp[Konserwacja Gorącego Kanału],MATCH($B453,tab_MinKomp[[Stanowisko / Position ]:[Stanowisko / Position ]],0)))</f>
        <v>n/a</v>
      </c>
      <c r="FQ454" s="196" t="str">
        <f>IF(INDEX(tab_MinKomp[Język angielski / Englisch],MATCH($B453,tab_MinKomp[[Stanowisko / Position ]:[Stanowisko / Position ]],0))="n/a","n/a",FQ453-INDEX(tab_MinKomp[Język angielski / Englisch],MATCH($B453,tab_MinKomp[[Stanowisko / Position ]:[Stanowisko / Position ]],0)))</f>
        <v>n/a</v>
      </c>
      <c r="FR454" s="196" t="str">
        <f>IF(INDEX(tab_MinKomp[Język niemiecki / Deutsch],MATCH($B453,tab_MinKomp[[Stanowisko / Position ]:[Stanowisko / Position ]],0))="n/a","n/a",FR453-INDEX(tab_MinKomp[Język niemiecki / Deutsch],MATCH($B453,tab_MinKomp[[Stanowisko / Position ]:[Stanowisko / Position ]],0)))</f>
        <v>n/a</v>
      </c>
      <c r="FS454" s="194">
        <f>IF(INDEX(tab_MinKomp[Zarządzanie dokumentacją procesową / Process dokumentation management],MATCH($B453,tab_MinKomp[[Stanowisko / Position ]:[Stanowisko / Position ]],0))="n/a","n/a",FS453-INDEX(tab_MinKomp[Zarządzanie dokumentacją procesową / Process dokumentation management],MATCH($B453,tab_MinKomp[[Stanowisko / Position ]:[Stanowisko / Position ]],0)))</f>
        <v>1</v>
      </c>
      <c r="FT454" s="194">
        <f>IF(INDEX(tab_MinKomp[Znajomość procesów z obszaru / Kenntiss der prozesse in dem Bereich],MATCH($B453,tab_MinKomp[[Stanowisko / Position ]:[Stanowisko / Position ]],0))="n/a","n/a",FT453-INDEX(tab_MinKomp[Znajomość procesów z obszaru / Kenntiss der prozesse in dem Bereich],MATCH($B453,tab_MinKomp[[Stanowisko / Position ]:[Stanowisko / Position ]],0)))</f>
        <v>1</v>
      </c>
      <c r="FU454" s="194">
        <f>IF(INDEX(tab_MinKomp[optymalizacja procesów / Prozessoptymalisierung],MATCH($B453,tab_MinKomp[[Stanowisko / Position ]:[Stanowisko / Position ]],0))="n/a","n/a",FU453-INDEX(tab_MinKomp[optymalizacja procesów / Prozessoptymalisierung],MATCH($B453,tab_MinKomp[[Stanowisko / Position ]:[Stanowisko / Position ]],0)))</f>
        <v>2</v>
      </c>
      <c r="FV454" s="194">
        <f>IF(INDEX(tab_MinKomp[Umiejętności szkoleniowe / Trainingsfähigkeiten],MATCH($B453,tab_MinKomp[[Stanowisko / Position ]:[Stanowisko / Position ]],0))="n/a","n/a",FV453-INDEX(tab_MinKomp[Umiejętności szkoleniowe / Trainingsfähigkeiten],MATCH($B453,tab_MinKomp[[Stanowisko / Position ]:[Stanowisko / Position ]],0)))</f>
        <v>2</v>
      </c>
      <c r="FW454" s="194">
        <f>IF(INDEX(tab_MinKomp[Analityczne myślenie, podejście / Analitysches Denken, Einstellung],MATCH($B453,tab_MinKomp[[Stanowisko / Position ]:[Stanowisko / Position ]],0))="n/a","n/a",FW453-INDEX(tab_MinKomp[Analityczne myślenie, podejście / Analitysches Denken, Einstellung],MATCH($B453,tab_MinKomp[[Stanowisko / Position ]:[Stanowisko / Position ]],0)))</f>
        <v>2</v>
      </c>
      <c r="FX454" s="194">
        <f>IF(INDEX(tab_MinKomp[Dokładność, precyzja w dzialaniu / Genauigkeit, Präzision in die Arbeit],MATCH($B453,tab_MinKomp[[Stanowisko / Position ]:[Stanowisko / Position ]],0))="n/a","n/a",FX453-INDEX(tab_MinKomp[Dokładność, precyzja w dzialaniu / Genauigkeit, Präzision in die Arbeit],MATCH($B453,tab_MinKomp[[Stanowisko / Position ]:[Stanowisko / Position ]],0)))</f>
        <v>1</v>
      </c>
      <c r="FY454" s="194">
        <f>IF(INDEX(tab_MinKomp[Dyspozycyjność / Verfügbarkeit],MATCH($B453,tab_MinKomp[[Stanowisko / Position ]:[Stanowisko / Position ]],0))="n/a","n/a",FY453-INDEX(tab_MinKomp[Dyspozycyjność / Verfügbarkeit],MATCH($B453,tab_MinKomp[[Stanowisko / Position ]:[Stanowisko / Position ]],0)))</f>
        <v>1</v>
      </c>
      <c r="FZ454" s="194">
        <f>IF(INDEX(tab_MinKomp[Zaangażowanie / 
Engagement],MATCH($B453,tab_MinKomp[[Stanowisko / Position ]:[Stanowisko / Position ]],0))="n/a","n/a",FZ453-INDEX(tab_MinKomp[Zaangażowanie / 
Engagement],MATCH($B453,tab_MinKomp[[Stanowisko / Position ]:[Stanowisko / Position ]],0)))</f>
        <v>1</v>
      </c>
      <c r="GA454" s="194" t="str">
        <f>IF(INDEX(tab_MinKomp[Konserwacja form guma],MATCH($B453,tab_MinKomp[[Stanowisko / Position ]:[Stanowisko / Position ]],0))="n/a","n/a",GA453-INDEX(tab_MinKomp[Konserwacja form guma],MATCH($B453,tab_MinKomp[[Stanowisko / Position ]:[Stanowisko / Position ]],0)))</f>
        <v>n/a</v>
      </c>
      <c r="GB454" s="194" t="str">
        <f>IF(INDEX(tab_MinKomp[Konserwacja form plastiki],MATCH($B453,tab_MinKomp[[Stanowisko / Position ]:[Stanowisko / Position ]],0))="n/a","n/a",GB453-INDEX(tab_MinKomp[Konserwacja form plastiki],MATCH($B453,tab_MinKomp[[Stanowisko / Position ]:[Stanowisko / Position ]],0)))</f>
        <v>n/a</v>
      </c>
      <c r="GC454" s="194">
        <f>IF(INDEX(tab_MinKomp[Elastyczność w działaniu],MATCH($B453,tab_MinKomp[[Stanowisko / Position ]:[Stanowisko / Position ]],0))="n/a","n/a",GC453-INDEX(tab_MinKomp[Elastyczność w działaniu],MATCH($B453,tab_MinKomp[[Stanowisko / Position ]:[Stanowisko / Position ]],0)))</f>
        <v>1</v>
      </c>
      <c r="GD454" s="194">
        <f>IF(INDEX(tab_MinKomp[Komunikatywność],MATCH($B453,tab_MinKomp[[Stanowisko / Position ]:[Stanowisko / Position ]],0))="n/a","n/a",GD453-INDEX(tab_MinKomp[Komunikatywność],MATCH($B453,tab_MinKomp[[Stanowisko / Position ]:[Stanowisko / Position ]],0)))</f>
        <v>2</v>
      </c>
      <c r="GE454" s="193" t="str">
        <f>IF(INDEX(tab_MinKomp[Motywowanie i budowanie zaangażowania zespołu],MATCH($B453,tab_MinKomp[[Stanowisko / Position ]:[Stanowisko / Position ]],0))="n/a","n/a",GE453-INDEX(tab_MinKomp[Motywowanie i budowanie zaangażowania zespołu],MATCH($B453,tab_MinKomp[[Stanowisko / Position ]:[Stanowisko / Position ]],0)))</f>
        <v>n/a</v>
      </c>
      <c r="GF454" s="186" t="s">
        <v>248</v>
      </c>
      <c r="GG454" s="186" t="s">
        <v>248</v>
      </c>
      <c r="GH454" s="186" t="s">
        <v>248</v>
      </c>
      <c r="GI454" s="186" t="s">
        <v>248</v>
      </c>
      <c r="GJ454" s="186" t="s">
        <v>248</v>
      </c>
      <c r="GK454" s="186" t="s">
        <v>248</v>
      </c>
      <c r="GL454" s="186" t="s">
        <v>248</v>
      </c>
      <c r="GM454" s="186" t="s">
        <v>248</v>
      </c>
      <c r="GN454" s="186" t="s">
        <v>248</v>
      </c>
      <c r="GO454" s="186" t="s">
        <v>248</v>
      </c>
      <c r="GP454" s="186" t="s">
        <v>248</v>
      </c>
      <c r="GQ454" s="186" t="s">
        <v>248</v>
      </c>
      <c r="GR454" s="186" t="s">
        <v>248</v>
      </c>
      <c r="GS454" s="186" t="s">
        <v>248</v>
      </c>
      <c r="GT454" s="186" t="s">
        <v>248</v>
      </c>
      <c r="GU454" s="186" t="s">
        <v>248</v>
      </c>
      <c r="GV454" s="186" t="s">
        <v>248</v>
      </c>
      <c r="GW454" s="186" t="s">
        <v>248</v>
      </c>
      <c r="GX454" s="186" t="s">
        <v>248</v>
      </c>
      <c r="GY454" s="186" t="s">
        <v>248</v>
      </c>
      <c r="GZ454" s="261" t="s">
        <v>248</v>
      </c>
      <c r="HA454" s="261" t="s">
        <v>248</v>
      </c>
      <c r="HB454" s="191">
        <f>SUM(G454:GE454)/(HB453-(SUM(G454:GE454)))</f>
        <v>0.91176470588235292</v>
      </c>
    </row>
    <row r="455" spans="1:210" ht="24.9" customHeight="1" x14ac:dyDescent="0.3">
      <c r="A455" s="105" t="s">
        <v>317</v>
      </c>
      <c r="B455" s="105" t="s">
        <v>315</v>
      </c>
      <c r="C455" s="105" t="s">
        <v>386</v>
      </c>
      <c r="D455" s="105">
        <v>1541</v>
      </c>
      <c r="E455" s="394" t="s">
        <v>878</v>
      </c>
      <c r="F455" s="185" t="s">
        <v>374</v>
      </c>
      <c r="G455" s="186">
        <v>2</v>
      </c>
      <c r="H455" s="186">
        <v>1</v>
      </c>
      <c r="I455" s="186">
        <v>2</v>
      </c>
      <c r="J455" s="186">
        <v>1</v>
      </c>
      <c r="K455" s="186">
        <v>1</v>
      </c>
      <c r="L455" s="186" t="s">
        <v>248</v>
      </c>
      <c r="M455" s="186" t="s">
        <v>248</v>
      </c>
      <c r="N455" s="186" t="s">
        <v>248</v>
      </c>
      <c r="O455" s="186">
        <v>1</v>
      </c>
      <c r="P455" s="186">
        <v>1</v>
      </c>
      <c r="Q455" s="186" t="s">
        <v>248</v>
      </c>
      <c r="R455" s="186" t="s">
        <v>248</v>
      </c>
      <c r="S455" s="186" t="s">
        <v>248</v>
      </c>
      <c r="T455" s="186" t="s">
        <v>248</v>
      </c>
      <c r="U455" s="186" t="s">
        <v>248</v>
      </c>
      <c r="V455" s="186" t="s">
        <v>248</v>
      </c>
      <c r="W455" s="186" t="s">
        <v>248</v>
      </c>
      <c r="X455" s="186" t="s">
        <v>248</v>
      </c>
      <c r="Y455" s="186" t="s">
        <v>248</v>
      </c>
      <c r="Z455" s="186" t="s">
        <v>248</v>
      </c>
      <c r="AA455" s="186" t="s">
        <v>248</v>
      </c>
      <c r="AB455" s="186" t="s">
        <v>248</v>
      </c>
      <c r="AC455" s="186" t="s">
        <v>248</v>
      </c>
      <c r="AD455" s="186" t="s">
        <v>248</v>
      </c>
      <c r="AE455" s="186" t="s">
        <v>248</v>
      </c>
      <c r="AF455" s="186" t="s">
        <v>248</v>
      </c>
      <c r="AG455" s="186" t="s">
        <v>248</v>
      </c>
      <c r="AH455" s="186" t="s">
        <v>248</v>
      </c>
      <c r="AI455" s="186" t="s">
        <v>248</v>
      </c>
      <c r="AJ455" s="186" t="s">
        <v>248</v>
      </c>
      <c r="AK455" s="186" t="s">
        <v>248</v>
      </c>
      <c r="AL455" s="186">
        <v>2</v>
      </c>
      <c r="AM455" s="186" t="s">
        <v>248</v>
      </c>
      <c r="AN455" s="186" t="s">
        <v>248</v>
      </c>
      <c r="AO455" s="186">
        <v>1</v>
      </c>
      <c r="AP455" s="186" t="s">
        <v>248</v>
      </c>
      <c r="AQ455" s="186">
        <v>1</v>
      </c>
      <c r="AR455" s="186" t="s">
        <v>248</v>
      </c>
      <c r="AS455" s="186" t="s">
        <v>248</v>
      </c>
      <c r="AT455" s="186" t="s">
        <v>248</v>
      </c>
      <c r="AU455" s="186" t="s">
        <v>248</v>
      </c>
      <c r="AV455" s="186">
        <v>3</v>
      </c>
      <c r="AW455" s="186">
        <v>1</v>
      </c>
      <c r="AX455" s="186" t="s">
        <v>248</v>
      </c>
      <c r="AY455" s="186" t="s">
        <v>248</v>
      </c>
      <c r="AZ455" s="186" t="s">
        <v>248</v>
      </c>
      <c r="BA455" s="186" t="s">
        <v>248</v>
      </c>
      <c r="BB455" s="186" t="s">
        <v>248</v>
      </c>
      <c r="BC455" s="186" t="s">
        <v>248</v>
      </c>
      <c r="BD455" s="186" t="s">
        <v>248</v>
      </c>
      <c r="BE455" s="186" t="s">
        <v>248</v>
      </c>
      <c r="BF455" s="186" t="s">
        <v>248</v>
      </c>
      <c r="BG455" s="186" t="s">
        <v>248</v>
      </c>
      <c r="BH455" s="186" t="s">
        <v>248</v>
      </c>
      <c r="BI455" s="186" t="s">
        <v>248</v>
      </c>
      <c r="BJ455" s="186" t="s">
        <v>248</v>
      </c>
      <c r="BK455" s="186" t="s">
        <v>248</v>
      </c>
      <c r="BL455" s="186" t="s">
        <v>248</v>
      </c>
      <c r="BM455" s="186" t="s">
        <v>248</v>
      </c>
      <c r="BN455" s="186" t="s">
        <v>248</v>
      </c>
      <c r="BO455" s="186" t="s">
        <v>248</v>
      </c>
      <c r="BP455" s="186" t="s">
        <v>248</v>
      </c>
      <c r="BQ455" s="186" t="s">
        <v>248</v>
      </c>
      <c r="BR455" s="186" t="s">
        <v>248</v>
      </c>
      <c r="BS455" s="186" t="s">
        <v>248</v>
      </c>
      <c r="BT455" s="186" t="s">
        <v>248</v>
      </c>
      <c r="BU455" s="186">
        <v>2</v>
      </c>
      <c r="BV455" s="186" t="s">
        <v>248</v>
      </c>
      <c r="BW455" s="186" t="s">
        <v>248</v>
      </c>
      <c r="BX455" s="186" t="s">
        <v>248</v>
      </c>
      <c r="BY455" s="186" t="s">
        <v>248</v>
      </c>
      <c r="BZ455" s="186" t="s">
        <v>248</v>
      </c>
      <c r="CA455" s="186" t="s">
        <v>248</v>
      </c>
      <c r="CB455" s="186" t="s">
        <v>248</v>
      </c>
      <c r="CC455" s="186" t="s">
        <v>248</v>
      </c>
      <c r="CD455" s="186">
        <v>3</v>
      </c>
      <c r="CE455" s="186" t="s">
        <v>248</v>
      </c>
      <c r="CF455" s="186" t="s">
        <v>248</v>
      </c>
      <c r="CG455" s="186">
        <v>1</v>
      </c>
      <c r="CH455" s="186" t="s">
        <v>248</v>
      </c>
      <c r="CI455" s="186" t="s">
        <v>248</v>
      </c>
      <c r="CJ455" s="186" t="s">
        <v>248</v>
      </c>
      <c r="CK455" s="186" t="s">
        <v>248</v>
      </c>
      <c r="CL455" s="186" t="s">
        <v>248</v>
      </c>
      <c r="CM455" s="186" t="s">
        <v>248</v>
      </c>
      <c r="CN455" s="186" t="s">
        <v>248</v>
      </c>
      <c r="CO455" s="186" t="s">
        <v>248</v>
      </c>
      <c r="CP455" s="186" t="s">
        <v>248</v>
      </c>
      <c r="CQ455" s="186" t="s">
        <v>248</v>
      </c>
      <c r="CR455" s="186" t="s">
        <v>248</v>
      </c>
      <c r="CS455" s="186" t="s">
        <v>248</v>
      </c>
      <c r="CT455" s="186" t="s">
        <v>248</v>
      </c>
      <c r="CU455" s="186" t="s">
        <v>248</v>
      </c>
      <c r="CV455" s="186" t="s">
        <v>248</v>
      </c>
      <c r="CW455" s="186">
        <v>3</v>
      </c>
      <c r="CX455" s="186" t="s">
        <v>248</v>
      </c>
      <c r="CY455" s="186" t="s">
        <v>248</v>
      </c>
      <c r="CZ455" s="186" t="s">
        <v>248</v>
      </c>
      <c r="DA455" s="186" t="s">
        <v>248</v>
      </c>
      <c r="DB455" s="186" t="s">
        <v>248</v>
      </c>
      <c r="DC455" s="186" t="s">
        <v>248</v>
      </c>
      <c r="DD455" s="186" t="s">
        <v>248</v>
      </c>
      <c r="DE455" s="186" t="s">
        <v>248</v>
      </c>
      <c r="DF455" s="186">
        <v>2</v>
      </c>
      <c r="DG455" s="186" t="s">
        <v>248</v>
      </c>
      <c r="DH455" s="186" t="s">
        <v>248</v>
      </c>
      <c r="DI455" s="186" t="s">
        <v>248</v>
      </c>
      <c r="DJ455" s="186" t="s">
        <v>248</v>
      </c>
      <c r="DK455" s="186" t="s">
        <v>248</v>
      </c>
      <c r="DL455" s="186" t="s">
        <v>248</v>
      </c>
      <c r="DM455" s="186" t="s">
        <v>248</v>
      </c>
      <c r="DN455" s="186" t="s">
        <v>248</v>
      </c>
      <c r="DO455" s="186" t="s">
        <v>248</v>
      </c>
      <c r="DP455" s="186" t="s">
        <v>248</v>
      </c>
      <c r="DQ455" s="186" t="s">
        <v>248</v>
      </c>
      <c r="DR455" s="186" t="s">
        <v>248</v>
      </c>
      <c r="DS455" s="186" t="s">
        <v>248</v>
      </c>
      <c r="DT455" s="186" t="s">
        <v>248</v>
      </c>
      <c r="DU455" s="186" t="s">
        <v>248</v>
      </c>
      <c r="DV455" s="186" t="s">
        <v>248</v>
      </c>
      <c r="DW455" s="186" t="s">
        <v>248</v>
      </c>
      <c r="DX455" s="186" t="s">
        <v>248</v>
      </c>
      <c r="DY455" s="186" t="s">
        <v>248</v>
      </c>
      <c r="DZ455" s="186" t="s">
        <v>248</v>
      </c>
      <c r="EA455" s="186" t="s">
        <v>248</v>
      </c>
      <c r="EB455" s="186" t="s">
        <v>248</v>
      </c>
      <c r="EC455" s="186" t="s">
        <v>248</v>
      </c>
      <c r="ED455" s="186" t="s">
        <v>248</v>
      </c>
      <c r="EE455" s="186" t="s">
        <v>248</v>
      </c>
      <c r="EF455" s="186" t="s">
        <v>248</v>
      </c>
      <c r="EG455" s="186" t="s">
        <v>248</v>
      </c>
      <c r="EH455" s="186" t="s">
        <v>248</v>
      </c>
      <c r="EI455" s="186" t="s">
        <v>248</v>
      </c>
      <c r="EJ455" s="186" t="s">
        <v>248</v>
      </c>
      <c r="EK455" s="186" t="s">
        <v>248</v>
      </c>
      <c r="EL455" s="184" t="s">
        <v>248</v>
      </c>
      <c r="EM455" s="184" t="s">
        <v>248</v>
      </c>
      <c r="EN455" s="184" t="s">
        <v>248</v>
      </c>
      <c r="EO455" s="186" t="s">
        <v>248</v>
      </c>
      <c r="EP455" s="186" t="s">
        <v>248</v>
      </c>
      <c r="EQ455" s="186" t="s">
        <v>248</v>
      </c>
      <c r="ER455" s="186" t="s">
        <v>248</v>
      </c>
      <c r="ES455" s="186" t="s">
        <v>248</v>
      </c>
      <c r="ET455" s="186" t="s">
        <v>248</v>
      </c>
      <c r="EU455" s="186" t="s">
        <v>248</v>
      </c>
      <c r="EV455" s="186" t="s">
        <v>248</v>
      </c>
      <c r="EW455" s="186" t="s">
        <v>248</v>
      </c>
      <c r="EX455" s="186" t="s">
        <v>248</v>
      </c>
      <c r="EY455" s="186" t="s">
        <v>248</v>
      </c>
      <c r="EZ455" s="186" t="s">
        <v>248</v>
      </c>
      <c r="FA455" s="186" t="s">
        <v>248</v>
      </c>
      <c r="FB455" s="186" t="s">
        <v>248</v>
      </c>
      <c r="FC455" s="186" t="s">
        <v>248</v>
      </c>
      <c r="FD455" s="186" t="s">
        <v>248</v>
      </c>
      <c r="FE455" s="186" t="s">
        <v>248</v>
      </c>
      <c r="FF455" s="186" t="s">
        <v>248</v>
      </c>
      <c r="FG455" s="186" t="s">
        <v>248</v>
      </c>
      <c r="FH455" s="186" t="s">
        <v>248</v>
      </c>
      <c r="FI455" s="186" t="s">
        <v>248</v>
      </c>
      <c r="FJ455" s="186" t="s">
        <v>248</v>
      </c>
      <c r="FK455" s="186" t="s">
        <v>248</v>
      </c>
      <c r="FL455" s="186" t="s">
        <v>248</v>
      </c>
      <c r="FM455" s="186" t="s">
        <v>248</v>
      </c>
      <c r="FN455" s="186" t="s">
        <v>248</v>
      </c>
      <c r="FO455" s="186" t="s">
        <v>248</v>
      </c>
      <c r="FP455" s="186" t="s">
        <v>248</v>
      </c>
      <c r="FQ455" s="187" t="s">
        <v>248</v>
      </c>
      <c r="FR455" s="187" t="s">
        <v>248</v>
      </c>
      <c r="FS455" s="186">
        <v>2</v>
      </c>
      <c r="FT455" s="186">
        <v>2</v>
      </c>
      <c r="FU455" s="186">
        <v>1</v>
      </c>
      <c r="FV455" s="186">
        <v>2</v>
      </c>
      <c r="FW455" s="186">
        <v>2</v>
      </c>
      <c r="FX455" s="186">
        <v>3</v>
      </c>
      <c r="FY455" s="186">
        <v>2</v>
      </c>
      <c r="FZ455" s="186">
        <v>3</v>
      </c>
      <c r="GA455" s="186" t="s">
        <v>248</v>
      </c>
      <c r="GB455" s="186" t="s">
        <v>248</v>
      </c>
      <c r="GC455" s="186">
        <v>2</v>
      </c>
      <c r="GD455" s="186">
        <v>2</v>
      </c>
      <c r="GE455" s="186" t="s">
        <v>248</v>
      </c>
      <c r="GF455" s="186" t="s">
        <v>248</v>
      </c>
      <c r="GG455" s="186" t="s">
        <v>248</v>
      </c>
      <c r="GH455" s="186" t="s">
        <v>248</v>
      </c>
      <c r="GI455" s="186" t="s">
        <v>248</v>
      </c>
      <c r="GJ455" s="186" t="s">
        <v>248</v>
      </c>
      <c r="GK455" s="186" t="s">
        <v>248</v>
      </c>
      <c r="GL455" s="186" t="s">
        <v>248</v>
      </c>
      <c r="GM455" s="186" t="s">
        <v>248</v>
      </c>
      <c r="GN455" s="186" t="s">
        <v>248</v>
      </c>
      <c r="GO455" s="186" t="s">
        <v>248</v>
      </c>
      <c r="GP455" s="186" t="s">
        <v>248</v>
      </c>
      <c r="GQ455" s="186" t="s">
        <v>248</v>
      </c>
      <c r="GR455" s="186" t="s">
        <v>248</v>
      </c>
      <c r="GS455" s="186" t="s">
        <v>248</v>
      </c>
      <c r="GT455" s="186" t="s">
        <v>248</v>
      </c>
      <c r="GU455" s="186" t="s">
        <v>248</v>
      </c>
      <c r="GV455" s="186" t="s">
        <v>248</v>
      </c>
      <c r="GW455" s="186" t="s">
        <v>248</v>
      </c>
      <c r="GX455" s="186" t="s">
        <v>248</v>
      </c>
      <c r="GY455" s="186" t="s">
        <v>248</v>
      </c>
      <c r="GZ455" s="261" t="s">
        <v>248</v>
      </c>
      <c r="HA455" s="261" t="s">
        <v>248</v>
      </c>
      <c r="HB455" s="188">
        <f t="shared" ref="HB455" si="471">SUM(G455:GE455)</f>
        <v>49</v>
      </c>
    </row>
    <row r="456" spans="1:210" ht="24.9" customHeight="1" thickBot="1" x14ac:dyDescent="0.35">
      <c r="A456" s="108" t="str">
        <f t="shared" ref="A456:D456" si="472">A455</f>
        <v>Prod.-Q-2</v>
      </c>
      <c r="B456" s="108" t="str">
        <f t="shared" si="472"/>
        <v>Pracownik Produkcji</v>
      </c>
      <c r="C456" s="108" t="str">
        <f t="shared" si="472"/>
        <v>MS</v>
      </c>
      <c r="D456" s="108">
        <f t="shared" si="472"/>
        <v>1541</v>
      </c>
      <c r="E456" s="395"/>
      <c r="F456" s="189" t="s">
        <v>375</v>
      </c>
      <c r="G456" s="192">
        <f>IF(INDEX(tab_MinKomp[Przepisy BHP / BHP Vorschriften],MATCH($B455,tab_MinKomp[[Stanowisko / Position ]:[Stanowisko / Position ]],0))="n/a","n/a",G455-INDEX(tab_MinKomp[Przepisy BHP / BHP Vorschriften],MATCH($B455,tab_MinKomp[[Stanowisko / Position ]:[Stanowisko / Position ]],0)))</f>
        <v>0</v>
      </c>
      <c r="H456" s="193">
        <f>IF(INDEX(tab_MinKomp[Przepisy PPOŻ / Brandschutzbestimmungen],MATCH($B455,tab_MinKomp[[Stanowisko / Position ]:[Stanowisko / Position ]],0))="n/a","n/a",H455-INDEX(tab_MinKomp[Przepisy PPOŻ / Brandschutzbestimmungen],MATCH($B455,tab_MinKomp[[Stanowisko / Position ]:[Stanowisko / Position ]],0)))</f>
        <v>0</v>
      </c>
      <c r="I456" s="193">
        <f>IF(INDEX(tab_MinKomp[Ryzyko zawodowe na stanowiskach pracyv/ Berufliche Risiken an Arbeitsstellen],MATCH($B455,tab_MinKomp[[Stanowisko / Position ]:[Stanowisko / Position ]],0))="n/a","n/a",I455-INDEX(tab_MinKomp[Ryzyko zawodowe na stanowiskach pracyv/ Berufliche Risiken an Arbeitsstellen],MATCH($B455,tab_MinKomp[[Stanowisko / Position ]:[Stanowisko / Position ]],0)))</f>
        <v>0</v>
      </c>
      <c r="J456" s="193">
        <f>IF(INDEX(tab_MinKomp[Gospodarka substancjami niebezpiecznymi / Gefahrstoffmanagement],MATCH($B455,tab_MinKomp[[Stanowisko / Position ]:[Stanowisko / Position ]],0))="n/a","n/a",J455-INDEX(tab_MinKomp[Gospodarka substancjami niebezpiecznymi / Gefahrstoffmanagement],MATCH($B455,tab_MinKomp[[Stanowisko / Position ]:[Stanowisko / Position ]],0)))</f>
        <v>0</v>
      </c>
      <c r="K456" s="193">
        <f>IF(INDEX(tab_MinKomp[Gospodarka odpadami / Abfallwirtschaft],MATCH($B455,tab_MinKomp[[Stanowisko / Position ]:[Stanowisko / Position ]],0))="n/a","n/a",K455-INDEX(tab_MinKomp[Gospodarka odpadami / Abfallwirtschaft],MATCH($B455,tab_MinKomp[[Stanowisko / Position ]:[Stanowisko / Position ]],0)))</f>
        <v>0</v>
      </c>
      <c r="L456" s="194" t="str">
        <f>IF(INDEX(tab_MinKomp[Przepisy kodeksu pracy / Bestimmungen des Arbeitsgesetzes],MATCH($B455,tab_MinKomp[[Stanowisko / Position ]:[Stanowisko / Position ]],0))="n/a","n/a",L455-INDEX(tab_MinKomp[Przepisy kodeksu pracy / Bestimmungen des Arbeitsgesetzes],MATCH($B455,tab_MinKomp[[Stanowisko / Position ]:[Stanowisko / Position ]],0)))</f>
        <v>n/a</v>
      </c>
      <c r="M456" s="195" t="str">
        <f>IF(INDEX(tab_MinKomp[Przepisy o ub.społ. ZUS  / Sozialversicherungsvorschriften],MATCH($B455,tab_MinKomp[[Stanowisko / Position ]:[Stanowisko / Position ]],0))="n/a","n/a",M455-INDEX(tab_MinKomp[Przepisy o ub.społ. ZUS  / Sozialversicherungsvorschriften],MATCH($B455,tab_MinKomp[[Stanowisko / Position ]:[Stanowisko / Position ]],0)))</f>
        <v>n/a</v>
      </c>
      <c r="N456" s="194" t="str">
        <f>IF(INDEX(tab_MinKomp[PRZEPISY O PDOF /persönlich Einkommensteuergesetz ],MATCH($B455,tab_MinKomp[[Stanowisko / Position ]:[Stanowisko / Position ]],0))="n/a","n/a",N455-INDEX(tab_MinKomp[PRZEPISY O PDOF /persönlich Einkommensteuergesetz ],MATCH($B455,tab_MinKomp[[Stanowisko / Position ]:[Stanowisko / Position ]],0)))</f>
        <v>n/a</v>
      </c>
      <c r="O456" s="194">
        <f>IF(INDEX(tab_MinKomp[Regulamin pracy / Arbeitsordnung],MATCH($B455,tab_MinKomp[[Stanowisko / Position ]:[Stanowisko / Position ]],0))="n/a","n/a",O455-INDEX(tab_MinKomp[Regulamin pracy / Arbeitsordnung],MATCH($B455,tab_MinKomp[[Stanowisko / Position ]:[Stanowisko / Position ]],0)))</f>
        <v>0</v>
      </c>
      <c r="P456" s="194">
        <f>IF(INDEX(tab_MinKomp[Regulamin wynagradzania / Vergütungsordnung],MATCH($B455,tab_MinKomp[[Stanowisko / Position ]:[Stanowisko / Position ]],0))="n/a","n/a",P455-INDEX(tab_MinKomp[Regulamin wynagradzania / Vergütungsordnung],MATCH($B455,tab_MinKomp[[Stanowisko / Position ]:[Stanowisko / Position ]],0)))</f>
        <v>0</v>
      </c>
      <c r="Q456" s="194" t="str">
        <f>IF(INDEX(tab_MinKomp[System R2PŁATNIK PRO: Płace / Lohnabrechnung],MATCH($B455,tab_MinKomp[[Stanowisko / Position ]:[Stanowisko / Position ]],0))="n/a","n/a",Q455-INDEX(tab_MinKomp[System R2PŁATNIK PRO: Płace / Lohnabrechnung],MATCH($B455,tab_MinKomp[[Stanowisko / Position ]:[Stanowisko / Position ]],0)))</f>
        <v>n/a</v>
      </c>
      <c r="R456" s="194" t="str">
        <f>IF(INDEX(tab_MinKomp[SystemR2PŁATNIK PRO: KADRY / Personaldaten],MATCH($B455,tab_MinKomp[[Stanowisko / Position ]:[Stanowisko / Position ]],0))="n/a","n/a",R455-INDEX(tab_MinKomp[SystemR2PŁATNIK PRO: KADRY / Personaldaten],MATCH($B455,tab_MinKomp[[Stanowisko / Position ]:[Stanowisko / Position ]],0)))</f>
        <v>n/a</v>
      </c>
      <c r="S456" s="194" t="str">
        <f>IF(INDEX(tab_MinKomp[SYSTEM R2PŁATNIK PRO: zarządzanie pracownikami / Arbeitsverwaltung],MATCH($B455,tab_MinKomp[[Stanowisko / Position ]:[Stanowisko / Position ]],0))="n/a","n/a",S455-INDEX(tab_MinKomp[SYSTEM R2PŁATNIK PRO: zarządzanie pracownikami / Arbeitsverwaltung],MATCH($B455,tab_MinKomp[[Stanowisko / Position ]:[Stanowisko / Position ]],0)))</f>
        <v>n/a</v>
      </c>
      <c r="T456" s="194" t="str">
        <f>IF(INDEX(tab_MinKomp[Doradztwo, wsparcie personalne / Personalberatung und Unterstützung],MATCH($B455,tab_MinKomp[[Stanowisko / Position ]:[Stanowisko / Position ]],0))="n/a","n/a",T455-INDEX(tab_MinKomp[Doradztwo, wsparcie personalne / Personalberatung und Unterstützung],MATCH($B455,tab_MinKomp[[Stanowisko / Position ]:[Stanowisko / Position ]],0)))</f>
        <v>n/a</v>
      </c>
      <c r="U456" s="194" t="str">
        <f>IF(INDEX(tab_MinKomp[Przepisy o podatku VAT / MwSt.- Gesetz],MATCH($B455,tab_MinKomp[[Stanowisko / Position ]:[Stanowisko / Position ]],0))="n/a","n/a",U455-INDEX(tab_MinKomp[Przepisy o podatku VAT / MwSt.- Gesetz],MATCH($B455,tab_MinKomp[[Stanowisko / Position ]:[Stanowisko / Position ]],0)))</f>
        <v>n/a</v>
      </c>
      <c r="V456" s="194" t="str">
        <f>IF(INDEX(tab_MinKomp[PrzepisyPDOP / geschäftlich Einkommensteuergesetz],MATCH($B455,tab_MinKomp[[Stanowisko / Position ]:[Stanowisko / Position ]],0))="n/a","n/a",V455-INDEX(tab_MinKomp[PrzepisyPDOP / geschäftlich Einkommensteuergesetz],MATCH($B455,tab_MinKomp[[Stanowisko / Position ]:[Stanowisko / Position ]],0)))</f>
        <v>n/a</v>
      </c>
      <c r="W456" s="194" t="str">
        <f>IF(INDEX(tab_MinKomp[System BAAN / FINANSE (FIBU)],MATCH($B455,tab_MinKomp[[Stanowisko / Position ]:[Stanowisko / Position ]],0))="n/a","n/a",W455-INDEX(tab_MinKomp[System BAAN / FINANSE (FIBU)],MATCH($B455,tab_MinKomp[[Stanowisko / Position ]:[Stanowisko / Position ]],0)))</f>
        <v>n/a</v>
      </c>
      <c r="X456" s="194" t="str">
        <f>IF(INDEX(tab_MinKomp[Systemy pomocnicze / Hilfssysteme(STOCKPROGRAM, KALK2000 etc.)],MATCH($B455,tab_MinKomp[[Stanowisko / Position ]:[Stanowisko / Position ]],0))="n/a","n/a",X455-INDEX(tab_MinKomp[Systemy pomocnicze / Hilfssysteme(STOCKPROGRAM, KALK2000 etc.)],MATCH($B455,tab_MinKomp[[Stanowisko / Position ]:[Stanowisko / Position ]],0)))</f>
        <v>n/a</v>
      </c>
      <c r="Y456" s="194" t="str">
        <f>IF(INDEX(tab_MinKomp[Polityka rachunkowości / Buchführungspolitik],MATCH($B455,tab_MinKomp[[Stanowisko / Position ]:[Stanowisko / Position ]],0))="n/a","n/a",Y455-INDEX(tab_MinKomp[Polityka rachunkowości / Buchführungspolitik],MATCH($B455,tab_MinKomp[[Stanowisko / Position ]:[Stanowisko / Position ]],0)))</f>
        <v>n/a</v>
      </c>
      <c r="Z456" s="194" t="str">
        <f>IF(INDEX(tab_MinKomp[Ustawa o rachunkowości / Rechnungslegungsgesetz],MATCH($B455,tab_MinKomp[[Stanowisko / Position ]:[Stanowisko / Position ]],0))="n/a","n/a",Z455-INDEX(tab_MinKomp[Ustawa o rachunkowości / Rechnungslegungsgesetz],MATCH($B455,tab_MinKomp[[Stanowisko / Position ]:[Stanowisko / Position ]],0)))</f>
        <v>n/a</v>
      </c>
      <c r="AA456" s="194" t="str">
        <f>IF(INDEX(tab_MinKomp[WORKFLOW - TS-100],MATCH($B455,tab_MinKomp[[Stanowisko / Position ]:[Stanowisko / Position ]],0))="n/a","n/a",AA455-INDEX(tab_MinKomp[WORKFLOW - TS-100],MATCH($B455,tab_MinKomp[[Stanowisko / Position ]:[Stanowisko / Position ]],0)))</f>
        <v>n/a</v>
      </c>
      <c r="AB456" s="194" t="str">
        <f>IF(INDEX(tab_MinKomp[WORKFLOW - SFMS],MATCH($B455,tab_MinKomp[[Stanowisko / Position ]:[Stanowisko / Position ]],0))="n/a","n/a",AB455-INDEX(tab_MinKomp[WORKFLOW - SFMS],MATCH($B455,tab_MinKomp[[Stanowisko / Position ]:[Stanowisko / Position ]],0)))</f>
        <v>n/a</v>
      </c>
      <c r="AC456" s="194" t="str">
        <f>IF(INDEX(tab_MinKomp[System ISO 9001:2015],MATCH($B455,tab_MinKomp[[Stanowisko / Position ]:[Stanowisko / Position ]],0))="n/a","n/a",AC455-INDEX(tab_MinKomp[System ISO 9001:2015],MATCH($B455,tab_MinKomp[[Stanowisko / Position ]:[Stanowisko / Position ]],0)))</f>
        <v>n/a</v>
      </c>
      <c r="AD456" s="194" t="str">
        <f>IF(INDEX(tab_MinKomp[System ISO 9001:2015],MATCH($B455,tab_MinKomp[[Stanowisko / Position ]:[Stanowisko / Position ]],0))="n/a","n/a",AD455-INDEX(tab_MinKomp[System ISO 9001:2015],MATCH($B455,tab_MinKomp[[Stanowisko / Position ]:[Stanowisko / Position ]],0)))</f>
        <v>n/a</v>
      </c>
      <c r="AE456" s="194" t="str">
        <f>IF(INDEX(tab_MinKomp[System ISO 9001:2015],MATCH($B455,tab_MinKomp[[Stanowisko / Position ]:[Stanowisko / Position ]],0))="n/a","n/a",AE455-INDEX(tab_MinKomp[System ISO 9001:2015],MATCH($B455,tab_MinKomp[[Stanowisko / Position ]:[Stanowisko / Position ]],0)))</f>
        <v>n/a</v>
      </c>
      <c r="AF456" s="194" t="str">
        <f>IF(INDEX(tab_MinKomp[System ISO 9001:2015],MATCH($B455,tab_MinKomp[[Stanowisko / Position ]:[Stanowisko / Position ]],0))="n/a","n/a",AF455-INDEX(tab_MinKomp[System ISO 9001:2015],MATCH($B455,tab_MinKomp[[Stanowisko / Position ]:[Stanowisko / Position ]],0)))</f>
        <v>n/a</v>
      </c>
      <c r="AG456" s="194" t="str">
        <f>IF(INDEX(tab_MinKomp[Wymagania VDA 6.3 Process / Forderungen],MATCH($B455,tab_MinKomp[[Stanowisko / Position ]:[Stanowisko / Position ]],0))="n/a","n/a",AG455-INDEX(tab_MinKomp[Wymagania VDA 6.3 Process / Forderungen],MATCH($B455,tab_MinKomp[[Stanowisko / Position ]:[Stanowisko / Position ]],0)))</f>
        <v>n/a</v>
      </c>
      <c r="AH456" s="194" t="str">
        <f>IF(INDEX(tab_MinKomp[Wymagania VDA 6.5 Product / Forderungen],MATCH($B455,tab_MinKomp[[Stanowisko / Position ]:[Stanowisko / Position ]],0))="n/a","n/a",AH455-INDEX(tab_MinKomp[Wymagania VDA 6.5 Product / Forderungen],MATCH($B455,tab_MinKomp[[Stanowisko / Position ]:[Stanowisko / Position ]],0)))</f>
        <v>n/a</v>
      </c>
      <c r="AI456" s="194" t="str">
        <f>IF(INDEX(tab_MinKomp[System ISO 9001:2015],MATCH($B455,tab_MinKomp[[Stanowisko / Position ]:[Stanowisko / Position ]],0))="n/a","n/a",AI455-INDEX(tab_MinKomp[System ISO 9001:2015],MATCH($B455,tab_MinKomp[[Stanowisko / Position ]:[Stanowisko / Position ]],0)))</f>
        <v>n/a</v>
      </c>
      <c r="AJ456" s="194" t="str">
        <f>IF(INDEX(tab_MinKomp[Auditor systemu ISO 17021:2018],MATCH($B455,tab_MinKomp[[Stanowisko / Position ]:[Stanowisko / Position ]],0))="n/a","n/a",AJ455-INDEX(tab_MinKomp[Auditor systemu ISO 17021:2018],MATCH($B455,tab_MinKomp[[Stanowisko / Position ]:[Stanowisko / Position ]],0)))</f>
        <v>n/a</v>
      </c>
      <c r="AK456" s="194" t="str">
        <f>IF(INDEX(tab_MinKomp[Pełnomocnik systemu / Systemvertreter],MATCH($B455,tab_MinKomp[[Stanowisko / Position ]:[Stanowisko / Position ]],0))="n/a","n/a",AK455-INDEX(tab_MinKomp[Pełnomocnik systemu / Systemvertreter],MATCH($B455,tab_MinKomp[[Stanowisko / Position ]:[Stanowisko / Position ]],0)))</f>
        <v>n/a</v>
      </c>
      <c r="AL456" s="194">
        <f>IF(INDEX(tab_MinKomp[Polityka Etyczna - Compliance],MATCH($B455,tab_MinKomp[[Stanowisko / Position ]:[Stanowisko / Position ]],0))="n/a","n/a",AL455-INDEX(tab_MinKomp[Polityka Etyczna - Compliance],MATCH($B455,tab_MinKomp[[Stanowisko / Position ]:[Stanowisko / Position ]],0)))</f>
        <v>1</v>
      </c>
      <c r="AM456" s="194" t="str">
        <f>IF(INDEX(tab_MinKomp[WDRAŻANIE NOWYCH PROJEKTÓW/ PROCEDURA CTM],MATCH($B455,tab_MinKomp[[Stanowisko / Position ]:[Stanowisko / Position ]],0))="n/a","n/a",AM455-INDEX(tab_MinKomp[WDRAŻANIE NOWYCH PROJEKTÓW/ PROCEDURA CTM],MATCH($B455,tab_MinKomp[[Stanowisko / Position ]:[Stanowisko / Position ]],0)))</f>
        <v>n/a</v>
      </c>
      <c r="AN456" s="194" t="str">
        <f>IF(INDEX(tab_MinKomp[KAMIENIE MILOWE MSL/PIFF],MATCH($B455,tab_MinKomp[[Stanowisko / Position ]:[Stanowisko / Position ]],0))="n/a","n/a",AN455-INDEX(tab_MinKomp[KAMIENIE MILOWE MSL/PIFF],MATCH($B455,tab_MinKomp[[Stanowisko / Position ]:[Stanowisko / Position ]],0)))</f>
        <v>n/a</v>
      </c>
      <c r="AO456" s="194">
        <f>IF(INDEX(tab_MinKomp[CP],MATCH($B455,tab_MinKomp[[Stanowisko / Position ]:[Stanowisko / Position ]],0))="n/a","n/a",AO455-INDEX(tab_MinKomp[CP],MATCH($B455,tab_MinKomp[[Stanowisko / Position ]:[Stanowisko / Position ]],0)))</f>
        <v>0</v>
      </c>
      <c r="AP456" s="194" t="str">
        <f>IF(INDEX(tab_MinKomp[FMEA],MATCH($B455,tab_MinKomp[[Stanowisko / Position ]:[Stanowisko / Position ]],0))="n/a","n/a",AP455-INDEX(tab_MinKomp[FMEA],MATCH($B455,tab_MinKomp[[Stanowisko / Position ]:[Stanowisko / Position ]],0)))</f>
        <v>n/a</v>
      </c>
      <c r="AQ456" s="194">
        <f>IF(INDEX(tab_MinKomp[FLOW CHART],MATCH($B455,tab_MinKomp[[Stanowisko / Position ]:[Stanowisko / Position ]],0))="n/a","n/a",AQ455-INDEX(tab_MinKomp[FLOW CHART],MATCH($B455,tab_MinKomp[[Stanowisko / Position ]:[Stanowisko / Position ]],0)))</f>
        <v>0</v>
      </c>
      <c r="AR456" s="194" t="str">
        <f>IF(INDEX(tab_MinKomp[APQP],MATCH($B455,tab_MinKomp[[Stanowisko / Position ]:[Stanowisko / Position ]],0))="n/a","n/a",AR455-INDEX(tab_MinKomp[APQP],MATCH($B455,tab_MinKomp[[Stanowisko / Position ]:[Stanowisko / Position ]],0)))</f>
        <v>n/a</v>
      </c>
      <c r="AS456" s="194" t="str">
        <f>IF(INDEX(tab_MinKomp[MSA],MATCH($B455,tab_MinKomp[[Stanowisko / Position ]:[Stanowisko / Position ]],0))="n/a","n/a",AS455-INDEX(tab_MinKomp[MSA],MATCH($B455,tab_MinKomp[[Stanowisko / Position ]:[Stanowisko / Position ]],0)))</f>
        <v>n/a</v>
      </c>
      <c r="AT456" s="194" t="str">
        <f>IF(INDEX(tab_MinKomp[SPC],MATCH($B455,tab_MinKomp[[Stanowisko / Position ]:[Stanowisko / Position ]],0))="n/a","n/a",AT455-INDEX(tab_MinKomp[SPC],MATCH($B455,tab_MinKomp[[Stanowisko / Position ]:[Stanowisko / Position ]],0)))</f>
        <v>n/a</v>
      </c>
      <c r="AU456" s="194" t="str">
        <f>IF(INDEX(tab_MinKomp[CSR (SPECYFICZNE WYMAGANIA KLIENTA)],MATCH($B455,tab_MinKomp[[Stanowisko / Position ]:[Stanowisko / Position ]],0))="n/a","n/a",AU455-INDEX(tab_MinKomp[CSR (SPECYFICZNE WYMAGANIA KLIENTA)],MATCH($B455,tab_MinKomp[[Stanowisko / Position ]:[Stanowisko / Position ]],0)))</f>
        <v>n/a</v>
      </c>
      <c r="AV456" s="194">
        <f>IF(INDEX(tab_MinKomp[5S],MATCH($B455,tab_MinKomp[[Stanowisko / Position ]:[Stanowisko / Position ]],0))="n/a","n/a",AV455-INDEX(tab_MinKomp[5S],MATCH($B455,tab_MinKomp[[Stanowisko / Position ]:[Stanowisko / Position ]],0)))</f>
        <v>1</v>
      </c>
      <c r="AW456" s="194">
        <f>IF(INDEX(tab_MinKomp[LEAN MANAGEMENT],MATCH($B455,tab_MinKomp[[Stanowisko / Position ]:[Stanowisko / Position ]],0))="n/a","n/a",AW455-INDEX(tab_MinKomp[LEAN MANAGEMENT],MATCH($B455,tab_MinKomp[[Stanowisko / Position ]:[Stanowisko / Position ]],0)))</f>
        <v>0</v>
      </c>
      <c r="AX456" s="194" t="str">
        <f>IF(INDEX(tab_MinKomp[5R],MATCH($B455,tab_MinKomp[[Stanowisko / Position ]:[Stanowisko / Position ]],0))="n/a","n/a",AX455-INDEX(tab_MinKomp[5R],MATCH($B455,tab_MinKomp[[Stanowisko / Position ]:[Stanowisko / Position ]],0)))</f>
        <v>n/a</v>
      </c>
      <c r="AY456" s="194" t="str">
        <f>IF(INDEX(tab_MinKomp[Six Sigma],MATCH($B455,tab_MinKomp[[Stanowisko / Position ]:[Stanowisko / Position ]],0))="n/a","n/a",AY455-INDEX(tab_MinKomp[Six Sigma],MATCH($B455,tab_MinKomp[[Stanowisko / Position ]:[Stanowisko / Position ]],0)))</f>
        <v>n/a</v>
      </c>
      <c r="AZ456" s="194" t="str">
        <f>IF(INDEX(tab_MinKomp[System BAAN / Distribution &amp; Supply Chain],MATCH($B455,tab_MinKomp[[Stanowisko / Position ]:[Stanowisko / Position ]],0))="n/a","n/a",AZ455-INDEX(tab_MinKomp[System BAAN / Distribution &amp; Supply Chain],MATCH($B455,tab_MinKomp[[Stanowisko / Position ]:[Stanowisko / Position ]],0)))</f>
        <v>n/a</v>
      </c>
      <c r="BA456" s="194" t="str">
        <f>IF(INDEX(tab_MinKomp[Gospodarka magazynowa / Lagerverwaltung],MATCH($B455,tab_MinKomp[[Stanowisko / Position ]:[Stanowisko / Position ]],0))="n/a","n/a",BA455-INDEX(tab_MinKomp[Gospodarka magazynowa / Lagerverwaltung],MATCH($B455,tab_MinKomp[[Stanowisko / Position ]:[Stanowisko / Position ]],0)))</f>
        <v>n/a</v>
      </c>
      <c r="BB456" s="194" t="str">
        <f>IF(INDEX(tab_MinKomp[Inwentaryzacja - organizacja i przebieg / Inventurprozess],MATCH($B455,tab_MinKomp[[Stanowisko / Position ]:[Stanowisko / Position ]],0))="n/a","n/a",BB455-INDEX(tab_MinKomp[Inwentaryzacja - organizacja i przebieg / Inventurprozess],MATCH($B455,tab_MinKomp[[Stanowisko / Position ]:[Stanowisko / Position ]],0)))</f>
        <v>n/a</v>
      </c>
      <c r="BC456" s="194" t="str">
        <f>IF(INDEX(tab_MinKomp[Organizacja dostaw / Versorgungsorganisation],MATCH($B455,tab_MinKomp[[Stanowisko / Position ]:[Stanowisko / Position ]],0))="n/a","n/a",BC455-INDEX(tab_MinKomp[Organizacja dostaw / Versorgungsorganisation],MATCH($B455,tab_MinKomp[[Stanowisko / Position ]:[Stanowisko / Position ]],0)))</f>
        <v>n/a</v>
      </c>
      <c r="BD456" s="194" t="str">
        <f>IF(INDEX(tab_MinKomp[Organizacja wysyłek / Organisation von Lieferungen],MATCH($B455,tab_MinKomp[[Stanowisko / Position ]:[Stanowisko / Position ]],0))="n/a","n/a",BD455-INDEX(tab_MinKomp[Organizacja wysyłek / Organisation von Lieferungen],MATCH($B455,tab_MinKomp[[Stanowisko / Position ]:[Stanowisko / Position ]],0)))</f>
        <v>n/a</v>
      </c>
      <c r="BE456" s="194" t="str">
        <f>IF(INDEX(tab_MinKomp[Analiza magazynowa - Program Polen.mdb / Inventuranalyse],MATCH($B455,tab_MinKomp[[Stanowisko / Position ]:[Stanowisko / Position ]],0))="n/a","n/a",BE455-INDEX(tab_MinKomp[Analiza magazynowa - Program Polen.mdb / Inventuranalyse],MATCH($B455,tab_MinKomp[[Stanowisko / Position ]:[Stanowisko / Position ]],0)))</f>
        <v>n/a</v>
      </c>
      <c r="BF456" s="190" t="str">
        <f>IF(INDEX(tab_MinKomp[MMOG (Materials Management Operations Guidelines)],MATCH($B455,tab_MinKomp[[Stanowisko / Position ]:[Stanowisko / Position ]],0))="n/a","n/a",BF455-INDEX(tab_MinKomp[MMOG (Materials Management Operations Guidelines)],MATCH($B455,tab_MinKomp[[Stanowisko / Position ]:[Stanowisko / Position ]],0)))</f>
        <v>n/a</v>
      </c>
      <c r="BG456" s="190" t="str">
        <f>IF(INDEX(tab_MinKomp[GPP],MATCH($B455,tab_MinKomp[[Stanowisko / Position ]:[Stanowisko / Position ]],0))="n/a","n/a",BG455-INDEX(tab_MinKomp[GPP],MATCH($B455,tab_MinKomp[[Stanowisko / Position ]:[Stanowisko / Position ]],0)))</f>
        <v>n/a</v>
      </c>
      <c r="BH456" s="190" t="str">
        <f>IF(INDEX(tab_MinKomp[AIAG (Automotive Industry Action Group)],MATCH($B455,tab_MinKomp[[Stanowisko / Position ]:[Stanowisko / Position ]],0))="n/a","n/a",BH455-INDEX(tab_MinKomp[AIAG (Automotive Industry Action Group)],MATCH($B455,tab_MinKomp[[Stanowisko / Position ]:[Stanowisko / Position ]],0)))</f>
        <v>n/a</v>
      </c>
      <c r="BI456" s="190" t="str">
        <f>IF(INDEX(tab_MinKomp[Super-G disputes],MATCH($B455,tab_MinKomp[[Stanowisko / Position ]:[Stanowisko / Position ]],0))="n/a","n/a",BI455-INDEX(tab_MinKomp[Super-G disputes],MATCH($B455,tab_MinKomp[[Stanowisko / Position ]:[Stanowisko / Position ]],0)))</f>
        <v>n/a</v>
      </c>
      <c r="BJ456" s="190" t="str">
        <f>IF(INDEX(tab_MinKomp[CMMS3/eDDL (Direct Data Link)],MATCH($B455,tab_MinKomp[[Stanowisko / Position ]:[Stanowisko / Position ]],0))="n/a","n/a",BJ455-INDEX(tab_MinKomp[CMMS3/eDDL (Direct Data Link)],MATCH($B455,tab_MinKomp[[Stanowisko / Position ]:[Stanowisko / Position ]],0)))</f>
        <v>n/a</v>
      </c>
      <c r="BK456" s="190" t="str">
        <f>IF(INDEX(tab_MinKomp[MP&amp;L (Material Planning and Logistics)],MATCH($B455,tab_MinKomp[[Stanowisko / Position ]:[Stanowisko / Position ]],0))="n/a","n/a",BK455-INDEX(tab_MinKomp[MP&amp;L (Material Planning and Logistics)],MATCH($B455,tab_MinKomp[[Stanowisko / Position ]:[Stanowisko / Position ]],0)))</f>
        <v>n/a</v>
      </c>
      <c r="BL456" s="190" t="str">
        <f>IF(INDEX(tab_MinKomp[Supplier delivery rating],MATCH($B455,tab_MinKomp[[Stanowisko / Position ]:[Stanowisko / Position ]],0))="n/a","n/a",BL455-INDEX(tab_MinKomp[Supplier delivery rating],MATCH($B455,tab_MinKomp[[Stanowisko / Position ]:[Stanowisko / Position ]],0)))</f>
        <v>n/a</v>
      </c>
      <c r="BM456" s="194" t="str">
        <f>IF(INDEX(tab_MinKomp[Planowanie produkcji / Produktionsplanung],MATCH($B455,tab_MinKomp[[Stanowisko / Position ]:[Stanowisko / Position ]],0))="n/a","n/a",BM455-INDEX(tab_MinKomp[Planowanie produkcji / Produktionsplanung],MATCH($B455,tab_MinKomp[[Stanowisko / Position ]:[Stanowisko / Position ]],0)))</f>
        <v>n/a</v>
      </c>
      <c r="BN456" s="194" t="str">
        <f>IF(INDEX(tab_MinKomp[Planowanie produkcji / Produktionsplanung],MATCH($B455,tab_MinKomp[[Stanowisko / Position ]:[Stanowisko / Position ]],0))="n/a","n/a",BN455-INDEX(tab_MinKomp[Planowanie produkcji / Produktionsplanung],MATCH($B455,tab_MinKomp[[Stanowisko / Position ]:[Stanowisko / Position ]],0)))</f>
        <v>n/a</v>
      </c>
      <c r="BO456" s="194" t="str">
        <f>IF(INDEX(tab_MinKomp[Planowanie produkcji / Produktionsplanung],MATCH($B455,tab_MinKomp[[Stanowisko / Position ]:[Stanowisko / Position ]],0))="n/a","n/a",BO455-INDEX(tab_MinKomp[Planowanie produkcji / Produktionsplanung],MATCH($B455,tab_MinKomp[[Stanowisko / Position ]:[Stanowisko / Position ]],0)))</f>
        <v>n/a</v>
      </c>
      <c r="BP456" s="194" t="str">
        <f>IF(INDEX(tab_MinKomp[Planowanie produkcji / Produktionsplanung],MATCH($B455,tab_MinKomp[[Stanowisko / Position ]:[Stanowisko / Position ]],0))="n/a","n/a",BP455-INDEX(tab_MinKomp[Planowanie produkcji / Produktionsplanung],MATCH($B455,tab_MinKomp[[Stanowisko / Position ]:[Stanowisko / Position ]],0)))</f>
        <v>n/a</v>
      </c>
      <c r="BQ456" s="194" t="str">
        <f>IF(INDEX(tab_MinKomp[Planowanie produkcji / Produktionsplanung],MATCH($B455,tab_MinKomp[[Stanowisko / Position ]:[Stanowisko / Position ]],0))="n/a","n/a",BQ455-INDEX(tab_MinKomp[Planowanie produkcji / Produktionsplanung],MATCH($B455,tab_MinKomp[[Stanowisko / Position ]:[Stanowisko / Position ]],0)))</f>
        <v>n/a</v>
      </c>
      <c r="BR456" s="194" t="str">
        <f>IF(INDEX(tab_MinKomp[Planowanie produkcji / Produktionsplanung],MATCH($B455,tab_MinKomp[[Stanowisko / Position ]:[Stanowisko / Position ]],0))="n/a","n/a",BR455-INDEX(tab_MinKomp[Planowanie produkcji / Produktionsplanung],MATCH($B455,tab_MinKomp[[Stanowisko / Position ]:[Stanowisko / Position ]],0)))</f>
        <v>n/a</v>
      </c>
      <c r="BS456" s="194" t="str">
        <f>IF(INDEX(tab_MinKomp[Planowanie produkcji / Produktionsplanung],MATCH($B455,tab_MinKomp[[Stanowisko / Position ]:[Stanowisko / Position ]],0))="n/a","n/a",BS455-INDEX(tab_MinKomp[Planowanie produkcji / Produktionsplanung],MATCH($B455,tab_MinKomp[[Stanowisko / Position ]:[Stanowisko / Position ]],0)))</f>
        <v>n/a</v>
      </c>
      <c r="BT456" s="194" t="str">
        <f>IF(INDEX(tab_MinKomp[Planowanie produkcji / Produktionsplanung],MATCH($B455,tab_MinKomp[[Stanowisko / Position ]:[Stanowisko / Position ]],0))="n/a","n/a",BT455-INDEX(tab_MinKomp[Planowanie produkcji / Produktionsplanung],MATCH($B455,tab_MinKomp[[Stanowisko / Position ]:[Stanowisko / Position ]],0)))</f>
        <v>n/a</v>
      </c>
      <c r="BU456" s="194">
        <f>IF(INDEX(tab_MinKomp[Obsługa maszyn Novapax / Novapax Maschinenbedienung],MATCH($B455,tab_MinKomp[[Stanowisko / Position ]:[Stanowisko / Position ]],0))="n/a","n/a",BU455-INDEX(tab_MinKomp[Obsługa maszyn Novapax / Novapax Maschinenbedienung],MATCH($B455,tab_MinKomp[[Stanowisko / Position ]:[Stanowisko / Position ]],0)))</f>
        <v>0</v>
      </c>
      <c r="BV456" s="194" t="str">
        <f>IF(INDEX(tab_MinKomp[Planowanie produkcji / Produktionsplanung],MATCH($B455,tab_MinKomp[[Stanowisko / Position ]:[Stanowisko / Position ]],0))="n/a","n/a",BV455-INDEX(tab_MinKomp[Planowanie produkcji / Produktionsplanung],MATCH($B455,tab_MinKomp[[Stanowisko / Position ]:[Stanowisko / Position ]],0)))</f>
        <v>n/a</v>
      </c>
      <c r="BW456" s="194" t="str">
        <f>IF(INDEX(tab_MinKomp[Planowanie produkcji / Produktionsplanung],MATCH($B455,tab_MinKomp[[Stanowisko / Position ]:[Stanowisko / Position ]],0))="n/a","n/a",BW455-INDEX(tab_MinKomp[Planowanie produkcji / Produktionsplanung],MATCH($B455,tab_MinKomp[[Stanowisko / Position ]:[Stanowisko / Position ]],0)))</f>
        <v>n/a</v>
      </c>
      <c r="BX456" s="194" t="str">
        <f>IF(INDEX(tab_MinKomp[Planowanie produkcji / Produktionsplanung],MATCH($B455,tab_MinKomp[[Stanowisko / Position ]:[Stanowisko / Position ]],0))="n/a","n/a",BX455-INDEX(tab_MinKomp[Planowanie produkcji / Produktionsplanung],MATCH($B455,tab_MinKomp[[Stanowisko / Position ]:[Stanowisko / Position ]],0)))</f>
        <v>n/a</v>
      </c>
      <c r="BY456" s="194" t="str">
        <f>IF(INDEX(tab_MinKomp[Planowanie produkcji / Produktionsplanung],MATCH($B455,tab_MinKomp[[Stanowisko / Position ]:[Stanowisko / Position ]],0))="n/a","n/a",BY455-INDEX(tab_MinKomp[Planowanie produkcji / Produktionsplanung],MATCH($B455,tab_MinKomp[[Stanowisko / Position ]:[Stanowisko / Position ]],0)))</f>
        <v>n/a</v>
      </c>
      <c r="BZ456" s="194" t="str">
        <f>IF(INDEX(tab_MinKomp[Planowanie produkcji / Produktionsplanung],MATCH($B455,tab_MinKomp[[Stanowisko / Position ]:[Stanowisko / Position ]],0))="n/a","n/a",BZ455-INDEX(tab_MinKomp[Planowanie produkcji / Produktionsplanung],MATCH($B455,tab_MinKomp[[Stanowisko / Position ]:[Stanowisko / Position ]],0)))</f>
        <v>n/a</v>
      </c>
      <c r="CA456" s="194" t="str">
        <f>IF(INDEX(tab_MinKomp[Planowanie produkcji / Produktionsplanung],MATCH($B455,tab_MinKomp[[Stanowisko / Position ]:[Stanowisko / Position ]],0))="n/a","n/a",CA455-INDEX(tab_MinKomp[Planowanie produkcji / Produktionsplanung],MATCH($B455,tab_MinKomp[[Stanowisko / Position ]:[Stanowisko / Position ]],0)))</f>
        <v>n/a</v>
      </c>
      <c r="CB456" s="194" t="str">
        <f>IF(INDEX(tab_MinKomp[Obsługa maszyn ASL / ASL Maschinenbedienung],MATCH($B455,tab_MinKomp[[Stanowisko / Position ]:[Stanowisko / Position ]],0))="n/a","n/a",CB455-INDEX(tab_MinKomp[Obsługa maszyn ASL / ASL Maschinenbedienung],MATCH($B455,tab_MinKomp[[Stanowisko / Position ]:[Stanowisko / Position ]],0)))</f>
        <v>n/a</v>
      </c>
      <c r="CC456" s="194" t="str">
        <f>IF(INDEX(tab_MinKomp[Obsługa maszyn Branson / Branson Maschinenbedienung],MATCH($B455,tab_MinKomp[[Stanowisko / Position ]:[Stanowisko / Position ]],0))="n/a","n/a",CC455-INDEX(tab_MinKomp[Obsługa maszyn Branson / Branson Maschinenbedienung],MATCH($B455,tab_MinKomp[[Stanowisko / Position ]:[Stanowisko / Position ]],0)))</f>
        <v>n/a</v>
      </c>
      <c r="CD456" s="194">
        <f>IF(INDEX(tab_MinKomp[Obsługa maszyn Novapax / Novapax Maschinenbedienung],MATCH($B455,tab_MinKomp[[Stanowisko / Position ]:[Stanowisko / Position ]],0))="n/a","n/a",CD455-INDEX(tab_MinKomp[Obsługa maszyn Novapax / Novapax Maschinenbedienung],MATCH($B455,tab_MinKomp[[Stanowisko / Position ]:[Stanowisko / Position ]],0)))</f>
        <v>1</v>
      </c>
      <c r="CE456" s="194" t="str">
        <f>IF(INDEX(tab_MinKomp[Obsługa maszyn Piovan / Piovan Maschinenbedienung],MATCH($B455,tab_MinKomp[[Stanowisko / Position ]:[Stanowisko / Position ]],0))="n/a","n/a",CE455-INDEX(tab_MinKomp[Obsługa maszyn Piovan / Piovan Maschinenbedienung],MATCH($B455,tab_MinKomp[[Stanowisko / Position ]:[Stanowisko / Position ]],0)))</f>
        <v>n/a</v>
      </c>
      <c r="CF456" s="194" t="str">
        <f>IF(INDEX(tab_MinKomp[Wymagania VDA 6.5 Product / Forderungen],MATCH($B455,tab_MinKomp[[Stanowisko / Position ]:[Stanowisko / Position ]],0))="n/a","n/a",CF455-INDEX(tab_MinKomp[Wymagania VDA 6.5 Product / Forderungen],MATCH($B455,tab_MinKomp[[Stanowisko / Position ]:[Stanowisko / Position ]],0)))</f>
        <v>n/a</v>
      </c>
      <c r="CG456" s="194">
        <f>IF(INDEX(tab_MinKomp[Eliminacja awarii / Beseitigung von Ausfällen],MATCH($B455,tab_MinKomp[[Stanowisko / Position ]:[Stanowisko / Position ]],0))="n/a","n/a",CG455-INDEX(tab_MinKomp[Eliminacja awarii / Beseitigung von Ausfällen],MATCH($B455,tab_MinKomp[[Stanowisko / Position ]:[Stanowisko / Position ]],0)))</f>
        <v>0</v>
      </c>
      <c r="CH456" s="194" t="str">
        <f>IF(INDEX(tab_MinKomp[Wymagania VDA 6.5 Product / Forderungen],MATCH($B455,tab_MinKomp[[Stanowisko / Position ]:[Stanowisko / Position ]],0))="n/a","n/a",CH455-INDEX(tab_MinKomp[Wymagania VDA 6.5 Product / Forderungen],MATCH($B455,tab_MinKomp[[Stanowisko / Position ]:[Stanowisko / Position ]],0)))</f>
        <v>n/a</v>
      </c>
      <c r="CI456" s="194" t="str">
        <f>IF(INDEX(tab_MinKomp[Wymagania VDA 6.5 Product / Forderungen],MATCH($B455,tab_MinKomp[[Stanowisko / Position ]:[Stanowisko / Position ]],0))="n/a","n/a",CI455-INDEX(tab_MinKomp[Wymagania VDA 6.5 Product / Forderungen],MATCH($B455,tab_MinKomp[[Stanowisko / Position ]:[Stanowisko / Position ]],0)))</f>
        <v>n/a</v>
      </c>
      <c r="CJ456" s="194" t="str">
        <f>IF(INDEX(tab_MinKomp[Wymagania VDA 6.5 Product / Forderungen],MATCH($B455,tab_MinKomp[[Stanowisko / Position ]:[Stanowisko / Position ]],0))="n/a","n/a",CJ455-INDEX(tab_MinKomp[Wymagania VDA 6.5 Product / Forderungen],MATCH($B455,tab_MinKomp[[Stanowisko / Position ]:[Stanowisko / Position ]],0)))</f>
        <v>n/a</v>
      </c>
      <c r="CK456" s="194" t="str">
        <f>IF(INDEX(tab_MinKomp[Wymagania VDA 6.5 Product / Forderungen],MATCH($B455,tab_MinKomp[[Stanowisko / Position ]:[Stanowisko / Position ]],0))="n/a","n/a",CK455-INDEX(tab_MinKomp[Wymagania VDA 6.5 Product / Forderungen],MATCH($B455,tab_MinKomp[[Stanowisko / Position ]:[Stanowisko / Position ]],0)))</f>
        <v>n/a</v>
      </c>
      <c r="CL456" s="194" t="str">
        <f>IF(INDEX(tab_MinKomp[Wymagania VDA 6.5 Product / Forderungen],MATCH($B455,tab_MinKomp[[Stanowisko / Position ]:[Stanowisko / Position ]],0))="n/a","n/a",CL455-INDEX(tab_MinKomp[Wymagania VDA 6.5 Product / Forderungen],MATCH($B455,tab_MinKomp[[Stanowisko / Position ]:[Stanowisko / Position ]],0)))</f>
        <v>n/a</v>
      </c>
      <c r="CM456" s="194" t="str">
        <f>IF(INDEX(tab_MinKomp[Informatyka ogólna (techniczne i systemowe) / Allgemeine IT (Technik und System)],MATCH($B455,tab_MinKomp[[Stanowisko / Position ]:[Stanowisko / Position ]],0))="n/a","n/a",CM455-INDEX(tab_MinKomp[Informatyka ogólna (techniczne i systemowe) / Allgemeine IT (Technik und System)],MATCH($B455,tab_MinKomp[[Stanowisko / Position ]:[Stanowisko / Position ]],0)))</f>
        <v>n/a</v>
      </c>
      <c r="CN456" s="194" t="str">
        <f>IF(INDEX(tab_MinKomp[Sieci komputerowe / Computernetzwerke],MATCH($B455,tab_MinKomp[[Stanowisko / Position ]:[Stanowisko / Position ]],0))="n/a","n/a",CN455-INDEX(tab_MinKomp[Sieci komputerowe / Computernetzwerke],MATCH($B455,tab_MinKomp[[Stanowisko / Position ]:[Stanowisko / Position ]],0)))</f>
        <v>n/a</v>
      </c>
      <c r="CO456" s="194" t="str">
        <f>IF(INDEX(tab_MinKomp[Hardware (komputery PC, drukarki biurowe i etykietowe, telefonia stacjonarna i mobilna) (PC, Drucker, Telefpne, Handys)],MATCH($B455,tab_MinKomp[[Stanowisko / Position ]:[Stanowisko / Position ]],0))="n/a","n/a",CO455-INDEX(tab_MinKomp[Hardware (komputery PC, drukarki biurowe i etykietowe, telefonia stacjonarna i mobilna) (PC, Drucker, Telefpne, Handys)],MATCH($B455,tab_MinKomp[[Stanowisko / Position ]:[Stanowisko / Position ]],0)))</f>
        <v>n/a</v>
      </c>
      <c r="CP456" s="194" t="str">
        <f>IF(INDEX(tab_MinKomp[Software &amp; Systems (MS Office, MS Remote Desktop)],MATCH($B455,tab_MinKomp[[Stanowisko / Position ]:[Stanowisko / Position ]],0))="n/a","n/a",CP455-INDEX(tab_MinKomp[Software &amp; Systems (MS Office, MS Remote Desktop)],MATCH($B455,tab_MinKomp[[Stanowisko / Position ]:[Stanowisko / Position ]],0)))</f>
        <v>n/a</v>
      </c>
      <c r="CQ456" s="194" t="str">
        <f>IF(INDEX(tab_MinKomp[Programowanie obiektowe (PHP) / Objektprogrammierung],MATCH($B455,tab_MinKomp[[Stanowisko / Position ]:[Stanowisko / Position ]],0))="n/a","n/a",CQ455-INDEX(tab_MinKomp[Programowanie obiektowe (PHP) / Objektprogrammierung],MATCH($B455,tab_MinKomp[[Stanowisko / Position ]:[Stanowisko / Position ]],0)))</f>
        <v>n/a</v>
      </c>
      <c r="CR456" s="194" t="str">
        <f>IF(INDEX(tab_MinKomp[Scrum],MATCH($B455,tab_MinKomp[[Stanowisko / Position ]:[Stanowisko / Position ]],0))="n/a","n/a",CR455-INDEX(tab_MinKomp[Scrum],MATCH($B455,tab_MinKomp[[Stanowisko / Position ]:[Stanowisko / Position ]],0)))</f>
        <v>n/a</v>
      </c>
      <c r="CS456" s="194" t="str">
        <f>IF(INDEX(tab_MinKomp[SQL (MySQL)],MATCH($B455,tab_MinKomp[[Stanowisko / Position ]:[Stanowisko / Position ]],0))="n/a","n/a",CS455-INDEX(tab_MinKomp[SQL (MySQL)],MATCH($B455,tab_MinKomp[[Stanowisko / Position ]:[Stanowisko / Position ]],0)))</f>
        <v>n/a</v>
      </c>
      <c r="CT456" s="194" t="str">
        <f>IF(INDEX(tab_MinKomp[Javascript],MATCH($B455,tab_MinKomp[[Stanowisko / Position ]:[Stanowisko / Position ]],0))="n/a","n/a",CT455-INDEX(tab_MinKomp[Javascript],MATCH($B455,tab_MinKomp[[Stanowisko / Position ]:[Stanowisko / Position ]],0)))</f>
        <v>n/a</v>
      </c>
      <c r="CU456" s="194" t="str">
        <f>IF(INDEX(tab_MinKomp[Joomla],MATCH($B455,tab_MinKomp[[Stanowisko / Position ]:[Stanowisko / Position ]],0))="n/a","n/a",CU455-INDEX(tab_MinKomp[Joomla],MATCH($B455,tab_MinKomp[[Stanowisko / Position ]:[Stanowisko / Position ]],0)))</f>
        <v>n/a</v>
      </c>
      <c r="CV456" s="194" t="str">
        <f>IF(INDEX(tab_MinKomp[Bash],MATCH($B455,tab_MinKomp[[Stanowisko / Position ]:[Stanowisko / Position ]],0))="n/a","n/a",CV455-INDEX(tab_MinKomp[Bash],MATCH($B455,tab_MinKomp[[Stanowisko / Position ]:[Stanowisko / Position ]],0)))</f>
        <v>n/a</v>
      </c>
      <c r="CW456" s="194">
        <f>IF(INDEX(tab_MinKomp[Systemy MES (HYDRA / SFMS)],MATCH($B455,tab_MinKomp[[Stanowisko / Position ]:[Stanowisko / Position ]],0))="n/a","n/a",CW455-INDEX(tab_MinKomp[Systemy MES (HYDRA / SFMS)],MATCH($B455,tab_MinKomp[[Stanowisko / Position ]:[Stanowisko / Position ]],0)))</f>
        <v>1</v>
      </c>
      <c r="CX456" s="194" t="str">
        <f>IF(INDEX(tab_MinKomp[HTML / CSS],MATCH($B455,tab_MinKomp[[Stanowisko / Position ]:[Stanowisko / Position ]],0))="n/a","n/a",CX455-INDEX(tab_MinKomp[HTML / CSS],MATCH($B455,tab_MinKomp[[Stanowisko / Position ]:[Stanowisko / Position ]],0)))</f>
        <v>n/a</v>
      </c>
      <c r="CY456" s="194" t="str">
        <f>IF(INDEX(tab_MinKomp[SYSTEM PR],MATCH($B455,tab_MinKomp[[Stanowisko / Position ]:[Stanowisko / Position ]],0))="n/a","n/a",CY455-INDEX(tab_MinKomp[SYSTEM PR],MATCH($B455,tab_MinKomp[[Stanowisko / Position ]:[Stanowisko / Position ]],0)))</f>
        <v>n/a</v>
      </c>
      <c r="CZ456" s="194" t="str">
        <f>IF(INDEX(tab_MinKomp[System Einkauf XP / EBA],MATCH($B455,tab_MinKomp[[Stanowisko / Position ]:[Stanowisko / Position ]],0))="n/a","n/a",CZ455-INDEX(tab_MinKomp[System Einkauf XP / EBA],MATCH($B455,tab_MinKomp[[Stanowisko / Position ]:[Stanowisko / Position ]],0)))</f>
        <v>n/a</v>
      </c>
      <c r="DA456" s="194" t="str">
        <f>IF(INDEX(tab_MinKomp[Techniki negocjacyjne / Verhandlungstechniken],MATCH($B455,tab_MinKomp[[Stanowisko / Position ]:[Stanowisko / Position ]],0))="n/a","n/a",DA455-INDEX(tab_MinKomp[Techniki negocjacyjne / Verhandlungstechniken],MATCH($B455,tab_MinKomp[[Stanowisko / Position ]:[Stanowisko / Position ]],0)))</f>
        <v>n/a</v>
      </c>
      <c r="DB456" s="194" t="str">
        <f>IF(INDEX(tab_MinKomp[Znajomość rynku branżowego / Kenntnis des Industrie Marktes],MATCH($B455,tab_MinKomp[[Stanowisko / Position ]:[Stanowisko / Position ]],0))="n/a","n/a",DB455-INDEX(tab_MinKomp[Znajomość rynku branżowego / Kenntnis des Industrie Marktes],MATCH($B455,tab_MinKomp[[Stanowisko / Position ]:[Stanowisko / Position ]],0)))</f>
        <v>n/a</v>
      </c>
      <c r="DC456" s="194" t="str">
        <f>IF(INDEX(tab_MinKomp[SUPPLIER MANAGEMENT],MATCH($B455,tab_MinKomp[[Stanowisko / Position ]:[Stanowisko / Position ]],0))="n/a","n/a",DC455-INDEX(tab_MinKomp[SUPPLIER MANAGEMENT],MATCH($B455,tab_MinKomp[[Stanowisko / Position ]:[Stanowisko / Position ]],0)))</f>
        <v>n/a</v>
      </c>
      <c r="DD456" s="194" t="str">
        <f>IF(INDEX(tab_MinKomp[SUPPLIER MANAGEMENT],MATCH($B455,tab_MinKomp[[Stanowisko / Position ]:[Stanowisko / Position ]],0))="n/a","n/a",DD455-INDEX(tab_MinKomp[SUPPLIER MANAGEMENT],MATCH($B455,tab_MinKomp[[Stanowisko / Position ]:[Stanowisko / Position ]],0)))</f>
        <v>n/a</v>
      </c>
      <c r="DE456" s="194" t="str">
        <f>IF(INDEX(tab_MinKomp[SUPPLIER MANAGEMENT],MATCH($B455,tab_MinKomp[[Stanowisko / Position ]:[Stanowisko / Position ]],0))="n/a","n/a",DE455-INDEX(tab_MinKomp[SUPPLIER MANAGEMENT],MATCH($B455,tab_MinKomp[[Stanowisko / Position ]:[Stanowisko / Position ]],0)))</f>
        <v>n/a</v>
      </c>
      <c r="DF456" s="194">
        <f>IF(INDEX(tab_MinKomp[LEAN MANAGEMENT],MATCH($B455,tab_MinKomp[[Stanowisko / Position ]:[Stanowisko / Position ]],0))="n/a","n/a",DF455-INDEX(tab_MinKomp[LEAN MANAGEMENT],MATCH($B455,tab_MinKomp[[Stanowisko / Position ]:[Stanowisko / Position ]],0)))</f>
        <v>1</v>
      </c>
      <c r="DG456" s="194" t="str">
        <f>IF(INDEX(tab_MinKomp[PPAP/PSW],MATCH($B455,tab_MinKomp[[Stanowisko / Position ]:[Stanowisko / Position ]],0))="n/a","n/a",DG455-INDEX(tab_MinKomp[PPAP/PSW],MATCH($B455,tab_MinKomp[[Stanowisko / Position ]:[Stanowisko / Position ]],0)))</f>
        <v>n/a</v>
      </c>
      <c r="DH456" s="194" t="str">
        <f>IF(INDEX(tab_MinKomp[SUPPLIER MANAGEMENT],MATCH($B455,tab_MinKomp[[Stanowisko / Position ]:[Stanowisko / Position ]],0))="n/a","n/a",DH455-INDEX(tab_MinKomp[SUPPLIER MANAGEMENT],MATCH($B455,tab_MinKomp[[Stanowisko / Position ]:[Stanowisko / Position ]],0)))</f>
        <v>n/a</v>
      </c>
      <c r="DI456" s="194" t="str">
        <f>IF(INDEX(tab_MinKomp[OBSŁUGA PORTALI KLIENTA / Kundenportale],MATCH($B455,tab_MinKomp[[Stanowisko / Position ]:[Stanowisko / Position ]],0))="n/a","n/a",DI455-INDEX(tab_MinKomp[OBSŁUGA PORTALI KLIENTA / Kundenportale],MATCH($B455,tab_MinKomp[[Stanowisko / Position ]:[Stanowisko / Position ]],0)))</f>
        <v>n/a</v>
      </c>
      <c r="DJ456" s="194" t="str">
        <f>IF(INDEX(tab_MinKomp[Obsługa systemu BABTECQ / BABTECQ System],MATCH($B455,tab_MinKomp[[Stanowisko / Position ]:[Stanowisko / Position ]],0))="n/a","n/a",DJ455-INDEX(tab_MinKomp[Obsługa systemu BABTECQ / BABTECQ System],MATCH($B455,tab_MinKomp[[Stanowisko / Position ]:[Stanowisko / Position ]],0)))</f>
        <v>n/a</v>
      </c>
      <c r="DK456" s="194" t="str">
        <f>IF(INDEX(tab_MinKomp[Rysunek techniczny / technische Zeichnung],MATCH($B455,tab_MinKomp[[Stanowisko / Position ]:[Stanowisko / Position ]],0))="n/a","n/a",DK455-INDEX(tab_MinKomp[Rysunek techniczny / technische Zeichnung],MATCH($B455,tab_MinKomp[[Stanowisko / Position ]:[Stanowisko / Position ]],0)))</f>
        <v>n/a</v>
      </c>
      <c r="DL456" s="194" t="str">
        <f>IF(INDEX(tab_MinKomp[Kalibracja / Kalibrierung],MATCH($B455,tab_MinKomp[[Stanowisko / Position ]:[Stanowisko / Position ]],0))="n/a","n/a",DL455-INDEX(tab_MinKomp[Kalibracja / Kalibrierung],MATCH($B455,tab_MinKomp[[Stanowisko / Position ]:[Stanowisko / Position ]],0)))</f>
        <v>n/a</v>
      </c>
      <c r="DM456" s="194" t="str">
        <f>IF(INDEX(tab_MinKomp[Rekwalifikacja / Requalifizierung],MATCH($B455,tab_MinKomp[[Stanowisko / Position ]:[Stanowisko / Position ]],0))="n/a","n/a",DM455-INDEX(tab_MinKomp[Rekwalifikacja / Requalifizierung],MATCH($B455,tab_MinKomp[[Stanowisko / Position ]:[Stanowisko / Position ]],0)))</f>
        <v>n/a</v>
      </c>
      <c r="DN456" s="190" t="str">
        <f>IF(INDEX(tab_MinKomp[Testy czystości / Reinheitstests],MATCH($B455,tab_MinKomp[[Stanowisko / Position ]:[Stanowisko / Position ]],0))="n/a","n/a",DN455-INDEX(tab_MinKomp[Testy czystości / Reinheitstests],MATCH($B455,tab_MinKomp[[Stanowisko / Position ]:[Stanowisko / Position ]],0)))</f>
        <v>n/a</v>
      </c>
      <c r="DO456" s="190" t="str">
        <f>IF(INDEX(tab_MinKomp[Testy czystości / Reinheitstests],MATCH($B455,tab_MinKomp[[Stanowisko / Position ]:[Stanowisko / Position ]],0))="n/a","n/a",DO455-INDEX(tab_MinKomp[Testy czystości / Reinheitstests],MATCH($B455,tab_MinKomp[[Stanowisko / Position ]:[Stanowisko / Position ]],0)))</f>
        <v>n/a</v>
      </c>
      <c r="DP456" s="190" t="str">
        <f>IF(INDEX(tab_MinKomp[Testy czystości / Reinheitstests],MATCH($B455,tab_MinKomp[[Stanowisko / Position ]:[Stanowisko / Position ]],0))="n/a","n/a",DP455-INDEX(tab_MinKomp[Testy czystości / Reinheitstests],MATCH($B455,tab_MinKomp[[Stanowisko / Position ]:[Stanowisko / Position ]],0)))</f>
        <v>n/a</v>
      </c>
      <c r="DQ456" s="190" t="str">
        <f>IF(INDEX(tab_MinKomp[Testy czystości / Reinheitstests],MATCH($B455,tab_MinKomp[[Stanowisko / Position ]:[Stanowisko / Position ]],0))="n/a","n/a",DQ455-INDEX(tab_MinKomp[Testy czystości / Reinheitstests],MATCH($B455,tab_MinKomp[[Stanowisko / Position ]:[Stanowisko / Position ]],0)))</f>
        <v>n/a</v>
      </c>
      <c r="DR456" s="190" t="str">
        <f>IF(INDEX(tab_MinKomp[Testy czystości / Reinheitstests],MATCH($B455,tab_MinKomp[[Stanowisko / Position ]:[Stanowisko / Position ]],0))="n/a","n/a",DR455-INDEX(tab_MinKomp[Testy czystości / Reinheitstests],MATCH($B455,tab_MinKomp[[Stanowisko / Position ]:[Stanowisko / Position ]],0)))</f>
        <v>n/a</v>
      </c>
      <c r="DS456" s="190" t="str">
        <f>IF(INDEX(tab_MinKomp[Testy czystości / Reinheitstests],MATCH($B455,tab_MinKomp[[Stanowisko / Position ]:[Stanowisko / Position ]],0))="n/a","n/a",DS455-INDEX(tab_MinKomp[Testy czystości / Reinheitstests],MATCH($B455,tab_MinKomp[[Stanowisko / Position ]:[Stanowisko / Position ]],0)))</f>
        <v>n/a</v>
      </c>
      <c r="DT456" s="194" t="str">
        <f>IF(INDEX(tab_MinKomp[SUPPLIER MANAGEMENT],MATCH($B455,tab_MinKomp[[Stanowisko / Position ]:[Stanowisko / Position ]],0))="n/a","n/a",DT455-INDEX(tab_MinKomp[SUPPLIER MANAGEMENT],MATCH($B455,tab_MinKomp[[Stanowisko / Position ]:[Stanowisko / Position ]],0)))</f>
        <v>n/a</v>
      </c>
      <c r="DU456" s="190" t="str">
        <f>IF(INDEX(tab_MinKomp[Testy czystości / Reinheitstests],MATCH($B455,tab_MinKomp[[Stanowisko / Position ]:[Stanowisko / Position ]],0))="n/a","n/a",DU455-INDEX(tab_MinKomp[Testy czystości / Reinheitstests],MATCH($B455,tab_MinKomp[[Stanowisko / Position ]:[Stanowisko / Position ]],0)))</f>
        <v>n/a</v>
      </c>
      <c r="DV456" s="190" t="str">
        <f>IF(INDEX(tab_MinKomp[Testy czystości / Reinheitstests],MATCH($B455,tab_MinKomp[[Stanowisko / Position ]:[Stanowisko / Position ]],0))="n/a","n/a",DV455-INDEX(tab_MinKomp[Testy czystości / Reinheitstests],MATCH($B455,tab_MinKomp[[Stanowisko / Position ]:[Stanowisko / Position ]],0)))</f>
        <v>n/a</v>
      </c>
      <c r="DW456" s="190" t="str">
        <f>IF(INDEX(tab_MinKomp[Testy czystości / Reinheitstests],MATCH($B455,tab_MinKomp[[Stanowisko / Position ]:[Stanowisko / Position ]],0))="n/a","n/a",DW455-INDEX(tab_MinKomp[Testy czystości / Reinheitstests],MATCH($B455,tab_MinKomp[[Stanowisko / Position ]:[Stanowisko / Position ]],0)))</f>
        <v>n/a</v>
      </c>
      <c r="DX456" s="190" t="str">
        <f>IF(INDEX(tab_MinKomp[Testy czystości / Reinheitstests],MATCH($B455,tab_MinKomp[[Stanowisko / Position ]:[Stanowisko / Position ]],0))="n/a","n/a",DX455-INDEX(tab_MinKomp[Testy czystości / Reinheitstests],MATCH($B455,tab_MinKomp[[Stanowisko / Position ]:[Stanowisko / Position ]],0)))</f>
        <v>n/a</v>
      </c>
      <c r="DY456" s="190" t="str">
        <f>IF(INDEX(tab_MinKomp[Testy czystości / Reinheitstests],MATCH($B455,tab_MinKomp[[Stanowisko / Position ]:[Stanowisko / Position ]],0))="n/a","n/a",DY455-INDEX(tab_MinKomp[Testy czystości / Reinheitstests],MATCH($B455,tab_MinKomp[[Stanowisko / Position ]:[Stanowisko / Position ]],0)))</f>
        <v>n/a</v>
      </c>
      <c r="DZ456" s="190" t="str">
        <f>IF(INDEX(tab_MinKomp[Testy czystości / Reinheitstests],MATCH($B455,tab_MinKomp[[Stanowisko / Position ]:[Stanowisko / Position ]],0))="n/a","n/a",DZ455-INDEX(tab_MinKomp[Testy czystości / Reinheitstests],MATCH($B455,tab_MinKomp[[Stanowisko / Position ]:[Stanowisko / Position ]],0)))</f>
        <v>n/a</v>
      </c>
      <c r="EA456" s="194" t="str">
        <f>IF(INDEX(tab_MinKomp[SUPPLIER MANAGEMENT],MATCH($B455,tab_MinKomp[[Stanowisko / Position ]:[Stanowisko / Position ]],0))="n/a","n/a",EA455-INDEX(tab_MinKomp[SUPPLIER MANAGEMENT],MATCH($B455,tab_MinKomp[[Stanowisko / Position ]:[Stanowisko / Position ]],0)))</f>
        <v>n/a</v>
      </c>
      <c r="EB456" s="190" t="str">
        <f>IF(INDEX(tab_MinKomp[Testy czystości / Reinheitstests],MATCH($B455,tab_MinKomp[[Stanowisko / Position ]:[Stanowisko / Position ]],0))="n/a","n/a",EB455-INDEX(tab_MinKomp[Testy czystości / Reinheitstests],MATCH($B455,tab_MinKomp[[Stanowisko / Position ]:[Stanowisko / Position ]],0)))</f>
        <v>n/a</v>
      </c>
      <c r="EC456" s="190" t="str">
        <f>IF(INDEX(tab_MinKomp[Testy czystości / Reinheitstests],MATCH($B455,tab_MinKomp[[Stanowisko / Position ]:[Stanowisko / Position ]],0))="n/a","n/a",EC455-INDEX(tab_MinKomp[Testy czystości / Reinheitstests],MATCH($B455,tab_MinKomp[[Stanowisko / Position ]:[Stanowisko / Position ]],0)))</f>
        <v>n/a</v>
      </c>
      <c r="ED456" s="190" t="str">
        <f>IF(INDEX(tab_MinKomp[Testy czystości / Reinheitstests],MATCH($B455,tab_MinKomp[[Stanowisko / Position ]:[Stanowisko / Position ]],0))="n/a","n/a",ED455-INDEX(tab_MinKomp[Testy czystości / Reinheitstests],MATCH($B455,tab_MinKomp[[Stanowisko / Position ]:[Stanowisko / Position ]],0)))</f>
        <v>n/a</v>
      </c>
      <c r="EE456" s="190" t="str">
        <f>IF(INDEX(tab_MinKomp[Testy czystości / Reinheitstests],MATCH($B455,tab_MinKomp[[Stanowisko / Position ]:[Stanowisko / Position ]],0))="n/a","n/a",EE455-INDEX(tab_MinKomp[Testy czystości / Reinheitstests],MATCH($B455,tab_MinKomp[[Stanowisko / Position ]:[Stanowisko / Position ]],0)))</f>
        <v>n/a</v>
      </c>
      <c r="EF456" s="190" t="str">
        <f>IF(INDEX(tab_MinKomp[Testy czystości / Reinheitstests],MATCH($B455,tab_MinKomp[[Stanowisko / Position ]:[Stanowisko / Position ]],0))="n/a","n/a",EF455-INDEX(tab_MinKomp[Testy czystości / Reinheitstests],MATCH($B455,tab_MinKomp[[Stanowisko / Position ]:[Stanowisko / Position ]],0)))</f>
        <v>n/a</v>
      </c>
      <c r="EG456" s="190" t="str">
        <f>IF(INDEX(tab_MinKomp[Testy czystości / Reinheitstests],MATCH($B455,tab_MinKomp[[Stanowisko / Position ]:[Stanowisko / Position ]],0))="n/a","n/a",EG455-INDEX(tab_MinKomp[Testy czystości / Reinheitstests],MATCH($B455,tab_MinKomp[[Stanowisko / Position ]:[Stanowisko / Position ]],0)))</f>
        <v>n/a</v>
      </c>
      <c r="EH456" s="190" t="str">
        <f>IF(INDEX(tab_MinKomp[Testy czystości / Reinheitstests],MATCH($B455,tab_MinKomp[[Stanowisko / Position ]:[Stanowisko / Position ]],0))="n/a","n/a",EH455-INDEX(tab_MinKomp[Testy czystości / Reinheitstests],MATCH($B455,tab_MinKomp[[Stanowisko / Position ]:[Stanowisko / Position ]],0)))</f>
        <v>n/a</v>
      </c>
      <c r="EI456" s="190" t="str">
        <f>IF(INDEX(tab_MinKomp[Testy czystości / Reinheitstests],MATCH($B455,tab_MinKomp[[Stanowisko / Position ]:[Stanowisko / Position ]],0))="n/a","n/a",EI455-INDEX(tab_MinKomp[Testy czystości / Reinheitstests],MATCH($B455,tab_MinKomp[[Stanowisko / Position ]:[Stanowisko / Position ]],0)))</f>
        <v>n/a</v>
      </c>
      <c r="EJ456" s="190" t="str">
        <f>IF(INDEX(tab_MinKomp[Testy czystości / Reinheitstests],MATCH($B455,tab_MinKomp[[Stanowisko / Position ]:[Stanowisko / Position ]],0))="n/a","n/a",EJ455-INDEX(tab_MinKomp[Testy czystości / Reinheitstests],MATCH($B455,tab_MinKomp[[Stanowisko / Position ]:[Stanowisko / Position ]],0)))</f>
        <v>n/a</v>
      </c>
      <c r="EK456" s="190" t="str">
        <f>IF(INDEX(tab_MinKomp[Testy czystości / Reinheitstests],MATCH($B455,tab_MinKomp[[Stanowisko / Position ]:[Stanowisko / Position ]],0))="n/a","n/a",EK455-INDEX(tab_MinKomp[Testy czystości / Reinheitstests],MATCH($B455,tab_MinKomp[[Stanowisko / Position ]:[Stanowisko / Position ]],0)))</f>
        <v>n/a</v>
      </c>
      <c r="EL456" s="190" t="str">
        <f>IF(INDEX(tab_MinKomp[Testy czystości / Reinheitstests],MATCH($B455,tab_MinKomp[[Stanowisko / Position ]:[Stanowisko / Position ]],0))="n/a","n/a",EL455-INDEX(tab_MinKomp[Testy czystości / Reinheitstests],MATCH($B455,tab_MinKomp[[Stanowisko / Position ]:[Stanowisko / Position ]],0)))</f>
        <v>n/a</v>
      </c>
      <c r="EM456" s="190" t="str">
        <f>IF(INDEX(tab_MinKomp[Testy czystości / Reinheitstests],MATCH($B455,tab_MinKomp[[Stanowisko / Position ]:[Stanowisko / Position ]],0))="n/a","n/a",EM455-INDEX(tab_MinKomp[Testy czystości / Reinheitstests],MATCH($B455,tab_MinKomp[[Stanowisko / Position ]:[Stanowisko / Position ]],0)))</f>
        <v>n/a</v>
      </c>
      <c r="EN456" s="190" t="str">
        <f>IF(INDEX(tab_MinKomp[Testy czystości / Reinheitstests],MATCH($B455,tab_MinKomp[[Stanowisko / Position ]:[Stanowisko / Position ]],0))="n/a","n/a",EN455-INDEX(tab_MinKomp[Testy czystości / Reinheitstests],MATCH($B455,tab_MinKomp[[Stanowisko / Position ]:[Stanowisko / Position ]],0)))</f>
        <v>n/a</v>
      </c>
      <c r="EO456" s="194" t="str">
        <f>IF(INDEX(tab_MinKomp[Konserwacja Rep],MATCH($B455,tab_MinKomp[[Stanowisko / Position ]:[Stanowisko / Position ]],0))="n/a","n/a",EO455-INDEX(tab_MinKomp[Konserwacja Rep],MATCH($B455,tab_MinKomp[[Stanowisko / Position ]:[Stanowisko / Position ]],0)))</f>
        <v>n/a</v>
      </c>
      <c r="EP456" s="194" t="str">
        <f>IF(INDEX(tab_MinKomp[[Konserwacja Engel ]],MATCH($B455,tab_MinKomp[[Stanowisko / Position ]:[Stanowisko / Position ]],0))="n/a","n/a",EP455-INDEX(tab_MinKomp[[Konserwacja Engel ]],MATCH($B455,tab_MinKomp[[Stanowisko / Position ]:[Stanowisko / Position ]],0)))</f>
        <v>n/a</v>
      </c>
      <c r="EQ456" s="194" t="str">
        <f>IF(INDEX(tab_MinKomp[Konserwacja B 50],MATCH($B455,tab_MinKomp[[Stanowisko / Position ]:[Stanowisko / Position ]],0))="n/a","n/a",EQ455-INDEX(tab_MinKomp[Konserwacja B 50],MATCH($B455,tab_MinKomp[[Stanowisko / Position ]:[Stanowisko / Position ]],0)))</f>
        <v>n/a</v>
      </c>
      <c r="ER456" s="194" t="str">
        <f>IF(INDEX(tab_MinKomp[[Konserwacja EOL ]],MATCH($B455,tab_MinKomp[[Stanowisko / Position ]:[Stanowisko / Position ]],0))="n/a","n/a",ER455-INDEX(tab_MinKomp[[Konserwacja EOL ]],MATCH($B455,tab_MinKomp[[Stanowisko / Position ]:[Stanowisko / Position ]],0)))</f>
        <v>n/a</v>
      </c>
      <c r="ES456" s="194" t="str">
        <f>IF(INDEX(tab_MinKomp[Konserwacja Branson],MATCH($B455,tab_MinKomp[[Stanowisko / Position ]:[Stanowisko / Position ]],0))="n/a","n/a",ES455-INDEX(tab_MinKomp[Konserwacja Branson],MATCH($B455,tab_MinKomp[[Stanowisko / Position ]:[Stanowisko / Position ]],0)))</f>
        <v>n/a</v>
      </c>
      <c r="ET456" s="194" t="str">
        <f>IF(INDEX(tab_MinKomp[Konserwacja coolery],MATCH($B455,tab_MinKomp[[Stanowisko / Position ]:[Stanowisko / Position ]],0))="n/a","n/a",ET455-INDEX(tab_MinKomp[Konserwacja coolery],MATCH($B455,tab_MinKomp[[Stanowisko / Position ]:[Stanowisko / Position ]],0)))</f>
        <v>n/a</v>
      </c>
      <c r="EU456" s="194" t="str">
        <f>IF(INDEX(tab_MinKomp[Konserwacja piecy],MATCH($B455,tab_MinKomp[[Stanowisko / Position ]:[Stanowisko / Position ]],0))="n/a","n/a",EU455-INDEX(tab_MinKomp[Konserwacja piecy],MATCH($B455,tab_MinKomp[[Stanowisko / Position ]:[Stanowisko / Position ]],0)))</f>
        <v>n/a</v>
      </c>
      <c r="EV456" s="194" t="str">
        <f>IF(INDEX(tab_MinKomp[Rysunek techniczny- czytanie],MATCH($B455,tab_MinKomp[[Stanowisko / Position ]:[Stanowisko / Position ]],0))="n/a","n/a",EV455-INDEX(tab_MinKomp[Rysunek techniczny- czytanie],MATCH($B455,tab_MinKomp[[Stanowisko / Position ]:[Stanowisko / Position ]],0)))</f>
        <v>n/a</v>
      </c>
      <c r="EW456" s="194" t="str">
        <f>IF(INDEX(tab_MinKomp[Elektryka],MATCH($B455,tab_MinKomp[[Stanowisko / Position ]:[Stanowisko / Position ]],0))="n/a","n/a",EW455-INDEX(tab_MinKomp[Elektryka],MATCH($B455,tab_MinKomp[[Stanowisko / Position ]:[Stanowisko / Position ]],0)))</f>
        <v>n/a</v>
      </c>
      <c r="EX456" s="194" t="str">
        <f>IF(INDEX(tab_MinKomp[Pneumatyka],MATCH($B455,tab_MinKomp[[Stanowisko / Position ]:[Stanowisko / Position ]],0))="n/a","n/a",EX455-INDEX(tab_MinKomp[Pneumatyka],MATCH($B455,tab_MinKomp[[Stanowisko / Position ]:[Stanowisko / Position ]],0)))</f>
        <v>n/a</v>
      </c>
      <c r="EY456" s="194" t="str">
        <f>IF(INDEX(tab_MinKomp[[Hydraulika ]],MATCH($B455,tab_MinKomp[[Stanowisko / Position ]:[Stanowisko / Position ]],0))="n/a","n/a",EY455-INDEX(tab_MinKomp[[Hydraulika ]],MATCH($B455,tab_MinKomp[[Stanowisko / Position ]:[Stanowisko / Position ]],0)))</f>
        <v>n/a</v>
      </c>
      <c r="EZ456" s="194" t="str">
        <f>IF(INDEX(tab_MinKomp[Podciśnienie],MATCH($B455,tab_MinKomp[[Stanowisko / Position ]:[Stanowisko / Position ]],0))="n/a","n/a",EZ455-INDEX(tab_MinKomp[Podciśnienie],MATCH($B455,tab_MinKomp[[Stanowisko / Position ]:[Stanowisko / Position ]],0)))</f>
        <v>n/a</v>
      </c>
      <c r="FA456" s="194" t="str">
        <f>IF(INDEX(tab_MinKomp[Usuwanie awarii],MATCH($B455,tab_MinKomp[[Stanowisko / Position ]:[Stanowisko / Position ]],0))="n/a","n/a",FA455-INDEX(tab_MinKomp[Usuwanie awarii],MATCH($B455,tab_MinKomp[[Stanowisko / Position ]:[Stanowisko / Position ]],0)))</f>
        <v>n/a</v>
      </c>
      <c r="FB456" s="194" t="str">
        <f>IF(INDEX(tab_MinKomp[Obsługa robotów],MATCH($B455,tab_MinKomp[[Stanowisko / Position ]:[Stanowisko / Position ]],0))="n/a","n/a",FB455-INDEX(tab_MinKomp[Obsługa robotów],MATCH($B455,tab_MinKomp[[Stanowisko / Position ]:[Stanowisko / Position ]],0)))</f>
        <v>n/a</v>
      </c>
      <c r="FC456" s="194" t="str">
        <f>IF(INDEX(tab_MinKomp[Obsługa sterowania maszyny],MATCH($B455,tab_MinKomp[[Stanowisko / Position ]:[Stanowisko / Position ]],0))="n/a","n/a",FC455-INDEX(tab_MinKomp[Obsługa sterowania maszyny],MATCH($B455,tab_MinKomp[[Stanowisko / Position ]:[Stanowisko / Position ]],0)))</f>
        <v>n/a</v>
      </c>
      <c r="FD456" s="194" t="str">
        <f>IF(INDEX(tab_MinKomp[Usuwanie przyczyn żródłowych],MATCH($B455,tab_MinKomp[[Stanowisko / Position ]:[Stanowisko / Position ]],0))="n/a","n/a",FD455-INDEX(tab_MinKomp[Usuwanie przyczyn żródłowych],MATCH($B455,tab_MinKomp[[Stanowisko / Position ]:[Stanowisko / Position ]],0)))</f>
        <v>n/a</v>
      </c>
      <c r="FE456" s="194" t="str">
        <f>IF(INDEX(tab_MinKomp[Cmms stosowanie],MATCH($B455,tab_MinKomp[[Stanowisko / Position ]:[Stanowisko / Position ]],0))="n/a","n/a",FE455-INDEX(tab_MinKomp[Cmms stosowanie],MATCH($B455,tab_MinKomp[[Stanowisko / Position ]:[Stanowisko / Position ]],0)))</f>
        <v>n/a</v>
      </c>
      <c r="FF456" s="190" t="str">
        <f>IF(INDEX(tab_MinKomp[Testy czystości / Reinheitstests],MATCH($B455,tab_MinKomp[[Stanowisko / Position ]:[Stanowisko / Position ]],0))="n/a","n/a",FF455-INDEX(tab_MinKomp[Testy czystości / Reinheitstests],MATCH($B455,tab_MinKomp[[Stanowisko / Position ]:[Stanowisko / Position ]],0)))</f>
        <v>n/a</v>
      </c>
      <c r="FG456" s="194" t="str">
        <f>IF(INDEX(tab_MinKomp[Czyszczenie form plastikowych],MATCH($B455,tab_MinKomp[[Stanowisko / Position ]:[Stanowisko / Position ]],0))="n/a","n/a",FG455-INDEX(tab_MinKomp[Czyszczenie form plastikowych],MATCH($B455,tab_MinKomp[[Stanowisko / Position ]:[Stanowisko / Position ]],0)))</f>
        <v>n/a</v>
      </c>
      <c r="FH456" s="194" t="str">
        <f>IF(INDEX(tab_MinKomp[Wymiana form plastik],MATCH($B455,tab_MinKomp[[Stanowisko / Position ]:[Stanowisko / Position ]],0))="n/a","n/a",FH455-INDEX(tab_MinKomp[Wymiana form plastik],MATCH($B455,tab_MinKomp[[Stanowisko / Position ]:[Stanowisko / Position ]],0)))</f>
        <v>n/a</v>
      </c>
      <c r="FI456" s="194" t="str">
        <f>IF(INDEX(tab_MinKomp[Wymiana form guma],MATCH($B455,tab_MinKomp[[Stanowisko / Position ]:[Stanowisko / Position ]],0))="n/a","n/a",FI455-INDEX(tab_MinKomp[Wymiana form guma],MATCH($B455,tab_MinKomp[[Stanowisko / Position ]:[Stanowisko / Position ]],0)))</f>
        <v>n/a</v>
      </c>
      <c r="FJ456" s="194" t="str">
        <f>IF(INDEX(tab_MinKomp[Konserwacja KK],MATCH($B455,tab_MinKomp[[Stanowisko / Position ]:[Stanowisko / Position ]],0))="n/a","n/a",FJ455-INDEX(tab_MinKomp[Konserwacja KK],MATCH($B455,tab_MinKomp[[Stanowisko / Position ]:[Stanowisko / Position ]],0)))</f>
        <v>n/a</v>
      </c>
      <c r="FK456" s="194" t="str">
        <f>IF(INDEX(tab_MinKomp[Konserwacja form guma],MATCH($B455,tab_MinKomp[[Stanowisko / Position ]:[Stanowisko / Position ]],0))="n/a","n/a",FK455-INDEX(tab_MinKomp[Konserwacja form guma],MATCH($B455,tab_MinKomp[[Stanowisko / Position ]:[Stanowisko / Position ]],0)))</f>
        <v>n/a</v>
      </c>
      <c r="FL456" s="194" t="str">
        <f>IF(INDEX(tab_MinKomp[Konserwacja form plastiki],MATCH($B455,tab_MinKomp[[Stanowisko / Position ]:[Stanowisko / Position ]],0))="n/a","n/a",FL455-INDEX(tab_MinKomp[Konserwacja form plastiki],MATCH($B455,tab_MinKomp[[Stanowisko / Position ]:[Stanowisko / Position ]],0)))</f>
        <v>n/a</v>
      </c>
      <c r="FM456" s="194" t="str">
        <f>IF(INDEX(tab_MinKomp[Konserwacja Gorącego Kanału],MATCH($B455,tab_MinKomp[[Stanowisko / Position ]:[Stanowisko / Position ]],0))="n/a","n/a",FM455-INDEX(tab_MinKomp[Konserwacja Gorącego Kanału],MATCH($B455,tab_MinKomp[[Stanowisko / Position ]:[Stanowisko / Position ]],0)))</f>
        <v>n/a</v>
      </c>
      <c r="FN456" s="194" t="str">
        <f>IF(INDEX(tab_MinKomp[Konserwacja Gorącego Kanału],MATCH($B455,tab_MinKomp[[Stanowisko / Position ]:[Stanowisko / Position ]],0))="n/a","n/a",FN455-INDEX(tab_MinKomp[Konserwacja Gorącego Kanału],MATCH($B455,tab_MinKomp[[Stanowisko / Position ]:[Stanowisko / Position ]],0)))</f>
        <v>n/a</v>
      </c>
      <c r="FO456" s="194" t="str">
        <f>IF(INDEX(tab_MinKomp[Konserwacja Gorącego Kanału],MATCH($B455,tab_MinKomp[[Stanowisko / Position ]:[Stanowisko / Position ]],0))="n/a","n/a",FO455-INDEX(tab_MinKomp[Konserwacja Gorącego Kanału],MATCH($B455,tab_MinKomp[[Stanowisko / Position ]:[Stanowisko / Position ]],0)))</f>
        <v>n/a</v>
      </c>
      <c r="FP456" s="194" t="str">
        <f>IF(INDEX(tab_MinKomp[Konserwacja Gorącego Kanału],MATCH($B455,tab_MinKomp[[Stanowisko / Position ]:[Stanowisko / Position ]],0))="n/a","n/a",FP455-INDEX(tab_MinKomp[Konserwacja Gorącego Kanału],MATCH($B455,tab_MinKomp[[Stanowisko / Position ]:[Stanowisko / Position ]],0)))</f>
        <v>n/a</v>
      </c>
      <c r="FQ456" s="196" t="str">
        <f>IF(INDEX(tab_MinKomp[Język angielski / Englisch],MATCH($B455,tab_MinKomp[[Stanowisko / Position ]:[Stanowisko / Position ]],0))="n/a","n/a",FQ455-INDEX(tab_MinKomp[Język angielski / Englisch],MATCH($B455,tab_MinKomp[[Stanowisko / Position ]:[Stanowisko / Position ]],0)))</f>
        <v>n/a</v>
      </c>
      <c r="FR456" s="196" t="str">
        <f>IF(INDEX(tab_MinKomp[Język niemiecki / Deutsch],MATCH($B455,tab_MinKomp[[Stanowisko / Position ]:[Stanowisko / Position ]],0))="n/a","n/a",FR455-INDEX(tab_MinKomp[Język niemiecki / Deutsch],MATCH($B455,tab_MinKomp[[Stanowisko / Position ]:[Stanowisko / Position ]],0)))</f>
        <v>n/a</v>
      </c>
      <c r="FS456" s="194">
        <f>IF(INDEX(tab_MinKomp[Zarządzanie dokumentacją procesową / Process dokumentation management],MATCH($B455,tab_MinKomp[[Stanowisko / Position ]:[Stanowisko / Position ]],0))="n/a","n/a",FS455-INDEX(tab_MinKomp[Zarządzanie dokumentacją procesową / Process dokumentation management],MATCH($B455,tab_MinKomp[[Stanowisko / Position ]:[Stanowisko / Position ]],0)))</f>
        <v>0</v>
      </c>
      <c r="FT456" s="194">
        <f>IF(INDEX(tab_MinKomp[Znajomość procesów z obszaru / Kenntiss der prozesse in dem Bereich],MATCH($B455,tab_MinKomp[[Stanowisko / Position ]:[Stanowisko / Position ]],0))="n/a","n/a",FT455-INDEX(tab_MinKomp[Znajomość procesów z obszaru / Kenntiss der prozesse in dem Bereich],MATCH($B455,tab_MinKomp[[Stanowisko / Position ]:[Stanowisko / Position ]],0)))</f>
        <v>0</v>
      </c>
      <c r="FU456" s="194">
        <f>IF(INDEX(tab_MinKomp[optymalizacja procesów / Prozessoptymalisierung],MATCH($B455,tab_MinKomp[[Stanowisko / Position ]:[Stanowisko / Position ]],0))="n/a","n/a",FU455-INDEX(tab_MinKomp[optymalizacja procesów / Prozessoptymalisierung],MATCH($B455,tab_MinKomp[[Stanowisko / Position ]:[Stanowisko / Position ]],0)))</f>
        <v>0</v>
      </c>
      <c r="FV456" s="194">
        <f>IF(INDEX(tab_MinKomp[Umiejętności szkoleniowe / Trainingsfähigkeiten],MATCH($B455,tab_MinKomp[[Stanowisko / Position ]:[Stanowisko / Position ]],0))="n/a","n/a",FV455-INDEX(tab_MinKomp[Umiejętności szkoleniowe / Trainingsfähigkeiten],MATCH($B455,tab_MinKomp[[Stanowisko / Position ]:[Stanowisko / Position ]],0)))</f>
        <v>1</v>
      </c>
      <c r="FW456" s="194">
        <f>IF(INDEX(tab_MinKomp[Analityczne myślenie, podejście / Analitysches Denken, Einstellung],MATCH($B455,tab_MinKomp[[Stanowisko / Position ]:[Stanowisko / Position ]],0))="n/a","n/a",FW455-INDEX(tab_MinKomp[Analityczne myślenie, podejście / Analitysches Denken, Einstellung],MATCH($B455,tab_MinKomp[[Stanowisko / Position ]:[Stanowisko / Position ]],0)))</f>
        <v>1</v>
      </c>
      <c r="FX456" s="194">
        <f>IF(INDEX(tab_MinKomp[Dokładność, precyzja w dzialaniu / Genauigkeit, Präzision in die Arbeit],MATCH($B455,tab_MinKomp[[Stanowisko / Position ]:[Stanowisko / Position ]],0))="n/a","n/a",FX455-INDEX(tab_MinKomp[Dokładność, precyzja w dzialaniu / Genauigkeit, Präzision in die Arbeit],MATCH($B455,tab_MinKomp[[Stanowisko / Position ]:[Stanowisko / Position ]],0)))</f>
        <v>1</v>
      </c>
      <c r="FY456" s="194">
        <f>IF(INDEX(tab_MinKomp[Dyspozycyjność / Verfügbarkeit],MATCH($B455,tab_MinKomp[[Stanowisko / Position ]:[Stanowisko / Position ]],0))="n/a","n/a",FY455-INDEX(tab_MinKomp[Dyspozycyjność / Verfügbarkeit],MATCH($B455,tab_MinKomp[[Stanowisko / Position ]:[Stanowisko / Position ]],0)))</f>
        <v>0</v>
      </c>
      <c r="FZ456" s="194">
        <f>IF(INDEX(tab_MinKomp[Zaangażowanie / 
Engagement],MATCH($B455,tab_MinKomp[[Stanowisko / Position ]:[Stanowisko / Position ]],0))="n/a","n/a",FZ455-INDEX(tab_MinKomp[Zaangażowanie / 
Engagement],MATCH($B455,tab_MinKomp[[Stanowisko / Position ]:[Stanowisko / Position ]],0)))</f>
        <v>1</v>
      </c>
      <c r="GA456" s="194" t="str">
        <f>IF(INDEX(tab_MinKomp[Konserwacja form guma],MATCH($B455,tab_MinKomp[[Stanowisko / Position ]:[Stanowisko / Position ]],0))="n/a","n/a",GA455-INDEX(tab_MinKomp[Konserwacja form guma],MATCH($B455,tab_MinKomp[[Stanowisko / Position ]:[Stanowisko / Position ]],0)))</f>
        <v>n/a</v>
      </c>
      <c r="GB456" s="194" t="str">
        <f>IF(INDEX(tab_MinKomp[Konserwacja form plastiki],MATCH($B455,tab_MinKomp[[Stanowisko / Position ]:[Stanowisko / Position ]],0))="n/a","n/a",GB455-INDEX(tab_MinKomp[Konserwacja form plastiki],MATCH($B455,tab_MinKomp[[Stanowisko / Position ]:[Stanowisko / Position ]],0)))</f>
        <v>n/a</v>
      </c>
      <c r="GC456" s="194">
        <f>IF(INDEX(tab_MinKomp[Elastyczność w działaniu],MATCH($B455,tab_MinKomp[[Stanowisko / Position ]:[Stanowisko / Position ]],0))="n/a","n/a",GC455-INDEX(tab_MinKomp[Elastyczność w działaniu],MATCH($B455,tab_MinKomp[[Stanowisko / Position ]:[Stanowisko / Position ]],0)))</f>
        <v>0</v>
      </c>
      <c r="GD456" s="194">
        <f>IF(INDEX(tab_MinKomp[Komunikatywność],MATCH($B455,tab_MinKomp[[Stanowisko / Position ]:[Stanowisko / Position ]],0))="n/a","n/a",GD455-INDEX(tab_MinKomp[Komunikatywność],MATCH($B455,tab_MinKomp[[Stanowisko / Position ]:[Stanowisko / Position ]],0)))</f>
        <v>1</v>
      </c>
      <c r="GE456" s="193" t="str">
        <f>IF(INDEX(tab_MinKomp[Motywowanie i budowanie zaangażowania zespołu],MATCH($B455,tab_MinKomp[[Stanowisko / Position ]:[Stanowisko / Position ]],0))="n/a","n/a",GE455-INDEX(tab_MinKomp[Motywowanie i budowanie zaangażowania zespołu],MATCH($B455,tab_MinKomp[[Stanowisko / Position ]:[Stanowisko / Position ]],0)))</f>
        <v>n/a</v>
      </c>
      <c r="GF456" s="186" t="s">
        <v>248</v>
      </c>
      <c r="GG456" s="186" t="s">
        <v>248</v>
      </c>
      <c r="GH456" s="186" t="s">
        <v>248</v>
      </c>
      <c r="GI456" s="186" t="s">
        <v>248</v>
      </c>
      <c r="GJ456" s="186" t="s">
        <v>248</v>
      </c>
      <c r="GK456" s="186" t="s">
        <v>248</v>
      </c>
      <c r="GL456" s="186" t="s">
        <v>248</v>
      </c>
      <c r="GM456" s="186" t="s">
        <v>248</v>
      </c>
      <c r="GN456" s="186" t="s">
        <v>248</v>
      </c>
      <c r="GO456" s="186" t="s">
        <v>248</v>
      </c>
      <c r="GP456" s="186" t="s">
        <v>248</v>
      </c>
      <c r="GQ456" s="186" t="s">
        <v>248</v>
      </c>
      <c r="GR456" s="186" t="s">
        <v>248</v>
      </c>
      <c r="GS456" s="186" t="s">
        <v>248</v>
      </c>
      <c r="GT456" s="186" t="s">
        <v>248</v>
      </c>
      <c r="GU456" s="186" t="s">
        <v>248</v>
      </c>
      <c r="GV456" s="186" t="s">
        <v>248</v>
      </c>
      <c r="GW456" s="186" t="s">
        <v>248</v>
      </c>
      <c r="GX456" s="186" t="s">
        <v>248</v>
      </c>
      <c r="GY456" s="186" t="s">
        <v>248</v>
      </c>
      <c r="GZ456" s="261" t="s">
        <v>248</v>
      </c>
      <c r="HA456" s="261" t="s">
        <v>248</v>
      </c>
      <c r="HB456" s="191">
        <f>SUM(G456:GE456)/(HB455-(SUM(G456:GE456)))</f>
        <v>0.25641025641025639</v>
      </c>
    </row>
    <row r="457" spans="1:210" ht="24.9" customHeight="1" x14ac:dyDescent="0.3">
      <c r="A457" s="105" t="s">
        <v>317</v>
      </c>
      <c r="B457" s="105" t="s">
        <v>315</v>
      </c>
      <c r="C457" s="105" t="s">
        <v>386</v>
      </c>
      <c r="D457" s="105">
        <v>1802</v>
      </c>
      <c r="E457" s="394" t="s">
        <v>895</v>
      </c>
      <c r="F457" s="185" t="s">
        <v>374</v>
      </c>
      <c r="G457" s="186">
        <v>2</v>
      </c>
      <c r="H457" s="186">
        <v>1</v>
      </c>
      <c r="I457" s="186">
        <v>2</v>
      </c>
      <c r="J457" s="186">
        <v>1</v>
      </c>
      <c r="K457" s="186">
        <v>1</v>
      </c>
      <c r="L457" s="186" t="s">
        <v>248</v>
      </c>
      <c r="M457" s="186" t="s">
        <v>248</v>
      </c>
      <c r="N457" s="186" t="s">
        <v>248</v>
      </c>
      <c r="O457" s="186">
        <v>1</v>
      </c>
      <c r="P457" s="186">
        <v>1</v>
      </c>
      <c r="Q457" s="186" t="s">
        <v>248</v>
      </c>
      <c r="R457" s="186" t="s">
        <v>248</v>
      </c>
      <c r="S457" s="186" t="s">
        <v>248</v>
      </c>
      <c r="T457" s="186" t="s">
        <v>248</v>
      </c>
      <c r="U457" s="186" t="s">
        <v>248</v>
      </c>
      <c r="V457" s="186" t="s">
        <v>248</v>
      </c>
      <c r="W457" s="186" t="s">
        <v>248</v>
      </c>
      <c r="X457" s="186" t="s">
        <v>248</v>
      </c>
      <c r="Y457" s="186" t="s">
        <v>248</v>
      </c>
      <c r="Z457" s="186" t="s">
        <v>248</v>
      </c>
      <c r="AA457" s="186" t="s">
        <v>248</v>
      </c>
      <c r="AB457" s="186" t="s">
        <v>248</v>
      </c>
      <c r="AC457" s="186" t="s">
        <v>248</v>
      </c>
      <c r="AD457" s="186" t="s">
        <v>248</v>
      </c>
      <c r="AE457" s="186" t="s">
        <v>248</v>
      </c>
      <c r="AF457" s="186" t="s">
        <v>248</v>
      </c>
      <c r="AG457" s="186" t="s">
        <v>248</v>
      </c>
      <c r="AH457" s="186" t="s">
        <v>248</v>
      </c>
      <c r="AI457" s="186" t="s">
        <v>248</v>
      </c>
      <c r="AJ457" s="186" t="s">
        <v>248</v>
      </c>
      <c r="AK457" s="186" t="s">
        <v>248</v>
      </c>
      <c r="AL457" s="186">
        <v>2</v>
      </c>
      <c r="AM457" s="186" t="s">
        <v>248</v>
      </c>
      <c r="AN457" s="186" t="s">
        <v>248</v>
      </c>
      <c r="AO457" s="186">
        <v>1</v>
      </c>
      <c r="AP457" s="186" t="s">
        <v>248</v>
      </c>
      <c r="AQ457" s="186">
        <v>1</v>
      </c>
      <c r="AR457" s="186" t="s">
        <v>248</v>
      </c>
      <c r="AS457" s="186" t="s">
        <v>248</v>
      </c>
      <c r="AT457" s="186" t="s">
        <v>248</v>
      </c>
      <c r="AU457" s="186" t="s">
        <v>248</v>
      </c>
      <c r="AV457" s="186">
        <v>3</v>
      </c>
      <c r="AW457" s="186">
        <v>1</v>
      </c>
      <c r="AX457" s="186" t="s">
        <v>248</v>
      </c>
      <c r="AY457" s="186" t="s">
        <v>248</v>
      </c>
      <c r="AZ457" s="186" t="s">
        <v>248</v>
      </c>
      <c r="BA457" s="186" t="s">
        <v>248</v>
      </c>
      <c r="BB457" s="186" t="s">
        <v>248</v>
      </c>
      <c r="BC457" s="186" t="s">
        <v>248</v>
      </c>
      <c r="BD457" s="186" t="s">
        <v>248</v>
      </c>
      <c r="BE457" s="186" t="s">
        <v>248</v>
      </c>
      <c r="BF457" s="186" t="s">
        <v>248</v>
      </c>
      <c r="BG457" s="186" t="s">
        <v>248</v>
      </c>
      <c r="BH457" s="186" t="s">
        <v>248</v>
      </c>
      <c r="BI457" s="186" t="s">
        <v>248</v>
      </c>
      <c r="BJ457" s="186" t="s">
        <v>248</v>
      </c>
      <c r="BK457" s="186" t="s">
        <v>248</v>
      </c>
      <c r="BL457" s="186" t="s">
        <v>248</v>
      </c>
      <c r="BM457" s="186" t="s">
        <v>248</v>
      </c>
      <c r="BN457" s="186" t="s">
        <v>248</v>
      </c>
      <c r="BO457" s="186" t="s">
        <v>248</v>
      </c>
      <c r="BP457" s="186" t="s">
        <v>248</v>
      </c>
      <c r="BQ457" s="186" t="s">
        <v>248</v>
      </c>
      <c r="BR457" s="186" t="s">
        <v>248</v>
      </c>
      <c r="BS457" s="186" t="s">
        <v>248</v>
      </c>
      <c r="BT457" s="186" t="s">
        <v>248</v>
      </c>
      <c r="BU457" s="186">
        <v>2</v>
      </c>
      <c r="BV457" s="186" t="s">
        <v>248</v>
      </c>
      <c r="BW457" s="186" t="s">
        <v>248</v>
      </c>
      <c r="BX457" s="186" t="s">
        <v>248</v>
      </c>
      <c r="BY457" s="186" t="s">
        <v>248</v>
      </c>
      <c r="BZ457" s="186" t="s">
        <v>248</v>
      </c>
      <c r="CA457" s="186" t="s">
        <v>248</v>
      </c>
      <c r="CB457" s="186" t="s">
        <v>248</v>
      </c>
      <c r="CC457" s="186" t="s">
        <v>248</v>
      </c>
      <c r="CD457" s="186">
        <v>3</v>
      </c>
      <c r="CE457" s="186" t="s">
        <v>248</v>
      </c>
      <c r="CF457" s="186" t="s">
        <v>248</v>
      </c>
      <c r="CG457" s="186">
        <v>1</v>
      </c>
      <c r="CH457" s="186" t="s">
        <v>248</v>
      </c>
      <c r="CI457" s="186" t="s">
        <v>248</v>
      </c>
      <c r="CJ457" s="186" t="s">
        <v>248</v>
      </c>
      <c r="CK457" s="186" t="s">
        <v>248</v>
      </c>
      <c r="CL457" s="186" t="s">
        <v>248</v>
      </c>
      <c r="CM457" s="186" t="s">
        <v>248</v>
      </c>
      <c r="CN457" s="186" t="s">
        <v>248</v>
      </c>
      <c r="CO457" s="186" t="s">
        <v>248</v>
      </c>
      <c r="CP457" s="186" t="s">
        <v>248</v>
      </c>
      <c r="CQ457" s="186" t="s">
        <v>248</v>
      </c>
      <c r="CR457" s="186" t="s">
        <v>248</v>
      </c>
      <c r="CS457" s="186" t="s">
        <v>248</v>
      </c>
      <c r="CT457" s="186" t="s">
        <v>248</v>
      </c>
      <c r="CU457" s="186" t="s">
        <v>248</v>
      </c>
      <c r="CV457" s="186" t="s">
        <v>248</v>
      </c>
      <c r="CW457" s="186">
        <v>3</v>
      </c>
      <c r="CX457" s="186" t="s">
        <v>248</v>
      </c>
      <c r="CY457" s="186" t="s">
        <v>248</v>
      </c>
      <c r="CZ457" s="186" t="s">
        <v>248</v>
      </c>
      <c r="DA457" s="186" t="s">
        <v>248</v>
      </c>
      <c r="DB457" s="186" t="s">
        <v>248</v>
      </c>
      <c r="DC457" s="186" t="s">
        <v>248</v>
      </c>
      <c r="DD457" s="186" t="s">
        <v>248</v>
      </c>
      <c r="DE457" s="186" t="s">
        <v>248</v>
      </c>
      <c r="DF457" s="186">
        <v>2</v>
      </c>
      <c r="DG457" s="186" t="s">
        <v>248</v>
      </c>
      <c r="DH457" s="186" t="s">
        <v>248</v>
      </c>
      <c r="DI457" s="186" t="s">
        <v>248</v>
      </c>
      <c r="DJ457" s="186" t="s">
        <v>248</v>
      </c>
      <c r="DK457" s="186" t="s">
        <v>248</v>
      </c>
      <c r="DL457" s="186" t="s">
        <v>248</v>
      </c>
      <c r="DM457" s="186" t="s">
        <v>248</v>
      </c>
      <c r="DN457" s="186" t="s">
        <v>248</v>
      </c>
      <c r="DO457" s="186" t="s">
        <v>248</v>
      </c>
      <c r="DP457" s="186" t="s">
        <v>248</v>
      </c>
      <c r="DQ457" s="186" t="s">
        <v>248</v>
      </c>
      <c r="DR457" s="186" t="s">
        <v>248</v>
      </c>
      <c r="DS457" s="186" t="s">
        <v>248</v>
      </c>
      <c r="DT457" s="186" t="s">
        <v>248</v>
      </c>
      <c r="DU457" s="186" t="s">
        <v>248</v>
      </c>
      <c r="DV457" s="186" t="s">
        <v>248</v>
      </c>
      <c r="DW457" s="186" t="s">
        <v>248</v>
      </c>
      <c r="DX457" s="186" t="s">
        <v>248</v>
      </c>
      <c r="DY457" s="186" t="s">
        <v>248</v>
      </c>
      <c r="DZ457" s="186" t="s">
        <v>248</v>
      </c>
      <c r="EA457" s="186" t="s">
        <v>248</v>
      </c>
      <c r="EB457" s="186" t="s">
        <v>248</v>
      </c>
      <c r="EC457" s="186" t="s">
        <v>248</v>
      </c>
      <c r="ED457" s="186" t="s">
        <v>248</v>
      </c>
      <c r="EE457" s="186" t="s">
        <v>248</v>
      </c>
      <c r="EF457" s="186" t="s">
        <v>248</v>
      </c>
      <c r="EG457" s="186" t="s">
        <v>248</v>
      </c>
      <c r="EH457" s="186" t="s">
        <v>248</v>
      </c>
      <c r="EI457" s="186" t="s">
        <v>248</v>
      </c>
      <c r="EJ457" s="186" t="s">
        <v>248</v>
      </c>
      <c r="EK457" s="186" t="s">
        <v>248</v>
      </c>
      <c r="EL457" s="184" t="s">
        <v>248</v>
      </c>
      <c r="EM457" s="184" t="s">
        <v>248</v>
      </c>
      <c r="EN457" s="184" t="s">
        <v>248</v>
      </c>
      <c r="EO457" s="186" t="s">
        <v>248</v>
      </c>
      <c r="EP457" s="186" t="s">
        <v>248</v>
      </c>
      <c r="EQ457" s="186" t="s">
        <v>248</v>
      </c>
      <c r="ER457" s="186" t="s">
        <v>248</v>
      </c>
      <c r="ES457" s="186" t="s">
        <v>248</v>
      </c>
      <c r="ET457" s="186" t="s">
        <v>248</v>
      </c>
      <c r="EU457" s="186" t="s">
        <v>248</v>
      </c>
      <c r="EV457" s="186" t="s">
        <v>248</v>
      </c>
      <c r="EW457" s="186" t="s">
        <v>248</v>
      </c>
      <c r="EX457" s="186" t="s">
        <v>248</v>
      </c>
      <c r="EY457" s="186" t="s">
        <v>248</v>
      </c>
      <c r="EZ457" s="186" t="s">
        <v>248</v>
      </c>
      <c r="FA457" s="186" t="s">
        <v>248</v>
      </c>
      <c r="FB457" s="186" t="s">
        <v>248</v>
      </c>
      <c r="FC457" s="186" t="s">
        <v>248</v>
      </c>
      <c r="FD457" s="186" t="s">
        <v>248</v>
      </c>
      <c r="FE457" s="186" t="s">
        <v>248</v>
      </c>
      <c r="FF457" s="186" t="s">
        <v>248</v>
      </c>
      <c r="FG457" s="186" t="s">
        <v>248</v>
      </c>
      <c r="FH457" s="186" t="s">
        <v>248</v>
      </c>
      <c r="FI457" s="186" t="s">
        <v>248</v>
      </c>
      <c r="FJ457" s="186" t="s">
        <v>248</v>
      </c>
      <c r="FK457" s="186" t="s">
        <v>248</v>
      </c>
      <c r="FL457" s="186" t="s">
        <v>248</v>
      </c>
      <c r="FM457" s="186" t="s">
        <v>248</v>
      </c>
      <c r="FN457" s="186" t="s">
        <v>248</v>
      </c>
      <c r="FO457" s="186" t="s">
        <v>248</v>
      </c>
      <c r="FP457" s="186" t="s">
        <v>248</v>
      </c>
      <c r="FQ457" s="187" t="s">
        <v>248</v>
      </c>
      <c r="FR457" s="187" t="s">
        <v>248</v>
      </c>
      <c r="FS457" s="186">
        <v>2</v>
      </c>
      <c r="FT457" s="186">
        <v>2</v>
      </c>
      <c r="FU457" s="186">
        <v>1</v>
      </c>
      <c r="FV457" s="186">
        <v>2</v>
      </c>
      <c r="FW457" s="186">
        <v>2</v>
      </c>
      <c r="FX457" s="186">
        <v>3</v>
      </c>
      <c r="FY457" s="186">
        <v>2</v>
      </c>
      <c r="FZ457" s="186">
        <v>3</v>
      </c>
      <c r="GA457" s="186" t="s">
        <v>248</v>
      </c>
      <c r="GB457" s="186" t="s">
        <v>248</v>
      </c>
      <c r="GC457" s="186">
        <v>2</v>
      </c>
      <c r="GD457" s="186">
        <v>2</v>
      </c>
      <c r="GE457" s="186" t="s">
        <v>248</v>
      </c>
      <c r="GF457" s="186" t="s">
        <v>248</v>
      </c>
      <c r="GG457" s="186" t="s">
        <v>248</v>
      </c>
      <c r="GH457" s="186" t="s">
        <v>248</v>
      </c>
      <c r="GI457" s="186" t="s">
        <v>248</v>
      </c>
      <c r="GJ457" s="186" t="s">
        <v>248</v>
      </c>
      <c r="GK457" s="186" t="s">
        <v>248</v>
      </c>
      <c r="GL457" s="186" t="s">
        <v>248</v>
      </c>
      <c r="GM457" s="186" t="s">
        <v>248</v>
      </c>
      <c r="GN457" s="186" t="s">
        <v>248</v>
      </c>
      <c r="GO457" s="186" t="s">
        <v>248</v>
      </c>
      <c r="GP457" s="186" t="s">
        <v>248</v>
      </c>
      <c r="GQ457" s="186" t="s">
        <v>248</v>
      </c>
      <c r="GR457" s="186" t="s">
        <v>248</v>
      </c>
      <c r="GS457" s="186" t="s">
        <v>248</v>
      </c>
      <c r="GT457" s="186" t="s">
        <v>248</v>
      </c>
      <c r="GU457" s="186" t="s">
        <v>248</v>
      </c>
      <c r="GV457" s="186" t="s">
        <v>248</v>
      </c>
      <c r="GW457" s="186" t="s">
        <v>248</v>
      </c>
      <c r="GX457" s="186" t="s">
        <v>248</v>
      </c>
      <c r="GY457" s="186" t="s">
        <v>248</v>
      </c>
      <c r="GZ457" s="261" t="s">
        <v>248</v>
      </c>
      <c r="HA457" s="261" t="s">
        <v>248</v>
      </c>
      <c r="HB457" s="188">
        <f t="shared" ref="HB457" si="473">SUM(G457:GE457)</f>
        <v>49</v>
      </c>
    </row>
    <row r="458" spans="1:210" ht="24.9" customHeight="1" thickBot="1" x14ac:dyDescent="0.35">
      <c r="A458" s="108" t="str">
        <f t="shared" ref="A458:D458" si="474">A457</f>
        <v>Prod.-Q-2</v>
      </c>
      <c r="B458" s="108" t="str">
        <f t="shared" si="474"/>
        <v>Pracownik Produkcji</v>
      </c>
      <c r="C458" s="108" t="str">
        <f t="shared" si="474"/>
        <v>MS</v>
      </c>
      <c r="D458" s="108">
        <f t="shared" si="474"/>
        <v>1802</v>
      </c>
      <c r="E458" s="395"/>
      <c r="F458" s="189" t="s">
        <v>375</v>
      </c>
      <c r="G458" s="192">
        <f>IF(INDEX(tab_MinKomp[Przepisy BHP / BHP Vorschriften],MATCH($B457,tab_MinKomp[[Stanowisko / Position ]:[Stanowisko / Position ]],0))="n/a","n/a",G457-INDEX(tab_MinKomp[Przepisy BHP / BHP Vorschriften],MATCH($B457,tab_MinKomp[[Stanowisko / Position ]:[Stanowisko / Position ]],0)))</f>
        <v>0</v>
      </c>
      <c r="H458" s="193">
        <f>IF(INDEX(tab_MinKomp[Przepisy PPOŻ / Brandschutzbestimmungen],MATCH($B457,tab_MinKomp[[Stanowisko / Position ]:[Stanowisko / Position ]],0))="n/a","n/a",H457-INDEX(tab_MinKomp[Przepisy PPOŻ / Brandschutzbestimmungen],MATCH($B457,tab_MinKomp[[Stanowisko / Position ]:[Stanowisko / Position ]],0)))</f>
        <v>0</v>
      </c>
      <c r="I458" s="193">
        <f>IF(INDEX(tab_MinKomp[Ryzyko zawodowe na stanowiskach pracyv/ Berufliche Risiken an Arbeitsstellen],MATCH($B457,tab_MinKomp[[Stanowisko / Position ]:[Stanowisko / Position ]],0))="n/a","n/a",I457-INDEX(tab_MinKomp[Ryzyko zawodowe na stanowiskach pracyv/ Berufliche Risiken an Arbeitsstellen],MATCH($B457,tab_MinKomp[[Stanowisko / Position ]:[Stanowisko / Position ]],0)))</f>
        <v>0</v>
      </c>
      <c r="J458" s="193">
        <f>IF(INDEX(tab_MinKomp[Gospodarka substancjami niebezpiecznymi / Gefahrstoffmanagement],MATCH($B457,tab_MinKomp[[Stanowisko / Position ]:[Stanowisko / Position ]],0))="n/a","n/a",J457-INDEX(tab_MinKomp[Gospodarka substancjami niebezpiecznymi / Gefahrstoffmanagement],MATCH($B457,tab_MinKomp[[Stanowisko / Position ]:[Stanowisko / Position ]],0)))</f>
        <v>0</v>
      </c>
      <c r="K458" s="193">
        <f>IF(INDEX(tab_MinKomp[Gospodarka odpadami / Abfallwirtschaft],MATCH($B457,tab_MinKomp[[Stanowisko / Position ]:[Stanowisko / Position ]],0))="n/a","n/a",K457-INDEX(tab_MinKomp[Gospodarka odpadami / Abfallwirtschaft],MATCH($B457,tab_MinKomp[[Stanowisko / Position ]:[Stanowisko / Position ]],0)))</f>
        <v>0</v>
      </c>
      <c r="L458" s="194" t="str">
        <f>IF(INDEX(tab_MinKomp[Przepisy kodeksu pracy / Bestimmungen des Arbeitsgesetzes],MATCH($B457,tab_MinKomp[[Stanowisko / Position ]:[Stanowisko / Position ]],0))="n/a","n/a",L457-INDEX(tab_MinKomp[Przepisy kodeksu pracy / Bestimmungen des Arbeitsgesetzes],MATCH($B457,tab_MinKomp[[Stanowisko / Position ]:[Stanowisko / Position ]],0)))</f>
        <v>n/a</v>
      </c>
      <c r="M458" s="195" t="str">
        <f>IF(INDEX(tab_MinKomp[Przepisy o ub.społ. ZUS  / Sozialversicherungsvorschriften],MATCH($B457,tab_MinKomp[[Stanowisko / Position ]:[Stanowisko / Position ]],0))="n/a","n/a",M457-INDEX(tab_MinKomp[Przepisy o ub.społ. ZUS  / Sozialversicherungsvorschriften],MATCH($B457,tab_MinKomp[[Stanowisko / Position ]:[Stanowisko / Position ]],0)))</f>
        <v>n/a</v>
      </c>
      <c r="N458" s="194" t="str">
        <f>IF(INDEX(tab_MinKomp[PRZEPISY O PDOF /persönlich Einkommensteuergesetz ],MATCH($B457,tab_MinKomp[[Stanowisko / Position ]:[Stanowisko / Position ]],0))="n/a","n/a",N457-INDEX(tab_MinKomp[PRZEPISY O PDOF /persönlich Einkommensteuergesetz ],MATCH($B457,tab_MinKomp[[Stanowisko / Position ]:[Stanowisko / Position ]],0)))</f>
        <v>n/a</v>
      </c>
      <c r="O458" s="194">
        <f>IF(INDEX(tab_MinKomp[Regulamin pracy / Arbeitsordnung],MATCH($B457,tab_MinKomp[[Stanowisko / Position ]:[Stanowisko / Position ]],0))="n/a","n/a",O457-INDEX(tab_MinKomp[Regulamin pracy / Arbeitsordnung],MATCH($B457,tab_MinKomp[[Stanowisko / Position ]:[Stanowisko / Position ]],0)))</f>
        <v>0</v>
      </c>
      <c r="P458" s="194">
        <f>IF(INDEX(tab_MinKomp[Regulamin wynagradzania / Vergütungsordnung],MATCH($B457,tab_MinKomp[[Stanowisko / Position ]:[Stanowisko / Position ]],0))="n/a","n/a",P457-INDEX(tab_MinKomp[Regulamin wynagradzania / Vergütungsordnung],MATCH($B457,tab_MinKomp[[Stanowisko / Position ]:[Stanowisko / Position ]],0)))</f>
        <v>0</v>
      </c>
      <c r="Q458" s="194" t="str">
        <f>IF(INDEX(tab_MinKomp[System R2PŁATNIK PRO: Płace / Lohnabrechnung],MATCH($B457,tab_MinKomp[[Stanowisko / Position ]:[Stanowisko / Position ]],0))="n/a","n/a",Q457-INDEX(tab_MinKomp[System R2PŁATNIK PRO: Płace / Lohnabrechnung],MATCH($B457,tab_MinKomp[[Stanowisko / Position ]:[Stanowisko / Position ]],0)))</f>
        <v>n/a</v>
      </c>
      <c r="R458" s="194" t="str">
        <f>IF(INDEX(tab_MinKomp[SystemR2PŁATNIK PRO: KADRY / Personaldaten],MATCH($B457,tab_MinKomp[[Stanowisko / Position ]:[Stanowisko / Position ]],0))="n/a","n/a",R457-INDEX(tab_MinKomp[SystemR2PŁATNIK PRO: KADRY / Personaldaten],MATCH($B457,tab_MinKomp[[Stanowisko / Position ]:[Stanowisko / Position ]],0)))</f>
        <v>n/a</v>
      </c>
      <c r="S458" s="194" t="str">
        <f>IF(INDEX(tab_MinKomp[SYSTEM R2PŁATNIK PRO: zarządzanie pracownikami / Arbeitsverwaltung],MATCH($B457,tab_MinKomp[[Stanowisko / Position ]:[Stanowisko / Position ]],0))="n/a","n/a",S457-INDEX(tab_MinKomp[SYSTEM R2PŁATNIK PRO: zarządzanie pracownikami / Arbeitsverwaltung],MATCH($B457,tab_MinKomp[[Stanowisko / Position ]:[Stanowisko / Position ]],0)))</f>
        <v>n/a</v>
      </c>
      <c r="T458" s="194" t="str">
        <f>IF(INDEX(tab_MinKomp[Doradztwo, wsparcie personalne / Personalberatung und Unterstützung],MATCH($B457,tab_MinKomp[[Stanowisko / Position ]:[Stanowisko / Position ]],0))="n/a","n/a",T457-INDEX(tab_MinKomp[Doradztwo, wsparcie personalne / Personalberatung und Unterstützung],MATCH($B457,tab_MinKomp[[Stanowisko / Position ]:[Stanowisko / Position ]],0)))</f>
        <v>n/a</v>
      </c>
      <c r="U458" s="194" t="str">
        <f>IF(INDEX(tab_MinKomp[Przepisy o podatku VAT / MwSt.- Gesetz],MATCH($B457,tab_MinKomp[[Stanowisko / Position ]:[Stanowisko / Position ]],0))="n/a","n/a",U457-INDEX(tab_MinKomp[Przepisy o podatku VAT / MwSt.- Gesetz],MATCH($B457,tab_MinKomp[[Stanowisko / Position ]:[Stanowisko / Position ]],0)))</f>
        <v>n/a</v>
      </c>
      <c r="V458" s="194" t="str">
        <f>IF(INDEX(tab_MinKomp[PrzepisyPDOP / geschäftlich Einkommensteuergesetz],MATCH($B457,tab_MinKomp[[Stanowisko / Position ]:[Stanowisko / Position ]],0))="n/a","n/a",V457-INDEX(tab_MinKomp[PrzepisyPDOP / geschäftlich Einkommensteuergesetz],MATCH($B457,tab_MinKomp[[Stanowisko / Position ]:[Stanowisko / Position ]],0)))</f>
        <v>n/a</v>
      </c>
      <c r="W458" s="194" t="str">
        <f>IF(INDEX(tab_MinKomp[System BAAN / FINANSE (FIBU)],MATCH($B457,tab_MinKomp[[Stanowisko / Position ]:[Stanowisko / Position ]],0))="n/a","n/a",W457-INDEX(tab_MinKomp[System BAAN / FINANSE (FIBU)],MATCH($B457,tab_MinKomp[[Stanowisko / Position ]:[Stanowisko / Position ]],0)))</f>
        <v>n/a</v>
      </c>
      <c r="X458" s="194" t="str">
        <f>IF(INDEX(tab_MinKomp[Systemy pomocnicze / Hilfssysteme(STOCKPROGRAM, KALK2000 etc.)],MATCH($B457,tab_MinKomp[[Stanowisko / Position ]:[Stanowisko / Position ]],0))="n/a","n/a",X457-INDEX(tab_MinKomp[Systemy pomocnicze / Hilfssysteme(STOCKPROGRAM, KALK2000 etc.)],MATCH($B457,tab_MinKomp[[Stanowisko / Position ]:[Stanowisko / Position ]],0)))</f>
        <v>n/a</v>
      </c>
      <c r="Y458" s="194" t="str">
        <f>IF(INDEX(tab_MinKomp[Polityka rachunkowości / Buchführungspolitik],MATCH($B457,tab_MinKomp[[Stanowisko / Position ]:[Stanowisko / Position ]],0))="n/a","n/a",Y457-INDEX(tab_MinKomp[Polityka rachunkowości / Buchführungspolitik],MATCH($B457,tab_MinKomp[[Stanowisko / Position ]:[Stanowisko / Position ]],0)))</f>
        <v>n/a</v>
      </c>
      <c r="Z458" s="194" t="str">
        <f>IF(INDEX(tab_MinKomp[Ustawa o rachunkowości / Rechnungslegungsgesetz],MATCH($B457,tab_MinKomp[[Stanowisko / Position ]:[Stanowisko / Position ]],0))="n/a","n/a",Z457-INDEX(tab_MinKomp[Ustawa o rachunkowości / Rechnungslegungsgesetz],MATCH($B457,tab_MinKomp[[Stanowisko / Position ]:[Stanowisko / Position ]],0)))</f>
        <v>n/a</v>
      </c>
      <c r="AA458" s="194" t="str">
        <f>IF(INDEX(tab_MinKomp[WORKFLOW - TS-100],MATCH($B457,tab_MinKomp[[Stanowisko / Position ]:[Stanowisko / Position ]],0))="n/a","n/a",AA457-INDEX(tab_MinKomp[WORKFLOW - TS-100],MATCH($B457,tab_MinKomp[[Stanowisko / Position ]:[Stanowisko / Position ]],0)))</f>
        <v>n/a</v>
      </c>
      <c r="AB458" s="194" t="str">
        <f>IF(INDEX(tab_MinKomp[WORKFLOW - SFMS],MATCH($B457,tab_MinKomp[[Stanowisko / Position ]:[Stanowisko / Position ]],0))="n/a","n/a",AB457-INDEX(tab_MinKomp[WORKFLOW - SFMS],MATCH($B457,tab_MinKomp[[Stanowisko / Position ]:[Stanowisko / Position ]],0)))</f>
        <v>n/a</v>
      </c>
      <c r="AC458" s="194" t="str">
        <f>IF(INDEX(tab_MinKomp[System ISO 9001:2015],MATCH($B457,tab_MinKomp[[Stanowisko / Position ]:[Stanowisko / Position ]],0))="n/a","n/a",AC457-INDEX(tab_MinKomp[System ISO 9001:2015],MATCH($B457,tab_MinKomp[[Stanowisko / Position ]:[Stanowisko / Position ]],0)))</f>
        <v>n/a</v>
      </c>
      <c r="AD458" s="194" t="str">
        <f>IF(INDEX(tab_MinKomp[System ISO 9001:2015],MATCH($B457,tab_MinKomp[[Stanowisko / Position ]:[Stanowisko / Position ]],0))="n/a","n/a",AD457-INDEX(tab_MinKomp[System ISO 9001:2015],MATCH($B457,tab_MinKomp[[Stanowisko / Position ]:[Stanowisko / Position ]],0)))</f>
        <v>n/a</v>
      </c>
      <c r="AE458" s="194" t="str">
        <f>IF(INDEX(tab_MinKomp[System ISO 9001:2015],MATCH($B457,tab_MinKomp[[Stanowisko / Position ]:[Stanowisko / Position ]],0))="n/a","n/a",AE457-INDEX(tab_MinKomp[System ISO 9001:2015],MATCH($B457,tab_MinKomp[[Stanowisko / Position ]:[Stanowisko / Position ]],0)))</f>
        <v>n/a</v>
      </c>
      <c r="AF458" s="194" t="str">
        <f>IF(INDEX(tab_MinKomp[System ISO 9001:2015],MATCH($B457,tab_MinKomp[[Stanowisko / Position ]:[Stanowisko / Position ]],0))="n/a","n/a",AF457-INDEX(tab_MinKomp[System ISO 9001:2015],MATCH($B457,tab_MinKomp[[Stanowisko / Position ]:[Stanowisko / Position ]],0)))</f>
        <v>n/a</v>
      </c>
      <c r="AG458" s="194" t="str">
        <f>IF(INDEX(tab_MinKomp[Wymagania VDA 6.3 Process / Forderungen],MATCH($B457,tab_MinKomp[[Stanowisko / Position ]:[Stanowisko / Position ]],0))="n/a","n/a",AG457-INDEX(tab_MinKomp[Wymagania VDA 6.3 Process / Forderungen],MATCH($B457,tab_MinKomp[[Stanowisko / Position ]:[Stanowisko / Position ]],0)))</f>
        <v>n/a</v>
      </c>
      <c r="AH458" s="194" t="str">
        <f>IF(INDEX(tab_MinKomp[Wymagania VDA 6.5 Product / Forderungen],MATCH($B457,tab_MinKomp[[Stanowisko / Position ]:[Stanowisko / Position ]],0))="n/a","n/a",AH457-INDEX(tab_MinKomp[Wymagania VDA 6.5 Product / Forderungen],MATCH($B457,tab_MinKomp[[Stanowisko / Position ]:[Stanowisko / Position ]],0)))</f>
        <v>n/a</v>
      </c>
      <c r="AI458" s="194" t="str">
        <f>IF(INDEX(tab_MinKomp[System ISO 9001:2015],MATCH($B457,tab_MinKomp[[Stanowisko / Position ]:[Stanowisko / Position ]],0))="n/a","n/a",AI457-INDEX(tab_MinKomp[System ISO 9001:2015],MATCH($B457,tab_MinKomp[[Stanowisko / Position ]:[Stanowisko / Position ]],0)))</f>
        <v>n/a</v>
      </c>
      <c r="AJ458" s="194" t="str">
        <f>IF(INDEX(tab_MinKomp[Auditor systemu ISO 17021:2018],MATCH($B457,tab_MinKomp[[Stanowisko / Position ]:[Stanowisko / Position ]],0))="n/a","n/a",AJ457-INDEX(tab_MinKomp[Auditor systemu ISO 17021:2018],MATCH($B457,tab_MinKomp[[Stanowisko / Position ]:[Stanowisko / Position ]],0)))</f>
        <v>n/a</v>
      </c>
      <c r="AK458" s="194" t="str">
        <f>IF(INDEX(tab_MinKomp[Pełnomocnik systemu / Systemvertreter],MATCH($B457,tab_MinKomp[[Stanowisko / Position ]:[Stanowisko / Position ]],0))="n/a","n/a",AK457-INDEX(tab_MinKomp[Pełnomocnik systemu / Systemvertreter],MATCH($B457,tab_MinKomp[[Stanowisko / Position ]:[Stanowisko / Position ]],0)))</f>
        <v>n/a</v>
      </c>
      <c r="AL458" s="194">
        <f>IF(INDEX(tab_MinKomp[Polityka Etyczna - Compliance],MATCH($B457,tab_MinKomp[[Stanowisko / Position ]:[Stanowisko / Position ]],0))="n/a","n/a",AL457-INDEX(tab_MinKomp[Polityka Etyczna - Compliance],MATCH($B457,tab_MinKomp[[Stanowisko / Position ]:[Stanowisko / Position ]],0)))</f>
        <v>1</v>
      </c>
      <c r="AM458" s="194" t="str">
        <f>IF(INDEX(tab_MinKomp[WDRAŻANIE NOWYCH PROJEKTÓW/ PROCEDURA CTM],MATCH($B457,tab_MinKomp[[Stanowisko / Position ]:[Stanowisko / Position ]],0))="n/a","n/a",AM457-INDEX(tab_MinKomp[WDRAŻANIE NOWYCH PROJEKTÓW/ PROCEDURA CTM],MATCH($B457,tab_MinKomp[[Stanowisko / Position ]:[Stanowisko / Position ]],0)))</f>
        <v>n/a</v>
      </c>
      <c r="AN458" s="194" t="str">
        <f>IF(INDEX(tab_MinKomp[KAMIENIE MILOWE MSL/PIFF],MATCH($B457,tab_MinKomp[[Stanowisko / Position ]:[Stanowisko / Position ]],0))="n/a","n/a",AN457-INDEX(tab_MinKomp[KAMIENIE MILOWE MSL/PIFF],MATCH($B457,tab_MinKomp[[Stanowisko / Position ]:[Stanowisko / Position ]],0)))</f>
        <v>n/a</v>
      </c>
      <c r="AO458" s="194">
        <f>IF(INDEX(tab_MinKomp[CP],MATCH($B457,tab_MinKomp[[Stanowisko / Position ]:[Stanowisko / Position ]],0))="n/a","n/a",AO457-INDEX(tab_MinKomp[CP],MATCH($B457,tab_MinKomp[[Stanowisko / Position ]:[Stanowisko / Position ]],0)))</f>
        <v>0</v>
      </c>
      <c r="AP458" s="194" t="str">
        <f>IF(INDEX(tab_MinKomp[FMEA],MATCH($B457,tab_MinKomp[[Stanowisko / Position ]:[Stanowisko / Position ]],0))="n/a","n/a",AP457-INDEX(tab_MinKomp[FMEA],MATCH($B457,tab_MinKomp[[Stanowisko / Position ]:[Stanowisko / Position ]],0)))</f>
        <v>n/a</v>
      </c>
      <c r="AQ458" s="194">
        <f>IF(INDEX(tab_MinKomp[FLOW CHART],MATCH($B457,tab_MinKomp[[Stanowisko / Position ]:[Stanowisko / Position ]],0))="n/a","n/a",AQ457-INDEX(tab_MinKomp[FLOW CHART],MATCH($B457,tab_MinKomp[[Stanowisko / Position ]:[Stanowisko / Position ]],0)))</f>
        <v>0</v>
      </c>
      <c r="AR458" s="194" t="str">
        <f>IF(INDEX(tab_MinKomp[APQP],MATCH($B457,tab_MinKomp[[Stanowisko / Position ]:[Stanowisko / Position ]],0))="n/a","n/a",AR457-INDEX(tab_MinKomp[APQP],MATCH($B457,tab_MinKomp[[Stanowisko / Position ]:[Stanowisko / Position ]],0)))</f>
        <v>n/a</v>
      </c>
      <c r="AS458" s="194" t="str">
        <f>IF(INDEX(tab_MinKomp[MSA],MATCH($B457,tab_MinKomp[[Stanowisko / Position ]:[Stanowisko / Position ]],0))="n/a","n/a",AS457-INDEX(tab_MinKomp[MSA],MATCH($B457,tab_MinKomp[[Stanowisko / Position ]:[Stanowisko / Position ]],0)))</f>
        <v>n/a</v>
      </c>
      <c r="AT458" s="194" t="str">
        <f>IF(INDEX(tab_MinKomp[SPC],MATCH($B457,tab_MinKomp[[Stanowisko / Position ]:[Stanowisko / Position ]],0))="n/a","n/a",AT457-INDEX(tab_MinKomp[SPC],MATCH($B457,tab_MinKomp[[Stanowisko / Position ]:[Stanowisko / Position ]],0)))</f>
        <v>n/a</v>
      </c>
      <c r="AU458" s="194" t="str">
        <f>IF(INDEX(tab_MinKomp[CSR (SPECYFICZNE WYMAGANIA KLIENTA)],MATCH($B457,tab_MinKomp[[Stanowisko / Position ]:[Stanowisko / Position ]],0))="n/a","n/a",AU457-INDEX(tab_MinKomp[CSR (SPECYFICZNE WYMAGANIA KLIENTA)],MATCH($B457,tab_MinKomp[[Stanowisko / Position ]:[Stanowisko / Position ]],0)))</f>
        <v>n/a</v>
      </c>
      <c r="AV458" s="194">
        <f>IF(INDEX(tab_MinKomp[5S],MATCH($B457,tab_MinKomp[[Stanowisko / Position ]:[Stanowisko / Position ]],0))="n/a","n/a",AV457-INDEX(tab_MinKomp[5S],MATCH($B457,tab_MinKomp[[Stanowisko / Position ]:[Stanowisko / Position ]],0)))</f>
        <v>1</v>
      </c>
      <c r="AW458" s="194">
        <f>IF(INDEX(tab_MinKomp[LEAN MANAGEMENT],MATCH($B457,tab_MinKomp[[Stanowisko / Position ]:[Stanowisko / Position ]],0))="n/a","n/a",AW457-INDEX(tab_MinKomp[LEAN MANAGEMENT],MATCH($B457,tab_MinKomp[[Stanowisko / Position ]:[Stanowisko / Position ]],0)))</f>
        <v>0</v>
      </c>
      <c r="AX458" s="194" t="str">
        <f>IF(INDEX(tab_MinKomp[5R],MATCH($B457,tab_MinKomp[[Stanowisko / Position ]:[Stanowisko / Position ]],0))="n/a","n/a",AX457-INDEX(tab_MinKomp[5R],MATCH($B457,tab_MinKomp[[Stanowisko / Position ]:[Stanowisko / Position ]],0)))</f>
        <v>n/a</v>
      </c>
      <c r="AY458" s="194" t="str">
        <f>IF(INDEX(tab_MinKomp[Six Sigma],MATCH($B457,tab_MinKomp[[Stanowisko / Position ]:[Stanowisko / Position ]],0))="n/a","n/a",AY457-INDEX(tab_MinKomp[Six Sigma],MATCH($B457,tab_MinKomp[[Stanowisko / Position ]:[Stanowisko / Position ]],0)))</f>
        <v>n/a</v>
      </c>
      <c r="AZ458" s="194" t="str">
        <f>IF(INDEX(tab_MinKomp[System BAAN / Distribution &amp; Supply Chain],MATCH($B457,tab_MinKomp[[Stanowisko / Position ]:[Stanowisko / Position ]],0))="n/a","n/a",AZ457-INDEX(tab_MinKomp[System BAAN / Distribution &amp; Supply Chain],MATCH($B457,tab_MinKomp[[Stanowisko / Position ]:[Stanowisko / Position ]],0)))</f>
        <v>n/a</v>
      </c>
      <c r="BA458" s="194" t="str">
        <f>IF(INDEX(tab_MinKomp[Gospodarka magazynowa / Lagerverwaltung],MATCH($B457,tab_MinKomp[[Stanowisko / Position ]:[Stanowisko / Position ]],0))="n/a","n/a",BA457-INDEX(tab_MinKomp[Gospodarka magazynowa / Lagerverwaltung],MATCH($B457,tab_MinKomp[[Stanowisko / Position ]:[Stanowisko / Position ]],0)))</f>
        <v>n/a</v>
      </c>
      <c r="BB458" s="194" t="str">
        <f>IF(INDEX(tab_MinKomp[Inwentaryzacja - organizacja i przebieg / Inventurprozess],MATCH($B457,tab_MinKomp[[Stanowisko / Position ]:[Stanowisko / Position ]],0))="n/a","n/a",BB457-INDEX(tab_MinKomp[Inwentaryzacja - organizacja i przebieg / Inventurprozess],MATCH($B457,tab_MinKomp[[Stanowisko / Position ]:[Stanowisko / Position ]],0)))</f>
        <v>n/a</v>
      </c>
      <c r="BC458" s="194" t="str">
        <f>IF(INDEX(tab_MinKomp[Organizacja dostaw / Versorgungsorganisation],MATCH($B457,tab_MinKomp[[Stanowisko / Position ]:[Stanowisko / Position ]],0))="n/a","n/a",BC457-INDEX(tab_MinKomp[Organizacja dostaw / Versorgungsorganisation],MATCH($B457,tab_MinKomp[[Stanowisko / Position ]:[Stanowisko / Position ]],0)))</f>
        <v>n/a</v>
      </c>
      <c r="BD458" s="194" t="str">
        <f>IF(INDEX(tab_MinKomp[Organizacja wysyłek / Organisation von Lieferungen],MATCH($B457,tab_MinKomp[[Stanowisko / Position ]:[Stanowisko / Position ]],0))="n/a","n/a",BD457-INDEX(tab_MinKomp[Organizacja wysyłek / Organisation von Lieferungen],MATCH($B457,tab_MinKomp[[Stanowisko / Position ]:[Stanowisko / Position ]],0)))</f>
        <v>n/a</v>
      </c>
      <c r="BE458" s="194" t="str">
        <f>IF(INDEX(tab_MinKomp[Analiza magazynowa - Program Polen.mdb / Inventuranalyse],MATCH($B457,tab_MinKomp[[Stanowisko / Position ]:[Stanowisko / Position ]],0))="n/a","n/a",BE457-INDEX(tab_MinKomp[Analiza magazynowa - Program Polen.mdb / Inventuranalyse],MATCH($B457,tab_MinKomp[[Stanowisko / Position ]:[Stanowisko / Position ]],0)))</f>
        <v>n/a</v>
      </c>
      <c r="BF458" s="190" t="str">
        <f>IF(INDEX(tab_MinKomp[MMOG (Materials Management Operations Guidelines)],MATCH($B457,tab_MinKomp[[Stanowisko / Position ]:[Stanowisko / Position ]],0))="n/a","n/a",BF457-INDEX(tab_MinKomp[MMOG (Materials Management Operations Guidelines)],MATCH($B457,tab_MinKomp[[Stanowisko / Position ]:[Stanowisko / Position ]],0)))</f>
        <v>n/a</v>
      </c>
      <c r="BG458" s="190" t="str">
        <f>IF(INDEX(tab_MinKomp[GPP],MATCH($B457,tab_MinKomp[[Stanowisko / Position ]:[Stanowisko / Position ]],0))="n/a","n/a",BG457-INDEX(tab_MinKomp[GPP],MATCH($B457,tab_MinKomp[[Stanowisko / Position ]:[Stanowisko / Position ]],0)))</f>
        <v>n/a</v>
      </c>
      <c r="BH458" s="190" t="str">
        <f>IF(INDEX(tab_MinKomp[AIAG (Automotive Industry Action Group)],MATCH($B457,tab_MinKomp[[Stanowisko / Position ]:[Stanowisko / Position ]],0))="n/a","n/a",BH457-INDEX(tab_MinKomp[AIAG (Automotive Industry Action Group)],MATCH($B457,tab_MinKomp[[Stanowisko / Position ]:[Stanowisko / Position ]],0)))</f>
        <v>n/a</v>
      </c>
      <c r="BI458" s="190" t="str">
        <f>IF(INDEX(tab_MinKomp[Super-G disputes],MATCH($B457,tab_MinKomp[[Stanowisko / Position ]:[Stanowisko / Position ]],0))="n/a","n/a",BI457-INDEX(tab_MinKomp[Super-G disputes],MATCH($B457,tab_MinKomp[[Stanowisko / Position ]:[Stanowisko / Position ]],0)))</f>
        <v>n/a</v>
      </c>
      <c r="BJ458" s="190" t="str">
        <f>IF(INDEX(tab_MinKomp[CMMS3/eDDL (Direct Data Link)],MATCH($B457,tab_MinKomp[[Stanowisko / Position ]:[Stanowisko / Position ]],0))="n/a","n/a",BJ457-INDEX(tab_MinKomp[CMMS3/eDDL (Direct Data Link)],MATCH($B457,tab_MinKomp[[Stanowisko / Position ]:[Stanowisko / Position ]],0)))</f>
        <v>n/a</v>
      </c>
      <c r="BK458" s="190" t="str">
        <f>IF(INDEX(tab_MinKomp[MP&amp;L (Material Planning and Logistics)],MATCH($B457,tab_MinKomp[[Stanowisko / Position ]:[Stanowisko / Position ]],0))="n/a","n/a",BK457-INDEX(tab_MinKomp[MP&amp;L (Material Planning and Logistics)],MATCH($B457,tab_MinKomp[[Stanowisko / Position ]:[Stanowisko / Position ]],0)))</f>
        <v>n/a</v>
      </c>
      <c r="BL458" s="190" t="str">
        <f>IF(INDEX(tab_MinKomp[Supplier delivery rating],MATCH($B457,tab_MinKomp[[Stanowisko / Position ]:[Stanowisko / Position ]],0))="n/a","n/a",BL457-INDEX(tab_MinKomp[Supplier delivery rating],MATCH($B457,tab_MinKomp[[Stanowisko / Position ]:[Stanowisko / Position ]],0)))</f>
        <v>n/a</v>
      </c>
      <c r="BM458" s="194" t="str">
        <f>IF(INDEX(tab_MinKomp[Planowanie produkcji / Produktionsplanung],MATCH($B457,tab_MinKomp[[Stanowisko / Position ]:[Stanowisko / Position ]],0))="n/a","n/a",BM457-INDEX(tab_MinKomp[Planowanie produkcji / Produktionsplanung],MATCH($B457,tab_MinKomp[[Stanowisko / Position ]:[Stanowisko / Position ]],0)))</f>
        <v>n/a</v>
      </c>
      <c r="BN458" s="194" t="str">
        <f>IF(INDEX(tab_MinKomp[Planowanie produkcji / Produktionsplanung],MATCH($B457,tab_MinKomp[[Stanowisko / Position ]:[Stanowisko / Position ]],0))="n/a","n/a",BN457-INDEX(tab_MinKomp[Planowanie produkcji / Produktionsplanung],MATCH($B457,tab_MinKomp[[Stanowisko / Position ]:[Stanowisko / Position ]],0)))</f>
        <v>n/a</v>
      </c>
      <c r="BO458" s="194" t="str">
        <f>IF(INDEX(tab_MinKomp[Planowanie produkcji / Produktionsplanung],MATCH($B457,tab_MinKomp[[Stanowisko / Position ]:[Stanowisko / Position ]],0))="n/a","n/a",BO457-INDEX(tab_MinKomp[Planowanie produkcji / Produktionsplanung],MATCH($B457,tab_MinKomp[[Stanowisko / Position ]:[Stanowisko / Position ]],0)))</f>
        <v>n/a</v>
      </c>
      <c r="BP458" s="194" t="str">
        <f>IF(INDEX(tab_MinKomp[Planowanie produkcji / Produktionsplanung],MATCH($B457,tab_MinKomp[[Stanowisko / Position ]:[Stanowisko / Position ]],0))="n/a","n/a",BP457-INDEX(tab_MinKomp[Planowanie produkcji / Produktionsplanung],MATCH($B457,tab_MinKomp[[Stanowisko / Position ]:[Stanowisko / Position ]],0)))</f>
        <v>n/a</v>
      </c>
      <c r="BQ458" s="194" t="str">
        <f>IF(INDEX(tab_MinKomp[Planowanie produkcji / Produktionsplanung],MATCH($B457,tab_MinKomp[[Stanowisko / Position ]:[Stanowisko / Position ]],0))="n/a","n/a",BQ457-INDEX(tab_MinKomp[Planowanie produkcji / Produktionsplanung],MATCH($B457,tab_MinKomp[[Stanowisko / Position ]:[Stanowisko / Position ]],0)))</f>
        <v>n/a</v>
      </c>
      <c r="BR458" s="194" t="str">
        <f>IF(INDEX(tab_MinKomp[Planowanie produkcji / Produktionsplanung],MATCH($B457,tab_MinKomp[[Stanowisko / Position ]:[Stanowisko / Position ]],0))="n/a","n/a",BR457-INDEX(tab_MinKomp[Planowanie produkcji / Produktionsplanung],MATCH($B457,tab_MinKomp[[Stanowisko / Position ]:[Stanowisko / Position ]],0)))</f>
        <v>n/a</v>
      </c>
      <c r="BS458" s="194" t="str">
        <f>IF(INDEX(tab_MinKomp[Planowanie produkcji / Produktionsplanung],MATCH($B457,tab_MinKomp[[Stanowisko / Position ]:[Stanowisko / Position ]],0))="n/a","n/a",BS457-INDEX(tab_MinKomp[Planowanie produkcji / Produktionsplanung],MATCH($B457,tab_MinKomp[[Stanowisko / Position ]:[Stanowisko / Position ]],0)))</f>
        <v>n/a</v>
      </c>
      <c r="BT458" s="194" t="str">
        <f>IF(INDEX(tab_MinKomp[Planowanie produkcji / Produktionsplanung],MATCH($B457,tab_MinKomp[[Stanowisko / Position ]:[Stanowisko / Position ]],0))="n/a","n/a",BT457-INDEX(tab_MinKomp[Planowanie produkcji / Produktionsplanung],MATCH($B457,tab_MinKomp[[Stanowisko / Position ]:[Stanowisko / Position ]],0)))</f>
        <v>n/a</v>
      </c>
      <c r="BU458" s="194">
        <f>IF(INDEX(tab_MinKomp[Obsługa maszyn Novapax / Novapax Maschinenbedienung],MATCH($B457,tab_MinKomp[[Stanowisko / Position ]:[Stanowisko / Position ]],0))="n/a","n/a",BU457-INDEX(tab_MinKomp[Obsługa maszyn Novapax / Novapax Maschinenbedienung],MATCH($B457,tab_MinKomp[[Stanowisko / Position ]:[Stanowisko / Position ]],0)))</f>
        <v>0</v>
      </c>
      <c r="BV458" s="194" t="str">
        <f>IF(INDEX(tab_MinKomp[Planowanie produkcji / Produktionsplanung],MATCH($B457,tab_MinKomp[[Stanowisko / Position ]:[Stanowisko / Position ]],0))="n/a","n/a",BV457-INDEX(tab_MinKomp[Planowanie produkcji / Produktionsplanung],MATCH($B457,tab_MinKomp[[Stanowisko / Position ]:[Stanowisko / Position ]],0)))</f>
        <v>n/a</v>
      </c>
      <c r="BW458" s="194" t="str">
        <f>IF(INDEX(tab_MinKomp[Planowanie produkcji / Produktionsplanung],MATCH($B457,tab_MinKomp[[Stanowisko / Position ]:[Stanowisko / Position ]],0))="n/a","n/a",BW457-INDEX(tab_MinKomp[Planowanie produkcji / Produktionsplanung],MATCH($B457,tab_MinKomp[[Stanowisko / Position ]:[Stanowisko / Position ]],0)))</f>
        <v>n/a</v>
      </c>
      <c r="BX458" s="194" t="str">
        <f>IF(INDEX(tab_MinKomp[Planowanie produkcji / Produktionsplanung],MATCH($B457,tab_MinKomp[[Stanowisko / Position ]:[Stanowisko / Position ]],0))="n/a","n/a",BX457-INDEX(tab_MinKomp[Planowanie produkcji / Produktionsplanung],MATCH($B457,tab_MinKomp[[Stanowisko / Position ]:[Stanowisko / Position ]],0)))</f>
        <v>n/a</v>
      </c>
      <c r="BY458" s="194" t="str">
        <f>IF(INDEX(tab_MinKomp[Planowanie produkcji / Produktionsplanung],MATCH($B457,tab_MinKomp[[Stanowisko / Position ]:[Stanowisko / Position ]],0))="n/a","n/a",BY457-INDEX(tab_MinKomp[Planowanie produkcji / Produktionsplanung],MATCH($B457,tab_MinKomp[[Stanowisko / Position ]:[Stanowisko / Position ]],0)))</f>
        <v>n/a</v>
      </c>
      <c r="BZ458" s="194" t="str">
        <f>IF(INDEX(tab_MinKomp[Planowanie produkcji / Produktionsplanung],MATCH($B457,tab_MinKomp[[Stanowisko / Position ]:[Stanowisko / Position ]],0))="n/a","n/a",BZ457-INDEX(tab_MinKomp[Planowanie produkcji / Produktionsplanung],MATCH($B457,tab_MinKomp[[Stanowisko / Position ]:[Stanowisko / Position ]],0)))</f>
        <v>n/a</v>
      </c>
      <c r="CA458" s="194" t="str">
        <f>IF(INDEX(tab_MinKomp[Planowanie produkcji / Produktionsplanung],MATCH($B457,tab_MinKomp[[Stanowisko / Position ]:[Stanowisko / Position ]],0))="n/a","n/a",CA457-INDEX(tab_MinKomp[Planowanie produkcji / Produktionsplanung],MATCH($B457,tab_MinKomp[[Stanowisko / Position ]:[Stanowisko / Position ]],0)))</f>
        <v>n/a</v>
      </c>
      <c r="CB458" s="194" t="str">
        <f>IF(INDEX(tab_MinKomp[Obsługa maszyn ASL / ASL Maschinenbedienung],MATCH($B457,tab_MinKomp[[Stanowisko / Position ]:[Stanowisko / Position ]],0))="n/a","n/a",CB457-INDEX(tab_MinKomp[Obsługa maszyn ASL / ASL Maschinenbedienung],MATCH($B457,tab_MinKomp[[Stanowisko / Position ]:[Stanowisko / Position ]],0)))</f>
        <v>n/a</v>
      </c>
      <c r="CC458" s="194" t="str">
        <f>IF(INDEX(tab_MinKomp[Obsługa maszyn Branson / Branson Maschinenbedienung],MATCH($B457,tab_MinKomp[[Stanowisko / Position ]:[Stanowisko / Position ]],0))="n/a","n/a",CC457-INDEX(tab_MinKomp[Obsługa maszyn Branson / Branson Maschinenbedienung],MATCH($B457,tab_MinKomp[[Stanowisko / Position ]:[Stanowisko / Position ]],0)))</f>
        <v>n/a</v>
      </c>
      <c r="CD458" s="194">
        <f>IF(INDEX(tab_MinKomp[Obsługa maszyn Novapax / Novapax Maschinenbedienung],MATCH($B457,tab_MinKomp[[Stanowisko / Position ]:[Stanowisko / Position ]],0))="n/a","n/a",CD457-INDEX(tab_MinKomp[Obsługa maszyn Novapax / Novapax Maschinenbedienung],MATCH($B457,tab_MinKomp[[Stanowisko / Position ]:[Stanowisko / Position ]],0)))</f>
        <v>1</v>
      </c>
      <c r="CE458" s="194" t="str">
        <f>IF(INDEX(tab_MinKomp[Obsługa maszyn Piovan / Piovan Maschinenbedienung],MATCH($B457,tab_MinKomp[[Stanowisko / Position ]:[Stanowisko / Position ]],0))="n/a","n/a",CE457-INDEX(tab_MinKomp[Obsługa maszyn Piovan / Piovan Maschinenbedienung],MATCH($B457,tab_MinKomp[[Stanowisko / Position ]:[Stanowisko / Position ]],0)))</f>
        <v>n/a</v>
      </c>
      <c r="CF458" s="194" t="str">
        <f>IF(INDEX(tab_MinKomp[Wymagania VDA 6.5 Product / Forderungen],MATCH($B457,tab_MinKomp[[Stanowisko / Position ]:[Stanowisko / Position ]],0))="n/a","n/a",CF457-INDEX(tab_MinKomp[Wymagania VDA 6.5 Product / Forderungen],MATCH($B457,tab_MinKomp[[Stanowisko / Position ]:[Stanowisko / Position ]],0)))</f>
        <v>n/a</v>
      </c>
      <c r="CG458" s="194">
        <f>IF(INDEX(tab_MinKomp[Eliminacja awarii / Beseitigung von Ausfällen],MATCH($B457,tab_MinKomp[[Stanowisko / Position ]:[Stanowisko / Position ]],0))="n/a","n/a",CG457-INDEX(tab_MinKomp[Eliminacja awarii / Beseitigung von Ausfällen],MATCH($B457,tab_MinKomp[[Stanowisko / Position ]:[Stanowisko / Position ]],0)))</f>
        <v>0</v>
      </c>
      <c r="CH458" s="194" t="str">
        <f>IF(INDEX(tab_MinKomp[Wymagania VDA 6.5 Product / Forderungen],MATCH($B457,tab_MinKomp[[Stanowisko / Position ]:[Stanowisko / Position ]],0))="n/a","n/a",CH457-INDEX(tab_MinKomp[Wymagania VDA 6.5 Product / Forderungen],MATCH($B457,tab_MinKomp[[Stanowisko / Position ]:[Stanowisko / Position ]],0)))</f>
        <v>n/a</v>
      </c>
      <c r="CI458" s="194" t="str">
        <f>IF(INDEX(tab_MinKomp[Wymagania VDA 6.5 Product / Forderungen],MATCH($B457,tab_MinKomp[[Stanowisko / Position ]:[Stanowisko / Position ]],0))="n/a","n/a",CI457-INDEX(tab_MinKomp[Wymagania VDA 6.5 Product / Forderungen],MATCH($B457,tab_MinKomp[[Stanowisko / Position ]:[Stanowisko / Position ]],0)))</f>
        <v>n/a</v>
      </c>
      <c r="CJ458" s="194" t="str">
        <f>IF(INDEX(tab_MinKomp[Wymagania VDA 6.5 Product / Forderungen],MATCH($B457,tab_MinKomp[[Stanowisko / Position ]:[Stanowisko / Position ]],0))="n/a","n/a",CJ457-INDEX(tab_MinKomp[Wymagania VDA 6.5 Product / Forderungen],MATCH($B457,tab_MinKomp[[Stanowisko / Position ]:[Stanowisko / Position ]],0)))</f>
        <v>n/a</v>
      </c>
      <c r="CK458" s="194" t="str">
        <f>IF(INDEX(tab_MinKomp[Wymagania VDA 6.5 Product / Forderungen],MATCH($B457,tab_MinKomp[[Stanowisko / Position ]:[Stanowisko / Position ]],0))="n/a","n/a",CK457-INDEX(tab_MinKomp[Wymagania VDA 6.5 Product / Forderungen],MATCH($B457,tab_MinKomp[[Stanowisko / Position ]:[Stanowisko / Position ]],0)))</f>
        <v>n/a</v>
      </c>
      <c r="CL458" s="194" t="str">
        <f>IF(INDEX(tab_MinKomp[Wymagania VDA 6.5 Product / Forderungen],MATCH($B457,tab_MinKomp[[Stanowisko / Position ]:[Stanowisko / Position ]],0))="n/a","n/a",CL457-INDEX(tab_MinKomp[Wymagania VDA 6.5 Product / Forderungen],MATCH($B457,tab_MinKomp[[Stanowisko / Position ]:[Stanowisko / Position ]],0)))</f>
        <v>n/a</v>
      </c>
      <c r="CM458" s="194" t="str">
        <f>IF(INDEX(tab_MinKomp[Informatyka ogólna (techniczne i systemowe) / Allgemeine IT (Technik und System)],MATCH($B457,tab_MinKomp[[Stanowisko / Position ]:[Stanowisko / Position ]],0))="n/a","n/a",CM457-INDEX(tab_MinKomp[Informatyka ogólna (techniczne i systemowe) / Allgemeine IT (Technik und System)],MATCH($B457,tab_MinKomp[[Stanowisko / Position ]:[Stanowisko / Position ]],0)))</f>
        <v>n/a</v>
      </c>
      <c r="CN458" s="194" t="str">
        <f>IF(INDEX(tab_MinKomp[Sieci komputerowe / Computernetzwerke],MATCH($B457,tab_MinKomp[[Stanowisko / Position ]:[Stanowisko / Position ]],0))="n/a","n/a",CN457-INDEX(tab_MinKomp[Sieci komputerowe / Computernetzwerke],MATCH($B457,tab_MinKomp[[Stanowisko / Position ]:[Stanowisko / Position ]],0)))</f>
        <v>n/a</v>
      </c>
      <c r="CO458" s="194" t="str">
        <f>IF(INDEX(tab_MinKomp[Hardware (komputery PC, drukarki biurowe i etykietowe, telefonia stacjonarna i mobilna) (PC, Drucker, Telefpne, Handys)],MATCH($B457,tab_MinKomp[[Stanowisko / Position ]:[Stanowisko / Position ]],0))="n/a","n/a",CO457-INDEX(tab_MinKomp[Hardware (komputery PC, drukarki biurowe i etykietowe, telefonia stacjonarna i mobilna) (PC, Drucker, Telefpne, Handys)],MATCH($B457,tab_MinKomp[[Stanowisko / Position ]:[Stanowisko / Position ]],0)))</f>
        <v>n/a</v>
      </c>
      <c r="CP458" s="194" t="str">
        <f>IF(INDEX(tab_MinKomp[Software &amp; Systems (MS Office, MS Remote Desktop)],MATCH($B457,tab_MinKomp[[Stanowisko / Position ]:[Stanowisko / Position ]],0))="n/a","n/a",CP457-INDEX(tab_MinKomp[Software &amp; Systems (MS Office, MS Remote Desktop)],MATCH($B457,tab_MinKomp[[Stanowisko / Position ]:[Stanowisko / Position ]],0)))</f>
        <v>n/a</v>
      </c>
      <c r="CQ458" s="194" t="str">
        <f>IF(INDEX(tab_MinKomp[Programowanie obiektowe (PHP) / Objektprogrammierung],MATCH($B457,tab_MinKomp[[Stanowisko / Position ]:[Stanowisko / Position ]],0))="n/a","n/a",CQ457-INDEX(tab_MinKomp[Programowanie obiektowe (PHP) / Objektprogrammierung],MATCH($B457,tab_MinKomp[[Stanowisko / Position ]:[Stanowisko / Position ]],0)))</f>
        <v>n/a</v>
      </c>
      <c r="CR458" s="194" t="str">
        <f>IF(INDEX(tab_MinKomp[Scrum],MATCH($B457,tab_MinKomp[[Stanowisko / Position ]:[Stanowisko / Position ]],0))="n/a","n/a",CR457-INDEX(tab_MinKomp[Scrum],MATCH($B457,tab_MinKomp[[Stanowisko / Position ]:[Stanowisko / Position ]],0)))</f>
        <v>n/a</v>
      </c>
      <c r="CS458" s="194" t="str">
        <f>IF(INDEX(tab_MinKomp[SQL (MySQL)],MATCH($B457,tab_MinKomp[[Stanowisko / Position ]:[Stanowisko / Position ]],0))="n/a","n/a",CS457-INDEX(tab_MinKomp[SQL (MySQL)],MATCH($B457,tab_MinKomp[[Stanowisko / Position ]:[Stanowisko / Position ]],0)))</f>
        <v>n/a</v>
      </c>
      <c r="CT458" s="194" t="str">
        <f>IF(INDEX(tab_MinKomp[Javascript],MATCH($B457,tab_MinKomp[[Stanowisko / Position ]:[Stanowisko / Position ]],0))="n/a","n/a",CT457-INDEX(tab_MinKomp[Javascript],MATCH($B457,tab_MinKomp[[Stanowisko / Position ]:[Stanowisko / Position ]],0)))</f>
        <v>n/a</v>
      </c>
      <c r="CU458" s="194" t="str">
        <f>IF(INDEX(tab_MinKomp[Joomla],MATCH($B457,tab_MinKomp[[Stanowisko / Position ]:[Stanowisko / Position ]],0))="n/a","n/a",CU457-INDEX(tab_MinKomp[Joomla],MATCH($B457,tab_MinKomp[[Stanowisko / Position ]:[Stanowisko / Position ]],0)))</f>
        <v>n/a</v>
      </c>
      <c r="CV458" s="194" t="str">
        <f>IF(INDEX(tab_MinKomp[Bash],MATCH($B457,tab_MinKomp[[Stanowisko / Position ]:[Stanowisko / Position ]],0))="n/a","n/a",CV457-INDEX(tab_MinKomp[Bash],MATCH($B457,tab_MinKomp[[Stanowisko / Position ]:[Stanowisko / Position ]],0)))</f>
        <v>n/a</v>
      </c>
      <c r="CW458" s="194">
        <f>IF(INDEX(tab_MinKomp[Systemy MES (HYDRA / SFMS)],MATCH($B457,tab_MinKomp[[Stanowisko / Position ]:[Stanowisko / Position ]],0))="n/a","n/a",CW457-INDEX(tab_MinKomp[Systemy MES (HYDRA / SFMS)],MATCH($B457,tab_MinKomp[[Stanowisko / Position ]:[Stanowisko / Position ]],0)))</f>
        <v>1</v>
      </c>
      <c r="CX458" s="194" t="str">
        <f>IF(INDEX(tab_MinKomp[HTML / CSS],MATCH($B457,tab_MinKomp[[Stanowisko / Position ]:[Stanowisko / Position ]],0))="n/a","n/a",CX457-INDEX(tab_MinKomp[HTML / CSS],MATCH($B457,tab_MinKomp[[Stanowisko / Position ]:[Stanowisko / Position ]],0)))</f>
        <v>n/a</v>
      </c>
      <c r="CY458" s="194" t="str">
        <f>IF(INDEX(tab_MinKomp[SYSTEM PR],MATCH($B457,tab_MinKomp[[Stanowisko / Position ]:[Stanowisko / Position ]],0))="n/a","n/a",CY457-INDEX(tab_MinKomp[SYSTEM PR],MATCH($B457,tab_MinKomp[[Stanowisko / Position ]:[Stanowisko / Position ]],0)))</f>
        <v>n/a</v>
      </c>
      <c r="CZ458" s="194" t="str">
        <f>IF(INDEX(tab_MinKomp[System Einkauf XP / EBA],MATCH($B457,tab_MinKomp[[Stanowisko / Position ]:[Stanowisko / Position ]],0))="n/a","n/a",CZ457-INDEX(tab_MinKomp[System Einkauf XP / EBA],MATCH($B457,tab_MinKomp[[Stanowisko / Position ]:[Stanowisko / Position ]],0)))</f>
        <v>n/a</v>
      </c>
      <c r="DA458" s="194" t="str">
        <f>IF(INDEX(tab_MinKomp[Techniki negocjacyjne / Verhandlungstechniken],MATCH($B457,tab_MinKomp[[Stanowisko / Position ]:[Stanowisko / Position ]],0))="n/a","n/a",DA457-INDEX(tab_MinKomp[Techniki negocjacyjne / Verhandlungstechniken],MATCH($B457,tab_MinKomp[[Stanowisko / Position ]:[Stanowisko / Position ]],0)))</f>
        <v>n/a</v>
      </c>
      <c r="DB458" s="194" t="str">
        <f>IF(INDEX(tab_MinKomp[Znajomość rynku branżowego / Kenntnis des Industrie Marktes],MATCH($B457,tab_MinKomp[[Stanowisko / Position ]:[Stanowisko / Position ]],0))="n/a","n/a",DB457-INDEX(tab_MinKomp[Znajomość rynku branżowego / Kenntnis des Industrie Marktes],MATCH($B457,tab_MinKomp[[Stanowisko / Position ]:[Stanowisko / Position ]],0)))</f>
        <v>n/a</v>
      </c>
      <c r="DC458" s="194" t="str">
        <f>IF(INDEX(tab_MinKomp[SUPPLIER MANAGEMENT],MATCH($B457,tab_MinKomp[[Stanowisko / Position ]:[Stanowisko / Position ]],0))="n/a","n/a",DC457-INDEX(tab_MinKomp[SUPPLIER MANAGEMENT],MATCH($B457,tab_MinKomp[[Stanowisko / Position ]:[Stanowisko / Position ]],0)))</f>
        <v>n/a</v>
      </c>
      <c r="DD458" s="194" t="str">
        <f>IF(INDEX(tab_MinKomp[SUPPLIER MANAGEMENT],MATCH($B457,tab_MinKomp[[Stanowisko / Position ]:[Stanowisko / Position ]],0))="n/a","n/a",DD457-INDEX(tab_MinKomp[SUPPLIER MANAGEMENT],MATCH($B457,tab_MinKomp[[Stanowisko / Position ]:[Stanowisko / Position ]],0)))</f>
        <v>n/a</v>
      </c>
      <c r="DE458" s="194" t="str">
        <f>IF(INDEX(tab_MinKomp[SUPPLIER MANAGEMENT],MATCH($B457,tab_MinKomp[[Stanowisko / Position ]:[Stanowisko / Position ]],0))="n/a","n/a",DE457-INDEX(tab_MinKomp[SUPPLIER MANAGEMENT],MATCH($B457,tab_MinKomp[[Stanowisko / Position ]:[Stanowisko / Position ]],0)))</f>
        <v>n/a</v>
      </c>
      <c r="DF458" s="194">
        <f>IF(INDEX(tab_MinKomp[LEAN MANAGEMENT],MATCH($B457,tab_MinKomp[[Stanowisko / Position ]:[Stanowisko / Position ]],0))="n/a","n/a",DF457-INDEX(tab_MinKomp[LEAN MANAGEMENT],MATCH($B457,tab_MinKomp[[Stanowisko / Position ]:[Stanowisko / Position ]],0)))</f>
        <v>1</v>
      </c>
      <c r="DG458" s="194" t="str">
        <f>IF(INDEX(tab_MinKomp[PPAP/PSW],MATCH($B457,tab_MinKomp[[Stanowisko / Position ]:[Stanowisko / Position ]],0))="n/a","n/a",DG457-INDEX(tab_MinKomp[PPAP/PSW],MATCH($B457,tab_MinKomp[[Stanowisko / Position ]:[Stanowisko / Position ]],0)))</f>
        <v>n/a</v>
      </c>
      <c r="DH458" s="194" t="str">
        <f>IF(INDEX(tab_MinKomp[SUPPLIER MANAGEMENT],MATCH($B457,tab_MinKomp[[Stanowisko / Position ]:[Stanowisko / Position ]],0))="n/a","n/a",DH457-INDEX(tab_MinKomp[SUPPLIER MANAGEMENT],MATCH($B457,tab_MinKomp[[Stanowisko / Position ]:[Stanowisko / Position ]],0)))</f>
        <v>n/a</v>
      </c>
      <c r="DI458" s="194" t="str">
        <f>IF(INDEX(tab_MinKomp[OBSŁUGA PORTALI KLIENTA / Kundenportale],MATCH($B457,tab_MinKomp[[Stanowisko / Position ]:[Stanowisko / Position ]],0))="n/a","n/a",DI457-INDEX(tab_MinKomp[OBSŁUGA PORTALI KLIENTA / Kundenportale],MATCH($B457,tab_MinKomp[[Stanowisko / Position ]:[Stanowisko / Position ]],0)))</f>
        <v>n/a</v>
      </c>
      <c r="DJ458" s="194" t="str">
        <f>IF(INDEX(tab_MinKomp[Obsługa systemu BABTECQ / BABTECQ System],MATCH($B457,tab_MinKomp[[Stanowisko / Position ]:[Stanowisko / Position ]],0))="n/a","n/a",DJ457-INDEX(tab_MinKomp[Obsługa systemu BABTECQ / BABTECQ System],MATCH($B457,tab_MinKomp[[Stanowisko / Position ]:[Stanowisko / Position ]],0)))</f>
        <v>n/a</v>
      </c>
      <c r="DK458" s="194" t="str">
        <f>IF(INDEX(tab_MinKomp[Rysunek techniczny / technische Zeichnung],MATCH($B457,tab_MinKomp[[Stanowisko / Position ]:[Stanowisko / Position ]],0))="n/a","n/a",DK457-INDEX(tab_MinKomp[Rysunek techniczny / technische Zeichnung],MATCH($B457,tab_MinKomp[[Stanowisko / Position ]:[Stanowisko / Position ]],0)))</f>
        <v>n/a</v>
      </c>
      <c r="DL458" s="194" t="str">
        <f>IF(INDEX(tab_MinKomp[Kalibracja / Kalibrierung],MATCH($B457,tab_MinKomp[[Stanowisko / Position ]:[Stanowisko / Position ]],0))="n/a","n/a",DL457-INDEX(tab_MinKomp[Kalibracja / Kalibrierung],MATCH($B457,tab_MinKomp[[Stanowisko / Position ]:[Stanowisko / Position ]],0)))</f>
        <v>n/a</v>
      </c>
      <c r="DM458" s="194" t="str">
        <f>IF(INDEX(tab_MinKomp[Rekwalifikacja / Requalifizierung],MATCH($B457,tab_MinKomp[[Stanowisko / Position ]:[Stanowisko / Position ]],0))="n/a","n/a",DM457-INDEX(tab_MinKomp[Rekwalifikacja / Requalifizierung],MATCH($B457,tab_MinKomp[[Stanowisko / Position ]:[Stanowisko / Position ]],0)))</f>
        <v>n/a</v>
      </c>
      <c r="DN458" s="190" t="str">
        <f>IF(INDEX(tab_MinKomp[Testy czystości / Reinheitstests],MATCH($B457,tab_MinKomp[[Stanowisko / Position ]:[Stanowisko / Position ]],0))="n/a","n/a",DN457-INDEX(tab_MinKomp[Testy czystości / Reinheitstests],MATCH($B457,tab_MinKomp[[Stanowisko / Position ]:[Stanowisko / Position ]],0)))</f>
        <v>n/a</v>
      </c>
      <c r="DO458" s="190" t="str">
        <f>IF(INDEX(tab_MinKomp[Testy czystości / Reinheitstests],MATCH($B457,tab_MinKomp[[Stanowisko / Position ]:[Stanowisko / Position ]],0))="n/a","n/a",DO457-INDEX(tab_MinKomp[Testy czystości / Reinheitstests],MATCH($B457,tab_MinKomp[[Stanowisko / Position ]:[Stanowisko / Position ]],0)))</f>
        <v>n/a</v>
      </c>
      <c r="DP458" s="190" t="str">
        <f>IF(INDEX(tab_MinKomp[Testy czystości / Reinheitstests],MATCH($B457,tab_MinKomp[[Stanowisko / Position ]:[Stanowisko / Position ]],0))="n/a","n/a",DP457-INDEX(tab_MinKomp[Testy czystości / Reinheitstests],MATCH($B457,tab_MinKomp[[Stanowisko / Position ]:[Stanowisko / Position ]],0)))</f>
        <v>n/a</v>
      </c>
      <c r="DQ458" s="190" t="str">
        <f>IF(INDEX(tab_MinKomp[Testy czystości / Reinheitstests],MATCH($B457,tab_MinKomp[[Stanowisko / Position ]:[Stanowisko / Position ]],0))="n/a","n/a",DQ457-INDEX(tab_MinKomp[Testy czystości / Reinheitstests],MATCH($B457,tab_MinKomp[[Stanowisko / Position ]:[Stanowisko / Position ]],0)))</f>
        <v>n/a</v>
      </c>
      <c r="DR458" s="190" t="str">
        <f>IF(INDEX(tab_MinKomp[Testy czystości / Reinheitstests],MATCH($B457,tab_MinKomp[[Stanowisko / Position ]:[Stanowisko / Position ]],0))="n/a","n/a",DR457-INDEX(tab_MinKomp[Testy czystości / Reinheitstests],MATCH($B457,tab_MinKomp[[Stanowisko / Position ]:[Stanowisko / Position ]],0)))</f>
        <v>n/a</v>
      </c>
      <c r="DS458" s="190" t="str">
        <f>IF(INDEX(tab_MinKomp[Testy czystości / Reinheitstests],MATCH($B457,tab_MinKomp[[Stanowisko / Position ]:[Stanowisko / Position ]],0))="n/a","n/a",DS457-INDEX(tab_MinKomp[Testy czystości / Reinheitstests],MATCH($B457,tab_MinKomp[[Stanowisko / Position ]:[Stanowisko / Position ]],0)))</f>
        <v>n/a</v>
      </c>
      <c r="DT458" s="194" t="str">
        <f>IF(INDEX(tab_MinKomp[SUPPLIER MANAGEMENT],MATCH($B457,tab_MinKomp[[Stanowisko / Position ]:[Stanowisko / Position ]],0))="n/a","n/a",DT457-INDEX(tab_MinKomp[SUPPLIER MANAGEMENT],MATCH($B457,tab_MinKomp[[Stanowisko / Position ]:[Stanowisko / Position ]],0)))</f>
        <v>n/a</v>
      </c>
      <c r="DU458" s="190" t="str">
        <f>IF(INDEX(tab_MinKomp[Testy czystości / Reinheitstests],MATCH($B457,tab_MinKomp[[Stanowisko / Position ]:[Stanowisko / Position ]],0))="n/a","n/a",DU457-INDEX(tab_MinKomp[Testy czystości / Reinheitstests],MATCH($B457,tab_MinKomp[[Stanowisko / Position ]:[Stanowisko / Position ]],0)))</f>
        <v>n/a</v>
      </c>
      <c r="DV458" s="190" t="str">
        <f>IF(INDEX(tab_MinKomp[Testy czystości / Reinheitstests],MATCH($B457,tab_MinKomp[[Stanowisko / Position ]:[Stanowisko / Position ]],0))="n/a","n/a",DV457-INDEX(tab_MinKomp[Testy czystości / Reinheitstests],MATCH($B457,tab_MinKomp[[Stanowisko / Position ]:[Stanowisko / Position ]],0)))</f>
        <v>n/a</v>
      </c>
      <c r="DW458" s="190" t="str">
        <f>IF(INDEX(tab_MinKomp[Testy czystości / Reinheitstests],MATCH($B457,tab_MinKomp[[Stanowisko / Position ]:[Stanowisko / Position ]],0))="n/a","n/a",DW457-INDEX(tab_MinKomp[Testy czystości / Reinheitstests],MATCH($B457,tab_MinKomp[[Stanowisko / Position ]:[Stanowisko / Position ]],0)))</f>
        <v>n/a</v>
      </c>
      <c r="DX458" s="190" t="str">
        <f>IF(INDEX(tab_MinKomp[Testy czystości / Reinheitstests],MATCH($B457,tab_MinKomp[[Stanowisko / Position ]:[Stanowisko / Position ]],0))="n/a","n/a",DX457-INDEX(tab_MinKomp[Testy czystości / Reinheitstests],MATCH($B457,tab_MinKomp[[Stanowisko / Position ]:[Stanowisko / Position ]],0)))</f>
        <v>n/a</v>
      </c>
      <c r="DY458" s="190" t="str">
        <f>IF(INDEX(tab_MinKomp[Testy czystości / Reinheitstests],MATCH($B457,tab_MinKomp[[Stanowisko / Position ]:[Stanowisko / Position ]],0))="n/a","n/a",DY457-INDEX(tab_MinKomp[Testy czystości / Reinheitstests],MATCH($B457,tab_MinKomp[[Stanowisko / Position ]:[Stanowisko / Position ]],0)))</f>
        <v>n/a</v>
      </c>
      <c r="DZ458" s="190" t="str">
        <f>IF(INDEX(tab_MinKomp[Testy czystości / Reinheitstests],MATCH($B457,tab_MinKomp[[Stanowisko / Position ]:[Stanowisko / Position ]],0))="n/a","n/a",DZ457-INDEX(tab_MinKomp[Testy czystości / Reinheitstests],MATCH($B457,tab_MinKomp[[Stanowisko / Position ]:[Stanowisko / Position ]],0)))</f>
        <v>n/a</v>
      </c>
      <c r="EA458" s="194" t="str">
        <f>IF(INDEX(tab_MinKomp[SUPPLIER MANAGEMENT],MATCH($B457,tab_MinKomp[[Stanowisko / Position ]:[Stanowisko / Position ]],0))="n/a","n/a",EA457-INDEX(tab_MinKomp[SUPPLIER MANAGEMENT],MATCH($B457,tab_MinKomp[[Stanowisko / Position ]:[Stanowisko / Position ]],0)))</f>
        <v>n/a</v>
      </c>
      <c r="EB458" s="190" t="str">
        <f>IF(INDEX(tab_MinKomp[Testy czystości / Reinheitstests],MATCH($B457,tab_MinKomp[[Stanowisko / Position ]:[Stanowisko / Position ]],0))="n/a","n/a",EB457-INDEX(tab_MinKomp[Testy czystości / Reinheitstests],MATCH($B457,tab_MinKomp[[Stanowisko / Position ]:[Stanowisko / Position ]],0)))</f>
        <v>n/a</v>
      </c>
      <c r="EC458" s="190" t="str">
        <f>IF(INDEX(tab_MinKomp[Testy czystości / Reinheitstests],MATCH($B457,tab_MinKomp[[Stanowisko / Position ]:[Stanowisko / Position ]],0))="n/a","n/a",EC457-INDEX(tab_MinKomp[Testy czystości / Reinheitstests],MATCH($B457,tab_MinKomp[[Stanowisko / Position ]:[Stanowisko / Position ]],0)))</f>
        <v>n/a</v>
      </c>
      <c r="ED458" s="190" t="str">
        <f>IF(INDEX(tab_MinKomp[Testy czystości / Reinheitstests],MATCH($B457,tab_MinKomp[[Stanowisko / Position ]:[Stanowisko / Position ]],0))="n/a","n/a",ED457-INDEX(tab_MinKomp[Testy czystości / Reinheitstests],MATCH($B457,tab_MinKomp[[Stanowisko / Position ]:[Stanowisko / Position ]],0)))</f>
        <v>n/a</v>
      </c>
      <c r="EE458" s="190" t="str">
        <f>IF(INDEX(tab_MinKomp[Testy czystości / Reinheitstests],MATCH($B457,tab_MinKomp[[Stanowisko / Position ]:[Stanowisko / Position ]],0))="n/a","n/a",EE457-INDEX(tab_MinKomp[Testy czystości / Reinheitstests],MATCH($B457,tab_MinKomp[[Stanowisko / Position ]:[Stanowisko / Position ]],0)))</f>
        <v>n/a</v>
      </c>
      <c r="EF458" s="190" t="str">
        <f>IF(INDEX(tab_MinKomp[Testy czystości / Reinheitstests],MATCH($B457,tab_MinKomp[[Stanowisko / Position ]:[Stanowisko / Position ]],0))="n/a","n/a",EF457-INDEX(tab_MinKomp[Testy czystości / Reinheitstests],MATCH($B457,tab_MinKomp[[Stanowisko / Position ]:[Stanowisko / Position ]],0)))</f>
        <v>n/a</v>
      </c>
      <c r="EG458" s="190" t="str">
        <f>IF(INDEX(tab_MinKomp[Testy czystości / Reinheitstests],MATCH($B457,tab_MinKomp[[Stanowisko / Position ]:[Stanowisko / Position ]],0))="n/a","n/a",EG457-INDEX(tab_MinKomp[Testy czystości / Reinheitstests],MATCH($B457,tab_MinKomp[[Stanowisko / Position ]:[Stanowisko / Position ]],0)))</f>
        <v>n/a</v>
      </c>
      <c r="EH458" s="190" t="str">
        <f>IF(INDEX(tab_MinKomp[Testy czystości / Reinheitstests],MATCH($B457,tab_MinKomp[[Stanowisko / Position ]:[Stanowisko / Position ]],0))="n/a","n/a",EH457-INDEX(tab_MinKomp[Testy czystości / Reinheitstests],MATCH($B457,tab_MinKomp[[Stanowisko / Position ]:[Stanowisko / Position ]],0)))</f>
        <v>n/a</v>
      </c>
      <c r="EI458" s="190" t="str">
        <f>IF(INDEX(tab_MinKomp[Testy czystości / Reinheitstests],MATCH($B457,tab_MinKomp[[Stanowisko / Position ]:[Stanowisko / Position ]],0))="n/a","n/a",EI457-INDEX(tab_MinKomp[Testy czystości / Reinheitstests],MATCH($B457,tab_MinKomp[[Stanowisko / Position ]:[Stanowisko / Position ]],0)))</f>
        <v>n/a</v>
      </c>
      <c r="EJ458" s="190" t="str">
        <f>IF(INDEX(tab_MinKomp[Testy czystości / Reinheitstests],MATCH($B457,tab_MinKomp[[Stanowisko / Position ]:[Stanowisko / Position ]],0))="n/a","n/a",EJ457-INDEX(tab_MinKomp[Testy czystości / Reinheitstests],MATCH($B457,tab_MinKomp[[Stanowisko / Position ]:[Stanowisko / Position ]],0)))</f>
        <v>n/a</v>
      </c>
      <c r="EK458" s="190" t="str">
        <f>IF(INDEX(tab_MinKomp[Testy czystości / Reinheitstests],MATCH($B457,tab_MinKomp[[Stanowisko / Position ]:[Stanowisko / Position ]],0))="n/a","n/a",EK457-INDEX(tab_MinKomp[Testy czystości / Reinheitstests],MATCH($B457,tab_MinKomp[[Stanowisko / Position ]:[Stanowisko / Position ]],0)))</f>
        <v>n/a</v>
      </c>
      <c r="EL458" s="190" t="str">
        <f>IF(INDEX(tab_MinKomp[Testy czystości / Reinheitstests],MATCH($B457,tab_MinKomp[[Stanowisko / Position ]:[Stanowisko / Position ]],0))="n/a","n/a",EL457-INDEX(tab_MinKomp[Testy czystości / Reinheitstests],MATCH($B457,tab_MinKomp[[Stanowisko / Position ]:[Stanowisko / Position ]],0)))</f>
        <v>n/a</v>
      </c>
      <c r="EM458" s="190" t="str">
        <f>IF(INDEX(tab_MinKomp[Testy czystości / Reinheitstests],MATCH($B457,tab_MinKomp[[Stanowisko / Position ]:[Stanowisko / Position ]],0))="n/a","n/a",EM457-INDEX(tab_MinKomp[Testy czystości / Reinheitstests],MATCH($B457,tab_MinKomp[[Stanowisko / Position ]:[Stanowisko / Position ]],0)))</f>
        <v>n/a</v>
      </c>
      <c r="EN458" s="190" t="str">
        <f>IF(INDEX(tab_MinKomp[Testy czystości / Reinheitstests],MATCH($B457,tab_MinKomp[[Stanowisko / Position ]:[Stanowisko / Position ]],0))="n/a","n/a",EN457-INDEX(tab_MinKomp[Testy czystości / Reinheitstests],MATCH($B457,tab_MinKomp[[Stanowisko / Position ]:[Stanowisko / Position ]],0)))</f>
        <v>n/a</v>
      </c>
      <c r="EO458" s="194" t="str">
        <f>IF(INDEX(tab_MinKomp[Konserwacja Rep],MATCH($B457,tab_MinKomp[[Stanowisko / Position ]:[Stanowisko / Position ]],0))="n/a","n/a",EO457-INDEX(tab_MinKomp[Konserwacja Rep],MATCH($B457,tab_MinKomp[[Stanowisko / Position ]:[Stanowisko / Position ]],0)))</f>
        <v>n/a</v>
      </c>
      <c r="EP458" s="194" t="str">
        <f>IF(INDEX(tab_MinKomp[[Konserwacja Engel ]],MATCH($B457,tab_MinKomp[[Stanowisko / Position ]:[Stanowisko / Position ]],0))="n/a","n/a",EP457-INDEX(tab_MinKomp[[Konserwacja Engel ]],MATCH($B457,tab_MinKomp[[Stanowisko / Position ]:[Stanowisko / Position ]],0)))</f>
        <v>n/a</v>
      </c>
      <c r="EQ458" s="194" t="str">
        <f>IF(INDEX(tab_MinKomp[Konserwacja B 50],MATCH($B457,tab_MinKomp[[Stanowisko / Position ]:[Stanowisko / Position ]],0))="n/a","n/a",EQ457-INDEX(tab_MinKomp[Konserwacja B 50],MATCH($B457,tab_MinKomp[[Stanowisko / Position ]:[Stanowisko / Position ]],0)))</f>
        <v>n/a</v>
      </c>
      <c r="ER458" s="194" t="str">
        <f>IF(INDEX(tab_MinKomp[[Konserwacja EOL ]],MATCH($B457,tab_MinKomp[[Stanowisko / Position ]:[Stanowisko / Position ]],0))="n/a","n/a",ER457-INDEX(tab_MinKomp[[Konserwacja EOL ]],MATCH($B457,tab_MinKomp[[Stanowisko / Position ]:[Stanowisko / Position ]],0)))</f>
        <v>n/a</v>
      </c>
      <c r="ES458" s="194" t="str">
        <f>IF(INDEX(tab_MinKomp[Konserwacja Branson],MATCH($B457,tab_MinKomp[[Stanowisko / Position ]:[Stanowisko / Position ]],0))="n/a","n/a",ES457-INDEX(tab_MinKomp[Konserwacja Branson],MATCH($B457,tab_MinKomp[[Stanowisko / Position ]:[Stanowisko / Position ]],0)))</f>
        <v>n/a</v>
      </c>
      <c r="ET458" s="194" t="str">
        <f>IF(INDEX(tab_MinKomp[Konserwacja coolery],MATCH($B457,tab_MinKomp[[Stanowisko / Position ]:[Stanowisko / Position ]],0))="n/a","n/a",ET457-INDEX(tab_MinKomp[Konserwacja coolery],MATCH($B457,tab_MinKomp[[Stanowisko / Position ]:[Stanowisko / Position ]],0)))</f>
        <v>n/a</v>
      </c>
      <c r="EU458" s="194" t="str">
        <f>IF(INDEX(tab_MinKomp[Konserwacja piecy],MATCH($B457,tab_MinKomp[[Stanowisko / Position ]:[Stanowisko / Position ]],0))="n/a","n/a",EU457-INDEX(tab_MinKomp[Konserwacja piecy],MATCH($B457,tab_MinKomp[[Stanowisko / Position ]:[Stanowisko / Position ]],0)))</f>
        <v>n/a</v>
      </c>
      <c r="EV458" s="194" t="str">
        <f>IF(INDEX(tab_MinKomp[Rysunek techniczny- czytanie],MATCH($B457,tab_MinKomp[[Stanowisko / Position ]:[Stanowisko / Position ]],0))="n/a","n/a",EV457-INDEX(tab_MinKomp[Rysunek techniczny- czytanie],MATCH($B457,tab_MinKomp[[Stanowisko / Position ]:[Stanowisko / Position ]],0)))</f>
        <v>n/a</v>
      </c>
      <c r="EW458" s="194" t="str">
        <f>IF(INDEX(tab_MinKomp[Elektryka],MATCH($B457,tab_MinKomp[[Stanowisko / Position ]:[Stanowisko / Position ]],0))="n/a","n/a",EW457-INDEX(tab_MinKomp[Elektryka],MATCH($B457,tab_MinKomp[[Stanowisko / Position ]:[Stanowisko / Position ]],0)))</f>
        <v>n/a</v>
      </c>
      <c r="EX458" s="194" t="str">
        <f>IF(INDEX(tab_MinKomp[Pneumatyka],MATCH($B457,tab_MinKomp[[Stanowisko / Position ]:[Stanowisko / Position ]],0))="n/a","n/a",EX457-INDEX(tab_MinKomp[Pneumatyka],MATCH($B457,tab_MinKomp[[Stanowisko / Position ]:[Stanowisko / Position ]],0)))</f>
        <v>n/a</v>
      </c>
      <c r="EY458" s="194" t="str">
        <f>IF(INDEX(tab_MinKomp[[Hydraulika ]],MATCH($B457,tab_MinKomp[[Stanowisko / Position ]:[Stanowisko / Position ]],0))="n/a","n/a",EY457-INDEX(tab_MinKomp[[Hydraulika ]],MATCH($B457,tab_MinKomp[[Stanowisko / Position ]:[Stanowisko / Position ]],0)))</f>
        <v>n/a</v>
      </c>
      <c r="EZ458" s="194" t="str">
        <f>IF(INDEX(tab_MinKomp[Podciśnienie],MATCH($B457,tab_MinKomp[[Stanowisko / Position ]:[Stanowisko / Position ]],0))="n/a","n/a",EZ457-INDEX(tab_MinKomp[Podciśnienie],MATCH($B457,tab_MinKomp[[Stanowisko / Position ]:[Stanowisko / Position ]],0)))</f>
        <v>n/a</v>
      </c>
      <c r="FA458" s="194" t="str">
        <f>IF(INDEX(tab_MinKomp[Usuwanie awarii],MATCH($B457,tab_MinKomp[[Stanowisko / Position ]:[Stanowisko / Position ]],0))="n/a","n/a",FA457-INDEX(tab_MinKomp[Usuwanie awarii],MATCH($B457,tab_MinKomp[[Stanowisko / Position ]:[Stanowisko / Position ]],0)))</f>
        <v>n/a</v>
      </c>
      <c r="FB458" s="194" t="str">
        <f>IF(INDEX(tab_MinKomp[Obsługa robotów],MATCH($B457,tab_MinKomp[[Stanowisko / Position ]:[Stanowisko / Position ]],0))="n/a","n/a",FB457-INDEX(tab_MinKomp[Obsługa robotów],MATCH($B457,tab_MinKomp[[Stanowisko / Position ]:[Stanowisko / Position ]],0)))</f>
        <v>n/a</v>
      </c>
      <c r="FC458" s="194" t="str">
        <f>IF(INDEX(tab_MinKomp[Obsługa sterowania maszyny],MATCH($B457,tab_MinKomp[[Stanowisko / Position ]:[Stanowisko / Position ]],0))="n/a","n/a",FC457-INDEX(tab_MinKomp[Obsługa sterowania maszyny],MATCH($B457,tab_MinKomp[[Stanowisko / Position ]:[Stanowisko / Position ]],0)))</f>
        <v>n/a</v>
      </c>
      <c r="FD458" s="194" t="str">
        <f>IF(INDEX(tab_MinKomp[Usuwanie przyczyn żródłowych],MATCH($B457,tab_MinKomp[[Stanowisko / Position ]:[Stanowisko / Position ]],0))="n/a","n/a",FD457-INDEX(tab_MinKomp[Usuwanie przyczyn żródłowych],MATCH($B457,tab_MinKomp[[Stanowisko / Position ]:[Stanowisko / Position ]],0)))</f>
        <v>n/a</v>
      </c>
      <c r="FE458" s="194" t="str">
        <f>IF(INDEX(tab_MinKomp[Cmms stosowanie],MATCH($B457,tab_MinKomp[[Stanowisko / Position ]:[Stanowisko / Position ]],0))="n/a","n/a",FE457-INDEX(tab_MinKomp[Cmms stosowanie],MATCH($B457,tab_MinKomp[[Stanowisko / Position ]:[Stanowisko / Position ]],0)))</f>
        <v>n/a</v>
      </c>
      <c r="FF458" s="190" t="str">
        <f>IF(INDEX(tab_MinKomp[Testy czystości / Reinheitstests],MATCH($B457,tab_MinKomp[[Stanowisko / Position ]:[Stanowisko / Position ]],0))="n/a","n/a",FF457-INDEX(tab_MinKomp[Testy czystości / Reinheitstests],MATCH($B457,tab_MinKomp[[Stanowisko / Position ]:[Stanowisko / Position ]],0)))</f>
        <v>n/a</v>
      </c>
      <c r="FG458" s="194" t="str">
        <f>IF(INDEX(tab_MinKomp[Czyszczenie form plastikowych],MATCH($B457,tab_MinKomp[[Stanowisko / Position ]:[Stanowisko / Position ]],0))="n/a","n/a",FG457-INDEX(tab_MinKomp[Czyszczenie form plastikowych],MATCH($B457,tab_MinKomp[[Stanowisko / Position ]:[Stanowisko / Position ]],0)))</f>
        <v>n/a</v>
      </c>
      <c r="FH458" s="194" t="str">
        <f>IF(INDEX(tab_MinKomp[Wymiana form plastik],MATCH($B457,tab_MinKomp[[Stanowisko / Position ]:[Stanowisko / Position ]],0))="n/a","n/a",FH457-INDEX(tab_MinKomp[Wymiana form plastik],MATCH($B457,tab_MinKomp[[Stanowisko / Position ]:[Stanowisko / Position ]],0)))</f>
        <v>n/a</v>
      </c>
      <c r="FI458" s="194" t="str">
        <f>IF(INDEX(tab_MinKomp[Wymiana form guma],MATCH($B457,tab_MinKomp[[Stanowisko / Position ]:[Stanowisko / Position ]],0))="n/a","n/a",FI457-INDEX(tab_MinKomp[Wymiana form guma],MATCH($B457,tab_MinKomp[[Stanowisko / Position ]:[Stanowisko / Position ]],0)))</f>
        <v>n/a</v>
      </c>
      <c r="FJ458" s="194" t="str">
        <f>IF(INDEX(tab_MinKomp[Konserwacja KK],MATCH($B457,tab_MinKomp[[Stanowisko / Position ]:[Stanowisko / Position ]],0))="n/a","n/a",FJ457-INDEX(tab_MinKomp[Konserwacja KK],MATCH($B457,tab_MinKomp[[Stanowisko / Position ]:[Stanowisko / Position ]],0)))</f>
        <v>n/a</v>
      </c>
      <c r="FK458" s="194" t="str">
        <f>IF(INDEX(tab_MinKomp[Konserwacja form guma],MATCH($B457,tab_MinKomp[[Stanowisko / Position ]:[Stanowisko / Position ]],0))="n/a","n/a",FK457-INDEX(tab_MinKomp[Konserwacja form guma],MATCH($B457,tab_MinKomp[[Stanowisko / Position ]:[Stanowisko / Position ]],0)))</f>
        <v>n/a</v>
      </c>
      <c r="FL458" s="194" t="str">
        <f>IF(INDEX(tab_MinKomp[Konserwacja form plastiki],MATCH($B457,tab_MinKomp[[Stanowisko / Position ]:[Stanowisko / Position ]],0))="n/a","n/a",FL457-INDEX(tab_MinKomp[Konserwacja form plastiki],MATCH($B457,tab_MinKomp[[Stanowisko / Position ]:[Stanowisko / Position ]],0)))</f>
        <v>n/a</v>
      </c>
      <c r="FM458" s="194" t="str">
        <f>IF(INDEX(tab_MinKomp[Konserwacja Gorącego Kanału],MATCH($B457,tab_MinKomp[[Stanowisko / Position ]:[Stanowisko / Position ]],0))="n/a","n/a",FM457-INDEX(tab_MinKomp[Konserwacja Gorącego Kanału],MATCH($B457,tab_MinKomp[[Stanowisko / Position ]:[Stanowisko / Position ]],0)))</f>
        <v>n/a</v>
      </c>
      <c r="FN458" s="194" t="str">
        <f>IF(INDEX(tab_MinKomp[Konserwacja Gorącego Kanału],MATCH($B457,tab_MinKomp[[Stanowisko / Position ]:[Stanowisko / Position ]],0))="n/a","n/a",FN457-INDEX(tab_MinKomp[Konserwacja Gorącego Kanału],MATCH($B457,tab_MinKomp[[Stanowisko / Position ]:[Stanowisko / Position ]],0)))</f>
        <v>n/a</v>
      </c>
      <c r="FO458" s="194" t="str">
        <f>IF(INDEX(tab_MinKomp[Konserwacja Gorącego Kanału],MATCH($B457,tab_MinKomp[[Stanowisko / Position ]:[Stanowisko / Position ]],0))="n/a","n/a",FO457-INDEX(tab_MinKomp[Konserwacja Gorącego Kanału],MATCH($B457,tab_MinKomp[[Stanowisko / Position ]:[Stanowisko / Position ]],0)))</f>
        <v>n/a</v>
      </c>
      <c r="FP458" s="194" t="str">
        <f>IF(INDEX(tab_MinKomp[Konserwacja Gorącego Kanału],MATCH($B457,tab_MinKomp[[Stanowisko / Position ]:[Stanowisko / Position ]],0))="n/a","n/a",FP457-INDEX(tab_MinKomp[Konserwacja Gorącego Kanału],MATCH($B457,tab_MinKomp[[Stanowisko / Position ]:[Stanowisko / Position ]],0)))</f>
        <v>n/a</v>
      </c>
      <c r="FQ458" s="196" t="str">
        <f>IF(INDEX(tab_MinKomp[Język angielski / Englisch],MATCH($B457,tab_MinKomp[[Stanowisko / Position ]:[Stanowisko / Position ]],0))="n/a","n/a",FQ457-INDEX(tab_MinKomp[Język angielski / Englisch],MATCH($B457,tab_MinKomp[[Stanowisko / Position ]:[Stanowisko / Position ]],0)))</f>
        <v>n/a</v>
      </c>
      <c r="FR458" s="196" t="str">
        <f>IF(INDEX(tab_MinKomp[Język niemiecki / Deutsch],MATCH($B457,tab_MinKomp[[Stanowisko / Position ]:[Stanowisko / Position ]],0))="n/a","n/a",FR457-INDEX(tab_MinKomp[Język niemiecki / Deutsch],MATCH($B457,tab_MinKomp[[Stanowisko / Position ]:[Stanowisko / Position ]],0)))</f>
        <v>n/a</v>
      </c>
      <c r="FS458" s="194">
        <f>IF(INDEX(tab_MinKomp[Zarządzanie dokumentacją procesową / Process dokumentation management],MATCH($B457,tab_MinKomp[[Stanowisko / Position ]:[Stanowisko / Position ]],0))="n/a","n/a",FS457-INDEX(tab_MinKomp[Zarządzanie dokumentacją procesową / Process dokumentation management],MATCH($B457,tab_MinKomp[[Stanowisko / Position ]:[Stanowisko / Position ]],0)))</f>
        <v>0</v>
      </c>
      <c r="FT458" s="194">
        <f>IF(INDEX(tab_MinKomp[Znajomość procesów z obszaru / Kenntiss der prozesse in dem Bereich],MATCH($B457,tab_MinKomp[[Stanowisko / Position ]:[Stanowisko / Position ]],0))="n/a","n/a",FT457-INDEX(tab_MinKomp[Znajomość procesów z obszaru / Kenntiss der prozesse in dem Bereich],MATCH($B457,tab_MinKomp[[Stanowisko / Position ]:[Stanowisko / Position ]],0)))</f>
        <v>0</v>
      </c>
      <c r="FU458" s="194">
        <f>IF(INDEX(tab_MinKomp[optymalizacja procesów / Prozessoptymalisierung],MATCH($B457,tab_MinKomp[[Stanowisko / Position ]:[Stanowisko / Position ]],0))="n/a","n/a",FU457-INDEX(tab_MinKomp[optymalizacja procesów / Prozessoptymalisierung],MATCH($B457,tab_MinKomp[[Stanowisko / Position ]:[Stanowisko / Position ]],0)))</f>
        <v>0</v>
      </c>
      <c r="FV458" s="194">
        <f>IF(INDEX(tab_MinKomp[Umiejętności szkoleniowe / Trainingsfähigkeiten],MATCH($B457,tab_MinKomp[[Stanowisko / Position ]:[Stanowisko / Position ]],0))="n/a","n/a",FV457-INDEX(tab_MinKomp[Umiejętności szkoleniowe / Trainingsfähigkeiten],MATCH($B457,tab_MinKomp[[Stanowisko / Position ]:[Stanowisko / Position ]],0)))</f>
        <v>1</v>
      </c>
      <c r="FW458" s="194">
        <f>IF(INDEX(tab_MinKomp[Analityczne myślenie, podejście / Analitysches Denken, Einstellung],MATCH($B457,tab_MinKomp[[Stanowisko / Position ]:[Stanowisko / Position ]],0))="n/a","n/a",FW457-INDEX(tab_MinKomp[Analityczne myślenie, podejście / Analitysches Denken, Einstellung],MATCH($B457,tab_MinKomp[[Stanowisko / Position ]:[Stanowisko / Position ]],0)))</f>
        <v>1</v>
      </c>
      <c r="FX458" s="194">
        <f>IF(INDEX(tab_MinKomp[Dokładność, precyzja w dzialaniu / Genauigkeit, Präzision in die Arbeit],MATCH($B457,tab_MinKomp[[Stanowisko / Position ]:[Stanowisko / Position ]],0))="n/a","n/a",FX457-INDEX(tab_MinKomp[Dokładność, precyzja w dzialaniu / Genauigkeit, Präzision in die Arbeit],MATCH($B457,tab_MinKomp[[Stanowisko / Position ]:[Stanowisko / Position ]],0)))</f>
        <v>1</v>
      </c>
      <c r="FY458" s="194">
        <f>IF(INDEX(tab_MinKomp[Dyspozycyjność / Verfügbarkeit],MATCH($B457,tab_MinKomp[[Stanowisko / Position ]:[Stanowisko / Position ]],0))="n/a","n/a",FY457-INDEX(tab_MinKomp[Dyspozycyjność / Verfügbarkeit],MATCH($B457,tab_MinKomp[[Stanowisko / Position ]:[Stanowisko / Position ]],0)))</f>
        <v>0</v>
      </c>
      <c r="FZ458" s="194">
        <f>IF(INDEX(tab_MinKomp[Zaangażowanie / 
Engagement],MATCH($B457,tab_MinKomp[[Stanowisko / Position ]:[Stanowisko / Position ]],0))="n/a","n/a",FZ457-INDEX(tab_MinKomp[Zaangażowanie / 
Engagement],MATCH($B457,tab_MinKomp[[Stanowisko / Position ]:[Stanowisko / Position ]],0)))</f>
        <v>1</v>
      </c>
      <c r="GA458" s="194" t="str">
        <f>IF(INDEX(tab_MinKomp[Konserwacja form guma],MATCH($B457,tab_MinKomp[[Stanowisko / Position ]:[Stanowisko / Position ]],0))="n/a","n/a",GA457-INDEX(tab_MinKomp[Konserwacja form guma],MATCH($B457,tab_MinKomp[[Stanowisko / Position ]:[Stanowisko / Position ]],0)))</f>
        <v>n/a</v>
      </c>
      <c r="GB458" s="194" t="str">
        <f>IF(INDEX(tab_MinKomp[Konserwacja form plastiki],MATCH($B457,tab_MinKomp[[Stanowisko / Position ]:[Stanowisko / Position ]],0))="n/a","n/a",GB457-INDEX(tab_MinKomp[Konserwacja form plastiki],MATCH($B457,tab_MinKomp[[Stanowisko / Position ]:[Stanowisko / Position ]],0)))</f>
        <v>n/a</v>
      </c>
      <c r="GC458" s="194">
        <f>IF(INDEX(tab_MinKomp[Elastyczność w działaniu],MATCH($B457,tab_MinKomp[[Stanowisko / Position ]:[Stanowisko / Position ]],0))="n/a","n/a",GC457-INDEX(tab_MinKomp[Elastyczność w działaniu],MATCH($B457,tab_MinKomp[[Stanowisko / Position ]:[Stanowisko / Position ]],0)))</f>
        <v>0</v>
      </c>
      <c r="GD458" s="194">
        <f>IF(INDEX(tab_MinKomp[Komunikatywność],MATCH($B457,tab_MinKomp[[Stanowisko / Position ]:[Stanowisko / Position ]],0))="n/a","n/a",GD457-INDEX(tab_MinKomp[Komunikatywność],MATCH($B457,tab_MinKomp[[Stanowisko / Position ]:[Stanowisko / Position ]],0)))</f>
        <v>1</v>
      </c>
      <c r="GE458" s="193" t="str">
        <f>IF(INDEX(tab_MinKomp[Motywowanie i budowanie zaangażowania zespołu],MATCH($B457,tab_MinKomp[[Stanowisko / Position ]:[Stanowisko / Position ]],0))="n/a","n/a",GE457-INDEX(tab_MinKomp[Motywowanie i budowanie zaangażowania zespołu],MATCH($B457,tab_MinKomp[[Stanowisko / Position ]:[Stanowisko / Position ]],0)))</f>
        <v>n/a</v>
      </c>
      <c r="GF458" s="186" t="s">
        <v>248</v>
      </c>
      <c r="GG458" s="186" t="s">
        <v>248</v>
      </c>
      <c r="GH458" s="186" t="s">
        <v>248</v>
      </c>
      <c r="GI458" s="186" t="s">
        <v>248</v>
      </c>
      <c r="GJ458" s="186" t="s">
        <v>248</v>
      </c>
      <c r="GK458" s="186" t="s">
        <v>248</v>
      </c>
      <c r="GL458" s="186" t="s">
        <v>248</v>
      </c>
      <c r="GM458" s="186" t="s">
        <v>248</v>
      </c>
      <c r="GN458" s="186" t="s">
        <v>248</v>
      </c>
      <c r="GO458" s="186" t="s">
        <v>248</v>
      </c>
      <c r="GP458" s="186" t="s">
        <v>248</v>
      </c>
      <c r="GQ458" s="186" t="s">
        <v>248</v>
      </c>
      <c r="GR458" s="186" t="s">
        <v>248</v>
      </c>
      <c r="GS458" s="186" t="s">
        <v>248</v>
      </c>
      <c r="GT458" s="186" t="s">
        <v>248</v>
      </c>
      <c r="GU458" s="186" t="s">
        <v>248</v>
      </c>
      <c r="GV458" s="186" t="s">
        <v>248</v>
      </c>
      <c r="GW458" s="186" t="s">
        <v>248</v>
      </c>
      <c r="GX458" s="186" t="s">
        <v>248</v>
      </c>
      <c r="GY458" s="186" t="s">
        <v>248</v>
      </c>
      <c r="GZ458" s="261" t="s">
        <v>248</v>
      </c>
      <c r="HA458" s="261" t="s">
        <v>248</v>
      </c>
      <c r="HB458" s="191">
        <f>SUM(G458:GE458)/(HB457-(SUM(G458:GE458)))</f>
        <v>0.25641025641025639</v>
      </c>
    </row>
    <row r="459" spans="1:210" ht="24.9" customHeight="1" x14ac:dyDescent="0.3">
      <c r="A459" s="105" t="s">
        <v>317</v>
      </c>
      <c r="B459" s="105" t="s">
        <v>315</v>
      </c>
      <c r="C459" s="105" t="s">
        <v>386</v>
      </c>
      <c r="D459" s="105">
        <v>2173</v>
      </c>
      <c r="E459" s="394" t="s">
        <v>908</v>
      </c>
      <c r="F459" s="185" t="s">
        <v>374</v>
      </c>
      <c r="G459" s="186">
        <v>2</v>
      </c>
      <c r="H459" s="186">
        <v>1</v>
      </c>
      <c r="I459" s="186">
        <v>2</v>
      </c>
      <c r="J459" s="186">
        <v>1</v>
      </c>
      <c r="K459" s="186">
        <v>1</v>
      </c>
      <c r="L459" s="186" t="s">
        <v>248</v>
      </c>
      <c r="M459" s="186" t="s">
        <v>248</v>
      </c>
      <c r="N459" s="186" t="s">
        <v>248</v>
      </c>
      <c r="O459" s="186">
        <v>1</v>
      </c>
      <c r="P459" s="186">
        <v>1</v>
      </c>
      <c r="Q459" s="186" t="s">
        <v>248</v>
      </c>
      <c r="R459" s="186" t="s">
        <v>248</v>
      </c>
      <c r="S459" s="186" t="s">
        <v>248</v>
      </c>
      <c r="T459" s="186" t="s">
        <v>248</v>
      </c>
      <c r="U459" s="186" t="s">
        <v>248</v>
      </c>
      <c r="V459" s="186" t="s">
        <v>248</v>
      </c>
      <c r="W459" s="186" t="s">
        <v>248</v>
      </c>
      <c r="X459" s="186" t="s">
        <v>248</v>
      </c>
      <c r="Y459" s="186" t="s">
        <v>248</v>
      </c>
      <c r="Z459" s="186" t="s">
        <v>248</v>
      </c>
      <c r="AA459" s="186" t="s">
        <v>248</v>
      </c>
      <c r="AB459" s="186" t="s">
        <v>248</v>
      </c>
      <c r="AC459" s="186" t="s">
        <v>248</v>
      </c>
      <c r="AD459" s="186" t="s">
        <v>248</v>
      </c>
      <c r="AE459" s="186" t="s">
        <v>248</v>
      </c>
      <c r="AF459" s="186" t="s">
        <v>248</v>
      </c>
      <c r="AG459" s="186" t="s">
        <v>248</v>
      </c>
      <c r="AH459" s="186" t="s">
        <v>248</v>
      </c>
      <c r="AI459" s="186" t="s">
        <v>248</v>
      </c>
      <c r="AJ459" s="186" t="s">
        <v>248</v>
      </c>
      <c r="AK459" s="186" t="s">
        <v>248</v>
      </c>
      <c r="AL459" s="186">
        <v>2</v>
      </c>
      <c r="AM459" s="186" t="s">
        <v>248</v>
      </c>
      <c r="AN459" s="186" t="s">
        <v>248</v>
      </c>
      <c r="AO459" s="186">
        <v>1</v>
      </c>
      <c r="AP459" s="186" t="s">
        <v>248</v>
      </c>
      <c r="AQ459" s="186">
        <v>1</v>
      </c>
      <c r="AR459" s="186" t="s">
        <v>248</v>
      </c>
      <c r="AS459" s="186" t="s">
        <v>248</v>
      </c>
      <c r="AT459" s="186" t="s">
        <v>248</v>
      </c>
      <c r="AU459" s="186" t="s">
        <v>248</v>
      </c>
      <c r="AV459" s="186">
        <v>3</v>
      </c>
      <c r="AW459" s="186">
        <v>1</v>
      </c>
      <c r="AX459" s="186" t="s">
        <v>248</v>
      </c>
      <c r="AY459" s="186" t="s">
        <v>248</v>
      </c>
      <c r="AZ459" s="186" t="s">
        <v>248</v>
      </c>
      <c r="BA459" s="186" t="s">
        <v>248</v>
      </c>
      <c r="BB459" s="186" t="s">
        <v>248</v>
      </c>
      <c r="BC459" s="186" t="s">
        <v>248</v>
      </c>
      <c r="BD459" s="186" t="s">
        <v>248</v>
      </c>
      <c r="BE459" s="186" t="s">
        <v>248</v>
      </c>
      <c r="BF459" s="186" t="s">
        <v>248</v>
      </c>
      <c r="BG459" s="186" t="s">
        <v>248</v>
      </c>
      <c r="BH459" s="186" t="s">
        <v>248</v>
      </c>
      <c r="BI459" s="186" t="s">
        <v>248</v>
      </c>
      <c r="BJ459" s="186" t="s">
        <v>248</v>
      </c>
      <c r="BK459" s="186" t="s">
        <v>248</v>
      </c>
      <c r="BL459" s="186" t="s">
        <v>248</v>
      </c>
      <c r="BM459" s="186" t="s">
        <v>248</v>
      </c>
      <c r="BN459" s="186" t="s">
        <v>248</v>
      </c>
      <c r="BO459" s="186" t="s">
        <v>248</v>
      </c>
      <c r="BP459" s="186" t="s">
        <v>248</v>
      </c>
      <c r="BQ459" s="186" t="s">
        <v>248</v>
      </c>
      <c r="BR459" s="186" t="s">
        <v>248</v>
      </c>
      <c r="BS459" s="186" t="s">
        <v>248</v>
      </c>
      <c r="BT459" s="186" t="s">
        <v>248</v>
      </c>
      <c r="BU459" s="186">
        <v>2</v>
      </c>
      <c r="BV459" s="186" t="s">
        <v>248</v>
      </c>
      <c r="BW459" s="186" t="s">
        <v>248</v>
      </c>
      <c r="BX459" s="186" t="s">
        <v>248</v>
      </c>
      <c r="BY459" s="186" t="s">
        <v>248</v>
      </c>
      <c r="BZ459" s="186" t="s">
        <v>248</v>
      </c>
      <c r="CA459" s="186" t="s">
        <v>248</v>
      </c>
      <c r="CB459" s="186" t="s">
        <v>248</v>
      </c>
      <c r="CC459" s="186" t="s">
        <v>248</v>
      </c>
      <c r="CD459" s="186">
        <v>3</v>
      </c>
      <c r="CE459" s="186" t="s">
        <v>248</v>
      </c>
      <c r="CF459" s="186" t="s">
        <v>248</v>
      </c>
      <c r="CG459" s="186">
        <v>1</v>
      </c>
      <c r="CH459" s="186" t="s">
        <v>248</v>
      </c>
      <c r="CI459" s="186" t="s">
        <v>248</v>
      </c>
      <c r="CJ459" s="186" t="s">
        <v>248</v>
      </c>
      <c r="CK459" s="186" t="s">
        <v>248</v>
      </c>
      <c r="CL459" s="186" t="s">
        <v>248</v>
      </c>
      <c r="CM459" s="186" t="s">
        <v>248</v>
      </c>
      <c r="CN459" s="186" t="s">
        <v>248</v>
      </c>
      <c r="CO459" s="186" t="s">
        <v>248</v>
      </c>
      <c r="CP459" s="186" t="s">
        <v>248</v>
      </c>
      <c r="CQ459" s="186" t="s">
        <v>248</v>
      </c>
      <c r="CR459" s="186" t="s">
        <v>248</v>
      </c>
      <c r="CS459" s="186" t="s">
        <v>248</v>
      </c>
      <c r="CT459" s="186" t="s">
        <v>248</v>
      </c>
      <c r="CU459" s="186" t="s">
        <v>248</v>
      </c>
      <c r="CV459" s="186" t="s">
        <v>248</v>
      </c>
      <c r="CW459" s="186">
        <v>3</v>
      </c>
      <c r="CX459" s="186" t="s">
        <v>248</v>
      </c>
      <c r="CY459" s="186" t="s">
        <v>248</v>
      </c>
      <c r="CZ459" s="186" t="s">
        <v>248</v>
      </c>
      <c r="DA459" s="186" t="s">
        <v>248</v>
      </c>
      <c r="DB459" s="186" t="s">
        <v>248</v>
      </c>
      <c r="DC459" s="186" t="s">
        <v>248</v>
      </c>
      <c r="DD459" s="186" t="s">
        <v>248</v>
      </c>
      <c r="DE459" s="186" t="s">
        <v>248</v>
      </c>
      <c r="DF459" s="186">
        <v>2</v>
      </c>
      <c r="DG459" s="186" t="s">
        <v>248</v>
      </c>
      <c r="DH459" s="186" t="s">
        <v>248</v>
      </c>
      <c r="DI459" s="186" t="s">
        <v>248</v>
      </c>
      <c r="DJ459" s="186" t="s">
        <v>248</v>
      </c>
      <c r="DK459" s="186" t="s">
        <v>248</v>
      </c>
      <c r="DL459" s="186" t="s">
        <v>248</v>
      </c>
      <c r="DM459" s="186" t="s">
        <v>248</v>
      </c>
      <c r="DN459" s="186" t="s">
        <v>248</v>
      </c>
      <c r="DO459" s="186" t="s">
        <v>248</v>
      </c>
      <c r="DP459" s="186" t="s">
        <v>248</v>
      </c>
      <c r="DQ459" s="186" t="s">
        <v>248</v>
      </c>
      <c r="DR459" s="186" t="s">
        <v>248</v>
      </c>
      <c r="DS459" s="186" t="s">
        <v>248</v>
      </c>
      <c r="DT459" s="186" t="s">
        <v>248</v>
      </c>
      <c r="DU459" s="186" t="s">
        <v>248</v>
      </c>
      <c r="DV459" s="186" t="s">
        <v>248</v>
      </c>
      <c r="DW459" s="186" t="s">
        <v>248</v>
      </c>
      <c r="DX459" s="186" t="s">
        <v>248</v>
      </c>
      <c r="DY459" s="186" t="s">
        <v>248</v>
      </c>
      <c r="DZ459" s="186" t="s">
        <v>248</v>
      </c>
      <c r="EA459" s="186" t="s">
        <v>248</v>
      </c>
      <c r="EB459" s="186" t="s">
        <v>248</v>
      </c>
      <c r="EC459" s="186" t="s">
        <v>248</v>
      </c>
      <c r="ED459" s="186" t="s">
        <v>248</v>
      </c>
      <c r="EE459" s="186" t="s">
        <v>248</v>
      </c>
      <c r="EF459" s="186" t="s">
        <v>248</v>
      </c>
      <c r="EG459" s="186" t="s">
        <v>248</v>
      </c>
      <c r="EH459" s="186" t="s">
        <v>248</v>
      </c>
      <c r="EI459" s="186" t="s">
        <v>248</v>
      </c>
      <c r="EJ459" s="186" t="s">
        <v>248</v>
      </c>
      <c r="EK459" s="186" t="s">
        <v>248</v>
      </c>
      <c r="EL459" s="184" t="s">
        <v>248</v>
      </c>
      <c r="EM459" s="184" t="s">
        <v>248</v>
      </c>
      <c r="EN459" s="184" t="s">
        <v>248</v>
      </c>
      <c r="EO459" s="186" t="s">
        <v>248</v>
      </c>
      <c r="EP459" s="186" t="s">
        <v>248</v>
      </c>
      <c r="EQ459" s="186" t="s">
        <v>248</v>
      </c>
      <c r="ER459" s="186" t="s">
        <v>248</v>
      </c>
      <c r="ES459" s="186" t="s">
        <v>248</v>
      </c>
      <c r="ET459" s="186" t="s">
        <v>248</v>
      </c>
      <c r="EU459" s="186" t="s">
        <v>248</v>
      </c>
      <c r="EV459" s="186" t="s">
        <v>248</v>
      </c>
      <c r="EW459" s="186" t="s">
        <v>248</v>
      </c>
      <c r="EX459" s="186" t="s">
        <v>248</v>
      </c>
      <c r="EY459" s="186" t="s">
        <v>248</v>
      </c>
      <c r="EZ459" s="186" t="s">
        <v>248</v>
      </c>
      <c r="FA459" s="186" t="s">
        <v>248</v>
      </c>
      <c r="FB459" s="186" t="s">
        <v>248</v>
      </c>
      <c r="FC459" s="186" t="s">
        <v>248</v>
      </c>
      <c r="FD459" s="186" t="s">
        <v>248</v>
      </c>
      <c r="FE459" s="186" t="s">
        <v>248</v>
      </c>
      <c r="FF459" s="186" t="s">
        <v>248</v>
      </c>
      <c r="FG459" s="186" t="s">
        <v>248</v>
      </c>
      <c r="FH459" s="186" t="s">
        <v>248</v>
      </c>
      <c r="FI459" s="186" t="s">
        <v>248</v>
      </c>
      <c r="FJ459" s="186" t="s">
        <v>248</v>
      </c>
      <c r="FK459" s="186" t="s">
        <v>248</v>
      </c>
      <c r="FL459" s="186" t="s">
        <v>248</v>
      </c>
      <c r="FM459" s="186" t="s">
        <v>248</v>
      </c>
      <c r="FN459" s="186" t="s">
        <v>248</v>
      </c>
      <c r="FO459" s="186" t="s">
        <v>248</v>
      </c>
      <c r="FP459" s="186" t="s">
        <v>248</v>
      </c>
      <c r="FQ459" s="187" t="s">
        <v>248</v>
      </c>
      <c r="FR459" s="187" t="s">
        <v>248</v>
      </c>
      <c r="FS459" s="186">
        <v>2</v>
      </c>
      <c r="FT459" s="186">
        <v>2</v>
      </c>
      <c r="FU459" s="186">
        <v>1</v>
      </c>
      <c r="FV459" s="186">
        <v>2</v>
      </c>
      <c r="FW459" s="186">
        <v>2</v>
      </c>
      <c r="FX459" s="186">
        <v>3</v>
      </c>
      <c r="FY459" s="186">
        <v>2</v>
      </c>
      <c r="FZ459" s="186">
        <v>3</v>
      </c>
      <c r="GA459" s="186" t="s">
        <v>248</v>
      </c>
      <c r="GB459" s="186" t="s">
        <v>248</v>
      </c>
      <c r="GC459" s="186">
        <v>2</v>
      </c>
      <c r="GD459" s="186">
        <v>2</v>
      </c>
      <c r="GE459" s="186" t="s">
        <v>248</v>
      </c>
      <c r="GF459" s="186" t="s">
        <v>248</v>
      </c>
      <c r="GG459" s="186" t="s">
        <v>248</v>
      </c>
      <c r="GH459" s="186" t="s">
        <v>248</v>
      </c>
      <c r="GI459" s="186" t="s">
        <v>248</v>
      </c>
      <c r="GJ459" s="186" t="s">
        <v>248</v>
      </c>
      <c r="GK459" s="186" t="s">
        <v>248</v>
      </c>
      <c r="GL459" s="186" t="s">
        <v>248</v>
      </c>
      <c r="GM459" s="186" t="s">
        <v>248</v>
      </c>
      <c r="GN459" s="186" t="s">
        <v>248</v>
      </c>
      <c r="GO459" s="186" t="s">
        <v>248</v>
      </c>
      <c r="GP459" s="186" t="s">
        <v>248</v>
      </c>
      <c r="GQ459" s="186" t="s">
        <v>248</v>
      </c>
      <c r="GR459" s="186" t="s">
        <v>248</v>
      </c>
      <c r="GS459" s="186" t="s">
        <v>248</v>
      </c>
      <c r="GT459" s="186" t="s">
        <v>248</v>
      </c>
      <c r="GU459" s="186" t="s">
        <v>248</v>
      </c>
      <c r="GV459" s="186" t="s">
        <v>248</v>
      </c>
      <c r="GW459" s="186" t="s">
        <v>248</v>
      </c>
      <c r="GX459" s="186" t="s">
        <v>248</v>
      </c>
      <c r="GY459" s="186" t="s">
        <v>248</v>
      </c>
      <c r="GZ459" s="261" t="s">
        <v>248</v>
      </c>
      <c r="HA459" s="261" t="s">
        <v>248</v>
      </c>
      <c r="HB459" s="188">
        <f t="shared" ref="HB459" si="475">SUM(G459:GE459)</f>
        <v>49</v>
      </c>
    </row>
    <row r="460" spans="1:210" ht="24.9" customHeight="1" thickBot="1" x14ac:dyDescent="0.35">
      <c r="A460" s="108" t="str">
        <f t="shared" ref="A460:D460" si="476">A459</f>
        <v>Prod.-Q-2</v>
      </c>
      <c r="B460" s="108" t="str">
        <f t="shared" si="476"/>
        <v>Pracownik Produkcji</v>
      </c>
      <c r="C460" s="108" t="str">
        <f t="shared" si="476"/>
        <v>MS</v>
      </c>
      <c r="D460" s="108">
        <f t="shared" si="476"/>
        <v>2173</v>
      </c>
      <c r="E460" s="395"/>
      <c r="F460" s="189" t="s">
        <v>375</v>
      </c>
      <c r="G460" s="192">
        <f>IF(INDEX(tab_MinKomp[Przepisy BHP / BHP Vorschriften],MATCH($B459,tab_MinKomp[[Stanowisko / Position ]:[Stanowisko / Position ]],0))="n/a","n/a",G459-INDEX(tab_MinKomp[Przepisy BHP / BHP Vorschriften],MATCH($B459,tab_MinKomp[[Stanowisko / Position ]:[Stanowisko / Position ]],0)))</f>
        <v>0</v>
      </c>
      <c r="H460" s="193">
        <f>IF(INDEX(tab_MinKomp[Przepisy PPOŻ / Brandschutzbestimmungen],MATCH($B459,tab_MinKomp[[Stanowisko / Position ]:[Stanowisko / Position ]],0))="n/a","n/a",H459-INDEX(tab_MinKomp[Przepisy PPOŻ / Brandschutzbestimmungen],MATCH($B459,tab_MinKomp[[Stanowisko / Position ]:[Stanowisko / Position ]],0)))</f>
        <v>0</v>
      </c>
      <c r="I460" s="193">
        <f>IF(INDEX(tab_MinKomp[Ryzyko zawodowe na stanowiskach pracyv/ Berufliche Risiken an Arbeitsstellen],MATCH($B459,tab_MinKomp[[Stanowisko / Position ]:[Stanowisko / Position ]],0))="n/a","n/a",I459-INDEX(tab_MinKomp[Ryzyko zawodowe na stanowiskach pracyv/ Berufliche Risiken an Arbeitsstellen],MATCH($B459,tab_MinKomp[[Stanowisko / Position ]:[Stanowisko / Position ]],0)))</f>
        <v>0</v>
      </c>
      <c r="J460" s="193">
        <f>IF(INDEX(tab_MinKomp[Gospodarka substancjami niebezpiecznymi / Gefahrstoffmanagement],MATCH($B459,tab_MinKomp[[Stanowisko / Position ]:[Stanowisko / Position ]],0))="n/a","n/a",J459-INDEX(tab_MinKomp[Gospodarka substancjami niebezpiecznymi / Gefahrstoffmanagement],MATCH($B459,tab_MinKomp[[Stanowisko / Position ]:[Stanowisko / Position ]],0)))</f>
        <v>0</v>
      </c>
      <c r="K460" s="193">
        <f>IF(INDEX(tab_MinKomp[Gospodarka odpadami / Abfallwirtschaft],MATCH($B459,tab_MinKomp[[Stanowisko / Position ]:[Stanowisko / Position ]],0))="n/a","n/a",K459-INDEX(tab_MinKomp[Gospodarka odpadami / Abfallwirtschaft],MATCH($B459,tab_MinKomp[[Stanowisko / Position ]:[Stanowisko / Position ]],0)))</f>
        <v>0</v>
      </c>
      <c r="L460" s="194" t="str">
        <f>IF(INDEX(tab_MinKomp[Przepisy kodeksu pracy / Bestimmungen des Arbeitsgesetzes],MATCH($B459,tab_MinKomp[[Stanowisko / Position ]:[Stanowisko / Position ]],0))="n/a","n/a",L459-INDEX(tab_MinKomp[Przepisy kodeksu pracy / Bestimmungen des Arbeitsgesetzes],MATCH($B459,tab_MinKomp[[Stanowisko / Position ]:[Stanowisko / Position ]],0)))</f>
        <v>n/a</v>
      </c>
      <c r="M460" s="195" t="str">
        <f>IF(INDEX(tab_MinKomp[Przepisy o ub.społ. ZUS  / Sozialversicherungsvorschriften],MATCH($B459,tab_MinKomp[[Stanowisko / Position ]:[Stanowisko / Position ]],0))="n/a","n/a",M459-INDEX(tab_MinKomp[Przepisy o ub.społ. ZUS  / Sozialversicherungsvorschriften],MATCH($B459,tab_MinKomp[[Stanowisko / Position ]:[Stanowisko / Position ]],0)))</f>
        <v>n/a</v>
      </c>
      <c r="N460" s="194" t="str">
        <f>IF(INDEX(tab_MinKomp[PRZEPISY O PDOF /persönlich Einkommensteuergesetz ],MATCH($B459,tab_MinKomp[[Stanowisko / Position ]:[Stanowisko / Position ]],0))="n/a","n/a",N459-INDEX(tab_MinKomp[PRZEPISY O PDOF /persönlich Einkommensteuergesetz ],MATCH($B459,tab_MinKomp[[Stanowisko / Position ]:[Stanowisko / Position ]],0)))</f>
        <v>n/a</v>
      </c>
      <c r="O460" s="194">
        <f>IF(INDEX(tab_MinKomp[Regulamin pracy / Arbeitsordnung],MATCH($B459,tab_MinKomp[[Stanowisko / Position ]:[Stanowisko / Position ]],0))="n/a","n/a",O459-INDEX(tab_MinKomp[Regulamin pracy / Arbeitsordnung],MATCH($B459,tab_MinKomp[[Stanowisko / Position ]:[Stanowisko / Position ]],0)))</f>
        <v>0</v>
      </c>
      <c r="P460" s="194">
        <f>IF(INDEX(tab_MinKomp[Regulamin wynagradzania / Vergütungsordnung],MATCH($B459,tab_MinKomp[[Stanowisko / Position ]:[Stanowisko / Position ]],0))="n/a","n/a",P459-INDEX(tab_MinKomp[Regulamin wynagradzania / Vergütungsordnung],MATCH($B459,tab_MinKomp[[Stanowisko / Position ]:[Stanowisko / Position ]],0)))</f>
        <v>0</v>
      </c>
      <c r="Q460" s="194" t="str">
        <f>IF(INDEX(tab_MinKomp[System R2PŁATNIK PRO: Płace / Lohnabrechnung],MATCH($B459,tab_MinKomp[[Stanowisko / Position ]:[Stanowisko / Position ]],0))="n/a","n/a",Q459-INDEX(tab_MinKomp[System R2PŁATNIK PRO: Płace / Lohnabrechnung],MATCH($B459,tab_MinKomp[[Stanowisko / Position ]:[Stanowisko / Position ]],0)))</f>
        <v>n/a</v>
      </c>
      <c r="R460" s="194" t="str">
        <f>IF(INDEX(tab_MinKomp[SystemR2PŁATNIK PRO: KADRY / Personaldaten],MATCH($B459,tab_MinKomp[[Stanowisko / Position ]:[Stanowisko / Position ]],0))="n/a","n/a",R459-INDEX(tab_MinKomp[SystemR2PŁATNIK PRO: KADRY / Personaldaten],MATCH($B459,tab_MinKomp[[Stanowisko / Position ]:[Stanowisko / Position ]],0)))</f>
        <v>n/a</v>
      </c>
      <c r="S460" s="194" t="str">
        <f>IF(INDEX(tab_MinKomp[SYSTEM R2PŁATNIK PRO: zarządzanie pracownikami / Arbeitsverwaltung],MATCH($B459,tab_MinKomp[[Stanowisko / Position ]:[Stanowisko / Position ]],0))="n/a","n/a",S459-INDEX(tab_MinKomp[SYSTEM R2PŁATNIK PRO: zarządzanie pracownikami / Arbeitsverwaltung],MATCH($B459,tab_MinKomp[[Stanowisko / Position ]:[Stanowisko / Position ]],0)))</f>
        <v>n/a</v>
      </c>
      <c r="T460" s="194" t="str">
        <f>IF(INDEX(tab_MinKomp[Doradztwo, wsparcie personalne / Personalberatung und Unterstützung],MATCH($B459,tab_MinKomp[[Stanowisko / Position ]:[Stanowisko / Position ]],0))="n/a","n/a",T459-INDEX(tab_MinKomp[Doradztwo, wsparcie personalne / Personalberatung und Unterstützung],MATCH($B459,tab_MinKomp[[Stanowisko / Position ]:[Stanowisko / Position ]],0)))</f>
        <v>n/a</v>
      </c>
      <c r="U460" s="194" t="str">
        <f>IF(INDEX(tab_MinKomp[Przepisy o podatku VAT / MwSt.- Gesetz],MATCH($B459,tab_MinKomp[[Stanowisko / Position ]:[Stanowisko / Position ]],0))="n/a","n/a",U459-INDEX(tab_MinKomp[Przepisy o podatku VAT / MwSt.- Gesetz],MATCH($B459,tab_MinKomp[[Stanowisko / Position ]:[Stanowisko / Position ]],0)))</f>
        <v>n/a</v>
      </c>
      <c r="V460" s="194" t="str">
        <f>IF(INDEX(tab_MinKomp[PrzepisyPDOP / geschäftlich Einkommensteuergesetz],MATCH($B459,tab_MinKomp[[Stanowisko / Position ]:[Stanowisko / Position ]],0))="n/a","n/a",V459-INDEX(tab_MinKomp[PrzepisyPDOP / geschäftlich Einkommensteuergesetz],MATCH($B459,tab_MinKomp[[Stanowisko / Position ]:[Stanowisko / Position ]],0)))</f>
        <v>n/a</v>
      </c>
      <c r="W460" s="194" t="str">
        <f>IF(INDEX(tab_MinKomp[System BAAN / FINANSE (FIBU)],MATCH($B459,tab_MinKomp[[Stanowisko / Position ]:[Stanowisko / Position ]],0))="n/a","n/a",W459-INDEX(tab_MinKomp[System BAAN / FINANSE (FIBU)],MATCH($B459,tab_MinKomp[[Stanowisko / Position ]:[Stanowisko / Position ]],0)))</f>
        <v>n/a</v>
      </c>
      <c r="X460" s="194" t="str">
        <f>IF(INDEX(tab_MinKomp[Systemy pomocnicze / Hilfssysteme(STOCKPROGRAM, KALK2000 etc.)],MATCH($B459,tab_MinKomp[[Stanowisko / Position ]:[Stanowisko / Position ]],0))="n/a","n/a",X459-INDEX(tab_MinKomp[Systemy pomocnicze / Hilfssysteme(STOCKPROGRAM, KALK2000 etc.)],MATCH($B459,tab_MinKomp[[Stanowisko / Position ]:[Stanowisko / Position ]],0)))</f>
        <v>n/a</v>
      </c>
      <c r="Y460" s="194" t="str">
        <f>IF(INDEX(tab_MinKomp[Polityka rachunkowości / Buchführungspolitik],MATCH($B459,tab_MinKomp[[Stanowisko / Position ]:[Stanowisko / Position ]],0))="n/a","n/a",Y459-INDEX(tab_MinKomp[Polityka rachunkowości / Buchführungspolitik],MATCH($B459,tab_MinKomp[[Stanowisko / Position ]:[Stanowisko / Position ]],0)))</f>
        <v>n/a</v>
      </c>
      <c r="Z460" s="194" t="str">
        <f>IF(INDEX(tab_MinKomp[Ustawa o rachunkowości / Rechnungslegungsgesetz],MATCH($B459,tab_MinKomp[[Stanowisko / Position ]:[Stanowisko / Position ]],0))="n/a","n/a",Z459-INDEX(tab_MinKomp[Ustawa o rachunkowości / Rechnungslegungsgesetz],MATCH($B459,tab_MinKomp[[Stanowisko / Position ]:[Stanowisko / Position ]],0)))</f>
        <v>n/a</v>
      </c>
      <c r="AA460" s="194" t="str">
        <f>IF(INDEX(tab_MinKomp[WORKFLOW - TS-100],MATCH($B459,tab_MinKomp[[Stanowisko / Position ]:[Stanowisko / Position ]],0))="n/a","n/a",AA459-INDEX(tab_MinKomp[WORKFLOW - TS-100],MATCH($B459,tab_MinKomp[[Stanowisko / Position ]:[Stanowisko / Position ]],0)))</f>
        <v>n/a</v>
      </c>
      <c r="AB460" s="194" t="str">
        <f>IF(INDEX(tab_MinKomp[WORKFLOW - SFMS],MATCH($B459,tab_MinKomp[[Stanowisko / Position ]:[Stanowisko / Position ]],0))="n/a","n/a",AB459-INDEX(tab_MinKomp[WORKFLOW - SFMS],MATCH($B459,tab_MinKomp[[Stanowisko / Position ]:[Stanowisko / Position ]],0)))</f>
        <v>n/a</v>
      </c>
      <c r="AC460" s="194" t="str">
        <f>IF(INDEX(tab_MinKomp[System ISO 9001:2015],MATCH($B459,tab_MinKomp[[Stanowisko / Position ]:[Stanowisko / Position ]],0))="n/a","n/a",AC459-INDEX(tab_MinKomp[System ISO 9001:2015],MATCH($B459,tab_MinKomp[[Stanowisko / Position ]:[Stanowisko / Position ]],0)))</f>
        <v>n/a</v>
      </c>
      <c r="AD460" s="194" t="str">
        <f>IF(INDEX(tab_MinKomp[System ISO 9001:2015],MATCH($B459,tab_MinKomp[[Stanowisko / Position ]:[Stanowisko / Position ]],0))="n/a","n/a",AD459-INDEX(tab_MinKomp[System ISO 9001:2015],MATCH($B459,tab_MinKomp[[Stanowisko / Position ]:[Stanowisko / Position ]],0)))</f>
        <v>n/a</v>
      </c>
      <c r="AE460" s="194" t="str">
        <f>IF(INDEX(tab_MinKomp[System ISO 9001:2015],MATCH($B459,tab_MinKomp[[Stanowisko / Position ]:[Stanowisko / Position ]],0))="n/a","n/a",AE459-INDEX(tab_MinKomp[System ISO 9001:2015],MATCH($B459,tab_MinKomp[[Stanowisko / Position ]:[Stanowisko / Position ]],0)))</f>
        <v>n/a</v>
      </c>
      <c r="AF460" s="194" t="str">
        <f>IF(INDEX(tab_MinKomp[System ISO 9001:2015],MATCH($B459,tab_MinKomp[[Stanowisko / Position ]:[Stanowisko / Position ]],0))="n/a","n/a",AF459-INDEX(tab_MinKomp[System ISO 9001:2015],MATCH($B459,tab_MinKomp[[Stanowisko / Position ]:[Stanowisko / Position ]],0)))</f>
        <v>n/a</v>
      </c>
      <c r="AG460" s="194" t="str">
        <f>IF(INDEX(tab_MinKomp[Wymagania VDA 6.3 Process / Forderungen],MATCH($B459,tab_MinKomp[[Stanowisko / Position ]:[Stanowisko / Position ]],0))="n/a","n/a",AG459-INDEX(tab_MinKomp[Wymagania VDA 6.3 Process / Forderungen],MATCH($B459,tab_MinKomp[[Stanowisko / Position ]:[Stanowisko / Position ]],0)))</f>
        <v>n/a</v>
      </c>
      <c r="AH460" s="194" t="str">
        <f>IF(INDEX(tab_MinKomp[Wymagania VDA 6.5 Product / Forderungen],MATCH($B459,tab_MinKomp[[Stanowisko / Position ]:[Stanowisko / Position ]],0))="n/a","n/a",AH459-INDEX(tab_MinKomp[Wymagania VDA 6.5 Product / Forderungen],MATCH($B459,tab_MinKomp[[Stanowisko / Position ]:[Stanowisko / Position ]],0)))</f>
        <v>n/a</v>
      </c>
      <c r="AI460" s="194" t="str">
        <f>IF(INDEX(tab_MinKomp[System ISO 9001:2015],MATCH($B459,tab_MinKomp[[Stanowisko / Position ]:[Stanowisko / Position ]],0))="n/a","n/a",AI459-INDEX(tab_MinKomp[System ISO 9001:2015],MATCH($B459,tab_MinKomp[[Stanowisko / Position ]:[Stanowisko / Position ]],0)))</f>
        <v>n/a</v>
      </c>
      <c r="AJ460" s="194" t="str">
        <f>IF(INDEX(tab_MinKomp[Auditor systemu ISO 17021:2018],MATCH($B459,tab_MinKomp[[Stanowisko / Position ]:[Stanowisko / Position ]],0))="n/a","n/a",AJ459-INDEX(tab_MinKomp[Auditor systemu ISO 17021:2018],MATCH($B459,tab_MinKomp[[Stanowisko / Position ]:[Stanowisko / Position ]],0)))</f>
        <v>n/a</v>
      </c>
      <c r="AK460" s="194" t="str">
        <f>IF(INDEX(tab_MinKomp[Pełnomocnik systemu / Systemvertreter],MATCH($B459,tab_MinKomp[[Stanowisko / Position ]:[Stanowisko / Position ]],0))="n/a","n/a",AK459-INDEX(tab_MinKomp[Pełnomocnik systemu / Systemvertreter],MATCH($B459,tab_MinKomp[[Stanowisko / Position ]:[Stanowisko / Position ]],0)))</f>
        <v>n/a</v>
      </c>
      <c r="AL460" s="194">
        <f>IF(INDEX(tab_MinKomp[Polityka Etyczna - Compliance],MATCH($B459,tab_MinKomp[[Stanowisko / Position ]:[Stanowisko / Position ]],0))="n/a","n/a",AL459-INDEX(tab_MinKomp[Polityka Etyczna - Compliance],MATCH($B459,tab_MinKomp[[Stanowisko / Position ]:[Stanowisko / Position ]],0)))</f>
        <v>1</v>
      </c>
      <c r="AM460" s="194" t="str">
        <f>IF(INDEX(tab_MinKomp[WDRAŻANIE NOWYCH PROJEKTÓW/ PROCEDURA CTM],MATCH($B459,tab_MinKomp[[Stanowisko / Position ]:[Stanowisko / Position ]],0))="n/a","n/a",AM459-INDEX(tab_MinKomp[WDRAŻANIE NOWYCH PROJEKTÓW/ PROCEDURA CTM],MATCH($B459,tab_MinKomp[[Stanowisko / Position ]:[Stanowisko / Position ]],0)))</f>
        <v>n/a</v>
      </c>
      <c r="AN460" s="194" t="str">
        <f>IF(INDEX(tab_MinKomp[KAMIENIE MILOWE MSL/PIFF],MATCH($B459,tab_MinKomp[[Stanowisko / Position ]:[Stanowisko / Position ]],0))="n/a","n/a",AN459-INDEX(tab_MinKomp[KAMIENIE MILOWE MSL/PIFF],MATCH($B459,tab_MinKomp[[Stanowisko / Position ]:[Stanowisko / Position ]],0)))</f>
        <v>n/a</v>
      </c>
      <c r="AO460" s="194">
        <f>IF(INDEX(tab_MinKomp[CP],MATCH($B459,tab_MinKomp[[Stanowisko / Position ]:[Stanowisko / Position ]],0))="n/a","n/a",AO459-INDEX(tab_MinKomp[CP],MATCH($B459,tab_MinKomp[[Stanowisko / Position ]:[Stanowisko / Position ]],0)))</f>
        <v>0</v>
      </c>
      <c r="AP460" s="194" t="str">
        <f>IF(INDEX(tab_MinKomp[FMEA],MATCH($B459,tab_MinKomp[[Stanowisko / Position ]:[Stanowisko / Position ]],0))="n/a","n/a",AP459-INDEX(tab_MinKomp[FMEA],MATCH($B459,tab_MinKomp[[Stanowisko / Position ]:[Stanowisko / Position ]],0)))</f>
        <v>n/a</v>
      </c>
      <c r="AQ460" s="194">
        <f>IF(INDEX(tab_MinKomp[FLOW CHART],MATCH($B459,tab_MinKomp[[Stanowisko / Position ]:[Stanowisko / Position ]],0))="n/a","n/a",AQ459-INDEX(tab_MinKomp[FLOW CHART],MATCH($B459,tab_MinKomp[[Stanowisko / Position ]:[Stanowisko / Position ]],0)))</f>
        <v>0</v>
      </c>
      <c r="AR460" s="194" t="str">
        <f>IF(INDEX(tab_MinKomp[APQP],MATCH($B459,tab_MinKomp[[Stanowisko / Position ]:[Stanowisko / Position ]],0))="n/a","n/a",AR459-INDEX(tab_MinKomp[APQP],MATCH($B459,tab_MinKomp[[Stanowisko / Position ]:[Stanowisko / Position ]],0)))</f>
        <v>n/a</v>
      </c>
      <c r="AS460" s="194" t="str">
        <f>IF(INDEX(tab_MinKomp[MSA],MATCH($B459,tab_MinKomp[[Stanowisko / Position ]:[Stanowisko / Position ]],0))="n/a","n/a",AS459-INDEX(tab_MinKomp[MSA],MATCH($B459,tab_MinKomp[[Stanowisko / Position ]:[Stanowisko / Position ]],0)))</f>
        <v>n/a</v>
      </c>
      <c r="AT460" s="194" t="str">
        <f>IF(INDEX(tab_MinKomp[SPC],MATCH($B459,tab_MinKomp[[Stanowisko / Position ]:[Stanowisko / Position ]],0))="n/a","n/a",AT459-INDEX(tab_MinKomp[SPC],MATCH($B459,tab_MinKomp[[Stanowisko / Position ]:[Stanowisko / Position ]],0)))</f>
        <v>n/a</v>
      </c>
      <c r="AU460" s="194" t="str">
        <f>IF(INDEX(tab_MinKomp[CSR (SPECYFICZNE WYMAGANIA KLIENTA)],MATCH($B459,tab_MinKomp[[Stanowisko / Position ]:[Stanowisko / Position ]],0))="n/a","n/a",AU459-INDEX(tab_MinKomp[CSR (SPECYFICZNE WYMAGANIA KLIENTA)],MATCH($B459,tab_MinKomp[[Stanowisko / Position ]:[Stanowisko / Position ]],0)))</f>
        <v>n/a</v>
      </c>
      <c r="AV460" s="194">
        <f>IF(INDEX(tab_MinKomp[5S],MATCH($B459,tab_MinKomp[[Stanowisko / Position ]:[Stanowisko / Position ]],0))="n/a","n/a",AV459-INDEX(tab_MinKomp[5S],MATCH($B459,tab_MinKomp[[Stanowisko / Position ]:[Stanowisko / Position ]],0)))</f>
        <v>1</v>
      </c>
      <c r="AW460" s="194">
        <f>IF(INDEX(tab_MinKomp[LEAN MANAGEMENT],MATCH($B459,tab_MinKomp[[Stanowisko / Position ]:[Stanowisko / Position ]],0))="n/a","n/a",AW459-INDEX(tab_MinKomp[LEAN MANAGEMENT],MATCH($B459,tab_MinKomp[[Stanowisko / Position ]:[Stanowisko / Position ]],0)))</f>
        <v>0</v>
      </c>
      <c r="AX460" s="194" t="str">
        <f>IF(INDEX(tab_MinKomp[5R],MATCH($B459,tab_MinKomp[[Stanowisko / Position ]:[Stanowisko / Position ]],0))="n/a","n/a",AX459-INDEX(tab_MinKomp[5R],MATCH($B459,tab_MinKomp[[Stanowisko / Position ]:[Stanowisko / Position ]],0)))</f>
        <v>n/a</v>
      </c>
      <c r="AY460" s="194" t="str">
        <f>IF(INDEX(tab_MinKomp[Six Sigma],MATCH($B459,tab_MinKomp[[Stanowisko / Position ]:[Stanowisko / Position ]],0))="n/a","n/a",AY459-INDEX(tab_MinKomp[Six Sigma],MATCH($B459,tab_MinKomp[[Stanowisko / Position ]:[Stanowisko / Position ]],0)))</f>
        <v>n/a</v>
      </c>
      <c r="AZ460" s="194" t="str">
        <f>IF(INDEX(tab_MinKomp[System BAAN / Distribution &amp; Supply Chain],MATCH($B459,tab_MinKomp[[Stanowisko / Position ]:[Stanowisko / Position ]],0))="n/a","n/a",AZ459-INDEX(tab_MinKomp[System BAAN / Distribution &amp; Supply Chain],MATCH($B459,tab_MinKomp[[Stanowisko / Position ]:[Stanowisko / Position ]],0)))</f>
        <v>n/a</v>
      </c>
      <c r="BA460" s="194" t="str">
        <f>IF(INDEX(tab_MinKomp[Gospodarka magazynowa / Lagerverwaltung],MATCH($B459,tab_MinKomp[[Stanowisko / Position ]:[Stanowisko / Position ]],0))="n/a","n/a",BA459-INDEX(tab_MinKomp[Gospodarka magazynowa / Lagerverwaltung],MATCH($B459,tab_MinKomp[[Stanowisko / Position ]:[Stanowisko / Position ]],0)))</f>
        <v>n/a</v>
      </c>
      <c r="BB460" s="194" t="str">
        <f>IF(INDEX(tab_MinKomp[Inwentaryzacja - organizacja i przebieg / Inventurprozess],MATCH($B459,tab_MinKomp[[Stanowisko / Position ]:[Stanowisko / Position ]],0))="n/a","n/a",BB459-INDEX(tab_MinKomp[Inwentaryzacja - organizacja i przebieg / Inventurprozess],MATCH($B459,tab_MinKomp[[Stanowisko / Position ]:[Stanowisko / Position ]],0)))</f>
        <v>n/a</v>
      </c>
      <c r="BC460" s="194" t="str">
        <f>IF(INDEX(tab_MinKomp[Organizacja dostaw / Versorgungsorganisation],MATCH($B459,tab_MinKomp[[Stanowisko / Position ]:[Stanowisko / Position ]],0))="n/a","n/a",BC459-INDEX(tab_MinKomp[Organizacja dostaw / Versorgungsorganisation],MATCH($B459,tab_MinKomp[[Stanowisko / Position ]:[Stanowisko / Position ]],0)))</f>
        <v>n/a</v>
      </c>
      <c r="BD460" s="194" t="str">
        <f>IF(INDEX(tab_MinKomp[Organizacja wysyłek / Organisation von Lieferungen],MATCH($B459,tab_MinKomp[[Stanowisko / Position ]:[Stanowisko / Position ]],0))="n/a","n/a",BD459-INDEX(tab_MinKomp[Organizacja wysyłek / Organisation von Lieferungen],MATCH($B459,tab_MinKomp[[Stanowisko / Position ]:[Stanowisko / Position ]],0)))</f>
        <v>n/a</v>
      </c>
      <c r="BE460" s="194" t="str">
        <f>IF(INDEX(tab_MinKomp[Analiza magazynowa - Program Polen.mdb / Inventuranalyse],MATCH($B459,tab_MinKomp[[Stanowisko / Position ]:[Stanowisko / Position ]],0))="n/a","n/a",BE459-INDEX(tab_MinKomp[Analiza magazynowa - Program Polen.mdb / Inventuranalyse],MATCH($B459,tab_MinKomp[[Stanowisko / Position ]:[Stanowisko / Position ]],0)))</f>
        <v>n/a</v>
      </c>
      <c r="BF460" s="190" t="str">
        <f>IF(INDEX(tab_MinKomp[MMOG (Materials Management Operations Guidelines)],MATCH($B459,tab_MinKomp[[Stanowisko / Position ]:[Stanowisko / Position ]],0))="n/a","n/a",BF459-INDEX(tab_MinKomp[MMOG (Materials Management Operations Guidelines)],MATCH($B459,tab_MinKomp[[Stanowisko / Position ]:[Stanowisko / Position ]],0)))</f>
        <v>n/a</v>
      </c>
      <c r="BG460" s="190" t="str">
        <f>IF(INDEX(tab_MinKomp[GPP],MATCH($B459,tab_MinKomp[[Stanowisko / Position ]:[Stanowisko / Position ]],0))="n/a","n/a",BG459-INDEX(tab_MinKomp[GPP],MATCH($B459,tab_MinKomp[[Stanowisko / Position ]:[Stanowisko / Position ]],0)))</f>
        <v>n/a</v>
      </c>
      <c r="BH460" s="190" t="str">
        <f>IF(INDEX(tab_MinKomp[AIAG (Automotive Industry Action Group)],MATCH($B459,tab_MinKomp[[Stanowisko / Position ]:[Stanowisko / Position ]],0))="n/a","n/a",BH459-INDEX(tab_MinKomp[AIAG (Automotive Industry Action Group)],MATCH($B459,tab_MinKomp[[Stanowisko / Position ]:[Stanowisko / Position ]],0)))</f>
        <v>n/a</v>
      </c>
      <c r="BI460" s="190" t="str">
        <f>IF(INDEX(tab_MinKomp[Super-G disputes],MATCH($B459,tab_MinKomp[[Stanowisko / Position ]:[Stanowisko / Position ]],0))="n/a","n/a",BI459-INDEX(tab_MinKomp[Super-G disputes],MATCH($B459,tab_MinKomp[[Stanowisko / Position ]:[Stanowisko / Position ]],0)))</f>
        <v>n/a</v>
      </c>
      <c r="BJ460" s="190" t="str">
        <f>IF(INDEX(tab_MinKomp[CMMS3/eDDL (Direct Data Link)],MATCH($B459,tab_MinKomp[[Stanowisko / Position ]:[Stanowisko / Position ]],0))="n/a","n/a",BJ459-INDEX(tab_MinKomp[CMMS3/eDDL (Direct Data Link)],MATCH($B459,tab_MinKomp[[Stanowisko / Position ]:[Stanowisko / Position ]],0)))</f>
        <v>n/a</v>
      </c>
      <c r="BK460" s="190" t="str">
        <f>IF(INDEX(tab_MinKomp[MP&amp;L (Material Planning and Logistics)],MATCH($B459,tab_MinKomp[[Stanowisko / Position ]:[Stanowisko / Position ]],0))="n/a","n/a",BK459-INDEX(tab_MinKomp[MP&amp;L (Material Planning and Logistics)],MATCH($B459,tab_MinKomp[[Stanowisko / Position ]:[Stanowisko / Position ]],0)))</f>
        <v>n/a</v>
      </c>
      <c r="BL460" s="190" t="str">
        <f>IF(INDEX(tab_MinKomp[Supplier delivery rating],MATCH($B459,tab_MinKomp[[Stanowisko / Position ]:[Stanowisko / Position ]],0))="n/a","n/a",BL459-INDEX(tab_MinKomp[Supplier delivery rating],MATCH($B459,tab_MinKomp[[Stanowisko / Position ]:[Stanowisko / Position ]],0)))</f>
        <v>n/a</v>
      </c>
      <c r="BM460" s="194" t="str">
        <f>IF(INDEX(tab_MinKomp[Planowanie produkcji / Produktionsplanung],MATCH($B459,tab_MinKomp[[Stanowisko / Position ]:[Stanowisko / Position ]],0))="n/a","n/a",BM459-INDEX(tab_MinKomp[Planowanie produkcji / Produktionsplanung],MATCH($B459,tab_MinKomp[[Stanowisko / Position ]:[Stanowisko / Position ]],0)))</f>
        <v>n/a</v>
      </c>
      <c r="BN460" s="194" t="str">
        <f>IF(INDEX(tab_MinKomp[Planowanie produkcji / Produktionsplanung],MATCH($B459,tab_MinKomp[[Stanowisko / Position ]:[Stanowisko / Position ]],0))="n/a","n/a",BN459-INDEX(tab_MinKomp[Planowanie produkcji / Produktionsplanung],MATCH($B459,tab_MinKomp[[Stanowisko / Position ]:[Stanowisko / Position ]],0)))</f>
        <v>n/a</v>
      </c>
      <c r="BO460" s="194" t="str">
        <f>IF(INDEX(tab_MinKomp[Planowanie produkcji / Produktionsplanung],MATCH($B459,tab_MinKomp[[Stanowisko / Position ]:[Stanowisko / Position ]],0))="n/a","n/a",BO459-INDEX(tab_MinKomp[Planowanie produkcji / Produktionsplanung],MATCH($B459,tab_MinKomp[[Stanowisko / Position ]:[Stanowisko / Position ]],0)))</f>
        <v>n/a</v>
      </c>
      <c r="BP460" s="194" t="str">
        <f>IF(INDEX(tab_MinKomp[Planowanie produkcji / Produktionsplanung],MATCH($B459,tab_MinKomp[[Stanowisko / Position ]:[Stanowisko / Position ]],0))="n/a","n/a",BP459-INDEX(tab_MinKomp[Planowanie produkcji / Produktionsplanung],MATCH($B459,tab_MinKomp[[Stanowisko / Position ]:[Stanowisko / Position ]],0)))</f>
        <v>n/a</v>
      </c>
      <c r="BQ460" s="194" t="str">
        <f>IF(INDEX(tab_MinKomp[Planowanie produkcji / Produktionsplanung],MATCH($B459,tab_MinKomp[[Stanowisko / Position ]:[Stanowisko / Position ]],0))="n/a","n/a",BQ459-INDEX(tab_MinKomp[Planowanie produkcji / Produktionsplanung],MATCH($B459,tab_MinKomp[[Stanowisko / Position ]:[Stanowisko / Position ]],0)))</f>
        <v>n/a</v>
      </c>
      <c r="BR460" s="194" t="str">
        <f>IF(INDEX(tab_MinKomp[Planowanie produkcji / Produktionsplanung],MATCH($B459,tab_MinKomp[[Stanowisko / Position ]:[Stanowisko / Position ]],0))="n/a","n/a",BR459-INDEX(tab_MinKomp[Planowanie produkcji / Produktionsplanung],MATCH($B459,tab_MinKomp[[Stanowisko / Position ]:[Stanowisko / Position ]],0)))</f>
        <v>n/a</v>
      </c>
      <c r="BS460" s="194" t="str">
        <f>IF(INDEX(tab_MinKomp[Planowanie produkcji / Produktionsplanung],MATCH($B459,tab_MinKomp[[Stanowisko / Position ]:[Stanowisko / Position ]],0))="n/a","n/a",BS459-INDEX(tab_MinKomp[Planowanie produkcji / Produktionsplanung],MATCH($B459,tab_MinKomp[[Stanowisko / Position ]:[Stanowisko / Position ]],0)))</f>
        <v>n/a</v>
      </c>
      <c r="BT460" s="194" t="str">
        <f>IF(INDEX(tab_MinKomp[Planowanie produkcji / Produktionsplanung],MATCH($B459,tab_MinKomp[[Stanowisko / Position ]:[Stanowisko / Position ]],0))="n/a","n/a",BT459-INDEX(tab_MinKomp[Planowanie produkcji / Produktionsplanung],MATCH($B459,tab_MinKomp[[Stanowisko / Position ]:[Stanowisko / Position ]],0)))</f>
        <v>n/a</v>
      </c>
      <c r="BU460" s="194">
        <f>IF(INDEX(tab_MinKomp[Obsługa maszyn Novapax / Novapax Maschinenbedienung],MATCH($B459,tab_MinKomp[[Stanowisko / Position ]:[Stanowisko / Position ]],0))="n/a","n/a",BU459-INDEX(tab_MinKomp[Obsługa maszyn Novapax / Novapax Maschinenbedienung],MATCH($B459,tab_MinKomp[[Stanowisko / Position ]:[Stanowisko / Position ]],0)))</f>
        <v>0</v>
      </c>
      <c r="BV460" s="194" t="str">
        <f>IF(INDEX(tab_MinKomp[Planowanie produkcji / Produktionsplanung],MATCH($B459,tab_MinKomp[[Stanowisko / Position ]:[Stanowisko / Position ]],0))="n/a","n/a",BV459-INDEX(tab_MinKomp[Planowanie produkcji / Produktionsplanung],MATCH($B459,tab_MinKomp[[Stanowisko / Position ]:[Stanowisko / Position ]],0)))</f>
        <v>n/a</v>
      </c>
      <c r="BW460" s="194" t="str">
        <f>IF(INDEX(tab_MinKomp[Planowanie produkcji / Produktionsplanung],MATCH($B459,tab_MinKomp[[Stanowisko / Position ]:[Stanowisko / Position ]],0))="n/a","n/a",BW459-INDEX(tab_MinKomp[Planowanie produkcji / Produktionsplanung],MATCH($B459,tab_MinKomp[[Stanowisko / Position ]:[Stanowisko / Position ]],0)))</f>
        <v>n/a</v>
      </c>
      <c r="BX460" s="194" t="str">
        <f>IF(INDEX(tab_MinKomp[Planowanie produkcji / Produktionsplanung],MATCH($B459,tab_MinKomp[[Stanowisko / Position ]:[Stanowisko / Position ]],0))="n/a","n/a",BX459-INDEX(tab_MinKomp[Planowanie produkcji / Produktionsplanung],MATCH($B459,tab_MinKomp[[Stanowisko / Position ]:[Stanowisko / Position ]],0)))</f>
        <v>n/a</v>
      </c>
      <c r="BY460" s="194" t="str">
        <f>IF(INDEX(tab_MinKomp[Planowanie produkcji / Produktionsplanung],MATCH($B459,tab_MinKomp[[Stanowisko / Position ]:[Stanowisko / Position ]],0))="n/a","n/a",BY459-INDEX(tab_MinKomp[Planowanie produkcji / Produktionsplanung],MATCH($B459,tab_MinKomp[[Stanowisko / Position ]:[Stanowisko / Position ]],0)))</f>
        <v>n/a</v>
      </c>
      <c r="BZ460" s="194" t="str">
        <f>IF(INDEX(tab_MinKomp[Planowanie produkcji / Produktionsplanung],MATCH($B459,tab_MinKomp[[Stanowisko / Position ]:[Stanowisko / Position ]],0))="n/a","n/a",BZ459-INDEX(tab_MinKomp[Planowanie produkcji / Produktionsplanung],MATCH($B459,tab_MinKomp[[Stanowisko / Position ]:[Stanowisko / Position ]],0)))</f>
        <v>n/a</v>
      </c>
      <c r="CA460" s="194" t="str">
        <f>IF(INDEX(tab_MinKomp[Planowanie produkcji / Produktionsplanung],MATCH($B459,tab_MinKomp[[Stanowisko / Position ]:[Stanowisko / Position ]],0))="n/a","n/a",CA459-INDEX(tab_MinKomp[Planowanie produkcji / Produktionsplanung],MATCH($B459,tab_MinKomp[[Stanowisko / Position ]:[Stanowisko / Position ]],0)))</f>
        <v>n/a</v>
      </c>
      <c r="CB460" s="194" t="str">
        <f>IF(INDEX(tab_MinKomp[Obsługa maszyn ASL / ASL Maschinenbedienung],MATCH($B459,tab_MinKomp[[Stanowisko / Position ]:[Stanowisko / Position ]],0))="n/a","n/a",CB459-INDEX(tab_MinKomp[Obsługa maszyn ASL / ASL Maschinenbedienung],MATCH($B459,tab_MinKomp[[Stanowisko / Position ]:[Stanowisko / Position ]],0)))</f>
        <v>n/a</v>
      </c>
      <c r="CC460" s="194" t="str">
        <f>IF(INDEX(tab_MinKomp[Obsługa maszyn Branson / Branson Maschinenbedienung],MATCH($B459,tab_MinKomp[[Stanowisko / Position ]:[Stanowisko / Position ]],0))="n/a","n/a",CC459-INDEX(tab_MinKomp[Obsługa maszyn Branson / Branson Maschinenbedienung],MATCH($B459,tab_MinKomp[[Stanowisko / Position ]:[Stanowisko / Position ]],0)))</f>
        <v>n/a</v>
      </c>
      <c r="CD460" s="194">
        <f>IF(INDEX(tab_MinKomp[Obsługa maszyn Novapax / Novapax Maschinenbedienung],MATCH($B459,tab_MinKomp[[Stanowisko / Position ]:[Stanowisko / Position ]],0))="n/a","n/a",CD459-INDEX(tab_MinKomp[Obsługa maszyn Novapax / Novapax Maschinenbedienung],MATCH($B459,tab_MinKomp[[Stanowisko / Position ]:[Stanowisko / Position ]],0)))</f>
        <v>1</v>
      </c>
      <c r="CE460" s="194" t="str">
        <f>IF(INDEX(tab_MinKomp[Obsługa maszyn Piovan / Piovan Maschinenbedienung],MATCH($B459,tab_MinKomp[[Stanowisko / Position ]:[Stanowisko / Position ]],0))="n/a","n/a",CE459-INDEX(tab_MinKomp[Obsługa maszyn Piovan / Piovan Maschinenbedienung],MATCH($B459,tab_MinKomp[[Stanowisko / Position ]:[Stanowisko / Position ]],0)))</f>
        <v>n/a</v>
      </c>
      <c r="CF460" s="194" t="str">
        <f>IF(INDEX(tab_MinKomp[Wymagania VDA 6.5 Product / Forderungen],MATCH($B459,tab_MinKomp[[Stanowisko / Position ]:[Stanowisko / Position ]],0))="n/a","n/a",CF459-INDEX(tab_MinKomp[Wymagania VDA 6.5 Product / Forderungen],MATCH($B459,tab_MinKomp[[Stanowisko / Position ]:[Stanowisko / Position ]],0)))</f>
        <v>n/a</v>
      </c>
      <c r="CG460" s="194">
        <f>IF(INDEX(tab_MinKomp[Eliminacja awarii / Beseitigung von Ausfällen],MATCH($B459,tab_MinKomp[[Stanowisko / Position ]:[Stanowisko / Position ]],0))="n/a","n/a",CG459-INDEX(tab_MinKomp[Eliminacja awarii / Beseitigung von Ausfällen],MATCH($B459,tab_MinKomp[[Stanowisko / Position ]:[Stanowisko / Position ]],0)))</f>
        <v>0</v>
      </c>
      <c r="CH460" s="194" t="str">
        <f>IF(INDEX(tab_MinKomp[Wymagania VDA 6.5 Product / Forderungen],MATCH($B459,tab_MinKomp[[Stanowisko / Position ]:[Stanowisko / Position ]],0))="n/a","n/a",CH459-INDEX(tab_MinKomp[Wymagania VDA 6.5 Product / Forderungen],MATCH($B459,tab_MinKomp[[Stanowisko / Position ]:[Stanowisko / Position ]],0)))</f>
        <v>n/a</v>
      </c>
      <c r="CI460" s="194" t="str">
        <f>IF(INDEX(tab_MinKomp[Wymagania VDA 6.5 Product / Forderungen],MATCH($B459,tab_MinKomp[[Stanowisko / Position ]:[Stanowisko / Position ]],0))="n/a","n/a",CI459-INDEX(tab_MinKomp[Wymagania VDA 6.5 Product / Forderungen],MATCH($B459,tab_MinKomp[[Stanowisko / Position ]:[Stanowisko / Position ]],0)))</f>
        <v>n/a</v>
      </c>
      <c r="CJ460" s="194" t="str">
        <f>IF(INDEX(tab_MinKomp[Wymagania VDA 6.5 Product / Forderungen],MATCH($B459,tab_MinKomp[[Stanowisko / Position ]:[Stanowisko / Position ]],0))="n/a","n/a",CJ459-INDEX(tab_MinKomp[Wymagania VDA 6.5 Product / Forderungen],MATCH($B459,tab_MinKomp[[Stanowisko / Position ]:[Stanowisko / Position ]],0)))</f>
        <v>n/a</v>
      </c>
      <c r="CK460" s="194" t="str">
        <f>IF(INDEX(tab_MinKomp[Wymagania VDA 6.5 Product / Forderungen],MATCH($B459,tab_MinKomp[[Stanowisko / Position ]:[Stanowisko / Position ]],0))="n/a","n/a",CK459-INDEX(tab_MinKomp[Wymagania VDA 6.5 Product / Forderungen],MATCH($B459,tab_MinKomp[[Stanowisko / Position ]:[Stanowisko / Position ]],0)))</f>
        <v>n/a</v>
      </c>
      <c r="CL460" s="194" t="str">
        <f>IF(INDEX(tab_MinKomp[Wymagania VDA 6.5 Product / Forderungen],MATCH($B459,tab_MinKomp[[Stanowisko / Position ]:[Stanowisko / Position ]],0))="n/a","n/a",CL459-INDEX(tab_MinKomp[Wymagania VDA 6.5 Product / Forderungen],MATCH($B459,tab_MinKomp[[Stanowisko / Position ]:[Stanowisko / Position ]],0)))</f>
        <v>n/a</v>
      </c>
      <c r="CM460" s="194" t="str">
        <f>IF(INDEX(tab_MinKomp[Informatyka ogólna (techniczne i systemowe) / Allgemeine IT (Technik und System)],MATCH($B459,tab_MinKomp[[Stanowisko / Position ]:[Stanowisko / Position ]],0))="n/a","n/a",CM459-INDEX(tab_MinKomp[Informatyka ogólna (techniczne i systemowe) / Allgemeine IT (Technik und System)],MATCH($B459,tab_MinKomp[[Stanowisko / Position ]:[Stanowisko / Position ]],0)))</f>
        <v>n/a</v>
      </c>
      <c r="CN460" s="194" t="str">
        <f>IF(INDEX(tab_MinKomp[Sieci komputerowe / Computernetzwerke],MATCH($B459,tab_MinKomp[[Stanowisko / Position ]:[Stanowisko / Position ]],0))="n/a","n/a",CN459-INDEX(tab_MinKomp[Sieci komputerowe / Computernetzwerke],MATCH($B459,tab_MinKomp[[Stanowisko / Position ]:[Stanowisko / Position ]],0)))</f>
        <v>n/a</v>
      </c>
      <c r="CO460" s="194" t="str">
        <f>IF(INDEX(tab_MinKomp[Hardware (komputery PC, drukarki biurowe i etykietowe, telefonia stacjonarna i mobilna) (PC, Drucker, Telefpne, Handys)],MATCH($B459,tab_MinKomp[[Stanowisko / Position ]:[Stanowisko / Position ]],0))="n/a","n/a",CO459-INDEX(tab_MinKomp[Hardware (komputery PC, drukarki biurowe i etykietowe, telefonia stacjonarna i mobilna) (PC, Drucker, Telefpne, Handys)],MATCH($B459,tab_MinKomp[[Stanowisko / Position ]:[Stanowisko / Position ]],0)))</f>
        <v>n/a</v>
      </c>
      <c r="CP460" s="194" t="str">
        <f>IF(INDEX(tab_MinKomp[Software &amp; Systems (MS Office, MS Remote Desktop)],MATCH($B459,tab_MinKomp[[Stanowisko / Position ]:[Stanowisko / Position ]],0))="n/a","n/a",CP459-INDEX(tab_MinKomp[Software &amp; Systems (MS Office, MS Remote Desktop)],MATCH($B459,tab_MinKomp[[Stanowisko / Position ]:[Stanowisko / Position ]],0)))</f>
        <v>n/a</v>
      </c>
      <c r="CQ460" s="194" t="str">
        <f>IF(INDEX(tab_MinKomp[Programowanie obiektowe (PHP) / Objektprogrammierung],MATCH($B459,tab_MinKomp[[Stanowisko / Position ]:[Stanowisko / Position ]],0))="n/a","n/a",CQ459-INDEX(tab_MinKomp[Programowanie obiektowe (PHP) / Objektprogrammierung],MATCH($B459,tab_MinKomp[[Stanowisko / Position ]:[Stanowisko / Position ]],0)))</f>
        <v>n/a</v>
      </c>
      <c r="CR460" s="194" t="str">
        <f>IF(INDEX(tab_MinKomp[Scrum],MATCH($B459,tab_MinKomp[[Stanowisko / Position ]:[Stanowisko / Position ]],0))="n/a","n/a",CR459-INDEX(tab_MinKomp[Scrum],MATCH($B459,tab_MinKomp[[Stanowisko / Position ]:[Stanowisko / Position ]],0)))</f>
        <v>n/a</v>
      </c>
      <c r="CS460" s="194" t="str">
        <f>IF(INDEX(tab_MinKomp[SQL (MySQL)],MATCH($B459,tab_MinKomp[[Stanowisko / Position ]:[Stanowisko / Position ]],0))="n/a","n/a",CS459-INDEX(tab_MinKomp[SQL (MySQL)],MATCH($B459,tab_MinKomp[[Stanowisko / Position ]:[Stanowisko / Position ]],0)))</f>
        <v>n/a</v>
      </c>
      <c r="CT460" s="194" t="str">
        <f>IF(INDEX(tab_MinKomp[Javascript],MATCH($B459,tab_MinKomp[[Stanowisko / Position ]:[Stanowisko / Position ]],0))="n/a","n/a",CT459-INDEX(tab_MinKomp[Javascript],MATCH($B459,tab_MinKomp[[Stanowisko / Position ]:[Stanowisko / Position ]],0)))</f>
        <v>n/a</v>
      </c>
      <c r="CU460" s="194" t="str">
        <f>IF(INDEX(tab_MinKomp[Joomla],MATCH($B459,tab_MinKomp[[Stanowisko / Position ]:[Stanowisko / Position ]],0))="n/a","n/a",CU459-INDEX(tab_MinKomp[Joomla],MATCH($B459,tab_MinKomp[[Stanowisko / Position ]:[Stanowisko / Position ]],0)))</f>
        <v>n/a</v>
      </c>
      <c r="CV460" s="194" t="str">
        <f>IF(INDEX(tab_MinKomp[Bash],MATCH($B459,tab_MinKomp[[Stanowisko / Position ]:[Stanowisko / Position ]],0))="n/a","n/a",CV459-INDEX(tab_MinKomp[Bash],MATCH($B459,tab_MinKomp[[Stanowisko / Position ]:[Stanowisko / Position ]],0)))</f>
        <v>n/a</v>
      </c>
      <c r="CW460" s="194">
        <f>IF(INDEX(tab_MinKomp[Systemy MES (HYDRA / SFMS)],MATCH($B459,tab_MinKomp[[Stanowisko / Position ]:[Stanowisko / Position ]],0))="n/a","n/a",CW459-INDEX(tab_MinKomp[Systemy MES (HYDRA / SFMS)],MATCH($B459,tab_MinKomp[[Stanowisko / Position ]:[Stanowisko / Position ]],0)))</f>
        <v>1</v>
      </c>
      <c r="CX460" s="194" t="str">
        <f>IF(INDEX(tab_MinKomp[HTML / CSS],MATCH($B459,tab_MinKomp[[Stanowisko / Position ]:[Stanowisko / Position ]],0))="n/a","n/a",CX459-INDEX(tab_MinKomp[HTML / CSS],MATCH($B459,tab_MinKomp[[Stanowisko / Position ]:[Stanowisko / Position ]],0)))</f>
        <v>n/a</v>
      </c>
      <c r="CY460" s="194" t="str">
        <f>IF(INDEX(tab_MinKomp[SYSTEM PR],MATCH($B459,tab_MinKomp[[Stanowisko / Position ]:[Stanowisko / Position ]],0))="n/a","n/a",CY459-INDEX(tab_MinKomp[SYSTEM PR],MATCH($B459,tab_MinKomp[[Stanowisko / Position ]:[Stanowisko / Position ]],0)))</f>
        <v>n/a</v>
      </c>
      <c r="CZ460" s="194" t="str">
        <f>IF(INDEX(tab_MinKomp[System Einkauf XP / EBA],MATCH($B459,tab_MinKomp[[Stanowisko / Position ]:[Stanowisko / Position ]],0))="n/a","n/a",CZ459-INDEX(tab_MinKomp[System Einkauf XP / EBA],MATCH($B459,tab_MinKomp[[Stanowisko / Position ]:[Stanowisko / Position ]],0)))</f>
        <v>n/a</v>
      </c>
      <c r="DA460" s="194" t="str">
        <f>IF(INDEX(tab_MinKomp[Techniki negocjacyjne / Verhandlungstechniken],MATCH($B459,tab_MinKomp[[Stanowisko / Position ]:[Stanowisko / Position ]],0))="n/a","n/a",DA459-INDEX(tab_MinKomp[Techniki negocjacyjne / Verhandlungstechniken],MATCH($B459,tab_MinKomp[[Stanowisko / Position ]:[Stanowisko / Position ]],0)))</f>
        <v>n/a</v>
      </c>
      <c r="DB460" s="194" t="str">
        <f>IF(INDEX(tab_MinKomp[Znajomość rynku branżowego / Kenntnis des Industrie Marktes],MATCH($B459,tab_MinKomp[[Stanowisko / Position ]:[Stanowisko / Position ]],0))="n/a","n/a",DB459-INDEX(tab_MinKomp[Znajomość rynku branżowego / Kenntnis des Industrie Marktes],MATCH($B459,tab_MinKomp[[Stanowisko / Position ]:[Stanowisko / Position ]],0)))</f>
        <v>n/a</v>
      </c>
      <c r="DC460" s="194" t="str">
        <f>IF(INDEX(tab_MinKomp[SUPPLIER MANAGEMENT],MATCH($B459,tab_MinKomp[[Stanowisko / Position ]:[Stanowisko / Position ]],0))="n/a","n/a",DC459-INDEX(tab_MinKomp[SUPPLIER MANAGEMENT],MATCH($B459,tab_MinKomp[[Stanowisko / Position ]:[Stanowisko / Position ]],0)))</f>
        <v>n/a</v>
      </c>
      <c r="DD460" s="194" t="str">
        <f>IF(INDEX(tab_MinKomp[SUPPLIER MANAGEMENT],MATCH($B459,tab_MinKomp[[Stanowisko / Position ]:[Stanowisko / Position ]],0))="n/a","n/a",DD459-INDEX(tab_MinKomp[SUPPLIER MANAGEMENT],MATCH($B459,tab_MinKomp[[Stanowisko / Position ]:[Stanowisko / Position ]],0)))</f>
        <v>n/a</v>
      </c>
      <c r="DE460" s="194" t="str">
        <f>IF(INDEX(tab_MinKomp[SUPPLIER MANAGEMENT],MATCH($B459,tab_MinKomp[[Stanowisko / Position ]:[Stanowisko / Position ]],0))="n/a","n/a",DE459-INDEX(tab_MinKomp[SUPPLIER MANAGEMENT],MATCH($B459,tab_MinKomp[[Stanowisko / Position ]:[Stanowisko / Position ]],0)))</f>
        <v>n/a</v>
      </c>
      <c r="DF460" s="194">
        <f>IF(INDEX(tab_MinKomp[LEAN MANAGEMENT],MATCH($B459,tab_MinKomp[[Stanowisko / Position ]:[Stanowisko / Position ]],0))="n/a","n/a",DF459-INDEX(tab_MinKomp[LEAN MANAGEMENT],MATCH($B459,tab_MinKomp[[Stanowisko / Position ]:[Stanowisko / Position ]],0)))</f>
        <v>1</v>
      </c>
      <c r="DG460" s="194" t="str">
        <f>IF(INDEX(tab_MinKomp[PPAP/PSW],MATCH($B459,tab_MinKomp[[Stanowisko / Position ]:[Stanowisko / Position ]],0))="n/a","n/a",DG459-INDEX(tab_MinKomp[PPAP/PSW],MATCH($B459,tab_MinKomp[[Stanowisko / Position ]:[Stanowisko / Position ]],0)))</f>
        <v>n/a</v>
      </c>
      <c r="DH460" s="194" t="str">
        <f>IF(INDEX(tab_MinKomp[SUPPLIER MANAGEMENT],MATCH($B459,tab_MinKomp[[Stanowisko / Position ]:[Stanowisko / Position ]],0))="n/a","n/a",DH459-INDEX(tab_MinKomp[SUPPLIER MANAGEMENT],MATCH($B459,tab_MinKomp[[Stanowisko / Position ]:[Stanowisko / Position ]],0)))</f>
        <v>n/a</v>
      </c>
      <c r="DI460" s="194" t="str">
        <f>IF(INDEX(tab_MinKomp[OBSŁUGA PORTALI KLIENTA / Kundenportale],MATCH($B459,tab_MinKomp[[Stanowisko / Position ]:[Stanowisko / Position ]],0))="n/a","n/a",DI459-INDEX(tab_MinKomp[OBSŁUGA PORTALI KLIENTA / Kundenportale],MATCH($B459,tab_MinKomp[[Stanowisko / Position ]:[Stanowisko / Position ]],0)))</f>
        <v>n/a</v>
      </c>
      <c r="DJ460" s="194" t="str">
        <f>IF(INDEX(tab_MinKomp[Obsługa systemu BABTECQ / BABTECQ System],MATCH($B459,tab_MinKomp[[Stanowisko / Position ]:[Stanowisko / Position ]],0))="n/a","n/a",DJ459-INDEX(tab_MinKomp[Obsługa systemu BABTECQ / BABTECQ System],MATCH($B459,tab_MinKomp[[Stanowisko / Position ]:[Stanowisko / Position ]],0)))</f>
        <v>n/a</v>
      </c>
      <c r="DK460" s="194" t="str">
        <f>IF(INDEX(tab_MinKomp[Rysunek techniczny / technische Zeichnung],MATCH($B459,tab_MinKomp[[Stanowisko / Position ]:[Stanowisko / Position ]],0))="n/a","n/a",DK459-INDEX(tab_MinKomp[Rysunek techniczny / technische Zeichnung],MATCH($B459,tab_MinKomp[[Stanowisko / Position ]:[Stanowisko / Position ]],0)))</f>
        <v>n/a</v>
      </c>
      <c r="DL460" s="194" t="str">
        <f>IF(INDEX(tab_MinKomp[Kalibracja / Kalibrierung],MATCH($B459,tab_MinKomp[[Stanowisko / Position ]:[Stanowisko / Position ]],0))="n/a","n/a",DL459-INDEX(tab_MinKomp[Kalibracja / Kalibrierung],MATCH($B459,tab_MinKomp[[Stanowisko / Position ]:[Stanowisko / Position ]],0)))</f>
        <v>n/a</v>
      </c>
      <c r="DM460" s="194" t="str">
        <f>IF(INDEX(tab_MinKomp[Rekwalifikacja / Requalifizierung],MATCH($B459,tab_MinKomp[[Stanowisko / Position ]:[Stanowisko / Position ]],0))="n/a","n/a",DM459-INDEX(tab_MinKomp[Rekwalifikacja / Requalifizierung],MATCH($B459,tab_MinKomp[[Stanowisko / Position ]:[Stanowisko / Position ]],0)))</f>
        <v>n/a</v>
      </c>
      <c r="DN460" s="190" t="str">
        <f>IF(INDEX(tab_MinKomp[Testy czystości / Reinheitstests],MATCH($B459,tab_MinKomp[[Stanowisko / Position ]:[Stanowisko / Position ]],0))="n/a","n/a",DN459-INDEX(tab_MinKomp[Testy czystości / Reinheitstests],MATCH($B459,tab_MinKomp[[Stanowisko / Position ]:[Stanowisko / Position ]],0)))</f>
        <v>n/a</v>
      </c>
      <c r="DO460" s="190" t="str">
        <f>IF(INDEX(tab_MinKomp[Testy czystości / Reinheitstests],MATCH($B459,tab_MinKomp[[Stanowisko / Position ]:[Stanowisko / Position ]],0))="n/a","n/a",DO459-INDEX(tab_MinKomp[Testy czystości / Reinheitstests],MATCH($B459,tab_MinKomp[[Stanowisko / Position ]:[Stanowisko / Position ]],0)))</f>
        <v>n/a</v>
      </c>
      <c r="DP460" s="190" t="str">
        <f>IF(INDEX(tab_MinKomp[Testy czystości / Reinheitstests],MATCH($B459,tab_MinKomp[[Stanowisko / Position ]:[Stanowisko / Position ]],0))="n/a","n/a",DP459-INDEX(tab_MinKomp[Testy czystości / Reinheitstests],MATCH($B459,tab_MinKomp[[Stanowisko / Position ]:[Stanowisko / Position ]],0)))</f>
        <v>n/a</v>
      </c>
      <c r="DQ460" s="190" t="str">
        <f>IF(INDEX(tab_MinKomp[Testy czystości / Reinheitstests],MATCH($B459,tab_MinKomp[[Stanowisko / Position ]:[Stanowisko / Position ]],0))="n/a","n/a",DQ459-INDEX(tab_MinKomp[Testy czystości / Reinheitstests],MATCH($B459,tab_MinKomp[[Stanowisko / Position ]:[Stanowisko / Position ]],0)))</f>
        <v>n/a</v>
      </c>
      <c r="DR460" s="190" t="str">
        <f>IF(INDEX(tab_MinKomp[Testy czystości / Reinheitstests],MATCH($B459,tab_MinKomp[[Stanowisko / Position ]:[Stanowisko / Position ]],0))="n/a","n/a",DR459-INDEX(tab_MinKomp[Testy czystości / Reinheitstests],MATCH($B459,tab_MinKomp[[Stanowisko / Position ]:[Stanowisko / Position ]],0)))</f>
        <v>n/a</v>
      </c>
      <c r="DS460" s="190" t="str">
        <f>IF(INDEX(tab_MinKomp[Testy czystości / Reinheitstests],MATCH($B459,tab_MinKomp[[Stanowisko / Position ]:[Stanowisko / Position ]],0))="n/a","n/a",DS459-INDEX(tab_MinKomp[Testy czystości / Reinheitstests],MATCH($B459,tab_MinKomp[[Stanowisko / Position ]:[Stanowisko / Position ]],0)))</f>
        <v>n/a</v>
      </c>
      <c r="DT460" s="194" t="str">
        <f>IF(INDEX(tab_MinKomp[SUPPLIER MANAGEMENT],MATCH($B459,tab_MinKomp[[Stanowisko / Position ]:[Stanowisko / Position ]],0))="n/a","n/a",DT459-INDEX(tab_MinKomp[SUPPLIER MANAGEMENT],MATCH($B459,tab_MinKomp[[Stanowisko / Position ]:[Stanowisko / Position ]],0)))</f>
        <v>n/a</v>
      </c>
      <c r="DU460" s="190" t="str">
        <f>IF(INDEX(tab_MinKomp[Testy czystości / Reinheitstests],MATCH($B459,tab_MinKomp[[Stanowisko / Position ]:[Stanowisko / Position ]],0))="n/a","n/a",DU459-INDEX(tab_MinKomp[Testy czystości / Reinheitstests],MATCH($B459,tab_MinKomp[[Stanowisko / Position ]:[Stanowisko / Position ]],0)))</f>
        <v>n/a</v>
      </c>
      <c r="DV460" s="190" t="str">
        <f>IF(INDEX(tab_MinKomp[Testy czystości / Reinheitstests],MATCH($B459,tab_MinKomp[[Stanowisko / Position ]:[Stanowisko / Position ]],0))="n/a","n/a",DV459-INDEX(tab_MinKomp[Testy czystości / Reinheitstests],MATCH($B459,tab_MinKomp[[Stanowisko / Position ]:[Stanowisko / Position ]],0)))</f>
        <v>n/a</v>
      </c>
      <c r="DW460" s="190" t="str">
        <f>IF(INDEX(tab_MinKomp[Testy czystości / Reinheitstests],MATCH($B459,tab_MinKomp[[Stanowisko / Position ]:[Stanowisko / Position ]],0))="n/a","n/a",DW459-INDEX(tab_MinKomp[Testy czystości / Reinheitstests],MATCH($B459,tab_MinKomp[[Stanowisko / Position ]:[Stanowisko / Position ]],0)))</f>
        <v>n/a</v>
      </c>
      <c r="DX460" s="190" t="str">
        <f>IF(INDEX(tab_MinKomp[Testy czystości / Reinheitstests],MATCH($B459,tab_MinKomp[[Stanowisko / Position ]:[Stanowisko / Position ]],0))="n/a","n/a",DX459-INDEX(tab_MinKomp[Testy czystości / Reinheitstests],MATCH($B459,tab_MinKomp[[Stanowisko / Position ]:[Stanowisko / Position ]],0)))</f>
        <v>n/a</v>
      </c>
      <c r="DY460" s="190" t="str">
        <f>IF(INDEX(tab_MinKomp[Testy czystości / Reinheitstests],MATCH($B459,tab_MinKomp[[Stanowisko / Position ]:[Stanowisko / Position ]],0))="n/a","n/a",DY459-INDEX(tab_MinKomp[Testy czystości / Reinheitstests],MATCH($B459,tab_MinKomp[[Stanowisko / Position ]:[Stanowisko / Position ]],0)))</f>
        <v>n/a</v>
      </c>
      <c r="DZ460" s="190" t="str">
        <f>IF(INDEX(tab_MinKomp[Testy czystości / Reinheitstests],MATCH($B459,tab_MinKomp[[Stanowisko / Position ]:[Stanowisko / Position ]],0))="n/a","n/a",DZ459-INDEX(tab_MinKomp[Testy czystości / Reinheitstests],MATCH($B459,tab_MinKomp[[Stanowisko / Position ]:[Stanowisko / Position ]],0)))</f>
        <v>n/a</v>
      </c>
      <c r="EA460" s="194" t="str">
        <f>IF(INDEX(tab_MinKomp[SUPPLIER MANAGEMENT],MATCH($B459,tab_MinKomp[[Stanowisko / Position ]:[Stanowisko / Position ]],0))="n/a","n/a",EA459-INDEX(tab_MinKomp[SUPPLIER MANAGEMENT],MATCH($B459,tab_MinKomp[[Stanowisko / Position ]:[Stanowisko / Position ]],0)))</f>
        <v>n/a</v>
      </c>
      <c r="EB460" s="190" t="str">
        <f>IF(INDEX(tab_MinKomp[Testy czystości / Reinheitstests],MATCH($B459,tab_MinKomp[[Stanowisko / Position ]:[Stanowisko / Position ]],0))="n/a","n/a",EB459-INDEX(tab_MinKomp[Testy czystości / Reinheitstests],MATCH($B459,tab_MinKomp[[Stanowisko / Position ]:[Stanowisko / Position ]],0)))</f>
        <v>n/a</v>
      </c>
      <c r="EC460" s="190" t="str">
        <f>IF(INDEX(tab_MinKomp[Testy czystości / Reinheitstests],MATCH($B459,tab_MinKomp[[Stanowisko / Position ]:[Stanowisko / Position ]],0))="n/a","n/a",EC459-INDEX(tab_MinKomp[Testy czystości / Reinheitstests],MATCH($B459,tab_MinKomp[[Stanowisko / Position ]:[Stanowisko / Position ]],0)))</f>
        <v>n/a</v>
      </c>
      <c r="ED460" s="190" t="str">
        <f>IF(INDEX(tab_MinKomp[Testy czystości / Reinheitstests],MATCH($B459,tab_MinKomp[[Stanowisko / Position ]:[Stanowisko / Position ]],0))="n/a","n/a",ED459-INDEX(tab_MinKomp[Testy czystości / Reinheitstests],MATCH($B459,tab_MinKomp[[Stanowisko / Position ]:[Stanowisko / Position ]],0)))</f>
        <v>n/a</v>
      </c>
      <c r="EE460" s="190" t="str">
        <f>IF(INDEX(tab_MinKomp[Testy czystości / Reinheitstests],MATCH($B459,tab_MinKomp[[Stanowisko / Position ]:[Stanowisko / Position ]],0))="n/a","n/a",EE459-INDEX(tab_MinKomp[Testy czystości / Reinheitstests],MATCH($B459,tab_MinKomp[[Stanowisko / Position ]:[Stanowisko / Position ]],0)))</f>
        <v>n/a</v>
      </c>
      <c r="EF460" s="190" t="str">
        <f>IF(INDEX(tab_MinKomp[Testy czystości / Reinheitstests],MATCH($B459,tab_MinKomp[[Stanowisko / Position ]:[Stanowisko / Position ]],0))="n/a","n/a",EF459-INDEX(tab_MinKomp[Testy czystości / Reinheitstests],MATCH($B459,tab_MinKomp[[Stanowisko / Position ]:[Stanowisko / Position ]],0)))</f>
        <v>n/a</v>
      </c>
      <c r="EG460" s="190" t="str">
        <f>IF(INDEX(tab_MinKomp[Testy czystości / Reinheitstests],MATCH($B459,tab_MinKomp[[Stanowisko / Position ]:[Stanowisko / Position ]],0))="n/a","n/a",EG459-INDEX(tab_MinKomp[Testy czystości / Reinheitstests],MATCH($B459,tab_MinKomp[[Stanowisko / Position ]:[Stanowisko / Position ]],0)))</f>
        <v>n/a</v>
      </c>
      <c r="EH460" s="190" t="str">
        <f>IF(INDEX(tab_MinKomp[Testy czystości / Reinheitstests],MATCH($B459,tab_MinKomp[[Stanowisko / Position ]:[Stanowisko / Position ]],0))="n/a","n/a",EH459-INDEX(tab_MinKomp[Testy czystości / Reinheitstests],MATCH($B459,tab_MinKomp[[Stanowisko / Position ]:[Stanowisko / Position ]],0)))</f>
        <v>n/a</v>
      </c>
      <c r="EI460" s="190" t="str">
        <f>IF(INDEX(tab_MinKomp[Testy czystości / Reinheitstests],MATCH($B459,tab_MinKomp[[Stanowisko / Position ]:[Stanowisko / Position ]],0))="n/a","n/a",EI459-INDEX(tab_MinKomp[Testy czystości / Reinheitstests],MATCH($B459,tab_MinKomp[[Stanowisko / Position ]:[Stanowisko / Position ]],0)))</f>
        <v>n/a</v>
      </c>
      <c r="EJ460" s="190" t="str">
        <f>IF(INDEX(tab_MinKomp[Testy czystości / Reinheitstests],MATCH($B459,tab_MinKomp[[Stanowisko / Position ]:[Stanowisko / Position ]],0))="n/a","n/a",EJ459-INDEX(tab_MinKomp[Testy czystości / Reinheitstests],MATCH($B459,tab_MinKomp[[Stanowisko / Position ]:[Stanowisko / Position ]],0)))</f>
        <v>n/a</v>
      </c>
      <c r="EK460" s="190" t="str">
        <f>IF(INDEX(tab_MinKomp[Testy czystości / Reinheitstests],MATCH($B459,tab_MinKomp[[Stanowisko / Position ]:[Stanowisko / Position ]],0))="n/a","n/a",EK459-INDEX(tab_MinKomp[Testy czystości / Reinheitstests],MATCH($B459,tab_MinKomp[[Stanowisko / Position ]:[Stanowisko / Position ]],0)))</f>
        <v>n/a</v>
      </c>
      <c r="EL460" s="190" t="str">
        <f>IF(INDEX(tab_MinKomp[Testy czystości / Reinheitstests],MATCH($B459,tab_MinKomp[[Stanowisko / Position ]:[Stanowisko / Position ]],0))="n/a","n/a",EL459-INDEX(tab_MinKomp[Testy czystości / Reinheitstests],MATCH($B459,tab_MinKomp[[Stanowisko / Position ]:[Stanowisko / Position ]],0)))</f>
        <v>n/a</v>
      </c>
      <c r="EM460" s="190" t="str">
        <f>IF(INDEX(tab_MinKomp[Testy czystości / Reinheitstests],MATCH($B459,tab_MinKomp[[Stanowisko / Position ]:[Stanowisko / Position ]],0))="n/a","n/a",EM459-INDEX(tab_MinKomp[Testy czystości / Reinheitstests],MATCH($B459,tab_MinKomp[[Stanowisko / Position ]:[Stanowisko / Position ]],0)))</f>
        <v>n/a</v>
      </c>
      <c r="EN460" s="190" t="str">
        <f>IF(INDEX(tab_MinKomp[Testy czystości / Reinheitstests],MATCH($B459,tab_MinKomp[[Stanowisko / Position ]:[Stanowisko / Position ]],0))="n/a","n/a",EN459-INDEX(tab_MinKomp[Testy czystości / Reinheitstests],MATCH($B459,tab_MinKomp[[Stanowisko / Position ]:[Stanowisko / Position ]],0)))</f>
        <v>n/a</v>
      </c>
      <c r="EO460" s="194" t="str">
        <f>IF(INDEX(tab_MinKomp[Konserwacja Rep],MATCH($B459,tab_MinKomp[[Stanowisko / Position ]:[Stanowisko / Position ]],0))="n/a","n/a",EO459-INDEX(tab_MinKomp[Konserwacja Rep],MATCH($B459,tab_MinKomp[[Stanowisko / Position ]:[Stanowisko / Position ]],0)))</f>
        <v>n/a</v>
      </c>
      <c r="EP460" s="194" t="str">
        <f>IF(INDEX(tab_MinKomp[[Konserwacja Engel ]],MATCH($B459,tab_MinKomp[[Stanowisko / Position ]:[Stanowisko / Position ]],0))="n/a","n/a",EP459-INDEX(tab_MinKomp[[Konserwacja Engel ]],MATCH($B459,tab_MinKomp[[Stanowisko / Position ]:[Stanowisko / Position ]],0)))</f>
        <v>n/a</v>
      </c>
      <c r="EQ460" s="194" t="str">
        <f>IF(INDEX(tab_MinKomp[Konserwacja B 50],MATCH($B459,tab_MinKomp[[Stanowisko / Position ]:[Stanowisko / Position ]],0))="n/a","n/a",EQ459-INDEX(tab_MinKomp[Konserwacja B 50],MATCH($B459,tab_MinKomp[[Stanowisko / Position ]:[Stanowisko / Position ]],0)))</f>
        <v>n/a</v>
      </c>
      <c r="ER460" s="194" t="str">
        <f>IF(INDEX(tab_MinKomp[[Konserwacja EOL ]],MATCH($B459,tab_MinKomp[[Stanowisko / Position ]:[Stanowisko / Position ]],0))="n/a","n/a",ER459-INDEX(tab_MinKomp[[Konserwacja EOL ]],MATCH($B459,tab_MinKomp[[Stanowisko / Position ]:[Stanowisko / Position ]],0)))</f>
        <v>n/a</v>
      </c>
      <c r="ES460" s="194" t="str">
        <f>IF(INDEX(tab_MinKomp[Konserwacja Branson],MATCH($B459,tab_MinKomp[[Stanowisko / Position ]:[Stanowisko / Position ]],0))="n/a","n/a",ES459-INDEX(tab_MinKomp[Konserwacja Branson],MATCH($B459,tab_MinKomp[[Stanowisko / Position ]:[Stanowisko / Position ]],0)))</f>
        <v>n/a</v>
      </c>
      <c r="ET460" s="194" t="str">
        <f>IF(INDEX(tab_MinKomp[Konserwacja coolery],MATCH($B459,tab_MinKomp[[Stanowisko / Position ]:[Stanowisko / Position ]],0))="n/a","n/a",ET459-INDEX(tab_MinKomp[Konserwacja coolery],MATCH($B459,tab_MinKomp[[Stanowisko / Position ]:[Stanowisko / Position ]],0)))</f>
        <v>n/a</v>
      </c>
      <c r="EU460" s="194" t="str">
        <f>IF(INDEX(tab_MinKomp[Konserwacja piecy],MATCH($B459,tab_MinKomp[[Stanowisko / Position ]:[Stanowisko / Position ]],0))="n/a","n/a",EU459-INDEX(tab_MinKomp[Konserwacja piecy],MATCH($B459,tab_MinKomp[[Stanowisko / Position ]:[Stanowisko / Position ]],0)))</f>
        <v>n/a</v>
      </c>
      <c r="EV460" s="194" t="str">
        <f>IF(INDEX(tab_MinKomp[Rysunek techniczny- czytanie],MATCH($B459,tab_MinKomp[[Stanowisko / Position ]:[Stanowisko / Position ]],0))="n/a","n/a",EV459-INDEX(tab_MinKomp[Rysunek techniczny- czytanie],MATCH($B459,tab_MinKomp[[Stanowisko / Position ]:[Stanowisko / Position ]],0)))</f>
        <v>n/a</v>
      </c>
      <c r="EW460" s="194" t="str">
        <f>IF(INDEX(tab_MinKomp[Elektryka],MATCH($B459,tab_MinKomp[[Stanowisko / Position ]:[Stanowisko / Position ]],0))="n/a","n/a",EW459-INDEX(tab_MinKomp[Elektryka],MATCH($B459,tab_MinKomp[[Stanowisko / Position ]:[Stanowisko / Position ]],0)))</f>
        <v>n/a</v>
      </c>
      <c r="EX460" s="194" t="str">
        <f>IF(INDEX(tab_MinKomp[Pneumatyka],MATCH($B459,tab_MinKomp[[Stanowisko / Position ]:[Stanowisko / Position ]],0))="n/a","n/a",EX459-INDEX(tab_MinKomp[Pneumatyka],MATCH($B459,tab_MinKomp[[Stanowisko / Position ]:[Stanowisko / Position ]],0)))</f>
        <v>n/a</v>
      </c>
      <c r="EY460" s="194" t="str">
        <f>IF(INDEX(tab_MinKomp[[Hydraulika ]],MATCH($B459,tab_MinKomp[[Stanowisko / Position ]:[Stanowisko / Position ]],0))="n/a","n/a",EY459-INDEX(tab_MinKomp[[Hydraulika ]],MATCH($B459,tab_MinKomp[[Stanowisko / Position ]:[Stanowisko / Position ]],0)))</f>
        <v>n/a</v>
      </c>
      <c r="EZ460" s="194" t="str">
        <f>IF(INDEX(tab_MinKomp[Podciśnienie],MATCH($B459,tab_MinKomp[[Stanowisko / Position ]:[Stanowisko / Position ]],0))="n/a","n/a",EZ459-INDEX(tab_MinKomp[Podciśnienie],MATCH($B459,tab_MinKomp[[Stanowisko / Position ]:[Stanowisko / Position ]],0)))</f>
        <v>n/a</v>
      </c>
      <c r="FA460" s="194" t="str">
        <f>IF(INDEX(tab_MinKomp[Usuwanie awarii],MATCH($B459,tab_MinKomp[[Stanowisko / Position ]:[Stanowisko / Position ]],0))="n/a","n/a",FA459-INDEX(tab_MinKomp[Usuwanie awarii],MATCH($B459,tab_MinKomp[[Stanowisko / Position ]:[Stanowisko / Position ]],0)))</f>
        <v>n/a</v>
      </c>
      <c r="FB460" s="194" t="str">
        <f>IF(INDEX(tab_MinKomp[Obsługa robotów],MATCH($B459,tab_MinKomp[[Stanowisko / Position ]:[Stanowisko / Position ]],0))="n/a","n/a",FB459-INDEX(tab_MinKomp[Obsługa robotów],MATCH($B459,tab_MinKomp[[Stanowisko / Position ]:[Stanowisko / Position ]],0)))</f>
        <v>n/a</v>
      </c>
      <c r="FC460" s="194" t="str">
        <f>IF(INDEX(tab_MinKomp[Obsługa sterowania maszyny],MATCH($B459,tab_MinKomp[[Stanowisko / Position ]:[Stanowisko / Position ]],0))="n/a","n/a",FC459-INDEX(tab_MinKomp[Obsługa sterowania maszyny],MATCH($B459,tab_MinKomp[[Stanowisko / Position ]:[Stanowisko / Position ]],0)))</f>
        <v>n/a</v>
      </c>
      <c r="FD460" s="194" t="str">
        <f>IF(INDEX(tab_MinKomp[Usuwanie przyczyn żródłowych],MATCH($B459,tab_MinKomp[[Stanowisko / Position ]:[Stanowisko / Position ]],0))="n/a","n/a",FD459-INDEX(tab_MinKomp[Usuwanie przyczyn żródłowych],MATCH($B459,tab_MinKomp[[Stanowisko / Position ]:[Stanowisko / Position ]],0)))</f>
        <v>n/a</v>
      </c>
      <c r="FE460" s="194" t="str">
        <f>IF(INDEX(tab_MinKomp[Cmms stosowanie],MATCH($B459,tab_MinKomp[[Stanowisko / Position ]:[Stanowisko / Position ]],0))="n/a","n/a",FE459-INDEX(tab_MinKomp[Cmms stosowanie],MATCH($B459,tab_MinKomp[[Stanowisko / Position ]:[Stanowisko / Position ]],0)))</f>
        <v>n/a</v>
      </c>
      <c r="FF460" s="190" t="str">
        <f>IF(INDEX(tab_MinKomp[Testy czystości / Reinheitstests],MATCH($B459,tab_MinKomp[[Stanowisko / Position ]:[Stanowisko / Position ]],0))="n/a","n/a",FF459-INDEX(tab_MinKomp[Testy czystości / Reinheitstests],MATCH($B459,tab_MinKomp[[Stanowisko / Position ]:[Stanowisko / Position ]],0)))</f>
        <v>n/a</v>
      </c>
      <c r="FG460" s="194" t="str">
        <f>IF(INDEX(tab_MinKomp[Czyszczenie form plastikowych],MATCH($B459,tab_MinKomp[[Stanowisko / Position ]:[Stanowisko / Position ]],0))="n/a","n/a",FG459-INDEX(tab_MinKomp[Czyszczenie form plastikowych],MATCH($B459,tab_MinKomp[[Stanowisko / Position ]:[Stanowisko / Position ]],0)))</f>
        <v>n/a</v>
      </c>
      <c r="FH460" s="194" t="str">
        <f>IF(INDEX(tab_MinKomp[Wymiana form plastik],MATCH($B459,tab_MinKomp[[Stanowisko / Position ]:[Stanowisko / Position ]],0))="n/a","n/a",FH459-INDEX(tab_MinKomp[Wymiana form plastik],MATCH($B459,tab_MinKomp[[Stanowisko / Position ]:[Stanowisko / Position ]],0)))</f>
        <v>n/a</v>
      </c>
      <c r="FI460" s="194" t="str">
        <f>IF(INDEX(tab_MinKomp[Wymiana form guma],MATCH($B459,tab_MinKomp[[Stanowisko / Position ]:[Stanowisko / Position ]],0))="n/a","n/a",FI459-INDEX(tab_MinKomp[Wymiana form guma],MATCH($B459,tab_MinKomp[[Stanowisko / Position ]:[Stanowisko / Position ]],0)))</f>
        <v>n/a</v>
      </c>
      <c r="FJ460" s="194" t="str">
        <f>IF(INDEX(tab_MinKomp[Konserwacja KK],MATCH($B459,tab_MinKomp[[Stanowisko / Position ]:[Stanowisko / Position ]],0))="n/a","n/a",FJ459-INDEX(tab_MinKomp[Konserwacja KK],MATCH($B459,tab_MinKomp[[Stanowisko / Position ]:[Stanowisko / Position ]],0)))</f>
        <v>n/a</v>
      </c>
      <c r="FK460" s="194" t="str">
        <f>IF(INDEX(tab_MinKomp[Konserwacja form guma],MATCH($B459,tab_MinKomp[[Stanowisko / Position ]:[Stanowisko / Position ]],0))="n/a","n/a",FK459-INDEX(tab_MinKomp[Konserwacja form guma],MATCH($B459,tab_MinKomp[[Stanowisko / Position ]:[Stanowisko / Position ]],0)))</f>
        <v>n/a</v>
      </c>
      <c r="FL460" s="194" t="str">
        <f>IF(INDEX(tab_MinKomp[Konserwacja form plastiki],MATCH($B459,tab_MinKomp[[Stanowisko / Position ]:[Stanowisko / Position ]],0))="n/a","n/a",FL459-INDEX(tab_MinKomp[Konserwacja form plastiki],MATCH($B459,tab_MinKomp[[Stanowisko / Position ]:[Stanowisko / Position ]],0)))</f>
        <v>n/a</v>
      </c>
      <c r="FM460" s="194" t="str">
        <f>IF(INDEX(tab_MinKomp[Konserwacja Gorącego Kanału],MATCH($B459,tab_MinKomp[[Stanowisko / Position ]:[Stanowisko / Position ]],0))="n/a","n/a",FM459-INDEX(tab_MinKomp[Konserwacja Gorącego Kanału],MATCH($B459,tab_MinKomp[[Stanowisko / Position ]:[Stanowisko / Position ]],0)))</f>
        <v>n/a</v>
      </c>
      <c r="FN460" s="194" t="str">
        <f>IF(INDEX(tab_MinKomp[Konserwacja Gorącego Kanału],MATCH($B459,tab_MinKomp[[Stanowisko / Position ]:[Stanowisko / Position ]],0))="n/a","n/a",FN459-INDEX(tab_MinKomp[Konserwacja Gorącego Kanału],MATCH($B459,tab_MinKomp[[Stanowisko / Position ]:[Stanowisko / Position ]],0)))</f>
        <v>n/a</v>
      </c>
      <c r="FO460" s="194" t="str">
        <f>IF(INDEX(tab_MinKomp[Konserwacja Gorącego Kanału],MATCH($B459,tab_MinKomp[[Stanowisko / Position ]:[Stanowisko / Position ]],0))="n/a","n/a",FO459-INDEX(tab_MinKomp[Konserwacja Gorącego Kanału],MATCH($B459,tab_MinKomp[[Stanowisko / Position ]:[Stanowisko / Position ]],0)))</f>
        <v>n/a</v>
      </c>
      <c r="FP460" s="194" t="str">
        <f>IF(INDEX(tab_MinKomp[Konserwacja Gorącego Kanału],MATCH($B459,tab_MinKomp[[Stanowisko / Position ]:[Stanowisko / Position ]],0))="n/a","n/a",FP459-INDEX(tab_MinKomp[Konserwacja Gorącego Kanału],MATCH($B459,tab_MinKomp[[Stanowisko / Position ]:[Stanowisko / Position ]],0)))</f>
        <v>n/a</v>
      </c>
      <c r="FQ460" s="196" t="str">
        <f>IF(INDEX(tab_MinKomp[Język angielski / Englisch],MATCH($B459,tab_MinKomp[[Stanowisko / Position ]:[Stanowisko / Position ]],0))="n/a","n/a",FQ459-INDEX(tab_MinKomp[Język angielski / Englisch],MATCH($B459,tab_MinKomp[[Stanowisko / Position ]:[Stanowisko / Position ]],0)))</f>
        <v>n/a</v>
      </c>
      <c r="FR460" s="196" t="str">
        <f>IF(INDEX(tab_MinKomp[Język niemiecki / Deutsch],MATCH($B459,tab_MinKomp[[Stanowisko / Position ]:[Stanowisko / Position ]],0))="n/a","n/a",FR459-INDEX(tab_MinKomp[Język niemiecki / Deutsch],MATCH($B459,tab_MinKomp[[Stanowisko / Position ]:[Stanowisko / Position ]],0)))</f>
        <v>n/a</v>
      </c>
      <c r="FS460" s="194">
        <f>IF(INDEX(tab_MinKomp[Zarządzanie dokumentacją procesową / Process dokumentation management],MATCH($B459,tab_MinKomp[[Stanowisko / Position ]:[Stanowisko / Position ]],0))="n/a","n/a",FS459-INDEX(tab_MinKomp[Zarządzanie dokumentacją procesową / Process dokumentation management],MATCH($B459,tab_MinKomp[[Stanowisko / Position ]:[Stanowisko / Position ]],0)))</f>
        <v>0</v>
      </c>
      <c r="FT460" s="194">
        <f>IF(INDEX(tab_MinKomp[Znajomość procesów z obszaru / Kenntiss der prozesse in dem Bereich],MATCH($B459,tab_MinKomp[[Stanowisko / Position ]:[Stanowisko / Position ]],0))="n/a","n/a",FT459-INDEX(tab_MinKomp[Znajomość procesów z obszaru / Kenntiss der prozesse in dem Bereich],MATCH($B459,tab_MinKomp[[Stanowisko / Position ]:[Stanowisko / Position ]],0)))</f>
        <v>0</v>
      </c>
      <c r="FU460" s="194">
        <f>IF(INDEX(tab_MinKomp[optymalizacja procesów / Prozessoptymalisierung],MATCH($B459,tab_MinKomp[[Stanowisko / Position ]:[Stanowisko / Position ]],0))="n/a","n/a",FU459-INDEX(tab_MinKomp[optymalizacja procesów / Prozessoptymalisierung],MATCH($B459,tab_MinKomp[[Stanowisko / Position ]:[Stanowisko / Position ]],0)))</f>
        <v>0</v>
      </c>
      <c r="FV460" s="194">
        <f>IF(INDEX(tab_MinKomp[Umiejętności szkoleniowe / Trainingsfähigkeiten],MATCH($B459,tab_MinKomp[[Stanowisko / Position ]:[Stanowisko / Position ]],0))="n/a","n/a",FV459-INDEX(tab_MinKomp[Umiejętności szkoleniowe / Trainingsfähigkeiten],MATCH($B459,tab_MinKomp[[Stanowisko / Position ]:[Stanowisko / Position ]],0)))</f>
        <v>1</v>
      </c>
      <c r="FW460" s="194">
        <f>IF(INDEX(tab_MinKomp[Analityczne myślenie, podejście / Analitysches Denken, Einstellung],MATCH($B459,tab_MinKomp[[Stanowisko / Position ]:[Stanowisko / Position ]],0))="n/a","n/a",FW459-INDEX(tab_MinKomp[Analityczne myślenie, podejście / Analitysches Denken, Einstellung],MATCH($B459,tab_MinKomp[[Stanowisko / Position ]:[Stanowisko / Position ]],0)))</f>
        <v>1</v>
      </c>
      <c r="FX460" s="194">
        <f>IF(INDEX(tab_MinKomp[Dokładność, precyzja w dzialaniu / Genauigkeit, Präzision in die Arbeit],MATCH($B459,tab_MinKomp[[Stanowisko / Position ]:[Stanowisko / Position ]],0))="n/a","n/a",FX459-INDEX(tab_MinKomp[Dokładność, precyzja w dzialaniu / Genauigkeit, Präzision in die Arbeit],MATCH($B459,tab_MinKomp[[Stanowisko / Position ]:[Stanowisko / Position ]],0)))</f>
        <v>1</v>
      </c>
      <c r="FY460" s="194">
        <f>IF(INDEX(tab_MinKomp[Dyspozycyjność / Verfügbarkeit],MATCH($B459,tab_MinKomp[[Stanowisko / Position ]:[Stanowisko / Position ]],0))="n/a","n/a",FY459-INDEX(tab_MinKomp[Dyspozycyjność / Verfügbarkeit],MATCH($B459,tab_MinKomp[[Stanowisko / Position ]:[Stanowisko / Position ]],0)))</f>
        <v>0</v>
      </c>
      <c r="FZ460" s="194">
        <f>IF(INDEX(tab_MinKomp[Zaangażowanie / 
Engagement],MATCH($B459,tab_MinKomp[[Stanowisko / Position ]:[Stanowisko / Position ]],0))="n/a","n/a",FZ459-INDEX(tab_MinKomp[Zaangażowanie / 
Engagement],MATCH($B459,tab_MinKomp[[Stanowisko / Position ]:[Stanowisko / Position ]],0)))</f>
        <v>1</v>
      </c>
      <c r="GA460" s="194" t="str">
        <f>IF(INDEX(tab_MinKomp[Konserwacja form guma],MATCH($B459,tab_MinKomp[[Stanowisko / Position ]:[Stanowisko / Position ]],0))="n/a","n/a",GA459-INDEX(tab_MinKomp[Konserwacja form guma],MATCH($B459,tab_MinKomp[[Stanowisko / Position ]:[Stanowisko / Position ]],0)))</f>
        <v>n/a</v>
      </c>
      <c r="GB460" s="194" t="str">
        <f>IF(INDEX(tab_MinKomp[Konserwacja form plastiki],MATCH($B459,tab_MinKomp[[Stanowisko / Position ]:[Stanowisko / Position ]],0))="n/a","n/a",GB459-INDEX(tab_MinKomp[Konserwacja form plastiki],MATCH($B459,tab_MinKomp[[Stanowisko / Position ]:[Stanowisko / Position ]],0)))</f>
        <v>n/a</v>
      </c>
      <c r="GC460" s="194">
        <f>IF(INDEX(tab_MinKomp[Elastyczność w działaniu],MATCH($B459,tab_MinKomp[[Stanowisko / Position ]:[Stanowisko / Position ]],0))="n/a","n/a",GC459-INDEX(tab_MinKomp[Elastyczność w działaniu],MATCH($B459,tab_MinKomp[[Stanowisko / Position ]:[Stanowisko / Position ]],0)))</f>
        <v>0</v>
      </c>
      <c r="GD460" s="194">
        <f>IF(INDEX(tab_MinKomp[Komunikatywność],MATCH($B459,tab_MinKomp[[Stanowisko / Position ]:[Stanowisko / Position ]],0))="n/a","n/a",GD459-INDEX(tab_MinKomp[Komunikatywność],MATCH($B459,tab_MinKomp[[Stanowisko / Position ]:[Stanowisko / Position ]],0)))</f>
        <v>1</v>
      </c>
      <c r="GE460" s="193" t="str">
        <f>IF(INDEX(tab_MinKomp[Motywowanie i budowanie zaangażowania zespołu],MATCH($B459,tab_MinKomp[[Stanowisko / Position ]:[Stanowisko / Position ]],0))="n/a","n/a",GE459-INDEX(tab_MinKomp[Motywowanie i budowanie zaangażowania zespołu],MATCH($B459,tab_MinKomp[[Stanowisko / Position ]:[Stanowisko / Position ]],0)))</f>
        <v>n/a</v>
      </c>
      <c r="GF460" s="186" t="s">
        <v>248</v>
      </c>
      <c r="GG460" s="186" t="s">
        <v>248</v>
      </c>
      <c r="GH460" s="186" t="s">
        <v>248</v>
      </c>
      <c r="GI460" s="186" t="s">
        <v>248</v>
      </c>
      <c r="GJ460" s="186" t="s">
        <v>248</v>
      </c>
      <c r="GK460" s="186" t="s">
        <v>248</v>
      </c>
      <c r="GL460" s="186" t="s">
        <v>248</v>
      </c>
      <c r="GM460" s="186" t="s">
        <v>248</v>
      </c>
      <c r="GN460" s="186" t="s">
        <v>248</v>
      </c>
      <c r="GO460" s="186" t="s">
        <v>248</v>
      </c>
      <c r="GP460" s="186" t="s">
        <v>248</v>
      </c>
      <c r="GQ460" s="186" t="s">
        <v>248</v>
      </c>
      <c r="GR460" s="186" t="s">
        <v>248</v>
      </c>
      <c r="GS460" s="186" t="s">
        <v>248</v>
      </c>
      <c r="GT460" s="186" t="s">
        <v>248</v>
      </c>
      <c r="GU460" s="186" t="s">
        <v>248</v>
      </c>
      <c r="GV460" s="186" t="s">
        <v>248</v>
      </c>
      <c r="GW460" s="186" t="s">
        <v>248</v>
      </c>
      <c r="GX460" s="186" t="s">
        <v>248</v>
      </c>
      <c r="GY460" s="186" t="s">
        <v>248</v>
      </c>
      <c r="GZ460" s="261" t="s">
        <v>248</v>
      </c>
      <c r="HA460" s="261" t="s">
        <v>248</v>
      </c>
      <c r="HB460" s="191">
        <f>SUM(G460:GE460)/(HB459-(SUM(G460:GE460)))</f>
        <v>0.25641025641025639</v>
      </c>
    </row>
    <row r="461" spans="1:210" ht="24.9" customHeight="1" x14ac:dyDescent="0.3">
      <c r="A461" s="105" t="s">
        <v>317</v>
      </c>
      <c r="B461" s="105" t="s">
        <v>315</v>
      </c>
      <c r="C461" s="105" t="s">
        <v>392</v>
      </c>
      <c r="D461" s="105">
        <v>1898</v>
      </c>
      <c r="E461" s="394" t="s">
        <v>616</v>
      </c>
      <c r="F461" s="185" t="s">
        <v>374</v>
      </c>
      <c r="G461" s="186">
        <v>2</v>
      </c>
      <c r="H461" s="186">
        <v>1</v>
      </c>
      <c r="I461" s="186">
        <v>2</v>
      </c>
      <c r="J461" s="186">
        <v>1</v>
      </c>
      <c r="K461" s="186">
        <v>1</v>
      </c>
      <c r="L461" s="186" t="s">
        <v>248</v>
      </c>
      <c r="M461" s="186" t="s">
        <v>248</v>
      </c>
      <c r="N461" s="186" t="s">
        <v>248</v>
      </c>
      <c r="O461" s="186">
        <v>1</v>
      </c>
      <c r="P461" s="186">
        <v>1</v>
      </c>
      <c r="Q461" s="186" t="s">
        <v>248</v>
      </c>
      <c r="R461" s="186" t="s">
        <v>248</v>
      </c>
      <c r="S461" s="186" t="s">
        <v>248</v>
      </c>
      <c r="T461" s="186" t="s">
        <v>248</v>
      </c>
      <c r="U461" s="186" t="s">
        <v>248</v>
      </c>
      <c r="V461" s="186" t="s">
        <v>248</v>
      </c>
      <c r="W461" s="186" t="s">
        <v>248</v>
      </c>
      <c r="X461" s="186" t="s">
        <v>248</v>
      </c>
      <c r="Y461" s="186" t="s">
        <v>248</v>
      </c>
      <c r="Z461" s="186" t="s">
        <v>248</v>
      </c>
      <c r="AA461" s="186" t="s">
        <v>248</v>
      </c>
      <c r="AB461" s="186" t="s">
        <v>248</v>
      </c>
      <c r="AC461" s="186" t="s">
        <v>248</v>
      </c>
      <c r="AD461" s="186" t="s">
        <v>248</v>
      </c>
      <c r="AE461" s="186" t="s">
        <v>248</v>
      </c>
      <c r="AF461" s="186" t="s">
        <v>248</v>
      </c>
      <c r="AG461" s="186" t="s">
        <v>248</v>
      </c>
      <c r="AH461" s="186" t="s">
        <v>248</v>
      </c>
      <c r="AI461" s="186" t="s">
        <v>248</v>
      </c>
      <c r="AJ461" s="186" t="s">
        <v>248</v>
      </c>
      <c r="AK461" s="186" t="s">
        <v>248</v>
      </c>
      <c r="AL461" s="186">
        <v>2</v>
      </c>
      <c r="AM461" s="186" t="s">
        <v>248</v>
      </c>
      <c r="AN461" s="186" t="s">
        <v>248</v>
      </c>
      <c r="AO461" s="186">
        <v>1</v>
      </c>
      <c r="AP461" s="186" t="s">
        <v>248</v>
      </c>
      <c r="AQ461" s="186">
        <v>1</v>
      </c>
      <c r="AR461" s="186" t="s">
        <v>248</v>
      </c>
      <c r="AS461" s="186" t="s">
        <v>248</v>
      </c>
      <c r="AT461" s="186" t="s">
        <v>248</v>
      </c>
      <c r="AU461" s="186" t="s">
        <v>248</v>
      </c>
      <c r="AV461" s="186">
        <v>3</v>
      </c>
      <c r="AW461" s="186">
        <v>1</v>
      </c>
      <c r="AX461" s="186" t="s">
        <v>248</v>
      </c>
      <c r="AY461" s="186" t="s">
        <v>248</v>
      </c>
      <c r="AZ461" s="186" t="s">
        <v>248</v>
      </c>
      <c r="BA461" s="186" t="s">
        <v>248</v>
      </c>
      <c r="BB461" s="186" t="s">
        <v>248</v>
      </c>
      <c r="BC461" s="186" t="s">
        <v>248</v>
      </c>
      <c r="BD461" s="186" t="s">
        <v>248</v>
      </c>
      <c r="BE461" s="186" t="s">
        <v>248</v>
      </c>
      <c r="BF461" s="186" t="s">
        <v>248</v>
      </c>
      <c r="BG461" s="186" t="s">
        <v>248</v>
      </c>
      <c r="BH461" s="186" t="s">
        <v>248</v>
      </c>
      <c r="BI461" s="186" t="s">
        <v>248</v>
      </c>
      <c r="BJ461" s="186" t="s">
        <v>248</v>
      </c>
      <c r="BK461" s="186" t="s">
        <v>248</v>
      </c>
      <c r="BL461" s="186" t="s">
        <v>248</v>
      </c>
      <c r="BM461" s="186" t="s">
        <v>248</v>
      </c>
      <c r="BN461" s="186" t="s">
        <v>248</v>
      </c>
      <c r="BO461" s="186" t="s">
        <v>248</v>
      </c>
      <c r="BP461" s="186" t="s">
        <v>248</v>
      </c>
      <c r="BQ461" s="186" t="s">
        <v>248</v>
      </c>
      <c r="BR461" s="186" t="s">
        <v>248</v>
      </c>
      <c r="BS461" s="186" t="s">
        <v>248</v>
      </c>
      <c r="BT461" s="186" t="s">
        <v>248</v>
      </c>
      <c r="BU461" s="186">
        <v>2</v>
      </c>
      <c r="BV461" s="186" t="s">
        <v>248</v>
      </c>
      <c r="BW461" s="186" t="s">
        <v>248</v>
      </c>
      <c r="BX461" s="186" t="s">
        <v>248</v>
      </c>
      <c r="BY461" s="186" t="s">
        <v>248</v>
      </c>
      <c r="BZ461" s="186" t="s">
        <v>248</v>
      </c>
      <c r="CA461" s="186" t="s">
        <v>248</v>
      </c>
      <c r="CB461" s="186" t="s">
        <v>248</v>
      </c>
      <c r="CC461" s="186" t="s">
        <v>248</v>
      </c>
      <c r="CD461" s="186">
        <v>3</v>
      </c>
      <c r="CE461" s="186" t="s">
        <v>248</v>
      </c>
      <c r="CF461" s="186" t="s">
        <v>248</v>
      </c>
      <c r="CG461" s="186">
        <v>1</v>
      </c>
      <c r="CH461" s="186" t="s">
        <v>248</v>
      </c>
      <c r="CI461" s="186" t="s">
        <v>248</v>
      </c>
      <c r="CJ461" s="186" t="s">
        <v>248</v>
      </c>
      <c r="CK461" s="186" t="s">
        <v>248</v>
      </c>
      <c r="CL461" s="186" t="s">
        <v>248</v>
      </c>
      <c r="CM461" s="186" t="s">
        <v>248</v>
      </c>
      <c r="CN461" s="186" t="s">
        <v>248</v>
      </c>
      <c r="CO461" s="186" t="s">
        <v>248</v>
      </c>
      <c r="CP461" s="186" t="s">
        <v>248</v>
      </c>
      <c r="CQ461" s="186" t="s">
        <v>248</v>
      </c>
      <c r="CR461" s="186" t="s">
        <v>248</v>
      </c>
      <c r="CS461" s="186" t="s">
        <v>248</v>
      </c>
      <c r="CT461" s="186" t="s">
        <v>248</v>
      </c>
      <c r="CU461" s="186" t="s">
        <v>248</v>
      </c>
      <c r="CV461" s="186" t="s">
        <v>248</v>
      </c>
      <c r="CW461" s="186">
        <v>3</v>
      </c>
      <c r="CX461" s="186" t="s">
        <v>248</v>
      </c>
      <c r="CY461" s="186" t="s">
        <v>248</v>
      </c>
      <c r="CZ461" s="186" t="s">
        <v>248</v>
      </c>
      <c r="DA461" s="186" t="s">
        <v>248</v>
      </c>
      <c r="DB461" s="186" t="s">
        <v>248</v>
      </c>
      <c r="DC461" s="186" t="s">
        <v>248</v>
      </c>
      <c r="DD461" s="186" t="s">
        <v>248</v>
      </c>
      <c r="DE461" s="186" t="s">
        <v>248</v>
      </c>
      <c r="DF461" s="186">
        <v>2</v>
      </c>
      <c r="DG461" s="186" t="s">
        <v>248</v>
      </c>
      <c r="DH461" s="186" t="s">
        <v>248</v>
      </c>
      <c r="DI461" s="186" t="s">
        <v>248</v>
      </c>
      <c r="DJ461" s="186" t="s">
        <v>248</v>
      </c>
      <c r="DK461" s="186" t="s">
        <v>248</v>
      </c>
      <c r="DL461" s="186" t="s">
        <v>248</v>
      </c>
      <c r="DM461" s="186" t="s">
        <v>248</v>
      </c>
      <c r="DN461" s="186" t="s">
        <v>248</v>
      </c>
      <c r="DO461" s="186" t="s">
        <v>248</v>
      </c>
      <c r="DP461" s="186" t="s">
        <v>248</v>
      </c>
      <c r="DQ461" s="186" t="s">
        <v>248</v>
      </c>
      <c r="DR461" s="186" t="s">
        <v>248</v>
      </c>
      <c r="DS461" s="186" t="s">
        <v>248</v>
      </c>
      <c r="DT461" s="186" t="s">
        <v>248</v>
      </c>
      <c r="DU461" s="186" t="s">
        <v>248</v>
      </c>
      <c r="DV461" s="186" t="s">
        <v>248</v>
      </c>
      <c r="DW461" s="186" t="s">
        <v>248</v>
      </c>
      <c r="DX461" s="186" t="s">
        <v>248</v>
      </c>
      <c r="DY461" s="186" t="s">
        <v>248</v>
      </c>
      <c r="DZ461" s="186" t="s">
        <v>248</v>
      </c>
      <c r="EA461" s="186" t="s">
        <v>248</v>
      </c>
      <c r="EB461" s="186" t="s">
        <v>248</v>
      </c>
      <c r="EC461" s="186" t="s">
        <v>248</v>
      </c>
      <c r="ED461" s="186" t="s">
        <v>248</v>
      </c>
      <c r="EE461" s="186" t="s">
        <v>248</v>
      </c>
      <c r="EF461" s="186" t="s">
        <v>248</v>
      </c>
      <c r="EG461" s="186" t="s">
        <v>248</v>
      </c>
      <c r="EH461" s="186" t="s">
        <v>248</v>
      </c>
      <c r="EI461" s="186" t="s">
        <v>248</v>
      </c>
      <c r="EJ461" s="186" t="s">
        <v>248</v>
      </c>
      <c r="EK461" s="186" t="s">
        <v>248</v>
      </c>
      <c r="EL461" s="184" t="s">
        <v>248</v>
      </c>
      <c r="EM461" s="184" t="s">
        <v>248</v>
      </c>
      <c r="EN461" s="184" t="s">
        <v>248</v>
      </c>
      <c r="EO461" s="186" t="s">
        <v>248</v>
      </c>
      <c r="EP461" s="186" t="s">
        <v>248</v>
      </c>
      <c r="EQ461" s="186" t="s">
        <v>248</v>
      </c>
      <c r="ER461" s="186" t="s">
        <v>248</v>
      </c>
      <c r="ES461" s="186" t="s">
        <v>248</v>
      </c>
      <c r="ET461" s="186" t="s">
        <v>248</v>
      </c>
      <c r="EU461" s="186" t="s">
        <v>248</v>
      </c>
      <c r="EV461" s="186" t="s">
        <v>248</v>
      </c>
      <c r="EW461" s="186" t="s">
        <v>248</v>
      </c>
      <c r="EX461" s="186" t="s">
        <v>248</v>
      </c>
      <c r="EY461" s="186" t="s">
        <v>248</v>
      </c>
      <c r="EZ461" s="186" t="s">
        <v>248</v>
      </c>
      <c r="FA461" s="186" t="s">
        <v>248</v>
      </c>
      <c r="FB461" s="186" t="s">
        <v>248</v>
      </c>
      <c r="FC461" s="186" t="s">
        <v>248</v>
      </c>
      <c r="FD461" s="186" t="s">
        <v>248</v>
      </c>
      <c r="FE461" s="186" t="s">
        <v>248</v>
      </c>
      <c r="FF461" s="186" t="s">
        <v>248</v>
      </c>
      <c r="FG461" s="186" t="s">
        <v>248</v>
      </c>
      <c r="FH461" s="186" t="s">
        <v>248</v>
      </c>
      <c r="FI461" s="186" t="s">
        <v>248</v>
      </c>
      <c r="FJ461" s="186" t="s">
        <v>248</v>
      </c>
      <c r="FK461" s="186" t="s">
        <v>248</v>
      </c>
      <c r="FL461" s="186" t="s">
        <v>248</v>
      </c>
      <c r="FM461" s="186" t="s">
        <v>248</v>
      </c>
      <c r="FN461" s="186" t="s">
        <v>248</v>
      </c>
      <c r="FO461" s="186" t="s">
        <v>248</v>
      </c>
      <c r="FP461" s="186" t="s">
        <v>248</v>
      </c>
      <c r="FQ461" s="187" t="s">
        <v>248</v>
      </c>
      <c r="FR461" s="187" t="s">
        <v>248</v>
      </c>
      <c r="FS461" s="186">
        <v>2</v>
      </c>
      <c r="FT461" s="186">
        <v>2</v>
      </c>
      <c r="FU461" s="186">
        <v>1</v>
      </c>
      <c r="FV461" s="186">
        <v>2</v>
      </c>
      <c r="FW461" s="186">
        <v>2</v>
      </c>
      <c r="FX461" s="186">
        <v>3</v>
      </c>
      <c r="FY461" s="186">
        <v>2</v>
      </c>
      <c r="FZ461" s="186">
        <v>3</v>
      </c>
      <c r="GA461" s="186" t="s">
        <v>248</v>
      </c>
      <c r="GB461" s="186" t="s">
        <v>248</v>
      </c>
      <c r="GC461" s="186">
        <v>2</v>
      </c>
      <c r="GD461" s="186">
        <v>2</v>
      </c>
      <c r="GE461" s="186" t="s">
        <v>248</v>
      </c>
      <c r="GF461" s="186" t="s">
        <v>248</v>
      </c>
      <c r="GG461" s="186" t="s">
        <v>248</v>
      </c>
      <c r="GH461" s="186" t="s">
        <v>248</v>
      </c>
      <c r="GI461" s="186" t="s">
        <v>248</v>
      </c>
      <c r="GJ461" s="186" t="s">
        <v>248</v>
      </c>
      <c r="GK461" s="186" t="s">
        <v>248</v>
      </c>
      <c r="GL461" s="186" t="s">
        <v>248</v>
      </c>
      <c r="GM461" s="186" t="s">
        <v>248</v>
      </c>
      <c r="GN461" s="186" t="s">
        <v>248</v>
      </c>
      <c r="GO461" s="186" t="s">
        <v>248</v>
      </c>
      <c r="GP461" s="186" t="s">
        <v>248</v>
      </c>
      <c r="GQ461" s="186" t="s">
        <v>248</v>
      </c>
      <c r="GR461" s="186" t="s">
        <v>248</v>
      </c>
      <c r="GS461" s="186" t="s">
        <v>248</v>
      </c>
      <c r="GT461" s="186" t="s">
        <v>248</v>
      </c>
      <c r="GU461" s="186" t="s">
        <v>248</v>
      </c>
      <c r="GV461" s="186" t="s">
        <v>248</v>
      </c>
      <c r="GW461" s="186" t="s">
        <v>248</v>
      </c>
      <c r="GX461" s="186" t="s">
        <v>248</v>
      </c>
      <c r="GY461" s="186" t="s">
        <v>248</v>
      </c>
      <c r="GZ461" s="261" t="s">
        <v>248</v>
      </c>
      <c r="HA461" s="261" t="s">
        <v>248</v>
      </c>
      <c r="HB461" s="188">
        <f t="shared" ref="HB461" si="477">SUM(G461:GE461)</f>
        <v>49</v>
      </c>
    </row>
    <row r="462" spans="1:210" ht="24.9" customHeight="1" thickBot="1" x14ac:dyDescent="0.35">
      <c r="A462" s="108" t="str">
        <f t="shared" ref="A462" si="478">A461</f>
        <v>Prod.-Q-2</v>
      </c>
      <c r="B462" s="108" t="str">
        <f t="shared" ref="B462" si="479">B461</f>
        <v>Pracownik Produkcji</v>
      </c>
      <c r="C462" s="108" t="str">
        <f t="shared" ref="C462" si="480">C461</f>
        <v>AZ</v>
      </c>
      <c r="D462" s="108">
        <f t="shared" ref="D462" si="481">D461</f>
        <v>1898</v>
      </c>
      <c r="E462" s="395"/>
      <c r="F462" s="189" t="s">
        <v>375</v>
      </c>
      <c r="G462" s="192">
        <f>IF(INDEX(tab_MinKomp[Przepisy BHP / BHP Vorschriften],MATCH($B461,tab_MinKomp[[Stanowisko / Position ]:[Stanowisko / Position ]],0))="n/a","n/a",G461-INDEX(tab_MinKomp[Przepisy BHP / BHP Vorschriften],MATCH($B461,tab_MinKomp[[Stanowisko / Position ]:[Stanowisko / Position ]],0)))</f>
        <v>0</v>
      </c>
      <c r="H462" s="193">
        <f>IF(INDEX(tab_MinKomp[Przepisy PPOŻ / Brandschutzbestimmungen],MATCH($B461,tab_MinKomp[[Stanowisko / Position ]:[Stanowisko / Position ]],0))="n/a","n/a",H461-INDEX(tab_MinKomp[Przepisy PPOŻ / Brandschutzbestimmungen],MATCH($B461,tab_MinKomp[[Stanowisko / Position ]:[Stanowisko / Position ]],0)))</f>
        <v>0</v>
      </c>
      <c r="I462" s="193">
        <f>IF(INDEX(tab_MinKomp[Ryzyko zawodowe na stanowiskach pracyv/ Berufliche Risiken an Arbeitsstellen],MATCH($B461,tab_MinKomp[[Stanowisko / Position ]:[Stanowisko / Position ]],0))="n/a","n/a",I461-INDEX(tab_MinKomp[Ryzyko zawodowe na stanowiskach pracyv/ Berufliche Risiken an Arbeitsstellen],MATCH($B461,tab_MinKomp[[Stanowisko / Position ]:[Stanowisko / Position ]],0)))</f>
        <v>0</v>
      </c>
      <c r="J462" s="193">
        <f>IF(INDEX(tab_MinKomp[Gospodarka substancjami niebezpiecznymi / Gefahrstoffmanagement],MATCH($B461,tab_MinKomp[[Stanowisko / Position ]:[Stanowisko / Position ]],0))="n/a","n/a",J461-INDEX(tab_MinKomp[Gospodarka substancjami niebezpiecznymi / Gefahrstoffmanagement],MATCH($B461,tab_MinKomp[[Stanowisko / Position ]:[Stanowisko / Position ]],0)))</f>
        <v>0</v>
      </c>
      <c r="K462" s="193">
        <f>IF(INDEX(tab_MinKomp[Gospodarka odpadami / Abfallwirtschaft],MATCH($B461,tab_MinKomp[[Stanowisko / Position ]:[Stanowisko / Position ]],0))="n/a","n/a",K461-INDEX(tab_MinKomp[Gospodarka odpadami / Abfallwirtschaft],MATCH($B461,tab_MinKomp[[Stanowisko / Position ]:[Stanowisko / Position ]],0)))</f>
        <v>0</v>
      </c>
      <c r="L462" s="194" t="str">
        <f>IF(INDEX(tab_MinKomp[Przepisy kodeksu pracy / Bestimmungen des Arbeitsgesetzes],MATCH($B461,tab_MinKomp[[Stanowisko / Position ]:[Stanowisko / Position ]],0))="n/a","n/a",L461-INDEX(tab_MinKomp[Przepisy kodeksu pracy / Bestimmungen des Arbeitsgesetzes],MATCH($B461,tab_MinKomp[[Stanowisko / Position ]:[Stanowisko / Position ]],0)))</f>
        <v>n/a</v>
      </c>
      <c r="M462" s="195" t="str">
        <f>IF(INDEX(tab_MinKomp[Przepisy o ub.społ. ZUS  / Sozialversicherungsvorschriften],MATCH($B461,tab_MinKomp[[Stanowisko / Position ]:[Stanowisko / Position ]],0))="n/a","n/a",M461-INDEX(tab_MinKomp[Przepisy o ub.społ. ZUS  / Sozialversicherungsvorschriften],MATCH($B461,tab_MinKomp[[Stanowisko / Position ]:[Stanowisko / Position ]],0)))</f>
        <v>n/a</v>
      </c>
      <c r="N462" s="194" t="str">
        <f>IF(INDEX(tab_MinKomp[PRZEPISY O PDOF /persönlich Einkommensteuergesetz ],MATCH($B461,tab_MinKomp[[Stanowisko / Position ]:[Stanowisko / Position ]],0))="n/a","n/a",N461-INDEX(tab_MinKomp[PRZEPISY O PDOF /persönlich Einkommensteuergesetz ],MATCH($B461,tab_MinKomp[[Stanowisko / Position ]:[Stanowisko / Position ]],0)))</f>
        <v>n/a</v>
      </c>
      <c r="O462" s="194">
        <f>IF(INDEX(tab_MinKomp[Regulamin pracy / Arbeitsordnung],MATCH($B461,tab_MinKomp[[Stanowisko / Position ]:[Stanowisko / Position ]],0))="n/a","n/a",O461-INDEX(tab_MinKomp[Regulamin pracy / Arbeitsordnung],MATCH($B461,tab_MinKomp[[Stanowisko / Position ]:[Stanowisko / Position ]],0)))</f>
        <v>0</v>
      </c>
      <c r="P462" s="194">
        <f>IF(INDEX(tab_MinKomp[Regulamin wynagradzania / Vergütungsordnung],MATCH($B461,tab_MinKomp[[Stanowisko / Position ]:[Stanowisko / Position ]],0))="n/a","n/a",P461-INDEX(tab_MinKomp[Regulamin wynagradzania / Vergütungsordnung],MATCH($B461,tab_MinKomp[[Stanowisko / Position ]:[Stanowisko / Position ]],0)))</f>
        <v>0</v>
      </c>
      <c r="Q462" s="194" t="str">
        <f>IF(INDEX(tab_MinKomp[System R2PŁATNIK PRO: Płace / Lohnabrechnung],MATCH($B461,tab_MinKomp[[Stanowisko / Position ]:[Stanowisko / Position ]],0))="n/a","n/a",Q461-INDEX(tab_MinKomp[System R2PŁATNIK PRO: Płace / Lohnabrechnung],MATCH($B461,tab_MinKomp[[Stanowisko / Position ]:[Stanowisko / Position ]],0)))</f>
        <v>n/a</v>
      </c>
      <c r="R462" s="194" t="str">
        <f>IF(INDEX(tab_MinKomp[SystemR2PŁATNIK PRO: KADRY / Personaldaten],MATCH($B461,tab_MinKomp[[Stanowisko / Position ]:[Stanowisko / Position ]],0))="n/a","n/a",R461-INDEX(tab_MinKomp[SystemR2PŁATNIK PRO: KADRY / Personaldaten],MATCH($B461,tab_MinKomp[[Stanowisko / Position ]:[Stanowisko / Position ]],0)))</f>
        <v>n/a</v>
      </c>
      <c r="S462" s="194" t="str">
        <f>IF(INDEX(tab_MinKomp[SYSTEM R2PŁATNIK PRO: zarządzanie pracownikami / Arbeitsverwaltung],MATCH($B461,tab_MinKomp[[Stanowisko / Position ]:[Stanowisko / Position ]],0))="n/a","n/a",S461-INDEX(tab_MinKomp[SYSTEM R2PŁATNIK PRO: zarządzanie pracownikami / Arbeitsverwaltung],MATCH($B461,tab_MinKomp[[Stanowisko / Position ]:[Stanowisko / Position ]],0)))</f>
        <v>n/a</v>
      </c>
      <c r="T462" s="194" t="str">
        <f>IF(INDEX(tab_MinKomp[Doradztwo, wsparcie personalne / Personalberatung und Unterstützung],MATCH($B461,tab_MinKomp[[Stanowisko / Position ]:[Stanowisko / Position ]],0))="n/a","n/a",T461-INDEX(tab_MinKomp[Doradztwo, wsparcie personalne / Personalberatung und Unterstützung],MATCH($B461,tab_MinKomp[[Stanowisko / Position ]:[Stanowisko / Position ]],0)))</f>
        <v>n/a</v>
      </c>
      <c r="U462" s="194" t="str">
        <f>IF(INDEX(tab_MinKomp[Przepisy o podatku VAT / MwSt.- Gesetz],MATCH($B461,tab_MinKomp[[Stanowisko / Position ]:[Stanowisko / Position ]],0))="n/a","n/a",U461-INDEX(tab_MinKomp[Przepisy o podatku VAT / MwSt.- Gesetz],MATCH($B461,tab_MinKomp[[Stanowisko / Position ]:[Stanowisko / Position ]],0)))</f>
        <v>n/a</v>
      </c>
      <c r="V462" s="194" t="str">
        <f>IF(INDEX(tab_MinKomp[PrzepisyPDOP / geschäftlich Einkommensteuergesetz],MATCH($B461,tab_MinKomp[[Stanowisko / Position ]:[Stanowisko / Position ]],0))="n/a","n/a",V461-INDEX(tab_MinKomp[PrzepisyPDOP / geschäftlich Einkommensteuergesetz],MATCH($B461,tab_MinKomp[[Stanowisko / Position ]:[Stanowisko / Position ]],0)))</f>
        <v>n/a</v>
      </c>
      <c r="W462" s="194" t="str">
        <f>IF(INDEX(tab_MinKomp[System BAAN / FINANSE (FIBU)],MATCH($B461,tab_MinKomp[[Stanowisko / Position ]:[Stanowisko / Position ]],0))="n/a","n/a",W461-INDEX(tab_MinKomp[System BAAN / FINANSE (FIBU)],MATCH($B461,tab_MinKomp[[Stanowisko / Position ]:[Stanowisko / Position ]],0)))</f>
        <v>n/a</v>
      </c>
      <c r="X462" s="194" t="str">
        <f>IF(INDEX(tab_MinKomp[Systemy pomocnicze / Hilfssysteme(STOCKPROGRAM, KALK2000 etc.)],MATCH($B461,tab_MinKomp[[Stanowisko / Position ]:[Stanowisko / Position ]],0))="n/a","n/a",X461-INDEX(tab_MinKomp[Systemy pomocnicze / Hilfssysteme(STOCKPROGRAM, KALK2000 etc.)],MATCH($B461,tab_MinKomp[[Stanowisko / Position ]:[Stanowisko / Position ]],0)))</f>
        <v>n/a</v>
      </c>
      <c r="Y462" s="194" t="str">
        <f>IF(INDEX(tab_MinKomp[Polityka rachunkowości / Buchführungspolitik],MATCH($B461,tab_MinKomp[[Stanowisko / Position ]:[Stanowisko / Position ]],0))="n/a","n/a",Y461-INDEX(tab_MinKomp[Polityka rachunkowości / Buchführungspolitik],MATCH($B461,tab_MinKomp[[Stanowisko / Position ]:[Stanowisko / Position ]],0)))</f>
        <v>n/a</v>
      </c>
      <c r="Z462" s="194" t="str">
        <f>IF(INDEX(tab_MinKomp[Ustawa o rachunkowości / Rechnungslegungsgesetz],MATCH($B461,tab_MinKomp[[Stanowisko / Position ]:[Stanowisko / Position ]],0))="n/a","n/a",Z461-INDEX(tab_MinKomp[Ustawa o rachunkowości / Rechnungslegungsgesetz],MATCH($B461,tab_MinKomp[[Stanowisko / Position ]:[Stanowisko / Position ]],0)))</f>
        <v>n/a</v>
      </c>
      <c r="AA462" s="194" t="str">
        <f>IF(INDEX(tab_MinKomp[WORKFLOW - TS-100],MATCH($B461,tab_MinKomp[[Stanowisko / Position ]:[Stanowisko / Position ]],0))="n/a","n/a",AA461-INDEX(tab_MinKomp[WORKFLOW - TS-100],MATCH($B461,tab_MinKomp[[Stanowisko / Position ]:[Stanowisko / Position ]],0)))</f>
        <v>n/a</v>
      </c>
      <c r="AB462" s="194" t="str">
        <f>IF(INDEX(tab_MinKomp[WORKFLOW - SFMS],MATCH($B461,tab_MinKomp[[Stanowisko / Position ]:[Stanowisko / Position ]],0))="n/a","n/a",AB461-INDEX(tab_MinKomp[WORKFLOW - SFMS],MATCH($B461,tab_MinKomp[[Stanowisko / Position ]:[Stanowisko / Position ]],0)))</f>
        <v>n/a</v>
      </c>
      <c r="AC462" s="194" t="str">
        <f>IF(INDEX(tab_MinKomp[System ISO 9001:2015],MATCH($B461,tab_MinKomp[[Stanowisko / Position ]:[Stanowisko / Position ]],0))="n/a","n/a",AC461-INDEX(tab_MinKomp[System ISO 9001:2015],MATCH($B461,tab_MinKomp[[Stanowisko / Position ]:[Stanowisko / Position ]],0)))</f>
        <v>n/a</v>
      </c>
      <c r="AD462" s="194" t="str">
        <f>IF(INDEX(tab_MinKomp[System ISO 9001:2015],MATCH($B461,tab_MinKomp[[Stanowisko / Position ]:[Stanowisko / Position ]],0))="n/a","n/a",AD461-INDEX(tab_MinKomp[System ISO 9001:2015],MATCH($B461,tab_MinKomp[[Stanowisko / Position ]:[Stanowisko / Position ]],0)))</f>
        <v>n/a</v>
      </c>
      <c r="AE462" s="194" t="str">
        <f>IF(INDEX(tab_MinKomp[System ISO 9001:2015],MATCH($B461,tab_MinKomp[[Stanowisko / Position ]:[Stanowisko / Position ]],0))="n/a","n/a",AE461-INDEX(tab_MinKomp[System ISO 9001:2015],MATCH($B461,tab_MinKomp[[Stanowisko / Position ]:[Stanowisko / Position ]],0)))</f>
        <v>n/a</v>
      </c>
      <c r="AF462" s="194" t="str">
        <f>IF(INDEX(tab_MinKomp[System ISO 9001:2015],MATCH($B461,tab_MinKomp[[Stanowisko / Position ]:[Stanowisko / Position ]],0))="n/a","n/a",AF461-INDEX(tab_MinKomp[System ISO 9001:2015],MATCH($B461,tab_MinKomp[[Stanowisko / Position ]:[Stanowisko / Position ]],0)))</f>
        <v>n/a</v>
      </c>
      <c r="AG462" s="194" t="str">
        <f>IF(INDEX(tab_MinKomp[Wymagania VDA 6.3 Process / Forderungen],MATCH($B461,tab_MinKomp[[Stanowisko / Position ]:[Stanowisko / Position ]],0))="n/a","n/a",AG461-INDEX(tab_MinKomp[Wymagania VDA 6.3 Process / Forderungen],MATCH($B461,tab_MinKomp[[Stanowisko / Position ]:[Stanowisko / Position ]],0)))</f>
        <v>n/a</v>
      </c>
      <c r="AH462" s="194" t="str">
        <f>IF(INDEX(tab_MinKomp[Wymagania VDA 6.5 Product / Forderungen],MATCH($B461,tab_MinKomp[[Stanowisko / Position ]:[Stanowisko / Position ]],0))="n/a","n/a",AH461-INDEX(tab_MinKomp[Wymagania VDA 6.5 Product / Forderungen],MATCH($B461,tab_MinKomp[[Stanowisko / Position ]:[Stanowisko / Position ]],0)))</f>
        <v>n/a</v>
      </c>
      <c r="AI462" s="194" t="str">
        <f>IF(INDEX(tab_MinKomp[System ISO 9001:2015],MATCH($B461,tab_MinKomp[[Stanowisko / Position ]:[Stanowisko / Position ]],0))="n/a","n/a",AI461-INDEX(tab_MinKomp[System ISO 9001:2015],MATCH($B461,tab_MinKomp[[Stanowisko / Position ]:[Stanowisko / Position ]],0)))</f>
        <v>n/a</v>
      </c>
      <c r="AJ462" s="194" t="str">
        <f>IF(INDEX(tab_MinKomp[Auditor systemu ISO 17021:2018],MATCH($B461,tab_MinKomp[[Stanowisko / Position ]:[Stanowisko / Position ]],0))="n/a","n/a",AJ461-INDEX(tab_MinKomp[Auditor systemu ISO 17021:2018],MATCH($B461,tab_MinKomp[[Stanowisko / Position ]:[Stanowisko / Position ]],0)))</f>
        <v>n/a</v>
      </c>
      <c r="AK462" s="194" t="str">
        <f>IF(INDEX(tab_MinKomp[Pełnomocnik systemu / Systemvertreter],MATCH($B461,tab_MinKomp[[Stanowisko / Position ]:[Stanowisko / Position ]],0))="n/a","n/a",AK461-INDEX(tab_MinKomp[Pełnomocnik systemu / Systemvertreter],MATCH($B461,tab_MinKomp[[Stanowisko / Position ]:[Stanowisko / Position ]],0)))</f>
        <v>n/a</v>
      </c>
      <c r="AL462" s="194">
        <f>IF(INDEX(tab_MinKomp[Polityka Etyczna - Compliance],MATCH($B461,tab_MinKomp[[Stanowisko / Position ]:[Stanowisko / Position ]],0))="n/a","n/a",AL461-INDEX(tab_MinKomp[Polityka Etyczna - Compliance],MATCH($B461,tab_MinKomp[[Stanowisko / Position ]:[Stanowisko / Position ]],0)))</f>
        <v>1</v>
      </c>
      <c r="AM462" s="194" t="str">
        <f>IF(INDEX(tab_MinKomp[WDRAŻANIE NOWYCH PROJEKTÓW/ PROCEDURA CTM],MATCH($B461,tab_MinKomp[[Stanowisko / Position ]:[Stanowisko / Position ]],0))="n/a","n/a",AM461-INDEX(tab_MinKomp[WDRAŻANIE NOWYCH PROJEKTÓW/ PROCEDURA CTM],MATCH($B461,tab_MinKomp[[Stanowisko / Position ]:[Stanowisko / Position ]],0)))</f>
        <v>n/a</v>
      </c>
      <c r="AN462" s="194" t="str">
        <f>IF(INDEX(tab_MinKomp[KAMIENIE MILOWE MSL/PIFF],MATCH($B461,tab_MinKomp[[Stanowisko / Position ]:[Stanowisko / Position ]],0))="n/a","n/a",AN461-INDEX(tab_MinKomp[KAMIENIE MILOWE MSL/PIFF],MATCH($B461,tab_MinKomp[[Stanowisko / Position ]:[Stanowisko / Position ]],0)))</f>
        <v>n/a</v>
      </c>
      <c r="AO462" s="194">
        <f>IF(INDEX(tab_MinKomp[CP],MATCH($B461,tab_MinKomp[[Stanowisko / Position ]:[Stanowisko / Position ]],0))="n/a","n/a",AO461-INDEX(tab_MinKomp[CP],MATCH($B461,tab_MinKomp[[Stanowisko / Position ]:[Stanowisko / Position ]],0)))</f>
        <v>0</v>
      </c>
      <c r="AP462" s="194" t="str">
        <f>IF(INDEX(tab_MinKomp[FMEA],MATCH($B461,tab_MinKomp[[Stanowisko / Position ]:[Stanowisko / Position ]],0))="n/a","n/a",AP461-INDEX(tab_MinKomp[FMEA],MATCH($B461,tab_MinKomp[[Stanowisko / Position ]:[Stanowisko / Position ]],0)))</f>
        <v>n/a</v>
      </c>
      <c r="AQ462" s="194">
        <f>IF(INDEX(tab_MinKomp[FLOW CHART],MATCH($B461,tab_MinKomp[[Stanowisko / Position ]:[Stanowisko / Position ]],0))="n/a","n/a",AQ461-INDEX(tab_MinKomp[FLOW CHART],MATCH($B461,tab_MinKomp[[Stanowisko / Position ]:[Stanowisko / Position ]],0)))</f>
        <v>0</v>
      </c>
      <c r="AR462" s="194" t="str">
        <f>IF(INDEX(tab_MinKomp[APQP],MATCH($B461,tab_MinKomp[[Stanowisko / Position ]:[Stanowisko / Position ]],0))="n/a","n/a",AR461-INDEX(tab_MinKomp[APQP],MATCH($B461,tab_MinKomp[[Stanowisko / Position ]:[Stanowisko / Position ]],0)))</f>
        <v>n/a</v>
      </c>
      <c r="AS462" s="194" t="str">
        <f>IF(INDEX(tab_MinKomp[MSA],MATCH($B461,tab_MinKomp[[Stanowisko / Position ]:[Stanowisko / Position ]],0))="n/a","n/a",AS461-INDEX(tab_MinKomp[MSA],MATCH($B461,tab_MinKomp[[Stanowisko / Position ]:[Stanowisko / Position ]],0)))</f>
        <v>n/a</v>
      </c>
      <c r="AT462" s="194" t="str">
        <f>IF(INDEX(tab_MinKomp[SPC],MATCH($B461,tab_MinKomp[[Stanowisko / Position ]:[Stanowisko / Position ]],0))="n/a","n/a",AT461-INDEX(tab_MinKomp[SPC],MATCH($B461,tab_MinKomp[[Stanowisko / Position ]:[Stanowisko / Position ]],0)))</f>
        <v>n/a</v>
      </c>
      <c r="AU462" s="194" t="str">
        <f>IF(INDEX(tab_MinKomp[CSR (SPECYFICZNE WYMAGANIA KLIENTA)],MATCH($B461,tab_MinKomp[[Stanowisko / Position ]:[Stanowisko / Position ]],0))="n/a","n/a",AU461-INDEX(tab_MinKomp[CSR (SPECYFICZNE WYMAGANIA KLIENTA)],MATCH($B461,tab_MinKomp[[Stanowisko / Position ]:[Stanowisko / Position ]],0)))</f>
        <v>n/a</v>
      </c>
      <c r="AV462" s="194">
        <f>IF(INDEX(tab_MinKomp[5S],MATCH($B461,tab_MinKomp[[Stanowisko / Position ]:[Stanowisko / Position ]],0))="n/a","n/a",AV461-INDEX(tab_MinKomp[5S],MATCH($B461,tab_MinKomp[[Stanowisko / Position ]:[Stanowisko / Position ]],0)))</f>
        <v>1</v>
      </c>
      <c r="AW462" s="194">
        <f>IF(INDEX(tab_MinKomp[LEAN MANAGEMENT],MATCH($B461,tab_MinKomp[[Stanowisko / Position ]:[Stanowisko / Position ]],0))="n/a","n/a",AW461-INDEX(tab_MinKomp[LEAN MANAGEMENT],MATCH($B461,tab_MinKomp[[Stanowisko / Position ]:[Stanowisko / Position ]],0)))</f>
        <v>0</v>
      </c>
      <c r="AX462" s="194" t="str">
        <f>IF(INDEX(tab_MinKomp[5R],MATCH($B461,tab_MinKomp[[Stanowisko / Position ]:[Stanowisko / Position ]],0))="n/a","n/a",AX461-INDEX(tab_MinKomp[5R],MATCH($B461,tab_MinKomp[[Stanowisko / Position ]:[Stanowisko / Position ]],0)))</f>
        <v>n/a</v>
      </c>
      <c r="AY462" s="194" t="str">
        <f>IF(INDEX(tab_MinKomp[Six Sigma],MATCH($B461,tab_MinKomp[[Stanowisko / Position ]:[Stanowisko / Position ]],0))="n/a","n/a",AY461-INDEX(tab_MinKomp[Six Sigma],MATCH($B461,tab_MinKomp[[Stanowisko / Position ]:[Stanowisko / Position ]],0)))</f>
        <v>n/a</v>
      </c>
      <c r="AZ462" s="194" t="str">
        <f>IF(INDEX(tab_MinKomp[System BAAN / Distribution &amp; Supply Chain],MATCH($B461,tab_MinKomp[[Stanowisko / Position ]:[Stanowisko / Position ]],0))="n/a","n/a",AZ461-INDEX(tab_MinKomp[System BAAN / Distribution &amp; Supply Chain],MATCH($B461,tab_MinKomp[[Stanowisko / Position ]:[Stanowisko / Position ]],0)))</f>
        <v>n/a</v>
      </c>
      <c r="BA462" s="194" t="str">
        <f>IF(INDEX(tab_MinKomp[Gospodarka magazynowa / Lagerverwaltung],MATCH($B461,tab_MinKomp[[Stanowisko / Position ]:[Stanowisko / Position ]],0))="n/a","n/a",BA461-INDEX(tab_MinKomp[Gospodarka magazynowa / Lagerverwaltung],MATCH($B461,tab_MinKomp[[Stanowisko / Position ]:[Stanowisko / Position ]],0)))</f>
        <v>n/a</v>
      </c>
      <c r="BB462" s="194" t="str">
        <f>IF(INDEX(tab_MinKomp[Inwentaryzacja - organizacja i przebieg / Inventurprozess],MATCH($B461,tab_MinKomp[[Stanowisko / Position ]:[Stanowisko / Position ]],0))="n/a","n/a",BB461-INDEX(tab_MinKomp[Inwentaryzacja - organizacja i przebieg / Inventurprozess],MATCH($B461,tab_MinKomp[[Stanowisko / Position ]:[Stanowisko / Position ]],0)))</f>
        <v>n/a</v>
      </c>
      <c r="BC462" s="194" t="str">
        <f>IF(INDEX(tab_MinKomp[Organizacja dostaw / Versorgungsorganisation],MATCH($B461,tab_MinKomp[[Stanowisko / Position ]:[Stanowisko / Position ]],0))="n/a","n/a",BC461-INDEX(tab_MinKomp[Organizacja dostaw / Versorgungsorganisation],MATCH($B461,tab_MinKomp[[Stanowisko / Position ]:[Stanowisko / Position ]],0)))</f>
        <v>n/a</v>
      </c>
      <c r="BD462" s="194" t="str">
        <f>IF(INDEX(tab_MinKomp[Organizacja wysyłek / Organisation von Lieferungen],MATCH($B461,tab_MinKomp[[Stanowisko / Position ]:[Stanowisko / Position ]],0))="n/a","n/a",BD461-INDEX(tab_MinKomp[Organizacja wysyłek / Organisation von Lieferungen],MATCH($B461,tab_MinKomp[[Stanowisko / Position ]:[Stanowisko / Position ]],0)))</f>
        <v>n/a</v>
      </c>
      <c r="BE462" s="194" t="str">
        <f>IF(INDEX(tab_MinKomp[Analiza magazynowa - Program Polen.mdb / Inventuranalyse],MATCH($B461,tab_MinKomp[[Stanowisko / Position ]:[Stanowisko / Position ]],0))="n/a","n/a",BE461-INDEX(tab_MinKomp[Analiza magazynowa - Program Polen.mdb / Inventuranalyse],MATCH($B461,tab_MinKomp[[Stanowisko / Position ]:[Stanowisko / Position ]],0)))</f>
        <v>n/a</v>
      </c>
      <c r="BF462" s="190" t="str">
        <f>IF(INDEX(tab_MinKomp[MMOG (Materials Management Operations Guidelines)],MATCH($B461,tab_MinKomp[[Stanowisko / Position ]:[Stanowisko / Position ]],0))="n/a","n/a",BF461-INDEX(tab_MinKomp[MMOG (Materials Management Operations Guidelines)],MATCH($B461,tab_MinKomp[[Stanowisko / Position ]:[Stanowisko / Position ]],0)))</f>
        <v>n/a</v>
      </c>
      <c r="BG462" s="190" t="str">
        <f>IF(INDEX(tab_MinKomp[GPP],MATCH($B461,tab_MinKomp[[Stanowisko / Position ]:[Stanowisko / Position ]],0))="n/a","n/a",BG461-INDEX(tab_MinKomp[GPP],MATCH($B461,tab_MinKomp[[Stanowisko / Position ]:[Stanowisko / Position ]],0)))</f>
        <v>n/a</v>
      </c>
      <c r="BH462" s="190" t="str">
        <f>IF(INDEX(tab_MinKomp[AIAG (Automotive Industry Action Group)],MATCH($B461,tab_MinKomp[[Stanowisko / Position ]:[Stanowisko / Position ]],0))="n/a","n/a",BH461-INDEX(tab_MinKomp[AIAG (Automotive Industry Action Group)],MATCH($B461,tab_MinKomp[[Stanowisko / Position ]:[Stanowisko / Position ]],0)))</f>
        <v>n/a</v>
      </c>
      <c r="BI462" s="190" t="str">
        <f>IF(INDEX(tab_MinKomp[Super-G disputes],MATCH($B461,tab_MinKomp[[Stanowisko / Position ]:[Stanowisko / Position ]],0))="n/a","n/a",BI461-INDEX(tab_MinKomp[Super-G disputes],MATCH($B461,tab_MinKomp[[Stanowisko / Position ]:[Stanowisko / Position ]],0)))</f>
        <v>n/a</v>
      </c>
      <c r="BJ462" s="190" t="str">
        <f>IF(INDEX(tab_MinKomp[CMMS3/eDDL (Direct Data Link)],MATCH($B461,tab_MinKomp[[Stanowisko / Position ]:[Stanowisko / Position ]],0))="n/a","n/a",BJ461-INDEX(tab_MinKomp[CMMS3/eDDL (Direct Data Link)],MATCH($B461,tab_MinKomp[[Stanowisko / Position ]:[Stanowisko / Position ]],0)))</f>
        <v>n/a</v>
      </c>
      <c r="BK462" s="190" t="str">
        <f>IF(INDEX(tab_MinKomp[MP&amp;L (Material Planning and Logistics)],MATCH($B461,tab_MinKomp[[Stanowisko / Position ]:[Stanowisko / Position ]],0))="n/a","n/a",BK461-INDEX(tab_MinKomp[MP&amp;L (Material Planning and Logistics)],MATCH($B461,tab_MinKomp[[Stanowisko / Position ]:[Stanowisko / Position ]],0)))</f>
        <v>n/a</v>
      </c>
      <c r="BL462" s="190" t="str">
        <f>IF(INDEX(tab_MinKomp[Supplier delivery rating],MATCH($B461,tab_MinKomp[[Stanowisko / Position ]:[Stanowisko / Position ]],0))="n/a","n/a",BL461-INDEX(tab_MinKomp[Supplier delivery rating],MATCH($B461,tab_MinKomp[[Stanowisko / Position ]:[Stanowisko / Position ]],0)))</f>
        <v>n/a</v>
      </c>
      <c r="BM462" s="194" t="str">
        <f>IF(INDEX(tab_MinKomp[Planowanie produkcji / Produktionsplanung],MATCH($B461,tab_MinKomp[[Stanowisko / Position ]:[Stanowisko / Position ]],0))="n/a","n/a",BM461-INDEX(tab_MinKomp[Planowanie produkcji / Produktionsplanung],MATCH($B461,tab_MinKomp[[Stanowisko / Position ]:[Stanowisko / Position ]],0)))</f>
        <v>n/a</v>
      </c>
      <c r="BN462" s="194" t="str">
        <f>IF(INDEX(tab_MinKomp[Planowanie produkcji / Produktionsplanung],MATCH($B461,tab_MinKomp[[Stanowisko / Position ]:[Stanowisko / Position ]],0))="n/a","n/a",BN461-INDEX(tab_MinKomp[Planowanie produkcji / Produktionsplanung],MATCH($B461,tab_MinKomp[[Stanowisko / Position ]:[Stanowisko / Position ]],0)))</f>
        <v>n/a</v>
      </c>
      <c r="BO462" s="194" t="str">
        <f>IF(INDEX(tab_MinKomp[Planowanie produkcji / Produktionsplanung],MATCH($B461,tab_MinKomp[[Stanowisko / Position ]:[Stanowisko / Position ]],0))="n/a","n/a",BO461-INDEX(tab_MinKomp[Planowanie produkcji / Produktionsplanung],MATCH($B461,tab_MinKomp[[Stanowisko / Position ]:[Stanowisko / Position ]],0)))</f>
        <v>n/a</v>
      </c>
      <c r="BP462" s="194" t="str">
        <f>IF(INDEX(tab_MinKomp[Planowanie produkcji / Produktionsplanung],MATCH($B461,tab_MinKomp[[Stanowisko / Position ]:[Stanowisko / Position ]],0))="n/a","n/a",BP461-INDEX(tab_MinKomp[Planowanie produkcji / Produktionsplanung],MATCH($B461,tab_MinKomp[[Stanowisko / Position ]:[Stanowisko / Position ]],0)))</f>
        <v>n/a</v>
      </c>
      <c r="BQ462" s="194" t="str">
        <f>IF(INDEX(tab_MinKomp[Planowanie produkcji / Produktionsplanung],MATCH($B461,tab_MinKomp[[Stanowisko / Position ]:[Stanowisko / Position ]],0))="n/a","n/a",BQ461-INDEX(tab_MinKomp[Planowanie produkcji / Produktionsplanung],MATCH($B461,tab_MinKomp[[Stanowisko / Position ]:[Stanowisko / Position ]],0)))</f>
        <v>n/a</v>
      </c>
      <c r="BR462" s="194" t="str">
        <f>IF(INDEX(tab_MinKomp[Planowanie produkcji / Produktionsplanung],MATCH($B461,tab_MinKomp[[Stanowisko / Position ]:[Stanowisko / Position ]],0))="n/a","n/a",BR461-INDEX(tab_MinKomp[Planowanie produkcji / Produktionsplanung],MATCH($B461,tab_MinKomp[[Stanowisko / Position ]:[Stanowisko / Position ]],0)))</f>
        <v>n/a</v>
      </c>
      <c r="BS462" s="194" t="str">
        <f>IF(INDEX(tab_MinKomp[Planowanie produkcji / Produktionsplanung],MATCH($B461,tab_MinKomp[[Stanowisko / Position ]:[Stanowisko / Position ]],0))="n/a","n/a",BS461-INDEX(tab_MinKomp[Planowanie produkcji / Produktionsplanung],MATCH($B461,tab_MinKomp[[Stanowisko / Position ]:[Stanowisko / Position ]],0)))</f>
        <v>n/a</v>
      </c>
      <c r="BT462" s="194" t="str">
        <f>IF(INDEX(tab_MinKomp[Planowanie produkcji / Produktionsplanung],MATCH($B461,tab_MinKomp[[Stanowisko / Position ]:[Stanowisko / Position ]],0))="n/a","n/a",BT461-INDEX(tab_MinKomp[Planowanie produkcji / Produktionsplanung],MATCH($B461,tab_MinKomp[[Stanowisko / Position ]:[Stanowisko / Position ]],0)))</f>
        <v>n/a</v>
      </c>
      <c r="BU462" s="194">
        <f>IF(INDEX(tab_MinKomp[Obsługa maszyn Novapax / Novapax Maschinenbedienung],MATCH($B461,tab_MinKomp[[Stanowisko / Position ]:[Stanowisko / Position ]],0))="n/a","n/a",BU461-INDEX(tab_MinKomp[Obsługa maszyn Novapax / Novapax Maschinenbedienung],MATCH($B461,tab_MinKomp[[Stanowisko / Position ]:[Stanowisko / Position ]],0)))</f>
        <v>0</v>
      </c>
      <c r="BV462" s="194" t="str">
        <f>IF(INDEX(tab_MinKomp[Planowanie produkcji / Produktionsplanung],MATCH($B461,tab_MinKomp[[Stanowisko / Position ]:[Stanowisko / Position ]],0))="n/a","n/a",BV461-INDEX(tab_MinKomp[Planowanie produkcji / Produktionsplanung],MATCH($B461,tab_MinKomp[[Stanowisko / Position ]:[Stanowisko / Position ]],0)))</f>
        <v>n/a</v>
      </c>
      <c r="BW462" s="194" t="str">
        <f>IF(INDEX(tab_MinKomp[Planowanie produkcji / Produktionsplanung],MATCH($B461,tab_MinKomp[[Stanowisko / Position ]:[Stanowisko / Position ]],0))="n/a","n/a",BW461-INDEX(tab_MinKomp[Planowanie produkcji / Produktionsplanung],MATCH($B461,tab_MinKomp[[Stanowisko / Position ]:[Stanowisko / Position ]],0)))</f>
        <v>n/a</v>
      </c>
      <c r="BX462" s="194" t="str">
        <f>IF(INDEX(tab_MinKomp[Planowanie produkcji / Produktionsplanung],MATCH($B461,tab_MinKomp[[Stanowisko / Position ]:[Stanowisko / Position ]],0))="n/a","n/a",BX461-INDEX(tab_MinKomp[Planowanie produkcji / Produktionsplanung],MATCH($B461,tab_MinKomp[[Stanowisko / Position ]:[Stanowisko / Position ]],0)))</f>
        <v>n/a</v>
      </c>
      <c r="BY462" s="194" t="str">
        <f>IF(INDEX(tab_MinKomp[Planowanie produkcji / Produktionsplanung],MATCH($B461,tab_MinKomp[[Stanowisko / Position ]:[Stanowisko / Position ]],0))="n/a","n/a",BY461-INDEX(tab_MinKomp[Planowanie produkcji / Produktionsplanung],MATCH($B461,tab_MinKomp[[Stanowisko / Position ]:[Stanowisko / Position ]],0)))</f>
        <v>n/a</v>
      </c>
      <c r="BZ462" s="194" t="str">
        <f>IF(INDEX(tab_MinKomp[Planowanie produkcji / Produktionsplanung],MATCH($B461,tab_MinKomp[[Stanowisko / Position ]:[Stanowisko / Position ]],0))="n/a","n/a",BZ461-INDEX(tab_MinKomp[Planowanie produkcji / Produktionsplanung],MATCH($B461,tab_MinKomp[[Stanowisko / Position ]:[Stanowisko / Position ]],0)))</f>
        <v>n/a</v>
      </c>
      <c r="CA462" s="194" t="str">
        <f>IF(INDEX(tab_MinKomp[Planowanie produkcji / Produktionsplanung],MATCH($B461,tab_MinKomp[[Stanowisko / Position ]:[Stanowisko / Position ]],0))="n/a","n/a",CA461-INDEX(tab_MinKomp[Planowanie produkcji / Produktionsplanung],MATCH($B461,tab_MinKomp[[Stanowisko / Position ]:[Stanowisko / Position ]],0)))</f>
        <v>n/a</v>
      </c>
      <c r="CB462" s="194" t="str">
        <f>IF(INDEX(tab_MinKomp[Obsługa maszyn ASL / ASL Maschinenbedienung],MATCH($B461,tab_MinKomp[[Stanowisko / Position ]:[Stanowisko / Position ]],0))="n/a","n/a",CB461-INDEX(tab_MinKomp[Obsługa maszyn ASL / ASL Maschinenbedienung],MATCH($B461,tab_MinKomp[[Stanowisko / Position ]:[Stanowisko / Position ]],0)))</f>
        <v>n/a</v>
      </c>
      <c r="CC462" s="194" t="str">
        <f>IF(INDEX(tab_MinKomp[Obsługa maszyn Branson / Branson Maschinenbedienung],MATCH($B461,tab_MinKomp[[Stanowisko / Position ]:[Stanowisko / Position ]],0))="n/a","n/a",CC461-INDEX(tab_MinKomp[Obsługa maszyn Branson / Branson Maschinenbedienung],MATCH($B461,tab_MinKomp[[Stanowisko / Position ]:[Stanowisko / Position ]],0)))</f>
        <v>n/a</v>
      </c>
      <c r="CD462" s="194">
        <f>IF(INDEX(tab_MinKomp[Obsługa maszyn Novapax / Novapax Maschinenbedienung],MATCH($B461,tab_MinKomp[[Stanowisko / Position ]:[Stanowisko / Position ]],0))="n/a","n/a",CD461-INDEX(tab_MinKomp[Obsługa maszyn Novapax / Novapax Maschinenbedienung],MATCH($B461,tab_MinKomp[[Stanowisko / Position ]:[Stanowisko / Position ]],0)))</f>
        <v>1</v>
      </c>
      <c r="CE462" s="194" t="str">
        <f>IF(INDEX(tab_MinKomp[Obsługa maszyn Piovan / Piovan Maschinenbedienung],MATCH($B461,tab_MinKomp[[Stanowisko / Position ]:[Stanowisko / Position ]],0))="n/a","n/a",CE461-INDEX(tab_MinKomp[Obsługa maszyn Piovan / Piovan Maschinenbedienung],MATCH($B461,tab_MinKomp[[Stanowisko / Position ]:[Stanowisko / Position ]],0)))</f>
        <v>n/a</v>
      </c>
      <c r="CF462" s="194" t="str">
        <f>IF(INDEX(tab_MinKomp[Wymagania VDA 6.5 Product / Forderungen],MATCH($B461,tab_MinKomp[[Stanowisko / Position ]:[Stanowisko / Position ]],0))="n/a","n/a",CF461-INDEX(tab_MinKomp[Wymagania VDA 6.5 Product / Forderungen],MATCH($B461,tab_MinKomp[[Stanowisko / Position ]:[Stanowisko / Position ]],0)))</f>
        <v>n/a</v>
      </c>
      <c r="CG462" s="194">
        <f>IF(INDEX(tab_MinKomp[Eliminacja awarii / Beseitigung von Ausfällen],MATCH($B461,tab_MinKomp[[Stanowisko / Position ]:[Stanowisko / Position ]],0))="n/a","n/a",CG461-INDEX(tab_MinKomp[Eliminacja awarii / Beseitigung von Ausfällen],MATCH($B461,tab_MinKomp[[Stanowisko / Position ]:[Stanowisko / Position ]],0)))</f>
        <v>0</v>
      </c>
      <c r="CH462" s="194" t="str">
        <f>IF(INDEX(tab_MinKomp[Wymagania VDA 6.5 Product / Forderungen],MATCH($B461,tab_MinKomp[[Stanowisko / Position ]:[Stanowisko / Position ]],0))="n/a","n/a",CH461-INDEX(tab_MinKomp[Wymagania VDA 6.5 Product / Forderungen],MATCH($B461,tab_MinKomp[[Stanowisko / Position ]:[Stanowisko / Position ]],0)))</f>
        <v>n/a</v>
      </c>
      <c r="CI462" s="194" t="str">
        <f>IF(INDEX(tab_MinKomp[Wymagania VDA 6.5 Product / Forderungen],MATCH($B461,tab_MinKomp[[Stanowisko / Position ]:[Stanowisko / Position ]],0))="n/a","n/a",CI461-INDEX(tab_MinKomp[Wymagania VDA 6.5 Product / Forderungen],MATCH($B461,tab_MinKomp[[Stanowisko / Position ]:[Stanowisko / Position ]],0)))</f>
        <v>n/a</v>
      </c>
      <c r="CJ462" s="194" t="str">
        <f>IF(INDEX(tab_MinKomp[Wymagania VDA 6.5 Product / Forderungen],MATCH($B461,tab_MinKomp[[Stanowisko / Position ]:[Stanowisko / Position ]],0))="n/a","n/a",CJ461-INDEX(tab_MinKomp[Wymagania VDA 6.5 Product / Forderungen],MATCH($B461,tab_MinKomp[[Stanowisko / Position ]:[Stanowisko / Position ]],0)))</f>
        <v>n/a</v>
      </c>
      <c r="CK462" s="194" t="str">
        <f>IF(INDEX(tab_MinKomp[Wymagania VDA 6.5 Product / Forderungen],MATCH($B461,tab_MinKomp[[Stanowisko / Position ]:[Stanowisko / Position ]],0))="n/a","n/a",CK461-INDEX(tab_MinKomp[Wymagania VDA 6.5 Product / Forderungen],MATCH($B461,tab_MinKomp[[Stanowisko / Position ]:[Stanowisko / Position ]],0)))</f>
        <v>n/a</v>
      </c>
      <c r="CL462" s="194" t="str">
        <f>IF(INDEX(tab_MinKomp[Wymagania VDA 6.5 Product / Forderungen],MATCH($B461,tab_MinKomp[[Stanowisko / Position ]:[Stanowisko / Position ]],0))="n/a","n/a",CL461-INDEX(tab_MinKomp[Wymagania VDA 6.5 Product / Forderungen],MATCH($B461,tab_MinKomp[[Stanowisko / Position ]:[Stanowisko / Position ]],0)))</f>
        <v>n/a</v>
      </c>
      <c r="CM462" s="194" t="str">
        <f>IF(INDEX(tab_MinKomp[Informatyka ogólna (techniczne i systemowe) / Allgemeine IT (Technik und System)],MATCH($B461,tab_MinKomp[[Stanowisko / Position ]:[Stanowisko / Position ]],0))="n/a","n/a",CM461-INDEX(tab_MinKomp[Informatyka ogólna (techniczne i systemowe) / Allgemeine IT (Technik und System)],MATCH($B461,tab_MinKomp[[Stanowisko / Position ]:[Stanowisko / Position ]],0)))</f>
        <v>n/a</v>
      </c>
      <c r="CN462" s="194" t="str">
        <f>IF(INDEX(tab_MinKomp[Sieci komputerowe / Computernetzwerke],MATCH($B461,tab_MinKomp[[Stanowisko / Position ]:[Stanowisko / Position ]],0))="n/a","n/a",CN461-INDEX(tab_MinKomp[Sieci komputerowe / Computernetzwerke],MATCH($B461,tab_MinKomp[[Stanowisko / Position ]:[Stanowisko / Position ]],0)))</f>
        <v>n/a</v>
      </c>
      <c r="CO462" s="194" t="str">
        <f>IF(INDEX(tab_MinKomp[Hardware (komputery PC, drukarki biurowe i etykietowe, telefonia stacjonarna i mobilna) (PC, Drucker, Telefpne, Handys)],MATCH($B461,tab_MinKomp[[Stanowisko / Position ]:[Stanowisko / Position ]],0))="n/a","n/a",CO461-INDEX(tab_MinKomp[Hardware (komputery PC, drukarki biurowe i etykietowe, telefonia stacjonarna i mobilna) (PC, Drucker, Telefpne, Handys)],MATCH($B461,tab_MinKomp[[Stanowisko / Position ]:[Stanowisko / Position ]],0)))</f>
        <v>n/a</v>
      </c>
      <c r="CP462" s="194" t="str">
        <f>IF(INDEX(tab_MinKomp[Software &amp; Systems (MS Office, MS Remote Desktop)],MATCH($B461,tab_MinKomp[[Stanowisko / Position ]:[Stanowisko / Position ]],0))="n/a","n/a",CP461-INDEX(tab_MinKomp[Software &amp; Systems (MS Office, MS Remote Desktop)],MATCH($B461,tab_MinKomp[[Stanowisko / Position ]:[Stanowisko / Position ]],0)))</f>
        <v>n/a</v>
      </c>
      <c r="CQ462" s="194" t="str">
        <f>IF(INDEX(tab_MinKomp[Programowanie obiektowe (PHP) / Objektprogrammierung],MATCH($B461,tab_MinKomp[[Stanowisko / Position ]:[Stanowisko / Position ]],0))="n/a","n/a",CQ461-INDEX(tab_MinKomp[Programowanie obiektowe (PHP) / Objektprogrammierung],MATCH($B461,tab_MinKomp[[Stanowisko / Position ]:[Stanowisko / Position ]],0)))</f>
        <v>n/a</v>
      </c>
      <c r="CR462" s="194" t="str">
        <f>IF(INDEX(tab_MinKomp[Scrum],MATCH($B461,tab_MinKomp[[Stanowisko / Position ]:[Stanowisko / Position ]],0))="n/a","n/a",CR461-INDEX(tab_MinKomp[Scrum],MATCH($B461,tab_MinKomp[[Stanowisko / Position ]:[Stanowisko / Position ]],0)))</f>
        <v>n/a</v>
      </c>
      <c r="CS462" s="194" t="str">
        <f>IF(INDEX(tab_MinKomp[SQL (MySQL)],MATCH($B461,tab_MinKomp[[Stanowisko / Position ]:[Stanowisko / Position ]],0))="n/a","n/a",CS461-INDEX(tab_MinKomp[SQL (MySQL)],MATCH($B461,tab_MinKomp[[Stanowisko / Position ]:[Stanowisko / Position ]],0)))</f>
        <v>n/a</v>
      </c>
      <c r="CT462" s="194" t="str">
        <f>IF(INDEX(tab_MinKomp[Javascript],MATCH($B461,tab_MinKomp[[Stanowisko / Position ]:[Stanowisko / Position ]],0))="n/a","n/a",CT461-INDEX(tab_MinKomp[Javascript],MATCH($B461,tab_MinKomp[[Stanowisko / Position ]:[Stanowisko / Position ]],0)))</f>
        <v>n/a</v>
      </c>
      <c r="CU462" s="194" t="str">
        <f>IF(INDEX(tab_MinKomp[Joomla],MATCH($B461,tab_MinKomp[[Stanowisko / Position ]:[Stanowisko / Position ]],0))="n/a","n/a",CU461-INDEX(tab_MinKomp[Joomla],MATCH($B461,tab_MinKomp[[Stanowisko / Position ]:[Stanowisko / Position ]],0)))</f>
        <v>n/a</v>
      </c>
      <c r="CV462" s="194" t="str">
        <f>IF(INDEX(tab_MinKomp[Bash],MATCH($B461,tab_MinKomp[[Stanowisko / Position ]:[Stanowisko / Position ]],0))="n/a","n/a",CV461-INDEX(tab_MinKomp[Bash],MATCH($B461,tab_MinKomp[[Stanowisko / Position ]:[Stanowisko / Position ]],0)))</f>
        <v>n/a</v>
      </c>
      <c r="CW462" s="194">
        <f>IF(INDEX(tab_MinKomp[Systemy MES (HYDRA / SFMS)],MATCH($B461,tab_MinKomp[[Stanowisko / Position ]:[Stanowisko / Position ]],0))="n/a","n/a",CW461-INDEX(tab_MinKomp[Systemy MES (HYDRA / SFMS)],MATCH($B461,tab_MinKomp[[Stanowisko / Position ]:[Stanowisko / Position ]],0)))</f>
        <v>1</v>
      </c>
      <c r="CX462" s="194" t="str">
        <f>IF(INDEX(tab_MinKomp[HTML / CSS],MATCH($B461,tab_MinKomp[[Stanowisko / Position ]:[Stanowisko / Position ]],0))="n/a","n/a",CX461-INDEX(tab_MinKomp[HTML / CSS],MATCH($B461,tab_MinKomp[[Stanowisko / Position ]:[Stanowisko / Position ]],0)))</f>
        <v>n/a</v>
      </c>
      <c r="CY462" s="194" t="str">
        <f>IF(INDEX(tab_MinKomp[SYSTEM PR],MATCH($B461,tab_MinKomp[[Stanowisko / Position ]:[Stanowisko / Position ]],0))="n/a","n/a",CY461-INDEX(tab_MinKomp[SYSTEM PR],MATCH($B461,tab_MinKomp[[Stanowisko / Position ]:[Stanowisko / Position ]],0)))</f>
        <v>n/a</v>
      </c>
      <c r="CZ462" s="194" t="str">
        <f>IF(INDEX(tab_MinKomp[System Einkauf XP / EBA],MATCH($B461,tab_MinKomp[[Stanowisko / Position ]:[Stanowisko / Position ]],0))="n/a","n/a",CZ461-INDEX(tab_MinKomp[System Einkauf XP / EBA],MATCH($B461,tab_MinKomp[[Stanowisko / Position ]:[Stanowisko / Position ]],0)))</f>
        <v>n/a</v>
      </c>
      <c r="DA462" s="194" t="str">
        <f>IF(INDEX(tab_MinKomp[Techniki negocjacyjne / Verhandlungstechniken],MATCH($B461,tab_MinKomp[[Stanowisko / Position ]:[Stanowisko / Position ]],0))="n/a","n/a",DA461-INDEX(tab_MinKomp[Techniki negocjacyjne / Verhandlungstechniken],MATCH($B461,tab_MinKomp[[Stanowisko / Position ]:[Stanowisko / Position ]],0)))</f>
        <v>n/a</v>
      </c>
      <c r="DB462" s="194" t="str">
        <f>IF(INDEX(tab_MinKomp[Znajomość rynku branżowego / Kenntnis des Industrie Marktes],MATCH($B461,tab_MinKomp[[Stanowisko / Position ]:[Stanowisko / Position ]],0))="n/a","n/a",DB461-INDEX(tab_MinKomp[Znajomość rynku branżowego / Kenntnis des Industrie Marktes],MATCH($B461,tab_MinKomp[[Stanowisko / Position ]:[Stanowisko / Position ]],0)))</f>
        <v>n/a</v>
      </c>
      <c r="DC462" s="194" t="str">
        <f>IF(INDEX(tab_MinKomp[SUPPLIER MANAGEMENT],MATCH($B461,tab_MinKomp[[Stanowisko / Position ]:[Stanowisko / Position ]],0))="n/a","n/a",DC461-INDEX(tab_MinKomp[SUPPLIER MANAGEMENT],MATCH($B461,tab_MinKomp[[Stanowisko / Position ]:[Stanowisko / Position ]],0)))</f>
        <v>n/a</v>
      </c>
      <c r="DD462" s="194" t="str">
        <f>IF(INDEX(tab_MinKomp[SUPPLIER MANAGEMENT],MATCH($B461,tab_MinKomp[[Stanowisko / Position ]:[Stanowisko / Position ]],0))="n/a","n/a",DD461-INDEX(tab_MinKomp[SUPPLIER MANAGEMENT],MATCH($B461,tab_MinKomp[[Stanowisko / Position ]:[Stanowisko / Position ]],0)))</f>
        <v>n/a</v>
      </c>
      <c r="DE462" s="194" t="str">
        <f>IF(INDEX(tab_MinKomp[SUPPLIER MANAGEMENT],MATCH($B461,tab_MinKomp[[Stanowisko / Position ]:[Stanowisko / Position ]],0))="n/a","n/a",DE461-INDEX(tab_MinKomp[SUPPLIER MANAGEMENT],MATCH($B461,tab_MinKomp[[Stanowisko / Position ]:[Stanowisko / Position ]],0)))</f>
        <v>n/a</v>
      </c>
      <c r="DF462" s="194">
        <f>IF(INDEX(tab_MinKomp[LEAN MANAGEMENT],MATCH($B461,tab_MinKomp[[Stanowisko / Position ]:[Stanowisko / Position ]],0))="n/a","n/a",DF461-INDEX(tab_MinKomp[LEAN MANAGEMENT],MATCH($B461,tab_MinKomp[[Stanowisko / Position ]:[Stanowisko / Position ]],0)))</f>
        <v>1</v>
      </c>
      <c r="DG462" s="194" t="str">
        <f>IF(INDEX(tab_MinKomp[PPAP/PSW],MATCH($B461,tab_MinKomp[[Stanowisko / Position ]:[Stanowisko / Position ]],0))="n/a","n/a",DG461-INDEX(tab_MinKomp[PPAP/PSW],MATCH($B461,tab_MinKomp[[Stanowisko / Position ]:[Stanowisko / Position ]],0)))</f>
        <v>n/a</v>
      </c>
      <c r="DH462" s="194" t="str">
        <f>IF(INDEX(tab_MinKomp[SUPPLIER MANAGEMENT],MATCH($B461,tab_MinKomp[[Stanowisko / Position ]:[Stanowisko / Position ]],0))="n/a","n/a",DH461-INDEX(tab_MinKomp[SUPPLIER MANAGEMENT],MATCH($B461,tab_MinKomp[[Stanowisko / Position ]:[Stanowisko / Position ]],0)))</f>
        <v>n/a</v>
      </c>
      <c r="DI462" s="194" t="str">
        <f>IF(INDEX(tab_MinKomp[OBSŁUGA PORTALI KLIENTA / Kundenportale],MATCH($B461,tab_MinKomp[[Stanowisko / Position ]:[Stanowisko / Position ]],0))="n/a","n/a",DI461-INDEX(tab_MinKomp[OBSŁUGA PORTALI KLIENTA / Kundenportale],MATCH($B461,tab_MinKomp[[Stanowisko / Position ]:[Stanowisko / Position ]],0)))</f>
        <v>n/a</v>
      </c>
      <c r="DJ462" s="194" t="str">
        <f>IF(INDEX(tab_MinKomp[Obsługa systemu BABTECQ / BABTECQ System],MATCH($B461,tab_MinKomp[[Stanowisko / Position ]:[Stanowisko / Position ]],0))="n/a","n/a",DJ461-INDEX(tab_MinKomp[Obsługa systemu BABTECQ / BABTECQ System],MATCH($B461,tab_MinKomp[[Stanowisko / Position ]:[Stanowisko / Position ]],0)))</f>
        <v>n/a</v>
      </c>
      <c r="DK462" s="194" t="str">
        <f>IF(INDEX(tab_MinKomp[Rysunek techniczny / technische Zeichnung],MATCH($B461,tab_MinKomp[[Stanowisko / Position ]:[Stanowisko / Position ]],0))="n/a","n/a",DK461-INDEX(tab_MinKomp[Rysunek techniczny / technische Zeichnung],MATCH($B461,tab_MinKomp[[Stanowisko / Position ]:[Stanowisko / Position ]],0)))</f>
        <v>n/a</v>
      </c>
      <c r="DL462" s="194" t="str">
        <f>IF(INDEX(tab_MinKomp[Kalibracja / Kalibrierung],MATCH($B461,tab_MinKomp[[Stanowisko / Position ]:[Stanowisko / Position ]],0))="n/a","n/a",DL461-INDEX(tab_MinKomp[Kalibracja / Kalibrierung],MATCH($B461,tab_MinKomp[[Stanowisko / Position ]:[Stanowisko / Position ]],0)))</f>
        <v>n/a</v>
      </c>
      <c r="DM462" s="194" t="str">
        <f>IF(INDEX(tab_MinKomp[Rekwalifikacja / Requalifizierung],MATCH($B461,tab_MinKomp[[Stanowisko / Position ]:[Stanowisko / Position ]],0))="n/a","n/a",DM461-INDEX(tab_MinKomp[Rekwalifikacja / Requalifizierung],MATCH($B461,tab_MinKomp[[Stanowisko / Position ]:[Stanowisko / Position ]],0)))</f>
        <v>n/a</v>
      </c>
      <c r="DN462" s="190" t="str">
        <f>IF(INDEX(tab_MinKomp[Testy czystości / Reinheitstests],MATCH($B461,tab_MinKomp[[Stanowisko / Position ]:[Stanowisko / Position ]],0))="n/a","n/a",DN461-INDEX(tab_MinKomp[Testy czystości / Reinheitstests],MATCH($B461,tab_MinKomp[[Stanowisko / Position ]:[Stanowisko / Position ]],0)))</f>
        <v>n/a</v>
      </c>
      <c r="DO462" s="190" t="str">
        <f>IF(INDEX(tab_MinKomp[Testy czystości / Reinheitstests],MATCH($B461,tab_MinKomp[[Stanowisko / Position ]:[Stanowisko / Position ]],0))="n/a","n/a",DO461-INDEX(tab_MinKomp[Testy czystości / Reinheitstests],MATCH($B461,tab_MinKomp[[Stanowisko / Position ]:[Stanowisko / Position ]],0)))</f>
        <v>n/a</v>
      </c>
      <c r="DP462" s="190" t="str">
        <f>IF(INDEX(tab_MinKomp[Testy czystości / Reinheitstests],MATCH($B461,tab_MinKomp[[Stanowisko / Position ]:[Stanowisko / Position ]],0))="n/a","n/a",DP461-INDEX(tab_MinKomp[Testy czystości / Reinheitstests],MATCH($B461,tab_MinKomp[[Stanowisko / Position ]:[Stanowisko / Position ]],0)))</f>
        <v>n/a</v>
      </c>
      <c r="DQ462" s="190" t="str">
        <f>IF(INDEX(tab_MinKomp[Testy czystości / Reinheitstests],MATCH($B461,tab_MinKomp[[Stanowisko / Position ]:[Stanowisko / Position ]],0))="n/a","n/a",DQ461-INDEX(tab_MinKomp[Testy czystości / Reinheitstests],MATCH($B461,tab_MinKomp[[Stanowisko / Position ]:[Stanowisko / Position ]],0)))</f>
        <v>n/a</v>
      </c>
      <c r="DR462" s="190" t="str">
        <f>IF(INDEX(tab_MinKomp[Testy czystości / Reinheitstests],MATCH($B461,tab_MinKomp[[Stanowisko / Position ]:[Stanowisko / Position ]],0))="n/a","n/a",DR461-INDEX(tab_MinKomp[Testy czystości / Reinheitstests],MATCH($B461,tab_MinKomp[[Stanowisko / Position ]:[Stanowisko / Position ]],0)))</f>
        <v>n/a</v>
      </c>
      <c r="DS462" s="190" t="str">
        <f>IF(INDEX(tab_MinKomp[Testy czystości / Reinheitstests],MATCH($B461,tab_MinKomp[[Stanowisko / Position ]:[Stanowisko / Position ]],0))="n/a","n/a",DS461-INDEX(tab_MinKomp[Testy czystości / Reinheitstests],MATCH($B461,tab_MinKomp[[Stanowisko / Position ]:[Stanowisko / Position ]],0)))</f>
        <v>n/a</v>
      </c>
      <c r="DT462" s="194" t="str">
        <f>IF(INDEX(tab_MinKomp[SUPPLIER MANAGEMENT],MATCH($B461,tab_MinKomp[[Stanowisko / Position ]:[Stanowisko / Position ]],0))="n/a","n/a",DT461-INDEX(tab_MinKomp[SUPPLIER MANAGEMENT],MATCH($B461,tab_MinKomp[[Stanowisko / Position ]:[Stanowisko / Position ]],0)))</f>
        <v>n/a</v>
      </c>
      <c r="DU462" s="190" t="str">
        <f>IF(INDEX(tab_MinKomp[Testy czystości / Reinheitstests],MATCH($B461,tab_MinKomp[[Stanowisko / Position ]:[Stanowisko / Position ]],0))="n/a","n/a",DU461-INDEX(tab_MinKomp[Testy czystości / Reinheitstests],MATCH($B461,tab_MinKomp[[Stanowisko / Position ]:[Stanowisko / Position ]],0)))</f>
        <v>n/a</v>
      </c>
      <c r="DV462" s="190" t="str">
        <f>IF(INDEX(tab_MinKomp[Testy czystości / Reinheitstests],MATCH($B461,tab_MinKomp[[Stanowisko / Position ]:[Stanowisko / Position ]],0))="n/a","n/a",DV461-INDEX(tab_MinKomp[Testy czystości / Reinheitstests],MATCH($B461,tab_MinKomp[[Stanowisko / Position ]:[Stanowisko / Position ]],0)))</f>
        <v>n/a</v>
      </c>
      <c r="DW462" s="190" t="str">
        <f>IF(INDEX(tab_MinKomp[Testy czystości / Reinheitstests],MATCH($B461,tab_MinKomp[[Stanowisko / Position ]:[Stanowisko / Position ]],0))="n/a","n/a",DW461-INDEX(tab_MinKomp[Testy czystości / Reinheitstests],MATCH($B461,tab_MinKomp[[Stanowisko / Position ]:[Stanowisko / Position ]],0)))</f>
        <v>n/a</v>
      </c>
      <c r="DX462" s="190" t="str">
        <f>IF(INDEX(tab_MinKomp[Testy czystości / Reinheitstests],MATCH($B461,tab_MinKomp[[Stanowisko / Position ]:[Stanowisko / Position ]],0))="n/a","n/a",DX461-INDEX(tab_MinKomp[Testy czystości / Reinheitstests],MATCH($B461,tab_MinKomp[[Stanowisko / Position ]:[Stanowisko / Position ]],0)))</f>
        <v>n/a</v>
      </c>
      <c r="DY462" s="190" t="str">
        <f>IF(INDEX(tab_MinKomp[Testy czystości / Reinheitstests],MATCH($B461,tab_MinKomp[[Stanowisko / Position ]:[Stanowisko / Position ]],0))="n/a","n/a",DY461-INDEX(tab_MinKomp[Testy czystości / Reinheitstests],MATCH($B461,tab_MinKomp[[Stanowisko / Position ]:[Stanowisko / Position ]],0)))</f>
        <v>n/a</v>
      </c>
      <c r="DZ462" s="190" t="str">
        <f>IF(INDEX(tab_MinKomp[Testy czystości / Reinheitstests],MATCH($B461,tab_MinKomp[[Stanowisko / Position ]:[Stanowisko / Position ]],0))="n/a","n/a",DZ461-INDEX(tab_MinKomp[Testy czystości / Reinheitstests],MATCH($B461,tab_MinKomp[[Stanowisko / Position ]:[Stanowisko / Position ]],0)))</f>
        <v>n/a</v>
      </c>
      <c r="EA462" s="194" t="str">
        <f>IF(INDEX(tab_MinKomp[SUPPLIER MANAGEMENT],MATCH($B461,tab_MinKomp[[Stanowisko / Position ]:[Stanowisko / Position ]],0))="n/a","n/a",EA461-INDEX(tab_MinKomp[SUPPLIER MANAGEMENT],MATCH($B461,tab_MinKomp[[Stanowisko / Position ]:[Stanowisko / Position ]],0)))</f>
        <v>n/a</v>
      </c>
      <c r="EB462" s="190" t="str">
        <f>IF(INDEX(tab_MinKomp[Testy czystości / Reinheitstests],MATCH($B461,tab_MinKomp[[Stanowisko / Position ]:[Stanowisko / Position ]],0))="n/a","n/a",EB461-INDEX(tab_MinKomp[Testy czystości / Reinheitstests],MATCH($B461,tab_MinKomp[[Stanowisko / Position ]:[Stanowisko / Position ]],0)))</f>
        <v>n/a</v>
      </c>
      <c r="EC462" s="190" t="str">
        <f>IF(INDEX(tab_MinKomp[Testy czystości / Reinheitstests],MATCH($B461,tab_MinKomp[[Stanowisko / Position ]:[Stanowisko / Position ]],0))="n/a","n/a",EC461-INDEX(tab_MinKomp[Testy czystości / Reinheitstests],MATCH($B461,tab_MinKomp[[Stanowisko / Position ]:[Stanowisko / Position ]],0)))</f>
        <v>n/a</v>
      </c>
      <c r="ED462" s="190" t="str">
        <f>IF(INDEX(tab_MinKomp[Testy czystości / Reinheitstests],MATCH($B461,tab_MinKomp[[Stanowisko / Position ]:[Stanowisko / Position ]],0))="n/a","n/a",ED461-INDEX(tab_MinKomp[Testy czystości / Reinheitstests],MATCH($B461,tab_MinKomp[[Stanowisko / Position ]:[Stanowisko / Position ]],0)))</f>
        <v>n/a</v>
      </c>
      <c r="EE462" s="190" t="str">
        <f>IF(INDEX(tab_MinKomp[Testy czystości / Reinheitstests],MATCH($B461,tab_MinKomp[[Stanowisko / Position ]:[Stanowisko / Position ]],0))="n/a","n/a",EE461-INDEX(tab_MinKomp[Testy czystości / Reinheitstests],MATCH($B461,tab_MinKomp[[Stanowisko / Position ]:[Stanowisko / Position ]],0)))</f>
        <v>n/a</v>
      </c>
      <c r="EF462" s="190" t="str">
        <f>IF(INDEX(tab_MinKomp[Testy czystości / Reinheitstests],MATCH($B461,tab_MinKomp[[Stanowisko / Position ]:[Stanowisko / Position ]],0))="n/a","n/a",EF461-INDEX(tab_MinKomp[Testy czystości / Reinheitstests],MATCH($B461,tab_MinKomp[[Stanowisko / Position ]:[Stanowisko / Position ]],0)))</f>
        <v>n/a</v>
      </c>
      <c r="EG462" s="190" t="str">
        <f>IF(INDEX(tab_MinKomp[Testy czystości / Reinheitstests],MATCH($B461,tab_MinKomp[[Stanowisko / Position ]:[Stanowisko / Position ]],0))="n/a","n/a",EG461-INDEX(tab_MinKomp[Testy czystości / Reinheitstests],MATCH($B461,tab_MinKomp[[Stanowisko / Position ]:[Stanowisko / Position ]],0)))</f>
        <v>n/a</v>
      </c>
      <c r="EH462" s="190" t="str">
        <f>IF(INDEX(tab_MinKomp[Testy czystości / Reinheitstests],MATCH($B461,tab_MinKomp[[Stanowisko / Position ]:[Stanowisko / Position ]],0))="n/a","n/a",EH461-INDEX(tab_MinKomp[Testy czystości / Reinheitstests],MATCH($B461,tab_MinKomp[[Stanowisko / Position ]:[Stanowisko / Position ]],0)))</f>
        <v>n/a</v>
      </c>
      <c r="EI462" s="190" t="str">
        <f>IF(INDEX(tab_MinKomp[Testy czystości / Reinheitstests],MATCH($B461,tab_MinKomp[[Stanowisko / Position ]:[Stanowisko / Position ]],0))="n/a","n/a",EI461-INDEX(tab_MinKomp[Testy czystości / Reinheitstests],MATCH($B461,tab_MinKomp[[Stanowisko / Position ]:[Stanowisko / Position ]],0)))</f>
        <v>n/a</v>
      </c>
      <c r="EJ462" s="190" t="str">
        <f>IF(INDEX(tab_MinKomp[Testy czystości / Reinheitstests],MATCH($B461,tab_MinKomp[[Stanowisko / Position ]:[Stanowisko / Position ]],0))="n/a","n/a",EJ461-INDEX(tab_MinKomp[Testy czystości / Reinheitstests],MATCH($B461,tab_MinKomp[[Stanowisko / Position ]:[Stanowisko / Position ]],0)))</f>
        <v>n/a</v>
      </c>
      <c r="EK462" s="190" t="str">
        <f>IF(INDEX(tab_MinKomp[Testy czystości / Reinheitstests],MATCH($B461,tab_MinKomp[[Stanowisko / Position ]:[Stanowisko / Position ]],0))="n/a","n/a",EK461-INDEX(tab_MinKomp[Testy czystości / Reinheitstests],MATCH($B461,tab_MinKomp[[Stanowisko / Position ]:[Stanowisko / Position ]],0)))</f>
        <v>n/a</v>
      </c>
      <c r="EL462" s="190" t="str">
        <f>IF(INDEX(tab_MinKomp[Testy czystości / Reinheitstests],MATCH($B461,tab_MinKomp[[Stanowisko / Position ]:[Stanowisko / Position ]],0))="n/a","n/a",EL461-INDEX(tab_MinKomp[Testy czystości / Reinheitstests],MATCH($B461,tab_MinKomp[[Stanowisko / Position ]:[Stanowisko / Position ]],0)))</f>
        <v>n/a</v>
      </c>
      <c r="EM462" s="190" t="str">
        <f>IF(INDEX(tab_MinKomp[Testy czystości / Reinheitstests],MATCH($B461,tab_MinKomp[[Stanowisko / Position ]:[Stanowisko / Position ]],0))="n/a","n/a",EM461-INDEX(tab_MinKomp[Testy czystości / Reinheitstests],MATCH($B461,tab_MinKomp[[Stanowisko / Position ]:[Stanowisko / Position ]],0)))</f>
        <v>n/a</v>
      </c>
      <c r="EN462" s="190" t="str">
        <f>IF(INDEX(tab_MinKomp[Testy czystości / Reinheitstests],MATCH($B461,tab_MinKomp[[Stanowisko / Position ]:[Stanowisko / Position ]],0))="n/a","n/a",EN461-INDEX(tab_MinKomp[Testy czystości / Reinheitstests],MATCH($B461,tab_MinKomp[[Stanowisko / Position ]:[Stanowisko / Position ]],0)))</f>
        <v>n/a</v>
      </c>
      <c r="EO462" s="194" t="str">
        <f>IF(INDEX(tab_MinKomp[Konserwacja Rep],MATCH($B461,tab_MinKomp[[Stanowisko / Position ]:[Stanowisko / Position ]],0))="n/a","n/a",EO461-INDEX(tab_MinKomp[Konserwacja Rep],MATCH($B461,tab_MinKomp[[Stanowisko / Position ]:[Stanowisko / Position ]],0)))</f>
        <v>n/a</v>
      </c>
      <c r="EP462" s="194" t="str">
        <f>IF(INDEX(tab_MinKomp[[Konserwacja Engel ]],MATCH($B461,tab_MinKomp[[Stanowisko / Position ]:[Stanowisko / Position ]],0))="n/a","n/a",EP461-INDEX(tab_MinKomp[[Konserwacja Engel ]],MATCH($B461,tab_MinKomp[[Stanowisko / Position ]:[Stanowisko / Position ]],0)))</f>
        <v>n/a</v>
      </c>
      <c r="EQ462" s="194" t="str">
        <f>IF(INDEX(tab_MinKomp[Konserwacja B 50],MATCH($B461,tab_MinKomp[[Stanowisko / Position ]:[Stanowisko / Position ]],0))="n/a","n/a",EQ461-INDEX(tab_MinKomp[Konserwacja B 50],MATCH($B461,tab_MinKomp[[Stanowisko / Position ]:[Stanowisko / Position ]],0)))</f>
        <v>n/a</v>
      </c>
      <c r="ER462" s="194" t="str">
        <f>IF(INDEX(tab_MinKomp[[Konserwacja EOL ]],MATCH($B461,tab_MinKomp[[Stanowisko / Position ]:[Stanowisko / Position ]],0))="n/a","n/a",ER461-INDEX(tab_MinKomp[[Konserwacja EOL ]],MATCH($B461,tab_MinKomp[[Stanowisko / Position ]:[Stanowisko / Position ]],0)))</f>
        <v>n/a</v>
      </c>
      <c r="ES462" s="194" t="str">
        <f>IF(INDEX(tab_MinKomp[Konserwacja Branson],MATCH($B461,tab_MinKomp[[Stanowisko / Position ]:[Stanowisko / Position ]],0))="n/a","n/a",ES461-INDEX(tab_MinKomp[Konserwacja Branson],MATCH($B461,tab_MinKomp[[Stanowisko / Position ]:[Stanowisko / Position ]],0)))</f>
        <v>n/a</v>
      </c>
      <c r="ET462" s="194" t="str">
        <f>IF(INDEX(tab_MinKomp[Konserwacja coolery],MATCH($B461,tab_MinKomp[[Stanowisko / Position ]:[Stanowisko / Position ]],0))="n/a","n/a",ET461-INDEX(tab_MinKomp[Konserwacja coolery],MATCH($B461,tab_MinKomp[[Stanowisko / Position ]:[Stanowisko / Position ]],0)))</f>
        <v>n/a</v>
      </c>
      <c r="EU462" s="194" t="str">
        <f>IF(INDEX(tab_MinKomp[Konserwacja piecy],MATCH($B461,tab_MinKomp[[Stanowisko / Position ]:[Stanowisko / Position ]],0))="n/a","n/a",EU461-INDEX(tab_MinKomp[Konserwacja piecy],MATCH($B461,tab_MinKomp[[Stanowisko / Position ]:[Stanowisko / Position ]],0)))</f>
        <v>n/a</v>
      </c>
      <c r="EV462" s="194" t="str">
        <f>IF(INDEX(tab_MinKomp[Rysunek techniczny- czytanie],MATCH($B461,tab_MinKomp[[Stanowisko / Position ]:[Stanowisko / Position ]],0))="n/a","n/a",EV461-INDEX(tab_MinKomp[Rysunek techniczny- czytanie],MATCH($B461,tab_MinKomp[[Stanowisko / Position ]:[Stanowisko / Position ]],0)))</f>
        <v>n/a</v>
      </c>
      <c r="EW462" s="194" t="str">
        <f>IF(INDEX(tab_MinKomp[Elektryka],MATCH($B461,tab_MinKomp[[Stanowisko / Position ]:[Stanowisko / Position ]],0))="n/a","n/a",EW461-INDEX(tab_MinKomp[Elektryka],MATCH($B461,tab_MinKomp[[Stanowisko / Position ]:[Stanowisko / Position ]],0)))</f>
        <v>n/a</v>
      </c>
      <c r="EX462" s="194" t="str">
        <f>IF(INDEX(tab_MinKomp[Pneumatyka],MATCH($B461,tab_MinKomp[[Stanowisko / Position ]:[Stanowisko / Position ]],0))="n/a","n/a",EX461-INDEX(tab_MinKomp[Pneumatyka],MATCH($B461,tab_MinKomp[[Stanowisko / Position ]:[Stanowisko / Position ]],0)))</f>
        <v>n/a</v>
      </c>
      <c r="EY462" s="194" t="str">
        <f>IF(INDEX(tab_MinKomp[[Hydraulika ]],MATCH($B461,tab_MinKomp[[Stanowisko / Position ]:[Stanowisko / Position ]],0))="n/a","n/a",EY461-INDEX(tab_MinKomp[[Hydraulika ]],MATCH($B461,tab_MinKomp[[Stanowisko / Position ]:[Stanowisko / Position ]],0)))</f>
        <v>n/a</v>
      </c>
      <c r="EZ462" s="194" t="str">
        <f>IF(INDEX(tab_MinKomp[Podciśnienie],MATCH($B461,tab_MinKomp[[Stanowisko / Position ]:[Stanowisko / Position ]],0))="n/a","n/a",EZ461-INDEX(tab_MinKomp[Podciśnienie],MATCH($B461,tab_MinKomp[[Stanowisko / Position ]:[Stanowisko / Position ]],0)))</f>
        <v>n/a</v>
      </c>
      <c r="FA462" s="194" t="str">
        <f>IF(INDEX(tab_MinKomp[Usuwanie awarii],MATCH($B461,tab_MinKomp[[Stanowisko / Position ]:[Stanowisko / Position ]],0))="n/a","n/a",FA461-INDEX(tab_MinKomp[Usuwanie awarii],MATCH($B461,tab_MinKomp[[Stanowisko / Position ]:[Stanowisko / Position ]],0)))</f>
        <v>n/a</v>
      </c>
      <c r="FB462" s="194" t="str">
        <f>IF(INDEX(tab_MinKomp[Obsługa robotów],MATCH($B461,tab_MinKomp[[Stanowisko / Position ]:[Stanowisko / Position ]],0))="n/a","n/a",FB461-INDEX(tab_MinKomp[Obsługa robotów],MATCH($B461,tab_MinKomp[[Stanowisko / Position ]:[Stanowisko / Position ]],0)))</f>
        <v>n/a</v>
      </c>
      <c r="FC462" s="194" t="str">
        <f>IF(INDEX(tab_MinKomp[Obsługa sterowania maszyny],MATCH($B461,tab_MinKomp[[Stanowisko / Position ]:[Stanowisko / Position ]],0))="n/a","n/a",FC461-INDEX(tab_MinKomp[Obsługa sterowania maszyny],MATCH($B461,tab_MinKomp[[Stanowisko / Position ]:[Stanowisko / Position ]],0)))</f>
        <v>n/a</v>
      </c>
      <c r="FD462" s="194" t="str">
        <f>IF(INDEX(tab_MinKomp[Usuwanie przyczyn żródłowych],MATCH($B461,tab_MinKomp[[Stanowisko / Position ]:[Stanowisko / Position ]],0))="n/a","n/a",FD461-INDEX(tab_MinKomp[Usuwanie przyczyn żródłowych],MATCH($B461,tab_MinKomp[[Stanowisko / Position ]:[Stanowisko / Position ]],0)))</f>
        <v>n/a</v>
      </c>
      <c r="FE462" s="194" t="str">
        <f>IF(INDEX(tab_MinKomp[Cmms stosowanie],MATCH($B461,tab_MinKomp[[Stanowisko / Position ]:[Stanowisko / Position ]],0))="n/a","n/a",FE461-INDEX(tab_MinKomp[Cmms stosowanie],MATCH($B461,tab_MinKomp[[Stanowisko / Position ]:[Stanowisko / Position ]],0)))</f>
        <v>n/a</v>
      </c>
      <c r="FF462" s="190" t="str">
        <f>IF(INDEX(tab_MinKomp[Testy czystości / Reinheitstests],MATCH($B461,tab_MinKomp[[Stanowisko / Position ]:[Stanowisko / Position ]],0))="n/a","n/a",FF461-INDEX(tab_MinKomp[Testy czystości / Reinheitstests],MATCH($B461,tab_MinKomp[[Stanowisko / Position ]:[Stanowisko / Position ]],0)))</f>
        <v>n/a</v>
      </c>
      <c r="FG462" s="194" t="str">
        <f>IF(INDEX(tab_MinKomp[Czyszczenie form plastikowych],MATCH($B461,tab_MinKomp[[Stanowisko / Position ]:[Stanowisko / Position ]],0))="n/a","n/a",FG461-INDEX(tab_MinKomp[Czyszczenie form plastikowych],MATCH($B461,tab_MinKomp[[Stanowisko / Position ]:[Stanowisko / Position ]],0)))</f>
        <v>n/a</v>
      </c>
      <c r="FH462" s="194" t="str">
        <f>IF(INDEX(tab_MinKomp[Wymiana form plastik],MATCH($B461,tab_MinKomp[[Stanowisko / Position ]:[Stanowisko / Position ]],0))="n/a","n/a",FH461-INDEX(tab_MinKomp[Wymiana form plastik],MATCH($B461,tab_MinKomp[[Stanowisko / Position ]:[Stanowisko / Position ]],0)))</f>
        <v>n/a</v>
      </c>
      <c r="FI462" s="194" t="str">
        <f>IF(INDEX(tab_MinKomp[Wymiana form guma],MATCH($B461,tab_MinKomp[[Stanowisko / Position ]:[Stanowisko / Position ]],0))="n/a","n/a",FI461-INDEX(tab_MinKomp[Wymiana form guma],MATCH($B461,tab_MinKomp[[Stanowisko / Position ]:[Stanowisko / Position ]],0)))</f>
        <v>n/a</v>
      </c>
      <c r="FJ462" s="194" t="str">
        <f>IF(INDEX(tab_MinKomp[Konserwacja KK],MATCH($B461,tab_MinKomp[[Stanowisko / Position ]:[Stanowisko / Position ]],0))="n/a","n/a",FJ461-INDEX(tab_MinKomp[Konserwacja KK],MATCH($B461,tab_MinKomp[[Stanowisko / Position ]:[Stanowisko / Position ]],0)))</f>
        <v>n/a</v>
      </c>
      <c r="FK462" s="194" t="str">
        <f>IF(INDEX(tab_MinKomp[Konserwacja form guma],MATCH($B461,tab_MinKomp[[Stanowisko / Position ]:[Stanowisko / Position ]],0))="n/a","n/a",FK461-INDEX(tab_MinKomp[Konserwacja form guma],MATCH($B461,tab_MinKomp[[Stanowisko / Position ]:[Stanowisko / Position ]],0)))</f>
        <v>n/a</v>
      </c>
      <c r="FL462" s="194" t="str">
        <f>IF(INDEX(tab_MinKomp[Konserwacja form plastiki],MATCH($B461,tab_MinKomp[[Stanowisko / Position ]:[Stanowisko / Position ]],0))="n/a","n/a",FL461-INDEX(tab_MinKomp[Konserwacja form plastiki],MATCH($B461,tab_MinKomp[[Stanowisko / Position ]:[Stanowisko / Position ]],0)))</f>
        <v>n/a</v>
      </c>
      <c r="FM462" s="194" t="str">
        <f>IF(INDEX(tab_MinKomp[Konserwacja Gorącego Kanału],MATCH($B461,tab_MinKomp[[Stanowisko / Position ]:[Stanowisko / Position ]],0))="n/a","n/a",FM461-INDEX(tab_MinKomp[Konserwacja Gorącego Kanału],MATCH($B461,tab_MinKomp[[Stanowisko / Position ]:[Stanowisko / Position ]],0)))</f>
        <v>n/a</v>
      </c>
      <c r="FN462" s="194" t="str">
        <f>IF(INDEX(tab_MinKomp[Konserwacja Gorącego Kanału],MATCH($B461,tab_MinKomp[[Stanowisko / Position ]:[Stanowisko / Position ]],0))="n/a","n/a",FN461-INDEX(tab_MinKomp[Konserwacja Gorącego Kanału],MATCH($B461,tab_MinKomp[[Stanowisko / Position ]:[Stanowisko / Position ]],0)))</f>
        <v>n/a</v>
      </c>
      <c r="FO462" s="194" t="str">
        <f>IF(INDEX(tab_MinKomp[Konserwacja Gorącego Kanału],MATCH($B461,tab_MinKomp[[Stanowisko / Position ]:[Stanowisko / Position ]],0))="n/a","n/a",FO461-INDEX(tab_MinKomp[Konserwacja Gorącego Kanału],MATCH($B461,tab_MinKomp[[Stanowisko / Position ]:[Stanowisko / Position ]],0)))</f>
        <v>n/a</v>
      </c>
      <c r="FP462" s="194" t="str">
        <f>IF(INDEX(tab_MinKomp[Konserwacja Gorącego Kanału],MATCH($B461,tab_MinKomp[[Stanowisko / Position ]:[Stanowisko / Position ]],0))="n/a","n/a",FP461-INDEX(tab_MinKomp[Konserwacja Gorącego Kanału],MATCH($B461,tab_MinKomp[[Stanowisko / Position ]:[Stanowisko / Position ]],0)))</f>
        <v>n/a</v>
      </c>
      <c r="FQ462" s="196" t="str">
        <f>IF(INDEX(tab_MinKomp[Język angielski / Englisch],MATCH($B461,tab_MinKomp[[Stanowisko / Position ]:[Stanowisko / Position ]],0))="n/a","n/a",FQ461-INDEX(tab_MinKomp[Język angielski / Englisch],MATCH($B461,tab_MinKomp[[Stanowisko / Position ]:[Stanowisko / Position ]],0)))</f>
        <v>n/a</v>
      </c>
      <c r="FR462" s="196" t="str">
        <f>IF(INDEX(tab_MinKomp[Język niemiecki / Deutsch],MATCH($B461,tab_MinKomp[[Stanowisko / Position ]:[Stanowisko / Position ]],0))="n/a","n/a",FR461-INDEX(tab_MinKomp[Język niemiecki / Deutsch],MATCH($B461,tab_MinKomp[[Stanowisko / Position ]:[Stanowisko / Position ]],0)))</f>
        <v>n/a</v>
      </c>
      <c r="FS462" s="194">
        <f>IF(INDEX(tab_MinKomp[Zarządzanie dokumentacją procesową / Process dokumentation management],MATCH($B461,tab_MinKomp[[Stanowisko / Position ]:[Stanowisko / Position ]],0))="n/a","n/a",FS461-INDEX(tab_MinKomp[Zarządzanie dokumentacją procesową / Process dokumentation management],MATCH($B461,tab_MinKomp[[Stanowisko / Position ]:[Stanowisko / Position ]],0)))</f>
        <v>0</v>
      </c>
      <c r="FT462" s="194">
        <f>IF(INDEX(tab_MinKomp[Znajomość procesów z obszaru / Kenntiss der prozesse in dem Bereich],MATCH($B461,tab_MinKomp[[Stanowisko / Position ]:[Stanowisko / Position ]],0))="n/a","n/a",FT461-INDEX(tab_MinKomp[Znajomość procesów z obszaru / Kenntiss der prozesse in dem Bereich],MATCH($B461,tab_MinKomp[[Stanowisko / Position ]:[Stanowisko / Position ]],0)))</f>
        <v>0</v>
      </c>
      <c r="FU462" s="194">
        <f>IF(INDEX(tab_MinKomp[optymalizacja procesów / Prozessoptymalisierung],MATCH($B461,tab_MinKomp[[Stanowisko / Position ]:[Stanowisko / Position ]],0))="n/a","n/a",FU461-INDEX(tab_MinKomp[optymalizacja procesów / Prozessoptymalisierung],MATCH($B461,tab_MinKomp[[Stanowisko / Position ]:[Stanowisko / Position ]],0)))</f>
        <v>0</v>
      </c>
      <c r="FV462" s="194">
        <f>IF(INDEX(tab_MinKomp[Umiejętności szkoleniowe / Trainingsfähigkeiten],MATCH($B461,tab_MinKomp[[Stanowisko / Position ]:[Stanowisko / Position ]],0))="n/a","n/a",FV461-INDEX(tab_MinKomp[Umiejętności szkoleniowe / Trainingsfähigkeiten],MATCH($B461,tab_MinKomp[[Stanowisko / Position ]:[Stanowisko / Position ]],0)))</f>
        <v>1</v>
      </c>
      <c r="FW462" s="194">
        <f>IF(INDEX(tab_MinKomp[Analityczne myślenie, podejście / Analitysches Denken, Einstellung],MATCH($B461,tab_MinKomp[[Stanowisko / Position ]:[Stanowisko / Position ]],0))="n/a","n/a",FW461-INDEX(tab_MinKomp[Analityczne myślenie, podejście / Analitysches Denken, Einstellung],MATCH($B461,tab_MinKomp[[Stanowisko / Position ]:[Stanowisko / Position ]],0)))</f>
        <v>1</v>
      </c>
      <c r="FX462" s="194">
        <f>IF(INDEX(tab_MinKomp[Dokładność, precyzja w dzialaniu / Genauigkeit, Präzision in die Arbeit],MATCH($B461,tab_MinKomp[[Stanowisko / Position ]:[Stanowisko / Position ]],0))="n/a","n/a",FX461-INDEX(tab_MinKomp[Dokładność, precyzja w dzialaniu / Genauigkeit, Präzision in die Arbeit],MATCH($B461,tab_MinKomp[[Stanowisko / Position ]:[Stanowisko / Position ]],0)))</f>
        <v>1</v>
      </c>
      <c r="FY462" s="194">
        <f>IF(INDEX(tab_MinKomp[Dyspozycyjność / Verfügbarkeit],MATCH($B461,tab_MinKomp[[Stanowisko / Position ]:[Stanowisko / Position ]],0))="n/a","n/a",FY461-INDEX(tab_MinKomp[Dyspozycyjność / Verfügbarkeit],MATCH($B461,tab_MinKomp[[Stanowisko / Position ]:[Stanowisko / Position ]],0)))</f>
        <v>0</v>
      </c>
      <c r="FZ462" s="194">
        <f>IF(INDEX(tab_MinKomp[Zaangażowanie / 
Engagement],MATCH($B461,tab_MinKomp[[Stanowisko / Position ]:[Stanowisko / Position ]],0))="n/a","n/a",FZ461-INDEX(tab_MinKomp[Zaangażowanie / 
Engagement],MATCH($B461,tab_MinKomp[[Stanowisko / Position ]:[Stanowisko / Position ]],0)))</f>
        <v>1</v>
      </c>
      <c r="GA462" s="194" t="str">
        <f>IF(INDEX(tab_MinKomp[Konserwacja form guma],MATCH($B461,tab_MinKomp[[Stanowisko / Position ]:[Stanowisko / Position ]],0))="n/a","n/a",GA461-INDEX(tab_MinKomp[Konserwacja form guma],MATCH($B461,tab_MinKomp[[Stanowisko / Position ]:[Stanowisko / Position ]],0)))</f>
        <v>n/a</v>
      </c>
      <c r="GB462" s="194" t="str">
        <f>IF(INDEX(tab_MinKomp[Konserwacja form plastiki],MATCH($B461,tab_MinKomp[[Stanowisko / Position ]:[Stanowisko / Position ]],0))="n/a","n/a",GB461-INDEX(tab_MinKomp[Konserwacja form plastiki],MATCH($B461,tab_MinKomp[[Stanowisko / Position ]:[Stanowisko / Position ]],0)))</f>
        <v>n/a</v>
      </c>
      <c r="GC462" s="194">
        <f>IF(INDEX(tab_MinKomp[Elastyczność w działaniu],MATCH($B461,tab_MinKomp[[Stanowisko / Position ]:[Stanowisko / Position ]],0))="n/a","n/a",GC461-INDEX(tab_MinKomp[Elastyczność w działaniu],MATCH($B461,tab_MinKomp[[Stanowisko / Position ]:[Stanowisko / Position ]],0)))</f>
        <v>0</v>
      </c>
      <c r="GD462" s="194">
        <f>IF(INDEX(tab_MinKomp[Komunikatywność],MATCH($B461,tab_MinKomp[[Stanowisko / Position ]:[Stanowisko / Position ]],0))="n/a","n/a",GD461-INDEX(tab_MinKomp[Komunikatywność],MATCH($B461,tab_MinKomp[[Stanowisko / Position ]:[Stanowisko / Position ]],0)))</f>
        <v>1</v>
      </c>
      <c r="GE462" s="193" t="str">
        <f>IF(INDEX(tab_MinKomp[Motywowanie i budowanie zaangażowania zespołu],MATCH($B461,tab_MinKomp[[Stanowisko / Position ]:[Stanowisko / Position ]],0))="n/a","n/a",GE461-INDEX(tab_MinKomp[Motywowanie i budowanie zaangażowania zespołu],MATCH($B461,tab_MinKomp[[Stanowisko / Position ]:[Stanowisko / Position ]],0)))</f>
        <v>n/a</v>
      </c>
      <c r="GF462" s="186" t="s">
        <v>248</v>
      </c>
      <c r="GG462" s="186" t="s">
        <v>248</v>
      </c>
      <c r="GH462" s="186" t="s">
        <v>248</v>
      </c>
      <c r="GI462" s="186" t="s">
        <v>248</v>
      </c>
      <c r="GJ462" s="186" t="s">
        <v>248</v>
      </c>
      <c r="GK462" s="186" t="s">
        <v>248</v>
      </c>
      <c r="GL462" s="186" t="s">
        <v>248</v>
      </c>
      <c r="GM462" s="186" t="s">
        <v>248</v>
      </c>
      <c r="GN462" s="186" t="s">
        <v>248</v>
      </c>
      <c r="GO462" s="186" t="s">
        <v>248</v>
      </c>
      <c r="GP462" s="186" t="s">
        <v>248</v>
      </c>
      <c r="GQ462" s="186" t="s">
        <v>248</v>
      </c>
      <c r="GR462" s="186" t="s">
        <v>248</v>
      </c>
      <c r="GS462" s="186" t="s">
        <v>248</v>
      </c>
      <c r="GT462" s="186" t="s">
        <v>248</v>
      </c>
      <c r="GU462" s="186" t="s">
        <v>248</v>
      </c>
      <c r="GV462" s="186" t="s">
        <v>248</v>
      </c>
      <c r="GW462" s="186" t="s">
        <v>248</v>
      </c>
      <c r="GX462" s="186" t="s">
        <v>248</v>
      </c>
      <c r="GY462" s="186" t="s">
        <v>248</v>
      </c>
      <c r="GZ462" s="261" t="s">
        <v>248</v>
      </c>
      <c r="HA462" s="261" t="s">
        <v>248</v>
      </c>
      <c r="HB462" s="191">
        <f>SUM(G462:GE462)/(HB461-(SUM(G462:GE462)))</f>
        <v>0.25641025641025639</v>
      </c>
    </row>
    <row r="463" spans="1:210" ht="24.9" customHeight="1" x14ac:dyDescent="0.3">
      <c r="A463" s="105" t="s">
        <v>314</v>
      </c>
      <c r="B463" s="105" t="s">
        <v>315</v>
      </c>
      <c r="C463" s="105" t="s">
        <v>448</v>
      </c>
      <c r="D463" s="105">
        <v>394</v>
      </c>
      <c r="E463" s="394" t="s">
        <v>617</v>
      </c>
      <c r="F463" s="185" t="s">
        <v>374</v>
      </c>
      <c r="G463" s="186">
        <v>2</v>
      </c>
      <c r="H463" s="186">
        <v>1</v>
      </c>
      <c r="I463" s="186">
        <v>2</v>
      </c>
      <c r="J463" s="186">
        <v>1</v>
      </c>
      <c r="K463" s="186">
        <v>1</v>
      </c>
      <c r="L463" s="186" t="s">
        <v>248</v>
      </c>
      <c r="M463" s="186" t="s">
        <v>248</v>
      </c>
      <c r="N463" s="186" t="s">
        <v>248</v>
      </c>
      <c r="O463" s="186">
        <v>1</v>
      </c>
      <c r="P463" s="186">
        <v>1</v>
      </c>
      <c r="Q463" s="186" t="s">
        <v>248</v>
      </c>
      <c r="R463" s="186" t="s">
        <v>248</v>
      </c>
      <c r="S463" s="186" t="s">
        <v>248</v>
      </c>
      <c r="T463" s="186" t="s">
        <v>248</v>
      </c>
      <c r="U463" s="186" t="s">
        <v>248</v>
      </c>
      <c r="V463" s="186" t="s">
        <v>248</v>
      </c>
      <c r="W463" s="186" t="s">
        <v>248</v>
      </c>
      <c r="X463" s="186" t="s">
        <v>248</v>
      </c>
      <c r="Y463" s="186" t="s">
        <v>248</v>
      </c>
      <c r="Z463" s="186" t="s">
        <v>248</v>
      </c>
      <c r="AA463" s="186" t="s">
        <v>248</v>
      </c>
      <c r="AB463" s="186" t="s">
        <v>248</v>
      </c>
      <c r="AC463" s="186" t="s">
        <v>248</v>
      </c>
      <c r="AD463" s="186" t="s">
        <v>248</v>
      </c>
      <c r="AE463" s="186" t="s">
        <v>248</v>
      </c>
      <c r="AF463" s="186" t="s">
        <v>248</v>
      </c>
      <c r="AG463" s="186" t="s">
        <v>248</v>
      </c>
      <c r="AH463" s="186" t="s">
        <v>248</v>
      </c>
      <c r="AI463" s="186" t="s">
        <v>248</v>
      </c>
      <c r="AJ463" s="186" t="s">
        <v>248</v>
      </c>
      <c r="AK463" s="186" t="s">
        <v>248</v>
      </c>
      <c r="AL463" s="186">
        <v>1</v>
      </c>
      <c r="AM463" s="186" t="s">
        <v>248</v>
      </c>
      <c r="AN463" s="186" t="s">
        <v>248</v>
      </c>
      <c r="AO463" s="186">
        <v>1</v>
      </c>
      <c r="AP463" s="186" t="s">
        <v>248</v>
      </c>
      <c r="AQ463" s="186">
        <v>1</v>
      </c>
      <c r="AR463" s="186" t="s">
        <v>248</v>
      </c>
      <c r="AS463" s="186" t="s">
        <v>248</v>
      </c>
      <c r="AT463" s="186" t="s">
        <v>248</v>
      </c>
      <c r="AU463" s="186" t="s">
        <v>248</v>
      </c>
      <c r="AV463" s="186">
        <v>2</v>
      </c>
      <c r="AW463" s="186">
        <v>1</v>
      </c>
      <c r="AX463" s="186" t="s">
        <v>248</v>
      </c>
      <c r="AY463" s="186" t="s">
        <v>248</v>
      </c>
      <c r="AZ463" s="186" t="s">
        <v>248</v>
      </c>
      <c r="BA463" s="186" t="s">
        <v>248</v>
      </c>
      <c r="BB463" s="186" t="s">
        <v>248</v>
      </c>
      <c r="BC463" s="186" t="s">
        <v>248</v>
      </c>
      <c r="BD463" s="186" t="s">
        <v>248</v>
      </c>
      <c r="BE463" s="186" t="s">
        <v>248</v>
      </c>
      <c r="BF463" s="186" t="s">
        <v>248</v>
      </c>
      <c r="BG463" s="186" t="s">
        <v>248</v>
      </c>
      <c r="BH463" s="186" t="s">
        <v>248</v>
      </c>
      <c r="BI463" s="186" t="s">
        <v>248</v>
      </c>
      <c r="BJ463" s="186" t="s">
        <v>248</v>
      </c>
      <c r="BK463" s="186" t="s">
        <v>248</v>
      </c>
      <c r="BL463" s="186" t="s">
        <v>248</v>
      </c>
      <c r="BM463" s="186" t="s">
        <v>248</v>
      </c>
      <c r="BN463" s="186" t="s">
        <v>248</v>
      </c>
      <c r="BO463" s="186"/>
      <c r="BP463" s="186" t="s">
        <v>248</v>
      </c>
      <c r="BQ463" s="186" t="s">
        <v>248</v>
      </c>
      <c r="BR463" s="186" t="s">
        <v>248</v>
      </c>
      <c r="BS463" s="186"/>
      <c r="BT463" s="186" t="s">
        <v>248</v>
      </c>
      <c r="BU463" s="186"/>
      <c r="BV463" s="186"/>
      <c r="BW463" s="186"/>
      <c r="BX463" s="186"/>
      <c r="BY463" s="186" t="s">
        <v>248</v>
      </c>
      <c r="BZ463" s="186"/>
      <c r="CA463" s="186"/>
      <c r="CB463" s="186"/>
      <c r="CC463" s="186" t="s">
        <v>248</v>
      </c>
      <c r="CD463" s="186">
        <v>2</v>
      </c>
      <c r="CE463" s="186"/>
      <c r="CF463" s="186"/>
      <c r="CG463" s="186">
        <v>1</v>
      </c>
      <c r="CH463" s="186" t="s">
        <v>248</v>
      </c>
      <c r="CI463" s="186" t="s">
        <v>248</v>
      </c>
      <c r="CJ463" s="186" t="s">
        <v>248</v>
      </c>
      <c r="CK463" s="186" t="s">
        <v>248</v>
      </c>
      <c r="CL463" s="186" t="s">
        <v>248</v>
      </c>
      <c r="CM463" s="186" t="s">
        <v>248</v>
      </c>
      <c r="CN463" s="186" t="s">
        <v>248</v>
      </c>
      <c r="CO463" s="186" t="s">
        <v>248</v>
      </c>
      <c r="CP463" s="186" t="s">
        <v>248</v>
      </c>
      <c r="CQ463" s="186" t="s">
        <v>248</v>
      </c>
      <c r="CR463" s="186" t="s">
        <v>248</v>
      </c>
      <c r="CS463" s="186" t="s">
        <v>248</v>
      </c>
      <c r="CT463" s="186" t="s">
        <v>248</v>
      </c>
      <c r="CU463" s="186" t="s">
        <v>248</v>
      </c>
      <c r="CV463" s="186" t="s">
        <v>248</v>
      </c>
      <c r="CW463" s="186">
        <v>2</v>
      </c>
      <c r="CX463" s="186" t="s">
        <v>248</v>
      </c>
      <c r="CY463" s="186" t="s">
        <v>248</v>
      </c>
      <c r="CZ463" s="186" t="s">
        <v>248</v>
      </c>
      <c r="DA463" s="186" t="s">
        <v>248</v>
      </c>
      <c r="DB463" s="186" t="s">
        <v>248</v>
      </c>
      <c r="DC463" s="186" t="s">
        <v>248</v>
      </c>
      <c r="DD463" s="186" t="s">
        <v>248</v>
      </c>
      <c r="DE463" s="186" t="s">
        <v>248</v>
      </c>
      <c r="DF463" s="186">
        <v>1</v>
      </c>
      <c r="DG463" s="186" t="s">
        <v>248</v>
      </c>
      <c r="DH463" s="186" t="s">
        <v>248</v>
      </c>
      <c r="DI463" s="186" t="s">
        <v>248</v>
      </c>
      <c r="DJ463" s="186" t="s">
        <v>248</v>
      </c>
      <c r="DK463" s="186" t="s">
        <v>248</v>
      </c>
      <c r="DL463" s="186" t="s">
        <v>248</v>
      </c>
      <c r="DM463" s="186" t="s">
        <v>248</v>
      </c>
      <c r="DN463" s="186" t="s">
        <v>248</v>
      </c>
      <c r="DO463" s="186" t="s">
        <v>248</v>
      </c>
      <c r="DP463" s="186" t="s">
        <v>248</v>
      </c>
      <c r="DQ463" s="186" t="s">
        <v>248</v>
      </c>
      <c r="DR463" s="186" t="s">
        <v>248</v>
      </c>
      <c r="DS463" s="186" t="s">
        <v>248</v>
      </c>
      <c r="DT463" s="186" t="s">
        <v>248</v>
      </c>
      <c r="DU463" s="186" t="s">
        <v>248</v>
      </c>
      <c r="DV463" s="186" t="s">
        <v>248</v>
      </c>
      <c r="DW463" s="186" t="s">
        <v>248</v>
      </c>
      <c r="DX463" s="186" t="s">
        <v>248</v>
      </c>
      <c r="DY463" s="186" t="s">
        <v>248</v>
      </c>
      <c r="DZ463" s="186" t="s">
        <v>248</v>
      </c>
      <c r="EA463" s="186" t="s">
        <v>248</v>
      </c>
      <c r="EB463" s="186" t="s">
        <v>248</v>
      </c>
      <c r="EC463" s="186" t="s">
        <v>248</v>
      </c>
      <c r="ED463" s="186" t="s">
        <v>248</v>
      </c>
      <c r="EE463" s="186" t="s">
        <v>248</v>
      </c>
      <c r="EF463" s="186" t="s">
        <v>248</v>
      </c>
      <c r="EG463" s="186" t="s">
        <v>248</v>
      </c>
      <c r="EH463" s="186" t="s">
        <v>248</v>
      </c>
      <c r="EI463" s="186" t="s">
        <v>248</v>
      </c>
      <c r="EJ463" s="186" t="s">
        <v>248</v>
      </c>
      <c r="EK463" s="186" t="s">
        <v>248</v>
      </c>
      <c r="EL463" s="184" t="s">
        <v>248</v>
      </c>
      <c r="EM463" s="184" t="s">
        <v>248</v>
      </c>
      <c r="EN463" s="184" t="s">
        <v>248</v>
      </c>
      <c r="EO463" s="186" t="s">
        <v>248</v>
      </c>
      <c r="EP463" s="186" t="s">
        <v>248</v>
      </c>
      <c r="EQ463" s="186" t="s">
        <v>248</v>
      </c>
      <c r="ER463" s="186" t="s">
        <v>248</v>
      </c>
      <c r="ES463" s="186" t="s">
        <v>248</v>
      </c>
      <c r="ET463" s="186" t="s">
        <v>248</v>
      </c>
      <c r="EU463" s="186" t="s">
        <v>248</v>
      </c>
      <c r="EV463" s="186" t="s">
        <v>248</v>
      </c>
      <c r="EW463" s="186" t="s">
        <v>248</v>
      </c>
      <c r="EX463" s="186" t="s">
        <v>248</v>
      </c>
      <c r="EY463" s="186" t="s">
        <v>248</v>
      </c>
      <c r="EZ463" s="186" t="s">
        <v>248</v>
      </c>
      <c r="FA463" s="186" t="s">
        <v>248</v>
      </c>
      <c r="FB463" s="186" t="s">
        <v>248</v>
      </c>
      <c r="FC463" s="186" t="s">
        <v>248</v>
      </c>
      <c r="FD463" s="186" t="s">
        <v>248</v>
      </c>
      <c r="FE463" s="186" t="s">
        <v>248</v>
      </c>
      <c r="FF463" s="186" t="s">
        <v>248</v>
      </c>
      <c r="FG463" s="186" t="s">
        <v>248</v>
      </c>
      <c r="FH463" s="186" t="s">
        <v>248</v>
      </c>
      <c r="FI463" s="186" t="s">
        <v>248</v>
      </c>
      <c r="FJ463" s="186" t="s">
        <v>248</v>
      </c>
      <c r="FK463" s="186" t="s">
        <v>248</v>
      </c>
      <c r="FL463" s="186" t="s">
        <v>248</v>
      </c>
      <c r="FM463" s="186" t="s">
        <v>248</v>
      </c>
      <c r="FN463" s="186" t="s">
        <v>248</v>
      </c>
      <c r="FO463" s="186" t="s">
        <v>248</v>
      </c>
      <c r="FP463" s="186" t="s">
        <v>248</v>
      </c>
      <c r="FQ463" s="187" t="s">
        <v>248</v>
      </c>
      <c r="FR463" s="187" t="s">
        <v>248</v>
      </c>
      <c r="FS463" s="186">
        <v>2</v>
      </c>
      <c r="FT463" s="186">
        <v>2</v>
      </c>
      <c r="FU463" s="186">
        <v>1</v>
      </c>
      <c r="FV463" s="186">
        <v>1</v>
      </c>
      <c r="FW463" s="186">
        <v>1</v>
      </c>
      <c r="FX463" s="186">
        <v>2</v>
      </c>
      <c r="FY463" s="186">
        <v>2</v>
      </c>
      <c r="FZ463" s="186">
        <v>2</v>
      </c>
      <c r="GA463" s="186" t="s">
        <v>248</v>
      </c>
      <c r="GB463" s="186" t="s">
        <v>248</v>
      </c>
      <c r="GC463" s="186">
        <v>2</v>
      </c>
      <c r="GD463" s="186">
        <v>1</v>
      </c>
      <c r="GE463" s="186" t="s">
        <v>248</v>
      </c>
      <c r="GF463" s="186" t="s">
        <v>248</v>
      </c>
      <c r="GG463" s="186" t="s">
        <v>248</v>
      </c>
      <c r="GH463" s="186" t="s">
        <v>248</v>
      </c>
      <c r="GI463" s="186" t="s">
        <v>248</v>
      </c>
      <c r="GJ463" s="186" t="s">
        <v>248</v>
      </c>
      <c r="GK463" s="186" t="s">
        <v>248</v>
      </c>
      <c r="GL463" s="186" t="s">
        <v>248</v>
      </c>
      <c r="GM463" s="186" t="s">
        <v>248</v>
      </c>
      <c r="GN463" s="186" t="s">
        <v>248</v>
      </c>
      <c r="GO463" s="186" t="s">
        <v>248</v>
      </c>
      <c r="GP463" s="186" t="s">
        <v>248</v>
      </c>
      <c r="GQ463" s="186" t="s">
        <v>248</v>
      </c>
      <c r="GR463" s="186" t="s">
        <v>248</v>
      </c>
      <c r="GS463" s="186" t="s">
        <v>248</v>
      </c>
      <c r="GT463" s="186" t="s">
        <v>248</v>
      </c>
      <c r="GU463" s="186" t="s">
        <v>248</v>
      </c>
      <c r="GV463" s="186" t="s">
        <v>248</v>
      </c>
      <c r="GW463" s="186" t="s">
        <v>248</v>
      </c>
      <c r="GX463" s="186" t="s">
        <v>248</v>
      </c>
      <c r="GY463" s="186" t="s">
        <v>248</v>
      </c>
      <c r="GZ463" s="261" t="s">
        <v>248</v>
      </c>
      <c r="HA463" s="261" t="s">
        <v>248</v>
      </c>
      <c r="HB463" s="188">
        <f t="shared" ref="HB463" si="482">SUM(G463:GE463)</f>
        <v>37</v>
      </c>
    </row>
    <row r="464" spans="1:210" ht="24.9" customHeight="1" thickBot="1" x14ac:dyDescent="0.35">
      <c r="A464" s="108" t="str">
        <f t="shared" ref="A464" si="483">A463</f>
        <v>Prod.-Q-1</v>
      </c>
      <c r="B464" s="108" t="str">
        <f t="shared" ref="B464" si="484">B463</f>
        <v>Pracownik Produkcji</v>
      </c>
      <c r="C464" s="108" t="str">
        <f t="shared" ref="C464" si="485">C463</f>
        <v>PK</v>
      </c>
      <c r="D464" s="108">
        <f t="shared" ref="D464" si="486">D463</f>
        <v>394</v>
      </c>
      <c r="E464" s="395"/>
      <c r="F464" s="189" t="s">
        <v>375</v>
      </c>
      <c r="G464" s="192">
        <f>IF(INDEX(tab_MinKomp[Przepisy BHP / BHP Vorschriften],MATCH($B463,tab_MinKomp[[Stanowisko / Position ]:[Stanowisko / Position ]],0))="n/a","n/a",G463-INDEX(tab_MinKomp[Przepisy BHP / BHP Vorschriften],MATCH($B463,tab_MinKomp[[Stanowisko / Position ]:[Stanowisko / Position ]],0)))</f>
        <v>0</v>
      </c>
      <c r="H464" s="193">
        <f>IF(INDEX(tab_MinKomp[Przepisy PPOŻ / Brandschutzbestimmungen],MATCH($B463,tab_MinKomp[[Stanowisko / Position ]:[Stanowisko / Position ]],0))="n/a","n/a",H463-INDEX(tab_MinKomp[Przepisy PPOŻ / Brandschutzbestimmungen],MATCH($B463,tab_MinKomp[[Stanowisko / Position ]:[Stanowisko / Position ]],0)))</f>
        <v>0</v>
      </c>
      <c r="I464" s="193">
        <f>IF(INDEX(tab_MinKomp[Ryzyko zawodowe na stanowiskach pracyv/ Berufliche Risiken an Arbeitsstellen],MATCH($B463,tab_MinKomp[[Stanowisko / Position ]:[Stanowisko / Position ]],0))="n/a","n/a",I463-INDEX(tab_MinKomp[Ryzyko zawodowe na stanowiskach pracyv/ Berufliche Risiken an Arbeitsstellen],MATCH($B463,tab_MinKomp[[Stanowisko / Position ]:[Stanowisko / Position ]],0)))</f>
        <v>0</v>
      </c>
      <c r="J464" s="193">
        <f>IF(INDEX(tab_MinKomp[Gospodarka substancjami niebezpiecznymi / Gefahrstoffmanagement],MATCH($B463,tab_MinKomp[[Stanowisko / Position ]:[Stanowisko / Position ]],0))="n/a","n/a",J463-INDEX(tab_MinKomp[Gospodarka substancjami niebezpiecznymi / Gefahrstoffmanagement],MATCH($B463,tab_MinKomp[[Stanowisko / Position ]:[Stanowisko / Position ]],0)))</f>
        <v>0</v>
      </c>
      <c r="K464" s="193">
        <f>IF(INDEX(tab_MinKomp[Gospodarka odpadami / Abfallwirtschaft],MATCH($B463,tab_MinKomp[[Stanowisko / Position ]:[Stanowisko / Position ]],0))="n/a","n/a",K463-INDEX(tab_MinKomp[Gospodarka odpadami / Abfallwirtschaft],MATCH($B463,tab_MinKomp[[Stanowisko / Position ]:[Stanowisko / Position ]],0)))</f>
        <v>0</v>
      </c>
      <c r="L464" s="194" t="str">
        <f>IF(INDEX(tab_MinKomp[Przepisy kodeksu pracy / Bestimmungen des Arbeitsgesetzes],MATCH($B463,tab_MinKomp[[Stanowisko / Position ]:[Stanowisko / Position ]],0))="n/a","n/a",L463-INDEX(tab_MinKomp[Przepisy kodeksu pracy / Bestimmungen des Arbeitsgesetzes],MATCH($B463,tab_MinKomp[[Stanowisko / Position ]:[Stanowisko / Position ]],0)))</f>
        <v>n/a</v>
      </c>
      <c r="M464" s="195" t="str">
        <f>IF(INDEX(tab_MinKomp[Przepisy o ub.społ. ZUS  / Sozialversicherungsvorschriften],MATCH($B463,tab_MinKomp[[Stanowisko / Position ]:[Stanowisko / Position ]],0))="n/a","n/a",M463-INDEX(tab_MinKomp[Przepisy o ub.społ. ZUS  / Sozialversicherungsvorschriften],MATCH($B463,tab_MinKomp[[Stanowisko / Position ]:[Stanowisko / Position ]],0)))</f>
        <v>n/a</v>
      </c>
      <c r="N464" s="194" t="str">
        <f>IF(INDEX(tab_MinKomp[PRZEPISY O PDOF /persönlich Einkommensteuergesetz ],MATCH($B463,tab_MinKomp[[Stanowisko / Position ]:[Stanowisko / Position ]],0))="n/a","n/a",N463-INDEX(tab_MinKomp[PRZEPISY O PDOF /persönlich Einkommensteuergesetz ],MATCH($B463,tab_MinKomp[[Stanowisko / Position ]:[Stanowisko / Position ]],0)))</f>
        <v>n/a</v>
      </c>
      <c r="O464" s="194">
        <f>IF(INDEX(tab_MinKomp[Regulamin pracy / Arbeitsordnung],MATCH($B463,tab_MinKomp[[Stanowisko / Position ]:[Stanowisko / Position ]],0))="n/a","n/a",O463-INDEX(tab_MinKomp[Regulamin pracy / Arbeitsordnung],MATCH($B463,tab_MinKomp[[Stanowisko / Position ]:[Stanowisko / Position ]],0)))</f>
        <v>0</v>
      </c>
      <c r="P464" s="194">
        <f>IF(INDEX(tab_MinKomp[Regulamin wynagradzania / Vergütungsordnung],MATCH($B463,tab_MinKomp[[Stanowisko / Position ]:[Stanowisko / Position ]],0))="n/a","n/a",P463-INDEX(tab_MinKomp[Regulamin wynagradzania / Vergütungsordnung],MATCH($B463,tab_MinKomp[[Stanowisko / Position ]:[Stanowisko / Position ]],0)))</f>
        <v>0</v>
      </c>
      <c r="Q464" s="194" t="str">
        <f>IF(INDEX(tab_MinKomp[System R2PŁATNIK PRO: Płace / Lohnabrechnung],MATCH($B463,tab_MinKomp[[Stanowisko / Position ]:[Stanowisko / Position ]],0))="n/a","n/a",Q463-INDEX(tab_MinKomp[System R2PŁATNIK PRO: Płace / Lohnabrechnung],MATCH($B463,tab_MinKomp[[Stanowisko / Position ]:[Stanowisko / Position ]],0)))</f>
        <v>n/a</v>
      </c>
      <c r="R464" s="194" t="str">
        <f>IF(INDEX(tab_MinKomp[SystemR2PŁATNIK PRO: KADRY / Personaldaten],MATCH($B463,tab_MinKomp[[Stanowisko / Position ]:[Stanowisko / Position ]],0))="n/a","n/a",R463-INDEX(tab_MinKomp[SystemR2PŁATNIK PRO: KADRY / Personaldaten],MATCH($B463,tab_MinKomp[[Stanowisko / Position ]:[Stanowisko / Position ]],0)))</f>
        <v>n/a</v>
      </c>
      <c r="S464" s="194" t="str">
        <f>IF(INDEX(tab_MinKomp[SYSTEM R2PŁATNIK PRO: zarządzanie pracownikami / Arbeitsverwaltung],MATCH($B463,tab_MinKomp[[Stanowisko / Position ]:[Stanowisko / Position ]],0))="n/a","n/a",S463-INDEX(tab_MinKomp[SYSTEM R2PŁATNIK PRO: zarządzanie pracownikami / Arbeitsverwaltung],MATCH($B463,tab_MinKomp[[Stanowisko / Position ]:[Stanowisko / Position ]],0)))</f>
        <v>n/a</v>
      </c>
      <c r="T464" s="194" t="str">
        <f>IF(INDEX(tab_MinKomp[Doradztwo, wsparcie personalne / Personalberatung und Unterstützung],MATCH($B463,tab_MinKomp[[Stanowisko / Position ]:[Stanowisko / Position ]],0))="n/a","n/a",T463-INDEX(tab_MinKomp[Doradztwo, wsparcie personalne / Personalberatung und Unterstützung],MATCH($B463,tab_MinKomp[[Stanowisko / Position ]:[Stanowisko / Position ]],0)))</f>
        <v>n/a</v>
      </c>
      <c r="U464" s="194" t="str">
        <f>IF(INDEX(tab_MinKomp[Przepisy o podatku VAT / MwSt.- Gesetz],MATCH($B463,tab_MinKomp[[Stanowisko / Position ]:[Stanowisko / Position ]],0))="n/a","n/a",U463-INDEX(tab_MinKomp[Przepisy o podatku VAT / MwSt.- Gesetz],MATCH($B463,tab_MinKomp[[Stanowisko / Position ]:[Stanowisko / Position ]],0)))</f>
        <v>n/a</v>
      </c>
      <c r="V464" s="194" t="str">
        <f>IF(INDEX(tab_MinKomp[PrzepisyPDOP / geschäftlich Einkommensteuergesetz],MATCH($B463,tab_MinKomp[[Stanowisko / Position ]:[Stanowisko / Position ]],0))="n/a","n/a",V463-INDEX(tab_MinKomp[PrzepisyPDOP / geschäftlich Einkommensteuergesetz],MATCH($B463,tab_MinKomp[[Stanowisko / Position ]:[Stanowisko / Position ]],0)))</f>
        <v>n/a</v>
      </c>
      <c r="W464" s="194" t="str">
        <f>IF(INDEX(tab_MinKomp[System BAAN / FINANSE (FIBU)],MATCH($B463,tab_MinKomp[[Stanowisko / Position ]:[Stanowisko / Position ]],0))="n/a","n/a",W463-INDEX(tab_MinKomp[System BAAN / FINANSE (FIBU)],MATCH($B463,tab_MinKomp[[Stanowisko / Position ]:[Stanowisko / Position ]],0)))</f>
        <v>n/a</v>
      </c>
      <c r="X464" s="194" t="str">
        <f>IF(INDEX(tab_MinKomp[Systemy pomocnicze / Hilfssysteme(STOCKPROGRAM, KALK2000 etc.)],MATCH($B463,tab_MinKomp[[Stanowisko / Position ]:[Stanowisko / Position ]],0))="n/a","n/a",X463-INDEX(tab_MinKomp[Systemy pomocnicze / Hilfssysteme(STOCKPROGRAM, KALK2000 etc.)],MATCH($B463,tab_MinKomp[[Stanowisko / Position ]:[Stanowisko / Position ]],0)))</f>
        <v>n/a</v>
      </c>
      <c r="Y464" s="194" t="str">
        <f>IF(INDEX(tab_MinKomp[Polityka rachunkowości / Buchführungspolitik],MATCH($B463,tab_MinKomp[[Stanowisko / Position ]:[Stanowisko / Position ]],0))="n/a","n/a",Y463-INDEX(tab_MinKomp[Polityka rachunkowości / Buchführungspolitik],MATCH($B463,tab_MinKomp[[Stanowisko / Position ]:[Stanowisko / Position ]],0)))</f>
        <v>n/a</v>
      </c>
      <c r="Z464" s="194" t="str">
        <f>IF(INDEX(tab_MinKomp[Ustawa o rachunkowości / Rechnungslegungsgesetz],MATCH($B463,tab_MinKomp[[Stanowisko / Position ]:[Stanowisko / Position ]],0))="n/a","n/a",Z463-INDEX(tab_MinKomp[Ustawa o rachunkowości / Rechnungslegungsgesetz],MATCH($B463,tab_MinKomp[[Stanowisko / Position ]:[Stanowisko / Position ]],0)))</f>
        <v>n/a</v>
      </c>
      <c r="AA464" s="194" t="str">
        <f>IF(INDEX(tab_MinKomp[WORKFLOW - TS-100],MATCH($B463,tab_MinKomp[[Stanowisko / Position ]:[Stanowisko / Position ]],0))="n/a","n/a",AA463-INDEX(tab_MinKomp[WORKFLOW - TS-100],MATCH($B463,tab_MinKomp[[Stanowisko / Position ]:[Stanowisko / Position ]],0)))</f>
        <v>n/a</v>
      </c>
      <c r="AB464" s="194" t="str">
        <f>IF(INDEX(tab_MinKomp[WORKFLOW - SFMS],MATCH($B463,tab_MinKomp[[Stanowisko / Position ]:[Stanowisko / Position ]],0))="n/a","n/a",AB463-INDEX(tab_MinKomp[WORKFLOW - SFMS],MATCH($B463,tab_MinKomp[[Stanowisko / Position ]:[Stanowisko / Position ]],0)))</f>
        <v>n/a</v>
      </c>
      <c r="AC464" s="194" t="str">
        <f>IF(INDEX(tab_MinKomp[System ISO 9001:2015],MATCH($B463,tab_MinKomp[[Stanowisko / Position ]:[Stanowisko / Position ]],0))="n/a","n/a",AC463-INDEX(tab_MinKomp[System ISO 9001:2015],MATCH($B463,tab_MinKomp[[Stanowisko / Position ]:[Stanowisko / Position ]],0)))</f>
        <v>n/a</v>
      </c>
      <c r="AD464" s="194" t="str">
        <f>IF(INDEX(tab_MinKomp[System ISO 9001:2015],MATCH($B463,tab_MinKomp[[Stanowisko / Position ]:[Stanowisko / Position ]],0))="n/a","n/a",AD463-INDEX(tab_MinKomp[System ISO 9001:2015],MATCH($B463,tab_MinKomp[[Stanowisko / Position ]:[Stanowisko / Position ]],0)))</f>
        <v>n/a</v>
      </c>
      <c r="AE464" s="194" t="str">
        <f>IF(INDEX(tab_MinKomp[System ISO 9001:2015],MATCH($B463,tab_MinKomp[[Stanowisko / Position ]:[Stanowisko / Position ]],0))="n/a","n/a",AE463-INDEX(tab_MinKomp[System ISO 9001:2015],MATCH($B463,tab_MinKomp[[Stanowisko / Position ]:[Stanowisko / Position ]],0)))</f>
        <v>n/a</v>
      </c>
      <c r="AF464" s="194" t="str">
        <f>IF(INDEX(tab_MinKomp[System ISO 9001:2015],MATCH($B463,tab_MinKomp[[Stanowisko / Position ]:[Stanowisko / Position ]],0))="n/a","n/a",AF463-INDEX(tab_MinKomp[System ISO 9001:2015],MATCH($B463,tab_MinKomp[[Stanowisko / Position ]:[Stanowisko / Position ]],0)))</f>
        <v>n/a</v>
      </c>
      <c r="AG464" s="194" t="str">
        <f>IF(INDEX(tab_MinKomp[Wymagania VDA 6.3 Process / Forderungen],MATCH($B463,tab_MinKomp[[Stanowisko / Position ]:[Stanowisko / Position ]],0))="n/a","n/a",AG463-INDEX(tab_MinKomp[Wymagania VDA 6.3 Process / Forderungen],MATCH($B463,tab_MinKomp[[Stanowisko / Position ]:[Stanowisko / Position ]],0)))</f>
        <v>n/a</v>
      </c>
      <c r="AH464" s="194" t="str">
        <f>IF(INDEX(tab_MinKomp[Wymagania VDA 6.5 Product / Forderungen],MATCH($B463,tab_MinKomp[[Stanowisko / Position ]:[Stanowisko / Position ]],0))="n/a","n/a",AH463-INDEX(tab_MinKomp[Wymagania VDA 6.5 Product / Forderungen],MATCH($B463,tab_MinKomp[[Stanowisko / Position ]:[Stanowisko / Position ]],0)))</f>
        <v>n/a</v>
      </c>
      <c r="AI464" s="194" t="str">
        <f>IF(INDEX(tab_MinKomp[System ISO 9001:2015],MATCH($B463,tab_MinKomp[[Stanowisko / Position ]:[Stanowisko / Position ]],0))="n/a","n/a",AI463-INDEX(tab_MinKomp[System ISO 9001:2015],MATCH($B463,tab_MinKomp[[Stanowisko / Position ]:[Stanowisko / Position ]],0)))</f>
        <v>n/a</v>
      </c>
      <c r="AJ464" s="194" t="str">
        <f>IF(INDEX(tab_MinKomp[Auditor systemu ISO 17021:2018],MATCH($B463,tab_MinKomp[[Stanowisko / Position ]:[Stanowisko / Position ]],0))="n/a","n/a",AJ463-INDEX(tab_MinKomp[Auditor systemu ISO 17021:2018],MATCH($B463,tab_MinKomp[[Stanowisko / Position ]:[Stanowisko / Position ]],0)))</f>
        <v>n/a</v>
      </c>
      <c r="AK464" s="194" t="str">
        <f>IF(INDEX(tab_MinKomp[Pełnomocnik systemu / Systemvertreter],MATCH($B463,tab_MinKomp[[Stanowisko / Position ]:[Stanowisko / Position ]],0))="n/a","n/a",AK463-INDEX(tab_MinKomp[Pełnomocnik systemu / Systemvertreter],MATCH($B463,tab_MinKomp[[Stanowisko / Position ]:[Stanowisko / Position ]],0)))</f>
        <v>n/a</v>
      </c>
      <c r="AL464" s="194">
        <f>IF(INDEX(tab_MinKomp[Polityka Etyczna - Compliance],MATCH($B463,tab_MinKomp[[Stanowisko / Position ]:[Stanowisko / Position ]],0))="n/a","n/a",AL463-INDEX(tab_MinKomp[Polityka Etyczna - Compliance],MATCH($B463,tab_MinKomp[[Stanowisko / Position ]:[Stanowisko / Position ]],0)))</f>
        <v>0</v>
      </c>
      <c r="AM464" s="194" t="str">
        <f>IF(INDEX(tab_MinKomp[WDRAŻANIE NOWYCH PROJEKTÓW/ PROCEDURA CTM],MATCH($B463,tab_MinKomp[[Stanowisko / Position ]:[Stanowisko / Position ]],0))="n/a","n/a",AM463-INDEX(tab_MinKomp[WDRAŻANIE NOWYCH PROJEKTÓW/ PROCEDURA CTM],MATCH($B463,tab_MinKomp[[Stanowisko / Position ]:[Stanowisko / Position ]],0)))</f>
        <v>n/a</v>
      </c>
      <c r="AN464" s="194" t="str">
        <f>IF(INDEX(tab_MinKomp[KAMIENIE MILOWE MSL/PIFF],MATCH($B463,tab_MinKomp[[Stanowisko / Position ]:[Stanowisko / Position ]],0))="n/a","n/a",AN463-INDEX(tab_MinKomp[KAMIENIE MILOWE MSL/PIFF],MATCH($B463,tab_MinKomp[[Stanowisko / Position ]:[Stanowisko / Position ]],0)))</f>
        <v>n/a</v>
      </c>
      <c r="AO464" s="194">
        <f>IF(INDEX(tab_MinKomp[CP],MATCH($B463,tab_MinKomp[[Stanowisko / Position ]:[Stanowisko / Position ]],0))="n/a","n/a",AO463-INDEX(tab_MinKomp[CP],MATCH($B463,tab_MinKomp[[Stanowisko / Position ]:[Stanowisko / Position ]],0)))</f>
        <v>0</v>
      </c>
      <c r="AP464" s="194" t="str">
        <f>IF(INDEX(tab_MinKomp[FMEA],MATCH($B463,tab_MinKomp[[Stanowisko / Position ]:[Stanowisko / Position ]],0))="n/a","n/a",AP463-INDEX(tab_MinKomp[FMEA],MATCH($B463,tab_MinKomp[[Stanowisko / Position ]:[Stanowisko / Position ]],0)))</f>
        <v>n/a</v>
      </c>
      <c r="AQ464" s="194">
        <f>IF(INDEX(tab_MinKomp[FLOW CHART],MATCH($B463,tab_MinKomp[[Stanowisko / Position ]:[Stanowisko / Position ]],0))="n/a","n/a",AQ463-INDEX(tab_MinKomp[FLOW CHART],MATCH($B463,tab_MinKomp[[Stanowisko / Position ]:[Stanowisko / Position ]],0)))</f>
        <v>0</v>
      </c>
      <c r="AR464" s="194" t="str">
        <f>IF(INDEX(tab_MinKomp[APQP],MATCH($B463,tab_MinKomp[[Stanowisko / Position ]:[Stanowisko / Position ]],0))="n/a","n/a",AR463-INDEX(tab_MinKomp[APQP],MATCH($B463,tab_MinKomp[[Stanowisko / Position ]:[Stanowisko / Position ]],0)))</f>
        <v>n/a</v>
      </c>
      <c r="AS464" s="194" t="str">
        <f>IF(INDEX(tab_MinKomp[MSA],MATCH($B463,tab_MinKomp[[Stanowisko / Position ]:[Stanowisko / Position ]],0))="n/a","n/a",AS463-INDEX(tab_MinKomp[MSA],MATCH($B463,tab_MinKomp[[Stanowisko / Position ]:[Stanowisko / Position ]],0)))</f>
        <v>n/a</v>
      </c>
      <c r="AT464" s="194" t="str">
        <f>IF(INDEX(tab_MinKomp[SPC],MATCH($B463,tab_MinKomp[[Stanowisko / Position ]:[Stanowisko / Position ]],0))="n/a","n/a",AT463-INDEX(tab_MinKomp[SPC],MATCH($B463,tab_MinKomp[[Stanowisko / Position ]:[Stanowisko / Position ]],0)))</f>
        <v>n/a</v>
      </c>
      <c r="AU464" s="194" t="str">
        <f>IF(INDEX(tab_MinKomp[CSR (SPECYFICZNE WYMAGANIA KLIENTA)],MATCH($B463,tab_MinKomp[[Stanowisko / Position ]:[Stanowisko / Position ]],0))="n/a","n/a",AU463-INDEX(tab_MinKomp[CSR (SPECYFICZNE WYMAGANIA KLIENTA)],MATCH($B463,tab_MinKomp[[Stanowisko / Position ]:[Stanowisko / Position ]],0)))</f>
        <v>n/a</v>
      </c>
      <c r="AV464" s="194">
        <f>IF(INDEX(tab_MinKomp[5S],MATCH($B463,tab_MinKomp[[Stanowisko / Position ]:[Stanowisko / Position ]],0))="n/a","n/a",AV463-INDEX(tab_MinKomp[5S],MATCH($B463,tab_MinKomp[[Stanowisko / Position ]:[Stanowisko / Position ]],0)))</f>
        <v>0</v>
      </c>
      <c r="AW464" s="194">
        <f>IF(INDEX(tab_MinKomp[LEAN MANAGEMENT],MATCH($B463,tab_MinKomp[[Stanowisko / Position ]:[Stanowisko / Position ]],0))="n/a","n/a",AW463-INDEX(tab_MinKomp[LEAN MANAGEMENT],MATCH($B463,tab_MinKomp[[Stanowisko / Position ]:[Stanowisko / Position ]],0)))</f>
        <v>0</v>
      </c>
      <c r="AX464" s="194" t="str">
        <f>IF(INDEX(tab_MinKomp[5R],MATCH($B463,tab_MinKomp[[Stanowisko / Position ]:[Stanowisko / Position ]],0))="n/a","n/a",AX463-INDEX(tab_MinKomp[5R],MATCH($B463,tab_MinKomp[[Stanowisko / Position ]:[Stanowisko / Position ]],0)))</f>
        <v>n/a</v>
      </c>
      <c r="AY464" s="194" t="str">
        <f>IF(INDEX(tab_MinKomp[Six Sigma],MATCH($B463,tab_MinKomp[[Stanowisko / Position ]:[Stanowisko / Position ]],0))="n/a","n/a",AY463-INDEX(tab_MinKomp[Six Sigma],MATCH($B463,tab_MinKomp[[Stanowisko / Position ]:[Stanowisko / Position ]],0)))</f>
        <v>n/a</v>
      </c>
      <c r="AZ464" s="194" t="str">
        <f>IF(INDEX(tab_MinKomp[System BAAN / Distribution &amp; Supply Chain],MATCH($B463,tab_MinKomp[[Stanowisko / Position ]:[Stanowisko / Position ]],0))="n/a","n/a",AZ463-INDEX(tab_MinKomp[System BAAN / Distribution &amp; Supply Chain],MATCH($B463,tab_MinKomp[[Stanowisko / Position ]:[Stanowisko / Position ]],0)))</f>
        <v>n/a</v>
      </c>
      <c r="BA464" s="194" t="str">
        <f>IF(INDEX(tab_MinKomp[Gospodarka magazynowa / Lagerverwaltung],MATCH($B463,tab_MinKomp[[Stanowisko / Position ]:[Stanowisko / Position ]],0))="n/a","n/a",BA463-INDEX(tab_MinKomp[Gospodarka magazynowa / Lagerverwaltung],MATCH($B463,tab_MinKomp[[Stanowisko / Position ]:[Stanowisko / Position ]],0)))</f>
        <v>n/a</v>
      </c>
      <c r="BB464" s="194" t="str">
        <f>IF(INDEX(tab_MinKomp[Inwentaryzacja - organizacja i przebieg / Inventurprozess],MATCH($B463,tab_MinKomp[[Stanowisko / Position ]:[Stanowisko / Position ]],0))="n/a","n/a",BB463-INDEX(tab_MinKomp[Inwentaryzacja - organizacja i przebieg / Inventurprozess],MATCH($B463,tab_MinKomp[[Stanowisko / Position ]:[Stanowisko / Position ]],0)))</f>
        <v>n/a</v>
      </c>
      <c r="BC464" s="194" t="str">
        <f>IF(INDEX(tab_MinKomp[Organizacja dostaw / Versorgungsorganisation],MATCH($B463,tab_MinKomp[[Stanowisko / Position ]:[Stanowisko / Position ]],0))="n/a","n/a",BC463-INDEX(tab_MinKomp[Organizacja dostaw / Versorgungsorganisation],MATCH($B463,tab_MinKomp[[Stanowisko / Position ]:[Stanowisko / Position ]],0)))</f>
        <v>n/a</v>
      </c>
      <c r="BD464" s="194" t="str">
        <f>IF(INDEX(tab_MinKomp[Organizacja wysyłek / Organisation von Lieferungen],MATCH($B463,tab_MinKomp[[Stanowisko / Position ]:[Stanowisko / Position ]],0))="n/a","n/a",BD463-INDEX(tab_MinKomp[Organizacja wysyłek / Organisation von Lieferungen],MATCH($B463,tab_MinKomp[[Stanowisko / Position ]:[Stanowisko / Position ]],0)))</f>
        <v>n/a</v>
      </c>
      <c r="BE464" s="194" t="str">
        <f>IF(INDEX(tab_MinKomp[Analiza magazynowa - Program Polen.mdb / Inventuranalyse],MATCH($B463,tab_MinKomp[[Stanowisko / Position ]:[Stanowisko / Position ]],0))="n/a","n/a",BE463-INDEX(tab_MinKomp[Analiza magazynowa - Program Polen.mdb / Inventuranalyse],MATCH($B463,tab_MinKomp[[Stanowisko / Position ]:[Stanowisko / Position ]],0)))</f>
        <v>n/a</v>
      </c>
      <c r="BF464" s="190" t="str">
        <f>IF(INDEX(tab_MinKomp[MMOG (Materials Management Operations Guidelines)],MATCH($B463,tab_MinKomp[[Stanowisko / Position ]:[Stanowisko / Position ]],0))="n/a","n/a",BF463-INDEX(tab_MinKomp[MMOG (Materials Management Operations Guidelines)],MATCH($B463,tab_MinKomp[[Stanowisko / Position ]:[Stanowisko / Position ]],0)))</f>
        <v>n/a</v>
      </c>
      <c r="BG464" s="190" t="str">
        <f>IF(INDEX(tab_MinKomp[GPP],MATCH($B463,tab_MinKomp[[Stanowisko / Position ]:[Stanowisko / Position ]],0))="n/a","n/a",BG463-INDEX(tab_MinKomp[GPP],MATCH($B463,tab_MinKomp[[Stanowisko / Position ]:[Stanowisko / Position ]],0)))</f>
        <v>n/a</v>
      </c>
      <c r="BH464" s="190" t="str">
        <f>IF(INDEX(tab_MinKomp[AIAG (Automotive Industry Action Group)],MATCH($B463,tab_MinKomp[[Stanowisko / Position ]:[Stanowisko / Position ]],0))="n/a","n/a",BH463-INDEX(tab_MinKomp[AIAG (Automotive Industry Action Group)],MATCH($B463,tab_MinKomp[[Stanowisko / Position ]:[Stanowisko / Position ]],0)))</f>
        <v>n/a</v>
      </c>
      <c r="BI464" s="190" t="str">
        <f>IF(INDEX(tab_MinKomp[Super-G disputes],MATCH($B463,tab_MinKomp[[Stanowisko / Position ]:[Stanowisko / Position ]],0))="n/a","n/a",BI463-INDEX(tab_MinKomp[Super-G disputes],MATCH($B463,tab_MinKomp[[Stanowisko / Position ]:[Stanowisko / Position ]],0)))</f>
        <v>n/a</v>
      </c>
      <c r="BJ464" s="190" t="str">
        <f>IF(INDEX(tab_MinKomp[CMMS3/eDDL (Direct Data Link)],MATCH($B463,tab_MinKomp[[Stanowisko / Position ]:[Stanowisko / Position ]],0))="n/a","n/a",BJ463-INDEX(tab_MinKomp[CMMS3/eDDL (Direct Data Link)],MATCH($B463,tab_MinKomp[[Stanowisko / Position ]:[Stanowisko / Position ]],0)))</f>
        <v>n/a</v>
      </c>
      <c r="BK464" s="190" t="str">
        <f>IF(INDEX(tab_MinKomp[MP&amp;L (Material Planning and Logistics)],MATCH($B463,tab_MinKomp[[Stanowisko / Position ]:[Stanowisko / Position ]],0))="n/a","n/a",BK463-INDEX(tab_MinKomp[MP&amp;L (Material Planning and Logistics)],MATCH($B463,tab_MinKomp[[Stanowisko / Position ]:[Stanowisko / Position ]],0)))</f>
        <v>n/a</v>
      </c>
      <c r="BL464" s="190" t="str">
        <f>IF(INDEX(tab_MinKomp[Supplier delivery rating],MATCH($B463,tab_MinKomp[[Stanowisko / Position ]:[Stanowisko / Position ]],0))="n/a","n/a",BL463-INDEX(tab_MinKomp[Supplier delivery rating],MATCH($B463,tab_MinKomp[[Stanowisko / Position ]:[Stanowisko / Position ]],0)))</f>
        <v>n/a</v>
      </c>
      <c r="BM464" s="194" t="str">
        <f>IF(INDEX(tab_MinKomp[Wymagania VDA 6.5 Product / Forderungen],MATCH($B463,tab_MinKomp[[Stanowisko / Position ]:[Stanowisko / Position ]],0))="n/a","n/a",BM463-INDEX(tab_MinKomp[Wymagania VDA 6.5 Product / Forderungen],MATCH($B463,tab_MinKomp[[Stanowisko / Position ]:[Stanowisko / Position ]],0)))</f>
        <v>n/a</v>
      </c>
      <c r="BN464" s="194" t="str">
        <f>IF(INDEX(tab_MinKomp[Wymagania VDA 6.5 Product / Forderungen],MATCH($B463,tab_MinKomp[[Stanowisko / Position ]:[Stanowisko / Position ]],0))="n/a","n/a",BN463-INDEX(tab_MinKomp[Wymagania VDA 6.5 Product / Forderungen],MATCH($B463,tab_MinKomp[[Stanowisko / Position ]:[Stanowisko / Position ]],0)))</f>
        <v>n/a</v>
      </c>
      <c r="BO464" s="194">
        <f>IF(INDEX(tab_MinKomp[5S],MATCH($B463,tab_MinKomp[[Stanowisko / Position ]:[Stanowisko / Position ]],0))="n/a","n/a",BO463-INDEX(tab_MinKomp[5S],MATCH($B463,tab_MinKomp[[Stanowisko / Position ]:[Stanowisko / Position ]],0)))</f>
        <v>-2</v>
      </c>
      <c r="BP464" s="194" t="str">
        <f>IF(INDEX(tab_MinKomp[Wymagania VDA 6.5 Product / Forderungen],MATCH($B463,tab_MinKomp[[Stanowisko / Position ]:[Stanowisko / Position ]],0))="n/a","n/a",BP463-INDEX(tab_MinKomp[Wymagania VDA 6.5 Product / Forderungen],MATCH($B463,tab_MinKomp[[Stanowisko / Position ]:[Stanowisko / Position ]],0)))</f>
        <v>n/a</v>
      </c>
      <c r="BQ464" s="194" t="str">
        <f>IF(INDEX(tab_MinKomp[Wymagania VDA 6.5 Product / Forderungen],MATCH($B463,tab_MinKomp[[Stanowisko / Position ]:[Stanowisko / Position ]],0))="n/a","n/a",BQ463-INDEX(tab_MinKomp[Wymagania VDA 6.5 Product / Forderungen],MATCH($B463,tab_MinKomp[[Stanowisko / Position ]:[Stanowisko / Position ]],0)))</f>
        <v>n/a</v>
      </c>
      <c r="BR464" s="194" t="str">
        <f>IF(INDEX(tab_MinKomp[Wymagania VDA 6.5 Product / Forderungen],MATCH($B463,tab_MinKomp[[Stanowisko / Position ]:[Stanowisko / Position ]],0))="n/a","n/a",BR463-INDEX(tab_MinKomp[Wymagania VDA 6.5 Product / Forderungen],MATCH($B463,tab_MinKomp[[Stanowisko / Position ]:[Stanowisko / Position ]],0)))</f>
        <v>n/a</v>
      </c>
      <c r="BS464" s="194">
        <f>IF(INDEX(tab_MinKomp[5S],MATCH($B463,tab_MinKomp[[Stanowisko / Position ]:[Stanowisko / Position ]],0))="n/a","n/a",BS463-INDEX(tab_MinKomp[5S],MATCH($B463,tab_MinKomp[[Stanowisko / Position ]:[Stanowisko / Position ]],0)))</f>
        <v>-2</v>
      </c>
      <c r="BT464" s="194" t="str">
        <f>IF(INDEX(tab_MinKomp[Wymagania VDA 6.5 Product / Forderungen],MATCH($B463,tab_MinKomp[[Stanowisko / Position ]:[Stanowisko / Position ]],0))="n/a","n/a",BT463-INDEX(tab_MinKomp[Wymagania VDA 6.5 Product / Forderungen],MATCH($B463,tab_MinKomp[[Stanowisko / Position ]:[Stanowisko / Position ]],0)))</f>
        <v>n/a</v>
      </c>
      <c r="BU464" s="194">
        <f>IF(INDEX(tab_MinKomp[LEAN MANAGEMENT],MATCH($B463,tab_MinKomp[[Stanowisko / Position ]:[Stanowisko / Position ]],0))="n/a","n/a",BU463-INDEX(tab_MinKomp[LEAN MANAGEMENT],MATCH($B463,tab_MinKomp[[Stanowisko / Position ]:[Stanowisko / Position ]],0)))</f>
        <v>-1</v>
      </c>
      <c r="BV464" s="194">
        <f>IF(INDEX(tab_MinKomp[5S],MATCH($B463,tab_MinKomp[[Stanowisko / Position ]:[Stanowisko / Position ]],0))="n/a","n/a",BV463-INDEX(tab_MinKomp[5S],MATCH($B463,tab_MinKomp[[Stanowisko / Position ]:[Stanowisko / Position ]],0)))</f>
        <v>-2</v>
      </c>
      <c r="BW464" s="194">
        <f>IF(INDEX(tab_MinKomp[5S],MATCH($B463,tab_MinKomp[[Stanowisko / Position ]:[Stanowisko / Position ]],0))="n/a","n/a",BW463-INDEX(tab_MinKomp[5S],MATCH($B463,tab_MinKomp[[Stanowisko / Position ]:[Stanowisko / Position ]],0)))</f>
        <v>-2</v>
      </c>
      <c r="BX464" s="194">
        <f>IF(INDEX(tab_MinKomp[5S],MATCH($B463,tab_MinKomp[[Stanowisko / Position ]:[Stanowisko / Position ]],0))="n/a","n/a",BX463-INDEX(tab_MinKomp[5S],MATCH($B463,tab_MinKomp[[Stanowisko / Position ]:[Stanowisko / Position ]],0)))</f>
        <v>-2</v>
      </c>
      <c r="BY464" s="194" t="str">
        <f>IF(INDEX(tab_MinKomp[Obsługa maszyn Engel / Engel Maschinenbedienung],MATCH($B463,tab_MinKomp[[Stanowisko / Position ]:[Stanowisko / Position ]],0))="n/a","n/a",BY463-INDEX(tab_MinKomp[Obsługa maszyn Engel / Engel Maschinenbedienung],MATCH($B463,tab_MinKomp[[Stanowisko / Position ]:[Stanowisko / Position ]],0)))</f>
        <v>n/a</v>
      </c>
      <c r="BZ464" s="194">
        <f>IF(INDEX(tab_MinKomp[5S],MATCH($B463,tab_MinKomp[[Stanowisko / Position ]:[Stanowisko / Position ]],0))="n/a","n/a",BZ463-INDEX(tab_MinKomp[5S],MATCH($B463,tab_MinKomp[[Stanowisko / Position ]:[Stanowisko / Position ]],0)))</f>
        <v>-2</v>
      </c>
      <c r="CA464" s="194">
        <f>IF(INDEX(tab_MinKomp[LEAN MANAGEMENT],MATCH($B463,tab_MinKomp[[Stanowisko / Position ]:[Stanowisko / Position ]],0))="n/a","n/a",CA463-INDEX(tab_MinKomp[LEAN MANAGEMENT],MATCH($B463,tab_MinKomp[[Stanowisko / Position ]:[Stanowisko / Position ]],0)))</f>
        <v>-1</v>
      </c>
      <c r="CB464" s="194">
        <f>IF(INDEX(tab_MinKomp[5S],MATCH($B463,tab_MinKomp[[Stanowisko / Position ]:[Stanowisko / Position ]],0))="n/a","n/a",CB463-INDEX(tab_MinKomp[5S],MATCH($B463,tab_MinKomp[[Stanowisko / Position ]:[Stanowisko / Position ]],0)))</f>
        <v>-2</v>
      </c>
      <c r="CC464" s="194" t="str">
        <f>IF(INDEX(tab_MinKomp[Obsługa maszyn Branson / Branson Maschinenbedienung],MATCH($B463,tab_MinKomp[[Stanowisko / Position ]:[Stanowisko / Position ]],0))="n/a","n/a",CC463-INDEX(tab_MinKomp[Obsługa maszyn Branson / Branson Maschinenbedienung],MATCH($B463,tab_MinKomp[[Stanowisko / Position ]:[Stanowisko / Position ]],0)))</f>
        <v>n/a</v>
      </c>
      <c r="CD464" s="194">
        <f>IF(INDEX(tab_MinKomp[Obsługa maszyn Novapax / Novapax Maschinenbedienung],MATCH($B463,tab_MinKomp[[Stanowisko / Position ]:[Stanowisko / Position ]],0))="n/a","n/a",CD463-INDEX(tab_MinKomp[Obsługa maszyn Novapax / Novapax Maschinenbedienung],MATCH($B463,tab_MinKomp[[Stanowisko / Position ]:[Stanowisko / Position ]],0)))</f>
        <v>0</v>
      </c>
      <c r="CE464" s="194">
        <f>IF(INDEX(tab_MinKomp[5S],MATCH($B463,tab_MinKomp[[Stanowisko / Position ]:[Stanowisko / Position ]],0))="n/a","n/a",CE463-INDEX(tab_MinKomp[5S],MATCH($B463,tab_MinKomp[[Stanowisko / Position ]:[Stanowisko / Position ]],0)))</f>
        <v>-2</v>
      </c>
      <c r="CF464" s="194">
        <f>IF(INDEX(tab_MinKomp[5S],MATCH($B463,tab_MinKomp[[Stanowisko / Position ]:[Stanowisko / Position ]],0))="n/a","n/a",CF463-INDEX(tab_MinKomp[5S],MATCH($B463,tab_MinKomp[[Stanowisko / Position ]:[Stanowisko / Position ]],0)))</f>
        <v>-2</v>
      </c>
      <c r="CG464" s="194">
        <f>IF(INDEX(tab_MinKomp[Eliminacja awarii / Beseitigung von Ausfällen],MATCH($B463,tab_MinKomp[[Stanowisko / Position ]:[Stanowisko / Position ]],0))="n/a","n/a",CG463-INDEX(tab_MinKomp[Eliminacja awarii / Beseitigung von Ausfällen],MATCH($B463,tab_MinKomp[[Stanowisko / Position ]:[Stanowisko / Position ]],0)))</f>
        <v>0</v>
      </c>
      <c r="CH464" s="194" t="str">
        <f>IF(INDEX(tab_MinKomp[Wymagania VDA 6.5 Product / Forderungen],MATCH($B463,tab_MinKomp[[Stanowisko / Position ]:[Stanowisko / Position ]],0))="n/a","n/a",CH463-INDEX(tab_MinKomp[Wymagania VDA 6.5 Product / Forderungen],MATCH($B463,tab_MinKomp[[Stanowisko / Position ]:[Stanowisko / Position ]],0)))</f>
        <v>n/a</v>
      </c>
      <c r="CI464" s="194" t="str">
        <f>IF(INDEX(tab_MinKomp[Wymagania VDA 6.5 Product / Forderungen],MATCH($B463,tab_MinKomp[[Stanowisko / Position ]:[Stanowisko / Position ]],0))="n/a","n/a",CI463-INDEX(tab_MinKomp[Wymagania VDA 6.5 Product / Forderungen],MATCH($B463,tab_MinKomp[[Stanowisko / Position ]:[Stanowisko / Position ]],0)))</f>
        <v>n/a</v>
      </c>
      <c r="CJ464" s="194" t="str">
        <f>IF(INDEX(tab_MinKomp[Wymagania VDA 6.5 Product / Forderungen],MATCH($B463,tab_MinKomp[[Stanowisko / Position ]:[Stanowisko / Position ]],0))="n/a","n/a",CJ463-INDEX(tab_MinKomp[Wymagania VDA 6.5 Product / Forderungen],MATCH($B463,tab_MinKomp[[Stanowisko / Position ]:[Stanowisko / Position ]],0)))</f>
        <v>n/a</v>
      </c>
      <c r="CK464" s="194" t="str">
        <f>IF(INDEX(tab_MinKomp[Wymagania VDA 6.5 Product / Forderungen],MATCH($B463,tab_MinKomp[[Stanowisko / Position ]:[Stanowisko / Position ]],0))="n/a","n/a",CK463-INDEX(tab_MinKomp[Wymagania VDA 6.5 Product / Forderungen],MATCH($B463,tab_MinKomp[[Stanowisko / Position ]:[Stanowisko / Position ]],0)))</f>
        <v>n/a</v>
      </c>
      <c r="CL464" s="194" t="str">
        <f>IF(INDEX(tab_MinKomp[Wymagania VDA 6.5 Product / Forderungen],MATCH($B463,tab_MinKomp[[Stanowisko / Position ]:[Stanowisko / Position ]],0))="n/a","n/a",CL463-INDEX(tab_MinKomp[Wymagania VDA 6.5 Product / Forderungen],MATCH($B463,tab_MinKomp[[Stanowisko / Position ]:[Stanowisko / Position ]],0)))</f>
        <v>n/a</v>
      </c>
      <c r="CM464" s="194" t="str">
        <f>IF(INDEX(tab_MinKomp[Informatyka ogólna (techniczne i systemowe) / Allgemeine IT (Technik und System)],MATCH($B463,tab_MinKomp[[Stanowisko / Position ]:[Stanowisko / Position ]],0))="n/a","n/a",CM463-INDEX(tab_MinKomp[Informatyka ogólna (techniczne i systemowe) / Allgemeine IT (Technik und System)],MATCH($B463,tab_MinKomp[[Stanowisko / Position ]:[Stanowisko / Position ]],0)))</f>
        <v>n/a</v>
      </c>
      <c r="CN464" s="194" t="str">
        <f>IF(INDEX(tab_MinKomp[Sieci komputerowe / Computernetzwerke],MATCH($B463,tab_MinKomp[[Stanowisko / Position ]:[Stanowisko / Position ]],0))="n/a","n/a",CN463-INDEX(tab_MinKomp[Sieci komputerowe / Computernetzwerke],MATCH($B463,tab_MinKomp[[Stanowisko / Position ]:[Stanowisko / Position ]],0)))</f>
        <v>n/a</v>
      </c>
      <c r="CO464" s="194" t="str">
        <f>IF(INDEX(tab_MinKomp[Hardware (komputery PC, drukarki biurowe i etykietowe, telefonia stacjonarna i mobilna) (PC, Drucker, Telefpne, Handys)],MATCH($B463,tab_MinKomp[[Stanowisko / Position ]:[Stanowisko / Position ]],0))="n/a","n/a",CO463-INDEX(tab_MinKomp[Hardware (komputery PC, drukarki biurowe i etykietowe, telefonia stacjonarna i mobilna) (PC, Drucker, Telefpne, Handys)],MATCH($B463,tab_MinKomp[[Stanowisko / Position ]:[Stanowisko / Position ]],0)))</f>
        <v>n/a</v>
      </c>
      <c r="CP464" s="194" t="str">
        <f>IF(INDEX(tab_MinKomp[Software &amp; Systems (MS Office, MS Remote Desktop)],MATCH($B463,tab_MinKomp[[Stanowisko / Position ]:[Stanowisko / Position ]],0))="n/a","n/a",CP463-INDEX(tab_MinKomp[Software &amp; Systems (MS Office, MS Remote Desktop)],MATCH($B463,tab_MinKomp[[Stanowisko / Position ]:[Stanowisko / Position ]],0)))</f>
        <v>n/a</v>
      </c>
      <c r="CQ464" s="194" t="str">
        <f>IF(INDEX(tab_MinKomp[Programowanie obiektowe (PHP) / Objektprogrammierung],MATCH($B463,tab_MinKomp[[Stanowisko / Position ]:[Stanowisko / Position ]],0))="n/a","n/a",CQ463-INDEX(tab_MinKomp[Programowanie obiektowe (PHP) / Objektprogrammierung],MATCH($B463,tab_MinKomp[[Stanowisko / Position ]:[Stanowisko / Position ]],0)))</f>
        <v>n/a</v>
      </c>
      <c r="CR464" s="194" t="str">
        <f>IF(INDEX(tab_MinKomp[Scrum],MATCH($B463,tab_MinKomp[[Stanowisko / Position ]:[Stanowisko / Position ]],0))="n/a","n/a",CR463-INDEX(tab_MinKomp[Scrum],MATCH($B463,tab_MinKomp[[Stanowisko / Position ]:[Stanowisko / Position ]],0)))</f>
        <v>n/a</v>
      </c>
      <c r="CS464" s="194" t="str">
        <f>IF(INDEX(tab_MinKomp[SQL (MySQL)],MATCH($B463,tab_MinKomp[[Stanowisko / Position ]:[Stanowisko / Position ]],0))="n/a","n/a",CS463-INDEX(tab_MinKomp[SQL (MySQL)],MATCH($B463,tab_MinKomp[[Stanowisko / Position ]:[Stanowisko / Position ]],0)))</f>
        <v>n/a</v>
      </c>
      <c r="CT464" s="194" t="str">
        <f>IF(INDEX(tab_MinKomp[Javascript],MATCH($B463,tab_MinKomp[[Stanowisko / Position ]:[Stanowisko / Position ]],0))="n/a","n/a",CT463-INDEX(tab_MinKomp[Javascript],MATCH($B463,tab_MinKomp[[Stanowisko / Position ]:[Stanowisko / Position ]],0)))</f>
        <v>n/a</v>
      </c>
      <c r="CU464" s="194" t="str">
        <f>IF(INDEX(tab_MinKomp[Joomla],MATCH($B463,tab_MinKomp[[Stanowisko / Position ]:[Stanowisko / Position ]],0))="n/a","n/a",CU463-INDEX(tab_MinKomp[Joomla],MATCH($B463,tab_MinKomp[[Stanowisko / Position ]:[Stanowisko / Position ]],0)))</f>
        <v>n/a</v>
      </c>
      <c r="CV464" s="194" t="str">
        <f>IF(INDEX(tab_MinKomp[Bash],MATCH($B463,tab_MinKomp[[Stanowisko / Position ]:[Stanowisko / Position ]],0))="n/a","n/a",CV463-INDEX(tab_MinKomp[Bash],MATCH($B463,tab_MinKomp[[Stanowisko / Position ]:[Stanowisko / Position ]],0)))</f>
        <v>n/a</v>
      </c>
      <c r="CW464" s="194">
        <f>IF(INDEX(tab_MinKomp[Systemy MES (HYDRA / SFMS)],MATCH($B463,tab_MinKomp[[Stanowisko / Position ]:[Stanowisko / Position ]],0))="n/a","n/a",CW463-INDEX(tab_MinKomp[Systemy MES (HYDRA / SFMS)],MATCH($B463,tab_MinKomp[[Stanowisko / Position ]:[Stanowisko / Position ]],0)))</f>
        <v>0</v>
      </c>
      <c r="CX464" s="194" t="str">
        <f>IF(INDEX(tab_MinKomp[HTML / CSS],MATCH($B463,tab_MinKomp[[Stanowisko / Position ]:[Stanowisko / Position ]],0))="n/a","n/a",CX463-INDEX(tab_MinKomp[HTML / CSS],MATCH($B463,tab_MinKomp[[Stanowisko / Position ]:[Stanowisko / Position ]],0)))</f>
        <v>n/a</v>
      </c>
      <c r="CY464" s="194" t="str">
        <f>IF(INDEX(tab_MinKomp[SYSTEM PR],MATCH($B463,tab_MinKomp[[Stanowisko / Position ]:[Stanowisko / Position ]],0))="n/a","n/a",CY463-INDEX(tab_MinKomp[SYSTEM PR],MATCH($B463,tab_MinKomp[[Stanowisko / Position ]:[Stanowisko / Position ]],0)))</f>
        <v>n/a</v>
      </c>
      <c r="CZ464" s="194" t="str">
        <f>IF(INDEX(tab_MinKomp[System Einkauf XP / EBA],MATCH($B463,tab_MinKomp[[Stanowisko / Position ]:[Stanowisko / Position ]],0))="n/a","n/a",CZ463-INDEX(tab_MinKomp[System Einkauf XP / EBA],MATCH($B463,tab_MinKomp[[Stanowisko / Position ]:[Stanowisko / Position ]],0)))</f>
        <v>n/a</v>
      </c>
      <c r="DA464" s="194" t="str">
        <f>IF(INDEX(tab_MinKomp[Techniki negocjacyjne / Verhandlungstechniken],MATCH($B463,tab_MinKomp[[Stanowisko / Position ]:[Stanowisko / Position ]],0))="n/a","n/a",DA463-INDEX(tab_MinKomp[Techniki negocjacyjne / Verhandlungstechniken],MATCH($B463,tab_MinKomp[[Stanowisko / Position ]:[Stanowisko / Position ]],0)))</f>
        <v>n/a</v>
      </c>
      <c r="DB464" s="194" t="str">
        <f>IF(INDEX(tab_MinKomp[Znajomość rynku branżowego / Kenntnis des Industrie Marktes],MATCH($B463,tab_MinKomp[[Stanowisko / Position ]:[Stanowisko / Position ]],0))="n/a","n/a",DB463-INDEX(tab_MinKomp[Znajomość rynku branżowego / Kenntnis des Industrie Marktes],MATCH($B463,tab_MinKomp[[Stanowisko / Position ]:[Stanowisko / Position ]],0)))</f>
        <v>n/a</v>
      </c>
      <c r="DC464" s="194" t="str">
        <f>IF(INDEX(tab_MinKomp[SUPPLIER MANAGEMENT],MATCH($B463,tab_MinKomp[[Stanowisko / Position ]:[Stanowisko / Position ]],0))="n/a","n/a",DC463-INDEX(tab_MinKomp[SUPPLIER MANAGEMENT],MATCH($B463,tab_MinKomp[[Stanowisko / Position ]:[Stanowisko / Position ]],0)))</f>
        <v>n/a</v>
      </c>
      <c r="DD464" s="194" t="str">
        <f>IF(INDEX(tab_MinKomp[SUPPLIER MANAGEMENT],MATCH($B463,tab_MinKomp[[Stanowisko / Position ]:[Stanowisko / Position ]],0))="n/a","n/a",DD463-INDEX(tab_MinKomp[SUPPLIER MANAGEMENT],MATCH($B463,tab_MinKomp[[Stanowisko / Position ]:[Stanowisko / Position ]],0)))</f>
        <v>n/a</v>
      </c>
      <c r="DE464" s="194" t="str">
        <f>IF(INDEX(tab_MinKomp[SUPPLIER MANAGEMENT],MATCH($B463,tab_MinKomp[[Stanowisko / Position ]:[Stanowisko / Position ]],0))="n/a","n/a",DE463-INDEX(tab_MinKomp[SUPPLIER MANAGEMENT],MATCH($B463,tab_MinKomp[[Stanowisko / Position ]:[Stanowisko / Position ]],0)))</f>
        <v>n/a</v>
      </c>
      <c r="DF464" s="194">
        <f>IF(INDEX(tab_MinKomp[LEAN MANAGEMENT],MATCH($B463,tab_MinKomp[[Stanowisko / Position ]:[Stanowisko / Position ]],0))="n/a","n/a",DF463-INDEX(tab_MinKomp[LEAN MANAGEMENT],MATCH($B463,tab_MinKomp[[Stanowisko / Position ]:[Stanowisko / Position ]],0)))</f>
        <v>0</v>
      </c>
      <c r="DG464" s="194" t="str">
        <f>IF(INDEX(tab_MinKomp[PPAP/PSW],MATCH($B463,tab_MinKomp[[Stanowisko / Position ]:[Stanowisko / Position ]],0))="n/a","n/a",DG463-INDEX(tab_MinKomp[PPAP/PSW],MATCH($B463,tab_MinKomp[[Stanowisko / Position ]:[Stanowisko / Position ]],0)))</f>
        <v>n/a</v>
      </c>
      <c r="DH464" s="194" t="str">
        <f>IF(INDEX(tab_MinKomp[SUPPLIER MANAGEMENT],MATCH($B463,tab_MinKomp[[Stanowisko / Position ]:[Stanowisko / Position ]],0))="n/a","n/a",DH463-INDEX(tab_MinKomp[SUPPLIER MANAGEMENT],MATCH($B463,tab_MinKomp[[Stanowisko / Position ]:[Stanowisko / Position ]],0)))</f>
        <v>n/a</v>
      </c>
      <c r="DI464" s="194" t="str">
        <f>IF(INDEX(tab_MinKomp[OBSŁUGA PORTALI KLIENTA / Kundenportale],MATCH($B463,tab_MinKomp[[Stanowisko / Position ]:[Stanowisko / Position ]],0))="n/a","n/a",DI463-INDEX(tab_MinKomp[OBSŁUGA PORTALI KLIENTA / Kundenportale],MATCH($B463,tab_MinKomp[[Stanowisko / Position ]:[Stanowisko / Position ]],0)))</f>
        <v>n/a</v>
      </c>
      <c r="DJ464" s="194" t="str">
        <f>IF(INDEX(tab_MinKomp[Obsługa systemu BABTECQ / BABTECQ System],MATCH($B463,tab_MinKomp[[Stanowisko / Position ]:[Stanowisko / Position ]],0))="n/a","n/a",DJ463-INDEX(tab_MinKomp[Obsługa systemu BABTECQ / BABTECQ System],MATCH($B463,tab_MinKomp[[Stanowisko / Position ]:[Stanowisko / Position ]],0)))</f>
        <v>n/a</v>
      </c>
      <c r="DK464" s="194" t="str">
        <f>IF(INDEX(tab_MinKomp[Rysunek techniczny / technische Zeichnung],MATCH($B463,tab_MinKomp[[Stanowisko / Position ]:[Stanowisko / Position ]],0))="n/a","n/a",DK463-INDEX(tab_MinKomp[Rysunek techniczny / technische Zeichnung],MATCH($B463,tab_MinKomp[[Stanowisko / Position ]:[Stanowisko / Position ]],0)))</f>
        <v>n/a</v>
      </c>
      <c r="DL464" s="194" t="str">
        <f>IF(INDEX(tab_MinKomp[Kalibracja / Kalibrierung],MATCH($B463,tab_MinKomp[[Stanowisko / Position ]:[Stanowisko / Position ]],0))="n/a","n/a",DL463-INDEX(tab_MinKomp[Kalibracja / Kalibrierung],MATCH($B463,tab_MinKomp[[Stanowisko / Position ]:[Stanowisko / Position ]],0)))</f>
        <v>n/a</v>
      </c>
      <c r="DM464" s="194" t="str">
        <f>IF(INDEX(tab_MinKomp[Rekwalifikacja / Requalifizierung],MATCH($B463,tab_MinKomp[[Stanowisko / Position ]:[Stanowisko / Position ]],0))="n/a","n/a",DM463-INDEX(tab_MinKomp[Rekwalifikacja / Requalifizierung],MATCH($B463,tab_MinKomp[[Stanowisko / Position ]:[Stanowisko / Position ]],0)))</f>
        <v>n/a</v>
      </c>
      <c r="DN464" s="190" t="str">
        <f>IF(INDEX(tab_MinKomp[Testy czystości / Reinheitstests],MATCH($B463,tab_MinKomp[[Stanowisko / Position ]:[Stanowisko / Position ]],0))="n/a","n/a",DN463-INDEX(tab_MinKomp[Testy czystości / Reinheitstests],MATCH($B463,tab_MinKomp[[Stanowisko / Position ]:[Stanowisko / Position ]],0)))</f>
        <v>n/a</v>
      </c>
      <c r="DO464" s="190" t="str">
        <f>IF(INDEX(tab_MinKomp[Testy czystości / Reinheitstests],MATCH($B463,tab_MinKomp[[Stanowisko / Position ]:[Stanowisko / Position ]],0))="n/a","n/a",DO463-INDEX(tab_MinKomp[Testy czystości / Reinheitstests],MATCH($B463,tab_MinKomp[[Stanowisko / Position ]:[Stanowisko / Position ]],0)))</f>
        <v>n/a</v>
      </c>
      <c r="DP464" s="190" t="str">
        <f>IF(INDEX(tab_MinKomp[Testy czystości / Reinheitstests],MATCH($B463,tab_MinKomp[[Stanowisko / Position ]:[Stanowisko / Position ]],0))="n/a","n/a",DP463-INDEX(tab_MinKomp[Testy czystości / Reinheitstests],MATCH($B463,tab_MinKomp[[Stanowisko / Position ]:[Stanowisko / Position ]],0)))</f>
        <v>n/a</v>
      </c>
      <c r="DQ464" s="190" t="str">
        <f>IF(INDEX(tab_MinKomp[Testy czystości / Reinheitstests],MATCH($B463,tab_MinKomp[[Stanowisko / Position ]:[Stanowisko / Position ]],0))="n/a","n/a",DQ463-INDEX(tab_MinKomp[Testy czystości / Reinheitstests],MATCH($B463,tab_MinKomp[[Stanowisko / Position ]:[Stanowisko / Position ]],0)))</f>
        <v>n/a</v>
      </c>
      <c r="DR464" s="190" t="str">
        <f>IF(INDEX(tab_MinKomp[Testy czystości / Reinheitstests],MATCH($B463,tab_MinKomp[[Stanowisko / Position ]:[Stanowisko / Position ]],0))="n/a","n/a",DR463-INDEX(tab_MinKomp[Testy czystości / Reinheitstests],MATCH($B463,tab_MinKomp[[Stanowisko / Position ]:[Stanowisko / Position ]],0)))</f>
        <v>n/a</v>
      </c>
      <c r="DS464" s="190" t="str">
        <f>IF(INDEX(tab_MinKomp[Testy czystości / Reinheitstests],MATCH($B463,tab_MinKomp[[Stanowisko / Position ]:[Stanowisko / Position ]],0))="n/a","n/a",DS463-INDEX(tab_MinKomp[Testy czystości / Reinheitstests],MATCH($B463,tab_MinKomp[[Stanowisko / Position ]:[Stanowisko / Position ]],0)))</f>
        <v>n/a</v>
      </c>
      <c r="DT464" s="194" t="str">
        <f>IF(INDEX(tab_MinKomp[SUPPLIER MANAGEMENT],MATCH($B463,tab_MinKomp[[Stanowisko / Position ]:[Stanowisko / Position ]],0))="n/a","n/a",DT463-INDEX(tab_MinKomp[SUPPLIER MANAGEMENT],MATCH($B463,tab_MinKomp[[Stanowisko / Position ]:[Stanowisko / Position ]],0)))</f>
        <v>n/a</v>
      </c>
      <c r="DU464" s="190" t="str">
        <f>IF(INDEX(tab_MinKomp[Testy czystości / Reinheitstests],MATCH($B463,tab_MinKomp[[Stanowisko / Position ]:[Stanowisko / Position ]],0))="n/a","n/a",DU463-INDEX(tab_MinKomp[Testy czystości / Reinheitstests],MATCH($B463,tab_MinKomp[[Stanowisko / Position ]:[Stanowisko / Position ]],0)))</f>
        <v>n/a</v>
      </c>
      <c r="DV464" s="190" t="str">
        <f>IF(INDEX(tab_MinKomp[Testy czystości / Reinheitstests],MATCH($B463,tab_MinKomp[[Stanowisko / Position ]:[Stanowisko / Position ]],0))="n/a","n/a",DV463-INDEX(tab_MinKomp[Testy czystości / Reinheitstests],MATCH($B463,tab_MinKomp[[Stanowisko / Position ]:[Stanowisko / Position ]],0)))</f>
        <v>n/a</v>
      </c>
      <c r="DW464" s="190" t="str">
        <f>IF(INDEX(tab_MinKomp[Testy czystości / Reinheitstests],MATCH($B463,tab_MinKomp[[Stanowisko / Position ]:[Stanowisko / Position ]],0))="n/a","n/a",DW463-INDEX(tab_MinKomp[Testy czystości / Reinheitstests],MATCH($B463,tab_MinKomp[[Stanowisko / Position ]:[Stanowisko / Position ]],0)))</f>
        <v>n/a</v>
      </c>
      <c r="DX464" s="190" t="str">
        <f>IF(INDEX(tab_MinKomp[Testy czystości / Reinheitstests],MATCH($B463,tab_MinKomp[[Stanowisko / Position ]:[Stanowisko / Position ]],0))="n/a","n/a",DX463-INDEX(tab_MinKomp[Testy czystości / Reinheitstests],MATCH($B463,tab_MinKomp[[Stanowisko / Position ]:[Stanowisko / Position ]],0)))</f>
        <v>n/a</v>
      </c>
      <c r="DY464" s="190" t="str">
        <f>IF(INDEX(tab_MinKomp[Testy czystości / Reinheitstests],MATCH($B463,tab_MinKomp[[Stanowisko / Position ]:[Stanowisko / Position ]],0))="n/a","n/a",DY463-INDEX(tab_MinKomp[Testy czystości / Reinheitstests],MATCH($B463,tab_MinKomp[[Stanowisko / Position ]:[Stanowisko / Position ]],0)))</f>
        <v>n/a</v>
      </c>
      <c r="DZ464" s="190" t="str">
        <f>IF(INDEX(tab_MinKomp[Testy czystości / Reinheitstests],MATCH($B463,tab_MinKomp[[Stanowisko / Position ]:[Stanowisko / Position ]],0))="n/a","n/a",DZ463-INDEX(tab_MinKomp[Testy czystości / Reinheitstests],MATCH($B463,tab_MinKomp[[Stanowisko / Position ]:[Stanowisko / Position ]],0)))</f>
        <v>n/a</v>
      </c>
      <c r="EA464" s="194" t="str">
        <f>IF(INDEX(tab_MinKomp[SUPPLIER MANAGEMENT],MATCH($B463,tab_MinKomp[[Stanowisko / Position ]:[Stanowisko / Position ]],0))="n/a","n/a",EA463-INDEX(tab_MinKomp[SUPPLIER MANAGEMENT],MATCH($B463,tab_MinKomp[[Stanowisko / Position ]:[Stanowisko / Position ]],0)))</f>
        <v>n/a</v>
      </c>
      <c r="EB464" s="190" t="str">
        <f>IF(INDEX(tab_MinKomp[Testy czystości / Reinheitstests],MATCH($B463,tab_MinKomp[[Stanowisko / Position ]:[Stanowisko / Position ]],0))="n/a","n/a",EB463-INDEX(tab_MinKomp[Testy czystości / Reinheitstests],MATCH($B463,tab_MinKomp[[Stanowisko / Position ]:[Stanowisko / Position ]],0)))</f>
        <v>n/a</v>
      </c>
      <c r="EC464" s="190" t="str">
        <f>IF(INDEX(tab_MinKomp[Testy czystości / Reinheitstests],MATCH($B463,tab_MinKomp[[Stanowisko / Position ]:[Stanowisko / Position ]],0))="n/a","n/a",EC463-INDEX(tab_MinKomp[Testy czystości / Reinheitstests],MATCH($B463,tab_MinKomp[[Stanowisko / Position ]:[Stanowisko / Position ]],0)))</f>
        <v>n/a</v>
      </c>
      <c r="ED464" s="190" t="str">
        <f>IF(INDEX(tab_MinKomp[Testy czystości / Reinheitstests],MATCH($B463,tab_MinKomp[[Stanowisko / Position ]:[Stanowisko / Position ]],0))="n/a","n/a",ED463-INDEX(tab_MinKomp[Testy czystości / Reinheitstests],MATCH($B463,tab_MinKomp[[Stanowisko / Position ]:[Stanowisko / Position ]],0)))</f>
        <v>n/a</v>
      </c>
      <c r="EE464" s="190" t="str">
        <f>IF(INDEX(tab_MinKomp[Testy czystości / Reinheitstests],MATCH($B463,tab_MinKomp[[Stanowisko / Position ]:[Stanowisko / Position ]],0))="n/a","n/a",EE463-INDEX(tab_MinKomp[Testy czystości / Reinheitstests],MATCH($B463,tab_MinKomp[[Stanowisko / Position ]:[Stanowisko / Position ]],0)))</f>
        <v>n/a</v>
      </c>
      <c r="EF464" s="190" t="str">
        <f>IF(INDEX(tab_MinKomp[Testy czystości / Reinheitstests],MATCH($B463,tab_MinKomp[[Stanowisko / Position ]:[Stanowisko / Position ]],0))="n/a","n/a",EF463-INDEX(tab_MinKomp[Testy czystości / Reinheitstests],MATCH($B463,tab_MinKomp[[Stanowisko / Position ]:[Stanowisko / Position ]],0)))</f>
        <v>n/a</v>
      </c>
      <c r="EG464" s="190" t="str">
        <f>IF(INDEX(tab_MinKomp[Testy czystości / Reinheitstests],MATCH($B463,tab_MinKomp[[Stanowisko / Position ]:[Stanowisko / Position ]],0))="n/a","n/a",EG463-INDEX(tab_MinKomp[Testy czystości / Reinheitstests],MATCH($B463,tab_MinKomp[[Stanowisko / Position ]:[Stanowisko / Position ]],0)))</f>
        <v>n/a</v>
      </c>
      <c r="EH464" s="190" t="str">
        <f>IF(INDEX(tab_MinKomp[Testy czystości / Reinheitstests],MATCH($B463,tab_MinKomp[[Stanowisko / Position ]:[Stanowisko / Position ]],0))="n/a","n/a",EH463-INDEX(tab_MinKomp[Testy czystości / Reinheitstests],MATCH($B463,tab_MinKomp[[Stanowisko / Position ]:[Stanowisko / Position ]],0)))</f>
        <v>n/a</v>
      </c>
      <c r="EI464" s="190" t="str">
        <f>IF(INDEX(tab_MinKomp[Testy czystości / Reinheitstests],MATCH($B463,tab_MinKomp[[Stanowisko / Position ]:[Stanowisko / Position ]],0))="n/a","n/a",EI463-INDEX(tab_MinKomp[Testy czystości / Reinheitstests],MATCH($B463,tab_MinKomp[[Stanowisko / Position ]:[Stanowisko / Position ]],0)))</f>
        <v>n/a</v>
      </c>
      <c r="EJ464" s="190" t="str">
        <f>IF(INDEX(tab_MinKomp[Testy czystości / Reinheitstests],MATCH($B463,tab_MinKomp[[Stanowisko / Position ]:[Stanowisko / Position ]],0))="n/a","n/a",EJ463-INDEX(tab_MinKomp[Testy czystości / Reinheitstests],MATCH($B463,tab_MinKomp[[Stanowisko / Position ]:[Stanowisko / Position ]],0)))</f>
        <v>n/a</v>
      </c>
      <c r="EK464" s="190" t="str">
        <f>IF(INDEX(tab_MinKomp[Testy czystości / Reinheitstests],MATCH($B463,tab_MinKomp[[Stanowisko / Position ]:[Stanowisko / Position ]],0))="n/a","n/a",EK463-INDEX(tab_MinKomp[Testy czystości / Reinheitstests],MATCH($B463,tab_MinKomp[[Stanowisko / Position ]:[Stanowisko / Position ]],0)))</f>
        <v>n/a</v>
      </c>
      <c r="EL464" s="190" t="str">
        <f>IF(INDEX(tab_MinKomp[Testy czystości / Reinheitstests],MATCH($B463,tab_MinKomp[[Stanowisko / Position ]:[Stanowisko / Position ]],0))="n/a","n/a",EL463-INDEX(tab_MinKomp[Testy czystości / Reinheitstests],MATCH($B463,tab_MinKomp[[Stanowisko / Position ]:[Stanowisko / Position ]],0)))</f>
        <v>n/a</v>
      </c>
      <c r="EM464" s="190" t="str">
        <f>IF(INDEX(tab_MinKomp[Testy czystości / Reinheitstests],MATCH($B463,tab_MinKomp[[Stanowisko / Position ]:[Stanowisko / Position ]],0))="n/a","n/a",EM463-INDEX(tab_MinKomp[Testy czystości / Reinheitstests],MATCH($B463,tab_MinKomp[[Stanowisko / Position ]:[Stanowisko / Position ]],0)))</f>
        <v>n/a</v>
      </c>
      <c r="EN464" s="190" t="str">
        <f>IF(INDEX(tab_MinKomp[Testy czystości / Reinheitstests],MATCH($B463,tab_MinKomp[[Stanowisko / Position ]:[Stanowisko / Position ]],0))="n/a","n/a",EN463-INDEX(tab_MinKomp[Testy czystości / Reinheitstests],MATCH($B463,tab_MinKomp[[Stanowisko / Position ]:[Stanowisko / Position ]],0)))</f>
        <v>n/a</v>
      </c>
      <c r="EO464" s="194" t="str">
        <f>IF(INDEX(tab_MinKomp[Konserwacja Rep],MATCH($B463,tab_MinKomp[[Stanowisko / Position ]:[Stanowisko / Position ]],0))="n/a","n/a",EO463-INDEX(tab_MinKomp[Konserwacja Rep],MATCH($B463,tab_MinKomp[[Stanowisko / Position ]:[Stanowisko / Position ]],0)))</f>
        <v>n/a</v>
      </c>
      <c r="EP464" s="194" t="str">
        <f>IF(INDEX(tab_MinKomp[[Konserwacja Engel ]],MATCH($B463,tab_MinKomp[[Stanowisko / Position ]:[Stanowisko / Position ]],0))="n/a","n/a",EP463-INDEX(tab_MinKomp[[Konserwacja Engel ]],MATCH($B463,tab_MinKomp[[Stanowisko / Position ]:[Stanowisko / Position ]],0)))</f>
        <v>n/a</v>
      </c>
      <c r="EQ464" s="194" t="str">
        <f>IF(INDEX(tab_MinKomp[Konserwacja B 50],MATCH($B463,tab_MinKomp[[Stanowisko / Position ]:[Stanowisko / Position ]],0))="n/a","n/a",EQ463-INDEX(tab_MinKomp[Konserwacja B 50],MATCH($B463,tab_MinKomp[[Stanowisko / Position ]:[Stanowisko / Position ]],0)))</f>
        <v>n/a</v>
      </c>
      <c r="ER464" s="194" t="str">
        <f>IF(INDEX(tab_MinKomp[[Konserwacja EOL ]],MATCH($B463,tab_MinKomp[[Stanowisko / Position ]:[Stanowisko / Position ]],0))="n/a","n/a",ER463-INDEX(tab_MinKomp[[Konserwacja EOL ]],MATCH($B463,tab_MinKomp[[Stanowisko / Position ]:[Stanowisko / Position ]],0)))</f>
        <v>n/a</v>
      </c>
      <c r="ES464" s="194" t="str">
        <f>IF(INDEX(tab_MinKomp[Konserwacja Branson],MATCH($B463,tab_MinKomp[[Stanowisko / Position ]:[Stanowisko / Position ]],0))="n/a","n/a",ES463-INDEX(tab_MinKomp[Konserwacja Branson],MATCH($B463,tab_MinKomp[[Stanowisko / Position ]:[Stanowisko / Position ]],0)))</f>
        <v>n/a</v>
      </c>
      <c r="ET464" s="194" t="str">
        <f>IF(INDEX(tab_MinKomp[Konserwacja coolery],MATCH($B463,tab_MinKomp[[Stanowisko / Position ]:[Stanowisko / Position ]],0))="n/a","n/a",ET463-INDEX(tab_MinKomp[Konserwacja coolery],MATCH($B463,tab_MinKomp[[Stanowisko / Position ]:[Stanowisko / Position ]],0)))</f>
        <v>n/a</v>
      </c>
      <c r="EU464" s="194" t="str">
        <f>IF(INDEX(tab_MinKomp[Konserwacja piecy],MATCH($B463,tab_MinKomp[[Stanowisko / Position ]:[Stanowisko / Position ]],0))="n/a","n/a",EU463-INDEX(tab_MinKomp[Konserwacja piecy],MATCH($B463,tab_MinKomp[[Stanowisko / Position ]:[Stanowisko / Position ]],0)))</f>
        <v>n/a</v>
      </c>
      <c r="EV464" s="194" t="str">
        <f>IF(INDEX(tab_MinKomp[Rysunek techniczny- czytanie],MATCH($B463,tab_MinKomp[[Stanowisko / Position ]:[Stanowisko / Position ]],0))="n/a","n/a",EV463-INDEX(tab_MinKomp[Rysunek techniczny- czytanie],MATCH($B463,tab_MinKomp[[Stanowisko / Position ]:[Stanowisko / Position ]],0)))</f>
        <v>n/a</v>
      </c>
      <c r="EW464" s="194" t="str">
        <f>IF(INDEX(tab_MinKomp[Elektryka],MATCH($B463,tab_MinKomp[[Stanowisko / Position ]:[Stanowisko / Position ]],0))="n/a","n/a",EW463-INDEX(tab_MinKomp[Elektryka],MATCH($B463,tab_MinKomp[[Stanowisko / Position ]:[Stanowisko / Position ]],0)))</f>
        <v>n/a</v>
      </c>
      <c r="EX464" s="194" t="str">
        <f>IF(INDEX(tab_MinKomp[Pneumatyka],MATCH($B463,tab_MinKomp[[Stanowisko / Position ]:[Stanowisko / Position ]],0))="n/a","n/a",EX463-INDEX(tab_MinKomp[Pneumatyka],MATCH($B463,tab_MinKomp[[Stanowisko / Position ]:[Stanowisko / Position ]],0)))</f>
        <v>n/a</v>
      </c>
      <c r="EY464" s="194" t="str">
        <f>IF(INDEX(tab_MinKomp[[Hydraulika ]],MATCH($B463,tab_MinKomp[[Stanowisko / Position ]:[Stanowisko / Position ]],0))="n/a","n/a",EY463-INDEX(tab_MinKomp[[Hydraulika ]],MATCH($B463,tab_MinKomp[[Stanowisko / Position ]:[Stanowisko / Position ]],0)))</f>
        <v>n/a</v>
      </c>
      <c r="EZ464" s="194" t="str">
        <f>IF(INDEX(tab_MinKomp[Podciśnienie],MATCH($B463,tab_MinKomp[[Stanowisko / Position ]:[Stanowisko / Position ]],0))="n/a","n/a",EZ463-INDEX(tab_MinKomp[Podciśnienie],MATCH($B463,tab_MinKomp[[Stanowisko / Position ]:[Stanowisko / Position ]],0)))</f>
        <v>n/a</v>
      </c>
      <c r="FA464" s="194" t="str">
        <f>IF(INDEX(tab_MinKomp[Usuwanie awarii],MATCH($B463,tab_MinKomp[[Stanowisko / Position ]:[Stanowisko / Position ]],0))="n/a","n/a",FA463-INDEX(tab_MinKomp[Usuwanie awarii],MATCH($B463,tab_MinKomp[[Stanowisko / Position ]:[Stanowisko / Position ]],0)))</f>
        <v>n/a</v>
      </c>
      <c r="FB464" s="194" t="str">
        <f>IF(INDEX(tab_MinKomp[Obsługa robotów],MATCH($B463,tab_MinKomp[[Stanowisko / Position ]:[Stanowisko / Position ]],0))="n/a","n/a",FB463-INDEX(tab_MinKomp[Obsługa robotów],MATCH($B463,tab_MinKomp[[Stanowisko / Position ]:[Stanowisko / Position ]],0)))</f>
        <v>n/a</v>
      </c>
      <c r="FC464" s="194" t="str">
        <f>IF(INDEX(tab_MinKomp[Obsługa sterowania maszyny],MATCH($B463,tab_MinKomp[[Stanowisko / Position ]:[Stanowisko / Position ]],0))="n/a","n/a",FC463-INDEX(tab_MinKomp[Obsługa sterowania maszyny],MATCH($B463,tab_MinKomp[[Stanowisko / Position ]:[Stanowisko / Position ]],0)))</f>
        <v>n/a</v>
      </c>
      <c r="FD464" s="194" t="str">
        <f>IF(INDEX(tab_MinKomp[Usuwanie przyczyn żródłowych],MATCH($B463,tab_MinKomp[[Stanowisko / Position ]:[Stanowisko / Position ]],0))="n/a","n/a",FD463-INDEX(tab_MinKomp[Usuwanie przyczyn żródłowych],MATCH($B463,tab_MinKomp[[Stanowisko / Position ]:[Stanowisko / Position ]],0)))</f>
        <v>n/a</v>
      </c>
      <c r="FE464" s="194" t="str">
        <f>IF(INDEX(tab_MinKomp[Cmms stosowanie],MATCH($B463,tab_MinKomp[[Stanowisko / Position ]:[Stanowisko / Position ]],0))="n/a","n/a",FE463-INDEX(tab_MinKomp[Cmms stosowanie],MATCH($B463,tab_MinKomp[[Stanowisko / Position ]:[Stanowisko / Position ]],0)))</f>
        <v>n/a</v>
      </c>
      <c r="FF464" s="190" t="str">
        <f>IF(INDEX(tab_MinKomp[Testy czystości / Reinheitstests],MATCH($B463,tab_MinKomp[[Stanowisko / Position ]:[Stanowisko / Position ]],0))="n/a","n/a",FF463-INDEX(tab_MinKomp[Testy czystości / Reinheitstests],MATCH($B463,tab_MinKomp[[Stanowisko / Position ]:[Stanowisko / Position ]],0)))</f>
        <v>n/a</v>
      </c>
      <c r="FG464" s="194" t="str">
        <f>IF(INDEX(tab_MinKomp[Czyszczenie form plastikowych],MATCH($B463,tab_MinKomp[[Stanowisko / Position ]:[Stanowisko / Position ]],0))="n/a","n/a",FG463-INDEX(tab_MinKomp[Czyszczenie form plastikowych],MATCH($B463,tab_MinKomp[[Stanowisko / Position ]:[Stanowisko / Position ]],0)))</f>
        <v>n/a</v>
      </c>
      <c r="FH464" s="194" t="str">
        <f>IF(INDEX(tab_MinKomp[Wymiana form plastik],MATCH($B463,tab_MinKomp[[Stanowisko / Position ]:[Stanowisko / Position ]],0))="n/a","n/a",FH463-INDEX(tab_MinKomp[Wymiana form plastik],MATCH($B463,tab_MinKomp[[Stanowisko / Position ]:[Stanowisko / Position ]],0)))</f>
        <v>n/a</v>
      </c>
      <c r="FI464" s="194" t="str">
        <f>IF(INDEX(tab_MinKomp[Wymiana form guma],MATCH($B463,tab_MinKomp[[Stanowisko / Position ]:[Stanowisko / Position ]],0))="n/a","n/a",FI463-INDEX(tab_MinKomp[Wymiana form guma],MATCH($B463,tab_MinKomp[[Stanowisko / Position ]:[Stanowisko / Position ]],0)))</f>
        <v>n/a</v>
      </c>
      <c r="FJ464" s="194" t="str">
        <f>IF(INDEX(tab_MinKomp[Konserwacja KK],MATCH($B463,tab_MinKomp[[Stanowisko / Position ]:[Stanowisko / Position ]],0))="n/a","n/a",FJ463-INDEX(tab_MinKomp[Konserwacja KK],MATCH($B463,tab_MinKomp[[Stanowisko / Position ]:[Stanowisko / Position ]],0)))</f>
        <v>n/a</v>
      </c>
      <c r="FK464" s="194" t="str">
        <f>IF(INDEX(tab_MinKomp[Konserwacja form guma],MATCH($B463,tab_MinKomp[[Stanowisko / Position ]:[Stanowisko / Position ]],0))="n/a","n/a",FK463-INDEX(tab_MinKomp[Konserwacja form guma],MATCH($B463,tab_MinKomp[[Stanowisko / Position ]:[Stanowisko / Position ]],0)))</f>
        <v>n/a</v>
      </c>
      <c r="FL464" s="194" t="str">
        <f>IF(INDEX(tab_MinKomp[Konserwacja form plastiki],MATCH($B463,tab_MinKomp[[Stanowisko / Position ]:[Stanowisko / Position ]],0))="n/a","n/a",FL463-INDEX(tab_MinKomp[Konserwacja form plastiki],MATCH($B463,tab_MinKomp[[Stanowisko / Position ]:[Stanowisko / Position ]],0)))</f>
        <v>n/a</v>
      </c>
      <c r="FM464" s="194" t="str">
        <f>IF(INDEX(tab_MinKomp[Konserwacja Gorącego Kanału],MATCH($B463,tab_MinKomp[[Stanowisko / Position ]:[Stanowisko / Position ]],0))="n/a","n/a",FM463-INDEX(tab_MinKomp[Konserwacja Gorącego Kanału],MATCH($B463,tab_MinKomp[[Stanowisko / Position ]:[Stanowisko / Position ]],0)))</f>
        <v>n/a</v>
      </c>
      <c r="FN464" s="194" t="str">
        <f>IF(INDEX(tab_MinKomp[Konserwacja Gorącego Kanału],MATCH($B463,tab_MinKomp[[Stanowisko / Position ]:[Stanowisko / Position ]],0))="n/a","n/a",FN463-INDEX(tab_MinKomp[Konserwacja Gorącego Kanału],MATCH($B463,tab_MinKomp[[Stanowisko / Position ]:[Stanowisko / Position ]],0)))</f>
        <v>n/a</v>
      </c>
      <c r="FO464" s="194" t="str">
        <f>IF(INDEX(tab_MinKomp[Konserwacja Gorącego Kanału],MATCH($B463,tab_MinKomp[[Stanowisko / Position ]:[Stanowisko / Position ]],0))="n/a","n/a",FO463-INDEX(tab_MinKomp[Konserwacja Gorącego Kanału],MATCH($B463,tab_MinKomp[[Stanowisko / Position ]:[Stanowisko / Position ]],0)))</f>
        <v>n/a</v>
      </c>
      <c r="FP464" s="194" t="str">
        <f>IF(INDEX(tab_MinKomp[Konserwacja Gorącego Kanału],MATCH($B463,tab_MinKomp[[Stanowisko / Position ]:[Stanowisko / Position ]],0))="n/a","n/a",FP463-INDEX(tab_MinKomp[Konserwacja Gorącego Kanału],MATCH($B463,tab_MinKomp[[Stanowisko / Position ]:[Stanowisko / Position ]],0)))</f>
        <v>n/a</v>
      </c>
      <c r="FQ464" s="196" t="str">
        <f>IF(INDEX(tab_MinKomp[Język angielski / Englisch],MATCH($B463,tab_MinKomp[[Stanowisko / Position ]:[Stanowisko / Position ]],0))="n/a","n/a",FQ463-INDEX(tab_MinKomp[Język angielski / Englisch],MATCH($B463,tab_MinKomp[[Stanowisko / Position ]:[Stanowisko / Position ]],0)))</f>
        <v>n/a</v>
      </c>
      <c r="FR464" s="196" t="str">
        <f>IF(INDEX(tab_MinKomp[Język niemiecki / Deutsch],MATCH($B463,tab_MinKomp[[Stanowisko / Position ]:[Stanowisko / Position ]],0))="n/a","n/a",FR463-INDEX(tab_MinKomp[Język niemiecki / Deutsch],MATCH($B463,tab_MinKomp[[Stanowisko / Position ]:[Stanowisko / Position ]],0)))</f>
        <v>n/a</v>
      </c>
      <c r="FS464" s="194">
        <f>IF(INDEX(tab_MinKomp[Zarządzanie dokumentacją procesową / Process dokumentation management],MATCH($B463,tab_MinKomp[[Stanowisko / Position ]:[Stanowisko / Position ]],0))="n/a","n/a",FS463-INDEX(tab_MinKomp[Zarządzanie dokumentacją procesową / Process dokumentation management],MATCH($B463,tab_MinKomp[[Stanowisko / Position ]:[Stanowisko / Position ]],0)))</f>
        <v>0</v>
      </c>
      <c r="FT464" s="194">
        <f>IF(INDEX(tab_MinKomp[Znajomość procesów z obszaru / Kenntiss der prozesse in dem Bereich],MATCH($B463,tab_MinKomp[[Stanowisko / Position ]:[Stanowisko / Position ]],0))="n/a","n/a",FT463-INDEX(tab_MinKomp[Znajomość procesów z obszaru / Kenntiss der prozesse in dem Bereich],MATCH($B463,tab_MinKomp[[Stanowisko / Position ]:[Stanowisko / Position ]],0)))</f>
        <v>0</v>
      </c>
      <c r="FU464" s="194">
        <f>IF(INDEX(tab_MinKomp[optymalizacja procesów / Prozessoptymalisierung],MATCH($B463,tab_MinKomp[[Stanowisko / Position ]:[Stanowisko / Position ]],0))="n/a","n/a",FU463-INDEX(tab_MinKomp[optymalizacja procesów / Prozessoptymalisierung],MATCH($B463,tab_MinKomp[[Stanowisko / Position ]:[Stanowisko / Position ]],0)))</f>
        <v>0</v>
      </c>
      <c r="FV464" s="194">
        <f>IF(INDEX(tab_MinKomp[Umiejętności szkoleniowe / Trainingsfähigkeiten],MATCH($B463,tab_MinKomp[[Stanowisko / Position ]:[Stanowisko / Position ]],0))="n/a","n/a",FV463-INDEX(tab_MinKomp[Umiejętności szkoleniowe / Trainingsfähigkeiten],MATCH($B463,tab_MinKomp[[Stanowisko / Position ]:[Stanowisko / Position ]],0)))</f>
        <v>0</v>
      </c>
      <c r="FW464" s="194">
        <f>IF(INDEX(tab_MinKomp[Analityczne myślenie, podejście / Analitysches Denken, Einstellung],MATCH($B463,tab_MinKomp[[Stanowisko / Position ]:[Stanowisko / Position ]],0))="n/a","n/a",FW463-INDEX(tab_MinKomp[Analityczne myślenie, podejście / Analitysches Denken, Einstellung],MATCH($B463,tab_MinKomp[[Stanowisko / Position ]:[Stanowisko / Position ]],0)))</f>
        <v>0</v>
      </c>
      <c r="FX464" s="194">
        <f>IF(INDEX(tab_MinKomp[Dokładność, precyzja w dzialaniu / Genauigkeit, Präzision in die Arbeit],MATCH($B463,tab_MinKomp[[Stanowisko / Position ]:[Stanowisko / Position ]],0))="n/a","n/a",FX463-INDEX(tab_MinKomp[Dokładność, precyzja w dzialaniu / Genauigkeit, Präzision in die Arbeit],MATCH($B463,tab_MinKomp[[Stanowisko / Position ]:[Stanowisko / Position ]],0)))</f>
        <v>0</v>
      </c>
      <c r="FY464" s="194">
        <f>IF(INDEX(tab_MinKomp[Dyspozycyjność / Verfügbarkeit],MATCH($B463,tab_MinKomp[[Stanowisko / Position ]:[Stanowisko / Position ]],0))="n/a","n/a",FY463-INDEX(tab_MinKomp[Dyspozycyjność / Verfügbarkeit],MATCH($B463,tab_MinKomp[[Stanowisko / Position ]:[Stanowisko / Position ]],0)))</f>
        <v>0</v>
      </c>
      <c r="FZ464" s="194">
        <f>IF(INDEX(tab_MinKomp[Zaangażowanie / 
Engagement],MATCH($B463,tab_MinKomp[[Stanowisko / Position ]:[Stanowisko / Position ]],0))="n/a","n/a",FZ463-INDEX(tab_MinKomp[Zaangażowanie / 
Engagement],MATCH($B463,tab_MinKomp[[Stanowisko / Position ]:[Stanowisko / Position ]],0)))</f>
        <v>0</v>
      </c>
      <c r="GA464" s="194" t="str">
        <f>IF(INDEX(tab_MinKomp[Konserwacja form guma],MATCH($B463,tab_MinKomp[[Stanowisko / Position ]:[Stanowisko / Position ]],0))="n/a","n/a",GA463-INDEX(tab_MinKomp[Konserwacja form guma],MATCH($B463,tab_MinKomp[[Stanowisko / Position ]:[Stanowisko / Position ]],0)))</f>
        <v>n/a</v>
      </c>
      <c r="GB464" s="194" t="str">
        <f>IF(INDEX(tab_MinKomp[Konserwacja form plastiki],MATCH($B463,tab_MinKomp[[Stanowisko / Position ]:[Stanowisko / Position ]],0))="n/a","n/a",GB463-INDEX(tab_MinKomp[Konserwacja form plastiki],MATCH($B463,tab_MinKomp[[Stanowisko / Position ]:[Stanowisko / Position ]],0)))</f>
        <v>n/a</v>
      </c>
      <c r="GC464" s="194">
        <f>IF(INDEX(tab_MinKomp[Elastyczność w działaniu],MATCH($B463,tab_MinKomp[[Stanowisko / Position ]:[Stanowisko / Position ]],0))="n/a","n/a",GC463-INDEX(tab_MinKomp[Elastyczność w działaniu],MATCH($B463,tab_MinKomp[[Stanowisko / Position ]:[Stanowisko / Position ]],0)))</f>
        <v>0</v>
      </c>
      <c r="GD464" s="194">
        <f>IF(INDEX(tab_MinKomp[Komunikatywność],MATCH($B463,tab_MinKomp[[Stanowisko / Position ]:[Stanowisko / Position ]],0))="n/a","n/a",GD463-INDEX(tab_MinKomp[Komunikatywność],MATCH($B463,tab_MinKomp[[Stanowisko / Position ]:[Stanowisko / Position ]],0)))</f>
        <v>0</v>
      </c>
      <c r="GE464" s="193" t="str">
        <f>IF(INDEX(tab_MinKomp[Motywowanie i budowanie zaangażowania zespołu],MATCH($B463,tab_MinKomp[[Stanowisko / Position ]:[Stanowisko / Position ]],0))="n/a","n/a",GE463-INDEX(tab_MinKomp[Motywowanie i budowanie zaangażowania zespołu],MATCH($B463,tab_MinKomp[[Stanowisko / Position ]:[Stanowisko / Position ]],0)))</f>
        <v>n/a</v>
      </c>
      <c r="GF464" s="186" t="s">
        <v>248</v>
      </c>
      <c r="GG464" s="186" t="s">
        <v>248</v>
      </c>
      <c r="GH464" s="186" t="s">
        <v>248</v>
      </c>
      <c r="GI464" s="186" t="s">
        <v>248</v>
      </c>
      <c r="GJ464" s="186" t="s">
        <v>248</v>
      </c>
      <c r="GK464" s="186" t="s">
        <v>248</v>
      </c>
      <c r="GL464" s="186" t="s">
        <v>248</v>
      </c>
      <c r="GM464" s="186" t="s">
        <v>248</v>
      </c>
      <c r="GN464" s="186" t="s">
        <v>248</v>
      </c>
      <c r="GO464" s="186" t="s">
        <v>248</v>
      </c>
      <c r="GP464" s="186" t="s">
        <v>248</v>
      </c>
      <c r="GQ464" s="186" t="s">
        <v>248</v>
      </c>
      <c r="GR464" s="186" t="s">
        <v>248</v>
      </c>
      <c r="GS464" s="186" t="s">
        <v>248</v>
      </c>
      <c r="GT464" s="186" t="s">
        <v>248</v>
      </c>
      <c r="GU464" s="186" t="s">
        <v>248</v>
      </c>
      <c r="GV464" s="186" t="s">
        <v>248</v>
      </c>
      <c r="GW464" s="186" t="s">
        <v>248</v>
      </c>
      <c r="GX464" s="186" t="s">
        <v>248</v>
      </c>
      <c r="GY464" s="186" t="s">
        <v>248</v>
      </c>
      <c r="GZ464" s="261" t="s">
        <v>248</v>
      </c>
      <c r="HA464" s="261" t="s">
        <v>248</v>
      </c>
      <c r="HB464" s="191">
        <f>SUM(G464:GE464)/(HB463-(SUM(G464:GE464)))</f>
        <v>-0.35087719298245612</v>
      </c>
    </row>
    <row r="465" spans="1:210" ht="24.9" customHeight="1" x14ac:dyDescent="0.3">
      <c r="A465" s="105" t="s">
        <v>319</v>
      </c>
      <c r="B465" s="105" t="s">
        <v>315</v>
      </c>
      <c r="C465" s="105" t="s">
        <v>401</v>
      </c>
      <c r="D465" s="105">
        <v>1503</v>
      </c>
      <c r="E465" s="394" t="s">
        <v>618</v>
      </c>
      <c r="F465" s="185" t="s">
        <v>374</v>
      </c>
      <c r="G465" s="186">
        <v>2</v>
      </c>
      <c r="H465" s="186">
        <v>1</v>
      </c>
      <c r="I465" s="186">
        <v>2</v>
      </c>
      <c r="J465" s="186">
        <v>1</v>
      </c>
      <c r="K465" s="186">
        <v>1</v>
      </c>
      <c r="L465" s="186" t="s">
        <v>248</v>
      </c>
      <c r="M465" s="186" t="s">
        <v>248</v>
      </c>
      <c r="N465" s="186" t="s">
        <v>248</v>
      </c>
      <c r="O465" s="186">
        <v>1</v>
      </c>
      <c r="P465" s="186">
        <v>1</v>
      </c>
      <c r="Q465" s="186" t="s">
        <v>248</v>
      </c>
      <c r="R465" s="186" t="s">
        <v>248</v>
      </c>
      <c r="S465" s="186" t="s">
        <v>248</v>
      </c>
      <c r="T465" s="186" t="s">
        <v>248</v>
      </c>
      <c r="U465" s="186" t="s">
        <v>248</v>
      </c>
      <c r="V465" s="186" t="s">
        <v>248</v>
      </c>
      <c r="W465" s="186" t="s">
        <v>248</v>
      </c>
      <c r="X465" s="186" t="s">
        <v>248</v>
      </c>
      <c r="Y465" s="186" t="s">
        <v>248</v>
      </c>
      <c r="Z465" s="186" t="s">
        <v>248</v>
      </c>
      <c r="AA465" s="186" t="s">
        <v>248</v>
      </c>
      <c r="AB465" s="186" t="s">
        <v>248</v>
      </c>
      <c r="AC465" s="186" t="s">
        <v>248</v>
      </c>
      <c r="AD465" s="186" t="s">
        <v>248</v>
      </c>
      <c r="AE465" s="186" t="s">
        <v>248</v>
      </c>
      <c r="AF465" s="186" t="s">
        <v>248</v>
      </c>
      <c r="AG465" s="186" t="s">
        <v>248</v>
      </c>
      <c r="AH465" s="186" t="s">
        <v>248</v>
      </c>
      <c r="AI465" s="186" t="s">
        <v>248</v>
      </c>
      <c r="AJ465" s="186" t="s">
        <v>248</v>
      </c>
      <c r="AK465" s="186" t="s">
        <v>248</v>
      </c>
      <c r="AL465" s="186">
        <v>1</v>
      </c>
      <c r="AM465" s="186" t="s">
        <v>248</v>
      </c>
      <c r="AN465" s="186" t="s">
        <v>248</v>
      </c>
      <c r="AO465" s="186">
        <v>1</v>
      </c>
      <c r="AP465" s="186" t="s">
        <v>248</v>
      </c>
      <c r="AQ465" s="186">
        <v>1</v>
      </c>
      <c r="AR465" s="186" t="s">
        <v>248</v>
      </c>
      <c r="AS465" s="186" t="s">
        <v>248</v>
      </c>
      <c r="AT465" s="186" t="s">
        <v>248</v>
      </c>
      <c r="AU465" s="186" t="s">
        <v>248</v>
      </c>
      <c r="AV465" s="186">
        <v>2</v>
      </c>
      <c r="AW465" s="186">
        <v>1</v>
      </c>
      <c r="AX465" s="186" t="s">
        <v>248</v>
      </c>
      <c r="AY465" s="186" t="s">
        <v>248</v>
      </c>
      <c r="AZ465" s="186" t="s">
        <v>248</v>
      </c>
      <c r="BA465" s="186" t="s">
        <v>248</v>
      </c>
      <c r="BB465" s="186" t="s">
        <v>248</v>
      </c>
      <c r="BC465" s="186" t="s">
        <v>248</v>
      </c>
      <c r="BD465" s="186" t="s">
        <v>248</v>
      </c>
      <c r="BE465" s="186" t="s">
        <v>248</v>
      </c>
      <c r="BF465" s="186" t="s">
        <v>248</v>
      </c>
      <c r="BG465" s="186" t="s">
        <v>248</v>
      </c>
      <c r="BH465" s="186" t="s">
        <v>248</v>
      </c>
      <c r="BI465" s="186" t="s">
        <v>248</v>
      </c>
      <c r="BJ465" s="186" t="s">
        <v>248</v>
      </c>
      <c r="BK465" s="186" t="s">
        <v>248</v>
      </c>
      <c r="BL465" s="186" t="s">
        <v>248</v>
      </c>
      <c r="BM465" s="186" t="s">
        <v>248</v>
      </c>
      <c r="BN465" s="186" t="s">
        <v>248</v>
      </c>
      <c r="BO465" s="186" t="s">
        <v>248</v>
      </c>
      <c r="BP465" s="186">
        <v>2</v>
      </c>
      <c r="BQ465" s="186" t="s">
        <v>248</v>
      </c>
      <c r="BR465" s="186">
        <v>1</v>
      </c>
      <c r="BS465" s="186" t="s">
        <v>248</v>
      </c>
      <c r="BT465" s="186" t="s">
        <v>248</v>
      </c>
      <c r="BU465" s="186" t="s">
        <v>248</v>
      </c>
      <c r="BV465" s="186" t="s">
        <v>248</v>
      </c>
      <c r="BW465" s="186" t="s">
        <v>248</v>
      </c>
      <c r="BX465" s="186" t="s">
        <v>248</v>
      </c>
      <c r="BY465" s="186" t="s">
        <v>248</v>
      </c>
      <c r="BZ465" s="186" t="s">
        <v>248</v>
      </c>
      <c r="CA465" s="186">
        <v>1</v>
      </c>
      <c r="CB465" s="186" t="s">
        <v>248</v>
      </c>
      <c r="CC465" s="186">
        <v>2</v>
      </c>
      <c r="CD465" s="186">
        <v>2</v>
      </c>
      <c r="CE465" s="186" t="s">
        <v>248</v>
      </c>
      <c r="CF465" s="186" t="s">
        <v>248</v>
      </c>
      <c r="CG465" s="186">
        <v>1</v>
      </c>
      <c r="CH465" s="186" t="s">
        <v>248</v>
      </c>
      <c r="CI465" s="186" t="s">
        <v>248</v>
      </c>
      <c r="CJ465" s="186" t="s">
        <v>248</v>
      </c>
      <c r="CK465" s="186" t="s">
        <v>248</v>
      </c>
      <c r="CL465" s="186" t="s">
        <v>248</v>
      </c>
      <c r="CM465" s="186" t="s">
        <v>248</v>
      </c>
      <c r="CN465" s="186" t="s">
        <v>248</v>
      </c>
      <c r="CO465" s="186" t="s">
        <v>248</v>
      </c>
      <c r="CP465" s="186" t="s">
        <v>248</v>
      </c>
      <c r="CQ465" s="186" t="s">
        <v>248</v>
      </c>
      <c r="CR465" s="186" t="s">
        <v>248</v>
      </c>
      <c r="CS465" s="186" t="s">
        <v>248</v>
      </c>
      <c r="CT465" s="186" t="s">
        <v>248</v>
      </c>
      <c r="CU465" s="186" t="s">
        <v>248</v>
      </c>
      <c r="CV465" s="186" t="s">
        <v>248</v>
      </c>
      <c r="CW465" s="186">
        <v>2</v>
      </c>
      <c r="CX465" s="186" t="s">
        <v>248</v>
      </c>
      <c r="CY465" s="186" t="s">
        <v>248</v>
      </c>
      <c r="CZ465" s="186" t="s">
        <v>248</v>
      </c>
      <c r="DA465" s="186" t="s">
        <v>248</v>
      </c>
      <c r="DB465" s="186" t="s">
        <v>248</v>
      </c>
      <c r="DC465" s="186" t="s">
        <v>248</v>
      </c>
      <c r="DD465" s="186" t="s">
        <v>248</v>
      </c>
      <c r="DE465" s="186" t="s">
        <v>248</v>
      </c>
      <c r="DF465" s="186">
        <v>1</v>
      </c>
      <c r="DG465" s="186" t="s">
        <v>248</v>
      </c>
      <c r="DH465" s="186" t="s">
        <v>248</v>
      </c>
      <c r="DI465" s="186" t="s">
        <v>248</v>
      </c>
      <c r="DJ465" s="186" t="s">
        <v>248</v>
      </c>
      <c r="DK465" s="186" t="s">
        <v>248</v>
      </c>
      <c r="DL465" s="186" t="s">
        <v>248</v>
      </c>
      <c r="DM465" s="186" t="s">
        <v>248</v>
      </c>
      <c r="DN465" s="186" t="s">
        <v>248</v>
      </c>
      <c r="DO465" s="186" t="s">
        <v>248</v>
      </c>
      <c r="DP465" s="186" t="s">
        <v>248</v>
      </c>
      <c r="DQ465" s="186" t="s">
        <v>248</v>
      </c>
      <c r="DR465" s="186" t="s">
        <v>248</v>
      </c>
      <c r="DS465" s="186" t="s">
        <v>248</v>
      </c>
      <c r="DT465" s="186" t="s">
        <v>248</v>
      </c>
      <c r="DU465" s="186" t="s">
        <v>248</v>
      </c>
      <c r="DV465" s="186" t="s">
        <v>248</v>
      </c>
      <c r="DW465" s="186" t="s">
        <v>248</v>
      </c>
      <c r="DX465" s="186" t="s">
        <v>248</v>
      </c>
      <c r="DY465" s="186" t="s">
        <v>248</v>
      </c>
      <c r="DZ465" s="186" t="s">
        <v>248</v>
      </c>
      <c r="EA465" s="186" t="s">
        <v>248</v>
      </c>
      <c r="EB465" s="186" t="s">
        <v>248</v>
      </c>
      <c r="EC465" s="186" t="s">
        <v>248</v>
      </c>
      <c r="ED465" s="186" t="s">
        <v>248</v>
      </c>
      <c r="EE465" s="186" t="s">
        <v>248</v>
      </c>
      <c r="EF465" s="186" t="s">
        <v>248</v>
      </c>
      <c r="EG465" s="186" t="s">
        <v>248</v>
      </c>
      <c r="EH465" s="186" t="s">
        <v>248</v>
      </c>
      <c r="EI465" s="186" t="s">
        <v>248</v>
      </c>
      <c r="EJ465" s="186" t="s">
        <v>248</v>
      </c>
      <c r="EK465" s="186" t="s">
        <v>248</v>
      </c>
      <c r="EL465" s="184" t="s">
        <v>248</v>
      </c>
      <c r="EM465" s="184" t="s">
        <v>248</v>
      </c>
      <c r="EN465" s="184" t="s">
        <v>248</v>
      </c>
      <c r="EO465" s="186" t="s">
        <v>248</v>
      </c>
      <c r="EP465" s="186" t="s">
        <v>248</v>
      </c>
      <c r="EQ465" s="186" t="s">
        <v>248</v>
      </c>
      <c r="ER465" s="186" t="s">
        <v>248</v>
      </c>
      <c r="ES465" s="186" t="s">
        <v>248</v>
      </c>
      <c r="ET465" s="186" t="s">
        <v>248</v>
      </c>
      <c r="EU465" s="186" t="s">
        <v>248</v>
      </c>
      <c r="EV465" s="186" t="s">
        <v>248</v>
      </c>
      <c r="EW465" s="186" t="s">
        <v>248</v>
      </c>
      <c r="EX465" s="186" t="s">
        <v>248</v>
      </c>
      <c r="EY465" s="186" t="s">
        <v>248</v>
      </c>
      <c r="EZ465" s="186" t="s">
        <v>248</v>
      </c>
      <c r="FA465" s="186" t="s">
        <v>248</v>
      </c>
      <c r="FB465" s="186" t="s">
        <v>248</v>
      </c>
      <c r="FC465" s="186" t="s">
        <v>248</v>
      </c>
      <c r="FD465" s="186" t="s">
        <v>248</v>
      </c>
      <c r="FE465" s="186" t="s">
        <v>248</v>
      </c>
      <c r="FF465" s="186" t="s">
        <v>248</v>
      </c>
      <c r="FG465" s="186" t="s">
        <v>248</v>
      </c>
      <c r="FH465" s="186" t="s">
        <v>248</v>
      </c>
      <c r="FI465" s="186" t="s">
        <v>248</v>
      </c>
      <c r="FJ465" s="186" t="s">
        <v>248</v>
      </c>
      <c r="FK465" s="186" t="s">
        <v>248</v>
      </c>
      <c r="FL465" s="186" t="s">
        <v>248</v>
      </c>
      <c r="FM465" s="186" t="s">
        <v>248</v>
      </c>
      <c r="FN465" s="186" t="s">
        <v>248</v>
      </c>
      <c r="FO465" s="186" t="s">
        <v>248</v>
      </c>
      <c r="FP465" s="186" t="s">
        <v>248</v>
      </c>
      <c r="FQ465" s="187" t="s">
        <v>248</v>
      </c>
      <c r="FR465" s="187" t="s">
        <v>248</v>
      </c>
      <c r="FS465" s="186">
        <v>2</v>
      </c>
      <c r="FT465" s="186">
        <v>2</v>
      </c>
      <c r="FU465" s="186">
        <v>1</v>
      </c>
      <c r="FV465" s="259"/>
      <c r="FW465" s="186">
        <v>1</v>
      </c>
      <c r="FX465" s="186">
        <v>2</v>
      </c>
      <c r="FY465" s="186">
        <v>2</v>
      </c>
      <c r="FZ465" s="186">
        <v>2</v>
      </c>
      <c r="GA465" s="186" t="s">
        <v>248</v>
      </c>
      <c r="GB465" s="186" t="s">
        <v>248</v>
      </c>
      <c r="GC465" s="186">
        <v>2</v>
      </c>
      <c r="GD465" s="186">
        <v>1</v>
      </c>
      <c r="GE465" s="186" t="s">
        <v>248</v>
      </c>
      <c r="GF465" s="186" t="s">
        <v>248</v>
      </c>
      <c r="GG465" s="186" t="s">
        <v>248</v>
      </c>
      <c r="GH465" s="186" t="s">
        <v>248</v>
      </c>
      <c r="GI465" s="186" t="s">
        <v>248</v>
      </c>
      <c r="GJ465" s="186" t="s">
        <v>248</v>
      </c>
      <c r="GK465" s="186" t="s">
        <v>248</v>
      </c>
      <c r="GL465" s="186" t="s">
        <v>248</v>
      </c>
      <c r="GM465" s="186" t="s">
        <v>248</v>
      </c>
      <c r="GN465" s="186" t="s">
        <v>248</v>
      </c>
      <c r="GO465" s="186" t="s">
        <v>248</v>
      </c>
      <c r="GP465" s="186" t="s">
        <v>248</v>
      </c>
      <c r="GQ465" s="186" t="s">
        <v>248</v>
      </c>
      <c r="GR465" s="186" t="s">
        <v>248</v>
      </c>
      <c r="GS465" s="186" t="s">
        <v>248</v>
      </c>
      <c r="GT465" s="186" t="s">
        <v>248</v>
      </c>
      <c r="GU465" s="186" t="s">
        <v>248</v>
      </c>
      <c r="GV465" s="186" t="s">
        <v>248</v>
      </c>
      <c r="GW465" s="186" t="s">
        <v>248</v>
      </c>
      <c r="GX465" s="186" t="s">
        <v>248</v>
      </c>
      <c r="GY465" s="186" t="s">
        <v>248</v>
      </c>
      <c r="GZ465" s="261" t="s">
        <v>248</v>
      </c>
      <c r="HA465" s="261" t="s">
        <v>248</v>
      </c>
      <c r="HB465" s="188">
        <f t="shared" ref="HB465" si="487">SUM(G465:GE465)</f>
        <v>42</v>
      </c>
    </row>
    <row r="466" spans="1:210" ht="24.9" customHeight="1" thickBot="1" x14ac:dyDescent="0.35">
      <c r="A466" s="108" t="str">
        <f t="shared" ref="A466" si="488">A465</f>
        <v>Prod.-Q-3</v>
      </c>
      <c r="B466" s="108" t="str">
        <f t="shared" ref="B466" si="489">B465</f>
        <v>Pracownik Produkcji</v>
      </c>
      <c r="C466" s="108" t="str">
        <f t="shared" ref="C466" si="490">C465</f>
        <v>BH</v>
      </c>
      <c r="D466" s="108">
        <f t="shared" ref="D466" si="491">D465</f>
        <v>1503</v>
      </c>
      <c r="E466" s="395"/>
      <c r="F466" s="189" t="s">
        <v>375</v>
      </c>
      <c r="G466" s="192">
        <f>IF(INDEX(tab_MinKomp[Przepisy BHP / BHP Vorschriften],MATCH($B465,tab_MinKomp[[Stanowisko / Position ]:[Stanowisko / Position ]],0))="n/a","n/a",G465-INDEX(tab_MinKomp[Przepisy BHP / BHP Vorschriften],MATCH($B465,tab_MinKomp[[Stanowisko / Position ]:[Stanowisko / Position ]],0)))</f>
        <v>0</v>
      </c>
      <c r="H466" s="193">
        <f>IF(INDEX(tab_MinKomp[Przepisy PPOŻ / Brandschutzbestimmungen],MATCH($B465,tab_MinKomp[[Stanowisko / Position ]:[Stanowisko / Position ]],0))="n/a","n/a",H465-INDEX(tab_MinKomp[Przepisy PPOŻ / Brandschutzbestimmungen],MATCH($B465,tab_MinKomp[[Stanowisko / Position ]:[Stanowisko / Position ]],0)))</f>
        <v>0</v>
      </c>
      <c r="I466" s="193">
        <f>IF(INDEX(tab_MinKomp[Ryzyko zawodowe na stanowiskach pracyv/ Berufliche Risiken an Arbeitsstellen],MATCH($B465,tab_MinKomp[[Stanowisko / Position ]:[Stanowisko / Position ]],0))="n/a","n/a",I465-INDEX(tab_MinKomp[Ryzyko zawodowe na stanowiskach pracyv/ Berufliche Risiken an Arbeitsstellen],MATCH($B465,tab_MinKomp[[Stanowisko / Position ]:[Stanowisko / Position ]],0)))</f>
        <v>0</v>
      </c>
      <c r="J466" s="193">
        <f>IF(INDEX(tab_MinKomp[Gospodarka substancjami niebezpiecznymi / Gefahrstoffmanagement],MATCH($B465,tab_MinKomp[[Stanowisko / Position ]:[Stanowisko / Position ]],0))="n/a","n/a",J465-INDEX(tab_MinKomp[Gospodarka substancjami niebezpiecznymi / Gefahrstoffmanagement],MATCH($B465,tab_MinKomp[[Stanowisko / Position ]:[Stanowisko / Position ]],0)))</f>
        <v>0</v>
      </c>
      <c r="K466" s="193">
        <f>IF(INDEX(tab_MinKomp[Gospodarka odpadami / Abfallwirtschaft],MATCH($B465,tab_MinKomp[[Stanowisko / Position ]:[Stanowisko / Position ]],0))="n/a","n/a",K465-INDEX(tab_MinKomp[Gospodarka odpadami / Abfallwirtschaft],MATCH($B465,tab_MinKomp[[Stanowisko / Position ]:[Stanowisko / Position ]],0)))</f>
        <v>0</v>
      </c>
      <c r="L466" s="194" t="str">
        <f>IF(INDEX(tab_MinKomp[Przepisy kodeksu pracy / Bestimmungen des Arbeitsgesetzes],MATCH($B465,tab_MinKomp[[Stanowisko / Position ]:[Stanowisko / Position ]],0))="n/a","n/a",L465-INDEX(tab_MinKomp[Przepisy kodeksu pracy / Bestimmungen des Arbeitsgesetzes],MATCH($B465,tab_MinKomp[[Stanowisko / Position ]:[Stanowisko / Position ]],0)))</f>
        <v>n/a</v>
      </c>
      <c r="M466" s="195" t="str">
        <f>IF(INDEX(tab_MinKomp[Przepisy o ub.społ. ZUS  / Sozialversicherungsvorschriften],MATCH($B465,tab_MinKomp[[Stanowisko / Position ]:[Stanowisko / Position ]],0))="n/a","n/a",M465-INDEX(tab_MinKomp[Przepisy o ub.społ. ZUS  / Sozialversicherungsvorschriften],MATCH($B465,tab_MinKomp[[Stanowisko / Position ]:[Stanowisko / Position ]],0)))</f>
        <v>n/a</v>
      </c>
      <c r="N466" s="194" t="str">
        <f>IF(INDEX(tab_MinKomp[PRZEPISY O PDOF /persönlich Einkommensteuergesetz ],MATCH($B465,tab_MinKomp[[Stanowisko / Position ]:[Stanowisko / Position ]],0))="n/a","n/a",N465-INDEX(tab_MinKomp[PRZEPISY O PDOF /persönlich Einkommensteuergesetz ],MATCH($B465,tab_MinKomp[[Stanowisko / Position ]:[Stanowisko / Position ]],0)))</f>
        <v>n/a</v>
      </c>
      <c r="O466" s="194">
        <f>IF(INDEX(tab_MinKomp[Regulamin pracy / Arbeitsordnung],MATCH($B465,tab_MinKomp[[Stanowisko / Position ]:[Stanowisko / Position ]],0))="n/a","n/a",O465-INDEX(tab_MinKomp[Regulamin pracy / Arbeitsordnung],MATCH($B465,tab_MinKomp[[Stanowisko / Position ]:[Stanowisko / Position ]],0)))</f>
        <v>0</v>
      </c>
      <c r="P466" s="194">
        <f>IF(INDEX(tab_MinKomp[Regulamin wynagradzania / Vergütungsordnung],MATCH($B465,tab_MinKomp[[Stanowisko / Position ]:[Stanowisko / Position ]],0))="n/a","n/a",P465-INDEX(tab_MinKomp[Regulamin wynagradzania / Vergütungsordnung],MATCH($B465,tab_MinKomp[[Stanowisko / Position ]:[Stanowisko / Position ]],0)))</f>
        <v>0</v>
      </c>
      <c r="Q466" s="194" t="str">
        <f>IF(INDEX(tab_MinKomp[System R2PŁATNIK PRO: Płace / Lohnabrechnung],MATCH($B465,tab_MinKomp[[Stanowisko / Position ]:[Stanowisko / Position ]],0))="n/a","n/a",Q465-INDEX(tab_MinKomp[System R2PŁATNIK PRO: Płace / Lohnabrechnung],MATCH($B465,tab_MinKomp[[Stanowisko / Position ]:[Stanowisko / Position ]],0)))</f>
        <v>n/a</v>
      </c>
      <c r="R466" s="194" t="str">
        <f>IF(INDEX(tab_MinKomp[SystemR2PŁATNIK PRO: KADRY / Personaldaten],MATCH($B465,tab_MinKomp[[Stanowisko / Position ]:[Stanowisko / Position ]],0))="n/a","n/a",R465-INDEX(tab_MinKomp[SystemR2PŁATNIK PRO: KADRY / Personaldaten],MATCH($B465,tab_MinKomp[[Stanowisko / Position ]:[Stanowisko / Position ]],0)))</f>
        <v>n/a</v>
      </c>
      <c r="S466" s="194" t="str">
        <f>IF(INDEX(tab_MinKomp[SYSTEM R2PŁATNIK PRO: zarządzanie pracownikami / Arbeitsverwaltung],MATCH($B465,tab_MinKomp[[Stanowisko / Position ]:[Stanowisko / Position ]],0))="n/a","n/a",S465-INDEX(tab_MinKomp[SYSTEM R2PŁATNIK PRO: zarządzanie pracownikami / Arbeitsverwaltung],MATCH($B465,tab_MinKomp[[Stanowisko / Position ]:[Stanowisko / Position ]],0)))</f>
        <v>n/a</v>
      </c>
      <c r="T466" s="194" t="str">
        <f>IF(INDEX(tab_MinKomp[Doradztwo, wsparcie personalne / Personalberatung und Unterstützung],MATCH($B465,tab_MinKomp[[Stanowisko / Position ]:[Stanowisko / Position ]],0))="n/a","n/a",T465-INDEX(tab_MinKomp[Doradztwo, wsparcie personalne / Personalberatung und Unterstützung],MATCH($B465,tab_MinKomp[[Stanowisko / Position ]:[Stanowisko / Position ]],0)))</f>
        <v>n/a</v>
      </c>
      <c r="U466" s="194" t="str">
        <f>IF(INDEX(tab_MinKomp[Przepisy o podatku VAT / MwSt.- Gesetz],MATCH($B465,tab_MinKomp[[Stanowisko / Position ]:[Stanowisko / Position ]],0))="n/a","n/a",U465-INDEX(tab_MinKomp[Przepisy o podatku VAT / MwSt.- Gesetz],MATCH($B465,tab_MinKomp[[Stanowisko / Position ]:[Stanowisko / Position ]],0)))</f>
        <v>n/a</v>
      </c>
      <c r="V466" s="194" t="str">
        <f>IF(INDEX(tab_MinKomp[PrzepisyPDOP / geschäftlich Einkommensteuergesetz],MATCH($B465,tab_MinKomp[[Stanowisko / Position ]:[Stanowisko / Position ]],0))="n/a","n/a",V465-INDEX(tab_MinKomp[PrzepisyPDOP / geschäftlich Einkommensteuergesetz],MATCH($B465,tab_MinKomp[[Stanowisko / Position ]:[Stanowisko / Position ]],0)))</f>
        <v>n/a</v>
      </c>
      <c r="W466" s="194" t="str">
        <f>IF(INDEX(tab_MinKomp[System BAAN / FINANSE (FIBU)],MATCH($B465,tab_MinKomp[[Stanowisko / Position ]:[Stanowisko / Position ]],0))="n/a","n/a",W465-INDEX(tab_MinKomp[System BAAN / FINANSE (FIBU)],MATCH($B465,tab_MinKomp[[Stanowisko / Position ]:[Stanowisko / Position ]],0)))</f>
        <v>n/a</v>
      </c>
      <c r="X466" s="194" t="str">
        <f>IF(INDEX(tab_MinKomp[Systemy pomocnicze / Hilfssysteme(STOCKPROGRAM, KALK2000 etc.)],MATCH($B465,tab_MinKomp[[Stanowisko / Position ]:[Stanowisko / Position ]],0))="n/a","n/a",X465-INDEX(tab_MinKomp[Systemy pomocnicze / Hilfssysteme(STOCKPROGRAM, KALK2000 etc.)],MATCH($B465,tab_MinKomp[[Stanowisko / Position ]:[Stanowisko / Position ]],0)))</f>
        <v>n/a</v>
      </c>
      <c r="Y466" s="194" t="str">
        <f>IF(INDEX(tab_MinKomp[Polityka rachunkowości / Buchführungspolitik],MATCH($B465,tab_MinKomp[[Stanowisko / Position ]:[Stanowisko / Position ]],0))="n/a","n/a",Y465-INDEX(tab_MinKomp[Polityka rachunkowości / Buchführungspolitik],MATCH($B465,tab_MinKomp[[Stanowisko / Position ]:[Stanowisko / Position ]],0)))</f>
        <v>n/a</v>
      </c>
      <c r="Z466" s="194" t="str">
        <f>IF(INDEX(tab_MinKomp[Ustawa o rachunkowości / Rechnungslegungsgesetz],MATCH($B465,tab_MinKomp[[Stanowisko / Position ]:[Stanowisko / Position ]],0))="n/a","n/a",Z465-INDEX(tab_MinKomp[Ustawa o rachunkowości / Rechnungslegungsgesetz],MATCH($B465,tab_MinKomp[[Stanowisko / Position ]:[Stanowisko / Position ]],0)))</f>
        <v>n/a</v>
      </c>
      <c r="AA466" s="194" t="str">
        <f>IF(INDEX(tab_MinKomp[WORKFLOW - TS-100],MATCH($B465,tab_MinKomp[[Stanowisko / Position ]:[Stanowisko / Position ]],0))="n/a","n/a",AA465-INDEX(tab_MinKomp[WORKFLOW - TS-100],MATCH($B465,tab_MinKomp[[Stanowisko / Position ]:[Stanowisko / Position ]],0)))</f>
        <v>n/a</v>
      </c>
      <c r="AB466" s="194" t="str">
        <f>IF(INDEX(tab_MinKomp[WORKFLOW - SFMS],MATCH($B465,tab_MinKomp[[Stanowisko / Position ]:[Stanowisko / Position ]],0))="n/a","n/a",AB465-INDEX(tab_MinKomp[WORKFLOW - SFMS],MATCH($B465,tab_MinKomp[[Stanowisko / Position ]:[Stanowisko / Position ]],0)))</f>
        <v>n/a</v>
      </c>
      <c r="AC466" s="194" t="str">
        <f>IF(INDEX(tab_MinKomp[System ISO 9001:2015],MATCH($B465,tab_MinKomp[[Stanowisko / Position ]:[Stanowisko / Position ]],0))="n/a","n/a",AC465-INDEX(tab_MinKomp[System ISO 9001:2015],MATCH($B465,tab_MinKomp[[Stanowisko / Position ]:[Stanowisko / Position ]],0)))</f>
        <v>n/a</v>
      </c>
      <c r="AD466" s="194" t="str">
        <f>IF(INDEX(tab_MinKomp[System ISO 9001:2015],MATCH($B465,tab_MinKomp[[Stanowisko / Position ]:[Stanowisko / Position ]],0))="n/a","n/a",AD465-INDEX(tab_MinKomp[System ISO 9001:2015],MATCH($B465,tab_MinKomp[[Stanowisko / Position ]:[Stanowisko / Position ]],0)))</f>
        <v>n/a</v>
      </c>
      <c r="AE466" s="194" t="str">
        <f>IF(INDEX(tab_MinKomp[System ISO 9001:2015],MATCH($B465,tab_MinKomp[[Stanowisko / Position ]:[Stanowisko / Position ]],0))="n/a","n/a",AE465-INDEX(tab_MinKomp[System ISO 9001:2015],MATCH($B465,tab_MinKomp[[Stanowisko / Position ]:[Stanowisko / Position ]],0)))</f>
        <v>n/a</v>
      </c>
      <c r="AF466" s="194" t="str">
        <f>IF(INDEX(tab_MinKomp[System ISO 9001:2015],MATCH($B465,tab_MinKomp[[Stanowisko / Position ]:[Stanowisko / Position ]],0))="n/a","n/a",AF465-INDEX(tab_MinKomp[System ISO 9001:2015],MATCH($B465,tab_MinKomp[[Stanowisko / Position ]:[Stanowisko / Position ]],0)))</f>
        <v>n/a</v>
      </c>
      <c r="AG466" s="194" t="str">
        <f>IF(INDEX(tab_MinKomp[Wymagania VDA 6.3 Process / Forderungen],MATCH($B465,tab_MinKomp[[Stanowisko / Position ]:[Stanowisko / Position ]],0))="n/a","n/a",AG465-INDEX(tab_MinKomp[Wymagania VDA 6.3 Process / Forderungen],MATCH($B465,tab_MinKomp[[Stanowisko / Position ]:[Stanowisko / Position ]],0)))</f>
        <v>n/a</v>
      </c>
      <c r="AH466" s="194" t="str">
        <f>IF(INDEX(tab_MinKomp[Wymagania VDA 6.5 Product / Forderungen],MATCH($B465,tab_MinKomp[[Stanowisko / Position ]:[Stanowisko / Position ]],0))="n/a","n/a",AH465-INDEX(tab_MinKomp[Wymagania VDA 6.5 Product / Forderungen],MATCH($B465,tab_MinKomp[[Stanowisko / Position ]:[Stanowisko / Position ]],0)))</f>
        <v>n/a</v>
      </c>
      <c r="AI466" s="194" t="str">
        <f>IF(INDEX(tab_MinKomp[System ISO 9001:2015],MATCH($B465,tab_MinKomp[[Stanowisko / Position ]:[Stanowisko / Position ]],0))="n/a","n/a",AI465-INDEX(tab_MinKomp[System ISO 9001:2015],MATCH($B465,tab_MinKomp[[Stanowisko / Position ]:[Stanowisko / Position ]],0)))</f>
        <v>n/a</v>
      </c>
      <c r="AJ466" s="194" t="str">
        <f>IF(INDEX(tab_MinKomp[Auditor systemu ISO 17021:2018],MATCH($B465,tab_MinKomp[[Stanowisko / Position ]:[Stanowisko / Position ]],0))="n/a","n/a",AJ465-INDEX(tab_MinKomp[Auditor systemu ISO 17021:2018],MATCH($B465,tab_MinKomp[[Stanowisko / Position ]:[Stanowisko / Position ]],0)))</f>
        <v>n/a</v>
      </c>
      <c r="AK466" s="194" t="str">
        <f>IF(INDEX(tab_MinKomp[Pełnomocnik systemu / Systemvertreter],MATCH($B465,tab_MinKomp[[Stanowisko / Position ]:[Stanowisko / Position ]],0))="n/a","n/a",AK465-INDEX(tab_MinKomp[Pełnomocnik systemu / Systemvertreter],MATCH($B465,tab_MinKomp[[Stanowisko / Position ]:[Stanowisko / Position ]],0)))</f>
        <v>n/a</v>
      </c>
      <c r="AL466" s="194">
        <f>IF(INDEX(tab_MinKomp[Polityka Etyczna - Compliance],MATCH($B465,tab_MinKomp[[Stanowisko / Position ]:[Stanowisko / Position ]],0))="n/a","n/a",AL465-INDEX(tab_MinKomp[Polityka Etyczna - Compliance],MATCH($B465,tab_MinKomp[[Stanowisko / Position ]:[Stanowisko / Position ]],0)))</f>
        <v>0</v>
      </c>
      <c r="AM466" s="194" t="str">
        <f>IF(INDEX(tab_MinKomp[WDRAŻANIE NOWYCH PROJEKTÓW/ PROCEDURA CTM],MATCH($B465,tab_MinKomp[[Stanowisko / Position ]:[Stanowisko / Position ]],0))="n/a","n/a",AM465-INDEX(tab_MinKomp[WDRAŻANIE NOWYCH PROJEKTÓW/ PROCEDURA CTM],MATCH($B465,tab_MinKomp[[Stanowisko / Position ]:[Stanowisko / Position ]],0)))</f>
        <v>n/a</v>
      </c>
      <c r="AN466" s="194" t="str">
        <f>IF(INDEX(tab_MinKomp[KAMIENIE MILOWE MSL/PIFF],MATCH($B465,tab_MinKomp[[Stanowisko / Position ]:[Stanowisko / Position ]],0))="n/a","n/a",AN465-INDEX(tab_MinKomp[KAMIENIE MILOWE MSL/PIFF],MATCH($B465,tab_MinKomp[[Stanowisko / Position ]:[Stanowisko / Position ]],0)))</f>
        <v>n/a</v>
      </c>
      <c r="AO466" s="194">
        <f>IF(INDEX(tab_MinKomp[CP],MATCH($B465,tab_MinKomp[[Stanowisko / Position ]:[Stanowisko / Position ]],0))="n/a","n/a",AO465-INDEX(tab_MinKomp[CP],MATCH($B465,tab_MinKomp[[Stanowisko / Position ]:[Stanowisko / Position ]],0)))</f>
        <v>0</v>
      </c>
      <c r="AP466" s="194" t="str">
        <f>IF(INDEX(tab_MinKomp[FMEA],MATCH($B465,tab_MinKomp[[Stanowisko / Position ]:[Stanowisko / Position ]],0))="n/a","n/a",AP465-INDEX(tab_MinKomp[FMEA],MATCH($B465,tab_MinKomp[[Stanowisko / Position ]:[Stanowisko / Position ]],0)))</f>
        <v>n/a</v>
      </c>
      <c r="AQ466" s="194">
        <f>IF(INDEX(tab_MinKomp[FLOW CHART],MATCH($B465,tab_MinKomp[[Stanowisko / Position ]:[Stanowisko / Position ]],0))="n/a","n/a",AQ465-INDEX(tab_MinKomp[FLOW CHART],MATCH($B465,tab_MinKomp[[Stanowisko / Position ]:[Stanowisko / Position ]],0)))</f>
        <v>0</v>
      </c>
      <c r="AR466" s="194" t="str">
        <f>IF(INDEX(tab_MinKomp[APQP],MATCH($B465,tab_MinKomp[[Stanowisko / Position ]:[Stanowisko / Position ]],0))="n/a","n/a",AR465-INDEX(tab_MinKomp[APQP],MATCH($B465,tab_MinKomp[[Stanowisko / Position ]:[Stanowisko / Position ]],0)))</f>
        <v>n/a</v>
      </c>
      <c r="AS466" s="194" t="str">
        <f>IF(INDEX(tab_MinKomp[MSA],MATCH($B465,tab_MinKomp[[Stanowisko / Position ]:[Stanowisko / Position ]],0))="n/a","n/a",AS465-INDEX(tab_MinKomp[MSA],MATCH($B465,tab_MinKomp[[Stanowisko / Position ]:[Stanowisko / Position ]],0)))</f>
        <v>n/a</v>
      </c>
      <c r="AT466" s="194" t="str">
        <f>IF(INDEX(tab_MinKomp[SPC],MATCH($B465,tab_MinKomp[[Stanowisko / Position ]:[Stanowisko / Position ]],0))="n/a","n/a",AT465-INDEX(tab_MinKomp[SPC],MATCH($B465,tab_MinKomp[[Stanowisko / Position ]:[Stanowisko / Position ]],0)))</f>
        <v>n/a</v>
      </c>
      <c r="AU466" s="194" t="str">
        <f>IF(INDEX(tab_MinKomp[CSR (SPECYFICZNE WYMAGANIA KLIENTA)],MATCH($B465,tab_MinKomp[[Stanowisko / Position ]:[Stanowisko / Position ]],0))="n/a","n/a",AU465-INDEX(tab_MinKomp[CSR (SPECYFICZNE WYMAGANIA KLIENTA)],MATCH($B465,tab_MinKomp[[Stanowisko / Position ]:[Stanowisko / Position ]],0)))</f>
        <v>n/a</v>
      </c>
      <c r="AV466" s="194">
        <f>IF(INDEX(tab_MinKomp[5S],MATCH($B465,tab_MinKomp[[Stanowisko / Position ]:[Stanowisko / Position ]],0))="n/a","n/a",AV465-INDEX(tab_MinKomp[5S],MATCH($B465,tab_MinKomp[[Stanowisko / Position ]:[Stanowisko / Position ]],0)))</f>
        <v>0</v>
      </c>
      <c r="AW466" s="194">
        <f>IF(INDEX(tab_MinKomp[LEAN MANAGEMENT],MATCH($B465,tab_MinKomp[[Stanowisko / Position ]:[Stanowisko / Position ]],0))="n/a","n/a",AW465-INDEX(tab_MinKomp[LEAN MANAGEMENT],MATCH($B465,tab_MinKomp[[Stanowisko / Position ]:[Stanowisko / Position ]],0)))</f>
        <v>0</v>
      </c>
      <c r="AX466" s="194" t="str">
        <f>IF(INDEX(tab_MinKomp[5R],MATCH($B465,tab_MinKomp[[Stanowisko / Position ]:[Stanowisko / Position ]],0))="n/a","n/a",AX465-INDEX(tab_MinKomp[5R],MATCH($B465,tab_MinKomp[[Stanowisko / Position ]:[Stanowisko / Position ]],0)))</f>
        <v>n/a</v>
      </c>
      <c r="AY466" s="194" t="str">
        <f>IF(INDEX(tab_MinKomp[Six Sigma],MATCH($B465,tab_MinKomp[[Stanowisko / Position ]:[Stanowisko / Position ]],0))="n/a","n/a",AY465-INDEX(tab_MinKomp[Six Sigma],MATCH($B465,tab_MinKomp[[Stanowisko / Position ]:[Stanowisko / Position ]],0)))</f>
        <v>n/a</v>
      </c>
      <c r="AZ466" s="194" t="str">
        <f>IF(INDEX(tab_MinKomp[System BAAN / Distribution &amp; Supply Chain],MATCH($B465,tab_MinKomp[[Stanowisko / Position ]:[Stanowisko / Position ]],0))="n/a","n/a",AZ465-INDEX(tab_MinKomp[System BAAN / Distribution &amp; Supply Chain],MATCH($B465,tab_MinKomp[[Stanowisko / Position ]:[Stanowisko / Position ]],0)))</f>
        <v>n/a</v>
      </c>
      <c r="BA466" s="194" t="str">
        <f>IF(INDEX(tab_MinKomp[Gospodarka magazynowa / Lagerverwaltung],MATCH($B465,tab_MinKomp[[Stanowisko / Position ]:[Stanowisko / Position ]],0))="n/a","n/a",BA465-INDEX(tab_MinKomp[Gospodarka magazynowa / Lagerverwaltung],MATCH($B465,tab_MinKomp[[Stanowisko / Position ]:[Stanowisko / Position ]],0)))</f>
        <v>n/a</v>
      </c>
      <c r="BB466" s="194" t="str">
        <f>IF(INDEX(tab_MinKomp[Inwentaryzacja - organizacja i przebieg / Inventurprozess],MATCH($B465,tab_MinKomp[[Stanowisko / Position ]:[Stanowisko / Position ]],0))="n/a","n/a",BB465-INDEX(tab_MinKomp[Inwentaryzacja - organizacja i przebieg / Inventurprozess],MATCH($B465,tab_MinKomp[[Stanowisko / Position ]:[Stanowisko / Position ]],0)))</f>
        <v>n/a</v>
      </c>
      <c r="BC466" s="194" t="str">
        <f>IF(INDEX(tab_MinKomp[Organizacja dostaw / Versorgungsorganisation],MATCH($B465,tab_MinKomp[[Stanowisko / Position ]:[Stanowisko / Position ]],0))="n/a","n/a",BC465-INDEX(tab_MinKomp[Organizacja dostaw / Versorgungsorganisation],MATCH($B465,tab_MinKomp[[Stanowisko / Position ]:[Stanowisko / Position ]],0)))</f>
        <v>n/a</v>
      </c>
      <c r="BD466" s="194" t="str">
        <f>IF(INDEX(tab_MinKomp[Organizacja wysyłek / Organisation von Lieferungen],MATCH($B465,tab_MinKomp[[Stanowisko / Position ]:[Stanowisko / Position ]],0))="n/a","n/a",BD465-INDEX(tab_MinKomp[Organizacja wysyłek / Organisation von Lieferungen],MATCH($B465,tab_MinKomp[[Stanowisko / Position ]:[Stanowisko / Position ]],0)))</f>
        <v>n/a</v>
      </c>
      <c r="BE466" s="194" t="str">
        <f>IF(INDEX(tab_MinKomp[Analiza magazynowa - Program Polen.mdb / Inventuranalyse],MATCH($B465,tab_MinKomp[[Stanowisko / Position ]:[Stanowisko / Position ]],0))="n/a","n/a",BE465-INDEX(tab_MinKomp[Analiza magazynowa - Program Polen.mdb / Inventuranalyse],MATCH($B465,tab_MinKomp[[Stanowisko / Position ]:[Stanowisko / Position ]],0)))</f>
        <v>n/a</v>
      </c>
      <c r="BF466" s="190" t="str">
        <f>IF(INDEX(tab_MinKomp[MMOG (Materials Management Operations Guidelines)],MATCH($B465,tab_MinKomp[[Stanowisko / Position ]:[Stanowisko / Position ]],0))="n/a","n/a",BF465-INDEX(tab_MinKomp[MMOG (Materials Management Operations Guidelines)],MATCH($B465,tab_MinKomp[[Stanowisko / Position ]:[Stanowisko / Position ]],0)))</f>
        <v>n/a</v>
      </c>
      <c r="BG466" s="190" t="str">
        <f>IF(INDEX(tab_MinKomp[GPP],MATCH($B465,tab_MinKomp[[Stanowisko / Position ]:[Stanowisko / Position ]],0))="n/a","n/a",BG465-INDEX(tab_MinKomp[GPP],MATCH($B465,tab_MinKomp[[Stanowisko / Position ]:[Stanowisko / Position ]],0)))</f>
        <v>n/a</v>
      </c>
      <c r="BH466" s="190" t="str">
        <f>IF(INDEX(tab_MinKomp[AIAG (Automotive Industry Action Group)],MATCH($B465,tab_MinKomp[[Stanowisko / Position ]:[Stanowisko / Position ]],0))="n/a","n/a",BH465-INDEX(tab_MinKomp[AIAG (Automotive Industry Action Group)],MATCH($B465,tab_MinKomp[[Stanowisko / Position ]:[Stanowisko / Position ]],0)))</f>
        <v>n/a</v>
      </c>
      <c r="BI466" s="190" t="str">
        <f>IF(INDEX(tab_MinKomp[Super-G disputes],MATCH($B465,tab_MinKomp[[Stanowisko / Position ]:[Stanowisko / Position ]],0))="n/a","n/a",BI465-INDEX(tab_MinKomp[Super-G disputes],MATCH($B465,tab_MinKomp[[Stanowisko / Position ]:[Stanowisko / Position ]],0)))</f>
        <v>n/a</v>
      </c>
      <c r="BJ466" s="190" t="str">
        <f>IF(INDEX(tab_MinKomp[CMMS3/eDDL (Direct Data Link)],MATCH($B465,tab_MinKomp[[Stanowisko / Position ]:[Stanowisko / Position ]],0))="n/a","n/a",BJ465-INDEX(tab_MinKomp[CMMS3/eDDL (Direct Data Link)],MATCH($B465,tab_MinKomp[[Stanowisko / Position ]:[Stanowisko / Position ]],0)))</f>
        <v>n/a</v>
      </c>
      <c r="BK466" s="190" t="str">
        <f>IF(INDEX(tab_MinKomp[MP&amp;L (Material Planning and Logistics)],MATCH($B465,tab_MinKomp[[Stanowisko / Position ]:[Stanowisko / Position ]],0))="n/a","n/a",BK465-INDEX(tab_MinKomp[MP&amp;L (Material Planning and Logistics)],MATCH($B465,tab_MinKomp[[Stanowisko / Position ]:[Stanowisko / Position ]],0)))</f>
        <v>n/a</v>
      </c>
      <c r="BL466" s="190" t="str">
        <f>IF(INDEX(tab_MinKomp[Supplier delivery rating],MATCH($B465,tab_MinKomp[[Stanowisko / Position ]:[Stanowisko / Position ]],0))="n/a","n/a",BL465-INDEX(tab_MinKomp[Supplier delivery rating],MATCH($B465,tab_MinKomp[[Stanowisko / Position ]:[Stanowisko / Position ]],0)))</f>
        <v>n/a</v>
      </c>
      <c r="BM466" s="194" t="str">
        <f>IF(INDEX(tab_MinKomp[Obsługa maszyn KVT / KVT Maschinenbedienung],MATCH($B465,tab_MinKomp[[Stanowisko / Position ]:[Stanowisko / Position ]],0))="n/a","n/a",BM465-INDEX(tab_MinKomp[Obsługa maszyn KVT / KVT Maschinenbedienung],MATCH($B465,tab_MinKomp[[Stanowisko / Position ]:[Stanowisko / Position ]],0)))</f>
        <v>n/a</v>
      </c>
      <c r="BN466" s="194" t="str">
        <f>IF(INDEX(tab_MinKomp[Obsługa maszyn KVT / KVT Maschinenbedienung],MATCH($B465,tab_MinKomp[[Stanowisko / Position ]:[Stanowisko / Position ]],0))="n/a","n/a",BN465-INDEX(tab_MinKomp[Obsługa maszyn KVT / KVT Maschinenbedienung],MATCH($B465,tab_MinKomp[[Stanowisko / Position ]:[Stanowisko / Position ]],0)))</f>
        <v>n/a</v>
      </c>
      <c r="BO466" s="194" t="str">
        <f>IF(INDEX(tab_MinKomp[Obsługa maszyn KVT / KVT Maschinenbedienung],MATCH($B465,tab_MinKomp[[Stanowisko / Position ]:[Stanowisko / Position ]],0))="n/a","n/a",BO465-INDEX(tab_MinKomp[Obsługa maszyn KVT / KVT Maschinenbedienung],MATCH($B465,tab_MinKomp[[Stanowisko / Position ]:[Stanowisko / Position ]],0)))</f>
        <v>n/a</v>
      </c>
      <c r="BP466" s="194">
        <f>IF(INDEX(tab_MinKomp[Obsługa maszyn Novapax / Novapax Maschinenbedienung],MATCH($B465,tab_MinKomp[[Stanowisko / Position ]:[Stanowisko / Position ]],0))="n/a","n/a",BP465-INDEX(tab_MinKomp[Obsługa maszyn Novapax / Novapax Maschinenbedienung],MATCH($B465,tab_MinKomp[[Stanowisko / Position ]:[Stanowisko / Position ]],0)))</f>
        <v>0</v>
      </c>
      <c r="BQ466" s="194" t="str">
        <f>IF(INDEX(tab_MinKomp[Obsługa maszyn Piovan / Piovan Maschinenbedienung],MATCH($B465,tab_MinKomp[[Stanowisko / Position ]:[Stanowisko / Position ]],0))="n/a","n/a",BQ465-INDEX(tab_MinKomp[Obsługa maszyn Piovan / Piovan Maschinenbedienung],MATCH($B465,tab_MinKomp[[Stanowisko / Position ]:[Stanowisko / Position ]],0)))</f>
        <v>n/a</v>
      </c>
      <c r="BR466" s="194">
        <f>IF(INDEX(tab_MinKomp[Eliminacja awarii / Beseitigung von Ausfällen],MATCH($B465,tab_MinKomp[[Stanowisko / Position ]:[Stanowisko / Position ]],0))="n/a","n/a",BR465-INDEX(tab_MinKomp[Eliminacja awarii / Beseitigung von Ausfällen],MATCH($B465,tab_MinKomp[[Stanowisko / Position ]:[Stanowisko / Position ]],0)))</f>
        <v>0</v>
      </c>
      <c r="BS466" s="194" t="str">
        <f>IF(INDEX(tab_MinKomp[Obsługa maszyn Piovan / Piovan Maschinenbedienung],MATCH($B465,tab_MinKomp[[Stanowisko / Position ]:[Stanowisko / Position ]],0))="n/a","n/a",BS465-INDEX(tab_MinKomp[Obsługa maszyn Piovan / Piovan Maschinenbedienung],MATCH($B465,tab_MinKomp[[Stanowisko / Position ]:[Stanowisko / Position ]],0)))</f>
        <v>n/a</v>
      </c>
      <c r="BT466" s="194" t="str">
        <f>IF(INDEX(tab_MinKomp[Obsługa maszyn Piovan / Piovan Maschinenbedienung],MATCH($B465,tab_MinKomp[[Stanowisko / Position ]:[Stanowisko / Position ]],0))="n/a","n/a",BT465-INDEX(tab_MinKomp[Obsługa maszyn Piovan / Piovan Maschinenbedienung],MATCH($B465,tab_MinKomp[[Stanowisko / Position ]:[Stanowisko / Position ]],0)))</f>
        <v>n/a</v>
      </c>
      <c r="BU466" s="194" t="str">
        <f>IF(INDEX(tab_MinKomp[Obsługa maszyn Piovan / Piovan Maschinenbedienung],MATCH($B465,tab_MinKomp[[Stanowisko / Position ]:[Stanowisko / Position ]],0))="n/a","n/a",BU465-INDEX(tab_MinKomp[Obsługa maszyn Piovan / Piovan Maschinenbedienung],MATCH($B465,tab_MinKomp[[Stanowisko / Position ]:[Stanowisko / Position ]],0)))</f>
        <v>n/a</v>
      </c>
      <c r="BV466" s="194" t="str">
        <f>IF(INDEX(tab_MinKomp[Obsługa maszyn Piovan / Piovan Maschinenbedienung],MATCH($B465,tab_MinKomp[[Stanowisko / Position ]:[Stanowisko / Position ]],0))="n/a","n/a",BV465-INDEX(tab_MinKomp[Obsługa maszyn Piovan / Piovan Maschinenbedienung],MATCH($B465,tab_MinKomp[[Stanowisko / Position ]:[Stanowisko / Position ]],0)))</f>
        <v>n/a</v>
      </c>
      <c r="BW466" s="194" t="str">
        <f>IF(INDEX(tab_MinKomp[Obsługa maszyn Piovan / Piovan Maschinenbedienung],MATCH($B465,tab_MinKomp[[Stanowisko / Position ]:[Stanowisko / Position ]],0))="n/a","n/a",BW465-INDEX(tab_MinKomp[Obsługa maszyn Piovan / Piovan Maschinenbedienung],MATCH($B465,tab_MinKomp[[Stanowisko / Position ]:[Stanowisko / Position ]],0)))</f>
        <v>n/a</v>
      </c>
      <c r="BX466" s="194" t="str">
        <f>IF(INDEX(tab_MinKomp[Obsługa maszyn Piovan / Piovan Maschinenbedienung],MATCH($B465,tab_MinKomp[[Stanowisko / Position ]:[Stanowisko / Position ]],0))="n/a","n/a",BX465-INDEX(tab_MinKomp[Obsługa maszyn Piovan / Piovan Maschinenbedienung],MATCH($B465,tab_MinKomp[[Stanowisko / Position ]:[Stanowisko / Position ]],0)))</f>
        <v>n/a</v>
      </c>
      <c r="BY466" s="194" t="str">
        <f>IF(INDEX(tab_MinKomp[Obsługa maszyn Engel / Engel Maschinenbedienung],MATCH($B465,tab_MinKomp[[Stanowisko / Position ]:[Stanowisko / Position ]],0))="n/a","n/a",BY465-INDEX(tab_MinKomp[Obsługa maszyn Engel / Engel Maschinenbedienung],MATCH($B465,tab_MinKomp[[Stanowisko / Position ]:[Stanowisko / Position ]],0)))</f>
        <v>n/a</v>
      </c>
      <c r="BZ466" s="194" t="str">
        <f>IF(INDEX(tab_MinKomp[Obsługa maszyn KVT / KVT Maschinenbedienung],MATCH($B465,tab_MinKomp[[Stanowisko / Position ]:[Stanowisko / Position ]],0))="n/a","n/a",BZ465-INDEX(tab_MinKomp[Obsługa maszyn KVT / KVT Maschinenbedienung],MATCH($B465,tab_MinKomp[[Stanowisko / Position ]:[Stanowisko / Position ]],0)))</f>
        <v>n/a</v>
      </c>
      <c r="CA466" s="194">
        <f>IF(INDEX(tab_MinKomp[Eliminacja awarii / Beseitigung von Ausfällen],MATCH($B465,tab_MinKomp[[Stanowisko / Position ]:[Stanowisko / Position ]],0))="n/a","n/a",CA465-INDEX(tab_MinKomp[Eliminacja awarii / Beseitigung von Ausfällen],MATCH($B465,tab_MinKomp[[Stanowisko / Position ]:[Stanowisko / Position ]],0)))</f>
        <v>0</v>
      </c>
      <c r="CB466" s="194" t="str">
        <f>IF(INDEX(tab_MinKomp[Obsługa maszyn ASL / ASL Maschinenbedienung],MATCH($B465,tab_MinKomp[[Stanowisko / Position ]:[Stanowisko / Position ]],0))="n/a","n/a",CB465-INDEX(tab_MinKomp[Obsługa maszyn ASL / ASL Maschinenbedienung],MATCH($B465,tab_MinKomp[[Stanowisko / Position ]:[Stanowisko / Position ]],0)))</f>
        <v>n/a</v>
      </c>
      <c r="CC466" s="194">
        <f>IF(INDEX(tab_MinKomp[Obsługa maszyn Novapax / Novapax Maschinenbedienung],MATCH($B465,tab_MinKomp[[Stanowisko / Position ]:[Stanowisko / Position ]],0))="n/a","n/a",CC465-INDEX(tab_MinKomp[Obsługa maszyn Novapax / Novapax Maschinenbedienung],MATCH($B465,tab_MinKomp[[Stanowisko / Position ]:[Stanowisko / Position ]],0)))</f>
        <v>0</v>
      </c>
      <c r="CD466" s="194">
        <f>IF(INDEX(tab_MinKomp[Obsługa maszyn Novapax / Novapax Maschinenbedienung],MATCH($B465,tab_MinKomp[[Stanowisko / Position ]:[Stanowisko / Position ]],0))="n/a","n/a",CD465-INDEX(tab_MinKomp[Obsługa maszyn Novapax / Novapax Maschinenbedienung],MATCH($B465,tab_MinKomp[[Stanowisko / Position ]:[Stanowisko / Position ]],0)))</f>
        <v>0</v>
      </c>
      <c r="CE466" s="194" t="str">
        <f>IF(INDEX(tab_MinKomp[Obsługa maszyn Piovan / Piovan Maschinenbedienung],MATCH($B465,tab_MinKomp[[Stanowisko / Position ]:[Stanowisko / Position ]],0))="n/a","n/a",CE465-INDEX(tab_MinKomp[Obsługa maszyn Piovan / Piovan Maschinenbedienung],MATCH($B465,tab_MinKomp[[Stanowisko / Position ]:[Stanowisko / Position ]],0)))</f>
        <v>n/a</v>
      </c>
      <c r="CF466" s="194" t="str">
        <f>IF(INDEX(tab_MinKomp[Obsługa maszyn Piovan / Piovan Maschinenbedienung],MATCH($B465,tab_MinKomp[[Stanowisko / Position ]:[Stanowisko / Position ]],0))="n/a","n/a",CF465-INDEX(tab_MinKomp[Obsługa maszyn Piovan / Piovan Maschinenbedienung],MATCH($B465,tab_MinKomp[[Stanowisko / Position ]:[Stanowisko / Position ]],0)))</f>
        <v>n/a</v>
      </c>
      <c r="CG466" s="194">
        <f>IF(INDEX(tab_MinKomp[Eliminacja awarii / Beseitigung von Ausfällen],MATCH($B465,tab_MinKomp[[Stanowisko / Position ]:[Stanowisko / Position ]],0))="n/a","n/a",CG465-INDEX(tab_MinKomp[Eliminacja awarii / Beseitigung von Ausfällen],MATCH($B465,tab_MinKomp[[Stanowisko / Position ]:[Stanowisko / Position ]],0)))</f>
        <v>0</v>
      </c>
      <c r="CH466" s="194" t="str">
        <f>IF(INDEX(tab_MinKomp[Wymagania VDA 6.5 Product / Forderungen],MATCH($B465,tab_MinKomp[[Stanowisko / Position ]:[Stanowisko / Position ]],0))="n/a","n/a",CH465-INDEX(tab_MinKomp[Wymagania VDA 6.5 Product / Forderungen],MATCH($B465,tab_MinKomp[[Stanowisko / Position ]:[Stanowisko / Position ]],0)))</f>
        <v>n/a</v>
      </c>
      <c r="CI466" s="194" t="str">
        <f>IF(INDEX(tab_MinKomp[Wymagania VDA 6.5 Product / Forderungen],MATCH($B465,tab_MinKomp[[Stanowisko / Position ]:[Stanowisko / Position ]],0))="n/a","n/a",CI465-INDEX(tab_MinKomp[Wymagania VDA 6.5 Product / Forderungen],MATCH($B465,tab_MinKomp[[Stanowisko / Position ]:[Stanowisko / Position ]],0)))</f>
        <v>n/a</v>
      </c>
      <c r="CJ466" s="194" t="str">
        <f>IF(INDEX(tab_MinKomp[Wymagania VDA 6.5 Product / Forderungen],MATCH($B465,tab_MinKomp[[Stanowisko / Position ]:[Stanowisko / Position ]],0))="n/a","n/a",CJ465-INDEX(tab_MinKomp[Wymagania VDA 6.5 Product / Forderungen],MATCH($B465,tab_MinKomp[[Stanowisko / Position ]:[Stanowisko / Position ]],0)))</f>
        <v>n/a</v>
      </c>
      <c r="CK466" s="194" t="str">
        <f>IF(INDEX(tab_MinKomp[Wymagania VDA 6.5 Product / Forderungen],MATCH($B465,tab_MinKomp[[Stanowisko / Position ]:[Stanowisko / Position ]],0))="n/a","n/a",CK465-INDEX(tab_MinKomp[Wymagania VDA 6.5 Product / Forderungen],MATCH($B465,tab_MinKomp[[Stanowisko / Position ]:[Stanowisko / Position ]],0)))</f>
        <v>n/a</v>
      </c>
      <c r="CL466" s="194" t="str">
        <f>IF(INDEX(tab_MinKomp[Wymagania VDA 6.5 Product / Forderungen],MATCH($B465,tab_MinKomp[[Stanowisko / Position ]:[Stanowisko / Position ]],0))="n/a","n/a",CL465-INDEX(tab_MinKomp[Wymagania VDA 6.5 Product / Forderungen],MATCH($B465,tab_MinKomp[[Stanowisko / Position ]:[Stanowisko / Position ]],0)))</f>
        <v>n/a</v>
      </c>
      <c r="CM466" s="194" t="str">
        <f>IF(INDEX(tab_MinKomp[Informatyka ogólna (techniczne i systemowe) / Allgemeine IT (Technik und System)],MATCH($B465,tab_MinKomp[[Stanowisko / Position ]:[Stanowisko / Position ]],0))="n/a","n/a",CM465-INDEX(tab_MinKomp[Informatyka ogólna (techniczne i systemowe) / Allgemeine IT (Technik und System)],MATCH($B465,tab_MinKomp[[Stanowisko / Position ]:[Stanowisko / Position ]],0)))</f>
        <v>n/a</v>
      </c>
      <c r="CN466" s="194" t="str">
        <f>IF(INDEX(tab_MinKomp[Sieci komputerowe / Computernetzwerke],MATCH($B465,tab_MinKomp[[Stanowisko / Position ]:[Stanowisko / Position ]],0))="n/a","n/a",CN465-INDEX(tab_MinKomp[Sieci komputerowe / Computernetzwerke],MATCH($B465,tab_MinKomp[[Stanowisko / Position ]:[Stanowisko / Position ]],0)))</f>
        <v>n/a</v>
      </c>
      <c r="CO466" s="194" t="str">
        <f>IF(INDEX(tab_MinKomp[Hardware (komputery PC, drukarki biurowe i etykietowe, telefonia stacjonarna i mobilna) (PC, Drucker, Telefpne, Handys)],MATCH($B465,tab_MinKomp[[Stanowisko / Position ]:[Stanowisko / Position ]],0))="n/a","n/a",CO465-INDEX(tab_MinKomp[Hardware (komputery PC, drukarki biurowe i etykietowe, telefonia stacjonarna i mobilna) (PC, Drucker, Telefpne, Handys)],MATCH($B465,tab_MinKomp[[Stanowisko / Position ]:[Stanowisko / Position ]],0)))</f>
        <v>n/a</v>
      </c>
      <c r="CP466" s="194" t="str">
        <f>IF(INDEX(tab_MinKomp[Software &amp; Systems (MS Office, MS Remote Desktop)],MATCH($B465,tab_MinKomp[[Stanowisko / Position ]:[Stanowisko / Position ]],0))="n/a","n/a",CP465-INDEX(tab_MinKomp[Software &amp; Systems (MS Office, MS Remote Desktop)],MATCH($B465,tab_MinKomp[[Stanowisko / Position ]:[Stanowisko / Position ]],0)))</f>
        <v>n/a</v>
      </c>
      <c r="CQ466" s="194" t="str">
        <f>IF(INDEX(tab_MinKomp[Programowanie obiektowe (PHP) / Objektprogrammierung],MATCH($B465,tab_MinKomp[[Stanowisko / Position ]:[Stanowisko / Position ]],0))="n/a","n/a",CQ465-INDEX(tab_MinKomp[Programowanie obiektowe (PHP) / Objektprogrammierung],MATCH($B465,tab_MinKomp[[Stanowisko / Position ]:[Stanowisko / Position ]],0)))</f>
        <v>n/a</v>
      </c>
      <c r="CR466" s="194" t="str">
        <f>IF(INDEX(tab_MinKomp[Scrum],MATCH($B465,tab_MinKomp[[Stanowisko / Position ]:[Stanowisko / Position ]],0))="n/a","n/a",CR465-INDEX(tab_MinKomp[Scrum],MATCH($B465,tab_MinKomp[[Stanowisko / Position ]:[Stanowisko / Position ]],0)))</f>
        <v>n/a</v>
      </c>
      <c r="CS466" s="194" t="str">
        <f>IF(INDEX(tab_MinKomp[SQL (MySQL)],MATCH($B465,tab_MinKomp[[Stanowisko / Position ]:[Stanowisko / Position ]],0))="n/a","n/a",CS465-INDEX(tab_MinKomp[SQL (MySQL)],MATCH($B465,tab_MinKomp[[Stanowisko / Position ]:[Stanowisko / Position ]],0)))</f>
        <v>n/a</v>
      </c>
      <c r="CT466" s="194" t="str">
        <f>IF(INDEX(tab_MinKomp[Javascript],MATCH($B465,tab_MinKomp[[Stanowisko / Position ]:[Stanowisko / Position ]],0))="n/a","n/a",CT465-INDEX(tab_MinKomp[Javascript],MATCH($B465,tab_MinKomp[[Stanowisko / Position ]:[Stanowisko / Position ]],0)))</f>
        <v>n/a</v>
      </c>
      <c r="CU466" s="194" t="str">
        <f>IF(INDEX(tab_MinKomp[Joomla],MATCH($B465,tab_MinKomp[[Stanowisko / Position ]:[Stanowisko / Position ]],0))="n/a","n/a",CU465-INDEX(tab_MinKomp[Joomla],MATCH($B465,tab_MinKomp[[Stanowisko / Position ]:[Stanowisko / Position ]],0)))</f>
        <v>n/a</v>
      </c>
      <c r="CV466" s="194" t="str">
        <f>IF(INDEX(tab_MinKomp[Bash],MATCH($B465,tab_MinKomp[[Stanowisko / Position ]:[Stanowisko / Position ]],0))="n/a","n/a",CV465-INDEX(tab_MinKomp[Bash],MATCH($B465,tab_MinKomp[[Stanowisko / Position ]:[Stanowisko / Position ]],0)))</f>
        <v>n/a</v>
      </c>
      <c r="CW466" s="194">
        <f>IF(INDEX(tab_MinKomp[Systemy MES (HYDRA / SFMS)],MATCH($B465,tab_MinKomp[[Stanowisko / Position ]:[Stanowisko / Position ]],0))="n/a","n/a",CW465-INDEX(tab_MinKomp[Systemy MES (HYDRA / SFMS)],MATCH($B465,tab_MinKomp[[Stanowisko / Position ]:[Stanowisko / Position ]],0)))</f>
        <v>0</v>
      </c>
      <c r="CX466" s="194" t="str">
        <f>IF(INDEX(tab_MinKomp[HTML / CSS],MATCH($B465,tab_MinKomp[[Stanowisko / Position ]:[Stanowisko / Position ]],0))="n/a","n/a",CX465-INDEX(tab_MinKomp[HTML / CSS],MATCH($B465,tab_MinKomp[[Stanowisko / Position ]:[Stanowisko / Position ]],0)))</f>
        <v>n/a</v>
      </c>
      <c r="CY466" s="194" t="str">
        <f>IF(INDEX(tab_MinKomp[SYSTEM PR],MATCH($B465,tab_MinKomp[[Stanowisko / Position ]:[Stanowisko / Position ]],0))="n/a","n/a",CY465-INDEX(tab_MinKomp[SYSTEM PR],MATCH($B465,tab_MinKomp[[Stanowisko / Position ]:[Stanowisko / Position ]],0)))</f>
        <v>n/a</v>
      </c>
      <c r="CZ466" s="194" t="str">
        <f>IF(INDEX(tab_MinKomp[System Einkauf XP / EBA],MATCH($B465,tab_MinKomp[[Stanowisko / Position ]:[Stanowisko / Position ]],0))="n/a","n/a",CZ465-INDEX(tab_MinKomp[System Einkauf XP / EBA],MATCH($B465,tab_MinKomp[[Stanowisko / Position ]:[Stanowisko / Position ]],0)))</f>
        <v>n/a</v>
      </c>
      <c r="DA466" s="194" t="str">
        <f>IF(INDEX(tab_MinKomp[Techniki negocjacyjne / Verhandlungstechniken],MATCH($B465,tab_MinKomp[[Stanowisko / Position ]:[Stanowisko / Position ]],0))="n/a","n/a",DA465-INDEX(tab_MinKomp[Techniki negocjacyjne / Verhandlungstechniken],MATCH($B465,tab_MinKomp[[Stanowisko / Position ]:[Stanowisko / Position ]],0)))</f>
        <v>n/a</v>
      </c>
      <c r="DB466" s="194" t="str">
        <f>IF(INDEX(tab_MinKomp[Znajomość rynku branżowego / Kenntnis des Industrie Marktes],MATCH($B465,tab_MinKomp[[Stanowisko / Position ]:[Stanowisko / Position ]],0))="n/a","n/a",DB465-INDEX(tab_MinKomp[Znajomość rynku branżowego / Kenntnis des Industrie Marktes],MATCH($B465,tab_MinKomp[[Stanowisko / Position ]:[Stanowisko / Position ]],0)))</f>
        <v>n/a</v>
      </c>
      <c r="DC466" s="194" t="str">
        <f>IF(INDEX(tab_MinKomp[SUPPLIER MANAGEMENT],MATCH($B465,tab_MinKomp[[Stanowisko / Position ]:[Stanowisko / Position ]],0))="n/a","n/a",DC465-INDEX(tab_MinKomp[SUPPLIER MANAGEMENT],MATCH($B465,tab_MinKomp[[Stanowisko / Position ]:[Stanowisko / Position ]],0)))</f>
        <v>n/a</v>
      </c>
      <c r="DD466" s="194" t="str">
        <f>IF(INDEX(tab_MinKomp[SUPPLIER MANAGEMENT],MATCH($B465,tab_MinKomp[[Stanowisko / Position ]:[Stanowisko / Position ]],0))="n/a","n/a",DD465-INDEX(tab_MinKomp[SUPPLIER MANAGEMENT],MATCH($B465,tab_MinKomp[[Stanowisko / Position ]:[Stanowisko / Position ]],0)))</f>
        <v>n/a</v>
      </c>
      <c r="DE466" s="194" t="str">
        <f>IF(INDEX(tab_MinKomp[SUPPLIER MANAGEMENT],MATCH($B465,tab_MinKomp[[Stanowisko / Position ]:[Stanowisko / Position ]],0))="n/a","n/a",DE465-INDEX(tab_MinKomp[SUPPLIER MANAGEMENT],MATCH($B465,tab_MinKomp[[Stanowisko / Position ]:[Stanowisko / Position ]],0)))</f>
        <v>n/a</v>
      </c>
      <c r="DF466" s="194">
        <f>IF(INDEX(tab_MinKomp[LEAN MANAGEMENT],MATCH($B465,tab_MinKomp[[Stanowisko / Position ]:[Stanowisko / Position ]],0))="n/a","n/a",DF465-INDEX(tab_MinKomp[LEAN MANAGEMENT],MATCH($B465,tab_MinKomp[[Stanowisko / Position ]:[Stanowisko / Position ]],0)))</f>
        <v>0</v>
      </c>
      <c r="DG466" s="194" t="str">
        <f>IF(INDEX(tab_MinKomp[PPAP/PSW],MATCH($B465,tab_MinKomp[[Stanowisko / Position ]:[Stanowisko / Position ]],0))="n/a","n/a",DG465-INDEX(tab_MinKomp[PPAP/PSW],MATCH($B465,tab_MinKomp[[Stanowisko / Position ]:[Stanowisko / Position ]],0)))</f>
        <v>n/a</v>
      </c>
      <c r="DH466" s="194" t="str">
        <f>IF(INDEX(tab_MinKomp[SUPPLIER MANAGEMENT],MATCH($B465,tab_MinKomp[[Stanowisko / Position ]:[Stanowisko / Position ]],0))="n/a","n/a",DH465-INDEX(tab_MinKomp[SUPPLIER MANAGEMENT],MATCH($B465,tab_MinKomp[[Stanowisko / Position ]:[Stanowisko / Position ]],0)))</f>
        <v>n/a</v>
      </c>
      <c r="DI466" s="194" t="str">
        <f>IF(INDEX(tab_MinKomp[OBSŁUGA PORTALI KLIENTA / Kundenportale],MATCH($B465,tab_MinKomp[[Stanowisko / Position ]:[Stanowisko / Position ]],0))="n/a","n/a",DI465-INDEX(tab_MinKomp[OBSŁUGA PORTALI KLIENTA / Kundenportale],MATCH($B465,tab_MinKomp[[Stanowisko / Position ]:[Stanowisko / Position ]],0)))</f>
        <v>n/a</v>
      </c>
      <c r="DJ466" s="194" t="str">
        <f>IF(INDEX(tab_MinKomp[Obsługa systemu BABTECQ / BABTECQ System],MATCH($B465,tab_MinKomp[[Stanowisko / Position ]:[Stanowisko / Position ]],0))="n/a","n/a",DJ465-INDEX(tab_MinKomp[Obsługa systemu BABTECQ / BABTECQ System],MATCH($B465,tab_MinKomp[[Stanowisko / Position ]:[Stanowisko / Position ]],0)))</f>
        <v>n/a</v>
      </c>
      <c r="DK466" s="194" t="str">
        <f>IF(INDEX(tab_MinKomp[Rysunek techniczny / technische Zeichnung],MATCH($B465,tab_MinKomp[[Stanowisko / Position ]:[Stanowisko / Position ]],0))="n/a","n/a",DK465-INDEX(tab_MinKomp[Rysunek techniczny / technische Zeichnung],MATCH($B465,tab_MinKomp[[Stanowisko / Position ]:[Stanowisko / Position ]],0)))</f>
        <v>n/a</v>
      </c>
      <c r="DL466" s="194" t="str">
        <f>IF(INDEX(tab_MinKomp[Kalibracja / Kalibrierung],MATCH($B465,tab_MinKomp[[Stanowisko / Position ]:[Stanowisko / Position ]],0))="n/a","n/a",DL465-INDEX(tab_MinKomp[Kalibracja / Kalibrierung],MATCH($B465,tab_MinKomp[[Stanowisko / Position ]:[Stanowisko / Position ]],0)))</f>
        <v>n/a</v>
      </c>
      <c r="DM466" s="194" t="str">
        <f>IF(INDEX(tab_MinKomp[Rekwalifikacja / Requalifizierung],MATCH($B465,tab_MinKomp[[Stanowisko / Position ]:[Stanowisko / Position ]],0))="n/a","n/a",DM465-INDEX(tab_MinKomp[Rekwalifikacja / Requalifizierung],MATCH($B465,tab_MinKomp[[Stanowisko / Position ]:[Stanowisko / Position ]],0)))</f>
        <v>n/a</v>
      </c>
      <c r="DN466" s="190" t="str">
        <f>IF(INDEX(tab_MinKomp[Testy czystości / Reinheitstests],MATCH($B465,tab_MinKomp[[Stanowisko / Position ]:[Stanowisko / Position ]],0))="n/a","n/a",DN465-INDEX(tab_MinKomp[Testy czystości / Reinheitstests],MATCH($B465,tab_MinKomp[[Stanowisko / Position ]:[Stanowisko / Position ]],0)))</f>
        <v>n/a</v>
      </c>
      <c r="DO466" s="190" t="str">
        <f>IF(INDEX(tab_MinKomp[Testy czystości / Reinheitstests],MATCH($B465,tab_MinKomp[[Stanowisko / Position ]:[Stanowisko / Position ]],0))="n/a","n/a",DO465-INDEX(tab_MinKomp[Testy czystości / Reinheitstests],MATCH($B465,tab_MinKomp[[Stanowisko / Position ]:[Stanowisko / Position ]],0)))</f>
        <v>n/a</v>
      </c>
      <c r="DP466" s="190" t="str">
        <f>IF(INDEX(tab_MinKomp[Testy czystości / Reinheitstests],MATCH($B465,tab_MinKomp[[Stanowisko / Position ]:[Stanowisko / Position ]],0))="n/a","n/a",DP465-INDEX(tab_MinKomp[Testy czystości / Reinheitstests],MATCH($B465,tab_MinKomp[[Stanowisko / Position ]:[Stanowisko / Position ]],0)))</f>
        <v>n/a</v>
      </c>
      <c r="DQ466" s="190" t="str">
        <f>IF(INDEX(tab_MinKomp[Testy czystości / Reinheitstests],MATCH($B465,tab_MinKomp[[Stanowisko / Position ]:[Stanowisko / Position ]],0))="n/a","n/a",DQ465-INDEX(tab_MinKomp[Testy czystości / Reinheitstests],MATCH($B465,tab_MinKomp[[Stanowisko / Position ]:[Stanowisko / Position ]],0)))</f>
        <v>n/a</v>
      </c>
      <c r="DR466" s="190" t="str">
        <f>IF(INDEX(tab_MinKomp[Testy czystości / Reinheitstests],MATCH($B465,tab_MinKomp[[Stanowisko / Position ]:[Stanowisko / Position ]],0))="n/a","n/a",DR465-INDEX(tab_MinKomp[Testy czystości / Reinheitstests],MATCH($B465,tab_MinKomp[[Stanowisko / Position ]:[Stanowisko / Position ]],0)))</f>
        <v>n/a</v>
      </c>
      <c r="DS466" s="190" t="str">
        <f>IF(INDEX(tab_MinKomp[Testy czystości / Reinheitstests],MATCH($B465,tab_MinKomp[[Stanowisko / Position ]:[Stanowisko / Position ]],0))="n/a","n/a",DS465-INDEX(tab_MinKomp[Testy czystości / Reinheitstests],MATCH($B465,tab_MinKomp[[Stanowisko / Position ]:[Stanowisko / Position ]],0)))</f>
        <v>n/a</v>
      </c>
      <c r="DT466" s="194" t="str">
        <f>IF(INDEX(tab_MinKomp[SUPPLIER MANAGEMENT],MATCH($B465,tab_MinKomp[[Stanowisko / Position ]:[Stanowisko / Position ]],0))="n/a","n/a",DT465-INDEX(tab_MinKomp[SUPPLIER MANAGEMENT],MATCH($B465,tab_MinKomp[[Stanowisko / Position ]:[Stanowisko / Position ]],0)))</f>
        <v>n/a</v>
      </c>
      <c r="DU466" s="190" t="str">
        <f>IF(INDEX(tab_MinKomp[Testy czystości / Reinheitstests],MATCH($B465,tab_MinKomp[[Stanowisko / Position ]:[Stanowisko / Position ]],0))="n/a","n/a",DU465-INDEX(tab_MinKomp[Testy czystości / Reinheitstests],MATCH($B465,tab_MinKomp[[Stanowisko / Position ]:[Stanowisko / Position ]],0)))</f>
        <v>n/a</v>
      </c>
      <c r="DV466" s="190" t="str">
        <f>IF(INDEX(tab_MinKomp[Testy czystości / Reinheitstests],MATCH($B465,tab_MinKomp[[Stanowisko / Position ]:[Stanowisko / Position ]],0))="n/a","n/a",DV465-INDEX(tab_MinKomp[Testy czystości / Reinheitstests],MATCH($B465,tab_MinKomp[[Stanowisko / Position ]:[Stanowisko / Position ]],0)))</f>
        <v>n/a</v>
      </c>
      <c r="DW466" s="190" t="str">
        <f>IF(INDEX(tab_MinKomp[Testy czystości / Reinheitstests],MATCH($B465,tab_MinKomp[[Stanowisko / Position ]:[Stanowisko / Position ]],0))="n/a","n/a",DW465-INDEX(tab_MinKomp[Testy czystości / Reinheitstests],MATCH($B465,tab_MinKomp[[Stanowisko / Position ]:[Stanowisko / Position ]],0)))</f>
        <v>n/a</v>
      </c>
      <c r="DX466" s="190" t="str">
        <f>IF(INDEX(tab_MinKomp[Testy czystości / Reinheitstests],MATCH($B465,tab_MinKomp[[Stanowisko / Position ]:[Stanowisko / Position ]],0))="n/a","n/a",DX465-INDEX(tab_MinKomp[Testy czystości / Reinheitstests],MATCH($B465,tab_MinKomp[[Stanowisko / Position ]:[Stanowisko / Position ]],0)))</f>
        <v>n/a</v>
      </c>
      <c r="DY466" s="190" t="str">
        <f>IF(INDEX(tab_MinKomp[Testy czystości / Reinheitstests],MATCH($B465,tab_MinKomp[[Stanowisko / Position ]:[Stanowisko / Position ]],0))="n/a","n/a",DY465-INDEX(tab_MinKomp[Testy czystości / Reinheitstests],MATCH($B465,tab_MinKomp[[Stanowisko / Position ]:[Stanowisko / Position ]],0)))</f>
        <v>n/a</v>
      </c>
      <c r="DZ466" s="190" t="str">
        <f>IF(INDEX(tab_MinKomp[Testy czystości / Reinheitstests],MATCH($B465,tab_MinKomp[[Stanowisko / Position ]:[Stanowisko / Position ]],0))="n/a","n/a",DZ465-INDEX(tab_MinKomp[Testy czystości / Reinheitstests],MATCH($B465,tab_MinKomp[[Stanowisko / Position ]:[Stanowisko / Position ]],0)))</f>
        <v>n/a</v>
      </c>
      <c r="EA466" s="194" t="str">
        <f>IF(INDEX(tab_MinKomp[SUPPLIER MANAGEMENT],MATCH($B465,tab_MinKomp[[Stanowisko / Position ]:[Stanowisko / Position ]],0))="n/a","n/a",EA465-INDEX(tab_MinKomp[SUPPLIER MANAGEMENT],MATCH($B465,tab_MinKomp[[Stanowisko / Position ]:[Stanowisko / Position ]],0)))</f>
        <v>n/a</v>
      </c>
      <c r="EB466" s="190" t="str">
        <f>IF(INDEX(tab_MinKomp[Testy czystości / Reinheitstests],MATCH($B465,tab_MinKomp[[Stanowisko / Position ]:[Stanowisko / Position ]],0))="n/a","n/a",EB465-INDEX(tab_MinKomp[Testy czystości / Reinheitstests],MATCH($B465,tab_MinKomp[[Stanowisko / Position ]:[Stanowisko / Position ]],0)))</f>
        <v>n/a</v>
      </c>
      <c r="EC466" s="190" t="str">
        <f>IF(INDEX(tab_MinKomp[Testy czystości / Reinheitstests],MATCH($B465,tab_MinKomp[[Stanowisko / Position ]:[Stanowisko / Position ]],0))="n/a","n/a",EC465-INDEX(tab_MinKomp[Testy czystości / Reinheitstests],MATCH($B465,tab_MinKomp[[Stanowisko / Position ]:[Stanowisko / Position ]],0)))</f>
        <v>n/a</v>
      </c>
      <c r="ED466" s="190" t="str">
        <f>IF(INDEX(tab_MinKomp[Testy czystości / Reinheitstests],MATCH($B465,tab_MinKomp[[Stanowisko / Position ]:[Stanowisko / Position ]],0))="n/a","n/a",ED465-INDEX(tab_MinKomp[Testy czystości / Reinheitstests],MATCH($B465,tab_MinKomp[[Stanowisko / Position ]:[Stanowisko / Position ]],0)))</f>
        <v>n/a</v>
      </c>
      <c r="EE466" s="190" t="str">
        <f>IF(INDEX(tab_MinKomp[Testy czystości / Reinheitstests],MATCH($B465,tab_MinKomp[[Stanowisko / Position ]:[Stanowisko / Position ]],0))="n/a","n/a",EE465-INDEX(tab_MinKomp[Testy czystości / Reinheitstests],MATCH($B465,tab_MinKomp[[Stanowisko / Position ]:[Stanowisko / Position ]],0)))</f>
        <v>n/a</v>
      </c>
      <c r="EF466" s="190" t="str">
        <f>IF(INDEX(tab_MinKomp[Testy czystości / Reinheitstests],MATCH($B465,tab_MinKomp[[Stanowisko / Position ]:[Stanowisko / Position ]],0))="n/a","n/a",EF465-INDEX(tab_MinKomp[Testy czystości / Reinheitstests],MATCH($B465,tab_MinKomp[[Stanowisko / Position ]:[Stanowisko / Position ]],0)))</f>
        <v>n/a</v>
      </c>
      <c r="EG466" s="190" t="str">
        <f>IF(INDEX(tab_MinKomp[Testy czystości / Reinheitstests],MATCH($B465,tab_MinKomp[[Stanowisko / Position ]:[Stanowisko / Position ]],0))="n/a","n/a",EG465-INDEX(tab_MinKomp[Testy czystości / Reinheitstests],MATCH($B465,tab_MinKomp[[Stanowisko / Position ]:[Stanowisko / Position ]],0)))</f>
        <v>n/a</v>
      </c>
      <c r="EH466" s="190" t="str">
        <f>IF(INDEX(tab_MinKomp[Testy czystości / Reinheitstests],MATCH($B465,tab_MinKomp[[Stanowisko / Position ]:[Stanowisko / Position ]],0))="n/a","n/a",EH465-INDEX(tab_MinKomp[Testy czystości / Reinheitstests],MATCH($B465,tab_MinKomp[[Stanowisko / Position ]:[Stanowisko / Position ]],0)))</f>
        <v>n/a</v>
      </c>
      <c r="EI466" s="190" t="str">
        <f>IF(INDEX(tab_MinKomp[Testy czystości / Reinheitstests],MATCH($B465,tab_MinKomp[[Stanowisko / Position ]:[Stanowisko / Position ]],0))="n/a","n/a",EI465-INDEX(tab_MinKomp[Testy czystości / Reinheitstests],MATCH($B465,tab_MinKomp[[Stanowisko / Position ]:[Stanowisko / Position ]],0)))</f>
        <v>n/a</v>
      </c>
      <c r="EJ466" s="190" t="str">
        <f>IF(INDEX(tab_MinKomp[Testy czystości / Reinheitstests],MATCH($B465,tab_MinKomp[[Stanowisko / Position ]:[Stanowisko / Position ]],0))="n/a","n/a",EJ465-INDEX(tab_MinKomp[Testy czystości / Reinheitstests],MATCH($B465,tab_MinKomp[[Stanowisko / Position ]:[Stanowisko / Position ]],0)))</f>
        <v>n/a</v>
      </c>
      <c r="EK466" s="190" t="str">
        <f>IF(INDEX(tab_MinKomp[Testy czystości / Reinheitstests],MATCH($B465,tab_MinKomp[[Stanowisko / Position ]:[Stanowisko / Position ]],0))="n/a","n/a",EK465-INDEX(tab_MinKomp[Testy czystości / Reinheitstests],MATCH($B465,tab_MinKomp[[Stanowisko / Position ]:[Stanowisko / Position ]],0)))</f>
        <v>n/a</v>
      </c>
      <c r="EL466" s="190" t="str">
        <f>IF(INDEX(tab_MinKomp[Testy czystości / Reinheitstests],MATCH($B465,tab_MinKomp[[Stanowisko / Position ]:[Stanowisko / Position ]],0))="n/a","n/a",EL465-INDEX(tab_MinKomp[Testy czystości / Reinheitstests],MATCH($B465,tab_MinKomp[[Stanowisko / Position ]:[Stanowisko / Position ]],0)))</f>
        <v>n/a</v>
      </c>
      <c r="EM466" s="190" t="str">
        <f>IF(INDEX(tab_MinKomp[Testy czystości / Reinheitstests],MATCH($B465,tab_MinKomp[[Stanowisko / Position ]:[Stanowisko / Position ]],0))="n/a","n/a",EM465-INDEX(tab_MinKomp[Testy czystości / Reinheitstests],MATCH($B465,tab_MinKomp[[Stanowisko / Position ]:[Stanowisko / Position ]],0)))</f>
        <v>n/a</v>
      </c>
      <c r="EN466" s="190" t="str">
        <f>IF(INDEX(tab_MinKomp[Testy czystości / Reinheitstests],MATCH($B465,tab_MinKomp[[Stanowisko / Position ]:[Stanowisko / Position ]],0))="n/a","n/a",EN465-INDEX(tab_MinKomp[Testy czystości / Reinheitstests],MATCH($B465,tab_MinKomp[[Stanowisko / Position ]:[Stanowisko / Position ]],0)))</f>
        <v>n/a</v>
      </c>
      <c r="EO466" s="194" t="str">
        <f>IF(INDEX(tab_MinKomp[Konserwacja Rep],MATCH($B465,tab_MinKomp[[Stanowisko / Position ]:[Stanowisko / Position ]],0))="n/a","n/a",EO465-INDEX(tab_MinKomp[Konserwacja Rep],MATCH($B465,tab_MinKomp[[Stanowisko / Position ]:[Stanowisko / Position ]],0)))</f>
        <v>n/a</v>
      </c>
      <c r="EP466" s="194" t="str">
        <f>IF(INDEX(tab_MinKomp[[Konserwacja Engel ]],MATCH($B465,tab_MinKomp[[Stanowisko / Position ]:[Stanowisko / Position ]],0))="n/a","n/a",EP465-INDEX(tab_MinKomp[[Konserwacja Engel ]],MATCH($B465,tab_MinKomp[[Stanowisko / Position ]:[Stanowisko / Position ]],0)))</f>
        <v>n/a</v>
      </c>
      <c r="EQ466" s="194" t="str">
        <f>IF(INDEX(tab_MinKomp[Konserwacja B 50],MATCH($B465,tab_MinKomp[[Stanowisko / Position ]:[Stanowisko / Position ]],0))="n/a","n/a",EQ465-INDEX(tab_MinKomp[Konserwacja B 50],MATCH($B465,tab_MinKomp[[Stanowisko / Position ]:[Stanowisko / Position ]],0)))</f>
        <v>n/a</v>
      </c>
      <c r="ER466" s="194" t="str">
        <f>IF(INDEX(tab_MinKomp[[Konserwacja EOL ]],MATCH($B465,tab_MinKomp[[Stanowisko / Position ]:[Stanowisko / Position ]],0))="n/a","n/a",ER465-INDEX(tab_MinKomp[[Konserwacja EOL ]],MATCH($B465,tab_MinKomp[[Stanowisko / Position ]:[Stanowisko / Position ]],0)))</f>
        <v>n/a</v>
      </c>
      <c r="ES466" s="194" t="str">
        <f>IF(INDEX(tab_MinKomp[Konserwacja Branson],MATCH($B465,tab_MinKomp[[Stanowisko / Position ]:[Stanowisko / Position ]],0))="n/a","n/a",ES465-INDEX(tab_MinKomp[Konserwacja Branson],MATCH($B465,tab_MinKomp[[Stanowisko / Position ]:[Stanowisko / Position ]],0)))</f>
        <v>n/a</v>
      </c>
      <c r="ET466" s="194" t="str">
        <f>IF(INDEX(tab_MinKomp[Konserwacja coolery],MATCH($B465,tab_MinKomp[[Stanowisko / Position ]:[Stanowisko / Position ]],0))="n/a","n/a",ET465-INDEX(tab_MinKomp[Konserwacja coolery],MATCH($B465,tab_MinKomp[[Stanowisko / Position ]:[Stanowisko / Position ]],0)))</f>
        <v>n/a</v>
      </c>
      <c r="EU466" s="194" t="str">
        <f>IF(INDEX(tab_MinKomp[Konserwacja piecy],MATCH($B465,tab_MinKomp[[Stanowisko / Position ]:[Stanowisko / Position ]],0))="n/a","n/a",EU465-INDEX(tab_MinKomp[Konserwacja piecy],MATCH($B465,tab_MinKomp[[Stanowisko / Position ]:[Stanowisko / Position ]],0)))</f>
        <v>n/a</v>
      </c>
      <c r="EV466" s="194" t="str">
        <f>IF(INDEX(tab_MinKomp[Rysunek techniczny- czytanie],MATCH($B465,tab_MinKomp[[Stanowisko / Position ]:[Stanowisko / Position ]],0))="n/a","n/a",EV465-INDEX(tab_MinKomp[Rysunek techniczny- czytanie],MATCH($B465,tab_MinKomp[[Stanowisko / Position ]:[Stanowisko / Position ]],0)))</f>
        <v>n/a</v>
      </c>
      <c r="EW466" s="194" t="str">
        <f>IF(INDEX(tab_MinKomp[Elektryka],MATCH($B465,tab_MinKomp[[Stanowisko / Position ]:[Stanowisko / Position ]],0))="n/a","n/a",EW465-INDEX(tab_MinKomp[Elektryka],MATCH($B465,tab_MinKomp[[Stanowisko / Position ]:[Stanowisko / Position ]],0)))</f>
        <v>n/a</v>
      </c>
      <c r="EX466" s="194" t="str">
        <f>IF(INDEX(tab_MinKomp[Pneumatyka],MATCH($B465,tab_MinKomp[[Stanowisko / Position ]:[Stanowisko / Position ]],0))="n/a","n/a",EX465-INDEX(tab_MinKomp[Pneumatyka],MATCH($B465,tab_MinKomp[[Stanowisko / Position ]:[Stanowisko / Position ]],0)))</f>
        <v>n/a</v>
      </c>
      <c r="EY466" s="194" t="str">
        <f>IF(INDEX(tab_MinKomp[[Hydraulika ]],MATCH($B465,tab_MinKomp[[Stanowisko / Position ]:[Stanowisko / Position ]],0))="n/a","n/a",EY465-INDEX(tab_MinKomp[[Hydraulika ]],MATCH($B465,tab_MinKomp[[Stanowisko / Position ]:[Stanowisko / Position ]],0)))</f>
        <v>n/a</v>
      </c>
      <c r="EZ466" s="194" t="str">
        <f>IF(INDEX(tab_MinKomp[Podciśnienie],MATCH($B465,tab_MinKomp[[Stanowisko / Position ]:[Stanowisko / Position ]],0))="n/a","n/a",EZ465-INDEX(tab_MinKomp[Podciśnienie],MATCH($B465,tab_MinKomp[[Stanowisko / Position ]:[Stanowisko / Position ]],0)))</f>
        <v>n/a</v>
      </c>
      <c r="FA466" s="194" t="str">
        <f>IF(INDEX(tab_MinKomp[Usuwanie awarii],MATCH($B465,tab_MinKomp[[Stanowisko / Position ]:[Stanowisko / Position ]],0))="n/a","n/a",FA465-INDEX(tab_MinKomp[Usuwanie awarii],MATCH($B465,tab_MinKomp[[Stanowisko / Position ]:[Stanowisko / Position ]],0)))</f>
        <v>n/a</v>
      </c>
      <c r="FB466" s="194" t="str">
        <f>IF(INDEX(tab_MinKomp[Obsługa robotów],MATCH($B465,tab_MinKomp[[Stanowisko / Position ]:[Stanowisko / Position ]],0))="n/a","n/a",FB465-INDEX(tab_MinKomp[Obsługa robotów],MATCH($B465,tab_MinKomp[[Stanowisko / Position ]:[Stanowisko / Position ]],0)))</f>
        <v>n/a</v>
      </c>
      <c r="FC466" s="194" t="str">
        <f>IF(INDEX(tab_MinKomp[Obsługa sterowania maszyny],MATCH($B465,tab_MinKomp[[Stanowisko / Position ]:[Stanowisko / Position ]],0))="n/a","n/a",FC465-INDEX(tab_MinKomp[Obsługa sterowania maszyny],MATCH($B465,tab_MinKomp[[Stanowisko / Position ]:[Stanowisko / Position ]],0)))</f>
        <v>n/a</v>
      </c>
      <c r="FD466" s="194" t="str">
        <f>IF(INDEX(tab_MinKomp[Usuwanie przyczyn żródłowych],MATCH($B465,tab_MinKomp[[Stanowisko / Position ]:[Stanowisko / Position ]],0))="n/a","n/a",FD465-INDEX(tab_MinKomp[Usuwanie przyczyn żródłowych],MATCH($B465,tab_MinKomp[[Stanowisko / Position ]:[Stanowisko / Position ]],0)))</f>
        <v>n/a</v>
      </c>
      <c r="FE466" s="194" t="str">
        <f>IF(INDEX(tab_MinKomp[Cmms stosowanie],MATCH($B465,tab_MinKomp[[Stanowisko / Position ]:[Stanowisko / Position ]],0))="n/a","n/a",FE465-INDEX(tab_MinKomp[Cmms stosowanie],MATCH($B465,tab_MinKomp[[Stanowisko / Position ]:[Stanowisko / Position ]],0)))</f>
        <v>n/a</v>
      </c>
      <c r="FF466" s="190" t="str">
        <f>IF(INDEX(tab_MinKomp[Testy czystości / Reinheitstests],MATCH($B465,tab_MinKomp[[Stanowisko / Position ]:[Stanowisko / Position ]],0))="n/a","n/a",FF465-INDEX(tab_MinKomp[Testy czystości / Reinheitstests],MATCH($B465,tab_MinKomp[[Stanowisko / Position ]:[Stanowisko / Position ]],0)))</f>
        <v>n/a</v>
      </c>
      <c r="FG466" s="194" t="str">
        <f>IF(INDEX(tab_MinKomp[Czyszczenie form plastikowych],MATCH($B465,tab_MinKomp[[Stanowisko / Position ]:[Stanowisko / Position ]],0))="n/a","n/a",FG465-INDEX(tab_MinKomp[Czyszczenie form plastikowych],MATCH($B465,tab_MinKomp[[Stanowisko / Position ]:[Stanowisko / Position ]],0)))</f>
        <v>n/a</v>
      </c>
      <c r="FH466" s="194" t="str">
        <f>IF(INDEX(tab_MinKomp[Wymiana form plastik],MATCH($B465,tab_MinKomp[[Stanowisko / Position ]:[Stanowisko / Position ]],0))="n/a","n/a",FH465-INDEX(tab_MinKomp[Wymiana form plastik],MATCH($B465,tab_MinKomp[[Stanowisko / Position ]:[Stanowisko / Position ]],0)))</f>
        <v>n/a</v>
      </c>
      <c r="FI466" s="194" t="str">
        <f>IF(INDEX(tab_MinKomp[Wymiana form guma],MATCH($B465,tab_MinKomp[[Stanowisko / Position ]:[Stanowisko / Position ]],0))="n/a","n/a",FI465-INDEX(tab_MinKomp[Wymiana form guma],MATCH($B465,tab_MinKomp[[Stanowisko / Position ]:[Stanowisko / Position ]],0)))</f>
        <v>n/a</v>
      </c>
      <c r="FJ466" s="194" t="str">
        <f>IF(INDEX(tab_MinKomp[Konserwacja KK],MATCH($B465,tab_MinKomp[[Stanowisko / Position ]:[Stanowisko / Position ]],0))="n/a","n/a",FJ465-INDEX(tab_MinKomp[Konserwacja KK],MATCH($B465,tab_MinKomp[[Stanowisko / Position ]:[Stanowisko / Position ]],0)))</f>
        <v>n/a</v>
      </c>
      <c r="FK466" s="194" t="str">
        <f>IF(INDEX(tab_MinKomp[Konserwacja form guma],MATCH($B465,tab_MinKomp[[Stanowisko / Position ]:[Stanowisko / Position ]],0))="n/a","n/a",FK465-INDEX(tab_MinKomp[Konserwacja form guma],MATCH($B465,tab_MinKomp[[Stanowisko / Position ]:[Stanowisko / Position ]],0)))</f>
        <v>n/a</v>
      </c>
      <c r="FL466" s="194" t="str">
        <f>IF(INDEX(tab_MinKomp[Konserwacja form plastiki],MATCH($B465,tab_MinKomp[[Stanowisko / Position ]:[Stanowisko / Position ]],0))="n/a","n/a",FL465-INDEX(tab_MinKomp[Konserwacja form plastiki],MATCH($B465,tab_MinKomp[[Stanowisko / Position ]:[Stanowisko / Position ]],0)))</f>
        <v>n/a</v>
      </c>
      <c r="FM466" s="194" t="str">
        <f>IF(INDEX(tab_MinKomp[Konserwacja Gorącego Kanału],MATCH($B465,tab_MinKomp[[Stanowisko / Position ]:[Stanowisko / Position ]],0))="n/a","n/a",FM465-INDEX(tab_MinKomp[Konserwacja Gorącego Kanału],MATCH($B465,tab_MinKomp[[Stanowisko / Position ]:[Stanowisko / Position ]],0)))</f>
        <v>n/a</v>
      </c>
      <c r="FN466" s="194" t="str">
        <f>IF(INDEX(tab_MinKomp[Konserwacja Gorącego Kanału],MATCH($B465,tab_MinKomp[[Stanowisko / Position ]:[Stanowisko / Position ]],0))="n/a","n/a",FN465-INDEX(tab_MinKomp[Konserwacja Gorącego Kanału],MATCH($B465,tab_MinKomp[[Stanowisko / Position ]:[Stanowisko / Position ]],0)))</f>
        <v>n/a</v>
      </c>
      <c r="FO466" s="194" t="str">
        <f>IF(INDEX(tab_MinKomp[Konserwacja Gorącego Kanału],MATCH($B465,tab_MinKomp[[Stanowisko / Position ]:[Stanowisko / Position ]],0))="n/a","n/a",FO465-INDEX(tab_MinKomp[Konserwacja Gorącego Kanału],MATCH($B465,tab_MinKomp[[Stanowisko / Position ]:[Stanowisko / Position ]],0)))</f>
        <v>n/a</v>
      </c>
      <c r="FP466" s="194" t="str">
        <f>IF(INDEX(tab_MinKomp[Konserwacja Gorącego Kanału],MATCH($B465,tab_MinKomp[[Stanowisko / Position ]:[Stanowisko / Position ]],0))="n/a","n/a",FP465-INDEX(tab_MinKomp[Konserwacja Gorącego Kanału],MATCH($B465,tab_MinKomp[[Stanowisko / Position ]:[Stanowisko / Position ]],0)))</f>
        <v>n/a</v>
      </c>
      <c r="FQ466" s="196" t="str">
        <f>IF(INDEX(tab_MinKomp[Język angielski / Englisch],MATCH($B465,tab_MinKomp[[Stanowisko / Position ]:[Stanowisko / Position ]],0))="n/a","n/a",FQ465-INDEX(tab_MinKomp[Język angielski / Englisch],MATCH($B465,tab_MinKomp[[Stanowisko / Position ]:[Stanowisko / Position ]],0)))</f>
        <v>n/a</v>
      </c>
      <c r="FR466" s="196" t="str">
        <f>IF(INDEX(tab_MinKomp[Język niemiecki / Deutsch],MATCH($B465,tab_MinKomp[[Stanowisko / Position ]:[Stanowisko / Position ]],0))="n/a","n/a",FR465-INDEX(tab_MinKomp[Język niemiecki / Deutsch],MATCH($B465,tab_MinKomp[[Stanowisko / Position ]:[Stanowisko / Position ]],0)))</f>
        <v>n/a</v>
      </c>
      <c r="FS466" s="194">
        <f>IF(INDEX(tab_MinKomp[Zarządzanie dokumentacją procesową / Process dokumentation management],MATCH($B465,tab_MinKomp[[Stanowisko / Position ]:[Stanowisko / Position ]],0))="n/a","n/a",FS465-INDEX(tab_MinKomp[Zarządzanie dokumentacją procesową / Process dokumentation management],MATCH($B465,tab_MinKomp[[Stanowisko / Position ]:[Stanowisko / Position ]],0)))</f>
        <v>0</v>
      </c>
      <c r="FT466" s="194">
        <f>IF(INDEX(tab_MinKomp[Znajomość procesów z obszaru / Kenntiss der prozesse in dem Bereich],MATCH($B465,tab_MinKomp[[Stanowisko / Position ]:[Stanowisko / Position ]],0))="n/a","n/a",FT465-INDEX(tab_MinKomp[Znajomość procesów z obszaru / Kenntiss der prozesse in dem Bereich],MATCH($B465,tab_MinKomp[[Stanowisko / Position ]:[Stanowisko / Position ]],0)))</f>
        <v>0</v>
      </c>
      <c r="FU466" s="194">
        <v>0</v>
      </c>
      <c r="FV466" s="194">
        <f>IF(INDEX(tab_MinKomp[Umiejętności szkoleniowe / Trainingsfähigkeiten],MATCH($B465,tab_MinKomp[[Stanowisko / Position ]:[Stanowisko / Position ]],0))="n/a","n/a",FU465-INDEX(tab_MinKomp[Umiejętności szkoleniowe / Trainingsfähigkeiten],MATCH($B465,tab_MinKomp[[Stanowisko / Position ]:[Stanowisko / Position ]],0)))</f>
        <v>0</v>
      </c>
      <c r="FW466" s="194">
        <f>IF(INDEX(tab_MinKomp[Analityczne myślenie, podejście / Analitysches Denken, Einstellung],MATCH($B465,tab_MinKomp[[Stanowisko / Position ]:[Stanowisko / Position ]],0))="n/a","n/a",FW465-INDEX(tab_MinKomp[Analityczne myślenie, podejście / Analitysches Denken, Einstellung],MATCH($B465,tab_MinKomp[[Stanowisko / Position ]:[Stanowisko / Position ]],0)))</f>
        <v>0</v>
      </c>
      <c r="FX466" s="194">
        <f>IF(INDEX(tab_MinKomp[Dokładność, precyzja w dzialaniu / Genauigkeit, Präzision in die Arbeit],MATCH($B465,tab_MinKomp[[Stanowisko / Position ]:[Stanowisko / Position ]],0))="n/a","n/a",FX465-INDEX(tab_MinKomp[Dokładność, precyzja w dzialaniu / Genauigkeit, Präzision in die Arbeit],MATCH($B465,tab_MinKomp[[Stanowisko / Position ]:[Stanowisko / Position ]],0)))</f>
        <v>0</v>
      </c>
      <c r="FY466" s="194">
        <f>IF(INDEX(tab_MinKomp[Dyspozycyjność / Verfügbarkeit],MATCH($B465,tab_MinKomp[[Stanowisko / Position ]:[Stanowisko / Position ]],0))="n/a","n/a",FY465-INDEX(tab_MinKomp[Dyspozycyjność / Verfügbarkeit],MATCH($B465,tab_MinKomp[[Stanowisko / Position ]:[Stanowisko / Position ]],0)))</f>
        <v>0</v>
      </c>
      <c r="FZ466" s="194">
        <f>IF(INDEX(tab_MinKomp[Zaangażowanie / 
Engagement],MATCH($B465,tab_MinKomp[[Stanowisko / Position ]:[Stanowisko / Position ]],0))="n/a","n/a",FZ465-INDEX(tab_MinKomp[Zaangażowanie / 
Engagement],MATCH($B465,tab_MinKomp[[Stanowisko / Position ]:[Stanowisko / Position ]],0)))</f>
        <v>0</v>
      </c>
      <c r="GA466" s="194" t="str">
        <f>IF(INDEX(tab_MinKomp[Konserwacja form guma],MATCH($B465,tab_MinKomp[[Stanowisko / Position ]:[Stanowisko / Position ]],0))="n/a","n/a",GA465-INDEX(tab_MinKomp[Konserwacja form guma],MATCH($B465,tab_MinKomp[[Stanowisko / Position ]:[Stanowisko / Position ]],0)))</f>
        <v>n/a</v>
      </c>
      <c r="GB466" s="194" t="str">
        <f>IF(INDEX(tab_MinKomp[Konserwacja form plastiki],MATCH($B465,tab_MinKomp[[Stanowisko / Position ]:[Stanowisko / Position ]],0))="n/a","n/a",GB465-INDEX(tab_MinKomp[Konserwacja form plastiki],MATCH($B465,tab_MinKomp[[Stanowisko / Position ]:[Stanowisko / Position ]],0)))</f>
        <v>n/a</v>
      </c>
      <c r="GC466" s="194">
        <f>IF(INDEX(tab_MinKomp[Elastyczność w działaniu],MATCH($B465,tab_MinKomp[[Stanowisko / Position ]:[Stanowisko / Position ]],0))="n/a","n/a",GC465-INDEX(tab_MinKomp[Elastyczność w działaniu],MATCH($B465,tab_MinKomp[[Stanowisko / Position ]:[Stanowisko / Position ]],0)))</f>
        <v>0</v>
      </c>
      <c r="GD466" s="194">
        <f>IF(INDEX(tab_MinKomp[Komunikatywność],MATCH($B465,tab_MinKomp[[Stanowisko / Position ]:[Stanowisko / Position ]],0))="n/a","n/a",GD465-INDEX(tab_MinKomp[Komunikatywność],MATCH($B465,tab_MinKomp[[Stanowisko / Position ]:[Stanowisko / Position ]],0)))</f>
        <v>0</v>
      </c>
      <c r="GE466" s="193" t="str">
        <f>IF(INDEX(tab_MinKomp[Motywowanie i budowanie zaangażowania zespołu],MATCH($B465,tab_MinKomp[[Stanowisko / Position ]:[Stanowisko / Position ]],0))="n/a","n/a",GE465-INDEX(tab_MinKomp[Motywowanie i budowanie zaangażowania zespołu],MATCH($B465,tab_MinKomp[[Stanowisko / Position ]:[Stanowisko / Position ]],0)))</f>
        <v>n/a</v>
      </c>
      <c r="GF466" s="186" t="s">
        <v>248</v>
      </c>
      <c r="GG466" s="186" t="s">
        <v>248</v>
      </c>
      <c r="GH466" s="186" t="s">
        <v>248</v>
      </c>
      <c r="GI466" s="186" t="s">
        <v>248</v>
      </c>
      <c r="GJ466" s="186" t="s">
        <v>248</v>
      </c>
      <c r="GK466" s="186" t="s">
        <v>248</v>
      </c>
      <c r="GL466" s="186" t="s">
        <v>248</v>
      </c>
      <c r="GM466" s="186" t="s">
        <v>248</v>
      </c>
      <c r="GN466" s="186" t="s">
        <v>248</v>
      </c>
      <c r="GO466" s="186" t="s">
        <v>248</v>
      </c>
      <c r="GP466" s="186" t="s">
        <v>248</v>
      </c>
      <c r="GQ466" s="186" t="s">
        <v>248</v>
      </c>
      <c r="GR466" s="186" t="s">
        <v>248</v>
      </c>
      <c r="GS466" s="186" t="s">
        <v>248</v>
      </c>
      <c r="GT466" s="186" t="s">
        <v>248</v>
      </c>
      <c r="GU466" s="186" t="s">
        <v>248</v>
      </c>
      <c r="GV466" s="186" t="s">
        <v>248</v>
      </c>
      <c r="GW466" s="186" t="s">
        <v>248</v>
      </c>
      <c r="GX466" s="186" t="s">
        <v>248</v>
      </c>
      <c r="GY466" s="186" t="s">
        <v>248</v>
      </c>
      <c r="GZ466" s="261" t="s">
        <v>248</v>
      </c>
      <c r="HA466" s="261" t="s">
        <v>248</v>
      </c>
      <c r="HB466" s="191">
        <f>SUM(G466:GE466)/(HB465-(SUM(G466:GE466)))</f>
        <v>0</v>
      </c>
    </row>
    <row r="467" spans="1:210" ht="24.9" customHeight="1" x14ac:dyDescent="0.3">
      <c r="A467" s="105" t="s">
        <v>321</v>
      </c>
      <c r="B467" s="105" t="s">
        <v>315</v>
      </c>
      <c r="C467" s="105" t="s">
        <v>381</v>
      </c>
      <c r="D467" s="105">
        <v>219</v>
      </c>
      <c r="E467" s="394" t="s">
        <v>619</v>
      </c>
      <c r="F467" s="185" t="s">
        <v>374</v>
      </c>
      <c r="G467" s="186">
        <v>2</v>
      </c>
      <c r="H467" s="186">
        <v>1</v>
      </c>
      <c r="I467" s="186">
        <v>2</v>
      </c>
      <c r="J467" s="186">
        <v>1</v>
      </c>
      <c r="K467" s="186">
        <v>1</v>
      </c>
      <c r="L467" s="186" t="s">
        <v>248</v>
      </c>
      <c r="M467" s="186" t="s">
        <v>248</v>
      </c>
      <c r="N467" s="186" t="s">
        <v>248</v>
      </c>
      <c r="O467" s="186">
        <v>1</v>
      </c>
      <c r="P467" s="186">
        <v>1</v>
      </c>
      <c r="Q467" s="186" t="s">
        <v>248</v>
      </c>
      <c r="R467" s="186" t="s">
        <v>248</v>
      </c>
      <c r="S467" s="186" t="s">
        <v>248</v>
      </c>
      <c r="T467" s="186" t="s">
        <v>248</v>
      </c>
      <c r="U467" s="186" t="s">
        <v>248</v>
      </c>
      <c r="V467" s="186" t="s">
        <v>248</v>
      </c>
      <c r="W467" s="186" t="s">
        <v>248</v>
      </c>
      <c r="X467" s="186" t="s">
        <v>248</v>
      </c>
      <c r="Y467" s="186" t="s">
        <v>248</v>
      </c>
      <c r="Z467" s="186" t="s">
        <v>248</v>
      </c>
      <c r="AA467" s="186" t="s">
        <v>248</v>
      </c>
      <c r="AB467" s="186" t="s">
        <v>248</v>
      </c>
      <c r="AC467" s="186" t="s">
        <v>248</v>
      </c>
      <c r="AD467" s="186" t="s">
        <v>248</v>
      </c>
      <c r="AE467" s="186" t="s">
        <v>248</v>
      </c>
      <c r="AF467" s="186" t="s">
        <v>248</v>
      </c>
      <c r="AG467" s="186" t="s">
        <v>248</v>
      </c>
      <c r="AH467" s="186" t="s">
        <v>248</v>
      </c>
      <c r="AI467" s="186" t="s">
        <v>248</v>
      </c>
      <c r="AJ467" s="186" t="s">
        <v>248</v>
      </c>
      <c r="AK467" s="186" t="s">
        <v>248</v>
      </c>
      <c r="AL467" s="186">
        <v>1</v>
      </c>
      <c r="AM467" s="186" t="s">
        <v>248</v>
      </c>
      <c r="AN467" s="186" t="s">
        <v>248</v>
      </c>
      <c r="AO467" s="186">
        <v>1</v>
      </c>
      <c r="AP467" s="186" t="s">
        <v>248</v>
      </c>
      <c r="AQ467" s="186">
        <v>1</v>
      </c>
      <c r="AR467" s="186" t="s">
        <v>248</v>
      </c>
      <c r="AS467" s="186" t="s">
        <v>248</v>
      </c>
      <c r="AT467" s="186" t="s">
        <v>248</v>
      </c>
      <c r="AU467" s="186" t="s">
        <v>248</v>
      </c>
      <c r="AV467" s="186">
        <v>2</v>
      </c>
      <c r="AW467" s="186">
        <v>1</v>
      </c>
      <c r="AX467" s="186" t="s">
        <v>248</v>
      </c>
      <c r="AY467" s="186" t="s">
        <v>248</v>
      </c>
      <c r="AZ467" s="186" t="s">
        <v>248</v>
      </c>
      <c r="BA467" s="186" t="s">
        <v>248</v>
      </c>
      <c r="BB467" s="186" t="s">
        <v>248</v>
      </c>
      <c r="BC467" s="186" t="s">
        <v>248</v>
      </c>
      <c r="BD467" s="186" t="s">
        <v>248</v>
      </c>
      <c r="BE467" s="186" t="s">
        <v>248</v>
      </c>
      <c r="BF467" s="186" t="s">
        <v>248</v>
      </c>
      <c r="BG467" s="186" t="s">
        <v>248</v>
      </c>
      <c r="BH467" s="186" t="s">
        <v>248</v>
      </c>
      <c r="BI467" s="186" t="s">
        <v>248</v>
      </c>
      <c r="BJ467" s="186" t="s">
        <v>248</v>
      </c>
      <c r="BK467" s="186" t="s">
        <v>248</v>
      </c>
      <c r="BL467" s="186" t="s">
        <v>248</v>
      </c>
      <c r="BM467" s="186" t="s">
        <v>248</v>
      </c>
      <c r="BN467" s="186" t="s">
        <v>248</v>
      </c>
      <c r="BO467" s="186" t="s">
        <v>248</v>
      </c>
      <c r="BP467" s="186" t="s">
        <v>248</v>
      </c>
      <c r="BQ467" s="186">
        <v>2</v>
      </c>
      <c r="BR467" s="186" t="s">
        <v>248</v>
      </c>
      <c r="BS467" s="186">
        <v>2</v>
      </c>
      <c r="BT467" s="186" t="s">
        <v>248</v>
      </c>
      <c r="BU467" s="186">
        <v>2</v>
      </c>
      <c r="BV467" s="186" t="s">
        <v>248</v>
      </c>
      <c r="BW467" s="186">
        <v>2</v>
      </c>
      <c r="BX467" s="186">
        <v>2</v>
      </c>
      <c r="BY467" s="186">
        <v>2</v>
      </c>
      <c r="BZ467" s="186">
        <v>2</v>
      </c>
      <c r="CA467" s="186" t="s">
        <v>248</v>
      </c>
      <c r="CB467" s="186">
        <v>1</v>
      </c>
      <c r="CC467" s="186" t="s">
        <v>248</v>
      </c>
      <c r="CD467" s="186">
        <v>2</v>
      </c>
      <c r="CE467" s="186">
        <v>1</v>
      </c>
      <c r="CF467" s="186" t="s">
        <v>248</v>
      </c>
      <c r="CG467" s="186">
        <v>1</v>
      </c>
      <c r="CH467" s="186" t="s">
        <v>248</v>
      </c>
      <c r="CI467" s="186" t="s">
        <v>248</v>
      </c>
      <c r="CJ467" s="186" t="s">
        <v>248</v>
      </c>
      <c r="CK467" s="186" t="s">
        <v>248</v>
      </c>
      <c r="CL467" s="186" t="s">
        <v>248</v>
      </c>
      <c r="CM467" s="186" t="s">
        <v>248</v>
      </c>
      <c r="CN467" s="186" t="s">
        <v>248</v>
      </c>
      <c r="CO467" s="186" t="s">
        <v>248</v>
      </c>
      <c r="CP467" s="186" t="s">
        <v>248</v>
      </c>
      <c r="CQ467" s="186" t="s">
        <v>248</v>
      </c>
      <c r="CR467" s="186" t="s">
        <v>248</v>
      </c>
      <c r="CS467" s="186" t="s">
        <v>248</v>
      </c>
      <c r="CT467" s="186" t="s">
        <v>248</v>
      </c>
      <c r="CU467" s="186" t="s">
        <v>248</v>
      </c>
      <c r="CV467" s="186" t="s">
        <v>248</v>
      </c>
      <c r="CW467" s="186">
        <v>2</v>
      </c>
      <c r="CX467" s="186" t="s">
        <v>248</v>
      </c>
      <c r="CY467" s="186" t="s">
        <v>248</v>
      </c>
      <c r="CZ467" s="186" t="s">
        <v>248</v>
      </c>
      <c r="DA467" s="186" t="s">
        <v>248</v>
      </c>
      <c r="DB467" s="186" t="s">
        <v>248</v>
      </c>
      <c r="DC467" s="186" t="s">
        <v>248</v>
      </c>
      <c r="DD467" s="186" t="s">
        <v>248</v>
      </c>
      <c r="DE467" s="186" t="s">
        <v>248</v>
      </c>
      <c r="DF467" s="186">
        <v>1</v>
      </c>
      <c r="DG467" s="186" t="s">
        <v>248</v>
      </c>
      <c r="DH467" s="186" t="s">
        <v>248</v>
      </c>
      <c r="DI467" s="186" t="s">
        <v>248</v>
      </c>
      <c r="DJ467" s="186" t="s">
        <v>248</v>
      </c>
      <c r="DK467" s="186" t="s">
        <v>248</v>
      </c>
      <c r="DL467" s="186" t="s">
        <v>248</v>
      </c>
      <c r="DM467" s="186" t="s">
        <v>248</v>
      </c>
      <c r="DN467" s="186" t="s">
        <v>248</v>
      </c>
      <c r="DO467" s="186" t="s">
        <v>248</v>
      </c>
      <c r="DP467" s="186" t="s">
        <v>248</v>
      </c>
      <c r="DQ467" s="186" t="s">
        <v>248</v>
      </c>
      <c r="DR467" s="186" t="s">
        <v>248</v>
      </c>
      <c r="DS467" s="186" t="s">
        <v>248</v>
      </c>
      <c r="DT467" s="186" t="s">
        <v>248</v>
      </c>
      <c r="DU467" s="186" t="s">
        <v>248</v>
      </c>
      <c r="DV467" s="186" t="s">
        <v>248</v>
      </c>
      <c r="DW467" s="186" t="s">
        <v>248</v>
      </c>
      <c r="DX467" s="186" t="s">
        <v>248</v>
      </c>
      <c r="DY467" s="186" t="s">
        <v>248</v>
      </c>
      <c r="DZ467" s="186" t="s">
        <v>248</v>
      </c>
      <c r="EA467" s="186" t="s">
        <v>248</v>
      </c>
      <c r="EB467" s="186" t="s">
        <v>248</v>
      </c>
      <c r="EC467" s="186" t="s">
        <v>248</v>
      </c>
      <c r="ED467" s="186" t="s">
        <v>248</v>
      </c>
      <c r="EE467" s="186" t="s">
        <v>248</v>
      </c>
      <c r="EF467" s="186" t="s">
        <v>248</v>
      </c>
      <c r="EG467" s="186" t="s">
        <v>248</v>
      </c>
      <c r="EH467" s="186" t="s">
        <v>248</v>
      </c>
      <c r="EI467" s="186" t="s">
        <v>248</v>
      </c>
      <c r="EJ467" s="186" t="s">
        <v>248</v>
      </c>
      <c r="EK467" s="186" t="s">
        <v>248</v>
      </c>
      <c r="EL467" s="184" t="s">
        <v>248</v>
      </c>
      <c r="EM467" s="184" t="s">
        <v>248</v>
      </c>
      <c r="EN467" s="184" t="s">
        <v>248</v>
      </c>
      <c r="EO467" s="186" t="s">
        <v>248</v>
      </c>
      <c r="EP467" s="186" t="s">
        <v>248</v>
      </c>
      <c r="EQ467" s="186" t="s">
        <v>248</v>
      </c>
      <c r="ER467" s="186" t="s">
        <v>248</v>
      </c>
      <c r="ES467" s="186" t="s">
        <v>248</v>
      </c>
      <c r="ET467" s="186" t="s">
        <v>248</v>
      </c>
      <c r="EU467" s="186" t="s">
        <v>248</v>
      </c>
      <c r="EV467" s="186" t="s">
        <v>248</v>
      </c>
      <c r="EW467" s="186" t="s">
        <v>248</v>
      </c>
      <c r="EX467" s="186" t="s">
        <v>248</v>
      </c>
      <c r="EY467" s="186" t="s">
        <v>248</v>
      </c>
      <c r="EZ467" s="186" t="s">
        <v>248</v>
      </c>
      <c r="FA467" s="186" t="s">
        <v>248</v>
      </c>
      <c r="FB467" s="186" t="s">
        <v>248</v>
      </c>
      <c r="FC467" s="186" t="s">
        <v>248</v>
      </c>
      <c r="FD467" s="186" t="s">
        <v>248</v>
      </c>
      <c r="FE467" s="186" t="s">
        <v>248</v>
      </c>
      <c r="FF467" s="186" t="s">
        <v>248</v>
      </c>
      <c r="FG467" s="186" t="s">
        <v>248</v>
      </c>
      <c r="FH467" s="186" t="s">
        <v>248</v>
      </c>
      <c r="FI467" s="186" t="s">
        <v>248</v>
      </c>
      <c r="FJ467" s="186" t="s">
        <v>248</v>
      </c>
      <c r="FK467" s="186" t="s">
        <v>248</v>
      </c>
      <c r="FL467" s="186" t="s">
        <v>248</v>
      </c>
      <c r="FM467" s="186" t="s">
        <v>248</v>
      </c>
      <c r="FN467" s="186" t="s">
        <v>248</v>
      </c>
      <c r="FO467" s="186" t="s">
        <v>248</v>
      </c>
      <c r="FP467" s="186" t="s">
        <v>248</v>
      </c>
      <c r="FQ467" s="187" t="s">
        <v>248</v>
      </c>
      <c r="FR467" s="187" t="s">
        <v>248</v>
      </c>
      <c r="FS467" s="186">
        <v>2</v>
      </c>
      <c r="FT467" s="186">
        <v>2</v>
      </c>
      <c r="FU467" s="186">
        <v>1</v>
      </c>
      <c r="FV467" s="186">
        <v>1</v>
      </c>
      <c r="FW467" s="186">
        <v>1</v>
      </c>
      <c r="FX467" s="186">
        <v>1</v>
      </c>
      <c r="FY467" s="186">
        <v>2</v>
      </c>
      <c r="FZ467" s="186">
        <v>1</v>
      </c>
      <c r="GA467" s="186" t="s">
        <v>248</v>
      </c>
      <c r="GB467" s="186" t="s">
        <v>248</v>
      </c>
      <c r="GC467" s="186">
        <v>1</v>
      </c>
      <c r="GD467" s="186">
        <v>1</v>
      </c>
      <c r="GE467" s="186" t="s">
        <v>248</v>
      </c>
      <c r="GF467" s="186" t="s">
        <v>248</v>
      </c>
      <c r="GG467" s="186" t="s">
        <v>248</v>
      </c>
      <c r="GH467" s="186" t="s">
        <v>248</v>
      </c>
      <c r="GI467" s="186" t="s">
        <v>248</v>
      </c>
      <c r="GJ467" s="186" t="s">
        <v>248</v>
      </c>
      <c r="GK467" s="186" t="s">
        <v>248</v>
      </c>
      <c r="GL467" s="186" t="s">
        <v>248</v>
      </c>
      <c r="GM467" s="186" t="s">
        <v>248</v>
      </c>
      <c r="GN467" s="186" t="s">
        <v>248</v>
      </c>
      <c r="GO467" s="186" t="s">
        <v>248</v>
      </c>
      <c r="GP467" s="186" t="s">
        <v>248</v>
      </c>
      <c r="GQ467" s="186" t="s">
        <v>248</v>
      </c>
      <c r="GR467" s="186" t="s">
        <v>248</v>
      </c>
      <c r="GS467" s="186" t="s">
        <v>248</v>
      </c>
      <c r="GT467" s="186" t="s">
        <v>248</v>
      </c>
      <c r="GU467" s="186" t="s">
        <v>248</v>
      </c>
      <c r="GV467" s="186" t="s">
        <v>248</v>
      </c>
      <c r="GW467" s="186" t="s">
        <v>248</v>
      </c>
      <c r="GX467" s="186" t="s">
        <v>248</v>
      </c>
      <c r="GY467" s="186" t="s">
        <v>248</v>
      </c>
      <c r="GZ467" s="261" t="s">
        <v>248</v>
      </c>
      <c r="HA467" s="261" t="s">
        <v>248</v>
      </c>
      <c r="HB467" s="188">
        <f t="shared" ref="HB467" si="492">SUM(G467:GE467)</f>
        <v>50</v>
      </c>
    </row>
    <row r="468" spans="1:210" ht="24.9" customHeight="1" thickBot="1" x14ac:dyDescent="0.35">
      <c r="A468" s="108" t="str">
        <f t="shared" ref="A468" si="493">A467</f>
        <v>Prod.-Q-5</v>
      </c>
      <c r="B468" s="108" t="str">
        <f t="shared" ref="B468" si="494">B467</f>
        <v>Pracownik Produkcji</v>
      </c>
      <c r="C468" s="108" t="str">
        <f t="shared" ref="C468" si="495">C467</f>
        <v>MJ</v>
      </c>
      <c r="D468" s="108">
        <f t="shared" ref="D468" si="496">D467</f>
        <v>219</v>
      </c>
      <c r="E468" s="395"/>
      <c r="F468" s="189" t="s">
        <v>375</v>
      </c>
      <c r="G468" s="192">
        <f>IF(INDEX(tab_MinKomp[Przepisy BHP / BHP Vorschriften],MATCH($B467,tab_MinKomp[[Stanowisko / Position ]:[Stanowisko / Position ]],0))="n/a","n/a",G467-INDEX(tab_MinKomp[Przepisy BHP / BHP Vorschriften],MATCH($B467,tab_MinKomp[[Stanowisko / Position ]:[Stanowisko / Position ]],0)))</f>
        <v>0</v>
      </c>
      <c r="H468" s="193">
        <f>IF(INDEX(tab_MinKomp[Przepisy PPOŻ / Brandschutzbestimmungen],MATCH($B467,tab_MinKomp[[Stanowisko / Position ]:[Stanowisko / Position ]],0))="n/a","n/a",H467-INDEX(tab_MinKomp[Przepisy PPOŻ / Brandschutzbestimmungen],MATCH($B467,tab_MinKomp[[Stanowisko / Position ]:[Stanowisko / Position ]],0)))</f>
        <v>0</v>
      </c>
      <c r="I468" s="193">
        <f>IF(INDEX(tab_MinKomp[Ryzyko zawodowe na stanowiskach pracyv/ Berufliche Risiken an Arbeitsstellen],MATCH($B467,tab_MinKomp[[Stanowisko / Position ]:[Stanowisko / Position ]],0))="n/a","n/a",I467-INDEX(tab_MinKomp[Ryzyko zawodowe na stanowiskach pracyv/ Berufliche Risiken an Arbeitsstellen],MATCH($B467,tab_MinKomp[[Stanowisko / Position ]:[Stanowisko / Position ]],0)))</f>
        <v>0</v>
      </c>
      <c r="J468" s="193">
        <f>IF(INDEX(tab_MinKomp[Gospodarka substancjami niebezpiecznymi / Gefahrstoffmanagement],MATCH($B467,tab_MinKomp[[Stanowisko / Position ]:[Stanowisko / Position ]],0))="n/a","n/a",J467-INDEX(tab_MinKomp[Gospodarka substancjami niebezpiecznymi / Gefahrstoffmanagement],MATCH($B467,tab_MinKomp[[Stanowisko / Position ]:[Stanowisko / Position ]],0)))</f>
        <v>0</v>
      </c>
      <c r="K468" s="193">
        <f>IF(INDEX(tab_MinKomp[Gospodarka odpadami / Abfallwirtschaft],MATCH($B467,tab_MinKomp[[Stanowisko / Position ]:[Stanowisko / Position ]],0))="n/a","n/a",K467-INDEX(tab_MinKomp[Gospodarka odpadami / Abfallwirtschaft],MATCH($B467,tab_MinKomp[[Stanowisko / Position ]:[Stanowisko / Position ]],0)))</f>
        <v>0</v>
      </c>
      <c r="L468" s="194" t="str">
        <f>IF(INDEX(tab_MinKomp[Przepisy kodeksu pracy / Bestimmungen des Arbeitsgesetzes],MATCH($B467,tab_MinKomp[[Stanowisko / Position ]:[Stanowisko / Position ]],0))="n/a","n/a",L467-INDEX(tab_MinKomp[Przepisy kodeksu pracy / Bestimmungen des Arbeitsgesetzes],MATCH($B467,tab_MinKomp[[Stanowisko / Position ]:[Stanowisko / Position ]],0)))</f>
        <v>n/a</v>
      </c>
      <c r="M468" s="195" t="str">
        <f>IF(INDEX(tab_MinKomp[Przepisy o ub.społ. ZUS  / Sozialversicherungsvorschriften],MATCH($B467,tab_MinKomp[[Stanowisko / Position ]:[Stanowisko / Position ]],0))="n/a","n/a",M467-INDEX(tab_MinKomp[Przepisy o ub.społ. ZUS  / Sozialversicherungsvorschriften],MATCH($B467,tab_MinKomp[[Stanowisko / Position ]:[Stanowisko / Position ]],0)))</f>
        <v>n/a</v>
      </c>
      <c r="N468" s="194" t="str">
        <f>IF(INDEX(tab_MinKomp[PRZEPISY O PDOF /persönlich Einkommensteuergesetz ],MATCH($B467,tab_MinKomp[[Stanowisko / Position ]:[Stanowisko / Position ]],0))="n/a","n/a",N467-INDEX(tab_MinKomp[PRZEPISY O PDOF /persönlich Einkommensteuergesetz ],MATCH($B467,tab_MinKomp[[Stanowisko / Position ]:[Stanowisko / Position ]],0)))</f>
        <v>n/a</v>
      </c>
      <c r="O468" s="194">
        <f>IF(INDEX(tab_MinKomp[Regulamin pracy / Arbeitsordnung],MATCH($B467,tab_MinKomp[[Stanowisko / Position ]:[Stanowisko / Position ]],0))="n/a","n/a",O467-INDEX(tab_MinKomp[Regulamin pracy / Arbeitsordnung],MATCH($B467,tab_MinKomp[[Stanowisko / Position ]:[Stanowisko / Position ]],0)))</f>
        <v>0</v>
      </c>
      <c r="P468" s="194">
        <f>IF(INDEX(tab_MinKomp[Regulamin wynagradzania / Vergütungsordnung],MATCH($B467,tab_MinKomp[[Stanowisko / Position ]:[Stanowisko / Position ]],0))="n/a","n/a",P467-INDEX(tab_MinKomp[Regulamin wynagradzania / Vergütungsordnung],MATCH($B467,tab_MinKomp[[Stanowisko / Position ]:[Stanowisko / Position ]],0)))</f>
        <v>0</v>
      </c>
      <c r="Q468" s="194" t="str">
        <f>IF(INDEX(tab_MinKomp[System R2PŁATNIK PRO: Płace / Lohnabrechnung],MATCH($B467,tab_MinKomp[[Stanowisko / Position ]:[Stanowisko / Position ]],0))="n/a","n/a",Q467-INDEX(tab_MinKomp[System R2PŁATNIK PRO: Płace / Lohnabrechnung],MATCH($B467,tab_MinKomp[[Stanowisko / Position ]:[Stanowisko / Position ]],0)))</f>
        <v>n/a</v>
      </c>
      <c r="R468" s="194" t="str">
        <f>IF(INDEX(tab_MinKomp[SystemR2PŁATNIK PRO: KADRY / Personaldaten],MATCH($B467,tab_MinKomp[[Stanowisko / Position ]:[Stanowisko / Position ]],0))="n/a","n/a",R467-INDEX(tab_MinKomp[SystemR2PŁATNIK PRO: KADRY / Personaldaten],MATCH($B467,tab_MinKomp[[Stanowisko / Position ]:[Stanowisko / Position ]],0)))</f>
        <v>n/a</v>
      </c>
      <c r="S468" s="194" t="str">
        <f>IF(INDEX(tab_MinKomp[SYSTEM R2PŁATNIK PRO: zarządzanie pracownikami / Arbeitsverwaltung],MATCH($B467,tab_MinKomp[[Stanowisko / Position ]:[Stanowisko / Position ]],0))="n/a","n/a",S467-INDEX(tab_MinKomp[SYSTEM R2PŁATNIK PRO: zarządzanie pracownikami / Arbeitsverwaltung],MATCH($B467,tab_MinKomp[[Stanowisko / Position ]:[Stanowisko / Position ]],0)))</f>
        <v>n/a</v>
      </c>
      <c r="T468" s="194" t="str">
        <f>IF(INDEX(tab_MinKomp[Doradztwo, wsparcie personalne / Personalberatung und Unterstützung],MATCH($B467,tab_MinKomp[[Stanowisko / Position ]:[Stanowisko / Position ]],0))="n/a","n/a",T467-INDEX(tab_MinKomp[Doradztwo, wsparcie personalne / Personalberatung und Unterstützung],MATCH($B467,tab_MinKomp[[Stanowisko / Position ]:[Stanowisko / Position ]],0)))</f>
        <v>n/a</v>
      </c>
      <c r="U468" s="194" t="str">
        <f>IF(INDEX(tab_MinKomp[Przepisy o podatku VAT / MwSt.- Gesetz],MATCH($B467,tab_MinKomp[[Stanowisko / Position ]:[Stanowisko / Position ]],0))="n/a","n/a",U467-INDEX(tab_MinKomp[Przepisy o podatku VAT / MwSt.- Gesetz],MATCH($B467,tab_MinKomp[[Stanowisko / Position ]:[Stanowisko / Position ]],0)))</f>
        <v>n/a</v>
      </c>
      <c r="V468" s="194" t="str">
        <f>IF(INDEX(tab_MinKomp[PrzepisyPDOP / geschäftlich Einkommensteuergesetz],MATCH($B467,tab_MinKomp[[Stanowisko / Position ]:[Stanowisko / Position ]],0))="n/a","n/a",V467-INDEX(tab_MinKomp[PrzepisyPDOP / geschäftlich Einkommensteuergesetz],MATCH($B467,tab_MinKomp[[Stanowisko / Position ]:[Stanowisko / Position ]],0)))</f>
        <v>n/a</v>
      </c>
      <c r="W468" s="194" t="str">
        <f>IF(INDEX(tab_MinKomp[System BAAN / FINANSE (FIBU)],MATCH($B467,tab_MinKomp[[Stanowisko / Position ]:[Stanowisko / Position ]],0))="n/a","n/a",W467-INDEX(tab_MinKomp[System BAAN / FINANSE (FIBU)],MATCH($B467,tab_MinKomp[[Stanowisko / Position ]:[Stanowisko / Position ]],0)))</f>
        <v>n/a</v>
      </c>
      <c r="X468" s="194" t="str">
        <f>IF(INDEX(tab_MinKomp[Systemy pomocnicze / Hilfssysteme(STOCKPROGRAM, KALK2000 etc.)],MATCH($B467,tab_MinKomp[[Stanowisko / Position ]:[Stanowisko / Position ]],0))="n/a","n/a",X467-INDEX(tab_MinKomp[Systemy pomocnicze / Hilfssysteme(STOCKPROGRAM, KALK2000 etc.)],MATCH($B467,tab_MinKomp[[Stanowisko / Position ]:[Stanowisko / Position ]],0)))</f>
        <v>n/a</v>
      </c>
      <c r="Y468" s="194" t="str">
        <f>IF(INDEX(tab_MinKomp[Polityka rachunkowości / Buchführungspolitik],MATCH($B467,tab_MinKomp[[Stanowisko / Position ]:[Stanowisko / Position ]],0))="n/a","n/a",Y467-INDEX(tab_MinKomp[Polityka rachunkowości / Buchführungspolitik],MATCH($B467,tab_MinKomp[[Stanowisko / Position ]:[Stanowisko / Position ]],0)))</f>
        <v>n/a</v>
      </c>
      <c r="Z468" s="194" t="str">
        <f>IF(INDEX(tab_MinKomp[Ustawa o rachunkowości / Rechnungslegungsgesetz],MATCH($B467,tab_MinKomp[[Stanowisko / Position ]:[Stanowisko / Position ]],0))="n/a","n/a",Z467-INDEX(tab_MinKomp[Ustawa o rachunkowości / Rechnungslegungsgesetz],MATCH($B467,tab_MinKomp[[Stanowisko / Position ]:[Stanowisko / Position ]],0)))</f>
        <v>n/a</v>
      </c>
      <c r="AA468" s="194" t="str">
        <f>IF(INDEX(tab_MinKomp[WORKFLOW - TS-100],MATCH($B467,tab_MinKomp[[Stanowisko / Position ]:[Stanowisko / Position ]],0))="n/a","n/a",AA467-INDEX(tab_MinKomp[WORKFLOW - TS-100],MATCH($B467,tab_MinKomp[[Stanowisko / Position ]:[Stanowisko / Position ]],0)))</f>
        <v>n/a</v>
      </c>
      <c r="AB468" s="194" t="str">
        <f>IF(INDEX(tab_MinKomp[WORKFLOW - SFMS],MATCH($B467,tab_MinKomp[[Stanowisko / Position ]:[Stanowisko / Position ]],0))="n/a","n/a",AB467-INDEX(tab_MinKomp[WORKFLOW - SFMS],MATCH($B467,tab_MinKomp[[Stanowisko / Position ]:[Stanowisko / Position ]],0)))</f>
        <v>n/a</v>
      </c>
      <c r="AC468" s="194" t="str">
        <f>IF(INDEX(tab_MinKomp[System ISO 9001:2015],MATCH($B467,tab_MinKomp[[Stanowisko / Position ]:[Stanowisko / Position ]],0))="n/a","n/a",AC467-INDEX(tab_MinKomp[System ISO 9001:2015],MATCH($B467,tab_MinKomp[[Stanowisko / Position ]:[Stanowisko / Position ]],0)))</f>
        <v>n/a</v>
      </c>
      <c r="AD468" s="194" t="str">
        <f>IF(INDEX(tab_MinKomp[System ISO 9001:2015],MATCH($B467,tab_MinKomp[[Stanowisko / Position ]:[Stanowisko / Position ]],0))="n/a","n/a",AD467-INDEX(tab_MinKomp[System ISO 9001:2015],MATCH($B467,tab_MinKomp[[Stanowisko / Position ]:[Stanowisko / Position ]],0)))</f>
        <v>n/a</v>
      </c>
      <c r="AE468" s="194" t="str">
        <f>IF(INDEX(tab_MinKomp[System ISO 9001:2015],MATCH($B467,tab_MinKomp[[Stanowisko / Position ]:[Stanowisko / Position ]],0))="n/a","n/a",AE467-INDEX(tab_MinKomp[System ISO 9001:2015],MATCH($B467,tab_MinKomp[[Stanowisko / Position ]:[Stanowisko / Position ]],0)))</f>
        <v>n/a</v>
      </c>
      <c r="AF468" s="194" t="str">
        <f>IF(INDEX(tab_MinKomp[System ISO 9001:2015],MATCH($B467,tab_MinKomp[[Stanowisko / Position ]:[Stanowisko / Position ]],0))="n/a","n/a",AF467-INDEX(tab_MinKomp[System ISO 9001:2015],MATCH($B467,tab_MinKomp[[Stanowisko / Position ]:[Stanowisko / Position ]],0)))</f>
        <v>n/a</v>
      </c>
      <c r="AG468" s="194" t="str">
        <f>IF(INDEX(tab_MinKomp[Wymagania VDA 6.3 Process / Forderungen],MATCH($B467,tab_MinKomp[[Stanowisko / Position ]:[Stanowisko / Position ]],0))="n/a","n/a",AG467-INDEX(tab_MinKomp[Wymagania VDA 6.3 Process / Forderungen],MATCH($B467,tab_MinKomp[[Stanowisko / Position ]:[Stanowisko / Position ]],0)))</f>
        <v>n/a</v>
      </c>
      <c r="AH468" s="194" t="str">
        <f>IF(INDEX(tab_MinKomp[Wymagania VDA 6.5 Product / Forderungen],MATCH($B467,tab_MinKomp[[Stanowisko / Position ]:[Stanowisko / Position ]],0))="n/a","n/a",AH467-INDEX(tab_MinKomp[Wymagania VDA 6.5 Product / Forderungen],MATCH($B467,tab_MinKomp[[Stanowisko / Position ]:[Stanowisko / Position ]],0)))</f>
        <v>n/a</v>
      </c>
      <c r="AI468" s="194" t="str">
        <f>IF(INDEX(tab_MinKomp[System ISO 9001:2015],MATCH($B467,tab_MinKomp[[Stanowisko / Position ]:[Stanowisko / Position ]],0))="n/a","n/a",AI467-INDEX(tab_MinKomp[System ISO 9001:2015],MATCH($B467,tab_MinKomp[[Stanowisko / Position ]:[Stanowisko / Position ]],0)))</f>
        <v>n/a</v>
      </c>
      <c r="AJ468" s="194" t="str">
        <f>IF(INDEX(tab_MinKomp[Auditor systemu ISO 17021:2018],MATCH($B467,tab_MinKomp[[Stanowisko / Position ]:[Stanowisko / Position ]],0))="n/a","n/a",AJ467-INDEX(tab_MinKomp[Auditor systemu ISO 17021:2018],MATCH($B467,tab_MinKomp[[Stanowisko / Position ]:[Stanowisko / Position ]],0)))</f>
        <v>n/a</v>
      </c>
      <c r="AK468" s="194" t="str">
        <f>IF(INDEX(tab_MinKomp[Pełnomocnik systemu / Systemvertreter],MATCH($B467,tab_MinKomp[[Stanowisko / Position ]:[Stanowisko / Position ]],0))="n/a","n/a",AK467-INDEX(tab_MinKomp[Pełnomocnik systemu / Systemvertreter],MATCH($B467,tab_MinKomp[[Stanowisko / Position ]:[Stanowisko / Position ]],0)))</f>
        <v>n/a</v>
      </c>
      <c r="AL468" s="194">
        <f>IF(INDEX(tab_MinKomp[Polityka Etyczna - Compliance],MATCH($B467,tab_MinKomp[[Stanowisko / Position ]:[Stanowisko / Position ]],0))="n/a","n/a",AL467-INDEX(tab_MinKomp[Polityka Etyczna - Compliance],MATCH($B467,tab_MinKomp[[Stanowisko / Position ]:[Stanowisko / Position ]],0)))</f>
        <v>0</v>
      </c>
      <c r="AM468" s="194" t="str">
        <f>IF(INDEX(tab_MinKomp[WDRAŻANIE NOWYCH PROJEKTÓW/ PROCEDURA CTM],MATCH($B467,tab_MinKomp[[Stanowisko / Position ]:[Stanowisko / Position ]],0))="n/a","n/a",AM467-INDEX(tab_MinKomp[WDRAŻANIE NOWYCH PROJEKTÓW/ PROCEDURA CTM],MATCH($B467,tab_MinKomp[[Stanowisko / Position ]:[Stanowisko / Position ]],0)))</f>
        <v>n/a</v>
      </c>
      <c r="AN468" s="194" t="str">
        <f>IF(INDEX(tab_MinKomp[KAMIENIE MILOWE MSL/PIFF],MATCH($B467,tab_MinKomp[[Stanowisko / Position ]:[Stanowisko / Position ]],0))="n/a","n/a",AN467-INDEX(tab_MinKomp[KAMIENIE MILOWE MSL/PIFF],MATCH($B467,tab_MinKomp[[Stanowisko / Position ]:[Stanowisko / Position ]],0)))</f>
        <v>n/a</v>
      </c>
      <c r="AO468" s="194">
        <f>IF(INDEX(tab_MinKomp[CP],MATCH($B467,tab_MinKomp[[Stanowisko / Position ]:[Stanowisko / Position ]],0))="n/a","n/a",AO467-INDEX(tab_MinKomp[CP],MATCH($B467,tab_MinKomp[[Stanowisko / Position ]:[Stanowisko / Position ]],0)))</f>
        <v>0</v>
      </c>
      <c r="AP468" s="194" t="str">
        <f>IF(INDEX(tab_MinKomp[FMEA],MATCH($B467,tab_MinKomp[[Stanowisko / Position ]:[Stanowisko / Position ]],0))="n/a","n/a",AP467-INDEX(tab_MinKomp[FMEA],MATCH($B467,tab_MinKomp[[Stanowisko / Position ]:[Stanowisko / Position ]],0)))</f>
        <v>n/a</v>
      </c>
      <c r="AQ468" s="194">
        <f>IF(INDEX(tab_MinKomp[FLOW CHART],MATCH($B467,tab_MinKomp[[Stanowisko / Position ]:[Stanowisko / Position ]],0))="n/a","n/a",AQ467-INDEX(tab_MinKomp[FLOW CHART],MATCH($B467,tab_MinKomp[[Stanowisko / Position ]:[Stanowisko / Position ]],0)))</f>
        <v>0</v>
      </c>
      <c r="AR468" s="194" t="str">
        <f>IF(INDEX(tab_MinKomp[APQP],MATCH($B467,tab_MinKomp[[Stanowisko / Position ]:[Stanowisko / Position ]],0))="n/a","n/a",AR467-INDEX(tab_MinKomp[APQP],MATCH($B467,tab_MinKomp[[Stanowisko / Position ]:[Stanowisko / Position ]],0)))</f>
        <v>n/a</v>
      </c>
      <c r="AS468" s="194" t="str">
        <f>IF(INDEX(tab_MinKomp[MSA],MATCH($B467,tab_MinKomp[[Stanowisko / Position ]:[Stanowisko / Position ]],0))="n/a","n/a",AS467-INDEX(tab_MinKomp[MSA],MATCH($B467,tab_MinKomp[[Stanowisko / Position ]:[Stanowisko / Position ]],0)))</f>
        <v>n/a</v>
      </c>
      <c r="AT468" s="194" t="str">
        <f>IF(INDEX(tab_MinKomp[SPC],MATCH($B467,tab_MinKomp[[Stanowisko / Position ]:[Stanowisko / Position ]],0))="n/a","n/a",AT467-INDEX(tab_MinKomp[SPC],MATCH($B467,tab_MinKomp[[Stanowisko / Position ]:[Stanowisko / Position ]],0)))</f>
        <v>n/a</v>
      </c>
      <c r="AU468" s="194" t="str">
        <f>IF(INDEX(tab_MinKomp[CSR (SPECYFICZNE WYMAGANIA KLIENTA)],MATCH($B467,tab_MinKomp[[Stanowisko / Position ]:[Stanowisko / Position ]],0))="n/a","n/a",AU467-INDEX(tab_MinKomp[CSR (SPECYFICZNE WYMAGANIA KLIENTA)],MATCH($B467,tab_MinKomp[[Stanowisko / Position ]:[Stanowisko / Position ]],0)))</f>
        <v>n/a</v>
      </c>
      <c r="AV468" s="194">
        <f>IF(INDEX(tab_MinKomp[5S],MATCH($B467,tab_MinKomp[[Stanowisko / Position ]:[Stanowisko / Position ]],0))="n/a","n/a",AV467-INDEX(tab_MinKomp[5S],MATCH($B467,tab_MinKomp[[Stanowisko / Position ]:[Stanowisko / Position ]],0)))</f>
        <v>0</v>
      </c>
      <c r="AW468" s="194">
        <f>IF(INDEX(tab_MinKomp[LEAN MANAGEMENT],MATCH($B467,tab_MinKomp[[Stanowisko / Position ]:[Stanowisko / Position ]],0))="n/a","n/a",AW467-INDEX(tab_MinKomp[LEAN MANAGEMENT],MATCH($B467,tab_MinKomp[[Stanowisko / Position ]:[Stanowisko / Position ]],0)))</f>
        <v>0</v>
      </c>
      <c r="AX468" s="194" t="str">
        <f>IF(INDEX(tab_MinKomp[5R],MATCH($B467,tab_MinKomp[[Stanowisko / Position ]:[Stanowisko / Position ]],0))="n/a","n/a",AX467-INDEX(tab_MinKomp[5R],MATCH($B467,tab_MinKomp[[Stanowisko / Position ]:[Stanowisko / Position ]],0)))</f>
        <v>n/a</v>
      </c>
      <c r="AY468" s="194" t="str">
        <f>IF(INDEX(tab_MinKomp[Six Sigma],MATCH($B467,tab_MinKomp[[Stanowisko / Position ]:[Stanowisko / Position ]],0))="n/a","n/a",AY467-INDEX(tab_MinKomp[Six Sigma],MATCH($B467,tab_MinKomp[[Stanowisko / Position ]:[Stanowisko / Position ]],0)))</f>
        <v>n/a</v>
      </c>
      <c r="AZ468" s="194" t="str">
        <f>IF(INDEX(tab_MinKomp[System BAAN / Distribution &amp; Supply Chain],MATCH($B467,tab_MinKomp[[Stanowisko / Position ]:[Stanowisko / Position ]],0))="n/a","n/a",AZ467-INDEX(tab_MinKomp[System BAAN / Distribution &amp; Supply Chain],MATCH($B467,tab_MinKomp[[Stanowisko / Position ]:[Stanowisko / Position ]],0)))</f>
        <v>n/a</v>
      </c>
      <c r="BA468" s="194" t="str">
        <f>IF(INDEX(tab_MinKomp[Gospodarka magazynowa / Lagerverwaltung],MATCH($B467,tab_MinKomp[[Stanowisko / Position ]:[Stanowisko / Position ]],0))="n/a","n/a",BA467-INDEX(tab_MinKomp[Gospodarka magazynowa / Lagerverwaltung],MATCH($B467,tab_MinKomp[[Stanowisko / Position ]:[Stanowisko / Position ]],0)))</f>
        <v>n/a</v>
      </c>
      <c r="BB468" s="194" t="str">
        <f>IF(INDEX(tab_MinKomp[Inwentaryzacja - organizacja i przebieg / Inventurprozess],MATCH($B467,tab_MinKomp[[Stanowisko / Position ]:[Stanowisko / Position ]],0))="n/a","n/a",BB467-INDEX(tab_MinKomp[Inwentaryzacja - organizacja i przebieg / Inventurprozess],MATCH($B467,tab_MinKomp[[Stanowisko / Position ]:[Stanowisko / Position ]],0)))</f>
        <v>n/a</v>
      </c>
      <c r="BC468" s="194" t="str">
        <f>IF(INDEX(tab_MinKomp[Organizacja dostaw / Versorgungsorganisation],MATCH($B467,tab_MinKomp[[Stanowisko / Position ]:[Stanowisko / Position ]],0))="n/a","n/a",BC467-INDEX(tab_MinKomp[Organizacja dostaw / Versorgungsorganisation],MATCH($B467,tab_MinKomp[[Stanowisko / Position ]:[Stanowisko / Position ]],0)))</f>
        <v>n/a</v>
      </c>
      <c r="BD468" s="194" t="str">
        <f>IF(INDEX(tab_MinKomp[Organizacja wysyłek / Organisation von Lieferungen],MATCH($B467,tab_MinKomp[[Stanowisko / Position ]:[Stanowisko / Position ]],0))="n/a","n/a",BD467-INDEX(tab_MinKomp[Organizacja wysyłek / Organisation von Lieferungen],MATCH($B467,tab_MinKomp[[Stanowisko / Position ]:[Stanowisko / Position ]],0)))</f>
        <v>n/a</v>
      </c>
      <c r="BE468" s="194" t="str">
        <f>IF(INDEX(tab_MinKomp[Analiza magazynowa - Program Polen.mdb / Inventuranalyse],MATCH($B467,tab_MinKomp[[Stanowisko / Position ]:[Stanowisko / Position ]],0))="n/a","n/a",BE467-INDEX(tab_MinKomp[Analiza magazynowa - Program Polen.mdb / Inventuranalyse],MATCH($B467,tab_MinKomp[[Stanowisko / Position ]:[Stanowisko / Position ]],0)))</f>
        <v>n/a</v>
      </c>
      <c r="BF468" s="190" t="str">
        <f>IF(INDEX(tab_MinKomp[MMOG (Materials Management Operations Guidelines)],MATCH($B467,tab_MinKomp[[Stanowisko / Position ]:[Stanowisko / Position ]],0))="n/a","n/a",BF467-INDEX(tab_MinKomp[MMOG (Materials Management Operations Guidelines)],MATCH($B467,tab_MinKomp[[Stanowisko / Position ]:[Stanowisko / Position ]],0)))</f>
        <v>n/a</v>
      </c>
      <c r="BG468" s="190" t="str">
        <f>IF(INDEX(tab_MinKomp[GPP],MATCH($B467,tab_MinKomp[[Stanowisko / Position ]:[Stanowisko / Position ]],0))="n/a","n/a",BG467-INDEX(tab_MinKomp[GPP],MATCH($B467,tab_MinKomp[[Stanowisko / Position ]:[Stanowisko / Position ]],0)))</f>
        <v>n/a</v>
      </c>
      <c r="BH468" s="190" t="str">
        <f>IF(INDEX(tab_MinKomp[AIAG (Automotive Industry Action Group)],MATCH($B467,tab_MinKomp[[Stanowisko / Position ]:[Stanowisko / Position ]],0))="n/a","n/a",BH467-INDEX(tab_MinKomp[AIAG (Automotive Industry Action Group)],MATCH($B467,tab_MinKomp[[Stanowisko / Position ]:[Stanowisko / Position ]],0)))</f>
        <v>n/a</v>
      </c>
      <c r="BI468" s="190" t="str">
        <f>IF(INDEX(tab_MinKomp[Super-G disputes],MATCH($B467,tab_MinKomp[[Stanowisko / Position ]:[Stanowisko / Position ]],0))="n/a","n/a",BI467-INDEX(tab_MinKomp[Super-G disputes],MATCH($B467,tab_MinKomp[[Stanowisko / Position ]:[Stanowisko / Position ]],0)))</f>
        <v>n/a</v>
      </c>
      <c r="BJ468" s="190" t="str">
        <f>IF(INDEX(tab_MinKomp[CMMS3/eDDL (Direct Data Link)],MATCH($B467,tab_MinKomp[[Stanowisko / Position ]:[Stanowisko / Position ]],0))="n/a","n/a",BJ467-INDEX(tab_MinKomp[CMMS3/eDDL (Direct Data Link)],MATCH($B467,tab_MinKomp[[Stanowisko / Position ]:[Stanowisko / Position ]],0)))</f>
        <v>n/a</v>
      </c>
      <c r="BK468" s="190" t="str">
        <f>IF(INDEX(tab_MinKomp[MP&amp;L (Material Planning and Logistics)],MATCH($B467,tab_MinKomp[[Stanowisko / Position ]:[Stanowisko / Position ]],0))="n/a","n/a",BK467-INDEX(tab_MinKomp[MP&amp;L (Material Planning and Logistics)],MATCH($B467,tab_MinKomp[[Stanowisko / Position ]:[Stanowisko / Position ]],0)))</f>
        <v>n/a</v>
      </c>
      <c r="BL468" s="190" t="str">
        <f>IF(INDEX(tab_MinKomp[Supplier delivery rating],MATCH($B467,tab_MinKomp[[Stanowisko / Position ]:[Stanowisko / Position ]],0))="n/a","n/a",BL467-INDEX(tab_MinKomp[Supplier delivery rating],MATCH($B467,tab_MinKomp[[Stanowisko / Position ]:[Stanowisko / Position ]],0)))</f>
        <v>n/a</v>
      </c>
      <c r="BM468" s="194" t="str">
        <f>IF(INDEX(tab_MinKomp[Planowanie produkcji / Produktionsplanung],MATCH($B467,tab_MinKomp[[Stanowisko / Position ]:[Stanowisko / Position ]],0))="n/a","n/a",BM467-INDEX(tab_MinKomp[Planowanie produkcji / Produktionsplanung],MATCH($B467,tab_MinKomp[[Stanowisko / Position ]:[Stanowisko / Position ]],0)))</f>
        <v>n/a</v>
      </c>
      <c r="BN468" s="194" t="str">
        <f>IF(INDEX(tab_MinKomp[Planowanie produkcji / Produktionsplanung],MATCH($B467,tab_MinKomp[[Stanowisko / Position ]:[Stanowisko / Position ]],0))="n/a","n/a",BN467-INDEX(tab_MinKomp[Planowanie produkcji / Produktionsplanung],MATCH($B467,tab_MinKomp[[Stanowisko / Position ]:[Stanowisko / Position ]],0)))</f>
        <v>n/a</v>
      </c>
      <c r="BO468" s="194" t="str">
        <f>IF(INDEX(tab_MinKomp[Planowanie produkcji / Produktionsplanung],MATCH($B467,tab_MinKomp[[Stanowisko / Position ]:[Stanowisko / Position ]],0))="n/a","n/a",BO467-INDEX(tab_MinKomp[Planowanie produkcji / Produktionsplanung],MATCH($B467,tab_MinKomp[[Stanowisko / Position ]:[Stanowisko / Position ]],0)))</f>
        <v>n/a</v>
      </c>
      <c r="BP468" s="194" t="str">
        <f>IF(INDEX(tab_MinKomp[Planowanie produkcji / Produktionsplanung],MATCH($B467,tab_MinKomp[[Stanowisko / Position ]:[Stanowisko / Position ]],0))="n/a","n/a",BP467-INDEX(tab_MinKomp[Planowanie produkcji / Produktionsplanung],MATCH($B467,tab_MinKomp[[Stanowisko / Position ]:[Stanowisko / Position ]],0)))</f>
        <v>n/a</v>
      </c>
      <c r="BQ468" s="194">
        <f>IF(INDEX(tab_MinKomp[Obsługa maszyn Novapax / Novapax Maschinenbedienung],MATCH($B467,tab_MinKomp[[Stanowisko / Position ]:[Stanowisko / Position ]],0))="n/a","n/a",BQ467-INDEX(tab_MinKomp[Obsługa maszyn Novapax / Novapax Maschinenbedienung],MATCH($B467,tab_MinKomp[[Stanowisko / Position ]:[Stanowisko / Position ]],0)))</f>
        <v>0</v>
      </c>
      <c r="BR468" s="194" t="str">
        <f>IF(INDEX(tab_MinKomp[Planowanie produkcji / Produktionsplanung],MATCH($B467,tab_MinKomp[[Stanowisko / Position ]:[Stanowisko / Position ]],0))="n/a","n/a",BR467-INDEX(tab_MinKomp[Planowanie produkcji / Produktionsplanung],MATCH($B467,tab_MinKomp[[Stanowisko / Position ]:[Stanowisko / Position ]],0)))</f>
        <v>n/a</v>
      </c>
      <c r="BS468" s="194">
        <f>IF(INDEX(tab_MinKomp[Obsługa maszyn Novapax / Novapax Maschinenbedienung],MATCH($B467,tab_MinKomp[[Stanowisko / Position ]:[Stanowisko / Position ]],0))="n/a","n/a",BS467-INDEX(tab_MinKomp[Obsługa maszyn Novapax / Novapax Maschinenbedienung],MATCH($B467,tab_MinKomp[[Stanowisko / Position ]:[Stanowisko / Position ]],0)))</f>
        <v>0</v>
      </c>
      <c r="BT468" s="194" t="str">
        <f>IF(INDEX(tab_MinKomp[Planowanie produkcji / Produktionsplanung],MATCH($B467,tab_MinKomp[[Stanowisko / Position ]:[Stanowisko / Position ]],0))="n/a","n/a",BT467-INDEX(tab_MinKomp[Planowanie produkcji / Produktionsplanung],MATCH($B467,tab_MinKomp[[Stanowisko / Position ]:[Stanowisko / Position ]],0)))</f>
        <v>n/a</v>
      </c>
      <c r="BU468" s="194">
        <f>IF(INDEX(tab_MinKomp[Obsługa maszyn Novapax / Novapax Maschinenbedienung],MATCH($B467,tab_MinKomp[[Stanowisko / Position ]:[Stanowisko / Position ]],0))="n/a","n/a",BU467-INDEX(tab_MinKomp[Obsługa maszyn Novapax / Novapax Maschinenbedienung],MATCH($B467,tab_MinKomp[[Stanowisko / Position ]:[Stanowisko / Position ]],0)))</f>
        <v>0</v>
      </c>
      <c r="BV468" s="194" t="str">
        <f>IF(INDEX(tab_MinKomp[Planowanie produkcji / Produktionsplanung],MATCH($B467,tab_MinKomp[[Stanowisko / Position ]:[Stanowisko / Position ]],0))="n/a","n/a",BV467-INDEX(tab_MinKomp[Planowanie produkcji / Produktionsplanung],MATCH($B467,tab_MinKomp[[Stanowisko / Position ]:[Stanowisko / Position ]],0)))</f>
        <v>n/a</v>
      </c>
      <c r="BW468" s="194">
        <f>IF(INDEX(tab_MinKomp[Obsługa maszyn Novapax / Novapax Maschinenbedienung],MATCH($B467,tab_MinKomp[[Stanowisko / Position ]:[Stanowisko / Position ]],0))="n/a","n/a",BW467-INDEX(tab_MinKomp[Obsługa maszyn Novapax / Novapax Maschinenbedienung],MATCH($B467,tab_MinKomp[[Stanowisko / Position ]:[Stanowisko / Position ]],0)))</f>
        <v>0</v>
      </c>
      <c r="BX468" s="194">
        <f>IF(INDEX(tab_MinKomp[Obsługa maszyn Novapax / Novapax Maschinenbedienung],MATCH($B467,tab_MinKomp[[Stanowisko / Position ]:[Stanowisko / Position ]],0))="n/a","n/a",BX467-INDEX(tab_MinKomp[Obsługa maszyn Novapax / Novapax Maschinenbedienung],MATCH($B467,tab_MinKomp[[Stanowisko / Position ]:[Stanowisko / Position ]],0)))</f>
        <v>0</v>
      </c>
      <c r="BY468" s="194" t="str">
        <f>IF(INDEX(tab_MinKomp[Obsługa maszyn Engel / Engel Maschinenbedienung],MATCH($B467,tab_MinKomp[[Stanowisko / Position ]:[Stanowisko / Position ]],0))="n/a","n/a",BY467-INDEX(tab_MinKomp[Obsługa maszyn Engel / Engel Maschinenbedienung],MATCH($B467,tab_MinKomp[[Stanowisko / Position ]:[Stanowisko / Position ]],0)))</f>
        <v>n/a</v>
      </c>
      <c r="BZ468" s="194">
        <f>IF(INDEX(tab_MinKomp[Obsługa maszyn Novapax / Novapax Maschinenbedienung],MATCH($B467,tab_MinKomp[[Stanowisko / Position ]:[Stanowisko / Position ]],0))="n/a","n/a",BZ467-INDEX(tab_MinKomp[Obsługa maszyn Novapax / Novapax Maschinenbedienung],MATCH($B467,tab_MinKomp[[Stanowisko / Position ]:[Stanowisko / Position ]],0)))</f>
        <v>0</v>
      </c>
      <c r="CA468" s="194" t="str">
        <f>IF(INDEX(tab_MinKomp[Obsługa maszyn KVT / KVT Maschinenbedienung],MATCH($B467,tab_MinKomp[[Stanowisko / Position ]:[Stanowisko / Position ]],0))="n/a","n/a",CA467-INDEX(tab_MinKomp[Obsługa maszyn KVT / KVT Maschinenbedienung],MATCH($B467,tab_MinKomp[[Stanowisko / Position ]:[Stanowisko / Position ]],0)))</f>
        <v>n/a</v>
      </c>
      <c r="CB468" s="194">
        <f>IF(INDEX(tab_MinKomp[Obsługa maszyn Novapax / Novapax Maschinenbedienung],MATCH($B467,tab_MinKomp[[Stanowisko / Position ]:[Stanowisko / Position ]],0))="n/a","n/a",CB467-INDEX(tab_MinKomp[Obsługa maszyn Novapax / Novapax Maschinenbedienung],MATCH($B467,tab_MinKomp[[Stanowisko / Position ]:[Stanowisko / Position ]],0)))</f>
        <v>-1</v>
      </c>
      <c r="CC468" s="194" t="str">
        <f>IF(INDEX(tab_MinKomp[Obsługa maszyn Branson / Branson Maschinenbedienung],MATCH($B467,tab_MinKomp[[Stanowisko / Position ]:[Stanowisko / Position ]],0))="n/a","n/a",CC467-INDEX(tab_MinKomp[Obsługa maszyn Branson / Branson Maschinenbedienung],MATCH($B467,tab_MinKomp[[Stanowisko / Position ]:[Stanowisko / Position ]],0)))</f>
        <v>n/a</v>
      </c>
      <c r="CD468" s="194">
        <f>IF(INDEX(tab_MinKomp[Obsługa maszyn Novapax / Novapax Maschinenbedienung],MATCH($B467,tab_MinKomp[[Stanowisko / Position ]:[Stanowisko / Position ]],0))="n/a","n/a",CD467-INDEX(tab_MinKomp[Obsługa maszyn Novapax / Novapax Maschinenbedienung],MATCH($B467,tab_MinKomp[[Stanowisko / Position ]:[Stanowisko / Position ]],0)))</f>
        <v>0</v>
      </c>
      <c r="CE468" s="194">
        <f>IF(INDEX(tab_MinKomp[Obsługa maszyn Novapax / Novapax Maschinenbedienung],MATCH($B467,tab_MinKomp[[Stanowisko / Position ]:[Stanowisko / Position ]],0))="n/a","n/a",CE467-INDEX(tab_MinKomp[Obsługa maszyn Novapax / Novapax Maschinenbedienung],MATCH($B467,tab_MinKomp[[Stanowisko / Position ]:[Stanowisko / Position ]],0)))</f>
        <v>-1</v>
      </c>
      <c r="CF468" s="194" t="s">
        <v>248</v>
      </c>
      <c r="CG468" s="194">
        <f>IF(INDEX(tab_MinKomp[Eliminacja awarii / Beseitigung von Ausfällen],MATCH($B467,tab_MinKomp[[Stanowisko / Position ]:[Stanowisko / Position ]],0))="n/a","n/a",CG467-INDEX(tab_MinKomp[Eliminacja awarii / Beseitigung von Ausfällen],MATCH($B467,tab_MinKomp[[Stanowisko / Position ]:[Stanowisko / Position ]],0)))</f>
        <v>0</v>
      </c>
      <c r="CH468" s="194" t="str">
        <f>IF(INDEX(tab_MinKomp[Wymagania VDA 6.5 Product / Forderungen],MATCH($B467,tab_MinKomp[[Stanowisko / Position ]:[Stanowisko / Position ]],0))="n/a","n/a",CH467-INDEX(tab_MinKomp[Wymagania VDA 6.5 Product / Forderungen],MATCH($B467,tab_MinKomp[[Stanowisko / Position ]:[Stanowisko / Position ]],0)))</f>
        <v>n/a</v>
      </c>
      <c r="CI468" s="194" t="str">
        <f>IF(INDEX(tab_MinKomp[Wymagania VDA 6.5 Product / Forderungen],MATCH($B467,tab_MinKomp[[Stanowisko / Position ]:[Stanowisko / Position ]],0))="n/a","n/a",CI467-INDEX(tab_MinKomp[Wymagania VDA 6.5 Product / Forderungen],MATCH($B467,tab_MinKomp[[Stanowisko / Position ]:[Stanowisko / Position ]],0)))</f>
        <v>n/a</v>
      </c>
      <c r="CJ468" s="194" t="str">
        <f>IF(INDEX(tab_MinKomp[Wymagania VDA 6.5 Product / Forderungen],MATCH($B467,tab_MinKomp[[Stanowisko / Position ]:[Stanowisko / Position ]],0))="n/a","n/a",CJ467-INDEX(tab_MinKomp[Wymagania VDA 6.5 Product / Forderungen],MATCH($B467,tab_MinKomp[[Stanowisko / Position ]:[Stanowisko / Position ]],0)))</f>
        <v>n/a</v>
      </c>
      <c r="CK468" s="194" t="str">
        <f>IF(INDEX(tab_MinKomp[Wymagania VDA 6.5 Product / Forderungen],MATCH($B467,tab_MinKomp[[Stanowisko / Position ]:[Stanowisko / Position ]],0))="n/a","n/a",CK467-INDEX(tab_MinKomp[Wymagania VDA 6.5 Product / Forderungen],MATCH($B467,tab_MinKomp[[Stanowisko / Position ]:[Stanowisko / Position ]],0)))</f>
        <v>n/a</v>
      </c>
      <c r="CL468" s="194" t="str">
        <f>IF(INDEX(tab_MinKomp[Wymagania VDA 6.5 Product / Forderungen],MATCH($B467,tab_MinKomp[[Stanowisko / Position ]:[Stanowisko / Position ]],0))="n/a","n/a",CL467-INDEX(tab_MinKomp[Wymagania VDA 6.5 Product / Forderungen],MATCH($B467,tab_MinKomp[[Stanowisko / Position ]:[Stanowisko / Position ]],0)))</f>
        <v>n/a</v>
      </c>
      <c r="CM468" s="194" t="str">
        <f>IF(INDEX(tab_MinKomp[Informatyka ogólna (techniczne i systemowe) / Allgemeine IT (Technik und System)],MATCH($B467,tab_MinKomp[[Stanowisko / Position ]:[Stanowisko / Position ]],0))="n/a","n/a",CM467-INDEX(tab_MinKomp[Informatyka ogólna (techniczne i systemowe) / Allgemeine IT (Technik und System)],MATCH($B467,tab_MinKomp[[Stanowisko / Position ]:[Stanowisko / Position ]],0)))</f>
        <v>n/a</v>
      </c>
      <c r="CN468" s="194" t="str">
        <f>IF(INDEX(tab_MinKomp[Sieci komputerowe / Computernetzwerke],MATCH($B467,tab_MinKomp[[Stanowisko / Position ]:[Stanowisko / Position ]],0))="n/a","n/a",CN467-INDEX(tab_MinKomp[Sieci komputerowe / Computernetzwerke],MATCH($B467,tab_MinKomp[[Stanowisko / Position ]:[Stanowisko / Position ]],0)))</f>
        <v>n/a</v>
      </c>
      <c r="CO468" s="194" t="str">
        <f>IF(INDEX(tab_MinKomp[Hardware (komputery PC, drukarki biurowe i etykietowe, telefonia stacjonarna i mobilna) (PC, Drucker, Telefpne, Handys)],MATCH($B467,tab_MinKomp[[Stanowisko / Position ]:[Stanowisko / Position ]],0))="n/a","n/a",CO467-INDEX(tab_MinKomp[Hardware (komputery PC, drukarki biurowe i etykietowe, telefonia stacjonarna i mobilna) (PC, Drucker, Telefpne, Handys)],MATCH($B467,tab_MinKomp[[Stanowisko / Position ]:[Stanowisko / Position ]],0)))</f>
        <v>n/a</v>
      </c>
      <c r="CP468" s="194" t="str">
        <f>IF(INDEX(tab_MinKomp[Software &amp; Systems (MS Office, MS Remote Desktop)],MATCH($B467,tab_MinKomp[[Stanowisko / Position ]:[Stanowisko / Position ]],0))="n/a","n/a",CP467-INDEX(tab_MinKomp[Software &amp; Systems (MS Office, MS Remote Desktop)],MATCH($B467,tab_MinKomp[[Stanowisko / Position ]:[Stanowisko / Position ]],0)))</f>
        <v>n/a</v>
      </c>
      <c r="CQ468" s="194" t="str">
        <f>IF(INDEX(tab_MinKomp[Programowanie obiektowe (PHP) / Objektprogrammierung],MATCH($B467,tab_MinKomp[[Stanowisko / Position ]:[Stanowisko / Position ]],0))="n/a","n/a",CQ467-INDEX(tab_MinKomp[Programowanie obiektowe (PHP) / Objektprogrammierung],MATCH($B467,tab_MinKomp[[Stanowisko / Position ]:[Stanowisko / Position ]],0)))</f>
        <v>n/a</v>
      </c>
      <c r="CR468" s="194" t="str">
        <f>IF(INDEX(tab_MinKomp[Scrum],MATCH($B467,tab_MinKomp[[Stanowisko / Position ]:[Stanowisko / Position ]],0))="n/a","n/a",CR467-INDEX(tab_MinKomp[Scrum],MATCH($B467,tab_MinKomp[[Stanowisko / Position ]:[Stanowisko / Position ]],0)))</f>
        <v>n/a</v>
      </c>
      <c r="CS468" s="194" t="str">
        <f>IF(INDEX(tab_MinKomp[SQL (MySQL)],MATCH($B467,tab_MinKomp[[Stanowisko / Position ]:[Stanowisko / Position ]],0))="n/a","n/a",CS467-INDEX(tab_MinKomp[SQL (MySQL)],MATCH($B467,tab_MinKomp[[Stanowisko / Position ]:[Stanowisko / Position ]],0)))</f>
        <v>n/a</v>
      </c>
      <c r="CT468" s="194" t="str">
        <f>IF(INDEX(tab_MinKomp[Javascript],MATCH($B467,tab_MinKomp[[Stanowisko / Position ]:[Stanowisko / Position ]],0))="n/a","n/a",CT467-INDEX(tab_MinKomp[Javascript],MATCH($B467,tab_MinKomp[[Stanowisko / Position ]:[Stanowisko / Position ]],0)))</f>
        <v>n/a</v>
      </c>
      <c r="CU468" s="194" t="str">
        <f>IF(INDEX(tab_MinKomp[Joomla],MATCH($B467,tab_MinKomp[[Stanowisko / Position ]:[Stanowisko / Position ]],0))="n/a","n/a",CU467-INDEX(tab_MinKomp[Joomla],MATCH($B467,tab_MinKomp[[Stanowisko / Position ]:[Stanowisko / Position ]],0)))</f>
        <v>n/a</v>
      </c>
      <c r="CV468" s="194" t="str">
        <f>IF(INDEX(tab_MinKomp[Bash],MATCH($B467,tab_MinKomp[[Stanowisko / Position ]:[Stanowisko / Position ]],0))="n/a","n/a",CV467-INDEX(tab_MinKomp[Bash],MATCH($B467,tab_MinKomp[[Stanowisko / Position ]:[Stanowisko / Position ]],0)))</f>
        <v>n/a</v>
      </c>
      <c r="CW468" s="194">
        <f>IF(INDEX(tab_MinKomp[Systemy MES (HYDRA / SFMS)],MATCH($B467,tab_MinKomp[[Stanowisko / Position ]:[Stanowisko / Position ]],0))="n/a","n/a",CW467-INDEX(tab_MinKomp[Systemy MES (HYDRA / SFMS)],MATCH($B467,tab_MinKomp[[Stanowisko / Position ]:[Stanowisko / Position ]],0)))</f>
        <v>0</v>
      </c>
      <c r="CX468" s="194" t="str">
        <f>IF(INDEX(tab_MinKomp[HTML / CSS],MATCH($B467,tab_MinKomp[[Stanowisko / Position ]:[Stanowisko / Position ]],0))="n/a","n/a",CX467-INDEX(tab_MinKomp[HTML / CSS],MATCH($B467,tab_MinKomp[[Stanowisko / Position ]:[Stanowisko / Position ]],0)))</f>
        <v>n/a</v>
      </c>
      <c r="CY468" s="194" t="str">
        <f>IF(INDEX(tab_MinKomp[SYSTEM PR],MATCH($B467,tab_MinKomp[[Stanowisko / Position ]:[Stanowisko / Position ]],0))="n/a","n/a",CY467-INDEX(tab_MinKomp[SYSTEM PR],MATCH($B467,tab_MinKomp[[Stanowisko / Position ]:[Stanowisko / Position ]],0)))</f>
        <v>n/a</v>
      </c>
      <c r="CZ468" s="194" t="str">
        <f>IF(INDEX(tab_MinKomp[System Einkauf XP / EBA],MATCH($B467,tab_MinKomp[[Stanowisko / Position ]:[Stanowisko / Position ]],0))="n/a","n/a",CZ467-INDEX(tab_MinKomp[System Einkauf XP / EBA],MATCH($B467,tab_MinKomp[[Stanowisko / Position ]:[Stanowisko / Position ]],0)))</f>
        <v>n/a</v>
      </c>
      <c r="DA468" s="194" t="str">
        <f>IF(INDEX(tab_MinKomp[Techniki negocjacyjne / Verhandlungstechniken],MATCH($B467,tab_MinKomp[[Stanowisko / Position ]:[Stanowisko / Position ]],0))="n/a","n/a",DA467-INDEX(tab_MinKomp[Techniki negocjacyjne / Verhandlungstechniken],MATCH($B467,tab_MinKomp[[Stanowisko / Position ]:[Stanowisko / Position ]],0)))</f>
        <v>n/a</v>
      </c>
      <c r="DB468" s="194" t="str">
        <f>IF(INDEX(tab_MinKomp[Znajomość rynku branżowego / Kenntnis des Industrie Marktes],MATCH($B467,tab_MinKomp[[Stanowisko / Position ]:[Stanowisko / Position ]],0))="n/a","n/a",DB467-INDEX(tab_MinKomp[Znajomość rynku branżowego / Kenntnis des Industrie Marktes],MATCH($B467,tab_MinKomp[[Stanowisko / Position ]:[Stanowisko / Position ]],0)))</f>
        <v>n/a</v>
      </c>
      <c r="DC468" s="194" t="str">
        <f>IF(INDEX(tab_MinKomp[SUPPLIER MANAGEMENT],MATCH($B467,tab_MinKomp[[Stanowisko / Position ]:[Stanowisko / Position ]],0))="n/a","n/a",DC467-INDEX(tab_MinKomp[SUPPLIER MANAGEMENT],MATCH($B467,tab_MinKomp[[Stanowisko / Position ]:[Stanowisko / Position ]],0)))</f>
        <v>n/a</v>
      </c>
      <c r="DD468" s="194" t="str">
        <f>IF(INDEX(tab_MinKomp[SUPPLIER MANAGEMENT],MATCH($B467,tab_MinKomp[[Stanowisko / Position ]:[Stanowisko / Position ]],0))="n/a","n/a",DD467-INDEX(tab_MinKomp[SUPPLIER MANAGEMENT],MATCH($B467,tab_MinKomp[[Stanowisko / Position ]:[Stanowisko / Position ]],0)))</f>
        <v>n/a</v>
      </c>
      <c r="DE468" s="194" t="str">
        <f>IF(INDEX(tab_MinKomp[SUPPLIER MANAGEMENT],MATCH($B467,tab_MinKomp[[Stanowisko / Position ]:[Stanowisko / Position ]],0))="n/a","n/a",DE467-INDEX(tab_MinKomp[SUPPLIER MANAGEMENT],MATCH($B467,tab_MinKomp[[Stanowisko / Position ]:[Stanowisko / Position ]],0)))</f>
        <v>n/a</v>
      </c>
      <c r="DF468" s="194">
        <f>IF(INDEX(tab_MinKomp[LEAN MANAGEMENT],MATCH($B467,tab_MinKomp[[Stanowisko / Position ]:[Stanowisko / Position ]],0))="n/a","n/a",DF467-INDEX(tab_MinKomp[LEAN MANAGEMENT],MATCH($B467,tab_MinKomp[[Stanowisko / Position ]:[Stanowisko / Position ]],0)))</f>
        <v>0</v>
      </c>
      <c r="DG468" s="194" t="str">
        <f>IF(INDEX(tab_MinKomp[PPAP/PSW],MATCH($B467,tab_MinKomp[[Stanowisko / Position ]:[Stanowisko / Position ]],0))="n/a","n/a",DG467-INDEX(tab_MinKomp[PPAP/PSW],MATCH($B467,tab_MinKomp[[Stanowisko / Position ]:[Stanowisko / Position ]],0)))</f>
        <v>n/a</v>
      </c>
      <c r="DH468" s="194" t="str">
        <f>IF(INDEX(tab_MinKomp[SUPPLIER MANAGEMENT],MATCH($B467,tab_MinKomp[[Stanowisko / Position ]:[Stanowisko / Position ]],0))="n/a","n/a",DH467-INDEX(tab_MinKomp[SUPPLIER MANAGEMENT],MATCH($B467,tab_MinKomp[[Stanowisko / Position ]:[Stanowisko / Position ]],0)))</f>
        <v>n/a</v>
      </c>
      <c r="DI468" s="194" t="str">
        <f>IF(INDEX(tab_MinKomp[OBSŁUGA PORTALI KLIENTA / Kundenportale],MATCH($B467,tab_MinKomp[[Stanowisko / Position ]:[Stanowisko / Position ]],0))="n/a","n/a",DI467-INDEX(tab_MinKomp[OBSŁUGA PORTALI KLIENTA / Kundenportale],MATCH($B467,tab_MinKomp[[Stanowisko / Position ]:[Stanowisko / Position ]],0)))</f>
        <v>n/a</v>
      </c>
      <c r="DJ468" s="194" t="str">
        <f>IF(INDEX(tab_MinKomp[Obsługa systemu BABTECQ / BABTECQ System],MATCH($B467,tab_MinKomp[[Stanowisko / Position ]:[Stanowisko / Position ]],0))="n/a","n/a",DJ467-INDEX(tab_MinKomp[Obsługa systemu BABTECQ / BABTECQ System],MATCH($B467,tab_MinKomp[[Stanowisko / Position ]:[Stanowisko / Position ]],0)))</f>
        <v>n/a</v>
      </c>
      <c r="DK468" s="194" t="str">
        <f>IF(INDEX(tab_MinKomp[Rysunek techniczny / technische Zeichnung],MATCH($B467,tab_MinKomp[[Stanowisko / Position ]:[Stanowisko / Position ]],0))="n/a","n/a",DK467-INDEX(tab_MinKomp[Rysunek techniczny / technische Zeichnung],MATCH($B467,tab_MinKomp[[Stanowisko / Position ]:[Stanowisko / Position ]],0)))</f>
        <v>n/a</v>
      </c>
      <c r="DL468" s="194" t="str">
        <f>IF(INDEX(tab_MinKomp[Kalibracja / Kalibrierung],MATCH($B467,tab_MinKomp[[Stanowisko / Position ]:[Stanowisko / Position ]],0))="n/a","n/a",DL467-INDEX(tab_MinKomp[Kalibracja / Kalibrierung],MATCH($B467,tab_MinKomp[[Stanowisko / Position ]:[Stanowisko / Position ]],0)))</f>
        <v>n/a</v>
      </c>
      <c r="DM468" s="194" t="str">
        <f>IF(INDEX(tab_MinKomp[Rekwalifikacja / Requalifizierung],MATCH($B467,tab_MinKomp[[Stanowisko / Position ]:[Stanowisko / Position ]],0))="n/a","n/a",DM467-INDEX(tab_MinKomp[Rekwalifikacja / Requalifizierung],MATCH($B467,tab_MinKomp[[Stanowisko / Position ]:[Stanowisko / Position ]],0)))</f>
        <v>n/a</v>
      </c>
      <c r="DN468" s="190" t="str">
        <f>IF(INDEX(tab_MinKomp[Testy czystości / Reinheitstests],MATCH($B467,tab_MinKomp[[Stanowisko / Position ]:[Stanowisko / Position ]],0))="n/a","n/a",DN467-INDEX(tab_MinKomp[Testy czystości / Reinheitstests],MATCH($B467,tab_MinKomp[[Stanowisko / Position ]:[Stanowisko / Position ]],0)))</f>
        <v>n/a</v>
      </c>
      <c r="DO468" s="190" t="str">
        <f>IF(INDEX(tab_MinKomp[Testy czystości / Reinheitstests],MATCH($B467,tab_MinKomp[[Stanowisko / Position ]:[Stanowisko / Position ]],0))="n/a","n/a",DO467-INDEX(tab_MinKomp[Testy czystości / Reinheitstests],MATCH($B467,tab_MinKomp[[Stanowisko / Position ]:[Stanowisko / Position ]],0)))</f>
        <v>n/a</v>
      </c>
      <c r="DP468" s="190" t="str">
        <f>IF(INDEX(tab_MinKomp[Testy czystości / Reinheitstests],MATCH($B467,tab_MinKomp[[Stanowisko / Position ]:[Stanowisko / Position ]],0))="n/a","n/a",DP467-INDEX(tab_MinKomp[Testy czystości / Reinheitstests],MATCH($B467,tab_MinKomp[[Stanowisko / Position ]:[Stanowisko / Position ]],0)))</f>
        <v>n/a</v>
      </c>
      <c r="DQ468" s="190" t="str">
        <f>IF(INDEX(tab_MinKomp[Testy czystości / Reinheitstests],MATCH($B467,tab_MinKomp[[Stanowisko / Position ]:[Stanowisko / Position ]],0))="n/a","n/a",DQ467-INDEX(tab_MinKomp[Testy czystości / Reinheitstests],MATCH($B467,tab_MinKomp[[Stanowisko / Position ]:[Stanowisko / Position ]],0)))</f>
        <v>n/a</v>
      </c>
      <c r="DR468" s="190" t="str">
        <f>IF(INDEX(tab_MinKomp[Testy czystości / Reinheitstests],MATCH($B467,tab_MinKomp[[Stanowisko / Position ]:[Stanowisko / Position ]],0))="n/a","n/a",DR467-INDEX(tab_MinKomp[Testy czystości / Reinheitstests],MATCH($B467,tab_MinKomp[[Stanowisko / Position ]:[Stanowisko / Position ]],0)))</f>
        <v>n/a</v>
      </c>
      <c r="DS468" s="190" t="str">
        <f>IF(INDEX(tab_MinKomp[Testy czystości / Reinheitstests],MATCH($B467,tab_MinKomp[[Stanowisko / Position ]:[Stanowisko / Position ]],0))="n/a","n/a",DS467-INDEX(tab_MinKomp[Testy czystości / Reinheitstests],MATCH($B467,tab_MinKomp[[Stanowisko / Position ]:[Stanowisko / Position ]],0)))</f>
        <v>n/a</v>
      </c>
      <c r="DT468" s="194" t="str">
        <f>IF(INDEX(tab_MinKomp[SUPPLIER MANAGEMENT],MATCH($B467,tab_MinKomp[[Stanowisko / Position ]:[Stanowisko / Position ]],0))="n/a","n/a",DT467-INDEX(tab_MinKomp[SUPPLIER MANAGEMENT],MATCH($B467,tab_MinKomp[[Stanowisko / Position ]:[Stanowisko / Position ]],0)))</f>
        <v>n/a</v>
      </c>
      <c r="DU468" s="190" t="str">
        <f>IF(INDEX(tab_MinKomp[Testy czystości / Reinheitstests],MATCH($B467,tab_MinKomp[[Stanowisko / Position ]:[Stanowisko / Position ]],0))="n/a","n/a",DU467-INDEX(tab_MinKomp[Testy czystości / Reinheitstests],MATCH($B467,tab_MinKomp[[Stanowisko / Position ]:[Stanowisko / Position ]],0)))</f>
        <v>n/a</v>
      </c>
      <c r="DV468" s="190" t="str">
        <f>IF(INDEX(tab_MinKomp[Testy czystości / Reinheitstests],MATCH($B467,tab_MinKomp[[Stanowisko / Position ]:[Stanowisko / Position ]],0))="n/a","n/a",DV467-INDEX(tab_MinKomp[Testy czystości / Reinheitstests],MATCH($B467,tab_MinKomp[[Stanowisko / Position ]:[Stanowisko / Position ]],0)))</f>
        <v>n/a</v>
      </c>
      <c r="DW468" s="190" t="str">
        <f>IF(INDEX(tab_MinKomp[Testy czystości / Reinheitstests],MATCH($B467,tab_MinKomp[[Stanowisko / Position ]:[Stanowisko / Position ]],0))="n/a","n/a",DW467-INDEX(tab_MinKomp[Testy czystości / Reinheitstests],MATCH($B467,tab_MinKomp[[Stanowisko / Position ]:[Stanowisko / Position ]],0)))</f>
        <v>n/a</v>
      </c>
      <c r="DX468" s="190" t="str">
        <f>IF(INDEX(tab_MinKomp[Testy czystości / Reinheitstests],MATCH($B467,tab_MinKomp[[Stanowisko / Position ]:[Stanowisko / Position ]],0))="n/a","n/a",DX467-INDEX(tab_MinKomp[Testy czystości / Reinheitstests],MATCH($B467,tab_MinKomp[[Stanowisko / Position ]:[Stanowisko / Position ]],0)))</f>
        <v>n/a</v>
      </c>
      <c r="DY468" s="190" t="str">
        <f>IF(INDEX(tab_MinKomp[Testy czystości / Reinheitstests],MATCH($B467,tab_MinKomp[[Stanowisko / Position ]:[Stanowisko / Position ]],0))="n/a","n/a",DY467-INDEX(tab_MinKomp[Testy czystości / Reinheitstests],MATCH($B467,tab_MinKomp[[Stanowisko / Position ]:[Stanowisko / Position ]],0)))</f>
        <v>n/a</v>
      </c>
      <c r="DZ468" s="190" t="str">
        <f>IF(INDEX(tab_MinKomp[Testy czystości / Reinheitstests],MATCH($B467,tab_MinKomp[[Stanowisko / Position ]:[Stanowisko / Position ]],0))="n/a","n/a",DZ467-INDEX(tab_MinKomp[Testy czystości / Reinheitstests],MATCH($B467,tab_MinKomp[[Stanowisko / Position ]:[Stanowisko / Position ]],0)))</f>
        <v>n/a</v>
      </c>
      <c r="EA468" s="194" t="str">
        <f>IF(INDEX(tab_MinKomp[SUPPLIER MANAGEMENT],MATCH($B467,tab_MinKomp[[Stanowisko / Position ]:[Stanowisko / Position ]],0))="n/a","n/a",EA467-INDEX(tab_MinKomp[SUPPLIER MANAGEMENT],MATCH($B467,tab_MinKomp[[Stanowisko / Position ]:[Stanowisko / Position ]],0)))</f>
        <v>n/a</v>
      </c>
      <c r="EB468" s="190" t="str">
        <f>IF(INDEX(tab_MinKomp[Testy czystości / Reinheitstests],MATCH($B467,tab_MinKomp[[Stanowisko / Position ]:[Stanowisko / Position ]],0))="n/a","n/a",EB467-INDEX(tab_MinKomp[Testy czystości / Reinheitstests],MATCH($B467,tab_MinKomp[[Stanowisko / Position ]:[Stanowisko / Position ]],0)))</f>
        <v>n/a</v>
      </c>
      <c r="EC468" s="190" t="str">
        <f>IF(INDEX(tab_MinKomp[Testy czystości / Reinheitstests],MATCH($B467,tab_MinKomp[[Stanowisko / Position ]:[Stanowisko / Position ]],0))="n/a","n/a",EC467-INDEX(tab_MinKomp[Testy czystości / Reinheitstests],MATCH($B467,tab_MinKomp[[Stanowisko / Position ]:[Stanowisko / Position ]],0)))</f>
        <v>n/a</v>
      </c>
      <c r="ED468" s="190" t="str">
        <f>IF(INDEX(tab_MinKomp[Testy czystości / Reinheitstests],MATCH($B467,tab_MinKomp[[Stanowisko / Position ]:[Stanowisko / Position ]],0))="n/a","n/a",ED467-INDEX(tab_MinKomp[Testy czystości / Reinheitstests],MATCH($B467,tab_MinKomp[[Stanowisko / Position ]:[Stanowisko / Position ]],0)))</f>
        <v>n/a</v>
      </c>
      <c r="EE468" s="190" t="str">
        <f>IF(INDEX(tab_MinKomp[Testy czystości / Reinheitstests],MATCH($B467,tab_MinKomp[[Stanowisko / Position ]:[Stanowisko / Position ]],0))="n/a","n/a",EE467-INDEX(tab_MinKomp[Testy czystości / Reinheitstests],MATCH($B467,tab_MinKomp[[Stanowisko / Position ]:[Stanowisko / Position ]],0)))</f>
        <v>n/a</v>
      </c>
      <c r="EF468" s="190" t="str">
        <f>IF(INDEX(tab_MinKomp[Testy czystości / Reinheitstests],MATCH($B467,tab_MinKomp[[Stanowisko / Position ]:[Stanowisko / Position ]],0))="n/a","n/a",EF467-INDEX(tab_MinKomp[Testy czystości / Reinheitstests],MATCH($B467,tab_MinKomp[[Stanowisko / Position ]:[Stanowisko / Position ]],0)))</f>
        <v>n/a</v>
      </c>
      <c r="EG468" s="190" t="str">
        <f>IF(INDEX(tab_MinKomp[Testy czystości / Reinheitstests],MATCH($B467,tab_MinKomp[[Stanowisko / Position ]:[Stanowisko / Position ]],0))="n/a","n/a",EG467-INDEX(tab_MinKomp[Testy czystości / Reinheitstests],MATCH($B467,tab_MinKomp[[Stanowisko / Position ]:[Stanowisko / Position ]],0)))</f>
        <v>n/a</v>
      </c>
      <c r="EH468" s="190" t="str">
        <f>IF(INDEX(tab_MinKomp[Testy czystości / Reinheitstests],MATCH($B467,tab_MinKomp[[Stanowisko / Position ]:[Stanowisko / Position ]],0))="n/a","n/a",EH467-INDEX(tab_MinKomp[Testy czystości / Reinheitstests],MATCH($B467,tab_MinKomp[[Stanowisko / Position ]:[Stanowisko / Position ]],0)))</f>
        <v>n/a</v>
      </c>
      <c r="EI468" s="190" t="str">
        <f>IF(INDEX(tab_MinKomp[Testy czystości / Reinheitstests],MATCH($B467,tab_MinKomp[[Stanowisko / Position ]:[Stanowisko / Position ]],0))="n/a","n/a",EI467-INDEX(tab_MinKomp[Testy czystości / Reinheitstests],MATCH($B467,tab_MinKomp[[Stanowisko / Position ]:[Stanowisko / Position ]],0)))</f>
        <v>n/a</v>
      </c>
      <c r="EJ468" s="190" t="str">
        <f>IF(INDEX(tab_MinKomp[Testy czystości / Reinheitstests],MATCH($B467,tab_MinKomp[[Stanowisko / Position ]:[Stanowisko / Position ]],0))="n/a","n/a",EJ467-INDEX(tab_MinKomp[Testy czystości / Reinheitstests],MATCH($B467,tab_MinKomp[[Stanowisko / Position ]:[Stanowisko / Position ]],0)))</f>
        <v>n/a</v>
      </c>
      <c r="EK468" s="190" t="str">
        <f>IF(INDEX(tab_MinKomp[Testy czystości / Reinheitstests],MATCH($B467,tab_MinKomp[[Stanowisko / Position ]:[Stanowisko / Position ]],0))="n/a","n/a",EK467-INDEX(tab_MinKomp[Testy czystości / Reinheitstests],MATCH($B467,tab_MinKomp[[Stanowisko / Position ]:[Stanowisko / Position ]],0)))</f>
        <v>n/a</v>
      </c>
      <c r="EL468" s="190" t="str">
        <f>IF(INDEX(tab_MinKomp[Testy czystości / Reinheitstests],MATCH($B467,tab_MinKomp[[Stanowisko / Position ]:[Stanowisko / Position ]],0))="n/a","n/a",EL467-INDEX(tab_MinKomp[Testy czystości / Reinheitstests],MATCH($B467,tab_MinKomp[[Stanowisko / Position ]:[Stanowisko / Position ]],0)))</f>
        <v>n/a</v>
      </c>
      <c r="EM468" s="190" t="str">
        <f>IF(INDEX(tab_MinKomp[Testy czystości / Reinheitstests],MATCH($B467,tab_MinKomp[[Stanowisko / Position ]:[Stanowisko / Position ]],0))="n/a","n/a",EM467-INDEX(tab_MinKomp[Testy czystości / Reinheitstests],MATCH($B467,tab_MinKomp[[Stanowisko / Position ]:[Stanowisko / Position ]],0)))</f>
        <v>n/a</v>
      </c>
      <c r="EN468" s="190" t="str">
        <f>IF(INDEX(tab_MinKomp[Testy czystości / Reinheitstests],MATCH($B467,tab_MinKomp[[Stanowisko / Position ]:[Stanowisko / Position ]],0))="n/a","n/a",EN467-INDEX(tab_MinKomp[Testy czystości / Reinheitstests],MATCH($B467,tab_MinKomp[[Stanowisko / Position ]:[Stanowisko / Position ]],0)))</f>
        <v>n/a</v>
      </c>
      <c r="EO468" s="194" t="str">
        <f>IF(INDEX(tab_MinKomp[Konserwacja Rep],MATCH($B467,tab_MinKomp[[Stanowisko / Position ]:[Stanowisko / Position ]],0))="n/a","n/a",EO467-INDEX(tab_MinKomp[Konserwacja Rep],MATCH($B467,tab_MinKomp[[Stanowisko / Position ]:[Stanowisko / Position ]],0)))</f>
        <v>n/a</v>
      </c>
      <c r="EP468" s="194" t="str">
        <f>IF(INDEX(tab_MinKomp[[Konserwacja Engel ]],MATCH($B467,tab_MinKomp[[Stanowisko / Position ]:[Stanowisko / Position ]],0))="n/a","n/a",EP467-INDEX(tab_MinKomp[[Konserwacja Engel ]],MATCH($B467,tab_MinKomp[[Stanowisko / Position ]:[Stanowisko / Position ]],0)))</f>
        <v>n/a</v>
      </c>
      <c r="EQ468" s="194" t="str">
        <f>IF(INDEX(tab_MinKomp[Konserwacja B 50],MATCH($B467,tab_MinKomp[[Stanowisko / Position ]:[Stanowisko / Position ]],0))="n/a","n/a",EQ467-INDEX(tab_MinKomp[Konserwacja B 50],MATCH($B467,tab_MinKomp[[Stanowisko / Position ]:[Stanowisko / Position ]],0)))</f>
        <v>n/a</v>
      </c>
      <c r="ER468" s="194" t="str">
        <f>IF(INDEX(tab_MinKomp[[Konserwacja EOL ]],MATCH($B467,tab_MinKomp[[Stanowisko / Position ]:[Stanowisko / Position ]],0))="n/a","n/a",ER467-INDEX(tab_MinKomp[[Konserwacja EOL ]],MATCH($B467,tab_MinKomp[[Stanowisko / Position ]:[Stanowisko / Position ]],0)))</f>
        <v>n/a</v>
      </c>
      <c r="ES468" s="194" t="str">
        <f>IF(INDEX(tab_MinKomp[Konserwacja Branson],MATCH($B467,tab_MinKomp[[Stanowisko / Position ]:[Stanowisko / Position ]],0))="n/a","n/a",ES467-INDEX(tab_MinKomp[Konserwacja Branson],MATCH($B467,tab_MinKomp[[Stanowisko / Position ]:[Stanowisko / Position ]],0)))</f>
        <v>n/a</v>
      </c>
      <c r="ET468" s="194" t="str">
        <f>IF(INDEX(tab_MinKomp[Konserwacja coolery],MATCH($B467,tab_MinKomp[[Stanowisko / Position ]:[Stanowisko / Position ]],0))="n/a","n/a",ET467-INDEX(tab_MinKomp[Konserwacja coolery],MATCH($B467,tab_MinKomp[[Stanowisko / Position ]:[Stanowisko / Position ]],0)))</f>
        <v>n/a</v>
      </c>
      <c r="EU468" s="194" t="str">
        <f>IF(INDEX(tab_MinKomp[Konserwacja piecy],MATCH($B467,tab_MinKomp[[Stanowisko / Position ]:[Stanowisko / Position ]],0))="n/a","n/a",EU467-INDEX(tab_MinKomp[Konserwacja piecy],MATCH($B467,tab_MinKomp[[Stanowisko / Position ]:[Stanowisko / Position ]],0)))</f>
        <v>n/a</v>
      </c>
      <c r="EV468" s="194" t="str">
        <f>IF(INDEX(tab_MinKomp[Rysunek techniczny- czytanie],MATCH($B467,tab_MinKomp[[Stanowisko / Position ]:[Stanowisko / Position ]],0))="n/a","n/a",EV467-INDEX(tab_MinKomp[Rysunek techniczny- czytanie],MATCH($B467,tab_MinKomp[[Stanowisko / Position ]:[Stanowisko / Position ]],0)))</f>
        <v>n/a</v>
      </c>
      <c r="EW468" s="194" t="str">
        <f>IF(INDEX(tab_MinKomp[Elektryka],MATCH($B467,tab_MinKomp[[Stanowisko / Position ]:[Stanowisko / Position ]],0))="n/a","n/a",EW467-INDEX(tab_MinKomp[Elektryka],MATCH($B467,tab_MinKomp[[Stanowisko / Position ]:[Stanowisko / Position ]],0)))</f>
        <v>n/a</v>
      </c>
      <c r="EX468" s="194" t="str">
        <f>IF(INDEX(tab_MinKomp[Pneumatyka],MATCH($B467,tab_MinKomp[[Stanowisko / Position ]:[Stanowisko / Position ]],0))="n/a","n/a",EX467-INDEX(tab_MinKomp[Pneumatyka],MATCH($B467,tab_MinKomp[[Stanowisko / Position ]:[Stanowisko / Position ]],0)))</f>
        <v>n/a</v>
      </c>
      <c r="EY468" s="194" t="str">
        <f>IF(INDEX(tab_MinKomp[[Hydraulika ]],MATCH($B467,tab_MinKomp[[Stanowisko / Position ]:[Stanowisko / Position ]],0))="n/a","n/a",EY467-INDEX(tab_MinKomp[[Hydraulika ]],MATCH($B467,tab_MinKomp[[Stanowisko / Position ]:[Stanowisko / Position ]],0)))</f>
        <v>n/a</v>
      </c>
      <c r="EZ468" s="194" t="str">
        <f>IF(INDEX(tab_MinKomp[Podciśnienie],MATCH($B467,tab_MinKomp[[Stanowisko / Position ]:[Stanowisko / Position ]],0))="n/a","n/a",EZ467-INDEX(tab_MinKomp[Podciśnienie],MATCH($B467,tab_MinKomp[[Stanowisko / Position ]:[Stanowisko / Position ]],0)))</f>
        <v>n/a</v>
      </c>
      <c r="FA468" s="194" t="str">
        <f>IF(INDEX(tab_MinKomp[Usuwanie awarii],MATCH($B467,tab_MinKomp[[Stanowisko / Position ]:[Stanowisko / Position ]],0))="n/a","n/a",FA467-INDEX(tab_MinKomp[Usuwanie awarii],MATCH($B467,tab_MinKomp[[Stanowisko / Position ]:[Stanowisko / Position ]],0)))</f>
        <v>n/a</v>
      </c>
      <c r="FB468" s="194" t="str">
        <f>IF(INDEX(tab_MinKomp[Obsługa robotów],MATCH($B467,tab_MinKomp[[Stanowisko / Position ]:[Stanowisko / Position ]],0))="n/a","n/a",FB467-INDEX(tab_MinKomp[Obsługa robotów],MATCH($B467,tab_MinKomp[[Stanowisko / Position ]:[Stanowisko / Position ]],0)))</f>
        <v>n/a</v>
      </c>
      <c r="FC468" s="194" t="str">
        <f>IF(INDEX(tab_MinKomp[Obsługa sterowania maszyny],MATCH($B467,tab_MinKomp[[Stanowisko / Position ]:[Stanowisko / Position ]],0))="n/a","n/a",FC467-INDEX(tab_MinKomp[Obsługa sterowania maszyny],MATCH($B467,tab_MinKomp[[Stanowisko / Position ]:[Stanowisko / Position ]],0)))</f>
        <v>n/a</v>
      </c>
      <c r="FD468" s="194" t="str">
        <f>IF(INDEX(tab_MinKomp[Usuwanie przyczyn żródłowych],MATCH($B467,tab_MinKomp[[Stanowisko / Position ]:[Stanowisko / Position ]],0))="n/a","n/a",FD467-INDEX(tab_MinKomp[Usuwanie przyczyn żródłowych],MATCH($B467,tab_MinKomp[[Stanowisko / Position ]:[Stanowisko / Position ]],0)))</f>
        <v>n/a</v>
      </c>
      <c r="FE468" s="194" t="str">
        <f>IF(INDEX(tab_MinKomp[Cmms stosowanie],MATCH($B467,tab_MinKomp[[Stanowisko / Position ]:[Stanowisko / Position ]],0))="n/a","n/a",FE467-INDEX(tab_MinKomp[Cmms stosowanie],MATCH($B467,tab_MinKomp[[Stanowisko / Position ]:[Stanowisko / Position ]],0)))</f>
        <v>n/a</v>
      </c>
      <c r="FF468" s="190" t="str">
        <f>IF(INDEX(tab_MinKomp[Testy czystości / Reinheitstests],MATCH($B467,tab_MinKomp[[Stanowisko / Position ]:[Stanowisko / Position ]],0))="n/a","n/a",FF467-INDEX(tab_MinKomp[Testy czystości / Reinheitstests],MATCH($B467,tab_MinKomp[[Stanowisko / Position ]:[Stanowisko / Position ]],0)))</f>
        <v>n/a</v>
      </c>
      <c r="FG468" s="194" t="str">
        <f>IF(INDEX(tab_MinKomp[Czyszczenie form plastikowych],MATCH($B467,tab_MinKomp[[Stanowisko / Position ]:[Stanowisko / Position ]],0))="n/a","n/a",FG467-INDEX(tab_MinKomp[Czyszczenie form plastikowych],MATCH($B467,tab_MinKomp[[Stanowisko / Position ]:[Stanowisko / Position ]],0)))</f>
        <v>n/a</v>
      </c>
      <c r="FH468" s="194" t="str">
        <f>IF(INDEX(tab_MinKomp[Wymiana form plastik],MATCH($B467,tab_MinKomp[[Stanowisko / Position ]:[Stanowisko / Position ]],0))="n/a","n/a",FH467-INDEX(tab_MinKomp[Wymiana form plastik],MATCH($B467,tab_MinKomp[[Stanowisko / Position ]:[Stanowisko / Position ]],0)))</f>
        <v>n/a</v>
      </c>
      <c r="FI468" s="194" t="str">
        <f>IF(INDEX(tab_MinKomp[Wymiana form guma],MATCH($B467,tab_MinKomp[[Stanowisko / Position ]:[Stanowisko / Position ]],0))="n/a","n/a",FI467-INDEX(tab_MinKomp[Wymiana form guma],MATCH($B467,tab_MinKomp[[Stanowisko / Position ]:[Stanowisko / Position ]],0)))</f>
        <v>n/a</v>
      </c>
      <c r="FJ468" s="194" t="str">
        <f>IF(INDEX(tab_MinKomp[Konserwacja KK],MATCH($B467,tab_MinKomp[[Stanowisko / Position ]:[Stanowisko / Position ]],0))="n/a","n/a",FJ467-INDEX(tab_MinKomp[Konserwacja KK],MATCH($B467,tab_MinKomp[[Stanowisko / Position ]:[Stanowisko / Position ]],0)))</f>
        <v>n/a</v>
      </c>
      <c r="FK468" s="194" t="str">
        <f>IF(INDEX(tab_MinKomp[Konserwacja form guma],MATCH($B467,tab_MinKomp[[Stanowisko / Position ]:[Stanowisko / Position ]],0))="n/a","n/a",FK467-INDEX(tab_MinKomp[Konserwacja form guma],MATCH($B467,tab_MinKomp[[Stanowisko / Position ]:[Stanowisko / Position ]],0)))</f>
        <v>n/a</v>
      </c>
      <c r="FL468" s="194" t="str">
        <f>IF(INDEX(tab_MinKomp[Konserwacja form plastiki],MATCH($B467,tab_MinKomp[[Stanowisko / Position ]:[Stanowisko / Position ]],0))="n/a","n/a",FL467-INDEX(tab_MinKomp[Konserwacja form plastiki],MATCH($B467,tab_MinKomp[[Stanowisko / Position ]:[Stanowisko / Position ]],0)))</f>
        <v>n/a</v>
      </c>
      <c r="FM468" s="194" t="str">
        <f>IF(INDEX(tab_MinKomp[Konserwacja Gorącego Kanału],MATCH($B467,tab_MinKomp[[Stanowisko / Position ]:[Stanowisko / Position ]],0))="n/a","n/a",FM467-INDEX(tab_MinKomp[Konserwacja Gorącego Kanału],MATCH($B467,tab_MinKomp[[Stanowisko / Position ]:[Stanowisko / Position ]],0)))</f>
        <v>n/a</v>
      </c>
      <c r="FN468" s="194" t="str">
        <f>IF(INDEX(tab_MinKomp[Konserwacja Gorącego Kanału],MATCH($B467,tab_MinKomp[[Stanowisko / Position ]:[Stanowisko / Position ]],0))="n/a","n/a",FN467-INDEX(tab_MinKomp[Konserwacja Gorącego Kanału],MATCH($B467,tab_MinKomp[[Stanowisko / Position ]:[Stanowisko / Position ]],0)))</f>
        <v>n/a</v>
      </c>
      <c r="FO468" s="194" t="str">
        <f>IF(INDEX(tab_MinKomp[Konserwacja Gorącego Kanału],MATCH($B467,tab_MinKomp[[Stanowisko / Position ]:[Stanowisko / Position ]],0))="n/a","n/a",FO467-INDEX(tab_MinKomp[Konserwacja Gorącego Kanału],MATCH($B467,tab_MinKomp[[Stanowisko / Position ]:[Stanowisko / Position ]],0)))</f>
        <v>n/a</v>
      </c>
      <c r="FP468" s="194" t="str">
        <f>IF(INDEX(tab_MinKomp[Konserwacja Gorącego Kanału],MATCH($B467,tab_MinKomp[[Stanowisko / Position ]:[Stanowisko / Position ]],0))="n/a","n/a",FP467-INDEX(tab_MinKomp[Konserwacja Gorącego Kanału],MATCH($B467,tab_MinKomp[[Stanowisko / Position ]:[Stanowisko / Position ]],0)))</f>
        <v>n/a</v>
      </c>
      <c r="FQ468" s="196" t="str">
        <f>IF(INDEX(tab_MinKomp[Język angielski / Englisch],MATCH($B467,tab_MinKomp[[Stanowisko / Position ]:[Stanowisko / Position ]],0))="n/a","n/a",FQ467-INDEX(tab_MinKomp[Język angielski / Englisch],MATCH($B467,tab_MinKomp[[Stanowisko / Position ]:[Stanowisko / Position ]],0)))</f>
        <v>n/a</v>
      </c>
      <c r="FR468" s="196" t="str">
        <f>IF(INDEX(tab_MinKomp[Język niemiecki / Deutsch],MATCH($B467,tab_MinKomp[[Stanowisko / Position ]:[Stanowisko / Position ]],0))="n/a","n/a",FR467-INDEX(tab_MinKomp[Język niemiecki / Deutsch],MATCH($B467,tab_MinKomp[[Stanowisko / Position ]:[Stanowisko / Position ]],0)))</f>
        <v>n/a</v>
      </c>
      <c r="FS468" s="194">
        <f>IF(INDEX(tab_MinKomp[Zarządzanie dokumentacją procesową / Process dokumentation management],MATCH($B467,tab_MinKomp[[Stanowisko / Position ]:[Stanowisko / Position ]],0))="n/a","n/a",FS467-INDEX(tab_MinKomp[Zarządzanie dokumentacją procesową / Process dokumentation management],MATCH($B467,tab_MinKomp[[Stanowisko / Position ]:[Stanowisko / Position ]],0)))</f>
        <v>0</v>
      </c>
      <c r="FT468" s="194">
        <f>IF(INDEX(tab_MinKomp[Znajomość procesów z obszaru / Kenntiss der prozesse in dem Bereich],MATCH($B467,tab_MinKomp[[Stanowisko / Position ]:[Stanowisko / Position ]],0))="n/a","n/a",FT467-INDEX(tab_MinKomp[Znajomość procesów z obszaru / Kenntiss der prozesse in dem Bereich],MATCH($B467,tab_MinKomp[[Stanowisko / Position ]:[Stanowisko / Position ]],0)))</f>
        <v>0</v>
      </c>
      <c r="FU468" s="194">
        <f>IF(INDEX(tab_MinKomp[optymalizacja procesów / Prozessoptymalisierung],MATCH($B467,tab_MinKomp[[Stanowisko / Position ]:[Stanowisko / Position ]],0))="n/a","n/a",FU467-INDEX(tab_MinKomp[optymalizacja procesów / Prozessoptymalisierung],MATCH($B467,tab_MinKomp[[Stanowisko / Position ]:[Stanowisko / Position ]],0)))</f>
        <v>0</v>
      </c>
      <c r="FV468" s="194">
        <f>IF(INDEX(tab_MinKomp[Umiejętności szkoleniowe / Trainingsfähigkeiten],MATCH($B467,tab_MinKomp[[Stanowisko / Position ]:[Stanowisko / Position ]],0))="n/a","n/a",FV467-INDEX(tab_MinKomp[Umiejętności szkoleniowe / Trainingsfähigkeiten],MATCH($B467,tab_MinKomp[[Stanowisko / Position ]:[Stanowisko / Position ]],0)))</f>
        <v>0</v>
      </c>
      <c r="FW468" s="194">
        <f>IF(INDEX(tab_MinKomp[Analityczne myślenie, podejście / Analitysches Denken, Einstellung],MATCH($B467,tab_MinKomp[[Stanowisko / Position ]:[Stanowisko / Position ]],0))="n/a","n/a",FW467-INDEX(tab_MinKomp[Analityczne myślenie, podejście / Analitysches Denken, Einstellung],MATCH($B467,tab_MinKomp[[Stanowisko / Position ]:[Stanowisko / Position ]],0)))</f>
        <v>0</v>
      </c>
      <c r="FX468" s="194">
        <f>IF(INDEX(tab_MinKomp[Dokładność, precyzja w dzialaniu / Genauigkeit, Präzision in die Arbeit],MATCH($B467,tab_MinKomp[[Stanowisko / Position ]:[Stanowisko / Position ]],0))="n/a","n/a",FX467-INDEX(tab_MinKomp[Dokładność, precyzja w dzialaniu / Genauigkeit, Präzision in die Arbeit],MATCH($B467,tab_MinKomp[[Stanowisko / Position ]:[Stanowisko / Position ]],0)))</f>
        <v>-1</v>
      </c>
      <c r="FY468" s="194">
        <f>IF(INDEX(tab_MinKomp[Dyspozycyjność / Verfügbarkeit],MATCH($B467,tab_MinKomp[[Stanowisko / Position ]:[Stanowisko / Position ]],0))="n/a","n/a",FY467-INDEX(tab_MinKomp[Dyspozycyjność / Verfügbarkeit],MATCH($B467,tab_MinKomp[[Stanowisko / Position ]:[Stanowisko / Position ]],0)))</f>
        <v>0</v>
      </c>
      <c r="FZ468" s="194">
        <f>IF(INDEX(tab_MinKomp[Zaangażowanie / 
Engagement],MATCH($B467,tab_MinKomp[[Stanowisko / Position ]:[Stanowisko / Position ]],0))="n/a","n/a",FZ467-INDEX(tab_MinKomp[Zaangażowanie / 
Engagement],MATCH($B467,tab_MinKomp[[Stanowisko / Position ]:[Stanowisko / Position ]],0)))</f>
        <v>-1</v>
      </c>
      <c r="GA468" s="194" t="str">
        <f>IF(INDEX(tab_MinKomp[Konserwacja form guma],MATCH($B467,tab_MinKomp[[Stanowisko / Position ]:[Stanowisko / Position ]],0))="n/a","n/a",GA467-INDEX(tab_MinKomp[Konserwacja form guma],MATCH($B467,tab_MinKomp[[Stanowisko / Position ]:[Stanowisko / Position ]],0)))</f>
        <v>n/a</v>
      </c>
      <c r="GB468" s="194" t="str">
        <f>IF(INDEX(tab_MinKomp[Konserwacja form plastiki],MATCH($B467,tab_MinKomp[[Stanowisko / Position ]:[Stanowisko / Position ]],0))="n/a","n/a",GB467-INDEX(tab_MinKomp[Konserwacja form plastiki],MATCH($B467,tab_MinKomp[[Stanowisko / Position ]:[Stanowisko / Position ]],0)))</f>
        <v>n/a</v>
      </c>
      <c r="GC468" s="194">
        <f>IF(INDEX(tab_MinKomp[Elastyczność w działaniu],MATCH($B467,tab_MinKomp[[Stanowisko / Position ]:[Stanowisko / Position ]],0))="n/a","n/a",GC467-INDEX(tab_MinKomp[Elastyczność w działaniu],MATCH($B467,tab_MinKomp[[Stanowisko / Position ]:[Stanowisko / Position ]],0)))</f>
        <v>-1</v>
      </c>
      <c r="GD468" s="194">
        <f>IF(INDEX(tab_MinKomp[Komunikatywność],MATCH($B467,tab_MinKomp[[Stanowisko / Position ]:[Stanowisko / Position ]],0))="n/a","n/a",GD467-INDEX(tab_MinKomp[Komunikatywność],MATCH($B467,tab_MinKomp[[Stanowisko / Position ]:[Stanowisko / Position ]],0)))</f>
        <v>0</v>
      </c>
      <c r="GE468" s="193" t="str">
        <f>IF(INDEX(tab_MinKomp[Motywowanie i budowanie zaangażowania zespołu],MATCH($B467,tab_MinKomp[[Stanowisko / Position ]:[Stanowisko / Position ]],0))="n/a","n/a",GE467-INDEX(tab_MinKomp[Motywowanie i budowanie zaangażowania zespołu],MATCH($B467,tab_MinKomp[[Stanowisko / Position ]:[Stanowisko / Position ]],0)))</f>
        <v>n/a</v>
      </c>
      <c r="GF468" s="186" t="s">
        <v>248</v>
      </c>
      <c r="GG468" s="186" t="s">
        <v>248</v>
      </c>
      <c r="GH468" s="186" t="s">
        <v>248</v>
      </c>
      <c r="GI468" s="186" t="s">
        <v>248</v>
      </c>
      <c r="GJ468" s="186" t="s">
        <v>248</v>
      </c>
      <c r="GK468" s="186" t="s">
        <v>248</v>
      </c>
      <c r="GL468" s="186" t="s">
        <v>248</v>
      </c>
      <c r="GM468" s="186" t="s">
        <v>248</v>
      </c>
      <c r="GN468" s="186" t="s">
        <v>248</v>
      </c>
      <c r="GO468" s="186" t="s">
        <v>248</v>
      </c>
      <c r="GP468" s="186" t="s">
        <v>248</v>
      </c>
      <c r="GQ468" s="186" t="s">
        <v>248</v>
      </c>
      <c r="GR468" s="186" t="s">
        <v>248</v>
      </c>
      <c r="GS468" s="186" t="s">
        <v>248</v>
      </c>
      <c r="GT468" s="186" t="s">
        <v>248</v>
      </c>
      <c r="GU468" s="186" t="s">
        <v>248</v>
      </c>
      <c r="GV468" s="186" t="s">
        <v>248</v>
      </c>
      <c r="GW468" s="186" t="s">
        <v>248</v>
      </c>
      <c r="GX468" s="186" t="s">
        <v>248</v>
      </c>
      <c r="GY468" s="186" t="s">
        <v>248</v>
      </c>
      <c r="GZ468" s="261" t="s">
        <v>248</v>
      </c>
      <c r="HA468" s="261" t="s">
        <v>248</v>
      </c>
      <c r="HB468" s="191">
        <f>SUM(G468:GE468)/(HB467-(SUM(G468:GE468)))</f>
        <v>-9.0909090909090912E-2</v>
      </c>
    </row>
    <row r="469" spans="1:210" ht="24.9" customHeight="1" x14ac:dyDescent="0.3">
      <c r="A469" s="105" t="s">
        <v>319</v>
      </c>
      <c r="B469" s="105" t="s">
        <v>315</v>
      </c>
      <c r="C469" s="105" t="s">
        <v>394</v>
      </c>
      <c r="D469" s="105">
        <v>369</v>
      </c>
      <c r="E469" s="394" t="s">
        <v>620</v>
      </c>
      <c r="F469" s="185" t="s">
        <v>374</v>
      </c>
      <c r="G469" s="186">
        <v>1</v>
      </c>
      <c r="H469" s="186">
        <v>1</v>
      </c>
      <c r="I469" s="186">
        <v>1</v>
      </c>
      <c r="J469" s="186">
        <v>1</v>
      </c>
      <c r="K469" s="186">
        <v>1</v>
      </c>
      <c r="L469" s="186" t="s">
        <v>248</v>
      </c>
      <c r="M469" s="186" t="s">
        <v>248</v>
      </c>
      <c r="N469" s="186" t="s">
        <v>248</v>
      </c>
      <c r="O469" s="186">
        <v>1</v>
      </c>
      <c r="P469" s="186">
        <v>1</v>
      </c>
      <c r="Q469" s="186" t="s">
        <v>248</v>
      </c>
      <c r="R469" s="186" t="s">
        <v>248</v>
      </c>
      <c r="S469" s="186" t="s">
        <v>248</v>
      </c>
      <c r="T469" s="186" t="s">
        <v>248</v>
      </c>
      <c r="U469" s="186" t="s">
        <v>248</v>
      </c>
      <c r="V469" s="186" t="s">
        <v>248</v>
      </c>
      <c r="W469" s="186" t="s">
        <v>248</v>
      </c>
      <c r="X469" s="186" t="s">
        <v>248</v>
      </c>
      <c r="Y469" s="186" t="s">
        <v>248</v>
      </c>
      <c r="Z469" s="186" t="s">
        <v>248</v>
      </c>
      <c r="AA469" s="186" t="s">
        <v>248</v>
      </c>
      <c r="AB469" s="186" t="s">
        <v>248</v>
      </c>
      <c r="AC469" s="186" t="s">
        <v>248</v>
      </c>
      <c r="AD469" s="186" t="s">
        <v>248</v>
      </c>
      <c r="AE469" s="186" t="s">
        <v>248</v>
      </c>
      <c r="AF469" s="186" t="s">
        <v>248</v>
      </c>
      <c r="AG469" s="186" t="s">
        <v>248</v>
      </c>
      <c r="AH469" s="186" t="s">
        <v>248</v>
      </c>
      <c r="AI469" s="186" t="s">
        <v>248</v>
      </c>
      <c r="AJ469" s="186" t="s">
        <v>248</v>
      </c>
      <c r="AK469" s="186" t="s">
        <v>248</v>
      </c>
      <c r="AL469" s="186">
        <v>1</v>
      </c>
      <c r="AM469" s="186" t="s">
        <v>248</v>
      </c>
      <c r="AN469" s="186" t="s">
        <v>248</v>
      </c>
      <c r="AO469" s="186">
        <v>1</v>
      </c>
      <c r="AP469" s="186" t="s">
        <v>248</v>
      </c>
      <c r="AQ469" s="186">
        <v>1</v>
      </c>
      <c r="AR469" s="186" t="s">
        <v>248</v>
      </c>
      <c r="AS469" s="186" t="s">
        <v>248</v>
      </c>
      <c r="AT469" s="186" t="s">
        <v>248</v>
      </c>
      <c r="AU469" s="186" t="s">
        <v>248</v>
      </c>
      <c r="AV469" s="186">
        <v>1</v>
      </c>
      <c r="AW469" s="186">
        <v>1</v>
      </c>
      <c r="AX469" s="186" t="s">
        <v>248</v>
      </c>
      <c r="AY469" s="186" t="s">
        <v>248</v>
      </c>
      <c r="AZ469" s="186" t="s">
        <v>248</v>
      </c>
      <c r="BA469" s="186" t="s">
        <v>248</v>
      </c>
      <c r="BB469" s="186" t="s">
        <v>248</v>
      </c>
      <c r="BC469" s="186" t="s">
        <v>248</v>
      </c>
      <c r="BD469" s="186" t="s">
        <v>248</v>
      </c>
      <c r="BE469" s="186" t="s">
        <v>248</v>
      </c>
      <c r="BF469" s="186" t="s">
        <v>248</v>
      </c>
      <c r="BG469" s="186" t="s">
        <v>248</v>
      </c>
      <c r="BH469" s="186" t="s">
        <v>248</v>
      </c>
      <c r="BI469" s="186" t="s">
        <v>248</v>
      </c>
      <c r="BJ469" s="186" t="s">
        <v>248</v>
      </c>
      <c r="BK469" s="186" t="s">
        <v>248</v>
      </c>
      <c r="BL469" s="186" t="s">
        <v>248</v>
      </c>
      <c r="BM469" s="186" t="s">
        <v>248</v>
      </c>
      <c r="BN469" s="186" t="s">
        <v>248</v>
      </c>
      <c r="BO469" s="186" t="s">
        <v>248</v>
      </c>
      <c r="BP469" s="186">
        <v>1</v>
      </c>
      <c r="BQ469" s="186" t="s">
        <v>248</v>
      </c>
      <c r="BR469" s="186">
        <v>1</v>
      </c>
      <c r="BS469" s="186" t="s">
        <v>248</v>
      </c>
      <c r="BT469" s="186" t="s">
        <v>248</v>
      </c>
      <c r="BU469" s="186" t="s">
        <v>248</v>
      </c>
      <c r="BV469" s="186" t="s">
        <v>248</v>
      </c>
      <c r="BW469" s="186" t="s">
        <v>248</v>
      </c>
      <c r="BX469" s="186" t="s">
        <v>248</v>
      </c>
      <c r="BY469" s="186" t="s">
        <v>248</v>
      </c>
      <c r="BZ469" s="186" t="s">
        <v>248</v>
      </c>
      <c r="CA469" s="186">
        <v>1</v>
      </c>
      <c r="CB469" s="186" t="s">
        <v>248</v>
      </c>
      <c r="CC469" s="186">
        <v>1</v>
      </c>
      <c r="CD469" s="186">
        <v>1</v>
      </c>
      <c r="CE469" s="186" t="s">
        <v>248</v>
      </c>
      <c r="CF469" s="186" t="s">
        <v>248</v>
      </c>
      <c r="CG469" s="186">
        <v>1</v>
      </c>
      <c r="CH469" s="186" t="s">
        <v>248</v>
      </c>
      <c r="CI469" s="186" t="s">
        <v>248</v>
      </c>
      <c r="CJ469" s="186" t="s">
        <v>248</v>
      </c>
      <c r="CK469" s="186" t="s">
        <v>248</v>
      </c>
      <c r="CL469" s="186" t="s">
        <v>248</v>
      </c>
      <c r="CM469" s="186" t="s">
        <v>248</v>
      </c>
      <c r="CN469" s="186" t="s">
        <v>248</v>
      </c>
      <c r="CO469" s="186" t="s">
        <v>248</v>
      </c>
      <c r="CP469" s="186" t="s">
        <v>248</v>
      </c>
      <c r="CQ469" s="186" t="s">
        <v>248</v>
      </c>
      <c r="CR469" s="186" t="s">
        <v>248</v>
      </c>
      <c r="CS469" s="186" t="s">
        <v>248</v>
      </c>
      <c r="CT469" s="186" t="s">
        <v>248</v>
      </c>
      <c r="CU469" s="186" t="s">
        <v>248</v>
      </c>
      <c r="CV469" s="186" t="s">
        <v>248</v>
      </c>
      <c r="CW469" s="186">
        <v>1</v>
      </c>
      <c r="CX469" s="186" t="s">
        <v>248</v>
      </c>
      <c r="CY469" s="186" t="s">
        <v>248</v>
      </c>
      <c r="CZ469" s="186" t="s">
        <v>248</v>
      </c>
      <c r="DA469" s="186" t="s">
        <v>248</v>
      </c>
      <c r="DB469" s="186" t="s">
        <v>248</v>
      </c>
      <c r="DC469" s="186" t="s">
        <v>248</v>
      </c>
      <c r="DD469" s="186" t="s">
        <v>248</v>
      </c>
      <c r="DE469" s="186" t="s">
        <v>248</v>
      </c>
      <c r="DF469" s="186"/>
      <c r="DG469" s="186" t="s">
        <v>248</v>
      </c>
      <c r="DH469" s="186" t="s">
        <v>248</v>
      </c>
      <c r="DI469" s="186" t="s">
        <v>248</v>
      </c>
      <c r="DJ469" s="186" t="s">
        <v>248</v>
      </c>
      <c r="DK469" s="186" t="s">
        <v>248</v>
      </c>
      <c r="DL469" s="186" t="s">
        <v>248</v>
      </c>
      <c r="DM469" s="186" t="s">
        <v>248</v>
      </c>
      <c r="DN469" s="186" t="s">
        <v>248</v>
      </c>
      <c r="DO469" s="186" t="s">
        <v>248</v>
      </c>
      <c r="DP469" s="186" t="s">
        <v>248</v>
      </c>
      <c r="DQ469" s="186" t="s">
        <v>248</v>
      </c>
      <c r="DR469" s="186" t="s">
        <v>248</v>
      </c>
      <c r="DS469" s="186" t="s">
        <v>248</v>
      </c>
      <c r="DT469" s="186" t="s">
        <v>248</v>
      </c>
      <c r="DU469" s="186" t="s">
        <v>248</v>
      </c>
      <c r="DV469" s="186" t="s">
        <v>248</v>
      </c>
      <c r="DW469" s="186" t="s">
        <v>248</v>
      </c>
      <c r="DX469" s="186" t="s">
        <v>248</v>
      </c>
      <c r="DY469" s="186" t="s">
        <v>248</v>
      </c>
      <c r="DZ469" s="186" t="s">
        <v>248</v>
      </c>
      <c r="EA469" s="186" t="s">
        <v>248</v>
      </c>
      <c r="EB469" s="186" t="s">
        <v>248</v>
      </c>
      <c r="EC469" s="186" t="s">
        <v>248</v>
      </c>
      <c r="ED469" s="186" t="s">
        <v>248</v>
      </c>
      <c r="EE469" s="186" t="s">
        <v>248</v>
      </c>
      <c r="EF469" s="186" t="s">
        <v>248</v>
      </c>
      <c r="EG469" s="186" t="s">
        <v>248</v>
      </c>
      <c r="EH469" s="186" t="s">
        <v>248</v>
      </c>
      <c r="EI469" s="186" t="s">
        <v>248</v>
      </c>
      <c r="EJ469" s="186" t="s">
        <v>248</v>
      </c>
      <c r="EK469" s="186" t="s">
        <v>248</v>
      </c>
      <c r="EL469" s="186" t="s">
        <v>248</v>
      </c>
      <c r="EM469" s="186" t="s">
        <v>248</v>
      </c>
      <c r="EN469" s="186" t="s">
        <v>248</v>
      </c>
      <c r="EO469" s="186" t="s">
        <v>248</v>
      </c>
      <c r="EP469" s="186" t="s">
        <v>248</v>
      </c>
      <c r="EQ469" s="186" t="s">
        <v>248</v>
      </c>
      <c r="ER469" s="186" t="s">
        <v>248</v>
      </c>
      <c r="ES469" s="186" t="s">
        <v>248</v>
      </c>
      <c r="ET469" s="186" t="s">
        <v>248</v>
      </c>
      <c r="EU469" s="186" t="s">
        <v>248</v>
      </c>
      <c r="EV469" s="186" t="s">
        <v>248</v>
      </c>
      <c r="EW469" s="186" t="s">
        <v>248</v>
      </c>
      <c r="EX469" s="186" t="s">
        <v>248</v>
      </c>
      <c r="EY469" s="186" t="s">
        <v>248</v>
      </c>
      <c r="EZ469" s="186" t="s">
        <v>248</v>
      </c>
      <c r="FA469" s="186" t="s">
        <v>248</v>
      </c>
      <c r="FB469" s="186" t="s">
        <v>248</v>
      </c>
      <c r="FC469" s="186" t="s">
        <v>248</v>
      </c>
      <c r="FD469" s="186" t="s">
        <v>248</v>
      </c>
      <c r="FE469" s="186" t="s">
        <v>248</v>
      </c>
      <c r="FF469" s="186" t="s">
        <v>248</v>
      </c>
      <c r="FG469" s="186" t="s">
        <v>248</v>
      </c>
      <c r="FH469" s="186" t="s">
        <v>248</v>
      </c>
      <c r="FI469" s="186" t="s">
        <v>248</v>
      </c>
      <c r="FJ469" s="186" t="s">
        <v>248</v>
      </c>
      <c r="FK469" s="186" t="s">
        <v>248</v>
      </c>
      <c r="FL469" s="186" t="s">
        <v>248</v>
      </c>
      <c r="FM469" s="186" t="s">
        <v>248</v>
      </c>
      <c r="FN469" s="186" t="s">
        <v>248</v>
      </c>
      <c r="FO469" s="186" t="s">
        <v>248</v>
      </c>
      <c r="FP469" s="186" t="s">
        <v>248</v>
      </c>
      <c r="FQ469" s="187" t="s">
        <v>248</v>
      </c>
      <c r="FR469" s="187" t="s">
        <v>248</v>
      </c>
      <c r="FS469" s="186">
        <v>1</v>
      </c>
      <c r="FT469" s="186">
        <v>1</v>
      </c>
      <c r="FU469" s="186">
        <v>1</v>
      </c>
      <c r="FV469" s="186">
        <v>1</v>
      </c>
      <c r="FW469" s="186">
        <v>1</v>
      </c>
      <c r="FX469" s="186">
        <v>1</v>
      </c>
      <c r="FY469" s="186">
        <v>1</v>
      </c>
      <c r="FZ469" s="186">
        <v>1</v>
      </c>
      <c r="GA469" s="186" t="s">
        <v>248</v>
      </c>
      <c r="GB469" s="186" t="s">
        <v>248</v>
      </c>
      <c r="GC469" s="186"/>
      <c r="GD469" s="186"/>
      <c r="GE469" s="186" t="s">
        <v>248</v>
      </c>
      <c r="GF469" s="186" t="s">
        <v>248</v>
      </c>
      <c r="GG469" s="186" t="s">
        <v>248</v>
      </c>
      <c r="GH469" s="186" t="s">
        <v>248</v>
      </c>
      <c r="GI469" s="186" t="s">
        <v>248</v>
      </c>
      <c r="GJ469" s="186" t="s">
        <v>248</v>
      </c>
      <c r="GK469" s="186" t="s">
        <v>248</v>
      </c>
      <c r="GL469" s="186" t="s">
        <v>248</v>
      </c>
      <c r="GM469" s="186" t="s">
        <v>248</v>
      </c>
      <c r="GN469" s="186" t="s">
        <v>248</v>
      </c>
      <c r="GO469" s="186" t="s">
        <v>248</v>
      </c>
      <c r="GP469" s="186" t="s">
        <v>248</v>
      </c>
      <c r="GQ469" s="186" t="s">
        <v>248</v>
      </c>
      <c r="GR469" s="186" t="s">
        <v>248</v>
      </c>
      <c r="GS469" s="186" t="s">
        <v>248</v>
      </c>
      <c r="GT469" s="186" t="s">
        <v>248</v>
      </c>
      <c r="GU469" s="186" t="s">
        <v>248</v>
      </c>
      <c r="GV469" s="186" t="s">
        <v>248</v>
      </c>
      <c r="GW469" s="186" t="s">
        <v>248</v>
      </c>
      <c r="GX469" s="186" t="s">
        <v>248</v>
      </c>
      <c r="GY469" s="186" t="s">
        <v>248</v>
      </c>
      <c r="GZ469" s="261" t="s">
        <v>248</v>
      </c>
      <c r="HA469" s="261" t="s">
        <v>248</v>
      </c>
      <c r="HB469" s="188">
        <f t="shared" ref="HB469" si="497">SUM(G469:GE469)</f>
        <v>27</v>
      </c>
    </row>
    <row r="470" spans="1:210" ht="24.9" customHeight="1" thickBot="1" x14ac:dyDescent="0.35">
      <c r="A470" s="108" t="str">
        <f t="shared" ref="A470" si="498">A469</f>
        <v>Prod.-Q-3</v>
      </c>
      <c r="B470" s="108" t="str">
        <f t="shared" ref="B470" si="499">B469</f>
        <v>Pracownik Produkcji</v>
      </c>
      <c r="C470" s="108" t="str">
        <f t="shared" ref="C470" si="500">C469</f>
        <v>PB</v>
      </c>
      <c r="D470" s="108">
        <f t="shared" ref="D470" si="501">D469</f>
        <v>369</v>
      </c>
      <c r="E470" s="395"/>
      <c r="F470" s="189" t="s">
        <v>375</v>
      </c>
      <c r="G470" s="192">
        <f>IF(INDEX(tab_MinKomp[Przepisy BHP / BHP Vorschriften],MATCH($B469,tab_MinKomp[[Stanowisko / Position ]:[Stanowisko / Position ]],0))="n/a","n/a",G469-INDEX(tab_MinKomp[Przepisy BHP / BHP Vorschriften],MATCH($B469,tab_MinKomp[[Stanowisko / Position ]:[Stanowisko / Position ]],0)))</f>
        <v>-1</v>
      </c>
      <c r="H470" s="193">
        <f>IF(INDEX(tab_MinKomp[Przepisy PPOŻ / Brandschutzbestimmungen],MATCH($B469,tab_MinKomp[[Stanowisko / Position ]:[Stanowisko / Position ]],0))="n/a","n/a",H469-INDEX(tab_MinKomp[Przepisy PPOŻ / Brandschutzbestimmungen],MATCH($B469,tab_MinKomp[[Stanowisko / Position ]:[Stanowisko / Position ]],0)))</f>
        <v>0</v>
      </c>
      <c r="I470" s="193">
        <f>IF(INDEX(tab_MinKomp[Ryzyko zawodowe na stanowiskach pracyv/ Berufliche Risiken an Arbeitsstellen],MATCH($B469,tab_MinKomp[[Stanowisko / Position ]:[Stanowisko / Position ]],0))="n/a","n/a",I469-INDEX(tab_MinKomp[Ryzyko zawodowe na stanowiskach pracyv/ Berufliche Risiken an Arbeitsstellen],MATCH($B469,tab_MinKomp[[Stanowisko / Position ]:[Stanowisko / Position ]],0)))</f>
        <v>-1</v>
      </c>
      <c r="J470" s="193">
        <f>IF(INDEX(tab_MinKomp[Gospodarka substancjami niebezpiecznymi / Gefahrstoffmanagement],MATCH($B469,tab_MinKomp[[Stanowisko / Position ]:[Stanowisko / Position ]],0))="n/a","n/a",J469-INDEX(tab_MinKomp[Gospodarka substancjami niebezpiecznymi / Gefahrstoffmanagement],MATCH($B469,tab_MinKomp[[Stanowisko / Position ]:[Stanowisko / Position ]],0)))</f>
        <v>0</v>
      </c>
      <c r="K470" s="193">
        <f>IF(INDEX(tab_MinKomp[Gospodarka odpadami / Abfallwirtschaft],MATCH($B469,tab_MinKomp[[Stanowisko / Position ]:[Stanowisko / Position ]],0))="n/a","n/a",K469-INDEX(tab_MinKomp[Gospodarka odpadami / Abfallwirtschaft],MATCH($B469,tab_MinKomp[[Stanowisko / Position ]:[Stanowisko / Position ]],0)))</f>
        <v>0</v>
      </c>
      <c r="L470" s="194" t="str">
        <f>IF(INDEX(tab_MinKomp[Przepisy kodeksu pracy / Bestimmungen des Arbeitsgesetzes],MATCH($B469,tab_MinKomp[[Stanowisko / Position ]:[Stanowisko / Position ]],0))="n/a","n/a",L469-INDEX(tab_MinKomp[Przepisy kodeksu pracy / Bestimmungen des Arbeitsgesetzes],MATCH($B469,tab_MinKomp[[Stanowisko / Position ]:[Stanowisko / Position ]],0)))</f>
        <v>n/a</v>
      </c>
      <c r="M470" s="195" t="str">
        <f>IF(INDEX(tab_MinKomp[Przepisy o ub.społ. ZUS  / Sozialversicherungsvorschriften],MATCH($B469,tab_MinKomp[[Stanowisko / Position ]:[Stanowisko / Position ]],0))="n/a","n/a",M469-INDEX(tab_MinKomp[Przepisy o ub.społ. ZUS  / Sozialversicherungsvorschriften],MATCH($B469,tab_MinKomp[[Stanowisko / Position ]:[Stanowisko / Position ]],0)))</f>
        <v>n/a</v>
      </c>
      <c r="N470" s="194" t="str">
        <f>IF(INDEX(tab_MinKomp[PRZEPISY O PDOF /persönlich Einkommensteuergesetz ],MATCH($B469,tab_MinKomp[[Stanowisko / Position ]:[Stanowisko / Position ]],0))="n/a","n/a",N469-INDEX(tab_MinKomp[PRZEPISY O PDOF /persönlich Einkommensteuergesetz ],MATCH($B469,tab_MinKomp[[Stanowisko / Position ]:[Stanowisko / Position ]],0)))</f>
        <v>n/a</v>
      </c>
      <c r="O470" s="194">
        <f>IF(INDEX(tab_MinKomp[Regulamin pracy / Arbeitsordnung],MATCH($B469,tab_MinKomp[[Stanowisko / Position ]:[Stanowisko / Position ]],0))="n/a","n/a",O469-INDEX(tab_MinKomp[Regulamin pracy / Arbeitsordnung],MATCH($B469,tab_MinKomp[[Stanowisko / Position ]:[Stanowisko / Position ]],0)))</f>
        <v>0</v>
      </c>
      <c r="P470" s="194">
        <f>IF(INDEX(tab_MinKomp[Regulamin wynagradzania / Vergütungsordnung],MATCH($B469,tab_MinKomp[[Stanowisko / Position ]:[Stanowisko / Position ]],0))="n/a","n/a",P469-INDEX(tab_MinKomp[Regulamin wynagradzania / Vergütungsordnung],MATCH($B469,tab_MinKomp[[Stanowisko / Position ]:[Stanowisko / Position ]],0)))</f>
        <v>0</v>
      </c>
      <c r="Q470" s="194" t="str">
        <f>IF(INDEX(tab_MinKomp[System R2PŁATNIK PRO: Płace / Lohnabrechnung],MATCH($B469,tab_MinKomp[[Stanowisko / Position ]:[Stanowisko / Position ]],0))="n/a","n/a",Q469-INDEX(tab_MinKomp[System R2PŁATNIK PRO: Płace / Lohnabrechnung],MATCH($B469,tab_MinKomp[[Stanowisko / Position ]:[Stanowisko / Position ]],0)))</f>
        <v>n/a</v>
      </c>
      <c r="R470" s="194" t="str">
        <f>IF(INDEX(tab_MinKomp[SystemR2PŁATNIK PRO: KADRY / Personaldaten],MATCH($B469,tab_MinKomp[[Stanowisko / Position ]:[Stanowisko / Position ]],0))="n/a","n/a",R469-INDEX(tab_MinKomp[SystemR2PŁATNIK PRO: KADRY / Personaldaten],MATCH($B469,tab_MinKomp[[Stanowisko / Position ]:[Stanowisko / Position ]],0)))</f>
        <v>n/a</v>
      </c>
      <c r="S470" s="194" t="str">
        <f>IF(INDEX(tab_MinKomp[SYSTEM R2PŁATNIK PRO: zarządzanie pracownikami / Arbeitsverwaltung],MATCH($B469,tab_MinKomp[[Stanowisko / Position ]:[Stanowisko / Position ]],0))="n/a","n/a",S469-INDEX(tab_MinKomp[SYSTEM R2PŁATNIK PRO: zarządzanie pracownikami / Arbeitsverwaltung],MATCH($B469,tab_MinKomp[[Stanowisko / Position ]:[Stanowisko / Position ]],0)))</f>
        <v>n/a</v>
      </c>
      <c r="T470" s="194" t="str">
        <f>IF(INDEX(tab_MinKomp[Doradztwo, wsparcie personalne / Personalberatung und Unterstützung],MATCH($B469,tab_MinKomp[[Stanowisko / Position ]:[Stanowisko / Position ]],0))="n/a","n/a",T469-INDEX(tab_MinKomp[Doradztwo, wsparcie personalne / Personalberatung und Unterstützung],MATCH($B469,tab_MinKomp[[Stanowisko / Position ]:[Stanowisko / Position ]],0)))</f>
        <v>n/a</v>
      </c>
      <c r="U470" s="194" t="str">
        <f>IF(INDEX(tab_MinKomp[Przepisy o podatku VAT / MwSt.- Gesetz],MATCH($B469,tab_MinKomp[[Stanowisko / Position ]:[Stanowisko / Position ]],0))="n/a","n/a",U469-INDEX(tab_MinKomp[Przepisy o podatku VAT / MwSt.- Gesetz],MATCH($B469,tab_MinKomp[[Stanowisko / Position ]:[Stanowisko / Position ]],0)))</f>
        <v>n/a</v>
      </c>
      <c r="V470" s="194" t="str">
        <f>IF(INDEX(tab_MinKomp[PrzepisyPDOP / geschäftlich Einkommensteuergesetz],MATCH($B469,tab_MinKomp[[Stanowisko / Position ]:[Stanowisko / Position ]],0))="n/a","n/a",V469-INDEX(tab_MinKomp[PrzepisyPDOP / geschäftlich Einkommensteuergesetz],MATCH($B469,tab_MinKomp[[Stanowisko / Position ]:[Stanowisko / Position ]],0)))</f>
        <v>n/a</v>
      </c>
      <c r="W470" s="194" t="str">
        <f>IF(INDEX(tab_MinKomp[System BAAN / FINANSE (FIBU)],MATCH($B469,tab_MinKomp[[Stanowisko / Position ]:[Stanowisko / Position ]],0))="n/a","n/a",W469-INDEX(tab_MinKomp[System BAAN / FINANSE (FIBU)],MATCH($B469,tab_MinKomp[[Stanowisko / Position ]:[Stanowisko / Position ]],0)))</f>
        <v>n/a</v>
      </c>
      <c r="X470" s="194" t="str">
        <f>IF(INDEX(tab_MinKomp[Systemy pomocnicze / Hilfssysteme(STOCKPROGRAM, KALK2000 etc.)],MATCH($B469,tab_MinKomp[[Stanowisko / Position ]:[Stanowisko / Position ]],0))="n/a","n/a",X469-INDEX(tab_MinKomp[Systemy pomocnicze / Hilfssysteme(STOCKPROGRAM, KALK2000 etc.)],MATCH($B469,tab_MinKomp[[Stanowisko / Position ]:[Stanowisko / Position ]],0)))</f>
        <v>n/a</v>
      </c>
      <c r="Y470" s="194" t="str">
        <f>IF(INDEX(tab_MinKomp[Polityka rachunkowości / Buchführungspolitik],MATCH($B469,tab_MinKomp[[Stanowisko / Position ]:[Stanowisko / Position ]],0))="n/a","n/a",Y469-INDEX(tab_MinKomp[Polityka rachunkowości / Buchführungspolitik],MATCH($B469,tab_MinKomp[[Stanowisko / Position ]:[Stanowisko / Position ]],0)))</f>
        <v>n/a</v>
      </c>
      <c r="Z470" s="194" t="str">
        <f>IF(INDEX(tab_MinKomp[Ustawa o rachunkowości / Rechnungslegungsgesetz],MATCH($B469,tab_MinKomp[[Stanowisko / Position ]:[Stanowisko / Position ]],0))="n/a","n/a",Z469-INDEX(tab_MinKomp[Ustawa o rachunkowości / Rechnungslegungsgesetz],MATCH($B469,tab_MinKomp[[Stanowisko / Position ]:[Stanowisko / Position ]],0)))</f>
        <v>n/a</v>
      </c>
      <c r="AA470" s="194" t="str">
        <f>IF(INDEX(tab_MinKomp[WORKFLOW - TS-100],MATCH($B469,tab_MinKomp[[Stanowisko / Position ]:[Stanowisko / Position ]],0))="n/a","n/a",AA469-INDEX(tab_MinKomp[WORKFLOW - TS-100],MATCH($B469,tab_MinKomp[[Stanowisko / Position ]:[Stanowisko / Position ]],0)))</f>
        <v>n/a</v>
      </c>
      <c r="AB470" s="194" t="str">
        <f>IF(INDEX(tab_MinKomp[WORKFLOW - SFMS],MATCH($B469,tab_MinKomp[[Stanowisko / Position ]:[Stanowisko / Position ]],0))="n/a","n/a",AB469-INDEX(tab_MinKomp[WORKFLOW - SFMS],MATCH($B469,tab_MinKomp[[Stanowisko / Position ]:[Stanowisko / Position ]],0)))</f>
        <v>n/a</v>
      </c>
      <c r="AC470" s="194" t="str">
        <f>IF(INDEX(tab_MinKomp[System ISO 9001:2015],MATCH($B469,tab_MinKomp[[Stanowisko / Position ]:[Stanowisko / Position ]],0))="n/a","n/a",AC469-INDEX(tab_MinKomp[System ISO 9001:2015],MATCH($B469,tab_MinKomp[[Stanowisko / Position ]:[Stanowisko / Position ]],0)))</f>
        <v>n/a</v>
      </c>
      <c r="AD470" s="194" t="str">
        <f>IF(INDEX(tab_MinKomp[System ISO 9001:2015],MATCH($B469,tab_MinKomp[[Stanowisko / Position ]:[Stanowisko / Position ]],0))="n/a","n/a",AD469-INDEX(tab_MinKomp[System ISO 9001:2015],MATCH($B469,tab_MinKomp[[Stanowisko / Position ]:[Stanowisko / Position ]],0)))</f>
        <v>n/a</v>
      </c>
      <c r="AE470" s="194" t="str">
        <f>IF(INDEX(tab_MinKomp[System ISO 9001:2015],MATCH($B469,tab_MinKomp[[Stanowisko / Position ]:[Stanowisko / Position ]],0))="n/a","n/a",AE469-INDEX(tab_MinKomp[System ISO 9001:2015],MATCH($B469,tab_MinKomp[[Stanowisko / Position ]:[Stanowisko / Position ]],0)))</f>
        <v>n/a</v>
      </c>
      <c r="AF470" s="194" t="str">
        <f>IF(INDEX(tab_MinKomp[System ISO 9001:2015],MATCH($B469,tab_MinKomp[[Stanowisko / Position ]:[Stanowisko / Position ]],0))="n/a","n/a",AF469-INDEX(tab_MinKomp[System ISO 9001:2015],MATCH($B469,tab_MinKomp[[Stanowisko / Position ]:[Stanowisko / Position ]],0)))</f>
        <v>n/a</v>
      </c>
      <c r="AG470" s="194" t="str">
        <f>IF(INDEX(tab_MinKomp[Wymagania VDA 6.3 Process / Forderungen],MATCH($B469,tab_MinKomp[[Stanowisko / Position ]:[Stanowisko / Position ]],0))="n/a","n/a",AG469-INDEX(tab_MinKomp[Wymagania VDA 6.3 Process / Forderungen],MATCH($B469,tab_MinKomp[[Stanowisko / Position ]:[Stanowisko / Position ]],0)))</f>
        <v>n/a</v>
      </c>
      <c r="AH470" s="194" t="str">
        <f>IF(INDEX(tab_MinKomp[Wymagania VDA 6.5 Product / Forderungen],MATCH($B469,tab_MinKomp[[Stanowisko / Position ]:[Stanowisko / Position ]],0))="n/a","n/a",AH469-INDEX(tab_MinKomp[Wymagania VDA 6.5 Product / Forderungen],MATCH($B469,tab_MinKomp[[Stanowisko / Position ]:[Stanowisko / Position ]],0)))</f>
        <v>n/a</v>
      </c>
      <c r="AI470" s="194" t="str">
        <f>IF(INDEX(tab_MinKomp[System ISO 9001:2015],MATCH($B469,tab_MinKomp[[Stanowisko / Position ]:[Stanowisko / Position ]],0))="n/a","n/a",AI469-INDEX(tab_MinKomp[System ISO 9001:2015],MATCH($B469,tab_MinKomp[[Stanowisko / Position ]:[Stanowisko / Position ]],0)))</f>
        <v>n/a</v>
      </c>
      <c r="AJ470" s="194" t="str">
        <f>IF(INDEX(tab_MinKomp[Auditor systemu ISO 17021:2018],MATCH($B469,tab_MinKomp[[Stanowisko / Position ]:[Stanowisko / Position ]],0))="n/a","n/a",AJ469-INDEX(tab_MinKomp[Auditor systemu ISO 17021:2018],MATCH($B469,tab_MinKomp[[Stanowisko / Position ]:[Stanowisko / Position ]],0)))</f>
        <v>n/a</v>
      </c>
      <c r="AK470" s="194" t="str">
        <f>IF(INDEX(tab_MinKomp[Pełnomocnik systemu / Systemvertreter],MATCH($B469,tab_MinKomp[[Stanowisko / Position ]:[Stanowisko / Position ]],0))="n/a","n/a",AK469-INDEX(tab_MinKomp[Pełnomocnik systemu / Systemvertreter],MATCH($B469,tab_MinKomp[[Stanowisko / Position ]:[Stanowisko / Position ]],0)))</f>
        <v>n/a</v>
      </c>
      <c r="AL470" s="194">
        <f>IF(INDEX(tab_MinKomp[Polityka Etyczna - Compliance],MATCH($B469,tab_MinKomp[[Stanowisko / Position ]:[Stanowisko / Position ]],0))="n/a","n/a",AL469-INDEX(tab_MinKomp[Polityka Etyczna - Compliance],MATCH($B469,tab_MinKomp[[Stanowisko / Position ]:[Stanowisko / Position ]],0)))</f>
        <v>0</v>
      </c>
      <c r="AM470" s="194" t="str">
        <f>IF(INDEX(tab_MinKomp[WDRAŻANIE NOWYCH PROJEKTÓW/ PROCEDURA CTM],MATCH($B469,tab_MinKomp[[Stanowisko / Position ]:[Stanowisko / Position ]],0))="n/a","n/a",AM469-INDEX(tab_MinKomp[WDRAŻANIE NOWYCH PROJEKTÓW/ PROCEDURA CTM],MATCH($B469,tab_MinKomp[[Stanowisko / Position ]:[Stanowisko / Position ]],0)))</f>
        <v>n/a</v>
      </c>
      <c r="AN470" s="194" t="str">
        <f>IF(INDEX(tab_MinKomp[KAMIENIE MILOWE MSL/PIFF],MATCH($B469,tab_MinKomp[[Stanowisko / Position ]:[Stanowisko / Position ]],0))="n/a","n/a",AN469-INDEX(tab_MinKomp[KAMIENIE MILOWE MSL/PIFF],MATCH($B469,tab_MinKomp[[Stanowisko / Position ]:[Stanowisko / Position ]],0)))</f>
        <v>n/a</v>
      </c>
      <c r="AO470" s="194">
        <f>IF(INDEX(tab_MinKomp[CP],MATCH($B469,tab_MinKomp[[Stanowisko / Position ]:[Stanowisko / Position ]],0))="n/a","n/a",AO469-INDEX(tab_MinKomp[CP],MATCH($B469,tab_MinKomp[[Stanowisko / Position ]:[Stanowisko / Position ]],0)))</f>
        <v>0</v>
      </c>
      <c r="AP470" s="194" t="str">
        <f>IF(INDEX(tab_MinKomp[FMEA],MATCH($B469,tab_MinKomp[[Stanowisko / Position ]:[Stanowisko / Position ]],0))="n/a","n/a",AP469-INDEX(tab_MinKomp[FMEA],MATCH($B469,tab_MinKomp[[Stanowisko / Position ]:[Stanowisko / Position ]],0)))</f>
        <v>n/a</v>
      </c>
      <c r="AQ470" s="194">
        <f>IF(INDEX(tab_MinKomp[FLOW CHART],MATCH($B469,tab_MinKomp[[Stanowisko / Position ]:[Stanowisko / Position ]],0))="n/a","n/a",AQ469-INDEX(tab_MinKomp[FLOW CHART],MATCH($B469,tab_MinKomp[[Stanowisko / Position ]:[Stanowisko / Position ]],0)))</f>
        <v>0</v>
      </c>
      <c r="AR470" s="194" t="str">
        <f>IF(INDEX(tab_MinKomp[APQP],MATCH($B469,tab_MinKomp[[Stanowisko / Position ]:[Stanowisko / Position ]],0))="n/a","n/a",AR469-INDEX(tab_MinKomp[APQP],MATCH($B469,tab_MinKomp[[Stanowisko / Position ]:[Stanowisko / Position ]],0)))</f>
        <v>n/a</v>
      </c>
      <c r="AS470" s="194" t="str">
        <f>IF(INDEX(tab_MinKomp[MSA],MATCH($B469,tab_MinKomp[[Stanowisko / Position ]:[Stanowisko / Position ]],0))="n/a","n/a",AS469-INDEX(tab_MinKomp[MSA],MATCH($B469,tab_MinKomp[[Stanowisko / Position ]:[Stanowisko / Position ]],0)))</f>
        <v>n/a</v>
      </c>
      <c r="AT470" s="194" t="str">
        <f>IF(INDEX(tab_MinKomp[SPC],MATCH($B469,tab_MinKomp[[Stanowisko / Position ]:[Stanowisko / Position ]],0))="n/a","n/a",AT469-INDEX(tab_MinKomp[SPC],MATCH($B469,tab_MinKomp[[Stanowisko / Position ]:[Stanowisko / Position ]],0)))</f>
        <v>n/a</v>
      </c>
      <c r="AU470" s="194" t="str">
        <f>IF(INDEX(tab_MinKomp[CSR (SPECYFICZNE WYMAGANIA KLIENTA)],MATCH($B469,tab_MinKomp[[Stanowisko / Position ]:[Stanowisko / Position ]],0))="n/a","n/a",AU469-INDEX(tab_MinKomp[CSR (SPECYFICZNE WYMAGANIA KLIENTA)],MATCH($B469,tab_MinKomp[[Stanowisko / Position ]:[Stanowisko / Position ]],0)))</f>
        <v>n/a</v>
      </c>
      <c r="AV470" s="194">
        <f>IF(INDEX(tab_MinKomp[5S],MATCH($B469,tab_MinKomp[[Stanowisko / Position ]:[Stanowisko / Position ]],0))="n/a","n/a",AV469-INDEX(tab_MinKomp[5S],MATCH($B469,tab_MinKomp[[Stanowisko / Position ]:[Stanowisko / Position ]],0)))</f>
        <v>-1</v>
      </c>
      <c r="AW470" s="194">
        <f>IF(INDEX(tab_MinKomp[LEAN MANAGEMENT],MATCH($B469,tab_MinKomp[[Stanowisko / Position ]:[Stanowisko / Position ]],0))="n/a","n/a",AW469-INDEX(tab_MinKomp[LEAN MANAGEMENT],MATCH($B469,tab_MinKomp[[Stanowisko / Position ]:[Stanowisko / Position ]],0)))</f>
        <v>0</v>
      </c>
      <c r="AX470" s="194" t="str">
        <f>IF(INDEX(tab_MinKomp[5R],MATCH($B469,tab_MinKomp[[Stanowisko / Position ]:[Stanowisko / Position ]],0))="n/a","n/a",AX469-INDEX(tab_MinKomp[5R],MATCH($B469,tab_MinKomp[[Stanowisko / Position ]:[Stanowisko / Position ]],0)))</f>
        <v>n/a</v>
      </c>
      <c r="AY470" s="194" t="str">
        <f>IF(INDEX(tab_MinKomp[Six Sigma],MATCH($B469,tab_MinKomp[[Stanowisko / Position ]:[Stanowisko / Position ]],0))="n/a","n/a",AY469-INDEX(tab_MinKomp[Six Sigma],MATCH($B469,tab_MinKomp[[Stanowisko / Position ]:[Stanowisko / Position ]],0)))</f>
        <v>n/a</v>
      </c>
      <c r="AZ470" s="194" t="str">
        <f>IF(INDEX(tab_MinKomp[System BAAN / Distribution &amp; Supply Chain],MATCH($B469,tab_MinKomp[[Stanowisko / Position ]:[Stanowisko / Position ]],0))="n/a","n/a",AZ469-INDEX(tab_MinKomp[System BAAN / Distribution &amp; Supply Chain],MATCH($B469,tab_MinKomp[[Stanowisko / Position ]:[Stanowisko / Position ]],0)))</f>
        <v>n/a</v>
      </c>
      <c r="BA470" s="194" t="str">
        <f>IF(INDEX(tab_MinKomp[Gospodarka magazynowa / Lagerverwaltung],MATCH($B469,tab_MinKomp[[Stanowisko / Position ]:[Stanowisko / Position ]],0))="n/a","n/a",BA469-INDEX(tab_MinKomp[Gospodarka magazynowa / Lagerverwaltung],MATCH($B469,tab_MinKomp[[Stanowisko / Position ]:[Stanowisko / Position ]],0)))</f>
        <v>n/a</v>
      </c>
      <c r="BB470" s="194" t="str">
        <f>IF(INDEX(tab_MinKomp[Inwentaryzacja - organizacja i przebieg / Inventurprozess],MATCH($B469,tab_MinKomp[[Stanowisko / Position ]:[Stanowisko / Position ]],0))="n/a","n/a",BB469-INDEX(tab_MinKomp[Inwentaryzacja - organizacja i przebieg / Inventurprozess],MATCH($B469,tab_MinKomp[[Stanowisko / Position ]:[Stanowisko / Position ]],0)))</f>
        <v>n/a</v>
      </c>
      <c r="BC470" s="194" t="str">
        <f>IF(INDEX(tab_MinKomp[Organizacja dostaw / Versorgungsorganisation],MATCH($B469,tab_MinKomp[[Stanowisko / Position ]:[Stanowisko / Position ]],0))="n/a","n/a",BC469-INDEX(tab_MinKomp[Organizacja dostaw / Versorgungsorganisation],MATCH($B469,tab_MinKomp[[Stanowisko / Position ]:[Stanowisko / Position ]],0)))</f>
        <v>n/a</v>
      </c>
      <c r="BD470" s="194" t="str">
        <f>IF(INDEX(tab_MinKomp[Organizacja wysyłek / Organisation von Lieferungen],MATCH($B469,tab_MinKomp[[Stanowisko / Position ]:[Stanowisko / Position ]],0))="n/a","n/a",BD469-INDEX(tab_MinKomp[Organizacja wysyłek / Organisation von Lieferungen],MATCH($B469,tab_MinKomp[[Stanowisko / Position ]:[Stanowisko / Position ]],0)))</f>
        <v>n/a</v>
      </c>
      <c r="BE470" s="194" t="str">
        <f>IF(INDEX(tab_MinKomp[Analiza magazynowa - Program Polen.mdb / Inventuranalyse],MATCH($B469,tab_MinKomp[[Stanowisko / Position ]:[Stanowisko / Position ]],0))="n/a","n/a",BE469-INDEX(tab_MinKomp[Analiza magazynowa - Program Polen.mdb / Inventuranalyse],MATCH($B469,tab_MinKomp[[Stanowisko / Position ]:[Stanowisko / Position ]],0)))</f>
        <v>n/a</v>
      </c>
      <c r="BF470" s="190" t="str">
        <f>IF(INDEX(tab_MinKomp[MMOG (Materials Management Operations Guidelines)],MATCH($B469,tab_MinKomp[[Stanowisko / Position ]:[Stanowisko / Position ]],0))="n/a","n/a",BF469-INDEX(tab_MinKomp[MMOG (Materials Management Operations Guidelines)],MATCH($B469,tab_MinKomp[[Stanowisko / Position ]:[Stanowisko / Position ]],0)))</f>
        <v>n/a</v>
      </c>
      <c r="BG470" s="190" t="str">
        <f>IF(INDEX(tab_MinKomp[GPP],MATCH($B469,tab_MinKomp[[Stanowisko / Position ]:[Stanowisko / Position ]],0))="n/a","n/a",BG469-INDEX(tab_MinKomp[GPP],MATCH($B469,tab_MinKomp[[Stanowisko / Position ]:[Stanowisko / Position ]],0)))</f>
        <v>n/a</v>
      </c>
      <c r="BH470" s="190" t="str">
        <f>IF(INDEX(tab_MinKomp[AIAG (Automotive Industry Action Group)],MATCH($B469,tab_MinKomp[[Stanowisko / Position ]:[Stanowisko / Position ]],0))="n/a","n/a",BH469-INDEX(tab_MinKomp[AIAG (Automotive Industry Action Group)],MATCH($B469,tab_MinKomp[[Stanowisko / Position ]:[Stanowisko / Position ]],0)))</f>
        <v>n/a</v>
      </c>
      <c r="BI470" s="190" t="str">
        <f>IF(INDEX(tab_MinKomp[Super-G disputes],MATCH($B469,tab_MinKomp[[Stanowisko / Position ]:[Stanowisko / Position ]],0))="n/a","n/a",BI469-INDEX(tab_MinKomp[Super-G disputes],MATCH($B469,tab_MinKomp[[Stanowisko / Position ]:[Stanowisko / Position ]],0)))</f>
        <v>n/a</v>
      </c>
      <c r="BJ470" s="190" t="str">
        <f>IF(INDEX(tab_MinKomp[CMMS3/eDDL (Direct Data Link)],MATCH($B469,tab_MinKomp[[Stanowisko / Position ]:[Stanowisko / Position ]],0))="n/a","n/a",BJ469-INDEX(tab_MinKomp[CMMS3/eDDL (Direct Data Link)],MATCH($B469,tab_MinKomp[[Stanowisko / Position ]:[Stanowisko / Position ]],0)))</f>
        <v>n/a</v>
      </c>
      <c r="BK470" s="190" t="str">
        <f>IF(INDEX(tab_MinKomp[MP&amp;L (Material Planning and Logistics)],MATCH($B469,tab_MinKomp[[Stanowisko / Position ]:[Stanowisko / Position ]],0))="n/a","n/a",BK469-INDEX(tab_MinKomp[MP&amp;L (Material Planning and Logistics)],MATCH($B469,tab_MinKomp[[Stanowisko / Position ]:[Stanowisko / Position ]],0)))</f>
        <v>n/a</v>
      </c>
      <c r="BL470" s="190" t="str">
        <f>IF(INDEX(tab_MinKomp[Supplier delivery rating],MATCH($B469,tab_MinKomp[[Stanowisko / Position ]:[Stanowisko / Position ]],0))="n/a","n/a",BL469-INDEX(tab_MinKomp[Supplier delivery rating],MATCH($B469,tab_MinKomp[[Stanowisko / Position ]:[Stanowisko / Position ]],0)))</f>
        <v>n/a</v>
      </c>
      <c r="BM470" s="194" t="str">
        <f>IF(INDEX(tab_MinKomp[Obsługa maszyn KVT / KVT Maschinenbedienung],MATCH($B469,tab_MinKomp[[Stanowisko / Position ]:[Stanowisko / Position ]],0))="n/a","n/a",BM469-INDEX(tab_MinKomp[Obsługa maszyn KVT / KVT Maschinenbedienung],MATCH($B469,tab_MinKomp[[Stanowisko / Position ]:[Stanowisko / Position ]],0)))</f>
        <v>n/a</v>
      </c>
      <c r="BN470" s="194" t="str">
        <f>IF(INDEX(tab_MinKomp[Obsługa maszyn KVT / KVT Maschinenbedienung],MATCH($B469,tab_MinKomp[[Stanowisko / Position ]:[Stanowisko / Position ]],0))="n/a","n/a",BN469-INDEX(tab_MinKomp[Obsługa maszyn KVT / KVT Maschinenbedienung],MATCH($B469,tab_MinKomp[[Stanowisko / Position ]:[Stanowisko / Position ]],0)))</f>
        <v>n/a</v>
      </c>
      <c r="BO470" s="194" t="str">
        <f>IF(INDEX(tab_MinKomp[Obsługa maszyn KVT / KVT Maschinenbedienung],MATCH($B469,tab_MinKomp[[Stanowisko / Position ]:[Stanowisko / Position ]],0))="n/a","n/a",BO469-INDEX(tab_MinKomp[Obsługa maszyn KVT / KVT Maschinenbedienung],MATCH($B469,tab_MinKomp[[Stanowisko / Position ]:[Stanowisko / Position ]],0)))</f>
        <v>n/a</v>
      </c>
      <c r="BP470" s="194">
        <f>IF(INDEX(tab_MinKomp[Obsługa maszyn Novapax / Novapax Maschinenbedienung],MATCH($B469,tab_MinKomp[[Stanowisko / Position ]:[Stanowisko / Position ]],0))="n/a","n/a",BP469-INDEX(tab_MinKomp[Obsługa maszyn Novapax / Novapax Maschinenbedienung],MATCH($B469,tab_MinKomp[[Stanowisko / Position ]:[Stanowisko / Position ]],0)))</f>
        <v>-1</v>
      </c>
      <c r="BQ470" s="194" t="str">
        <f>IF(INDEX(tab_MinKomp[Obsługa maszyn Piovan / Piovan Maschinenbedienung],MATCH($B469,tab_MinKomp[[Stanowisko / Position ]:[Stanowisko / Position ]],0))="n/a","n/a",BQ469-INDEX(tab_MinKomp[Obsługa maszyn Piovan / Piovan Maschinenbedienung],MATCH($B469,tab_MinKomp[[Stanowisko / Position ]:[Stanowisko / Position ]],0)))</f>
        <v>n/a</v>
      </c>
      <c r="BR470" s="194">
        <f>IF(INDEX(tab_MinKomp[Eliminacja awarii / Beseitigung von Ausfällen],MATCH($B469,tab_MinKomp[[Stanowisko / Position ]:[Stanowisko / Position ]],0))="n/a","n/a",BR469-INDEX(tab_MinKomp[Eliminacja awarii / Beseitigung von Ausfällen],MATCH($B469,tab_MinKomp[[Stanowisko / Position ]:[Stanowisko / Position ]],0)))</f>
        <v>0</v>
      </c>
      <c r="BS470" s="194" t="str">
        <f>IF(INDEX(tab_MinKomp[Obsługa maszyn Piovan / Piovan Maschinenbedienung],MATCH($B469,tab_MinKomp[[Stanowisko / Position ]:[Stanowisko / Position ]],0))="n/a","n/a",BS469-INDEX(tab_MinKomp[Obsługa maszyn Piovan / Piovan Maschinenbedienung],MATCH($B469,tab_MinKomp[[Stanowisko / Position ]:[Stanowisko / Position ]],0)))</f>
        <v>n/a</v>
      </c>
      <c r="BT470" s="194" t="str">
        <f>IF(INDEX(tab_MinKomp[Obsługa maszyn Piovan / Piovan Maschinenbedienung],MATCH($B469,tab_MinKomp[[Stanowisko / Position ]:[Stanowisko / Position ]],0))="n/a","n/a",BT469-INDEX(tab_MinKomp[Obsługa maszyn Piovan / Piovan Maschinenbedienung],MATCH($B469,tab_MinKomp[[Stanowisko / Position ]:[Stanowisko / Position ]],0)))</f>
        <v>n/a</v>
      </c>
      <c r="BU470" s="194" t="str">
        <f>IF(INDEX(tab_MinKomp[Obsługa maszyn Piovan / Piovan Maschinenbedienung],MATCH($B469,tab_MinKomp[[Stanowisko / Position ]:[Stanowisko / Position ]],0))="n/a","n/a",BU469-INDEX(tab_MinKomp[Obsługa maszyn Piovan / Piovan Maschinenbedienung],MATCH($B469,tab_MinKomp[[Stanowisko / Position ]:[Stanowisko / Position ]],0)))</f>
        <v>n/a</v>
      </c>
      <c r="BV470" s="194" t="str">
        <f>IF(INDEX(tab_MinKomp[Obsługa maszyn Piovan / Piovan Maschinenbedienung],MATCH($B469,tab_MinKomp[[Stanowisko / Position ]:[Stanowisko / Position ]],0))="n/a","n/a",BV469-INDEX(tab_MinKomp[Obsługa maszyn Piovan / Piovan Maschinenbedienung],MATCH($B469,tab_MinKomp[[Stanowisko / Position ]:[Stanowisko / Position ]],0)))</f>
        <v>n/a</v>
      </c>
      <c r="BW470" s="194" t="str">
        <f>IF(INDEX(tab_MinKomp[Obsługa maszyn Piovan / Piovan Maschinenbedienung],MATCH($B469,tab_MinKomp[[Stanowisko / Position ]:[Stanowisko / Position ]],0))="n/a","n/a",BW469-INDEX(tab_MinKomp[Obsługa maszyn Piovan / Piovan Maschinenbedienung],MATCH($B469,tab_MinKomp[[Stanowisko / Position ]:[Stanowisko / Position ]],0)))</f>
        <v>n/a</v>
      </c>
      <c r="BX470" s="194" t="str">
        <f>IF(INDEX(tab_MinKomp[Obsługa maszyn Piovan / Piovan Maschinenbedienung],MATCH($B469,tab_MinKomp[[Stanowisko / Position ]:[Stanowisko / Position ]],0))="n/a","n/a",BX469-INDEX(tab_MinKomp[Obsługa maszyn Piovan / Piovan Maschinenbedienung],MATCH($B469,tab_MinKomp[[Stanowisko / Position ]:[Stanowisko / Position ]],0)))</f>
        <v>n/a</v>
      </c>
      <c r="BY470" s="194" t="str">
        <f>IF(INDEX(tab_MinKomp[Obsługa maszyn Engel / Engel Maschinenbedienung],MATCH($B469,tab_MinKomp[[Stanowisko / Position ]:[Stanowisko / Position ]],0))="n/a","n/a",BY469-INDEX(tab_MinKomp[Obsługa maszyn Engel / Engel Maschinenbedienung],MATCH($B469,tab_MinKomp[[Stanowisko / Position ]:[Stanowisko / Position ]],0)))</f>
        <v>n/a</v>
      </c>
      <c r="BZ470" s="194" t="str">
        <f>IF(INDEX(tab_MinKomp[Obsługa maszyn KVT / KVT Maschinenbedienung],MATCH($B469,tab_MinKomp[[Stanowisko / Position ]:[Stanowisko / Position ]],0))="n/a","n/a",BZ469-INDEX(tab_MinKomp[Obsługa maszyn KVT / KVT Maschinenbedienung],MATCH($B469,tab_MinKomp[[Stanowisko / Position ]:[Stanowisko / Position ]],0)))</f>
        <v>n/a</v>
      </c>
      <c r="CA470" s="194">
        <f>IF(INDEX(tab_MinKomp[Eliminacja awarii / Beseitigung von Ausfällen],MATCH($B469,tab_MinKomp[[Stanowisko / Position ]:[Stanowisko / Position ]],0))="n/a","n/a",CA469-INDEX(tab_MinKomp[Eliminacja awarii / Beseitigung von Ausfällen],MATCH($B469,tab_MinKomp[[Stanowisko / Position ]:[Stanowisko / Position ]],0)))</f>
        <v>0</v>
      </c>
      <c r="CB470" s="194" t="str">
        <f>IF(INDEX(tab_MinKomp[Obsługa maszyn ASL / ASL Maschinenbedienung],MATCH($B469,tab_MinKomp[[Stanowisko / Position ]:[Stanowisko / Position ]],0))="n/a","n/a",CB469-INDEX(tab_MinKomp[Obsługa maszyn ASL / ASL Maschinenbedienung],MATCH($B469,tab_MinKomp[[Stanowisko / Position ]:[Stanowisko / Position ]],0)))</f>
        <v>n/a</v>
      </c>
      <c r="CC470" s="194">
        <f>IF(INDEX(tab_MinKomp[Obsługa maszyn Novapax / Novapax Maschinenbedienung],MATCH($B469,tab_MinKomp[[Stanowisko / Position ]:[Stanowisko / Position ]],0))="n/a","n/a",CC469-INDEX(tab_MinKomp[Obsługa maszyn Novapax / Novapax Maschinenbedienung],MATCH($B469,tab_MinKomp[[Stanowisko / Position ]:[Stanowisko / Position ]],0)))</f>
        <v>-1</v>
      </c>
      <c r="CD470" s="194">
        <f>IF(INDEX(tab_MinKomp[Obsługa maszyn Novapax / Novapax Maschinenbedienung],MATCH($B469,tab_MinKomp[[Stanowisko / Position ]:[Stanowisko / Position ]],0))="n/a","n/a",CD469-INDEX(tab_MinKomp[Obsługa maszyn Novapax / Novapax Maschinenbedienung],MATCH($B469,tab_MinKomp[[Stanowisko / Position ]:[Stanowisko / Position ]],0)))</f>
        <v>-1</v>
      </c>
      <c r="CE470" s="194" t="str">
        <f>IF(INDEX(tab_MinKomp[Obsługa maszyn Piovan / Piovan Maschinenbedienung],MATCH($B469,tab_MinKomp[[Stanowisko / Position ]:[Stanowisko / Position ]],0))="n/a","n/a",CE469-INDEX(tab_MinKomp[Obsługa maszyn Piovan / Piovan Maschinenbedienung],MATCH($B469,tab_MinKomp[[Stanowisko / Position ]:[Stanowisko / Position ]],0)))</f>
        <v>n/a</v>
      </c>
      <c r="CF470" s="194" t="str">
        <f>IF(INDEX(tab_MinKomp[Obsługa maszyn Piovan / Piovan Maschinenbedienung],MATCH($B469,tab_MinKomp[[Stanowisko / Position ]:[Stanowisko / Position ]],0))="n/a","n/a",CF469-INDEX(tab_MinKomp[Obsługa maszyn Piovan / Piovan Maschinenbedienung],MATCH($B469,tab_MinKomp[[Stanowisko / Position ]:[Stanowisko / Position ]],0)))</f>
        <v>n/a</v>
      </c>
      <c r="CG470" s="194">
        <f>IF(INDEX(tab_MinKomp[Eliminacja awarii / Beseitigung von Ausfällen],MATCH($B469,tab_MinKomp[[Stanowisko / Position ]:[Stanowisko / Position ]],0))="n/a","n/a",CG469-INDEX(tab_MinKomp[Eliminacja awarii / Beseitigung von Ausfällen],MATCH($B469,tab_MinKomp[[Stanowisko / Position ]:[Stanowisko / Position ]],0)))</f>
        <v>0</v>
      </c>
      <c r="CH470" s="194" t="str">
        <f>IF(INDEX(tab_MinKomp[Wymagania VDA 6.5 Product / Forderungen],MATCH($B469,tab_MinKomp[[Stanowisko / Position ]:[Stanowisko / Position ]],0))="n/a","n/a",CH469-INDEX(tab_MinKomp[Wymagania VDA 6.5 Product / Forderungen],MATCH($B469,tab_MinKomp[[Stanowisko / Position ]:[Stanowisko / Position ]],0)))</f>
        <v>n/a</v>
      </c>
      <c r="CI470" s="194" t="str">
        <f>IF(INDEX(tab_MinKomp[Wymagania VDA 6.5 Product / Forderungen],MATCH($B469,tab_MinKomp[[Stanowisko / Position ]:[Stanowisko / Position ]],0))="n/a","n/a",CI469-INDEX(tab_MinKomp[Wymagania VDA 6.5 Product / Forderungen],MATCH($B469,tab_MinKomp[[Stanowisko / Position ]:[Stanowisko / Position ]],0)))</f>
        <v>n/a</v>
      </c>
      <c r="CJ470" s="194" t="str">
        <f>IF(INDEX(tab_MinKomp[Wymagania VDA 6.5 Product / Forderungen],MATCH($B469,tab_MinKomp[[Stanowisko / Position ]:[Stanowisko / Position ]],0))="n/a","n/a",CJ469-INDEX(tab_MinKomp[Wymagania VDA 6.5 Product / Forderungen],MATCH($B469,tab_MinKomp[[Stanowisko / Position ]:[Stanowisko / Position ]],0)))</f>
        <v>n/a</v>
      </c>
      <c r="CK470" s="194" t="str">
        <f>IF(INDEX(tab_MinKomp[Wymagania VDA 6.5 Product / Forderungen],MATCH($B469,tab_MinKomp[[Stanowisko / Position ]:[Stanowisko / Position ]],0))="n/a","n/a",CK469-INDEX(tab_MinKomp[Wymagania VDA 6.5 Product / Forderungen],MATCH($B469,tab_MinKomp[[Stanowisko / Position ]:[Stanowisko / Position ]],0)))</f>
        <v>n/a</v>
      </c>
      <c r="CL470" s="194" t="str">
        <f>IF(INDEX(tab_MinKomp[Wymagania VDA 6.5 Product / Forderungen],MATCH($B469,tab_MinKomp[[Stanowisko / Position ]:[Stanowisko / Position ]],0))="n/a","n/a",CL469-INDEX(tab_MinKomp[Wymagania VDA 6.5 Product / Forderungen],MATCH($B469,tab_MinKomp[[Stanowisko / Position ]:[Stanowisko / Position ]],0)))</f>
        <v>n/a</v>
      </c>
      <c r="CM470" s="194" t="str">
        <f>IF(INDEX(tab_MinKomp[Informatyka ogólna (techniczne i systemowe) / Allgemeine IT (Technik und System)],MATCH($B469,tab_MinKomp[[Stanowisko / Position ]:[Stanowisko / Position ]],0))="n/a","n/a",CM469-INDEX(tab_MinKomp[Informatyka ogólna (techniczne i systemowe) / Allgemeine IT (Technik und System)],MATCH($B469,tab_MinKomp[[Stanowisko / Position ]:[Stanowisko / Position ]],0)))</f>
        <v>n/a</v>
      </c>
      <c r="CN470" s="194" t="str">
        <f>IF(INDEX(tab_MinKomp[Sieci komputerowe / Computernetzwerke],MATCH($B469,tab_MinKomp[[Stanowisko / Position ]:[Stanowisko / Position ]],0))="n/a","n/a",CN469-INDEX(tab_MinKomp[Sieci komputerowe / Computernetzwerke],MATCH($B469,tab_MinKomp[[Stanowisko / Position ]:[Stanowisko / Position ]],0)))</f>
        <v>n/a</v>
      </c>
      <c r="CO470" s="194" t="str">
        <f>IF(INDEX(tab_MinKomp[Hardware (komputery PC, drukarki biurowe i etykietowe, telefonia stacjonarna i mobilna) (PC, Drucker, Telefpne, Handys)],MATCH($B469,tab_MinKomp[[Stanowisko / Position ]:[Stanowisko / Position ]],0))="n/a","n/a",CO469-INDEX(tab_MinKomp[Hardware (komputery PC, drukarki biurowe i etykietowe, telefonia stacjonarna i mobilna) (PC, Drucker, Telefpne, Handys)],MATCH($B469,tab_MinKomp[[Stanowisko / Position ]:[Stanowisko / Position ]],0)))</f>
        <v>n/a</v>
      </c>
      <c r="CP470" s="194" t="str">
        <f>IF(INDEX(tab_MinKomp[Software &amp; Systems (MS Office, MS Remote Desktop)],MATCH($B469,tab_MinKomp[[Stanowisko / Position ]:[Stanowisko / Position ]],0))="n/a","n/a",CP469-INDEX(tab_MinKomp[Software &amp; Systems (MS Office, MS Remote Desktop)],MATCH($B469,tab_MinKomp[[Stanowisko / Position ]:[Stanowisko / Position ]],0)))</f>
        <v>n/a</v>
      </c>
      <c r="CQ470" s="194" t="str">
        <f>IF(INDEX(tab_MinKomp[Programowanie obiektowe (PHP) / Objektprogrammierung],MATCH($B469,tab_MinKomp[[Stanowisko / Position ]:[Stanowisko / Position ]],0))="n/a","n/a",CQ469-INDEX(tab_MinKomp[Programowanie obiektowe (PHP) / Objektprogrammierung],MATCH($B469,tab_MinKomp[[Stanowisko / Position ]:[Stanowisko / Position ]],0)))</f>
        <v>n/a</v>
      </c>
      <c r="CR470" s="194" t="str">
        <f>IF(INDEX(tab_MinKomp[Scrum],MATCH($B469,tab_MinKomp[[Stanowisko / Position ]:[Stanowisko / Position ]],0))="n/a","n/a",CR469-INDEX(tab_MinKomp[Scrum],MATCH($B469,tab_MinKomp[[Stanowisko / Position ]:[Stanowisko / Position ]],0)))</f>
        <v>n/a</v>
      </c>
      <c r="CS470" s="194" t="str">
        <f>IF(INDEX(tab_MinKomp[SQL (MySQL)],MATCH($B469,tab_MinKomp[[Stanowisko / Position ]:[Stanowisko / Position ]],0))="n/a","n/a",CS469-INDEX(tab_MinKomp[SQL (MySQL)],MATCH($B469,tab_MinKomp[[Stanowisko / Position ]:[Stanowisko / Position ]],0)))</f>
        <v>n/a</v>
      </c>
      <c r="CT470" s="194" t="str">
        <f>IF(INDEX(tab_MinKomp[Javascript],MATCH($B469,tab_MinKomp[[Stanowisko / Position ]:[Stanowisko / Position ]],0))="n/a","n/a",CT469-INDEX(tab_MinKomp[Javascript],MATCH($B469,tab_MinKomp[[Stanowisko / Position ]:[Stanowisko / Position ]],0)))</f>
        <v>n/a</v>
      </c>
      <c r="CU470" s="194" t="str">
        <f>IF(INDEX(tab_MinKomp[Joomla],MATCH($B469,tab_MinKomp[[Stanowisko / Position ]:[Stanowisko / Position ]],0))="n/a","n/a",CU469-INDEX(tab_MinKomp[Joomla],MATCH($B469,tab_MinKomp[[Stanowisko / Position ]:[Stanowisko / Position ]],0)))</f>
        <v>n/a</v>
      </c>
      <c r="CV470" s="194" t="str">
        <f>IF(INDEX(tab_MinKomp[Bash],MATCH($B469,tab_MinKomp[[Stanowisko / Position ]:[Stanowisko / Position ]],0))="n/a","n/a",CV469-INDEX(tab_MinKomp[Bash],MATCH($B469,tab_MinKomp[[Stanowisko / Position ]:[Stanowisko / Position ]],0)))</f>
        <v>n/a</v>
      </c>
      <c r="CW470" s="194">
        <f>IF(INDEX(tab_MinKomp[Systemy MES (HYDRA / SFMS)],MATCH($B469,tab_MinKomp[[Stanowisko / Position ]:[Stanowisko / Position ]],0))="n/a","n/a",CW469-INDEX(tab_MinKomp[Systemy MES (HYDRA / SFMS)],MATCH($B469,tab_MinKomp[[Stanowisko / Position ]:[Stanowisko / Position ]],0)))</f>
        <v>-1</v>
      </c>
      <c r="CX470" s="194" t="str">
        <f>IF(INDEX(tab_MinKomp[HTML / CSS],MATCH($B469,tab_MinKomp[[Stanowisko / Position ]:[Stanowisko / Position ]],0))="n/a","n/a",CX469-INDEX(tab_MinKomp[HTML / CSS],MATCH($B469,tab_MinKomp[[Stanowisko / Position ]:[Stanowisko / Position ]],0)))</f>
        <v>n/a</v>
      </c>
      <c r="CY470" s="194" t="str">
        <f>IF(INDEX(tab_MinKomp[SYSTEM PR],MATCH($B469,tab_MinKomp[[Stanowisko / Position ]:[Stanowisko / Position ]],0))="n/a","n/a",CY469-INDEX(tab_MinKomp[SYSTEM PR],MATCH($B469,tab_MinKomp[[Stanowisko / Position ]:[Stanowisko / Position ]],0)))</f>
        <v>n/a</v>
      </c>
      <c r="CZ470" s="194" t="str">
        <f>IF(INDEX(tab_MinKomp[System Einkauf XP / EBA],MATCH($B469,tab_MinKomp[[Stanowisko / Position ]:[Stanowisko / Position ]],0))="n/a","n/a",CZ469-INDEX(tab_MinKomp[System Einkauf XP / EBA],MATCH($B469,tab_MinKomp[[Stanowisko / Position ]:[Stanowisko / Position ]],0)))</f>
        <v>n/a</v>
      </c>
      <c r="DA470" s="194" t="str">
        <f>IF(INDEX(tab_MinKomp[Techniki negocjacyjne / Verhandlungstechniken],MATCH($B469,tab_MinKomp[[Stanowisko / Position ]:[Stanowisko / Position ]],0))="n/a","n/a",DA469-INDEX(tab_MinKomp[Techniki negocjacyjne / Verhandlungstechniken],MATCH($B469,tab_MinKomp[[Stanowisko / Position ]:[Stanowisko / Position ]],0)))</f>
        <v>n/a</v>
      </c>
      <c r="DB470" s="194" t="str">
        <f>IF(INDEX(tab_MinKomp[Znajomość rynku branżowego / Kenntnis des Industrie Marktes],MATCH($B469,tab_MinKomp[[Stanowisko / Position ]:[Stanowisko / Position ]],0))="n/a","n/a",DB469-INDEX(tab_MinKomp[Znajomość rynku branżowego / Kenntnis des Industrie Marktes],MATCH($B469,tab_MinKomp[[Stanowisko / Position ]:[Stanowisko / Position ]],0)))</f>
        <v>n/a</v>
      </c>
      <c r="DC470" s="194" t="str">
        <f>IF(INDEX(tab_MinKomp[SUPPLIER MANAGEMENT],MATCH($B469,tab_MinKomp[[Stanowisko / Position ]:[Stanowisko / Position ]],0))="n/a","n/a",DC469-INDEX(tab_MinKomp[SUPPLIER MANAGEMENT],MATCH($B469,tab_MinKomp[[Stanowisko / Position ]:[Stanowisko / Position ]],0)))</f>
        <v>n/a</v>
      </c>
      <c r="DD470" s="194" t="str">
        <f>IF(INDEX(tab_MinKomp[SUPPLIER MANAGEMENT],MATCH($B469,tab_MinKomp[[Stanowisko / Position ]:[Stanowisko / Position ]],0))="n/a","n/a",DD469-INDEX(tab_MinKomp[SUPPLIER MANAGEMENT],MATCH($B469,tab_MinKomp[[Stanowisko / Position ]:[Stanowisko / Position ]],0)))</f>
        <v>n/a</v>
      </c>
      <c r="DE470" s="194" t="str">
        <f>IF(INDEX(tab_MinKomp[SUPPLIER MANAGEMENT],MATCH($B469,tab_MinKomp[[Stanowisko / Position ]:[Stanowisko / Position ]],0))="n/a","n/a",DE469-INDEX(tab_MinKomp[SUPPLIER MANAGEMENT],MATCH($B469,tab_MinKomp[[Stanowisko / Position ]:[Stanowisko / Position ]],0)))</f>
        <v>n/a</v>
      </c>
      <c r="DF470" s="194">
        <f>IF(INDEX(tab_MinKomp[LEAN MANAGEMENT],MATCH($B469,tab_MinKomp[[Stanowisko / Position ]:[Stanowisko / Position ]],0))="n/a","n/a",DF469-INDEX(tab_MinKomp[LEAN MANAGEMENT],MATCH($B469,tab_MinKomp[[Stanowisko / Position ]:[Stanowisko / Position ]],0)))</f>
        <v>-1</v>
      </c>
      <c r="DG470" s="194" t="str">
        <f>IF(INDEX(tab_MinKomp[PPAP/PSW],MATCH($B469,tab_MinKomp[[Stanowisko / Position ]:[Stanowisko / Position ]],0))="n/a","n/a",DG469-INDEX(tab_MinKomp[PPAP/PSW],MATCH($B469,tab_MinKomp[[Stanowisko / Position ]:[Stanowisko / Position ]],0)))</f>
        <v>n/a</v>
      </c>
      <c r="DH470" s="194" t="str">
        <f>IF(INDEX(tab_MinKomp[SUPPLIER MANAGEMENT],MATCH($B469,tab_MinKomp[[Stanowisko / Position ]:[Stanowisko / Position ]],0))="n/a","n/a",DH469-INDEX(tab_MinKomp[SUPPLIER MANAGEMENT],MATCH($B469,tab_MinKomp[[Stanowisko / Position ]:[Stanowisko / Position ]],0)))</f>
        <v>n/a</v>
      </c>
      <c r="DI470" s="194" t="str">
        <f>IF(INDEX(tab_MinKomp[OBSŁUGA PORTALI KLIENTA / Kundenportale],MATCH($B469,tab_MinKomp[[Stanowisko / Position ]:[Stanowisko / Position ]],0))="n/a","n/a",DI469-INDEX(tab_MinKomp[OBSŁUGA PORTALI KLIENTA / Kundenportale],MATCH($B469,tab_MinKomp[[Stanowisko / Position ]:[Stanowisko / Position ]],0)))</f>
        <v>n/a</v>
      </c>
      <c r="DJ470" s="194" t="str">
        <f>IF(INDEX(tab_MinKomp[Obsługa systemu BABTECQ / BABTECQ System],MATCH($B469,tab_MinKomp[[Stanowisko / Position ]:[Stanowisko / Position ]],0))="n/a","n/a",DJ469-INDEX(tab_MinKomp[Obsługa systemu BABTECQ / BABTECQ System],MATCH($B469,tab_MinKomp[[Stanowisko / Position ]:[Stanowisko / Position ]],0)))</f>
        <v>n/a</v>
      </c>
      <c r="DK470" s="194" t="str">
        <f>IF(INDEX(tab_MinKomp[Rysunek techniczny / technische Zeichnung],MATCH($B469,tab_MinKomp[[Stanowisko / Position ]:[Stanowisko / Position ]],0))="n/a","n/a",DK469-INDEX(tab_MinKomp[Rysunek techniczny / technische Zeichnung],MATCH($B469,tab_MinKomp[[Stanowisko / Position ]:[Stanowisko / Position ]],0)))</f>
        <v>n/a</v>
      </c>
      <c r="DL470" s="194" t="str">
        <f>IF(INDEX(tab_MinKomp[Kalibracja / Kalibrierung],MATCH($B469,tab_MinKomp[[Stanowisko / Position ]:[Stanowisko / Position ]],0))="n/a","n/a",DL469-INDEX(tab_MinKomp[Kalibracja / Kalibrierung],MATCH($B469,tab_MinKomp[[Stanowisko / Position ]:[Stanowisko / Position ]],0)))</f>
        <v>n/a</v>
      </c>
      <c r="DM470" s="194" t="str">
        <f>IF(INDEX(tab_MinKomp[Rekwalifikacja / Requalifizierung],MATCH($B469,tab_MinKomp[[Stanowisko / Position ]:[Stanowisko / Position ]],0))="n/a","n/a",DM469-INDEX(tab_MinKomp[Rekwalifikacja / Requalifizierung],MATCH($B469,tab_MinKomp[[Stanowisko / Position ]:[Stanowisko / Position ]],0)))</f>
        <v>n/a</v>
      </c>
      <c r="DN470" s="190" t="str">
        <f>IF(INDEX(tab_MinKomp[Testy czystości / Reinheitstests],MATCH($B469,tab_MinKomp[[Stanowisko / Position ]:[Stanowisko / Position ]],0))="n/a","n/a",DN469-INDEX(tab_MinKomp[Testy czystości / Reinheitstests],MATCH($B469,tab_MinKomp[[Stanowisko / Position ]:[Stanowisko / Position ]],0)))</f>
        <v>n/a</v>
      </c>
      <c r="DO470" s="190" t="str">
        <f>IF(INDEX(tab_MinKomp[Testy czystości / Reinheitstests],MATCH($B469,tab_MinKomp[[Stanowisko / Position ]:[Stanowisko / Position ]],0))="n/a","n/a",DO469-INDEX(tab_MinKomp[Testy czystości / Reinheitstests],MATCH($B469,tab_MinKomp[[Stanowisko / Position ]:[Stanowisko / Position ]],0)))</f>
        <v>n/a</v>
      </c>
      <c r="DP470" s="190" t="str">
        <f>IF(INDEX(tab_MinKomp[Testy czystości / Reinheitstests],MATCH($B469,tab_MinKomp[[Stanowisko / Position ]:[Stanowisko / Position ]],0))="n/a","n/a",DP469-INDEX(tab_MinKomp[Testy czystości / Reinheitstests],MATCH($B469,tab_MinKomp[[Stanowisko / Position ]:[Stanowisko / Position ]],0)))</f>
        <v>n/a</v>
      </c>
      <c r="DQ470" s="190" t="str">
        <f>IF(INDEX(tab_MinKomp[Testy czystości / Reinheitstests],MATCH($B469,tab_MinKomp[[Stanowisko / Position ]:[Stanowisko / Position ]],0))="n/a","n/a",DQ469-INDEX(tab_MinKomp[Testy czystości / Reinheitstests],MATCH($B469,tab_MinKomp[[Stanowisko / Position ]:[Stanowisko / Position ]],0)))</f>
        <v>n/a</v>
      </c>
      <c r="DR470" s="190" t="str">
        <f>IF(INDEX(tab_MinKomp[Testy czystości / Reinheitstests],MATCH($B469,tab_MinKomp[[Stanowisko / Position ]:[Stanowisko / Position ]],0))="n/a","n/a",DR469-INDEX(tab_MinKomp[Testy czystości / Reinheitstests],MATCH($B469,tab_MinKomp[[Stanowisko / Position ]:[Stanowisko / Position ]],0)))</f>
        <v>n/a</v>
      </c>
      <c r="DS470" s="190" t="str">
        <f>IF(INDEX(tab_MinKomp[Testy czystości / Reinheitstests],MATCH($B469,tab_MinKomp[[Stanowisko / Position ]:[Stanowisko / Position ]],0))="n/a","n/a",DS469-INDEX(tab_MinKomp[Testy czystości / Reinheitstests],MATCH($B469,tab_MinKomp[[Stanowisko / Position ]:[Stanowisko / Position ]],0)))</f>
        <v>n/a</v>
      </c>
      <c r="DT470" s="194" t="str">
        <f>IF(INDEX(tab_MinKomp[SUPPLIER MANAGEMENT],MATCH($B469,tab_MinKomp[[Stanowisko / Position ]:[Stanowisko / Position ]],0))="n/a","n/a",DT469-INDEX(tab_MinKomp[SUPPLIER MANAGEMENT],MATCH($B469,tab_MinKomp[[Stanowisko / Position ]:[Stanowisko / Position ]],0)))</f>
        <v>n/a</v>
      </c>
      <c r="DU470" s="190" t="str">
        <f>IF(INDEX(tab_MinKomp[Testy czystości / Reinheitstests],MATCH($B469,tab_MinKomp[[Stanowisko / Position ]:[Stanowisko / Position ]],0))="n/a","n/a",DU469-INDEX(tab_MinKomp[Testy czystości / Reinheitstests],MATCH($B469,tab_MinKomp[[Stanowisko / Position ]:[Stanowisko / Position ]],0)))</f>
        <v>n/a</v>
      </c>
      <c r="DV470" s="190" t="str">
        <f>IF(INDEX(tab_MinKomp[Testy czystości / Reinheitstests],MATCH($B469,tab_MinKomp[[Stanowisko / Position ]:[Stanowisko / Position ]],0))="n/a","n/a",DV469-INDEX(tab_MinKomp[Testy czystości / Reinheitstests],MATCH($B469,tab_MinKomp[[Stanowisko / Position ]:[Stanowisko / Position ]],0)))</f>
        <v>n/a</v>
      </c>
      <c r="DW470" s="190" t="str">
        <f>IF(INDEX(tab_MinKomp[Testy czystości / Reinheitstests],MATCH($B469,tab_MinKomp[[Stanowisko / Position ]:[Stanowisko / Position ]],0))="n/a","n/a",DW469-INDEX(tab_MinKomp[Testy czystości / Reinheitstests],MATCH($B469,tab_MinKomp[[Stanowisko / Position ]:[Stanowisko / Position ]],0)))</f>
        <v>n/a</v>
      </c>
      <c r="DX470" s="190" t="str">
        <f>IF(INDEX(tab_MinKomp[Testy czystości / Reinheitstests],MATCH($B469,tab_MinKomp[[Stanowisko / Position ]:[Stanowisko / Position ]],0))="n/a","n/a",DX469-INDEX(tab_MinKomp[Testy czystości / Reinheitstests],MATCH($B469,tab_MinKomp[[Stanowisko / Position ]:[Stanowisko / Position ]],0)))</f>
        <v>n/a</v>
      </c>
      <c r="DY470" s="190" t="str">
        <f>IF(INDEX(tab_MinKomp[Testy czystości / Reinheitstests],MATCH($B469,tab_MinKomp[[Stanowisko / Position ]:[Stanowisko / Position ]],0))="n/a","n/a",DY469-INDEX(tab_MinKomp[Testy czystości / Reinheitstests],MATCH($B469,tab_MinKomp[[Stanowisko / Position ]:[Stanowisko / Position ]],0)))</f>
        <v>n/a</v>
      </c>
      <c r="DZ470" s="190" t="str">
        <f>IF(INDEX(tab_MinKomp[Testy czystości / Reinheitstests],MATCH($B469,tab_MinKomp[[Stanowisko / Position ]:[Stanowisko / Position ]],0))="n/a","n/a",DZ469-INDEX(tab_MinKomp[Testy czystości / Reinheitstests],MATCH($B469,tab_MinKomp[[Stanowisko / Position ]:[Stanowisko / Position ]],0)))</f>
        <v>n/a</v>
      </c>
      <c r="EA470" s="194" t="str">
        <f>IF(INDEX(tab_MinKomp[SUPPLIER MANAGEMENT],MATCH($B469,tab_MinKomp[[Stanowisko / Position ]:[Stanowisko / Position ]],0))="n/a","n/a",EA469-INDEX(tab_MinKomp[SUPPLIER MANAGEMENT],MATCH($B469,tab_MinKomp[[Stanowisko / Position ]:[Stanowisko / Position ]],0)))</f>
        <v>n/a</v>
      </c>
      <c r="EB470" s="190" t="str">
        <f>IF(INDEX(tab_MinKomp[Testy czystości / Reinheitstests],MATCH($B469,tab_MinKomp[[Stanowisko / Position ]:[Stanowisko / Position ]],0))="n/a","n/a",EB469-INDEX(tab_MinKomp[Testy czystości / Reinheitstests],MATCH($B469,tab_MinKomp[[Stanowisko / Position ]:[Stanowisko / Position ]],0)))</f>
        <v>n/a</v>
      </c>
      <c r="EC470" s="190" t="str">
        <f>IF(INDEX(tab_MinKomp[Testy czystości / Reinheitstests],MATCH($B469,tab_MinKomp[[Stanowisko / Position ]:[Stanowisko / Position ]],0))="n/a","n/a",EC469-INDEX(tab_MinKomp[Testy czystości / Reinheitstests],MATCH($B469,tab_MinKomp[[Stanowisko / Position ]:[Stanowisko / Position ]],0)))</f>
        <v>n/a</v>
      </c>
      <c r="ED470" s="190" t="str">
        <f>IF(INDEX(tab_MinKomp[Testy czystości / Reinheitstests],MATCH($B469,tab_MinKomp[[Stanowisko / Position ]:[Stanowisko / Position ]],0))="n/a","n/a",ED469-INDEX(tab_MinKomp[Testy czystości / Reinheitstests],MATCH($B469,tab_MinKomp[[Stanowisko / Position ]:[Stanowisko / Position ]],0)))</f>
        <v>n/a</v>
      </c>
      <c r="EE470" s="190" t="str">
        <f>IF(INDEX(tab_MinKomp[Testy czystości / Reinheitstests],MATCH($B469,tab_MinKomp[[Stanowisko / Position ]:[Stanowisko / Position ]],0))="n/a","n/a",EE469-INDEX(tab_MinKomp[Testy czystości / Reinheitstests],MATCH($B469,tab_MinKomp[[Stanowisko / Position ]:[Stanowisko / Position ]],0)))</f>
        <v>n/a</v>
      </c>
      <c r="EF470" s="190" t="str">
        <f>IF(INDEX(tab_MinKomp[Testy czystości / Reinheitstests],MATCH($B469,tab_MinKomp[[Stanowisko / Position ]:[Stanowisko / Position ]],0))="n/a","n/a",EF469-INDEX(tab_MinKomp[Testy czystości / Reinheitstests],MATCH($B469,tab_MinKomp[[Stanowisko / Position ]:[Stanowisko / Position ]],0)))</f>
        <v>n/a</v>
      </c>
      <c r="EG470" s="190" t="str">
        <f>IF(INDEX(tab_MinKomp[Testy czystości / Reinheitstests],MATCH($B469,tab_MinKomp[[Stanowisko / Position ]:[Stanowisko / Position ]],0))="n/a","n/a",EG469-INDEX(tab_MinKomp[Testy czystości / Reinheitstests],MATCH($B469,tab_MinKomp[[Stanowisko / Position ]:[Stanowisko / Position ]],0)))</f>
        <v>n/a</v>
      </c>
      <c r="EH470" s="190" t="str">
        <f>IF(INDEX(tab_MinKomp[Testy czystości / Reinheitstests],MATCH($B469,tab_MinKomp[[Stanowisko / Position ]:[Stanowisko / Position ]],0))="n/a","n/a",EH469-INDEX(tab_MinKomp[Testy czystości / Reinheitstests],MATCH($B469,tab_MinKomp[[Stanowisko / Position ]:[Stanowisko / Position ]],0)))</f>
        <v>n/a</v>
      </c>
      <c r="EI470" s="190" t="str">
        <f>IF(INDEX(tab_MinKomp[Testy czystości / Reinheitstests],MATCH($B469,tab_MinKomp[[Stanowisko / Position ]:[Stanowisko / Position ]],0))="n/a","n/a",EI469-INDEX(tab_MinKomp[Testy czystości / Reinheitstests],MATCH($B469,tab_MinKomp[[Stanowisko / Position ]:[Stanowisko / Position ]],0)))</f>
        <v>n/a</v>
      </c>
      <c r="EJ470" s="190" t="str">
        <f>IF(INDEX(tab_MinKomp[Testy czystości / Reinheitstests],MATCH($B469,tab_MinKomp[[Stanowisko / Position ]:[Stanowisko / Position ]],0))="n/a","n/a",EJ469-INDEX(tab_MinKomp[Testy czystości / Reinheitstests],MATCH($B469,tab_MinKomp[[Stanowisko / Position ]:[Stanowisko / Position ]],0)))</f>
        <v>n/a</v>
      </c>
      <c r="EK470" s="190" t="str">
        <f>IF(INDEX(tab_MinKomp[Testy czystości / Reinheitstests],MATCH($B469,tab_MinKomp[[Stanowisko / Position ]:[Stanowisko / Position ]],0))="n/a","n/a",EK469-INDEX(tab_MinKomp[Testy czystości / Reinheitstests],MATCH($B469,tab_MinKomp[[Stanowisko / Position ]:[Stanowisko / Position ]],0)))</f>
        <v>n/a</v>
      </c>
      <c r="EL470" s="190" t="str">
        <f>IF(INDEX(tab_MinKomp[Testy czystości / Reinheitstests],MATCH($B469,tab_MinKomp[[Stanowisko / Position ]:[Stanowisko / Position ]],0))="n/a","n/a",EL469-INDEX(tab_MinKomp[Testy czystości / Reinheitstests],MATCH($B469,tab_MinKomp[[Stanowisko / Position ]:[Stanowisko / Position ]],0)))</f>
        <v>n/a</v>
      </c>
      <c r="EM470" s="190" t="str">
        <f>IF(INDEX(tab_MinKomp[Testy czystości / Reinheitstests],MATCH($B469,tab_MinKomp[[Stanowisko / Position ]:[Stanowisko / Position ]],0))="n/a","n/a",EM469-INDEX(tab_MinKomp[Testy czystości / Reinheitstests],MATCH($B469,tab_MinKomp[[Stanowisko / Position ]:[Stanowisko / Position ]],0)))</f>
        <v>n/a</v>
      </c>
      <c r="EN470" s="190" t="str">
        <f>IF(INDEX(tab_MinKomp[Testy czystości / Reinheitstests],MATCH($B469,tab_MinKomp[[Stanowisko / Position ]:[Stanowisko / Position ]],0))="n/a","n/a",EN469-INDEX(tab_MinKomp[Testy czystości / Reinheitstests],MATCH($B469,tab_MinKomp[[Stanowisko / Position ]:[Stanowisko / Position ]],0)))</f>
        <v>n/a</v>
      </c>
      <c r="EO470" s="194" t="str">
        <f>IF(INDEX(tab_MinKomp[Konserwacja Rep],MATCH($B469,tab_MinKomp[[Stanowisko / Position ]:[Stanowisko / Position ]],0))="n/a","n/a",EO469-INDEX(tab_MinKomp[Konserwacja Rep],MATCH($B469,tab_MinKomp[[Stanowisko / Position ]:[Stanowisko / Position ]],0)))</f>
        <v>n/a</v>
      </c>
      <c r="EP470" s="194" t="str">
        <f>IF(INDEX(tab_MinKomp[[Konserwacja Engel ]],MATCH($B469,tab_MinKomp[[Stanowisko / Position ]:[Stanowisko / Position ]],0))="n/a","n/a",EP469-INDEX(tab_MinKomp[[Konserwacja Engel ]],MATCH($B469,tab_MinKomp[[Stanowisko / Position ]:[Stanowisko / Position ]],0)))</f>
        <v>n/a</v>
      </c>
      <c r="EQ470" s="194" t="str">
        <f>IF(INDEX(tab_MinKomp[Konserwacja B 50],MATCH($B469,tab_MinKomp[[Stanowisko / Position ]:[Stanowisko / Position ]],0))="n/a","n/a",EQ469-INDEX(tab_MinKomp[Konserwacja B 50],MATCH($B469,tab_MinKomp[[Stanowisko / Position ]:[Stanowisko / Position ]],0)))</f>
        <v>n/a</v>
      </c>
      <c r="ER470" s="194" t="str">
        <f>IF(INDEX(tab_MinKomp[[Konserwacja EOL ]],MATCH($B469,tab_MinKomp[[Stanowisko / Position ]:[Stanowisko / Position ]],0))="n/a","n/a",ER469-INDEX(tab_MinKomp[[Konserwacja EOL ]],MATCH($B469,tab_MinKomp[[Stanowisko / Position ]:[Stanowisko / Position ]],0)))</f>
        <v>n/a</v>
      </c>
      <c r="ES470" s="194" t="str">
        <f>IF(INDEX(tab_MinKomp[Konserwacja Branson],MATCH($B469,tab_MinKomp[[Stanowisko / Position ]:[Stanowisko / Position ]],0))="n/a","n/a",ES469-INDEX(tab_MinKomp[Konserwacja Branson],MATCH($B469,tab_MinKomp[[Stanowisko / Position ]:[Stanowisko / Position ]],0)))</f>
        <v>n/a</v>
      </c>
      <c r="ET470" s="194" t="str">
        <f>IF(INDEX(tab_MinKomp[Konserwacja coolery],MATCH($B469,tab_MinKomp[[Stanowisko / Position ]:[Stanowisko / Position ]],0))="n/a","n/a",ET469-INDEX(tab_MinKomp[Konserwacja coolery],MATCH($B469,tab_MinKomp[[Stanowisko / Position ]:[Stanowisko / Position ]],0)))</f>
        <v>n/a</v>
      </c>
      <c r="EU470" s="194" t="str">
        <f>IF(INDEX(tab_MinKomp[Konserwacja piecy],MATCH($B469,tab_MinKomp[[Stanowisko / Position ]:[Stanowisko / Position ]],0))="n/a","n/a",EU469-INDEX(tab_MinKomp[Konserwacja piecy],MATCH($B469,tab_MinKomp[[Stanowisko / Position ]:[Stanowisko / Position ]],0)))</f>
        <v>n/a</v>
      </c>
      <c r="EV470" s="194" t="str">
        <f>IF(INDEX(tab_MinKomp[Rysunek techniczny- czytanie],MATCH($B469,tab_MinKomp[[Stanowisko / Position ]:[Stanowisko / Position ]],0))="n/a","n/a",EV469-INDEX(tab_MinKomp[Rysunek techniczny- czytanie],MATCH($B469,tab_MinKomp[[Stanowisko / Position ]:[Stanowisko / Position ]],0)))</f>
        <v>n/a</v>
      </c>
      <c r="EW470" s="194" t="str">
        <f>IF(INDEX(tab_MinKomp[Elektryka],MATCH($B469,tab_MinKomp[[Stanowisko / Position ]:[Stanowisko / Position ]],0))="n/a","n/a",EW469-INDEX(tab_MinKomp[Elektryka],MATCH($B469,tab_MinKomp[[Stanowisko / Position ]:[Stanowisko / Position ]],0)))</f>
        <v>n/a</v>
      </c>
      <c r="EX470" s="194" t="str">
        <f>IF(INDEX(tab_MinKomp[Pneumatyka],MATCH($B469,tab_MinKomp[[Stanowisko / Position ]:[Stanowisko / Position ]],0))="n/a","n/a",EX469-INDEX(tab_MinKomp[Pneumatyka],MATCH($B469,tab_MinKomp[[Stanowisko / Position ]:[Stanowisko / Position ]],0)))</f>
        <v>n/a</v>
      </c>
      <c r="EY470" s="194" t="str">
        <f>IF(INDEX(tab_MinKomp[[Hydraulika ]],MATCH($B469,tab_MinKomp[[Stanowisko / Position ]:[Stanowisko / Position ]],0))="n/a","n/a",EY469-INDEX(tab_MinKomp[[Hydraulika ]],MATCH($B469,tab_MinKomp[[Stanowisko / Position ]:[Stanowisko / Position ]],0)))</f>
        <v>n/a</v>
      </c>
      <c r="EZ470" s="194" t="str">
        <f>IF(INDEX(tab_MinKomp[Podciśnienie],MATCH($B469,tab_MinKomp[[Stanowisko / Position ]:[Stanowisko / Position ]],0))="n/a","n/a",EZ469-INDEX(tab_MinKomp[Podciśnienie],MATCH($B469,tab_MinKomp[[Stanowisko / Position ]:[Stanowisko / Position ]],0)))</f>
        <v>n/a</v>
      </c>
      <c r="FA470" s="194" t="str">
        <f>IF(INDEX(tab_MinKomp[Usuwanie awarii],MATCH($B469,tab_MinKomp[[Stanowisko / Position ]:[Stanowisko / Position ]],0))="n/a","n/a",FA469-INDEX(tab_MinKomp[Usuwanie awarii],MATCH($B469,tab_MinKomp[[Stanowisko / Position ]:[Stanowisko / Position ]],0)))</f>
        <v>n/a</v>
      </c>
      <c r="FB470" s="194" t="str">
        <f>IF(INDEX(tab_MinKomp[Obsługa robotów],MATCH($B469,tab_MinKomp[[Stanowisko / Position ]:[Stanowisko / Position ]],0))="n/a","n/a",FB469-INDEX(tab_MinKomp[Obsługa robotów],MATCH($B469,tab_MinKomp[[Stanowisko / Position ]:[Stanowisko / Position ]],0)))</f>
        <v>n/a</v>
      </c>
      <c r="FC470" s="194" t="str">
        <f>IF(INDEX(tab_MinKomp[Obsługa sterowania maszyny],MATCH($B469,tab_MinKomp[[Stanowisko / Position ]:[Stanowisko / Position ]],0))="n/a","n/a",FC469-INDEX(tab_MinKomp[Obsługa sterowania maszyny],MATCH($B469,tab_MinKomp[[Stanowisko / Position ]:[Stanowisko / Position ]],0)))</f>
        <v>n/a</v>
      </c>
      <c r="FD470" s="194" t="str">
        <f>IF(INDEX(tab_MinKomp[Usuwanie przyczyn żródłowych],MATCH($B469,tab_MinKomp[[Stanowisko / Position ]:[Stanowisko / Position ]],0))="n/a","n/a",FD469-INDEX(tab_MinKomp[Usuwanie przyczyn żródłowych],MATCH($B469,tab_MinKomp[[Stanowisko / Position ]:[Stanowisko / Position ]],0)))</f>
        <v>n/a</v>
      </c>
      <c r="FE470" s="194" t="str">
        <f>IF(INDEX(tab_MinKomp[Cmms stosowanie],MATCH($B469,tab_MinKomp[[Stanowisko / Position ]:[Stanowisko / Position ]],0))="n/a","n/a",FE469-INDEX(tab_MinKomp[Cmms stosowanie],MATCH($B469,tab_MinKomp[[Stanowisko / Position ]:[Stanowisko / Position ]],0)))</f>
        <v>n/a</v>
      </c>
      <c r="FF470" s="190" t="str">
        <f>IF(INDEX(tab_MinKomp[Testy czystości / Reinheitstests],MATCH($B469,tab_MinKomp[[Stanowisko / Position ]:[Stanowisko / Position ]],0))="n/a","n/a",FF469-INDEX(tab_MinKomp[Testy czystości / Reinheitstests],MATCH($B469,tab_MinKomp[[Stanowisko / Position ]:[Stanowisko / Position ]],0)))</f>
        <v>n/a</v>
      </c>
      <c r="FG470" s="194" t="str">
        <f>IF(INDEX(tab_MinKomp[Czyszczenie form plastikowych],MATCH($B469,tab_MinKomp[[Stanowisko / Position ]:[Stanowisko / Position ]],0))="n/a","n/a",FG469-INDEX(tab_MinKomp[Czyszczenie form plastikowych],MATCH($B469,tab_MinKomp[[Stanowisko / Position ]:[Stanowisko / Position ]],0)))</f>
        <v>n/a</v>
      </c>
      <c r="FH470" s="194" t="str">
        <f>IF(INDEX(tab_MinKomp[Wymiana form plastik],MATCH($B469,tab_MinKomp[[Stanowisko / Position ]:[Stanowisko / Position ]],0))="n/a","n/a",FH469-INDEX(tab_MinKomp[Wymiana form plastik],MATCH($B469,tab_MinKomp[[Stanowisko / Position ]:[Stanowisko / Position ]],0)))</f>
        <v>n/a</v>
      </c>
      <c r="FI470" s="194" t="str">
        <f>IF(INDEX(tab_MinKomp[Wymiana form guma],MATCH($B469,tab_MinKomp[[Stanowisko / Position ]:[Stanowisko / Position ]],0))="n/a","n/a",FI469-INDEX(tab_MinKomp[Wymiana form guma],MATCH($B469,tab_MinKomp[[Stanowisko / Position ]:[Stanowisko / Position ]],0)))</f>
        <v>n/a</v>
      </c>
      <c r="FJ470" s="194" t="str">
        <f>IF(INDEX(tab_MinKomp[Konserwacja KK],MATCH($B469,tab_MinKomp[[Stanowisko / Position ]:[Stanowisko / Position ]],0))="n/a","n/a",FJ469-INDEX(tab_MinKomp[Konserwacja KK],MATCH($B469,tab_MinKomp[[Stanowisko / Position ]:[Stanowisko / Position ]],0)))</f>
        <v>n/a</v>
      </c>
      <c r="FK470" s="194" t="str">
        <f>IF(INDEX(tab_MinKomp[Konserwacja form guma],MATCH($B469,tab_MinKomp[[Stanowisko / Position ]:[Stanowisko / Position ]],0))="n/a","n/a",FK469-INDEX(tab_MinKomp[Konserwacja form guma],MATCH($B469,tab_MinKomp[[Stanowisko / Position ]:[Stanowisko / Position ]],0)))</f>
        <v>n/a</v>
      </c>
      <c r="FL470" s="194" t="str">
        <f>IF(INDEX(tab_MinKomp[Konserwacja form plastiki],MATCH($B469,tab_MinKomp[[Stanowisko / Position ]:[Stanowisko / Position ]],0))="n/a","n/a",FL469-INDEX(tab_MinKomp[Konserwacja form plastiki],MATCH($B469,tab_MinKomp[[Stanowisko / Position ]:[Stanowisko / Position ]],0)))</f>
        <v>n/a</v>
      </c>
      <c r="FM470" s="194" t="str">
        <f>IF(INDEX(tab_MinKomp[Konserwacja Gorącego Kanału],MATCH($B469,tab_MinKomp[[Stanowisko / Position ]:[Stanowisko / Position ]],0))="n/a","n/a",FM469-INDEX(tab_MinKomp[Konserwacja Gorącego Kanału],MATCH($B469,tab_MinKomp[[Stanowisko / Position ]:[Stanowisko / Position ]],0)))</f>
        <v>n/a</v>
      </c>
      <c r="FN470" s="194" t="str">
        <f>IF(INDEX(tab_MinKomp[Konserwacja Gorącego Kanału],MATCH($B469,tab_MinKomp[[Stanowisko / Position ]:[Stanowisko / Position ]],0))="n/a","n/a",FN469-INDEX(tab_MinKomp[Konserwacja Gorącego Kanału],MATCH($B469,tab_MinKomp[[Stanowisko / Position ]:[Stanowisko / Position ]],0)))</f>
        <v>n/a</v>
      </c>
      <c r="FO470" s="194" t="str">
        <f>IF(INDEX(tab_MinKomp[Konserwacja Gorącego Kanału],MATCH($B469,tab_MinKomp[[Stanowisko / Position ]:[Stanowisko / Position ]],0))="n/a","n/a",FO469-INDEX(tab_MinKomp[Konserwacja Gorącego Kanału],MATCH($B469,tab_MinKomp[[Stanowisko / Position ]:[Stanowisko / Position ]],0)))</f>
        <v>n/a</v>
      </c>
      <c r="FP470" s="194" t="str">
        <f>IF(INDEX(tab_MinKomp[Konserwacja Gorącego Kanału],MATCH($B469,tab_MinKomp[[Stanowisko / Position ]:[Stanowisko / Position ]],0))="n/a","n/a",FP469-INDEX(tab_MinKomp[Konserwacja Gorącego Kanału],MATCH($B469,tab_MinKomp[[Stanowisko / Position ]:[Stanowisko / Position ]],0)))</f>
        <v>n/a</v>
      </c>
      <c r="FQ470" s="196" t="str">
        <f>IF(INDEX(tab_MinKomp[Język angielski / Englisch],MATCH($B469,tab_MinKomp[[Stanowisko / Position ]:[Stanowisko / Position ]],0))="n/a","n/a",FQ469-INDEX(tab_MinKomp[Język angielski / Englisch],MATCH($B469,tab_MinKomp[[Stanowisko / Position ]:[Stanowisko / Position ]],0)))</f>
        <v>n/a</v>
      </c>
      <c r="FR470" s="196" t="str">
        <f>IF(INDEX(tab_MinKomp[Język niemiecki / Deutsch],MATCH($B469,tab_MinKomp[[Stanowisko / Position ]:[Stanowisko / Position ]],0))="n/a","n/a",FR469-INDEX(tab_MinKomp[Język niemiecki / Deutsch],MATCH($B469,tab_MinKomp[[Stanowisko / Position ]:[Stanowisko / Position ]],0)))</f>
        <v>n/a</v>
      </c>
      <c r="FS470" s="194">
        <f>IF(INDEX(tab_MinKomp[Zarządzanie dokumentacją procesową / Process dokumentation management],MATCH($B469,tab_MinKomp[[Stanowisko / Position ]:[Stanowisko / Position ]],0))="n/a","n/a",FS469-INDEX(tab_MinKomp[Zarządzanie dokumentacją procesową / Process dokumentation management],MATCH($B469,tab_MinKomp[[Stanowisko / Position ]:[Stanowisko / Position ]],0)))</f>
        <v>-1</v>
      </c>
      <c r="FT470" s="194">
        <f>IF(INDEX(tab_MinKomp[Znajomość procesów z obszaru / Kenntiss der prozesse in dem Bereich],MATCH($B469,tab_MinKomp[[Stanowisko / Position ]:[Stanowisko / Position ]],0))="n/a","n/a",FT469-INDEX(tab_MinKomp[Znajomość procesów z obszaru / Kenntiss der prozesse in dem Bereich],MATCH($B469,tab_MinKomp[[Stanowisko / Position ]:[Stanowisko / Position ]],0)))</f>
        <v>-1</v>
      </c>
      <c r="FU470" s="194">
        <f>IF(INDEX(tab_MinKomp[optymalizacja procesów / Prozessoptymalisierung],MATCH($B469,tab_MinKomp[[Stanowisko / Position ]:[Stanowisko / Position ]],0))="n/a","n/a",FU469-INDEX(tab_MinKomp[optymalizacja procesów / Prozessoptymalisierung],MATCH($B469,tab_MinKomp[[Stanowisko / Position ]:[Stanowisko / Position ]],0)))</f>
        <v>0</v>
      </c>
      <c r="FV470" s="194">
        <f>IF(INDEX(tab_MinKomp[Umiejętności szkoleniowe / Trainingsfähigkeiten],MATCH($B469,tab_MinKomp[[Stanowisko / Position ]:[Stanowisko / Position ]],0))="n/a","n/a",FV469-INDEX(tab_MinKomp[Umiejętności szkoleniowe / Trainingsfähigkeiten],MATCH($B469,tab_MinKomp[[Stanowisko / Position ]:[Stanowisko / Position ]],0)))</f>
        <v>0</v>
      </c>
      <c r="FW470" s="194">
        <f>IF(INDEX(tab_MinKomp[Analityczne myślenie, podejście / Analitysches Denken, Einstellung],MATCH($B469,tab_MinKomp[[Stanowisko / Position ]:[Stanowisko / Position ]],0))="n/a","n/a",FW469-INDEX(tab_MinKomp[Analityczne myślenie, podejście / Analitysches Denken, Einstellung],MATCH($B469,tab_MinKomp[[Stanowisko / Position ]:[Stanowisko / Position ]],0)))</f>
        <v>0</v>
      </c>
      <c r="FX470" s="194">
        <f>IF(INDEX(tab_MinKomp[Dokładność, precyzja w dzialaniu / Genauigkeit, Präzision in die Arbeit],MATCH($B469,tab_MinKomp[[Stanowisko / Position ]:[Stanowisko / Position ]],0))="n/a","n/a",FX469-INDEX(tab_MinKomp[Dokładność, precyzja w dzialaniu / Genauigkeit, Präzision in die Arbeit],MATCH($B469,tab_MinKomp[[Stanowisko / Position ]:[Stanowisko / Position ]],0)))</f>
        <v>-1</v>
      </c>
      <c r="FY470" s="194">
        <f>IF(INDEX(tab_MinKomp[Dyspozycyjność / Verfügbarkeit],MATCH($B469,tab_MinKomp[[Stanowisko / Position ]:[Stanowisko / Position ]],0))="n/a","n/a",FY469-INDEX(tab_MinKomp[Dyspozycyjność / Verfügbarkeit],MATCH($B469,tab_MinKomp[[Stanowisko / Position ]:[Stanowisko / Position ]],0)))</f>
        <v>-1</v>
      </c>
      <c r="FZ470" s="194">
        <f>IF(INDEX(tab_MinKomp[Zaangażowanie / 
Engagement],MATCH($B469,tab_MinKomp[[Stanowisko / Position ]:[Stanowisko / Position ]],0))="n/a","n/a",FZ469-INDEX(tab_MinKomp[Zaangażowanie / 
Engagement],MATCH($B469,tab_MinKomp[[Stanowisko / Position ]:[Stanowisko / Position ]],0)))</f>
        <v>-1</v>
      </c>
      <c r="GA470" s="194" t="str">
        <f>IF(INDEX(tab_MinKomp[Konserwacja form guma],MATCH($B469,tab_MinKomp[[Stanowisko / Position ]:[Stanowisko / Position ]],0))="n/a","n/a",GA469-INDEX(tab_MinKomp[Konserwacja form guma],MATCH($B469,tab_MinKomp[[Stanowisko / Position ]:[Stanowisko / Position ]],0)))</f>
        <v>n/a</v>
      </c>
      <c r="GB470" s="194" t="str">
        <f>IF(INDEX(tab_MinKomp[Konserwacja form plastiki],MATCH($B469,tab_MinKomp[[Stanowisko / Position ]:[Stanowisko / Position ]],0))="n/a","n/a",GB469-INDEX(tab_MinKomp[Konserwacja form plastiki],MATCH($B469,tab_MinKomp[[Stanowisko / Position ]:[Stanowisko / Position ]],0)))</f>
        <v>n/a</v>
      </c>
      <c r="GC470" s="194">
        <f>IF(INDEX(tab_MinKomp[Elastyczność w działaniu],MATCH($B469,tab_MinKomp[[Stanowisko / Position ]:[Stanowisko / Position ]],0))="n/a","n/a",GC469-INDEX(tab_MinKomp[Elastyczność w działaniu],MATCH($B469,tab_MinKomp[[Stanowisko / Position ]:[Stanowisko / Position ]],0)))</f>
        <v>-2</v>
      </c>
      <c r="GD470" s="194">
        <f>IF(INDEX(tab_MinKomp[Komunikatywność],MATCH($B469,tab_MinKomp[[Stanowisko / Position ]:[Stanowisko / Position ]],0))="n/a","n/a",GD469-INDEX(tab_MinKomp[Komunikatywność],MATCH($B469,tab_MinKomp[[Stanowisko / Position ]:[Stanowisko / Position ]],0)))</f>
        <v>-1</v>
      </c>
      <c r="GE470" s="193" t="str">
        <f>IF(INDEX(tab_MinKomp[Motywowanie i budowanie zaangażowania zespołu],MATCH($B469,tab_MinKomp[[Stanowisko / Position ]:[Stanowisko / Position ]],0))="n/a","n/a",GE469-INDEX(tab_MinKomp[Motywowanie i budowanie zaangażowania zespołu],MATCH($B469,tab_MinKomp[[Stanowisko / Position ]:[Stanowisko / Position ]],0)))</f>
        <v>n/a</v>
      </c>
      <c r="GF470" s="186" t="s">
        <v>248</v>
      </c>
      <c r="GG470" s="186" t="s">
        <v>248</v>
      </c>
      <c r="GH470" s="186" t="s">
        <v>248</v>
      </c>
      <c r="GI470" s="186" t="s">
        <v>248</v>
      </c>
      <c r="GJ470" s="186" t="s">
        <v>248</v>
      </c>
      <c r="GK470" s="186" t="s">
        <v>248</v>
      </c>
      <c r="GL470" s="186" t="s">
        <v>248</v>
      </c>
      <c r="GM470" s="186" t="s">
        <v>248</v>
      </c>
      <c r="GN470" s="186" t="s">
        <v>248</v>
      </c>
      <c r="GO470" s="186" t="s">
        <v>248</v>
      </c>
      <c r="GP470" s="186" t="s">
        <v>248</v>
      </c>
      <c r="GQ470" s="186" t="s">
        <v>248</v>
      </c>
      <c r="GR470" s="186" t="s">
        <v>248</v>
      </c>
      <c r="GS470" s="186" t="s">
        <v>248</v>
      </c>
      <c r="GT470" s="186" t="s">
        <v>248</v>
      </c>
      <c r="GU470" s="186" t="s">
        <v>248</v>
      </c>
      <c r="GV470" s="186" t="s">
        <v>248</v>
      </c>
      <c r="GW470" s="186" t="s">
        <v>248</v>
      </c>
      <c r="GX470" s="186" t="s">
        <v>248</v>
      </c>
      <c r="GY470" s="186" t="s">
        <v>248</v>
      </c>
      <c r="GZ470" s="261" t="s">
        <v>248</v>
      </c>
      <c r="HA470" s="261" t="s">
        <v>248</v>
      </c>
      <c r="HB470" s="191">
        <f>SUM(G470:GE470)/(HB469-(SUM(G470:GE470)))</f>
        <v>-0.37209302325581395</v>
      </c>
    </row>
    <row r="471" spans="1:210" ht="24.9" customHeight="1" x14ac:dyDescent="0.3">
      <c r="A471" s="105" t="s">
        <v>319</v>
      </c>
      <c r="B471" s="105" t="s">
        <v>315</v>
      </c>
      <c r="C471" s="105" t="s">
        <v>401</v>
      </c>
      <c r="D471" s="105">
        <v>1665</v>
      </c>
      <c r="E471" s="394" t="s">
        <v>621</v>
      </c>
      <c r="F471" s="185" t="s">
        <v>374</v>
      </c>
      <c r="G471" s="186">
        <v>2</v>
      </c>
      <c r="H471" s="186">
        <v>1</v>
      </c>
      <c r="I471" s="186">
        <v>2</v>
      </c>
      <c r="J471" s="186">
        <v>1</v>
      </c>
      <c r="K471" s="186">
        <v>1</v>
      </c>
      <c r="L471" s="186" t="s">
        <v>248</v>
      </c>
      <c r="M471" s="186" t="s">
        <v>248</v>
      </c>
      <c r="N471" s="186" t="s">
        <v>248</v>
      </c>
      <c r="O471" s="186">
        <v>1</v>
      </c>
      <c r="P471" s="186">
        <v>1</v>
      </c>
      <c r="Q471" s="186" t="s">
        <v>248</v>
      </c>
      <c r="R471" s="186" t="s">
        <v>248</v>
      </c>
      <c r="S471" s="186" t="s">
        <v>248</v>
      </c>
      <c r="T471" s="186" t="s">
        <v>248</v>
      </c>
      <c r="U471" s="186" t="s">
        <v>248</v>
      </c>
      <c r="V471" s="186" t="s">
        <v>248</v>
      </c>
      <c r="W471" s="186" t="s">
        <v>248</v>
      </c>
      <c r="X471" s="186" t="s">
        <v>248</v>
      </c>
      <c r="Y471" s="186" t="s">
        <v>248</v>
      </c>
      <c r="Z471" s="186" t="s">
        <v>248</v>
      </c>
      <c r="AA471" s="186" t="s">
        <v>248</v>
      </c>
      <c r="AB471" s="186" t="s">
        <v>248</v>
      </c>
      <c r="AC471" s="186" t="s">
        <v>248</v>
      </c>
      <c r="AD471" s="186" t="s">
        <v>248</v>
      </c>
      <c r="AE471" s="186" t="s">
        <v>248</v>
      </c>
      <c r="AF471" s="186" t="s">
        <v>248</v>
      </c>
      <c r="AG471" s="186" t="s">
        <v>248</v>
      </c>
      <c r="AH471" s="186" t="s">
        <v>248</v>
      </c>
      <c r="AI471" s="186" t="s">
        <v>248</v>
      </c>
      <c r="AJ471" s="186" t="s">
        <v>248</v>
      </c>
      <c r="AK471" s="186" t="s">
        <v>248</v>
      </c>
      <c r="AL471" s="186">
        <v>1</v>
      </c>
      <c r="AM471" s="186" t="s">
        <v>248</v>
      </c>
      <c r="AN471" s="186" t="s">
        <v>248</v>
      </c>
      <c r="AO471" s="186">
        <v>1</v>
      </c>
      <c r="AP471" s="186" t="s">
        <v>248</v>
      </c>
      <c r="AQ471" s="186">
        <v>1</v>
      </c>
      <c r="AR471" s="186" t="s">
        <v>248</v>
      </c>
      <c r="AS471" s="186" t="s">
        <v>248</v>
      </c>
      <c r="AT471" s="186" t="s">
        <v>248</v>
      </c>
      <c r="AU471" s="186" t="s">
        <v>248</v>
      </c>
      <c r="AV471" s="186">
        <v>2</v>
      </c>
      <c r="AW471" s="186">
        <v>1</v>
      </c>
      <c r="AX471" s="186" t="s">
        <v>248</v>
      </c>
      <c r="AY471" s="186" t="s">
        <v>248</v>
      </c>
      <c r="AZ471" s="186" t="s">
        <v>248</v>
      </c>
      <c r="BA471" s="186" t="s">
        <v>248</v>
      </c>
      <c r="BB471" s="186" t="s">
        <v>248</v>
      </c>
      <c r="BC471" s="186" t="s">
        <v>248</v>
      </c>
      <c r="BD471" s="186" t="s">
        <v>248</v>
      </c>
      <c r="BE471" s="186" t="s">
        <v>248</v>
      </c>
      <c r="BF471" s="186" t="s">
        <v>248</v>
      </c>
      <c r="BG471" s="186" t="s">
        <v>248</v>
      </c>
      <c r="BH471" s="186" t="s">
        <v>248</v>
      </c>
      <c r="BI471" s="186" t="s">
        <v>248</v>
      </c>
      <c r="BJ471" s="186" t="s">
        <v>248</v>
      </c>
      <c r="BK471" s="186" t="s">
        <v>248</v>
      </c>
      <c r="BL471" s="186" t="s">
        <v>248</v>
      </c>
      <c r="BM471" s="186" t="s">
        <v>248</v>
      </c>
      <c r="BN471" s="186" t="s">
        <v>248</v>
      </c>
      <c r="BO471" s="186" t="s">
        <v>248</v>
      </c>
      <c r="BP471" s="186">
        <v>2</v>
      </c>
      <c r="BQ471" s="186" t="s">
        <v>248</v>
      </c>
      <c r="BR471" s="186">
        <v>1</v>
      </c>
      <c r="BS471" s="186" t="s">
        <v>248</v>
      </c>
      <c r="BT471" s="186" t="s">
        <v>248</v>
      </c>
      <c r="BU471" s="186" t="s">
        <v>248</v>
      </c>
      <c r="BV471" s="186" t="s">
        <v>248</v>
      </c>
      <c r="BW471" s="186" t="s">
        <v>248</v>
      </c>
      <c r="BX471" s="186" t="s">
        <v>248</v>
      </c>
      <c r="BY471" s="186" t="s">
        <v>248</v>
      </c>
      <c r="BZ471" s="186" t="s">
        <v>248</v>
      </c>
      <c r="CA471" s="186">
        <v>1</v>
      </c>
      <c r="CB471" s="186" t="s">
        <v>248</v>
      </c>
      <c r="CC471" s="186">
        <v>2</v>
      </c>
      <c r="CD471" s="186">
        <v>2</v>
      </c>
      <c r="CE471" s="186" t="s">
        <v>248</v>
      </c>
      <c r="CF471" s="186" t="s">
        <v>248</v>
      </c>
      <c r="CG471" s="186">
        <v>1</v>
      </c>
      <c r="CH471" s="186" t="s">
        <v>248</v>
      </c>
      <c r="CI471" s="186" t="s">
        <v>248</v>
      </c>
      <c r="CJ471" s="186" t="s">
        <v>248</v>
      </c>
      <c r="CK471" s="186" t="s">
        <v>248</v>
      </c>
      <c r="CL471" s="186" t="s">
        <v>248</v>
      </c>
      <c r="CM471" s="186" t="s">
        <v>248</v>
      </c>
      <c r="CN471" s="186" t="s">
        <v>248</v>
      </c>
      <c r="CO471" s="186" t="s">
        <v>248</v>
      </c>
      <c r="CP471" s="186" t="s">
        <v>248</v>
      </c>
      <c r="CQ471" s="186" t="s">
        <v>248</v>
      </c>
      <c r="CR471" s="186" t="s">
        <v>248</v>
      </c>
      <c r="CS471" s="186" t="s">
        <v>248</v>
      </c>
      <c r="CT471" s="186" t="s">
        <v>248</v>
      </c>
      <c r="CU471" s="186" t="s">
        <v>248</v>
      </c>
      <c r="CV471" s="186" t="s">
        <v>248</v>
      </c>
      <c r="CW471" s="186">
        <v>2</v>
      </c>
      <c r="CX471" s="186" t="s">
        <v>248</v>
      </c>
      <c r="CY471" s="186" t="s">
        <v>248</v>
      </c>
      <c r="CZ471" s="186" t="s">
        <v>248</v>
      </c>
      <c r="DA471" s="186" t="s">
        <v>248</v>
      </c>
      <c r="DB471" s="186" t="s">
        <v>248</v>
      </c>
      <c r="DC471" s="186" t="s">
        <v>248</v>
      </c>
      <c r="DD471" s="186" t="s">
        <v>248</v>
      </c>
      <c r="DE471" s="186" t="s">
        <v>248</v>
      </c>
      <c r="DF471" s="186">
        <v>1</v>
      </c>
      <c r="DG471" s="186" t="s">
        <v>248</v>
      </c>
      <c r="DH471" s="186" t="s">
        <v>248</v>
      </c>
      <c r="DI471" s="186" t="s">
        <v>248</v>
      </c>
      <c r="DJ471" s="186" t="s">
        <v>248</v>
      </c>
      <c r="DK471" s="186" t="s">
        <v>248</v>
      </c>
      <c r="DL471" s="186" t="s">
        <v>248</v>
      </c>
      <c r="DM471" s="186" t="s">
        <v>248</v>
      </c>
      <c r="DN471" s="186" t="s">
        <v>248</v>
      </c>
      <c r="DO471" s="186" t="s">
        <v>248</v>
      </c>
      <c r="DP471" s="186" t="s">
        <v>248</v>
      </c>
      <c r="DQ471" s="186" t="s">
        <v>248</v>
      </c>
      <c r="DR471" s="186" t="s">
        <v>248</v>
      </c>
      <c r="DS471" s="186" t="s">
        <v>248</v>
      </c>
      <c r="DT471" s="186" t="s">
        <v>248</v>
      </c>
      <c r="DU471" s="186" t="s">
        <v>248</v>
      </c>
      <c r="DV471" s="186" t="s">
        <v>248</v>
      </c>
      <c r="DW471" s="186" t="s">
        <v>248</v>
      </c>
      <c r="DX471" s="186" t="s">
        <v>248</v>
      </c>
      <c r="DY471" s="186" t="s">
        <v>248</v>
      </c>
      <c r="DZ471" s="186" t="s">
        <v>248</v>
      </c>
      <c r="EA471" s="186" t="s">
        <v>248</v>
      </c>
      <c r="EB471" s="186" t="s">
        <v>248</v>
      </c>
      <c r="EC471" s="186" t="s">
        <v>248</v>
      </c>
      <c r="ED471" s="186" t="s">
        <v>248</v>
      </c>
      <c r="EE471" s="186" t="s">
        <v>248</v>
      </c>
      <c r="EF471" s="186" t="s">
        <v>248</v>
      </c>
      <c r="EG471" s="186" t="s">
        <v>248</v>
      </c>
      <c r="EH471" s="186" t="s">
        <v>248</v>
      </c>
      <c r="EI471" s="186" t="s">
        <v>248</v>
      </c>
      <c r="EJ471" s="186" t="s">
        <v>248</v>
      </c>
      <c r="EK471" s="186" t="s">
        <v>248</v>
      </c>
      <c r="EL471" s="184" t="s">
        <v>248</v>
      </c>
      <c r="EM471" s="184" t="s">
        <v>248</v>
      </c>
      <c r="EN471" s="184" t="s">
        <v>248</v>
      </c>
      <c r="EO471" s="186" t="s">
        <v>248</v>
      </c>
      <c r="EP471" s="186" t="s">
        <v>248</v>
      </c>
      <c r="EQ471" s="186" t="s">
        <v>248</v>
      </c>
      <c r="ER471" s="186" t="s">
        <v>248</v>
      </c>
      <c r="ES471" s="186" t="s">
        <v>248</v>
      </c>
      <c r="ET471" s="186" t="s">
        <v>248</v>
      </c>
      <c r="EU471" s="186" t="s">
        <v>248</v>
      </c>
      <c r="EV471" s="186" t="s">
        <v>248</v>
      </c>
      <c r="EW471" s="186" t="s">
        <v>248</v>
      </c>
      <c r="EX471" s="186" t="s">
        <v>248</v>
      </c>
      <c r="EY471" s="186" t="s">
        <v>248</v>
      </c>
      <c r="EZ471" s="186" t="s">
        <v>248</v>
      </c>
      <c r="FA471" s="186" t="s">
        <v>248</v>
      </c>
      <c r="FB471" s="186" t="s">
        <v>248</v>
      </c>
      <c r="FC471" s="186" t="s">
        <v>248</v>
      </c>
      <c r="FD471" s="186" t="s">
        <v>248</v>
      </c>
      <c r="FE471" s="186" t="s">
        <v>248</v>
      </c>
      <c r="FF471" s="186" t="s">
        <v>248</v>
      </c>
      <c r="FG471" s="186" t="s">
        <v>248</v>
      </c>
      <c r="FH471" s="186" t="s">
        <v>248</v>
      </c>
      <c r="FI471" s="186" t="s">
        <v>248</v>
      </c>
      <c r="FJ471" s="186" t="s">
        <v>248</v>
      </c>
      <c r="FK471" s="186" t="s">
        <v>248</v>
      </c>
      <c r="FL471" s="186" t="s">
        <v>248</v>
      </c>
      <c r="FM471" s="186" t="s">
        <v>248</v>
      </c>
      <c r="FN471" s="186" t="s">
        <v>248</v>
      </c>
      <c r="FO471" s="186" t="s">
        <v>248</v>
      </c>
      <c r="FP471" s="186" t="s">
        <v>248</v>
      </c>
      <c r="FQ471" s="187" t="s">
        <v>248</v>
      </c>
      <c r="FR471" s="187" t="s">
        <v>248</v>
      </c>
      <c r="FS471" s="186">
        <v>2</v>
      </c>
      <c r="FT471" s="186">
        <v>2</v>
      </c>
      <c r="FU471" s="186">
        <v>1</v>
      </c>
      <c r="FV471" s="186">
        <v>1</v>
      </c>
      <c r="FW471" s="186">
        <v>1</v>
      </c>
      <c r="FX471" s="186">
        <v>2</v>
      </c>
      <c r="FY471" s="186">
        <v>2</v>
      </c>
      <c r="FZ471" s="186">
        <v>2</v>
      </c>
      <c r="GA471" s="186" t="s">
        <v>248</v>
      </c>
      <c r="GB471" s="186" t="s">
        <v>248</v>
      </c>
      <c r="GC471" s="186">
        <v>2</v>
      </c>
      <c r="GD471" s="186">
        <v>1</v>
      </c>
      <c r="GE471" s="186" t="s">
        <v>248</v>
      </c>
      <c r="GF471" s="186" t="s">
        <v>248</v>
      </c>
      <c r="GG471" s="186" t="s">
        <v>248</v>
      </c>
      <c r="GH471" s="186" t="s">
        <v>248</v>
      </c>
      <c r="GI471" s="186" t="s">
        <v>248</v>
      </c>
      <c r="GJ471" s="186" t="s">
        <v>248</v>
      </c>
      <c r="GK471" s="186" t="s">
        <v>248</v>
      </c>
      <c r="GL471" s="186" t="s">
        <v>248</v>
      </c>
      <c r="GM471" s="186" t="s">
        <v>248</v>
      </c>
      <c r="GN471" s="186" t="s">
        <v>248</v>
      </c>
      <c r="GO471" s="186" t="s">
        <v>248</v>
      </c>
      <c r="GP471" s="186" t="s">
        <v>248</v>
      </c>
      <c r="GQ471" s="186" t="s">
        <v>248</v>
      </c>
      <c r="GR471" s="186" t="s">
        <v>248</v>
      </c>
      <c r="GS471" s="186" t="s">
        <v>248</v>
      </c>
      <c r="GT471" s="186" t="s">
        <v>248</v>
      </c>
      <c r="GU471" s="186" t="s">
        <v>248</v>
      </c>
      <c r="GV471" s="186" t="s">
        <v>248</v>
      </c>
      <c r="GW471" s="186" t="s">
        <v>248</v>
      </c>
      <c r="GX471" s="186" t="s">
        <v>248</v>
      </c>
      <c r="GY471" s="186" t="s">
        <v>248</v>
      </c>
      <c r="GZ471" s="261" t="s">
        <v>248</v>
      </c>
      <c r="HA471" s="261" t="s">
        <v>248</v>
      </c>
      <c r="HB471" s="188">
        <f t="shared" ref="HB471" si="502">SUM(G471:GE471)</f>
        <v>43</v>
      </c>
    </row>
    <row r="472" spans="1:210" ht="24.9" customHeight="1" thickBot="1" x14ac:dyDescent="0.35">
      <c r="A472" s="108" t="str">
        <f t="shared" ref="A472" si="503">A471</f>
        <v>Prod.-Q-3</v>
      </c>
      <c r="B472" s="108" t="str">
        <f t="shared" ref="B472" si="504">B471</f>
        <v>Pracownik Produkcji</v>
      </c>
      <c r="C472" s="108" t="str">
        <f t="shared" ref="C472" si="505">C471</f>
        <v>BH</v>
      </c>
      <c r="D472" s="108">
        <f t="shared" ref="D472" si="506">D471</f>
        <v>1665</v>
      </c>
      <c r="E472" s="395"/>
      <c r="F472" s="189" t="s">
        <v>375</v>
      </c>
      <c r="G472" s="192">
        <f>IF(INDEX(tab_MinKomp[Przepisy BHP / BHP Vorschriften],MATCH($B471,tab_MinKomp[[Stanowisko / Position ]:[Stanowisko / Position ]],0))="n/a","n/a",G471-INDEX(tab_MinKomp[Przepisy BHP / BHP Vorschriften],MATCH($B471,tab_MinKomp[[Stanowisko / Position ]:[Stanowisko / Position ]],0)))</f>
        <v>0</v>
      </c>
      <c r="H472" s="193">
        <f>IF(INDEX(tab_MinKomp[Przepisy PPOŻ / Brandschutzbestimmungen],MATCH($B471,tab_MinKomp[[Stanowisko / Position ]:[Stanowisko / Position ]],0))="n/a","n/a",H471-INDEX(tab_MinKomp[Przepisy PPOŻ / Brandschutzbestimmungen],MATCH($B471,tab_MinKomp[[Stanowisko / Position ]:[Stanowisko / Position ]],0)))</f>
        <v>0</v>
      </c>
      <c r="I472" s="193">
        <f>IF(INDEX(tab_MinKomp[Ryzyko zawodowe na stanowiskach pracyv/ Berufliche Risiken an Arbeitsstellen],MATCH($B471,tab_MinKomp[[Stanowisko / Position ]:[Stanowisko / Position ]],0))="n/a","n/a",I471-INDEX(tab_MinKomp[Ryzyko zawodowe na stanowiskach pracyv/ Berufliche Risiken an Arbeitsstellen],MATCH($B471,tab_MinKomp[[Stanowisko / Position ]:[Stanowisko / Position ]],0)))</f>
        <v>0</v>
      </c>
      <c r="J472" s="193">
        <f>IF(INDEX(tab_MinKomp[Gospodarka substancjami niebezpiecznymi / Gefahrstoffmanagement],MATCH($B471,tab_MinKomp[[Stanowisko / Position ]:[Stanowisko / Position ]],0))="n/a","n/a",J471-INDEX(tab_MinKomp[Gospodarka substancjami niebezpiecznymi / Gefahrstoffmanagement],MATCH($B471,tab_MinKomp[[Stanowisko / Position ]:[Stanowisko / Position ]],0)))</f>
        <v>0</v>
      </c>
      <c r="K472" s="193">
        <f>IF(INDEX(tab_MinKomp[Gospodarka odpadami / Abfallwirtschaft],MATCH($B471,tab_MinKomp[[Stanowisko / Position ]:[Stanowisko / Position ]],0))="n/a","n/a",K471-INDEX(tab_MinKomp[Gospodarka odpadami / Abfallwirtschaft],MATCH($B471,tab_MinKomp[[Stanowisko / Position ]:[Stanowisko / Position ]],0)))</f>
        <v>0</v>
      </c>
      <c r="L472" s="194" t="str">
        <f>IF(INDEX(tab_MinKomp[Przepisy kodeksu pracy / Bestimmungen des Arbeitsgesetzes],MATCH($B471,tab_MinKomp[[Stanowisko / Position ]:[Stanowisko / Position ]],0))="n/a","n/a",L471-INDEX(tab_MinKomp[Przepisy kodeksu pracy / Bestimmungen des Arbeitsgesetzes],MATCH($B471,tab_MinKomp[[Stanowisko / Position ]:[Stanowisko / Position ]],0)))</f>
        <v>n/a</v>
      </c>
      <c r="M472" s="195" t="str">
        <f>IF(INDEX(tab_MinKomp[Przepisy o ub.społ. ZUS  / Sozialversicherungsvorschriften],MATCH($B471,tab_MinKomp[[Stanowisko / Position ]:[Stanowisko / Position ]],0))="n/a","n/a",M471-INDEX(tab_MinKomp[Przepisy o ub.społ. ZUS  / Sozialversicherungsvorschriften],MATCH($B471,tab_MinKomp[[Stanowisko / Position ]:[Stanowisko / Position ]],0)))</f>
        <v>n/a</v>
      </c>
      <c r="N472" s="194" t="str">
        <f>IF(INDEX(tab_MinKomp[PRZEPISY O PDOF /persönlich Einkommensteuergesetz ],MATCH($B471,tab_MinKomp[[Stanowisko / Position ]:[Stanowisko / Position ]],0))="n/a","n/a",N471-INDEX(tab_MinKomp[PRZEPISY O PDOF /persönlich Einkommensteuergesetz ],MATCH($B471,tab_MinKomp[[Stanowisko / Position ]:[Stanowisko / Position ]],0)))</f>
        <v>n/a</v>
      </c>
      <c r="O472" s="194">
        <f>IF(INDEX(tab_MinKomp[Regulamin pracy / Arbeitsordnung],MATCH($B471,tab_MinKomp[[Stanowisko / Position ]:[Stanowisko / Position ]],0))="n/a","n/a",O471-INDEX(tab_MinKomp[Regulamin pracy / Arbeitsordnung],MATCH($B471,tab_MinKomp[[Stanowisko / Position ]:[Stanowisko / Position ]],0)))</f>
        <v>0</v>
      </c>
      <c r="P472" s="194">
        <f>IF(INDEX(tab_MinKomp[Regulamin wynagradzania / Vergütungsordnung],MATCH($B471,tab_MinKomp[[Stanowisko / Position ]:[Stanowisko / Position ]],0))="n/a","n/a",P471-INDEX(tab_MinKomp[Regulamin wynagradzania / Vergütungsordnung],MATCH($B471,tab_MinKomp[[Stanowisko / Position ]:[Stanowisko / Position ]],0)))</f>
        <v>0</v>
      </c>
      <c r="Q472" s="194" t="str">
        <f>IF(INDEX(tab_MinKomp[System R2PŁATNIK PRO: Płace / Lohnabrechnung],MATCH($B471,tab_MinKomp[[Stanowisko / Position ]:[Stanowisko / Position ]],0))="n/a","n/a",Q471-INDEX(tab_MinKomp[System R2PŁATNIK PRO: Płace / Lohnabrechnung],MATCH($B471,tab_MinKomp[[Stanowisko / Position ]:[Stanowisko / Position ]],0)))</f>
        <v>n/a</v>
      </c>
      <c r="R472" s="194" t="str">
        <f>IF(INDEX(tab_MinKomp[SystemR2PŁATNIK PRO: KADRY / Personaldaten],MATCH($B471,tab_MinKomp[[Stanowisko / Position ]:[Stanowisko / Position ]],0))="n/a","n/a",R471-INDEX(tab_MinKomp[SystemR2PŁATNIK PRO: KADRY / Personaldaten],MATCH($B471,tab_MinKomp[[Stanowisko / Position ]:[Stanowisko / Position ]],0)))</f>
        <v>n/a</v>
      </c>
      <c r="S472" s="194" t="str">
        <f>IF(INDEX(tab_MinKomp[SYSTEM R2PŁATNIK PRO: zarządzanie pracownikami / Arbeitsverwaltung],MATCH($B471,tab_MinKomp[[Stanowisko / Position ]:[Stanowisko / Position ]],0))="n/a","n/a",S471-INDEX(tab_MinKomp[SYSTEM R2PŁATNIK PRO: zarządzanie pracownikami / Arbeitsverwaltung],MATCH($B471,tab_MinKomp[[Stanowisko / Position ]:[Stanowisko / Position ]],0)))</f>
        <v>n/a</v>
      </c>
      <c r="T472" s="194" t="str">
        <f>IF(INDEX(tab_MinKomp[Doradztwo, wsparcie personalne / Personalberatung und Unterstützung],MATCH($B471,tab_MinKomp[[Stanowisko / Position ]:[Stanowisko / Position ]],0))="n/a","n/a",T471-INDEX(tab_MinKomp[Doradztwo, wsparcie personalne / Personalberatung und Unterstützung],MATCH($B471,tab_MinKomp[[Stanowisko / Position ]:[Stanowisko / Position ]],0)))</f>
        <v>n/a</v>
      </c>
      <c r="U472" s="194" t="str">
        <f>IF(INDEX(tab_MinKomp[Przepisy o podatku VAT / MwSt.- Gesetz],MATCH($B471,tab_MinKomp[[Stanowisko / Position ]:[Stanowisko / Position ]],0))="n/a","n/a",U471-INDEX(tab_MinKomp[Przepisy o podatku VAT / MwSt.- Gesetz],MATCH($B471,tab_MinKomp[[Stanowisko / Position ]:[Stanowisko / Position ]],0)))</f>
        <v>n/a</v>
      </c>
      <c r="V472" s="194" t="str">
        <f>IF(INDEX(tab_MinKomp[PrzepisyPDOP / geschäftlich Einkommensteuergesetz],MATCH($B471,tab_MinKomp[[Stanowisko / Position ]:[Stanowisko / Position ]],0))="n/a","n/a",V471-INDEX(tab_MinKomp[PrzepisyPDOP / geschäftlich Einkommensteuergesetz],MATCH($B471,tab_MinKomp[[Stanowisko / Position ]:[Stanowisko / Position ]],0)))</f>
        <v>n/a</v>
      </c>
      <c r="W472" s="194" t="str">
        <f>IF(INDEX(tab_MinKomp[System BAAN / FINANSE (FIBU)],MATCH($B471,tab_MinKomp[[Stanowisko / Position ]:[Stanowisko / Position ]],0))="n/a","n/a",W471-INDEX(tab_MinKomp[System BAAN / FINANSE (FIBU)],MATCH($B471,tab_MinKomp[[Stanowisko / Position ]:[Stanowisko / Position ]],0)))</f>
        <v>n/a</v>
      </c>
      <c r="X472" s="194" t="str">
        <f>IF(INDEX(tab_MinKomp[Systemy pomocnicze / Hilfssysteme(STOCKPROGRAM, KALK2000 etc.)],MATCH($B471,tab_MinKomp[[Stanowisko / Position ]:[Stanowisko / Position ]],0))="n/a","n/a",X471-INDEX(tab_MinKomp[Systemy pomocnicze / Hilfssysteme(STOCKPROGRAM, KALK2000 etc.)],MATCH($B471,tab_MinKomp[[Stanowisko / Position ]:[Stanowisko / Position ]],0)))</f>
        <v>n/a</v>
      </c>
      <c r="Y472" s="194" t="str">
        <f>IF(INDEX(tab_MinKomp[Polityka rachunkowości / Buchführungspolitik],MATCH($B471,tab_MinKomp[[Stanowisko / Position ]:[Stanowisko / Position ]],0))="n/a","n/a",Y471-INDEX(tab_MinKomp[Polityka rachunkowości / Buchführungspolitik],MATCH($B471,tab_MinKomp[[Stanowisko / Position ]:[Stanowisko / Position ]],0)))</f>
        <v>n/a</v>
      </c>
      <c r="Z472" s="194" t="str">
        <f>IF(INDEX(tab_MinKomp[Ustawa o rachunkowości / Rechnungslegungsgesetz],MATCH($B471,tab_MinKomp[[Stanowisko / Position ]:[Stanowisko / Position ]],0))="n/a","n/a",Z471-INDEX(tab_MinKomp[Ustawa o rachunkowości / Rechnungslegungsgesetz],MATCH($B471,tab_MinKomp[[Stanowisko / Position ]:[Stanowisko / Position ]],0)))</f>
        <v>n/a</v>
      </c>
      <c r="AA472" s="194" t="str">
        <f>IF(INDEX(tab_MinKomp[WORKFLOW - TS-100],MATCH($B471,tab_MinKomp[[Stanowisko / Position ]:[Stanowisko / Position ]],0))="n/a","n/a",AA471-INDEX(tab_MinKomp[WORKFLOW - TS-100],MATCH($B471,tab_MinKomp[[Stanowisko / Position ]:[Stanowisko / Position ]],0)))</f>
        <v>n/a</v>
      </c>
      <c r="AB472" s="194" t="str">
        <f>IF(INDEX(tab_MinKomp[WORKFLOW - SFMS],MATCH($B471,tab_MinKomp[[Stanowisko / Position ]:[Stanowisko / Position ]],0))="n/a","n/a",AB471-INDEX(tab_MinKomp[WORKFLOW - SFMS],MATCH($B471,tab_MinKomp[[Stanowisko / Position ]:[Stanowisko / Position ]],0)))</f>
        <v>n/a</v>
      </c>
      <c r="AC472" s="194" t="str">
        <f>IF(INDEX(tab_MinKomp[System ISO 9001:2015],MATCH($B471,tab_MinKomp[[Stanowisko / Position ]:[Stanowisko / Position ]],0))="n/a","n/a",AC471-INDEX(tab_MinKomp[System ISO 9001:2015],MATCH($B471,tab_MinKomp[[Stanowisko / Position ]:[Stanowisko / Position ]],0)))</f>
        <v>n/a</v>
      </c>
      <c r="AD472" s="194" t="str">
        <f>IF(INDEX(tab_MinKomp[System ISO 9001:2015],MATCH($B471,tab_MinKomp[[Stanowisko / Position ]:[Stanowisko / Position ]],0))="n/a","n/a",AD471-INDEX(tab_MinKomp[System ISO 9001:2015],MATCH($B471,tab_MinKomp[[Stanowisko / Position ]:[Stanowisko / Position ]],0)))</f>
        <v>n/a</v>
      </c>
      <c r="AE472" s="194" t="str">
        <f>IF(INDEX(tab_MinKomp[System ISO 9001:2015],MATCH($B471,tab_MinKomp[[Stanowisko / Position ]:[Stanowisko / Position ]],0))="n/a","n/a",AE471-INDEX(tab_MinKomp[System ISO 9001:2015],MATCH($B471,tab_MinKomp[[Stanowisko / Position ]:[Stanowisko / Position ]],0)))</f>
        <v>n/a</v>
      </c>
      <c r="AF472" s="194" t="str">
        <f>IF(INDEX(tab_MinKomp[System ISO 9001:2015],MATCH($B471,tab_MinKomp[[Stanowisko / Position ]:[Stanowisko / Position ]],0))="n/a","n/a",AF471-INDEX(tab_MinKomp[System ISO 9001:2015],MATCH($B471,tab_MinKomp[[Stanowisko / Position ]:[Stanowisko / Position ]],0)))</f>
        <v>n/a</v>
      </c>
      <c r="AG472" s="194" t="str">
        <f>IF(INDEX(tab_MinKomp[Wymagania VDA 6.3 Process / Forderungen],MATCH($B471,tab_MinKomp[[Stanowisko / Position ]:[Stanowisko / Position ]],0))="n/a","n/a",AG471-INDEX(tab_MinKomp[Wymagania VDA 6.3 Process / Forderungen],MATCH($B471,tab_MinKomp[[Stanowisko / Position ]:[Stanowisko / Position ]],0)))</f>
        <v>n/a</v>
      </c>
      <c r="AH472" s="194" t="str">
        <f>IF(INDEX(tab_MinKomp[Wymagania VDA 6.5 Product / Forderungen],MATCH($B471,tab_MinKomp[[Stanowisko / Position ]:[Stanowisko / Position ]],0))="n/a","n/a",AH471-INDEX(tab_MinKomp[Wymagania VDA 6.5 Product / Forderungen],MATCH($B471,tab_MinKomp[[Stanowisko / Position ]:[Stanowisko / Position ]],0)))</f>
        <v>n/a</v>
      </c>
      <c r="AI472" s="194" t="str">
        <f>IF(INDEX(tab_MinKomp[System ISO 9001:2015],MATCH($B471,tab_MinKomp[[Stanowisko / Position ]:[Stanowisko / Position ]],0))="n/a","n/a",AI471-INDEX(tab_MinKomp[System ISO 9001:2015],MATCH($B471,tab_MinKomp[[Stanowisko / Position ]:[Stanowisko / Position ]],0)))</f>
        <v>n/a</v>
      </c>
      <c r="AJ472" s="194" t="str">
        <f>IF(INDEX(tab_MinKomp[Auditor systemu ISO 17021:2018],MATCH($B471,tab_MinKomp[[Stanowisko / Position ]:[Stanowisko / Position ]],0))="n/a","n/a",AJ471-INDEX(tab_MinKomp[Auditor systemu ISO 17021:2018],MATCH($B471,tab_MinKomp[[Stanowisko / Position ]:[Stanowisko / Position ]],0)))</f>
        <v>n/a</v>
      </c>
      <c r="AK472" s="194" t="str">
        <f>IF(INDEX(tab_MinKomp[Pełnomocnik systemu / Systemvertreter],MATCH($B471,tab_MinKomp[[Stanowisko / Position ]:[Stanowisko / Position ]],0))="n/a","n/a",AK471-INDEX(tab_MinKomp[Pełnomocnik systemu / Systemvertreter],MATCH($B471,tab_MinKomp[[Stanowisko / Position ]:[Stanowisko / Position ]],0)))</f>
        <v>n/a</v>
      </c>
      <c r="AL472" s="194">
        <f>IF(INDEX(tab_MinKomp[Polityka Etyczna - Compliance],MATCH($B471,tab_MinKomp[[Stanowisko / Position ]:[Stanowisko / Position ]],0))="n/a","n/a",AL471-INDEX(tab_MinKomp[Polityka Etyczna - Compliance],MATCH($B471,tab_MinKomp[[Stanowisko / Position ]:[Stanowisko / Position ]],0)))</f>
        <v>0</v>
      </c>
      <c r="AM472" s="194" t="str">
        <f>IF(INDEX(tab_MinKomp[WDRAŻANIE NOWYCH PROJEKTÓW/ PROCEDURA CTM],MATCH($B471,tab_MinKomp[[Stanowisko / Position ]:[Stanowisko / Position ]],0))="n/a","n/a",AM471-INDEX(tab_MinKomp[WDRAŻANIE NOWYCH PROJEKTÓW/ PROCEDURA CTM],MATCH($B471,tab_MinKomp[[Stanowisko / Position ]:[Stanowisko / Position ]],0)))</f>
        <v>n/a</v>
      </c>
      <c r="AN472" s="194" t="str">
        <f>IF(INDEX(tab_MinKomp[KAMIENIE MILOWE MSL/PIFF],MATCH($B471,tab_MinKomp[[Stanowisko / Position ]:[Stanowisko / Position ]],0))="n/a","n/a",AN471-INDEX(tab_MinKomp[KAMIENIE MILOWE MSL/PIFF],MATCH($B471,tab_MinKomp[[Stanowisko / Position ]:[Stanowisko / Position ]],0)))</f>
        <v>n/a</v>
      </c>
      <c r="AO472" s="194">
        <f>IF(INDEX(tab_MinKomp[CP],MATCH($B471,tab_MinKomp[[Stanowisko / Position ]:[Stanowisko / Position ]],0))="n/a","n/a",AO471-INDEX(tab_MinKomp[CP],MATCH($B471,tab_MinKomp[[Stanowisko / Position ]:[Stanowisko / Position ]],0)))</f>
        <v>0</v>
      </c>
      <c r="AP472" s="194" t="str">
        <f>IF(INDEX(tab_MinKomp[FMEA],MATCH($B471,tab_MinKomp[[Stanowisko / Position ]:[Stanowisko / Position ]],0))="n/a","n/a",AP471-INDEX(tab_MinKomp[FMEA],MATCH($B471,tab_MinKomp[[Stanowisko / Position ]:[Stanowisko / Position ]],0)))</f>
        <v>n/a</v>
      </c>
      <c r="AQ472" s="194">
        <f>IF(INDEX(tab_MinKomp[FLOW CHART],MATCH($B471,tab_MinKomp[[Stanowisko / Position ]:[Stanowisko / Position ]],0))="n/a","n/a",AQ471-INDEX(tab_MinKomp[FLOW CHART],MATCH($B471,tab_MinKomp[[Stanowisko / Position ]:[Stanowisko / Position ]],0)))</f>
        <v>0</v>
      </c>
      <c r="AR472" s="194" t="str">
        <f>IF(INDEX(tab_MinKomp[APQP],MATCH($B471,tab_MinKomp[[Stanowisko / Position ]:[Stanowisko / Position ]],0))="n/a","n/a",AR471-INDEX(tab_MinKomp[APQP],MATCH($B471,tab_MinKomp[[Stanowisko / Position ]:[Stanowisko / Position ]],0)))</f>
        <v>n/a</v>
      </c>
      <c r="AS472" s="194" t="str">
        <f>IF(INDEX(tab_MinKomp[MSA],MATCH($B471,tab_MinKomp[[Stanowisko / Position ]:[Stanowisko / Position ]],0))="n/a","n/a",AS471-INDEX(tab_MinKomp[MSA],MATCH($B471,tab_MinKomp[[Stanowisko / Position ]:[Stanowisko / Position ]],0)))</f>
        <v>n/a</v>
      </c>
      <c r="AT472" s="194" t="str">
        <f>IF(INDEX(tab_MinKomp[SPC],MATCH($B471,tab_MinKomp[[Stanowisko / Position ]:[Stanowisko / Position ]],0))="n/a","n/a",AT471-INDEX(tab_MinKomp[SPC],MATCH($B471,tab_MinKomp[[Stanowisko / Position ]:[Stanowisko / Position ]],0)))</f>
        <v>n/a</v>
      </c>
      <c r="AU472" s="194" t="str">
        <f>IF(INDEX(tab_MinKomp[CSR (SPECYFICZNE WYMAGANIA KLIENTA)],MATCH($B471,tab_MinKomp[[Stanowisko / Position ]:[Stanowisko / Position ]],0))="n/a","n/a",AU471-INDEX(tab_MinKomp[CSR (SPECYFICZNE WYMAGANIA KLIENTA)],MATCH($B471,tab_MinKomp[[Stanowisko / Position ]:[Stanowisko / Position ]],0)))</f>
        <v>n/a</v>
      </c>
      <c r="AV472" s="194">
        <f>IF(INDEX(tab_MinKomp[5S],MATCH($B471,tab_MinKomp[[Stanowisko / Position ]:[Stanowisko / Position ]],0))="n/a","n/a",AV471-INDEX(tab_MinKomp[5S],MATCH($B471,tab_MinKomp[[Stanowisko / Position ]:[Stanowisko / Position ]],0)))</f>
        <v>0</v>
      </c>
      <c r="AW472" s="194">
        <f>IF(INDEX(tab_MinKomp[LEAN MANAGEMENT],MATCH($B471,tab_MinKomp[[Stanowisko / Position ]:[Stanowisko / Position ]],0))="n/a","n/a",AW471-INDEX(tab_MinKomp[LEAN MANAGEMENT],MATCH($B471,tab_MinKomp[[Stanowisko / Position ]:[Stanowisko / Position ]],0)))</f>
        <v>0</v>
      </c>
      <c r="AX472" s="194" t="str">
        <f>IF(INDEX(tab_MinKomp[5R],MATCH($B471,tab_MinKomp[[Stanowisko / Position ]:[Stanowisko / Position ]],0))="n/a","n/a",AX471-INDEX(tab_MinKomp[5R],MATCH($B471,tab_MinKomp[[Stanowisko / Position ]:[Stanowisko / Position ]],0)))</f>
        <v>n/a</v>
      </c>
      <c r="AY472" s="194" t="str">
        <f>IF(INDEX(tab_MinKomp[Six Sigma],MATCH($B471,tab_MinKomp[[Stanowisko / Position ]:[Stanowisko / Position ]],0))="n/a","n/a",AY471-INDEX(tab_MinKomp[Six Sigma],MATCH($B471,tab_MinKomp[[Stanowisko / Position ]:[Stanowisko / Position ]],0)))</f>
        <v>n/a</v>
      </c>
      <c r="AZ472" s="194" t="str">
        <f>IF(INDEX(tab_MinKomp[System BAAN / Distribution &amp; Supply Chain],MATCH($B471,tab_MinKomp[[Stanowisko / Position ]:[Stanowisko / Position ]],0))="n/a","n/a",AZ471-INDEX(tab_MinKomp[System BAAN / Distribution &amp; Supply Chain],MATCH($B471,tab_MinKomp[[Stanowisko / Position ]:[Stanowisko / Position ]],0)))</f>
        <v>n/a</v>
      </c>
      <c r="BA472" s="194" t="str">
        <f>IF(INDEX(tab_MinKomp[Gospodarka magazynowa / Lagerverwaltung],MATCH($B471,tab_MinKomp[[Stanowisko / Position ]:[Stanowisko / Position ]],0))="n/a","n/a",BA471-INDEX(tab_MinKomp[Gospodarka magazynowa / Lagerverwaltung],MATCH($B471,tab_MinKomp[[Stanowisko / Position ]:[Stanowisko / Position ]],0)))</f>
        <v>n/a</v>
      </c>
      <c r="BB472" s="194" t="str">
        <f>IF(INDEX(tab_MinKomp[Inwentaryzacja - organizacja i przebieg / Inventurprozess],MATCH($B471,tab_MinKomp[[Stanowisko / Position ]:[Stanowisko / Position ]],0))="n/a","n/a",BB471-INDEX(tab_MinKomp[Inwentaryzacja - organizacja i przebieg / Inventurprozess],MATCH($B471,tab_MinKomp[[Stanowisko / Position ]:[Stanowisko / Position ]],0)))</f>
        <v>n/a</v>
      </c>
      <c r="BC472" s="194" t="str">
        <f>IF(INDEX(tab_MinKomp[Organizacja dostaw / Versorgungsorganisation],MATCH($B471,tab_MinKomp[[Stanowisko / Position ]:[Stanowisko / Position ]],0))="n/a","n/a",BC471-INDEX(tab_MinKomp[Organizacja dostaw / Versorgungsorganisation],MATCH($B471,tab_MinKomp[[Stanowisko / Position ]:[Stanowisko / Position ]],0)))</f>
        <v>n/a</v>
      </c>
      <c r="BD472" s="194" t="str">
        <f>IF(INDEX(tab_MinKomp[Organizacja wysyłek / Organisation von Lieferungen],MATCH($B471,tab_MinKomp[[Stanowisko / Position ]:[Stanowisko / Position ]],0))="n/a","n/a",BD471-INDEX(tab_MinKomp[Organizacja wysyłek / Organisation von Lieferungen],MATCH($B471,tab_MinKomp[[Stanowisko / Position ]:[Stanowisko / Position ]],0)))</f>
        <v>n/a</v>
      </c>
      <c r="BE472" s="194" t="str">
        <f>IF(INDEX(tab_MinKomp[Analiza magazynowa - Program Polen.mdb / Inventuranalyse],MATCH($B471,tab_MinKomp[[Stanowisko / Position ]:[Stanowisko / Position ]],0))="n/a","n/a",BE471-INDEX(tab_MinKomp[Analiza magazynowa - Program Polen.mdb / Inventuranalyse],MATCH($B471,tab_MinKomp[[Stanowisko / Position ]:[Stanowisko / Position ]],0)))</f>
        <v>n/a</v>
      </c>
      <c r="BF472" s="190" t="str">
        <f>IF(INDEX(tab_MinKomp[MMOG (Materials Management Operations Guidelines)],MATCH($B471,tab_MinKomp[[Stanowisko / Position ]:[Stanowisko / Position ]],0))="n/a","n/a",BF471-INDEX(tab_MinKomp[MMOG (Materials Management Operations Guidelines)],MATCH($B471,tab_MinKomp[[Stanowisko / Position ]:[Stanowisko / Position ]],0)))</f>
        <v>n/a</v>
      </c>
      <c r="BG472" s="190" t="str">
        <f>IF(INDEX(tab_MinKomp[GPP],MATCH($B471,tab_MinKomp[[Stanowisko / Position ]:[Stanowisko / Position ]],0))="n/a","n/a",BG471-INDEX(tab_MinKomp[GPP],MATCH($B471,tab_MinKomp[[Stanowisko / Position ]:[Stanowisko / Position ]],0)))</f>
        <v>n/a</v>
      </c>
      <c r="BH472" s="190" t="str">
        <f>IF(INDEX(tab_MinKomp[AIAG (Automotive Industry Action Group)],MATCH($B471,tab_MinKomp[[Stanowisko / Position ]:[Stanowisko / Position ]],0))="n/a","n/a",BH471-INDEX(tab_MinKomp[AIAG (Automotive Industry Action Group)],MATCH($B471,tab_MinKomp[[Stanowisko / Position ]:[Stanowisko / Position ]],0)))</f>
        <v>n/a</v>
      </c>
      <c r="BI472" s="190" t="str">
        <f>IF(INDEX(tab_MinKomp[Super-G disputes],MATCH($B471,tab_MinKomp[[Stanowisko / Position ]:[Stanowisko / Position ]],0))="n/a","n/a",BI471-INDEX(tab_MinKomp[Super-G disputes],MATCH($B471,tab_MinKomp[[Stanowisko / Position ]:[Stanowisko / Position ]],0)))</f>
        <v>n/a</v>
      </c>
      <c r="BJ472" s="190" t="str">
        <f>IF(INDEX(tab_MinKomp[CMMS3/eDDL (Direct Data Link)],MATCH($B471,tab_MinKomp[[Stanowisko / Position ]:[Stanowisko / Position ]],0))="n/a","n/a",BJ471-INDEX(tab_MinKomp[CMMS3/eDDL (Direct Data Link)],MATCH($B471,tab_MinKomp[[Stanowisko / Position ]:[Stanowisko / Position ]],0)))</f>
        <v>n/a</v>
      </c>
      <c r="BK472" s="190" t="str">
        <f>IF(INDEX(tab_MinKomp[MP&amp;L (Material Planning and Logistics)],MATCH($B471,tab_MinKomp[[Stanowisko / Position ]:[Stanowisko / Position ]],0))="n/a","n/a",BK471-INDEX(tab_MinKomp[MP&amp;L (Material Planning and Logistics)],MATCH($B471,tab_MinKomp[[Stanowisko / Position ]:[Stanowisko / Position ]],0)))</f>
        <v>n/a</v>
      </c>
      <c r="BL472" s="190" t="str">
        <f>IF(INDEX(tab_MinKomp[Supplier delivery rating],MATCH($B471,tab_MinKomp[[Stanowisko / Position ]:[Stanowisko / Position ]],0))="n/a","n/a",BL471-INDEX(tab_MinKomp[Supplier delivery rating],MATCH($B471,tab_MinKomp[[Stanowisko / Position ]:[Stanowisko / Position ]],0)))</f>
        <v>n/a</v>
      </c>
      <c r="BM472" s="194" t="str">
        <f>IF(INDEX(tab_MinKomp[Obsługa maszyn KVT / KVT Maschinenbedienung],MATCH($B471,tab_MinKomp[[Stanowisko / Position ]:[Stanowisko / Position ]],0))="n/a","n/a",BM471-INDEX(tab_MinKomp[Obsługa maszyn KVT / KVT Maschinenbedienung],MATCH($B471,tab_MinKomp[[Stanowisko / Position ]:[Stanowisko / Position ]],0)))</f>
        <v>n/a</v>
      </c>
      <c r="BN472" s="194" t="str">
        <f>IF(INDEX(tab_MinKomp[Obsługa maszyn KVT / KVT Maschinenbedienung],MATCH($B471,tab_MinKomp[[Stanowisko / Position ]:[Stanowisko / Position ]],0))="n/a","n/a",BN471-INDEX(tab_MinKomp[Obsługa maszyn KVT / KVT Maschinenbedienung],MATCH($B471,tab_MinKomp[[Stanowisko / Position ]:[Stanowisko / Position ]],0)))</f>
        <v>n/a</v>
      </c>
      <c r="BO472" s="194" t="str">
        <f>IF(INDEX(tab_MinKomp[Obsługa maszyn KVT / KVT Maschinenbedienung],MATCH($B471,tab_MinKomp[[Stanowisko / Position ]:[Stanowisko / Position ]],0))="n/a","n/a",BO471-INDEX(tab_MinKomp[Obsługa maszyn KVT / KVT Maschinenbedienung],MATCH($B471,tab_MinKomp[[Stanowisko / Position ]:[Stanowisko / Position ]],0)))</f>
        <v>n/a</v>
      </c>
      <c r="BP472" s="194">
        <f>IF(INDEX(tab_MinKomp[Obsługa maszyn Novapax / Novapax Maschinenbedienung],MATCH($B471,tab_MinKomp[[Stanowisko / Position ]:[Stanowisko / Position ]],0))="n/a","n/a",BP471-INDEX(tab_MinKomp[Obsługa maszyn Novapax / Novapax Maschinenbedienung],MATCH($B471,tab_MinKomp[[Stanowisko / Position ]:[Stanowisko / Position ]],0)))</f>
        <v>0</v>
      </c>
      <c r="BQ472" s="194" t="str">
        <f>IF(INDEX(tab_MinKomp[Obsługa maszyn Piovan / Piovan Maschinenbedienung],MATCH($B471,tab_MinKomp[[Stanowisko / Position ]:[Stanowisko / Position ]],0))="n/a","n/a",BQ471-INDEX(tab_MinKomp[Obsługa maszyn Piovan / Piovan Maschinenbedienung],MATCH($B471,tab_MinKomp[[Stanowisko / Position ]:[Stanowisko / Position ]],0)))</f>
        <v>n/a</v>
      </c>
      <c r="BR472" s="194">
        <f>IF(INDEX(tab_MinKomp[Eliminacja awarii / Beseitigung von Ausfällen],MATCH($B471,tab_MinKomp[[Stanowisko / Position ]:[Stanowisko / Position ]],0))="n/a","n/a",BR471-INDEX(tab_MinKomp[Eliminacja awarii / Beseitigung von Ausfällen],MATCH($B471,tab_MinKomp[[Stanowisko / Position ]:[Stanowisko / Position ]],0)))</f>
        <v>0</v>
      </c>
      <c r="BS472" s="194" t="str">
        <f>IF(INDEX(tab_MinKomp[Obsługa maszyn Piovan / Piovan Maschinenbedienung],MATCH($B471,tab_MinKomp[[Stanowisko / Position ]:[Stanowisko / Position ]],0))="n/a","n/a",BS471-INDEX(tab_MinKomp[Obsługa maszyn Piovan / Piovan Maschinenbedienung],MATCH($B471,tab_MinKomp[[Stanowisko / Position ]:[Stanowisko / Position ]],0)))</f>
        <v>n/a</v>
      </c>
      <c r="BT472" s="194" t="str">
        <f>IF(INDEX(tab_MinKomp[Obsługa maszyn Piovan / Piovan Maschinenbedienung],MATCH($B471,tab_MinKomp[[Stanowisko / Position ]:[Stanowisko / Position ]],0))="n/a","n/a",BT471-INDEX(tab_MinKomp[Obsługa maszyn Piovan / Piovan Maschinenbedienung],MATCH($B471,tab_MinKomp[[Stanowisko / Position ]:[Stanowisko / Position ]],0)))</f>
        <v>n/a</v>
      </c>
      <c r="BU472" s="194" t="str">
        <f>IF(INDEX(tab_MinKomp[Obsługa maszyn Piovan / Piovan Maschinenbedienung],MATCH($B471,tab_MinKomp[[Stanowisko / Position ]:[Stanowisko / Position ]],0))="n/a","n/a",BU471-INDEX(tab_MinKomp[Obsługa maszyn Piovan / Piovan Maschinenbedienung],MATCH($B471,tab_MinKomp[[Stanowisko / Position ]:[Stanowisko / Position ]],0)))</f>
        <v>n/a</v>
      </c>
      <c r="BV472" s="194" t="str">
        <f>IF(INDEX(tab_MinKomp[Obsługa maszyn Piovan / Piovan Maschinenbedienung],MATCH($B471,tab_MinKomp[[Stanowisko / Position ]:[Stanowisko / Position ]],0))="n/a","n/a",BV471-INDEX(tab_MinKomp[Obsługa maszyn Piovan / Piovan Maschinenbedienung],MATCH($B471,tab_MinKomp[[Stanowisko / Position ]:[Stanowisko / Position ]],0)))</f>
        <v>n/a</v>
      </c>
      <c r="BW472" s="194" t="str">
        <f>IF(INDEX(tab_MinKomp[Obsługa maszyn Piovan / Piovan Maschinenbedienung],MATCH($B471,tab_MinKomp[[Stanowisko / Position ]:[Stanowisko / Position ]],0))="n/a","n/a",BW471-INDEX(tab_MinKomp[Obsługa maszyn Piovan / Piovan Maschinenbedienung],MATCH($B471,tab_MinKomp[[Stanowisko / Position ]:[Stanowisko / Position ]],0)))</f>
        <v>n/a</v>
      </c>
      <c r="BX472" s="194" t="str">
        <f>IF(INDEX(tab_MinKomp[Obsługa maszyn Piovan / Piovan Maschinenbedienung],MATCH($B471,tab_MinKomp[[Stanowisko / Position ]:[Stanowisko / Position ]],0))="n/a","n/a",BX471-INDEX(tab_MinKomp[Obsługa maszyn Piovan / Piovan Maschinenbedienung],MATCH($B471,tab_MinKomp[[Stanowisko / Position ]:[Stanowisko / Position ]],0)))</f>
        <v>n/a</v>
      </c>
      <c r="BY472" s="194" t="str">
        <f>IF(INDEX(tab_MinKomp[Obsługa maszyn Engel / Engel Maschinenbedienung],MATCH($B471,tab_MinKomp[[Stanowisko / Position ]:[Stanowisko / Position ]],0))="n/a","n/a",BY471-INDEX(tab_MinKomp[Obsługa maszyn Engel / Engel Maschinenbedienung],MATCH($B471,tab_MinKomp[[Stanowisko / Position ]:[Stanowisko / Position ]],0)))</f>
        <v>n/a</v>
      </c>
      <c r="BZ472" s="194" t="str">
        <f>IF(INDEX(tab_MinKomp[Obsługa maszyn KVT / KVT Maschinenbedienung],MATCH($B471,tab_MinKomp[[Stanowisko / Position ]:[Stanowisko / Position ]],0))="n/a","n/a",BZ471-INDEX(tab_MinKomp[Obsługa maszyn KVT / KVT Maschinenbedienung],MATCH($B471,tab_MinKomp[[Stanowisko / Position ]:[Stanowisko / Position ]],0)))</f>
        <v>n/a</v>
      </c>
      <c r="CA472" s="194">
        <f>IF(INDEX(tab_MinKomp[Eliminacja awarii / Beseitigung von Ausfällen],MATCH($B471,tab_MinKomp[[Stanowisko / Position ]:[Stanowisko / Position ]],0))="n/a","n/a",CA471-INDEX(tab_MinKomp[Eliminacja awarii / Beseitigung von Ausfällen],MATCH($B471,tab_MinKomp[[Stanowisko / Position ]:[Stanowisko / Position ]],0)))</f>
        <v>0</v>
      </c>
      <c r="CB472" s="194" t="str">
        <f>IF(INDEX(tab_MinKomp[Obsługa maszyn ASL / ASL Maschinenbedienung],MATCH($B471,tab_MinKomp[[Stanowisko / Position ]:[Stanowisko / Position ]],0))="n/a","n/a",CB471-INDEX(tab_MinKomp[Obsługa maszyn ASL / ASL Maschinenbedienung],MATCH($B471,tab_MinKomp[[Stanowisko / Position ]:[Stanowisko / Position ]],0)))</f>
        <v>n/a</v>
      </c>
      <c r="CC472" s="194">
        <f>IF(INDEX(tab_MinKomp[Obsługa maszyn Novapax / Novapax Maschinenbedienung],MATCH($B471,tab_MinKomp[[Stanowisko / Position ]:[Stanowisko / Position ]],0))="n/a","n/a",CC471-INDEX(tab_MinKomp[Obsługa maszyn Novapax / Novapax Maschinenbedienung],MATCH($B471,tab_MinKomp[[Stanowisko / Position ]:[Stanowisko / Position ]],0)))</f>
        <v>0</v>
      </c>
      <c r="CD472" s="194">
        <f>IF(INDEX(tab_MinKomp[Obsługa maszyn Novapax / Novapax Maschinenbedienung],MATCH($B471,tab_MinKomp[[Stanowisko / Position ]:[Stanowisko / Position ]],0))="n/a","n/a",CD471-INDEX(tab_MinKomp[Obsługa maszyn Novapax / Novapax Maschinenbedienung],MATCH($B471,tab_MinKomp[[Stanowisko / Position ]:[Stanowisko / Position ]],0)))</f>
        <v>0</v>
      </c>
      <c r="CE472" s="194" t="str">
        <f>IF(INDEX(tab_MinKomp[Obsługa maszyn Piovan / Piovan Maschinenbedienung],MATCH($B471,tab_MinKomp[[Stanowisko / Position ]:[Stanowisko / Position ]],0))="n/a","n/a",CE471-INDEX(tab_MinKomp[Obsługa maszyn Piovan / Piovan Maschinenbedienung],MATCH($B471,tab_MinKomp[[Stanowisko / Position ]:[Stanowisko / Position ]],0)))</f>
        <v>n/a</v>
      </c>
      <c r="CF472" s="194" t="str">
        <f>IF(INDEX(tab_MinKomp[Obsługa maszyn Piovan / Piovan Maschinenbedienung],MATCH($B471,tab_MinKomp[[Stanowisko / Position ]:[Stanowisko / Position ]],0))="n/a","n/a",CF471-INDEX(tab_MinKomp[Obsługa maszyn Piovan / Piovan Maschinenbedienung],MATCH($B471,tab_MinKomp[[Stanowisko / Position ]:[Stanowisko / Position ]],0)))</f>
        <v>n/a</v>
      </c>
      <c r="CG472" s="194">
        <f>IF(INDEX(tab_MinKomp[Eliminacja awarii / Beseitigung von Ausfällen],MATCH($B471,tab_MinKomp[[Stanowisko / Position ]:[Stanowisko / Position ]],0))="n/a","n/a",CG471-INDEX(tab_MinKomp[Eliminacja awarii / Beseitigung von Ausfällen],MATCH($B471,tab_MinKomp[[Stanowisko / Position ]:[Stanowisko / Position ]],0)))</f>
        <v>0</v>
      </c>
      <c r="CH472" s="194" t="str">
        <f>IF(INDEX(tab_MinKomp[Wymagania VDA 6.5 Product / Forderungen],MATCH($B471,tab_MinKomp[[Stanowisko / Position ]:[Stanowisko / Position ]],0))="n/a","n/a",CH471-INDEX(tab_MinKomp[Wymagania VDA 6.5 Product / Forderungen],MATCH($B471,tab_MinKomp[[Stanowisko / Position ]:[Stanowisko / Position ]],0)))</f>
        <v>n/a</v>
      </c>
      <c r="CI472" s="194" t="str">
        <f>IF(INDEX(tab_MinKomp[Wymagania VDA 6.5 Product / Forderungen],MATCH($B471,tab_MinKomp[[Stanowisko / Position ]:[Stanowisko / Position ]],0))="n/a","n/a",CI471-INDEX(tab_MinKomp[Wymagania VDA 6.5 Product / Forderungen],MATCH($B471,tab_MinKomp[[Stanowisko / Position ]:[Stanowisko / Position ]],0)))</f>
        <v>n/a</v>
      </c>
      <c r="CJ472" s="194" t="str">
        <f>IF(INDEX(tab_MinKomp[Wymagania VDA 6.5 Product / Forderungen],MATCH($B471,tab_MinKomp[[Stanowisko / Position ]:[Stanowisko / Position ]],0))="n/a","n/a",CJ471-INDEX(tab_MinKomp[Wymagania VDA 6.5 Product / Forderungen],MATCH($B471,tab_MinKomp[[Stanowisko / Position ]:[Stanowisko / Position ]],0)))</f>
        <v>n/a</v>
      </c>
      <c r="CK472" s="194" t="str">
        <f>IF(INDEX(tab_MinKomp[Wymagania VDA 6.5 Product / Forderungen],MATCH($B471,tab_MinKomp[[Stanowisko / Position ]:[Stanowisko / Position ]],0))="n/a","n/a",CK471-INDEX(tab_MinKomp[Wymagania VDA 6.5 Product / Forderungen],MATCH($B471,tab_MinKomp[[Stanowisko / Position ]:[Stanowisko / Position ]],0)))</f>
        <v>n/a</v>
      </c>
      <c r="CL472" s="194" t="str">
        <f>IF(INDEX(tab_MinKomp[Wymagania VDA 6.5 Product / Forderungen],MATCH($B471,tab_MinKomp[[Stanowisko / Position ]:[Stanowisko / Position ]],0))="n/a","n/a",CL471-INDEX(tab_MinKomp[Wymagania VDA 6.5 Product / Forderungen],MATCH($B471,tab_MinKomp[[Stanowisko / Position ]:[Stanowisko / Position ]],0)))</f>
        <v>n/a</v>
      </c>
      <c r="CM472" s="194" t="str">
        <f>IF(INDEX(tab_MinKomp[Informatyka ogólna (techniczne i systemowe) / Allgemeine IT (Technik und System)],MATCH($B471,tab_MinKomp[[Stanowisko / Position ]:[Stanowisko / Position ]],0))="n/a","n/a",CM471-INDEX(tab_MinKomp[Informatyka ogólna (techniczne i systemowe) / Allgemeine IT (Technik und System)],MATCH($B471,tab_MinKomp[[Stanowisko / Position ]:[Stanowisko / Position ]],0)))</f>
        <v>n/a</v>
      </c>
      <c r="CN472" s="194" t="str">
        <f>IF(INDEX(tab_MinKomp[Sieci komputerowe / Computernetzwerke],MATCH($B471,tab_MinKomp[[Stanowisko / Position ]:[Stanowisko / Position ]],0))="n/a","n/a",CN471-INDEX(tab_MinKomp[Sieci komputerowe / Computernetzwerke],MATCH($B471,tab_MinKomp[[Stanowisko / Position ]:[Stanowisko / Position ]],0)))</f>
        <v>n/a</v>
      </c>
      <c r="CO472" s="194" t="str">
        <f>IF(INDEX(tab_MinKomp[Hardware (komputery PC, drukarki biurowe i etykietowe, telefonia stacjonarna i mobilna) (PC, Drucker, Telefpne, Handys)],MATCH($B471,tab_MinKomp[[Stanowisko / Position ]:[Stanowisko / Position ]],0))="n/a","n/a",CO471-INDEX(tab_MinKomp[Hardware (komputery PC, drukarki biurowe i etykietowe, telefonia stacjonarna i mobilna) (PC, Drucker, Telefpne, Handys)],MATCH($B471,tab_MinKomp[[Stanowisko / Position ]:[Stanowisko / Position ]],0)))</f>
        <v>n/a</v>
      </c>
      <c r="CP472" s="194" t="str">
        <f>IF(INDEX(tab_MinKomp[Software &amp; Systems (MS Office, MS Remote Desktop)],MATCH($B471,tab_MinKomp[[Stanowisko / Position ]:[Stanowisko / Position ]],0))="n/a","n/a",CP471-INDEX(tab_MinKomp[Software &amp; Systems (MS Office, MS Remote Desktop)],MATCH($B471,tab_MinKomp[[Stanowisko / Position ]:[Stanowisko / Position ]],0)))</f>
        <v>n/a</v>
      </c>
      <c r="CQ472" s="194" t="str">
        <f>IF(INDEX(tab_MinKomp[Programowanie obiektowe (PHP) / Objektprogrammierung],MATCH($B471,tab_MinKomp[[Stanowisko / Position ]:[Stanowisko / Position ]],0))="n/a","n/a",CQ471-INDEX(tab_MinKomp[Programowanie obiektowe (PHP) / Objektprogrammierung],MATCH($B471,tab_MinKomp[[Stanowisko / Position ]:[Stanowisko / Position ]],0)))</f>
        <v>n/a</v>
      </c>
      <c r="CR472" s="194" t="str">
        <f>IF(INDEX(tab_MinKomp[Scrum],MATCH($B471,tab_MinKomp[[Stanowisko / Position ]:[Stanowisko / Position ]],0))="n/a","n/a",CR471-INDEX(tab_MinKomp[Scrum],MATCH($B471,tab_MinKomp[[Stanowisko / Position ]:[Stanowisko / Position ]],0)))</f>
        <v>n/a</v>
      </c>
      <c r="CS472" s="194" t="str">
        <f>IF(INDEX(tab_MinKomp[SQL (MySQL)],MATCH($B471,tab_MinKomp[[Stanowisko / Position ]:[Stanowisko / Position ]],0))="n/a","n/a",CS471-INDEX(tab_MinKomp[SQL (MySQL)],MATCH($B471,tab_MinKomp[[Stanowisko / Position ]:[Stanowisko / Position ]],0)))</f>
        <v>n/a</v>
      </c>
      <c r="CT472" s="194" t="str">
        <f>IF(INDEX(tab_MinKomp[Javascript],MATCH($B471,tab_MinKomp[[Stanowisko / Position ]:[Stanowisko / Position ]],0))="n/a","n/a",CT471-INDEX(tab_MinKomp[Javascript],MATCH($B471,tab_MinKomp[[Stanowisko / Position ]:[Stanowisko / Position ]],0)))</f>
        <v>n/a</v>
      </c>
      <c r="CU472" s="194" t="str">
        <f>IF(INDEX(tab_MinKomp[Joomla],MATCH($B471,tab_MinKomp[[Stanowisko / Position ]:[Stanowisko / Position ]],0))="n/a","n/a",CU471-INDEX(tab_MinKomp[Joomla],MATCH($B471,tab_MinKomp[[Stanowisko / Position ]:[Stanowisko / Position ]],0)))</f>
        <v>n/a</v>
      </c>
      <c r="CV472" s="194" t="str">
        <f>IF(INDEX(tab_MinKomp[Bash],MATCH($B471,tab_MinKomp[[Stanowisko / Position ]:[Stanowisko / Position ]],0))="n/a","n/a",CV471-INDEX(tab_MinKomp[Bash],MATCH($B471,tab_MinKomp[[Stanowisko / Position ]:[Stanowisko / Position ]],0)))</f>
        <v>n/a</v>
      </c>
      <c r="CW472" s="194">
        <f>IF(INDEX(tab_MinKomp[Systemy MES (HYDRA / SFMS)],MATCH($B471,tab_MinKomp[[Stanowisko / Position ]:[Stanowisko / Position ]],0))="n/a","n/a",CW471-INDEX(tab_MinKomp[Systemy MES (HYDRA / SFMS)],MATCH($B471,tab_MinKomp[[Stanowisko / Position ]:[Stanowisko / Position ]],0)))</f>
        <v>0</v>
      </c>
      <c r="CX472" s="194" t="str">
        <f>IF(INDEX(tab_MinKomp[HTML / CSS],MATCH($B471,tab_MinKomp[[Stanowisko / Position ]:[Stanowisko / Position ]],0))="n/a","n/a",CX471-INDEX(tab_MinKomp[HTML / CSS],MATCH($B471,tab_MinKomp[[Stanowisko / Position ]:[Stanowisko / Position ]],0)))</f>
        <v>n/a</v>
      </c>
      <c r="CY472" s="194" t="str">
        <f>IF(INDEX(tab_MinKomp[SYSTEM PR],MATCH($B471,tab_MinKomp[[Stanowisko / Position ]:[Stanowisko / Position ]],0))="n/a","n/a",CY471-INDEX(tab_MinKomp[SYSTEM PR],MATCH($B471,tab_MinKomp[[Stanowisko / Position ]:[Stanowisko / Position ]],0)))</f>
        <v>n/a</v>
      </c>
      <c r="CZ472" s="194" t="str">
        <f>IF(INDEX(tab_MinKomp[System Einkauf XP / EBA],MATCH($B471,tab_MinKomp[[Stanowisko / Position ]:[Stanowisko / Position ]],0))="n/a","n/a",CZ471-INDEX(tab_MinKomp[System Einkauf XP / EBA],MATCH($B471,tab_MinKomp[[Stanowisko / Position ]:[Stanowisko / Position ]],0)))</f>
        <v>n/a</v>
      </c>
      <c r="DA472" s="194" t="str">
        <f>IF(INDEX(tab_MinKomp[Techniki negocjacyjne / Verhandlungstechniken],MATCH($B471,tab_MinKomp[[Stanowisko / Position ]:[Stanowisko / Position ]],0))="n/a","n/a",DA471-INDEX(tab_MinKomp[Techniki negocjacyjne / Verhandlungstechniken],MATCH($B471,tab_MinKomp[[Stanowisko / Position ]:[Stanowisko / Position ]],0)))</f>
        <v>n/a</v>
      </c>
      <c r="DB472" s="194" t="str">
        <f>IF(INDEX(tab_MinKomp[Znajomość rynku branżowego / Kenntnis des Industrie Marktes],MATCH($B471,tab_MinKomp[[Stanowisko / Position ]:[Stanowisko / Position ]],0))="n/a","n/a",DB471-INDEX(tab_MinKomp[Znajomość rynku branżowego / Kenntnis des Industrie Marktes],MATCH($B471,tab_MinKomp[[Stanowisko / Position ]:[Stanowisko / Position ]],0)))</f>
        <v>n/a</v>
      </c>
      <c r="DC472" s="194" t="str">
        <f>IF(INDEX(tab_MinKomp[SUPPLIER MANAGEMENT],MATCH($B471,tab_MinKomp[[Stanowisko / Position ]:[Stanowisko / Position ]],0))="n/a","n/a",DC471-INDEX(tab_MinKomp[SUPPLIER MANAGEMENT],MATCH($B471,tab_MinKomp[[Stanowisko / Position ]:[Stanowisko / Position ]],0)))</f>
        <v>n/a</v>
      </c>
      <c r="DD472" s="194" t="str">
        <f>IF(INDEX(tab_MinKomp[SUPPLIER MANAGEMENT],MATCH($B471,tab_MinKomp[[Stanowisko / Position ]:[Stanowisko / Position ]],0))="n/a","n/a",DD471-INDEX(tab_MinKomp[SUPPLIER MANAGEMENT],MATCH($B471,tab_MinKomp[[Stanowisko / Position ]:[Stanowisko / Position ]],0)))</f>
        <v>n/a</v>
      </c>
      <c r="DE472" s="194" t="str">
        <f>IF(INDEX(tab_MinKomp[SUPPLIER MANAGEMENT],MATCH($B471,tab_MinKomp[[Stanowisko / Position ]:[Stanowisko / Position ]],0))="n/a","n/a",DE471-INDEX(tab_MinKomp[SUPPLIER MANAGEMENT],MATCH($B471,tab_MinKomp[[Stanowisko / Position ]:[Stanowisko / Position ]],0)))</f>
        <v>n/a</v>
      </c>
      <c r="DF472" s="194">
        <f>IF(INDEX(tab_MinKomp[LEAN MANAGEMENT],MATCH($B471,tab_MinKomp[[Stanowisko / Position ]:[Stanowisko / Position ]],0))="n/a","n/a",DF471-INDEX(tab_MinKomp[LEAN MANAGEMENT],MATCH($B471,tab_MinKomp[[Stanowisko / Position ]:[Stanowisko / Position ]],0)))</f>
        <v>0</v>
      </c>
      <c r="DG472" s="194" t="str">
        <f>IF(INDEX(tab_MinKomp[PPAP/PSW],MATCH($B471,tab_MinKomp[[Stanowisko / Position ]:[Stanowisko / Position ]],0))="n/a","n/a",DG471-INDEX(tab_MinKomp[PPAP/PSW],MATCH($B471,tab_MinKomp[[Stanowisko / Position ]:[Stanowisko / Position ]],0)))</f>
        <v>n/a</v>
      </c>
      <c r="DH472" s="194" t="str">
        <f>IF(INDEX(tab_MinKomp[SUPPLIER MANAGEMENT],MATCH($B471,tab_MinKomp[[Stanowisko / Position ]:[Stanowisko / Position ]],0))="n/a","n/a",DH471-INDEX(tab_MinKomp[SUPPLIER MANAGEMENT],MATCH($B471,tab_MinKomp[[Stanowisko / Position ]:[Stanowisko / Position ]],0)))</f>
        <v>n/a</v>
      </c>
      <c r="DI472" s="194" t="str">
        <f>IF(INDEX(tab_MinKomp[OBSŁUGA PORTALI KLIENTA / Kundenportale],MATCH($B471,tab_MinKomp[[Stanowisko / Position ]:[Stanowisko / Position ]],0))="n/a","n/a",DI471-INDEX(tab_MinKomp[OBSŁUGA PORTALI KLIENTA / Kundenportale],MATCH($B471,tab_MinKomp[[Stanowisko / Position ]:[Stanowisko / Position ]],0)))</f>
        <v>n/a</v>
      </c>
      <c r="DJ472" s="194" t="str">
        <f>IF(INDEX(tab_MinKomp[Obsługa systemu BABTECQ / BABTECQ System],MATCH($B471,tab_MinKomp[[Stanowisko / Position ]:[Stanowisko / Position ]],0))="n/a","n/a",DJ471-INDEX(tab_MinKomp[Obsługa systemu BABTECQ / BABTECQ System],MATCH($B471,tab_MinKomp[[Stanowisko / Position ]:[Stanowisko / Position ]],0)))</f>
        <v>n/a</v>
      </c>
      <c r="DK472" s="194" t="str">
        <f>IF(INDEX(tab_MinKomp[Rysunek techniczny / technische Zeichnung],MATCH($B471,tab_MinKomp[[Stanowisko / Position ]:[Stanowisko / Position ]],0))="n/a","n/a",DK471-INDEX(tab_MinKomp[Rysunek techniczny / technische Zeichnung],MATCH($B471,tab_MinKomp[[Stanowisko / Position ]:[Stanowisko / Position ]],0)))</f>
        <v>n/a</v>
      </c>
      <c r="DL472" s="194" t="str">
        <f>IF(INDEX(tab_MinKomp[Kalibracja / Kalibrierung],MATCH($B471,tab_MinKomp[[Stanowisko / Position ]:[Stanowisko / Position ]],0))="n/a","n/a",DL471-INDEX(tab_MinKomp[Kalibracja / Kalibrierung],MATCH($B471,tab_MinKomp[[Stanowisko / Position ]:[Stanowisko / Position ]],0)))</f>
        <v>n/a</v>
      </c>
      <c r="DM472" s="194" t="str">
        <f>IF(INDEX(tab_MinKomp[Rekwalifikacja / Requalifizierung],MATCH($B471,tab_MinKomp[[Stanowisko / Position ]:[Stanowisko / Position ]],0))="n/a","n/a",DM471-INDEX(tab_MinKomp[Rekwalifikacja / Requalifizierung],MATCH($B471,tab_MinKomp[[Stanowisko / Position ]:[Stanowisko / Position ]],0)))</f>
        <v>n/a</v>
      </c>
      <c r="DN472" s="190" t="str">
        <f>IF(INDEX(tab_MinKomp[Testy czystości / Reinheitstests],MATCH($B471,tab_MinKomp[[Stanowisko / Position ]:[Stanowisko / Position ]],0))="n/a","n/a",DN471-INDEX(tab_MinKomp[Testy czystości / Reinheitstests],MATCH($B471,tab_MinKomp[[Stanowisko / Position ]:[Stanowisko / Position ]],0)))</f>
        <v>n/a</v>
      </c>
      <c r="DO472" s="190" t="str">
        <f>IF(INDEX(tab_MinKomp[Testy czystości / Reinheitstests],MATCH($B471,tab_MinKomp[[Stanowisko / Position ]:[Stanowisko / Position ]],0))="n/a","n/a",DO471-INDEX(tab_MinKomp[Testy czystości / Reinheitstests],MATCH($B471,tab_MinKomp[[Stanowisko / Position ]:[Stanowisko / Position ]],0)))</f>
        <v>n/a</v>
      </c>
      <c r="DP472" s="190" t="str">
        <f>IF(INDEX(tab_MinKomp[Testy czystości / Reinheitstests],MATCH($B471,tab_MinKomp[[Stanowisko / Position ]:[Stanowisko / Position ]],0))="n/a","n/a",DP471-INDEX(tab_MinKomp[Testy czystości / Reinheitstests],MATCH($B471,tab_MinKomp[[Stanowisko / Position ]:[Stanowisko / Position ]],0)))</f>
        <v>n/a</v>
      </c>
      <c r="DQ472" s="190" t="str">
        <f>IF(INDEX(tab_MinKomp[Testy czystości / Reinheitstests],MATCH($B471,tab_MinKomp[[Stanowisko / Position ]:[Stanowisko / Position ]],0))="n/a","n/a",DQ471-INDEX(tab_MinKomp[Testy czystości / Reinheitstests],MATCH($B471,tab_MinKomp[[Stanowisko / Position ]:[Stanowisko / Position ]],0)))</f>
        <v>n/a</v>
      </c>
      <c r="DR472" s="190" t="str">
        <f>IF(INDEX(tab_MinKomp[Testy czystości / Reinheitstests],MATCH($B471,tab_MinKomp[[Stanowisko / Position ]:[Stanowisko / Position ]],0))="n/a","n/a",DR471-INDEX(tab_MinKomp[Testy czystości / Reinheitstests],MATCH($B471,tab_MinKomp[[Stanowisko / Position ]:[Stanowisko / Position ]],0)))</f>
        <v>n/a</v>
      </c>
      <c r="DS472" s="190" t="str">
        <f>IF(INDEX(tab_MinKomp[Testy czystości / Reinheitstests],MATCH($B471,tab_MinKomp[[Stanowisko / Position ]:[Stanowisko / Position ]],0))="n/a","n/a",DS471-INDEX(tab_MinKomp[Testy czystości / Reinheitstests],MATCH($B471,tab_MinKomp[[Stanowisko / Position ]:[Stanowisko / Position ]],0)))</f>
        <v>n/a</v>
      </c>
      <c r="DT472" s="194" t="str">
        <f>IF(INDEX(tab_MinKomp[SUPPLIER MANAGEMENT],MATCH($B471,tab_MinKomp[[Stanowisko / Position ]:[Stanowisko / Position ]],0))="n/a","n/a",DT471-INDEX(tab_MinKomp[SUPPLIER MANAGEMENT],MATCH($B471,tab_MinKomp[[Stanowisko / Position ]:[Stanowisko / Position ]],0)))</f>
        <v>n/a</v>
      </c>
      <c r="DU472" s="190" t="str">
        <f>IF(INDEX(tab_MinKomp[Testy czystości / Reinheitstests],MATCH($B471,tab_MinKomp[[Stanowisko / Position ]:[Stanowisko / Position ]],0))="n/a","n/a",DU471-INDEX(tab_MinKomp[Testy czystości / Reinheitstests],MATCH($B471,tab_MinKomp[[Stanowisko / Position ]:[Stanowisko / Position ]],0)))</f>
        <v>n/a</v>
      </c>
      <c r="DV472" s="190" t="str">
        <f>IF(INDEX(tab_MinKomp[Testy czystości / Reinheitstests],MATCH($B471,tab_MinKomp[[Stanowisko / Position ]:[Stanowisko / Position ]],0))="n/a","n/a",DV471-INDEX(tab_MinKomp[Testy czystości / Reinheitstests],MATCH($B471,tab_MinKomp[[Stanowisko / Position ]:[Stanowisko / Position ]],0)))</f>
        <v>n/a</v>
      </c>
      <c r="DW472" s="190" t="str">
        <f>IF(INDEX(tab_MinKomp[Testy czystości / Reinheitstests],MATCH($B471,tab_MinKomp[[Stanowisko / Position ]:[Stanowisko / Position ]],0))="n/a","n/a",DW471-INDEX(tab_MinKomp[Testy czystości / Reinheitstests],MATCH($B471,tab_MinKomp[[Stanowisko / Position ]:[Stanowisko / Position ]],0)))</f>
        <v>n/a</v>
      </c>
      <c r="DX472" s="190" t="str">
        <f>IF(INDEX(tab_MinKomp[Testy czystości / Reinheitstests],MATCH($B471,tab_MinKomp[[Stanowisko / Position ]:[Stanowisko / Position ]],0))="n/a","n/a",DX471-INDEX(tab_MinKomp[Testy czystości / Reinheitstests],MATCH($B471,tab_MinKomp[[Stanowisko / Position ]:[Stanowisko / Position ]],0)))</f>
        <v>n/a</v>
      </c>
      <c r="DY472" s="190" t="str">
        <f>IF(INDEX(tab_MinKomp[Testy czystości / Reinheitstests],MATCH($B471,tab_MinKomp[[Stanowisko / Position ]:[Stanowisko / Position ]],0))="n/a","n/a",DY471-INDEX(tab_MinKomp[Testy czystości / Reinheitstests],MATCH($B471,tab_MinKomp[[Stanowisko / Position ]:[Stanowisko / Position ]],0)))</f>
        <v>n/a</v>
      </c>
      <c r="DZ472" s="190" t="str">
        <f>IF(INDEX(tab_MinKomp[Testy czystości / Reinheitstests],MATCH($B471,tab_MinKomp[[Stanowisko / Position ]:[Stanowisko / Position ]],0))="n/a","n/a",DZ471-INDEX(tab_MinKomp[Testy czystości / Reinheitstests],MATCH($B471,tab_MinKomp[[Stanowisko / Position ]:[Stanowisko / Position ]],0)))</f>
        <v>n/a</v>
      </c>
      <c r="EA472" s="194" t="str">
        <f>IF(INDEX(tab_MinKomp[SUPPLIER MANAGEMENT],MATCH($B471,tab_MinKomp[[Stanowisko / Position ]:[Stanowisko / Position ]],0))="n/a","n/a",EA471-INDEX(tab_MinKomp[SUPPLIER MANAGEMENT],MATCH($B471,tab_MinKomp[[Stanowisko / Position ]:[Stanowisko / Position ]],0)))</f>
        <v>n/a</v>
      </c>
      <c r="EB472" s="190" t="str">
        <f>IF(INDEX(tab_MinKomp[Testy czystości / Reinheitstests],MATCH($B471,tab_MinKomp[[Stanowisko / Position ]:[Stanowisko / Position ]],0))="n/a","n/a",EB471-INDEX(tab_MinKomp[Testy czystości / Reinheitstests],MATCH($B471,tab_MinKomp[[Stanowisko / Position ]:[Stanowisko / Position ]],0)))</f>
        <v>n/a</v>
      </c>
      <c r="EC472" s="190" t="str">
        <f>IF(INDEX(tab_MinKomp[Testy czystości / Reinheitstests],MATCH($B471,tab_MinKomp[[Stanowisko / Position ]:[Stanowisko / Position ]],0))="n/a","n/a",EC471-INDEX(tab_MinKomp[Testy czystości / Reinheitstests],MATCH($B471,tab_MinKomp[[Stanowisko / Position ]:[Stanowisko / Position ]],0)))</f>
        <v>n/a</v>
      </c>
      <c r="ED472" s="190" t="str">
        <f>IF(INDEX(tab_MinKomp[Testy czystości / Reinheitstests],MATCH($B471,tab_MinKomp[[Stanowisko / Position ]:[Stanowisko / Position ]],0))="n/a","n/a",ED471-INDEX(tab_MinKomp[Testy czystości / Reinheitstests],MATCH($B471,tab_MinKomp[[Stanowisko / Position ]:[Stanowisko / Position ]],0)))</f>
        <v>n/a</v>
      </c>
      <c r="EE472" s="190" t="str">
        <f>IF(INDEX(tab_MinKomp[Testy czystości / Reinheitstests],MATCH($B471,tab_MinKomp[[Stanowisko / Position ]:[Stanowisko / Position ]],0))="n/a","n/a",EE471-INDEX(tab_MinKomp[Testy czystości / Reinheitstests],MATCH($B471,tab_MinKomp[[Stanowisko / Position ]:[Stanowisko / Position ]],0)))</f>
        <v>n/a</v>
      </c>
      <c r="EF472" s="190" t="str">
        <f>IF(INDEX(tab_MinKomp[Testy czystości / Reinheitstests],MATCH($B471,tab_MinKomp[[Stanowisko / Position ]:[Stanowisko / Position ]],0))="n/a","n/a",EF471-INDEX(tab_MinKomp[Testy czystości / Reinheitstests],MATCH($B471,tab_MinKomp[[Stanowisko / Position ]:[Stanowisko / Position ]],0)))</f>
        <v>n/a</v>
      </c>
      <c r="EG472" s="190" t="str">
        <f>IF(INDEX(tab_MinKomp[Testy czystości / Reinheitstests],MATCH($B471,tab_MinKomp[[Stanowisko / Position ]:[Stanowisko / Position ]],0))="n/a","n/a",EG471-INDEX(tab_MinKomp[Testy czystości / Reinheitstests],MATCH($B471,tab_MinKomp[[Stanowisko / Position ]:[Stanowisko / Position ]],0)))</f>
        <v>n/a</v>
      </c>
      <c r="EH472" s="190" t="str">
        <f>IF(INDEX(tab_MinKomp[Testy czystości / Reinheitstests],MATCH($B471,tab_MinKomp[[Stanowisko / Position ]:[Stanowisko / Position ]],0))="n/a","n/a",EH471-INDEX(tab_MinKomp[Testy czystości / Reinheitstests],MATCH($B471,tab_MinKomp[[Stanowisko / Position ]:[Stanowisko / Position ]],0)))</f>
        <v>n/a</v>
      </c>
      <c r="EI472" s="190" t="str">
        <f>IF(INDEX(tab_MinKomp[Testy czystości / Reinheitstests],MATCH($B471,tab_MinKomp[[Stanowisko / Position ]:[Stanowisko / Position ]],0))="n/a","n/a",EI471-INDEX(tab_MinKomp[Testy czystości / Reinheitstests],MATCH($B471,tab_MinKomp[[Stanowisko / Position ]:[Stanowisko / Position ]],0)))</f>
        <v>n/a</v>
      </c>
      <c r="EJ472" s="190" t="str">
        <f>IF(INDEX(tab_MinKomp[Testy czystości / Reinheitstests],MATCH($B471,tab_MinKomp[[Stanowisko / Position ]:[Stanowisko / Position ]],0))="n/a","n/a",EJ471-INDEX(tab_MinKomp[Testy czystości / Reinheitstests],MATCH($B471,tab_MinKomp[[Stanowisko / Position ]:[Stanowisko / Position ]],0)))</f>
        <v>n/a</v>
      </c>
      <c r="EK472" s="190" t="str">
        <f>IF(INDEX(tab_MinKomp[Testy czystości / Reinheitstests],MATCH($B471,tab_MinKomp[[Stanowisko / Position ]:[Stanowisko / Position ]],0))="n/a","n/a",EK471-INDEX(tab_MinKomp[Testy czystości / Reinheitstests],MATCH($B471,tab_MinKomp[[Stanowisko / Position ]:[Stanowisko / Position ]],0)))</f>
        <v>n/a</v>
      </c>
      <c r="EL472" s="190" t="str">
        <f>IF(INDEX(tab_MinKomp[Testy czystości / Reinheitstests],MATCH($B471,tab_MinKomp[[Stanowisko / Position ]:[Stanowisko / Position ]],0))="n/a","n/a",EL471-INDEX(tab_MinKomp[Testy czystości / Reinheitstests],MATCH($B471,tab_MinKomp[[Stanowisko / Position ]:[Stanowisko / Position ]],0)))</f>
        <v>n/a</v>
      </c>
      <c r="EM472" s="190" t="str">
        <f>IF(INDEX(tab_MinKomp[Testy czystości / Reinheitstests],MATCH($B471,tab_MinKomp[[Stanowisko / Position ]:[Stanowisko / Position ]],0))="n/a","n/a",EM471-INDEX(tab_MinKomp[Testy czystości / Reinheitstests],MATCH($B471,tab_MinKomp[[Stanowisko / Position ]:[Stanowisko / Position ]],0)))</f>
        <v>n/a</v>
      </c>
      <c r="EN472" s="190" t="str">
        <f>IF(INDEX(tab_MinKomp[Testy czystości / Reinheitstests],MATCH($B471,tab_MinKomp[[Stanowisko / Position ]:[Stanowisko / Position ]],0))="n/a","n/a",EN471-INDEX(tab_MinKomp[Testy czystości / Reinheitstests],MATCH($B471,tab_MinKomp[[Stanowisko / Position ]:[Stanowisko / Position ]],0)))</f>
        <v>n/a</v>
      </c>
      <c r="EO472" s="194" t="str">
        <f>IF(INDEX(tab_MinKomp[Konserwacja Rep],MATCH($B471,tab_MinKomp[[Stanowisko / Position ]:[Stanowisko / Position ]],0))="n/a","n/a",EO471-INDEX(tab_MinKomp[Konserwacja Rep],MATCH($B471,tab_MinKomp[[Stanowisko / Position ]:[Stanowisko / Position ]],0)))</f>
        <v>n/a</v>
      </c>
      <c r="EP472" s="194" t="str">
        <f>IF(INDEX(tab_MinKomp[[Konserwacja Engel ]],MATCH($B471,tab_MinKomp[[Stanowisko / Position ]:[Stanowisko / Position ]],0))="n/a","n/a",EP471-INDEX(tab_MinKomp[[Konserwacja Engel ]],MATCH($B471,tab_MinKomp[[Stanowisko / Position ]:[Stanowisko / Position ]],0)))</f>
        <v>n/a</v>
      </c>
      <c r="EQ472" s="194" t="str">
        <f>IF(INDEX(tab_MinKomp[Konserwacja B 50],MATCH($B471,tab_MinKomp[[Stanowisko / Position ]:[Stanowisko / Position ]],0))="n/a","n/a",EQ471-INDEX(tab_MinKomp[Konserwacja B 50],MATCH($B471,tab_MinKomp[[Stanowisko / Position ]:[Stanowisko / Position ]],0)))</f>
        <v>n/a</v>
      </c>
      <c r="ER472" s="194" t="str">
        <f>IF(INDEX(tab_MinKomp[[Konserwacja EOL ]],MATCH($B471,tab_MinKomp[[Stanowisko / Position ]:[Stanowisko / Position ]],0))="n/a","n/a",ER471-INDEX(tab_MinKomp[[Konserwacja EOL ]],MATCH($B471,tab_MinKomp[[Stanowisko / Position ]:[Stanowisko / Position ]],0)))</f>
        <v>n/a</v>
      </c>
      <c r="ES472" s="194" t="str">
        <f>IF(INDEX(tab_MinKomp[Konserwacja Branson],MATCH($B471,tab_MinKomp[[Stanowisko / Position ]:[Stanowisko / Position ]],0))="n/a","n/a",ES471-INDEX(tab_MinKomp[Konserwacja Branson],MATCH($B471,tab_MinKomp[[Stanowisko / Position ]:[Stanowisko / Position ]],0)))</f>
        <v>n/a</v>
      </c>
      <c r="ET472" s="194" t="str">
        <f>IF(INDEX(tab_MinKomp[Konserwacja coolery],MATCH($B471,tab_MinKomp[[Stanowisko / Position ]:[Stanowisko / Position ]],0))="n/a","n/a",ET471-INDEX(tab_MinKomp[Konserwacja coolery],MATCH($B471,tab_MinKomp[[Stanowisko / Position ]:[Stanowisko / Position ]],0)))</f>
        <v>n/a</v>
      </c>
      <c r="EU472" s="194" t="str">
        <f>IF(INDEX(tab_MinKomp[Konserwacja piecy],MATCH($B471,tab_MinKomp[[Stanowisko / Position ]:[Stanowisko / Position ]],0))="n/a","n/a",EU471-INDEX(tab_MinKomp[Konserwacja piecy],MATCH($B471,tab_MinKomp[[Stanowisko / Position ]:[Stanowisko / Position ]],0)))</f>
        <v>n/a</v>
      </c>
      <c r="EV472" s="194" t="str">
        <f>IF(INDEX(tab_MinKomp[Rysunek techniczny- czytanie],MATCH($B471,tab_MinKomp[[Stanowisko / Position ]:[Stanowisko / Position ]],0))="n/a","n/a",EV471-INDEX(tab_MinKomp[Rysunek techniczny- czytanie],MATCH($B471,tab_MinKomp[[Stanowisko / Position ]:[Stanowisko / Position ]],0)))</f>
        <v>n/a</v>
      </c>
      <c r="EW472" s="194" t="str">
        <f>IF(INDEX(tab_MinKomp[Elektryka],MATCH($B471,tab_MinKomp[[Stanowisko / Position ]:[Stanowisko / Position ]],0))="n/a","n/a",EW471-INDEX(tab_MinKomp[Elektryka],MATCH($B471,tab_MinKomp[[Stanowisko / Position ]:[Stanowisko / Position ]],0)))</f>
        <v>n/a</v>
      </c>
      <c r="EX472" s="194" t="str">
        <f>IF(INDEX(tab_MinKomp[Pneumatyka],MATCH($B471,tab_MinKomp[[Stanowisko / Position ]:[Stanowisko / Position ]],0))="n/a","n/a",EX471-INDEX(tab_MinKomp[Pneumatyka],MATCH($B471,tab_MinKomp[[Stanowisko / Position ]:[Stanowisko / Position ]],0)))</f>
        <v>n/a</v>
      </c>
      <c r="EY472" s="194" t="str">
        <f>IF(INDEX(tab_MinKomp[[Hydraulika ]],MATCH($B471,tab_MinKomp[[Stanowisko / Position ]:[Stanowisko / Position ]],0))="n/a","n/a",EY471-INDEX(tab_MinKomp[[Hydraulika ]],MATCH($B471,tab_MinKomp[[Stanowisko / Position ]:[Stanowisko / Position ]],0)))</f>
        <v>n/a</v>
      </c>
      <c r="EZ472" s="194" t="str">
        <f>IF(INDEX(tab_MinKomp[Podciśnienie],MATCH($B471,tab_MinKomp[[Stanowisko / Position ]:[Stanowisko / Position ]],0))="n/a","n/a",EZ471-INDEX(tab_MinKomp[Podciśnienie],MATCH($B471,tab_MinKomp[[Stanowisko / Position ]:[Stanowisko / Position ]],0)))</f>
        <v>n/a</v>
      </c>
      <c r="FA472" s="194" t="str">
        <f>IF(INDEX(tab_MinKomp[Usuwanie awarii],MATCH($B471,tab_MinKomp[[Stanowisko / Position ]:[Stanowisko / Position ]],0))="n/a","n/a",FA471-INDEX(tab_MinKomp[Usuwanie awarii],MATCH($B471,tab_MinKomp[[Stanowisko / Position ]:[Stanowisko / Position ]],0)))</f>
        <v>n/a</v>
      </c>
      <c r="FB472" s="194" t="str">
        <f>IF(INDEX(tab_MinKomp[Obsługa robotów],MATCH($B471,tab_MinKomp[[Stanowisko / Position ]:[Stanowisko / Position ]],0))="n/a","n/a",FB471-INDEX(tab_MinKomp[Obsługa robotów],MATCH($B471,tab_MinKomp[[Stanowisko / Position ]:[Stanowisko / Position ]],0)))</f>
        <v>n/a</v>
      </c>
      <c r="FC472" s="194" t="str">
        <f>IF(INDEX(tab_MinKomp[Obsługa sterowania maszyny],MATCH($B471,tab_MinKomp[[Stanowisko / Position ]:[Stanowisko / Position ]],0))="n/a","n/a",FC471-INDEX(tab_MinKomp[Obsługa sterowania maszyny],MATCH($B471,tab_MinKomp[[Stanowisko / Position ]:[Stanowisko / Position ]],0)))</f>
        <v>n/a</v>
      </c>
      <c r="FD472" s="194" t="str">
        <f>IF(INDEX(tab_MinKomp[Usuwanie przyczyn żródłowych],MATCH($B471,tab_MinKomp[[Stanowisko / Position ]:[Stanowisko / Position ]],0))="n/a","n/a",FD471-INDEX(tab_MinKomp[Usuwanie przyczyn żródłowych],MATCH($B471,tab_MinKomp[[Stanowisko / Position ]:[Stanowisko / Position ]],0)))</f>
        <v>n/a</v>
      </c>
      <c r="FE472" s="194" t="str">
        <f>IF(INDEX(tab_MinKomp[Cmms stosowanie],MATCH($B471,tab_MinKomp[[Stanowisko / Position ]:[Stanowisko / Position ]],0))="n/a","n/a",FE471-INDEX(tab_MinKomp[Cmms stosowanie],MATCH($B471,tab_MinKomp[[Stanowisko / Position ]:[Stanowisko / Position ]],0)))</f>
        <v>n/a</v>
      </c>
      <c r="FF472" s="190" t="str">
        <f>IF(INDEX(tab_MinKomp[Testy czystości / Reinheitstests],MATCH($B471,tab_MinKomp[[Stanowisko / Position ]:[Stanowisko / Position ]],0))="n/a","n/a",FF471-INDEX(tab_MinKomp[Testy czystości / Reinheitstests],MATCH($B471,tab_MinKomp[[Stanowisko / Position ]:[Stanowisko / Position ]],0)))</f>
        <v>n/a</v>
      </c>
      <c r="FG472" s="194" t="str">
        <f>IF(INDEX(tab_MinKomp[Czyszczenie form plastikowych],MATCH($B471,tab_MinKomp[[Stanowisko / Position ]:[Stanowisko / Position ]],0))="n/a","n/a",FG471-INDEX(tab_MinKomp[Czyszczenie form plastikowych],MATCH($B471,tab_MinKomp[[Stanowisko / Position ]:[Stanowisko / Position ]],0)))</f>
        <v>n/a</v>
      </c>
      <c r="FH472" s="194" t="str">
        <f>IF(INDEX(tab_MinKomp[Wymiana form plastik],MATCH($B471,tab_MinKomp[[Stanowisko / Position ]:[Stanowisko / Position ]],0))="n/a","n/a",FH471-INDEX(tab_MinKomp[Wymiana form plastik],MATCH($B471,tab_MinKomp[[Stanowisko / Position ]:[Stanowisko / Position ]],0)))</f>
        <v>n/a</v>
      </c>
      <c r="FI472" s="194" t="str">
        <f>IF(INDEX(tab_MinKomp[Wymiana form guma],MATCH($B471,tab_MinKomp[[Stanowisko / Position ]:[Stanowisko / Position ]],0))="n/a","n/a",FI471-INDEX(tab_MinKomp[Wymiana form guma],MATCH($B471,tab_MinKomp[[Stanowisko / Position ]:[Stanowisko / Position ]],0)))</f>
        <v>n/a</v>
      </c>
      <c r="FJ472" s="194" t="str">
        <f>IF(INDEX(tab_MinKomp[Konserwacja KK],MATCH($B471,tab_MinKomp[[Stanowisko / Position ]:[Stanowisko / Position ]],0))="n/a","n/a",FJ471-INDEX(tab_MinKomp[Konserwacja KK],MATCH($B471,tab_MinKomp[[Stanowisko / Position ]:[Stanowisko / Position ]],0)))</f>
        <v>n/a</v>
      </c>
      <c r="FK472" s="194" t="str">
        <f>IF(INDEX(tab_MinKomp[Konserwacja form guma],MATCH($B471,tab_MinKomp[[Stanowisko / Position ]:[Stanowisko / Position ]],0))="n/a","n/a",FK471-INDEX(tab_MinKomp[Konserwacja form guma],MATCH($B471,tab_MinKomp[[Stanowisko / Position ]:[Stanowisko / Position ]],0)))</f>
        <v>n/a</v>
      </c>
      <c r="FL472" s="194" t="str">
        <f>IF(INDEX(tab_MinKomp[Konserwacja form plastiki],MATCH($B471,tab_MinKomp[[Stanowisko / Position ]:[Stanowisko / Position ]],0))="n/a","n/a",FL471-INDEX(tab_MinKomp[Konserwacja form plastiki],MATCH($B471,tab_MinKomp[[Stanowisko / Position ]:[Stanowisko / Position ]],0)))</f>
        <v>n/a</v>
      </c>
      <c r="FM472" s="194" t="str">
        <f>IF(INDEX(tab_MinKomp[Konserwacja Gorącego Kanału],MATCH($B471,tab_MinKomp[[Stanowisko / Position ]:[Stanowisko / Position ]],0))="n/a","n/a",FM471-INDEX(tab_MinKomp[Konserwacja Gorącego Kanału],MATCH($B471,tab_MinKomp[[Stanowisko / Position ]:[Stanowisko / Position ]],0)))</f>
        <v>n/a</v>
      </c>
      <c r="FN472" s="194" t="str">
        <f>IF(INDEX(tab_MinKomp[Konserwacja Gorącego Kanału],MATCH($B471,tab_MinKomp[[Stanowisko / Position ]:[Stanowisko / Position ]],0))="n/a","n/a",FN471-INDEX(tab_MinKomp[Konserwacja Gorącego Kanału],MATCH($B471,tab_MinKomp[[Stanowisko / Position ]:[Stanowisko / Position ]],0)))</f>
        <v>n/a</v>
      </c>
      <c r="FO472" s="194" t="str">
        <f>IF(INDEX(tab_MinKomp[Konserwacja Gorącego Kanału],MATCH($B471,tab_MinKomp[[Stanowisko / Position ]:[Stanowisko / Position ]],0))="n/a","n/a",FO471-INDEX(tab_MinKomp[Konserwacja Gorącego Kanału],MATCH($B471,tab_MinKomp[[Stanowisko / Position ]:[Stanowisko / Position ]],0)))</f>
        <v>n/a</v>
      </c>
      <c r="FP472" s="194" t="str">
        <f>IF(INDEX(tab_MinKomp[Konserwacja Gorącego Kanału],MATCH($B471,tab_MinKomp[[Stanowisko / Position ]:[Stanowisko / Position ]],0))="n/a","n/a",FP471-INDEX(tab_MinKomp[Konserwacja Gorącego Kanału],MATCH($B471,tab_MinKomp[[Stanowisko / Position ]:[Stanowisko / Position ]],0)))</f>
        <v>n/a</v>
      </c>
      <c r="FQ472" s="196" t="str">
        <f>IF(INDEX(tab_MinKomp[Język angielski / Englisch],MATCH($B471,tab_MinKomp[[Stanowisko / Position ]:[Stanowisko / Position ]],0))="n/a","n/a",FQ471-INDEX(tab_MinKomp[Język angielski / Englisch],MATCH($B471,tab_MinKomp[[Stanowisko / Position ]:[Stanowisko / Position ]],0)))</f>
        <v>n/a</v>
      </c>
      <c r="FR472" s="196" t="str">
        <f>IF(INDEX(tab_MinKomp[Język niemiecki / Deutsch],MATCH($B471,tab_MinKomp[[Stanowisko / Position ]:[Stanowisko / Position ]],0))="n/a","n/a",FR471-INDEX(tab_MinKomp[Język niemiecki / Deutsch],MATCH($B471,tab_MinKomp[[Stanowisko / Position ]:[Stanowisko / Position ]],0)))</f>
        <v>n/a</v>
      </c>
      <c r="FS472" s="194">
        <f>IF(INDEX(tab_MinKomp[Zarządzanie dokumentacją procesową / Process dokumentation management],MATCH($B471,tab_MinKomp[[Stanowisko / Position ]:[Stanowisko / Position ]],0))="n/a","n/a",FS471-INDEX(tab_MinKomp[Zarządzanie dokumentacją procesową / Process dokumentation management],MATCH($B471,tab_MinKomp[[Stanowisko / Position ]:[Stanowisko / Position ]],0)))</f>
        <v>0</v>
      </c>
      <c r="FT472" s="194">
        <f>IF(INDEX(tab_MinKomp[Znajomość procesów z obszaru / Kenntiss der prozesse in dem Bereich],MATCH($B471,tab_MinKomp[[Stanowisko / Position ]:[Stanowisko / Position ]],0))="n/a","n/a",FT471-INDEX(tab_MinKomp[Znajomość procesów z obszaru / Kenntiss der prozesse in dem Bereich],MATCH($B471,tab_MinKomp[[Stanowisko / Position ]:[Stanowisko / Position ]],0)))</f>
        <v>0</v>
      </c>
      <c r="FU472" s="194">
        <f>IF(INDEX(tab_MinKomp[optymalizacja procesów / Prozessoptymalisierung],MATCH($B471,tab_MinKomp[[Stanowisko / Position ]:[Stanowisko / Position ]],0))="n/a","n/a",FU471-INDEX(tab_MinKomp[optymalizacja procesów / Prozessoptymalisierung],MATCH($B471,tab_MinKomp[[Stanowisko / Position ]:[Stanowisko / Position ]],0)))</f>
        <v>0</v>
      </c>
      <c r="FV472" s="194">
        <f>IF(INDEX(tab_MinKomp[Umiejętności szkoleniowe / Trainingsfähigkeiten],MATCH($B471,tab_MinKomp[[Stanowisko / Position ]:[Stanowisko / Position ]],0))="n/a","n/a",FV471-INDEX(tab_MinKomp[Umiejętności szkoleniowe / Trainingsfähigkeiten],MATCH($B471,tab_MinKomp[[Stanowisko / Position ]:[Stanowisko / Position ]],0)))</f>
        <v>0</v>
      </c>
      <c r="FW472" s="194">
        <f>IF(INDEX(tab_MinKomp[Analityczne myślenie, podejście / Analitysches Denken, Einstellung],MATCH($B471,tab_MinKomp[[Stanowisko / Position ]:[Stanowisko / Position ]],0))="n/a","n/a",FW471-INDEX(tab_MinKomp[Analityczne myślenie, podejście / Analitysches Denken, Einstellung],MATCH($B471,tab_MinKomp[[Stanowisko / Position ]:[Stanowisko / Position ]],0)))</f>
        <v>0</v>
      </c>
      <c r="FX472" s="194">
        <f>IF(INDEX(tab_MinKomp[Dokładność, precyzja w dzialaniu / Genauigkeit, Präzision in die Arbeit],MATCH($B471,tab_MinKomp[[Stanowisko / Position ]:[Stanowisko / Position ]],0))="n/a","n/a",FX471-INDEX(tab_MinKomp[Dokładność, precyzja w dzialaniu / Genauigkeit, Präzision in die Arbeit],MATCH($B471,tab_MinKomp[[Stanowisko / Position ]:[Stanowisko / Position ]],0)))</f>
        <v>0</v>
      </c>
      <c r="FY472" s="194">
        <f>IF(INDEX(tab_MinKomp[Dyspozycyjność / Verfügbarkeit],MATCH($B471,tab_MinKomp[[Stanowisko / Position ]:[Stanowisko / Position ]],0))="n/a","n/a",FY471-INDEX(tab_MinKomp[Dyspozycyjność / Verfügbarkeit],MATCH($B471,tab_MinKomp[[Stanowisko / Position ]:[Stanowisko / Position ]],0)))</f>
        <v>0</v>
      </c>
      <c r="FZ472" s="194">
        <f>IF(INDEX(tab_MinKomp[Zaangażowanie / 
Engagement],MATCH($B471,tab_MinKomp[[Stanowisko / Position ]:[Stanowisko / Position ]],0))="n/a","n/a",FZ471-INDEX(tab_MinKomp[Zaangażowanie / 
Engagement],MATCH($B471,tab_MinKomp[[Stanowisko / Position ]:[Stanowisko / Position ]],0)))</f>
        <v>0</v>
      </c>
      <c r="GA472" s="194" t="str">
        <f>IF(INDEX(tab_MinKomp[Konserwacja form guma],MATCH($B471,tab_MinKomp[[Stanowisko / Position ]:[Stanowisko / Position ]],0))="n/a","n/a",GA471-INDEX(tab_MinKomp[Konserwacja form guma],MATCH($B471,tab_MinKomp[[Stanowisko / Position ]:[Stanowisko / Position ]],0)))</f>
        <v>n/a</v>
      </c>
      <c r="GB472" s="194" t="str">
        <f>IF(INDEX(tab_MinKomp[Konserwacja form plastiki],MATCH($B471,tab_MinKomp[[Stanowisko / Position ]:[Stanowisko / Position ]],0))="n/a","n/a",GB471-INDEX(tab_MinKomp[Konserwacja form plastiki],MATCH($B471,tab_MinKomp[[Stanowisko / Position ]:[Stanowisko / Position ]],0)))</f>
        <v>n/a</v>
      </c>
      <c r="GC472" s="194">
        <f>IF(INDEX(tab_MinKomp[Elastyczność w działaniu],MATCH($B471,tab_MinKomp[[Stanowisko / Position ]:[Stanowisko / Position ]],0))="n/a","n/a",GC471-INDEX(tab_MinKomp[Elastyczność w działaniu],MATCH($B471,tab_MinKomp[[Stanowisko / Position ]:[Stanowisko / Position ]],0)))</f>
        <v>0</v>
      </c>
      <c r="GD472" s="194">
        <f>IF(INDEX(tab_MinKomp[Komunikatywność],MATCH($B471,tab_MinKomp[[Stanowisko / Position ]:[Stanowisko / Position ]],0))="n/a","n/a",GD471-INDEX(tab_MinKomp[Komunikatywność],MATCH($B471,tab_MinKomp[[Stanowisko / Position ]:[Stanowisko / Position ]],0)))</f>
        <v>0</v>
      </c>
      <c r="GE472" s="193" t="str">
        <f>IF(INDEX(tab_MinKomp[Motywowanie i budowanie zaangażowania zespołu],MATCH($B471,tab_MinKomp[[Stanowisko / Position ]:[Stanowisko / Position ]],0))="n/a","n/a",GE471-INDEX(tab_MinKomp[Motywowanie i budowanie zaangażowania zespołu],MATCH($B471,tab_MinKomp[[Stanowisko / Position ]:[Stanowisko / Position ]],0)))</f>
        <v>n/a</v>
      </c>
      <c r="GF472" s="186" t="s">
        <v>248</v>
      </c>
      <c r="GG472" s="186" t="s">
        <v>248</v>
      </c>
      <c r="GH472" s="186" t="s">
        <v>248</v>
      </c>
      <c r="GI472" s="186" t="s">
        <v>248</v>
      </c>
      <c r="GJ472" s="186" t="s">
        <v>248</v>
      </c>
      <c r="GK472" s="186" t="s">
        <v>248</v>
      </c>
      <c r="GL472" s="186" t="s">
        <v>248</v>
      </c>
      <c r="GM472" s="186" t="s">
        <v>248</v>
      </c>
      <c r="GN472" s="186" t="s">
        <v>248</v>
      </c>
      <c r="GO472" s="186" t="s">
        <v>248</v>
      </c>
      <c r="GP472" s="186" t="s">
        <v>248</v>
      </c>
      <c r="GQ472" s="186" t="s">
        <v>248</v>
      </c>
      <c r="GR472" s="186" t="s">
        <v>248</v>
      </c>
      <c r="GS472" s="186" t="s">
        <v>248</v>
      </c>
      <c r="GT472" s="186" t="s">
        <v>248</v>
      </c>
      <c r="GU472" s="186" t="s">
        <v>248</v>
      </c>
      <c r="GV472" s="186" t="s">
        <v>248</v>
      </c>
      <c r="GW472" s="186" t="s">
        <v>248</v>
      </c>
      <c r="GX472" s="186" t="s">
        <v>248</v>
      </c>
      <c r="GY472" s="186" t="s">
        <v>248</v>
      </c>
      <c r="GZ472" s="261" t="s">
        <v>248</v>
      </c>
      <c r="HA472" s="261" t="s">
        <v>248</v>
      </c>
      <c r="HB472" s="191">
        <f>SUM(G472:GE472)/(HB471-(SUM(G472:GE472)))</f>
        <v>0</v>
      </c>
    </row>
    <row r="473" spans="1:210" ht="24.9" customHeight="1" x14ac:dyDescent="0.3">
      <c r="A473" s="105" t="s">
        <v>314</v>
      </c>
      <c r="B473" s="105" t="s">
        <v>315</v>
      </c>
      <c r="C473" s="105" t="s">
        <v>448</v>
      </c>
      <c r="D473" s="105">
        <v>243</v>
      </c>
      <c r="E473" s="394" t="s">
        <v>622</v>
      </c>
      <c r="F473" s="185" t="s">
        <v>374</v>
      </c>
      <c r="G473" s="186">
        <v>2</v>
      </c>
      <c r="H473" s="186">
        <v>1</v>
      </c>
      <c r="I473" s="186">
        <v>2</v>
      </c>
      <c r="J473" s="186">
        <v>1</v>
      </c>
      <c r="K473" s="186">
        <v>1</v>
      </c>
      <c r="L473" s="186" t="s">
        <v>248</v>
      </c>
      <c r="M473" s="186" t="s">
        <v>248</v>
      </c>
      <c r="N473" s="186" t="s">
        <v>248</v>
      </c>
      <c r="O473" s="186">
        <v>1</v>
      </c>
      <c r="P473" s="186">
        <v>1</v>
      </c>
      <c r="Q473" s="186" t="s">
        <v>248</v>
      </c>
      <c r="R473" s="186" t="s">
        <v>248</v>
      </c>
      <c r="S473" s="186" t="s">
        <v>248</v>
      </c>
      <c r="T473" s="186" t="s">
        <v>248</v>
      </c>
      <c r="U473" s="186" t="s">
        <v>248</v>
      </c>
      <c r="V473" s="186" t="s">
        <v>248</v>
      </c>
      <c r="W473" s="186" t="s">
        <v>248</v>
      </c>
      <c r="X473" s="186" t="s">
        <v>248</v>
      </c>
      <c r="Y473" s="186" t="s">
        <v>248</v>
      </c>
      <c r="Z473" s="186" t="s">
        <v>248</v>
      </c>
      <c r="AA473" s="186" t="s">
        <v>248</v>
      </c>
      <c r="AB473" s="186" t="s">
        <v>248</v>
      </c>
      <c r="AC473" s="186" t="s">
        <v>248</v>
      </c>
      <c r="AD473" s="186" t="s">
        <v>248</v>
      </c>
      <c r="AE473" s="186" t="s">
        <v>248</v>
      </c>
      <c r="AF473" s="186" t="s">
        <v>248</v>
      </c>
      <c r="AG473" s="186" t="s">
        <v>248</v>
      </c>
      <c r="AH473" s="186" t="s">
        <v>248</v>
      </c>
      <c r="AI473" s="186" t="s">
        <v>248</v>
      </c>
      <c r="AJ473" s="186" t="s">
        <v>248</v>
      </c>
      <c r="AK473" s="186" t="s">
        <v>248</v>
      </c>
      <c r="AL473" s="186">
        <v>1</v>
      </c>
      <c r="AM473" s="186" t="s">
        <v>248</v>
      </c>
      <c r="AN473" s="186" t="s">
        <v>248</v>
      </c>
      <c r="AO473" s="186">
        <v>1</v>
      </c>
      <c r="AP473" s="186" t="s">
        <v>248</v>
      </c>
      <c r="AQ473" s="186">
        <v>1</v>
      </c>
      <c r="AR473" s="186" t="s">
        <v>248</v>
      </c>
      <c r="AS473" s="186" t="s">
        <v>248</v>
      </c>
      <c r="AT473" s="186" t="s">
        <v>248</v>
      </c>
      <c r="AU473" s="186" t="s">
        <v>248</v>
      </c>
      <c r="AV473" s="186">
        <v>2</v>
      </c>
      <c r="AW473" s="186">
        <v>1</v>
      </c>
      <c r="AX473" s="186" t="s">
        <v>248</v>
      </c>
      <c r="AY473" s="186" t="s">
        <v>248</v>
      </c>
      <c r="AZ473" s="186" t="s">
        <v>248</v>
      </c>
      <c r="BA473" s="186" t="s">
        <v>248</v>
      </c>
      <c r="BB473" s="186" t="s">
        <v>248</v>
      </c>
      <c r="BC473" s="186" t="s">
        <v>248</v>
      </c>
      <c r="BD473" s="186" t="s">
        <v>248</v>
      </c>
      <c r="BE473" s="186" t="s">
        <v>248</v>
      </c>
      <c r="BF473" s="186" t="s">
        <v>248</v>
      </c>
      <c r="BG473" s="186" t="s">
        <v>248</v>
      </c>
      <c r="BH473" s="186" t="s">
        <v>248</v>
      </c>
      <c r="BI473" s="186" t="s">
        <v>248</v>
      </c>
      <c r="BJ473" s="186" t="s">
        <v>248</v>
      </c>
      <c r="BK473" s="186" t="s">
        <v>248</v>
      </c>
      <c r="BL473" s="186" t="s">
        <v>248</v>
      </c>
      <c r="BM473" s="186" t="s">
        <v>248</v>
      </c>
      <c r="BN473" s="186" t="s">
        <v>248</v>
      </c>
      <c r="BO473" s="186"/>
      <c r="BP473" s="186" t="s">
        <v>248</v>
      </c>
      <c r="BQ473" s="186" t="s">
        <v>248</v>
      </c>
      <c r="BR473" s="186" t="s">
        <v>248</v>
      </c>
      <c r="BS473" s="186"/>
      <c r="BT473" s="186" t="s">
        <v>248</v>
      </c>
      <c r="BU473" s="186">
        <v>3</v>
      </c>
      <c r="BV473" s="186">
        <v>2</v>
      </c>
      <c r="BW473" s="186">
        <v>2</v>
      </c>
      <c r="BX473" s="186">
        <v>2</v>
      </c>
      <c r="BY473" s="186" t="s">
        <v>248</v>
      </c>
      <c r="BZ473" s="186">
        <v>2</v>
      </c>
      <c r="CA473" s="186">
        <v>1</v>
      </c>
      <c r="CB473" s="186">
        <v>2</v>
      </c>
      <c r="CC473" s="186" t="s">
        <v>248</v>
      </c>
      <c r="CD473" s="186">
        <v>2</v>
      </c>
      <c r="CE473" s="186">
        <v>2</v>
      </c>
      <c r="CF473" s="186">
        <v>2</v>
      </c>
      <c r="CG473" s="186">
        <v>1</v>
      </c>
      <c r="CH473" s="186" t="s">
        <v>248</v>
      </c>
      <c r="CI473" s="186" t="s">
        <v>248</v>
      </c>
      <c r="CJ473" s="186" t="s">
        <v>248</v>
      </c>
      <c r="CK473" s="186" t="s">
        <v>248</v>
      </c>
      <c r="CL473" s="186" t="s">
        <v>248</v>
      </c>
      <c r="CM473" s="186" t="s">
        <v>248</v>
      </c>
      <c r="CN473" s="186" t="s">
        <v>248</v>
      </c>
      <c r="CO473" s="186" t="s">
        <v>248</v>
      </c>
      <c r="CP473" s="186" t="s">
        <v>248</v>
      </c>
      <c r="CQ473" s="186" t="s">
        <v>248</v>
      </c>
      <c r="CR473" s="186" t="s">
        <v>248</v>
      </c>
      <c r="CS473" s="186" t="s">
        <v>248</v>
      </c>
      <c r="CT473" s="186" t="s">
        <v>248</v>
      </c>
      <c r="CU473" s="186" t="s">
        <v>248</v>
      </c>
      <c r="CV473" s="186" t="s">
        <v>248</v>
      </c>
      <c r="CW473" s="186">
        <v>2</v>
      </c>
      <c r="CX473" s="186" t="s">
        <v>248</v>
      </c>
      <c r="CY473" s="186" t="s">
        <v>248</v>
      </c>
      <c r="CZ473" s="186" t="s">
        <v>248</v>
      </c>
      <c r="DA473" s="186" t="s">
        <v>248</v>
      </c>
      <c r="DB473" s="186" t="s">
        <v>248</v>
      </c>
      <c r="DC473" s="186" t="s">
        <v>248</v>
      </c>
      <c r="DD473" s="186" t="s">
        <v>248</v>
      </c>
      <c r="DE473" s="186" t="s">
        <v>248</v>
      </c>
      <c r="DF473" s="186">
        <v>1</v>
      </c>
      <c r="DG473" s="186" t="s">
        <v>248</v>
      </c>
      <c r="DH473" s="186" t="s">
        <v>248</v>
      </c>
      <c r="DI473" s="186" t="s">
        <v>248</v>
      </c>
      <c r="DJ473" s="186" t="s">
        <v>248</v>
      </c>
      <c r="DK473" s="186" t="s">
        <v>248</v>
      </c>
      <c r="DL473" s="186" t="s">
        <v>248</v>
      </c>
      <c r="DM473" s="186" t="s">
        <v>248</v>
      </c>
      <c r="DN473" s="186" t="s">
        <v>248</v>
      </c>
      <c r="DO473" s="186" t="s">
        <v>248</v>
      </c>
      <c r="DP473" s="186" t="s">
        <v>248</v>
      </c>
      <c r="DQ473" s="186" t="s">
        <v>248</v>
      </c>
      <c r="DR473" s="186" t="s">
        <v>248</v>
      </c>
      <c r="DS473" s="186" t="s">
        <v>248</v>
      </c>
      <c r="DT473" s="186" t="s">
        <v>248</v>
      </c>
      <c r="DU473" s="186" t="s">
        <v>248</v>
      </c>
      <c r="DV473" s="186" t="s">
        <v>248</v>
      </c>
      <c r="DW473" s="186" t="s">
        <v>248</v>
      </c>
      <c r="DX473" s="186" t="s">
        <v>248</v>
      </c>
      <c r="DY473" s="186" t="s">
        <v>248</v>
      </c>
      <c r="DZ473" s="186" t="s">
        <v>248</v>
      </c>
      <c r="EA473" s="186" t="s">
        <v>248</v>
      </c>
      <c r="EB473" s="186" t="s">
        <v>248</v>
      </c>
      <c r="EC473" s="186" t="s">
        <v>248</v>
      </c>
      <c r="ED473" s="186" t="s">
        <v>248</v>
      </c>
      <c r="EE473" s="186" t="s">
        <v>248</v>
      </c>
      <c r="EF473" s="186" t="s">
        <v>248</v>
      </c>
      <c r="EG473" s="186" t="s">
        <v>248</v>
      </c>
      <c r="EH473" s="186" t="s">
        <v>248</v>
      </c>
      <c r="EI473" s="186" t="s">
        <v>248</v>
      </c>
      <c r="EJ473" s="186" t="s">
        <v>248</v>
      </c>
      <c r="EK473" s="186" t="s">
        <v>248</v>
      </c>
      <c r="EL473" s="184" t="s">
        <v>248</v>
      </c>
      <c r="EM473" s="184" t="s">
        <v>248</v>
      </c>
      <c r="EN473" s="184" t="s">
        <v>248</v>
      </c>
      <c r="EO473" s="186" t="s">
        <v>248</v>
      </c>
      <c r="EP473" s="186" t="s">
        <v>248</v>
      </c>
      <c r="EQ473" s="186" t="s">
        <v>248</v>
      </c>
      <c r="ER473" s="186" t="s">
        <v>248</v>
      </c>
      <c r="ES473" s="186" t="s">
        <v>248</v>
      </c>
      <c r="ET473" s="186" t="s">
        <v>248</v>
      </c>
      <c r="EU473" s="186" t="s">
        <v>248</v>
      </c>
      <c r="EV473" s="186" t="s">
        <v>248</v>
      </c>
      <c r="EW473" s="186" t="s">
        <v>248</v>
      </c>
      <c r="EX473" s="186" t="s">
        <v>248</v>
      </c>
      <c r="EY473" s="186" t="s">
        <v>248</v>
      </c>
      <c r="EZ473" s="186" t="s">
        <v>248</v>
      </c>
      <c r="FA473" s="186" t="s">
        <v>248</v>
      </c>
      <c r="FB473" s="186" t="s">
        <v>248</v>
      </c>
      <c r="FC473" s="186" t="s">
        <v>248</v>
      </c>
      <c r="FD473" s="186" t="s">
        <v>248</v>
      </c>
      <c r="FE473" s="186" t="s">
        <v>248</v>
      </c>
      <c r="FF473" s="186" t="s">
        <v>248</v>
      </c>
      <c r="FG473" s="186" t="s">
        <v>248</v>
      </c>
      <c r="FH473" s="186" t="s">
        <v>248</v>
      </c>
      <c r="FI473" s="186" t="s">
        <v>248</v>
      </c>
      <c r="FJ473" s="186" t="s">
        <v>248</v>
      </c>
      <c r="FK473" s="186" t="s">
        <v>248</v>
      </c>
      <c r="FL473" s="186" t="s">
        <v>248</v>
      </c>
      <c r="FM473" s="186" t="s">
        <v>248</v>
      </c>
      <c r="FN473" s="186" t="s">
        <v>248</v>
      </c>
      <c r="FO473" s="186" t="s">
        <v>248</v>
      </c>
      <c r="FP473" s="186" t="s">
        <v>248</v>
      </c>
      <c r="FQ473" s="187" t="s">
        <v>248</v>
      </c>
      <c r="FR473" s="187" t="s">
        <v>248</v>
      </c>
      <c r="FS473" s="186">
        <v>2</v>
      </c>
      <c r="FT473" s="186">
        <v>2</v>
      </c>
      <c r="FU473" s="186">
        <v>1</v>
      </c>
      <c r="FV473" s="186">
        <v>1</v>
      </c>
      <c r="FW473" s="186">
        <v>1</v>
      </c>
      <c r="FX473" s="186">
        <v>2</v>
      </c>
      <c r="FY473" s="186">
        <v>2</v>
      </c>
      <c r="FZ473" s="186">
        <v>2</v>
      </c>
      <c r="GA473" s="186" t="s">
        <v>248</v>
      </c>
      <c r="GB473" s="186" t="s">
        <v>248</v>
      </c>
      <c r="GC473" s="186">
        <v>2</v>
      </c>
      <c r="GD473" s="186">
        <v>1</v>
      </c>
      <c r="GE473" s="186" t="s">
        <v>248</v>
      </c>
      <c r="GF473" s="186" t="s">
        <v>248</v>
      </c>
      <c r="GG473" s="186" t="s">
        <v>248</v>
      </c>
      <c r="GH473" s="186" t="s">
        <v>248</v>
      </c>
      <c r="GI473" s="186" t="s">
        <v>248</v>
      </c>
      <c r="GJ473" s="186" t="s">
        <v>248</v>
      </c>
      <c r="GK473" s="186" t="s">
        <v>248</v>
      </c>
      <c r="GL473" s="186" t="s">
        <v>248</v>
      </c>
      <c r="GM473" s="186" t="s">
        <v>248</v>
      </c>
      <c r="GN473" s="186" t="s">
        <v>248</v>
      </c>
      <c r="GO473" s="186" t="s">
        <v>248</v>
      </c>
      <c r="GP473" s="186" t="s">
        <v>248</v>
      </c>
      <c r="GQ473" s="186" t="s">
        <v>248</v>
      </c>
      <c r="GR473" s="186" t="s">
        <v>248</v>
      </c>
      <c r="GS473" s="186" t="s">
        <v>248</v>
      </c>
      <c r="GT473" s="186" t="s">
        <v>248</v>
      </c>
      <c r="GU473" s="186" t="s">
        <v>248</v>
      </c>
      <c r="GV473" s="186" t="s">
        <v>248</v>
      </c>
      <c r="GW473" s="186" t="s">
        <v>248</v>
      </c>
      <c r="GX473" s="186" t="s">
        <v>248</v>
      </c>
      <c r="GY473" s="186" t="s">
        <v>248</v>
      </c>
      <c r="GZ473" s="261" t="s">
        <v>248</v>
      </c>
      <c r="HA473" s="261" t="s">
        <v>248</v>
      </c>
      <c r="HB473" s="188">
        <f t="shared" ref="HB473" si="507">SUM(G473:GE473)</f>
        <v>55</v>
      </c>
    </row>
    <row r="474" spans="1:210" ht="24.9" customHeight="1" thickBot="1" x14ac:dyDescent="0.35">
      <c r="A474" s="108" t="str">
        <f t="shared" ref="A474" si="508">A473</f>
        <v>Prod.-Q-1</v>
      </c>
      <c r="B474" s="108" t="str">
        <f t="shared" ref="B474" si="509">B473</f>
        <v>Pracownik Produkcji</v>
      </c>
      <c r="C474" s="108" t="str">
        <f t="shared" ref="C474" si="510">C473</f>
        <v>PK</v>
      </c>
      <c r="D474" s="108">
        <f t="shared" ref="D474" si="511">D473</f>
        <v>243</v>
      </c>
      <c r="E474" s="395"/>
      <c r="F474" s="189" t="s">
        <v>375</v>
      </c>
      <c r="G474" s="192">
        <f>IF(INDEX(tab_MinKomp[Przepisy BHP / BHP Vorschriften],MATCH($B473,tab_MinKomp[[Stanowisko / Position ]:[Stanowisko / Position ]],0))="n/a","n/a",G473-INDEX(tab_MinKomp[Przepisy BHP / BHP Vorschriften],MATCH($B473,tab_MinKomp[[Stanowisko / Position ]:[Stanowisko / Position ]],0)))</f>
        <v>0</v>
      </c>
      <c r="H474" s="193">
        <f>IF(INDEX(tab_MinKomp[Przepisy PPOŻ / Brandschutzbestimmungen],MATCH($B473,tab_MinKomp[[Stanowisko / Position ]:[Stanowisko / Position ]],0))="n/a","n/a",H473-INDEX(tab_MinKomp[Przepisy PPOŻ / Brandschutzbestimmungen],MATCH($B473,tab_MinKomp[[Stanowisko / Position ]:[Stanowisko / Position ]],0)))</f>
        <v>0</v>
      </c>
      <c r="I474" s="193">
        <f>IF(INDEX(tab_MinKomp[Ryzyko zawodowe na stanowiskach pracyv/ Berufliche Risiken an Arbeitsstellen],MATCH($B473,tab_MinKomp[[Stanowisko / Position ]:[Stanowisko / Position ]],0))="n/a","n/a",I473-INDEX(tab_MinKomp[Ryzyko zawodowe na stanowiskach pracyv/ Berufliche Risiken an Arbeitsstellen],MATCH($B473,tab_MinKomp[[Stanowisko / Position ]:[Stanowisko / Position ]],0)))</f>
        <v>0</v>
      </c>
      <c r="J474" s="193">
        <f>IF(INDEX(tab_MinKomp[Gospodarka substancjami niebezpiecznymi / Gefahrstoffmanagement],MATCH($B473,tab_MinKomp[[Stanowisko / Position ]:[Stanowisko / Position ]],0))="n/a","n/a",J473-INDEX(tab_MinKomp[Gospodarka substancjami niebezpiecznymi / Gefahrstoffmanagement],MATCH($B473,tab_MinKomp[[Stanowisko / Position ]:[Stanowisko / Position ]],0)))</f>
        <v>0</v>
      </c>
      <c r="K474" s="193">
        <f>IF(INDEX(tab_MinKomp[Gospodarka odpadami / Abfallwirtschaft],MATCH($B473,tab_MinKomp[[Stanowisko / Position ]:[Stanowisko / Position ]],0))="n/a","n/a",K473-INDEX(tab_MinKomp[Gospodarka odpadami / Abfallwirtschaft],MATCH($B473,tab_MinKomp[[Stanowisko / Position ]:[Stanowisko / Position ]],0)))</f>
        <v>0</v>
      </c>
      <c r="L474" s="194" t="str">
        <f>IF(INDEX(tab_MinKomp[Przepisy kodeksu pracy / Bestimmungen des Arbeitsgesetzes],MATCH($B473,tab_MinKomp[[Stanowisko / Position ]:[Stanowisko / Position ]],0))="n/a","n/a",L473-INDEX(tab_MinKomp[Przepisy kodeksu pracy / Bestimmungen des Arbeitsgesetzes],MATCH($B473,tab_MinKomp[[Stanowisko / Position ]:[Stanowisko / Position ]],0)))</f>
        <v>n/a</v>
      </c>
      <c r="M474" s="195" t="str">
        <f>IF(INDEX(tab_MinKomp[Przepisy o ub.społ. ZUS  / Sozialversicherungsvorschriften],MATCH($B473,tab_MinKomp[[Stanowisko / Position ]:[Stanowisko / Position ]],0))="n/a","n/a",M473-INDEX(tab_MinKomp[Przepisy o ub.społ. ZUS  / Sozialversicherungsvorschriften],MATCH($B473,tab_MinKomp[[Stanowisko / Position ]:[Stanowisko / Position ]],0)))</f>
        <v>n/a</v>
      </c>
      <c r="N474" s="194" t="str">
        <f>IF(INDEX(tab_MinKomp[PRZEPISY O PDOF /persönlich Einkommensteuergesetz ],MATCH($B473,tab_MinKomp[[Stanowisko / Position ]:[Stanowisko / Position ]],0))="n/a","n/a",N473-INDEX(tab_MinKomp[PRZEPISY O PDOF /persönlich Einkommensteuergesetz ],MATCH($B473,tab_MinKomp[[Stanowisko / Position ]:[Stanowisko / Position ]],0)))</f>
        <v>n/a</v>
      </c>
      <c r="O474" s="194">
        <f>IF(INDEX(tab_MinKomp[Regulamin pracy / Arbeitsordnung],MATCH($B473,tab_MinKomp[[Stanowisko / Position ]:[Stanowisko / Position ]],0))="n/a","n/a",O473-INDEX(tab_MinKomp[Regulamin pracy / Arbeitsordnung],MATCH($B473,tab_MinKomp[[Stanowisko / Position ]:[Stanowisko / Position ]],0)))</f>
        <v>0</v>
      </c>
      <c r="P474" s="194">
        <f>IF(INDEX(tab_MinKomp[Regulamin wynagradzania / Vergütungsordnung],MATCH($B473,tab_MinKomp[[Stanowisko / Position ]:[Stanowisko / Position ]],0))="n/a","n/a",P473-INDEX(tab_MinKomp[Regulamin wynagradzania / Vergütungsordnung],MATCH($B473,tab_MinKomp[[Stanowisko / Position ]:[Stanowisko / Position ]],0)))</f>
        <v>0</v>
      </c>
      <c r="Q474" s="194" t="str">
        <f>IF(INDEX(tab_MinKomp[System R2PŁATNIK PRO: Płace / Lohnabrechnung],MATCH($B473,tab_MinKomp[[Stanowisko / Position ]:[Stanowisko / Position ]],0))="n/a","n/a",Q473-INDEX(tab_MinKomp[System R2PŁATNIK PRO: Płace / Lohnabrechnung],MATCH($B473,tab_MinKomp[[Stanowisko / Position ]:[Stanowisko / Position ]],0)))</f>
        <v>n/a</v>
      </c>
      <c r="R474" s="194" t="str">
        <f>IF(INDEX(tab_MinKomp[SystemR2PŁATNIK PRO: KADRY / Personaldaten],MATCH($B473,tab_MinKomp[[Stanowisko / Position ]:[Stanowisko / Position ]],0))="n/a","n/a",R473-INDEX(tab_MinKomp[SystemR2PŁATNIK PRO: KADRY / Personaldaten],MATCH($B473,tab_MinKomp[[Stanowisko / Position ]:[Stanowisko / Position ]],0)))</f>
        <v>n/a</v>
      </c>
      <c r="S474" s="194" t="str">
        <f>IF(INDEX(tab_MinKomp[SYSTEM R2PŁATNIK PRO: zarządzanie pracownikami / Arbeitsverwaltung],MATCH($B473,tab_MinKomp[[Stanowisko / Position ]:[Stanowisko / Position ]],0))="n/a","n/a",S473-INDEX(tab_MinKomp[SYSTEM R2PŁATNIK PRO: zarządzanie pracownikami / Arbeitsverwaltung],MATCH($B473,tab_MinKomp[[Stanowisko / Position ]:[Stanowisko / Position ]],0)))</f>
        <v>n/a</v>
      </c>
      <c r="T474" s="194" t="str">
        <f>IF(INDEX(tab_MinKomp[Doradztwo, wsparcie personalne / Personalberatung und Unterstützung],MATCH($B473,tab_MinKomp[[Stanowisko / Position ]:[Stanowisko / Position ]],0))="n/a","n/a",T473-INDEX(tab_MinKomp[Doradztwo, wsparcie personalne / Personalberatung und Unterstützung],MATCH($B473,tab_MinKomp[[Stanowisko / Position ]:[Stanowisko / Position ]],0)))</f>
        <v>n/a</v>
      </c>
      <c r="U474" s="194" t="str">
        <f>IF(INDEX(tab_MinKomp[Przepisy o podatku VAT / MwSt.- Gesetz],MATCH($B473,tab_MinKomp[[Stanowisko / Position ]:[Stanowisko / Position ]],0))="n/a","n/a",U473-INDEX(tab_MinKomp[Przepisy o podatku VAT / MwSt.- Gesetz],MATCH($B473,tab_MinKomp[[Stanowisko / Position ]:[Stanowisko / Position ]],0)))</f>
        <v>n/a</v>
      </c>
      <c r="V474" s="194" t="str">
        <f>IF(INDEX(tab_MinKomp[PrzepisyPDOP / geschäftlich Einkommensteuergesetz],MATCH($B473,tab_MinKomp[[Stanowisko / Position ]:[Stanowisko / Position ]],0))="n/a","n/a",V473-INDEX(tab_MinKomp[PrzepisyPDOP / geschäftlich Einkommensteuergesetz],MATCH($B473,tab_MinKomp[[Stanowisko / Position ]:[Stanowisko / Position ]],0)))</f>
        <v>n/a</v>
      </c>
      <c r="W474" s="194" t="str">
        <f>IF(INDEX(tab_MinKomp[System BAAN / FINANSE (FIBU)],MATCH($B473,tab_MinKomp[[Stanowisko / Position ]:[Stanowisko / Position ]],0))="n/a","n/a",W473-INDEX(tab_MinKomp[System BAAN / FINANSE (FIBU)],MATCH($B473,tab_MinKomp[[Stanowisko / Position ]:[Stanowisko / Position ]],0)))</f>
        <v>n/a</v>
      </c>
      <c r="X474" s="194" t="str">
        <f>IF(INDEX(tab_MinKomp[Systemy pomocnicze / Hilfssysteme(STOCKPROGRAM, KALK2000 etc.)],MATCH($B473,tab_MinKomp[[Stanowisko / Position ]:[Stanowisko / Position ]],0))="n/a","n/a",X473-INDEX(tab_MinKomp[Systemy pomocnicze / Hilfssysteme(STOCKPROGRAM, KALK2000 etc.)],MATCH($B473,tab_MinKomp[[Stanowisko / Position ]:[Stanowisko / Position ]],0)))</f>
        <v>n/a</v>
      </c>
      <c r="Y474" s="194" t="str">
        <f>IF(INDEX(tab_MinKomp[Polityka rachunkowości / Buchführungspolitik],MATCH($B473,tab_MinKomp[[Stanowisko / Position ]:[Stanowisko / Position ]],0))="n/a","n/a",Y473-INDEX(tab_MinKomp[Polityka rachunkowości / Buchführungspolitik],MATCH($B473,tab_MinKomp[[Stanowisko / Position ]:[Stanowisko / Position ]],0)))</f>
        <v>n/a</v>
      </c>
      <c r="Z474" s="194" t="str">
        <f>IF(INDEX(tab_MinKomp[Ustawa o rachunkowości / Rechnungslegungsgesetz],MATCH($B473,tab_MinKomp[[Stanowisko / Position ]:[Stanowisko / Position ]],0))="n/a","n/a",Z473-INDEX(tab_MinKomp[Ustawa o rachunkowości / Rechnungslegungsgesetz],MATCH($B473,tab_MinKomp[[Stanowisko / Position ]:[Stanowisko / Position ]],0)))</f>
        <v>n/a</v>
      </c>
      <c r="AA474" s="194" t="str">
        <f>IF(INDEX(tab_MinKomp[WORKFLOW - TS-100],MATCH($B473,tab_MinKomp[[Stanowisko / Position ]:[Stanowisko / Position ]],0))="n/a","n/a",AA473-INDEX(tab_MinKomp[WORKFLOW - TS-100],MATCH($B473,tab_MinKomp[[Stanowisko / Position ]:[Stanowisko / Position ]],0)))</f>
        <v>n/a</v>
      </c>
      <c r="AB474" s="194" t="str">
        <f>IF(INDEX(tab_MinKomp[WORKFLOW - SFMS],MATCH($B473,tab_MinKomp[[Stanowisko / Position ]:[Stanowisko / Position ]],0))="n/a","n/a",AB473-INDEX(tab_MinKomp[WORKFLOW - SFMS],MATCH($B473,tab_MinKomp[[Stanowisko / Position ]:[Stanowisko / Position ]],0)))</f>
        <v>n/a</v>
      </c>
      <c r="AC474" s="194" t="str">
        <f>IF(INDEX(tab_MinKomp[System ISO 9001:2015],MATCH($B473,tab_MinKomp[[Stanowisko / Position ]:[Stanowisko / Position ]],0))="n/a","n/a",AC473-INDEX(tab_MinKomp[System ISO 9001:2015],MATCH($B473,tab_MinKomp[[Stanowisko / Position ]:[Stanowisko / Position ]],0)))</f>
        <v>n/a</v>
      </c>
      <c r="AD474" s="194" t="str">
        <f>IF(INDEX(tab_MinKomp[System ISO 9001:2015],MATCH($B473,tab_MinKomp[[Stanowisko / Position ]:[Stanowisko / Position ]],0))="n/a","n/a",AD473-INDEX(tab_MinKomp[System ISO 9001:2015],MATCH($B473,tab_MinKomp[[Stanowisko / Position ]:[Stanowisko / Position ]],0)))</f>
        <v>n/a</v>
      </c>
      <c r="AE474" s="194" t="str">
        <f>IF(INDEX(tab_MinKomp[System ISO 9001:2015],MATCH($B473,tab_MinKomp[[Stanowisko / Position ]:[Stanowisko / Position ]],0))="n/a","n/a",AE473-INDEX(tab_MinKomp[System ISO 9001:2015],MATCH($B473,tab_MinKomp[[Stanowisko / Position ]:[Stanowisko / Position ]],0)))</f>
        <v>n/a</v>
      </c>
      <c r="AF474" s="194" t="str">
        <f>IF(INDEX(tab_MinKomp[System ISO 9001:2015],MATCH($B473,tab_MinKomp[[Stanowisko / Position ]:[Stanowisko / Position ]],0))="n/a","n/a",AF473-INDEX(tab_MinKomp[System ISO 9001:2015],MATCH($B473,tab_MinKomp[[Stanowisko / Position ]:[Stanowisko / Position ]],0)))</f>
        <v>n/a</v>
      </c>
      <c r="AG474" s="194" t="str">
        <f>IF(INDEX(tab_MinKomp[Wymagania VDA 6.3 Process / Forderungen],MATCH($B473,tab_MinKomp[[Stanowisko / Position ]:[Stanowisko / Position ]],0))="n/a","n/a",AG473-INDEX(tab_MinKomp[Wymagania VDA 6.3 Process / Forderungen],MATCH($B473,tab_MinKomp[[Stanowisko / Position ]:[Stanowisko / Position ]],0)))</f>
        <v>n/a</v>
      </c>
      <c r="AH474" s="194" t="str">
        <f>IF(INDEX(tab_MinKomp[Wymagania VDA 6.5 Product / Forderungen],MATCH($B473,tab_MinKomp[[Stanowisko / Position ]:[Stanowisko / Position ]],0))="n/a","n/a",AH473-INDEX(tab_MinKomp[Wymagania VDA 6.5 Product / Forderungen],MATCH($B473,tab_MinKomp[[Stanowisko / Position ]:[Stanowisko / Position ]],0)))</f>
        <v>n/a</v>
      </c>
      <c r="AI474" s="194" t="str">
        <f>IF(INDEX(tab_MinKomp[System ISO 9001:2015],MATCH($B473,tab_MinKomp[[Stanowisko / Position ]:[Stanowisko / Position ]],0))="n/a","n/a",AI473-INDEX(tab_MinKomp[System ISO 9001:2015],MATCH($B473,tab_MinKomp[[Stanowisko / Position ]:[Stanowisko / Position ]],0)))</f>
        <v>n/a</v>
      </c>
      <c r="AJ474" s="194" t="str">
        <f>IF(INDEX(tab_MinKomp[Auditor systemu ISO 17021:2018],MATCH($B473,tab_MinKomp[[Stanowisko / Position ]:[Stanowisko / Position ]],0))="n/a","n/a",AJ473-INDEX(tab_MinKomp[Auditor systemu ISO 17021:2018],MATCH($B473,tab_MinKomp[[Stanowisko / Position ]:[Stanowisko / Position ]],0)))</f>
        <v>n/a</v>
      </c>
      <c r="AK474" s="194" t="str">
        <f>IF(INDEX(tab_MinKomp[Pełnomocnik systemu / Systemvertreter],MATCH($B473,tab_MinKomp[[Stanowisko / Position ]:[Stanowisko / Position ]],0))="n/a","n/a",AK473-INDEX(tab_MinKomp[Pełnomocnik systemu / Systemvertreter],MATCH($B473,tab_MinKomp[[Stanowisko / Position ]:[Stanowisko / Position ]],0)))</f>
        <v>n/a</v>
      </c>
      <c r="AL474" s="194">
        <f>IF(INDEX(tab_MinKomp[Polityka Etyczna - Compliance],MATCH($B473,tab_MinKomp[[Stanowisko / Position ]:[Stanowisko / Position ]],0))="n/a","n/a",AL473-INDEX(tab_MinKomp[Polityka Etyczna - Compliance],MATCH($B473,tab_MinKomp[[Stanowisko / Position ]:[Stanowisko / Position ]],0)))</f>
        <v>0</v>
      </c>
      <c r="AM474" s="194" t="str">
        <f>IF(INDEX(tab_MinKomp[WDRAŻANIE NOWYCH PROJEKTÓW/ PROCEDURA CTM],MATCH($B473,tab_MinKomp[[Stanowisko / Position ]:[Stanowisko / Position ]],0))="n/a","n/a",AM473-INDEX(tab_MinKomp[WDRAŻANIE NOWYCH PROJEKTÓW/ PROCEDURA CTM],MATCH($B473,tab_MinKomp[[Stanowisko / Position ]:[Stanowisko / Position ]],0)))</f>
        <v>n/a</v>
      </c>
      <c r="AN474" s="194" t="str">
        <f>IF(INDEX(tab_MinKomp[KAMIENIE MILOWE MSL/PIFF],MATCH($B473,tab_MinKomp[[Stanowisko / Position ]:[Stanowisko / Position ]],0))="n/a","n/a",AN473-INDEX(tab_MinKomp[KAMIENIE MILOWE MSL/PIFF],MATCH($B473,tab_MinKomp[[Stanowisko / Position ]:[Stanowisko / Position ]],0)))</f>
        <v>n/a</v>
      </c>
      <c r="AO474" s="194">
        <f>IF(INDEX(tab_MinKomp[CP],MATCH($B473,tab_MinKomp[[Stanowisko / Position ]:[Stanowisko / Position ]],0))="n/a","n/a",AO473-INDEX(tab_MinKomp[CP],MATCH($B473,tab_MinKomp[[Stanowisko / Position ]:[Stanowisko / Position ]],0)))</f>
        <v>0</v>
      </c>
      <c r="AP474" s="194" t="str">
        <f>IF(INDEX(tab_MinKomp[FMEA],MATCH($B473,tab_MinKomp[[Stanowisko / Position ]:[Stanowisko / Position ]],0))="n/a","n/a",AP473-INDEX(tab_MinKomp[FMEA],MATCH($B473,tab_MinKomp[[Stanowisko / Position ]:[Stanowisko / Position ]],0)))</f>
        <v>n/a</v>
      </c>
      <c r="AQ474" s="194">
        <f>IF(INDEX(tab_MinKomp[FLOW CHART],MATCH($B473,tab_MinKomp[[Stanowisko / Position ]:[Stanowisko / Position ]],0))="n/a","n/a",AQ473-INDEX(tab_MinKomp[FLOW CHART],MATCH($B473,tab_MinKomp[[Stanowisko / Position ]:[Stanowisko / Position ]],0)))</f>
        <v>0</v>
      </c>
      <c r="AR474" s="194" t="str">
        <f>IF(INDEX(tab_MinKomp[APQP],MATCH($B473,tab_MinKomp[[Stanowisko / Position ]:[Stanowisko / Position ]],0))="n/a","n/a",AR473-INDEX(tab_MinKomp[APQP],MATCH($B473,tab_MinKomp[[Stanowisko / Position ]:[Stanowisko / Position ]],0)))</f>
        <v>n/a</v>
      </c>
      <c r="AS474" s="194" t="str">
        <f>IF(INDEX(tab_MinKomp[MSA],MATCH($B473,tab_MinKomp[[Stanowisko / Position ]:[Stanowisko / Position ]],0))="n/a","n/a",AS473-INDEX(tab_MinKomp[MSA],MATCH($B473,tab_MinKomp[[Stanowisko / Position ]:[Stanowisko / Position ]],0)))</f>
        <v>n/a</v>
      </c>
      <c r="AT474" s="194" t="str">
        <f>IF(INDEX(tab_MinKomp[SPC],MATCH($B473,tab_MinKomp[[Stanowisko / Position ]:[Stanowisko / Position ]],0))="n/a","n/a",AT473-INDEX(tab_MinKomp[SPC],MATCH($B473,tab_MinKomp[[Stanowisko / Position ]:[Stanowisko / Position ]],0)))</f>
        <v>n/a</v>
      </c>
      <c r="AU474" s="194" t="str">
        <f>IF(INDEX(tab_MinKomp[CSR (SPECYFICZNE WYMAGANIA KLIENTA)],MATCH($B473,tab_MinKomp[[Stanowisko / Position ]:[Stanowisko / Position ]],0))="n/a","n/a",AU473-INDEX(tab_MinKomp[CSR (SPECYFICZNE WYMAGANIA KLIENTA)],MATCH($B473,tab_MinKomp[[Stanowisko / Position ]:[Stanowisko / Position ]],0)))</f>
        <v>n/a</v>
      </c>
      <c r="AV474" s="194">
        <f>IF(INDEX(tab_MinKomp[5S],MATCH($B473,tab_MinKomp[[Stanowisko / Position ]:[Stanowisko / Position ]],0))="n/a","n/a",AV473-INDEX(tab_MinKomp[5S],MATCH($B473,tab_MinKomp[[Stanowisko / Position ]:[Stanowisko / Position ]],0)))</f>
        <v>0</v>
      </c>
      <c r="AW474" s="194">
        <f>IF(INDEX(tab_MinKomp[LEAN MANAGEMENT],MATCH($B473,tab_MinKomp[[Stanowisko / Position ]:[Stanowisko / Position ]],0))="n/a","n/a",AW473-INDEX(tab_MinKomp[LEAN MANAGEMENT],MATCH($B473,tab_MinKomp[[Stanowisko / Position ]:[Stanowisko / Position ]],0)))</f>
        <v>0</v>
      </c>
      <c r="AX474" s="194" t="str">
        <f>IF(INDEX(tab_MinKomp[5R],MATCH($B473,tab_MinKomp[[Stanowisko / Position ]:[Stanowisko / Position ]],0))="n/a","n/a",AX473-INDEX(tab_MinKomp[5R],MATCH($B473,tab_MinKomp[[Stanowisko / Position ]:[Stanowisko / Position ]],0)))</f>
        <v>n/a</v>
      </c>
      <c r="AY474" s="194" t="str">
        <f>IF(INDEX(tab_MinKomp[Six Sigma],MATCH($B473,tab_MinKomp[[Stanowisko / Position ]:[Stanowisko / Position ]],0))="n/a","n/a",AY473-INDEX(tab_MinKomp[Six Sigma],MATCH($B473,tab_MinKomp[[Stanowisko / Position ]:[Stanowisko / Position ]],0)))</f>
        <v>n/a</v>
      </c>
      <c r="AZ474" s="194" t="str">
        <f>IF(INDEX(tab_MinKomp[System BAAN / Distribution &amp; Supply Chain],MATCH($B473,tab_MinKomp[[Stanowisko / Position ]:[Stanowisko / Position ]],0))="n/a","n/a",AZ473-INDEX(tab_MinKomp[System BAAN / Distribution &amp; Supply Chain],MATCH($B473,tab_MinKomp[[Stanowisko / Position ]:[Stanowisko / Position ]],0)))</f>
        <v>n/a</v>
      </c>
      <c r="BA474" s="194" t="str">
        <f>IF(INDEX(tab_MinKomp[Gospodarka magazynowa / Lagerverwaltung],MATCH($B473,tab_MinKomp[[Stanowisko / Position ]:[Stanowisko / Position ]],0))="n/a","n/a",BA473-INDEX(tab_MinKomp[Gospodarka magazynowa / Lagerverwaltung],MATCH($B473,tab_MinKomp[[Stanowisko / Position ]:[Stanowisko / Position ]],0)))</f>
        <v>n/a</v>
      </c>
      <c r="BB474" s="194" t="str">
        <f>IF(INDEX(tab_MinKomp[Inwentaryzacja - organizacja i przebieg / Inventurprozess],MATCH($B473,tab_MinKomp[[Stanowisko / Position ]:[Stanowisko / Position ]],0))="n/a","n/a",BB473-INDEX(tab_MinKomp[Inwentaryzacja - organizacja i przebieg / Inventurprozess],MATCH($B473,tab_MinKomp[[Stanowisko / Position ]:[Stanowisko / Position ]],0)))</f>
        <v>n/a</v>
      </c>
      <c r="BC474" s="194" t="str">
        <f>IF(INDEX(tab_MinKomp[Organizacja dostaw / Versorgungsorganisation],MATCH($B473,tab_MinKomp[[Stanowisko / Position ]:[Stanowisko / Position ]],0))="n/a","n/a",BC473-INDEX(tab_MinKomp[Organizacja dostaw / Versorgungsorganisation],MATCH($B473,tab_MinKomp[[Stanowisko / Position ]:[Stanowisko / Position ]],0)))</f>
        <v>n/a</v>
      </c>
      <c r="BD474" s="194" t="str">
        <f>IF(INDEX(tab_MinKomp[Organizacja wysyłek / Organisation von Lieferungen],MATCH($B473,tab_MinKomp[[Stanowisko / Position ]:[Stanowisko / Position ]],0))="n/a","n/a",BD473-INDEX(tab_MinKomp[Organizacja wysyłek / Organisation von Lieferungen],MATCH($B473,tab_MinKomp[[Stanowisko / Position ]:[Stanowisko / Position ]],0)))</f>
        <v>n/a</v>
      </c>
      <c r="BE474" s="194" t="str">
        <f>IF(INDEX(tab_MinKomp[Analiza magazynowa - Program Polen.mdb / Inventuranalyse],MATCH($B473,tab_MinKomp[[Stanowisko / Position ]:[Stanowisko / Position ]],0))="n/a","n/a",BE473-INDEX(tab_MinKomp[Analiza magazynowa - Program Polen.mdb / Inventuranalyse],MATCH($B473,tab_MinKomp[[Stanowisko / Position ]:[Stanowisko / Position ]],0)))</f>
        <v>n/a</v>
      </c>
      <c r="BF474" s="190" t="str">
        <f>IF(INDEX(tab_MinKomp[MMOG (Materials Management Operations Guidelines)],MATCH($B473,tab_MinKomp[[Stanowisko / Position ]:[Stanowisko / Position ]],0))="n/a","n/a",BF473-INDEX(tab_MinKomp[MMOG (Materials Management Operations Guidelines)],MATCH($B473,tab_MinKomp[[Stanowisko / Position ]:[Stanowisko / Position ]],0)))</f>
        <v>n/a</v>
      </c>
      <c r="BG474" s="190" t="str">
        <f>IF(INDEX(tab_MinKomp[GPP],MATCH($B473,tab_MinKomp[[Stanowisko / Position ]:[Stanowisko / Position ]],0))="n/a","n/a",BG473-INDEX(tab_MinKomp[GPP],MATCH($B473,tab_MinKomp[[Stanowisko / Position ]:[Stanowisko / Position ]],0)))</f>
        <v>n/a</v>
      </c>
      <c r="BH474" s="190" t="str">
        <f>IF(INDEX(tab_MinKomp[AIAG (Automotive Industry Action Group)],MATCH($B473,tab_MinKomp[[Stanowisko / Position ]:[Stanowisko / Position ]],0))="n/a","n/a",BH473-INDEX(tab_MinKomp[AIAG (Automotive Industry Action Group)],MATCH($B473,tab_MinKomp[[Stanowisko / Position ]:[Stanowisko / Position ]],0)))</f>
        <v>n/a</v>
      </c>
      <c r="BI474" s="190" t="str">
        <f>IF(INDEX(tab_MinKomp[Super-G disputes],MATCH($B473,tab_MinKomp[[Stanowisko / Position ]:[Stanowisko / Position ]],0))="n/a","n/a",BI473-INDEX(tab_MinKomp[Super-G disputes],MATCH($B473,tab_MinKomp[[Stanowisko / Position ]:[Stanowisko / Position ]],0)))</f>
        <v>n/a</v>
      </c>
      <c r="BJ474" s="190" t="str">
        <f>IF(INDEX(tab_MinKomp[CMMS3/eDDL (Direct Data Link)],MATCH($B473,tab_MinKomp[[Stanowisko / Position ]:[Stanowisko / Position ]],0))="n/a","n/a",BJ473-INDEX(tab_MinKomp[CMMS3/eDDL (Direct Data Link)],MATCH($B473,tab_MinKomp[[Stanowisko / Position ]:[Stanowisko / Position ]],0)))</f>
        <v>n/a</v>
      </c>
      <c r="BK474" s="190" t="str">
        <f>IF(INDEX(tab_MinKomp[MP&amp;L (Material Planning and Logistics)],MATCH($B473,tab_MinKomp[[Stanowisko / Position ]:[Stanowisko / Position ]],0))="n/a","n/a",BK473-INDEX(tab_MinKomp[MP&amp;L (Material Planning and Logistics)],MATCH($B473,tab_MinKomp[[Stanowisko / Position ]:[Stanowisko / Position ]],0)))</f>
        <v>n/a</v>
      </c>
      <c r="BL474" s="190" t="str">
        <f>IF(INDEX(tab_MinKomp[Supplier delivery rating],MATCH($B473,tab_MinKomp[[Stanowisko / Position ]:[Stanowisko / Position ]],0))="n/a","n/a",BL473-INDEX(tab_MinKomp[Supplier delivery rating],MATCH($B473,tab_MinKomp[[Stanowisko / Position ]:[Stanowisko / Position ]],0)))</f>
        <v>n/a</v>
      </c>
      <c r="BM474" s="194" t="str">
        <f>IF(INDEX(tab_MinKomp[Wymagania VDA 6.5 Product / Forderungen],MATCH($B473,tab_MinKomp[[Stanowisko / Position ]:[Stanowisko / Position ]],0))="n/a","n/a",BM473-INDEX(tab_MinKomp[Wymagania VDA 6.5 Product / Forderungen],MATCH($B473,tab_MinKomp[[Stanowisko / Position ]:[Stanowisko / Position ]],0)))</f>
        <v>n/a</v>
      </c>
      <c r="BN474" s="194" t="str">
        <f>IF(INDEX(tab_MinKomp[Wymagania VDA 6.5 Product / Forderungen],MATCH($B473,tab_MinKomp[[Stanowisko / Position ]:[Stanowisko / Position ]],0))="n/a","n/a",BN473-INDEX(tab_MinKomp[Wymagania VDA 6.5 Product / Forderungen],MATCH($B473,tab_MinKomp[[Stanowisko / Position ]:[Stanowisko / Position ]],0)))</f>
        <v>n/a</v>
      </c>
      <c r="BO474" s="194">
        <f>IF(INDEX(tab_MinKomp[5S],MATCH($B473,tab_MinKomp[[Stanowisko / Position ]:[Stanowisko / Position ]],0))="n/a","n/a",BO473-INDEX(tab_MinKomp[5S],MATCH($B473,tab_MinKomp[[Stanowisko / Position ]:[Stanowisko / Position ]],0)))</f>
        <v>-2</v>
      </c>
      <c r="BP474" s="194" t="str">
        <f>IF(INDEX(tab_MinKomp[Wymagania VDA 6.5 Product / Forderungen],MATCH($B473,tab_MinKomp[[Stanowisko / Position ]:[Stanowisko / Position ]],0))="n/a","n/a",BP473-INDEX(tab_MinKomp[Wymagania VDA 6.5 Product / Forderungen],MATCH($B473,tab_MinKomp[[Stanowisko / Position ]:[Stanowisko / Position ]],0)))</f>
        <v>n/a</v>
      </c>
      <c r="BQ474" s="194" t="str">
        <f>IF(INDEX(tab_MinKomp[Wymagania VDA 6.5 Product / Forderungen],MATCH($B473,tab_MinKomp[[Stanowisko / Position ]:[Stanowisko / Position ]],0))="n/a","n/a",BQ473-INDEX(tab_MinKomp[Wymagania VDA 6.5 Product / Forderungen],MATCH($B473,tab_MinKomp[[Stanowisko / Position ]:[Stanowisko / Position ]],0)))</f>
        <v>n/a</v>
      </c>
      <c r="BR474" s="194" t="str">
        <f>IF(INDEX(tab_MinKomp[Wymagania VDA 6.5 Product / Forderungen],MATCH($B473,tab_MinKomp[[Stanowisko / Position ]:[Stanowisko / Position ]],0))="n/a","n/a",BR473-INDEX(tab_MinKomp[Wymagania VDA 6.5 Product / Forderungen],MATCH($B473,tab_MinKomp[[Stanowisko / Position ]:[Stanowisko / Position ]],0)))</f>
        <v>n/a</v>
      </c>
      <c r="BS474" s="194">
        <f>IF(INDEX(tab_MinKomp[5S],MATCH($B473,tab_MinKomp[[Stanowisko / Position ]:[Stanowisko / Position ]],0))="n/a","n/a",BS473-INDEX(tab_MinKomp[5S],MATCH($B473,tab_MinKomp[[Stanowisko / Position ]:[Stanowisko / Position ]],0)))</f>
        <v>-2</v>
      </c>
      <c r="BT474" s="194" t="str">
        <f>IF(INDEX(tab_MinKomp[Wymagania VDA 6.5 Product / Forderungen],MATCH($B473,tab_MinKomp[[Stanowisko / Position ]:[Stanowisko / Position ]],0))="n/a","n/a",BT473-INDEX(tab_MinKomp[Wymagania VDA 6.5 Product / Forderungen],MATCH($B473,tab_MinKomp[[Stanowisko / Position ]:[Stanowisko / Position ]],0)))</f>
        <v>n/a</v>
      </c>
      <c r="BU474" s="194">
        <f>IF(INDEX(tab_MinKomp[LEAN MANAGEMENT],MATCH($B473,tab_MinKomp[[Stanowisko / Position ]:[Stanowisko / Position ]],0))="n/a","n/a",BU473-INDEX(tab_MinKomp[LEAN MANAGEMENT],MATCH($B473,tab_MinKomp[[Stanowisko / Position ]:[Stanowisko / Position ]],0)))</f>
        <v>2</v>
      </c>
      <c r="BV474" s="194">
        <f>IF(INDEX(tab_MinKomp[5S],MATCH($B473,tab_MinKomp[[Stanowisko / Position ]:[Stanowisko / Position ]],0))="n/a","n/a",BV473-INDEX(tab_MinKomp[5S],MATCH($B473,tab_MinKomp[[Stanowisko / Position ]:[Stanowisko / Position ]],0)))</f>
        <v>0</v>
      </c>
      <c r="BW474" s="194">
        <f>IF(INDEX(tab_MinKomp[5S],MATCH($B473,tab_MinKomp[[Stanowisko / Position ]:[Stanowisko / Position ]],0))="n/a","n/a",BW473-INDEX(tab_MinKomp[5S],MATCH($B473,tab_MinKomp[[Stanowisko / Position ]:[Stanowisko / Position ]],0)))</f>
        <v>0</v>
      </c>
      <c r="BX474" s="194">
        <f>IF(INDEX(tab_MinKomp[5S],MATCH($B473,tab_MinKomp[[Stanowisko / Position ]:[Stanowisko / Position ]],0))="n/a","n/a",BX473-INDEX(tab_MinKomp[5S],MATCH($B473,tab_MinKomp[[Stanowisko / Position ]:[Stanowisko / Position ]],0)))</f>
        <v>0</v>
      </c>
      <c r="BY474" s="194" t="str">
        <f>IF(INDEX(tab_MinKomp[Obsługa maszyn Engel / Engel Maschinenbedienung],MATCH($B473,tab_MinKomp[[Stanowisko / Position ]:[Stanowisko / Position ]],0))="n/a","n/a",BY473-INDEX(tab_MinKomp[Obsługa maszyn Engel / Engel Maschinenbedienung],MATCH($B473,tab_MinKomp[[Stanowisko / Position ]:[Stanowisko / Position ]],0)))</f>
        <v>n/a</v>
      </c>
      <c r="BZ474" s="194">
        <f>IF(INDEX(tab_MinKomp[5S],MATCH($B473,tab_MinKomp[[Stanowisko / Position ]:[Stanowisko / Position ]],0))="n/a","n/a",BZ473-INDEX(tab_MinKomp[5S],MATCH($B473,tab_MinKomp[[Stanowisko / Position ]:[Stanowisko / Position ]],0)))</f>
        <v>0</v>
      </c>
      <c r="CA474" s="194">
        <f>IF(INDEX(tab_MinKomp[LEAN MANAGEMENT],MATCH($B473,tab_MinKomp[[Stanowisko / Position ]:[Stanowisko / Position ]],0))="n/a","n/a",CA473-INDEX(tab_MinKomp[LEAN MANAGEMENT],MATCH($B473,tab_MinKomp[[Stanowisko / Position ]:[Stanowisko / Position ]],0)))</f>
        <v>0</v>
      </c>
      <c r="CB474" s="194">
        <f>IF(INDEX(tab_MinKomp[5S],MATCH($B473,tab_MinKomp[[Stanowisko / Position ]:[Stanowisko / Position ]],0))="n/a","n/a",CB473-INDEX(tab_MinKomp[5S],MATCH($B473,tab_MinKomp[[Stanowisko / Position ]:[Stanowisko / Position ]],0)))</f>
        <v>0</v>
      </c>
      <c r="CC474" s="194" t="str">
        <f>IF(INDEX(tab_MinKomp[Obsługa maszyn Branson / Branson Maschinenbedienung],MATCH($B473,tab_MinKomp[[Stanowisko / Position ]:[Stanowisko / Position ]],0))="n/a","n/a",CC473-INDEX(tab_MinKomp[Obsługa maszyn Branson / Branson Maschinenbedienung],MATCH($B473,tab_MinKomp[[Stanowisko / Position ]:[Stanowisko / Position ]],0)))</f>
        <v>n/a</v>
      </c>
      <c r="CD474" s="194">
        <f>IF(INDEX(tab_MinKomp[Obsługa maszyn Novapax / Novapax Maschinenbedienung],MATCH($B473,tab_MinKomp[[Stanowisko / Position ]:[Stanowisko / Position ]],0))="n/a","n/a",CD473-INDEX(tab_MinKomp[Obsługa maszyn Novapax / Novapax Maschinenbedienung],MATCH($B473,tab_MinKomp[[Stanowisko / Position ]:[Stanowisko / Position ]],0)))</f>
        <v>0</v>
      </c>
      <c r="CE474" s="194">
        <f>IF(INDEX(tab_MinKomp[5S],MATCH($B473,tab_MinKomp[[Stanowisko / Position ]:[Stanowisko / Position ]],0))="n/a","n/a",CE473-INDEX(tab_MinKomp[5S],MATCH($B473,tab_MinKomp[[Stanowisko / Position ]:[Stanowisko / Position ]],0)))</f>
        <v>0</v>
      </c>
      <c r="CF474" s="194">
        <f>IF(INDEX(tab_MinKomp[Obsługa maszyn Novapax / Novapax Maschinenbedienung],MATCH($B473,tab_MinKomp[[Stanowisko / Position ]:[Stanowisko / Position ]],0))="n/a","n/a",CF473-INDEX(tab_MinKomp[Obsługa maszyn Novapax / Novapax Maschinenbedienung],MATCH($B473,tab_MinKomp[[Stanowisko / Position ]:[Stanowisko / Position ]],0)))</f>
        <v>0</v>
      </c>
      <c r="CG474" s="194">
        <f>IF(INDEX(tab_MinKomp[Eliminacja awarii / Beseitigung von Ausfällen],MATCH($B473,tab_MinKomp[[Stanowisko / Position ]:[Stanowisko / Position ]],0))="n/a","n/a",CG473-INDEX(tab_MinKomp[Eliminacja awarii / Beseitigung von Ausfällen],MATCH($B473,tab_MinKomp[[Stanowisko / Position ]:[Stanowisko / Position ]],0)))</f>
        <v>0</v>
      </c>
      <c r="CH474" s="194" t="str">
        <f>IF(INDEX(tab_MinKomp[Wymagania VDA 6.5 Product / Forderungen],MATCH($B473,tab_MinKomp[[Stanowisko / Position ]:[Stanowisko / Position ]],0))="n/a","n/a",CH473-INDEX(tab_MinKomp[Wymagania VDA 6.5 Product / Forderungen],MATCH($B473,tab_MinKomp[[Stanowisko / Position ]:[Stanowisko / Position ]],0)))</f>
        <v>n/a</v>
      </c>
      <c r="CI474" s="194" t="str">
        <f>IF(INDEX(tab_MinKomp[Wymagania VDA 6.5 Product / Forderungen],MATCH($B473,tab_MinKomp[[Stanowisko / Position ]:[Stanowisko / Position ]],0))="n/a","n/a",CI473-INDEX(tab_MinKomp[Wymagania VDA 6.5 Product / Forderungen],MATCH($B473,tab_MinKomp[[Stanowisko / Position ]:[Stanowisko / Position ]],0)))</f>
        <v>n/a</v>
      </c>
      <c r="CJ474" s="194" t="str">
        <f>IF(INDEX(tab_MinKomp[Wymagania VDA 6.5 Product / Forderungen],MATCH($B473,tab_MinKomp[[Stanowisko / Position ]:[Stanowisko / Position ]],0))="n/a","n/a",CJ473-INDEX(tab_MinKomp[Wymagania VDA 6.5 Product / Forderungen],MATCH($B473,tab_MinKomp[[Stanowisko / Position ]:[Stanowisko / Position ]],0)))</f>
        <v>n/a</v>
      </c>
      <c r="CK474" s="194" t="str">
        <f>IF(INDEX(tab_MinKomp[Wymagania VDA 6.5 Product / Forderungen],MATCH($B473,tab_MinKomp[[Stanowisko / Position ]:[Stanowisko / Position ]],0))="n/a","n/a",CK473-INDEX(tab_MinKomp[Wymagania VDA 6.5 Product / Forderungen],MATCH($B473,tab_MinKomp[[Stanowisko / Position ]:[Stanowisko / Position ]],0)))</f>
        <v>n/a</v>
      </c>
      <c r="CL474" s="194" t="str">
        <f>IF(INDEX(tab_MinKomp[Wymagania VDA 6.5 Product / Forderungen],MATCH($B473,tab_MinKomp[[Stanowisko / Position ]:[Stanowisko / Position ]],0))="n/a","n/a",CL473-INDEX(tab_MinKomp[Wymagania VDA 6.5 Product / Forderungen],MATCH($B473,tab_MinKomp[[Stanowisko / Position ]:[Stanowisko / Position ]],0)))</f>
        <v>n/a</v>
      </c>
      <c r="CM474" s="194" t="str">
        <f>IF(INDEX(tab_MinKomp[Informatyka ogólna (techniczne i systemowe) / Allgemeine IT (Technik und System)],MATCH($B473,tab_MinKomp[[Stanowisko / Position ]:[Stanowisko / Position ]],0))="n/a","n/a",CM473-INDEX(tab_MinKomp[Informatyka ogólna (techniczne i systemowe) / Allgemeine IT (Technik und System)],MATCH($B473,tab_MinKomp[[Stanowisko / Position ]:[Stanowisko / Position ]],0)))</f>
        <v>n/a</v>
      </c>
      <c r="CN474" s="194" t="str">
        <f>IF(INDEX(tab_MinKomp[Sieci komputerowe / Computernetzwerke],MATCH($B473,tab_MinKomp[[Stanowisko / Position ]:[Stanowisko / Position ]],0))="n/a","n/a",CN473-INDEX(tab_MinKomp[Sieci komputerowe / Computernetzwerke],MATCH($B473,tab_MinKomp[[Stanowisko / Position ]:[Stanowisko / Position ]],0)))</f>
        <v>n/a</v>
      </c>
      <c r="CO474" s="194" t="str">
        <f>IF(INDEX(tab_MinKomp[Hardware (komputery PC, drukarki biurowe i etykietowe, telefonia stacjonarna i mobilna) (PC, Drucker, Telefpne, Handys)],MATCH($B473,tab_MinKomp[[Stanowisko / Position ]:[Stanowisko / Position ]],0))="n/a","n/a",CO473-INDEX(tab_MinKomp[Hardware (komputery PC, drukarki biurowe i etykietowe, telefonia stacjonarna i mobilna) (PC, Drucker, Telefpne, Handys)],MATCH($B473,tab_MinKomp[[Stanowisko / Position ]:[Stanowisko / Position ]],0)))</f>
        <v>n/a</v>
      </c>
      <c r="CP474" s="194" t="str">
        <f>IF(INDEX(tab_MinKomp[Software &amp; Systems (MS Office, MS Remote Desktop)],MATCH($B473,tab_MinKomp[[Stanowisko / Position ]:[Stanowisko / Position ]],0))="n/a","n/a",CP473-INDEX(tab_MinKomp[Software &amp; Systems (MS Office, MS Remote Desktop)],MATCH($B473,tab_MinKomp[[Stanowisko / Position ]:[Stanowisko / Position ]],0)))</f>
        <v>n/a</v>
      </c>
      <c r="CQ474" s="194" t="str">
        <f>IF(INDEX(tab_MinKomp[Programowanie obiektowe (PHP) / Objektprogrammierung],MATCH($B473,tab_MinKomp[[Stanowisko / Position ]:[Stanowisko / Position ]],0))="n/a","n/a",CQ473-INDEX(tab_MinKomp[Programowanie obiektowe (PHP) / Objektprogrammierung],MATCH($B473,tab_MinKomp[[Stanowisko / Position ]:[Stanowisko / Position ]],0)))</f>
        <v>n/a</v>
      </c>
      <c r="CR474" s="194" t="str">
        <f>IF(INDEX(tab_MinKomp[Scrum],MATCH($B473,tab_MinKomp[[Stanowisko / Position ]:[Stanowisko / Position ]],0))="n/a","n/a",CR473-INDEX(tab_MinKomp[Scrum],MATCH($B473,tab_MinKomp[[Stanowisko / Position ]:[Stanowisko / Position ]],0)))</f>
        <v>n/a</v>
      </c>
      <c r="CS474" s="194" t="str">
        <f>IF(INDEX(tab_MinKomp[SQL (MySQL)],MATCH($B473,tab_MinKomp[[Stanowisko / Position ]:[Stanowisko / Position ]],0))="n/a","n/a",CS473-INDEX(tab_MinKomp[SQL (MySQL)],MATCH($B473,tab_MinKomp[[Stanowisko / Position ]:[Stanowisko / Position ]],0)))</f>
        <v>n/a</v>
      </c>
      <c r="CT474" s="194" t="str">
        <f>IF(INDEX(tab_MinKomp[Javascript],MATCH($B473,tab_MinKomp[[Stanowisko / Position ]:[Stanowisko / Position ]],0))="n/a","n/a",CT473-INDEX(tab_MinKomp[Javascript],MATCH($B473,tab_MinKomp[[Stanowisko / Position ]:[Stanowisko / Position ]],0)))</f>
        <v>n/a</v>
      </c>
      <c r="CU474" s="194" t="str">
        <f>IF(INDEX(tab_MinKomp[Joomla],MATCH($B473,tab_MinKomp[[Stanowisko / Position ]:[Stanowisko / Position ]],0))="n/a","n/a",CU473-INDEX(tab_MinKomp[Joomla],MATCH($B473,tab_MinKomp[[Stanowisko / Position ]:[Stanowisko / Position ]],0)))</f>
        <v>n/a</v>
      </c>
      <c r="CV474" s="194" t="str">
        <f>IF(INDEX(tab_MinKomp[Bash],MATCH($B473,tab_MinKomp[[Stanowisko / Position ]:[Stanowisko / Position ]],0))="n/a","n/a",CV473-INDEX(tab_MinKomp[Bash],MATCH($B473,tab_MinKomp[[Stanowisko / Position ]:[Stanowisko / Position ]],0)))</f>
        <v>n/a</v>
      </c>
      <c r="CW474" s="194">
        <f>IF(INDEX(tab_MinKomp[Systemy MES (HYDRA / SFMS)],MATCH($B473,tab_MinKomp[[Stanowisko / Position ]:[Stanowisko / Position ]],0))="n/a","n/a",CW473-INDEX(tab_MinKomp[Systemy MES (HYDRA / SFMS)],MATCH($B473,tab_MinKomp[[Stanowisko / Position ]:[Stanowisko / Position ]],0)))</f>
        <v>0</v>
      </c>
      <c r="CX474" s="194" t="str">
        <f>IF(INDEX(tab_MinKomp[HTML / CSS],MATCH($B473,tab_MinKomp[[Stanowisko / Position ]:[Stanowisko / Position ]],0))="n/a","n/a",CX473-INDEX(tab_MinKomp[HTML / CSS],MATCH($B473,tab_MinKomp[[Stanowisko / Position ]:[Stanowisko / Position ]],0)))</f>
        <v>n/a</v>
      </c>
      <c r="CY474" s="194" t="str">
        <f>IF(INDEX(tab_MinKomp[SYSTEM PR],MATCH($B473,tab_MinKomp[[Stanowisko / Position ]:[Stanowisko / Position ]],0))="n/a","n/a",CY473-INDEX(tab_MinKomp[SYSTEM PR],MATCH($B473,tab_MinKomp[[Stanowisko / Position ]:[Stanowisko / Position ]],0)))</f>
        <v>n/a</v>
      </c>
      <c r="CZ474" s="194" t="str">
        <f>IF(INDEX(tab_MinKomp[System Einkauf XP / EBA],MATCH($B473,tab_MinKomp[[Stanowisko / Position ]:[Stanowisko / Position ]],0))="n/a","n/a",CZ473-INDEX(tab_MinKomp[System Einkauf XP / EBA],MATCH($B473,tab_MinKomp[[Stanowisko / Position ]:[Stanowisko / Position ]],0)))</f>
        <v>n/a</v>
      </c>
      <c r="DA474" s="194" t="str">
        <f>IF(INDEX(tab_MinKomp[Techniki negocjacyjne / Verhandlungstechniken],MATCH($B473,tab_MinKomp[[Stanowisko / Position ]:[Stanowisko / Position ]],0))="n/a","n/a",DA473-INDEX(tab_MinKomp[Techniki negocjacyjne / Verhandlungstechniken],MATCH($B473,tab_MinKomp[[Stanowisko / Position ]:[Stanowisko / Position ]],0)))</f>
        <v>n/a</v>
      </c>
      <c r="DB474" s="194" t="str">
        <f>IF(INDEX(tab_MinKomp[Znajomość rynku branżowego / Kenntnis des Industrie Marktes],MATCH($B473,tab_MinKomp[[Stanowisko / Position ]:[Stanowisko / Position ]],0))="n/a","n/a",DB473-INDEX(tab_MinKomp[Znajomość rynku branżowego / Kenntnis des Industrie Marktes],MATCH($B473,tab_MinKomp[[Stanowisko / Position ]:[Stanowisko / Position ]],0)))</f>
        <v>n/a</v>
      </c>
      <c r="DC474" s="194" t="str">
        <f>IF(INDEX(tab_MinKomp[SUPPLIER MANAGEMENT],MATCH($B473,tab_MinKomp[[Stanowisko / Position ]:[Stanowisko / Position ]],0))="n/a","n/a",DC473-INDEX(tab_MinKomp[SUPPLIER MANAGEMENT],MATCH($B473,tab_MinKomp[[Stanowisko / Position ]:[Stanowisko / Position ]],0)))</f>
        <v>n/a</v>
      </c>
      <c r="DD474" s="194" t="str">
        <f>IF(INDEX(tab_MinKomp[SUPPLIER MANAGEMENT],MATCH($B473,tab_MinKomp[[Stanowisko / Position ]:[Stanowisko / Position ]],0))="n/a","n/a",DD473-INDEX(tab_MinKomp[SUPPLIER MANAGEMENT],MATCH($B473,tab_MinKomp[[Stanowisko / Position ]:[Stanowisko / Position ]],0)))</f>
        <v>n/a</v>
      </c>
      <c r="DE474" s="194" t="str">
        <f>IF(INDEX(tab_MinKomp[SUPPLIER MANAGEMENT],MATCH($B473,tab_MinKomp[[Stanowisko / Position ]:[Stanowisko / Position ]],0))="n/a","n/a",DE473-INDEX(tab_MinKomp[SUPPLIER MANAGEMENT],MATCH($B473,tab_MinKomp[[Stanowisko / Position ]:[Stanowisko / Position ]],0)))</f>
        <v>n/a</v>
      </c>
      <c r="DF474" s="194">
        <f>IF(INDEX(tab_MinKomp[LEAN MANAGEMENT],MATCH($B473,tab_MinKomp[[Stanowisko / Position ]:[Stanowisko / Position ]],0))="n/a","n/a",DF473-INDEX(tab_MinKomp[LEAN MANAGEMENT],MATCH($B473,tab_MinKomp[[Stanowisko / Position ]:[Stanowisko / Position ]],0)))</f>
        <v>0</v>
      </c>
      <c r="DG474" s="194" t="str">
        <f>IF(INDEX(tab_MinKomp[PPAP/PSW],MATCH($B473,tab_MinKomp[[Stanowisko / Position ]:[Stanowisko / Position ]],0))="n/a","n/a",DG473-INDEX(tab_MinKomp[PPAP/PSW],MATCH($B473,tab_MinKomp[[Stanowisko / Position ]:[Stanowisko / Position ]],0)))</f>
        <v>n/a</v>
      </c>
      <c r="DH474" s="194" t="str">
        <f>IF(INDEX(tab_MinKomp[SUPPLIER MANAGEMENT],MATCH($B473,tab_MinKomp[[Stanowisko / Position ]:[Stanowisko / Position ]],0))="n/a","n/a",DH473-INDEX(tab_MinKomp[SUPPLIER MANAGEMENT],MATCH($B473,tab_MinKomp[[Stanowisko / Position ]:[Stanowisko / Position ]],0)))</f>
        <v>n/a</v>
      </c>
      <c r="DI474" s="194" t="str">
        <f>IF(INDEX(tab_MinKomp[OBSŁUGA PORTALI KLIENTA / Kundenportale],MATCH($B473,tab_MinKomp[[Stanowisko / Position ]:[Stanowisko / Position ]],0))="n/a","n/a",DI473-INDEX(tab_MinKomp[OBSŁUGA PORTALI KLIENTA / Kundenportale],MATCH($B473,tab_MinKomp[[Stanowisko / Position ]:[Stanowisko / Position ]],0)))</f>
        <v>n/a</v>
      </c>
      <c r="DJ474" s="194" t="str">
        <f>IF(INDEX(tab_MinKomp[Obsługa systemu BABTECQ / BABTECQ System],MATCH($B473,tab_MinKomp[[Stanowisko / Position ]:[Stanowisko / Position ]],0))="n/a","n/a",DJ473-INDEX(tab_MinKomp[Obsługa systemu BABTECQ / BABTECQ System],MATCH($B473,tab_MinKomp[[Stanowisko / Position ]:[Stanowisko / Position ]],0)))</f>
        <v>n/a</v>
      </c>
      <c r="DK474" s="194" t="str">
        <f>IF(INDEX(tab_MinKomp[Rysunek techniczny / technische Zeichnung],MATCH($B473,tab_MinKomp[[Stanowisko / Position ]:[Stanowisko / Position ]],0))="n/a","n/a",DK473-INDEX(tab_MinKomp[Rysunek techniczny / technische Zeichnung],MATCH($B473,tab_MinKomp[[Stanowisko / Position ]:[Stanowisko / Position ]],0)))</f>
        <v>n/a</v>
      </c>
      <c r="DL474" s="194" t="str">
        <f>IF(INDEX(tab_MinKomp[Kalibracja / Kalibrierung],MATCH($B473,tab_MinKomp[[Stanowisko / Position ]:[Stanowisko / Position ]],0))="n/a","n/a",DL473-INDEX(tab_MinKomp[Kalibracja / Kalibrierung],MATCH($B473,tab_MinKomp[[Stanowisko / Position ]:[Stanowisko / Position ]],0)))</f>
        <v>n/a</v>
      </c>
      <c r="DM474" s="194" t="str">
        <f>IF(INDEX(tab_MinKomp[Rekwalifikacja / Requalifizierung],MATCH($B473,tab_MinKomp[[Stanowisko / Position ]:[Stanowisko / Position ]],0))="n/a","n/a",DM473-INDEX(tab_MinKomp[Rekwalifikacja / Requalifizierung],MATCH($B473,tab_MinKomp[[Stanowisko / Position ]:[Stanowisko / Position ]],0)))</f>
        <v>n/a</v>
      </c>
      <c r="DN474" s="190" t="str">
        <f>IF(INDEX(tab_MinKomp[Testy czystości / Reinheitstests],MATCH($B473,tab_MinKomp[[Stanowisko / Position ]:[Stanowisko / Position ]],0))="n/a","n/a",DN473-INDEX(tab_MinKomp[Testy czystości / Reinheitstests],MATCH($B473,tab_MinKomp[[Stanowisko / Position ]:[Stanowisko / Position ]],0)))</f>
        <v>n/a</v>
      </c>
      <c r="DO474" s="190" t="str">
        <f>IF(INDEX(tab_MinKomp[Testy czystości / Reinheitstests],MATCH($B473,tab_MinKomp[[Stanowisko / Position ]:[Stanowisko / Position ]],0))="n/a","n/a",DO473-INDEX(tab_MinKomp[Testy czystości / Reinheitstests],MATCH($B473,tab_MinKomp[[Stanowisko / Position ]:[Stanowisko / Position ]],0)))</f>
        <v>n/a</v>
      </c>
      <c r="DP474" s="190" t="str">
        <f>IF(INDEX(tab_MinKomp[Testy czystości / Reinheitstests],MATCH($B473,tab_MinKomp[[Stanowisko / Position ]:[Stanowisko / Position ]],0))="n/a","n/a",DP473-INDEX(tab_MinKomp[Testy czystości / Reinheitstests],MATCH($B473,tab_MinKomp[[Stanowisko / Position ]:[Stanowisko / Position ]],0)))</f>
        <v>n/a</v>
      </c>
      <c r="DQ474" s="190" t="str">
        <f>IF(INDEX(tab_MinKomp[Testy czystości / Reinheitstests],MATCH($B473,tab_MinKomp[[Stanowisko / Position ]:[Stanowisko / Position ]],0))="n/a","n/a",DQ473-INDEX(tab_MinKomp[Testy czystości / Reinheitstests],MATCH($B473,tab_MinKomp[[Stanowisko / Position ]:[Stanowisko / Position ]],0)))</f>
        <v>n/a</v>
      </c>
      <c r="DR474" s="190" t="str">
        <f>IF(INDEX(tab_MinKomp[Testy czystości / Reinheitstests],MATCH($B473,tab_MinKomp[[Stanowisko / Position ]:[Stanowisko / Position ]],0))="n/a","n/a",DR473-INDEX(tab_MinKomp[Testy czystości / Reinheitstests],MATCH($B473,tab_MinKomp[[Stanowisko / Position ]:[Stanowisko / Position ]],0)))</f>
        <v>n/a</v>
      </c>
      <c r="DS474" s="190" t="str">
        <f>IF(INDEX(tab_MinKomp[Testy czystości / Reinheitstests],MATCH($B473,tab_MinKomp[[Stanowisko / Position ]:[Stanowisko / Position ]],0))="n/a","n/a",DS473-INDEX(tab_MinKomp[Testy czystości / Reinheitstests],MATCH($B473,tab_MinKomp[[Stanowisko / Position ]:[Stanowisko / Position ]],0)))</f>
        <v>n/a</v>
      </c>
      <c r="DT474" s="194" t="str">
        <f>IF(INDEX(tab_MinKomp[SUPPLIER MANAGEMENT],MATCH($B473,tab_MinKomp[[Stanowisko / Position ]:[Stanowisko / Position ]],0))="n/a","n/a",DT473-INDEX(tab_MinKomp[SUPPLIER MANAGEMENT],MATCH($B473,tab_MinKomp[[Stanowisko / Position ]:[Stanowisko / Position ]],0)))</f>
        <v>n/a</v>
      </c>
      <c r="DU474" s="190" t="str">
        <f>IF(INDEX(tab_MinKomp[Testy czystości / Reinheitstests],MATCH($B473,tab_MinKomp[[Stanowisko / Position ]:[Stanowisko / Position ]],0))="n/a","n/a",DU473-INDEX(tab_MinKomp[Testy czystości / Reinheitstests],MATCH($B473,tab_MinKomp[[Stanowisko / Position ]:[Stanowisko / Position ]],0)))</f>
        <v>n/a</v>
      </c>
      <c r="DV474" s="190" t="str">
        <f>IF(INDEX(tab_MinKomp[Testy czystości / Reinheitstests],MATCH($B473,tab_MinKomp[[Stanowisko / Position ]:[Stanowisko / Position ]],0))="n/a","n/a",DV473-INDEX(tab_MinKomp[Testy czystości / Reinheitstests],MATCH($B473,tab_MinKomp[[Stanowisko / Position ]:[Stanowisko / Position ]],0)))</f>
        <v>n/a</v>
      </c>
      <c r="DW474" s="190" t="str">
        <f>IF(INDEX(tab_MinKomp[Testy czystości / Reinheitstests],MATCH($B473,tab_MinKomp[[Stanowisko / Position ]:[Stanowisko / Position ]],0))="n/a","n/a",DW473-INDEX(tab_MinKomp[Testy czystości / Reinheitstests],MATCH($B473,tab_MinKomp[[Stanowisko / Position ]:[Stanowisko / Position ]],0)))</f>
        <v>n/a</v>
      </c>
      <c r="DX474" s="190" t="str">
        <f>IF(INDEX(tab_MinKomp[Testy czystości / Reinheitstests],MATCH($B473,tab_MinKomp[[Stanowisko / Position ]:[Stanowisko / Position ]],0))="n/a","n/a",DX473-INDEX(tab_MinKomp[Testy czystości / Reinheitstests],MATCH($B473,tab_MinKomp[[Stanowisko / Position ]:[Stanowisko / Position ]],0)))</f>
        <v>n/a</v>
      </c>
      <c r="DY474" s="190" t="str">
        <f>IF(INDEX(tab_MinKomp[Testy czystości / Reinheitstests],MATCH($B473,tab_MinKomp[[Stanowisko / Position ]:[Stanowisko / Position ]],0))="n/a","n/a",DY473-INDEX(tab_MinKomp[Testy czystości / Reinheitstests],MATCH($B473,tab_MinKomp[[Stanowisko / Position ]:[Stanowisko / Position ]],0)))</f>
        <v>n/a</v>
      </c>
      <c r="DZ474" s="190" t="str">
        <f>IF(INDEX(tab_MinKomp[Testy czystości / Reinheitstests],MATCH($B473,tab_MinKomp[[Stanowisko / Position ]:[Stanowisko / Position ]],0))="n/a","n/a",DZ473-INDEX(tab_MinKomp[Testy czystości / Reinheitstests],MATCH($B473,tab_MinKomp[[Stanowisko / Position ]:[Stanowisko / Position ]],0)))</f>
        <v>n/a</v>
      </c>
      <c r="EA474" s="194" t="str">
        <f>IF(INDEX(tab_MinKomp[SUPPLIER MANAGEMENT],MATCH($B473,tab_MinKomp[[Stanowisko / Position ]:[Stanowisko / Position ]],0))="n/a","n/a",EA473-INDEX(tab_MinKomp[SUPPLIER MANAGEMENT],MATCH($B473,tab_MinKomp[[Stanowisko / Position ]:[Stanowisko / Position ]],0)))</f>
        <v>n/a</v>
      </c>
      <c r="EB474" s="190" t="str">
        <f>IF(INDEX(tab_MinKomp[Testy czystości / Reinheitstests],MATCH($B473,tab_MinKomp[[Stanowisko / Position ]:[Stanowisko / Position ]],0))="n/a","n/a",EB473-INDEX(tab_MinKomp[Testy czystości / Reinheitstests],MATCH($B473,tab_MinKomp[[Stanowisko / Position ]:[Stanowisko / Position ]],0)))</f>
        <v>n/a</v>
      </c>
      <c r="EC474" s="190" t="str">
        <f>IF(INDEX(tab_MinKomp[Testy czystości / Reinheitstests],MATCH($B473,tab_MinKomp[[Stanowisko / Position ]:[Stanowisko / Position ]],0))="n/a","n/a",EC473-INDEX(tab_MinKomp[Testy czystości / Reinheitstests],MATCH($B473,tab_MinKomp[[Stanowisko / Position ]:[Stanowisko / Position ]],0)))</f>
        <v>n/a</v>
      </c>
      <c r="ED474" s="190" t="str">
        <f>IF(INDEX(tab_MinKomp[Testy czystości / Reinheitstests],MATCH($B473,tab_MinKomp[[Stanowisko / Position ]:[Stanowisko / Position ]],0))="n/a","n/a",ED473-INDEX(tab_MinKomp[Testy czystości / Reinheitstests],MATCH($B473,tab_MinKomp[[Stanowisko / Position ]:[Stanowisko / Position ]],0)))</f>
        <v>n/a</v>
      </c>
      <c r="EE474" s="190" t="str">
        <f>IF(INDEX(tab_MinKomp[Testy czystości / Reinheitstests],MATCH($B473,tab_MinKomp[[Stanowisko / Position ]:[Stanowisko / Position ]],0))="n/a","n/a",EE473-INDEX(tab_MinKomp[Testy czystości / Reinheitstests],MATCH($B473,tab_MinKomp[[Stanowisko / Position ]:[Stanowisko / Position ]],0)))</f>
        <v>n/a</v>
      </c>
      <c r="EF474" s="190" t="str">
        <f>IF(INDEX(tab_MinKomp[Testy czystości / Reinheitstests],MATCH($B473,tab_MinKomp[[Stanowisko / Position ]:[Stanowisko / Position ]],0))="n/a","n/a",EF473-INDEX(tab_MinKomp[Testy czystości / Reinheitstests],MATCH($B473,tab_MinKomp[[Stanowisko / Position ]:[Stanowisko / Position ]],0)))</f>
        <v>n/a</v>
      </c>
      <c r="EG474" s="190" t="str">
        <f>IF(INDEX(tab_MinKomp[Testy czystości / Reinheitstests],MATCH($B473,tab_MinKomp[[Stanowisko / Position ]:[Stanowisko / Position ]],0))="n/a","n/a",EG473-INDEX(tab_MinKomp[Testy czystości / Reinheitstests],MATCH($B473,tab_MinKomp[[Stanowisko / Position ]:[Stanowisko / Position ]],0)))</f>
        <v>n/a</v>
      </c>
      <c r="EH474" s="190" t="str">
        <f>IF(INDEX(tab_MinKomp[Testy czystości / Reinheitstests],MATCH($B473,tab_MinKomp[[Stanowisko / Position ]:[Stanowisko / Position ]],0))="n/a","n/a",EH473-INDEX(tab_MinKomp[Testy czystości / Reinheitstests],MATCH($B473,tab_MinKomp[[Stanowisko / Position ]:[Stanowisko / Position ]],0)))</f>
        <v>n/a</v>
      </c>
      <c r="EI474" s="190" t="str">
        <f>IF(INDEX(tab_MinKomp[Testy czystości / Reinheitstests],MATCH($B473,tab_MinKomp[[Stanowisko / Position ]:[Stanowisko / Position ]],0))="n/a","n/a",EI473-INDEX(tab_MinKomp[Testy czystości / Reinheitstests],MATCH($B473,tab_MinKomp[[Stanowisko / Position ]:[Stanowisko / Position ]],0)))</f>
        <v>n/a</v>
      </c>
      <c r="EJ474" s="190" t="str">
        <f>IF(INDEX(tab_MinKomp[Testy czystości / Reinheitstests],MATCH($B473,tab_MinKomp[[Stanowisko / Position ]:[Stanowisko / Position ]],0))="n/a","n/a",EJ473-INDEX(tab_MinKomp[Testy czystości / Reinheitstests],MATCH($B473,tab_MinKomp[[Stanowisko / Position ]:[Stanowisko / Position ]],0)))</f>
        <v>n/a</v>
      </c>
      <c r="EK474" s="190" t="str">
        <f>IF(INDEX(tab_MinKomp[Testy czystości / Reinheitstests],MATCH($B473,tab_MinKomp[[Stanowisko / Position ]:[Stanowisko / Position ]],0))="n/a","n/a",EK473-INDEX(tab_MinKomp[Testy czystości / Reinheitstests],MATCH($B473,tab_MinKomp[[Stanowisko / Position ]:[Stanowisko / Position ]],0)))</f>
        <v>n/a</v>
      </c>
      <c r="EL474" s="190" t="str">
        <f>IF(INDEX(tab_MinKomp[Testy czystości / Reinheitstests],MATCH($B473,tab_MinKomp[[Stanowisko / Position ]:[Stanowisko / Position ]],0))="n/a","n/a",EL473-INDEX(tab_MinKomp[Testy czystości / Reinheitstests],MATCH($B473,tab_MinKomp[[Stanowisko / Position ]:[Stanowisko / Position ]],0)))</f>
        <v>n/a</v>
      </c>
      <c r="EM474" s="190" t="str">
        <f>IF(INDEX(tab_MinKomp[Testy czystości / Reinheitstests],MATCH($B473,tab_MinKomp[[Stanowisko / Position ]:[Stanowisko / Position ]],0))="n/a","n/a",EM473-INDEX(tab_MinKomp[Testy czystości / Reinheitstests],MATCH($B473,tab_MinKomp[[Stanowisko / Position ]:[Stanowisko / Position ]],0)))</f>
        <v>n/a</v>
      </c>
      <c r="EN474" s="190" t="str">
        <f>IF(INDEX(tab_MinKomp[Testy czystości / Reinheitstests],MATCH($B473,tab_MinKomp[[Stanowisko / Position ]:[Stanowisko / Position ]],0))="n/a","n/a",EN473-INDEX(tab_MinKomp[Testy czystości / Reinheitstests],MATCH($B473,tab_MinKomp[[Stanowisko / Position ]:[Stanowisko / Position ]],0)))</f>
        <v>n/a</v>
      </c>
      <c r="EO474" s="194" t="str">
        <f>IF(INDEX(tab_MinKomp[Konserwacja Rep],MATCH($B473,tab_MinKomp[[Stanowisko / Position ]:[Stanowisko / Position ]],0))="n/a","n/a",EO473-INDEX(tab_MinKomp[Konserwacja Rep],MATCH($B473,tab_MinKomp[[Stanowisko / Position ]:[Stanowisko / Position ]],0)))</f>
        <v>n/a</v>
      </c>
      <c r="EP474" s="194" t="str">
        <f>IF(INDEX(tab_MinKomp[[Konserwacja Engel ]],MATCH($B473,tab_MinKomp[[Stanowisko / Position ]:[Stanowisko / Position ]],0))="n/a","n/a",EP473-INDEX(tab_MinKomp[[Konserwacja Engel ]],MATCH($B473,tab_MinKomp[[Stanowisko / Position ]:[Stanowisko / Position ]],0)))</f>
        <v>n/a</v>
      </c>
      <c r="EQ474" s="194" t="str">
        <f>IF(INDEX(tab_MinKomp[Konserwacja B 50],MATCH($B473,tab_MinKomp[[Stanowisko / Position ]:[Stanowisko / Position ]],0))="n/a","n/a",EQ473-INDEX(tab_MinKomp[Konserwacja B 50],MATCH($B473,tab_MinKomp[[Stanowisko / Position ]:[Stanowisko / Position ]],0)))</f>
        <v>n/a</v>
      </c>
      <c r="ER474" s="194" t="str">
        <f>IF(INDEX(tab_MinKomp[[Konserwacja EOL ]],MATCH($B473,tab_MinKomp[[Stanowisko / Position ]:[Stanowisko / Position ]],0))="n/a","n/a",ER473-INDEX(tab_MinKomp[[Konserwacja EOL ]],MATCH($B473,tab_MinKomp[[Stanowisko / Position ]:[Stanowisko / Position ]],0)))</f>
        <v>n/a</v>
      </c>
      <c r="ES474" s="194" t="str">
        <f>IF(INDEX(tab_MinKomp[Konserwacja Branson],MATCH($B473,tab_MinKomp[[Stanowisko / Position ]:[Stanowisko / Position ]],0))="n/a","n/a",ES473-INDEX(tab_MinKomp[Konserwacja Branson],MATCH($B473,tab_MinKomp[[Stanowisko / Position ]:[Stanowisko / Position ]],0)))</f>
        <v>n/a</v>
      </c>
      <c r="ET474" s="194" t="str">
        <f>IF(INDEX(tab_MinKomp[Konserwacja coolery],MATCH($B473,tab_MinKomp[[Stanowisko / Position ]:[Stanowisko / Position ]],0))="n/a","n/a",ET473-INDEX(tab_MinKomp[Konserwacja coolery],MATCH($B473,tab_MinKomp[[Stanowisko / Position ]:[Stanowisko / Position ]],0)))</f>
        <v>n/a</v>
      </c>
      <c r="EU474" s="194" t="str">
        <f>IF(INDEX(tab_MinKomp[Konserwacja piecy],MATCH($B473,tab_MinKomp[[Stanowisko / Position ]:[Stanowisko / Position ]],0))="n/a","n/a",EU473-INDEX(tab_MinKomp[Konserwacja piecy],MATCH($B473,tab_MinKomp[[Stanowisko / Position ]:[Stanowisko / Position ]],0)))</f>
        <v>n/a</v>
      </c>
      <c r="EV474" s="194" t="str">
        <f>IF(INDEX(tab_MinKomp[Rysunek techniczny- czytanie],MATCH($B473,tab_MinKomp[[Stanowisko / Position ]:[Stanowisko / Position ]],0))="n/a","n/a",EV473-INDEX(tab_MinKomp[Rysunek techniczny- czytanie],MATCH($B473,tab_MinKomp[[Stanowisko / Position ]:[Stanowisko / Position ]],0)))</f>
        <v>n/a</v>
      </c>
      <c r="EW474" s="194" t="str">
        <f>IF(INDEX(tab_MinKomp[Elektryka],MATCH($B473,tab_MinKomp[[Stanowisko / Position ]:[Stanowisko / Position ]],0))="n/a","n/a",EW473-INDEX(tab_MinKomp[Elektryka],MATCH($B473,tab_MinKomp[[Stanowisko / Position ]:[Stanowisko / Position ]],0)))</f>
        <v>n/a</v>
      </c>
      <c r="EX474" s="194" t="str">
        <f>IF(INDEX(tab_MinKomp[Pneumatyka],MATCH($B473,tab_MinKomp[[Stanowisko / Position ]:[Stanowisko / Position ]],0))="n/a","n/a",EX473-INDEX(tab_MinKomp[Pneumatyka],MATCH($B473,tab_MinKomp[[Stanowisko / Position ]:[Stanowisko / Position ]],0)))</f>
        <v>n/a</v>
      </c>
      <c r="EY474" s="194" t="str">
        <f>IF(INDEX(tab_MinKomp[[Hydraulika ]],MATCH($B473,tab_MinKomp[[Stanowisko / Position ]:[Stanowisko / Position ]],0))="n/a","n/a",EY473-INDEX(tab_MinKomp[[Hydraulika ]],MATCH($B473,tab_MinKomp[[Stanowisko / Position ]:[Stanowisko / Position ]],0)))</f>
        <v>n/a</v>
      </c>
      <c r="EZ474" s="194" t="str">
        <f>IF(INDEX(tab_MinKomp[Podciśnienie],MATCH($B473,tab_MinKomp[[Stanowisko / Position ]:[Stanowisko / Position ]],0))="n/a","n/a",EZ473-INDEX(tab_MinKomp[Podciśnienie],MATCH($B473,tab_MinKomp[[Stanowisko / Position ]:[Stanowisko / Position ]],0)))</f>
        <v>n/a</v>
      </c>
      <c r="FA474" s="194" t="str">
        <f>IF(INDEX(tab_MinKomp[Usuwanie awarii],MATCH($B473,tab_MinKomp[[Stanowisko / Position ]:[Stanowisko / Position ]],0))="n/a","n/a",FA473-INDEX(tab_MinKomp[Usuwanie awarii],MATCH($B473,tab_MinKomp[[Stanowisko / Position ]:[Stanowisko / Position ]],0)))</f>
        <v>n/a</v>
      </c>
      <c r="FB474" s="194" t="str">
        <f>IF(INDEX(tab_MinKomp[Obsługa robotów],MATCH($B473,tab_MinKomp[[Stanowisko / Position ]:[Stanowisko / Position ]],0))="n/a","n/a",FB473-INDEX(tab_MinKomp[Obsługa robotów],MATCH($B473,tab_MinKomp[[Stanowisko / Position ]:[Stanowisko / Position ]],0)))</f>
        <v>n/a</v>
      </c>
      <c r="FC474" s="194" t="str">
        <f>IF(INDEX(tab_MinKomp[Obsługa sterowania maszyny],MATCH($B473,tab_MinKomp[[Stanowisko / Position ]:[Stanowisko / Position ]],0))="n/a","n/a",FC473-INDEX(tab_MinKomp[Obsługa sterowania maszyny],MATCH($B473,tab_MinKomp[[Stanowisko / Position ]:[Stanowisko / Position ]],0)))</f>
        <v>n/a</v>
      </c>
      <c r="FD474" s="194" t="str">
        <f>IF(INDEX(tab_MinKomp[Usuwanie przyczyn żródłowych],MATCH($B473,tab_MinKomp[[Stanowisko / Position ]:[Stanowisko / Position ]],0))="n/a","n/a",FD473-INDEX(tab_MinKomp[Usuwanie przyczyn żródłowych],MATCH($B473,tab_MinKomp[[Stanowisko / Position ]:[Stanowisko / Position ]],0)))</f>
        <v>n/a</v>
      </c>
      <c r="FE474" s="194" t="str">
        <f>IF(INDEX(tab_MinKomp[Cmms stosowanie],MATCH($B473,tab_MinKomp[[Stanowisko / Position ]:[Stanowisko / Position ]],0))="n/a","n/a",FE473-INDEX(tab_MinKomp[Cmms stosowanie],MATCH($B473,tab_MinKomp[[Stanowisko / Position ]:[Stanowisko / Position ]],0)))</f>
        <v>n/a</v>
      </c>
      <c r="FF474" s="190" t="str">
        <f>IF(INDEX(tab_MinKomp[Testy czystości / Reinheitstests],MATCH($B473,tab_MinKomp[[Stanowisko / Position ]:[Stanowisko / Position ]],0))="n/a","n/a",FF473-INDEX(tab_MinKomp[Testy czystości / Reinheitstests],MATCH($B473,tab_MinKomp[[Stanowisko / Position ]:[Stanowisko / Position ]],0)))</f>
        <v>n/a</v>
      </c>
      <c r="FG474" s="194" t="str">
        <f>IF(INDEX(tab_MinKomp[Czyszczenie form plastikowych],MATCH($B473,tab_MinKomp[[Stanowisko / Position ]:[Stanowisko / Position ]],0))="n/a","n/a",FG473-INDEX(tab_MinKomp[Czyszczenie form plastikowych],MATCH($B473,tab_MinKomp[[Stanowisko / Position ]:[Stanowisko / Position ]],0)))</f>
        <v>n/a</v>
      </c>
      <c r="FH474" s="194" t="str">
        <f>IF(INDEX(tab_MinKomp[Wymiana form plastik],MATCH($B473,tab_MinKomp[[Stanowisko / Position ]:[Stanowisko / Position ]],0))="n/a","n/a",FH473-INDEX(tab_MinKomp[Wymiana form plastik],MATCH($B473,tab_MinKomp[[Stanowisko / Position ]:[Stanowisko / Position ]],0)))</f>
        <v>n/a</v>
      </c>
      <c r="FI474" s="194" t="str">
        <f>IF(INDEX(tab_MinKomp[Wymiana form guma],MATCH($B473,tab_MinKomp[[Stanowisko / Position ]:[Stanowisko / Position ]],0))="n/a","n/a",FI473-INDEX(tab_MinKomp[Wymiana form guma],MATCH($B473,tab_MinKomp[[Stanowisko / Position ]:[Stanowisko / Position ]],0)))</f>
        <v>n/a</v>
      </c>
      <c r="FJ474" s="194" t="str">
        <f>IF(INDEX(tab_MinKomp[Konserwacja KK],MATCH($B473,tab_MinKomp[[Stanowisko / Position ]:[Stanowisko / Position ]],0))="n/a","n/a",FJ473-INDEX(tab_MinKomp[Konserwacja KK],MATCH($B473,tab_MinKomp[[Stanowisko / Position ]:[Stanowisko / Position ]],0)))</f>
        <v>n/a</v>
      </c>
      <c r="FK474" s="194" t="str">
        <f>IF(INDEX(tab_MinKomp[Konserwacja form guma],MATCH($B473,tab_MinKomp[[Stanowisko / Position ]:[Stanowisko / Position ]],0))="n/a","n/a",FK473-INDEX(tab_MinKomp[Konserwacja form guma],MATCH($B473,tab_MinKomp[[Stanowisko / Position ]:[Stanowisko / Position ]],0)))</f>
        <v>n/a</v>
      </c>
      <c r="FL474" s="194" t="str">
        <f>IF(INDEX(tab_MinKomp[Konserwacja form plastiki],MATCH($B473,tab_MinKomp[[Stanowisko / Position ]:[Stanowisko / Position ]],0))="n/a","n/a",FL473-INDEX(tab_MinKomp[Konserwacja form plastiki],MATCH($B473,tab_MinKomp[[Stanowisko / Position ]:[Stanowisko / Position ]],0)))</f>
        <v>n/a</v>
      </c>
      <c r="FM474" s="194" t="str">
        <f>IF(INDEX(tab_MinKomp[Konserwacja Gorącego Kanału],MATCH($B473,tab_MinKomp[[Stanowisko / Position ]:[Stanowisko / Position ]],0))="n/a","n/a",FM473-INDEX(tab_MinKomp[Konserwacja Gorącego Kanału],MATCH($B473,tab_MinKomp[[Stanowisko / Position ]:[Stanowisko / Position ]],0)))</f>
        <v>n/a</v>
      </c>
      <c r="FN474" s="194" t="str">
        <f>IF(INDEX(tab_MinKomp[Konserwacja Gorącego Kanału],MATCH($B473,tab_MinKomp[[Stanowisko / Position ]:[Stanowisko / Position ]],0))="n/a","n/a",FN473-INDEX(tab_MinKomp[Konserwacja Gorącego Kanału],MATCH($B473,tab_MinKomp[[Stanowisko / Position ]:[Stanowisko / Position ]],0)))</f>
        <v>n/a</v>
      </c>
      <c r="FO474" s="194" t="str">
        <f>IF(INDEX(tab_MinKomp[Konserwacja Gorącego Kanału],MATCH($B473,tab_MinKomp[[Stanowisko / Position ]:[Stanowisko / Position ]],0))="n/a","n/a",FO473-INDEX(tab_MinKomp[Konserwacja Gorącego Kanału],MATCH($B473,tab_MinKomp[[Stanowisko / Position ]:[Stanowisko / Position ]],0)))</f>
        <v>n/a</v>
      </c>
      <c r="FP474" s="194" t="str">
        <f>IF(INDEX(tab_MinKomp[Konserwacja Gorącego Kanału],MATCH($B473,tab_MinKomp[[Stanowisko / Position ]:[Stanowisko / Position ]],0))="n/a","n/a",FP473-INDEX(tab_MinKomp[Konserwacja Gorącego Kanału],MATCH($B473,tab_MinKomp[[Stanowisko / Position ]:[Stanowisko / Position ]],0)))</f>
        <v>n/a</v>
      </c>
      <c r="FQ474" s="196" t="str">
        <f>IF(INDEX(tab_MinKomp[Język angielski / Englisch],MATCH($B473,tab_MinKomp[[Stanowisko / Position ]:[Stanowisko / Position ]],0))="n/a","n/a",FQ473-INDEX(tab_MinKomp[Język angielski / Englisch],MATCH($B473,tab_MinKomp[[Stanowisko / Position ]:[Stanowisko / Position ]],0)))</f>
        <v>n/a</v>
      </c>
      <c r="FR474" s="196" t="str">
        <f>IF(INDEX(tab_MinKomp[Język niemiecki / Deutsch],MATCH($B473,tab_MinKomp[[Stanowisko / Position ]:[Stanowisko / Position ]],0))="n/a","n/a",FR473-INDEX(tab_MinKomp[Język niemiecki / Deutsch],MATCH($B473,tab_MinKomp[[Stanowisko / Position ]:[Stanowisko / Position ]],0)))</f>
        <v>n/a</v>
      </c>
      <c r="FS474" s="194">
        <f>IF(INDEX(tab_MinKomp[Zarządzanie dokumentacją procesową / Process dokumentation management],MATCH($B473,tab_MinKomp[[Stanowisko / Position ]:[Stanowisko / Position ]],0))="n/a","n/a",FS473-INDEX(tab_MinKomp[Zarządzanie dokumentacją procesową / Process dokumentation management],MATCH($B473,tab_MinKomp[[Stanowisko / Position ]:[Stanowisko / Position ]],0)))</f>
        <v>0</v>
      </c>
      <c r="FT474" s="194">
        <f>IF(INDEX(tab_MinKomp[Znajomość procesów z obszaru / Kenntiss der prozesse in dem Bereich],MATCH($B473,tab_MinKomp[[Stanowisko / Position ]:[Stanowisko / Position ]],0))="n/a","n/a",FT473-INDEX(tab_MinKomp[Znajomość procesów z obszaru / Kenntiss der prozesse in dem Bereich],MATCH($B473,tab_MinKomp[[Stanowisko / Position ]:[Stanowisko / Position ]],0)))</f>
        <v>0</v>
      </c>
      <c r="FU474" s="194">
        <f>IF(INDEX(tab_MinKomp[optymalizacja procesów / Prozessoptymalisierung],MATCH($B473,tab_MinKomp[[Stanowisko / Position ]:[Stanowisko / Position ]],0))="n/a","n/a",FU473-INDEX(tab_MinKomp[optymalizacja procesów / Prozessoptymalisierung],MATCH($B473,tab_MinKomp[[Stanowisko / Position ]:[Stanowisko / Position ]],0)))</f>
        <v>0</v>
      </c>
      <c r="FV474" s="194">
        <f>IF(INDEX(tab_MinKomp[Umiejętności szkoleniowe / Trainingsfähigkeiten],MATCH($B473,tab_MinKomp[[Stanowisko / Position ]:[Stanowisko / Position ]],0))="n/a","n/a",FV473-INDEX(tab_MinKomp[Umiejętności szkoleniowe / Trainingsfähigkeiten],MATCH($B473,tab_MinKomp[[Stanowisko / Position ]:[Stanowisko / Position ]],0)))</f>
        <v>0</v>
      </c>
      <c r="FW474" s="194">
        <f>IF(INDEX(tab_MinKomp[Analityczne myślenie, podejście / Analitysches Denken, Einstellung],MATCH($B473,tab_MinKomp[[Stanowisko / Position ]:[Stanowisko / Position ]],0))="n/a","n/a",FW473-INDEX(tab_MinKomp[Analityczne myślenie, podejście / Analitysches Denken, Einstellung],MATCH($B473,tab_MinKomp[[Stanowisko / Position ]:[Stanowisko / Position ]],0)))</f>
        <v>0</v>
      </c>
      <c r="FX474" s="194">
        <f>IF(INDEX(tab_MinKomp[Dokładność, precyzja w dzialaniu / Genauigkeit, Präzision in die Arbeit],MATCH($B473,tab_MinKomp[[Stanowisko / Position ]:[Stanowisko / Position ]],0))="n/a","n/a",FX473-INDEX(tab_MinKomp[Dokładność, precyzja w dzialaniu / Genauigkeit, Präzision in die Arbeit],MATCH($B473,tab_MinKomp[[Stanowisko / Position ]:[Stanowisko / Position ]],0)))</f>
        <v>0</v>
      </c>
      <c r="FY474" s="194">
        <f>IF(INDEX(tab_MinKomp[Dyspozycyjność / Verfügbarkeit],MATCH($B473,tab_MinKomp[[Stanowisko / Position ]:[Stanowisko / Position ]],0))="n/a","n/a",FY473-INDEX(tab_MinKomp[Dyspozycyjność / Verfügbarkeit],MATCH($B473,tab_MinKomp[[Stanowisko / Position ]:[Stanowisko / Position ]],0)))</f>
        <v>0</v>
      </c>
      <c r="FZ474" s="194">
        <f>IF(INDEX(tab_MinKomp[Zaangażowanie / 
Engagement],MATCH($B473,tab_MinKomp[[Stanowisko / Position ]:[Stanowisko / Position ]],0))="n/a","n/a",FZ473-INDEX(tab_MinKomp[Zaangażowanie / 
Engagement],MATCH($B473,tab_MinKomp[[Stanowisko / Position ]:[Stanowisko / Position ]],0)))</f>
        <v>0</v>
      </c>
      <c r="GA474" s="194" t="str">
        <f>IF(INDEX(tab_MinKomp[Konserwacja form guma],MATCH($B473,tab_MinKomp[[Stanowisko / Position ]:[Stanowisko / Position ]],0))="n/a","n/a",GA473-INDEX(tab_MinKomp[Konserwacja form guma],MATCH($B473,tab_MinKomp[[Stanowisko / Position ]:[Stanowisko / Position ]],0)))</f>
        <v>n/a</v>
      </c>
      <c r="GB474" s="194" t="str">
        <f>IF(INDEX(tab_MinKomp[Konserwacja form plastiki],MATCH($B473,tab_MinKomp[[Stanowisko / Position ]:[Stanowisko / Position ]],0))="n/a","n/a",GB473-INDEX(tab_MinKomp[Konserwacja form plastiki],MATCH($B473,tab_MinKomp[[Stanowisko / Position ]:[Stanowisko / Position ]],0)))</f>
        <v>n/a</v>
      </c>
      <c r="GC474" s="194">
        <f>IF(INDEX(tab_MinKomp[Elastyczność w działaniu],MATCH($B473,tab_MinKomp[[Stanowisko / Position ]:[Stanowisko / Position ]],0))="n/a","n/a",GC473-INDEX(tab_MinKomp[Elastyczność w działaniu],MATCH($B473,tab_MinKomp[[Stanowisko / Position ]:[Stanowisko / Position ]],0)))</f>
        <v>0</v>
      </c>
      <c r="GD474" s="194">
        <f>IF(INDEX(tab_MinKomp[Komunikatywność],MATCH($B473,tab_MinKomp[[Stanowisko / Position ]:[Stanowisko / Position ]],0))="n/a","n/a",GD473-INDEX(tab_MinKomp[Komunikatywność],MATCH($B473,tab_MinKomp[[Stanowisko / Position ]:[Stanowisko / Position ]],0)))</f>
        <v>0</v>
      </c>
      <c r="GE474" s="193" t="str">
        <f>IF(INDEX(tab_MinKomp[Motywowanie i budowanie zaangażowania zespołu],MATCH($B473,tab_MinKomp[[Stanowisko / Position ]:[Stanowisko / Position ]],0))="n/a","n/a",GE473-INDEX(tab_MinKomp[Motywowanie i budowanie zaangażowania zespołu],MATCH($B473,tab_MinKomp[[Stanowisko / Position ]:[Stanowisko / Position ]],0)))</f>
        <v>n/a</v>
      </c>
      <c r="GF474" s="186" t="s">
        <v>248</v>
      </c>
      <c r="GG474" s="186" t="s">
        <v>248</v>
      </c>
      <c r="GH474" s="186" t="s">
        <v>248</v>
      </c>
      <c r="GI474" s="186" t="s">
        <v>248</v>
      </c>
      <c r="GJ474" s="186" t="s">
        <v>248</v>
      </c>
      <c r="GK474" s="186" t="s">
        <v>248</v>
      </c>
      <c r="GL474" s="186" t="s">
        <v>248</v>
      </c>
      <c r="GM474" s="186" t="s">
        <v>248</v>
      </c>
      <c r="GN474" s="186" t="s">
        <v>248</v>
      </c>
      <c r="GO474" s="186" t="s">
        <v>248</v>
      </c>
      <c r="GP474" s="186" t="s">
        <v>248</v>
      </c>
      <c r="GQ474" s="186" t="s">
        <v>248</v>
      </c>
      <c r="GR474" s="186" t="s">
        <v>248</v>
      </c>
      <c r="GS474" s="186" t="s">
        <v>248</v>
      </c>
      <c r="GT474" s="186" t="s">
        <v>248</v>
      </c>
      <c r="GU474" s="186" t="s">
        <v>248</v>
      </c>
      <c r="GV474" s="186" t="s">
        <v>248</v>
      </c>
      <c r="GW474" s="186" t="s">
        <v>248</v>
      </c>
      <c r="GX474" s="186" t="s">
        <v>248</v>
      </c>
      <c r="GY474" s="186" t="s">
        <v>248</v>
      </c>
      <c r="GZ474" s="261" t="s">
        <v>248</v>
      </c>
      <c r="HA474" s="261" t="s">
        <v>248</v>
      </c>
      <c r="HB474" s="191">
        <f>SUM(G474:GE474)/(HB473-(SUM(G474:GE474)))</f>
        <v>-3.5087719298245612E-2</v>
      </c>
    </row>
    <row r="475" spans="1:210" ht="24.9" customHeight="1" x14ac:dyDescent="0.3">
      <c r="A475" s="105" t="s">
        <v>321</v>
      </c>
      <c r="B475" s="105" t="s">
        <v>315</v>
      </c>
      <c r="C475" s="105" t="s">
        <v>398</v>
      </c>
      <c r="D475" s="105">
        <v>148</v>
      </c>
      <c r="E475" s="394" t="s">
        <v>623</v>
      </c>
      <c r="F475" s="185" t="s">
        <v>374</v>
      </c>
      <c r="G475" s="186">
        <v>2</v>
      </c>
      <c r="H475" s="186">
        <v>2</v>
      </c>
      <c r="I475" s="186">
        <v>2</v>
      </c>
      <c r="J475" s="186">
        <v>1</v>
      </c>
      <c r="K475" s="186">
        <v>1</v>
      </c>
      <c r="L475" s="186" t="s">
        <v>248</v>
      </c>
      <c r="M475" s="186" t="s">
        <v>248</v>
      </c>
      <c r="N475" s="186" t="s">
        <v>248</v>
      </c>
      <c r="O475" s="186">
        <v>1</v>
      </c>
      <c r="P475" s="186">
        <v>1</v>
      </c>
      <c r="Q475" s="186" t="s">
        <v>248</v>
      </c>
      <c r="R475" s="186" t="s">
        <v>248</v>
      </c>
      <c r="S475" s="186" t="s">
        <v>248</v>
      </c>
      <c r="T475" s="186" t="s">
        <v>248</v>
      </c>
      <c r="U475" s="186" t="s">
        <v>248</v>
      </c>
      <c r="V475" s="186" t="s">
        <v>248</v>
      </c>
      <c r="W475" s="186" t="s">
        <v>248</v>
      </c>
      <c r="X475" s="186" t="s">
        <v>248</v>
      </c>
      <c r="Y475" s="186" t="s">
        <v>248</v>
      </c>
      <c r="Z475" s="186" t="s">
        <v>248</v>
      </c>
      <c r="AA475" s="186" t="s">
        <v>248</v>
      </c>
      <c r="AB475" s="186" t="s">
        <v>248</v>
      </c>
      <c r="AC475" s="186" t="s">
        <v>248</v>
      </c>
      <c r="AD475" s="186" t="s">
        <v>248</v>
      </c>
      <c r="AE475" s="186" t="s">
        <v>248</v>
      </c>
      <c r="AF475" s="186" t="s">
        <v>248</v>
      </c>
      <c r="AG475" s="186" t="s">
        <v>248</v>
      </c>
      <c r="AH475" s="186" t="s">
        <v>248</v>
      </c>
      <c r="AI475" s="186" t="s">
        <v>248</v>
      </c>
      <c r="AJ475" s="186" t="s">
        <v>248</v>
      </c>
      <c r="AK475" s="186" t="s">
        <v>248</v>
      </c>
      <c r="AL475" s="186">
        <v>1</v>
      </c>
      <c r="AM475" s="186" t="s">
        <v>248</v>
      </c>
      <c r="AN475" s="186" t="s">
        <v>248</v>
      </c>
      <c r="AO475" s="186">
        <v>2</v>
      </c>
      <c r="AP475" s="186" t="s">
        <v>248</v>
      </c>
      <c r="AQ475" s="186">
        <v>2</v>
      </c>
      <c r="AR475" s="186" t="s">
        <v>248</v>
      </c>
      <c r="AS475" s="186" t="s">
        <v>248</v>
      </c>
      <c r="AT475" s="186" t="s">
        <v>248</v>
      </c>
      <c r="AU475" s="186" t="s">
        <v>248</v>
      </c>
      <c r="AV475" s="186">
        <v>2</v>
      </c>
      <c r="AW475" s="186">
        <v>1</v>
      </c>
      <c r="AX475" s="186" t="s">
        <v>248</v>
      </c>
      <c r="AY475" s="186" t="s">
        <v>248</v>
      </c>
      <c r="AZ475" s="186" t="s">
        <v>248</v>
      </c>
      <c r="BA475" s="186" t="s">
        <v>248</v>
      </c>
      <c r="BB475" s="186" t="s">
        <v>248</v>
      </c>
      <c r="BC475" s="186" t="s">
        <v>248</v>
      </c>
      <c r="BD475" s="186" t="s">
        <v>248</v>
      </c>
      <c r="BE475" s="186" t="s">
        <v>248</v>
      </c>
      <c r="BF475" s="186" t="s">
        <v>248</v>
      </c>
      <c r="BG475" s="186" t="s">
        <v>248</v>
      </c>
      <c r="BH475" s="186" t="s">
        <v>248</v>
      </c>
      <c r="BI475" s="186" t="s">
        <v>248</v>
      </c>
      <c r="BJ475" s="186" t="s">
        <v>248</v>
      </c>
      <c r="BK475" s="186" t="s">
        <v>248</v>
      </c>
      <c r="BL475" s="186" t="s">
        <v>248</v>
      </c>
      <c r="BM475" s="186" t="s">
        <v>248</v>
      </c>
      <c r="BN475" s="186" t="s">
        <v>248</v>
      </c>
      <c r="BO475" s="186" t="s">
        <v>248</v>
      </c>
      <c r="BP475" s="186" t="s">
        <v>248</v>
      </c>
      <c r="BQ475" s="186" t="s">
        <v>248</v>
      </c>
      <c r="BR475" s="186" t="s">
        <v>248</v>
      </c>
      <c r="BS475" s="186">
        <v>2</v>
      </c>
      <c r="BT475" s="186" t="s">
        <v>248</v>
      </c>
      <c r="BU475" s="186">
        <v>2</v>
      </c>
      <c r="BV475" s="186" t="s">
        <v>248</v>
      </c>
      <c r="BW475" s="186">
        <v>2</v>
      </c>
      <c r="BX475" s="186">
        <v>3</v>
      </c>
      <c r="BY475" s="186" t="s">
        <v>248</v>
      </c>
      <c r="BZ475" s="186">
        <v>3</v>
      </c>
      <c r="CA475" s="186" t="s">
        <v>248</v>
      </c>
      <c r="CB475" s="186">
        <v>2</v>
      </c>
      <c r="CC475" s="186" t="s">
        <v>248</v>
      </c>
      <c r="CD475" s="186">
        <v>1</v>
      </c>
      <c r="CE475" s="186"/>
      <c r="CF475" s="186"/>
      <c r="CG475" s="186">
        <v>1</v>
      </c>
      <c r="CH475" s="186" t="s">
        <v>248</v>
      </c>
      <c r="CI475" s="186" t="s">
        <v>248</v>
      </c>
      <c r="CJ475" s="186" t="s">
        <v>248</v>
      </c>
      <c r="CK475" s="186" t="s">
        <v>248</v>
      </c>
      <c r="CL475" s="186" t="s">
        <v>248</v>
      </c>
      <c r="CM475" s="186" t="s">
        <v>248</v>
      </c>
      <c r="CN475" s="186" t="s">
        <v>248</v>
      </c>
      <c r="CO475" s="186" t="s">
        <v>248</v>
      </c>
      <c r="CP475" s="186" t="s">
        <v>248</v>
      </c>
      <c r="CQ475" s="186" t="s">
        <v>248</v>
      </c>
      <c r="CR475" s="186" t="s">
        <v>248</v>
      </c>
      <c r="CS475" s="186" t="s">
        <v>248</v>
      </c>
      <c r="CT475" s="186" t="s">
        <v>248</v>
      </c>
      <c r="CU475" s="186" t="s">
        <v>248</v>
      </c>
      <c r="CV475" s="186" t="s">
        <v>248</v>
      </c>
      <c r="CW475" s="186">
        <v>2</v>
      </c>
      <c r="CX475" s="186" t="s">
        <v>248</v>
      </c>
      <c r="CY475" s="186" t="s">
        <v>248</v>
      </c>
      <c r="CZ475" s="186" t="s">
        <v>248</v>
      </c>
      <c r="DA475" s="186" t="s">
        <v>248</v>
      </c>
      <c r="DB475" s="186" t="s">
        <v>248</v>
      </c>
      <c r="DC475" s="186" t="s">
        <v>248</v>
      </c>
      <c r="DD475" s="186" t="s">
        <v>248</v>
      </c>
      <c r="DE475" s="186" t="s">
        <v>248</v>
      </c>
      <c r="DF475" s="186">
        <v>1</v>
      </c>
      <c r="DG475" s="186" t="s">
        <v>248</v>
      </c>
      <c r="DH475" s="186" t="s">
        <v>248</v>
      </c>
      <c r="DI475" s="186" t="s">
        <v>248</v>
      </c>
      <c r="DJ475" s="186" t="s">
        <v>248</v>
      </c>
      <c r="DK475" s="186" t="s">
        <v>248</v>
      </c>
      <c r="DL475" s="186" t="s">
        <v>248</v>
      </c>
      <c r="DM475" s="186" t="s">
        <v>248</v>
      </c>
      <c r="DN475" s="186" t="s">
        <v>248</v>
      </c>
      <c r="DO475" s="186" t="s">
        <v>248</v>
      </c>
      <c r="DP475" s="186" t="s">
        <v>248</v>
      </c>
      <c r="DQ475" s="186" t="s">
        <v>248</v>
      </c>
      <c r="DR475" s="186" t="s">
        <v>248</v>
      </c>
      <c r="DS475" s="186" t="s">
        <v>248</v>
      </c>
      <c r="DT475" s="186" t="s">
        <v>248</v>
      </c>
      <c r="DU475" s="186" t="s">
        <v>248</v>
      </c>
      <c r="DV475" s="186" t="s">
        <v>248</v>
      </c>
      <c r="DW475" s="186" t="s">
        <v>248</v>
      </c>
      <c r="DX475" s="186" t="s">
        <v>248</v>
      </c>
      <c r="DY475" s="186" t="s">
        <v>248</v>
      </c>
      <c r="DZ475" s="186" t="s">
        <v>248</v>
      </c>
      <c r="EA475" s="186" t="s">
        <v>248</v>
      </c>
      <c r="EB475" s="186" t="s">
        <v>248</v>
      </c>
      <c r="EC475" s="186" t="s">
        <v>248</v>
      </c>
      <c r="ED475" s="186" t="s">
        <v>248</v>
      </c>
      <c r="EE475" s="186" t="s">
        <v>248</v>
      </c>
      <c r="EF475" s="186" t="s">
        <v>248</v>
      </c>
      <c r="EG475" s="186" t="s">
        <v>248</v>
      </c>
      <c r="EH475" s="186" t="s">
        <v>248</v>
      </c>
      <c r="EI475" s="186" t="s">
        <v>248</v>
      </c>
      <c r="EJ475" s="186" t="s">
        <v>248</v>
      </c>
      <c r="EK475" s="186" t="s">
        <v>248</v>
      </c>
      <c r="EL475" s="184" t="s">
        <v>248</v>
      </c>
      <c r="EM475" s="184" t="s">
        <v>248</v>
      </c>
      <c r="EN475" s="184" t="s">
        <v>248</v>
      </c>
      <c r="EO475" s="186" t="s">
        <v>248</v>
      </c>
      <c r="EP475" s="186" t="s">
        <v>248</v>
      </c>
      <c r="EQ475" s="186" t="s">
        <v>248</v>
      </c>
      <c r="ER475" s="186" t="s">
        <v>248</v>
      </c>
      <c r="ES475" s="186" t="s">
        <v>248</v>
      </c>
      <c r="ET475" s="186" t="s">
        <v>248</v>
      </c>
      <c r="EU475" s="186" t="s">
        <v>248</v>
      </c>
      <c r="EV475" s="186" t="s">
        <v>248</v>
      </c>
      <c r="EW475" s="186" t="s">
        <v>248</v>
      </c>
      <c r="EX475" s="186" t="s">
        <v>248</v>
      </c>
      <c r="EY475" s="186" t="s">
        <v>248</v>
      </c>
      <c r="EZ475" s="186" t="s">
        <v>248</v>
      </c>
      <c r="FA475" s="186" t="s">
        <v>248</v>
      </c>
      <c r="FB475" s="186" t="s">
        <v>248</v>
      </c>
      <c r="FC475" s="186" t="s">
        <v>248</v>
      </c>
      <c r="FD475" s="186" t="s">
        <v>248</v>
      </c>
      <c r="FE475" s="186" t="s">
        <v>248</v>
      </c>
      <c r="FF475" s="186" t="s">
        <v>248</v>
      </c>
      <c r="FG475" s="186" t="s">
        <v>248</v>
      </c>
      <c r="FH475" s="186" t="s">
        <v>248</v>
      </c>
      <c r="FI475" s="186" t="s">
        <v>248</v>
      </c>
      <c r="FJ475" s="186" t="s">
        <v>248</v>
      </c>
      <c r="FK475" s="186" t="s">
        <v>248</v>
      </c>
      <c r="FL475" s="186" t="s">
        <v>248</v>
      </c>
      <c r="FM475" s="186" t="s">
        <v>248</v>
      </c>
      <c r="FN475" s="186" t="s">
        <v>248</v>
      </c>
      <c r="FO475" s="186" t="s">
        <v>248</v>
      </c>
      <c r="FP475" s="186" t="s">
        <v>248</v>
      </c>
      <c r="FQ475" s="187" t="s">
        <v>248</v>
      </c>
      <c r="FR475" s="187" t="s">
        <v>248</v>
      </c>
      <c r="FS475" s="186">
        <v>2</v>
      </c>
      <c r="FT475" s="186">
        <v>2</v>
      </c>
      <c r="FU475" s="186">
        <v>1</v>
      </c>
      <c r="FV475" s="186">
        <v>2</v>
      </c>
      <c r="FW475" s="186">
        <v>1</v>
      </c>
      <c r="FX475" s="186">
        <v>2</v>
      </c>
      <c r="FY475" s="186">
        <v>2</v>
      </c>
      <c r="FZ475" s="186">
        <v>3</v>
      </c>
      <c r="GA475" s="186" t="s">
        <v>248</v>
      </c>
      <c r="GB475" s="186" t="s">
        <v>248</v>
      </c>
      <c r="GC475" s="186">
        <v>2</v>
      </c>
      <c r="GD475" s="186">
        <v>2</v>
      </c>
      <c r="GE475" s="186" t="s">
        <v>248</v>
      </c>
      <c r="GF475" s="186" t="s">
        <v>248</v>
      </c>
      <c r="GG475" s="186" t="s">
        <v>248</v>
      </c>
      <c r="GH475" s="186" t="s">
        <v>248</v>
      </c>
      <c r="GI475" s="186" t="s">
        <v>248</v>
      </c>
      <c r="GJ475" s="186" t="s">
        <v>248</v>
      </c>
      <c r="GK475" s="186" t="s">
        <v>248</v>
      </c>
      <c r="GL475" s="186" t="s">
        <v>248</v>
      </c>
      <c r="GM475" s="186" t="s">
        <v>248</v>
      </c>
      <c r="GN475" s="186" t="s">
        <v>248</v>
      </c>
      <c r="GO475" s="186" t="s">
        <v>248</v>
      </c>
      <c r="GP475" s="186" t="s">
        <v>248</v>
      </c>
      <c r="GQ475" s="186" t="s">
        <v>248</v>
      </c>
      <c r="GR475" s="186" t="s">
        <v>248</v>
      </c>
      <c r="GS475" s="186" t="s">
        <v>248</v>
      </c>
      <c r="GT475" s="186" t="s">
        <v>248</v>
      </c>
      <c r="GU475" s="186" t="s">
        <v>248</v>
      </c>
      <c r="GV475" s="186" t="s">
        <v>248</v>
      </c>
      <c r="GW475" s="186" t="s">
        <v>248</v>
      </c>
      <c r="GX475" s="186" t="s">
        <v>248</v>
      </c>
      <c r="GY475" s="186" t="s">
        <v>248</v>
      </c>
      <c r="GZ475" s="261" t="s">
        <v>248</v>
      </c>
      <c r="HA475" s="261" t="s">
        <v>248</v>
      </c>
      <c r="HB475" s="188">
        <f t="shared" ref="HB475" si="512">SUM(G475:GE475)</f>
        <v>56</v>
      </c>
    </row>
    <row r="476" spans="1:210" ht="24.9" customHeight="1" thickBot="1" x14ac:dyDescent="0.35">
      <c r="A476" s="108" t="str">
        <f t="shared" ref="A476" si="513">A475</f>
        <v>Prod.-Q-5</v>
      </c>
      <c r="B476" s="108" t="str">
        <f t="shared" ref="B476" si="514">B475</f>
        <v>Pracownik Produkcji</v>
      </c>
      <c r="C476" s="108" t="str">
        <f t="shared" ref="C476" si="515">C475</f>
        <v>ŁB</v>
      </c>
      <c r="D476" s="108">
        <f t="shared" ref="D476" si="516">D475</f>
        <v>148</v>
      </c>
      <c r="E476" s="395"/>
      <c r="F476" s="189" t="s">
        <v>375</v>
      </c>
      <c r="G476" s="192">
        <f>IF(INDEX(tab_MinKomp[Przepisy BHP / BHP Vorschriften],MATCH($B475,tab_MinKomp[[Stanowisko / Position ]:[Stanowisko / Position ]],0))="n/a","n/a",G475-INDEX(tab_MinKomp[Przepisy BHP / BHP Vorschriften],MATCH($B475,tab_MinKomp[[Stanowisko / Position ]:[Stanowisko / Position ]],0)))</f>
        <v>0</v>
      </c>
      <c r="H476" s="193">
        <f>IF(INDEX(tab_MinKomp[Przepisy PPOŻ / Brandschutzbestimmungen],MATCH($B475,tab_MinKomp[[Stanowisko / Position ]:[Stanowisko / Position ]],0))="n/a","n/a",H475-INDEX(tab_MinKomp[Przepisy PPOŻ / Brandschutzbestimmungen],MATCH($B475,tab_MinKomp[[Stanowisko / Position ]:[Stanowisko / Position ]],0)))</f>
        <v>1</v>
      </c>
      <c r="I476" s="193">
        <f>IF(INDEX(tab_MinKomp[Ryzyko zawodowe na stanowiskach pracyv/ Berufliche Risiken an Arbeitsstellen],MATCH($B475,tab_MinKomp[[Stanowisko / Position ]:[Stanowisko / Position ]],0))="n/a","n/a",I475-INDEX(tab_MinKomp[Ryzyko zawodowe na stanowiskach pracyv/ Berufliche Risiken an Arbeitsstellen],MATCH($B475,tab_MinKomp[[Stanowisko / Position ]:[Stanowisko / Position ]],0)))</f>
        <v>0</v>
      </c>
      <c r="J476" s="193">
        <f>IF(INDEX(tab_MinKomp[Gospodarka substancjami niebezpiecznymi / Gefahrstoffmanagement],MATCH($B475,tab_MinKomp[[Stanowisko / Position ]:[Stanowisko / Position ]],0))="n/a","n/a",J475-INDEX(tab_MinKomp[Gospodarka substancjami niebezpiecznymi / Gefahrstoffmanagement],MATCH($B475,tab_MinKomp[[Stanowisko / Position ]:[Stanowisko / Position ]],0)))</f>
        <v>0</v>
      </c>
      <c r="K476" s="193">
        <f>IF(INDEX(tab_MinKomp[Gospodarka odpadami / Abfallwirtschaft],MATCH($B475,tab_MinKomp[[Stanowisko / Position ]:[Stanowisko / Position ]],0))="n/a","n/a",K475-INDEX(tab_MinKomp[Gospodarka odpadami / Abfallwirtschaft],MATCH($B475,tab_MinKomp[[Stanowisko / Position ]:[Stanowisko / Position ]],0)))</f>
        <v>0</v>
      </c>
      <c r="L476" s="194" t="str">
        <f>IF(INDEX(tab_MinKomp[Przepisy kodeksu pracy / Bestimmungen des Arbeitsgesetzes],MATCH($B475,tab_MinKomp[[Stanowisko / Position ]:[Stanowisko / Position ]],0))="n/a","n/a",L475-INDEX(tab_MinKomp[Przepisy kodeksu pracy / Bestimmungen des Arbeitsgesetzes],MATCH($B475,tab_MinKomp[[Stanowisko / Position ]:[Stanowisko / Position ]],0)))</f>
        <v>n/a</v>
      </c>
      <c r="M476" s="195" t="str">
        <f>IF(INDEX(tab_MinKomp[Przepisy o ub.społ. ZUS  / Sozialversicherungsvorschriften],MATCH($B475,tab_MinKomp[[Stanowisko / Position ]:[Stanowisko / Position ]],0))="n/a","n/a",M475-INDEX(tab_MinKomp[Przepisy o ub.społ. ZUS  / Sozialversicherungsvorschriften],MATCH($B475,tab_MinKomp[[Stanowisko / Position ]:[Stanowisko / Position ]],0)))</f>
        <v>n/a</v>
      </c>
      <c r="N476" s="194" t="str">
        <f>IF(INDEX(tab_MinKomp[PRZEPISY O PDOF /persönlich Einkommensteuergesetz ],MATCH($B475,tab_MinKomp[[Stanowisko / Position ]:[Stanowisko / Position ]],0))="n/a","n/a",N475-INDEX(tab_MinKomp[PRZEPISY O PDOF /persönlich Einkommensteuergesetz ],MATCH($B475,tab_MinKomp[[Stanowisko / Position ]:[Stanowisko / Position ]],0)))</f>
        <v>n/a</v>
      </c>
      <c r="O476" s="194">
        <f>IF(INDEX(tab_MinKomp[Regulamin pracy / Arbeitsordnung],MATCH($B475,tab_MinKomp[[Stanowisko / Position ]:[Stanowisko / Position ]],0))="n/a","n/a",O475-INDEX(tab_MinKomp[Regulamin pracy / Arbeitsordnung],MATCH($B475,tab_MinKomp[[Stanowisko / Position ]:[Stanowisko / Position ]],0)))</f>
        <v>0</v>
      </c>
      <c r="P476" s="194">
        <f>IF(INDEX(tab_MinKomp[Regulamin wynagradzania / Vergütungsordnung],MATCH($B475,tab_MinKomp[[Stanowisko / Position ]:[Stanowisko / Position ]],0))="n/a","n/a",P475-INDEX(tab_MinKomp[Regulamin wynagradzania / Vergütungsordnung],MATCH($B475,tab_MinKomp[[Stanowisko / Position ]:[Stanowisko / Position ]],0)))</f>
        <v>0</v>
      </c>
      <c r="Q476" s="194" t="str">
        <f>IF(INDEX(tab_MinKomp[System R2PŁATNIK PRO: Płace / Lohnabrechnung],MATCH($B475,tab_MinKomp[[Stanowisko / Position ]:[Stanowisko / Position ]],0))="n/a","n/a",Q475-INDEX(tab_MinKomp[System R2PŁATNIK PRO: Płace / Lohnabrechnung],MATCH($B475,tab_MinKomp[[Stanowisko / Position ]:[Stanowisko / Position ]],0)))</f>
        <v>n/a</v>
      </c>
      <c r="R476" s="194" t="str">
        <f>IF(INDEX(tab_MinKomp[SystemR2PŁATNIK PRO: KADRY / Personaldaten],MATCH($B475,tab_MinKomp[[Stanowisko / Position ]:[Stanowisko / Position ]],0))="n/a","n/a",R475-INDEX(tab_MinKomp[SystemR2PŁATNIK PRO: KADRY / Personaldaten],MATCH($B475,tab_MinKomp[[Stanowisko / Position ]:[Stanowisko / Position ]],0)))</f>
        <v>n/a</v>
      </c>
      <c r="S476" s="194" t="str">
        <f>IF(INDEX(tab_MinKomp[SYSTEM R2PŁATNIK PRO: zarządzanie pracownikami / Arbeitsverwaltung],MATCH($B475,tab_MinKomp[[Stanowisko / Position ]:[Stanowisko / Position ]],0))="n/a","n/a",S475-INDEX(tab_MinKomp[SYSTEM R2PŁATNIK PRO: zarządzanie pracownikami / Arbeitsverwaltung],MATCH($B475,tab_MinKomp[[Stanowisko / Position ]:[Stanowisko / Position ]],0)))</f>
        <v>n/a</v>
      </c>
      <c r="T476" s="194" t="str">
        <f>IF(INDEX(tab_MinKomp[Doradztwo, wsparcie personalne / Personalberatung und Unterstützung],MATCH($B475,tab_MinKomp[[Stanowisko / Position ]:[Stanowisko / Position ]],0))="n/a","n/a",T475-INDEX(tab_MinKomp[Doradztwo, wsparcie personalne / Personalberatung und Unterstützung],MATCH($B475,tab_MinKomp[[Stanowisko / Position ]:[Stanowisko / Position ]],0)))</f>
        <v>n/a</v>
      </c>
      <c r="U476" s="194" t="str">
        <f>IF(INDEX(tab_MinKomp[Przepisy o podatku VAT / MwSt.- Gesetz],MATCH($B475,tab_MinKomp[[Stanowisko / Position ]:[Stanowisko / Position ]],0))="n/a","n/a",U475-INDEX(tab_MinKomp[Przepisy o podatku VAT / MwSt.- Gesetz],MATCH($B475,tab_MinKomp[[Stanowisko / Position ]:[Stanowisko / Position ]],0)))</f>
        <v>n/a</v>
      </c>
      <c r="V476" s="194" t="str">
        <f>IF(INDEX(tab_MinKomp[PrzepisyPDOP / geschäftlich Einkommensteuergesetz],MATCH($B475,tab_MinKomp[[Stanowisko / Position ]:[Stanowisko / Position ]],0))="n/a","n/a",V475-INDEX(tab_MinKomp[PrzepisyPDOP / geschäftlich Einkommensteuergesetz],MATCH($B475,tab_MinKomp[[Stanowisko / Position ]:[Stanowisko / Position ]],0)))</f>
        <v>n/a</v>
      </c>
      <c r="W476" s="194" t="str">
        <f>IF(INDEX(tab_MinKomp[System BAAN / FINANSE (FIBU)],MATCH($B475,tab_MinKomp[[Stanowisko / Position ]:[Stanowisko / Position ]],0))="n/a","n/a",W475-INDEX(tab_MinKomp[System BAAN / FINANSE (FIBU)],MATCH($B475,tab_MinKomp[[Stanowisko / Position ]:[Stanowisko / Position ]],0)))</f>
        <v>n/a</v>
      </c>
      <c r="X476" s="194" t="str">
        <f>IF(INDEX(tab_MinKomp[Systemy pomocnicze / Hilfssysteme(STOCKPROGRAM, KALK2000 etc.)],MATCH($B475,tab_MinKomp[[Stanowisko / Position ]:[Stanowisko / Position ]],0))="n/a","n/a",X475-INDEX(tab_MinKomp[Systemy pomocnicze / Hilfssysteme(STOCKPROGRAM, KALK2000 etc.)],MATCH($B475,tab_MinKomp[[Stanowisko / Position ]:[Stanowisko / Position ]],0)))</f>
        <v>n/a</v>
      </c>
      <c r="Y476" s="194" t="str">
        <f>IF(INDEX(tab_MinKomp[Polityka rachunkowości / Buchführungspolitik],MATCH($B475,tab_MinKomp[[Stanowisko / Position ]:[Stanowisko / Position ]],0))="n/a","n/a",Y475-INDEX(tab_MinKomp[Polityka rachunkowości / Buchführungspolitik],MATCH($B475,tab_MinKomp[[Stanowisko / Position ]:[Stanowisko / Position ]],0)))</f>
        <v>n/a</v>
      </c>
      <c r="Z476" s="194" t="str">
        <f>IF(INDEX(tab_MinKomp[Ustawa o rachunkowości / Rechnungslegungsgesetz],MATCH($B475,tab_MinKomp[[Stanowisko / Position ]:[Stanowisko / Position ]],0))="n/a","n/a",Z475-INDEX(tab_MinKomp[Ustawa o rachunkowości / Rechnungslegungsgesetz],MATCH($B475,tab_MinKomp[[Stanowisko / Position ]:[Stanowisko / Position ]],0)))</f>
        <v>n/a</v>
      </c>
      <c r="AA476" s="194" t="str">
        <f>IF(INDEX(tab_MinKomp[WORKFLOW - TS-100],MATCH($B475,tab_MinKomp[[Stanowisko / Position ]:[Stanowisko / Position ]],0))="n/a","n/a",AA475-INDEX(tab_MinKomp[WORKFLOW - TS-100],MATCH($B475,tab_MinKomp[[Stanowisko / Position ]:[Stanowisko / Position ]],0)))</f>
        <v>n/a</v>
      </c>
      <c r="AB476" s="194" t="str">
        <f>IF(INDEX(tab_MinKomp[WORKFLOW - SFMS],MATCH($B475,tab_MinKomp[[Stanowisko / Position ]:[Stanowisko / Position ]],0))="n/a","n/a",AB475-INDEX(tab_MinKomp[WORKFLOW - SFMS],MATCH($B475,tab_MinKomp[[Stanowisko / Position ]:[Stanowisko / Position ]],0)))</f>
        <v>n/a</v>
      </c>
      <c r="AC476" s="194" t="str">
        <f>IF(INDEX(tab_MinKomp[System ISO 9001:2015],MATCH($B475,tab_MinKomp[[Stanowisko / Position ]:[Stanowisko / Position ]],0))="n/a","n/a",AC475-INDEX(tab_MinKomp[System ISO 9001:2015],MATCH($B475,tab_MinKomp[[Stanowisko / Position ]:[Stanowisko / Position ]],0)))</f>
        <v>n/a</v>
      </c>
      <c r="AD476" s="194" t="str">
        <f>IF(INDEX(tab_MinKomp[System ISO 9001:2015],MATCH($B475,tab_MinKomp[[Stanowisko / Position ]:[Stanowisko / Position ]],0))="n/a","n/a",AD475-INDEX(tab_MinKomp[System ISO 9001:2015],MATCH($B475,tab_MinKomp[[Stanowisko / Position ]:[Stanowisko / Position ]],0)))</f>
        <v>n/a</v>
      </c>
      <c r="AE476" s="194" t="str">
        <f>IF(INDEX(tab_MinKomp[System ISO 9001:2015],MATCH($B475,tab_MinKomp[[Stanowisko / Position ]:[Stanowisko / Position ]],0))="n/a","n/a",AE475-INDEX(tab_MinKomp[System ISO 9001:2015],MATCH($B475,tab_MinKomp[[Stanowisko / Position ]:[Stanowisko / Position ]],0)))</f>
        <v>n/a</v>
      </c>
      <c r="AF476" s="194" t="str">
        <f>IF(INDEX(tab_MinKomp[System ISO 9001:2015],MATCH($B475,tab_MinKomp[[Stanowisko / Position ]:[Stanowisko / Position ]],0))="n/a","n/a",AF475-INDEX(tab_MinKomp[System ISO 9001:2015],MATCH($B475,tab_MinKomp[[Stanowisko / Position ]:[Stanowisko / Position ]],0)))</f>
        <v>n/a</v>
      </c>
      <c r="AG476" s="194" t="str">
        <f>IF(INDEX(tab_MinKomp[Wymagania VDA 6.3 Process / Forderungen],MATCH($B475,tab_MinKomp[[Stanowisko / Position ]:[Stanowisko / Position ]],0))="n/a","n/a",AG475-INDEX(tab_MinKomp[Wymagania VDA 6.3 Process / Forderungen],MATCH($B475,tab_MinKomp[[Stanowisko / Position ]:[Stanowisko / Position ]],0)))</f>
        <v>n/a</v>
      </c>
      <c r="AH476" s="194" t="str">
        <f>IF(INDEX(tab_MinKomp[Wymagania VDA 6.5 Product / Forderungen],MATCH($B475,tab_MinKomp[[Stanowisko / Position ]:[Stanowisko / Position ]],0))="n/a","n/a",AH475-INDEX(tab_MinKomp[Wymagania VDA 6.5 Product / Forderungen],MATCH($B475,tab_MinKomp[[Stanowisko / Position ]:[Stanowisko / Position ]],0)))</f>
        <v>n/a</v>
      </c>
      <c r="AI476" s="194" t="str">
        <f>IF(INDEX(tab_MinKomp[System ISO 9001:2015],MATCH($B475,tab_MinKomp[[Stanowisko / Position ]:[Stanowisko / Position ]],0))="n/a","n/a",AI475-INDEX(tab_MinKomp[System ISO 9001:2015],MATCH($B475,tab_MinKomp[[Stanowisko / Position ]:[Stanowisko / Position ]],0)))</f>
        <v>n/a</v>
      </c>
      <c r="AJ476" s="194" t="str">
        <f>IF(INDEX(tab_MinKomp[Auditor systemu ISO 17021:2018],MATCH($B475,tab_MinKomp[[Stanowisko / Position ]:[Stanowisko / Position ]],0))="n/a","n/a",AJ475-INDEX(tab_MinKomp[Auditor systemu ISO 17021:2018],MATCH($B475,tab_MinKomp[[Stanowisko / Position ]:[Stanowisko / Position ]],0)))</f>
        <v>n/a</v>
      </c>
      <c r="AK476" s="194" t="str">
        <f>IF(INDEX(tab_MinKomp[Pełnomocnik systemu / Systemvertreter],MATCH($B475,tab_MinKomp[[Stanowisko / Position ]:[Stanowisko / Position ]],0))="n/a","n/a",AK475-INDEX(tab_MinKomp[Pełnomocnik systemu / Systemvertreter],MATCH($B475,tab_MinKomp[[Stanowisko / Position ]:[Stanowisko / Position ]],0)))</f>
        <v>n/a</v>
      </c>
      <c r="AL476" s="194">
        <f>IF(INDEX(tab_MinKomp[Polityka Etyczna - Compliance],MATCH($B475,tab_MinKomp[[Stanowisko / Position ]:[Stanowisko / Position ]],0))="n/a","n/a",AL475-INDEX(tab_MinKomp[Polityka Etyczna - Compliance],MATCH($B475,tab_MinKomp[[Stanowisko / Position ]:[Stanowisko / Position ]],0)))</f>
        <v>0</v>
      </c>
      <c r="AM476" s="194" t="str">
        <f>IF(INDEX(tab_MinKomp[WDRAŻANIE NOWYCH PROJEKTÓW/ PROCEDURA CTM],MATCH($B475,tab_MinKomp[[Stanowisko / Position ]:[Stanowisko / Position ]],0))="n/a","n/a",AM475-INDEX(tab_MinKomp[WDRAŻANIE NOWYCH PROJEKTÓW/ PROCEDURA CTM],MATCH($B475,tab_MinKomp[[Stanowisko / Position ]:[Stanowisko / Position ]],0)))</f>
        <v>n/a</v>
      </c>
      <c r="AN476" s="194" t="str">
        <f>IF(INDEX(tab_MinKomp[KAMIENIE MILOWE MSL/PIFF],MATCH($B475,tab_MinKomp[[Stanowisko / Position ]:[Stanowisko / Position ]],0))="n/a","n/a",AN475-INDEX(tab_MinKomp[KAMIENIE MILOWE MSL/PIFF],MATCH($B475,tab_MinKomp[[Stanowisko / Position ]:[Stanowisko / Position ]],0)))</f>
        <v>n/a</v>
      </c>
      <c r="AO476" s="194">
        <f>IF(INDEX(tab_MinKomp[CP],MATCH($B475,tab_MinKomp[[Stanowisko / Position ]:[Stanowisko / Position ]],0))="n/a","n/a",AO475-INDEX(tab_MinKomp[CP],MATCH($B475,tab_MinKomp[[Stanowisko / Position ]:[Stanowisko / Position ]],0)))</f>
        <v>1</v>
      </c>
      <c r="AP476" s="194" t="str">
        <f>IF(INDEX(tab_MinKomp[FMEA],MATCH($B475,tab_MinKomp[[Stanowisko / Position ]:[Stanowisko / Position ]],0))="n/a","n/a",AP475-INDEX(tab_MinKomp[FMEA],MATCH($B475,tab_MinKomp[[Stanowisko / Position ]:[Stanowisko / Position ]],0)))</f>
        <v>n/a</v>
      </c>
      <c r="AQ476" s="194">
        <f>IF(INDEX(tab_MinKomp[FLOW CHART],MATCH($B475,tab_MinKomp[[Stanowisko / Position ]:[Stanowisko / Position ]],0))="n/a","n/a",AQ475-INDEX(tab_MinKomp[FLOW CHART],MATCH($B475,tab_MinKomp[[Stanowisko / Position ]:[Stanowisko / Position ]],0)))</f>
        <v>1</v>
      </c>
      <c r="AR476" s="194" t="str">
        <f>IF(INDEX(tab_MinKomp[APQP],MATCH($B475,tab_MinKomp[[Stanowisko / Position ]:[Stanowisko / Position ]],0))="n/a","n/a",AR475-INDEX(tab_MinKomp[APQP],MATCH($B475,tab_MinKomp[[Stanowisko / Position ]:[Stanowisko / Position ]],0)))</f>
        <v>n/a</v>
      </c>
      <c r="AS476" s="194" t="str">
        <f>IF(INDEX(tab_MinKomp[MSA],MATCH($B475,tab_MinKomp[[Stanowisko / Position ]:[Stanowisko / Position ]],0))="n/a","n/a",AS475-INDEX(tab_MinKomp[MSA],MATCH($B475,tab_MinKomp[[Stanowisko / Position ]:[Stanowisko / Position ]],0)))</f>
        <v>n/a</v>
      </c>
      <c r="AT476" s="194" t="str">
        <f>IF(INDEX(tab_MinKomp[SPC],MATCH($B475,tab_MinKomp[[Stanowisko / Position ]:[Stanowisko / Position ]],0))="n/a","n/a",AT475-INDEX(tab_MinKomp[SPC],MATCH($B475,tab_MinKomp[[Stanowisko / Position ]:[Stanowisko / Position ]],0)))</f>
        <v>n/a</v>
      </c>
      <c r="AU476" s="194" t="str">
        <f>IF(INDEX(tab_MinKomp[CSR (SPECYFICZNE WYMAGANIA KLIENTA)],MATCH($B475,tab_MinKomp[[Stanowisko / Position ]:[Stanowisko / Position ]],0))="n/a","n/a",AU475-INDEX(tab_MinKomp[CSR (SPECYFICZNE WYMAGANIA KLIENTA)],MATCH($B475,tab_MinKomp[[Stanowisko / Position ]:[Stanowisko / Position ]],0)))</f>
        <v>n/a</v>
      </c>
      <c r="AV476" s="194">
        <f>IF(INDEX(tab_MinKomp[5S],MATCH($B475,tab_MinKomp[[Stanowisko / Position ]:[Stanowisko / Position ]],0))="n/a","n/a",AV475-INDEX(tab_MinKomp[5S],MATCH($B475,tab_MinKomp[[Stanowisko / Position ]:[Stanowisko / Position ]],0)))</f>
        <v>0</v>
      </c>
      <c r="AW476" s="194">
        <f>IF(INDEX(tab_MinKomp[LEAN MANAGEMENT],MATCH($B475,tab_MinKomp[[Stanowisko / Position ]:[Stanowisko / Position ]],0))="n/a","n/a",AW475-INDEX(tab_MinKomp[LEAN MANAGEMENT],MATCH($B475,tab_MinKomp[[Stanowisko / Position ]:[Stanowisko / Position ]],0)))</f>
        <v>0</v>
      </c>
      <c r="AX476" s="194" t="str">
        <f>IF(INDEX(tab_MinKomp[5R],MATCH($B475,tab_MinKomp[[Stanowisko / Position ]:[Stanowisko / Position ]],0))="n/a","n/a",AX475-INDEX(tab_MinKomp[5R],MATCH($B475,tab_MinKomp[[Stanowisko / Position ]:[Stanowisko / Position ]],0)))</f>
        <v>n/a</v>
      </c>
      <c r="AY476" s="194" t="str">
        <f>IF(INDEX(tab_MinKomp[Six Sigma],MATCH($B475,tab_MinKomp[[Stanowisko / Position ]:[Stanowisko / Position ]],0))="n/a","n/a",AY475-INDEX(tab_MinKomp[Six Sigma],MATCH($B475,tab_MinKomp[[Stanowisko / Position ]:[Stanowisko / Position ]],0)))</f>
        <v>n/a</v>
      </c>
      <c r="AZ476" s="194" t="str">
        <f>IF(INDEX(tab_MinKomp[System BAAN / Distribution &amp; Supply Chain],MATCH($B475,tab_MinKomp[[Stanowisko / Position ]:[Stanowisko / Position ]],0))="n/a","n/a",AZ475-INDEX(tab_MinKomp[System BAAN / Distribution &amp; Supply Chain],MATCH($B475,tab_MinKomp[[Stanowisko / Position ]:[Stanowisko / Position ]],0)))</f>
        <v>n/a</v>
      </c>
      <c r="BA476" s="194" t="str">
        <f>IF(INDEX(tab_MinKomp[Gospodarka magazynowa / Lagerverwaltung],MATCH($B475,tab_MinKomp[[Stanowisko / Position ]:[Stanowisko / Position ]],0))="n/a","n/a",BA475-INDEX(tab_MinKomp[Gospodarka magazynowa / Lagerverwaltung],MATCH($B475,tab_MinKomp[[Stanowisko / Position ]:[Stanowisko / Position ]],0)))</f>
        <v>n/a</v>
      </c>
      <c r="BB476" s="194" t="str">
        <f>IF(INDEX(tab_MinKomp[Inwentaryzacja - organizacja i przebieg / Inventurprozess],MATCH($B475,tab_MinKomp[[Stanowisko / Position ]:[Stanowisko / Position ]],0))="n/a","n/a",BB475-INDEX(tab_MinKomp[Inwentaryzacja - organizacja i przebieg / Inventurprozess],MATCH($B475,tab_MinKomp[[Stanowisko / Position ]:[Stanowisko / Position ]],0)))</f>
        <v>n/a</v>
      </c>
      <c r="BC476" s="194" t="str">
        <f>IF(INDEX(tab_MinKomp[Organizacja dostaw / Versorgungsorganisation],MATCH($B475,tab_MinKomp[[Stanowisko / Position ]:[Stanowisko / Position ]],0))="n/a","n/a",BC475-INDEX(tab_MinKomp[Organizacja dostaw / Versorgungsorganisation],MATCH($B475,tab_MinKomp[[Stanowisko / Position ]:[Stanowisko / Position ]],0)))</f>
        <v>n/a</v>
      </c>
      <c r="BD476" s="194" t="str">
        <f>IF(INDEX(tab_MinKomp[Organizacja wysyłek / Organisation von Lieferungen],MATCH($B475,tab_MinKomp[[Stanowisko / Position ]:[Stanowisko / Position ]],0))="n/a","n/a",BD475-INDEX(tab_MinKomp[Organizacja wysyłek / Organisation von Lieferungen],MATCH($B475,tab_MinKomp[[Stanowisko / Position ]:[Stanowisko / Position ]],0)))</f>
        <v>n/a</v>
      </c>
      <c r="BE476" s="194" t="str">
        <f>IF(INDEX(tab_MinKomp[Analiza magazynowa - Program Polen.mdb / Inventuranalyse],MATCH($B475,tab_MinKomp[[Stanowisko / Position ]:[Stanowisko / Position ]],0))="n/a","n/a",BE475-INDEX(tab_MinKomp[Analiza magazynowa - Program Polen.mdb / Inventuranalyse],MATCH($B475,tab_MinKomp[[Stanowisko / Position ]:[Stanowisko / Position ]],0)))</f>
        <v>n/a</v>
      </c>
      <c r="BF476" s="190" t="str">
        <f>IF(INDEX(tab_MinKomp[MMOG (Materials Management Operations Guidelines)],MATCH($B475,tab_MinKomp[[Stanowisko / Position ]:[Stanowisko / Position ]],0))="n/a","n/a",BF475-INDEX(tab_MinKomp[MMOG (Materials Management Operations Guidelines)],MATCH($B475,tab_MinKomp[[Stanowisko / Position ]:[Stanowisko / Position ]],0)))</f>
        <v>n/a</v>
      </c>
      <c r="BG476" s="190" t="str">
        <f>IF(INDEX(tab_MinKomp[GPP],MATCH($B475,tab_MinKomp[[Stanowisko / Position ]:[Stanowisko / Position ]],0))="n/a","n/a",BG475-INDEX(tab_MinKomp[GPP],MATCH($B475,tab_MinKomp[[Stanowisko / Position ]:[Stanowisko / Position ]],0)))</f>
        <v>n/a</v>
      </c>
      <c r="BH476" s="190" t="str">
        <f>IF(INDEX(tab_MinKomp[AIAG (Automotive Industry Action Group)],MATCH($B475,tab_MinKomp[[Stanowisko / Position ]:[Stanowisko / Position ]],0))="n/a","n/a",BH475-INDEX(tab_MinKomp[AIAG (Automotive Industry Action Group)],MATCH($B475,tab_MinKomp[[Stanowisko / Position ]:[Stanowisko / Position ]],0)))</f>
        <v>n/a</v>
      </c>
      <c r="BI476" s="190" t="str">
        <f>IF(INDEX(tab_MinKomp[Super-G disputes],MATCH($B475,tab_MinKomp[[Stanowisko / Position ]:[Stanowisko / Position ]],0))="n/a","n/a",BI475-INDEX(tab_MinKomp[Super-G disputes],MATCH($B475,tab_MinKomp[[Stanowisko / Position ]:[Stanowisko / Position ]],0)))</f>
        <v>n/a</v>
      </c>
      <c r="BJ476" s="190" t="str">
        <f>IF(INDEX(tab_MinKomp[CMMS3/eDDL (Direct Data Link)],MATCH($B475,tab_MinKomp[[Stanowisko / Position ]:[Stanowisko / Position ]],0))="n/a","n/a",BJ475-INDEX(tab_MinKomp[CMMS3/eDDL (Direct Data Link)],MATCH($B475,tab_MinKomp[[Stanowisko / Position ]:[Stanowisko / Position ]],0)))</f>
        <v>n/a</v>
      </c>
      <c r="BK476" s="190" t="str">
        <f>IF(INDEX(tab_MinKomp[MP&amp;L (Material Planning and Logistics)],MATCH($B475,tab_MinKomp[[Stanowisko / Position ]:[Stanowisko / Position ]],0))="n/a","n/a",BK475-INDEX(tab_MinKomp[MP&amp;L (Material Planning and Logistics)],MATCH($B475,tab_MinKomp[[Stanowisko / Position ]:[Stanowisko / Position ]],0)))</f>
        <v>n/a</v>
      </c>
      <c r="BL476" s="190" t="str">
        <f>IF(INDEX(tab_MinKomp[Supplier delivery rating],MATCH($B475,tab_MinKomp[[Stanowisko / Position ]:[Stanowisko / Position ]],0))="n/a","n/a",BL475-INDEX(tab_MinKomp[Supplier delivery rating],MATCH($B475,tab_MinKomp[[Stanowisko / Position ]:[Stanowisko / Position ]],0)))</f>
        <v>n/a</v>
      </c>
      <c r="BM476" s="194" t="str">
        <f>IF(INDEX(tab_MinKomp[Planowanie produkcji / Produktionsplanung],MATCH($B475,tab_MinKomp[[Stanowisko / Position ]:[Stanowisko / Position ]],0))="n/a","n/a",BM475-INDEX(tab_MinKomp[Planowanie produkcji / Produktionsplanung],MATCH($B475,tab_MinKomp[[Stanowisko / Position ]:[Stanowisko / Position ]],0)))</f>
        <v>n/a</v>
      </c>
      <c r="BN476" s="194" t="str">
        <f>IF(INDEX(tab_MinKomp[Planowanie produkcji / Produktionsplanung],MATCH($B475,tab_MinKomp[[Stanowisko / Position ]:[Stanowisko / Position ]],0))="n/a","n/a",BN475-INDEX(tab_MinKomp[Planowanie produkcji / Produktionsplanung],MATCH($B475,tab_MinKomp[[Stanowisko / Position ]:[Stanowisko / Position ]],0)))</f>
        <v>n/a</v>
      </c>
      <c r="BO476" s="194" t="str">
        <f>IF(INDEX(tab_MinKomp[Planowanie produkcji / Produktionsplanung],MATCH($B475,tab_MinKomp[[Stanowisko / Position ]:[Stanowisko / Position ]],0))="n/a","n/a",BO475-INDEX(tab_MinKomp[Planowanie produkcji / Produktionsplanung],MATCH($B475,tab_MinKomp[[Stanowisko / Position ]:[Stanowisko / Position ]],0)))</f>
        <v>n/a</v>
      </c>
      <c r="BP476" s="194" t="str">
        <f>IF(INDEX(tab_MinKomp[Planowanie produkcji / Produktionsplanung],MATCH($B475,tab_MinKomp[[Stanowisko / Position ]:[Stanowisko / Position ]],0))="n/a","n/a",BP475-INDEX(tab_MinKomp[Planowanie produkcji / Produktionsplanung],MATCH($B475,tab_MinKomp[[Stanowisko / Position ]:[Stanowisko / Position ]],0)))</f>
        <v>n/a</v>
      </c>
      <c r="BQ476" s="194" t="s">
        <v>248</v>
      </c>
      <c r="BR476" s="194" t="str">
        <f>IF(INDEX(tab_MinKomp[Planowanie produkcji / Produktionsplanung],MATCH($B475,tab_MinKomp[[Stanowisko / Position ]:[Stanowisko / Position ]],0))="n/a","n/a",BR475-INDEX(tab_MinKomp[Planowanie produkcji / Produktionsplanung],MATCH($B475,tab_MinKomp[[Stanowisko / Position ]:[Stanowisko / Position ]],0)))</f>
        <v>n/a</v>
      </c>
      <c r="BS476" s="194">
        <f>IF(INDEX(tab_MinKomp[Obsługa maszyn Novapax / Novapax Maschinenbedienung],MATCH($B475,tab_MinKomp[[Stanowisko / Position ]:[Stanowisko / Position ]],0))="n/a","n/a",BS475-INDEX(tab_MinKomp[Obsługa maszyn Novapax / Novapax Maschinenbedienung],MATCH($B475,tab_MinKomp[[Stanowisko / Position ]:[Stanowisko / Position ]],0)))</f>
        <v>0</v>
      </c>
      <c r="BT476" s="194" t="str">
        <f>IF(INDEX(tab_MinKomp[Planowanie produkcji / Produktionsplanung],MATCH($B475,tab_MinKomp[[Stanowisko / Position ]:[Stanowisko / Position ]],0))="n/a","n/a",BT475-INDEX(tab_MinKomp[Planowanie produkcji / Produktionsplanung],MATCH($B475,tab_MinKomp[[Stanowisko / Position ]:[Stanowisko / Position ]],0)))</f>
        <v>n/a</v>
      </c>
      <c r="BU476" s="194">
        <f>IF(INDEX(tab_MinKomp[Obsługa maszyn Novapax / Novapax Maschinenbedienung],MATCH($B475,tab_MinKomp[[Stanowisko / Position ]:[Stanowisko / Position ]],0))="n/a","n/a",BU475-INDEX(tab_MinKomp[Obsługa maszyn Novapax / Novapax Maschinenbedienung],MATCH($B475,tab_MinKomp[[Stanowisko / Position ]:[Stanowisko / Position ]],0)))</f>
        <v>0</v>
      </c>
      <c r="BV476" s="194" t="str">
        <f>IF(INDEX(tab_MinKomp[Planowanie produkcji / Produktionsplanung],MATCH($B475,tab_MinKomp[[Stanowisko / Position ]:[Stanowisko / Position ]],0))="n/a","n/a",BV475-INDEX(tab_MinKomp[Planowanie produkcji / Produktionsplanung],MATCH($B475,tab_MinKomp[[Stanowisko / Position ]:[Stanowisko / Position ]],0)))</f>
        <v>n/a</v>
      </c>
      <c r="BW476" s="194">
        <f>IF(INDEX(tab_MinKomp[Obsługa maszyn Novapax / Novapax Maschinenbedienung],MATCH($B475,tab_MinKomp[[Stanowisko / Position ]:[Stanowisko / Position ]],0))="n/a","n/a",BW475-INDEX(tab_MinKomp[Obsługa maszyn Novapax / Novapax Maschinenbedienung],MATCH($B475,tab_MinKomp[[Stanowisko / Position ]:[Stanowisko / Position ]],0)))</f>
        <v>0</v>
      </c>
      <c r="BX476" s="194">
        <f>IF(INDEX(tab_MinKomp[Obsługa maszyn Novapax / Novapax Maschinenbedienung],MATCH($B475,tab_MinKomp[[Stanowisko / Position ]:[Stanowisko / Position ]],0))="n/a","n/a",BX475-INDEX(tab_MinKomp[Obsługa maszyn Novapax / Novapax Maschinenbedienung],MATCH($B475,tab_MinKomp[[Stanowisko / Position ]:[Stanowisko / Position ]],0)))</f>
        <v>1</v>
      </c>
      <c r="BY476" s="194" t="str">
        <f>IF(INDEX(tab_MinKomp[Obsługa maszyn Engel / Engel Maschinenbedienung],MATCH($B475,tab_MinKomp[[Stanowisko / Position ]:[Stanowisko / Position ]],0))="n/a","n/a",BY475-INDEX(tab_MinKomp[Obsługa maszyn Engel / Engel Maschinenbedienung],MATCH($B475,tab_MinKomp[[Stanowisko / Position ]:[Stanowisko / Position ]],0)))</f>
        <v>n/a</v>
      </c>
      <c r="BZ476" s="194">
        <f>IF(INDEX(tab_MinKomp[Obsługa maszyn Novapax / Novapax Maschinenbedienung],MATCH($B475,tab_MinKomp[[Stanowisko / Position ]:[Stanowisko / Position ]],0))="n/a","n/a",BZ475-INDEX(tab_MinKomp[Obsługa maszyn Novapax / Novapax Maschinenbedienung],MATCH($B475,tab_MinKomp[[Stanowisko / Position ]:[Stanowisko / Position ]],0)))</f>
        <v>1</v>
      </c>
      <c r="CA476" s="194" t="str">
        <f>IF(INDEX(tab_MinKomp[Obsługa maszyn KVT / KVT Maschinenbedienung],MATCH($B475,tab_MinKomp[[Stanowisko / Position ]:[Stanowisko / Position ]],0))="n/a","n/a",CA475-INDEX(tab_MinKomp[Obsługa maszyn KVT / KVT Maschinenbedienung],MATCH($B475,tab_MinKomp[[Stanowisko / Position ]:[Stanowisko / Position ]],0)))</f>
        <v>n/a</v>
      </c>
      <c r="CB476" s="194">
        <f>IF(INDEX(tab_MinKomp[Obsługa maszyn Novapax / Novapax Maschinenbedienung],MATCH($B475,tab_MinKomp[[Stanowisko / Position ]:[Stanowisko / Position ]],0))="n/a","n/a",CB475-INDEX(tab_MinKomp[Obsługa maszyn Novapax / Novapax Maschinenbedienung],MATCH($B475,tab_MinKomp[[Stanowisko / Position ]:[Stanowisko / Position ]],0)))</f>
        <v>0</v>
      </c>
      <c r="CC476" s="194" t="str">
        <f>IF(INDEX(tab_MinKomp[Obsługa maszyn Branson / Branson Maschinenbedienung],MATCH($B475,tab_MinKomp[[Stanowisko / Position ]:[Stanowisko / Position ]],0))="n/a","n/a",CC475-INDEX(tab_MinKomp[Obsługa maszyn Branson / Branson Maschinenbedienung],MATCH($B475,tab_MinKomp[[Stanowisko / Position ]:[Stanowisko / Position ]],0)))</f>
        <v>n/a</v>
      </c>
      <c r="CD476" s="194">
        <v>0</v>
      </c>
      <c r="CE476" s="194">
        <v>-2</v>
      </c>
      <c r="CF476" s="194">
        <v>-1</v>
      </c>
      <c r="CG476" s="194">
        <f>IF(INDEX(tab_MinKomp[Eliminacja awarii / Beseitigung von Ausfällen],MATCH($B475,tab_MinKomp[[Stanowisko / Position ]:[Stanowisko / Position ]],0))="n/a","n/a",CG475-INDEX(tab_MinKomp[Eliminacja awarii / Beseitigung von Ausfällen],MATCH($B475,tab_MinKomp[[Stanowisko / Position ]:[Stanowisko / Position ]],0)))</f>
        <v>0</v>
      </c>
      <c r="CH476" s="194" t="str">
        <f>IF(INDEX(tab_MinKomp[Wymagania VDA 6.5 Product / Forderungen],MATCH($B475,tab_MinKomp[[Stanowisko / Position ]:[Stanowisko / Position ]],0))="n/a","n/a",CH475-INDEX(tab_MinKomp[Wymagania VDA 6.5 Product / Forderungen],MATCH($B475,tab_MinKomp[[Stanowisko / Position ]:[Stanowisko / Position ]],0)))</f>
        <v>n/a</v>
      </c>
      <c r="CI476" s="194" t="str">
        <f>IF(INDEX(tab_MinKomp[Wymagania VDA 6.5 Product / Forderungen],MATCH($B475,tab_MinKomp[[Stanowisko / Position ]:[Stanowisko / Position ]],0))="n/a","n/a",CI475-INDEX(tab_MinKomp[Wymagania VDA 6.5 Product / Forderungen],MATCH($B475,tab_MinKomp[[Stanowisko / Position ]:[Stanowisko / Position ]],0)))</f>
        <v>n/a</v>
      </c>
      <c r="CJ476" s="194" t="str">
        <f>IF(INDEX(tab_MinKomp[Wymagania VDA 6.5 Product / Forderungen],MATCH($B475,tab_MinKomp[[Stanowisko / Position ]:[Stanowisko / Position ]],0))="n/a","n/a",CJ475-INDEX(tab_MinKomp[Wymagania VDA 6.5 Product / Forderungen],MATCH($B475,tab_MinKomp[[Stanowisko / Position ]:[Stanowisko / Position ]],0)))</f>
        <v>n/a</v>
      </c>
      <c r="CK476" s="194" t="str">
        <f>IF(INDEX(tab_MinKomp[Wymagania VDA 6.5 Product / Forderungen],MATCH($B475,tab_MinKomp[[Stanowisko / Position ]:[Stanowisko / Position ]],0))="n/a","n/a",CK475-INDEX(tab_MinKomp[Wymagania VDA 6.5 Product / Forderungen],MATCH($B475,tab_MinKomp[[Stanowisko / Position ]:[Stanowisko / Position ]],0)))</f>
        <v>n/a</v>
      </c>
      <c r="CL476" s="194" t="str">
        <f>IF(INDEX(tab_MinKomp[Wymagania VDA 6.5 Product / Forderungen],MATCH($B475,tab_MinKomp[[Stanowisko / Position ]:[Stanowisko / Position ]],0))="n/a","n/a",CL475-INDEX(tab_MinKomp[Wymagania VDA 6.5 Product / Forderungen],MATCH($B475,tab_MinKomp[[Stanowisko / Position ]:[Stanowisko / Position ]],0)))</f>
        <v>n/a</v>
      </c>
      <c r="CM476" s="194" t="str">
        <f>IF(INDEX(tab_MinKomp[Informatyka ogólna (techniczne i systemowe) / Allgemeine IT (Technik und System)],MATCH($B475,tab_MinKomp[[Stanowisko / Position ]:[Stanowisko / Position ]],0))="n/a","n/a",CM475-INDEX(tab_MinKomp[Informatyka ogólna (techniczne i systemowe) / Allgemeine IT (Technik und System)],MATCH($B475,tab_MinKomp[[Stanowisko / Position ]:[Stanowisko / Position ]],0)))</f>
        <v>n/a</v>
      </c>
      <c r="CN476" s="194" t="str">
        <f>IF(INDEX(tab_MinKomp[Sieci komputerowe / Computernetzwerke],MATCH($B475,tab_MinKomp[[Stanowisko / Position ]:[Stanowisko / Position ]],0))="n/a","n/a",CN475-INDEX(tab_MinKomp[Sieci komputerowe / Computernetzwerke],MATCH($B475,tab_MinKomp[[Stanowisko / Position ]:[Stanowisko / Position ]],0)))</f>
        <v>n/a</v>
      </c>
      <c r="CO476" s="194" t="str">
        <f>IF(INDEX(tab_MinKomp[Hardware (komputery PC, drukarki biurowe i etykietowe, telefonia stacjonarna i mobilna) (PC, Drucker, Telefpne, Handys)],MATCH($B475,tab_MinKomp[[Stanowisko / Position ]:[Stanowisko / Position ]],0))="n/a","n/a",CO475-INDEX(tab_MinKomp[Hardware (komputery PC, drukarki biurowe i etykietowe, telefonia stacjonarna i mobilna) (PC, Drucker, Telefpne, Handys)],MATCH($B475,tab_MinKomp[[Stanowisko / Position ]:[Stanowisko / Position ]],0)))</f>
        <v>n/a</v>
      </c>
      <c r="CP476" s="194" t="str">
        <f>IF(INDEX(tab_MinKomp[Software &amp; Systems (MS Office, MS Remote Desktop)],MATCH($B475,tab_MinKomp[[Stanowisko / Position ]:[Stanowisko / Position ]],0))="n/a","n/a",CP475-INDEX(tab_MinKomp[Software &amp; Systems (MS Office, MS Remote Desktop)],MATCH($B475,tab_MinKomp[[Stanowisko / Position ]:[Stanowisko / Position ]],0)))</f>
        <v>n/a</v>
      </c>
      <c r="CQ476" s="194" t="str">
        <f>IF(INDEX(tab_MinKomp[Programowanie obiektowe (PHP) / Objektprogrammierung],MATCH($B475,tab_MinKomp[[Stanowisko / Position ]:[Stanowisko / Position ]],0))="n/a","n/a",CQ475-INDEX(tab_MinKomp[Programowanie obiektowe (PHP) / Objektprogrammierung],MATCH($B475,tab_MinKomp[[Stanowisko / Position ]:[Stanowisko / Position ]],0)))</f>
        <v>n/a</v>
      </c>
      <c r="CR476" s="194" t="str">
        <f>IF(INDEX(tab_MinKomp[Scrum],MATCH($B475,tab_MinKomp[[Stanowisko / Position ]:[Stanowisko / Position ]],0))="n/a","n/a",CR475-INDEX(tab_MinKomp[Scrum],MATCH($B475,tab_MinKomp[[Stanowisko / Position ]:[Stanowisko / Position ]],0)))</f>
        <v>n/a</v>
      </c>
      <c r="CS476" s="194" t="str">
        <f>IF(INDEX(tab_MinKomp[SQL (MySQL)],MATCH($B475,tab_MinKomp[[Stanowisko / Position ]:[Stanowisko / Position ]],0))="n/a","n/a",CS475-INDEX(tab_MinKomp[SQL (MySQL)],MATCH($B475,tab_MinKomp[[Stanowisko / Position ]:[Stanowisko / Position ]],0)))</f>
        <v>n/a</v>
      </c>
      <c r="CT476" s="194" t="str">
        <f>IF(INDEX(tab_MinKomp[Javascript],MATCH($B475,tab_MinKomp[[Stanowisko / Position ]:[Stanowisko / Position ]],0))="n/a","n/a",CT475-INDEX(tab_MinKomp[Javascript],MATCH($B475,tab_MinKomp[[Stanowisko / Position ]:[Stanowisko / Position ]],0)))</f>
        <v>n/a</v>
      </c>
      <c r="CU476" s="194" t="str">
        <f>IF(INDEX(tab_MinKomp[Joomla],MATCH($B475,tab_MinKomp[[Stanowisko / Position ]:[Stanowisko / Position ]],0))="n/a","n/a",CU475-INDEX(tab_MinKomp[Joomla],MATCH($B475,tab_MinKomp[[Stanowisko / Position ]:[Stanowisko / Position ]],0)))</f>
        <v>n/a</v>
      </c>
      <c r="CV476" s="194" t="str">
        <f>IF(INDEX(tab_MinKomp[Bash],MATCH($B475,tab_MinKomp[[Stanowisko / Position ]:[Stanowisko / Position ]],0))="n/a","n/a",CV475-INDEX(tab_MinKomp[Bash],MATCH($B475,tab_MinKomp[[Stanowisko / Position ]:[Stanowisko / Position ]],0)))</f>
        <v>n/a</v>
      </c>
      <c r="CW476" s="194">
        <f>IF(INDEX(tab_MinKomp[Systemy MES (HYDRA / SFMS)],MATCH($B475,tab_MinKomp[[Stanowisko / Position ]:[Stanowisko / Position ]],0))="n/a","n/a",CW475-INDEX(tab_MinKomp[Systemy MES (HYDRA / SFMS)],MATCH($B475,tab_MinKomp[[Stanowisko / Position ]:[Stanowisko / Position ]],0)))</f>
        <v>0</v>
      </c>
      <c r="CX476" s="194" t="str">
        <f>IF(INDEX(tab_MinKomp[HTML / CSS],MATCH($B475,tab_MinKomp[[Stanowisko / Position ]:[Stanowisko / Position ]],0))="n/a","n/a",CX475-INDEX(tab_MinKomp[HTML / CSS],MATCH($B475,tab_MinKomp[[Stanowisko / Position ]:[Stanowisko / Position ]],0)))</f>
        <v>n/a</v>
      </c>
      <c r="CY476" s="194" t="str">
        <f>IF(INDEX(tab_MinKomp[SYSTEM PR],MATCH($B475,tab_MinKomp[[Stanowisko / Position ]:[Stanowisko / Position ]],0))="n/a","n/a",CY475-INDEX(tab_MinKomp[SYSTEM PR],MATCH($B475,tab_MinKomp[[Stanowisko / Position ]:[Stanowisko / Position ]],0)))</f>
        <v>n/a</v>
      </c>
      <c r="CZ476" s="194" t="str">
        <f>IF(INDEX(tab_MinKomp[System Einkauf XP / EBA],MATCH($B475,tab_MinKomp[[Stanowisko / Position ]:[Stanowisko / Position ]],0))="n/a","n/a",CZ475-INDEX(tab_MinKomp[System Einkauf XP / EBA],MATCH($B475,tab_MinKomp[[Stanowisko / Position ]:[Stanowisko / Position ]],0)))</f>
        <v>n/a</v>
      </c>
      <c r="DA476" s="194" t="str">
        <f>IF(INDEX(tab_MinKomp[Techniki negocjacyjne / Verhandlungstechniken],MATCH($B475,tab_MinKomp[[Stanowisko / Position ]:[Stanowisko / Position ]],0))="n/a","n/a",DA475-INDEX(tab_MinKomp[Techniki negocjacyjne / Verhandlungstechniken],MATCH($B475,tab_MinKomp[[Stanowisko / Position ]:[Stanowisko / Position ]],0)))</f>
        <v>n/a</v>
      </c>
      <c r="DB476" s="194" t="str">
        <f>IF(INDEX(tab_MinKomp[Znajomość rynku branżowego / Kenntnis des Industrie Marktes],MATCH($B475,tab_MinKomp[[Stanowisko / Position ]:[Stanowisko / Position ]],0))="n/a","n/a",DB475-INDEX(tab_MinKomp[Znajomość rynku branżowego / Kenntnis des Industrie Marktes],MATCH($B475,tab_MinKomp[[Stanowisko / Position ]:[Stanowisko / Position ]],0)))</f>
        <v>n/a</v>
      </c>
      <c r="DC476" s="194" t="str">
        <f>IF(INDEX(tab_MinKomp[SUPPLIER MANAGEMENT],MATCH($B475,tab_MinKomp[[Stanowisko / Position ]:[Stanowisko / Position ]],0))="n/a","n/a",DC475-INDEX(tab_MinKomp[SUPPLIER MANAGEMENT],MATCH($B475,tab_MinKomp[[Stanowisko / Position ]:[Stanowisko / Position ]],0)))</f>
        <v>n/a</v>
      </c>
      <c r="DD476" s="194" t="str">
        <f>IF(INDEX(tab_MinKomp[SUPPLIER MANAGEMENT],MATCH($B475,tab_MinKomp[[Stanowisko / Position ]:[Stanowisko / Position ]],0))="n/a","n/a",DD475-INDEX(tab_MinKomp[SUPPLIER MANAGEMENT],MATCH($B475,tab_MinKomp[[Stanowisko / Position ]:[Stanowisko / Position ]],0)))</f>
        <v>n/a</v>
      </c>
      <c r="DE476" s="194" t="str">
        <f>IF(INDEX(tab_MinKomp[SUPPLIER MANAGEMENT],MATCH($B475,tab_MinKomp[[Stanowisko / Position ]:[Stanowisko / Position ]],0))="n/a","n/a",DE475-INDEX(tab_MinKomp[SUPPLIER MANAGEMENT],MATCH($B475,tab_MinKomp[[Stanowisko / Position ]:[Stanowisko / Position ]],0)))</f>
        <v>n/a</v>
      </c>
      <c r="DF476" s="194">
        <f>IF(INDEX(tab_MinKomp[LEAN MANAGEMENT],MATCH($B475,tab_MinKomp[[Stanowisko / Position ]:[Stanowisko / Position ]],0))="n/a","n/a",DF475-INDEX(tab_MinKomp[LEAN MANAGEMENT],MATCH($B475,tab_MinKomp[[Stanowisko / Position ]:[Stanowisko / Position ]],0)))</f>
        <v>0</v>
      </c>
      <c r="DG476" s="194" t="str">
        <f>IF(INDEX(tab_MinKomp[PPAP/PSW],MATCH($B475,tab_MinKomp[[Stanowisko / Position ]:[Stanowisko / Position ]],0))="n/a","n/a",DG475-INDEX(tab_MinKomp[PPAP/PSW],MATCH($B475,tab_MinKomp[[Stanowisko / Position ]:[Stanowisko / Position ]],0)))</f>
        <v>n/a</v>
      </c>
      <c r="DH476" s="194" t="str">
        <f>IF(INDEX(tab_MinKomp[SUPPLIER MANAGEMENT],MATCH($B475,tab_MinKomp[[Stanowisko / Position ]:[Stanowisko / Position ]],0))="n/a","n/a",DH475-INDEX(tab_MinKomp[SUPPLIER MANAGEMENT],MATCH($B475,tab_MinKomp[[Stanowisko / Position ]:[Stanowisko / Position ]],0)))</f>
        <v>n/a</v>
      </c>
      <c r="DI476" s="194" t="str">
        <f>IF(INDEX(tab_MinKomp[OBSŁUGA PORTALI KLIENTA / Kundenportale],MATCH($B475,tab_MinKomp[[Stanowisko / Position ]:[Stanowisko / Position ]],0))="n/a","n/a",DI475-INDEX(tab_MinKomp[OBSŁUGA PORTALI KLIENTA / Kundenportale],MATCH($B475,tab_MinKomp[[Stanowisko / Position ]:[Stanowisko / Position ]],0)))</f>
        <v>n/a</v>
      </c>
      <c r="DJ476" s="194" t="str">
        <f>IF(INDEX(tab_MinKomp[Obsługa systemu BABTECQ / BABTECQ System],MATCH($B475,tab_MinKomp[[Stanowisko / Position ]:[Stanowisko / Position ]],0))="n/a","n/a",DJ475-INDEX(tab_MinKomp[Obsługa systemu BABTECQ / BABTECQ System],MATCH($B475,tab_MinKomp[[Stanowisko / Position ]:[Stanowisko / Position ]],0)))</f>
        <v>n/a</v>
      </c>
      <c r="DK476" s="194" t="str">
        <f>IF(INDEX(tab_MinKomp[Rysunek techniczny / technische Zeichnung],MATCH($B475,tab_MinKomp[[Stanowisko / Position ]:[Stanowisko / Position ]],0))="n/a","n/a",DK475-INDEX(tab_MinKomp[Rysunek techniczny / technische Zeichnung],MATCH($B475,tab_MinKomp[[Stanowisko / Position ]:[Stanowisko / Position ]],0)))</f>
        <v>n/a</v>
      </c>
      <c r="DL476" s="194" t="str">
        <f>IF(INDEX(tab_MinKomp[Kalibracja / Kalibrierung],MATCH($B475,tab_MinKomp[[Stanowisko / Position ]:[Stanowisko / Position ]],0))="n/a","n/a",DL475-INDEX(tab_MinKomp[Kalibracja / Kalibrierung],MATCH($B475,tab_MinKomp[[Stanowisko / Position ]:[Stanowisko / Position ]],0)))</f>
        <v>n/a</v>
      </c>
      <c r="DM476" s="194" t="str">
        <f>IF(INDEX(tab_MinKomp[Rekwalifikacja / Requalifizierung],MATCH($B475,tab_MinKomp[[Stanowisko / Position ]:[Stanowisko / Position ]],0))="n/a","n/a",DM475-INDEX(tab_MinKomp[Rekwalifikacja / Requalifizierung],MATCH($B475,tab_MinKomp[[Stanowisko / Position ]:[Stanowisko / Position ]],0)))</f>
        <v>n/a</v>
      </c>
      <c r="DN476" s="190" t="str">
        <f>IF(INDEX(tab_MinKomp[Testy czystości / Reinheitstests],MATCH($B475,tab_MinKomp[[Stanowisko / Position ]:[Stanowisko / Position ]],0))="n/a","n/a",DN475-INDEX(tab_MinKomp[Testy czystości / Reinheitstests],MATCH($B475,tab_MinKomp[[Stanowisko / Position ]:[Stanowisko / Position ]],0)))</f>
        <v>n/a</v>
      </c>
      <c r="DO476" s="190" t="str">
        <f>IF(INDEX(tab_MinKomp[Testy czystości / Reinheitstests],MATCH($B475,tab_MinKomp[[Stanowisko / Position ]:[Stanowisko / Position ]],0))="n/a","n/a",DO475-INDEX(tab_MinKomp[Testy czystości / Reinheitstests],MATCH($B475,tab_MinKomp[[Stanowisko / Position ]:[Stanowisko / Position ]],0)))</f>
        <v>n/a</v>
      </c>
      <c r="DP476" s="190" t="str">
        <f>IF(INDEX(tab_MinKomp[Testy czystości / Reinheitstests],MATCH($B475,tab_MinKomp[[Stanowisko / Position ]:[Stanowisko / Position ]],0))="n/a","n/a",DP475-INDEX(tab_MinKomp[Testy czystości / Reinheitstests],MATCH($B475,tab_MinKomp[[Stanowisko / Position ]:[Stanowisko / Position ]],0)))</f>
        <v>n/a</v>
      </c>
      <c r="DQ476" s="190" t="str">
        <f>IF(INDEX(tab_MinKomp[Testy czystości / Reinheitstests],MATCH($B475,tab_MinKomp[[Stanowisko / Position ]:[Stanowisko / Position ]],0))="n/a","n/a",DQ475-INDEX(tab_MinKomp[Testy czystości / Reinheitstests],MATCH($B475,tab_MinKomp[[Stanowisko / Position ]:[Stanowisko / Position ]],0)))</f>
        <v>n/a</v>
      </c>
      <c r="DR476" s="190" t="str">
        <f>IF(INDEX(tab_MinKomp[Testy czystości / Reinheitstests],MATCH($B475,tab_MinKomp[[Stanowisko / Position ]:[Stanowisko / Position ]],0))="n/a","n/a",DR475-INDEX(tab_MinKomp[Testy czystości / Reinheitstests],MATCH($B475,tab_MinKomp[[Stanowisko / Position ]:[Stanowisko / Position ]],0)))</f>
        <v>n/a</v>
      </c>
      <c r="DS476" s="190" t="str">
        <f>IF(INDEX(tab_MinKomp[Testy czystości / Reinheitstests],MATCH($B475,tab_MinKomp[[Stanowisko / Position ]:[Stanowisko / Position ]],0))="n/a","n/a",DS475-INDEX(tab_MinKomp[Testy czystości / Reinheitstests],MATCH($B475,tab_MinKomp[[Stanowisko / Position ]:[Stanowisko / Position ]],0)))</f>
        <v>n/a</v>
      </c>
      <c r="DT476" s="194" t="str">
        <f>IF(INDEX(tab_MinKomp[SUPPLIER MANAGEMENT],MATCH($B475,tab_MinKomp[[Stanowisko / Position ]:[Stanowisko / Position ]],0))="n/a","n/a",DT475-INDEX(tab_MinKomp[SUPPLIER MANAGEMENT],MATCH($B475,tab_MinKomp[[Stanowisko / Position ]:[Stanowisko / Position ]],0)))</f>
        <v>n/a</v>
      </c>
      <c r="DU476" s="190" t="str">
        <f>IF(INDEX(tab_MinKomp[Testy czystości / Reinheitstests],MATCH($B475,tab_MinKomp[[Stanowisko / Position ]:[Stanowisko / Position ]],0))="n/a","n/a",DU475-INDEX(tab_MinKomp[Testy czystości / Reinheitstests],MATCH($B475,tab_MinKomp[[Stanowisko / Position ]:[Stanowisko / Position ]],0)))</f>
        <v>n/a</v>
      </c>
      <c r="DV476" s="190" t="str">
        <f>IF(INDEX(tab_MinKomp[Testy czystości / Reinheitstests],MATCH($B475,tab_MinKomp[[Stanowisko / Position ]:[Stanowisko / Position ]],0))="n/a","n/a",DV475-INDEX(tab_MinKomp[Testy czystości / Reinheitstests],MATCH($B475,tab_MinKomp[[Stanowisko / Position ]:[Stanowisko / Position ]],0)))</f>
        <v>n/a</v>
      </c>
      <c r="DW476" s="190" t="str">
        <f>IF(INDEX(tab_MinKomp[Testy czystości / Reinheitstests],MATCH($B475,tab_MinKomp[[Stanowisko / Position ]:[Stanowisko / Position ]],0))="n/a","n/a",DW475-INDEX(tab_MinKomp[Testy czystości / Reinheitstests],MATCH($B475,tab_MinKomp[[Stanowisko / Position ]:[Stanowisko / Position ]],0)))</f>
        <v>n/a</v>
      </c>
      <c r="DX476" s="190" t="str">
        <f>IF(INDEX(tab_MinKomp[Testy czystości / Reinheitstests],MATCH($B475,tab_MinKomp[[Stanowisko / Position ]:[Stanowisko / Position ]],0))="n/a","n/a",DX475-INDEX(tab_MinKomp[Testy czystości / Reinheitstests],MATCH($B475,tab_MinKomp[[Stanowisko / Position ]:[Stanowisko / Position ]],0)))</f>
        <v>n/a</v>
      </c>
      <c r="DY476" s="190" t="str">
        <f>IF(INDEX(tab_MinKomp[Testy czystości / Reinheitstests],MATCH($B475,tab_MinKomp[[Stanowisko / Position ]:[Stanowisko / Position ]],0))="n/a","n/a",DY475-INDEX(tab_MinKomp[Testy czystości / Reinheitstests],MATCH($B475,tab_MinKomp[[Stanowisko / Position ]:[Stanowisko / Position ]],0)))</f>
        <v>n/a</v>
      </c>
      <c r="DZ476" s="190" t="str">
        <f>IF(INDEX(tab_MinKomp[Testy czystości / Reinheitstests],MATCH($B475,tab_MinKomp[[Stanowisko / Position ]:[Stanowisko / Position ]],0))="n/a","n/a",DZ475-INDEX(tab_MinKomp[Testy czystości / Reinheitstests],MATCH($B475,tab_MinKomp[[Stanowisko / Position ]:[Stanowisko / Position ]],0)))</f>
        <v>n/a</v>
      </c>
      <c r="EA476" s="194" t="str">
        <f>IF(INDEX(tab_MinKomp[SUPPLIER MANAGEMENT],MATCH($B475,tab_MinKomp[[Stanowisko / Position ]:[Stanowisko / Position ]],0))="n/a","n/a",EA475-INDEX(tab_MinKomp[SUPPLIER MANAGEMENT],MATCH($B475,tab_MinKomp[[Stanowisko / Position ]:[Stanowisko / Position ]],0)))</f>
        <v>n/a</v>
      </c>
      <c r="EB476" s="190" t="str">
        <f>IF(INDEX(tab_MinKomp[Testy czystości / Reinheitstests],MATCH($B475,tab_MinKomp[[Stanowisko / Position ]:[Stanowisko / Position ]],0))="n/a","n/a",EB475-INDEX(tab_MinKomp[Testy czystości / Reinheitstests],MATCH($B475,tab_MinKomp[[Stanowisko / Position ]:[Stanowisko / Position ]],0)))</f>
        <v>n/a</v>
      </c>
      <c r="EC476" s="190" t="str">
        <f>IF(INDEX(tab_MinKomp[Testy czystości / Reinheitstests],MATCH($B475,tab_MinKomp[[Stanowisko / Position ]:[Stanowisko / Position ]],0))="n/a","n/a",EC475-INDEX(tab_MinKomp[Testy czystości / Reinheitstests],MATCH($B475,tab_MinKomp[[Stanowisko / Position ]:[Stanowisko / Position ]],0)))</f>
        <v>n/a</v>
      </c>
      <c r="ED476" s="190" t="str">
        <f>IF(INDEX(tab_MinKomp[Testy czystości / Reinheitstests],MATCH($B475,tab_MinKomp[[Stanowisko / Position ]:[Stanowisko / Position ]],0))="n/a","n/a",ED475-INDEX(tab_MinKomp[Testy czystości / Reinheitstests],MATCH($B475,tab_MinKomp[[Stanowisko / Position ]:[Stanowisko / Position ]],0)))</f>
        <v>n/a</v>
      </c>
      <c r="EE476" s="190" t="str">
        <f>IF(INDEX(tab_MinKomp[Testy czystości / Reinheitstests],MATCH($B475,tab_MinKomp[[Stanowisko / Position ]:[Stanowisko / Position ]],0))="n/a","n/a",EE475-INDEX(tab_MinKomp[Testy czystości / Reinheitstests],MATCH($B475,tab_MinKomp[[Stanowisko / Position ]:[Stanowisko / Position ]],0)))</f>
        <v>n/a</v>
      </c>
      <c r="EF476" s="190" t="str">
        <f>IF(INDEX(tab_MinKomp[Testy czystości / Reinheitstests],MATCH($B475,tab_MinKomp[[Stanowisko / Position ]:[Stanowisko / Position ]],0))="n/a","n/a",EF475-INDEX(tab_MinKomp[Testy czystości / Reinheitstests],MATCH($B475,tab_MinKomp[[Stanowisko / Position ]:[Stanowisko / Position ]],0)))</f>
        <v>n/a</v>
      </c>
      <c r="EG476" s="190" t="str">
        <f>IF(INDEX(tab_MinKomp[Testy czystości / Reinheitstests],MATCH($B475,tab_MinKomp[[Stanowisko / Position ]:[Stanowisko / Position ]],0))="n/a","n/a",EG475-INDEX(tab_MinKomp[Testy czystości / Reinheitstests],MATCH($B475,tab_MinKomp[[Stanowisko / Position ]:[Stanowisko / Position ]],0)))</f>
        <v>n/a</v>
      </c>
      <c r="EH476" s="190" t="str">
        <f>IF(INDEX(tab_MinKomp[Testy czystości / Reinheitstests],MATCH($B475,tab_MinKomp[[Stanowisko / Position ]:[Stanowisko / Position ]],0))="n/a","n/a",EH475-INDEX(tab_MinKomp[Testy czystości / Reinheitstests],MATCH($B475,tab_MinKomp[[Stanowisko / Position ]:[Stanowisko / Position ]],0)))</f>
        <v>n/a</v>
      </c>
      <c r="EI476" s="190" t="str">
        <f>IF(INDEX(tab_MinKomp[Testy czystości / Reinheitstests],MATCH($B475,tab_MinKomp[[Stanowisko / Position ]:[Stanowisko / Position ]],0))="n/a","n/a",EI475-INDEX(tab_MinKomp[Testy czystości / Reinheitstests],MATCH($B475,tab_MinKomp[[Stanowisko / Position ]:[Stanowisko / Position ]],0)))</f>
        <v>n/a</v>
      </c>
      <c r="EJ476" s="190" t="str">
        <f>IF(INDEX(tab_MinKomp[Testy czystości / Reinheitstests],MATCH($B475,tab_MinKomp[[Stanowisko / Position ]:[Stanowisko / Position ]],0))="n/a","n/a",EJ475-INDEX(tab_MinKomp[Testy czystości / Reinheitstests],MATCH($B475,tab_MinKomp[[Stanowisko / Position ]:[Stanowisko / Position ]],0)))</f>
        <v>n/a</v>
      </c>
      <c r="EK476" s="190" t="str">
        <f>IF(INDEX(tab_MinKomp[Testy czystości / Reinheitstests],MATCH($B475,tab_MinKomp[[Stanowisko / Position ]:[Stanowisko / Position ]],0))="n/a","n/a",EK475-INDEX(tab_MinKomp[Testy czystości / Reinheitstests],MATCH($B475,tab_MinKomp[[Stanowisko / Position ]:[Stanowisko / Position ]],0)))</f>
        <v>n/a</v>
      </c>
      <c r="EL476" s="190" t="str">
        <f>IF(INDEX(tab_MinKomp[Testy czystości / Reinheitstests],MATCH($B475,tab_MinKomp[[Stanowisko / Position ]:[Stanowisko / Position ]],0))="n/a","n/a",EL475-INDEX(tab_MinKomp[Testy czystości / Reinheitstests],MATCH($B475,tab_MinKomp[[Stanowisko / Position ]:[Stanowisko / Position ]],0)))</f>
        <v>n/a</v>
      </c>
      <c r="EM476" s="190" t="str">
        <f>IF(INDEX(tab_MinKomp[Testy czystości / Reinheitstests],MATCH($B475,tab_MinKomp[[Stanowisko / Position ]:[Stanowisko / Position ]],0))="n/a","n/a",EM475-INDEX(tab_MinKomp[Testy czystości / Reinheitstests],MATCH($B475,tab_MinKomp[[Stanowisko / Position ]:[Stanowisko / Position ]],0)))</f>
        <v>n/a</v>
      </c>
      <c r="EN476" s="190" t="str">
        <f>IF(INDEX(tab_MinKomp[Testy czystości / Reinheitstests],MATCH($B475,tab_MinKomp[[Stanowisko / Position ]:[Stanowisko / Position ]],0))="n/a","n/a",EN475-INDEX(tab_MinKomp[Testy czystości / Reinheitstests],MATCH($B475,tab_MinKomp[[Stanowisko / Position ]:[Stanowisko / Position ]],0)))</f>
        <v>n/a</v>
      </c>
      <c r="EO476" s="194" t="str">
        <f>IF(INDEX(tab_MinKomp[Konserwacja Rep],MATCH($B475,tab_MinKomp[[Stanowisko / Position ]:[Stanowisko / Position ]],0))="n/a","n/a",EO475-INDEX(tab_MinKomp[Konserwacja Rep],MATCH($B475,tab_MinKomp[[Stanowisko / Position ]:[Stanowisko / Position ]],0)))</f>
        <v>n/a</v>
      </c>
      <c r="EP476" s="194" t="str">
        <f>IF(INDEX(tab_MinKomp[[Konserwacja Engel ]],MATCH($B475,tab_MinKomp[[Stanowisko / Position ]:[Stanowisko / Position ]],0))="n/a","n/a",EP475-INDEX(tab_MinKomp[[Konserwacja Engel ]],MATCH($B475,tab_MinKomp[[Stanowisko / Position ]:[Stanowisko / Position ]],0)))</f>
        <v>n/a</v>
      </c>
      <c r="EQ476" s="194" t="str">
        <f>IF(INDEX(tab_MinKomp[Konserwacja B 50],MATCH($B475,tab_MinKomp[[Stanowisko / Position ]:[Stanowisko / Position ]],0))="n/a","n/a",EQ475-INDEX(tab_MinKomp[Konserwacja B 50],MATCH($B475,tab_MinKomp[[Stanowisko / Position ]:[Stanowisko / Position ]],0)))</f>
        <v>n/a</v>
      </c>
      <c r="ER476" s="194" t="str">
        <f>IF(INDEX(tab_MinKomp[[Konserwacja EOL ]],MATCH($B475,tab_MinKomp[[Stanowisko / Position ]:[Stanowisko / Position ]],0))="n/a","n/a",ER475-INDEX(tab_MinKomp[[Konserwacja EOL ]],MATCH($B475,tab_MinKomp[[Stanowisko / Position ]:[Stanowisko / Position ]],0)))</f>
        <v>n/a</v>
      </c>
      <c r="ES476" s="194" t="str">
        <f>IF(INDEX(tab_MinKomp[Konserwacja Branson],MATCH($B475,tab_MinKomp[[Stanowisko / Position ]:[Stanowisko / Position ]],0))="n/a","n/a",ES475-INDEX(tab_MinKomp[Konserwacja Branson],MATCH($B475,tab_MinKomp[[Stanowisko / Position ]:[Stanowisko / Position ]],0)))</f>
        <v>n/a</v>
      </c>
      <c r="ET476" s="194" t="str">
        <f>IF(INDEX(tab_MinKomp[Konserwacja coolery],MATCH($B475,tab_MinKomp[[Stanowisko / Position ]:[Stanowisko / Position ]],0))="n/a","n/a",ET475-INDEX(tab_MinKomp[Konserwacja coolery],MATCH($B475,tab_MinKomp[[Stanowisko / Position ]:[Stanowisko / Position ]],0)))</f>
        <v>n/a</v>
      </c>
      <c r="EU476" s="194" t="str">
        <f>IF(INDEX(tab_MinKomp[Konserwacja piecy],MATCH($B475,tab_MinKomp[[Stanowisko / Position ]:[Stanowisko / Position ]],0))="n/a","n/a",EU475-INDEX(tab_MinKomp[Konserwacja piecy],MATCH($B475,tab_MinKomp[[Stanowisko / Position ]:[Stanowisko / Position ]],0)))</f>
        <v>n/a</v>
      </c>
      <c r="EV476" s="194" t="str">
        <f>IF(INDEX(tab_MinKomp[Rysunek techniczny- czytanie],MATCH($B475,tab_MinKomp[[Stanowisko / Position ]:[Stanowisko / Position ]],0))="n/a","n/a",EV475-INDEX(tab_MinKomp[Rysunek techniczny- czytanie],MATCH($B475,tab_MinKomp[[Stanowisko / Position ]:[Stanowisko / Position ]],0)))</f>
        <v>n/a</v>
      </c>
      <c r="EW476" s="194" t="str">
        <f>IF(INDEX(tab_MinKomp[Elektryka],MATCH($B475,tab_MinKomp[[Stanowisko / Position ]:[Stanowisko / Position ]],0))="n/a","n/a",EW475-INDEX(tab_MinKomp[Elektryka],MATCH($B475,tab_MinKomp[[Stanowisko / Position ]:[Stanowisko / Position ]],0)))</f>
        <v>n/a</v>
      </c>
      <c r="EX476" s="194" t="str">
        <f>IF(INDEX(tab_MinKomp[Pneumatyka],MATCH($B475,tab_MinKomp[[Stanowisko / Position ]:[Stanowisko / Position ]],0))="n/a","n/a",EX475-INDEX(tab_MinKomp[Pneumatyka],MATCH($B475,tab_MinKomp[[Stanowisko / Position ]:[Stanowisko / Position ]],0)))</f>
        <v>n/a</v>
      </c>
      <c r="EY476" s="194" t="str">
        <f>IF(INDEX(tab_MinKomp[[Hydraulika ]],MATCH($B475,tab_MinKomp[[Stanowisko / Position ]:[Stanowisko / Position ]],0))="n/a","n/a",EY475-INDEX(tab_MinKomp[[Hydraulika ]],MATCH($B475,tab_MinKomp[[Stanowisko / Position ]:[Stanowisko / Position ]],0)))</f>
        <v>n/a</v>
      </c>
      <c r="EZ476" s="194" t="str">
        <f>IF(INDEX(tab_MinKomp[Podciśnienie],MATCH($B475,tab_MinKomp[[Stanowisko / Position ]:[Stanowisko / Position ]],0))="n/a","n/a",EZ475-INDEX(tab_MinKomp[Podciśnienie],MATCH($B475,tab_MinKomp[[Stanowisko / Position ]:[Stanowisko / Position ]],0)))</f>
        <v>n/a</v>
      </c>
      <c r="FA476" s="194" t="str">
        <f>IF(INDEX(tab_MinKomp[Usuwanie awarii],MATCH($B475,tab_MinKomp[[Stanowisko / Position ]:[Stanowisko / Position ]],0))="n/a","n/a",FA475-INDEX(tab_MinKomp[Usuwanie awarii],MATCH($B475,tab_MinKomp[[Stanowisko / Position ]:[Stanowisko / Position ]],0)))</f>
        <v>n/a</v>
      </c>
      <c r="FB476" s="194" t="str">
        <f>IF(INDEX(tab_MinKomp[Obsługa robotów],MATCH($B475,tab_MinKomp[[Stanowisko / Position ]:[Stanowisko / Position ]],0))="n/a","n/a",FB475-INDEX(tab_MinKomp[Obsługa robotów],MATCH($B475,tab_MinKomp[[Stanowisko / Position ]:[Stanowisko / Position ]],0)))</f>
        <v>n/a</v>
      </c>
      <c r="FC476" s="194" t="str">
        <f>IF(INDEX(tab_MinKomp[Obsługa sterowania maszyny],MATCH($B475,tab_MinKomp[[Stanowisko / Position ]:[Stanowisko / Position ]],0))="n/a","n/a",FC475-INDEX(tab_MinKomp[Obsługa sterowania maszyny],MATCH($B475,tab_MinKomp[[Stanowisko / Position ]:[Stanowisko / Position ]],0)))</f>
        <v>n/a</v>
      </c>
      <c r="FD476" s="194" t="str">
        <f>IF(INDEX(tab_MinKomp[Usuwanie przyczyn żródłowych],MATCH($B475,tab_MinKomp[[Stanowisko / Position ]:[Stanowisko / Position ]],0))="n/a","n/a",FD475-INDEX(tab_MinKomp[Usuwanie przyczyn żródłowych],MATCH($B475,tab_MinKomp[[Stanowisko / Position ]:[Stanowisko / Position ]],0)))</f>
        <v>n/a</v>
      </c>
      <c r="FE476" s="194" t="str">
        <f>IF(INDEX(tab_MinKomp[Cmms stosowanie],MATCH($B475,tab_MinKomp[[Stanowisko / Position ]:[Stanowisko / Position ]],0))="n/a","n/a",FE475-INDEX(tab_MinKomp[Cmms stosowanie],MATCH($B475,tab_MinKomp[[Stanowisko / Position ]:[Stanowisko / Position ]],0)))</f>
        <v>n/a</v>
      </c>
      <c r="FF476" s="190" t="str">
        <f>IF(INDEX(tab_MinKomp[Testy czystości / Reinheitstests],MATCH($B475,tab_MinKomp[[Stanowisko / Position ]:[Stanowisko / Position ]],0))="n/a","n/a",FF475-INDEX(tab_MinKomp[Testy czystości / Reinheitstests],MATCH($B475,tab_MinKomp[[Stanowisko / Position ]:[Stanowisko / Position ]],0)))</f>
        <v>n/a</v>
      </c>
      <c r="FG476" s="194" t="str">
        <f>IF(INDEX(tab_MinKomp[Czyszczenie form plastikowych],MATCH($B475,tab_MinKomp[[Stanowisko / Position ]:[Stanowisko / Position ]],0))="n/a","n/a",FG475-INDEX(tab_MinKomp[Czyszczenie form plastikowych],MATCH($B475,tab_MinKomp[[Stanowisko / Position ]:[Stanowisko / Position ]],0)))</f>
        <v>n/a</v>
      </c>
      <c r="FH476" s="194" t="str">
        <f>IF(INDEX(tab_MinKomp[Wymiana form plastik],MATCH($B475,tab_MinKomp[[Stanowisko / Position ]:[Stanowisko / Position ]],0))="n/a","n/a",FH475-INDEX(tab_MinKomp[Wymiana form plastik],MATCH($B475,tab_MinKomp[[Stanowisko / Position ]:[Stanowisko / Position ]],0)))</f>
        <v>n/a</v>
      </c>
      <c r="FI476" s="194" t="str">
        <f>IF(INDEX(tab_MinKomp[Wymiana form guma],MATCH($B475,tab_MinKomp[[Stanowisko / Position ]:[Stanowisko / Position ]],0))="n/a","n/a",FI475-INDEX(tab_MinKomp[Wymiana form guma],MATCH($B475,tab_MinKomp[[Stanowisko / Position ]:[Stanowisko / Position ]],0)))</f>
        <v>n/a</v>
      </c>
      <c r="FJ476" s="194" t="str">
        <f>IF(INDEX(tab_MinKomp[Konserwacja KK],MATCH($B475,tab_MinKomp[[Stanowisko / Position ]:[Stanowisko / Position ]],0))="n/a","n/a",FJ475-INDEX(tab_MinKomp[Konserwacja KK],MATCH($B475,tab_MinKomp[[Stanowisko / Position ]:[Stanowisko / Position ]],0)))</f>
        <v>n/a</v>
      </c>
      <c r="FK476" s="194" t="str">
        <f>IF(INDEX(tab_MinKomp[Konserwacja form guma],MATCH($B475,tab_MinKomp[[Stanowisko / Position ]:[Stanowisko / Position ]],0))="n/a","n/a",FK475-INDEX(tab_MinKomp[Konserwacja form guma],MATCH($B475,tab_MinKomp[[Stanowisko / Position ]:[Stanowisko / Position ]],0)))</f>
        <v>n/a</v>
      </c>
      <c r="FL476" s="194" t="str">
        <f>IF(INDEX(tab_MinKomp[Konserwacja form plastiki],MATCH($B475,tab_MinKomp[[Stanowisko / Position ]:[Stanowisko / Position ]],0))="n/a","n/a",FL475-INDEX(tab_MinKomp[Konserwacja form plastiki],MATCH($B475,tab_MinKomp[[Stanowisko / Position ]:[Stanowisko / Position ]],0)))</f>
        <v>n/a</v>
      </c>
      <c r="FM476" s="194" t="str">
        <f>IF(INDEX(tab_MinKomp[Konserwacja Gorącego Kanału],MATCH($B475,tab_MinKomp[[Stanowisko / Position ]:[Stanowisko / Position ]],0))="n/a","n/a",FM475-INDEX(tab_MinKomp[Konserwacja Gorącego Kanału],MATCH($B475,tab_MinKomp[[Stanowisko / Position ]:[Stanowisko / Position ]],0)))</f>
        <v>n/a</v>
      </c>
      <c r="FN476" s="194" t="str">
        <f>IF(INDEX(tab_MinKomp[Konserwacja Gorącego Kanału],MATCH($B475,tab_MinKomp[[Stanowisko / Position ]:[Stanowisko / Position ]],0))="n/a","n/a",FN475-INDEX(tab_MinKomp[Konserwacja Gorącego Kanału],MATCH($B475,tab_MinKomp[[Stanowisko / Position ]:[Stanowisko / Position ]],0)))</f>
        <v>n/a</v>
      </c>
      <c r="FO476" s="194" t="str">
        <f>IF(INDEX(tab_MinKomp[Konserwacja Gorącego Kanału],MATCH($B475,tab_MinKomp[[Stanowisko / Position ]:[Stanowisko / Position ]],0))="n/a","n/a",FO475-INDEX(tab_MinKomp[Konserwacja Gorącego Kanału],MATCH($B475,tab_MinKomp[[Stanowisko / Position ]:[Stanowisko / Position ]],0)))</f>
        <v>n/a</v>
      </c>
      <c r="FP476" s="194" t="str">
        <f>IF(INDEX(tab_MinKomp[Konserwacja Gorącego Kanału],MATCH($B475,tab_MinKomp[[Stanowisko / Position ]:[Stanowisko / Position ]],0))="n/a","n/a",FP475-INDEX(tab_MinKomp[Konserwacja Gorącego Kanału],MATCH($B475,tab_MinKomp[[Stanowisko / Position ]:[Stanowisko / Position ]],0)))</f>
        <v>n/a</v>
      </c>
      <c r="FQ476" s="196" t="str">
        <f>IF(INDEX(tab_MinKomp[Język angielski / Englisch],MATCH($B475,tab_MinKomp[[Stanowisko / Position ]:[Stanowisko / Position ]],0))="n/a","n/a",FQ475-INDEX(tab_MinKomp[Język angielski / Englisch],MATCH($B475,tab_MinKomp[[Stanowisko / Position ]:[Stanowisko / Position ]],0)))</f>
        <v>n/a</v>
      </c>
      <c r="FR476" s="196" t="str">
        <f>IF(INDEX(tab_MinKomp[Język niemiecki / Deutsch],MATCH($B475,tab_MinKomp[[Stanowisko / Position ]:[Stanowisko / Position ]],0))="n/a","n/a",FR475-INDEX(tab_MinKomp[Język niemiecki / Deutsch],MATCH($B475,tab_MinKomp[[Stanowisko / Position ]:[Stanowisko / Position ]],0)))</f>
        <v>n/a</v>
      </c>
      <c r="FS476" s="194">
        <v>0</v>
      </c>
      <c r="FT476" s="194">
        <v>0</v>
      </c>
      <c r="FU476" s="194">
        <f>IF(INDEX(tab_MinKomp[optymalizacja procesów / Prozessoptymalisierung],MATCH($B475,tab_MinKomp[[Stanowisko / Position ]:[Stanowisko / Position ]],0))="n/a","n/a",FU475-INDEX(tab_MinKomp[optymalizacja procesów / Prozessoptymalisierung],MATCH($B475,tab_MinKomp[[Stanowisko / Position ]:[Stanowisko / Position ]],0)))</f>
        <v>0</v>
      </c>
      <c r="FV476" s="194">
        <f>IF(INDEX(tab_MinKomp[Umiejętności szkoleniowe / Trainingsfähigkeiten],MATCH($B475,tab_MinKomp[[Stanowisko / Position ]:[Stanowisko / Position ]],0))="n/a","n/a",FV475-INDEX(tab_MinKomp[Umiejętności szkoleniowe / Trainingsfähigkeiten],MATCH($B475,tab_MinKomp[[Stanowisko / Position ]:[Stanowisko / Position ]],0)))</f>
        <v>1</v>
      </c>
      <c r="FW476" s="194">
        <f>IF(INDEX(tab_MinKomp[Analityczne myślenie, podejście / Analitysches Denken, Einstellung],MATCH($B475,tab_MinKomp[[Stanowisko / Position ]:[Stanowisko / Position ]],0))="n/a","n/a",FW475-INDEX(tab_MinKomp[Analityczne myślenie, podejście / Analitysches Denken, Einstellung],MATCH($B475,tab_MinKomp[[Stanowisko / Position ]:[Stanowisko / Position ]],0)))</f>
        <v>0</v>
      </c>
      <c r="FX476" s="194">
        <f>IF(INDEX(tab_MinKomp[Dokładność, precyzja w dzialaniu / Genauigkeit, Präzision in die Arbeit],MATCH($B475,tab_MinKomp[[Stanowisko / Position ]:[Stanowisko / Position ]],0))="n/a","n/a",FX475-INDEX(tab_MinKomp[Dokładność, precyzja w dzialaniu / Genauigkeit, Präzision in die Arbeit],MATCH($B475,tab_MinKomp[[Stanowisko / Position ]:[Stanowisko / Position ]],0)))</f>
        <v>0</v>
      </c>
      <c r="FY476" s="194">
        <f>IF(INDEX(tab_MinKomp[Dyspozycyjność / Verfügbarkeit],MATCH($B475,tab_MinKomp[[Stanowisko / Position ]:[Stanowisko / Position ]],0))="n/a","n/a",FY475-INDEX(tab_MinKomp[Dyspozycyjność / Verfügbarkeit],MATCH($B475,tab_MinKomp[[Stanowisko / Position ]:[Stanowisko / Position ]],0)))</f>
        <v>0</v>
      </c>
      <c r="FZ476" s="194">
        <f>IF(INDEX(tab_MinKomp[Zaangażowanie / 
Engagement],MATCH($B475,tab_MinKomp[[Stanowisko / Position ]:[Stanowisko / Position ]],0))="n/a","n/a",FZ475-INDEX(tab_MinKomp[Zaangażowanie / 
Engagement],MATCH($B475,tab_MinKomp[[Stanowisko / Position ]:[Stanowisko / Position ]],0)))</f>
        <v>1</v>
      </c>
      <c r="GA476" s="194" t="str">
        <f>IF(INDEX(tab_MinKomp[Konserwacja form guma],MATCH($B475,tab_MinKomp[[Stanowisko / Position ]:[Stanowisko / Position ]],0))="n/a","n/a",GA475-INDEX(tab_MinKomp[Konserwacja form guma],MATCH($B475,tab_MinKomp[[Stanowisko / Position ]:[Stanowisko / Position ]],0)))</f>
        <v>n/a</v>
      </c>
      <c r="GB476" s="194" t="str">
        <f>IF(INDEX(tab_MinKomp[Konserwacja form plastiki],MATCH($B475,tab_MinKomp[[Stanowisko / Position ]:[Stanowisko / Position ]],0))="n/a","n/a",GB475-INDEX(tab_MinKomp[Konserwacja form plastiki],MATCH($B475,tab_MinKomp[[Stanowisko / Position ]:[Stanowisko / Position ]],0)))</f>
        <v>n/a</v>
      </c>
      <c r="GC476" s="194">
        <f>IF(INDEX(tab_MinKomp[Elastyczność w działaniu],MATCH($B475,tab_MinKomp[[Stanowisko / Position ]:[Stanowisko / Position ]],0))="n/a","n/a",GC475-INDEX(tab_MinKomp[Elastyczność w działaniu],MATCH($B475,tab_MinKomp[[Stanowisko / Position ]:[Stanowisko / Position ]],0)))</f>
        <v>0</v>
      </c>
      <c r="GD476" s="194">
        <f>IF(INDEX(tab_MinKomp[Komunikatywność],MATCH($B475,tab_MinKomp[[Stanowisko / Position ]:[Stanowisko / Position ]],0))="n/a","n/a",GD475-INDEX(tab_MinKomp[Komunikatywność],MATCH($B475,tab_MinKomp[[Stanowisko / Position ]:[Stanowisko / Position ]],0)))</f>
        <v>1</v>
      </c>
      <c r="GE476" s="193" t="str">
        <f>IF(INDEX(tab_MinKomp[Motywowanie i budowanie zaangażowania zespołu],MATCH($B475,tab_MinKomp[[Stanowisko / Position ]:[Stanowisko / Position ]],0))="n/a","n/a",GE475-INDEX(tab_MinKomp[Motywowanie i budowanie zaangażowania zespołu],MATCH($B475,tab_MinKomp[[Stanowisko / Position ]:[Stanowisko / Position ]],0)))</f>
        <v>n/a</v>
      </c>
      <c r="GF476" s="186" t="s">
        <v>248</v>
      </c>
      <c r="GG476" s="186" t="s">
        <v>248</v>
      </c>
      <c r="GH476" s="186" t="s">
        <v>248</v>
      </c>
      <c r="GI476" s="186" t="s">
        <v>248</v>
      </c>
      <c r="GJ476" s="186" t="s">
        <v>248</v>
      </c>
      <c r="GK476" s="186" t="s">
        <v>248</v>
      </c>
      <c r="GL476" s="186" t="s">
        <v>248</v>
      </c>
      <c r="GM476" s="186" t="s">
        <v>248</v>
      </c>
      <c r="GN476" s="186" t="s">
        <v>248</v>
      </c>
      <c r="GO476" s="186" t="s">
        <v>248</v>
      </c>
      <c r="GP476" s="186" t="s">
        <v>248</v>
      </c>
      <c r="GQ476" s="186" t="s">
        <v>248</v>
      </c>
      <c r="GR476" s="186" t="s">
        <v>248</v>
      </c>
      <c r="GS476" s="186" t="s">
        <v>248</v>
      </c>
      <c r="GT476" s="186" t="s">
        <v>248</v>
      </c>
      <c r="GU476" s="186" t="s">
        <v>248</v>
      </c>
      <c r="GV476" s="186" t="s">
        <v>248</v>
      </c>
      <c r="GW476" s="186" t="s">
        <v>248</v>
      </c>
      <c r="GX476" s="186" t="s">
        <v>248</v>
      </c>
      <c r="GY476" s="186" t="s">
        <v>248</v>
      </c>
      <c r="GZ476" s="261" t="s">
        <v>248</v>
      </c>
      <c r="HA476" s="261" t="s">
        <v>248</v>
      </c>
      <c r="HB476" s="191">
        <f>SUM(G476:GE476)/(HB475-(SUM(G476:GE476)))</f>
        <v>9.8039215686274508E-2</v>
      </c>
    </row>
    <row r="477" spans="1:210" ht="24.9" customHeight="1" x14ac:dyDescent="0.3">
      <c r="A477" s="105" t="s">
        <v>317</v>
      </c>
      <c r="B477" s="105" t="s">
        <v>315</v>
      </c>
      <c r="C477" s="105" t="s">
        <v>388</v>
      </c>
      <c r="D477" s="105">
        <v>402</v>
      </c>
      <c r="E477" s="394" t="s">
        <v>624</v>
      </c>
      <c r="F477" s="185" t="s">
        <v>374</v>
      </c>
      <c r="G477" s="186">
        <v>2</v>
      </c>
      <c r="H477" s="186">
        <v>2</v>
      </c>
      <c r="I477" s="186">
        <v>2</v>
      </c>
      <c r="J477" s="186">
        <v>2</v>
      </c>
      <c r="K477" s="186">
        <v>2</v>
      </c>
      <c r="L477" s="186" t="s">
        <v>248</v>
      </c>
      <c r="M477" s="186" t="s">
        <v>248</v>
      </c>
      <c r="N477" s="186" t="s">
        <v>248</v>
      </c>
      <c r="O477" s="186">
        <v>2</v>
      </c>
      <c r="P477" s="186">
        <v>2</v>
      </c>
      <c r="Q477" s="186" t="s">
        <v>248</v>
      </c>
      <c r="R477" s="186" t="s">
        <v>248</v>
      </c>
      <c r="S477" s="186" t="s">
        <v>248</v>
      </c>
      <c r="T477" s="186" t="s">
        <v>248</v>
      </c>
      <c r="U477" s="186" t="s">
        <v>248</v>
      </c>
      <c r="V477" s="186" t="s">
        <v>248</v>
      </c>
      <c r="W477" s="186" t="s">
        <v>248</v>
      </c>
      <c r="X477" s="186" t="s">
        <v>248</v>
      </c>
      <c r="Y477" s="186" t="s">
        <v>248</v>
      </c>
      <c r="Z477" s="186" t="s">
        <v>248</v>
      </c>
      <c r="AA477" s="186" t="s">
        <v>248</v>
      </c>
      <c r="AB477" s="186" t="s">
        <v>248</v>
      </c>
      <c r="AC477" s="186" t="s">
        <v>248</v>
      </c>
      <c r="AD477" s="186" t="s">
        <v>248</v>
      </c>
      <c r="AE477" s="186" t="s">
        <v>248</v>
      </c>
      <c r="AF477" s="186" t="s">
        <v>248</v>
      </c>
      <c r="AG477" s="186" t="s">
        <v>248</v>
      </c>
      <c r="AH477" s="186" t="s">
        <v>248</v>
      </c>
      <c r="AI477" s="186" t="s">
        <v>248</v>
      </c>
      <c r="AJ477" s="186" t="s">
        <v>248</v>
      </c>
      <c r="AK477" s="186" t="s">
        <v>248</v>
      </c>
      <c r="AL477" s="186">
        <v>2</v>
      </c>
      <c r="AM477" s="186" t="s">
        <v>248</v>
      </c>
      <c r="AN477" s="186" t="s">
        <v>248</v>
      </c>
      <c r="AO477" s="186">
        <v>1</v>
      </c>
      <c r="AP477" s="186" t="s">
        <v>248</v>
      </c>
      <c r="AQ477" s="186">
        <v>1</v>
      </c>
      <c r="AR477" s="186" t="s">
        <v>248</v>
      </c>
      <c r="AS477" s="186" t="s">
        <v>248</v>
      </c>
      <c r="AT477" s="186" t="s">
        <v>248</v>
      </c>
      <c r="AU477" s="186" t="s">
        <v>248</v>
      </c>
      <c r="AV477" s="186">
        <v>2</v>
      </c>
      <c r="AW477" s="186">
        <v>1</v>
      </c>
      <c r="AX477" s="186" t="s">
        <v>248</v>
      </c>
      <c r="AY477" s="186" t="s">
        <v>248</v>
      </c>
      <c r="AZ477" s="186" t="s">
        <v>248</v>
      </c>
      <c r="BA477" s="186">
        <v>2</v>
      </c>
      <c r="BB477" s="186">
        <v>2</v>
      </c>
      <c r="BC477" s="186" t="s">
        <v>248</v>
      </c>
      <c r="BD477" s="186" t="s">
        <v>248</v>
      </c>
      <c r="BE477" s="186" t="s">
        <v>248</v>
      </c>
      <c r="BF477" s="186" t="s">
        <v>248</v>
      </c>
      <c r="BG477" s="186" t="s">
        <v>248</v>
      </c>
      <c r="BH477" s="186" t="s">
        <v>248</v>
      </c>
      <c r="BI477" s="186" t="s">
        <v>248</v>
      </c>
      <c r="BJ477" s="186" t="s">
        <v>248</v>
      </c>
      <c r="BK477" s="186" t="s">
        <v>248</v>
      </c>
      <c r="BL477" s="186" t="s">
        <v>248</v>
      </c>
      <c r="BM477" s="186" t="s">
        <v>248</v>
      </c>
      <c r="BN477" s="186" t="s">
        <v>248</v>
      </c>
      <c r="BO477" s="186" t="s">
        <v>248</v>
      </c>
      <c r="BP477" s="186" t="s">
        <v>248</v>
      </c>
      <c r="BQ477" s="186" t="s">
        <v>248</v>
      </c>
      <c r="BR477" s="186" t="s">
        <v>248</v>
      </c>
      <c r="BS477" s="186" t="s">
        <v>248</v>
      </c>
      <c r="BT477" s="186" t="s">
        <v>248</v>
      </c>
      <c r="BU477" s="186">
        <v>3</v>
      </c>
      <c r="BV477" s="186" t="s">
        <v>248</v>
      </c>
      <c r="BW477" s="186" t="s">
        <v>248</v>
      </c>
      <c r="BX477" s="186" t="s">
        <v>248</v>
      </c>
      <c r="BY477" s="186" t="s">
        <v>248</v>
      </c>
      <c r="BZ477" s="186" t="s">
        <v>248</v>
      </c>
      <c r="CA477" s="186" t="s">
        <v>248</v>
      </c>
      <c r="CB477" s="186" t="s">
        <v>248</v>
      </c>
      <c r="CC477" s="186" t="s">
        <v>248</v>
      </c>
      <c r="CD477" s="186">
        <v>2</v>
      </c>
      <c r="CE477" s="186" t="s">
        <v>248</v>
      </c>
      <c r="CF477" s="186" t="s">
        <v>248</v>
      </c>
      <c r="CG477" s="186">
        <v>3</v>
      </c>
      <c r="CH477" s="186" t="s">
        <v>248</v>
      </c>
      <c r="CI477" s="186" t="s">
        <v>248</v>
      </c>
      <c r="CJ477" s="186" t="s">
        <v>248</v>
      </c>
      <c r="CK477" s="186" t="s">
        <v>248</v>
      </c>
      <c r="CL477" s="186" t="s">
        <v>248</v>
      </c>
      <c r="CM477" s="186" t="s">
        <v>248</v>
      </c>
      <c r="CN477" s="186" t="s">
        <v>248</v>
      </c>
      <c r="CO477" s="186" t="s">
        <v>248</v>
      </c>
      <c r="CP477" s="186" t="s">
        <v>248</v>
      </c>
      <c r="CQ477" s="186" t="s">
        <v>248</v>
      </c>
      <c r="CR477" s="186" t="s">
        <v>248</v>
      </c>
      <c r="CS477" s="186" t="s">
        <v>248</v>
      </c>
      <c r="CT477" s="186" t="s">
        <v>248</v>
      </c>
      <c r="CU477" s="186" t="s">
        <v>248</v>
      </c>
      <c r="CV477" s="186" t="s">
        <v>248</v>
      </c>
      <c r="CW477" s="186">
        <v>2</v>
      </c>
      <c r="CX477" s="186" t="s">
        <v>248</v>
      </c>
      <c r="CY477" s="186" t="s">
        <v>248</v>
      </c>
      <c r="CZ477" s="186" t="s">
        <v>248</v>
      </c>
      <c r="DA477" s="186" t="s">
        <v>248</v>
      </c>
      <c r="DB477" s="186" t="s">
        <v>248</v>
      </c>
      <c r="DC477" s="186" t="s">
        <v>248</v>
      </c>
      <c r="DD477" s="186" t="s">
        <v>248</v>
      </c>
      <c r="DE477" s="186" t="s">
        <v>248</v>
      </c>
      <c r="DF477" s="186">
        <v>2</v>
      </c>
      <c r="DG477" s="186" t="s">
        <v>248</v>
      </c>
      <c r="DH477" s="186" t="s">
        <v>248</v>
      </c>
      <c r="DI477" s="186" t="s">
        <v>248</v>
      </c>
      <c r="DJ477" s="186" t="s">
        <v>248</v>
      </c>
      <c r="DK477" s="186" t="s">
        <v>248</v>
      </c>
      <c r="DL477" s="186" t="s">
        <v>248</v>
      </c>
      <c r="DM477" s="186" t="s">
        <v>248</v>
      </c>
      <c r="DN477" s="186" t="s">
        <v>248</v>
      </c>
      <c r="DO477" s="186" t="s">
        <v>248</v>
      </c>
      <c r="DP477" s="186" t="s">
        <v>248</v>
      </c>
      <c r="DQ477" s="186" t="s">
        <v>248</v>
      </c>
      <c r="DR477" s="186" t="s">
        <v>248</v>
      </c>
      <c r="DS477" s="186" t="s">
        <v>248</v>
      </c>
      <c r="DT477" s="186" t="s">
        <v>248</v>
      </c>
      <c r="DU477" s="186" t="s">
        <v>248</v>
      </c>
      <c r="DV477" s="186" t="s">
        <v>248</v>
      </c>
      <c r="DW477" s="186" t="s">
        <v>248</v>
      </c>
      <c r="DX477" s="186" t="s">
        <v>248</v>
      </c>
      <c r="DY477" s="186" t="s">
        <v>248</v>
      </c>
      <c r="DZ477" s="186" t="s">
        <v>248</v>
      </c>
      <c r="EA477" s="186" t="s">
        <v>248</v>
      </c>
      <c r="EB477" s="186" t="s">
        <v>248</v>
      </c>
      <c r="EC477" s="186" t="s">
        <v>248</v>
      </c>
      <c r="ED477" s="186" t="s">
        <v>248</v>
      </c>
      <c r="EE477" s="186" t="s">
        <v>248</v>
      </c>
      <c r="EF477" s="186" t="s">
        <v>248</v>
      </c>
      <c r="EG477" s="186" t="s">
        <v>248</v>
      </c>
      <c r="EH477" s="186" t="s">
        <v>248</v>
      </c>
      <c r="EI477" s="186" t="s">
        <v>248</v>
      </c>
      <c r="EJ477" s="186" t="s">
        <v>248</v>
      </c>
      <c r="EK477" s="186" t="s">
        <v>248</v>
      </c>
      <c r="EL477" s="184" t="s">
        <v>248</v>
      </c>
      <c r="EM477" s="184" t="s">
        <v>248</v>
      </c>
      <c r="EN477" s="184" t="s">
        <v>248</v>
      </c>
      <c r="EO477" s="186" t="s">
        <v>248</v>
      </c>
      <c r="EP477" s="186" t="s">
        <v>248</v>
      </c>
      <c r="EQ477" s="186" t="s">
        <v>248</v>
      </c>
      <c r="ER477" s="186" t="s">
        <v>248</v>
      </c>
      <c r="ES477" s="186" t="s">
        <v>248</v>
      </c>
      <c r="ET477" s="186" t="s">
        <v>248</v>
      </c>
      <c r="EU477" s="186" t="s">
        <v>248</v>
      </c>
      <c r="EV477" s="186" t="s">
        <v>248</v>
      </c>
      <c r="EW477" s="186" t="s">
        <v>248</v>
      </c>
      <c r="EX477" s="186" t="s">
        <v>248</v>
      </c>
      <c r="EY477" s="186" t="s">
        <v>248</v>
      </c>
      <c r="EZ477" s="186" t="s">
        <v>248</v>
      </c>
      <c r="FA477" s="186" t="s">
        <v>248</v>
      </c>
      <c r="FB477" s="186" t="s">
        <v>248</v>
      </c>
      <c r="FC477" s="186" t="s">
        <v>248</v>
      </c>
      <c r="FD477" s="186" t="s">
        <v>248</v>
      </c>
      <c r="FE477" s="186" t="s">
        <v>248</v>
      </c>
      <c r="FF477" s="186" t="s">
        <v>248</v>
      </c>
      <c r="FG477" s="186" t="s">
        <v>248</v>
      </c>
      <c r="FH477" s="186" t="s">
        <v>248</v>
      </c>
      <c r="FI477" s="186" t="s">
        <v>248</v>
      </c>
      <c r="FJ477" s="186" t="s">
        <v>248</v>
      </c>
      <c r="FK477" s="186" t="s">
        <v>248</v>
      </c>
      <c r="FL477" s="186" t="s">
        <v>248</v>
      </c>
      <c r="FM477" s="186" t="s">
        <v>248</v>
      </c>
      <c r="FN477" s="186">
        <v>1</v>
      </c>
      <c r="FO477" s="186">
        <v>1</v>
      </c>
      <c r="FP477" s="186">
        <v>1</v>
      </c>
      <c r="FQ477" s="187" t="s">
        <v>248</v>
      </c>
      <c r="FR477" s="187" t="s">
        <v>248</v>
      </c>
      <c r="FS477" s="186">
        <v>2</v>
      </c>
      <c r="FT477" s="186">
        <v>2</v>
      </c>
      <c r="FU477" s="186">
        <v>2</v>
      </c>
      <c r="FV477" s="186">
        <v>3</v>
      </c>
      <c r="FW477" s="186">
        <v>3</v>
      </c>
      <c r="FX477" s="186">
        <v>3</v>
      </c>
      <c r="FY477" s="186">
        <v>2</v>
      </c>
      <c r="FZ477" s="186">
        <v>2</v>
      </c>
      <c r="GA477" s="186" t="s">
        <v>248</v>
      </c>
      <c r="GB477" s="186" t="s">
        <v>248</v>
      </c>
      <c r="GC477" s="186">
        <v>2</v>
      </c>
      <c r="GD477" s="186">
        <v>2</v>
      </c>
      <c r="GE477" s="186" t="s">
        <v>248</v>
      </c>
      <c r="GF477" s="186" t="s">
        <v>248</v>
      </c>
      <c r="GG477" s="186" t="s">
        <v>248</v>
      </c>
      <c r="GH477" s="186" t="s">
        <v>248</v>
      </c>
      <c r="GI477" s="186" t="s">
        <v>248</v>
      </c>
      <c r="GJ477" s="186" t="s">
        <v>248</v>
      </c>
      <c r="GK477" s="186" t="s">
        <v>248</v>
      </c>
      <c r="GL477" s="186" t="s">
        <v>248</v>
      </c>
      <c r="GM477" s="186" t="s">
        <v>248</v>
      </c>
      <c r="GN477" s="186" t="s">
        <v>248</v>
      </c>
      <c r="GO477" s="186" t="s">
        <v>248</v>
      </c>
      <c r="GP477" s="186" t="s">
        <v>248</v>
      </c>
      <c r="GQ477" s="186" t="s">
        <v>248</v>
      </c>
      <c r="GR477" s="186" t="s">
        <v>248</v>
      </c>
      <c r="GS477" s="186" t="s">
        <v>248</v>
      </c>
      <c r="GT477" s="186" t="s">
        <v>248</v>
      </c>
      <c r="GU477" s="186" t="s">
        <v>248</v>
      </c>
      <c r="GV477" s="186" t="s">
        <v>248</v>
      </c>
      <c r="GW477" s="186" t="s">
        <v>248</v>
      </c>
      <c r="GX477" s="186" t="s">
        <v>248</v>
      </c>
      <c r="GY477" s="186" t="s">
        <v>248</v>
      </c>
      <c r="GZ477" s="261" t="s">
        <v>248</v>
      </c>
      <c r="HA477" s="261" t="s">
        <v>248</v>
      </c>
      <c r="HB477" s="188">
        <f t="shared" ref="HB477" si="517">SUM(G477:GE477)</f>
        <v>63</v>
      </c>
    </row>
    <row r="478" spans="1:210" ht="24.9" customHeight="1" thickBot="1" x14ac:dyDescent="0.35">
      <c r="A478" s="108" t="str">
        <f t="shared" ref="A478" si="518">A477</f>
        <v>Prod.-Q-2</v>
      </c>
      <c r="B478" s="108" t="str">
        <f t="shared" ref="B478" si="519">B477</f>
        <v>Pracownik Produkcji</v>
      </c>
      <c r="C478" s="108" t="str">
        <f t="shared" ref="C478" si="520">C477</f>
        <v>GJ</v>
      </c>
      <c r="D478" s="108">
        <f t="shared" ref="D478" si="521">D477</f>
        <v>402</v>
      </c>
      <c r="E478" s="395"/>
      <c r="F478" s="189" t="s">
        <v>375</v>
      </c>
      <c r="G478" s="192">
        <f>IF(INDEX(tab_MinKomp[Przepisy BHP / BHP Vorschriften],MATCH($B477,tab_MinKomp[[Stanowisko / Position ]:[Stanowisko / Position ]],0))="n/a","n/a",G477-INDEX(tab_MinKomp[Przepisy BHP / BHP Vorschriften],MATCH($B477,tab_MinKomp[[Stanowisko / Position ]:[Stanowisko / Position ]],0)))</f>
        <v>0</v>
      </c>
      <c r="H478" s="193">
        <f>IF(INDEX(tab_MinKomp[Przepisy PPOŻ / Brandschutzbestimmungen],MATCH($B477,tab_MinKomp[[Stanowisko / Position ]:[Stanowisko / Position ]],0))="n/a","n/a",H477-INDEX(tab_MinKomp[Przepisy PPOŻ / Brandschutzbestimmungen],MATCH($B477,tab_MinKomp[[Stanowisko / Position ]:[Stanowisko / Position ]],0)))</f>
        <v>1</v>
      </c>
      <c r="I478" s="193">
        <f>IF(INDEX(tab_MinKomp[Ryzyko zawodowe na stanowiskach pracyv/ Berufliche Risiken an Arbeitsstellen],MATCH($B477,tab_MinKomp[[Stanowisko / Position ]:[Stanowisko / Position ]],0))="n/a","n/a",I477-INDEX(tab_MinKomp[Ryzyko zawodowe na stanowiskach pracyv/ Berufliche Risiken an Arbeitsstellen],MATCH($B477,tab_MinKomp[[Stanowisko / Position ]:[Stanowisko / Position ]],0)))</f>
        <v>0</v>
      </c>
      <c r="J478" s="193">
        <f>IF(INDEX(tab_MinKomp[Gospodarka substancjami niebezpiecznymi / Gefahrstoffmanagement],MATCH($B477,tab_MinKomp[[Stanowisko / Position ]:[Stanowisko / Position ]],0))="n/a","n/a",J477-INDEX(tab_MinKomp[Gospodarka substancjami niebezpiecznymi / Gefahrstoffmanagement],MATCH($B477,tab_MinKomp[[Stanowisko / Position ]:[Stanowisko / Position ]],0)))</f>
        <v>1</v>
      </c>
      <c r="K478" s="193">
        <f>IF(INDEX(tab_MinKomp[Gospodarka odpadami / Abfallwirtschaft],MATCH($B477,tab_MinKomp[[Stanowisko / Position ]:[Stanowisko / Position ]],0))="n/a","n/a",K477-INDEX(tab_MinKomp[Gospodarka odpadami / Abfallwirtschaft],MATCH($B477,tab_MinKomp[[Stanowisko / Position ]:[Stanowisko / Position ]],0)))</f>
        <v>1</v>
      </c>
      <c r="L478" s="194" t="str">
        <f>IF(INDEX(tab_MinKomp[Przepisy kodeksu pracy / Bestimmungen des Arbeitsgesetzes],MATCH($B477,tab_MinKomp[[Stanowisko / Position ]:[Stanowisko / Position ]],0))="n/a","n/a",L477-INDEX(tab_MinKomp[Przepisy kodeksu pracy / Bestimmungen des Arbeitsgesetzes],MATCH($B477,tab_MinKomp[[Stanowisko / Position ]:[Stanowisko / Position ]],0)))</f>
        <v>n/a</v>
      </c>
      <c r="M478" s="195" t="str">
        <f>IF(INDEX(tab_MinKomp[Przepisy o ub.społ. ZUS  / Sozialversicherungsvorschriften],MATCH($B477,tab_MinKomp[[Stanowisko / Position ]:[Stanowisko / Position ]],0))="n/a","n/a",M477-INDEX(tab_MinKomp[Przepisy o ub.społ. ZUS  / Sozialversicherungsvorschriften],MATCH($B477,tab_MinKomp[[Stanowisko / Position ]:[Stanowisko / Position ]],0)))</f>
        <v>n/a</v>
      </c>
      <c r="N478" s="194" t="str">
        <f>IF(INDEX(tab_MinKomp[PRZEPISY O PDOF /persönlich Einkommensteuergesetz ],MATCH($B477,tab_MinKomp[[Stanowisko / Position ]:[Stanowisko / Position ]],0))="n/a","n/a",N477-INDEX(tab_MinKomp[PRZEPISY O PDOF /persönlich Einkommensteuergesetz ],MATCH($B477,tab_MinKomp[[Stanowisko / Position ]:[Stanowisko / Position ]],0)))</f>
        <v>n/a</v>
      </c>
      <c r="O478" s="194">
        <f>IF(INDEX(tab_MinKomp[Regulamin pracy / Arbeitsordnung],MATCH($B477,tab_MinKomp[[Stanowisko / Position ]:[Stanowisko / Position ]],0))="n/a","n/a",O477-INDEX(tab_MinKomp[Regulamin pracy / Arbeitsordnung],MATCH($B477,tab_MinKomp[[Stanowisko / Position ]:[Stanowisko / Position ]],0)))</f>
        <v>1</v>
      </c>
      <c r="P478" s="194">
        <f>IF(INDEX(tab_MinKomp[Regulamin wynagradzania / Vergütungsordnung],MATCH($B477,tab_MinKomp[[Stanowisko / Position ]:[Stanowisko / Position ]],0))="n/a","n/a",P477-INDEX(tab_MinKomp[Regulamin wynagradzania / Vergütungsordnung],MATCH($B477,tab_MinKomp[[Stanowisko / Position ]:[Stanowisko / Position ]],0)))</f>
        <v>1</v>
      </c>
      <c r="Q478" s="194" t="str">
        <f>IF(INDEX(tab_MinKomp[System R2PŁATNIK PRO: Płace / Lohnabrechnung],MATCH($B477,tab_MinKomp[[Stanowisko / Position ]:[Stanowisko / Position ]],0))="n/a","n/a",Q477-INDEX(tab_MinKomp[System R2PŁATNIK PRO: Płace / Lohnabrechnung],MATCH($B477,tab_MinKomp[[Stanowisko / Position ]:[Stanowisko / Position ]],0)))</f>
        <v>n/a</v>
      </c>
      <c r="R478" s="194" t="str">
        <f>IF(INDEX(tab_MinKomp[SystemR2PŁATNIK PRO: KADRY / Personaldaten],MATCH($B477,tab_MinKomp[[Stanowisko / Position ]:[Stanowisko / Position ]],0))="n/a","n/a",R477-INDEX(tab_MinKomp[SystemR2PŁATNIK PRO: KADRY / Personaldaten],MATCH($B477,tab_MinKomp[[Stanowisko / Position ]:[Stanowisko / Position ]],0)))</f>
        <v>n/a</v>
      </c>
      <c r="S478" s="194" t="str">
        <f>IF(INDEX(tab_MinKomp[SYSTEM R2PŁATNIK PRO: zarządzanie pracownikami / Arbeitsverwaltung],MATCH($B477,tab_MinKomp[[Stanowisko / Position ]:[Stanowisko / Position ]],0))="n/a","n/a",S477-INDEX(tab_MinKomp[SYSTEM R2PŁATNIK PRO: zarządzanie pracownikami / Arbeitsverwaltung],MATCH($B477,tab_MinKomp[[Stanowisko / Position ]:[Stanowisko / Position ]],0)))</f>
        <v>n/a</v>
      </c>
      <c r="T478" s="194" t="str">
        <f>IF(INDEX(tab_MinKomp[Doradztwo, wsparcie personalne / Personalberatung und Unterstützung],MATCH($B477,tab_MinKomp[[Stanowisko / Position ]:[Stanowisko / Position ]],0))="n/a","n/a",T477-INDEX(tab_MinKomp[Doradztwo, wsparcie personalne / Personalberatung und Unterstützung],MATCH($B477,tab_MinKomp[[Stanowisko / Position ]:[Stanowisko / Position ]],0)))</f>
        <v>n/a</v>
      </c>
      <c r="U478" s="194" t="str">
        <f>IF(INDEX(tab_MinKomp[Przepisy o podatku VAT / MwSt.- Gesetz],MATCH($B477,tab_MinKomp[[Stanowisko / Position ]:[Stanowisko / Position ]],0))="n/a","n/a",U477-INDEX(tab_MinKomp[Przepisy o podatku VAT / MwSt.- Gesetz],MATCH($B477,tab_MinKomp[[Stanowisko / Position ]:[Stanowisko / Position ]],0)))</f>
        <v>n/a</v>
      </c>
      <c r="V478" s="194" t="str">
        <f>IF(INDEX(tab_MinKomp[PrzepisyPDOP / geschäftlich Einkommensteuergesetz],MATCH($B477,tab_MinKomp[[Stanowisko / Position ]:[Stanowisko / Position ]],0))="n/a","n/a",V477-INDEX(tab_MinKomp[PrzepisyPDOP / geschäftlich Einkommensteuergesetz],MATCH($B477,tab_MinKomp[[Stanowisko / Position ]:[Stanowisko / Position ]],0)))</f>
        <v>n/a</v>
      </c>
      <c r="W478" s="194" t="str">
        <f>IF(INDEX(tab_MinKomp[System BAAN / FINANSE (FIBU)],MATCH($B477,tab_MinKomp[[Stanowisko / Position ]:[Stanowisko / Position ]],0))="n/a","n/a",W477-INDEX(tab_MinKomp[System BAAN / FINANSE (FIBU)],MATCH($B477,tab_MinKomp[[Stanowisko / Position ]:[Stanowisko / Position ]],0)))</f>
        <v>n/a</v>
      </c>
      <c r="X478" s="194" t="str">
        <f>IF(INDEX(tab_MinKomp[Systemy pomocnicze / Hilfssysteme(STOCKPROGRAM, KALK2000 etc.)],MATCH($B477,tab_MinKomp[[Stanowisko / Position ]:[Stanowisko / Position ]],0))="n/a","n/a",X477-INDEX(tab_MinKomp[Systemy pomocnicze / Hilfssysteme(STOCKPROGRAM, KALK2000 etc.)],MATCH($B477,tab_MinKomp[[Stanowisko / Position ]:[Stanowisko / Position ]],0)))</f>
        <v>n/a</v>
      </c>
      <c r="Y478" s="194" t="str">
        <f>IF(INDEX(tab_MinKomp[Polityka rachunkowości / Buchführungspolitik],MATCH($B477,tab_MinKomp[[Stanowisko / Position ]:[Stanowisko / Position ]],0))="n/a","n/a",Y477-INDEX(tab_MinKomp[Polityka rachunkowości / Buchführungspolitik],MATCH($B477,tab_MinKomp[[Stanowisko / Position ]:[Stanowisko / Position ]],0)))</f>
        <v>n/a</v>
      </c>
      <c r="Z478" s="194" t="str">
        <f>IF(INDEX(tab_MinKomp[Ustawa o rachunkowości / Rechnungslegungsgesetz],MATCH($B477,tab_MinKomp[[Stanowisko / Position ]:[Stanowisko / Position ]],0))="n/a","n/a",Z477-INDEX(tab_MinKomp[Ustawa o rachunkowości / Rechnungslegungsgesetz],MATCH($B477,tab_MinKomp[[Stanowisko / Position ]:[Stanowisko / Position ]],0)))</f>
        <v>n/a</v>
      </c>
      <c r="AA478" s="194" t="str">
        <f>IF(INDEX(tab_MinKomp[WORKFLOW - TS-100],MATCH($B477,tab_MinKomp[[Stanowisko / Position ]:[Stanowisko / Position ]],0))="n/a","n/a",AA477-INDEX(tab_MinKomp[WORKFLOW - TS-100],MATCH($B477,tab_MinKomp[[Stanowisko / Position ]:[Stanowisko / Position ]],0)))</f>
        <v>n/a</v>
      </c>
      <c r="AB478" s="194" t="str">
        <f>IF(INDEX(tab_MinKomp[WORKFLOW - SFMS],MATCH($B477,tab_MinKomp[[Stanowisko / Position ]:[Stanowisko / Position ]],0))="n/a","n/a",AB477-INDEX(tab_MinKomp[WORKFLOW - SFMS],MATCH($B477,tab_MinKomp[[Stanowisko / Position ]:[Stanowisko / Position ]],0)))</f>
        <v>n/a</v>
      </c>
      <c r="AC478" s="194" t="str">
        <f>IF(INDEX(tab_MinKomp[System ISO 9001:2015],MATCH($B477,tab_MinKomp[[Stanowisko / Position ]:[Stanowisko / Position ]],0))="n/a","n/a",AC477-INDEX(tab_MinKomp[System ISO 9001:2015],MATCH($B477,tab_MinKomp[[Stanowisko / Position ]:[Stanowisko / Position ]],0)))</f>
        <v>n/a</v>
      </c>
      <c r="AD478" s="194" t="str">
        <f>IF(INDEX(tab_MinKomp[System ISO 9001:2015],MATCH($B477,tab_MinKomp[[Stanowisko / Position ]:[Stanowisko / Position ]],0))="n/a","n/a",AD477-INDEX(tab_MinKomp[System ISO 9001:2015],MATCH($B477,tab_MinKomp[[Stanowisko / Position ]:[Stanowisko / Position ]],0)))</f>
        <v>n/a</v>
      </c>
      <c r="AE478" s="194" t="str">
        <f>IF(INDEX(tab_MinKomp[System ISO 9001:2015],MATCH($B477,tab_MinKomp[[Stanowisko / Position ]:[Stanowisko / Position ]],0))="n/a","n/a",AE477-INDEX(tab_MinKomp[System ISO 9001:2015],MATCH($B477,tab_MinKomp[[Stanowisko / Position ]:[Stanowisko / Position ]],0)))</f>
        <v>n/a</v>
      </c>
      <c r="AF478" s="194" t="str">
        <f>IF(INDEX(tab_MinKomp[System ISO 9001:2015],MATCH($B477,tab_MinKomp[[Stanowisko / Position ]:[Stanowisko / Position ]],0))="n/a","n/a",AF477-INDEX(tab_MinKomp[System ISO 9001:2015],MATCH($B477,tab_MinKomp[[Stanowisko / Position ]:[Stanowisko / Position ]],0)))</f>
        <v>n/a</v>
      </c>
      <c r="AG478" s="194" t="str">
        <f>IF(INDEX(tab_MinKomp[Wymagania VDA 6.3 Process / Forderungen],MATCH($B477,tab_MinKomp[[Stanowisko / Position ]:[Stanowisko / Position ]],0))="n/a","n/a",AG477-INDEX(tab_MinKomp[Wymagania VDA 6.3 Process / Forderungen],MATCH($B477,tab_MinKomp[[Stanowisko / Position ]:[Stanowisko / Position ]],0)))</f>
        <v>n/a</v>
      </c>
      <c r="AH478" s="194" t="str">
        <f>IF(INDEX(tab_MinKomp[Wymagania VDA 6.5 Product / Forderungen],MATCH($B477,tab_MinKomp[[Stanowisko / Position ]:[Stanowisko / Position ]],0))="n/a","n/a",AH477-INDEX(tab_MinKomp[Wymagania VDA 6.5 Product / Forderungen],MATCH($B477,tab_MinKomp[[Stanowisko / Position ]:[Stanowisko / Position ]],0)))</f>
        <v>n/a</v>
      </c>
      <c r="AI478" s="194" t="str">
        <f>IF(INDEX(tab_MinKomp[System ISO 9001:2015],MATCH($B477,tab_MinKomp[[Stanowisko / Position ]:[Stanowisko / Position ]],0))="n/a","n/a",AI477-INDEX(tab_MinKomp[System ISO 9001:2015],MATCH($B477,tab_MinKomp[[Stanowisko / Position ]:[Stanowisko / Position ]],0)))</f>
        <v>n/a</v>
      </c>
      <c r="AJ478" s="194" t="str">
        <f>IF(INDEX(tab_MinKomp[Auditor systemu ISO 17021:2018],MATCH($B477,tab_MinKomp[[Stanowisko / Position ]:[Stanowisko / Position ]],0))="n/a","n/a",AJ477-INDEX(tab_MinKomp[Auditor systemu ISO 17021:2018],MATCH($B477,tab_MinKomp[[Stanowisko / Position ]:[Stanowisko / Position ]],0)))</f>
        <v>n/a</v>
      </c>
      <c r="AK478" s="194" t="str">
        <f>IF(INDEX(tab_MinKomp[Pełnomocnik systemu / Systemvertreter],MATCH($B477,tab_MinKomp[[Stanowisko / Position ]:[Stanowisko / Position ]],0))="n/a","n/a",AK477-INDEX(tab_MinKomp[Pełnomocnik systemu / Systemvertreter],MATCH($B477,tab_MinKomp[[Stanowisko / Position ]:[Stanowisko / Position ]],0)))</f>
        <v>n/a</v>
      </c>
      <c r="AL478" s="194">
        <f>IF(INDEX(tab_MinKomp[Polityka Etyczna - Compliance],MATCH($B477,tab_MinKomp[[Stanowisko / Position ]:[Stanowisko / Position ]],0))="n/a","n/a",AL477-INDEX(tab_MinKomp[Polityka Etyczna - Compliance],MATCH($B477,tab_MinKomp[[Stanowisko / Position ]:[Stanowisko / Position ]],0)))</f>
        <v>1</v>
      </c>
      <c r="AM478" s="194" t="str">
        <f>IF(INDEX(tab_MinKomp[WDRAŻANIE NOWYCH PROJEKTÓW/ PROCEDURA CTM],MATCH($B477,tab_MinKomp[[Stanowisko / Position ]:[Stanowisko / Position ]],0))="n/a","n/a",AM477-INDEX(tab_MinKomp[WDRAŻANIE NOWYCH PROJEKTÓW/ PROCEDURA CTM],MATCH($B477,tab_MinKomp[[Stanowisko / Position ]:[Stanowisko / Position ]],0)))</f>
        <v>n/a</v>
      </c>
      <c r="AN478" s="194" t="str">
        <f>IF(INDEX(tab_MinKomp[KAMIENIE MILOWE MSL/PIFF],MATCH($B477,tab_MinKomp[[Stanowisko / Position ]:[Stanowisko / Position ]],0))="n/a","n/a",AN477-INDEX(tab_MinKomp[KAMIENIE MILOWE MSL/PIFF],MATCH($B477,tab_MinKomp[[Stanowisko / Position ]:[Stanowisko / Position ]],0)))</f>
        <v>n/a</v>
      </c>
      <c r="AO478" s="194">
        <f>IF(INDEX(tab_MinKomp[CP],MATCH($B477,tab_MinKomp[[Stanowisko / Position ]:[Stanowisko / Position ]],0))="n/a","n/a",AO477-INDEX(tab_MinKomp[CP],MATCH($B477,tab_MinKomp[[Stanowisko / Position ]:[Stanowisko / Position ]],0)))</f>
        <v>0</v>
      </c>
      <c r="AP478" s="194" t="str">
        <f>IF(INDEX(tab_MinKomp[FMEA],MATCH($B477,tab_MinKomp[[Stanowisko / Position ]:[Stanowisko / Position ]],0))="n/a","n/a",AP477-INDEX(tab_MinKomp[FMEA],MATCH($B477,tab_MinKomp[[Stanowisko / Position ]:[Stanowisko / Position ]],0)))</f>
        <v>n/a</v>
      </c>
      <c r="AQ478" s="194">
        <f>IF(INDEX(tab_MinKomp[FLOW CHART],MATCH($B477,tab_MinKomp[[Stanowisko / Position ]:[Stanowisko / Position ]],0))="n/a","n/a",AQ477-INDEX(tab_MinKomp[FLOW CHART],MATCH($B477,tab_MinKomp[[Stanowisko / Position ]:[Stanowisko / Position ]],0)))</f>
        <v>0</v>
      </c>
      <c r="AR478" s="194" t="str">
        <f>IF(INDEX(tab_MinKomp[APQP],MATCH($B477,tab_MinKomp[[Stanowisko / Position ]:[Stanowisko / Position ]],0))="n/a","n/a",AR477-INDEX(tab_MinKomp[APQP],MATCH($B477,tab_MinKomp[[Stanowisko / Position ]:[Stanowisko / Position ]],0)))</f>
        <v>n/a</v>
      </c>
      <c r="AS478" s="194" t="str">
        <f>IF(INDEX(tab_MinKomp[MSA],MATCH($B477,tab_MinKomp[[Stanowisko / Position ]:[Stanowisko / Position ]],0))="n/a","n/a",AS477-INDEX(tab_MinKomp[MSA],MATCH($B477,tab_MinKomp[[Stanowisko / Position ]:[Stanowisko / Position ]],0)))</f>
        <v>n/a</v>
      </c>
      <c r="AT478" s="194" t="str">
        <f>IF(INDEX(tab_MinKomp[SPC],MATCH($B477,tab_MinKomp[[Stanowisko / Position ]:[Stanowisko / Position ]],0))="n/a","n/a",AT477-INDEX(tab_MinKomp[SPC],MATCH($B477,tab_MinKomp[[Stanowisko / Position ]:[Stanowisko / Position ]],0)))</f>
        <v>n/a</v>
      </c>
      <c r="AU478" s="194" t="str">
        <f>IF(INDEX(tab_MinKomp[CSR (SPECYFICZNE WYMAGANIA KLIENTA)],MATCH($B477,tab_MinKomp[[Stanowisko / Position ]:[Stanowisko / Position ]],0))="n/a","n/a",AU477-INDEX(tab_MinKomp[CSR (SPECYFICZNE WYMAGANIA KLIENTA)],MATCH($B477,tab_MinKomp[[Stanowisko / Position ]:[Stanowisko / Position ]],0)))</f>
        <v>n/a</v>
      </c>
      <c r="AV478" s="194">
        <f>IF(INDEX(tab_MinKomp[5S],MATCH($B477,tab_MinKomp[[Stanowisko / Position ]:[Stanowisko / Position ]],0))="n/a","n/a",AV477-INDEX(tab_MinKomp[5S],MATCH($B477,tab_MinKomp[[Stanowisko / Position ]:[Stanowisko / Position ]],0)))</f>
        <v>0</v>
      </c>
      <c r="AW478" s="194">
        <f>IF(INDEX(tab_MinKomp[LEAN MANAGEMENT],MATCH($B477,tab_MinKomp[[Stanowisko / Position ]:[Stanowisko / Position ]],0))="n/a","n/a",AW477-INDEX(tab_MinKomp[LEAN MANAGEMENT],MATCH($B477,tab_MinKomp[[Stanowisko / Position ]:[Stanowisko / Position ]],0)))</f>
        <v>0</v>
      </c>
      <c r="AX478" s="194" t="str">
        <f>IF(INDEX(tab_MinKomp[5R],MATCH($B477,tab_MinKomp[[Stanowisko / Position ]:[Stanowisko / Position ]],0))="n/a","n/a",AX477-INDEX(tab_MinKomp[5R],MATCH($B477,tab_MinKomp[[Stanowisko / Position ]:[Stanowisko / Position ]],0)))</f>
        <v>n/a</v>
      </c>
      <c r="AY478" s="194" t="str">
        <f>IF(INDEX(tab_MinKomp[Six Sigma],MATCH($B477,tab_MinKomp[[Stanowisko / Position ]:[Stanowisko / Position ]],0))="n/a","n/a",AY477-INDEX(tab_MinKomp[Six Sigma],MATCH($B477,tab_MinKomp[[Stanowisko / Position ]:[Stanowisko / Position ]],0)))</f>
        <v>n/a</v>
      </c>
      <c r="AZ478" s="194" t="str">
        <f>IF(INDEX(tab_MinKomp[System BAAN / Distribution &amp; Supply Chain],MATCH($B477,tab_MinKomp[[Stanowisko / Position ]:[Stanowisko / Position ]],0))="n/a","n/a",AZ477-INDEX(tab_MinKomp[System BAAN / Distribution &amp; Supply Chain],MATCH($B477,tab_MinKomp[[Stanowisko / Position ]:[Stanowisko / Position ]],0)))</f>
        <v>n/a</v>
      </c>
      <c r="BA478" s="194" t="str">
        <f>IF(INDEX(tab_MinKomp[Gospodarka magazynowa / Lagerverwaltung],MATCH($B477,tab_MinKomp[[Stanowisko / Position ]:[Stanowisko / Position ]],0))="n/a","n/a",BA477-INDEX(tab_MinKomp[Gospodarka magazynowa / Lagerverwaltung],MATCH($B477,tab_MinKomp[[Stanowisko / Position ]:[Stanowisko / Position ]],0)))</f>
        <v>n/a</v>
      </c>
      <c r="BB478" s="194" t="str">
        <f>IF(INDEX(tab_MinKomp[Inwentaryzacja - organizacja i przebieg / Inventurprozess],MATCH($B477,tab_MinKomp[[Stanowisko / Position ]:[Stanowisko / Position ]],0))="n/a","n/a",BB477-INDEX(tab_MinKomp[Inwentaryzacja - organizacja i przebieg / Inventurprozess],MATCH($B477,tab_MinKomp[[Stanowisko / Position ]:[Stanowisko / Position ]],0)))</f>
        <v>n/a</v>
      </c>
      <c r="BC478" s="194" t="str">
        <f>IF(INDEX(tab_MinKomp[Organizacja dostaw / Versorgungsorganisation],MATCH($B477,tab_MinKomp[[Stanowisko / Position ]:[Stanowisko / Position ]],0))="n/a","n/a",BC477-INDEX(tab_MinKomp[Organizacja dostaw / Versorgungsorganisation],MATCH($B477,tab_MinKomp[[Stanowisko / Position ]:[Stanowisko / Position ]],0)))</f>
        <v>n/a</v>
      </c>
      <c r="BD478" s="194" t="str">
        <f>IF(INDEX(tab_MinKomp[Organizacja wysyłek / Organisation von Lieferungen],MATCH($B477,tab_MinKomp[[Stanowisko / Position ]:[Stanowisko / Position ]],0))="n/a","n/a",BD477-INDEX(tab_MinKomp[Organizacja wysyłek / Organisation von Lieferungen],MATCH($B477,tab_MinKomp[[Stanowisko / Position ]:[Stanowisko / Position ]],0)))</f>
        <v>n/a</v>
      </c>
      <c r="BE478" s="194" t="str">
        <f>IF(INDEX(tab_MinKomp[Analiza magazynowa - Program Polen.mdb / Inventuranalyse],MATCH($B477,tab_MinKomp[[Stanowisko / Position ]:[Stanowisko / Position ]],0))="n/a","n/a",BE477-INDEX(tab_MinKomp[Analiza magazynowa - Program Polen.mdb / Inventuranalyse],MATCH($B477,tab_MinKomp[[Stanowisko / Position ]:[Stanowisko / Position ]],0)))</f>
        <v>n/a</v>
      </c>
      <c r="BF478" s="190" t="str">
        <f>IF(INDEX(tab_MinKomp[MMOG (Materials Management Operations Guidelines)],MATCH($B477,tab_MinKomp[[Stanowisko / Position ]:[Stanowisko / Position ]],0))="n/a","n/a",BF477-INDEX(tab_MinKomp[MMOG (Materials Management Operations Guidelines)],MATCH($B477,tab_MinKomp[[Stanowisko / Position ]:[Stanowisko / Position ]],0)))</f>
        <v>n/a</v>
      </c>
      <c r="BG478" s="190" t="str">
        <f>IF(INDEX(tab_MinKomp[GPP],MATCH($B477,tab_MinKomp[[Stanowisko / Position ]:[Stanowisko / Position ]],0))="n/a","n/a",BG477-INDEX(tab_MinKomp[GPP],MATCH($B477,tab_MinKomp[[Stanowisko / Position ]:[Stanowisko / Position ]],0)))</f>
        <v>n/a</v>
      </c>
      <c r="BH478" s="190" t="str">
        <f>IF(INDEX(tab_MinKomp[AIAG (Automotive Industry Action Group)],MATCH($B477,tab_MinKomp[[Stanowisko / Position ]:[Stanowisko / Position ]],0))="n/a","n/a",BH477-INDEX(tab_MinKomp[AIAG (Automotive Industry Action Group)],MATCH($B477,tab_MinKomp[[Stanowisko / Position ]:[Stanowisko / Position ]],0)))</f>
        <v>n/a</v>
      </c>
      <c r="BI478" s="190" t="str">
        <f>IF(INDEX(tab_MinKomp[Super-G disputes],MATCH($B477,tab_MinKomp[[Stanowisko / Position ]:[Stanowisko / Position ]],0))="n/a","n/a",BI477-INDEX(tab_MinKomp[Super-G disputes],MATCH($B477,tab_MinKomp[[Stanowisko / Position ]:[Stanowisko / Position ]],0)))</f>
        <v>n/a</v>
      </c>
      <c r="BJ478" s="190" t="str">
        <f>IF(INDEX(tab_MinKomp[CMMS3/eDDL (Direct Data Link)],MATCH($B477,tab_MinKomp[[Stanowisko / Position ]:[Stanowisko / Position ]],0))="n/a","n/a",BJ477-INDEX(tab_MinKomp[CMMS3/eDDL (Direct Data Link)],MATCH($B477,tab_MinKomp[[Stanowisko / Position ]:[Stanowisko / Position ]],0)))</f>
        <v>n/a</v>
      </c>
      <c r="BK478" s="190" t="str">
        <f>IF(INDEX(tab_MinKomp[MP&amp;L (Material Planning and Logistics)],MATCH($B477,tab_MinKomp[[Stanowisko / Position ]:[Stanowisko / Position ]],0))="n/a","n/a",BK477-INDEX(tab_MinKomp[MP&amp;L (Material Planning and Logistics)],MATCH($B477,tab_MinKomp[[Stanowisko / Position ]:[Stanowisko / Position ]],0)))</f>
        <v>n/a</v>
      </c>
      <c r="BL478" s="190" t="str">
        <f>IF(INDEX(tab_MinKomp[Supplier delivery rating],MATCH($B477,tab_MinKomp[[Stanowisko / Position ]:[Stanowisko / Position ]],0))="n/a","n/a",BL477-INDEX(tab_MinKomp[Supplier delivery rating],MATCH($B477,tab_MinKomp[[Stanowisko / Position ]:[Stanowisko / Position ]],0)))</f>
        <v>n/a</v>
      </c>
      <c r="BM478" s="194" t="str">
        <f>IF(INDEX(tab_MinKomp[Planowanie produkcji / Produktionsplanung],MATCH($B477,tab_MinKomp[[Stanowisko / Position ]:[Stanowisko / Position ]],0))="n/a","n/a",BM477-INDEX(tab_MinKomp[Planowanie produkcji / Produktionsplanung],MATCH($B477,tab_MinKomp[[Stanowisko / Position ]:[Stanowisko / Position ]],0)))</f>
        <v>n/a</v>
      </c>
      <c r="BN478" s="194" t="str">
        <f>IF(INDEX(tab_MinKomp[Planowanie produkcji / Produktionsplanung],MATCH($B477,tab_MinKomp[[Stanowisko / Position ]:[Stanowisko / Position ]],0))="n/a","n/a",BN477-INDEX(tab_MinKomp[Planowanie produkcji / Produktionsplanung],MATCH($B477,tab_MinKomp[[Stanowisko / Position ]:[Stanowisko / Position ]],0)))</f>
        <v>n/a</v>
      </c>
      <c r="BO478" s="194" t="str">
        <f>IF(INDEX(tab_MinKomp[Planowanie produkcji / Produktionsplanung],MATCH($B477,tab_MinKomp[[Stanowisko / Position ]:[Stanowisko / Position ]],0))="n/a","n/a",BO477-INDEX(tab_MinKomp[Planowanie produkcji / Produktionsplanung],MATCH($B477,tab_MinKomp[[Stanowisko / Position ]:[Stanowisko / Position ]],0)))</f>
        <v>n/a</v>
      </c>
      <c r="BP478" s="194" t="str">
        <f>IF(INDEX(tab_MinKomp[Planowanie produkcji / Produktionsplanung],MATCH($B477,tab_MinKomp[[Stanowisko / Position ]:[Stanowisko / Position ]],0))="n/a","n/a",BP477-INDEX(tab_MinKomp[Planowanie produkcji / Produktionsplanung],MATCH($B477,tab_MinKomp[[Stanowisko / Position ]:[Stanowisko / Position ]],0)))</f>
        <v>n/a</v>
      </c>
      <c r="BQ478" s="194" t="str">
        <f>IF(INDEX(tab_MinKomp[Planowanie produkcji / Produktionsplanung],MATCH($B477,tab_MinKomp[[Stanowisko / Position ]:[Stanowisko / Position ]],0))="n/a","n/a",BQ477-INDEX(tab_MinKomp[Planowanie produkcji / Produktionsplanung],MATCH($B477,tab_MinKomp[[Stanowisko / Position ]:[Stanowisko / Position ]],0)))</f>
        <v>n/a</v>
      </c>
      <c r="BR478" s="194" t="str">
        <f>IF(INDEX(tab_MinKomp[Planowanie produkcji / Produktionsplanung],MATCH($B477,tab_MinKomp[[Stanowisko / Position ]:[Stanowisko / Position ]],0))="n/a","n/a",BR477-INDEX(tab_MinKomp[Planowanie produkcji / Produktionsplanung],MATCH($B477,tab_MinKomp[[Stanowisko / Position ]:[Stanowisko / Position ]],0)))</f>
        <v>n/a</v>
      </c>
      <c r="BS478" s="194" t="str">
        <f>IF(INDEX(tab_MinKomp[Planowanie produkcji / Produktionsplanung],MATCH($B477,tab_MinKomp[[Stanowisko / Position ]:[Stanowisko / Position ]],0))="n/a","n/a",BS477-INDEX(tab_MinKomp[Planowanie produkcji / Produktionsplanung],MATCH($B477,tab_MinKomp[[Stanowisko / Position ]:[Stanowisko / Position ]],0)))</f>
        <v>n/a</v>
      </c>
      <c r="BT478" s="194" t="str">
        <f>IF(INDEX(tab_MinKomp[Planowanie produkcji / Produktionsplanung],MATCH($B477,tab_MinKomp[[Stanowisko / Position ]:[Stanowisko / Position ]],0))="n/a","n/a",BT477-INDEX(tab_MinKomp[Planowanie produkcji / Produktionsplanung],MATCH($B477,tab_MinKomp[[Stanowisko / Position ]:[Stanowisko / Position ]],0)))</f>
        <v>n/a</v>
      </c>
      <c r="BU478" s="194">
        <f>IF(INDEX(tab_MinKomp[Obsługa maszyn Novapax / Novapax Maschinenbedienung],MATCH($B477,tab_MinKomp[[Stanowisko / Position ]:[Stanowisko / Position ]],0))="n/a","n/a",BU477-INDEX(tab_MinKomp[Obsługa maszyn Novapax / Novapax Maschinenbedienung],MATCH($B477,tab_MinKomp[[Stanowisko / Position ]:[Stanowisko / Position ]],0)))</f>
        <v>1</v>
      </c>
      <c r="BV478" s="194" t="str">
        <f>IF(INDEX(tab_MinKomp[Planowanie produkcji / Produktionsplanung],MATCH($B477,tab_MinKomp[[Stanowisko / Position ]:[Stanowisko / Position ]],0))="n/a","n/a",BV477-INDEX(tab_MinKomp[Planowanie produkcji / Produktionsplanung],MATCH($B477,tab_MinKomp[[Stanowisko / Position ]:[Stanowisko / Position ]],0)))</f>
        <v>n/a</v>
      </c>
      <c r="BW478" s="194" t="str">
        <f>IF(INDEX(tab_MinKomp[Planowanie produkcji / Produktionsplanung],MATCH($B477,tab_MinKomp[[Stanowisko / Position ]:[Stanowisko / Position ]],0))="n/a","n/a",BW477-INDEX(tab_MinKomp[Planowanie produkcji / Produktionsplanung],MATCH($B477,tab_MinKomp[[Stanowisko / Position ]:[Stanowisko / Position ]],0)))</f>
        <v>n/a</v>
      </c>
      <c r="BX478" s="194" t="str">
        <f>IF(INDEX(tab_MinKomp[Planowanie produkcji / Produktionsplanung],MATCH($B477,tab_MinKomp[[Stanowisko / Position ]:[Stanowisko / Position ]],0))="n/a","n/a",BX477-INDEX(tab_MinKomp[Planowanie produkcji / Produktionsplanung],MATCH($B477,tab_MinKomp[[Stanowisko / Position ]:[Stanowisko / Position ]],0)))</f>
        <v>n/a</v>
      </c>
      <c r="BY478" s="194" t="str">
        <f>IF(INDEX(tab_MinKomp[Planowanie produkcji / Produktionsplanung],MATCH($B477,tab_MinKomp[[Stanowisko / Position ]:[Stanowisko / Position ]],0))="n/a","n/a",BY477-INDEX(tab_MinKomp[Planowanie produkcji / Produktionsplanung],MATCH($B477,tab_MinKomp[[Stanowisko / Position ]:[Stanowisko / Position ]],0)))</f>
        <v>n/a</v>
      </c>
      <c r="BZ478" s="194" t="str">
        <f>IF(INDEX(tab_MinKomp[Planowanie produkcji / Produktionsplanung],MATCH($B477,tab_MinKomp[[Stanowisko / Position ]:[Stanowisko / Position ]],0))="n/a","n/a",BZ477-INDEX(tab_MinKomp[Planowanie produkcji / Produktionsplanung],MATCH($B477,tab_MinKomp[[Stanowisko / Position ]:[Stanowisko / Position ]],0)))</f>
        <v>n/a</v>
      </c>
      <c r="CA478" s="194" t="str">
        <f>IF(INDEX(tab_MinKomp[Planowanie produkcji / Produktionsplanung],MATCH($B477,tab_MinKomp[[Stanowisko / Position ]:[Stanowisko / Position ]],0))="n/a","n/a",CA477-INDEX(tab_MinKomp[Planowanie produkcji / Produktionsplanung],MATCH($B477,tab_MinKomp[[Stanowisko / Position ]:[Stanowisko / Position ]],0)))</f>
        <v>n/a</v>
      </c>
      <c r="CB478" s="194" t="str">
        <f>IF(INDEX(tab_MinKomp[Obsługa maszyn ASL / ASL Maschinenbedienung],MATCH($B477,tab_MinKomp[[Stanowisko / Position ]:[Stanowisko / Position ]],0))="n/a","n/a",CB477-INDEX(tab_MinKomp[Obsługa maszyn ASL / ASL Maschinenbedienung],MATCH($B477,tab_MinKomp[[Stanowisko / Position ]:[Stanowisko / Position ]],0)))</f>
        <v>n/a</v>
      </c>
      <c r="CC478" s="194" t="str">
        <f>IF(INDEX(tab_MinKomp[Obsługa maszyn Branson / Branson Maschinenbedienung],MATCH($B477,tab_MinKomp[[Stanowisko / Position ]:[Stanowisko / Position ]],0))="n/a","n/a",CC477-INDEX(tab_MinKomp[Obsługa maszyn Branson / Branson Maschinenbedienung],MATCH($B477,tab_MinKomp[[Stanowisko / Position ]:[Stanowisko / Position ]],0)))</f>
        <v>n/a</v>
      </c>
      <c r="CD478" s="194">
        <f>IF(INDEX(tab_MinKomp[Obsługa maszyn Novapax / Novapax Maschinenbedienung],MATCH($B477,tab_MinKomp[[Stanowisko / Position ]:[Stanowisko / Position ]],0))="n/a","n/a",CD477-INDEX(tab_MinKomp[Obsługa maszyn Novapax / Novapax Maschinenbedienung],MATCH($B477,tab_MinKomp[[Stanowisko / Position ]:[Stanowisko / Position ]],0)))</f>
        <v>0</v>
      </c>
      <c r="CE478" s="194" t="str">
        <f>IF(INDEX(tab_MinKomp[Obsługa maszyn Piovan / Piovan Maschinenbedienung],MATCH($B477,tab_MinKomp[[Stanowisko / Position ]:[Stanowisko / Position ]],0))="n/a","n/a",CE477-INDEX(tab_MinKomp[Obsługa maszyn Piovan / Piovan Maschinenbedienung],MATCH($B477,tab_MinKomp[[Stanowisko / Position ]:[Stanowisko / Position ]],0)))</f>
        <v>n/a</v>
      </c>
      <c r="CF478" s="194" t="str">
        <f>IF(INDEX(tab_MinKomp[Wymagania VDA 6.5 Product / Forderungen],MATCH($B477,tab_MinKomp[[Stanowisko / Position ]:[Stanowisko / Position ]],0))="n/a","n/a",CF477-INDEX(tab_MinKomp[Wymagania VDA 6.5 Product / Forderungen],MATCH($B477,tab_MinKomp[[Stanowisko / Position ]:[Stanowisko / Position ]],0)))</f>
        <v>n/a</v>
      </c>
      <c r="CG478" s="194">
        <f>IF(INDEX(tab_MinKomp[Eliminacja awarii / Beseitigung von Ausfällen],MATCH($B477,tab_MinKomp[[Stanowisko / Position ]:[Stanowisko / Position ]],0))="n/a","n/a",CG477-INDEX(tab_MinKomp[Eliminacja awarii / Beseitigung von Ausfällen],MATCH($B477,tab_MinKomp[[Stanowisko / Position ]:[Stanowisko / Position ]],0)))</f>
        <v>2</v>
      </c>
      <c r="CH478" s="194" t="str">
        <f>IF(INDEX(tab_MinKomp[Wymagania VDA 6.5 Product / Forderungen],MATCH($B477,tab_MinKomp[[Stanowisko / Position ]:[Stanowisko / Position ]],0))="n/a","n/a",CH477-INDEX(tab_MinKomp[Wymagania VDA 6.5 Product / Forderungen],MATCH($B477,tab_MinKomp[[Stanowisko / Position ]:[Stanowisko / Position ]],0)))</f>
        <v>n/a</v>
      </c>
      <c r="CI478" s="194" t="str">
        <f>IF(INDEX(tab_MinKomp[Wymagania VDA 6.5 Product / Forderungen],MATCH($B477,tab_MinKomp[[Stanowisko / Position ]:[Stanowisko / Position ]],0))="n/a","n/a",CI477-INDEX(tab_MinKomp[Wymagania VDA 6.5 Product / Forderungen],MATCH($B477,tab_MinKomp[[Stanowisko / Position ]:[Stanowisko / Position ]],0)))</f>
        <v>n/a</v>
      </c>
      <c r="CJ478" s="194" t="str">
        <f>IF(INDEX(tab_MinKomp[Wymagania VDA 6.5 Product / Forderungen],MATCH($B477,tab_MinKomp[[Stanowisko / Position ]:[Stanowisko / Position ]],0))="n/a","n/a",CJ477-INDEX(tab_MinKomp[Wymagania VDA 6.5 Product / Forderungen],MATCH($B477,tab_MinKomp[[Stanowisko / Position ]:[Stanowisko / Position ]],0)))</f>
        <v>n/a</v>
      </c>
      <c r="CK478" s="194" t="str">
        <f>IF(INDEX(tab_MinKomp[Wymagania VDA 6.5 Product / Forderungen],MATCH($B477,tab_MinKomp[[Stanowisko / Position ]:[Stanowisko / Position ]],0))="n/a","n/a",CK477-INDEX(tab_MinKomp[Wymagania VDA 6.5 Product / Forderungen],MATCH($B477,tab_MinKomp[[Stanowisko / Position ]:[Stanowisko / Position ]],0)))</f>
        <v>n/a</v>
      </c>
      <c r="CL478" s="194" t="str">
        <f>IF(INDEX(tab_MinKomp[Wymagania VDA 6.5 Product / Forderungen],MATCH($B477,tab_MinKomp[[Stanowisko / Position ]:[Stanowisko / Position ]],0))="n/a","n/a",CL477-INDEX(tab_MinKomp[Wymagania VDA 6.5 Product / Forderungen],MATCH($B477,tab_MinKomp[[Stanowisko / Position ]:[Stanowisko / Position ]],0)))</f>
        <v>n/a</v>
      </c>
      <c r="CM478" s="194" t="str">
        <f>IF(INDEX(tab_MinKomp[Informatyka ogólna (techniczne i systemowe) / Allgemeine IT (Technik und System)],MATCH($B477,tab_MinKomp[[Stanowisko / Position ]:[Stanowisko / Position ]],0))="n/a","n/a",CM477-INDEX(tab_MinKomp[Informatyka ogólna (techniczne i systemowe) / Allgemeine IT (Technik und System)],MATCH($B477,tab_MinKomp[[Stanowisko / Position ]:[Stanowisko / Position ]],0)))</f>
        <v>n/a</v>
      </c>
      <c r="CN478" s="194" t="str">
        <f>IF(INDEX(tab_MinKomp[Sieci komputerowe / Computernetzwerke],MATCH($B477,tab_MinKomp[[Stanowisko / Position ]:[Stanowisko / Position ]],0))="n/a","n/a",CN477-INDEX(tab_MinKomp[Sieci komputerowe / Computernetzwerke],MATCH($B477,tab_MinKomp[[Stanowisko / Position ]:[Stanowisko / Position ]],0)))</f>
        <v>n/a</v>
      </c>
      <c r="CO478" s="194" t="str">
        <f>IF(INDEX(tab_MinKomp[Hardware (komputery PC, drukarki biurowe i etykietowe, telefonia stacjonarna i mobilna) (PC, Drucker, Telefpne, Handys)],MATCH($B477,tab_MinKomp[[Stanowisko / Position ]:[Stanowisko / Position ]],0))="n/a","n/a",CO477-INDEX(tab_MinKomp[Hardware (komputery PC, drukarki biurowe i etykietowe, telefonia stacjonarna i mobilna) (PC, Drucker, Telefpne, Handys)],MATCH($B477,tab_MinKomp[[Stanowisko / Position ]:[Stanowisko / Position ]],0)))</f>
        <v>n/a</v>
      </c>
      <c r="CP478" s="194" t="str">
        <f>IF(INDEX(tab_MinKomp[Software &amp; Systems (MS Office, MS Remote Desktop)],MATCH($B477,tab_MinKomp[[Stanowisko / Position ]:[Stanowisko / Position ]],0))="n/a","n/a",CP477-INDEX(tab_MinKomp[Software &amp; Systems (MS Office, MS Remote Desktop)],MATCH($B477,tab_MinKomp[[Stanowisko / Position ]:[Stanowisko / Position ]],0)))</f>
        <v>n/a</v>
      </c>
      <c r="CQ478" s="194" t="str">
        <f>IF(INDEX(tab_MinKomp[Programowanie obiektowe (PHP) / Objektprogrammierung],MATCH($B477,tab_MinKomp[[Stanowisko / Position ]:[Stanowisko / Position ]],0))="n/a","n/a",CQ477-INDEX(tab_MinKomp[Programowanie obiektowe (PHP) / Objektprogrammierung],MATCH($B477,tab_MinKomp[[Stanowisko / Position ]:[Stanowisko / Position ]],0)))</f>
        <v>n/a</v>
      </c>
      <c r="CR478" s="194" t="str">
        <f>IF(INDEX(tab_MinKomp[Scrum],MATCH($B477,tab_MinKomp[[Stanowisko / Position ]:[Stanowisko / Position ]],0))="n/a","n/a",CR477-INDEX(tab_MinKomp[Scrum],MATCH($B477,tab_MinKomp[[Stanowisko / Position ]:[Stanowisko / Position ]],0)))</f>
        <v>n/a</v>
      </c>
      <c r="CS478" s="194" t="str">
        <f>IF(INDEX(tab_MinKomp[SQL (MySQL)],MATCH($B477,tab_MinKomp[[Stanowisko / Position ]:[Stanowisko / Position ]],0))="n/a","n/a",CS477-INDEX(tab_MinKomp[SQL (MySQL)],MATCH($B477,tab_MinKomp[[Stanowisko / Position ]:[Stanowisko / Position ]],0)))</f>
        <v>n/a</v>
      </c>
      <c r="CT478" s="194" t="str">
        <f>IF(INDEX(tab_MinKomp[Javascript],MATCH($B477,tab_MinKomp[[Stanowisko / Position ]:[Stanowisko / Position ]],0))="n/a","n/a",CT477-INDEX(tab_MinKomp[Javascript],MATCH($B477,tab_MinKomp[[Stanowisko / Position ]:[Stanowisko / Position ]],0)))</f>
        <v>n/a</v>
      </c>
      <c r="CU478" s="194" t="str">
        <f>IF(INDEX(tab_MinKomp[Joomla],MATCH($B477,tab_MinKomp[[Stanowisko / Position ]:[Stanowisko / Position ]],0))="n/a","n/a",CU477-INDEX(tab_MinKomp[Joomla],MATCH($B477,tab_MinKomp[[Stanowisko / Position ]:[Stanowisko / Position ]],0)))</f>
        <v>n/a</v>
      </c>
      <c r="CV478" s="194" t="str">
        <f>IF(INDEX(tab_MinKomp[Bash],MATCH($B477,tab_MinKomp[[Stanowisko / Position ]:[Stanowisko / Position ]],0))="n/a","n/a",CV477-INDEX(tab_MinKomp[Bash],MATCH($B477,tab_MinKomp[[Stanowisko / Position ]:[Stanowisko / Position ]],0)))</f>
        <v>n/a</v>
      </c>
      <c r="CW478" s="194">
        <f>IF(INDEX(tab_MinKomp[Systemy MES (HYDRA / SFMS)],MATCH($B477,tab_MinKomp[[Stanowisko / Position ]:[Stanowisko / Position ]],0))="n/a","n/a",CW477-INDEX(tab_MinKomp[Systemy MES (HYDRA / SFMS)],MATCH($B477,tab_MinKomp[[Stanowisko / Position ]:[Stanowisko / Position ]],0)))</f>
        <v>0</v>
      </c>
      <c r="CX478" s="194" t="str">
        <f>IF(INDEX(tab_MinKomp[HTML / CSS],MATCH($B477,tab_MinKomp[[Stanowisko / Position ]:[Stanowisko / Position ]],0))="n/a","n/a",CX477-INDEX(tab_MinKomp[HTML / CSS],MATCH($B477,tab_MinKomp[[Stanowisko / Position ]:[Stanowisko / Position ]],0)))</f>
        <v>n/a</v>
      </c>
      <c r="CY478" s="194" t="str">
        <f>IF(INDEX(tab_MinKomp[SYSTEM PR],MATCH($B477,tab_MinKomp[[Stanowisko / Position ]:[Stanowisko / Position ]],0))="n/a","n/a",CY477-INDEX(tab_MinKomp[SYSTEM PR],MATCH($B477,tab_MinKomp[[Stanowisko / Position ]:[Stanowisko / Position ]],0)))</f>
        <v>n/a</v>
      </c>
      <c r="CZ478" s="194" t="str">
        <f>IF(INDEX(tab_MinKomp[System Einkauf XP / EBA],MATCH($B477,tab_MinKomp[[Stanowisko / Position ]:[Stanowisko / Position ]],0))="n/a","n/a",CZ477-INDEX(tab_MinKomp[System Einkauf XP / EBA],MATCH($B477,tab_MinKomp[[Stanowisko / Position ]:[Stanowisko / Position ]],0)))</f>
        <v>n/a</v>
      </c>
      <c r="DA478" s="194" t="str">
        <f>IF(INDEX(tab_MinKomp[Techniki negocjacyjne / Verhandlungstechniken],MATCH($B477,tab_MinKomp[[Stanowisko / Position ]:[Stanowisko / Position ]],0))="n/a","n/a",DA477-INDEX(tab_MinKomp[Techniki negocjacyjne / Verhandlungstechniken],MATCH($B477,tab_MinKomp[[Stanowisko / Position ]:[Stanowisko / Position ]],0)))</f>
        <v>n/a</v>
      </c>
      <c r="DB478" s="194" t="str">
        <f>IF(INDEX(tab_MinKomp[Znajomość rynku branżowego / Kenntnis des Industrie Marktes],MATCH($B477,tab_MinKomp[[Stanowisko / Position ]:[Stanowisko / Position ]],0))="n/a","n/a",DB477-INDEX(tab_MinKomp[Znajomość rynku branżowego / Kenntnis des Industrie Marktes],MATCH($B477,tab_MinKomp[[Stanowisko / Position ]:[Stanowisko / Position ]],0)))</f>
        <v>n/a</v>
      </c>
      <c r="DC478" s="194" t="str">
        <f>IF(INDEX(tab_MinKomp[SUPPLIER MANAGEMENT],MATCH($B477,tab_MinKomp[[Stanowisko / Position ]:[Stanowisko / Position ]],0))="n/a","n/a",DC477-INDEX(tab_MinKomp[SUPPLIER MANAGEMENT],MATCH($B477,tab_MinKomp[[Stanowisko / Position ]:[Stanowisko / Position ]],0)))</f>
        <v>n/a</v>
      </c>
      <c r="DD478" s="194" t="str">
        <f>IF(INDEX(tab_MinKomp[SUPPLIER MANAGEMENT],MATCH($B477,tab_MinKomp[[Stanowisko / Position ]:[Stanowisko / Position ]],0))="n/a","n/a",DD477-INDEX(tab_MinKomp[SUPPLIER MANAGEMENT],MATCH($B477,tab_MinKomp[[Stanowisko / Position ]:[Stanowisko / Position ]],0)))</f>
        <v>n/a</v>
      </c>
      <c r="DE478" s="194" t="str">
        <f>IF(INDEX(tab_MinKomp[SUPPLIER MANAGEMENT],MATCH($B477,tab_MinKomp[[Stanowisko / Position ]:[Stanowisko / Position ]],0))="n/a","n/a",DE477-INDEX(tab_MinKomp[SUPPLIER MANAGEMENT],MATCH($B477,tab_MinKomp[[Stanowisko / Position ]:[Stanowisko / Position ]],0)))</f>
        <v>n/a</v>
      </c>
      <c r="DF478" s="194">
        <f>IF(INDEX(tab_MinKomp[LEAN MANAGEMENT],MATCH($B477,tab_MinKomp[[Stanowisko / Position ]:[Stanowisko / Position ]],0))="n/a","n/a",DF477-INDEX(tab_MinKomp[LEAN MANAGEMENT],MATCH($B477,tab_MinKomp[[Stanowisko / Position ]:[Stanowisko / Position ]],0)))</f>
        <v>1</v>
      </c>
      <c r="DG478" s="194" t="str">
        <f>IF(INDEX(tab_MinKomp[PPAP/PSW],MATCH($B477,tab_MinKomp[[Stanowisko / Position ]:[Stanowisko / Position ]],0))="n/a","n/a",DG477-INDEX(tab_MinKomp[PPAP/PSW],MATCH($B477,tab_MinKomp[[Stanowisko / Position ]:[Stanowisko / Position ]],0)))</f>
        <v>n/a</v>
      </c>
      <c r="DH478" s="194" t="str">
        <f>IF(INDEX(tab_MinKomp[SUPPLIER MANAGEMENT],MATCH($B477,tab_MinKomp[[Stanowisko / Position ]:[Stanowisko / Position ]],0))="n/a","n/a",DH477-INDEX(tab_MinKomp[SUPPLIER MANAGEMENT],MATCH($B477,tab_MinKomp[[Stanowisko / Position ]:[Stanowisko / Position ]],0)))</f>
        <v>n/a</v>
      </c>
      <c r="DI478" s="194" t="str">
        <f>IF(INDEX(tab_MinKomp[OBSŁUGA PORTALI KLIENTA / Kundenportale],MATCH($B477,tab_MinKomp[[Stanowisko / Position ]:[Stanowisko / Position ]],0))="n/a","n/a",DI477-INDEX(tab_MinKomp[OBSŁUGA PORTALI KLIENTA / Kundenportale],MATCH($B477,tab_MinKomp[[Stanowisko / Position ]:[Stanowisko / Position ]],0)))</f>
        <v>n/a</v>
      </c>
      <c r="DJ478" s="194" t="str">
        <f>IF(INDEX(tab_MinKomp[Obsługa systemu BABTECQ / BABTECQ System],MATCH($B477,tab_MinKomp[[Stanowisko / Position ]:[Stanowisko / Position ]],0))="n/a","n/a",DJ477-INDEX(tab_MinKomp[Obsługa systemu BABTECQ / BABTECQ System],MATCH($B477,tab_MinKomp[[Stanowisko / Position ]:[Stanowisko / Position ]],0)))</f>
        <v>n/a</v>
      </c>
      <c r="DK478" s="194" t="str">
        <f>IF(INDEX(tab_MinKomp[Rysunek techniczny / technische Zeichnung],MATCH($B477,tab_MinKomp[[Stanowisko / Position ]:[Stanowisko / Position ]],0))="n/a","n/a",DK477-INDEX(tab_MinKomp[Rysunek techniczny / technische Zeichnung],MATCH($B477,tab_MinKomp[[Stanowisko / Position ]:[Stanowisko / Position ]],0)))</f>
        <v>n/a</v>
      </c>
      <c r="DL478" s="194" t="str">
        <f>IF(INDEX(tab_MinKomp[Kalibracja / Kalibrierung],MATCH($B477,tab_MinKomp[[Stanowisko / Position ]:[Stanowisko / Position ]],0))="n/a","n/a",DL477-INDEX(tab_MinKomp[Kalibracja / Kalibrierung],MATCH($B477,tab_MinKomp[[Stanowisko / Position ]:[Stanowisko / Position ]],0)))</f>
        <v>n/a</v>
      </c>
      <c r="DM478" s="194" t="str">
        <f>IF(INDEX(tab_MinKomp[Rekwalifikacja / Requalifizierung],MATCH($B477,tab_MinKomp[[Stanowisko / Position ]:[Stanowisko / Position ]],0))="n/a","n/a",DM477-INDEX(tab_MinKomp[Rekwalifikacja / Requalifizierung],MATCH($B477,tab_MinKomp[[Stanowisko / Position ]:[Stanowisko / Position ]],0)))</f>
        <v>n/a</v>
      </c>
      <c r="DN478" s="190" t="str">
        <f>IF(INDEX(tab_MinKomp[Testy czystości / Reinheitstests],MATCH($B477,tab_MinKomp[[Stanowisko / Position ]:[Stanowisko / Position ]],0))="n/a","n/a",DN477-INDEX(tab_MinKomp[Testy czystości / Reinheitstests],MATCH($B477,tab_MinKomp[[Stanowisko / Position ]:[Stanowisko / Position ]],0)))</f>
        <v>n/a</v>
      </c>
      <c r="DO478" s="190" t="str">
        <f>IF(INDEX(tab_MinKomp[Testy czystości / Reinheitstests],MATCH($B477,tab_MinKomp[[Stanowisko / Position ]:[Stanowisko / Position ]],0))="n/a","n/a",DO477-INDEX(tab_MinKomp[Testy czystości / Reinheitstests],MATCH($B477,tab_MinKomp[[Stanowisko / Position ]:[Stanowisko / Position ]],0)))</f>
        <v>n/a</v>
      </c>
      <c r="DP478" s="190" t="str">
        <f>IF(INDEX(tab_MinKomp[Testy czystości / Reinheitstests],MATCH($B477,tab_MinKomp[[Stanowisko / Position ]:[Stanowisko / Position ]],0))="n/a","n/a",DP477-INDEX(tab_MinKomp[Testy czystości / Reinheitstests],MATCH($B477,tab_MinKomp[[Stanowisko / Position ]:[Stanowisko / Position ]],0)))</f>
        <v>n/a</v>
      </c>
      <c r="DQ478" s="190" t="str">
        <f>IF(INDEX(tab_MinKomp[Testy czystości / Reinheitstests],MATCH($B477,tab_MinKomp[[Stanowisko / Position ]:[Stanowisko / Position ]],0))="n/a","n/a",DQ477-INDEX(tab_MinKomp[Testy czystości / Reinheitstests],MATCH($B477,tab_MinKomp[[Stanowisko / Position ]:[Stanowisko / Position ]],0)))</f>
        <v>n/a</v>
      </c>
      <c r="DR478" s="190" t="str">
        <f>IF(INDEX(tab_MinKomp[Testy czystości / Reinheitstests],MATCH($B477,tab_MinKomp[[Stanowisko / Position ]:[Stanowisko / Position ]],0))="n/a","n/a",DR477-INDEX(tab_MinKomp[Testy czystości / Reinheitstests],MATCH($B477,tab_MinKomp[[Stanowisko / Position ]:[Stanowisko / Position ]],0)))</f>
        <v>n/a</v>
      </c>
      <c r="DS478" s="190" t="str">
        <f>IF(INDEX(tab_MinKomp[Testy czystości / Reinheitstests],MATCH($B477,tab_MinKomp[[Stanowisko / Position ]:[Stanowisko / Position ]],0))="n/a","n/a",DS477-INDEX(tab_MinKomp[Testy czystości / Reinheitstests],MATCH($B477,tab_MinKomp[[Stanowisko / Position ]:[Stanowisko / Position ]],0)))</f>
        <v>n/a</v>
      </c>
      <c r="DT478" s="194" t="str">
        <f>IF(INDEX(tab_MinKomp[SUPPLIER MANAGEMENT],MATCH($B477,tab_MinKomp[[Stanowisko / Position ]:[Stanowisko / Position ]],0))="n/a","n/a",DT477-INDEX(tab_MinKomp[SUPPLIER MANAGEMENT],MATCH($B477,tab_MinKomp[[Stanowisko / Position ]:[Stanowisko / Position ]],0)))</f>
        <v>n/a</v>
      </c>
      <c r="DU478" s="190" t="str">
        <f>IF(INDEX(tab_MinKomp[Testy czystości / Reinheitstests],MATCH($B477,tab_MinKomp[[Stanowisko / Position ]:[Stanowisko / Position ]],0))="n/a","n/a",DU477-INDEX(tab_MinKomp[Testy czystości / Reinheitstests],MATCH($B477,tab_MinKomp[[Stanowisko / Position ]:[Stanowisko / Position ]],0)))</f>
        <v>n/a</v>
      </c>
      <c r="DV478" s="190" t="str">
        <f>IF(INDEX(tab_MinKomp[Testy czystości / Reinheitstests],MATCH($B477,tab_MinKomp[[Stanowisko / Position ]:[Stanowisko / Position ]],0))="n/a","n/a",DV477-INDEX(tab_MinKomp[Testy czystości / Reinheitstests],MATCH($B477,tab_MinKomp[[Stanowisko / Position ]:[Stanowisko / Position ]],0)))</f>
        <v>n/a</v>
      </c>
      <c r="DW478" s="190" t="str">
        <f>IF(INDEX(tab_MinKomp[Testy czystości / Reinheitstests],MATCH($B477,tab_MinKomp[[Stanowisko / Position ]:[Stanowisko / Position ]],0))="n/a","n/a",DW477-INDEX(tab_MinKomp[Testy czystości / Reinheitstests],MATCH($B477,tab_MinKomp[[Stanowisko / Position ]:[Stanowisko / Position ]],0)))</f>
        <v>n/a</v>
      </c>
      <c r="DX478" s="190" t="str">
        <f>IF(INDEX(tab_MinKomp[Testy czystości / Reinheitstests],MATCH($B477,tab_MinKomp[[Stanowisko / Position ]:[Stanowisko / Position ]],0))="n/a","n/a",DX477-INDEX(tab_MinKomp[Testy czystości / Reinheitstests],MATCH($B477,tab_MinKomp[[Stanowisko / Position ]:[Stanowisko / Position ]],0)))</f>
        <v>n/a</v>
      </c>
      <c r="DY478" s="190" t="str">
        <f>IF(INDEX(tab_MinKomp[Testy czystości / Reinheitstests],MATCH($B477,tab_MinKomp[[Stanowisko / Position ]:[Stanowisko / Position ]],0))="n/a","n/a",DY477-INDEX(tab_MinKomp[Testy czystości / Reinheitstests],MATCH($B477,tab_MinKomp[[Stanowisko / Position ]:[Stanowisko / Position ]],0)))</f>
        <v>n/a</v>
      </c>
      <c r="DZ478" s="190" t="str">
        <f>IF(INDEX(tab_MinKomp[Testy czystości / Reinheitstests],MATCH($B477,tab_MinKomp[[Stanowisko / Position ]:[Stanowisko / Position ]],0))="n/a","n/a",DZ477-INDEX(tab_MinKomp[Testy czystości / Reinheitstests],MATCH($B477,tab_MinKomp[[Stanowisko / Position ]:[Stanowisko / Position ]],0)))</f>
        <v>n/a</v>
      </c>
      <c r="EA478" s="194" t="str">
        <f>IF(INDEX(tab_MinKomp[SUPPLIER MANAGEMENT],MATCH($B477,tab_MinKomp[[Stanowisko / Position ]:[Stanowisko / Position ]],0))="n/a","n/a",EA477-INDEX(tab_MinKomp[SUPPLIER MANAGEMENT],MATCH($B477,tab_MinKomp[[Stanowisko / Position ]:[Stanowisko / Position ]],0)))</f>
        <v>n/a</v>
      </c>
      <c r="EB478" s="190" t="str">
        <f>IF(INDEX(tab_MinKomp[Testy czystości / Reinheitstests],MATCH($B477,tab_MinKomp[[Stanowisko / Position ]:[Stanowisko / Position ]],0))="n/a","n/a",EB477-INDEX(tab_MinKomp[Testy czystości / Reinheitstests],MATCH($B477,tab_MinKomp[[Stanowisko / Position ]:[Stanowisko / Position ]],0)))</f>
        <v>n/a</v>
      </c>
      <c r="EC478" s="190" t="str">
        <f>IF(INDEX(tab_MinKomp[Testy czystości / Reinheitstests],MATCH($B477,tab_MinKomp[[Stanowisko / Position ]:[Stanowisko / Position ]],0))="n/a","n/a",EC477-INDEX(tab_MinKomp[Testy czystości / Reinheitstests],MATCH($B477,tab_MinKomp[[Stanowisko / Position ]:[Stanowisko / Position ]],0)))</f>
        <v>n/a</v>
      </c>
      <c r="ED478" s="190" t="str">
        <f>IF(INDEX(tab_MinKomp[Testy czystości / Reinheitstests],MATCH($B477,tab_MinKomp[[Stanowisko / Position ]:[Stanowisko / Position ]],0))="n/a","n/a",ED477-INDEX(tab_MinKomp[Testy czystości / Reinheitstests],MATCH($B477,tab_MinKomp[[Stanowisko / Position ]:[Stanowisko / Position ]],0)))</f>
        <v>n/a</v>
      </c>
      <c r="EE478" s="190" t="str">
        <f>IF(INDEX(tab_MinKomp[Testy czystości / Reinheitstests],MATCH($B477,tab_MinKomp[[Stanowisko / Position ]:[Stanowisko / Position ]],0))="n/a","n/a",EE477-INDEX(tab_MinKomp[Testy czystości / Reinheitstests],MATCH($B477,tab_MinKomp[[Stanowisko / Position ]:[Stanowisko / Position ]],0)))</f>
        <v>n/a</v>
      </c>
      <c r="EF478" s="190" t="str">
        <f>IF(INDEX(tab_MinKomp[Testy czystości / Reinheitstests],MATCH($B477,tab_MinKomp[[Stanowisko / Position ]:[Stanowisko / Position ]],0))="n/a","n/a",EF477-INDEX(tab_MinKomp[Testy czystości / Reinheitstests],MATCH($B477,tab_MinKomp[[Stanowisko / Position ]:[Stanowisko / Position ]],0)))</f>
        <v>n/a</v>
      </c>
      <c r="EG478" s="190" t="str">
        <f>IF(INDEX(tab_MinKomp[Testy czystości / Reinheitstests],MATCH($B477,tab_MinKomp[[Stanowisko / Position ]:[Stanowisko / Position ]],0))="n/a","n/a",EG477-INDEX(tab_MinKomp[Testy czystości / Reinheitstests],MATCH($B477,tab_MinKomp[[Stanowisko / Position ]:[Stanowisko / Position ]],0)))</f>
        <v>n/a</v>
      </c>
      <c r="EH478" s="190" t="str">
        <f>IF(INDEX(tab_MinKomp[Testy czystości / Reinheitstests],MATCH($B477,tab_MinKomp[[Stanowisko / Position ]:[Stanowisko / Position ]],0))="n/a","n/a",EH477-INDEX(tab_MinKomp[Testy czystości / Reinheitstests],MATCH($B477,tab_MinKomp[[Stanowisko / Position ]:[Stanowisko / Position ]],0)))</f>
        <v>n/a</v>
      </c>
      <c r="EI478" s="190" t="str">
        <f>IF(INDEX(tab_MinKomp[Testy czystości / Reinheitstests],MATCH($B477,tab_MinKomp[[Stanowisko / Position ]:[Stanowisko / Position ]],0))="n/a","n/a",EI477-INDEX(tab_MinKomp[Testy czystości / Reinheitstests],MATCH($B477,tab_MinKomp[[Stanowisko / Position ]:[Stanowisko / Position ]],0)))</f>
        <v>n/a</v>
      </c>
      <c r="EJ478" s="190" t="str">
        <f>IF(INDEX(tab_MinKomp[Testy czystości / Reinheitstests],MATCH($B477,tab_MinKomp[[Stanowisko / Position ]:[Stanowisko / Position ]],0))="n/a","n/a",EJ477-INDEX(tab_MinKomp[Testy czystości / Reinheitstests],MATCH($B477,tab_MinKomp[[Stanowisko / Position ]:[Stanowisko / Position ]],0)))</f>
        <v>n/a</v>
      </c>
      <c r="EK478" s="190" t="str">
        <f>IF(INDEX(tab_MinKomp[Testy czystości / Reinheitstests],MATCH($B477,tab_MinKomp[[Stanowisko / Position ]:[Stanowisko / Position ]],0))="n/a","n/a",EK477-INDEX(tab_MinKomp[Testy czystości / Reinheitstests],MATCH($B477,tab_MinKomp[[Stanowisko / Position ]:[Stanowisko / Position ]],0)))</f>
        <v>n/a</v>
      </c>
      <c r="EL478" s="190" t="str">
        <f>IF(INDEX(tab_MinKomp[Testy czystości / Reinheitstests],MATCH($B477,tab_MinKomp[[Stanowisko / Position ]:[Stanowisko / Position ]],0))="n/a","n/a",EL477-INDEX(tab_MinKomp[Testy czystości / Reinheitstests],MATCH($B477,tab_MinKomp[[Stanowisko / Position ]:[Stanowisko / Position ]],0)))</f>
        <v>n/a</v>
      </c>
      <c r="EM478" s="190" t="str">
        <f>IF(INDEX(tab_MinKomp[Testy czystości / Reinheitstests],MATCH($B477,tab_MinKomp[[Stanowisko / Position ]:[Stanowisko / Position ]],0))="n/a","n/a",EM477-INDEX(tab_MinKomp[Testy czystości / Reinheitstests],MATCH($B477,tab_MinKomp[[Stanowisko / Position ]:[Stanowisko / Position ]],0)))</f>
        <v>n/a</v>
      </c>
      <c r="EN478" s="190" t="str">
        <f>IF(INDEX(tab_MinKomp[Testy czystości / Reinheitstests],MATCH($B477,tab_MinKomp[[Stanowisko / Position ]:[Stanowisko / Position ]],0))="n/a","n/a",EN477-INDEX(tab_MinKomp[Testy czystości / Reinheitstests],MATCH($B477,tab_MinKomp[[Stanowisko / Position ]:[Stanowisko / Position ]],0)))</f>
        <v>n/a</v>
      </c>
      <c r="EO478" s="194" t="str">
        <f>IF(INDEX(tab_MinKomp[Konserwacja Rep],MATCH($B477,tab_MinKomp[[Stanowisko / Position ]:[Stanowisko / Position ]],0))="n/a","n/a",EO477-INDEX(tab_MinKomp[Konserwacja Rep],MATCH($B477,tab_MinKomp[[Stanowisko / Position ]:[Stanowisko / Position ]],0)))</f>
        <v>n/a</v>
      </c>
      <c r="EP478" s="194" t="str">
        <f>IF(INDEX(tab_MinKomp[[Konserwacja Engel ]],MATCH($B477,tab_MinKomp[[Stanowisko / Position ]:[Stanowisko / Position ]],0))="n/a","n/a",EP477-INDEX(tab_MinKomp[[Konserwacja Engel ]],MATCH($B477,tab_MinKomp[[Stanowisko / Position ]:[Stanowisko / Position ]],0)))</f>
        <v>n/a</v>
      </c>
      <c r="EQ478" s="194" t="str">
        <f>IF(INDEX(tab_MinKomp[Konserwacja B 50],MATCH($B477,tab_MinKomp[[Stanowisko / Position ]:[Stanowisko / Position ]],0))="n/a","n/a",EQ477-INDEX(tab_MinKomp[Konserwacja B 50],MATCH($B477,tab_MinKomp[[Stanowisko / Position ]:[Stanowisko / Position ]],0)))</f>
        <v>n/a</v>
      </c>
      <c r="ER478" s="194" t="str">
        <f>IF(INDEX(tab_MinKomp[[Konserwacja EOL ]],MATCH($B477,tab_MinKomp[[Stanowisko / Position ]:[Stanowisko / Position ]],0))="n/a","n/a",ER477-INDEX(tab_MinKomp[[Konserwacja EOL ]],MATCH($B477,tab_MinKomp[[Stanowisko / Position ]:[Stanowisko / Position ]],0)))</f>
        <v>n/a</v>
      </c>
      <c r="ES478" s="194" t="str">
        <f>IF(INDEX(tab_MinKomp[Konserwacja Branson],MATCH($B477,tab_MinKomp[[Stanowisko / Position ]:[Stanowisko / Position ]],0))="n/a","n/a",ES477-INDEX(tab_MinKomp[Konserwacja Branson],MATCH($B477,tab_MinKomp[[Stanowisko / Position ]:[Stanowisko / Position ]],0)))</f>
        <v>n/a</v>
      </c>
      <c r="ET478" s="194" t="str">
        <f>IF(INDEX(tab_MinKomp[Konserwacja coolery],MATCH($B477,tab_MinKomp[[Stanowisko / Position ]:[Stanowisko / Position ]],0))="n/a","n/a",ET477-INDEX(tab_MinKomp[Konserwacja coolery],MATCH($B477,tab_MinKomp[[Stanowisko / Position ]:[Stanowisko / Position ]],0)))</f>
        <v>n/a</v>
      </c>
      <c r="EU478" s="194" t="str">
        <f>IF(INDEX(tab_MinKomp[Konserwacja piecy],MATCH($B477,tab_MinKomp[[Stanowisko / Position ]:[Stanowisko / Position ]],0))="n/a","n/a",EU477-INDEX(tab_MinKomp[Konserwacja piecy],MATCH($B477,tab_MinKomp[[Stanowisko / Position ]:[Stanowisko / Position ]],0)))</f>
        <v>n/a</v>
      </c>
      <c r="EV478" s="194" t="str">
        <f>IF(INDEX(tab_MinKomp[Rysunek techniczny- czytanie],MATCH($B477,tab_MinKomp[[Stanowisko / Position ]:[Stanowisko / Position ]],0))="n/a","n/a",EV477-INDEX(tab_MinKomp[Rysunek techniczny- czytanie],MATCH($B477,tab_MinKomp[[Stanowisko / Position ]:[Stanowisko / Position ]],0)))</f>
        <v>n/a</v>
      </c>
      <c r="EW478" s="194" t="str">
        <f>IF(INDEX(tab_MinKomp[Elektryka],MATCH($B477,tab_MinKomp[[Stanowisko / Position ]:[Stanowisko / Position ]],0))="n/a","n/a",EW477-INDEX(tab_MinKomp[Elektryka],MATCH($B477,tab_MinKomp[[Stanowisko / Position ]:[Stanowisko / Position ]],0)))</f>
        <v>n/a</v>
      </c>
      <c r="EX478" s="194" t="str">
        <f>IF(INDEX(tab_MinKomp[Pneumatyka],MATCH($B477,tab_MinKomp[[Stanowisko / Position ]:[Stanowisko / Position ]],0))="n/a","n/a",EX477-INDEX(tab_MinKomp[Pneumatyka],MATCH($B477,tab_MinKomp[[Stanowisko / Position ]:[Stanowisko / Position ]],0)))</f>
        <v>n/a</v>
      </c>
      <c r="EY478" s="194" t="str">
        <f>IF(INDEX(tab_MinKomp[[Hydraulika ]],MATCH($B477,tab_MinKomp[[Stanowisko / Position ]:[Stanowisko / Position ]],0))="n/a","n/a",EY477-INDEX(tab_MinKomp[[Hydraulika ]],MATCH($B477,tab_MinKomp[[Stanowisko / Position ]:[Stanowisko / Position ]],0)))</f>
        <v>n/a</v>
      </c>
      <c r="EZ478" s="194" t="str">
        <f>IF(INDEX(tab_MinKomp[Podciśnienie],MATCH($B477,tab_MinKomp[[Stanowisko / Position ]:[Stanowisko / Position ]],0))="n/a","n/a",EZ477-INDEX(tab_MinKomp[Podciśnienie],MATCH($B477,tab_MinKomp[[Stanowisko / Position ]:[Stanowisko / Position ]],0)))</f>
        <v>n/a</v>
      </c>
      <c r="FA478" s="194" t="str">
        <f>IF(INDEX(tab_MinKomp[Usuwanie awarii],MATCH($B477,tab_MinKomp[[Stanowisko / Position ]:[Stanowisko / Position ]],0))="n/a","n/a",FA477-INDEX(tab_MinKomp[Usuwanie awarii],MATCH($B477,tab_MinKomp[[Stanowisko / Position ]:[Stanowisko / Position ]],0)))</f>
        <v>n/a</v>
      </c>
      <c r="FB478" s="194" t="str">
        <f>IF(INDEX(tab_MinKomp[Obsługa robotów],MATCH($B477,tab_MinKomp[[Stanowisko / Position ]:[Stanowisko / Position ]],0))="n/a","n/a",FB477-INDEX(tab_MinKomp[Obsługa robotów],MATCH($B477,tab_MinKomp[[Stanowisko / Position ]:[Stanowisko / Position ]],0)))</f>
        <v>n/a</v>
      </c>
      <c r="FC478" s="194" t="str">
        <f>IF(INDEX(tab_MinKomp[Obsługa sterowania maszyny],MATCH($B477,tab_MinKomp[[Stanowisko / Position ]:[Stanowisko / Position ]],0))="n/a","n/a",FC477-INDEX(tab_MinKomp[Obsługa sterowania maszyny],MATCH($B477,tab_MinKomp[[Stanowisko / Position ]:[Stanowisko / Position ]],0)))</f>
        <v>n/a</v>
      </c>
      <c r="FD478" s="194" t="str">
        <f>IF(INDEX(tab_MinKomp[Usuwanie przyczyn żródłowych],MATCH($B477,tab_MinKomp[[Stanowisko / Position ]:[Stanowisko / Position ]],0))="n/a","n/a",FD477-INDEX(tab_MinKomp[Usuwanie przyczyn żródłowych],MATCH($B477,tab_MinKomp[[Stanowisko / Position ]:[Stanowisko / Position ]],0)))</f>
        <v>n/a</v>
      </c>
      <c r="FE478" s="194" t="str">
        <f>IF(INDEX(tab_MinKomp[Cmms stosowanie],MATCH($B477,tab_MinKomp[[Stanowisko / Position ]:[Stanowisko / Position ]],0))="n/a","n/a",FE477-INDEX(tab_MinKomp[Cmms stosowanie],MATCH($B477,tab_MinKomp[[Stanowisko / Position ]:[Stanowisko / Position ]],0)))</f>
        <v>n/a</v>
      </c>
      <c r="FF478" s="190" t="str">
        <f>IF(INDEX(tab_MinKomp[Testy czystości / Reinheitstests],MATCH($B477,tab_MinKomp[[Stanowisko / Position ]:[Stanowisko / Position ]],0))="n/a","n/a",FF477-INDEX(tab_MinKomp[Testy czystości / Reinheitstests],MATCH($B477,tab_MinKomp[[Stanowisko / Position ]:[Stanowisko / Position ]],0)))</f>
        <v>n/a</v>
      </c>
      <c r="FG478" s="194" t="str">
        <f>IF(INDEX(tab_MinKomp[Czyszczenie form plastikowych],MATCH($B477,tab_MinKomp[[Stanowisko / Position ]:[Stanowisko / Position ]],0))="n/a","n/a",FG477-INDEX(tab_MinKomp[Czyszczenie form plastikowych],MATCH($B477,tab_MinKomp[[Stanowisko / Position ]:[Stanowisko / Position ]],0)))</f>
        <v>n/a</v>
      </c>
      <c r="FH478" s="194" t="str">
        <f>IF(INDEX(tab_MinKomp[Wymiana form plastik],MATCH($B477,tab_MinKomp[[Stanowisko / Position ]:[Stanowisko / Position ]],0))="n/a","n/a",FH477-INDEX(tab_MinKomp[Wymiana form plastik],MATCH($B477,tab_MinKomp[[Stanowisko / Position ]:[Stanowisko / Position ]],0)))</f>
        <v>n/a</v>
      </c>
      <c r="FI478" s="194" t="str">
        <f>IF(INDEX(tab_MinKomp[Wymiana form guma],MATCH($B477,tab_MinKomp[[Stanowisko / Position ]:[Stanowisko / Position ]],0))="n/a","n/a",FI477-INDEX(tab_MinKomp[Wymiana form guma],MATCH($B477,tab_MinKomp[[Stanowisko / Position ]:[Stanowisko / Position ]],0)))</f>
        <v>n/a</v>
      </c>
      <c r="FJ478" s="194" t="str">
        <f>IF(INDEX(tab_MinKomp[Konserwacja KK],MATCH($B477,tab_MinKomp[[Stanowisko / Position ]:[Stanowisko / Position ]],0))="n/a","n/a",FJ477-INDEX(tab_MinKomp[Konserwacja KK],MATCH($B477,tab_MinKomp[[Stanowisko / Position ]:[Stanowisko / Position ]],0)))</f>
        <v>n/a</v>
      </c>
      <c r="FK478" s="194" t="str">
        <f>IF(INDEX(tab_MinKomp[Konserwacja form guma],MATCH($B477,tab_MinKomp[[Stanowisko / Position ]:[Stanowisko / Position ]],0))="n/a","n/a",FK477-INDEX(tab_MinKomp[Konserwacja form guma],MATCH($B477,tab_MinKomp[[Stanowisko / Position ]:[Stanowisko / Position ]],0)))</f>
        <v>n/a</v>
      </c>
      <c r="FL478" s="194" t="str">
        <f>IF(INDEX(tab_MinKomp[Konserwacja form plastiki],MATCH($B477,tab_MinKomp[[Stanowisko / Position ]:[Stanowisko / Position ]],0))="n/a","n/a",FL477-INDEX(tab_MinKomp[Konserwacja form plastiki],MATCH($B477,tab_MinKomp[[Stanowisko / Position ]:[Stanowisko / Position ]],0)))</f>
        <v>n/a</v>
      </c>
      <c r="FM478" s="194" t="str">
        <f>IF(INDEX(tab_MinKomp[Konserwacja Gorącego Kanału],MATCH($B477,tab_MinKomp[[Stanowisko / Position ]:[Stanowisko / Position ]],0))="n/a","n/a",FM477-INDEX(tab_MinKomp[Konserwacja Gorącego Kanału],MATCH($B477,tab_MinKomp[[Stanowisko / Position ]:[Stanowisko / Position ]],0)))</f>
        <v>n/a</v>
      </c>
      <c r="FN478" s="194" t="str">
        <f>IF(INDEX(tab_MinKomp[MS Office (Excel)],MATCH($B477,tab_MinKomp[[Stanowisko / Position ]:[Stanowisko / Position ]],0))="n/a","n/a",FN477-INDEX(tab_MinKomp[MS Office (Excel)],MATCH($B477,tab_MinKomp[[Stanowisko / Position ]:[Stanowisko / Position ]],0)))</f>
        <v>n/a</v>
      </c>
      <c r="FO478" s="194" t="str">
        <f>IF(INDEX(tab_MinKomp[MS Office (Word)],MATCH($B477,tab_MinKomp[[Stanowisko / Position ]:[Stanowisko / Position ]],0))="n/a","n/a",FO477-INDEX(tab_MinKomp[MS Office (Word)],MATCH($B477,tab_MinKomp[[Stanowisko / Position ]:[Stanowisko / Position ]],0)))</f>
        <v>n/a</v>
      </c>
      <c r="FP478" s="194" t="str">
        <f>IF(INDEX(tab_MinKomp[MS Office (Power Point)],MATCH($B477,tab_MinKomp[[Stanowisko / Position ]:[Stanowisko / Position ]],0))="n/a","n/a",FP477-INDEX(tab_MinKomp[MS Office (Power Point)],MATCH($B477,tab_MinKomp[[Stanowisko / Position ]:[Stanowisko / Position ]],0)))</f>
        <v>n/a</v>
      </c>
      <c r="FQ478" s="196" t="str">
        <f>IF(INDEX(tab_MinKomp[Język angielski / Englisch],MATCH($B477,tab_MinKomp[[Stanowisko / Position ]:[Stanowisko / Position ]],0))="n/a","n/a",FQ477-INDEX(tab_MinKomp[Język angielski / Englisch],MATCH($B477,tab_MinKomp[[Stanowisko / Position ]:[Stanowisko / Position ]],0)))</f>
        <v>n/a</v>
      </c>
      <c r="FR478" s="196" t="str">
        <f>IF(INDEX(tab_MinKomp[Język niemiecki / Deutsch],MATCH($B477,tab_MinKomp[[Stanowisko / Position ]:[Stanowisko / Position ]],0))="n/a","n/a",FR477-INDEX(tab_MinKomp[Język niemiecki / Deutsch],MATCH($B477,tab_MinKomp[[Stanowisko / Position ]:[Stanowisko / Position ]],0)))</f>
        <v>n/a</v>
      </c>
      <c r="FS478" s="194">
        <f>IF(INDEX(tab_MinKomp[Zarządzanie dokumentacją procesową / Process dokumentation management],MATCH($B477,tab_MinKomp[[Stanowisko / Position ]:[Stanowisko / Position ]],0))="n/a","n/a",FS477-INDEX(tab_MinKomp[Zarządzanie dokumentacją procesową / Process dokumentation management],MATCH($B477,tab_MinKomp[[Stanowisko / Position ]:[Stanowisko / Position ]],0)))</f>
        <v>0</v>
      </c>
      <c r="FT478" s="194">
        <f>IF(INDEX(tab_MinKomp[Znajomość procesów z obszaru / Kenntiss der prozesse in dem Bereich],MATCH($B477,tab_MinKomp[[Stanowisko / Position ]:[Stanowisko / Position ]],0))="n/a","n/a",FT477-INDEX(tab_MinKomp[Znajomość procesów z obszaru / Kenntiss der prozesse in dem Bereich],MATCH($B477,tab_MinKomp[[Stanowisko / Position ]:[Stanowisko / Position ]],0)))</f>
        <v>0</v>
      </c>
      <c r="FU478" s="194">
        <f>IF(INDEX(tab_MinKomp[optymalizacja procesów / Prozessoptymalisierung],MATCH($B477,tab_MinKomp[[Stanowisko / Position ]:[Stanowisko / Position ]],0))="n/a","n/a",FU477-INDEX(tab_MinKomp[optymalizacja procesów / Prozessoptymalisierung],MATCH($B477,tab_MinKomp[[Stanowisko / Position ]:[Stanowisko / Position ]],0)))</f>
        <v>1</v>
      </c>
      <c r="FV478" s="194">
        <f>IF(INDEX(tab_MinKomp[Umiejętności szkoleniowe / Trainingsfähigkeiten],MATCH($B477,tab_MinKomp[[Stanowisko / Position ]:[Stanowisko / Position ]],0))="n/a","n/a",FV477-INDEX(tab_MinKomp[Umiejętności szkoleniowe / Trainingsfähigkeiten],MATCH($B477,tab_MinKomp[[Stanowisko / Position ]:[Stanowisko / Position ]],0)))</f>
        <v>2</v>
      </c>
      <c r="FW478" s="194">
        <f>IF(INDEX(tab_MinKomp[Analityczne myślenie, podejście / Analitysches Denken, Einstellung],MATCH($B477,tab_MinKomp[[Stanowisko / Position ]:[Stanowisko / Position ]],0))="n/a","n/a",FW477-INDEX(tab_MinKomp[Analityczne myślenie, podejście / Analitysches Denken, Einstellung],MATCH($B477,tab_MinKomp[[Stanowisko / Position ]:[Stanowisko / Position ]],0)))</f>
        <v>2</v>
      </c>
      <c r="FX478" s="194">
        <f>IF(INDEX(tab_MinKomp[Dokładność, precyzja w dzialaniu / Genauigkeit, Präzision in die Arbeit],MATCH($B477,tab_MinKomp[[Stanowisko / Position ]:[Stanowisko / Position ]],0))="n/a","n/a",FX477-INDEX(tab_MinKomp[Dokładność, precyzja w dzialaniu / Genauigkeit, Präzision in die Arbeit],MATCH($B477,tab_MinKomp[[Stanowisko / Position ]:[Stanowisko / Position ]],0)))</f>
        <v>1</v>
      </c>
      <c r="FY478" s="194">
        <f>IF(INDEX(tab_MinKomp[Dyspozycyjność / Verfügbarkeit],MATCH($B477,tab_MinKomp[[Stanowisko / Position ]:[Stanowisko / Position ]],0))="n/a","n/a",FY477-INDEX(tab_MinKomp[Dyspozycyjność / Verfügbarkeit],MATCH($B477,tab_MinKomp[[Stanowisko / Position ]:[Stanowisko / Position ]],0)))</f>
        <v>0</v>
      </c>
      <c r="FZ478" s="194">
        <f>IF(INDEX(tab_MinKomp[Zaangażowanie / 
Engagement],MATCH($B477,tab_MinKomp[[Stanowisko / Position ]:[Stanowisko / Position ]],0))="n/a","n/a",FZ477-INDEX(tab_MinKomp[Zaangażowanie / 
Engagement],MATCH($B477,tab_MinKomp[[Stanowisko / Position ]:[Stanowisko / Position ]],0)))</f>
        <v>0</v>
      </c>
      <c r="GA478" s="194" t="str">
        <f>IF(INDEX(tab_MinKomp[Konserwacja form guma],MATCH($B477,tab_MinKomp[[Stanowisko / Position ]:[Stanowisko / Position ]],0))="n/a","n/a",GA477-INDEX(tab_MinKomp[Konserwacja form guma],MATCH($B477,tab_MinKomp[[Stanowisko / Position ]:[Stanowisko / Position ]],0)))</f>
        <v>n/a</v>
      </c>
      <c r="GB478" s="194" t="str">
        <f>IF(INDEX(tab_MinKomp[Konserwacja form plastiki],MATCH($B477,tab_MinKomp[[Stanowisko / Position ]:[Stanowisko / Position ]],0))="n/a","n/a",GB477-INDEX(tab_MinKomp[Konserwacja form plastiki],MATCH($B477,tab_MinKomp[[Stanowisko / Position ]:[Stanowisko / Position ]],0)))</f>
        <v>n/a</v>
      </c>
      <c r="GC478" s="194">
        <f>IF(INDEX(tab_MinKomp[Elastyczność w działaniu],MATCH($B477,tab_MinKomp[[Stanowisko / Position ]:[Stanowisko / Position ]],0))="n/a","n/a",GC477-INDEX(tab_MinKomp[Elastyczność w działaniu],MATCH($B477,tab_MinKomp[[Stanowisko / Position ]:[Stanowisko / Position ]],0)))</f>
        <v>0</v>
      </c>
      <c r="GD478" s="194">
        <f>IF(INDEX(tab_MinKomp[Komunikatywność],MATCH($B477,tab_MinKomp[[Stanowisko / Position ]:[Stanowisko / Position ]],0))="n/a","n/a",GD477-INDEX(tab_MinKomp[Komunikatywność],MATCH($B477,tab_MinKomp[[Stanowisko / Position ]:[Stanowisko / Position ]],0)))</f>
        <v>1</v>
      </c>
      <c r="GE478" s="193" t="str">
        <f>IF(INDEX(tab_MinKomp[Motywowanie i budowanie zaangażowania zespołu],MATCH($B477,tab_MinKomp[[Stanowisko / Position ]:[Stanowisko / Position ]],0))="n/a","n/a",GE477-INDEX(tab_MinKomp[Motywowanie i budowanie zaangażowania zespołu],MATCH($B477,tab_MinKomp[[Stanowisko / Position ]:[Stanowisko / Position ]],0)))</f>
        <v>n/a</v>
      </c>
      <c r="GF478" s="186" t="s">
        <v>248</v>
      </c>
      <c r="GG478" s="186" t="s">
        <v>248</v>
      </c>
      <c r="GH478" s="186" t="s">
        <v>248</v>
      </c>
      <c r="GI478" s="186" t="s">
        <v>248</v>
      </c>
      <c r="GJ478" s="186" t="s">
        <v>248</v>
      </c>
      <c r="GK478" s="186" t="s">
        <v>248</v>
      </c>
      <c r="GL478" s="186" t="s">
        <v>248</v>
      </c>
      <c r="GM478" s="186" t="s">
        <v>248</v>
      </c>
      <c r="GN478" s="186" t="s">
        <v>248</v>
      </c>
      <c r="GO478" s="186" t="s">
        <v>248</v>
      </c>
      <c r="GP478" s="186" t="s">
        <v>248</v>
      </c>
      <c r="GQ478" s="186" t="s">
        <v>248</v>
      </c>
      <c r="GR478" s="186" t="s">
        <v>248</v>
      </c>
      <c r="GS478" s="186" t="s">
        <v>248</v>
      </c>
      <c r="GT478" s="186" t="s">
        <v>248</v>
      </c>
      <c r="GU478" s="186" t="s">
        <v>248</v>
      </c>
      <c r="GV478" s="186" t="s">
        <v>248</v>
      </c>
      <c r="GW478" s="186" t="s">
        <v>248</v>
      </c>
      <c r="GX478" s="186" t="s">
        <v>248</v>
      </c>
      <c r="GY478" s="186" t="s">
        <v>248</v>
      </c>
      <c r="GZ478" s="261" t="s">
        <v>248</v>
      </c>
      <c r="HA478" s="261" t="s">
        <v>248</v>
      </c>
      <c r="HB478" s="191">
        <f>SUM(G478:GE478)/(HB477-(SUM(G478:GE478)))</f>
        <v>0.36956521739130432</v>
      </c>
    </row>
    <row r="479" spans="1:210" ht="24.9" customHeight="1" x14ac:dyDescent="0.3">
      <c r="A479" s="105" t="s">
        <v>321</v>
      </c>
      <c r="B479" s="105" t="s">
        <v>315</v>
      </c>
      <c r="C479" s="105" t="s">
        <v>381</v>
      </c>
      <c r="D479" s="105">
        <v>1680</v>
      </c>
      <c r="E479" s="394" t="s">
        <v>625</v>
      </c>
      <c r="F479" s="185" t="s">
        <v>374</v>
      </c>
      <c r="G479" s="186">
        <v>2</v>
      </c>
      <c r="H479" s="186">
        <v>1</v>
      </c>
      <c r="I479" s="186">
        <v>2</v>
      </c>
      <c r="J479" s="186">
        <v>1</v>
      </c>
      <c r="K479" s="186">
        <v>1</v>
      </c>
      <c r="L479" s="186" t="s">
        <v>248</v>
      </c>
      <c r="M479" s="186" t="s">
        <v>248</v>
      </c>
      <c r="N479" s="186" t="s">
        <v>248</v>
      </c>
      <c r="O479" s="186">
        <v>1</v>
      </c>
      <c r="P479" s="186">
        <v>1</v>
      </c>
      <c r="Q479" s="186" t="s">
        <v>248</v>
      </c>
      <c r="R479" s="186" t="s">
        <v>248</v>
      </c>
      <c r="S479" s="186" t="s">
        <v>248</v>
      </c>
      <c r="T479" s="186" t="s">
        <v>248</v>
      </c>
      <c r="U479" s="186" t="s">
        <v>248</v>
      </c>
      <c r="V479" s="186" t="s">
        <v>248</v>
      </c>
      <c r="W479" s="186" t="s">
        <v>248</v>
      </c>
      <c r="X479" s="186" t="s">
        <v>248</v>
      </c>
      <c r="Y479" s="186" t="s">
        <v>248</v>
      </c>
      <c r="Z479" s="186" t="s">
        <v>248</v>
      </c>
      <c r="AA479" s="186" t="s">
        <v>248</v>
      </c>
      <c r="AB479" s="186" t="s">
        <v>248</v>
      </c>
      <c r="AC479" s="186" t="s">
        <v>248</v>
      </c>
      <c r="AD479" s="186" t="s">
        <v>248</v>
      </c>
      <c r="AE479" s="186" t="s">
        <v>248</v>
      </c>
      <c r="AF479" s="186" t="s">
        <v>248</v>
      </c>
      <c r="AG479" s="186" t="s">
        <v>248</v>
      </c>
      <c r="AH479" s="186" t="s">
        <v>248</v>
      </c>
      <c r="AI479" s="186" t="s">
        <v>248</v>
      </c>
      <c r="AJ479" s="186" t="s">
        <v>248</v>
      </c>
      <c r="AK479" s="186" t="s">
        <v>248</v>
      </c>
      <c r="AL479" s="186">
        <v>1</v>
      </c>
      <c r="AM479" s="186" t="s">
        <v>248</v>
      </c>
      <c r="AN479" s="186" t="s">
        <v>248</v>
      </c>
      <c r="AO479" s="186">
        <v>1</v>
      </c>
      <c r="AP479" s="186" t="s">
        <v>248</v>
      </c>
      <c r="AQ479" s="186">
        <v>1</v>
      </c>
      <c r="AR479" s="186" t="s">
        <v>248</v>
      </c>
      <c r="AS479" s="186" t="s">
        <v>248</v>
      </c>
      <c r="AT479" s="186" t="s">
        <v>248</v>
      </c>
      <c r="AU479" s="186" t="s">
        <v>248</v>
      </c>
      <c r="AV479" s="186">
        <v>2</v>
      </c>
      <c r="AW479" s="186">
        <v>1</v>
      </c>
      <c r="AX479" s="186" t="s">
        <v>248</v>
      </c>
      <c r="AY479" s="186" t="s">
        <v>248</v>
      </c>
      <c r="AZ479" s="186" t="s">
        <v>248</v>
      </c>
      <c r="BA479" s="186" t="s">
        <v>248</v>
      </c>
      <c r="BB479" s="186" t="s">
        <v>248</v>
      </c>
      <c r="BC479" s="186" t="s">
        <v>248</v>
      </c>
      <c r="BD479" s="186" t="s">
        <v>248</v>
      </c>
      <c r="BE479" s="186" t="s">
        <v>248</v>
      </c>
      <c r="BF479" s="186" t="s">
        <v>248</v>
      </c>
      <c r="BG479" s="186" t="s">
        <v>248</v>
      </c>
      <c r="BH479" s="186" t="s">
        <v>248</v>
      </c>
      <c r="BI479" s="186" t="s">
        <v>248</v>
      </c>
      <c r="BJ479" s="186" t="s">
        <v>248</v>
      </c>
      <c r="BK479" s="186" t="s">
        <v>248</v>
      </c>
      <c r="BL479" s="186" t="s">
        <v>248</v>
      </c>
      <c r="BM479" s="186" t="s">
        <v>248</v>
      </c>
      <c r="BN479" s="186" t="s">
        <v>248</v>
      </c>
      <c r="BO479" s="186" t="s">
        <v>248</v>
      </c>
      <c r="BP479" s="186" t="s">
        <v>248</v>
      </c>
      <c r="BQ479" s="186">
        <v>2</v>
      </c>
      <c r="BR479" s="186" t="s">
        <v>248</v>
      </c>
      <c r="BS479" s="186">
        <v>2</v>
      </c>
      <c r="BT479" s="186" t="s">
        <v>248</v>
      </c>
      <c r="BU479" s="186">
        <v>2</v>
      </c>
      <c r="BV479" s="186" t="s">
        <v>248</v>
      </c>
      <c r="BW479" s="186">
        <v>2</v>
      </c>
      <c r="BX479" s="186">
        <v>1</v>
      </c>
      <c r="BY479" s="186">
        <v>1</v>
      </c>
      <c r="BZ479" s="186">
        <v>2</v>
      </c>
      <c r="CA479" s="186" t="s">
        <v>248</v>
      </c>
      <c r="CB479" s="186">
        <v>1</v>
      </c>
      <c r="CC479" s="186" t="s">
        <v>248</v>
      </c>
      <c r="CD479" s="186">
        <v>2</v>
      </c>
      <c r="CE479" s="186">
        <v>1</v>
      </c>
      <c r="CF479" s="186" t="s">
        <v>248</v>
      </c>
      <c r="CG479" s="186">
        <v>1</v>
      </c>
      <c r="CH479" s="186" t="s">
        <v>248</v>
      </c>
      <c r="CI479" s="186" t="s">
        <v>248</v>
      </c>
      <c r="CJ479" s="186" t="s">
        <v>248</v>
      </c>
      <c r="CK479" s="186" t="s">
        <v>248</v>
      </c>
      <c r="CL479" s="186" t="s">
        <v>248</v>
      </c>
      <c r="CM479" s="186" t="s">
        <v>248</v>
      </c>
      <c r="CN479" s="186" t="s">
        <v>248</v>
      </c>
      <c r="CO479" s="186" t="s">
        <v>248</v>
      </c>
      <c r="CP479" s="186" t="s">
        <v>248</v>
      </c>
      <c r="CQ479" s="186" t="s">
        <v>248</v>
      </c>
      <c r="CR479" s="186" t="s">
        <v>248</v>
      </c>
      <c r="CS479" s="186" t="s">
        <v>248</v>
      </c>
      <c r="CT479" s="186" t="s">
        <v>248</v>
      </c>
      <c r="CU479" s="186" t="s">
        <v>248</v>
      </c>
      <c r="CV479" s="186" t="s">
        <v>248</v>
      </c>
      <c r="CW479" s="186">
        <v>2</v>
      </c>
      <c r="CX479" s="186" t="s">
        <v>248</v>
      </c>
      <c r="CY479" s="186" t="s">
        <v>248</v>
      </c>
      <c r="CZ479" s="186" t="s">
        <v>248</v>
      </c>
      <c r="DA479" s="186" t="s">
        <v>248</v>
      </c>
      <c r="DB479" s="186" t="s">
        <v>248</v>
      </c>
      <c r="DC479" s="186" t="s">
        <v>248</v>
      </c>
      <c r="DD479" s="186" t="s">
        <v>248</v>
      </c>
      <c r="DE479" s="186" t="s">
        <v>248</v>
      </c>
      <c r="DF479" s="186">
        <v>1</v>
      </c>
      <c r="DG479" s="186" t="s">
        <v>248</v>
      </c>
      <c r="DH479" s="186" t="s">
        <v>248</v>
      </c>
      <c r="DI479" s="186" t="s">
        <v>248</v>
      </c>
      <c r="DJ479" s="186" t="s">
        <v>248</v>
      </c>
      <c r="DK479" s="186" t="s">
        <v>248</v>
      </c>
      <c r="DL479" s="186" t="s">
        <v>248</v>
      </c>
      <c r="DM479" s="186" t="s">
        <v>248</v>
      </c>
      <c r="DN479" s="186" t="s">
        <v>248</v>
      </c>
      <c r="DO479" s="186" t="s">
        <v>248</v>
      </c>
      <c r="DP479" s="186" t="s">
        <v>248</v>
      </c>
      <c r="DQ479" s="186" t="s">
        <v>248</v>
      </c>
      <c r="DR479" s="186" t="s">
        <v>248</v>
      </c>
      <c r="DS479" s="186" t="s">
        <v>248</v>
      </c>
      <c r="DT479" s="186" t="s">
        <v>248</v>
      </c>
      <c r="DU479" s="186" t="s">
        <v>248</v>
      </c>
      <c r="DV479" s="186" t="s">
        <v>248</v>
      </c>
      <c r="DW479" s="186" t="s">
        <v>248</v>
      </c>
      <c r="DX479" s="186" t="s">
        <v>248</v>
      </c>
      <c r="DY479" s="186" t="s">
        <v>248</v>
      </c>
      <c r="DZ479" s="186" t="s">
        <v>248</v>
      </c>
      <c r="EA479" s="186" t="s">
        <v>248</v>
      </c>
      <c r="EB479" s="186" t="s">
        <v>248</v>
      </c>
      <c r="EC479" s="186" t="s">
        <v>248</v>
      </c>
      <c r="ED479" s="186" t="s">
        <v>248</v>
      </c>
      <c r="EE479" s="186" t="s">
        <v>248</v>
      </c>
      <c r="EF479" s="186" t="s">
        <v>248</v>
      </c>
      <c r="EG479" s="186" t="s">
        <v>248</v>
      </c>
      <c r="EH479" s="186" t="s">
        <v>248</v>
      </c>
      <c r="EI479" s="186" t="s">
        <v>248</v>
      </c>
      <c r="EJ479" s="186" t="s">
        <v>248</v>
      </c>
      <c r="EK479" s="186" t="s">
        <v>248</v>
      </c>
      <c r="EL479" s="184" t="s">
        <v>248</v>
      </c>
      <c r="EM479" s="184" t="s">
        <v>248</v>
      </c>
      <c r="EN479" s="184" t="s">
        <v>248</v>
      </c>
      <c r="EO479" s="186" t="s">
        <v>248</v>
      </c>
      <c r="EP479" s="186" t="s">
        <v>248</v>
      </c>
      <c r="EQ479" s="186" t="s">
        <v>248</v>
      </c>
      <c r="ER479" s="186" t="s">
        <v>248</v>
      </c>
      <c r="ES479" s="186" t="s">
        <v>248</v>
      </c>
      <c r="ET479" s="186" t="s">
        <v>248</v>
      </c>
      <c r="EU479" s="186" t="s">
        <v>248</v>
      </c>
      <c r="EV479" s="186" t="s">
        <v>248</v>
      </c>
      <c r="EW479" s="186" t="s">
        <v>248</v>
      </c>
      <c r="EX479" s="186" t="s">
        <v>248</v>
      </c>
      <c r="EY479" s="186" t="s">
        <v>248</v>
      </c>
      <c r="EZ479" s="186" t="s">
        <v>248</v>
      </c>
      <c r="FA479" s="186" t="s">
        <v>248</v>
      </c>
      <c r="FB479" s="186" t="s">
        <v>248</v>
      </c>
      <c r="FC479" s="186" t="s">
        <v>248</v>
      </c>
      <c r="FD479" s="186" t="s">
        <v>248</v>
      </c>
      <c r="FE479" s="186" t="s">
        <v>248</v>
      </c>
      <c r="FF479" s="186" t="s">
        <v>248</v>
      </c>
      <c r="FG479" s="186" t="s">
        <v>248</v>
      </c>
      <c r="FH479" s="186" t="s">
        <v>248</v>
      </c>
      <c r="FI479" s="186" t="s">
        <v>248</v>
      </c>
      <c r="FJ479" s="186" t="s">
        <v>248</v>
      </c>
      <c r="FK479" s="186" t="s">
        <v>248</v>
      </c>
      <c r="FL479" s="186" t="s">
        <v>248</v>
      </c>
      <c r="FM479" s="186" t="s">
        <v>248</v>
      </c>
      <c r="FN479" s="186" t="s">
        <v>248</v>
      </c>
      <c r="FO479" s="186" t="s">
        <v>248</v>
      </c>
      <c r="FP479" s="186" t="s">
        <v>248</v>
      </c>
      <c r="FQ479" s="187" t="s">
        <v>248</v>
      </c>
      <c r="FR479" s="187" t="s">
        <v>248</v>
      </c>
      <c r="FS479" s="186">
        <v>2</v>
      </c>
      <c r="FT479" s="186">
        <v>1</v>
      </c>
      <c r="FU479" s="186">
        <v>1</v>
      </c>
      <c r="FV479" s="186">
        <v>1</v>
      </c>
      <c r="FW479" s="186">
        <v>1</v>
      </c>
      <c r="FX479" s="186">
        <v>1</v>
      </c>
      <c r="FY479" s="186">
        <v>1</v>
      </c>
      <c r="FZ479" s="186">
        <v>1</v>
      </c>
      <c r="GA479" s="186" t="s">
        <v>248</v>
      </c>
      <c r="GB479" s="186" t="s">
        <v>248</v>
      </c>
      <c r="GC479" s="186">
        <v>1</v>
      </c>
      <c r="GD479" s="186">
        <v>1</v>
      </c>
      <c r="GE479" s="186" t="s">
        <v>248</v>
      </c>
      <c r="GF479" s="186" t="s">
        <v>248</v>
      </c>
      <c r="GG479" s="186" t="s">
        <v>248</v>
      </c>
      <c r="GH479" s="186" t="s">
        <v>248</v>
      </c>
      <c r="GI479" s="186" t="s">
        <v>248</v>
      </c>
      <c r="GJ479" s="186" t="s">
        <v>248</v>
      </c>
      <c r="GK479" s="186" t="s">
        <v>248</v>
      </c>
      <c r="GL479" s="186" t="s">
        <v>248</v>
      </c>
      <c r="GM479" s="186" t="s">
        <v>248</v>
      </c>
      <c r="GN479" s="186" t="s">
        <v>248</v>
      </c>
      <c r="GO479" s="186" t="s">
        <v>248</v>
      </c>
      <c r="GP479" s="186" t="s">
        <v>248</v>
      </c>
      <c r="GQ479" s="186" t="s">
        <v>248</v>
      </c>
      <c r="GR479" s="186" t="s">
        <v>248</v>
      </c>
      <c r="GS479" s="186" t="s">
        <v>248</v>
      </c>
      <c r="GT479" s="186" t="s">
        <v>248</v>
      </c>
      <c r="GU479" s="186" t="s">
        <v>248</v>
      </c>
      <c r="GV479" s="186" t="s">
        <v>248</v>
      </c>
      <c r="GW479" s="186" t="s">
        <v>248</v>
      </c>
      <c r="GX479" s="186" t="s">
        <v>248</v>
      </c>
      <c r="GY479" s="186" t="s">
        <v>248</v>
      </c>
      <c r="GZ479" s="261" t="s">
        <v>248</v>
      </c>
      <c r="HA479" s="261" t="s">
        <v>248</v>
      </c>
      <c r="HB479" s="188">
        <f t="shared" ref="HB479" si="522">SUM(G479:GE479)</f>
        <v>46</v>
      </c>
    </row>
    <row r="480" spans="1:210" ht="24.9" customHeight="1" thickBot="1" x14ac:dyDescent="0.35">
      <c r="A480" s="108" t="str">
        <f t="shared" ref="A480" si="523">A479</f>
        <v>Prod.-Q-5</v>
      </c>
      <c r="B480" s="108" t="str">
        <f t="shared" ref="B480" si="524">B479</f>
        <v>Pracownik Produkcji</v>
      </c>
      <c r="C480" s="108" t="str">
        <f t="shared" ref="C480" si="525">C479</f>
        <v>MJ</v>
      </c>
      <c r="D480" s="108">
        <f t="shared" ref="D480" si="526">D479</f>
        <v>1680</v>
      </c>
      <c r="E480" s="395"/>
      <c r="F480" s="189" t="s">
        <v>375</v>
      </c>
      <c r="G480" s="192">
        <f>IF(INDEX(tab_MinKomp[Przepisy BHP / BHP Vorschriften],MATCH($B479,tab_MinKomp[[Stanowisko / Position ]:[Stanowisko / Position ]],0))="n/a","n/a",G479-INDEX(tab_MinKomp[Przepisy BHP / BHP Vorschriften],MATCH($B479,tab_MinKomp[[Stanowisko / Position ]:[Stanowisko / Position ]],0)))</f>
        <v>0</v>
      </c>
      <c r="H480" s="193">
        <f>IF(INDEX(tab_MinKomp[Przepisy PPOŻ / Brandschutzbestimmungen],MATCH($B479,tab_MinKomp[[Stanowisko / Position ]:[Stanowisko / Position ]],0))="n/a","n/a",H479-INDEX(tab_MinKomp[Przepisy PPOŻ / Brandschutzbestimmungen],MATCH($B479,tab_MinKomp[[Stanowisko / Position ]:[Stanowisko / Position ]],0)))</f>
        <v>0</v>
      </c>
      <c r="I480" s="193">
        <f>IF(INDEX(tab_MinKomp[Ryzyko zawodowe na stanowiskach pracyv/ Berufliche Risiken an Arbeitsstellen],MATCH($B479,tab_MinKomp[[Stanowisko / Position ]:[Stanowisko / Position ]],0))="n/a","n/a",I479-INDEX(tab_MinKomp[Ryzyko zawodowe na stanowiskach pracyv/ Berufliche Risiken an Arbeitsstellen],MATCH($B479,tab_MinKomp[[Stanowisko / Position ]:[Stanowisko / Position ]],0)))</f>
        <v>0</v>
      </c>
      <c r="J480" s="193">
        <f>IF(INDEX(tab_MinKomp[Gospodarka substancjami niebezpiecznymi / Gefahrstoffmanagement],MATCH($B479,tab_MinKomp[[Stanowisko / Position ]:[Stanowisko / Position ]],0))="n/a","n/a",J479-INDEX(tab_MinKomp[Gospodarka substancjami niebezpiecznymi / Gefahrstoffmanagement],MATCH($B479,tab_MinKomp[[Stanowisko / Position ]:[Stanowisko / Position ]],0)))</f>
        <v>0</v>
      </c>
      <c r="K480" s="193">
        <f>IF(INDEX(tab_MinKomp[Gospodarka odpadami / Abfallwirtschaft],MATCH($B479,tab_MinKomp[[Stanowisko / Position ]:[Stanowisko / Position ]],0))="n/a","n/a",K479-INDEX(tab_MinKomp[Gospodarka odpadami / Abfallwirtschaft],MATCH($B479,tab_MinKomp[[Stanowisko / Position ]:[Stanowisko / Position ]],0)))</f>
        <v>0</v>
      </c>
      <c r="L480" s="194" t="str">
        <f>IF(INDEX(tab_MinKomp[Przepisy kodeksu pracy / Bestimmungen des Arbeitsgesetzes],MATCH($B479,tab_MinKomp[[Stanowisko / Position ]:[Stanowisko / Position ]],0))="n/a","n/a",L479-INDEX(tab_MinKomp[Przepisy kodeksu pracy / Bestimmungen des Arbeitsgesetzes],MATCH($B479,tab_MinKomp[[Stanowisko / Position ]:[Stanowisko / Position ]],0)))</f>
        <v>n/a</v>
      </c>
      <c r="M480" s="195" t="str">
        <f>IF(INDEX(tab_MinKomp[Przepisy o ub.społ. ZUS  / Sozialversicherungsvorschriften],MATCH($B479,tab_MinKomp[[Stanowisko / Position ]:[Stanowisko / Position ]],0))="n/a","n/a",M479-INDEX(tab_MinKomp[Przepisy o ub.społ. ZUS  / Sozialversicherungsvorschriften],MATCH($B479,tab_MinKomp[[Stanowisko / Position ]:[Stanowisko / Position ]],0)))</f>
        <v>n/a</v>
      </c>
      <c r="N480" s="194" t="str">
        <f>IF(INDEX(tab_MinKomp[PRZEPISY O PDOF /persönlich Einkommensteuergesetz ],MATCH($B479,tab_MinKomp[[Stanowisko / Position ]:[Stanowisko / Position ]],0))="n/a","n/a",N479-INDEX(tab_MinKomp[PRZEPISY O PDOF /persönlich Einkommensteuergesetz ],MATCH($B479,tab_MinKomp[[Stanowisko / Position ]:[Stanowisko / Position ]],0)))</f>
        <v>n/a</v>
      </c>
      <c r="O480" s="194">
        <f>IF(INDEX(tab_MinKomp[Regulamin pracy / Arbeitsordnung],MATCH($B479,tab_MinKomp[[Stanowisko / Position ]:[Stanowisko / Position ]],0))="n/a","n/a",O479-INDEX(tab_MinKomp[Regulamin pracy / Arbeitsordnung],MATCH($B479,tab_MinKomp[[Stanowisko / Position ]:[Stanowisko / Position ]],0)))</f>
        <v>0</v>
      </c>
      <c r="P480" s="194">
        <f>IF(INDEX(tab_MinKomp[Regulamin wynagradzania / Vergütungsordnung],MATCH($B479,tab_MinKomp[[Stanowisko / Position ]:[Stanowisko / Position ]],0))="n/a","n/a",P479-INDEX(tab_MinKomp[Regulamin wynagradzania / Vergütungsordnung],MATCH($B479,tab_MinKomp[[Stanowisko / Position ]:[Stanowisko / Position ]],0)))</f>
        <v>0</v>
      </c>
      <c r="Q480" s="194" t="str">
        <f>IF(INDEX(tab_MinKomp[System R2PŁATNIK PRO: Płace / Lohnabrechnung],MATCH($B479,tab_MinKomp[[Stanowisko / Position ]:[Stanowisko / Position ]],0))="n/a","n/a",Q479-INDEX(tab_MinKomp[System R2PŁATNIK PRO: Płace / Lohnabrechnung],MATCH($B479,tab_MinKomp[[Stanowisko / Position ]:[Stanowisko / Position ]],0)))</f>
        <v>n/a</v>
      </c>
      <c r="R480" s="194" t="str">
        <f>IF(INDEX(tab_MinKomp[SystemR2PŁATNIK PRO: KADRY / Personaldaten],MATCH($B479,tab_MinKomp[[Stanowisko / Position ]:[Stanowisko / Position ]],0))="n/a","n/a",R479-INDEX(tab_MinKomp[SystemR2PŁATNIK PRO: KADRY / Personaldaten],MATCH($B479,tab_MinKomp[[Stanowisko / Position ]:[Stanowisko / Position ]],0)))</f>
        <v>n/a</v>
      </c>
      <c r="S480" s="194" t="str">
        <f>IF(INDEX(tab_MinKomp[SYSTEM R2PŁATNIK PRO: zarządzanie pracownikami / Arbeitsverwaltung],MATCH($B479,tab_MinKomp[[Stanowisko / Position ]:[Stanowisko / Position ]],0))="n/a","n/a",S479-INDEX(tab_MinKomp[SYSTEM R2PŁATNIK PRO: zarządzanie pracownikami / Arbeitsverwaltung],MATCH($B479,tab_MinKomp[[Stanowisko / Position ]:[Stanowisko / Position ]],0)))</f>
        <v>n/a</v>
      </c>
      <c r="T480" s="194" t="str">
        <f>IF(INDEX(tab_MinKomp[Doradztwo, wsparcie personalne / Personalberatung und Unterstützung],MATCH($B479,tab_MinKomp[[Stanowisko / Position ]:[Stanowisko / Position ]],0))="n/a","n/a",T479-INDEX(tab_MinKomp[Doradztwo, wsparcie personalne / Personalberatung und Unterstützung],MATCH($B479,tab_MinKomp[[Stanowisko / Position ]:[Stanowisko / Position ]],0)))</f>
        <v>n/a</v>
      </c>
      <c r="U480" s="194" t="str">
        <f>IF(INDEX(tab_MinKomp[Przepisy o podatku VAT / MwSt.- Gesetz],MATCH($B479,tab_MinKomp[[Stanowisko / Position ]:[Stanowisko / Position ]],0))="n/a","n/a",U479-INDEX(tab_MinKomp[Przepisy o podatku VAT / MwSt.- Gesetz],MATCH($B479,tab_MinKomp[[Stanowisko / Position ]:[Stanowisko / Position ]],0)))</f>
        <v>n/a</v>
      </c>
      <c r="V480" s="194" t="str">
        <f>IF(INDEX(tab_MinKomp[PrzepisyPDOP / geschäftlich Einkommensteuergesetz],MATCH($B479,tab_MinKomp[[Stanowisko / Position ]:[Stanowisko / Position ]],0))="n/a","n/a",V479-INDEX(tab_MinKomp[PrzepisyPDOP / geschäftlich Einkommensteuergesetz],MATCH($B479,tab_MinKomp[[Stanowisko / Position ]:[Stanowisko / Position ]],0)))</f>
        <v>n/a</v>
      </c>
      <c r="W480" s="194" t="str">
        <f>IF(INDEX(tab_MinKomp[System BAAN / FINANSE (FIBU)],MATCH($B479,tab_MinKomp[[Stanowisko / Position ]:[Stanowisko / Position ]],0))="n/a","n/a",W479-INDEX(tab_MinKomp[System BAAN / FINANSE (FIBU)],MATCH($B479,tab_MinKomp[[Stanowisko / Position ]:[Stanowisko / Position ]],0)))</f>
        <v>n/a</v>
      </c>
      <c r="X480" s="194" t="str">
        <f>IF(INDEX(tab_MinKomp[Systemy pomocnicze / Hilfssysteme(STOCKPROGRAM, KALK2000 etc.)],MATCH($B479,tab_MinKomp[[Stanowisko / Position ]:[Stanowisko / Position ]],0))="n/a","n/a",X479-INDEX(tab_MinKomp[Systemy pomocnicze / Hilfssysteme(STOCKPROGRAM, KALK2000 etc.)],MATCH($B479,tab_MinKomp[[Stanowisko / Position ]:[Stanowisko / Position ]],0)))</f>
        <v>n/a</v>
      </c>
      <c r="Y480" s="194" t="str">
        <f>IF(INDEX(tab_MinKomp[Polityka rachunkowości / Buchführungspolitik],MATCH($B479,tab_MinKomp[[Stanowisko / Position ]:[Stanowisko / Position ]],0))="n/a","n/a",Y479-INDEX(tab_MinKomp[Polityka rachunkowości / Buchführungspolitik],MATCH($B479,tab_MinKomp[[Stanowisko / Position ]:[Stanowisko / Position ]],0)))</f>
        <v>n/a</v>
      </c>
      <c r="Z480" s="194" t="str">
        <f>IF(INDEX(tab_MinKomp[Ustawa o rachunkowości / Rechnungslegungsgesetz],MATCH($B479,tab_MinKomp[[Stanowisko / Position ]:[Stanowisko / Position ]],0))="n/a","n/a",Z479-INDEX(tab_MinKomp[Ustawa o rachunkowości / Rechnungslegungsgesetz],MATCH($B479,tab_MinKomp[[Stanowisko / Position ]:[Stanowisko / Position ]],0)))</f>
        <v>n/a</v>
      </c>
      <c r="AA480" s="194" t="str">
        <f>IF(INDEX(tab_MinKomp[WORKFLOW - TS-100],MATCH($B479,tab_MinKomp[[Stanowisko / Position ]:[Stanowisko / Position ]],0))="n/a","n/a",AA479-INDEX(tab_MinKomp[WORKFLOW - TS-100],MATCH($B479,tab_MinKomp[[Stanowisko / Position ]:[Stanowisko / Position ]],0)))</f>
        <v>n/a</v>
      </c>
      <c r="AB480" s="194" t="str">
        <f>IF(INDEX(tab_MinKomp[WORKFLOW - SFMS],MATCH($B479,tab_MinKomp[[Stanowisko / Position ]:[Stanowisko / Position ]],0))="n/a","n/a",AB479-INDEX(tab_MinKomp[WORKFLOW - SFMS],MATCH($B479,tab_MinKomp[[Stanowisko / Position ]:[Stanowisko / Position ]],0)))</f>
        <v>n/a</v>
      </c>
      <c r="AC480" s="194" t="str">
        <f>IF(INDEX(tab_MinKomp[System ISO 9001:2015],MATCH($B479,tab_MinKomp[[Stanowisko / Position ]:[Stanowisko / Position ]],0))="n/a","n/a",AC479-INDEX(tab_MinKomp[System ISO 9001:2015],MATCH($B479,tab_MinKomp[[Stanowisko / Position ]:[Stanowisko / Position ]],0)))</f>
        <v>n/a</v>
      </c>
      <c r="AD480" s="194" t="str">
        <f>IF(INDEX(tab_MinKomp[System ISO 9001:2015],MATCH($B479,tab_MinKomp[[Stanowisko / Position ]:[Stanowisko / Position ]],0))="n/a","n/a",AD479-INDEX(tab_MinKomp[System ISO 9001:2015],MATCH($B479,tab_MinKomp[[Stanowisko / Position ]:[Stanowisko / Position ]],0)))</f>
        <v>n/a</v>
      </c>
      <c r="AE480" s="194" t="str">
        <f>IF(INDEX(tab_MinKomp[System ISO 9001:2015],MATCH($B479,tab_MinKomp[[Stanowisko / Position ]:[Stanowisko / Position ]],0))="n/a","n/a",AE479-INDEX(tab_MinKomp[System ISO 9001:2015],MATCH($B479,tab_MinKomp[[Stanowisko / Position ]:[Stanowisko / Position ]],0)))</f>
        <v>n/a</v>
      </c>
      <c r="AF480" s="194" t="str">
        <f>IF(INDEX(tab_MinKomp[System ISO 9001:2015],MATCH($B479,tab_MinKomp[[Stanowisko / Position ]:[Stanowisko / Position ]],0))="n/a","n/a",AF479-INDEX(tab_MinKomp[System ISO 9001:2015],MATCH($B479,tab_MinKomp[[Stanowisko / Position ]:[Stanowisko / Position ]],0)))</f>
        <v>n/a</v>
      </c>
      <c r="AG480" s="194" t="str">
        <f>IF(INDEX(tab_MinKomp[Wymagania VDA 6.3 Process / Forderungen],MATCH($B479,tab_MinKomp[[Stanowisko / Position ]:[Stanowisko / Position ]],0))="n/a","n/a",AG479-INDEX(tab_MinKomp[Wymagania VDA 6.3 Process / Forderungen],MATCH($B479,tab_MinKomp[[Stanowisko / Position ]:[Stanowisko / Position ]],0)))</f>
        <v>n/a</v>
      </c>
      <c r="AH480" s="194" t="str">
        <f>IF(INDEX(tab_MinKomp[Wymagania VDA 6.5 Product / Forderungen],MATCH($B479,tab_MinKomp[[Stanowisko / Position ]:[Stanowisko / Position ]],0))="n/a","n/a",AH479-INDEX(tab_MinKomp[Wymagania VDA 6.5 Product / Forderungen],MATCH($B479,tab_MinKomp[[Stanowisko / Position ]:[Stanowisko / Position ]],0)))</f>
        <v>n/a</v>
      </c>
      <c r="AI480" s="194" t="str">
        <f>IF(INDEX(tab_MinKomp[System ISO 9001:2015],MATCH($B479,tab_MinKomp[[Stanowisko / Position ]:[Stanowisko / Position ]],0))="n/a","n/a",AI479-INDEX(tab_MinKomp[System ISO 9001:2015],MATCH($B479,tab_MinKomp[[Stanowisko / Position ]:[Stanowisko / Position ]],0)))</f>
        <v>n/a</v>
      </c>
      <c r="AJ480" s="194" t="str">
        <f>IF(INDEX(tab_MinKomp[Auditor systemu ISO 17021:2018],MATCH($B479,tab_MinKomp[[Stanowisko / Position ]:[Stanowisko / Position ]],0))="n/a","n/a",AJ479-INDEX(tab_MinKomp[Auditor systemu ISO 17021:2018],MATCH($B479,tab_MinKomp[[Stanowisko / Position ]:[Stanowisko / Position ]],0)))</f>
        <v>n/a</v>
      </c>
      <c r="AK480" s="194" t="str">
        <f>IF(INDEX(tab_MinKomp[Pełnomocnik systemu / Systemvertreter],MATCH($B479,tab_MinKomp[[Stanowisko / Position ]:[Stanowisko / Position ]],0))="n/a","n/a",AK479-INDEX(tab_MinKomp[Pełnomocnik systemu / Systemvertreter],MATCH($B479,tab_MinKomp[[Stanowisko / Position ]:[Stanowisko / Position ]],0)))</f>
        <v>n/a</v>
      </c>
      <c r="AL480" s="194">
        <f>IF(INDEX(tab_MinKomp[Polityka Etyczna - Compliance],MATCH($B479,tab_MinKomp[[Stanowisko / Position ]:[Stanowisko / Position ]],0))="n/a","n/a",AL479-INDEX(tab_MinKomp[Polityka Etyczna - Compliance],MATCH($B479,tab_MinKomp[[Stanowisko / Position ]:[Stanowisko / Position ]],0)))</f>
        <v>0</v>
      </c>
      <c r="AM480" s="194" t="str">
        <f>IF(INDEX(tab_MinKomp[WDRAŻANIE NOWYCH PROJEKTÓW/ PROCEDURA CTM],MATCH($B479,tab_MinKomp[[Stanowisko / Position ]:[Stanowisko / Position ]],0))="n/a","n/a",AM479-INDEX(tab_MinKomp[WDRAŻANIE NOWYCH PROJEKTÓW/ PROCEDURA CTM],MATCH($B479,tab_MinKomp[[Stanowisko / Position ]:[Stanowisko / Position ]],0)))</f>
        <v>n/a</v>
      </c>
      <c r="AN480" s="194" t="str">
        <f>IF(INDEX(tab_MinKomp[KAMIENIE MILOWE MSL/PIFF],MATCH($B479,tab_MinKomp[[Stanowisko / Position ]:[Stanowisko / Position ]],0))="n/a","n/a",AN479-INDEX(tab_MinKomp[KAMIENIE MILOWE MSL/PIFF],MATCH($B479,tab_MinKomp[[Stanowisko / Position ]:[Stanowisko / Position ]],0)))</f>
        <v>n/a</v>
      </c>
      <c r="AO480" s="194">
        <f>IF(INDEX(tab_MinKomp[CP],MATCH($B479,tab_MinKomp[[Stanowisko / Position ]:[Stanowisko / Position ]],0))="n/a","n/a",AO479-INDEX(tab_MinKomp[CP],MATCH($B479,tab_MinKomp[[Stanowisko / Position ]:[Stanowisko / Position ]],0)))</f>
        <v>0</v>
      </c>
      <c r="AP480" s="194" t="str">
        <f>IF(INDEX(tab_MinKomp[FMEA],MATCH($B479,tab_MinKomp[[Stanowisko / Position ]:[Stanowisko / Position ]],0))="n/a","n/a",AP479-INDEX(tab_MinKomp[FMEA],MATCH($B479,tab_MinKomp[[Stanowisko / Position ]:[Stanowisko / Position ]],0)))</f>
        <v>n/a</v>
      </c>
      <c r="AQ480" s="194">
        <f>IF(INDEX(tab_MinKomp[FLOW CHART],MATCH($B479,tab_MinKomp[[Stanowisko / Position ]:[Stanowisko / Position ]],0))="n/a","n/a",AQ479-INDEX(tab_MinKomp[FLOW CHART],MATCH($B479,tab_MinKomp[[Stanowisko / Position ]:[Stanowisko / Position ]],0)))</f>
        <v>0</v>
      </c>
      <c r="AR480" s="194" t="str">
        <f>IF(INDEX(tab_MinKomp[APQP],MATCH($B479,tab_MinKomp[[Stanowisko / Position ]:[Stanowisko / Position ]],0))="n/a","n/a",AR479-INDEX(tab_MinKomp[APQP],MATCH($B479,tab_MinKomp[[Stanowisko / Position ]:[Stanowisko / Position ]],0)))</f>
        <v>n/a</v>
      </c>
      <c r="AS480" s="194" t="str">
        <f>IF(INDEX(tab_MinKomp[MSA],MATCH($B479,tab_MinKomp[[Stanowisko / Position ]:[Stanowisko / Position ]],0))="n/a","n/a",AS479-INDEX(tab_MinKomp[MSA],MATCH($B479,tab_MinKomp[[Stanowisko / Position ]:[Stanowisko / Position ]],0)))</f>
        <v>n/a</v>
      </c>
      <c r="AT480" s="194" t="str">
        <f>IF(INDEX(tab_MinKomp[SPC],MATCH($B479,tab_MinKomp[[Stanowisko / Position ]:[Stanowisko / Position ]],0))="n/a","n/a",AT479-INDEX(tab_MinKomp[SPC],MATCH($B479,tab_MinKomp[[Stanowisko / Position ]:[Stanowisko / Position ]],0)))</f>
        <v>n/a</v>
      </c>
      <c r="AU480" s="194" t="str">
        <f>IF(INDEX(tab_MinKomp[CSR (SPECYFICZNE WYMAGANIA KLIENTA)],MATCH($B479,tab_MinKomp[[Stanowisko / Position ]:[Stanowisko / Position ]],0))="n/a","n/a",AU479-INDEX(tab_MinKomp[CSR (SPECYFICZNE WYMAGANIA KLIENTA)],MATCH($B479,tab_MinKomp[[Stanowisko / Position ]:[Stanowisko / Position ]],0)))</f>
        <v>n/a</v>
      </c>
      <c r="AV480" s="194">
        <f>IF(INDEX(tab_MinKomp[5S],MATCH($B479,tab_MinKomp[[Stanowisko / Position ]:[Stanowisko / Position ]],0))="n/a","n/a",AV479-INDEX(tab_MinKomp[5S],MATCH($B479,tab_MinKomp[[Stanowisko / Position ]:[Stanowisko / Position ]],0)))</f>
        <v>0</v>
      </c>
      <c r="AW480" s="194">
        <f>IF(INDEX(tab_MinKomp[LEAN MANAGEMENT],MATCH($B479,tab_MinKomp[[Stanowisko / Position ]:[Stanowisko / Position ]],0))="n/a","n/a",AW479-INDEX(tab_MinKomp[LEAN MANAGEMENT],MATCH($B479,tab_MinKomp[[Stanowisko / Position ]:[Stanowisko / Position ]],0)))</f>
        <v>0</v>
      </c>
      <c r="AX480" s="194" t="str">
        <f>IF(INDEX(tab_MinKomp[5R],MATCH($B479,tab_MinKomp[[Stanowisko / Position ]:[Stanowisko / Position ]],0))="n/a","n/a",AX479-INDEX(tab_MinKomp[5R],MATCH($B479,tab_MinKomp[[Stanowisko / Position ]:[Stanowisko / Position ]],0)))</f>
        <v>n/a</v>
      </c>
      <c r="AY480" s="194" t="str">
        <f>IF(INDEX(tab_MinKomp[Six Sigma],MATCH($B479,tab_MinKomp[[Stanowisko / Position ]:[Stanowisko / Position ]],0))="n/a","n/a",AY479-INDEX(tab_MinKomp[Six Sigma],MATCH($B479,tab_MinKomp[[Stanowisko / Position ]:[Stanowisko / Position ]],0)))</f>
        <v>n/a</v>
      </c>
      <c r="AZ480" s="194" t="str">
        <f>IF(INDEX(tab_MinKomp[System BAAN / Distribution &amp; Supply Chain],MATCH($B479,tab_MinKomp[[Stanowisko / Position ]:[Stanowisko / Position ]],0))="n/a","n/a",AZ479-INDEX(tab_MinKomp[System BAAN / Distribution &amp; Supply Chain],MATCH($B479,tab_MinKomp[[Stanowisko / Position ]:[Stanowisko / Position ]],0)))</f>
        <v>n/a</v>
      </c>
      <c r="BA480" s="194" t="str">
        <f>IF(INDEX(tab_MinKomp[Gospodarka magazynowa / Lagerverwaltung],MATCH($B479,tab_MinKomp[[Stanowisko / Position ]:[Stanowisko / Position ]],0))="n/a","n/a",BA479-INDEX(tab_MinKomp[Gospodarka magazynowa / Lagerverwaltung],MATCH($B479,tab_MinKomp[[Stanowisko / Position ]:[Stanowisko / Position ]],0)))</f>
        <v>n/a</v>
      </c>
      <c r="BB480" s="194" t="str">
        <f>IF(INDEX(tab_MinKomp[Inwentaryzacja - organizacja i przebieg / Inventurprozess],MATCH($B479,tab_MinKomp[[Stanowisko / Position ]:[Stanowisko / Position ]],0))="n/a","n/a",BB479-INDEX(tab_MinKomp[Inwentaryzacja - organizacja i przebieg / Inventurprozess],MATCH($B479,tab_MinKomp[[Stanowisko / Position ]:[Stanowisko / Position ]],0)))</f>
        <v>n/a</v>
      </c>
      <c r="BC480" s="194" t="str">
        <f>IF(INDEX(tab_MinKomp[Organizacja dostaw / Versorgungsorganisation],MATCH($B479,tab_MinKomp[[Stanowisko / Position ]:[Stanowisko / Position ]],0))="n/a","n/a",BC479-INDEX(tab_MinKomp[Organizacja dostaw / Versorgungsorganisation],MATCH($B479,tab_MinKomp[[Stanowisko / Position ]:[Stanowisko / Position ]],0)))</f>
        <v>n/a</v>
      </c>
      <c r="BD480" s="194" t="str">
        <f>IF(INDEX(tab_MinKomp[Organizacja wysyłek / Organisation von Lieferungen],MATCH($B479,tab_MinKomp[[Stanowisko / Position ]:[Stanowisko / Position ]],0))="n/a","n/a",BD479-INDEX(tab_MinKomp[Organizacja wysyłek / Organisation von Lieferungen],MATCH($B479,tab_MinKomp[[Stanowisko / Position ]:[Stanowisko / Position ]],0)))</f>
        <v>n/a</v>
      </c>
      <c r="BE480" s="194" t="str">
        <f>IF(INDEX(tab_MinKomp[Analiza magazynowa - Program Polen.mdb / Inventuranalyse],MATCH($B479,tab_MinKomp[[Stanowisko / Position ]:[Stanowisko / Position ]],0))="n/a","n/a",BE479-INDEX(tab_MinKomp[Analiza magazynowa - Program Polen.mdb / Inventuranalyse],MATCH($B479,tab_MinKomp[[Stanowisko / Position ]:[Stanowisko / Position ]],0)))</f>
        <v>n/a</v>
      </c>
      <c r="BF480" s="190" t="str">
        <f>IF(INDEX(tab_MinKomp[MMOG (Materials Management Operations Guidelines)],MATCH($B479,tab_MinKomp[[Stanowisko / Position ]:[Stanowisko / Position ]],0))="n/a","n/a",BF479-INDEX(tab_MinKomp[MMOG (Materials Management Operations Guidelines)],MATCH($B479,tab_MinKomp[[Stanowisko / Position ]:[Stanowisko / Position ]],0)))</f>
        <v>n/a</v>
      </c>
      <c r="BG480" s="190" t="str">
        <f>IF(INDEX(tab_MinKomp[GPP],MATCH($B479,tab_MinKomp[[Stanowisko / Position ]:[Stanowisko / Position ]],0))="n/a","n/a",BG479-INDEX(tab_MinKomp[GPP],MATCH($B479,tab_MinKomp[[Stanowisko / Position ]:[Stanowisko / Position ]],0)))</f>
        <v>n/a</v>
      </c>
      <c r="BH480" s="190" t="str">
        <f>IF(INDEX(tab_MinKomp[AIAG (Automotive Industry Action Group)],MATCH($B479,tab_MinKomp[[Stanowisko / Position ]:[Stanowisko / Position ]],0))="n/a","n/a",BH479-INDEX(tab_MinKomp[AIAG (Automotive Industry Action Group)],MATCH($B479,tab_MinKomp[[Stanowisko / Position ]:[Stanowisko / Position ]],0)))</f>
        <v>n/a</v>
      </c>
      <c r="BI480" s="190" t="str">
        <f>IF(INDEX(tab_MinKomp[Super-G disputes],MATCH($B479,tab_MinKomp[[Stanowisko / Position ]:[Stanowisko / Position ]],0))="n/a","n/a",BI479-INDEX(tab_MinKomp[Super-G disputes],MATCH($B479,tab_MinKomp[[Stanowisko / Position ]:[Stanowisko / Position ]],0)))</f>
        <v>n/a</v>
      </c>
      <c r="BJ480" s="190" t="str">
        <f>IF(INDEX(tab_MinKomp[CMMS3/eDDL (Direct Data Link)],MATCH($B479,tab_MinKomp[[Stanowisko / Position ]:[Stanowisko / Position ]],0))="n/a","n/a",BJ479-INDEX(tab_MinKomp[CMMS3/eDDL (Direct Data Link)],MATCH($B479,tab_MinKomp[[Stanowisko / Position ]:[Stanowisko / Position ]],0)))</f>
        <v>n/a</v>
      </c>
      <c r="BK480" s="190" t="str">
        <f>IF(INDEX(tab_MinKomp[MP&amp;L (Material Planning and Logistics)],MATCH($B479,tab_MinKomp[[Stanowisko / Position ]:[Stanowisko / Position ]],0))="n/a","n/a",BK479-INDEX(tab_MinKomp[MP&amp;L (Material Planning and Logistics)],MATCH($B479,tab_MinKomp[[Stanowisko / Position ]:[Stanowisko / Position ]],0)))</f>
        <v>n/a</v>
      </c>
      <c r="BL480" s="190" t="str">
        <f>IF(INDEX(tab_MinKomp[Supplier delivery rating],MATCH($B479,tab_MinKomp[[Stanowisko / Position ]:[Stanowisko / Position ]],0))="n/a","n/a",BL479-INDEX(tab_MinKomp[Supplier delivery rating],MATCH($B479,tab_MinKomp[[Stanowisko / Position ]:[Stanowisko / Position ]],0)))</f>
        <v>n/a</v>
      </c>
      <c r="BM480" s="194" t="str">
        <f>IF(INDEX(tab_MinKomp[Planowanie produkcji / Produktionsplanung],MATCH($B479,tab_MinKomp[[Stanowisko / Position ]:[Stanowisko / Position ]],0))="n/a","n/a",BM479-INDEX(tab_MinKomp[Planowanie produkcji / Produktionsplanung],MATCH($B479,tab_MinKomp[[Stanowisko / Position ]:[Stanowisko / Position ]],0)))</f>
        <v>n/a</v>
      </c>
      <c r="BN480" s="194" t="str">
        <f>IF(INDEX(tab_MinKomp[Planowanie produkcji / Produktionsplanung],MATCH($B479,tab_MinKomp[[Stanowisko / Position ]:[Stanowisko / Position ]],0))="n/a","n/a",BN479-INDEX(tab_MinKomp[Planowanie produkcji / Produktionsplanung],MATCH($B479,tab_MinKomp[[Stanowisko / Position ]:[Stanowisko / Position ]],0)))</f>
        <v>n/a</v>
      </c>
      <c r="BO480" s="194" t="str">
        <f>IF(INDEX(tab_MinKomp[Planowanie produkcji / Produktionsplanung],MATCH($B479,tab_MinKomp[[Stanowisko / Position ]:[Stanowisko / Position ]],0))="n/a","n/a",BO479-INDEX(tab_MinKomp[Planowanie produkcji / Produktionsplanung],MATCH($B479,tab_MinKomp[[Stanowisko / Position ]:[Stanowisko / Position ]],0)))</f>
        <v>n/a</v>
      </c>
      <c r="BP480" s="194" t="str">
        <f>IF(INDEX(tab_MinKomp[Planowanie produkcji / Produktionsplanung],MATCH($B479,tab_MinKomp[[Stanowisko / Position ]:[Stanowisko / Position ]],0))="n/a","n/a",BP479-INDEX(tab_MinKomp[Planowanie produkcji / Produktionsplanung],MATCH($B479,tab_MinKomp[[Stanowisko / Position ]:[Stanowisko / Position ]],0)))</f>
        <v>n/a</v>
      </c>
      <c r="BQ480" s="194">
        <f>IF(INDEX(tab_MinKomp[Obsługa maszyn Novapax / Novapax Maschinenbedienung],MATCH($B479,tab_MinKomp[[Stanowisko / Position ]:[Stanowisko / Position ]],0))="n/a","n/a",BQ479-INDEX(tab_MinKomp[Obsługa maszyn Novapax / Novapax Maschinenbedienung],MATCH($B479,tab_MinKomp[[Stanowisko / Position ]:[Stanowisko / Position ]],0)))</f>
        <v>0</v>
      </c>
      <c r="BR480" s="194" t="str">
        <f>IF(INDEX(tab_MinKomp[Planowanie produkcji / Produktionsplanung],MATCH($B479,tab_MinKomp[[Stanowisko / Position ]:[Stanowisko / Position ]],0))="n/a","n/a",BR479-INDEX(tab_MinKomp[Planowanie produkcji / Produktionsplanung],MATCH($B479,tab_MinKomp[[Stanowisko / Position ]:[Stanowisko / Position ]],0)))</f>
        <v>n/a</v>
      </c>
      <c r="BS480" s="194">
        <f>IF(INDEX(tab_MinKomp[Obsługa maszyn Novapax / Novapax Maschinenbedienung],MATCH($B479,tab_MinKomp[[Stanowisko / Position ]:[Stanowisko / Position ]],0))="n/a","n/a",BS479-INDEX(tab_MinKomp[Obsługa maszyn Novapax / Novapax Maschinenbedienung],MATCH($B479,tab_MinKomp[[Stanowisko / Position ]:[Stanowisko / Position ]],0)))</f>
        <v>0</v>
      </c>
      <c r="BT480" s="194" t="str">
        <f>IF(INDEX(tab_MinKomp[Planowanie produkcji / Produktionsplanung],MATCH($B479,tab_MinKomp[[Stanowisko / Position ]:[Stanowisko / Position ]],0))="n/a","n/a",BT479-INDEX(tab_MinKomp[Planowanie produkcji / Produktionsplanung],MATCH($B479,tab_MinKomp[[Stanowisko / Position ]:[Stanowisko / Position ]],0)))</f>
        <v>n/a</v>
      </c>
      <c r="BU480" s="194">
        <f>IF(INDEX(tab_MinKomp[Obsługa maszyn Novapax / Novapax Maschinenbedienung],MATCH($B479,tab_MinKomp[[Stanowisko / Position ]:[Stanowisko / Position ]],0))="n/a","n/a",BU479-INDEX(tab_MinKomp[Obsługa maszyn Novapax / Novapax Maschinenbedienung],MATCH($B479,tab_MinKomp[[Stanowisko / Position ]:[Stanowisko / Position ]],0)))</f>
        <v>0</v>
      </c>
      <c r="BV480" s="194" t="str">
        <f>IF(INDEX(tab_MinKomp[Planowanie produkcji / Produktionsplanung],MATCH($B479,tab_MinKomp[[Stanowisko / Position ]:[Stanowisko / Position ]],0))="n/a","n/a",BV479-INDEX(tab_MinKomp[Planowanie produkcji / Produktionsplanung],MATCH($B479,tab_MinKomp[[Stanowisko / Position ]:[Stanowisko / Position ]],0)))</f>
        <v>n/a</v>
      </c>
      <c r="BW480" s="194">
        <f>IF(INDEX(tab_MinKomp[Obsługa maszyn Novapax / Novapax Maschinenbedienung],MATCH($B479,tab_MinKomp[[Stanowisko / Position ]:[Stanowisko / Position ]],0))="n/a","n/a",BW479-INDEX(tab_MinKomp[Obsługa maszyn Novapax / Novapax Maschinenbedienung],MATCH($B479,tab_MinKomp[[Stanowisko / Position ]:[Stanowisko / Position ]],0)))</f>
        <v>0</v>
      </c>
      <c r="BX480" s="194">
        <f>IF(INDEX(tab_MinKomp[Obsługa maszyn Novapax / Novapax Maschinenbedienung],MATCH($B479,tab_MinKomp[[Stanowisko / Position ]:[Stanowisko / Position ]],0))="n/a","n/a",BX479-INDEX(tab_MinKomp[Obsługa maszyn Novapax / Novapax Maschinenbedienung],MATCH($B479,tab_MinKomp[[Stanowisko / Position ]:[Stanowisko / Position ]],0)))</f>
        <v>-1</v>
      </c>
      <c r="BY480" s="194" t="str">
        <f>IF(INDEX(tab_MinKomp[Obsługa maszyn Engel / Engel Maschinenbedienung],MATCH($B479,tab_MinKomp[[Stanowisko / Position ]:[Stanowisko / Position ]],0))="n/a","n/a",BY479-INDEX(tab_MinKomp[Obsługa maszyn Engel / Engel Maschinenbedienung],MATCH($B479,tab_MinKomp[[Stanowisko / Position ]:[Stanowisko / Position ]],0)))</f>
        <v>n/a</v>
      </c>
      <c r="BZ480" s="194">
        <f>IF(INDEX(tab_MinKomp[Obsługa maszyn Novapax / Novapax Maschinenbedienung],MATCH($B479,tab_MinKomp[[Stanowisko / Position ]:[Stanowisko / Position ]],0))="n/a","n/a",BZ479-INDEX(tab_MinKomp[Obsługa maszyn Novapax / Novapax Maschinenbedienung],MATCH($B479,tab_MinKomp[[Stanowisko / Position ]:[Stanowisko / Position ]],0)))</f>
        <v>0</v>
      </c>
      <c r="CA480" s="194" t="str">
        <f>IF(INDEX(tab_MinKomp[Obsługa maszyn KVT / KVT Maschinenbedienung],MATCH($B479,tab_MinKomp[[Stanowisko / Position ]:[Stanowisko / Position ]],0))="n/a","n/a",CA479-INDEX(tab_MinKomp[Obsługa maszyn KVT / KVT Maschinenbedienung],MATCH($B479,tab_MinKomp[[Stanowisko / Position ]:[Stanowisko / Position ]],0)))</f>
        <v>n/a</v>
      </c>
      <c r="CB480" s="194">
        <f>IF(INDEX(tab_MinKomp[Obsługa maszyn Novapax / Novapax Maschinenbedienung],MATCH($B479,tab_MinKomp[[Stanowisko / Position ]:[Stanowisko / Position ]],0))="n/a","n/a",CB479-INDEX(tab_MinKomp[Obsługa maszyn Novapax / Novapax Maschinenbedienung],MATCH($B479,tab_MinKomp[[Stanowisko / Position ]:[Stanowisko / Position ]],0)))</f>
        <v>-1</v>
      </c>
      <c r="CC480" s="194" t="str">
        <f>IF(INDEX(tab_MinKomp[Obsługa maszyn Branson / Branson Maschinenbedienung],MATCH($B479,tab_MinKomp[[Stanowisko / Position ]:[Stanowisko / Position ]],0))="n/a","n/a",CC479-INDEX(tab_MinKomp[Obsługa maszyn Branson / Branson Maschinenbedienung],MATCH($B479,tab_MinKomp[[Stanowisko / Position ]:[Stanowisko / Position ]],0)))</f>
        <v>n/a</v>
      </c>
      <c r="CD480" s="194">
        <f>IF(INDEX(tab_MinKomp[Obsługa maszyn Novapax / Novapax Maschinenbedienung],MATCH($B479,tab_MinKomp[[Stanowisko / Position ]:[Stanowisko / Position ]],0))="n/a","n/a",CD479-INDEX(tab_MinKomp[Obsługa maszyn Novapax / Novapax Maschinenbedienung],MATCH($B479,tab_MinKomp[[Stanowisko / Position ]:[Stanowisko / Position ]],0)))</f>
        <v>0</v>
      </c>
      <c r="CE480" s="194">
        <f>IF(INDEX(tab_MinKomp[Obsługa maszyn Novapax / Novapax Maschinenbedienung],MATCH($B479,tab_MinKomp[[Stanowisko / Position ]:[Stanowisko / Position ]],0))="n/a","n/a",CE479-INDEX(tab_MinKomp[Obsługa maszyn Novapax / Novapax Maschinenbedienung],MATCH($B479,tab_MinKomp[[Stanowisko / Position ]:[Stanowisko / Position ]],0)))</f>
        <v>-1</v>
      </c>
      <c r="CF480" s="194" t="s">
        <v>248</v>
      </c>
      <c r="CG480" s="194">
        <f>IF(INDEX(tab_MinKomp[Eliminacja awarii / Beseitigung von Ausfällen],MATCH($B479,tab_MinKomp[[Stanowisko / Position ]:[Stanowisko / Position ]],0))="n/a","n/a",CG479-INDEX(tab_MinKomp[Eliminacja awarii / Beseitigung von Ausfällen],MATCH($B479,tab_MinKomp[[Stanowisko / Position ]:[Stanowisko / Position ]],0)))</f>
        <v>0</v>
      </c>
      <c r="CH480" s="194" t="str">
        <f>IF(INDEX(tab_MinKomp[Wymagania VDA 6.5 Product / Forderungen],MATCH($B479,tab_MinKomp[[Stanowisko / Position ]:[Stanowisko / Position ]],0))="n/a","n/a",CH479-INDEX(tab_MinKomp[Wymagania VDA 6.5 Product / Forderungen],MATCH($B479,tab_MinKomp[[Stanowisko / Position ]:[Stanowisko / Position ]],0)))</f>
        <v>n/a</v>
      </c>
      <c r="CI480" s="194" t="str">
        <f>IF(INDEX(tab_MinKomp[Wymagania VDA 6.5 Product / Forderungen],MATCH($B479,tab_MinKomp[[Stanowisko / Position ]:[Stanowisko / Position ]],0))="n/a","n/a",CI479-INDEX(tab_MinKomp[Wymagania VDA 6.5 Product / Forderungen],MATCH($B479,tab_MinKomp[[Stanowisko / Position ]:[Stanowisko / Position ]],0)))</f>
        <v>n/a</v>
      </c>
      <c r="CJ480" s="194" t="str">
        <f>IF(INDEX(tab_MinKomp[Wymagania VDA 6.5 Product / Forderungen],MATCH($B479,tab_MinKomp[[Stanowisko / Position ]:[Stanowisko / Position ]],0))="n/a","n/a",CJ479-INDEX(tab_MinKomp[Wymagania VDA 6.5 Product / Forderungen],MATCH($B479,tab_MinKomp[[Stanowisko / Position ]:[Stanowisko / Position ]],0)))</f>
        <v>n/a</v>
      </c>
      <c r="CK480" s="194" t="str">
        <f>IF(INDEX(tab_MinKomp[Wymagania VDA 6.5 Product / Forderungen],MATCH($B479,tab_MinKomp[[Stanowisko / Position ]:[Stanowisko / Position ]],0))="n/a","n/a",CK479-INDEX(tab_MinKomp[Wymagania VDA 6.5 Product / Forderungen],MATCH($B479,tab_MinKomp[[Stanowisko / Position ]:[Stanowisko / Position ]],0)))</f>
        <v>n/a</v>
      </c>
      <c r="CL480" s="194" t="str">
        <f>IF(INDEX(tab_MinKomp[Wymagania VDA 6.5 Product / Forderungen],MATCH($B479,tab_MinKomp[[Stanowisko / Position ]:[Stanowisko / Position ]],0))="n/a","n/a",CL479-INDEX(tab_MinKomp[Wymagania VDA 6.5 Product / Forderungen],MATCH($B479,tab_MinKomp[[Stanowisko / Position ]:[Stanowisko / Position ]],0)))</f>
        <v>n/a</v>
      </c>
      <c r="CM480" s="194" t="str">
        <f>IF(INDEX(tab_MinKomp[Informatyka ogólna (techniczne i systemowe) / Allgemeine IT (Technik und System)],MATCH($B479,tab_MinKomp[[Stanowisko / Position ]:[Stanowisko / Position ]],0))="n/a","n/a",CM479-INDEX(tab_MinKomp[Informatyka ogólna (techniczne i systemowe) / Allgemeine IT (Technik und System)],MATCH($B479,tab_MinKomp[[Stanowisko / Position ]:[Stanowisko / Position ]],0)))</f>
        <v>n/a</v>
      </c>
      <c r="CN480" s="194" t="str">
        <f>IF(INDEX(tab_MinKomp[Sieci komputerowe / Computernetzwerke],MATCH($B479,tab_MinKomp[[Stanowisko / Position ]:[Stanowisko / Position ]],0))="n/a","n/a",CN479-INDEX(tab_MinKomp[Sieci komputerowe / Computernetzwerke],MATCH($B479,tab_MinKomp[[Stanowisko / Position ]:[Stanowisko / Position ]],0)))</f>
        <v>n/a</v>
      </c>
      <c r="CO480" s="194" t="str">
        <f>IF(INDEX(tab_MinKomp[Hardware (komputery PC, drukarki biurowe i etykietowe, telefonia stacjonarna i mobilna) (PC, Drucker, Telefpne, Handys)],MATCH($B479,tab_MinKomp[[Stanowisko / Position ]:[Stanowisko / Position ]],0))="n/a","n/a",CO479-INDEX(tab_MinKomp[Hardware (komputery PC, drukarki biurowe i etykietowe, telefonia stacjonarna i mobilna) (PC, Drucker, Telefpne, Handys)],MATCH($B479,tab_MinKomp[[Stanowisko / Position ]:[Stanowisko / Position ]],0)))</f>
        <v>n/a</v>
      </c>
      <c r="CP480" s="194" t="str">
        <f>IF(INDEX(tab_MinKomp[Software &amp; Systems (MS Office, MS Remote Desktop)],MATCH($B479,tab_MinKomp[[Stanowisko / Position ]:[Stanowisko / Position ]],0))="n/a","n/a",CP479-INDEX(tab_MinKomp[Software &amp; Systems (MS Office, MS Remote Desktop)],MATCH($B479,tab_MinKomp[[Stanowisko / Position ]:[Stanowisko / Position ]],0)))</f>
        <v>n/a</v>
      </c>
      <c r="CQ480" s="194" t="str">
        <f>IF(INDEX(tab_MinKomp[Programowanie obiektowe (PHP) / Objektprogrammierung],MATCH($B479,tab_MinKomp[[Stanowisko / Position ]:[Stanowisko / Position ]],0))="n/a","n/a",CQ479-INDEX(tab_MinKomp[Programowanie obiektowe (PHP) / Objektprogrammierung],MATCH($B479,tab_MinKomp[[Stanowisko / Position ]:[Stanowisko / Position ]],0)))</f>
        <v>n/a</v>
      </c>
      <c r="CR480" s="194" t="str">
        <f>IF(INDEX(tab_MinKomp[Scrum],MATCH($B479,tab_MinKomp[[Stanowisko / Position ]:[Stanowisko / Position ]],0))="n/a","n/a",CR479-INDEX(tab_MinKomp[Scrum],MATCH($B479,tab_MinKomp[[Stanowisko / Position ]:[Stanowisko / Position ]],0)))</f>
        <v>n/a</v>
      </c>
      <c r="CS480" s="194" t="str">
        <f>IF(INDEX(tab_MinKomp[SQL (MySQL)],MATCH($B479,tab_MinKomp[[Stanowisko / Position ]:[Stanowisko / Position ]],0))="n/a","n/a",CS479-INDEX(tab_MinKomp[SQL (MySQL)],MATCH($B479,tab_MinKomp[[Stanowisko / Position ]:[Stanowisko / Position ]],0)))</f>
        <v>n/a</v>
      </c>
      <c r="CT480" s="194" t="str">
        <f>IF(INDEX(tab_MinKomp[Javascript],MATCH($B479,tab_MinKomp[[Stanowisko / Position ]:[Stanowisko / Position ]],0))="n/a","n/a",CT479-INDEX(tab_MinKomp[Javascript],MATCH($B479,tab_MinKomp[[Stanowisko / Position ]:[Stanowisko / Position ]],0)))</f>
        <v>n/a</v>
      </c>
      <c r="CU480" s="194" t="str">
        <f>IF(INDEX(tab_MinKomp[Joomla],MATCH($B479,tab_MinKomp[[Stanowisko / Position ]:[Stanowisko / Position ]],0))="n/a","n/a",CU479-INDEX(tab_MinKomp[Joomla],MATCH($B479,tab_MinKomp[[Stanowisko / Position ]:[Stanowisko / Position ]],0)))</f>
        <v>n/a</v>
      </c>
      <c r="CV480" s="194" t="str">
        <f>IF(INDEX(tab_MinKomp[Bash],MATCH($B479,tab_MinKomp[[Stanowisko / Position ]:[Stanowisko / Position ]],0))="n/a","n/a",CV479-INDEX(tab_MinKomp[Bash],MATCH($B479,tab_MinKomp[[Stanowisko / Position ]:[Stanowisko / Position ]],0)))</f>
        <v>n/a</v>
      </c>
      <c r="CW480" s="194">
        <f>IF(INDEX(tab_MinKomp[Systemy MES (HYDRA / SFMS)],MATCH($B479,tab_MinKomp[[Stanowisko / Position ]:[Stanowisko / Position ]],0))="n/a","n/a",CW479-INDEX(tab_MinKomp[Systemy MES (HYDRA / SFMS)],MATCH($B479,tab_MinKomp[[Stanowisko / Position ]:[Stanowisko / Position ]],0)))</f>
        <v>0</v>
      </c>
      <c r="CX480" s="194" t="str">
        <f>IF(INDEX(tab_MinKomp[HTML / CSS],MATCH($B479,tab_MinKomp[[Stanowisko / Position ]:[Stanowisko / Position ]],0))="n/a","n/a",CX479-INDEX(tab_MinKomp[HTML / CSS],MATCH($B479,tab_MinKomp[[Stanowisko / Position ]:[Stanowisko / Position ]],0)))</f>
        <v>n/a</v>
      </c>
      <c r="CY480" s="194" t="str">
        <f>IF(INDEX(tab_MinKomp[SYSTEM PR],MATCH($B479,tab_MinKomp[[Stanowisko / Position ]:[Stanowisko / Position ]],0))="n/a","n/a",CY479-INDEX(tab_MinKomp[SYSTEM PR],MATCH($B479,tab_MinKomp[[Stanowisko / Position ]:[Stanowisko / Position ]],0)))</f>
        <v>n/a</v>
      </c>
      <c r="CZ480" s="194" t="str">
        <f>IF(INDEX(tab_MinKomp[System Einkauf XP / EBA],MATCH($B479,tab_MinKomp[[Stanowisko / Position ]:[Stanowisko / Position ]],0))="n/a","n/a",CZ479-INDEX(tab_MinKomp[System Einkauf XP / EBA],MATCH($B479,tab_MinKomp[[Stanowisko / Position ]:[Stanowisko / Position ]],0)))</f>
        <v>n/a</v>
      </c>
      <c r="DA480" s="194" t="str">
        <f>IF(INDEX(tab_MinKomp[Techniki negocjacyjne / Verhandlungstechniken],MATCH($B479,tab_MinKomp[[Stanowisko / Position ]:[Stanowisko / Position ]],0))="n/a","n/a",DA479-INDEX(tab_MinKomp[Techniki negocjacyjne / Verhandlungstechniken],MATCH($B479,tab_MinKomp[[Stanowisko / Position ]:[Stanowisko / Position ]],0)))</f>
        <v>n/a</v>
      </c>
      <c r="DB480" s="194" t="str">
        <f>IF(INDEX(tab_MinKomp[Znajomość rynku branżowego / Kenntnis des Industrie Marktes],MATCH($B479,tab_MinKomp[[Stanowisko / Position ]:[Stanowisko / Position ]],0))="n/a","n/a",DB479-INDEX(tab_MinKomp[Znajomość rynku branżowego / Kenntnis des Industrie Marktes],MATCH($B479,tab_MinKomp[[Stanowisko / Position ]:[Stanowisko / Position ]],0)))</f>
        <v>n/a</v>
      </c>
      <c r="DC480" s="194" t="str">
        <f>IF(INDEX(tab_MinKomp[SUPPLIER MANAGEMENT],MATCH($B479,tab_MinKomp[[Stanowisko / Position ]:[Stanowisko / Position ]],0))="n/a","n/a",DC479-INDEX(tab_MinKomp[SUPPLIER MANAGEMENT],MATCH($B479,tab_MinKomp[[Stanowisko / Position ]:[Stanowisko / Position ]],0)))</f>
        <v>n/a</v>
      </c>
      <c r="DD480" s="194" t="str">
        <f>IF(INDEX(tab_MinKomp[SUPPLIER MANAGEMENT],MATCH($B479,tab_MinKomp[[Stanowisko / Position ]:[Stanowisko / Position ]],0))="n/a","n/a",DD479-INDEX(tab_MinKomp[SUPPLIER MANAGEMENT],MATCH($B479,tab_MinKomp[[Stanowisko / Position ]:[Stanowisko / Position ]],0)))</f>
        <v>n/a</v>
      </c>
      <c r="DE480" s="194" t="str">
        <f>IF(INDEX(tab_MinKomp[SUPPLIER MANAGEMENT],MATCH($B479,tab_MinKomp[[Stanowisko / Position ]:[Stanowisko / Position ]],0))="n/a","n/a",DE479-INDEX(tab_MinKomp[SUPPLIER MANAGEMENT],MATCH($B479,tab_MinKomp[[Stanowisko / Position ]:[Stanowisko / Position ]],0)))</f>
        <v>n/a</v>
      </c>
      <c r="DF480" s="194">
        <f>IF(INDEX(tab_MinKomp[LEAN MANAGEMENT],MATCH($B479,tab_MinKomp[[Stanowisko / Position ]:[Stanowisko / Position ]],0))="n/a","n/a",DF479-INDEX(tab_MinKomp[LEAN MANAGEMENT],MATCH($B479,tab_MinKomp[[Stanowisko / Position ]:[Stanowisko / Position ]],0)))</f>
        <v>0</v>
      </c>
      <c r="DG480" s="194" t="str">
        <f>IF(INDEX(tab_MinKomp[PPAP/PSW],MATCH($B479,tab_MinKomp[[Stanowisko / Position ]:[Stanowisko / Position ]],0))="n/a","n/a",DG479-INDEX(tab_MinKomp[PPAP/PSW],MATCH($B479,tab_MinKomp[[Stanowisko / Position ]:[Stanowisko / Position ]],0)))</f>
        <v>n/a</v>
      </c>
      <c r="DH480" s="194" t="str">
        <f>IF(INDEX(tab_MinKomp[SUPPLIER MANAGEMENT],MATCH($B479,tab_MinKomp[[Stanowisko / Position ]:[Stanowisko / Position ]],0))="n/a","n/a",DH479-INDEX(tab_MinKomp[SUPPLIER MANAGEMENT],MATCH($B479,tab_MinKomp[[Stanowisko / Position ]:[Stanowisko / Position ]],0)))</f>
        <v>n/a</v>
      </c>
      <c r="DI480" s="194" t="str">
        <f>IF(INDEX(tab_MinKomp[OBSŁUGA PORTALI KLIENTA / Kundenportale],MATCH($B479,tab_MinKomp[[Stanowisko / Position ]:[Stanowisko / Position ]],0))="n/a","n/a",DI479-INDEX(tab_MinKomp[OBSŁUGA PORTALI KLIENTA / Kundenportale],MATCH($B479,tab_MinKomp[[Stanowisko / Position ]:[Stanowisko / Position ]],0)))</f>
        <v>n/a</v>
      </c>
      <c r="DJ480" s="194" t="str">
        <f>IF(INDEX(tab_MinKomp[Obsługa systemu BABTECQ / BABTECQ System],MATCH($B479,tab_MinKomp[[Stanowisko / Position ]:[Stanowisko / Position ]],0))="n/a","n/a",DJ479-INDEX(tab_MinKomp[Obsługa systemu BABTECQ / BABTECQ System],MATCH($B479,tab_MinKomp[[Stanowisko / Position ]:[Stanowisko / Position ]],0)))</f>
        <v>n/a</v>
      </c>
      <c r="DK480" s="194" t="str">
        <f>IF(INDEX(tab_MinKomp[Rysunek techniczny / technische Zeichnung],MATCH($B479,tab_MinKomp[[Stanowisko / Position ]:[Stanowisko / Position ]],0))="n/a","n/a",DK479-INDEX(tab_MinKomp[Rysunek techniczny / technische Zeichnung],MATCH($B479,tab_MinKomp[[Stanowisko / Position ]:[Stanowisko / Position ]],0)))</f>
        <v>n/a</v>
      </c>
      <c r="DL480" s="194" t="str">
        <f>IF(INDEX(tab_MinKomp[Kalibracja / Kalibrierung],MATCH($B479,tab_MinKomp[[Stanowisko / Position ]:[Stanowisko / Position ]],0))="n/a","n/a",DL479-INDEX(tab_MinKomp[Kalibracja / Kalibrierung],MATCH($B479,tab_MinKomp[[Stanowisko / Position ]:[Stanowisko / Position ]],0)))</f>
        <v>n/a</v>
      </c>
      <c r="DM480" s="194" t="str">
        <f>IF(INDEX(tab_MinKomp[Rekwalifikacja / Requalifizierung],MATCH($B479,tab_MinKomp[[Stanowisko / Position ]:[Stanowisko / Position ]],0))="n/a","n/a",DM479-INDEX(tab_MinKomp[Rekwalifikacja / Requalifizierung],MATCH($B479,tab_MinKomp[[Stanowisko / Position ]:[Stanowisko / Position ]],0)))</f>
        <v>n/a</v>
      </c>
      <c r="DN480" s="190" t="str">
        <f>IF(INDEX(tab_MinKomp[Testy czystości / Reinheitstests],MATCH($B479,tab_MinKomp[[Stanowisko / Position ]:[Stanowisko / Position ]],0))="n/a","n/a",DN479-INDEX(tab_MinKomp[Testy czystości / Reinheitstests],MATCH($B479,tab_MinKomp[[Stanowisko / Position ]:[Stanowisko / Position ]],0)))</f>
        <v>n/a</v>
      </c>
      <c r="DO480" s="190" t="str">
        <f>IF(INDEX(tab_MinKomp[Testy czystości / Reinheitstests],MATCH($B479,tab_MinKomp[[Stanowisko / Position ]:[Stanowisko / Position ]],0))="n/a","n/a",DO479-INDEX(tab_MinKomp[Testy czystości / Reinheitstests],MATCH($B479,tab_MinKomp[[Stanowisko / Position ]:[Stanowisko / Position ]],0)))</f>
        <v>n/a</v>
      </c>
      <c r="DP480" s="190" t="str">
        <f>IF(INDEX(tab_MinKomp[Testy czystości / Reinheitstests],MATCH($B479,tab_MinKomp[[Stanowisko / Position ]:[Stanowisko / Position ]],0))="n/a","n/a",DP479-INDEX(tab_MinKomp[Testy czystości / Reinheitstests],MATCH($B479,tab_MinKomp[[Stanowisko / Position ]:[Stanowisko / Position ]],0)))</f>
        <v>n/a</v>
      </c>
      <c r="DQ480" s="190" t="str">
        <f>IF(INDEX(tab_MinKomp[Testy czystości / Reinheitstests],MATCH($B479,tab_MinKomp[[Stanowisko / Position ]:[Stanowisko / Position ]],0))="n/a","n/a",DQ479-INDEX(tab_MinKomp[Testy czystości / Reinheitstests],MATCH($B479,tab_MinKomp[[Stanowisko / Position ]:[Stanowisko / Position ]],0)))</f>
        <v>n/a</v>
      </c>
      <c r="DR480" s="190" t="str">
        <f>IF(INDEX(tab_MinKomp[Testy czystości / Reinheitstests],MATCH($B479,tab_MinKomp[[Stanowisko / Position ]:[Stanowisko / Position ]],0))="n/a","n/a",DR479-INDEX(tab_MinKomp[Testy czystości / Reinheitstests],MATCH($B479,tab_MinKomp[[Stanowisko / Position ]:[Stanowisko / Position ]],0)))</f>
        <v>n/a</v>
      </c>
      <c r="DS480" s="190" t="str">
        <f>IF(INDEX(tab_MinKomp[Testy czystości / Reinheitstests],MATCH($B479,tab_MinKomp[[Stanowisko / Position ]:[Stanowisko / Position ]],0))="n/a","n/a",DS479-INDEX(tab_MinKomp[Testy czystości / Reinheitstests],MATCH($B479,tab_MinKomp[[Stanowisko / Position ]:[Stanowisko / Position ]],0)))</f>
        <v>n/a</v>
      </c>
      <c r="DT480" s="194" t="str">
        <f>IF(INDEX(tab_MinKomp[SUPPLIER MANAGEMENT],MATCH($B479,tab_MinKomp[[Stanowisko / Position ]:[Stanowisko / Position ]],0))="n/a","n/a",DT479-INDEX(tab_MinKomp[SUPPLIER MANAGEMENT],MATCH($B479,tab_MinKomp[[Stanowisko / Position ]:[Stanowisko / Position ]],0)))</f>
        <v>n/a</v>
      </c>
      <c r="DU480" s="190" t="str">
        <f>IF(INDEX(tab_MinKomp[Testy czystości / Reinheitstests],MATCH($B479,tab_MinKomp[[Stanowisko / Position ]:[Stanowisko / Position ]],0))="n/a","n/a",DU479-INDEX(tab_MinKomp[Testy czystości / Reinheitstests],MATCH($B479,tab_MinKomp[[Stanowisko / Position ]:[Stanowisko / Position ]],0)))</f>
        <v>n/a</v>
      </c>
      <c r="DV480" s="190" t="str">
        <f>IF(INDEX(tab_MinKomp[Testy czystości / Reinheitstests],MATCH($B479,tab_MinKomp[[Stanowisko / Position ]:[Stanowisko / Position ]],0))="n/a","n/a",DV479-INDEX(tab_MinKomp[Testy czystości / Reinheitstests],MATCH($B479,tab_MinKomp[[Stanowisko / Position ]:[Stanowisko / Position ]],0)))</f>
        <v>n/a</v>
      </c>
      <c r="DW480" s="190" t="str">
        <f>IF(INDEX(tab_MinKomp[Testy czystości / Reinheitstests],MATCH($B479,tab_MinKomp[[Stanowisko / Position ]:[Stanowisko / Position ]],0))="n/a","n/a",DW479-INDEX(tab_MinKomp[Testy czystości / Reinheitstests],MATCH($B479,tab_MinKomp[[Stanowisko / Position ]:[Stanowisko / Position ]],0)))</f>
        <v>n/a</v>
      </c>
      <c r="DX480" s="190" t="str">
        <f>IF(INDEX(tab_MinKomp[Testy czystości / Reinheitstests],MATCH($B479,tab_MinKomp[[Stanowisko / Position ]:[Stanowisko / Position ]],0))="n/a","n/a",DX479-INDEX(tab_MinKomp[Testy czystości / Reinheitstests],MATCH($B479,tab_MinKomp[[Stanowisko / Position ]:[Stanowisko / Position ]],0)))</f>
        <v>n/a</v>
      </c>
      <c r="DY480" s="190" t="str">
        <f>IF(INDEX(tab_MinKomp[Testy czystości / Reinheitstests],MATCH($B479,tab_MinKomp[[Stanowisko / Position ]:[Stanowisko / Position ]],0))="n/a","n/a",DY479-INDEX(tab_MinKomp[Testy czystości / Reinheitstests],MATCH($B479,tab_MinKomp[[Stanowisko / Position ]:[Stanowisko / Position ]],0)))</f>
        <v>n/a</v>
      </c>
      <c r="DZ480" s="190" t="str">
        <f>IF(INDEX(tab_MinKomp[Testy czystości / Reinheitstests],MATCH($B479,tab_MinKomp[[Stanowisko / Position ]:[Stanowisko / Position ]],0))="n/a","n/a",DZ479-INDEX(tab_MinKomp[Testy czystości / Reinheitstests],MATCH($B479,tab_MinKomp[[Stanowisko / Position ]:[Stanowisko / Position ]],0)))</f>
        <v>n/a</v>
      </c>
      <c r="EA480" s="194" t="str">
        <f>IF(INDEX(tab_MinKomp[SUPPLIER MANAGEMENT],MATCH($B479,tab_MinKomp[[Stanowisko / Position ]:[Stanowisko / Position ]],0))="n/a","n/a",EA479-INDEX(tab_MinKomp[SUPPLIER MANAGEMENT],MATCH($B479,tab_MinKomp[[Stanowisko / Position ]:[Stanowisko / Position ]],0)))</f>
        <v>n/a</v>
      </c>
      <c r="EB480" s="190" t="str">
        <f>IF(INDEX(tab_MinKomp[Testy czystości / Reinheitstests],MATCH($B479,tab_MinKomp[[Stanowisko / Position ]:[Stanowisko / Position ]],0))="n/a","n/a",EB479-INDEX(tab_MinKomp[Testy czystości / Reinheitstests],MATCH($B479,tab_MinKomp[[Stanowisko / Position ]:[Stanowisko / Position ]],0)))</f>
        <v>n/a</v>
      </c>
      <c r="EC480" s="190" t="str">
        <f>IF(INDEX(tab_MinKomp[Testy czystości / Reinheitstests],MATCH($B479,tab_MinKomp[[Stanowisko / Position ]:[Stanowisko / Position ]],0))="n/a","n/a",EC479-INDEX(tab_MinKomp[Testy czystości / Reinheitstests],MATCH($B479,tab_MinKomp[[Stanowisko / Position ]:[Stanowisko / Position ]],0)))</f>
        <v>n/a</v>
      </c>
      <c r="ED480" s="190" t="str">
        <f>IF(INDEX(tab_MinKomp[Testy czystości / Reinheitstests],MATCH($B479,tab_MinKomp[[Stanowisko / Position ]:[Stanowisko / Position ]],0))="n/a","n/a",ED479-INDEX(tab_MinKomp[Testy czystości / Reinheitstests],MATCH($B479,tab_MinKomp[[Stanowisko / Position ]:[Stanowisko / Position ]],0)))</f>
        <v>n/a</v>
      </c>
      <c r="EE480" s="190" t="str">
        <f>IF(INDEX(tab_MinKomp[Testy czystości / Reinheitstests],MATCH($B479,tab_MinKomp[[Stanowisko / Position ]:[Stanowisko / Position ]],0))="n/a","n/a",EE479-INDEX(tab_MinKomp[Testy czystości / Reinheitstests],MATCH($B479,tab_MinKomp[[Stanowisko / Position ]:[Stanowisko / Position ]],0)))</f>
        <v>n/a</v>
      </c>
      <c r="EF480" s="190" t="str">
        <f>IF(INDEX(tab_MinKomp[Testy czystości / Reinheitstests],MATCH($B479,tab_MinKomp[[Stanowisko / Position ]:[Stanowisko / Position ]],0))="n/a","n/a",EF479-INDEX(tab_MinKomp[Testy czystości / Reinheitstests],MATCH($B479,tab_MinKomp[[Stanowisko / Position ]:[Stanowisko / Position ]],0)))</f>
        <v>n/a</v>
      </c>
      <c r="EG480" s="190" t="str">
        <f>IF(INDEX(tab_MinKomp[Testy czystości / Reinheitstests],MATCH($B479,tab_MinKomp[[Stanowisko / Position ]:[Stanowisko / Position ]],0))="n/a","n/a",EG479-INDEX(tab_MinKomp[Testy czystości / Reinheitstests],MATCH($B479,tab_MinKomp[[Stanowisko / Position ]:[Stanowisko / Position ]],0)))</f>
        <v>n/a</v>
      </c>
      <c r="EH480" s="190" t="str">
        <f>IF(INDEX(tab_MinKomp[Testy czystości / Reinheitstests],MATCH($B479,tab_MinKomp[[Stanowisko / Position ]:[Stanowisko / Position ]],0))="n/a","n/a",EH479-INDEX(tab_MinKomp[Testy czystości / Reinheitstests],MATCH($B479,tab_MinKomp[[Stanowisko / Position ]:[Stanowisko / Position ]],0)))</f>
        <v>n/a</v>
      </c>
      <c r="EI480" s="190" t="str">
        <f>IF(INDEX(tab_MinKomp[Testy czystości / Reinheitstests],MATCH($B479,tab_MinKomp[[Stanowisko / Position ]:[Stanowisko / Position ]],0))="n/a","n/a",EI479-INDEX(tab_MinKomp[Testy czystości / Reinheitstests],MATCH($B479,tab_MinKomp[[Stanowisko / Position ]:[Stanowisko / Position ]],0)))</f>
        <v>n/a</v>
      </c>
      <c r="EJ480" s="190" t="str">
        <f>IF(INDEX(tab_MinKomp[Testy czystości / Reinheitstests],MATCH($B479,tab_MinKomp[[Stanowisko / Position ]:[Stanowisko / Position ]],0))="n/a","n/a",EJ479-INDEX(tab_MinKomp[Testy czystości / Reinheitstests],MATCH($B479,tab_MinKomp[[Stanowisko / Position ]:[Stanowisko / Position ]],0)))</f>
        <v>n/a</v>
      </c>
      <c r="EK480" s="190" t="str">
        <f>IF(INDEX(tab_MinKomp[Testy czystości / Reinheitstests],MATCH($B479,tab_MinKomp[[Stanowisko / Position ]:[Stanowisko / Position ]],0))="n/a","n/a",EK479-INDEX(tab_MinKomp[Testy czystości / Reinheitstests],MATCH($B479,tab_MinKomp[[Stanowisko / Position ]:[Stanowisko / Position ]],0)))</f>
        <v>n/a</v>
      </c>
      <c r="EL480" s="190" t="str">
        <f>IF(INDEX(tab_MinKomp[Testy czystości / Reinheitstests],MATCH($B479,tab_MinKomp[[Stanowisko / Position ]:[Stanowisko / Position ]],0))="n/a","n/a",EL479-INDEX(tab_MinKomp[Testy czystości / Reinheitstests],MATCH($B479,tab_MinKomp[[Stanowisko / Position ]:[Stanowisko / Position ]],0)))</f>
        <v>n/a</v>
      </c>
      <c r="EM480" s="190" t="str">
        <f>IF(INDEX(tab_MinKomp[Testy czystości / Reinheitstests],MATCH($B479,tab_MinKomp[[Stanowisko / Position ]:[Stanowisko / Position ]],0))="n/a","n/a",EM479-INDEX(tab_MinKomp[Testy czystości / Reinheitstests],MATCH($B479,tab_MinKomp[[Stanowisko / Position ]:[Stanowisko / Position ]],0)))</f>
        <v>n/a</v>
      </c>
      <c r="EN480" s="190" t="str">
        <f>IF(INDEX(tab_MinKomp[Testy czystości / Reinheitstests],MATCH($B479,tab_MinKomp[[Stanowisko / Position ]:[Stanowisko / Position ]],0))="n/a","n/a",EN479-INDEX(tab_MinKomp[Testy czystości / Reinheitstests],MATCH($B479,tab_MinKomp[[Stanowisko / Position ]:[Stanowisko / Position ]],0)))</f>
        <v>n/a</v>
      </c>
      <c r="EO480" s="194" t="str">
        <f>IF(INDEX(tab_MinKomp[Konserwacja Rep],MATCH($B479,tab_MinKomp[[Stanowisko / Position ]:[Stanowisko / Position ]],0))="n/a","n/a",EO479-INDEX(tab_MinKomp[Konserwacja Rep],MATCH($B479,tab_MinKomp[[Stanowisko / Position ]:[Stanowisko / Position ]],0)))</f>
        <v>n/a</v>
      </c>
      <c r="EP480" s="194" t="str">
        <f>IF(INDEX(tab_MinKomp[[Konserwacja Engel ]],MATCH($B479,tab_MinKomp[[Stanowisko / Position ]:[Stanowisko / Position ]],0))="n/a","n/a",EP479-INDEX(tab_MinKomp[[Konserwacja Engel ]],MATCH($B479,tab_MinKomp[[Stanowisko / Position ]:[Stanowisko / Position ]],0)))</f>
        <v>n/a</v>
      </c>
      <c r="EQ480" s="194" t="str">
        <f>IF(INDEX(tab_MinKomp[Konserwacja B 50],MATCH($B479,tab_MinKomp[[Stanowisko / Position ]:[Stanowisko / Position ]],0))="n/a","n/a",EQ479-INDEX(tab_MinKomp[Konserwacja B 50],MATCH($B479,tab_MinKomp[[Stanowisko / Position ]:[Stanowisko / Position ]],0)))</f>
        <v>n/a</v>
      </c>
      <c r="ER480" s="194" t="str">
        <f>IF(INDEX(tab_MinKomp[[Konserwacja EOL ]],MATCH($B479,tab_MinKomp[[Stanowisko / Position ]:[Stanowisko / Position ]],0))="n/a","n/a",ER479-INDEX(tab_MinKomp[[Konserwacja EOL ]],MATCH($B479,tab_MinKomp[[Stanowisko / Position ]:[Stanowisko / Position ]],0)))</f>
        <v>n/a</v>
      </c>
      <c r="ES480" s="194" t="str">
        <f>IF(INDEX(tab_MinKomp[Konserwacja Branson],MATCH($B479,tab_MinKomp[[Stanowisko / Position ]:[Stanowisko / Position ]],0))="n/a","n/a",ES479-INDEX(tab_MinKomp[Konserwacja Branson],MATCH($B479,tab_MinKomp[[Stanowisko / Position ]:[Stanowisko / Position ]],0)))</f>
        <v>n/a</v>
      </c>
      <c r="ET480" s="194" t="str">
        <f>IF(INDEX(tab_MinKomp[Konserwacja coolery],MATCH($B479,tab_MinKomp[[Stanowisko / Position ]:[Stanowisko / Position ]],0))="n/a","n/a",ET479-INDEX(tab_MinKomp[Konserwacja coolery],MATCH($B479,tab_MinKomp[[Stanowisko / Position ]:[Stanowisko / Position ]],0)))</f>
        <v>n/a</v>
      </c>
      <c r="EU480" s="194" t="str">
        <f>IF(INDEX(tab_MinKomp[Konserwacja piecy],MATCH($B479,tab_MinKomp[[Stanowisko / Position ]:[Stanowisko / Position ]],0))="n/a","n/a",EU479-INDEX(tab_MinKomp[Konserwacja piecy],MATCH($B479,tab_MinKomp[[Stanowisko / Position ]:[Stanowisko / Position ]],0)))</f>
        <v>n/a</v>
      </c>
      <c r="EV480" s="194" t="str">
        <f>IF(INDEX(tab_MinKomp[Rysunek techniczny- czytanie],MATCH($B479,tab_MinKomp[[Stanowisko / Position ]:[Stanowisko / Position ]],0))="n/a","n/a",EV479-INDEX(tab_MinKomp[Rysunek techniczny- czytanie],MATCH($B479,tab_MinKomp[[Stanowisko / Position ]:[Stanowisko / Position ]],0)))</f>
        <v>n/a</v>
      </c>
      <c r="EW480" s="194" t="str">
        <f>IF(INDEX(tab_MinKomp[Elektryka],MATCH($B479,tab_MinKomp[[Stanowisko / Position ]:[Stanowisko / Position ]],0))="n/a","n/a",EW479-INDEX(tab_MinKomp[Elektryka],MATCH($B479,tab_MinKomp[[Stanowisko / Position ]:[Stanowisko / Position ]],0)))</f>
        <v>n/a</v>
      </c>
      <c r="EX480" s="194" t="str">
        <f>IF(INDEX(tab_MinKomp[Pneumatyka],MATCH($B479,tab_MinKomp[[Stanowisko / Position ]:[Stanowisko / Position ]],0))="n/a","n/a",EX479-INDEX(tab_MinKomp[Pneumatyka],MATCH($B479,tab_MinKomp[[Stanowisko / Position ]:[Stanowisko / Position ]],0)))</f>
        <v>n/a</v>
      </c>
      <c r="EY480" s="194" t="str">
        <f>IF(INDEX(tab_MinKomp[[Hydraulika ]],MATCH($B479,tab_MinKomp[[Stanowisko / Position ]:[Stanowisko / Position ]],0))="n/a","n/a",EY479-INDEX(tab_MinKomp[[Hydraulika ]],MATCH($B479,tab_MinKomp[[Stanowisko / Position ]:[Stanowisko / Position ]],0)))</f>
        <v>n/a</v>
      </c>
      <c r="EZ480" s="194" t="str">
        <f>IF(INDEX(tab_MinKomp[Podciśnienie],MATCH($B479,tab_MinKomp[[Stanowisko / Position ]:[Stanowisko / Position ]],0))="n/a","n/a",EZ479-INDEX(tab_MinKomp[Podciśnienie],MATCH($B479,tab_MinKomp[[Stanowisko / Position ]:[Stanowisko / Position ]],0)))</f>
        <v>n/a</v>
      </c>
      <c r="FA480" s="194" t="str">
        <f>IF(INDEX(tab_MinKomp[Usuwanie awarii],MATCH($B479,tab_MinKomp[[Stanowisko / Position ]:[Stanowisko / Position ]],0))="n/a","n/a",FA479-INDEX(tab_MinKomp[Usuwanie awarii],MATCH($B479,tab_MinKomp[[Stanowisko / Position ]:[Stanowisko / Position ]],0)))</f>
        <v>n/a</v>
      </c>
      <c r="FB480" s="194" t="str">
        <f>IF(INDEX(tab_MinKomp[Obsługa robotów],MATCH($B479,tab_MinKomp[[Stanowisko / Position ]:[Stanowisko / Position ]],0))="n/a","n/a",FB479-INDEX(tab_MinKomp[Obsługa robotów],MATCH($B479,tab_MinKomp[[Stanowisko / Position ]:[Stanowisko / Position ]],0)))</f>
        <v>n/a</v>
      </c>
      <c r="FC480" s="194" t="str">
        <f>IF(INDEX(tab_MinKomp[Obsługa sterowania maszyny],MATCH($B479,tab_MinKomp[[Stanowisko / Position ]:[Stanowisko / Position ]],0))="n/a","n/a",FC479-INDEX(tab_MinKomp[Obsługa sterowania maszyny],MATCH($B479,tab_MinKomp[[Stanowisko / Position ]:[Stanowisko / Position ]],0)))</f>
        <v>n/a</v>
      </c>
      <c r="FD480" s="194" t="str">
        <f>IF(INDEX(tab_MinKomp[Usuwanie przyczyn żródłowych],MATCH($B479,tab_MinKomp[[Stanowisko / Position ]:[Stanowisko / Position ]],0))="n/a","n/a",FD479-INDEX(tab_MinKomp[Usuwanie przyczyn żródłowych],MATCH($B479,tab_MinKomp[[Stanowisko / Position ]:[Stanowisko / Position ]],0)))</f>
        <v>n/a</v>
      </c>
      <c r="FE480" s="194" t="str">
        <f>IF(INDEX(tab_MinKomp[Cmms stosowanie],MATCH($B479,tab_MinKomp[[Stanowisko / Position ]:[Stanowisko / Position ]],0))="n/a","n/a",FE479-INDEX(tab_MinKomp[Cmms stosowanie],MATCH($B479,tab_MinKomp[[Stanowisko / Position ]:[Stanowisko / Position ]],0)))</f>
        <v>n/a</v>
      </c>
      <c r="FF480" s="190" t="str">
        <f>IF(INDEX(tab_MinKomp[Testy czystości / Reinheitstests],MATCH($B479,tab_MinKomp[[Stanowisko / Position ]:[Stanowisko / Position ]],0))="n/a","n/a",FF479-INDEX(tab_MinKomp[Testy czystości / Reinheitstests],MATCH($B479,tab_MinKomp[[Stanowisko / Position ]:[Stanowisko / Position ]],0)))</f>
        <v>n/a</v>
      </c>
      <c r="FG480" s="194" t="str">
        <f>IF(INDEX(tab_MinKomp[Czyszczenie form plastikowych],MATCH($B479,tab_MinKomp[[Stanowisko / Position ]:[Stanowisko / Position ]],0))="n/a","n/a",FG479-INDEX(tab_MinKomp[Czyszczenie form plastikowych],MATCH($B479,tab_MinKomp[[Stanowisko / Position ]:[Stanowisko / Position ]],0)))</f>
        <v>n/a</v>
      </c>
      <c r="FH480" s="194" t="str">
        <f>IF(INDEX(tab_MinKomp[Wymiana form plastik],MATCH($B479,tab_MinKomp[[Stanowisko / Position ]:[Stanowisko / Position ]],0))="n/a","n/a",FH479-INDEX(tab_MinKomp[Wymiana form plastik],MATCH($B479,tab_MinKomp[[Stanowisko / Position ]:[Stanowisko / Position ]],0)))</f>
        <v>n/a</v>
      </c>
      <c r="FI480" s="194" t="str">
        <f>IF(INDEX(tab_MinKomp[Wymiana form guma],MATCH($B479,tab_MinKomp[[Stanowisko / Position ]:[Stanowisko / Position ]],0))="n/a","n/a",FI479-INDEX(tab_MinKomp[Wymiana form guma],MATCH($B479,tab_MinKomp[[Stanowisko / Position ]:[Stanowisko / Position ]],0)))</f>
        <v>n/a</v>
      </c>
      <c r="FJ480" s="194" t="str">
        <f>IF(INDEX(tab_MinKomp[Konserwacja KK],MATCH($B479,tab_MinKomp[[Stanowisko / Position ]:[Stanowisko / Position ]],0))="n/a","n/a",FJ479-INDEX(tab_MinKomp[Konserwacja KK],MATCH($B479,tab_MinKomp[[Stanowisko / Position ]:[Stanowisko / Position ]],0)))</f>
        <v>n/a</v>
      </c>
      <c r="FK480" s="194" t="str">
        <f>IF(INDEX(tab_MinKomp[Konserwacja form guma],MATCH($B479,tab_MinKomp[[Stanowisko / Position ]:[Stanowisko / Position ]],0))="n/a","n/a",FK479-INDEX(tab_MinKomp[Konserwacja form guma],MATCH($B479,tab_MinKomp[[Stanowisko / Position ]:[Stanowisko / Position ]],0)))</f>
        <v>n/a</v>
      </c>
      <c r="FL480" s="194" t="str">
        <f>IF(INDEX(tab_MinKomp[Konserwacja form plastiki],MATCH($B479,tab_MinKomp[[Stanowisko / Position ]:[Stanowisko / Position ]],0))="n/a","n/a",FL479-INDEX(tab_MinKomp[Konserwacja form plastiki],MATCH($B479,tab_MinKomp[[Stanowisko / Position ]:[Stanowisko / Position ]],0)))</f>
        <v>n/a</v>
      </c>
      <c r="FM480" s="194" t="str">
        <f>IF(INDEX(tab_MinKomp[Konserwacja Gorącego Kanału],MATCH($B479,tab_MinKomp[[Stanowisko / Position ]:[Stanowisko / Position ]],0))="n/a","n/a",FM479-INDEX(tab_MinKomp[Konserwacja Gorącego Kanału],MATCH($B479,tab_MinKomp[[Stanowisko / Position ]:[Stanowisko / Position ]],0)))</f>
        <v>n/a</v>
      </c>
      <c r="FN480" s="194" t="str">
        <f>IF(INDEX(tab_MinKomp[Konserwacja Gorącego Kanału],MATCH($B479,tab_MinKomp[[Stanowisko / Position ]:[Stanowisko / Position ]],0))="n/a","n/a",FN479-INDEX(tab_MinKomp[Konserwacja Gorącego Kanału],MATCH($B479,tab_MinKomp[[Stanowisko / Position ]:[Stanowisko / Position ]],0)))</f>
        <v>n/a</v>
      </c>
      <c r="FO480" s="194" t="str">
        <f>IF(INDEX(tab_MinKomp[Konserwacja Gorącego Kanału],MATCH($B479,tab_MinKomp[[Stanowisko / Position ]:[Stanowisko / Position ]],0))="n/a","n/a",FO479-INDEX(tab_MinKomp[Konserwacja Gorącego Kanału],MATCH($B479,tab_MinKomp[[Stanowisko / Position ]:[Stanowisko / Position ]],0)))</f>
        <v>n/a</v>
      </c>
      <c r="FP480" s="194" t="str">
        <f>IF(INDEX(tab_MinKomp[Konserwacja Gorącego Kanału],MATCH($B479,tab_MinKomp[[Stanowisko / Position ]:[Stanowisko / Position ]],0))="n/a","n/a",FP479-INDEX(tab_MinKomp[Konserwacja Gorącego Kanału],MATCH($B479,tab_MinKomp[[Stanowisko / Position ]:[Stanowisko / Position ]],0)))</f>
        <v>n/a</v>
      </c>
      <c r="FQ480" s="196" t="str">
        <f>IF(INDEX(tab_MinKomp[Język angielski / Englisch],MATCH($B479,tab_MinKomp[[Stanowisko / Position ]:[Stanowisko / Position ]],0))="n/a","n/a",FQ479-INDEX(tab_MinKomp[Język angielski / Englisch],MATCH($B479,tab_MinKomp[[Stanowisko / Position ]:[Stanowisko / Position ]],0)))</f>
        <v>n/a</v>
      </c>
      <c r="FR480" s="196" t="str">
        <f>IF(INDEX(tab_MinKomp[Język niemiecki / Deutsch],MATCH($B479,tab_MinKomp[[Stanowisko / Position ]:[Stanowisko / Position ]],0))="n/a","n/a",FR479-INDEX(tab_MinKomp[Język niemiecki / Deutsch],MATCH($B479,tab_MinKomp[[Stanowisko / Position ]:[Stanowisko / Position ]],0)))</f>
        <v>n/a</v>
      </c>
      <c r="FS480" s="194">
        <f>IF(INDEX(tab_MinKomp[Zarządzanie dokumentacją procesową / Process dokumentation management],MATCH($B479,tab_MinKomp[[Stanowisko / Position ]:[Stanowisko / Position ]],0))="n/a","n/a",FS479-INDEX(tab_MinKomp[Zarządzanie dokumentacją procesową / Process dokumentation management],MATCH($B479,tab_MinKomp[[Stanowisko / Position ]:[Stanowisko / Position ]],0)))</f>
        <v>0</v>
      </c>
      <c r="FT480" s="194">
        <f>IF(INDEX(tab_MinKomp[Znajomość procesów z obszaru / Kenntiss der prozesse in dem Bereich],MATCH($B479,tab_MinKomp[[Stanowisko / Position ]:[Stanowisko / Position ]],0))="n/a","n/a",FT479-INDEX(tab_MinKomp[Znajomość procesów z obszaru / Kenntiss der prozesse in dem Bereich],MATCH($B479,tab_MinKomp[[Stanowisko / Position ]:[Stanowisko / Position ]],0)))</f>
        <v>-1</v>
      </c>
      <c r="FU480" s="194">
        <f>IF(INDEX(tab_MinKomp[optymalizacja procesów / Prozessoptymalisierung],MATCH($B479,tab_MinKomp[[Stanowisko / Position ]:[Stanowisko / Position ]],0))="n/a","n/a",FU479-INDEX(tab_MinKomp[optymalizacja procesów / Prozessoptymalisierung],MATCH($B479,tab_MinKomp[[Stanowisko / Position ]:[Stanowisko / Position ]],0)))</f>
        <v>0</v>
      </c>
      <c r="FV480" s="194">
        <f>IF(INDEX(tab_MinKomp[Umiejętności szkoleniowe / Trainingsfähigkeiten],MATCH($B479,tab_MinKomp[[Stanowisko / Position ]:[Stanowisko / Position ]],0))="n/a","n/a",FV479-INDEX(tab_MinKomp[Umiejętności szkoleniowe / Trainingsfähigkeiten],MATCH($B479,tab_MinKomp[[Stanowisko / Position ]:[Stanowisko / Position ]],0)))</f>
        <v>0</v>
      </c>
      <c r="FW480" s="194">
        <f>IF(INDEX(tab_MinKomp[Analityczne myślenie, podejście / Analitysches Denken, Einstellung],MATCH($B479,tab_MinKomp[[Stanowisko / Position ]:[Stanowisko / Position ]],0))="n/a","n/a",FW479-INDEX(tab_MinKomp[Analityczne myślenie, podejście / Analitysches Denken, Einstellung],MATCH($B479,tab_MinKomp[[Stanowisko / Position ]:[Stanowisko / Position ]],0)))</f>
        <v>0</v>
      </c>
      <c r="FX480" s="194">
        <f>IF(INDEX(tab_MinKomp[Dokładność, precyzja w dzialaniu / Genauigkeit, Präzision in die Arbeit],MATCH($B479,tab_MinKomp[[Stanowisko / Position ]:[Stanowisko / Position ]],0))="n/a","n/a",FX479-INDEX(tab_MinKomp[Dokładność, precyzja w dzialaniu / Genauigkeit, Präzision in die Arbeit],MATCH($B479,tab_MinKomp[[Stanowisko / Position ]:[Stanowisko / Position ]],0)))</f>
        <v>-1</v>
      </c>
      <c r="FY480" s="194">
        <f>IF(INDEX(tab_MinKomp[Dyspozycyjność / Verfügbarkeit],MATCH($B479,tab_MinKomp[[Stanowisko / Position ]:[Stanowisko / Position ]],0))="n/a","n/a",FY479-INDEX(tab_MinKomp[Dyspozycyjność / Verfügbarkeit],MATCH($B479,tab_MinKomp[[Stanowisko / Position ]:[Stanowisko / Position ]],0)))</f>
        <v>-1</v>
      </c>
      <c r="FZ480" s="194">
        <f>IF(INDEX(tab_MinKomp[Zaangażowanie / 
Engagement],MATCH($B479,tab_MinKomp[[Stanowisko / Position ]:[Stanowisko / Position ]],0))="n/a","n/a",FZ479-INDEX(tab_MinKomp[Zaangażowanie / 
Engagement],MATCH($B479,tab_MinKomp[[Stanowisko / Position ]:[Stanowisko / Position ]],0)))</f>
        <v>-1</v>
      </c>
      <c r="GA480" s="194" t="str">
        <f>IF(INDEX(tab_MinKomp[Konserwacja form guma],MATCH($B479,tab_MinKomp[[Stanowisko / Position ]:[Stanowisko / Position ]],0))="n/a","n/a",GA479-INDEX(tab_MinKomp[Konserwacja form guma],MATCH($B479,tab_MinKomp[[Stanowisko / Position ]:[Stanowisko / Position ]],0)))</f>
        <v>n/a</v>
      </c>
      <c r="GB480" s="194" t="str">
        <f>IF(INDEX(tab_MinKomp[Konserwacja form plastiki],MATCH($B479,tab_MinKomp[[Stanowisko / Position ]:[Stanowisko / Position ]],0))="n/a","n/a",GB479-INDEX(tab_MinKomp[Konserwacja form plastiki],MATCH($B479,tab_MinKomp[[Stanowisko / Position ]:[Stanowisko / Position ]],0)))</f>
        <v>n/a</v>
      </c>
      <c r="GC480" s="194">
        <f>IF(INDEX(tab_MinKomp[Elastyczność w działaniu],MATCH($B479,tab_MinKomp[[Stanowisko / Position ]:[Stanowisko / Position ]],0))="n/a","n/a",GC479-INDEX(tab_MinKomp[Elastyczność w działaniu],MATCH($B479,tab_MinKomp[[Stanowisko / Position ]:[Stanowisko / Position ]],0)))</f>
        <v>-1</v>
      </c>
      <c r="GD480" s="194">
        <f>IF(INDEX(tab_MinKomp[Komunikatywność],MATCH($B479,tab_MinKomp[[Stanowisko / Position ]:[Stanowisko / Position ]],0))="n/a","n/a",GD479-INDEX(tab_MinKomp[Komunikatywność],MATCH($B479,tab_MinKomp[[Stanowisko / Position ]:[Stanowisko / Position ]],0)))</f>
        <v>0</v>
      </c>
      <c r="GE480" s="193" t="str">
        <f>IF(INDEX(tab_MinKomp[Motywowanie i budowanie zaangażowania zespołu],MATCH($B479,tab_MinKomp[[Stanowisko / Position ]:[Stanowisko / Position ]],0))="n/a","n/a",GE479-INDEX(tab_MinKomp[Motywowanie i budowanie zaangażowania zespołu],MATCH($B479,tab_MinKomp[[Stanowisko / Position ]:[Stanowisko / Position ]],0)))</f>
        <v>n/a</v>
      </c>
      <c r="GF480" s="186" t="s">
        <v>248</v>
      </c>
      <c r="GG480" s="186" t="s">
        <v>248</v>
      </c>
      <c r="GH480" s="186" t="s">
        <v>248</v>
      </c>
      <c r="GI480" s="186" t="s">
        <v>248</v>
      </c>
      <c r="GJ480" s="186" t="s">
        <v>248</v>
      </c>
      <c r="GK480" s="186" t="s">
        <v>248</v>
      </c>
      <c r="GL480" s="186" t="s">
        <v>248</v>
      </c>
      <c r="GM480" s="186" t="s">
        <v>248</v>
      </c>
      <c r="GN480" s="186" t="s">
        <v>248</v>
      </c>
      <c r="GO480" s="186" t="s">
        <v>248</v>
      </c>
      <c r="GP480" s="186" t="s">
        <v>248</v>
      </c>
      <c r="GQ480" s="186" t="s">
        <v>248</v>
      </c>
      <c r="GR480" s="186" t="s">
        <v>248</v>
      </c>
      <c r="GS480" s="186" t="s">
        <v>248</v>
      </c>
      <c r="GT480" s="186" t="s">
        <v>248</v>
      </c>
      <c r="GU480" s="186" t="s">
        <v>248</v>
      </c>
      <c r="GV480" s="186" t="s">
        <v>248</v>
      </c>
      <c r="GW480" s="186" t="s">
        <v>248</v>
      </c>
      <c r="GX480" s="186" t="s">
        <v>248</v>
      </c>
      <c r="GY480" s="186" t="s">
        <v>248</v>
      </c>
      <c r="GZ480" s="261" t="s">
        <v>248</v>
      </c>
      <c r="HA480" s="261" t="s">
        <v>248</v>
      </c>
      <c r="HB480" s="191">
        <f>SUM(G480:GE480)/(HB479-(SUM(G480:GE480)))</f>
        <v>-0.14814814814814814</v>
      </c>
    </row>
    <row r="481" spans="1:210" ht="24.9" customHeight="1" x14ac:dyDescent="0.3">
      <c r="A481" s="105" t="s">
        <v>320</v>
      </c>
      <c r="B481" s="105" t="s">
        <v>315</v>
      </c>
      <c r="C481" s="105" t="s">
        <v>396</v>
      </c>
      <c r="D481" s="105">
        <v>569</v>
      </c>
      <c r="E481" s="394" t="s">
        <v>626</v>
      </c>
      <c r="F481" s="185" t="s">
        <v>374</v>
      </c>
      <c r="G481" s="186">
        <v>2</v>
      </c>
      <c r="H481" s="186">
        <v>1</v>
      </c>
      <c r="I481" s="186">
        <v>2</v>
      </c>
      <c r="J481" s="186">
        <v>1</v>
      </c>
      <c r="K481" s="186">
        <v>1</v>
      </c>
      <c r="L481" s="186" t="s">
        <v>248</v>
      </c>
      <c r="M481" s="186" t="s">
        <v>248</v>
      </c>
      <c r="N481" s="186" t="s">
        <v>248</v>
      </c>
      <c r="O481" s="186">
        <v>1</v>
      </c>
      <c r="P481" s="186">
        <v>1</v>
      </c>
      <c r="Q481" s="186" t="s">
        <v>248</v>
      </c>
      <c r="R481" s="186" t="s">
        <v>248</v>
      </c>
      <c r="S481" s="186" t="s">
        <v>248</v>
      </c>
      <c r="T481" s="186" t="s">
        <v>248</v>
      </c>
      <c r="U481" s="186" t="s">
        <v>248</v>
      </c>
      <c r="V481" s="186" t="s">
        <v>248</v>
      </c>
      <c r="W481" s="186" t="s">
        <v>248</v>
      </c>
      <c r="X481" s="186" t="s">
        <v>248</v>
      </c>
      <c r="Y481" s="186" t="s">
        <v>248</v>
      </c>
      <c r="Z481" s="186" t="s">
        <v>248</v>
      </c>
      <c r="AA481" s="186" t="s">
        <v>248</v>
      </c>
      <c r="AB481" s="186" t="s">
        <v>248</v>
      </c>
      <c r="AC481" s="186" t="s">
        <v>248</v>
      </c>
      <c r="AD481" s="186" t="s">
        <v>248</v>
      </c>
      <c r="AE481" s="186" t="s">
        <v>248</v>
      </c>
      <c r="AF481" s="186" t="s">
        <v>248</v>
      </c>
      <c r="AG481" s="186" t="s">
        <v>248</v>
      </c>
      <c r="AH481" s="186" t="s">
        <v>248</v>
      </c>
      <c r="AI481" s="186" t="s">
        <v>248</v>
      </c>
      <c r="AJ481" s="186" t="s">
        <v>248</v>
      </c>
      <c r="AK481" s="186" t="s">
        <v>248</v>
      </c>
      <c r="AL481" s="186">
        <v>1</v>
      </c>
      <c r="AM481" s="186" t="s">
        <v>248</v>
      </c>
      <c r="AN481" s="186" t="s">
        <v>248</v>
      </c>
      <c r="AO481" s="186">
        <v>1</v>
      </c>
      <c r="AP481" s="186" t="s">
        <v>248</v>
      </c>
      <c r="AQ481" s="186">
        <v>1</v>
      </c>
      <c r="AR481" s="186" t="s">
        <v>248</v>
      </c>
      <c r="AS481" s="186" t="s">
        <v>248</v>
      </c>
      <c r="AT481" s="186" t="s">
        <v>248</v>
      </c>
      <c r="AU481" s="186" t="s">
        <v>248</v>
      </c>
      <c r="AV481" s="186">
        <v>2</v>
      </c>
      <c r="AW481" s="186">
        <v>1</v>
      </c>
      <c r="AX481" s="186" t="s">
        <v>248</v>
      </c>
      <c r="AY481" s="186" t="s">
        <v>248</v>
      </c>
      <c r="AZ481" s="186" t="s">
        <v>248</v>
      </c>
      <c r="BA481" s="186">
        <v>1</v>
      </c>
      <c r="BB481" s="186">
        <v>1</v>
      </c>
      <c r="BC481" s="186" t="s">
        <v>248</v>
      </c>
      <c r="BD481" s="186" t="s">
        <v>248</v>
      </c>
      <c r="BE481" s="186" t="s">
        <v>248</v>
      </c>
      <c r="BF481" s="186" t="s">
        <v>248</v>
      </c>
      <c r="BG481" s="186" t="s">
        <v>248</v>
      </c>
      <c r="BH481" s="186" t="s">
        <v>248</v>
      </c>
      <c r="BI481" s="186" t="s">
        <v>248</v>
      </c>
      <c r="BJ481" s="186" t="s">
        <v>248</v>
      </c>
      <c r="BK481" s="186" t="s">
        <v>248</v>
      </c>
      <c r="BL481" s="186" t="s">
        <v>248</v>
      </c>
      <c r="BM481" s="186" t="s">
        <v>248</v>
      </c>
      <c r="BN481" s="186" t="s">
        <v>248</v>
      </c>
      <c r="BO481" s="186" t="s">
        <v>248</v>
      </c>
      <c r="BP481" s="186" t="s">
        <v>248</v>
      </c>
      <c r="BQ481" s="186">
        <v>2</v>
      </c>
      <c r="BR481" s="186" t="s">
        <v>248</v>
      </c>
      <c r="BS481" s="186">
        <v>2</v>
      </c>
      <c r="BT481" s="186" t="s">
        <v>248</v>
      </c>
      <c r="BU481" s="186">
        <v>2</v>
      </c>
      <c r="BV481" s="186" t="s">
        <v>248</v>
      </c>
      <c r="BW481" s="186">
        <v>2</v>
      </c>
      <c r="BX481" s="186">
        <v>2</v>
      </c>
      <c r="BY481" s="186" t="s">
        <v>248</v>
      </c>
      <c r="BZ481" s="186">
        <v>2</v>
      </c>
      <c r="CA481" s="186" t="s">
        <v>248</v>
      </c>
      <c r="CB481" s="186">
        <v>2</v>
      </c>
      <c r="CC481" s="186" t="s">
        <v>248</v>
      </c>
      <c r="CD481" s="186">
        <v>2</v>
      </c>
      <c r="CE481" s="186">
        <v>2</v>
      </c>
      <c r="CF481" s="186">
        <v>2</v>
      </c>
      <c r="CG481" s="186">
        <v>1</v>
      </c>
      <c r="CH481" s="186" t="s">
        <v>248</v>
      </c>
      <c r="CI481" s="186" t="s">
        <v>248</v>
      </c>
      <c r="CJ481" s="186" t="s">
        <v>248</v>
      </c>
      <c r="CK481" s="186" t="s">
        <v>248</v>
      </c>
      <c r="CL481" s="186" t="s">
        <v>248</v>
      </c>
      <c r="CM481" s="186" t="s">
        <v>248</v>
      </c>
      <c r="CN481" s="186" t="s">
        <v>248</v>
      </c>
      <c r="CO481" s="186" t="s">
        <v>248</v>
      </c>
      <c r="CP481" s="186" t="s">
        <v>248</v>
      </c>
      <c r="CQ481" s="186" t="s">
        <v>248</v>
      </c>
      <c r="CR481" s="186" t="s">
        <v>248</v>
      </c>
      <c r="CS481" s="186" t="s">
        <v>248</v>
      </c>
      <c r="CT481" s="186" t="s">
        <v>248</v>
      </c>
      <c r="CU481" s="186" t="s">
        <v>248</v>
      </c>
      <c r="CV481" s="186" t="s">
        <v>248</v>
      </c>
      <c r="CW481" s="186">
        <v>2</v>
      </c>
      <c r="CX481" s="186" t="s">
        <v>248</v>
      </c>
      <c r="CY481" s="186" t="s">
        <v>248</v>
      </c>
      <c r="CZ481" s="186" t="s">
        <v>248</v>
      </c>
      <c r="DA481" s="186" t="s">
        <v>248</v>
      </c>
      <c r="DB481" s="186" t="s">
        <v>248</v>
      </c>
      <c r="DC481" s="186" t="s">
        <v>248</v>
      </c>
      <c r="DD481" s="186" t="s">
        <v>248</v>
      </c>
      <c r="DE481" s="186" t="s">
        <v>248</v>
      </c>
      <c r="DF481" s="186">
        <v>1</v>
      </c>
      <c r="DG481" s="186" t="s">
        <v>248</v>
      </c>
      <c r="DH481" s="186" t="s">
        <v>248</v>
      </c>
      <c r="DI481" s="186" t="s">
        <v>248</v>
      </c>
      <c r="DJ481" s="186" t="s">
        <v>248</v>
      </c>
      <c r="DK481" s="186" t="s">
        <v>248</v>
      </c>
      <c r="DL481" s="186" t="s">
        <v>248</v>
      </c>
      <c r="DM481" s="186" t="s">
        <v>248</v>
      </c>
      <c r="DN481" s="186" t="s">
        <v>248</v>
      </c>
      <c r="DO481" s="186" t="s">
        <v>248</v>
      </c>
      <c r="DP481" s="186" t="s">
        <v>248</v>
      </c>
      <c r="DQ481" s="186" t="s">
        <v>248</v>
      </c>
      <c r="DR481" s="186" t="s">
        <v>248</v>
      </c>
      <c r="DS481" s="186" t="s">
        <v>248</v>
      </c>
      <c r="DT481" s="186" t="s">
        <v>248</v>
      </c>
      <c r="DU481" s="186" t="s">
        <v>248</v>
      </c>
      <c r="DV481" s="186" t="s">
        <v>248</v>
      </c>
      <c r="DW481" s="186" t="s">
        <v>248</v>
      </c>
      <c r="DX481" s="186" t="s">
        <v>248</v>
      </c>
      <c r="DY481" s="186" t="s">
        <v>248</v>
      </c>
      <c r="DZ481" s="186" t="s">
        <v>248</v>
      </c>
      <c r="EA481" s="186" t="s">
        <v>248</v>
      </c>
      <c r="EB481" s="186" t="s">
        <v>248</v>
      </c>
      <c r="EC481" s="186" t="s">
        <v>248</v>
      </c>
      <c r="ED481" s="186" t="s">
        <v>248</v>
      </c>
      <c r="EE481" s="186" t="s">
        <v>248</v>
      </c>
      <c r="EF481" s="186" t="s">
        <v>248</v>
      </c>
      <c r="EG481" s="186" t="s">
        <v>248</v>
      </c>
      <c r="EH481" s="186" t="s">
        <v>248</v>
      </c>
      <c r="EI481" s="186" t="s">
        <v>248</v>
      </c>
      <c r="EJ481" s="186" t="s">
        <v>248</v>
      </c>
      <c r="EK481" s="186" t="s">
        <v>248</v>
      </c>
      <c r="EL481" s="184" t="s">
        <v>248</v>
      </c>
      <c r="EM481" s="184" t="s">
        <v>248</v>
      </c>
      <c r="EN481" s="184" t="s">
        <v>248</v>
      </c>
      <c r="EO481" s="186" t="s">
        <v>248</v>
      </c>
      <c r="EP481" s="186" t="s">
        <v>248</v>
      </c>
      <c r="EQ481" s="186" t="s">
        <v>248</v>
      </c>
      <c r="ER481" s="186" t="s">
        <v>248</v>
      </c>
      <c r="ES481" s="186" t="s">
        <v>248</v>
      </c>
      <c r="ET481" s="186" t="s">
        <v>248</v>
      </c>
      <c r="EU481" s="186" t="s">
        <v>248</v>
      </c>
      <c r="EV481" s="186" t="s">
        <v>248</v>
      </c>
      <c r="EW481" s="186" t="s">
        <v>248</v>
      </c>
      <c r="EX481" s="186" t="s">
        <v>248</v>
      </c>
      <c r="EY481" s="186" t="s">
        <v>248</v>
      </c>
      <c r="EZ481" s="186" t="s">
        <v>248</v>
      </c>
      <c r="FA481" s="186" t="s">
        <v>248</v>
      </c>
      <c r="FB481" s="186" t="s">
        <v>248</v>
      </c>
      <c r="FC481" s="186" t="s">
        <v>248</v>
      </c>
      <c r="FD481" s="186" t="s">
        <v>248</v>
      </c>
      <c r="FE481" s="186" t="s">
        <v>248</v>
      </c>
      <c r="FF481" s="186" t="s">
        <v>248</v>
      </c>
      <c r="FG481" s="186" t="s">
        <v>248</v>
      </c>
      <c r="FH481" s="186" t="s">
        <v>248</v>
      </c>
      <c r="FI481" s="186" t="s">
        <v>248</v>
      </c>
      <c r="FJ481" s="186" t="s">
        <v>248</v>
      </c>
      <c r="FK481" s="186" t="s">
        <v>248</v>
      </c>
      <c r="FL481" s="186" t="s">
        <v>248</v>
      </c>
      <c r="FM481" s="186" t="s">
        <v>248</v>
      </c>
      <c r="FN481" s="186" t="s">
        <v>248</v>
      </c>
      <c r="FO481" s="186" t="s">
        <v>248</v>
      </c>
      <c r="FP481" s="186" t="s">
        <v>248</v>
      </c>
      <c r="FQ481" s="187" t="s">
        <v>248</v>
      </c>
      <c r="FR481" s="187" t="s">
        <v>248</v>
      </c>
      <c r="FS481" s="186">
        <v>2</v>
      </c>
      <c r="FT481" s="186">
        <v>2</v>
      </c>
      <c r="FU481" s="186">
        <v>1</v>
      </c>
      <c r="FV481" s="186">
        <v>1</v>
      </c>
      <c r="FW481" s="186">
        <v>1</v>
      </c>
      <c r="FX481" s="186">
        <v>2</v>
      </c>
      <c r="FY481" s="186">
        <v>2</v>
      </c>
      <c r="FZ481" s="186">
        <v>2</v>
      </c>
      <c r="GA481" s="186" t="s">
        <v>248</v>
      </c>
      <c r="GB481" s="186" t="s">
        <v>248</v>
      </c>
      <c r="GC481" s="186">
        <v>2</v>
      </c>
      <c r="GD481" s="186">
        <v>1</v>
      </c>
      <c r="GE481" s="186" t="s">
        <v>248</v>
      </c>
      <c r="GF481" s="186" t="s">
        <v>248</v>
      </c>
      <c r="GG481" s="186" t="s">
        <v>248</v>
      </c>
      <c r="GH481" s="186" t="s">
        <v>248</v>
      </c>
      <c r="GI481" s="186" t="s">
        <v>248</v>
      </c>
      <c r="GJ481" s="186" t="s">
        <v>248</v>
      </c>
      <c r="GK481" s="186" t="s">
        <v>248</v>
      </c>
      <c r="GL481" s="186" t="s">
        <v>248</v>
      </c>
      <c r="GM481" s="186" t="s">
        <v>248</v>
      </c>
      <c r="GN481" s="186" t="s">
        <v>248</v>
      </c>
      <c r="GO481" s="186" t="s">
        <v>248</v>
      </c>
      <c r="GP481" s="186" t="s">
        <v>248</v>
      </c>
      <c r="GQ481" s="186" t="s">
        <v>248</v>
      </c>
      <c r="GR481" s="186" t="s">
        <v>248</v>
      </c>
      <c r="GS481" s="186" t="s">
        <v>248</v>
      </c>
      <c r="GT481" s="186" t="s">
        <v>248</v>
      </c>
      <c r="GU481" s="186" t="s">
        <v>248</v>
      </c>
      <c r="GV481" s="186" t="s">
        <v>248</v>
      </c>
      <c r="GW481" s="186" t="s">
        <v>248</v>
      </c>
      <c r="GX481" s="186" t="s">
        <v>248</v>
      </c>
      <c r="GY481" s="186" t="s">
        <v>248</v>
      </c>
      <c r="GZ481" s="261" t="s">
        <v>248</v>
      </c>
      <c r="HA481" s="261" t="s">
        <v>248</v>
      </c>
      <c r="HB481" s="188">
        <f t="shared" ref="HB481" si="527">SUM(G481:GE481)</f>
        <v>57</v>
      </c>
    </row>
    <row r="482" spans="1:210" ht="24.9" customHeight="1" thickBot="1" x14ac:dyDescent="0.35">
      <c r="A482" s="108" t="str">
        <f t="shared" ref="A482" si="528">A481</f>
        <v>Prod.-Q-4</v>
      </c>
      <c r="B482" s="108" t="str">
        <f t="shared" ref="B482" si="529">B481</f>
        <v>Pracownik Produkcji</v>
      </c>
      <c r="C482" s="108" t="str">
        <f t="shared" ref="C482" si="530">C481</f>
        <v>KB</v>
      </c>
      <c r="D482" s="108">
        <f t="shared" ref="D482" si="531">D481</f>
        <v>569</v>
      </c>
      <c r="E482" s="395"/>
      <c r="F482" s="189" t="s">
        <v>375</v>
      </c>
      <c r="G482" s="192">
        <f>IF(INDEX(tab_MinKomp[Przepisy BHP / BHP Vorschriften],MATCH($B481,tab_MinKomp[[Stanowisko / Position ]:[Stanowisko / Position ]],0))="n/a","n/a",G481-INDEX(tab_MinKomp[Przepisy BHP / BHP Vorschriften],MATCH($B481,tab_MinKomp[[Stanowisko / Position ]:[Stanowisko / Position ]],0)))</f>
        <v>0</v>
      </c>
      <c r="H482" s="193">
        <f>IF(INDEX(tab_MinKomp[Przepisy PPOŻ / Brandschutzbestimmungen],MATCH($B481,tab_MinKomp[[Stanowisko / Position ]:[Stanowisko / Position ]],0))="n/a","n/a",H481-INDEX(tab_MinKomp[Przepisy PPOŻ / Brandschutzbestimmungen],MATCH($B481,tab_MinKomp[[Stanowisko / Position ]:[Stanowisko / Position ]],0)))</f>
        <v>0</v>
      </c>
      <c r="I482" s="193">
        <f>IF(INDEX(tab_MinKomp[Ryzyko zawodowe na stanowiskach pracyv/ Berufliche Risiken an Arbeitsstellen],MATCH($B481,tab_MinKomp[[Stanowisko / Position ]:[Stanowisko / Position ]],0))="n/a","n/a",I481-INDEX(tab_MinKomp[Ryzyko zawodowe na stanowiskach pracyv/ Berufliche Risiken an Arbeitsstellen],MATCH($B481,tab_MinKomp[[Stanowisko / Position ]:[Stanowisko / Position ]],0)))</f>
        <v>0</v>
      </c>
      <c r="J482" s="193">
        <f>IF(INDEX(tab_MinKomp[Gospodarka substancjami niebezpiecznymi / Gefahrstoffmanagement],MATCH($B481,tab_MinKomp[[Stanowisko / Position ]:[Stanowisko / Position ]],0))="n/a","n/a",J481-INDEX(tab_MinKomp[Gospodarka substancjami niebezpiecznymi / Gefahrstoffmanagement],MATCH($B481,tab_MinKomp[[Stanowisko / Position ]:[Stanowisko / Position ]],0)))</f>
        <v>0</v>
      </c>
      <c r="K482" s="193">
        <f>IF(INDEX(tab_MinKomp[Gospodarka odpadami / Abfallwirtschaft],MATCH($B481,tab_MinKomp[[Stanowisko / Position ]:[Stanowisko / Position ]],0))="n/a","n/a",K481-INDEX(tab_MinKomp[Gospodarka odpadami / Abfallwirtschaft],MATCH($B481,tab_MinKomp[[Stanowisko / Position ]:[Stanowisko / Position ]],0)))</f>
        <v>0</v>
      </c>
      <c r="L482" s="194" t="str">
        <f>IF(INDEX(tab_MinKomp[Przepisy kodeksu pracy / Bestimmungen des Arbeitsgesetzes],MATCH($B481,tab_MinKomp[[Stanowisko / Position ]:[Stanowisko / Position ]],0))="n/a","n/a",L481-INDEX(tab_MinKomp[Przepisy kodeksu pracy / Bestimmungen des Arbeitsgesetzes],MATCH($B481,tab_MinKomp[[Stanowisko / Position ]:[Stanowisko / Position ]],0)))</f>
        <v>n/a</v>
      </c>
      <c r="M482" s="195" t="str">
        <f>IF(INDEX(tab_MinKomp[Przepisy o ub.społ. ZUS  / Sozialversicherungsvorschriften],MATCH($B481,tab_MinKomp[[Stanowisko / Position ]:[Stanowisko / Position ]],0))="n/a","n/a",M481-INDEX(tab_MinKomp[Przepisy o ub.społ. ZUS  / Sozialversicherungsvorschriften],MATCH($B481,tab_MinKomp[[Stanowisko / Position ]:[Stanowisko / Position ]],0)))</f>
        <v>n/a</v>
      </c>
      <c r="N482" s="194" t="str">
        <f>IF(INDEX(tab_MinKomp[PRZEPISY O PDOF /persönlich Einkommensteuergesetz ],MATCH($B481,tab_MinKomp[[Stanowisko / Position ]:[Stanowisko / Position ]],0))="n/a","n/a",N481-INDEX(tab_MinKomp[PRZEPISY O PDOF /persönlich Einkommensteuergesetz ],MATCH($B481,tab_MinKomp[[Stanowisko / Position ]:[Stanowisko / Position ]],0)))</f>
        <v>n/a</v>
      </c>
      <c r="O482" s="194">
        <f>IF(INDEX(tab_MinKomp[Regulamin pracy / Arbeitsordnung],MATCH($B481,tab_MinKomp[[Stanowisko / Position ]:[Stanowisko / Position ]],0))="n/a","n/a",O481-INDEX(tab_MinKomp[Regulamin pracy / Arbeitsordnung],MATCH($B481,tab_MinKomp[[Stanowisko / Position ]:[Stanowisko / Position ]],0)))</f>
        <v>0</v>
      </c>
      <c r="P482" s="194">
        <f>IF(INDEX(tab_MinKomp[Regulamin wynagradzania / Vergütungsordnung],MATCH($B481,tab_MinKomp[[Stanowisko / Position ]:[Stanowisko / Position ]],0))="n/a","n/a",P481-INDEX(tab_MinKomp[Regulamin wynagradzania / Vergütungsordnung],MATCH($B481,tab_MinKomp[[Stanowisko / Position ]:[Stanowisko / Position ]],0)))</f>
        <v>0</v>
      </c>
      <c r="Q482" s="194" t="str">
        <f>IF(INDEX(tab_MinKomp[System R2PŁATNIK PRO: Płace / Lohnabrechnung],MATCH($B481,tab_MinKomp[[Stanowisko / Position ]:[Stanowisko / Position ]],0))="n/a","n/a",Q481-INDEX(tab_MinKomp[System R2PŁATNIK PRO: Płace / Lohnabrechnung],MATCH($B481,tab_MinKomp[[Stanowisko / Position ]:[Stanowisko / Position ]],0)))</f>
        <v>n/a</v>
      </c>
      <c r="R482" s="194" t="str">
        <f>IF(INDEX(tab_MinKomp[SystemR2PŁATNIK PRO: KADRY / Personaldaten],MATCH($B481,tab_MinKomp[[Stanowisko / Position ]:[Stanowisko / Position ]],0))="n/a","n/a",R481-INDEX(tab_MinKomp[SystemR2PŁATNIK PRO: KADRY / Personaldaten],MATCH($B481,tab_MinKomp[[Stanowisko / Position ]:[Stanowisko / Position ]],0)))</f>
        <v>n/a</v>
      </c>
      <c r="S482" s="194" t="str">
        <f>IF(INDEX(tab_MinKomp[SYSTEM R2PŁATNIK PRO: zarządzanie pracownikami / Arbeitsverwaltung],MATCH($B481,tab_MinKomp[[Stanowisko / Position ]:[Stanowisko / Position ]],0))="n/a","n/a",S481-INDEX(tab_MinKomp[SYSTEM R2PŁATNIK PRO: zarządzanie pracownikami / Arbeitsverwaltung],MATCH($B481,tab_MinKomp[[Stanowisko / Position ]:[Stanowisko / Position ]],0)))</f>
        <v>n/a</v>
      </c>
      <c r="T482" s="194" t="str">
        <f>IF(INDEX(tab_MinKomp[Doradztwo, wsparcie personalne / Personalberatung und Unterstützung],MATCH($B481,tab_MinKomp[[Stanowisko / Position ]:[Stanowisko / Position ]],0))="n/a","n/a",T481-INDEX(tab_MinKomp[Doradztwo, wsparcie personalne / Personalberatung und Unterstützung],MATCH($B481,tab_MinKomp[[Stanowisko / Position ]:[Stanowisko / Position ]],0)))</f>
        <v>n/a</v>
      </c>
      <c r="U482" s="194" t="str">
        <f>IF(INDEX(tab_MinKomp[Przepisy o podatku VAT / MwSt.- Gesetz],MATCH($B481,tab_MinKomp[[Stanowisko / Position ]:[Stanowisko / Position ]],0))="n/a","n/a",U481-INDEX(tab_MinKomp[Przepisy o podatku VAT / MwSt.- Gesetz],MATCH($B481,tab_MinKomp[[Stanowisko / Position ]:[Stanowisko / Position ]],0)))</f>
        <v>n/a</v>
      </c>
      <c r="V482" s="194" t="str">
        <f>IF(INDEX(tab_MinKomp[PrzepisyPDOP / geschäftlich Einkommensteuergesetz],MATCH($B481,tab_MinKomp[[Stanowisko / Position ]:[Stanowisko / Position ]],0))="n/a","n/a",V481-INDEX(tab_MinKomp[PrzepisyPDOP / geschäftlich Einkommensteuergesetz],MATCH($B481,tab_MinKomp[[Stanowisko / Position ]:[Stanowisko / Position ]],0)))</f>
        <v>n/a</v>
      </c>
      <c r="W482" s="194" t="str">
        <f>IF(INDEX(tab_MinKomp[System BAAN / FINANSE (FIBU)],MATCH($B481,tab_MinKomp[[Stanowisko / Position ]:[Stanowisko / Position ]],0))="n/a","n/a",W481-INDEX(tab_MinKomp[System BAAN / FINANSE (FIBU)],MATCH($B481,tab_MinKomp[[Stanowisko / Position ]:[Stanowisko / Position ]],0)))</f>
        <v>n/a</v>
      </c>
      <c r="X482" s="194" t="str">
        <f>IF(INDEX(tab_MinKomp[Systemy pomocnicze / Hilfssysteme(STOCKPROGRAM, KALK2000 etc.)],MATCH($B481,tab_MinKomp[[Stanowisko / Position ]:[Stanowisko / Position ]],0))="n/a","n/a",X481-INDEX(tab_MinKomp[Systemy pomocnicze / Hilfssysteme(STOCKPROGRAM, KALK2000 etc.)],MATCH($B481,tab_MinKomp[[Stanowisko / Position ]:[Stanowisko / Position ]],0)))</f>
        <v>n/a</v>
      </c>
      <c r="Y482" s="194" t="str">
        <f>IF(INDEX(tab_MinKomp[Polityka rachunkowości / Buchführungspolitik],MATCH($B481,tab_MinKomp[[Stanowisko / Position ]:[Stanowisko / Position ]],0))="n/a","n/a",Y481-INDEX(tab_MinKomp[Polityka rachunkowości / Buchführungspolitik],MATCH($B481,tab_MinKomp[[Stanowisko / Position ]:[Stanowisko / Position ]],0)))</f>
        <v>n/a</v>
      </c>
      <c r="Z482" s="194" t="str">
        <f>IF(INDEX(tab_MinKomp[Ustawa o rachunkowości / Rechnungslegungsgesetz],MATCH($B481,tab_MinKomp[[Stanowisko / Position ]:[Stanowisko / Position ]],0))="n/a","n/a",Z481-INDEX(tab_MinKomp[Ustawa o rachunkowości / Rechnungslegungsgesetz],MATCH($B481,tab_MinKomp[[Stanowisko / Position ]:[Stanowisko / Position ]],0)))</f>
        <v>n/a</v>
      </c>
      <c r="AA482" s="194" t="str">
        <f>IF(INDEX(tab_MinKomp[WORKFLOW - TS-100],MATCH($B481,tab_MinKomp[[Stanowisko / Position ]:[Stanowisko / Position ]],0))="n/a","n/a",AA481-INDEX(tab_MinKomp[WORKFLOW - TS-100],MATCH($B481,tab_MinKomp[[Stanowisko / Position ]:[Stanowisko / Position ]],0)))</f>
        <v>n/a</v>
      </c>
      <c r="AB482" s="194" t="str">
        <f>IF(INDEX(tab_MinKomp[WORKFLOW - SFMS],MATCH($B481,tab_MinKomp[[Stanowisko / Position ]:[Stanowisko / Position ]],0))="n/a","n/a",AB481-INDEX(tab_MinKomp[WORKFLOW - SFMS],MATCH($B481,tab_MinKomp[[Stanowisko / Position ]:[Stanowisko / Position ]],0)))</f>
        <v>n/a</v>
      </c>
      <c r="AC482" s="194" t="str">
        <f>IF(INDEX(tab_MinKomp[System ISO 9001:2015],MATCH($B481,tab_MinKomp[[Stanowisko / Position ]:[Stanowisko / Position ]],0))="n/a","n/a",AC481-INDEX(tab_MinKomp[System ISO 9001:2015],MATCH($B481,tab_MinKomp[[Stanowisko / Position ]:[Stanowisko / Position ]],0)))</f>
        <v>n/a</v>
      </c>
      <c r="AD482" s="194" t="str">
        <f>IF(INDEX(tab_MinKomp[System ISO 9001:2015],MATCH($B481,tab_MinKomp[[Stanowisko / Position ]:[Stanowisko / Position ]],0))="n/a","n/a",AD481-INDEX(tab_MinKomp[System ISO 9001:2015],MATCH($B481,tab_MinKomp[[Stanowisko / Position ]:[Stanowisko / Position ]],0)))</f>
        <v>n/a</v>
      </c>
      <c r="AE482" s="194" t="str">
        <f>IF(INDEX(tab_MinKomp[System ISO 9001:2015],MATCH($B481,tab_MinKomp[[Stanowisko / Position ]:[Stanowisko / Position ]],0))="n/a","n/a",AE481-INDEX(tab_MinKomp[System ISO 9001:2015],MATCH($B481,tab_MinKomp[[Stanowisko / Position ]:[Stanowisko / Position ]],0)))</f>
        <v>n/a</v>
      </c>
      <c r="AF482" s="194" t="str">
        <f>IF(INDEX(tab_MinKomp[System ISO 9001:2015],MATCH($B481,tab_MinKomp[[Stanowisko / Position ]:[Stanowisko / Position ]],0))="n/a","n/a",AF481-INDEX(tab_MinKomp[System ISO 9001:2015],MATCH($B481,tab_MinKomp[[Stanowisko / Position ]:[Stanowisko / Position ]],0)))</f>
        <v>n/a</v>
      </c>
      <c r="AG482" s="194" t="str">
        <f>IF(INDEX(tab_MinKomp[Wymagania VDA 6.3 Process / Forderungen],MATCH($B481,tab_MinKomp[[Stanowisko / Position ]:[Stanowisko / Position ]],0))="n/a","n/a",AG481-INDEX(tab_MinKomp[Wymagania VDA 6.3 Process / Forderungen],MATCH($B481,tab_MinKomp[[Stanowisko / Position ]:[Stanowisko / Position ]],0)))</f>
        <v>n/a</v>
      </c>
      <c r="AH482" s="194" t="str">
        <f>IF(INDEX(tab_MinKomp[Wymagania VDA 6.5 Product / Forderungen],MATCH($B481,tab_MinKomp[[Stanowisko / Position ]:[Stanowisko / Position ]],0))="n/a","n/a",AH481-INDEX(tab_MinKomp[Wymagania VDA 6.5 Product / Forderungen],MATCH($B481,tab_MinKomp[[Stanowisko / Position ]:[Stanowisko / Position ]],0)))</f>
        <v>n/a</v>
      </c>
      <c r="AI482" s="194" t="str">
        <f>IF(INDEX(tab_MinKomp[System ISO 9001:2015],MATCH($B481,tab_MinKomp[[Stanowisko / Position ]:[Stanowisko / Position ]],0))="n/a","n/a",AI481-INDEX(tab_MinKomp[System ISO 9001:2015],MATCH($B481,tab_MinKomp[[Stanowisko / Position ]:[Stanowisko / Position ]],0)))</f>
        <v>n/a</v>
      </c>
      <c r="AJ482" s="194" t="str">
        <f>IF(INDEX(tab_MinKomp[Auditor systemu ISO 17021:2018],MATCH($B481,tab_MinKomp[[Stanowisko / Position ]:[Stanowisko / Position ]],0))="n/a","n/a",AJ481-INDEX(tab_MinKomp[Auditor systemu ISO 17021:2018],MATCH($B481,tab_MinKomp[[Stanowisko / Position ]:[Stanowisko / Position ]],0)))</f>
        <v>n/a</v>
      </c>
      <c r="AK482" s="194" t="str">
        <f>IF(INDEX(tab_MinKomp[Pełnomocnik systemu / Systemvertreter],MATCH($B481,tab_MinKomp[[Stanowisko / Position ]:[Stanowisko / Position ]],0))="n/a","n/a",AK481-INDEX(tab_MinKomp[Pełnomocnik systemu / Systemvertreter],MATCH($B481,tab_MinKomp[[Stanowisko / Position ]:[Stanowisko / Position ]],0)))</f>
        <v>n/a</v>
      </c>
      <c r="AL482" s="194">
        <f>IF(INDEX(tab_MinKomp[Polityka Etyczna - Compliance],MATCH($B481,tab_MinKomp[[Stanowisko / Position ]:[Stanowisko / Position ]],0))="n/a","n/a",AL481-INDEX(tab_MinKomp[Polityka Etyczna - Compliance],MATCH($B481,tab_MinKomp[[Stanowisko / Position ]:[Stanowisko / Position ]],0)))</f>
        <v>0</v>
      </c>
      <c r="AM482" s="194" t="str">
        <f>IF(INDEX(tab_MinKomp[WDRAŻANIE NOWYCH PROJEKTÓW/ PROCEDURA CTM],MATCH($B481,tab_MinKomp[[Stanowisko / Position ]:[Stanowisko / Position ]],0))="n/a","n/a",AM481-INDEX(tab_MinKomp[WDRAŻANIE NOWYCH PROJEKTÓW/ PROCEDURA CTM],MATCH($B481,tab_MinKomp[[Stanowisko / Position ]:[Stanowisko / Position ]],0)))</f>
        <v>n/a</v>
      </c>
      <c r="AN482" s="194" t="str">
        <f>IF(INDEX(tab_MinKomp[KAMIENIE MILOWE MSL/PIFF],MATCH($B481,tab_MinKomp[[Stanowisko / Position ]:[Stanowisko / Position ]],0))="n/a","n/a",AN481-INDEX(tab_MinKomp[KAMIENIE MILOWE MSL/PIFF],MATCH($B481,tab_MinKomp[[Stanowisko / Position ]:[Stanowisko / Position ]],0)))</f>
        <v>n/a</v>
      </c>
      <c r="AO482" s="194">
        <f>IF(INDEX(tab_MinKomp[CP],MATCH($B481,tab_MinKomp[[Stanowisko / Position ]:[Stanowisko / Position ]],0))="n/a","n/a",AO481-INDEX(tab_MinKomp[CP],MATCH($B481,tab_MinKomp[[Stanowisko / Position ]:[Stanowisko / Position ]],0)))</f>
        <v>0</v>
      </c>
      <c r="AP482" s="194" t="str">
        <f>IF(INDEX(tab_MinKomp[FMEA],MATCH($B481,tab_MinKomp[[Stanowisko / Position ]:[Stanowisko / Position ]],0))="n/a","n/a",AP481-INDEX(tab_MinKomp[FMEA],MATCH($B481,tab_MinKomp[[Stanowisko / Position ]:[Stanowisko / Position ]],0)))</f>
        <v>n/a</v>
      </c>
      <c r="AQ482" s="194">
        <f>IF(INDEX(tab_MinKomp[FLOW CHART],MATCH($B481,tab_MinKomp[[Stanowisko / Position ]:[Stanowisko / Position ]],0))="n/a","n/a",AQ481-INDEX(tab_MinKomp[FLOW CHART],MATCH($B481,tab_MinKomp[[Stanowisko / Position ]:[Stanowisko / Position ]],0)))</f>
        <v>0</v>
      </c>
      <c r="AR482" s="194" t="str">
        <f>IF(INDEX(tab_MinKomp[APQP],MATCH($B481,tab_MinKomp[[Stanowisko / Position ]:[Stanowisko / Position ]],0))="n/a","n/a",AR481-INDEX(tab_MinKomp[APQP],MATCH($B481,tab_MinKomp[[Stanowisko / Position ]:[Stanowisko / Position ]],0)))</f>
        <v>n/a</v>
      </c>
      <c r="AS482" s="194" t="str">
        <f>IF(INDEX(tab_MinKomp[MSA],MATCH($B481,tab_MinKomp[[Stanowisko / Position ]:[Stanowisko / Position ]],0))="n/a","n/a",AS481-INDEX(tab_MinKomp[MSA],MATCH($B481,tab_MinKomp[[Stanowisko / Position ]:[Stanowisko / Position ]],0)))</f>
        <v>n/a</v>
      </c>
      <c r="AT482" s="194" t="str">
        <f>IF(INDEX(tab_MinKomp[SPC],MATCH($B481,tab_MinKomp[[Stanowisko / Position ]:[Stanowisko / Position ]],0))="n/a","n/a",AT481-INDEX(tab_MinKomp[SPC],MATCH($B481,tab_MinKomp[[Stanowisko / Position ]:[Stanowisko / Position ]],0)))</f>
        <v>n/a</v>
      </c>
      <c r="AU482" s="194" t="str">
        <f>IF(INDEX(tab_MinKomp[CSR (SPECYFICZNE WYMAGANIA KLIENTA)],MATCH($B481,tab_MinKomp[[Stanowisko / Position ]:[Stanowisko / Position ]],0))="n/a","n/a",AU481-INDEX(tab_MinKomp[CSR (SPECYFICZNE WYMAGANIA KLIENTA)],MATCH($B481,tab_MinKomp[[Stanowisko / Position ]:[Stanowisko / Position ]],0)))</f>
        <v>n/a</v>
      </c>
      <c r="AV482" s="194">
        <f>IF(INDEX(tab_MinKomp[5S],MATCH($B481,tab_MinKomp[[Stanowisko / Position ]:[Stanowisko / Position ]],0))="n/a","n/a",AV481-INDEX(tab_MinKomp[5S],MATCH($B481,tab_MinKomp[[Stanowisko / Position ]:[Stanowisko / Position ]],0)))</f>
        <v>0</v>
      </c>
      <c r="AW482" s="194">
        <f>IF(INDEX(tab_MinKomp[LEAN MANAGEMENT],MATCH($B481,tab_MinKomp[[Stanowisko / Position ]:[Stanowisko / Position ]],0))="n/a","n/a",AW481-INDEX(tab_MinKomp[LEAN MANAGEMENT],MATCH($B481,tab_MinKomp[[Stanowisko / Position ]:[Stanowisko / Position ]],0)))</f>
        <v>0</v>
      </c>
      <c r="AX482" s="194" t="str">
        <f>IF(INDEX(tab_MinKomp[5R],MATCH($B481,tab_MinKomp[[Stanowisko / Position ]:[Stanowisko / Position ]],0))="n/a","n/a",AX481-INDEX(tab_MinKomp[5R],MATCH($B481,tab_MinKomp[[Stanowisko / Position ]:[Stanowisko / Position ]],0)))</f>
        <v>n/a</v>
      </c>
      <c r="AY482" s="194" t="str">
        <f>IF(INDEX(tab_MinKomp[Six Sigma],MATCH($B481,tab_MinKomp[[Stanowisko / Position ]:[Stanowisko / Position ]],0))="n/a","n/a",AY481-INDEX(tab_MinKomp[Six Sigma],MATCH($B481,tab_MinKomp[[Stanowisko / Position ]:[Stanowisko / Position ]],0)))</f>
        <v>n/a</v>
      </c>
      <c r="AZ482" s="194" t="str">
        <f>IF(INDEX(tab_MinKomp[System BAAN / Distribution &amp; Supply Chain],MATCH($B481,tab_MinKomp[[Stanowisko / Position ]:[Stanowisko / Position ]],0))="n/a","n/a",AZ481-INDEX(tab_MinKomp[System BAAN / Distribution &amp; Supply Chain],MATCH($B481,tab_MinKomp[[Stanowisko / Position ]:[Stanowisko / Position ]],0)))</f>
        <v>n/a</v>
      </c>
      <c r="BA482" s="194">
        <f>IF(INDEX(tab_MinKomp[LEAN MANAGEMENT],MATCH($B481,tab_MinKomp[[Stanowisko / Position ]:[Stanowisko / Position ]],0))="n/a","n/a",BA481-INDEX(tab_MinKomp[LEAN MANAGEMENT],MATCH($B481,tab_MinKomp[[Stanowisko / Position ]:[Stanowisko / Position ]],0)))</f>
        <v>0</v>
      </c>
      <c r="BB482" s="194">
        <f>IF(INDEX(tab_MinKomp[LEAN MANAGEMENT],MATCH($B481,tab_MinKomp[[Stanowisko / Position ]:[Stanowisko / Position ]],0))="n/a","n/a",BB481-INDEX(tab_MinKomp[LEAN MANAGEMENT],MATCH($B481,tab_MinKomp[[Stanowisko / Position ]:[Stanowisko / Position ]],0)))</f>
        <v>0</v>
      </c>
      <c r="BC482" s="194" t="str">
        <f>IF(INDEX(tab_MinKomp[Organizacja dostaw / Versorgungsorganisation],MATCH($B481,tab_MinKomp[[Stanowisko / Position ]:[Stanowisko / Position ]],0))="n/a","n/a",BC481-INDEX(tab_MinKomp[Organizacja dostaw / Versorgungsorganisation],MATCH($B481,tab_MinKomp[[Stanowisko / Position ]:[Stanowisko / Position ]],0)))</f>
        <v>n/a</v>
      </c>
      <c r="BD482" s="194" t="str">
        <f>IF(INDEX(tab_MinKomp[Organizacja wysyłek / Organisation von Lieferungen],MATCH($B481,tab_MinKomp[[Stanowisko / Position ]:[Stanowisko / Position ]],0))="n/a","n/a",BD481-INDEX(tab_MinKomp[Organizacja wysyłek / Organisation von Lieferungen],MATCH($B481,tab_MinKomp[[Stanowisko / Position ]:[Stanowisko / Position ]],0)))</f>
        <v>n/a</v>
      </c>
      <c r="BE482" s="194" t="str">
        <f>IF(INDEX(tab_MinKomp[Analiza magazynowa - Program Polen.mdb / Inventuranalyse],MATCH($B481,tab_MinKomp[[Stanowisko / Position ]:[Stanowisko / Position ]],0))="n/a","n/a",BE481-INDEX(tab_MinKomp[Analiza magazynowa - Program Polen.mdb / Inventuranalyse],MATCH($B481,tab_MinKomp[[Stanowisko / Position ]:[Stanowisko / Position ]],0)))</f>
        <v>n/a</v>
      </c>
      <c r="BF482" s="190" t="str">
        <f>IF(INDEX(tab_MinKomp[MMOG (Materials Management Operations Guidelines)],MATCH($B481,tab_MinKomp[[Stanowisko / Position ]:[Stanowisko / Position ]],0))="n/a","n/a",BF481-INDEX(tab_MinKomp[MMOG (Materials Management Operations Guidelines)],MATCH($B481,tab_MinKomp[[Stanowisko / Position ]:[Stanowisko / Position ]],0)))</f>
        <v>n/a</v>
      </c>
      <c r="BG482" s="190" t="str">
        <f>IF(INDEX(tab_MinKomp[GPP],MATCH($B481,tab_MinKomp[[Stanowisko / Position ]:[Stanowisko / Position ]],0))="n/a","n/a",BG481-INDEX(tab_MinKomp[GPP],MATCH($B481,tab_MinKomp[[Stanowisko / Position ]:[Stanowisko / Position ]],0)))</f>
        <v>n/a</v>
      </c>
      <c r="BH482" s="190" t="str">
        <f>IF(INDEX(tab_MinKomp[AIAG (Automotive Industry Action Group)],MATCH($B481,tab_MinKomp[[Stanowisko / Position ]:[Stanowisko / Position ]],0))="n/a","n/a",BH481-INDEX(tab_MinKomp[AIAG (Automotive Industry Action Group)],MATCH($B481,tab_MinKomp[[Stanowisko / Position ]:[Stanowisko / Position ]],0)))</f>
        <v>n/a</v>
      </c>
      <c r="BI482" s="190" t="str">
        <f>IF(INDEX(tab_MinKomp[Super-G disputes],MATCH($B481,tab_MinKomp[[Stanowisko / Position ]:[Stanowisko / Position ]],0))="n/a","n/a",BI481-INDEX(tab_MinKomp[Super-G disputes],MATCH($B481,tab_MinKomp[[Stanowisko / Position ]:[Stanowisko / Position ]],0)))</f>
        <v>n/a</v>
      </c>
      <c r="BJ482" s="190" t="str">
        <f>IF(INDEX(tab_MinKomp[CMMS3/eDDL (Direct Data Link)],MATCH($B481,tab_MinKomp[[Stanowisko / Position ]:[Stanowisko / Position ]],0))="n/a","n/a",BJ481-INDEX(tab_MinKomp[CMMS3/eDDL (Direct Data Link)],MATCH($B481,tab_MinKomp[[Stanowisko / Position ]:[Stanowisko / Position ]],0)))</f>
        <v>n/a</v>
      </c>
      <c r="BK482" s="190" t="str">
        <f>IF(INDEX(tab_MinKomp[MP&amp;L (Material Planning and Logistics)],MATCH($B481,tab_MinKomp[[Stanowisko / Position ]:[Stanowisko / Position ]],0))="n/a","n/a",BK481-INDEX(tab_MinKomp[MP&amp;L (Material Planning and Logistics)],MATCH($B481,tab_MinKomp[[Stanowisko / Position ]:[Stanowisko / Position ]],0)))</f>
        <v>n/a</v>
      </c>
      <c r="BL482" s="190" t="str">
        <f>IF(INDEX(tab_MinKomp[Supplier delivery rating],MATCH($B481,tab_MinKomp[[Stanowisko / Position ]:[Stanowisko / Position ]],0))="n/a","n/a",BL481-INDEX(tab_MinKomp[Supplier delivery rating],MATCH($B481,tab_MinKomp[[Stanowisko / Position ]:[Stanowisko / Position ]],0)))</f>
        <v>n/a</v>
      </c>
      <c r="BM482" s="194" t="str">
        <f>IF(INDEX(tab_MinKomp[Planowanie produkcji / Produktionsplanung],MATCH($B481,tab_MinKomp[[Stanowisko / Position ]:[Stanowisko / Position ]],0))="n/a","n/a",BM481-INDEX(tab_MinKomp[Planowanie produkcji / Produktionsplanung],MATCH($B481,tab_MinKomp[[Stanowisko / Position ]:[Stanowisko / Position ]],0)))</f>
        <v>n/a</v>
      </c>
      <c r="BN482" s="194" t="str">
        <f>IF(INDEX(tab_MinKomp[Planowanie produkcji / Produktionsplanung],MATCH($B481,tab_MinKomp[[Stanowisko / Position ]:[Stanowisko / Position ]],0))="n/a","n/a",BN481-INDEX(tab_MinKomp[Planowanie produkcji / Produktionsplanung],MATCH($B481,tab_MinKomp[[Stanowisko / Position ]:[Stanowisko / Position ]],0)))</f>
        <v>n/a</v>
      </c>
      <c r="BO482" s="194" t="str">
        <f>IF(INDEX(tab_MinKomp[Planowanie produkcji / Produktionsplanung],MATCH($B481,tab_MinKomp[[Stanowisko / Position ]:[Stanowisko / Position ]],0))="n/a","n/a",BO481-INDEX(tab_MinKomp[Planowanie produkcji / Produktionsplanung],MATCH($B481,tab_MinKomp[[Stanowisko / Position ]:[Stanowisko / Position ]],0)))</f>
        <v>n/a</v>
      </c>
      <c r="BP482" s="194" t="str">
        <f>IF(INDEX(tab_MinKomp[Planowanie produkcji / Produktionsplanung],MATCH($B481,tab_MinKomp[[Stanowisko / Position ]:[Stanowisko / Position ]],0))="n/a","n/a",BP481-INDEX(tab_MinKomp[Planowanie produkcji / Produktionsplanung],MATCH($B481,tab_MinKomp[[Stanowisko / Position ]:[Stanowisko / Position ]],0)))</f>
        <v>n/a</v>
      </c>
      <c r="BQ482" s="194">
        <f>IF(INDEX(tab_MinKomp[Obsługa maszyn Novapax / Novapax Maschinenbedienung],MATCH($B481,tab_MinKomp[[Stanowisko / Position ]:[Stanowisko / Position ]],0))="n/a","n/a",BQ481-INDEX(tab_MinKomp[Obsługa maszyn Novapax / Novapax Maschinenbedienung],MATCH($B481,tab_MinKomp[[Stanowisko / Position ]:[Stanowisko / Position ]],0)))</f>
        <v>0</v>
      </c>
      <c r="BR482" s="194" t="str">
        <f>IF(INDEX(tab_MinKomp[Planowanie produkcji / Produktionsplanung],MATCH($B481,tab_MinKomp[[Stanowisko / Position ]:[Stanowisko / Position ]],0))="n/a","n/a",BR481-INDEX(tab_MinKomp[Planowanie produkcji / Produktionsplanung],MATCH($B481,tab_MinKomp[[Stanowisko / Position ]:[Stanowisko / Position ]],0)))</f>
        <v>n/a</v>
      </c>
      <c r="BS482" s="194">
        <f>IF(INDEX(tab_MinKomp[Obsługa maszyn Novapax / Novapax Maschinenbedienung],MATCH($B481,tab_MinKomp[[Stanowisko / Position ]:[Stanowisko / Position ]],0))="n/a","n/a",BS481-INDEX(tab_MinKomp[Obsługa maszyn Novapax / Novapax Maschinenbedienung],MATCH($B481,tab_MinKomp[[Stanowisko / Position ]:[Stanowisko / Position ]],0)))</f>
        <v>0</v>
      </c>
      <c r="BT482" s="194" t="str">
        <f>IF(INDEX(tab_MinKomp[Planowanie produkcji / Produktionsplanung],MATCH($B481,tab_MinKomp[[Stanowisko / Position ]:[Stanowisko / Position ]],0))="n/a","n/a",BT481-INDEX(tab_MinKomp[Planowanie produkcji / Produktionsplanung],MATCH($B481,tab_MinKomp[[Stanowisko / Position ]:[Stanowisko / Position ]],0)))</f>
        <v>n/a</v>
      </c>
      <c r="BU482" s="194">
        <f>IF(INDEX(tab_MinKomp[Obsługa maszyn Novapax / Novapax Maschinenbedienung],MATCH($B481,tab_MinKomp[[Stanowisko / Position ]:[Stanowisko / Position ]],0))="n/a","n/a",BU481-INDEX(tab_MinKomp[Obsługa maszyn Novapax / Novapax Maschinenbedienung],MATCH($B481,tab_MinKomp[[Stanowisko / Position ]:[Stanowisko / Position ]],0)))</f>
        <v>0</v>
      </c>
      <c r="BV482" s="194" t="str">
        <f>IF(INDEX(tab_MinKomp[Planowanie produkcji / Produktionsplanung],MATCH($B481,tab_MinKomp[[Stanowisko / Position ]:[Stanowisko / Position ]],0))="n/a","n/a",BV481-INDEX(tab_MinKomp[Planowanie produkcji / Produktionsplanung],MATCH($B481,tab_MinKomp[[Stanowisko / Position ]:[Stanowisko / Position ]],0)))</f>
        <v>n/a</v>
      </c>
      <c r="BW482" s="194">
        <f>IF(INDEX(tab_MinKomp[Obsługa maszyn Novapax / Novapax Maschinenbedienung],MATCH($B481,tab_MinKomp[[Stanowisko / Position ]:[Stanowisko / Position ]],0))="n/a","n/a",BW481-INDEX(tab_MinKomp[Obsługa maszyn Novapax / Novapax Maschinenbedienung],MATCH($B481,tab_MinKomp[[Stanowisko / Position ]:[Stanowisko / Position ]],0)))</f>
        <v>0</v>
      </c>
      <c r="BX482" s="194">
        <f>IF(INDEX(tab_MinKomp[Obsługa maszyn Novapax / Novapax Maschinenbedienung],MATCH($B481,tab_MinKomp[[Stanowisko / Position ]:[Stanowisko / Position ]],0))="n/a","n/a",BX481-INDEX(tab_MinKomp[Obsługa maszyn Novapax / Novapax Maschinenbedienung],MATCH($B481,tab_MinKomp[[Stanowisko / Position ]:[Stanowisko / Position ]],0)))</f>
        <v>0</v>
      </c>
      <c r="BY482" s="194" t="str">
        <f>IF(INDEX(tab_MinKomp[Obsługa maszyn Engel / Engel Maschinenbedienung],MATCH($B481,tab_MinKomp[[Stanowisko / Position ]:[Stanowisko / Position ]],0))="n/a","n/a",BY481-INDEX(tab_MinKomp[Obsługa maszyn Engel / Engel Maschinenbedienung],MATCH($B481,tab_MinKomp[[Stanowisko / Position ]:[Stanowisko / Position ]],0)))</f>
        <v>n/a</v>
      </c>
      <c r="BZ482" s="194">
        <f>IF(INDEX(tab_MinKomp[Obsługa maszyn Novapax / Novapax Maschinenbedienung],MATCH($B481,tab_MinKomp[[Stanowisko / Position ]:[Stanowisko / Position ]],0))="n/a","n/a",BZ481-INDEX(tab_MinKomp[Obsługa maszyn Novapax / Novapax Maschinenbedienung],MATCH($B481,tab_MinKomp[[Stanowisko / Position ]:[Stanowisko / Position ]],0)))</f>
        <v>0</v>
      </c>
      <c r="CA482" s="194" t="str">
        <f>IF(INDEX(tab_MinKomp[Obsługa maszyn KVT / KVT Maschinenbedienung],MATCH($B481,tab_MinKomp[[Stanowisko / Position ]:[Stanowisko / Position ]],0))="n/a","n/a",CA481-INDEX(tab_MinKomp[Obsługa maszyn KVT / KVT Maschinenbedienung],MATCH($B481,tab_MinKomp[[Stanowisko / Position ]:[Stanowisko / Position ]],0)))</f>
        <v>n/a</v>
      </c>
      <c r="CB482" s="194">
        <f>IF(INDEX(tab_MinKomp[Obsługa maszyn Novapax / Novapax Maschinenbedienung],MATCH($B481,tab_MinKomp[[Stanowisko / Position ]:[Stanowisko / Position ]],0))="n/a","n/a",CB481-INDEX(tab_MinKomp[Obsługa maszyn Novapax / Novapax Maschinenbedienung],MATCH($B481,tab_MinKomp[[Stanowisko / Position ]:[Stanowisko / Position ]],0)))</f>
        <v>0</v>
      </c>
      <c r="CC482" s="194" t="str">
        <f>IF(INDEX(tab_MinKomp[Obsługa maszyn Branson / Branson Maschinenbedienung],MATCH($B481,tab_MinKomp[[Stanowisko / Position ]:[Stanowisko / Position ]],0))="n/a","n/a",CC481-INDEX(tab_MinKomp[Obsługa maszyn Branson / Branson Maschinenbedienung],MATCH($B481,tab_MinKomp[[Stanowisko / Position ]:[Stanowisko / Position ]],0)))</f>
        <v>n/a</v>
      </c>
      <c r="CD482" s="194">
        <f>IF(INDEX(tab_MinKomp[Obsługa maszyn Novapax / Novapax Maschinenbedienung],MATCH($B481,tab_MinKomp[[Stanowisko / Position ]:[Stanowisko / Position ]],0))="n/a","n/a",CD481-INDEX(tab_MinKomp[Obsługa maszyn Novapax / Novapax Maschinenbedienung],MATCH($B481,tab_MinKomp[[Stanowisko / Position ]:[Stanowisko / Position ]],0)))</f>
        <v>0</v>
      </c>
      <c r="CE482" s="194">
        <f>IF(INDEX(tab_MinKomp[Obsługa maszyn Novapax / Novapax Maschinenbedienung],MATCH($B481,tab_MinKomp[[Stanowisko / Position ]:[Stanowisko / Position ]],0))="n/a","n/a",CE481-INDEX(tab_MinKomp[Obsługa maszyn Novapax / Novapax Maschinenbedienung],MATCH($B481,tab_MinKomp[[Stanowisko / Position ]:[Stanowisko / Position ]],0)))</f>
        <v>0</v>
      </c>
      <c r="CF482" s="194">
        <f>IF(INDEX(tab_MinKomp[Obsługa maszyn Novapax / Novapax Maschinenbedienung],MATCH($B481,tab_MinKomp[[Stanowisko / Position ]:[Stanowisko / Position ]],0))="n/a","n/a",CF481-INDEX(tab_MinKomp[Obsługa maszyn Novapax / Novapax Maschinenbedienung],MATCH($B481,tab_MinKomp[[Stanowisko / Position ]:[Stanowisko / Position ]],0)))</f>
        <v>0</v>
      </c>
      <c r="CG482" s="194">
        <f>IF(INDEX(tab_MinKomp[Eliminacja awarii / Beseitigung von Ausfällen],MATCH($B481,tab_MinKomp[[Stanowisko / Position ]:[Stanowisko / Position ]],0))="n/a","n/a",CG481-INDEX(tab_MinKomp[Eliminacja awarii / Beseitigung von Ausfällen],MATCH($B481,tab_MinKomp[[Stanowisko / Position ]:[Stanowisko / Position ]],0)))</f>
        <v>0</v>
      </c>
      <c r="CH482" s="194" t="str">
        <f>IF(INDEX(tab_MinKomp[Wymagania VDA 6.5 Product / Forderungen],MATCH($B481,tab_MinKomp[[Stanowisko / Position ]:[Stanowisko / Position ]],0))="n/a","n/a",CH481-INDEX(tab_MinKomp[Wymagania VDA 6.5 Product / Forderungen],MATCH($B481,tab_MinKomp[[Stanowisko / Position ]:[Stanowisko / Position ]],0)))</f>
        <v>n/a</v>
      </c>
      <c r="CI482" s="194" t="str">
        <f>IF(INDEX(tab_MinKomp[Wymagania VDA 6.5 Product / Forderungen],MATCH($B481,tab_MinKomp[[Stanowisko / Position ]:[Stanowisko / Position ]],0))="n/a","n/a",CI481-INDEX(tab_MinKomp[Wymagania VDA 6.5 Product / Forderungen],MATCH($B481,tab_MinKomp[[Stanowisko / Position ]:[Stanowisko / Position ]],0)))</f>
        <v>n/a</v>
      </c>
      <c r="CJ482" s="194" t="str">
        <f>IF(INDEX(tab_MinKomp[Wymagania VDA 6.5 Product / Forderungen],MATCH($B481,tab_MinKomp[[Stanowisko / Position ]:[Stanowisko / Position ]],0))="n/a","n/a",CJ481-INDEX(tab_MinKomp[Wymagania VDA 6.5 Product / Forderungen],MATCH($B481,tab_MinKomp[[Stanowisko / Position ]:[Stanowisko / Position ]],0)))</f>
        <v>n/a</v>
      </c>
      <c r="CK482" s="194" t="str">
        <f>IF(INDEX(tab_MinKomp[Wymagania VDA 6.5 Product / Forderungen],MATCH($B481,tab_MinKomp[[Stanowisko / Position ]:[Stanowisko / Position ]],0))="n/a","n/a",CK481-INDEX(tab_MinKomp[Wymagania VDA 6.5 Product / Forderungen],MATCH($B481,tab_MinKomp[[Stanowisko / Position ]:[Stanowisko / Position ]],0)))</f>
        <v>n/a</v>
      </c>
      <c r="CL482" s="194" t="str">
        <f>IF(INDEX(tab_MinKomp[Wymagania VDA 6.5 Product / Forderungen],MATCH($B481,tab_MinKomp[[Stanowisko / Position ]:[Stanowisko / Position ]],0))="n/a","n/a",CL481-INDEX(tab_MinKomp[Wymagania VDA 6.5 Product / Forderungen],MATCH($B481,tab_MinKomp[[Stanowisko / Position ]:[Stanowisko / Position ]],0)))</f>
        <v>n/a</v>
      </c>
      <c r="CM482" s="194" t="str">
        <f>IF(INDEX(tab_MinKomp[Informatyka ogólna (techniczne i systemowe) / Allgemeine IT (Technik und System)],MATCH($B481,tab_MinKomp[[Stanowisko / Position ]:[Stanowisko / Position ]],0))="n/a","n/a",CM481-INDEX(tab_MinKomp[Informatyka ogólna (techniczne i systemowe) / Allgemeine IT (Technik und System)],MATCH($B481,tab_MinKomp[[Stanowisko / Position ]:[Stanowisko / Position ]],0)))</f>
        <v>n/a</v>
      </c>
      <c r="CN482" s="194" t="str">
        <f>IF(INDEX(tab_MinKomp[Sieci komputerowe / Computernetzwerke],MATCH($B481,tab_MinKomp[[Stanowisko / Position ]:[Stanowisko / Position ]],0))="n/a","n/a",CN481-INDEX(tab_MinKomp[Sieci komputerowe / Computernetzwerke],MATCH($B481,tab_MinKomp[[Stanowisko / Position ]:[Stanowisko / Position ]],0)))</f>
        <v>n/a</v>
      </c>
      <c r="CO482" s="194" t="str">
        <f>IF(INDEX(tab_MinKomp[Hardware (komputery PC, drukarki biurowe i etykietowe, telefonia stacjonarna i mobilna) (PC, Drucker, Telefpne, Handys)],MATCH($B481,tab_MinKomp[[Stanowisko / Position ]:[Stanowisko / Position ]],0))="n/a","n/a",CO481-INDEX(tab_MinKomp[Hardware (komputery PC, drukarki biurowe i etykietowe, telefonia stacjonarna i mobilna) (PC, Drucker, Telefpne, Handys)],MATCH($B481,tab_MinKomp[[Stanowisko / Position ]:[Stanowisko / Position ]],0)))</f>
        <v>n/a</v>
      </c>
      <c r="CP482" s="194" t="str">
        <f>IF(INDEX(tab_MinKomp[Software &amp; Systems (MS Office, MS Remote Desktop)],MATCH($B481,tab_MinKomp[[Stanowisko / Position ]:[Stanowisko / Position ]],0))="n/a","n/a",CP481-INDEX(tab_MinKomp[Software &amp; Systems (MS Office, MS Remote Desktop)],MATCH($B481,tab_MinKomp[[Stanowisko / Position ]:[Stanowisko / Position ]],0)))</f>
        <v>n/a</v>
      </c>
      <c r="CQ482" s="194" t="str">
        <f>IF(INDEX(tab_MinKomp[Programowanie obiektowe (PHP) / Objektprogrammierung],MATCH($B481,tab_MinKomp[[Stanowisko / Position ]:[Stanowisko / Position ]],0))="n/a","n/a",CQ481-INDEX(tab_MinKomp[Programowanie obiektowe (PHP) / Objektprogrammierung],MATCH($B481,tab_MinKomp[[Stanowisko / Position ]:[Stanowisko / Position ]],0)))</f>
        <v>n/a</v>
      </c>
      <c r="CR482" s="194" t="str">
        <f>IF(INDEX(tab_MinKomp[Scrum],MATCH($B481,tab_MinKomp[[Stanowisko / Position ]:[Stanowisko / Position ]],0))="n/a","n/a",CR481-INDEX(tab_MinKomp[Scrum],MATCH($B481,tab_MinKomp[[Stanowisko / Position ]:[Stanowisko / Position ]],0)))</f>
        <v>n/a</v>
      </c>
      <c r="CS482" s="194" t="str">
        <f>IF(INDEX(tab_MinKomp[SQL (MySQL)],MATCH($B481,tab_MinKomp[[Stanowisko / Position ]:[Stanowisko / Position ]],0))="n/a","n/a",CS481-INDEX(tab_MinKomp[SQL (MySQL)],MATCH($B481,tab_MinKomp[[Stanowisko / Position ]:[Stanowisko / Position ]],0)))</f>
        <v>n/a</v>
      </c>
      <c r="CT482" s="194" t="str">
        <f>IF(INDEX(tab_MinKomp[Javascript],MATCH($B481,tab_MinKomp[[Stanowisko / Position ]:[Stanowisko / Position ]],0))="n/a","n/a",CT481-INDEX(tab_MinKomp[Javascript],MATCH($B481,tab_MinKomp[[Stanowisko / Position ]:[Stanowisko / Position ]],0)))</f>
        <v>n/a</v>
      </c>
      <c r="CU482" s="194" t="str">
        <f>IF(INDEX(tab_MinKomp[Joomla],MATCH($B481,tab_MinKomp[[Stanowisko / Position ]:[Stanowisko / Position ]],0))="n/a","n/a",CU481-INDEX(tab_MinKomp[Joomla],MATCH($B481,tab_MinKomp[[Stanowisko / Position ]:[Stanowisko / Position ]],0)))</f>
        <v>n/a</v>
      </c>
      <c r="CV482" s="194" t="str">
        <f>IF(INDEX(tab_MinKomp[Bash],MATCH($B481,tab_MinKomp[[Stanowisko / Position ]:[Stanowisko / Position ]],0))="n/a","n/a",CV481-INDEX(tab_MinKomp[Bash],MATCH($B481,tab_MinKomp[[Stanowisko / Position ]:[Stanowisko / Position ]],0)))</f>
        <v>n/a</v>
      </c>
      <c r="CW482" s="194">
        <f>IF(INDEX(tab_MinKomp[Systemy MES (HYDRA / SFMS)],MATCH($B481,tab_MinKomp[[Stanowisko / Position ]:[Stanowisko / Position ]],0))="n/a","n/a",CW481-INDEX(tab_MinKomp[Systemy MES (HYDRA / SFMS)],MATCH($B481,tab_MinKomp[[Stanowisko / Position ]:[Stanowisko / Position ]],0)))</f>
        <v>0</v>
      </c>
      <c r="CX482" s="194" t="str">
        <f>IF(INDEX(tab_MinKomp[HTML / CSS],MATCH($B481,tab_MinKomp[[Stanowisko / Position ]:[Stanowisko / Position ]],0))="n/a","n/a",CX481-INDEX(tab_MinKomp[HTML / CSS],MATCH($B481,tab_MinKomp[[Stanowisko / Position ]:[Stanowisko / Position ]],0)))</f>
        <v>n/a</v>
      </c>
      <c r="CY482" s="194" t="str">
        <f>IF(INDEX(tab_MinKomp[SYSTEM PR],MATCH($B481,tab_MinKomp[[Stanowisko / Position ]:[Stanowisko / Position ]],0))="n/a","n/a",CY481-INDEX(tab_MinKomp[SYSTEM PR],MATCH($B481,tab_MinKomp[[Stanowisko / Position ]:[Stanowisko / Position ]],0)))</f>
        <v>n/a</v>
      </c>
      <c r="CZ482" s="194" t="str">
        <f>IF(INDEX(tab_MinKomp[System Einkauf XP / EBA],MATCH($B481,tab_MinKomp[[Stanowisko / Position ]:[Stanowisko / Position ]],0))="n/a","n/a",CZ481-INDEX(tab_MinKomp[System Einkauf XP / EBA],MATCH($B481,tab_MinKomp[[Stanowisko / Position ]:[Stanowisko / Position ]],0)))</f>
        <v>n/a</v>
      </c>
      <c r="DA482" s="194" t="str">
        <f>IF(INDEX(tab_MinKomp[Techniki negocjacyjne / Verhandlungstechniken],MATCH($B481,tab_MinKomp[[Stanowisko / Position ]:[Stanowisko / Position ]],0))="n/a","n/a",DA481-INDEX(tab_MinKomp[Techniki negocjacyjne / Verhandlungstechniken],MATCH($B481,tab_MinKomp[[Stanowisko / Position ]:[Stanowisko / Position ]],0)))</f>
        <v>n/a</v>
      </c>
      <c r="DB482" s="194" t="str">
        <f>IF(INDEX(tab_MinKomp[Znajomość rynku branżowego / Kenntnis des Industrie Marktes],MATCH($B481,tab_MinKomp[[Stanowisko / Position ]:[Stanowisko / Position ]],0))="n/a","n/a",DB481-INDEX(tab_MinKomp[Znajomość rynku branżowego / Kenntnis des Industrie Marktes],MATCH($B481,tab_MinKomp[[Stanowisko / Position ]:[Stanowisko / Position ]],0)))</f>
        <v>n/a</v>
      </c>
      <c r="DC482" s="194" t="str">
        <f>IF(INDEX(tab_MinKomp[SUPPLIER MANAGEMENT],MATCH($B481,tab_MinKomp[[Stanowisko / Position ]:[Stanowisko / Position ]],0))="n/a","n/a",DC481-INDEX(tab_MinKomp[SUPPLIER MANAGEMENT],MATCH($B481,tab_MinKomp[[Stanowisko / Position ]:[Stanowisko / Position ]],0)))</f>
        <v>n/a</v>
      </c>
      <c r="DD482" s="194" t="str">
        <f>IF(INDEX(tab_MinKomp[SUPPLIER MANAGEMENT],MATCH($B481,tab_MinKomp[[Stanowisko / Position ]:[Stanowisko / Position ]],0))="n/a","n/a",DD481-INDEX(tab_MinKomp[SUPPLIER MANAGEMENT],MATCH($B481,tab_MinKomp[[Stanowisko / Position ]:[Stanowisko / Position ]],0)))</f>
        <v>n/a</v>
      </c>
      <c r="DE482" s="194" t="str">
        <f>IF(INDEX(tab_MinKomp[SUPPLIER MANAGEMENT],MATCH($B481,tab_MinKomp[[Stanowisko / Position ]:[Stanowisko / Position ]],0))="n/a","n/a",DE481-INDEX(tab_MinKomp[SUPPLIER MANAGEMENT],MATCH($B481,tab_MinKomp[[Stanowisko / Position ]:[Stanowisko / Position ]],0)))</f>
        <v>n/a</v>
      </c>
      <c r="DF482" s="194">
        <f>IF(INDEX(tab_MinKomp[LEAN MANAGEMENT],MATCH($B481,tab_MinKomp[[Stanowisko / Position ]:[Stanowisko / Position ]],0))="n/a","n/a",DF481-INDEX(tab_MinKomp[LEAN MANAGEMENT],MATCH($B481,tab_MinKomp[[Stanowisko / Position ]:[Stanowisko / Position ]],0)))</f>
        <v>0</v>
      </c>
      <c r="DG482" s="194" t="str">
        <f>IF(INDEX(tab_MinKomp[PPAP/PSW],MATCH($B481,tab_MinKomp[[Stanowisko / Position ]:[Stanowisko / Position ]],0))="n/a","n/a",DG481-INDEX(tab_MinKomp[PPAP/PSW],MATCH($B481,tab_MinKomp[[Stanowisko / Position ]:[Stanowisko / Position ]],0)))</f>
        <v>n/a</v>
      </c>
      <c r="DH482" s="194" t="str">
        <f>IF(INDEX(tab_MinKomp[SUPPLIER MANAGEMENT],MATCH($B481,tab_MinKomp[[Stanowisko / Position ]:[Stanowisko / Position ]],0))="n/a","n/a",DH481-INDEX(tab_MinKomp[SUPPLIER MANAGEMENT],MATCH($B481,tab_MinKomp[[Stanowisko / Position ]:[Stanowisko / Position ]],0)))</f>
        <v>n/a</v>
      </c>
      <c r="DI482" s="194" t="str">
        <f>IF(INDEX(tab_MinKomp[OBSŁUGA PORTALI KLIENTA / Kundenportale],MATCH($B481,tab_MinKomp[[Stanowisko / Position ]:[Stanowisko / Position ]],0))="n/a","n/a",DI481-INDEX(tab_MinKomp[OBSŁUGA PORTALI KLIENTA / Kundenportale],MATCH($B481,tab_MinKomp[[Stanowisko / Position ]:[Stanowisko / Position ]],0)))</f>
        <v>n/a</v>
      </c>
      <c r="DJ482" s="194" t="str">
        <f>IF(INDEX(tab_MinKomp[Obsługa systemu BABTECQ / BABTECQ System],MATCH($B481,tab_MinKomp[[Stanowisko / Position ]:[Stanowisko / Position ]],0))="n/a","n/a",DJ481-INDEX(tab_MinKomp[Obsługa systemu BABTECQ / BABTECQ System],MATCH($B481,tab_MinKomp[[Stanowisko / Position ]:[Stanowisko / Position ]],0)))</f>
        <v>n/a</v>
      </c>
      <c r="DK482" s="194" t="str">
        <f>IF(INDEX(tab_MinKomp[Rysunek techniczny / technische Zeichnung],MATCH($B481,tab_MinKomp[[Stanowisko / Position ]:[Stanowisko / Position ]],0))="n/a","n/a",DK481-INDEX(tab_MinKomp[Rysunek techniczny / technische Zeichnung],MATCH($B481,tab_MinKomp[[Stanowisko / Position ]:[Stanowisko / Position ]],0)))</f>
        <v>n/a</v>
      </c>
      <c r="DL482" s="194" t="str">
        <f>IF(INDEX(tab_MinKomp[Kalibracja / Kalibrierung],MATCH($B481,tab_MinKomp[[Stanowisko / Position ]:[Stanowisko / Position ]],0))="n/a","n/a",DL481-INDEX(tab_MinKomp[Kalibracja / Kalibrierung],MATCH($B481,tab_MinKomp[[Stanowisko / Position ]:[Stanowisko / Position ]],0)))</f>
        <v>n/a</v>
      </c>
      <c r="DM482" s="194" t="str">
        <f>IF(INDEX(tab_MinKomp[Rekwalifikacja / Requalifizierung],MATCH($B481,tab_MinKomp[[Stanowisko / Position ]:[Stanowisko / Position ]],0))="n/a","n/a",DM481-INDEX(tab_MinKomp[Rekwalifikacja / Requalifizierung],MATCH($B481,tab_MinKomp[[Stanowisko / Position ]:[Stanowisko / Position ]],0)))</f>
        <v>n/a</v>
      </c>
      <c r="DN482" s="190" t="str">
        <f>IF(INDEX(tab_MinKomp[Testy czystości / Reinheitstests],MATCH($B481,tab_MinKomp[[Stanowisko / Position ]:[Stanowisko / Position ]],0))="n/a","n/a",DN481-INDEX(tab_MinKomp[Testy czystości / Reinheitstests],MATCH($B481,tab_MinKomp[[Stanowisko / Position ]:[Stanowisko / Position ]],0)))</f>
        <v>n/a</v>
      </c>
      <c r="DO482" s="190" t="str">
        <f>IF(INDEX(tab_MinKomp[Testy czystości / Reinheitstests],MATCH($B481,tab_MinKomp[[Stanowisko / Position ]:[Stanowisko / Position ]],0))="n/a","n/a",DO481-INDEX(tab_MinKomp[Testy czystości / Reinheitstests],MATCH($B481,tab_MinKomp[[Stanowisko / Position ]:[Stanowisko / Position ]],0)))</f>
        <v>n/a</v>
      </c>
      <c r="DP482" s="190" t="str">
        <f>IF(INDEX(tab_MinKomp[Testy czystości / Reinheitstests],MATCH($B481,tab_MinKomp[[Stanowisko / Position ]:[Stanowisko / Position ]],0))="n/a","n/a",DP481-INDEX(tab_MinKomp[Testy czystości / Reinheitstests],MATCH($B481,tab_MinKomp[[Stanowisko / Position ]:[Stanowisko / Position ]],0)))</f>
        <v>n/a</v>
      </c>
      <c r="DQ482" s="190" t="str">
        <f>IF(INDEX(tab_MinKomp[Testy czystości / Reinheitstests],MATCH($B481,tab_MinKomp[[Stanowisko / Position ]:[Stanowisko / Position ]],0))="n/a","n/a",DQ481-INDEX(tab_MinKomp[Testy czystości / Reinheitstests],MATCH($B481,tab_MinKomp[[Stanowisko / Position ]:[Stanowisko / Position ]],0)))</f>
        <v>n/a</v>
      </c>
      <c r="DR482" s="190" t="str">
        <f>IF(INDEX(tab_MinKomp[Testy czystości / Reinheitstests],MATCH($B481,tab_MinKomp[[Stanowisko / Position ]:[Stanowisko / Position ]],0))="n/a","n/a",DR481-INDEX(tab_MinKomp[Testy czystości / Reinheitstests],MATCH($B481,tab_MinKomp[[Stanowisko / Position ]:[Stanowisko / Position ]],0)))</f>
        <v>n/a</v>
      </c>
      <c r="DS482" s="190" t="str">
        <f>IF(INDEX(tab_MinKomp[Testy czystości / Reinheitstests],MATCH($B481,tab_MinKomp[[Stanowisko / Position ]:[Stanowisko / Position ]],0))="n/a","n/a",DS481-INDEX(tab_MinKomp[Testy czystości / Reinheitstests],MATCH($B481,tab_MinKomp[[Stanowisko / Position ]:[Stanowisko / Position ]],0)))</f>
        <v>n/a</v>
      </c>
      <c r="DT482" s="194" t="str">
        <f>IF(INDEX(tab_MinKomp[SUPPLIER MANAGEMENT],MATCH($B481,tab_MinKomp[[Stanowisko / Position ]:[Stanowisko / Position ]],0))="n/a","n/a",DT481-INDEX(tab_MinKomp[SUPPLIER MANAGEMENT],MATCH($B481,tab_MinKomp[[Stanowisko / Position ]:[Stanowisko / Position ]],0)))</f>
        <v>n/a</v>
      </c>
      <c r="DU482" s="190" t="str">
        <f>IF(INDEX(tab_MinKomp[Testy czystości / Reinheitstests],MATCH($B481,tab_MinKomp[[Stanowisko / Position ]:[Stanowisko / Position ]],0))="n/a","n/a",DU481-INDEX(tab_MinKomp[Testy czystości / Reinheitstests],MATCH($B481,tab_MinKomp[[Stanowisko / Position ]:[Stanowisko / Position ]],0)))</f>
        <v>n/a</v>
      </c>
      <c r="DV482" s="190" t="str">
        <f>IF(INDEX(tab_MinKomp[Testy czystości / Reinheitstests],MATCH($B481,tab_MinKomp[[Stanowisko / Position ]:[Stanowisko / Position ]],0))="n/a","n/a",DV481-INDEX(tab_MinKomp[Testy czystości / Reinheitstests],MATCH($B481,tab_MinKomp[[Stanowisko / Position ]:[Stanowisko / Position ]],0)))</f>
        <v>n/a</v>
      </c>
      <c r="DW482" s="190" t="str">
        <f>IF(INDEX(tab_MinKomp[Testy czystości / Reinheitstests],MATCH($B481,tab_MinKomp[[Stanowisko / Position ]:[Stanowisko / Position ]],0))="n/a","n/a",DW481-INDEX(tab_MinKomp[Testy czystości / Reinheitstests],MATCH($B481,tab_MinKomp[[Stanowisko / Position ]:[Stanowisko / Position ]],0)))</f>
        <v>n/a</v>
      </c>
      <c r="DX482" s="190" t="str">
        <f>IF(INDEX(tab_MinKomp[Testy czystości / Reinheitstests],MATCH($B481,tab_MinKomp[[Stanowisko / Position ]:[Stanowisko / Position ]],0))="n/a","n/a",DX481-INDEX(tab_MinKomp[Testy czystości / Reinheitstests],MATCH($B481,tab_MinKomp[[Stanowisko / Position ]:[Stanowisko / Position ]],0)))</f>
        <v>n/a</v>
      </c>
      <c r="DY482" s="190" t="str">
        <f>IF(INDEX(tab_MinKomp[Testy czystości / Reinheitstests],MATCH($B481,tab_MinKomp[[Stanowisko / Position ]:[Stanowisko / Position ]],0))="n/a","n/a",DY481-INDEX(tab_MinKomp[Testy czystości / Reinheitstests],MATCH($B481,tab_MinKomp[[Stanowisko / Position ]:[Stanowisko / Position ]],0)))</f>
        <v>n/a</v>
      </c>
      <c r="DZ482" s="190" t="str">
        <f>IF(INDEX(tab_MinKomp[Testy czystości / Reinheitstests],MATCH($B481,tab_MinKomp[[Stanowisko / Position ]:[Stanowisko / Position ]],0))="n/a","n/a",DZ481-INDEX(tab_MinKomp[Testy czystości / Reinheitstests],MATCH($B481,tab_MinKomp[[Stanowisko / Position ]:[Stanowisko / Position ]],0)))</f>
        <v>n/a</v>
      </c>
      <c r="EA482" s="194" t="str">
        <f>IF(INDEX(tab_MinKomp[SUPPLIER MANAGEMENT],MATCH($B481,tab_MinKomp[[Stanowisko / Position ]:[Stanowisko / Position ]],0))="n/a","n/a",EA481-INDEX(tab_MinKomp[SUPPLIER MANAGEMENT],MATCH($B481,tab_MinKomp[[Stanowisko / Position ]:[Stanowisko / Position ]],0)))</f>
        <v>n/a</v>
      </c>
      <c r="EB482" s="190" t="str">
        <f>IF(INDEX(tab_MinKomp[Testy czystości / Reinheitstests],MATCH($B481,tab_MinKomp[[Stanowisko / Position ]:[Stanowisko / Position ]],0))="n/a","n/a",EB481-INDEX(tab_MinKomp[Testy czystości / Reinheitstests],MATCH($B481,tab_MinKomp[[Stanowisko / Position ]:[Stanowisko / Position ]],0)))</f>
        <v>n/a</v>
      </c>
      <c r="EC482" s="190" t="str">
        <f>IF(INDEX(tab_MinKomp[Testy czystości / Reinheitstests],MATCH($B481,tab_MinKomp[[Stanowisko / Position ]:[Stanowisko / Position ]],0))="n/a","n/a",EC481-INDEX(tab_MinKomp[Testy czystości / Reinheitstests],MATCH($B481,tab_MinKomp[[Stanowisko / Position ]:[Stanowisko / Position ]],0)))</f>
        <v>n/a</v>
      </c>
      <c r="ED482" s="190" t="str">
        <f>IF(INDEX(tab_MinKomp[Testy czystości / Reinheitstests],MATCH($B481,tab_MinKomp[[Stanowisko / Position ]:[Stanowisko / Position ]],0))="n/a","n/a",ED481-INDEX(tab_MinKomp[Testy czystości / Reinheitstests],MATCH($B481,tab_MinKomp[[Stanowisko / Position ]:[Stanowisko / Position ]],0)))</f>
        <v>n/a</v>
      </c>
      <c r="EE482" s="190" t="str">
        <f>IF(INDEX(tab_MinKomp[Testy czystości / Reinheitstests],MATCH($B481,tab_MinKomp[[Stanowisko / Position ]:[Stanowisko / Position ]],0))="n/a","n/a",EE481-INDEX(tab_MinKomp[Testy czystości / Reinheitstests],MATCH($B481,tab_MinKomp[[Stanowisko / Position ]:[Stanowisko / Position ]],0)))</f>
        <v>n/a</v>
      </c>
      <c r="EF482" s="190" t="str">
        <f>IF(INDEX(tab_MinKomp[Testy czystości / Reinheitstests],MATCH($B481,tab_MinKomp[[Stanowisko / Position ]:[Stanowisko / Position ]],0))="n/a","n/a",EF481-INDEX(tab_MinKomp[Testy czystości / Reinheitstests],MATCH($B481,tab_MinKomp[[Stanowisko / Position ]:[Stanowisko / Position ]],0)))</f>
        <v>n/a</v>
      </c>
      <c r="EG482" s="190" t="str">
        <f>IF(INDEX(tab_MinKomp[Testy czystości / Reinheitstests],MATCH($B481,tab_MinKomp[[Stanowisko / Position ]:[Stanowisko / Position ]],0))="n/a","n/a",EG481-INDEX(tab_MinKomp[Testy czystości / Reinheitstests],MATCH($B481,tab_MinKomp[[Stanowisko / Position ]:[Stanowisko / Position ]],0)))</f>
        <v>n/a</v>
      </c>
      <c r="EH482" s="190" t="str">
        <f>IF(INDEX(tab_MinKomp[Testy czystości / Reinheitstests],MATCH($B481,tab_MinKomp[[Stanowisko / Position ]:[Stanowisko / Position ]],0))="n/a","n/a",EH481-INDEX(tab_MinKomp[Testy czystości / Reinheitstests],MATCH($B481,tab_MinKomp[[Stanowisko / Position ]:[Stanowisko / Position ]],0)))</f>
        <v>n/a</v>
      </c>
      <c r="EI482" s="190" t="str">
        <f>IF(INDEX(tab_MinKomp[Testy czystości / Reinheitstests],MATCH($B481,tab_MinKomp[[Stanowisko / Position ]:[Stanowisko / Position ]],0))="n/a","n/a",EI481-INDEX(tab_MinKomp[Testy czystości / Reinheitstests],MATCH($B481,tab_MinKomp[[Stanowisko / Position ]:[Stanowisko / Position ]],0)))</f>
        <v>n/a</v>
      </c>
      <c r="EJ482" s="190" t="str">
        <f>IF(INDEX(tab_MinKomp[Testy czystości / Reinheitstests],MATCH($B481,tab_MinKomp[[Stanowisko / Position ]:[Stanowisko / Position ]],0))="n/a","n/a",EJ481-INDEX(tab_MinKomp[Testy czystości / Reinheitstests],MATCH($B481,tab_MinKomp[[Stanowisko / Position ]:[Stanowisko / Position ]],0)))</f>
        <v>n/a</v>
      </c>
      <c r="EK482" s="190" t="str">
        <f>IF(INDEX(tab_MinKomp[Testy czystości / Reinheitstests],MATCH($B481,tab_MinKomp[[Stanowisko / Position ]:[Stanowisko / Position ]],0))="n/a","n/a",EK481-INDEX(tab_MinKomp[Testy czystości / Reinheitstests],MATCH($B481,tab_MinKomp[[Stanowisko / Position ]:[Stanowisko / Position ]],0)))</f>
        <v>n/a</v>
      </c>
      <c r="EL482" s="190" t="str">
        <f>IF(INDEX(tab_MinKomp[Testy czystości / Reinheitstests],MATCH($B481,tab_MinKomp[[Stanowisko / Position ]:[Stanowisko / Position ]],0))="n/a","n/a",EL481-INDEX(tab_MinKomp[Testy czystości / Reinheitstests],MATCH($B481,tab_MinKomp[[Stanowisko / Position ]:[Stanowisko / Position ]],0)))</f>
        <v>n/a</v>
      </c>
      <c r="EM482" s="190" t="str">
        <f>IF(INDEX(tab_MinKomp[Testy czystości / Reinheitstests],MATCH($B481,tab_MinKomp[[Stanowisko / Position ]:[Stanowisko / Position ]],0))="n/a","n/a",EM481-INDEX(tab_MinKomp[Testy czystości / Reinheitstests],MATCH($B481,tab_MinKomp[[Stanowisko / Position ]:[Stanowisko / Position ]],0)))</f>
        <v>n/a</v>
      </c>
      <c r="EN482" s="190" t="str">
        <f>IF(INDEX(tab_MinKomp[Testy czystości / Reinheitstests],MATCH($B481,tab_MinKomp[[Stanowisko / Position ]:[Stanowisko / Position ]],0))="n/a","n/a",EN481-INDEX(tab_MinKomp[Testy czystości / Reinheitstests],MATCH($B481,tab_MinKomp[[Stanowisko / Position ]:[Stanowisko / Position ]],0)))</f>
        <v>n/a</v>
      </c>
      <c r="EO482" s="194" t="str">
        <f>IF(INDEX(tab_MinKomp[Konserwacja Rep],MATCH($B481,tab_MinKomp[[Stanowisko / Position ]:[Stanowisko / Position ]],0))="n/a","n/a",EO481-INDEX(tab_MinKomp[Konserwacja Rep],MATCH($B481,tab_MinKomp[[Stanowisko / Position ]:[Stanowisko / Position ]],0)))</f>
        <v>n/a</v>
      </c>
      <c r="EP482" s="194" t="str">
        <f>IF(INDEX(tab_MinKomp[[Konserwacja Engel ]],MATCH($B481,tab_MinKomp[[Stanowisko / Position ]:[Stanowisko / Position ]],0))="n/a","n/a",EP481-INDEX(tab_MinKomp[[Konserwacja Engel ]],MATCH($B481,tab_MinKomp[[Stanowisko / Position ]:[Stanowisko / Position ]],0)))</f>
        <v>n/a</v>
      </c>
      <c r="EQ482" s="194" t="str">
        <f>IF(INDEX(tab_MinKomp[Konserwacja B 50],MATCH($B481,tab_MinKomp[[Stanowisko / Position ]:[Stanowisko / Position ]],0))="n/a","n/a",EQ481-INDEX(tab_MinKomp[Konserwacja B 50],MATCH($B481,tab_MinKomp[[Stanowisko / Position ]:[Stanowisko / Position ]],0)))</f>
        <v>n/a</v>
      </c>
      <c r="ER482" s="194" t="str">
        <f>IF(INDEX(tab_MinKomp[[Konserwacja EOL ]],MATCH($B481,tab_MinKomp[[Stanowisko / Position ]:[Stanowisko / Position ]],0))="n/a","n/a",ER481-INDEX(tab_MinKomp[[Konserwacja EOL ]],MATCH($B481,tab_MinKomp[[Stanowisko / Position ]:[Stanowisko / Position ]],0)))</f>
        <v>n/a</v>
      </c>
      <c r="ES482" s="194" t="str">
        <f>IF(INDEX(tab_MinKomp[Konserwacja Branson],MATCH($B481,tab_MinKomp[[Stanowisko / Position ]:[Stanowisko / Position ]],0))="n/a","n/a",ES481-INDEX(tab_MinKomp[Konserwacja Branson],MATCH($B481,tab_MinKomp[[Stanowisko / Position ]:[Stanowisko / Position ]],0)))</f>
        <v>n/a</v>
      </c>
      <c r="ET482" s="194" t="str">
        <f>IF(INDEX(tab_MinKomp[Konserwacja coolery],MATCH($B481,tab_MinKomp[[Stanowisko / Position ]:[Stanowisko / Position ]],0))="n/a","n/a",ET481-INDEX(tab_MinKomp[Konserwacja coolery],MATCH($B481,tab_MinKomp[[Stanowisko / Position ]:[Stanowisko / Position ]],0)))</f>
        <v>n/a</v>
      </c>
      <c r="EU482" s="194" t="str">
        <f>IF(INDEX(tab_MinKomp[Konserwacja piecy],MATCH($B481,tab_MinKomp[[Stanowisko / Position ]:[Stanowisko / Position ]],0))="n/a","n/a",EU481-INDEX(tab_MinKomp[Konserwacja piecy],MATCH($B481,tab_MinKomp[[Stanowisko / Position ]:[Stanowisko / Position ]],0)))</f>
        <v>n/a</v>
      </c>
      <c r="EV482" s="194" t="str">
        <f>IF(INDEX(tab_MinKomp[Rysunek techniczny- czytanie],MATCH($B481,tab_MinKomp[[Stanowisko / Position ]:[Stanowisko / Position ]],0))="n/a","n/a",EV481-INDEX(tab_MinKomp[Rysunek techniczny- czytanie],MATCH($B481,tab_MinKomp[[Stanowisko / Position ]:[Stanowisko / Position ]],0)))</f>
        <v>n/a</v>
      </c>
      <c r="EW482" s="194" t="str">
        <f>IF(INDEX(tab_MinKomp[Elektryka],MATCH($B481,tab_MinKomp[[Stanowisko / Position ]:[Stanowisko / Position ]],0))="n/a","n/a",EW481-INDEX(tab_MinKomp[Elektryka],MATCH($B481,tab_MinKomp[[Stanowisko / Position ]:[Stanowisko / Position ]],0)))</f>
        <v>n/a</v>
      </c>
      <c r="EX482" s="194" t="str">
        <f>IF(INDEX(tab_MinKomp[Pneumatyka],MATCH($B481,tab_MinKomp[[Stanowisko / Position ]:[Stanowisko / Position ]],0))="n/a","n/a",EX481-INDEX(tab_MinKomp[Pneumatyka],MATCH($B481,tab_MinKomp[[Stanowisko / Position ]:[Stanowisko / Position ]],0)))</f>
        <v>n/a</v>
      </c>
      <c r="EY482" s="194" t="str">
        <f>IF(INDEX(tab_MinKomp[[Hydraulika ]],MATCH($B481,tab_MinKomp[[Stanowisko / Position ]:[Stanowisko / Position ]],0))="n/a","n/a",EY481-INDEX(tab_MinKomp[[Hydraulika ]],MATCH($B481,tab_MinKomp[[Stanowisko / Position ]:[Stanowisko / Position ]],0)))</f>
        <v>n/a</v>
      </c>
      <c r="EZ482" s="194" t="str">
        <f>IF(INDEX(tab_MinKomp[Podciśnienie],MATCH($B481,tab_MinKomp[[Stanowisko / Position ]:[Stanowisko / Position ]],0))="n/a","n/a",EZ481-INDEX(tab_MinKomp[Podciśnienie],MATCH($B481,tab_MinKomp[[Stanowisko / Position ]:[Stanowisko / Position ]],0)))</f>
        <v>n/a</v>
      </c>
      <c r="FA482" s="194" t="str">
        <f>IF(INDEX(tab_MinKomp[Usuwanie awarii],MATCH($B481,tab_MinKomp[[Stanowisko / Position ]:[Stanowisko / Position ]],0))="n/a","n/a",FA481-INDEX(tab_MinKomp[Usuwanie awarii],MATCH($B481,tab_MinKomp[[Stanowisko / Position ]:[Stanowisko / Position ]],0)))</f>
        <v>n/a</v>
      </c>
      <c r="FB482" s="194" t="str">
        <f>IF(INDEX(tab_MinKomp[Obsługa robotów],MATCH($B481,tab_MinKomp[[Stanowisko / Position ]:[Stanowisko / Position ]],0))="n/a","n/a",FB481-INDEX(tab_MinKomp[Obsługa robotów],MATCH($B481,tab_MinKomp[[Stanowisko / Position ]:[Stanowisko / Position ]],0)))</f>
        <v>n/a</v>
      </c>
      <c r="FC482" s="194" t="str">
        <f>IF(INDEX(tab_MinKomp[Obsługa sterowania maszyny],MATCH($B481,tab_MinKomp[[Stanowisko / Position ]:[Stanowisko / Position ]],0))="n/a","n/a",FC481-INDEX(tab_MinKomp[Obsługa sterowania maszyny],MATCH($B481,tab_MinKomp[[Stanowisko / Position ]:[Stanowisko / Position ]],0)))</f>
        <v>n/a</v>
      </c>
      <c r="FD482" s="194" t="str">
        <f>IF(INDEX(tab_MinKomp[Usuwanie przyczyn żródłowych],MATCH($B481,tab_MinKomp[[Stanowisko / Position ]:[Stanowisko / Position ]],0))="n/a","n/a",FD481-INDEX(tab_MinKomp[Usuwanie przyczyn żródłowych],MATCH($B481,tab_MinKomp[[Stanowisko / Position ]:[Stanowisko / Position ]],0)))</f>
        <v>n/a</v>
      </c>
      <c r="FE482" s="194" t="str">
        <f>IF(INDEX(tab_MinKomp[Cmms stosowanie],MATCH($B481,tab_MinKomp[[Stanowisko / Position ]:[Stanowisko / Position ]],0))="n/a","n/a",FE481-INDEX(tab_MinKomp[Cmms stosowanie],MATCH($B481,tab_MinKomp[[Stanowisko / Position ]:[Stanowisko / Position ]],0)))</f>
        <v>n/a</v>
      </c>
      <c r="FF482" s="190" t="str">
        <f>IF(INDEX(tab_MinKomp[Testy czystości / Reinheitstests],MATCH($B481,tab_MinKomp[[Stanowisko / Position ]:[Stanowisko / Position ]],0))="n/a","n/a",FF481-INDEX(tab_MinKomp[Testy czystości / Reinheitstests],MATCH($B481,tab_MinKomp[[Stanowisko / Position ]:[Stanowisko / Position ]],0)))</f>
        <v>n/a</v>
      </c>
      <c r="FG482" s="194" t="str">
        <f>IF(INDEX(tab_MinKomp[Czyszczenie form plastikowych],MATCH($B481,tab_MinKomp[[Stanowisko / Position ]:[Stanowisko / Position ]],0))="n/a","n/a",FG481-INDEX(tab_MinKomp[Czyszczenie form plastikowych],MATCH($B481,tab_MinKomp[[Stanowisko / Position ]:[Stanowisko / Position ]],0)))</f>
        <v>n/a</v>
      </c>
      <c r="FH482" s="194" t="str">
        <f>IF(INDEX(tab_MinKomp[Wymiana form plastik],MATCH($B481,tab_MinKomp[[Stanowisko / Position ]:[Stanowisko / Position ]],0))="n/a","n/a",FH481-INDEX(tab_MinKomp[Wymiana form plastik],MATCH($B481,tab_MinKomp[[Stanowisko / Position ]:[Stanowisko / Position ]],0)))</f>
        <v>n/a</v>
      </c>
      <c r="FI482" s="194" t="str">
        <f>IF(INDEX(tab_MinKomp[Wymiana form guma],MATCH($B481,tab_MinKomp[[Stanowisko / Position ]:[Stanowisko / Position ]],0))="n/a","n/a",FI481-INDEX(tab_MinKomp[Wymiana form guma],MATCH($B481,tab_MinKomp[[Stanowisko / Position ]:[Stanowisko / Position ]],0)))</f>
        <v>n/a</v>
      </c>
      <c r="FJ482" s="194" t="str">
        <f>IF(INDEX(tab_MinKomp[Konserwacja KK],MATCH($B481,tab_MinKomp[[Stanowisko / Position ]:[Stanowisko / Position ]],0))="n/a","n/a",FJ481-INDEX(tab_MinKomp[Konserwacja KK],MATCH($B481,tab_MinKomp[[Stanowisko / Position ]:[Stanowisko / Position ]],0)))</f>
        <v>n/a</v>
      </c>
      <c r="FK482" s="194" t="str">
        <f>IF(INDEX(tab_MinKomp[Konserwacja form guma],MATCH($B481,tab_MinKomp[[Stanowisko / Position ]:[Stanowisko / Position ]],0))="n/a","n/a",FK481-INDEX(tab_MinKomp[Konserwacja form guma],MATCH($B481,tab_MinKomp[[Stanowisko / Position ]:[Stanowisko / Position ]],0)))</f>
        <v>n/a</v>
      </c>
      <c r="FL482" s="194" t="str">
        <f>IF(INDEX(tab_MinKomp[Konserwacja form plastiki],MATCH($B481,tab_MinKomp[[Stanowisko / Position ]:[Stanowisko / Position ]],0))="n/a","n/a",FL481-INDEX(tab_MinKomp[Konserwacja form plastiki],MATCH($B481,tab_MinKomp[[Stanowisko / Position ]:[Stanowisko / Position ]],0)))</f>
        <v>n/a</v>
      </c>
      <c r="FM482" s="194" t="str">
        <f>IF(INDEX(tab_MinKomp[Konserwacja Gorącego Kanału],MATCH($B481,tab_MinKomp[[Stanowisko / Position ]:[Stanowisko / Position ]],0))="n/a","n/a",FM481-INDEX(tab_MinKomp[Konserwacja Gorącego Kanału],MATCH($B481,tab_MinKomp[[Stanowisko / Position ]:[Stanowisko / Position ]],0)))</f>
        <v>n/a</v>
      </c>
      <c r="FN482" s="194" t="str">
        <f>IF(INDEX(tab_MinKomp[MS Office (Excel)],MATCH($B481,tab_MinKomp[[Stanowisko / Position ]:[Stanowisko / Position ]],0))="n/a","n/a",FN481-INDEX(tab_MinKomp[MS Office (Excel)],MATCH($B481,tab_MinKomp[[Stanowisko / Position ]:[Stanowisko / Position ]],0)))</f>
        <v>n/a</v>
      </c>
      <c r="FO482" s="194" t="str">
        <f>IF(INDEX(tab_MinKomp[MS Office (Word)],MATCH($B481,tab_MinKomp[[Stanowisko / Position ]:[Stanowisko / Position ]],0))="n/a","n/a",FO481-INDEX(tab_MinKomp[MS Office (Word)],MATCH($B481,tab_MinKomp[[Stanowisko / Position ]:[Stanowisko / Position ]],0)))</f>
        <v>n/a</v>
      </c>
      <c r="FP482" s="194" t="str">
        <f>IF(INDEX(tab_MinKomp[MS Office (Power Point)],MATCH($B481,tab_MinKomp[[Stanowisko / Position ]:[Stanowisko / Position ]],0))="n/a","n/a",FP481-INDEX(tab_MinKomp[MS Office (Power Point)],MATCH($B481,tab_MinKomp[[Stanowisko / Position ]:[Stanowisko / Position ]],0)))</f>
        <v>n/a</v>
      </c>
      <c r="FQ482" s="196" t="str">
        <f>IF(INDEX(tab_MinKomp[Język angielski / Englisch],MATCH($B481,tab_MinKomp[[Stanowisko / Position ]:[Stanowisko / Position ]],0))="n/a","n/a",FQ481-INDEX(tab_MinKomp[Język angielski / Englisch],MATCH($B481,tab_MinKomp[[Stanowisko / Position ]:[Stanowisko / Position ]],0)))</f>
        <v>n/a</v>
      </c>
      <c r="FR482" s="196" t="str">
        <f>IF(INDEX(tab_MinKomp[Język niemiecki / Deutsch],MATCH($B481,tab_MinKomp[[Stanowisko / Position ]:[Stanowisko / Position ]],0))="n/a","n/a",FR481-INDEX(tab_MinKomp[Język niemiecki / Deutsch],MATCH($B481,tab_MinKomp[[Stanowisko / Position ]:[Stanowisko / Position ]],0)))</f>
        <v>n/a</v>
      </c>
      <c r="FS482" s="194">
        <f>IF(INDEX(tab_MinKomp[Zarządzanie dokumentacją procesową / Process dokumentation management],MATCH($B481,tab_MinKomp[[Stanowisko / Position ]:[Stanowisko / Position ]],0))="n/a","n/a",FS481-INDEX(tab_MinKomp[Zarządzanie dokumentacją procesową / Process dokumentation management],MATCH($B481,tab_MinKomp[[Stanowisko / Position ]:[Stanowisko / Position ]],0)))</f>
        <v>0</v>
      </c>
      <c r="FT482" s="194">
        <f>IF(INDEX(tab_MinKomp[Znajomość procesów z obszaru / Kenntiss der prozesse in dem Bereich],MATCH($B481,tab_MinKomp[[Stanowisko / Position ]:[Stanowisko / Position ]],0))="n/a","n/a",FT481-INDEX(tab_MinKomp[Znajomość procesów z obszaru / Kenntiss der prozesse in dem Bereich],MATCH($B481,tab_MinKomp[[Stanowisko / Position ]:[Stanowisko / Position ]],0)))</f>
        <v>0</v>
      </c>
      <c r="FU482" s="194">
        <f>IF(INDEX(tab_MinKomp[optymalizacja procesów / Prozessoptymalisierung],MATCH($B481,tab_MinKomp[[Stanowisko / Position ]:[Stanowisko / Position ]],0))="n/a","n/a",FU481-INDEX(tab_MinKomp[optymalizacja procesów / Prozessoptymalisierung],MATCH($B481,tab_MinKomp[[Stanowisko / Position ]:[Stanowisko / Position ]],0)))</f>
        <v>0</v>
      </c>
      <c r="FV482" s="194">
        <f>IF(INDEX(tab_MinKomp[Umiejętności szkoleniowe / Trainingsfähigkeiten],MATCH($B481,tab_MinKomp[[Stanowisko / Position ]:[Stanowisko / Position ]],0))="n/a","n/a",FV481-INDEX(tab_MinKomp[Umiejętności szkoleniowe / Trainingsfähigkeiten],MATCH($B481,tab_MinKomp[[Stanowisko / Position ]:[Stanowisko / Position ]],0)))</f>
        <v>0</v>
      </c>
      <c r="FW482" s="194">
        <f>IF(INDEX(tab_MinKomp[Analityczne myślenie, podejście / Analitysches Denken, Einstellung],MATCH($B481,tab_MinKomp[[Stanowisko / Position ]:[Stanowisko / Position ]],0))="n/a","n/a",FW481-INDEX(tab_MinKomp[Analityczne myślenie, podejście / Analitysches Denken, Einstellung],MATCH($B481,tab_MinKomp[[Stanowisko / Position ]:[Stanowisko / Position ]],0)))</f>
        <v>0</v>
      </c>
      <c r="FX482" s="194">
        <f>IF(INDEX(tab_MinKomp[Dokładność, precyzja w dzialaniu / Genauigkeit, Präzision in die Arbeit],MATCH($B481,tab_MinKomp[[Stanowisko / Position ]:[Stanowisko / Position ]],0))="n/a","n/a",FX481-INDEX(tab_MinKomp[Dokładność, precyzja w dzialaniu / Genauigkeit, Präzision in die Arbeit],MATCH($B481,tab_MinKomp[[Stanowisko / Position ]:[Stanowisko / Position ]],0)))</f>
        <v>0</v>
      </c>
      <c r="FY482" s="194">
        <f>IF(INDEX(tab_MinKomp[Dyspozycyjność / Verfügbarkeit],MATCH($B481,tab_MinKomp[[Stanowisko / Position ]:[Stanowisko / Position ]],0))="n/a","n/a",FY481-INDEX(tab_MinKomp[Dyspozycyjność / Verfügbarkeit],MATCH($B481,tab_MinKomp[[Stanowisko / Position ]:[Stanowisko / Position ]],0)))</f>
        <v>0</v>
      </c>
      <c r="FZ482" s="194">
        <f>IF(INDEX(tab_MinKomp[Zaangażowanie / 
Engagement],MATCH($B481,tab_MinKomp[[Stanowisko / Position ]:[Stanowisko / Position ]],0))="n/a","n/a",FZ481-INDEX(tab_MinKomp[Zaangażowanie / 
Engagement],MATCH($B481,tab_MinKomp[[Stanowisko / Position ]:[Stanowisko / Position ]],0)))</f>
        <v>0</v>
      </c>
      <c r="GA482" s="194" t="str">
        <f>IF(INDEX(tab_MinKomp[Konserwacja form guma],MATCH($B481,tab_MinKomp[[Stanowisko / Position ]:[Stanowisko / Position ]],0))="n/a","n/a",GA481-INDEX(tab_MinKomp[Konserwacja form guma],MATCH($B481,tab_MinKomp[[Stanowisko / Position ]:[Stanowisko / Position ]],0)))</f>
        <v>n/a</v>
      </c>
      <c r="GB482" s="194" t="str">
        <f>IF(INDEX(tab_MinKomp[Konserwacja form plastiki],MATCH($B481,tab_MinKomp[[Stanowisko / Position ]:[Stanowisko / Position ]],0))="n/a","n/a",GB481-INDEX(tab_MinKomp[Konserwacja form plastiki],MATCH($B481,tab_MinKomp[[Stanowisko / Position ]:[Stanowisko / Position ]],0)))</f>
        <v>n/a</v>
      </c>
      <c r="GC482" s="194">
        <f>IF(INDEX(tab_MinKomp[Elastyczność w działaniu],MATCH($B481,tab_MinKomp[[Stanowisko / Position ]:[Stanowisko / Position ]],0))="n/a","n/a",GC481-INDEX(tab_MinKomp[Elastyczność w działaniu],MATCH($B481,tab_MinKomp[[Stanowisko / Position ]:[Stanowisko / Position ]],0)))</f>
        <v>0</v>
      </c>
      <c r="GD482" s="194">
        <f>IF(INDEX(tab_MinKomp[Komunikatywność],MATCH($B481,tab_MinKomp[[Stanowisko / Position ]:[Stanowisko / Position ]],0))="n/a","n/a",GD481-INDEX(tab_MinKomp[Komunikatywność],MATCH($B481,tab_MinKomp[[Stanowisko / Position ]:[Stanowisko / Position ]],0)))</f>
        <v>0</v>
      </c>
      <c r="GE482" s="193" t="str">
        <f>IF(INDEX(tab_MinKomp[Motywowanie i budowanie zaangażowania zespołu],MATCH($B481,tab_MinKomp[[Stanowisko / Position ]:[Stanowisko / Position ]],0))="n/a","n/a",GE481-INDEX(tab_MinKomp[Motywowanie i budowanie zaangażowania zespołu],MATCH($B481,tab_MinKomp[[Stanowisko / Position ]:[Stanowisko / Position ]],0)))</f>
        <v>n/a</v>
      </c>
      <c r="GF482" s="186" t="s">
        <v>248</v>
      </c>
      <c r="GG482" s="186" t="s">
        <v>248</v>
      </c>
      <c r="GH482" s="186" t="s">
        <v>248</v>
      </c>
      <c r="GI482" s="186" t="s">
        <v>248</v>
      </c>
      <c r="GJ482" s="186" t="s">
        <v>248</v>
      </c>
      <c r="GK482" s="186" t="s">
        <v>248</v>
      </c>
      <c r="GL482" s="186" t="s">
        <v>248</v>
      </c>
      <c r="GM482" s="186" t="s">
        <v>248</v>
      </c>
      <c r="GN482" s="186" t="s">
        <v>248</v>
      </c>
      <c r="GO482" s="186" t="s">
        <v>248</v>
      </c>
      <c r="GP482" s="186" t="s">
        <v>248</v>
      </c>
      <c r="GQ482" s="186" t="s">
        <v>248</v>
      </c>
      <c r="GR482" s="186" t="s">
        <v>248</v>
      </c>
      <c r="GS482" s="186" t="s">
        <v>248</v>
      </c>
      <c r="GT482" s="186" t="s">
        <v>248</v>
      </c>
      <c r="GU482" s="186" t="s">
        <v>248</v>
      </c>
      <c r="GV482" s="186" t="s">
        <v>248</v>
      </c>
      <c r="GW482" s="186" t="s">
        <v>248</v>
      </c>
      <c r="GX482" s="186" t="s">
        <v>248</v>
      </c>
      <c r="GY482" s="186" t="s">
        <v>248</v>
      </c>
      <c r="GZ482" s="261" t="s">
        <v>248</v>
      </c>
      <c r="HA482" s="261" t="s">
        <v>248</v>
      </c>
      <c r="HB482" s="191">
        <f>SUM(G482:GE482)/(HB481-(SUM(G482:GE482)))</f>
        <v>0</v>
      </c>
    </row>
    <row r="483" spans="1:210" ht="24.9" customHeight="1" x14ac:dyDescent="0.3">
      <c r="A483" s="105" t="s">
        <v>322</v>
      </c>
      <c r="B483" s="105" t="s">
        <v>315</v>
      </c>
      <c r="C483" s="105" t="s">
        <v>419</v>
      </c>
      <c r="D483" s="105">
        <v>759</v>
      </c>
      <c r="E483" s="394" t="s">
        <v>627</v>
      </c>
      <c r="F483" s="185" t="s">
        <v>374</v>
      </c>
      <c r="G483" s="186">
        <v>2</v>
      </c>
      <c r="H483" s="186">
        <v>1</v>
      </c>
      <c r="I483" s="186">
        <v>2</v>
      </c>
      <c r="J483" s="186">
        <v>1</v>
      </c>
      <c r="K483" s="186">
        <v>1</v>
      </c>
      <c r="L483" s="186" t="s">
        <v>248</v>
      </c>
      <c r="M483" s="186" t="s">
        <v>248</v>
      </c>
      <c r="N483" s="186" t="s">
        <v>248</v>
      </c>
      <c r="O483" s="186">
        <v>1</v>
      </c>
      <c r="P483" s="186">
        <v>1</v>
      </c>
      <c r="Q483" s="186" t="s">
        <v>248</v>
      </c>
      <c r="R483" s="186" t="s">
        <v>248</v>
      </c>
      <c r="S483" s="186" t="s">
        <v>248</v>
      </c>
      <c r="T483" s="186" t="s">
        <v>248</v>
      </c>
      <c r="U483" s="186" t="s">
        <v>248</v>
      </c>
      <c r="V483" s="186" t="s">
        <v>248</v>
      </c>
      <c r="W483" s="186" t="s">
        <v>248</v>
      </c>
      <c r="X483" s="186" t="s">
        <v>248</v>
      </c>
      <c r="Y483" s="186" t="s">
        <v>248</v>
      </c>
      <c r="Z483" s="186" t="s">
        <v>248</v>
      </c>
      <c r="AA483" s="186" t="s">
        <v>248</v>
      </c>
      <c r="AB483" s="186" t="s">
        <v>248</v>
      </c>
      <c r="AC483" s="186" t="s">
        <v>248</v>
      </c>
      <c r="AD483" s="186" t="s">
        <v>248</v>
      </c>
      <c r="AE483" s="186" t="s">
        <v>248</v>
      </c>
      <c r="AF483" s="186" t="s">
        <v>248</v>
      </c>
      <c r="AG483" s="186" t="s">
        <v>248</v>
      </c>
      <c r="AH483" s="186" t="s">
        <v>248</v>
      </c>
      <c r="AI483" s="186" t="s">
        <v>248</v>
      </c>
      <c r="AJ483" s="186" t="s">
        <v>248</v>
      </c>
      <c r="AK483" s="186" t="s">
        <v>248</v>
      </c>
      <c r="AL483" s="186">
        <v>1</v>
      </c>
      <c r="AM483" s="186" t="s">
        <v>248</v>
      </c>
      <c r="AN483" s="186" t="s">
        <v>248</v>
      </c>
      <c r="AO483" s="186">
        <v>1</v>
      </c>
      <c r="AP483" s="186" t="s">
        <v>248</v>
      </c>
      <c r="AQ483" s="186">
        <v>1</v>
      </c>
      <c r="AR483" s="186" t="s">
        <v>248</v>
      </c>
      <c r="AS483" s="186" t="s">
        <v>248</v>
      </c>
      <c r="AT483" s="186" t="s">
        <v>248</v>
      </c>
      <c r="AU483" s="186" t="s">
        <v>248</v>
      </c>
      <c r="AV483" s="186">
        <v>2</v>
      </c>
      <c r="AW483" s="186">
        <v>1</v>
      </c>
      <c r="AX483" s="186" t="s">
        <v>248</v>
      </c>
      <c r="AY483" s="186" t="s">
        <v>248</v>
      </c>
      <c r="AZ483" s="186" t="s">
        <v>248</v>
      </c>
      <c r="BA483" s="186" t="s">
        <v>248</v>
      </c>
      <c r="BB483" s="186" t="s">
        <v>248</v>
      </c>
      <c r="BC483" s="186" t="s">
        <v>248</v>
      </c>
      <c r="BD483" s="186" t="s">
        <v>248</v>
      </c>
      <c r="BE483" s="186" t="s">
        <v>248</v>
      </c>
      <c r="BF483" s="186" t="s">
        <v>248</v>
      </c>
      <c r="BG483" s="186" t="s">
        <v>248</v>
      </c>
      <c r="BH483" s="186" t="s">
        <v>248</v>
      </c>
      <c r="BI483" s="186" t="s">
        <v>248</v>
      </c>
      <c r="BJ483" s="186" t="s">
        <v>248</v>
      </c>
      <c r="BK483" s="186" t="s">
        <v>248</v>
      </c>
      <c r="BL483" s="186" t="s">
        <v>248</v>
      </c>
      <c r="BM483" s="186" t="s">
        <v>248</v>
      </c>
      <c r="BN483" s="186" t="s">
        <v>248</v>
      </c>
      <c r="BO483" s="186" t="s">
        <v>248</v>
      </c>
      <c r="BP483" s="186">
        <v>2</v>
      </c>
      <c r="BQ483" s="186">
        <v>2</v>
      </c>
      <c r="BR483" s="186">
        <v>1</v>
      </c>
      <c r="BS483" s="186" t="s">
        <v>248</v>
      </c>
      <c r="BT483" s="186" t="s">
        <v>248</v>
      </c>
      <c r="BU483" s="186" t="s">
        <v>248</v>
      </c>
      <c r="BV483" s="186" t="s">
        <v>248</v>
      </c>
      <c r="BW483" s="186" t="s">
        <v>248</v>
      </c>
      <c r="BX483" s="186" t="s">
        <v>248</v>
      </c>
      <c r="BY483" s="186" t="s">
        <v>248</v>
      </c>
      <c r="BZ483" s="186" t="s">
        <v>248</v>
      </c>
      <c r="CA483" s="186">
        <v>2</v>
      </c>
      <c r="CB483" s="186" t="s">
        <v>248</v>
      </c>
      <c r="CC483" s="186">
        <v>3</v>
      </c>
      <c r="CD483" s="186">
        <v>3</v>
      </c>
      <c r="CE483" s="186" t="s">
        <v>248</v>
      </c>
      <c r="CF483" s="186" t="s">
        <v>248</v>
      </c>
      <c r="CG483" s="186">
        <v>1</v>
      </c>
      <c r="CH483" s="186" t="s">
        <v>248</v>
      </c>
      <c r="CI483" s="186" t="s">
        <v>248</v>
      </c>
      <c r="CJ483" s="186" t="s">
        <v>248</v>
      </c>
      <c r="CK483" s="186" t="s">
        <v>248</v>
      </c>
      <c r="CL483" s="186" t="s">
        <v>248</v>
      </c>
      <c r="CM483" s="186" t="s">
        <v>248</v>
      </c>
      <c r="CN483" s="186" t="s">
        <v>248</v>
      </c>
      <c r="CO483" s="186" t="s">
        <v>248</v>
      </c>
      <c r="CP483" s="186" t="s">
        <v>248</v>
      </c>
      <c r="CQ483" s="186" t="s">
        <v>248</v>
      </c>
      <c r="CR483" s="186" t="s">
        <v>248</v>
      </c>
      <c r="CS483" s="186" t="s">
        <v>248</v>
      </c>
      <c r="CT483" s="186" t="s">
        <v>248</v>
      </c>
      <c r="CU483" s="186" t="s">
        <v>248</v>
      </c>
      <c r="CV483" s="186" t="s">
        <v>248</v>
      </c>
      <c r="CW483" s="186">
        <v>2</v>
      </c>
      <c r="CX483" s="186" t="s">
        <v>248</v>
      </c>
      <c r="CY483" s="186" t="s">
        <v>248</v>
      </c>
      <c r="CZ483" s="186" t="s">
        <v>248</v>
      </c>
      <c r="DA483" s="186" t="s">
        <v>248</v>
      </c>
      <c r="DB483" s="186" t="s">
        <v>248</v>
      </c>
      <c r="DC483" s="186" t="s">
        <v>248</v>
      </c>
      <c r="DD483" s="186" t="s">
        <v>248</v>
      </c>
      <c r="DE483" s="186" t="s">
        <v>248</v>
      </c>
      <c r="DF483" s="186">
        <v>1</v>
      </c>
      <c r="DG483" s="186" t="s">
        <v>248</v>
      </c>
      <c r="DH483" s="186" t="s">
        <v>248</v>
      </c>
      <c r="DI483" s="186" t="s">
        <v>248</v>
      </c>
      <c r="DJ483" s="186" t="s">
        <v>248</v>
      </c>
      <c r="DK483" s="186" t="s">
        <v>248</v>
      </c>
      <c r="DL483" s="186" t="s">
        <v>248</v>
      </c>
      <c r="DM483" s="186" t="s">
        <v>248</v>
      </c>
      <c r="DN483" s="186" t="s">
        <v>248</v>
      </c>
      <c r="DO483" s="186" t="s">
        <v>248</v>
      </c>
      <c r="DP483" s="186" t="s">
        <v>248</v>
      </c>
      <c r="DQ483" s="186" t="s">
        <v>248</v>
      </c>
      <c r="DR483" s="186" t="s">
        <v>248</v>
      </c>
      <c r="DS483" s="186" t="s">
        <v>248</v>
      </c>
      <c r="DT483" s="186" t="s">
        <v>248</v>
      </c>
      <c r="DU483" s="186" t="s">
        <v>248</v>
      </c>
      <c r="DV483" s="186" t="s">
        <v>248</v>
      </c>
      <c r="DW483" s="186" t="s">
        <v>248</v>
      </c>
      <c r="DX483" s="186" t="s">
        <v>248</v>
      </c>
      <c r="DY483" s="186" t="s">
        <v>248</v>
      </c>
      <c r="DZ483" s="186" t="s">
        <v>248</v>
      </c>
      <c r="EA483" s="186" t="s">
        <v>248</v>
      </c>
      <c r="EB483" s="186" t="s">
        <v>248</v>
      </c>
      <c r="EC483" s="186" t="s">
        <v>248</v>
      </c>
      <c r="ED483" s="186" t="s">
        <v>248</v>
      </c>
      <c r="EE483" s="186" t="s">
        <v>248</v>
      </c>
      <c r="EF483" s="186" t="s">
        <v>248</v>
      </c>
      <c r="EG483" s="186" t="s">
        <v>248</v>
      </c>
      <c r="EH483" s="186" t="s">
        <v>248</v>
      </c>
      <c r="EI483" s="186" t="s">
        <v>248</v>
      </c>
      <c r="EJ483" s="186" t="s">
        <v>248</v>
      </c>
      <c r="EK483" s="186" t="s">
        <v>248</v>
      </c>
      <c r="EL483" s="184" t="s">
        <v>248</v>
      </c>
      <c r="EM483" s="184" t="s">
        <v>248</v>
      </c>
      <c r="EN483" s="184" t="s">
        <v>248</v>
      </c>
      <c r="EO483" s="186" t="s">
        <v>248</v>
      </c>
      <c r="EP483" s="186" t="s">
        <v>248</v>
      </c>
      <c r="EQ483" s="186" t="s">
        <v>248</v>
      </c>
      <c r="ER483" s="186" t="s">
        <v>248</v>
      </c>
      <c r="ES483" s="186" t="s">
        <v>248</v>
      </c>
      <c r="ET483" s="186" t="s">
        <v>248</v>
      </c>
      <c r="EU483" s="186" t="s">
        <v>248</v>
      </c>
      <c r="EV483" s="186" t="s">
        <v>248</v>
      </c>
      <c r="EW483" s="186" t="s">
        <v>248</v>
      </c>
      <c r="EX483" s="186" t="s">
        <v>248</v>
      </c>
      <c r="EY483" s="186" t="s">
        <v>248</v>
      </c>
      <c r="EZ483" s="186" t="s">
        <v>248</v>
      </c>
      <c r="FA483" s="186" t="s">
        <v>248</v>
      </c>
      <c r="FB483" s="186" t="s">
        <v>248</v>
      </c>
      <c r="FC483" s="186" t="s">
        <v>248</v>
      </c>
      <c r="FD483" s="186" t="s">
        <v>248</v>
      </c>
      <c r="FE483" s="186" t="s">
        <v>248</v>
      </c>
      <c r="FF483" s="186" t="s">
        <v>248</v>
      </c>
      <c r="FG483" s="186" t="s">
        <v>248</v>
      </c>
      <c r="FH483" s="186" t="s">
        <v>248</v>
      </c>
      <c r="FI483" s="186" t="s">
        <v>248</v>
      </c>
      <c r="FJ483" s="186" t="s">
        <v>248</v>
      </c>
      <c r="FK483" s="186" t="s">
        <v>248</v>
      </c>
      <c r="FL483" s="186" t="s">
        <v>248</v>
      </c>
      <c r="FM483" s="186" t="s">
        <v>248</v>
      </c>
      <c r="FN483" s="186" t="s">
        <v>248</v>
      </c>
      <c r="FO483" s="186" t="s">
        <v>248</v>
      </c>
      <c r="FP483" s="186" t="s">
        <v>248</v>
      </c>
      <c r="FQ483" s="187" t="s">
        <v>248</v>
      </c>
      <c r="FR483" s="187" t="s">
        <v>248</v>
      </c>
      <c r="FS483" s="186">
        <v>3</v>
      </c>
      <c r="FT483" s="186">
        <v>3</v>
      </c>
      <c r="FU483" s="186">
        <v>2</v>
      </c>
      <c r="FV483" s="186">
        <v>3</v>
      </c>
      <c r="FW483" s="186">
        <v>3</v>
      </c>
      <c r="FX483" s="186">
        <v>3</v>
      </c>
      <c r="FY483" s="186">
        <v>2</v>
      </c>
      <c r="FZ483" s="186">
        <v>3</v>
      </c>
      <c r="GA483" s="186" t="s">
        <v>248</v>
      </c>
      <c r="GB483" s="186" t="s">
        <v>248</v>
      </c>
      <c r="GC483" s="186">
        <v>3</v>
      </c>
      <c r="GD483" s="186">
        <v>3</v>
      </c>
      <c r="GE483" s="186" t="s">
        <v>248</v>
      </c>
      <c r="GF483" s="186" t="s">
        <v>248</v>
      </c>
      <c r="GG483" s="186" t="s">
        <v>248</v>
      </c>
      <c r="GH483" s="186" t="s">
        <v>248</v>
      </c>
      <c r="GI483" s="186" t="s">
        <v>248</v>
      </c>
      <c r="GJ483" s="186" t="s">
        <v>248</v>
      </c>
      <c r="GK483" s="186" t="s">
        <v>248</v>
      </c>
      <c r="GL483" s="186" t="s">
        <v>248</v>
      </c>
      <c r="GM483" s="186" t="s">
        <v>248</v>
      </c>
      <c r="GN483" s="186" t="s">
        <v>248</v>
      </c>
      <c r="GO483" s="186" t="s">
        <v>248</v>
      </c>
      <c r="GP483" s="186" t="s">
        <v>248</v>
      </c>
      <c r="GQ483" s="186" t="s">
        <v>248</v>
      </c>
      <c r="GR483" s="186" t="s">
        <v>248</v>
      </c>
      <c r="GS483" s="186" t="s">
        <v>248</v>
      </c>
      <c r="GT483" s="186" t="s">
        <v>248</v>
      </c>
      <c r="GU483" s="186" t="s">
        <v>248</v>
      </c>
      <c r="GV483" s="186" t="s">
        <v>248</v>
      </c>
      <c r="GW483" s="186" t="s">
        <v>248</v>
      </c>
      <c r="GX483" s="186" t="s">
        <v>248</v>
      </c>
      <c r="GY483" s="186" t="s">
        <v>248</v>
      </c>
      <c r="GZ483" s="261" t="s">
        <v>248</v>
      </c>
      <c r="HA483" s="261" t="s">
        <v>248</v>
      </c>
      <c r="HB483" s="188">
        <f t="shared" ref="HB483" si="532">SUM(G483:GE483)</f>
        <v>60</v>
      </c>
    </row>
    <row r="484" spans="1:210" ht="24.9" customHeight="1" thickBot="1" x14ac:dyDescent="0.35">
      <c r="A484" s="108" t="str">
        <f t="shared" ref="A484" si="533">A483</f>
        <v>Prod.-Q-6</v>
      </c>
      <c r="B484" s="108" t="str">
        <f t="shared" ref="B484" si="534">B483</f>
        <v>Pracownik Produkcji</v>
      </c>
      <c r="C484" s="108" t="str">
        <f t="shared" ref="C484" si="535">C483</f>
        <v>CA</v>
      </c>
      <c r="D484" s="108">
        <f t="shared" ref="D484" si="536">D483</f>
        <v>759</v>
      </c>
      <c r="E484" s="395"/>
      <c r="F484" s="189" t="s">
        <v>375</v>
      </c>
      <c r="G484" s="192">
        <f>IF(INDEX(tab_MinKomp[Przepisy BHP / BHP Vorschriften],MATCH($B483,tab_MinKomp[[Stanowisko / Position ]:[Stanowisko / Position ]],0))="n/a","n/a",G483-INDEX(tab_MinKomp[Przepisy BHP / BHP Vorschriften],MATCH($B483,tab_MinKomp[[Stanowisko / Position ]:[Stanowisko / Position ]],0)))</f>
        <v>0</v>
      </c>
      <c r="H484" s="193">
        <f>IF(INDEX(tab_MinKomp[Przepisy PPOŻ / Brandschutzbestimmungen],MATCH($B483,tab_MinKomp[[Stanowisko / Position ]:[Stanowisko / Position ]],0))="n/a","n/a",H483-INDEX(tab_MinKomp[Przepisy PPOŻ / Brandschutzbestimmungen],MATCH($B483,tab_MinKomp[[Stanowisko / Position ]:[Stanowisko / Position ]],0)))</f>
        <v>0</v>
      </c>
      <c r="I484" s="193">
        <f>IF(INDEX(tab_MinKomp[Ryzyko zawodowe na stanowiskach pracyv/ Berufliche Risiken an Arbeitsstellen],MATCH($B483,tab_MinKomp[[Stanowisko / Position ]:[Stanowisko / Position ]],0))="n/a","n/a",I483-INDEX(tab_MinKomp[Ryzyko zawodowe na stanowiskach pracyv/ Berufliche Risiken an Arbeitsstellen],MATCH($B483,tab_MinKomp[[Stanowisko / Position ]:[Stanowisko / Position ]],0)))</f>
        <v>0</v>
      </c>
      <c r="J484" s="193">
        <f>IF(INDEX(tab_MinKomp[Gospodarka substancjami niebezpiecznymi / Gefahrstoffmanagement],MATCH($B483,tab_MinKomp[[Stanowisko / Position ]:[Stanowisko / Position ]],0))="n/a","n/a",J483-INDEX(tab_MinKomp[Gospodarka substancjami niebezpiecznymi / Gefahrstoffmanagement],MATCH($B483,tab_MinKomp[[Stanowisko / Position ]:[Stanowisko / Position ]],0)))</f>
        <v>0</v>
      </c>
      <c r="K484" s="193">
        <f>IF(INDEX(tab_MinKomp[Gospodarka odpadami / Abfallwirtschaft],MATCH($B483,tab_MinKomp[[Stanowisko / Position ]:[Stanowisko / Position ]],0))="n/a","n/a",K483-INDEX(tab_MinKomp[Gospodarka odpadami / Abfallwirtschaft],MATCH($B483,tab_MinKomp[[Stanowisko / Position ]:[Stanowisko / Position ]],0)))</f>
        <v>0</v>
      </c>
      <c r="L484" s="194" t="str">
        <f>IF(INDEX(tab_MinKomp[Przepisy kodeksu pracy / Bestimmungen des Arbeitsgesetzes],MATCH($B483,tab_MinKomp[[Stanowisko / Position ]:[Stanowisko / Position ]],0))="n/a","n/a",L483-INDEX(tab_MinKomp[Przepisy kodeksu pracy / Bestimmungen des Arbeitsgesetzes],MATCH($B483,tab_MinKomp[[Stanowisko / Position ]:[Stanowisko / Position ]],0)))</f>
        <v>n/a</v>
      </c>
      <c r="M484" s="195" t="str">
        <f>IF(INDEX(tab_MinKomp[Przepisy o ub.społ. ZUS  / Sozialversicherungsvorschriften],MATCH($B483,tab_MinKomp[[Stanowisko / Position ]:[Stanowisko / Position ]],0))="n/a","n/a",M483-INDEX(tab_MinKomp[Przepisy o ub.społ. ZUS  / Sozialversicherungsvorschriften],MATCH($B483,tab_MinKomp[[Stanowisko / Position ]:[Stanowisko / Position ]],0)))</f>
        <v>n/a</v>
      </c>
      <c r="N484" s="194" t="str">
        <f>IF(INDEX(tab_MinKomp[PRZEPISY O PDOF /persönlich Einkommensteuergesetz ],MATCH($B483,tab_MinKomp[[Stanowisko / Position ]:[Stanowisko / Position ]],0))="n/a","n/a",N483-INDEX(tab_MinKomp[PRZEPISY O PDOF /persönlich Einkommensteuergesetz ],MATCH($B483,tab_MinKomp[[Stanowisko / Position ]:[Stanowisko / Position ]],0)))</f>
        <v>n/a</v>
      </c>
      <c r="O484" s="194">
        <f>IF(INDEX(tab_MinKomp[Regulamin pracy / Arbeitsordnung],MATCH($B483,tab_MinKomp[[Stanowisko / Position ]:[Stanowisko / Position ]],0))="n/a","n/a",O483-INDEX(tab_MinKomp[Regulamin pracy / Arbeitsordnung],MATCH($B483,tab_MinKomp[[Stanowisko / Position ]:[Stanowisko / Position ]],0)))</f>
        <v>0</v>
      </c>
      <c r="P484" s="194">
        <f>IF(INDEX(tab_MinKomp[Regulamin wynagradzania / Vergütungsordnung],MATCH($B483,tab_MinKomp[[Stanowisko / Position ]:[Stanowisko / Position ]],0))="n/a","n/a",P483-INDEX(tab_MinKomp[Regulamin wynagradzania / Vergütungsordnung],MATCH($B483,tab_MinKomp[[Stanowisko / Position ]:[Stanowisko / Position ]],0)))</f>
        <v>0</v>
      </c>
      <c r="Q484" s="194" t="str">
        <f>IF(INDEX(tab_MinKomp[System R2PŁATNIK PRO: Płace / Lohnabrechnung],MATCH($B483,tab_MinKomp[[Stanowisko / Position ]:[Stanowisko / Position ]],0))="n/a","n/a",Q483-INDEX(tab_MinKomp[System R2PŁATNIK PRO: Płace / Lohnabrechnung],MATCH($B483,tab_MinKomp[[Stanowisko / Position ]:[Stanowisko / Position ]],0)))</f>
        <v>n/a</v>
      </c>
      <c r="R484" s="194" t="str">
        <f>IF(INDEX(tab_MinKomp[SystemR2PŁATNIK PRO: KADRY / Personaldaten],MATCH($B483,tab_MinKomp[[Stanowisko / Position ]:[Stanowisko / Position ]],0))="n/a","n/a",R483-INDEX(tab_MinKomp[SystemR2PŁATNIK PRO: KADRY / Personaldaten],MATCH($B483,tab_MinKomp[[Stanowisko / Position ]:[Stanowisko / Position ]],0)))</f>
        <v>n/a</v>
      </c>
      <c r="S484" s="194" t="str">
        <f>IF(INDEX(tab_MinKomp[SYSTEM R2PŁATNIK PRO: zarządzanie pracownikami / Arbeitsverwaltung],MATCH($B483,tab_MinKomp[[Stanowisko / Position ]:[Stanowisko / Position ]],0))="n/a","n/a",S483-INDEX(tab_MinKomp[SYSTEM R2PŁATNIK PRO: zarządzanie pracownikami / Arbeitsverwaltung],MATCH($B483,tab_MinKomp[[Stanowisko / Position ]:[Stanowisko / Position ]],0)))</f>
        <v>n/a</v>
      </c>
      <c r="T484" s="194" t="str">
        <f>IF(INDEX(tab_MinKomp[Doradztwo, wsparcie personalne / Personalberatung und Unterstützung],MATCH($B483,tab_MinKomp[[Stanowisko / Position ]:[Stanowisko / Position ]],0))="n/a","n/a",T483-INDEX(tab_MinKomp[Doradztwo, wsparcie personalne / Personalberatung und Unterstützung],MATCH($B483,tab_MinKomp[[Stanowisko / Position ]:[Stanowisko / Position ]],0)))</f>
        <v>n/a</v>
      </c>
      <c r="U484" s="194" t="str">
        <f>IF(INDEX(tab_MinKomp[Przepisy o podatku VAT / MwSt.- Gesetz],MATCH($B483,tab_MinKomp[[Stanowisko / Position ]:[Stanowisko / Position ]],0))="n/a","n/a",U483-INDEX(tab_MinKomp[Przepisy o podatku VAT / MwSt.- Gesetz],MATCH($B483,tab_MinKomp[[Stanowisko / Position ]:[Stanowisko / Position ]],0)))</f>
        <v>n/a</v>
      </c>
      <c r="V484" s="194" t="str">
        <f>IF(INDEX(tab_MinKomp[PrzepisyPDOP / geschäftlich Einkommensteuergesetz],MATCH($B483,tab_MinKomp[[Stanowisko / Position ]:[Stanowisko / Position ]],0))="n/a","n/a",V483-INDEX(tab_MinKomp[PrzepisyPDOP / geschäftlich Einkommensteuergesetz],MATCH($B483,tab_MinKomp[[Stanowisko / Position ]:[Stanowisko / Position ]],0)))</f>
        <v>n/a</v>
      </c>
      <c r="W484" s="194" t="str">
        <f>IF(INDEX(tab_MinKomp[System BAAN / FINANSE (FIBU)],MATCH($B483,tab_MinKomp[[Stanowisko / Position ]:[Stanowisko / Position ]],0))="n/a","n/a",W483-INDEX(tab_MinKomp[System BAAN / FINANSE (FIBU)],MATCH($B483,tab_MinKomp[[Stanowisko / Position ]:[Stanowisko / Position ]],0)))</f>
        <v>n/a</v>
      </c>
      <c r="X484" s="194" t="str">
        <f>IF(INDEX(tab_MinKomp[Systemy pomocnicze / Hilfssysteme(STOCKPROGRAM, KALK2000 etc.)],MATCH($B483,tab_MinKomp[[Stanowisko / Position ]:[Stanowisko / Position ]],0))="n/a","n/a",X483-INDEX(tab_MinKomp[Systemy pomocnicze / Hilfssysteme(STOCKPROGRAM, KALK2000 etc.)],MATCH($B483,tab_MinKomp[[Stanowisko / Position ]:[Stanowisko / Position ]],0)))</f>
        <v>n/a</v>
      </c>
      <c r="Y484" s="194" t="str">
        <f>IF(INDEX(tab_MinKomp[Polityka rachunkowości / Buchführungspolitik],MATCH($B483,tab_MinKomp[[Stanowisko / Position ]:[Stanowisko / Position ]],0))="n/a","n/a",Y483-INDEX(tab_MinKomp[Polityka rachunkowości / Buchführungspolitik],MATCH($B483,tab_MinKomp[[Stanowisko / Position ]:[Stanowisko / Position ]],0)))</f>
        <v>n/a</v>
      </c>
      <c r="Z484" s="194" t="str">
        <f>IF(INDEX(tab_MinKomp[Ustawa o rachunkowości / Rechnungslegungsgesetz],MATCH($B483,tab_MinKomp[[Stanowisko / Position ]:[Stanowisko / Position ]],0))="n/a","n/a",Z483-INDEX(tab_MinKomp[Ustawa o rachunkowości / Rechnungslegungsgesetz],MATCH($B483,tab_MinKomp[[Stanowisko / Position ]:[Stanowisko / Position ]],0)))</f>
        <v>n/a</v>
      </c>
      <c r="AA484" s="194" t="str">
        <f>IF(INDEX(tab_MinKomp[WORKFLOW - TS-100],MATCH($B483,tab_MinKomp[[Stanowisko / Position ]:[Stanowisko / Position ]],0))="n/a","n/a",AA483-INDEX(tab_MinKomp[WORKFLOW - TS-100],MATCH($B483,tab_MinKomp[[Stanowisko / Position ]:[Stanowisko / Position ]],0)))</f>
        <v>n/a</v>
      </c>
      <c r="AB484" s="194" t="str">
        <f>IF(INDEX(tab_MinKomp[WORKFLOW - SFMS],MATCH($B483,tab_MinKomp[[Stanowisko / Position ]:[Stanowisko / Position ]],0))="n/a","n/a",AB483-INDEX(tab_MinKomp[WORKFLOW - SFMS],MATCH($B483,tab_MinKomp[[Stanowisko / Position ]:[Stanowisko / Position ]],0)))</f>
        <v>n/a</v>
      </c>
      <c r="AC484" s="194" t="str">
        <f>IF(INDEX(tab_MinKomp[System ISO 9001:2015],MATCH($B483,tab_MinKomp[[Stanowisko / Position ]:[Stanowisko / Position ]],0))="n/a","n/a",AC483-INDEX(tab_MinKomp[System ISO 9001:2015],MATCH($B483,tab_MinKomp[[Stanowisko / Position ]:[Stanowisko / Position ]],0)))</f>
        <v>n/a</v>
      </c>
      <c r="AD484" s="194" t="str">
        <f>IF(INDEX(tab_MinKomp[System ISO 9001:2015],MATCH($B483,tab_MinKomp[[Stanowisko / Position ]:[Stanowisko / Position ]],0))="n/a","n/a",AD483-INDEX(tab_MinKomp[System ISO 9001:2015],MATCH($B483,tab_MinKomp[[Stanowisko / Position ]:[Stanowisko / Position ]],0)))</f>
        <v>n/a</v>
      </c>
      <c r="AE484" s="194" t="str">
        <f>IF(INDEX(tab_MinKomp[System ISO 9001:2015],MATCH($B483,tab_MinKomp[[Stanowisko / Position ]:[Stanowisko / Position ]],0))="n/a","n/a",AE483-INDEX(tab_MinKomp[System ISO 9001:2015],MATCH($B483,tab_MinKomp[[Stanowisko / Position ]:[Stanowisko / Position ]],0)))</f>
        <v>n/a</v>
      </c>
      <c r="AF484" s="194" t="str">
        <f>IF(INDEX(tab_MinKomp[System ISO 9001:2015],MATCH($B483,tab_MinKomp[[Stanowisko / Position ]:[Stanowisko / Position ]],0))="n/a","n/a",AF483-INDEX(tab_MinKomp[System ISO 9001:2015],MATCH($B483,tab_MinKomp[[Stanowisko / Position ]:[Stanowisko / Position ]],0)))</f>
        <v>n/a</v>
      </c>
      <c r="AG484" s="194" t="str">
        <f>IF(INDEX(tab_MinKomp[Wymagania VDA 6.3 Process / Forderungen],MATCH($B483,tab_MinKomp[[Stanowisko / Position ]:[Stanowisko / Position ]],0))="n/a","n/a",AG483-INDEX(tab_MinKomp[Wymagania VDA 6.3 Process / Forderungen],MATCH($B483,tab_MinKomp[[Stanowisko / Position ]:[Stanowisko / Position ]],0)))</f>
        <v>n/a</v>
      </c>
      <c r="AH484" s="194" t="str">
        <f>IF(INDEX(tab_MinKomp[Wymagania VDA 6.5 Product / Forderungen],MATCH($B483,tab_MinKomp[[Stanowisko / Position ]:[Stanowisko / Position ]],0))="n/a","n/a",AH483-INDEX(tab_MinKomp[Wymagania VDA 6.5 Product / Forderungen],MATCH($B483,tab_MinKomp[[Stanowisko / Position ]:[Stanowisko / Position ]],0)))</f>
        <v>n/a</v>
      </c>
      <c r="AI484" s="194" t="str">
        <f>IF(INDEX(tab_MinKomp[System ISO 9001:2015],MATCH($B483,tab_MinKomp[[Stanowisko / Position ]:[Stanowisko / Position ]],0))="n/a","n/a",AI483-INDEX(tab_MinKomp[System ISO 9001:2015],MATCH($B483,tab_MinKomp[[Stanowisko / Position ]:[Stanowisko / Position ]],0)))</f>
        <v>n/a</v>
      </c>
      <c r="AJ484" s="194" t="str">
        <f>IF(INDEX(tab_MinKomp[Auditor systemu ISO 17021:2018],MATCH($B483,tab_MinKomp[[Stanowisko / Position ]:[Stanowisko / Position ]],0))="n/a","n/a",AJ483-INDEX(tab_MinKomp[Auditor systemu ISO 17021:2018],MATCH($B483,tab_MinKomp[[Stanowisko / Position ]:[Stanowisko / Position ]],0)))</f>
        <v>n/a</v>
      </c>
      <c r="AK484" s="194" t="str">
        <f>IF(INDEX(tab_MinKomp[Pełnomocnik systemu / Systemvertreter],MATCH($B483,tab_MinKomp[[Stanowisko / Position ]:[Stanowisko / Position ]],0))="n/a","n/a",AK483-INDEX(tab_MinKomp[Pełnomocnik systemu / Systemvertreter],MATCH($B483,tab_MinKomp[[Stanowisko / Position ]:[Stanowisko / Position ]],0)))</f>
        <v>n/a</v>
      </c>
      <c r="AL484" s="194">
        <f>IF(INDEX(tab_MinKomp[Polityka Etyczna - Compliance],MATCH($B483,tab_MinKomp[[Stanowisko / Position ]:[Stanowisko / Position ]],0))="n/a","n/a",AL483-INDEX(tab_MinKomp[Polityka Etyczna - Compliance],MATCH($B483,tab_MinKomp[[Stanowisko / Position ]:[Stanowisko / Position ]],0)))</f>
        <v>0</v>
      </c>
      <c r="AM484" s="194" t="str">
        <f>IF(INDEX(tab_MinKomp[WDRAŻANIE NOWYCH PROJEKTÓW/ PROCEDURA CTM],MATCH($B483,tab_MinKomp[[Stanowisko / Position ]:[Stanowisko / Position ]],0))="n/a","n/a",AM483-INDEX(tab_MinKomp[WDRAŻANIE NOWYCH PROJEKTÓW/ PROCEDURA CTM],MATCH($B483,tab_MinKomp[[Stanowisko / Position ]:[Stanowisko / Position ]],0)))</f>
        <v>n/a</v>
      </c>
      <c r="AN484" s="194" t="str">
        <f>IF(INDEX(tab_MinKomp[KAMIENIE MILOWE MSL/PIFF],MATCH($B483,tab_MinKomp[[Stanowisko / Position ]:[Stanowisko / Position ]],0))="n/a","n/a",AN483-INDEX(tab_MinKomp[KAMIENIE MILOWE MSL/PIFF],MATCH($B483,tab_MinKomp[[Stanowisko / Position ]:[Stanowisko / Position ]],0)))</f>
        <v>n/a</v>
      </c>
      <c r="AO484" s="194">
        <f>IF(INDEX(tab_MinKomp[CP],MATCH($B483,tab_MinKomp[[Stanowisko / Position ]:[Stanowisko / Position ]],0))="n/a","n/a",AO483-INDEX(tab_MinKomp[CP],MATCH($B483,tab_MinKomp[[Stanowisko / Position ]:[Stanowisko / Position ]],0)))</f>
        <v>0</v>
      </c>
      <c r="AP484" s="194" t="str">
        <f>IF(INDEX(tab_MinKomp[FMEA],MATCH($B483,tab_MinKomp[[Stanowisko / Position ]:[Stanowisko / Position ]],0))="n/a","n/a",AP483-INDEX(tab_MinKomp[FMEA],MATCH($B483,tab_MinKomp[[Stanowisko / Position ]:[Stanowisko / Position ]],0)))</f>
        <v>n/a</v>
      </c>
      <c r="AQ484" s="194">
        <f>IF(INDEX(tab_MinKomp[FLOW CHART],MATCH($B483,tab_MinKomp[[Stanowisko / Position ]:[Stanowisko / Position ]],0))="n/a","n/a",AQ483-INDEX(tab_MinKomp[FLOW CHART],MATCH($B483,tab_MinKomp[[Stanowisko / Position ]:[Stanowisko / Position ]],0)))</f>
        <v>0</v>
      </c>
      <c r="AR484" s="194" t="str">
        <f>IF(INDEX(tab_MinKomp[APQP],MATCH($B483,tab_MinKomp[[Stanowisko / Position ]:[Stanowisko / Position ]],0))="n/a","n/a",AR483-INDEX(tab_MinKomp[APQP],MATCH($B483,tab_MinKomp[[Stanowisko / Position ]:[Stanowisko / Position ]],0)))</f>
        <v>n/a</v>
      </c>
      <c r="AS484" s="194" t="str">
        <f>IF(INDEX(tab_MinKomp[MSA],MATCH($B483,tab_MinKomp[[Stanowisko / Position ]:[Stanowisko / Position ]],0))="n/a","n/a",AS483-INDEX(tab_MinKomp[MSA],MATCH($B483,tab_MinKomp[[Stanowisko / Position ]:[Stanowisko / Position ]],0)))</f>
        <v>n/a</v>
      </c>
      <c r="AT484" s="194" t="str">
        <f>IF(INDEX(tab_MinKomp[SPC],MATCH($B483,tab_MinKomp[[Stanowisko / Position ]:[Stanowisko / Position ]],0))="n/a","n/a",AT483-INDEX(tab_MinKomp[SPC],MATCH($B483,tab_MinKomp[[Stanowisko / Position ]:[Stanowisko / Position ]],0)))</f>
        <v>n/a</v>
      </c>
      <c r="AU484" s="194" t="str">
        <f>IF(INDEX(tab_MinKomp[CSR (SPECYFICZNE WYMAGANIA KLIENTA)],MATCH($B483,tab_MinKomp[[Stanowisko / Position ]:[Stanowisko / Position ]],0))="n/a","n/a",AU483-INDEX(tab_MinKomp[CSR (SPECYFICZNE WYMAGANIA KLIENTA)],MATCH($B483,tab_MinKomp[[Stanowisko / Position ]:[Stanowisko / Position ]],0)))</f>
        <v>n/a</v>
      </c>
      <c r="AV484" s="194">
        <f>IF(INDEX(tab_MinKomp[5S],MATCH($B483,tab_MinKomp[[Stanowisko / Position ]:[Stanowisko / Position ]],0))="n/a","n/a",AV483-INDEX(tab_MinKomp[5S],MATCH($B483,tab_MinKomp[[Stanowisko / Position ]:[Stanowisko / Position ]],0)))</f>
        <v>0</v>
      </c>
      <c r="AW484" s="194">
        <f>IF(INDEX(tab_MinKomp[LEAN MANAGEMENT],MATCH($B483,tab_MinKomp[[Stanowisko / Position ]:[Stanowisko / Position ]],0))="n/a","n/a",AW483-INDEX(tab_MinKomp[LEAN MANAGEMENT],MATCH($B483,tab_MinKomp[[Stanowisko / Position ]:[Stanowisko / Position ]],0)))</f>
        <v>0</v>
      </c>
      <c r="AX484" s="194" t="str">
        <f>IF(INDEX(tab_MinKomp[5R],MATCH($B483,tab_MinKomp[[Stanowisko / Position ]:[Stanowisko / Position ]],0))="n/a","n/a",AX483-INDEX(tab_MinKomp[5R],MATCH($B483,tab_MinKomp[[Stanowisko / Position ]:[Stanowisko / Position ]],0)))</f>
        <v>n/a</v>
      </c>
      <c r="AY484" s="194" t="str">
        <f>IF(INDEX(tab_MinKomp[Six Sigma],MATCH($B483,tab_MinKomp[[Stanowisko / Position ]:[Stanowisko / Position ]],0))="n/a","n/a",AY483-INDEX(tab_MinKomp[Six Sigma],MATCH($B483,tab_MinKomp[[Stanowisko / Position ]:[Stanowisko / Position ]],0)))</f>
        <v>n/a</v>
      </c>
      <c r="AZ484" s="194" t="str">
        <f>IF(INDEX(tab_MinKomp[System BAAN / Distribution &amp; Supply Chain],MATCH($B483,tab_MinKomp[[Stanowisko / Position ]:[Stanowisko / Position ]],0))="n/a","n/a",AZ483-INDEX(tab_MinKomp[System BAAN / Distribution &amp; Supply Chain],MATCH($B483,tab_MinKomp[[Stanowisko / Position ]:[Stanowisko / Position ]],0)))</f>
        <v>n/a</v>
      </c>
      <c r="BA484" s="194" t="str">
        <f>IF(INDEX(tab_MinKomp[Gospodarka magazynowa / Lagerverwaltung],MATCH($B483,tab_MinKomp[[Stanowisko / Position ]:[Stanowisko / Position ]],0))="n/a","n/a",BA483-INDEX(tab_MinKomp[Gospodarka magazynowa / Lagerverwaltung],MATCH($B483,tab_MinKomp[[Stanowisko / Position ]:[Stanowisko / Position ]],0)))</f>
        <v>n/a</v>
      </c>
      <c r="BB484" s="194" t="str">
        <f>IF(INDEX(tab_MinKomp[Inwentaryzacja - organizacja i przebieg / Inventurprozess],MATCH($B483,tab_MinKomp[[Stanowisko / Position ]:[Stanowisko / Position ]],0))="n/a","n/a",BB483-INDEX(tab_MinKomp[Inwentaryzacja - organizacja i przebieg / Inventurprozess],MATCH($B483,tab_MinKomp[[Stanowisko / Position ]:[Stanowisko / Position ]],0)))</f>
        <v>n/a</v>
      </c>
      <c r="BC484" s="194" t="str">
        <f>IF(INDEX(tab_MinKomp[Organizacja dostaw / Versorgungsorganisation],MATCH($B483,tab_MinKomp[[Stanowisko / Position ]:[Stanowisko / Position ]],0))="n/a","n/a",BC483-INDEX(tab_MinKomp[Organizacja dostaw / Versorgungsorganisation],MATCH($B483,tab_MinKomp[[Stanowisko / Position ]:[Stanowisko / Position ]],0)))</f>
        <v>n/a</v>
      </c>
      <c r="BD484" s="194" t="str">
        <f>IF(INDEX(tab_MinKomp[Organizacja wysyłek / Organisation von Lieferungen],MATCH($B483,tab_MinKomp[[Stanowisko / Position ]:[Stanowisko / Position ]],0))="n/a","n/a",BD483-INDEX(tab_MinKomp[Organizacja wysyłek / Organisation von Lieferungen],MATCH($B483,tab_MinKomp[[Stanowisko / Position ]:[Stanowisko / Position ]],0)))</f>
        <v>n/a</v>
      </c>
      <c r="BE484" s="194" t="str">
        <f>IF(INDEX(tab_MinKomp[Analiza magazynowa - Program Polen.mdb / Inventuranalyse],MATCH($B483,tab_MinKomp[[Stanowisko / Position ]:[Stanowisko / Position ]],0))="n/a","n/a",BE483-INDEX(tab_MinKomp[Analiza magazynowa - Program Polen.mdb / Inventuranalyse],MATCH($B483,tab_MinKomp[[Stanowisko / Position ]:[Stanowisko / Position ]],0)))</f>
        <v>n/a</v>
      </c>
      <c r="BF484" s="190" t="str">
        <f>IF(INDEX(tab_MinKomp[MMOG (Materials Management Operations Guidelines)],MATCH($B483,tab_MinKomp[[Stanowisko / Position ]:[Stanowisko / Position ]],0))="n/a","n/a",BF483-INDEX(tab_MinKomp[MMOG (Materials Management Operations Guidelines)],MATCH($B483,tab_MinKomp[[Stanowisko / Position ]:[Stanowisko / Position ]],0)))</f>
        <v>n/a</v>
      </c>
      <c r="BG484" s="190" t="str">
        <f>IF(INDEX(tab_MinKomp[GPP],MATCH($B483,tab_MinKomp[[Stanowisko / Position ]:[Stanowisko / Position ]],0))="n/a","n/a",BG483-INDEX(tab_MinKomp[GPP],MATCH($B483,tab_MinKomp[[Stanowisko / Position ]:[Stanowisko / Position ]],0)))</f>
        <v>n/a</v>
      </c>
      <c r="BH484" s="190" t="str">
        <f>IF(INDEX(tab_MinKomp[AIAG (Automotive Industry Action Group)],MATCH($B483,tab_MinKomp[[Stanowisko / Position ]:[Stanowisko / Position ]],0))="n/a","n/a",BH483-INDEX(tab_MinKomp[AIAG (Automotive Industry Action Group)],MATCH($B483,tab_MinKomp[[Stanowisko / Position ]:[Stanowisko / Position ]],0)))</f>
        <v>n/a</v>
      </c>
      <c r="BI484" s="190" t="str">
        <f>IF(INDEX(tab_MinKomp[Super-G disputes],MATCH($B483,tab_MinKomp[[Stanowisko / Position ]:[Stanowisko / Position ]],0))="n/a","n/a",BI483-INDEX(tab_MinKomp[Super-G disputes],MATCH($B483,tab_MinKomp[[Stanowisko / Position ]:[Stanowisko / Position ]],0)))</f>
        <v>n/a</v>
      </c>
      <c r="BJ484" s="190" t="str">
        <f>IF(INDEX(tab_MinKomp[CMMS3/eDDL (Direct Data Link)],MATCH($B483,tab_MinKomp[[Stanowisko / Position ]:[Stanowisko / Position ]],0))="n/a","n/a",BJ483-INDEX(tab_MinKomp[CMMS3/eDDL (Direct Data Link)],MATCH($B483,tab_MinKomp[[Stanowisko / Position ]:[Stanowisko / Position ]],0)))</f>
        <v>n/a</v>
      </c>
      <c r="BK484" s="190" t="str">
        <f>IF(INDEX(tab_MinKomp[MP&amp;L (Material Planning and Logistics)],MATCH($B483,tab_MinKomp[[Stanowisko / Position ]:[Stanowisko / Position ]],0))="n/a","n/a",BK483-INDEX(tab_MinKomp[MP&amp;L (Material Planning and Logistics)],MATCH($B483,tab_MinKomp[[Stanowisko / Position ]:[Stanowisko / Position ]],0)))</f>
        <v>n/a</v>
      </c>
      <c r="BL484" s="190" t="str">
        <f>IF(INDEX(tab_MinKomp[Supplier delivery rating],MATCH($B483,tab_MinKomp[[Stanowisko / Position ]:[Stanowisko / Position ]],0))="n/a","n/a",BL483-INDEX(tab_MinKomp[Supplier delivery rating],MATCH($B483,tab_MinKomp[[Stanowisko / Position ]:[Stanowisko / Position ]],0)))</f>
        <v>n/a</v>
      </c>
      <c r="BM484" s="194" t="str">
        <f>IF(INDEX(tab_MinKomp[Planowanie produkcji / Produktionsplanung],MATCH($B483,tab_MinKomp[[Stanowisko / Position ]:[Stanowisko / Position ]],0))="n/a","n/a",BM483-INDEX(tab_MinKomp[Planowanie produkcji / Produktionsplanung],MATCH($B483,tab_MinKomp[[Stanowisko / Position ]:[Stanowisko / Position ]],0)))</f>
        <v>n/a</v>
      </c>
      <c r="BN484" s="194" t="str">
        <f>IF(INDEX(tab_MinKomp[Obsługa maszyn KVT / KVT Maschinenbedienung],MATCH($B483,tab_MinKomp[[Stanowisko / Position ]:[Stanowisko / Position ]],0))="n/a","n/a",BN483-INDEX(tab_MinKomp[Obsługa maszyn KVT / KVT Maschinenbedienung],MATCH($B483,tab_MinKomp[[Stanowisko / Position ]:[Stanowisko / Position ]],0)))</f>
        <v>n/a</v>
      </c>
      <c r="BO484" s="194" t="str">
        <f>IF(INDEX(tab_MinKomp[Obsługa maszyn KVT / KVT Maschinenbedienung],MATCH($B483,tab_MinKomp[[Stanowisko / Position ]:[Stanowisko / Position ]],0))="n/a","n/a",BO483-INDEX(tab_MinKomp[Obsługa maszyn KVT / KVT Maschinenbedienung],MATCH($B483,tab_MinKomp[[Stanowisko / Position ]:[Stanowisko / Position ]],0)))</f>
        <v>n/a</v>
      </c>
      <c r="BP484" s="194">
        <f>IF(INDEX(tab_MinKomp[Obsługa maszyn Novapax / Novapax Maschinenbedienung],MATCH($B483,tab_MinKomp[[Stanowisko / Position ]:[Stanowisko / Position ]],0))="n/a","n/a",BP483-INDEX(tab_MinKomp[Obsługa maszyn Novapax / Novapax Maschinenbedienung],MATCH($B483,tab_MinKomp[[Stanowisko / Position ]:[Stanowisko / Position ]],0)))</f>
        <v>0</v>
      </c>
      <c r="BQ484" s="194">
        <v>0</v>
      </c>
      <c r="BR484" s="194">
        <f>IF(INDEX(tab_MinKomp[Eliminacja awarii / Beseitigung von Ausfällen],MATCH($B483,tab_MinKomp[[Stanowisko / Position ]:[Stanowisko / Position ]],0))="n/a","n/a",BR483-INDEX(tab_MinKomp[Eliminacja awarii / Beseitigung von Ausfällen],MATCH($B483,tab_MinKomp[[Stanowisko / Position ]:[Stanowisko / Position ]],0)))</f>
        <v>0</v>
      </c>
      <c r="BS484" s="194" t="str">
        <f>IF(INDEX(tab_MinKomp[Obsługa maszyn Piovan / Piovan Maschinenbedienung],MATCH($B483,tab_MinKomp[[Stanowisko / Position ]:[Stanowisko / Position ]],0))="n/a","n/a",BS483-INDEX(tab_MinKomp[Obsługa maszyn Piovan / Piovan Maschinenbedienung],MATCH($B483,tab_MinKomp[[Stanowisko / Position ]:[Stanowisko / Position ]],0)))</f>
        <v>n/a</v>
      </c>
      <c r="BT484" s="194" t="str">
        <f>IF(INDEX(tab_MinKomp[Obsługa maszyn Piovan / Piovan Maschinenbedienung],MATCH($B483,tab_MinKomp[[Stanowisko / Position ]:[Stanowisko / Position ]],0))="n/a","n/a",BT483-INDEX(tab_MinKomp[Obsługa maszyn Piovan / Piovan Maschinenbedienung],MATCH($B483,tab_MinKomp[[Stanowisko / Position ]:[Stanowisko / Position ]],0)))</f>
        <v>n/a</v>
      </c>
      <c r="BU484" s="194" t="str">
        <f>IF(INDEX(tab_MinKomp[Obsługa maszyn Piovan / Piovan Maschinenbedienung],MATCH($B483,tab_MinKomp[[Stanowisko / Position ]:[Stanowisko / Position ]],0))="n/a","n/a",BU483-INDEX(tab_MinKomp[Obsługa maszyn Piovan / Piovan Maschinenbedienung],MATCH($B483,tab_MinKomp[[Stanowisko / Position ]:[Stanowisko / Position ]],0)))</f>
        <v>n/a</v>
      </c>
      <c r="BV484" s="194" t="str">
        <f>IF(INDEX(tab_MinKomp[Obsługa maszyn Piovan / Piovan Maschinenbedienung],MATCH($B483,tab_MinKomp[[Stanowisko / Position ]:[Stanowisko / Position ]],0))="n/a","n/a",BV483-INDEX(tab_MinKomp[Obsługa maszyn Piovan / Piovan Maschinenbedienung],MATCH($B483,tab_MinKomp[[Stanowisko / Position ]:[Stanowisko / Position ]],0)))</f>
        <v>n/a</v>
      </c>
      <c r="BW484" s="194" t="str">
        <f>IF(INDEX(tab_MinKomp[Obsługa maszyn Piovan / Piovan Maschinenbedienung],MATCH($B483,tab_MinKomp[[Stanowisko / Position ]:[Stanowisko / Position ]],0))="n/a","n/a",BW483-INDEX(tab_MinKomp[Obsługa maszyn Piovan / Piovan Maschinenbedienung],MATCH($B483,tab_MinKomp[[Stanowisko / Position ]:[Stanowisko / Position ]],0)))</f>
        <v>n/a</v>
      </c>
      <c r="BX484" s="194" t="str">
        <f>IF(INDEX(tab_MinKomp[Obsługa maszyn Piovan / Piovan Maschinenbedienung],MATCH($B483,tab_MinKomp[[Stanowisko / Position ]:[Stanowisko / Position ]],0))="n/a","n/a",BX483-INDEX(tab_MinKomp[Obsługa maszyn Piovan / Piovan Maschinenbedienung],MATCH($B483,tab_MinKomp[[Stanowisko / Position ]:[Stanowisko / Position ]],0)))</f>
        <v>n/a</v>
      </c>
      <c r="BY484" s="194" t="str">
        <f>IF(INDEX(tab_MinKomp[Obsługa maszyn Engel / Engel Maschinenbedienung],MATCH($B483,tab_MinKomp[[Stanowisko / Position ]:[Stanowisko / Position ]],0))="n/a","n/a",BY483-INDEX(tab_MinKomp[Obsługa maszyn Engel / Engel Maschinenbedienung],MATCH($B483,tab_MinKomp[[Stanowisko / Position ]:[Stanowisko / Position ]],0)))</f>
        <v>n/a</v>
      </c>
      <c r="BZ484" s="194" t="str">
        <f>IF(INDEX(tab_MinKomp[Obsługa maszyn KVT / KVT Maschinenbedienung],MATCH($B483,tab_MinKomp[[Stanowisko / Position ]:[Stanowisko / Position ]],0))="n/a","n/a",BZ483-INDEX(tab_MinKomp[Obsługa maszyn KVT / KVT Maschinenbedienung],MATCH($B483,tab_MinKomp[[Stanowisko / Position ]:[Stanowisko / Position ]],0)))</f>
        <v>n/a</v>
      </c>
      <c r="CA484" s="194">
        <f>IF(INDEX(tab_MinKomp[Eliminacja awarii / Beseitigung von Ausfällen],MATCH($B483,tab_MinKomp[[Stanowisko / Position ]:[Stanowisko / Position ]],0))="n/a","n/a",CA483-INDEX(tab_MinKomp[Eliminacja awarii / Beseitigung von Ausfällen],MATCH($B483,tab_MinKomp[[Stanowisko / Position ]:[Stanowisko / Position ]],0)))</f>
        <v>1</v>
      </c>
      <c r="CB484" s="194" t="str">
        <f>IF(INDEX(tab_MinKomp[Obsługa maszyn ASL / ASL Maschinenbedienung],MATCH($B483,tab_MinKomp[[Stanowisko / Position ]:[Stanowisko / Position ]],0))="n/a","n/a",CB483-INDEX(tab_MinKomp[Obsługa maszyn ASL / ASL Maschinenbedienung],MATCH($B483,tab_MinKomp[[Stanowisko / Position ]:[Stanowisko / Position ]],0)))</f>
        <v>n/a</v>
      </c>
      <c r="CC484" s="194">
        <f>IF(INDEX(tab_MinKomp[Obsługa maszyn Novapax / Novapax Maschinenbedienung],MATCH($B483,tab_MinKomp[[Stanowisko / Position ]:[Stanowisko / Position ]],0))="n/a","n/a",CC483-INDEX(tab_MinKomp[Obsługa maszyn Novapax / Novapax Maschinenbedienung],MATCH($B483,tab_MinKomp[[Stanowisko / Position ]:[Stanowisko / Position ]],0)))</f>
        <v>1</v>
      </c>
      <c r="CD484" s="194">
        <f>IF(INDEX(tab_MinKomp[Obsługa maszyn Novapax / Novapax Maschinenbedienung],MATCH($B483,tab_MinKomp[[Stanowisko / Position ]:[Stanowisko / Position ]],0))="n/a","n/a",CD483-INDEX(tab_MinKomp[Obsługa maszyn Novapax / Novapax Maschinenbedienung],MATCH($B483,tab_MinKomp[[Stanowisko / Position ]:[Stanowisko / Position ]],0)))</f>
        <v>1</v>
      </c>
      <c r="CE484" s="194" t="str">
        <f>IF(INDEX(tab_MinKomp[Obsługa maszyn Piovan / Piovan Maschinenbedienung],MATCH($B483,tab_MinKomp[[Stanowisko / Position ]:[Stanowisko / Position ]],0))="n/a","n/a",CE483-INDEX(tab_MinKomp[Obsługa maszyn Piovan / Piovan Maschinenbedienung],MATCH($B483,tab_MinKomp[[Stanowisko / Position ]:[Stanowisko / Position ]],0)))</f>
        <v>n/a</v>
      </c>
      <c r="CF484" s="194"/>
      <c r="CG484" s="194">
        <f>IF(INDEX(tab_MinKomp[Eliminacja awarii / Beseitigung von Ausfällen],MATCH($B483,tab_MinKomp[[Stanowisko / Position ]:[Stanowisko / Position ]],0))="n/a","n/a",CG483-INDEX(tab_MinKomp[Eliminacja awarii / Beseitigung von Ausfällen],MATCH($B483,tab_MinKomp[[Stanowisko / Position ]:[Stanowisko / Position ]],0)))</f>
        <v>0</v>
      </c>
      <c r="CH484" s="194" t="str">
        <f>IF(INDEX(tab_MinKomp[Wymagania VDA 6.5 Product / Forderungen],MATCH($B483,tab_MinKomp[[Stanowisko / Position ]:[Stanowisko / Position ]],0))="n/a","n/a",CH483-INDEX(tab_MinKomp[Wymagania VDA 6.5 Product / Forderungen],MATCH($B483,tab_MinKomp[[Stanowisko / Position ]:[Stanowisko / Position ]],0)))</f>
        <v>n/a</v>
      </c>
      <c r="CI484" s="194" t="str">
        <f>IF(INDEX(tab_MinKomp[Wymagania VDA 6.5 Product / Forderungen],MATCH($B483,tab_MinKomp[[Stanowisko / Position ]:[Stanowisko / Position ]],0))="n/a","n/a",CI483-INDEX(tab_MinKomp[Wymagania VDA 6.5 Product / Forderungen],MATCH($B483,tab_MinKomp[[Stanowisko / Position ]:[Stanowisko / Position ]],0)))</f>
        <v>n/a</v>
      </c>
      <c r="CJ484" s="194" t="str">
        <f>IF(INDEX(tab_MinKomp[Wymagania VDA 6.5 Product / Forderungen],MATCH($B483,tab_MinKomp[[Stanowisko / Position ]:[Stanowisko / Position ]],0))="n/a","n/a",CJ483-INDEX(tab_MinKomp[Wymagania VDA 6.5 Product / Forderungen],MATCH($B483,tab_MinKomp[[Stanowisko / Position ]:[Stanowisko / Position ]],0)))</f>
        <v>n/a</v>
      </c>
      <c r="CK484" s="194" t="str">
        <f>IF(INDEX(tab_MinKomp[Wymagania VDA 6.5 Product / Forderungen],MATCH($B483,tab_MinKomp[[Stanowisko / Position ]:[Stanowisko / Position ]],0))="n/a","n/a",CK483-INDEX(tab_MinKomp[Wymagania VDA 6.5 Product / Forderungen],MATCH($B483,tab_MinKomp[[Stanowisko / Position ]:[Stanowisko / Position ]],0)))</f>
        <v>n/a</v>
      </c>
      <c r="CL484" s="194" t="str">
        <f>IF(INDEX(tab_MinKomp[Wymagania VDA 6.5 Product / Forderungen],MATCH($B483,tab_MinKomp[[Stanowisko / Position ]:[Stanowisko / Position ]],0))="n/a","n/a",CL483-INDEX(tab_MinKomp[Wymagania VDA 6.5 Product / Forderungen],MATCH($B483,tab_MinKomp[[Stanowisko / Position ]:[Stanowisko / Position ]],0)))</f>
        <v>n/a</v>
      </c>
      <c r="CM484" s="194" t="str">
        <f>IF(INDEX(tab_MinKomp[Informatyka ogólna (techniczne i systemowe) / Allgemeine IT (Technik und System)],MATCH($B483,tab_MinKomp[[Stanowisko / Position ]:[Stanowisko / Position ]],0))="n/a","n/a",CM483-INDEX(tab_MinKomp[Informatyka ogólna (techniczne i systemowe) / Allgemeine IT (Technik und System)],MATCH($B483,tab_MinKomp[[Stanowisko / Position ]:[Stanowisko / Position ]],0)))</f>
        <v>n/a</v>
      </c>
      <c r="CN484" s="194" t="str">
        <f>IF(INDEX(tab_MinKomp[Sieci komputerowe / Computernetzwerke],MATCH($B483,tab_MinKomp[[Stanowisko / Position ]:[Stanowisko / Position ]],0))="n/a","n/a",CN483-INDEX(tab_MinKomp[Sieci komputerowe / Computernetzwerke],MATCH($B483,tab_MinKomp[[Stanowisko / Position ]:[Stanowisko / Position ]],0)))</f>
        <v>n/a</v>
      </c>
      <c r="CO484" s="194" t="str">
        <f>IF(INDEX(tab_MinKomp[Hardware (komputery PC, drukarki biurowe i etykietowe, telefonia stacjonarna i mobilna) (PC, Drucker, Telefpne, Handys)],MATCH($B483,tab_MinKomp[[Stanowisko / Position ]:[Stanowisko / Position ]],0))="n/a","n/a",CO483-INDEX(tab_MinKomp[Hardware (komputery PC, drukarki biurowe i etykietowe, telefonia stacjonarna i mobilna) (PC, Drucker, Telefpne, Handys)],MATCH($B483,tab_MinKomp[[Stanowisko / Position ]:[Stanowisko / Position ]],0)))</f>
        <v>n/a</v>
      </c>
      <c r="CP484" s="194" t="str">
        <f>IF(INDEX(tab_MinKomp[Software &amp; Systems (MS Office, MS Remote Desktop)],MATCH($B483,tab_MinKomp[[Stanowisko / Position ]:[Stanowisko / Position ]],0))="n/a","n/a",CP483-INDEX(tab_MinKomp[Software &amp; Systems (MS Office, MS Remote Desktop)],MATCH($B483,tab_MinKomp[[Stanowisko / Position ]:[Stanowisko / Position ]],0)))</f>
        <v>n/a</v>
      </c>
      <c r="CQ484" s="194" t="str">
        <f>IF(INDEX(tab_MinKomp[Programowanie obiektowe (PHP) / Objektprogrammierung],MATCH($B483,tab_MinKomp[[Stanowisko / Position ]:[Stanowisko / Position ]],0))="n/a","n/a",CQ483-INDEX(tab_MinKomp[Programowanie obiektowe (PHP) / Objektprogrammierung],MATCH($B483,tab_MinKomp[[Stanowisko / Position ]:[Stanowisko / Position ]],0)))</f>
        <v>n/a</v>
      </c>
      <c r="CR484" s="194" t="str">
        <f>IF(INDEX(tab_MinKomp[Scrum],MATCH($B483,tab_MinKomp[[Stanowisko / Position ]:[Stanowisko / Position ]],0))="n/a","n/a",CR483-INDEX(tab_MinKomp[Scrum],MATCH($B483,tab_MinKomp[[Stanowisko / Position ]:[Stanowisko / Position ]],0)))</f>
        <v>n/a</v>
      </c>
      <c r="CS484" s="194" t="str">
        <f>IF(INDEX(tab_MinKomp[SQL (MySQL)],MATCH($B483,tab_MinKomp[[Stanowisko / Position ]:[Stanowisko / Position ]],0))="n/a","n/a",CS483-INDEX(tab_MinKomp[SQL (MySQL)],MATCH($B483,tab_MinKomp[[Stanowisko / Position ]:[Stanowisko / Position ]],0)))</f>
        <v>n/a</v>
      </c>
      <c r="CT484" s="194" t="str">
        <f>IF(INDEX(tab_MinKomp[Javascript],MATCH($B483,tab_MinKomp[[Stanowisko / Position ]:[Stanowisko / Position ]],0))="n/a","n/a",CT483-INDEX(tab_MinKomp[Javascript],MATCH($B483,tab_MinKomp[[Stanowisko / Position ]:[Stanowisko / Position ]],0)))</f>
        <v>n/a</v>
      </c>
      <c r="CU484" s="194" t="str">
        <f>IF(INDEX(tab_MinKomp[Joomla],MATCH($B483,tab_MinKomp[[Stanowisko / Position ]:[Stanowisko / Position ]],0))="n/a","n/a",CU483-INDEX(tab_MinKomp[Joomla],MATCH($B483,tab_MinKomp[[Stanowisko / Position ]:[Stanowisko / Position ]],0)))</f>
        <v>n/a</v>
      </c>
      <c r="CV484" s="194" t="str">
        <f>IF(INDEX(tab_MinKomp[Bash],MATCH($B483,tab_MinKomp[[Stanowisko / Position ]:[Stanowisko / Position ]],0))="n/a","n/a",CV483-INDEX(tab_MinKomp[Bash],MATCH($B483,tab_MinKomp[[Stanowisko / Position ]:[Stanowisko / Position ]],0)))</f>
        <v>n/a</v>
      </c>
      <c r="CW484" s="194">
        <f>IF(INDEX(tab_MinKomp[Systemy MES (HYDRA / SFMS)],MATCH($B483,tab_MinKomp[[Stanowisko / Position ]:[Stanowisko / Position ]],0))="n/a","n/a",CW483-INDEX(tab_MinKomp[Systemy MES (HYDRA / SFMS)],MATCH($B483,tab_MinKomp[[Stanowisko / Position ]:[Stanowisko / Position ]],0)))</f>
        <v>0</v>
      </c>
      <c r="CX484" s="194" t="str">
        <f>IF(INDEX(tab_MinKomp[HTML / CSS],MATCH($B483,tab_MinKomp[[Stanowisko / Position ]:[Stanowisko / Position ]],0))="n/a","n/a",CX483-INDEX(tab_MinKomp[HTML / CSS],MATCH($B483,tab_MinKomp[[Stanowisko / Position ]:[Stanowisko / Position ]],0)))</f>
        <v>n/a</v>
      </c>
      <c r="CY484" s="194" t="str">
        <f>IF(INDEX(tab_MinKomp[SYSTEM PR],MATCH($B483,tab_MinKomp[[Stanowisko / Position ]:[Stanowisko / Position ]],0))="n/a","n/a",CY483-INDEX(tab_MinKomp[SYSTEM PR],MATCH($B483,tab_MinKomp[[Stanowisko / Position ]:[Stanowisko / Position ]],0)))</f>
        <v>n/a</v>
      </c>
      <c r="CZ484" s="194" t="str">
        <f>IF(INDEX(tab_MinKomp[System Einkauf XP / EBA],MATCH($B483,tab_MinKomp[[Stanowisko / Position ]:[Stanowisko / Position ]],0))="n/a","n/a",CZ483-INDEX(tab_MinKomp[System Einkauf XP / EBA],MATCH($B483,tab_MinKomp[[Stanowisko / Position ]:[Stanowisko / Position ]],0)))</f>
        <v>n/a</v>
      </c>
      <c r="DA484" s="194" t="str">
        <f>IF(INDEX(tab_MinKomp[Techniki negocjacyjne / Verhandlungstechniken],MATCH($B483,tab_MinKomp[[Stanowisko / Position ]:[Stanowisko / Position ]],0))="n/a","n/a",DA483-INDEX(tab_MinKomp[Techniki negocjacyjne / Verhandlungstechniken],MATCH($B483,tab_MinKomp[[Stanowisko / Position ]:[Stanowisko / Position ]],0)))</f>
        <v>n/a</v>
      </c>
      <c r="DB484" s="194" t="str">
        <f>IF(INDEX(tab_MinKomp[Znajomość rynku branżowego / Kenntnis des Industrie Marktes],MATCH($B483,tab_MinKomp[[Stanowisko / Position ]:[Stanowisko / Position ]],0))="n/a","n/a",DB483-INDEX(tab_MinKomp[Znajomość rynku branżowego / Kenntnis des Industrie Marktes],MATCH($B483,tab_MinKomp[[Stanowisko / Position ]:[Stanowisko / Position ]],0)))</f>
        <v>n/a</v>
      </c>
      <c r="DC484" s="194" t="str">
        <f>IF(INDEX(tab_MinKomp[SUPPLIER MANAGEMENT],MATCH($B483,tab_MinKomp[[Stanowisko / Position ]:[Stanowisko / Position ]],0))="n/a","n/a",DC483-INDEX(tab_MinKomp[SUPPLIER MANAGEMENT],MATCH($B483,tab_MinKomp[[Stanowisko / Position ]:[Stanowisko / Position ]],0)))</f>
        <v>n/a</v>
      </c>
      <c r="DD484" s="194" t="str">
        <f>IF(INDEX(tab_MinKomp[SUPPLIER MANAGEMENT],MATCH($B483,tab_MinKomp[[Stanowisko / Position ]:[Stanowisko / Position ]],0))="n/a","n/a",DD483-INDEX(tab_MinKomp[SUPPLIER MANAGEMENT],MATCH($B483,tab_MinKomp[[Stanowisko / Position ]:[Stanowisko / Position ]],0)))</f>
        <v>n/a</v>
      </c>
      <c r="DE484" s="194" t="str">
        <f>IF(INDEX(tab_MinKomp[SUPPLIER MANAGEMENT],MATCH($B483,tab_MinKomp[[Stanowisko / Position ]:[Stanowisko / Position ]],0))="n/a","n/a",DE483-INDEX(tab_MinKomp[SUPPLIER MANAGEMENT],MATCH($B483,tab_MinKomp[[Stanowisko / Position ]:[Stanowisko / Position ]],0)))</f>
        <v>n/a</v>
      </c>
      <c r="DF484" s="194">
        <f>IF(INDEX(tab_MinKomp[LEAN MANAGEMENT],MATCH($B483,tab_MinKomp[[Stanowisko / Position ]:[Stanowisko / Position ]],0))="n/a","n/a",DF483-INDEX(tab_MinKomp[LEAN MANAGEMENT],MATCH($B483,tab_MinKomp[[Stanowisko / Position ]:[Stanowisko / Position ]],0)))</f>
        <v>0</v>
      </c>
      <c r="DG484" s="194" t="str">
        <f>IF(INDEX(tab_MinKomp[PPAP/PSW],MATCH($B483,tab_MinKomp[[Stanowisko / Position ]:[Stanowisko / Position ]],0))="n/a","n/a",DG483-INDEX(tab_MinKomp[PPAP/PSW],MATCH($B483,tab_MinKomp[[Stanowisko / Position ]:[Stanowisko / Position ]],0)))</f>
        <v>n/a</v>
      </c>
      <c r="DH484" s="194" t="str">
        <f>IF(INDEX(tab_MinKomp[SUPPLIER MANAGEMENT],MATCH($B483,tab_MinKomp[[Stanowisko / Position ]:[Stanowisko / Position ]],0))="n/a","n/a",DH483-INDEX(tab_MinKomp[SUPPLIER MANAGEMENT],MATCH($B483,tab_MinKomp[[Stanowisko / Position ]:[Stanowisko / Position ]],0)))</f>
        <v>n/a</v>
      </c>
      <c r="DI484" s="194" t="str">
        <f>IF(INDEX(tab_MinKomp[OBSŁUGA PORTALI KLIENTA / Kundenportale],MATCH($B483,tab_MinKomp[[Stanowisko / Position ]:[Stanowisko / Position ]],0))="n/a","n/a",DI483-INDEX(tab_MinKomp[OBSŁUGA PORTALI KLIENTA / Kundenportale],MATCH($B483,tab_MinKomp[[Stanowisko / Position ]:[Stanowisko / Position ]],0)))</f>
        <v>n/a</v>
      </c>
      <c r="DJ484" s="194" t="str">
        <f>IF(INDEX(tab_MinKomp[Obsługa systemu BABTECQ / BABTECQ System],MATCH($B483,tab_MinKomp[[Stanowisko / Position ]:[Stanowisko / Position ]],0))="n/a","n/a",DJ483-INDEX(tab_MinKomp[Obsługa systemu BABTECQ / BABTECQ System],MATCH($B483,tab_MinKomp[[Stanowisko / Position ]:[Stanowisko / Position ]],0)))</f>
        <v>n/a</v>
      </c>
      <c r="DK484" s="194" t="str">
        <f>IF(INDEX(tab_MinKomp[Rysunek techniczny / technische Zeichnung],MATCH($B483,tab_MinKomp[[Stanowisko / Position ]:[Stanowisko / Position ]],0))="n/a","n/a",DK483-INDEX(tab_MinKomp[Rysunek techniczny / technische Zeichnung],MATCH($B483,tab_MinKomp[[Stanowisko / Position ]:[Stanowisko / Position ]],0)))</f>
        <v>n/a</v>
      </c>
      <c r="DL484" s="194" t="str">
        <f>IF(INDEX(tab_MinKomp[Kalibracja / Kalibrierung],MATCH($B483,tab_MinKomp[[Stanowisko / Position ]:[Stanowisko / Position ]],0))="n/a","n/a",DL483-INDEX(tab_MinKomp[Kalibracja / Kalibrierung],MATCH($B483,tab_MinKomp[[Stanowisko / Position ]:[Stanowisko / Position ]],0)))</f>
        <v>n/a</v>
      </c>
      <c r="DM484" s="194" t="str">
        <f>IF(INDEX(tab_MinKomp[Rekwalifikacja / Requalifizierung],MATCH($B483,tab_MinKomp[[Stanowisko / Position ]:[Stanowisko / Position ]],0))="n/a","n/a",DM483-INDEX(tab_MinKomp[Rekwalifikacja / Requalifizierung],MATCH($B483,tab_MinKomp[[Stanowisko / Position ]:[Stanowisko / Position ]],0)))</f>
        <v>n/a</v>
      </c>
      <c r="DN484" s="190" t="str">
        <f>IF(INDEX(tab_MinKomp[Testy czystości / Reinheitstests],MATCH($B483,tab_MinKomp[[Stanowisko / Position ]:[Stanowisko / Position ]],0))="n/a","n/a",DN483-INDEX(tab_MinKomp[Testy czystości / Reinheitstests],MATCH($B483,tab_MinKomp[[Stanowisko / Position ]:[Stanowisko / Position ]],0)))</f>
        <v>n/a</v>
      </c>
      <c r="DO484" s="190" t="str">
        <f>IF(INDEX(tab_MinKomp[Testy czystości / Reinheitstests],MATCH($B483,tab_MinKomp[[Stanowisko / Position ]:[Stanowisko / Position ]],0))="n/a","n/a",DO483-INDEX(tab_MinKomp[Testy czystości / Reinheitstests],MATCH($B483,tab_MinKomp[[Stanowisko / Position ]:[Stanowisko / Position ]],0)))</f>
        <v>n/a</v>
      </c>
      <c r="DP484" s="190" t="str">
        <f>IF(INDEX(tab_MinKomp[Testy czystości / Reinheitstests],MATCH($B483,tab_MinKomp[[Stanowisko / Position ]:[Stanowisko / Position ]],0))="n/a","n/a",DP483-INDEX(tab_MinKomp[Testy czystości / Reinheitstests],MATCH($B483,tab_MinKomp[[Stanowisko / Position ]:[Stanowisko / Position ]],0)))</f>
        <v>n/a</v>
      </c>
      <c r="DQ484" s="190" t="str">
        <f>IF(INDEX(tab_MinKomp[Testy czystości / Reinheitstests],MATCH($B483,tab_MinKomp[[Stanowisko / Position ]:[Stanowisko / Position ]],0))="n/a","n/a",DQ483-INDEX(tab_MinKomp[Testy czystości / Reinheitstests],MATCH($B483,tab_MinKomp[[Stanowisko / Position ]:[Stanowisko / Position ]],0)))</f>
        <v>n/a</v>
      </c>
      <c r="DR484" s="190" t="str">
        <f>IF(INDEX(tab_MinKomp[Testy czystości / Reinheitstests],MATCH($B483,tab_MinKomp[[Stanowisko / Position ]:[Stanowisko / Position ]],0))="n/a","n/a",DR483-INDEX(tab_MinKomp[Testy czystości / Reinheitstests],MATCH($B483,tab_MinKomp[[Stanowisko / Position ]:[Stanowisko / Position ]],0)))</f>
        <v>n/a</v>
      </c>
      <c r="DS484" s="190" t="str">
        <f>IF(INDEX(tab_MinKomp[Testy czystości / Reinheitstests],MATCH($B483,tab_MinKomp[[Stanowisko / Position ]:[Stanowisko / Position ]],0))="n/a","n/a",DS483-INDEX(tab_MinKomp[Testy czystości / Reinheitstests],MATCH($B483,tab_MinKomp[[Stanowisko / Position ]:[Stanowisko / Position ]],0)))</f>
        <v>n/a</v>
      </c>
      <c r="DT484" s="194" t="str">
        <f>IF(INDEX(tab_MinKomp[SUPPLIER MANAGEMENT],MATCH($B483,tab_MinKomp[[Stanowisko / Position ]:[Stanowisko / Position ]],0))="n/a","n/a",DT483-INDEX(tab_MinKomp[SUPPLIER MANAGEMENT],MATCH($B483,tab_MinKomp[[Stanowisko / Position ]:[Stanowisko / Position ]],0)))</f>
        <v>n/a</v>
      </c>
      <c r="DU484" s="190" t="str">
        <f>IF(INDEX(tab_MinKomp[Testy czystości / Reinheitstests],MATCH($B483,tab_MinKomp[[Stanowisko / Position ]:[Stanowisko / Position ]],0))="n/a","n/a",DU483-INDEX(tab_MinKomp[Testy czystości / Reinheitstests],MATCH($B483,tab_MinKomp[[Stanowisko / Position ]:[Stanowisko / Position ]],0)))</f>
        <v>n/a</v>
      </c>
      <c r="DV484" s="190" t="str">
        <f>IF(INDEX(tab_MinKomp[Testy czystości / Reinheitstests],MATCH($B483,tab_MinKomp[[Stanowisko / Position ]:[Stanowisko / Position ]],0))="n/a","n/a",DV483-INDEX(tab_MinKomp[Testy czystości / Reinheitstests],MATCH($B483,tab_MinKomp[[Stanowisko / Position ]:[Stanowisko / Position ]],0)))</f>
        <v>n/a</v>
      </c>
      <c r="DW484" s="190" t="str">
        <f>IF(INDEX(tab_MinKomp[Testy czystości / Reinheitstests],MATCH($B483,tab_MinKomp[[Stanowisko / Position ]:[Stanowisko / Position ]],0))="n/a","n/a",DW483-INDEX(tab_MinKomp[Testy czystości / Reinheitstests],MATCH($B483,tab_MinKomp[[Stanowisko / Position ]:[Stanowisko / Position ]],0)))</f>
        <v>n/a</v>
      </c>
      <c r="DX484" s="190" t="str">
        <f>IF(INDEX(tab_MinKomp[Testy czystości / Reinheitstests],MATCH($B483,tab_MinKomp[[Stanowisko / Position ]:[Stanowisko / Position ]],0))="n/a","n/a",DX483-INDEX(tab_MinKomp[Testy czystości / Reinheitstests],MATCH($B483,tab_MinKomp[[Stanowisko / Position ]:[Stanowisko / Position ]],0)))</f>
        <v>n/a</v>
      </c>
      <c r="DY484" s="190" t="str">
        <f>IF(INDEX(tab_MinKomp[Testy czystości / Reinheitstests],MATCH($B483,tab_MinKomp[[Stanowisko / Position ]:[Stanowisko / Position ]],0))="n/a","n/a",DY483-INDEX(tab_MinKomp[Testy czystości / Reinheitstests],MATCH($B483,tab_MinKomp[[Stanowisko / Position ]:[Stanowisko / Position ]],0)))</f>
        <v>n/a</v>
      </c>
      <c r="DZ484" s="190" t="str">
        <f>IF(INDEX(tab_MinKomp[Testy czystości / Reinheitstests],MATCH($B483,tab_MinKomp[[Stanowisko / Position ]:[Stanowisko / Position ]],0))="n/a","n/a",DZ483-INDEX(tab_MinKomp[Testy czystości / Reinheitstests],MATCH($B483,tab_MinKomp[[Stanowisko / Position ]:[Stanowisko / Position ]],0)))</f>
        <v>n/a</v>
      </c>
      <c r="EA484" s="194" t="str">
        <f>IF(INDEX(tab_MinKomp[SUPPLIER MANAGEMENT],MATCH($B483,tab_MinKomp[[Stanowisko / Position ]:[Stanowisko / Position ]],0))="n/a","n/a",EA483-INDEX(tab_MinKomp[SUPPLIER MANAGEMENT],MATCH($B483,tab_MinKomp[[Stanowisko / Position ]:[Stanowisko / Position ]],0)))</f>
        <v>n/a</v>
      </c>
      <c r="EB484" s="190" t="str">
        <f>IF(INDEX(tab_MinKomp[Testy czystości / Reinheitstests],MATCH($B483,tab_MinKomp[[Stanowisko / Position ]:[Stanowisko / Position ]],0))="n/a","n/a",EB483-INDEX(tab_MinKomp[Testy czystości / Reinheitstests],MATCH($B483,tab_MinKomp[[Stanowisko / Position ]:[Stanowisko / Position ]],0)))</f>
        <v>n/a</v>
      </c>
      <c r="EC484" s="190" t="str">
        <f>IF(INDEX(tab_MinKomp[Testy czystości / Reinheitstests],MATCH($B483,tab_MinKomp[[Stanowisko / Position ]:[Stanowisko / Position ]],0))="n/a","n/a",EC483-INDEX(tab_MinKomp[Testy czystości / Reinheitstests],MATCH($B483,tab_MinKomp[[Stanowisko / Position ]:[Stanowisko / Position ]],0)))</f>
        <v>n/a</v>
      </c>
      <c r="ED484" s="190" t="str">
        <f>IF(INDEX(tab_MinKomp[Testy czystości / Reinheitstests],MATCH($B483,tab_MinKomp[[Stanowisko / Position ]:[Stanowisko / Position ]],0))="n/a","n/a",ED483-INDEX(tab_MinKomp[Testy czystości / Reinheitstests],MATCH($B483,tab_MinKomp[[Stanowisko / Position ]:[Stanowisko / Position ]],0)))</f>
        <v>n/a</v>
      </c>
      <c r="EE484" s="190" t="str">
        <f>IF(INDEX(tab_MinKomp[Testy czystości / Reinheitstests],MATCH($B483,tab_MinKomp[[Stanowisko / Position ]:[Stanowisko / Position ]],0))="n/a","n/a",EE483-INDEX(tab_MinKomp[Testy czystości / Reinheitstests],MATCH($B483,tab_MinKomp[[Stanowisko / Position ]:[Stanowisko / Position ]],0)))</f>
        <v>n/a</v>
      </c>
      <c r="EF484" s="190" t="str">
        <f>IF(INDEX(tab_MinKomp[Testy czystości / Reinheitstests],MATCH($B483,tab_MinKomp[[Stanowisko / Position ]:[Stanowisko / Position ]],0))="n/a","n/a",EF483-INDEX(tab_MinKomp[Testy czystości / Reinheitstests],MATCH($B483,tab_MinKomp[[Stanowisko / Position ]:[Stanowisko / Position ]],0)))</f>
        <v>n/a</v>
      </c>
      <c r="EG484" s="190" t="str">
        <f>IF(INDEX(tab_MinKomp[Testy czystości / Reinheitstests],MATCH($B483,tab_MinKomp[[Stanowisko / Position ]:[Stanowisko / Position ]],0))="n/a","n/a",EG483-INDEX(tab_MinKomp[Testy czystości / Reinheitstests],MATCH($B483,tab_MinKomp[[Stanowisko / Position ]:[Stanowisko / Position ]],0)))</f>
        <v>n/a</v>
      </c>
      <c r="EH484" s="190" t="str">
        <f>IF(INDEX(tab_MinKomp[Testy czystości / Reinheitstests],MATCH($B483,tab_MinKomp[[Stanowisko / Position ]:[Stanowisko / Position ]],0))="n/a","n/a",EH483-INDEX(tab_MinKomp[Testy czystości / Reinheitstests],MATCH($B483,tab_MinKomp[[Stanowisko / Position ]:[Stanowisko / Position ]],0)))</f>
        <v>n/a</v>
      </c>
      <c r="EI484" s="190" t="str">
        <f>IF(INDEX(tab_MinKomp[Testy czystości / Reinheitstests],MATCH($B483,tab_MinKomp[[Stanowisko / Position ]:[Stanowisko / Position ]],0))="n/a","n/a",EI483-INDEX(tab_MinKomp[Testy czystości / Reinheitstests],MATCH($B483,tab_MinKomp[[Stanowisko / Position ]:[Stanowisko / Position ]],0)))</f>
        <v>n/a</v>
      </c>
      <c r="EJ484" s="190" t="str">
        <f>IF(INDEX(tab_MinKomp[Testy czystości / Reinheitstests],MATCH($B483,tab_MinKomp[[Stanowisko / Position ]:[Stanowisko / Position ]],0))="n/a","n/a",EJ483-INDEX(tab_MinKomp[Testy czystości / Reinheitstests],MATCH($B483,tab_MinKomp[[Stanowisko / Position ]:[Stanowisko / Position ]],0)))</f>
        <v>n/a</v>
      </c>
      <c r="EK484" s="190" t="str">
        <f>IF(INDEX(tab_MinKomp[Testy czystości / Reinheitstests],MATCH($B483,tab_MinKomp[[Stanowisko / Position ]:[Stanowisko / Position ]],0))="n/a","n/a",EK483-INDEX(tab_MinKomp[Testy czystości / Reinheitstests],MATCH($B483,tab_MinKomp[[Stanowisko / Position ]:[Stanowisko / Position ]],0)))</f>
        <v>n/a</v>
      </c>
      <c r="EL484" s="190" t="str">
        <f>IF(INDEX(tab_MinKomp[Testy czystości / Reinheitstests],MATCH($B483,tab_MinKomp[[Stanowisko / Position ]:[Stanowisko / Position ]],0))="n/a","n/a",EL483-INDEX(tab_MinKomp[Testy czystości / Reinheitstests],MATCH($B483,tab_MinKomp[[Stanowisko / Position ]:[Stanowisko / Position ]],0)))</f>
        <v>n/a</v>
      </c>
      <c r="EM484" s="190" t="str">
        <f>IF(INDEX(tab_MinKomp[Testy czystości / Reinheitstests],MATCH($B483,tab_MinKomp[[Stanowisko / Position ]:[Stanowisko / Position ]],0))="n/a","n/a",EM483-INDEX(tab_MinKomp[Testy czystości / Reinheitstests],MATCH($B483,tab_MinKomp[[Stanowisko / Position ]:[Stanowisko / Position ]],0)))</f>
        <v>n/a</v>
      </c>
      <c r="EN484" s="190" t="str">
        <f>IF(INDEX(tab_MinKomp[Testy czystości / Reinheitstests],MATCH($B483,tab_MinKomp[[Stanowisko / Position ]:[Stanowisko / Position ]],0))="n/a","n/a",EN483-INDEX(tab_MinKomp[Testy czystości / Reinheitstests],MATCH($B483,tab_MinKomp[[Stanowisko / Position ]:[Stanowisko / Position ]],0)))</f>
        <v>n/a</v>
      </c>
      <c r="EO484" s="194" t="str">
        <f>IF(INDEX(tab_MinKomp[Konserwacja Rep],MATCH($B483,tab_MinKomp[[Stanowisko / Position ]:[Stanowisko / Position ]],0))="n/a","n/a",EO483-INDEX(tab_MinKomp[Konserwacja Rep],MATCH($B483,tab_MinKomp[[Stanowisko / Position ]:[Stanowisko / Position ]],0)))</f>
        <v>n/a</v>
      </c>
      <c r="EP484" s="194" t="str">
        <f>IF(INDEX(tab_MinKomp[[Konserwacja Engel ]],MATCH($B483,tab_MinKomp[[Stanowisko / Position ]:[Stanowisko / Position ]],0))="n/a","n/a",EP483-INDEX(tab_MinKomp[[Konserwacja Engel ]],MATCH($B483,tab_MinKomp[[Stanowisko / Position ]:[Stanowisko / Position ]],0)))</f>
        <v>n/a</v>
      </c>
      <c r="EQ484" s="194" t="str">
        <f>IF(INDEX(tab_MinKomp[Konserwacja B 50],MATCH($B483,tab_MinKomp[[Stanowisko / Position ]:[Stanowisko / Position ]],0))="n/a","n/a",EQ483-INDEX(tab_MinKomp[Konserwacja B 50],MATCH($B483,tab_MinKomp[[Stanowisko / Position ]:[Stanowisko / Position ]],0)))</f>
        <v>n/a</v>
      </c>
      <c r="ER484" s="194" t="str">
        <f>IF(INDEX(tab_MinKomp[[Konserwacja EOL ]],MATCH($B483,tab_MinKomp[[Stanowisko / Position ]:[Stanowisko / Position ]],0))="n/a","n/a",ER483-INDEX(tab_MinKomp[[Konserwacja EOL ]],MATCH($B483,tab_MinKomp[[Stanowisko / Position ]:[Stanowisko / Position ]],0)))</f>
        <v>n/a</v>
      </c>
      <c r="ES484" s="194" t="str">
        <f>IF(INDEX(tab_MinKomp[Konserwacja Branson],MATCH($B483,tab_MinKomp[[Stanowisko / Position ]:[Stanowisko / Position ]],0))="n/a","n/a",ES483-INDEX(tab_MinKomp[Konserwacja Branson],MATCH($B483,tab_MinKomp[[Stanowisko / Position ]:[Stanowisko / Position ]],0)))</f>
        <v>n/a</v>
      </c>
      <c r="ET484" s="194" t="str">
        <f>IF(INDEX(tab_MinKomp[Konserwacja coolery],MATCH($B483,tab_MinKomp[[Stanowisko / Position ]:[Stanowisko / Position ]],0))="n/a","n/a",ET483-INDEX(tab_MinKomp[Konserwacja coolery],MATCH($B483,tab_MinKomp[[Stanowisko / Position ]:[Stanowisko / Position ]],0)))</f>
        <v>n/a</v>
      </c>
      <c r="EU484" s="194" t="str">
        <f>IF(INDEX(tab_MinKomp[Konserwacja piecy],MATCH($B483,tab_MinKomp[[Stanowisko / Position ]:[Stanowisko / Position ]],0))="n/a","n/a",EU483-INDEX(tab_MinKomp[Konserwacja piecy],MATCH($B483,tab_MinKomp[[Stanowisko / Position ]:[Stanowisko / Position ]],0)))</f>
        <v>n/a</v>
      </c>
      <c r="EV484" s="194" t="str">
        <f>IF(INDEX(tab_MinKomp[Rysunek techniczny- czytanie],MATCH($B483,tab_MinKomp[[Stanowisko / Position ]:[Stanowisko / Position ]],0))="n/a","n/a",EV483-INDEX(tab_MinKomp[Rysunek techniczny- czytanie],MATCH($B483,tab_MinKomp[[Stanowisko / Position ]:[Stanowisko / Position ]],0)))</f>
        <v>n/a</v>
      </c>
      <c r="EW484" s="194" t="str">
        <f>IF(INDEX(tab_MinKomp[Elektryka],MATCH($B483,tab_MinKomp[[Stanowisko / Position ]:[Stanowisko / Position ]],0))="n/a","n/a",EW483-INDEX(tab_MinKomp[Elektryka],MATCH($B483,tab_MinKomp[[Stanowisko / Position ]:[Stanowisko / Position ]],0)))</f>
        <v>n/a</v>
      </c>
      <c r="EX484" s="194" t="str">
        <f>IF(INDEX(tab_MinKomp[Pneumatyka],MATCH($B483,tab_MinKomp[[Stanowisko / Position ]:[Stanowisko / Position ]],0))="n/a","n/a",EX483-INDEX(tab_MinKomp[Pneumatyka],MATCH($B483,tab_MinKomp[[Stanowisko / Position ]:[Stanowisko / Position ]],0)))</f>
        <v>n/a</v>
      </c>
      <c r="EY484" s="194" t="str">
        <f>IF(INDEX(tab_MinKomp[[Hydraulika ]],MATCH($B483,tab_MinKomp[[Stanowisko / Position ]:[Stanowisko / Position ]],0))="n/a","n/a",EY483-INDEX(tab_MinKomp[[Hydraulika ]],MATCH($B483,tab_MinKomp[[Stanowisko / Position ]:[Stanowisko / Position ]],0)))</f>
        <v>n/a</v>
      </c>
      <c r="EZ484" s="194" t="str">
        <f>IF(INDEX(tab_MinKomp[Podciśnienie],MATCH($B483,tab_MinKomp[[Stanowisko / Position ]:[Stanowisko / Position ]],0))="n/a","n/a",EZ483-INDEX(tab_MinKomp[Podciśnienie],MATCH($B483,tab_MinKomp[[Stanowisko / Position ]:[Stanowisko / Position ]],0)))</f>
        <v>n/a</v>
      </c>
      <c r="FA484" s="194" t="str">
        <f>IF(INDEX(tab_MinKomp[Usuwanie awarii],MATCH($B483,tab_MinKomp[[Stanowisko / Position ]:[Stanowisko / Position ]],0))="n/a","n/a",FA483-INDEX(tab_MinKomp[Usuwanie awarii],MATCH($B483,tab_MinKomp[[Stanowisko / Position ]:[Stanowisko / Position ]],0)))</f>
        <v>n/a</v>
      </c>
      <c r="FB484" s="194" t="str">
        <f>IF(INDEX(tab_MinKomp[Obsługa robotów],MATCH($B483,tab_MinKomp[[Stanowisko / Position ]:[Stanowisko / Position ]],0))="n/a","n/a",FB483-INDEX(tab_MinKomp[Obsługa robotów],MATCH($B483,tab_MinKomp[[Stanowisko / Position ]:[Stanowisko / Position ]],0)))</f>
        <v>n/a</v>
      </c>
      <c r="FC484" s="194" t="str">
        <f>IF(INDEX(tab_MinKomp[Obsługa sterowania maszyny],MATCH($B483,tab_MinKomp[[Stanowisko / Position ]:[Stanowisko / Position ]],0))="n/a","n/a",FC483-INDEX(tab_MinKomp[Obsługa sterowania maszyny],MATCH($B483,tab_MinKomp[[Stanowisko / Position ]:[Stanowisko / Position ]],0)))</f>
        <v>n/a</v>
      </c>
      <c r="FD484" s="194" t="str">
        <f>IF(INDEX(tab_MinKomp[Usuwanie przyczyn żródłowych],MATCH($B483,tab_MinKomp[[Stanowisko / Position ]:[Stanowisko / Position ]],0))="n/a","n/a",FD483-INDEX(tab_MinKomp[Usuwanie przyczyn żródłowych],MATCH($B483,tab_MinKomp[[Stanowisko / Position ]:[Stanowisko / Position ]],0)))</f>
        <v>n/a</v>
      </c>
      <c r="FE484" s="194" t="str">
        <f>IF(INDEX(tab_MinKomp[Cmms stosowanie],MATCH($B483,tab_MinKomp[[Stanowisko / Position ]:[Stanowisko / Position ]],0))="n/a","n/a",FE483-INDEX(tab_MinKomp[Cmms stosowanie],MATCH($B483,tab_MinKomp[[Stanowisko / Position ]:[Stanowisko / Position ]],0)))</f>
        <v>n/a</v>
      </c>
      <c r="FF484" s="190" t="str">
        <f>IF(INDEX(tab_MinKomp[Testy czystości / Reinheitstests],MATCH($B483,tab_MinKomp[[Stanowisko / Position ]:[Stanowisko / Position ]],0))="n/a","n/a",FF483-INDEX(tab_MinKomp[Testy czystości / Reinheitstests],MATCH($B483,tab_MinKomp[[Stanowisko / Position ]:[Stanowisko / Position ]],0)))</f>
        <v>n/a</v>
      </c>
      <c r="FG484" s="194" t="str">
        <f>IF(INDEX(tab_MinKomp[Czyszczenie form plastikowych],MATCH($B483,tab_MinKomp[[Stanowisko / Position ]:[Stanowisko / Position ]],0))="n/a","n/a",FG483-INDEX(tab_MinKomp[Czyszczenie form plastikowych],MATCH($B483,tab_MinKomp[[Stanowisko / Position ]:[Stanowisko / Position ]],0)))</f>
        <v>n/a</v>
      </c>
      <c r="FH484" s="194" t="str">
        <f>IF(INDEX(tab_MinKomp[Wymiana form plastik],MATCH($B483,tab_MinKomp[[Stanowisko / Position ]:[Stanowisko / Position ]],0))="n/a","n/a",FH483-INDEX(tab_MinKomp[Wymiana form plastik],MATCH($B483,tab_MinKomp[[Stanowisko / Position ]:[Stanowisko / Position ]],0)))</f>
        <v>n/a</v>
      </c>
      <c r="FI484" s="194" t="str">
        <f>IF(INDEX(tab_MinKomp[Wymiana form guma],MATCH($B483,tab_MinKomp[[Stanowisko / Position ]:[Stanowisko / Position ]],0))="n/a","n/a",FI483-INDEX(tab_MinKomp[Wymiana form guma],MATCH($B483,tab_MinKomp[[Stanowisko / Position ]:[Stanowisko / Position ]],0)))</f>
        <v>n/a</v>
      </c>
      <c r="FJ484" s="194" t="str">
        <f>IF(INDEX(tab_MinKomp[Konserwacja KK],MATCH($B483,tab_MinKomp[[Stanowisko / Position ]:[Stanowisko / Position ]],0))="n/a","n/a",FJ483-INDEX(tab_MinKomp[Konserwacja KK],MATCH($B483,tab_MinKomp[[Stanowisko / Position ]:[Stanowisko / Position ]],0)))</f>
        <v>n/a</v>
      </c>
      <c r="FK484" s="194" t="str">
        <f>IF(INDEX(tab_MinKomp[Konserwacja form guma],MATCH($B483,tab_MinKomp[[Stanowisko / Position ]:[Stanowisko / Position ]],0))="n/a","n/a",FK483-INDEX(tab_MinKomp[Konserwacja form guma],MATCH($B483,tab_MinKomp[[Stanowisko / Position ]:[Stanowisko / Position ]],0)))</f>
        <v>n/a</v>
      </c>
      <c r="FL484" s="194" t="str">
        <f>IF(INDEX(tab_MinKomp[Konserwacja form plastiki],MATCH($B483,tab_MinKomp[[Stanowisko / Position ]:[Stanowisko / Position ]],0))="n/a","n/a",FL483-INDEX(tab_MinKomp[Konserwacja form plastiki],MATCH($B483,tab_MinKomp[[Stanowisko / Position ]:[Stanowisko / Position ]],0)))</f>
        <v>n/a</v>
      </c>
      <c r="FM484" s="194" t="str">
        <f>IF(INDEX(tab_MinKomp[Konserwacja Gorącego Kanału],MATCH($B483,tab_MinKomp[[Stanowisko / Position ]:[Stanowisko / Position ]],0))="n/a","n/a",FM483-INDEX(tab_MinKomp[Konserwacja Gorącego Kanału],MATCH($B483,tab_MinKomp[[Stanowisko / Position ]:[Stanowisko / Position ]],0)))</f>
        <v>n/a</v>
      </c>
      <c r="FN484" s="194" t="str">
        <f>IF(INDEX(tab_MinKomp[Konserwacja Gorącego Kanału],MATCH($B483,tab_MinKomp[[Stanowisko / Position ]:[Stanowisko / Position ]],0))="n/a","n/a",FN483-INDEX(tab_MinKomp[Konserwacja Gorącego Kanału],MATCH($B483,tab_MinKomp[[Stanowisko / Position ]:[Stanowisko / Position ]],0)))</f>
        <v>n/a</v>
      </c>
      <c r="FO484" s="194" t="str">
        <f>IF(INDEX(tab_MinKomp[Konserwacja Gorącego Kanału],MATCH($B483,tab_MinKomp[[Stanowisko / Position ]:[Stanowisko / Position ]],0))="n/a","n/a",FO483-INDEX(tab_MinKomp[Konserwacja Gorącego Kanału],MATCH($B483,tab_MinKomp[[Stanowisko / Position ]:[Stanowisko / Position ]],0)))</f>
        <v>n/a</v>
      </c>
      <c r="FP484" s="194" t="str">
        <f>IF(INDEX(tab_MinKomp[Konserwacja Gorącego Kanału],MATCH($B483,tab_MinKomp[[Stanowisko / Position ]:[Stanowisko / Position ]],0))="n/a","n/a",FP483-INDEX(tab_MinKomp[Konserwacja Gorącego Kanału],MATCH($B483,tab_MinKomp[[Stanowisko / Position ]:[Stanowisko / Position ]],0)))</f>
        <v>n/a</v>
      </c>
      <c r="FQ484" s="196" t="str">
        <f>IF(INDEX(tab_MinKomp[Język angielski / Englisch],MATCH($B483,tab_MinKomp[[Stanowisko / Position ]:[Stanowisko / Position ]],0))="n/a","n/a",FQ483-INDEX(tab_MinKomp[Język angielski / Englisch],MATCH($B483,tab_MinKomp[[Stanowisko / Position ]:[Stanowisko / Position ]],0)))</f>
        <v>n/a</v>
      </c>
      <c r="FR484" s="196" t="str">
        <f>IF(INDEX(tab_MinKomp[Język niemiecki / Deutsch],MATCH($B483,tab_MinKomp[[Stanowisko / Position ]:[Stanowisko / Position ]],0))="n/a","n/a",FR483-INDEX(tab_MinKomp[Język niemiecki / Deutsch],MATCH($B483,tab_MinKomp[[Stanowisko / Position ]:[Stanowisko / Position ]],0)))</f>
        <v>n/a</v>
      </c>
      <c r="FS484" s="194">
        <f>IF(INDEX(tab_MinKomp[Zarządzanie dokumentacją procesową / Process dokumentation management],MATCH($B483,tab_MinKomp[[Stanowisko / Position ]:[Stanowisko / Position ]],0))="n/a","n/a",FS483-INDEX(tab_MinKomp[Zarządzanie dokumentacją procesową / Process dokumentation management],MATCH($B483,tab_MinKomp[[Stanowisko / Position ]:[Stanowisko / Position ]],0)))</f>
        <v>1</v>
      </c>
      <c r="FT484" s="194">
        <f>IF(INDEX(tab_MinKomp[Znajomość procesów z obszaru / Kenntiss der prozesse in dem Bereich],MATCH($B483,tab_MinKomp[[Stanowisko / Position ]:[Stanowisko / Position ]],0))="n/a","n/a",FT483-INDEX(tab_MinKomp[Znajomość procesów z obszaru / Kenntiss der prozesse in dem Bereich],MATCH($B483,tab_MinKomp[[Stanowisko / Position ]:[Stanowisko / Position ]],0)))</f>
        <v>1</v>
      </c>
      <c r="FU484" s="194">
        <f>IF(INDEX(tab_MinKomp[optymalizacja procesów / Prozessoptymalisierung],MATCH($B483,tab_MinKomp[[Stanowisko / Position ]:[Stanowisko / Position ]],0))="n/a","n/a",FU483-INDEX(tab_MinKomp[optymalizacja procesów / Prozessoptymalisierung],MATCH($B483,tab_MinKomp[[Stanowisko / Position ]:[Stanowisko / Position ]],0)))</f>
        <v>1</v>
      </c>
      <c r="FV484" s="194">
        <f>IF(INDEX(tab_MinKomp[Umiejętności szkoleniowe / Trainingsfähigkeiten],MATCH($B483,tab_MinKomp[[Stanowisko / Position ]:[Stanowisko / Position ]],0))="n/a","n/a",FV483-INDEX(tab_MinKomp[Umiejętności szkoleniowe / Trainingsfähigkeiten],MATCH($B483,tab_MinKomp[[Stanowisko / Position ]:[Stanowisko / Position ]],0)))</f>
        <v>2</v>
      </c>
      <c r="FW484" s="194">
        <f>IF(INDEX(tab_MinKomp[Analityczne myślenie, podejście / Analitysches Denken, Einstellung],MATCH($B483,tab_MinKomp[[Stanowisko / Position ]:[Stanowisko / Position ]],0))="n/a","n/a",FW483-INDEX(tab_MinKomp[Analityczne myślenie, podejście / Analitysches Denken, Einstellung],MATCH($B483,tab_MinKomp[[Stanowisko / Position ]:[Stanowisko / Position ]],0)))</f>
        <v>2</v>
      </c>
      <c r="FX484" s="194">
        <f>IF(INDEX(tab_MinKomp[Dokładność, precyzja w dzialaniu / Genauigkeit, Präzision in die Arbeit],MATCH($B483,tab_MinKomp[[Stanowisko / Position ]:[Stanowisko / Position ]],0))="n/a","n/a",FX483-INDEX(tab_MinKomp[Dokładność, precyzja w dzialaniu / Genauigkeit, Präzision in die Arbeit],MATCH($B483,tab_MinKomp[[Stanowisko / Position ]:[Stanowisko / Position ]],0)))</f>
        <v>1</v>
      </c>
      <c r="FY484" s="194">
        <f>IF(INDEX(tab_MinKomp[Dyspozycyjność / Verfügbarkeit],MATCH($B483,tab_MinKomp[[Stanowisko / Position ]:[Stanowisko / Position ]],0))="n/a","n/a",FY483-INDEX(tab_MinKomp[Dyspozycyjność / Verfügbarkeit],MATCH($B483,tab_MinKomp[[Stanowisko / Position ]:[Stanowisko / Position ]],0)))</f>
        <v>0</v>
      </c>
      <c r="FZ484" s="194">
        <f>IF(INDEX(tab_MinKomp[Zaangażowanie / 
Engagement],MATCH($B483,tab_MinKomp[[Stanowisko / Position ]:[Stanowisko / Position ]],0))="n/a","n/a",FZ483-INDEX(tab_MinKomp[Zaangażowanie / 
Engagement],MATCH($B483,tab_MinKomp[[Stanowisko / Position ]:[Stanowisko / Position ]],0)))</f>
        <v>1</v>
      </c>
      <c r="GA484" s="194" t="str">
        <f>IF(INDEX(tab_MinKomp[Konserwacja form guma],MATCH($B483,tab_MinKomp[[Stanowisko / Position ]:[Stanowisko / Position ]],0))="n/a","n/a",GA483-INDEX(tab_MinKomp[Konserwacja form guma],MATCH($B483,tab_MinKomp[[Stanowisko / Position ]:[Stanowisko / Position ]],0)))</f>
        <v>n/a</v>
      </c>
      <c r="GB484" s="194" t="str">
        <f>IF(INDEX(tab_MinKomp[Konserwacja form plastiki],MATCH($B483,tab_MinKomp[[Stanowisko / Position ]:[Stanowisko / Position ]],0))="n/a","n/a",GB483-INDEX(tab_MinKomp[Konserwacja form plastiki],MATCH($B483,tab_MinKomp[[Stanowisko / Position ]:[Stanowisko / Position ]],0)))</f>
        <v>n/a</v>
      </c>
      <c r="GC484" s="194">
        <f>IF(INDEX(tab_MinKomp[Elastyczność w działaniu],MATCH($B483,tab_MinKomp[[Stanowisko / Position ]:[Stanowisko / Position ]],0))="n/a","n/a",GC483-INDEX(tab_MinKomp[Elastyczność w działaniu],MATCH($B483,tab_MinKomp[[Stanowisko / Position ]:[Stanowisko / Position ]],0)))</f>
        <v>1</v>
      </c>
      <c r="GD484" s="194">
        <f>IF(INDEX(tab_MinKomp[Komunikatywność],MATCH($B483,tab_MinKomp[[Stanowisko / Position ]:[Stanowisko / Position ]],0))="n/a","n/a",GD483-INDEX(tab_MinKomp[Komunikatywność],MATCH($B483,tab_MinKomp[[Stanowisko / Position ]:[Stanowisko / Position ]],0)))</f>
        <v>2</v>
      </c>
      <c r="GE484" s="193" t="str">
        <f>IF(INDEX(tab_MinKomp[Motywowanie i budowanie zaangażowania zespołu],MATCH($B483,tab_MinKomp[[Stanowisko / Position ]:[Stanowisko / Position ]],0))="n/a","n/a",GE483-INDEX(tab_MinKomp[Motywowanie i budowanie zaangażowania zespołu],MATCH($B483,tab_MinKomp[[Stanowisko / Position ]:[Stanowisko / Position ]],0)))</f>
        <v>n/a</v>
      </c>
      <c r="GF484" s="186" t="s">
        <v>248</v>
      </c>
      <c r="GG484" s="186" t="s">
        <v>248</v>
      </c>
      <c r="GH484" s="186" t="s">
        <v>248</v>
      </c>
      <c r="GI484" s="186" t="s">
        <v>248</v>
      </c>
      <c r="GJ484" s="186" t="s">
        <v>248</v>
      </c>
      <c r="GK484" s="186" t="s">
        <v>248</v>
      </c>
      <c r="GL484" s="186" t="s">
        <v>248</v>
      </c>
      <c r="GM484" s="186" t="s">
        <v>248</v>
      </c>
      <c r="GN484" s="186" t="s">
        <v>248</v>
      </c>
      <c r="GO484" s="186" t="s">
        <v>248</v>
      </c>
      <c r="GP484" s="186" t="s">
        <v>248</v>
      </c>
      <c r="GQ484" s="186" t="s">
        <v>248</v>
      </c>
      <c r="GR484" s="186" t="s">
        <v>248</v>
      </c>
      <c r="GS484" s="186" t="s">
        <v>248</v>
      </c>
      <c r="GT484" s="186" t="s">
        <v>248</v>
      </c>
      <c r="GU484" s="186" t="s">
        <v>248</v>
      </c>
      <c r="GV484" s="186" t="s">
        <v>248</v>
      </c>
      <c r="GW484" s="186" t="s">
        <v>248</v>
      </c>
      <c r="GX484" s="186" t="s">
        <v>248</v>
      </c>
      <c r="GY484" s="186" t="s">
        <v>248</v>
      </c>
      <c r="GZ484" s="261" t="s">
        <v>248</v>
      </c>
      <c r="HA484" s="261" t="s">
        <v>248</v>
      </c>
      <c r="HB484" s="191">
        <f>SUM(G484:GE484)/(HB483-(SUM(G484:GE484)))</f>
        <v>0.33333333333333331</v>
      </c>
    </row>
    <row r="485" spans="1:210" ht="24.9" customHeight="1" x14ac:dyDescent="0.3">
      <c r="A485" s="105" t="s">
        <v>314</v>
      </c>
      <c r="B485" s="105" t="s">
        <v>315</v>
      </c>
      <c r="C485" s="105" t="s">
        <v>433</v>
      </c>
      <c r="D485" s="105">
        <v>221</v>
      </c>
      <c r="E485" s="394" t="s">
        <v>628</v>
      </c>
      <c r="F485" s="185" t="s">
        <v>374</v>
      </c>
      <c r="G485" s="186">
        <v>2</v>
      </c>
      <c r="H485" s="186">
        <v>1</v>
      </c>
      <c r="I485" s="186">
        <v>2</v>
      </c>
      <c r="J485" s="186">
        <v>1</v>
      </c>
      <c r="K485" s="186">
        <v>1</v>
      </c>
      <c r="L485" s="186" t="s">
        <v>248</v>
      </c>
      <c r="M485" s="186" t="s">
        <v>248</v>
      </c>
      <c r="N485" s="186" t="s">
        <v>248</v>
      </c>
      <c r="O485" s="186">
        <v>1</v>
      </c>
      <c r="P485" s="186">
        <v>2</v>
      </c>
      <c r="Q485" s="186" t="s">
        <v>248</v>
      </c>
      <c r="R485" s="186" t="s">
        <v>248</v>
      </c>
      <c r="S485" s="186" t="s">
        <v>248</v>
      </c>
      <c r="T485" s="186" t="s">
        <v>248</v>
      </c>
      <c r="U485" s="186" t="s">
        <v>248</v>
      </c>
      <c r="V485" s="186" t="s">
        <v>248</v>
      </c>
      <c r="W485" s="186" t="s">
        <v>248</v>
      </c>
      <c r="X485" s="186" t="s">
        <v>248</v>
      </c>
      <c r="Y485" s="186" t="s">
        <v>248</v>
      </c>
      <c r="Z485" s="186" t="s">
        <v>248</v>
      </c>
      <c r="AA485" s="186" t="s">
        <v>248</v>
      </c>
      <c r="AB485" s="186" t="s">
        <v>248</v>
      </c>
      <c r="AC485" s="186" t="s">
        <v>248</v>
      </c>
      <c r="AD485" s="186" t="s">
        <v>248</v>
      </c>
      <c r="AE485" s="186" t="s">
        <v>248</v>
      </c>
      <c r="AF485" s="186" t="s">
        <v>248</v>
      </c>
      <c r="AG485" s="186" t="s">
        <v>248</v>
      </c>
      <c r="AH485" s="186" t="s">
        <v>248</v>
      </c>
      <c r="AI485" s="186" t="s">
        <v>248</v>
      </c>
      <c r="AJ485" s="186" t="s">
        <v>248</v>
      </c>
      <c r="AK485" s="186" t="s">
        <v>248</v>
      </c>
      <c r="AL485" s="186">
        <v>2</v>
      </c>
      <c r="AM485" s="186" t="s">
        <v>248</v>
      </c>
      <c r="AN485" s="186" t="s">
        <v>248</v>
      </c>
      <c r="AO485" s="186">
        <v>1</v>
      </c>
      <c r="AP485" s="186" t="s">
        <v>248</v>
      </c>
      <c r="AQ485" s="186">
        <v>1</v>
      </c>
      <c r="AR485" s="186" t="s">
        <v>248</v>
      </c>
      <c r="AS485" s="186" t="s">
        <v>248</v>
      </c>
      <c r="AT485" s="186" t="s">
        <v>248</v>
      </c>
      <c r="AU485" s="186" t="s">
        <v>248</v>
      </c>
      <c r="AV485" s="186">
        <v>2</v>
      </c>
      <c r="AW485" s="186">
        <v>1</v>
      </c>
      <c r="AX485" s="186" t="s">
        <v>248</v>
      </c>
      <c r="AY485" s="186" t="s">
        <v>248</v>
      </c>
      <c r="AZ485" s="186" t="s">
        <v>248</v>
      </c>
      <c r="BA485" s="186" t="s">
        <v>248</v>
      </c>
      <c r="BB485" s="186" t="s">
        <v>248</v>
      </c>
      <c r="BC485" s="186" t="s">
        <v>248</v>
      </c>
      <c r="BD485" s="186" t="s">
        <v>248</v>
      </c>
      <c r="BE485" s="186" t="s">
        <v>248</v>
      </c>
      <c r="BF485" s="186" t="s">
        <v>248</v>
      </c>
      <c r="BG485" s="186" t="s">
        <v>248</v>
      </c>
      <c r="BH485" s="186" t="s">
        <v>248</v>
      </c>
      <c r="BI485" s="186" t="s">
        <v>248</v>
      </c>
      <c r="BJ485" s="186" t="s">
        <v>248</v>
      </c>
      <c r="BK485" s="186" t="s">
        <v>248</v>
      </c>
      <c r="BL485" s="186" t="s">
        <v>248</v>
      </c>
      <c r="BM485" s="186" t="s">
        <v>248</v>
      </c>
      <c r="BN485" s="186" t="s">
        <v>248</v>
      </c>
      <c r="BO485" s="186">
        <v>2</v>
      </c>
      <c r="BP485" s="186" t="s">
        <v>248</v>
      </c>
      <c r="BQ485" s="186" t="s">
        <v>248</v>
      </c>
      <c r="BR485" s="186" t="s">
        <v>248</v>
      </c>
      <c r="BS485" s="186">
        <v>2</v>
      </c>
      <c r="BT485" s="186" t="s">
        <v>248</v>
      </c>
      <c r="BU485" s="186">
        <v>2</v>
      </c>
      <c r="BV485" s="186">
        <v>2</v>
      </c>
      <c r="BW485" s="186">
        <v>2</v>
      </c>
      <c r="BX485" s="186">
        <v>2</v>
      </c>
      <c r="BY485" s="186" t="s">
        <v>248</v>
      </c>
      <c r="BZ485" s="186">
        <v>2</v>
      </c>
      <c r="CA485" s="186">
        <v>2</v>
      </c>
      <c r="CB485" s="186">
        <v>2</v>
      </c>
      <c r="CC485" s="186" t="s">
        <v>248</v>
      </c>
      <c r="CD485" s="186">
        <v>2</v>
      </c>
      <c r="CE485" s="186">
        <v>2</v>
      </c>
      <c r="CF485" s="186">
        <v>2</v>
      </c>
      <c r="CG485" s="186">
        <v>2</v>
      </c>
      <c r="CH485" s="186" t="s">
        <v>248</v>
      </c>
      <c r="CI485" s="186" t="s">
        <v>248</v>
      </c>
      <c r="CJ485" s="186" t="s">
        <v>248</v>
      </c>
      <c r="CK485" s="186" t="s">
        <v>248</v>
      </c>
      <c r="CL485" s="186" t="s">
        <v>248</v>
      </c>
      <c r="CM485" s="186" t="s">
        <v>248</v>
      </c>
      <c r="CN485" s="186" t="s">
        <v>248</v>
      </c>
      <c r="CO485" s="186" t="s">
        <v>248</v>
      </c>
      <c r="CP485" s="186" t="s">
        <v>248</v>
      </c>
      <c r="CQ485" s="186" t="s">
        <v>248</v>
      </c>
      <c r="CR485" s="186" t="s">
        <v>248</v>
      </c>
      <c r="CS485" s="186" t="s">
        <v>248</v>
      </c>
      <c r="CT485" s="186" t="s">
        <v>248</v>
      </c>
      <c r="CU485" s="186" t="s">
        <v>248</v>
      </c>
      <c r="CV485" s="186" t="s">
        <v>248</v>
      </c>
      <c r="CW485" s="186">
        <v>2</v>
      </c>
      <c r="CX485" s="186" t="s">
        <v>248</v>
      </c>
      <c r="CY485" s="186" t="s">
        <v>248</v>
      </c>
      <c r="CZ485" s="186" t="s">
        <v>248</v>
      </c>
      <c r="DA485" s="186" t="s">
        <v>248</v>
      </c>
      <c r="DB485" s="186" t="s">
        <v>248</v>
      </c>
      <c r="DC485" s="186" t="s">
        <v>248</v>
      </c>
      <c r="DD485" s="186" t="s">
        <v>248</v>
      </c>
      <c r="DE485" s="186" t="s">
        <v>248</v>
      </c>
      <c r="DF485" s="186">
        <v>1</v>
      </c>
      <c r="DG485" s="186" t="s">
        <v>248</v>
      </c>
      <c r="DH485" s="186" t="s">
        <v>248</v>
      </c>
      <c r="DI485" s="186" t="s">
        <v>248</v>
      </c>
      <c r="DJ485" s="186" t="s">
        <v>248</v>
      </c>
      <c r="DK485" s="186" t="s">
        <v>248</v>
      </c>
      <c r="DL485" s="186" t="s">
        <v>248</v>
      </c>
      <c r="DM485" s="186" t="s">
        <v>248</v>
      </c>
      <c r="DN485" s="186" t="s">
        <v>248</v>
      </c>
      <c r="DO485" s="186" t="s">
        <v>248</v>
      </c>
      <c r="DP485" s="186" t="s">
        <v>248</v>
      </c>
      <c r="DQ485" s="186" t="s">
        <v>248</v>
      </c>
      <c r="DR485" s="186" t="s">
        <v>248</v>
      </c>
      <c r="DS485" s="186" t="s">
        <v>248</v>
      </c>
      <c r="DT485" s="186" t="s">
        <v>248</v>
      </c>
      <c r="DU485" s="186" t="s">
        <v>248</v>
      </c>
      <c r="DV485" s="186" t="s">
        <v>248</v>
      </c>
      <c r="DW485" s="186" t="s">
        <v>248</v>
      </c>
      <c r="DX485" s="186" t="s">
        <v>248</v>
      </c>
      <c r="DY485" s="186" t="s">
        <v>248</v>
      </c>
      <c r="DZ485" s="186" t="s">
        <v>248</v>
      </c>
      <c r="EA485" s="186" t="s">
        <v>248</v>
      </c>
      <c r="EB485" s="186" t="s">
        <v>248</v>
      </c>
      <c r="EC485" s="186" t="s">
        <v>248</v>
      </c>
      <c r="ED485" s="186" t="s">
        <v>248</v>
      </c>
      <c r="EE485" s="186" t="s">
        <v>248</v>
      </c>
      <c r="EF485" s="186" t="s">
        <v>248</v>
      </c>
      <c r="EG485" s="186" t="s">
        <v>248</v>
      </c>
      <c r="EH485" s="186" t="s">
        <v>248</v>
      </c>
      <c r="EI485" s="186" t="s">
        <v>248</v>
      </c>
      <c r="EJ485" s="186" t="s">
        <v>248</v>
      </c>
      <c r="EK485" s="186" t="s">
        <v>248</v>
      </c>
      <c r="EL485" s="184" t="s">
        <v>248</v>
      </c>
      <c r="EM485" s="184" t="s">
        <v>248</v>
      </c>
      <c r="EN485" s="184" t="s">
        <v>248</v>
      </c>
      <c r="EO485" s="186" t="s">
        <v>248</v>
      </c>
      <c r="EP485" s="186" t="s">
        <v>248</v>
      </c>
      <c r="EQ485" s="186" t="s">
        <v>248</v>
      </c>
      <c r="ER485" s="186" t="s">
        <v>248</v>
      </c>
      <c r="ES485" s="186" t="s">
        <v>248</v>
      </c>
      <c r="ET485" s="186" t="s">
        <v>248</v>
      </c>
      <c r="EU485" s="186" t="s">
        <v>248</v>
      </c>
      <c r="EV485" s="186" t="s">
        <v>248</v>
      </c>
      <c r="EW485" s="186" t="s">
        <v>248</v>
      </c>
      <c r="EX485" s="186" t="s">
        <v>248</v>
      </c>
      <c r="EY485" s="186" t="s">
        <v>248</v>
      </c>
      <c r="EZ485" s="186" t="s">
        <v>248</v>
      </c>
      <c r="FA485" s="186" t="s">
        <v>248</v>
      </c>
      <c r="FB485" s="186" t="s">
        <v>248</v>
      </c>
      <c r="FC485" s="186" t="s">
        <v>248</v>
      </c>
      <c r="FD485" s="186" t="s">
        <v>248</v>
      </c>
      <c r="FE485" s="186" t="s">
        <v>248</v>
      </c>
      <c r="FF485" s="186" t="s">
        <v>248</v>
      </c>
      <c r="FG485" s="186" t="s">
        <v>248</v>
      </c>
      <c r="FH485" s="186" t="s">
        <v>248</v>
      </c>
      <c r="FI485" s="186" t="s">
        <v>248</v>
      </c>
      <c r="FJ485" s="186" t="s">
        <v>248</v>
      </c>
      <c r="FK485" s="186" t="s">
        <v>248</v>
      </c>
      <c r="FL485" s="186" t="s">
        <v>248</v>
      </c>
      <c r="FM485" s="186" t="s">
        <v>248</v>
      </c>
      <c r="FN485" s="186" t="s">
        <v>248</v>
      </c>
      <c r="FO485" s="186" t="s">
        <v>248</v>
      </c>
      <c r="FP485" s="186" t="s">
        <v>248</v>
      </c>
      <c r="FQ485" s="187" t="s">
        <v>248</v>
      </c>
      <c r="FR485" s="187" t="s">
        <v>248</v>
      </c>
      <c r="FS485" s="186">
        <v>2</v>
      </c>
      <c r="FT485" s="186">
        <v>2</v>
      </c>
      <c r="FU485" s="186">
        <v>2</v>
      </c>
      <c r="FV485" s="186">
        <v>1</v>
      </c>
      <c r="FW485" s="186">
        <v>1</v>
      </c>
      <c r="FX485" s="186">
        <v>2</v>
      </c>
      <c r="FY485" s="186">
        <v>2</v>
      </c>
      <c r="FZ485" s="186">
        <v>2</v>
      </c>
      <c r="GA485" s="186" t="s">
        <v>248</v>
      </c>
      <c r="GB485" s="186" t="s">
        <v>248</v>
      </c>
      <c r="GC485" s="186">
        <v>2</v>
      </c>
      <c r="GD485" s="186">
        <v>1</v>
      </c>
      <c r="GE485" s="186" t="s">
        <v>248</v>
      </c>
      <c r="GF485" s="186" t="s">
        <v>248</v>
      </c>
      <c r="GG485" s="186" t="s">
        <v>248</v>
      </c>
      <c r="GH485" s="186" t="s">
        <v>248</v>
      </c>
      <c r="GI485" s="186" t="s">
        <v>248</v>
      </c>
      <c r="GJ485" s="186" t="s">
        <v>248</v>
      </c>
      <c r="GK485" s="186" t="s">
        <v>248</v>
      </c>
      <c r="GL485" s="186" t="s">
        <v>248</v>
      </c>
      <c r="GM485" s="186" t="s">
        <v>248</v>
      </c>
      <c r="GN485" s="186" t="s">
        <v>248</v>
      </c>
      <c r="GO485" s="186" t="s">
        <v>248</v>
      </c>
      <c r="GP485" s="186" t="s">
        <v>248</v>
      </c>
      <c r="GQ485" s="186" t="s">
        <v>248</v>
      </c>
      <c r="GR485" s="186" t="s">
        <v>248</v>
      </c>
      <c r="GS485" s="186" t="s">
        <v>248</v>
      </c>
      <c r="GT485" s="186" t="s">
        <v>248</v>
      </c>
      <c r="GU485" s="186" t="s">
        <v>248</v>
      </c>
      <c r="GV485" s="186" t="s">
        <v>248</v>
      </c>
      <c r="GW485" s="186" t="s">
        <v>248</v>
      </c>
      <c r="GX485" s="186" t="s">
        <v>248</v>
      </c>
      <c r="GY485" s="186" t="s">
        <v>248</v>
      </c>
      <c r="GZ485" s="261" t="s">
        <v>248</v>
      </c>
      <c r="HA485" s="261" t="s">
        <v>248</v>
      </c>
      <c r="HB485" s="188">
        <f t="shared" ref="HB485" si="537">SUM(G485:GE485)</f>
        <v>63</v>
      </c>
    </row>
    <row r="486" spans="1:210" ht="24.9" customHeight="1" thickBot="1" x14ac:dyDescent="0.35">
      <c r="A486" s="108" t="str">
        <f t="shared" ref="A486" si="538">A485</f>
        <v>Prod.-Q-1</v>
      </c>
      <c r="B486" s="108" t="str">
        <f t="shared" ref="B486" si="539">B485</f>
        <v>Pracownik Produkcji</v>
      </c>
      <c r="C486" s="108" t="str">
        <f t="shared" ref="C486" si="540">C485</f>
        <v>RS</v>
      </c>
      <c r="D486" s="108">
        <f t="shared" ref="D486" si="541">D485</f>
        <v>221</v>
      </c>
      <c r="E486" s="395"/>
      <c r="F486" s="189" t="s">
        <v>375</v>
      </c>
      <c r="G486" s="192">
        <f>IF(INDEX(tab_MinKomp[Przepisy BHP / BHP Vorschriften],MATCH($B485,tab_MinKomp[[Stanowisko / Position ]:[Stanowisko / Position ]],0))="n/a","n/a",G485-INDEX(tab_MinKomp[Przepisy BHP / BHP Vorschriften],MATCH($B485,tab_MinKomp[[Stanowisko / Position ]:[Stanowisko / Position ]],0)))</f>
        <v>0</v>
      </c>
      <c r="H486" s="193">
        <f>IF(INDEX(tab_MinKomp[Przepisy PPOŻ / Brandschutzbestimmungen],MATCH($B485,tab_MinKomp[[Stanowisko / Position ]:[Stanowisko / Position ]],0))="n/a","n/a",H485-INDEX(tab_MinKomp[Przepisy PPOŻ / Brandschutzbestimmungen],MATCH($B485,tab_MinKomp[[Stanowisko / Position ]:[Stanowisko / Position ]],0)))</f>
        <v>0</v>
      </c>
      <c r="I486" s="193">
        <f>IF(INDEX(tab_MinKomp[Ryzyko zawodowe na stanowiskach pracyv/ Berufliche Risiken an Arbeitsstellen],MATCH($B485,tab_MinKomp[[Stanowisko / Position ]:[Stanowisko / Position ]],0))="n/a","n/a",I485-INDEX(tab_MinKomp[Ryzyko zawodowe na stanowiskach pracyv/ Berufliche Risiken an Arbeitsstellen],MATCH($B485,tab_MinKomp[[Stanowisko / Position ]:[Stanowisko / Position ]],0)))</f>
        <v>0</v>
      </c>
      <c r="J486" s="193">
        <f>IF(INDEX(tab_MinKomp[Gospodarka substancjami niebezpiecznymi / Gefahrstoffmanagement],MATCH($B485,tab_MinKomp[[Stanowisko / Position ]:[Stanowisko / Position ]],0))="n/a","n/a",J485-INDEX(tab_MinKomp[Gospodarka substancjami niebezpiecznymi / Gefahrstoffmanagement],MATCH($B485,tab_MinKomp[[Stanowisko / Position ]:[Stanowisko / Position ]],0)))</f>
        <v>0</v>
      </c>
      <c r="K486" s="193">
        <f>IF(INDEX(tab_MinKomp[Gospodarka odpadami / Abfallwirtschaft],MATCH($B485,tab_MinKomp[[Stanowisko / Position ]:[Stanowisko / Position ]],0))="n/a","n/a",K485-INDEX(tab_MinKomp[Gospodarka odpadami / Abfallwirtschaft],MATCH($B485,tab_MinKomp[[Stanowisko / Position ]:[Stanowisko / Position ]],0)))</f>
        <v>0</v>
      </c>
      <c r="L486" s="194" t="str">
        <f>IF(INDEX(tab_MinKomp[Przepisy kodeksu pracy / Bestimmungen des Arbeitsgesetzes],MATCH($B485,tab_MinKomp[[Stanowisko / Position ]:[Stanowisko / Position ]],0))="n/a","n/a",L485-INDEX(tab_MinKomp[Przepisy kodeksu pracy / Bestimmungen des Arbeitsgesetzes],MATCH($B485,tab_MinKomp[[Stanowisko / Position ]:[Stanowisko / Position ]],0)))</f>
        <v>n/a</v>
      </c>
      <c r="M486" s="195" t="str">
        <f>IF(INDEX(tab_MinKomp[Przepisy o ub.społ. ZUS  / Sozialversicherungsvorschriften],MATCH($B485,tab_MinKomp[[Stanowisko / Position ]:[Stanowisko / Position ]],0))="n/a","n/a",M485-INDEX(tab_MinKomp[Przepisy o ub.społ. ZUS  / Sozialversicherungsvorschriften],MATCH($B485,tab_MinKomp[[Stanowisko / Position ]:[Stanowisko / Position ]],0)))</f>
        <v>n/a</v>
      </c>
      <c r="N486" s="194" t="str">
        <f>IF(INDEX(tab_MinKomp[PRZEPISY O PDOF /persönlich Einkommensteuergesetz ],MATCH($B485,tab_MinKomp[[Stanowisko / Position ]:[Stanowisko / Position ]],0))="n/a","n/a",N485-INDEX(tab_MinKomp[PRZEPISY O PDOF /persönlich Einkommensteuergesetz ],MATCH($B485,tab_MinKomp[[Stanowisko / Position ]:[Stanowisko / Position ]],0)))</f>
        <v>n/a</v>
      </c>
      <c r="O486" s="194">
        <f>IF(INDEX(tab_MinKomp[Regulamin pracy / Arbeitsordnung],MATCH($B485,tab_MinKomp[[Stanowisko / Position ]:[Stanowisko / Position ]],0))="n/a","n/a",O485-INDEX(tab_MinKomp[Regulamin pracy / Arbeitsordnung],MATCH($B485,tab_MinKomp[[Stanowisko / Position ]:[Stanowisko / Position ]],0)))</f>
        <v>0</v>
      </c>
      <c r="P486" s="194">
        <f>IF(INDEX(tab_MinKomp[Regulamin wynagradzania / Vergütungsordnung],MATCH($B485,tab_MinKomp[[Stanowisko / Position ]:[Stanowisko / Position ]],0))="n/a","n/a",P485-INDEX(tab_MinKomp[Regulamin wynagradzania / Vergütungsordnung],MATCH($B485,tab_MinKomp[[Stanowisko / Position ]:[Stanowisko / Position ]],0)))</f>
        <v>1</v>
      </c>
      <c r="Q486" s="194" t="str">
        <f>IF(INDEX(tab_MinKomp[System R2PŁATNIK PRO: Płace / Lohnabrechnung],MATCH($B485,tab_MinKomp[[Stanowisko / Position ]:[Stanowisko / Position ]],0))="n/a","n/a",Q485-INDEX(tab_MinKomp[System R2PŁATNIK PRO: Płace / Lohnabrechnung],MATCH($B485,tab_MinKomp[[Stanowisko / Position ]:[Stanowisko / Position ]],0)))</f>
        <v>n/a</v>
      </c>
      <c r="R486" s="194" t="str">
        <f>IF(INDEX(tab_MinKomp[SystemR2PŁATNIK PRO: KADRY / Personaldaten],MATCH($B485,tab_MinKomp[[Stanowisko / Position ]:[Stanowisko / Position ]],0))="n/a","n/a",R485-INDEX(tab_MinKomp[SystemR2PŁATNIK PRO: KADRY / Personaldaten],MATCH($B485,tab_MinKomp[[Stanowisko / Position ]:[Stanowisko / Position ]],0)))</f>
        <v>n/a</v>
      </c>
      <c r="S486" s="194" t="str">
        <f>IF(INDEX(tab_MinKomp[SYSTEM R2PŁATNIK PRO: zarządzanie pracownikami / Arbeitsverwaltung],MATCH($B485,tab_MinKomp[[Stanowisko / Position ]:[Stanowisko / Position ]],0))="n/a","n/a",S485-INDEX(tab_MinKomp[SYSTEM R2PŁATNIK PRO: zarządzanie pracownikami / Arbeitsverwaltung],MATCH($B485,tab_MinKomp[[Stanowisko / Position ]:[Stanowisko / Position ]],0)))</f>
        <v>n/a</v>
      </c>
      <c r="T486" s="194" t="str">
        <f>IF(INDEX(tab_MinKomp[Doradztwo, wsparcie personalne / Personalberatung und Unterstützung],MATCH($B485,tab_MinKomp[[Stanowisko / Position ]:[Stanowisko / Position ]],0))="n/a","n/a",T485-INDEX(tab_MinKomp[Doradztwo, wsparcie personalne / Personalberatung und Unterstützung],MATCH($B485,tab_MinKomp[[Stanowisko / Position ]:[Stanowisko / Position ]],0)))</f>
        <v>n/a</v>
      </c>
      <c r="U486" s="194" t="str">
        <f>IF(INDEX(tab_MinKomp[Przepisy o podatku VAT / MwSt.- Gesetz],MATCH($B485,tab_MinKomp[[Stanowisko / Position ]:[Stanowisko / Position ]],0))="n/a","n/a",U485-INDEX(tab_MinKomp[Przepisy o podatku VAT / MwSt.- Gesetz],MATCH($B485,tab_MinKomp[[Stanowisko / Position ]:[Stanowisko / Position ]],0)))</f>
        <v>n/a</v>
      </c>
      <c r="V486" s="194" t="str">
        <f>IF(INDEX(tab_MinKomp[PrzepisyPDOP / geschäftlich Einkommensteuergesetz],MATCH($B485,tab_MinKomp[[Stanowisko / Position ]:[Stanowisko / Position ]],0))="n/a","n/a",V485-INDEX(tab_MinKomp[PrzepisyPDOP / geschäftlich Einkommensteuergesetz],MATCH($B485,tab_MinKomp[[Stanowisko / Position ]:[Stanowisko / Position ]],0)))</f>
        <v>n/a</v>
      </c>
      <c r="W486" s="194" t="str">
        <f>IF(INDEX(tab_MinKomp[System BAAN / FINANSE (FIBU)],MATCH($B485,tab_MinKomp[[Stanowisko / Position ]:[Stanowisko / Position ]],0))="n/a","n/a",W485-INDEX(tab_MinKomp[System BAAN / FINANSE (FIBU)],MATCH($B485,tab_MinKomp[[Stanowisko / Position ]:[Stanowisko / Position ]],0)))</f>
        <v>n/a</v>
      </c>
      <c r="X486" s="194" t="str">
        <f>IF(INDEX(tab_MinKomp[Systemy pomocnicze / Hilfssysteme(STOCKPROGRAM, KALK2000 etc.)],MATCH($B485,tab_MinKomp[[Stanowisko / Position ]:[Stanowisko / Position ]],0))="n/a","n/a",X485-INDEX(tab_MinKomp[Systemy pomocnicze / Hilfssysteme(STOCKPROGRAM, KALK2000 etc.)],MATCH($B485,tab_MinKomp[[Stanowisko / Position ]:[Stanowisko / Position ]],0)))</f>
        <v>n/a</v>
      </c>
      <c r="Y486" s="194" t="str">
        <f>IF(INDEX(tab_MinKomp[Polityka rachunkowości / Buchführungspolitik],MATCH($B485,tab_MinKomp[[Stanowisko / Position ]:[Stanowisko / Position ]],0))="n/a","n/a",Y485-INDEX(tab_MinKomp[Polityka rachunkowości / Buchführungspolitik],MATCH($B485,tab_MinKomp[[Stanowisko / Position ]:[Stanowisko / Position ]],0)))</f>
        <v>n/a</v>
      </c>
      <c r="Z486" s="194" t="str">
        <f>IF(INDEX(tab_MinKomp[Ustawa o rachunkowości / Rechnungslegungsgesetz],MATCH($B485,tab_MinKomp[[Stanowisko / Position ]:[Stanowisko / Position ]],0))="n/a","n/a",Z485-INDEX(tab_MinKomp[Ustawa o rachunkowości / Rechnungslegungsgesetz],MATCH($B485,tab_MinKomp[[Stanowisko / Position ]:[Stanowisko / Position ]],0)))</f>
        <v>n/a</v>
      </c>
      <c r="AA486" s="194" t="str">
        <f>IF(INDEX(tab_MinKomp[WORKFLOW - TS-100],MATCH($B485,tab_MinKomp[[Stanowisko / Position ]:[Stanowisko / Position ]],0))="n/a","n/a",AA485-INDEX(tab_MinKomp[WORKFLOW - TS-100],MATCH($B485,tab_MinKomp[[Stanowisko / Position ]:[Stanowisko / Position ]],0)))</f>
        <v>n/a</v>
      </c>
      <c r="AB486" s="194" t="str">
        <f>IF(INDEX(tab_MinKomp[WORKFLOW - SFMS],MATCH($B485,tab_MinKomp[[Stanowisko / Position ]:[Stanowisko / Position ]],0))="n/a","n/a",AB485-INDEX(tab_MinKomp[WORKFLOW - SFMS],MATCH($B485,tab_MinKomp[[Stanowisko / Position ]:[Stanowisko / Position ]],0)))</f>
        <v>n/a</v>
      </c>
      <c r="AC486" s="194" t="str">
        <f>IF(INDEX(tab_MinKomp[System ISO 9001:2015],MATCH($B485,tab_MinKomp[[Stanowisko / Position ]:[Stanowisko / Position ]],0))="n/a","n/a",AC485-INDEX(tab_MinKomp[System ISO 9001:2015],MATCH($B485,tab_MinKomp[[Stanowisko / Position ]:[Stanowisko / Position ]],0)))</f>
        <v>n/a</v>
      </c>
      <c r="AD486" s="194" t="str">
        <f>IF(INDEX(tab_MinKomp[System ISO 9001:2015],MATCH($B485,tab_MinKomp[[Stanowisko / Position ]:[Stanowisko / Position ]],0))="n/a","n/a",AD485-INDEX(tab_MinKomp[System ISO 9001:2015],MATCH($B485,tab_MinKomp[[Stanowisko / Position ]:[Stanowisko / Position ]],0)))</f>
        <v>n/a</v>
      </c>
      <c r="AE486" s="194" t="str">
        <f>IF(INDEX(tab_MinKomp[System ISO 9001:2015],MATCH($B485,tab_MinKomp[[Stanowisko / Position ]:[Stanowisko / Position ]],0))="n/a","n/a",AE485-INDEX(tab_MinKomp[System ISO 9001:2015],MATCH($B485,tab_MinKomp[[Stanowisko / Position ]:[Stanowisko / Position ]],0)))</f>
        <v>n/a</v>
      </c>
      <c r="AF486" s="194" t="str">
        <f>IF(INDEX(tab_MinKomp[System ISO 9001:2015],MATCH($B485,tab_MinKomp[[Stanowisko / Position ]:[Stanowisko / Position ]],0))="n/a","n/a",AF485-INDEX(tab_MinKomp[System ISO 9001:2015],MATCH($B485,tab_MinKomp[[Stanowisko / Position ]:[Stanowisko / Position ]],0)))</f>
        <v>n/a</v>
      </c>
      <c r="AG486" s="194" t="str">
        <f>IF(INDEX(tab_MinKomp[Wymagania VDA 6.3 Process / Forderungen],MATCH($B485,tab_MinKomp[[Stanowisko / Position ]:[Stanowisko / Position ]],0))="n/a","n/a",AG485-INDEX(tab_MinKomp[Wymagania VDA 6.3 Process / Forderungen],MATCH($B485,tab_MinKomp[[Stanowisko / Position ]:[Stanowisko / Position ]],0)))</f>
        <v>n/a</v>
      </c>
      <c r="AH486" s="194" t="str">
        <f>IF(INDEX(tab_MinKomp[Wymagania VDA 6.5 Product / Forderungen],MATCH($B485,tab_MinKomp[[Stanowisko / Position ]:[Stanowisko / Position ]],0))="n/a","n/a",AH485-INDEX(tab_MinKomp[Wymagania VDA 6.5 Product / Forderungen],MATCH($B485,tab_MinKomp[[Stanowisko / Position ]:[Stanowisko / Position ]],0)))</f>
        <v>n/a</v>
      </c>
      <c r="AI486" s="194" t="str">
        <f>IF(INDEX(tab_MinKomp[System ISO 9001:2015],MATCH($B485,tab_MinKomp[[Stanowisko / Position ]:[Stanowisko / Position ]],0))="n/a","n/a",AI485-INDEX(tab_MinKomp[System ISO 9001:2015],MATCH($B485,tab_MinKomp[[Stanowisko / Position ]:[Stanowisko / Position ]],0)))</f>
        <v>n/a</v>
      </c>
      <c r="AJ486" s="194" t="str">
        <f>IF(INDEX(tab_MinKomp[Auditor systemu ISO 17021:2018],MATCH($B485,tab_MinKomp[[Stanowisko / Position ]:[Stanowisko / Position ]],0))="n/a","n/a",AJ485-INDEX(tab_MinKomp[Auditor systemu ISO 17021:2018],MATCH($B485,tab_MinKomp[[Stanowisko / Position ]:[Stanowisko / Position ]],0)))</f>
        <v>n/a</v>
      </c>
      <c r="AK486" s="194" t="str">
        <f>IF(INDEX(tab_MinKomp[Pełnomocnik systemu / Systemvertreter],MATCH($B485,tab_MinKomp[[Stanowisko / Position ]:[Stanowisko / Position ]],0))="n/a","n/a",AK485-INDEX(tab_MinKomp[Pełnomocnik systemu / Systemvertreter],MATCH($B485,tab_MinKomp[[Stanowisko / Position ]:[Stanowisko / Position ]],0)))</f>
        <v>n/a</v>
      </c>
      <c r="AL486" s="194">
        <f>IF(INDEX(tab_MinKomp[Polityka Etyczna - Compliance],MATCH($B485,tab_MinKomp[[Stanowisko / Position ]:[Stanowisko / Position ]],0))="n/a","n/a",AL485-INDEX(tab_MinKomp[Polityka Etyczna - Compliance],MATCH($B485,tab_MinKomp[[Stanowisko / Position ]:[Stanowisko / Position ]],0)))</f>
        <v>1</v>
      </c>
      <c r="AM486" s="194" t="str">
        <f>IF(INDEX(tab_MinKomp[WDRAŻANIE NOWYCH PROJEKTÓW/ PROCEDURA CTM],MATCH($B485,tab_MinKomp[[Stanowisko / Position ]:[Stanowisko / Position ]],0))="n/a","n/a",AM485-INDEX(tab_MinKomp[WDRAŻANIE NOWYCH PROJEKTÓW/ PROCEDURA CTM],MATCH($B485,tab_MinKomp[[Stanowisko / Position ]:[Stanowisko / Position ]],0)))</f>
        <v>n/a</v>
      </c>
      <c r="AN486" s="194" t="str">
        <f>IF(INDEX(tab_MinKomp[KAMIENIE MILOWE MSL/PIFF],MATCH($B485,tab_MinKomp[[Stanowisko / Position ]:[Stanowisko / Position ]],0))="n/a","n/a",AN485-INDEX(tab_MinKomp[KAMIENIE MILOWE MSL/PIFF],MATCH($B485,tab_MinKomp[[Stanowisko / Position ]:[Stanowisko / Position ]],0)))</f>
        <v>n/a</v>
      </c>
      <c r="AO486" s="194">
        <f>IF(INDEX(tab_MinKomp[CP],MATCH($B485,tab_MinKomp[[Stanowisko / Position ]:[Stanowisko / Position ]],0))="n/a","n/a",AO485-INDEX(tab_MinKomp[CP],MATCH($B485,tab_MinKomp[[Stanowisko / Position ]:[Stanowisko / Position ]],0)))</f>
        <v>0</v>
      </c>
      <c r="AP486" s="194" t="str">
        <f>IF(INDEX(tab_MinKomp[FMEA],MATCH($B485,tab_MinKomp[[Stanowisko / Position ]:[Stanowisko / Position ]],0))="n/a","n/a",AP485-INDEX(tab_MinKomp[FMEA],MATCH($B485,tab_MinKomp[[Stanowisko / Position ]:[Stanowisko / Position ]],0)))</f>
        <v>n/a</v>
      </c>
      <c r="AQ486" s="194">
        <f>IF(INDEX(tab_MinKomp[FLOW CHART],MATCH($B485,tab_MinKomp[[Stanowisko / Position ]:[Stanowisko / Position ]],0))="n/a","n/a",AQ485-INDEX(tab_MinKomp[FLOW CHART],MATCH($B485,tab_MinKomp[[Stanowisko / Position ]:[Stanowisko / Position ]],0)))</f>
        <v>0</v>
      </c>
      <c r="AR486" s="194" t="str">
        <f>IF(INDEX(tab_MinKomp[APQP],MATCH($B485,tab_MinKomp[[Stanowisko / Position ]:[Stanowisko / Position ]],0))="n/a","n/a",AR485-INDEX(tab_MinKomp[APQP],MATCH($B485,tab_MinKomp[[Stanowisko / Position ]:[Stanowisko / Position ]],0)))</f>
        <v>n/a</v>
      </c>
      <c r="AS486" s="194" t="str">
        <f>IF(INDEX(tab_MinKomp[MSA],MATCH($B485,tab_MinKomp[[Stanowisko / Position ]:[Stanowisko / Position ]],0))="n/a","n/a",AS485-INDEX(tab_MinKomp[MSA],MATCH($B485,tab_MinKomp[[Stanowisko / Position ]:[Stanowisko / Position ]],0)))</f>
        <v>n/a</v>
      </c>
      <c r="AT486" s="194" t="str">
        <f>IF(INDEX(tab_MinKomp[SPC],MATCH($B485,tab_MinKomp[[Stanowisko / Position ]:[Stanowisko / Position ]],0))="n/a","n/a",AT485-INDEX(tab_MinKomp[SPC],MATCH($B485,tab_MinKomp[[Stanowisko / Position ]:[Stanowisko / Position ]],0)))</f>
        <v>n/a</v>
      </c>
      <c r="AU486" s="194" t="str">
        <f>IF(INDEX(tab_MinKomp[CSR (SPECYFICZNE WYMAGANIA KLIENTA)],MATCH($B485,tab_MinKomp[[Stanowisko / Position ]:[Stanowisko / Position ]],0))="n/a","n/a",AU485-INDEX(tab_MinKomp[CSR (SPECYFICZNE WYMAGANIA KLIENTA)],MATCH($B485,tab_MinKomp[[Stanowisko / Position ]:[Stanowisko / Position ]],0)))</f>
        <v>n/a</v>
      </c>
      <c r="AV486" s="194">
        <f>IF(INDEX(tab_MinKomp[5S],MATCH($B485,tab_MinKomp[[Stanowisko / Position ]:[Stanowisko / Position ]],0))="n/a","n/a",AV485-INDEX(tab_MinKomp[5S],MATCH($B485,tab_MinKomp[[Stanowisko / Position ]:[Stanowisko / Position ]],0)))</f>
        <v>0</v>
      </c>
      <c r="AW486" s="194">
        <f>IF(INDEX(tab_MinKomp[LEAN MANAGEMENT],MATCH($B485,tab_MinKomp[[Stanowisko / Position ]:[Stanowisko / Position ]],0))="n/a","n/a",AW485-INDEX(tab_MinKomp[LEAN MANAGEMENT],MATCH($B485,tab_MinKomp[[Stanowisko / Position ]:[Stanowisko / Position ]],0)))</f>
        <v>0</v>
      </c>
      <c r="AX486" s="194" t="str">
        <f>IF(INDEX(tab_MinKomp[5R],MATCH($B485,tab_MinKomp[[Stanowisko / Position ]:[Stanowisko / Position ]],0))="n/a","n/a",AX485-INDEX(tab_MinKomp[5R],MATCH($B485,tab_MinKomp[[Stanowisko / Position ]:[Stanowisko / Position ]],0)))</f>
        <v>n/a</v>
      </c>
      <c r="AY486" s="194" t="str">
        <f>IF(INDEX(tab_MinKomp[Six Sigma],MATCH($B485,tab_MinKomp[[Stanowisko / Position ]:[Stanowisko / Position ]],0))="n/a","n/a",AY485-INDEX(tab_MinKomp[Six Sigma],MATCH($B485,tab_MinKomp[[Stanowisko / Position ]:[Stanowisko / Position ]],0)))</f>
        <v>n/a</v>
      </c>
      <c r="AZ486" s="194" t="str">
        <f>IF(INDEX(tab_MinKomp[System BAAN / Distribution &amp; Supply Chain],MATCH($B485,tab_MinKomp[[Stanowisko / Position ]:[Stanowisko / Position ]],0))="n/a","n/a",AZ485-INDEX(tab_MinKomp[System BAAN / Distribution &amp; Supply Chain],MATCH($B485,tab_MinKomp[[Stanowisko / Position ]:[Stanowisko / Position ]],0)))</f>
        <v>n/a</v>
      </c>
      <c r="BA486" s="194" t="str">
        <f>IF(INDEX(tab_MinKomp[Gospodarka magazynowa / Lagerverwaltung],MATCH($B485,tab_MinKomp[[Stanowisko / Position ]:[Stanowisko / Position ]],0))="n/a","n/a",BA485-INDEX(tab_MinKomp[Gospodarka magazynowa / Lagerverwaltung],MATCH($B485,tab_MinKomp[[Stanowisko / Position ]:[Stanowisko / Position ]],0)))</f>
        <v>n/a</v>
      </c>
      <c r="BB486" s="194" t="str">
        <f>IF(INDEX(tab_MinKomp[Inwentaryzacja - organizacja i przebieg / Inventurprozess],MATCH($B485,tab_MinKomp[[Stanowisko / Position ]:[Stanowisko / Position ]],0))="n/a","n/a",BB485-INDEX(tab_MinKomp[Inwentaryzacja - organizacja i przebieg / Inventurprozess],MATCH($B485,tab_MinKomp[[Stanowisko / Position ]:[Stanowisko / Position ]],0)))</f>
        <v>n/a</v>
      </c>
      <c r="BC486" s="194" t="str">
        <f>IF(INDEX(tab_MinKomp[Organizacja dostaw / Versorgungsorganisation],MATCH($B485,tab_MinKomp[[Stanowisko / Position ]:[Stanowisko / Position ]],0))="n/a","n/a",BC485-INDEX(tab_MinKomp[Organizacja dostaw / Versorgungsorganisation],MATCH($B485,tab_MinKomp[[Stanowisko / Position ]:[Stanowisko / Position ]],0)))</f>
        <v>n/a</v>
      </c>
      <c r="BD486" s="194" t="str">
        <f>IF(INDEX(tab_MinKomp[Organizacja wysyłek / Organisation von Lieferungen],MATCH($B485,tab_MinKomp[[Stanowisko / Position ]:[Stanowisko / Position ]],0))="n/a","n/a",BD485-INDEX(tab_MinKomp[Organizacja wysyłek / Organisation von Lieferungen],MATCH($B485,tab_MinKomp[[Stanowisko / Position ]:[Stanowisko / Position ]],0)))</f>
        <v>n/a</v>
      </c>
      <c r="BE486" s="194" t="str">
        <f>IF(INDEX(tab_MinKomp[Analiza magazynowa - Program Polen.mdb / Inventuranalyse],MATCH($B485,tab_MinKomp[[Stanowisko / Position ]:[Stanowisko / Position ]],0))="n/a","n/a",BE485-INDEX(tab_MinKomp[Analiza magazynowa - Program Polen.mdb / Inventuranalyse],MATCH($B485,tab_MinKomp[[Stanowisko / Position ]:[Stanowisko / Position ]],0)))</f>
        <v>n/a</v>
      </c>
      <c r="BF486" s="190" t="str">
        <f>IF(INDEX(tab_MinKomp[MMOG (Materials Management Operations Guidelines)],MATCH($B485,tab_MinKomp[[Stanowisko / Position ]:[Stanowisko / Position ]],0))="n/a","n/a",BF485-INDEX(tab_MinKomp[MMOG (Materials Management Operations Guidelines)],MATCH($B485,tab_MinKomp[[Stanowisko / Position ]:[Stanowisko / Position ]],0)))</f>
        <v>n/a</v>
      </c>
      <c r="BG486" s="190" t="str">
        <f>IF(INDEX(tab_MinKomp[GPP],MATCH($B485,tab_MinKomp[[Stanowisko / Position ]:[Stanowisko / Position ]],0))="n/a","n/a",BG485-INDEX(tab_MinKomp[GPP],MATCH($B485,tab_MinKomp[[Stanowisko / Position ]:[Stanowisko / Position ]],0)))</f>
        <v>n/a</v>
      </c>
      <c r="BH486" s="190" t="str">
        <f>IF(INDEX(tab_MinKomp[AIAG (Automotive Industry Action Group)],MATCH($B485,tab_MinKomp[[Stanowisko / Position ]:[Stanowisko / Position ]],0))="n/a","n/a",BH485-INDEX(tab_MinKomp[AIAG (Automotive Industry Action Group)],MATCH($B485,tab_MinKomp[[Stanowisko / Position ]:[Stanowisko / Position ]],0)))</f>
        <v>n/a</v>
      </c>
      <c r="BI486" s="190" t="str">
        <f>IF(INDEX(tab_MinKomp[Super-G disputes],MATCH($B485,tab_MinKomp[[Stanowisko / Position ]:[Stanowisko / Position ]],0))="n/a","n/a",BI485-INDEX(tab_MinKomp[Super-G disputes],MATCH($B485,tab_MinKomp[[Stanowisko / Position ]:[Stanowisko / Position ]],0)))</f>
        <v>n/a</v>
      </c>
      <c r="BJ486" s="190" t="str">
        <f>IF(INDEX(tab_MinKomp[CMMS3/eDDL (Direct Data Link)],MATCH($B485,tab_MinKomp[[Stanowisko / Position ]:[Stanowisko / Position ]],0))="n/a","n/a",BJ485-INDEX(tab_MinKomp[CMMS3/eDDL (Direct Data Link)],MATCH($B485,tab_MinKomp[[Stanowisko / Position ]:[Stanowisko / Position ]],0)))</f>
        <v>n/a</v>
      </c>
      <c r="BK486" s="190" t="str">
        <f>IF(INDEX(tab_MinKomp[MP&amp;L (Material Planning and Logistics)],MATCH($B485,tab_MinKomp[[Stanowisko / Position ]:[Stanowisko / Position ]],0))="n/a","n/a",BK485-INDEX(tab_MinKomp[MP&amp;L (Material Planning and Logistics)],MATCH($B485,tab_MinKomp[[Stanowisko / Position ]:[Stanowisko / Position ]],0)))</f>
        <v>n/a</v>
      </c>
      <c r="BL486" s="190" t="str">
        <f>IF(INDEX(tab_MinKomp[Supplier delivery rating],MATCH($B485,tab_MinKomp[[Stanowisko / Position ]:[Stanowisko / Position ]],0))="n/a","n/a",BL485-INDEX(tab_MinKomp[Supplier delivery rating],MATCH($B485,tab_MinKomp[[Stanowisko / Position ]:[Stanowisko / Position ]],0)))</f>
        <v>n/a</v>
      </c>
      <c r="BM486" s="194" t="str">
        <f>IF(INDEX(tab_MinKomp[Wymagania VDA 6.5 Product / Forderungen],MATCH($B485,tab_MinKomp[[Stanowisko / Position ]:[Stanowisko / Position ]],0))="n/a","n/a",BM485-INDEX(tab_MinKomp[Wymagania VDA 6.5 Product / Forderungen],MATCH($B485,tab_MinKomp[[Stanowisko / Position ]:[Stanowisko / Position ]],0)))</f>
        <v>n/a</v>
      </c>
      <c r="BN486" s="194" t="str">
        <f>IF(INDEX(tab_MinKomp[Wymagania VDA 6.5 Product / Forderungen],MATCH($B485,tab_MinKomp[[Stanowisko / Position ]:[Stanowisko / Position ]],0))="n/a","n/a",BN485-INDEX(tab_MinKomp[Wymagania VDA 6.5 Product / Forderungen],MATCH($B485,tab_MinKomp[[Stanowisko / Position ]:[Stanowisko / Position ]],0)))</f>
        <v>n/a</v>
      </c>
      <c r="BO486" s="194">
        <f>IF(INDEX(tab_MinKomp[5S],MATCH($B485,tab_MinKomp[[Stanowisko / Position ]:[Stanowisko / Position ]],0))="n/a","n/a",BO485-INDEX(tab_MinKomp[5S],MATCH($B485,tab_MinKomp[[Stanowisko / Position ]:[Stanowisko / Position ]],0)))</f>
        <v>0</v>
      </c>
      <c r="BP486" s="194" t="str">
        <f>IF(INDEX(tab_MinKomp[Wymagania VDA 6.5 Product / Forderungen],MATCH($B485,tab_MinKomp[[Stanowisko / Position ]:[Stanowisko / Position ]],0))="n/a","n/a",BP485-INDEX(tab_MinKomp[Wymagania VDA 6.5 Product / Forderungen],MATCH($B485,tab_MinKomp[[Stanowisko / Position ]:[Stanowisko / Position ]],0)))</f>
        <v>n/a</v>
      </c>
      <c r="BQ486" s="194" t="str">
        <f>IF(INDEX(tab_MinKomp[Wymagania VDA 6.5 Product / Forderungen],MATCH($B485,tab_MinKomp[[Stanowisko / Position ]:[Stanowisko / Position ]],0))="n/a","n/a",BQ485-INDEX(tab_MinKomp[Wymagania VDA 6.5 Product / Forderungen],MATCH($B485,tab_MinKomp[[Stanowisko / Position ]:[Stanowisko / Position ]],0)))</f>
        <v>n/a</v>
      </c>
      <c r="BR486" s="194" t="str">
        <f>IF(INDEX(tab_MinKomp[Wymagania VDA 6.5 Product / Forderungen],MATCH($B485,tab_MinKomp[[Stanowisko / Position ]:[Stanowisko / Position ]],0))="n/a","n/a",BR485-INDEX(tab_MinKomp[Wymagania VDA 6.5 Product / Forderungen],MATCH($B485,tab_MinKomp[[Stanowisko / Position ]:[Stanowisko / Position ]],0)))</f>
        <v>n/a</v>
      </c>
      <c r="BS486" s="194">
        <f>IF(INDEX(tab_MinKomp[5S],MATCH($B485,tab_MinKomp[[Stanowisko / Position ]:[Stanowisko / Position ]],0))="n/a","n/a",BS485-INDEX(tab_MinKomp[5S],MATCH($B485,tab_MinKomp[[Stanowisko / Position ]:[Stanowisko / Position ]],0)))</f>
        <v>0</v>
      </c>
      <c r="BT486" s="194" t="str">
        <f>IF(INDEX(tab_MinKomp[Wymagania VDA 6.5 Product / Forderungen],MATCH($B485,tab_MinKomp[[Stanowisko / Position ]:[Stanowisko / Position ]],0))="n/a","n/a",BT485-INDEX(tab_MinKomp[Wymagania VDA 6.5 Product / Forderungen],MATCH($B485,tab_MinKomp[[Stanowisko / Position ]:[Stanowisko / Position ]],0)))</f>
        <v>n/a</v>
      </c>
      <c r="BU486" s="194">
        <f>IF(INDEX(tab_MinKomp[LEAN MANAGEMENT],MATCH($B485,tab_MinKomp[[Stanowisko / Position ]:[Stanowisko / Position ]],0))="n/a","n/a",BU485-INDEX(tab_MinKomp[LEAN MANAGEMENT],MATCH($B485,tab_MinKomp[[Stanowisko / Position ]:[Stanowisko / Position ]],0)))</f>
        <v>1</v>
      </c>
      <c r="BV486" s="194">
        <f>IF(INDEX(tab_MinKomp[5S],MATCH($B485,tab_MinKomp[[Stanowisko / Position ]:[Stanowisko / Position ]],0))="n/a","n/a",BV485-INDEX(tab_MinKomp[5S],MATCH($B485,tab_MinKomp[[Stanowisko / Position ]:[Stanowisko / Position ]],0)))</f>
        <v>0</v>
      </c>
      <c r="BW486" s="194">
        <f>IF(INDEX(tab_MinKomp[5S],MATCH($B485,tab_MinKomp[[Stanowisko / Position ]:[Stanowisko / Position ]],0))="n/a","n/a",BW485-INDEX(tab_MinKomp[5S],MATCH($B485,tab_MinKomp[[Stanowisko / Position ]:[Stanowisko / Position ]],0)))</f>
        <v>0</v>
      </c>
      <c r="BX486" s="194">
        <f>IF(INDEX(tab_MinKomp[5S],MATCH($B485,tab_MinKomp[[Stanowisko / Position ]:[Stanowisko / Position ]],0))="n/a","n/a",BX485-INDEX(tab_MinKomp[5S],MATCH($B485,tab_MinKomp[[Stanowisko / Position ]:[Stanowisko / Position ]],0)))</f>
        <v>0</v>
      </c>
      <c r="BY486" s="194" t="str">
        <f>IF(INDEX(tab_MinKomp[Obsługa maszyn Engel / Engel Maschinenbedienung],MATCH($B485,tab_MinKomp[[Stanowisko / Position ]:[Stanowisko / Position ]],0))="n/a","n/a",BY485-INDEX(tab_MinKomp[Obsługa maszyn Engel / Engel Maschinenbedienung],MATCH($B485,tab_MinKomp[[Stanowisko / Position ]:[Stanowisko / Position ]],0)))</f>
        <v>n/a</v>
      </c>
      <c r="BZ486" s="194">
        <f>IF(INDEX(tab_MinKomp[5S],MATCH($B485,tab_MinKomp[[Stanowisko / Position ]:[Stanowisko / Position ]],0))="n/a","n/a",BZ485-INDEX(tab_MinKomp[5S],MATCH($B485,tab_MinKomp[[Stanowisko / Position ]:[Stanowisko / Position ]],0)))</f>
        <v>0</v>
      </c>
      <c r="CA486" s="194">
        <f>IF(INDEX(tab_MinKomp[LEAN MANAGEMENT],MATCH($B485,tab_MinKomp[[Stanowisko / Position ]:[Stanowisko / Position ]],0))="n/a","n/a",CA485-INDEX(tab_MinKomp[LEAN MANAGEMENT],MATCH($B485,tab_MinKomp[[Stanowisko / Position ]:[Stanowisko / Position ]],0)))</f>
        <v>1</v>
      </c>
      <c r="CB486" s="194">
        <f>IF(INDEX(tab_MinKomp[5S],MATCH($B485,tab_MinKomp[[Stanowisko / Position ]:[Stanowisko / Position ]],0))="n/a","n/a",CB485-INDEX(tab_MinKomp[5S],MATCH($B485,tab_MinKomp[[Stanowisko / Position ]:[Stanowisko / Position ]],0)))</f>
        <v>0</v>
      </c>
      <c r="CC486" s="194" t="str">
        <f>IF(INDEX(tab_MinKomp[Obsługa maszyn Branson / Branson Maschinenbedienung],MATCH($B485,tab_MinKomp[[Stanowisko / Position ]:[Stanowisko / Position ]],0))="n/a","n/a",CC485-INDEX(tab_MinKomp[Obsługa maszyn Branson / Branson Maschinenbedienung],MATCH($B485,tab_MinKomp[[Stanowisko / Position ]:[Stanowisko / Position ]],0)))</f>
        <v>n/a</v>
      </c>
      <c r="CD486" s="194">
        <f>IF(INDEX(tab_MinKomp[Obsługa maszyn Novapax / Novapax Maschinenbedienung],MATCH($B485,tab_MinKomp[[Stanowisko / Position ]:[Stanowisko / Position ]],0))="n/a","n/a",CD485-INDEX(tab_MinKomp[Obsługa maszyn Novapax / Novapax Maschinenbedienung],MATCH($B485,tab_MinKomp[[Stanowisko / Position ]:[Stanowisko / Position ]],0)))</f>
        <v>0</v>
      </c>
      <c r="CE486" s="194">
        <f>IF(INDEX(tab_MinKomp[5S],MATCH($B485,tab_MinKomp[[Stanowisko / Position ]:[Stanowisko / Position ]],0))="n/a","n/a",CE485-INDEX(tab_MinKomp[5S],MATCH($B485,tab_MinKomp[[Stanowisko / Position ]:[Stanowisko / Position ]],0)))</f>
        <v>0</v>
      </c>
      <c r="CF486" s="194">
        <f>IF(INDEX(tab_MinKomp[Obsługa maszyn Novapax / Novapax Maschinenbedienung],MATCH($B485,tab_MinKomp[[Stanowisko / Position ]:[Stanowisko / Position ]],0))="n/a","n/a",CF485-INDEX(tab_MinKomp[Obsługa maszyn Novapax / Novapax Maschinenbedienung],MATCH($B485,tab_MinKomp[[Stanowisko / Position ]:[Stanowisko / Position ]],0)))</f>
        <v>0</v>
      </c>
      <c r="CG486" s="194">
        <f>IF(INDEX(tab_MinKomp[Eliminacja awarii / Beseitigung von Ausfällen],MATCH($B485,tab_MinKomp[[Stanowisko / Position ]:[Stanowisko / Position ]],0))="n/a","n/a",CG485-INDEX(tab_MinKomp[Eliminacja awarii / Beseitigung von Ausfällen],MATCH($B485,tab_MinKomp[[Stanowisko / Position ]:[Stanowisko / Position ]],0)))</f>
        <v>1</v>
      </c>
      <c r="CH486" s="194" t="str">
        <f>IF(INDEX(tab_MinKomp[Wymagania VDA 6.5 Product / Forderungen],MATCH($B485,tab_MinKomp[[Stanowisko / Position ]:[Stanowisko / Position ]],0))="n/a","n/a",CH485-INDEX(tab_MinKomp[Wymagania VDA 6.5 Product / Forderungen],MATCH($B485,tab_MinKomp[[Stanowisko / Position ]:[Stanowisko / Position ]],0)))</f>
        <v>n/a</v>
      </c>
      <c r="CI486" s="194" t="str">
        <f>IF(INDEX(tab_MinKomp[Wymagania VDA 6.5 Product / Forderungen],MATCH($B485,tab_MinKomp[[Stanowisko / Position ]:[Stanowisko / Position ]],0))="n/a","n/a",CI485-INDEX(tab_MinKomp[Wymagania VDA 6.5 Product / Forderungen],MATCH($B485,tab_MinKomp[[Stanowisko / Position ]:[Stanowisko / Position ]],0)))</f>
        <v>n/a</v>
      </c>
      <c r="CJ486" s="194" t="str">
        <f>IF(INDEX(tab_MinKomp[Wymagania VDA 6.5 Product / Forderungen],MATCH($B485,tab_MinKomp[[Stanowisko / Position ]:[Stanowisko / Position ]],0))="n/a","n/a",CJ485-INDEX(tab_MinKomp[Wymagania VDA 6.5 Product / Forderungen],MATCH($B485,tab_MinKomp[[Stanowisko / Position ]:[Stanowisko / Position ]],0)))</f>
        <v>n/a</v>
      </c>
      <c r="CK486" s="194" t="str">
        <f>IF(INDEX(tab_MinKomp[Wymagania VDA 6.5 Product / Forderungen],MATCH($B485,tab_MinKomp[[Stanowisko / Position ]:[Stanowisko / Position ]],0))="n/a","n/a",CK485-INDEX(tab_MinKomp[Wymagania VDA 6.5 Product / Forderungen],MATCH($B485,tab_MinKomp[[Stanowisko / Position ]:[Stanowisko / Position ]],0)))</f>
        <v>n/a</v>
      </c>
      <c r="CL486" s="194" t="str">
        <f>IF(INDEX(tab_MinKomp[Wymagania VDA 6.5 Product / Forderungen],MATCH($B485,tab_MinKomp[[Stanowisko / Position ]:[Stanowisko / Position ]],0))="n/a","n/a",CL485-INDEX(tab_MinKomp[Wymagania VDA 6.5 Product / Forderungen],MATCH($B485,tab_MinKomp[[Stanowisko / Position ]:[Stanowisko / Position ]],0)))</f>
        <v>n/a</v>
      </c>
      <c r="CM486" s="194" t="str">
        <f>IF(INDEX(tab_MinKomp[Informatyka ogólna (techniczne i systemowe) / Allgemeine IT (Technik und System)],MATCH($B485,tab_MinKomp[[Stanowisko / Position ]:[Stanowisko / Position ]],0))="n/a","n/a",CM485-INDEX(tab_MinKomp[Informatyka ogólna (techniczne i systemowe) / Allgemeine IT (Technik und System)],MATCH($B485,tab_MinKomp[[Stanowisko / Position ]:[Stanowisko / Position ]],0)))</f>
        <v>n/a</v>
      </c>
      <c r="CN486" s="194" t="str">
        <f>IF(INDEX(tab_MinKomp[Sieci komputerowe / Computernetzwerke],MATCH($B485,tab_MinKomp[[Stanowisko / Position ]:[Stanowisko / Position ]],0))="n/a","n/a",CN485-INDEX(tab_MinKomp[Sieci komputerowe / Computernetzwerke],MATCH($B485,tab_MinKomp[[Stanowisko / Position ]:[Stanowisko / Position ]],0)))</f>
        <v>n/a</v>
      </c>
      <c r="CO486" s="194" t="str">
        <f>IF(INDEX(tab_MinKomp[Hardware (komputery PC, drukarki biurowe i etykietowe, telefonia stacjonarna i mobilna) (PC, Drucker, Telefpne, Handys)],MATCH($B485,tab_MinKomp[[Stanowisko / Position ]:[Stanowisko / Position ]],0))="n/a","n/a",CO485-INDEX(tab_MinKomp[Hardware (komputery PC, drukarki biurowe i etykietowe, telefonia stacjonarna i mobilna) (PC, Drucker, Telefpne, Handys)],MATCH($B485,tab_MinKomp[[Stanowisko / Position ]:[Stanowisko / Position ]],0)))</f>
        <v>n/a</v>
      </c>
      <c r="CP486" s="194" t="str">
        <f>IF(INDEX(tab_MinKomp[Software &amp; Systems (MS Office, MS Remote Desktop)],MATCH($B485,tab_MinKomp[[Stanowisko / Position ]:[Stanowisko / Position ]],0))="n/a","n/a",CP485-INDEX(tab_MinKomp[Software &amp; Systems (MS Office, MS Remote Desktop)],MATCH($B485,tab_MinKomp[[Stanowisko / Position ]:[Stanowisko / Position ]],0)))</f>
        <v>n/a</v>
      </c>
      <c r="CQ486" s="194" t="str">
        <f>IF(INDEX(tab_MinKomp[Programowanie obiektowe (PHP) / Objektprogrammierung],MATCH($B485,tab_MinKomp[[Stanowisko / Position ]:[Stanowisko / Position ]],0))="n/a","n/a",CQ485-INDEX(tab_MinKomp[Programowanie obiektowe (PHP) / Objektprogrammierung],MATCH($B485,tab_MinKomp[[Stanowisko / Position ]:[Stanowisko / Position ]],0)))</f>
        <v>n/a</v>
      </c>
      <c r="CR486" s="194" t="str">
        <f>IF(INDEX(tab_MinKomp[Scrum],MATCH($B485,tab_MinKomp[[Stanowisko / Position ]:[Stanowisko / Position ]],0))="n/a","n/a",CR485-INDEX(tab_MinKomp[Scrum],MATCH($B485,tab_MinKomp[[Stanowisko / Position ]:[Stanowisko / Position ]],0)))</f>
        <v>n/a</v>
      </c>
      <c r="CS486" s="194" t="str">
        <f>IF(INDEX(tab_MinKomp[SQL (MySQL)],MATCH($B485,tab_MinKomp[[Stanowisko / Position ]:[Stanowisko / Position ]],0))="n/a","n/a",CS485-INDEX(tab_MinKomp[SQL (MySQL)],MATCH($B485,tab_MinKomp[[Stanowisko / Position ]:[Stanowisko / Position ]],0)))</f>
        <v>n/a</v>
      </c>
      <c r="CT486" s="194" t="str">
        <f>IF(INDEX(tab_MinKomp[Javascript],MATCH($B485,tab_MinKomp[[Stanowisko / Position ]:[Stanowisko / Position ]],0))="n/a","n/a",CT485-INDEX(tab_MinKomp[Javascript],MATCH($B485,tab_MinKomp[[Stanowisko / Position ]:[Stanowisko / Position ]],0)))</f>
        <v>n/a</v>
      </c>
      <c r="CU486" s="194" t="str">
        <f>IF(INDEX(tab_MinKomp[Joomla],MATCH($B485,tab_MinKomp[[Stanowisko / Position ]:[Stanowisko / Position ]],0))="n/a","n/a",CU485-INDEX(tab_MinKomp[Joomla],MATCH($B485,tab_MinKomp[[Stanowisko / Position ]:[Stanowisko / Position ]],0)))</f>
        <v>n/a</v>
      </c>
      <c r="CV486" s="194" t="str">
        <f>IF(INDEX(tab_MinKomp[Bash],MATCH($B485,tab_MinKomp[[Stanowisko / Position ]:[Stanowisko / Position ]],0))="n/a","n/a",CV485-INDEX(tab_MinKomp[Bash],MATCH($B485,tab_MinKomp[[Stanowisko / Position ]:[Stanowisko / Position ]],0)))</f>
        <v>n/a</v>
      </c>
      <c r="CW486" s="194">
        <f>IF(INDEX(tab_MinKomp[Systemy MES (HYDRA / SFMS)],MATCH($B485,tab_MinKomp[[Stanowisko / Position ]:[Stanowisko / Position ]],0))="n/a","n/a",CW485-INDEX(tab_MinKomp[Systemy MES (HYDRA / SFMS)],MATCH($B485,tab_MinKomp[[Stanowisko / Position ]:[Stanowisko / Position ]],0)))</f>
        <v>0</v>
      </c>
      <c r="CX486" s="194" t="str">
        <f>IF(INDEX(tab_MinKomp[HTML / CSS],MATCH($B485,tab_MinKomp[[Stanowisko / Position ]:[Stanowisko / Position ]],0))="n/a","n/a",CX485-INDEX(tab_MinKomp[HTML / CSS],MATCH($B485,tab_MinKomp[[Stanowisko / Position ]:[Stanowisko / Position ]],0)))</f>
        <v>n/a</v>
      </c>
      <c r="CY486" s="194" t="str">
        <f>IF(INDEX(tab_MinKomp[SYSTEM PR],MATCH($B485,tab_MinKomp[[Stanowisko / Position ]:[Stanowisko / Position ]],0))="n/a","n/a",CY485-INDEX(tab_MinKomp[SYSTEM PR],MATCH($B485,tab_MinKomp[[Stanowisko / Position ]:[Stanowisko / Position ]],0)))</f>
        <v>n/a</v>
      </c>
      <c r="CZ486" s="194" t="str">
        <f>IF(INDEX(tab_MinKomp[System Einkauf XP / EBA],MATCH($B485,tab_MinKomp[[Stanowisko / Position ]:[Stanowisko / Position ]],0))="n/a","n/a",CZ485-INDEX(tab_MinKomp[System Einkauf XP / EBA],MATCH($B485,tab_MinKomp[[Stanowisko / Position ]:[Stanowisko / Position ]],0)))</f>
        <v>n/a</v>
      </c>
      <c r="DA486" s="194" t="str">
        <f>IF(INDEX(tab_MinKomp[Techniki negocjacyjne / Verhandlungstechniken],MATCH($B485,tab_MinKomp[[Stanowisko / Position ]:[Stanowisko / Position ]],0))="n/a","n/a",DA485-INDEX(tab_MinKomp[Techniki negocjacyjne / Verhandlungstechniken],MATCH($B485,tab_MinKomp[[Stanowisko / Position ]:[Stanowisko / Position ]],0)))</f>
        <v>n/a</v>
      </c>
      <c r="DB486" s="194" t="str">
        <f>IF(INDEX(tab_MinKomp[Znajomość rynku branżowego / Kenntnis des Industrie Marktes],MATCH($B485,tab_MinKomp[[Stanowisko / Position ]:[Stanowisko / Position ]],0))="n/a","n/a",DB485-INDEX(tab_MinKomp[Znajomość rynku branżowego / Kenntnis des Industrie Marktes],MATCH($B485,tab_MinKomp[[Stanowisko / Position ]:[Stanowisko / Position ]],0)))</f>
        <v>n/a</v>
      </c>
      <c r="DC486" s="194" t="str">
        <f>IF(INDEX(tab_MinKomp[SUPPLIER MANAGEMENT],MATCH($B485,tab_MinKomp[[Stanowisko / Position ]:[Stanowisko / Position ]],0))="n/a","n/a",DC485-INDEX(tab_MinKomp[SUPPLIER MANAGEMENT],MATCH($B485,tab_MinKomp[[Stanowisko / Position ]:[Stanowisko / Position ]],0)))</f>
        <v>n/a</v>
      </c>
      <c r="DD486" s="194" t="str">
        <f>IF(INDEX(tab_MinKomp[SUPPLIER MANAGEMENT],MATCH($B485,tab_MinKomp[[Stanowisko / Position ]:[Stanowisko / Position ]],0))="n/a","n/a",DD485-INDEX(tab_MinKomp[SUPPLIER MANAGEMENT],MATCH($B485,tab_MinKomp[[Stanowisko / Position ]:[Stanowisko / Position ]],0)))</f>
        <v>n/a</v>
      </c>
      <c r="DE486" s="194" t="str">
        <f>IF(INDEX(tab_MinKomp[SUPPLIER MANAGEMENT],MATCH($B485,tab_MinKomp[[Stanowisko / Position ]:[Stanowisko / Position ]],0))="n/a","n/a",DE485-INDEX(tab_MinKomp[SUPPLIER MANAGEMENT],MATCH($B485,tab_MinKomp[[Stanowisko / Position ]:[Stanowisko / Position ]],0)))</f>
        <v>n/a</v>
      </c>
      <c r="DF486" s="194">
        <f>IF(INDEX(tab_MinKomp[LEAN MANAGEMENT],MATCH($B485,tab_MinKomp[[Stanowisko / Position ]:[Stanowisko / Position ]],0))="n/a","n/a",DF485-INDEX(tab_MinKomp[LEAN MANAGEMENT],MATCH($B485,tab_MinKomp[[Stanowisko / Position ]:[Stanowisko / Position ]],0)))</f>
        <v>0</v>
      </c>
      <c r="DG486" s="194" t="str">
        <f>IF(INDEX(tab_MinKomp[PPAP/PSW],MATCH($B485,tab_MinKomp[[Stanowisko / Position ]:[Stanowisko / Position ]],0))="n/a","n/a",DG485-INDEX(tab_MinKomp[PPAP/PSW],MATCH($B485,tab_MinKomp[[Stanowisko / Position ]:[Stanowisko / Position ]],0)))</f>
        <v>n/a</v>
      </c>
      <c r="DH486" s="194" t="str">
        <f>IF(INDEX(tab_MinKomp[SUPPLIER MANAGEMENT],MATCH($B485,tab_MinKomp[[Stanowisko / Position ]:[Stanowisko / Position ]],0))="n/a","n/a",DH485-INDEX(tab_MinKomp[SUPPLIER MANAGEMENT],MATCH($B485,tab_MinKomp[[Stanowisko / Position ]:[Stanowisko / Position ]],0)))</f>
        <v>n/a</v>
      </c>
      <c r="DI486" s="194" t="str">
        <f>IF(INDEX(tab_MinKomp[OBSŁUGA PORTALI KLIENTA / Kundenportale],MATCH($B485,tab_MinKomp[[Stanowisko / Position ]:[Stanowisko / Position ]],0))="n/a","n/a",DI485-INDEX(tab_MinKomp[OBSŁUGA PORTALI KLIENTA / Kundenportale],MATCH($B485,tab_MinKomp[[Stanowisko / Position ]:[Stanowisko / Position ]],0)))</f>
        <v>n/a</v>
      </c>
      <c r="DJ486" s="194" t="str">
        <f>IF(INDEX(tab_MinKomp[Obsługa systemu BABTECQ / BABTECQ System],MATCH($B485,tab_MinKomp[[Stanowisko / Position ]:[Stanowisko / Position ]],0))="n/a","n/a",DJ485-INDEX(tab_MinKomp[Obsługa systemu BABTECQ / BABTECQ System],MATCH($B485,tab_MinKomp[[Stanowisko / Position ]:[Stanowisko / Position ]],0)))</f>
        <v>n/a</v>
      </c>
      <c r="DK486" s="194" t="str">
        <f>IF(INDEX(tab_MinKomp[Rysunek techniczny / technische Zeichnung],MATCH($B485,tab_MinKomp[[Stanowisko / Position ]:[Stanowisko / Position ]],0))="n/a","n/a",DK485-INDEX(tab_MinKomp[Rysunek techniczny / technische Zeichnung],MATCH($B485,tab_MinKomp[[Stanowisko / Position ]:[Stanowisko / Position ]],0)))</f>
        <v>n/a</v>
      </c>
      <c r="DL486" s="194" t="str">
        <f>IF(INDEX(tab_MinKomp[Kalibracja / Kalibrierung],MATCH($B485,tab_MinKomp[[Stanowisko / Position ]:[Stanowisko / Position ]],0))="n/a","n/a",DL485-INDEX(tab_MinKomp[Kalibracja / Kalibrierung],MATCH($B485,tab_MinKomp[[Stanowisko / Position ]:[Stanowisko / Position ]],0)))</f>
        <v>n/a</v>
      </c>
      <c r="DM486" s="194" t="str">
        <f>IF(INDEX(tab_MinKomp[Rekwalifikacja / Requalifizierung],MATCH($B485,tab_MinKomp[[Stanowisko / Position ]:[Stanowisko / Position ]],0))="n/a","n/a",DM485-INDEX(tab_MinKomp[Rekwalifikacja / Requalifizierung],MATCH($B485,tab_MinKomp[[Stanowisko / Position ]:[Stanowisko / Position ]],0)))</f>
        <v>n/a</v>
      </c>
      <c r="DN486" s="190" t="str">
        <f>IF(INDEX(tab_MinKomp[Testy czystości / Reinheitstests],MATCH($B485,tab_MinKomp[[Stanowisko / Position ]:[Stanowisko / Position ]],0))="n/a","n/a",DN485-INDEX(tab_MinKomp[Testy czystości / Reinheitstests],MATCH($B485,tab_MinKomp[[Stanowisko / Position ]:[Stanowisko / Position ]],0)))</f>
        <v>n/a</v>
      </c>
      <c r="DO486" s="190" t="str">
        <f>IF(INDEX(tab_MinKomp[Testy czystości / Reinheitstests],MATCH($B485,tab_MinKomp[[Stanowisko / Position ]:[Stanowisko / Position ]],0))="n/a","n/a",DO485-INDEX(tab_MinKomp[Testy czystości / Reinheitstests],MATCH($B485,tab_MinKomp[[Stanowisko / Position ]:[Stanowisko / Position ]],0)))</f>
        <v>n/a</v>
      </c>
      <c r="DP486" s="190" t="str">
        <f>IF(INDEX(tab_MinKomp[Testy czystości / Reinheitstests],MATCH($B485,tab_MinKomp[[Stanowisko / Position ]:[Stanowisko / Position ]],0))="n/a","n/a",DP485-INDEX(tab_MinKomp[Testy czystości / Reinheitstests],MATCH($B485,tab_MinKomp[[Stanowisko / Position ]:[Stanowisko / Position ]],0)))</f>
        <v>n/a</v>
      </c>
      <c r="DQ486" s="190" t="str">
        <f>IF(INDEX(tab_MinKomp[Testy czystości / Reinheitstests],MATCH($B485,tab_MinKomp[[Stanowisko / Position ]:[Stanowisko / Position ]],0))="n/a","n/a",DQ485-INDEX(tab_MinKomp[Testy czystości / Reinheitstests],MATCH($B485,tab_MinKomp[[Stanowisko / Position ]:[Stanowisko / Position ]],0)))</f>
        <v>n/a</v>
      </c>
      <c r="DR486" s="190" t="str">
        <f>IF(INDEX(tab_MinKomp[Testy czystości / Reinheitstests],MATCH($B485,tab_MinKomp[[Stanowisko / Position ]:[Stanowisko / Position ]],0))="n/a","n/a",DR485-INDEX(tab_MinKomp[Testy czystości / Reinheitstests],MATCH($B485,tab_MinKomp[[Stanowisko / Position ]:[Stanowisko / Position ]],0)))</f>
        <v>n/a</v>
      </c>
      <c r="DS486" s="190" t="str">
        <f>IF(INDEX(tab_MinKomp[Testy czystości / Reinheitstests],MATCH($B485,tab_MinKomp[[Stanowisko / Position ]:[Stanowisko / Position ]],0))="n/a","n/a",DS485-INDEX(tab_MinKomp[Testy czystości / Reinheitstests],MATCH($B485,tab_MinKomp[[Stanowisko / Position ]:[Stanowisko / Position ]],0)))</f>
        <v>n/a</v>
      </c>
      <c r="DT486" s="194" t="str">
        <f>IF(INDEX(tab_MinKomp[SUPPLIER MANAGEMENT],MATCH($B485,tab_MinKomp[[Stanowisko / Position ]:[Stanowisko / Position ]],0))="n/a","n/a",DT485-INDEX(tab_MinKomp[SUPPLIER MANAGEMENT],MATCH($B485,tab_MinKomp[[Stanowisko / Position ]:[Stanowisko / Position ]],0)))</f>
        <v>n/a</v>
      </c>
      <c r="DU486" s="190" t="str">
        <f>IF(INDEX(tab_MinKomp[Testy czystości / Reinheitstests],MATCH($B485,tab_MinKomp[[Stanowisko / Position ]:[Stanowisko / Position ]],0))="n/a","n/a",DU485-INDEX(tab_MinKomp[Testy czystości / Reinheitstests],MATCH($B485,tab_MinKomp[[Stanowisko / Position ]:[Stanowisko / Position ]],0)))</f>
        <v>n/a</v>
      </c>
      <c r="DV486" s="190" t="str">
        <f>IF(INDEX(tab_MinKomp[Testy czystości / Reinheitstests],MATCH($B485,tab_MinKomp[[Stanowisko / Position ]:[Stanowisko / Position ]],0))="n/a","n/a",DV485-INDEX(tab_MinKomp[Testy czystości / Reinheitstests],MATCH($B485,tab_MinKomp[[Stanowisko / Position ]:[Stanowisko / Position ]],0)))</f>
        <v>n/a</v>
      </c>
      <c r="DW486" s="190" t="str">
        <f>IF(INDEX(tab_MinKomp[Testy czystości / Reinheitstests],MATCH($B485,tab_MinKomp[[Stanowisko / Position ]:[Stanowisko / Position ]],0))="n/a","n/a",DW485-INDEX(tab_MinKomp[Testy czystości / Reinheitstests],MATCH($B485,tab_MinKomp[[Stanowisko / Position ]:[Stanowisko / Position ]],0)))</f>
        <v>n/a</v>
      </c>
      <c r="DX486" s="190" t="str">
        <f>IF(INDEX(tab_MinKomp[Testy czystości / Reinheitstests],MATCH($B485,tab_MinKomp[[Stanowisko / Position ]:[Stanowisko / Position ]],0))="n/a","n/a",DX485-INDEX(tab_MinKomp[Testy czystości / Reinheitstests],MATCH($B485,tab_MinKomp[[Stanowisko / Position ]:[Stanowisko / Position ]],0)))</f>
        <v>n/a</v>
      </c>
      <c r="DY486" s="190" t="str">
        <f>IF(INDEX(tab_MinKomp[Testy czystości / Reinheitstests],MATCH($B485,tab_MinKomp[[Stanowisko / Position ]:[Stanowisko / Position ]],0))="n/a","n/a",DY485-INDEX(tab_MinKomp[Testy czystości / Reinheitstests],MATCH($B485,tab_MinKomp[[Stanowisko / Position ]:[Stanowisko / Position ]],0)))</f>
        <v>n/a</v>
      </c>
      <c r="DZ486" s="190" t="str">
        <f>IF(INDEX(tab_MinKomp[Testy czystości / Reinheitstests],MATCH($B485,tab_MinKomp[[Stanowisko / Position ]:[Stanowisko / Position ]],0))="n/a","n/a",DZ485-INDEX(tab_MinKomp[Testy czystości / Reinheitstests],MATCH($B485,tab_MinKomp[[Stanowisko / Position ]:[Stanowisko / Position ]],0)))</f>
        <v>n/a</v>
      </c>
      <c r="EA486" s="194" t="str">
        <f>IF(INDEX(tab_MinKomp[SUPPLIER MANAGEMENT],MATCH($B485,tab_MinKomp[[Stanowisko / Position ]:[Stanowisko / Position ]],0))="n/a","n/a",EA485-INDEX(tab_MinKomp[SUPPLIER MANAGEMENT],MATCH($B485,tab_MinKomp[[Stanowisko / Position ]:[Stanowisko / Position ]],0)))</f>
        <v>n/a</v>
      </c>
      <c r="EB486" s="190" t="str">
        <f>IF(INDEX(tab_MinKomp[Testy czystości / Reinheitstests],MATCH($B485,tab_MinKomp[[Stanowisko / Position ]:[Stanowisko / Position ]],0))="n/a","n/a",EB485-INDEX(tab_MinKomp[Testy czystości / Reinheitstests],MATCH($B485,tab_MinKomp[[Stanowisko / Position ]:[Stanowisko / Position ]],0)))</f>
        <v>n/a</v>
      </c>
      <c r="EC486" s="190" t="str">
        <f>IF(INDEX(tab_MinKomp[Testy czystości / Reinheitstests],MATCH($B485,tab_MinKomp[[Stanowisko / Position ]:[Stanowisko / Position ]],0))="n/a","n/a",EC485-INDEX(tab_MinKomp[Testy czystości / Reinheitstests],MATCH($B485,tab_MinKomp[[Stanowisko / Position ]:[Stanowisko / Position ]],0)))</f>
        <v>n/a</v>
      </c>
      <c r="ED486" s="190" t="str">
        <f>IF(INDEX(tab_MinKomp[Testy czystości / Reinheitstests],MATCH($B485,tab_MinKomp[[Stanowisko / Position ]:[Stanowisko / Position ]],0))="n/a","n/a",ED485-INDEX(tab_MinKomp[Testy czystości / Reinheitstests],MATCH($B485,tab_MinKomp[[Stanowisko / Position ]:[Stanowisko / Position ]],0)))</f>
        <v>n/a</v>
      </c>
      <c r="EE486" s="190" t="str">
        <f>IF(INDEX(tab_MinKomp[Testy czystości / Reinheitstests],MATCH($B485,tab_MinKomp[[Stanowisko / Position ]:[Stanowisko / Position ]],0))="n/a","n/a",EE485-INDEX(tab_MinKomp[Testy czystości / Reinheitstests],MATCH($B485,tab_MinKomp[[Stanowisko / Position ]:[Stanowisko / Position ]],0)))</f>
        <v>n/a</v>
      </c>
      <c r="EF486" s="190" t="str">
        <f>IF(INDEX(tab_MinKomp[Testy czystości / Reinheitstests],MATCH($B485,tab_MinKomp[[Stanowisko / Position ]:[Stanowisko / Position ]],0))="n/a","n/a",EF485-INDEX(tab_MinKomp[Testy czystości / Reinheitstests],MATCH($B485,tab_MinKomp[[Stanowisko / Position ]:[Stanowisko / Position ]],0)))</f>
        <v>n/a</v>
      </c>
      <c r="EG486" s="190" t="str">
        <f>IF(INDEX(tab_MinKomp[Testy czystości / Reinheitstests],MATCH($B485,tab_MinKomp[[Stanowisko / Position ]:[Stanowisko / Position ]],0))="n/a","n/a",EG485-INDEX(tab_MinKomp[Testy czystości / Reinheitstests],MATCH($B485,tab_MinKomp[[Stanowisko / Position ]:[Stanowisko / Position ]],0)))</f>
        <v>n/a</v>
      </c>
      <c r="EH486" s="190" t="str">
        <f>IF(INDEX(tab_MinKomp[Testy czystości / Reinheitstests],MATCH($B485,tab_MinKomp[[Stanowisko / Position ]:[Stanowisko / Position ]],0))="n/a","n/a",EH485-INDEX(tab_MinKomp[Testy czystości / Reinheitstests],MATCH($B485,tab_MinKomp[[Stanowisko / Position ]:[Stanowisko / Position ]],0)))</f>
        <v>n/a</v>
      </c>
      <c r="EI486" s="190" t="str">
        <f>IF(INDEX(tab_MinKomp[Testy czystości / Reinheitstests],MATCH($B485,tab_MinKomp[[Stanowisko / Position ]:[Stanowisko / Position ]],0))="n/a","n/a",EI485-INDEX(tab_MinKomp[Testy czystości / Reinheitstests],MATCH($B485,tab_MinKomp[[Stanowisko / Position ]:[Stanowisko / Position ]],0)))</f>
        <v>n/a</v>
      </c>
      <c r="EJ486" s="190" t="str">
        <f>IF(INDEX(tab_MinKomp[Testy czystości / Reinheitstests],MATCH($B485,tab_MinKomp[[Stanowisko / Position ]:[Stanowisko / Position ]],0))="n/a","n/a",EJ485-INDEX(tab_MinKomp[Testy czystości / Reinheitstests],MATCH($B485,tab_MinKomp[[Stanowisko / Position ]:[Stanowisko / Position ]],0)))</f>
        <v>n/a</v>
      </c>
      <c r="EK486" s="190" t="str">
        <f>IF(INDEX(tab_MinKomp[Testy czystości / Reinheitstests],MATCH($B485,tab_MinKomp[[Stanowisko / Position ]:[Stanowisko / Position ]],0))="n/a","n/a",EK485-INDEX(tab_MinKomp[Testy czystości / Reinheitstests],MATCH($B485,tab_MinKomp[[Stanowisko / Position ]:[Stanowisko / Position ]],0)))</f>
        <v>n/a</v>
      </c>
      <c r="EL486" s="190" t="str">
        <f>IF(INDEX(tab_MinKomp[Testy czystości / Reinheitstests],MATCH($B485,tab_MinKomp[[Stanowisko / Position ]:[Stanowisko / Position ]],0))="n/a","n/a",EL485-INDEX(tab_MinKomp[Testy czystości / Reinheitstests],MATCH($B485,tab_MinKomp[[Stanowisko / Position ]:[Stanowisko / Position ]],0)))</f>
        <v>n/a</v>
      </c>
      <c r="EM486" s="190" t="str">
        <f>IF(INDEX(tab_MinKomp[Testy czystości / Reinheitstests],MATCH($B485,tab_MinKomp[[Stanowisko / Position ]:[Stanowisko / Position ]],0))="n/a","n/a",EM485-INDEX(tab_MinKomp[Testy czystości / Reinheitstests],MATCH($B485,tab_MinKomp[[Stanowisko / Position ]:[Stanowisko / Position ]],0)))</f>
        <v>n/a</v>
      </c>
      <c r="EN486" s="190" t="str">
        <f>IF(INDEX(tab_MinKomp[Testy czystości / Reinheitstests],MATCH($B485,tab_MinKomp[[Stanowisko / Position ]:[Stanowisko / Position ]],0))="n/a","n/a",EN485-INDEX(tab_MinKomp[Testy czystości / Reinheitstests],MATCH($B485,tab_MinKomp[[Stanowisko / Position ]:[Stanowisko / Position ]],0)))</f>
        <v>n/a</v>
      </c>
      <c r="EO486" s="194" t="str">
        <f>IF(INDEX(tab_MinKomp[Konserwacja Rep],MATCH($B485,tab_MinKomp[[Stanowisko / Position ]:[Stanowisko / Position ]],0))="n/a","n/a",EO485-INDEX(tab_MinKomp[Konserwacja Rep],MATCH($B485,tab_MinKomp[[Stanowisko / Position ]:[Stanowisko / Position ]],0)))</f>
        <v>n/a</v>
      </c>
      <c r="EP486" s="194" t="str">
        <f>IF(INDEX(tab_MinKomp[[Konserwacja Engel ]],MATCH($B485,tab_MinKomp[[Stanowisko / Position ]:[Stanowisko / Position ]],0))="n/a","n/a",EP485-INDEX(tab_MinKomp[[Konserwacja Engel ]],MATCH($B485,tab_MinKomp[[Stanowisko / Position ]:[Stanowisko / Position ]],0)))</f>
        <v>n/a</v>
      </c>
      <c r="EQ486" s="194" t="str">
        <f>IF(INDEX(tab_MinKomp[Konserwacja B 50],MATCH($B485,tab_MinKomp[[Stanowisko / Position ]:[Stanowisko / Position ]],0))="n/a","n/a",EQ485-INDEX(tab_MinKomp[Konserwacja B 50],MATCH($B485,tab_MinKomp[[Stanowisko / Position ]:[Stanowisko / Position ]],0)))</f>
        <v>n/a</v>
      </c>
      <c r="ER486" s="194" t="str">
        <f>IF(INDEX(tab_MinKomp[[Konserwacja EOL ]],MATCH($B485,tab_MinKomp[[Stanowisko / Position ]:[Stanowisko / Position ]],0))="n/a","n/a",ER485-INDEX(tab_MinKomp[[Konserwacja EOL ]],MATCH($B485,tab_MinKomp[[Stanowisko / Position ]:[Stanowisko / Position ]],0)))</f>
        <v>n/a</v>
      </c>
      <c r="ES486" s="194" t="str">
        <f>IF(INDEX(tab_MinKomp[Konserwacja Branson],MATCH($B485,tab_MinKomp[[Stanowisko / Position ]:[Stanowisko / Position ]],0))="n/a","n/a",ES485-INDEX(tab_MinKomp[Konserwacja Branson],MATCH($B485,tab_MinKomp[[Stanowisko / Position ]:[Stanowisko / Position ]],0)))</f>
        <v>n/a</v>
      </c>
      <c r="ET486" s="194" t="str">
        <f>IF(INDEX(tab_MinKomp[Konserwacja coolery],MATCH($B485,tab_MinKomp[[Stanowisko / Position ]:[Stanowisko / Position ]],0))="n/a","n/a",ET485-INDEX(tab_MinKomp[Konserwacja coolery],MATCH($B485,tab_MinKomp[[Stanowisko / Position ]:[Stanowisko / Position ]],0)))</f>
        <v>n/a</v>
      </c>
      <c r="EU486" s="194" t="str">
        <f>IF(INDEX(tab_MinKomp[Konserwacja piecy],MATCH($B485,tab_MinKomp[[Stanowisko / Position ]:[Stanowisko / Position ]],0))="n/a","n/a",EU485-INDEX(tab_MinKomp[Konserwacja piecy],MATCH($B485,tab_MinKomp[[Stanowisko / Position ]:[Stanowisko / Position ]],0)))</f>
        <v>n/a</v>
      </c>
      <c r="EV486" s="194" t="str">
        <f>IF(INDEX(tab_MinKomp[Rysunek techniczny- czytanie],MATCH($B485,tab_MinKomp[[Stanowisko / Position ]:[Stanowisko / Position ]],0))="n/a","n/a",EV485-INDEX(tab_MinKomp[Rysunek techniczny- czytanie],MATCH($B485,tab_MinKomp[[Stanowisko / Position ]:[Stanowisko / Position ]],0)))</f>
        <v>n/a</v>
      </c>
      <c r="EW486" s="194" t="str">
        <f>IF(INDEX(tab_MinKomp[Elektryka],MATCH($B485,tab_MinKomp[[Stanowisko / Position ]:[Stanowisko / Position ]],0))="n/a","n/a",EW485-INDEX(tab_MinKomp[Elektryka],MATCH($B485,tab_MinKomp[[Stanowisko / Position ]:[Stanowisko / Position ]],0)))</f>
        <v>n/a</v>
      </c>
      <c r="EX486" s="194" t="str">
        <f>IF(INDEX(tab_MinKomp[Pneumatyka],MATCH($B485,tab_MinKomp[[Stanowisko / Position ]:[Stanowisko / Position ]],0))="n/a","n/a",EX485-INDEX(tab_MinKomp[Pneumatyka],MATCH($B485,tab_MinKomp[[Stanowisko / Position ]:[Stanowisko / Position ]],0)))</f>
        <v>n/a</v>
      </c>
      <c r="EY486" s="194" t="str">
        <f>IF(INDEX(tab_MinKomp[[Hydraulika ]],MATCH($B485,tab_MinKomp[[Stanowisko / Position ]:[Stanowisko / Position ]],0))="n/a","n/a",EY485-INDEX(tab_MinKomp[[Hydraulika ]],MATCH($B485,tab_MinKomp[[Stanowisko / Position ]:[Stanowisko / Position ]],0)))</f>
        <v>n/a</v>
      </c>
      <c r="EZ486" s="194" t="str">
        <f>IF(INDEX(tab_MinKomp[Podciśnienie],MATCH($B485,tab_MinKomp[[Stanowisko / Position ]:[Stanowisko / Position ]],0))="n/a","n/a",EZ485-INDEX(tab_MinKomp[Podciśnienie],MATCH($B485,tab_MinKomp[[Stanowisko / Position ]:[Stanowisko / Position ]],0)))</f>
        <v>n/a</v>
      </c>
      <c r="FA486" s="194" t="str">
        <f>IF(INDEX(tab_MinKomp[Usuwanie awarii],MATCH($B485,tab_MinKomp[[Stanowisko / Position ]:[Stanowisko / Position ]],0))="n/a","n/a",FA485-INDEX(tab_MinKomp[Usuwanie awarii],MATCH($B485,tab_MinKomp[[Stanowisko / Position ]:[Stanowisko / Position ]],0)))</f>
        <v>n/a</v>
      </c>
      <c r="FB486" s="194" t="str">
        <f>IF(INDEX(tab_MinKomp[Obsługa robotów],MATCH($B485,tab_MinKomp[[Stanowisko / Position ]:[Stanowisko / Position ]],0))="n/a","n/a",FB485-INDEX(tab_MinKomp[Obsługa robotów],MATCH($B485,tab_MinKomp[[Stanowisko / Position ]:[Stanowisko / Position ]],0)))</f>
        <v>n/a</v>
      </c>
      <c r="FC486" s="194" t="str">
        <f>IF(INDEX(tab_MinKomp[Obsługa sterowania maszyny],MATCH($B485,tab_MinKomp[[Stanowisko / Position ]:[Stanowisko / Position ]],0))="n/a","n/a",FC485-INDEX(tab_MinKomp[Obsługa sterowania maszyny],MATCH($B485,tab_MinKomp[[Stanowisko / Position ]:[Stanowisko / Position ]],0)))</f>
        <v>n/a</v>
      </c>
      <c r="FD486" s="194" t="str">
        <f>IF(INDEX(tab_MinKomp[Usuwanie przyczyn żródłowych],MATCH($B485,tab_MinKomp[[Stanowisko / Position ]:[Stanowisko / Position ]],0))="n/a","n/a",FD485-INDEX(tab_MinKomp[Usuwanie przyczyn żródłowych],MATCH($B485,tab_MinKomp[[Stanowisko / Position ]:[Stanowisko / Position ]],0)))</f>
        <v>n/a</v>
      </c>
      <c r="FE486" s="194" t="str">
        <f>IF(INDEX(tab_MinKomp[Cmms stosowanie],MATCH($B485,tab_MinKomp[[Stanowisko / Position ]:[Stanowisko / Position ]],0))="n/a","n/a",FE485-INDEX(tab_MinKomp[Cmms stosowanie],MATCH($B485,tab_MinKomp[[Stanowisko / Position ]:[Stanowisko / Position ]],0)))</f>
        <v>n/a</v>
      </c>
      <c r="FF486" s="190" t="str">
        <f>IF(INDEX(tab_MinKomp[Testy czystości / Reinheitstests],MATCH($B485,tab_MinKomp[[Stanowisko / Position ]:[Stanowisko / Position ]],0))="n/a","n/a",FF485-INDEX(tab_MinKomp[Testy czystości / Reinheitstests],MATCH($B485,tab_MinKomp[[Stanowisko / Position ]:[Stanowisko / Position ]],0)))</f>
        <v>n/a</v>
      </c>
      <c r="FG486" s="194" t="str">
        <f>IF(INDEX(tab_MinKomp[Czyszczenie form plastikowych],MATCH($B485,tab_MinKomp[[Stanowisko / Position ]:[Stanowisko / Position ]],0))="n/a","n/a",FG485-INDEX(tab_MinKomp[Czyszczenie form plastikowych],MATCH($B485,tab_MinKomp[[Stanowisko / Position ]:[Stanowisko / Position ]],0)))</f>
        <v>n/a</v>
      </c>
      <c r="FH486" s="194" t="str">
        <f>IF(INDEX(tab_MinKomp[Wymiana form plastik],MATCH($B485,tab_MinKomp[[Stanowisko / Position ]:[Stanowisko / Position ]],0))="n/a","n/a",FH485-INDEX(tab_MinKomp[Wymiana form plastik],MATCH($B485,tab_MinKomp[[Stanowisko / Position ]:[Stanowisko / Position ]],0)))</f>
        <v>n/a</v>
      </c>
      <c r="FI486" s="194" t="str">
        <f>IF(INDEX(tab_MinKomp[Wymiana form guma],MATCH($B485,tab_MinKomp[[Stanowisko / Position ]:[Stanowisko / Position ]],0))="n/a","n/a",FI485-INDEX(tab_MinKomp[Wymiana form guma],MATCH($B485,tab_MinKomp[[Stanowisko / Position ]:[Stanowisko / Position ]],0)))</f>
        <v>n/a</v>
      </c>
      <c r="FJ486" s="194" t="str">
        <f>IF(INDEX(tab_MinKomp[Konserwacja KK],MATCH($B485,tab_MinKomp[[Stanowisko / Position ]:[Stanowisko / Position ]],0))="n/a","n/a",FJ485-INDEX(tab_MinKomp[Konserwacja KK],MATCH($B485,tab_MinKomp[[Stanowisko / Position ]:[Stanowisko / Position ]],0)))</f>
        <v>n/a</v>
      </c>
      <c r="FK486" s="194" t="str">
        <f>IF(INDEX(tab_MinKomp[Konserwacja form guma],MATCH($B485,tab_MinKomp[[Stanowisko / Position ]:[Stanowisko / Position ]],0))="n/a","n/a",FK485-INDEX(tab_MinKomp[Konserwacja form guma],MATCH($B485,tab_MinKomp[[Stanowisko / Position ]:[Stanowisko / Position ]],0)))</f>
        <v>n/a</v>
      </c>
      <c r="FL486" s="194" t="str">
        <f>IF(INDEX(tab_MinKomp[Konserwacja form plastiki],MATCH($B485,tab_MinKomp[[Stanowisko / Position ]:[Stanowisko / Position ]],0))="n/a","n/a",FL485-INDEX(tab_MinKomp[Konserwacja form plastiki],MATCH($B485,tab_MinKomp[[Stanowisko / Position ]:[Stanowisko / Position ]],0)))</f>
        <v>n/a</v>
      </c>
      <c r="FM486" s="194" t="str">
        <f>IF(INDEX(tab_MinKomp[Konserwacja Gorącego Kanału],MATCH($B485,tab_MinKomp[[Stanowisko / Position ]:[Stanowisko / Position ]],0))="n/a","n/a",FM485-INDEX(tab_MinKomp[Konserwacja Gorącego Kanału],MATCH($B485,tab_MinKomp[[Stanowisko / Position ]:[Stanowisko / Position ]],0)))</f>
        <v>n/a</v>
      </c>
      <c r="FN486" s="194" t="str">
        <f>IF(INDEX(tab_MinKomp[MS Office (Excel)],MATCH($B485,tab_MinKomp[[Stanowisko / Position ]:[Stanowisko / Position ]],0))="n/a","n/a",FN485-INDEX(tab_MinKomp[MS Office (Excel)],MATCH($B485,tab_MinKomp[[Stanowisko / Position ]:[Stanowisko / Position ]],0)))</f>
        <v>n/a</v>
      </c>
      <c r="FO486" s="194" t="str">
        <f>IF(INDEX(tab_MinKomp[MS Office (Word)],MATCH($B485,tab_MinKomp[[Stanowisko / Position ]:[Stanowisko / Position ]],0))="n/a","n/a",FO485-INDEX(tab_MinKomp[MS Office (Word)],MATCH($B485,tab_MinKomp[[Stanowisko / Position ]:[Stanowisko / Position ]],0)))</f>
        <v>n/a</v>
      </c>
      <c r="FP486" s="194" t="str">
        <f>IF(INDEX(tab_MinKomp[MS Office (Power Point)],MATCH($B485,tab_MinKomp[[Stanowisko / Position ]:[Stanowisko / Position ]],0))="n/a","n/a",FP485-INDEX(tab_MinKomp[MS Office (Power Point)],MATCH($B485,tab_MinKomp[[Stanowisko / Position ]:[Stanowisko / Position ]],0)))</f>
        <v>n/a</v>
      </c>
      <c r="FQ486" s="196" t="str">
        <f>IF(INDEX(tab_MinKomp[Język angielski / Englisch],MATCH($B485,tab_MinKomp[[Stanowisko / Position ]:[Stanowisko / Position ]],0))="n/a","n/a",FQ485-INDEX(tab_MinKomp[Język angielski / Englisch],MATCH($B485,tab_MinKomp[[Stanowisko / Position ]:[Stanowisko / Position ]],0)))</f>
        <v>n/a</v>
      </c>
      <c r="FR486" s="196" t="str">
        <f>IF(INDEX(tab_MinKomp[Język niemiecki / Deutsch],MATCH($B485,tab_MinKomp[[Stanowisko / Position ]:[Stanowisko / Position ]],0))="n/a","n/a",FR485-INDEX(tab_MinKomp[Język niemiecki / Deutsch],MATCH($B485,tab_MinKomp[[Stanowisko / Position ]:[Stanowisko / Position ]],0)))</f>
        <v>n/a</v>
      </c>
      <c r="FS486" s="194">
        <f>IF(INDEX(tab_MinKomp[Zarządzanie dokumentacją procesową / Process dokumentation management],MATCH($B485,tab_MinKomp[[Stanowisko / Position ]:[Stanowisko / Position ]],0))="n/a","n/a",FS485-INDEX(tab_MinKomp[Zarządzanie dokumentacją procesową / Process dokumentation management],MATCH($B485,tab_MinKomp[[Stanowisko / Position ]:[Stanowisko / Position ]],0)))</f>
        <v>0</v>
      </c>
      <c r="FT486" s="194">
        <f>IF(INDEX(tab_MinKomp[Znajomość procesów z obszaru / Kenntiss der prozesse in dem Bereich],MATCH($B485,tab_MinKomp[[Stanowisko / Position ]:[Stanowisko / Position ]],0))="n/a","n/a",FT485-INDEX(tab_MinKomp[Znajomość procesów z obszaru / Kenntiss der prozesse in dem Bereich],MATCH($B485,tab_MinKomp[[Stanowisko / Position ]:[Stanowisko / Position ]],0)))</f>
        <v>0</v>
      </c>
      <c r="FU486" s="194">
        <f>IF(INDEX(tab_MinKomp[optymalizacja procesów / Prozessoptymalisierung],MATCH($B485,tab_MinKomp[[Stanowisko / Position ]:[Stanowisko / Position ]],0))="n/a","n/a",FU485-INDEX(tab_MinKomp[optymalizacja procesów / Prozessoptymalisierung],MATCH($B485,tab_MinKomp[[Stanowisko / Position ]:[Stanowisko / Position ]],0)))</f>
        <v>1</v>
      </c>
      <c r="FV486" s="194">
        <f>IF(INDEX(tab_MinKomp[Umiejętności szkoleniowe / Trainingsfähigkeiten],MATCH($B485,tab_MinKomp[[Stanowisko / Position ]:[Stanowisko / Position ]],0))="n/a","n/a",FV485-INDEX(tab_MinKomp[Umiejętności szkoleniowe / Trainingsfähigkeiten],MATCH($B485,tab_MinKomp[[Stanowisko / Position ]:[Stanowisko / Position ]],0)))</f>
        <v>0</v>
      </c>
      <c r="FW486" s="194">
        <f>IF(INDEX(tab_MinKomp[Analityczne myślenie, podejście / Analitysches Denken, Einstellung],MATCH($B485,tab_MinKomp[[Stanowisko / Position ]:[Stanowisko / Position ]],0))="n/a","n/a",FW485-INDEX(tab_MinKomp[Analityczne myślenie, podejście / Analitysches Denken, Einstellung],MATCH($B485,tab_MinKomp[[Stanowisko / Position ]:[Stanowisko / Position ]],0)))</f>
        <v>0</v>
      </c>
      <c r="FX486" s="194">
        <f>IF(INDEX(tab_MinKomp[Dokładność, precyzja w dzialaniu / Genauigkeit, Präzision in die Arbeit],MATCH($B485,tab_MinKomp[[Stanowisko / Position ]:[Stanowisko / Position ]],0))="n/a","n/a",FX485-INDEX(tab_MinKomp[Dokładność, precyzja w dzialaniu / Genauigkeit, Präzision in die Arbeit],MATCH($B485,tab_MinKomp[[Stanowisko / Position ]:[Stanowisko / Position ]],0)))</f>
        <v>0</v>
      </c>
      <c r="FY486" s="194">
        <f>IF(INDEX(tab_MinKomp[Dyspozycyjność / Verfügbarkeit],MATCH($B485,tab_MinKomp[[Stanowisko / Position ]:[Stanowisko / Position ]],0))="n/a","n/a",FY485-INDEX(tab_MinKomp[Dyspozycyjność / Verfügbarkeit],MATCH($B485,tab_MinKomp[[Stanowisko / Position ]:[Stanowisko / Position ]],0)))</f>
        <v>0</v>
      </c>
      <c r="FZ486" s="194">
        <f>IF(INDEX(tab_MinKomp[Zaangażowanie / 
Engagement],MATCH($B485,tab_MinKomp[[Stanowisko / Position ]:[Stanowisko / Position ]],0))="n/a","n/a",FZ485-INDEX(tab_MinKomp[Zaangażowanie / 
Engagement],MATCH($B485,tab_MinKomp[[Stanowisko / Position ]:[Stanowisko / Position ]],0)))</f>
        <v>0</v>
      </c>
      <c r="GA486" s="194" t="str">
        <f>IF(INDEX(tab_MinKomp[Konserwacja form guma],MATCH($B485,tab_MinKomp[[Stanowisko / Position ]:[Stanowisko / Position ]],0))="n/a","n/a",GA485-INDEX(tab_MinKomp[Konserwacja form guma],MATCH($B485,tab_MinKomp[[Stanowisko / Position ]:[Stanowisko / Position ]],0)))</f>
        <v>n/a</v>
      </c>
      <c r="GB486" s="194" t="str">
        <f>IF(INDEX(tab_MinKomp[Konserwacja form plastiki],MATCH($B485,tab_MinKomp[[Stanowisko / Position ]:[Stanowisko / Position ]],0))="n/a","n/a",GB485-INDEX(tab_MinKomp[Konserwacja form plastiki],MATCH($B485,tab_MinKomp[[Stanowisko / Position ]:[Stanowisko / Position ]],0)))</f>
        <v>n/a</v>
      </c>
      <c r="GC486" s="194">
        <f>IF(INDEX(tab_MinKomp[Elastyczność w działaniu],MATCH($B485,tab_MinKomp[[Stanowisko / Position ]:[Stanowisko / Position ]],0))="n/a","n/a",GC485-INDEX(tab_MinKomp[Elastyczność w działaniu],MATCH($B485,tab_MinKomp[[Stanowisko / Position ]:[Stanowisko / Position ]],0)))</f>
        <v>0</v>
      </c>
      <c r="GD486" s="194">
        <f>IF(INDEX(tab_MinKomp[Komunikatywność],MATCH($B485,tab_MinKomp[[Stanowisko / Position ]:[Stanowisko / Position ]],0))="n/a","n/a",GD485-INDEX(tab_MinKomp[Komunikatywność],MATCH($B485,tab_MinKomp[[Stanowisko / Position ]:[Stanowisko / Position ]],0)))</f>
        <v>0</v>
      </c>
      <c r="GE486" s="193" t="str">
        <f>IF(INDEX(tab_MinKomp[Motywowanie i budowanie zaangażowania zespołu],MATCH($B485,tab_MinKomp[[Stanowisko / Position ]:[Stanowisko / Position ]],0))="n/a","n/a",GE485-INDEX(tab_MinKomp[Motywowanie i budowanie zaangażowania zespołu],MATCH($B485,tab_MinKomp[[Stanowisko / Position ]:[Stanowisko / Position ]],0)))</f>
        <v>n/a</v>
      </c>
      <c r="GF486" s="186" t="s">
        <v>248</v>
      </c>
      <c r="GG486" s="186" t="s">
        <v>248</v>
      </c>
      <c r="GH486" s="186" t="s">
        <v>248</v>
      </c>
      <c r="GI486" s="186" t="s">
        <v>248</v>
      </c>
      <c r="GJ486" s="186" t="s">
        <v>248</v>
      </c>
      <c r="GK486" s="186" t="s">
        <v>248</v>
      </c>
      <c r="GL486" s="186" t="s">
        <v>248</v>
      </c>
      <c r="GM486" s="186" t="s">
        <v>248</v>
      </c>
      <c r="GN486" s="186" t="s">
        <v>248</v>
      </c>
      <c r="GO486" s="186" t="s">
        <v>248</v>
      </c>
      <c r="GP486" s="186" t="s">
        <v>248</v>
      </c>
      <c r="GQ486" s="186" t="s">
        <v>248</v>
      </c>
      <c r="GR486" s="186" t="s">
        <v>248</v>
      </c>
      <c r="GS486" s="186" t="s">
        <v>248</v>
      </c>
      <c r="GT486" s="186" t="s">
        <v>248</v>
      </c>
      <c r="GU486" s="186" t="s">
        <v>248</v>
      </c>
      <c r="GV486" s="186" t="s">
        <v>248</v>
      </c>
      <c r="GW486" s="186" t="s">
        <v>248</v>
      </c>
      <c r="GX486" s="186" t="s">
        <v>248</v>
      </c>
      <c r="GY486" s="186" t="s">
        <v>248</v>
      </c>
      <c r="GZ486" s="261" t="s">
        <v>248</v>
      </c>
      <c r="HA486" s="261" t="s">
        <v>248</v>
      </c>
      <c r="HB486" s="191">
        <f>SUM(G486:GE486)/(HB485-(SUM(G486:GE486)))</f>
        <v>0.10526315789473684</v>
      </c>
    </row>
    <row r="487" spans="1:210" ht="24.9" customHeight="1" x14ac:dyDescent="0.3">
      <c r="A487" s="105" t="s">
        <v>320</v>
      </c>
      <c r="B487" s="105" t="s">
        <v>315</v>
      </c>
      <c r="C487" s="105" t="s">
        <v>396</v>
      </c>
      <c r="D487" s="105">
        <v>1338</v>
      </c>
      <c r="E487" s="394" t="s">
        <v>629</v>
      </c>
      <c r="F487" s="185" t="s">
        <v>374</v>
      </c>
      <c r="G487" s="186">
        <v>2</v>
      </c>
      <c r="H487" s="186">
        <v>1</v>
      </c>
      <c r="I487" s="186">
        <v>2</v>
      </c>
      <c r="J487" s="186">
        <v>1</v>
      </c>
      <c r="K487" s="186">
        <v>1</v>
      </c>
      <c r="L487" s="186" t="s">
        <v>248</v>
      </c>
      <c r="M487" s="186" t="s">
        <v>248</v>
      </c>
      <c r="N487" s="186" t="s">
        <v>248</v>
      </c>
      <c r="O487" s="186">
        <v>1</v>
      </c>
      <c r="P487" s="186">
        <v>1</v>
      </c>
      <c r="Q487" s="186" t="s">
        <v>248</v>
      </c>
      <c r="R487" s="186" t="s">
        <v>248</v>
      </c>
      <c r="S487" s="186" t="s">
        <v>248</v>
      </c>
      <c r="T487" s="186" t="s">
        <v>248</v>
      </c>
      <c r="U487" s="186" t="s">
        <v>248</v>
      </c>
      <c r="V487" s="186" t="s">
        <v>248</v>
      </c>
      <c r="W487" s="186" t="s">
        <v>248</v>
      </c>
      <c r="X487" s="186" t="s">
        <v>248</v>
      </c>
      <c r="Y487" s="186" t="s">
        <v>248</v>
      </c>
      <c r="Z487" s="186" t="s">
        <v>248</v>
      </c>
      <c r="AA487" s="186" t="s">
        <v>248</v>
      </c>
      <c r="AB487" s="186" t="s">
        <v>248</v>
      </c>
      <c r="AC487" s="186" t="s">
        <v>248</v>
      </c>
      <c r="AD487" s="186" t="s">
        <v>248</v>
      </c>
      <c r="AE487" s="186" t="s">
        <v>248</v>
      </c>
      <c r="AF487" s="186" t="s">
        <v>248</v>
      </c>
      <c r="AG487" s="186" t="s">
        <v>248</v>
      </c>
      <c r="AH487" s="186" t="s">
        <v>248</v>
      </c>
      <c r="AI487" s="186" t="s">
        <v>248</v>
      </c>
      <c r="AJ487" s="186" t="s">
        <v>248</v>
      </c>
      <c r="AK487" s="186" t="s">
        <v>248</v>
      </c>
      <c r="AL487" s="186">
        <v>1</v>
      </c>
      <c r="AM487" s="186" t="s">
        <v>248</v>
      </c>
      <c r="AN487" s="186" t="s">
        <v>248</v>
      </c>
      <c r="AO487" s="186">
        <v>1</v>
      </c>
      <c r="AP487" s="186" t="s">
        <v>248</v>
      </c>
      <c r="AQ487" s="186">
        <v>1</v>
      </c>
      <c r="AR487" s="186" t="s">
        <v>248</v>
      </c>
      <c r="AS487" s="186" t="s">
        <v>248</v>
      </c>
      <c r="AT487" s="186" t="s">
        <v>248</v>
      </c>
      <c r="AU487" s="186" t="s">
        <v>248</v>
      </c>
      <c r="AV487" s="186">
        <v>2</v>
      </c>
      <c r="AW487" s="186">
        <v>1</v>
      </c>
      <c r="AX487" s="186" t="s">
        <v>248</v>
      </c>
      <c r="AY487" s="186" t="s">
        <v>248</v>
      </c>
      <c r="AZ487" s="186" t="s">
        <v>248</v>
      </c>
      <c r="BA487" s="186">
        <v>1</v>
      </c>
      <c r="BB487" s="186">
        <v>1</v>
      </c>
      <c r="BC487" s="186" t="s">
        <v>248</v>
      </c>
      <c r="BD487" s="186" t="s">
        <v>248</v>
      </c>
      <c r="BE487" s="186" t="s">
        <v>248</v>
      </c>
      <c r="BF487" s="186" t="s">
        <v>248</v>
      </c>
      <c r="BG487" s="186" t="s">
        <v>248</v>
      </c>
      <c r="BH487" s="186" t="s">
        <v>248</v>
      </c>
      <c r="BI487" s="186" t="s">
        <v>248</v>
      </c>
      <c r="BJ487" s="186" t="s">
        <v>248</v>
      </c>
      <c r="BK487" s="186" t="s">
        <v>248</v>
      </c>
      <c r="BL487" s="186" t="s">
        <v>248</v>
      </c>
      <c r="BM487" s="186" t="s">
        <v>248</v>
      </c>
      <c r="BN487" s="186" t="s">
        <v>248</v>
      </c>
      <c r="BO487" s="186" t="s">
        <v>248</v>
      </c>
      <c r="BP487" s="186" t="s">
        <v>248</v>
      </c>
      <c r="BQ487" s="186">
        <v>2</v>
      </c>
      <c r="BR487" s="186" t="s">
        <v>248</v>
      </c>
      <c r="BS487" s="186">
        <v>2</v>
      </c>
      <c r="BT487" s="186" t="s">
        <v>248</v>
      </c>
      <c r="BU487" s="186">
        <v>2</v>
      </c>
      <c r="BV487" s="186" t="s">
        <v>248</v>
      </c>
      <c r="BW487" s="186">
        <v>2</v>
      </c>
      <c r="BX487" s="186">
        <v>2</v>
      </c>
      <c r="BY487" s="186" t="s">
        <v>248</v>
      </c>
      <c r="BZ487" s="186">
        <v>2</v>
      </c>
      <c r="CA487" s="186" t="s">
        <v>248</v>
      </c>
      <c r="CB487" s="186">
        <v>2</v>
      </c>
      <c r="CC487" s="186" t="s">
        <v>248</v>
      </c>
      <c r="CD487" s="186">
        <v>2</v>
      </c>
      <c r="CE487" s="186">
        <v>2</v>
      </c>
      <c r="CF487" s="186">
        <v>2</v>
      </c>
      <c r="CG487" s="186">
        <v>1</v>
      </c>
      <c r="CH487" s="186" t="s">
        <v>248</v>
      </c>
      <c r="CI487" s="186" t="s">
        <v>248</v>
      </c>
      <c r="CJ487" s="186" t="s">
        <v>248</v>
      </c>
      <c r="CK487" s="186" t="s">
        <v>248</v>
      </c>
      <c r="CL487" s="186" t="s">
        <v>248</v>
      </c>
      <c r="CM487" s="186" t="s">
        <v>248</v>
      </c>
      <c r="CN487" s="186" t="s">
        <v>248</v>
      </c>
      <c r="CO487" s="186" t="s">
        <v>248</v>
      </c>
      <c r="CP487" s="186" t="s">
        <v>248</v>
      </c>
      <c r="CQ487" s="186" t="s">
        <v>248</v>
      </c>
      <c r="CR487" s="186" t="s">
        <v>248</v>
      </c>
      <c r="CS487" s="186" t="s">
        <v>248</v>
      </c>
      <c r="CT487" s="186" t="s">
        <v>248</v>
      </c>
      <c r="CU487" s="186" t="s">
        <v>248</v>
      </c>
      <c r="CV487" s="186" t="s">
        <v>248</v>
      </c>
      <c r="CW487" s="186">
        <v>2</v>
      </c>
      <c r="CX487" s="186" t="s">
        <v>248</v>
      </c>
      <c r="CY487" s="186" t="s">
        <v>248</v>
      </c>
      <c r="CZ487" s="186" t="s">
        <v>248</v>
      </c>
      <c r="DA487" s="186" t="s">
        <v>248</v>
      </c>
      <c r="DB487" s="186" t="s">
        <v>248</v>
      </c>
      <c r="DC487" s="186" t="s">
        <v>248</v>
      </c>
      <c r="DD487" s="186" t="s">
        <v>248</v>
      </c>
      <c r="DE487" s="186" t="s">
        <v>248</v>
      </c>
      <c r="DF487" s="186">
        <v>1</v>
      </c>
      <c r="DG487" s="186" t="s">
        <v>248</v>
      </c>
      <c r="DH487" s="186" t="s">
        <v>248</v>
      </c>
      <c r="DI487" s="186" t="s">
        <v>248</v>
      </c>
      <c r="DJ487" s="186" t="s">
        <v>248</v>
      </c>
      <c r="DK487" s="186" t="s">
        <v>248</v>
      </c>
      <c r="DL487" s="186" t="s">
        <v>248</v>
      </c>
      <c r="DM487" s="186" t="s">
        <v>248</v>
      </c>
      <c r="DN487" s="186" t="s">
        <v>248</v>
      </c>
      <c r="DO487" s="186" t="s">
        <v>248</v>
      </c>
      <c r="DP487" s="186" t="s">
        <v>248</v>
      </c>
      <c r="DQ487" s="186" t="s">
        <v>248</v>
      </c>
      <c r="DR487" s="186" t="s">
        <v>248</v>
      </c>
      <c r="DS487" s="186" t="s">
        <v>248</v>
      </c>
      <c r="DT487" s="186" t="s">
        <v>248</v>
      </c>
      <c r="DU487" s="186" t="s">
        <v>248</v>
      </c>
      <c r="DV487" s="186" t="s">
        <v>248</v>
      </c>
      <c r="DW487" s="186" t="s">
        <v>248</v>
      </c>
      <c r="DX487" s="186" t="s">
        <v>248</v>
      </c>
      <c r="DY487" s="186" t="s">
        <v>248</v>
      </c>
      <c r="DZ487" s="186" t="s">
        <v>248</v>
      </c>
      <c r="EA487" s="186" t="s">
        <v>248</v>
      </c>
      <c r="EB487" s="186" t="s">
        <v>248</v>
      </c>
      <c r="EC487" s="186" t="s">
        <v>248</v>
      </c>
      <c r="ED487" s="186" t="s">
        <v>248</v>
      </c>
      <c r="EE487" s="186" t="s">
        <v>248</v>
      </c>
      <c r="EF487" s="186" t="s">
        <v>248</v>
      </c>
      <c r="EG487" s="186" t="s">
        <v>248</v>
      </c>
      <c r="EH487" s="186" t="s">
        <v>248</v>
      </c>
      <c r="EI487" s="186" t="s">
        <v>248</v>
      </c>
      <c r="EJ487" s="186" t="s">
        <v>248</v>
      </c>
      <c r="EK487" s="186" t="s">
        <v>248</v>
      </c>
      <c r="EL487" s="184" t="s">
        <v>248</v>
      </c>
      <c r="EM487" s="184" t="s">
        <v>248</v>
      </c>
      <c r="EN487" s="184" t="s">
        <v>248</v>
      </c>
      <c r="EO487" s="186" t="s">
        <v>248</v>
      </c>
      <c r="EP487" s="186" t="s">
        <v>248</v>
      </c>
      <c r="EQ487" s="186" t="s">
        <v>248</v>
      </c>
      <c r="ER487" s="186" t="s">
        <v>248</v>
      </c>
      <c r="ES487" s="186" t="s">
        <v>248</v>
      </c>
      <c r="ET487" s="186" t="s">
        <v>248</v>
      </c>
      <c r="EU487" s="186" t="s">
        <v>248</v>
      </c>
      <c r="EV487" s="186" t="s">
        <v>248</v>
      </c>
      <c r="EW487" s="186" t="s">
        <v>248</v>
      </c>
      <c r="EX487" s="186" t="s">
        <v>248</v>
      </c>
      <c r="EY487" s="186" t="s">
        <v>248</v>
      </c>
      <c r="EZ487" s="186" t="s">
        <v>248</v>
      </c>
      <c r="FA487" s="186" t="s">
        <v>248</v>
      </c>
      <c r="FB487" s="186" t="s">
        <v>248</v>
      </c>
      <c r="FC487" s="186" t="s">
        <v>248</v>
      </c>
      <c r="FD487" s="186" t="s">
        <v>248</v>
      </c>
      <c r="FE487" s="186" t="s">
        <v>248</v>
      </c>
      <c r="FF487" s="186" t="s">
        <v>248</v>
      </c>
      <c r="FG487" s="186" t="s">
        <v>248</v>
      </c>
      <c r="FH487" s="186" t="s">
        <v>248</v>
      </c>
      <c r="FI487" s="186" t="s">
        <v>248</v>
      </c>
      <c r="FJ487" s="186" t="s">
        <v>248</v>
      </c>
      <c r="FK487" s="186" t="s">
        <v>248</v>
      </c>
      <c r="FL487" s="186" t="s">
        <v>248</v>
      </c>
      <c r="FM487" s="186" t="s">
        <v>248</v>
      </c>
      <c r="FN487" s="186" t="s">
        <v>248</v>
      </c>
      <c r="FO487" s="186" t="s">
        <v>248</v>
      </c>
      <c r="FP487" s="186" t="s">
        <v>248</v>
      </c>
      <c r="FQ487" s="187" t="s">
        <v>248</v>
      </c>
      <c r="FR487" s="187" t="s">
        <v>248</v>
      </c>
      <c r="FS487" s="186">
        <v>2</v>
      </c>
      <c r="FT487" s="186">
        <v>2</v>
      </c>
      <c r="FU487" s="186">
        <v>1</v>
      </c>
      <c r="FV487" s="186">
        <v>1</v>
      </c>
      <c r="FW487" s="186">
        <v>1</v>
      </c>
      <c r="FX487" s="186">
        <v>2</v>
      </c>
      <c r="FY487" s="186">
        <v>2</v>
      </c>
      <c r="FZ487" s="186">
        <v>2</v>
      </c>
      <c r="GA487" s="186" t="s">
        <v>248</v>
      </c>
      <c r="GB487" s="186" t="s">
        <v>248</v>
      </c>
      <c r="GC487" s="186">
        <v>2</v>
      </c>
      <c r="GD487" s="186">
        <v>1</v>
      </c>
      <c r="GE487" s="186" t="s">
        <v>248</v>
      </c>
      <c r="GF487" s="186" t="s">
        <v>248</v>
      </c>
      <c r="GG487" s="186" t="s">
        <v>248</v>
      </c>
      <c r="GH487" s="186" t="s">
        <v>248</v>
      </c>
      <c r="GI487" s="186" t="s">
        <v>248</v>
      </c>
      <c r="GJ487" s="186" t="s">
        <v>248</v>
      </c>
      <c r="GK487" s="186" t="s">
        <v>248</v>
      </c>
      <c r="GL487" s="186" t="s">
        <v>248</v>
      </c>
      <c r="GM487" s="186" t="s">
        <v>248</v>
      </c>
      <c r="GN487" s="186" t="s">
        <v>248</v>
      </c>
      <c r="GO487" s="186" t="s">
        <v>248</v>
      </c>
      <c r="GP487" s="186" t="s">
        <v>248</v>
      </c>
      <c r="GQ487" s="186" t="s">
        <v>248</v>
      </c>
      <c r="GR487" s="186" t="s">
        <v>248</v>
      </c>
      <c r="GS487" s="186" t="s">
        <v>248</v>
      </c>
      <c r="GT487" s="186" t="s">
        <v>248</v>
      </c>
      <c r="GU487" s="186" t="s">
        <v>248</v>
      </c>
      <c r="GV487" s="186" t="s">
        <v>248</v>
      </c>
      <c r="GW487" s="186" t="s">
        <v>248</v>
      </c>
      <c r="GX487" s="186" t="s">
        <v>248</v>
      </c>
      <c r="GY487" s="186" t="s">
        <v>248</v>
      </c>
      <c r="GZ487" s="261" t="s">
        <v>248</v>
      </c>
      <c r="HA487" s="261" t="s">
        <v>248</v>
      </c>
      <c r="HB487" s="188">
        <f t="shared" ref="HB487" si="542">SUM(G487:GE487)</f>
        <v>57</v>
      </c>
    </row>
    <row r="488" spans="1:210" ht="24.9" customHeight="1" thickBot="1" x14ac:dyDescent="0.35">
      <c r="A488" s="108" t="str">
        <f t="shared" ref="A488" si="543">A487</f>
        <v>Prod.-Q-4</v>
      </c>
      <c r="B488" s="108" t="str">
        <f t="shared" ref="B488" si="544">B487</f>
        <v>Pracownik Produkcji</v>
      </c>
      <c r="C488" s="108" t="str">
        <f t="shared" ref="C488" si="545">C487</f>
        <v>KB</v>
      </c>
      <c r="D488" s="108">
        <f t="shared" ref="D488" si="546">D487</f>
        <v>1338</v>
      </c>
      <c r="E488" s="395"/>
      <c r="F488" s="189" t="s">
        <v>375</v>
      </c>
      <c r="G488" s="192">
        <f>IF(INDEX(tab_MinKomp[Przepisy BHP / BHP Vorschriften],MATCH($B487,tab_MinKomp[[Stanowisko / Position ]:[Stanowisko / Position ]],0))="n/a","n/a",G487-INDEX(tab_MinKomp[Przepisy BHP / BHP Vorschriften],MATCH($B487,tab_MinKomp[[Stanowisko / Position ]:[Stanowisko / Position ]],0)))</f>
        <v>0</v>
      </c>
      <c r="H488" s="193">
        <f>IF(INDEX(tab_MinKomp[Przepisy PPOŻ / Brandschutzbestimmungen],MATCH($B487,tab_MinKomp[[Stanowisko / Position ]:[Stanowisko / Position ]],0))="n/a","n/a",H487-INDEX(tab_MinKomp[Przepisy PPOŻ / Brandschutzbestimmungen],MATCH($B487,tab_MinKomp[[Stanowisko / Position ]:[Stanowisko / Position ]],0)))</f>
        <v>0</v>
      </c>
      <c r="I488" s="193">
        <f>IF(INDEX(tab_MinKomp[Ryzyko zawodowe na stanowiskach pracyv/ Berufliche Risiken an Arbeitsstellen],MATCH($B487,tab_MinKomp[[Stanowisko / Position ]:[Stanowisko / Position ]],0))="n/a","n/a",I487-INDEX(tab_MinKomp[Ryzyko zawodowe na stanowiskach pracyv/ Berufliche Risiken an Arbeitsstellen],MATCH($B487,tab_MinKomp[[Stanowisko / Position ]:[Stanowisko / Position ]],0)))</f>
        <v>0</v>
      </c>
      <c r="J488" s="193">
        <f>IF(INDEX(tab_MinKomp[Gospodarka substancjami niebezpiecznymi / Gefahrstoffmanagement],MATCH($B487,tab_MinKomp[[Stanowisko / Position ]:[Stanowisko / Position ]],0))="n/a","n/a",J487-INDEX(tab_MinKomp[Gospodarka substancjami niebezpiecznymi / Gefahrstoffmanagement],MATCH($B487,tab_MinKomp[[Stanowisko / Position ]:[Stanowisko / Position ]],0)))</f>
        <v>0</v>
      </c>
      <c r="K488" s="193">
        <f>IF(INDEX(tab_MinKomp[Gospodarka odpadami / Abfallwirtschaft],MATCH($B487,tab_MinKomp[[Stanowisko / Position ]:[Stanowisko / Position ]],0))="n/a","n/a",K487-INDEX(tab_MinKomp[Gospodarka odpadami / Abfallwirtschaft],MATCH($B487,tab_MinKomp[[Stanowisko / Position ]:[Stanowisko / Position ]],0)))</f>
        <v>0</v>
      </c>
      <c r="L488" s="194" t="str">
        <f>IF(INDEX(tab_MinKomp[Przepisy kodeksu pracy / Bestimmungen des Arbeitsgesetzes],MATCH($B487,tab_MinKomp[[Stanowisko / Position ]:[Stanowisko / Position ]],0))="n/a","n/a",L487-INDEX(tab_MinKomp[Przepisy kodeksu pracy / Bestimmungen des Arbeitsgesetzes],MATCH($B487,tab_MinKomp[[Stanowisko / Position ]:[Stanowisko / Position ]],0)))</f>
        <v>n/a</v>
      </c>
      <c r="M488" s="195" t="str">
        <f>IF(INDEX(tab_MinKomp[Przepisy o ub.społ. ZUS  / Sozialversicherungsvorschriften],MATCH($B487,tab_MinKomp[[Stanowisko / Position ]:[Stanowisko / Position ]],0))="n/a","n/a",M487-INDEX(tab_MinKomp[Przepisy o ub.społ. ZUS  / Sozialversicherungsvorschriften],MATCH($B487,tab_MinKomp[[Stanowisko / Position ]:[Stanowisko / Position ]],0)))</f>
        <v>n/a</v>
      </c>
      <c r="N488" s="194" t="str">
        <f>IF(INDEX(tab_MinKomp[PRZEPISY O PDOF /persönlich Einkommensteuergesetz ],MATCH($B487,tab_MinKomp[[Stanowisko / Position ]:[Stanowisko / Position ]],0))="n/a","n/a",N487-INDEX(tab_MinKomp[PRZEPISY O PDOF /persönlich Einkommensteuergesetz ],MATCH($B487,tab_MinKomp[[Stanowisko / Position ]:[Stanowisko / Position ]],0)))</f>
        <v>n/a</v>
      </c>
      <c r="O488" s="194">
        <f>IF(INDEX(tab_MinKomp[Regulamin pracy / Arbeitsordnung],MATCH($B487,tab_MinKomp[[Stanowisko / Position ]:[Stanowisko / Position ]],0))="n/a","n/a",O487-INDEX(tab_MinKomp[Regulamin pracy / Arbeitsordnung],MATCH($B487,tab_MinKomp[[Stanowisko / Position ]:[Stanowisko / Position ]],0)))</f>
        <v>0</v>
      </c>
      <c r="P488" s="194">
        <f>IF(INDEX(tab_MinKomp[Regulamin wynagradzania / Vergütungsordnung],MATCH($B487,tab_MinKomp[[Stanowisko / Position ]:[Stanowisko / Position ]],0))="n/a","n/a",P487-INDEX(tab_MinKomp[Regulamin wynagradzania / Vergütungsordnung],MATCH($B487,tab_MinKomp[[Stanowisko / Position ]:[Stanowisko / Position ]],0)))</f>
        <v>0</v>
      </c>
      <c r="Q488" s="194" t="str">
        <f>IF(INDEX(tab_MinKomp[System R2PŁATNIK PRO: Płace / Lohnabrechnung],MATCH($B487,tab_MinKomp[[Stanowisko / Position ]:[Stanowisko / Position ]],0))="n/a","n/a",Q487-INDEX(tab_MinKomp[System R2PŁATNIK PRO: Płace / Lohnabrechnung],MATCH($B487,tab_MinKomp[[Stanowisko / Position ]:[Stanowisko / Position ]],0)))</f>
        <v>n/a</v>
      </c>
      <c r="R488" s="194" t="str">
        <f>IF(INDEX(tab_MinKomp[SystemR2PŁATNIK PRO: KADRY / Personaldaten],MATCH($B487,tab_MinKomp[[Stanowisko / Position ]:[Stanowisko / Position ]],0))="n/a","n/a",R487-INDEX(tab_MinKomp[SystemR2PŁATNIK PRO: KADRY / Personaldaten],MATCH($B487,tab_MinKomp[[Stanowisko / Position ]:[Stanowisko / Position ]],0)))</f>
        <v>n/a</v>
      </c>
      <c r="S488" s="194" t="str">
        <f>IF(INDEX(tab_MinKomp[SYSTEM R2PŁATNIK PRO: zarządzanie pracownikami / Arbeitsverwaltung],MATCH($B487,tab_MinKomp[[Stanowisko / Position ]:[Stanowisko / Position ]],0))="n/a","n/a",S487-INDEX(tab_MinKomp[SYSTEM R2PŁATNIK PRO: zarządzanie pracownikami / Arbeitsverwaltung],MATCH($B487,tab_MinKomp[[Stanowisko / Position ]:[Stanowisko / Position ]],0)))</f>
        <v>n/a</v>
      </c>
      <c r="T488" s="194" t="str">
        <f>IF(INDEX(tab_MinKomp[Doradztwo, wsparcie personalne / Personalberatung und Unterstützung],MATCH($B487,tab_MinKomp[[Stanowisko / Position ]:[Stanowisko / Position ]],0))="n/a","n/a",T487-INDEX(tab_MinKomp[Doradztwo, wsparcie personalne / Personalberatung und Unterstützung],MATCH($B487,tab_MinKomp[[Stanowisko / Position ]:[Stanowisko / Position ]],0)))</f>
        <v>n/a</v>
      </c>
      <c r="U488" s="194" t="str">
        <f>IF(INDEX(tab_MinKomp[Przepisy o podatku VAT / MwSt.- Gesetz],MATCH($B487,tab_MinKomp[[Stanowisko / Position ]:[Stanowisko / Position ]],0))="n/a","n/a",U487-INDEX(tab_MinKomp[Przepisy o podatku VAT / MwSt.- Gesetz],MATCH($B487,tab_MinKomp[[Stanowisko / Position ]:[Stanowisko / Position ]],0)))</f>
        <v>n/a</v>
      </c>
      <c r="V488" s="194" t="str">
        <f>IF(INDEX(tab_MinKomp[PrzepisyPDOP / geschäftlich Einkommensteuergesetz],MATCH($B487,tab_MinKomp[[Stanowisko / Position ]:[Stanowisko / Position ]],0))="n/a","n/a",V487-INDEX(tab_MinKomp[PrzepisyPDOP / geschäftlich Einkommensteuergesetz],MATCH($B487,tab_MinKomp[[Stanowisko / Position ]:[Stanowisko / Position ]],0)))</f>
        <v>n/a</v>
      </c>
      <c r="W488" s="194" t="str">
        <f>IF(INDEX(tab_MinKomp[System BAAN / FINANSE (FIBU)],MATCH($B487,tab_MinKomp[[Stanowisko / Position ]:[Stanowisko / Position ]],0))="n/a","n/a",W487-INDEX(tab_MinKomp[System BAAN / FINANSE (FIBU)],MATCH($B487,tab_MinKomp[[Stanowisko / Position ]:[Stanowisko / Position ]],0)))</f>
        <v>n/a</v>
      </c>
      <c r="X488" s="194" t="str">
        <f>IF(INDEX(tab_MinKomp[Systemy pomocnicze / Hilfssysteme(STOCKPROGRAM, KALK2000 etc.)],MATCH($B487,tab_MinKomp[[Stanowisko / Position ]:[Stanowisko / Position ]],0))="n/a","n/a",X487-INDEX(tab_MinKomp[Systemy pomocnicze / Hilfssysteme(STOCKPROGRAM, KALK2000 etc.)],MATCH($B487,tab_MinKomp[[Stanowisko / Position ]:[Stanowisko / Position ]],0)))</f>
        <v>n/a</v>
      </c>
      <c r="Y488" s="194" t="str">
        <f>IF(INDEX(tab_MinKomp[Polityka rachunkowości / Buchführungspolitik],MATCH($B487,tab_MinKomp[[Stanowisko / Position ]:[Stanowisko / Position ]],0))="n/a","n/a",Y487-INDEX(tab_MinKomp[Polityka rachunkowości / Buchführungspolitik],MATCH($B487,tab_MinKomp[[Stanowisko / Position ]:[Stanowisko / Position ]],0)))</f>
        <v>n/a</v>
      </c>
      <c r="Z488" s="194" t="str">
        <f>IF(INDEX(tab_MinKomp[Ustawa o rachunkowości / Rechnungslegungsgesetz],MATCH($B487,tab_MinKomp[[Stanowisko / Position ]:[Stanowisko / Position ]],0))="n/a","n/a",Z487-INDEX(tab_MinKomp[Ustawa o rachunkowości / Rechnungslegungsgesetz],MATCH($B487,tab_MinKomp[[Stanowisko / Position ]:[Stanowisko / Position ]],0)))</f>
        <v>n/a</v>
      </c>
      <c r="AA488" s="194" t="str">
        <f>IF(INDEX(tab_MinKomp[WORKFLOW - TS-100],MATCH($B487,tab_MinKomp[[Stanowisko / Position ]:[Stanowisko / Position ]],0))="n/a","n/a",AA487-INDEX(tab_MinKomp[WORKFLOW - TS-100],MATCH($B487,tab_MinKomp[[Stanowisko / Position ]:[Stanowisko / Position ]],0)))</f>
        <v>n/a</v>
      </c>
      <c r="AB488" s="194" t="str">
        <f>IF(INDEX(tab_MinKomp[WORKFLOW - SFMS],MATCH($B487,tab_MinKomp[[Stanowisko / Position ]:[Stanowisko / Position ]],0))="n/a","n/a",AB487-INDEX(tab_MinKomp[WORKFLOW - SFMS],MATCH($B487,tab_MinKomp[[Stanowisko / Position ]:[Stanowisko / Position ]],0)))</f>
        <v>n/a</v>
      </c>
      <c r="AC488" s="194" t="str">
        <f>IF(INDEX(tab_MinKomp[System ISO 9001:2015],MATCH($B487,tab_MinKomp[[Stanowisko / Position ]:[Stanowisko / Position ]],0))="n/a","n/a",AC487-INDEX(tab_MinKomp[System ISO 9001:2015],MATCH($B487,tab_MinKomp[[Stanowisko / Position ]:[Stanowisko / Position ]],0)))</f>
        <v>n/a</v>
      </c>
      <c r="AD488" s="194" t="str">
        <f>IF(INDEX(tab_MinKomp[System ISO 9001:2015],MATCH($B487,tab_MinKomp[[Stanowisko / Position ]:[Stanowisko / Position ]],0))="n/a","n/a",AD487-INDEX(tab_MinKomp[System ISO 9001:2015],MATCH($B487,tab_MinKomp[[Stanowisko / Position ]:[Stanowisko / Position ]],0)))</f>
        <v>n/a</v>
      </c>
      <c r="AE488" s="194" t="str">
        <f>IF(INDEX(tab_MinKomp[System ISO 9001:2015],MATCH($B487,tab_MinKomp[[Stanowisko / Position ]:[Stanowisko / Position ]],0))="n/a","n/a",AE487-INDEX(tab_MinKomp[System ISO 9001:2015],MATCH($B487,tab_MinKomp[[Stanowisko / Position ]:[Stanowisko / Position ]],0)))</f>
        <v>n/a</v>
      </c>
      <c r="AF488" s="194" t="str">
        <f>IF(INDEX(tab_MinKomp[System ISO 9001:2015],MATCH($B487,tab_MinKomp[[Stanowisko / Position ]:[Stanowisko / Position ]],0))="n/a","n/a",AF487-INDEX(tab_MinKomp[System ISO 9001:2015],MATCH($B487,tab_MinKomp[[Stanowisko / Position ]:[Stanowisko / Position ]],0)))</f>
        <v>n/a</v>
      </c>
      <c r="AG488" s="194" t="str">
        <f>IF(INDEX(tab_MinKomp[Wymagania VDA 6.3 Process / Forderungen],MATCH($B487,tab_MinKomp[[Stanowisko / Position ]:[Stanowisko / Position ]],0))="n/a","n/a",AG487-INDEX(tab_MinKomp[Wymagania VDA 6.3 Process / Forderungen],MATCH($B487,tab_MinKomp[[Stanowisko / Position ]:[Stanowisko / Position ]],0)))</f>
        <v>n/a</v>
      </c>
      <c r="AH488" s="194" t="str">
        <f>IF(INDEX(tab_MinKomp[Wymagania VDA 6.5 Product / Forderungen],MATCH($B487,tab_MinKomp[[Stanowisko / Position ]:[Stanowisko / Position ]],0))="n/a","n/a",AH487-INDEX(tab_MinKomp[Wymagania VDA 6.5 Product / Forderungen],MATCH($B487,tab_MinKomp[[Stanowisko / Position ]:[Stanowisko / Position ]],0)))</f>
        <v>n/a</v>
      </c>
      <c r="AI488" s="194" t="str">
        <f>IF(INDEX(tab_MinKomp[System ISO 9001:2015],MATCH($B487,tab_MinKomp[[Stanowisko / Position ]:[Stanowisko / Position ]],0))="n/a","n/a",AI487-INDEX(tab_MinKomp[System ISO 9001:2015],MATCH($B487,tab_MinKomp[[Stanowisko / Position ]:[Stanowisko / Position ]],0)))</f>
        <v>n/a</v>
      </c>
      <c r="AJ488" s="194" t="str">
        <f>IF(INDEX(tab_MinKomp[Auditor systemu ISO 17021:2018],MATCH($B487,tab_MinKomp[[Stanowisko / Position ]:[Stanowisko / Position ]],0))="n/a","n/a",AJ487-INDEX(tab_MinKomp[Auditor systemu ISO 17021:2018],MATCH($B487,tab_MinKomp[[Stanowisko / Position ]:[Stanowisko / Position ]],0)))</f>
        <v>n/a</v>
      </c>
      <c r="AK488" s="194" t="str">
        <f>IF(INDEX(tab_MinKomp[Pełnomocnik systemu / Systemvertreter],MATCH($B487,tab_MinKomp[[Stanowisko / Position ]:[Stanowisko / Position ]],0))="n/a","n/a",AK487-INDEX(tab_MinKomp[Pełnomocnik systemu / Systemvertreter],MATCH($B487,tab_MinKomp[[Stanowisko / Position ]:[Stanowisko / Position ]],0)))</f>
        <v>n/a</v>
      </c>
      <c r="AL488" s="194">
        <f>IF(INDEX(tab_MinKomp[Polityka Etyczna - Compliance],MATCH($B487,tab_MinKomp[[Stanowisko / Position ]:[Stanowisko / Position ]],0))="n/a","n/a",AL487-INDEX(tab_MinKomp[Polityka Etyczna - Compliance],MATCH($B487,tab_MinKomp[[Stanowisko / Position ]:[Stanowisko / Position ]],0)))</f>
        <v>0</v>
      </c>
      <c r="AM488" s="194" t="str">
        <f>IF(INDEX(tab_MinKomp[WDRAŻANIE NOWYCH PROJEKTÓW/ PROCEDURA CTM],MATCH($B487,tab_MinKomp[[Stanowisko / Position ]:[Stanowisko / Position ]],0))="n/a","n/a",AM487-INDEX(tab_MinKomp[WDRAŻANIE NOWYCH PROJEKTÓW/ PROCEDURA CTM],MATCH($B487,tab_MinKomp[[Stanowisko / Position ]:[Stanowisko / Position ]],0)))</f>
        <v>n/a</v>
      </c>
      <c r="AN488" s="194" t="str">
        <f>IF(INDEX(tab_MinKomp[KAMIENIE MILOWE MSL/PIFF],MATCH($B487,tab_MinKomp[[Stanowisko / Position ]:[Stanowisko / Position ]],0))="n/a","n/a",AN487-INDEX(tab_MinKomp[KAMIENIE MILOWE MSL/PIFF],MATCH($B487,tab_MinKomp[[Stanowisko / Position ]:[Stanowisko / Position ]],0)))</f>
        <v>n/a</v>
      </c>
      <c r="AO488" s="194">
        <f>IF(INDEX(tab_MinKomp[CP],MATCH($B487,tab_MinKomp[[Stanowisko / Position ]:[Stanowisko / Position ]],0))="n/a","n/a",AO487-INDEX(tab_MinKomp[CP],MATCH($B487,tab_MinKomp[[Stanowisko / Position ]:[Stanowisko / Position ]],0)))</f>
        <v>0</v>
      </c>
      <c r="AP488" s="194" t="str">
        <f>IF(INDEX(tab_MinKomp[FMEA],MATCH($B487,tab_MinKomp[[Stanowisko / Position ]:[Stanowisko / Position ]],0))="n/a","n/a",AP487-INDEX(tab_MinKomp[FMEA],MATCH($B487,tab_MinKomp[[Stanowisko / Position ]:[Stanowisko / Position ]],0)))</f>
        <v>n/a</v>
      </c>
      <c r="AQ488" s="194">
        <f>IF(INDEX(tab_MinKomp[FLOW CHART],MATCH($B487,tab_MinKomp[[Stanowisko / Position ]:[Stanowisko / Position ]],0))="n/a","n/a",AQ487-INDEX(tab_MinKomp[FLOW CHART],MATCH($B487,tab_MinKomp[[Stanowisko / Position ]:[Stanowisko / Position ]],0)))</f>
        <v>0</v>
      </c>
      <c r="AR488" s="194" t="str">
        <f>IF(INDEX(tab_MinKomp[APQP],MATCH($B487,tab_MinKomp[[Stanowisko / Position ]:[Stanowisko / Position ]],0))="n/a","n/a",AR487-INDEX(tab_MinKomp[APQP],MATCH($B487,tab_MinKomp[[Stanowisko / Position ]:[Stanowisko / Position ]],0)))</f>
        <v>n/a</v>
      </c>
      <c r="AS488" s="194" t="str">
        <f>IF(INDEX(tab_MinKomp[MSA],MATCH($B487,tab_MinKomp[[Stanowisko / Position ]:[Stanowisko / Position ]],0))="n/a","n/a",AS487-INDEX(tab_MinKomp[MSA],MATCH($B487,tab_MinKomp[[Stanowisko / Position ]:[Stanowisko / Position ]],0)))</f>
        <v>n/a</v>
      </c>
      <c r="AT488" s="194" t="str">
        <f>IF(INDEX(tab_MinKomp[SPC],MATCH($B487,tab_MinKomp[[Stanowisko / Position ]:[Stanowisko / Position ]],0))="n/a","n/a",AT487-INDEX(tab_MinKomp[SPC],MATCH($B487,tab_MinKomp[[Stanowisko / Position ]:[Stanowisko / Position ]],0)))</f>
        <v>n/a</v>
      </c>
      <c r="AU488" s="194" t="str">
        <f>IF(INDEX(tab_MinKomp[CSR (SPECYFICZNE WYMAGANIA KLIENTA)],MATCH($B487,tab_MinKomp[[Stanowisko / Position ]:[Stanowisko / Position ]],0))="n/a","n/a",AU487-INDEX(tab_MinKomp[CSR (SPECYFICZNE WYMAGANIA KLIENTA)],MATCH($B487,tab_MinKomp[[Stanowisko / Position ]:[Stanowisko / Position ]],0)))</f>
        <v>n/a</v>
      </c>
      <c r="AV488" s="194">
        <f>IF(INDEX(tab_MinKomp[5S],MATCH($B487,tab_MinKomp[[Stanowisko / Position ]:[Stanowisko / Position ]],0))="n/a","n/a",AV487-INDEX(tab_MinKomp[5S],MATCH($B487,tab_MinKomp[[Stanowisko / Position ]:[Stanowisko / Position ]],0)))</f>
        <v>0</v>
      </c>
      <c r="AW488" s="194">
        <f>IF(INDEX(tab_MinKomp[LEAN MANAGEMENT],MATCH($B487,tab_MinKomp[[Stanowisko / Position ]:[Stanowisko / Position ]],0))="n/a","n/a",AW487-INDEX(tab_MinKomp[LEAN MANAGEMENT],MATCH($B487,tab_MinKomp[[Stanowisko / Position ]:[Stanowisko / Position ]],0)))</f>
        <v>0</v>
      </c>
      <c r="AX488" s="194" t="str">
        <f>IF(INDEX(tab_MinKomp[5R],MATCH($B487,tab_MinKomp[[Stanowisko / Position ]:[Stanowisko / Position ]],0))="n/a","n/a",AX487-INDEX(tab_MinKomp[5R],MATCH($B487,tab_MinKomp[[Stanowisko / Position ]:[Stanowisko / Position ]],0)))</f>
        <v>n/a</v>
      </c>
      <c r="AY488" s="194" t="str">
        <f>IF(INDEX(tab_MinKomp[Six Sigma],MATCH($B487,tab_MinKomp[[Stanowisko / Position ]:[Stanowisko / Position ]],0))="n/a","n/a",AY487-INDEX(tab_MinKomp[Six Sigma],MATCH($B487,tab_MinKomp[[Stanowisko / Position ]:[Stanowisko / Position ]],0)))</f>
        <v>n/a</v>
      </c>
      <c r="AZ488" s="194" t="str">
        <f>IF(INDEX(tab_MinKomp[System BAAN / Distribution &amp; Supply Chain],MATCH($B487,tab_MinKomp[[Stanowisko / Position ]:[Stanowisko / Position ]],0))="n/a","n/a",AZ487-INDEX(tab_MinKomp[System BAAN / Distribution &amp; Supply Chain],MATCH($B487,tab_MinKomp[[Stanowisko / Position ]:[Stanowisko / Position ]],0)))</f>
        <v>n/a</v>
      </c>
      <c r="BA488" s="194">
        <f>IF(INDEX(tab_MinKomp[LEAN MANAGEMENT],MATCH($B487,tab_MinKomp[[Stanowisko / Position ]:[Stanowisko / Position ]],0))="n/a","n/a",BA487-INDEX(tab_MinKomp[LEAN MANAGEMENT],MATCH($B487,tab_MinKomp[[Stanowisko / Position ]:[Stanowisko / Position ]],0)))</f>
        <v>0</v>
      </c>
      <c r="BB488" s="194">
        <f>IF(INDEX(tab_MinKomp[LEAN MANAGEMENT],MATCH($B487,tab_MinKomp[[Stanowisko / Position ]:[Stanowisko / Position ]],0))="n/a","n/a",BB487-INDEX(tab_MinKomp[LEAN MANAGEMENT],MATCH($B487,tab_MinKomp[[Stanowisko / Position ]:[Stanowisko / Position ]],0)))</f>
        <v>0</v>
      </c>
      <c r="BC488" s="194" t="str">
        <f>IF(INDEX(tab_MinKomp[Organizacja dostaw / Versorgungsorganisation],MATCH($B487,tab_MinKomp[[Stanowisko / Position ]:[Stanowisko / Position ]],0))="n/a","n/a",BC487-INDEX(tab_MinKomp[Organizacja dostaw / Versorgungsorganisation],MATCH($B487,tab_MinKomp[[Stanowisko / Position ]:[Stanowisko / Position ]],0)))</f>
        <v>n/a</v>
      </c>
      <c r="BD488" s="194" t="str">
        <f>IF(INDEX(tab_MinKomp[Organizacja wysyłek / Organisation von Lieferungen],MATCH($B487,tab_MinKomp[[Stanowisko / Position ]:[Stanowisko / Position ]],0))="n/a","n/a",BD487-INDEX(tab_MinKomp[Organizacja wysyłek / Organisation von Lieferungen],MATCH($B487,tab_MinKomp[[Stanowisko / Position ]:[Stanowisko / Position ]],0)))</f>
        <v>n/a</v>
      </c>
      <c r="BE488" s="194" t="str">
        <f>IF(INDEX(tab_MinKomp[Analiza magazynowa - Program Polen.mdb / Inventuranalyse],MATCH($B487,tab_MinKomp[[Stanowisko / Position ]:[Stanowisko / Position ]],0))="n/a","n/a",BE487-INDEX(tab_MinKomp[Analiza magazynowa - Program Polen.mdb / Inventuranalyse],MATCH($B487,tab_MinKomp[[Stanowisko / Position ]:[Stanowisko / Position ]],0)))</f>
        <v>n/a</v>
      </c>
      <c r="BF488" s="190" t="str">
        <f>IF(INDEX(tab_MinKomp[MMOG (Materials Management Operations Guidelines)],MATCH($B487,tab_MinKomp[[Stanowisko / Position ]:[Stanowisko / Position ]],0))="n/a","n/a",BF487-INDEX(tab_MinKomp[MMOG (Materials Management Operations Guidelines)],MATCH($B487,tab_MinKomp[[Stanowisko / Position ]:[Stanowisko / Position ]],0)))</f>
        <v>n/a</v>
      </c>
      <c r="BG488" s="190" t="str">
        <f>IF(INDEX(tab_MinKomp[GPP],MATCH($B487,tab_MinKomp[[Stanowisko / Position ]:[Stanowisko / Position ]],0))="n/a","n/a",BG487-INDEX(tab_MinKomp[GPP],MATCH($B487,tab_MinKomp[[Stanowisko / Position ]:[Stanowisko / Position ]],0)))</f>
        <v>n/a</v>
      </c>
      <c r="BH488" s="190" t="str">
        <f>IF(INDEX(tab_MinKomp[AIAG (Automotive Industry Action Group)],MATCH($B487,tab_MinKomp[[Stanowisko / Position ]:[Stanowisko / Position ]],0))="n/a","n/a",BH487-INDEX(tab_MinKomp[AIAG (Automotive Industry Action Group)],MATCH($B487,tab_MinKomp[[Stanowisko / Position ]:[Stanowisko / Position ]],0)))</f>
        <v>n/a</v>
      </c>
      <c r="BI488" s="190" t="str">
        <f>IF(INDEX(tab_MinKomp[Super-G disputes],MATCH($B487,tab_MinKomp[[Stanowisko / Position ]:[Stanowisko / Position ]],0))="n/a","n/a",BI487-INDEX(tab_MinKomp[Super-G disputes],MATCH($B487,tab_MinKomp[[Stanowisko / Position ]:[Stanowisko / Position ]],0)))</f>
        <v>n/a</v>
      </c>
      <c r="BJ488" s="190" t="str">
        <f>IF(INDEX(tab_MinKomp[CMMS3/eDDL (Direct Data Link)],MATCH($B487,tab_MinKomp[[Stanowisko / Position ]:[Stanowisko / Position ]],0))="n/a","n/a",BJ487-INDEX(tab_MinKomp[CMMS3/eDDL (Direct Data Link)],MATCH($B487,tab_MinKomp[[Stanowisko / Position ]:[Stanowisko / Position ]],0)))</f>
        <v>n/a</v>
      </c>
      <c r="BK488" s="190" t="str">
        <f>IF(INDEX(tab_MinKomp[MP&amp;L (Material Planning and Logistics)],MATCH($B487,tab_MinKomp[[Stanowisko / Position ]:[Stanowisko / Position ]],0))="n/a","n/a",BK487-INDEX(tab_MinKomp[MP&amp;L (Material Planning and Logistics)],MATCH($B487,tab_MinKomp[[Stanowisko / Position ]:[Stanowisko / Position ]],0)))</f>
        <v>n/a</v>
      </c>
      <c r="BL488" s="190" t="str">
        <f>IF(INDEX(tab_MinKomp[Supplier delivery rating],MATCH($B487,tab_MinKomp[[Stanowisko / Position ]:[Stanowisko / Position ]],0))="n/a","n/a",BL487-INDEX(tab_MinKomp[Supplier delivery rating],MATCH($B487,tab_MinKomp[[Stanowisko / Position ]:[Stanowisko / Position ]],0)))</f>
        <v>n/a</v>
      </c>
      <c r="BM488" s="194" t="str">
        <f>IF(INDEX(tab_MinKomp[Planowanie produkcji / Produktionsplanung],MATCH($B487,tab_MinKomp[[Stanowisko / Position ]:[Stanowisko / Position ]],0))="n/a","n/a",BM487-INDEX(tab_MinKomp[Planowanie produkcji / Produktionsplanung],MATCH($B487,tab_MinKomp[[Stanowisko / Position ]:[Stanowisko / Position ]],0)))</f>
        <v>n/a</v>
      </c>
      <c r="BN488" s="194" t="str">
        <f>IF(INDEX(tab_MinKomp[Planowanie produkcji / Produktionsplanung],MATCH($B487,tab_MinKomp[[Stanowisko / Position ]:[Stanowisko / Position ]],0))="n/a","n/a",BN487-INDEX(tab_MinKomp[Planowanie produkcji / Produktionsplanung],MATCH($B487,tab_MinKomp[[Stanowisko / Position ]:[Stanowisko / Position ]],0)))</f>
        <v>n/a</v>
      </c>
      <c r="BO488" s="194" t="str">
        <f>IF(INDEX(tab_MinKomp[Planowanie produkcji / Produktionsplanung],MATCH($B487,tab_MinKomp[[Stanowisko / Position ]:[Stanowisko / Position ]],0))="n/a","n/a",BO487-INDEX(tab_MinKomp[Planowanie produkcji / Produktionsplanung],MATCH($B487,tab_MinKomp[[Stanowisko / Position ]:[Stanowisko / Position ]],0)))</f>
        <v>n/a</v>
      </c>
      <c r="BP488" s="194" t="str">
        <f>IF(INDEX(tab_MinKomp[Planowanie produkcji / Produktionsplanung],MATCH($B487,tab_MinKomp[[Stanowisko / Position ]:[Stanowisko / Position ]],0))="n/a","n/a",BP487-INDEX(tab_MinKomp[Planowanie produkcji / Produktionsplanung],MATCH($B487,tab_MinKomp[[Stanowisko / Position ]:[Stanowisko / Position ]],0)))</f>
        <v>n/a</v>
      </c>
      <c r="BQ488" s="194">
        <f>IF(INDEX(tab_MinKomp[Obsługa maszyn Novapax / Novapax Maschinenbedienung],MATCH($B487,tab_MinKomp[[Stanowisko / Position ]:[Stanowisko / Position ]],0))="n/a","n/a",BQ487-INDEX(tab_MinKomp[Obsługa maszyn Novapax / Novapax Maschinenbedienung],MATCH($B487,tab_MinKomp[[Stanowisko / Position ]:[Stanowisko / Position ]],0)))</f>
        <v>0</v>
      </c>
      <c r="BR488" s="194" t="str">
        <f>IF(INDEX(tab_MinKomp[Planowanie produkcji / Produktionsplanung],MATCH($B487,tab_MinKomp[[Stanowisko / Position ]:[Stanowisko / Position ]],0))="n/a","n/a",BR487-INDEX(tab_MinKomp[Planowanie produkcji / Produktionsplanung],MATCH($B487,tab_MinKomp[[Stanowisko / Position ]:[Stanowisko / Position ]],0)))</f>
        <v>n/a</v>
      </c>
      <c r="BS488" s="194">
        <f>IF(INDEX(tab_MinKomp[Obsługa maszyn Novapax / Novapax Maschinenbedienung],MATCH($B487,tab_MinKomp[[Stanowisko / Position ]:[Stanowisko / Position ]],0))="n/a","n/a",BS487-INDEX(tab_MinKomp[Obsługa maszyn Novapax / Novapax Maschinenbedienung],MATCH($B487,tab_MinKomp[[Stanowisko / Position ]:[Stanowisko / Position ]],0)))</f>
        <v>0</v>
      </c>
      <c r="BT488" s="194" t="str">
        <f>IF(INDEX(tab_MinKomp[Planowanie produkcji / Produktionsplanung],MATCH($B487,tab_MinKomp[[Stanowisko / Position ]:[Stanowisko / Position ]],0))="n/a","n/a",BT487-INDEX(tab_MinKomp[Planowanie produkcji / Produktionsplanung],MATCH($B487,tab_MinKomp[[Stanowisko / Position ]:[Stanowisko / Position ]],0)))</f>
        <v>n/a</v>
      </c>
      <c r="BU488" s="194">
        <f>IF(INDEX(tab_MinKomp[Obsługa maszyn Novapax / Novapax Maschinenbedienung],MATCH($B487,tab_MinKomp[[Stanowisko / Position ]:[Stanowisko / Position ]],0))="n/a","n/a",BU487-INDEX(tab_MinKomp[Obsługa maszyn Novapax / Novapax Maschinenbedienung],MATCH($B487,tab_MinKomp[[Stanowisko / Position ]:[Stanowisko / Position ]],0)))</f>
        <v>0</v>
      </c>
      <c r="BV488" s="194" t="str">
        <f>IF(INDEX(tab_MinKomp[Planowanie produkcji / Produktionsplanung],MATCH($B487,tab_MinKomp[[Stanowisko / Position ]:[Stanowisko / Position ]],0))="n/a","n/a",BV487-INDEX(tab_MinKomp[Planowanie produkcji / Produktionsplanung],MATCH($B487,tab_MinKomp[[Stanowisko / Position ]:[Stanowisko / Position ]],0)))</f>
        <v>n/a</v>
      </c>
      <c r="BW488" s="194">
        <f>IF(INDEX(tab_MinKomp[Obsługa maszyn Novapax / Novapax Maschinenbedienung],MATCH($B487,tab_MinKomp[[Stanowisko / Position ]:[Stanowisko / Position ]],0))="n/a","n/a",BW487-INDEX(tab_MinKomp[Obsługa maszyn Novapax / Novapax Maschinenbedienung],MATCH($B487,tab_MinKomp[[Stanowisko / Position ]:[Stanowisko / Position ]],0)))</f>
        <v>0</v>
      </c>
      <c r="BX488" s="194">
        <f>IF(INDEX(tab_MinKomp[Obsługa maszyn Novapax / Novapax Maschinenbedienung],MATCH($B487,tab_MinKomp[[Stanowisko / Position ]:[Stanowisko / Position ]],0))="n/a","n/a",BX487-INDEX(tab_MinKomp[Obsługa maszyn Novapax / Novapax Maschinenbedienung],MATCH($B487,tab_MinKomp[[Stanowisko / Position ]:[Stanowisko / Position ]],0)))</f>
        <v>0</v>
      </c>
      <c r="BY488" s="194" t="str">
        <f>IF(INDEX(tab_MinKomp[Obsługa maszyn Engel / Engel Maschinenbedienung],MATCH($B487,tab_MinKomp[[Stanowisko / Position ]:[Stanowisko / Position ]],0))="n/a","n/a",BY487-INDEX(tab_MinKomp[Obsługa maszyn Engel / Engel Maschinenbedienung],MATCH($B487,tab_MinKomp[[Stanowisko / Position ]:[Stanowisko / Position ]],0)))</f>
        <v>n/a</v>
      </c>
      <c r="BZ488" s="194">
        <f>IF(INDEX(tab_MinKomp[Obsługa maszyn Novapax / Novapax Maschinenbedienung],MATCH($B487,tab_MinKomp[[Stanowisko / Position ]:[Stanowisko / Position ]],0))="n/a","n/a",BZ487-INDEX(tab_MinKomp[Obsługa maszyn Novapax / Novapax Maschinenbedienung],MATCH($B487,tab_MinKomp[[Stanowisko / Position ]:[Stanowisko / Position ]],0)))</f>
        <v>0</v>
      </c>
      <c r="CA488" s="194" t="str">
        <f>IF(INDEX(tab_MinKomp[Obsługa maszyn KVT / KVT Maschinenbedienung],MATCH($B487,tab_MinKomp[[Stanowisko / Position ]:[Stanowisko / Position ]],0))="n/a","n/a",CA487-INDEX(tab_MinKomp[Obsługa maszyn KVT / KVT Maschinenbedienung],MATCH($B487,tab_MinKomp[[Stanowisko / Position ]:[Stanowisko / Position ]],0)))</f>
        <v>n/a</v>
      </c>
      <c r="CB488" s="194">
        <f>IF(INDEX(tab_MinKomp[Obsługa maszyn Novapax / Novapax Maschinenbedienung],MATCH($B487,tab_MinKomp[[Stanowisko / Position ]:[Stanowisko / Position ]],0))="n/a","n/a",CB487-INDEX(tab_MinKomp[Obsługa maszyn Novapax / Novapax Maschinenbedienung],MATCH($B487,tab_MinKomp[[Stanowisko / Position ]:[Stanowisko / Position ]],0)))</f>
        <v>0</v>
      </c>
      <c r="CC488" s="194" t="str">
        <f>IF(INDEX(tab_MinKomp[Obsługa maszyn Branson / Branson Maschinenbedienung],MATCH($B487,tab_MinKomp[[Stanowisko / Position ]:[Stanowisko / Position ]],0))="n/a","n/a",CC487-INDEX(tab_MinKomp[Obsługa maszyn Branson / Branson Maschinenbedienung],MATCH($B487,tab_MinKomp[[Stanowisko / Position ]:[Stanowisko / Position ]],0)))</f>
        <v>n/a</v>
      </c>
      <c r="CD488" s="194">
        <f>IF(INDEX(tab_MinKomp[Obsługa maszyn Novapax / Novapax Maschinenbedienung],MATCH($B487,tab_MinKomp[[Stanowisko / Position ]:[Stanowisko / Position ]],0))="n/a","n/a",CD487-INDEX(tab_MinKomp[Obsługa maszyn Novapax / Novapax Maschinenbedienung],MATCH($B487,tab_MinKomp[[Stanowisko / Position ]:[Stanowisko / Position ]],0)))</f>
        <v>0</v>
      </c>
      <c r="CE488" s="194">
        <f>IF(INDEX(tab_MinKomp[Obsługa maszyn Novapax / Novapax Maschinenbedienung],MATCH($B487,tab_MinKomp[[Stanowisko / Position ]:[Stanowisko / Position ]],0))="n/a","n/a",CE487-INDEX(tab_MinKomp[Obsługa maszyn Novapax / Novapax Maschinenbedienung],MATCH($B487,tab_MinKomp[[Stanowisko / Position ]:[Stanowisko / Position ]],0)))</f>
        <v>0</v>
      </c>
      <c r="CF488" s="194">
        <f>IF(INDEX(tab_MinKomp[Obsługa maszyn Novapax / Novapax Maschinenbedienung],MATCH($B487,tab_MinKomp[[Stanowisko / Position ]:[Stanowisko / Position ]],0))="n/a","n/a",CF487-INDEX(tab_MinKomp[Obsługa maszyn Novapax / Novapax Maschinenbedienung],MATCH($B487,tab_MinKomp[[Stanowisko / Position ]:[Stanowisko / Position ]],0)))</f>
        <v>0</v>
      </c>
      <c r="CG488" s="194">
        <f>IF(INDEX(tab_MinKomp[Eliminacja awarii / Beseitigung von Ausfällen],MATCH($B487,tab_MinKomp[[Stanowisko / Position ]:[Stanowisko / Position ]],0))="n/a","n/a",CG487-INDEX(tab_MinKomp[Eliminacja awarii / Beseitigung von Ausfällen],MATCH($B487,tab_MinKomp[[Stanowisko / Position ]:[Stanowisko / Position ]],0)))</f>
        <v>0</v>
      </c>
      <c r="CH488" s="194" t="str">
        <f>IF(INDEX(tab_MinKomp[Wymagania VDA 6.5 Product / Forderungen],MATCH($B487,tab_MinKomp[[Stanowisko / Position ]:[Stanowisko / Position ]],0))="n/a","n/a",CH487-INDEX(tab_MinKomp[Wymagania VDA 6.5 Product / Forderungen],MATCH($B487,tab_MinKomp[[Stanowisko / Position ]:[Stanowisko / Position ]],0)))</f>
        <v>n/a</v>
      </c>
      <c r="CI488" s="194" t="str">
        <f>IF(INDEX(tab_MinKomp[Wymagania VDA 6.5 Product / Forderungen],MATCH($B487,tab_MinKomp[[Stanowisko / Position ]:[Stanowisko / Position ]],0))="n/a","n/a",CI487-INDEX(tab_MinKomp[Wymagania VDA 6.5 Product / Forderungen],MATCH($B487,tab_MinKomp[[Stanowisko / Position ]:[Stanowisko / Position ]],0)))</f>
        <v>n/a</v>
      </c>
      <c r="CJ488" s="194" t="str">
        <f>IF(INDEX(tab_MinKomp[Wymagania VDA 6.5 Product / Forderungen],MATCH($B487,tab_MinKomp[[Stanowisko / Position ]:[Stanowisko / Position ]],0))="n/a","n/a",CJ487-INDEX(tab_MinKomp[Wymagania VDA 6.5 Product / Forderungen],MATCH($B487,tab_MinKomp[[Stanowisko / Position ]:[Stanowisko / Position ]],0)))</f>
        <v>n/a</v>
      </c>
      <c r="CK488" s="194" t="str">
        <f>IF(INDEX(tab_MinKomp[Wymagania VDA 6.5 Product / Forderungen],MATCH($B487,tab_MinKomp[[Stanowisko / Position ]:[Stanowisko / Position ]],0))="n/a","n/a",CK487-INDEX(tab_MinKomp[Wymagania VDA 6.5 Product / Forderungen],MATCH($B487,tab_MinKomp[[Stanowisko / Position ]:[Stanowisko / Position ]],0)))</f>
        <v>n/a</v>
      </c>
      <c r="CL488" s="194" t="str">
        <f>IF(INDEX(tab_MinKomp[Wymagania VDA 6.5 Product / Forderungen],MATCH($B487,tab_MinKomp[[Stanowisko / Position ]:[Stanowisko / Position ]],0))="n/a","n/a",CL487-INDEX(tab_MinKomp[Wymagania VDA 6.5 Product / Forderungen],MATCH($B487,tab_MinKomp[[Stanowisko / Position ]:[Stanowisko / Position ]],0)))</f>
        <v>n/a</v>
      </c>
      <c r="CM488" s="194" t="str">
        <f>IF(INDEX(tab_MinKomp[Informatyka ogólna (techniczne i systemowe) / Allgemeine IT (Technik und System)],MATCH($B487,tab_MinKomp[[Stanowisko / Position ]:[Stanowisko / Position ]],0))="n/a","n/a",CM487-INDEX(tab_MinKomp[Informatyka ogólna (techniczne i systemowe) / Allgemeine IT (Technik und System)],MATCH($B487,tab_MinKomp[[Stanowisko / Position ]:[Stanowisko / Position ]],0)))</f>
        <v>n/a</v>
      </c>
      <c r="CN488" s="194" t="str">
        <f>IF(INDEX(tab_MinKomp[Sieci komputerowe / Computernetzwerke],MATCH($B487,tab_MinKomp[[Stanowisko / Position ]:[Stanowisko / Position ]],0))="n/a","n/a",CN487-INDEX(tab_MinKomp[Sieci komputerowe / Computernetzwerke],MATCH($B487,tab_MinKomp[[Stanowisko / Position ]:[Stanowisko / Position ]],0)))</f>
        <v>n/a</v>
      </c>
      <c r="CO488" s="194" t="str">
        <f>IF(INDEX(tab_MinKomp[Hardware (komputery PC, drukarki biurowe i etykietowe, telefonia stacjonarna i mobilna) (PC, Drucker, Telefpne, Handys)],MATCH($B487,tab_MinKomp[[Stanowisko / Position ]:[Stanowisko / Position ]],0))="n/a","n/a",CO487-INDEX(tab_MinKomp[Hardware (komputery PC, drukarki biurowe i etykietowe, telefonia stacjonarna i mobilna) (PC, Drucker, Telefpne, Handys)],MATCH($B487,tab_MinKomp[[Stanowisko / Position ]:[Stanowisko / Position ]],0)))</f>
        <v>n/a</v>
      </c>
      <c r="CP488" s="194" t="str">
        <f>IF(INDEX(tab_MinKomp[Software &amp; Systems (MS Office, MS Remote Desktop)],MATCH($B487,tab_MinKomp[[Stanowisko / Position ]:[Stanowisko / Position ]],0))="n/a","n/a",CP487-INDEX(tab_MinKomp[Software &amp; Systems (MS Office, MS Remote Desktop)],MATCH($B487,tab_MinKomp[[Stanowisko / Position ]:[Stanowisko / Position ]],0)))</f>
        <v>n/a</v>
      </c>
      <c r="CQ488" s="194" t="str">
        <f>IF(INDEX(tab_MinKomp[Programowanie obiektowe (PHP) / Objektprogrammierung],MATCH($B487,tab_MinKomp[[Stanowisko / Position ]:[Stanowisko / Position ]],0))="n/a","n/a",CQ487-INDEX(tab_MinKomp[Programowanie obiektowe (PHP) / Objektprogrammierung],MATCH($B487,tab_MinKomp[[Stanowisko / Position ]:[Stanowisko / Position ]],0)))</f>
        <v>n/a</v>
      </c>
      <c r="CR488" s="194" t="str">
        <f>IF(INDEX(tab_MinKomp[Scrum],MATCH($B487,tab_MinKomp[[Stanowisko / Position ]:[Stanowisko / Position ]],0))="n/a","n/a",CR487-INDEX(tab_MinKomp[Scrum],MATCH($B487,tab_MinKomp[[Stanowisko / Position ]:[Stanowisko / Position ]],0)))</f>
        <v>n/a</v>
      </c>
      <c r="CS488" s="194" t="str">
        <f>IF(INDEX(tab_MinKomp[SQL (MySQL)],MATCH($B487,tab_MinKomp[[Stanowisko / Position ]:[Stanowisko / Position ]],0))="n/a","n/a",CS487-INDEX(tab_MinKomp[SQL (MySQL)],MATCH($B487,tab_MinKomp[[Stanowisko / Position ]:[Stanowisko / Position ]],0)))</f>
        <v>n/a</v>
      </c>
      <c r="CT488" s="194" t="str">
        <f>IF(INDEX(tab_MinKomp[Javascript],MATCH($B487,tab_MinKomp[[Stanowisko / Position ]:[Stanowisko / Position ]],0))="n/a","n/a",CT487-INDEX(tab_MinKomp[Javascript],MATCH($B487,tab_MinKomp[[Stanowisko / Position ]:[Stanowisko / Position ]],0)))</f>
        <v>n/a</v>
      </c>
      <c r="CU488" s="194" t="str">
        <f>IF(INDEX(tab_MinKomp[Joomla],MATCH($B487,tab_MinKomp[[Stanowisko / Position ]:[Stanowisko / Position ]],0))="n/a","n/a",CU487-INDEX(tab_MinKomp[Joomla],MATCH($B487,tab_MinKomp[[Stanowisko / Position ]:[Stanowisko / Position ]],0)))</f>
        <v>n/a</v>
      </c>
      <c r="CV488" s="194" t="str">
        <f>IF(INDEX(tab_MinKomp[Bash],MATCH($B487,tab_MinKomp[[Stanowisko / Position ]:[Stanowisko / Position ]],0))="n/a","n/a",CV487-INDEX(tab_MinKomp[Bash],MATCH($B487,tab_MinKomp[[Stanowisko / Position ]:[Stanowisko / Position ]],0)))</f>
        <v>n/a</v>
      </c>
      <c r="CW488" s="194">
        <f>IF(INDEX(tab_MinKomp[Systemy MES (HYDRA / SFMS)],MATCH($B487,tab_MinKomp[[Stanowisko / Position ]:[Stanowisko / Position ]],0))="n/a","n/a",CW487-INDEX(tab_MinKomp[Systemy MES (HYDRA / SFMS)],MATCH($B487,tab_MinKomp[[Stanowisko / Position ]:[Stanowisko / Position ]],0)))</f>
        <v>0</v>
      </c>
      <c r="CX488" s="194" t="str">
        <f>IF(INDEX(tab_MinKomp[HTML / CSS],MATCH($B487,tab_MinKomp[[Stanowisko / Position ]:[Stanowisko / Position ]],0))="n/a","n/a",CX487-INDEX(tab_MinKomp[HTML / CSS],MATCH($B487,tab_MinKomp[[Stanowisko / Position ]:[Stanowisko / Position ]],0)))</f>
        <v>n/a</v>
      </c>
      <c r="CY488" s="194" t="str">
        <f>IF(INDEX(tab_MinKomp[SYSTEM PR],MATCH($B487,tab_MinKomp[[Stanowisko / Position ]:[Stanowisko / Position ]],0))="n/a","n/a",CY487-INDEX(tab_MinKomp[SYSTEM PR],MATCH($B487,tab_MinKomp[[Stanowisko / Position ]:[Stanowisko / Position ]],0)))</f>
        <v>n/a</v>
      </c>
      <c r="CZ488" s="194" t="str">
        <f>IF(INDEX(tab_MinKomp[System Einkauf XP / EBA],MATCH($B487,tab_MinKomp[[Stanowisko / Position ]:[Stanowisko / Position ]],0))="n/a","n/a",CZ487-INDEX(tab_MinKomp[System Einkauf XP / EBA],MATCH($B487,tab_MinKomp[[Stanowisko / Position ]:[Stanowisko / Position ]],0)))</f>
        <v>n/a</v>
      </c>
      <c r="DA488" s="194" t="str">
        <f>IF(INDEX(tab_MinKomp[Techniki negocjacyjne / Verhandlungstechniken],MATCH($B487,tab_MinKomp[[Stanowisko / Position ]:[Stanowisko / Position ]],0))="n/a","n/a",DA487-INDEX(tab_MinKomp[Techniki negocjacyjne / Verhandlungstechniken],MATCH($B487,tab_MinKomp[[Stanowisko / Position ]:[Stanowisko / Position ]],0)))</f>
        <v>n/a</v>
      </c>
      <c r="DB488" s="194" t="str">
        <f>IF(INDEX(tab_MinKomp[Znajomość rynku branżowego / Kenntnis des Industrie Marktes],MATCH($B487,tab_MinKomp[[Stanowisko / Position ]:[Stanowisko / Position ]],0))="n/a","n/a",DB487-INDEX(tab_MinKomp[Znajomość rynku branżowego / Kenntnis des Industrie Marktes],MATCH($B487,tab_MinKomp[[Stanowisko / Position ]:[Stanowisko / Position ]],0)))</f>
        <v>n/a</v>
      </c>
      <c r="DC488" s="194" t="str">
        <f>IF(INDEX(tab_MinKomp[SUPPLIER MANAGEMENT],MATCH($B487,tab_MinKomp[[Stanowisko / Position ]:[Stanowisko / Position ]],0))="n/a","n/a",DC487-INDEX(tab_MinKomp[SUPPLIER MANAGEMENT],MATCH($B487,tab_MinKomp[[Stanowisko / Position ]:[Stanowisko / Position ]],0)))</f>
        <v>n/a</v>
      </c>
      <c r="DD488" s="194" t="str">
        <f>IF(INDEX(tab_MinKomp[SUPPLIER MANAGEMENT],MATCH($B487,tab_MinKomp[[Stanowisko / Position ]:[Stanowisko / Position ]],0))="n/a","n/a",DD487-INDEX(tab_MinKomp[SUPPLIER MANAGEMENT],MATCH($B487,tab_MinKomp[[Stanowisko / Position ]:[Stanowisko / Position ]],0)))</f>
        <v>n/a</v>
      </c>
      <c r="DE488" s="194" t="str">
        <f>IF(INDEX(tab_MinKomp[SUPPLIER MANAGEMENT],MATCH($B487,tab_MinKomp[[Stanowisko / Position ]:[Stanowisko / Position ]],0))="n/a","n/a",DE487-INDEX(tab_MinKomp[SUPPLIER MANAGEMENT],MATCH($B487,tab_MinKomp[[Stanowisko / Position ]:[Stanowisko / Position ]],0)))</f>
        <v>n/a</v>
      </c>
      <c r="DF488" s="194">
        <f>IF(INDEX(tab_MinKomp[LEAN MANAGEMENT],MATCH($B487,tab_MinKomp[[Stanowisko / Position ]:[Stanowisko / Position ]],0))="n/a","n/a",DF487-INDEX(tab_MinKomp[LEAN MANAGEMENT],MATCH($B487,tab_MinKomp[[Stanowisko / Position ]:[Stanowisko / Position ]],0)))</f>
        <v>0</v>
      </c>
      <c r="DG488" s="194" t="str">
        <f>IF(INDEX(tab_MinKomp[PPAP/PSW],MATCH($B487,tab_MinKomp[[Stanowisko / Position ]:[Stanowisko / Position ]],0))="n/a","n/a",DG487-INDEX(tab_MinKomp[PPAP/PSW],MATCH($B487,tab_MinKomp[[Stanowisko / Position ]:[Stanowisko / Position ]],0)))</f>
        <v>n/a</v>
      </c>
      <c r="DH488" s="194" t="str">
        <f>IF(INDEX(tab_MinKomp[SUPPLIER MANAGEMENT],MATCH($B487,tab_MinKomp[[Stanowisko / Position ]:[Stanowisko / Position ]],0))="n/a","n/a",DH487-INDEX(tab_MinKomp[SUPPLIER MANAGEMENT],MATCH($B487,tab_MinKomp[[Stanowisko / Position ]:[Stanowisko / Position ]],0)))</f>
        <v>n/a</v>
      </c>
      <c r="DI488" s="194" t="str">
        <f>IF(INDEX(tab_MinKomp[OBSŁUGA PORTALI KLIENTA / Kundenportale],MATCH($B487,tab_MinKomp[[Stanowisko / Position ]:[Stanowisko / Position ]],0))="n/a","n/a",DI487-INDEX(tab_MinKomp[OBSŁUGA PORTALI KLIENTA / Kundenportale],MATCH($B487,tab_MinKomp[[Stanowisko / Position ]:[Stanowisko / Position ]],0)))</f>
        <v>n/a</v>
      </c>
      <c r="DJ488" s="194" t="str">
        <f>IF(INDEX(tab_MinKomp[Obsługa systemu BABTECQ / BABTECQ System],MATCH($B487,tab_MinKomp[[Stanowisko / Position ]:[Stanowisko / Position ]],0))="n/a","n/a",DJ487-INDEX(tab_MinKomp[Obsługa systemu BABTECQ / BABTECQ System],MATCH($B487,tab_MinKomp[[Stanowisko / Position ]:[Stanowisko / Position ]],0)))</f>
        <v>n/a</v>
      </c>
      <c r="DK488" s="194" t="str">
        <f>IF(INDEX(tab_MinKomp[Rysunek techniczny / technische Zeichnung],MATCH($B487,tab_MinKomp[[Stanowisko / Position ]:[Stanowisko / Position ]],0))="n/a","n/a",DK487-INDEX(tab_MinKomp[Rysunek techniczny / technische Zeichnung],MATCH($B487,tab_MinKomp[[Stanowisko / Position ]:[Stanowisko / Position ]],0)))</f>
        <v>n/a</v>
      </c>
      <c r="DL488" s="194" t="str">
        <f>IF(INDEX(tab_MinKomp[Kalibracja / Kalibrierung],MATCH($B487,tab_MinKomp[[Stanowisko / Position ]:[Stanowisko / Position ]],0))="n/a","n/a",DL487-INDEX(tab_MinKomp[Kalibracja / Kalibrierung],MATCH($B487,tab_MinKomp[[Stanowisko / Position ]:[Stanowisko / Position ]],0)))</f>
        <v>n/a</v>
      </c>
      <c r="DM488" s="194" t="str">
        <f>IF(INDEX(tab_MinKomp[Rekwalifikacja / Requalifizierung],MATCH($B487,tab_MinKomp[[Stanowisko / Position ]:[Stanowisko / Position ]],0))="n/a","n/a",DM487-INDEX(tab_MinKomp[Rekwalifikacja / Requalifizierung],MATCH($B487,tab_MinKomp[[Stanowisko / Position ]:[Stanowisko / Position ]],0)))</f>
        <v>n/a</v>
      </c>
      <c r="DN488" s="190" t="str">
        <f>IF(INDEX(tab_MinKomp[Testy czystości / Reinheitstests],MATCH($B487,tab_MinKomp[[Stanowisko / Position ]:[Stanowisko / Position ]],0))="n/a","n/a",DN487-INDEX(tab_MinKomp[Testy czystości / Reinheitstests],MATCH($B487,tab_MinKomp[[Stanowisko / Position ]:[Stanowisko / Position ]],0)))</f>
        <v>n/a</v>
      </c>
      <c r="DO488" s="190" t="str">
        <f>IF(INDEX(tab_MinKomp[Testy czystości / Reinheitstests],MATCH($B487,tab_MinKomp[[Stanowisko / Position ]:[Stanowisko / Position ]],0))="n/a","n/a",DO487-INDEX(tab_MinKomp[Testy czystości / Reinheitstests],MATCH($B487,tab_MinKomp[[Stanowisko / Position ]:[Stanowisko / Position ]],0)))</f>
        <v>n/a</v>
      </c>
      <c r="DP488" s="190" t="str">
        <f>IF(INDEX(tab_MinKomp[Testy czystości / Reinheitstests],MATCH($B487,tab_MinKomp[[Stanowisko / Position ]:[Stanowisko / Position ]],0))="n/a","n/a",DP487-INDEX(tab_MinKomp[Testy czystości / Reinheitstests],MATCH($B487,tab_MinKomp[[Stanowisko / Position ]:[Stanowisko / Position ]],0)))</f>
        <v>n/a</v>
      </c>
      <c r="DQ488" s="190" t="str">
        <f>IF(INDEX(tab_MinKomp[Testy czystości / Reinheitstests],MATCH($B487,tab_MinKomp[[Stanowisko / Position ]:[Stanowisko / Position ]],0))="n/a","n/a",DQ487-INDEX(tab_MinKomp[Testy czystości / Reinheitstests],MATCH($B487,tab_MinKomp[[Stanowisko / Position ]:[Stanowisko / Position ]],0)))</f>
        <v>n/a</v>
      </c>
      <c r="DR488" s="190" t="str">
        <f>IF(INDEX(tab_MinKomp[Testy czystości / Reinheitstests],MATCH($B487,tab_MinKomp[[Stanowisko / Position ]:[Stanowisko / Position ]],0))="n/a","n/a",DR487-INDEX(tab_MinKomp[Testy czystości / Reinheitstests],MATCH($B487,tab_MinKomp[[Stanowisko / Position ]:[Stanowisko / Position ]],0)))</f>
        <v>n/a</v>
      </c>
      <c r="DS488" s="190" t="str">
        <f>IF(INDEX(tab_MinKomp[Testy czystości / Reinheitstests],MATCH($B487,tab_MinKomp[[Stanowisko / Position ]:[Stanowisko / Position ]],0))="n/a","n/a",DS487-INDEX(tab_MinKomp[Testy czystości / Reinheitstests],MATCH($B487,tab_MinKomp[[Stanowisko / Position ]:[Stanowisko / Position ]],0)))</f>
        <v>n/a</v>
      </c>
      <c r="DT488" s="194" t="str">
        <f>IF(INDEX(tab_MinKomp[SUPPLIER MANAGEMENT],MATCH($B487,tab_MinKomp[[Stanowisko / Position ]:[Stanowisko / Position ]],0))="n/a","n/a",DT487-INDEX(tab_MinKomp[SUPPLIER MANAGEMENT],MATCH($B487,tab_MinKomp[[Stanowisko / Position ]:[Stanowisko / Position ]],0)))</f>
        <v>n/a</v>
      </c>
      <c r="DU488" s="190" t="str">
        <f>IF(INDEX(tab_MinKomp[Testy czystości / Reinheitstests],MATCH($B487,tab_MinKomp[[Stanowisko / Position ]:[Stanowisko / Position ]],0))="n/a","n/a",DU487-INDEX(tab_MinKomp[Testy czystości / Reinheitstests],MATCH($B487,tab_MinKomp[[Stanowisko / Position ]:[Stanowisko / Position ]],0)))</f>
        <v>n/a</v>
      </c>
      <c r="DV488" s="190" t="str">
        <f>IF(INDEX(tab_MinKomp[Testy czystości / Reinheitstests],MATCH($B487,tab_MinKomp[[Stanowisko / Position ]:[Stanowisko / Position ]],0))="n/a","n/a",DV487-INDEX(tab_MinKomp[Testy czystości / Reinheitstests],MATCH($B487,tab_MinKomp[[Stanowisko / Position ]:[Stanowisko / Position ]],0)))</f>
        <v>n/a</v>
      </c>
      <c r="DW488" s="190" t="str">
        <f>IF(INDEX(tab_MinKomp[Testy czystości / Reinheitstests],MATCH($B487,tab_MinKomp[[Stanowisko / Position ]:[Stanowisko / Position ]],0))="n/a","n/a",DW487-INDEX(tab_MinKomp[Testy czystości / Reinheitstests],MATCH($B487,tab_MinKomp[[Stanowisko / Position ]:[Stanowisko / Position ]],0)))</f>
        <v>n/a</v>
      </c>
      <c r="DX488" s="190" t="str">
        <f>IF(INDEX(tab_MinKomp[Testy czystości / Reinheitstests],MATCH($B487,tab_MinKomp[[Stanowisko / Position ]:[Stanowisko / Position ]],0))="n/a","n/a",DX487-INDEX(tab_MinKomp[Testy czystości / Reinheitstests],MATCH($B487,tab_MinKomp[[Stanowisko / Position ]:[Stanowisko / Position ]],0)))</f>
        <v>n/a</v>
      </c>
      <c r="DY488" s="190" t="str">
        <f>IF(INDEX(tab_MinKomp[Testy czystości / Reinheitstests],MATCH($B487,tab_MinKomp[[Stanowisko / Position ]:[Stanowisko / Position ]],0))="n/a","n/a",DY487-INDEX(tab_MinKomp[Testy czystości / Reinheitstests],MATCH($B487,tab_MinKomp[[Stanowisko / Position ]:[Stanowisko / Position ]],0)))</f>
        <v>n/a</v>
      </c>
      <c r="DZ488" s="190" t="str">
        <f>IF(INDEX(tab_MinKomp[Testy czystości / Reinheitstests],MATCH($B487,tab_MinKomp[[Stanowisko / Position ]:[Stanowisko / Position ]],0))="n/a","n/a",DZ487-INDEX(tab_MinKomp[Testy czystości / Reinheitstests],MATCH($B487,tab_MinKomp[[Stanowisko / Position ]:[Stanowisko / Position ]],0)))</f>
        <v>n/a</v>
      </c>
      <c r="EA488" s="194" t="str">
        <f>IF(INDEX(tab_MinKomp[SUPPLIER MANAGEMENT],MATCH($B487,tab_MinKomp[[Stanowisko / Position ]:[Stanowisko / Position ]],0))="n/a","n/a",EA487-INDEX(tab_MinKomp[SUPPLIER MANAGEMENT],MATCH($B487,tab_MinKomp[[Stanowisko / Position ]:[Stanowisko / Position ]],0)))</f>
        <v>n/a</v>
      </c>
      <c r="EB488" s="190" t="str">
        <f>IF(INDEX(tab_MinKomp[Testy czystości / Reinheitstests],MATCH($B487,tab_MinKomp[[Stanowisko / Position ]:[Stanowisko / Position ]],0))="n/a","n/a",EB487-INDEX(tab_MinKomp[Testy czystości / Reinheitstests],MATCH($B487,tab_MinKomp[[Stanowisko / Position ]:[Stanowisko / Position ]],0)))</f>
        <v>n/a</v>
      </c>
      <c r="EC488" s="190" t="str">
        <f>IF(INDEX(tab_MinKomp[Testy czystości / Reinheitstests],MATCH($B487,tab_MinKomp[[Stanowisko / Position ]:[Stanowisko / Position ]],0))="n/a","n/a",EC487-INDEX(tab_MinKomp[Testy czystości / Reinheitstests],MATCH($B487,tab_MinKomp[[Stanowisko / Position ]:[Stanowisko / Position ]],0)))</f>
        <v>n/a</v>
      </c>
      <c r="ED488" s="190" t="str">
        <f>IF(INDEX(tab_MinKomp[Testy czystości / Reinheitstests],MATCH($B487,tab_MinKomp[[Stanowisko / Position ]:[Stanowisko / Position ]],0))="n/a","n/a",ED487-INDEX(tab_MinKomp[Testy czystości / Reinheitstests],MATCH($B487,tab_MinKomp[[Stanowisko / Position ]:[Stanowisko / Position ]],0)))</f>
        <v>n/a</v>
      </c>
      <c r="EE488" s="190" t="str">
        <f>IF(INDEX(tab_MinKomp[Testy czystości / Reinheitstests],MATCH($B487,tab_MinKomp[[Stanowisko / Position ]:[Stanowisko / Position ]],0))="n/a","n/a",EE487-INDEX(tab_MinKomp[Testy czystości / Reinheitstests],MATCH($B487,tab_MinKomp[[Stanowisko / Position ]:[Stanowisko / Position ]],0)))</f>
        <v>n/a</v>
      </c>
      <c r="EF488" s="190" t="str">
        <f>IF(INDEX(tab_MinKomp[Testy czystości / Reinheitstests],MATCH($B487,tab_MinKomp[[Stanowisko / Position ]:[Stanowisko / Position ]],0))="n/a","n/a",EF487-INDEX(tab_MinKomp[Testy czystości / Reinheitstests],MATCH($B487,tab_MinKomp[[Stanowisko / Position ]:[Stanowisko / Position ]],0)))</f>
        <v>n/a</v>
      </c>
      <c r="EG488" s="190" t="str">
        <f>IF(INDEX(tab_MinKomp[Testy czystości / Reinheitstests],MATCH($B487,tab_MinKomp[[Stanowisko / Position ]:[Stanowisko / Position ]],0))="n/a","n/a",EG487-INDEX(tab_MinKomp[Testy czystości / Reinheitstests],MATCH($B487,tab_MinKomp[[Stanowisko / Position ]:[Stanowisko / Position ]],0)))</f>
        <v>n/a</v>
      </c>
      <c r="EH488" s="190" t="str">
        <f>IF(INDEX(tab_MinKomp[Testy czystości / Reinheitstests],MATCH($B487,tab_MinKomp[[Stanowisko / Position ]:[Stanowisko / Position ]],0))="n/a","n/a",EH487-INDEX(tab_MinKomp[Testy czystości / Reinheitstests],MATCH($B487,tab_MinKomp[[Stanowisko / Position ]:[Stanowisko / Position ]],0)))</f>
        <v>n/a</v>
      </c>
      <c r="EI488" s="190" t="str">
        <f>IF(INDEX(tab_MinKomp[Testy czystości / Reinheitstests],MATCH($B487,tab_MinKomp[[Stanowisko / Position ]:[Stanowisko / Position ]],0))="n/a","n/a",EI487-INDEX(tab_MinKomp[Testy czystości / Reinheitstests],MATCH($B487,tab_MinKomp[[Stanowisko / Position ]:[Stanowisko / Position ]],0)))</f>
        <v>n/a</v>
      </c>
      <c r="EJ488" s="190" t="str">
        <f>IF(INDEX(tab_MinKomp[Testy czystości / Reinheitstests],MATCH($B487,tab_MinKomp[[Stanowisko / Position ]:[Stanowisko / Position ]],0))="n/a","n/a",EJ487-INDEX(tab_MinKomp[Testy czystości / Reinheitstests],MATCH($B487,tab_MinKomp[[Stanowisko / Position ]:[Stanowisko / Position ]],0)))</f>
        <v>n/a</v>
      </c>
      <c r="EK488" s="190" t="str">
        <f>IF(INDEX(tab_MinKomp[Testy czystości / Reinheitstests],MATCH($B487,tab_MinKomp[[Stanowisko / Position ]:[Stanowisko / Position ]],0))="n/a","n/a",EK487-INDEX(tab_MinKomp[Testy czystości / Reinheitstests],MATCH($B487,tab_MinKomp[[Stanowisko / Position ]:[Stanowisko / Position ]],0)))</f>
        <v>n/a</v>
      </c>
      <c r="EL488" s="190" t="str">
        <f>IF(INDEX(tab_MinKomp[Testy czystości / Reinheitstests],MATCH($B487,tab_MinKomp[[Stanowisko / Position ]:[Stanowisko / Position ]],0))="n/a","n/a",EL487-INDEX(tab_MinKomp[Testy czystości / Reinheitstests],MATCH($B487,tab_MinKomp[[Stanowisko / Position ]:[Stanowisko / Position ]],0)))</f>
        <v>n/a</v>
      </c>
      <c r="EM488" s="190" t="str">
        <f>IF(INDEX(tab_MinKomp[Testy czystości / Reinheitstests],MATCH($B487,tab_MinKomp[[Stanowisko / Position ]:[Stanowisko / Position ]],0))="n/a","n/a",EM487-INDEX(tab_MinKomp[Testy czystości / Reinheitstests],MATCH($B487,tab_MinKomp[[Stanowisko / Position ]:[Stanowisko / Position ]],0)))</f>
        <v>n/a</v>
      </c>
      <c r="EN488" s="190" t="str">
        <f>IF(INDEX(tab_MinKomp[Testy czystości / Reinheitstests],MATCH($B487,tab_MinKomp[[Stanowisko / Position ]:[Stanowisko / Position ]],0))="n/a","n/a",EN487-INDEX(tab_MinKomp[Testy czystości / Reinheitstests],MATCH($B487,tab_MinKomp[[Stanowisko / Position ]:[Stanowisko / Position ]],0)))</f>
        <v>n/a</v>
      </c>
      <c r="EO488" s="194" t="str">
        <f>IF(INDEX(tab_MinKomp[Konserwacja Rep],MATCH($B487,tab_MinKomp[[Stanowisko / Position ]:[Stanowisko / Position ]],0))="n/a","n/a",EO487-INDEX(tab_MinKomp[Konserwacja Rep],MATCH($B487,tab_MinKomp[[Stanowisko / Position ]:[Stanowisko / Position ]],0)))</f>
        <v>n/a</v>
      </c>
      <c r="EP488" s="194" t="str">
        <f>IF(INDEX(tab_MinKomp[[Konserwacja Engel ]],MATCH($B487,tab_MinKomp[[Stanowisko / Position ]:[Stanowisko / Position ]],0))="n/a","n/a",EP487-INDEX(tab_MinKomp[[Konserwacja Engel ]],MATCH($B487,tab_MinKomp[[Stanowisko / Position ]:[Stanowisko / Position ]],0)))</f>
        <v>n/a</v>
      </c>
      <c r="EQ488" s="194" t="str">
        <f>IF(INDEX(tab_MinKomp[Konserwacja B 50],MATCH($B487,tab_MinKomp[[Stanowisko / Position ]:[Stanowisko / Position ]],0))="n/a","n/a",EQ487-INDEX(tab_MinKomp[Konserwacja B 50],MATCH($B487,tab_MinKomp[[Stanowisko / Position ]:[Stanowisko / Position ]],0)))</f>
        <v>n/a</v>
      </c>
      <c r="ER488" s="194" t="str">
        <f>IF(INDEX(tab_MinKomp[[Konserwacja EOL ]],MATCH($B487,tab_MinKomp[[Stanowisko / Position ]:[Stanowisko / Position ]],0))="n/a","n/a",ER487-INDEX(tab_MinKomp[[Konserwacja EOL ]],MATCH($B487,tab_MinKomp[[Stanowisko / Position ]:[Stanowisko / Position ]],0)))</f>
        <v>n/a</v>
      </c>
      <c r="ES488" s="194" t="str">
        <f>IF(INDEX(tab_MinKomp[Konserwacja Branson],MATCH($B487,tab_MinKomp[[Stanowisko / Position ]:[Stanowisko / Position ]],0))="n/a","n/a",ES487-INDEX(tab_MinKomp[Konserwacja Branson],MATCH($B487,tab_MinKomp[[Stanowisko / Position ]:[Stanowisko / Position ]],0)))</f>
        <v>n/a</v>
      </c>
      <c r="ET488" s="194" t="str">
        <f>IF(INDEX(tab_MinKomp[Konserwacja coolery],MATCH($B487,tab_MinKomp[[Stanowisko / Position ]:[Stanowisko / Position ]],0))="n/a","n/a",ET487-INDEX(tab_MinKomp[Konserwacja coolery],MATCH($B487,tab_MinKomp[[Stanowisko / Position ]:[Stanowisko / Position ]],0)))</f>
        <v>n/a</v>
      </c>
      <c r="EU488" s="194" t="str">
        <f>IF(INDEX(tab_MinKomp[Konserwacja piecy],MATCH($B487,tab_MinKomp[[Stanowisko / Position ]:[Stanowisko / Position ]],0))="n/a","n/a",EU487-INDEX(tab_MinKomp[Konserwacja piecy],MATCH($B487,tab_MinKomp[[Stanowisko / Position ]:[Stanowisko / Position ]],0)))</f>
        <v>n/a</v>
      </c>
      <c r="EV488" s="194" t="str">
        <f>IF(INDEX(tab_MinKomp[Rysunek techniczny- czytanie],MATCH($B487,tab_MinKomp[[Stanowisko / Position ]:[Stanowisko / Position ]],0))="n/a","n/a",EV487-INDEX(tab_MinKomp[Rysunek techniczny- czytanie],MATCH($B487,tab_MinKomp[[Stanowisko / Position ]:[Stanowisko / Position ]],0)))</f>
        <v>n/a</v>
      </c>
      <c r="EW488" s="194" t="str">
        <f>IF(INDEX(tab_MinKomp[Elektryka],MATCH($B487,tab_MinKomp[[Stanowisko / Position ]:[Stanowisko / Position ]],0))="n/a","n/a",EW487-INDEX(tab_MinKomp[Elektryka],MATCH($B487,tab_MinKomp[[Stanowisko / Position ]:[Stanowisko / Position ]],0)))</f>
        <v>n/a</v>
      </c>
      <c r="EX488" s="194" t="str">
        <f>IF(INDEX(tab_MinKomp[Pneumatyka],MATCH($B487,tab_MinKomp[[Stanowisko / Position ]:[Stanowisko / Position ]],0))="n/a","n/a",EX487-INDEX(tab_MinKomp[Pneumatyka],MATCH($B487,tab_MinKomp[[Stanowisko / Position ]:[Stanowisko / Position ]],0)))</f>
        <v>n/a</v>
      </c>
      <c r="EY488" s="194" t="str">
        <f>IF(INDEX(tab_MinKomp[[Hydraulika ]],MATCH($B487,tab_MinKomp[[Stanowisko / Position ]:[Stanowisko / Position ]],0))="n/a","n/a",EY487-INDEX(tab_MinKomp[[Hydraulika ]],MATCH($B487,tab_MinKomp[[Stanowisko / Position ]:[Stanowisko / Position ]],0)))</f>
        <v>n/a</v>
      </c>
      <c r="EZ488" s="194" t="str">
        <f>IF(INDEX(tab_MinKomp[Podciśnienie],MATCH($B487,tab_MinKomp[[Stanowisko / Position ]:[Stanowisko / Position ]],0))="n/a","n/a",EZ487-INDEX(tab_MinKomp[Podciśnienie],MATCH($B487,tab_MinKomp[[Stanowisko / Position ]:[Stanowisko / Position ]],0)))</f>
        <v>n/a</v>
      </c>
      <c r="FA488" s="194" t="str">
        <f>IF(INDEX(tab_MinKomp[Usuwanie awarii],MATCH($B487,tab_MinKomp[[Stanowisko / Position ]:[Stanowisko / Position ]],0))="n/a","n/a",FA487-INDEX(tab_MinKomp[Usuwanie awarii],MATCH($B487,tab_MinKomp[[Stanowisko / Position ]:[Stanowisko / Position ]],0)))</f>
        <v>n/a</v>
      </c>
      <c r="FB488" s="194" t="str">
        <f>IF(INDEX(tab_MinKomp[Obsługa robotów],MATCH($B487,tab_MinKomp[[Stanowisko / Position ]:[Stanowisko / Position ]],0))="n/a","n/a",FB487-INDEX(tab_MinKomp[Obsługa robotów],MATCH($B487,tab_MinKomp[[Stanowisko / Position ]:[Stanowisko / Position ]],0)))</f>
        <v>n/a</v>
      </c>
      <c r="FC488" s="194" t="str">
        <f>IF(INDEX(tab_MinKomp[Obsługa sterowania maszyny],MATCH($B487,tab_MinKomp[[Stanowisko / Position ]:[Stanowisko / Position ]],0))="n/a","n/a",FC487-INDEX(tab_MinKomp[Obsługa sterowania maszyny],MATCH($B487,tab_MinKomp[[Stanowisko / Position ]:[Stanowisko / Position ]],0)))</f>
        <v>n/a</v>
      </c>
      <c r="FD488" s="194" t="str">
        <f>IF(INDEX(tab_MinKomp[Usuwanie przyczyn żródłowych],MATCH($B487,tab_MinKomp[[Stanowisko / Position ]:[Stanowisko / Position ]],0))="n/a","n/a",FD487-INDEX(tab_MinKomp[Usuwanie przyczyn żródłowych],MATCH($B487,tab_MinKomp[[Stanowisko / Position ]:[Stanowisko / Position ]],0)))</f>
        <v>n/a</v>
      </c>
      <c r="FE488" s="194" t="str">
        <f>IF(INDEX(tab_MinKomp[Cmms stosowanie],MATCH($B487,tab_MinKomp[[Stanowisko / Position ]:[Stanowisko / Position ]],0))="n/a","n/a",FE487-INDEX(tab_MinKomp[Cmms stosowanie],MATCH($B487,tab_MinKomp[[Stanowisko / Position ]:[Stanowisko / Position ]],0)))</f>
        <v>n/a</v>
      </c>
      <c r="FF488" s="190" t="str">
        <f>IF(INDEX(tab_MinKomp[Testy czystości / Reinheitstests],MATCH($B487,tab_MinKomp[[Stanowisko / Position ]:[Stanowisko / Position ]],0))="n/a","n/a",FF487-INDEX(tab_MinKomp[Testy czystości / Reinheitstests],MATCH($B487,tab_MinKomp[[Stanowisko / Position ]:[Stanowisko / Position ]],0)))</f>
        <v>n/a</v>
      </c>
      <c r="FG488" s="194" t="str">
        <f>IF(INDEX(tab_MinKomp[Czyszczenie form plastikowych],MATCH($B487,tab_MinKomp[[Stanowisko / Position ]:[Stanowisko / Position ]],0))="n/a","n/a",FG487-INDEX(tab_MinKomp[Czyszczenie form plastikowych],MATCH($B487,tab_MinKomp[[Stanowisko / Position ]:[Stanowisko / Position ]],0)))</f>
        <v>n/a</v>
      </c>
      <c r="FH488" s="194" t="str">
        <f>IF(INDEX(tab_MinKomp[Wymiana form plastik],MATCH($B487,tab_MinKomp[[Stanowisko / Position ]:[Stanowisko / Position ]],0))="n/a","n/a",FH487-INDEX(tab_MinKomp[Wymiana form plastik],MATCH($B487,tab_MinKomp[[Stanowisko / Position ]:[Stanowisko / Position ]],0)))</f>
        <v>n/a</v>
      </c>
      <c r="FI488" s="194" t="str">
        <f>IF(INDEX(tab_MinKomp[Wymiana form guma],MATCH($B487,tab_MinKomp[[Stanowisko / Position ]:[Stanowisko / Position ]],0))="n/a","n/a",FI487-INDEX(tab_MinKomp[Wymiana form guma],MATCH($B487,tab_MinKomp[[Stanowisko / Position ]:[Stanowisko / Position ]],0)))</f>
        <v>n/a</v>
      </c>
      <c r="FJ488" s="194" t="str">
        <f>IF(INDEX(tab_MinKomp[Konserwacja KK],MATCH($B487,tab_MinKomp[[Stanowisko / Position ]:[Stanowisko / Position ]],0))="n/a","n/a",FJ487-INDEX(tab_MinKomp[Konserwacja KK],MATCH($B487,tab_MinKomp[[Stanowisko / Position ]:[Stanowisko / Position ]],0)))</f>
        <v>n/a</v>
      </c>
      <c r="FK488" s="194" t="str">
        <f>IF(INDEX(tab_MinKomp[Konserwacja form guma],MATCH($B487,tab_MinKomp[[Stanowisko / Position ]:[Stanowisko / Position ]],0))="n/a","n/a",FK487-INDEX(tab_MinKomp[Konserwacja form guma],MATCH($B487,tab_MinKomp[[Stanowisko / Position ]:[Stanowisko / Position ]],0)))</f>
        <v>n/a</v>
      </c>
      <c r="FL488" s="194" t="str">
        <f>IF(INDEX(tab_MinKomp[Konserwacja form plastiki],MATCH($B487,tab_MinKomp[[Stanowisko / Position ]:[Stanowisko / Position ]],0))="n/a","n/a",FL487-INDEX(tab_MinKomp[Konserwacja form plastiki],MATCH($B487,tab_MinKomp[[Stanowisko / Position ]:[Stanowisko / Position ]],0)))</f>
        <v>n/a</v>
      </c>
      <c r="FM488" s="194" t="str">
        <f>IF(INDEX(tab_MinKomp[Konserwacja Gorącego Kanału],MATCH($B487,tab_MinKomp[[Stanowisko / Position ]:[Stanowisko / Position ]],0))="n/a","n/a",FM487-INDEX(tab_MinKomp[Konserwacja Gorącego Kanału],MATCH($B487,tab_MinKomp[[Stanowisko / Position ]:[Stanowisko / Position ]],0)))</f>
        <v>n/a</v>
      </c>
      <c r="FN488" s="194" t="str">
        <f>IF(INDEX(tab_MinKomp[MS Office (Excel)],MATCH($B487,tab_MinKomp[[Stanowisko / Position ]:[Stanowisko / Position ]],0))="n/a","n/a",FN487-INDEX(tab_MinKomp[MS Office (Excel)],MATCH($B487,tab_MinKomp[[Stanowisko / Position ]:[Stanowisko / Position ]],0)))</f>
        <v>n/a</v>
      </c>
      <c r="FO488" s="194" t="str">
        <f>IF(INDEX(tab_MinKomp[MS Office (Word)],MATCH($B487,tab_MinKomp[[Stanowisko / Position ]:[Stanowisko / Position ]],0))="n/a","n/a",FO487-INDEX(tab_MinKomp[MS Office (Word)],MATCH($B487,tab_MinKomp[[Stanowisko / Position ]:[Stanowisko / Position ]],0)))</f>
        <v>n/a</v>
      </c>
      <c r="FP488" s="194" t="str">
        <f>IF(INDEX(tab_MinKomp[MS Office (Power Point)],MATCH($B487,tab_MinKomp[[Stanowisko / Position ]:[Stanowisko / Position ]],0))="n/a","n/a",FP487-INDEX(tab_MinKomp[MS Office (Power Point)],MATCH($B487,tab_MinKomp[[Stanowisko / Position ]:[Stanowisko / Position ]],0)))</f>
        <v>n/a</v>
      </c>
      <c r="FQ488" s="196" t="str">
        <f>IF(INDEX(tab_MinKomp[Język angielski / Englisch],MATCH($B487,tab_MinKomp[[Stanowisko / Position ]:[Stanowisko / Position ]],0))="n/a","n/a",FQ487-INDEX(tab_MinKomp[Język angielski / Englisch],MATCH($B487,tab_MinKomp[[Stanowisko / Position ]:[Stanowisko / Position ]],0)))</f>
        <v>n/a</v>
      </c>
      <c r="FR488" s="196" t="str">
        <f>IF(INDEX(tab_MinKomp[Język niemiecki / Deutsch],MATCH($B487,tab_MinKomp[[Stanowisko / Position ]:[Stanowisko / Position ]],0))="n/a","n/a",FR487-INDEX(tab_MinKomp[Język niemiecki / Deutsch],MATCH($B487,tab_MinKomp[[Stanowisko / Position ]:[Stanowisko / Position ]],0)))</f>
        <v>n/a</v>
      </c>
      <c r="FS488" s="194">
        <f>IF(INDEX(tab_MinKomp[Zarządzanie dokumentacją procesową / Process dokumentation management],MATCH($B487,tab_MinKomp[[Stanowisko / Position ]:[Stanowisko / Position ]],0))="n/a","n/a",FS487-INDEX(tab_MinKomp[Zarządzanie dokumentacją procesową / Process dokumentation management],MATCH($B487,tab_MinKomp[[Stanowisko / Position ]:[Stanowisko / Position ]],0)))</f>
        <v>0</v>
      </c>
      <c r="FT488" s="194">
        <f>IF(INDEX(tab_MinKomp[Znajomość procesów z obszaru / Kenntiss der prozesse in dem Bereich],MATCH($B487,tab_MinKomp[[Stanowisko / Position ]:[Stanowisko / Position ]],0))="n/a","n/a",FT487-INDEX(tab_MinKomp[Znajomość procesów z obszaru / Kenntiss der prozesse in dem Bereich],MATCH($B487,tab_MinKomp[[Stanowisko / Position ]:[Stanowisko / Position ]],0)))</f>
        <v>0</v>
      </c>
      <c r="FU488" s="194">
        <f>IF(INDEX(tab_MinKomp[optymalizacja procesów / Prozessoptymalisierung],MATCH($B487,tab_MinKomp[[Stanowisko / Position ]:[Stanowisko / Position ]],0))="n/a","n/a",FU487-INDEX(tab_MinKomp[optymalizacja procesów / Prozessoptymalisierung],MATCH($B487,tab_MinKomp[[Stanowisko / Position ]:[Stanowisko / Position ]],0)))</f>
        <v>0</v>
      </c>
      <c r="FV488" s="194">
        <f>IF(INDEX(tab_MinKomp[Umiejętności szkoleniowe / Trainingsfähigkeiten],MATCH($B487,tab_MinKomp[[Stanowisko / Position ]:[Stanowisko / Position ]],0))="n/a","n/a",FV487-INDEX(tab_MinKomp[Umiejętności szkoleniowe / Trainingsfähigkeiten],MATCH($B487,tab_MinKomp[[Stanowisko / Position ]:[Stanowisko / Position ]],0)))</f>
        <v>0</v>
      </c>
      <c r="FW488" s="194">
        <f>IF(INDEX(tab_MinKomp[Analityczne myślenie, podejście / Analitysches Denken, Einstellung],MATCH($B487,tab_MinKomp[[Stanowisko / Position ]:[Stanowisko / Position ]],0))="n/a","n/a",FW487-INDEX(tab_MinKomp[Analityczne myślenie, podejście / Analitysches Denken, Einstellung],MATCH($B487,tab_MinKomp[[Stanowisko / Position ]:[Stanowisko / Position ]],0)))</f>
        <v>0</v>
      </c>
      <c r="FX488" s="194">
        <f>IF(INDEX(tab_MinKomp[Dokładność, precyzja w dzialaniu / Genauigkeit, Präzision in die Arbeit],MATCH($B487,tab_MinKomp[[Stanowisko / Position ]:[Stanowisko / Position ]],0))="n/a","n/a",FX487-INDEX(tab_MinKomp[Dokładność, precyzja w dzialaniu / Genauigkeit, Präzision in die Arbeit],MATCH($B487,tab_MinKomp[[Stanowisko / Position ]:[Stanowisko / Position ]],0)))</f>
        <v>0</v>
      </c>
      <c r="FY488" s="194">
        <f>IF(INDEX(tab_MinKomp[Dyspozycyjność / Verfügbarkeit],MATCH($B487,tab_MinKomp[[Stanowisko / Position ]:[Stanowisko / Position ]],0))="n/a","n/a",FY487-INDEX(tab_MinKomp[Dyspozycyjność / Verfügbarkeit],MATCH($B487,tab_MinKomp[[Stanowisko / Position ]:[Stanowisko / Position ]],0)))</f>
        <v>0</v>
      </c>
      <c r="FZ488" s="194">
        <f>IF(INDEX(tab_MinKomp[Zaangażowanie / 
Engagement],MATCH($B487,tab_MinKomp[[Stanowisko / Position ]:[Stanowisko / Position ]],0))="n/a","n/a",FZ487-INDEX(tab_MinKomp[Zaangażowanie / 
Engagement],MATCH($B487,tab_MinKomp[[Stanowisko / Position ]:[Stanowisko / Position ]],0)))</f>
        <v>0</v>
      </c>
      <c r="GA488" s="194" t="str">
        <f>IF(INDEX(tab_MinKomp[Konserwacja form guma],MATCH($B487,tab_MinKomp[[Stanowisko / Position ]:[Stanowisko / Position ]],0))="n/a","n/a",GA487-INDEX(tab_MinKomp[Konserwacja form guma],MATCH($B487,tab_MinKomp[[Stanowisko / Position ]:[Stanowisko / Position ]],0)))</f>
        <v>n/a</v>
      </c>
      <c r="GB488" s="194" t="str">
        <f>IF(INDEX(tab_MinKomp[Konserwacja form plastiki],MATCH($B487,tab_MinKomp[[Stanowisko / Position ]:[Stanowisko / Position ]],0))="n/a","n/a",GB487-INDEX(tab_MinKomp[Konserwacja form plastiki],MATCH($B487,tab_MinKomp[[Stanowisko / Position ]:[Stanowisko / Position ]],0)))</f>
        <v>n/a</v>
      </c>
      <c r="GC488" s="194">
        <f>IF(INDEX(tab_MinKomp[Elastyczność w działaniu],MATCH($B487,tab_MinKomp[[Stanowisko / Position ]:[Stanowisko / Position ]],0))="n/a","n/a",GC487-INDEX(tab_MinKomp[Elastyczność w działaniu],MATCH($B487,tab_MinKomp[[Stanowisko / Position ]:[Stanowisko / Position ]],0)))</f>
        <v>0</v>
      </c>
      <c r="GD488" s="194">
        <f>IF(INDEX(tab_MinKomp[Komunikatywność],MATCH($B487,tab_MinKomp[[Stanowisko / Position ]:[Stanowisko / Position ]],0))="n/a","n/a",GD487-INDEX(tab_MinKomp[Komunikatywność],MATCH($B487,tab_MinKomp[[Stanowisko / Position ]:[Stanowisko / Position ]],0)))</f>
        <v>0</v>
      </c>
      <c r="GE488" s="193" t="str">
        <f>IF(INDEX(tab_MinKomp[Motywowanie i budowanie zaangażowania zespołu],MATCH($B487,tab_MinKomp[[Stanowisko / Position ]:[Stanowisko / Position ]],0))="n/a","n/a",GE487-INDEX(tab_MinKomp[Motywowanie i budowanie zaangażowania zespołu],MATCH($B487,tab_MinKomp[[Stanowisko / Position ]:[Stanowisko / Position ]],0)))</f>
        <v>n/a</v>
      </c>
      <c r="GF488" s="186" t="s">
        <v>248</v>
      </c>
      <c r="GG488" s="186" t="s">
        <v>248</v>
      </c>
      <c r="GH488" s="186" t="s">
        <v>248</v>
      </c>
      <c r="GI488" s="186" t="s">
        <v>248</v>
      </c>
      <c r="GJ488" s="186" t="s">
        <v>248</v>
      </c>
      <c r="GK488" s="186" t="s">
        <v>248</v>
      </c>
      <c r="GL488" s="186" t="s">
        <v>248</v>
      </c>
      <c r="GM488" s="186" t="s">
        <v>248</v>
      </c>
      <c r="GN488" s="186" t="s">
        <v>248</v>
      </c>
      <c r="GO488" s="186" t="s">
        <v>248</v>
      </c>
      <c r="GP488" s="186" t="s">
        <v>248</v>
      </c>
      <c r="GQ488" s="186" t="s">
        <v>248</v>
      </c>
      <c r="GR488" s="186" t="s">
        <v>248</v>
      </c>
      <c r="GS488" s="186" t="s">
        <v>248</v>
      </c>
      <c r="GT488" s="186" t="s">
        <v>248</v>
      </c>
      <c r="GU488" s="186" t="s">
        <v>248</v>
      </c>
      <c r="GV488" s="186" t="s">
        <v>248</v>
      </c>
      <c r="GW488" s="186" t="s">
        <v>248</v>
      </c>
      <c r="GX488" s="186" t="s">
        <v>248</v>
      </c>
      <c r="GY488" s="186" t="s">
        <v>248</v>
      </c>
      <c r="GZ488" s="261" t="s">
        <v>248</v>
      </c>
      <c r="HA488" s="261" t="s">
        <v>248</v>
      </c>
      <c r="HB488" s="191">
        <f>SUM(G488:GE488)/(HB487-(SUM(G488:GE488)))</f>
        <v>0</v>
      </c>
    </row>
    <row r="489" spans="1:210" ht="24.9" customHeight="1" x14ac:dyDescent="0.3">
      <c r="A489" s="105" t="s">
        <v>314</v>
      </c>
      <c r="B489" s="105" t="s">
        <v>315</v>
      </c>
      <c r="C489" s="105" t="s">
        <v>424</v>
      </c>
      <c r="D489" s="105">
        <v>279</v>
      </c>
      <c r="E489" s="394" t="s">
        <v>631</v>
      </c>
      <c r="F489" s="185" t="s">
        <v>374</v>
      </c>
      <c r="G489" s="186">
        <v>1</v>
      </c>
      <c r="H489" s="186">
        <v>1</v>
      </c>
      <c r="I489" s="186">
        <v>1</v>
      </c>
      <c r="J489" s="186">
        <v>1</v>
      </c>
      <c r="K489" s="186">
        <v>1</v>
      </c>
      <c r="L489" s="186" t="s">
        <v>248</v>
      </c>
      <c r="M489" s="186" t="s">
        <v>248</v>
      </c>
      <c r="N489" s="186" t="s">
        <v>248</v>
      </c>
      <c r="O489" s="186">
        <v>1</v>
      </c>
      <c r="P489" s="186">
        <v>1</v>
      </c>
      <c r="Q489" s="186" t="s">
        <v>248</v>
      </c>
      <c r="R489" s="186" t="s">
        <v>248</v>
      </c>
      <c r="S489" s="186" t="s">
        <v>248</v>
      </c>
      <c r="T489" s="186" t="s">
        <v>248</v>
      </c>
      <c r="U489" s="186" t="s">
        <v>248</v>
      </c>
      <c r="V489" s="186" t="s">
        <v>248</v>
      </c>
      <c r="W489" s="186" t="s">
        <v>248</v>
      </c>
      <c r="X489" s="186" t="s">
        <v>248</v>
      </c>
      <c r="Y489" s="186" t="s">
        <v>248</v>
      </c>
      <c r="Z489" s="186" t="s">
        <v>248</v>
      </c>
      <c r="AA489" s="186" t="s">
        <v>248</v>
      </c>
      <c r="AB489" s="186" t="s">
        <v>248</v>
      </c>
      <c r="AC489" s="186" t="s">
        <v>248</v>
      </c>
      <c r="AD489" s="186" t="s">
        <v>248</v>
      </c>
      <c r="AE489" s="186" t="s">
        <v>248</v>
      </c>
      <c r="AF489" s="186" t="s">
        <v>248</v>
      </c>
      <c r="AG489" s="186" t="s">
        <v>248</v>
      </c>
      <c r="AH489" s="186" t="s">
        <v>248</v>
      </c>
      <c r="AI489" s="186" t="s">
        <v>248</v>
      </c>
      <c r="AJ489" s="186" t="s">
        <v>248</v>
      </c>
      <c r="AK489" s="186">
        <v>1</v>
      </c>
      <c r="AL489" s="186">
        <v>1</v>
      </c>
      <c r="AM489" s="186" t="s">
        <v>248</v>
      </c>
      <c r="AN489" s="186" t="s">
        <v>248</v>
      </c>
      <c r="AO489" s="186">
        <v>1</v>
      </c>
      <c r="AP489" s="186" t="s">
        <v>248</v>
      </c>
      <c r="AQ489" s="186">
        <v>1</v>
      </c>
      <c r="AR489" s="186" t="s">
        <v>248</v>
      </c>
      <c r="AS489" s="186" t="s">
        <v>248</v>
      </c>
      <c r="AT489" s="186" t="s">
        <v>248</v>
      </c>
      <c r="AU489" s="186" t="s">
        <v>248</v>
      </c>
      <c r="AV489" s="186">
        <v>1</v>
      </c>
      <c r="AW489" s="186">
        <v>1</v>
      </c>
      <c r="AX489" s="186" t="s">
        <v>248</v>
      </c>
      <c r="AY489" s="186" t="s">
        <v>248</v>
      </c>
      <c r="AZ489" s="186" t="s">
        <v>248</v>
      </c>
      <c r="BA489" s="186" t="s">
        <v>248</v>
      </c>
      <c r="BB489" s="186" t="s">
        <v>248</v>
      </c>
      <c r="BC489" s="186" t="s">
        <v>248</v>
      </c>
      <c r="BD489" s="186" t="s">
        <v>248</v>
      </c>
      <c r="BE489" s="186" t="s">
        <v>248</v>
      </c>
      <c r="BF489" s="186" t="s">
        <v>248</v>
      </c>
      <c r="BG489" s="186" t="s">
        <v>248</v>
      </c>
      <c r="BH489" s="186" t="s">
        <v>248</v>
      </c>
      <c r="BI489" s="186" t="s">
        <v>248</v>
      </c>
      <c r="BJ489" s="186" t="s">
        <v>248</v>
      </c>
      <c r="BK489" s="186" t="s">
        <v>248</v>
      </c>
      <c r="BL489" s="186" t="s">
        <v>248</v>
      </c>
      <c r="BM489" s="186" t="s">
        <v>248</v>
      </c>
      <c r="BN489" s="186" t="s">
        <v>248</v>
      </c>
      <c r="BO489" s="186">
        <v>1</v>
      </c>
      <c r="BP489" s="186" t="s">
        <v>248</v>
      </c>
      <c r="BQ489" s="186" t="s">
        <v>248</v>
      </c>
      <c r="BR489" s="186" t="s">
        <v>248</v>
      </c>
      <c r="BS489" s="186">
        <v>1</v>
      </c>
      <c r="BT489" s="186" t="s">
        <v>248</v>
      </c>
      <c r="BU489" s="186">
        <v>3</v>
      </c>
      <c r="BV489" s="186">
        <v>2</v>
      </c>
      <c r="BW489" s="186">
        <v>2</v>
      </c>
      <c r="BX489" s="186">
        <v>1</v>
      </c>
      <c r="BY489" s="186" t="s">
        <v>248</v>
      </c>
      <c r="BZ489" s="186">
        <v>2</v>
      </c>
      <c r="CA489" s="186">
        <v>1</v>
      </c>
      <c r="CB489" s="186">
        <v>3</v>
      </c>
      <c r="CC489" s="186" t="s">
        <v>248</v>
      </c>
      <c r="CD489" s="186">
        <v>2</v>
      </c>
      <c r="CE489" s="186">
        <v>1</v>
      </c>
      <c r="CF489" s="186">
        <v>1</v>
      </c>
      <c r="CG489" s="186">
        <v>1</v>
      </c>
      <c r="CH489" s="186" t="s">
        <v>248</v>
      </c>
      <c r="CI489" s="186" t="s">
        <v>248</v>
      </c>
      <c r="CJ489" s="186" t="s">
        <v>248</v>
      </c>
      <c r="CK489" s="186" t="s">
        <v>248</v>
      </c>
      <c r="CL489" s="186" t="s">
        <v>248</v>
      </c>
      <c r="CM489" s="186">
        <v>1</v>
      </c>
      <c r="CN489" s="186" t="s">
        <v>248</v>
      </c>
      <c r="CO489" s="186" t="s">
        <v>248</v>
      </c>
      <c r="CP489" s="186" t="s">
        <v>248</v>
      </c>
      <c r="CQ489" s="186" t="s">
        <v>248</v>
      </c>
      <c r="CR489" s="186" t="s">
        <v>248</v>
      </c>
      <c r="CS489" s="186" t="s">
        <v>248</v>
      </c>
      <c r="CT489" s="186" t="s">
        <v>248</v>
      </c>
      <c r="CU489" s="186" t="s">
        <v>248</v>
      </c>
      <c r="CV489" s="186" t="s">
        <v>248</v>
      </c>
      <c r="CW489" s="186">
        <v>1</v>
      </c>
      <c r="CX489" s="186" t="s">
        <v>248</v>
      </c>
      <c r="CY489" s="186" t="s">
        <v>248</v>
      </c>
      <c r="CZ489" s="186" t="s">
        <v>248</v>
      </c>
      <c r="DA489" s="186" t="s">
        <v>248</v>
      </c>
      <c r="DB489" s="186" t="s">
        <v>248</v>
      </c>
      <c r="DC489" s="186" t="s">
        <v>248</v>
      </c>
      <c r="DD489" s="186" t="s">
        <v>248</v>
      </c>
      <c r="DE489" s="186" t="s">
        <v>248</v>
      </c>
      <c r="DF489" s="186">
        <v>1</v>
      </c>
      <c r="DG489" s="186">
        <v>1</v>
      </c>
      <c r="DH489" s="186" t="s">
        <v>248</v>
      </c>
      <c r="DI489" s="186" t="s">
        <v>248</v>
      </c>
      <c r="DJ489" s="186" t="s">
        <v>248</v>
      </c>
      <c r="DK489" s="186" t="s">
        <v>248</v>
      </c>
      <c r="DL489" s="186" t="s">
        <v>248</v>
      </c>
      <c r="DM489" s="186" t="s">
        <v>248</v>
      </c>
      <c r="DN489" s="186" t="s">
        <v>248</v>
      </c>
      <c r="DO489" s="186" t="s">
        <v>248</v>
      </c>
      <c r="DP489" s="186" t="s">
        <v>248</v>
      </c>
      <c r="DQ489" s="186" t="s">
        <v>248</v>
      </c>
      <c r="DR489" s="186" t="s">
        <v>248</v>
      </c>
      <c r="DS489" s="186" t="s">
        <v>248</v>
      </c>
      <c r="DT489" s="186" t="s">
        <v>248</v>
      </c>
      <c r="DU489" s="186" t="s">
        <v>248</v>
      </c>
      <c r="DV489" s="186" t="s">
        <v>248</v>
      </c>
      <c r="DW489" s="186" t="s">
        <v>248</v>
      </c>
      <c r="DX489" s="186" t="s">
        <v>248</v>
      </c>
      <c r="DY489" s="186" t="s">
        <v>248</v>
      </c>
      <c r="DZ489" s="186" t="s">
        <v>248</v>
      </c>
      <c r="EA489" s="186" t="s">
        <v>248</v>
      </c>
      <c r="EB489" s="186" t="s">
        <v>248</v>
      </c>
      <c r="EC489" s="186" t="s">
        <v>248</v>
      </c>
      <c r="ED489" s="186" t="s">
        <v>248</v>
      </c>
      <c r="EE489" s="186" t="s">
        <v>248</v>
      </c>
      <c r="EF489" s="186" t="s">
        <v>248</v>
      </c>
      <c r="EG489" s="186" t="s">
        <v>248</v>
      </c>
      <c r="EH489" s="186" t="s">
        <v>248</v>
      </c>
      <c r="EI489" s="186" t="s">
        <v>248</v>
      </c>
      <c r="EJ489" s="186" t="s">
        <v>248</v>
      </c>
      <c r="EK489" s="186" t="s">
        <v>248</v>
      </c>
      <c r="EL489" s="184" t="s">
        <v>248</v>
      </c>
      <c r="EM489" s="184" t="s">
        <v>248</v>
      </c>
      <c r="EN489" s="184" t="s">
        <v>248</v>
      </c>
      <c r="EO489" s="186" t="s">
        <v>248</v>
      </c>
      <c r="EP489" s="186" t="s">
        <v>248</v>
      </c>
      <c r="EQ489" s="186" t="s">
        <v>248</v>
      </c>
      <c r="ER489" s="186" t="s">
        <v>248</v>
      </c>
      <c r="ES489" s="186" t="s">
        <v>248</v>
      </c>
      <c r="ET489" s="186" t="s">
        <v>248</v>
      </c>
      <c r="EU489" s="186" t="s">
        <v>248</v>
      </c>
      <c r="EV489" s="186" t="s">
        <v>248</v>
      </c>
      <c r="EW489" s="186" t="s">
        <v>248</v>
      </c>
      <c r="EX489" s="186" t="s">
        <v>248</v>
      </c>
      <c r="EY489" s="186" t="s">
        <v>248</v>
      </c>
      <c r="EZ489" s="186" t="s">
        <v>248</v>
      </c>
      <c r="FA489" s="186" t="s">
        <v>248</v>
      </c>
      <c r="FB489" s="186" t="s">
        <v>248</v>
      </c>
      <c r="FC489" s="186" t="s">
        <v>248</v>
      </c>
      <c r="FD489" s="186" t="s">
        <v>248</v>
      </c>
      <c r="FE489" s="186" t="s">
        <v>248</v>
      </c>
      <c r="FF489" s="186" t="s">
        <v>248</v>
      </c>
      <c r="FG489" s="186" t="s">
        <v>248</v>
      </c>
      <c r="FH489" s="186" t="s">
        <v>248</v>
      </c>
      <c r="FI489" s="186" t="s">
        <v>248</v>
      </c>
      <c r="FJ489" s="186" t="s">
        <v>248</v>
      </c>
      <c r="FK489" s="186" t="s">
        <v>248</v>
      </c>
      <c r="FL489" s="186" t="s">
        <v>248</v>
      </c>
      <c r="FM489" s="186" t="s">
        <v>248</v>
      </c>
      <c r="FN489" s="186" t="s">
        <v>248</v>
      </c>
      <c r="FO489" s="186" t="s">
        <v>248</v>
      </c>
      <c r="FP489" s="186" t="s">
        <v>248</v>
      </c>
      <c r="FQ489" s="187" t="s">
        <v>248</v>
      </c>
      <c r="FR489" s="187" t="s">
        <v>248</v>
      </c>
      <c r="FS489" s="186">
        <v>1</v>
      </c>
      <c r="FT489" s="186">
        <v>1</v>
      </c>
      <c r="FU489" s="186">
        <v>1</v>
      </c>
      <c r="FV489" s="186">
        <v>1</v>
      </c>
      <c r="FW489" s="186">
        <v>1</v>
      </c>
      <c r="FX489" s="186">
        <v>1</v>
      </c>
      <c r="FY489" s="186">
        <v>1</v>
      </c>
      <c r="FZ489" s="186">
        <v>1</v>
      </c>
      <c r="GA489" s="186">
        <v>1</v>
      </c>
      <c r="GB489" s="186" t="s">
        <v>248</v>
      </c>
      <c r="GC489" s="186">
        <v>1</v>
      </c>
      <c r="GD489" s="186">
        <v>1</v>
      </c>
      <c r="GE489" s="186" t="s">
        <v>248</v>
      </c>
      <c r="GF489" s="186" t="s">
        <v>248</v>
      </c>
      <c r="GG489" s="186" t="s">
        <v>248</v>
      </c>
      <c r="GH489" s="186" t="s">
        <v>248</v>
      </c>
      <c r="GI489" s="186" t="s">
        <v>248</v>
      </c>
      <c r="GJ489" s="186" t="s">
        <v>248</v>
      </c>
      <c r="GK489" s="186" t="s">
        <v>248</v>
      </c>
      <c r="GL489" s="186" t="s">
        <v>248</v>
      </c>
      <c r="GM489" s="186" t="s">
        <v>248</v>
      </c>
      <c r="GN489" s="186" t="s">
        <v>248</v>
      </c>
      <c r="GO489" s="186" t="s">
        <v>248</v>
      </c>
      <c r="GP489" s="186" t="s">
        <v>248</v>
      </c>
      <c r="GQ489" s="186" t="s">
        <v>248</v>
      </c>
      <c r="GR489" s="186" t="s">
        <v>248</v>
      </c>
      <c r="GS489" s="186" t="s">
        <v>248</v>
      </c>
      <c r="GT489" s="186" t="s">
        <v>248</v>
      </c>
      <c r="GU489" s="186" t="s">
        <v>248</v>
      </c>
      <c r="GV489" s="186" t="s">
        <v>248</v>
      </c>
      <c r="GW489" s="186" t="s">
        <v>248</v>
      </c>
      <c r="GX489" s="186" t="s">
        <v>248</v>
      </c>
      <c r="GY489" s="186" t="s">
        <v>248</v>
      </c>
      <c r="GZ489" s="261" t="s">
        <v>248</v>
      </c>
      <c r="HA489" s="261" t="s">
        <v>248</v>
      </c>
      <c r="HB489" s="188">
        <f t="shared" ref="HB489" si="547">SUM(G489:GE489)</f>
        <v>49</v>
      </c>
    </row>
    <row r="490" spans="1:210" ht="24.9" customHeight="1" thickBot="1" x14ac:dyDescent="0.35">
      <c r="A490" s="108" t="str">
        <f t="shared" ref="A490" si="548">A489</f>
        <v>Prod.-Q-1</v>
      </c>
      <c r="B490" s="108" t="str">
        <f t="shared" ref="B490" si="549">B489</f>
        <v>Pracownik Produkcji</v>
      </c>
      <c r="C490" s="108" t="str">
        <f t="shared" ref="C490" si="550">C489</f>
        <v>WC</v>
      </c>
      <c r="D490" s="108">
        <f t="shared" ref="D490" si="551">D489</f>
        <v>279</v>
      </c>
      <c r="E490" s="395"/>
      <c r="F490" s="189" t="s">
        <v>375</v>
      </c>
      <c r="G490" s="192">
        <f>IF(INDEX(tab_MinKomp[Przepisy BHP / BHP Vorschriften],MATCH($B489,tab_MinKomp[[Stanowisko / Position ]:[Stanowisko / Position ]],0))="n/a","n/a",G489-INDEX(tab_MinKomp[Przepisy BHP / BHP Vorschriften],MATCH($B489,tab_MinKomp[[Stanowisko / Position ]:[Stanowisko / Position ]],0)))</f>
        <v>-1</v>
      </c>
      <c r="H490" s="193">
        <f>IF(INDEX(tab_MinKomp[Przepisy PPOŻ / Brandschutzbestimmungen],MATCH($B489,tab_MinKomp[[Stanowisko / Position ]:[Stanowisko / Position ]],0))="n/a","n/a",H489-INDEX(tab_MinKomp[Przepisy PPOŻ / Brandschutzbestimmungen],MATCH($B489,tab_MinKomp[[Stanowisko / Position ]:[Stanowisko / Position ]],0)))</f>
        <v>0</v>
      </c>
      <c r="I490" s="193">
        <f>IF(INDEX(tab_MinKomp[Ryzyko zawodowe na stanowiskach pracyv/ Berufliche Risiken an Arbeitsstellen],MATCH($B489,tab_MinKomp[[Stanowisko / Position ]:[Stanowisko / Position ]],0))="n/a","n/a",I489-INDEX(tab_MinKomp[Ryzyko zawodowe na stanowiskach pracyv/ Berufliche Risiken an Arbeitsstellen],MATCH($B489,tab_MinKomp[[Stanowisko / Position ]:[Stanowisko / Position ]],0)))</f>
        <v>-1</v>
      </c>
      <c r="J490" s="193">
        <f>IF(INDEX(tab_MinKomp[Gospodarka substancjami niebezpiecznymi / Gefahrstoffmanagement],MATCH($B489,tab_MinKomp[[Stanowisko / Position ]:[Stanowisko / Position ]],0))="n/a","n/a",J489-INDEX(tab_MinKomp[Gospodarka substancjami niebezpiecznymi / Gefahrstoffmanagement],MATCH($B489,tab_MinKomp[[Stanowisko / Position ]:[Stanowisko / Position ]],0)))</f>
        <v>0</v>
      </c>
      <c r="K490" s="193">
        <f>IF(INDEX(tab_MinKomp[Gospodarka odpadami / Abfallwirtschaft],MATCH($B489,tab_MinKomp[[Stanowisko / Position ]:[Stanowisko / Position ]],0))="n/a","n/a",K489-INDEX(tab_MinKomp[Gospodarka odpadami / Abfallwirtschaft],MATCH($B489,tab_MinKomp[[Stanowisko / Position ]:[Stanowisko / Position ]],0)))</f>
        <v>0</v>
      </c>
      <c r="L490" s="194" t="str">
        <f>IF(INDEX(tab_MinKomp[Przepisy kodeksu pracy / Bestimmungen des Arbeitsgesetzes],MATCH($B489,tab_MinKomp[[Stanowisko / Position ]:[Stanowisko / Position ]],0))="n/a","n/a",L489-INDEX(tab_MinKomp[Przepisy kodeksu pracy / Bestimmungen des Arbeitsgesetzes],MATCH($B489,tab_MinKomp[[Stanowisko / Position ]:[Stanowisko / Position ]],0)))</f>
        <v>n/a</v>
      </c>
      <c r="M490" s="195" t="str">
        <f>IF(INDEX(tab_MinKomp[Przepisy o ub.społ. ZUS  / Sozialversicherungsvorschriften],MATCH($B489,tab_MinKomp[[Stanowisko / Position ]:[Stanowisko / Position ]],0))="n/a","n/a",M489-INDEX(tab_MinKomp[Przepisy o ub.społ. ZUS  / Sozialversicherungsvorschriften],MATCH($B489,tab_MinKomp[[Stanowisko / Position ]:[Stanowisko / Position ]],0)))</f>
        <v>n/a</v>
      </c>
      <c r="N490" s="194" t="str">
        <f>IF(INDEX(tab_MinKomp[PRZEPISY O PDOF /persönlich Einkommensteuergesetz ],MATCH($B489,tab_MinKomp[[Stanowisko / Position ]:[Stanowisko / Position ]],0))="n/a","n/a",N489-INDEX(tab_MinKomp[PRZEPISY O PDOF /persönlich Einkommensteuergesetz ],MATCH($B489,tab_MinKomp[[Stanowisko / Position ]:[Stanowisko / Position ]],0)))</f>
        <v>n/a</v>
      </c>
      <c r="O490" s="194">
        <f>IF(INDEX(tab_MinKomp[Regulamin pracy / Arbeitsordnung],MATCH($B489,tab_MinKomp[[Stanowisko / Position ]:[Stanowisko / Position ]],0))="n/a","n/a",O489-INDEX(tab_MinKomp[Regulamin pracy / Arbeitsordnung],MATCH($B489,tab_MinKomp[[Stanowisko / Position ]:[Stanowisko / Position ]],0)))</f>
        <v>0</v>
      </c>
      <c r="P490" s="194">
        <f>IF(INDEX(tab_MinKomp[Regulamin wynagradzania / Vergütungsordnung],MATCH($B489,tab_MinKomp[[Stanowisko / Position ]:[Stanowisko / Position ]],0))="n/a","n/a",P489-INDEX(tab_MinKomp[Regulamin wynagradzania / Vergütungsordnung],MATCH($B489,tab_MinKomp[[Stanowisko / Position ]:[Stanowisko / Position ]],0)))</f>
        <v>0</v>
      </c>
      <c r="Q490" s="194" t="str">
        <f>IF(INDEX(tab_MinKomp[System R2PŁATNIK PRO: Płace / Lohnabrechnung],MATCH($B489,tab_MinKomp[[Stanowisko / Position ]:[Stanowisko / Position ]],0))="n/a","n/a",Q489-INDEX(tab_MinKomp[System R2PŁATNIK PRO: Płace / Lohnabrechnung],MATCH($B489,tab_MinKomp[[Stanowisko / Position ]:[Stanowisko / Position ]],0)))</f>
        <v>n/a</v>
      </c>
      <c r="R490" s="194" t="str">
        <f>IF(INDEX(tab_MinKomp[SystemR2PŁATNIK PRO: KADRY / Personaldaten],MATCH($B489,tab_MinKomp[[Stanowisko / Position ]:[Stanowisko / Position ]],0))="n/a","n/a",R489-INDEX(tab_MinKomp[SystemR2PŁATNIK PRO: KADRY / Personaldaten],MATCH($B489,tab_MinKomp[[Stanowisko / Position ]:[Stanowisko / Position ]],0)))</f>
        <v>n/a</v>
      </c>
      <c r="S490" s="194" t="str">
        <f>IF(INDEX(tab_MinKomp[SYSTEM R2PŁATNIK PRO: zarządzanie pracownikami / Arbeitsverwaltung],MATCH($B489,tab_MinKomp[[Stanowisko / Position ]:[Stanowisko / Position ]],0))="n/a","n/a",S489-INDEX(tab_MinKomp[SYSTEM R2PŁATNIK PRO: zarządzanie pracownikami / Arbeitsverwaltung],MATCH($B489,tab_MinKomp[[Stanowisko / Position ]:[Stanowisko / Position ]],0)))</f>
        <v>n/a</v>
      </c>
      <c r="T490" s="194" t="str">
        <f>IF(INDEX(tab_MinKomp[Doradztwo, wsparcie personalne / Personalberatung und Unterstützung],MATCH($B489,tab_MinKomp[[Stanowisko / Position ]:[Stanowisko / Position ]],0))="n/a","n/a",T489-INDEX(tab_MinKomp[Doradztwo, wsparcie personalne / Personalberatung und Unterstützung],MATCH($B489,tab_MinKomp[[Stanowisko / Position ]:[Stanowisko / Position ]],0)))</f>
        <v>n/a</v>
      </c>
      <c r="U490" s="194" t="str">
        <f>IF(INDEX(tab_MinKomp[Przepisy o podatku VAT / MwSt.- Gesetz],MATCH($B489,tab_MinKomp[[Stanowisko / Position ]:[Stanowisko / Position ]],0))="n/a","n/a",U489-INDEX(tab_MinKomp[Przepisy o podatku VAT / MwSt.- Gesetz],MATCH($B489,tab_MinKomp[[Stanowisko / Position ]:[Stanowisko / Position ]],0)))</f>
        <v>n/a</v>
      </c>
      <c r="V490" s="194" t="str">
        <f>IF(INDEX(tab_MinKomp[PrzepisyPDOP / geschäftlich Einkommensteuergesetz],MATCH($B489,tab_MinKomp[[Stanowisko / Position ]:[Stanowisko / Position ]],0))="n/a","n/a",V489-INDEX(tab_MinKomp[PrzepisyPDOP / geschäftlich Einkommensteuergesetz],MATCH($B489,tab_MinKomp[[Stanowisko / Position ]:[Stanowisko / Position ]],0)))</f>
        <v>n/a</v>
      </c>
      <c r="W490" s="194" t="str">
        <f>IF(INDEX(tab_MinKomp[System BAAN / FINANSE (FIBU)],MATCH($B489,tab_MinKomp[[Stanowisko / Position ]:[Stanowisko / Position ]],0))="n/a","n/a",W489-INDEX(tab_MinKomp[System BAAN / FINANSE (FIBU)],MATCH($B489,tab_MinKomp[[Stanowisko / Position ]:[Stanowisko / Position ]],0)))</f>
        <v>n/a</v>
      </c>
      <c r="X490" s="194" t="str">
        <f>IF(INDEX(tab_MinKomp[Systemy pomocnicze / Hilfssysteme(STOCKPROGRAM, KALK2000 etc.)],MATCH($B489,tab_MinKomp[[Stanowisko / Position ]:[Stanowisko / Position ]],0))="n/a","n/a",X489-INDEX(tab_MinKomp[Systemy pomocnicze / Hilfssysteme(STOCKPROGRAM, KALK2000 etc.)],MATCH($B489,tab_MinKomp[[Stanowisko / Position ]:[Stanowisko / Position ]],0)))</f>
        <v>n/a</v>
      </c>
      <c r="Y490" s="194" t="str">
        <f>IF(INDEX(tab_MinKomp[Polityka rachunkowości / Buchführungspolitik],MATCH($B489,tab_MinKomp[[Stanowisko / Position ]:[Stanowisko / Position ]],0))="n/a","n/a",Y489-INDEX(tab_MinKomp[Polityka rachunkowości / Buchführungspolitik],MATCH($B489,tab_MinKomp[[Stanowisko / Position ]:[Stanowisko / Position ]],0)))</f>
        <v>n/a</v>
      </c>
      <c r="Z490" s="194" t="str">
        <f>IF(INDEX(tab_MinKomp[Ustawa o rachunkowości / Rechnungslegungsgesetz],MATCH($B489,tab_MinKomp[[Stanowisko / Position ]:[Stanowisko / Position ]],0))="n/a","n/a",Z489-INDEX(tab_MinKomp[Ustawa o rachunkowości / Rechnungslegungsgesetz],MATCH($B489,tab_MinKomp[[Stanowisko / Position ]:[Stanowisko / Position ]],0)))</f>
        <v>n/a</v>
      </c>
      <c r="AA490" s="194" t="str">
        <f>IF(INDEX(tab_MinKomp[WORKFLOW - TS-100],MATCH($B489,tab_MinKomp[[Stanowisko / Position ]:[Stanowisko / Position ]],0))="n/a","n/a",AA489-INDEX(tab_MinKomp[WORKFLOW - TS-100],MATCH($B489,tab_MinKomp[[Stanowisko / Position ]:[Stanowisko / Position ]],0)))</f>
        <v>n/a</v>
      </c>
      <c r="AB490" s="194" t="str">
        <f>IF(INDEX(tab_MinKomp[WORKFLOW - SFMS],MATCH($B489,tab_MinKomp[[Stanowisko / Position ]:[Stanowisko / Position ]],0))="n/a","n/a",AB489-INDEX(tab_MinKomp[WORKFLOW - SFMS],MATCH($B489,tab_MinKomp[[Stanowisko / Position ]:[Stanowisko / Position ]],0)))</f>
        <v>n/a</v>
      </c>
      <c r="AC490" s="194" t="str">
        <f>IF(INDEX(tab_MinKomp[System ISO 9001:2015],MATCH($B489,tab_MinKomp[[Stanowisko / Position ]:[Stanowisko / Position ]],0))="n/a","n/a",AC489-INDEX(tab_MinKomp[System ISO 9001:2015],MATCH($B489,tab_MinKomp[[Stanowisko / Position ]:[Stanowisko / Position ]],0)))</f>
        <v>n/a</v>
      </c>
      <c r="AD490" s="194" t="str">
        <f>IF(INDEX(tab_MinKomp[System ISO 9001:2015],MATCH($B489,tab_MinKomp[[Stanowisko / Position ]:[Stanowisko / Position ]],0))="n/a","n/a",AD489-INDEX(tab_MinKomp[System ISO 9001:2015],MATCH($B489,tab_MinKomp[[Stanowisko / Position ]:[Stanowisko / Position ]],0)))</f>
        <v>n/a</v>
      </c>
      <c r="AE490" s="194" t="str">
        <f>IF(INDEX(tab_MinKomp[System ISO 9001:2015],MATCH($B489,tab_MinKomp[[Stanowisko / Position ]:[Stanowisko / Position ]],0))="n/a","n/a",AE489-INDEX(tab_MinKomp[System ISO 9001:2015],MATCH($B489,tab_MinKomp[[Stanowisko / Position ]:[Stanowisko / Position ]],0)))</f>
        <v>n/a</v>
      </c>
      <c r="AF490" s="194" t="str">
        <f>IF(INDEX(tab_MinKomp[System ISO 9001:2015],MATCH($B489,tab_MinKomp[[Stanowisko / Position ]:[Stanowisko / Position ]],0))="n/a","n/a",AF489-INDEX(tab_MinKomp[System ISO 9001:2015],MATCH($B489,tab_MinKomp[[Stanowisko / Position ]:[Stanowisko / Position ]],0)))</f>
        <v>n/a</v>
      </c>
      <c r="AG490" s="194" t="str">
        <f>IF(INDEX(tab_MinKomp[Wymagania VDA 6.3 Process / Forderungen],MATCH($B489,tab_MinKomp[[Stanowisko / Position ]:[Stanowisko / Position ]],0))="n/a","n/a",AG489-INDEX(tab_MinKomp[Wymagania VDA 6.3 Process / Forderungen],MATCH($B489,tab_MinKomp[[Stanowisko / Position ]:[Stanowisko / Position ]],0)))</f>
        <v>n/a</v>
      </c>
      <c r="AH490" s="194" t="str">
        <f>IF(INDEX(tab_MinKomp[Wymagania VDA 6.5 Product / Forderungen],MATCH($B489,tab_MinKomp[[Stanowisko / Position ]:[Stanowisko / Position ]],0))="n/a","n/a",AH489-INDEX(tab_MinKomp[Wymagania VDA 6.5 Product / Forderungen],MATCH($B489,tab_MinKomp[[Stanowisko / Position ]:[Stanowisko / Position ]],0)))</f>
        <v>n/a</v>
      </c>
      <c r="AI490" s="194" t="str">
        <f>IF(INDEX(tab_MinKomp[System ISO 9001:2015],MATCH($B489,tab_MinKomp[[Stanowisko / Position ]:[Stanowisko / Position ]],0))="n/a","n/a",AI489-INDEX(tab_MinKomp[System ISO 9001:2015],MATCH($B489,tab_MinKomp[[Stanowisko / Position ]:[Stanowisko / Position ]],0)))</f>
        <v>n/a</v>
      </c>
      <c r="AJ490" s="194" t="str">
        <f>IF(INDEX(tab_MinKomp[Auditor systemu ISO 17021:2018],MATCH($B489,tab_MinKomp[[Stanowisko / Position ]:[Stanowisko / Position ]],0))="n/a","n/a",AJ489-INDEX(tab_MinKomp[Auditor systemu ISO 17021:2018],MATCH($B489,tab_MinKomp[[Stanowisko / Position ]:[Stanowisko / Position ]],0)))</f>
        <v>n/a</v>
      </c>
      <c r="AK490" s="194" t="str">
        <f>IF(INDEX(tab_MinKomp[Pełnomocnik systemu / Systemvertreter],MATCH($B489,tab_MinKomp[[Stanowisko / Position ]:[Stanowisko / Position ]],0))="n/a","n/a",AK489-INDEX(tab_MinKomp[Pełnomocnik systemu / Systemvertreter],MATCH($B489,tab_MinKomp[[Stanowisko / Position ]:[Stanowisko / Position ]],0)))</f>
        <v>n/a</v>
      </c>
      <c r="AL490" s="194">
        <f>IF(INDEX(tab_MinKomp[Polityka Etyczna - Compliance],MATCH($B489,tab_MinKomp[[Stanowisko / Position ]:[Stanowisko / Position ]],0))="n/a","n/a",AL489-INDEX(tab_MinKomp[Polityka Etyczna - Compliance],MATCH($B489,tab_MinKomp[[Stanowisko / Position ]:[Stanowisko / Position ]],0)))</f>
        <v>0</v>
      </c>
      <c r="AM490" s="194" t="str">
        <f>IF(INDEX(tab_MinKomp[WDRAŻANIE NOWYCH PROJEKTÓW/ PROCEDURA CTM],MATCH($B489,tab_MinKomp[[Stanowisko / Position ]:[Stanowisko / Position ]],0))="n/a","n/a",AM489-INDEX(tab_MinKomp[WDRAŻANIE NOWYCH PROJEKTÓW/ PROCEDURA CTM],MATCH($B489,tab_MinKomp[[Stanowisko / Position ]:[Stanowisko / Position ]],0)))</f>
        <v>n/a</v>
      </c>
      <c r="AN490" s="194" t="str">
        <f>IF(INDEX(tab_MinKomp[KAMIENIE MILOWE MSL/PIFF],MATCH($B489,tab_MinKomp[[Stanowisko / Position ]:[Stanowisko / Position ]],0))="n/a","n/a",AN489-INDEX(tab_MinKomp[KAMIENIE MILOWE MSL/PIFF],MATCH($B489,tab_MinKomp[[Stanowisko / Position ]:[Stanowisko / Position ]],0)))</f>
        <v>n/a</v>
      </c>
      <c r="AO490" s="194">
        <f>IF(INDEX(tab_MinKomp[CP],MATCH($B489,tab_MinKomp[[Stanowisko / Position ]:[Stanowisko / Position ]],0))="n/a","n/a",AO489-INDEX(tab_MinKomp[CP],MATCH($B489,tab_MinKomp[[Stanowisko / Position ]:[Stanowisko / Position ]],0)))</f>
        <v>0</v>
      </c>
      <c r="AP490" s="194" t="str">
        <f>IF(INDEX(tab_MinKomp[FMEA],MATCH($B489,tab_MinKomp[[Stanowisko / Position ]:[Stanowisko / Position ]],0))="n/a","n/a",AP489-INDEX(tab_MinKomp[FMEA],MATCH($B489,tab_MinKomp[[Stanowisko / Position ]:[Stanowisko / Position ]],0)))</f>
        <v>n/a</v>
      </c>
      <c r="AQ490" s="194">
        <f>IF(INDEX(tab_MinKomp[FLOW CHART],MATCH($B489,tab_MinKomp[[Stanowisko / Position ]:[Stanowisko / Position ]],0))="n/a","n/a",AQ489-INDEX(tab_MinKomp[FLOW CHART],MATCH($B489,tab_MinKomp[[Stanowisko / Position ]:[Stanowisko / Position ]],0)))</f>
        <v>0</v>
      </c>
      <c r="AR490" s="194" t="str">
        <f>IF(INDEX(tab_MinKomp[APQP],MATCH($B489,tab_MinKomp[[Stanowisko / Position ]:[Stanowisko / Position ]],0))="n/a","n/a",AR489-INDEX(tab_MinKomp[APQP],MATCH($B489,tab_MinKomp[[Stanowisko / Position ]:[Stanowisko / Position ]],0)))</f>
        <v>n/a</v>
      </c>
      <c r="AS490" s="194" t="str">
        <f>IF(INDEX(tab_MinKomp[MSA],MATCH($B489,tab_MinKomp[[Stanowisko / Position ]:[Stanowisko / Position ]],0))="n/a","n/a",AS489-INDEX(tab_MinKomp[MSA],MATCH($B489,tab_MinKomp[[Stanowisko / Position ]:[Stanowisko / Position ]],0)))</f>
        <v>n/a</v>
      </c>
      <c r="AT490" s="194" t="str">
        <f>IF(INDEX(tab_MinKomp[SPC],MATCH($B489,tab_MinKomp[[Stanowisko / Position ]:[Stanowisko / Position ]],0))="n/a","n/a",AT489-INDEX(tab_MinKomp[SPC],MATCH($B489,tab_MinKomp[[Stanowisko / Position ]:[Stanowisko / Position ]],0)))</f>
        <v>n/a</v>
      </c>
      <c r="AU490" s="194" t="str">
        <f>IF(INDEX(tab_MinKomp[CSR (SPECYFICZNE WYMAGANIA KLIENTA)],MATCH($B489,tab_MinKomp[[Stanowisko / Position ]:[Stanowisko / Position ]],0))="n/a","n/a",AU489-INDEX(tab_MinKomp[CSR (SPECYFICZNE WYMAGANIA KLIENTA)],MATCH($B489,tab_MinKomp[[Stanowisko / Position ]:[Stanowisko / Position ]],0)))</f>
        <v>n/a</v>
      </c>
      <c r="AV490" s="194">
        <f>IF(INDEX(tab_MinKomp[5S],MATCH($B489,tab_MinKomp[[Stanowisko / Position ]:[Stanowisko / Position ]],0))="n/a","n/a",AV489-INDEX(tab_MinKomp[5S],MATCH($B489,tab_MinKomp[[Stanowisko / Position ]:[Stanowisko / Position ]],0)))</f>
        <v>-1</v>
      </c>
      <c r="AW490" s="194">
        <f>IF(INDEX(tab_MinKomp[LEAN MANAGEMENT],MATCH($B489,tab_MinKomp[[Stanowisko / Position ]:[Stanowisko / Position ]],0))="n/a","n/a",AW489-INDEX(tab_MinKomp[LEAN MANAGEMENT],MATCH($B489,tab_MinKomp[[Stanowisko / Position ]:[Stanowisko / Position ]],0)))</f>
        <v>0</v>
      </c>
      <c r="AX490" s="194" t="str">
        <f>IF(INDEX(tab_MinKomp[5R],MATCH($B489,tab_MinKomp[[Stanowisko / Position ]:[Stanowisko / Position ]],0))="n/a","n/a",AX489-INDEX(tab_MinKomp[5R],MATCH($B489,tab_MinKomp[[Stanowisko / Position ]:[Stanowisko / Position ]],0)))</f>
        <v>n/a</v>
      </c>
      <c r="AY490" s="194" t="str">
        <f>IF(INDEX(tab_MinKomp[Six Sigma],MATCH($B489,tab_MinKomp[[Stanowisko / Position ]:[Stanowisko / Position ]],0))="n/a","n/a",AY489-INDEX(tab_MinKomp[Six Sigma],MATCH($B489,tab_MinKomp[[Stanowisko / Position ]:[Stanowisko / Position ]],0)))</f>
        <v>n/a</v>
      </c>
      <c r="AZ490" s="194" t="str">
        <f>IF(INDEX(tab_MinKomp[System BAAN / Distribution &amp; Supply Chain],MATCH($B489,tab_MinKomp[[Stanowisko / Position ]:[Stanowisko / Position ]],0))="n/a","n/a",AZ489-INDEX(tab_MinKomp[System BAAN / Distribution &amp; Supply Chain],MATCH($B489,tab_MinKomp[[Stanowisko / Position ]:[Stanowisko / Position ]],0)))</f>
        <v>n/a</v>
      </c>
      <c r="BA490" s="194" t="str">
        <f>IF(INDEX(tab_MinKomp[Gospodarka magazynowa / Lagerverwaltung],MATCH($B489,tab_MinKomp[[Stanowisko / Position ]:[Stanowisko / Position ]],0))="n/a","n/a",BA489-INDEX(tab_MinKomp[Gospodarka magazynowa / Lagerverwaltung],MATCH($B489,tab_MinKomp[[Stanowisko / Position ]:[Stanowisko / Position ]],0)))</f>
        <v>n/a</v>
      </c>
      <c r="BB490" s="194" t="str">
        <f>IF(INDEX(tab_MinKomp[Inwentaryzacja - organizacja i przebieg / Inventurprozess],MATCH($B489,tab_MinKomp[[Stanowisko / Position ]:[Stanowisko / Position ]],0))="n/a","n/a",BB489-INDEX(tab_MinKomp[Inwentaryzacja - organizacja i przebieg / Inventurprozess],MATCH($B489,tab_MinKomp[[Stanowisko / Position ]:[Stanowisko / Position ]],0)))</f>
        <v>n/a</v>
      </c>
      <c r="BC490" s="194" t="str">
        <f>IF(INDEX(tab_MinKomp[Organizacja dostaw / Versorgungsorganisation],MATCH($B489,tab_MinKomp[[Stanowisko / Position ]:[Stanowisko / Position ]],0))="n/a","n/a",BC489-INDEX(tab_MinKomp[Organizacja dostaw / Versorgungsorganisation],MATCH($B489,tab_MinKomp[[Stanowisko / Position ]:[Stanowisko / Position ]],0)))</f>
        <v>n/a</v>
      </c>
      <c r="BD490" s="194" t="str">
        <f>IF(INDEX(tab_MinKomp[Organizacja wysyłek / Organisation von Lieferungen],MATCH($B489,tab_MinKomp[[Stanowisko / Position ]:[Stanowisko / Position ]],0))="n/a","n/a",BD489-INDEX(tab_MinKomp[Organizacja wysyłek / Organisation von Lieferungen],MATCH($B489,tab_MinKomp[[Stanowisko / Position ]:[Stanowisko / Position ]],0)))</f>
        <v>n/a</v>
      </c>
      <c r="BE490" s="194" t="str">
        <f>IF(INDEX(tab_MinKomp[Analiza magazynowa - Program Polen.mdb / Inventuranalyse],MATCH($B489,tab_MinKomp[[Stanowisko / Position ]:[Stanowisko / Position ]],0))="n/a","n/a",BE489-INDEX(tab_MinKomp[Analiza magazynowa - Program Polen.mdb / Inventuranalyse],MATCH($B489,tab_MinKomp[[Stanowisko / Position ]:[Stanowisko / Position ]],0)))</f>
        <v>n/a</v>
      </c>
      <c r="BF490" s="190" t="str">
        <f>IF(INDEX(tab_MinKomp[MMOG (Materials Management Operations Guidelines)],MATCH($B489,tab_MinKomp[[Stanowisko / Position ]:[Stanowisko / Position ]],0))="n/a","n/a",BF489-INDEX(tab_MinKomp[MMOG (Materials Management Operations Guidelines)],MATCH($B489,tab_MinKomp[[Stanowisko / Position ]:[Stanowisko / Position ]],0)))</f>
        <v>n/a</v>
      </c>
      <c r="BG490" s="190" t="str">
        <f>IF(INDEX(tab_MinKomp[GPP],MATCH($B489,tab_MinKomp[[Stanowisko / Position ]:[Stanowisko / Position ]],0))="n/a","n/a",BG489-INDEX(tab_MinKomp[GPP],MATCH($B489,tab_MinKomp[[Stanowisko / Position ]:[Stanowisko / Position ]],0)))</f>
        <v>n/a</v>
      </c>
      <c r="BH490" s="190" t="str">
        <f>IF(INDEX(tab_MinKomp[AIAG (Automotive Industry Action Group)],MATCH($B489,tab_MinKomp[[Stanowisko / Position ]:[Stanowisko / Position ]],0))="n/a","n/a",BH489-INDEX(tab_MinKomp[AIAG (Automotive Industry Action Group)],MATCH($B489,tab_MinKomp[[Stanowisko / Position ]:[Stanowisko / Position ]],0)))</f>
        <v>n/a</v>
      </c>
      <c r="BI490" s="190" t="str">
        <f>IF(INDEX(tab_MinKomp[Super-G disputes],MATCH($B489,tab_MinKomp[[Stanowisko / Position ]:[Stanowisko / Position ]],0))="n/a","n/a",BI489-INDEX(tab_MinKomp[Super-G disputes],MATCH($B489,tab_MinKomp[[Stanowisko / Position ]:[Stanowisko / Position ]],0)))</f>
        <v>n/a</v>
      </c>
      <c r="BJ490" s="190" t="str">
        <f>IF(INDEX(tab_MinKomp[CMMS3/eDDL (Direct Data Link)],MATCH($B489,tab_MinKomp[[Stanowisko / Position ]:[Stanowisko / Position ]],0))="n/a","n/a",BJ489-INDEX(tab_MinKomp[CMMS3/eDDL (Direct Data Link)],MATCH($B489,tab_MinKomp[[Stanowisko / Position ]:[Stanowisko / Position ]],0)))</f>
        <v>n/a</v>
      </c>
      <c r="BK490" s="190" t="str">
        <f>IF(INDEX(tab_MinKomp[MP&amp;L (Material Planning and Logistics)],MATCH($B489,tab_MinKomp[[Stanowisko / Position ]:[Stanowisko / Position ]],0))="n/a","n/a",BK489-INDEX(tab_MinKomp[MP&amp;L (Material Planning and Logistics)],MATCH($B489,tab_MinKomp[[Stanowisko / Position ]:[Stanowisko / Position ]],0)))</f>
        <v>n/a</v>
      </c>
      <c r="BL490" s="190" t="str">
        <f>IF(INDEX(tab_MinKomp[Supplier delivery rating],MATCH($B489,tab_MinKomp[[Stanowisko / Position ]:[Stanowisko / Position ]],0))="n/a","n/a",BL489-INDEX(tab_MinKomp[Supplier delivery rating],MATCH($B489,tab_MinKomp[[Stanowisko / Position ]:[Stanowisko / Position ]],0)))</f>
        <v>n/a</v>
      </c>
      <c r="BM490" s="194" t="str">
        <f>IF(INDEX(tab_MinKomp[Wymagania VDA 6.5 Product / Forderungen],MATCH($B489,tab_MinKomp[[Stanowisko / Position ]:[Stanowisko / Position ]],0))="n/a","n/a",BM489-INDEX(tab_MinKomp[Wymagania VDA 6.5 Product / Forderungen],MATCH($B489,tab_MinKomp[[Stanowisko / Position ]:[Stanowisko / Position ]],0)))</f>
        <v>n/a</v>
      </c>
      <c r="BN490" s="194" t="str">
        <f>IF(INDEX(tab_MinKomp[Wymagania VDA 6.5 Product / Forderungen],MATCH($B489,tab_MinKomp[[Stanowisko / Position ]:[Stanowisko / Position ]],0))="n/a","n/a",BN489-INDEX(tab_MinKomp[Wymagania VDA 6.5 Product / Forderungen],MATCH($B489,tab_MinKomp[[Stanowisko / Position ]:[Stanowisko / Position ]],0)))</f>
        <v>n/a</v>
      </c>
      <c r="BO490" s="194">
        <f>IF(INDEX(tab_MinKomp[5S],MATCH($B489,tab_MinKomp[[Stanowisko / Position ]:[Stanowisko / Position ]],0))="n/a","n/a",BO489-INDEX(tab_MinKomp[5S],MATCH($B489,tab_MinKomp[[Stanowisko / Position ]:[Stanowisko / Position ]],0)))</f>
        <v>-1</v>
      </c>
      <c r="BP490" s="194" t="str">
        <f>IF(INDEX(tab_MinKomp[Wymagania VDA 6.5 Product / Forderungen],MATCH($B489,tab_MinKomp[[Stanowisko / Position ]:[Stanowisko / Position ]],0))="n/a","n/a",BP489-INDEX(tab_MinKomp[Wymagania VDA 6.5 Product / Forderungen],MATCH($B489,tab_MinKomp[[Stanowisko / Position ]:[Stanowisko / Position ]],0)))</f>
        <v>n/a</v>
      </c>
      <c r="BQ490" s="194" t="str">
        <f>IF(INDEX(tab_MinKomp[Wymagania VDA 6.5 Product / Forderungen],MATCH($B489,tab_MinKomp[[Stanowisko / Position ]:[Stanowisko / Position ]],0))="n/a","n/a",BQ489-INDEX(tab_MinKomp[Wymagania VDA 6.5 Product / Forderungen],MATCH($B489,tab_MinKomp[[Stanowisko / Position ]:[Stanowisko / Position ]],0)))</f>
        <v>n/a</v>
      </c>
      <c r="BR490" s="194" t="str">
        <f>IF(INDEX(tab_MinKomp[Wymagania VDA 6.5 Product / Forderungen],MATCH($B489,tab_MinKomp[[Stanowisko / Position ]:[Stanowisko / Position ]],0))="n/a","n/a",BR489-INDEX(tab_MinKomp[Wymagania VDA 6.5 Product / Forderungen],MATCH($B489,tab_MinKomp[[Stanowisko / Position ]:[Stanowisko / Position ]],0)))</f>
        <v>n/a</v>
      </c>
      <c r="BS490" s="194">
        <f>IF(INDEX(tab_MinKomp[5S],MATCH($B489,tab_MinKomp[[Stanowisko / Position ]:[Stanowisko / Position ]],0))="n/a","n/a",BS489-INDEX(tab_MinKomp[5S],MATCH($B489,tab_MinKomp[[Stanowisko / Position ]:[Stanowisko / Position ]],0)))</f>
        <v>-1</v>
      </c>
      <c r="BT490" s="194" t="str">
        <f>IF(INDEX(tab_MinKomp[Wymagania VDA 6.5 Product / Forderungen],MATCH($B489,tab_MinKomp[[Stanowisko / Position ]:[Stanowisko / Position ]],0))="n/a","n/a",BT489-INDEX(tab_MinKomp[Wymagania VDA 6.5 Product / Forderungen],MATCH($B489,tab_MinKomp[[Stanowisko / Position ]:[Stanowisko / Position ]],0)))</f>
        <v>n/a</v>
      </c>
      <c r="BU490" s="194">
        <f>IF(INDEX(tab_MinKomp[LEAN MANAGEMENT],MATCH($B489,tab_MinKomp[[Stanowisko / Position ]:[Stanowisko / Position ]],0))="n/a","n/a",BU489-INDEX(tab_MinKomp[LEAN MANAGEMENT],MATCH($B489,tab_MinKomp[[Stanowisko / Position ]:[Stanowisko / Position ]],0)))</f>
        <v>2</v>
      </c>
      <c r="BV490" s="194">
        <f>IF(INDEX(tab_MinKomp[5S],MATCH($B489,tab_MinKomp[[Stanowisko / Position ]:[Stanowisko / Position ]],0))="n/a","n/a",BV489-INDEX(tab_MinKomp[5S],MATCH($B489,tab_MinKomp[[Stanowisko / Position ]:[Stanowisko / Position ]],0)))</f>
        <v>0</v>
      </c>
      <c r="BW490" s="194">
        <f>IF(INDEX(tab_MinKomp[5S],MATCH($B489,tab_MinKomp[[Stanowisko / Position ]:[Stanowisko / Position ]],0))="n/a","n/a",BW489-INDEX(tab_MinKomp[5S],MATCH($B489,tab_MinKomp[[Stanowisko / Position ]:[Stanowisko / Position ]],0)))</f>
        <v>0</v>
      </c>
      <c r="BX490" s="194">
        <f>IF(INDEX(tab_MinKomp[5S],MATCH($B489,tab_MinKomp[[Stanowisko / Position ]:[Stanowisko / Position ]],0))="n/a","n/a",BX489-INDEX(tab_MinKomp[5S],MATCH($B489,tab_MinKomp[[Stanowisko / Position ]:[Stanowisko / Position ]],0)))</f>
        <v>-1</v>
      </c>
      <c r="BY490" s="194" t="str">
        <f>IF(INDEX(tab_MinKomp[Obsługa maszyn Engel / Engel Maschinenbedienung],MATCH($B489,tab_MinKomp[[Stanowisko / Position ]:[Stanowisko / Position ]],0))="n/a","n/a",BY489-INDEX(tab_MinKomp[Obsługa maszyn Engel / Engel Maschinenbedienung],MATCH($B489,tab_MinKomp[[Stanowisko / Position ]:[Stanowisko / Position ]],0)))</f>
        <v>n/a</v>
      </c>
      <c r="BZ490" s="194">
        <f>IF(INDEX(tab_MinKomp[5S],MATCH($B489,tab_MinKomp[[Stanowisko / Position ]:[Stanowisko / Position ]],0))="n/a","n/a",BZ489-INDEX(tab_MinKomp[5S],MATCH($B489,tab_MinKomp[[Stanowisko / Position ]:[Stanowisko / Position ]],0)))</f>
        <v>0</v>
      </c>
      <c r="CA490" s="194">
        <f>IF(INDEX(tab_MinKomp[LEAN MANAGEMENT],MATCH($B489,tab_MinKomp[[Stanowisko / Position ]:[Stanowisko / Position ]],0))="n/a","n/a",CA489-INDEX(tab_MinKomp[LEAN MANAGEMENT],MATCH($B489,tab_MinKomp[[Stanowisko / Position ]:[Stanowisko / Position ]],0)))</f>
        <v>0</v>
      </c>
      <c r="CB490" s="194">
        <f>IF(INDEX(tab_MinKomp[5S],MATCH($B489,tab_MinKomp[[Stanowisko / Position ]:[Stanowisko / Position ]],0))="n/a","n/a",CB489-INDEX(tab_MinKomp[5S],MATCH($B489,tab_MinKomp[[Stanowisko / Position ]:[Stanowisko / Position ]],0)))</f>
        <v>1</v>
      </c>
      <c r="CC490" s="194" t="str">
        <f>IF(INDEX(tab_MinKomp[Obsługa maszyn Branson / Branson Maschinenbedienung],MATCH($B489,tab_MinKomp[[Stanowisko / Position ]:[Stanowisko / Position ]],0))="n/a","n/a",CC489-INDEX(tab_MinKomp[Obsługa maszyn Branson / Branson Maschinenbedienung],MATCH($B489,tab_MinKomp[[Stanowisko / Position ]:[Stanowisko / Position ]],0)))</f>
        <v>n/a</v>
      </c>
      <c r="CD490" s="194">
        <f>IF(INDEX(tab_MinKomp[Obsługa maszyn Novapax / Novapax Maschinenbedienung],MATCH($B489,tab_MinKomp[[Stanowisko / Position ]:[Stanowisko / Position ]],0))="n/a","n/a",CD489-INDEX(tab_MinKomp[Obsługa maszyn Novapax / Novapax Maschinenbedienung],MATCH($B489,tab_MinKomp[[Stanowisko / Position ]:[Stanowisko / Position ]],0)))</f>
        <v>0</v>
      </c>
      <c r="CE490" s="194">
        <f>IF(INDEX(tab_MinKomp[5S],MATCH($B489,tab_MinKomp[[Stanowisko / Position ]:[Stanowisko / Position ]],0))="n/a","n/a",CE489-INDEX(tab_MinKomp[5S],MATCH($B489,tab_MinKomp[[Stanowisko / Position ]:[Stanowisko / Position ]],0)))</f>
        <v>-1</v>
      </c>
      <c r="CF490" s="194">
        <f>IF(INDEX(tab_MinKomp[Obsługa maszyn Novapax / Novapax Maschinenbedienung],MATCH($B489,tab_MinKomp[[Stanowisko / Position ]:[Stanowisko / Position ]],0))="n/a","n/a",CF489-INDEX(tab_MinKomp[Obsługa maszyn Novapax / Novapax Maschinenbedienung],MATCH($B489,tab_MinKomp[[Stanowisko / Position ]:[Stanowisko / Position ]],0)))</f>
        <v>-1</v>
      </c>
      <c r="CG490" s="194">
        <f>IF(INDEX(tab_MinKomp[Eliminacja awarii / Beseitigung von Ausfällen],MATCH($B489,tab_MinKomp[[Stanowisko / Position ]:[Stanowisko / Position ]],0))="n/a","n/a",CG489-INDEX(tab_MinKomp[Eliminacja awarii / Beseitigung von Ausfällen],MATCH($B489,tab_MinKomp[[Stanowisko / Position ]:[Stanowisko / Position ]],0)))</f>
        <v>0</v>
      </c>
      <c r="CH490" s="194" t="str">
        <f>IF(INDEX(tab_MinKomp[Wymagania VDA 6.5 Product / Forderungen],MATCH($B489,tab_MinKomp[[Stanowisko / Position ]:[Stanowisko / Position ]],0))="n/a","n/a",CH489-INDEX(tab_MinKomp[Wymagania VDA 6.5 Product / Forderungen],MATCH($B489,tab_MinKomp[[Stanowisko / Position ]:[Stanowisko / Position ]],0)))</f>
        <v>n/a</v>
      </c>
      <c r="CI490" s="194" t="str">
        <f>IF(INDEX(tab_MinKomp[Wymagania VDA 6.5 Product / Forderungen],MATCH($B489,tab_MinKomp[[Stanowisko / Position ]:[Stanowisko / Position ]],0))="n/a","n/a",CI489-INDEX(tab_MinKomp[Wymagania VDA 6.5 Product / Forderungen],MATCH($B489,tab_MinKomp[[Stanowisko / Position ]:[Stanowisko / Position ]],0)))</f>
        <v>n/a</v>
      </c>
      <c r="CJ490" s="194" t="str">
        <f>IF(INDEX(tab_MinKomp[Wymagania VDA 6.5 Product / Forderungen],MATCH($B489,tab_MinKomp[[Stanowisko / Position ]:[Stanowisko / Position ]],0))="n/a","n/a",CJ489-INDEX(tab_MinKomp[Wymagania VDA 6.5 Product / Forderungen],MATCH($B489,tab_MinKomp[[Stanowisko / Position ]:[Stanowisko / Position ]],0)))</f>
        <v>n/a</v>
      </c>
      <c r="CK490" s="194" t="str">
        <f>IF(INDEX(tab_MinKomp[Wymagania VDA 6.5 Product / Forderungen],MATCH($B489,tab_MinKomp[[Stanowisko / Position ]:[Stanowisko / Position ]],0))="n/a","n/a",CK489-INDEX(tab_MinKomp[Wymagania VDA 6.5 Product / Forderungen],MATCH($B489,tab_MinKomp[[Stanowisko / Position ]:[Stanowisko / Position ]],0)))</f>
        <v>n/a</v>
      </c>
      <c r="CL490" s="194" t="str">
        <f>IF(INDEX(tab_MinKomp[Wymagania VDA 6.5 Product / Forderungen],MATCH($B489,tab_MinKomp[[Stanowisko / Position ]:[Stanowisko / Position ]],0))="n/a","n/a",CL489-INDEX(tab_MinKomp[Wymagania VDA 6.5 Product / Forderungen],MATCH($B489,tab_MinKomp[[Stanowisko / Position ]:[Stanowisko / Position ]],0)))</f>
        <v>n/a</v>
      </c>
      <c r="CM490" s="194" t="str">
        <f>IF(INDEX(tab_MinKomp[Informatyka ogólna (techniczne i systemowe) / Allgemeine IT (Technik und System)],MATCH($B489,tab_MinKomp[[Stanowisko / Position ]:[Stanowisko / Position ]],0))="n/a","n/a",CM489-INDEX(tab_MinKomp[Informatyka ogólna (techniczne i systemowe) / Allgemeine IT (Technik und System)],MATCH($B489,tab_MinKomp[[Stanowisko / Position ]:[Stanowisko / Position ]],0)))</f>
        <v>n/a</v>
      </c>
      <c r="CN490" s="194" t="str">
        <f>IF(INDEX(tab_MinKomp[Sieci komputerowe / Computernetzwerke],MATCH($B489,tab_MinKomp[[Stanowisko / Position ]:[Stanowisko / Position ]],0))="n/a","n/a",CN489-INDEX(tab_MinKomp[Sieci komputerowe / Computernetzwerke],MATCH($B489,tab_MinKomp[[Stanowisko / Position ]:[Stanowisko / Position ]],0)))</f>
        <v>n/a</v>
      </c>
      <c r="CO490" s="194" t="str">
        <f>IF(INDEX(tab_MinKomp[Hardware (komputery PC, drukarki biurowe i etykietowe, telefonia stacjonarna i mobilna) (PC, Drucker, Telefpne, Handys)],MATCH($B489,tab_MinKomp[[Stanowisko / Position ]:[Stanowisko / Position ]],0))="n/a","n/a",CO489-INDEX(tab_MinKomp[Hardware (komputery PC, drukarki biurowe i etykietowe, telefonia stacjonarna i mobilna) (PC, Drucker, Telefpne, Handys)],MATCH($B489,tab_MinKomp[[Stanowisko / Position ]:[Stanowisko / Position ]],0)))</f>
        <v>n/a</v>
      </c>
      <c r="CP490" s="194" t="str">
        <f>IF(INDEX(tab_MinKomp[Software &amp; Systems (MS Office, MS Remote Desktop)],MATCH($B489,tab_MinKomp[[Stanowisko / Position ]:[Stanowisko / Position ]],0))="n/a","n/a",CP489-INDEX(tab_MinKomp[Software &amp; Systems (MS Office, MS Remote Desktop)],MATCH($B489,tab_MinKomp[[Stanowisko / Position ]:[Stanowisko / Position ]],0)))</f>
        <v>n/a</v>
      </c>
      <c r="CQ490" s="194" t="str">
        <f>IF(INDEX(tab_MinKomp[Programowanie obiektowe (PHP) / Objektprogrammierung],MATCH($B489,tab_MinKomp[[Stanowisko / Position ]:[Stanowisko / Position ]],0))="n/a","n/a",CQ489-INDEX(tab_MinKomp[Programowanie obiektowe (PHP) / Objektprogrammierung],MATCH($B489,tab_MinKomp[[Stanowisko / Position ]:[Stanowisko / Position ]],0)))</f>
        <v>n/a</v>
      </c>
      <c r="CR490" s="194" t="str">
        <f>IF(INDEX(tab_MinKomp[Scrum],MATCH($B489,tab_MinKomp[[Stanowisko / Position ]:[Stanowisko / Position ]],0))="n/a","n/a",CR489-INDEX(tab_MinKomp[Scrum],MATCH($B489,tab_MinKomp[[Stanowisko / Position ]:[Stanowisko / Position ]],0)))</f>
        <v>n/a</v>
      </c>
      <c r="CS490" s="194" t="str">
        <f>IF(INDEX(tab_MinKomp[SQL (MySQL)],MATCH($B489,tab_MinKomp[[Stanowisko / Position ]:[Stanowisko / Position ]],0))="n/a","n/a",CS489-INDEX(tab_MinKomp[SQL (MySQL)],MATCH($B489,tab_MinKomp[[Stanowisko / Position ]:[Stanowisko / Position ]],0)))</f>
        <v>n/a</v>
      </c>
      <c r="CT490" s="194" t="str">
        <f>IF(INDEX(tab_MinKomp[Javascript],MATCH($B489,tab_MinKomp[[Stanowisko / Position ]:[Stanowisko / Position ]],0))="n/a","n/a",CT489-INDEX(tab_MinKomp[Javascript],MATCH($B489,tab_MinKomp[[Stanowisko / Position ]:[Stanowisko / Position ]],0)))</f>
        <v>n/a</v>
      </c>
      <c r="CU490" s="194" t="str">
        <f>IF(INDEX(tab_MinKomp[Joomla],MATCH($B489,tab_MinKomp[[Stanowisko / Position ]:[Stanowisko / Position ]],0))="n/a","n/a",CU489-INDEX(tab_MinKomp[Joomla],MATCH($B489,tab_MinKomp[[Stanowisko / Position ]:[Stanowisko / Position ]],0)))</f>
        <v>n/a</v>
      </c>
      <c r="CV490" s="194" t="str">
        <f>IF(INDEX(tab_MinKomp[Bash],MATCH($B489,tab_MinKomp[[Stanowisko / Position ]:[Stanowisko / Position ]],0))="n/a","n/a",CV489-INDEX(tab_MinKomp[Bash],MATCH($B489,tab_MinKomp[[Stanowisko / Position ]:[Stanowisko / Position ]],0)))</f>
        <v>n/a</v>
      </c>
      <c r="CW490" s="194">
        <f>IF(INDEX(tab_MinKomp[Systemy MES (HYDRA / SFMS)],MATCH($B489,tab_MinKomp[[Stanowisko / Position ]:[Stanowisko / Position ]],0))="n/a","n/a",CW489-INDEX(tab_MinKomp[Systemy MES (HYDRA / SFMS)],MATCH($B489,tab_MinKomp[[Stanowisko / Position ]:[Stanowisko / Position ]],0)))</f>
        <v>-1</v>
      </c>
      <c r="CX490" s="194" t="str">
        <f>IF(INDEX(tab_MinKomp[HTML / CSS],MATCH($B489,tab_MinKomp[[Stanowisko / Position ]:[Stanowisko / Position ]],0))="n/a","n/a",CX489-INDEX(tab_MinKomp[HTML / CSS],MATCH($B489,tab_MinKomp[[Stanowisko / Position ]:[Stanowisko / Position ]],0)))</f>
        <v>n/a</v>
      </c>
      <c r="CY490" s="194" t="str">
        <f>IF(INDEX(tab_MinKomp[SYSTEM PR],MATCH($B489,tab_MinKomp[[Stanowisko / Position ]:[Stanowisko / Position ]],0))="n/a","n/a",CY489-INDEX(tab_MinKomp[SYSTEM PR],MATCH($B489,tab_MinKomp[[Stanowisko / Position ]:[Stanowisko / Position ]],0)))</f>
        <v>n/a</v>
      </c>
      <c r="CZ490" s="194" t="str">
        <f>IF(INDEX(tab_MinKomp[System Einkauf XP / EBA],MATCH($B489,tab_MinKomp[[Stanowisko / Position ]:[Stanowisko / Position ]],0))="n/a","n/a",CZ489-INDEX(tab_MinKomp[System Einkauf XP / EBA],MATCH($B489,tab_MinKomp[[Stanowisko / Position ]:[Stanowisko / Position ]],0)))</f>
        <v>n/a</v>
      </c>
      <c r="DA490" s="194" t="str">
        <f>IF(INDEX(tab_MinKomp[Techniki negocjacyjne / Verhandlungstechniken],MATCH($B489,tab_MinKomp[[Stanowisko / Position ]:[Stanowisko / Position ]],0))="n/a","n/a",DA489-INDEX(tab_MinKomp[Techniki negocjacyjne / Verhandlungstechniken],MATCH($B489,tab_MinKomp[[Stanowisko / Position ]:[Stanowisko / Position ]],0)))</f>
        <v>n/a</v>
      </c>
      <c r="DB490" s="194" t="str">
        <f>IF(INDEX(tab_MinKomp[Znajomość rynku branżowego / Kenntnis des Industrie Marktes],MATCH($B489,tab_MinKomp[[Stanowisko / Position ]:[Stanowisko / Position ]],0))="n/a","n/a",DB489-INDEX(tab_MinKomp[Znajomość rynku branżowego / Kenntnis des Industrie Marktes],MATCH($B489,tab_MinKomp[[Stanowisko / Position ]:[Stanowisko / Position ]],0)))</f>
        <v>n/a</v>
      </c>
      <c r="DC490" s="194" t="str">
        <f>IF(INDEX(tab_MinKomp[SUPPLIER MANAGEMENT],MATCH($B489,tab_MinKomp[[Stanowisko / Position ]:[Stanowisko / Position ]],0))="n/a","n/a",DC489-INDEX(tab_MinKomp[SUPPLIER MANAGEMENT],MATCH($B489,tab_MinKomp[[Stanowisko / Position ]:[Stanowisko / Position ]],0)))</f>
        <v>n/a</v>
      </c>
      <c r="DD490" s="194" t="str">
        <f>IF(INDEX(tab_MinKomp[SUPPLIER MANAGEMENT],MATCH($B489,tab_MinKomp[[Stanowisko / Position ]:[Stanowisko / Position ]],0))="n/a","n/a",DD489-INDEX(tab_MinKomp[SUPPLIER MANAGEMENT],MATCH($B489,tab_MinKomp[[Stanowisko / Position ]:[Stanowisko / Position ]],0)))</f>
        <v>n/a</v>
      </c>
      <c r="DE490" s="194" t="str">
        <f>IF(INDEX(tab_MinKomp[SUPPLIER MANAGEMENT],MATCH($B489,tab_MinKomp[[Stanowisko / Position ]:[Stanowisko / Position ]],0))="n/a","n/a",DE489-INDEX(tab_MinKomp[SUPPLIER MANAGEMENT],MATCH($B489,tab_MinKomp[[Stanowisko / Position ]:[Stanowisko / Position ]],0)))</f>
        <v>n/a</v>
      </c>
      <c r="DF490" s="194">
        <f>IF(INDEX(tab_MinKomp[LEAN MANAGEMENT],MATCH($B489,tab_MinKomp[[Stanowisko / Position ]:[Stanowisko / Position ]],0))="n/a","n/a",DF489-INDEX(tab_MinKomp[LEAN MANAGEMENT],MATCH($B489,tab_MinKomp[[Stanowisko / Position ]:[Stanowisko / Position ]],0)))</f>
        <v>0</v>
      </c>
      <c r="DG490" s="194" t="str">
        <f>IF(INDEX(tab_MinKomp[PPAP/PSW],MATCH($B489,tab_MinKomp[[Stanowisko / Position ]:[Stanowisko / Position ]],0))="n/a","n/a",DG489-INDEX(tab_MinKomp[PPAP/PSW],MATCH($B489,tab_MinKomp[[Stanowisko / Position ]:[Stanowisko / Position ]],0)))</f>
        <v>n/a</v>
      </c>
      <c r="DH490" s="194" t="str">
        <f>IF(INDEX(tab_MinKomp[SUPPLIER MANAGEMENT],MATCH($B489,tab_MinKomp[[Stanowisko / Position ]:[Stanowisko / Position ]],0))="n/a","n/a",DH489-INDEX(tab_MinKomp[SUPPLIER MANAGEMENT],MATCH($B489,tab_MinKomp[[Stanowisko / Position ]:[Stanowisko / Position ]],0)))</f>
        <v>n/a</v>
      </c>
      <c r="DI490" s="194" t="str">
        <f>IF(INDEX(tab_MinKomp[OBSŁUGA PORTALI KLIENTA / Kundenportale],MATCH($B489,tab_MinKomp[[Stanowisko / Position ]:[Stanowisko / Position ]],0))="n/a","n/a",DI489-INDEX(tab_MinKomp[OBSŁUGA PORTALI KLIENTA / Kundenportale],MATCH($B489,tab_MinKomp[[Stanowisko / Position ]:[Stanowisko / Position ]],0)))</f>
        <v>n/a</v>
      </c>
      <c r="DJ490" s="194" t="str">
        <f>IF(INDEX(tab_MinKomp[Obsługa systemu BABTECQ / BABTECQ System],MATCH($B489,tab_MinKomp[[Stanowisko / Position ]:[Stanowisko / Position ]],0))="n/a","n/a",DJ489-INDEX(tab_MinKomp[Obsługa systemu BABTECQ / BABTECQ System],MATCH($B489,tab_MinKomp[[Stanowisko / Position ]:[Stanowisko / Position ]],0)))</f>
        <v>n/a</v>
      </c>
      <c r="DK490" s="194" t="str">
        <f>IF(INDEX(tab_MinKomp[Rysunek techniczny / technische Zeichnung],MATCH($B489,tab_MinKomp[[Stanowisko / Position ]:[Stanowisko / Position ]],0))="n/a","n/a",DK489-INDEX(tab_MinKomp[Rysunek techniczny / technische Zeichnung],MATCH($B489,tab_MinKomp[[Stanowisko / Position ]:[Stanowisko / Position ]],0)))</f>
        <v>n/a</v>
      </c>
      <c r="DL490" s="194" t="str">
        <f>IF(INDEX(tab_MinKomp[Kalibracja / Kalibrierung],MATCH($B489,tab_MinKomp[[Stanowisko / Position ]:[Stanowisko / Position ]],0))="n/a","n/a",DL489-INDEX(tab_MinKomp[Kalibracja / Kalibrierung],MATCH($B489,tab_MinKomp[[Stanowisko / Position ]:[Stanowisko / Position ]],0)))</f>
        <v>n/a</v>
      </c>
      <c r="DM490" s="194" t="str">
        <f>IF(INDEX(tab_MinKomp[Rekwalifikacja / Requalifizierung],MATCH($B489,tab_MinKomp[[Stanowisko / Position ]:[Stanowisko / Position ]],0))="n/a","n/a",DM489-INDEX(tab_MinKomp[Rekwalifikacja / Requalifizierung],MATCH($B489,tab_MinKomp[[Stanowisko / Position ]:[Stanowisko / Position ]],0)))</f>
        <v>n/a</v>
      </c>
      <c r="DN490" s="190" t="str">
        <f>IF(INDEX(tab_MinKomp[Testy czystości / Reinheitstests],MATCH($B489,tab_MinKomp[[Stanowisko / Position ]:[Stanowisko / Position ]],0))="n/a","n/a",DN489-INDEX(tab_MinKomp[Testy czystości / Reinheitstests],MATCH($B489,tab_MinKomp[[Stanowisko / Position ]:[Stanowisko / Position ]],0)))</f>
        <v>n/a</v>
      </c>
      <c r="DO490" s="190" t="str">
        <f>IF(INDEX(tab_MinKomp[Testy czystości / Reinheitstests],MATCH($B489,tab_MinKomp[[Stanowisko / Position ]:[Stanowisko / Position ]],0))="n/a","n/a",DO489-INDEX(tab_MinKomp[Testy czystości / Reinheitstests],MATCH($B489,tab_MinKomp[[Stanowisko / Position ]:[Stanowisko / Position ]],0)))</f>
        <v>n/a</v>
      </c>
      <c r="DP490" s="190" t="str">
        <f>IF(INDEX(tab_MinKomp[Testy czystości / Reinheitstests],MATCH($B489,tab_MinKomp[[Stanowisko / Position ]:[Stanowisko / Position ]],0))="n/a","n/a",DP489-INDEX(tab_MinKomp[Testy czystości / Reinheitstests],MATCH($B489,tab_MinKomp[[Stanowisko / Position ]:[Stanowisko / Position ]],0)))</f>
        <v>n/a</v>
      </c>
      <c r="DQ490" s="190" t="str">
        <f>IF(INDEX(tab_MinKomp[Testy czystości / Reinheitstests],MATCH($B489,tab_MinKomp[[Stanowisko / Position ]:[Stanowisko / Position ]],0))="n/a","n/a",DQ489-INDEX(tab_MinKomp[Testy czystości / Reinheitstests],MATCH($B489,tab_MinKomp[[Stanowisko / Position ]:[Stanowisko / Position ]],0)))</f>
        <v>n/a</v>
      </c>
      <c r="DR490" s="190" t="str">
        <f>IF(INDEX(tab_MinKomp[Testy czystości / Reinheitstests],MATCH($B489,tab_MinKomp[[Stanowisko / Position ]:[Stanowisko / Position ]],0))="n/a","n/a",DR489-INDEX(tab_MinKomp[Testy czystości / Reinheitstests],MATCH($B489,tab_MinKomp[[Stanowisko / Position ]:[Stanowisko / Position ]],0)))</f>
        <v>n/a</v>
      </c>
      <c r="DS490" s="190" t="str">
        <f>IF(INDEX(tab_MinKomp[Testy czystości / Reinheitstests],MATCH($B489,tab_MinKomp[[Stanowisko / Position ]:[Stanowisko / Position ]],0))="n/a","n/a",DS489-INDEX(tab_MinKomp[Testy czystości / Reinheitstests],MATCH($B489,tab_MinKomp[[Stanowisko / Position ]:[Stanowisko / Position ]],0)))</f>
        <v>n/a</v>
      </c>
      <c r="DT490" s="194" t="str">
        <f>IF(INDEX(tab_MinKomp[SUPPLIER MANAGEMENT],MATCH($B489,tab_MinKomp[[Stanowisko / Position ]:[Stanowisko / Position ]],0))="n/a","n/a",DT489-INDEX(tab_MinKomp[SUPPLIER MANAGEMENT],MATCH($B489,tab_MinKomp[[Stanowisko / Position ]:[Stanowisko / Position ]],0)))</f>
        <v>n/a</v>
      </c>
      <c r="DU490" s="190" t="str">
        <f>IF(INDEX(tab_MinKomp[Testy czystości / Reinheitstests],MATCH($B489,tab_MinKomp[[Stanowisko / Position ]:[Stanowisko / Position ]],0))="n/a","n/a",DU489-INDEX(tab_MinKomp[Testy czystości / Reinheitstests],MATCH($B489,tab_MinKomp[[Stanowisko / Position ]:[Stanowisko / Position ]],0)))</f>
        <v>n/a</v>
      </c>
      <c r="DV490" s="190" t="str">
        <f>IF(INDEX(tab_MinKomp[Testy czystości / Reinheitstests],MATCH($B489,tab_MinKomp[[Stanowisko / Position ]:[Stanowisko / Position ]],0))="n/a","n/a",DV489-INDEX(tab_MinKomp[Testy czystości / Reinheitstests],MATCH($B489,tab_MinKomp[[Stanowisko / Position ]:[Stanowisko / Position ]],0)))</f>
        <v>n/a</v>
      </c>
      <c r="DW490" s="190" t="str">
        <f>IF(INDEX(tab_MinKomp[Testy czystości / Reinheitstests],MATCH($B489,tab_MinKomp[[Stanowisko / Position ]:[Stanowisko / Position ]],0))="n/a","n/a",DW489-INDEX(tab_MinKomp[Testy czystości / Reinheitstests],MATCH($B489,tab_MinKomp[[Stanowisko / Position ]:[Stanowisko / Position ]],0)))</f>
        <v>n/a</v>
      </c>
      <c r="DX490" s="190" t="str">
        <f>IF(INDEX(tab_MinKomp[Testy czystości / Reinheitstests],MATCH($B489,tab_MinKomp[[Stanowisko / Position ]:[Stanowisko / Position ]],0))="n/a","n/a",DX489-INDEX(tab_MinKomp[Testy czystości / Reinheitstests],MATCH($B489,tab_MinKomp[[Stanowisko / Position ]:[Stanowisko / Position ]],0)))</f>
        <v>n/a</v>
      </c>
      <c r="DY490" s="190" t="str">
        <f>IF(INDEX(tab_MinKomp[Testy czystości / Reinheitstests],MATCH($B489,tab_MinKomp[[Stanowisko / Position ]:[Stanowisko / Position ]],0))="n/a","n/a",DY489-INDEX(tab_MinKomp[Testy czystości / Reinheitstests],MATCH($B489,tab_MinKomp[[Stanowisko / Position ]:[Stanowisko / Position ]],0)))</f>
        <v>n/a</v>
      </c>
      <c r="DZ490" s="190" t="str">
        <f>IF(INDEX(tab_MinKomp[Testy czystości / Reinheitstests],MATCH($B489,tab_MinKomp[[Stanowisko / Position ]:[Stanowisko / Position ]],0))="n/a","n/a",DZ489-INDEX(tab_MinKomp[Testy czystości / Reinheitstests],MATCH($B489,tab_MinKomp[[Stanowisko / Position ]:[Stanowisko / Position ]],0)))</f>
        <v>n/a</v>
      </c>
      <c r="EA490" s="194" t="str">
        <f>IF(INDEX(tab_MinKomp[SUPPLIER MANAGEMENT],MATCH($B489,tab_MinKomp[[Stanowisko / Position ]:[Stanowisko / Position ]],0))="n/a","n/a",EA489-INDEX(tab_MinKomp[SUPPLIER MANAGEMENT],MATCH($B489,tab_MinKomp[[Stanowisko / Position ]:[Stanowisko / Position ]],0)))</f>
        <v>n/a</v>
      </c>
      <c r="EB490" s="190" t="str">
        <f>IF(INDEX(tab_MinKomp[Testy czystości / Reinheitstests],MATCH($B489,tab_MinKomp[[Stanowisko / Position ]:[Stanowisko / Position ]],0))="n/a","n/a",EB489-INDEX(tab_MinKomp[Testy czystości / Reinheitstests],MATCH($B489,tab_MinKomp[[Stanowisko / Position ]:[Stanowisko / Position ]],0)))</f>
        <v>n/a</v>
      </c>
      <c r="EC490" s="190" t="str">
        <f>IF(INDEX(tab_MinKomp[Testy czystości / Reinheitstests],MATCH($B489,tab_MinKomp[[Stanowisko / Position ]:[Stanowisko / Position ]],0))="n/a","n/a",EC489-INDEX(tab_MinKomp[Testy czystości / Reinheitstests],MATCH($B489,tab_MinKomp[[Stanowisko / Position ]:[Stanowisko / Position ]],0)))</f>
        <v>n/a</v>
      </c>
      <c r="ED490" s="190" t="str">
        <f>IF(INDEX(tab_MinKomp[Testy czystości / Reinheitstests],MATCH($B489,tab_MinKomp[[Stanowisko / Position ]:[Stanowisko / Position ]],0))="n/a","n/a",ED489-INDEX(tab_MinKomp[Testy czystości / Reinheitstests],MATCH($B489,tab_MinKomp[[Stanowisko / Position ]:[Stanowisko / Position ]],0)))</f>
        <v>n/a</v>
      </c>
      <c r="EE490" s="190" t="str">
        <f>IF(INDEX(tab_MinKomp[Testy czystości / Reinheitstests],MATCH($B489,tab_MinKomp[[Stanowisko / Position ]:[Stanowisko / Position ]],0))="n/a","n/a",EE489-INDEX(tab_MinKomp[Testy czystości / Reinheitstests],MATCH($B489,tab_MinKomp[[Stanowisko / Position ]:[Stanowisko / Position ]],0)))</f>
        <v>n/a</v>
      </c>
      <c r="EF490" s="190" t="str">
        <f>IF(INDEX(tab_MinKomp[Testy czystości / Reinheitstests],MATCH($B489,tab_MinKomp[[Stanowisko / Position ]:[Stanowisko / Position ]],0))="n/a","n/a",EF489-INDEX(tab_MinKomp[Testy czystości / Reinheitstests],MATCH($B489,tab_MinKomp[[Stanowisko / Position ]:[Stanowisko / Position ]],0)))</f>
        <v>n/a</v>
      </c>
      <c r="EG490" s="190" t="str">
        <f>IF(INDEX(tab_MinKomp[Testy czystości / Reinheitstests],MATCH($B489,tab_MinKomp[[Stanowisko / Position ]:[Stanowisko / Position ]],0))="n/a","n/a",EG489-INDEX(tab_MinKomp[Testy czystości / Reinheitstests],MATCH($B489,tab_MinKomp[[Stanowisko / Position ]:[Stanowisko / Position ]],0)))</f>
        <v>n/a</v>
      </c>
      <c r="EH490" s="190" t="str">
        <f>IF(INDEX(tab_MinKomp[Testy czystości / Reinheitstests],MATCH($B489,tab_MinKomp[[Stanowisko / Position ]:[Stanowisko / Position ]],0))="n/a","n/a",EH489-INDEX(tab_MinKomp[Testy czystości / Reinheitstests],MATCH($B489,tab_MinKomp[[Stanowisko / Position ]:[Stanowisko / Position ]],0)))</f>
        <v>n/a</v>
      </c>
      <c r="EI490" s="190" t="str">
        <f>IF(INDEX(tab_MinKomp[Testy czystości / Reinheitstests],MATCH($B489,tab_MinKomp[[Stanowisko / Position ]:[Stanowisko / Position ]],0))="n/a","n/a",EI489-INDEX(tab_MinKomp[Testy czystości / Reinheitstests],MATCH($B489,tab_MinKomp[[Stanowisko / Position ]:[Stanowisko / Position ]],0)))</f>
        <v>n/a</v>
      </c>
      <c r="EJ490" s="190" t="str">
        <f>IF(INDEX(tab_MinKomp[Testy czystości / Reinheitstests],MATCH($B489,tab_MinKomp[[Stanowisko / Position ]:[Stanowisko / Position ]],0))="n/a","n/a",EJ489-INDEX(tab_MinKomp[Testy czystości / Reinheitstests],MATCH($B489,tab_MinKomp[[Stanowisko / Position ]:[Stanowisko / Position ]],0)))</f>
        <v>n/a</v>
      </c>
      <c r="EK490" s="190" t="str">
        <f>IF(INDEX(tab_MinKomp[Testy czystości / Reinheitstests],MATCH($B489,tab_MinKomp[[Stanowisko / Position ]:[Stanowisko / Position ]],0))="n/a","n/a",EK489-INDEX(tab_MinKomp[Testy czystości / Reinheitstests],MATCH($B489,tab_MinKomp[[Stanowisko / Position ]:[Stanowisko / Position ]],0)))</f>
        <v>n/a</v>
      </c>
      <c r="EL490" s="190" t="str">
        <f>IF(INDEX(tab_MinKomp[Testy czystości / Reinheitstests],MATCH($B489,tab_MinKomp[[Stanowisko / Position ]:[Stanowisko / Position ]],0))="n/a","n/a",EL489-INDEX(tab_MinKomp[Testy czystości / Reinheitstests],MATCH($B489,tab_MinKomp[[Stanowisko / Position ]:[Stanowisko / Position ]],0)))</f>
        <v>n/a</v>
      </c>
      <c r="EM490" s="190" t="str">
        <f>IF(INDEX(tab_MinKomp[Testy czystości / Reinheitstests],MATCH($B489,tab_MinKomp[[Stanowisko / Position ]:[Stanowisko / Position ]],0))="n/a","n/a",EM489-INDEX(tab_MinKomp[Testy czystości / Reinheitstests],MATCH($B489,tab_MinKomp[[Stanowisko / Position ]:[Stanowisko / Position ]],0)))</f>
        <v>n/a</v>
      </c>
      <c r="EN490" s="190" t="str">
        <f>IF(INDEX(tab_MinKomp[Testy czystości / Reinheitstests],MATCH($B489,tab_MinKomp[[Stanowisko / Position ]:[Stanowisko / Position ]],0))="n/a","n/a",EN489-INDEX(tab_MinKomp[Testy czystości / Reinheitstests],MATCH($B489,tab_MinKomp[[Stanowisko / Position ]:[Stanowisko / Position ]],0)))</f>
        <v>n/a</v>
      </c>
      <c r="EO490" s="194" t="str">
        <f>IF(INDEX(tab_MinKomp[Konserwacja Rep],MATCH($B489,tab_MinKomp[[Stanowisko / Position ]:[Stanowisko / Position ]],0))="n/a","n/a",EO489-INDEX(tab_MinKomp[Konserwacja Rep],MATCH($B489,tab_MinKomp[[Stanowisko / Position ]:[Stanowisko / Position ]],0)))</f>
        <v>n/a</v>
      </c>
      <c r="EP490" s="194" t="str">
        <f>IF(INDEX(tab_MinKomp[[Konserwacja Engel ]],MATCH($B489,tab_MinKomp[[Stanowisko / Position ]:[Stanowisko / Position ]],0))="n/a","n/a",EP489-INDEX(tab_MinKomp[[Konserwacja Engel ]],MATCH($B489,tab_MinKomp[[Stanowisko / Position ]:[Stanowisko / Position ]],0)))</f>
        <v>n/a</v>
      </c>
      <c r="EQ490" s="194" t="str">
        <f>IF(INDEX(tab_MinKomp[Konserwacja B 50],MATCH($B489,tab_MinKomp[[Stanowisko / Position ]:[Stanowisko / Position ]],0))="n/a","n/a",EQ489-INDEX(tab_MinKomp[Konserwacja B 50],MATCH($B489,tab_MinKomp[[Stanowisko / Position ]:[Stanowisko / Position ]],0)))</f>
        <v>n/a</v>
      </c>
      <c r="ER490" s="194" t="str">
        <f>IF(INDEX(tab_MinKomp[[Konserwacja EOL ]],MATCH($B489,tab_MinKomp[[Stanowisko / Position ]:[Stanowisko / Position ]],0))="n/a","n/a",ER489-INDEX(tab_MinKomp[[Konserwacja EOL ]],MATCH($B489,tab_MinKomp[[Stanowisko / Position ]:[Stanowisko / Position ]],0)))</f>
        <v>n/a</v>
      </c>
      <c r="ES490" s="194" t="str">
        <f>IF(INDEX(tab_MinKomp[Konserwacja Branson],MATCH($B489,tab_MinKomp[[Stanowisko / Position ]:[Stanowisko / Position ]],0))="n/a","n/a",ES489-INDEX(tab_MinKomp[Konserwacja Branson],MATCH($B489,tab_MinKomp[[Stanowisko / Position ]:[Stanowisko / Position ]],0)))</f>
        <v>n/a</v>
      </c>
      <c r="ET490" s="194" t="str">
        <f>IF(INDEX(tab_MinKomp[Konserwacja coolery],MATCH($B489,tab_MinKomp[[Stanowisko / Position ]:[Stanowisko / Position ]],0))="n/a","n/a",ET489-INDEX(tab_MinKomp[Konserwacja coolery],MATCH($B489,tab_MinKomp[[Stanowisko / Position ]:[Stanowisko / Position ]],0)))</f>
        <v>n/a</v>
      </c>
      <c r="EU490" s="194" t="str">
        <f>IF(INDEX(tab_MinKomp[Konserwacja piecy],MATCH($B489,tab_MinKomp[[Stanowisko / Position ]:[Stanowisko / Position ]],0))="n/a","n/a",EU489-INDEX(tab_MinKomp[Konserwacja piecy],MATCH($B489,tab_MinKomp[[Stanowisko / Position ]:[Stanowisko / Position ]],0)))</f>
        <v>n/a</v>
      </c>
      <c r="EV490" s="194" t="str">
        <f>IF(INDEX(tab_MinKomp[Rysunek techniczny- czytanie],MATCH($B489,tab_MinKomp[[Stanowisko / Position ]:[Stanowisko / Position ]],0))="n/a","n/a",EV489-INDEX(tab_MinKomp[Rysunek techniczny- czytanie],MATCH($B489,tab_MinKomp[[Stanowisko / Position ]:[Stanowisko / Position ]],0)))</f>
        <v>n/a</v>
      </c>
      <c r="EW490" s="194" t="str">
        <f>IF(INDEX(tab_MinKomp[Elektryka],MATCH($B489,tab_MinKomp[[Stanowisko / Position ]:[Stanowisko / Position ]],0))="n/a","n/a",EW489-INDEX(tab_MinKomp[Elektryka],MATCH($B489,tab_MinKomp[[Stanowisko / Position ]:[Stanowisko / Position ]],0)))</f>
        <v>n/a</v>
      </c>
      <c r="EX490" s="194" t="str">
        <f>IF(INDEX(tab_MinKomp[Pneumatyka],MATCH($B489,tab_MinKomp[[Stanowisko / Position ]:[Stanowisko / Position ]],0))="n/a","n/a",EX489-INDEX(tab_MinKomp[Pneumatyka],MATCH($B489,tab_MinKomp[[Stanowisko / Position ]:[Stanowisko / Position ]],0)))</f>
        <v>n/a</v>
      </c>
      <c r="EY490" s="194" t="str">
        <f>IF(INDEX(tab_MinKomp[[Hydraulika ]],MATCH($B489,tab_MinKomp[[Stanowisko / Position ]:[Stanowisko / Position ]],0))="n/a","n/a",EY489-INDEX(tab_MinKomp[[Hydraulika ]],MATCH($B489,tab_MinKomp[[Stanowisko / Position ]:[Stanowisko / Position ]],0)))</f>
        <v>n/a</v>
      </c>
      <c r="EZ490" s="194" t="str">
        <f>IF(INDEX(tab_MinKomp[Podciśnienie],MATCH($B489,tab_MinKomp[[Stanowisko / Position ]:[Stanowisko / Position ]],0))="n/a","n/a",EZ489-INDEX(tab_MinKomp[Podciśnienie],MATCH($B489,tab_MinKomp[[Stanowisko / Position ]:[Stanowisko / Position ]],0)))</f>
        <v>n/a</v>
      </c>
      <c r="FA490" s="194" t="str">
        <f>IF(INDEX(tab_MinKomp[Usuwanie awarii],MATCH($B489,tab_MinKomp[[Stanowisko / Position ]:[Stanowisko / Position ]],0))="n/a","n/a",FA489-INDEX(tab_MinKomp[Usuwanie awarii],MATCH($B489,tab_MinKomp[[Stanowisko / Position ]:[Stanowisko / Position ]],0)))</f>
        <v>n/a</v>
      </c>
      <c r="FB490" s="194" t="str">
        <f>IF(INDEX(tab_MinKomp[Obsługa robotów],MATCH($B489,tab_MinKomp[[Stanowisko / Position ]:[Stanowisko / Position ]],0))="n/a","n/a",FB489-INDEX(tab_MinKomp[Obsługa robotów],MATCH($B489,tab_MinKomp[[Stanowisko / Position ]:[Stanowisko / Position ]],0)))</f>
        <v>n/a</v>
      </c>
      <c r="FC490" s="194" t="str">
        <f>IF(INDEX(tab_MinKomp[Obsługa sterowania maszyny],MATCH($B489,tab_MinKomp[[Stanowisko / Position ]:[Stanowisko / Position ]],0))="n/a","n/a",FC489-INDEX(tab_MinKomp[Obsługa sterowania maszyny],MATCH($B489,tab_MinKomp[[Stanowisko / Position ]:[Stanowisko / Position ]],0)))</f>
        <v>n/a</v>
      </c>
      <c r="FD490" s="194" t="str">
        <f>IF(INDEX(tab_MinKomp[Usuwanie przyczyn żródłowych],MATCH($B489,tab_MinKomp[[Stanowisko / Position ]:[Stanowisko / Position ]],0))="n/a","n/a",FD489-INDEX(tab_MinKomp[Usuwanie przyczyn żródłowych],MATCH($B489,tab_MinKomp[[Stanowisko / Position ]:[Stanowisko / Position ]],0)))</f>
        <v>n/a</v>
      </c>
      <c r="FE490" s="194" t="str">
        <f>IF(INDEX(tab_MinKomp[Cmms stosowanie],MATCH($B489,tab_MinKomp[[Stanowisko / Position ]:[Stanowisko / Position ]],0))="n/a","n/a",FE489-INDEX(tab_MinKomp[Cmms stosowanie],MATCH($B489,tab_MinKomp[[Stanowisko / Position ]:[Stanowisko / Position ]],0)))</f>
        <v>n/a</v>
      </c>
      <c r="FF490" s="190" t="str">
        <f>IF(INDEX(tab_MinKomp[Testy czystości / Reinheitstests],MATCH($B489,tab_MinKomp[[Stanowisko / Position ]:[Stanowisko / Position ]],0))="n/a","n/a",FF489-INDEX(tab_MinKomp[Testy czystości / Reinheitstests],MATCH($B489,tab_MinKomp[[Stanowisko / Position ]:[Stanowisko / Position ]],0)))</f>
        <v>n/a</v>
      </c>
      <c r="FG490" s="194" t="str">
        <f>IF(INDEX(tab_MinKomp[Czyszczenie form plastikowych],MATCH($B489,tab_MinKomp[[Stanowisko / Position ]:[Stanowisko / Position ]],0))="n/a","n/a",FG489-INDEX(tab_MinKomp[Czyszczenie form plastikowych],MATCH($B489,tab_MinKomp[[Stanowisko / Position ]:[Stanowisko / Position ]],0)))</f>
        <v>n/a</v>
      </c>
      <c r="FH490" s="194" t="str">
        <f>IF(INDEX(tab_MinKomp[Wymiana form plastik],MATCH($B489,tab_MinKomp[[Stanowisko / Position ]:[Stanowisko / Position ]],0))="n/a","n/a",FH489-INDEX(tab_MinKomp[Wymiana form plastik],MATCH($B489,tab_MinKomp[[Stanowisko / Position ]:[Stanowisko / Position ]],0)))</f>
        <v>n/a</v>
      </c>
      <c r="FI490" s="194" t="str">
        <f>IF(INDEX(tab_MinKomp[Wymiana form guma],MATCH($B489,tab_MinKomp[[Stanowisko / Position ]:[Stanowisko / Position ]],0))="n/a","n/a",FI489-INDEX(tab_MinKomp[Wymiana form guma],MATCH($B489,tab_MinKomp[[Stanowisko / Position ]:[Stanowisko / Position ]],0)))</f>
        <v>n/a</v>
      </c>
      <c r="FJ490" s="194" t="str">
        <f>IF(INDEX(tab_MinKomp[Konserwacja KK],MATCH($B489,tab_MinKomp[[Stanowisko / Position ]:[Stanowisko / Position ]],0))="n/a","n/a",FJ489-INDEX(tab_MinKomp[Konserwacja KK],MATCH($B489,tab_MinKomp[[Stanowisko / Position ]:[Stanowisko / Position ]],0)))</f>
        <v>n/a</v>
      </c>
      <c r="FK490" s="194" t="str">
        <f>IF(INDEX(tab_MinKomp[Konserwacja form guma],MATCH($B489,tab_MinKomp[[Stanowisko / Position ]:[Stanowisko / Position ]],0))="n/a","n/a",FK489-INDEX(tab_MinKomp[Konserwacja form guma],MATCH($B489,tab_MinKomp[[Stanowisko / Position ]:[Stanowisko / Position ]],0)))</f>
        <v>n/a</v>
      </c>
      <c r="FL490" s="194" t="str">
        <f>IF(INDEX(tab_MinKomp[Konserwacja form plastiki],MATCH($B489,tab_MinKomp[[Stanowisko / Position ]:[Stanowisko / Position ]],0))="n/a","n/a",FL489-INDEX(tab_MinKomp[Konserwacja form plastiki],MATCH($B489,tab_MinKomp[[Stanowisko / Position ]:[Stanowisko / Position ]],0)))</f>
        <v>n/a</v>
      </c>
      <c r="FM490" s="194" t="str">
        <f>IF(INDEX(tab_MinKomp[Konserwacja Gorącego Kanału],MATCH($B489,tab_MinKomp[[Stanowisko / Position ]:[Stanowisko / Position ]],0))="n/a","n/a",FM489-INDEX(tab_MinKomp[Konserwacja Gorącego Kanału],MATCH($B489,tab_MinKomp[[Stanowisko / Position ]:[Stanowisko / Position ]],0)))</f>
        <v>n/a</v>
      </c>
      <c r="FN490" s="194" t="str">
        <f>IF(INDEX(tab_MinKomp[Konserwacja Gorącego Kanału],MATCH($B489,tab_MinKomp[[Stanowisko / Position ]:[Stanowisko / Position ]],0))="n/a","n/a",FN489-INDEX(tab_MinKomp[Konserwacja Gorącego Kanału],MATCH($B489,tab_MinKomp[[Stanowisko / Position ]:[Stanowisko / Position ]],0)))</f>
        <v>n/a</v>
      </c>
      <c r="FO490" s="194" t="str">
        <f>IF(INDEX(tab_MinKomp[Konserwacja Gorącego Kanału],MATCH($B489,tab_MinKomp[[Stanowisko / Position ]:[Stanowisko / Position ]],0))="n/a","n/a",FO489-INDEX(tab_MinKomp[Konserwacja Gorącego Kanału],MATCH($B489,tab_MinKomp[[Stanowisko / Position ]:[Stanowisko / Position ]],0)))</f>
        <v>n/a</v>
      </c>
      <c r="FP490" s="194" t="str">
        <f>IF(INDEX(tab_MinKomp[Konserwacja Gorącego Kanału],MATCH($B489,tab_MinKomp[[Stanowisko / Position ]:[Stanowisko / Position ]],0))="n/a","n/a",FP489-INDEX(tab_MinKomp[Konserwacja Gorącego Kanału],MATCH($B489,tab_MinKomp[[Stanowisko / Position ]:[Stanowisko / Position ]],0)))</f>
        <v>n/a</v>
      </c>
      <c r="FQ490" s="196" t="str">
        <f>IF(INDEX(tab_MinKomp[Język angielski / Englisch],MATCH($B489,tab_MinKomp[[Stanowisko / Position ]:[Stanowisko / Position ]],0))="n/a","n/a",FQ489-INDEX(tab_MinKomp[Język angielski / Englisch],MATCH($B489,tab_MinKomp[[Stanowisko / Position ]:[Stanowisko / Position ]],0)))</f>
        <v>n/a</v>
      </c>
      <c r="FR490" s="196" t="str">
        <f>IF(INDEX(tab_MinKomp[Język niemiecki / Deutsch],MATCH($B489,tab_MinKomp[[Stanowisko / Position ]:[Stanowisko / Position ]],0))="n/a","n/a",FR489-INDEX(tab_MinKomp[Język niemiecki / Deutsch],MATCH($B489,tab_MinKomp[[Stanowisko / Position ]:[Stanowisko / Position ]],0)))</f>
        <v>n/a</v>
      </c>
      <c r="FS490" s="194">
        <f>IF(INDEX(tab_MinKomp[Zarządzanie dokumentacją procesową / Process dokumentation management],MATCH($B489,tab_MinKomp[[Stanowisko / Position ]:[Stanowisko / Position ]],0))="n/a","n/a",FS489-INDEX(tab_MinKomp[Zarządzanie dokumentacją procesową / Process dokumentation management],MATCH($B489,tab_MinKomp[[Stanowisko / Position ]:[Stanowisko / Position ]],0)))</f>
        <v>-1</v>
      </c>
      <c r="FT490" s="194">
        <f>IF(INDEX(tab_MinKomp[Znajomość procesów z obszaru / Kenntiss der prozesse in dem Bereich],MATCH($B489,tab_MinKomp[[Stanowisko / Position ]:[Stanowisko / Position ]],0))="n/a","n/a",FT489-INDEX(tab_MinKomp[Znajomość procesów z obszaru / Kenntiss der prozesse in dem Bereich],MATCH($B489,tab_MinKomp[[Stanowisko / Position ]:[Stanowisko / Position ]],0)))</f>
        <v>-1</v>
      </c>
      <c r="FU490" s="194">
        <f>IF(INDEX(tab_MinKomp[optymalizacja procesów / Prozessoptymalisierung],MATCH($B489,tab_MinKomp[[Stanowisko / Position ]:[Stanowisko / Position ]],0))="n/a","n/a",FU489-INDEX(tab_MinKomp[optymalizacja procesów / Prozessoptymalisierung],MATCH($B489,tab_MinKomp[[Stanowisko / Position ]:[Stanowisko / Position ]],0)))</f>
        <v>0</v>
      </c>
      <c r="FV490" s="194">
        <f>IF(INDEX(tab_MinKomp[Umiejętności szkoleniowe / Trainingsfähigkeiten],MATCH($B489,tab_MinKomp[[Stanowisko / Position ]:[Stanowisko / Position ]],0))="n/a","n/a",FV489-INDEX(tab_MinKomp[Umiejętności szkoleniowe / Trainingsfähigkeiten],MATCH($B489,tab_MinKomp[[Stanowisko / Position ]:[Stanowisko / Position ]],0)))</f>
        <v>0</v>
      </c>
      <c r="FW490" s="194">
        <f>IF(INDEX(tab_MinKomp[Analityczne myślenie, podejście / Analitysches Denken, Einstellung],MATCH($B489,tab_MinKomp[[Stanowisko / Position ]:[Stanowisko / Position ]],0))="n/a","n/a",FW489-INDEX(tab_MinKomp[Analityczne myślenie, podejście / Analitysches Denken, Einstellung],MATCH($B489,tab_MinKomp[[Stanowisko / Position ]:[Stanowisko / Position ]],0)))</f>
        <v>0</v>
      </c>
      <c r="FX490" s="194">
        <f>IF(INDEX(tab_MinKomp[Dokładność, precyzja w dzialaniu / Genauigkeit, Präzision in die Arbeit],MATCH($B489,tab_MinKomp[[Stanowisko / Position ]:[Stanowisko / Position ]],0))="n/a","n/a",FX489-INDEX(tab_MinKomp[Dokładność, precyzja w dzialaniu / Genauigkeit, Präzision in die Arbeit],MATCH($B489,tab_MinKomp[[Stanowisko / Position ]:[Stanowisko / Position ]],0)))</f>
        <v>-1</v>
      </c>
      <c r="FY490" s="194">
        <f>IF(INDEX(tab_MinKomp[Dyspozycyjność / Verfügbarkeit],MATCH($B489,tab_MinKomp[[Stanowisko / Position ]:[Stanowisko / Position ]],0))="n/a","n/a",FY489-INDEX(tab_MinKomp[Dyspozycyjność / Verfügbarkeit],MATCH($B489,tab_MinKomp[[Stanowisko / Position ]:[Stanowisko / Position ]],0)))</f>
        <v>-1</v>
      </c>
      <c r="FZ490" s="194">
        <f>IF(INDEX(tab_MinKomp[Zaangażowanie / 
Engagement],MATCH($B489,tab_MinKomp[[Stanowisko / Position ]:[Stanowisko / Position ]],0))="n/a","n/a",FZ489-INDEX(tab_MinKomp[Zaangażowanie / 
Engagement],MATCH($B489,tab_MinKomp[[Stanowisko / Position ]:[Stanowisko / Position ]],0)))</f>
        <v>-1</v>
      </c>
      <c r="GA490" s="194" t="str">
        <f>IF(INDEX(tab_MinKomp[Konserwacja form guma],MATCH($B489,tab_MinKomp[[Stanowisko / Position ]:[Stanowisko / Position ]],0))="n/a","n/a",GA489-INDEX(tab_MinKomp[Konserwacja form guma],MATCH($B489,tab_MinKomp[[Stanowisko / Position ]:[Stanowisko / Position ]],0)))</f>
        <v>n/a</v>
      </c>
      <c r="GB490" s="194" t="str">
        <f>IF(INDEX(tab_MinKomp[Konserwacja form plastiki],MATCH($B489,tab_MinKomp[[Stanowisko / Position ]:[Stanowisko / Position ]],0))="n/a","n/a",GB489-INDEX(tab_MinKomp[Konserwacja form plastiki],MATCH($B489,tab_MinKomp[[Stanowisko / Position ]:[Stanowisko / Position ]],0)))</f>
        <v>n/a</v>
      </c>
      <c r="GC490" s="194">
        <f>IF(INDEX(tab_MinKomp[Elastyczność w działaniu],MATCH($B489,tab_MinKomp[[Stanowisko / Position ]:[Stanowisko / Position ]],0))="n/a","n/a",GC489-INDEX(tab_MinKomp[Elastyczność w działaniu],MATCH($B489,tab_MinKomp[[Stanowisko / Position ]:[Stanowisko / Position ]],0)))</f>
        <v>-1</v>
      </c>
      <c r="GD490" s="194">
        <f>IF(INDEX(tab_MinKomp[Komunikatywność],MATCH($B489,tab_MinKomp[[Stanowisko / Position ]:[Stanowisko / Position ]],0))="n/a","n/a",GD489-INDEX(tab_MinKomp[Komunikatywność],MATCH($B489,tab_MinKomp[[Stanowisko / Position ]:[Stanowisko / Position ]],0)))</f>
        <v>0</v>
      </c>
      <c r="GE490" s="193" t="str">
        <f>IF(INDEX(tab_MinKomp[Motywowanie i budowanie zaangażowania zespołu],MATCH($B489,tab_MinKomp[[Stanowisko / Position ]:[Stanowisko / Position ]],0))="n/a","n/a",GE489-INDEX(tab_MinKomp[Motywowanie i budowanie zaangażowania zespołu],MATCH($B489,tab_MinKomp[[Stanowisko / Position ]:[Stanowisko / Position ]],0)))</f>
        <v>n/a</v>
      </c>
      <c r="GF490" s="186" t="s">
        <v>248</v>
      </c>
      <c r="GG490" s="186" t="s">
        <v>248</v>
      </c>
      <c r="GH490" s="186" t="s">
        <v>248</v>
      </c>
      <c r="GI490" s="186" t="s">
        <v>248</v>
      </c>
      <c r="GJ490" s="186" t="s">
        <v>248</v>
      </c>
      <c r="GK490" s="186" t="s">
        <v>248</v>
      </c>
      <c r="GL490" s="186" t="s">
        <v>248</v>
      </c>
      <c r="GM490" s="186" t="s">
        <v>248</v>
      </c>
      <c r="GN490" s="186" t="s">
        <v>248</v>
      </c>
      <c r="GO490" s="186" t="s">
        <v>248</v>
      </c>
      <c r="GP490" s="186" t="s">
        <v>248</v>
      </c>
      <c r="GQ490" s="186" t="s">
        <v>248</v>
      </c>
      <c r="GR490" s="186" t="s">
        <v>248</v>
      </c>
      <c r="GS490" s="186" t="s">
        <v>248</v>
      </c>
      <c r="GT490" s="186" t="s">
        <v>248</v>
      </c>
      <c r="GU490" s="186" t="s">
        <v>248</v>
      </c>
      <c r="GV490" s="186" t="s">
        <v>248</v>
      </c>
      <c r="GW490" s="186" t="s">
        <v>248</v>
      </c>
      <c r="GX490" s="186" t="s">
        <v>248</v>
      </c>
      <c r="GY490" s="186" t="s">
        <v>248</v>
      </c>
      <c r="GZ490" s="261" t="s">
        <v>248</v>
      </c>
      <c r="HA490" s="261" t="s">
        <v>248</v>
      </c>
      <c r="HB490" s="191">
        <f>SUM(G490:GE490)/(HB489-(SUM(G490:GE490)))</f>
        <v>-0.19672131147540983</v>
      </c>
    </row>
    <row r="491" spans="1:210" ht="24.9" customHeight="1" x14ac:dyDescent="0.3">
      <c r="A491" s="105" t="s">
        <v>319</v>
      </c>
      <c r="B491" s="105" t="s">
        <v>315</v>
      </c>
      <c r="C491" s="105" t="s">
        <v>394</v>
      </c>
      <c r="D491" s="105">
        <v>1167</v>
      </c>
      <c r="E491" s="394" t="s">
        <v>632</v>
      </c>
      <c r="F491" s="185" t="s">
        <v>374</v>
      </c>
      <c r="G491" s="186">
        <v>2</v>
      </c>
      <c r="H491" s="186">
        <v>1</v>
      </c>
      <c r="I491" s="186">
        <v>2</v>
      </c>
      <c r="J491" s="186">
        <v>1</v>
      </c>
      <c r="K491" s="186">
        <v>1</v>
      </c>
      <c r="L491" s="186" t="s">
        <v>248</v>
      </c>
      <c r="M491" s="186" t="s">
        <v>248</v>
      </c>
      <c r="N491" s="186" t="s">
        <v>248</v>
      </c>
      <c r="O491" s="186">
        <v>1</v>
      </c>
      <c r="P491" s="186">
        <v>1</v>
      </c>
      <c r="Q491" s="186" t="s">
        <v>248</v>
      </c>
      <c r="R491" s="186" t="s">
        <v>248</v>
      </c>
      <c r="S491" s="186" t="s">
        <v>248</v>
      </c>
      <c r="T491" s="186" t="s">
        <v>248</v>
      </c>
      <c r="U491" s="186" t="s">
        <v>248</v>
      </c>
      <c r="V491" s="186" t="s">
        <v>248</v>
      </c>
      <c r="W491" s="186" t="s">
        <v>248</v>
      </c>
      <c r="X491" s="186" t="s">
        <v>248</v>
      </c>
      <c r="Y491" s="186" t="s">
        <v>248</v>
      </c>
      <c r="Z491" s="186" t="s">
        <v>248</v>
      </c>
      <c r="AA491" s="186" t="s">
        <v>248</v>
      </c>
      <c r="AB491" s="186" t="s">
        <v>248</v>
      </c>
      <c r="AC491" s="186" t="s">
        <v>248</v>
      </c>
      <c r="AD491" s="186" t="s">
        <v>248</v>
      </c>
      <c r="AE491" s="186" t="s">
        <v>248</v>
      </c>
      <c r="AF491" s="186" t="s">
        <v>248</v>
      </c>
      <c r="AG491" s="186" t="s">
        <v>248</v>
      </c>
      <c r="AH491" s="186" t="s">
        <v>248</v>
      </c>
      <c r="AI491" s="186" t="s">
        <v>248</v>
      </c>
      <c r="AJ491" s="186" t="s">
        <v>248</v>
      </c>
      <c r="AK491" s="186" t="s">
        <v>248</v>
      </c>
      <c r="AL491" s="186">
        <v>1</v>
      </c>
      <c r="AM491" s="186" t="s">
        <v>248</v>
      </c>
      <c r="AN491" s="186" t="s">
        <v>248</v>
      </c>
      <c r="AO491" s="186">
        <v>1</v>
      </c>
      <c r="AP491" s="186" t="s">
        <v>248</v>
      </c>
      <c r="AQ491" s="186">
        <v>1</v>
      </c>
      <c r="AR491" s="186" t="s">
        <v>248</v>
      </c>
      <c r="AS491" s="186" t="s">
        <v>248</v>
      </c>
      <c r="AT491" s="186" t="s">
        <v>248</v>
      </c>
      <c r="AU491" s="186" t="s">
        <v>248</v>
      </c>
      <c r="AV491" s="186">
        <v>2</v>
      </c>
      <c r="AW491" s="186">
        <v>1</v>
      </c>
      <c r="AX491" s="186" t="s">
        <v>248</v>
      </c>
      <c r="AY491" s="186" t="s">
        <v>248</v>
      </c>
      <c r="AZ491" s="186" t="s">
        <v>248</v>
      </c>
      <c r="BA491" s="186" t="s">
        <v>248</v>
      </c>
      <c r="BB491" s="186" t="s">
        <v>248</v>
      </c>
      <c r="BC491" s="186" t="s">
        <v>248</v>
      </c>
      <c r="BD491" s="186" t="s">
        <v>248</v>
      </c>
      <c r="BE491" s="186" t="s">
        <v>248</v>
      </c>
      <c r="BF491" s="186" t="s">
        <v>248</v>
      </c>
      <c r="BG491" s="186" t="s">
        <v>248</v>
      </c>
      <c r="BH491" s="186" t="s">
        <v>248</v>
      </c>
      <c r="BI491" s="186" t="s">
        <v>248</v>
      </c>
      <c r="BJ491" s="186" t="s">
        <v>248</v>
      </c>
      <c r="BK491" s="186" t="s">
        <v>248</v>
      </c>
      <c r="BL491" s="186" t="s">
        <v>248</v>
      </c>
      <c r="BM491" s="186" t="s">
        <v>248</v>
      </c>
      <c r="BN491" s="186" t="s">
        <v>248</v>
      </c>
      <c r="BO491" s="186" t="s">
        <v>248</v>
      </c>
      <c r="BP491" s="186">
        <v>1</v>
      </c>
      <c r="BQ491" s="186" t="s">
        <v>248</v>
      </c>
      <c r="BR491" s="186">
        <v>1</v>
      </c>
      <c r="BS491" s="186" t="s">
        <v>248</v>
      </c>
      <c r="BT491" s="186" t="s">
        <v>248</v>
      </c>
      <c r="BU491" s="186" t="s">
        <v>248</v>
      </c>
      <c r="BV491" s="186" t="s">
        <v>248</v>
      </c>
      <c r="BW491" s="186" t="s">
        <v>248</v>
      </c>
      <c r="BX491" s="186" t="s">
        <v>248</v>
      </c>
      <c r="BY491" s="186" t="s">
        <v>248</v>
      </c>
      <c r="BZ491" s="186" t="s">
        <v>248</v>
      </c>
      <c r="CA491" s="186">
        <v>1</v>
      </c>
      <c r="CB491" s="186" t="s">
        <v>248</v>
      </c>
      <c r="CC491" s="186">
        <v>2</v>
      </c>
      <c r="CD491" s="186">
        <v>2</v>
      </c>
      <c r="CE491" s="186" t="s">
        <v>248</v>
      </c>
      <c r="CF491" s="186" t="s">
        <v>248</v>
      </c>
      <c r="CG491" s="186">
        <v>1</v>
      </c>
      <c r="CH491" s="186" t="s">
        <v>248</v>
      </c>
      <c r="CI491" s="186" t="s">
        <v>248</v>
      </c>
      <c r="CJ491" s="186" t="s">
        <v>248</v>
      </c>
      <c r="CK491" s="186" t="s">
        <v>248</v>
      </c>
      <c r="CL491" s="186" t="s">
        <v>248</v>
      </c>
      <c r="CM491" s="186" t="s">
        <v>248</v>
      </c>
      <c r="CN491" s="186" t="s">
        <v>248</v>
      </c>
      <c r="CO491" s="186" t="s">
        <v>248</v>
      </c>
      <c r="CP491" s="186" t="s">
        <v>248</v>
      </c>
      <c r="CQ491" s="186" t="s">
        <v>248</v>
      </c>
      <c r="CR491" s="186" t="s">
        <v>248</v>
      </c>
      <c r="CS491" s="186" t="s">
        <v>248</v>
      </c>
      <c r="CT491" s="186" t="s">
        <v>248</v>
      </c>
      <c r="CU491" s="186" t="s">
        <v>248</v>
      </c>
      <c r="CV491" s="186" t="s">
        <v>248</v>
      </c>
      <c r="CW491" s="186">
        <v>2</v>
      </c>
      <c r="CX491" s="186" t="s">
        <v>248</v>
      </c>
      <c r="CY491" s="186" t="s">
        <v>248</v>
      </c>
      <c r="CZ491" s="186" t="s">
        <v>248</v>
      </c>
      <c r="DA491" s="186" t="s">
        <v>248</v>
      </c>
      <c r="DB491" s="186" t="s">
        <v>248</v>
      </c>
      <c r="DC491" s="186" t="s">
        <v>248</v>
      </c>
      <c r="DD491" s="186" t="s">
        <v>248</v>
      </c>
      <c r="DE491" s="186" t="s">
        <v>248</v>
      </c>
      <c r="DF491" s="186">
        <v>1</v>
      </c>
      <c r="DG491" s="186" t="s">
        <v>248</v>
      </c>
      <c r="DH491" s="186" t="s">
        <v>248</v>
      </c>
      <c r="DI491" s="186" t="s">
        <v>248</v>
      </c>
      <c r="DJ491" s="186" t="s">
        <v>248</v>
      </c>
      <c r="DK491" s="186" t="s">
        <v>248</v>
      </c>
      <c r="DL491" s="186" t="s">
        <v>248</v>
      </c>
      <c r="DM491" s="186" t="s">
        <v>248</v>
      </c>
      <c r="DN491" s="186" t="s">
        <v>248</v>
      </c>
      <c r="DO491" s="186" t="s">
        <v>248</v>
      </c>
      <c r="DP491" s="186" t="s">
        <v>248</v>
      </c>
      <c r="DQ491" s="186" t="s">
        <v>248</v>
      </c>
      <c r="DR491" s="186" t="s">
        <v>248</v>
      </c>
      <c r="DS491" s="186" t="s">
        <v>248</v>
      </c>
      <c r="DT491" s="186" t="s">
        <v>248</v>
      </c>
      <c r="DU491" s="186" t="s">
        <v>248</v>
      </c>
      <c r="DV491" s="186" t="s">
        <v>248</v>
      </c>
      <c r="DW491" s="186" t="s">
        <v>248</v>
      </c>
      <c r="DX491" s="186" t="s">
        <v>248</v>
      </c>
      <c r="DY491" s="186" t="s">
        <v>248</v>
      </c>
      <c r="DZ491" s="186" t="s">
        <v>248</v>
      </c>
      <c r="EA491" s="186" t="s">
        <v>248</v>
      </c>
      <c r="EB491" s="186" t="s">
        <v>248</v>
      </c>
      <c r="EC491" s="186" t="s">
        <v>248</v>
      </c>
      <c r="ED491" s="186" t="s">
        <v>248</v>
      </c>
      <c r="EE491" s="186" t="s">
        <v>248</v>
      </c>
      <c r="EF491" s="186" t="s">
        <v>248</v>
      </c>
      <c r="EG491" s="186" t="s">
        <v>248</v>
      </c>
      <c r="EH491" s="186" t="s">
        <v>248</v>
      </c>
      <c r="EI491" s="186" t="s">
        <v>248</v>
      </c>
      <c r="EJ491" s="186" t="s">
        <v>248</v>
      </c>
      <c r="EK491" s="186" t="s">
        <v>248</v>
      </c>
      <c r="EL491" s="184" t="s">
        <v>248</v>
      </c>
      <c r="EM491" s="184" t="s">
        <v>248</v>
      </c>
      <c r="EN491" s="184" t="s">
        <v>248</v>
      </c>
      <c r="EO491" s="186" t="s">
        <v>248</v>
      </c>
      <c r="EP491" s="186" t="s">
        <v>248</v>
      </c>
      <c r="EQ491" s="186" t="s">
        <v>248</v>
      </c>
      <c r="ER491" s="186" t="s">
        <v>248</v>
      </c>
      <c r="ES491" s="186" t="s">
        <v>248</v>
      </c>
      <c r="ET491" s="186" t="s">
        <v>248</v>
      </c>
      <c r="EU491" s="186" t="s">
        <v>248</v>
      </c>
      <c r="EV491" s="186" t="s">
        <v>248</v>
      </c>
      <c r="EW491" s="186" t="s">
        <v>248</v>
      </c>
      <c r="EX491" s="186" t="s">
        <v>248</v>
      </c>
      <c r="EY491" s="186" t="s">
        <v>248</v>
      </c>
      <c r="EZ491" s="186" t="s">
        <v>248</v>
      </c>
      <c r="FA491" s="186" t="s">
        <v>248</v>
      </c>
      <c r="FB491" s="186" t="s">
        <v>248</v>
      </c>
      <c r="FC491" s="186" t="s">
        <v>248</v>
      </c>
      <c r="FD491" s="186" t="s">
        <v>248</v>
      </c>
      <c r="FE491" s="186" t="s">
        <v>248</v>
      </c>
      <c r="FF491" s="186" t="s">
        <v>248</v>
      </c>
      <c r="FG491" s="186" t="s">
        <v>248</v>
      </c>
      <c r="FH491" s="186" t="s">
        <v>248</v>
      </c>
      <c r="FI491" s="186" t="s">
        <v>248</v>
      </c>
      <c r="FJ491" s="186" t="s">
        <v>248</v>
      </c>
      <c r="FK491" s="186" t="s">
        <v>248</v>
      </c>
      <c r="FL491" s="186" t="s">
        <v>248</v>
      </c>
      <c r="FM491" s="186" t="s">
        <v>248</v>
      </c>
      <c r="FN491" s="186" t="s">
        <v>248</v>
      </c>
      <c r="FO491" s="186" t="s">
        <v>248</v>
      </c>
      <c r="FP491" s="186" t="s">
        <v>248</v>
      </c>
      <c r="FQ491" s="187" t="s">
        <v>248</v>
      </c>
      <c r="FR491" s="187" t="s">
        <v>248</v>
      </c>
      <c r="FS491" s="186">
        <v>2</v>
      </c>
      <c r="FT491" s="186">
        <v>2</v>
      </c>
      <c r="FU491" s="186">
        <v>1</v>
      </c>
      <c r="FV491" s="186">
        <v>1</v>
      </c>
      <c r="FW491" s="186">
        <v>1</v>
      </c>
      <c r="FX491" s="186">
        <v>2</v>
      </c>
      <c r="FY491" s="186">
        <v>2</v>
      </c>
      <c r="FZ491" s="186">
        <v>2</v>
      </c>
      <c r="GA491" s="186" t="s">
        <v>248</v>
      </c>
      <c r="GB491" s="186" t="s">
        <v>248</v>
      </c>
      <c r="GC491" s="186">
        <v>2</v>
      </c>
      <c r="GD491" s="186">
        <v>1</v>
      </c>
      <c r="GE491" s="186" t="s">
        <v>248</v>
      </c>
      <c r="GF491" s="186" t="s">
        <v>248</v>
      </c>
      <c r="GG491" s="186" t="s">
        <v>248</v>
      </c>
      <c r="GH491" s="186" t="s">
        <v>248</v>
      </c>
      <c r="GI491" s="186" t="s">
        <v>248</v>
      </c>
      <c r="GJ491" s="186" t="s">
        <v>248</v>
      </c>
      <c r="GK491" s="186" t="s">
        <v>248</v>
      </c>
      <c r="GL491" s="186" t="s">
        <v>248</v>
      </c>
      <c r="GM491" s="186" t="s">
        <v>248</v>
      </c>
      <c r="GN491" s="186" t="s">
        <v>248</v>
      </c>
      <c r="GO491" s="186" t="s">
        <v>248</v>
      </c>
      <c r="GP491" s="186" t="s">
        <v>248</v>
      </c>
      <c r="GQ491" s="186" t="s">
        <v>248</v>
      </c>
      <c r="GR491" s="186" t="s">
        <v>248</v>
      </c>
      <c r="GS491" s="186" t="s">
        <v>248</v>
      </c>
      <c r="GT491" s="186" t="s">
        <v>248</v>
      </c>
      <c r="GU491" s="186" t="s">
        <v>248</v>
      </c>
      <c r="GV491" s="186" t="s">
        <v>248</v>
      </c>
      <c r="GW491" s="186" t="s">
        <v>248</v>
      </c>
      <c r="GX491" s="186" t="s">
        <v>248</v>
      </c>
      <c r="GY491" s="186" t="s">
        <v>248</v>
      </c>
      <c r="GZ491" s="261" t="s">
        <v>248</v>
      </c>
      <c r="HA491" s="261" t="s">
        <v>248</v>
      </c>
      <c r="HB491" s="188">
        <f t="shared" ref="HB491" si="552">SUM(G491:GE491)</f>
        <v>42</v>
      </c>
    </row>
    <row r="492" spans="1:210" ht="24.9" customHeight="1" thickBot="1" x14ac:dyDescent="0.35">
      <c r="A492" s="108" t="str">
        <f t="shared" ref="A492" si="553">A491</f>
        <v>Prod.-Q-3</v>
      </c>
      <c r="B492" s="108" t="str">
        <f t="shared" ref="B492" si="554">B491</f>
        <v>Pracownik Produkcji</v>
      </c>
      <c r="C492" s="108" t="str">
        <f t="shared" ref="C492" si="555">C491</f>
        <v>PB</v>
      </c>
      <c r="D492" s="108">
        <f t="shared" ref="D492" si="556">D491</f>
        <v>1167</v>
      </c>
      <c r="E492" s="395"/>
      <c r="F492" s="189" t="s">
        <v>375</v>
      </c>
      <c r="G492" s="192">
        <f>IF(INDEX(tab_MinKomp[Przepisy BHP / BHP Vorschriften],MATCH($B491,tab_MinKomp[[Stanowisko / Position ]:[Stanowisko / Position ]],0))="n/a","n/a",G491-INDEX(tab_MinKomp[Przepisy BHP / BHP Vorschriften],MATCH($B491,tab_MinKomp[[Stanowisko / Position ]:[Stanowisko / Position ]],0)))</f>
        <v>0</v>
      </c>
      <c r="H492" s="193">
        <f>IF(INDEX(tab_MinKomp[Przepisy PPOŻ / Brandschutzbestimmungen],MATCH($B491,tab_MinKomp[[Stanowisko / Position ]:[Stanowisko / Position ]],0))="n/a","n/a",H491-INDEX(tab_MinKomp[Przepisy PPOŻ / Brandschutzbestimmungen],MATCH($B491,tab_MinKomp[[Stanowisko / Position ]:[Stanowisko / Position ]],0)))</f>
        <v>0</v>
      </c>
      <c r="I492" s="193">
        <f>IF(INDEX(tab_MinKomp[Ryzyko zawodowe na stanowiskach pracyv/ Berufliche Risiken an Arbeitsstellen],MATCH($B491,tab_MinKomp[[Stanowisko / Position ]:[Stanowisko / Position ]],0))="n/a","n/a",I491-INDEX(tab_MinKomp[Ryzyko zawodowe na stanowiskach pracyv/ Berufliche Risiken an Arbeitsstellen],MATCH($B491,tab_MinKomp[[Stanowisko / Position ]:[Stanowisko / Position ]],0)))</f>
        <v>0</v>
      </c>
      <c r="J492" s="193">
        <f>IF(INDEX(tab_MinKomp[Gospodarka substancjami niebezpiecznymi / Gefahrstoffmanagement],MATCH($B491,tab_MinKomp[[Stanowisko / Position ]:[Stanowisko / Position ]],0))="n/a","n/a",J491-INDEX(tab_MinKomp[Gospodarka substancjami niebezpiecznymi / Gefahrstoffmanagement],MATCH($B491,tab_MinKomp[[Stanowisko / Position ]:[Stanowisko / Position ]],0)))</f>
        <v>0</v>
      </c>
      <c r="K492" s="193">
        <f>IF(INDEX(tab_MinKomp[Gospodarka odpadami / Abfallwirtschaft],MATCH($B491,tab_MinKomp[[Stanowisko / Position ]:[Stanowisko / Position ]],0))="n/a","n/a",K491-INDEX(tab_MinKomp[Gospodarka odpadami / Abfallwirtschaft],MATCH($B491,tab_MinKomp[[Stanowisko / Position ]:[Stanowisko / Position ]],0)))</f>
        <v>0</v>
      </c>
      <c r="L492" s="194" t="str">
        <f>IF(INDEX(tab_MinKomp[Przepisy kodeksu pracy / Bestimmungen des Arbeitsgesetzes],MATCH($B491,tab_MinKomp[[Stanowisko / Position ]:[Stanowisko / Position ]],0))="n/a","n/a",L491-INDEX(tab_MinKomp[Przepisy kodeksu pracy / Bestimmungen des Arbeitsgesetzes],MATCH($B491,tab_MinKomp[[Stanowisko / Position ]:[Stanowisko / Position ]],0)))</f>
        <v>n/a</v>
      </c>
      <c r="M492" s="195" t="str">
        <f>IF(INDEX(tab_MinKomp[Przepisy o ub.społ. ZUS  / Sozialversicherungsvorschriften],MATCH($B491,tab_MinKomp[[Stanowisko / Position ]:[Stanowisko / Position ]],0))="n/a","n/a",M491-INDEX(tab_MinKomp[Przepisy o ub.społ. ZUS  / Sozialversicherungsvorschriften],MATCH($B491,tab_MinKomp[[Stanowisko / Position ]:[Stanowisko / Position ]],0)))</f>
        <v>n/a</v>
      </c>
      <c r="N492" s="194" t="str">
        <f>IF(INDEX(tab_MinKomp[PRZEPISY O PDOF /persönlich Einkommensteuergesetz ],MATCH($B491,tab_MinKomp[[Stanowisko / Position ]:[Stanowisko / Position ]],0))="n/a","n/a",N491-INDEX(tab_MinKomp[PRZEPISY O PDOF /persönlich Einkommensteuergesetz ],MATCH($B491,tab_MinKomp[[Stanowisko / Position ]:[Stanowisko / Position ]],0)))</f>
        <v>n/a</v>
      </c>
      <c r="O492" s="194">
        <f>IF(INDEX(tab_MinKomp[Regulamin pracy / Arbeitsordnung],MATCH($B491,tab_MinKomp[[Stanowisko / Position ]:[Stanowisko / Position ]],0))="n/a","n/a",O491-INDEX(tab_MinKomp[Regulamin pracy / Arbeitsordnung],MATCH($B491,tab_MinKomp[[Stanowisko / Position ]:[Stanowisko / Position ]],0)))</f>
        <v>0</v>
      </c>
      <c r="P492" s="194">
        <f>IF(INDEX(tab_MinKomp[Regulamin wynagradzania / Vergütungsordnung],MATCH($B491,tab_MinKomp[[Stanowisko / Position ]:[Stanowisko / Position ]],0))="n/a","n/a",P491-INDEX(tab_MinKomp[Regulamin wynagradzania / Vergütungsordnung],MATCH($B491,tab_MinKomp[[Stanowisko / Position ]:[Stanowisko / Position ]],0)))</f>
        <v>0</v>
      </c>
      <c r="Q492" s="194" t="str">
        <f>IF(INDEX(tab_MinKomp[System R2PŁATNIK PRO: Płace / Lohnabrechnung],MATCH($B491,tab_MinKomp[[Stanowisko / Position ]:[Stanowisko / Position ]],0))="n/a","n/a",Q491-INDEX(tab_MinKomp[System R2PŁATNIK PRO: Płace / Lohnabrechnung],MATCH($B491,tab_MinKomp[[Stanowisko / Position ]:[Stanowisko / Position ]],0)))</f>
        <v>n/a</v>
      </c>
      <c r="R492" s="194" t="str">
        <f>IF(INDEX(tab_MinKomp[SystemR2PŁATNIK PRO: KADRY / Personaldaten],MATCH($B491,tab_MinKomp[[Stanowisko / Position ]:[Stanowisko / Position ]],0))="n/a","n/a",R491-INDEX(tab_MinKomp[SystemR2PŁATNIK PRO: KADRY / Personaldaten],MATCH($B491,tab_MinKomp[[Stanowisko / Position ]:[Stanowisko / Position ]],0)))</f>
        <v>n/a</v>
      </c>
      <c r="S492" s="194" t="str">
        <f>IF(INDEX(tab_MinKomp[SYSTEM R2PŁATNIK PRO: zarządzanie pracownikami / Arbeitsverwaltung],MATCH($B491,tab_MinKomp[[Stanowisko / Position ]:[Stanowisko / Position ]],0))="n/a","n/a",S491-INDEX(tab_MinKomp[SYSTEM R2PŁATNIK PRO: zarządzanie pracownikami / Arbeitsverwaltung],MATCH($B491,tab_MinKomp[[Stanowisko / Position ]:[Stanowisko / Position ]],0)))</f>
        <v>n/a</v>
      </c>
      <c r="T492" s="194" t="str">
        <f>IF(INDEX(tab_MinKomp[Doradztwo, wsparcie personalne / Personalberatung und Unterstützung],MATCH($B491,tab_MinKomp[[Stanowisko / Position ]:[Stanowisko / Position ]],0))="n/a","n/a",T491-INDEX(tab_MinKomp[Doradztwo, wsparcie personalne / Personalberatung und Unterstützung],MATCH($B491,tab_MinKomp[[Stanowisko / Position ]:[Stanowisko / Position ]],0)))</f>
        <v>n/a</v>
      </c>
      <c r="U492" s="194" t="str">
        <f>IF(INDEX(tab_MinKomp[Przepisy o podatku VAT / MwSt.- Gesetz],MATCH($B491,tab_MinKomp[[Stanowisko / Position ]:[Stanowisko / Position ]],0))="n/a","n/a",U491-INDEX(tab_MinKomp[Przepisy o podatku VAT / MwSt.- Gesetz],MATCH($B491,tab_MinKomp[[Stanowisko / Position ]:[Stanowisko / Position ]],0)))</f>
        <v>n/a</v>
      </c>
      <c r="V492" s="194" t="str">
        <f>IF(INDEX(tab_MinKomp[PrzepisyPDOP / geschäftlich Einkommensteuergesetz],MATCH($B491,tab_MinKomp[[Stanowisko / Position ]:[Stanowisko / Position ]],0))="n/a","n/a",V491-INDEX(tab_MinKomp[PrzepisyPDOP / geschäftlich Einkommensteuergesetz],MATCH($B491,tab_MinKomp[[Stanowisko / Position ]:[Stanowisko / Position ]],0)))</f>
        <v>n/a</v>
      </c>
      <c r="W492" s="194" t="str">
        <f>IF(INDEX(tab_MinKomp[System BAAN / FINANSE (FIBU)],MATCH($B491,tab_MinKomp[[Stanowisko / Position ]:[Stanowisko / Position ]],0))="n/a","n/a",W491-INDEX(tab_MinKomp[System BAAN / FINANSE (FIBU)],MATCH($B491,tab_MinKomp[[Stanowisko / Position ]:[Stanowisko / Position ]],0)))</f>
        <v>n/a</v>
      </c>
      <c r="X492" s="194" t="str">
        <f>IF(INDEX(tab_MinKomp[Systemy pomocnicze / Hilfssysteme(STOCKPROGRAM, KALK2000 etc.)],MATCH($B491,tab_MinKomp[[Stanowisko / Position ]:[Stanowisko / Position ]],0))="n/a","n/a",X491-INDEX(tab_MinKomp[Systemy pomocnicze / Hilfssysteme(STOCKPROGRAM, KALK2000 etc.)],MATCH($B491,tab_MinKomp[[Stanowisko / Position ]:[Stanowisko / Position ]],0)))</f>
        <v>n/a</v>
      </c>
      <c r="Y492" s="194" t="str">
        <f>IF(INDEX(tab_MinKomp[Polityka rachunkowości / Buchführungspolitik],MATCH($B491,tab_MinKomp[[Stanowisko / Position ]:[Stanowisko / Position ]],0))="n/a","n/a",Y491-INDEX(tab_MinKomp[Polityka rachunkowości / Buchführungspolitik],MATCH($B491,tab_MinKomp[[Stanowisko / Position ]:[Stanowisko / Position ]],0)))</f>
        <v>n/a</v>
      </c>
      <c r="Z492" s="194" t="str">
        <f>IF(INDEX(tab_MinKomp[Ustawa o rachunkowości / Rechnungslegungsgesetz],MATCH($B491,tab_MinKomp[[Stanowisko / Position ]:[Stanowisko / Position ]],0))="n/a","n/a",Z491-INDEX(tab_MinKomp[Ustawa o rachunkowości / Rechnungslegungsgesetz],MATCH($B491,tab_MinKomp[[Stanowisko / Position ]:[Stanowisko / Position ]],0)))</f>
        <v>n/a</v>
      </c>
      <c r="AA492" s="194" t="str">
        <f>IF(INDEX(tab_MinKomp[WORKFLOW - TS-100],MATCH($B491,tab_MinKomp[[Stanowisko / Position ]:[Stanowisko / Position ]],0))="n/a","n/a",AA491-INDEX(tab_MinKomp[WORKFLOW - TS-100],MATCH($B491,tab_MinKomp[[Stanowisko / Position ]:[Stanowisko / Position ]],0)))</f>
        <v>n/a</v>
      </c>
      <c r="AB492" s="194" t="str">
        <f>IF(INDEX(tab_MinKomp[WORKFLOW - SFMS],MATCH($B491,tab_MinKomp[[Stanowisko / Position ]:[Stanowisko / Position ]],0))="n/a","n/a",AB491-INDEX(tab_MinKomp[WORKFLOW - SFMS],MATCH($B491,tab_MinKomp[[Stanowisko / Position ]:[Stanowisko / Position ]],0)))</f>
        <v>n/a</v>
      </c>
      <c r="AC492" s="194" t="str">
        <f>IF(INDEX(tab_MinKomp[System ISO 9001:2015],MATCH($B491,tab_MinKomp[[Stanowisko / Position ]:[Stanowisko / Position ]],0))="n/a","n/a",AC491-INDEX(tab_MinKomp[System ISO 9001:2015],MATCH($B491,tab_MinKomp[[Stanowisko / Position ]:[Stanowisko / Position ]],0)))</f>
        <v>n/a</v>
      </c>
      <c r="AD492" s="194" t="str">
        <f>IF(INDEX(tab_MinKomp[System ISO 9001:2015],MATCH($B491,tab_MinKomp[[Stanowisko / Position ]:[Stanowisko / Position ]],0))="n/a","n/a",AD491-INDEX(tab_MinKomp[System ISO 9001:2015],MATCH($B491,tab_MinKomp[[Stanowisko / Position ]:[Stanowisko / Position ]],0)))</f>
        <v>n/a</v>
      </c>
      <c r="AE492" s="194" t="str">
        <f>IF(INDEX(tab_MinKomp[System ISO 9001:2015],MATCH($B491,tab_MinKomp[[Stanowisko / Position ]:[Stanowisko / Position ]],0))="n/a","n/a",AE491-INDEX(tab_MinKomp[System ISO 9001:2015],MATCH($B491,tab_MinKomp[[Stanowisko / Position ]:[Stanowisko / Position ]],0)))</f>
        <v>n/a</v>
      </c>
      <c r="AF492" s="194" t="str">
        <f>IF(INDEX(tab_MinKomp[System ISO 9001:2015],MATCH($B491,tab_MinKomp[[Stanowisko / Position ]:[Stanowisko / Position ]],0))="n/a","n/a",AF491-INDEX(tab_MinKomp[System ISO 9001:2015],MATCH($B491,tab_MinKomp[[Stanowisko / Position ]:[Stanowisko / Position ]],0)))</f>
        <v>n/a</v>
      </c>
      <c r="AG492" s="194" t="str">
        <f>IF(INDEX(tab_MinKomp[Wymagania VDA 6.3 Process / Forderungen],MATCH($B491,tab_MinKomp[[Stanowisko / Position ]:[Stanowisko / Position ]],0))="n/a","n/a",AG491-INDEX(tab_MinKomp[Wymagania VDA 6.3 Process / Forderungen],MATCH($B491,tab_MinKomp[[Stanowisko / Position ]:[Stanowisko / Position ]],0)))</f>
        <v>n/a</v>
      </c>
      <c r="AH492" s="194" t="str">
        <f>IF(INDEX(tab_MinKomp[Wymagania VDA 6.5 Product / Forderungen],MATCH($B491,tab_MinKomp[[Stanowisko / Position ]:[Stanowisko / Position ]],0))="n/a","n/a",AH491-INDEX(tab_MinKomp[Wymagania VDA 6.5 Product / Forderungen],MATCH($B491,tab_MinKomp[[Stanowisko / Position ]:[Stanowisko / Position ]],0)))</f>
        <v>n/a</v>
      </c>
      <c r="AI492" s="194" t="str">
        <f>IF(INDEX(tab_MinKomp[System ISO 9001:2015],MATCH($B491,tab_MinKomp[[Stanowisko / Position ]:[Stanowisko / Position ]],0))="n/a","n/a",AI491-INDEX(tab_MinKomp[System ISO 9001:2015],MATCH($B491,tab_MinKomp[[Stanowisko / Position ]:[Stanowisko / Position ]],0)))</f>
        <v>n/a</v>
      </c>
      <c r="AJ492" s="194" t="str">
        <f>IF(INDEX(tab_MinKomp[Auditor systemu ISO 17021:2018],MATCH($B491,tab_MinKomp[[Stanowisko / Position ]:[Stanowisko / Position ]],0))="n/a","n/a",AJ491-INDEX(tab_MinKomp[Auditor systemu ISO 17021:2018],MATCH($B491,tab_MinKomp[[Stanowisko / Position ]:[Stanowisko / Position ]],0)))</f>
        <v>n/a</v>
      </c>
      <c r="AK492" s="194" t="str">
        <f>IF(INDEX(tab_MinKomp[Pełnomocnik systemu / Systemvertreter],MATCH($B491,tab_MinKomp[[Stanowisko / Position ]:[Stanowisko / Position ]],0))="n/a","n/a",AK491-INDEX(tab_MinKomp[Pełnomocnik systemu / Systemvertreter],MATCH($B491,tab_MinKomp[[Stanowisko / Position ]:[Stanowisko / Position ]],0)))</f>
        <v>n/a</v>
      </c>
      <c r="AL492" s="194">
        <f>IF(INDEX(tab_MinKomp[Polityka Etyczna - Compliance],MATCH($B491,tab_MinKomp[[Stanowisko / Position ]:[Stanowisko / Position ]],0))="n/a","n/a",AL491-INDEX(tab_MinKomp[Polityka Etyczna - Compliance],MATCH($B491,tab_MinKomp[[Stanowisko / Position ]:[Stanowisko / Position ]],0)))</f>
        <v>0</v>
      </c>
      <c r="AM492" s="194" t="str">
        <f>IF(INDEX(tab_MinKomp[WDRAŻANIE NOWYCH PROJEKTÓW/ PROCEDURA CTM],MATCH($B491,tab_MinKomp[[Stanowisko / Position ]:[Stanowisko / Position ]],0))="n/a","n/a",AM491-INDEX(tab_MinKomp[WDRAŻANIE NOWYCH PROJEKTÓW/ PROCEDURA CTM],MATCH($B491,tab_MinKomp[[Stanowisko / Position ]:[Stanowisko / Position ]],0)))</f>
        <v>n/a</v>
      </c>
      <c r="AN492" s="194" t="str">
        <f>IF(INDEX(tab_MinKomp[KAMIENIE MILOWE MSL/PIFF],MATCH($B491,tab_MinKomp[[Stanowisko / Position ]:[Stanowisko / Position ]],0))="n/a","n/a",AN491-INDEX(tab_MinKomp[KAMIENIE MILOWE MSL/PIFF],MATCH($B491,tab_MinKomp[[Stanowisko / Position ]:[Stanowisko / Position ]],0)))</f>
        <v>n/a</v>
      </c>
      <c r="AO492" s="194">
        <f>IF(INDEX(tab_MinKomp[CP],MATCH($B491,tab_MinKomp[[Stanowisko / Position ]:[Stanowisko / Position ]],0))="n/a","n/a",AO491-INDEX(tab_MinKomp[CP],MATCH($B491,tab_MinKomp[[Stanowisko / Position ]:[Stanowisko / Position ]],0)))</f>
        <v>0</v>
      </c>
      <c r="AP492" s="194" t="str">
        <f>IF(INDEX(tab_MinKomp[FMEA],MATCH($B491,tab_MinKomp[[Stanowisko / Position ]:[Stanowisko / Position ]],0))="n/a","n/a",AP491-INDEX(tab_MinKomp[FMEA],MATCH($B491,tab_MinKomp[[Stanowisko / Position ]:[Stanowisko / Position ]],0)))</f>
        <v>n/a</v>
      </c>
      <c r="AQ492" s="194">
        <f>IF(INDEX(tab_MinKomp[FLOW CHART],MATCH($B491,tab_MinKomp[[Stanowisko / Position ]:[Stanowisko / Position ]],0))="n/a","n/a",AQ491-INDEX(tab_MinKomp[FLOW CHART],MATCH($B491,tab_MinKomp[[Stanowisko / Position ]:[Stanowisko / Position ]],0)))</f>
        <v>0</v>
      </c>
      <c r="AR492" s="194" t="str">
        <f>IF(INDEX(tab_MinKomp[APQP],MATCH($B491,tab_MinKomp[[Stanowisko / Position ]:[Stanowisko / Position ]],0))="n/a","n/a",AR491-INDEX(tab_MinKomp[APQP],MATCH($B491,tab_MinKomp[[Stanowisko / Position ]:[Stanowisko / Position ]],0)))</f>
        <v>n/a</v>
      </c>
      <c r="AS492" s="194" t="str">
        <f>IF(INDEX(tab_MinKomp[MSA],MATCH($B491,tab_MinKomp[[Stanowisko / Position ]:[Stanowisko / Position ]],0))="n/a","n/a",AS491-INDEX(tab_MinKomp[MSA],MATCH($B491,tab_MinKomp[[Stanowisko / Position ]:[Stanowisko / Position ]],0)))</f>
        <v>n/a</v>
      </c>
      <c r="AT492" s="194" t="str">
        <f>IF(INDEX(tab_MinKomp[SPC],MATCH($B491,tab_MinKomp[[Stanowisko / Position ]:[Stanowisko / Position ]],0))="n/a","n/a",AT491-INDEX(tab_MinKomp[SPC],MATCH($B491,tab_MinKomp[[Stanowisko / Position ]:[Stanowisko / Position ]],0)))</f>
        <v>n/a</v>
      </c>
      <c r="AU492" s="194" t="str">
        <f>IF(INDEX(tab_MinKomp[CSR (SPECYFICZNE WYMAGANIA KLIENTA)],MATCH($B491,tab_MinKomp[[Stanowisko / Position ]:[Stanowisko / Position ]],0))="n/a","n/a",AU491-INDEX(tab_MinKomp[CSR (SPECYFICZNE WYMAGANIA KLIENTA)],MATCH($B491,tab_MinKomp[[Stanowisko / Position ]:[Stanowisko / Position ]],0)))</f>
        <v>n/a</v>
      </c>
      <c r="AV492" s="194">
        <f>IF(INDEX(tab_MinKomp[5S],MATCH($B491,tab_MinKomp[[Stanowisko / Position ]:[Stanowisko / Position ]],0))="n/a","n/a",AV491-INDEX(tab_MinKomp[5S],MATCH($B491,tab_MinKomp[[Stanowisko / Position ]:[Stanowisko / Position ]],0)))</f>
        <v>0</v>
      </c>
      <c r="AW492" s="194">
        <f>IF(INDEX(tab_MinKomp[LEAN MANAGEMENT],MATCH($B491,tab_MinKomp[[Stanowisko / Position ]:[Stanowisko / Position ]],0))="n/a","n/a",AW491-INDEX(tab_MinKomp[LEAN MANAGEMENT],MATCH($B491,tab_MinKomp[[Stanowisko / Position ]:[Stanowisko / Position ]],0)))</f>
        <v>0</v>
      </c>
      <c r="AX492" s="194" t="str">
        <f>IF(INDEX(tab_MinKomp[5R],MATCH($B491,tab_MinKomp[[Stanowisko / Position ]:[Stanowisko / Position ]],0))="n/a","n/a",AX491-INDEX(tab_MinKomp[5R],MATCH($B491,tab_MinKomp[[Stanowisko / Position ]:[Stanowisko / Position ]],0)))</f>
        <v>n/a</v>
      </c>
      <c r="AY492" s="194" t="str">
        <f>IF(INDEX(tab_MinKomp[Six Sigma],MATCH($B491,tab_MinKomp[[Stanowisko / Position ]:[Stanowisko / Position ]],0))="n/a","n/a",AY491-INDEX(tab_MinKomp[Six Sigma],MATCH($B491,tab_MinKomp[[Stanowisko / Position ]:[Stanowisko / Position ]],0)))</f>
        <v>n/a</v>
      </c>
      <c r="AZ492" s="194" t="str">
        <f>IF(INDEX(tab_MinKomp[System BAAN / Distribution &amp; Supply Chain],MATCH($B491,tab_MinKomp[[Stanowisko / Position ]:[Stanowisko / Position ]],0))="n/a","n/a",AZ491-INDEX(tab_MinKomp[System BAAN / Distribution &amp; Supply Chain],MATCH($B491,tab_MinKomp[[Stanowisko / Position ]:[Stanowisko / Position ]],0)))</f>
        <v>n/a</v>
      </c>
      <c r="BA492" s="194" t="str">
        <f>IF(INDEX(tab_MinKomp[Gospodarka magazynowa / Lagerverwaltung],MATCH($B491,tab_MinKomp[[Stanowisko / Position ]:[Stanowisko / Position ]],0))="n/a","n/a",BA491-INDEX(tab_MinKomp[Gospodarka magazynowa / Lagerverwaltung],MATCH($B491,tab_MinKomp[[Stanowisko / Position ]:[Stanowisko / Position ]],0)))</f>
        <v>n/a</v>
      </c>
      <c r="BB492" s="194" t="str">
        <f>IF(INDEX(tab_MinKomp[Inwentaryzacja - organizacja i przebieg / Inventurprozess],MATCH($B491,tab_MinKomp[[Stanowisko / Position ]:[Stanowisko / Position ]],0))="n/a","n/a",BB491-INDEX(tab_MinKomp[Inwentaryzacja - organizacja i przebieg / Inventurprozess],MATCH($B491,tab_MinKomp[[Stanowisko / Position ]:[Stanowisko / Position ]],0)))</f>
        <v>n/a</v>
      </c>
      <c r="BC492" s="194" t="str">
        <f>IF(INDEX(tab_MinKomp[Organizacja dostaw / Versorgungsorganisation],MATCH($B491,tab_MinKomp[[Stanowisko / Position ]:[Stanowisko / Position ]],0))="n/a","n/a",BC491-INDEX(tab_MinKomp[Organizacja dostaw / Versorgungsorganisation],MATCH($B491,tab_MinKomp[[Stanowisko / Position ]:[Stanowisko / Position ]],0)))</f>
        <v>n/a</v>
      </c>
      <c r="BD492" s="194" t="str">
        <f>IF(INDEX(tab_MinKomp[Organizacja wysyłek / Organisation von Lieferungen],MATCH($B491,tab_MinKomp[[Stanowisko / Position ]:[Stanowisko / Position ]],0))="n/a","n/a",BD491-INDEX(tab_MinKomp[Organizacja wysyłek / Organisation von Lieferungen],MATCH($B491,tab_MinKomp[[Stanowisko / Position ]:[Stanowisko / Position ]],0)))</f>
        <v>n/a</v>
      </c>
      <c r="BE492" s="194" t="str">
        <f>IF(INDEX(tab_MinKomp[Analiza magazynowa - Program Polen.mdb / Inventuranalyse],MATCH($B491,tab_MinKomp[[Stanowisko / Position ]:[Stanowisko / Position ]],0))="n/a","n/a",BE491-INDEX(tab_MinKomp[Analiza magazynowa - Program Polen.mdb / Inventuranalyse],MATCH($B491,tab_MinKomp[[Stanowisko / Position ]:[Stanowisko / Position ]],0)))</f>
        <v>n/a</v>
      </c>
      <c r="BF492" s="190" t="str">
        <f>IF(INDEX(tab_MinKomp[MMOG (Materials Management Operations Guidelines)],MATCH($B491,tab_MinKomp[[Stanowisko / Position ]:[Stanowisko / Position ]],0))="n/a","n/a",BF491-INDEX(tab_MinKomp[MMOG (Materials Management Operations Guidelines)],MATCH($B491,tab_MinKomp[[Stanowisko / Position ]:[Stanowisko / Position ]],0)))</f>
        <v>n/a</v>
      </c>
      <c r="BG492" s="190" t="str">
        <f>IF(INDEX(tab_MinKomp[GPP],MATCH($B491,tab_MinKomp[[Stanowisko / Position ]:[Stanowisko / Position ]],0))="n/a","n/a",BG491-INDEX(tab_MinKomp[GPP],MATCH($B491,tab_MinKomp[[Stanowisko / Position ]:[Stanowisko / Position ]],0)))</f>
        <v>n/a</v>
      </c>
      <c r="BH492" s="190" t="str">
        <f>IF(INDEX(tab_MinKomp[AIAG (Automotive Industry Action Group)],MATCH($B491,tab_MinKomp[[Stanowisko / Position ]:[Stanowisko / Position ]],0))="n/a","n/a",BH491-INDEX(tab_MinKomp[AIAG (Automotive Industry Action Group)],MATCH($B491,tab_MinKomp[[Stanowisko / Position ]:[Stanowisko / Position ]],0)))</f>
        <v>n/a</v>
      </c>
      <c r="BI492" s="190" t="str">
        <f>IF(INDEX(tab_MinKomp[Super-G disputes],MATCH($B491,tab_MinKomp[[Stanowisko / Position ]:[Stanowisko / Position ]],0))="n/a","n/a",BI491-INDEX(tab_MinKomp[Super-G disputes],MATCH($B491,tab_MinKomp[[Stanowisko / Position ]:[Stanowisko / Position ]],0)))</f>
        <v>n/a</v>
      </c>
      <c r="BJ492" s="190" t="str">
        <f>IF(INDEX(tab_MinKomp[CMMS3/eDDL (Direct Data Link)],MATCH($B491,tab_MinKomp[[Stanowisko / Position ]:[Stanowisko / Position ]],0))="n/a","n/a",BJ491-INDEX(tab_MinKomp[CMMS3/eDDL (Direct Data Link)],MATCH($B491,tab_MinKomp[[Stanowisko / Position ]:[Stanowisko / Position ]],0)))</f>
        <v>n/a</v>
      </c>
      <c r="BK492" s="190" t="str">
        <f>IF(INDEX(tab_MinKomp[MP&amp;L (Material Planning and Logistics)],MATCH($B491,tab_MinKomp[[Stanowisko / Position ]:[Stanowisko / Position ]],0))="n/a","n/a",BK491-INDEX(tab_MinKomp[MP&amp;L (Material Planning and Logistics)],MATCH($B491,tab_MinKomp[[Stanowisko / Position ]:[Stanowisko / Position ]],0)))</f>
        <v>n/a</v>
      </c>
      <c r="BL492" s="190" t="str">
        <f>IF(INDEX(tab_MinKomp[Supplier delivery rating],MATCH($B491,tab_MinKomp[[Stanowisko / Position ]:[Stanowisko / Position ]],0))="n/a","n/a",BL491-INDEX(tab_MinKomp[Supplier delivery rating],MATCH($B491,tab_MinKomp[[Stanowisko / Position ]:[Stanowisko / Position ]],0)))</f>
        <v>n/a</v>
      </c>
      <c r="BM492" s="194" t="str">
        <f>IF(INDEX(tab_MinKomp[Obsługa maszyn KVT / KVT Maschinenbedienung],MATCH($B491,tab_MinKomp[[Stanowisko / Position ]:[Stanowisko / Position ]],0))="n/a","n/a",BM491-INDEX(tab_MinKomp[Obsługa maszyn KVT / KVT Maschinenbedienung],MATCH($B491,tab_MinKomp[[Stanowisko / Position ]:[Stanowisko / Position ]],0)))</f>
        <v>n/a</v>
      </c>
      <c r="BN492" s="194" t="str">
        <f>IF(INDEX(tab_MinKomp[Obsługa maszyn KVT / KVT Maschinenbedienung],MATCH($B491,tab_MinKomp[[Stanowisko / Position ]:[Stanowisko / Position ]],0))="n/a","n/a",BN491-INDEX(tab_MinKomp[Obsługa maszyn KVT / KVT Maschinenbedienung],MATCH($B491,tab_MinKomp[[Stanowisko / Position ]:[Stanowisko / Position ]],0)))</f>
        <v>n/a</v>
      </c>
      <c r="BO492" s="194" t="str">
        <f>IF(INDEX(tab_MinKomp[Obsługa maszyn KVT / KVT Maschinenbedienung],MATCH($B491,tab_MinKomp[[Stanowisko / Position ]:[Stanowisko / Position ]],0))="n/a","n/a",BO491-INDEX(tab_MinKomp[Obsługa maszyn KVT / KVT Maschinenbedienung],MATCH($B491,tab_MinKomp[[Stanowisko / Position ]:[Stanowisko / Position ]],0)))</f>
        <v>n/a</v>
      </c>
      <c r="BP492" s="194">
        <f>IF(INDEX(tab_MinKomp[Obsługa maszyn Novapax / Novapax Maschinenbedienung],MATCH($B491,tab_MinKomp[[Stanowisko / Position ]:[Stanowisko / Position ]],0))="n/a","n/a",BP491-INDEX(tab_MinKomp[Obsługa maszyn Novapax / Novapax Maschinenbedienung],MATCH($B491,tab_MinKomp[[Stanowisko / Position ]:[Stanowisko / Position ]],0)))</f>
        <v>-1</v>
      </c>
      <c r="BQ492" s="194" t="str">
        <f>IF(INDEX(tab_MinKomp[Obsługa maszyn Piovan / Piovan Maschinenbedienung],MATCH($B491,tab_MinKomp[[Stanowisko / Position ]:[Stanowisko / Position ]],0))="n/a","n/a",BQ491-INDEX(tab_MinKomp[Obsługa maszyn Piovan / Piovan Maschinenbedienung],MATCH($B491,tab_MinKomp[[Stanowisko / Position ]:[Stanowisko / Position ]],0)))</f>
        <v>n/a</v>
      </c>
      <c r="BR492" s="194">
        <f>IF(INDEX(tab_MinKomp[Eliminacja awarii / Beseitigung von Ausfällen],MATCH($B491,tab_MinKomp[[Stanowisko / Position ]:[Stanowisko / Position ]],0))="n/a","n/a",BR491-INDEX(tab_MinKomp[Eliminacja awarii / Beseitigung von Ausfällen],MATCH($B491,tab_MinKomp[[Stanowisko / Position ]:[Stanowisko / Position ]],0)))</f>
        <v>0</v>
      </c>
      <c r="BS492" s="194" t="str">
        <f>IF(INDEX(tab_MinKomp[Obsługa maszyn Piovan / Piovan Maschinenbedienung],MATCH($B491,tab_MinKomp[[Stanowisko / Position ]:[Stanowisko / Position ]],0))="n/a","n/a",BS491-INDEX(tab_MinKomp[Obsługa maszyn Piovan / Piovan Maschinenbedienung],MATCH($B491,tab_MinKomp[[Stanowisko / Position ]:[Stanowisko / Position ]],0)))</f>
        <v>n/a</v>
      </c>
      <c r="BT492" s="194" t="str">
        <f>IF(INDEX(tab_MinKomp[Obsługa maszyn Piovan / Piovan Maschinenbedienung],MATCH($B491,tab_MinKomp[[Stanowisko / Position ]:[Stanowisko / Position ]],0))="n/a","n/a",BT491-INDEX(tab_MinKomp[Obsługa maszyn Piovan / Piovan Maschinenbedienung],MATCH($B491,tab_MinKomp[[Stanowisko / Position ]:[Stanowisko / Position ]],0)))</f>
        <v>n/a</v>
      </c>
      <c r="BU492" s="194" t="str">
        <f>IF(INDEX(tab_MinKomp[Obsługa maszyn Piovan / Piovan Maschinenbedienung],MATCH($B491,tab_MinKomp[[Stanowisko / Position ]:[Stanowisko / Position ]],0))="n/a","n/a",BU491-INDEX(tab_MinKomp[Obsługa maszyn Piovan / Piovan Maschinenbedienung],MATCH($B491,tab_MinKomp[[Stanowisko / Position ]:[Stanowisko / Position ]],0)))</f>
        <v>n/a</v>
      </c>
      <c r="BV492" s="194" t="str">
        <f>IF(INDEX(tab_MinKomp[Obsługa maszyn Piovan / Piovan Maschinenbedienung],MATCH($B491,tab_MinKomp[[Stanowisko / Position ]:[Stanowisko / Position ]],0))="n/a","n/a",BV491-INDEX(tab_MinKomp[Obsługa maszyn Piovan / Piovan Maschinenbedienung],MATCH($B491,tab_MinKomp[[Stanowisko / Position ]:[Stanowisko / Position ]],0)))</f>
        <v>n/a</v>
      </c>
      <c r="BW492" s="194" t="str">
        <f>IF(INDEX(tab_MinKomp[Obsługa maszyn Piovan / Piovan Maschinenbedienung],MATCH($B491,tab_MinKomp[[Stanowisko / Position ]:[Stanowisko / Position ]],0))="n/a","n/a",BW491-INDEX(tab_MinKomp[Obsługa maszyn Piovan / Piovan Maschinenbedienung],MATCH($B491,tab_MinKomp[[Stanowisko / Position ]:[Stanowisko / Position ]],0)))</f>
        <v>n/a</v>
      </c>
      <c r="BX492" s="194" t="str">
        <f>IF(INDEX(tab_MinKomp[Obsługa maszyn Piovan / Piovan Maschinenbedienung],MATCH($B491,tab_MinKomp[[Stanowisko / Position ]:[Stanowisko / Position ]],0))="n/a","n/a",BX491-INDEX(tab_MinKomp[Obsługa maszyn Piovan / Piovan Maschinenbedienung],MATCH($B491,tab_MinKomp[[Stanowisko / Position ]:[Stanowisko / Position ]],0)))</f>
        <v>n/a</v>
      </c>
      <c r="BY492" s="194" t="str">
        <f>IF(INDEX(tab_MinKomp[Obsługa maszyn Engel / Engel Maschinenbedienung],MATCH($B491,tab_MinKomp[[Stanowisko / Position ]:[Stanowisko / Position ]],0))="n/a","n/a",BY491-INDEX(tab_MinKomp[Obsługa maszyn Engel / Engel Maschinenbedienung],MATCH($B491,tab_MinKomp[[Stanowisko / Position ]:[Stanowisko / Position ]],0)))</f>
        <v>n/a</v>
      </c>
      <c r="BZ492" s="194" t="str">
        <f>IF(INDEX(tab_MinKomp[Obsługa maszyn KVT / KVT Maschinenbedienung],MATCH($B491,tab_MinKomp[[Stanowisko / Position ]:[Stanowisko / Position ]],0))="n/a","n/a",BZ491-INDEX(tab_MinKomp[Obsługa maszyn KVT / KVT Maschinenbedienung],MATCH($B491,tab_MinKomp[[Stanowisko / Position ]:[Stanowisko / Position ]],0)))</f>
        <v>n/a</v>
      </c>
      <c r="CA492" s="194">
        <f>IF(INDEX(tab_MinKomp[Eliminacja awarii / Beseitigung von Ausfällen],MATCH($B491,tab_MinKomp[[Stanowisko / Position ]:[Stanowisko / Position ]],0))="n/a","n/a",CA491-INDEX(tab_MinKomp[Eliminacja awarii / Beseitigung von Ausfällen],MATCH($B491,tab_MinKomp[[Stanowisko / Position ]:[Stanowisko / Position ]],0)))</f>
        <v>0</v>
      </c>
      <c r="CB492" s="194" t="str">
        <f>IF(INDEX(tab_MinKomp[Obsługa maszyn ASL / ASL Maschinenbedienung],MATCH($B491,tab_MinKomp[[Stanowisko / Position ]:[Stanowisko / Position ]],0))="n/a","n/a",CB491-INDEX(tab_MinKomp[Obsługa maszyn ASL / ASL Maschinenbedienung],MATCH($B491,tab_MinKomp[[Stanowisko / Position ]:[Stanowisko / Position ]],0)))</f>
        <v>n/a</v>
      </c>
      <c r="CC492" s="194">
        <f>IF(INDEX(tab_MinKomp[Obsługa maszyn Novapax / Novapax Maschinenbedienung],MATCH($B491,tab_MinKomp[[Stanowisko / Position ]:[Stanowisko / Position ]],0))="n/a","n/a",CC491-INDEX(tab_MinKomp[Obsługa maszyn Novapax / Novapax Maschinenbedienung],MATCH($B491,tab_MinKomp[[Stanowisko / Position ]:[Stanowisko / Position ]],0)))</f>
        <v>0</v>
      </c>
      <c r="CD492" s="194">
        <f>IF(INDEX(tab_MinKomp[Obsługa maszyn Novapax / Novapax Maschinenbedienung],MATCH($B491,tab_MinKomp[[Stanowisko / Position ]:[Stanowisko / Position ]],0))="n/a","n/a",CD491-INDEX(tab_MinKomp[Obsługa maszyn Novapax / Novapax Maschinenbedienung],MATCH($B491,tab_MinKomp[[Stanowisko / Position ]:[Stanowisko / Position ]],0)))</f>
        <v>0</v>
      </c>
      <c r="CE492" s="194" t="str">
        <f>IF(INDEX(tab_MinKomp[Obsługa maszyn Piovan / Piovan Maschinenbedienung],MATCH($B491,tab_MinKomp[[Stanowisko / Position ]:[Stanowisko / Position ]],0))="n/a","n/a",CE491-INDEX(tab_MinKomp[Obsługa maszyn Piovan / Piovan Maschinenbedienung],MATCH($B491,tab_MinKomp[[Stanowisko / Position ]:[Stanowisko / Position ]],0)))</f>
        <v>n/a</v>
      </c>
      <c r="CF492" s="194" t="str">
        <f>IF(INDEX(tab_MinKomp[Obsługa maszyn Piovan / Piovan Maschinenbedienung],MATCH($B491,tab_MinKomp[[Stanowisko / Position ]:[Stanowisko / Position ]],0))="n/a","n/a",CF491-INDEX(tab_MinKomp[Obsługa maszyn Piovan / Piovan Maschinenbedienung],MATCH($B491,tab_MinKomp[[Stanowisko / Position ]:[Stanowisko / Position ]],0)))</f>
        <v>n/a</v>
      </c>
      <c r="CG492" s="194">
        <f>IF(INDEX(tab_MinKomp[Eliminacja awarii / Beseitigung von Ausfällen],MATCH($B491,tab_MinKomp[[Stanowisko / Position ]:[Stanowisko / Position ]],0))="n/a","n/a",CG491-INDEX(tab_MinKomp[Eliminacja awarii / Beseitigung von Ausfällen],MATCH($B491,tab_MinKomp[[Stanowisko / Position ]:[Stanowisko / Position ]],0)))</f>
        <v>0</v>
      </c>
      <c r="CH492" s="194" t="str">
        <f>IF(INDEX(tab_MinKomp[Wymagania VDA 6.5 Product / Forderungen],MATCH($B491,tab_MinKomp[[Stanowisko / Position ]:[Stanowisko / Position ]],0))="n/a","n/a",CH491-INDEX(tab_MinKomp[Wymagania VDA 6.5 Product / Forderungen],MATCH($B491,tab_MinKomp[[Stanowisko / Position ]:[Stanowisko / Position ]],0)))</f>
        <v>n/a</v>
      </c>
      <c r="CI492" s="194" t="str">
        <f>IF(INDEX(tab_MinKomp[Wymagania VDA 6.5 Product / Forderungen],MATCH($B491,tab_MinKomp[[Stanowisko / Position ]:[Stanowisko / Position ]],0))="n/a","n/a",CI491-INDEX(tab_MinKomp[Wymagania VDA 6.5 Product / Forderungen],MATCH($B491,tab_MinKomp[[Stanowisko / Position ]:[Stanowisko / Position ]],0)))</f>
        <v>n/a</v>
      </c>
      <c r="CJ492" s="194" t="str">
        <f>IF(INDEX(tab_MinKomp[Wymagania VDA 6.5 Product / Forderungen],MATCH($B491,tab_MinKomp[[Stanowisko / Position ]:[Stanowisko / Position ]],0))="n/a","n/a",CJ491-INDEX(tab_MinKomp[Wymagania VDA 6.5 Product / Forderungen],MATCH($B491,tab_MinKomp[[Stanowisko / Position ]:[Stanowisko / Position ]],0)))</f>
        <v>n/a</v>
      </c>
      <c r="CK492" s="194" t="str">
        <f>IF(INDEX(tab_MinKomp[Wymagania VDA 6.5 Product / Forderungen],MATCH($B491,tab_MinKomp[[Stanowisko / Position ]:[Stanowisko / Position ]],0))="n/a","n/a",CK491-INDEX(tab_MinKomp[Wymagania VDA 6.5 Product / Forderungen],MATCH($B491,tab_MinKomp[[Stanowisko / Position ]:[Stanowisko / Position ]],0)))</f>
        <v>n/a</v>
      </c>
      <c r="CL492" s="194" t="str">
        <f>IF(INDEX(tab_MinKomp[Wymagania VDA 6.5 Product / Forderungen],MATCH($B491,tab_MinKomp[[Stanowisko / Position ]:[Stanowisko / Position ]],0))="n/a","n/a",CL491-INDEX(tab_MinKomp[Wymagania VDA 6.5 Product / Forderungen],MATCH($B491,tab_MinKomp[[Stanowisko / Position ]:[Stanowisko / Position ]],0)))</f>
        <v>n/a</v>
      </c>
      <c r="CM492" s="194" t="str">
        <f>IF(INDEX(tab_MinKomp[Informatyka ogólna (techniczne i systemowe) / Allgemeine IT (Technik und System)],MATCH($B491,tab_MinKomp[[Stanowisko / Position ]:[Stanowisko / Position ]],0))="n/a","n/a",CM491-INDEX(tab_MinKomp[Informatyka ogólna (techniczne i systemowe) / Allgemeine IT (Technik und System)],MATCH($B491,tab_MinKomp[[Stanowisko / Position ]:[Stanowisko / Position ]],0)))</f>
        <v>n/a</v>
      </c>
      <c r="CN492" s="194" t="str">
        <f>IF(INDEX(tab_MinKomp[Sieci komputerowe / Computernetzwerke],MATCH($B491,tab_MinKomp[[Stanowisko / Position ]:[Stanowisko / Position ]],0))="n/a","n/a",CN491-INDEX(tab_MinKomp[Sieci komputerowe / Computernetzwerke],MATCH($B491,tab_MinKomp[[Stanowisko / Position ]:[Stanowisko / Position ]],0)))</f>
        <v>n/a</v>
      </c>
      <c r="CO492" s="194" t="str">
        <f>IF(INDEX(tab_MinKomp[Hardware (komputery PC, drukarki biurowe i etykietowe, telefonia stacjonarna i mobilna) (PC, Drucker, Telefpne, Handys)],MATCH($B491,tab_MinKomp[[Stanowisko / Position ]:[Stanowisko / Position ]],0))="n/a","n/a",CO491-INDEX(tab_MinKomp[Hardware (komputery PC, drukarki biurowe i etykietowe, telefonia stacjonarna i mobilna) (PC, Drucker, Telefpne, Handys)],MATCH($B491,tab_MinKomp[[Stanowisko / Position ]:[Stanowisko / Position ]],0)))</f>
        <v>n/a</v>
      </c>
      <c r="CP492" s="194" t="str">
        <f>IF(INDEX(tab_MinKomp[Software &amp; Systems (MS Office, MS Remote Desktop)],MATCH($B491,tab_MinKomp[[Stanowisko / Position ]:[Stanowisko / Position ]],0))="n/a","n/a",CP491-INDEX(tab_MinKomp[Software &amp; Systems (MS Office, MS Remote Desktop)],MATCH($B491,tab_MinKomp[[Stanowisko / Position ]:[Stanowisko / Position ]],0)))</f>
        <v>n/a</v>
      </c>
      <c r="CQ492" s="194" t="str">
        <f>IF(INDEX(tab_MinKomp[Programowanie obiektowe (PHP) / Objektprogrammierung],MATCH($B491,tab_MinKomp[[Stanowisko / Position ]:[Stanowisko / Position ]],0))="n/a","n/a",CQ491-INDEX(tab_MinKomp[Programowanie obiektowe (PHP) / Objektprogrammierung],MATCH($B491,tab_MinKomp[[Stanowisko / Position ]:[Stanowisko / Position ]],0)))</f>
        <v>n/a</v>
      </c>
      <c r="CR492" s="194" t="str">
        <f>IF(INDEX(tab_MinKomp[Scrum],MATCH($B491,tab_MinKomp[[Stanowisko / Position ]:[Stanowisko / Position ]],0))="n/a","n/a",CR491-INDEX(tab_MinKomp[Scrum],MATCH($B491,tab_MinKomp[[Stanowisko / Position ]:[Stanowisko / Position ]],0)))</f>
        <v>n/a</v>
      </c>
      <c r="CS492" s="194" t="str">
        <f>IF(INDEX(tab_MinKomp[SQL (MySQL)],MATCH($B491,tab_MinKomp[[Stanowisko / Position ]:[Stanowisko / Position ]],0))="n/a","n/a",CS491-INDEX(tab_MinKomp[SQL (MySQL)],MATCH($B491,tab_MinKomp[[Stanowisko / Position ]:[Stanowisko / Position ]],0)))</f>
        <v>n/a</v>
      </c>
      <c r="CT492" s="194" t="str">
        <f>IF(INDEX(tab_MinKomp[Javascript],MATCH($B491,tab_MinKomp[[Stanowisko / Position ]:[Stanowisko / Position ]],0))="n/a","n/a",CT491-INDEX(tab_MinKomp[Javascript],MATCH($B491,tab_MinKomp[[Stanowisko / Position ]:[Stanowisko / Position ]],0)))</f>
        <v>n/a</v>
      </c>
      <c r="CU492" s="194" t="str">
        <f>IF(INDEX(tab_MinKomp[Joomla],MATCH($B491,tab_MinKomp[[Stanowisko / Position ]:[Stanowisko / Position ]],0))="n/a","n/a",CU491-INDEX(tab_MinKomp[Joomla],MATCH($B491,tab_MinKomp[[Stanowisko / Position ]:[Stanowisko / Position ]],0)))</f>
        <v>n/a</v>
      </c>
      <c r="CV492" s="194" t="str">
        <f>IF(INDEX(tab_MinKomp[Bash],MATCH($B491,tab_MinKomp[[Stanowisko / Position ]:[Stanowisko / Position ]],0))="n/a","n/a",CV491-INDEX(tab_MinKomp[Bash],MATCH($B491,tab_MinKomp[[Stanowisko / Position ]:[Stanowisko / Position ]],0)))</f>
        <v>n/a</v>
      </c>
      <c r="CW492" s="194">
        <f>IF(INDEX(tab_MinKomp[Systemy MES (HYDRA / SFMS)],MATCH($B491,tab_MinKomp[[Stanowisko / Position ]:[Stanowisko / Position ]],0))="n/a","n/a",CW491-INDEX(tab_MinKomp[Systemy MES (HYDRA / SFMS)],MATCH($B491,tab_MinKomp[[Stanowisko / Position ]:[Stanowisko / Position ]],0)))</f>
        <v>0</v>
      </c>
      <c r="CX492" s="194" t="str">
        <f>IF(INDEX(tab_MinKomp[HTML / CSS],MATCH($B491,tab_MinKomp[[Stanowisko / Position ]:[Stanowisko / Position ]],0))="n/a","n/a",CX491-INDEX(tab_MinKomp[HTML / CSS],MATCH($B491,tab_MinKomp[[Stanowisko / Position ]:[Stanowisko / Position ]],0)))</f>
        <v>n/a</v>
      </c>
      <c r="CY492" s="194" t="str">
        <f>IF(INDEX(tab_MinKomp[SYSTEM PR],MATCH($B491,tab_MinKomp[[Stanowisko / Position ]:[Stanowisko / Position ]],0))="n/a","n/a",CY491-INDEX(tab_MinKomp[SYSTEM PR],MATCH($B491,tab_MinKomp[[Stanowisko / Position ]:[Stanowisko / Position ]],0)))</f>
        <v>n/a</v>
      </c>
      <c r="CZ492" s="194" t="str">
        <f>IF(INDEX(tab_MinKomp[System Einkauf XP / EBA],MATCH($B491,tab_MinKomp[[Stanowisko / Position ]:[Stanowisko / Position ]],0))="n/a","n/a",CZ491-INDEX(tab_MinKomp[System Einkauf XP / EBA],MATCH($B491,tab_MinKomp[[Stanowisko / Position ]:[Stanowisko / Position ]],0)))</f>
        <v>n/a</v>
      </c>
      <c r="DA492" s="194" t="str">
        <f>IF(INDEX(tab_MinKomp[Techniki negocjacyjne / Verhandlungstechniken],MATCH($B491,tab_MinKomp[[Stanowisko / Position ]:[Stanowisko / Position ]],0))="n/a","n/a",DA491-INDEX(tab_MinKomp[Techniki negocjacyjne / Verhandlungstechniken],MATCH($B491,tab_MinKomp[[Stanowisko / Position ]:[Stanowisko / Position ]],0)))</f>
        <v>n/a</v>
      </c>
      <c r="DB492" s="194" t="str">
        <f>IF(INDEX(tab_MinKomp[Znajomość rynku branżowego / Kenntnis des Industrie Marktes],MATCH($B491,tab_MinKomp[[Stanowisko / Position ]:[Stanowisko / Position ]],0))="n/a","n/a",DB491-INDEX(tab_MinKomp[Znajomość rynku branżowego / Kenntnis des Industrie Marktes],MATCH($B491,tab_MinKomp[[Stanowisko / Position ]:[Stanowisko / Position ]],0)))</f>
        <v>n/a</v>
      </c>
      <c r="DC492" s="194" t="str">
        <f>IF(INDEX(tab_MinKomp[SUPPLIER MANAGEMENT],MATCH($B491,tab_MinKomp[[Stanowisko / Position ]:[Stanowisko / Position ]],0))="n/a","n/a",DC491-INDEX(tab_MinKomp[SUPPLIER MANAGEMENT],MATCH($B491,tab_MinKomp[[Stanowisko / Position ]:[Stanowisko / Position ]],0)))</f>
        <v>n/a</v>
      </c>
      <c r="DD492" s="194" t="str">
        <f>IF(INDEX(tab_MinKomp[SUPPLIER MANAGEMENT],MATCH($B491,tab_MinKomp[[Stanowisko / Position ]:[Stanowisko / Position ]],0))="n/a","n/a",DD491-INDEX(tab_MinKomp[SUPPLIER MANAGEMENT],MATCH($B491,tab_MinKomp[[Stanowisko / Position ]:[Stanowisko / Position ]],0)))</f>
        <v>n/a</v>
      </c>
      <c r="DE492" s="194" t="str">
        <f>IF(INDEX(tab_MinKomp[SUPPLIER MANAGEMENT],MATCH($B491,tab_MinKomp[[Stanowisko / Position ]:[Stanowisko / Position ]],0))="n/a","n/a",DE491-INDEX(tab_MinKomp[SUPPLIER MANAGEMENT],MATCH($B491,tab_MinKomp[[Stanowisko / Position ]:[Stanowisko / Position ]],0)))</f>
        <v>n/a</v>
      </c>
      <c r="DF492" s="194">
        <f>IF(INDEX(tab_MinKomp[LEAN MANAGEMENT],MATCH($B491,tab_MinKomp[[Stanowisko / Position ]:[Stanowisko / Position ]],0))="n/a","n/a",DF491-INDEX(tab_MinKomp[LEAN MANAGEMENT],MATCH($B491,tab_MinKomp[[Stanowisko / Position ]:[Stanowisko / Position ]],0)))</f>
        <v>0</v>
      </c>
      <c r="DG492" s="194" t="str">
        <f>IF(INDEX(tab_MinKomp[PPAP/PSW],MATCH($B491,tab_MinKomp[[Stanowisko / Position ]:[Stanowisko / Position ]],0))="n/a","n/a",DG491-INDEX(tab_MinKomp[PPAP/PSW],MATCH($B491,tab_MinKomp[[Stanowisko / Position ]:[Stanowisko / Position ]],0)))</f>
        <v>n/a</v>
      </c>
      <c r="DH492" s="194" t="str">
        <f>IF(INDEX(tab_MinKomp[SUPPLIER MANAGEMENT],MATCH($B491,tab_MinKomp[[Stanowisko / Position ]:[Stanowisko / Position ]],0))="n/a","n/a",DH491-INDEX(tab_MinKomp[SUPPLIER MANAGEMENT],MATCH($B491,tab_MinKomp[[Stanowisko / Position ]:[Stanowisko / Position ]],0)))</f>
        <v>n/a</v>
      </c>
      <c r="DI492" s="194" t="str">
        <f>IF(INDEX(tab_MinKomp[OBSŁUGA PORTALI KLIENTA / Kundenportale],MATCH($B491,tab_MinKomp[[Stanowisko / Position ]:[Stanowisko / Position ]],0))="n/a","n/a",DI491-INDEX(tab_MinKomp[OBSŁUGA PORTALI KLIENTA / Kundenportale],MATCH($B491,tab_MinKomp[[Stanowisko / Position ]:[Stanowisko / Position ]],0)))</f>
        <v>n/a</v>
      </c>
      <c r="DJ492" s="194" t="str">
        <f>IF(INDEX(tab_MinKomp[Obsługa systemu BABTECQ / BABTECQ System],MATCH($B491,tab_MinKomp[[Stanowisko / Position ]:[Stanowisko / Position ]],0))="n/a","n/a",DJ491-INDEX(tab_MinKomp[Obsługa systemu BABTECQ / BABTECQ System],MATCH($B491,tab_MinKomp[[Stanowisko / Position ]:[Stanowisko / Position ]],0)))</f>
        <v>n/a</v>
      </c>
      <c r="DK492" s="194" t="str">
        <f>IF(INDEX(tab_MinKomp[Rysunek techniczny / technische Zeichnung],MATCH($B491,tab_MinKomp[[Stanowisko / Position ]:[Stanowisko / Position ]],0))="n/a","n/a",DK491-INDEX(tab_MinKomp[Rysunek techniczny / technische Zeichnung],MATCH($B491,tab_MinKomp[[Stanowisko / Position ]:[Stanowisko / Position ]],0)))</f>
        <v>n/a</v>
      </c>
      <c r="DL492" s="194" t="str">
        <f>IF(INDEX(tab_MinKomp[Kalibracja / Kalibrierung],MATCH($B491,tab_MinKomp[[Stanowisko / Position ]:[Stanowisko / Position ]],0))="n/a","n/a",DL491-INDEX(tab_MinKomp[Kalibracja / Kalibrierung],MATCH($B491,tab_MinKomp[[Stanowisko / Position ]:[Stanowisko / Position ]],0)))</f>
        <v>n/a</v>
      </c>
      <c r="DM492" s="194" t="str">
        <f>IF(INDEX(tab_MinKomp[Rekwalifikacja / Requalifizierung],MATCH($B491,tab_MinKomp[[Stanowisko / Position ]:[Stanowisko / Position ]],0))="n/a","n/a",DM491-INDEX(tab_MinKomp[Rekwalifikacja / Requalifizierung],MATCH($B491,tab_MinKomp[[Stanowisko / Position ]:[Stanowisko / Position ]],0)))</f>
        <v>n/a</v>
      </c>
      <c r="DN492" s="190" t="str">
        <f>IF(INDEX(tab_MinKomp[Testy czystości / Reinheitstests],MATCH($B491,tab_MinKomp[[Stanowisko / Position ]:[Stanowisko / Position ]],0))="n/a","n/a",DN491-INDEX(tab_MinKomp[Testy czystości / Reinheitstests],MATCH($B491,tab_MinKomp[[Stanowisko / Position ]:[Stanowisko / Position ]],0)))</f>
        <v>n/a</v>
      </c>
      <c r="DO492" s="190" t="str">
        <f>IF(INDEX(tab_MinKomp[Testy czystości / Reinheitstests],MATCH($B491,tab_MinKomp[[Stanowisko / Position ]:[Stanowisko / Position ]],0))="n/a","n/a",DO491-INDEX(tab_MinKomp[Testy czystości / Reinheitstests],MATCH($B491,tab_MinKomp[[Stanowisko / Position ]:[Stanowisko / Position ]],0)))</f>
        <v>n/a</v>
      </c>
      <c r="DP492" s="190" t="str">
        <f>IF(INDEX(tab_MinKomp[Testy czystości / Reinheitstests],MATCH($B491,tab_MinKomp[[Stanowisko / Position ]:[Stanowisko / Position ]],0))="n/a","n/a",DP491-INDEX(tab_MinKomp[Testy czystości / Reinheitstests],MATCH($B491,tab_MinKomp[[Stanowisko / Position ]:[Stanowisko / Position ]],0)))</f>
        <v>n/a</v>
      </c>
      <c r="DQ492" s="190" t="str">
        <f>IF(INDEX(tab_MinKomp[Testy czystości / Reinheitstests],MATCH($B491,tab_MinKomp[[Stanowisko / Position ]:[Stanowisko / Position ]],0))="n/a","n/a",DQ491-INDEX(tab_MinKomp[Testy czystości / Reinheitstests],MATCH($B491,tab_MinKomp[[Stanowisko / Position ]:[Stanowisko / Position ]],0)))</f>
        <v>n/a</v>
      </c>
      <c r="DR492" s="190" t="str">
        <f>IF(INDEX(tab_MinKomp[Testy czystości / Reinheitstests],MATCH($B491,tab_MinKomp[[Stanowisko / Position ]:[Stanowisko / Position ]],0))="n/a","n/a",DR491-INDEX(tab_MinKomp[Testy czystości / Reinheitstests],MATCH($B491,tab_MinKomp[[Stanowisko / Position ]:[Stanowisko / Position ]],0)))</f>
        <v>n/a</v>
      </c>
      <c r="DS492" s="190" t="str">
        <f>IF(INDEX(tab_MinKomp[Testy czystości / Reinheitstests],MATCH($B491,tab_MinKomp[[Stanowisko / Position ]:[Stanowisko / Position ]],0))="n/a","n/a",DS491-INDEX(tab_MinKomp[Testy czystości / Reinheitstests],MATCH($B491,tab_MinKomp[[Stanowisko / Position ]:[Stanowisko / Position ]],0)))</f>
        <v>n/a</v>
      </c>
      <c r="DT492" s="194" t="str">
        <f>IF(INDEX(tab_MinKomp[SUPPLIER MANAGEMENT],MATCH($B491,tab_MinKomp[[Stanowisko / Position ]:[Stanowisko / Position ]],0))="n/a","n/a",DT491-INDEX(tab_MinKomp[SUPPLIER MANAGEMENT],MATCH($B491,tab_MinKomp[[Stanowisko / Position ]:[Stanowisko / Position ]],0)))</f>
        <v>n/a</v>
      </c>
      <c r="DU492" s="190" t="str">
        <f>IF(INDEX(tab_MinKomp[Testy czystości / Reinheitstests],MATCH($B491,tab_MinKomp[[Stanowisko / Position ]:[Stanowisko / Position ]],0))="n/a","n/a",DU491-INDEX(tab_MinKomp[Testy czystości / Reinheitstests],MATCH($B491,tab_MinKomp[[Stanowisko / Position ]:[Stanowisko / Position ]],0)))</f>
        <v>n/a</v>
      </c>
      <c r="DV492" s="190" t="str">
        <f>IF(INDEX(tab_MinKomp[Testy czystości / Reinheitstests],MATCH($B491,tab_MinKomp[[Stanowisko / Position ]:[Stanowisko / Position ]],0))="n/a","n/a",DV491-INDEX(tab_MinKomp[Testy czystości / Reinheitstests],MATCH($B491,tab_MinKomp[[Stanowisko / Position ]:[Stanowisko / Position ]],0)))</f>
        <v>n/a</v>
      </c>
      <c r="DW492" s="190" t="str">
        <f>IF(INDEX(tab_MinKomp[Testy czystości / Reinheitstests],MATCH($B491,tab_MinKomp[[Stanowisko / Position ]:[Stanowisko / Position ]],0))="n/a","n/a",DW491-INDEX(tab_MinKomp[Testy czystości / Reinheitstests],MATCH($B491,tab_MinKomp[[Stanowisko / Position ]:[Stanowisko / Position ]],0)))</f>
        <v>n/a</v>
      </c>
      <c r="DX492" s="190" t="str">
        <f>IF(INDEX(tab_MinKomp[Testy czystości / Reinheitstests],MATCH($B491,tab_MinKomp[[Stanowisko / Position ]:[Stanowisko / Position ]],0))="n/a","n/a",DX491-INDEX(tab_MinKomp[Testy czystości / Reinheitstests],MATCH($B491,tab_MinKomp[[Stanowisko / Position ]:[Stanowisko / Position ]],0)))</f>
        <v>n/a</v>
      </c>
      <c r="DY492" s="190" t="str">
        <f>IF(INDEX(tab_MinKomp[Testy czystości / Reinheitstests],MATCH($B491,tab_MinKomp[[Stanowisko / Position ]:[Stanowisko / Position ]],0))="n/a","n/a",DY491-INDEX(tab_MinKomp[Testy czystości / Reinheitstests],MATCH($B491,tab_MinKomp[[Stanowisko / Position ]:[Stanowisko / Position ]],0)))</f>
        <v>n/a</v>
      </c>
      <c r="DZ492" s="190" t="str">
        <f>IF(INDEX(tab_MinKomp[Testy czystości / Reinheitstests],MATCH($B491,tab_MinKomp[[Stanowisko / Position ]:[Stanowisko / Position ]],0))="n/a","n/a",DZ491-INDEX(tab_MinKomp[Testy czystości / Reinheitstests],MATCH($B491,tab_MinKomp[[Stanowisko / Position ]:[Stanowisko / Position ]],0)))</f>
        <v>n/a</v>
      </c>
      <c r="EA492" s="194" t="str">
        <f>IF(INDEX(tab_MinKomp[SUPPLIER MANAGEMENT],MATCH($B491,tab_MinKomp[[Stanowisko / Position ]:[Stanowisko / Position ]],0))="n/a","n/a",EA491-INDEX(tab_MinKomp[SUPPLIER MANAGEMENT],MATCH($B491,tab_MinKomp[[Stanowisko / Position ]:[Stanowisko / Position ]],0)))</f>
        <v>n/a</v>
      </c>
      <c r="EB492" s="190" t="str">
        <f>IF(INDEX(tab_MinKomp[Testy czystości / Reinheitstests],MATCH($B491,tab_MinKomp[[Stanowisko / Position ]:[Stanowisko / Position ]],0))="n/a","n/a",EB491-INDEX(tab_MinKomp[Testy czystości / Reinheitstests],MATCH($B491,tab_MinKomp[[Stanowisko / Position ]:[Stanowisko / Position ]],0)))</f>
        <v>n/a</v>
      </c>
      <c r="EC492" s="190" t="str">
        <f>IF(INDEX(tab_MinKomp[Testy czystości / Reinheitstests],MATCH($B491,tab_MinKomp[[Stanowisko / Position ]:[Stanowisko / Position ]],0))="n/a","n/a",EC491-INDEX(tab_MinKomp[Testy czystości / Reinheitstests],MATCH($B491,tab_MinKomp[[Stanowisko / Position ]:[Stanowisko / Position ]],0)))</f>
        <v>n/a</v>
      </c>
      <c r="ED492" s="190" t="str">
        <f>IF(INDEX(tab_MinKomp[Testy czystości / Reinheitstests],MATCH($B491,tab_MinKomp[[Stanowisko / Position ]:[Stanowisko / Position ]],0))="n/a","n/a",ED491-INDEX(tab_MinKomp[Testy czystości / Reinheitstests],MATCH($B491,tab_MinKomp[[Stanowisko / Position ]:[Stanowisko / Position ]],0)))</f>
        <v>n/a</v>
      </c>
      <c r="EE492" s="190" t="str">
        <f>IF(INDEX(tab_MinKomp[Testy czystości / Reinheitstests],MATCH($B491,tab_MinKomp[[Stanowisko / Position ]:[Stanowisko / Position ]],0))="n/a","n/a",EE491-INDEX(tab_MinKomp[Testy czystości / Reinheitstests],MATCH($B491,tab_MinKomp[[Stanowisko / Position ]:[Stanowisko / Position ]],0)))</f>
        <v>n/a</v>
      </c>
      <c r="EF492" s="190" t="str">
        <f>IF(INDEX(tab_MinKomp[Testy czystości / Reinheitstests],MATCH($B491,tab_MinKomp[[Stanowisko / Position ]:[Stanowisko / Position ]],0))="n/a","n/a",EF491-INDEX(tab_MinKomp[Testy czystości / Reinheitstests],MATCH($B491,tab_MinKomp[[Stanowisko / Position ]:[Stanowisko / Position ]],0)))</f>
        <v>n/a</v>
      </c>
      <c r="EG492" s="190" t="str">
        <f>IF(INDEX(tab_MinKomp[Testy czystości / Reinheitstests],MATCH($B491,tab_MinKomp[[Stanowisko / Position ]:[Stanowisko / Position ]],0))="n/a","n/a",EG491-INDEX(tab_MinKomp[Testy czystości / Reinheitstests],MATCH($B491,tab_MinKomp[[Stanowisko / Position ]:[Stanowisko / Position ]],0)))</f>
        <v>n/a</v>
      </c>
      <c r="EH492" s="190" t="str">
        <f>IF(INDEX(tab_MinKomp[Testy czystości / Reinheitstests],MATCH($B491,tab_MinKomp[[Stanowisko / Position ]:[Stanowisko / Position ]],0))="n/a","n/a",EH491-INDEX(tab_MinKomp[Testy czystości / Reinheitstests],MATCH($B491,tab_MinKomp[[Stanowisko / Position ]:[Stanowisko / Position ]],0)))</f>
        <v>n/a</v>
      </c>
      <c r="EI492" s="190" t="str">
        <f>IF(INDEX(tab_MinKomp[Testy czystości / Reinheitstests],MATCH($B491,tab_MinKomp[[Stanowisko / Position ]:[Stanowisko / Position ]],0))="n/a","n/a",EI491-INDEX(tab_MinKomp[Testy czystości / Reinheitstests],MATCH($B491,tab_MinKomp[[Stanowisko / Position ]:[Stanowisko / Position ]],0)))</f>
        <v>n/a</v>
      </c>
      <c r="EJ492" s="190" t="str">
        <f>IF(INDEX(tab_MinKomp[Testy czystości / Reinheitstests],MATCH($B491,tab_MinKomp[[Stanowisko / Position ]:[Stanowisko / Position ]],0))="n/a","n/a",EJ491-INDEX(tab_MinKomp[Testy czystości / Reinheitstests],MATCH($B491,tab_MinKomp[[Stanowisko / Position ]:[Stanowisko / Position ]],0)))</f>
        <v>n/a</v>
      </c>
      <c r="EK492" s="190" t="str">
        <f>IF(INDEX(tab_MinKomp[Testy czystości / Reinheitstests],MATCH($B491,tab_MinKomp[[Stanowisko / Position ]:[Stanowisko / Position ]],0))="n/a","n/a",EK491-INDEX(tab_MinKomp[Testy czystości / Reinheitstests],MATCH($B491,tab_MinKomp[[Stanowisko / Position ]:[Stanowisko / Position ]],0)))</f>
        <v>n/a</v>
      </c>
      <c r="EL492" s="190" t="str">
        <f>IF(INDEX(tab_MinKomp[Testy czystości / Reinheitstests],MATCH($B491,tab_MinKomp[[Stanowisko / Position ]:[Stanowisko / Position ]],0))="n/a","n/a",EL491-INDEX(tab_MinKomp[Testy czystości / Reinheitstests],MATCH($B491,tab_MinKomp[[Stanowisko / Position ]:[Stanowisko / Position ]],0)))</f>
        <v>n/a</v>
      </c>
      <c r="EM492" s="190" t="str">
        <f>IF(INDEX(tab_MinKomp[Testy czystości / Reinheitstests],MATCH($B491,tab_MinKomp[[Stanowisko / Position ]:[Stanowisko / Position ]],0))="n/a","n/a",EM491-INDEX(tab_MinKomp[Testy czystości / Reinheitstests],MATCH($B491,tab_MinKomp[[Stanowisko / Position ]:[Stanowisko / Position ]],0)))</f>
        <v>n/a</v>
      </c>
      <c r="EN492" s="190" t="str">
        <f>IF(INDEX(tab_MinKomp[Testy czystości / Reinheitstests],MATCH($B491,tab_MinKomp[[Stanowisko / Position ]:[Stanowisko / Position ]],0))="n/a","n/a",EN491-INDEX(tab_MinKomp[Testy czystości / Reinheitstests],MATCH($B491,tab_MinKomp[[Stanowisko / Position ]:[Stanowisko / Position ]],0)))</f>
        <v>n/a</v>
      </c>
      <c r="EO492" s="194" t="str">
        <f>IF(INDEX(tab_MinKomp[Konserwacja Rep],MATCH($B491,tab_MinKomp[[Stanowisko / Position ]:[Stanowisko / Position ]],0))="n/a","n/a",EO491-INDEX(tab_MinKomp[Konserwacja Rep],MATCH($B491,tab_MinKomp[[Stanowisko / Position ]:[Stanowisko / Position ]],0)))</f>
        <v>n/a</v>
      </c>
      <c r="EP492" s="194" t="str">
        <f>IF(INDEX(tab_MinKomp[[Konserwacja Engel ]],MATCH($B491,tab_MinKomp[[Stanowisko / Position ]:[Stanowisko / Position ]],0))="n/a","n/a",EP491-INDEX(tab_MinKomp[[Konserwacja Engel ]],MATCH($B491,tab_MinKomp[[Stanowisko / Position ]:[Stanowisko / Position ]],0)))</f>
        <v>n/a</v>
      </c>
      <c r="EQ492" s="194" t="str">
        <f>IF(INDEX(tab_MinKomp[Konserwacja B 50],MATCH($B491,tab_MinKomp[[Stanowisko / Position ]:[Stanowisko / Position ]],0))="n/a","n/a",EQ491-INDEX(tab_MinKomp[Konserwacja B 50],MATCH($B491,tab_MinKomp[[Stanowisko / Position ]:[Stanowisko / Position ]],0)))</f>
        <v>n/a</v>
      </c>
      <c r="ER492" s="194" t="str">
        <f>IF(INDEX(tab_MinKomp[[Konserwacja EOL ]],MATCH($B491,tab_MinKomp[[Stanowisko / Position ]:[Stanowisko / Position ]],0))="n/a","n/a",ER491-INDEX(tab_MinKomp[[Konserwacja EOL ]],MATCH($B491,tab_MinKomp[[Stanowisko / Position ]:[Stanowisko / Position ]],0)))</f>
        <v>n/a</v>
      </c>
      <c r="ES492" s="194" t="str">
        <f>IF(INDEX(tab_MinKomp[Konserwacja Branson],MATCH($B491,tab_MinKomp[[Stanowisko / Position ]:[Stanowisko / Position ]],0))="n/a","n/a",ES491-INDEX(tab_MinKomp[Konserwacja Branson],MATCH($B491,tab_MinKomp[[Stanowisko / Position ]:[Stanowisko / Position ]],0)))</f>
        <v>n/a</v>
      </c>
      <c r="ET492" s="194" t="str">
        <f>IF(INDEX(tab_MinKomp[Konserwacja coolery],MATCH($B491,tab_MinKomp[[Stanowisko / Position ]:[Stanowisko / Position ]],0))="n/a","n/a",ET491-INDEX(tab_MinKomp[Konserwacja coolery],MATCH($B491,tab_MinKomp[[Stanowisko / Position ]:[Stanowisko / Position ]],0)))</f>
        <v>n/a</v>
      </c>
      <c r="EU492" s="194" t="str">
        <f>IF(INDEX(tab_MinKomp[Konserwacja piecy],MATCH($B491,tab_MinKomp[[Stanowisko / Position ]:[Stanowisko / Position ]],0))="n/a","n/a",EU491-INDEX(tab_MinKomp[Konserwacja piecy],MATCH($B491,tab_MinKomp[[Stanowisko / Position ]:[Stanowisko / Position ]],0)))</f>
        <v>n/a</v>
      </c>
      <c r="EV492" s="194" t="str">
        <f>IF(INDEX(tab_MinKomp[Rysunek techniczny- czytanie],MATCH($B491,tab_MinKomp[[Stanowisko / Position ]:[Stanowisko / Position ]],0))="n/a","n/a",EV491-INDEX(tab_MinKomp[Rysunek techniczny- czytanie],MATCH($B491,tab_MinKomp[[Stanowisko / Position ]:[Stanowisko / Position ]],0)))</f>
        <v>n/a</v>
      </c>
      <c r="EW492" s="194" t="str">
        <f>IF(INDEX(tab_MinKomp[Elektryka],MATCH($B491,tab_MinKomp[[Stanowisko / Position ]:[Stanowisko / Position ]],0))="n/a","n/a",EW491-INDEX(tab_MinKomp[Elektryka],MATCH($B491,tab_MinKomp[[Stanowisko / Position ]:[Stanowisko / Position ]],0)))</f>
        <v>n/a</v>
      </c>
      <c r="EX492" s="194" t="str">
        <f>IF(INDEX(tab_MinKomp[Pneumatyka],MATCH($B491,tab_MinKomp[[Stanowisko / Position ]:[Stanowisko / Position ]],0))="n/a","n/a",EX491-INDEX(tab_MinKomp[Pneumatyka],MATCH($B491,tab_MinKomp[[Stanowisko / Position ]:[Stanowisko / Position ]],0)))</f>
        <v>n/a</v>
      </c>
      <c r="EY492" s="194" t="str">
        <f>IF(INDEX(tab_MinKomp[[Hydraulika ]],MATCH($B491,tab_MinKomp[[Stanowisko / Position ]:[Stanowisko / Position ]],0))="n/a","n/a",EY491-INDEX(tab_MinKomp[[Hydraulika ]],MATCH($B491,tab_MinKomp[[Stanowisko / Position ]:[Stanowisko / Position ]],0)))</f>
        <v>n/a</v>
      </c>
      <c r="EZ492" s="194" t="str">
        <f>IF(INDEX(tab_MinKomp[Podciśnienie],MATCH($B491,tab_MinKomp[[Stanowisko / Position ]:[Stanowisko / Position ]],0))="n/a","n/a",EZ491-INDEX(tab_MinKomp[Podciśnienie],MATCH($B491,tab_MinKomp[[Stanowisko / Position ]:[Stanowisko / Position ]],0)))</f>
        <v>n/a</v>
      </c>
      <c r="FA492" s="194" t="str">
        <f>IF(INDEX(tab_MinKomp[Usuwanie awarii],MATCH($B491,tab_MinKomp[[Stanowisko / Position ]:[Stanowisko / Position ]],0))="n/a","n/a",FA491-INDEX(tab_MinKomp[Usuwanie awarii],MATCH($B491,tab_MinKomp[[Stanowisko / Position ]:[Stanowisko / Position ]],0)))</f>
        <v>n/a</v>
      </c>
      <c r="FB492" s="194" t="str">
        <f>IF(INDEX(tab_MinKomp[Obsługa robotów],MATCH($B491,tab_MinKomp[[Stanowisko / Position ]:[Stanowisko / Position ]],0))="n/a","n/a",FB491-INDEX(tab_MinKomp[Obsługa robotów],MATCH($B491,tab_MinKomp[[Stanowisko / Position ]:[Stanowisko / Position ]],0)))</f>
        <v>n/a</v>
      </c>
      <c r="FC492" s="194" t="str">
        <f>IF(INDEX(tab_MinKomp[Obsługa sterowania maszyny],MATCH($B491,tab_MinKomp[[Stanowisko / Position ]:[Stanowisko / Position ]],0))="n/a","n/a",FC491-INDEX(tab_MinKomp[Obsługa sterowania maszyny],MATCH($B491,tab_MinKomp[[Stanowisko / Position ]:[Stanowisko / Position ]],0)))</f>
        <v>n/a</v>
      </c>
      <c r="FD492" s="194" t="str">
        <f>IF(INDEX(tab_MinKomp[Usuwanie przyczyn żródłowych],MATCH($B491,tab_MinKomp[[Stanowisko / Position ]:[Stanowisko / Position ]],0))="n/a","n/a",FD491-INDEX(tab_MinKomp[Usuwanie przyczyn żródłowych],MATCH($B491,tab_MinKomp[[Stanowisko / Position ]:[Stanowisko / Position ]],0)))</f>
        <v>n/a</v>
      </c>
      <c r="FE492" s="194" t="str">
        <f>IF(INDEX(tab_MinKomp[Cmms stosowanie],MATCH($B491,tab_MinKomp[[Stanowisko / Position ]:[Stanowisko / Position ]],0))="n/a","n/a",FE491-INDEX(tab_MinKomp[Cmms stosowanie],MATCH($B491,tab_MinKomp[[Stanowisko / Position ]:[Stanowisko / Position ]],0)))</f>
        <v>n/a</v>
      </c>
      <c r="FF492" s="190" t="str">
        <f>IF(INDEX(tab_MinKomp[Testy czystości / Reinheitstests],MATCH($B491,tab_MinKomp[[Stanowisko / Position ]:[Stanowisko / Position ]],0))="n/a","n/a",FF491-INDEX(tab_MinKomp[Testy czystości / Reinheitstests],MATCH($B491,tab_MinKomp[[Stanowisko / Position ]:[Stanowisko / Position ]],0)))</f>
        <v>n/a</v>
      </c>
      <c r="FG492" s="194" t="str">
        <f>IF(INDEX(tab_MinKomp[Czyszczenie form plastikowych],MATCH($B491,tab_MinKomp[[Stanowisko / Position ]:[Stanowisko / Position ]],0))="n/a","n/a",FG491-INDEX(tab_MinKomp[Czyszczenie form plastikowych],MATCH($B491,tab_MinKomp[[Stanowisko / Position ]:[Stanowisko / Position ]],0)))</f>
        <v>n/a</v>
      </c>
      <c r="FH492" s="194" t="str">
        <f>IF(INDEX(tab_MinKomp[Wymiana form plastik],MATCH($B491,tab_MinKomp[[Stanowisko / Position ]:[Stanowisko / Position ]],0))="n/a","n/a",FH491-INDEX(tab_MinKomp[Wymiana form plastik],MATCH($B491,tab_MinKomp[[Stanowisko / Position ]:[Stanowisko / Position ]],0)))</f>
        <v>n/a</v>
      </c>
      <c r="FI492" s="194" t="str">
        <f>IF(INDEX(tab_MinKomp[Wymiana form guma],MATCH($B491,tab_MinKomp[[Stanowisko / Position ]:[Stanowisko / Position ]],0))="n/a","n/a",FI491-INDEX(tab_MinKomp[Wymiana form guma],MATCH($B491,tab_MinKomp[[Stanowisko / Position ]:[Stanowisko / Position ]],0)))</f>
        <v>n/a</v>
      </c>
      <c r="FJ492" s="194" t="str">
        <f>IF(INDEX(tab_MinKomp[Konserwacja KK],MATCH($B491,tab_MinKomp[[Stanowisko / Position ]:[Stanowisko / Position ]],0))="n/a","n/a",FJ491-INDEX(tab_MinKomp[Konserwacja KK],MATCH($B491,tab_MinKomp[[Stanowisko / Position ]:[Stanowisko / Position ]],0)))</f>
        <v>n/a</v>
      </c>
      <c r="FK492" s="194" t="str">
        <f>IF(INDEX(tab_MinKomp[Konserwacja form guma],MATCH($B491,tab_MinKomp[[Stanowisko / Position ]:[Stanowisko / Position ]],0))="n/a","n/a",FK491-INDEX(tab_MinKomp[Konserwacja form guma],MATCH($B491,tab_MinKomp[[Stanowisko / Position ]:[Stanowisko / Position ]],0)))</f>
        <v>n/a</v>
      </c>
      <c r="FL492" s="194" t="str">
        <f>IF(INDEX(tab_MinKomp[Konserwacja form plastiki],MATCH($B491,tab_MinKomp[[Stanowisko / Position ]:[Stanowisko / Position ]],0))="n/a","n/a",FL491-INDEX(tab_MinKomp[Konserwacja form plastiki],MATCH($B491,tab_MinKomp[[Stanowisko / Position ]:[Stanowisko / Position ]],0)))</f>
        <v>n/a</v>
      </c>
      <c r="FM492" s="194" t="str">
        <f>IF(INDEX(tab_MinKomp[Konserwacja Gorącego Kanału],MATCH($B491,tab_MinKomp[[Stanowisko / Position ]:[Stanowisko / Position ]],0))="n/a","n/a",FM491-INDEX(tab_MinKomp[Konserwacja Gorącego Kanału],MATCH($B491,tab_MinKomp[[Stanowisko / Position ]:[Stanowisko / Position ]],0)))</f>
        <v>n/a</v>
      </c>
      <c r="FN492" s="194" t="str">
        <f>IF(INDEX(tab_MinKomp[Konserwacja Gorącego Kanału],MATCH($B491,tab_MinKomp[[Stanowisko / Position ]:[Stanowisko / Position ]],0))="n/a","n/a",FN491-INDEX(tab_MinKomp[Konserwacja Gorącego Kanału],MATCH($B491,tab_MinKomp[[Stanowisko / Position ]:[Stanowisko / Position ]],0)))</f>
        <v>n/a</v>
      </c>
      <c r="FO492" s="194" t="str">
        <f>IF(INDEX(tab_MinKomp[Konserwacja Gorącego Kanału],MATCH($B491,tab_MinKomp[[Stanowisko / Position ]:[Stanowisko / Position ]],0))="n/a","n/a",FO491-INDEX(tab_MinKomp[Konserwacja Gorącego Kanału],MATCH($B491,tab_MinKomp[[Stanowisko / Position ]:[Stanowisko / Position ]],0)))</f>
        <v>n/a</v>
      </c>
      <c r="FP492" s="194" t="str">
        <f>IF(INDEX(tab_MinKomp[Konserwacja Gorącego Kanału],MATCH($B491,tab_MinKomp[[Stanowisko / Position ]:[Stanowisko / Position ]],0))="n/a","n/a",FP491-INDEX(tab_MinKomp[Konserwacja Gorącego Kanału],MATCH($B491,tab_MinKomp[[Stanowisko / Position ]:[Stanowisko / Position ]],0)))</f>
        <v>n/a</v>
      </c>
      <c r="FQ492" s="196" t="str">
        <f>IF(INDEX(tab_MinKomp[Język angielski / Englisch],MATCH($B491,tab_MinKomp[[Stanowisko / Position ]:[Stanowisko / Position ]],0))="n/a","n/a",FQ491-INDEX(tab_MinKomp[Język angielski / Englisch],MATCH($B491,tab_MinKomp[[Stanowisko / Position ]:[Stanowisko / Position ]],0)))</f>
        <v>n/a</v>
      </c>
      <c r="FR492" s="196" t="str">
        <f>IF(INDEX(tab_MinKomp[Język niemiecki / Deutsch],MATCH($B491,tab_MinKomp[[Stanowisko / Position ]:[Stanowisko / Position ]],0))="n/a","n/a",FR491-INDEX(tab_MinKomp[Język niemiecki / Deutsch],MATCH($B491,tab_MinKomp[[Stanowisko / Position ]:[Stanowisko / Position ]],0)))</f>
        <v>n/a</v>
      </c>
      <c r="FS492" s="194">
        <f>IF(INDEX(tab_MinKomp[Zarządzanie dokumentacją procesową / Process dokumentation management],MATCH($B491,tab_MinKomp[[Stanowisko / Position ]:[Stanowisko / Position ]],0))="n/a","n/a",FS491-INDEX(tab_MinKomp[Zarządzanie dokumentacją procesową / Process dokumentation management],MATCH($B491,tab_MinKomp[[Stanowisko / Position ]:[Stanowisko / Position ]],0)))</f>
        <v>0</v>
      </c>
      <c r="FT492" s="194">
        <f>IF(INDEX(tab_MinKomp[Znajomość procesów z obszaru / Kenntiss der prozesse in dem Bereich],MATCH($B491,tab_MinKomp[[Stanowisko / Position ]:[Stanowisko / Position ]],0))="n/a","n/a",FT491-INDEX(tab_MinKomp[Znajomość procesów z obszaru / Kenntiss der prozesse in dem Bereich],MATCH($B491,tab_MinKomp[[Stanowisko / Position ]:[Stanowisko / Position ]],0)))</f>
        <v>0</v>
      </c>
      <c r="FU492" s="194">
        <f>IF(INDEX(tab_MinKomp[optymalizacja procesów / Prozessoptymalisierung],MATCH($B491,tab_MinKomp[[Stanowisko / Position ]:[Stanowisko / Position ]],0))="n/a","n/a",FU491-INDEX(tab_MinKomp[optymalizacja procesów / Prozessoptymalisierung],MATCH($B491,tab_MinKomp[[Stanowisko / Position ]:[Stanowisko / Position ]],0)))</f>
        <v>0</v>
      </c>
      <c r="FV492" s="194">
        <f>IF(INDEX(tab_MinKomp[Umiejętności szkoleniowe / Trainingsfähigkeiten],MATCH($B491,tab_MinKomp[[Stanowisko / Position ]:[Stanowisko / Position ]],0))="n/a","n/a",FV491-INDEX(tab_MinKomp[Umiejętności szkoleniowe / Trainingsfähigkeiten],MATCH($B491,tab_MinKomp[[Stanowisko / Position ]:[Stanowisko / Position ]],0)))</f>
        <v>0</v>
      </c>
      <c r="FW492" s="194">
        <f>IF(INDEX(tab_MinKomp[Analityczne myślenie, podejście / Analitysches Denken, Einstellung],MATCH($B491,tab_MinKomp[[Stanowisko / Position ]:[Stanowisko / Position ]],0))="n/a","n/a",FW491-INDEX(tab_MinKomp[Analityczne myślenie, podejście / Analitysches Denken, Einstellung],MATCH($B491,tab_MinKomp[[Stanowisko / Position ]:[Stanowisko / Position ]],0)))</f>
        <v>0</v>
      </c>
      <c r="FX492" s="194">
        <f>IF(INDEX(tab_MinKomp[Dokładność, precyzja w dzialaniu / Genauigkeit, Präzision in die Arbeit],MATCH($B491,tab_MinKomp[[Stanowisko / Position ]:[Stanowisko / Position ]],0))="n/a","n/a",FX491-INDEX(tab_MinKomp[Dokładność, precyzja w dzialaniu / Genauigkeit, Präzision in die Arbeit],MATCH($B491,tab_MinKomp[[Stanowisko / Position ]:[Stanowisko / Position ]],0)))</f>
        <v>0</v>
      </c>
      <c r="FY492" s="194">
        <f>IF(INDEX(tab_MinKomp[Dyspozycyjność / Verfügbarkeit],MATCH($B491,tab_MinKomp[[Stanowisko / Position ]:[Stanowisko / Position ]],0))="n/a","n/a",FY491-INDEX(tab_MinKomp[Dyspozycyjność / Verfügbarkeit],MATCH($B491,tab_MinKomp[[Stanowisko / Position ]:[Stanowisko / Position ]],0)))</f>
        <v>0</v>
      </c>
      <c r="FZ492" s="194">
        <f>IF(INDEX(tab_MinKomp[Zaangażowanie / 
Engagement],MATCH($B491,tab_MinKomp[[Stanowisko / Position ]:[Stanowisko / Position ]],0))="n/a","n/a",FZ491-INDEX(tab_MinKomp[Zaangażowanie / 
Engagement],MATCH($B491,tab_MinKomp[[Stanowisko / Position ]:[Stanowisko / Position ]],0)))</f>
        <v>0</v>
      </c>
      <c r="GA492" s="194" t="str">
        <f>IF(INDEX(tab_MinKomp[Konserwacja form guma],MATCH($B491,tab_MinKomp[[Stanowisko / Position ]:[Stanowisko / Position ]],0))="n/a","n/a",GA491-INDEX(tab_MinKomp[Konserwacja form guma],MATCH($B491,tab_MinKomp[[Stanowisko / Position ]:[Stanowisko / Position ]],0)))</f>
        <v>n/a</v>
      </c>
      <c r="GB492" s="194" t="str">
        <f>IF(INDEX(tab_MinKomp[Konserwacja form plastiki],MATCH($B491,tab_MinKomp[[Stanowisko / Position ]:[Stanowisko / Position ]],0))="n/a","n/a",GB491-INDEX(tab_MinKomp[Konserwacja form plastiki],MATCH($B491,tab_MinKomp[[Stanowisko / Position ]:[Stanowisko / Position ]],0)))</f>
        <v>n/a</v>
      </c>
      <c r="GC492" s="194">
        <f>IF(INDEX(tab_MinKomp[Elastyczność w działaniu],MATCH($B491,tab_MinKomp[[Stanowisko / Position ]:[Stanowisko / Position ]],0))="n/a","n/a",GC491-INDEX(tab_MinKomp[Elastyczność w działaniu],MATCH($B491,tab_MinKomp[[Stanowisko / Position ]:[Stanowisko / Position ]],0)))</f>
        <v>0</v>
      </c>
      <c r="GD492" s="194">
        <f>IF(INDEX(tab_MinKomp[Komunikatywność],MATCH($B491,tab_MinKomp[[Stanowisko / Position ]:[Stanowisko / Position ]],0))="n/a","n/a",GD491-INDEX(tab_MinKomp[Komunikatywność],MATCH($B491,tab_MinKomp[[Stanowisko / Position ]:[Stanowisko / Position ]],0)))</f>
        <v>0</v>
      </c>
      <c r="GE492" s="193" t="str">
        <f>IF(INDEX(tab_MinKomp[Motywowanie i budowanie zaangażowania zespołu],MATCH($B491,tab_MinKomp[[Stanowisko / Position ]:[Stanowisko / Position ]],0))="n/a","n/a",GE491-INDEX(tab_MinKomp[Motywowanie i budowanie zaangażowania zespołu],MATCH($B491,tab_MinKomp[[Stanowisko / Position ]:[Stanowisko / Position ]],0)))</f>
        <v>n/a</v>
      </c>
      <c r="GF492" s="186" t="s">
        <v>248</v>
      </c>
      <c r="GG492" s="186" t="s">
        <v>248</v>
      </c>
      <c r="GH492" s="186" t="s">
        <v>248</v>
      </c>
      <c r="GI492" s="186" t="s">
        <v>248</v>
      </c>
      <c r="GJ492" s="186" t="s">
        <v>248</v>
      </c>
      <c r="GK492" s="186" t="s">
        <v>248</v>
      </c>
      <c r="GL492" s="186" t="s">
        <v>248</v>
      </c>
      <c r="GM492" s="186" t="s">
        <v>248</v>
      </c>
      <c r="GN492" s="186" t="s">
        <v>248</v>
      </c>
      <c r="GO492" s="186" t="s">
        <v>248</v>
      </c>
      <c r="GP492" s="186" t="s">
        <v>248</v>
      </c>
      <c r="GQ492" s="186" t="s">
        <v>248</v>
      </c>
      <c r="GR492" s="186" t="s">
        <v>248</v>
      </c>
      <c r="GS492" s="186" t="s">
        <v>248</v>
      </c>
      <c r="GT492" s="186" t="s">
        <v>248</v>
      </c>
      <c r="GU492" s="186" t="s">
        <v>248</v>
      </c>
      <c r="GV492" s="186" t="s">
        <v>248</v>
      </c>
      <c r="GW492" s="186" t="s">
        <v>248</v>
      </c>
      <c r="GX492" s="186" t="s">
        <v>248</v>
      </c>
      <c r="GY492" s="186" t="s">
        <v>248</v>
      </c>
      <c r="GZ492" s="261" t="s">
        <v>248</v>
      </c>
      <c r="HA492" s="261" t="s">
        <v>248</v>
      </c>
      <c r="HB492" s="191">
        <f>SUM(G492:GE492)/(HB491-(SUM(G492:GE492)))</f>
        <v>-2.3255813953488372E-2</v>
      </c>
    </row>
    <row r="493" spans="1:210" ht="24.9" customHeight="1" x14ac:dyDescent="0.3">
      <c r="A493" s="105" t="s">
        <v>322</v>
      </c>
      <c r="B493" s="105" t="s">
        <v>315</v>
      </c>
      <c r="C493" s="105" t="s">
        <v>396</v>
      </c>
      <c r="D493" s="105">
        <v>1780</v>
      </c>
      <c r="E493" s="394" t="s">
        <v>633</v>
      </c>
      <c r="F493" s="185" t="s">
        <v>374</v>
      </c>
      <c r="G493" s="186">
        <v>2</v>
      </c>
      <c r="H493" s="186">
        <v>1</v>
      </c>
      <c r="I493" s="186">
        <v>2</v>
      </c>
      <c r="J493" s="186">
        <v>1</v>
      </c>
      <c r="K493" s="186">
        <v>1</v>
      </c>
      <c r="L493" s="186" t="s">
        <v>248</v>
      </c>
      <c r="M493" s="186" t="s">
        <v>248</v>
      </c>
      <c r="N493" s="186" t="s">
        <v>248</v>
      </c>
      <c r="O493" s="186">
        <v>1</v>
      </c>
      <c r="P493" s="186">
        <v>1</v>
      </c>
      <c r="Q493" s="186" t="s">
        <v>248</v>
      </c>
      <c r="R493" s="186" t="s">
        <v>248</v>
      </c>
      <c r="S493" s="186" t="s">
        <v>248</v>
      </c>
      <c r="T493" s="186" t="s">
        <v>248</v>
      </c>
      <c r="U493" s="186" t="s">
        <v>248</v>
      </c>
      <c r="V493" s="186" t="s">
        <v>248</v>
      </c>
      <c r="W493" s="186" t="s">
        <v>248</v>
      </c>
      <c r="X493" s="186" t="s">
        <v>248</v>
      </c>
      <c r="Y493" s="186" t="s">
        <v>248</v>
      </c>
      <c r="Z493" s="186" t="s">
        <v>248</v>
      </c>
      <c r="AA493" s="186" t="s">
        <v>248</v>
      </c>
      <c r="AB493" s="186" t="s">
        <v>248</v>
      </c>
      <c r="AC493" s="186" t="s">
        <v>248</v>
      </c>
      <c r="AD493" s="186" t="s">
        <v>248</v>
      </c>
      <c r="AE493" s="186" t="s">
        <v>248</v>
      </c>
      <c r="AF493" s="186" t="s">
        <v>248</v>
      </c>
      <c r="AG493" s="186" t="s">
        <v>248</v>
      </c>
      <c r="AH493" s="186" t="s">
        <v>248</v>
      </c>
      <c r="AI493" s="186" t="s">
        <v>248</v>
      </c>
      <c r="AJ493" s="186" t="s">
        <v>248</v>
      </c>
      <c r="AK493" s="186" t="s">
        <v>248</v>
      </c>
      <c r="AL493" s="186">
        <v>1</v>
      </c>
      <c r="AM493" s="186" t="s">
        <v>248</v>
      </c>
      <c r="AN493" s="186" t="s">
        <v>248</v>
      </c>
      <c r="AO493" s="186">
        <v>1</v>
      </c>
      <c r="AP493" s="186" t="s">
        <v>248</v>
      </c>
      <c r="AQ493" s="186">
        <v>1</v>
      </c>
      <c r="AR493" s="186" t="s">
        <v>248</v>
      </c>
      <c r="AS493" s="186" t="s">
        <v>248</v>
      </c>
      <c r="AT493" s="186" t="s">
        <v>248</v>
      </c>
      <c r="AU493" s="186" t="s">
        <v>248</v>
      </c>
      <c r="AV493" s="186">
        <v>2</v>
      </c>
      <c r="AW493" s="186">
        <v>1</v>
      </c>
      <c r="AX493" s="186" t="s">
        <v>248</v>
      </c>
      <c r="AY493" s="186" t="s">
        <v>248</v>
      </c>
      <c r="AZ493" s="186" t="s">
        <v>248</v>
      </c>
      <c r="BA493" s="186" t="s">
        <v>248</v>
      </c>
      <c r="BB493" s="186" t="s">
        <v>248</v>
      </c>
      <c r="BC493" s="186" t="s">
        <v>248</v>
      </c>
      <c r="BD493" s="186" t="s">
        <v>248</v>
      </c>
      <c r="BE493" s="186" t="s">
        <v>248</v>
      </c>
      <c r="BF493" s="186" t="s">
        <v>248</v>
      </c>
      <c r="BG493" s="186" t="s">
        <v>248</v>
      </c>
      <c r="BH493" s="186" t="s">
        <v>248</v>
      </c>
      <c r="BI493" s="186" t="s">
        <v>248</v>
      </c>
      <c r="BJ493" s="186" t="s">
        <v>248</v>
      </c>
      <c r="BK493" s="186" t="s">
        <v>248</v>
      </c>
      <c r="BL493" s="186" t="s">
        <v>248</v>
      </c>
      <c r="BM493" s="186" t="s">
        <v>248</v>
      </c>
      <c r="BN493" s="186" t="s">
        <v>248</v>
      </c>
      <c r="BO493" s="186" t="s">
        <v>248</v>
      </c>
      <c r="BP493" s="186">
        <v>2</v>
      </c>
      <c r="BQ493" s="186" t="s">
        <v>248</v>
      </c>
      <c r="BR493" s="186">
        <v>1</v>
      </c>
      <c r="BS493" s="186" t="s">
        <v>248</v>
      </c>
      <c r="BT493" s="186" t="s">
        <v>248</v>
      </c>
      <c r="BU493" s="186" t="s">
        <v>248</v>
      </c>
      <c r="BV493" s="186" t="s">
        <v>248</v>
      </c>
      <c r="BW493" s="186" t="s">
        <v>248</v>
      </c>
      <c r="BX493" s="186" t="s">
        <v>248</v>
      </c>
      <c r="BY493" s="186" t="s">
        <v>248</v>
      </c>
      <c r="BZ493" s="186" t="s">
        <v>248</v>
      </c>
      <c r="CA493" s="186">
        <v>1</v>
      </c>
      <c r="CB493" s="186" t="s">
        <v>248</v>
      </c>
      <c r="CC493" s="186">
        <v>2</v>
      </c>
      <c r="CD493" s="186">
        <v>2</v>
      </c>
      <c r="CE493" s="186" t="s">
        <v>248</v>
      </c>
      <c r="CF493" s="186" t="s">
        <v>248</v>
      </c>
      <c r="CG493" s="186">
        <v>2</v>
      </c>
      <c r="CH493" s="186" t="s">
        <v>248</v>
      </c>
      <c r="CI493" s="186" t="s">
        <v>248</v>
      </c>
      <c r="CJ493" s="186" t="s">
        <v>248</v>
      </c>
      <c r="CK493" s="186" t="s">
        <v>248</v>
      </c>
      <c r="CL493" s="186" t="s">
        <v>248</v>
      </c>
      <c r="CM493" s="186" t="s">
        <v>248</v>
      </c>
      <c r="CN493" s="186" t="s">
        <v>248</v>
      </c>
      <c r="CO493" s="186" t="s">
        <v>248</v>
      </c>
      <c r="CP493" s="186" t="s">
        <v>248</v>
      </c>
      <c r="CQ493" s="186" t="s">
        <v>248</v>
      </c>
      <c r="CR493" s="186" t="s">
        <v>248</v>
      </c>
      <c r="CS493" s="186" t="s">
        <v>248</v>
      </c>
      <c r="CT493" s="186" t="s">
        <v>248</v>
      </c>
      <c r="CU493" s="186" t="s">
        <v>248</v>
      </c>
      <c r="CV493" s="186" t="s">
        <v>248</v>
      </c>
      <c r="CW493" s="186">
        <v>2</v>
      </c>
      <c r="CX493" s="186" t="s">
        <v>248</v>
      </c>
      <c r="CY493" s="186" t="s">
        <v>248</v>
      </c>
      <c r="CZ493" s="186" t="s">
        <v>248</v>
      </c>
      <c r="DA493" s="186" t="s">
        <v>248</v>
      </c>
      <c r="DB493" s="186" t="s">
        <v>248</v>
      </c>
      <c r="DC493" s="186" t="s">
        <v>248</v>
      </c>
      <c r="DD493" s="186" t="s">
        <v>248</v>
      </c>
      <c r="DE493" s="186" t="s">
        <v>248</v>
      </c>
      <c r="DF493" s="186">
        <v>1</v>
      </c>
      <c r="DG493" s="186" t="s">
        <v>248</v>
      </c>
      <c r="DH493" s="186" t="s">
        <v>248</v>
      </c>
      <c r="DI493" s="186" t="s">
        <v>248</v>
      </c>
      <c r="DJ493" s="186" t="s">
        <v>248</v>
      </c>
      <c r="DK493" s="186" t="s">
        <v>248</v>
      </c>
      <c r="DL493" s="186" t="s">
        <v>248</v>
      </c>
      <c r="DM493" s="186" t="s">
        <v>248</v>
      </c>
      <c r="DN493" s="186" t="s">
        <v>248</v>
      </c>
      <c r="DO493" s="186" t="s">
        <v>248</v>
      </c>
      <c r="DP493" s="186" t="s">
        <v>248</v>
      </c>
      <c r="DQ493" s="186" t="s">
        <v>248</v>
      </c>
      <c r="DR493" s="186" t="s">
        <v>248</v>
      </c>
      <c r="DS493" s="186" t="s">
        <v>248</v>
      </c>
      <c r="DT493" s="186" t="s">
        <v>248</v>
      </c>
      <c r="DU493" s="186" t="s">
        <v>248</v>
      </c>
      <c r="DV493" s="186" t="s">
        <v>248</v>
      </c>
      <c r="DW493" s="186" t="s">
        <v>248</v>
      </c>
      <c r="DX493" s="186" t="s">
        <v>248</v>
      </c>
      <c r="DY493" s="186" t="s">
        <v>248</v>
      </c>
      <c r="DZ493" s="186" t="s">
        <v>248</v>
      </c>
      <c r="EA493" s="186" t="s">
        <v>248</v>
      </c>
      <c r="EB493" s="186" t="s">
        <v>248</v>
      </c>
      <c r="EC493" s="186" t="s">
        <v>248</v>
      </c>
      <c r="ED493" s="186" t="s">
        <v>248</v>
      </c>
      <c r="EE493" s="186" t="s">
        <v>248</v>
      </c>
      <c r="EF493" s="186" t="s">
        <v>248</v>
      </c>
      <c r="EG493" s="186" t="s">
        <v>248</v>
      </c>
      <c r="EH493" s="186" t="s">
        <v>248</v>
      </c>
      <c r="EI493" s="186" t="s">
        <v>248</v>
      </c>
      <c r="EJ493" s="186" t="s">
        <v>248</v>
      </c>
      <c r="EK493" s="186" t="s">
        <v>248</v>
      </c>
      <c r="EL493" s="184" t="s">
        <v>248</v>
      </c>
      <c r="EM493" s="184" t="s">
        <v>248</v>
      </c>
      <c r="EN493" s="184" t="s">
        <v>248</v>
      </c>
      <c r="EO493" s="186" t="s">
        <v>248</v>
      </c>
      <c r="EP493" s="186" t="s">
        <v>248</v>
      </c>
      <c r="EQ493" s="186" t="s">
        <v>248</v>
      </c>
      <c r="ER493" s="186" t="s">
        <v>248</v>
      </c>
      <c r="ES493" s="186" t="s">
        <v>248</v>
      </c>
      <c r="ET493" s="186" t="s">
        <v>248</v>
      </c>
      <c r="EU493" s="186" t="s">
        <v>248</v>
      </c>
      <c r="EV493" s="186" t="s">
        <v>248</v>
      </c>
      <c r="EW493" s="186" t="s">
        <v>248</v>
      </c>
      <c r="EX493" s="186" t="s">
        <v>248</v>
      </c>
      <c r="EY493" s="186" t="s">
        <v>248</v>
      </c>
      <c r="EZ493" s="186" t="s">
        <v>248</v>
      </c>
      <c r="FA493" s="186" t="s">
        <v>248</v>
      </c>
      <c r="FB493" s="186" t="s">
        <v>248</v>
      </c>
      <c r="FC493" s="186" t="s">
        <v>248</v>
      </c>
      <c r="FD493" s="186" t="s">
        <v>248</v>
      </c>
      <c r="FE493" s="186" t="s">
        <v>248</v>
      </c>
      <c r="FF493" s="186" t="s">
        <v>248</v>
      </c>
      <c r="FG493" s="186" t="s">
        <v>248</v>
      </c>
      <c r="FH493" s="186" t="s">
        <v>248</v>
      </c>
      <c r="FI493" s="186" t="s">
        <v>248</v>
      </c>
      <c r="FJ493" s="186" t="s">
        <v>248</v>
      </c>
      <c r="FK493" s="186" t="s">
        <v>248</v>
      </c>
      <c r="FL493" s="186" t="s">
        <v>248</v>
      </c>
      <c r="FM493" s="186" t="s">
        <v>248</v>
      </c>
      <c r="FN493" s="186" t="s">
        <v>248</v>
      </c>
      <c r="FO493" s="186" t="s">
        <v>248</v>
      </c>
      <c r="FP493" s="186" t="s">
        <v>248</v>
      </c>
      <c r="FQ493" s="187" t="s">
        <v>248</v>
      </c>
      <c r="FR493" s="187" t="s">
        <v>248</v>
      </c>
      <c r="FS493" s="186">
        <v>2</v>
      </c>
      <c r="FT493" s="186">
        <v>2</v>
      </c>
      <c r="FU493" s="186">
        <v>1</v>
      </c>
      <c r="FV493" s="186">
        <v>2</v>
      </c>
      <c r="FW493" s="186">
        <v>1</v>
      </c>
      <c r="FX493" s="186">
        <v>2</v>
      </c>
      <c r="FY493" s="186">
        <v>2</v>
      </c>
      <c r="FZ493" s="186">
        <v>2</v>
      </c>
      <c r="GA493" s="186" t="s">
        <v>248</v>
      </c>
      <c r="GB493" s="186" t="s">
        <v>248</v>
      </c>
      <c r="GC493" s="186">
        <v>2</v>
      </c>
      <c r="GD493" s="186">
        <v>1</v>
      </c>
      <c r="GE493" s="186" t="s">
        <v>248</v>
      </c>
      <c r="GF493" s="186" t="s">
        <v>248</v>
      </c>
      <c r="GG493" s="186" t="s">
        <v>248</v>
      </c>
      <c r="GH493" s="186" t="s">
        <v>248</v>
      </c>
      <c r="GI493" s="186" t="s">
        <v>248</v>
      </c>
      <c r="GJ493" s="186" t="s">
        <v>248</v>
      </c>
      <c r="GK493" s="186" t="s">
        <v>248</v>
      </c>
      <c r="GL493" s="186" t="s">
        <v>248</v>
      </c>
      <c r="GM493" s="186" t="s">
        <v>248</v>
      </c>
      <c r="GN493" s="186" t="s">
        <v>248</v>
      </c>
      <c r="GO493" s="186" t="s">
        <v>248</v>
      </c>
      <c r="GP493" s="186" t="s">
        <v>248</v>
      </c>
      <c r="GQ493" s="186" t="s">
        <v>248</v>
      </c>
      <c r="GR493" s="186" t="s">
        <v>248</v>
      </c>
      <c r="GS493" s="186" t="s">
        <v>248</v>
      </c>
      <c r="GT493" s="186" t="s">
        <v>248</v>
      </c>
      <c r="GU493" s="186" t="s">
        <v>248</v>
      </c>
      <c r="GV493" s="186" t="s">
        <v>248</v>
      </c>
      <c r="GW493" s="186" t="s">
        <v>248</v>
      </c>
      <c r="GX493" s="186" t="s">
        <v>248</v>
      </c>
      <c r="GY493" s="186" t="s">
        <v>248</v>
      </c>
      <c r="GZ493" s="261" t="s">
        <v>248</v>
      </c>
      <c r="HA493" s="261" t="s">
        <v>248</v>
      </c>
      <c r="HB493" s="188">
        <f t="shared" ref="HB493" si="557">SUM(G493:GE493)</f>
        <v>45</v>
      </c>
    </row>
    <row r="494" spans="1:210" ht="24.9" customHeight="1" thickBot="1" x14ac:dyDescent="0.35">
      <c r="A494" s="108" t="str">
        <f t="shared" ref="A494" si="558">A493</f>
        <v>Prod.-Q-6</v>
      </c>
      <c r="B494" s="108" t="str">
        <f t="shared" ref="B494" si="559">B493</f>
        <v>Pracownik Produkcji</v>
      </c>
      <c r="C494" s="108" t="str">
        <f t="shared" ref="C494" si="560">C493</f>
        <v>KB</v>
      </c>
      <c r="D494" s="108">
        <f t="shared" ref="D494" si="561">D493</f>
        <v>1780</v>
      </c>
      <c r="E494" s="395"/>
      <c r="F494" s="189" t="s">
        <v>375</v>
      </c>
      <c r="G494" s="192">
        <f>IF(INDEX(tab_MinKomp[Przepisy BHP / BHP Vorschriften],MATCH($B493,tab_MinKomp[[Stanowisko / Position ]:[Stanowisko / Position ]],0))="n/a","n/a",G493-INDEX(tab_MinKomp[Przepisy BHP / BHP Vorschriften],MATCH($B493,tab_MinKomp[[Stanowisko / Position ]:[Stanowisko / Position ]],0)))</f>
        <v>0</v>
      </c>
      <c r="H494" s="193">
        <f>IF(INDEX(tab_MinKomp[Przepisy PPOŻ / Brandschutzbestimmungen],MATCH($B493,tab_MinKomp[[Stanowisko / Position ]:[Stanowisko / Position ]],0))="n/a","n/a",H493-INDEX(tab_MinKomp[Przepisy PPOŻ / Brandschutzbestimmungen],MATCH($B493,tab_MinKomp[[Stanowisko / Position ]:[Stanowisko / Position ]],0)))</f>
        <v>0</v>
      </c>
      <c r="I494" s="193">
        <f>IF(INDEX(tab_MinKomp[Ryzyko zawodowe na stanowiskach pracyv/ Berufliche Risiken an Arbeitsstellen],MATCH($B493,tab_MinKomp[[Stanowisko / Position ]:[Stanowisko / Position ]],0))="n/a","n/a",I493-INDEX(tab_MinKomp[Ryzyko zawodowe na stanowiskach pracyv/ Berufliche Risiken an Arbeitsstellen],MATCH($B493,tab_MinKomp[[Stanowisko / Position ]:[Stanowisko / Position ]],0)))</f>
        <v>0</v>
      </c>
      <c r="J494" s="193">
        <f>IF(INDEX(tab_MinKomp[Gospodarka substancjami niebezpiecznymi / Gefahrstoffmanagement],MATCH($B493,tab_MinKomp[[Stanowisko / Position ]:[Stanowisko / Position ]],0))="n/a","n/a",J493-INDEX(tab_MinKomp[Gospodarka substancjami niebezpiecznymi / Gefahrstoffmanagement],MATCH($B493,tab_MinKomp[[Stanowisko / Position ]:[Stanowisko / Position ]],0)))</f>
        <v>0</v>
      </c>
      <c r="K494" s="193">
        <f>IF(INDEX(tab_MinKomp[Gospodarka odpadami / Abfallwirtschaft],MATCH($B493,tab_MinKomp[[Stanowisko / Position ]:[Stanowisko / Position ]],0))="n/a","n/a",K493-INDEX(tab_MinKomp[Gospodarka odpadami / Abfallwirtschaft],MATCH($B493,tab_MinKomp[[Stanowisko / Position ]:[Stanowisko / Position ]],0)))</f>
        <v>0</v>
      </c>
      <c r="L494" s="194" t="str">
        <f>IF(INDEX(tab_MinKomp[Przepisy kodeksu pracy / Bestimmungen des Arbeitsgesetzes],MATCH($B493,tab_MinKomp[[Stanowisko / Position ]:[Stanowisko / Position ]],0))="n/a","n/a",L493-INDEX(tab_MinKomp[Przepisy kodeksu pracy / Bestimmungen des Arbeitsgesetzes],MATCH($B493,tab_MinKomp[[Stanowisko / Position ]:[Stanowisko / Position ]],0)))</f>
        <v>n/a</v>
      </c>
      <c r="M494" s="195" t="str">
        <f>IF(INDEX(tab_MinKomp[Przepisy o ub.społ. ZUS  / Sozialversicherungsvorschriften],MATCH($B493,tab_MinKomp[[Stanowisko / Position ]:[Stanowisko / Position ]],0))="n/a","n/a",M493-INDEX(tab_MinKomp[Przepisy o ub.społ. ZUS  / Sozialversicherungsvorschriften],MATCH($B493,tab_MinKomp[[Stanowisko / Position ]:[Stanowisko / Position ]],0)))</f>
        <v>n/a</v>
      </c>
      <c r="N494" s="194" t="str">
        <f>IF(INDEX(tab_MinKomp[PRZEPISY O PDOF /persönlich Einkommensteuergesetz ],MATCH($B493,tab_MinKomp[[Stanowisko / Position ]:[Stanowisko / Position ]],0))="n/a","n/a",N493-INDEX(tab_MinKomp[PRZEPISY O PDOF /persönlich Einkommensteuergesetz ],MATCH($B493,tab_MinKomp[[Stanowisko / Position ]:[Stanowisko / Position ]],0)))</f>
        <v>n/a</v>
      </c>
      <c r="O494" s="194">
        <f>IF(INDEX(tab_MinKomp[Regulamin pracy / Arbeitsordnung],MATCH($B493,tab_MinKomp[[Stanowisko / Position ]:[Stanowisko / Position ]],0))="n/a","n/a",O493-INDEX(tab_MinKomp[Regulamin pracy / Arbeitsordnung],MATCH($B493,tab_MinKomp[[Stanowisko / Position ]:[Stanowisko / Position ]],0)))</f>
        <v>0</v>
      </c>
      <c r="P494" s="194">
        <f>IF(INDEX(tab_MinKomp[Regulamin wynagradzania / Vergütungsordnung],MATCH($B493,tab_MinKomp[[Stanowisko / Position ]:[Stanowisko / Position ]],0))="n/a","n/a",P493-INDEX(tab_MinKomp[Regulamin wynagradzania / Vergütungsordnung],MATCH($B493,tab_MinKomp[[Stanowisko / Position ]:[Stanowisko / Position ]],0)))</f>
        <v>0</v>
      </c>
      <c r="Q494" s="194" t="str">
        <f>IF(INDEX(tab_MinKomp[System R2PŁATNIK PRO: Płace / Lohnabrechnung],MATCH($B493,tab_MinKomp[[Stanowisko / Position ]:[Stanowisko / Position ]],0))="n/a","n/a",Q493-INDEX(tab_MinKomp[System R2PŁATNIK PRO: Płace / Lohnabrechnung],MATCH($B493,tab_MinKomp[[Stanowisko / Position ]:[Stanowisko / Position ]],0)))</f>
        <v>n/a</v>
      </c>
      <c r="R494" s="194" t="str">
        <f>IF(INDEX(tab_MinKomp[SystemR2PŁATNIK PRO: KADRY / Personaldaten],MATCH($B493,tab_MinKomp[[Stanowisko / Position ]:[Stanowisko / Position ]],0))="n/a","n/a",R493-INDEX(tab_MinKomp[SystemR2PŁATNIK PRO: KADRY / Personaldaten],MATCH($B493,tab_MinKomp[[Stanowisko / Position ]:[Stanowisko / Position ]],0)))</f>
        <v>n/a</v>
      </c>
      <c r="S494" s="194" t="str">
        <f>IF(INDEX(tab_MinKomp[SYSTEM R2PŁATNIK PRO: zarządzanie pracownikami / Arbeitsverwaltung],MATCH($B493,tab_MinKomp[[Stanowisko / Position ]:[Stanowisko / Position ]],0))="n/a","n/a",S493-INDEX(tab_MinKomp[SYSTEM R2PŁATNIK PRO: zarządzanie pracownikami / Arbeitsverwaltung],MATCH($B493,tab_MinKomp[[Stanowisko / Position ]:[Stanowisko / Position ]],0)))</f>
        <v>n/a</v>
      </c>
      <c r="T494" s="194" t="str">
        <f>IF(INDEX(tab_MinKomp[Doradztwo, wsparcie personalne / Personalberatung und Unterstützung],MATCH($B493,tab_MinKomp[[Stanowisko / Position ]:[Stanowisko / Position ]],0))="n/a","n/a",T493-INDEX(tab_MinKomp[Doradztwo, wsparcie personalne / Personalberatung und Unterstützung],MATCH($B493,tab_MinKomp[[Stanowisko / Position ]:[Stanowisko / Position ]],0)))</f>
        <v>n/a</v>
      </c>
      <c r="U494" s="194" t="str">
        <f>IF(INDEX(tab_MinKomp[Przepisy o podatku VAT / MwSt.- Gesetz],MATCH($B493,tab_MinKomp[[Stanowisko / Position ]:[Stanowisko / Position ]],0))="n/a","n/a",U493-INDEX(tab_MinKomp[Przepisy o podatku VAT / MwSt.- Gesetz],MATCH($B493,tab_MinKomp[[Stanowisko / Position ]:[Stanowisko / Position ]],0)))</f>
        <v>n/a</v>
      </c>
      <c r="V494" s="194" t="str">
        <f>IF(INDEX(tab_MinKomp[PrzepisyPDOP / geschäftlich Einkommensteuergesetz],MATCH($B493,tab_MinKomp[[Stanowisko / Position ]:[Stanowisko / Position ]],0))="n/a","n/a",V493-INDEX(tab_MinKomp[PrzepisyPDOP / geschäftlich Einkommensteuergesetz],MATCH($B493,tab_MinKomp[[Stanowisko / Position ]:[Stanowisko / Position ]],0)))</f>
        <v>n/a</v>
      </c>
      <c r="W494" s="194" t="str">
        <f>IF(INDEX(tab_MinKomp[System BAAN / FINANSE (FIBU)],MATCH($B493,tab_MinKomp[[Stanowisko / Position ]:[Stanowisko / Position ]],0))="n/a","n/a",W493-INDEX(tab_MinKomp[System BAAN / FINANSE (FIBU)],MATCH($B493,tab_MinKomp[[Stanowisko / Position ]:[Stanowisko / Position ]],0)))</f>
        <v>n/a</v>
      </c>
      <c r="X494" s="194" t="str">
        <f>IF(INDEX(tab_MinKomp[Systemy pomocnicze / Hilfssysteme(STOCKPROGRAM, KALK2000 etc.)],MATCH($B493,tab_MinKomp[[Stanowisko / Position ]:[Stanowisko / Position ]],0))="n/a","n/a",X493-INDEX(tab_MinKomp[Systemy pomocnicze / Hilfssysteme(STOCKPROGRAM, KALK2000 etc.)],MATCH($B493,tab_MinKomp[[Stanowisko / Position ]:[Stanowisko / Position ]],0)))</f>
        <v>n/a</v>
      </c>
      <c r="Y494" s="194" t="str">
        <f>IF(INDEX(tab_MinKomp[Polityka rachunkowości / Buchführungspolitik],MATCH($B493,tab_MinKomp[[Stanowisko / Position ]:[Stanowisko / Position ]],0))="n/a","n/a",Y493-INDEX(tab_MinKomp[Polityka rachunkowości / Buchführungspolitik],MATCH($B493,tab_MinKomp[[Stanowisko / Position ]:[Stanowisko / Position ]],0)))</f>
        <v>n/a</v>
      </c>
      <c r="Z494" s="194" t="str">
        <f>IF(INDEX(tab_MinKomp[Ustawa o rachunkowości / Rechnungslegungsgesetz],MATCH($B493,tab_MinKomp[[Stanowisko / Position ]:[Stanowisko / Position ]],0))="n/a","n/a",Z493-INDEX(tab_MinKomp[Ustawa o rachunkowości / Rechnungslegungsgesetz],MATCH($B493,tab_MinKomp[[Stanowisko / Position ]:[Stanowisko / Position ]],0)))</f>
        <v>n/a</v>
      </c>
      <c r="AA494" s="194" t="str">
        <f>IF(INDEX(tab_MinKomp[WORKFLOW - TS-100],MATCH($B493,tab_MinKomp[[Stanowisko / Position ]:[Stanowisko / Position ]],0))="n/a","n/a",AA493-INDEX(tab_MinKomp[WORKFLOW - TS-100],MATCH($B493,tab_MinKomp[[Stanowisko / Position ]:[Stanowisko / Position ]],0)))</f>
        <v>n/a</v>
      </c>
      <c r="AB494" s="194" t="str">
        <f>IF(INDEX(tab_MinKomp[WORKFLOW - SFMS],MATCH($B493,tab_MinKomp[[Stanowisko / Position ]:[Stanowisko / Position ]],0))="n/a","n/a",AB493-INDEX(tab_MinKomp[WORKFLOW - SFMS],MATCH($B493,tab_MinKomp[[Stanowisko / Position ]:[Stanowisko / Position ]],0)))</f>
        <v>n/a</v>
      </c>
      <c r="AC494" s="194" t="str">
        <f>IF(INDEX(tab_MinKomp[System ISO 9001:2015],MATCH($B493,tab_MinKomp[[Stanowisko / Position ]:[Stanowisko / Position ]],0))="n/a","n/a",AC493-INDEX(tab_MinKomp[System ISO 9001:2015],MATCH($B493,tab_MinKomp[[Stanowisko / Position ]:[Stanowisko / Position ]],0)))</f>
        <v>n/a</v>
      </c>
      <c r="AD494" s="194" t="str">
        <f>IF(INDEX(tab_MinKomp[System ISO 9001:2015],MATCH($B493,tab_MinKomp[[Stanowisko / Position ]:[Stanowisko / Position ]],0))="n/a","n/a",AD493-INDEX(tab_MinKomp[System ISO 9001:2015],MATCH($B493,tab_MinKomp[[Stanowisko / Position ]:[Stanowisko / Position ]],0)))</f>
        <v>n/a</v>
      </c>
      <c r="AE494" s="194" t="str">
        <f>IF(INDEX(tab_MinKomp[System ISO 9001:2015],MATCH($B493,tab_MinKomp[[Stanowisko / Position ]:[Stanowisko / Position ]],0))="n/a","n/a",AE493-INDEX(tab_MinKomp[System ISO 9001:2015],MATCH($B493,tab_MinKomp[[Stanowisko / Position ]:[Stanowisko / Position ]],0)))</f>
        <v>n/a</v>
      </c>
      <c r="AF494" s="194" t="str">
        <f>IF(INDEX(tab_MinKomp[System ISO 9001:2015],MATCH($B493,tab_MinKomp[[Stanowisko / Position ]:[Stanowisko / Position ]],0))="n/a","n/a",AF493-INDEX(tab_MinKomp[System ISO 9001:2015],MATCH($B493,tab_MinKomp[[Stanowisko / Position ]:[Stanowisko / Position ]],0)))</f>
        <v>n/a</v>
      </c>
      <c r="AG494" s="194" t="str">
        <f>IF(INDEX(tab_MinKomp[Wymagania VDA 6.3 Process / Forderungen],MATCH($B493,tab_MinKomp[[Stanowisko / Position ]:[Stanowisko / Position ]],0))="n/a","n/a",AG493-INDEX(tab_MinKomp[Wymagania VDA 6.3 Process / Forderungen],MATCH($B493,tab_MinKomp[[Stanowisko / Position ]:[Stanowisko / Position ]],0)))</f>
        <v>n/a</v>
      </c>
      <c r="AH494" s="194" t="str">
        <f>IF(INDEX(tab_MinKomp[Wymagania VDA 6.5 Product / Forderungen],MATCH($B493,tab_MinKomp[[Stanowisko / Position ]:[Stanowisko / Position ]],0))="n/a","n/a",AH493-INDEX(tab_MinKomp[Wymagania VDA 6.5 Product / Forderungen],MATCH($B493,tab_MinKomp[[Stanowisko / Position ]:[Stanowisko / Position ]],0)))</f>
        <v>n/a</v>
      </c>
      <c r="AI494" s="194" t="str">
        <f>IF(INDEX(tab_MinKomp[System ISO 9001:2015],MATCH($B493,tab_MinKomp[[Stanowisko / Position ]:[Stanowisko / Position ]],0))="n/a","n/a",AI493-INDEX(tab_MinKomp[System ISO 9001:2015],MATCH($B493,tab_MinKomp[[Stanowisko / Position ]:[Stanowisko / Position ]],0)))</f>
        <v>n/a</v>
      </c>
      <c r="AJ494" s="194" t="str">
        <f>IF(INDEX(tab_MinKomp[Auditor systemu ISO 17021:2018],MATCH($B493,tab_MinKomp[[Stanowisko / Position ]:[Stanowisko / Position ]],0))="n/a","n/a",AJ493-INDEX(tab_MinKomp[Auditor systemu ISO 17021:2018],MATCH($B493,tab_MinKomp[[Stanowisko / Position ]:[Stanowisko / Position ]],0)))</f>
        <v>n/a</v>
      </c>
      <c r="AK494" s="194" t="str">
        <f>IF(INDEX(tab_MinKomp[Pełnomocnik systemu / Systemvertreter],MATCH($B493,tab_MinKomp[[Stanowisko / Position ]:[Stanowisko / Position ]],0))="n/a","n/a",AK493-INDEX(tab_MinKomp[Pełnomocnik systemu / Systemvertreter],MATCH($B493,tab_MinKomp[[Stanowisko / Position ]:[Stanowisko / Position ]],0)))</f>
        <v>n/a</v>
      </c>
      <c r="AL494" s="194">
        <f>IF(INDEX(tab_MinKomp[Polityka Etyczna - Compliance],MATCH($B493,tab_MinKomp[[Stanowisko / Position ]:[Stanowisko / Position ]],0))="n/a","n/a",AL493-INDEX(tab_MinKomp[Polityka Etyczna - Compliance],MATCH($B493,tab_MinKomp[[Stanowisko / Position ]:[Stanowisko / Position ]],0)))</f>
        <v>0</v>
      </c>
      <c r="AM494" s="194" t="str">
        <f>IF(INDEX(tab_MinKomp[WDRAŻANIE NOWYCH PROJEKTÓW/ PROCEDURA CTM],MATCH($B493,tab_MinKomp[[Stanowisko / Position ]:[Stanowisko / Position ]],0))="n/a","n/a",AM493-INDEX(tab_MinKomp[WDRAŻANIE NOWYCH PROJEKTÓW/ PROCEDURA CTM],MATCH($B493,tab_MinKomp[[Stanowisko / Position ]:[Stanowisko / Position ]],0)))</f>
        <v>n/a</v>
      </c>
      <c r="AN494" s="194" t="str">
        <f>IF(INDEX(tab_MinKomp[KAMIENIE MILOWE MSL/PIFF],MATCH($B493,tab_MinKomp[[Stanowisko / Position ]:[Stanowisko / Position ]],0))="n/a","n/a",AN493-INDEX(tab_MinKomp[KAMIENIE MILOWE MSL/PIFF],MATCH($B493,tab_MinKomp[[Stanowisko / Position ]:[Stanowisko / Position ]],0)))</f>
        <v>n/a</v>
      </c>
      <c r="AO494" s="194">
        <f>IF(INDEX(tab_MinKomp[CP],MATCH($B493,tab_MinKomp[[Stanowisko / Position ]:[Stanowisko / Position ]],0))="n/a","n/a",AO493-INDEX(tab_MinKomp[CP],MATCH($B493,tab_MinKomp[[Stanowisko / Position ]:[Stanowisko / Position ]],0)))</f>
        <v>0</v>
      </c>
      <c r="AP494" s="194" t="str">
        <f>IF(INDEX(tab_MinKomp[FMEA],MATCH($B493,tab_MinKomp[[Stanowisko / Position ]:[Stanowisko / Position ]],0))="n/a","n/a",AP493-INDEX(tab_MinKomp[FMEA],MATCH($B493,tab_MinKomp[[Stanowisko / Position ]:[Stanowisko / Position ]],0)))</f>
        <v>n/a</v>
      </c>
      <c r="AQ494" s="194">
        <f>IF(INDEX(tab_MinKomp[FLOW CHART],MATCH($B493,tab_MinKomp[[Stanowisko / Position ]:[Stanowisko / Position ]],0))="n/a","n/a",AQ493-INDEX(tab_MinKomp[FLOW CHART],MATCH($B493,tab_MinKomp[[Stanowisko / Position ]:[Stanowisko / Position ]],0)))</f>
        <v>0</v>
      </c>
      <c r="AR494" s="194" t="str">
        <f>IF(INDEX(tab_MinKomp[APQP],MATCH($B493,tab_MinKomp[[Stanowisko / Position ]:[Stanowisko / Position ]],0))="n/a","n/a",AR493-INDEX(tab_MinKomp[APQP],MATCH($B493,tab_MinKomp[[Stanowisko / Position ]:[Stanowisko / Position ]],0)))</f>
        <v>n/a</v>
      </c>
      <c r="AS494" s="194" t="str">
        <f>IF(INDEX(tab_MinKomp[MSA],MATCH($B493,tab_MinKomp[[Stanowisko / Position ]:[Stanowisko / Position ]],0))="n/a","n/a",AS493-INDEX(tab_MinKomp[MSA],MATCH($B493,tab_MinKomp[[Stanowisko / Position ]:[Stanowisko / Position ]],0)))</f>
        <v>n/a</v>
      </c>
      <c r="AT494" s="194" t="str">
        <f>IF(INDEX(tab_MinKomp[SPC],MATCH($B493,tab_MinKomp[[Stanowisko / Position ]:[Stanowisko / Position ]],0))="n/a","n/a",AT493-INDEX(tab_MinKomp[SPC],MATCH($B493,tab_MinKomp[[Stanowisko / Position ]:[Stanowisko / Position ]],0)))</f>
        <v>n/a</v>
      </c>
      <c r="AU494" s="194" t="str">
        <f>IF(INDEX(tab_MinKomp[CSR (SPECYFICZNE WYMAGANIA KLIENTA)],MATCH($B493,tab_MinKomp[[Stanowisko / Position ]:[Stanowisko / Position ]],0))="n/a","n/a",AU493-INDEX(tab_MinKomp[CSR (SPECYFICZNE WYMAGANIA KLIENTA)],MATCH($B493,tab_MinKomp[[Stanowisko / Position ]:[Stanowisko / Position ]],0)))</f>
        <v>n/a</v>
      </c>
      <c r="AV494" s="194">
        <f>IF(INDEX(tab_MinKomp[5S],MATCH($B493,tab_MinKomp[[Stanowisko / Position ]:[Stanowisko / Position ]],0))="n/a","n/a",AV493-INDEX(tab_MinKomp[5S],MATCH($B493,tab_MinKomp[[Stanowisko / Position ]:[Stanowisko / Position ]],0)))</f>
        <v>0</v>
      </c>
      <c r="AW494" s="194">
        <f>IF(INDEX(tab_MinKomp[LEAN MANAGEMENT],MATCH($B493,tab_MinKomp[[Stanowisko / Position ]:[Stanowisko / Position ]],0))="n/a","n/a",AW493-INDEX(tab_MinKomp[LEAN MANAGEMENT],MATCH($B493,tab_MinKomp[[Stanowisko / Position ]:[Stanowisko / Position ]],0)))</f>
        <v>0</v>
      </c>
      <c r="AX494" s="194" t="str">
        <f>IF(INDEX(tab_MinKomp[5R],MATCH($B493,tab_MinKomp[[Stanowisko / Position ]:[Stanowisko / Position ]],0))="n/a","n/a",AX493-INDEX(tab_MinKomp[5R],MATCH($B493,tab_MinKomp[[Stanowisko / Position ]:[Stanowisko / Position ]],0)))</f>
        <v>n/a</v>
      </c>
      <c r="AY494" s="194" t="str">
        <f>IF(INDEX(tab_MinKomp[Six Sigma],MATCH($B493,tab_MinKomp[[Stanowisko / Position ]:[Stanowisko / Position ]],0))="n/a","n/a",AY493-INDEX(tab_MinKomp[Six Sigma],MATCH($B493,tab_MinKomp[[Stanowisko / Position ]:[Stanowisko / Position ]],0)))</f>
        <v>n/a</v>
      </c>
      <c r="AZ494" s="194" t="str">
        <f>IF(INDEX(tab_MinKomp[System BAAN / Distribution &amp; Supply Chain],MATCH($B493,tab_MinKomp[[Stanowisko / Position ]:[Stanowisko / Position ]],0))="n/a","n/a",AZ493-INDEX(tab_MinKomp[System BAAN / Distribution &amp; Supply Chain],MATCH($B493,tab_MinKomp[[Stanowisko / Position ]:[Stanowisko / Position ]],0)))</f>
        <v>n/a</v>
      </c>
      <c r="BA494" s="194" t="str">
        <f>IF(INDEX(tab_MinKomp[Gospodarka magazynowa / Lagerverwaltung],MATCH($B493,tab_MinKomp[[Stanowisko / Position ]:[Stanowisko / Position ]],0))="n/a","n/a",BA493-INDEX(tab_MinKomp[Gospodarka magazynowa / Lagerverwaltung],MATCH($B493,tab_MinKomp[[Stanowisko / Position ]:[Stanowisko / Position ]],0)))</f>
        <v>n/a</v>
      </c>
      <c r="BB494" s="194" t="str">
        <f>IF(INDEX(tab_MinKomp[Inwentaryzacja - organizacja i przebieg / Inventurprozess],MATCH($B493,tab_MinKomp[[Stanowisko / Position ]:[Stanowisko / Position ]],0))="n/a","n/a",BB493-INDEX(tab_MinKomp[Inwentaryzacja - organizacja i przebieg / Inventurprozess],MATCH($B493,tab_MinKomp[[Stanowisko / Position ]:[Stanowisko / Position ]],0)))</f>
        <v>n/a</v>
      </c>
      <c r="BC494" s="194" t="str">
        <f>IF(INDEX(tab_MinKomp[Organizacja dostaw / Versorgungsorganisation],MATCH($B493,tab_MinKomp[[Stanowisko / Position ]:[Stanowisko / Position ]],0))="n/a","n/a",BC493-INDEX(tab_MinKomp[Organizacja dostaw / Versorgungsorganisation],MATCH($B493,tab_MinKomp[[Stanowisko / Position ]:[Stanowisko / Position ]],0)))</f>
        <v>n/a</v>
      </c>
      <c r="BD494" s="194" t="str">
        <f>IF(INDEX(tab_MinKomp[Organizacja wysyłek / Organisation von Lieferungen],MATCH($B493,tab_MinKomp[[Stanowisko / Position ]:[Stanowisko / Position ]],0))="n/a","n/a",BD493-INDEX(tab_MinKomp[Organizacja wysyłek / Organisation von Lieferungen],MATCH($B493,tab_MinKomp[[Stanowisko / Position ]:[Stanowisko / Position ]],0)))</f>
        <v>n/a</v>
      </c>
      <c r="BE494" s="194" t="str">
        <f>IF(INDEX(tab_MinKomp[Analiza magazynowa - Program Polen.mdb / Inventuranalyse],MATCH($B493,tab_MinKomp[[Stanowisko / Position ]:[Stanowisko / Position ]],0))="n/a","n/a",BE493-INDEX(tab_MinKomp[Analiza magazynowa - Program Polen.mdb / Inventuranalyse],MATCH($B493,tab_MinKomp[[Stanowisko / Position ]:[Stanowisko / Position ]],0)))</f>
        <v>n/a</v>
      </c>
      <c r="BF494" s="190" t="str">
        <f>IF(INDEX(tab_MinKomp[MMOG (Materials Management Operations Guidelines)],MATCH($B493,tab_MinKomp[[Stanowisko / Position ]:[Stanowisko / Position ]],0))="n/a","n/a",BF493-INDEX(tab_MinKomp[MMOG (Materials Management Operations Guidelines)],MATCH($B493,tab_MinKomp[[Stanowisko / Position ]:[Stanowisko / Position ]],0)))</f>
        <v>n/a</v>
      </c>
      <c r="BG494" s="190" t="str">
        <f>IF(INDEX(tab_MinKomp[GPP],MATCH($B493,tab_MinKomp[[Stanowisko / Position ]:[Stanowisko / Position ]],0))="n/a","n/a",BG493-INDEX(tab_MinKomp[GPP],MATCH($B493,tab_MinKomp[[Stanowisko / Position ]:[Stanowisko / Position ]],0)))</f>
        <v>n/a</v>
      </c>
      <c r="BH494" s="190" t="str">
        <f>IF(INDEX(tab_MinKomp[AIAG (Automotive Industry Action Group)],MATCH($B493,tab_MinKomp[[Stanowisko / Position ]:[Stanowisko / Position ]],0))="n/a","n/a",BH493-INDEX(tab_MinKomp[AIAG (Automotive Industry Action Group)],MATCH($B493,tab_MinKomp[[Stanowisko / Position ]:[Stanowisko / Position ]],0)))</f>
        <v>n/a</v>
      </c>
      <c r="BI494" s="190" t="str">
        <f>IF(INDEX(tab_MinKomp[Super-G disputes],MATCH($B493,tab_MinKomp[[Stanowisko / Position ]:[Stanowisko / Position ]],0))="n/a","n/a",BI493-INDEX(tab_MinKomp[Super-G disputes],MATCH($B493,tab_MinKomp[[Stanowisko / Position ]:[Stanowisko / Position ]],0)))</f>
        <v>n/a</v>
      </c>
      <c r="BJ494" s="190" t="str">
        <f>IF(INDEX(tab_MinKomp[CMMS3/eDDL (Direct Data Link)],MATCH($B493,tab_MinKomp[[Stanowisko / Position ]:[Stanowisko / Position ]],0))="n/a","n/a",BJ493-INDEX(tab_MinKomp[CMMS3/eDDL (Direct Data Link)],MATCH($B493,tab_MinKomp[[Stanowisko / Position ]:[Stanowisko / Position ]],0)))</f>
        <v>n/a</v>
      </c>
      <c r="BK494" s="190" t="str">
        <f>IF(INDEX(tab_MinKomp[MP&amp;L (Material Planning and Logistics)],MATCH($B493,tab_MinKomp[[Stanowisko / Position ]:[Stanowisko / Position ]],0))="n/a","n/a",BK493-INDEX(tab_MinKomp[MP&amp;L (Material Planning and Logistics)],MATCH($B493,tab_MinKomp[[Stanowisko / Position ]:[Stanowisko / Position ]],0)))</f>
        <v>n/a</v>
      </c>
      <c r="BL494" s="190" t="str">
        <f>IF(INDEX(tab_MinKomp[Supplier delivery rating],MATCH($B493,tab_MinKomp[[Stanowisko / Position ]:[Stanowisko / Position ]],0))="n/a","n/a",BL493-INDEX(tab_MinKomp[Supplier delivery rating],MATCH($B493,tab_MinKomp[[Stanowisko / Position ]:[Stanowisko / Position ]],0)))</f>
        <v>n/a</v>
      </c>
      <c r="BM494" s="194" t="str">
        <f>IF(INDEX(tab_MinKomp[Obsługa maszyn KVT / KVT Maschinenbedienung],MATCH($B493,tab_MinKomp[[Stanowisko / Position ]:[Stanowisko / Position ]],0))="n/a","n/a",BM493-INDEX(tab_MinKomp[Obsługa maszyn KVT / KVT Maschinenbedienung],MATCH($B493,tab_MinKomp[[Stanowisko / Position ]:[Stanowisko / Position ]],0)))</f>
        <v>n/a</v>
      </c>
      <c r="BN494" s="194" t="str">
        <f>IF(INDEX(tab_MinKomp[Obsługa maszyn KVT / KVT Maschinenbedienung],MATCH($B493,tab_MinKomp[[Stanowisko / Position ]:[Stanowisko / Position ]],0))="n/a","n/a",BN493-INDEX(tab_MinKomp[Obsługa maszyn KVT / KVT Maschinenbedienung],MATCH($B493,tab_MinKomp[[Stanowisko / Position ]:[Stanowisko / Position ]],0)))</f>
        <v>n/a</v>
      </c>
      <c r="BO494" s="194" t="str">
        <f>IF(INDEX(tab_MinKomp[Obsługa maszyn KVT / KVT Maschinenbedienung],MATCH($B493,tab_MinKomp[[Stanowisko / Position ]:[Stanowisko / Position ]],0))="n/a","n/a",BO493-INDEX(tab_MinKomp[Obsługa maszyn KVT / KVT Maschinenbedienung],MATCH($B493,tab_MinKomp[[Stanowisko / Position ]:[Stanowisko / Position ]],0)))</f>
        <v>n/a</v>
      </c>
      <c r="BP494" s="194">
        <f>IF(INDEX(tab_MinKomp[Obsługa maszyn Novapax / Novapax Maschinenbedienung],MATCH($B493,tab_MinKomp[[Stanowisko / Position ]:[Stanowisko / Position ]],0))="n/a","n/a",BP493-INDEX(tab_MinKomp[Obsługa maszyn Novapax / Novapax Maschinenbedienung],MATCH($B493,tab_MinKomp[[Stanowisko / Position ]:[Stanowisko / Position ]],0)))</f>
        <v>0</v>
      </c>
      <c r="BQ494" s="194" t="str">
        <f>IF(INDEX(tab_MinKomp[Obsługa maszyn Piovan / Piovan Maschinenbedienung],MATCH($B493,tab_MinKomp[[Stanowisko / Position ]:[Stanowisko / Position ]],0))="n/a","n/a",BQ493-INDEX(tab_MinKomp[Obsługa maszyn Piovan / Piovan Maschinenbedienung],MATCH($B493,tab_MinKomp[[Stanowisko / Position ]:[Stanowisko / Position ]],0)))</f>
        <v>n/a</v>
      </c>
      <c r="BR494" s="194">
        <f>IF(INDEX(tab_MinKomp[Eliminacja awarii / Beseitigung von Ausfällen],MATCH($B493,tab_MinKomp[[Stanowisko / Position ]:[Stanowisko / Position ]],0))="n/a","n/a",BR493-INDEX(tab_MinKomp[Eliminacja awarii / Beseitigung von Ausfällen],MATCH($B493,tab_MinKomp[[Stanowisko / Position ]:[Stanowisko / Position ]],0)))</f>
        <v>0</v>
      </c>
      <c r="BS494" s="194" t="str">
        <f>IF(INDEX(tab_MinKomp[Obsługa maszyn Piovan / Piovan Maschinenbedienung],MATCH($B493,tab_MinKomp[[Stanowisko / Position ]:[Stanowisko / Position ]],0))="n/a","n/a",BS493-INDEX(tab_MinKomp[Obsługa maszyn Piovan / Piovan Maschinenbedienung],MATCH($B493,tab_MinKomp[[Stanowisko / Position ]:[Stanowisko / Position ]],0)))</f>
        <v>n/a</v>
      </c>
      <c r="BT494" s="194" t="str">
        <f>IF(INDEX(tab_MinKomp[Obsługa maszyn Piovan / Piovan Maschinenbedienung],MATCH($B493,tab_MinKomp[[Stanowisko / Position ]:[Stanowisko / Position ]],0))="n/a","n/a",BT493-INDEX(tab_MinKomp[Obsługa maszyn Piovan / Piovan Maschinenbedienung],MATCH($B493,tab_MinKomp[[Stanowisko / Position ]:[Stanowisko / Position ]],0)))</f>
        <v>n/a</v>
      </c>
      <c r="BU494" s="194" t="str">
        <f>IF(INDEX(tab_MinKomp[Obsługa maszyn Piovan / Piovan Maschinenbedienung],MATCH($B493,tab_MinKomp[[Stanowisko / Position ]:[Stanowisko / Position ]],0))="n/a","n/a",BU493-INDEX(tab_MinKomp[Obsługa maszyn Piovan / Piovan Maschinenbedienung],MATCH($B493,tab_MinKomp[[Stanowisko / Position ]:[Stanowisko / Position ]],0)))</f>
        <v>n/a</v>
      </c>
      <c r="BV494" s="194" t="str">
        <f>IF(INDEX(tab_MinKomp[Obsługa maszyn Piovan / Piovan Maschinenbedienung],MATCH($B493,tab_MinKomp[[Stanowisko / Position ]:[Stanowisko / Position ]],0))="n/a","n/a",BV493-INDEX(tab_MinKomp[Obsługa maszyn Piovan / Piovan Maschinenbedienung],MATCH($B493,tab_MinKomp[[Stanowisko / Position ]:[Stanowisko / Position ]],0)))</f>
        <v>n/a</v>
      </c>
      <c r="BW494" s="194" t="str">
        <f>IF(INDEX(tab_MinKomp[Obsługa maszyn Piovan / Piovan Maschinenbedienung],MATCH($B493,tab_MinKomp[[Stanowisko / Position ]:[Stanowisko / Position ]],0))="n/a","n/a",BW493-INDEX(tab_MinKomp[Obsługa maszyn Piovan / Piovan Maschinenbedienung],MATCH($B493,tab_MinKomp[[Stanowisko / Position ]:[Stanowisko / Position ]],0)))</f>
        <v>n/a</v>
      </c>
      <c r="BX494" s="194" t="str">
        <f>IF(INDEX(tab_MinKomp[Obsługa maszyn Piovan / Piovan Maschinenbedienung],MATCH($B493,tab_MinKomp[[Stanowisko / Position ]:[Stanowisko / Position ]],0))="n/a","n/a",BX493-INDEX(tab_MinKomp[Obsługa maszyn Piovan / Piovan Maschinenbedienung],MATCH($B493,tab_MinKomp[[Stanowisko / Position ]:[Stanowisko / Position ]],0)))</f>
        <v>n/a</v>
      </c>
      <c r="BY494" s="194" t="str">
        <f>IF(INDEX(tab_MinKomp[Obsługa maszyn Engel / Engel Maschinenbedienung],MATCH($B493,tab_MinKomp[[Stanowisko / Position ]:[Stanowisko / Position ]],0))="n/a","n/a",BY493-INDEX(tab_MinKomp[Obsługa maszyn Engel / Engel Maschinenbedienung],MATCH($B493,tab_MinKomp[[Stanowisko / Position ]:[Stanowisko / Position ]],0)))</f>
        <v>n/a</v>
      </c>
      <c r="BZ494" s="194" t="str">
        <f>IF(INDEX(tab_MinKomp[Obsługa maszyn KVT / KVT Maschinenbedienung],MATCH($B493,tab_MinKomp[[Stanowisko / Position ]:[Stanowisko / Position ]],0))="n/a","n/a",BZ493-INDEX(tab_MinKomp[Obsługa maszyn KVT / KVT Maschinenbedienung],MATCH($B493,tab_MinKomp[[Stanowisko / Position ]:[Stanowisko / Position ]],0)))</f>
        <v>n/a</v>
      </c>
      <c r="CA494" s="194">
        <f>IF(INDEX(tab_MinKomp[Eliminacja awarii / Beseitigung von Ausfällen],MATCH($B493,tab_MinKomp[[Stanowisko / Position ]:[Stanowisko / Position ]],0))="n/a","n/a",CA493-INDEX(tab_MinKomp[Eliminacja awarii / Beseitigung von Ausfällen],MATCH($B493,tab_MinKomp[[Stanowisko / Position ]:[Stanowisko / Position ]],0)))</f>
        <v>0</v>
      </c>
      <c r="CB494" s="194" t="str">
        <f>IF(INDEX(tab_MinKomp[Obsługa maszyn ASL / ASL Maschinenbedienung],MATCH($B493,tab_MinKomp[[Stanowisko / Position ]:[Stanowisko / Position ]],0))="n/a","n/a",CB493-INDEX(tab_MinKomp[Obsługa maszyn ASL / ASL Maschinenbedienung],MATCH($B493,tab_MinKomp[[Stanowisko / Position ]:[Stanowisko / Position ]],0)))</f>
        <v>n/a</v>
      </c>
      <c r="CC494" s="194">
        <f>IF(INDEX(tab_MinKomp[Obsługa maszyn Novapax / Novapax Maschinenbedienung],MATCH($B493,tab_MinKomp[[Stanowisko / Position ]:[Stanowisko / Position ]],0))="n/a","n/a",CC493-INDEX(tab_MinKomp[Obsługa maszyn Novapax / Novapax Maschinenbedienung],MATCH($B493,tab_MinKomp[[Stanowisko / Position ]:[Stanowisko / Position ]],0)))</f>
        <v>0</v>
      </c>
      <c r="CD494" s="194">
        <f>IF(INDEX(tab_MinKomp[Obsługa maszyn Novapax / Novapax Maschinenbedienung],MATCH($B493,tab_MinKomp[[Stanowisko / Position ]:[Stanowisko / Position ]],0))="n/a","n/a",CD493-INDEX(tab_MinKomp[Obsługa maszyn Novapax / Novapax Maschinenbedienung],MATCH($B493,tab_MinKomp[[Stanowisko / Position ]:[Stanowisko / Position ]],0)))</f>
        <v>0</v>
      </c>
      <c r="CE494" s="194" t="str">
        <f>IF(INDEX(tab_MinKomp[Obsługa maszyn Piovan / Piovan Maschinenbedienung],MATCH($B493,tab_MinKomp[[Stanowisko / Position ]:[Stanowisko / Position ]],0))="n/a","n/a",CE493-INDEX(tab_MinKomp[Obsługa maszyn Piovan / Piovan Maschinenbedienung],MATCH($B493,tab_MinKomp[[Stanowisko / Position ]:[Stanowisko / Position ]],0)))</f>
        <v>n/a</v>
      </c>
      <c r="CF494" s="194" t="str">
        <f>IF(INDEX(tab_MinKomp[Obsługa maszyn Piovan / Piovan Maschinenbedienung],MATCH($B493,tab_MinKomp[[Stanowisko / Position ]:[Stanowisko / Position ]],0))="n/a","n/a",CF493-INDEX(tab_MinKomp[Obsługa maszyn Piovan / Piovan Maschinenbedienung],MATCH($B493,tab_MinKomp[[Stanowisko / Position ]:[Stanowisko / Position ]],0)))</f>
        <v>n/a</v>
      </c>
      <c r="CG494" s="194">
        <f>IF(INDEX(tab_MinKomp[Eliminacja awarii / Beseitigung von Ausfällen],MATCH($B493,tab_MinKomp[[Stanowisko / Position ]:[Stanowisko / Position ]],0))="n/a","n/a",CG493-INDEX(tab_MinKomp[Eliminacja awarii / Beseitigung von Ausfällen],MATCH($B493,tab_MinKomp[[Stanowisko / Position ]:[Stanowisko / Position ]],0)))</f>
        <v>1</v>
      </c>
      <c r="CH494" s="194" t="str">
        <f>IF(INDEX(tab_MinKomp[Wymagania VDA 6.5 Product / Forderungen],MATCH($B493,tab_MinKomp[[Stanowisko / Position ]:[Stanowisko / Position ]],0))="n/a","n/a",CH493-INDEX(tab_MinKomp[Wymagania VDA 6.5 Product / Forderungen],MATCH($B493,tab_MinKomp[[Stanowisko / Position ]:[Stanowisko / Position ]],0)))</f>
        <v>n/a</v>
      </c>
      <c r="CI494" s="194" t="str">
        <f>IF(INDEX(tab_MinKomp[Wymagania VDA 6.5 Product / Forderungen],MATCH($B493,tab_MinKomp[[Stanowisko / Position ]:[Stanowisko / Position ]],0))="n/a","n/a",CI493-INDEX(tab_MinKomp[Wymagania VDA 6.5 Product / Forderungen],MATCH($B493,tab_MinKomp[[Stanowisko / Position ]:[Stanowisko / Position ]],0)))</f>
        <v>n/a</v>
      </c>
      <c r="CJ494" s="194" t="str">
        <f>IF(INDEX(tab_MinKomp[Wymagania VDA 6.5 Product / Forderungen],MATCH($B493,tab_MinKomp[[Stanowisko / Position ]:[Stanowisko / Position ]],0))="n/a","n/a",CJ493-INDEX(tab_MinKomp[Wymagania VDA 6.5 Product / Forderungen],MATCH($B493,tab_MinKomp[[Stanowisko / Position ]:[Stanowisko / Position ]],0)))</f>
        <v>n/a</v>
      </c>
      <c r="CK494" s="194" t="str">
        <f>IF(INDEX(tab_MinKomp[Wymagania VDA 6.5 Product / Forderungen],MATCH($B493,tab_MinKomp[[Stanowisko / Position ]:[Stanowisko / Position ]],0))="n/a","n/a",CK493-INDEX(tab_MinKomp[Wymagania VDA 6.5 Product / Forderungen],MATCH($B493,tab_MinKomp[[Stanowisko / Position ]:[Stanowisko / Position ]],0)))</f>
        <v>n/a</v>
      </c>
      <c r="CL494" s="194" t="str">
        <f>IF(INDEX(tab_MinKomp[Wymagania VDA 6.5 Product / Forderungen],MATCH($B493,tab_MinKomp[[Stanowisko / Position ]:[Stanowisko / Position ]],0))="n/a","n/a",CL493-INDEX(tab_MinKomp[Wymagania VDA 6.5 Product / Forderungen],MATCH($B493,tab_MinKomp[[Stanowisko / Position ]:[Stanowisko / Position ]],0)))</f>
        <v>n/a</v>
      </c>
      <c r="CM494" s="194" t="str">
        <f>IF(INDEX(tab_MinKomp[Informatyka ogólna (techniczne i systemowe) / Allgemeine IT (Technik und System)],MATCH($B493,tab_MinKomp[[Stanowisko / Position ]:[Stanowisko / Position ]],0))="n/a","n/a",CM493-INDEX(tab_MinKomp[Informatyka ogólna (techniczne i systemowe) / Allgemeine IT (Technik und System)],MATCH($B493,tab_MinKomp[[Stanowisko / Position ]:[Stanowisko / Position ]],0)))</f>
        <v>n/a</v>
      </c>
      <c r="CN494" s="194" t="str">
        <f>IF(INDEX(tab_MinKomp[Sieci komputerowe / Computernetzwerke],MATCH($B493,tab_MinKomp[[Stanowisko / Position ]:[Stanowisko / Position ]],0))="n/a","n/a",CN493-INDEX(tab_MinKomp[Sieci komputerowe / Computernetzwerke],MATCH($B493,tab_MinKomp[[Stanowisko / Position ]:[Stanowisko / Position ]],0)))</f>
        <v>n/a</v>
      </c>
      <c r="CO494" s="194" t="str">
        <f>IF(INDEX(tab_MinKomp[Hardware (komputery PC, drukarki biurowe i etykietowe, telefonia stacjonarna i mobilna) (PC, Drucker, Telefpne, Handys)],MATCH($B493,tab_MinKomp[[Stanowisko / Position ]:[Stanowisko / Position ]],0))="n/a","n/a",CO493-INDEX(tab_MinKomp[Hardware (komputery PC, drukarki biurowe i etykietowe, telefonia stacjonarna i mobilna) (PC, Drucker, Telefpne, Handys)],MATCH($B493,tab_MinKomp[[Stanowisko / Position ]:[Stanowisko / Position ]],0)))</f>
        <v>n/a</v>
      </c>
      <c r="CP494" s="194" t="str">
        <f>IF(INDEX(tab_MinKomp[Software &amp; Systems (MS Office, MS Remote Desktop)],MATCH($B493,tab_MinKomp[[Stanowisko / Position ]:[Stanowisko / Position ]],0))="n/a","n/a",CP493-INDEX(tab_MinKomp[Software &amp; Systems (MS Office, MS Remote Desktop)],MATCH($B493,tab_MinKomp[[Stanowisko / Position ]:[Stanowisko / Position ]],0)))</f>
        <v>n/a</v>
      </c>
      <c r="CQ494" s="194" t="str">
        <f>IF(INDEX(tab_MinKomp[Programowanie obiektowe (PHP) / Objektprogrammierung],MATCH($B493,tab_MinKomp[[Stanowisko / Position ]:[Stanowisko / Position ]],0))="n/a","n/a",CQ493-INDEX(tab_MinKomp[Programowanie obiektowe (PHP) / Objektprogrammierung],MATCH($B493,tab_MinKomp[[Stanowisko / Position ]:[Stanowisko / Position ]],0)))</f>
        <v>n/a</v>
      </c>
      <c r="CR494" s="194" t="str">
        <f>IF(INDEX(tab_MinKomp[Scrum],MATCH($B493,tab_MinKomp[[Stanowisko / Position ]:[Stanowisko / Position ]],0))="n/a","n/a",CR493-INDEX(tab_MinKomp[Scrum],MATCH($B493,tab_MinKomp[[Stanowisko / Position ]:[Stanowisko / Position ]],0)))</f>
        <v>n/a</v>
      </c>
      <c r="CS494" s="194" t="str">
        <f>IF(INDEX(tab_MinKomp[SQL (MySQL)],MATCH($B493,tab_MinKomp[[Stanowisko / Position ]:[Stanowisko / Position ]],0))="n/a","n/a",CS493-INDEX(tab_MinKomp[SQL (MySQL)],MATCH($B493,tab_MinKomp[[Stanowisko / Position ]:[Stanowisko / Position ]],0)))</f>
        <v>n/a</v>
      </c>
      <c r="CT494" s="194" t="str">
        <f>IF(INDEX(tab_MinKomp[Javascript],MATCH($B493,tab_MinKomp[[Stanowisko / Position ]:[Stanowisko / Position ]],0))="n/a","n/a",CT493-INDEX(tab_MinKomp[Javascript],MATCH($B493,tab_MinKomp[[Stanowisko / Position ]:[Stanowisko / Position ]],0)))</f>
        <v>n/a</v>
      </c>
      <c r="CU494" s="194" t="str">
        <f>IF(INDEX(tab_MinKomp[Joomla],MATCH($B493,tab_MinKomp[[Stanowisko / Position ]:[Stanowisko / Position ]],0))="n/a","n/a",CU493-INDEX(tab_MinKomp[Joomla],MATCH($B493,tab_MinKomp[[Stanowisko / Position ]:[Stanowisko / Position ]],0)))</f>
        <v>n/a</v>
      </c>
      <c r="CV494" s="194" t="str">
        <f>IF(INDEX(tab_MinKomp[Bash],MATCH($B493,tab_MinKomp[[Stanowisko / Position ]:[Stanowisko / Position ]],0))="n/a","n/a",CV493-INDEX(tab_MinKomp[Bash],MATCH($B493,tab_MinKomp[[Stanowisko / Position ]:[Stanowisko / Position ]],0)))</f>
        <v>n/a</v>
      </c>
      <c r="CW494" s="194">
        <f>IF(INDEX(tab_MinKomp[Systemy MES (HYDRA / SFMS)],MATCH($B493,tab_MinKomp[[Stanowisko / Position ]:[Stanowisko / Position ]],0))="n/a","n/a",CW493-INDEX(tab_MinKomp[Systemy MES (HYDRA / SFMS)],MATCH($B493,tab_MinKomp[[Stanowisko / Position ]:[Stanowisko / Position ]],0)))</f>
        <v>0</v>
      </c>
      <c r="CX494" s="194" t="str">
        <f>IF(INDEX(tab_MinKomp[HTML / CSS],MATCH($B493,tab_MinKomp[[Stanowisko / Position ]:[Stanowisko / Position ]],0))="n/a","n/a",CX493-INDEX(tab_MinKomp[HTML / CSS],MATCH($B493,tab_MinKomp[[Stanowisko / Position ]:[Stanowisko / Position ]],0)))</f>
        <v>n/a</v>
      </c>
      <c r="CY494" s="194" t="str">
        <f>IF(INDEX(tab_MinKomp[SYSTEM PR],MATCH($B493,tab_MinKomp[[Stanowisko / Position ]:[Stanowisko / Position ]],0))="n/a","n/a",CY493-INDEX(tab_MinKomp[SYSTEM PR],MATCH($B493,tab_MinKomp[[Stanowisko / Position ]:[Stanowisko / Position ]],0)))</f>
        <v>n/a</v>
      </c>
      <c r="CZ494" s="194" t="str">
        <f>IF(INDEX(tab_MinKomp[System Einkauf XP / EBA],MATCH($B493,tab_MinKomp[[Stanowisko / Position ]:[Stanowisko / Position ]],0))="n/a","n/a",CZ493-INDEX(tab_MinKomp[System Einkauf XP / EBA],MATCH($B493,tab_MinKomp[[Stanowisko / Position ]:[Stanowisko / Position ]],0)))</f>
        <v>n/a</v>
      </c>
      <c r="DA494" s="194" t="str">
        <f>IF(INDEX(tab_MinKomp[Techniki negocjacyjne / Verhandlungstechniken],MATCH($B493,tab_MinKomp[[Stanowisko / Position ]:[Stanowisko / Position ]],0))="n/a","n/a",DA493-INDEX(tab_MinKomp[Techniki negocjacyjne / Verhandlungstechniken],MATCH($B493,tab_MinKomp[[Stanowisko / Position ]:[Stanowisko / Position ]],0)))</f>
        <v>n/a</v>
      </c>
      <c r="DB494" s="194" t="str">
        <f>IF(INDEX(tab_MinKomp[Znajomość rynku branżowego / Kenntnis des Industrie Marktes],MATCH($B493,tab_MinKomp[[Stanowisko / Position ]:[Stanowisko / Position ]],0))="n/a","n/a",DB493-INDEX(tab_MinKomp[Znajomość rynku branżowego / Kenntnis des Industrie Marktes],MATCH($B493,tab_MinKomp[[Stanowisko / Position ]:[Stanowisko / Position ]],0)))</f>
        <v>n/a</v>
      </c>
      <c r="DC494" s="194" t="str">
        <f>IF(INDEX(tab_MinKomp[SUPPLIER MANAGEMENT],MATCH($B493,tab_MinKomp[[Stanowisko / Position ]:[Stanowisko / Position ]],0))="n/a","n/a",DC493-INDEX(tab_MinKomp[SUPPLIER MANAGEMENT],MATCH($B493,tab_MinKomp[[Stanowisko / Position ]:[Stanowisko / Position ]],0)))</f>
        <v>n/a</v>
      </c>
      <c r="DD494" s="194" t="str">
        <f>IF(INDEX(tab_MinKomp[SUPPLIER MANAGEMENT],MATCH($B493,tab_MinKomp[[Stanowisko / Position ]:[Stanowisko / Position ]],0))="n/a","n/a",DD493-INDEX(tab_MinKomp[SUPPLIER MANAGEMENT],MATCH($B493,tab_MinKomp[[Stanowisko / Position ]:[Stanowisko / Position ]],0)))</f>
        <v>n/a</v>
      </c>
      <c r="DE494" s="194" t="str">
        <f>IF(INDEX(tab_MinKomp[SUPPLIER MANAGEMENT],MATCH($B493,tab_MinKomp[[Stanowisko / Position ]:[Stanowisko / Position ]],0))="n/a","n/a",DE493-INDEX(tab_MinKomp[SUPPLIER MANAGEMENT],MATCH($B493,tab_MinKomp[[Stanowisko / Position ]:[Stanowisko / Position ]],0)))</f>
        <v>n/a</v>
      </c>
      <c r="DF494" s="194">
        <f>IF(INDEX(tab_MinKomp[LEAN MANAGEMENT],MATCH($B493,tab_MinKomp[[Stanowisko / Position ]:[Stanowisko / Position ]],0))="n/a","n/a",DF493-INDEX(tab_MinKomp[LEAN MANAGEMENT],MATCH($B493,tab_MinKomp[[Stanowisko / Position ]:[Stanowisko / Position ]],0)))</f>
        <v>0</v>
      </c>
      <c r="DG494" s="194" t="str">
        <f>IF(INDEX(tab_MinKomp[PPAP/PSW],MATCH($B493,tab_MinKomp[[Stanowisko / Position ]:[Stanowisko / Position ]],0))="n/a","n/a",DG493-INDEX(tab_MinKomp[PPAP/PSW],MATCH($B493,tab_MinKomp[[Stanowisko / Position ]:[Stanowisko / Position ]],0)))</f>
        <v>n/a</v>
      </c>
      <c r="DH494" s="194" t="str">
        <f>IF(INDEX(tab_MinKomp[SUPPLIER MANAGEMENT],MATCH($B493,tab_MinKomp[[Stanowisko / Position ]:[Stanowisko / Position ]],0))="n/a","n/a",DH493-INDEX(tab_MinKomp[SUPPLIER MANAGEMENT],MATCH($B493,tab_MinKomp[[Stanowisko / Position ]:[Stanowisko / Position ]],0)))</f>
        <v>n/a</v>
      </c>
      <c r="DI494" s="194" t="str">
        <f>IF(INDEX(tab_MinKomp[OBSŁUGA PORTALI KLIENTA / Kundenportale],MATCH($B493,tab_MinKomp[[Stanowisko / Position ]:[Stanowisko / Position ]],0))="n/a","n/a",DI493-INDEX(tab_MinKomp[OBSŁUGA PORTALI KLIENTA / Kundenportale],MATCH($B493,tab_MinKomp[[Stanowisko / Position ]:[Stanowisko / Position ]],0)))</f>
        <v>n/a</v>
      </c>
      <c r="DJ494" s="194" t="str">
        <f>IF(INDEX(tab_MinKomp[Obsługa systemu BABTECQ / BABTECQ System],MATCH($B493,tab_MinKomp[[Stanowisko / Position ]:[Stanowisko / Position ]],0))="n/a","n/a",DJ493-INDEX(tab_MinKomp[Obsługa systemu BABTECQ / BABTECQ System],MATCH($B493,tab_MinKomp[[Stanowisko / Position ]:[Stanowisko / Position ]],0)))</f>
        <v>n/a</v>
      </c>
      <c r="DK494" s="194" t="str">
        <f>IF(INDEX(tab_MinKomp[Rysunek techniczny / technische Zeichnung],MATCH($B493,tab_MinKomp[[Stanowisko / Position ]:[Stanowisko / Position ]],0))="n/a","n/a",DK493-INDEX(tab_MinKomp[Rysunek techniczny / technische Zeichnung],MATCH($B493,tab_MinKomp[[Stanowisko / Position ]:[Stanowisko / Position ]],0)))</f>
        <v>n/a</v>
      </c>
      <c r="DL494" s="194" t="str">
        <f>IF(INDEX(tab_MinKomp[Kalibracja / Kalibrierung],MATCH($B493,tab_MinKomp[[Stanowisko / Position ]:[Stanowisko / Position ]],0))="n/a","n/a",DL493-INDEX(tab_MinKomp[Kalibracja / Kalibrierung],MATCH($B493,tab_MinKomp[[Stanowisko / Position ]:[Stanowisko / Position ]],0)))</f>
        <v>n/a</v>
      </c>
      <c r="DM494" s="194" t="str">
        <f>IF(INDEX(tab_MinKomp[Rekwalifikacja / Requalifizierung],MATCH($B493,tab_MinKomp[[Stanowisko / Position ]:[Stanowisko / Position ]],0))="n/a","n/a",DM493-INDEX(tab_MinKomp[Rekwalifikacja / Requalifizierung],MATCH($B493,tab_MinKomp[[Stanowisko / Position ]:[Stanowisko / Position ]],0)))</f>
        <v>n/a</v>
      </c>
      <c r="DN494" s="190" t="str">
        <f>IF(INDEX(tab_MinKomp[Testy czystości / Reinheitstests],MATCH($B493,tab_MinKomp[[Stanowisko / Position ]:[Stanowisko / Position ]],0))="n/a","n/a",DN493-INDEX(tab_MinKomp[Testy czystości / Reinheitstests],MATCH($B493,tab_MinKomp[[Stanowisko / Position ]:[Stanowisko / Position ]],0)))</f>
        <v>n/a</v>
      </c>
      <c r="DO494" s="190" t="str">
        <f>IF(INDEX(tab_MinKomp[Testy czystości / Reinheitstests],MATCH($B493,tab_MinKomp[[Stanowisko / Position ]:[Stanowisko / Position ]],0))="n/a","n/a",DO493-INDEX(tab_MinKomp[Testy czystości / Reinheitstests],MATCH($B493,tab_MinKomp[[Stanowisko / Position ]:[Stanowisko / Position ]],0)))</f>
        <v>n/a</v>
      </c>
      <c r="DP494" s="190" t="str">
        <f>IF(INDEX(tab_MinKomp[Testy czystości / Reinheitstests],MATCH($B493,tab_MinKomp[[Stanowisko / Position ]:[Stanowisko / Position ]],0))="n/a","n/a",DP493-INDEX(tab_MinKomp[Testy czystości / Reinheitstests],MATCH($B493,tab_MinKomp[[Stanowisko / Position ]:[Stanowisko / Position ]],0)))</f>
        <v>n/a</v>
      </c>
      <c r="DQ494" s="190" t="str">
        <f>IF(INDEX(tab_MinKomp[Testy czystości / Reinheitstests],MATCH($B493,tab_MinKomp[[Stanowisko / Position ]:[Stanowisko / Position ]],0))="n/a","n/a",DQ493-INDEX(tab_MinKomp[Testy czystości / Reinheitstests],MATCH($B493,tab_MinKomp[[Stanowisko / Position ]:[Stanowisko / Position ]],0)))</f>
        <v>n/a</v>
      </c>
      <c r="DR494" s="190" t="str">
        <f>IF(INDEX(tab_MinKomp[Testy czystości / Reinheitstests],MATCH($B493,tab_MinKomp[[Stanowisko / Position ]:[Stanowisko / Position ]],0))="n/a","n/a",DR493-INDEX(tab_MinKomp[Testy czystości / Reinheitstests],MATCH($B493,tab_MinKomp[[Stanowisko / Position ]:[Stanowisko / Position ]],0)))</f>
        <v>n/a</v>
      </c>
      <c r="DS494" s="190" t="str">
        <f>IF(INDEX(tab_MinKomp[Testy czystości / Reinheitstests],MATCH($B493,tab_MinKomp[[Stanowisko / Position ]:[Stanowisko / Position ]],0))="n/a","n/a",DS493-INDEX(tab_MinKomp[Testy czystości / Reinheitstests],MATCH($B493,tab_MinKomp[[Stanowisko / Position ]:[Stanowisko / Position ]],0)))</f>
        <v>n/a</v>
      </c>
      <c r="DT494" s="194" t="str">
        <f>IF(INDEX(tab_MinKomp[SUPPLIER MANAGEMENT],MATCH($B493,tab_MinKomp[[Stanowisko / Position ]:[Stanowisko / Position ]],0))="n/a","n/a",DT493-INDEX(tab_MinKomp[SUPPLIER MANAGEMENT],MATCH($B493,tab_MinKomp[[Stanowisko / Position ]:[Stanowisko / Position ]],0)))</f>
        <v>n/a</v>
      </c>
      <c r="DU494" s="190" t="str">
        <f>IF(INDEX(tab_MinKomp[Testy czystości / Reinheitstests],MATCH($B493,tab_MinKomp[[Stanowisko / Position ]:[Stanowisko / Position ]],0))="n/a","n/a",DU493-INDEX(tab_MinKomp[Testy czystości / Reinheitstests],MATCH($B493,tab_MinKomp[[Stanowisko / Position ]:[Stanowisko / Position ]],0)))</f>
        <v>n/a</v>
      </c>
      <c r="DV494" s="190" t="str">
        <f>IF(INDEX(tab_MinKomp[Testy czystości / Reinheitstests],MATCH($B493,tab_MinKomp[[Stanowisko / Position ]:[Stanowisko / Position ]],0))="n/a","n/a",DV493-INDEX(tab_MinKomp[Testy czystości / Reinheitstests],MATCH($B493,tab_MinKomp[[Stanowisko / Position ]:[Stanowisko / Position ]],0)))</f>
        <v>n/a</v>
      </c>
      <c r="DW494" s="190" t="str">
        <f>IF(INDEX(tab_MinKomp[Testy czystości / Reinheitstests],MATCH($B493,tab_MinKomp[[Stanowisko / Position ]:[Stanowisko / Position ]],0))="n/a","n/a",DW493-INDEX(tab_MinKomp[Testy czystości / Reinheitstests],MATCH($B493,tab_MinKomp[[Stanowisko / Position ]:[Stanowisko / Position ]],0)))</f>
        <v>n/a</v>
      </c>
      <c r="DX494" s="190" t="str">
        <f>IF(INDEX(tab_MinKomp[Testy czystości / Reinheitstests],MATCH($B493,tab_MinKomp[[Stanowisko / Position ]:[Stanowisko / Position ]],0))="n/a","n/a",DX493-INDEX(tab_MinKomp[Testy czystości / Reinheitstests],MATCH($B493,tab_MinKomp[[Stanowisko / Position ]:[Stanowisko / Position ]],0)))</f>
        <v>n/a</v>
      </c>
      <c r="DY494" s="190" t="str">
        <f>IF(INDEX(tab_MinKomp[Testy czystości / Reinheitstests],MATCH($B493,tab_MinKomp[[Stanowisko / Position ]:[Stanowisko / Position ]],0))="n/a","n/a",DY493-INDEX(tab_MinKomp[Testy czystości / Reinheitstests],MATCH($B493,tab_MinKomp[[Stanowisko / Position ]:[Stanowisko / Position ]],0)))</f>
        <v>n/a</v>
      </c>
      <c r="DZ494" s="190" t="str">
        <f>IF(INDEX(tab_MinKomp[Testy czystości / Reinheitstests],MATCH($B493,tab_MinKomp[[Stanowisko / Position ]:[Stanowisko / Position ]],0))="n/a","n/a",DZ493-INDEX(tab_MinKomp[Testy czystości / Reinheitstests],MATCH($B493,tab_MinKomp[[Stanowisko / Position ]:[Stanowisko / Position ]],0)))</f>
        <v>n/a</v>
      </c>
      <c r="EA494" s="194" t="str">
        <f>IF(INDEX(tab_MinKomp[SUPPLIER MANAGEMENT],MATCH($B493,tab_MinKomp[[Stanowisko / Position ]:[Stanowisko / Position ]],0))="n/a","n/a",EA493-INDEX(tab_MinKomp[SUPPLIER MANAGEMENT],MATCH($B493,tab_MinKomp[[Stanowisko / Position ]:[Stanowisko / Position ]],0)))</f>
        <v>n/a</v>
      </c>
      <c r="EB494" s="190" t="str">
        <f>IF(INDEX(tab_MinKomp[Testy czystości / Reinheitstests],MATCH($B493,tab_MinKomp[[Stanowisko / Position ]:[Stanowisko / Position ]],0))="n/a","n/a",EB493-INDEX(tab_MinKomp[Testy czystości / Reinheitstests],MATCH($B493,tab_MinKomp[[Stanowisko / Position ]:[Stanowisko / Position ]],0)))</f>
        <v>n/a</v>
      </c>
      <c r="EC494" s="190" t="str">
        <f>IF(INDEX(tab_MinKomp[Testy czystości / Reinheitstests],MATCH($B493,tab_MinKomp[[Stanowisko / Position ]:[Stanowisko / Position ]],0))="n/a","n/a",EC493-INDEX(tab_MinKomp[Testy czystości / Reinheitstests],MATCH($B493,tab_MinKomp[[Stanowisko / Position ]:[Stanowisko / Position ]],0)))</f>
        <v>n/a</v>
      </c>
      <c r="ED494" s="190" t="str">
        <f>IF(INDEX(tab_MinKomp[Testy czystości / Reinheitstests],MATCH($B493,tab_MinKomp[[Stanowisko / Position ]:[Stanowisko / Position ]],0))="n/a","n/a",ED493-INDEX(tab_MinKomp[Testy czystości / Reinheitstests],MATCH($B493,tab_MinKomp[[Stanowisko / Position ]:[Stanowisko / Position ]],0)))</f>
        <v>n/a</v>
      </c>
      <c r="EE494" s="190" t="str">
        <f>IF(INDEX(tab_MinKomp[Testy czystości / Reinheitstests],MATCH($B493,tab_MinKomp[[Stanowisko / Position ]:[Stanowisko / Position ]],0))="n/a","n/a",EE493-INDEX(tab_MinKomp[Testy czystości / Reinheitstests],MATCH($B493,tab_MinKomp[[Stanowisko / Position ]:[Stanowisko / Position ]],0)))</f>
        <v>n/a</v>
      </c>
      <c r="EF494" s="190" t="str">
        <f>IF(INDEX(tab_MinKomp[Testy czystości / Reinheitstests],MATCH($B493,tab_MinKomp[[Stanowisko / Position ]:[Stanowisko / Position ]],0))="n/a","n/a",EF493-INDEX(tab_MinKomp[Testy czystości / Reinheitstests],MATCH($B493,tab_MinKomp[[Stanowisko / Position ]:[Stanowisko / Position ]],0)))</f>
        <v>n/a</v>
      </c>
      <c r="EG494" s="190" t="str">
        <f>IF(INDEX(tab_MinKomp[Testy czystości / Reinheitstests],MATCH($B493,tab_MinKomp[[Stanowisko / Position ]:[Stanowisko / Position ]],0))="n/a","n/a",EG493-INDEX(tab_MinKomp[Testy czystości / Reinheitstests],MATCH($B493,tab_MinKomp[[Stanowisko / Position ]:[Stanowisko / Position ]],0)))</f>
        <v>n/a</v>
      </c>
      <c r="EH494" s="190" t="str">
        <f>IF(INDEX(tab_MinKomp[Testy czystości / Reinheitstests],MATCH($B493,tab_MinKomp[[Stanowisko / Position ]:[Stanowisko / Position ]],0))="n/a","n/a",EH493-INDEX(tab_MinKomp[Testy czystości / Reinheitstests],MATCH($B493,tab_MinKomp[[Stanowisko / Position ]:[Stanowisko / Position ]],0)))</f>
        <v>n/a</v>
      </c>
      <c r="EI494" s="190" t="str">
        <f>IF(INDEX(tab_MinKomp[Testy czystości / Reinheitstests],MATCH($B493,tab_MinKomp[[Stanowisko / Position ]:[Stanowisko / Position ]],0))="n/a","n/a",EI493-INDEX(tab_MinKomp[Testy czystości / Reinheitstests],MATCH($B493,tab_MinKomp[[Stanowisko / Position ]:[Stanowisko / Position ]],0)))</f>
        <v>n/a</v>
      </c>
      <c r="EJ494" s="190" t="str">
        <f>IF(INDEX(tab_MinKomp[Testy czystości / Reinheitstests],MATCH($B493,tab_MinKomp[[Stanowisko / Position ]:[Stanowisko / Position ]],0))="n/a","n/a",EJ493-INDEX(tab_MinKomp[Testy czystości / Reinheitstests],MATCH($B493,tab_MinKomp[[Stanowisko / Position ]:[Stanowisko / Position ]],0)))</f>
        <v>n/a</v>
      </c>
      <c r="EK494" s="190" t="str">
        <f>IF(INDEX(tab_MinKomp[Testy czystości / Reinheitstests],MATCH($B493,tab_MinKomp[[Stanowisko / Position ]:[Stanowisko / Position ]],0))="n/a","n/a",EK493-INDEX(tab_MinKomp[Testy czystości / Reinheitstests],MATCH($B493,tab_MinKomp[[Stanowisko / Position ]:[Stanowisko / Position ]],0)))</f>
        <v>n/a</v>
      </c>
      <c r="EL494" s="190" t="str">
        <f>IF(INDEX(tab_MinKomp[Testy czystości / Reinheitstests],MATCH($B493,tab_MinKomp[[Stanowisko / Position ]:[Stanowisko / Position ]],0))="n/a","n/a",EL493-INDEX(tab_MinKomp[Testy czystości / Reinheitstests],MATCH($B493,tab_MinKomp[[Stanowisko / Position ]:[Stanowisko / Position ]],0)))</f>
        <v>n/a</v>
      </c>
      <c r="EM494" s="190" t="str">
        <f>IF(INDEX(tab_MinKomp[Testy czystości / Reinheitstests],MATCH($B493,tab_MinKomp[[Stanowisko / Position ]:[Stanowisko / Position ]],0))="n/a","n/a",EM493-INDEX(tab_MinKomp[Testy czystości / Reinheitstests],MATCH($B493,tab_MinKomp[[Stanowisko / Position ]:[Stanowisko / Position ]],0)))</f>
        <v>n/a</v>
      </c>
      <c r="EN494" s="190" t="str">
        <f>IF(INDEX(tab_MinKomp[Testy czystości / Reinheitstests],MATCH($B493,tab_MinKomp[[Stanowisko / Position ]:[Stanowisko / Position ]],0))="n/a","n/a",EN493-INDEX(tab_MinKomp[Testy czystości / Reinheitstests],MATCH($B493,tab_MinKomp[[Stanowisko / Position ]:[Stanowisko / Position ]],0)))</f>
        <v>n/a</v>
      </c>
      <c r="EO494" s="194" t="str">
        <f>IF(INDEX(tab_MinKomp[Konserwacja Rep],MATCH($B493,tab_MinKomp[[Stanowisko / Position ]:[Stanowisko / Position ]],0))="n/a","n/a",EO493-INDEX(tab_MinKomp[Konserwacja Rep],MATCH($B493,tab_MinKomp[[Stanowisko / Position ]:[Stanowisko / Position ]],0)))</f>
        <v>n/a</v>
      </c>
      <c r="EP494" s="194" t="str">
        <f>IF(INDEX(tab_MinKomp[[Konserwacja Engel ]],MATCH($B493,tab_MinKomp[[Stanowisko / Position ]:[Stanowisko / Position ]],0))="n/a","n/a",EP493-INDEX(tab_MinKomp[[Konserwacja Engel ]],MATCH($B493,tab_MinKomp[[Stanowisko / Position ]:[Stanowisko / Position ]],0)))</f>
        <v>n/a</v>
      </c>
      <c r="EQ494" s="194" t="str">
        <f>IF(INDEX(tab_MinKomp[Konserwacja B 50],MATCH($B493,tab_MinKomp[[Stanowisko / Position ]:[Stanowisko / Position ]],0))="n/a","n/a",EQ493-INDEX(tab_MinKomp[Konserwacja B 50],MATCH($B493,tab_MinKomp[[Stanowisko / Position ]:[Stanowisko / Position ]],0)))</f>
        <v>n/a</v>
      </c>
      <c r="ER494" s="194" t="str">
        <f>IF(INDEX(tab_MinKomp[[Konserwacja EOL ]],MATCH($B493,tab_MinKomp[[Stanowisko / Position ]:[Stanowisko / Position ]],0))="n/a","n/a",ER493-INDEX(tab_MinKomp[[Konserwacja EOL ]],MATCH($B493,tab_MinKomp[[Stanowisko / Position ]:[Stanowisko / Position ]],0)))</f>
        <v>n/a</v>
      </c>
      <c r="ES494" s="194" t="str">
        <f>IF(INDEX(tab_MinKomp[Konserwacja Branson],MATCH($B493,tab_MinKomp[[Stanowisko / Position ]:[Stanowisko / Position ]],0))="n/a","n/a",ES493-INDEX(tab_MinKomp[Konserwacja Branson],MATCH($B493,tab_MinKomp[[Stanowisko / Position ]:[Stanowisko / Position ]],0)))</f>
        <v>n/a</v>
      </c>
      <c r="ET494" s="194" t="str">
        <f>IF(INDEX(tab_MinKomp[Konserwacja coolery],MATCH($B493,tab_MinKomp[[Stanowisko / Position ]:[Stanowisko / Position ]],0))="n/a","n/a",ET493-INDEX(tab_MinKomp[Konserwacja coolery],MATCH($B493,tab_MinKomp[[Stanowisko / Position ]:[Stanowisko / Position ]],0)))</f>
        <v>n/a</v>
      </c>
      <c r="EU494" s="194" t="str">
        <f>IF(INDEX(tab_MinKomp[Konserwacja piecy],MATCH($B493,tab_MinKomp[[Stanowisko / Position ]:[Stanowisko / Position ]],0))="n/a","n/a",EU493-INDEX(tab_MinKomp[Konserwacja piecy],MATCH($B493,tab_MinKomp[[Stanowisko / Position ]:[Stanowisko / Position ]],0)))</f>
        <v>n/a</v>
      </c>
      <c r="EV494" s="194" t="str">
        <f>IF(INDEX(tab_MinKomp[Rysunek techniczny- czytanie],MATCH($B493,tab_MinKomp[[Stanowisko / Position ]:[Stanowisko / Position ]],0))="n/a","n/a",EV493-INDEX(tab_MinKomp[Rysunek techniczny- czytanie],MATCH($B493,tab_MinKomp[[Stanowisko / Position ]:[Stanowisko / Position ]],0)))</f>
        <v>n/a</v>
      </c>
      <c r="EW494" s="194" t="str">
        <f>IF(INDEX(tab_MinKomp[Elektryka],MATCH($B493,tab_MinKomp[[Stanowisko / Position ]:[Stanowisko / Position ]],0))="n/a","n/a",EW493-INDEX(tab_MinKomp[Elektryka],MATCH($B493,tab_MinKomp[[Stanowisko / Position ]:[Stanowisko / Position ]],0)))</f>
        <v>n/a</v>
      </c>
      <c r="EX494" s="194" t="str">
        <f>IF(INDEX(tab_MinKomp[Pneumatyka],MATCH($B493,tab_MinKomp[[Stanowisko / Position ]:[Stanowisko / Position ]],0))="n/a","n/a",EX493-INDEX(tab_MinKomp[Pneumatyka],MATCH($B493,tab_MinKomp[[Stanowisko / Position ]:[Stanowisko / Position ]],0)))</f>
        <v>n/a</v>
      </c>
      <c r="EY494" s="194" t="str">
        <f>IF(INDEX(tab_MinKomp[[Hydraulika ]],MATCH($B493,tab_MinKomp[[Stanowisko / Position ]:[Stanowisko / Position ]],0))="n/a","n/a",EY493-INDEX(tab_MinKomp[[Hydraulika ]],MATCH($B493,tab_MinKomp[[Stanowisko / Position ]:[Stanowisko / Position ]],0)))</f>
        <v>n/a</v>
      </c>
      <c r="EZ494" s="194" t="str">
        <f>IF(INDEX(tab_MinKomp[Podciśnienie],MATCH($B493,tab_MinKomp[[Stanowisko / Position ]:[Stanowisko / Position ]],0))="n/a","n/a",EZ493-INDEX(tab_MinKomp[Podciśnienie],MATCH($B493,tab_MinKomp[[Stanowisko / Position ]:[Stanowisko / Position ]],0)))</f>
        <v>n/a</v>
      </c>
      <c r="FA494" s="194" t="str">
        <f>IF(INDEX(tab_MinKomp[Usuwanie awarii],MATCH($B493,tab_MinKomp[[Stanowisko / Position ]:[Stanowisko / Position ]],0))="n/a","n/a",FA493-INDEX(tab_MinKomp[Usuwanie awarii],MATCH($B493,tab_MinKomp[[Stanowisko / Position ]:[Stanowisko / Position ]],0)))</f>
        <v>n/a</v>
      </c>
      <c r="FB494" s="194" t="str">
        <f>IF(INDEX(tab_MinKomp[Obsługa robotów],MATCH($B493,tab_MinKomp[[Stanowisko / Position ]:[Stanowisko / Position ]],0))="n/a","n/a",FB493-INDEX(tab_MinKomp[Obsługa robotów],MATCH($B493,tab_MinKomp[[Stanowisko / Position ]:[Stanowisko / Position ]],0)))</f>
        <v>n/a</v>
      </c>
      <c r="FC494" s="194" t="str">
        <f>IF(INDEX(tab_MinKomp[Obsługa sterowania maszyny],MATCH($B493,tab_MinKomp[[Stanowisko / Position ]:[Stanowisko / Position ]],0))="n/a","n/a",FC493-INDEX(tab_MinKomp[Obsługa sterowania maszyny],MATCH($B493,tab_MinKomp[[Stanowisko / Position ]:[Stanowisko / Position ]],0)))</f>
        <v>n/a</v>
      </c>
      <c r="FD494" s="194" t="str">
        <f>IF(INDEX(tab_MinKomp[Usuwanie przyczyn żródłowych],MATCH($B493,tab_MinKomp[[Stanowisko / Position ]:[Stanowisko / Position ]],0))="n/a","n/a",FD493-INDEX(tab_MinKomp[Usuwanie przyczyn żródłowych],MATCH($B493,tab_MinKomp[[Stanowisko / Position ]:[Stanowisko / Position ]],0)))</f>
        <v>n/a</v>
      </c>
      <c r="FE494" s="194" t="str">
        <f>IF(INDEX(tab_MinKomp[Cmms stosowanie],MATCH($B493,tab_MinKomp[[Stanowisko / Position ]:[Stanowisko / Position ]],0))="n/a","n/a",FE493-INDEX(tab_MinKomp[Cmms stosowanie],MATCH($B493,tab_MinKomp[[Stanowisko / Position ]:[Stanowisko / Position ]],0)))</f>
        <v>n/a</v>
      </c>
      <c r="FF494" s="190" t="str">
        <f>IF(INDEX(tab_MinKomp[Testy czystości / Reinheitstests],MATCH($B493,tab_MinKomp[[Stanowisko / Position ]:[Stanowisko / Position ]],0))="n/a","n/a",FF493-INDEX(tab_MinKomp[Testy czystości / Reinheitstests],MATCH($B493,tab_MinKomp[[Stanowisko / Position ]:[Stanowisko / Position ]],0)))</f>
        <v>n/a</v>
      </c>
      <c r="FG494" s="194" t="str">
        <f>IF(INDEX(tab_MinKomp[Czyszczenie form plastikowych],MATCH($B493,tab_MinKomp[[Stanowisko / Position ]:[Stanowisko / Position ]],0))="n/a","n/a",FG493-INDEX(tab_MinKomp[Czyszczenie form plastikowych],MATCH($B493,tab_MinKomp[[Stanowisko / Position ]:[Stanowisko / Position ]],0)))</f>
        <v>n/a</v>
      </c>
      <c r="FH494" s="194" t="str">
        <f>IF(INDEX(tab_MinKomp[Wymiana form plastik],MATCH($B493,tab_MinKomp[[Stanowisko / Position ]:[Stanowisko / Position ]],0))="n/a","n/a",FH493-INDEX(tab_MinKomp[Wymiana form plastik],MATCH($B493,tab_MinKomp[[Stanowisko / Position ]:[Stanowisko / Position ]],0)))</f>
        <v>n/a</v>
      </c>
      <c r="FI494" s="194" t="str">
        <f>IF(INDEX(tab_MinKomp[Wymiana form guma],MATCH($B493,tab_MinKomp[[Stanowisko / Position ]:[Stanowisko / Position ]],0))="n/a","n/a",FI493-INDEX(tab_MinKomp[Wymiana form guma],MATCH($B493,tab_MinKomp[[Stanowisko / Position ]:[Stanowisko / Position ]],0)))</f>
        <v>n/a</v>
      </c>
      <c r="FJ494" s="194" t="str">
        <f>IF(INDEX(tab_MinKomp[Konserwacja KK],MATCH($B493,tab_MinKomp[[Stanowisko / Position ]:[Stanowisko / Position ]],0))="n/a","n/a",FJ493-INDEX(tab_MinKomp[Konserwacja KK],MATCH($B493,tab_MinKomp[[Stanowisko / Position ]:[Stanowisko / Position ]],0)))</f>
        <v>n/a</v>
      </c>
      <c r="FK494" s="194" t="str">
        <f>IF(INDEX(tab_MinKomp[Konserwacja form guma],MATCH($B493,tab_MinKomp[[Stanowisko / Position ]:[Stanowisko / Position ]],0))="n/a","n/a",FK493-INDEX(tab_MinKomp[Konserwacja form guma],MATCH($B493,tab_MinKomp[[Stanowisko / Position ]:[Stanowisko / Position ]],0)))</f>
        <v>n/a</v>
      </c>
      <c r="FL494" s="194" t="str">
        <f>IF(INDEX(tab_MinKomp[Konserwacja form plastiki],MATCH($B493,tab_MinKomp[[Stanowisko / Position ]:[Stanowisko / Position ]],0))="n/a","n/a",FL493-INDEX(tab_MinKomp[Konserwacja form plastiki],MATCH($B493,tab_MinKomp[[Stanowisko / Position ]:[Stanowisko / Position ]],0)))</f>
        <v>n/a</v>
      </c>
      <c r="FM494" s="194" t="str">
        <f>IF(INDEX(tab_MinKomp[Konserwacja Gorącego Kanału],MATCH($B493,tab_MinKomp[[Stanowisko / Position ]:[Stanowisko / Position ]],0))="n/a","n/a",FM493-INDEX(tab_MinKomp[Konserwacja Gorącego Kanału],MATCH($B493,tab_MinKomp[[Stanowisko / Position ]:[Stanowisko / Position ]],0)))</f>
        <v>n/a</v>
      </c>
      <c r="FN494" s="194" t="str">
        <f>IF(INDEX(tab_MinKomp[Konserwacja Gorącego Kanału],MATCH($B493,tab_MinKomp[[Stanowisko / Position ]:[Stanowisko / Position ]],0))="n/a","n/a",FN493-INDEX(tab_MinKomp[Konserwacja Gorącego Kanału],MATCH($B493,tab_MinKomp[[Stanowisko / Position ]:[Stanowisko / Position ]],0)))</f>
        <v>n/a</v>
      </c>
      <c r="FO494" s="194" t="str">
        <f>IF(INDEX(tab_MinKomp[Konserwacja Gorącego Kanału],MATCH($B493,tab_MinKomp[[Stanowisko / Position ]:[Stanowisko / Position ]],0))="n/a","n/a",FO493-INDEX(tab_MinKomp[Konserwacja Gorącego Kanału],MATCH($B493,tab_MinKomp[[Stanowisko / Position ]:[Stanowisko / Position ]],0)))</f>
        <v>n/a</v>
      </c>
      <c r="FP494" s="194" t="str">
        <f>IF(INDEX(tab_MinKomp[Konserwacja Gorącego Kanału],MATCH($B493,tab_MinKomp[[Stanowisko / Position ]:[Stanowisko / Position ]],0))="n/a","n/a",FP493-INDEX(tab_MinKomp[Konserwacja Gorącego Kanału],MATCH($B493,tab_MinKomp[[Stanowisko / Position ]:[Stanowisko / Position ]],0)))</f>
        <v>n/a</v>
      </c>
      <c r="FQ494" s="196" t="str">
        <f>IF(INDEX(tab_MinKomp[Język angielski / Englisch],MATCH($B493,tab_MinKomp[[Stanowisko / Position ]:[Stanowisko / Position ]],0))="n/a","n/a",FQ493-INDEX(tab_MinKomp[Język angielski / Englisch],MATCH($B493,tab_MinKomp[[Stanowisko / Position ]:[Stanowisko / Position ]],0)))</f>
        <v>n/a</v>
      </c>
      <c r="FR494" s="196" t="str">
        <f>IF(INDEX(tab_MinKomp[Język niemiecki / Deutsch],MATCH($B493,tab_MinKomp[[Stanowisko / Position ]:[Stanowisko / Position ]],0))="n/a","n/a",FR493-INDEX(tab_MinKomp[Język niemiecki / Deutsch],MATCH($B493,tab_MinKomp[[Stanowisko / Position ]:[Stanowisko / Position ]],0)))</f>
        <v>n/a</v>
      </c>
      <c r="FS494" s="194">
        <f>IF(INDEX(tab_MinKomp[Zarządzanie dokumentacją procesową / Process dokumentation management],MATCH($B493,tab_MinKomp[[Stanowisko / Position ]:[Stanowisko / Position ]],0))="n/a","n/a",FS493-INDEX(tab_MinKomp[Zarządzanie dokumentacją procesową / Process dokumentation management],MATCH($B493,tab_MinKomp[[Stanowisko / Position ]:[Stanowisko / Position ]],0)))</f>
        <v>0</v>
      </c>
      <c r="FT494" s="194">
        <f>IF(INDEX(tab_MinKomp[Znajomość procesów z obszaru / Kenntiss der prozesse in dem Bereich],MATCH($B493,tab_MinKomp[[Stanowisko / Position ]:[Stanowisko / Position ]],0))="n/a","n/a",FT493-INDEX(tab_MinKomp[Znajomość procesów z obszaru / Kenntiss der prozesse in dem Bereich],MATCH($B493,tab_MinKomp[[Stanowisko / Position ]:[Stanowisko / Position ]],0)))</f>
        <v>0</v>
      </c>
      <c r="FU494" s="194">
        <f>IF(INDEX(tab_MinKomp[optymalizacja procesów / Prozessoptymalisierung],MATCH($B493,tab_MinKomp[[Stanowisko / Position ]:[Stanowisko / Position ]],0))="n/a","n/a",FU493-INDEX(tab_MinKomp[optymalizacja procesów / Prozessoptymalisierung],MATCH($B493,tab_MinKomp[[Stanowisko / Position ]:[Stanowisko / Position ]],0)))</f>
        <v>0</v>
      </c>
      <c r="FV494" s="194">
        <f>IF(INDEX(tab_MinKomp[Umiejętności szkoleniowe / Trainingsfähigkeiten],MATCH($B493,tab_MinKomp[[Stanowisko / Position ]:[Stanowisko / Position ]],0))="n/a","n/a",FV493-INDEX(tab_MinKomp[Umiejętności szkoleniowe / Trainingsfähigkeiten],MATCH($B493,tab_MinKomp[[Stanowisko / Position ]:[Stanowisko / Position ]],0)))</f>
        <v>1</v>
      </c>
      <c r="FW494" s="194">
        <f>IF(INDEX(tab_MinKomp[Analityczne myślenie, podejście / Analitysches Denken, Einstellung],MATCH($B493,tab_MinKomp[[Stanowisko / Position ]:[Stanowisko / Position ]],0))="n/a","n/a",FW493-INDEX(tab_MinKomp[Analityczne myślenie, podejście / Analitysches Denken, Einstellung],MATCH($B493,tab_MinKomp[[Stanowisko / Position ]:[Stanowisko / Position ]],0)))</f>
        <v>0</v>
      </c>
      <c r="FX494" s="194">
        <f>IF(INDEX(tab_MinKomp[Dokładność, precyzja w dzialaniu / Genauigkeit, Präzision in die Arbeit],MATCH($B493,tab_MinKomp[[Stanowisko / Position ]:[Stanowisko / Position ]],0))="n/a","n/a",FX493-INDEX(tab_MinKomp[Dokładność, precyzja w dzialaniu / Genauigkeit, Präzision in die Arbeit],MATCH($B493,tab_MinKomp[[Stanowisko / Position ]:[Stanowisko / Position ]],0)))</f>
        <v>0</v>
      </c>
      <c r="FY494" s="194">
        <f>IF(INDEX(tab_MinKomp[Dyspozycyjność / Verfügbarkeit],MATCH($B493,tab_MinKomp[[Stanowisko / Position ]:[Stanowisko / Position ]],0))="n/a","n/a",FY493-INDEX(tab_MinKomp[Dyspozycyjność / Verfügbarkeit],MATCH($B493,tab_MinKomp[[Stanowisko / Position ]:[Stanowisko / Position ]],0)))</f>
        <v>0</v>
      </c>
      <c r="FZ494" s="194">
        <f>IF(INDEX(tab_MinKomp[Zaangażowanie / 
Engagement],MATCH($B493,tab_MinKomp[[Stanowisko / Position ]:[Stanowisko / Position ]],0))="n/a","n/a",FZ493-INDEX(tab_MinKomp[Zaangażowanie / 
Engagement],MATCH($B493,tab_MinKomp[[Stanowisko / Position ]:[Stanowisko / Position ]],0)))</f>
        <v>0</v>
      </c>
      <c r="GA494" s="194" t="str">
        <f>IF(INDEX(tab_MinKomp[Konserwacja form guma],MATCH($B493,tab_MinKomp[[Stanowisko / Position ]:[Stanowisko / Position ]],0))="n/a","n/a",GA493-INDEX(tab_MinKomp[Konserwacja form guma],MATCH($B493,tab_MinKomp[[Stanowisko / Position ]:[Stanowisko / Position ]],0)))</f>
        <v>n/a</v>
      </c>
      <c r="GB494" s="194" t="str">
        <f>IF(INDEX(tab_MinKomp[Konserwacja form plastiki],MATCH($B493,tab_MinKomp[[Stanowisko / Position ]:[Stanowisko / Position ]],0))="n/a","n/a",GB493-INDEX(tab_MinKomp[Konserwacja form plastiki],MATCH($B493,tab_MinKomp[[Stanowisko / Position ]:[Stanowisko / Position ]],0)))</f>
        <v>n/a</v>
      </c>
      <c r="GC494" s="194">
        <f>IF(INDEX(tab_MinKomp[Elastyczność w działaniu],MATCH($B493,tab_MinKomp[[Stanowisko / Position ]:[Stanowisko / Position ]],0))="n/a","n/a",GC493-INDEX(tab_MinKomp[Elastyczność w działaniu],MATCH($B493,tab_MinKomp[[Stanowisko / Position ]:[Stanowisko / Position ]],0)))</f>
        <v>0</v>
      </c>
      <c r="GD494" s="194">
        <f>IF(INDEX(tab_MinKomp[Komunikatywność],MATCH($B493,tab_MinKomp[[Stanowisko / Position ]:[Stanowisko / Position ]],0))="n/a","n/a",GD493-INDEX(tab_MinKomp[Komunikatywność],MATCH($B493,tab_MinKomp[[Stanowisko / Position ]:[Stanowisko / Position ]],0)))</f>
        <v>0</v>
      </c>
      <c r="GE494" s="193" t="str">
        <f>IF(INDEX(tab_MinKomp[Motywowanie i budowanie zaangażowania zespołu],MATCH($B493,tab_MinKomp[[Stanowisko / Position ]:[Stanowisko / Position ]],0))="n/a","n/a",GE493-INDEX(tab_MinKomp[Motywowanie i budowanie zaangażowania zespołu],MATCH($B493,tab_MinKomp[[Stanowisko / Position ]:[Stanowisko / Position ]],0)))</f>
        <v>n/a</v>
      </c>
      <c r="GF494" s="186" t="s">
        <v>248</v>
      </c>
      <c r="GG494" s="186" t="s">
        <v>248</v>
      </c>
      <c r="GH494" s="186" t="s">
        <v>248</v>
      </c>
      <c r="GI494" s="186" t="s">
        <v>248</v>
      </c>
      <c r="GJ494" s="186" t="s">
        <v>248</v>
      </c>
      <c r="GK494" s="186" t="s">
        <v>248</v>
      </c>
      <c r="GL494" s="186" t="s">
        <v>248</v>
      </c>
      <c r="GM494" s="186" t="s">
        <v>248</v>
      </c>
      <c r="GN494" s="186" t="s">
        <v>248</v>
      </c>
      <c r="GO494" s="186" t="s">
        <v>248</v>
      </c>
      <c r="GP494" s="186" t="s">
        <v>248</v>
      </c>
      <c r="GQ494" s="186" t="s">
        <v>248</v>
      </c>
      <c r="GR494" s="186" t="s">
        <v>248</v>
      </c>
      <c r="GS494" s="186" t="s">
        <v>248</v>
      </c>
      <c r="GT494" s="186" t="s">
        <v>248</v>
      </c>
      <c r="GU494" s="186" t="s">
        <v>248</v>
      </c>
      <c r="GV494" s="186" t="s">
        <v>248</v>
      </c>
      <c r="GW494" s="186" t="s">
        <v>248</v>
      </c>
      <c r="GX494" s="186" t="s">
        <v>248</v>
      </c>
      <c r="GY494" s="186" t="s">
        <v>248</v>
      </c>
      <c r="GZ494" s="261" t="s">
        <v>248</v>
      </c>
      <c r="HA494" s="261" t="s">
        <v>248</v>
      </c>
      <c r="HB494" s="191">
        <f>SUM(G494:GE494)/(HB493-(SUM(G494:GE494)))</f>
        <v>4.6511627906976744E-2</v>
      </c>
    </row>
    <row r="495" spans="1:210" ht="24.9" customHeight="1" thickBot="1" x14ac:dyDescent="0.35">
      <c r="A495" s="105" t="s">
        <v>314</v>
      </c>
      <c r="B495" s="105" t="s">
        <v>315</v>
      </c>
      <c r="C495" s="105" t="s">
        <v>424</v>
      </c>
      <c r="D495" s="105">
        <v>335</v>
      </c>
      <c r="E495" s="394" t="s">
        <v>634</v>
      </c>
      <c r="F495" s="185" t="s">
        <v>374</v>
      </c>
      <c r="G495" s="186">
        <v>1</v>
      </c>
      <c r="H495" s="186">
        <v>1</v>
      </c>
      <c r="I495" s="186">
        <v>1</v>
      </c>
      <c r="J495" s="186">
        <v>1</v>
      </c>
      <c r="K495" s="186">
        <v>1</v>
      </c>
      <c r="L495" s="186" t="s">
        <v>248</v>
      </c>
      <c r="M495" s="186" t="s">
        <v>248</v>
      </c>
      <c r="N495" s="186" t="s">
        <v>248</v>
      </c>
      <c r="O495" s="186">
        <v>1</v>
      </c>
      <c r="P495" s="186">
        <v>1</v>
      </c>
      <c r="Q495" s="186" t="s">
        <v>248</v>
      </c>
      <c r="R495" s="186" t="s">
        <v>248</v>
      </c>
      <c r="S495" s="186" t="s">
        <v>248</v>
      </c>
      <c r="T495" s="186" t="s">
        <v>248</v>
      </c>
      <c r="U495" s="186" t="s">
        <v>248</v>
      </c>
      <c r="V495" s="186" t="s">
        <v>248</v>
      </c>
      <c r="W495" s="186" t="s">
        <v>248</v>
      </c>
      <c r="X495" s="186" t="s">
        <v>248</v>
      </c>
      <c r="Y495" s="186" t="s">
        <v>248</v>
      </c>
      <c r="Z495" s="186" t="s">
        <v>248</v>
      </c>
      <c r="AA495" s="186" t="s">
        <v>248</v>
      </c>
      <c r="AB495" s="186" t="s">
        <v>248</v>
      </c>
      <c r="AC495" s="186" t="s">
        <v>248</v>
      </c>
      <c r="AD495" s="186" t="s">
        <v>248</v>
      </c>
      <c r="AE495" s="186" t="s">
        <v>248</v>
      </c>
      <c r="AF495" s="186" t="s">
        <v>248</v>
      </c>
      <c r="AG495" s="186" t="s">
        <v>248</v>
      </c>
      <c r="AH495" s="186" t="s">
        <v>248</v>
      </c>
      <c r="AI495" s="186" t="s">
        <v>248</v>
      </c>
      <c r="AJ495" s="186" t="s">
        <v>248</v>
      </c>
      <c r="AK495" s="186" t="s">
        <v>248</v>
      </c>
      <c r="AL495" s="186">
        <v>1</v>
      </c>
      <c r="AM495" s="186" t="s">
        <v>248</v>
      </c>
      <c r="AN495" s="186" t="s">
        <v>248</v>
      </c>
      <c r="AO495" s="186">
        <v>1</v>
      </c>
      <c r="AP495" s="186" t="s">
        <v>248</v>
      </c>
      <c r="AQ495" s="186">
        <v>1</v>
      </c>
      <c r="AR495" s="186" t="s">
        <v>248</v>
      </c>
      <c r="AS495" s="186" t="s">
        <v>248</v>
      </c>
      <c r="AT495" s="186" t="s">
        <v>248</v>
      </c>
      <c r="AU495" s="186" t="s">
        <v>248</v>
      </c>
      <c r="AV495" s="186">
        <v>1</v>
      </c>
      <c r="AW495" s="186">
        <v>1</v>
      </c>
      <c r="AX495" s="186" t="s">
        <v>248</v>
      </c>
      <c r="AY495" s="186" t="s">
        <v>248</v>
      </c>
      <c r="AZ495" s="186" t="s">
        <v>248</v>
      </c>
      <c r="BA495" s="186" t="s">
        <v>248</v>
      </c>
      <c r="BB495" s="186" t="s">
        <v>248</v>
      </c>
      <c r="BC495" s="186" t="s">
        <v>248</v>
      </c>
      <c r="BD495" s="186" t="s">
        <v>248</v>
      </c>
      <c r="BE495" s="186" t="s">
        <v>248</v>
      </c>
      <c r="BF495" s="186" t="s">
        <v>248</v>
      </c>
      <c r="BG495" s="186" t="s">
        <v>248</v>
      </c>
      <c r="BH495" s="186" t="s">
        <v>248</v>
      </c>
      <c r="BI495" s="186" t="s">
        <v>248</v>
      </c>
      <c r="BJ495" s="186" t="s">
        <v>248</v>
      </c>
      <c r="BK495" s="186" t="s">
        <v>248</v>
      </c>
      <c r="BL495" s="186" t="s">
        <v>248</v>
      </c>
      <c r="BM495" s="186" t="s">
        <v>248</v>
      </c>
      <c r="BN495" s="186" t="s">
        <v>248</v>
      </c>
      <c r="BO495" s="186">
        <v>1</v>
      </c>
      <c r="BP495" s="186" t="s">
        <v>248</v>
      </c>
      <c r="BQ495" s="186" t="s">
        <v>248</v>
      </c>
      <c r="BR495" s="186" t="s">
        <v>248</v>
      </c>
      <c r="BS495" s="186">
        <v>2</v>
      </c>
      <c r="BT495" s="186" t="s">
        <v>248</v>
      </c>
      <c r="BU495" s="186">
        <v>1</v>
      </c>
      <c r="BV495" s="186">
        <v>2</v>
      </c>
      <c r="BW495" s="186">
        <v>1</v>
      </c>
      <c r="BX495" s="186">
        <v>2</v>
      </c>
      <c r="BY495" s="186" t="s">
        <v>248</v>
      </c>
      <c r="BZ495" s="186">
        <v>1</v>
      </c>
      <c r="CA495" s="186">
        <v>1</v>
      </c>
      <c r="CB495" s="186">
        <v>1</v>
      </c>
      <c r="CC495" s="194">
        <f>IF(INDEX(tab_MinKomp[Obsługa maszyn Novapax / Novapax Maschinenbedienung],MATCH($B494,tab_MinKomp[[Stanowisko / Position ]:[Stanowisko / Position ]],0))="n/a","n/a",CC494-INDEX(tab_MinKomp[Obsługa maszyn Novapax / Novapax Maschinenbedienung],MATCH($B494,tab_MinKomp[[Stanowisko / Position ]:[Stanowisko / Position ]],0)))</f>
        <v>-2</v>
      </c>
      <c r="CD495" s="186">
        <v>1</v>
      </c>
      <c r="CE495" s="186">
        <v>1</v>
      </c>
      <c r="CF495" s="186">
        <v>1</v>
      </c>
      <c r="CG495" s="186">
        <v>1</v>
      </c>
      <c r="CH495" s="186" t="s">
        <v>248</v>
      </c>
      <c r="CI495" s="186" t="s">
        <v>248</v>
      </c>
      <c r="CJ495" s="186" t="s">
        <v>248</v>
      </c>
      <c r="CK495" s="186" t="s">
        <v>248</v>
      </c>
      <c r="CL495" s="186" t="s">
        <v>248</v>
      </c>
      <c r="CM495" s="186" t="s">
        <v>248</v>
      </c>
      <c r="CN495" s="186" t="s">
        <v>248</v>
      </c>
      <c r="CO495" s="186" t="s">
        <v>248</v>
      </c>
      <c r="CP495" s="186" t="s">
        <v>248</v>
      </c>
      <c r="CQ495" s="186" t="s">
        <v>248</v>
      </c>
      <c r="CR495" s="186" t="s">
        <v>248</v>
      </c>
      <c r="CS495" s="186" t="s">
        <v>248</v>
      </c>
      <c r="CT495" s="186" t="s">
        <v>248</v>
      </c>
      <c r="CU495" s="186" t="s">
        <v>248</v>
      </c>
      <c r="CV495" s="186" t="s">
        <v>248</v>
      </c>
      <c r="CW495" s="186">
        <v>1</v>
      </c>
      <c r="CX495" s="186" t="s">
        <v>248</v>
      </c>
      <c r="CY495" s="186" t="s">
        <v>248</v>
      </c>
      <c r="CZ495" s="186" t="s">
        <v>248</v>
      </c>
      <c r="DA495" s="186" t="s">
        <v>248</v>
      </c>
      <c r="DB495" s="186" t="s">
        <v>248</v>
      </c>
      <c r="DC495" s="186" t="s">
        <v>248</v>
      </c>
      <c r="DD495" s="186" t="s">
        <v>248</v>
      </c>
      <c r="DE495" s="186" t="s">
        <v>248</v>
      </c>
      <c r="DF495" s="186">
        <v>1</v>
      </c>
      <c r="DG495" s="186" t="s">
        <v>248</v>
      </c>
      <c r="DH495" s="186" t="s">
        <v>248</v>
      </c>
      <c r="DI495" s="186" t="s">
        <v>248</v>
      </c>
      <c r="DJ495" s="186" t="s">
        <v>248</v>
      </c>
      <c r="DK495" s="186" t="s">
        <v>248</v>
      </c>
      <c r="DL495" s="186" t="s">
        <v>248</v>
      </c>
      <c r="DM495" s="186" t="s">
        <v>248</v>
      </c>
      <c r="DN495" s="186" t="s">
        <v>248</v>
      </c>
      <c r="DO495" s="186" t="s">
        <v>248</v>
      </c>
      <c r="DP495" s="186" t="s">
        <v>248</v>
      </c>
      <c r="DQ495" s="186" t="s">
        <v>248</v>
      </c>
      <c r="DR495" s="186" t="s">
        <v>248</v>
      </c>
      <c r="DS495" s="186" t="s">
        <v>248</v>
      </c>
      <c r="DT495" s="186" t="s">
        <v>248</v>
      </c>
      <c r="DU495" s="186" t="s">
        <v>248</v>
      </c>
      <c r="DV495" s="186" t="s">
        <v>248</v>
      </c>
      <c r="DW495" s="186" t="s">
        <v>248</v>
      </c>
      <c r="DX495" s="186" t="s">
        <v>248</v>
      </c>
      <c r="DY495" s="186" t="s">
        <v>248</v>
      </c>
      <c r="DZ495" s="186" t="s">
        <v>248</v>
      </c>
      <c r="EA495" s="186" t="s">
        <v>248</v>
      </c>
      <c r="EB495" s="186" t="s">
        <v>248</v>
      </c>
      <c r="EC495" s="186" t="s">
        <v>248</v>
      </c>
      <c r="ED495" s="186" t="s">
        <v>248</v>
      </c>
      <c r="EE495" s="186" t="s">
        <v>248</v>
      </c>
      <c r="EF495" s="186" t="s">
        <v>248</v>
      </c>
      <c r="EG495" s="186" t="s">
        <v>248</v>
      </c>
      <c r="EH495" s="186" t="s">
        <v>248</v>
      </c>
      <c r="EI495" s="186" t="s">
        <v>248</v>
      </c>
      <c r="EJ495" s="186" t="s">
        <v>248</v>
      </c>
      <c r="EK495" s="186" t="s">
        <v>248</v>
      </c>
      <c r="EL495" s="184" t="s">
        <v>248</v>
      </c>
      <c r="EM495" s="184" t="s">
        <v>248</v>
      </c>
      <c r="EN495" s="184" t="s">
        <v>248</v>
      </c>
      <c r="EO495" s="186" t="s">
        <v>248</v>
      </c>
      <c r="EP495" s="186" t="s">
        <v>248</v>
      </c>
      <c r="EQ495" s="186" t="s">
        <v>248</v>
      </c>
      <c r="ER495" s="186" t="s">
        <v>248</v>
      </c>
      <c r="ES495" s="186" t="s">
        <v>248</v>
      </c>
      <c r="ET495" s="186" t="s">
        <v>248</v>
      </c>
      <c r="EU495" s="186" t="s">
        <v>248</v>
      </c>
      <c r="EV495" s="186" t="s">
        <v>248</v>
      </c>
      <c r="EW495" s="186" t="s">
        <v>248</v>
      </c>
      <c r="EX495" s="186" t="s">
        <v>248</v>
      </c>
      <c r="EY495" s="186" t="s">
        <v>248</v>
      </c>
      <c r="EZ495" s="186" t="s">
        <v>248</v>
      </c>
      <c r="FA495" s="186" t="s">
        <v>248</v>
      </c>
      <c r="FB495" s="186" t="s">
        <v>248</v>
      </c>
      <c r="FC495" s="186" t="s">
        <v>248</v>
      </c>
      <c r="FD495" s="186" t="s">
        <v>248</v>
      </c>
      <c r="FE495" s="186" t="s">
        <v>248</v>
      </c>
      <c r="FF495" s="186" t="s">
        <v>248</v>
      </c>
      <c r="FG495" s="186" t="s">
        <v>248</v>
      </c>
      <c r="FH495" s="186" t="s">
        <v>248</v>
      </c>
      <c r="FI495" s="186" t="s">
        <v>248</v>
      </c>
      <c r="FJ495" s="186" t="s">
        <v>248</v>
      </c>
      <c r="FK495" s="186" t="s">
        <v>248</v>
      </c>
      <c r="FL495" s="186" t="s">
        <v>248</v>
      </c>
      <c r="FM495" s="186" t="s">
        <v>248</v>
      </c>
      <c r="FN495" s="186" t="s">
        <v>248</v>
      </c>
      <c r="FO495" s="186" t="s">
        <v>248</v>
      </c>
      <c r="FP495" s="186" t="s">
        <v>248</v>
      </c>
      <c r="FQ495" s="187" t="s">
        <v>248</v>
      </c>
      <c r="FR495" s="187" t="s">
        <v>248</v>
      </c>
      <c r="FS495" s="186">
        <v>1</v>
      </c>
      <c r="FT495" s="186">
        <v>1</v>
      </c>
      <c r="FU495" s="186">
        <v>1</v>
      </c>
      <c r="FV495" s="186">
        <v>1</v>
      </c>
      <c r="FW495" s="186">
        <v>1</v>
      </c>
      <c r="FX495" s="186">
        <v>1</v>
      </c>
      <c r="FY495" s="186">
        <v>1</v>
      </c>
      <c r="FZ495" s="186">
        <v>1</v>
      </c>
      <c r="GA495" s="186" t="s">
        <v>248</v>
      </c>
      <c r="GB495" s="186" t="s">
        <v>248</v>
      </c>
      <c r="GC495" s="186">
        <v>1</v>
      </c>
      <c r="GD495" s="186">
        <v>1</v>
      </c>
      <c r="GE495" s="186" t="s">
        <v>248</v>
      </c>
      <c r="GF495" s="186" t="s">
        <v>248</v>
      </c>
      <c r="GG495" s="186" t="s">
        <v>248</v>
      </c>
      <c r="GH495" s="186" t="s">
        <v>248</v>
      </c>
      <c r="GI495" s="186" t="s">
        <v>248</v>
      </c>
      <c r="GJ495" s="186" t="s">
        <v>248</v>
      </c>
      <c r="GK495" s="186" t="s">
        <v>248</v>
      </c>
      <c r="GL495" s="186" t="s">
        <v>248</v>
      </c>
      <c r="GM495" s="186" t="s">
        <v>248</v>
      </c>
      <c r="GN495" s="186" t="s">
        <v>248</v>
      </c>
      <c r="GO495" s="186" t="s">
        <v>248</v>
      </c>
      <c r="GP495" s="186" t="s">
        <v>248</v>
      </c>
      <c r="GQ495" s="186" t="s">
        <v>248</v>
      </c>
      <c r="GR495" s="186" t="s">
        <v>248</v>
      </c>
      <c r="GS495" s="186" t="s">
        <v>248</v>
      </c>
      <c r="GT495" s="186" t="s">
        <v>248</v>
      </c>
      <c r="GU495" s="186" t="s">
        <v>248</v>
      </c>
      <c r="GV495" s="186" t="s">
        <v>248</v>
      </c>
      <c r="GW495" s="186" t="s">
        <v>248</v>
      </c>
      <c r="GX495" s="186" t="s">
        <v>248</v>
      </c>
      <c r="GY495" s="186" t="s">
        <v>248</v>
      </c>
      <c r="GZ495" s="261" t="s">
        <v>248</v>
      </c>
      <c r="HA495" s="261" t="s">
        <v>248</v>
      </c>
      <c r="HB495" s="188">
        <f t="shared" ref="HB495" si="562">SUM(G495:GE495)</f>
        <v>38</v>
      </c>
    </row>
    <row r="496" spans="1:210" ht="24.9" customHeight="1" thickBot="1" x14ac:dyDescent="0.35">
      <c r="A496" s="108" t="str">
        <f t="shared" ref="A496" si="563">A495</f>
        <v>Prod.-Q-1</v>
      </c>
      <c r="B496" s="108" t="str">
        <f t="shared" ref="B496" si="564">B495</f>
        <v>Pracownik Produkcji</v>
      </c>
      <c r="C496" s="108" t="str">
        <f t="shared" ref="C496" si="565">C495</f>
        <v>WC</v>
      </c>
      <c r="D496" s="108">
        <f t="shared" ref="D496" si="566">D495</f>
        <v>335</v>
      </c>
      <c r="E496" s="395"/>
      <c r="F496" s="189" t="s">
        <v>375</v>
      </c>
      <c r="G496" s="192">
        <f>IF(INDEX(tab_MinKomp[Przepisy BHP / BHP Vorschriften],MATCH($B495,tab_MinKomp[[Stanowisko / Position ]:[Stanowisko / Position ]],0))="n/a","n/a",G495-INDEX(tab_MinKomp[Przepisy BHP / BHP Vorschriften],MATCH($B495,tab_MinKomp[[Stanowisko / Position ]:[Stanowisko / Position ]],0)))</f>
        <v>-1</v>
      </c>
      <c r="H496" s="193">
        <f>IF(INDEX(tab_MinKomp[Przepisy PPOŻ / Brandschutzbestimmungen],MATCH($B495,tab_MinKomp[[Stanowisko / Position ]:[Stanowisko / Position ]],0))="n/a","n/a",H495-INDEX(tab_MinKomp[Przepisy PPOŻ / Brandschutzbestimmungen],MATCH($B495,tab_MinKomp[[Stanowisko / Position ]:[Stanowisko / Position ]],0)))</f>
        <v>0</v>
      </c>
      <c r="I496" s="193">
        <f>IF(INDEX(tab_MinKomp[Ryzyko zawodowe na stanowiskach pracyv/ Berufliche Risiken an Arbeitsstellen],MATCH($B495,tab_MinKomp[[Stanowisko / Position ]:[Stanowisko / Position ]],0))="n/a","n/a",I495-INDEX(tab_MinKomp[Ryzyko zawodowe na stanowiskach pracyv/ Berufliche Risiken an Arbeitsstellen],MATCH($B495,tab_MinKomp[[Stanowisko / Position ]:[Stanowisko / Position ]],0)))</f>
        <v>-1</v>
      </c>
      <c r="J496" s="193">
        <f>IF(INDEX(tab_MinKomp[Gospodarka substancjami niebezpiecznymi / Gefahrstoffmanagement],MATCH($B495,tab_MinKomp[[Stanowisko / Position ]:[Stanowisko / Position ]],0))="n/a","n/a",J495-INDEX(tab_MinKomp[Gospodarka substancjami niebezpiecznymi / Gefahrstoffmanagement],MATCH($B495,tab_MinKomp[[Stanowisko / Position ]:[Stanowisko / Position ]],0)))</f>
        <v>0</v>
      </c>
      <c r="K496" s="193">
        <f>IF(INDEX(tab_MinKomp[Gospodarka odpadami / Abfallwirtschaft],MATCH($B495,tab_MinKomp[[Stanowisko / Position ]:[Stanowisko / Position ]],0))="n/a","n/a",K495-INDEX(tab_MinKomp[Gospodarka odpadami / Abfallwirtschaft],MATCH($B495,tab_MinKomp[[Stanowisko / Position ]:[Stanowisko / Position ]],0)))</f>
        <v>0</v>
      </c>
      <c r="L496" s="194" t="str">
        <f>IF(INDEX(tab_MinKomp[Przepisy kodeksu pracy / Bestimmungen des Arbeitsgesetzes],MATCH($B495,tab_MinKomp[[Stanowisko / Position ]:[Stanowisko / Position ]],0))="n/a","n/a",L495-INDEX(tab_MinKomp[Przepisy kodeksu pracy / Bestimmungen des Arbeitsgesetzes],MATCH($B495,tab_MinKomp[[Stanowisko / Position ]:[Stanowisko / Position ]],0)))</f>
        <v>n/a</v>
      </c>
      <c r="M496" s="195" t="str">
        <f>IF(INDEX(tab_MinKomp[Przepisy o ub.społ. ZUS  / Sozialversicherungsvorschriften],MATCH($B495,tab_MinKomp[[Stanowisko / Position ]:[Stanowisko / Position ]],0))="n/a","n/a",M495-INDEX(tab_MinKomp[Przepisy o ub.społ. ZUS  / Sozialversicherungsvorschriften],MATCH($B495,tab_MinKomp[[Stanowisko / Position ]:[Stanowisko / Position ]],0)))</f>
        <v>n/a</v>
      </c>
      <c r="N496" s="194" t="str">
        <f>IF(INDEX(tab_MinKomp[PRZEPISY O PDOF /persönlich Einkommensteuergesetz ],MATCH($B495,tab_MinKomp[[Stanowisko / Position ]:[Stanowisko / Position ]],0))="n/a","n/a",N495-INDEX(tab_MinKomp[PRZEPISY O PDOF /persönlich Einkommensteuergesetz ],MATCH($B495,tab_MinKomp[[Stanowisko / Position ]:[Stanowisko / Position ]],0)))</f>
        <v>n/a</v>
      </c>
      <c r="O496" s="194">
        <f>IF(INDEX(tab_MinKomp[Regulamin pracy / Arbeitsordnung],MATCH($B495,tab_MinKomp[[Stanowisko / Position ]:[Stanowisko / Position ]],0))="n/a","n/a",O495-INDEX(tab_MinKomp[Regulamin pracy / Arbeitsordnung],MATCH($B495,tab_MinKomp[[Stanowisko / Position ]:[Stanowisko / Position ]],0)))</f>
        <v>0</v>
      </c>
      <c r="P496" s="194">
        <f>IF(INDEX(tab_MinKomp[Regulamin wynagradzania / Vergütungsordnung],MATCH($B495,tab_MinKomp[[Stanowisko / Position ]:[Stanowisko / Position ]],0))="n/a","n/a",P495-INDEX(tab_MinKomp[Regulamin wynagradzania / Vergütungsordnung],MATCH($B495,tab_MinKomp[[Stanowisko / Position ]:[Stanowisko / Position ]],0)))</f>
        <v>0</v>
      </c>
      <c r="Q496" s="194" t="str">
        <f>IF(INDEX(tab_MinKomp[System R2PŁATNIK PRO: Płace / Lohnabrechnung],MATCH($B495,tab_MinKomp[[Stanowisko / Position ]:[Stanowisko / Position ]],0))="n/a","n/a",Q495-INDEX(tab_MinKomp[System R2PŁATNIK PRO: Płace / Lohnabrechnung],MATCH($B495,tab_MinKomp[[Stanowisko / Position ]:[Stanowisko / Position ]],0)))</f>
        <v>n/a</v>
      </c>
      <c r="R496" s="194" t="str">
        <f>IF(INDEX(tab_MinKomp[SystemR2PŁATNIK PRO: KADRY / Personaldaten],MATCH($B495,tab_MinKomp[[Stanowisko / Position ]:[Stanowisko / Position ]],0))="n/a","n/a",R495-INDEX(tab_MinKomp[SystemR2PŁATNIK PRO: KADRY / Personaldaten],MATCH($B495,tab_MinKomp[[Stanowisko / Position ]:[Stanowisko / Position ]],0)))</f>
        <v>n/a</v>
      </c>
      <c r="S496" s="194" t="str">
        <f>IF(INDEX(tab_MinKomp[SYSTEM R2PŁATNIK PRO: zarządzanie pracownikami / Arbeitsverwaltung],MATCH($B495,tab_MinKomp[[Stanowisko / Position ]:[Stanowisko / Position ]],0))="n/a","n/a",S495-INDEX(tab_MinKomp[SYSTEM R2PŁATNIK PRO: zarządzanie pracownikami / Arbeitsverwaltung],MATCH($B495,tab_MinKomp[[Stanowisko / Position ]:[Stanowisko / Position ]],0)))</f>
        <v>n/a</v>
      </c>
      <c r="T496" s="194" t="str">
        <f>IF(INDEX(tab_MinKomp[Doradztwo, wsparcie personalne / Personalberatung und Unterstützung],MATCH($B495,tab_MinKomp[[Stanowisko / Position ]:[Stanowisko / Position ]],0))="n/a","n/a",T495-INDEX(tab_MinKomp[Doradztwo, wsparcie personalne / Personalberatung und Unterstützung],MATCH($B495,tab_MinKomp[[Stanowisko / Position ]:[Stanowisko / Position ]],0)))</f>
        <v>n/a</v>
      </c>
      <c r="U496" s="194" t="str">
        <f>IF(INDEX(tab_MinKomp[Przepisy o podatku VAT / MwSt.- Gesetz],MATCH($B495,tab_MinKomp[[Stanowisko / Position ]:[Stanowisko / Position ]],0))="n/a","n/a",U495-INDEX(tab_MinKomp[Przepisy o podatku VAT / MwSt.- Gesetz],MATCH($B495,tab_MinKomp[[Stanowisko / Position ]:[Stanowisko / Position ]],0)))</f>
        <v>n/a</v>
      </c>
      <c r="V496" s="194" t="str">
        <f>IF(INDEX(tab_MinKomp[PrzepisyPDOP / geschäftlich Einkommensteuergesetz],MATCH($B495,tab_MinKomp[[Stanowisko / Position ]:[Stanowisko / Position ]],0))="n/a","n/a",V495-INDEX(tab_MinKomp[PrzepisyPDOP / geschäftlich Einkommensteuergesetz],MATCH($B495,tab_MinKomp[[Stanowisko / Position ]:[Stanowisko / Position ]],0)))</f>
        <v>n/a</v>
      </c>
      <c r="W496" s="194" t="str">
        <f>IF(INDEX(tab_MinKomp[System BAAN / FINANSE (FIBU)],MATCH($B495,tab_MinKomp[[Stanowisko / Position ]:[Stanowisko / Position ]],0))="n/a","n/a",W495-INDEX(tab_MinKomp[System BAAN / FINANSE (FIBU)],MATCH($B495,tab_MinKomp[[Stanowisko / Position ]:[Stanowisko / Position ]],0)))</f>
        <v>n/a</v>
      </c>
      <c r="X496" s="194" t="str">
        <f>IF(INDEX(tab_MinKomp[Systemy pomocnicze / Hilfssysteme(STOCKPROGRAM, KALK2000 etc.)],MATCH($B495,tab_MinKomp[[Stanowisko / Position ]:[Stanowisko / Position ]],0))="n/a","n/a",X495-INDEX(tab_MinKomp[Systemy pomocnicze / Hilfssysteme(STOCKPROGRAM, KALK2000 etc.)],MATCH($B495,tab_MinKomp[[Stanowisko / Position ]:[Stanowisko / Position ]],0)))</f>
        <v>n/a</v>
      </c>
      <c r="Y496" s="194" t="str">
        <f>IF(INDEX(tab_MinKomp[Polityka rachunkowości / Buchführungspolitik],MATCH($B495,tab_MinKomp[[Stanowisko / Position ]:[Stanowisko / Position ]],0))="n/a","n/a",Y495-INDEX(tab_MinKomp[Polityka rachunkowości / Buchführungspolitik],MATCH($B495,tab_MinKomp[[Stanowisko / Position ]:[Stanowisko / Position ]],0)))</f>
        <v>n/a</v>
      </c>
      <c r="Z496" s="194" t="str">
        <f>IF(INDEX(tab_MinKomp[Ustawa o rachunkowości / Rechnungslegungsgesetz],MATCH($B495,tab_MinKomp[[Stanowisko / Position ]:[Stanowisko / Position ]],0))="n/a","n/a",Z495-INDEX(tab_MinKomp[Ustawa o rachunkowości / Rechnungslegungsgesetz],MATCH($B495,tab_MinKomp[[Stanowisko / Position ]:[Stanowisko / Position ]],0)))</f>
        <v>n/a</v>
      </c>
      <c r="AA496" s="194" t="str">
        <f>IF(INDEX(tab_MinKomp[WORKFLOW - TS-100],MATCH($B495,tab_MinKomp[[Stanowisko / Position ]:[Stanowisko / Position ]],0))="n/a","n/a",AA495-INDEX(tab_MinKomp[WORKFLOW - TS-100],MATCH($B495,tab_MinKomp[[Stanowisko / Position ]:[Stanowisko / Position ]],0)))</f>
        <v>n/a</v>
      </c>
      <c r="AB496" s="194" t="str">
        <f>IF(INDEX(tab_MinKomp[WORKFLOW - SFMS],MATCH($B495,tab_MinKomp[[Stanowisko / Position ]:[Stanowisko / Position ]],0))="n/a","n/a",AB495-INDEX(tab_MinKomp[WORKFLOW - SFMS],MATCH($B495,tab_MinKomp[[Stanowisko / Position ]:[Stanowisko / Position ]],0)))</f>
        <v>n/a</v>
      </c>
      <c r="AC496" s="194" t="str">
        <f>IF(INDEX(tab_MinKomp[System ISO 9001:2015],MATCH($B495,tab_MinKomp[[Stanowisko / Position ]:[Stanowisko / Position ]],0))="n/a","n/a",AC495-INDEX(tab_MinKomp[System ISO 9001:2015],MATCH($B495,tab_MinKomp[[Stanowisko / Position ]:[Stanowisko / Position ]],0)))</f>
        <v>n/a</v>
      </c>
      <c r="AD496" s="194" t="str">
        <f>IF(INDEX(tab_MinKomp[System ISO 9001:2015],MATCH($B495,tab_MinKomp[[Stanowisko / Position ]:[Stanowisko / Position ]],0))="n/a","n/a",AD495-INDEX(tab_MinKomp[System ISO 9001:2015],MATCH($B495,tab_MinKomp[[Stanowisko / Position ]:[Stanowisko / Position ]],0)))</f>
        <v>n/a</v>
      </c>
      <c r="AE496" s="194" t="str">
        <f>IF(INDEX(tab_MinKomp[System ISO 9001:2015],MATCH($B495,tab_MinKomp[[Stanowisko / Position ]:[Stanowisko / Position ]],0))="n/a","n/a",AE495-INDEX(tab_MinKomp[System ISO 9001:2015],MATCH($B495,tab_MinKomp[[Stanowisko / Position ]:[Stanowisko / Position ]],0)))</f>
        <v>n/a</v>
      </c>
      <c r="AF496" s="194" t="str">
        <f>IF(INDEX(tab_MinKomp[System ISO 9001:2015],MATCH($B495,tab_MinKomp[[Stanowisko / Position ]:[Stanowisko / Position ]],0))="n/a","n/a",AF495-INDEX(tab_MinKomp[System ISO 9001:2015],MATCH($B495,tab_MinKomp[[Stanowisko / Position ]:[Stanowisko / Position ]],0)))</f>
        <v>n/a</v>
      </c>
      <c r="AG496" s="194" t="str">
        <f>IF(INDEX(tab_MinKomp[Wymagania VDA 6.3 Process / Forderungen],MATCH($B495,tab_MinKomp[[Stanowisko / Position ]:[Stanowisko / Position ]],0))="n/a","n/a",AG495-INDEX(tab_MinKomp[Wymagania VDA 6.3 Process / Forderungen],MATCH($B495,tab_MinKomp[[Stanowisko / Position ]:[Stanowisko / Position ]],0)))</f>
        <v>n/a</v>
      </c>
      <c r="AH496" s="194" t="str">
        <f>IF(INDEX(tab_MinKomp[Wymagania VDA 6.5 Product / Forderungen],MATCH($B495,tab_MinKomp[[Stanowisko / Position ]:[Stanowisko / Position ]],0))="n/a","n/a",AH495-INDEX(tab_MinKomp[Wymagania VDA 6.5 Product / Forderungen],MATCH($B495,tab_MinKomp[[Stanowisko / Position ]:[Stanowisko / Position ]],0)))</f>
        <v>n/a</v>
      </c>
      <c r="AI496" s="194" t="str">
        <f>IF(INDEX(tab_MinKomp[System ISO 9001:2015],MATCH($B495,tab_MinKomp[[Stanowisko / Position ]:[Stanowisko / Position ]],0))="n/a","n/a",AI495-INDEX(tab_MinKomp[System ISO 9001:2015],MATCH($B495,tab_MinKomp[[Stanowisko / Position ]:[Stanowisko / Position ]],0)))</f>
        <v>n/a</v>
      </c>
      <c r="AJ496" s="194" t="str">
        <f>IF(INDEX(tab_MinKomp[Auditor systemu ISO 17021:2018],MATCH($B495,tab_MinKomp[[Stanowisko / Position ]:[Stanowisko / Position ]],0))="n/a","n/a",AJ495-INDEX(tab_MinKomp[Auditor systemu ISO 17021:2018],MATCH($B495,tab_MinKomp[[Stanowisko / Position ]:[Stanowisko / Position ]],0)))</f>
        <v>n/a</v>
      </c>
      <c r="AK496" s="194" t="str">
        <f>IF(INDEX(tab_MinKomp[Pełnomocnik systemu / Systemvertreter],MATCH($B495,tab_MinKomp[[Stanowisko / Position ]:[Stanowisko / Position ]],0))="n/a","n/a",AK495-INDEX(tab_MinKomp[Pełnomocnik systemu / Systemvertreter],MATCH($B495,tab_MinKomp[[Stanowisko / Position ]:[Stanowisko / Position ]],0)))</f>
        <v>n/a</v>
      </c>
      <c r="AL496" s="194">
        <f>IF(INDEX(tab_MinKomp[Polityka Etyczna - Compliance],MATCH($B495,tab_MinKomp[[Stanowisko / Position ]:[Stanowisko / Position ]],0))="n/a","n/a",AL495-INDEX(tab_MinKomp[Polityka Etyczna - Compliance],MATCH($B495,tab_MinKomp[[Stanowisko / Position ]:[Stanowisko / Position ]],0)))</f>
        <v>0</v>
      </c>
      <c r="AM496" s="194" t="str">
        <f>IF(INDEX(tab_MinKomp[WDRAŻANIE NOWYCH PROJEKTÓW/ PROCEDURA CTM],MATCH($B495,tab_MinKomp[[Stanowisko / Position ]:[Stanowisko / Position ]],0))="n/a","n/a",AM495-INDEX(tab_MinKomp[WDRAŻANIE NOWYCH PROJEKTÓW/ PROCEDURA CTM],MATCH($B495,tab_MinKomp[[Stanowisko / Position ]:[Stanowisko / Position ]],0)))</f>
        <v>n/a</v>
      </c>
      <c r="AN496" s="194" t="str">
        <f>IF(INDEX(tab_MinKomp[KAMIENIE MILOWE MSL/PIFF],MATCH($B495,tab_MinKomp[[Stanowisko / Position ]:[Stanowisko / Position ]],0))="n/a","n/a",AN495-INDEX(tab_MinKomp[KAMIENIE MILOWE MSL/PIFF],MATCH($B495,tab_MinKomp[[Stanowisko / Position ]:[Stanowisko / Position ]],0)))</f>
        <v>n/a</v>
      </c>
      <c r="AO496" s="194">
        <f>IF(INDEX(tab_MinKomp[CP],MATCH($B495,tab_MinKomp[[Stanowisko / Position ]:[Stanowisko / Position ]],0))="n/a","n/a",AO495-INDEX(tab_MinKomp[CP],MATCH($B495,tab_MinKomp[[Stanowisko / Position ]:[Stanowisko / Position ]],0)))</f>
        <v>0</v>
      </c>
      <c r="AP496" s="194" t="str">
        <f>IF(INDEX(tab_MinKomp[FMEA],MATCH($B495,tab_MinKomp[[Stanowisko / Position ]:[Stanowisko / Position ]],0))="n/a","n/a",AP495-INDEX(tab_MinKomp[FMEA],MATCH($B495,tab_MinKomp[[Stanowisko / Position ]:[Stanowisko / Position ]],0)))</f>
        <v>n/a</v>
      </c>
      <c r="AQ496" s="194">
        <f>IF(INDEX(tab_MinKomp[FLOW CHART],MATCH($B495,tab_MinKomp[[Stanowisko / Position ]:[Stanowisko / Position ]],0))="n/a","n/a",AQ495-INDEX(tab_MinKomp[FLOW CHART],MATCH($B495,tab_MinKomp[[Stanowisko / Position ]:[Stanowisko / Position ]],0)))</f>
        <v>0</v>
      </c>
      <c r="AR496" s="194" t="str">
        <f>IF(INDEX(tab_MinKomp[APQP],MATCH($B495,tab_MinKomp[[Stanowisko / Position ]:[Stanowisko / Position ]],0))="n/a","n/a",AR495-INDEX(tab_MinKomp[APQP],MATCH($B495,tab_MinKomp[[Stanowisko / Position ]:[Stanowisko / Position ]],0)))</f>
        <v>n/a</v>
      </c>
      <c r="AS496" s="194" t="str">
        <f>IF(INDEX(tab_MinKomp[MSA],MATCH($B495,tab_MinKomp[[Stanowisko / Position ]:[Stanowisko / Position ]],0))="n/a","n/a",AS495-INDEX(tab_MinKomp[MSA],MATCH($B495,tab_MinKomp[[Stanowisko / Position ]:[Stanowisko / Position ]],0)))</f>
        <v>n/a</v>
      </c>
      <c r="AT496" s="194" t="str">
        <f>IF(INDEX(tab_MinKomp[SPC],MATCH($B495,tab_MinKomp[[Stanowisko / Position ]:[Stanowisko / Position ]],0))="n/a","n/a",AT495-INDEX(tab_MinKomp[SPC],MATCH($B495,tab_MinKomp[[Stanowisko / Position ]:[Stanowisko / Position ]],0)))</f>
        <v>n/a</v>
      </c>
      <c r="AU496" s="194" t="str">
        <f>IF(INDEX(tab_MinKomp[CSR (SPECYFICZNE WYMAGANIA KLIENTA)],MATCH($B495,tab_MinKomp[[Stanowisko / Position ]:[Stanowisko / Position ]],0))="n/a","n/a",AU495-INDEX(tab_MinKomp[CSR (SPECYFICZNE WYMAGANIA KLIENTA)],MATCH($B495,tab_MinKomp[[Stanowisko / Position ]:[Stanowisko / Position ]],0)))</f>
        <v>n/a</v>
      </c>
      <c r="AV496" s="194">
        <f>IF(INDEX(tab_MinKomp[5S],MATCH($B495,tab_MinKomp[[Stanowisko / Position ]:[Stanowisko / Position ]],0))="n/a","n/a",AV495-INDEX(tab_MinKomp[5S],MATCH($B495,tab_MinKomp[[Stanowisko / Position ]:[Stanowisko / Position ]],0)))</f>
        <v>-1</v>
      </c>
      <c r="AW496" s="194">
        <f>IF(INDEX(tab_MinKomp[LEAN MANAGEMENT],MATCH($B495,tab_MinKomp[[Stanowisko / Position ]:[Stanowisko / Position ]],0))="n/a","n/a",AW495-INDEX(tab_MinKomp[LEAN MANAGEMENT],MATCH($B495,tab_MinKomp[[Stanowisko / Position ]:[Stanowisko / Position ]],0)))</f>
        <v>0</v>
      </c>
      <c r="AX496" s="194" t="str">
        <f>IF(INDEX(tab_MinKomp[5R],MATCH($B495,tab_MinKomp[[Stanowisko / Position ]:[Stanowisko / Position ]],0))="n/a","n/a",AX495-INDEX(tab_MinKomp[5R],MATCH($B495,tab_MinKomp[[Stanowisko / Position ]:[Stanowisko / Position ]],0)))</f>
        <v>n/a</v>
      </c>
      <c r="AY496" s="194" t="str">
        <f>IF(INDEX(tab_MinKomp[Six Sigma],MATCH($B495,tab_MinKomp[[Stanowisko / Position ]:[Stanowisko / Position ]],0))="n/a","n/a",AY495-INDEX(tab_MinKomp[Six Sigma],MATCH($B495,tab_MinKomp[[Stanowisko / Position ]:[Stanowisko / Position ]],0)))</f>
        <v>n/a</v>
      </c>
      <c r="AZ496" s="194" t="str">
        <f>IF(INDEX(tab_MinKomp[System BAAN / Distribution &amp; Supply Chain],MATCH($B495,tab_MinKomp[[Stanowisko / Position ]:[Stanowisko / Position ]],0))="n/a","n/a",AZ495-INDEX(tab_MinKomp[System BAAN / Distribution &amp; Supply Chain],MATCH($B495,tab_MinKomp[[Stanowisko / Position ]:[Stanowisko / Position ]],0)))</f>
        <v>n/a</v>
      </c>
      <c r="BA496" s="194" t="str">
        <f>IF(INDEX(tab_MinKomp[Gospodarka magazynowa / Lagerverwaltung],MATCH($B495,tab_MinKomp[[Stanowisko / Position ]:[Stanowisko / Position ]],0))="n/a","n/a",BA495-INDEX(tab_MinKomp[Gospodarka magazynowa / Lagerverwaltung],MATCH($B495,tab_MinKomp[[Stanowisko / Position ]:[Stanowisko / Position ]],0)))</f>
        <v>n/a</v>
      </c>
      <c r="BB496" s="194" t="str">
        <f>IF(INDEX(tab_MinKomp[Inwentaryzacja - organizacja i przebieg / Inventurprozess],MATCH($B495,tab_MinKomp[[Stanowisko / Position ]:[Stanowisko / Position ]],0))="n/a","n/a",BB495-INDEX(tab_MinKomp[Inwentaryzacja - organizacja i przebieg / Inventurprozess],MATCH($B495,tab_MinKomp[[Stanowisko / Position ]:[Stanowisko / Position ]],0)))</f>
        <v>n/a</v>
      </c>
      <c r="BC496" s="194" t="str">
        <f>IF(INDEX(tab_MinKomp[Organizacja dostaw / Versorgungsorganisation],MATCH($B495,tab_MinKomp[[Stanowisko / Position ]:[Stanowisko / Position ]],0))="n/a","n/a",BC495-INDEX(tab_MinKomp[Organizacja dostaw / Versorgungsorganisation],MATCH($B495,tab_MinKomp[[Stanowisko / Position ]:[Stanowisko / Position ]],0)))</f>
        <v>n/a</v>
      </c>
      <c r="BD496" s="194" t="str">
        <f>IF(INDEX(tab_MinKomp[Organizacja wysyłek / Organisation von Lieferungen],MATCH($B495,tab_MinKomp[[Stanowisko / Position ]:[Stanowisko / Position ]],0))="n/a","n/a",BD495-INDEX(tab_MinKomp[Organizacja wysyłek / Organisation von Lieferungen],MATCH($B495,tab_MinKomp[[Stanowisko / Position ]:[Stanowisko / Position ]],0)))</f>
        <v>n/a</v>
      </c>
      <c r="BE496" s="194" t="str">
        <f>IF(INDEX(tab_MinKomp[Analiza magazynowa - Program Polen.mdb / Inventuranalyse],MATCH($B495,tab_MinKomp[[Stanowisko / Position ]:[Stanowisko / Position ]],0))="n/a","n/a",BE495-INDEX(tab_MinKomp[Analiza magazynowa - Program Polen.mdb / Inventuranalyse],MATCH($B495,tab_MinKomp[[Stanowisko / Position ]:[Stanowisko / Position ]],0)))</f>
        <v>n/a</v>
      </c>
      <c r="BF496" s="190" t="str">
        <f>IF(INDEX(tab_MinKomp[MMOG (Materials Management Operations Guidelines)],MATCH($B495,tab_MinKomp[[Stanowisko / Position ]:[Stanowisko / Position ]],0))="n/a","n/a",BF495-INDEX(tab_MinKomp[MMOG (Materials Management Operations Guidelines)],MATCH($B495,tab_MinKomp[[Stanowisko / Position ]:[Stanowisko / Position ]],0)))</f>
        <v>n/a</v>
      </c>
      <c r="BG496" s="190" t="str">
        <f>IF(INDEX(tab_MinKomp[GPP],MATCH($B495,tab_MinKomp[[Stanowisko / Position ]:[Stanowisko / Position ]],0))="n/a","n/a",BG495-INDEX(tab_MinKomp[GPP],MATCH($B495,tab_MinKomp[[Stanowisko / Position ]:[Stanowisko / Position ]],0)))</f>
        <v>n/a</v>
      </c>
      <c r="BH496" s="190" t="str">
        <f>IF(INDEX(tab_MinKomp[AIAG (Automotive Industry Action Group)],MATCH($B495,tab_MinKomp[[Stanowisko / Position ]:[Stanowisko / Position ]],0))="n/a","n/a",BH495-INDEX(tab_MinKomp[AIAG (Automotive Industry Action Group)],MATCH($B495,tab_MinKomp[[Stanowisko / Position ]:[Stanowisko / Position ]],0)))</f>
        <v>n/a</v>
      </c>
      <c r="BI496" s="190" t="str">
        <f>IF(INDEX(tab_MinKomp[Super-G disputes],MATCH($B495,tab_MinKomp[[Stanowisko / Position ]:[Stanowisko / Position ]],0))="n/a","n/a",BI495-INDEX(tab_MinKomp[Super-G disputes],MATCH($B495,tab_MinKomp[[Stanowisko / Position ]:[Stanowisko / Position ]],0)))</f>
        <v>n/a</v>
      </c>
      <c r="BJ496" s="190" t="str">
        <f>IF(INDEX(tab_MinKomp[CMMS3/eDDL (Direct Data Link)],MATCH($B495,tab_MinKomp[[Stanowisko / Position ]:[Stanowisko / Position ]],0))="n/a","n/a",BJ495-INDEX(tab_MinKomp[CMMS3/eDDL (Direct Data Link)],MATCH($B495,tab_MinKomp[[Stanowisko / Position ]:[Stanowisko / Position ]],0)))</f>
        <v>n/a</v>
      </c>
      <c r="BK496" s="190" t="str">
        <f>IF(INDEX(tab_MinKomp[MP&amp;L (Material Planning and Logistics)],MATCH($B495,tab_MinKomp[[Stanowisko / Position ]:[Stanowisko / Position ]],0))="n/a","n/a",BK495-INDEX(tab_MinKomp[MP&amp;L (Material Planning and Logistics)],MATCH($B495,tab_MinKomp[[Stanowisko / Position ]:[Stanowisko / Position ]],0)))</f>
        <v>n/a</v>
      </c>
      <c r="BL496" s="190" t="str">
        <f>IF(INDEX(tab_MinKomp[Supplier delivery rating],MATCH($B495,tab_MinKomp[[Stanowisko / Position ]:[Stanowisko / Position ]],0))="n/a","n/a",BL495-INDEX(tab_MinKomp[Supplier delivery rating],MATCH($B495,tab_MinKomp[[Stanowisko / Position ]:[Stanowisko / Position ]],0)))</f>
        <v>n/a</v>
      </c>
      <c r="BM496" s="194" t="str">
        <f>IF(INDEX(tab_MinKomp[Wymagania VDA 6.5 Product / Forderungen],MATCH($B495,tab_MinKomp[[Stanowisko / Position ]:[Stanowisko / Position ]],0))="n/a","n/a",BM495-INDEX(tab_MinKomp[Wymagania VDA 6.5 Product / Forderungen],MATCH($B495,tab_MinKomp[[Stanowisko / Position ]:[Stanowisko / Position ]],0)))</f>
        <v>n/a</v>
      </c>
      <c r="BN496" s="194" t="str">
        <f>IF(INDEX(tab_MinKomp[Wymagania VDA 6.5 Product / Forderungen],MATCH($B495,tab_MinKomp[[Stanowisko / Position ]:[Stanowisko / Position ]],0))="n/a","n/a",BN495-INDEX(tab_MinKomp[Wymagania VDA 6.5 Product / Forderungen],MATCH($B495,tab_MinKomp[[Stanowisko / Position ]:[Stanowisko / Position ]],0)))</f>
        <v>n/a</v>
      </c>
      <c r="BO496" s="194">
        <f>IF(INDEX(tab_MinKomp[5S],MATCH($B495,tab_MinKomp[[Stanowisko / Position ]:[Stanowisko / Position ]],0))="n/a","n/a",BO495-INDEX(tab_MinKomp[5S],MATCH($B495,tab_MinKomp[[Stanowisko / Position ]:[Stanowisko / Position ]],0)))</f>
        <v>-1</v>
      </c>
      <c r="BP496" s="194" t="str">
        <f>IF(INDEX(tab_MinKomp[Wymagania VDA 6.5 Product / Forderungen],MATCH($B495,tab_MinKomp[[Stanowisko / Position ]:[Stanowisko / Position ]],0))="n/a","n/a",BP495-INDEX(tab_MinKomp[Wymagania VDA 6.5 Product / Forderungen],MATCH($B495,tab_MinKomp[[Stanowisko / Position ]:[Stanowisko / Position ]],0)))</f>
        <v>n/a</v>
      </c>
      <c r="BQ496" s="194" t="str">
        <f>IF(INDEX(tab_MinKomp[Wymagania VDA 6.5 Product / Forderungen],MATCH($B495,tab_MinKomp[[Stanowisko / Position ]:[Stanowisko / Position ]],0))="n/a","n/a",BQ495-INDEX(tab_MinKomp[Wymagania VDA 6.5 Product / Forderungen],MATCH($B495,tab_MinKomp[[Stanowisko / Position ]:[Stanowisko / Position ]],0)))</f>
        <v>n/a</v>
      </c>
      <c r="BR496" s="194" t="str">
        <f>IF(INDEX(tab_MinKomp[Wymagania VDA 6.5 Product / Forderungen],MATCH($B495,tab_MinKomp[[Stanowisko / Position ]:[Stanowisko / Position ]],0))="n/a","n/a",BR495-INDEX(tab_MinKomp[Wymagania VDA 6.5 Product / Forderungen],MATCH($B495,tab_MinKomp[[Stanowisko / Position ]:[Stanowisko / Position ]],0)))</f>
        <v>n/a</v>
      </c>
      <c r="BS496" s="194">
        <f>IF(INDEX(tab_MinKomp[5S],MATCH($B495,tab_MinKomp[[Stanowisko / Position ]:[Stanowisko / Position ]],0))="n/a","n/a",BS495-INDEX(tab_MinKomp[5S],MATCH($B495,tab_MinKomp[[Stanowisko / Position ]:[Stanowisko / Position ]],0)))</f>
        <v>0</v>
      </c>
      <c r="BT496" s="194" t="str">
        <f>IF(INDEX(tab_MinKomp[Wymagania VDA 6.5 Product / Forderungen],MATCH($B495,tab_MinKomp[[Stanowisko / Position ]:[Stanowisko / Position ]],0))="n/a","n/a",BT495-INDEX(tab_MinKomp[Wymagania VDA 6.5 Product / Forderungen],MATCH($B495,tab_MinKomp[[Stanowisko / Position ]:[Stanowisko / Position ]],0)))</f>
        <v>n/a</v>
      </c>
      <c r="BU496" s="194">
        <f>IF(INDEX(tab_MinKomp[LEAN MANAGEMENT],MATCH($B495,tab_MinKomp[[Stanowisko / Position ]:[Stanowisko / Position ]],0))="n/a","n/a",BU495-INDEX(tab_MinKomp[LEAN MANAGEMENT],MATCH($B495,tab_MinKomp[[Stanowisko / Position ]:[Stanowisko / Position ]],0)))</f>
        <v>0</v>
      </c>
      <c r="BV496" s="194">
        <f>IF(INDEX(tab_MinKomp[5S],MATCH($B495,tab_MinKomp[[Stanowisko / Position ]:[Stanowisko / Position ]],0))="n/a","n/a",BV495-INDEX(tab_MinKomp[5S],MATCH($B495,tab_MinKomp[[Stanowisko / Position ]:[Stanowisko / Position ]],0)))</f>
        <v>0</v>
      </c>
      <c r="BW496" s="194">
        <f>IF(INDEX(tab_MinKomp[5S],MATCH($B495,tab_MinKomp[[Stanowisko / Position ]:[Stanowisko / Position ]],0))="n/a","n/a",BW495-INDEX(tab_MinKomp[5S],MATCH($B495,tab_MinKomp[[Stanowisko / Position ]:[Stanowisko / Position ]],0)))</f>
        <v>-1</v>
      </c>
      <c r="BX496" s="194">
        <f>IF(INDEX(tab_MinKomp[5S],MATCH($B495,tab_MinKomp[[Stanowisko / Position ]:[Stanowisko / Position ]],0))="n/a","n/a",BX495-INDEX(tab_MinKomp[5S],MATCH($B495,tab_MinKomp[[Stanowisko / Position ]:[Stanowisko / Position ]],0)))</f>
        <v>0</v>
      </c>
      <c r="BY496" s="194" t="str">
        <f>IF(INDEX(tab_MinKomp[Obsługa maszyn Engel / Engel Maschinenbedienung],MATCH($B495,tab_MinKomp[[Stanowisko / Position ]:[Stanowisko / Position ]],0))="n/a","n/a",BY495-INDEX(tab_MinKomp[Obsługa maszyn Engel / Engel Maschinenbedienung],MATCH($B495,tab_MinKomp[[Stanowisko / Position ]:[Stanowisko / Position ]],0)))</f>
        <v>n/a</v>
      </c>
      <c r="BZ496" s="194">
        <f>IF(INDEX(tab_MinKomp[5S],MATCH($B495,tab_MinKomp[[Stanowisko / Position ]:[Stanowisko / Position ]],0))="n/a","n/a",BZ495-INDEX(tab_MinKomp[5S],MATCH($B495,tab_MinKomp[[Stanowisko / Position ]:[Stanowisko / Position ]],0)))</f>
        <v>-1</v>
      </c>
      <c r="CA496" s="194">
        <f>IF(INDEX(tab_MinKomp[LEAN MANAGEMENT],MATCH($B495,tab_MinKomp[[Stanowisko / Position ]:[Stanowisko / Position ]],0))="n/a","n/a",CA495-INDEX(tab_MinKomp[LEAN MANAGEMENT],MATCH($B495,tab_MinKomp[[Stanowisko / Position ]:[Stanowisko / Position ]],0)))</f>
        <v>0</v>
      </c>
      <c r="CB496" s="194">
        <f>IF(INDEX(tab_MinKomp[5S],MATCH($B495,tab_MinKomp[[Stanowisko / Position ]:[Stanowisko / Position ]],0))="n/a","n/a",CB495-INDEX(tab_MinKomp[5S],MATCH($B495,tab_MinKomp[[Stanowisko / Position ]:[Stanowisko / Position ]],0)))</f>
        <v>-1</v>
      </c>
      <c r="CC496" s="194" t="str">
        <f>IF(INDEX(tab_MinKomp[Obsługa maszyn Branson / Branson Maschinenbedienung],MATCH($B495,tab_MinKomp[[Stanowisko / Position ]:[Stanowisko / Position ]],0))="n/a","n/a",CC495-INDEX(tab_MinKomp[Obsługa maszyn Branson / Branson Maschinenbedienung],MATCH($B495,tab_MinKomp[[Stanowisko / Position ]:[Stanowisko / Position ]],0)))</f>
        <v>n/a</v>
      </c>
      <c r="CD496" s="194">
        <f>IF(INDEX(tab_MinKomp[Obsługa maszyn Novapax / Novapax Maschinenbedienung],MATCH($B495,tab_MinKomp[[Stanowisko / Position ]:[Stanowisko / Position ]],0))="n/a","n/a",CD495-INDEX(tab_MinKomp[Obsługa maszyn Novapax / Novapax Maschinenbedienung],MATCH($B495,tab_MinKomp[[Stanowisko / Position ]:[Stanowisko / Position ]],0)))</f>
        <v>-1</v>
      </c>
      <c r="CE496" s="194">
        <f>IF(INDEX(tab_MinKomp[5S],MATCH($B495,tab_MinKomp[[Stanowisko / Position ]:[Stanowisko / Position ]],0))="n/a","n/a",CE495-INDEX(tab_MinKomp[5S],MATCH($B495,tab_MinKomp[[Stanowisko / Position ]:[Stanowisko / Position ]],0)))</f>
        <v>-1</v>
      </c>
      <c r="CF496" s="194">
        <f>IF(INDEX(tab_MinKomp[Obsługa maszyn Novapax / Novapax Maschinenbedienung],MATCH($B495,tab_MinKomp[[Stanowisko / Position ]:[Stanowisko / Position ]],0))="n/a","n/a",CF495-INDEX(tab_MinKomp[Obsługa maszyn Novapax / Novapax Maschinenbedienung],MATCH($B495,tab_MinKomp[[Stanowisko / Position ]:[Stanowisko / Position ]],0)))</f>
        <v>-1</v>
      </c>
      <c r="CG496" s="194">
        <f>IF(INDEX(tab_MinKomp[Eliminacja awarii / Beseitigung von Ausfällen],MATCH($B495,tab_MinKomp[[Stanowisko / Position ]:[Stanowisko / Position ]],0))="n/a","n/a",CG495-INDEX(tab_MinKomp[Eliminacja awarii / Beseitigung von Ausfällen],MATCH($B495,tab_MinKomp[[Stanowisko / Position ]:[Stanowisko / Position ]],0)))</f>
        <v>0</v>
      </c>
      <c r="CH496" s="194" t="str">
        <f>IF(INDEX(tab_MinKomp[Wymagania VDA 6.5 Product / Forderungen],MATCH($B495,tab_MinKomp[[Stanowisko / Position ]:[Stanowisko / Position ]],0))="n/a","n/a",CH495-INDEX(tab_MinKomp[Wymagania VDA 6.5 Product / Forderungen],MATCH($B495,tab_MinKomp[[Stanowisko / Position ]:[Stanowisko / Position ]],0)))</f>
        <v>n/a</v>
      </c>
      <c r="CI496" s="194" t="str">
        <f>IF(INDEX(tab_MinKomp[Wymagania VDA 6.5 Product / Forderungen],MATCH($B495,tab_MinKomp[[Stanowisko / Position ]:[Stanowisko / Position ]],0))="n/a","n/a",CI495-INDEX(tab_MinKomp[Wymagania VDA 6.5 Product / Forderungen],MATCH($B495,tab_MinKomp[[Stanowisko / Position ]:[Stanowisko / Position ]],0)))</f>
        <v>n/a</v>
      </c>
      <c r="CJ496" s="194" t="str">
        <f>IF(INDEX(tab_MinKomp[Wymagania VDA 6.5 Product / Forderungen],MATCH($B495,tab_MinKomp[[Stanowisko / Position ]:[Stanowisko / Position ]],0))="n/a","n/a",CJ495-INDEX(tab_MinKomp[Wymagania VDA 6.5 Product / Forderungen],MATCH($B495,tab_MinKomp[[Stanowisko / Position ]:[Stanowisko / Position ]],0)))</f>
        <v>n/a</v>
      </c>
      <c r="CK496" s="194" t="str">
        <f>IF(INDEX(tab_MinKomp[Wymagania VDA 6.5 Product / Forderungen],MATCH($B495,tab_MinKomp[[Stanowisko / Position ]:[Stanowisko / Position ]],0))="n/a","n/a",CK495-INDEX(tab_MinKomp[Wymagania VDA 6.5 Product / Forderungen],MATCH($B495,tab_MinKomp[[Stanowisko / Position ]:[Stanowisko / Position ]],0)))</f>
        <v>n/a</v>
      </c>
      <c r="CL496" s="194" t="str">
        <f>IF(INDEX(tab_MinKomp[Wymagania VDA 6.5 Product / Forderungen],MATCH($B495,tab_MinKomp[[Stanowisko / Position ]:[Stanowisko / Position ]],0))="n/a","n/a",CL495-INDEX(tab_MinKomp[Wymagania VDA 6.5 Product / Forderungen],MATCH($B495,tab_MinKomp[[Stanowisko / Position ]:[Stanowisko / Position ]],0)))</f>
        <v>n/a</v>
      </c>
      <c r="CM496" s="194" t="str">
        <f>IF(INDEX(tab_MinKomp[Informatyka ogólna (techniczne i systemowe) / Allgemeine IT (Technik und System)],MATCH($B495,tab_MinKomp[[Stanowisko / Position ]:[Stanowisko / Position ]],0))="n/a","n/a",CM495-INDEX(tab_MinKomp[Informatyka ogólna (techniczne i systemowe) / Allgemeine IT (Technik und System)],MATCH($B495,tab_MinKomp[[Stanowisko / Position ]:[Stanowisko / Position ]],0)))</f>
        <v>n/a</v>
      </c>
      <c r="CN496" s="194" t="str">
        <f>IF(INDEX(tab_MinKomp[Sieci komputerowe / Computernetzwerke],MATCH($B495,tab_MinKomp[[Stanowisko / Position ]:[Stanowisko / Position ]],0))="n/a","n/a",CN495-INDEX(tab_MinKomp[Sieci komputerowe / Computernetzwerke],MATCH($B495,tab_MinKomp[[Stanowisko / Position ]:[Stanowisko / Position ]],0)))</f>
        <v>n/a</v>
      </c>
      <c r="CO496" s="194" t="str">
        <f>IF(INDEX(tab_MinKomp[Hardware (komputery PC, drukarki biurowe i etykietowe, telefonia stacjonarna i mobilna) (PC, Drucker, Telefpne, Handys)],MATCH($B495,tab_MinKomp[[Stanowisko / Position ]:[Stanowisko / Position ]],0))="n/a","n/a",CO495-INDEX(tab_MinKomp[Hardware (komputery PC, drukarki biurowe i etykietowe, telefonia stacjonarna i mobilna) (PC, Drucker, Telefpne, Handys)],MATCH($B495,tab_MinKomp[[Stanowisko / Position ]:[Stanowisko / Position ]],0)))</f>
        <v>n/a</v>
      </c>
      <c r="CP496" s="194" t="str">
        <f>IF(INDEX(tab_MinKomp[Software &amp; Systems (MS Office, MS Remote Desktop)],MATCH($B495,tab_MinKomp[[Stanowisko / Position ]:[Stanowisko / Position ]],0))="n/a","n/a",CP495-INDEX(tab_MinKomp[Software &amp; Systems (MS Office, MS Remote Desktop)],MATCH($B495,tab_MinKomp[[Stanowisko / Position ]:[Stanowisko / Position ]],0)))</f>
        <v>n/a</v>
      </c>
      <c r="CQ496" s="194" t="str">
        <f>IF(INDEX(tab_MinKomp[Programowanie obiektowe (PHP) / Objektprogrammierung],MATCH($B495,tab_MinKomp[[Stanowisko / Position ]:[Stanowisko / Position ]],0))="n/a","n/a",CQ495-INDEX(tab_MinKomp[Programowanie obiektowe (PHP) / Objektprogrammierung],MATCH($B495,tab_MinKomp[[Stanowisko / Position ]:[Stanowisko / Position ]],0)))</f>
        <v>n/a</v>
      </c>
      <c r="CR496" s="194" t="str">
        <f>IF(INDEX(tab_MinKomp[Scrum],MATCH($B495,tab_MinKomp[[Stanowisko / Position ]:[Stanowisko / Position ]],0))="n/a","n/a",CR495-INDEX(tab_MinKomp[Scrum],MATCH($B495,tab_MinKomp[[Stanowisko / Position ]:[Stanowisko / Position ]],0)))</f>
        <v>n/a</v>
      </c>
      <c r="CS496" s="194" t="str">
        <f>IF(INDEX(tab_MinKomp[SQL (MySQL)],MATCH($B495,tab_MinKomp[[Stanowisko / Position ]:[Stanowisko / Position ]],0))="n/a","n/a",CS495-INDEX(tab_MinKomp[SQL (MySQL)],MATCH($B495,tab_MinKomp[[Stanowisko / Position ]:[Stanowisko / Position ]],0)))</f>
        <v>n/a</v>
      </c>
      <c r="CT496" s="194" t="str">
        <f>IF(INDEX(tab_MinKomp[Javascript],MATCH($B495,tab_MinKomp[[Stanowisko / Position ]:[Stanowisko / Position ]],0))="n/a","n/a",CT495-INDEX(tab_MinKomp[Javascript],MATCH($B495,tab_MinKomp[[Stanowisko / Position ]:[Stanowisko / Position ]],0)))</f>
        <v>n/a</v>
      </c>
      <c r="CU496" s="194" t="str">
        <f>IF(INDEX(tab_MinKomp[Joomla],MATCH($B495,tab_MinKomp[[Stanowisko / Position ]:[Stanowisko / Position ]],0))="n/a","n/a",CU495-INDEX(tab_MinKomp[Joomla],MATCH($B495,tab_MinKomp[[Stanowisko / Position ]:[Stanowisko / Position ]],0)))</f>
        <v>n/a</v>
      </c>
      <c r="CV496" s="194" t="str">
        <f>IF(INDEX(tab_MinKomp[Bash],MATCH($B495,tab_MinKomp[[Stanowisko / Position ]:[Stanowisko / Position ]],0))="n/a","n/a",CV495-INDEX(tab_MinKomp[Bash],MATCH($B495,tab_MinKomp[[Stanowisko / Position ]:[Stanowisko / Position ]],0)))</f>
        <v>n/a</v>
      </c>
      <c r="CW496" s="194">
        <f>IF(INDEX(tab_MinKomp[Systemy MES (HYDRA / SFMS)],MATCH($B495,tab_MinKomp[[Stanowisko / Position ]:[Stanowisko / Position ]],0))="n/a","n/a",CW495-INDEX(tab_MinKomp[Systemy MES (HYDRA / SFMS)],MATCH($B495,tab_MinKomp[[Stanowisko / Position ]:[Stanowisko / Position ]],0)))</f>
        <v>-1</v>
      </c>
      <c r="CX496" s="194" t="str">
        <f>IF(INDEX(tab_MinKomp[HTML / CSS],MATCH($B495,tab_MinKomp[[Stanowisko / Position ]:[Stanowisko / Position ]],0))="n/a","n/a",CX495-INDEX(tab_MinKomp[HTML / CSS],MATCH($B495,tab_MinKomp[[Stanowisko / Position ]:[Stanowisko / Position ]],0)))</f>
        <v>n/a</v>
      </c>
      <c r="CY496" s="194" t="str">
        <f>IF(INDEX(tab_MinKomp[SYSTEM PR],MATCH($B495,tab_MinKomp[[Stanowisko / Position ]:[Stanowisko / Position ]],0))="n/a","n/a",CY495-INDEX(tab_MinKomp[SYSTEM PR],MATCH($B495,tab_MinKomp[[Stanowisko / Position ]:[Stanowisko / Position ]],0)))</f>
        <v>n/a</v>
      </c>
      <c r="CZ496" s="194" t="str">
        <f>IF(INDEX(tab_MinKomp[System Einkauf XP / EBA],MATCH($B495,tab_MinKomp[[Stanowisko / Position ]:[Stanowisko / Position ]],0))="n/a","n/a",CZ495-INDEX(tab_MinKomp[System Einkauf XP / EBA],MATCH($B495,tab_MinKomp[[Stanowisko / Position ]:[Stanowisko / Position ]],0)))</f>
        <v>n/a</v>
      </c>
      <c r="DA496" s="194" t="str">
        <f>IF(INDEX(tab_MinKomp[Techniki negocjacyjne / Verhandlungstechniken],MATCH($B495,tab_MinKomp[[Stanowisko / Position ]:[Stanowisko / Position ]],0))="n/a","n/a",DA495-INDEX(tab_MinKomp[Techniki negocjacyjne / Verhandlungstechniken],MATCH($B495,tab_MinKomp[[Stanowisko / Position ]:[Stanowisko / Position ]],0)))</f>
        <v>n/a</v>
      </c>
      <c r="DB496" s="194" t="str">
        <f>IF(INDEX(tab_MinKomp[Znajomość rynku branżowego / Kenntnis des Industrie Marktes],MATCH($B495,tab_MinKomp[[Stanowisko / Position ]:[Stanowisko / Position ]],0))="n/a","n/a",DB495-INDEX(tab_MinKomp[Znajomość rynku branżowego / Kenntnis des Industrie Marktes],MATCH($B495,tab_MinKomp[[Stanowisko / Position ]:[Stanowisko / Position ]],0)))</f>
        <v>n/a</v>
      </c>
      <c r="DC496" s="194" t="str">
        <f>IF(INDEX(tab_MinKomp[SUPPLIER MANAGEMENT],MATCH($B495,tab_MinKomp[[Stanowisko / Position ]:[Stanowisko / Position ]],0))="n/a","n/a",DC495-INDEX(tab_MinKomp[SUPPLIER MANAGEMENT],MATCH($B495,tab_MinKomp[[Stanowisko / Position ]:[Stanowisko / Position ]],0)))</f>
        <v>n/a</v>
      </c>
      <c r="DD496" s="194" t="str">
        <f>IF(INDEX(tab_MinKomp[SUPPLIER MANAGEMENT],MATCH($B495,tab_MinKomp[[Stanowisko / Position ]:[Stanowisko / Position ]],0))="n/a","n/a",DD495-INDEX(tab_MinKomp[SUPPLIER MANAGEMENT],MATCH($B495,tab_MinKomp[[Stanowisko / Position ]:[Stanowisko / Position ]],0)))</f>
        <v>n/a</v>
      </c>
      <c r="DE496" s="194" t="str">
        <f>IF(INDEX(tab_MinKomp[SUPPLIER MANAGEMENT],MATCH($B495,tab_MinKomp[[Stanowisko / Position ]:[Stanowisko / Position ]],0))="n/a","n/a",DE495-INDEX(tab_MinKomp[SUPPLIER MANAGEMENT],MATCH($B495,tab_MinKomp[[Stanowisko / Position ]:[Stanowisko / Position ]],0)))</f>
        <v>n/a</v>
      </c>
      <c r="DF496" s="194">
        <f>IF(INDEX(tab_MinKomp[LEAN MANAGEMENT],MATCH($B495,tab_MinKomp[[Stanowisko / Position ]:[Stanowisko / Position ]],0))="n/a","n/a",DF495-INDEX(tab_MinKomp[LEAN MANAGEMENT],MATCH($B495,tab_MinKomp[[Stanowisko / Position ]:[Stanowisko / Position ]],0)))</f>
        <v>0</v>
      </c>
      <c r="DG496" s="194" t="str">
        <f>IF(INDEX(tab_MinKomp[PPAP/PSW],MATCH($B495,tab_MinKomp[[Stanowisko / Position ]:[Stanowisko / Position ]],0))="n/a","n/a",DG495-INDEX(tab_MinKomp[PPAP/PSW],MATCH($B495,tab_MinKomp[[Stanowisko / Position ]:[Stanowisko / Position ]],0)))</f>
        <v>n/a</v>
      </c>
      <c r="DH496" s="194" t="str">
        <f>IF(INDEX(tab_MinKomp[SUPPLIER MANAGEMENT],MATCH($B495,tab_MinKomp[[Stanowisko / Position ]:[Stanowisko / Position ]],0))="n/a","n/a",DH495-INDEX(tab_MinKomp[SUPPLIER MANAGEMENT],MATCH($B495,tab_MinKomp[[Stanowisko / Position ]:[Stanowisko / Position ]],0)))</f>
        <v>n/a</v>
      </c>
      <c r="DI496" s="194" t="str">
        <f>IF(INDEX(tab_MinKomp[OBSŁUGA PORTALI KLIENTA / Kundenportale],MATCH($B495,tab_MinKomp[[Stanowisko / Position ]:[Stanowisko / Position ]],0))="n/a","n/a",DI495-INDEX(tab_MinKomp[OBSŁUGA PORTALI KLIENTA / Kundenportale],MATCH($B495,tab_MinKomp[[Stanowisko / Position ]:[Stanowisko / Position ]],0)))</f>
        <v>n/a</v>
      </c>
      <c r="DJ496" s="194" t="str">
        <f>IF(INDEX(tab_MinKomp[Obsługa systemu BABTECQ / BABTECQ System],MATCH($B495,tab_MinKomp[[Stanowisko / Position ]:[Stanowisko / Position ]],0))="n/a","n/a",DJ495-INDEX(tab_MinKomp[Obsługa systemu BABTECQ / BABTECQ System],MATCH($B495,tab_MinKomp[[Stanowisko / Position ]:[Stanowisko / Position ]],0)))</f>
        <v>n/a</v>
      </c>
      <c r="DK496" s="194" t="str">
        <f>IF(INDEX(tab_MinKomp[Rysunek techniczny / technische Zeichnung],MATCH($B495,tab_MinKomp[[Stanowisko / Position ]:[Stanowisko / Position ]],0))="n/a","n/a",DK495-INDEX(tab_MinKomp[Rysunek techniczny / technische Zeichnung],MATCH($B495,tab_MinKomp[[Stanowisko / Position ]:[Stanowisko / Position ]],0)))</f>
        <v>n/a</v>
      </c>
      <c r="DL496" s="194" t="str">
        <f>IF(INDEX(tab_MinKomp[Kalibracja / Kalibrierung],MATCH($B495,tab_MinKomp[[Stanowisko / Position ]:[Stanowisko / Position ]],0))="n/a","n/a",DL495-INDEX(tab_MinKomp[Kalibracja / Kalibrierung],MATCH($B495,tab_MinKomp[[Stanowisko / Position ]:[Stanowisko / Position ]],0)))</f>
        <v>n/a</v>
      </c>
      <c r="DM496" s="194" t="str">
        <f>IF(INDEX(tab_MinKomp[Rekwalifikacja / Requalifizierung],MATCH($B495,tab_MinKomp[[Stanowisko / Position ]:[Stanowisko / Position ]],0))="n/a","n/a",DM495-INDEX(tab_MinKomp[Rekwalifikacja / Requalifizierung],MATCH($B495,tab_MinKomp[[Stanowisko / Position ]:[Stanowisko / Position ]],0)))</f>
        <v>n/a</v>
      </c>
      <c r="DN496" s="190" t="str">
        <f>IF(INDEX(tab_MinKomp[Testy czystości / Reinheitstests],MATCH($B495,tab_MinKomp[[Stanowisko / Position ]:[Stanowisko / Position ]],0))="n/a","n/a",DN495-INDEX(tab_MinKomp[Testy czystości / Reinheitstests],MATCH($B495,tab_MinKomp[[Stanowisko / Position ]:[Stanowisko / Position ]],0)))</f>
        <v>n/a</v>
      </c>
      <c r="DO496" s="190" t="str">
        <f>IF(INDEX(tab_MinKomp[Testy czystości / Reinheitstests],MATCH($B495,tab_MinKomp[[Stanowisko / Position ]:[Stanowisko / Position ]],0))="n/a","n/a",DO495-INDEX(tab_MinKomp[Testy czystości / Reinheitstests],MATCH($B495,tab_MinKomp[[Stanowisko / Position ]:[Stanowisko / Position ]],0)))</f>
        <v>n/a</v>
      </c>
      <c r="DP496" s="190" t="str">
        <f>IF(INDEX(tab_MinKomp[Testy czystości / Reinheitstests],MATCH($B495,tab_MinKomp[[Stanowisko / Position ]:[Stanowisko / Position ]],0))="n/a","n/a",DP495-INDEX(tab_MinKomp[Testy czystości / Reinheitstests],MATCH($B495,tab_MinKomp[[Stanowisko / Position ]:[Stanowisko / Position ]],0)))</f>
        <v>n/a</v>
      </c>
      <c r="DQ496" s="190" t="str">
        <f>IF(INDEX(tab_MinKomp[Testy czystości / Reinheitstests],MATCH($B495,tab_MinKomp[[Stanowisko / Position ]:[Stanowisko / Position ]],0))="n/a","n/a",DQ495-INDEX(tab_MinKomp[Testy czystości / Reinheitstests],MATCH($B495,tab_MinKomp[[Stanowisko / Position ]:[Stanowisko / Position ]],0)))</f>
        <v>n/a</v>
      </c>
      <c r="DR496" s="190" t="str">
        <f>IF(INDEX(tab_MinKomp[Testy czystości / Reinheitstests],MATCH($B495,tab_MinKomp[[Stanowisko / Position ]:[Stanowisko / Position ]],0))="n/a","n/a",DR495-INDEX(tab_MinKomp[Testy czystości / Reinheitstests],MATCH($B495,tab_MinKomp[[Stanowisko / Position ]:[Stanowisko / Position ]],0)))</f>
        <v>n/a</v>
      </c>
      <c r="DS496" s="190" t="str">
        <f>IF(INDEX(tab_MinKomp[Testy czystości / Reinheitstests],MATCH($B495,tab_MinKomp[[Stanowisko / Position ]:[Stanowisko / Position ]],0))="n/a","n/a",DS495-INDEX(tab_MinKomp[Testy czystości / Reinheitstests],MATCH($B495,tab_MinKomp[[Stanowisko / Position ]:[Stanowisko / Position ]],0)))</f>
        <v>n/a</v>
      </c>
      <c r="DT496" s="194" t="str">
        <f>IF(INDEX(tab_MinKomp[SUPPLIER MANAGEMENT],MATCH($B495,tab_MinKomp[[Stanowisko / Position ]:[Stanowisko / Position ]],0))="n/a","n/a",DT495-INDEX(tab_MinKomp[SUPPLIER MANAGEMENT],MATCH($B495,tab_MinKomp[[Stanowisko / Position ]:[Stanowisko / Position ]],0)))</f>
        <v>n/a</v>
      </c>
      <c r="DU496" s="190" t="str">
        <f>IF(INDEX(tab_MinKomp[Testy czystości / Reinheitstests],MATCH($B495,tab_MinKomp[[Stanowisko / Position ]:[Stanowisko / Position ]],0))="n/a","n/a",DU495-INDEX(tab_MinKomp[Testy czystości / Reinheitstests],MATCH($B495,tab_MinKomp[[Stanowisko / Position ]:[Stanowisko / Position ]],0)))</f>
        <v>n/a</v>
      </c>
      <c r="DV496" s="190" t="str">
        <f>IF(INDEX(tab_MinKomp[Testy czystości / Reinheitstests],MATCH($B495,tab_MinKomp[[Stanowisko / Position ]:[Stanowisko / Position ]],0))="n/a","n/a",DV495-INDEX(tab_MinKomp[Testy czystości / Reinheitstests],MATCH($B495,tab_MinKomp[[Stanowisko / Position ]:[Stanowisko / Position ]],0)))</f>
        <v>n/a</v>
      </c>
      <c r="DW496" s="190" t="str">
        <f>IF(INDEX(tab_MinKomp[Testy czystości / Reinheitstests],MATCH($B495,tab_MinKomp[[Stanowisko / Position ]:[Stanowisko / Position ]],0))="n/a","n/a",DW495-INDEX(tab_MinKomp[Testy czystości / Reinheitstests],MATCH($B495,tab_MinKomp[[Stanowisko / Position ]:[Stanowisko / Position ]],0)))</f>
        <v>n/a</v>
      </c>
      <c r="DX496" s="190" t="str">
        <f>IF(INDEX(tab_MinKomp[Testy czystości / Reinheitstests],MATCH($B495,tab_MinKomp[[Stanowisko / Position ]:[Stanowisko / Position ]],0))="n/a","n/a",DX495-INDEX(tab_MinKomp[Testy czystości / Reinheitstests],MATCH($B495,tab_MinKomp[[Stanowisko / Position ]:[Stanowisko / Position ]],0)))</f>
        <v>n/a</v>
      </c>
      <c r="DY496" s="190" t="str">
        <f>IF(INDEX(tab_MinKomp[Testy czystości / Reinheitstests],MATCH($B495,tab_MinKomp[[Stanowisko / Position ]:[Stanowisko / Position ]],0))="n/a","n/a",DY495-INDEX(tab_MinKomp[Testy czystości / Reinheitstests],MATCH($B495,tab_MinKomp[[Stanowisko / Position ]:[Stanowisko / Position ]],0)))</f>
        <v>n/a</v>
      </c>
      <c r="DZ496" s="190" t="str">
        <f>IF(INDEX(tab_MinKomp[Testy czystości / Reinheitstests],MATCH($B495,tab_MinKomp[[Stanowisko / Position ]:[Stanowisko / Position ]],0))="n/a","n/a",DZ495-INDEX(tab_MinKomp[Testy czystości / Reinheitstests],MATCH($B495,tab_MinKomp[[Stanowisko / Position ]:[Stanowisko / Position ]],0)))</f>
        <v>n/a</v>
      </c>
      <c r="EA496" s="194" t="str">
        <f>IF(INDEX(tab_MinKomp[SUPPLIER MANAGEMENT],MATCH($B495,tab_MinKomp[[Stanowisko / Position ]:[Stanowisko / Position ]],0))="n/a","n/a",EA495-INDEX(tab_MinKomp[SUPPLIER MANAGEMENT],MATCH($B495,tab_MinKomp[[Stanowisko / Position ]:[Stanowisko / Position ]],0)))</f>
        <v>n/a</v>
      </c>
      <c r="EB496" s="190" t="str">
        <f>IF(INDEX(tab_MinKomp[Testy czystości / Reinheitstests],MATCH($B495,tab_MinKomp[[Stanowisko / Position ]:[Stanowisko / Position ]],0))="n/a","n/a",EB495-INDEX(tab_MinKomp[Testy czystości / Reinheitstests],MATCH($B495,tab_MinKomp[[Stanowisko / Position ]:[Stanowisko / Position ]],0)))</f>
        <v>n/a</v>
      </c>
      <c r="EC496" s="190" t="str">
        <f>IF(INDEX(tab_MinKomp[Testy czystości / Reinheitstests],MATCH($B495,tab_MinKomp[[Stanowisko / Position ]:[Stanowisko / Position ]],0))="n/a","n/a",EC495-INDEX(tab_MinKomp[Testy czystości / Reinheitstests],MATCH($B495,tab_MinKomp[[Stanowisko / Position ]:[Stanowisko / Position ]],0)))</f>
        <v>n/a</v>
      </c>
      <c r="ED496" s="190" t="str">
        <f>IF(INDEX(tab_MinKomp[Testy czystości / Reinheitstests],MATCH($B495,tab_MinKomp[[Stanowisko / Position ]:[Stanowisko / Position ]],0))="n/a","n/a",ED495-INDEX(tab_MinKomp[Testy czystości / Reinheitstests],MATCH($B495,tab_MinKomp[[Stanowisko / Position ]:[Stanowisko / Position ]],0)))</f>
        <v>n/a</v>
      </c>
      <c r="EE496" s="190" t="str">
        <f>IF(INDEX(tab_MinKomp[Testy czystości / Reinheitstests],MATCH($B495,tab_MinKomp[[Stanowisko / Position ]:[Stanowisko / Position ]],0))="n/a","n/a",EE495-INDEX(tab_MinKomp[Testy czystości / Reinheitstests],MATCH($B495,tab_MinKomp[[Stanowisko / Position ]:[Stanowisko / Position ]],0)))</f>
        <v>n/a</v>
      </c>
      <c r="EF496" s="190" t="str">
        <f>IF(INDEX(tab_MinKomp[Testy czystości / Reinheitstests],MATCH($B495,tab_MinKomp[[Stanowisko / Position ]:[Stanowisko / Position ]],0))="n/a","n/a",EF495-INDEX(tab_MinKomp[Testy czystości / Reinheitstests],MATCH($B495,tab_MinKomp[[Stanowisko / Position ]:[Stanowisko / Position ]],0)))</f>
        <v>n/a</v>
      </c>
      <c r="EG496" s="190" t="str">
        <f>IF(INDEX(tab_MinKomp[Testy czystości / Reinheitstests],MATCH($B495,tab_MinKomp[[Stanowisko / Position ]:[Stanowisko / Position ]],0))="n/a","n/a",EG495-INDEX(tab_MinKomp[Testy czystości / Reinheitstests],MATCH($B495,tab_MinKomp[[Stanowisko / Position ]:[Stanowisko / Position ]],0)))</f>
        <v>n/a</v>
      </c>
      <c r="EH496" s="190" t="str">
        <f>IF(INDEX(tab_MinKomp[Testy czystości / Reinheitstests],MATCH($B495,tab_MinKomp[[Stanowisko / Position ]:[Stanowisko / Position ]],0))="n/a","n/a",EH495-INDEX(tab_MinKomp[Testy czystości / Reinheitstests],MATCH($B495,tab_MinKomp[[Stanowisko / Position ]:[Stanowisko / Position ]],0)))</f>
        <v>n/a</v>
      </c>
      <c r="EI496" s="190" t="str">
        <f>IF(INDEX(tab_MinKomp[Testy czystości / Reinheitstests],MATCH($B495,tab_MinKomp[[Stanowisko / Position ]:[Stanowisko / Position ]],0))="n/a","n/a",EI495-INDEX(tab_MinKomp[Testy czystości / Reinheitstests],MATCH($B495,tab_MinKomp[[Stanowisko / Position ]:[Stanowisko / Position ]],0)))</f>
        <v>n/a</v>
      </c>
      <c r="EJ496" s="190" t="str">
        <f>IF(INDEX(tab_MinKomp[Testy czystości / Reinheitstests],MATCH($B495,tab_MinKomp[[Stanowisko / Position ]:[Stanowisko / Position ]],0))="n/a","n/a",EJ495-INDEX(tab_MinKomp[Testy czystości / Reinheitstests],MATCH($B495,tab_MinKomp[[Stanowisko / Position ]:[Stanowisko / Position ]],0)))</f>
        <v>n/a</v>
      </c>
      <c r="EK496" s="190" t="str">
        <f>IF(INDEX(tab_MinKomp[Testy czystości / Reinheitstests],MATCH($B495,tab_MinKomp[[Stanowisko / Position ]:[Stanowisko / Position ]],0))="n/a","n/a",EK495-INDEX(tab_MinKomp[Testy czystości / Reinheitstests],MATCH($B495,tab_MinKomp[[Stanowisko / Position ]:[Stanowisko / Position ]],0)))</f>
        <v>n/a</v>
      </c>
      <c r="EL496" s="190" t="str">
        <f>IF(INDEX(tab_MinKomp[Testy czystości / Reinheitstests],MATCH($B495,tab_MinKomp[[Stanowisko / Position ]:[Stanowisko / Position ]],0))="n/a","n/a",EL495-INDEX(tab_MinKomp[Testy czystości / Reinheitstests],MATCH($B495,tab_MinKomp[[Stanowisko / Position ]:[Stanowisko / Position ]],0)))</f>
        <v>n/a</v>
      </c>
      <c r="EM496" s="190" t="str">
        <f>IF(INDEX(tab_MinKomp[Testy czystości / Reinheitstests],MATCH($B495,tab_MinKomp[[Stanowisko / Position ]:[Stanowisko / Position ]],0))="n/a","n/a",EM495-INDEX(tab_MinKomp[Testy czystości / Reinheitstests],MATCH($B495,tab_MinKomp[[Stanowisko / Position ]:[Stanowisko / Position ]],0)))</f>
        <v>n/a</v>
      </c>
      <c r="EN496" s="190" t="str">
        <f>IF(INDEX(tab_MinKomp[Testy czystości / Reinheitstests],MATCH($B495,tab_MinKomp[[Stanowisko / Position ]:[Stanowisko / Position ]],0))="n/a","n/a",EN495-INDEX(tab_MinKomp[Testy czystości / Reinheitstests],MATCH($B495,tab_MinKomp[[Stanowisko / Position ]:[Stanowisko / Position ]],0)))</f>
        <v>n/a</v>
      </c>
      <c r="EO496" s="194" t="str">
        <f>IF(INDEX(tab_MinKomp[Konserwacja Rep],MATCH($B495,tab_MinKomp[[Stanowisko / Position ]:[Stanowisko / Position ]],0))="n/a","n/a",EO495-INDEX(tab_MinKomp[Konserwacja Rep],MATCH($B495,tab_MinKomp[[Stanowisko / Position ]:[Stanowisko / Position ]],0)))</f>
        <v>n/a</v>
      </c>
      <c r="EP496" s="194" t="str">
        <f>IF(INDEX(tab_MinKomp[[Konserwacja Engel ]],MATCH($B495,tab_MinKomp[[Stanowisko / Position ]:[Stanowisko / Position ]],0))="n/a","n/a",EP495-INDEX(tab_MinKomp[[Konserwacja Engel ]],MATCH($B495,tab_MinKomp[[Stanowisko / Position ]:[Stanowisko / Position ]],0)))</f>
        <v>n/a</v>
      </c>
      <c r="EQ496" s="194" t="str">
        <f>IF(INDEX(tab_MinKomp[Konserwacja B 50],MATCH($B495,tab_MinKomp[[Stanowisko / Position ]:[Stanowisko / Position ]],0))="n/a","n/a",EQ495-INDEX(tab_MinKomp[Konserwacja B 50],MATCH($B495,tab_MinKomp[[Stanowisko / Position ]:[Stanowisko / Position ]],0)))</f>
        <v>n/a</v>
      </c>
      <c r="ER496" s="194" t="str">
        <f>IF(INDEX(tab_MinKomp[[Konserwacja EOL ]],MATCH($B495,tab_MinKomp[[Stanowisko / Position ]:[Stanowisko / Position ]],0))="n/a","n/a",ER495-INDEX(tab_MinKomp[[Konserwacja EOL ]],MATCH($B495,tab_MinKomp[[Stanowisko / Position ]:[Stanowisko / Position ]],0)))</f>
        <v>n/a</v>
      </c>
      <c r="ES496" s="194" t="str">
        <f>IF(INDEX(tab_MinKomp[Konserwacja Branson],MATCH($B495,tab_MinKomp[[Stanowisko / Position ]:[Stanowisko / Position ]],0))="n/a","n/a",ES495-INDEX(tab_MinKomp[Konserwacja Branson],MATCH($B495,tab_MinKomp[[Stanowisko / Position ]:[Stanowisko / Position ]],0)))</f>
        <v>n/a</v>
      </c>
      <c r="ET496" s="194" t="str">
        <f>IF(INDEX(tab_MinKomp[Konserwacja coolery],MATCH($B495,tab_MinKomp[[Stanowisko / Position ]:[Stanowisko / Position ]],0))="n/a","n/a",ET495-INDEX(tab_MinKomp[Konserwacja coolery],MATCH($B495,tab_MinKomp[[Stanowisko / Position ]:[Stanowisko / Position ]],0)))</f>
        <v>n/a</v>
      </c>
      <c r="EU496" s="194" t="str">
        <f>IF(INDEX(tab_MinKomp[Konserwacja piecy],MATCH($B495,tab_MinKomp[[Stanowisko / Position ]:[Stanowisko / Position ]],0))="n/a","n/a",EU495-INDEX(tab_MinKomp[Konserwacja piecy],MATCH($B495,tab_MinKomp[[Stanowisko / Position ]:[Stanowisko / Position ]],0)))</f>
        <v>n/a</v>
      </c>
      <c r="EV496" s="194" t="str">
        <f>IF(INDEX(tab_MinKomp[Rysunek techniczny- czytanie],MATCH($B495,tab_MinKomp[[Stanowisko / Position ]:[Stanowisko / Position ]],0))="n/a","n/a",EV495-INDEX(tab_MinKomp[Rysunek techniczny- czytanie],MATCH($B495,tab_MinKomp[[Stanowisko / Position ]:[Stanowisko / Position ]],0)))</f>
        <v>n/a</v>
      </c>
      <c r="EW496" s="194" t="str">
        <f>IF(INDEX(tab_MinKomp[Elektryka],MATCH($B495,tab_MinKomp[[Stanowisko / Position ]:[Stanowisko / Position ]],0))="n/a","n/a",EW495-INDEX(tab_MinKomp[Elektryka],MATCH($B495,tab_MinKomp[[Stanowisko / Position ]:[Stanowisko / Position ]],0)))</f>
        <v>n/a</v>
      </c>
      <c r="EX496" s="194" t="str">
        <f>IF(INDEX(tab_MinKomp[Pneumatyka],MATCH($B495,tab_MinKomp[[Stanowisko / Position ]:[Stanowisko / Position ]],0))="n/a","n/a",EX495-INDEX(tab_MinKomp[Pneumatyka],MATCH($B495,tab_MinKomp[[Stanowisko / Position ]:[Stanowisko / Position ]],0)))</f>
        <v>n/a</v>
      </c>
      <c r="EY496" s="194" t="str">
        <f>IF(INDEX(tab_MinKomp[[Hydraulika ]],MATCH($B495,tab_MinKomp[[Stanowisko / Position ]:[Stanowisko / Position ]],0))="n/a","n/a",EY495-INDEX(tab_MinKomp[[Hydraulika ]],MATCH($B495,tab_MinKomp[[Stanowisko / Position ]:[Stanowisko / Position ]],0)))</f>
        <v>n/a</v>
      </c>
      <c r="EZ496" s="194" t="str">
        <f>IF(INDEX(tab_MinKomp[Podciśnienie],MATCH($B495,tab_MinKomp[[Stanowisko / Position ]:[Stanowisko / Position ]],0))="n/a","n/a",EZ495-INDEX(tab_MinKomp[Podciśnienie],MATCH($B495,tab_MinKomp[[Stanowisko / Position ]:[Stanowisko / Position ]],0)))</f>
        <v>n/a</v>
      </c>
      <c r="FA496" s="194" t="str">
        <f>IF(INDEX(tab_MinKomp[Usuwanie awarii],MATCH($B495,tab_MinKomp[[Stanowisko / Position ]:[Stanowisko / Position ]],0))="n/a","n/a",FA495-INDEX(tab_MinKomp[Usuwanie awarii],MATCH($B495,tab_MinKomp[[Stanowisko / Position ]:[Stanowisko / Position ]],0)))</f>
        <v>n/a</v>
      </c>
      <c r="FB496" s="194" t="str">
        <f>IF(INDEX(tab_MinKomp[Obsługa robotów],MATCH($B495,tab_MinKomp[[Stanowisko / Position ]:[Stanowisko / Position ]],0))="n/a","n/a",FB495-INDEX(tab_MinKomp[Obsługa robotów],MATCH($B495,tab_MinKomp[[Stanowisko / Position ]:[Stanowisko / Position ]],0)))</f>
        <v>n/a</v>
      </c>
      <c r="FC496" s="194" t="str">
        <f>IF(INDEX(tab_MinKomp[Obsługa sterowania maszyny],MATCH($B495,tab_MinKomp[[Stanowisko / Position ]:[Stanowisko / Position ]],0))="n/a","n/a",FC495-INDEX(tab_MinKomp[Obsługa sterowania maszyny],MATCH($B495,tab_MinKomp[[Stanowisko / Position ]:[Stanowisko / Position ]],0)))</f>
        <v>n/a</v>
      </c>
      <c r="FD496" s="194" t="str">
        <f>IF(INDEX(tab_MinKomp[Usuwanie przyczyn żródłowych],MATCH($B495,tab_MinKomp[[Stanowisko / Position ]:[Stanowisko / Position ]],0))="n/a","n/a",FD495-INDEX(tab_MinKomp[Usuwanie przyczyn żródłowych],MATCH($B495,tab_MinKomp[[Stanowisko / Position ]:[Stanowisko / Position ]],0)))</f>
        <v>n/a</v>
      </c>
      <c r="FE496" s="194" t="str">
        <f>IF(INDEX(tab_MinKomp[Cmms stosowanie],MATCH($B495,tab_MinKomp[[Stanowisko / Position ]:[Stanowisko / Position ]],0))="n/a","n/a",FE495-INDEX(tab_MinKomp[Cmms stosowanie],MATCH($B495,tab_MinKomp[[Stanowisko / Position ]:[Stanowisko / Position ]],0)))</f>
        <v>n/a</v>
      </c>
      <c r="FF496" s="190" t="str">
        <f>IF(INDEX(tab_MinKomp[Testy czystości / Reinheitstests],MATCH($B495,tab_MinKomp[[Stanowisko / Position ]:[Stanowisko / Position ]],0))="n/a","n/a",FF495-INDEX(tab_MinKomp[Testy czystości / Reinheitstests],MATCH($B495,tab_MinKomp[[Stanowisko / Position ]:[Stanowisko / Position ]],0)))</f>
        <v>n/a</v>
      </c>
      <c r="FG496" s="194" t="str">
        <f>IF(INDEX(tab_MinKomp[Czyszczenie form plastikowych],MATCH($B495,tab_MinKomp[[Stanowisko / Position ]:[Stanowisko / Position ]],0))="n/a","n/a",FG495-INDEX(tab_MinKomp[Czyszczenie form plastikowych],MATCH($B495,tab_MinKomp[[Stanowisko / Position ]:[Stanowisko / Position ]],0)))</f>
        <v>n/a</v>
      </c>
      <c r="FH496" s="194" t="str">
        <f>IF(INDEX(tab_MinKomp[Wymiana form plastik],MATCH($B495,tab_MinKomp[[Stanowisko / Position ]:[Stanowisko / Position ]],0))="n/a","n/a",FH495-INDEX(tab_MinKomp[Wymiana form plastik],MATCH($B495,tab_MinKomp[[Stanowisko / Position ]:[Stanowisko / Position ]],0)))</f>
        <v>n/a</v>
      </c>
      <c r="FI496" s="194" t="str">
        <f>IF(INDEX(tab_MinKomp[Wymiana form guma],MATCH($B495,tab_MinKomp[[Stanowisko / Position ]:[Stanowisko / Position ]],0))="n/a","n/a",FI495-INDEX(tab_MinKomp[Wymiana form guma],MATCH($B495,tab_MinKomp[[Stanowisko / Position ]:[Stanowisko / Position ]],0)))</f>
        <v>n/a</v>
      </c>
      <c r="FJ496" s="194" t="str">
        <f>IF(INDEX(tab_MinKomp[Konserwacja KK],MATCH($B495,tab_MinKomp[[Stanowisko / Position ]:[Stanowisko / Position ]],0))="n/a","n/a",FJ495-INDEX(tab_MinKomp[Konserwacja KK],MATCH($B495,tab_MinKomp[[Stanowisko / Position ]:[Stanowisko / Position ]],0)))</f>
        <v>n/a</v>
      </c>
      <c r="FK496" s="194" t="str">
        <f>IF(INDEX(tab_MinKomp[Konserwacja form guma],MATCH($B495,tab_MinKomp[[Stanowisko / Position ]:[Stanowisko / Position ]],0))="n/a","n/a",FK495-INDEX(tab_MinKomp[Konserwacja form guma],MATCH($B495,tab_MinKomp[[Stanowisko / Position ]:[Stanowisko / Position ]],0)))</f>
        <v>n/a</v>
      </c>
      <c r="FL496" s="194" t="str">
        <f>IF(INDEX(tab_MinKomp[Konserwacja form plastiki],MATCH($B495,tab_MinKomp[[Stanowisko / Position ]:[Stanowisko / Position ]],0))="n/a","n/a",FL495-INDEX(tab_MinKomp[Konserwacja form plastiki],MATCH($B495,tab_MinKomp[[Stanowisko / Position ]:[Stanowisko / Position ]],0)))</f>
        <v>n/a</v>
      </c>
      <c r="FM496" s="194" t="str">
        <f>IF(INDEX(tab_MinKomp[Konserwacja Gorącego Kanału],MATCH($B495,tab_MinKomp[[Stanowisko / Position ]:[Stanowisko / Position ]],0))="n/a","n/a",FM495-INDEX(tab_MinKomp[Konserwacja Gorącego Kanału],MATCH($B495,tab_MinKomp[[Stanowisko / Position ]:[Stanowisko / Position ]],0)))</f>
        <v>n/a</v>
      </c>
      <c r="FN496" s="194" t="str">
        <f>IF(INDEX(tab_MinKomp[Konserwacja Gorącego Kanału],MATCH($B495,tab_MinKomp[[Stanowisko / Position ]:[Stanowisko / Position ]],0))="n/a","n/a",FN495-INDEX(tab_MinKomp[Konserwacja Gorącego Kanału],MATCH($B495,tab_MinKomp[[Stanowisko / Position ]:[Stanowisko / Position ]],0)))</f>
        <v>n/a</v>
      </c>
      <c r="FO496" s="194" t="str">
        <f>IF(INDEX(tab_MinKomp[Konserwacja Gorącego Kanału],MATCH($B495,tab_MinKomp[[Stanowisko / Position ]:[Stanowisko / Position ]],0))="n/a","n/a",FO495-INDEX(tab_MinKomp[Konserwacja Gorącego Kanału],MATCH($B495,tab_MinKomp[[Stanowisko / Position ]:[Stanowisko / Position ]],0)))</f>
        <v>n/a</v>
      </c>
      <c r="FP496" s="194" t="str">
        <f>IF(INDEX(tab_MinKomp[Konserwacja Gorącego Kanału],MATCH($B495,tab_MinKomp[[Stanowisko / Position ]:[Stanowisko / Position ]],0))="n/a","n/a",FP495-INDEX(tab_MinKomp[Konserwacja Gorącego Kanału],MATCH($B495,tab_MinKomp[[Stanowisko / Position ]:[Stanowisko / Position ]],0)))</f>
        <v>n/a</v>
      </c>
      <c r="FQ496" s="196" t="str">
        <f>IF(INDEX(tab_MinKomp[Język angielski / Englisch],MATCH($B495,tab_MinKomp[[Stanowisko / Position ]:[Stanowisko / Position ]],0))="n/a","n/a",FQ495-INDEX(tab_MinKomp[Język angielski / Englisch],MATCH($B495,tab_MinKomp[[Stanowisko / Position ]:[Stanowisko / Position ]],0)))</f>
        <v>n/a</v>
      </c>
      <c r="FR496" s="196" t="str">
        <f>IF(INDEX(tab_MinKomp[Język niemiecki / Deutsch],MATCH($B495,tab_MinKomp[[Stanowisko / Position ]:[Stanowisko / Position ]],0))="n/a","n/a",FR495-INDEX(tab_MinKomp[Język niemiecki / Deutsch],MATCH($B495,tab_MinKomp[[Stanowisko / Position ]:[Stanowisko / Position ]],0)))</f>
        <v>n/a</v>
      </c>
      <c r="FS496" s="194">
        <f>IF(INDEX(tab_MinKomp[Zarządzanie dokumentacją procesową / Process dokumentation management],MATCH($B495,tab_MinKomp[[Stanowisko / Position ]:[Stanowisko / Position ]],0))="n/a","n/a",FS495-INDEX(tab_MinKomp[Zarządzanie dokumentacją procesową / Process dokumentation management],MATCH($B495,tab_MinKomp[[Stanowisko / Position ]:[Stanowisko / Position ]],0)))</f>
        <v>-1</v>
      </c>
      <c r="FT496" s="194">
        <f>IF(INDEX(tab_MinKomp[Znajomość procesów z obszaru / Kenntiss der prozesse in dem Bereich],MATCH($B495,tab_MinKomp[[Stanowisko / Position ]:[Stanowisko / Position ]],0))="n/a","n/a",FT495-INDEX(tab_MinKomp[Znajomość procesów z obszaru / Kenntiss der prozesse in dem Bereich],MATCH($B495,tab_MinKomp[[Stanowisko / Position ]:[Stanowisko / Position ]],0)))</f>
        <v>-1</v>
      </c>
      <c r="FU496" s="194">
        <f>IF(INDEX(tab_MinKomp[optymalizacja procesów / Prozessoptymalisierung],MATCH($B495,tab_MinKomp[[Stanowisko / Position ]:[Stanowisko / Position ]],0))="n/a","n/a",FU495-INDEX(tab_MinKomp[optymalizacja procesów / Prozessoptymalisierung],MATCH($B495,tab_MinKomp[[Stanowisko / Position ]:[Stanowisko / Position ]],0)))</f>
        <v>0</v>
      </c>
      <c r="FV496" s="194">
        <f>IF(INDEX(tab_MinKomp[Umiejętności szkoleniowe / Trainingsfähigkeiten],MATCH($B495,tab_MinKomp[[Stanowisko / Position ]:[Stanowisko / Position ]],0))="n/a","n/a",FV495-INDEX(tab_MinKomp[Umiejętności szkoleniowe / Trainingsfähigkeiten],MATCH($B495,tab_MinKomp[[Stanowisko / Position ]:[Stanowisko / Position ]],0)))</f>
        <v>0</v>
      </c>
      <c r="FW496" s="194">
        <f>IF(INDEX(tab_MinKomp[Analityczne myślenie, podejście / Analitysches Denken, Einstellung],MATCH($B495,tab_MinKomp[[Stanowisko / Position ]:[Stanowisko / Position ]],0))="n/a","n/a",FW495-INDEX(tab_MinKomp[Analityczne myślenie, podejście / Analitysches Denken, Einstellung],MATCH($B495,tab_MinKomp[[Stanowisko / Position ]:[Stanowisko / Position ]],0)))</f>
        <v>0</v>
      </c>
      <c r="FX496" s="194">
        <f>IF(INDEX(tab_MinKomp[Dokładność, precyzja w dzialaniu / Genauigkeit, Präzision in die Arbeit],MATCH($B495,tab_MinKomp[[Stanowisko / Position ]:[Stanowisko / Position ]],0))="n/a","n/a",FX495-INDEX(tab_MinKomp[Dokładność, precyzja w dzialaniu / Genauigkeit, Präzision in die Arbeit],MATCH($B495,tab_MinKomp[[Stanowisko / Position ]:[Stanowisko / Position ]],0)))</f>
        <v>-1</v>
      </c>
      <c r="FY496" s="194">
        <f>IF(INDEX(tab_MinKomp[Dyspozycyjność / Verfügbarkeit],MATCH($B495,tab_MinKomp[[Stanowisko / Position ]:[Stanowisko / Position ]],0))="n/a","n/a",FY495-INDEX(tab_MinKomp[Dyspozycyjność / Verfügbarkeit],MATCH($B495,tab_MinKomp[[Stanowisko / Position ]:[Stanowisko / Position ]],0)))</f>
        <v>-1</v>
      </c>
      <c r="FZ496" s="194">
        <f>IF(INDEX(tab_MinKomp[Zaangażowanie / 
Engagement],MATCH($B495,tab_MinKomp[[Stanowisko / Position ]:[Stanowisko / Position ]],0))="n/a","n/a",FZ495-INDEX(tab_MinKomp[Zaangażowanie / 
Engagement],MATCH($B495,tab_MinKomp[[Stanowisko / Position ]:[Stanowisko / Position ]],0)))</f>
        <v>-1</v>
      </c>
      <c r="GA496" s="194" t="str">
        <f>IF(INDEX(tab_MinKomp[Konserwacja form guma],MATCH($B495,tab_MinKomp[[Stanowisko / Position ]:[Stanowisko / Position ]],0))="n/a","n/a",GA495-INDEX(tab_MinKomp[Konserwacja form guma],MATCH($B495,tab_MinKomp[[Stanowisko / Position ]:[Stanowisko / Position ]],0)))</f>
        <v>n/a</v>
      </c>
      <c r="GB496" s="194" t="str">
        <f>IF(INDEX(tab_MinKomp[Konserwacja form plastiki],MATCH($B495,tab_MinKomp[[Stanowisko / Position ]:[Stanowisko / Position ]],0))="n/a","n/a",GB495-INDEX(tab_MinKomp[Konserwacja form plastiki],MATCH($B495,tab_MinKomp[[Stanowisko / Position ]:[Stanowisko / Position ]],0)))</f>
        <v>n/a</v>
      </c>
      <c r="GC496" s="194">
        <f>IF(INDEX(tab_MinKomp[Elastyczność w działaniu],MATCH($B495,tab_MinKomp[[Stanowisko / Position ]:[Stanowisko / Position ]],0))="n/a","n/a",GC495-INDEX(tab_MinKomp[Elastyczność w działaniu],MATCH($B495,tab_MinKomp[[Stanowisko / Position ]:[Stanowisko / Position ]],0)))</f>
        <v>-1</v>
      </c>
      <c r="GD496" s="194">
        <f>IF(INDEX(tab_MinKomp[Komunikatywność],MATCH($B495,tab_MinKomp[[Stanowisko / Position ]:[Stanowisko / Position ]],0))="n/a","n/a",GD495-INDEX(tab_MinKomp[Komunikatywność],MATCH($B495,tab_MinKomp[[Stanowisko / Position ]:[Stanowisko / Position ]],0)))</f>
        <v>0</v>
      </c>
      <c r="GE496" s="193" t="str">
        <f>IF(INDEX(tab_MinKomp[Motywowanie i budowanie zaangażowania zespołu],MATCH($B495,tab_MinKomp[[Stanowisko / Position ]:[Stanowisko / Position ]],0))="n/a","n/a",GE495-INDEX(tab_MinKomp[Motywowanie i budowanie zaangażowania zespołu],MATCH($B495,tab_MinKomp[[Stanowisko / Position ]:[Stanowisko / Position ]],0)))</f>
        <v>n/a</v>
      </c>
      <c r="GF496" s="186" t="s">
        <v>248</v>
      </c>
      <c r="GG496" s="186" t="s">
        <v>248</v>
      </c>
      <c r="GH496" s="186" t="s">
        <v>248</v>
      </c>
      <c r="GI496" s="186" t="s">
        <v>248</v>
      </c>
      <c r="GJ496" s="186" t="s">
        <v>248</v>
      </c>
      <c r="GK496" s="186" t="s">
        <v>248</v>
      </c>
      <c r="GL496" s="186" t="s">
        <v>248</v>
      </c>
      <c r="GM496" s="186" t="s">
        <v>248</v>
      </c>
      <c r="GN496" s="186" t="s">
        <v>248</v>
      </c>
      <c r="GO496" s="186" t="s">
        <v>248</v>
      </c>
      <c r="GP496" s="186" t="s">
        <v>248</v>
      </c>
      <c r="GQ496" s="186" t="s">
        <v>248</v>
      </c>
      <c r="GR496" s="186" t="s">
        <v>248</v>
      </c>
      <c r="GS496" s="186" t="s">
        <v>248</v>
      </c>
      <c r="GT496" s="186" t="s">
        <v>248</v>
      </c>
      <c r="GU496" s="186" t="s">
        <v>248</v>
      </c>
      <c r="GV496" s="186" t="s">
        <v>248</v>
      </c>
      <c r="GW496" s="186" t="s">
        <v>248</v>
      </c>
      <c r="GX496" s="186" t="s">
        <v>248</v>
      </c>
      <c r="GY496" s="186" t="s">
        <v>248</v>
      </c>
      <c r="GZ496" s="261" t="s">
        <v>248</v>
      </c>
      <c r="HA496" s="261" t="s">
        <v>248</v>
      </c>
      <c r="HB496" s="191">
        <f>SUM(G496:GE496)/(HB495-(SUM(G496:GE496)))</f>
        <v>-0.30909090909090908</v>
      </c>
    </row>
    <row r="497" spans="1:210" ht="24.9" customHeight="1" x14ac:dyDescent="0.3">
      <c r="A497" s="105" t="s">
        <v>321</v>
      </c>
      <c r="B497" s="105" t="s">
        <v>315</v>
      </c>
      <c r="C497" s="105" t="s">
        <v>383</v>
      </c>
      <c r="D497" s="105">
        <v>209</v>
      </c>
      <c r="E497" s="394" t="s">
        <v>635</v>
      </c>
      <c r="F497" s="185" t="s">
        <v>374</v>
      </c>
      <c r="G497" s="186">
        <v>2</v>
      </c>
      <c r="H497" s="186">
        <v>1</v>
      </c>
      <c r="I497" s="186">
        <v>2</v>
      </c>
      <c r="J497" s="186">
        <v>1</v>
      </c>
      <c r="K497" s="186">
        <v>1</v>
      </c>
      <c r="L497" s="186" t="s">
        <v>248</v>
      </c>
      <c r="M497" s="186" t="s">
        <v>248</v>
      </c>
      <c r="N497" s="186" t="s">
        <v>248</v>
      </c>
      <c r="O497" s="186">
        <v>1</v>
      </c>
      <c r="P497" s="186">
        <v>1</v>
      </c>
      <c r="Q497" s="186" t="s">
        <v>248</v>
      </c>
      <c r="R497" s="186" t="s">
        <v>248</v>
      </c>
      <c r="S497" s="186" t="s">
        <v>248</v>
      </c>
      <c r="T497" s="186" t="s">
        <v>248</v>
      </c>
      <c r="U497" s="186" t="s">
        <v>248</v>
      </c>
      <c r="V497" s="186" t="s">
        <v>248</v>
      </c>
      <c r="W497" s="186" t="s">
        <v>248</v>
      </c>
      <c r="X497" s="186" t="s">
        <v>248</v>
      </c>
      <c r="Y497" s="186" t="s">
        <v>248</v>
      </c>
      <c r="Z497" s="186" t="s">
        <v>248</v>
      </c>
      <c r="AA497" s="186" t="s">
        <v>248</v>
      </c>
      <c r="AB497" s="186" t="s">
        <v>248</v>
      </c>
      <c r="AC497" s="186" t="s">
        <v>248</v>
      </c>
      <c r="AD497" s="186" t="s">
        <v>248</v>
      </c>
      <c r="AE497" s="186" t="s">
        <v>248</v>
      </c>
      <c r="AF497" s="186" t="s">
        <v>248</v>
      </c>
      <c r="AG497" s="186" t="s">
        <v>248</v>
      </c>
      <c r="AH497" s="186" t="s">
        <v>248</v>
      </c>
      <c r="AI497" s="186" t="s">
        <v>248</v>
      </c>
      <c r="AJ497" s="186" t="s">
        <v>248</v>
      </c>
      <c r="AK497" s="186" t="s">
        <v>248</v>
      </c>
      <c r="AL497" s="186">
        <v>1</v>
      </c>
      <c r="AM497" s="186" t="s">
        <v>248</v>
      </c>
      <c r="AN497" s="186" t="s">
        <v>248</v>
      </c>
      <c r="AO497" s="186">
        <v>1</v>
      </c>
      <c r="AP497" s="186" t="s">
        <v>248</v>
      </c>
      <c r="AQ497" s="186">
        <v>1</v>
      </c>
      <c r="AR497" s="186" t="s">
        <v>248</v>
      </c>
      <c r="AS497" s="186" t="s">
        <v>248</v>
      </c>
      <c r="AT497" s="186" t="s">
        <v>248</v>
      </c>
      <c r="AU497" s="186" t="s">
        <v>248</v>
      </c>
      <c r="AV497" s="186">
        <v>2</v>
      </c>
      <c r="AW497" s="186">
        <v>1</v>
      </c>
      <c r="AX497" s="186" t="s">
        <v>248</v>
      </c>
      <c r="AY497" s="186" t="s">
        <v>248</v>
      </c>
      <c r="AZ497" s="186" t="s">
        <v>248</v>
      </c>
      <c r="BA497" s="186">
        <v>1</v>
      </c>
      <c r="BB497" s="186">
        <v>1</v>
      </c>
      <c r="BC497" s="186" t="s">
        <v>248</v>
      </c>
      <c r="BD497" s="186" t="s">
        <v>248</v>
      </c>
      <c r="BE497" s="186" t="s">
        <v>248</v>
      </c>
      <c r="BF497" s="186" t="s">
        <v>248</v>
      </c>
      <c r="BG497" s="186" t="s">
        <v>248</v>
      </c>
      <c r="BH497" s="186" t="s">
        <v>248</v>
      </c>
      <c r="BI497" s="186" t="s">
        <v>248</v>
      </c>
      <c r="BJ497" s="186" t="s">
        <v>248</v>
      </c>
      <c r="BK497" s="186" t="s">
        <v>248</v>
      </c>
      <c r="BL497" s="186" t="s">
        <v>248</v>
      </c>
      <c r="BM497" s="186" t="s">
        <v>248</v>
      </c>
      <c r="BN497" s="186" t="s">
        <v>248</v>
      </c>
      <c r="BO497" s="186" t="s">
        <v>248</v>
      </c>
      <c r="BP497" s="186" t="s">
        <v>248</v>
      </c>
      <c r="BQ497" s="186">
        <v>2</v>
      </c>
      <c r="BR497" s="186" t="s">
        <v>248</v>
      </c>
      <c r="BS497" s="186">
        <v>2</v>
      </c>
      <c r="BT497" s="186" t="s">
        <v>248</v>
      </c>
      <c r="BU497" s="186">
        <v>2</v>
      </c>
      <c r="BV497" s="186" t="s">
        <v>248</v>
      </c>
      <c r="BW497" s="186">
        <v>2</v>
      </c>
      <c r="BX497" s="186">
        <v>2</v>
      </c>
      <c r="BY497" s="186" t="s">
        <v>248</v>
      </c>
      <c r="BZ497" s="186">
        <v>2</v>
      </c>
      <c r="CA497" s="186">
        <v>2</v>
      </c>
      <c r="CB497" s="186">
        <v>2</v>
      </c>
      <c r="CC497" s="186" t="s">
        <v>248</v>
      </c>
      <c r="CD497" s="186">
        <v>2</v>
      </c>
      <c r="CE497" s="186">
        <v>2</v>
      </c>
      <c r="CF497" s="186">
        <v>3</v>
      </c>
      <c r="CG497" s="186">
        <v>1</v>
      </c>
      <c r="CH497" s="186" t="s">
        <v>248</v>
      </c>
      <c r="CI497" s="186" t="s">
        <v>248</v>
      </c>
      <c r="CJ497" s="186" t="s">
        <v>248</v>
      </c>
      <c r="CK497" s="186" t="s">
        <v>248</v>
      </c>
      <c r="CL497" s="186" t="s">
        <v>248</v>
      </c>
      <c r="CM497" s="186" t="s">
        <v>248</v>
      </c>
      <c r="CN497" s="186" t="s">
        <v>248</v>
      </c>
      <c r="CO497" s="186" t="s">
        <v>248</v>
      </c>
      <c r="CP497" s="186" t="s">
        <v>248</v>
      </c>
      <c r="CQ497" s="186" t="s">
        <v>248</v>
      </c>
      <c r="CR497" s="186" t="s">
        <v>248</v>
      </c>
      <c r="CS497" s="186" t="s">
        <v>248</v>
      </c>
      <c r="CT497" s="186" t="s">
        <v>248</v>
      </c>
      <c r="CU497" s="186" t="s">
        <v>248</v>
      </c>
      <c r="CV497" s="186" t="s">
        <v>248</v>
      </c>
      <c r="CW497" s="186">
        <v>2</v>
      </c>
      <c r="CX497" s="186" t="s">
        <v>248</v>
      </c>
      <c r="CY497" s="186" t="s">
        <v>248</v>
      </c>
      <c r="CZ497" s="186" t="s">
        <v>248</v>
      </c>
      <c r="DA497" s="186" t="s">
        <v>248</v>
      </c>
      <c r="DB497" s="186" t="s">
        <v>248</v>
      </c>
      <c r="DC497" s="186" t="s">
        <v>248</v>
      </c>
      <c r="DD497" s="186" t="s">
        <v>248</v>
      </c>
      <c r="DE497" s="186" t="s">
        <v>248</v>
      </c>
      <c r="DF497" s="186">
        <v>1</v>
      </c>
      <c r="DG497" s="186" t="s">
        <v>248</v>
      </c>
      <c r="DH497" s="186" t="s">
        <v>248</v>
      </c>
      <c r="DI497" s="186" t="s">
        <v>248</v>
      </c>
      <c r="DJ497" s="186" t="s">
        <v>248</v>
      </c>
      <c r="DK497" s="186" t="s">
        <v>248</v>
      </c>
      <c r="DL497" s="186" t="s">
        <v>248</v>
      </c>
      <c r="DM497" s="186" t="s">
        <v>248</v>
      </c>
      <c r="DN497" s="186">
        <v>1</v>
      </c>
      <c r="DO497" s="186" t="s">
        <v>248</v>
      </c>
      <c r="DP497" s="186" t="s">
        <v>248</v>
      </c>
      <c r="DQ497" s="186" t="s">
        <v>248</v>
      </c>
      <c r="DR497" s="186" t="s">
        <v>248</v>
      </c>
      <c r="DS497" s="186" t="s">
        <v>248</v>
      </c>
      <c r="DT497" s="186" t="s">
        <v>248</v>
      </c>
      <c r="DU497" s="186" t="s">
        <v>248</v>
      </c>
      <c r="DV497" s="186" t="s">
        <v>248</v>
      </c>
      <c r="DW497" s="186" t="s">
        <v>248</v>
      </c>
      <c r="DX497" s="186" t="s">
        <v>248</v>
      </c>
      <c r="DY497" s="186" t="s">
        <v>248</v>
      </c>
      <c r="DZ497" s="186" t="s">
        <v>248</v>
      </c>
      <c r="EA497" s="186" t="s">
        <v>248</v>
      </c>
      <c r="EB497" s="186" t="s">
        <v>248</v>
      </c>
      <c r="EC497" s="186" t="s">
        <v>248</v>
      </c>
      <c r="ED497" s="186" t="s">
        <v>248</v>
      </c>
      <c r="EE497" s="186" t="s">
        <v>248</v>
      </c>
      <c r="EF497" s="186" t="s">
        <v>248</v>
      </c>
      <c r="EG497" s="186" t="s">
        <v>248</v>
      </c>
      <c r="EH497" s="186" t="s">
        <v>248</v>
      </c>
      <c r="EI497" s="186" t="s">
        <v>248</v>
      </c>
      <c r="EJ497" s="186" t="s">
        <v>248</v>
      </c>
      <c r="EK497" s="186" t="s">
        <v>248</v>
      </c>
      <c r="EL497" s="184" t="s">
        <v>248</v>
      </c>
      <c r="EM497" s="184" t="s">
        <v>248</v>
      </c>
      <c r="EN497" s="184" t="s">
        <v>248</v>
      </c>
      <c r="EO497" s="186" t="s">
        <v>248</v>
      </c>
      <c r="EP497" s="186" t="s">
        <v>248</v>
      </c>
      <c r="EQ497" s="186" t="s">
        <v>248</v>
      </c>
      <c r="ER497" s="186" t="s">
        <v>248</v>
      </c>
      <c r="ES497" s="186" t="s">
        <v>248</v>
      </c>
      <c r="ET497" s="186" t="s">
        <v>248</v>
      </c>
      <c r="EU497" s="186" t="s">
        <v>248</v>
      </c>
      <c r="EV497" s="186" t="s">
        <v>248</v>
      </c>
      <c r="EW497" s="186" t="s">
        <v>248</v>
      </c>
      <c r="EX497" s="186" t="s">
        <v>248</v>
      </c>
      <c r="EY497" s="186" t="s">
        <v>248</v>
      </c>
      <c r="EZ497" s="186" t="s">
        <v>248</v>
      </c>
      <c r="FA497" s="186" t="s">
        <v>248</v>
      </c>
      <c r="FB497" s="186" t="s">
        <v>248</v>
      </c>
      <c r="FC497" s="186" t="s">
        <v>248</v>
      </c>
      <c r="FD497" s="186" t="s">
        <v>248</v>
      </c>
      <c r="FE497" s="186" t="s">
        <v>248</v>
      </c>
      <c r="FF497" s="186" t="s">
        <v>248</v>
      </c>
      <c r="FG497" s="186" t="s">
        <v>248</v>
      </c>
      <c r="FH497" s="186" t="s">
        <v>248</v>
      </c>
      <c r="FI497" s="186" t="s">
        <v>248</v>
      </c>
      <c r="FJ497" s="186" t="s">
        <v>248</v>
      </c>
      <c r="FK497" s="186" t="s">
        <v>248</v>
      </c>
      <c r="FL497" s="186" t="s">
        <v>248</v>
      </c>
      <c r="FM497" s="186" t="s">
        <v>248</v>
      </c>
      <c r="FN497" s="186" t="s">
        <v>248</v>
      </c>
      <c r="FO497" s="186" t="s">
        <v>248</v>
      </c>
      <c r="FP497" s="186" t="s">
        <v>248</v>
      </c>
      <c r="FQ497" s="187" t="s">
        <v>248</v>
      </c>
      <c r="FR497" s="187" t="s">
        <v>248</v>
      </c>
      <c r="FS497" s="186">
        <v>2</v>
      </c>
      <c r="FT497" s="186">
        <v>2</v>
      </c>
      <c r="FU497" s="186">
        <v>2</v>
      </c>
      <c r="FV497" s="186">
        <v>2</v>
      </c>
      <c r="FW497" s="186">
        <v>2</v>
      </c>
      <c r="FX497" s="186">
        <v>2</v>
      </c>
      <c r="FY497" s="186">
        <v>2</v>
      </c>
      <c r="FZ497" s="186">
        <v>2</v>
      </c>
      <c r="GA497" s="186" t="s">
        <v>248</v>
      </c>
      <c r="GB497" s="186" t="s">
        <v>248</v>
      </c>
      <c r="GC497" s="186">
        <v>2</v>
      </c>
      <c r="GD497" s="186">
        <v>2</v>
      </c>
      <c r="GE497" s="186" t="s">
        <v>248</v>
      </c>
      <c r="GF497" s="186" t="s">
        <v>248</v>
      </c>
      <c r="GG497" s="186" t="s">
        <v>248</v>
      </c>
      <c r="GH497" s="186" t="s">
        <v>248</v>
      </c>
      <c r="GI497" s="186" t="s">
        <v>248</v>
      </c>
      <c r="GJ497" s="186" t="s">
        <v>248</v>
      </c>
      <c r="GK497" s="186" t="s">
        <v>248</v>
      </c>
      <c r="GL497" s="186" t="s">
        <v>248</v>
      </c>
      <c r="GM497" s="186" t="s">
        <v>248</v>
      </c>
      <c r="GN497" s="186" t="s">
        <v>248</v>
      </c>
      <c r="GO497" s="186" t="s">
        <v>248</v>
      </c>
      <c r="GP497" s="186" t="s">
        <v>248</v>
      </c>
      <c r="GQ497" s="186" t="s">
        <v>248</v>
      </c>
      <c r="GR497" s="186" t="s">
        <v>248</v>
      </c>
      <c r="GS497" s="186" t="s">
        <v>248</v>
      </c>
      <c r="GT497" s="186" t="s">
        <v>248</v>
      </c>
      <c r="GU497" s="186" t="s">
        <v>248</v>
      </c>
      <c r="GV497" s="186" t="s">
        <v>248</v>
      </c>
      <c r="GW497" s="186" t="s">
        <v>248</v>
      </c>
      <c r="GX497" s="186" t="s">
        <v>248</v>
      </c>
      <c r="GY497" s="186" t="s">
        <v>248</v>
      </c>
      <c r="GZ497" s="261" t="s">
        <v>248</v>
      </c>
      <c r="HA497" s="261" t="s">
        <v>248</v>
      </c>
      <c r="HB497" s="188">
        <f t="shared" ref="HB497" si="567">SUM(G497:GE497)</f>
        <v>65</v>
      </c>
    </row>
    <row r="498" spans="1:210" ht="24.9" customHeight="1" thickBot="1" x14ac:dyDescent="0.35">
      <c r="A498" s="108" t="str">
        <f t="shared" ref="A498" si="568">A497</f>
        <v>Prod.-Q-5</v>
      </c>
      <c r="B498" s="108" t="str">
        <f t="shared" ref="B498" si="569">B497</f>
        <v>Pracownik Produkcji</v>
      </c>
      <c r="C498" s="108" t="str">
        <f t="shared" ref="C498" si="570">C497</f>
        <v>RL</v>
      </c>
      <c r="D498" s="108">
        <f t="shared" ref="D498" si="571">D497</f>
        <v>209</v>
      </c>
      <c r="E498" s="395"/>
      <c r="F498" s="189" t="s">
        <v>375</v>
      </c>
      <c r="G498" s="192">
        <f>IF(INDEX(tab_MinKomp[Przepisy BHP / BHP Vorschriften],MATCH($B497,tab_MinKomp[[Stanowisko / Position ]:[Stanowisko / Position ]],0))="n/a","n/a",G497-INDEX(tab_MinKomp[Przepisy BHP / BHP Vorschriften],MATCH($B497,tab_MinKomp[[Stanowisko / Position ]:[Stanowisko / Position ]],0)))</f>
        <v>0</v>
      </c>
      <c r="H498" s="193">
        <f>IF(INDEX(tab_MinKomp[Przepisy PPOŻ / Brandschutzbestimmungen],MATCH($B497,tab_MinKomp[[Stanowisko / Position ]:[Stanowisko / Position ]],0))="n/a","n/a",H497-INDEX(tab_MinKomp[Przepisy PPOŻ / Brandschutzbestimmungen],MATCH($B497,tab_MinKomp[[Stanowisko / Position ]:[Stanowisko / Position ]],0)))</f>
        <v>0</v>
      </c>
      <c r="I498" s="193">
        <f>IF(INDEX(tab_MinKomp[Ryzyko zawodowe na stanowiskach pracyv/ Berufliche Risiken an Arbeitsstellen],MATCH($B497,tab_MinKomp[[Stanowisko / Position ]:[Stanowisko / Position ]],0))="n/a","n/a",I497-INDEX(tab_MinKomp[Ryzyko zawodowe na stanowiskach pracyv/ Berufliche Risiken an Arbeitsstellen],MATCH($B497,tab_MinKomp[[Stanowisko / Position ]:[Stanowisko / Position ]],0)))</f>
        <v>0</v>
      </c>
      <c r="J498" s="193">
        <f>IF(INDEX(tab_MinKomp[Gospodarka substancjami niebezpiecznymi / Gefahrstoffmanagement],MATCH($B497,tab_MinKomp[[Stanowisko / Position ]:[Stanowisko / Position ]],0))="n/a","n/a",J497-INDEX(tab_MinKomp[Gospodarka substancjami niebezpiecznymi / Gefahrstoffmanagement],MATCH($B497,tab_MinKomp[[Stanowisko / Position ]:[Stanowisko / Position ]],0)))</f>
        <v>0</v>
      </c>
      <c r="K498" s="193">
        <f>IF(INDEX(tab_MinKomp[Gospodarka odpadami / Abfallwirtschaft],MATCH($B497,tab_MinKomp[[Stanowisko / Position ]:[Stanowisko / Position ]],0))="n/a","n/a",K497-INDEX(tab_MinKomp[Gospodarka odpadami / Abfallwirtschaft],MATCH($B497,tab_MinKomp[[Stanowisko / Position ]:[Stanowisko / Position ]],0)))</f>
        <v>0</v>
      </c>
      <c r="L498" s="194" t="str">
        <f>IF(INDEX(tab_MinKomp[Przepisy kodeksu pracy / Bestimmungen des Arbeitsgesetzes],MATCH($B497,tab_MinKomp[[Stanowisko / Position ]:[Stanowisko / Position ]],0))="n/a","n/a",L497-INDEX(tab_MinKomp[Przepisy kodeksu pracy / Bestimmungen des Arbeitsgesetzes],MATCH($B497,tab_MinKomp[[Stanowisko / Position ]:[Stanowisko / Position ]],0)))</f>
        <v>n/a</v>
      </c>
      <c r="M498" s="195" t="str">
        <f>IF(INDEX(tab_MinKomp[Przepisy o ub.społ. ZUS  / Sozialversicherungsvorschriften],MATCH($B497,tab_MinKomp[[Stanowisko / Position ]:[Stanowisko / Position ]],0))="n/a","n/a",M497-INDEX(tab_MinKomp[Przepisy o ub.społ. ZUS  / Sozialversicherungsvorschriften],MATCH($B497,tab_MinKomp[[Stanowisko / Position ]:[Stanowisko / Position ]],0)))</f>
        <v>n/a</v>
      </c>
      <c r="N498" s="194" t="str">
        <f>IF(INDEX(tab_MinKomp[PRZEPISY O PDOF /persönlich Einkommensteuergesetz ],MATCH($B497,tab_MinKomp[[Stanowisko / Position ]:[Stanowisko / Position ]],0))="n/a","n/a",N497-INDEX(tab_MinKomp[PRZEPISY O PDOF /persönlich Einkommensteuergesetz ],MATCH($B497,tab_MinKomp[[Stanowisko / Position ]:[Stanowisko / Position ]],0)))</f>
        <v>n/a</v>
      </c>
      <c r="O498" s="194">
        <f>IF(INDEX(tab_MinKomp[Regulamin pracy / Arbeitsordnung],MATCH($B497,tab_MinKomp[[Stanowisko / Position ]:[Stanowisko / Position ]],0))="n/a","n/a",O497-INDEX(tab_MinKomp[Regulamin pracy / Arbeitsordnung],MATCH($B497,tab_MinKomp[[Stanowisko / Position ]:[Stanowisko / Position ]],0)))</f>
        <v>0</v>
      </c>
      <c r="P498" s="194">
        <f>IF(INDEX(tab_MinKomp[Regulamin wynagradzania / Vergütungsordnung],MATCH($B497,tab_MinKomp[[Stanowisko / Position ]:[Stanowisko / Position ]],0))="n/a","n/a",P497-INDEX(tab_MinKomp[Regulamin wynagradzania / Vergütungsordnung],MATCH($B497,tab_MinKomp[[Stanowisko / Position ]:[Stanowisko / Position ]],0)))</f>
        <v>0</v>
      </c>
      <c r="Q498" s="194" t="str">
        <f>IF(INDEX(tab_MinKomp[System R2PŁATNIK PRO: Płace / Lohnabrechnung],MATCH($B497,tab_MinKomp[[Stanowisko / Position ]:[Stanowisko / Position ]],0))="n/a","n/a",Q497-INDEX(tab_MinKomp[System R2PŁATNIK PRO: Płace / Lohnabrechnung],MATCH($B497,tab_MinKomp[[Stanowisko / Position ]:[Stanowisko / Position ]],0)))</f>
        <v>n/a</v>
      </c>
      <c r="R498" s="194" t="str">
        <f>IF(INDEX(tab_MinKomp[SystemR2PŁATNIK PRO: KADRY / Personaldaten],MATCH($B497,tab_MinKomp[[Stanowisko / Position ]:[Stanowisko / Position ]],0))="n/a","n/a",R497-INDEX(tab_MinKomp[SystemR2PŁATNIK PRO: KADRY / Personaldaten],MATCH($B497,tab_MinKomp[[Stanowisko / Position ]:[Stanowisko / Position ]],0)))</f>
        <v>n/a</v>
      </c>
      <c r="S498" s="194" t="str">
        <f>IF(INDEX(tab_MinKomp[SYSTEM R2PŁATNIK PRO: zarządzanie pracownikami / Arbeitsverwaltung],MATCH($B497,tab_MinKomp[[Stanowisko / Position ]:[Stanowisko / Position ]],0))="n/a","n/a",S497-INDEX(tab_MinKomp[SYSTEM R2PŁATNIK PRO: zarządzanie pracownikami / Arbeitsverwaltung],MATCH($B497,tab_MinKomp[[Stanowisko / Position ]:[Stanowisko / Position ]],0)))</f>
        <v>n/a</v>
      </c>
      <c r="T498" s="194" t="str">
        <f>IF(INDEX(tab_MinKomp[Doradztwo, wsparcie personalne / Personalberatung und Unterstützung],MATCH($B497,tab_MinKomp[[Stanowisko / Position ]:[Stanowisko / Position ]],0))="n/a","n/a",T497-INDEX(tab_MinKomp[Doradztwo, wsparcie personalne / Personalberatung und Unterstützung],MATCH($B497,tab_MinKomp[[Stanowisko / Position ]:[Stanowisko / Position ]],0)))</f>
        <v>n/a</v>
      </c>
      <c r="U498" s="194" t="str">
        <f>IF(INDEX(tab_MinKomp[Przepisy o podatku VAT / MwSt.- Gesetz],MATCH($B497,tab_MinKomp[[Stanowisko / Position ]:[Stanowisko / Position ]],0))="n/a","n/a",U497-INDEX(tab_MinKomp[Przepisy o podatku VAT / MwSt.- Gesetz],MATCH($B497,tab_MinKomp[[Stanowisko / Position ]:[Stanowisko / Position ]],0)))</f>
        <v>n/a</v>
      </c>
      <c r="V498" s="194" t="str">
        <f>IF(INDEX(tab_MinKomp[PrzepisyPDOP / geschäftlich Einkommensteuergesetz],MATCH($B497,tab_MinKomp[[Stanowisko / Position ]:[Stanowisko / Position ]],0))="n/a","n/a",V497-INDEX(tab_MinKomp[PrzepisyPDOP / geschäftlich Einkommensteuergesetz],MATCH($B497,tab_MinKomp[[Stanowisko / Position ]:[Stanowisko / Position ]],0)))</f>
        <v>n/a</v>
      </c>
      <c r="W498" s="194" t="str">
        <f>IF(INDEX(tab_MinKomp[System BAAN / FINANSE (FIBU)],MATCH($B497,tab_MinKomp[[Stanowisko / Position ]:[Stanowisko / Position ]],0))="n/a","n/a",W497-INDEX(tab_MinKomp[System BAAN / FINANSE (FIBU)],MATCH($B497,tab_MinKomp[[Stanowisko / Position ]:[Stanowisko / Position ]],0)))</f>
        <v>n/a</v>
      </c>
      <c r="X498" s="194" t="str">
        <f>IF(INDEX(tab_MinKomp[Systemy pomocnicze / Hilfssysteme(STOCKPROGRAM, KALK2000 etc.)],MATCH($B497,tab_MinKomp[[Stanowisko / Position ]:[Stanowisko / Position ]],0))="n/a","n/a",X497-INDEX(tab_MinKomp[Systemy pomocnicze / Hilfssysteme(STOCKPROGRAM, KALK2000 etc.)],MATCH($B497,tab_MinKomp[[Stanowisko / Position ]:[Stanowisko / Position ]],0)))</f>
        <v>n/a</v>
      </c>
      <c r="Y498" s="194" t="str">
        <f>IF(INDEX(tab_MinKomp[Polityka rachunkowości / Buchführungspolitik],MATCH($B497,tab_MinKomp[[Stanowisko / Position ]:[Stanowisko / Position ]],0))="n/a","n/a",Y497-INDEX(tab_MinKomp[Polityka rachunkowości / Buchführungspolitik],MATCH($B497,tab_MinKomp[[Stanowisko / Position ]:[Stanowisko / Position ]],0)))</f>
        <v>n/a</v>
      </c>
      <c r="Z498" s="194" t="str">
        <f>IF(INDEX(tab_MinKomp[Ustawa o rachunkowości / Rechnungslegungsgesetz],MATCH($B497,tab_MinKomp[[Stanowisko / Position ]:[Stanowisko / Position ]],0))="n/a","n/a",Z497-INDEX(tab_MinKomp[Ustawa o rachunkowości / Rechnungslegungsgesetz],MATCH($B497,tab_MinKomp[[Stanowisko / Position ]:[Stanowisko / Position ]],0)))</f>
        <v>n/a</v>
      </c>
      <c r="AA498" s="194" t="str">
        <f>IF(INDEX(tab_MinKomp[WORKFLOW - TS-100],MATCH($B497,tab_MinKomp[[Stanowisko / Position ]:[Stanowisko / Position ]],0))="n/a","n/a",AA497-INDEX(tab_MinKomp[WORKFLOW - TS-100],MATCH($B497,tab_MinKomp[[Stanowisko / Position ]:[Stanowisko / Position ]],0)))</f>
        <v>n/a</v>
      </c>
      <c r="AB498" s="194" t="str">
        <f>IF(INDEX(tab_MinKomp[WORKFLOW - SFMS],MATCH($B497,tab_MinKomp[[Stanowisko / Position ]:[Stanowisko / Position ]],0))="n/a","n/a",AB497-INDEX(tab_MinKomp[WORKFLOW - SFMS],MATCH($B497,tab_MinKomp[[Stanowisko / Position ]:[Stanowisko / Position ]],0)))</f>
        <v>n/a</v>
      </c>
      <c r="AC498" s="194" t="str">
        <f>IF(INDEX(tab_MinKomp[System ISO 9001:2015],MATCH($B497,tab_MinKomp[[Stanowisko / Position ]:[Stanowisko / Position ]],0))="n/a","n/a",AC497-INDEX(tab_MinKomp[System ISO 9001:2015],MATCH($B497,tab_MinKomp[[Stanowisko / Position ]:[Stanowisko / Position ]],0)))</f>
        <v>n/a</v>
      </c>
      <c r="AD498" s="194" t="str">
        <f>IF(INDEX(tab_MinKomp[System ISO 9001:2015],MATCH($B497,tab_MinKomp[[Stanowisko / Position ]:[Stanowisko / Position ]],0))="n/a","n/a",AD497-INDEX(tab_MinKomp[System ISO 9001:2015],MATCH($B497,tab_MinKomp[[Stanowisko / Position ]:[Stanowisko / Position ]],0)))</f>
        <v>n/a</v>
      </c>
      <c r="AE498" s="194" t="str">
        <f>IF(INDEX(tab_MinKomp[System ISO 9001:2015],MATCH($B497,tab_MinKomp[[Stanowisko / Position ]:[Stanowisko / Position ]],0))="n/a","n/a",AE497-INDEX(tab_MinKomp[System ISO 9001:2015],MATCH($B497,tab_MinKomp[[Stanowisko / Position ]:[Stanowisko / Position ]],0)))</f>
        <v>n/a</v>
      </c>
      <c r="AF498" s="194" t="str">
        <f>IF(INDEX(tab_MinKomp[System ISO 9001:2015],MATCH($B497,tab_MinKomp[[Stanowisko / Position ]:[Stanowisko / Position ]],0))="n/a","n/a",AF497-INDEX(tab_MinKomp[System ISO 9001:2015],MATCH($B497,tab_MinKomp[[Stanowisko / Position ]:[Stanowisko / Position ]],0)))</f>
        <v>n/a</v>
      </c>
      <c r="AG498" s="194" t="str">
        <f>IF(INDEX(tab_MinKomp[Wymagania VDA 6.3 Process / Forderungen],MATCH($B497,tab_MinKomp[[Stanowisko / Position ]:[Stanowisko / Position ]],0))="n/a","n/a",AG497-INDEX(tab_MinKomp[Wymagania VDA 6.3 Process / Forderungen],MATCH($B497,tab_MinKomp[[Stanowisko / Position ]:[Stanowisko / Position ]],0)))</f>
        <v>n/a</v>
      </c>
      <c r="AH498" s="194" t="str">
        <f>IF(INDEX(tab_MinKomp[Wymagania VDA 6.5 Product / Forderungen],MATCH($B497,tab_MinKomp[[Stanowisko / Position ]:[Stanowisko / Position ]],0))="n/a","n/a",AH497-INDEX(tab_MinKomp[Wymagania VDA 6.5 Product / Forderungen],MATCH($B497,tab_MinKomp[[Stanowisko / Position ]:[Stanowisko / Position ]],0)))</f>
        <v>n/a</v>
      </c>
      <c r="AI498" s="194" t="str">
        <f>IF(INDEX(tab_MinKomp[System ISO 9001:2015],MATCH($B497,tab_MinKomp[[Stanowisko / Position ]:[Stanowisko / Position ]],0))="n/a","n/a",AI497-INDEX(tab_MinKomp[System ISO 9001:2015],MATCH($B497,tab_MinKomp[[Stanowisko / Position ]:[Stanowisko / Position ]],0)))</f>
        <v>n/a</v>
      </c>
      <c r="AJ498" s="194" t="str">
        <f>IF(INDEX(tab_MinKomp[Auditor systemu ISO 17021:2018],MATCH($B497,tab_MinKomp[[Stanowisko / Position ]:[Stanowisko / Position ]],0))="n/a","n/a",AJ497-INDEX(tab_MinKomp[Auditor systemu ISO 17021:2018],MATCH($B497,tab_MinKomp[[Stanowisko / Position ]:[Stanowisko / Position ]],0)))</f>
        <v>n/a</v>
      </c>
      <c r="AK498" s="194" t="str">
        <f>IF(INDEX(tab_MinKomp[Pełnomocnik systemu / Systemvertreter],MATCH($B497,tab_MinKomp[[Stanowisko / Position ]:[Stanowisko / Position ]],0))="n/a","n/a",AK497-INDEX(tab_MinKomp[Pełnomocnik systemu / Systemvertreter],MATCH($B497,tab_MinKomp[[Stanowisko / Position ]:[Stanowisko / Position ]],0)))</f>
        <v>n/a</v>
      </c>
      <c r="AL498" s="194">
        <f>IF(INDEX(tab_MinKomp[Polityka Etyczna - Compliance],MATCH($B497,tab_MinKomp[[Stanowisko / Position ]:[Stanowisko / Position ]],0))="n/a","n/a",AL497-INDEX(tab_MinKomp[Polityka Etyczna - Compliance],MATCH($B497,tab_MinKomp[[Stanowisko / Position ]:[Stanowisko / Position ]],0)))</f>
        <v>0</v>
      </c>
      <c r="AM498" s="194" t="str">
        <f>IF(INDEX(tab_MinKomp[WDRAŻANIE NOWYCH PROJEKTÓW/ PROCEDURA CTM],MATCH($B497,tab_MinKomp[[Stanowisko / Position ]:[Stanowisko / Position ]],0))="n/a","n/a",AM497-INDEX(tab_MinKomp[WDRAŻANIE NOWYCH PROJEKTÓW/ PROCEDURA CTM],MATCH($B497,tab_MinKomp[[Stanowisko / Position ]:[Stanowisko / Position ]],0)))</f>
        <v>n/a</v>
      </c>
      <c r="AN498" s="194" t="str">
        <f>IF(INDEX(tab_MinKomp[KAMIENIE MILOWE MSL/PIFF],MATCH($B497,tab_MinKomp[[Stanowisko / Position ]:[Stanowisko / Position ]],0))="n/a","n/a",AN497-INDEX(tab_MinKomp[KAMIENIE MILOWE MSL/PIFF],MATCH($B497,tab_MinKomp[[Stanowisko / Position ]:[Stanowisko / Position ]],0)))</f>
        <v>n/a</v>
      </c>
      <c r="AO498" s="194">
        <f>IF(INDEX(tab_MinKomp[CP],MATCH($B497,tab_MinKomp[[Stanowisko / Position ]:[Stanowisko / Position ]],0))="n/a","n/a",AO497-INDEX(tab_MinKomp[CP],MATCH($B497,tab_MinKomp[[Stanowisko / Position ]:[Stanowisko / Position ]],0)))</f>
        <v>0</v>
      </c>
      <c r="AP498" s="194" t="str">
        <f>IF(INDEX(tab_MinKomp[FMEA],MATCH($B497,tab_MinKomp[[Stanowisko / Position ]:[Stanowisko / Position ]],0))="n/a","n/a",AP497-INDEX(tab_MinKomp[FMEA],MATCH($B497,tab_MinKomp[[Stanowisko / Position ]:[Stanowisko / Position ]],0)))</f>
        <v>n/a</v>
      </c>
      <c r="AQ498" s="194">
        <f>IF(INDEX(tab_MinKomp[FLOW CHART],MATCH($B497,tab_MinKomp[[Stanowisko / Position ]:[Stanowisko / Position ]],0))="n/a","n/a",AQ497-INDEX(tab_MinKomp[FLOW CHART],MATCH($B497,tab_MinKomp[[Stanowisko / Position ]:[Stanowisko / Position ]],0)))</f>
        <v>0</v>
      </c>
      <c r="AR498" s="194" t="str">
        <f>IF(INDEX(tab_MinKomp[APQP],MATCH($B497,tab_MinKomp[[Stanowisko / Position ]:[Stanowisko / Position ]],0))="n/a","n/a",AR497-INDEX(tab_MinKomp[APQP],MATCH($B497,tab_MinKomp[[Stanowisko / Position ]:[Stanowisko / Position ]],0)))</f>
        <v>n/a</v>
      </c>
      <c r="AS498" s="194" t="str">
        <f>IF(INDEX(tab_MinKomp[MSA],MATCH($B497,tab_MinKomp[[Stanowisko / Position ]:[Stanowisko / Position ]],0))="n/a","n/a",AS497-INDEX(tab_MinKomp[MSA],MATCH($B497,tab_MinKomp[[Stanowisko / Position ]:[Stanowisko / Position ]],0)))</f>
        <v>n/a</v>
      </c>
      <c r="AT498" s="194" t="str">
        <f>IF(INDEX(tab_MinKomp[SPC],MATCH($B497,tab_MinKomp[[Stanowisko / Position ]:[Stanowisko / Position ]],0))="n/a","n/a",AT497-INDEX(tab_MinKomp[SPC],MATCH($B497,tab_MinKomp[[Stanowisko / Position ]:[Stanowisko / Position ]],0)))</f>
        <v>n/a</v>
      </c>
      <c r="AU498" s="194" t="str">
        <f>IF(INDEX(tab_MinKomp[CSR (SPECYFICZNE WYMAGANIA KLIENTA)],MATCH($B497,tab_MinKomp[[Stanowisko / Position ]:[Stanowisko / Position ]],0))="n/a","n/a",AU497-INDEX(tab_MinKomp[CSR (SPECYFICZNE WYMAGANIA KLIENTA)],MATCH($B497,tab_MinKomp[[Stanowisko / Position ]:[Stanowisko / Position ]],0)))</f>
        <v>n/a</v>
      </c>
      <c r="AV498" s="194">
        <f>IF(INDEX(tab_MinKomp[5S],MATCH($B497,tab_MinKomp[[Stanowisko / Position ]:[Stanowisko / Position ]],0))="n/a","n/a",AV497-INDEX(tab_MinKomp[5S],MATCH($B497,tab_MinKomp[[Stanowisko / Position ]:[Stanowisko / Position ]],0)))</f>
        <v>0</v>
      </c>
      <c r="AW498" s="194">
        <f>IF(INDEX(tab_MinKomp[LEAN MANAGEMENT],MATCH($B497,tab_MinKomp[[Stanowisko / Position ]:[Stanowisko / Position ]],0))="n/a","n/a",AW497-INDEX(tab_MinKomp[LEAN MANAGEMENT],MATCH($B497,tab_MinKomp[[Stanowisko / Position ]:[Stanowisko / Position ]],0)))</f>
        <v>0</v>
      </c>
      <c r="AX498" s="194" t="str">
        <f>IF(INDEX(tab_MinKomp[5R],MATCH($B497,tab_MinKomp[[Stanowisko / Position ]:[Stanowisko / Position ]],0))="n/a","n/a",AX497-INDEX(tab_MinKomp[5R],MATCH($B497,tab_MinKomp[[Stanowisko / Position ]:[Stanowisko / Position ]],0)))</f>
        <v>n/a</v>
      </c>
      <c r="AY498" s="194" t="str">
        <f>IF(INDEX(tab_MinKomp[Six Sigma],MATCH($B497,tab_MinKomp[[Stanowisko / Position ]:[Stanowisko / Position ]],0))="n/a","n/a",AY497-INDEX(tab_MinKomp[Six Sigma],MATCH($B497,tab_MinKomp[[Stanowisko / Position ]:[Stanowisko / Position ]],0)))</f>
        <v>n/a</v>
      </c>
      <c r="AZ498" s="194" t="str">
        <f>IF(INDEX(tab_MinKomp[System BAAN / Distribution &amp; Supply Chain],MATCH($B497,tab_MinKomp[[Stanowisko / Position ]:[Stanowisko / Position ]],0))="n/a","n/a",AZ497-INDEX(tab_MinKomp[System BAAN / Distribution &amp; Supply Chain],MATCH($B497,tab_MinKomp[[Stanowisko / Position ]:[Stanowisko / Position ]],0)))</f>
        <v>n/a</v>
      </c>
      <c r="BA498" s="194" t="str">
        <f>IF(INDEX(tab_MinKomp[Gospodarka magazynowa / Lagerverwaltung],MATCH($B497,tab_MinKomp[[Stanowisko / Position ]:[Stanowisko / Position ]],0))="n/a","n/a",BA497-INDEX(tab_MinKomp[Gospodarka magazynowa / Lagerverwaltung],MATCH($B497,tab_MinKomp[[Stanowisko / Position ]:[Stanowisko / Position ]],0)))</f>
        <v>n/a</v>
      </c>
      <c r="BB498" s="194" t="str">
        <f>IF(INDEX(tab_MinKomp[Inwentaryzacja - organizacja i przebieg / Inventurprozess],MATCH($B497,tab_MinKomp[[Stanowisko / Position ]:[Stanowisko / Position ]],0))="n/a","n/a",BB497-INDEX(tab_MinKomp[Inwentaryzacja - organizacja i przebieg / Inventurprozess],MATCH($B497,tab_MinKomp[[Stanowisko / Position ]:[Stanowisko / Position ]],0)))</f>
        <v>n/a</v>
      </c>
      <c r="BC498" s="194" t="str">
        <f>IF(INDEX(tab_MinKomp[Organizacja dostaw / Versorgungsorganisation],MATCH($B497,tab_MinKomp[[Stanowisko / Position ]:[Stanowisko / Position ]],0))="n/a","n/a",BC497-INDEX(tab_MinKomp[Organizacja dostaw / Versorgungsorganisation],MATCH($B497,tab_MinKomp[[Stanowisko / Position ]:[Stanowisko / Position ]],0)))</f>
        <v>n/a</v>
      </c>
      <c r="BD498" s="194" t="str">
        <f>IF(INDEX(tab_MinKomp[Organizacja wysyłek / Organisation von Lieferungen],MATCH($B497,tab_MinKomp[[Stanowisko / Position ]:[Stanowisko / Position ]],0))="n/a","n/a",BD497-INDEX(tab_MinKomp[Organizacja wysyłek / Organisation von Lieferungen],MATCH($B497,tab_MinKomp[[Stanowisko / Position ]:[Stanowisko / Position ]],0)))</f>
        <v>n/a</v>
      </c>
      <c r="BE498" s="194" t="str">
        <f>IF(INDEX(tab_MinKomp[Analiza magazynowa - Program Polen.mdb / Inventuranalyse],MATCH($B497,tab_MinKomp[[Stanowisko / Position ]:[Stanowisko / Position ]],0))="n/a","n/a",BE497-INDEX(tab_MinKomp[Analiza magazynowa - Program Polen.mdb / Inventuranalyse],MATCH($B497,tab_MinKomp[[Stanowisko / Position ]:[Stanowisko / Position ]],0)))</f>
        <v>n/a</v>
      </c>
      <c r="BF498" s="190" t="str">
        <f>IF(INDEX(tab_MinKomp[MMOG (Materials Management Operations Guidelines)],MATCH($B497,tab_MinKomp[[Stanowisko / Position ]:[Stanowisko / Position ]],0))="n/a","n/a",BF497-INDEX(tab_MinKomp[MMOG (Materials Management Operations Guidelines)],MATCH($B497,tab_MinKomp[[Stanowisko / Position ]:[Stanowisko / Position ]],0)))</f>
        <v>n/a</v>
      </c>
      <c r="BG498" s="190" t="str">
        <f>IF(INDEX(tab_MinKomp[GPP],MATCH($B497,tab_MinKomp[[Stanowisko / Position ]:[Stanowisko / Position ]],0))="n/a","n/a",BG497-INDEX(tab_MinKomp[GPP],MATCH($B497,tab_MinKomp[[Stanowisko / Position ]:[Stanowisko / Position ]],0)))</f>
        <v>n/a</v>
      </c>
      <c r="BH498" s="190" t="str">
        <f>IF(INDEX(tab_MinKomp[AIAG (Automotive Industry Action Group)],MATCH($B497,tab_MinKomp[[Stanowisko / Position ]:[Stanowisko / Position ]],0))="n/a","n/a",BH497-INDEX(tab_MinKomp[AIAG (Automotive Industry Action Group)],MATCH($B497,tab_MinKomp[[Stanowisko / Position ]:[Stanowisko / Position ]],0)))</f>
        <v>n/a</v>
      </c>
      <c r="BI498" s="190" t="str">
        <f>IF(INDEX(tab_MinKomp[Super-G disputes],MATCH($B497,tab_MinKomp[[Stanowisko / Position ]:[Stanowisko / Position ]],0))="n/a","n/a",BI497-INDEX(tab_MinKomp[Super-G disputes],MATCH($B497,tab_MinKomp[[Stanowisko / Position ]:[Stanowisko / Position ]],0)))</f>
        <v>n/a</v>
      </c>
      <c r="BJ498" s="190" t="str">
        <f>IF(INDEX(tab_MinKomp[CMMS3/eDDL (Direct Data Link)],MATCH($B497,tab_MinKomp[[Stanowisko / Position ]:[Stanowisko / Position ]],0))="n/a","n/a",BJ497-INDEX(tab_MinKomp[CMMS3/eDDL (Direct Data Link)],MATCH($B497,tab_MinKomp[[Stanowisko / Position ]:[Stanowisko / Position ]],0)))</f>
        <v>n/a</v>
      </c>
      <c r="BK498" s="190" t="str">
        <f>IF(INDEX(tab_MinKomp[MP&amp;L (Material Planning and Logistics)],MATCH($B497,tab_MinKomp[[Stanowisko / Position ]:[Stanowisko / Position ]],0))="n/a","n/a",BK497-INDEX(tab_MinKomp[MP&amp;L (Material Planning and Logistics)],MATCH($B497,tab_MinKomp[[Stanowisko / Position ]:[Stanowisko / Position ]],0)))</f>
        <v>n/a</v>
      </c>
      <c r="BL498" s="190" t="str">
        <f>IF(INDEX(tab_MinKomp[Supplier delivery rating],MATCH($B497,tab_MinKomp[[Stanowisko / Position ]:[Stanowisko / Position ]],0))="n/a","n/a",BL497-INDEX(tab_MinKomp[Supplier delivery rating],MATCH($B497,tab_MinKomp[[Stanowisko / Position ]:[Stanowisko / Position ]],0)))</f>
        <v>n/a</v>
      </c>
      <c r="BM498" s="194" t="str">
        <f>IF(INDEX(tab_MinKomp[Planowanie produkcji / Produktionsplanung],MATCH($B497,tab_MinKomp[[Stanowisko / Position ]:[Stanowisko / Position ]],0))="n/a","n/a",BM497-INDEX(tab_MinKomp[Planowanie produkcji / Produktionsplanung],MATCH($B497,tab_MinKomp[[Stanowisko / Position ]:[Stanowisko / Position ]],0)))</f>
        <v>n/a</v>
      </c>
      <c r="BN498" s="194" t="str">
        <f>IF(INDEX(tab_MinKomp[Planowanie produkcji / Produktionsplanung],MATCH($B497,tab_MinKomp[[Stanowisko / Position ]:[Stanowisko / Position ]],0))="n/a","n/a",BN497-INDEX(tab_MinKomp[Planowanie produkcji / Produktionsplanung],MATCH($B497,tab_MinKomp[[Stanowisko / Position ]:[Stanowisko / Position ]],0)))</f>
        <v>n/a</v>
      </c>
      <c r="BO498" s="194" t="str">
        <f>IF(INDEX(tab_MinKomp[Planowanie produkcji / Produktionsplanung],MATCH($B497,tab_MinKomp[[Stanowisko / Position ]:[Stanowisko / Position ]],0))="n/a","n/a",BO497-INDEX(tab_MinKomp[Planowanie produkcji / Produktionsplanung],MATCH($B497,tab_MinKomp[[Stanowisko / Position ]:[Stanowisko / Position ]],0)))</f>
        <v>n/a</v>
      </c>
      <c r="BP498" s="194" t="str">
        <f>IF(INDEX(tab_MinKomp[Planowanie produkcji / Produktionsplanung],MATCH($B497,tab_MinKomp[[Stanowisko / Position ]:[Stanowisko / Position ]],0))="n/a","n/a",BP497-INDEX(tab_MinKomp[Planowanie produkcji / Produktionsplanung],MATCH($B497,tab_MinKomp[[Stanowisko / Position ]:[Stanowisko / Position ]],0)))</f>
        <v>n/a</v>
      </c>
      <c r="BQ498" s="194" t="s">
        <v>248</v>
      </c>
      <c r="BR498" s="194" t="str">
        <f>IF(INDEX(tab_MinKomp[Planowanie produkcji / Produktionsplanung],MATCH($B497,tab_MinKomp[[Stanowisko / Position ]:[Stanowisko / Position ]],0))="n/a","n/a",BR497-INDEX(tab_MinKomp[Planowanie produkcji / Produktionsplanung],MATCH($B497,tab_MinKomp[[Stanowisko / Position ]:[Stanowisko / Position ]],0)))</f>
        <v>n/a</v>
      </c>
      <c r="BS498" s="194">
        <f>IF(INDEX(tab_MinKomp[Obsługa maszyn Novapax / Novapax Maschinenbedienung],MATCH($B497,tab_MinKomp[[Stanowisko / Position ]:[Stanowisko / Position ]],0))="n/a","n/a",BS497-INDEX(tab_MinKomp[Obsługa maszyn Novapax / Novapax Maschinenbedienung],MATCH($B497,tab_MinKomp[[Stanowisko / Position ]:[Stanowisko / Position ]],0)))</f>
        <v>0</v>
      </c>
      <c r="BT498" s="194" t="str">
        <f>IF(INDEX(tab_MinKomp[Planowanie produkcji / Produktionsplanung],MATCH($B497,tab_MinKomp[[Stanowisko / Position ]:[Stanowisko / Position ]],0))="n/a","n/a",BT497-INDEX(tab_MinKomp[Planowanie produkcji / Produktionsplanung],MATCH($B497,tab_MinKomp[[Stanowisko / Position ]:[Stanowisko / Position ]],0)))</f>
        <v>n/a</v>
      </c>
      <c r="BU498" s="194">
        <f>IF(INDEX(tab_MinKomp[Obsługa maszyn Novapax / Novapax Maschinenbedienung],MATCH($B497,tab_MinKomp[[Stanowisko / Position ]:[Stanowisko / Position ]],0))="n/a","n/a",BU497-INDEX(tab_MinKomp[Obsługa maszyn Novapax / Novapax Maschinenbedienung],MATCH($B497,tab_MinKomp[[Stanowisko / Position ]:[Stanowisko / Position ]],0)))</f>
        <v>0</v>
      </c>
      <c r="BV498" s="194" t="str">
        <f>IF(INDEX(tab_MinKomp[Planowanie produkcji / Produktionsplanung],MATCH($B497,tab_MinKomp[[Stanowisko / Position ]:[Stanowisko / Position ]],0))="n/a","n/a",BV497-INDEX(tab_MinKomp[Planowanie produkcji / Produktionsplanung],MATCH($B497,tab_MinKomp[[Stanowisko / Position ]:[Stanowisko / Position ]],0)))</f>
        <v>n/a</v>
      </c>
      <c r="BW498" s="194">
        <f>IF(INDEX(tab_MinKomp[Obsługa maszyn Novapax / Novapax Maschinenbedienung],MATCH($B497,tab_MinKomp[[Stanowisko / Position ]:[Stanowisko / Position ]],0))="n/a","n/a",BW497-INDEX(tab_MinKomp[Obsługa maszyn Novapax / Novapax Maschinenbedienung],MATCH($B497,tab_MinKomp[[Stanowisko / Position ]:[Stanowisko / Position ]],0)))</f>
        <v>0</v>
      </c>
      <c r="BX498" s="194">
        <f>IF(INDEX(tab_MinKomp[Obsługa maszyn Novapax / Novapax Maschinenbedienung],MATCH($B497,tab_MinKomp[[Stanowisko / Position ]:[Stanowisko / Position ]],0))="n/a","n/a",BX497-INDEX(tab_MinKomp[Obsługa maszyn Novapax / Novapax Maschinenbedienung],MATCH($B497,tab_MinKomp[[Stanowisko / Position ]:[Stanowisko / Position ]],0)))</f>
        <v>0</v>
      </c>
      <c r="BY498" s="194" t="str">
        <f>IF(INDEX(tab_MinKomp[Obsługa maszyn Engel / Engel Maschinenbedienung],MATCH($B497,tab_MinKomp[[Stanowisko / Position ]:[Stanowisko / Position ]],0))="n/a","n/a",BY497-INDEX(tab_MinKomp[Obsługa maszyn Engel / Engel Maschinenbedienung],MATCH($B497,tab_MinKomp[[Stanowisko / Position ]:[Stanowisko / Position ]],0)))</f>
        <v>n/a</v>
      </c>
      <c r="BZ498" s="194">
        <f>IF(INDEX(tab_MinKomp[Obsługa maszyn Novapax / Novapax Maschinenbedienung],MATCH($B497,tab_MinKomp[[Stanowisko / Position ]:[Stanowisko / Position ]],0))="n/a","n/a",BZ497-INDEX(tab_MinKomp[Obsługa maszyn Novapax / Novapax Maschinenbedienung],MATCH($B497,tab_MinKomp[[Stanowisko / Position ]:[Stanowisko / Position ]],0)))</f>
        <v>0</v>
      </c>
      <c r="CA498" s="194" t="str">
        <f>IF(INDEX(tab_MinKomp[Obsługa maszyn KVT / KVT Maschinenbedienung],MATCH($B497,tab_MinKomp[[Stanowisko / Position ]:[Stanowisko / Position ]],0))="n/a","n/a",CA497-INDEX(tab_MinKomp[Obsługa maszyn KVT / KVT Maschinenbedienung],MATCH($B497,tab_MinKomp[[Stanowisko / Position ]:[Stanowisko / Position ]],0)))</f>
        <v>n/a</v>
      </c>
      <c r="CB498" s="194">
        <f>IF(INDEX(tab_MinKomp[Obsługa maszyn Novapax / Novapax Maschinenbedienung],MATCH($B497,tab_MinKomp[[Stanowisko / Position ]:[Stanowisko / Position ]],0))="n/a","n/a",CB497-INDEX(tab_MinKomp[Obsługa maszyn Novapax / Novapax Maschinenbedienung],MATCH($B497,tab_MinKomp[[Stanowisko / Position ]:[Stanowisko / Position ]],0)))</f>
        <v>0</v>
      </c>
      <c r="CC498" s="194" t="str">
        <f>IF(INDEX(tab_MinKomp[Obsługa maszyn Branson / Branson Maschinenbedienung],MATCH($B497,tab_MinKomp[[Stanowisko / Position ]:[Stanowisko / Position ]],0))="n/a","n/a",CC497-INDEX(tab_MinKomp[Obsługa maszyn Branson / Branson Maschinenbedienung],MATCH($B497,tab_MinKomp[[Stanowisko / Position ]:[Stanowisko / Position ]],0)))</f>
        <v>n/a</v>
      </c>
      <c r="CD498" s="194">
        <f>IF(INDEX(tab_MinKomp[Obsługa maszyn Novapax / Novapax Maschinenbedienung],MATCH($B497,tab_MinKomp[[Stanowisko / Position ]:[Stanowisko / Position ]],0))="n/a","n/a",CD497-INDEX(tab_MinKomp[Obsługa maszyn Novapax / Novapax Maschinenbedienung],MATCH($B497,tab_MinKomp[[Stanowisko / Position ]:[Stanowisko / Position ]],0)))</f>
        <v>0</v>
      </c>
      <c r="CE498" s="194">
        <f>IF(INDEX(tab_MinKomp[Obsługa maszyn Novapax / Novapax Maschinenbedienung],MATCH($B497,tab_MinKomp[[Stanowisko / Position ]:[Stanowisko / Position ]],0))="n/a","n/a",CE497-INDEX(tab_MinKomp[Obsługa maszyn Novapax / Novapax Maschinenbedienung],MATCH($B497,tab_MinKomp[[Stanowisko / Position ]:[Stanowisko / Position ]],0)))</f>
        <v>0</v>
      </c>
      <c r="CF498" s="194">
        <f>IF(INDEX(tab_MinKomp[Obsługa maszyn Novapax / Novapax Maschinenbedienung],MATCH($B497,tab_MinKomp[[Stanowisko / Position ]:[Stanowisko / Position ]],0))="n/a","n/a",CF497-INDEX(tab_MinKomp[Obsługa maszyn Novapax / Novapax Maschinenbedienung],MATCH($B497,tab_MinKomp[[Stanowisko / Position ]:[Stanowisko / Position ]],0)))</f>
        <v>1</v>
      </c>
      <c r="CG498" s="194">
        <f>IF(INDEX(tab_MinKomp[Eliminacja awarii / Beseitigung von Ausfällen],MATCH($B497,tab_MinKomp[[Stanowisko / Position ]:[Stanowisko / Position ]],0))="n/a","n/a",CG497-INDEX(tab_MinKomp[Eliminacja awarii / Beseitigung von Ausfällen],MATCH($B497,tab_MinKomp[[Stanowisko / Position ]:[Stanowisko / Position ]],0)))</f>
        <v>0</v>
      </c>
      <c r="CH498" s="194" t="str">
        <f>IF(INDEX(tab_MinKomp[Wymagania VDA 6.5 Product / Forderungen],MATCH($B497,tab_MinKomp[[Stanowisko / Position ]:[Stanowisko / Position ]],0))="n/a","n/a",CH497-INDEX(tab_MinKomp[Wymagania VDA 6.5 Product / Forderungen],MATCH($B497,tab_MinKomp[[Stanowisko / Position ]:[Stanowisko / Position ]],0)))</f>
        <v>n/a</v>
      </c>
      <c r="CI498" s="194" t="str">
        <f>IF(INDEX(tab_MinKomp[Wymagania VDA 6.5 Product / Forderungen],MATCH($B497,tab_MinKomp[[Stanowisko / Position ]:[Stanowisko / Position ]],0))="n/a","n/a",CI497-INDEX(tab_MinKomp[Wymagania VDA 6.5 Product / Forderungen],MATCH($B497,tab_MinKomp[[Stanowisko / Position ]:[Stanowisko / Position ]],0)))</f>
        <v>n/a</v>
      </c>
      <c r="CJ498" s="194" t="str">
        <f>IF(INDEX(tab_MinKomp[Wymagania VDA 6.5 Product / Forderungen],MATCH($B497,tab_MinKomp[[Stanowisko / Position ]:[Stanowisko / Position ]],0))="n/a","n/a",CJ497-INDEX(tab_MinKomp[Wymagania VDA 6.5 Product / Forderungen],MATCH($B497,tab_MinKomp[[Stanowisko / Position ]:[Stanowisko / Position ]],0)))</f>
        <v>n/a</v>
      </c>
      <c r="CK498" s="194" t="str">
        <f>IF(INDEX(tab_MinKomp[Wymagania VDA 6.5 Product / Forderungen],MATCH($B497,tab_MinKomp[[Stanowisko / Position ]:[Stanowisko / Position ]],0))="n/a","n/a",CK497-INDEX(tab_MinKomp[Wymagania VDA 6.5 Product / Forderungen],MATCH($B497,tab_MinKomp[[Stanowisko / Position ]:[Stanowisko / Position ]],0)))</f>
        <v>n/a</v>
      </c>
      <c r="CL498" s="194" t="str">
        <f>IF(INDEX(tab_MinKomp[Wymagania VDA 6.5 Product / Forderungen],MATCH($B497,tab_MinKomp[[Stanowisko / Position ]:[Stanowisko / Position ]],0))="n/a","n/a",CL497-INDEX(tab_MinKomp[Wymagania VDA 6.5 Product / Forderungen],MATCH($B497,tab_MinKomp[[Stanowisko / Position ]:[Stanowisko / Position ]],0)))</f>
        <v>n/a</v>
      </c>
      <c r="CM498" s="194" t="str">
        <f>IF(INDEX(tab_MinKomp[Informatyka ogólna (techniczne i systemowe) / Allgemeine IT (Technik und System)],MATCH($B497,tab_MinKomp[[Stanowisko / Position ]:[Stanowisko / Position ]],0))="n/a","n/a",CM497-INDEX(tab_MinKomp[Informatyka ogólna (techniczne i systemowe) / Allgemeine IT (Technik und System)],MATCH($B497,tab_MinKomp[[Stanowisko / Position ]:[Stanowisko / Position ]],0)))</f>
        <v>n/a</v>
      </c>
      <c r="CN498" s="194" t="str">
        <f>IF(INDEX(tab_MinKomp[Sieci komputerowe / Computernetzwerke],MATCH($B497,tab_MinKomp[[Stanowisko / Position ]:[Stanowisko / Position ]],0))="n/a","n/a",CN497-INDEX(tab_MinKomp[Sieci komputerowe / Computernetzwerke],MATCH($B497,tab_MinKomp[[Stanowisko / Position ]:[Stanowisko / Position ]],0)))</f>
        <v>n/a</v>
      </c>
      <c r="CO498" s="194" t="str">
        <f>IF(INDEX(tab_MinKomp[Hardware (komputery PC, drukarki biurowe i etykietowe, telefonia stacjonarna i mobilna) (PC, Drucker, Telefpne, Handys)],MATCH($B497,tab_MinKomp[[Stanowisko / Position ]:[Stanowisko / Position ]],0))="n/a","n/a",CO497-INDEX(tab_MinKomp[Hardware (komputery PC, drukarki biurowe i etykietowe, telefonia stacjonarna i mobilna) (PC, Drucker, Telefpne, Handys)],MATCH($B497,tab_MinKomp[[Stanowisko / Position ]:[Stanowisko / Position ]],0)))</f>
        <v>n/a</v>
      </c>
      <c r="CP498" s="194" t="str">
        <f>IF(INDEX(tab_MinKomp[Software &amp; Systems (MS Office, MS Remote Desktop)],MATCH($B497,tab_MinKomp[[Stanowisko / Position ]:[Stanowisko / Position ]],0))="n/a","n/a",CP497-INDEX(tab_MinKomp[Software &amp; Systems (MS Office, MS Remote Desktop)],MATCH($B497,tab_MinKomp[[Stanowisko / Position ]:[Stanowisko / Position ]],0)))</f>
        <v>n/a</v>
      </c>
      <c r="CQ498" s="194" t="str">
        <f>IF(INDEX(tab_MinKomp[Programowanie obiektowe (PHP) / Objektprogrammierung],MATCH($B497,tab_MinKomp[[Stanowisko / Position ]:[Stanowisko / Position ]],0))="n/a","n/a",CQ497-INDEX(tab_MinKomp[Programowanie obiektowe (PHP) / Objektprogrammierung],MATCH($B497,tab_MinKomp[[Stanowisko / Position ]:[Stanowisko / Position ]],0)))</f>
        <v>n/a</v>
      </c>
      <c r="CR498" s="194" t="str">
        <f>IF(INDEX(tab_MinKomp[Scrum],MATCH($B497,tab_MinKomp[[Stanowisko / Position ]:[Stanowisko / Position ]],0))="n/a","n/a",CR497-INDEX(tab_MinKomp[Scrum],MATCH($B497,tab_MinKomp[[Stanowisko / Position ]:[Stanowisko / Position ]],0)))</f>
        <v>n/a</v>
      </c>
      <c r="CS498" s="194" t="str">
        <f>IF(INDEX(tab_MinKomp[SQL (MySQL)],MATCH($B497,tab_MinKomp[[Stanowisko / Position ]:[Stanowisko / Position ]],0))="n/a","n/a",CS497-INDEX(tab_MinKomp[SQL (MySQL)],MATCH($B497,tab_MinKomp[[Stanowisko / Position ]:[Stanowisko / Position ]],0)))</f>
        <v>n/a</v>
      </c>
      <c r="CT498" s="194" t="str">
        <f>IF(INDEX(tab_MinKomp[Javascript],MATCH($B497,tab_MinKomp[[Stanowisko / Position ]:[Stanowisko / Position ]],0))="n/a","n/a",CT497-INDEX(tab_MinKomp[Javascript],MATCH($B497,tab_MinKomp[[Stanowisko / Position ]:[Stanowisko / Position ]],0)))</f>
        <v>n/a</v>
      </c>
      <c r="CU498" s="194" t="str">
        <f>IF(INDEX(tab_MinKomp[Joomla],MATCH($B497,tab_MinKomp[[Stanowisko / Position ]:[Stanowisko / Position ]],0))="n/a","n/a",CU497-INDEX(tab_MinKomp[Joomla],MATCH($B497,tab_MinKomp[[Stanowisko / Position ]:[Stanowisko / Position ]],0)))</f>
        <v>n/a</v>
      </c>
      <c r="CV498" s="194" t="str">
        <f>IF(INDEX(tab_MinKomp[Bash],MATCH($B497,tab_MinKomp[[Stanowisko / Position ]:[Stanowisko / Position ]],0))="n/a","n/a",CV497-INDEX(tab_MinKomp[Bash],MATCH($B497,tab_MinKomp[[Stanowisko / Position ]:[Stanowisko / Position ]],0)))</f>
        <v>n/a</v>
      </c>
      <c r="CW498" s="194">
        <f>IF(INDEX(tab_MinKomp[Systemy MES (HYDRA / SFMS)],MATCH($B497,tab_MinKomp[[Stanowisko / Position ]:[Stanowisko / Position ]],0))="n/a","n/a",CW497-INDEX(tab_MinKomp[Systemy MES (HYDRA / SFMS)],MATCH($B497,tab_MinKomp[[Stanowisko / Position ]:[Stanowisko / Position ]],0)))</f>
        <v>0</v>
      </c>
      <c r="CX498" s="194" t="str">
        <f>IF(INDEX(tab_MinKomp[HTML / CSS],MATCH($B497,tab_MinKomp[[Stanowisko / Position ]:[Stanowisko / Position ]],0))="n/a","n/a",CX497-INDEX(tab_MinKomp[HTML / CSS],MATCH($B497,tab_MinKomp[[Stanowisko / Position ]:[Stanowisko / Position ]],0)))</f>
        <v>n/a</v>
      </c>
      <c r="CY498" s="194" t="str">
        <f>IF(INDEX(tab_MinKomp[SYSTEM PR],MATCH($B497,tab_MinKomp[[Stanowisko / Position ]:[Stanowisko / Position ]],0))="n/a","n/a",CY497-INDEX(tab_MinKomp[SYSTEM PR],MATCH($B497,tab_MinKomp[[Stanowisko / Position ]:[Stanowisko / Position ]],0)))</f>
        <v>n/a</v>
      </c>
      <c r="CZ498" s="194" t="str">
        <f>IF(INDEX(tab_MinKomp[System Einkauf XP / EBA],MATCH($B497,tab_MinKomp[[Stanowisko / Position ]:[Stanowisko / Position ]],0))="n/a","n/a",CZ497-INDEX(tab_MinKomp[System Einkauf XP / EBA],MATCH($B497,tab_MinKomp[[Stanowisko / Position ]:[Stanowisko / Position ]],0)))</f>
        <v>n/a</v>
      </c>
      <c r="DA498" s="194" t="str">
        <f>IF(INDEX(tab_MinKomp[Techniki negocjacyjne / Verhandlungstechniken],MATCH($B497,tab_MinKomp[[Stanowisko / Position ]:[Stanowisko / Position ]],0))="n/a","n/a",DA497-INDEX(tab_MinKomp[Techniki negocjacyjne / Verhandlungstechniken],MATCH($B497,tab_MinKomp[[Stanowisko / Position ]:[Stanowisko / Position ]],0)))</f>
        <v>n/a</v>
      </c>
      <c r="DB498" s="194" t="str">
        <f>IF(INDEX(tab_MinKomp[Znajomość rynku branżowego / Kenntnis des Industrie Marktes],MATCH($B497,tab_MinKomp[[Stanowisko / Position ]:[Stanowisko / Position ]],0))="n/a","n/a",DB497-INDEX(tab_MinKomp[Znajomość rynku branżowego / Kenntnis des Industrie Marktes],MATCH($B497,tab_MinKomp[[Stanowisko / Position ]:[Stanowisko / Position ]],0)))</f>
        <v>n/a</v>
      </c>
      <c r="DC498" s="194" t="str">
        <f>IF(INDEX(tab_MinKomp[SUPPLIER MANAGEMENT],MATCH($B497,tab_MinKomp[[Stanowisko / Position ]:[Stanowisko / Position ]],0))="n/a","n/a",DC497-INDEX(tab_MinKomp[SUPPLIER MANAGEMENT],MATCH($B497,tab_MinKomp[[Stanowisko / Position ]:[Stanowisko / Position ]],0)))</f>
        <v>n/a</v>
      </c>
      <c r="DD498" s="194" t="str">
        <f>IF(INDEX(tab_MinKomp[SUPPLIER MANAGEMENT],MATCH($B497,tab_MinKomp[[Stanowisko / Position ]:[Stanowisko / Position ]],0))="n/a","n/a",DD497-INDEX(tab_MinKomp[SUPPLIER MANAGEMENT],MATCH($B497,tab_MinKomp[[Stanowisko / Position ]:[Stanowisko / Position ]],0)))</f>
        <v>n/a</v>
      </c>
      <c r="DE498" s="194" t="str">
        <f>IF(INDEX(tab_MinKomp[SUPPLIER MANAGEMENT],MATCH($B497,tab_MinKomp[[Stanowisko / Position ]:[Stanowisko / Position ]],0))="n/a","n/a",DE497-INDEX(tab_MinKomp[SUPPLIER MANAGEMENT],MATCH($B497,tab_MinKomp[[Stanowisko / Position ]:[Stanowisko / Position ]],0)))</f>
        <v>n/a</v>
      </c>
      <c r="DF498" s="194">
        <f>IF(INDEX(tab_MinKomp[LEAN MANAGEMENT],MATCH($B497,tab_MinKomp[[Stanowisko / Position ]:[Stanowisko / Position ]],0))="n/a","n/a",DF497-INDEX(tab_MinKomp[LEAN MANAGEMENT],MATCH($B497,tab_MinKomp[[Stanowisko / Position ]:[Stanowisko / Position ]],0)))</f>
        <v>0</v>
      </c>
      <c r="DG498" s="194" t="str">
        <f>IF(INDEX(tab_MinKomp[PPAP/PSW],MATCH($B497,tab_MinKomp[[Stanowisko / Position ]:[Stanowisko / Position ]],0))="n/a","n/a",DG497-INDEX(tab_MinKomp[PPAP/PSW],MATCH($B497,tab_MinKomp[[Stanowisko / Position ]:[Stanowisko / Position ]],0)))</f>
        <v>n/a</v>
      </c>
      <c r="DH498" s="194" t="str">
        <f>IF(INDEX(tab_MinKomp[SUPPLIER MANAGEMENT],MATCH($B497,tab_MinKomp[[Stanowisko / Position ]:[Stanowisko / Position ]],0))="n/a","n/a",DH497-INDEX(tab_MinKomp[SUPPLIER MANAGEMENT],MATCH($B497,tab_MinKomp[[Stanowisko / Position ]:[Stanowisko / Position ]],0)))</f>
        <v>n/a</v>
      </c>
      <c r="DI498" s="194" t="str">
        <f>IF(INDEX(tab_MinKomp[OBSŁUGA PORTALI KLIENTA / Kundenportale],MATCH($B497,tab_MinKomp[[Stanowisko / Position ]:[Stanowisko / Position ]],0))="n/a","n/a",DI497-INDEX(tab_MinKomp[OBSŁUGA PORTALI KLIENTA / Kundenportale],MATCH($B497,tab_MinKomp[[Stanowisko / Position ]:[Stanowisko / Position ]],0)))</f>
        <v>n/a</v>
      </c>
      <c r="DJ498" s="194" t="str">
        <f>IF(INDEX(tab_MinKomp[Obsługa systemu BABTECQ / BABTECQ System],MATCH($B497,tab_MinKomp[[Stanowisko / Position ]:[Stanowisko / Position ]],0))="n/a","n/a",DJ497-INDEX(tab_MinKomp[Obsługa systemu BABTECQ / BABTECQ System],MATCH($B497,tab_MinKomp[[Stanowisko / Position ]:[Stanowisko / Position ]],0)))</f>
        <v>n/a</v>
      </c>
      <c r="DK498" s="194" t="str">
        <f>IF(INDEX(tab_MinKomp[Rysunek techniczny / technische Zeichnung],MATCH($B497,tab_MinKomp[[Stanowisko / Position ]:[Stanowisko / Position ]],0))="n/a","n/a",DK497-INDEX(tab_MinKomp[Rysunek techniczny / technische Zeichnung],MATCH($B497,tab_MinKomp[[Stanowisko / Position ]:[Stanowisko / Position ]],0)))</f>
        <v>n/a</v>
      </c>
      <c r="DL498" s="194" t="str">
        <f>IF(INDEX(tab_MinKomp[Kalibracja / Kalibrierung],MATCH($B497,tab_MinKomp[[Stanowisko / Position ]:[Stanowisko / Position ]],0))="n/a","n/a",DL497-INDEX(tab_MinKomp[Kalibracja / Kalibrierung],MATCH($B497,tab_MinKomp[[Stanowisko / Position ]:[Stanowisko / Position ]],0)))</f>
        <v>n/a</v>
      </c>
      <c r="DM498" s="194" t="str">
        <f>IF(INDEX(tab_MinKomp[Rekwalifikacja / Requalifizierung],MATCH($B497,tab_MinKomp[[Stanowisko / Position ]:[Stanowisko / Position ]],0))="n/a","n/a",DM497-INDEX(tab_MinKomp[Rekwalifikacja / Requalifizierung],MATCH($B497,tab_MinKomp[[Stanowisko / Position ]:[Stanowisko / Position ]],0)))</f>
        <v>n/a</v>
      </c>
      <c r="DN498" s="190" t="str">
        <f>IF(INDEX(tab_MinKomp[Testy czystości / Reinheitstests],MATCH($B497,tab_MinKomp[[Stanowisko / Position ]:[Stanowisko / Position ]],0))="n/a","n/a",DN497-INDEX(tab_MinKomp[Testy czystości / Reinheitstests],MATCH($B497,tab_MinKomp[[Stanowisko / Position ]:[Stanowisko / Position ]],0)))</f>
        <v>n/a</v>
      </c>
      <c r="DO498" s="190" t="str">
        <f>IF(INDEX(tab_MinKomp[Testy czystości / Reinheitstests],MATCH($B497,tab_MinKomp[[Stanowisko / Position ]:[Stanowisko / Position ]],0))="n/a","n/a",DO497-INDEX(tab_MinKomp[Testy czystości / Reinheitstests],MATCH($B497,tab_MinKomp[[Stanowisko / Position ]:[Stanowisko / Position ]],0)))</f>
        <v>n/a</v>
      </c>
      <c r="DP498" s="190" t="str">
        <f>IF(INDEX(tab_MinKomp[Testy czystości / Reinheitstests],MATCH($B497,tab_MinKomp[[Stanowisko / Position ]:[Stanowisko / Position ]],0))="n/a","n/a",DP497-INDEX(tab_MinKomp[Testy czystości / Reinheitstests],MATCH($B497,tab_MinKomp[[Stanowisko / Position ]:[Stanowisko / Position ]],0)))</f>
        <v>n/a</v>
      </c>
      <c r="DQ498" s="190" t="str">
        <f>IF(INDEX(tab_MinKomp[Testy czystości / Reinheitstests],MATCH($B497,tab_MinKomp[[Stanowisko / Position ]:[Stanowisko / Position ]],0))="n/a","n/a",DQ497-INDEX(tab_MinKomp[Testy czystości / Reinheitstests],MATCH($B497,tab_MinKomp[[Stanowisko / Position ]:[Stanowisko / Position ]],0)))</f>
        <v>n/a</v>
      </c>
      <c r="DR498" s="190" t="str">
        <f>IF(INDEX(tab_MinKomp[Testy czystości / Reinheitstests],MATCH($B497,tab_MinKomp[[Stanowisko / Position ]:[Stanowisko / Position ]],0))="n/a","n/a",DR497-INDEX(tab_MinKomp[Testy czystości / Reinheitstests],MATCH($B497,tab_MinKomp[[Stanowisko / Position ]:[Stanowisko / Position ]],0)))</f>
        <v>n/a</v>
      </c>
      <c r="DS498" s="190" t="str">
        <f>IF(INDEX(tab_MinKomp[Testy czystości / Reinheitstests],MATCH($B497,tab_MinKomp[[Stanowisko / Position ]:[Stanowisko / Position ]],0))="n/a","n/a",DS497-INDEX(tab_MinKomp[Testy czystości / Reinheitstests],MATCH($B497,tab_MinKomp[[Stanowisko / Position ]:[Stanowisko / Position ]],0)))</f>
        <v>n/a</v>
      </c>
      <c r="DT498" s="194" t="str">
        <f>IF(INDEX(tab_MinKomp[SUPPLIER MANAGEMENT],MATCH($B497,tab_MinKomp[[Stanowisko / Position ]:[Stanowisko / Position ]],0))="n/a","n/a",DT497-INDEX(tab_MinKomp[SUPPLIER MANAGEMENT],MATCH($B497,tab_MinKomp[[Stanowisko / Position ]:[Stanowisko / Position ]],0)))</f>
        <v>n/a</v>
      </c>
      <c r="DU498" s="190" t="str">
        <f>IF(INDEX(tab_MinKomp[Testy czystości / Reinheitstests],MATCH($B497,tab_MinKomp[[Stanowisko / Position ]:[Stanowisko / Position ]],0))="n/a","n/a",DU497-INDEX(tab_MinKomp[Testy czystości / Reinheitstests],MATCH($B497,tab_MinKomp[[Stanowisko / Position ]:[Stanowisko / Position ]],0)))</f>
        <v>n/a</v>
      </c>
      <c r="DV498" s="190" t="str">
        <f>IF(INDEX(tab_MinKomp[Testy czystości / Reinheitstests],MATCH($B497,tab_MinKomp[[Stanowisko / Position ]:[Stanowisko / Position ]],0))="n/a","n/a",DV497-INDEX(tab_MinKomp[Testy czystości / Reinheitstests],MATCH($B497,tab_MinKomp[[Stanowisko / Position ]:[Stanowisko / Position ]],0)))</f>
        <v>n/a</v>
      </c>
      <c r="DW498" s="190" t="str">
        <f>IF(INDEX(tab_MinKomp[Testy czystości / Reinheitstests],MATCH($B497,tab_MinKomp[[Stanowisko / Position ]:[Stanowisko / Position ]],0))="n/a","n/a",DW497-INDEX(tab_MinKomp[Testy czystości / Reinheitstests],MATCH($B497,tab_MinKomp[[Stanowisko / Position ]:[Stanowisko / Position ]],0)))</f>
        <v>n/a</v>
      </c>
      <c r="DX498" s="190" t="str">
        <f>IF(INDEX(tab_MinKomp[Testy czystości / Reinheitstests],MATCH($B497,tab_MinKomp[[Stanowisko / Position ]:[Stanowisko / Position ]],0))="n/a","n/a",DX497-INDEX(tab_MinKomp[Testy czystości / Reinheitstests],MATCH($B497,tab_MinKomp[[Stanowisko / Position ]:[Stanowisko / Position ]],0)))</f>
        <v>n/a</v>
      </c>
      <c r="DY498" s="190" t="str">
        <f>IF(INDEX(tab_MinKomp[Testy czystości / Reinheitstests],MATCH($B497,tab_MinKomp[[Stanowisko / Position ]:[Stanowisko / Position ]],0))="n/a","n/a",DY497-INDEX(tab_MinKomp[Testy czystości / Reinheitstests],MATCH($B497,tab_MinKomp[[Stanowisko / Position ]:[Stanowisko / Position ]],0)))</f>
        <v>n/a</v>
      </c>
      <c r="DZ498" s="190" t="str">
        <f>IF(INDEX(tab_MinKomp[Testy czystości / Reinheitstests],MATCH($B497,tab_MinKomp[[Stanowisko / Position ]:[Stanowisko / Position ]],0))="n/a","n/a",DZ497-INDEX(tab_MinKomp[Testy czystości / Reinheitstests],MATCH($B497,tab_MinKomp[[Stanowisko / Position ]:[Stanowisko / Position ]],0)))</f>
        <v>n/a</v>
      </c>
      <c r="EA498" s="194" t="str">
        <f>IF(INDEX(tab_MinKomp[SUPPLIER MANAGEMENT],MATCH($B497,tab_MinKomp[[Stanowisko / Position ]:[Stanowisko / Position ]],0))="n/a","n/a",EA497-INDEX(tab_MinKomp[SUPPLIER MANAGEMENT],MATCH($B497,tab_MinKomp[[Stanowisko / Position ]:[Stanowisko / Position ]],0)))</f>
        <v>n/a</v>
      </c>
      <c r="EB498" s="190" t="str">
        <f>IF(INDEX(tab_MinKomp[Testy czystości / Reinheitstests],MATCH($B497,tab_MinKomp[[Stanowisko / Position ]:[Stanowisko / Position ]],0))="n/a","n/a",EB497-INDEX(tab_MinKomp[Testy czystości / Reinheitstests],MATCH($B497,tab_MinKomp[[Stanowisko / Position ]:[Stanowisko / Position ]],0)))</f>
        <v>n/a</v>
      </c>
      <c r="EC498" s="190" t="str">
        <f>IF(INDEX(tab_MinKomp[Testy czystości / Reinheitstests],MATCH($B497,tab_MinKomp[[Stanowisko / Position ]:[Stanowisko / Position ]],0))="n/a","n/a",EC497-INDEX(tab_MinKomp[Testy czystości / Reinheitstests],MATCH($B497,tab_MinKomp[[Stanowisko / Position ]:[Stanowisko / Position ]],0)))</f>
        <v>n/a</v>
      </c>
      <c r="ED498" s="190" t="str">
        <f>IF(INDEX(tab_MinKomp[Testy czystości / Reinheitstests],MATCH($B497,tab_MinKomp[[Stanowisko / Position ]:[Stanowisko / Position ]],0))="n/a","n/a",ED497-INDEX(tab_MinKomp[Testy czystości / Reinheitstests],MATCH($B497,tab_MinKomp[[Stanowisko / Position ]:[Stanowisko / Position ]],0)))</f>
        <v>n/a</v>
      </c>
      <c r="EE498" s="190" t="str">
        <f>IF(INDEX(tab_MinKomp[Testy czystości / Reinheitstests],MATCH($B497,tab_MinKomp[[Stanowisko / Position ]:[Stanowisko / Position ]],0))="n/a","n/a",EE497-INDEX(tab_MinKomp[Testy czystości / Reinheitstests],MATCH($B497,tab_MinKomp[[Stanowisko / Position ]:[Stanowisko / Position ]],0)))</f>
        <v>n/a</v>
      </c>
      <c r="EF498" s="190" t="str">
        <f>IF(INDEX(tab_MinKomp[Testy czystości / Reinheitstests],MATCH($B497,tab_MinKomp[[Stanowisko / Position ]:[Stanowisko / Position ]],0))="n/a","n/a",EF497-INDEX(tab_MinKomp[Testy czystości / Reinheitstests],MATCH($B497,tab_MinKomp[[Stanowisko / Position ]:[Stanowisko / Position ]],0)))</f>
        <v>n/a</v>
      </c>
      <c r="EG498" s="190" t="str">
        <f>IF(INDEX(tab_MinKomp[Testy czystości / Reinheitstests],MATCH($B497,tab_MinKomp[[Stanowisko / Position ]:[Stanowisko / Position ]],0))="n/a","n/a",EG497-INDEX(tab_MinKomp[Testy czystości / Reinheitstests],MATCH($B497,tab_MinKomp[[Stanowisko / Position ]:[Stanowisko / Position ]],0)))</f>
        <v>n/a</v>
      </c>
      <c r="EH498" s="190" t="str">
        <f>IF(INDEX(tab_MinKomp[Testy czystości / Reinheitstests],MATCH($B497,tab_MinKomp[[Stanowisko / Position ]:[Stanowisko / Position ]],0))="n/a","n/a",EH497-INDEX(tab_MinKomp[Testy czystości / Reinheitstests],MATCH($B497,tab_MinKomp[[Stanowisko / Position ]:[Stanowisko / Position ]],0)))</f>
        <v>n/a</v>
      </c>
      <c r="EI498" s="190" t="str">
        <f>IF(INDEX(tab_MinKomp[Testy czystości / Reinheitstests],MATCH($B497,tab_MinKomp[[Stanowisko / Position ]:[Stanowisko / Position ]],0))="n/a","n/a",EI497-INDEX(tab_MinKomp[Testy czystości / Reinheitstests],MATCH($B497,tab_MinKomp[[Stanowisko / Position ]:[Stanowisko / Position ]],0)))</f>
        <v>n/a</v>
      </c>
      <c r="EJ498" s="190" t="str">
        <f>IF(INDEX(tab_MinKomp[Testy czystości / Reinheitstests],MATCH($B497,tab_MinKomp[[Stanowisko / Position ]:[Stanowisko / Position ]],0))="n/a","n/a",EJ497-INDEX(tab_MinKomp[Testy czystości / Reinheitstests],MATCH($B497,tab_MinKomp[[Stanowisko / Position ]:[Stanowisko / Position ]],0)))</f>
        <v>n/a</v>
      </c>
      <c r="EK498" s="190" t="str">
        <f>IF(INDEX(tab_MinKomp[Testy czystości / Reinheitstests],MATCH($B497,tab_MinKomp[[Stanowisko / Position ]:[Stanowisko / Position ]],0))="n/a","n/a",EK497-INDEX(tab_MinKomp[Testy czystości / Reinheitstests],MATCH($B497,tab_MinKomp[[Stanowisko / Position ]:[Stanowisko / Position ]],0)))</f>
        <v>n/a</v>
      </c>
      <c r="EL498" s="190" t="str">
        <f>IF(INDEX(tab_MinKomp[Testy czystości / Reinheitstests],MATCH($B497,tab_MinKomp[[Stanowisko / Position ]:[Stanowisko / Position ]],0))="n/a","n/a",EL497-INDEX(tab_MinKomp[Testy czystości / Reinheitstests],MATCH($B497,tab_MinKomp[[Stanowisko / Position ]:[Stanowisko / Position ]],0)))</f>
        <v>n/a</v>
      </c>
      <c r="EM498" s="190" t="str">
        <f>IF(INDEX(tab_MinKomp[Testy czystości / Reinheitstests],MATCH($B497,tab_MinKomp[[Stanowisko / Position ]:[Stanowisko / Position ]],0))="n/a","n/a",EM497-INDEX(tab_MinKomp[Testy czystości / Reinheitstests],MATCH($B497,tab_MinKomp[[Stanowisko / Position ]:[Stanowisko / Position ]],0)))</f>
        <v>n/a</v>
      </c>
      <c r="EN498" s="190" t="str">
        <f>IF(INDEX(tab_MinKomp[Testy czystości / Reinheitstests],MATCH($B497,tab_MinKomp[[Stanowisko / Position ]:[Stanowisko / Position ]],0))="n/a","n/a",EN497-INDEX(tab_MinKomp[Testy czystości / Reinheitstests],MATCH($B497,tab_MinKomp[[Stanowisko / Position ]:[Stanowisko / Position ]],0)))</f>
        <v>n/a</v>
      </c>
      <c r="EO498" s="194" t="str">
        <f>IF(INDEX(tab_MinKomp[Konserwacja Rep],MATCH($B497,tab_MinKomp[[Stanowisko / Position ]:[Stanowisko / Position ]],0))="n/a","n/a",EO497-INDEX(tab_MinKomp[Konserwacja Rep],MATCH($B497,tab_MinKomp[[Stanowisko / Position ]:[Stanowisko / Position ]],0)))</f>
        <v>n/a</v>
      </c>
      <c r="EP498" s="194" t="str">
        <f>IF(INDEX(tab_MinKomp[[Konserwacja Engel ]],MATCH($B497,tab_MinKomp[[Stanowisko / Position ]:[Stanowisko / Position ]],0))="n/a","n/a",EP497-INDEX(tab_MinKomp[[Konserwacja Engel ]],MATCH($B497,tab_MinKomp[[Stanowisko / Position ]:[Stanowisko / Position ]],0)))</f>
        <v>n/a</v>
      </c>
      <c r="EQ498" s="194" t="str">
        <f>IF(INDEX(tab_MinKomp[Konserwacja B 50],MATCH($B497,tab_MinKomp[[Stanowisko / Position ]:[Stanowisko / Position ]],0))="n/a","n/a",EQ497-INDEX(tab_MinKomp[Konserwacja B 50],MATCH($B497,tab_MinKomp[[Stanowisko / Position ]:[Stanowisko / Position ]],0)))</f>
        <v>n/a</v>
      </c>
      <c r="ER498" s="194" t="str">
        <f>IF(INDEX(tab_MinKomp[[Konserwacja EOL ]],MATCH($B497,tab_MinKomp[[Stanowisko / Position ]:[Stanowisko / Position ]],0))="n/a","n/a",ER497-INDEX(tab_MinKomp[[Konserwacja EOL ]],MATCH($B497,tab_MinKomp[[Stanowisko / Position ]:[Stanowisko / Position ]],0)))</f>
        <v>n/a</v>
      </c>
      <c r="ES498" s="194" t="str">
        <f>IF(INDEX(tab_MinKomp[Konserwacja Branson],MATCH($B497,tab_MinKomp[[Stanowisko / Position ]:[Stanowisko / Position ]],0))="n/a","n/a",ES497-INDEX(tab_MinKomp[Konserwacja Branson],MATCH($B497,tab_MinKomp[[Stanowisko / Position ]:[Stanowisko / Position ]],0)))</f>
        <v>n/a</v>
      </c>
      <c r="ET498" s="194" t="str">
        <f>IF(INDEX(tab_MinKomp[Konserwacja coolery],MATCH($B497,tab_MinKomp[[Stanowisko / Position ]:[Stanowisko / Position ]],0))="n/a","n/a",ET497-INDEX(tab_MinKomp[Konserwacja coolery],MATCH($B497,tab_MinKomp[[Stanowisko / Position ]:[Stanowisko / Position ]],0)))</f>
        <v>n/a</v>
      </c>
      <c r="EU498" s="194" t="str">
        <f>IF(INDEX(tab_MinKomp[Konserwacja piecy],MATCH($B497,tab_MinKomp[[Stanowisko / Position ]:[Stanowisko / Position ]],0))="n/a","n/a",EU497-INDEX(tab_MinKomp[Konserwacja piecy],MATCH($B497,tab_MinKomp[[Stanowisko / Position ]:[Stanowisko / Position ]],0)))</f>
        <v>n/a</v>
      </c>
      <c r="EV498" s="194" t="str">
        <f>IF(INDEX(tab_MinKomp[Rysunek techniczny- czytanie],MATCH($B497,tab_MinKomp[[Stanowisko / Position ]:[Stanowisko / Position ]],0))="n/a","n/a",EV497-INDEX(tab_MinKomp[Rysunek techniczny- czytanie],MATCH($B497,tab_MinKomp[[Stanowisko / Position ]:[Stanowisko / Position ]],0)))</f>
        <v>n/a</v>
      </c>
      <c r="EW498" s="194" t="str">
        <f>IF(INDEX(tab_MinKomp[Elektryka],MATCH($B497,tab_MinKomp[[Stanowisko / Position ]:[Stanowisko / Position ]],0))="n/a","n/a",EW497-INDEX(tab_MinKomp[Elektryka],MATCH($B497,tab_MinKomp[[Stanowisko / Position ]:[Stanowisko / Position ]],0)))</f>
        <v>n/a</v>
      </c>
      <c r="EX498" s="194" t="str">
        <f>IF(INDEX(tab_MinKomp[Pneumatyka],MATCH($B497,tab_MinKomp[[Stanowisko / Position ]:[Stanowisko / Position ]],0))="n/a","n/a",EX497-INDEX(tab_MinKomp[Pneumatyka],MATCH($B497,tab_MinKomp[[Stanowisko / Position ]:[Stanowisko / Position ]],0)))</f>
        <v>n/a</v>
      </c>
      <c r="EY498" s="194" t="str">
        <f>IF(INDEX(tab_MinKomp[[Hydraulika ]],MATCH($B497,tab_MinKomp[[Stanowisko / Position ]:[Stanowisko / Position ]],0))="n/a","n/a",EY497-INDEX(tab_MinKomp[[Hydraulika ]],MATCH($B497,tab_MinKomp[[Stanowisko / Position ]:[Stanowisko / Position ]],0)))</f>
        <v>n/a</v>
      </c>
      <c r="EZ498" s="194" t="str">
        <f>IF(INDEX(tab_MinKomp[Podciśnienie],MATCH($B497,tab_MinKomp[[Stanowisko / Position ]:[Stanowisko / Position ]],0))="n/a","n/a",EZ497-INDEX(tab_MinKomp[Podciśnienie],MATCH($B497,tab_MinKomp[[Stanowisko / Position ]:[Stanowisko / Position ]],0)))</f>
        <v>n/a</v>
      </c>
      <c r="FA498" s="194" t="str">
        <f>IF(INDEX(tab_MinKomp[Usuwanie awarii],MATCH($B497,tab_MinKomp[[Stanowisko / Position ]:[Stanowisko / Position ]],0))="n/a","n/a",FA497-INDEX(tab_MinKomp[Usuwanie awarii],MATCH($B497,tab_MinKomp[[Stanowisko / Position ]:[Stanowisko / Position ]],0)))</f>
        <v>n/a</v>
      </c>
      <c r="FB498" s="194" t="str">
        <f>IF(INDEX(tab_MinKomp[Obsługa robotów],MATCH($B497,tab_MinKomp[[Stanowisko / Position ]:[Stanowisko / Position ]],0))="n/a","n/a",FB497-INDEX(tab_MinKomp[Obsługa robotów],MATCH($B497,tab_MinKomp[[Stanowisko / Position ]:[Stanowisko / Position ]],0)))</f>
        <v>n/a</v>
      </c>
      <c r="FC498" s="194" t="str">
        <f>IF(INDEX(tab_MinKomp[Obsługa sterowania maszyny],MATCH($B497,tab_MinKomp[[Stanowisko / Position ]:[Stanowisko / Position ]],0))="n/a","n/a",FC497-INDEX(tab_MinKomp[Obsługa sterowania maszyny],MATCH($B497,tab_MinKomp[[Stanowisko / Position ]:[Stanowisko / Position ]],0)))</f>
        <v>n/a</v>
      </c>
      <c r="FD498" s="194" t="str">
        <f>IF(INDEX(tab_MinKomp[Usuwanie przyczyn żródłowych],MATCH($B497,tab_MinKomp[[Stanowisko / Position ]:[Stanowisko / Position ]],0))="n/a","n/a",FD497-INDEX(tab_MinKomp[Usuwanie przyczyn żródłowych],MATCH($B497,tab_MinKomp[[Stanowisko / Position ]:[Stanowisko / Position ]],0)))</f>
        <v>n/a</v>
      </c>
      <c r="FE498" s="194" t="str">
        <f>IF(INDEX(tab_MinKomp[Cmms stosowanie],MATCH($B497,tab_MinKomp[[Stanowisko / Position ]:[Stanowisko / Position ]],0))="n/a","n/a",FE497-INDEX(tab_MinKomp[Cmms stosowanie],MATCH($B497,tab_MinKomp[[Stanowisko / Position ]:[Stanowisko / Position ]],0)))</f>
        <v>n/a</v>
      </c>
      <c r="FF498" s="190" t="str">
        <f>IF(INDEX(tab_MinKomp[Testy czystości / Reinheitstests],MATCH($B497,tab_MinKomp[[Stanowisko / Position ]:[Stanowisko / Position ]],0))="n/a","n/a",FF497-INDEX(tab_MinKomp[Testy czystości / Reinheitstests],MATCH($B497,tab_MinKomp[[Stanowisko / Position ]:[Stanowisko / Position ]],0)))</f>
        <v>n/a</v>
      </c>
      <c r="FG498" s="194" t="str">
        <f>IF(INDEX(tab_MinKomp[Czyszczenie form plastikowych],MATCH($B497,tab_MinKomp[[Stanowisko / Position ]:[Stanowisko / Position ]],0))="n/a","n/a",FG497-INDEX(tab_MinKomp[Czyszczenie form plastikowych],MATCH($B497,tab_MinKomp[[Stanowisko / Position ]:[Stanowisko / Position ]],0)))</f>
        <v>n/a</v>
      </c>
      <c r="FH498" s="194" t="str">
        <f>IF(INDEX(tab_MinKomp[Wymiana form plastik],MATCH($B497,tab_MinKomp[[Stanowisko / Position ]:[Stanowisko / Position ]],0))="n/a","n/a",FH497-INDEX(tab_MinKomp[Wymiana form plastik],MATCH($B497,tab_MinKomp[[Stanowisko / Position ]:[Stanowisko / Position ]],0)))</f>
        <v>n/a</v>
      </c>
      <c r="FI498" s="194" t="str">
        <f>IF(INDEX(tab_MinKomp[Wymiana form guma],MATCH($B497,tab_MinKomp[[Stanowisko / Position ]:[Stanowisko / Position ]],0))="n/a","n/a",FI497-INDEX(tab_MinKomp[Wymiana form guma],MATCH($B497,tab_MinKomp[[Stanowisko / Position ]:[Stanowisko / Position ]],0)))</f>
        <v>n/a</v>
      </c>
      <c r="FJ498" s="194" t="str">
        <f>IF(INDEX(tab_MinKomp[Konserwacja KK],MATCH($B497,tab_MinKomp[[Stanowisko / Position ]:[Stanowisko / Position ]],0))="n/a","n/a",FJ497-INDEX(tab_MinKomp[Konserwacja KK],MATCH($B497,tab_MinKomp[[Stanowisko / Position ]:[Stanowisko / Position ]],0)))</f>
        <v>n/a</v>
      </c>
      <c r="FK498" s="194" t="str">
        <f>IF(INDEX(tab_MinKomp[Konserwacja form guma],MATCH($B497,tab_MinKomp[[Stanowisko / Position ]:[Stanowisko / Position ]],0))="n/a","n/a",FK497-INDEX(tab_MinKomp[Konserwacja form guma],MATCH($B497,tab_MinKomp[[Stanowisko / Position ]:[Stanowisko / Position ]],0)))</f>
        <v>n/a</v>
      </c>
      <c r="FL498" s="194" t="str">
        <f>IF(INDEX(tab_MinKomp[Konserwacja form plastiki],MATCH($B497,tab_MinKomp[[Stanowisko / Position ]:[Stanowisko / Position ]],0))="n/a","n/a",FL497-INDEX(tab_MinKomp[Konserwacja form plastiki],MATCH($B497,tab_MinKomp[[Stanowisko / Position ]:[Stanowisko / Position ]],0)))</f>
        <v>n/a</v>
      </c>
      <c r="FM498" s="194" t="str">
        <f>IF(INDEX(tab_MinKomp[Konserwacja Gorącego Kanału],MATCH($B497,tab_MinKomp[[Stanowisko / Position ]:[Stanowisko / Position ]],0))="n/a","n/a",FM497-INDEX(tab_MinKomp[Konserwacja Gorącego Kanału],MATCH($B497,tab_MinKomp[[Stanowisko / Position ]:[Stanowisko / Position ]],0)))</f>
        <v>n/a</v>
      </c>
      <c r="FN498" s="194" t="str">
        <f>IF(INDEX(tab_MinKomp[MS Office (Excel)],MATCH($B497,tab_MinKomp[[Stanowisko / Position ]:[Stanowisko / Position ]],0))="n/a","n/a",FN497-INDEX(tab_MinKomp[MS Office (Excel)],MATCH($B497,tab_MinKomp[[Stanowisko / Position ]:[Stanowisko / Position ]],0)))</f>
        <v>n/a</v>
      </c>
      <c r="FO498" s="194" t="str">
        <f>IF(INDEX(tab_MinKomp[MS Office (Word)],MATCH($B497,tab_MinKomp[[Stanowisko / Position ]:[Stanowisko / Position ]],0))="n/a","n/a",FO497-INDEX(tab_MinKomp[MS Office (Word)],MATCH($B497,tab_MinKomp[[Stanowisko / Position ]:[Stanowisko / Position ]],0)))</f>
        <v>n/a</v>
      </c>
      <c r="FP498" s="194" t="str">
        <f>IF(INDEX(tab_MinKomp[MS Office (Power Point)],MATCH($B497,tab_MinKomp[[Stanowisko / Position ]:[Stanowisko / Position ]],0))="n/a","n/a",FP497-INDEX(tab_MinKomp[MS Office (Power Point)],MATCH($B497,tab_MinKomp[[Stanowisko / Position ]:[Stanowisko / Position ]],0)))</f>
        <v>n/a</v>
      </c>
      <c r="FQ498" s="196" t="str">
        <f>IF(INDEX(tab_MinKomp[Język angielski / Englisch],MATCH($B497,tab_MinKomp[[Stanowisko / Position ]:[Stanowisko / Position ]],0))="n/a","n/a",FQ497-INDEX(tab_MinKomp[Język angielski / Englisch],MATCH($B497,tab_MinKomp[[Stanowisko / Position ]:[Stanowisko / Position ]],0)))</f>
        <v>n/a</v>
      </c>
      <c r="FR498" s="196" t="str">
        <f>IF(INDEX(tab_MinKomp[Język niemiecki / Deutsch],MATCH($B497,tab_MinKomp[[Stanowisko / Position ]:[Stanowisko / Position ]],0))="n/a","n/a",FR497-INDEX(tab_MinKomp[Język niemiecki / Deutsch],MATCH($B497,tab_MinKomp[[Stanowisko / Position ]:[Stanowisko / Position ]],0)))</f>
        <v>n/a</v>
      </c>
      <c r="FS498" s="194">
        <f>IF(INDEX(tab_MinKomp[Zarządzanie dokumentacją procesową / Process dokumentation management],MATCH($B497,tab_MinKomp[[Stanowisko / Position ]:[Stanowisko / Position ]],0))="n/a","n/a",FS497-INDEX(tab_MinKomp[Zarządzanie dokumentacją procesową / Process dokumentation management],MATCH($B497,tab_MinKomp[[Stanowisko / Position ]:[Stanowisko / Position ]],0)))</f>
        <v>0</v>
      </c>
      <c r="FT498" s="194">
        <f>IF(INDEX(tab_MinKomp[Znajomość procesów z obszaru / Kenntiss der prozesse in dem Bereich],MATCH($B497,tab_MinKomp[[Stanowisko / Position ]:[Stanowisko / Position ]],0))="n/a","n/a",FT497-INDEX(tab_MinKomp[Znajomość procesów z obszaru / Kenntiss der prozesse in dem Bereich],MATCH($B497,tab_MinKomp[[Stanowisko / Position ]:[Stanowisko / Position ]],0)))</f>
        <v>0</v>
      </c>
      <c r="FU498" s="194">
        <f>IF(INDEX(tab_MinKomp[optymalizacja procesów / Prozessoptymalisierung],MATCH($B497,tab_MinKomp[[Stanowisko / Position ]:[Stanowisko / Position ]],0))="n/a","n/a",FU497-INDEX(tab_MinKomp[optymalizacja procesów / Prozessoptymalisierung],MATCH($B497,tab_MinKomp[[Stanowisko / Position ]:[Stanowisko / Position ]],0)))</f>
        <v>1</v>
      </c>
      <c r="FV498" s="194">
        <f>IF(INDEX(tab_MinKomp[Umiejętności szkoleniowe / Trainingsfähigkeiten],MATCH($B497,tab_MinKomp[[Stanowisko / Position ]:[Stanowisko / Position ]],0))="n/a","n/a",FV497-INDEX(tab_MinKomp[Umiejętności szkoleniowe / Trainingsfähigkeiten],MATCH($B497,tab_MinKomp[[Stanowisko / Position ]:[Stanowisko / Position ]],0)))</f>
        <v>1</v>
      </c>
      <c r="FW498" s="194">
        <f>IF(INDEX(tab_MinKomp[Analityczne myślenie, podejście / Analitysches Denken, Einstellung],MATCH($B497,tab_MinKomp[[Stanowisko / Position ]:[Stanowisko / Position ]],0))="n/a","n/a",FW497-INDEX(tab_MinKomp[Analityczne myślenie, podejście / Analitysches Denken, Einstellung],MATCH($B497,tab_MinKomp[[Stanowisko / Position ]:[Stanowisko / Position ]],0)))</f>
        <v>1</v>
      </c>
      <c r="FX498" s="194">
        <f>IF(INDEX(tab_MinKomp[Dokładność, precyzja w dzialaniu / Genauigkeit, Präzision in die Arbeit],MATCH($B497,tab_MinKomp[[Stanowisko / Position ]:[Stanowisko / Position ]],0))="n/a","n/a",FX497-INDEX(tab_MinKomp[Dokładność, precyzja w dzialaniu / Genauigkeit, Präzision in die Arbeit],MATCH($B497,tab_MinKomp[[Stanowisko / Position ]:[Stanowisko / Position ]],0)))</f>
        <v>0</v>
      </c>
      <c r="FY498" s="194">
        <f>IF(INDEX(tab_MinKomp[Dyspozycyjność / Verfügbarkeit],MATCH($B497,tab_MinKomp[[Stanowisko / Position ]:[Stanowisko / Position ]],0))="n/a","n/a",FY497-INDEX(tab_MinKomp[Dyspozycyjność / Verfügbarkeit],MATCH($B497,tab_MinKomp[[Stanowisko / Position ]:[Stanowisko / Position ]],0)))</f>
        <v>0</v>
      </c>
      <c r="FZ498" s="194">
        <f>IF(INDEX(tab_MinKomp[Zaangażowanie / 
Engagement],MATCH($B497,tab_MinKomp[[Stanowisko / Position ]:[Stanowisko / Position ]],0))="n/a","n/a",FZ497-INDEX(tab_MinKomp[Zaangażowanie / 
Engagement],MATCH($B497,tab_MinKomp[[Stanowisko / Position ]:[Stanowisko / Position ]],0)))</f>
        <v>0</v>
      </c>
      <c r="GA498" s="194" t="str">
        <f>IF(INDEX(tab_MinKomp[Konserwacja form guma],MATCH($B497,tab_MinKomp[[Stanowisko / Position ]:[Stanowisko / Position ]],0))="n/a","n/a",GA497-INDEX(tab_MinKomp[Konserwacja form guma],MATCH($B497,tab_MinKomp[[Stanowisko / Position ]:[Stanowisko / Position ]],0)))</f>
        <v>n/a</v>
      </c>
      <c r="GB498" s="194" t="str">
        <f>IF(INDEX(tab_MinKomp[Konserwacja form plastiki],MATCH($B497,tab_MinKomp[[Stanowisko / Position ]:[Stanowisko / Position ]],0))="n/a","n/a",GB497-INDEX(tab_MinKomp[Konserwacja form plastiki],MATCH($B497,tab_MinKomp[[Stanowisko / Position ]:[Stanowisko / Position ]],0)))</f>
        <v>n/a</v>
      </c>
      <c r="GC498" s="194">
        <f>IF(INDEX(tab_MinKomp[Elastyczność w działaniu],MATCH($B497,tab_MinKomp[[Stanowisko / Position ]:[Stanowisko / Position ]],0))="n/a","n/a",GC497-INDEX(tab_MinKomp[Elastyczność w działaniu],MATCH($B497,tab_MinKomp[[Stanowisko / Position ]:[Stanowisko / Position ]],0)))</f>
        <v>0</v>
      </c>
      <c r="GD498" s="194">
        <f>IF(INDEX(tab_MinKomp[Komunikatywność],MATCH($B497,tab_MinKomp[[Stanowisko / Position ]:[Stanowisko / Position ]],0))="n/a","n/a",GD497-INDEX(tab_MinKomp[Komunikatywność],MATCH($B497,tab_MinKomp[[Stanowisko / Position ]:[Stanowisko / Position ]],0)))</f>
        <v>1</v>
      </c>
      <c r="GE498" s="193" t="str">
        <f>IF(INDEX(tab_MinKomp[Motywowanie i budowanie zaangażowania zespołu],MATCH($B497,tab_MinKomp[[Stanowisko / Position ]:[Stanowisko / Position ]],0))="n/a","n/a",GE497-INDEX(tab_MinKomp[Motywowanie i budowanie zaangażowania zespołu],MATCH($B497,tab_MinKomp[[Stanowisko / Position ]:[Stanowisko / Position ]],0)))</f>
        <v>n/a</v>
      </c>
      <c r="GF498" s="186" t="s">
        <v>248</v>
      </c>
      <c r="GG498" s="186" t="s">
        <v>248</v>
      </c>
      <c r="GH498" s="186" t="s">
        <v>248</v>
      </c>
      <c r="GI498" s="186" t="s">
        <v>248</v>
      </c>
      <c r="GJ498" s="186" t="s">
        <v>248</v>
      </c>
      <c r="GK498" s="186" t="s">
        <v>248</v>
      </c>
      <c r="GL498" s="186" t="s">
        <v>248</v>
      </c>
      <c r="GM498" s="186" t="s">
        <v>248</v>
      </c>
      <c r="GN498" s="186" t="s">
        <v>248</v>
      </c>
      <c r="GO498" s="186" t="s">
        <v>248</v>
      </c>
      <c r="GP498" s="186" t="s">
        <v>248</v>
      </c>
      <c r="GQ498" s="186" t="s">
        <v>248</v>
      </c>
      <c r="GR498" s="186" t="s">
        <v>248</v>
      </c>
      <c r="GS498" s="186" t="s">
        <v>248</v>
      </c>
      <c r="GT498" s="186" t="s">
        <v>248</v>
      </c>
      <c r="GU498" s="186" t="s">
        <v>248</v>
      </c>
      <c r="GV498" s="186" t="s">
        <v>248</v>
      </c>
      <c r="GW498" s="186" t="s">
        <v>248</v>
      </c>
      <c r="GX498" s="186" t="s">
        <v>248</v>
      </c>
      <c r="GY498" s="186" t="s">
        <v>248</v>
      </c>
      <c r="GZ498" s="261" t="s">
        <v>248</v>
      </c>
      <c r="HA498" s="261" t="s">
        <v>248</v>
      </c>
      <c r="HB498" s="191">
        <f>SUM(G498:GE498)/(HB497-(SUM(G498:GE498)))</f>
        <v>8.3333333333333329E-2</v>
      </c>
    </row>
    <row r="499" spans="1:210" ht="24.9" customHeight="1" x14ac:dyDescent="0.3">
      <c r="A499" s="105" t="s">
        <v>317</v>
      </c>
      <c r="B499" s="105" t="s">
        <v>315</v>
      </c>
      <c r="C499" s="105" t="s">
        <v>386</v>
      </c>
      <c r="D499" s="105">
        <v>1491</v>
      </c>
      <c r="E499" s="394" t="s">
        <v>636</v>
      </c>
      <c r="F499" s="185" t="s">
        <v>374</v>
      </c>
      <c r="G499" s="186">
        <v>2</v>
      </c>
      <c r="H499" s="186">
        <v>1</v>
      </c>
      <c r="I499" s="186">
        <v>2</v>
      </c>
      <c r="J499" s="186">
        <v>1</v>
      </c>
      <c r="K499" s="186">
        <v>1</v>
      </c>
      <c r="L499" s="186" t="s">
        <v>248</v>
      </c>
      <c r="M499" s="186" t="s">
        <v>248</v>
      </c>
      <c r="N499" s="186" t="s">
        <v>248</v>
      </c>
      <c r="O499" s="186">
        <v>1</v>
      </c>
      <c r="P499" s="186">
        <v>1</v>
      </c>
      <c r="Q499" s="186" t="s">
        <v>248</v>
      </c>
      <c r="R499" s="186" t="s">
        <v>248</v>
      </c>
      <c r="S499" s="186" t="s">
        <v>248</v>
      </c>
      <c r="T499" s="186" t="s">
        <v>248</v>
      </c>
      <c r="U499" s="186" t="s">
        <v>248</v>
      </c>
      <c r="V499" s="186" t="s">
        <v>248</v>
      </c>
      <c r="W499" s="186" t="s">
        <v>248</v>
      </c>
      <c r="X499" s="186" t="s">
        <v>248</v>
      </c>
      <c r="Y499" s="186" t="s">
        <v>248</v>
      </c>
      <c r="Z499" s="186" t="s">
        <v>248</v>
      </c>
      <c r="AA499" s="186" t="s">
        <v>248</v>
      </c>
      <c r="AB499" s="186" t="s">
        <v>248</v>
      </c>
      <c r="AC499" s="186" t="s">
        <v>248</v>
      </c>
      <c r="AD499" s="186" t="s">
        <v>248</v>
      </c>
      <c r="AE499" s="186" t="s">
        <v>248</v>
      </c>
      <c r="AF499" s="186" t="s">
        <v>248</v>
      </c>
      <c r="AG499" s="186" t="s">
        <v>248</v>
      </c>
      <c r="AH499" s="186" t="s">
        <v>248</v>
      </c>
      <c r="AI499" s="186" t="s">
        <v>248</v>
      </c>
      <c r="AJ499" s="186" t="s">
        <v>248</v>
      </c>
      <c r="AK499" s="186" t="s">
        <v>248</v>
      </c>
      <c r="AL499" s="186">
        <v>1</v>
      </c>
      <c r="AM499" s="186" t="s">
        <v>248</v>
      </c>
      <c r="AN499" s="186" t="s">
        <v>248</v>
      </c>
      <c r="AO499" s="186">
        <v>1</v>
      </c>
      <c r="AP499" s="186" t="s">
        <v>248</v>
      </c>
      <c r="AQ499" s="186">
        <v>1</v>
      </c>
      <c r="AR499" s="186" t="s">
        <v>248</v>
      </c>
      <c r="AS499" s="186" t="s">
        <v>248</v>
      </c>
      <c r="AT499" s="186" t="s">
        <v>248</v>
      </c>
      <c r="AU499" s="186" t="s">
        <v>248</v>
      </c>
      <c r="AV499" s="186">
        <v>2</v>
      </c>
      <c r="AW499" s="186">
        <v>1</v>
      </c>
      <c r="AX499" s="186" t="s">
        <v>248</v>
      </c>
      <c r="AY499" s="186" t="s">
        <v>248</v>
      </c>
      <c r="AZ499" s="186" t="s">
        <v>248</v>
      </c>
      <c r="BA499" s="186" t="s">
        <v>248</v>
      </c>
      <c r="BB499" s="186" t="s">
        <v>248</v>
      </c>
      <c r="BC499" s="186" t="s">
        <v>248</v>
      </c>
      <c r="BD499" s="186" t="s">
        <v>248</v>
      </c>
      <c r="BE499" s="186" t="s">
        <v>248</v>
      </c>
      <c r="BF499" s="186" t="s">
        <v>248</v>
      </c>
      <c r="BG499" s="186" t="s">
        <v>248</v>
      </c>
      <c r="BH499" s="186" t="s">
        <v>248</v>
      </c>
      <c r="BI499" s="186" t="s">
        <v>248</v>
      </c>
      <c r="BJ499" s="186" t="s">
        <v>248</v>
      </c>
      <c r="BK499" s="186" t="s">
        <v>248</v>
      </c>
      <c r="BL499" s="186" t="s">
        <v>248</v>
      </c>
      <c r="BM499" s="186" t="s">
        <v>248</v>
      </c>
      <c r="BN499" s="186" t="s">
        <v>248</v>
      </c>
      <c r="BO499" s="186" t="s">
        <v>248</v>
      </c>
      <c r="BP499" s="186">
        <v>2</v>
      </c>
      <c r="BQ499" s="186" t="s">
        <v>248</v>
      </c>
      <c r="BR499" s="186">
        <v>1</v>
      </c>
      <c r="BS499" s="186" t="s">
        <v>248</v>
      </c>
      <c r="BT499" s="186" t="s">
        <v>248</v>
      </c>
      <c r="BU499" s="186" t="s">
        <v>248</v>
      </c>
      <c r="BV499" s="186" t="s">
        <v>248</v>
      </c>
      <c r="BW499" s="186" t="s">
        <v>248</v>
      </c>
      <c r="BX499" s="186" t="s">
        <v>248</v>
      </c>
      <c r="BY499" s="186" t="s">
        <v>248</v>
      </c>
      <c r="BZ499" s="186" t="s">
        <v>248</v>
      </c>
      <c r="CA499" s="186">
        <v>1</v>
      </c>
      <c r="CB499" s="186" t="s">
        <v>248</v>
      </c>
      <c r="CC499" s="186">
        <v>2</v>
      </c>
      <c r="CD499" s="186">
        <v>2</v>
      </c>
      <c r="CE499" s="186" t="s">
        <v>248</v>
      </c>
      <c r="CF499" s="186" t="s">
        <v>248</v>
      </c>
      <c r="CG499" s="186">
        <v>1</v>
      </c>
      <c r="CH499" s="186" t="s">
        <v>248</v>
      </c>
      <c r="CI499" s="186" t="s">
        <v>248</v>
      </c>
      <c r="CJ499" s="186" t="s">
        <v>248</v>
      </c>
      <c r="CK499" s="186" t="s">
        <v>248</v>
      </c>
      <c r="CL499" s="186" t="s">
        <v>248</v>
      </c>
      <c r="CM499" s="186" t="s">
        <v>248</v>
      </c>
      <c r="CN499" s="186" t="s">
        <v>248</v>
      </c>
      <c r="CO499" s="186" t="s">
        <v>248</v>
      </c>
      <c r="CP499" s="186" t="s">
        <v>248</v>
      </c>
      <c r="CQ499" s="186" t="s">
        <v>248</v>
      </c>
      <c r="CR499" s="186" t="s">
        <v>248</v>
      </c>
      <c r="CS499" s="186" t="s">
        <v>248</v>
      </c>
      <c r="CT499" s="186" t="s">
        <v>248</v>
      </c>
      <c r="CU499" s="186" t="s">
        <v>248</v>
      </c>
      <c r="CV499" s="186" t="s">
        <v>248</v>
      </c>
      <c r="CW499" s="186">
        <v>2</v>
      </c>
      <c r="CX499" s="186" t="s">
        <v>248</v>
      </c>
      <c r="CY499" s="186" t="s">
        <v>248</v>
      </c>
      <c r="CZ499" s="186" t="s">
        <v>248</v>
      </c>
      <c r="DA499" s="186" t="s">
        <v>248</v>
      </c>
      <c r="DB499" s="186" t="s">
        <v>248</v>
      </c>
      <c r="DC499" s="186" t="s">
        <v>248</v>
      </c>
      <c r="DD499" s="186" t="s">
        <v>248</v>
      </c>
      <c r="DE499" s="186" t="s">
        <v>248</v>
      </c>
      <c r="DF499" s="186">
        <v>1</v>
      </c>
      <c r="DG499" s="186" t="s">
        <v>248</v>
      </c>
      <c r="DH499" s="186" t="s">
        <v>248</v>
      </c>
      <c r="DI499" s="186" t="s">
        <v>248</v>
      </c>
      <c r="DJ499" s="186" t="s">
        <v>248</v>
      </c>
      <c r="DK499" s="186" t="s">
        <v>248</v>
      </c>
      <c r="DL499" s="186" t="s">
        <v>248</v>
      </c>
      <c r="DM499" s="186" t="s">
        <v>248</v>
      </c>
      <c r="DN499" s="186" t="s">
        <v>248</v>
      </c>
      <c r="DO499" s="186" t="s">
        <v>248</v>
      </c>
      <c r="DP499" s="186" t="s">
        <v>248</v>
      </c>
      <c r="DQ499" s="186" t="s">
        <v>248</v>
      </c>
      <c r="DR499" s="186" t="s">
        <v>248</v>
      </c>
      <c r="DS499" s="186" t="s">
        <v>248</v>
      </c>
      <c r="DT499" s="186" t="s">
        <v>248</v>
      </c>
      <c r="DU499" s="186" t="s">
        <v>248</v>
      </c>
      <c r="DV499" s="186" t="s">
        <v>248</v>
      </c>
      <c r="DW499" s="186" t="s">
        <v>248</v>
      </c>
      <c r="DX499" s="186" t="s">
        <v>248</v>
      </c>
      <c r="DY499" s="186" t="s">
        <v>248</v>
      </c>
      <c r="DZ499" s="186" t="s">
        <v>248</v>
      </c>
      <c r="EA499" s="186" t="s">
        <v>248</v>
      </c>
      <c r="EB499" s="186" t="s">
        <v>248</v>
      </c>
      <c r="EC499" s="186" t="s">
        <v>248</v>
      </c>
      <c r="ED499" s="186" t="s">
        <v>248</v>
      </c>
      <c r="EE499" s="186" t="s">
        <v>248</v>
      </c>
      <c r="EF499" s="186" t="s">
        <v>248</v>
      </c>
      <c r="EG499" s="186" t="s">
        <v>248</v>
      </c>
      <c r="EH499" s="186" t="s">
        <v>248</v>
      </c>
      <c r="EI499" s="186" t="s">
        <v>248</v>
      </c>
      <c r="EJ499" s="186" t="s">
        <v>248</v>
      </c>
      <c r="EK499" s="186" t="s">
        <v>248</v>
      </c>
      <c r="EL499" s="184" t="s">
        <v>248</v>
      </c>
      <c r="EM499" s="184" t="s">
        <v>248</v>
      </c>
      <c r="EN499" s="184" t="s">
        <v>248</v>
      </c>
      <c r="EO499" s="186" t="s">
        <v>248</v>
      </c>
      <c r="EP499" s="186" t="s">
        <v>248</v>
      </c>
      <c r="EQ499" s="186" t="s">
        <v>248</v>
      </c>
      <c r="ER499" s="186" t="s">
        <v>248</v>
      </c>
      <c r="ES499" s="186" t="s">
        <v>248</v>
      </c>
      <c r="ET499" s="186" t="s">
        <v>248</v>
      </c>
      <c r="EU499" s="186" t="s">
        <v>248</v>
      </c>
      <c r="EV499" s="186" t="s">
        <v>248</v>
      </c>
      <c r="EW499" s="186" t="s">
        <v>248</v>
      </c>
      <c r="EX499" s="186" t="s">
        <v>248</v>
      </c>
      <c r="EY499" s="186" t="s">
        <v>248</v>
      </c>
      <c r="EZ499" s="186" t="s">
        <v>248</v>
      </c>
      <c r="FA499" s="186" t="s">
        <v>248</v>
      </c>
      <c r="FB499" s="186" t="s">
        <v>248</v>
      </c>
      <c r="FC499" s="186" t="s">
        <v>248</v>
      </c>
      <c r="FD499" s="186" t="s">
        <v>248</v>
      </c>
      <c r="FE499" s="186" t="s">
        <v>248</v>
      </c>
      <c r="FF499" s="186" t="s">
        <v>248</v>
      </c>
      <c r="FG499" s="186" t="s">
        <v>248</v>
      </c>
      <c r="FH499" s="186" t="s">
        <v>248</v>
      </c>
      <c r="FI499" s="186" t="s">
        <v>248</v>
      </c>
      <c r="FJ499" s="186" t="s">
        <v>248</v>
      </c>
      <c r="FK499" s="186" t="s">
        <v>248</v>
      </c>
      <c r="FL499" s="186" t="s">
        <v>248</v>
      </c>
      <c r="FM499" s="186" t="s">
        <v>248</v>
      </c>
      <c r="FN499" s="186" t="s">
        <v>248</v>
      </c>
      <c r="FO499" s="186" t="s">
        <v>248</v>
      </c>
      <c r="FP499" s="186" t="s">
        <v>248</v>
      </c>
      <c r="FQ499" s="187" t="s">
        <v>248</v>
      </c>
      <c r="FR499" s="187" t="s">
        <v>248</v>
      </c>
      <c r="FS499" s="186">
        <v>2</v>
      </c>
      <c r="FT499" s="186">
        <v>2</v>
      </c>
      <c r="FU499" s="186">
        <v>1</v>
      </c>
      <c r="FV499" s="186">
        <v>1</v>
      </c>
      <c r="FW499" s="186">
        <v>1</v>
      </c>
      <c r="FX499" s="186">
        <v>2</v>
      </c>
      <c r="FY499" s="186">
        <v>2</v>
      </c>
      <c r="FZ499" s="186">
        <v>2</v>
      </c>
      <c r="GA499" s="186" t="s">
        <v>248</v>
      </c>
      <c r="GB499" s="186" t="s">
        <v>248</v>
      </c>
      <c r="GC499" s="186">
        <v>2</v>
      </c>
      <c r="GD499" s="186">
        <v>1</v>
      </c>
      <c r="GE499" s="186" t="s">
        <v>248</v>
      </c>
      <c r="GF499" s="186" t="s">
        <v>248</v>
      </c>
      <c r="GG499" s="186" t="s">
        <v>248</v>
      </c>
      <c r="GH499" s="186" t="s">
        <v>248</v>
      </c>
      <c r="GI499" s="186" t="s">
        <v>248</v>
      </c>
      <c r="GJ499" s="186" t="s">
        <v>248</v>
      </c>
      <c r="GK499" s="186" t="s">
        <v>248</v>
      </c>
      <c r="GL499" s="186" t="s">
        <v>248</v>
      </c>
      <c r="GM499" s="186" t="s">
        <v>248</v>
      </c>
      <c r="GN499" s="186" t="s">
        <v>248</v>
      </c>
      <c r="GO499" s="186" t="s">
        <v>248</v>
      </c>
      <c r="GP499" s="186" t="s">
        <v>248</v>
      </c>
      <c r="GQ499" s="186" t="s">
        <v>248</v>
      </c>
      <c r="GR499" s="186" t="s">
        <v>248</v>
      </c>
      <c r="GS499" s="186" t="s">
        <v>248</v>
      </c>
      <c r="GT499" s="186" t="s">
        <v>248</v>
      </c>
      <c r="GU499" s="186" t="s">
        <v>248</v>
      </c>
      <c r="GV499" s="186" t="s">
        <v>248</v>
      </c>
      <c r="GW499" s="186" t="s">
        <v>248</v>
      </c>
      <c r="GX499" s="186" t="s">
        <v>248</v>
      </c>
      <c r="GY499" s="186" t="s">
        <v>248</v>
      </c>
      <c r="GZ499" s="261" t="s">
        <v>248</v>
      </c>
      <c r="HA499" s="261" t="s">
        <v>248</v>
      </c>
      <c r="HB499" s="188">
        <f t="shared" ref="HB499" si="572">SUM(G499:GE499)</f>
        <v>43</v>
      </c>
    </row>
    <row r="500" spans="1:210" ht="24.9" customHeight="1" thickBot="1" x14ac:dyDescent="0.35">
      <c r="A500" s="108" t="str">
        <f t="shared" ref="A500" si="573">A499</f>
        <v>Prod.-Q-2</v>
      </c>
      <c r="B500" s="108" t="str">
        <f t="shared" ref="B500" si="574">B499</f>
        <v>Pracownik Produkcji</v>
      </c>
      <c r="C500" s="108" t="str">
        <f t="shared" ref="C500" si="575">C499</f>
        <v>MS</v>
      </c>
      <c r="D500" s="108">
        <f t="shared" ref="D500" si="576">D499</f>
        <v>1491</v>
      </c>
      <c r="E500" s="395"/>
      <c r="F500" s="189" t="s">
        <v>375</v>
      </c>
      <c r="G500" s="192">
        <f>IF(INDEX(tab_MinKomp[Przepisy BHP / BHP Vorschriften],MATCH($B499,tab_MinKomp[[Stanowisko / Position ]:[Stanowisko / Position ]],0))="n/a","n/a",G499-INDEX(tab_MinKomp[Przepisy BHP / BHP Vorschriften],MATCH($B499,tab_MinKomp[[Stanowisko / Position ]:[Stanowisko / Position ]],0)))</f>
        <v>0</v>
      </c>
      <c r="H500" s="193">
        <f>IF(INDEX(tab_MinKomp[Przepisy PPOŻ / Brandschutzbestimmungen],MATCH($B499,tab_MinKomp[[Stanowisko / Position ]:[Stanowisko / Position ]],0))="n/a","n/a",H499-INDEX(tab_MinKomp[Przepisy PPOŻ / Brandschutzbestimmungen],MATCH($B499,tab_MinKomp[[Stanowisko / Position ]:[Stanowisko / Position ]],0)))</f>
        <v>0</v>
      </c>
      <c r="I500" s="193">
        <f>IF(INDEX(tab_MinKomp[Ryzyko zawodowe na stanowiskach pracyv/ Berufliche Risiken an Arbeitsstellen],MATCH($B499,tab_MinKomp[[Stanowisko / Position ]:[Stanowisko / Position ]],0))="n/a","n/a",I499-INDEX(tab_MinKomp[Ryzyko zawodowe na stanowiskach pracyv/ Berufliche Risiken an Arbeitsstellen],MATCH($B499,tab_MinKomp[[Stanowisko / Position ]:[Stanowisko / Position ]],0)))</f>
        <v>0</v>
      </c>
      <c r="J500" s="193">
        <f>IF(INDEX(tab_MinKomp[Gospodarka substancjami niebezpiecznymi / Gefahrstoffmanagement],MATCH($B499,tab_MinKomp[[Stanowisko / Position ]:[Stanowisko / Position ]],0))="n/a","n/a",J499-INDEX(tab_MinKomp[Gospodarka substancjami niebezpiecznymi / Gefahrstoffmanagement],MATCH($B499,tab_MinKomp[[Stanowisko / Position ]:[Stanowisko / Position ]],0)))</f>
        <v>0</v>
      </c>
      <c r="K500" s="193">
        <f>IF(INDEX(tab_MinKomp[Gospodarka odpadami / Abfallwirtschaft],MATCH($B499,tab_MinKomp[[Stanowisko / Position ]:[Stanowisko / Position ]],0))="n/a","n/a",K499-INDEX(tab_MinKomp[Gospodarka odpadami / Abfallwirtschaft],MATCH($B499,tab_MinKomp[[Stanowisko / Position ]:[Stanowisko / Position ]],0)))</f>
        <v>0</v>
      </c>
      <c r="L500" s="194" t="str">
        <f>IF(INDEX(tab_MinKomp[Przepisy kodeksu pracy / Bestimmungen des Arbeitsgesetzes],MATCH($B499,tab_MinKomp[[Stanowisko / Position ]:[Stanowisko / Position ]],0))="n/a","n/a",L499-INDEX(tab_MinKomp[Przepisy kodeksu pracy / Bestimmungen des Arbeitsgesetzes],MATCH($B499,tab_MinKomp[[Stanowisko / Position ]:[Stanowisko / Position ]],0)))</f>
        <v>n/a</v>
      </c>
      <c r="M500" s="195" t="str">
        <f>IF(INDEX(tab_MinKomp[Przepisy o ub.społ. ZUS  / Sozialversicherungsvorschriften],MATCH($B499,tab_MinKomp[[Stanowisko / Position ]:[Stanowisko / Position ]],0))="n/a","n/a",M499-INDEX(tab_MinKomp[Przepisy o ub.społ. ZUS  / Sozialversicherungsvorschriften],MATCH($B499,tab_MinKomp[[Stanowisko / Position ]:[Stanowisko / Position ]],0)))</f>
        <v>n/a</v>
      </c>
      <c r="N500" s="194" t="str">
        <f>IF(INDEX(tab_MinKomp[PRZEPISY O PDOF /persönlich Einkommensteuergesetz ],MATCH($B499,tab_MinKomp[[Stanowisko / Position ]:[Stanowisko / Position ]],0))="n/a","n/a",N499-INDEX(tab_MinKomp[PRZEPISY O PDOF /persönlich Einkommensteuergesetz ],MATCH($B499,tab_MinKomp[[Stanowisko / Position ]:[Stanowisko / Position ]],0)))</f>
        <v>n/a</v>
      </c>
      <c r="O500" s="194">
        <f>IF(INDEX(tab_MinKomp[Regulamin pracy / Arbeitsordnung],MATCH($B499,tab_MinKomp[[Stanowisko / Position ]:[Stanowisko / Position ]],0))="n/a","n/a",O499-INDEX(tab_MinKomp[Regulamin pracy / Arbeitsordnung],MATCH($B499,tab_MinKomp[[Stanowisko / Position ]:[Stanowisko / Position ]],0)))</f>
        <v>0</v>
      </c>
      <c r="P500" s="194">
        <f>IF(INDEX(tab_MinKomp[Regulamin wynagradzania / Vergütungsordnung],MATCH($B499,tab_MinKomp[[Stanowisko / Position ]:[Stanowisko / Position ]],0))="n/a","n/a",P499-INDEX(tab_MinKomp[Regulamin wynagradzania / Vergütungsordnung],MATCH($B499,tab_MinKomp[[Stanowisko / Position ]:[Stanowisko / Position ]],0)))</f>
        <v>0</v>
      </c>
      <c r="Q500" s="194" t="str">
        <f>IF(INDEX(tab_MinKomp[System R2PŁATNIK PRO: Płace / Lohnabrechnung],MATCH($B499,tab_MinKomp[[Stanowisko / Position ]:[Stanowisko / Position ]],0))="n/a","n/a",Q499-INDEX(tab_MinKomp[System R2PŁATNIK PRO: Płace / Lohnabrechnung],MATCH($B499,tab_MinKomp[[Stanowisko / Position ]:[Stanowisko / Position ]],0)))</f>
        <v>n/a</v>
      </c>
      <c r="R500" s="194" t="str">
        <f>IF(INDEX(tab_MinKomp[SystemR2PŁATNIK PRO: KADRY / Personaldaten],MATCH($B499,tab_MinKomp[[Stanowisko / Position ]:[Stanowisko / Position ]],0))="n/a","n/a",R499-INDEX(tab_MinKomp[SystemR2PŁATNIK PRO: KADRY / Personaldaten],MATCH($B499,tab_MinKomp[[Stanowisko / Position ]:[Stanowisko / Position ]],0)))</f>
        <v>n/a</v>
      </c>
      <c r="S500" s="194" t="str">
        <f>IF(INDEX(tab_MinKomp[SYSTEM R2PŁATNIK PRO: zarządzanie pracownikami / Arbeitsverwaltung],MATCH($B499,tab_MinKomp[[Stanowisko / Position ]:[Stanowisko / Position ]],0))="n/a","n/a",S499-INDEX(tab_MinKomp[SYSTEM R2PŁATNIK PRO: zarządzanie pracownikami / Arbeitsverwaltung],MATCH($B499,tab_MinKomp[[Stanowisko / Position ]:[Stanowisko / Position ]],0)))</f>
        <v>n/a</v>
      </c>
      <c r="T500" s="194" t="str">
        <f>IF(INDEX(tab_MinKomp[Doradztwo, wsparcie personalne / Personalberatung und Unterstützung],MATCH($B499,tab_MinKomp[[Stanowisko / Position ]:[Stanowisko / Position ]],0))="n/a","n/a",T499-INDEX(tab_MinKomp[Doradztwo, wsparcie personalne / Personalberatung und Unterstützung],MATCH($B499,tab_MinKomp[[Stanowisko / Position ]:[Stanowisko / Position ]],0)))</f>
        <v>n/a</v>
      </c>
      <c r="U500" s="194" t="str">
        <f>IF(INDEX(tab_MinKomp[Przepisy o podatku VAT / MwSt.- Gesetz],MATCH($B499,tab_MinKomp[[Stanowisko / Position ]:[Stanowisko / Position ]],0))="n/a","n/a",U499-INDEX(tab_MinKomp[Przepisy o podatku VAT / MwSt.- Gesetz],MATCH($B499,tab_MinKomp[[Stanowisko / Position ]:[Stanowisko / Position ]],0)))</f>
        <v>n/a</v>
      </c>
      <c r="V500" s="194" t="str">
        <f>IF(INDEX(tab_MinKomp[PrzepisyPDOP / geschäftlich Einkommensteuergesetz],MATCH($B499,tab_MinKomp[[Stanowisko / Position ]:[Stanowisko / Position ]],0))="n/a","n/a",V499-INDEX(tab_MinKomp[PrzepisyPDOP / geschäftlich Einkommensteuergesetz],MATCH($B499,tab_MinKomp[[Stanowisko / Position ]:[Stanowisko / Position ]],0)))</f>
        <v>n/a</v>
      </c>
      <c r="W500" s="194" t="str">
        <f>IF(INDEX(tab_MinKomp[System BAAN / FINANSE (FIBU)],MATCH($B499,tab_MinKomp[[Stanowisko / Position ]:[Stanowisko / Position ]],0))="n/a","n/a",W499-INDEX(tab_MinKomp[System BAAN / FINANSE (FIBU)],MATCH($B499,tab_MinKomp[[Stanowisko / Position ]:[Stanowisko / Position ]],0)))</f>
        <v>n/a</v>
      </c>
      <c r="X500" s="194" t="str">
        <f>IF(INDEX(tab_MinKomp[Systemy pomocnicze / Hilfssysteme(STOCKPROGRAM, KALK2000 etc.)],MATCH($B499,tab_MinKomp[[Stanowisko / Position ]:[Stanowisko / Position ]],0))="n/a","n/a",X499-INDEX(tab_MinKomp[Systemy pomocnicze / Hilfssysteme(STOCKPROGRAM, KALK2000 etc.)],MATCH($B499,tab_MinKomp[[Stanowisko / Position ]:[Stanowisko / Position ]],0)))</f>
        <v>n/a</v>
      </c>
      <c r="Y500" s="194" t="str">
        <f>IF(INDEX(tab_MinKomp[Polityka rachunkowości / Buchführungspolitik],MATCH($B499,tab_MinKomp[[Stanowisko / Position ]:[Stanowisko / Position ]],0))="n/a","n/a",Y499-INDEX(tab_MinKomp[Polityka rachunkowości / Buchführungspolitik],MATCH($B499,tab_MinKomp[[Stanowisko / Position ]:[Stanowisko / Position ]],0)))</f>
        <v>n/a</v>
      </c>
      <c r="Z500" s="194" t="str">
        <f>IF(INDEX(tab_MinKomp[Ustawa o rachunkowości / Rechnungslegungsgesetz],MATCH($B499,tab_MinKomp[[Stanowisko / Position ]:[Stanowisko / Position ]],0))="n/a","n/a",Z499-INDEX(tab_MinKomp[Ustawa o rachunkowości / Rechnungslegungsgesetz],MATCH($B499,tab_MinKomp[[Stanowisko / Position ]:[Stanowisko / Position ]],0)))</f>
        <v>n/a</v>
      </c>
      <c r="AA500" s="194" t="str">
        <f>IF(INDEX(tab_MinKomp[WORKFLOW - TS-100],MATCH($B499,tab_MinKomp[[Stanowisko / Position ]:[Stanowisko / Position ]],0))="n/a","n/a",AA499-INDEX(tab_MinKomp[WORKFLOW - TS-100],MATCH($B499,tab_MinKomp[[Stanowisko / Position ]:[Stanowisko / Position ]],0)))</f>
        <v>n/a</v>
      </c>
      <c r="AB500" s="194" t="str">
        <f>IF(INDEX(tab_MinKomp[WORKFLOW - SFMS],MATCH($B499,tab_MinKomp[[Stanowisko / Position ]:[Stanowisko / Position ]],0))="n/a","n/a",AB499-INDEX(tab_MinKomp[WORKFLOW - SFMS],MATCH($B499,tab_MinKomp[[Stanowisko / Position ]:[Stanowisko / Position ]],0)))</f>
        <v>n/a</v>
      </c>
      <c r="AC500" s="194" t="str">
        <f>IF(INDEX(tab_MinKomp[System ISO 9001:2015],MATCH($B499,tab_MinKomp[[Stanowisko / Position ]:[Stanowisko / Position ]],0))="n/a","n/a",AC499-INDEX(tab_MinKomp[System ISO 9001:2015],MATCH($B499,tab_MinKomp[[Stanowisko / Position ]:[Stanowisko / Position ]],0)))</f>
        <v>n/a</v>
      </c>
      <c r="AD500" s="194" t="str">
        <f>IF(INDEX(tab_MinKomp[System ISO 9001:2015],MATCH($B499,tab_MinKomp[[Stanowisko / Position ]:[Stanowisko / Position ]],0))="n/a","n/a",AD499-INDEX(tab_MinKomp[System ISO 9001:2015],MATCH($B499,tab_MinKomp[[Stanowisko / Position ]:[Stanowisko / Position ]],0)))</f>
        <v>n/a</v>
      </c>
      <c r="AE500" s="194" t="str">
        <f>IF(INDEX(tab_MinKomp[System ISO 9001:2015],MATCH($B499,tab_MinKomp[[Stanowisko / Position ]:[Stanowisko / Position ]],0))="n/a","n/a",AE499-INDEX(tab_MinKomp[System ISO 9001:2015],MATCH($B499,tab_MinKomp[[Stanowisko / Position ]:[Stanowisko / Position ]],0)))</f>
        <v>n/a</v>
      </c>
      <c r="AF500" s="194" t="str">
        <f>IF(INDEX(tab_MinKomp[System ISO 9001:2015],MATCH($B499,tab_MinKomp[[Stanowisko / Position ]:[Stanowisko / Position ]],0))="n/a","n/a",AF499-INDEX(tab_MinKomp[System ISO 9001:2015],MATCH($B499,tab_MinKomp[[Stanowisko / Position ]:[Stanowisko / Position ]],0)))</f>
        <v>n/a</v>
      </c>
      <c r="AG500" s="194" t="str">
        <f>IF(INDEX(tab_MinKomp[Wymagania VDA 6.3 Process / Forderungen],MATCH($B499,tab_MinKomp[[Stanowisko / Position ]:[Stanowisko / Position ]],0))="n/a","n/a",AG499-INDEX(tab_MinKomp[Wymagania VDA 6.3 Process / Forderungen],MATCH($B499,tab_MinKomp[[Stanowisko / Position ]:[Stanowisko / Position ]],0)))</f>
        <v>n/a</v>
      </c>
      <c r="AH500" s="194" t="str">
        <f>IF(INDEX(tab_MinKomp[Wymagania VDA 6.5 Product / Forderungen],MATCH($B499,tab_MinKomp[[Stanowisko / Position ]:[Stanowisko / Position ]],0))="n/a","n/a",AH499-INDEX(tab_MinKomp[Wymagania VDA 6.5 Product / Forderungen],MATCH($B499,tab_MinKomp[[Stanowisko / Position ]:[Stanowisko / Position ]],0)))</f>
        <v>n/a</v>
      </c>
      <c r="AI500" s="194" t="str">
        <f>IF(INDEX(tab_MinKomp[System ISO 9001:2015],MATCH($B499,tab_MinKomp[[Stanowisko / Position ]:[Stanowisko / Position ]],0))="n/a","n/a",AI499-INDEX(tab_MinKomp[System ISO 9001:2015],MATCH($B499,tab_MinKomp[[Stanowisko / Position ]:[Stanowisko / Position ]],0)))</f>
        <v>n/a</v>
      </c>
      <c r="AJ500" s="194" t="str">
        <f>IF(INDEX(tab_MinKomp[Auditor systemu ISO 17021:2018],MATCH($B499,tab_MinKomp[[Stanowisko / Position ]:[Stanowisko / Position ]],0))="n/a","n/a",AJ499-INDEX(tab_MinKomp[Auditor systemu ISO 17021:2018],MATCH($B499,tab_MinKomp[[Stanowisko / Position ]:[Stanowisko / Position ]],0)))</f>
        <v>n/a</v>
      </c>
      <c r="AK500" s="194" t="str">
        <f>IF(INDEX(tab_MinKomp[Pełnomocnik systemu / Systemvertreter],MATCH($B499,tab_MinKomp[[Stanowisko / Position ]:[Stanowisko / Position ]],0))="n/a","n/a",AK499-INDEX(tab_MinKomp[Pełnomocnik systemu / Systemvertreter],MATCH($B499,tab_MinKomp[[Stanowisko / Position ]:[Stanowisko / Position ]],0)))</f>
        <v>n/a</v>
      </c>
      <c r="AL500" s="194">
        <f>IF(INDEX(tab_MinKomp[Polityka Etyczna - Compliance],MATCH($B499,tab_MinKomp[[Stanowisko / Position ]:[Stanowisko / Position ]],0))="n/a","n/a",AL499-INDEX(tab_MinKomp[Polityka Etyczna - Compliance],MATCH($B499,tab_MinKomp[[Stanowisko / Position ]:[Stanowisko / Position ]],0)))</f>
        <v>0</v>
      </c>
      <c r="AM500" s="194" t="str">
        <f>IF(INDEX(tab_MinKomp[WDRAŻANIE NOWYCH PROJEKTÓW/ PROCEDURA CTM],MATCH($B499,tab_MinKomp[[Stanowisko / Position ]:[Stanowisko / Position ]],0))="n/a","n/a",AM499-INDEX(tab_MinKomp[WDRAŻANIE NOWYCH PROJEKTÓW/ PROCEDURA CTM],MATCH($B499,tab_MinKomp[[Stanowisko / Position ]:[Stanowisko / Position ]],0)))</f>
        <v>n/a</v>
      </c>
      <c r="AN500" s="194" t="str">
        <f>IF(INDEX(tab_MinKomp[KAMIENIE MILOWE MSL/PIFF],MATCH($B499,tab_MinKomp[[Stanowisko / Position ]:[Stanowisko / Position ]],0))="n/a","n/a",AN499-INDEX(tab_MinKomp[KAMIENIE MILOWE MSL/PIFF],MATCH($B499,tab_MinKomp[[Stanowisko / Position ]:[Stanowisko / Position ]],0)))</f>
        <v>n/a</v>
      </c>
      <c r="AO500" s="194">
        <f>IF(INDEX(tab_MinKomp[CP],MATCH($B499,tab_MinKomp[[Stanowisko / Position ]:[Stanowisko / Position ]],0))="n/a","n/a",AO499-INDEX(tab_MinKomp[CP],MATCH($B499,tab_MinKomp[[Stanowisko / Position ]:[Stanowisko / Position ]],0)))</f>
        <v>0</v>
      </c>
      <c r="AP500" s="194" t="str">
        <f>IF(INDEX(tab_MinKomp[FMEA],MATCH($B499,tab_MinKomp[[Stanowisko / Position ]:[Stanowisko / Position ]],0))="n/a","n/a",AP499-INDEX(tab_MinKomp[FMEA],MATCH($B499,tab_MinKomp[[Stanowisko / Position ]:[Stanowisko / Position ]],0)))</f>
        <v>n/a</v>
      </c>
      <c r="AQ500" s="194">
        <f>IF(INDEX(tab_MinKomp[FLOW CHART],MATCH($B499,tab_MinKomp[[Stanowisko / Position ]:[Stanowisko / Position ]],0))="n/a","n/a",AQ499-INDEX(tab_MinKomp[FLOW CHART],MATCH($B499,tab_MinKomp[[Stanowisko / Position ]:[Stanowisko / Position ]],0)))</f>
        <v>0</v>
      </c>
      <c r="AR500" s="194" t="str">
        <f>IF(INDEX(tab_MinKomp[APQP],MATCH($B499,tab_MinKomp[[Stanowisko / Position ]:[Stanowisko / Position ]],0))="n/a","n/a",AR499-INDEX(tab_MinKomp[APQP],MATCH($B499,tab_MinKomp[[Stanowisko / Position ]:[Stanowisko / Position ]],0)))</f>
        <v>n/a</v>
      </c>
      <c r="AS500" s="194" t="str">
        <f>IF(INDEX(tab_MinKomp[MSA],MATCH($B499,tab_MinKomp[[Stanowisko / Position ]:[Stanowisko / Position ]],0))="n/a","n/a",AS499-INDEX(tab_MinKomp[MSA],MATCH($B499,tab_MinKomp[[Stanowisko / Position ]:[Stanowisko / Position ]],0)))</f>
        <v>n/a</v>
      </c>
      <c r="AT500" s="194" t="str">
        <f>IF(INDEX(tab_MinKomp[SPC],MATCH($B499,tab_MinKomp[[Stanowisko / Position ]:[Stanowisko / Position ]],0))="n/a","n/a",AT499-INDEX(tab_MinKomp[SPC],MATCH($B499,tab_MinKomp[[Stanowisko / Position ]:[Stanowisko / Position ]],0)))</f>
        <v>n/a</v>
      </c>
      <c r="AU500" s="194" t="str">
        <f>IF(INDEX(tab_MinKomp[CSR (SPECYFICZNE WYMAGANIA KLIENTA)],MATCH($B499,tab_MinKomp[[Stanowisko / Position ]:[Stanowisko / Position ]],0))="n/a","n/a",AU499-INDEX(tab_MinKomp[CSR (SPECYFICZNE WYMAGANIA KLIENTA)],MATCH($B499,tab_MinKomp[[Stanowisko / Position ]:[Stanowisko / Position ]],0)))</f>
        <v>n/a</v>
      </c>
      <c r="AV500" s="194">
        <f>IF(INDEX(tab_MinKomp[5S],MATCH($B499,tab_MinKomp[[Stanowisko / Position ]:[Stanowisko / Position ]],0))="n/a","n/a",AV499-INDEX(tab_MinKomp[5S],MATCH($B499,tab_MinKomp[[Stanowisko / Position ]:[Stanowisko / Position ]],0)))</f>
        <v>0</v>
      </c>
      <c r="AW500" s="194">
        <f>IF(INDEX(tab_MinKomp[LEAN MANAGEMENT],MATCH($B499,tab_MinKomp[[Stanowisko / Position ]:[Stanowisko / Position ]],0))="n/a","n/a",AW499-INDEX(tab_MinKomp[LEAN MANAGEMENT],MATCH($B499,tab_MinKomp[[Stanowisko / Position ]:[Stanowisko / Position ]],0)))</f>
        <v>0</v>
      </c>
      <c r="AX500" s="194" t="str">
        <f>IF(INDEX(tab_MinKomp[5R],MATCH($B499,tab_MinKomp[[Stanowisko / Position ]:[Stanowisko / Position ]],0))="n/a","n/a",AX499-INDEX(tab_MinKomp[5R],MATCH($B499,tab_MinKomp[[Stanowisko / Position ]:[Stanowisko / Position ]],0)))</f>
        <v>n/a</v>
      </c>
      <c r="AY500" s="194" t="str">
        <f>IF(INDEX(tab_MinKomp[Six Sigma],MATCH($B499,tab_MinKomp[[Stanowisko / Position ]:[Stanowisko / Position ]],0))="n/a","n/a",AY499-INDEX(tab_MinKomp[Six Sigma],MATCH($B499,tab_MinKomp[[Stanowisko / Position ]:[Stanowisko / Position ]],0)))</f>
        <v>n/a</v>
      </c>
      <c r="AZ500" s="194" t="str">
        <f>IF(INDEX(tab_MinKomp[System BAAN / Distribution &amp; Supply Chain],MATCH($B499,tab_MinKomp[[Stanowisko / Position ]:[Stanowisko / Position ]],0))="n/a","n/a",AZ499-INDEX(tab_MinKomp[System BAAN / Distribution &amp; Supply Chain],MATCH($B499,tab_MinKomp[[Stanowisko / Position ]:[Stanowisko / Position ]],0)))</f>
        <v>n/a</v>
      </c>
      <c r="BA500" s="194" t="str">
        <f>IF(INDEX(tab_MinKomp[Gospodarka magazynowa / Lagerverwaltung],MATCH($B499,tab_MinKomp[[Stanowisko / Position ]:[Stanowisko / Position ]],0))="n/a","n/a",BA499-INDEX(tab_MinKomp[Gospodarka magazynowa / Lagerverwaltung],MATCH($B499,tab_MinKomp[[Stanowisko / Position ]:[Stanowisko / Position ]],0)))</f>
        <v>n/a</v>
      </c>
      <c r="BB500" s="194" t="str">
        <f>IF(INDEX(tab_MinKomp[Inwentaryzacja - organizacja i przebieg / Inventurprozess],MATCH($B499,tab_MinKomp[[Stanowisko / Position ]:[Stanowisko / Position ]],0))="n/a","n/a",BB499-INDEX(tab_MinKomp[Inwentaryzacja - organizacja i przebieg / Inventurprozess],MATCH($B499,tab_MinKomp[[Stanowisko / Position ]:[Stanowisko / Position ]],0)))</f>
        <v>n/a</v>
      </c>
      <c r="BC500" s="194" t="str">
        <f>IF(INDEX(tab_MinKomp[Organizacja dostaw / Versorgungsorganisation],MATCH($B499,tab_MinKomp[[Stanowisko / Position ]:[Stanowisko / Position ]],0))="n/a","n/a",BC499-INDEX(tab_MinKomp[Organizacja dostaw / Versorgungsorganisation],MATCH($B499,tab_MinKomp[[Stanowisko / Position ]:[Stanowisko / Position ]],0)))</f>
        <v>n/a</v>
      </c>
      <c r="BD500" s="194" t="str">
        <f>IF(INDEX(tab_MinKomp[Organizacja wysyłek / Organisation von Lieferungen],MATCH($B499,tab_MinKomp[[Stanowisko / Position ]:[Stanowisko / Position ]],0))="n/a","n/a",BD499-INDEX(tab_MinKomp[Organizacja wysyłek / Organisation von Lieferungen],MATCH($B499,tab_MinKomp[[Stanowisko / Position ]:[Stanowisko / Position ]],0)))</f>
        <v>n/a</v>
      </c>
      <c r="BE500" s="194" t="str">
        <f>IF(INDEX(tab_MinKomp[Analiza magazynowa - Program Polen.mdb / Inventuranalyse],MATCH($B499,tab_MinKomp[[Stanowisko / Position ]:[Stanowisko / Position ]],0))="n/a","n/a",BE499-INDEX(tab_MinKomp[Analiza magazynowa - Program Polen.mdb / Inventuranalyse],MATCH($B499,tab_MinKomp[[Stanowisko / Position ]:[Stanowisko / Position ]],0)))</f>
        <v>n/a</v>
      </c>
      <c r="BF500" s="190" t="str">
        <f>IF(INDEX(tab_MinKomp[MMOG (Materials Management Operations Guidelines)],MATCH($B499,tab_MinKomp[[Stanowisko / Position ]:[Stanowisko / Position ]],0))="n/a","n/a",BF499-INDEX(tab_MinKomp[MMOG (Materials Management Operations Guidelines)],MATCH($B499,tab_MinKomp[[Stanowisko / Position ]:[Stanowisko / Position ]],0)))</f>
        <v>n/a</v>
      </c>
      <c r="BG500" s="190" t="str">
        <f>IF(INDEX(tab_MinKomp[GPP],MATCH($B499,tab_MinKomp[[Stanowisko / Position ]:[Stanowisko / Position ]],0))="n/a","n/a",BG499-INDEX(tab_MinKomp[GPP],MATCH($B499,tab_MinKomp[[Stanowisko / Position ]:[Stanowisko / Position ]],0)))</f>
        <v>n/a</v>
      </c>
      <c r="BH500" s="190" t="str">
        <f>IF(INDEX(tab_MinKomp[AIAG (Automotive Industry Action Group)],MATCH($B499,tab_MinKomp[[Stanowisko / Position ]:[Stanowisko / Position ]],0))="n/a","n/a",BH499-INDEX(tab_MinKomp[AIAG (Automotive Industry Action Group)],MATCH($B499,tab_MinKomp[[Stanowisko / Position ]:[Stanowisko / Position ]],0)))</f>
        <v>n/a</v>
      </c>
      <c r="BI500" s="190" t="str">
        <f>IF(INDEX(tab_MinKomp[Super-G disputes],MATCH($B499,tab_MinKomp[[Stanowisko / Position ]:[Stanowisko / Position ]],0))="n/a","n/a",BI499-INDEX(tab_MinKomp[Super-G disputes],MATCH($B499,tab_MinKomp[[Stanowisko / Position ]:[Stanowisko / Position ]],0)))</f>
        <v>n/a</v>
      </c>
      <c r="BJ500" s="190" t="str">
        <f>IF(INDEX(tab_MinKomp[CMMS3/eDDL (Direct Data Link)],MATCH($B499,tab_MinKomp[[Stanowisko / Position ]:[Stanowisko / Position ]],0))="n/a","n/a",BJ499-INDEX(tab_MinKomp[CMMS3/eDDL (Direct Data Link)],MATCH($B499,tab_MinKomp[[Stanowisko / Position ]:[Stanowisko / Position ]],0)))</f>
        <v>n/a</v>
      </c>
      <c r="BK500" s="190" t="str">
        <f>IF(INDEX(tab_MinKomp[MP&amp;L (Material Planning and Logistics)],MATCH($B499,tab_MinKomp[[Stanowisko / Position ]:[Stanowisko / Position ]],0))="n/a","n/a",BK499-INDEX(tab_MinKomp[MP&amp;L (Material Planning and Logistics)],MATCH($B499,tab_MinKomp[[Stanowisko / Position ]:[Stanowisko / Position ]],0)))</f>
        <v>n/a</v>
      </c>
      <c r="BL500" s="190" t="str">
        <f>IF(INDEX(tab_MinKomp[Supplier delivery rating],MATCH($B499,tab_MinKomp[[Stanowisko / Position ]:[Stanowisko / Position ]],0))="n/a","n/a",BL499-INDEX(tab_MinKomp[Supplier delivery rating],MATCH($B499,tab_MinKomp[[Stanowisko / Position ]:[Stanowisko / Position ]],0)))</f>
        <v>n/a</v>
      </c>
      <c r="BM500" s="194" t="str">
        <f>IF(INDEX(tab_MinKomp[Obsługa maszyn KVT / KVT Maschinenbedienung],MATCH($B499,tab_MinKomp[[Stanowisko / Position ]:[Stanowisko / Position ]],0))="n/a","n/a",BM499-INDEX(tab_MinKomp[Obsługa maszyn KVT / KVT Maschinenbedienung],MATCH($B499,tab_MinKomp[[Stanowisko / Position ]:[Stanowisko / Position ]],0)))</f>
        <v>n/a</v>
      </c>
      <c r="BN500" s="194" t="str">
        <f>IF(INDEX(tab_MinKomp[Obsługa maszyn KVT / KVT Maschinenbedienung],MATCH($B499,tab_MinKomp[[Stanowisko / Position ]:[Stanowisko / Position ]],0))="n/a","n/a",BN499-INDEX(tab_MinKomp[Obsługa maszyn KVT / KVT Maschinenbedienung],MATCH($B499,tab_MinKomp[[Stanowisko / Position ]:[Stanowisko / Position ]],0)))</f>
        <v>n/a</v>
      </c>
      <c r="BO500" s="194" t="str">
        <f>IF(INDEX(tab_MinKomp[Obsługa maszyn KVT / KVT Maschinenbedienung],MATCH($B499,tab_MinKomp[[Stanowisko / Position ]:[Stanowisko / Position ]],0))="n/a","n/a",BO499-INDEX(tab_MinKomp[Obsługa maszyn KVT / KVT Maschinenbedienung],MATCH($B499,tab_MinKomp[[Stanowisko / Position ]:[Stanowisko / Position ]],0)))</f>
        <v>n/a</v>
      </c>
      <c r="BP500" s="194">
        <f>IF(INDEX(tab_MinKomp[Obsługa maszyn Novapax / Novapax Maschinenbedienung],MATCH($B499,tab_MinKomp[[Stanowisko / Position ]:[Stanowisko / Position ]],0))="n/a","n/a",BP499-INDEX(tab_MinKomp[Obsługa maszyn Novapax / Novapax Maschinenbedienung],MATCH($B499,tab_MinKomp[[Stanowisko / Position ]:[Stanowisko / Position ]],0)))</f>
        <v>0</v>
      </c>
      <c r="BQ500" s="194" t="str">
        <f>IF(INDEX(tab_MinKomp[Obsługa maszyn Piovan / Piovan Maschinenbedienung],MATCH($B499,tab_MinKomp[[Stanowisko / Position ]:[Stanowisko / Position ]],0))="n/a","n/a",BQ499-INDEX(tab_MinKomp[Obsługa maszyn Piovan / Piovan Maschinenbedienung],MATCH($B499,tab_MinKomp[[Stanowisko / Position ]:[Stanowisko / Position ]],0)))</f>
        <v>n/a</v>
      </c>
      <c r="BR500" s="194">
        <f>IF(INDEX(tab_MinKomp[Eliminacja awarii / Beseitigung von Ausfällen],MATCH($B499,tab_MinKomp[[Stanowisko / Position ]:[Stanowisko / Position ]],0))="n/a","n/a",BR499-INDEX(tab_MinKomp[Eliminacja awarii / Beseitigung von Ausfällen],MATCH($B499,tab_MinKomp[[Stanowisko / Position ]:[Stanowisko / Position ]],0)))</f>
        <v>0</v>
      </c>
      <c r="BS500" s="194" t="str">
        <f>IF(INDEX(tab_MinKomp[Obsługa maszyn Piovan / Piovan Maschinenbedienung],MATCH($B499,tab_MinKomp[[Stanowisko / Position ]:[Stanowisko / Position ]],0))="n/a","n/a",BS499-INDEX(tab_MinKomp[Obsługa maszyn Piovan / Piovan Maschinenbedienung],MATCH($B499,tab_MinKomp[[Stanowisko / Position ]:[Stanowisko / Position ]],0)))</f>
        <v>n/a</v>
      </c>
      <c r="BT500" s="194" t="str">
        <f>IF(INDEX(tab_MinKomp[Obsługa maszyn Piovan / Piovan Maschinenbedienung],MATCH($B499,tab_MinKomp[[Stanowisko / Position ]:[Stanowisko / Position ]],0))="n/a","n/a",BT499-INDEX(tab_MinKomp[Obsługa maszyn Piovan / Piovan Maschinenbedienung],MATCH($B499,tab_MinKomp[[Stanowisko / Position ]:[Stanowisko / Position ]],0)))</f>
        <v>n/a</v>
      </c>
      <c r="BU500" s="194" t="str">
        <f>IF(INDEX(tab_MinKomp[Obsługa maszyn Piovan / Piovan Maschinenbedienung],MATCH($B499,tab_MinKomp[[Stanowisko / Position ]:[Stanowisko / Position ]],0))="n/a","n/a",BU499-INDEX(tab_MinKomp[Obsługa maszyn Piovan / Piovan Maschinenbedienung],MATCH($B499,tab_MinKomp[[Stanowisko / Position ]:[Stanowisko / Position ]],0)))</f>
        <v>n/a</v>
      </c>
      <c r="BV500" s="194" t="str">
        <f>IF(INDEX(tab_MinKomp[Obsługa maszyn Piovan / Piovan Maschinenbedienung],MATCH($B499,tab_MinKomp[[Stanowisko / Position ]:[Stanowisko / Position ]],0))="n/a","n/a",BV499-INDEX(tab_MinKomp[Obsługa maszyn Piovan / Piovan Maschinenbedienung],MATCH($B499,tab_MinKomp[[Stanowisko / Position ]:[Stanowisko / Position ]],0)))</f>
        <v>n/a</v>
      </c>
      <c r="BW500" s="194" t="str">
        <f>IF(INDEX(tab_MinKomp[Obsługa maszyn Piovan / Piovan Maschinenbedienung],MATCH($B499,tab_MinKomp[[Stanowisko / Position ]:[Stanowisko / Position ]],0))="n/a","n/a",BW499-INDEX(tab_MinKomp[Obsługa maszyn Piovan / Piovan Maschinenbedienung],MATCH($B499,tab_MinKomp[[Stanowisko / Position ]:[Stanowisko / Position ]],0)))</f>
        <v>n/a</v>
      </c>
      <c r="BX500" s="194" t="str">
        <f>IF(INDEX(tab_MinKomp[Obsługa maszyn Piovan / Piovan Maschinenbedienung],MATCH($B499,tab_MinKomp[[Stanowisko / Position ]:[Stanowisko / Position ]],0))="n/a","n/a",BX499-INDEX(tab_MinKomp[Obsługa maszyn Piovan / Piovan Maschinenbedienung],MATCH($B499,tab_MinKomp[[Stanowisko / Position ]:[Stanowisko / Position ]],0)))</f>
        <v>n/a</v>
      </c>
      <c r="BY500" s="194" t="str">
        <f>IF(INDEX(tab_MinKomp[Obsługa maszyn Engel / Engel Maschinenbedienung],MATCH($B499,tab_MinKomp[[Stanowisko / Position ]:[Stanowisko / Position ]],0))="n/a","n/a",BY499-INDEX(tab_MinKomp[Obsługa maszyn Engel / Engel Maschinenbedienung],MATCH($B499,tab_MinKomp[[Stanowisko / Position ]:[Stanowisko / Position ]],0)))</f>
        <v>n/a</v>
      </c>
      <c r="BZ500" s="194" t="str">
        <f>IF(INDEX(tab_MinKomp[Obsługa maszyn KVT / KVT Maschinenbedienung],MATCH($B499,tab_MinKomp[[Stanowisko / Position ]:[Stanowisko / Position ]],0))="n/a","n/a",BZ499-INDEX(tab_MinKomp[Obsługa maszyn KVT / KVT Maschinenbedienung],MATCH($B499,tab_MinKomp[[Stanowisko / Position ]:[Stanowisko / Position ]],0)))</f>
        <v>n/a</v>
      </c>
      <c r="CA500" s="194">
        <f>IF(INDEX(tab_MinKomp[Eliminacja awarii / Beseitigung von Ausfällen],MATCH($B499,tab_MinKomp[[Stanowisko / Position ]:[Stanowisko / Position ]],0))="n/a","n/a",CA499-INDEX(tab_MinKomp[Eliminacja awarii / Beseitigung von Ausfällen],MATCH($B499,tab_MinKomp[[Stanowisko / Position ]:[Stanowisko / Position ]],0)))</f>
        <v>0</v>
      </c>
      <c r="CB500" s="194" t="str">
        <f>IF(INDEX(tab_MinKomp[Obsługa maszyn ASL / ASL Maschinenbedienung],MATCH($B499,tab_MinKomp[[Stanowisko / Position ]:[Stanowisko / Position ]],0))="n/a","n/a",CB499-INDEX(tab_MinKomp[Obsługa maszyn ASL / ASL Maschinenbedienung],MATCH($B499,tab_MinKomp[[Stanowisko / Position ]:[Stanowisko / Position ]],0)))</f>
        <v>n/a</v>
      </c>
      <c r="CC500" s="194">
        <f>IF(INDEX(tab_MinKomp[Obsługa maszyn Novapax / Novapax Maschinenbedienung],MATCH($B499,tab_MinKomp[[Stanowisko / Position ]:[Stanowisko / Position ]],0))="n/a","n/a",CC499-INDEX(tab_MinKomp[Obsługa maszyn Novapax / Novapax Maschinenbedienung],MATCH($B499,tab_MinKomp[[Stanowisko / Position ]:[Stanowisko / Position ]],0)))</f>
        <v>0</v>
      </c>
      <c r="CD500" s="194">
        <f>IF(INDEX(tab_MinKomp[Obsługa maszyn Novapax / Novapax Maschinenbedienung],MATCH($B499,tab_MinKomp[[Stanowisko / Position ]:[Stanowisko / Position ]],0))="n/a","n/a",CD499-INDEX(tab_MinKomp[Obsługa maszyn Novapax / Novapax Maschinenbedienung],MATCH($B499,tab_MinKomp[[Stanowisko / Position ]:[Stanowisko / Position ]],0)))</f>
        <v>0</v>
      </c>
      <c r="CE500" s="194" t="str">
        <f>IF(INDEX(tab_MinKomp[Obsługa maszyn Piovan / Piovan Maschinenbedienung],MATCH($B499,tab_MinKomp[[Stanowisko / Position ]:[Stanowisko / Position ]],0))="n/a","n/a",CE499-INDEX(tab_MinKomp[Obsługa maszyn Piovan / Piovan Maschinenbedienung],MATCH($B499,tab_MinKomp[[Stanowisko / Position ]:[Stanowisko / Position ]],0)))</f>
        <v>n/a</v>
      </c>
      <c r="CF500" s="194" t="str">
        <f>IF(INDEX(tab_MinKomp[Obsługa maszyn Piovan / Piovan Maschinenbedienung],MATCH($B499,tab_MinKomp[[Stanowisko / Position ]:[Stanowisko / Position ]],0))="n/a","n/a",CF499-INDEX(tab_MinKomp[Obsługa maszyn Piovan / Piovan Maschinenbedienung],MATCH($B499,tab_MinKomp[[Stanowisko / Position ]:[Stanowisko / Position ]],0)))</f>
        <v>n/a</v>
      </c>
      <c r="CG500" s="194">
        <f>IF(INDEX(tab_MinKomp[Eliminacja awarii / Beseitigung von Ausfällen],MATCH($B499,tab_MinKomp[[Stanowisko / Position ]:[Stanowisko / Position ]],0))="n/a","n/a",CG499-INDEX(tab_MinKomp[Eliminacja awarii / Beseitigung von Ausfällen],MATCH($B499,tab_MinKomp[[Stanowisko / Position ]:[Stanowisko / Position ]],0)))</f>
        <v>0</v>
      </c>
      <c r="CH500" s="194" t="str">
        <f>IF(INDEX(tab_MinKomp[Wymagania VDA 6.5 Product / Forderungen],MATCH($B499,tab_MinKomp[[Stanowisko / Position ]:[Stanowisko / Position ]],0))="n/a","n/a",CH499-INDEX(tab_MinKomp[Wymagania VDA 6.5 Product / Forderungen],MATCH($B499,tab_MinKomp[[Stanowisko / Position ]:[Stanowisko / Position ]],0)))</f>
        <v>n/a</v>
      </c>
      <c r="CI500" s="194" t="str">
        <f>IF(INDEX(tab_MinKomp[Wymagania VDA 6.5 Product / Forderungen],MATCH($B499,tab_MinKomp[[Stanowisko / Position ]:[Stanowisko / Position ]],0))="n/a","n/a",CI499-INDEX(tab_MinKomp[Wymagania VDA 6.5 Product / Forderungen],MATCH($B499,tab_MinKomp[[Stanowisko / Position ]:[Stanowisko / Position ]],0)))</f>
        <v>n/a</v>
      </c>
      <c r="CJ500" s="194" t="str">
        <f>IF(INDEX(tab_MinKomp[Wymagania VDA 6.5 Product / Forderungen],MATCH($B499,tab_MinKomp[[Stanowisko / Position ]:[Stanowisko / Position ]],0))="n/a","n/a",CJ499-INDEX(tab_MinKomp[Wymagania VDA 6.5 Product / Forderungen],MATCH($B499,tab_MinKomp[[Stanowisko / Position ]:[Stanowisko / Position ]],0)))</f>
        <v>n/a</v>
      </c>
      <c r="CK500" s="194" t="str">
        <f>IF(INDEX(tab_MinKomp[Wymagania VDA 6.5 Product / Forderungen],MATCH($B499,tab_MinKomp[[Stanowisko / Position ]:[Stanowisko / Position ]],0))="n/a","n/a",CK499-INDEX(tab_MinKomp[Wymagania VDA 6.5 Product / Forderungen],MATCH($B499,tab_MinKomp[[Stanowisko / Position ]:[Stanowisko / Position ]],0)))</f>
        <v>n/a</v>
      </c>
      <c r="CL500" s="194" t="str">
        <f>IF(INDEX(tab_MinKomp[Wymagania VDA 6.5 Product / Forderungen],MATCH($B499,tab_MinKomp[[Stanowisko / Position ]:[Stanowisko / Position ]],0))="n/a","n/a",CL499-INDEX(tab_MinKomp[Wymagania VDA 6.5 Product / Forderungen],MATCH($B499,tab_MinKomp[[Stanowisko / Position ]:[Stanowisko / Position ]],0)))</f>
        <v>n/a</v>
      </c>
      <c r="CM500" s="194" t="str">
        <f>IF(INDEX(tab_MinKomp[Informatyka ogólna (techniczne i systemowe) / Allgemeine IT (Technik und System)],MATCH($B499,tab_MinKomp[[Stanowisko / Position ]:[Stanowisko / Position ]],0))="n/a","n/a",CM499-INDEX(tab_MinKomp[Informatyka ogólna (techniczne i systemowe) / Allgemeine IT (Technik und System)],MATCH($B499,tab_MinKomp[[Stanowisko / Position ]:[Stanowisko / Position ]],0)))</f>
        <v>n/a</v>
      </c>
      <c r="CN500" s="194" t="str">
        <f>IF(INDEX(tab_MinKomp[Sieci komputerowe / Computernetzwerke],MATCH($B499,tab_MinKomp[[Stanowisko / Position ]:[Stanowisko / Position ]],0))="n/a","n/a",CN499-INDEX(tab_MinKomp[Sieci komputerowe / Computernetzwerke],MATCH($B499,tab_MinKomp[[Stanowisko / Position ]:[Stanowisko / Position ]],0)))</f>
        <v>n/a</v>
      </c>
      <c r="CO500" s="194" t="str">
        <f>IF(INDEX(tab_MinKomp[Hardware (komputery PC, drukarki biurowe i etykietowe, telefonia stacjonarna i mobilna) (PC, Drucker, Telefpne, Handys)],MATCH($B499,tab_MinKomp[[Stanowisko / Position ]:[Stanowisko / Position ]],0))="n/a","n/a",CO499-INDEX(tab_MinKomp[Hardware (komputery PC, drukarki biurowe i etykietowe, telefonia stacjonarna i mobilna) (PC, Drucker, Telefpne, Handys)],MATCH($B499,tab_MinKomp[[Stanowisko / Position ]:[Stanowisko / Position ]],0)))</f>
        <v>n/a</v>
      </c>
      <c r="CP500" s="194" t="str">
        <f>IF(INDEX(tab_MinKomp[Software &amp; Systems (MS Office, MS Remote Desktop)],MATCH($B499,tab_MinKomp[[Stanowisko / Position ]:[Stanowisko / Position ]],0))="n/a","n/a",CP499-INDEX(tab_MinKomp[Software &amp; Systems (MS Office, MS Remote Desktop)],MATCH($B499,tab_MinKomp[[Stanowisko / Position ]:[Stanowisko / Position ]],0)))</f>
        <v>n/a</v>
      </c>
      <c r="CQ500" s="194" t="str">
        <f>IF(INDEX(tab_MinKomp[Programowanie obiektowe (PHP) / Objektprogrammierung],MATCH($B499,tab_MinKomp[[Stanowisko / Position ]:[Stanowisko / Position ]],0))="n/a","n/a",CQ499-INDEX(tab_MinKomp[Programowanie obiektowe (PHP) / Objektprogrammierung],MATCH($B499,tab_MinKomp[[Stanowisko / Position ]:[Stanowisko / Position ]],0)))</f>
        <v>n/a</v>
      </c>
      <c r="CR500" s="194" t="str">
        <f>IF(INDEX(tab_MinKomp[Scrum],MATCH($B499,tab_MinKomp[[Stanowisko / Position ]:[Stanowisko / Position ]],0))="n/a","n/a",CR499-INDEX(tab_MinKomp[Scrum],MATCH($B499,tab_MinKomp[[Stanowisko / Position ]:[Stanowisko / Position ]],0)))</f>
        <v>n/a</v>
      </c>
      <c r="CS500" s="194" t="str">
        <f>IF(INDEX(tab_MinKomp[SQL (MySQL)],MATCH($B499,tab_MinKomp[[Stanowisko / Position ]:[Stanowisko / Position ]],0))="n/a","n/a",CS499-INDEX(tab_MinKomp[SQL (MySQL)],MATCH($B499,tab_MinKomp[[Stanowisko / Position ]:[Stanowisko / Position ]],0)))</f>
        <v>n/a</v>
      </c>
      <c r="CT500" s="194" t="str">
        <f>IF(INDEX(tab_MinKomp[Javascript],MATCH($B499,tab_MinKomp[[Stanowisko / Position ]:[Stanowisko / Position ]],0))="n/a","n/a",CT499-INDEX(tab_MinKomp[Javascript],MATCH($B499,tab_MinKomp[[Stanowisko / Position ]:[Stanowisko / Position ]],0)))</f>
        <v>n/a</v>
      </c>
      <c r="CU500" s="194" t="str">
        <f>IF(INDEX(tab_MinKomp[Joomla],MATCH($B499,tab_MinKomp[[Stanowisko / Position ]:[Stanowisko / Position ]],0))="n/a","n/a",CU499-INDEX(tab_MinKomp[Joomla],MATCH($B499,tab_MinKomp[[Stanowisko / Position ]:[Stanowisko / Position ]],0)))</f>
        <v>n/a</v>
      </c>
      <c r="CV500" s="194" t="str">
        <f>IF(INDEX(tab_MinKomp[Bash],MATCH($B499,tab_MinKomp[[Stanowisko / Position ]:[Stanowisko / Position ]],0))="n/a","n/a",CV499-INDEX(tab_MinKomp[Bash],MATCH($B499,tab_MinKomp[[Stanowisko / Position ]:[Stanowisko / Position ]],0)))</f>
        <v>n/a</v>
      </c>
      <c r="CW500" s="194">
        <f>IF(INDEX(tab_MinKomp[Systemy MES (HYDRA / SFMS)],MATCH($B499,tab_MinKomp[[Stanowisko / Position ]:[Stanowisko / Position ]],0))="n/a","n/a",CW499-INDEX(tab_MinKomp[Systemy MES (HYDRA / SFMS)],MATCH($B499,tab_MinKomp[[Stanowisko / Position ]:[Stanowisko / Position ]],0)))</f>
        <v>0</v>
      </c>
      <c r="CX500" s="194" t="str">
        <f>IF(INDEX(tab_MinKomp[HTML / CSS],MATCH($B499,tab_MinKomp[[Stanowisko / Position ]:[Stanowisko / Position ]],0))="n/a","n/a",CX499-INDEX(tab_MinKomp[HTML / CSS],MATCH($B499,tab_MinKomp[[Stanowisko / Position ]:[Stanowisko / Position ]],0)))</f>
        <v>n/a</v>
      </c>
      <c r="CY500" s="194" t="str">
        <f>IF(INDEX(tab_MinKomp[SYSTEM PR],MATCH($B499,tab_MinKomp[[Stanowisko / Position ]:[Stanowisko / Position ]],0))="n/a","n/a",CY499-INDEX(tab_MinKomp[SYSTEM PR],MATCH($B499,tab_MinKomp[[Stanowisko / Position ]:[Stanowisko / Position ]],0)))</f>
        <v>n/a</v>
      </c>
      <c r="CZ500" s="194" t="str">
        <f>IF(INDEX(tab_MinKomp[System Einkauf XP / EBA],MATCH($B499,tab_MinKomp[[Stanowisko / Position ]:[Stanowisko / Position ]],0))="n/a","n/a",CZ499-INDEX(tab_MinKomp[System Einkauf XP / EBA],MATCH($B499,tab_MinKomp[[Stanowisko / Position ]:[Stanowisko / Position ]],0)))</f>
        <v>n/a</v>
      </c>
      <c r="DA500" s="194" t="str">
        <f>IF(INDEX(tab_MinKomp[Techniki negocjacyjne / Verhandlungstechniken],MATCH($B499,tab_MinKomp[[Stanowisko / Position ]:[Stanowisko / Position ]],0))="n/a","n/a",DA499-INDEX(tab_MinKomp[Techniki negocjacyjne / Verhandlungstechniken],MATCH($B499,tab_MinKomp[[Stanowisko / Position ]:[Stanowisko / Position ]],0)))</f>
        <v>n/a</v>
      </c>
      <c r="DB500" s="194" t="str">
        <f>IF(INDEX(tab_MinKomp[Znajomość rynku branżowego / Kenntnis des Industrie Marktes],MATCH($B499,tab_MinKomp[[Stanowisko / Position ]:[Stanowisko / Position ]],0))="n/a","n/a",DB499-INDEX(tab_MinKomp[Znajomość rynku branżowego / Kenntnis des Industrie Marktes],MATCH($B499,tab_MinKomp[[Stanowisko / Position ]:[Stanowisko / Position ]],0)))</f>
        <v>n/a</v>
      </c>
      <c r="DC500" s="194" t="str">
        <f>IF(INDEX(tab_MinKomp[SUPPLIER MANAGEMENT],MATCH($B499,tab_MinKomp[[Stanowisko / Position ]:[Stanowisko / Position ]],0))="n/a","n/a",DC499-INDEX(tab_MinKomp[SUPPLIER MANAGEMENT],MATCH($B499,tab_MinKomp[[Stanowisko / Position ]:[Stanowisko / Position ]],0)))</f>
        <v>n/a</v>
      </c>
      <c r="DD500" s="194" t="str">
        <f>IF(INDEX(tab_MinKomp[SUPPLIER MANAGEMENT],MATCH($B499,tab_MinKomp[[Stanowisko / Position ]:[Stanowisko / Position ]],0))="n/a","n/a",DD499-INDEX(tab_MinKomp[SUPPLIER MANAGEMENT],MATCH($B499,tab_MinKomp[[Stanowisko / Position ]:[Stanowisko / Position ]],0)))</f>
        <v>n/a</v>
      </c>
      <c r="DE500" s="194" t="str">
        <f>IF(INDEX(tab_MinKomp[SUPPLIER MANAGEMENT],MATCH($B499,tab_MinKomp[[Stanowisko / Position ]:[Stanowisko / Position ]],0))="n/a","n/a",DE499-INDEX(tab_MinKomp[SUPPLIER MANAGEMENT],MATCH($B499,tab_MinKomp[[Stanowisko / Position ]:[Stanowisko / Position ]],0)))</f>
        <v>n/a</v>
      </c>
      <c r="DF500" s="194">
        <f>IF(INDEX(tab_MinKomp[LEAN MANAGEMENT],MATCH($B499,tab_MinKomp[[Stanowisko / Position ]:[Stanowisko / Position ]],0))="n/a","n/a",DF499-INDEX(tab_MinKomp[LEAN MANAGEMENT],MATCH($B499,tab_MinKomp[[Stanowisko / Position ]:[Stanowisko / Position ]],0)))</f>
        <v>0</v>
      </c>
      <c r="DG500" s="194" t="str">
        <f>IF(INDEX(tab_MinKomp[PPAP/PSW],MATCH($B499,tab_MinKomp[[Stanowisko / Position ]:[Stanowisko / Position ]],0))="n/a","n/a",DG499-INDEX(tab_MinKomp[PPAP/PSW],MATCH($B499,tab_MinKomp[[Stanowisko / Position ]:[Stanowisko / Position ]],0)))</f>
        <v>n/a</v>
      </c>
      <c r="DH500" s="194" t="str">
        <f>IF(INDEX(tab_MinKomp[SUPPLIER MANAGEMENT],MATCH($B499,tab_MinKomp[[Stanowisko / Position ]:[Stanowisko / Position ]],0))="n/a","n/a",DH499-INDEX(tab_MinKomp[SUPPLIER MANAGEMENT],MATCH($B499,tab_MinKomp[[Stanowisko / Position ]:[Stanowisko / Position ]],0)))</f>
        <v>n/a</v>
      </c>
      <c r="DI500" s="194" t="str">
        <f>IF(INDEX(tab_MinKomp[OBSŁUGA PORTALI KLIENTA / Kundenportale],MATCH($B499,tab_MinKomp[[Stanowisko / Position ]:[Stanowisko / Position ]],0))="n/a","n/a",DI499-INDEX(tab_MinKomp[OBSŁUGA PORTALI KLIENTA / Kundenportale],MATCH($B499,tab_MinKomp[[Stanowisko / Position ]:[Stanowisko / Position ]],0)))</f>
        <v>n/a</v>
      </c>
      <c r="DJ500" s="194" t="str">
        <f>IF(INDEX(tab_MinKomp[Obsługa systemu BABTECQ / BABTECQ System],MATCH($B499,tab_MinKomp[[Stanowisko / Position ]:[Stanowisko / Position ]],0))="n/a","n/a",DJ499-INDEX(tab_MinKomp[Obsługa systemu BABTECQ / BABTECQ System],MATCH($B499,tab_MinKomp[[Stanowisko / Position ]:[Stanowisko / Position ]],0)))</f>
        <v>n/a</v>
      </c>
      <c r="DK500" s="194" t="str">
        <f>IF(INDEX(tab_MinKomp[Rysunek techniczny / technische Zeichnung],MATCH($B499,tab_MinKomp[[Stanowisko / Position ]:[Stanowisko / Position ]],0))="n/a","n/a",DK499-INDEX(tab_MinKomp[Rysunek techniczny / technische Zeichnung],MATCH($B499,tab_MinKomp[[Stanowisko / Position ]:[Stanowisko / Position ]],0)))</f>
        <v>n/a</v>
      </c>
      <c r="DL500" s="194" t="str">
        <f>IF(INDEX(tab_MinKomp[Kalibracja / Kalibrierung],MATCH($B499,tab_MinKomp[[Stanowisko / Position ]:[Stanowisko / Position ]],0))="n/a","n/a",DL499-INDEX(tab_MinKomp[Kalibracja / Kalibrierung],MATCH($B499,tab_MinKomp[[Stanowisko / Position ]:[Stanowisko / Position ]],0)))</f>
        <v>n/a</v>
      </c>
      <c r="DM500" s="194" t="str">
        <f>IF(INDEX(tab_MinKomp[Rekwalifikacja / Requalifizierung],MATCH($B499,tab_MinKomp[[Stanowisko / Position ]:[Stanowisko / Position ]],0))="n/a","n/a",DM499-INDEX(tab_MinKomp[Rekwalifikacja / Requalifizierung],MATCH($B499,tab_MinKomp[[Stanowisko / Position ]:[Stanowisko / Position ]],0)))</f>
        <v>n/a</v>
      </c>
      <c r="DN500" s="190" t="str">
        <f>IF(INDEX(tab_MinKomp[Testy czystości / Reinheitstests],MATCH($B499,tab_MinKomp[[Stanowisko / Position ]:[Stanowisko / Position ]],0))="n/a","n/a",DN499-INDEX(tab_MinKomp[Testy czystości / Reinheitstests],MATCH($B499,tab_MinKomp[[Stanowisko / Position ]:[Stanowisko / Position ]],0)))</f>
        <v>n/a</v>
      </c>
      <c r="DO500" s="190" t="str">
        <f>IF(INDEX(tab_MinKomp[Testy czystości / Reinheitstests],MATCH($B499,tab_MinKomp[[Stanowisko / Position ]:[Stanowisko / Position ]],0))="n/a","n/a",DO499-INDEX(tab_MinKomp[Testy czystości / Reinheitstests],MATCH($B499,tab_MinKomp[[Stanowisko / Position ]:[Stanowisko / Position ]],0)))</f>
        <v>n/a</v>
      </c>
      <c r="DP500" s="190" t="str">
        <f>IF(INDEX(tab_MinKomp[Testy czystości / Reinheitstests],MATCH($B499,tab_MinKomp[[Stanowisko / Position ]:[Stanowisko / Position ]],0))="n/a","n/a",DP499-INDEX(tab_MinKomp[Testy czystości / Reinheitstests],MATCH($B499,tab_MinKomp[[Stanowisko / Position ]:[Stanowisko / Position ]],0)))</f>
        <v>n/a</v>
      </c>
      <c r="DQ500" s="190" t="str">
        <f>IF(INDEX(tab_MinKomp[Testy czystości / Reinheitstests],MATCH($B499,tab_MinKomp[[Stanowisko / Position ]:[Stanowisko / Position ]],0))="n/a","n/a",DQ499-INDEX(tab_MinKomp[Testy czystości / Reinheitstests],MATCH($B499,tab_MinKomp[[Stanowisko / Position ]:[Stanowisko / Position ]],0)))</f>
        <v>n/a</v>
      </c>
      <c r="DR500" s="190" t="str">
        <f>IF(INDEX(tab_MinKomp[Testy czystości / Reinheitstests],MATCH($B499,tab_MinKomp[[Stanowisko / Position ]:[Stanowisko / Position ]],0))="n/a","n/a",DR499-INDEX(tab_MinKomp[Testy czystości / Reinheitstests],MATCH($B499,tab_MinKomp[[Stanowisko / Position ]:[Stanowisko / Position ]],0)))</f>
        <v>n/a</v>
      </c>
      <c r="DS500" s="190" t="str">
        <f>IF(INDEX(tab_MinKomp[Testy czystości / Reinheitstests],MATCH($B499,tab_MinKomp[[Stanowisko / Position ]:[Stanowisko / Position ]],0))="n/a","n/a",DS499-INDEX(tab_MinKomp[Testy czystości / Reinheitstests],MATCH($B499,tab_MinKomp[[Stanowisko / Position ]:[Stanowisko / Position ]],0)))</f>
        <v>n/a</v>
      </c>
      <c r="DT500" s="194" t="str">
        <f>IF(INDEX(tab_MinKomp[SUPPLIER MANAGEMENT],MATCH($B499,tab_MinKomp[[Stanowisko / Position ]:[Stanowisko / Position ]],0))="n/a","n/a",DT499-INDEX(tab_MinKomp[SUPPLIER MANAGEMENT],MATCH($B499,tab_MinKomp[[Stanowisko / Position ]:[Stanowisko / Position ]],0)))</f>
        <v>n/a</v>
      </c>
      <c r="DU500" s="190" t="str">
        <f>IF(INDEX(tab_MinKomp[Testy czystości / Reinheitstests],MATCH($B499,tab_MinKomp[[Stanowisko / Position ]:[Stanowisko / Position ]],0))="n/a","n/a",DU499-INDEX(tab_MinKomp[Testy czystości / Reinheitstests],MATCH($B499,tab_MinKomp[[Stanowisko / Position ]:[Stanowisko / Position ]],0)))</f>
        <v>n/a</v>
      </c>
      <c r="DV500" s="190" t="str">
        <f>IF(INDEX(tab_MinKomp[Testy czystości / Reinheitstests],MATCH($B499,tab_MinKomp[[Stanowisko / Position ]:[Stanowisko / Position ]],0))="n/a","n/a",DV499-INDEX(tab_MinKomp[Testy czystości / Reinheitstests],MATCH($B499,tab_MinKomp[[Stanowisko / Position ]:[Stanowisko / Position ]],0)))</f>
        <v>n/a</v>
      </c>
      <c r="DW500" s="190" t="str">
        <f>IF(INDEX(tab_MinKomp[Testy czystości / Reinheitstests],MATCH($B499,tab_MinKomp[[Stanowisko / Position ]:[Stanowisko / Position ]],0))="n/a","n/a",DW499-INDEX(tab_MinKomp[Testy czystości / Reinheitstests],MATCH($B499,tab_MinKomp[[Stanowisko / Position ]:[Stanowisko / Position ]],0)))</f>
        <v>n/a</v>
      </c>
      <c r="DX500" s="190" t="str">
        <f>IF(INDEX(tab_MinKomp[Testy czystości / Reinheitstests],MATCH($B499,tab_MinKomp[[Stanowisko / Position ]:[Stanowisko / Position ]],0))="n/a","n/a",DX499-INDEX(tab_MinKomp[Testy czystości / Reinheitstests],MATCH($B499,tab_MinKomp[[Stanowisko / Position ]:[Stanowisko / Position ]],0)))</f>
        <v>n/a</v>
      </c>
      <c r="DY500" s="190" t="str">
        <f>IF(INDEX(tab_MinKomp[Testy czystości / Reinheitstests],MATCH($B499,tab_MinKomp[[Stanowisko / Position ]:[Stanowisko / Position ]],0))="n/a","n/a",DY499-INDEX(tab_MinKomp[Testy czystości / Reinheitstests],MATCH($B499,tab_MinKomp[[Stanowisko / Position ]:[Stanowisko / Position ]],0)))</f>
        <v>n/a</v>
      </c>
      <c r="DZ500" s="190" t="str">
        <f>IF(INDEX(tab_MinKomp[Testy czystości / Reinheitstests],MATCH($B499,tab_MinKomp[[Stanowisko / Position ]:[Stanowisko / Position ]],0))="n/a","n/a",DZ499-INDEX(tab_MinKomp[Testy czystości / Reinheitstests],MATCH($B499,tab_MinKomp[[Stanowisko / Position ]:[Stanowisko / Position ]],0)))</f>
        <v>n/a</v>
      </c>
      <c r="EA500" s="194" t="str">
        <f>IF(INDEX(tab_MinKomp[SUPPLIER MANAGEMENT],MATCH($B499,tab_MinKomp[[Stanowisko / Position ]:[Stanowisko / Position ]],0))="n/a","n/a",EA499-INDEX(tab_MinKomp[SUPPLIER MANAGEMENT],MATCH($B499,tab_MinKomp[[Stanowisko / Position ]:[Stanowisko / Position ]],0)))</f>
        <v>n/a</v>
      </c>
      <c r="EB500" s="190" t="str">
        <f>IF(INDEX(tab_MinKomp[Testy czystości / Reinheitstests],MATCH($B499,tab_MinKomp[[Stanowisko / Position ]:[Stanowisko / Position ]],0))="n/a","n/a",EB499-INDEX(tab_MinKomp[Testy czystości / Reinheitstests],MATCH($B499,tab_MinKomp[[Stanowisko / Position ]:[Stanowisko / Position ]],0)))</f>
        <v>n/a</v>
      </c>
      <c r="EC500" s="190" t="str">
        <f>IF(INDEX(tab_MinKomp[Testy czystości / Reinheitstests],MATCH($B499,tab_MinKomp[[Stanowisko / Position ]:[Stanowisko / Position ]],0))="n/a","n/a",EC499-INDEX(tab_MinKomp[Testy czystości / Reinheitstests],MATCH($B499,tab_MinKomp[[Stanowisko / Position ]:[Stanowisko / Position ]],0)))</f>
        <v>n/a</v>
      </c>
      <c r="ED500" s="190" t="str">
        <f>IF(INDEX(tab_MinKomp[Testy czystości / Reinheitstests],MATCH($B499,tab_MinKomp[[Stanowisko / Position ]:[Stanowisko / Position ]],0))="n/a","n/a",ED499-INDEX(tab_MinKomp[Testy czystości / Reinheitstests],MATCH($B499,tab_MinKomp[[Stanowisko / Position ]:[Stanowisko / Position ]],0)))</f>
        <v>n/a</v>
      </c>
      <c r="EE500" s="190" t="str">
        <f>IF(INDEX(tab_MinKomp[Testy czystości / Reinheitstests],MATCH($B499,tab_MinKomp[[Stanowisko / Position ]:[Stanowisko / Position ]],0))="n/a","n/a",EE499-INDEX(tab_MinKomp[Testy czystości / Reinheitstests],MATCH($B499,tab_MinKomp[[Stanowisko / Position ]:[Stanowisko / Position ]],0)))</f>
        <v>n/a</v>
      </c>
      <c r="EF500" s="190" t="str">
        <f>IF(INDEX(tab_MinKomp[Testy czystości / Reinheitstests],MATCH($B499,tab_MinKomp[[Stanowisko / Position ]:[Stanowisko / Position ]],0))="n/a","n/a",EF499-INDEX(tab_MinKomp[Testy czystości / Reinheitstests],MATCH($B499,tab_MinKomp[[Stanowisko / Position ]:[Stanowisko / Position ]],0)))</f>
        <v>n/a</v>
      </c>
      <c r="EG500" s="190" t="str">
        <f>IF(INDEX(tab_MinKomp[Testy czystości / Reinheitstests],MATCH($B499,tab_MinKomp[[Stanowisko / Position ]:[Stanowisko / Position ]],0))="n/a","n/a",EG499-INDEX(tab_MinKomp[Testy czystości / Reinheitstests],MATCH($B499,tab_MinKomp[[Stanowisko / Position ]:[Stanowisko / Position ]],0)))</f>
        <v>n/a</v>
      </c>
      <c r="EH500" s="190" t="str">
        <f>IF(INDEX(tab_MinKomp[Testy czystości / Reinheitstests],MATCH($B499,tab_MinKomp[[Stanowisko / Position ]:[Stanowisko / Position ]],0))="n/a","n/a",EH499-INDEX(tab_MinKomp[Testy czystości / Reinheitstests],MATCH($B499,tab_MinKomp[[Stanowisko / Position ]:[Stanowisko / Position ]],0)))</f>
        <v>n/a</v>
      </c>
      <c r="EI500" s="190" t="str">
        <f>IF(INDEX(tab_MinKomp[Testy czystości / Reinheitstests],MATCH($B499,tab_MinKomp[[Stanowisko / Position ]:[Stanowisko / Position ]],0))="n/a","n/a",EI499-INDEX(tab_MinKomp[Testy czystości / Reinheitstests],MATCH($B499,tab_MinKomp[[Stanowisko / Position ]:[Stanowisko / Position ]],0)))</f>
        <v>n/a</v>
      </c>
      <c r="EJ500" s="190" t="str">
        <f>IF(INDEX(tab_MinKomp[Testy czystości / Reinheitstests],MATCH($B499,tab_MinKomp[[Stanowisko / Position ]:[Stanowisko / Position ]],0))="n/a","n/a",EJ499-INDEX(tab_MinKomp[Testy czystości / Reinheitstests],MATCH($B499,tab_MinKomp[[Stanowisko / Position ]:[Stanowisko / Position ]],0)))</f>
        <v>n/a</v>
      </c>
      <c r="EK500" s="190" t="str">
        <f>IF(INDEX(tab_MinKomp[Testy czystości / Reinheitstests],MATCH($B499,tab_MinKomp[[Stanowisko / Position ]:[Stanowisko / Position ]],0))="n/a","n/a",EK499-INDEX(tab_MinKomp[Testy czystości / Reinheitstests],MATCH($B499,tab_MinKomp[[Stanowisko / Position ]:[Stanowisko / Position ]],0)))</f>
        <v>n/a</v>
      </c>
      <c r="EL500" s="190" t="str">
        <f>IF(INDEX(tab_MinKomp[Testy czystości / Reinheitstests],MATCH($B499,tab_MinKomp[[Stanowisko / Position ]:[Stanowisko / Position ]],0))="n/a","n/a",EL499-INDEX(tab_MinKomp[Testy czystości / Reinheitstests],MATCH($B499,tab_MinKomp[[Stanowisko / Position ]:[Stanowisko / Position ]],0)))</f>
        <v>n/a</v>
      </c>
      <c r="EM500" s="190" t="str">
        <f>IF(INDEX(tab_MinKomp[Testy czystości / Reinheitstests],MATCH($B499,tab_MinKomp[[Stanowisko / Position ]:[Stanowisko / Position ]],0))="n/a","n/a",EM499-INDEX(tab_MinKomp[Testy czystości / Reinheitstests],MATCH($B499,tab_MinKomp[[Stanowisko / Position ]:[Stanowisko / Position ]],0)))</f>
        <v>n/a</v>
      </c>
      <c r="EN500" s="190" t="str">
        <f>IF(INDEX(tab_MinKomp[Testy czystości / Reinheitstests],MATCH($B499,tab_MinKomp[[Stanowisko / Position ]:[Stanowisko / Position ]],0))="n/a","n/a",EN499-INDEX(tab_MinKomp[Testy czystości / Reinheitstests],MATCH($B499,tab_MinKomp[[Stanowisko / Position ]:[Stanowisko / Position ]],0)))</f>
        <v>n/a</v>
      </c>
      <c r="EO500" s="194" t="str">
        <f>IF(INDEX(tab_MinKomp[Konserwacja Rep],MATCH($B499,tab_MinKomp[[Stanowisko / Position ]:[Stanowisko / Position ]],0))="n/a","n/a",EO499-INDEX(tab_MinKomp[Konserwacja Rep],MATCH($B499,tab_MinKomp[[Stanowisko / Position ]:[Stanowisko / Position ]],0)))</f>
        <v>n/a</v>
      </c>
      <c r="EP500" s="194" t="str">
        <f>IF(INDEX(tab_MinKomp[[Konserwacja Engel ]],MATCH($B499,tab_MinKomp[[Stanowisko / Position ]:[Stanowisko / Position ]],0))="n/a","n/a",EP499-INDEX(tab_MinKomp[[Konserwacja Engel ]],MATCH($B499,tab_MinKomp[[Stanowisko / Position ]:[Stanowisko / Position ]],0)))</f>
        <v>n/a</v>
      </c>
      <c r="EQ500" s="194" t="str">
        <f>IF(INDEX(tab_MinKomp[Konserwacja B 50],MATCH($B499,tab_MinKomp[[Stanowisko / Position ]:[Stanowisko / Position ]],0))="n/a","n/a",EQ499-INDEX(tab_MinKomp[Konserwacja B 50],MATCH($B499,tab_MinKomp[[Stanowisko / Position ]:[Stanowisko / Position ]],0)))</f>
        <v>n/a</v>
      </c>
      <c r="ER500" s="194" t="str">
        <f>IF(INDEX(tab_MinKomp[[Konserwacja EOL ]],MATCH($B499,tab_MinKomp[[Stanowisko / Position ]:[Stanowisko / Position ]],0))="n/a","n/a",ER499-INDEX(tab_MinKomp[[Konserwacja EOL ]],MATCH($B499,tab_MinKomp[[Stanowisko / Position ]:[Stanowisko / Position ]],0)))</f>
        <v>n/a</v>
      </c>
      <c r="ES500" s="194" t="str">
        <f>IF(INDEX(tab_MinKomp[Konserwacja Branson],MATCH($B499,tab_MinKomp[[Stanowisko / Position ]:[Stanowisko / Position ]],0))="n/a","n/a",ES499-INDEX(tab_MinKomp[Konserwacja Branson],MATCH($B499,tab_MinKomp[[Stanowisko / Position ]:[Stanowisko / Position ]],0)))</f>
        <v>n/a</v>
      </c>
      <c r="ET500" s="194" t="str">
        <f>IF(INDEX(tab_MinKomp[Konserwacja coolery],MATCH($B499,tab_MinKomp[[Stanowisko / Position ]:[Stanowisko / Position ]],0))="n/a","n/a",ET499-INDEX(tab_MinKomp[Konserwacja coolery],MATCH($B499,tab_MinKomp[[Stanowisko / Position ]:[Stanowisko / Position ]],0)))</f>
        <v>n/a</v>
      </c>
      <c r="EU500" s="194" t="str">
        <f>IF(INDEX(tab_MinKomp[Konserwacja piecy],MATCH($B499,tab_MinKomp[[Stanowisko / Position ]:[Stanowisko / Position ]],0))="n/a","n/a",EU499-INDEX(tab_MinKomp[Konserwacja piecy],MATCH($B499,tab_MinKomp[[Stanowisko / Position ]:[Stanowisko / Position ]],0)))</f>
        <v>n/a</v>
      </c>
      <c r="EV500" s="194" t="str">
        <f>IF(INDEX(tab_MinKomp[Rysunek techniczny- czytanie],MATCH($B499,tab_MinKomp[[Stanowisko / Position ]:[Stanowisko / Position ]],0))="n/a","n/a",EV499-INDEX(tab_MinKomp[Rysunek techniczny- czytanie],MATCH($B499,tab_MinKomp[[Stanowisko / Position ]:[Stanowisko / Position ]],0)))</f>
        <v>n/a</v>
      </c>
      <c r="EW500" s="194" t="str">
        <f>IF(INDEX(tab_MinKomp[Elektryka],MATCH($B499,tab_MinKomp[[Stanowisko / Position ]:[Stanowisko / Position ]],0))="n/a","n/a",EW499-INDEX(tab_MinKomp[Elektryka],MATCH($B499,tab_MinKomp[[Stanowisko / Position ]:[Stanowisko / Position ]],0)))</f>
        <v>n/a</v>
      </c>
      <c r="EX500" s="194" t="str">
        <f>IF(INDEX(tab_MinKomp[Pneumatyka],MATCH($B499,tab_MinKomp[[Stanowisko / Position ]:[Stanowisko / Position ]],0))="n/a","n/a",EX499-INDEX(tab_MinKomp[Pneumatyka],MATCH($B499,tab_MinKomp[[Stanowisko / Position ]:[Stanowisko / Position ]],0)))</f>
        <v>n/a</v>
      </c>
      <c r="EY500" s="194" t="str">
        <f>IF(INDEX(tab_MinKomp[[Hydraulika ]],MATCH($B499,tab_MinKomp[[Stanowisko / Position ]:[Stanowisko / Position ]],0))="n/a","n/a",EY499-INDEX(tab_MinKomp[[Hydraulika ]],MATCH($B499,tab_MinKomp[[Stanowisko / Position ]:[Stanowisko / Position ]],0)))</f>
        <v>n/a</v>
      </c>
      <c r="EZ500" s="194" t="str">
        <f>IF(INDEX(tab_MinKomp[Podciśnienie],MATCH($B499,tab_MinKomp[[Stanowisko / Position ]:[Stanowisko / Position ]],0))="n/a","n/a",EZ499-INDEX(tab_MinKomp[Podciśnienie],MATCH($B499,tab_MinKomp[[Stanowisko / Position ]:[Stanowisko / Position ]],0)))</f>
        <v>n/a</v>
      </c>
      <c r="FA500" s="194" t="str">
        <f>IF(INDEX(tab_MinKomp[Usuwanie awarii],MATCH($B499,tab_MinKomp[[Stanowisko / Position ]:[Stanowisko / Position ]],0))="n/a","n/a",FA499-INDEX(tab_MinKomp[Usuwanie awarii],MATCH($B499,tab_MinKomp[[Stanowisko / Position ]:[Stanowisko / Position ]],0)))</f>
        <v>n/a</v>
      </c>
      <c r="FB500" s="194" t="str">
        <f>IF(INDEX(tab_MinKomp[Obsługa robotów],MATCH($B499,tab_MinKomp[[Stanowisko / Position ]:[Stanowisko / Position ]],0))="n/a","n/a",FB499-INDEX(tab_MinKomp[Obsługa robotów],MATCH($B499,tab_MinKomp[[Stanowisko / Position ]:[Stanowisko / Position ]],0)))</f>
        <v>n/a</v>
      </c>
      <c r="FC500" s="194" t="str">
        <f>IF(INDEX(tab_MinKomp[Obsługa sterowania maszyny],MATCH($B499,tab_MinKomp[[Stanowisko / Position ]:[Stanowisko / Position ]],0))="n/a","n/a",FC499-INDEX(tab_MinKomp[Obsługa sterowania maszyny],MATCH($B499,tab_MinKomp[[Stanowisko / Position ]:[Stanowisko / Position ]],0)))</f>
        <v>n/a</v>
      </c>
      <c r="FD500" s="194" t="str">
        <f>IF(INDEX(tab_MinKomp[Usuwanie przyczyn żródłowych],MATCH($B499,tab_MinKomp[[Stanowisko / Position ]:[Stanowisko / Position ]],0))="n/a","n/a",FD499-INDEX(tab_MinKomp[Usuwanie przyczyn żródłowych],MATCH($B499,tab_MinKomp[[Stanowisko / Position ]:[Stanowisko / Position ]],0)))</f>
        <v>n/a</v>
      </c>
      <c r="FE500" s="194" t="str">
        <f>IF(INDEX(tab_MinKomp[Cmms stosowanie],MATCH($B499,tab_MinKomp[[Stanowisko / Position ]:[Stanowisko / Position ]],0))="n/a","n/a",FE499-INDEX(tab_MinKomp[Cmms stosowanie],MATCH($B499,tab_MinKomp[[Stanowisko / Position ]:[Stanowisko / Position ]],0)))</f>
        <v>n/a</v>
      </c>
      <c r="FF500" s="190" t="str">
        <f>IF(INDEX(tab_MinKomp[Testy czystości / Reinheitstests],MATCH($B499,tab_MinKomp[[Stanowisko / Position ]:[Stanowisko / Position ]],0))="n/a","n/a",FF499-INDEX(tab_MinKomp[Testy czystości / Reinheitstests],MATCH($B499,tab_MinKomp[[Stanowisko / Position ]:[Stanowisko / Position ]],0)))</f>
        <v>n/a</v>
      </c>
      <c r="FG500" s="194" t="str">
        <f>IF(INDEX(tab_MinKomp[Czyszczenie form plastikowych],MATCH($B499,tab_MinKomp[[Stanowisko / Position ]:[Stanowisko / Position ]],0))="n/a","n/a",FG499-INDEX(tab_MinKomp[Czyszczenie form plastikowych],MATCH($B499,tab_MinKomp[[Stanowisko / Position ]:[Stanowisko / Position ]],0)))</f>
        <v>n/a</v>
      </c>
      <c r="FH500" s="194" t="str">
        <f>IF(INDEX(tab_MinKomp[Wymiana form plastik],MATCH($B499,tab_MinKomp[[Stanowisko / Position ]:[Stanowisko / Position ]],0))="n/a","n/a",FH499-INDEX(tab_MinKomp[Wymiana form plastik],MATCH($B499,tab_MinKomp[[Stanowisko / Position ]:[Stanowisko / Position ]],0)))</f>
        <v>n/a</v>
      </c>
      <c r="FI500" s="194" t="str">
        <f>IF(INDEX(tab_MinKomp[Wymiana form guma],MATCH($B499,tab_MinKomp[[Stanowisko / Position ]:[Stanowisko / Position ]],0))="n/a","n/a",FI499-INDEX(tab_MinKomp[Wymiana form guma],MATCH($B499,tab_MinKomp[[Stanowisko / Position ]:[Stanowisko / Position ]],0)))</f>
        <v>n/a</v>
      </c>
      <c r="FJ500" s="194" t="str">
        <f>IF(INDEX(tab_MinKomp[Konserwacja KK],MATCH($B499,tab_MinKomp[[Stanowisko / Position ]:[Stanowisko / Position ]],0))="n/a","n/a",FJ499-INDEX(tab_MinKomp[Konserwacja KK],MATCH($B499,tab_MinKomp[[Stanowisko / Position ]:[Stanowisko / Position ]],0)))</f>
        <v>n/a</v>
      </c>
      <c r="FK500" s="194" t="str">
        <f>IF(INDEX(tab_MinKomp[Konserwacja form guma],MATCH($B499,tab_MinKomp[[Stanowisko / Position ]:[Stanowisko / Position ]],0))="n/a","n/a",FK499-INDEX(tab_MinKomp[Konserwacja form guma],MATCH($B499,tab_MinKomp[[Stanowisko / Position ]:[Stanowisko / Position ]],0)))</f>
        <v>n/a</v>
      </c>
      <c r="FL500" s="194" t="str">
        <f>IF(INDEX(tab_MinKomp[Konserwacja form plastiki],MATCH($B499,tab_MinKomp[[Stanowisko / Position ]:[Stanowisko / Position ]],0))="n/a","n/a",FL499-INDEX(tab_MinKomp[Konserwacja form plastiki],MATCH($B499,tab_MinKomp[[Stanowisko / Position ]:[Stanowisko / Position ]],0)))</f>
        <v>n/a</v>
      </c>
      <c r="FM500" s="194" t="str">
        <f>IF(INDEX(tab_MinKomp[Konserwacja Gorącego Kanału],MATCH($B499,tab_MinKomp[[Stanowisko / Position ]:[Stanowisko / Position ]],0))="n/a","n/a",FM499-INDEX(tab_MinKomp[Konserwacja Gorącego Kanału],MATCH($B499,tab_MinKomp[[Stanowisko / Position ]:[Stanowisko / Position ]],0)))</f>
        <v>n/a</v>
      </c>
      <c r="FN500" s="194" t="str">
        <f>IF(INDEX(tab_MinKomp[Konserwacja Gorącego Kanału],MATCH($B499,tab_MinKomp[[Stanowisko / Position ]:[Stanowisko / Position ]],0))="n/a","n/a",FN499-INDEX(tab_MinKomp[Konserwacja Gorącego Kanału],MATCH($B499,tab_MinKomp[[Stanowisko / Position ]:[Stanowisko / Position ]],0)))</f>
        <v>n/a</v>
      </c>
      <c r="FO500" s="194" t="str">
        <f>IF(INDEX(tab_MinKomp[Konserwacja Gorącego Kanału],MATCH($B499,tab_MinKomp[[Stanowisko / Position ]:[Stanowisko / Position ]],0))="n/a","n/a",FO499-INDEX(tab_MinKomp[Konserwacja Gorącego Kanału],MATCH($B499,tab_MinKomp[[Stanowisko / Position ]:[Stanowisko / Position ]],0)))</f>
        <v>n/a</v>
      </c>
      <c r="FP500" s="194" t="str">
        <f>IF(INDEX(tab_MinKomp[Konserwacja Gorącego Kanału],MATCH($B499,tab_MinKomp[[Stanowisko / Position ]:[Stanowisko / Position ]],0))="n/a","n/a",FP499-INDEX(tab_MinKomp[Konserwacja Gorącego Kanału],MATCH($B499,tab_MinKomp[[Stanowisko / Position ]:[Stanowisko / Position ]],0)))</f>
        <v>n/a</v>
      </c>
      <c r="FQ500" s="196" t="str">
        <f>IF(INDEX(tab_MinKomp[Język angielski / Englisch],MATCH($B499,tab_MinKomp[[Stanowisko / Position ]:[Stanowisko / Position ]],0))="n/a","n/a",FQ499-INDEX(tab_MinKomp[Język angielski / Englisch],MATCH($B499,tab_MinKomp[[Stanowisko / Position ]:[Stanowisko / Position ]],0)))</f>
        <v>n/a</v>
      </c>
      <c r="FR500" s="196" t="str">
        <f>IF(INDEX(tab_MinKomp[Język niemiecki / Deutsch],MATCH($B499,tab_MinKomp[[Stanowisko / Position ]:[Stanowisko / Position ]],0))="n/a","n/a",FR499-INDEX(tab_MinKomp[Język niemiecki / Deutsch],MATCH($B499,tab_MinKomp[[Stanowisko / Position ]:[Stanowisko / Position ]],0)))</f>
        <v>n/a</v>
      </c>
      <c r="FS500" s="194">
        <f>IF(INDEX(tab_MinKomp[Zarządzanie dokumentacją procesową / Process dokumentation management],MATCH($B499,tab_MinKomp[[Stanowisko / Position ]:[Stanowisko / Position ]],0))="n/a","n/a",FS499-INDEX(tab_MinKomp[Zarządzanie dokumentacją procesową / Process dokumentation management],MATCH($B499,tab_MinKomp[[Stanowisko / Position ]:[Stanowisko / Position ]],0)))</f>
        <v>0</v>
      </c>
      <c r="FT500" s="194">
        <f>IF(INDEX(tab_MinKomp[Znajomość procesów z obszaru / Kenntiss der prozesse in dem Bereich],MATCH($B499,tab_MinKomp[[Stanowisko / Position ]:[Stanowisko / Position ]],0))="n/a","n/a",FT499-INDEX(tab_MinKomp[Znajomość procesów z obszaru / Kenntiss der prozesse in dem Bereich],MATCH($B499,tab_MinKomp[[Stanowisko / Position ]:[Stanowisko / Position ]],0)))</f>
        <v>0</v>
      </c>
      <c r="FU500" s="194">
        <f>IF(INDEX(tab_MinKomp[optymalizacja procesów / Prozessoptymalisierung],MATCH($B499,tab_MinKomp[[Stanowisko / Position ]:[Stanowisko / Position ]],0))="n/a","n/a",FU499-INDEX(tab_MinKomp[optymalizacja procesów / Prozessoptymalisierung],MATCH($B499,tab_MinKomp[[Stanowisko / Position ]:[Stanowisko / Position ]],0)))</f>
        <v>0</v>
      </c>
      <c r="FV500" s="194">
        <f>IF(INDEX(tab_MinKomp[Umiejętności szkoleniowe / Trainingsfähigkeiten],MATCH($B499,tab_MinKomp[[Stanowisko / Position ]:[Stanowisko / Position ]],0))="n/a","n/a",FV499-INDEX(tab_MinKomp[Umiejętności szkoleniowe / Trainingsfähigkeiten],MATCH($B499,tab_MinKomp[[Stanowisko / Position ]:[Stanowisko / Position ]],0)))</f>
        <v>0</v>
      </c>
      <c r="FW500" s="194">
        <f>IF(INDEX(tab_MinKomp[Analityczne myślenie, podejście / Analitysches Denken, Einstellung],MATCH($B499,tab_MinKomp[[Stanowisko / Position ]:[Stanowisko / Position ]],0))="n/a","n/a",FW499-INDEX(tab_MinKomp[Analityczne myślenie, podejście / Analitysches Denken, Einstellung],MATCH($B499,tab_MinKomp[[Stanowisko / Position ]:[Stanowisko / Position ]],0)))</f>
        <v>0</v>
      </c>
      <c r="FX500" s="194">
        <f>IF(INDEX(tab_MinKomp[Dokładność, precyzja w dzialaniu / Genauigkeit, Präzision in die Arbeit],MATCH($B499,tab_MinKomp[[Stanowisko / Position ]:[Stanowisko / Position ]],0))="n/a","n/a",FX499-INDEX(tab_MinKomp[Dokładność, precyzja w dzialaniu / Genauigkeit, Präzision in die Arbeit],MATCH($B499,tab_MinKomp[[Stanowisko / Position ]:[Stanowisko / Position ]],0)))</f>
        <v>0</v>
      </c>
      <c r="FY500" s="194">
        <f>IF(INDEX(tab_MinKomp[Dyspozycyjność / Verfügbarkeit],MATCH($B499,tab_MinKomp[[Stanowisko / Position ]:[Stanowisko / Position ]],0))="n/a","n/a",FY499-INDEX(tab_MinKomp[Dyspozycyjność / Verfügbarkeit],MATCH($B499,tab_MinKomp[[Stanowisko / Position ]:[Stanowisko / Position ]],0)))</f>
        <v>0</v>
      </c>
      <c r="FZ500" s="194">
        <f>IF(INDEX(tab_MinKomp[Zaangażowanie / 
Engagement],MATCH($B499,tab_MinKomp[[Stanowisko / Position ]:[Stanowisko / Position ]],0))="n/a","n/a",FZ499-INDEX(tab_MinKomp[Zaangażowanie / 
Engagement],MATCH($B499,tab_MinKomp[[Stanowisko / Position ]:[Stanowisko / Position ]],0)))</f>
        <v>0</v>
      </c>
      <c r="GA500" s="194" t="str">
        <f>IF(INDEX(tab_MinKomp[Konserwacja form guma],MATCH($B499,tab_MinKomp[[Stanowisko / Position ]:[Stanowisko / Position ]],0))="n/a","n/a",GA499-INDEX(tab_MinKomp[Konserwacja form guma],MATCH($B499,tab_MinKomp[[Stanowisko / Position ]:[Stanowisko / Position ]],0)))</f>
        <v>n/a</v>
      </c>
      <c r="GB500" s="194" t="str">
        <f>IF(INDEX(tab_MinKomp[Konserwacja form plastiki],MATCH($B499,tab_MinKomp[[Stanowisko / Position ]:[Stanowisko / Position ]],0))="n/a","n/a",GB499-INDEX(tab_MinKomp[Konserwacja form plastiki],MATCH($B499,tab_MinKomp[[Stanowisko / Position ]:[Stanowisko / Position ]],0)))</f>
        <v>n/a</v>
      </c>
      <c r="GC500" s="194">
        <f>IF(INDEX(tab_MinKomp[Elastyczność w działaniu],MATCH($B499,tab_MinKomp[[Stanowisko / Position ]:[Stanowisko / Position ]],0))="n/a","n/a",GC499-INDEX(tab_MinKomp[Elastyczność w działaniu],MATCH($B499,tab_MinKomp[[Stanowisko / Position ]:[Stanowisko / Position ]],0)))</f>
        <v>0</v>
      </c>
      <c r="GD500" s="194">
        <f>IF(INDEX(tab_MinKomp[Komunikatywność],MATCH($B499,tab_MinKomp[[Stanowisko / Position ]:[Stanowisko / Position ]],0))="n/a","n/a",GD499-INDEX(tab_MinKomp[Komunikatywność],MATCH($B499,tab_MinKomp[[Stanowisko / Position ]:[Stanowisko / Position ]],0)))</f>
        <v>0</v>
      </c>
      <c r="GE500" s="193" t="str">
        <f>IF(INDEX(tab_MinKomp[Motywowanie i budowanie zaangażowania zespołu],MATCH($B499,tab_MinKomp[[Stanowisko / Position ]:[Stanowisko / Position ]],0))="n/a","n/a",GE499-INDEX(tab_MinKomp[Motywowanie i budowanie zaangażowania zespołu],MATCH($B499,tab_MinKomp[[Stanowisko / Position ]:[Stanowisko / Position ]],0)))</f>
        <v>n/a</v>
      </c>
      <c r="GF500" s="186" t="s">
        <v>248</v>
      </c>
      <c r="GG500" s="186" t="s">
        <v>248</v>
      </c>
      <c r="GH500" s="186" t="s">
        <v>248</v>
      </c>
      <c r="GI500" s="186" t="s">
        <v>248</v>
      </c>
      <c r="GJ500" s="186" t="s">
        <v>248</v>
      </c>
      <c r="GK500" s="186" t="s">
        <v>248</v>
      </c>
      <c r="GL500" s="186" t="s">
        <v>248</v>
      </c>
      <c r="GM500" s="186" t="s">
        <v>248</v>
      </c>
      <c r="GN500" s="186" t="s">
        <v>248</v>
      </c>
      <c r="GO500" s="186" t="s">
        <v>248</v>
      </c>
      <c r="GP500" s="186" t="s">
        <v>248</v>
      </c>
      <c r="GQ500" s="186" t="s">
        <v>248</v>
      </c>
      <c r="GR500" s="186" t="s">
        <v>248</v>
      </c>
      <c r="GS500" s="186" t="s">
        <v>248</v>
      </c>
      <c r="GT500" s="186" t="s">
        <v>248</v>
      </c>
      <c r="GU500" s="186" t="s">
        <v>248</v>
      </c>
      <c r="GV500" s="186" t="s">
        <v>248</v>
      </c>
      <c r="GW500" s="186" t="s">
        <v>248</v>
      </c>
      <c r="GX500" s="186" t="s">
        <v>248</v>
      </c>
      <c r="GY500" s="186" t="s">
        <v>248</v>
      </c>
      <c r="GZ500" s="261" t="s">
        <v>248</v>
      </c>
      <c r="HA500" s="261" t="s">
        <v>248</v>
      </c>
      <c r="HB500" s="191">
        <f>SUM(G500:GE500)/(HB499-(SUM(G500:GE500)))</f>
        <v>0</v>
      </c>
    </row>
    <row r="501" spans="1:210" ht="24.9" customHeight="1" x14ac:dyDescent="0.3">
      <c r="A501" s="105" t="s">
        <v>317</v>
      </c>
      <c r="B501" s="105" t="s">
        <v>315</v>
      </c>
      <c r="C501" s="105" t="s">
        <v>388</v>
      </c>
      <c r="D501" s="105">
        <v>1611</v>
      </c>
      <c r="E501" s="394" t="s">
        <v>638</v>
      </c>
      <c r="F501" s="185" t="s">
        <v>374</v>
      </c>
      <c r="G501" s="186">
        <v>2</v>
      </c>
      <c r="H501" s="186">
        <v>1</v>
      </c>
      <c r="I501" s="186">
        <v>2</v>
      </c>
      <c r="J501" s="186">
        <v>1</v>
      </c>
      <c r="K501" s="186">
        <v>1</v>
      </c>
      <c r="L501" s="186" t="s">
        <v>248</v>
      </c>
      <c r="M501" s="186" t="s">
        <v>248</v>
      </c>
      <c r="N501" s="186" t="s">
        <v>248</v>
      </c>
      <c r="O501" s="186">
        <v>1</v>
      </c>
      <c r="P501" s="186">
        <v>1</v>
      </c>
      <c r="Q501" s="186" t="s">
        <v>248</v>
      </c>
      <c r="R501" s="186" t="s">
        <v>248</v>
      </c>
      <c r="S501" s="186" t="s">
        <v>248</v>
      </c>
      <c r="T501" s="186" t="s">
        <v>248</v>
      </c>
      <c r="U501" s="186" t="s">
        <v>248</v>
      </c>
      <c r="V501" s="186" t="s">
        <v>248</v>
      </c>
      <c r="W501" s="186" t="s">
        <v>248</v>
      </c>
      <c r="X501" s="186" t="s">
        <v>248</v>
      </c>
      <c r="Y501" s="186" t="s">
        <v>248</v>
      </c>
      <c r="Z501" s="186" t="s">
        <v>248</v>
      </c>
      <c r="AA501" s="186" t="s">
        <v>248</v>
      </c>
      <c r="AB501" s="186" t="s">
        <v>248</v>
      </c>
      <c r="AC501" s="186" t="s">
        <v>248</v>
      </c>
      <c r="AD501" s="186" t="s">
        <v>248</v>
      </c>
      <c r="AE501" s="186" t="s">
        <v>248</v>
      </c>
      <c r="AF501" s="186" t="s">
        <v>248</v>
      </c>
      <c r="AG501" s="186" t="s">
        <v>248</v>
      </c>
      <c r="AH501" s="186" t="s">
        <v>248</v>
      </c>
      <c r="AI501" s="186" t="s">
        <v>248</v>
      </c>
      <c r="AJ501" s="186" t="s">
        <v>248</v>
      </c>
      <c r="AK501" s="186" t="s">
        <v>248</v>
      </c>
      <c r="AL501" s="186">
        <v>1</v>
      </c>
      <c r="AM501" s="186" t="s">
        <v>248</v>
      </c>
      <c r="AN501" s="186" t="s">
        <v>248</v>
      </c>
      <c r="AO501" s="186">
        <v>1</v>
      </c>
      <c r="AP501" s="186" t="s">
        <v>248</v>
      </c>
      <c r="AQ501" s="186">
        <v>1</v>
      </c>
      <c r="AR501" s="186" t="s">
        <v>248</v>
      </c>
      <c r="AS501" s="186" t="s">
        <v>248</v>
      </c>
      <c r="AT501" s="186" t="s">
        <v>248</v>
      </c>
      <c r="AU501" s="186" t="s">
        <v>248</v>
      </c>
      <c r="AV501" s="186">
        <v>2</v>
      </c>
      <c r="AW501" s="186">
        <v>1</v>
      </c>
      <c r="AX501" s="186" t="s">
        <v>248</v>
      </c>
      <c r="AY501" s="186" t="s">
        <v>248</v>
      </c>
      <c r="AZ501" s="186" t="s">
        <v>248</v>
      </c>
      <c r="BA501" s="186" t="s">
        <v>248</v>
      </c>
      <c r="BB501" s="186" t="s">
        <v>248</v>
      </c>
      <c r="BC501" s="186" t="s">
        <v>248</v>
      </c>
      <c r="BD501" s="186" t="s">
        <v>248</v>
      </c>
      <c r="BE501" s="186" t="s">
        <v>248</v>
      </c>
      <c r="BF501" s="186" t="s">
        <v>248</v>
      </c>
      <c r="BG501" s="186" t="s">
        <v>248</v>
      </c>
      <c r="BH501" s="186" t="s">
        <v>248</v>
      </c>
      <c r="BI501" s="186" t="s">
        <v>248</v>
      </c>
      <c r="BJ501" s="186" t="s">
        <v>248</v>
      </c>
      <c r="BK501" s="186" t="s">
        <v>248</v>
      </c>
      <c r="BL501" s="186" t="s">
        <v>248</v>
      </c>
      <c r="BM501" s="186" t="s">
        <v>248</v>
      </c>
      <c r="BN501" s="186" t="s">
        <v>248</v>
      </c>
      <c r="BO501" s="186" t="s">
        <v>248</v>
      </c>
      <c r="BP501" s="186" t="s">
        <v>248</v>
      </c>
      <c r="BQ501" s="186" t="s">
        <v>248</v>
      </c>
      <c r="BR501" s="186" t="s">
        <v>248</v>
      </c>
      <c r="BS501" s="186" t="s">
        <v>248</v>
      </c>
      <c r="BT501" s="186" t="s">
        <v>248</v>
      </c>
      <c r="BU501" s="186">
        <v>1</v>
      </c>
      <c r="BV501" s="186" t="s">
        <v>248</v>
      </c>
      <c r="BW501" s="186" t="s">
        <v>248</v>
      </c>
      <c r="BX501" s="186" t="s">
        <v>248</v>
      </c>
      <c r="BY501" s="186" t="s">
        <v>248</v>
      </c>
      <c r="BZ501" s="186" t="s">
        <v>248</v>
      </c>
      <c r="CA501" s="186" t="s">
        <v>248</v>
      </c>
      <c r="CB501" s="186" t="s">
        <v>248</v>
      </c>
      <c r="CC501" s="186" t="s">
        <v>248</v>
      </c>
      <c r="CD501" s="186" t="s">
        <v>248</v>
      </c>
      <c r="CE501" s="186" t="s">
        <v>248</v>
      </c>
      <c r="CF501" s="186" t="s">
        <v>248</v>
      </c>
      <c r="CG501" s="186">
        <v>1</v>
      </c>
      <c r="CH501" s="186" t="s">
        <v>248</v>
      </c>
      <c r="CI501" s="186" t="s">
        <v>248</v>
      </c>
      <c r="CJ501" s="186" t="s">
        <v>248</v>
      </c>
      <c r="CK501" s="186" t="s">
        <v>248</v>
      </c>
      <c r="CL501" s="186" t="s">
        <v>248</v>
      </c>
      <c r="CM501" s="186" t="s">
        <v>248</v>
      </c>
      <c r="CN501" s="186" t="s">
        <v>248</v>
      </c>
      <c r="CO501" s="186" t="s">
        <v>248</v>
      </c>
      <c r="CP501" s="186" t="s">
        <v>248</v>
      </c>
      <c r="CQ501" s="186" t="s">
        <v>248</v>
      </c>
      <c r="CR501" s="186" t="s">
        <v>248</v>
      </c>
      <c r="CS501" s="186" t="s">
        <v>248</v>
      </c>
      <c r="CT501" s="186" t="s">
        <v>248</v>
      </c>
      <c r="CU501" s="186" t="s">
        <v>248</v>
      </c>
      <c r="CV501" s="186" t="s">
        <v>248</v>
      </c>
      <c r="CW501" s="186">
        <v>2</v>
      </c>
      <c r="CX501" s="186" t="s">
        <v>248</v>
      </c>
      <c r="CY501" s="186" t="s">
        <v>248</v>
      </c>
      <c r="CZ501" s="186" t="s">
        <v>248</v>
      </c>
      <c r="DA501" s="186" t="s">
        <v>248</v>
      </c>
      <c r="DB501" s="186" t="s">
        <v>248</v>
      </c>
      <c r="DC501" s="186" t="s">
        <v>248</v>
      </c>
      <c r="DD501" s="186" t="s">
        <v>248</v>
      </c>
      <c r="DE501" s="186" t="s">
        <v>248</v>
      </c>
      <c r="DF501" s="186">
        <v>1</v>
      </c>
      <c r="DG501" s="186" t="s">
        <v>248</v>
      </c>
      <c r="DH501" s="186" t="s">
        <v>248</v>
      </c>
      <c r="DI501" s="186" t="s">
        <v>248</v>
      </c>
      <c r="DJ501" s="186" t="s">
        <v>248</v>
      </c>
      <c r="DK501" s="186" t="s">
        <v>248</v>
      </c>
      <c r="DL501" s="186" t="s">
        <v>248</v>
      </c>
      <c r="DM501" s="186" t="s">
        <v>248</v>
      </c>
      <c r="DN501" s="186" t="s">
        <v>248</v>
      </c>
      <c r="DO501" s="186" t="s">
        <v>248</v>
      </c>
      <c r="DP501" s="186" t="s">
        <v>248</v>
      </c>
      <c r="DQ501" s="186" t="s">
        <v>248</v>
      </c>
      <c r="DR501" s="186" t="s">
        <v>248</v>
      </c>
      <c r="DS501" s="186" t="s">
        <v>248</v>
      </c>
      <c r="DT501" s="186" t="s">
        <v>248</v>
      </c>
      <c r="DU501" s="186" t="s">
        <v>248</v>
      </c>
      <c r="DV501" s="186" t="s">
        <v>248</v>
      </c>
      <c r="DW501" s="186" t="s">
        <v>248</v>
      </c>
      <c r="DX501" s="186" t="s">
        <v>248</v>
      </c>
      <c r="DY501" s="186" t="s">
        <v>248</v>
      </c>
      <c r="DZ501" s="186" t="s">
        <v>248</v>
      </c>
      <c r="EA501" s="186" t="s">
        <v>248</v>
      </c>
      <c r="EB501" s="186" t="s">
        <v>248</v>
      </c>
      <c r="EC501" s="186" t="s">
        <v>248</v>
      </c>
      <c r="ED501" s="186" t="s">
        <v>248</v>
      </c>
      <c r="EE501" s="186" t="s">
        <v>248</v>
      </c>
      <c r="EF501" s="186" t="s">
        <v>248</v>
      </c>
      <c r="EG501" s="186" t="s">
        <v>248</v>
      </c>
      <c r="EH501" s="186" t="s">
        <v>248</v>
      </c>
      <c r="EI501" s="186" t="s">
        <v>248</v>
      </c>
      <c r="EJ501" s="186" t="s">
        <v>248</v>
      </c>
      <c r="EK501" s="186" t="s">
        <v>248</v>
      </c>
      <c r="EL501" s="184" t="s">
        <v>248</v>
      </c>
      <c r="EM501" s="184" t="s">
        <v>248</v>
      </c>
      <c r="EN501" s="184" t="s">
        <v>248</v>
      </c>
      <c r="EO501" s="186" t="s">
        <v>248</v>
      </c>
      <c r="EP501" s="186" t="s">
        <v>248</v>
      </c>
      <c r="EQ501" s="186" t="s">
        <v>248</v>
      </c>
      <c r="ER501" s="186" t="s">
        <v>248</v>
      </c>
      <c r="ES501" s="186" t="s">
        <v>248</v>
      </c>
      <c r="ET501" s="186" t="s">
        <v>248</v>
      </c>
      <c r="EU501" s="186" t="s">
        <v>248</v>
      </c>
      <c r="EV501" s="186" t="s">
        <v>248</v>
      </c>
      <c r="EW501" s="186" t="s">
        <v>248</v>
      </c>
      <c r="EX501" s="186" t="s">
        <v>248</v>
      </c>
      <c r="EY501" s="186" t="s">
        <v>248</v>
      </c>
      <c r="EZ501" s="186" t="s">
        <v>248</v>
      </c>
      <c r="FA501" s="186" t="s">
        <v>248</v>
      </c>
      <c r="FB501" s="186" t="s">
        <v>248</v>
      </c>
      <c r="FC501" s="186" t="s">
        <v>248</v>
      </c>
      <c r="FD501" s="186" t="s">
        <v>248</v>
      </c>
      <c r="FE501" s="186" t="s">
        <v>248</v>
      </c>
      <c r="FF501" s="186" t="s">
        <v>248</v>
      </c>
      <c r="FG501" s="186" t="s">
        <v>248</v>
      </c>
      <c r="FH501" s="186" t="s">
        <v>248</v>
      </c>
      <c r="FI501" s="186" t="s">
        <v>248</v>
      </c>
      <c r="FJ501" s="186" t="s">
        <v>248</v>
      </c>
      <c r="FK501" s="186" t="s">
        <v>248</v>
      </c>
      <c r="FL501" s="186" t="s">
        <v>248</v>
      </c>
      <c r="FM501" s="186" t="s">
        <v>248</v>
      </c>
      <c r="FN501" s="186" t="s">
        <v>248</v>
      </c>
      <c r="FO501" s="186" t="s">
        <v>248</v>
      </c>
      <c r="FP501" s="186" t="s">
        <v>248</v>
      </c>
      <c r="FQ501" s="187" t="s">
        <v>248</v>
      </c>
      <c r="FR501" s="187" t="s">
        <v>248</v>
      </c>
      <c r="FS501" s="186">
        <v>1</v>
      </c>
      <c r="FT501" s="186">
        <v>1</v>
      </c>
      <c r="FU501" s="186">
        <v>1</v>
      </c>
      <c r="FV501" s="186">
        <v>1</v>
      </c>
      <c r="FW501" s="186">
        <v>1</v>
      </c>
      <c r="FX501" s="186">
        <v>1</v>
      </c>
      <c r="FY501" s="186">
        <v>1</v>
      </c>
      <c r="FZ501" s="186">
        <v>1</v>
      </c>
      <c r="GA501" s="186" t="s">
        <v>248</v>
      </c>
      <c r="GB501" s="186" t="s">
        <v>248</v>
      </c>
      <c r="GC501" s="186">
        <v>1</v>
      </c>
      <c r="GD501" s="186">
        <v>1</v>
      </c>
      <c r="GE501" s="186" t="s">
        <v>248</v>
      </c>
      <c r="GF501" s="186" t="s">
        <v>248</v>
      </c>
      <c r="GG501" s="186" t="s">
        <v>248</v>
      </c>
      <c r="GH501" s="186" t="s">
        <v>248</v>
      </c>
      <c r="GI501" s="186" t="s">
        <v>248</v>
      </c>
      <c r="GJ501" s="186" t="s">
        <v>248</v>
      </c>
      <c r="GK501" s="186" t="s">
        <v>248</v>
      </c>
      <c r="GL501" s="186" t="s">
        <v>248</v>
      </c>
      <c r="GM501" s="186" t="s">
        <v>248</v>
      </c>
      <c r="GN501" s="186" t="s">
        <v>248</v>
      </c>
      <c r="GO501" s="186" t="s">
        <v>248</v>
      </c>
      <c r="GP501" s="186" t="s">
        <v>248</v>
      </c>
      <c r="GQ501" s="186" t="s">
        <v>248</v>
      </c>
      <c r="GR501" s="186" t="s">
        <v>248</v>
      </c>
      <c r="GS501" s="186" t="s">
        <v>248</v>
      </c>
      <c r="GT501" s="186" t="s">
        <v>248</v>
      </c>
      <c r="GU501" s="186" t="s">
        <v>248</v>
      </c>
      <c r="GV501" s="186" t="s">
        <v>248</v>
      </c>
      <c r="GW501" s="186" t="s">
        <v>248</v>
      </c>
      <c r="GX501" s="186" t="s">
        <v>248</v>
      </c>
      <c r="GY501" s="186" t="s">
        <v>248</v>
      </c>
      <c r="GZ501" s="261" t="s">
        <v>248</v>
      </c>
      <c r="HA501" s="261" t="s">
        <v>248</v>
      </c>
      <c r="HB501" s="188">
        <f t="shared" ref="HB501" si="577">SUM(G501:GE501)</f>
        <v>30</v>
      </c>
    </row>
    <row r="502" spans="1:210" ht="24.9" customHeight="1" thickBot="1" x14ac:dyDescent="0.35">
      <c r="A502" s="108" t="str">
        <f t="shared" ref="A502" si="578">A501</f>
        <v>Prod.-Q-2</v>
      </c>
      <c r="B502" s="108" t="str">
        <f t="shared" ref="B502" si="579">B501</f>
        <v>Pracownik Produkcji</v>
      </c>
      <c r="C502" s="108" t="str">
        <f t="shared" ref="C502" si="580">C501</f>
        <v>GJ</v>
      </c>
      <c r="D502" s="108">
        <f t="shared" ref="D502" si="581">D501</f>
        <v>1611</v>
      </c>
      <c r="E502" s="395"/>
      <c r="F502" s="189" t="s">
        <v>375</v>
      </c>
      <c r="G502" s="192">
        <f>IF(INDEX(tab_MinKomp[Przepisy BHP / BHP Vorschriften],MATCH($B501,tab_MinKomp[[Stanowisko / Position ]:[Stanowisko / Position ]],0))="n/a","n/a",G501-INDEX(tab_MinKomp[Przepisy BHP / BHP Vorschriften],MATCH($B501,tab_MinKomp[[Stanowisko / Position ]:[Stanowisko / Position ]],0)))</f>
        <v>0</v>
      </c>
      <c r="H502" s="193">
        <f>IF(INDEX(tab_MinKomp[Przepisy PPOŻ / Brandschutzbestimmungen],MATCH($B501,tab_MinKomp[[Stanowisko / Position ]:[Stanowisko / Position ]],0))="n/a","n/a",H501-INDEX(tab_MinKomp[Przepisy PPOŻ / Brandschutzbestimmungen],MATCH($B501,tab_MinKomp[[Stanowisko / Position ]:[Stanowisko / Position ]],0)))</f>
        <v>0</v>
      </c>
      <c r="I502" s="193">
        <f>IF(INDEX(tab_MinKomp[Ryzyko zawodowe na stanowiskach pracyv/ Berufliche Risiken an Arbeitsstellen],MATCH($B501,tab_MinKomp[[Stanowisko / Position ]:[Stanowisko / Position ]],0))="n/a","n/a",I501-INDEX(tab_MinKomp[Ryzyko zawodowe na stanowiskach pracyv/ Berufliche Risiken an Arbeitsstellen],MATCH($B501,tab_MinKomp[[Stanowisko / Position ]:[Stanowisko / Position ]],0)))</f>
        <v>0</v>
      </c>
      <c r="J502" s="193">
        <f>IF(INDEX(tab_MinKomp[Gospodarka substancjami niebezpiecznymi / Gefahrstoffmanagement],MATCH($B501,tab_MinKomp[[Stanowisko / Position ]:[Stanowisko / Position ]],0))="n/a","n/a",J501-INDEX(tab_MinKomp[Gospodarka substancjami niebezpiecznymi / Gefahrstoffmanagement],MATCH($B501,tab_MinKomp[[Stanowisko / Position ]:[Stanowisko / Position ]],0)))</f>
        <v>0</v>
      </c>
      <c r="K502" s="193">
        <f>IF(INDEX(tab_MinKomp[Gospodarka odpadami / Abfallwirtschaft],MATCH($B501,tab_MinKomp[[Stanowisko / Position ]:[Stanowisko / Position ]],0))="n/a","n/a",K501-INDEX(tab_MinKomp[Gospodarka odpadami / Abfallwirtschaft],MATCH($B501,tab_MinKomp[[Stanowisko / Position ]:[Stanowisko / Position ]],0)))</f>
        <v>0</v>
      </c>
      <c r="L502" s="194" t="str">
        <f>IF(INDEX(tab_MinKomp[Przepisy kodeksu pracy / Bestimmungen des Arbeitsgesetzes],MATCH($B501,tab_MinKomp[[Stanowisko / Position ]:[Stanowisko / Position ]],0))="n/a","n/a",L501-INDEX(tab_MinKomp[Przepisy kodeksu pracy / Bestimmungen des Arbeitsgesetzes],MATCH($B501,tab_MinKomp[[Stanowisko / Position ]:[Stanowisko / Position ]],0)))</f>
        <v>n/a</v>
      </c>
      <c r="M502" s="195" t="str">
        <f>IF(INDEX(tab_MinKomp[Przepisy o ub.społ. ZUS  / Sozialversicherungsvorschriften],MATCH($B501,tab_MinKomp[[Stanowisko / Position ]:[Stanowisko / Position ]],0))="n/a","n/a",M501-INDEX(tab_MinKomp[Przepisy o ub.społ. ZUS  / Sozialversicherungsvorschriften],MATCH($B501,tab_MinKomp[[Stanowisko / Position ]:[Stanowisko / Position ]],0)))</f>
        <v>n/a</v>
      </c>
      <c r="N502" s="194" t="str">
        <f>IF(INDEX(tab_MinKomp[PRZEPISY O PDOF /persönlich Einkommensteuergesetz ],MATCH($B501,tab_MinKomp[[Stanowisko / Position ]:[Stanowisko / Position ]],0))="n/a","n/a",N501-INDEX(tab_MinKomp[PRZEPISY O PDOF /persönlich Einkommensteuergesetz ],MATCH($B501,tab_MinKomp[[Stanowisko / Position ]:[Stanowisko / Position ]],0)))</f>
        <v>n/a</v>
      </c>
      <c r="O502" s="194">
        <f>IF(INDEX(tab_MinKomp[Regulamin pracy / Arbeitsordnung],MATCH($B501,tab_MinKomp[[Stanowisko / Position ]:[Stanowisko / Position ]],0))="n/a","n/a",O501-INDEX(tab_MinKomp[Regulamin pracy / Arbeitsordnung],MATCH($B501,tab_MinKomp[[Stanowisko / Position ]:[Stanowisko / Position ]],0)))</f>
        <v>0</v>
      </c>
      <c r="P502" s="194">
        <f>IF(INDEX(tab_MinKomp[Regulamin wynagradzania / Vergütungsordnung],MATCH($B501,tab_MinKomp[[Stanowisko / Position ]:[Stanowisko / Position ]],0))="n/a","n/a",P501-INDEX(tab_MinKomp[Regulamin wynagradzania / Vergütungsordnung],MATCH($B501,tab_MinKomp[[Stanowisko / Position ]:[Stanowisko / Position ]],0)))</f>
        <v>0</v>
      </c>
      <c r="Q502" s="194" t="str">
        <f>IF(INDEX(tab_MinKomp[System R2PŁATNIK PRO: Płace / Lohnabrechnung],MATCH($B501,tab_MinKomp[[Stanowisko / Position ]:[Stanowisko / Position ]],0))="n/a","n/a",Q501-INDEX(tab_MinKomp[System R2PŁATNIK PRO: Płace / Lohnabrechnung],MATCH($B501,tab_MinKomp[[Stanowisko / Position ]:[Stanowisko / Position ]],0)))</f>
        <v>n/a</v>
      </c>
      <c r="R502" s="194" t="str">
        <f>IF(INDEX(tab_MinKomp[SystemR2PŁATNIK PRO: KADRY / Personaldaten],MATCH($B501,tab_MinKomp[[Stanowisko / Position ]:[Stanowisko / Position ]],0))="n/a","n/a",R501-INDEX(tab_MinKomp[SystemR2PŁATNIK PRO: KADRY / Personaldaten],MATCH($B501,tab_MinKomp[[Stanowisko / Position ]:[Stanowisko / Position ]],0)))</f>
        <v>n/a</v>
      </c>
      <c r="S502" s="194" t="str">
        <f>IF(INDEX(tab_MinKomp[SYSTEM R2PŁATNIK PRO: zarządzanie pracownikami / Arbeitsverwaltung],MATCH($B501,tab_MinKomp[[Stanowisko / Position ]:[Stanowisko / Position ]],0))="n/a","n/a",S501-INDEX(tab_MinKomp[SYSTEM R2PŁATNIK PRO: zarządzanie pracownikami / Arbeitsverwaltung],MATCH($B501,tab_MinKomp[[Stanowisko / Position ]:[Stanowisko / Position ]],0)))</f>
        <v>n/a</v>
      </c>
      <c r="T502" s="194" t="str">
        <f>IF(INDEX(tab_MinKomp[Doradztwo, wsparcie personalne / Personalberatung und Unterstützung],MATCH($B501,tab_MinKomp[[Stanowisko / Position ]:[Stanowisko / Position ]],0))="n/a","n/a",T501-INDEX(tab_MinKomp[Doradztwo, wsparcie personalne / Personalberatung und Unterstützung],MATCH($B501,tab_MinKomp[[Stanowisko / Position ]:[Stanowisko / Position ]],0)))</f>
        <v>n/a</v>
      </c>
      <c r="U502" s="194" t="str">
        <f>IF(INDEX(tab_MinKomp[Przepisy o podatku VAT / MwSt.- Gesetz],MATCH($B501,tab_MinKomp[[Stanowisko / Position ]:[Stanowisko / Position ]],0))="n/a","n/a",U501-INDEX(tab_MinKomp[Przepisy o podatku VAT / MwSt.- Gesetz],MATCH($B501,tab_MinKomp[[Stanowisko / Position ]:[Stanowisko / Position ]],0)))</f>
        <v>n/a</v>
      </c>
      <c r="V502" s="194" t="str">
        <f>IF(INDEX(tab_MinKomp[PrzepisyPDOP / geschäftlich Einkommensteuergesetz],MATCH($B501,tab_MinKomp[[Stanowisko / Position ]:[Stanowisko / Position ]],0))="n/a","n/a",V501-INDEX(tab_MinKomp[PrzepisyPDOP / geschäftlich Einkommensteuergesetz],MATCH($B501,tab_MinKomp[[Stanowisko / Position ]:[Stanowisko / Position ]],0)))</f>
        <v>n/a</v>
      </c>
      <c r="W502" s="194" t="str">
        <f>IF(INDEX(tab_MinKomp[System BAAN / FINANSE (FIBU)],MATCH($B501,tab_MinKomp[[Stanowisko / Position ]:[Stanowisko / Position ]],0))="n/a","n/a",W501-INDEX(tab_MinKomp[System BAAN / FINANSE (FIBU)],MATCH($B501,tab_MinKomp[[Stanowisko / Position ]:[Stanowisko / Position ]],0)))</f>
        <v>n/a</v>
      </c>
      <c r="X502" s="194" t="str">
        <f>IF(INDEX(tab_MinKomp[Systemy pomocnicze / Hilfssysteme(STOCKPROGRAM, KALK2000 etc.)],MATCH($B501,tab_MinKomp[[Stanowisko / Position ]:[Stanowisko / Position ]],0))="n/a","n/a",X501-INDEX(tab_MinKomp[Systemy pomocnicze / Hilfssysteme(STOCKPROGRAM, KALK2000 etc.)],MATCH($B501,tab_MinKomp[[Stanowisko / Position ]:[Stanowisko / Position ]],0)))</f>
        <v>n/a</v>
      </c>
      <c r="Y502" s="194" t="str">
        <f>IF(INDEX(tab_MinKomp[Polityka rachunkowości / Buchführungspolitik],MATCH($B501,tab_MinKomp[[Stanowisko / Position ]:[Stanowisko / Position ]],0))="n/a","n/a",Y501-INDEX(tab_MinKomp[Polityka rachunkowości / Buchführungspolitik],MATCH($B501,tab_MinKomp[[Stanowisko / Position ]:[Stanowisko / Position ]],0)))</f>
        <v>n/a</v>
      </c>
      <c r="Z502" s="194" t="str">
        <f>IF(INDEX(tab_MinKomp[Ustawa o rachunkowości / Rechnungslegungsgesetz],MATCH($B501,tab_MinKomp[[Stanowisko / Position ]:[Stanowisko / Position ]],0))="n/a","n/a",Z501-INDEX(tab_MinKomp[Ustawa o rachunkowości / Rechnungslegungsgesetz],MATCH($B501,tab_MinKomp[[Stanowisko / Position ]:[Stanowisko / Position ]],0)))</f>
        <v>n/a</v>
      </c>
      <c r="AA502" s="194" t="str">
        <f>IF(INDEX(tab_MinKomp[WORKFLOW - TS-100],MATCH($B501,tab_MinKomp[[Stanowisko / Position ]:[Stanowisko / Position ]],0))="n/a","n/a",AA501-INDEX(tab_MinKomp[WORKFLOW - TS-100],MATCH($B501,tab_MinKomp[[Stanowisko / Position ]:[Stanowisko / Position ]],0)))</f>
        <v>n/a</v>
      </c>
      <c r="AB502" s="194" t="str">
        <f>IF(INDEX(tab_MinKomp[WORKFLOW - SFMS],MATCH($B501,tab_MinKomp[[Stanowisko / Position ]:[Stanowisko / Position ]],0))="n/a","n/a",AB501-INDEX(tab_MinKomp[WORKFLOW - SFMS],MATCH($B501,tab_MinKomp[[Stanowisko / Position ]:[Stanowisko / Position ]],0)))</f>
        <v>n/a</v>
      </c>
      <c r="AC502" s="194" t="str">
        <f>IF(INDEX(tab_MinKomp[System ISO 9001:2015],MATCH($B501,tab_MinKomp[[Stanowisko / Position ]:[Stanowisko / Position ]],0))="n/a","n/a",AC501-INDEX(tab_MinKomp[System ISO 9001:2015],MATCH($B501,tab_MinKomp[[Stanowisko / Position ]:[Stanowisko / Position ]],0)))</f>
        <v>n/a</v>
      </c>
      <c r="AD502" s="194" t="str">
        <f>IF(INDEX(tab_MinKomp[System ISO 9001:2015],MATCH($B501,tab_MinKomp[[Stanowisko / Position ]:[Stanowisko / Position ]],0))="n/a","n/a",AD501-INDEX(tab_MinKomp[System ISO 9001:2015],MATCH($B501,tab_MinKomp[[Stanowisko / Position ]:[Stanowisko / Position ]],0)))</f>
        <v>n/a</v>
      </c>
      <c r="AE502" s="194" t="str">
        <f>IF(INDEX(tab_MinKomp[System ISO 9001:2015],MATCH($B501,tab_MinKomp[[Stanowisko / Position ]:[Stanowisko / Position ]],0))="n/a","n/a",AE501-INDEX(tab_MinKomp[System ISO 9001:2015],MATCH($B501,tab_MinKomp[[Stanowisko / Position ]:[Stanowisko / Position ]],0)))</f>
        <v>n/a</v>
      </c>
      <c r="AF502" s="194" t="str">
        <f>IF(INDEX(tab_MinKomp[System ISO 9001:2015],MATCH($B501,tab_MinKomp[[Stanowisko / Position ]:[Stanowisko / Position ]],0))="n/a","n/a",AF501-INDEX(tab_MinKomp[System ISO 9001:2015],MATCH($B501,tab_MinKomp[[Stanowisko / Position ]:[Stanowisko / Position ]],0)))</f>
        <v>n/a</v>
      </c>
      <c r="AG502" s="194" t="str">
        <f>IF(INDEX(tab_MinKomp[Wymagania VDA 6.3 Process / Forderungen],MATCH($B501,tab_MinKomp[[Stanowisko / Position ]:[Stanowisko / Position ]],0))="n/a","n/a",AG501-INDEX(tab_MinKomp[Wymagania VDA 6.3 Process / Forderungen],MATCH($B501,tab_MinKomp[[Stanowisko / Position ]:[Stanowisko / Position ]],0)))</f>
        <v>n/a</v>
      </c>
      <c r="AH502" s="194" t="str">
        <f>IF(INDEX(tab_MinKomp[Wymagania VDA 6.5 Product / Forderungen],MATCH($B501,tab_MinKomp[[Stanowisko / Position ]:[Stanowisko / Position ]],0))="n/a","n/a",AH501-INDEX(tab_MinKomp[Wymagania VDA 6.5 Product / Forderungen],MATCH($B501,tab_MinKomp[[Stanowisko / Position ]:[Stanowisko / Position ]],0)))</f>
        <v>n/a</v>
      </c>
      <c r="AI502" s="194" t="str">
        <f>IF(INDEX(tab_MinKomp[System ISO 9001:2015],MATCH($B501,tab_MinKomp[[Stanowisko / Position ]:[Stanowisko / Position ]],0))="n/a","n/a",AI501-INDEX(tab_MinKomp[System ISO 9001:2015],MATCH($B501,tab_MinKomp[[Stanowisko / Position ]:[Stanowisko / Position ]],0)))</f>
        <v>n/a</v>
      </c>
      <c r="AJ502" s="194" t="str">
        <f>IF(INDEX(tab_MinKomp[Auditor systemu ISO 17021:2018],MATCH($B501,tab_MinKomp[[Stanowisko / Position ]:[Stanowisko / Position ]],0))="n/a","n/a",AJ501-INDEX(tab_MinKomp[Auditor systemu ISO 17021:2018],MATCH($B501,tab_MinKomp[[Stanowisko / Position ]:[Stanowisko / Position ]],0)))</f>
        <v>n/a</v>
      </c>
      <c r="AK502" s="194" t="str">
        <f>IF(INDEX(tab_MinKomp[Pełnomocnik systemu / Systemvertreter],MATCH($B501,tab_MinKomp[[Stanowisko / Position ]:[Stanowisko / Position ]],0))="n/a","n/a",AK501-INDEX(tab_MinKomp[Pełnomocnik systemu / Systemvertreter],MATCH($B501,tab_MinKomp[[Stanowisko / Position ]:[Stanowisko / Position ]],0)))</f>
        <v>n/a</v>
      </c>
      <c r="AL502" s="194">
        <f>IF(INDEX(tab_MinKomp[Polityka Etyczna - Compliance],MATCH($B501,tab_MinKomp[[Stanowisko / Position ]:[Stanowisko / Position ]],0))="n/a","n/a",AL501-INDEX(tab_MinKomp[Polityka Etyczna - Compliance],MATCH($B501,tab_MinKomp[[Stanowisko / Position ]:[Stanowisko / Position ]],0)))</f>
        <v>0</v>
      </c>
      <c r="AM502" s="194" t="str">
        <f>IF(INDEX(tab_MinKomp[WDRAŻANIE NOWYCH PROJEKTÓW/ PROCEDURA CTM],MATCH($B501,tab_MinKomp[[Stanowisko / Position ]:[Stanowisko / Position ]],0))="n/a","n/a",AM501-INDEX(tab_MinKomp[WDRAŻANIE NOWYCH PROJEKTÓW/ PROCEDURA CTM],MATCH($B501,tab_MinKomp[[Stanowisko / Position ]:[Stanowisko / Position ]],0)))</f>
        <v>n/a</v>
      </c>
      <c r="AN502" s="194" t="str">
        <f>IF(INDEX(tab_MinKomp[KAMIENIE MILOWE MSL/PIFF],MATCH($B501,tab_MinKomp[[Stanowisko / Position ]:[Stanowisko / Position ]],0))="n/a","n/a",AN501-INDEX(tab_MinKomp[KAMIENIE MILOWE MSL/PIFF],MATCH($B501,tab_MinKomp[[Stanowisko / Position ]:[Stanowisko / Position ]],0)))</f>
        <v>n/a</v>
      </c>
      <c r="AO502" s="194">
        <f>IF(INDEX(tab_MinKomp[CP],MATCH($B501,tab_MinKomp[[Stanowisko / Position ]:[Stanowisko / Position ]],0))="n/a","n/a",AO501-INDEX(tab_MinKomp[CP],MATCH($B501,tab_MinKomp[[Stanowisko / Position ]:[Stanowisko / Position ]],0)))</f>
        <v>0</v>
      </c>
      <c r="AP502" s="194" t="str">
        <f>IF(INDEX(tab_MinKomp[FMEA],MATCH($B501,tab_MinKomp[[Stanowisko / Position ]:[Stanowisko / Position ]],0))="n/a","n/a",AP501-INDEX(tab_MinKomp[FMEA],MATCH($B501,tab_MinKomp[[Stanowisko / Position ]:[Stanowisko / Position ]],0)))</f>
        <v>n/a</v>
      </c>
      <c r="AQ502" s="194">
        <f>IF(INDEX(tab_MinKomp[FLOW CHART],MATCH($B501,tab_MinKomp[[Stanowisko / Position ]:[Stanowisko / Position ]],0))="n/a","n/a",AQ501-INDEX(tab_MinKomp[FLOW CHART],MATCH($B501,tab_MinKomp[[Stanowisko / Position ]:[Stanowisko / Position ]],0)))</f>
        <v>0</v>
      </c>
      <c r="AR502" s="194" t="str">
        <f>IF(INDEX(tab_MinKomp[APQP],MATCH($B501,tab_MinKomp[[Stanowisko / Position ]:[Stanowisko / Position ]],0))="n/a","n/a",AR501-INDEX(tab_MinKomp[APQP],MATCH($B501,tab_MinKomp[[Stanowisko / Position ]:[Stanowisko / Position ]],0)))</f>
        <v>n/a</v>
      </c>
      <c r="AS502" s="194" t="str">
        <f>IF(INDEX(tab_MinKomp[MSA],MATCH($B501,tab_MinKomp[[Stanowisko / Position ]:[Stanowisko / Position ]],0))="n/a","n/a",AS501-INDEX(tab_MinKomp[MSA],MATCH($B501,tab_MinKomp[[Stanowisko / Position ]:[Stanowisko / Position ]],0)))</f>
        <v>n/a</v>
      </c>
      <c r="AT502" s="194" t="str">
        <f>IF(INDEX(tab_MinKomp[SPC],MATCH($B501,tab_MinKomp[[Stanowisko / Position ]:[Stanowisko / Position ]],0))="n/a","n/a",AT501-INDEX(tab_MinKomp[SPC],MATCH($B501,tab_MinKomp[[Stanowisko / Position ]:[Stanowisko / Position ]],0)))</f>
        <v>n/a</v>
      </c>
      <c r="AU502" s="194" t="str">
        <f>IF(INDEX(tab_MinKomp[CSR (SPECYFICZNE WYMAGANIA KLIENTA)],MATCH($B501,tab_MinKomp[[Stanowisko / Position ]:[Stanowisko / Position ]],0))="n/a","n/a",AU501-INDEX(tab_MinKomp[CSR (SPECYFICZNE WYMAGANIA KLIENTA)],MATCH($B501,tab_MinKomp[[Stanowisko / Position ]:[Stanowisko / Position ]],0)))</f>
        <v>n/a</v>
      </c>
      <c r="AV502" s="194">
        <f>IF(INDEX(tab_MinKomp[5S],MATCH($B501,tab_MinKomp[[Stanowisko / Position ]:[Stanowisko / Position ]],0))="n/a","n/a",AV501-INDEX(tab_MinKomp[5S],MATCH($B501,tab_MinKomp[[Stanowisko / Position ]:[Stanowisko / Position ]],0)))</f>
        <v>0</v>
      </c>
      <c r="AW502" s="194">
        <f>IF(INDEX(tab_MinKomp[LEAN MANAGEMENT],MATCH($B501,tab_MinKomp[[Stanowisko / Position ]:[Stanowisko / Position ]],0))="n/a","n/a",AW501-INDEX(tab_MinKomp[LEAN MANAGEMENT],MATCH($B501,tab_MinKomp[[Stanowisko / Position ]:[Stanowisko / Position ]],0)))</f>
        <v>0</v>
      </c>
      <c r="AX502" s="194" t="str">
        <f>IF(INDEX(tab_MinKomp[5R],MATCH($B501,tab_MinKomp[[Stanowisko / Position ]:[Stanowisko / Position ]],0))="n/a","n/a",AX501-INDEX(tab_MinKomp[5R],MATCH($B501,tab_MinKomp[[Stanowisko / Position ]:[Stanowisko / Position ]],0)))</f>
        <v>n/a</v>
      </c>
      <c r="AY502" s="194" t="str">
        <f>IF(INDEX(tab_MinKomp[Six Sigma],MATCH($B501,tab_MinKomp[[Stanowisko / Position ]:[Stanowisko / Position ]],0))="n/a","n/a",AY501-INDEX(tab_MinKomp[Six Sigma],MATCH($B501,tab_MinKomp[[Stanowisko / Position ]:[Stanowisko / Position ]],0)))</f>
        <v>n/a</v>
      </c>
      <c r="AZ502" s="194" t="str">
        <f>IF(INDEX(tab_MinKomp[System BAAN / Distribution &amp; Supply Chain],MATCH($B501,tab_MinKomp[[Stanowisko / Position ]:[Stanowisko / Position ]],0))="n/a","n/a",AZ501-INDEX(tab_MinKomp[System BAAN / Distribution &amp; Supply Chain],MATCH($B501,tab_MinKomp[[Stanowisko / Position ]:[Stanowisko / Position ]],0)))</f>
        <v>n/a</v>
      </c>
      <c r="BA502" s="194" t="str">
        <f>IF(INDEX(tab_MinKomp[Gospodarka magazynowa / Lagerverwaltung],MATCH($B501,tab_MinKomp[[Stanowisko / Position ]:[Stanowisko / Position ]],0))="n/a","n/a",BA501-INDEX(tab_MinKomp[Gospodarka magazynowa / Lagerverwaltung],MATCH($B501,tab_MinKomp[[Stanowisko / Position ]:[Stanowisko / Position ]],0)))</f>
        <v>n/a</v>
      </c>
      <c r="BB502" s="194" t="str">
        <f>IF(INDEX(tab_MinKomp[Inwentaryzacja - organizacja i przebieg / Inventurprozess],MATCH($B501,tab_MinKomp[[Stanowisko / Position ]:[Stanowisko / Position ]],0))="n/a","n/a",BB501-INDEX(tab_MinKomp[Inwentaryzacja - organizacja i przebieg / Inventurprozess],MATCH($B501,tab_MinKomp[[Stanowisko / Position ]:[Stanowisko / Position ]],0)))</f>
        <v>n/a</v>
      </c>
      <c r="BC502" s="194" t="str">
        <f>IF(INDEX(tab_MinKomp[Organizacja dostaw / Versorgungsorganisation],MATCH($B501,tab_MinKomp[[Stanowisko / Position ]:[Stanowisko / Position ]],0))="n/a","n/a",BC501-INDEX(tab_MinKomp[Organizacja dostaw / Versorgungsorganisation],MATCH($B501,tab_MinKomp[[Stanowisko / Position ]:[Stanowisko / Position ]],0)))</f>
        <v>n/a</v>
      </c>
      <c r="BD502" s="194" t="str">
        <f>IF(INDEX(tab_MinKomp[Organizacja wysyłek / Organisation von Lieferungen],MATCH($B501,tab_MinKomp[[Stanowisko / Position ]:[Stanowisko / Position ]],0))="n/a","n/a",BD501-INDEX(tab_MinKomp[Organizacja wysyłek / Organisation von Lieferungen],MATCH($B501,tab_MinKomp[[Stanowisko / Position ]:[Stanowisko / Position ]],0)))</f>
        <v>n/a</v>
      </c>
      <c r="BE502" s="194" t="str">
        <f>IF(INDEX(tab_MinKomp[Analiza magazynowa - Program Polen.mdb / Inventuranalyse],MATCH($B501,tab_MinKomp[[Stanowisko / Position ]:[Stanowisko / Position ]],0))="n/a","n/a",BE501-INDEX(tab_MinKomp[Analiza magazynowa - Program Polen.mdb / Inventuranalyse],MATCH($B501,tab_MinKomp[[Stanowisko / Position ]:[Stanowisko / Position ]],0)))</f>
        <v>n/a</v>
      </c>
      <c r="BF502" s="190" t="str">
        <f>IF(INDEX(tab_MinKomp[MMOG (Materials Management Operations Guidelines)],MATCH($B501,tab_MinKomp[[Stanowisko / Position ]:[Stanowisko / Position ]],0))="n/a","n/a",BF501-INDEX(tab_MinKomp[MMOG (Materials Management Operations Guidelines)],MATCH($B501,tab_MinKomp[[Stanowisko / Position ]:[Stanowisko / Position ]],0)))</f>
        <v>n/a</v>
      </c>
      <c r="BG502" s="190" t="str">
        <f>IF(INDEX(tab_MinKomp[GPP],MATCH($B501,tab_MinKomp[[Stanowisko / Position ]:[Stanowisko / Position ]],0))="n/a","n/a",BG501-INDEX(tab_MinKomp[GPP],MATCH($B501,tab_MinKomp[[Stanowisko / Position ]:[Stanowisko / Position ]],0)))</f>
        <v>n/a</v>
      </c>
      <c r="BH502" s="190" t="str">
        <f>IF(INDEX(tab_MinKomp[AIAG (Automotive Industry Action Group)],MATCH($B501,tab_MinKomp[[Stanowisko / Position ]:[Stanowisko / Position ]],0))="n/a","n/a",BH501-INDEX(tab_MinKomp[AIAG (Automotive Industry Action Group)],MATCH($B501,tab_MinKomp[[Stanowisko / Position ]:[Stanowisko / Position ]],0)))</f>
        <v>n/a</v>
      </c>
      <c r="BI502" s="190" t="str">
        <f>IF(INDEX(tab_MinKomp[Super-G disputes],MATCH($B501,tab_MinKomp[[Stanowisko / Position ]:[Stanowisko / Position ]],0))="n/a","n/a",BI501-INDEX(tab_MinKomp[Super-G disputes],MATCH($B501,tab_MinKomp[[Stanowisko / Position ]:[Stanowisko / Position ]],0)))</f>
        <v>n/a</v>
      </c>
      <c r="BJ502" s="190" t="str">
        <f>IF(INDEX(tab_MinKomp[CMMS3/eDDL (Direct Data Link)],MATCH($B501,tab_MinKomp[[Stanowisko / Position ]:[Stanowisko / Position ]],0))="n/a","n/a",BJ501-INDEX(tab_MinKomp[CMMS3/eDDL (Direct Data Link)],MATCH($B501,tab_MinKomp[[Stanowisko / Position ]:[Stanowisko / Position ]],0)))</f>
        <v>n/a</v>
      </c>
      <c r="BK502" s="190" t="str">
        <f>IF(INDEX(tab_MinKomp[MP&amp;L (Material Planning and Logistics)],MATCH($B501,tab_MinKomp[[Stanowisko / Position ]:[Stanowisko / Position ]],0))="n/a","n/a",BK501-INDEX(tab_MinKomp[MP&amp;L (Material Planning and Logistics)],MATCH($B501,tab_MinKomp[[Stanowisko / Position ]:[Stanowisko / Position ]],0)))</f>
        <v>n/a</v>
      </c>
      <c r="BL502" s="190" t="str">
        <f>IF(INDEX(tab_MinKomp[Supplier delivery rating],MATCH($B501,tab_MinKomp[[Stanowisko / Position ]:[Stanowisko / Position ]],0))="n/a","n/a",BL501-INDEX(tab_MinKomp[Supplier delivery rating],MATCH($B501,tab_MinKomp[[Stanowisko / Position ]:[Stanowisko / Position ]],0)))</f>
        <v>n/a</v>
      </c>
      <c r="BM502" s="194" t="str">
        <f>IF(INDEX(tab_MinKomp[Planowanie produkcji / Produktionsplanung],MATCH($B501,tab_MinKomp[[Stanowisko / Position ]:[Stanowisko / Position ]],0))="n/a","n/a",BM501-INDEX(tab_MinKomp[Planowanie produkcji / Produktionsplanung],MATCH($B501,tab_MinKomp[[Stanowisko / Position ]:[Stanowisko / Position ]],0)))</f>
        <v>n/a</v>
      </c>
      <c r="BN502" s="194" t="str">
        <f>IF(INDEX(tab_MinKomp[Planowanie produkcji / Produktionsplanung],MATCH($B501,tab_MinKomp[[Stanowisko / Position ]:[Stanowisko / Position ]],0))="n/a","n/a",BN501-INDEX(tab_MinKomp[Planowanie produkcji / Produktionsplanung],MATCH($B501,tab_MinKomp[[Stanowisko / Position ]:[Stanowisko / Position ]],0)))</f>
        <v>n/a</v>
      </c>
      <c r="BO502" s="194" t="str">
        <f>IF(INDEX(tab_MinKomp[Planowanie produkcji / Produktionsplanung],MATCH($B501,tab_MinKomp[[Stanowisko / Position ]:[Stanowisko / Position ]],0))="n/a","n/a",BO501-INDEX(tab_MinKomp[Planowanie produkcji / Produktionsplanung],MATCH($B501,tab_MinKomp[[Stanowisko / Position ]:[Stanowisko / Position ]],0)))</f>
        <v>n/a</v>
      </c>
      <c r="BP502" s="194" t="str">
        <f>IF(INDEX(tab_MinKomp[Planowanie produkcji / Produktionsplanung],MATCH($B501,tab_MinKomp[[Stanowisko / Position ]:[Stanowisko / Position ]],0))="n/a","n/a",BP501-INDEX(tab_MinKomp[Planowanie produkcji / Produktionsplanung],MATCH($B501,tab_MinKomp[[Stanowisko / Position ]:[Stanowisko / Position ]],0)))</f>
        <v>n/a</v>
      </c>
      <c r="BQ502" s="194" t="str">
        <f>IF(INDEX(tab_MinKomp[Planowanie produkcji / Produktionsplanung],MATCH($B501,tab_MinKomp[[Stanowisko / Position ]:[Stanowisko / Position ]],0))="n/a","n/a",BQ501-INDEX(tab_MinKomp[Planowanie produkcji / Produktionsplanung],MATCH($B501,tab_MinKomp[[Stanowisko / Position ]:[Stanowisko / Position ]],0)))</f>
        <v>n/a</v>
      </c>
      <c r="BR502" s="194" t="str">
        <f>IF(INDEX(tab_MinKomp[Planowanie produkcji / Produktionsplanung],MATCH($B501,tab_MinKomp[[Stanowisko / Position ]:[Stanowisko / Position ]],0))="n/a","n/a",BR501-INDEX(tab_MinKomp[Planowanie produkcji / Produktionsplanung],MATCH($B501,tab_MinKomp[[Stanowisko / Position ]:[Stanowisko / Position ]],0)))</f>
        <v>n/a</v>
      </c>
      <c r="BS502" s="194" t="str">
        <f>IF(INDEX(tab_MinKomp[Planowanie produkcji / Produktionsplanung],MATCH($B501,tab_MinKomp[[Stanowisko / Position ]:[Stanowisko / Position ]],0))="n/a","n/a",BS501-INDEX(tab_MinKomp[Planowanie produkcji / Produktionsplanung],MATCH($B501,tab_MinKomp[[Stanowisko / Position ]:[Stanowisko / Position ]],0)))</f>
        <v>n/a</v>
      </c>
      <c r="BT502" s="194" t="str">
        <f>IF(INDEX(tab_MinKomp[Planowanie produkcji / Produktionsplanung],MATCH($B501,tab_MinKomp[[Stanowisko / Position ]:[Stanowisko / Position ]],0))="n/a","n/a",BT501-INDEX(tab_MinKomp[Planowanie produkcji / Produktionsplanung],MATCH($B501,tab_MinKomp[[Stanowisko / Position ]:[Stanowisko / Position ]],0)))</f>
        <v>n/a</v>
      </c>
      <c r="BU502" s="194">
        <f>IF(INDEX(tab_MinKomp[Obsługa maszyn Novapax / Novapax Maschinenbedienung],MATCH($B501,tab_MinKomp[[Stanowisko / Position ]:[Stanowisko / Position ]],0))="n/a","n/a",BU501-INDEX(tab_MinKomp[Obsługa maszyn Novapax / Novapax Maschinenbedienung],MATCH($B501,tab_MinKomp[[Stanowisko / Position ]:[Stanowisko / Position ]],0)))</f>
        <v>-1</v>
      </c>
      <c r="BV502" s="194" t="str">
        <f>IF(INDEX(tab_MinKomp[Planowanie produkcji / Produktionsplanung],MATCH($B501,tab_MinKomp[[Stanowisko / Position ]:[Stanowisko / Position ]],0))="n/a","n/a",BV501-INDEX(tab_MinKomp[Planowanie produkcji / Produktionsplanung],MATCH($B501,tab_MinKomp[[Stanowisko / Position ]:[Stanowisko / Position ]],0)))</f>
        <v>n/a</v>
      </c>
      <c r="BW502" s="194" t="str">
        <f>IF(INDEX(tab_MinKomp[Planowanie produkcji / Produktionsplanung],MATCH($B501,tab_MinKomp[[Stanowisko / Position ]:[Stanowisko / Position ]],0))="n/a","n/a",BW501-INDEX(tab_MinKomp[Planowanie produkcji / Produktionsplanung],MATCH($B501,tab_MinKomp[[Stanowisko / Position ]:[Stanowisko / Position ]],0)))</f>
        <v>n/a</v>
      </c>
      <c r="BX502" s="194" t="str">
        <f>IF(INDEX(tab_MinKomp[Planowanie produkcji / Produktionsplanung],MATCH($B501,tab_MinKomp[[Stanowisko / Position ]:[Stanowisko / Position ]],0))="n/a","n/a",BX501-INDEX(tab_MinKomp[Planowanie produkcji / Produktionsplanung],MATCH($B501,tab_MinKomp[[Stanowisko / Position ]:[Stanowisko / Position ]],0)))</f>
        <v>n/a</v>
      </c>
      <c r="BY502" s="194" t="str">
        <f>IF(INDEX(tab_MinKomp[Planowanie produkcji / Produktionsplanung],MATCH($B501,tab_MinKomp[[Stanowisko / Position ]:[Stanowisko / Position ]],0))="n/a","n/a",BY501-INDEX(tab_MinKomp[Planowanie produkcji / Produktionsplanung],MATCH($B501,tab_MinKomp[[Stanowisko / Position ]:[Stanowisko / Position ]],0)))</f>
        <v>n/a</v>
      </c>
      <c r="BZ502" s="194" t="str">
        <f>IF(INDEX(tab_MinKomp[Planowanie produkcji / Produktionsplanung],MATCH($B501,tab_MinKomp[[Stanowisko / Position ]:[Stanowisko / Position ]],0))="n/a","n/a",BZ501-INDEX(tab_MinKomp[Planowanie produkcji / Produktionsplanung],MATCH($B501,tab_MinKomp[[Stanowisko / Position ]:[Stanowisko / Position ]],0)))</f>
        <v>n/a</v>
      </c>
      <c r="CA502" s="194" t="str">
        <f>IF(INDEX(tab_MinKomp[Planowanie produkcji / Produktionsplanung],MATCH($B501,tab_MinKomp[[Stanowisko / Position ]:[Stanowisko / Position ]],0))="n/a","n/a",CA501-INDEX(tab_MinKomp[Planowanie produkcji / Produktionsplanung],MATCH($B501,tab_MinKomp[[Stanowisko / Position ]:[Stanowisko / Position ]],0)))</f>
        <v>n/a</v>
      </c>
      <c r="CB502" s="194" t="str">
        <f>IF(INDEX(tab_MinKomp[Obsługa maszyn ASL / ASL Maschinenbedienung],MATCH($B501,tab_MinKomp[[Stanowisko / Position ]:[Stanowisko / Position ]],0))="n/a","n/a",CB501-INDEX(tab_MinKomp[Obsługa maszyn ASL / ASL Maschinenbedienung],MATCH($B501,tab_MinKomp[[Stanowisko / Position ]:[Stanowisko / Position ]],0)))</f>
        <v>n/a</v>
      </c>
      <c r="CC502" s="194" t="str">
        <f>IF(INDEX(tab_MinKomp[Obsługa maszyn Branson / Branson Maschinenbedienung],MATCH($B501,tab_MinKomp[[Stanowisko / Position ]:[Stanowisko / Position ]],0))="n/a","n/a",CC501-INDEX(tab_MinKomp[Obsługa maszyn Branson / Branson Maschinenbedienung],MATCH($B501,tab_MinKomp[[Stanowisko / Position ]:[Stanowisko / Position ]],0)))</f>
        <v>n/a</v>
      </c>
      <c r="CD502" s="194" t="str">
        <f>IF(INDEX(tab_MinKomp[Obsługa maszyn KVT / KVT Maschinenbedienung],MATCH($B501,tab_MinKomp[[Stanowisko / Position ]:[Stanowisko / Position ]],0))="n/a","n/a",CD501-INDEX(tab_MinKomp[Obsługa maszyn KVT / KVT Maschinenbedienung],MATCH($B501,tab_MinKomp[[Stanowisko / Position ]:[Stanowisko / Position ]],0)))</f>
        <v>n/a</v>
      </c>
      <c r="CE502" s="194" t="str">
        <f>IF(INDEX(tab_MinKomp[Obsługa maszyn Piovan / Piovan Maschinenbedienung],MATCH($B501,tab_MinKomp[[Stanowisko / Position ]:[Stanowisko / Position ]],0))="n/a","n/a",CE501-INDEX(tab_MinKomp[Obsługa maszyn Piovan / Piovan Maschinenbedienung],MATCH($B501,tab_MinKomp[[Stanowisko / Position ]:[Stanowisko / Position ]],0)))</f>
        <v>n/a</v>
      </c>
      <c r="CF502" s="194" t="str">
        <f>IF(INDEX(tab_MinKomp[Wymagania VDA 6.5 Product / Forderungen],MATCH($B501,tab_MinKomp[[Stanowisko / Position ]:[Stanowisko / Position ]],0))="n/a","n/a",CF501-INDEX(tab_MinKomp[Wymagania VDA 6.5 Product / Forderungen],MATCH($B501,tab_MinKomp[[Stanowisko / Position ]:[Stanowisko / Position ]],0)))</f>
        <v>n/a</v>
      </c>
      <c r="CG502" s="194">
        <f>IF(INDEX(tab_MinKomp[Eliminacja awarii / Beseitigung von Ausfällen],MATCH($B501,tab_MinKomp[[Stanowisko / Position ]:[Stanowisko / Position ]],0))="n/a","n/a",CG501-INDEX(tab_MinKomp[Eliminacja awarii / Beseitigung von Ausfällen],MATCH($B501,tab_MinKomp[[Stanowisko / Position ]:[Stanowisko / Position ]],0)))</f>
        <v>0</v>
      </c>
      <c r="CH502" s="194" t="str">
        <f>IF(INDEX(tab_MinKomp[Wymagania VDA 6.5 Product / Forderungen],MATCH($B501,tab_MinKomp[[Stanowisko / Position ]:[Stanowisko / Position ]],0))="n/a","n/a",CH501-INDEX(tab_MinKomp[Wymagania VDA 6.5 Product / Forderungen],MATCH($B501,tab_MinKomp[[Stanowisko / Position ]:[Stanowisko / Position ]],0)))</f>
        <v>n/a</v>
      </c>
      <c r="CI502" s="194" t="str">
        <f>IF(INDEX(tab_MinKomp[Wymagania VDA 6.5 Product / Forderungen],MATCH($B501,tab_MinKomp[[Stanowisko / Position ]:[Stanowisko / Position ]],0))="n/a","n/a",CI501-INDEX(tab_MinKomp[Wymagania VDA 6.5 Product / Forderungen],MATCH($B501,tab_MinKomp[[Stanowisko / Position ]:[Stanowisko / Position ]],0)))</f>
        <v>n/a</v>
      </c>
      <c r="CJ502" s="194" t="str">
        <f>IF(INDEX(tab_MinKomp[Wymagania VDA 6.5 Product / Forderungen],MATCH($B501,tab_MinKomp[[Stanowisko / Position ]:[Stanowisko / Position ]],0))="n/a","n/a",CJ501-INDEX(tab_MinKomp[Wymagania VDA 6.5 Product / Forderungen],MATCH($B501,tab_MinKomp[[Stanowisko / Position ]:[Stanowisko / Position ]],0)))</f>
        <v>n/a</v>
      </c>
      <c r="CK502" s="194" t="str">
        <f>IF(INDEX(tab_MinKomp[Wymagania VDA 6.5 Product / Forderungen],MATCH($B501,tab_MinKomp[[Stanowisko / Position ]:[Stanowisko / Position ]],0))="n/a","n/a",CK501-INDEX(tab_MinKomp[Wymagania VDA 6.5 Product / Forderungen],MATCH($B501,tab_MinKomp[[Stanowisko / Position ]:[Stanowisko / Position ]],0)))</f>
        <v>n/a</v>
      </c>
      <c r="CL502" s="194" t="str">
        <f>IF(INDEX(tab_MinKomp[Wymagania VDA 6.5 Product / Forderungen],MATCH($B501,tab_MinKomp[[Stanowisko / Position ]:[Stanowisko / Position ]],0))="n/a","n/a",CL501-INDEX(tab_MinKomp[Wymagania VDA 6.5 Product / Forderungen],MATCH($B501,tab_MinKomp[[Stanowisko / Position ]:[Stanowisko / Position ]],0)))</f>
        <v>n/a</v>
      </c>
      <c r="CM502" s="194" t="str">
        <f>IF(INDEX(tab_MinKomp[Informatyka ogólna (techniczne i systemowe) / Allgemeine IT (Technik und System)],MATCH($B501,tab_MinKomp[[Stanowisko / Position ]:[Stanowisko / Position ]],0))="n/a","n/a",CM501-INDEX(tab_MinKomp[Informatyka ogólna (techniczne i systemowe) / Allgemeine IT (Technik und System)],MATCH($B501,tab_MinKomp[[Stanowisko / Position ]:[Stanowisko / Position ]],0)))</f>
        <v>n/a</v>
      </c>
      <c r="CN502" s="194" t="str">
        <f>IF(INDEX(tab_MinKomp[Sieci komputerowe / Computernetzwerke],MATCH($B501,tab_MinKomp[[Stanowisko / Position ]:[Stanowisko / Position ]],0))="n/a","n/a",CN501-INDEX(tab_MinKomp[Sieci komputerowe / Computernetzwerke],MATCH($B501,tab_MinKomp[[Stanowisko / Position ]:[Stanowisko / Position ]],0)))</f>
        <v>n/a</v>
      </c>
      <c r="CO502" s="194" t="str">
        <f>IF(INDEX(tab_MinKomp[Hardware (komputery PC, drukarki biurowe i etykietowe, telefonia stacjonarna i mobilna) (PC, Drucker, Telefpne, Handys)],MATCH($B501,tab_MinKomp[[Stanowisko / Position ]:[Stanowisko / Position ]],0))="n/a","n/a",CO501-INDEX(tab_MinKomp[Hardware (komputery PC, drukarki biurowe i etykietowe, telefonia stacjonarna i mobilna) (PC, Drucker, Telefpne, Handys)],MATCH($B501,tab_MinKomp[[Stanowisko / Position ]:[Stanowisko / Position ]],0)))</f>
        <v>n/a</v>
      </c>
      <c r="CP502" s="194" t="str">
        <f>IF(INDEX(tab_MinKomp[Software &amp; Systems (MS Office, MS Remote Desktop)],MATCH($B501,tab_MinKomp[[Stanowisko / Position ]:[Stanowisko / Position ]],0))="n/a","n/a",CP501-INDEX(tab_MinKomp[Software &amp; Systems (MS Office, MS Remote Desktop)],MATCH($B501,tab_MinKomp[[Stanowisko / Position ]:[Stanowisko / Position ]],0)))</f>
        <v>n/a</v>
      </c>
      <c r="CQ502" s="194" t="str">
        <f>IF(INDEX(tab_MinKomp[Programowanie obiektowe (PHP) / Objektprogrammierung],MATCH($B501,tab_MinKomp[[Stanowisko / Position ]:[Stanowisko / Position ]],0))="n/a","n/a",CQ501-INDEX(tab_MinKomp[Programowanie obiektowe (PHP) / Objektprogrammierung],MATCH($B501,tab_MinKomp[[Stanowisko / Position ]:[Stanowisko / Position ]],0)))</f>
        <v>n/a</v>
      </c>
      <c r="CR502" s="194" t="str">
        <f>IF(INDEX(tab_MinKomp[Scrum],MATCH($B501,tab_MinKomp[[Stanowisko / Position ]:[Stanowisko / Position ]],0))="n/a","n/a",CR501-INDEX(tab_MinKomp[Scrum],MATCH($B501,tab_MinKomp[[Stanowisko / Position ]:[Stanowisko / Position ]],0)))</f>
        <v>n/a</v>
      </c>
      <c r="CS502" s="194" t="str">
        <f>IF(INDEX(tab_MinKomp[SQL (MySQL)],MATCH($B501,tab_MinKomp[[Stanowisko / Position ]:[Stanowisko / Position ]],0))="n/a","n/a",CS501-INDEX(tab_MinKomp[SQL (MySQL)],MATCH($B501,tab_MinKomp[[Stanowisko / Position ]:[Stanowisko / Position ]],0)))</f>
        <v>n/a</v>
      </c>
      <c r="CT502" s="194" t="str">
        <f>IF(INDEX(tab_MinKomp[Javascript],MATCH($B501,tab_MinKomp[[Stanowisko / Position ]:[Stanowisko / Position ]],0))="n/a","n/a",CT501-INDEX(tab_MinKomp[Javascript],MATCH($B501,tab_MinKomp[[Stanowisko / Position ]:[Stanowisko / Position ]],0)))</f>
        <v>n/a</v>
      </c>
      <c r="CU502" s="194" t="str">
        <f>IF(INDEX(tab_MinKomp[Joomla],MATCH($B501,tab_MinKomp[[Stanowisko / Position ]:[Stanowisko / Position ]],0))="n/a","n/a",CU501-INDEX(tab_MinKomp[Joomla],MATCH($B501,tab_MinKomp[[Stanowisko / Position ]:[Stanowisko / Position ]],0)))</f>
        <v>n/a</v>
      </c>
      <c r="CV502" s="194" t="str">
        <f>IF(INDEX(tab_MinKomp[Bash],MATCH($B501,tab_MinKomp[[Stanowisko / Position ]:[Stanowisko / Position ]],0))="n/a","n/a",CV501-INDEX(tab_MinKomp[Bash],MATCH($B501,tab_MinKomp[[Stanowisko / Position ]:[Stanowisko / Position ]],0)))</f>
        <v>n/a</v>
      </c>
      <c r="CW502" s="194">
        <f>IF(INDEX(tab_MinKomp[Systemy MES (HYDRA / SFMS)],MATCH($B501,tab_MinKomp[[Stanowisko / Position ]:[Stanowisko / Position ]],0))="n/a","n/a",CW501-INDEX(tab_MinKomp[Systemy MES (HYDRA / SFMS)],MATCH($B501,tab_MinKomp[[Stanowisko / Position ]:[Stanowisko / Position ]],0)))</f>
        <v>0</v>
      </c>
      <c r="CX502" s="194" t="str">
        <f>IF(INDEX(tab_MinKomp[HTML / CSS],MATCH($B501,tab_MinKomp[[Stanowisko / Position ]:[Stanowisko / Position ]],0))="n/a","n/a",CX501-INDEX(tab_MinKomp[HTML / CSS],MATCH($B501,tab_MinKomp[[Stanowisko / Position ]:[Stanowisko / Position ]],0)))</f>
        <v>n/a</v>
      </c>
      <c r="CY502" s="194" t="str">
        <f>IF(INDEX(tab_MinKomp[SYSTEM PR],MATCH($B501,tab_MinKomp[[Stanowisko / Position ]:[Stanowisko / Position ]],0))="n/a","n/a",CY501-INDEX(tab_MinKomp[SYSTEM PR],MATCH($B501,tab_MinKomp[[Stanowisko / Position ]:[Stanowisko / Position ]],0)))</f>
        <v>n/a</v>
      </c>
      <c r="CZ502" s="194" t="str">
        <f>IF(INDEX(tab_MinKomp[System Einkauf XP / EBA],MATCH($B501,tab_MinKomp[[Stanowisko / Position ]:[Stanowisko / Position ]],0))="n/a","n/a",CZ501-INDEX(tab_MinKomp[System Einkauf XP / EBA],MATCH($B501,tab_MinKomp[[Stanowisko / Position ]:[Stanowisko / Position ]],0)))</f>
        <v>n/a</v>
      </c>
      <c r="DA502" s="194" t="str">
        <f>IF(INDEX(tab_MinKomp[Techniki negocjacyjne / Verhandlungstechniken],MATCH($B501,tab_MinKomp[[Stanowisko / Position ]:[Stanowisko / Position ]],0))="n/a","n/a",DA501-INDEX(tab_MinKomp[Techniki negocjacyjne / Verhandlungstechniken],MATCH($B501,tab_MinKomp[[Stanowisko / Position ]:[Stanowisko / Position ]],0)))</f>
        <v>n/a</v>
      </c>
      <c r="DB502" s="194" t="str">
        <f>IF(INDEX(tab_MinKomp[Znajomość rynku branżowego / Kenntnis des Industrie Marktes],MATCH($B501,tab_MinKomp[[Stanowisko / Position ]:[Stanowisko / Position ]],0))="n/a","n/a",DB501-INDEX(tab_MinKomp[Znajomość rynku branżowego / Kenntnis des Industrie Marktes],MATCH($B501,tab_MinKomp[[Stanowisko / Position ]:[Stanowisko / Position ]],0)))</f>
        <v>n/a</v>
      </c>
      <c r="DC502" s="194" t="str">
        <f>IF(INDEX(tab_MinKomp[SUPPLIER MANAGEMENT],MATCH($B501,tab_MinKomp[[Stanowisko / Position ]:[Stanowisko / Position ]],0))="n/a","n/a",DC501-INDEX(tab_MinKomp[SUPPLIER MANAGEMENT],MATCH($B501,tab_MinKomp[[Stanowisko / Position ]:[Stanowisko / Position ]],0)))</f>
        <v>n/a</v>
      </c>
      <c r="DD502" s="194" t="str">
        <f>IF(INDEX(tab_MinKomp[SUPPLIER MANAGEMENT],MATCH($B501,tab_MinKomp[[Stanowisko / Position ]:[Stanowisko / Position ]],0))="n/a","n/a",DD501-INDEX(tab_MinKomp[SUPPLIER MANAGEMENT],MATCH($B501,tab_MinKomp[[Stanowisko / Position ]:[Stanowisko / Position ]],0)))</f>
        <v>n/a</v>
      </c>
      <c r="DE502" s="194" t="str">
        <f>IF(INDEX(tab_MinKomp[SUPPLIER MANAGEMENT],MATCH($B501,tab_MinKomp[[Stanowisko / Position ]:[Stanowisko / Position ]],0))="n/a","n/a",DE501-INDEX(tab_MinKomp[SUPPLIER MANAGEMENT],MATCH($B501,tab_MinKomp[[Stanowisko / Position ]:[Stanowisko / Position ]],0)))</f>
        <v>n/a</v>
      </c>
      <c r="DF502" s="194">
        <f>IF(INDEX(tab_MinKomp[LEAN MANAGEMENT],MATCH($B501,tab_MinKomp[[Stanowisko / Position ]:[Stanowisko / Position ]],0))="n/a","n/a",DF501-INDEX(tab_MinKomp[LEAN MANAGEMENT],MATCH($B501,tab_MinKomp[[Stanowisko / Position ]:[Stanowisko / Position ]],0)))</f>
        <v>0</v>
      </c>
      <c r="DG502" s="194" t="str">
        <f>IF(INDEX(tab_MinKomp[PPAP/PSW],MATCH($B501,tab_MinKomp[[Stanowisko / Position ]:[Stanowisko / Position ]],0))="n/a","n/a",DG501-INDEX(tab_MinKomp[PPAP/PSW],MATCH($B501,tab_MinKomp[[Stanowisko / Position ]:[Stanowisko / Position ]],0)))</f>
        <v>n/a</v>
      </c>
      <c r="DH502" s="194" t="str">
        <f>IF(INDEX(tab_MinKomp[SUPPLIER MANAGEMENT],MATCH($B501,tab_MinKomp[[Stanowisko / Position ]:[Stanowisko / Position ]],0))="n/a","n/a",DH501-INDEX(tab_MinKomp[SUPPLIER MANAGEMENT],MATCH($B501,tab_MinKomp[[Stanowisko / Position ]:[Stanowisko / Position ]],0)))</f>
        <v>n/a</v>
      </c>
      <c r="DI502" s="194" t="str">
        <f>IF(INDEX(tab_MinKomp[OBSŁUGA PORTALI KLIENTA / Kundenportale],MATCH($B501,tab_MinKomp[[Stanowisko / Position ]:[Stanowisko / Position ]],0))="n/a","n/a",DI501-INDEX(tab_MinKomp[OBSŁUGA PORTALI KLIENTA / Kundenportale],MATCH($B501,tab_MinKomp[[Stanowisko / Position ]:[Stanowisko / Position ]],0)))</f>
        <v>n/a</v>
      </c>
      <c r="DJ502" s="194" t="str">
        <f>IF(INDEX(tab_MinKomp[Obsługa systemu BABTECQ / BABTECQ System],MATCH($B501,tab_MinKomp[[Stanowisko / Position ]:[Stanowisko / Position ]],0))="n/a","n/a",DJ501-INDEX(tab_MinKomp[Obsługa systemu BABTECQ / BABTECQ System],MATCH($B501,tab_MinKomp[[Stanowisko / Position ]:[Stanowisko / Position ]],0)))</f>
        <v>n/a</v>
      </c>
      <c r="DK502" s="194" t="str">
        <f>IF(INDEX(tab_MinKomp[Rysunek techniczny / technische Zeichnung],MATCH($B501,tab_MinKomp[[Stanowisko / Position ]:[Stanowisko / Position ]],0))="n/a","n/a",DK501-INDEX(tab_MinKomp[Rysunek techniczny / technische Zeichnung],MATCH($B501,tab_MinKomp[[Stanowisko / Position ]:[Stanowisko / Position ]],0)))</f>
        <v>n/a</v>
      </c>
      <c r="DL502" s="194" t="str">
        <f>IF(INDEX(tab_MinKomp[Kalibracja / Kalibrierung],MATCH($B501,tab_MinKomp[[Stanowisko / Position ]:[Stanowisko / Position ]],0))="n/a","n/a",DL501-INDEX(tab_MinKomp[Kalibracja / Kalibrierung],MATCH($B501,tab_MinKomp[[Stanowisko / Position ]:[Stanowisko / Position ]],0)))</f>
        <v>n/a</v>
      </c>
      <c r="DM502" s="194" t="str">
        <f>IF(INDEX(tab_MinKomp[Rekwalifikacja / Requalifizierung],MATCH($B501,tab_MinKomp[[Stanowisko / Position ]:[Stanowisko / Position ]],0))="n/a","n/a",DM501-INDEX(tab_MinKomp[Rekwalifikacja / Requalifizierung],MATCH($B501,tab_MinKomp[[Stanowisko / Position ]:[Stanowisko / Position ]],0)))</f>
        <v>n/a</v>
      </c>
      <c r="DN502" s="190" t="str">
        <f>IF(INDEX(tab_MinKomp[Testy czystości / Reinheitstests],MATCH($B501,tab_MinKomp[[Stanowisko / Position ]:[Stanowisko / Position ]],0))="n/a","n/a",DN501-INDEX(tab_MinKomp[Testy czystości / Reinheitstests],MATCH($B501,tab_MinKomp[[Stanowisko / Position ]:[Stanowisko / Position ]],0)))</f>
        <v>n/a</v>
      </c>
      <c r="DO502" s="190" t="str">
        <f>IF(INDEX(tab_MinKomp[Testy czystości / Reinheitstests],MATCH($B501,tab_MinKomp[[Stanowisko / Position ]:[Stanowisko / Position ]],0))="n/a","n/a",DO501-INDEX(tab_MinKomp[Testy czystości / Reinheitstests],MATCH($B501,tab_MinKomp[[Stanowisko / Position ]:[Stanowisko / Position ]],0)))</f>
        <v>n/a</v>
      </c>
      <c r="DP502" s="190" t="str">
        <f>IF(INDEX(tab_MinKomp[Testy czystości / Reinheitstests],MATCH($B501,tab_MinKomp[[Stanowisko / Position ]:[Stanowisko / Position ]],0))="n/a","n/a",DP501-INDEX(tab_MinKomp[Testy czystości / Reinheitstests],MATCH($B501,tab_MinKomp[[Stanowisko / Position ]:[Stanowisko / Position ]],0)))</f>
        <v>n/a</v>
      </c>
      <c r="DQ502" s="190" t="str">
        <f>IF(INDEX(tab_MinKomp[Testy czystości / Reinheitstests],MATCH($B501,tab_MinKomp[[Stanowisko / Position ]:[Stanowisko / Position ]],0))="n/a","n/a",DQ501-INDEX(tab_MinKomp[Testy czystości / Reinheitstests],MATCH($B501,tab_MinKomp[[Stanowisko / Position ]:[Stanowisko / Position ]],0)))</f>
        <v>n/a</v>
      </c>
      <c r="DR502" s="190" t="str">
        <f>IF(INDEX(tab_MinKomp[Testy czystości / Reinheitstests],MATCH($B501,tab_MinKomp[[Stanowisko / Position ]:[Stanowisko / Position ]],0))="n/a","n/a",DR501-INDEX(tab_MinKomp[Testy czystości / Reinheitstests],MATCH($B501,tab_MinKomp[[Stanowisko / Position ]:[Stanowisko / Position ]],0)))</f>
        <v>n/a</v>
      </c>
      <c r="DS502" s="190" t="str">
        <f>IF(INDEX(tab_MinKomp[Testy czystości / Reinheitstests],MATCH($B501,tab_MinKomp[[Stanowisko / Position ]:[Stanowisko / Position ]],0))="n/a","n/a",DS501-INDEX(tab_MinKomp[Testy czystości / Reinheitstests],MATCH($B501,tab_MinKomp[[Stanowisko / Position ]:[Stanowisko / Position ]],0)))</f>
        <v>n/a</v>
      </c>
      <c r="DT502" s="194" t="str">
        <f>IF(INDEX(tab_MinKomp[SUPPLIER MANAGEMENT],MATCH($B501,tab_MinKomp[[Stanowisko / Position ]:[Stanowisko / Position ]],0))="n/a","n/a",DT501-INDEX(tab_MinKomp[SUPPLIER MANAGEMENT],MATCH($B501,tab_MinKomp[[Stanowisko / Position ]:[Stanowisko / Position ]],0)))</f>
        <v>n/a</v>
      </c>
      <c r="DU502" s="190" t="str">
        <f>IF(INDEX(tab_MinKomp[Testy czystości / Reinheitstests],MATCH($B501,tab_MinKomp[[Stanowisko / Position ]:[Stanowisko / Position ]],0))="n/a","n/a",DU501-INDEX(tab_MinKomp[Testy czystości / Reinheitstests],MATCH($B501,tab_MinKomp[[Stanowisko / Position ]:[Stanowisko / Position ]],0)))</f>
        <v>n/a</v>
      </c>
      <c r="DV502" s="190" t="str">
        <f>IF(INDEX(tab_MinKomp[Testy czystości / Reinheitstests],MATCH($B501,tab_MinKomp[[Stanowisko / Position ]:[Stanowisko / Position ]],0))="n/a","n/a",DV501-INDEX(tab_MinKomp[Testy czystości / Reinheitstests],MATCH($B501,tab_MinKomp[[Stanowisko / Position ]:[Stanowisko / Position ]],0)))</f>
        <v>n/a</v>
      </c>
      <c r="DW502" s="190" t="str">
        <f>IF(INDEX(tab_MinKomp[Testy czystości / Reinheitstests],MATCH($B501,tab_MinKomp[[Stanowisko / Position ]:[Stanowisko / Position ]],0))="n/a","n/a",DW501-INDEX(tab_MinKomp[Testy czystości / Reinheitstests],MATCH($B501,tab_MinKomp[[Stanowisko / Position ]:[Stanowisko / Position ]],0)))</f>
        <v>n/a</v>
      </c>
      <c r="DX502" s="190" t="str">
        <f>IF(INDEX(tab_MinKomp[Testy czystości / Reinheitstests],MATCH($B501,tab_MinKomp[[Stanowisko / Position ]:[Stanowisko / Position ]],0))="n/a","n/a",DX501-INDEX(tab_MinKomp[Testy czystości / Reinheitstests],MATCH($B501,tab_MinKomp[[Stanowisko / Position ]:[Stanowisko / Position ]],0)))</f>
        <v>n/a</v>
      </c>
      <c r="DY502" s="190" t="str">
        <f>IF(INDEX(tab_MinKomp[Testy czystości / Reinheitstests],MATCH($B501,tab_MinKomp[[Stanowisko / Position ]:[Stanowisko / Position ]],0))="n/a","n/a",DY501-INDEX(tab_MinKomp[Testy czystości / Reinheitstests],MATCH($B501,tab_MinKomp[[Stanowisko / Position ]:[Stanowisko / Position ]],0)))</f>
        <v>n/a</v>
      </c>
      <c r="DZ502" s="190" t="str">
        <f>IF(INDEX(tab_MinKomp[Testy czystości / Reinheitstests],MATCH($B501,tab_MinKomp[[Stanowisko / Position ]:[Stanowisko / Position ]],0))="n/a","n/a",DZ501-INDEX(tab_MinKomp[Testy czystości / Reinheitstests],MATCH($B501,tab_MinKomp[[Stanowisko / Position ]:[Stanowisko / Position ]],0)))</f>
        <v>n/a</v>
      </c>
      <c r="EA502" s="194" t="str">
        <f>IF(INDEX(tab_MinKomp[SUPPLIER MANAGEMENT],MATCH($B501,tab_MinKomp[[Stanowisko / Position ]:[Stanowisko / Position ]],0))="n/a","n/a",EA501-INDEX(tab_MinKomp[SUPPLIER MANAGEMENT],MATCH($B501,tab_MinKomp[[Stanowisko / Position ]:[Stanowisko / Position ]],0)))</f>
        <v>n/a</v>
      </c>
      <c r="EB502" s="190" t="str">
        <f>IF(INDEX(tab_MinKomp[Testy czystości / Reinheitstests],MATCH($B501,tab_MinKomp[[Stanowisko / Position ]:[Stanowisko / Position ]],0))="n/a","n/a",EB501-INDEX(tab_MinKomp[Testy czystości / Reinheitstests],MATCH($B501,tab_MinKomp[[Stanowisko / Position ]:[Stanowisko / Position ]],0)))</f>
        <v>n/a</v>
      </c>
      <c r="EC502" s="190" t="str">
        <f>IF(INDEX(tab_MinKomp[Testy czystości / Reinheitstests],MATCH($B501,tab_MinKomp[[Stanowisko / Position ]:[Stanowisko / Position ]],0))="n/a","n/a",EC501-INDEX(tab_MinKomp[Testy czystości / Reinheitstests],MATCH($B501,tab_MinKomp[[Stanowisko / Position ]:[Stanowisko / Position ]],0)))</f>
        <v>n/a</v>
      </c>
      <c r="ED502" s="190" t="str">
        <f>IF(INDEX(tab_MinKomp[Testy czystości / Reinheitstests],MATCH($B501,tab_MinKomp[[Stanowisko / Position ]:[Stanowisko / Position ]],0))="n/a","n/a",ED501-INDEX(tab_MinKomp[Testy czystości / Reinheitstests],MATCH($B501,tab_MinKomp[[Stanowisko / Position ]:[Stanowisko / Position ]],0)))</f>
        <v>n/a</v>
      </c>
      <c r="EE502" s="190" t="str">
        <f>IF(INDEX(tab_MinKomp[Testy czystości / Reinheitstests],MATCH($B501,tab_MinKomp[[Stanowisko / Position ]:[Stanowisko / Position ]],0))="n/a","n/a",EE501-INDEX(tab_MinKomp[Testy czystości / Reinheitstests],MATCH($B501,tab_MinKomp[[Stanowisko / Position ]:[Stanowisko / Position ]],0)))</f>
        <v>n/a</v>
      </c>
      <c r="EF502" s="190" t="str">
        <f>IF(INDEX(tab_MinKomp[Testy czystości / Reinheitstests],MATCH($B501,tab_MinKomp[[Stanowisko / Position ]:[Stanowisko / Position ]],0))="n/a","n/a",EF501-INDEX(tab_MinKomp[Testy czystości / Reinheitstests],MATCH($B501,tab_MinKomp[[Stanowisko / Position ]:[Stanowisko / Position ]],0)))</f>
        <v>n/a</v>
      </c>
      <c r="EG502" s="190" t="str">
        <f>IF(INDEX(tab_MinKomp[Testy czystości / Reinheitstests],MATCH($B501,tab_MinKomp[[Stanowisko / Position ]:[Stanowisko / Position ]],0))="n/a","n/a",EG501-INDEX(tab_MinKomp[Testy czystości / Reinheitstests],MATCH($B501,tab_MinKomp[[Stanowisko / Position ]:[Stanowisko / Position ]],0)))</f>
        <v>n/a</v>
      </c>
      <c r="EH502" s="190" t="str">
        <f>IF(INDEX(tab_MinKomp[Testy czystości / Reinheitstests],MATCH($B501,tab_MinKomp[[Stanowisko / Position ]:[Stanowisko / Position ]],0))="n/a","n/a",EH501-INDEX(tab_MinKomp[Testy czystości / Reinheitstests],MATCH($B501,tab_MinKomp[[Stanowisko / Position ]:[Stanowisko / Position ]],0)))</f>
        <v>n/a</v>
      </c>
      <c r="EI502" s="190" t="str">
        <f>IF(INDEX(tab_MinKomp[Testy czystości / Reinheitstests],MATCH($B501,tab_MinKomp[[Stanowisko / Position ]:[Stanowisko / Position ]],0))="n/a","n/a",EI501-INDEX(tab_MinKomp[Testy czystości / Reinheitstests],MATCH($B501,tab_MinKomp[[Stanowisko / Position ]:[Stanowisko / Position ]],0)))</f>
        <v>n/a</v>
      </c>
      <c r="EJ502" s="190" t="str">
        <f>IF(INDEX(tab_MinKomp[Testy czystości / Reinheitstests],MATCH($B501,tab_MinKomp[[Stanowisko / Position ]:[Stanowisko / Position ]],0))="n/a","n/a",EJ501-INDEX(tab_MinKomp[Testy czystości / Reinheitstests],MATCH($B501,tab_MinKomp[[Stanowisko / Position ]:[Stanowisko / Position ]],0)))</f>
        <v>n/a</v>
      </c>
      <c r="EK502" s="190" t="str">
        <f>IF(INDEX(tab_MinKomp[Testy czystości / Reinheitstests],MATCH($B501,tab_MinKomp[[Stanowisko / Position ]:[Stanowisko / Position ]],0))="n/a","n/a",EK501-INDEX(tab_MinKomp[Testy czystości / Reinheitstests],MATCH($B501,tab_MinKomp[[Stanowisko / Position ]:[Stanowisko / Position ]],0)))</f>
        <v>n/a</v>
      </c>
      <c r="EL502" s="190" t="str">
        <f>IF(INDEX(tab_MinKomp[Testy czystości / Reinheitstests],MATCH($B501,tab_MinKomp[[Stanowisko / Position ]:[Stanowisko / Position ]],0))="n/a","n/a",EL501-INDEX(tab_MinKomp[Testy czystości / Reinheitstests],MATCH($B501,tab_MinKomp[[Stanowisko / Position ]:[Stanowisko / Position ]],0)))</f>
        <v>n/a</v>
      </c>
      <c r="EM502" s="190" t="str">
        <f>IF(INDEX(tab_MinKomp[Testy czystości / Reinheitstests],MATCH($B501,tab_MinKomp[[Stanowisko / Position ]:[Stanowisko / Position ]],0))="n/a","n/a",EM501-INDEX(tab_MinKomp[Testy czystości / Reinheitstests],MATCH($B501,tab_MinKomp[[Stanowisko / Position ]:[Stanowisko / Position ]],0)))</f>
        <v>n/a</v>
      </c>
      <c r="EN502" s="190" t="str">
        <f>IF(INDEX(tab_MinKomp[Testy czystości / Reinheitstests],MATCH($B501,tab_MinKomp[[Stanowisko / Position ]:[Stanowisko / Position ]],0))="n/a","n/a",EN501-INDEX(tab_MinKomp[Testy czystości / Reinheitstests],MATCH($B501,tab_MinKomp[[Stanowisko / Position ]:[Stanowisko / Position ]],0)))</f>
        <v>n/a</v>
      </c>
      <c r="EO502" s="194" t="str">
        <f>IF(INDEX(tab_MinKomp[Konserwacja Rep],MATCH($B501,tab_MinKomp[[Stanowisko / Position ]:[Stanowisko / Position ]],0))="n/a","n/a",EO501-INDEX(tab_MinKomp[Konserwacja Rep],MATCH($B501,tab_MinKomp[[Stanowisko / Position ]:[Stanowisko / Position ]],0)))</f>
        <v>n/a</v>
      </c>
      <c r="EP502" s="194" t="str">
        <f>IF(INDEX(tab_MinKomp[[Konserwacja Engel ]],MATCH($B501,tab_MinKomp[[Stanowisko / Position ]:[Stanowisko / Position ]],0))="n/a","n/a",EP501-INDEX(tab_MinKomp[[Konserwacja Engel ]],MATCH($B501,tab_MinKomp[[Stanowisko / Position ]:[Stanowisko / Position ]],0)))</f>
        <v>n/a</v>
      </c>
      <c r="EQ502" s="194" t="str">
        <f>IF(INDEX(tab_MinKomp[Konserwacja B 50],MATCH($B501,tab_MinKomp[[Stanowisko / Position ]:[Stanowisko / Position ]],0))="n/a","n/a",EQ501-INDEX(tab_MinKomp[Konserwacja B 50],MATCH($B501,tab_MinKomp[[Stanowisko / Position ]:[Stanowisko / Position ]],0)))</f>
        <v>n/a</v>
      </c>
      <c r="ER502" s="194" t="str">
        <f>IF(INDEX(tab_MinKomp[[Konserwacja EOL ]],MATCH($B501,tab_MinKomp[[Stanowisko / Position ]:[Stanowisko / Position ]],0))="n/a","n/a",ER501-INDEX(tab_MinKomp[[Konserwacja EOL ]],MATCH($B501,tab_MinKomp[[Stanowisko / Position ]:[Stanowisko / Position ]],0)))</f>
        <v>n/a</v>
      </c>
      <c r="ES502" s="194" t="str">
        <f>IF(INDEX(tab_MinKomp[Konserwacja Branson],MATCH($B501,tab_MinKomp[[Stanowisko / Position ]:[Stanowisko / Position ]],0))="n/a","n/a",ES501-INDEX(tab_MinKomp[Konserwacja Branson],MATCH($B501,tab_MinKomp[[Stanowisko / Position ]:[Stanowisko / Position ]],0)))</f>
        <v>n/a</v>
      </c>
      <c r="ET502" s="194" t="str">
        <f>IF(INDEX(tab_MinKomp[Konserwacja coolery],MATCH($B501,tab_MinKomp[[Stanowisko / Position ]:[Stanowisko / Position ]],0))="n/a","n/a",ET501-INDEX(tab_MinKomp[Konserwacja coolery],MATCH($B501,tab_MinKomp[[Stanowisko / Position ]:[Stanowisko / Position ]],0)))</f>
        <v>n/a</v>
      </c>
      <c r="EU502" s="194" t="str">
        <f>IF(INDEX(tab_MinKomp[Konserwacja piecy],MATCH($B501,tab_MinKomp[[Stanowisko / Position ]:[Stanowisko / Position ]],0))="n/a","n/a",EU501-INDEX(tab_MinKomp[Konserwacja piecy],MATCH($B501,tab_MinKomp[[Stanowisko / Position ]:[Stanowisko / Position ]],0)))</f>
        <v>n/a</v>
      </c>
      <c r="EV502" s="194" t="str">
        <f>IF(INDEX(tab_MinKomp[Rysunek techniczny- czytanie],MATCH($B501,tab_MinKomp[[Stanowisko / Position ]:[Stanowisko / Position ]],0))="n/a","n/a",EV501-INDEX(tab_MinKomp[Rysunek techniczny- czytanie],MATCH($B501,tab_MinKomp[[Stanowisko / Position ]:[Stanowisko / Position ]],0)))</f>
        <v>n/a</v>
      </c>
      <c r="EW502" s="194" t="str">
        <f>IF(INDEX(tab_MinKomp[Elektryka],MATCH($B501,tab_MinKomp[[Stanowisko / Position ]:[Stanowisko / Position ]],0))="n/a","n/a",EW501-INDEX(tab_MinKomp[Elektryka],MATCH($B501,tab_MinKomp[[Stanowisko / Position ]:[Stanowisko / Position ]],0)))</f>
        <v>n/a</v>
      </c>
      <c r="EX502" s="194" t="str">
        <f>IF(INDEX(tab_MinKomp[Pneumatyka],MATCH($B501,tab_MinKomp[[Stanowisko / Position ]:[Stanowisko / Position ]],0))="n/a","n/a",EX501-INDEX(tab_MinKomp[Pneumatyka],MATCH($B501,tab_MinKomp[[Stanowisko / Position ]:[Stanowisko / Position ]],0)))</f>
        <v>n/a</v>
      </c>
      <c r="EY502" s="194" t="str">
        <f>IF(INDEX(tab_MinKomp[[Hydraulika ]],MATCH($B501,tab_MinKomp[[Stanowisko / Position ]:[Stanowisko / Position ]],0))="n/a","n/a",EY501-INDEX(tab_MinKomp[[Hydraulika ]],MATCH($B501,tab_MinKomp[[Stanowisko / Position ]:[Stanowisko / Position ]],0)))</f>
        <v>n/a</v>
      </c>
      <c r="EZ502" s="194" t="str">
        <f>IF(INDEX(tab_MinKomp[Podciśnienie],MATCH($B501,tab_MinKomp[[Stanowisko / Position ]:[Stanowisko / Position ]],0))="n/a","n/a",EZ501-INDEX(tab_MinKomp[Podciśnienie],MATCH($B501,tab_MinKomp[[Stanowisko / Position ]:[Stanowisko / Position ]],0)))</f>
        <v>n/a</v>
      </c>
      <c r="FA502" s="194" t="str">
        <f>IF(INDEX(tab_MinKomp[Usuwanie awarii],MATCH($B501,tab_MinKomp[[Stanowisko / Position ]:[Stanowisko / Position ]],0))="n/a","n/a",FA501-INDEX(tab_MinKomp[Usuwanie awarii],MATCH($B501,tab_MinKomp[[Stanowisko / Position ]:[Stanowisko / Position ]],0)))</f>
        <v>n/a</v>
      </c>
      <c r="FB502" s="194" t="str">
        <f>IF(INDEX(tab_MinKomp[Obsługa robotów],MATCH($B501,tab_MinKomp[[Stanowisko / Position ]:[Stanowisko / Position ]],0))="n/a","n/a",FB501-INDEX(tab_MinKomp[Obsługa robotów],MATCH($B501,tab_MinKomp[[Stanowisko / Position ]:[Stanowisko / Position ]],0)))</f>
        <v>n/a</v>
      </c>
      <c r="FC502" s="194" t="str">
        <f>IF(INDEX(tab_MinKomp[Obsługa sterowania maszyny],MATCH($B501,tab_MinKomp[[Stanowisko / Position ]:[Stanowisko / Position ]],0))="n/a","n/a",FC501-INDEX(tab_MinKomp[Obsługa sterowania maszyny],MATCH($B501,tab_MinKomp[[Stanowisko / Position ]:[Stanowisko / Position ]],0)))</f>
        <v>n/a</v>
      </c>
      <c r="FD502" s="194" t="str">
        <f>IF(INDEX(tab_MinKomp[Usuwanie przyczyn żródłowych],MATCH($B501,tab_MinKomp[[Stanowisko / Position ]:[Stanowisko / Position ]],0))="n/a","n/a",FD501-INDEX(tab_MinKomp[Usuwanie przyczyn żródłowych],MATCH($B501,tab_MinKomp[[Stanowisko / Position ]:[Stanowisko / Position ]],0)))</f>
        <v>n/a</v>
      </c>
      <c r="FE502" s="194" t="str">
        <f>IF(INDEX(tab_MinKomp[Cmms stosowanie],MATCH($B501,tab_MinKomp[[Stanowisko / Position ]:[Stanowisko / Position ]],0))="n/a","n/a",FE501-INDEX(tab_MinKomp[Cmms stosowanie],MATCH($B501,tab_MinKomp[[Stanowisko / Position ]:[Stanowisko / Position ]],0)))</f>
        <v>n/a</v>
      </c>
      <c r="FF502" s="190" t="str">
        <f>IF(INDEX(tab_MinKomp[Testy czystości / Reinheitstests],MATCH($B501,tab_MinKomp[[Stanowisko / Position ]:[Stanowisko / Position ]],0))="n/a","n/a",FF501-INDEX(tab_MinKomp[Testy czystości / Reinheitstests],MATCH($B501,tab_MinKomp[[Stanowisko / Position ]:[Stanowisko / Position ]],0)))</f>
        <v>n/a</v>
      </c>
      <c r="FG502" s="194" t="str">
        <f>IF(INDEX(tab_MinKomp[Czyszczenie form plastikowych],MATCH($B501,tab_MinKomp[[Stanowisko / Position ]:[Stanowisko / Position ]],0))="n/a","n/a",FG501-INDEX(tab_MinKomp[Czyszczenie form plastikowych],MATCH($B501,tab_MinKomp[[Stanowisko / Position ]:[Stanowisko / Position ]],0)))</f>
        <v>n/a</v>
      </c>
      <c r="FH502" s="194" t="str">
        <f>IF(INDEX(tab_MinKomp[Wymiana form plastik],MATCH($B501,tab_MinKomp[[Stanowisko / Position ]:[Stanowisko / Position ]],0))="n/a","n/a",FH501-INDEX(tab_MinKomp[Wymiana form plastik],MATCH($B501,tab_MinKomp[[Stanowisko / Position ]:[Stanowisko / Position ]],0)))</f>
        <v>n/a</v>
      </c>
      <c r="FI502" s="194" t="str">
        <f>IF(INDEX(tab_MinKomp[Wymiana form guma],MATCH($B501,tab_MinKomp[[Stanowisko / Position ]:[Stanowisko / Position ]],0))="n/a","n/a",FI501-INDEX(tab_MinKomp[Wymiana form guma],MATCH($B501,tab_MinKomp[[Stanowisko / Position ]:[Stanowisko / Position ]],0)))</f>
        <v>n/a</v>
      </c>
      <c r="FJ502" s="194" t="str">
        <f>IF(INDEX(tab_MinKomp[Konserwacja KK],MATCH($B501,tab_MinKomp[[Stanowisko / Position ]:[Stanowisko / Position ]],0))="n/a","n/a",FJ501-INDEX(tab_MinKomp[Konserwacja KK],MATCH($B501,tab_MinKomp[[Stanowisko / Position ]:[Stanowisko / Position ]],0)))</f>
        <v>n/a</v>
      </c>
      <c r="FK502" s="194" t="str">
        <f>IF(INDEX(tab_MinKomp[Konserwacja form guma],MATCH($B501,tab_MinKomp[[Stanowisko / Position ]:[Stanowisko / Position ]],0))="n/a","n/a",FK501-INDEX(tab_MinKomp[Konserwacja form guma],MATCH($B501,tab_MinKomp[[Stanowisko / Position ]:[Stanowisko / Position ]],0)))</f>
        <v>n/a</v>
      </c>
      <c r="FL502" s="194" t="str">
        <f>IF(INDEX(tab_MinKomp[Konserwacja form plastiki],MATCH($B501,tab_MinKomp[[Stanowisko / Position ]:[Stanowisko / Position ]],0))="n/a","n/a",FL501-INDEX(tab_MinKomp[Konserwacja form plastiki],MATCH($B501,tab_MinKomp[[Stanowisko / Position ]:[Stanowisko / Position ]],0)))</f>
        <v>n/a</v>
      </c>
      <c r="FM502" s="194" t="str">
        <f>IF(INDEX(tab_MinKomp[Konserwacja Gorącego Kanału],MATCH($B501,tab_MinKomp[[Stanowisko / Position ]:[Stanowisko / Position ]],0))="n/a","n/a",FM501-INDEX(tab_MinKomp[Konserwacja Gorącego Kanału],MATCH($B501,tab_MinKomp[[Stanowisko / Position ]:[Stanowisko / Position ]],0)))</f>
        <v>n/a</v>
      </c>
      <c r="FN502" s="194" t="str">
        <f>IF(INDEX(tab_MinKomp[Konserwacja Gorącego Kanału],MATCH($B501,tab_MinKomp[[Stanowisko / Position ]:[Stanowisko / Position ]],0))="n/a","n/a",FN501-INDEX(tab_MinKomp[Konserwacja Gorącego Kanału],MATCH($B501,tab_MinKomp[[Stanowisko / Position ]:[Stanowisko / Position ]],0)))</f>
        <v>n/a</v>
      </c>
      <c r="FO502" s="194" t="str">
        <f>IF(INDEX(tab_MinKomp[Konserwacja Gorącego Kanału],MATCH($B501,tab_MinKomp[[Stanowisko / Position ]:[Stanowisko / Position ]],0))="n/a","n/a",FO501-INDEX(tab_MinKomp[Konserwacja Gorącego Kanału],MATCH($B501,tab_MinKomp[[Stanowisko / Position ]:[Stanowisko / Position ]],0)))</f>
        <v>n/a</v>
      </c>
      <c r="FP502" s="194" t="str">
        <f>IF(INDEX(tab_MinKomp[Konserwacja Gorącego Kanału],MATCH($B501,tab_MinKomp[[Stanowisko / Position ]:[Stanowisko / Position ]],0))="n/a","n/a",FP501-INDEX(tab_MinKomp[Konserwacja Gorącego Kanału],MATCH($B501,tab_MinKomp[[Stanowisko / Position ]:[Stanowisko / Position ]],0)))</f>
        <v>n/a</v>
      </c>
      <c r="FQ502" s="196" t="str">
        <f>IF(INDEX(tab_MinKomp[Język angielski / Englisch],MATCH($B501,tab_MinKomp[[Stanowisko / Position ]:[Stanowisko / Position ]],0))="n/a","n/a",FQ501-INDEX(tab_MinKomp[Język angielski / Englisch],MATCH($B501,tab_MinKomp[[Stanowisko / Position ]:[Stanowisko / Position ]],0)))</f>
        <v>n/a</v>
      </c>
      <c r="FR502" s="196" t="str">
        <f>IF(INDEX(tab_MinKomp[Język niemiecki / Deutsch],MATCH($B501,tab_MinKomp[[Stanowisko / Position ]:[Stanowisko / Position ]],0))="n/a","n/a",FR501-INDEX(tab_MinKomp[Język niemiecki / Deutsch],MATCH($B501,tab_MinKomp[[Stanowisko / Position ]:[Stanowisko / Position ]],0)))</f>
        <v>n/a</v>
      </c>
      <c r="FS502" s="194">
        <f>IF(INDEX(tab_MinKomp[Zarządzanie dokumentacją procesową / Process dokumentation management],MATCH($B501,tab_MinKomp[[Stanowisko / Position ]:[Stanowisko / Position ]],0))="n/a","n/a",FS501-INDEX(tab_MinKomp[Zarządzanie dokumentacją procesową / Process dokumentation management],MATCH($B501,tab_MinKomp[[Stanowisko / Position ]:[Stanowisko / Position ]],0)))</f>
        <v>-1</v>
      </c>
      <c r="FT502" s="194">
        <f>IF(INDEX(tab_MinKomp[Znajomość procesów z obszaru / Kenntiss der prozesse in dem Bereich],MATCH($B501,tab_MinKomp[[Stanowisko / Position ]:[Stanowisko / Position ]],0))="n/a","n/a",FT501-INDEX(tab_MinKomp[Znajomość procesów z obszaru / Kenntiss der prozesse in dem Bereich],MATCH($B501,tab_MinKomp[[Stanowisko / Position ]:[Stanowisko / Position ]],0)))</f>
        <v>-1</v>
      </c>
      <c r="FU502" s="194">
        <f>IF(INDEX(tab_MinKomp[optymalizacja procesów / Prozessoptymalisierung],MATCH($B501,tab_MinKomp[[Stanowisko / Position ]:[Stanowisko / Position ]],0))="n/a","n/a",FU501-INDEX(tab_MinKomp[optymalizacja procesów / Prozessoptymalisierung],MATCH($B501,tab_MinKomp[[Stanowisko / Position ]:[Stanowisko / Position ]],0)))</f>
        <v>0</v>
      </c>
      <c r="FV502" s="194">
        <f>IF(INDEX(tab_MinKomp[Umiejętności szkoleniowe / Trainingsfähigkeiten],MATCH($B501,tab_MinKomp[[Stanowisko / Position ]:[Stanowisko / Position ]],0))="n/a","n/a",FV501-INDEX(tab_MinKomp[Umiejętności szkoleniowe / Trainingsfähigkeiten],MATCH($B501,tab_MinKomp[[Stanowisko / Position ]:[Stanowisko / Position ]],0)))</f>
        <v>0</v>
      </c>
      <c r="FW502" s="194">
        <f>IF(INDEX(tab_MinKomp[Analityczne myślenie, podejście / Analitysches Denken, Einstellung],MATCH($B501,tab_MinKomp[[Stanowisko / Position ]:[Stanowisko / Position ]],0))="n/a","n/a",FW501-INDEX(tab_MinKomp[Analityczne myślenie, podejście / Analitysches Denken, Einstellung],MATCH($B501,tab_MinKomp[[Stanowisko / Position ]:[Stanowisko / Position ]],0)))</f>
        <v>0</v>
      </c>
      <c r="FX502" s="194">
        <f>IF(INDEX(tab_MinKomp[Dokładność, precyzja w dzialaniu / Genauigkeit, Präzision in die Arbeit],MATCH($B501,tab_MinKomp[[Stanowisko / Position ]:[Stanowisko / Position ]],0))="n/a","n/a",FX501-INDEX(tab_MinKomp[Dokładność, precyzja w dzialaniu / Genauigkeit, Präzision in die Arbeit],MATCH($B501,tab_MinKomp[[Stanowisko / Position ]:[Stanowisko / Position ]],0)))</f>
        <v>-1</v>
      </c>
      <c r="FY502" s="194">
        <f>IF(INDEX(tab_MinKomp[Dyspozycyjność / Verfügbarkeit],MATCH($B501,tab_MinKomp[[Stanowisko / Position ]:[Stanowisko / Position ]],0))="n/a","n/a",FY501-INDEX(tab_MinKomp[Dyspozycyjność / Verfügbarkeit],MATCH($B501,tab_MinKomp[[Stanowisko / Position ]:[Stanowisko / Position ]],0)))</f>
        <v>-1</v>
      </c>
      <c r="FZ502" s="194">
        <f>IF(INDEX(tab_MinKomp[Zaangażowanie / 
Engagement],MATCH($B501,tab_MinKomp[[Stanowisko / Position ]:[Stanowisko / Position ]],0))="n/a","n/a",FZ501-INDEX(tab_MinKomp[Zaangażowanie / 
Engagement],MATCH($B501,tab_MinKomp[[Stanowisko / Position ]:[Stanowisko / Position ]],0)))</f>
        <v>-1</v>
      </c>
      <c r="GA502" s="194" t="str">
        <f>IF(INDEX(tab_MinKomp[Konserwacja form guma],MATCH($B501,tab_MinKomp[[Stanowisko / Position ]:[Stanowisko / Position ]],0))="n/a","n/a",GA501-INDEX(tab_MinKomp[Konserwacja form guma],MATCH($B501,tab_MinKomp[[Stanowisko / Position ]:[Stanowisko / Position ]],0)))</f>
        <v>n/a</v>
      </c>
      <c r="GB502" s="194" t="str">
        <f>IF(INDEX(tab_MinKomp[Konserwacja form plastiki],MATCH($B501,tab_MinKomp[[Stanowisko / Position ]:[Stanowisko / Position ]],0))="n/a","n/a",GB501-INDEX(tab_MinKomp[Konserwacja form plastiki],MATCH($B501,tab_MinKomp[[Stanowisko / Position ]:[Stanowisko / Position ]],0)))</f>
        <v>n/a</v>
      </c>
      <c r="GC502" s="194">
        <f>IF(INDEX(tab_MinKomp[Elastyczność w działaniu],MATCH($B501,tab_MinKomp[[Stanowisko / Position ]:[Stanowisko / Position ]],0))="n/a","n/a",GC501-INDEX(tab_MinKomp[Elastyczność w działaniu],MATCH($B501,tab_MinKomp[[Stanowisko / Position ]:[Stanowisko / Position ]],0)))</f>
        <v>-1</v>
      </c>
      <c r="GD502" s="194">
        <f>IF(INDEX(tab_MinKomp[Komunikatywność],MATCH($B501,tab_MinKomp[[Stanowisko / Position ]:[Stanowisko / Position ]],0))="n/a","n/a",GD501-INDEX(tab_MinKomp[Komunikatywność],MATCH($B501,tab_MinKomp[[Stanowisko / Position ]:[Stanowisko / Position ]],0)))</f>
        <v>0</v>
      </c>
      <c r="GE502" s="193" t="str">
        <f>IF(INDEX(tab_MinKomp[Motywowanie i budowanie zaangażowania zespołu],MATCH($B501,tab_MinKomp[[Stanowisko / Position ]:[Stanowisko / Position ]],0))="n/a","n/a",GE501-INDEX(tab_MinKomp[Motywowanie i budowanie zaangażowania zespołu],MATCH($B501,tab_MinKomp[[Stanowisko / Position ]:[Stanowisko / Position ]],0)))</f>
        <v>n/a</v>
      </c>
      <c r="GF502" s="186" t="s">
        <v>248</v>
      </c>
      <c r="GG502" s="186" t="s">
        <v>248</v>
      </c>
      <c r="GH502" s="186" t="s">
        <v>248</v>
      </c>
      <c r="GI502" s="186" t="s">
        <v>248</v>
      </c>
      <c r="GJ502" s="186" t="s">
        <v>248</v>
      </c>
      <c r="GK502" s="186" t="s">
        <v>248</v>
      </c>
      <c r="GL502" s="186" t="s">
        <v>248</v>
      </c>
      <c r="GM502" s="186" t="s">
        <v>248</v>
      </c>
      <c r="GN502" s="186" t="s">
        <v>248</v>
      </c>
      <c r="GO502" s="186" t="s">
        <v>248</v>
      </c>
      <c r="GP502" s="186" t="s">
        <v>248</v>
      </c>
      <c r="GQ502" s="186" t="s">
        <v>248</v>
      </c>
      <c r="GR502" s="186" t="s">
        <v>248</v>
      </c>
      <c r="GS502" s="186" t="s">
        <v>248</v>
      </c>
      <c r="GT502" s="186" t="s">
        <v>248</v>
      </c>
      <c r="GU502" s="186" t="s">
        <v>248</v>
      </c>
      <c r="GV502" s="186" t="s">
        <v>248</v>
      </c>
      <c r="GW502" s="186" t="s">
        <v>248</v>
      </c>
      <c r="GX502" s="186" t="s">
        <v>248</v>
      </c>
      <c r="GY502" s="186" t="s">
        <v>248</v>
      </c>
      <c r="GZ502" s="261" t="s">
        <v>248</v>
      </c>
      <c r="HA502" s="261" t="s">
        <v>248</v>
      </c>
      <c r="HB502" s="191">
        <f>SUM(G502:GE502)/(HB501-(SUM(G502:GE502)))</f>
        <v>-0.1891891891891892</v>
      </c>
    </row>
    <row r="503" spans="1:210" ht="24.9" customHeight="1" x14ac:dyDescent="0.3">
      <c r="A503" s="105" t="s">
        <v>319</v>
      </c>
      <c r="B503" s="105" t="s">
        <v>315</v>
      </c>
      <c r="C503" s="105" t="s">
        <v>394</v>
      </c>
      <c r="D503" s="105">
        <v>1484</v>
      </c>
      <c r="E503" s="394" t="s">
        <v>639</v>
      </c>
      <c r="F503" s="185" t="s">
        <v>374</v>
      </c>
      <c r="G503" s="186">
        <v>2</v>
      </c>
      <c r="H503" s="186">
        <v>1</v>
      </c>
      <c r="I503" s="186">
        <v>2</v>
      </c>
      <c r="J503" s="186">
        <v>1</v>
      </c>
      <c r="K503" s="186">
        <v>1</v>
      </c>
      <c r="L503" s="186" t="s">
        <v>248</v>
      </c>
      <c r="M503" s="186" t="s">
        <v>248</v>
      </c>
      <c r="N503" s="186" t="s">
        <v>248</v>
      </c>
      <c r="O503" s="186">
        <v>1</v>
      </c>
      <c r="P503" s="186">
        <v>1</v>
      </c>
      <c r="Q503" s="186" t="s">
        <v>248</v>
      </c>
      <c r="R503" s="186" t="s">
        <v>248</v>
      </c>
      <c r="S503" s="186" t="s">
        <v>248</v>
      </c>
      <c r="T503" s="186" t="s">
        <v>248</v>
      </c>
      <c r="U503" s="186" t="s">
        <v>248</v>
      </c>
      <c r="V503" s="186" t="s">
        <v>248</v>
      </c>
      <c r="W503" s="186" t="s">
        <v>248</v>
      </c>
      <c r="X503" s="186" t="s">
        <v>248</v>
      </c>
      <c r="Y503" s="186" t="s">
        <v>248</v>
      </c>
      <c r="Z503" s="186" t="s">
        <v>248</v>
      </c>
      <c r="AA503" s="186" t="s">
        <v>248</v>
      </c>
      <c r="AB503" s="186" t="s">
        <v>248</v>
      </c>
      <c r="AC503" s="186" t="s">
        <v>248</v>
      </c>
      <c r="AD503" s="186" t="s">
        <v>248</v>
      </c>
      <c r="AE503" s="186" t="s">
        <v>248</v>
      </c>
      <c r="AF503" s="186" t="s">
        <v>248</v>
      </c>
      <c r="AG503" s="186" t="s">
        <v>248</v>
      </c>
      <c r="AH503" s="186" t="s">
        <v>248</v>
      </c>
      <c r="AI503" s="186" t="s">
        <v>248</v>
      </c>
      <c r="AJ503" s="186" t="s">
        <v>248</v>
      </c>
      <c r="AK503" s="186" t="s">
        <v>248</v>
      </c>
      <c r="AL503" s="186">
        <v>1</v>
      </c>
      <c r="AM503" s="186" t="s">
        <v>248</v>
      </c>
      <c r="AN503" s="186" t="s">
        <v>248</v>
      </c>
      <c r="AO503" s="186">
        <v>1</v>
      </c>
      <c r="AP503" s="186" t="s">
        <v>248</v>
      </c>
      <c r="AQ503" s="186">
        <v>1</v>
      </c>
      <c r="AR503" s="186" t="s">
        <v>248</v>
      </c>
      <c r="AS503" s="186" t="s">
        <v>248</v>
      </c>
      <c r="AT503" s="186" t="s">
        <v>248</v>
      </c>
      <c r="AU503" s="186" t="s">
        <v>248</v>
      </c>
      <c r="AV503" s="186">
        <v>2</v>
      </c>
      <c r="AW503" s="186">
        <v>1</v>
      </c>
      <c r="AX503" s="186" t="s">
        <v>248</v>
      </c>
      <c r="AY503" s="186" t="s">
        <v>248</v>
      </c>
      <c r="AZ503" s="186" t="s">
        <v>248</v>
      </c>
      <c r="BA503" s="186" t="s">
        <v>248</v>
      </c>
      <c r="BB503" s="186" t="s">
        <v>248</v>
      </c>
      <c r="BC503" s="186" t="s">
        <v>248</v>
      </c>
      <c r="BD503" s="186" t="s">
        <v>248</v>
      </c>
      <c r="BE503" s="186" t="s">
        <v>248</v>
      </c>
      <c r="BF503" s="186" t="s">
        <v>248</v>
      </c>
      <c r="BG503" s="186" t="s">
        <v>248</v>
      </c>
      <c r="BH503" s="186" t="s">
        <v>248</v>
      </c>
      <c r="BI503" s="186" t="s">
        <v>248</v>
      </c>
      <c r="BJ503" s="186" t="s">
        <v>248</v>
      </c>
      <c r="BK503" s="186" t="s">
        <v>248</v>
      </c>
      <c r="BL503" s="186" t="s">
        <v>248</v>
      </c>
      <c r="BM503" s="186" t="s">
        <v>248</v>
      </c>
      <c r="BN503" s="186" t="s">
        <v>248</v>
      </c>
      <c r="BO503" s="186" t="s">
        <v>248</v>
      </c>
      <c r="BP503" s="186">
        <v>1</v>
      </c>
      <c r="BQ503" s="186" t="s">
        <v>248</v>
      </c>
      <c r="BR503" s="186">
        <v>1</v>
      </c>
      <c r="BS503" s="186" t="s">
        <v>248</v>
      </c>
      <c r="BT503" s="186" t="s">
        <v>248</v>
      </c>
      <c r="BU503" s="186" t="s">
        <v>248</v>
      </c>
      <c r="BV503" s="186" t="s">
        <v>248</v>
      </c>
      <c r="BW503" s="186" t="s">
        <v>248</v>
      </c>
      <c r="BX503" s="186" t="s">
        <v>248</v>
      </c>
      <c r="BY503" s="186" t="s">
        <v>248</v>
      </c>
      <c r="BZ503" s="186" t="s">
        <v>248</v>
      </c>
      <c r="CA503" s="186">
        <v>1</v>
      </c>
      <c r="CB503" s="186" t="s">
        <v>248</v>
      </c>
      <c r="CC503" s="186">
        <v>2</v>
      </c>
      <c r="CD503" s="186">
        <v>2</v>
      </c>
      <c r="CE503" s="186" t="s">
        <v>248</v>
      </c>
      <c r="CF503" s="186" t="s">
        <v>248</v>
      </c>
      <c r="CG503" s="186">
        <v>1</v>
      </c>
      <c r="CH503" s="186" t="s">
        <v>248</v>
      </c>
      <c r="CI503" s="186" t="s">
        <v>248</v>
      </c>
      <c r="CJ503" s="186" t="s">
        <v>248</v>
      </c>
      <c r="CK503" s="186" t="s">
        <v>248</v>
      </c>
      <c r="CL503" s="186" t="s">
        <v>248</v>
      </c>
      <c r="CM503" s="186" t="s">
        <v>248</v>
      </c>
      <c r="CN503" s="186" t="s">
        <v>248</v>
      </c>
      <c r="CO503" s="186" t="s">
        <v>248</v>
      </c>
      <c r="CP503" s="186" t="s">
        <v>248</v>
      </c>
      <c r="CQ503" s="186" t="s">
        <v>248</v>
      </c>
      <c r="CR503" s="186" t="s">
        <v>248</v>
      </c>
      <c r="CS503" s="186" t="s">
        <v>248</v>
      </c>
      <c r="CT503" s="186" t="s">
        <v>248</v>
      </c>
      <c r="CU503" s="186" t="s">
        <v>248</v>
      </c>
      <c r="CV503" s="186" t="s">
        <v>248</v>
      </c>
      <c r="CW503" s="186">
        <v>2</v>
      </c>
      <c r="CX503" s="186" t="s">
        <v>248</v>
      </c>
      <c r="CY503" s="186" t="s">
        <v>248</v>
      </c>
      <c r="CZ503" s="186" t="s">
        <v>248</v>
      </c>
      <c r="DA503" s="186" t="s">
        <v>248</v>
      </c>
      <c r="DB503" s="186" t="s">
        <v>248</v>
      </c>
      <c r="DC503" s="186" t="s">
        <v>248</v>
      </c>
      <c r="DD503" s="186" t="s">
        <v>248</v>
      </c>
      <c r="DE503" s="186" t="s">
        <v>248</v>
      </c>
      <c r="DF503" s="186">
        <v>1</v>
      </c>
      <c r="DG503" s="186" t="s">
        <v>248</v>
      </c>
      <c r="DH503" s="186" t="s">
        <v>248</v>
      </c>
      <c r="DI503" s="186" t="s">
        <v>248</v>
      </c>
      <c r="DJ503" s="186" t="s">
        <v>248</v>
      </c>
      <c r="DK503" s="186" t="s">
        <v>248</v>
      </c>
      <c r="DL503" s="186" t="s">
        <v>248</v>
      </c>
      <c r="DM503" s="186" t="s">
        <v>248</v>
      </c>
      <c r="DN503" s="186" t="s">
        <v>248</v>
      </c>
      <c r="DO503" s="186" t="s">
        <v>248</v>
      </c>
      <c r="DP503" s="186" t="s">
        <v>248</v>
      </c>
      <c r="DQ503" s="186" t="s">
        <v>248</v>
      </c>
      <c r="DR503" s="186" t="s">
        <v>248</v>
      </c>
      <c r="DS503" s="186" t="s">
        <v>248</v>
      </c>
      <c r="DT503" s="186" t="s">
        <v>248</v>
      </c>
      <c r="DU503" s="186" t="s">
        <v>248</v>
      </c>
      <c r="DV503" s="186" t="s">
        <v>248</v>
      </c>
      <c r="DW503" s="186" t="s">
        <v>248</v>
      </c>
      <c r="DX503" s="186" t="s">
        <v>248</v>
      </c>
      <c r="DY503" s="186" t="s">
        <v>248</v>
      </c>
      <c r="DZ503" s="186" t="s">
        <v>248</v>
      </c>
      <c r="EA503" s="186" t="s">
        <v>248</v>
      </c>
      <c r="EB503" s="186" t="s">
        <v>248</v>
      </c>
      <c r="EC503" s="186" t="s">
        <v>248</v>
      </c>
      <c r="ED503" s="186" t="s">
        <v>248</v>
      </c>
      <c r="EE503" s="186" t="s">
        <v>248</v>
      </c>
      <c r="EF503" s="186" t="s">
        <v>248</v>
      </c>
      <c r="EG503" s="186" t="s">
        <v>248</v>
      </c>
      <c r="EH503" s="186" t="s">
        <v>248</v>
      </c>
      <c r="EI503" s="186" t="s">
        <v>248</v>
      </c>
      <c r="EJ503" s="186" t="s">
        <v>248</v>
      </c>
      <c r="EK503" s="186" t="s">
        <v>248</v>
      </c>
      <c r="EL503" s="184" t="s">
        <v>248</v>
      </c>
      <c r="EM503" s="184" t="s">
        <v>248</v>
      </c>
      <c r="EN503" s="184" t="s">
        <v>248</v>
      </c>
      <c r="EO503" s="186" t="s">
        <v>248</v>
      </c>
      <c r="EP503" s="186" t="s">
        <v>248</v>
      </c>
      <c r="EQ503" s="186" t="s">
        <v>248</v>
      </c>
      <c r="ER503" s="186" t="s">
        <v>248</v>
      </c>
      <c r="ES503" s="186" t="s">
        <v>248</v>
      </c>
      <c r="ET503" s="186" t="s">
        <v>248</v>
      </c>
      <c r="EU503" s="186" t="s">
        <v>248</v>
      </c>
      <c r="EV503" s="186" t="s">
        <v>248</v>
      </c>
      <c r="EW503" s="186" t="s">
        <v>248</v>
      </c>
      <c r="EX503" s="186" t="s">
        <v>248</v>
      </c>
      <c r="EY503" s="186" t="s">
        <v>248</v>
      </c>
      <c r="EZ503" s="186" t="s">
        <v>248</v>
      </c>
      <c r="FA503" s="186" t="s">
        <v>248</v>
      </c>
      <c r="FB503" s="186" t="s">
        <v>248</v>
      </c>
      <c r="FC503" s="186" t="s">
        <v>248</v>
      </c>
      <c r="FD503" s="186" t="s">
        <v>248</v>
      </c>
      <c r="FE503" s="186" t="s">
        <v>248</v>
      </c>
      <c r="FF503" s="186" t="s">
        <v>248</v>
      </c>
      <c r="FG503" s="186" t="s">
        <v>248</v>
      </c>
      <c r="FH503" s="186" t="s">
        <v>248</v>
      </c>
      <c r="FI503" s="186" t="s">
        <v>248</v>
      </c>
      <c r="FJ503" s="186" t="s">
        <v>248</v>
      </c>
      <c r="FK503" s="186" t="s">
        <v>248</v>
      </c>
      <c r="FL503" s="186" t="s">
        <v>248</v>
      </c>
      <c r="FM503" s="186" t="s">
        <v>248</v>
      </c>
      <c r="FN503" s="186" t="s">
        <v>248</v>
      </c>
      <c r="FO503" s="186" t="s">
        <v>248</v>
      </c>
      <c r="FP503" s="186" t="s">
        <v>248</v>
      </c>
      <c r="FQ503" s="187" t="s">
        <v>248</v>
      </c>
      <c r="FR503" s="187" t="s">
        <v>248</v>
      </c>
      <c r="FS503" s="186">
        <v>2</v>
      </c>
      <c r="FT503" s="186">
        <v>2</v>
      </c>
      <c r="FU503" s="186">
        <v>1</v>
      </c>
      <c r="FV503" s="186">
        <v>1</v>
      </c>
      <c r="FW503" s="186">
        <v>1</v>
      </c>
      <c r="FX503" s="186">
        <v>2</v>
      </c>
      <c r="FY503" s="186">
        <v>2</v>
      </c>
      <c r="FZ503" s="186">
        <v>2</v>
      </c>
      <c r="GA503" s="186" t="s">
        <v>248</v>
      </c>
      <c r="GB503" s="186" t="s">
        <v>248</v>
      </c>
      <c r="GC503" s="186">
        <v>2</v>
      </c>
      <c r="GD503" s="186">
        <v>1</v>
      </c>
      <c r="GE503" s="186" t="s">
        <v>248</v>
      </c>
      <c r="GF503" s="186" t="s">
        <v>248</v>
      </c>
      <c r="GG503" s="186" t="s">
        <v>248</v>
      </c>
      <c r="GH503" s="186" t="s">
        <v>248</v>
      </c>
      <c r="GI503" s="186" t="s">
        <v>248</v>
      </c>
      <c r="GJ503" s="186" t="s">
        <v>248</v>
      </c>
      <c r="GK503" s="186" t="s">
        <v>248</v>
      </c>
      <c r="GL503" s="186" t="s">
        <v>248</v>
      </c>
      <c r="GM503" s="186" t="s">
        <v>248</v>
      </c>
      <c r="GN503" s="186" t="s">
        <v>248</v>
      </c>
      <c r="GO503" s="186" t="s">
        <v>248</v>
      </c>
      <c r="GP503" s="186" t="s">
        <v>248</v>
      </c>
      <c r="GQ503" s="186" t="s">
        <v>248</v>
      </c>
      <c r="GR503" s="186" t="s">
        <v>248</v>
      </c>
      <c r="GS503" s="186" t="s">
        <v>248</v>
      </c>
      <c r="GT503" s="186" t="s">
        <v>248</v>
      </c>
      <c r="GU503" s="186" t="s">
        <v>248</v>
      </c>
      <c r="GV503" s="186" t="s">
        <v>248</v>
      </c>
      <c r="GW503" s="186" t="s">
        <v>248</v>
      </c>
      <c r="GX503" s="186" t="s">
        <v>248</v>
      </c>
      <c r="GY503" s="186" t="s">
        <v>248</v>
      </c>
      <c r="GZ503" s="261" t="s">
        <v>248</v>
      </c>
      <c r="HA503" s="261" t="s">
        <v>248</v>
      </c>
      <c r="HB503" s="188">
        <f t="shared" ref="HB503" si="582">SUM(G503:GE503)</f>
        <v>42</v>
      </c>
    </row>
    <row r="504" spans="1:210" ht="24.9" customHeight="1" thickBot="1" x14ac:dyDescent="0.35">
      <c r="A504" s="108" t="str">
        <f t="shared" ref="A504" si="583">A503</f>
        <v>Prod.-Q-3</v>
      </c>
      <c r="B504" s="108" t="str">
        <f t="shared" ref="B504" si="584">B503</f>
        <v>Pracownik Produkcji</v>
      </c>
      <c r="C504" s="108" t="str">
        <f t="shared" ref="C504" si="585">C503</f>
        <v>PB</v>
      </c>
      <c r="D504" s="108">
        <f t="shared" ref="D504" si="586">D503</f>
        <v>1484</v>
      </c>
      <c r="E504" s="395"/>
      <c r="F504" s="189" t="s">
        <v>375</v>
      </c>
      <c r="G504" s="192">
        <f>IF(INDEX(tab_MinKomp[Przepisy BHP / BHP Vorschriften],MATCH($B503,tab_MinKomp[[Stanowisko / Position ]:[Stanowisko / Position ]],0))="n/a","n/a",G503-INDEX(tab_MinKomp[Przepisy BHP / BHP Vorschriften],MATCH($B503,tab_MinKomp[[Stanowisko / Position ]:[Stanowisko / Position ]],0)))</f>
        <v>0</v>
      </c>
      <c r="H504" s="193">
        <f>IF(INDEX(tab_MinKomp[Przepisy PPOŻ / Brandschutzbestimmungen],MATCH($B503,tab_MinKomp[[Stanowisko / Position ]:[Stanowisko / Position ]],0))="n/a","n/a",H503-INDEX(tab_MinKomp[Przepisy PPOŻ / Brandschutzbestimmungen],MATCH($B503,tab_MinKomp[[Stanowisko / Position ]:[Stanowisko / Position ]],0)))</f>
        <v>0</v>
      </c>
      <c r="I504" s="193">
        <f>IF(INDEX(tab_MinKomp[Ryzyko zawodowe na stanowiskach pracyv/ Berufliche Risiken an Arbeitsstellen],MATCH($B503,tab_MinKomp[[Stanowisko / Position ]:[Stanowisko / Position ]],0))="n/a","n/a",I503-INDEX(tab_MinKomp[Ryzyko zawodowe na stanowiskach pracyv/ Berufliche Risiken an Arbeitsstellen],MATCH($B503,tab_MinKomp[[Stanowisko / Position ]:[Stanowisko / Position ]],0)))</f>
        <v>0</v>
      </c>
      <c r="J504" s="193">
        <f>IF(INDEX(tab_MinKomp[Gospodarka substancjami niebezpiecznymi / Gefahrstoffmanagement],MATCH($B503,tab_MinKomp[[Stanowisko / Position ]:[Stanowisko / Position ]],0))="n/a","n/a",J503-INDEX(tab_MinKomp[Gospodarka substancjami niebezpiecznymi / Gefahrstoffmanagement],MATCH($B503,tab_MinKomp[[Stanowisko / Position ]:[Stanowisko / Position ]],0)))</f>
        <v>0</v>
      </c>
      <c r="K504" s="193">
        <f>IF(INDEX(tab_MinKomp[Gospodarka odpadami / Abfallwirtschaft],MATCH($B503,tab_MinKomp[[Stanowisko / Position ]:[Stanowisko / Position ]],0))="n/a","n/a",K503-INDEX(tab_MinKomp[Gospodarka odpadami / Abfallwirtschaft],MATCH($B503,tab_MinKomp[[Stanowisko / Position ]:[Stanowisko / Position ]],0)))</f>
        <v>0</v>
      </c>
      <c r="L504" s="194" t="str">
        <f>IF(INDEX(tab_MinKomp[Przepisy kodeksu pracy / Bestimmungen des Arbeitsgesetzes],MATCH($B503,tab_MinKomp[[Stanowisko / Position ]:[Stanowisko / Position ]],0))="n/a","n/a",L503-INDEX(tab_MinKomp[Przepisy kodeksu pracy / Bestimmungen des Arbeitsgesetzes],MATCH($B503,tab_MinKomp[[Stanowisko / Position ]:[Stanowisko / Position ]],0)))</f>
        <v>n/a</v>
      </c>
      <c r="M504" s="195" t="str">
        <f>IF(INDEX(tab_MinKomp[Przepisy o ub.społ. ZUS  / Sozialversicherungsvorschriften],MATCH($B503,tab_MinKomp[[Stanowisko / Position ]:[Stanowisko / Position ]],0))="n/a","n/a",M503-INDEX(tab_MinKomp[Przepisy o ub.społ. ZUS  / Sozialversicherungsvorschriften],MATCH($B503,tab_MinKomp[[Stanowisko / Position ]:[Stanowisko / Position ]],0)))</f>
        <v>n/a</v>
      </c>
      <c r="N504" s="194" t="str">
        <f>IF(INDEX(tab_MinKomp[PRZEPISY O PDOF /persönlich Einkommensteuergesetz ],MATCH($B503,tab_MinKomp[[Stanowisko / Position ]:[Stanowisko / Position ]],0))="n/a","n/a",N503-INDEX(tab_MinKomp[PRZEPISY O PDOF /persönlich Einkommensteuergesetz ],MATCH($B503,tab_MinKomp[[Stanowisko / Position ]:[Stanowisko / Position ]],0)))</f>
        <v>n/a</v>
      </c>
      <c r="O504" s="194">
        <f>IF(INDEX(tab_MinKomp[Regulamin pracy / Arbeitsordnung],MATCH($B503,tab_MinKomp[[Stanowisko / Position ]:[Stanowisko / Position ]],0))="n/a","n/a",O503-INDEX(tab_MinKomp[Regulamin pracy / Arbeitsordnung],MATCH($B503,tab_MinKomp[[Stanowisko / Position ]:[Stanowisko / Position ]],0)))</f>
        <v>0</v>
      </c>
      <c r="P504" s="194">
        <f>IF(INDEX(tab_MinKomp[Regulamin wynagradzania / Vergütungsordnung],MATCH($B503,tab_MinKomp[[Stanowisko / Position ]:[Stanowisko / Position ]],0))="n/a","n/a",P503-INDEX(tab_MinKomp[Regulamin wynagradzania / Vergütungsordnung],MATCH($B503,tab_MinKomp[[Stanowisko / Position ]:[Stanowisko / Position ]],0)))</f>
        <v>0</v>
      </c>
      <c r="Q504" s="194" t="str">
        <f>IF(INDEX(tab_MinKomp[System R2PŁATNIK PRO: Płace / Lohnabrechnung],MATCH($B503,tab_MinKomp[[Stanowisko / Position ]:[Stanowisko / Position ]],0))="n/a","n/a",Q503-INDEX(tab_MinKomp[System R2PŁATNIK PRO: Płace / Lohnabrechnung],MATCH($B503,tab_MinKomp[[Stanowisko / Position ]:[Stanowisko / Position ]],0)))</f>
        <v>n/a</v>
      </c>
      <c r="R504" s="194" t="str">
        <f>IF(INDEX(tab_MinKomp[SystemR2PŁATNIK PRO: KADRY / Personaldaten],MATCH($B503,tab_MinKomp[[Stanowisko / Position ]:[Stanowisko / Position ]],0))="n/a","n/a",R503-INDEX(tab_MinKomp[SystemR2PŁATNIK PRO: KADRY / Personaldaten],MATCH($B503,tab_MinKomp[[Stanowisko / Position ]:[Stanowisko / Position ]],0)))</f>
        <v>n/a</v>
      </c>
      <c r="S504" s="194" t="str">
        <f>IF(INDEX(tab_MinKomp[SYSTEM R2PŁATNIK PRO: zarządzanie pracownikami / Arbeitsverwaltung],MATCH($B503,tab_MinKomp[[Stanowisko / Position ]:[Stanowisko / Position ]],0))="n/a","n/a",S503-INDEX(tab_MinKomp[SYSTEM R2PŁATNIK PRO: zarządzanie pracownikami / Arbeitsverwaltung],MATCH($B503,tab_MinKomp[[Stanowisko / Position ]:[Stanowisko / Position ]],0)))</f>
        <v>n/a</v>
      </c>
      <c r="T504" s="194" t="str">
        <f>IF(INDEX(tab_MinKomp[Doradztwo, wsparcie personalne / Personalberatung und Unterstützung],MATCH($B503,tab_MinKomp[[Stanowisko / Position ]:[Stanowisko / Position ]],0))="n/a","n/a",T503-INDEX(tab_MinKomp[Doradztwo, wsparcie personalne / Personalberatung und Unterstützung],MATCH($B503,tab_MinKomp[[Stanowisko / Position ]:[Stanowisko / Position ]],0)))</f>
        <v>n/a</v>
      </c>
      <c r="U504" s="194" t="str">
        <f>IF(INDEX(tab_MinKomp[Przepisy o podatku VAT / MwSt.- Gesetz],MATCH($B503,tab_MinKomp[[Stanowisko / Position ]:[Stanowisko / Position ]],0))="n/a","n/a",U503-INDEX(tab_MinKomp[Przepisy o podatku VAT / MwSt.- Gesetz],MATCH($B503,tab_MinKomp[[Stanowisko / Position ]:[Stanowisko / Position ]],0)))</f>
        <v>n/a</v>
      </c>
      <c r="V504" s="194" t="str">
        <f>IF(INDEX(tab_MinKomp[PrzepisyPDOP / geschäftlich Einkommensteuergesetz],MATCH($B503,tab_MinKomp[[Stanowisko / Position ]:[Stanowisko / Position ]],0))="n/a","n/a",V503-INDEX(tab_MinKomp[PrzepisyPDOP / geschäftlich Einkommensteuergesetz],MATCH($B503,tab_MinKomp[[Stanowisko / Position ]:[Stanowisko / Position ]],0)))</f>
        <v>n/a</v>
      </c>
      <c r="W504" s="194" t="str">
        <f>IF(INDEX(tab_MinKomp[System BAAN / FINANSE (FIBU)],MATCH($B503,tab_MinKomp[[Stanowisko / Position ]:[Stanowisko / Position ]],0))="n/a","n/a",W503-INDEX(tab_MinKomp[System BAAN / FINANSE (FIBU)],MATCH($B503,tab_MinKomp[[Stanowisko / Position ]:[Stanowisko / Position ]],0)))</f>
        <v>n/a</v>
      </c>
      <c r="X504" s="194" t="str">
        <f>IF(INDEX(tab_MinKomp[Systemy pomocnicze / Hilfssysteme(STOCKPROGRAM, KALK2000 etc.)],MATCH($B503,tab_MinKomp[[Stanowisko / Position ]:[Stanowisko / Position ]],0))="n/a","n/a",X503-INDEX(tab_MinKomp[Systemy pomocnicze / Hilfssysteme(STOCKPROGRAM, KALK2000 etc.)],MATCH($B503,tab_MinKomp[[Stanowisko / Position ]:[Stanowisko / Position ]],0)))</f>
        <v>n/a</v>
      </c>
      <c r="Y504" s="194" t="str">
        <f>IF(INDEX(tab_MinKomp[Polityka rachunkowości / Buchführungspolitik],MATCH($B503,tab_MinKomp[[Stanowisko / Position ]:[Stanowisko / Position ]],0))="n/a","n/a",Y503-INDEX(tab_MinKomp[Polityka rachunkowości / Buchführungspolitik],MATCH($B503,tab_MinKomp[[Stanowisko / Position ]:[Stanowisko / Position ]],0)))</f>
        <v>n/a</v>
      </c>
      <c r="Z504" s="194" t="str">
        <f>IF(INDEX(tab_MinKomp[Ustawa o rachunkowości / Rechnungslegungsgesetz],MATCH($B503,tab_MinKomp[[Stanowisko / Position ]:[Stanowisko / Position ]],0))="n/a","n/a",Z503-INDEX(tab_MinKomp[Ustawa o rachunkowości / Rechnungslegungsgesetz],MATCH($B503,tab_MinKomp[[Stanowisko / Position ]:[Stanowisko / Position ]],0)))</f>
        <v>n/a</v>
      </c>
      <c r="AA504" s="194" t="str">
        <f>IF(INDEX(tab_MinKomp[WORKFLOW - TS-100],MATCH($B503,tab_MinKomp[[Stanowisko / Position ]:[Stanowisko / Position ]],0))="n/a","n/a",AA503-INDEX(tab_MinKomp[WORKFLOW - TS-100],MATCH($B503,tab_MinKomp[[Stanowisko / Position ]:[Stanowisko / Position ]],0)))</f>
        <v>n/a</v>
      </c>
      <c r="AB504" s="194" t="str">
        <f>IF(INDEX(tab_MinKomp[WORKFLOW - SFMS],MATCH($B503,tab_MinKomp[[Stanowisko / Position ]:[Stanowisko / Position ]],0))="n/a","n/a",AB503-INDEX(tab_MinKomp[WORKFLOW - SFMS],MATCH($B503,tab_MinKomp[[Stanowisko / Position ]:[Stanowisko / Position ]],0)))</f>
        <v>n/a</v>
      </c>
      <c r="AC504" s="194" t="str">
        <f>IF(INDEX(tab_MinKomp[System ISO 9001:2015],MATCH($B503,tab_MinKomp[[Stanowisko / Position ]:[Stanowisko / Position ]],0))="n/a","n/a",AC503-INDEX(tab_MinKomp[System ISO 9001:2015],MATCH($B503,tab_MinKomp[[Stanowisko / Position ]:[Stanowisko / Position ]],0)))</f>
        <v>n/a</v>
      </c>
      <c r="AD504" s="194" t="str">
        <f>IF(INDEX(tab_MinKomp[System ISO 9001:2015],MATCH($B503,tab_MinKomp[[Stanowisko / Position ]:[Stanowisko / Position ]],0))="n/a","n/a",AD503-INDEX(tab_MinKomp[System ISO 9001:2015],MATCH($B503,tab_MinKomp[[Stanowisko / Position ]:[Stanowisko / Position ]],0)))</f>
        <v>n/a</v>
      </c>
      <c r="AE504" s="194" t="str">
        <f>IF(INDEX(tab_MinKomp[System ISO 9001:2015],MATCH($B503,tab_MinKomp[[Stanowisko / Position ]:[Stanowisko / Position ]],0))="n/a","n/a",AE503-INDEX(tab_MinKomp[System ISO 9001:2015],MATCH($B503,tab_MinKomp[[Stanowisko / Position ]:[Stanowisko / Position ]],0)))</f>
        <v>n/a</v>
      </c>
      <c r="AF504" s="194" t="str">
        <f>IF(INDEX(tab_MinKomp[System ISO 9001:2015],MATCH($B503,tab_MinKomp[[Stanowisko / Position ]:[Stanowisko / Position ]],0))="n/a","n/a",AF503-INDEX(tab_MinKomp[System ISO 9001:2015],MATCH($B503,tab_MinKomp[[Stanowisko / Position ]:[Stanowisko / Position ]],0)))</f>
        <v>n/a</v>
      </c>
      <c r="AG504" s="194" t="str">
        <f>IF(INDEX(tab_MinKomp[Wymagania VDA 6.3 Process / Forderungen],MATCH($B503,tab_MinKomp[[Stanowisko / Position ]:[Stanowisko / Position ]],0))="n/a","n/a",AG503-INDEX(tab_MinKomp[Wymagania VDA 6.3 Process / Forderungen],MATCH($B503,tab_MinKomp[[Stanowisko / Position ]:[Stanowisko / Position ]],0)))</f>
        <v>n/a</v>
      </c>
      <c r="AH504" s="194" t="str">
        <f>IF(INDEX(tab_MinKomp[Wymagania VDA 6.5 Product / Forderungen],MATCH($B503,tab_MinKomp[[Stanowisko / Position ]:[Stanowisko / Position ]],0))="n/a","n/a",AH503-INDEX(tab_MinKomp[Wymagania VDA 6.5 Product / Forderungen],MATCH($B503,tab_MinKomp[[Stanowisko / Position ]:[Stanowisko / Position ]],0)))</f>
        <v>n/a</v>
      </c>
      <c r="AI504" s="194" t="str">
        <f>IF(INDEX(tab_MinKomp[System ISO 9001:2015],MATCH($B503,tab_MinKomp[[Stanowisko / Position ]:[Stanowisko / Position ]],0))="n/a","n/a",AI503-INDEX(tab_MinKomp[System ISO 9001:2015],MATCH($B503,tab_MinKomp[[Stanowisko / Position ]:[Stanowisko / Position ]],0)))</f>
        <v>n/a</v>
      </c>
      <c r="AJ504" s="194" t="str">
        <f>IF(INDEX(tab_MinKomp[Auditor systemu ISO 17021:2018],MATCH($B503,tab_MinKomp[[Stanowisko / Position ]:[Stanowisko / Position ]],0))="n/a","n/a",AJ503-INDEX(tab_MinKomp[Auditor systemu ISO 17021:2018],MATCH($B503,tab_MinKomp[[Stanowisko / Position ]:[Stanowisko / Position ]],0)))</f>
        <v>n/a</v>
      </c>
      <c r="AK504" s="194" t="str">
        <f>IF(INDEX(tab_MinKomp[Pełnomocnik systemu / Systemvertreter],MATCH($B503,tab_MinKomp[[Stanowisko / Position ]:[Stanowisko / Position ]],0))="n/a","n/a",AK503-INDEX(tab_MinKomp[Pełnomocnik systemu / Systemvertreter],MATCH($B503,tab_MinKomp[[Stanowisko / Position ]:[Stanowisko / Position ]],0)))</f>
        <v>n/a</v>
      </c>
      <c r="AL504" s="194">
        <f>IF(INDEX(tab_MinKomp[Polityka Etyczna - Compliance],MATCH($B503,tab_MinKomp[[Stanowisko / Position ]:[Stanowisko / Position ]],0))="n/a","n/a",AL503-INDEX(tab_MinKomp[Polityka Etyczna - Compliance],MATCH($B503,tab_MinKomp[[Stanowisko / Position ]:[Stanowisko / Position ]],0)))</f>
        <v>0</v>
      </c>
      <c r="AM504" s="194" t="str">
        <f>IF(INDEX(tab_MinKomp[WDRAŻANIE NOWYCH PROJEKTÓW/ PROCEDURA CTM],MATCH($B503,tab_MinKomp[[Stanowisko / Position ]:[Stanowisko / Position ]],0))="n/a","n/a",AM503-INDEX(tab_MinKomp[WDRAŻANIE NOWYCH PROJEKTÓW/ PROCEDURA CTM],MATCH($B503,tab_MinKomp[[Stanowisko / Position ]:[Stanowisko / Position ]],0)))</f>
        <v>n/a</v>
      </c>
      <c r="AN504" s="194" t="str">
        <f>IF(INDEX(tab_MinKomp[KAMIENIE MILOWE MSL/PIFF],MATCH($B503,tab_MinKomp[[Stanowisko / Position ]:[Stanowisko / Position ]],0))="n/a","n/a",AN503-INDEX(tab_MinKomp[KAMIENIE MILOWE MSL/PIFF],MATCH($B503,tab_MinKomp[[Stanowisko / Position ]:[Stanowisko / Position ]],0)))</f>
        <v>n/a</v>
      </c>
      <c r="AO504" s="194">
        <f>IF(INDEX(tab_MinKomp[CP],MATCH($B503,tab_MinKomp[[Stanowisko / Position ]:[Stanowisko / Position ]],0))="n/a","n/a",AO503-INDEX(tab_MinKomp[CP],MATCH($B503,tab_MinKomp[[Stanowisko / Position ]:[Stanowisko / Position ]],0)))</f>
        <v>0</v>
      </c>
      <c r="AP504" s="194" t="str">
        <f>IF(INDEX(tab_MinKomp[FMEA],MATCH($B503,tab_MinKomp[[Stanowisko / Position ]:[Stanowisko / Position ]],0))="n/a","n/a",AP503-INDEX(tab_MinKomp[FMEA],MATCH($B503,tab_MinKomp[[Stanowisko / Position ]:[Stanowisko / Position ]],0)))</f>
        <v>n/a</v>
      </c>
      <c r="AQ504" s="194">
        <f>IF(INDEX(tab_MinKomp[FLOW CHART],MATCH($B503,tab_MinKomp[[Stanowisko / Position ]:[Stanowisko / Position ]],0))="n/a","n/a",AQ503-INDEX(tab_MinKomp[FLOW CHART],MATCH($B503,tab_MinKomp[[Stanowisko / Position ]:[Stanowisko / Position ]],0)))</f>
        <v>0</v>
      </c>
      <c r="AR504" s="194" t="str">
        <f>IF(INDEX(tab_MinKomp[APQP],MATCH($B503,tab_MinKomp[[Stanowisko / Position ]:[Stanowisko / Position ]],0))="n/a","n/a",AR503-INDEX(tab_MinKomp[APQP],MATCH($B503,tab_MinKomp[[Stanowisko / Position ]:[Stanowisko / Position ]],0)))</f>
        <v>n/a</v>
      </c>
      <c r="AS504" s="194" t="str">
        <f>IF(INDEX(tab_MinKomp[MSA],MATCH($B503,tab_MinKomp[[Stanowisko / Position ]:[Stanowisko / Position ]],0))="n/a","n/a",AS503-INDEX(tab_MinKomp[MSA],MATCH($B503,tab_MinKomp[[Stanowisko / Position ]:[Stanowisko / Position ]],0)))</f>
        <v>n/a</v>
      </c>
      <c r="AT504" s="194" t="str">
        <f>IF(INDEX(tab_MinKomp[SPC],MATCH($B503,tab_MinKomp[[Stanowisko / Position ]:[Stanowisko / Position ]],0))="n/a","n/a",AT503-INDEX(tab_MinKomp[SPC],MATCH($B503,tab_MinKomp[[Stanowisko / Position ]:[Stanowisko / Position ]],0)))</f>
        <v>n/a</v>
      </c>
      <c r="AU504" s="194" t="str">
        <f>IF(INDEX(tab_MinKomp[CSR (SPECYFICZNE WYMAGANIA KLIENTA)],MATCH($B503,tab_MinKomp[[Stanowisko / Position ]:[Stanowisko / Position ]],0))="n/a","n/a",AU503-INDEX(tab_MinKomp[CSR (SPECYFICZNE WYMAGANIA KLIENTA)],MATCH($B503,tab_MinKomp[[Stanowisko / Position ]:[Stanowisko / Position ]],0)))</f>
        <v>n/a</v>
      </c>
      <c r="AV504" s="194">
        <f>IF(INDEX(tab_MinKomp[5S],MATCH($B503,tab_MinKomp[[Stanowisko / Position ]:[Stanowisko / Position ]],0))="n/a","n/a",AV503-INDEX(tab_MinKomp[5S],MATCH($B503,tab_MinKomp[[Stanowisko / Position ]:[Stanowisko / Position ]],0)))</f>
        <v>0</v>
      </c>
      <c r="AW504" s="194">
        <f>IF(INDEX(tab_MinKomp[LEAN MANAGEMENT],MATCH($B503,tab_MinKomp[[Stanowisko / Position ]:[Stanowisko / Position ]],0))="n/a","n/a",AW503-INDEX(tab_MinKomp[LEAN MANAGEMENT],MATCH($B503,tab_MinKomp[[Stanowisko / Position ]:[Stanowisko / Position ]],0)))</f>
        <v>0</v>
      </c>
      <c r="AX504" s="194" t="str">
        <f>IF(INDEX(tab_MinKomp[5R],MATCH($B503,tab_MinKomp[[Stanowisko / Position ]:[Stanowisko / Position ]],0))="n/a","n/a",AX503-INDEX(tab_MinKomp[5R],MATCH($B503,tab_MinKomp[[Stanowisko / Position ]:[Stanowisko / Position ]],0)))</f>
        <v>n/a</v>
      </c>
      <c r="AY504" s="194" t="str">
        <f>IF(INDEX(tab_MinKomp[Six Sigma],MATCH($B503,tab_MinKomp[[Stanowisko / Position ]:[Stanowisko / Position ]],0))="n/a","n/a",AY503-INDEX(tab_MinKomp[Six Sigma],MATCH($B503,tab_MinKomp[[Stanowisko / Position ]:[Stanowisko / Position ]],0)))</f>
        <v>n/a</v>
      </c>
      <c r="AZ504" s="194" t="str">
        <f>IF(INDEX(tab_MinKomp[System BAAN / Distribution &amp; Supply Chain],MATCH($B503,tab_MinKomp[[Stanowisko / Position ]:[Stanowisko / Position ]],0))="n/a","n/a",AZ503-INDEX(tab_MinKomp[System BAAN / Distribution &amp; Supply Chain],MATCH($B503,tab_MinKomp[[Stanowisko / Position ]:[Stanowisko / Position ]],0)))</f>
        <v>n/a</v>
      </c>
      <c r="BA504" s="194" t="str">
        <f>IF(INDEX(tab_MinKomp[Gospodarka magazynowa / Lagerverwaltung],MATCH($B503,tab_MinKomp[[Stanowisko / Position ]:[Stanowisko / Position ]],0))="n/a","n/a",BA503-INDEX(tab_MinKomp[Gospodarka magazynowa / Lagerverwaltung],MATCH($B503,tab_MinKomp[[Stanowisko / Position ]:[Stanowisko / Position ]],0)))</f>
        <v>n/a</v>
      </c>
      <c r="BB504" s="194" t="str">
        <f>IF(INDEX(tab_MinKomp[Inwentaryzacja - organizacja i przebieg / Inventurprozess],MATCH($B503,tab_MinKomp[[Stanowisko / Position ]:[Stanowisko / Position ]],0))="n/a","n/a",BB503-INDEX(tab_MinKomp[Inwentaryzacja - organizacja i przebieg / Inventurprozess],MATCH($B503,tab_MinKomp[[Stanowisko / Position ]:[Stanowisko / Position ]],0)))</f>
        <v>n/a</v>
      </c>
      <c r="BC504" s="194" t="str">
        <f>IF(INDEX(tab_MinKomp[Organizacja dostaw / Versorgungsorganisation],MATCH($B503,tab_MinKomp[[Stanowisko / Position ]:[Stanowisko / Position ]],0))="n/a","n/a",BC503-INDEX(tab_MinKomp[Organizacja dostaw / Versorgungsorganisation],MATCH($B503,tab_MinKomp[[Stanowisko / Position ]:[Stanowisko / Position ]],0)))</f>
        <v>n/a</v>
      </c>
      <c r="BD504" s="194" t="str">
        <f>IF(INDEX(tab_MinKomp[Organizacja wysyłek / Organisation von Lieferungen],MATCH($B503,tab_MinKomp[[Stanowisko / Position ]:[Stanowisko / Position ]],0))="n/a","n/a",BD503-INDEX(tab_MinKomp[Organizacja wysyłek / Organisation von Lieferungen],MATCH($B503,tab_MinKomp[[Stanowisko / Position ]:[Stanowisko / Position ]],0)))</f>
        <v>n/a</v>
      </c>
      <c r="BE504" s="194" t="str">
        <f>IF(INDEX(tab_MinKomp[Analiza magazynowa - Program Polen.mdb / Inventuranalyse],MATCH($B503,tab_MinKomp[[Stanowisko / Position ]:[Stanowisko / Position ]],0))="n/a","n/a",BE503-INDEX(tab_MinKomp[Analiza magazynowa - Program Polen.mdb / Inventuranalyse],MATCH($B503,tab_MinKomp[[Stanowisko / Position ]:[Stanowisko / Position ]],0)))</f>
        <v>n/a</v>
      </c>
      <c r="BF504" s="190" t="str">
        <f>IF(INDEX(tab_MinKomp[MMOG (Materials Management Operations Guidelines)],MATCH($B503,tab_MinKomp[[Stanowisko / Position ]:[Stanowisko / Position ]],0))="n/a","n/a",BF503-INDEX(tab_MinKomp[MMOG (Materials Management Operations Guidelines)],MATCH($B503,tab_MinKomp[[Stanowisko / Position ]:[Stanowisko / Position ]],0)))</f>
        <v>n/a</v>
      </c>
      <c r="BG504" s="190" t="str">
        <f>IF(INDEX(tab_MinKomp[GPP],MATCH($B503,tab_MinKomp[[Stanowisko / Position ]:[Stanowisko / Position ]],0))="n/a","n/a",BG503-INDEX(tab_MinKomp[GPP],MATCH($B503,tab_MinKomp[[Stanowisko / Position ]:[Stanowisko / Position ]],0)))</f>
        <v>n/a</v>
      </c>
      <c r="BH504" s="190" t="str">
        <f>IF(INDEX(tab_MinKomp[AIAG (Automotive Industry Action Group)],MATCH($B503,tab_MinKomp[[Stanowisko / Position ]:[Stanowisko / Position ]],0))="n/a","n/a",BH503-INDEX(tab_MinKomp[AIAG (Automotive Industry Action Group)],MATCH($B503,tab_MinKomp[[Stanowisko / Position ]:[Stanowisko / Position ]],0)))</f>
        <v>n/a</v>
      </c>
      <c r="BI504" s="190" t="str">
        <f>IF(INDEX(tab_MinKomp[Super-G disputes],MATCH($B503,tab_MinKomp[[Stanowisko / Position ]:[Stanowisko / Position ]],0))="n/a","n/a",BI503-INDEX(tab_MinKomp[Super-G disputes],MATCH($B503,tab_MinKomp[[Stanowisko / Position ]:[Stanowisko / Position ]],0)))</f>
        <v>n/a</v>
      </c>
      <c r="BJ504" s="190" t="str">
        <f>IF(INDEX(tab_MinKomp[CMMS3/eDDL (Direct Data Link)],MATCH($B503,tab_MinKomp[[Stanowisko / Position ]:[Stanowisko / Position ]],0))="n/a","n/a",BJ503-INDEX(tab_MinKomp[CMMS3/eDDL (Direct Data Link)],MATCH($B503,tab_MinKomp[[Stanowisko / Position ]:[Stanowisko / Position ]],0)))</f>
        <v>n/a</v>
      </c>
      <c r="BK504" s="190" t="str">
        <f>IF(INDEX(tab_MinKomp[MP&amp;L (Material Planning and Logistics)],MATCH($B503,tab_MinKomp[[Stanowisko / Position ]:[Stanowisko / Position ]],0))="n/a","n/a",BK503-INDEX(tab_MinKomp[MP&amp;L (Material Planning and Logistics)],MATCH($B503,tab_MinKomp[[Stanowisko / Position ]:[Stanowisko / Position ]],0)))</f>
        <v>n/a</v>
      </c>
      <c r="BL504" s="190" t="str">
        <f>IF(INDEX(tab_MinKomp[Supplier delivery rating],MATCH($B503,tab_MinKomp[[Stanowisko / Position ]:[Stanowisko / Position ]],0))="n/a","n/a",BL503-INDEX(tab_MinKomp[Supplier delivery rating],MATCH($B503,tab_MinKomp[[Stanowisko / Position ]:[Stanowisko / Position ]],0)))</f>
        <v>n/a</v>
      </c>
      <c r="BM504" s="194" t="str">
        <f>IF(INDEX(tab_MinKomp[Obsługa maszyn KVT / KVT Maschinenbedienung],MATCH($B503,tab_MinKomp[[Stanowisko / Position ]:[Stanowisko / Position ]],0))="n/a","n/a",BM503-INDEX(tab_MinKomp[Obsługa maszyn KVT / KVT Maschinenbedienung],MATCH($B503,tab_MinKomp[[Stanowisko / Position ]:[Stanowisko / Position ]],0)))</f>
        <v>n/a</v>
      </c>
      <c r="BN504" s="194" t="str">
        <f>IF(INDEX(tab_MinKomp[Obsługa maszyn KVT / KVT Maschinenbedienung],MATCH($B503,tab_MinKomp[[Stanowisko / Position ]:[Stanowisko / Position ]],0))="n/a","n/a",BN503-INDEX(tab_MinKomp[Obsługa maszyn KVT / KVT Maschinenbedienung],MATCH($B503,tab_MinKomp[[Stanowisko / Position ]:[Stanowisko / Position ]],0)))</f>
        <v>n/a</v>
      </c>
      <c r="BO504" s="194" t="str">
        <f>IF(INDEX(tab_MinKomp[Obsługa maszyn KVT / KVT Maschinenbedienung],MATCH($B503,tab_MinKomp[[Stanowisko / Position ]:[Stanowisko / Position ]],0))="n/a","n/a",BO503-INDEX(tab_MinKomp[Obsługa maszyn KVT / KVT Maschinenbedienung],MATCH($B503,tab_MinKomp[[Stanowisko / Position ]:[Stanowisko / Position ]],0)))</f>
        <v>n/a</v>
      </c>
      <c r="BP504" s="194">
        <f>IF(INDEX(tab_MinKomp[Obsługa maszyn Novapax / Novapax Maschinenbedienung],MATCH($B503,tab_MinKomp[[Stanowisko / Position ]:[Stanowisko / Position ]],0))="n/a","n/a",BP503-INDEX(tab_MinKomp[Obsługa maszyn Novapax / Novapax Maschinenbedienung],MATCH($B503,tab_MinKomp[[Stanowisko / Position ]:[Stanowisko / Position ]],0)))</f>
        <v>-1</v>
      </c>
      <c r="BQ504" s="194" t="str">
        <f>IF(INDEX(tab_MinKomp[Obsługa maszyn Piovan / Piovan Maschinenbedienung],MATCH($B503,tab_MinKomp[[Stanowisko / Position ]:[Stanowisko / Position ]],0))="n/a","n/a",BQ503-INDEX(tab_MinKomp[Obsługa maszyn Piovan / Piovan Maschinenbedienung],MATCH($B503,tab_MinKomp[[Stanowisko / Position ]:[Stanowisko / Position ]],0)))</f>
        <v>n/a</v>
      </c>
      <c r="BR504" s="194">
        <f>IF(INDEX(tab_MinKomp[Eliminacja awarii / Beseitigung von Ausfällen],MATCH($B503,tab_MinKomp[[Stanowisko / Position ]:[Stanowisko / Position ]],0))="n/a","n/a",BR503-INDEX(tab_MinKomp[Eliminacja awarii / Beseitigung von Ausfällen],MATCH($B503,tab_MinKomp[[Stanowisko / Position ]:[Stanowisko / Position ]],0)))</f>
        <v>0</v>
      </c>
      <c r="BS504" s="194" t="str">
        <f>IF(INDEX(tab_MinKomp[Obsługa maszyn Piovan / Piovan Maschinenbedienung],MATCH($B503,tab_MinKomp[[Stanowisko / Position ]:[Stanowisko / Position ]],0))="n/a","n/a",BS503-INDEX(tab_MinKomp[Obsługa maszyn Piovan / Piovan Maschinenbedienung],MATCH($B503,tab_MinKomp[[Stanowisko / Position ]:[Stanowisko / Position ]],0)))</f>
        <v>n/a</v>
      </c>
      <c r="BT504" s="194" t="str">
        <f>IF(INDEX(tab_MinKomp[Obsługa maszyn Piovan / Piovan Maschinenbedienung],MATCH($B503,tab_MinKomp[[Stanowisko / Position ]:[Stanowisko / Position ]],0))="n/a","n/a",BT503-INDEX(tab_MinKomp[Obsługa maszyn Piovan / Piovan Maschinenbedienung],MATCH($B503,tab_MinKomp[[Stanowisko / Position ]:[Stanowisko / Position ]],0)))</f>
        <v>n/a</v>
      </c>
      <c r="BU504" s="194" t="str">
        <f>IF(INDEX(tab_MinKomp[Obsługa maszyn Piovan / Piovan Maschinenbedienung],MATCH($B503,tab_MinKomp[[Stanowisko / Position ]:[Stanowisko / Position ]],0))="n/a","n/a",BU503-INDEX(tab_MinKomp[Obsługa maszyn Piovan / Piovan Maschinenbedienung],MATCH($B503,tab_MinKomp[[Stanowisko / Position ]:[Stanowisko / Position ]],0)))</f>
        <v>n/a</v>
      </c>
      <c r="BV504" s="194" t="str">
        <f>IF(INDEX(tab_MinKomp[Obsługa maszyn Piovan / Piovan Maschinenbedienung],MATCH($B503,tab_MinKomp[[Stanowisko / Position ]:[Stanowisko / Position ]],0))="n/a","n/a",BV503-INDEX(tab_MinKomp[Obsługa maszyn Piovan / Piovan Maschinenbedienung],MATCH($B503,tab_MinKomp[[Stanowisko / Position ]:[Stanowisko / Position ]],0)))</f>
        <v>n/a</v>
      </c>
      <c r="BW504" s="194" t="str">
        <f>IF(INDEX(tab_MinKomp[Obsługa maszyn Piovan / Piovan Maschinenbedienung],MATCH($B503,tab_MinKomp[[Stanowisko / Position ]:[Stanowisko / Position ]],0))="n/a","n/a",BW503-INDEX(tab_MinKomp[Obsługa maszyn Piovan / Piovan Maschinenbedienung],MATCH($B503,tab_MinKomp[[Stanowisko / Position ]:[Stanowisko / Position ]],0)))</f>
        <v>n/a</v>
      </c>
      <c r="BX504" s="194" t="str">
        <f>IF(INDEX(tab_MinKomp[Obsługa maszyn Piovan / Piovan Maschinenbedienung],MATCH($B503,tab_MinKomp[[Stanowisko / Position ]:[Stanowisko / Position ]],0))="n/a","n/a",BX503-INDEX(tab_MinKomp[Obsługa maszyn Piovan / Piovan Maschinenbedienung],MATCH($B503,tab_MinKomp[[Stanowisko / Position ]:[Stanowisko / Position ]],0)))</f>
        <v>n/a</v>
      </c>
      <c r="BY504" s="194" t="str">
        <f>IF(INDEX(tab_MinKomp[Obsługa maszyn Engel / Engel Maschinenbedienung],MATCH($B503,tab_MinKomp[[Stanowisko / Position ]:[Stanowisko / Position ]],0))="n/a","n/a",BY503-INDEX(tab_MinKomp[Obsługa maszyn Engel / Engel Maschinenbedienung],MATCH($B503,tab_MinKomp[[Stanowisko / Position ]:[Stanowisko / Position ]],0)))</f>
        <v>n/a</v>
      </c>
      <c r="BZ504" s="194" t="str">
        <f>IF(INDEX(tab_MinKomp[Obsługa maszyn KVT / KVT Maschinenbedienung],MATCH($B503,tab_MinKomp[[Stanowisko / Position ]:[Stanowisko / Position ]],0))="n/a","n/a",BZ503-INDEX(tab_MinKomp[Obsługa maszyn KVT / KVT Maschinenbedienung],MATCH($B503,tab_MinKomp[[Stanowisko / Position ]:[Stanowisko / Position ]],0)))</f>
        <v>n/a</v>
      </c>
      <c r="CA504" s="194">
        <f>IF(INDEX(tab_MinKomp[Eliminacja awarii / Beseitigung von Ausfällen],MATCH($B503,tab_MinKomp[[Stanowisko / Position ]:[Stanowisko / Position ]],0))="n/a","n/a",CA503-INDEX(tab_MinKomp[Eliminacja awarii / Beseitigung von Ausfällen],MATCH($B503,tab_MinKomp[[Stanowisko / Position ]:[Stanowisko / Position ]],0)))</f>
        <v>0</v>
      </c>
      <c r="CB504" s="194" t="str">
        <f>IF(INDEX(tab_MinKomp[Obsługa maszyn ASL / ASL Maschinenbedienung],MATCH($B503,tab_MinKomp[[Stanowisko / Position ]:[Stanowisko / Position ]],0))="n/a","n/a",CB503-INDEX(tab_MinKomp[Obsługa maszyn ASL / ASL Maschinenbedienung],MATCH($B503,tab_MinKomp[[Stanowisko / Position ]:[Stanowisko / Position ]],0)))</f>
        <v>n/a</v>
      </c>
      <c r="CC504" s="194">
        <f>IF(INDEX(tab_MinKomp[Obsługa maszyn Novapax / Novapax Maschinenbedienung],MATCH($B503,tab_MinKomp[[Stanowisko / Position ]:[Stanowisko / Position ]],0))="n/a","n/a",CC503-INDEX(tab_MinKomp[Obsługa maszyn Novapax / Novapax Maschinenbedienung],MATCH($B503,tab_MinKomp[[Stanowisko / Position ]:[Stanowisko / Position ]],0)))</f>
        <v>0</v>
      </c>
      <c r="CD504" s="194">
        <f>IF(INDEX(tab_MinKomp[Obsługa maszyn Novapax / Novapax Maschinenbedienung],MATCH($B503,tab_MinKomp[[Stanowisko / Position ]:[Stanowisko / Position ]],0))="n/a","n/a",CD503-INDEX(tab_MinKomp[Obsługa maszyn Novapax / Novapax Maschinenbedienung],MATCH($B503,tab_MinKomp[[Stanowisko / Position ]:[Stanowisko / Position ]],0)))</f>
        <v>0</v>
      </c>
      <c r="CE504" s="194" t="str">
        <f>IF(INDEX(tab_MinKomp[Obsługa maszyn Piovan / Piovan Maschinenbedienung],MATCH($B503,tab_MinKomp[[Stanowisko / Position ]:[Stanowisko / Position ]],0))="n/a","n/a",CE503-INDEX(tab_MinKomp[Obsługa maszyn Piovan / Piovan Maschinenbedienung],MATCH($B503,tab_MinKomp[[Stanowisko / Position ]:[Stanowisko / Position ]],0)))</f>
        <v>n/a</v>
      </c>
      <c r="CF504" s="194" t="str">
        <f>IF(INDEX(tab_MinKomp[Obsługa maszyn Piovan / Piovan Maschinenbedienung],MATCH($B503,tab_MinKomp[[Stanowisko / Position ]:[Stanowisko / Position ]],0))="n/a","n/a",CF503-INDEX(tab_MinKomp[Obsługa maszyn Piovan / Piovan Maschinenbedienung],MATCH($B503,tab_MinKomp[[Stanowisko / Position ]:[Stanowisko / Position ]],0)))</f>
        <v>n/a</v>
      </c>
      <c r="CG504" s="194">
        <f>IF(INDEX(tab_MinKomp[Eliminacja awarii / Beseitigung von Ausfällen],MATCH($B503,tab_MinKomp[[Stanowisko / Position ]:[Stanowisko / Position ]],0))="n/a","n/a",CG503-INDEX(tab_MinKomp[Eliminacja awarii / Beseitigung von Ausfällen],MATCH($B503,tab_MinKomp[[Stanowisko / Position ]:[Stanowisko / Position ]],0)))</f>
        <v>0</v>
      </c>
      <c r="CH504" s="194" t="str">
        <f>IF(INDEX(tab_MinKomp[Wymagania VDA 6.5 Product / Forderungen],MATCH($B503,tab_MinKomp[[Stanowisko / Position ]:[Stanowisko / Position ]],0))="n/a","n/a",CH503-INDEX(tab_MinKomp[Wymagania VDA 6.5 Product / Forderungen],MATCH($B503,tab_MinKomp[[Stanowisko / Position ]:[Stanowisko / Position ]],0)))</f>
        <v>n/a</v>
      </c>
      <c r="CI504" s="194" t="str">
        <f>IF(INDEX(tab_MinKomp[Wymagania VDA 6.5 Product / Forderungen],MATCH($B503,tab_MinKomp[[Stanowisko / Position ]:[Stanowisko / Position ]],0))="n/a","n/a",CI503-INDEX(tab_MinKomp[Wymagania VDA 6.5 Product / Forderungen],MATCH($B503,tab_MinKomp[[Stanowisko / Position ]:[Stanowisko / Position ]],0)))</f>
        <v>n/a</v>
      </c>
      <c r="CJ504" s="194" t="str">
        <f>IF(INDEX(tab_MinKomp[Wymagania VDA 6.5 Product / Forderungen],MATCH($B503,tab_MinKomp[[Stanowisko / Position ]:[Stanowisko / Position ]],0))="n/a","n/a",CJ503-INDEX(tab_MinKomp[Wymagania VDA 6.5 Product / Forderungen],MATCH($B503,tab_MinKomp[[Stanowisko / Position ]:[Stanowisko / Position ]],0)))</f>
        <v>n/a</v>
      </c>
      <c r="CK504" s="194" t="str">
        <f>IF(INDEX(tab_MinKomp[Wymagania VDA 6.5 Product / Forderungen],MATCH($B503,tab_MinKomp[[Stanowisko / Position ]:[Stanowisko / Position ]],0))="n/a","n/a",CK503-INDEX(tab_MinKomp[Wymagania VDA 6.5 Product / Forderungen],MATCH($B503,tab_MinKomp[[Stanowisko / Position ]:[Stanowisko / Position ]],0)))</f>
        <v>n/a</v>
      </c>
      <c r="CL504" s="194" t="str">
        <f>IF(INDEX(tab_MinKomp[Wymagania VDA 6.5 Product / Forderungen],MATCH($B503,tab_MinKomp[[Stanowisko / Position ]:[Stanowisko / Position ]],0))="n/a","n/a",CL503-INDEX(tab_MinKomp[Wymagania VDA 6.5 Product / Forderungen],MATCH($B503,tab_MinKomp[[Stanowisko / Position ]:[Stanowisko / Position ]],0)))</f>
        <v>n/a</v>
      </c>
      <c r="CM504" s="194" t="str">
        <f>IF(INDEX(tab_MinKomp[Informatyka ogólna (techniczne i systemowe) / Allgemeine IT (Technik und System)],MATCH($B503,tab_MinKomp[[Stanowisko / Position ]:[Stanowisko / Position ]],0))="n/a","n/a",CM503-INDEX(tab_MinKomp[Informatyka ogólna (techniczne i systemowe) / Allgemeine IT (Technik und System)],MATCH($B503,tab_MinKomp[[Stanowisko / Position ]:[Stanowisko / Position ]],0)))</f>
        <v>n/a</v>
      </c>
      <c r="CN504" s="194" t="str">
        <f>IF(INDEX(tab_MinKomp[Sieci komputerowe / Computernetzwerke],MATCH($B503,tab_MinKomp[[Stanowisko / Position ]:[Stanowisko / Position ]],0))="n/a","n/a",CN503-INDEX(tab_MinKomp[Sieci komputerowe / Computernetzwerke],MATCH($B503,tab_MinKomp[[Stanowisko / Position ]:[Stanowisko / Position ]],0)))</f>
        <v>n/a</v>
      </c>
      <c r="CO504" s="194" t="str">
        <f>IF(INDEX(tab_MinKomp[Hardware (komputery PC, drukarki biurowe i etykietowe, telefonia stacjonarna i mobilna) (PC, Drucker, Telefpne, Handys)],MATCH($B503,tab_MinKomp[[Stanowisko / Position ]:[Stanowisko / Position ]],0))="n/a","n/a",CO503-INDEX(tab_MinKomp[Hardware (komputery PC, drukarki biurowe i etykietowe, telefonia stacjonarna i mobilna) (PC, Drucker, Telefpne, Handys)],MATCH($B503,tab_MinKomp[[Stanowisko / Position ]:[Stanowisko / Position ]],0)))</f>
        <v>n/a</v>
      </c>
      <c r="CP504" s="194" t="str">
        <f>IF(INDEX(tab_MinKomp[Software &amp; Systems (MS Office, MS Remote Desktop)],MATCH($B503,tab_MinKomp[[Stanowisko / Position ]:[Stanowisko / Position ]],0))="n/a","n/a",CP503-INDEX(tab_MinKomp[Software &amp; Systems (MS Office, MS Remote Desktop)],MATCH($B503,tab_MinKomp[[Stanowisko / Position ]:[Stanowisko / Position ]],0)))</f>
        <v>n/a</v>
      </c>
      <c r="CQ504" s="194" t="str">
        <f>IF(INDEX(tab_MinKomp[Programowanie obiektowe (PHP) / Objektprogrammierung],MATCH($B503,tab_MinKomp[[Stanowisko / Position ]:[Stanowisko / Position ]],0))="n/a","n/a",CQ503-INDEX(tab_MinKomp[Programowanie obiektowe (PHP) / Objektprogrammierung],MATCH($B503,tab_MinKomp[[Stanowisko / Position ]:[Stanowisko / Position ]],0)))</f>
        <v>n/a</v>
      </c>
      <c r="CR504" s="194" t="str">
        <f>IF(INDEX(tab_MinKomp[Scrum],MATCH($B503,tab_MinKomp[[Stanowisko / Position ]:[Stanowisko / Position ]],0))="n/a","n/a",CR503-INDEX(tab_MinKomp[Scrum],MATCH($B503,tab_MinKomp[[Stanowisko / Position ]:[Stanowisko / Position ]],0)))</f>
        <v>n/a</v>
      </c>
      <c r="CS504" s="194" t="str">
        <f>IF(INDEX(tab_MinKomp[SQL (MySQL)],MATCH($B503,tab_MinKomp[[Stanowisko / Position ]:[Stanowisko / Position ]],0))="n/a","n/a",CS503-INDEX(tab_MinKomp[SQL (MySQL)],MATCH($B503,tab_MinKomp[[Stanowisko / Position ]:[Stanowisko / Position ]],0)))</f>
        <v>n/a</v>
      </c>
      <c r="CT504" s="194" t="str">
        <f>IF(INDEX(tab_MinKomp[Javascript],MATCH($B503,tab_MinKomp[[Stanowisko / Position ]:[Stanowisko / Position ]],0))="n/a","n/a",CT503-INDEX(tab_MinKomp[Javascript],MATCH($B503,tab_MinKomp[[Stanowisko / Position ]:[Stanowisko / Position ]],0)))</f>
        <v>n/a</v>
      </c>
      <c r="CU504" s="194" t="str">
        <f>IF(INDEX(tab_MinKomp[Joomla],MATCH($B503,tab_MinKomp[[Stanowisko / Position ]:[Stanowisko / Position ]],0))="n/a","n/a",CU503-INDEX(tab_MinKomp[Joomla],MATCH($B503,tab_MinKomp[[Stanowisko / Position ]:[Stanowisko / Position ]],0)))</f>
        <v>n/a</v>
      </c>
      <c r="CV504" s="194" t="str">
        <f>IF(INDEX(tab_MinKomp[Bash],MATCH($B503,tab_MinKomp[[Stanowisko / Position ]:[Stanowisko / Position ]],0))="n/a","n/a",CV503-INDEX(tab_MinKomp[Bash],MATCH($B503,tab_MinKomp[[Stanowisko / Position ]:[Stanowisko / Position ]],0)))</f>
        <v>n/a</v>
      </c>
      <c r="CW504" s="194">
        <f>IF(INDEX(tab_MinKomp[Systemy MES (HYDRA / SFMS)],MATCH($B503,tab_MinKomp[[Stanowisko / Position ]:[Stanowisko / Position ]],0))="n/a","n/a",CW503-INDEX(tab_MinKomp[Systemy MES (HYDRA / SFMS)],MATCH($B503,tab_MinKomp[[Stanowisko / Position ]:[Stanowisko / Position ]],0)))</f>
        <v>0</v>
      </c>
      <c r="CX504" s="194" t="str">
        <f>IF(INDEX(tab_MinKomp[HTML / CSS],MATCH($B503,tab_MinKomp[[Stanowisko / Position ]:[Stanowisko / Position ]],0))="n/a","n/a",CX503-INDEX(tab_MinKomp[HTML / CSS],MATCH($B503,tab_MinKomp[[Stanowisko / Position ]:[Stanowisko / Position ]],0)))</f>
        <v>n/a</v>
      </c>
      <c r="CY504" s="194" t="str">
        <f>IF(INDEX(tab_MinKomp[SYSTEM PR],MATCH($B503,tab_MinKomp[[Stanowisko / Position ]:[Stanowisko / Position ]],0))="n/a","n/a",CY503-INDEX(tab_MinKomp[SYSTEM PR],MATCH($B503,tab_MinKomp[[Stanowisko / Position ]:[Stanowisko / Position ]],0)))</f>
        <v>n/a</v>
      </c>
      <c r="CZ504" s="194" t="str">
        <f>IF(INDEX(tab_MinKomp[System Einkauf XP / EBA],MATCH($B503,tab_MinKomp[[Stanowisko / Position ]:[Stanowisko / Position ]],0))="n/a","n/a",CZ503-INDEX(tab_MinKomp[System Einkauf XP / EBA],MATCH($B503,tab_MinKomp[[Stanowisko / Position ]:[Stanowisko / Position ]],0)))</f>
        <v>n/a</v>
      </c>
      <c r="DA504" s="194" t="str">
        <f>IF(INDEX(tab_MinKomp[Techniki negocjacyjne / Verhandlungstechniken],MATCH($B503,tab_MinKomp[[Stanowisko / Position ]:[Stanowisko / Position ]],0))="n/a","n/a",DA503-INDEX(tab_MinKomp[Techniki negocjacyjne / Verhandlungstechniken],MATCH($B503,tab_MinKomp[[Stanowisko / Position ]:[Stanowisko / Position ]],0)))</f>
        <v>n/a</v>
      </c>
      <c r="DB504" s="194" t="str">
        <f>IF(INDEX(tab_MinKomp[Znajomość rynku branżowego / Kenntnis des Industrie Marktes],MATCH($B503,tab_MinKomp[[Stanowisko / Position ]:[Stanowisko / Position ]],0))="n/a","n/a",DB503-INDEX(tab_MinKomp[Znajomość rynku branżowego / Kenntnis des Industrie Marktes],MATCH($B503,tab_MinKomp[[Stanowisko / Position ]:[Stanowisko / Position ]],0)))</f>
        <v>n/a</v>
      </c>
      <c r="DC504" s="194" t="str">
        <f>IF(INDEX(tab_MinKomp[SUPPLIER MANAGEMENT],MATCH($B503,tab_MinKomp[[Stanowisko / Position ]:[Stanowisko / Position ]],0))="n/a","n/a",DC503-INDEX(tab_MinKomp[SUPPLIER MANAGEMENT],MATCH($B503,tab_MinKomp[[Stanowisko / Position ]:[Stanowisko / Position ]],0)))</f>
        <v>n/a</v>
      </c>
      <c r="DD504" s="194" t="str">
        <f>IF(INDEX(tab_MinKomp[SUPPLIER MANAGEMENT],MATCH($B503,tab_MinKomp[[Stanowisko / Position ]:[Stanowisko / Position ]],0))="n/a","n/a",DD503-INDEX(tab_MinKomp[SUPPLIER MANAGEMENT],MATCH($B503,tab_MinKomp[[Stanowisko / Position ]:[Stanowisko / Position ]],0)))</f>
        <v>n/a</v>
      </c>
      <c r="DE504" s="194" t="str">
        <f>IF(INDEX(tab_MinKomp[SUPPLIER MANAGEMENT],MATCH($B503,tab_MinKomp[[Stanowisko / Position ]:[Stanowisko / Position ]],0))="n/a","n/a",DE503-INDEX(tab_MinKomp[SUPPLIER MANAGEMENT],MATCH($B503,tab_MinKomp[[Stanowisko / Position ]:[Stanowisko / Position ]],0)))</f>
        <v>n/a</v>
      </c>
      <c r="DF504" s="194">
        <f>IF(INDEX(tab_MinKomp[LEAN MANAGEMENT],MATCH($B503,tab_MinKomp[[Stanowisko / Position ]:[Stanowisko / Position ]],0))="n/a","n/a",DF503-INDEX(tab_MinKomp[LEAN MANAGEMENT],MATCH($B503,tab_MinKomp[[Stanowisko / Position ]:[Stanowisko / Position ]],0)))</f>
        <v>0</v>
      </c>
      <c r="DG504" s="194" t="str">
        <f>IF(INDEX(tab_MinKomp[PPAP/PSW],MATCH($B503,tab_MinKomp[[Stanowisko / Position ]:[Stanowisko / Position ]],0))="n/a","n/a",DG503-INDEX(tab_MinKomp[PPAP/PSW],MATCH($B503,tab_MinKomp[[Stanowisko / Position ]:[Stanowisko / Position ]],0)))</f>
        <v>n/a</v>
      </c>
      <c r="DH504" s="194" t="str">
        <f>IF(INDEX(tab_MinKomp[SUPPLIER MANAGEMENT],MATCH($B503,tab_MinKomp[[Stanowisko / Position ]:[Stanowisko / Position ]],0))="n/a","n/a",DH503-INDEX(tab_MinKomp[SUPPLIER MANAGEMENT],MATCH($B503,tab_MinKomp[[Stanowisko / Position ]:[Stanowisko / Position ]],0)))</f>
        <v>n/a</v>
      </c>
      <c r="DI504" s="194" t="str">
        <f>IF(INDEX(tab_MinKomp[OBSŁUGA PORTALI KLIENTA / Kundenportale],MATCH($B503,tab_MinKomp[[Stanowisko / Position ]:[Stanowisko / Position ]],0))="n/a","n/a",DI503-INDEX(tab_MinKomp[OBSŁUGA PORTALI KLIENTA / Kundenportale],MATCH($B503,tab_MinKomp[[Stanowisko / Position ]:[Stanowisko / Position ]],0)))</f>
        <v>n/a</v>
      </c>
      <c r="DJ504" s="194" t="str">
        <f>IF(INDEX(tab_MinKomp[Obsługa systemu BABTECQ / BABTECQ System],MATCH($B503,tab_MinKomp[[Stanowisko / Position ]:[Stanowisko / Position ]],0))="n/a","n/a",DJ503-INDEX(tab_MinKomp[Obsługa systemu BABTECQ / BABTECQ System],MATCH($B503,tab_MinKomp[[Stanowisko / Position ]:[Stanowisko / Position ]],0)))</f>
        <v>n/a</v>
      </c>
      <c r="DK504" s="194" t="str">
        <f>IF(INDEX(tab_MinKomp[Rysunek techniczny / technische Zeichnung],MATCH($B503,tab_MinKomp[[Stanowisko / Position ]:[Stanowisko / Position ]],0))="n/a","n/a",DK503-INDEX(tab_MinKomp[Rysunek techniczny / technische Zeichnung],MATCH($B503,tab_MinKomp[[Stanowisko / Position ]:[Stanowisko / Position ]],0)))</f>
        <v>n/a</v>
      </c>
      <c r="DL504" s="194" t="str">
        <f>IF(INDEX(tab_MinKomp[Kalibracja / Kalibrierung],MATCH($B503,tab_MinKomp[[Stanowisko / Position ]:[Stanowisko / Position ]],0))="n/a","n/a",DL503-INDEX(tab_MinKomp[Kalibracja / Kalibrierung],MATCH($B503,tab_MinKomp[[Stanowisko / Position ]:[Stanowisko / Position ]],0)))</f>
        <v>n/a</v>
      </c>
      <c r="DM504" s="194" t="str">
        <f>IF(INDEX(tab_MinKomp[Rekwalifikacja / Requalifizierung],MATCH($B503,tab_MinKomp[[Stanowisko / Position ]:[Stanowisko / Position ]],0))="n/a","n/a",DM503-INDEX(tab_MinKomp[Rekwalifikacja / Requalifizierung],MATCH($B503,tab_MinKomp[[Stanowisko / Position ]:[Stanowisko / Position ]],0)))</f>
        <v>n/a</v>
      </c>
      <c r="DN504" s="190" t="str">
        <f>IF(INDEX(tab_MinKomp[Testy czystości / Reinheitstests],MATCH($B503,tab_MinKomp[[Stanowisko / Position ]:[Stanowisko / Position ]],0))="n/a","n/a",DN503-INDEX(tab_MinKomp[Testy czystości / Reinheitstests],MATCH($B503,tab_MinKomp[[Stanowisko / Position ]:[Stanowisko / Position ]],0)))</f>
        <v>n/a</v>
      </c>
      <c r="DO504" s="190" t="str">
        <f>IF(INDEX(tab_MinKomp[Testy czystości / Reinheitstests],MATCH($B503,tab_MinKomp[[Stanowisko / Position ]:[Stanowisko / Position ]],0))="n/a","n/a",DO503-INDEX(tab_MinKomp[Testy czystości / Reinheitstests],MATCH($B503,tab_MinKomp[[Stanowisko / Position ]:[Stanowisko / Position ]],0)))</f>
        <v>n/a</v>
      </c>
      <c r="DP504" s="190" t="str">
        <f>IF(INDEX(tab_MinKomp[Testy czystości / Reinheitstests],MATCH($B503,tab_MinKomp[[Stanowisko / Position ]:[Stanowisko / Position ]],0))="n/a","n/a",DP503-INDEX(tab_MinKomp[Testy czystości / Reinheitstests],MATCH($B503,tab_MinKomp[[Stanowisko / Position ]:[Stanowisko / Position ]],0)))</f>
        <v>n/a</v>
      </c>
      <c r="DQ504" s="190" t="str">
        <f>IF(INDEX(tab_MinKomp[Testy czystości / Reinheitstests],MATCH($B503,tab_MinKomp[[Stanowisko / Position ]:[Stanowisko / Position ]],0))="n/a","n/a",DQ503-INDEX(tab_MinKomp[Testy czystości / Reinheitstests],MATCH($B503,tab_MinKomp[[Stanowisko / Position ]:[Stanowisko / Position ]],0)))</f>
        <v>n/a</v>
      </c>
      <c r="DR504" s="190" t="str">
        <f>IF(INDEX(tab_MinKomp[Testy czystości / Reinheitstests],MATCH($B503,tab_MinKomp[[Stanowisko / Position ]:[Stanowisko / Position ]],0))="n/a","n/a",DR503-INDEX(tab_MinKomp[Testy czystości / Reinheitstests],MATCH($B503,tab_MinKomp[[Stanowisko / Position ]:[Stanowisko / Position ]],0)))</f>
        <v>n/a</v>
      </c>
      <c r="DS504" s="190" t="str">
        <f>IF(INDEX(tab_MinKomp[Testy czystości / Reinheitstests],MATCH($B503,tab_MinKomp[[Stanowisko / Position ]:[Stanowisko / Position ]],0))="n/a","n/a",DS503-INDEX(tab_MinKomp[Testy czystości / Reinheitstests],MATCH($B503,tab_MinKomp[[Stanowisko / Position ]:[Stanowisko / Position ]],0)))</f>
        <v>n/a</v>
      </c>
      <c r="DT504" s="194" t="str">
        <f>IF(INDEX(tab_MinKomp[SUPPLIER MANAGEMENT],MATCH($B503,tab_MinKomp[[Stanowisko / Position ]:[Stanowisko / Position ]],0))="n/a","n/a",DT503-INDEX(tab_MinKomp[SUPPLIER MANAGEMENT],MATCH($B503,tab_MinKomp[[Stanowisko / Position ]:[Stanowisko / Position ]],0)))</f>
        <v>n/a</v>
      </c>
      <c r="DU504" s="190" t="str">
        <f>IF(INDEX(tab_MinKomp[Testy czystości / Reinheitstests],MATCH($B503,tab_MinKomp[[Stanowisko / Position ]:[Stanowisko / Position ]],0))="n/a","n/a",DU503-INDEX(tab_MinKomp[Testy czystości / Reinheitstests],MATCH($B503,tab_MinKomp[[Stanowisko / Position ]:[Stanowisko / Position ]],0)))</f>
        <v>n/a</v>
      </c>
      <c r="DV504" s="190" t="str">
        <f>IF(INDEX(tab_MinKomp[Testy czystości / Reinheitstests],MATCH($B503,tab_MinKomp[[Stanowisko / Position ]:[Stanowisko / Position ]],0))="n/a","n/a",DV503-INDEX(tab_MinKomp[Testy czystości / Reinheitstests],MATCH($B503,tab_MinKomp[[Stanowisko / Position ]:[Stanowisko / Position ]],0)))</f>
        <v>n/a</v>
      </c>
      <c r="DW504" s="190" t="str">
        <f>IF(INDEX(tab_MinKomp[Testy czystości / Reinheitstests],MATCH($B503,tab_MinKomp[[Stanowisko / Position ]:[Stanowisko / Position ]],0))="n/a","n/a",DW503-INDEX(tab_MinKomp[Testy czystości / Reinheitstests],MATCH($B503,tab_MinKomp[[Stanowisko / Position ]:[Stanowisko / Position ]],0)))</f>
        <v>n/a</v>
      </c>
      <c r="DX504" s="190" t="str">
        <f>IF(INDEX(tab_MinKomp[Testy czystości / Reinheitstests],MATCH($B503,tab_MinKomp[[Stanowisko / Position ]:[Stanowisko / Position ]],0))="n/a","n/a",DX503-INDEX(tab_MinKomp[Testy czystości / Reinheitstests],MATCH($B503,tab_MinKomp[[Stanowisko / Position ]:[Stanowisko / Position ]],0)))</f>
        <v>n/a</v>
      </c>
      <c r="DY504" s="190" t="str">
        <f>IF(INDEX(tab_MinKomp[Testy czystości / Reinheitstests],MATCH($B503,tab_MinKomp[[Stanowisko / Position ]:[Stanowisko / Position ]],0))="n/a","n/a",DY503-INDEX(tab_MinKomp[Testy czystości / Reinheitstests],MATCH($B503,tab_MinKomp[[Stanowisko / Position ]:[Stanowisko / Position ]],0)))</f>
        <v>n/a</v>
      </c>
      <c r="DZ504" s="190" t="str">
        <f>IF(INDEX(tab_MinKomp[Testy czystości / Reinheitstests],MATCH($B503,tab_MinKomp[[Stanowisko / Position ]:[Stanowisko / Position ]],0))="n/a","n/a",DZ503-INDEX(tab_MinKomp[Testy czystości / Reinheitstests],MATCH($B503,tab_MinKomp[[Stanowisko / Position ]:[Stanowisko / Position ]],0)))</f>
        <v>n/a</v>
      </c>
      <c r="EA504" s="194" t="str">
        <f>IF(INDEX(tab_MinKomp[SUPPLIER MANAGEMENT],MATCH($B503,tab_MinKomp[[Stanowisko / Position ]:[Stanowisko / Position ]],0))="n/a","n/a",EA503-INDEX(tab_MinKomp[SUPPLIER MANAGEMENT],MATCH($B503,tab_MinKomp[[Stanowisko / Position ]:[Stanowisko / Position ]],0)))</f>
        <v>n/a</v>
      </c>
      <c r="EB504" s="190" t="str">
        <f>IF(INDEX(tab_MinKomp[Testy czystości / Reinheitstests],MATCH($B503,tab_MinKomp[[Stanowisko / Position ]:[Stanowisko / Position ]],0))="n/a","n/a",EB503-INDEX(tab_MinKomp[Testy czystości / Reinheitstests],MATCH($B503,tab_MinKomp[[Stanowisko / Position ]:[Stanowisko / Position ]],0)))</f>
        <v>n/a</v>
      </c>
      <c r="EC504" s="190" t="str">
        <f>IF(INDEX(tab_MinKomp[Testy czystości / Reinheitstests],MATCH($B503,tab_MinKomp[[Stanowisko / Position ]:[Stanowisko / Position ]],0))="n/a","n/a",EC503-INDEX(tab_MinKomp[Testy czystości / Reinheitstests],MATCH($B503,tab_MinKomp[[Stanowisko / Position ]:[Stanowisko / Position ]],0)))</f>
        <v>n/a</v>
      </c>
      <c r="ED504" s="190" t="str">
        <f>IF(INDEX(tab_MinKomp[Testy czystości / Reinheitstests],MATCH($B503,tab_MinKomp[[Stanowisko / Position ]:[Stanowisko / Position ]],0))="n/a","n/a",ED503-INDEX(tab_MinKomp[Testy czystości / Reinheitstests],MATCH($B503,tab_MinKomp[[Stanowisko / Position ]:[Stanowisko / Position ]],0)))</f>
        <v>n/a</v>
      </c>
      <c r="EE504" s="190" t="str">
        <f>IF(INDEX(tab_MinKomp[Testy czystości / Reinheitstests],MATCH($B503,tab_MinKomp[[Stanowisko / Position ]:[Stanowisko / Position ]],0))="n/a","n/a",EE503-INDEX(tab_MinKomp[Testy czystości / Reinheitstests],MATCH($B503,tab_MinKomp[[Stanowisko / Position ]:[Stanowisko / Position ]],0)))</f>
        <v>n/a</v>
      </c>
      <c r="EF504" s="190" t="str">
        <f>IF(INDEX(tab_MinKomp[Testy czystości / Reinheitstests],MATCH($B503,tab_MinKomp[[Stanowisko / Position ]:[Stanowisko / Position ]],0))="n/a","n/a",EF503-INDEX(tab_MinKomp[Testy czystości / Reinheitstests],MATCH($B503,tab_MinKomp[[Stanowisko / Position ]:[Stanowisko / Position ]],0)))</f>
        <v>n/a</v>
      </c>
      <c r="EG504" s="190" t="str">
        <f>IF(INDEX(tab_MinKomp[Testy czystości / Reinheitstests],MATCH($B503,tab_MinKomp[[Stanowisko / Position ]:[Stanowisko / Position ]],0))="n/a","n/a",EG503-INDEX(tab_MinKomp[Testy czystości / Reinheitstests],MATCH($B503,tab_MinKomp[[Stanowisko / Position ]:[Stanowisko / Position ]],0)))</f>
        <v>n/a</v>
      </c>
      <c r="EH504" s="190" t="str">
        <f>IF(INDEX(tab_MinKomp[Testy czystości / Reinheitstests],MATCH($B503,tab_MinKomp[[Stanowisko / Position ]:[Stanowisko / Position ]],0))="n/a","n/a",EH503-INDEX(tab_MinKomp[Testy czystości / Reinheitstests],MATCH($B503,tab_MinKomp[[Stanowisko / Position ]:[Stanowisko / Position ]],0)))</f>
        <v>n/a</v>
      </c>
      <c r="EI504" s="190" t="str">
        <f>IF(INDEX(tab_MinKomp[Testy czystości / Reinheitstests],MATCH($B503,tab_MinKomp[[Stanowisko / Position ]:[Stanowisko / Position ]],0))="n/a","n/a",EI503-INDEX(tab_MinKomp[Testy czystości / Reinheitstests],MATCH($B503,tab_MinKomp[[Stanowisko / Position ]:[Stanowisko / Position ]],0)))</f>
        <v>n/a</v>
      </c>
      <c r="EJ504" s="190" t="str">
        <f>IF(INDEX(tab_MinKomp[Testy czystości / Reinheitstests],MATCH($B503,tab_MinKomp[[Stanowisko / Position ]:[Stanowisko / Position ]],0))="n/a","n/a",EJ503-INDEX(tab_MinKomp[Testy czystości / Reinheitstests],MATCH($B503,tab_MinKomp[[Stanowisko / Position ]:[Stanowisko / Position ]],0)))</f>
        <v>n/a</v>
      </c>
      <c r="EK504" s="190" t="str">
        <f>IF(INDEX(tab_MinKomp[Testy czystości / Reinheitstests],MATCH($B503,tab_MinKomp[[Stanowisko / Position ]:[Stanowisko / Position ]],0))="n/a","n/a",EK503-INDEX(tab_MinKomp[Testy czystości / Reinheitstests],MATCH($B503,tab_MinKomp[[Stanowisko / Position ]:[Stanowisko / Position ]],0)))</f>
        <v>n/a</v>
      </c>
      <c r="EL504" s="190" t="str">
        <f>IF(INDEX(tab_MinKomp[Testy czystości / Reinheitstests],MATCH($B503,tab_MinKomp[[Stanowisko / Position ]:[Stanowisko / Position ]],0))="n/a","n/a",EL503-INDEX(tab_MinKomp[Testy czystości / Reinheitstests],MATCH($B503,tab_MinKomp[[Stanowisko / Position ]:[Stanowisko / Position ]],0)))</f>
        <v>n/a</v>
      </c>
      <c r="EM504" s="190" t="str">
        <f>IF(INDEX(tab_MinKomp[Testy czystości / Reinheitstests],MATCH($B503,tab_MinKomp[[Stanowisko / Position ]:[Stanowisko / Position ]],0))="n/a","n/a",EM503-INDEX(tab_MinKomp[Testy czystości / Reinheitstests],MATCH($B503,tab_MinKomp[[Stanowisko / Position ]:[Stanowisko / Position ]],0)))</f>
        <v>n/a</v>
      </c>
      <c r="EN504" s="190" t="str">
        <f>IF(INDEX(tab_MinKomp[Testy czystości / Reinheitstests],MATCH($B503,tab_MinKomp[[Stanowisko / Position ]:[Stanowisko / Position ]],0))="n/a","n/a",EN503-INDEX(tab_MinKomp[Testy czystości / Reinheitstests],MATCH($B503,tab_MinKomp[[Stanowisko / Position ]:[Stanowisko / Position ]],0)))</f>
        <v>n/a</v>
      </c>
      <c r="EO504" s="194" t="str">
        <f>IF(INDEX(tab_MinKomp[Konserwacja Rep],MATCH($B503,tab_MinKomp[[Stanowisko / Position ]:[Stanowisko / Position ]],0))="n/a","n/a",EO503-INDEX(tab_MinKomp[Konserwacja Rep],MATCH($B503,tab_MinKomp[[Stanowisko / Position ]:[Stanowisko / Position ]],0)))</f>
        <v>n/a</v>
      </c>
      <c r="EP504" s="194" t="str">
        <f>IF(INDEX(tab_MinKomp[[Konserwacja Engel ]],MATCH($B503,tab_MinKomp[[Stanowisko / Position ]:[Stanowisko / Position ]],0))="n/a","n/a",EP503-INDEX(tab_MinKomp[[Konserwacja Engel ]],MATCH($B503,tab_MinKomp[[Stanowisko / Position ]:[Stanowisko / Position ]],0)))</f>
        <v>n/a</v>
      </c>
      <c r="EQ504" s="194" t="str">
        <f>IF(INDEX(tab_MinKomp[Konserwacja B 50],MATCH($B503,tab_MinKomp[[Stanowisko / Position ]:[Stanowisko / Position ]],0))="n/a","n/a",EQ503-INDEX(tab_MinKomp[Konserwacja B 50],MATCH($B503,tab_MinKomp[[Stanowisko / Position ]:[Stanowisko / Position ]],0)))</f>
        <v>n/a</v>
      </c>
      <c r="ER504" s="194" t="str">
        <f>IF(INDEX(tab_MinKomp[[Konserwacja EOL ]],MATCH($B503,tab_MinKomp[[Stanowisko / Position ]:[Stanowisko / Position ]],0))="n/a","n/a",ER503-INDEX(tab_MinKomp[[Konserwacja EOL ]],MATCH($B503,tab_MinKomp[[Stanowisko / Position ]:[Stanowisko / Position ]],0)))</f>
        <v>n/a</v>
      </c>
      <c r="ES504" s="194" t="str">
        <f>IF(INDEX(tab_MinKomp[Konserwacja Branson],MATCH($B503,tab_MinKomp[[Stanowisko / Position ]:[Stanowisko / Position ]],0))="n/a","n/a",ES503-INDEX(tab_MinKomp[Konserwacja Branson],MATCH($B503,tab_MinKomp[[Stanowisko / Position ]:[Stanowisko / Position ]],0)))</f>
        <v>n/a</v>
      </c>
      <c r="ET504" s="194" t="str">
        <f>IF(INDEX(tab_MinKomp[Konserwacja coolery],MATCH($B503,tab_MinKomp[[Stanowisko / Position ]:[Stanowisko / Position ]],0))="n/a","n/a",ET503-INDEX(tab_MinKomp[Konserwacja coolery],MATCH($B503,tab_MinKomp[[Stanowisko / Position ]:[Stanowisko / Position ]],0)))</f>
        <v>n/a</v>
      </c>
      <c r="EU504" s="194" t="str">
        <f>IF(INDEX(tab_MinKomp[Konserwacja piecy],MATCH($B503,tab_MinKomp[[Stanowisko / Position ]:[Stanowisko / Position ]],0))="n/a","n/a",EU503-INDEX(tab_MinKomp[Konserwacja piecy],MATCH($B503,tab_MinKomp[[Stanowisko / Position ]:[Stanowisko / Position ]],0)))</f>
        <v>n/a</v>
      </c>
      <c r="EV504" s="194" t="str">
        <f>IF(INDEX(tab_MinKomp[Rysunek techniczny- czytanie],MATCH($B503,tab_MinKomp[[Stanowisko / Position ]:[Stanowisko / Position ]],0))="n/a","n/a",EV503-INDEX(tab_MinKomp[Rysunek techniczny- czytanie],MATCH($B503,tab_MinKomp[[Stanowisko / Position ]:[Stanowisko / Position ]],0)))</f>
        <v>n/a</v>
      </c>
      <c r="EW504" s="194" t="str">
        <f>IF(INDEX(tab_MinKomp[Elektryka],MATCH($B503,tab_MinKomp[[Stanowisko / Position ]:[Stanowisko / Position ]],0))="n/a","n/a",EW503-INDEX(tab_MinKomp[Elektryka],MATCH($B503,tab_MinKomp[[Stanowisko / Position ]:[Stanowisko / Position ]],0)))</f>
        <v>n/a</v>
      </c>
      <c r="EX504" s="194" t="str">
        <f>IF(INDEX(tab_MinKomp[Pneumatyka],MATCH($B503,tab_MinKomp[[Stanowisko / Position ]:[Stanowisko / Position ]],0))="n/a","n/a",EX503-INDEX(tab_MinKomp[Pneumatyka],MATCH($B503,tab_MinKomp[[Stanowisko / Position ]:[Stanowisko / Position ]],0)))</f>
        <v>n/a</v>
      </c>
      <c r="EY504" s="194" t="str">
        <f>IF(INDEX(tab_MinKomp[[Hydraulika ]],MATCH($B503,tab_MinKomp[[Stanowisko / Position ]:[Stanowisko / Position ]],0))="n/a","n/a",EY503-INDEX(tab_MinKomp[[Hydraulika ]],MATCH($B503,tab_MinKomp[[Stanowisko / Position ]:[Stanowisko / Position ]],0)))</f>
        <v>n/a</v>
      </c>
      <c r="EZ504" s="194" t="str">
        <f>IF(INDEX(tab_MinKomp[Podciśnienie],MATCH($B503,tab_MinKomp[[Stanowisko / Position ]:[Stanowisko / Position ]],0))="n/a","n/a",EZ503-INDEX(tab_MinKomp[Podciśnienie],MATCH($B503,tab_MinKomp[[Stanowisko / Position ]:[Stanowisko / Position ]],0)))</f>
        <v>n/a</v>
      </c>
      <c r="FA504" s="194" t="str">
        <f>IF(INDEX(tab_MinKomp[Usuwanie awarii],MATCH($B503,tab_MinKomp[[Stanowisko / Position ]:[Stanowisko / Position ]],0))="n/a","n/a",FA503-INDEX(tab_MinKomp[Usuwanie awarii],MATCH($B503,tab_MinKomp[[Stanowisko / Position ]:[Stanowisko / Position ]],0)))</f>
        <v>n/a</v>
      </c>
      <c r="FB504" s="194" t="str">
        <f>IF(INDEX(tab_MinKomp[Obsługa robotów],MATCH($B503,tab_MinKomp[[Stanowisko / Position ]:[Stanowisko / Position ]],0))="n/a","n/a",FB503-INDEX(tab_MinKomp[Obsługa robotów],MATCH($B503,tab_MinKomp[[Stanowisko / Position ]:[Stanowisko / Position ]],0)))</f>
        <v>n/a</v>
      </c>
      <c r="FC504" s="194" t="str">
        <f>IF(INDEX(tab_MinKomp[Obsługa sterowania maszyny],MATCH($B503,tab_MinKomp[[Stanowisko / Position ]:[Stanowisko / Position ]],0))="n/a","n/a",FC503-INDEX(tab_MinKomp[Obsługa sterowania maszyny],MATCH($B503,tab_MinKomp[[Stanowisko / Position ]:[Stanowisko / Position ]],0)))</f>
        <v>n/a</v>
      </c>
      <c r="FD504" s="194" t="str">
        <f>IF(INDEX(tab_MinKomp[Usuwanie przyczyn żródłowych],MATCH($B503,tab_MinKomp[[Stanowisko / Position ]:[Stanowisko / Position ]],0))="n/a","n/a",FD503-INDEX(tab_MinKomp[Usuwanie przyczyn żródłowych],MATCH($B503,tab_MinKomp[[Stanowisko / Position ]:[Stanowisko / Position ]],0)))</f>
        <v>n/a</v>
      </c>
      <c r="FE504" s="194" t="str">
        <f>IF(INDEX(tab_MinKomp[Cmms stosowanie],MATCH($B503,tab_MinKomp[[Stanowisko / Position ]:[Stanowisko / Position ]],0))="n/a","n/a",FE503-INDEX(tab_MinKomp[Cmms stosowanie],MATCH($B503,tab_MinKomp[[Stanowisko / Position ]:[Stanowisko / Position ]],0)))</f>
        <v>n/a</v>
      </c>
      <c r="FF504" s="190" t="str">
        <f>IF(INDEX(tab_MinKomp[Testy czystości / Reinheitstests],MATCH($B503,tab_MinKomp[[Stanowisko / Position ]:[Stanowisko / Position ]],0))="n/a","n/a",FF503-INDEX(tab_MinKomp[Testy czystości / Reinheitstests],MATCH($B503,tab_MinKomp[[Stanowisko / Position ]:[Stanowisko / Position ]],0)))</f>
        <v>n/a</v>
      </c>
      <c r="FG504" s="194" t="str">
        <f>IF(INDEX(tab_MinKomp[Czyszczenie form plastikowych],MATCH($B503,tab_MinKomp[[Stanowisko / Position ]:[Stanowisko / Position ]],0))="n/a","n/a",FG503-INDEX(tab_MinKomp[Czyszczenie form plastikowych],MATCH($B503,tab_MinKomp[[Stanowisko / Position ]:[Stanowisko / Position ]],0)))</f>
        <v>n/a</v>
      </c>
      <c r="FH504" s="194" t="str">
        <f>IF(INDEX(tab_MinKomp[Wymiana form plastik],MATCH($B503,tab_MinKomp[[Stanowisko / Position ]:[Stanowisko / Position ]],0))="n/a","n/a",FH503-INDEX(tab_MinKomp[Wymiana form plastik],MATCH($B503,tab_MinKomp[[Stanowisko / Position ]:[Stanowisko / Position ]],0)))</f>
        <v>n/a</v>
      </c>
      <c r="FI504" s="194" t="str">
        <f>IF(INDEX(tab_MinKomp[Wymiana form guma],MATCH($B503,tab_MinKomp[[Stanowisko / Position ]:[Stanowisko / Position ]],0))="n/a","n/a",FI503-INDEX(tab_MinKomp[Wymiana form guma],MATCH($B503,tab_MinKomp[[Stanowisko / Position ]:[Stanowisko / Position ]],0)))</f>
        <v>n/a</v>
      </c>
      <c r="FJ504" s="194" t="str">
        <f>IF(INDEX(tab_MinKomp[Konserwacja KK],MATCH($B503,tab_MinKomp[[Stanowisko / Position ]:[Stanowisko / Position ]],0))="n/a","n/a",FJ503-INDEX(tab_MinKomp[Konserwacja KK],MATCH($B503,tab_MinKomp[[Stanowisko / Position ]:[Stanowisko / Position ]],0)))</f>
        <v>n/a</v>
      </c>
      <c r="FK504" s="194" t="str">
        <f>IF(INDEX(tab_MinKomp[Konserwacja form guma],MATCH($B503,tab_MinKomp[[Stanowisko / Position ]:[Stanowisko / Position ]],0))="n/a","n/a",FK503-INDEX(tab_MinKomp[Konserwacja form guma],MATCH($B503,tab_MinKomp[[Stanowisko / Position ]:[Stanowisko / Position ]],0)))</f>
        <v>n/a</v>
      </c>
      <c r="FL504" s="194" t="str">
        <f>IF(INDEX(tab_MinKomp[Konserwacja form plastiki],MATCH($B503,tab_MinKomp[[Stanowisko / Position ]:[Stanowisko / Position ]],0))="n/a","n/a",FL503-INDEX(tab_MinKomp[Konserwacja form plastiki],MATCH($B503,tab_MinKomp[[Stanowisko / Position ]:[Stanowisko / Position ]],0)))</f>
        <v>n/a</v>
      </c>
      <c r="FM504" s="194" t="str">
        <f>IF(INDEX(tab_MinKomp[Konserwacja Gorącego Kanału],MATCH($B503,tab_MinKomp[[Stanowisko / Position ]:[Stanowisko / Position ]],0))="n/a","n/a",FM503-INDEX(tab_MinKomp[Konserwacja Gorącego Kanału],MATCH($B503,tab_MinKomp[[Stanowisko / Position ]:[Stanowisko / Position ]],0)))</f>
        <v>n/a</v>
      </c>
      <c r="FN504" s="194" t="str">
        <f>IF(INDEX(tab_MinKomp[Konserwacja Gorącego Kanału],MATCH($B503,tab_MinKomp[[Stanowisko / Position ]:[Stanowisko / Position ]],0))="n/a","n/a",FN503-INDEX(tab_MinKomp[Konserwacja Gorącego Kanału],MATCH($B503,tab_MinKomp[[Stanowisko / Position ]:[Stanowisko / Position ]],0)))</f>
        <v>n/a</v>
      </c>
      <c r="FO504" s="194" t="str">
        <f>IF(INDEX(tab_MinKomp[Konserwacja Gorącego Kanału],MATCH($B503,tab_MinKomp[[Stanowisko / Position ]:[Stanowisko / Position ]],0))="n/a","n/a",FO503-INDEX(tab_MinKomp[Konserwacja Gorącego Kanału],MATCH($B503,tab_MinKomp[[Stanowisko / Position ]:[Stanowisko / Position ]],0)))</f>
        <v>n/a</v>
      </c>
      <c r="FP504" s="194" t="str">
        <f>IF(INDEX(tab_MinKomp[Konserwacja Gorącego Kanału],MATCH($B503,tab_MinKomp[[Stanowisko / Position ]:[Stanowisko / Position ]],0))="n/a","n/a",FP503-INDEX(tab_MinKomp[Konserwacja Gorącego Kanału],MATCH($B503,tab_MinKomp[[Stanowisko / Position ]:[Stanowisko / Position ]],0)))</f>
        <v>n/a</v>
      </c>
      <c r="FQ504" s="196" t="str">
        <f>IF(INDEX(tab_MinKomp[Język angielski / Englisch],MATCH($B503,tab_MinKomp[[Stanowisko / Position ]:[Stanowisko / Position ]],0))="n/a","n/a",FQ503-INDEX(tab_MinKomp[Język angielski / Englisch],MATCH($B503,tab_MinKomp[[Stanowisko / Position ]:[Stanowisko / Position ]],0)))</f>
        <v>n/a</v>
      </c>
      <c r="FR504" s="196" t="str">
        <f>IF(INDEX(tab_MinKomp[Język niemiecki / Deutsch],MATCH($B503,tab_MinKomp[[Stanowisko / Position ]:[Stanowisko / Position ]],0))="n/a","n/a",FR503-INDEX(tab_MinKomp[Język niemiecki / Deutsch],MATCH($B503,tab_MinKomp[[Stanowisko / Position ]:[Stanowisko / Position ]],0)))</f>
        <v>n/a</v>
      </c>
      <c r="FS504" s="194">
        <f>IF(INDEX(tab_MinKomp[Zarządzanie dokumentacją procesową / Process dokumentation management],MATCH($B503,tab_MinKomp[[Stanowisko / Position ]:[Stanowisko / Position ]],0))="n/a","n/a",FS503-INDEX(tab_MinKomp[Zarządzanie dokumentacją procesową / Process dokumentation management],MATCH($B503,tab_MinKomp[[Stanowisko / Position ]:[Stanowisko / Position ]],0)))</f>
        <v>0</v>
      </c>
      <c r="FT504" s="194">
        <f>IF(INDEX(tab_MinKomp[Znajomość procesów z obszaru / Kenntiss der prozesse in dem Bereich],MATCH($B503,tab_MinKomp[[Stanowisko / Position ]:[Stanowisko / Position ]],0))="n/a","n/a",FT503-INDEX(tab_MinKomp[Znajomość procesów z obszaru / Kenntiss der prozesse in dem Bereich],MATCH($B503,tab_MinKomp[[Stanowisko / Position ]:[Stanowisko / Position ]],0)))</f>
        <v>0</v>
      </c>
      <c r="FU504" s="194">
        <f>IF(INDEX(tab_MinKomp[optymalizacja procesów / Prozessoptymalisierung],MATCH($B503,tab_MinKomp[[Stanowisko / Position ]:[Stanowisko / Position ]],0))="n/a","n/a",FU503-INDEX(tab_MinKomp[optymalizacja procesów / Prozessoptymalisierung],MATCH($B503,tab_MinKomp[[Stanowisko / Position ]:[Stanowisko / Position ]],0)))</f>
        <v>0</v>
      </c>
      <c r="FV504" s="194">
        <f>IF(INDEX(tab_MinKomp[Umiejętności szkoleniowe / Trainingsfähigkeiten],MATCH($B503,tab_MinKomp[[Stanowisko / Position ]:[Stanowisko / Position ]],0))="n/a","n/a",FV503-INDEX(tab_MinKomp[Umiejętności szkoleniowe / Trainingsfähigkeiten],MATCH($B503,tab_MinKomp[[Stanowisko / Position ]:[Stanowisko / Position ]],0)))</f>
        <v>0</v>
      </c>
      <c r="FW504" s="194">
        <f>IF(INDEX(tab_MinKomp[Analityczne myślenie, podejście / Analitysches Denken, Einstellung],MATCH($B503,tab_MinKomp[[Stanowisko / Position ]:[Stanowisko / Position ]],0))="n/a","n/a",FW503-INDEX(tab_MinKomp[Analityczne myślenie, podejście / Analitysches Denken, Einstellung],MATCH($B503,tab_MinKomp[[Stanowisko / Position ]:[Stanowisko / Position ]],0)))</f>
        <v>0</v>
      </c>
      <c r="FX504" s="194">
        <f>IF(INDEX(tab_MinKomp[Dokładność, precyzja w dzialaniu / Genauigkeit, Präzision in die Arbeit],MATCH($B503,tab_MinKomp[[Stanowisko / Position ]:[Stanowisko / Position ]],0))="n/a","n/a",FX503-INDEX(tab_MinKomp[Dokładność, precyzja w dzialaniu / Genauigkeit, Präzision in die Arbeit],MATCH($B503,tab_MinKomp[[Stanowisko / Position ]:[Stanowisko / Position ]],0)))</f>
        <v>0</v>
      </c>
      <c r="FY504" s="194">
        <f>IF(INDEX(tab_MinKomp[Dyspozycyjność / Verfügbarkeit],MATCH($B503,tab_MinKomp[[Stanowisko / Position ]:[Stanowisko / Position ]],0))="n/a","n/a",FY503-INDEX(tab_MinKomp[Dyspozycyjność / Verfügbarkeit],MATCH($B503,tab_MinKomp[[Stanowisko / Position ]:[Stanowisko / Position ]],0)))</f>
        <v>0</v>
      </c>
      <c r="FZ504" s="194">
        <f>IF(INDEX(tab_MinKomp[Zaangażowanie / 
Engagement],MATCH($B503,tab_MinKomp[[Stanowisko / Position ]:[Stanowisko / Position ]],0))="n/a","n/a",FZ503-INDEX(tab_MinKomp[Zaangażowanie / 
Engagement],MATCH($B503,tab_MinKomp[[Stanowisko / Position ]:[Stanowisko / Position ]],0)))</f>
        <v>0</v>
      </c>
      <c r="GA504" s="194" t="str">
        <f>IF(INDEX(tab_MinKomp[Konserwacja form guma],MATCH($B503,tab_MinKomp[[Stanowisko / Position ]:[Stanowisko / Position ]],0))="n/a","n/a",GA503-INDEX(tab_MinKomp[Konserwacja form guma],MATCH($B503,tab_MinKomp[[Stanowisko / Position ]:[Stanowisko / Position ]],0)))</f>
        <v>n/a</v>
      </c>
      <c r="GB504" s="194" t="str">
        <f>IF(INDEX(tab_MinKomp[Konserwacja form plastiki],MATCH($B503,tab_MinKomp[[Stanowisko / Position ]:[Stanowisko / Position ]],0))="n/a","n/a",GB503-INDEX(tab_MinKomp[Konserwacja form plastiki],MATCH($B503,tab_MinKomp[[Stanowisko / Position ]:[Stanowisko / Position ]],0)))</f>
        <v>n/a</v>
      </c>
      <c r="GC504" s="194">
        <f>IF(INDEX(tab_MinKomp[Elastyczność w działaniu],MATCH($B503,tab_MinKomp[[Stanowisko / Position ]:[Stanowisko / Position ]],0))="n/a","n/a",GC503-INDEX(tab_MinKomp[Elastyczność w działaniu],MATCH($B503,tab_MinKomp[[Stanowisko / Position ]:[Stanowisko / Position ]],0)))</f>
        <v>0</v>
      </c>
      <c r="GD504" s="194">
        <f>IF(INDEX(tab_MinKomp[Komunikatywność],MATCH($B503,tab_MinKomp[[Stanowisko / Position ]:[Stanowisko / Position ]],0))="n/a","n/a",GD503-INDEX(tab_MinKomp[Komunikatywność],MATCH($B503,tab_MinKomp[[Stanowisko / Position ]:[Stanowisko / Position ]],0)))</f>
        <v>0</v>
      </c>
      <c r="GE504" s="193" t="str">
        <f>IF(INDEX(tab_MinKomp[Motywowanie i budowanie zaangażowania zespołu],MATCH($B503,tab_MinKomp[[Stanowisko / Position ]:[Stanowisko / Position ]],0))="n/a","n/a",GE503-INDEX(tab_MinKomp[Motywowanie i budowanie zaangażowania zespołu],MATCH($B503,tab_MinKomp[[Stanowisko / Position ]:[Stanowisko / Position ]],0)))</f>
        <v>n/a</v>
      </c>
      <c r="GF504" s="186" t="s">
        <v>248</v>
      </c>
      <c r="GG504" s="186" t="s">
        <v>248</v>
      </c>
      <c r="GH504" s="186" t="s">
        <v>248</v>
      </c>
      <c r="GI504" s="186" t="s">
        <v>248</v>
      </c>
      <c r="GJ504" s="186" t="s">
        <v>248</v>
      </c>
      <c r="GK504" s="186" t="s">
        <v>248</v>
      </c>
      <c r="GL504" s="186" t="s">
        <v>248</v>
      </c>
      <c r="GM504" s="186" t="s">
        <v>248</v>
      </c>
      <c r="GN504" s="186" t="s">
        <v>248</v>
      </c>
      <c r="GO504" s="186" t="s">
        <v>248</v>
      </c>
      <c r="GP504" s="186" t="s">
        <v>248</v>
      </c>
      <c r="GQ504" s="186" t="s">
        <v>248</v>
      </c>
      <c r="GR504" s="186" t="s">
        <v>248</v>
      </c>
      <c r="GS504" s="186" t="s">
        <v>248</v>
      </c>
      <c r="GT504" s="186" t="s">
        <v>248</v>
      </c>
      <c r="GU504" s="186" t="s">
        <v>248</v>
      </c>
      <c r="GV504" s="186" t="s">
        <v>248</v>
      </c>
      <c r="GW504" s="186" t="s">
        <v>248</v>
      </c>
      <c r="GX504" s="186" t="s">
        <v>248</v>
      </c>
      <c r="GY504" s="186" t="s">
        <v>248</v>
      </c>
      <c r="GZ504" s="261" t="s">
        <v>248</v>
      </c>
      <c r="HA504" s="261" t="s">
        <v>248</v>
      </c>
      <c r="HB504" s="191">
        <f>SUM(G504:GE504)/(HB503-(SUM(G504:GE504)))</f>
        <v>-2.3255813953488372E-2</v>
      </c>
    </row>
    <row r="505" spans="1:210" ht="24.9" customHeight="1" x14ac:dyDescent="0.3">
      <c r="A505" s="105" t="s">
        <v>321</v>
      </c>
      <c r="B505" s="105" t="s">
        <v>315</v>
      </c>
      <c r="C505" s="105" t="s">
        <v>381</v>
      </c>
      <c r="D505" s="105">
        <v>1070</v>
      </c>
      <c r="E505" s="394" t="s">
        <v>640</v>
      </c>
      <c r="F505" s="185" t="s">
        <v>374</v>
      </c>
      <c r="G505" s="186">
        <v>2</v>
      </c>
      <c r="H505" s="186">
        <v>1</v>
      </c>
      <c r="I505" s="186">
        <v>2</v>
      </c>
      <c r="J505" s="186">
        <v>1</v>
      </c>
      <c r="K505" s="186">
        <v>1</v>
      </c>
      <c r="L505" s="186" t="s">
        <v>248</v>
      </c>
      <c r="M505" s="186" t="s">
        <v>248</v>
      </c>
      <c r="N505" s="186" t="s">
        <v>248</v>
      </c>
      <c r="O505" s="186">
        <v>1</v>
      </c>
      <c r="P505" s="186">
        <v>1</v>
      </c>
      <c r="Q505" s="186" t="s">
        <v>248</v>
      </c>
      <c r="R505" s="186" t="s">
        <v>248</v>
      </c>
      <c r="S505" s="186" t="s">
        <v>248</v>
      </c>
      <c r="T505" s="186" t="s">
        <v>248</v>
      </c>
      <c r="U505" s="186" t="s">
        <v>248</v>
      </c>
      <c r="V505" s="186" t="s">
        <v>248</v>
      </c>
      <c r="W505" s="186" t="s">
        <v>248</v>
      </c>
      <c r="X505" s="186" t="s">
        <v>248</v>
      </c>
      <c r="Y505" s="186" t="s">
        <v>248</v>
      </c>
      <c r="Z505" s="186" t="s">
        <v>248</v>
      </c>
      <c r="AA505" s="186" t="s">
        <v>248</v>
      </c>
      <c r="AB505" s="186" t="s">
        <v>248</v>
      </c>
      <c r="AC505" s="186" t="s">
        <v>248</v>
      </c>
      <c r="AD505" s="186" t="s">
        <v>248</v>
      </c>
      <c r="AE505" s="186" t="s">
        <v>248</v>
      </c>
      <c r="AF505" s="186" t="s">
        <v>248</v>
      </c>
      <c r="AG505" s="186" t="s">
        <v>248</v>
      </c>
      <c r="AH505" s="186" t="s">
        <v>248</v>
      </c>
      <c r="AI505" s="186" t="s">
        <v>248</v>
      </c>
      <c r="AJ505" s="186" t="s">
        <v>248</v>
      </c>
      <c r="AK505" s="186" t="s">
        <v>248</v>
      </c>
      <c r="AL505" s="186">
        <v>1</v>
      </c>
      <c r="AM505" s="186" t="s">
        <v>248</v>
      </c>
      <c r="AN505" s="186" t="s">
        <v>248</v>
      </c>
      <c r="AO505" s="186">
        <v>1</v>
      </c>
      <c r="AP505" s="186" t="s">
        <v>248</v>
      </c>
      <c r="AQ505" s="186">
        <v>1</v>
      </c>
      <c r="AR505" s="186" t="s">
        <v>248</v>
      </c>
      <c r="AS505" s="186" t="s">
        <v>248</v>
      </c>
      <c r="AT505" s="186" t="s">
        <v>248</v>
      </c>
      <c r="AU505" s="186" t="s">
        <v>248</v>
      </c>
      <c r="AV505" s="186">
        <v>2</v>
      </c>
      <c r="AW505" s="186">
        <v>1</v>
      </c>
      <c r="AX505" s="186" t="s">
        <v>248</v>
      </c>
      <c r="AY505" s="186" t="s">
        <v>248</v>
      </c>
      <c r="AZ505" s="186" t="s">
        <v>248</v>
      </c>
      <c r="BA505" s="186" t="s">
        <v>248</v>
      </c>
      <c r="BB505" s="186" t="s">
        <v>248</v>
      </c>
      <c r="BC505" s="186" t="s">
        <v>248</v>
      </c>
      <c r="BD505" s="186" t="s">
        <v>248</v>
      </c>
      <c r="BE505" s="186" t="s">
        <v>248</v>
      </c>
      <c r="BF505" s="186" t="s">
        <v>248</v>
      </c>
      <c r="BG505" s="186" t="s">
        <v>248</v>
      </c>
      <c r="BH505" s="186" t="s">
        <v>248</v>
      </c>
      <c r="BI505" s="186" t="s">
        <v>248</v>
      </c>
      <c r="BJ505" s="186" t="s">
        <v>248</v>
      </c>
      <c r="BK505" s="186" t="s">
        <v>248</v>
      </c>
      <c r="BL505" s="186" t="s">
        <v>248</v>
      </c>
      <c r="BM505" s="186" t="s">
        <v>248</v>
      </c>
      <c r="BN505" s="186" t="s">
        <v>248</v>
      </c>
      <c r="BO505" s="186" t="s">
        <v>248</v>
      </c>
      <c r="BP505" s="186" t="s">
        <v>248</v>
      </c>
      <c r="BQ505" s="186">
        <v>1</v>
      </c>
      <c r="BR505" s="186" t="s">
        <v>248</v>
      </c>
      <c r="BS505" s="186">
        <v>1</v>
      </c>
      <c r="BT505" s="186" t="s">
        <v>248</v>
      </c>
      <c r="BU505" s="186">
        <v>2</v>
      </c>
      <c r="BV505" s="186" t="s">
        <v>248</v>
      </c>
      <c r="BW505" s="186">
        <v>2</v>
      </c>
      <c r="BX505" s="186">
        <v>2</v>
      </c>
      <c r="BY505" s="186">
        <v>2</v>
      </c>
      <c r="BZ505" s="186">
        <v>2</v>
      </c>
      <c r="CA505" s="186" t="s">
        <v>248</v>
      </c>
      <c r="CB505" s="186">
        <v>1</v>
      </c>
      <c r="CC505" s="186" t="s">
        <v>248</v>
      </c>
      <c r="CD505" s="186">
        <v>2</v>
      </c>
      <c r="CE505" s="186">
        <v>1</v>
      </c>
      <c r="CF505" s="186" t="s">
        <v>248</v>
      </c>
      <c r="CG505" s="186">
        <v>1</v>
      </c>
      <c r="CH505" s="186" t="s">
        <v>248</v>
      </c>
      <c r="CI505" s="186" t="s">
        <v>248</v>
      </c>
      <c r="CJ505" s="186" t="s">
        <v>248</v>
      </c>
      <c r="CK505" s="186" t="s">
        <v>248</v>
      </c>
      <c r="CL505" s="186" t="s">
        <v>248</v>
      </c>
      <c r="CM505" s="186" t="s">
        <v>248</v>
      </c>
      <c r="CN505" s="186" t="s">
        <v>248</v>
      </c>
      <c r="CO505" s="186" t="s">
        <v>248</v>
      </c>
      <c r="CP505" s="186" t="s">
        <v>248</v>
      </c>
      <c r="CQ505" s="186" t="s">
        <v>248</v>
      </c>
      <c r="CR505" s="186" t="s">
        <v>248</v>
      </c>
      <c r="CS505" s="186" t="s">
        <v>248</v>
      </c>
      <c r="CT505" s="186" t="s">
        <v>248</v>
      </c>
      <c r="CU505" s="186" t="s">
        <v>248</v>
      </c>
      <c r="CV505" s="186" t="s">
        <v>248</v>
      </c>
      <c r="CW505" s="186">
        <v>2</v>
      </c>
      <c r="CX505" s="186" t="s">
        <v>248</v>
      </c>
      <c r="CY505" s="186" t="s">
        <v>248</v>
      </c>
      <c r="CZ505" s="186" t="s">
        <v>248</v>
      </c>
      <c r="DA505" s="186" t="s">
        <v>248</v>
      </c>
      <c r="DB505" s="186" t="s">
        <v>248</v>
      </c>
      <c r="DC505" s="186" t="s">
        <v>248</v>
      </c>
      <c r="DD505" s="186" t="s">
        <v>248</v>
      </c>
      <c r="DE505" s="186" t="s">
        <v>248</v>
      </c>
      <c r="DF505" s="186">
        <v>1</v>
      </c>
      <c r="DG505" s="186" t="s">
        <v>248</v>
      </c>
      <c r="DH505" s="186" t="s">
        <v>248</v>
      </c>
      <c r="DI505" s="186" t="s">
        <v>248</v>
      </c>
      <c r="DJ505" s="186" t="s">
        <v>248</v>
      </c>
      <c r="DK505" s="186" t="s">
        <v>248</v>
      </c>
      <c r="DL505" s="186" t="s">
        <v>248</v>
      </c>
      <c r="DM505" s="186" t="s">
        <v>248</v>
      </c>
      <c r="DN505" s="186" t="s">
        <v>248</v>
      </c>
      <c r="DO505" s="186" t="s">
        <v>248</v>
      </c>
      <c r="DP505" s="186" t="s">
        <v>248</v>
      </c>
      <c r="DQ505" s="186" t="s">
        <v>248</v>
      </c>
      <c r="DR505" s="186" t="s">
        <v>248</v>
      </c>
      <c r="DS505" s="186" t="s">
        <v>248</v>
      </c>
      <c r="DT505" s="186" t="s">
        <v>248</v>
      </c>
      <c r="DU505" s="186" t="s">
        <v>248</v>
      </c>
      <c r="DV505" s="186" t="s">
        <v>248</v>
      </c>
      <c r="DW505" s="186" t="s">
        <v>248</v>
      </c>
      <c r="DX505" s="186" t="s">
        <v>248</v>
      </c>
      <c r="DY505" s="186" t="s">
        <v>248</v>
      </c>
      <c r="DZ505" s="186" t="s">
        <v>248</v>
      </c>
      <c r="EA505" s="186" t="s">
        <v>248</v>
      </c>
      <c r="EB505" s="186" t="s">
        <v>248</v>
      </c>
      <c r="EC505" s="186" t="s">
        <v>248</v>
      </c>
      <c r="ED505" s="186" t="s">
        <v>248</v>
      </c>
      <c r="EE505" s="186" t="s">
        <v>248</v>
      </c>
      <c r="EF505" s="186" t="s">
        <v>248</v>
      </c>
      <c r="EG505" s="186" t="s">
        <v>248</v>
      </c>
      <c r="EH505" s="186" t="s">
        <v>248</v>
      </c>
      <c r="EI505" s="186" t="s">
        <v>248</v>
      </c>
      <c r="EJ505" s="186" t="s">
        <v>248</v>
      </c>
      <c r="EK505" s="186" t="s">
        <v>248</v>
      </c>
      <c r="EL505" s="184" t="s">
        <v>248</v>
      </c>
      <c r="EM505" s="184" t="s">
        <v>248</v>
      </c>
      <c r="EN505" s="184" t="s">
        <v>248</v>
      </c>
      <c r="EO505" s="186" t="s">
        <v>248</v>
      </c>
      <c r="EP505" s="186" t="s">
        <v>248</v>
      </c>
      <c r="EQ505" s="186" t="s">
        <v>248</v>
      </c>
      <c r="ER505" s="186" t="s">
        <v>248</v>
      </c>
      <c r="ES505" s="186" t="s">
        <v>248</v>
      </c>
      <c r="ET505" s="186" t="s">
        <v>248</v>
      </c>
      <c r="EU505" s="186" t="s">
        <v>248</v>
      </c>
      <c r="EV505" s="186" t="s">
        <v>248</v>
      </c>
      <c r="EW505" s="186" t="s">
        <v>248</v>
      </c>
      <c r="EX505" s="186" t="s">
        <v>248</v>
      </c>
      <c r="EY505" s="186" t="s">
        <v>248</v>
      </c>
      <c r="EZ505" s="186" t="s">
        <v>248</v>
      </c>
      <c r="FA505" s="186" t="s">
        <v>248</v>
      </c>
      <c r="FB505" s="186" t="s">
        <v>248</v>
      </c>
      <c r="FC505" s="186" t="s">
        <v>248</v>
      </c>
      <c r="FD505" s="186" t="s">
        <v>248</v>
      </c>
      <c r="FE505" s="186" t="s">
        <v>248</v>
      </c>
      <c r="FF505" s="186" t="s">
        <v>248</v>
      </c>
      <c r="FG505" s="186" t="s">
        <v>248</v>
      </c>
      <c r="FH505" s="186" t="s">
        <v>248</v>
      </c>
      <c r="FI505" s="186" t="s">
        <v>248</v>
      </c>
      <c r="FJ505" s="186" t="s">
        <v>248</v>
      </c>
      <c r="FK505" s="186" t="s">
        <v>248</v>
      </c>
      <c r="FL505" s="186" t="s">
        <v>248</v>
      </c>
      <c r="FM505" s="186" t="s">
        <v>248</v>
      </c>
      <c r="FN505" s="187" t="s">
        <v>248</v>
      </c>
      <c r="FO505" s="187" t="s">
        <v>248</v>
      </c>
      <c r="FP505" s="187" t="s">
        <v>248</v>
      </c>
      <c r="FQ505" s="187" t="s">
        <v>248</v>
      </c>
      <c r="FR505" s="187" t="s">
        <v>248</v>
      </c>
      <c r="FS505" s="186">
        <v>2</v>
      </c>
      <c r="FT505" s="186">
        <v>1</v>
      </c>
      <c r="FU505" s="186">
        <v>1</v>
      </c>
      <c r="FV505" s="186">
        <v>1</v>
      </c>
      <c r="FW505" s="186">
        <v>1</v>
      </c>
      <c r="FX505" s="186">
        <v>1</v>
      </c>
      <c r="FY505" s="186">
        <v>1</v>
      </c>
      <c r="FZ505" s="186">
        <v>1</v>
      </c>
      <c r="GA505" s="186" t="s">
        <v>248</v>
      </c>
      <c r="GB505" s="186" t="s">
        <v>248</v>
      </c>
      <c r="GC505" s="186">
        <v>1</v>
      </c>
      <c r="GD505" s="186">
        <v>1</v>
      </c>
      <c r="GE505" s="186" t="s">
        <v>248</v>
      </c>
      <c r="GF505" s="186" t="s">
        <v>248</v>
      </c>
      <c r="GG505" s="186" t="s">
        <v>248</v>
      </c>
      <c r="GH505" s="186" t="s">
        <v>248</v>
      </c>
      <c r="GI505" s="186" t="s">
        <v>248</v>
      </c>
      <c r="GJ505" s="186" t="s">
        <v>248</v>
      </c>
      <c r="GK505" s="186" t="s">
        <v>248</v>
      </c>
      <c r="GL505" s="186" t="s">
        <v>248</v>
      </c>
      <c r="GM505" s="186" t="s">
        <v>248</v>
      </c>
      <c r="GN505" s="186" t="s">
        <v>248</v>
      </c>
      <c r="GO505" s="186" t="s">
        <v>248</v>
      </c>
      <c r="GP505" s="186" t="s">
        <v>248</v>
      </c>
      <c r="GQ505" s="186" t="s">
        <v>248</v>
      </c>
      <c r="GR505" s="186" t="s">
        <v>248</v>
      </c>
      <c r="GS505" s="186" t="s">
        <v>248</v>
      </c>
      <c r="GT505" s="186" t="s">
        <v>248</v>
      </c>
      <c r="GU505" s="186" t="s">
        <v>248</v>
      </c>
      <c r="GV505" s="186" t="s">
        <v>248</v>
      </c>
      <c r="GW505" s="186" t="s">
        <v>248</v>
      </c>
      <c r="GX505" s="186" t="s">
        <v>248</v>
      </c>
      <c r="GY505" s="186" t="s">
        <v>248</v>
      </c>
      <c r="GZ505" s="261" t="s">
        <v>248</v>
      </c>
      <c r="HA505" s="261" t="s">
        <v>248</v>
      </c>
      <c r="HB505" s="188">
        <f t="shared" ref="HB505" si="587">SUM(G505:GE505)</f>
        <v>46</v>
      </c>
    </row>
    <row r="506" spans="1:210" ht="24.9" customHeight="1" thickBot="1" x14ac:dyDescent="0.35">
      <c r="A506" s="108" t="str">
        <f t="shared" ref="A506" si="588">A505</f>
        <v>Prod.-Q-5</v>
      </c>
      <c r="B506" s="108" t="str">
        <f t="shared" ref="B506" si="589">B505</f>
        <v>Pracownik Produkcji</v>
      </c>
      <c r="C506" s="108" t="str">
        <f t="shared" ref="C506" si="590">C505</f>
        <v>MJ</v>
      </c>
      <c r="D506" s="108">
        <f t="shared" ref="D506" si="591">D505</f>
        <v>1070</v>
      </c>
      <c r="E506" s="395"/>
      <c r="F506" s="189" t="s">
        <v>375</v>
      </c>
      <c r="G506" s="192">
        <f>IF(INDEX(tab_MinKomp[Przepisy BHP / BHP Vorschriften],MATCH($B505,tab_MinKomp[[Stanowisko / Position ]:[Stanowisko / Position ]],0))="n/a","n/a",G505-INDEX(tab_MinKomp[Przepisy BHP / BHP Vorschriften],MATCH($B505,tab_MinKomp[[Stanowisko / Position ]:[Stanowisko / Position ]],0)))</f>
        <v>0</v>
      </c>
      <c r="H506" s="193">
        <f>IF(INDEX(tab_MinKomp[Przepisy PPOŻ / Brandschutzbestimmungen],MATCH($B505,tab_MinKomp[[Stanowisko / Position ]:[Stanowisko / Position ]],0))="n/a","n/a",H505-INDEX(tab_MinKomp[Przepisy PPOŻ / Brandschutzbestimmungen],MATCH($B505,tab_MinKomp[[Stanowisko / Position ]:[Stanowisko / Position ]],0)))</f>
        <v>0</v>
      </c>
      <c r="I506" s="193">
        <f>IF(INDEX(tab_MinKomp[Ryzyko zawodowe na stanowiskach pracyv/ Berufliche Risiken an Arbeitsstellen],MATCH($B505,tab_MinKomp[[Stanowisko / Position ]:[Stanowisko / Position ]],0))="n/a","n/a",I505-INDEX(tab_MinKomp[Ryzyko zawodowe na stanowiskach pracyv/ Berufliche Risiken an Arbeitsstellen],MATCH($B505,tab_MinKomp[[Stanowisko / Position ]:[Stanowisko / Position ]],0)))</f>
        <v>0</v>
      </c>
      <c r="J506" s="193">
        <f>IF(INDEX(tab_MinKomp[Gospodarka substancjami niebezpiecznymi / Gefahrstoffmanagement],MATCH($B505,tab_MinKomp[[Stanowisko / Position ]:[Stanowisko / Position ]],0))="n/a","n/a",J505-INDEX(tab_MinKomp[Gospodarka substancjami niebezpiecznymi / Gefahrstoffmanagement],MATCH($B505,tab_MinKomp[[Stanowisko / Position ]:[Stanowisko / Position ]],0)))</f>
        <v>0</v>
      </c>
      <c r="K506" s="193">
        <f>IF(INDEX(tab_MinKomp[Gospodarka odpadami / Abfallwirtschaft],MATCH($B505,tab_MinKomp[[Stanowisko / Position ]:[Stanowisko / Position ]],0))="n/a","n/a",K505-INDEX(tab_MinKomp[Gospodarka odpadami / Abfallwirtschaft],MATCH($B505,tab_MinKomp[[Stanowisko / Position ]:[Stanowisko / Position ]],0)))</f>
        <v>0</v>
      </c>
      <c r="L506" s="194" t="str">
        <f>IF(INDEX(tab_MinKomp[Przepisy kodeksu pracy / Bestimmungen des Arbeitsgesetzes],MATCH($B505,tab_MinKomp[[Stanowisko / Position ]:[Stanowisko / Position ]],0))="n/a","n/a",L505-INDEX(tab_MinKomp[Przepisy kodeksu pracy / Bestimmungen des Arbeitsgesetzes],MATCH($B505,tab_MinKomp[[Stanowisko / Position ]:[Stanowisko / Position ]],0)))</f>
        <v>n/a</v>
      </c>
      <c r="M506" s="195" t="str">
        <f>IF(INDEX(tab_MinKomp[Przepisy o ub.społ. ZUS  / Sozialversicherungsvorschriften],MATCH($B505,tab_MinKomp[[Stanowisko / Position ]:[Stanowisko / Position ]],0))="n/a","n/a",M505-INDEX(tab_MinKomp[Przepisy o ub.społ. ZUS  / Sozialversicherungsvorschriften],MATCH($B505,tab_MinKomp[[Stanowisko / Position ]:[Stanowisko / Position ]],0)))</f>
        <v>n/a</v>
      </c>
      <c r="N506" s="194" t="str">
        <f>IF(INDEX(tab_MinKomp[PRZEPISY O PDOF /persönlich Einkommensteuergesetz ],MATCH($B505,tab_MinKomp[[Stanowisko / Position ]:[Stanowisko / Position ]],0))="n/a","n/a",N505-INDEX(tab_MinKomp[PRZEPISY O PDOF /persönlich Einkommensteuergesetz ],MATCH($B505,tab_MinKomp[[Stanowisko / Position ]:[Stanowisko / Position ]],0)))</f>
        <v>n/a</v>
      </c>
      <c r="O506" s="194">
        <f>IF(INDEX(tab_MinKomp[Regulamin pracy / Arbeitsordnung],MATCH($B505,tab_MinKomp[[Stanowisko / Position ]:[Stanowisko / Position ]],0))="n/a","n/a",O505-INDEX(tab_MinKomp[Regulamin pracy / Arbeitsordnung],MATCH($B505,tab_MinKomp[[Stanowisko / Position ]:[Stanowisko / Position ]],0)))</f>
        <v>0</v>
      </c>
      <c r="P506" s="194">
        <f>IF(INDEX(tab_MinKomp[Regulamin wynagradzania / Vergütungsordnung],MATCH($B505,tab_MinKomp[[Stanowisko / Position ]:[Stanowisko / Position ]],0))="n/a","n/a",P505-INDEX(tab_MinKomp[Regulamin wynagradzania / Vergütungsordnung],MATCH($B505,tab_MinKomp[[Stanowisko / Position ]:[Stanowisko / Position ]],0)))</f>
        <v>0</v>
      </c>
      <c r="Q506" s="194" t="str">
        <f>IF(INDEX(tab_MinKomp[System R2PŁATNIK PRO: Płace / Lohnabrechnung],MATCH($B505,tab_MinKomp[[Stanowisko / Position ]:[Stanowisko / Position ]],0))="n/a","n/a",Q505-INDEX(tab_MinKomp[System R2PŁATNIK PRO: Płace / Lohnabrechnung],MATCH($B505,tab_MinKomp[[Stanowisko / Position ]:[Stanowisko / Position ]],0)))</f>
        <v>n/a</v>
      </c>
      <c r="R506" s="194" t="str">
        <f>IF(INDEX(tab_MinKomp[SystemR2PŁATNIK PRO: KADRY / Personaldaten],MATCH($B505,tab_MinKomp[[Stanowisko / Position ]:[Stanowisko / Position ]],0))="n/a","n/a",R505-INDEX(tab_MinKomp[SystemR2PŁATNIK PRO: KADRY / Personaldaten],MATCH($B505,tab_MinKomp[[Stanowisko / Position ]:[Stanowisko / Position ]],0)))</f>
        <v>n/a</v>
      </c>
      <c r="S506" s="194" t="str">
        <f>IF(INDEX(tab_MinKomp[SYSTEM R2PŁATNIK PRO: zarządzanie pracownikami / Arbeitsverwaltung],MATCH($B505,tab_MinKomp[[Stanowisko / Position ]:[Stanowisko / Position ]],0))="n/a","n/a",S505-INDEX(tab_MinKomp[SYSTEM R2PŁATNIK PRO: zarządzanie pracownikami / Arbeitsverwaltung],MATCH($B505,tab_MinKomp[[Stanowisko / Position ]:[Stanowisko / Position ]],0)))</f>
        <v>n/a</v>
      </c>
      <c r="T506" s="194" t="str">
        <f>IF(INDEX(tab_MinKomp[Doradztwo, wsparcie personalne / Personalberatung und Unterstützung],MATCH($B505,tab_MinKomp[[Stanowisko / Position ]:[Stanowisko / Position ]],0))="n/a","n/a",T505-INDEX(tab_MinKomp[Doradztwo, wsparcie personalne / Personalberatung und Unterstützung],MATCH($B505,tab_MinKomp[[Stanowisko / Position ]:[Stanowisko / Position ]],0)))</f>
        <v>n/a</v>
      </c>
      <c r="U506" s="194" t="str">
        <f>IF(INDEX(tab_MinKomp[Przepisy o podatku VAT / MwSt.- Gesetz],MATCH($B505,tab_MinKomp[[Stanowisko / Position ]:[Stanowisko / Position ]],0))="n/a","n/a",U505-INDEX(tab_MinKomp[Przepisy o podatku VAT / MwSt.- Gesetz],MATCH($B505,tab_MinKomp[[Stanowisko / Position ]:[Stanowisko / Position ]],0)))</f>
        <v>n/a</v>
      </c>
      <c r="V506" s="194" t="str">
        <f>IF(INDEX(tab_MinKomp[PrzepisyPDOP / geschäftlich Einkommensteuergesetz],MATCH($B505,tab_MinKomp[[Stanowisko / Position ]:[Stanowisko / Position ]],0))="n/a","n/a",V505-INDEX(tab_MinKomp[PrzepisyPDOP / geschäftlich Einkommensteuergesetz],MATCH($B505,tab_MinKomp[[Stanowisko / Position ]:[Stanowisko / Position ]],0)))</f>
        <v>n/a</v>
      </c>
      <c r="W506" s="194" t="str">
        <f>IF(INDEX(tab_MinKomp[System BAAN / FINANSE (FIBU)],MATCH($B505,tab_MinKomp[[Stanowisko / Position ]:[Stanowisko / Position ]],0))="n/a","n/a",W505-INDEX(tab_MinKomp[System BAAN / FINANSE (FIBU)],MATCH($B505,tab_MinKomp[[Stanowisko / Position ]:[Stanowisko / Position ]],0)))</f>
        <v>n/a</v>
      </c>
      <c r="X506" s="194" t="str">
        <f>IF(INDEX(tab_MinKomp[Systemy pomocnicze / Hilfssysteme(STOCKPROGRAM, KALK2000 etc.)],MATCH($B505,tab_MinKomp[[Stanowisko / Position ]:[Stanowisko / Position ]],0))="n/a","n/a",X505-INDEX(tab_MinKomp[Systemy pomocnicze / Hilfssysteme(STOCKPROGRAM, KALK2000 etc.)],MATCH($B505,tab_MinKomp[[Stanowisko / Position ]:[Stanowisko / Position ]],0)))</f>
        <v>n/a</v>
      </c>
      <c r="Y506" s="194" t="str">
        <f>IF(INDEX(tab_MinKomp[Polityka rachunkowości / Buchführungspolitik],MATCH($B505,tab_MinKomp[[Stanowisko / Position ]:[Stanowisko / Position ]],0))="n/a","n/a",Y505-INDEX(tab_MinKomp[Polityka rachunkowości / Buchführungspolitik],MATCH($B505,tab_MinKomp[[Stanowisko / Position ]:[Stanowisko / Position ]],0)))</f>
        <v>n/a</v>
      </c>
      <c r="Z506" s="194" t="str">
        <f>IF(INDEX(tab_MinKomp[Ustawa o rachunkowości / Rechnungslegungsgesetz],MATCH($B505,tab_MinKomp[[Stanowisko / Position ]:[Stanowisko / Position ]],0))="n/a","n/a",Z505-INDEX(tab_MinKomp[Ustawa o rachunkowości / Rechnungslegungsgesetz],MATCH($B505,tab_MinKomp[[Stanowisko / Position ]:[Stanowisko / Position ]],0)))</f>
        <v>n/a</v>
      </c>
      <c r="AA506" s="194" t="str">
        <f>IF(INDEX(tab_MinKomp[WORKFLOW - TS-100],MATCH($B505,tab_MinKomp[[Stanowisko / Position ]:[Stanowisko / Position ]],0))="n/a","n/a",AA505-INDEX(tab_MinKomp[WORKFLOW - TS-100],MATCH($B505,tab_MinKomp[[Stanowisko / Position ]:[Stanowisko / Position ]],0)))</f>
        <v>n/a</v>
      </c>
      <c r="AB506" s="194" t="str">
        <f>IF(INDEX(tab_MinKomp[WORKFLOW - SFMS],MATCH($B505,tab_MinKomp[[Stanowisko / Position ]:[Stanowisko / Position ]],0))="n/a","n/a",AB505-INDEX(tab_MinKomp[WORKFLOW - SFMS],MATCH($B505,tab_MinKomp[[Stanowisko / Position ]:[Stanowisko / Position ]],0)))</f>
        <v>n/a</v>
      </c>
      <c r="AC506" s="194" t="str">
        <f>IF(INDEX(tab_MinKomp[System ISO 9001:2015],MATCH($B505,tab_MinKomp[[Stanowisko / Position ]:[Stanowisko / Position ]],0))="n/a","n/a",AC505-INDEX(tab_MinKomp[System ISO 9001:2015],MATCH($B505,tab_MinKomp[[Stanowisko / Position ]:[Stanowisko / Position ]],0)))</f>
        <v>n/a</v>
      </c>
      <c r="AD506" s="194" t="str">
        <f>IF(INDEX(tab_MinKomp[System ISO 9001:2015],MATCH($B505,tab_MinKomp[[Stanowisko / Position ]:[Stanowisko / Position ]],0))="n/a","n/a",AD505-INDEX(tab_MinKomp[System ISO 9001:2015],MATCH($B505,tab_MinKomp[[Stanowisko / Position ]:[Stanowisko / Position ]],0)))</f>
        <v>n/a</v>
      </c>
      <c r="AE506" s="194" t="str">
        <f>IF(INDEX(tab_MinKomp[System ISO 9001:2015],MATCH($B505,tab_MinKomp[[Stanowisko / Position ]:[Stanowisko / Position ]],0))="n/a","n/a",AE505-INDEX(tab_MinKomp[System ISO 9001:2015],MATCH($B505,tab_MinKomp[[Stanowisko / Position ]:[Stanowisko / Position ]],0)))</f>
        <v>n/a</v>
      </c>
      <c r="AF506" s="194" t="str">
        <f>IF(INDEX(tab_MinKomp[System ISO 9001:2015],MATCH($B505,tab_MinKomp[[Stanowisko / Position ]:[Stanowisko / Position ]],0))="n/a","n/a",AF505-INDEX(tab_MinKomp[System ISO 9001:2015],MATCH($B505,tab_MinKomp[[Stanowisko / Position ]:[Stanowisko / Position ]],0)))</f>
        <v>n/a</v>
      </c>
      <c r="AG506" s="194" t="str">
        <f>IF(INDEX(tab_MinKomp[Wymagania VDA 6.3 Process / Forderungen],MATCH($B505,tab_MinKomp[[Stanowisko / Position ]:[Stanowisko / Position ]],0))="n/a","n/a",AG505-INDEX(tab_MinKomp[Wymagania VDA 6.3 Process / Forderungen],MATCH($B505,tab_MinKomp[[Stanowisko / Position ]:[Stanowisko / Position ]],0)))</f>
        <v>n/a</v>
      </c>
      <c r="AH506" s="194" t="str">
        <f>IF(INDEX(tab_MinKomp[Wymagania VDA 6.5 Product / Forderungen],MATCH($B505,tab_MinKomp[[Stanowisko / Position ]:[Stanowisko / Position ]],0))="n/a","n/a",AH505-INDEX(tab_MinKomp[Wymagania VDA 6.5 Product / Forderungen],MATCH($B505,tab_MinKomp[[Stanowisko / Position ]:[Stanowisko / Position ]],0)))</f>
        <v>n/a</v>
      </c>
      <c r="AI506" s="194" t="str">
        <f>IF(INDEX(tab_MinKomp[System ISO 9001:2015],MATCH($B505,tab_MinKomp[[Stanowisko / Position ]:[Stanowisko / Position ]],0))="n/a","n/a",AI505-INDEX(tab_MinKomp[System ISO 9001:2015],MATCH($B505,tab_MinKomp[[Stanowisko / Position ]:[Stanowisko / Position ]],0)))</f>
        <v>n/a</v>
      </c>
      <c r="AJ506" s="194" t="str">
        <f>IF(INDEX(tab_MinKomp[Auditor systemu ISO 17021:2018],MATCH($B505,tab_MinKomp[[Stanowisko / Position ]:[Stanowisko / Position ]],0))="n/a","n/a",AJ505-INDEX(tab_MinKomp[Auditor systemu ISO 17021:2018],MATCH($B505,tab_MinKomp[[Stanowisko / Position ]:[Stanowisko / Position ]],0)))</f>
        <v>n/a</v>
      </c>
      <c r="AK506" s="194" t="str">
        <f>IF(INDEX(tab_MinKomp[Pełnomocnik systemu / Systemvertreter],MATCH($B505,tab_MinKomp[[Stanowisko / Position ]:[Stanowisko / Position ]],0))="n/a","n/a",AK505-INDEX(tab_MinKomp[Pełnomocnik systemu / Systemvertreter],MATCH($B505,tab_MinKomp[[Stanowisko / Position ]:[Stanowisko / Position ]],0)))</f>
        <v>n/a</v>
      </c>
      <c r="AL506" s="194">
        <f>IF(INDEX(tab_MinKomp[Polityka Etyczna - Compliance],MATCH($B505,tab_MinKomp[[Stanowisko / Position ]:[Stanowisko / Position ]],0))="n/a","n/a",AL505-INDEX(tab_MinKomp[Polityka Etyczna - Compliance],MATCH($B505,tab_MinKomp[[Stanowisko / Position ]:[Stanowisko / Position ]],0)))</f>
        <v>0</v>
      </c>
      <c r="AM506" s="194" t="str">
        <f>IF(INDEX(tab_MinKomp[WDRAŻANIE NOWYCH PROJEKTÓW/ PROCEDURA CTM],MATCH($B505,tab_MinKomp[[Stanowisko / Position ]:[Stanowisko / Position ]],0))="n/a","n/a",AM505-INDEX(tab_MinKomp[WDRAŻANIE NOWYCH PROJEKTÓW/ PROCEDURA CTM],MATCH($B505,tab_MinKomp[[Stanowisko / Position ]:[Stanowisko / Position ]],0)))</f>
        <v>n/a</v>
      </c>
      <c r="AN506" s="194" t="str">
        <f>IF(INDEX(tab_MinKomp[KAMIENIE MILOWE MSL/PIFF],MATCH($B505,tab_MinKomp[[Stanowisko / Position ]:[Stanowisko / Position ]],0))="n/a","n/a",AN505-INDEX(tab_MinKomp[KAMIENIE MILOWE MSL/PIFF],MATCH($B505,tab_MinKomp[[Stanowisko / Position ]:[Stanowisko / Position ]],0)))</f>
        <v>n/a</v>
      </c>
      <c r="AO506" s="194">
        <f>IF(INDEX(tab_MinKomp[CP],MATCH($B505,tab_MinKomp[[Stanowisko / Position ]:[Stanowisko / Position ]],0))="n/a","n/a",AO505-INDEX(tab_MinKomp[CP],MATCH($B505,tab_MinKomp[[Stanowisko / Position ]:[Stanowisko / Position ]],0)))</f>
        <v>0</v>
      </c>
      <c r="AP506" s="194" t="str">
        <f>IF(INDEX(tab_MinKomp[FMEA],MATCH($B505,tab_MinKomp[[Stanowisko / Position ]:[Stanowisko / Position ]],0))="n/a","n/a",AP505-INDEX(tab_MinKomp[FMEA],MATCH($B505,tab_MinKomp[[Stanowisko / Position ]:[Stanowisko / Position ]],0)))</f>
        <v>n/a</v>
      </c>
      <c r="AQ506" s="194">
        <f>IF(INDEX(tab_MinKomp[FLOW CHART],MATCH($B505,tab_MinKomp[[Stanowisko / Position ]:[Stanowisko / Position ]],0))="n/a","n/a",AQ505-INDEX(tab_MinKomp[FLOW CHART],MATCH($B505,tab_MinKomp[[Stanowisko / Position ]:[Stanowisko / Position ]],0)))</f>
        <v>0</v>
      </c>
      <c r="AR506" s="194" t="str">
        <f>IF(INDEX(tab_MinKomp[APQP],MATCH($B505,tab_MinKomp[[Stanowisko / Position ]:[Stanowisko / Position ]],0))="n/a","n/a",AR505-INDEX(tab_MinKomp[APQP],MATCH($B505,tab_MinKomp[[Stanowisko / Position ]:[Stanowisko / Position ]],0)))</f>
        <v>n/a</v>
      </c>
      <c r="AS506" s="194" t="str">
        <f>IF(INDEX(tab_MinKomp[MSA],MATCH($B505,tab_MinKomp[[Stanowisko / Position ]:[Stanowisko / Position ]],0))="n/a","n/a",AS505-INDEX(tab_MinKomp[MSA],MATCH($B505,tab_MinKomp[[Stanowisko / Position ]:[Stanowisko / Position ]],0)))</f>
        <v>n/a</v>
      </c>
      <c r="AT506" s="194" t="str">
        <f>IF(INDEX(tab_MinKomp[SPC],MATCH($B505,tab_MinKomp[[Stanowisko / Position ]:[Stanowisko / Position ]],0))="n/a","n/a",AT505-INDEX(tab_MinKomp[SPC],MATCH($B505,tab_MinKomp[[Stanowisko / Position ]:[Stanowisko / Position ]],0)))</f>
        <v>n/a</v>
      </c>
      <c r="AU506" s="194" t="str">
        <f>IF(INDEX(tab_MinKomp[CSR (SPECYFICZNE WYMAGANIA KLIENTA)],MATCH($B505,tab_MinKomp[[Stanowisko / Position ]:[Stanowisko / Position ]],0))="n/a","n/a",AU505-INDEX(tab_MinKomp[CSR (SPECYFICZNE WYMAGANIA KLIENTA)],MATCH($B505,tab_MinKomp[[Stanowisko / Position ]:[Stanowisko / Position ]],0)))</f>
        <v>n/a</v>
      </c>
      <c r="AV506" s="194">
        <f>IF(INDEX(tab_MinKomp[5S],MATCH($B505,tab_MinKomp[[Stanowisko / Position ]:[Stanowisko / Position ]],0))="n/a","n/a",AV505-INDEX(tab_MinKomp[5S],MATCH($B505,tab_MinKomp[[Stanowisko / Position ]:[Stanowisko / Position ]],0)))</f>
        <v>0</v>
      </c>
      <c r="AW506" s="194">
        <f>IF(INDEX(tab_MinKomp[LEAN MANAGEMENT],MATCH($B505,tab_MinKomp[[Stanowisko / Position ]:[Stanowisko / Position ]],0))="n/a","n/a",AW505-INDEX(tab_MinKomp[LEAN MANAGEMENT],MATCH($B505,tab_MinKomp[[Stanowisko / Position ]:[Stanowisko / Position ]],0)))</f>
        <v>0</v>
      </c>
      <c r="AX506" s="194" t="str">
        <f>IF(INDEX(tab_MinKomp[5R],MATCH($B505,tab_MinKomp[[Stanowisko / Position ]:[Stanowisko / Position ]],0))="n/a","n/a",AX505-INDEX(tab_MinKomp[5R],MATCH($B505,tab_MinKomp[[Stanowisko / Position ]:[Stanowisko / Position ]],0)))</f>
        <v>n/a</v>
      </c>
      <c r="AY506" s="194" t="str">
        <f>IF(INDEX(tab_MinKomp[Six Sigma],MATCH($B505,tab_MinKomp[[Stanowisko / Position ]:[Stanowisko / Position ]],0))="n/a","n/a",AY505-INDEX(tab_MinKomp[Six Sigma],MATCH($B505,tab_MinKomp[[Stanowisko / Position ]:[Stanowisko / Position ]],0)))</f>
        <v>n/a</v>
      </c>
      <c r="AZ506" s="194" t="str">
        <f>IF(INDEX(tab_MinKomp[System BAAN / Distribution &amp; Supply Chain],MATCH($B505,tab_MinKomp[[Stanowisko / Position ]:[Stanowisko / Position ]],0))="n/a","n/a",AZ505-INDEX(tab_MinKomp[System BAAN / Distribution &amp; Supply Chain],MATCH($B505,tab_MinKomp[[Stanowisko / Position ]:[Stanowisko / Position ]],0)))</f>
        <v>n/a</v>
      </c>
      <c r="BA506" s="194" t="str">
        <f>IF(INDEX(tab_MinKomp[Gospodarka magazynowa / Lagerverwaltung],MATCH($B505,tab_MinKomp[[Stanowisko / Position ]:[Stanowisko / Position ]],0))="n/a","n/a",BA505-INDEX(tab_MinKomp[Gospodarka magazynowa / Lagerverwaltung],MATCH($B505,tab_MinKomp[[Stanowisko / Position ]:[Stanowisko / Position ]],0)))</f>
        <v>n/a</v>
      </c>
      <c r="BB506" s="194" t="str">
        <f>IF(INDEX(tab_MinKomp[Inwentaryzacja - organizacja i przebieg / Inventurprozess],MATCH($B505,tab_MinKomp[[Stanowisko / Position ]:[Stanowisko / Position ]],0))="n/a","n/a",BB505-INDEX(tab_MinKomp[Inwentaryzacja - organizacja i przebieg / Inventurprozess],MATCH($B505,tab_MinKomp[[Stanowisko / Position ]:[Stanowisko / Position ]],0)))</f>
        <v>n/a</v>
      </c>
      <c r="BC506" s="194" t="str">
        <f>IF(INDEX(tab_MinKomp[Organizacja dostaw / Versorgungsorganisation],MATCH($B505,tab_MinKomp[[Stanowisko / Position ]:[Stanowisko / Position ]],0))="n/a","n/a",BC505-INDEX(tab_MinKomp[Organizacja dostaw / Versorgungsorganisation],MATCH($B505,tab_MinKomp[[Stanowisko / Position ]:[Stanowisko / Position ]],0)))</f>
        <v>n/a</v>
      </c>
      <c r="BD506" s="194" t="str">
        <f>IF(INDEX(tab_MinKomp[Organizacja wysyłek / Organisation von Lieferungen],MATCH($B505,tab_MinKomp[[Stanowisko / Position ]:[Stanowisko / Position ]],0))="n/a","n/a",BD505-INDEX(tab_MinKomp[Organizacja wysyłek / Organisation von Lieferungen],MATCH($B505,tab_MinKomp[[Stanowisko / Position ]:[Stanowisko / Position ]],0)))</f>
        <v>n/a</v>
      </c>
      <c r="BE506" s="194" t="str">
        <f>IF(INDEX(tab_MinKomp[Analiza magazynowa - Program Polen.mdb / Inventuranalyse],MATCH($B505,tab_MinKomp[[Stanowisko / Position ]:[Stanowisko / Position ]],0))="n/a","n/a",BE505-INDEX(tab_MinKomp[Analiza magazynowa - Program Polen.mdb / Inventuranalyse],MATCH($B505,tab_MinKomp[[Stanowisko / Position ]:[Stanowisko / Position ]],0)))</f>
        <v>n/a</v>
      </c>
      <c r="BF506" s="190" t="str">
        <f>IF(INDEX(tab_MinKomp[MMOG (Materials Management Operations Guidelines)],MATCH($B505,tab_MinKomp[[Stanowisko / Position ]:[Stanowisko / Position ]],0))="n/a","n/a",BF505-INDEX(tab_MinKomp[MMOG (Materials Management Operations Guidelines)],MATCH($B505,tab_MinKomp[[Stanowisko / Position ]:[Stanowisko / Position ]],0)))</f>
        <v>n/a</v>
      </c>
      <c r="BG506" s="190" t="str">
        <f>IF(INDEX(tab_MinKomp[GPP],MATCH($B505,tab_MinKomp[[Stanowisko / Position ]:[Stanowisko / Position ]],0))="n/a","n/a",BG505-INDEX(tab_MinKomp[GPP],MATCH($B505,tab_MinKomp[[Stanowisko / Position ]:[Stanowisko / Position ]],0)))</f>
        <v>n/a</v>
      </c>
      <c r="BH506" s="190" t="str">
        <f>IF(INDEX(tab_MinKomp[AIAG (Automotive Industry Action Group)],MATCH($B505,tab_MinKomp[[Stanowisko / Position ]:[Stanowisko / Position ]],0))="n/a","n/a",BH505-INDEX(tab_MinKomp[AIAG (Automotive Industry Action Group)],MATCH($B505,tab_MinKomp[[Stanowisko / Position ]:[Stanowisko / Position ]],0)))</f>
        <v>n/a</v>
      </c>
      <c r="BI506" s="190" t="str">
        <f>IF(INDEX(tab_MinKomp[Super-G disputes],MATCH($B505,tab_MinKomp[[Stanowisko / Position ]:[Stanowisko / Position ]],0))="n/a","n/a",BI505-INDEX(tab_MinKomp[Super-G disputes],MATCH($B505,tab_MinKomp[[Stanowisko / Position ]:[Stanowisko / Position ]],0)))</f>
        <v>n/a</v>
      </c>
      <c r="BJ506" s="190" t="str">
        <f>IF(INDEX(tab_MinKomp[CMMS3/eDDL (Direct Data Link)],MATCH($B505,tab_MinKomp[[Stanowisko / Position ]:[Stanowisko / Position ]],0))="n/a","n/a",BJ505-INDEX(tab_MinKomp[CMMS3/eDDL (Direct Data Link)],MATCH($B505,tab_MinKomp[[Stanowisko / Position ]:[Stanowisko / Position ]],0)))</f>
        <v>n/a</v>
      </c>
      <c r="BK506" s="190" t="str">
        <f>IF(INDEX(tab_MinKomp[MP&amp;L (Material Planning and Logistics)],MATCH($B505,tab_MinKomp[[Stanowisko / Position ]:[Stanowisko / Position ]],0))="n/a","n/a",BK505-INDEX(tab_MinKomp[MP&amp;L (Material Planning and Logistics)],MATCH($B505,tab_MinKomp[[Stanowisko / Position ]:[Stanowisko / Position ]],0)))</f>
        <v>n/a</v>
      </c>
      <c r="BL506" s="190" t="str">
        <f>IF(INDEX(tab_MinKomp[Supplier delivery rating],MATCH($B505,tab_MinKomp[[Stanowisko / Position ]:[Stanowisko / Position ]],0))="n/a","n/a",BL505-INDEX(tab_MinKomp[Supplier delivery rating],MATCH($B505,tab_MinKomp[[Stanowisko / Position ]:[Stanowisko / Position ]],0)))</f>
        <v>n/a</v>
      </c>
      <c r="BM506" s="194" t="str">
        <f>IF(INDEX(tab_MinKomp[Planowanie produkcji / Produktionsplanung],MATCH($B505,tab_MinKomp[[Stanowisko / Position ]:[Stanowisko / Position ]],0))="n/a","n/a",BM505-INDEX(tab_MinKomp[Planowanie produkcji / Produktionsplanung],MATCH($B505,tab_MinKomp[[Stanowisko / Position ]:[Stanowisko / Position ]],0)))</f>
        <v>n/a</v>
      </c>
      <c r="BN506" s="194" t="str">
        <f>IF(INDEX(tab_MinKomp[Planowanie produkcji / Produktionsplanung],MATCH($B505,tab_MinKomp[[Stanowisko / Position ]:[Stanowisko / Position ]],0))="n/a","n/a",BN505-INDEX(tab_MinKomp[Planowanie produkcji / Produktionsplanung],MATCH($B505,tab_MinKomp[[Stanowisko / Position ]:[Stanowisko / Position ]],0)))</f>
        <v>n/a</v>
      </c>
      <c r="BO506" s="194" t="str">
        <f>IF(INDEX(tab_MinKomp[Planowanie produkcji / Produktionsplanung],MATCH($B505,tab_MinKomp[[Stanowisko / Position ]:[Stanowisko / Position ]],0))="n/a","n/a",BO505-INDEX(tab_MinKomp[Planowanie produkcji / Produktionsplanung],MATCH($B505,tab_MinKomp[[Stanowisko / Position ]:[Stanowisko / Position ]],0)))</f>
        <v>n/a</v>
      </c>
      <c r="BP506" s="194" t="str">
        <f>IF(INDEX(tab_MinKomp[Planowanie produkcji / Produktionsplanung],MATCH($B505,tab_MinKomp[[Stanowisko / Position ]:[Stanowisko / Position ]],0))="n/a","n/a",BP505-INDEX(tab_MinKomp[Planowanie produkcji / Produktionsplanung],MATCH($B505,tab_MinKomp[[Stanowisko / Position ]:[Stanowisko / Position ]],0)))</f>
        <v>n/a</v>
      </c>
      <c r="BQ506" s="194">
        <f>IF(INDEX(tab_MinKomp[Obsługa maszyn Novapax / Novapax Maschinenbedienung],MATCH($B505,tab_MinKomp[[Stanowisko / Position ]:[Stanowisko / Position ]],0))="n/a","n/a",BQ505-INDEX(tab_MinKomp[Obsługa maszyn Novapax / Novapax Maschinenbedienung],MATCH($B505,tab_MinKomp[[Stanowisko / Position ]:[Stanowisko / Position ]],0)))</f>
        <v>-1</v>
      </c>
      <c r="BR506" s="194" t="str">
        <f>IF(INDEX(tab_MinKomp[Planowanie produkcji / Produktionsplanung],MATCH($B505,tab_MinKomp[[Stanowisko / Position ]:[Stanowisko / Position ]],0))="n/a","n/a",BR505-INDEX(tab_MinKomp[Planowanie produkcji / Produktionsplanung],MATCH($B505,tab_MinKomp[[Stanowisko / Position ]:[Stanowisko / Position ]],0)))</f>
        <v>n/a</v>
      </c>
      <c r="BS506" s="194">
        <f>IF(INDEX(tab_MinKomp[Obsługa maszyn Novapax / Novapax Maschinenbedienung],MATCH($B505,tab_MinKomp[[Stanowisko / Position ]:[Stanowisko / Position ]],0))="n/a","n/a",BS505-INDEX(tab_MinKomp[Obsługa maszyn Novapax / Novapax Maschinenbedienung],MATCH($B505,tab_MinKomp[[Stanowisko / Position ]:[Stanowisko / Position ]],0)))</f>
        <v>-1</v>
      </c>
      <c r="BT506" s="194" t="str">
        <f>IF(INDEX(tab_MinKomp[Planowanie produkcji / Produktionsplanung],MATCH($B505,tab_MinKomp[[Stanowisko / Position ]:[Stanowisko / Position ]],0))="n/a","n/a",BT505-INDEX(tab_MinKomp[Planowanie produkcji / Produktionsplanung],MATCH($B505,tab_MinKomp[[Stanowisko / Position ]:[Stanowisko / Position ]],0)))</f>
        <v>n/a</v>
      </c>
      <c r="BU506" s="194">
        <f>IF(INDEX(tab_MinKomp[Obsługa maszyn Novapax / Novapax Maschinenbedienung],MATCH($B505,tab_MinKomp[[Stanowisko / Position ]:[Stanowisko / Position ]],0))="n/a","n/a",BU505-INDEX(tab_MinKomp[Obsługa maszyn Novapax / Novapax Maschinenbedienung],MATCH($B505,tab_MinKomp[[Stanowisko / Position ]:[Stanowisko / Position ]],0)))</f>
        <v>0</v>
      </c>
      <c r="BV506" s="194" t="str">
        <f>IF(INDEX(tab_MinKomp[Planowanie produkcji / Produktionsplanung],MATCH($B505,tab_MinKomp[[Stanowisko / Position ]:[Stanowisko / Position ]],0))="n/a","n/a",BV505-INDEX(tab_MinKomp[Planowanie produkcji / Produktionsplanung],MATCH($B505,tab_MinKomp[[Stanowisko / Position ]:[Stanowisko / Position ]],0)))</f>
        <v>n/a</v>
      </c>
      <c r="BW506" s="194">
        <f>IF(INDEX(tab_MinKomp[Obsługa maszyn Novapax / Novapax Maschinenbedienung],MATCH($B505,tab_MinKomp[[Stanowisko / Position ]:[Stanowisko / Position ]],0))="n/a","n/a",BW505-INDEX(tab_MinKomp[Obsługa maszyn Novapax / Novapax Maschinenbedienung],MATCH($B505,tab_MinKomp[[Stanowisko / Position ]:[Stanowisko / Position ]],0)))</f>
        <v>0</v>
      </c>
      <c r="BX506" s="194">
        <f>IF(INDEX(tab_MinKomp[Obsługa maszyn Novapax / Novapax Maschinenbedienung],MATCH($B505,tab_MinKomp[[Stanowisko / Position ]:[Stanowisko / Position ]],0))="n/a","n/a",BX505-INDEX(tab_MinKomp[Obsługa maszyn Novapax / Novapax Maschinenbedienung],MATCH($B505,tab_MinKomp[[Stanowisko / Position ]:[Stanowisko / Position ]],0)))</f>
        <v>0</v>
      </c>
      <c r="BY506" s="194" t="str">
        <f>IF(INDEX(tab_MinKomp[Obsługa maszyn Engel / Engel Maschinenbedienung],MATCH($B505,tab_MinKomp[[Stanowisko / Position ]:[Stanowisko / Position ]],0))="n/a","n/a",BY505-INDEX(tab_MinKomp[Obsługa maszyn Engel / Engel Maschinenbedienung],MATCH($B505,tab_MinKomp[[Stanowisko / Position ]:[Stanowisko / Position ]],0)))</f>
        <v>n/a</v>
      </c>
      <c r="BZ506" s="194">
        <f>IF(INDEX(tab_MinKomp[Obsługa maszyn Novapax / Novapax Maschinenbedienung],MATCH($B505,tab_MinKomp[[Stanowisko / Position ]:[Stanowisko / Position ]],0))="n/a","n/a",BZ505-INDEX(tab_MinKomp[Obsługa maszyn Novapax / Novapax Maschinenbedienung],MATCH($B505,tab_MinKomp[[Stanowisko / Position ]:[Stanowisko / Position ]],0)))</f>
        <v>0</v>
      </c>
      <c r="CA506" s="194" t="str">
        <f>IF(INDEX(tab_MinKomp[Obsługa maszyn KVT / KVT Maschinenbedienung],MATCH($B505,tab_MinKomp[[Stanowisko / Position ]:[Stanowisko / Position ]],0))="n/a","n/a",CA505-INDEX(tab_MinKomp[Obsługa maszyn KVT / KVT Maschinenbedienung],MATCH($B505,tab_MinKomp[[Stanowisko / Position ]:[Stanowisko / Position ]],0)))</f>
        <v>n/a</v>
      </c>
      <c r="CB506" s="194">
        <f>IF(INDEX(tab_MinKomp[Obsługa maszyn Novapax / Novapax Maschinenbedienung],MATCH($B505,tab_MinKomp[[Stanowisko / Position ]:[Stanowisko / Position ]],0))="n/a","n/a",CB505-INDEX(tab_MinKomp[Obsługa maszyn Novapax / Novapax Maschinenbedienung],MATCH($B505,tab_MinKomp[[Stanowisko / Position ]:[Stanowisko / Position ]],0)))</f>
        <v>-1</v>
      </c>
      <c r="CC506" s="194" t="str">
        <f>IF(INDEX(tab_MinKomp[Obsługa maszyn Branson / Branson Maschinenbedienung],MATCH($B505,tab_MinKomp[[Stanowisko / Position ]:[Stanowisko / Position ]],0))="n/a","n/a",CC505-INDEX(tab_MinKomp[Obsługa maszyn Branson / Branson Maschinenbedienung],MATCH($B505,tab_MinKomp[[Stanowisko / Position ]:[Stanowisko / Position ]],0)))</f>
        <v>n/a</v>
      </c>
      <c r="CD506" s="194">
        <f>IF(INDEX(tab_MinKomp[Obsługa maszyn Novapax / Novapax Maschinenbedienung],MATCH($B505,tab_MinKomp[[Stanowisko / Position ]:[Stanowisko / Position ]],0))="n/a","n/a",CD505-INDEX(tab_MinKomp[Obsługa maszyn Novapax / Novapax Maschinenbedienung],MATCH($B505,tab_MinKomp[[Stanowisko / Position ]:[Stanowisko / Position ]],0)))</f>
        <v>0</v>
      </c>
      <c r="CE506" s="194">
        <f>IF(INDEX(tab_MinKomp[Obsługa maszyn Novapax / Novapax Maschinenbedienung],MATCH($B505,tab_MinKomp[[Stanowisko / Position ]:[Stanowisko / Position ]],0))="n/a","n/a",CE505-INDEX(tab_MinKomp[Obsługa maszyn Novapax / Novapax Maschinenbedienung],MATCH($B505,tab_MinKomp[[Stanowisko / Position ]:[Stanowisko / Position ]],0)))</f>
        <v>-1</v>
      </c>
      <c r="CF506" s="194" t="s">
        <v>248</v>
      </c>
      <c r="CG506" s="194">
        <f>IF(INDEX(tab_MinKomp[Eliminacja awarii / Beseitigung von Ausfällen],MATCH($B505,tab_MinKomp[[Stanowisko / Position ]:[Stanowisko / Position ]],0))="n/a","n/a",CG505-INDEX(tab_MinKomp[Eliminacja awarii / Beseitigung von Ausfällen],MATCH($B505,tab_MinKomp[[Stanowisko / Position ]:[Stanowisko / Position ]],0)))</f>
        <v>0</v>
      </c>
      <c r="CH506" s="194" t="str">
        <f>IF(INDEX(tab_MinKomp[Wymagania VDA 6.5 Product / Forderungen],MATCH($B505,tab_MinKomp[[Stanowisko / Position ]:[Stanowisko / Position ]],0))="n/a","n/a",CH505-INDEX(tab_MinKomp[Wymagania VDA 6.5 Product / Forderungen],MATCH($B505,tab_MinKomp[[Stanowisko / Position ]:[Stanowisko / Position ]],0)))</f>
        <v>n/a</v>
      </c>
      <c r="CI506" s="194" t="str">
        <f>IF(INDEX(tab_MinKomp[Wymagania VDA 6.5 Product / Forderungen],MATCH($B505,tab_MinKomp[[Stanowisko / Position ]:[Stanowisko / Position ]],0))="n/a","n/a",CI505-INDEX(tab_MinKomp[Wymagania VDA 6.5 Product / Forderungen],MATCH($B505,tab_MinKomp[[Stanowisko / Position ]:[Stanowisko / Position ]],0)))</f>
        <v>n/a</v>
      </c>
      <c r="CJ506" s="194" t="str">
        <f>IF(INDEX(tab_MinKomp[Wymagania VDA 6.5 Product / Forderungen],MATCH($B505,tab_MinKomp[[Stanowisko / Position ]:[Stanowisko / Position ]],0))="n/a","n/a",CJ505-INDEX(tab_MinKomp[Wymagania VDA 6.5 Product / Forderungen],MATCH($B505,tab_MinKomp[[Stanowisko / Position ]:[Stanowisko / Position ]],0)))</f>
        <v>n/a</v>
      </c>
      <c r="CK506" s="194" t="str">
        <f>IF(INDEX(tab_MinKomp[Wymagania VDA 6.5 Product / Forderungen],MATCH($B505,tab_MinKomp[[Stanowisko / Position ]:[Stanowisko / Position ]],0))="n/a","n/a",CK505-INDEX(tab_MinKomp[Wymagania VDA 6.5 Product / Forderungen],MATCH($B505,tab_MinKomp[[Stanowisko / Position ]:[Stanowisko / Position ]],0)))</f>
        <v>n/a</v>
      </c>
      <c r="CL506" s="194" t="str">
        <f>IF(INDEX(tab_MinKomp[Wymagania VDA 6.5 Product / Forderungen],MATCH($B505,tab_MinKomp[[Stanowisko / Position ]:[Stanowisko / Position ]],0))="n/a","n/a",CL505-INDEX(tab_MinKomp[Wymagania VDA 6.5 Product / Forderungen],MATCH($B505,tab_MinKomp[[Stanowisko / Position ]:[Stanowisko / Position ]],0)))</f>
        <v>n/a</v>
      </c>
      <c r="CM506" s="194" t="str">
        <f>IF(INDEX(tab_MinKomp[Informatyka ogólna (techniczne i systemowe) / Allgemeine IT (Technik und System)],MATCH($B505,tab_MinKomp[[Stanowisko / Position ]:[Stanowisko / Position ]],0))="n/a","n/a",CM505-INDEX(tab_MinKomp[Informatyka ogólna (techniczne i systemowe) / Allgemeine IT (Technik und System)],MATCH($B505,tab_MinKomp[[Stanowisko / Position ]:[Stanowisko / Position ]],0)))</f>
        <v>n/a</v>
      </c>
      <c r="CN506" s="194" t="str">
        <f>IF(INDEX(tab_MinKomp[Sieci komputerowe / Computernetzwerke],MATCH($B505,tab_MinKomp[[Stanowisko / Position ]:[Stanowisko / Position ]],0))="n/a","n/a",CN505-INDEX(tab_MinKomp[Sieci komputerowe / Computernetzwerke],MATCH($B505,tab_MinKomp[[Stanowisko / Position ]:[Stanowisko / Position ]],0)))</f>
        <v>n/a</v>
      </c>
      <c r="CO506" s="194" t="str">
        <f>IF(INDEX(tab_MinKomp[Hardware (komputery PC, drukarki biurowe i etykietowe, telefonia stacjonarna i mobilna) (PC, Drucker, Telefpne, Handys)],MATCH($B505,tab_MinKomp[[Stanowisko / Position ]:[Stanowisko / Position ]],0))="n/a","n/a",CO505-INDEX(tab_MinKomp[Hardware (komputery PC, drukarki biurowe i etykietowe, telefonia stacjonarna i mobilna) (PC, Drucker, Telefpne, Handys)],MATCH($B505,tab_MinKomp[[Stanowisko / Position ]:[Stanowisko / Position ]],0)))</f>
        <v>n/a</v>
      </c>
      <c r="CP506" s="194" t="str">
        <f>IF(INDEX(tab_MinKomp[Software &amp; Systems (MS Office, MS Remote Desktop)],MATCH($B505,tab_MinKomp[[Stanowisko / Position ]:[Stanowisko / Position ]],0))="n/a","n/a",CP505-INDEX(tab_MinKomp[Software &amp; Systems (MS Office, MS Remote Desktop)],MATCH($B505,tab_MinKomp[[Stanowisko / Position ]:[Stanowisko / Position ]],0)))</f>
        <v>n/a</v>
      </c>
      <c r="CQ506" s="194" t="str">
        <f>IF(INDEX(tab_MinKomp[Programowanie obiektowe (PHP) / Objektprogrammierung],MATCH($B505,tab_MinKomp[[Stanowisko / Position ]:[Stanowisko / Position ]],0))="n/a","n/a",CQ505-INDEX(tab_MinKomp[Programowanie obiektowe (PHP) / Objektprogrammierung],MATCH($B505,tab_MinKomp[[Stanowisko / Position ]:[Stanowisko / Position ]],0)))</f>
        <v>n/a</v>
      </c>
      <c r="CR506" s="194" t="str">
        <f>IF(INDEX(tab_MinKomp[Scrum],MATCH($B505,tab_MinKomp[[Stanowisko / Position ]:[Stanowisko / Position ]],0))="n/a","n/a",CR505-INDEX(tab_MinKomp[Scrum],MATCH($B505,tab_MinKomp[[Stanowisko / Position ]:[Stanowisko / Position ]],0)))</f>
        <v>n/a</v>
      </c>
      <c r="CS506" s="194" t="str">
        <f>IF(INDEX(tab_MinKomp[SQL (MySQL)],MATCH($B505,tab_MinKomp[[Stanowisko / Position ]:[Stanowisko / Position ]],0))="n/a","n/a",CS505-INDEX(tab_MinKomp[SQL (MySQL)],MATCH($B505,tab_MinKomp[[Stanowisko / Position ]:[Stanowisko / Position ]],0)))</f>
        <v>n/a</v>
      </c>
      <c r="CT506" s="194" t="str">
        <f>IF(INDEX(tab_MinKomp[Javascript],MATCH($B505,tab_MinKomp[[Stanowisko / Position ]:[Stanowisko / Position ]],0))="n/a","n/a",CT505-INDEX(tab_MinKomp[Javascript],MATCH($B505,tab_MinKomp[[Stanowisko / Position ]:[Stanowisko / Position ]],0)))</f>
        <v>n/a</v>
      </c>
      <c r="CU506" s="194" t="str">
        <f>IF(INDEX(tab_MinKomp[Joomla],MATCH($B505,tab_MinKomp[[Stanowisko / Position ]:[Stanowisko / Position ]],0))="n/a","n/a",CU505-INDEX(tab_MinKomp[Joomla],MATCH($B505,tab_MinKomp[[Stanowisko / Position ]:[Stanowisko / Position ]],0)))</f>
        <v>n/a</v>
      </c>
      <c r="CV506" s="194" t="str">
        <f>IF(INDEX(tab_MinKomp[Bash],MATCH($B505,tab_MinKomp[[Stanowisko / Position ]:[Stanowisko / Position ]],0))="n/a","n/a",CV505-INDEX(tab_MinKomp[Bash],MATCH($B505,tab_MinKomp[[Stanowisko / Position ]:[Stanowisko / Position ]],0)))</f>
        <v>n/a</v>
      </c>
      <c r="CW506" s="194">
        <f>IF(INDEX(tab_MinKomp[Systemy MES (HYDRA / SFMS)],MATCH($B505,tab_MinKomp[[Stanowisko / Position ]:[Stanowisko / Position ]],0))="n/a","n/a",CW505-INDEX(tab_MinKomp[Systemy MES (HYDRA / SFMS)],MATCH($B505,tab_MinKomp[[Stanowisko / Position ]:[Stanowisko / Position ]],0)))</f>
        <v>0</v>
      </c>
      <c r="CX506" s="194" t="str">
        <f>IF(INDEX(tab_MinKomp[HTML / CSS],MATCH($B505,tab_MinKomp[[Stanowisko / Position ]:[Stanowisko / Position ]],0))="n/a","n/a",CX505-INDEX(tab_MinKomp[HTML / CSS],MATCH($B505,tab_MinKomp[[Stanowisko / Position ]:[Stanowisko / Position ]],0)))</f>
        <v>n/a</v>
      </c>
      <c r="CY506" s="194" t="str">
        <f>IF(INDEX(tab_MinKomp[SYSTEM PR],MATCH($B505,tab_MinKomp[[Stanowisko / Position ]:[Stanowisko / Position ]],0))="n/a","n/a",CY505-INDEX(tab_MinKomp[SYSTEM PR],MATCH($B505,tab_MinKomp[[Stanowisko / Position ]:[Stanowisko / Position ]],0)))</f>
        <v>n/a</v>
      </c>
      <c r="CZ506" s="194" t="str">
        <f>IF(INDEX(tab_MinKomp[System Einkauf XP / EBA],MATCH($B505,tab_MinKomp[[Stanowisko / Position ]:[Stanowisko / Position ]],0))="n/a","n/a",CZ505-INDEX(tab_MinKomp[System Einkauf XP / EBA],MATCH($B505,tab_MinKomp[[Stanowisko / Position ]:[Stanowisko / Position ]],0)))</f>
        <v>n/a</v>
      </c>
      <c r="DA506" s="194" t="str">
        <f>IF(INDEX(tab_MinKomp[Techniki negocjacyjne / Verhandlungstechniken],MATCH($B505,tab_MinKomp[[Stanowisko / Position ]:[Stanowisko / Position ]],0))="n/a","n/a",DA505-INDEX(tab_MinKomp[Techniki negocjacyjne / Verhandlungstechniken],MATCH($B505,tab_MinKomp[[Stanowisko / Position ]:[Stanowisko / Position ]],0)))</f>
        <v>n/a</v>
      </c>
      <c r="DB506" s="194" t="str">
        <f>IF(INDEX(tab_MinKomp[Znajomość rynku branżowego / Kenntnis des Industrie Marktes],MATCH($B505,tab_MinKomp[[Stanowisko / Position ]:[Stanowisko / Position ]],0))="n/a","n/a",DB505-INDEX(tab_MinKomp[Znajomość rynku branżowego / Kenntnis des Industrie Marktes],MATCH($B505,tab_MinKomp[[Stanowisko / Position ]:[Stanowisko / Position ]],0)))</f>
        <v>n/a</v>
      </c>
      <c r="DC506" s="194" t="str">
        <f>IF(INDEX(tab_MinKomp[SUPPLIER MANAGEMENT],MATCH($B505,tab_MinKomp[[Stanowisko / Position ]:[Stanowisko / Position ]],0))="n/a","n/a",DC505-INDEX(tab_MinKomp[SUPPLIER MANAGEMENT],MATCH($B505,tab_MinKomp[[Stanowisko / Position ]:[Stanowisko / Position ]],0)))</f>
        <v>n/a</v>
      </c>
      <c r="DD506" s="194" t="str">
        <f>IF(INDEX(tab_MinKomp[SUPPLIER MANAGEMENT],MATCH($B505,tab_MinKomp[[Stanowisko / Position ]:[Stanowisko / Position ]],0))="n/a","n/a",DD505-INDEX(tab_MinKomp[SUPPLIER MANAGEMENT],MATCH($B505,tab_MinKomp[[Stanowisko / Position ]:[Stanowisko / Position ]],0)))</f>
        <v>n/a</v>
      </c>
      <c r="DE506" s="194" t="str">
        <f>IF(INDEX(tab_MinKomp[SUPPLIER MANAGEMENT],MATCH($B505,tab_MinKomp[[Stanowisko / Position ]:[Stanowisko / Position ]],0))="n/a","n/a",DE505-INDEX(tab_MinKomp[SUPPLIER MANAGEMENT],MATCH($B505,tab_MinKomp[[Stanowisko / Position ]:[Stanowisko / Position ]],0)))</f>
        <v>n/a</v>
      </c>
      <c r="DF506" s="194">
        <f>IF(INDEX(tab_MinKomp[LEAN MANAGEMENT],MATCH($B505,tab_MinKomp[[Stanowisko / Position ]:[Stanowisko / Position ]],0))="n/a","n/a",DF505-INDEX(tab_MinKomp[LEAN MANAGEMENT],MATCH($B505,tab_MinKomp[[Stanowisko / Position ]:[Stanowisko / Position ]],0)))</f>
        <v>0</v>
      </c>
      <c r="DG506" s="194" t="str">
        <f>IF(INDEX(tab_MinKomp[PPAP/PSW],MATCH($B505,tab_MinKomp[[Stanowisko / Position ]:[Stanowisko / Position ]],0))="n/a","n/a",DG505-INDEX(tab_MinKomp[PPAP/PSW],MATCH($B505,tab_MinKomp[[Stanowisko / Position ]:[Stanowisko / Position ]],0)))</f>
        <v>n/a</v>
      </c>
      <c r="DH506" s="194" t="str">
        <f>IF(INDEX(tab_MinKomp[SUPPLIER MANAGEMENT],MATCH($B505,tab_MinKomp[[Stanowisko / Position ]:[Stanowisko / Position ]],0))="n/a","n/a",DH505-INDEX(tab_MinKomp[SUPPLIER MANAGEMENT],MATCH($B505,tab_MinKomp[[Stanowisko / Position ]:[Stanowisko / Position ]],0)))</f>
        <v>n/a</v>
      </c>
      <c r="DI506" s="194" t="str">
        <f>IF(INDEX(tab_MinKomp[OBSŁUGA PORTALI KLIENTA / Kundenportale],MATCH($B505,tab_MinKomp[[Stanowisko / Position ]:[Stanowisko / Position ]],0))="n/a","n/a",DI505-INDEX(tab_MinKomp[OBSŁUGA PORTALI KLIENTA / Kundenportale],MATCH($B505,tab_MinKomp[[Stanowisko / Position ]:[Stanowisko / Position ]],0)))</f>
        <v>n/a</v>
      </c>
      <c r="DJ506" s="194" t="str">
        <f>IF(INDEX(tab_MinKomp[Obsługa systemu BABTECQ / BABTECQ System],MATCH($B505,tab_MinKomp[[Stanowisko / Position ]:[Stanowisko / Position ]],0))="n/a","n/a",DJ505-INDEX(tab_MinKomp[Obsługa systemu BABTECQ / BABTECQ System],MATCH($B505,tab_MinKomp[[Stanowisko / Position ]:[Stanowisko / Position ]],0)))</f>
        <v>n/a</v>
      </c>
      <c r="DK506" s="194" t="str">
        <f>IF(INDEX(tab_MinKomp[Rysunek techniczny / technische Zeichnung],MATCH($B505,tab_MinKomp[[Stanowisko / Position ]:[Stanowisko / Position ]],0))="n/a","n/a",DK505-INDEX(tab_MinKomp[Rysunek techniczny / technische Zeichnung],MATCH($B505,tab_MinKomp[[Stanowisko / Position ]:[Stanowisko / Position ]],0)))</f>
        <v>n/a</v>
      </c>
      <c r="DL506" s="194" t="str">
        <f>IF(INDEX(tab_MinKomp[Kalibracja / Kalibrierung],MATCH($B505,tab_MinKomp[[Stanowisko / Position ]:[Stanowisko / Position ]],0))="n/a","n/a",DL505-INDEX(tab_MinKomp[Kalibracja / Kalibrierung],MATCH($B505,tab_MinKomp[[Stanowisko / Position ]:[Stanowisko / Position ]],0)))</f>
        <v>n/a</v>
      </c>
      <c r="DM506" s="194" t="str">
        <f>IF(INDEX(tab_MinKomp[Rekwalifikacja / Requalifizierung],MATCH($B505,tab_MinKomp[[Stanowisko / Position ]:[Stanowisko / Position ]],0))="n/a","n/a",DM505-INDEX(tab_MinKomp[Rekwalifikacja / Requalifizierung],MATCH($B505,tab_MinKomp[[Stanowisko / Position ]:[Stanowisko / Position ]],0)))</f>
        <v>n/a</v>
      </c>
      <c r="DN506" s="190" t="str">
        <f>IF(INDEX(tab_MinKomp[Testy czystości / Reinheitstests],MATCH($B505,tab_MinKomp[[Stanowisko / Position ]:[Stanowisko / Position ]],0))="n/a","n/a",DN505-INDEX(tab_MinKomp[Testy czystości / Reinheitstests],MATCH($B505,tab_MinKomp[[Stanowisko / Position ]:[Stanowisko / Position ]],0)))</f>
        <v>n/a</v>
      </c>
      <c r="DO506" s="190" t="str">
        <f>IF(INDEX(tab_MinKomp[Testy czystości / Reinheitstests],MATCH($B505,tab_MinKomp[[Stanowisko / Position ]:[Stanowisko / Position ]],0))="n/a","n/a",DO505-INDEX(tab_MinKomp[Testy czystości / Reinheitstests],MATCH($B505,tab_MinKomp[[Stanowisko / Position ]:[Stanowisko / Position ]],0)))</f>
        <v>n/a</v>
      </c>
      <c r="DP506" s="190" t="str">
        <f>IF(INDEX(tab_MinKomp[Testy czystości / Reinheitstests],MATCH($B505,tab_MinKomp[[Stanowisko / Position ]:[Stanowisko / Position ]],0))="n/a","n/a",DP505-INDEX(tab_MinKomp[Testy czystości / Reinheitstests],MATCH($B505,tab_MinKomp[[Stanowisko / Position ]:[Stanowisko / Position ]],0)))</f>
        <v>n/a</v>
      </c>
      <c r="DQ506" s="190" t="str">
        <f>IF(INDEX(tab_MinKomp[Testy czystości / Reinheitstests],MATCH($B505,tab_MinKomp[[Stanowisko / Position ]:[Stanowisko / Position ]],0))="n/a","n/a",DQ505-INDEX(tab_MinKomp[Testy czystości / Reinheitstests],MATCH($B505,tab_MinKomp[[Stanowisko / Position ]:[Stanowisko / Position ]],0)))</f>
        <v>n/a</v>
      </c>
      <c r="DR506" s="190" t="str">
        <f>IF(INDEX(tab_MinKomp[Testy czystości / Reinheitstests],MATCH($B505,tab_MinKomp[[Stanowisko / Position ]:[Stanowisko / Position ]],0))="n/a","n/a",DR505-INDEX(tab_MinKomp[Testy czystości / Reinheitstests],MATCH($B505,tab_MinKomp[[Stanowisko / Position ]:[Stanowisko / Position ]],0)))</f>
        <v>n/a</v>
      </c>
      <c r="DS506" s="190" t="str">
        <f>IF(INDEX(tab_MinKomp[Testy czystości / Reinheitstests],MATCH($B505,tab_MinKomp[[Stanowisko / Position ]:[Stanowisko / Position ]],0))="n/a","n/a",DS505-INDEX(tab_MinKomp[Testy czystości / Reinheitstests],MATCH($B505,tab_MinKomp[[Stanowisko / Position ]:[Stanowisko / Position ]],0)))</f>
        <v>n/a</v>
      </c>
      <c r="DT506" s="194" t="str">
        <f>IF(INDEX(tab_MinKomp[SUPPLIER MANAGEMENT],MATCH($B505,tab_MinKomp[[Stanowisko / Position ]:[Stanowisko / Position ]],0))="n/a","n/a",DT505-INDEX(tab_MinKomp[SUPPLIER MANAGEMENT],MATCH($B505,tab_MinKomp[[Stanowisko / Position ]:[Stanowisko / Position ]],0)))</f>
        <v>n/a</v>
      </c>
      <c r="DU506" s="190" t="str">
        <f>IF(INDEX(tab_MinKomp[Testy czystości / Reinheitstests],MATCH($B505,tab_MinKomp[[Stanowisko / Position ]:[Stanowisko / Position ]],0))="n/a","n/a",DU505-INDEX(tab_MinKomp[Testy czystości / Reinheitstests],MATCH($B505,tab_MinKomp[[Stanowisko / Position ]:[Stanowisko / Position ]],0)))</f>
        <v>n/a</v>
      </c>
      <c r="DV506" s="190" t="str">
        <f>IF(INDEX(tab_MinKomp[Testy czystości / Reinheitstests],MATCH($B505,tab_MinKomp[[Stanowisko / Position ]:[Stanowisko / Position ]],0))="n/a","n/a",DV505-INDEX(tab_MinKomp[Testy czystości / Reinheitstests],MATCH($B505,tab_MinKomp[[Stanowisko / Position ]:[Stanowisko / Position ]],0)))</f>
        <v>n/a</v>
      </c>
      <c r="DW506" s="190" t="str">
        <f>IF(INDEX(tab_MinKomp[Testy czystości / Reinheitstests],MATCH($B505,tab_MinKomp[[Stanowisko / Position ]:[Stanowisko / Position ]],0))="n/a","n/a",DW505-INDEX(tab_MinKomp[Testy czystości / Reinheitstests],MATCH($B505,tab_MinKomp[[Stanowisko / Position ]:[Stanowisko / Position ]],0)))</f>
        <v>n/a</v>
      </c>
      <c r="DX506" s="190" t="str">
        <f>IF(INDEX(tab_MinKomp[Testy czystości / Reinheitstests],MATCH($B505,tab_MinKomp[[Stanowisko / Position ]:[Stanowisko / Position ]],0))="n/a","n/a",DX505-INDEX(tab_MinKomp[Testy czystości / Reinheitstests],MATCH($B505,tab_MinKomp[[Stanowisko / Position ]:[Stanowisko / Position ]],0)))</f>
        <v>n/a</v>
      </c>
      <c r="DY506" s="190" t="str">
        <f>IF(INDEX(tab_MinKomp[Testy czystości / Reinheitstests],MATCH($B505,tab_MinKomp[[Stanowisko / Position ]:[Stanowisko / Position ]],0))="n/a","n/a",DY505-INDEX(tab_MinKomp[Testy czystości / Reinheitstests],MATCH($B505,tab_MinKomp[[Stanowisko / Position ]:[Stanowisko / Position ]],0)))</f>
        <v>n/a</v>
      </c>
      <c r="DZ506" s="190" t="str">
        <f>IF(INDEX(tab_MinKomp[Testy czystości / Reinheitstests],MATCH($B505,tab_MinKomp[[Stanowisko / Position ]:[Stanowisko / Position ]],0))="n/a","n/a",DZ505-INDEX(tab_MinKomp[Testy czystości / Reinheitstests],MATCH($B505,tab_MinKomp[[Stanowisko / Position ]:[Stanowisko / Position ]],0)))</f>
        <v>n/a</v>
      </c>
      <c r="EA506" s="194" t="str">
        <f>IF(INDEX(tab_MinKomp[SUPPLIER MANAGEMENT],MATCH($B505,tab_MinKomp[[Stanowisko / Position ]:[Stanowisko / Position ]],0))="n/a","n/a",EA505-INDEX(tab_MinKomp[SUPPLIER MANAGEMENT],MATCH($B505,tab_MinKomp[[Stanowisko / Position ]:[Stanowisko / Position ]],0)))</f>
        <v>n/a</v>
      </c>
      <c r="EB506" s="190" t="str">
        <f>IF(INDEX(tab_MinKomp[Testy czystości / Reinheitstests],MATCH($B505,tab_MinKomp[[Stanowisko / Position ]:[Stanowisko / Position ]],0))="n/a","n/a",EB505-INDEX(tab_MinKomp[Testy czystości / Reinheitstests],MATCH($B505,tab_MinKomp[[Stanowisko / Position ]:[Stanowisko / Position ]],0)))</f>
        <v>n/a</v>
      </c>
      <c r="EC506" s="190" t="str">
        <f>IF(INDEX(tab_MinKomp[Testy czystości / Reinheitstests],MATCH($B505,tab_MinKomp[[Stanowisko / Position ]:[Stanowisko / Position ]],0))="n/a","n/a",EC505-INDEX(tab_MinKomp[Testy czystości / Reinheitstests],MATCH($B505,tab_MinKomp[[Stanowisko / Position ]:[Stanowisko / Position ]],0)))</f>
        <v>n/a</v>
      </c>
      <c r="ED506" s="190" t="str">
        <f>IF(INDEX(tab_MinKomp[Testy czystości / Reinheitstests],MATCH($B505,tab_MinKomp[[Stanowisko / Position ]:[Stanowisko / Position ]],0))="n/a","n/a",ED505-INDEX(tab_MinKomp[Testy czystości / Reinheitstests],MATCH($B505,tab_MinKomp[[Stanowisko / Position ]:[Stanowisko / Position ]],0)))</f>
        <v>n/a</v>
      </c>
      <c r="EE506" s="190" t="str">
        <f>IF(INDEX(tab_MinKomp[Testy czystości / Reinheitstests],MATCH($B505,tab_MinKomp[[Stanowisko / Position ]:[Stanowisko / Position ]],0))="n/a","n/a",EE505-INDEX(tab_MinKomp[Testy czystości / Reinheitstests],MATCH($B505,tab_MinKomp[[Stanowisko / Position ]:[Stanowisko / Position ]],0)))</f>
        <v>n/a</v>
      </c>
      <c r="EF506" s="190" t="str">
        <f>IF(INDEX(tab_MinKomp[Testy czystości / Reinheitstests],MATCH($B505,tab_MinKomp[[Stanowisko / Position ]:[Stanowisko / Position ]],0))="n/a","n/a",EF505-INDEX(tab_MinKomp[Testy czystości / Reinheitstests],MATCH($B505,tab_MinKomp[[Stanowisko / Position ]:[Stanowisko / Position ]],0)))</f>
        <v>n/a</v>
      </c>
      <c r="EG506" s="190" t="str">
        <f>IF(INDEX(tab_MinKomp[Testy czystości / Reinheitstests],MATCH($B505,tab_MinKomp[[Stanowisko / Position ]:[Stanowisko / Position ]],0))="n/a","n/a",EG505-INDEX(tab_MinKomp[Testy czystości / Reinheitstests],MATCH($B505,tab_MinKomp[[Stanowisko / Position ]:[Stanowisko / Position ]],0)))</f>
        <v>n/a</v>
      </c>
      <c r="EH506" s="190" t="str">
        <f>IF(INDEX(tab_MinKomp[Testy czystości / Reinheitstests],MATCH($B505,tab_MinKomp[[Stanowisko / Position ]:[Stanowisko / Position ]],0))="n/a","n/a",EH505-INDEX(tab_MinKomp[Testy czystości / Reinheitstests],MATCH($B505,tab_MinKomp[[Stanowisko / Position ]:[Stanowisko / Position ]],0)))</f>
        <v>n/a</v>
      </c>
      <c r="EI506" s="190" t="str">
        <f>IF(INDEX(tab_MinKomp[Testy czystości / Reinheitstests],MATCH($B505,tab_MinKomp[[Stanowisko / Position ]:[Stanowisko / Position ]],0))="n/a","n/a",EI505-INDEX(tab_MinKomp[Testy czystości / Reinheitstests],MATCH($B505,tab_MinKomp[[Stanowisko / Position ]:[Stanowisko / Position ]],0)))</f>
        <v>n/a</v>
      </c>
      <c r="EJ506" s="190" t="str">
        <f>IF(INDEX(tab_MinKomp[Testy czystości / Reinheitstests],MATCH($B505,tab_MinKomp[[Stanowisko / Position ]:[Stanowisko / Position ]],0))="n/a","n/a",EJ505-INDEX(tab_MinKomp[Testy czystości / Reinheitstests],MATCH($B505,tab_MinKomp[[Stanowisko / Position ]:[Stanowisko / Position ]],0)))</f>
        <v>n/a</v>
      </c>
      <c r="EK506" s="190" t="str">
        <f>IF(INDEX(tab_MinKomp[Testy czystości / Reinheitstests],MATCH($B505,tab_MinKomp[[Stanowisko / Position ]:[Stanowisko / Position ]],0))="n/a","n/a",EK505-INDEX(tab_MinKomp[Testy czystości / Reinheitstests],MATCH($B505,tab_MinKomp[[Stanowisko / Position ]:[Stanowisko / Position ]],0)))</f>
        <v>n/a</v>
      </c>
      <c r="EL506" s="190" t="str">
        <f>IF(INDEX(tab_MinKomp[Testy czystości / Reinheitstests],MATCH($B505,tab_MinKomp[[Stanowisko / Position ]:[Stanowisko / Position ]],0))="n/a","n/a",EL505-INDEX(tab_MinKomp[Testy czystości / Reinheitstests],MATCH($B505,tab_MinKomp[[Stanowisko / Position ]:[Stanowisko / Position ]],0)))</f>
        <v>n/a</v>
      </c>
      <c r="EM506" s="190" t="str">
        <f>IF(INDEX(tab_MinKomp[Testy czystości / Reinheitstests],MATCH($B505,tab_MinKomp[[Stanowisko / Position ]:[Stanowisko / Position ]],0))="n/a","n/a",EM505-INDEX(tab_MinKomp[Testy czystości / Reinheitstests],MATCH($B505,tab_MinKomp[[Stanowisko / Position ]:[Stanowisko / Position ]],0)))</f>
        <v>n/a</v>
      </c>
      <c r="EN506" s="190" t="str">
        <f>IF(INDEX(tab_MinKomp[Testy czystości / Reinheitstests],MATCH($B505,tab_MinKomp[[Stanowisko / Position ]:[Stanowisko / Position ]],0))="n/a","n/a",EN505-INDEX(tab_MinKomp[Testy czystości / Reinheitstests],MATCH($B505,tab_MinKomp[[Stanowisko / Position ]:[Stanowisko / Position ]],0)))</f>
        <v>n/a</v>
      </c>
      <c r="EO506" s="194" t="str">
        <f>IF(INDEX(tab_MinKomp[Konserwacja Rep],MATCH($B505,tab_MinKomp[[Stanowisko / Position ]:[Stanowisko / Position ]],0))="n/a","n/a",EO505-INDEX(tab_MinKomp[Konserwacja Rep],MATCH($B505,tab_MinKomp[[Stanowisko / Position ]:[Stanowisko / Position ]],0)))</f>
        <v>n/a</v>
      </c>
      <c r="EP506" s="194" t="str">
        <f>IF(INDEX(tab_MinKomp[[Konserwacja Engel ]],MATCH($B505,tab_MinKomp[[Stanowisko / Position ]:[Stanowisko / Position ]],0))="n/a","n/a",EP505-INDEX(tab_MinKomp[[Konserwacja Engel ]],MATCH($B505,tab_MinKomp[[Stanowisko / Position ]:[Stanowisko / Position ]],0)))</f>
        <v>n/a</v>
      </c>
      <c r="EQ506" s="194" t="str">
        <f>IF(INDEX(tab_MinKomp[Konserwacja B 50],MATCH($B505,tab_MinKomp[[Stanowisko / Position ]:[Stanowisko / Position ]],0))="n/a","n/a",EQ505-INDEX(tab_MinKomp[Konserwacja B 50],MATCH($B505,tab_MinKomp[[Stanowisko / Position ]:[Stanowisko / Position ]],0)))</f>
        <v>n/a</v>
      </c>
      <c r="ER506" s="194" t="str">
        <f>IF(INDEX(tab_MinKomp[[Konserwacja EOL ]],MATCH($B505,tab_MinKomp[[Stanowisko / Position ]:[Stanowisko / Position ]],0))="n/a","n/a",ER505-INDEX(tab_MinKomp[[Konserwacja EOL ]],MATCH($B505,tab_MinKomp[[Stanowisko / Position ]:[Stanowisko / Position ]],0)))</f>
        <v>n/a</v>
      </c>
      <c r="ES506" s="194" t="str">
        <f>IF(INDEX(tab_MinKomp[Konserwacja Branson],MATCH($B505,tab_MinKomp[[Stanowisko / Position ]:[Stanowisko / Position ]],0))="n/a","n/a",ES505-INDEX(tab_MinKomp[Konserwacja Branson],MATCH($B505,tab_MinKomp[[Stanowisko / Position ]:[Stanowisko / Position ]],0)))</f>
        <v>n/a</v>
      </c>
      <c r="ET506" s="194" t="str">
        <f>IF(INDEX(tab_MinKomp[Konserwacja coolery],MATCH($B505,tab_MinKomp[[Stanowisko / Position ]:[Stanowisko / Position ]],0))="n/a","n/a",ET505-INDEX(tab_MinKomp[Konserwacja coolery],MATCH($B505,tab_MinKomp[[Stanowisko / Position ]:[Stanowisko / Position ]],0)))</f>
        <v>n/a</v>
      </c>
      <c r="EU506" s="194" t="str">
        <f>IF(INDEX(tab_MinKomp[Konserwacja piecy],MATCH($B505,tab_MinKomp[[Stanowisko / Position ]:[Stanowisko / Position ]],0))="n/a","n/a",EU505-INDEX(tab_MinKomp[Konserwacja piecy],MATCH($B505,tab_MinKomp[[Stanowisko / Position ]:[Stanowisko / Position ]],0)))</f>
        <v>n/a</v>
      </c>
      <c r="EV506" s="194" t="str">
        <f>IF(INDEX(tab_MinKomp[Rysunek techniczny- czytanie],MATCH($B505,tab_MinKomp[[Stanowisko / Position ]:[Stanowisko / Position ]],0))="n/a","n/a",EV505-INDEX(tab_MinKomp[Rysunek techniczny- czytanie],MATCH($B505,tab_MinKomp[[Stanowisko / Position ]:[Stanowisko / Position ]],0)))</f>
        <v>n/a</v>
      </c>
      <c r="EW506" s="194" t="str">
        <f>IF(INDEX(tab_MinKomp[Elektryka],MATCH($B505,tab_MinKomp[[Stanowisko / Position ]:[Stanowisko / Position ]],0))="n/a","n/a",EW505-INDEX(tab_MinKomp[Elektryka],MATCH($B505,tab_MinKomp[[Stanowisko / Position ]:[Stanowisko / Position ]],0)))</f>
        <v>n/a</v>
      </c>
      <c r="EX506" s="194" t="str">
        <f>IF(INDEX(tab_MinKomp[Pneumatyka],MATCH($B505,tab_MinKomp[[Stanowisko / Position ]:[Stanowisko / Position ]],0))="n/a","n/a",EX505-INDEX(tab_MinKomp[Pneumatyka],MATCH($B505,tab_MinKomp[[Stanowisko / Position ]:[Stanowisko / Position ]],0)))</f>
        <v>n/a</v>
      </c>
      <c r="EY506" s="194" t="str">
        <f>IF(INDEX(tab_MinKomp[[Hydraulika ]],MATCH($B505,tab_MinKomp[[Stanowisko / Position ]:[Stanowisko / Position ]],0))="n/a","n/a",EY505-INDEX(tab_MinKomp[[Hydraulika ]],MATCH($B505,tab_MinKomp[[Stanowisko / Position ]:[Stanowisko / Position ]],0)))</f>
        <v>n/a</v>
      </c>
      <c r="EZ506" s="194" t="str">
        <f>IF(INDEX(tab_MinKomp[Podciśnienie],MATCH($B505,tab_MinKomp[[Stanowisko / Position ]:[Stanowisko / Position ]],0))="n/a","n/a",EZ505-INDEX(tab_MinKomp[Podciśnienie],MATCH($B505,tab_MinKomp[[Stanowisko / Position ]:[Stanowisko / Position ]],0)))</f>
        <v>n/a</v>
      </c>
      <c r="FA506" s="194" t="str">
        <f>IF(INDEX(tab_MinKomp[Usuwanie awarii],MATCH($B505,tab_MinKomp[[Stanowisko / Position ]:[Stanowisko / Position ]],0))="n/a","n/a",FA505-INDEX(tab_MinKomp[Usuwanie awarii],MATCH($B505,tab_MinKomp[[Stanowisko / Position ]:[Stanowisko / Position ]],0)))</f>
        <v>n/a</v>
      </c>
      <c r="FB506" s="194" t="str">
        <f>IF(INDEX(tab_MinKomp[Obsługa robotów],MATCH($B505,tab_MinKomp[[Stanowisko / Position ]:[Stanowisko / Position ]],0))="n/a","n/a",FB505-INDEX(tab_MinKomp[Obsługa robotów],MATCH($B505,tab_MinKomp[[Stanowisko / Position ]:[Stanowisko / Position ]],0)))</f>
        <v>n/a</v>
      </c>
      <c r="FC506" s="194" t="str">
        <f>IF(INDEX(tab_MinKomp[Obsługa sterowania maszyny],MATCH($B505,tab_MinKomp[[Stanowisko / Position ]:[Stanowisko / Position ]],0))="n/a","n/a",FC505-INDEX(tab_MinKomp[Obsługa sterowania maszyny],MATCH($B505,tab_MinKomp[[Stanowisko / Position ]:[Stanowisko / Position ]],0)))</f>
        <v>n/a</v>
      </c>
      <c r="FD506" s="194" t="str">
        <f>IF(INDEX(tab_MinKomp[Usuwanie przyczyn żródłowych],MATCH($B505,tab_MinKomp[[Stanowisko / Position ]:[Stanowisko / Position ]],0))="n/a","n/a",FD505-INDEX(tab_MinKomp[Usuwanie przyczyn żródłowych],MATCH($B505,tab_MinKomp[[Stanowisko / Position ]:[Stanowisko / Position ]],0)))</f>
        <v>n/a</v>
      </c>
      <c r="FE506" s="194" t="str">
        <f>IF(INDEX(tab_MinKomp[Cmms stosowanie],MATCH($B505,tab_MinKomp[[Stanowisko / Position ]:[Stanowisko / Position ]],0))="n/a","n/a",FE505-INDEX(tab_MinKomp[Cmms stosowanie],MATCH($B505,tab_MinKomp[[Stanowisko / Position ]:[Stanowisko / Position ]],0)))</f>
        <v>n/a</v>
      </c>
      <c r="FF506" s="190" t="str">
        <f>IF(INDEX(tab_MinKomp[Testy czystości / Reinheitstests],MATCH($B505,tab_MinKomp[[Stanowisko / Position ]:[Stanowisko / Position ]],0))="n/a","n/a",FF505-INDEX(tab_MinKomp[Testy czystości / Reinheitstests],MATCH($B505,tab_MinKomp[[Stanowisko / Position ]:[Stanowisko / Position ]],0)))</f>
        <v>n/a</v>
      </c>
      <c r="FG506" s="194" t="str">
        <f>IF(INDEX(tab_MinKomp[Czyszczenie form plastikowych],MATCH($B505,tab_MinKomp[[Stanowisko / Position ]:[Stanowisko / Position ]],0))="n/a","n/a",FG505-INDEX(tab_MinKomp[Czyszczenie form plastikowych],MATCH($B505,tab_MinKomp[[Stanowisko / Position ]:[Stanowisko / Position ]],0)))</f>
        <v>n/a</v>
      </c>
      <c r="FH506" s="194" t="str">
        <f>IF(INDEX(tab_MinKomp[Wymiana form plastik],MATCH($B505,tab_MinKomp[[Stanowisko / Position ]:[Stanowisko / Position ]],0))="n/a","n/a",FH505-INDEX(tab_MinKomp[Wymiana form plastik],MATCH($B505,tab_MinKomp[[Stanowisko / Position ]:[Stanowisko / Position ]],0)))</f>
        <v>n/a</v>
      </c>
      <c r="FI506" s="194" t="str">
        <f>IF(INDEX(tab_MinKomp[Wymiana form guma],MATCH($B505,tab_MinKomp[[Stanowisko / Position ]:[Stanowisko / Position ]],0))="n/a","n/a",FI505-INDEX(tab_MinKomp[Wymiana form guma],MATCH($B505,tab_MinKomp[[Stanowisko / Position ]:[Stanowisko / Position ]],0)))</f>
        <v>n/a</v>
      </c>
      <c r="FJ506" s="194" t="str">
        <f>IF(INDEX(tab_MinKomp[Konserwacja KK],MATCH($B505,tab_MinKomp[[Stanowisko / Position ]:[Stanowisko / Position ]],0))="n/a","n/a",FJ505-INDEX(tab_MinKomp[Konserwacja KK],MATCH($B505,tab_MinKomp[[Stanowisko / Position ]:[Stanowisko / Position ]],0)))</f>
        <v>n/a</v>
      </c>
      <c r="FK506" s="194" t="str">
        <f>IF(INDEX(tab_MinKomp[Konserwacja form guma],MATCH($B505,tab_MinKomp[[Stanowisko / Position ]:[Stanowisko / Position ]],0))="n/a","n/a",FK505-INDEX(tab_MinKomp[Konserwacja form guma],MATCH($B505,tab_MinKomp[[Stanowisko / Position ]:[Stanowisko / Position ]],0)))</f>
        <v>n/a</v>
      </c>
      <c r="FL506" s="194" t="str">
        <f>IF(INDEX(tab_MinKomp[Konserwacja form plastiki],MATCH($B505,tab_MinKomp[[Stanowisko / Position ]:[Stanowisko / Position ]],0))="n/a","n/a",FL505-INDEX(tab_MinKomp[Konserwacja form plastiki],MATCH($B505,tab_MinKomp[[Stanowisko / Position ]:[Stanowisko / Position ]],0)))</f>
        <v>n/a</v>
      </c>
      <c r="FM506" s="194" t="str">
        <f>IF(INDEX(tab_MinKomp[Konserwacja Gorącego Kanału],MATCH($B505,tab_MinKomp[[Stanowisko / Position ]:[Stanowisko / Position ]],0))="n/a","n/a",FM505-INDEX(tab_MinKomp[Konserwacja Gorącego Kanału],MATCH($B505,tab_MinKomp[[Stanowisko / Position ]:[Stanowisko / Position ]],0)))</f>
        <v>n/a</v>
      </c>
      <c r="FN506" s="196" t="s">
        <v>248</v>
      </c>
      <c r="FO506" s="196" t="s">
        <v>248</v>
      </c>
      <c r="FP506" s="196" t="s">
        <v>248</v>
      </c>
      <c r="FQ506" s="196" t="str">
        <f>IF(INDEX(tab_MinKomp[Język angielski / Englisch],MATCH($B505,tab_MinKomp[[Stanowisko / Position ]:[Stanowisko / Position ]],0))="n/a","n/a",FQ505-INDEX(tab_MinKomp[Język angielski / Englisch],MATCH($B505,tab_MinKomp[[Stanowisko / Position ]:[Stanowisko / Position ]],0)))</f>
        <v>n/a</v>
      </c>
      <c r="FR506" s="196" t="str">
        <f>IF(INDEX(tab_MinKomp[Język niemiecki / Deutsch],MATCH($B505,tab_MinKomp[[Stanowisko / Position ]:[Stanowisko / Position ]],0))="n/a","n/a",FR505-INDEX(tab_MinKomp[Język niemiecki / Deutsch],MATCH($B505,tab_MinKomp[[Stanowisko / Position ]:[Stanowisko / Position ]],0)))</f>
        <v>n/a</v>
      </c>
      <c r="FS506" s="194">
        <f>IF(INDEX(tab_MinKomp[Zarządzanie dokumentacją procesową / Process dokumentation management],MATCH($B505,tab_MinKomp[[Stanowisko / Position ]:[Stanowisko / Position ]],0))="n/a","n/a",FS505-INDEX(tab_MinKomp[Zarządzanie dokumentacją procesową / Process dokumentation management],MATCH($B505,tab_MinKomp[[Stanowisko / Position ]:[Stanowisko / Position ]],0)))</f>
        <v>0</v>
      </c>
      <c r="FT506" s="194">
        <f>IF(INDEX(tab_MinKomp[Znajomość procesów z obszaru / Kenntiss der prozesse in dem Bereich],MATCH($B505,tab_MinKomp[[Stanowisko / Position ]:[Stanowisko / Position ]],0))="n/a","n/a",FT505-INDEX(tab_MinKomp[Znajomość procesów z obszaru / Kenntiss der prozesse in dem Bereich],MATCH($B505,tab_MinKomp[[Stanowisko / Position ]:[Stanowisko / Position ]],0)))</f>
        <v>-1</v>
      </c>
      <c r="FU506" s="194">
        <f>IF(INDEX(tab_MinKomp[optymalizacja procesów / Prozessoptymalisierung],MATCH($B505,tab_MinKomp[[Stanowisko / Position ]:[Stanowisko / Position ]],0))="n/a","n/a",FU505-INDEX(tab_MinKomp[optymalizacja procesów / Prozessoptymalisierung],MATCH($B505,tab_MinKomp[[Stanowisko / Position ]:[Stanowisko / Position ]],0)))</f>
        <v>0</v>
      </c>
      <c r="FV506" s="194">
        <f>IF(INDEX(tab_MinKomp[Umiejętności szkoleniowe / Trainingsfähigkeiten],MATCH($B505,tab_MinKomp[[Stanowisko / Position ]:[Stanowisko / Position ]],0))="n/a","n/a",FV505-INDEX(tab_MinKomp[Umiejętności szkoleniowe / Trainingsfähigkeiten],MATCH($B505,tab_MinKomp[[Stanowisko / Position ]:[Stanowisko / Position ]],0)))</f>
        <v>0</v>
      </c>
      <c r="FW506" s="194">
        <f>IF(INDEX(tab_MinKomp[Analityczne myślenie, podejście / Analitysches Denken, Einstellung],MATCH($B505,tab_MinKomp[[Stanowisko / Position ]:[Stanowisko / Position ]],0))="n/a","n/a",FW505-INDEX(tab_MinKomp[Analityczne myślenie, podejście / Analitysches Denken, Einstellung],MATCH($B505,tab_MinKomp[[Stanowisko / Position ]:[Stanowisko / Position ]],0)))</f>
        <v>0</v>
      </c>
      <c r="FX506" s="194">
        <f>IF(INDEX(tab_MinKomp[Dokładność, precyzja w dzialaniu / Genauigkeit, Präzision in die Arbeit],MATCH($B505,tab_MinKomp[[Stanowisko / Position ]:[Stanowisko / Position ]],0))="n/a","n/a",FX505-INDEX(tab_MinKomp[Dokładność, precyzja w dzialaniu / Genauigkeit, Präzision in die Arbeit],MATCH($B505,tab_MinKomp[[Stanowisko / Position ]:[Stanowisko / Position ]],0)))</f>
        <v>-1</v>
      </c>
      <c r="FY506" s="194">
        <f>IF(INDEX(tab_MinKomp[Dyspozycyjność / Verfügbarkeit],MATCH($B505,tab_MinKomp[[Stanowisko / Position ]:[Stanowisko / Position ]],0))="n/a","n/a",FY505-INDEX(tab_MinKomp[Dyspozycyjność / Verfügbarkeit],MATCH($B505,tab_MinKomp[[Stanowisko / Position ]:[Stanowisko / Position ]],0)))</f>
        <v>-1</v>
      </c>
      <c r="FZ506" s="194">
        <f>IF(INDEX(tab_MinKomp[Zaangażowanie / 
Engagement],MATCH($B505,tab_MinKomp[[Stanowisko / Position ]:[Stanowisko / Position ]],0))="n/a","n/a",FZ505-INDEX(tab_MinKomp[Zaangażowanie / 
Engagement],MATCH($B505,tab_MinKomp[[Stanowisko / Position ]:[Stanowisko / Position ]],0)))</f>
        <v>-1</v>
      </c>
      <c r="GA506" s="194" t="str">
        <f>IF(INDEX(tab_MinKomp[Konserwacja form guma],MATCH($B505,tab_MinKomp[[Stanowisko / Position ]:[Stanowisko / Position ]],0))="n/a","n/a",GA505-INDEX(tab_MinKomp[Konserwacja form guma],MATCH($B505,tab_MinKomp[[Stanowisko / Position ]:[Stanowisko / Position ]],0)))</f>
        <v>n/a</v>
      </c>
      <c r="GB506" s="194" t="str">
        <f>IF(INDEX(tab_MinKomp[Konserwacja form plastiki],MATCH($B505,tab_MinKomp[[Stanowisko / Position ]:[Stanowisko / Position ]],0))="n/a","n/a",GB505-INDEX(tab_MinKomp[Konserwacja form plastiki],MATCH($B505,tab_MinKomp[[Stanowisko / Position ]:[Stanowisko / Position ]],0)))</f>
        <v>n/a</v>
      </c>
      <c r="GC506" s="194">
        <f>IF(INDEX(tab_MinKomp[Elastyczność w działaniu],MATCH($B505,tab_MinKomp[[Stanowisko / Position ]:[Stanowisko / Position ]],0))="n/a","n/a",GC505-INDEX(tab_MinKomp[Elastyczność w działaniu],MATCH($B505,tab_MinKomp[[Stanowisko / Position ]:[Stanowisko / Position ]],0)))</f>
        <v>-1</v>
      </c>
      <c r="GD506" s="194">
        <f>IF(INDEX(tab_MinKomp[Komunikatywność],MATCH($B505,tab_MinKomp[[Stanowisko / Position ]:[Stanowisko / Position ]],0))="n/a","n/a",GD505-INDEX(tab_MinKomp[Komunikatywność],MATCH($B505,tab_MinKomp[[Stanowisko / Position ]:[Stanowisko / Position ]],0)))</f>
        <v>0</v>
      </c>
      <c r="GE506" s="193" t="str">
        <f>IF(INDEX(tab_MinKomp[Motywowanie i budowanie zaangażowania zespołu],MATCH($B505,tab_MinKomp[[Stanowisko / Position ]:[Stanowisko / Position ]],0))="n/a","n/a",GE505-INDEX(tab_MinKomp[Motywowanie i budowanie zaangażowania zespołu],MATCH($B505,tab_MinKomp[[Stanowisko / Position ]:[Stanowisko / Position ]],0)))</f>
        <v>n/a</v>
      </c>
      <c r="GF506" s="186" t="s">
        <v>248</v>
      </c>
      <c r="GG506" s="186" t="s">
        <v>248</v>
      </c>
      <c r="GH506" s="186" t="s">
        <v>248</v>
      </c>
      <c r="GI506" s="186" t="s">
        <v>248</v>
      </c>
      <c r="GJ506" s="186" t="s">
        <v>248</v>
      </c>
      <c r="GK506" s="186" t="s">
        <v>248</v>
      </c>
      <c r="GL506" s="186" t="s">
        <v>248</v>
      </c>
      <c r="GM506" s="186" t="s">
        <v>248</v>
      </c>
      <c r="GN506" s="186" t="s">
        <v>248</v>
      </c>
      <c r="GO506" s="186" t="s">
        <v>248</v>
      </c>
      <c r="GP506" s="186" t="s">
        <v>248</v>
      </c>
      <c r="GQ506" s="186" t="s">
        <v>248</v>
      </c>
      <c r="GR506" s="186" t="s">
        <v>248</v>
      </c>
      <c r="GS506" s="186" t="s">
        <v>248</v>
      </c>
      <c r="GT506" s="186" t="s">
        <v>248</v>
      </c>
      <c r="GU506" s="186" t="s">
        <v>248</v>
      </c>
      <c r="GV506" s="186" t="s">
        <v>248</v>
      </c>
      <c r="GW506" s="186" t="s">
        <v>248</v>
      </c>
      <c r="GX506" s="186" t="s">
        <v>248</v>
      </c>
      <c r="GY506" s="186" t="s">
        <v>248</v>
      </c>
      <c r="GZ506" s="261" t="s">
        <v>248</v>
      </c>
      <c r="HA506" s="261" t="s">
        <v>248</v>
      </c>
      <c r="HB506" s="191">
        <f>SUM(G506:GE506)/(HB505-(SUM(G506:GE506)))</f>
        <v>-0.16363636363636364</v>
      </c>
    </row>
    <row r="507" spans="1:210" ht="24.9" customHeight="1" x14ac:dyDescent="0.3">
      <c r="A507" s="105" t="s">
        <v>317</v>
      </c>
      <c r="B507" s="105" t="s">
        <v>315</v>
      </c>
      <c r="C507" s="105" t="s">
        <v>392</v>
      </c>
      <c r="D507" s="105">
        <v>2171</v>
      </c>
      <c r="E507" s="394" t="s">
        <v>909</v>
      </c>
      <c r="F507" s="185" t="s">
        <v>374</v>
      </c>
      <c r="G507" s="186">
        <v>2</v>
      </c>
      <c r="H507" s="186">
        <v>1</v>
      </c>
      <c r="I507" s="186">
        <v>2</v>
      </c>
      <c r="J507" s="186">
        <v>1</v>
      </c>
      <c r="K507" s="186">
        <v>1</v>
      </c>
      <c r="L507" s="186" t="s">
        <v>248</v>
      </c>
      <c r="M507" s="186" t="s">
        <v>248</v>
      </c>
      <c r="N507" s="186" t="s">
        <v>248</v>
      </c>
      <c r="O507" s="186">
        <v>1</v>
      </c>
      <c r="P507" s="186">
        <v>1</v>
      </c>
      <c r="Q507" s="186" t="s">
        <v>248</v>
      </c>
      <c r="R507" s="186" t="s">
        <v>248</v>
      </c>
      <c r="S507" s="186" t="s">
        <v>248</v>
      </c>
      <c r="T507" s="186" t="s">
        <v>248</v>
      </c>
      <c r="U507" s="186" t="s">
        <v>248</v>
      </c>
      <c r="V507" s="186" t="s">
        <v>248</v>
      </c>
      <c r="W507" s="186" t="s">
        <v>248</v>
      </c>
      <c r="X507" s="186" t="s">
        <v>248</v>
      </c>
      <c r="Y507" s="186" t="s">
        <v>248</v>
      </c>
      <c r="Z507" s="186" t="s">
        <v>248</v>
      </c>
      <c r="AA507" s="186" t="s">
        <v>248</v>
      </c>
      <c r="AB507" s="186" t="s">
        <v>248</v>
      </c>
      <c r="AC507" s="186" t="s">
        <v>248</v>
      </c>
      <c r="AD507" s="186" t="s">
        <v>248</v>
      </c>
      <c r="AE507" s="186" t="s">
        <v>248</v>
      </c>
      <c r="AF507" s="186" t="s">
        <v>248</v>
      </c>
      <c r="AG507" s="186" t="s">
        <v>248</v>
      </c>
      <c r="AH507" s="186" t="s">
        <v>248</v>
      </c>
      <c r="AI507" s="186" t="s">
        <v>248</v>
      </c>
      <c r="AJ507" s="186" t="s">
        <v>248</v>
      </c>
      <c r="AK507" s="186" t="s">
        <v>248</v>
      </c>
      <c r="AL507" s="186">
        <v>2</v>
      </c>
      <c r="AM507" s="186" t="s">
        <v>248</v>
      </c>
      <c r="AN507" s="186" t="s">
        <v>248</v>
      </c>
      <c r="AO507" s="186">
        <v>1</v>
      </c>
      <c r="AP507" s="186" t="s">
        <v>248</v>
      </c>
      <c r="AQ507" s="186">
        <v>1</v>
      </c>
      <c r="AR507" s="186" t="s">
        <v>248</v>
      </c>
      <c r="AS507" s="186" t="s">
        <v>248</v>
      </c>
      <c r="AT507" s="186" t="s">
        <v>248</v>
      </c>
      <c r="AU507" s="186" t="s">
        <v>248</v>
      </c>
      <c r="AV507" s="186">
        <v>2</v>
      </c>
      <c r="AW507" s="186">
        <v>1</v>
      </c>
      <c r="AX507" s="186" t="s">
        <v>248</v>
      </c>
      <c r="AY507" s="186" t="s">
        <v>248</v>
      </c>
      <c r="AZ507" s="186" t="s">
        <v>248</v>
      </c>
      <c r="BA507" s="186" t="s">
        <v>248</v>
      </c>
      <c r="BB507" s="186" t="s">
        <v>248</v>
      </c>
      <c r="BC507" s="186" t="s">
        <v>248</v>
      </c>
      <c r="BD507" s="186" t="s">
        <v>248</v>
      </c>
      <c r="BE507" s="186" t="s">
        <v>248</v>
      </c>
      <c r="BF507" s="186" t="s">
        <v>248</v>
      </c>
      <c r="BG507" s="186" t="s">
        <v>248</v>
      </c>
      <c r="BH507" s="186" t="s">
        <v>248</v>
      </c>
      <c r="BI507" s="186" t="s">
        <v>248</v>
      </c>
      <c r="BJ507" s="186" t="s">
        <v>248</v>
      </c>
      <c r="BK507" s="186" t="s">
        <v>248</v>
      </c>
      <c r="BL507" s="186" t="s">
        <v>248</v>
      </c>
      <c r="BM507" s="186" t="s">
        <v>248</v>
      </c>
      <c r="BN507" s="186" t="s">
        <v>248</v>
      </c>
      <c r="BO507" s="186" t="s">
        <v>248</v>
      </c>
      <c r="BP507" s="186" t="s">
        <v>248</v>
      </c>
      <c r="BQ507" s="186" t="s">
        <v>248</v>
      </c>
      <c r="BR507" s="186" t="s">
        <v>248</v>
      </c>
      <c r="BS507" s="186" t="s">
        <v>248</v>
      </c>
      <c r="BT507" s="186" t="s">
        <v>248</v>
      </c>
      <c r="BU507" s="186">
        <v>2</v>
      </c>
      <c r="BV507" s="186" t="s">
        <v>248</v>
      </c>
      <c r="BW507" s="186" t="s">
        <v>248</v>
      </c>
      <c r="BX507" s="186" t="s">
        <v>248</v>
      </c>
      <c r="BY507" s="186" t="s">
        <v>248</v>
      </c>
      <c r="BZ507" s="186" t="s">
        <v>248</v>
      </c>
      <c r="CA507" s="186" t="s">
        <v>248</v>
      </c>
      <c r="CB507" s="186" t="s">
        <v>248</v>
      </c>
      <c r="CC507" s="186" t="s">
        <v>248</v>
      </c>
      <c r="CD507" s="186">
        <v>2</v>
      </c>
      <c r="CE507" s="186" t="s">
        <v>248</v>
      </c>
      <c r="CF507" s="186" t="s">
        <v>248</v>
      </c>
      <c r="CG507" s="186">
        <v>1</v>
      </c>
      <c r="CH507" s="186" t="s">
        <v>248</v>
      </c>
      <c r="CI507" s="186" t="s">
        <v>248</v>
      </c>
      <c r="CJ507" s="186" t="s">
        <v>248</v>
      </c>
      <c r="CK507" s="186" t="s">
        <v>248</v>
      </c>
      <c r="CL507" s="186" t="s">
        <v>248</v>
      </c>
      <c r="CM507" s="186" t="s">
        <v>248</v>
      </c>
      <c r="CN507" s="186" t="s">
        <v>248</v>
      </c>
      <c r="CO507" s="186" t="s">
        <v>248</v>
      </c>
      <c r="CP507" s="186" t="s">
        <v>248</v>
      </c>
      <c r="CQ507" s="186" t="s">
        <v>248</v>
      </c>
      <c r="CR507" s="186" t="s">
        <v>248</v>
      </c>
      <c r="CS507" s="186" t="s">
        <v>248</v>
      </c>
      <c r="CT507" s="186" t="s">
        <v>248</v>
      </c>
      <c r="CU507" s="186" t="s">
        <v>248</v>
      </c>
      <c r="CV507" s="186" t="s">
        <v>248</v>
      </c>
      <c r="CW507" s="186">
        <v>2</v>
      </c>
      <c r="CX507" s="186" t="s">
        <v>248</v>
      </c>
      <c r="CY507" s="186" t="s">
        <v>248</v>
      </c>
      <c r="CZ507" s="186" t="s">
        <v>248</v>
      </c>
      <c r="DA507" s="186" t="s">
        <v>248</v>
      </c>
      <c r="DB507" s="186" t="s">
        <v>248</v>
      </c>
      <c r="DC507" s="186" t="s">
        <v>248</v>
      </c>
      <c r="DD507" s="186" t="s">
        <v>248</v>
      </c>
      <c r="DE507" s="186" t="s">
        <v>248</v>
      </c>
      <c r="DF507" s="186">
        <v>2</v>
      </c>
      <c r="DG507" s="186" t="s">
        <v>248</v>
      </c>
      <c r="DH507" s="186" t="s">
        <v>248</v>
      </c>
      <c r="DI507" s="186" t="s">
        <v>248</v>
      </c>
      <c r="DJ507" s="186" t="s">
        <v>248</v>
      </c>
      <c r="DK507" s="186" t="s">
        <v>248</v>
      </c>
      <c r="DL507" s="186" t="s">
        <v>248</v>
      </c>
      <c r="DM507" s="186" t="s">
        <v>248</v>
      </c>
      <c r="DN507" s="186" t="s">
        <v>248</v>
      </c>
      <c r="DO507" s="186" t="s">
        <v>248</v>
      </c>
      <c r="DP507" s="186" t="s">
        <v>248</v>
      </c>
      <c r="DQ507" s="186" t="s">
        <v>248</v>
      </c>
      <c r="DR507" s="186" t="s">
        <v>248</v>
      </c>
      <c r="DS507" s="186" t="s">
        <v>248</v>
      </c>
      <c r="DT507" s="186" t="s">
        <v>248</v>
      </c>
      <c r="DU507" s="186" t="s">
        <v>248</v>
      </c>
      <c r="DV507" s="186" t="s">
        <v>248</v>
      </c>
      <c r="DW507" s="186" t="s">
        <v>248</v>
      </c>
      <c r="DX507" s="186" t="s">
        <v>248</v>
      </c>
      <c r="DY507" s="186" t="s">
        <v>248</v>
      </c>
      <c r="DZ507" s="186" t="s">
        <v>248</v>
      </c>
      <c r="EA507" s="186" t="s">
        <v>248</v>
      </c>
      <c r="EB507" s="186" t="s">
        <v>248</v>
      </c>
      <c r="EC507" s="186" t="s">
        <v>248</v>
      </c>
      <c r="ED507" s="186" t="s">
        <v>248</v>
      </c>
      <c r="EE507" s="186" t="s">
        <v>248</v>
      </c>
      <c r="EF507" s="186" t="s">
        <v>248</v>
      </c>
      <c r="EG507" s="186" t="s">
        <v>248</v>
      </c>
      <c r="EH507" s="186" t="s">
        <v>248</v>
      </c>
      <c r="EI507" s="186" t="s">
        <v>248</v>
      </c>
      <c r="EJ507" s="186" t="s">
        <v>248</v>
      </c>
      <c r="EK507" s="186" t="s">
        <v>248</v>
      </c>
      <c r="EL507" s="184" t="s">
        <v>248</v>
      </c>
      <c r="EM507" s="184" t="s">
        <v>248</v>
      </c>
      <c r="EN507" s="184" t="s">
        <v>248</v>
      </c>
      <c r="EO507" s="186" t="s">
        <v>248</v>
      </c>
      <c r="EP507" s="186" t="s">
        <v>248</v>
      </c>
      <c r="EQ507" s="186" t="s">
        <v>248</v>
      </c>
      <c r="ER507" s="186" t="s">
        <v>248</v>
      </c>
      <c r="ES507" s="186" t="s">
        <v>248</v>
      </c>
      <c r="ET507" s="186" t="s">
        <v>248</v>
      </c>
      <c r="EU507" s="186" t="s">
        <v>248</v>
      </c>
      <c r="EV507" s="186" t="s">
        <v>248</v>
      </c>
      <c r="EW507" s="186" t="s">
        <v>248</v>
      </c>
      <c r="EX507" s="186" t="s">
        <v>248</v>
      </c>
      <c r="EY507" s="186" t="s">
        <v>248</v>
      </c>
      <c r="EZ507" s="186" t="s">
        <v>248</v>
      </c>
      <c r="FA507" s="186" t="s">
        <v>248</v>
      </c>
      <c r="FB507" s="186" t="s">
        <v>248</v>
      </c>
      <c r="FC507" s="186" t="s">
        <v>248</v>
      </c>
      <c r="FD507" s="186" t="s">
        <v>248</v>
      </c>
      <c r="FE507" s="186" t="s">
        <v>248</v>
      </c>
      <c r="FF507" s="186" t="s">
        <v>248</v>
      </c>
      <c r="FG507" s="186" t="s">
        <v>248</v>
      </c>
      <c r="FH507" s="186" t="s">
        <v>248</v>
      </c>
      <c r="FI507" s="186" t="s">
        <v>248</v>
      </c>
      <c r="FJ507" s="186" t="s">
        <v>248</v>
      </c>
      <c r="FK507" s="186" t="s">
        <v>248</v>
      </c>
      <c r="FL507" s="186" t="s">
        <v>248</v>
      </c>
      <c r="FM507" s="186" t="s">
        <v>248</v>
      </c>
      <c r="FN507" s="187" t="s">
        <v>248</v>
      </c>
      <c r="FO507" s="187" t="s">
        <v>248</v>
      </c>
      <c r="FP507" s="187" t="s">
        <v>248</v>
      </c>
      <c r="FQ507" s="187" t="s">
        <v>248</v>
      </c>
      <c r="FR507" s="187" t="s">
        <v>248</v>
      </c>
      <c r="FS507" s="186">
        <v>2</v>
      </c>
      <c r="FT507" s="186">
        <v>2</v>
      </c>
      <c r="FU507" s="186">
        <v>1</v>
      </c>
      <c r="FV507" s="186">
        <v>2</v>
      </c>
      <c r="FW507" s="186">
        <v>1</v>
      </c>
      <c r="FX507" s="186">
        <v>2</v>
      </c>
      <c r="FY507" s="186">
        <v>2</v>
      </c>
      <c r="FZ507" s="186">
        <v>2</v>
      </c>
      <c r="GA507" s="186" t="s">
        <v>248</v>
      </c>
      <c r="GB507" s="186" t="s">
        <v>248</v>
      </c>
      <c r="GC507" s="186">
        <v>2</v>
      </c>
      <c r="GD507" s="186">
        <v>2</v>
      </c>
      <c r="GE507" s="186" t="s">
        <v>248</v>
      </c>
      <c r="GF507" s="186" t="s">
        <v>248</v>
      </c>
      <c r="GG507" s="186" t="s">
        <v>248</v>
      </c>
      <c r="GH507" s="186" t="s">
        <v>248</v>
      </c>
      <c r="GI507" s="186" t="s">
        <v>248</v>
      </c>
      <c r="GJ507" s="186" t="s">
        <v>248</v>
      </c>
      <c r="GK507" s="186" t="s">
        <v>248</v>
      </c>
      <c r="GL507" s="186" t="s">
        <v>248</v>
      </c>
      <c r="GM507" s="186" t="s">
        <v>248</v>
      </c>
      <c r="GN507" s="186" t="s">
        <v>248</v>
      </c>
      <c r="GO507" s="186" t="s">
        <v>248</v>
      </c>
      <c r="GP507" s="186" t="s">
        <v>248</v>
      </c>
      <c r="GQ507" s="186" t="s">
        <v>248</v>
      </c>
      <c r="GR507" s="186" t="s">
        <v>248</v>
      </c>
      <c r="GS507" s="186" t="s">
        <v>248</v>
      </c>
      <c r="GT507" s="186" t="s">
        <v>248</v>
      </c>
      <c r="GU507" s="186" t="s">
        <v>248</v>
      </c>
      <c r="GV507" s="186" t="s">
        <v>248</v>
      </c>
      <c r="GW507" s="186" t="s">
        <v>248</v>
      </c>
      <c r="GX507" s="186" t="s">
        <v>248</v>
      </c>
      <c r="GY507" s="186" t="s">
        <v>248</v>
      </c>
      <c r="GZ507" s="261" t="s">
        <v>248</v>
      </c>
      <c r="HA507" s="261" t="s">
        <v>248</v>
      </c>
      <c r="HB507" s="188">
        <f>SUM(G507:GE507)</f>
        <v>43</v>
      </c>
    </row>
    <row r="508" spans="1:210" ht="24.9" customHeight="1" thickBot="1" x14ac:dyDescent="0.35">
      <c r="A508" s="108" t="str">
        <f>A507</f>
        <v>Prod.-Q-2</v>
      </c>
      <c r="B508" s="108" t="str">
        <f>B507</f>
        <v>Pracownik Produkcji</v>
      </c>
      <c r="C508" s="108" t="str">
        <f>C507</f>
        <v>AZ</v>
      </c>
      <c r="D508" s="108">
        <f>D507</f>
        <v>2171</v>
      </c>
      <c r="E508" s="395"/>
      <c r="F508" s="189" t="s">
        <v>375</v>
      </c>
      <c r="G508" s="192">
        <f>IF(INDEX(tab_MinKomp[Przepisy BHP / BHP Vorschriften],MATCH($B507,tab_MinKomp[[Stanowisko / Position ]:[Stanowisko / Position ]],0))="n/a","n/a",G507-INDEX(tab_MinKomp[Przepisy BHP / BHP Vorschriften],MATCH($B507,tab_MinKomp[[Stanowisko / Position ]:[Stanowisko / Position ]],0)))</f>
        <v>0</v>
      </c>
      <c r="H508" s="193">
        <f>IF(INDEX(tab_MinKomp[Przepisy PPOŻ / Brandschutzbestimmungen],MATCH($B507,tab_MinKomp[[Stanowisko / Position ]:[Stanowisko / Position ]],0))="n/a","n/a",H507-INDEX(tab_MinKomp[Przepisy PPOŻ / Brandschutzbestimmungen],MATCH($B507,tab_MinKomp[[Stanowisko / Position ]:[Stanowisko / Position ]],0)))</f>
        <v>0</v>
      </c>
      <c r="I508" s="193">
        <f>IF(INDEX(tab_MinKomp[Ryzyko zawodowe na stanowiskach pracyv/ Berufliche Risiken an Arbeitsstellen],MATCH($B507,tab_MinKomp[[Stanowisko / Position ]:[Stanowisko / Position ]],0))="n/a","n/a",I507-INDEX(tab_MinKomp[Ryzyko zawodowe na stanowiskach pracyv/ Berufliche Risiken an Arbeitsstellen],MATCH($B507,tab_MinKomp[[Stanowisko / Position ]:[Stanowisko / Position ]],0)))</f>
        <v>0</v>
      </c>
      <c r="J508" s="193">
        <f>IF(INDEX(tab_MinKomp[Gospodarka substancjami niebezpiecznymi / Gefahrstoffmanagement],MATCH($B507,tab_MinKomp[[Stanowisko / Position ]:[Stanowisko / Position ]],0))="n/a","n/a",J507-INDEX(tab_MinKomp[Gospodarka substancjami niebezpiecznymi / Gefahrstoffmanagement],MATCH($B507,tab_MinKomp[[Stanowisko / Position ]:[Stanowisko / Position ]],0)))</f>
        <v>0</v>
      </c>
      <c r="K508" s="193">
        <f>IF(INDEX(tab_MinKomp[Gospodarka odpadami / Abfallwirtschaft],MATCH($B507,tab_MinKomp[[Stanowisko / Position ]:[Stanowisko / Position ]],0))="n/a","n/a",K507-INDEX(tab_MinKomp[Gospodarka odpadami / Abfallwirtschaft],MATCH($B507,tab_MinKomp[[Stanowisko / Position ]:[Stanowisko / Position ]],0)))</f>
        <v>0</v>
      </c>
      <c r="L508" s="194" t="str">
        <f>IF(INDEX(tab_MinKomp[Przepisy kodeksu pracy / Bestimmungen des Arbeitsgesetzes],MATCH($B507,tab_MinKomp[[Stanowisko / Position ]:[Stanowisko / Position ]],0))="n/a","n/a",L507-INDEX(tab_MinKomp[Przepisy kodeksu pracy / Bestimmungen des Arbeitsgesetzes],MATCH($B507,tab_MinKomp[[Stanowisko / Position ]:[Stanowisko / Position ]],0)))</f>
        <v>n/a</v>
      </c>
      <c r="M508" s="195" t="str">
        <f>IF(INDEX(tab_MinKomp[Przepisy o ub.społ. ZUS  / Sozialversicherungsvorschriften],MATCH($B507,tab_MinKomp[[Stanowisko / Position ]:[Stanowisko / Position ]],0))="n/a","n/a",M507-INDEX(tab_MinKomp[Przepisy o ub.społ. ZUS  / Sozialversicherungsvorschriften],MATCH($B507,tab_MinKomp[[Stanowisko / Position ]:[Stanowisko / Position ]],0)))</f>
        <v>n/a</v>
      </c>
      <c r="N508" s="194" t="str">
        <f>IF(INDEX(tab_MinKomp[PRZEPISY O PDOF /persönlich Einkommensteuergesetz ],MATCH($B507,tab_MinKomp[[Stanowisko / Position ]:[Stanowisko / Position ]],0))="n/a","n/a",N507-INDEX(tab_MinKomp[PRZEPISY O PDOF /persönlich Einkommensteuergesetz ],MATCH($B507,tab_MinKomp[[Stanowisko / Position ]:[Stanowisko / Position ]],0)))</f>
        <v>n/a</v>
      </c>
      <c r="O508" s="194">
        <f>IF(INDEX(tab_MinKomp[Regulamin pracy / Arbeitsordnung],MATCH($B507,tab_MinKomp[[Stanowisko / Position ]:[Stanowisko / Position ]],0))="n/a","n/a",O507-INDEX(tab_MinKomp[Regulamin pracy / Arbeitsordnung],MATCH($B507,tab_MinKomp[[Stanowisko / Position ]:[Stanowisko / Position ]],0)))</f>
        <v>0</v>
      </c>
      <c r="P508" s="194">
        <f>IF(INDEX(tab_MinKomp[Regulamin wynagradzania / Vergütungsordnung],MATCH($B507,tab_MinKomp[[Stanowisko / Position ]:[Stanowisko / Position ]],0))="n/a","n/a",P507-INDEX(tab_MinKomp[Regulamin wynagradzania / Vergütungsordnung],MATCH($B507,tab_MinKomp[[Stanowisko / Position ]:[Stanowisko / Position ]],0)))</f>
        <v>0</v>
      </c>
      <c r="Q508" s="194" t="str">
        <f>IF(INDEX(tab_MinKomp[System R2PŁATNIK PRO: Płace / Lohnabrechnung],MATCH($B507,tab_MinKomp[[Stanowisko / Position ]:[Stanowisko / Position ]],0))="n/a","n/a",Q507-INDEX(tab_MinKomp[System R2PŁATNIK PRO: Płace / Lohnabrechnung],MATCH($B507,tab_MinKomp[[Stanowisko / Position ]:[Stanowisko / Position ]],0)))</f>
        <v>n/a</v>
      </c>
      <c r="R508" s="194" t="str">
        <f>IF(INDEX(tab_MinKomp[SystemR2PŁATNIK PRO: KADRY / Personaldaten],MATCH($B507,tab_MinKomp[[Stanowisko / Position ]:[Stanowisko / Position ]],0))="n/a","n/a",R507-INDEX(tab_MinKomp[SystemR2PŁATNIK PRO: KADRY / Personaldaten],MATCH($B507,tab_MinKomp[[Stanowisko / Position ]:[Stanowisko / Position ]],0)))</f>
        <v>n/a</v>
      </c>
      <c r="S508" s="194" t="str">
        <f>IF(INDEX(tab_MinKomp[SYSTEM R2PŁATNIK PRO: zarządzanie pracownikami / Arbeitsverwaltung],MATCH($B507,tab_MinKomp[[Stanowisko / Position ]:[Stanowisko / Position ]],0))="n/a","n/a",S507-INDEX(tab_MinKomp[SYSTEM R2PŁATNIK PRO: zarządzanie pracownikami / Arbeitsverwaltung],MATCH($B507,tab_MinKomp[[Stanowisko / Position ]:[Stanowisko / Position ]],0)))</f>
        <v>n/a</v>
      </c>
      <c r="T508" s="194" t="str">
        <f>IF(INDEX(tab_MinKomp[Doradztwo, wsparcie personalne / Personalberatung und Unterstützung],MATCH($B507,tab_MinKomp[[Stanowisko / Position ]:[Stanowisko / Position ]],0))="n/a","n/a",T507-INDEX(tab_MinKomp[Doradztwo, wsparcie personalne / Personalberatung und Unterstützung],MATCH($B507,tab_MinKomp[[Stanowisko / Position ]:[Stanowisko / Position ]],0)))</f>
        <v>n/a</v>
      </c>
      <c r="U508" s="194" t="str">
        <f>IF(INDEX(tab_MinKomp[Przepisy o podatku VAT / MwSt.- Gesetz],MATCH($B507,tab_MinKomp[[Stanowisko / Position ]:[Stanowisko / Position ]],0))="n/a","n/a",U507-INDEX(tab_MinKomp[Przepisy o podatku VAT / MwSt.- Gesetz],MATCH($B507,tab_MinKomp[[Stanowisko / Position ]:[Stanowisko / Position ]],0)))</f>
        <v>n/a</v>
      </c>
      <c r="V508" s="194" t="str">
        <f>IF(INDEX(tab_MinKomp[PrzepisyPDOP / geschäftlich Einkommensteuergesetz],MATCH($B507,tab_MinKomp[[Stanowisko / Position ]:[Stanowisko / Position ]],0))="n/a","n/a",V507-INDEX(tab_MinKomp[PrzepisyPDOP / geschäftlich Einkommensteuergesetz],MATCH($B507,tab_MinKomp[[Stanowisko / Position ]:[Stanowisko / Position ]],0)))</f>
        <v>n/a</v>
      </c>
      <c r="W508" s="194" t="str">
        <f>IF(INDEX(tab_MinKomp[System BAAN / FINANSE (FIBU)],MATCH($B507,tab_MinKomp[[Stanowisko / Position ]:[Stanowisko / Position ]],0))="n/a","n/a",W507-INDEX(tab_MinKomp[System BAAN / FINANSE (FIBU)],MATCH($B507,tab_MinKomp[[Stanowisko / Position ]:[Stanowisko / Position ]],0)))</f>
        <v>n/a</v>
      </c>
      <c r="X508" s="194" t="str">
        <f>IF(INDEX(tab_MinKomp[Systemy pomocnicze / Hilfssysteme(STOCKPROGRAM, KALK2000 etc.)],MATCH($B507,tab_MinKomp[[Stanowisko / Position ]:[Stanowisko / Position ]],0))="n/a","n/a",X507-INDEX(tab_MinKomp[Systemy pomocnicze / Hilfssysteme(STOCKPROGRAM, KALK2000 etc.)],MATCH($B507,tab_MinKomp[[Stanowisko / Position ]:[Stanowisko / Position ]],0)))</f>
        <v>n/a</v>
      </c>
      <c r="Y508" s="194" t="str">
        <f>IF(INDEX(tab_MinKomp[Polityka rachunkowości / Buchführungspolitik],MATCH($B507,tab_MinKomp[[Stanowisko / Position ]:[Stanowisko / Position ]],0))="n/a","n/a",Y507-INDEX(tab_MinKomp[Polityka rachunkowości / Buchführungspolitik],MATCH($B507,tab_MinKomp[[Stanowisko / Position ]:[Stanowisko / Position ]],0)))</f>
        <v>n/a</v>
      </c>
      <c r="Z508" s="194" t="str">
        <f>IF(INDEX(tab_MinKomp[Ustawa o rachunkowości / Rechnungslegungsgesetz],MATCH($B507,tab_MinKomp[[Stanowisko / Position ]:[Stanowisko / Position ]],0))="n/a","n/a",Z507-INDEX(tab_MinKomp[Ustawa o rachunkowości / Rechnungslegungsgesetz],MATCH($B507,tab_MinKomp[[Stanowisko / Position ]:[Stanowisko / Position ]],0)))</f>
        <v>n/a</v>
      </c>
      <c r="AA508" s="194" t="str">
        <f>IF(INDEX(tab_MinKomp[WORKFLOW - TS-100],MATCH($B507,tab_MinKomp[[Stanowisko / Position ]:[Stanowisko / Position ]],0))="n/a","n/a",AA507-INDEX(tab_MinKomp[WORKFLOW - TS-100],MATCH($B507,tab_MinKomp[[Stanowisko / Position ]:[Stanowisko / Position ]],0)))</f>
        <v>n/a</v>
      </c>
      <c r="AB508" s="194" t="str">
        <f>IF(INDEX(tab_MinKomp[WORKFLOW - SFMS],MATCH($B507,tab_MinKomp[[Stanowisko / Position ]:[Stanowisko / Position ]],0))="n/a","n/a",AB507-INDEX(tab_MinKomp[WORKFLOW - SFMS],MATCH($B507,tab_MinKomp[[Stanowisko / Position ]:[Stanowisko / Position ]],0)))</f>
        <v>n/a</v>
      </c>
      <c r="AC508" s="194" t="str">
        <f>IF(INDEX(tab_MinKomp[System ISO 9001:2015],MATCH($B507,tab_MinKomp[[Stanowisko / Position ]:[Stanowisko / Position ]],0))="n/a","n/a",AC507-INDEX(tab_MinKomp[System ISO 9001:2015],MATCH($B507,tab_MinKomp[[Stanowisko / Position ]:[Stanowisko / Position ]],0)))</f>
        <v>n/a</v>
      </c>
      <c r="AD508" s="194" t="str">
        <f>IF(INDEX(tab_MinKomp[System ISO 9001:2015],MATCH($B507,tab_MinKomp[[Stanowisko / Position ]:[Stanowisko / Position ]],0))="n/a","n/a",AD507-INDEX(tab_MinKomp[System ISO 9001:2015],MATCH($B507,tab_MinKomp[[Stanowisko / Position ]:[Stanowisko / Position ]],0)))</f>
        <v>n/a</v>
      </c>
      <c r="AE508" s="194" t="str">
        <f>IF(INDEX(tab_MinKomp[System ISO 9001:2015],MATCH($B507,tab_MinKomp[[Stanowisko / Position ]:[Stanowisko / Position ]],0))="n/a","n/a",AE507-INDEX(tab_MinKomp[System ISO 9001:2015],MATCH($B507,tab_MinKomp[[Stanowisko / Position ]:[Stanowisko / Position ]],0)))</f>
        <v>n/a</v>
      </c>
      <c r="AF508" s="194" t="str">
        <f>IF(INDEX(tab_MinKomp[System ISO 9001:2015],MATCH($B507,tab_MinKomp[[Stanowisko / Position ]:[Stanowisko / Position ]],0))="n/a","n/a",AF507-INDEX(tab_MinKomp[System ISO 9001:2015],MATCH($B507,tab_MinKomp[[Stanowisko / Position ]:[Stanowisko / Position ]],0)))</f>
        <v>n/a</v>
      </c>
      <c r="AG508" s="194" t="str">
        <f>IF(INDEX(tab_MinKomp[Wymagania VDA 6.3 Process / Forderungen],MATCH($B507,tab_MinKomp[[Stanowisko / Position ]:[Stanowisko / Position ]],0))="n/a","n/a",AG507-INDEX(tab_MinKomp[Wymagania VDA 6.3 Process / Forderungen],MATCH($B507,tab_MinKomp[[Stanowisko / Position ]:[Stanowisko / Position ]],0)))</f>
        <v>n/a</v>
      </c>
      <c r="AH508" s="194" t="str">
        <f>IF(INDEX(tab_MinKomp[Wymagania VDA 6.5 Product / Forderungen],MATCH($B507,tab_MinKomp[[Stanowisko / Position ]:[Stanowisko / Position ]],0))="n/a","n/a",AH507-INDEX(tab_MinKomp[Wymagania VDA 6.5 Product / Forderungen],MATCH($B507,tab_MinKomp[[Stanowisko / Position ]:[Stanowisko / Position ]],0)))</f>
        <v>n/a</v>
      </c>
      <c r="AI508" s="194" t="str">
        <f>IF(INDEX(tab_MinKomp[System ISO 9001:2015],MATCH($B507,tab_MinKomp[[Stanowisko / Position ]:[Stanowisko / Position ]],0))="n/a","n/a",AI507-INDEX(tab_MinKomp[System ISO 9001:2015],MATCH($B507,tab_MinKomp[[Stanowisko / Position ]:[Stanowisko / Position ]],0)))</f>
        <v>n/a</v>
      </c>
      <c r="AJ508" s="194" t="str">
        <f>IF(INDEX(tab_MinKomp[Auditor systemu ISO 17021:2018],MATCH($B507,tab_MinKomp[[Stanowisko / Position ]:[Stanowisko / Position ]],0))="n/a","n/a",AJ507-INDEX(tab_MinKomp[Auditor systemu ISO 17021:2018],MATCH($B507,tab_MinKomp[[Stanowisko / Position ]:[Stanowisko / Position ]],0)))</f>
        <v>n/a</v>
      </c>
      <c r="AK508" s="194" t="str">
        <f>IF(INDEX(tab_MinKomp[Pełnomocnik systemu / Systemvertreter],MATCH($B507,tab_MinKomp[[Stanowisko / Position ]:[Stanowisko / Position ]],0))="n/a","n/a",AK507-INDEX(tab_MinKomp[Pełnomocnik systemu / Systemvertreter],MATCH($B507,tab_MinKomp[[Stanowisko / Position ]:[Stanowisko / Position ]],0)))</f>
        <v>n/a</v>
      </c>
      <c r="AL508" s="194">
        <f>IF(INDEX(tab_MinKomp[Polityka Etyczna - Compliance],MATCH($B507,tab_MinKomp[[Stanowisko / Position ]:[Stanowisko / Position ]],0))="n/a","n/a",AL507-INDEX(tab_MinKomp[Polityka Etyczna - Compliance],MATCH($B507,tab_MinKomp[[Stanowisko / Position ]:[Stanowisko / Position ]],0)))</f>
        <v>1</v>
      </c>
      <c r="AM508" s="194" t="str">
        <f>IF(INDEX(tab_MinKomp[WDRAŻANIE NOWYCH PROJEKTÓW/ PROCEDURA CTM],MATCH($B507,tab_MinKomp[[Stanowisko / Position ]:[Stanowisko / Position ]],0))="n/a","n/a",AM507-INDEX(tab_MinKomp[WDRAŻANIE NOWYCH PROJEKTÓW/ PROCEDURA CTM],MATCH($B507,tab_MinKomp[[Stanowisko / Position ]:[Stanowisko / Position ]],0)))</f>
        <v>n/a</v>
      </c>
      <c r="AN508" s="194" t="str">
        <f>IF(INDEX(tab_MinKomp[KAMIENIE MILOWE MSL/PIFF],MATCH($B507,tab_MinKomp[[Stanowisko / Position ]:[Stanowisko / Position ]],0))="n/a","n/a",AN507-INDEX(tab_MinKomp[KAMIENIE MILOWE MSL/PIFF],MATCH($B507,tab_MinKomp[[Stanowisko / Position ]:[Stanowisko / Position ]],0)))</f>
        <v>n/a</v>
      </c>
      <c r="AO508" s="194">
        <f>IF(INDEX(tab_MinKomp[CP],MATCH($B507,tab_MinKomp[[Stanowisko / Position ]:[Stanowisko / Position ]],0))="n/a","n/a",AO507-INDEX(tab_MinKomp[CP],MATCH($B507,tab_MinKomp[[Stanowisko / Position ]:[Stanowisko / Position ]],0)))</f>
        <v>0</v>
      </c>
      <c r="AP508" s="194" t="str">
        <f>IF(INDEX(tab_MinKomp[FMEA],MATCH($B507,tab_MinKomp[[Stanowisko / Position ]:[Stanowisko / Position ]],0))="n/a","n/a",AP507-INDEX(tab_MinKomp[FMEA],MATCH($B507,tab_MinKomp[[Stanowisko / Position ]:[Stanowisko / Position ]],0)))</f>
        <v>n/a</v>
      </c>
      <c r="AQ508" s="194">
        <f>IF(INDEX(tab_MinKomp[FLOW CHART],MATCH($B507,tab_MinKomp[[Stanowisko / Position ]:[Stanowisko / Position ]],0))="n/a","n/a",AQ507-INDEX(tab_MinKomp[FLOW CHART],MATCH($B507,tab_MinKomp[[Stanowisko / Position ]:[Stanowisko / Position ]],0)))</f>
        <v>0</v>
      </c>
      <c r="AR508" s="194" t="str">
        <f>IF(INDEX(tab_MinKomp[APQP],MATCH($B507,tab_MinKomp[[Stanowisko / Position ]:[Stanowisko / Position ]],0))="n/a","n/a",AR507-INDEX(tab_MinKomp[APQP],MATCH($B507,tab_MinKomp[[Stanowisko / Position ]:[Stanowisko / Position ]],0)))</f>
        <v>n/a</v>
      </c>
      <c r="AS508" s="194" t="str">
        <f>IF(INDEX(tab_MinKomp[MSA],MATCH($B507,tab_MinKomp[[Stanowisko / Position ]:[Stanowisko / Position ]],0))="n/a","n/a",AS507-INDEX(tab_MinKomp[MSA],MATCH($B507,tab_MinKomp[[Stanowisko / Position ]:[Stanowisko / Position ]],0)))</f>
        <v>n/a</v>
      </c>
      <c r="AT508" s="194" t="str">
        <f>IF(INDEX(tab_MinKomp[SPC],MATCH($B507,tab_MinKomp[[Stanowisko / Position ]:[Stanowisko / Position ]],0))="n/a","n/a",AT507-INDEX(tab_MinKomp[SPC],MATCH($B507,tab_MinKomp[[Stanowisko / Position ]:[Stanowisko / Position ]],0)))</f>
        <v>n/a</v>
      </c>
      <c r="AU508" s="194" t="str">
        <f>IF(INDEX(tab_MinKomp[CSR (SPECYFICZNE WYMAGANIA KLIENTA)],MATCH($B507,tab_MinKomp[[Stanowisko / Position ]:[Stanowisko / Position ]],0))="n/a","n/a",AU507-INDEX(tab_MinKomp[CSR (SPECYFICZNE WYMAGANIA KLIENTA)],MATCH($B507,tab_MinKomp[[Stanowisko / Position ]:[Stanowisko / Position ]],0)))</f>
        <v>n/a</v>
      </c>
      <c r="AV508" s="194">
        <f>IF(INDEX(tab_MinKomp[5S],MATCH($B507,tab_MinKomp[[Stanowisko / Position ]:[Stanowisko / Position ]],0))="n/a","n/a",AV507-INDEX(tab_MinKomp[5S],MATCH($B507,tab_MinKomp[[Stanowisko / Position ]:[Stanowisko / Position ]],0)))</f>
        <v>0</v>
      </c>
      <c r="AW508" s="194">
        <f>IF(INDEX(tab_MinKomp[LEAN MANAGEMENT],MATCH($B507,tab_MinKomp[[Stanowisko / Position ]:[Stanowisko / Position ]],0))="n/a","n/a",AW507-INDEX(tab_MinKomp[LEAN MANAGEMENT],MATCH($B507,tab_MinKomp[[Stanowisko / Position ]:[Stanowisko / Position ]],0)))</f>
        <v>0</v>
      </c>
      <c r="AX508" s="194" t="str">
        <f>IF(INDEX(tab_MinKomp[5R],MATCH($B507,tab_MinKomp[[Stanowisko / Position ]:[Stanowisko / Position ]],0))="n/a","n/a",AX507-INDEX(tab_MinKomp[5R],MATCH($B507,tab_MinKomp[[Stanowisko / Position ]:[Stanowisko / Position ]],0)))</f>
        <v>n/a</v>
      </c>
      <c r="AY508" s="194" t="str">
        <f>IF(INDEX(tab_MinKomp[Six Sigma],MATCH($B507,tab_MinKomp[[Stanowisko / Position ]:[Stanowisko / Position ]],0))="n/a","n/a",AY507-INDEX(tab_MinKomp[Six Sigma],MATCH($B507,tab_MinKomp[[Stanowisko / Position ]:[Stanowisko / Position ]],0)))</f>
        <v>n/a</v>
      </c>
      <c r="AZ508" s="194" t="str">
        <f>IF(INDEX(tab_MinKomp[System BAAN / Distribution &amp; Supply Chain],MATCH($B507,tab_MinKomp[[Stanowisko / Position ]:[Stanowisko / Position ]],0))="n/a","n/a",AZ507-INDEX(tab_MinKomp[System BAAN / Distribution &amp; Supply Chain],MATCH($B507,tab_MinKomp[[Stanowisko / Position ]:[Stanowisko / Position ]],0)))</f>
        <v>n/a</v>
      </c>
      <c r="BA508" s="194" t="str">
        <f>IF(INDEX(tab_MinKomp[Gospodarka magazynowa / Lagerverwaltung],MATCH($B507,tab_MinKomp[[Stanowisko / Position ]:[Stanowisko / Position ]],0))="n/a","n/a",BA507-INDEX(tab_MinKomp[Gospodarka magazynowa / Lagerverwaltung],MATCH($B507,tab_MinKomp[[Stanowisko / Position ]:[Stanowisko / Position ]],0)))</f>
        <v>n/a</v>
      </c>
      <c r="BB508" s="194" t="str">
        <f>IF(INDEX(tab_MinKomp[Inwentaryzacja - organizacja i przebieg / Inventurprozess],MATCH($B507,tab_MinKomp[[Stanowisko / Position ]:[Stanowisko / Position ]],0))="n/a","n/a",BB507-INDEX(tab_MinKomp[Inwentaryzacja - organizacja i przebieg / Inventurprozess],MATCH($B507,tab_MinKomp[[Stanowisko / Position ]:[Stanowisko / Position ]],0)))</f>
        <v>n/a</v>
      </c>
      <c r="BC508" s="194" t="str">
        <f>IF(INDEX(tab_MinKomp[Organizacja dostaw / Versorgungsorganisation],MATCH($B507,tab_MinKomp[[Stanowisko / Position ]:[Stanowisko / Position ]],0))="n/a","n/a",BC507-INDEX(tab_MinKomp[Organizacja dostaw / Versorgungsorganisation],MATCH($B507,tab_MinKomp[[Stanowisko / Position ]:[Stanowisko / Position ]],0)))</f>
        <v>n/a</v>
      </c>
      <c r="BD508" s="194" t="str">
        <f>IF(INDEX(tab_MinKomp[Organizacja wysyłek / Organisation von Lieferungen],MATCH($B507,tab_MinKomp[[Stanowisko / Position ]:[Stanowisko / Position ]],0))="n/a","n/a",BD507-INDEX(tab_MinKomp[Organizacja wysyłek / Organisation von Lieferungen],MATCH($B507,tab_MinKomp[[Stanowisko / Position ]:[Stanowisko / Position ]],0)))</f>
        <v>n/a</v>
      </c>
      <c r="BE508" s="194" t="str">
        <f>IF(INDEX(tab_MinKomp[Analiza magazynowa - Program Polen.mdb / Inventuranalyse],MATCH($B507,tab_MinKomp[[Stanowisko / Position ]:[Stanowisko / Position ]],0))="n/a","n/a",BE507-INDEX(tab_MinKomp[Analiza magazynowa - Program Polen.mdb / Inventuranalyse],MATCH($B507,tab_MinKomp[[Stanowisko / Position ]:[Stanowisko / Position ]],0)))</f>
        <v>n/a</v>
      </c>
      <c r="BF508" s="190" t="str">
        <f>IF(INDEX(tab_MinKomp[MMOG (Materials Management Operations Guidelines)],MATCH($B507,tab_MinKomp[[Stanowisko / Position ]:[Stanowisko / Position ]],0))="n/a","n/a",BF507-INDEX(tab_MinKomp[MMOG (Materials Management Operations Guidelines)],MATCH($B507,tab_MinKomp[[Stanowisko / Position ]:[Stanowisko / Position ]],0)))</f>
        <v>n/a</v>
      </c>
      <c r="BG508" s="190" t="str">
        <f>IF(INDEX(tab_MinKomp[GPP],MATCH($B507,tab_MinKomp[[Stanowisko / Position ]:[Stanowisko / Position ]],0))="n/a","n/a",BG507-INDEX(tab_MinKomp[GPP],MATCH($B507,tab_MinKomp[[Stanowisko / Position ]:[Stanowisko / Position ]],0)))</f>
        <v>n/a</v>
      </c>
      <c r="BH508" s="190" t="str">
        <f>IF(INDEX(tab_MinKomp[AIAG (Automotive Industry Action Group)],MATCH($B507,tab_MinKomp[[Stanowisko / Position ]:[Stanowisko / Position ]],0))="n/a","n/a",BH507-INDEX(tab_MinKomp[AIAG (Automotive Industry Action Group)],MATCH($B507,tab_MinKomp[[Stanowisko / Position ]:[Stanowisko / Position ]],0)))</f>
        <v>n/a</v>
      </c>
      <c r="BI508" s="190" t="str">
        <f>IF(INDEX(tab_MinKomp[Super-G disputes],MATCH($B507,tab_MinKomp[[Stanowisko / Position ]:[Stanowisko / Position ]],0))="n/a","n/a",BI507-INDEX(tab_MinKomp[Super-G disputes],MATCH($B507,tab_MinKomp[[Stanowisko / Position ]:[Stanowisko / Position ]],0)))</f>
        <v>n/a</v>
      </c>
      <c r="BJ508" s="190" t="str">
        <f>IF(INDEX(tab_MinKomp[CMMS3/eDDL (Direct Data Link)],MATCH($B507,tab_MinKomp[[Stanowisko / Position ]:[Stanowisko / Position ]],0))="n/a","n/a",BJ507-INDEX(tab_MinKomp[CMMS3/eDDL (Direct Data Link)],MATCH($B507,tab_MinKomp[[Stanowisko / Position ]:[Stanowisko / Position ]],0)))</f>
        <v>n/a</v>
      </c>
      <c r="BK508" s="190" t="str">
        <f>IF(INDEX(tab_MinKomp[MP&amp;L (Material Planning and Logistics)],MATCH($B507,tab_MinKomp[[Stanowisko / Position ]:[Stanowisko / Position ]],0))="n/a","n/a",BK507-INDEX(tab_MinKomp[MP&amp;L (Material Planning and Logistics)],MATCH($B507,tab_MinKomp[[Stanowisko / Position ]:[Stanowisko / Position ]],0)))</f>
        <v>n/a</v>
      </c>
      <c r="BL508" s="190" t="str">
        <f>IF(INDEX(tab_MinKomp[Supplier delivery rating],MATCH($B507,tab_MinKomp[[Stanowisko / Position ]:[Stanowisko / Position ]],0))="n/a","n/a",BL507-INDEX(tab_MinKomp[Supplier delivery rating],MATCH($B507,tab_MinKomp[[Stanowisko / Position ]:[Stanowisko / Position ]],0)))</f>
        <v>n/a</v>
      </c>
      <c r="BM508" s="194" t="str">
        <f>IF(INDEX(tab_MinKomp[Planowanie produkcji / Produktionsplanung],MATCH($B507,tab_MinKomp[[Stanowisko / Position ]:[Stanowisko / Position ]],0))="n/a","n/a",BM507-INDEX(tab_MinKomp[Planowanie produkcji / Produktionsplanung],MATCH($B507,tab_MinKomp[[Stanowisko / Position ]:[Stanowisko / Position ]],0)))</f>
        <v>n/a</v>
      </c>
      <c r="BN508" s="194" t="str">
        <f>IF(INDEX(tab_MinKomp[Planowanie produkcji / Produktionsplanung],MATCH($B507,tab_MinKomp[[Stanowisko / Position ]:[Stanowisko / Position ]],0))="n/a","n/a",BN507-INDEX(tab_MinKomp[Planowanie produkcji / Produktionsplanung],MATCH($B507,tab_MinKomp[[Stanowisko / Position ]:[Stanowisko / Position ]],0)))</f>
        <v>n/a</v>
      </c>
      <c r="BO508" s="194" t="str">
        <f>IF(INDEX(tab_MinKomp[Planowanie produkcji / Produktionsplanung],MATCH($B507,tab_MinKomp[[Stanowisko / Position ]:[Stanowisko / Position ]],0))="n/a","n/a",BO507-INDEX(tab_MinKomp[Planowanie produkcji / Produktionsplanung],MATCH($B507,tab_MinKomp[[Stanowisko / Position ]:[Stanowisko / Position ]],0)))</f>
        <v>n/a</v>
      </c>
      <c r="BP508" s="194" t="str">
        <f>IF(INDEX(tab_MinKomp[Planowanie produkcji / Produktionsplanung],MATCH($B507,tab_MinKomp[[Stanowisko / Position ]:[Stanowisko / Position ]],0))="n/a","n/a",BP507-INDEX(tab_MinKomp[Planowanie produkcji / Produktionsplanung],MATCH($B507,tab_MinKomp[[Stanowisko / Position ]:[Stanowisko / Position ]],0)))</f>
        <v>n/a</v>
      </c>
      <c r="BQ508" s="194" t="str">
        <f>IF(INDEX(tab_MinKomp[Planowanie produkcji / Produktionsplanung],MATCH($B507,tab_MinKomp[[Stanowisko / Position ]:[Stanowisko / Position ]],0))="n/a","n/a",BQ507-INDEX(tab_MinKomp[Planowanie produkcji / Produktionsplanung],MATCH($B507,tab_MinKomp[[Stanowisko / Position ]:[Stanowisko / Position ]],0)))</f>
        <v>n/a</v>
      </c>
      <c r="BR508" s="194" t="str">
        <f>IF(INDEX(tab_MinKomp[Planowanie produkcji / Produktionsplanung],MATCH($B507,tab_MinKomp[[Stanowisko / Position ]:[Stanowisko / Position ]],0))="n/a","n/a",BR507-INDEX(tab_MinKomp[Planowanie produkcji / Produktionsplanung],MATCH($B507,tab_MinKomp[[Stanowisko / Position ]:[Stanowisko / Position ]],0)))</f>
        <v>n/a</v>
      </c>
      <c r="BS508" s="194" t="str">
        <f>IF(INDEX(tab_MinKomp[Planowanie produkcji / Produktionsplanung],MATCH($B507,tab_MinKomp[[Stanowisko / Position ]:[Stanowisko / Position ]],0))="n/a","n/a",BS507-INDEX(tab_MinKomp[Planowanie produkcji / Produktionsplanung],MATCH($B507,tab_MinKomp[[Stanowisko / Position ]:[Stanowisko / Position ]],0)))</f>
        <v>n/a</v>
      </c>
      <c r="BT508" s="194" t="str">
        <f>IF(INDEX(tab_MinKomp[Planowanie produkcji / Produktionsplanung],MATCH($B507,tab_MinKomp[[Stanowisko / Position ]:[Stanowisko / Position ]],0))="n/a","n/a",BT507-INDEX(tab_MinKomp[Planowanie produkcji / Produktionsplanung],MATCH($B507,tab_MinKomp[[Stanowisko / Position ]:[Stanowisko / Position ]],0)))</f>
        <v>n/a</v>
      </c>
      <c r="BU508" s="194">
        <f>IF(INDEX(tab_MinKomp[Obsługa maszyn Novapax / Novapax Maschinenbedienung],MATCH($B507,tab_MinKomp[[Stanowisko / Position ]:[Stanowisko / Position ]],0))="n/a","n/a",BU507-INDEX(tab_MinKomp[Obsługa maszyn Novapax / Novapax Maschinenbedienung],MATCH($B507,tab_MinKomp[[Stanowisko / Position ]:[Stanowisko / Position ]],0)))</f>
        <v>0</v>
      </c>
      <c r="BV508" s="194" t="str">
        <f>IF(INDEX(tab_MinKomp[Planowanie produkcji / Produktionsplanung],MATCH($B507,tab_MinKomp[[Stanowisko / Position ]:[Stanowisko / Position ]],0))="n/a","n/a",BV507-INDEX(tab_MinKomp[Planowanie produkcji / Produktionsplanung],MATCH($B507,tab_MinKomp[[Stanowisko / Position ]:[Stanowisko / Position ]],0)))</f>
        <v>n/a</v>
      </c>
      <c r="BW508" s="194" t="str">
        <f>IF(INDEX(tab_MinKomp[Planowanie produkcji / Produktionsplanung],MATCH($B507,tab_MinKomp[[Stanowisko / Position ]:[Stanowisko / Position ]],0))="n/a","n/a",BW507-INDEX(tab_MinKomp[Planowanie produkcji / Produktionsplanung],MATCH($B507,tab_MinKomp[[Stanowisko / Position ]:[Stanowisko / Position ]],0)))</f>
        <v>n/a</v>
      </c>
      <c r="BX508" s="194" t="str">
        <f>IF(INDEX(tab_MinKomp[Planowanie produkcji / Produktionsplanung],MATCH($B507,tab_MinKomp[[Stanowisko / Position ]:[Stanowisko / Position ]],0))="n/a","n/a",BX507-INDEX(tab_MinKomp[Planowanie produkcji / Produktionsplanung],MATCH($B507,tab_MinKomp[[Stanowisko / Position ]:[Stanowisko / Position ]],0)))</f>
        <v>n/a</v>
      </c>
      <c r="BY508" s="194" t="str">
        <f>IF(INDEX(tab_MinKomp[Planowanie produkcji / Produktionsplanung],MATCH($B507,tab_MinKomp[[Stanowisko / Position ]:[Stanowisko / Position ]],0))="n/a","n/a",BY507-INDEX(tab_MinKomp[Planowanie produkcji / Produktionsplanung],MATCH($B507,tab_MinKomp[[Stanowisko / Position ]:[Stanowisko / Position ]],0)))</f>
        <v>n/a</v>
      </c>
      <c r="BZ508" s="194" t="str">
        <f>IF(INDEX(tab_MinKomp[Planowanie produkcji / Produktionsplanung],MATCH($B507,tab_MinKomp[[Stanowisko / Position ]:[Stanowisko / Position ]],0))="n/a","n/a",BZ507-INDEX(tab_MinKomp[Planowanie produkcji / Produktionsplanung],MATCH($B507,tab_MinKomp[[Stanowisko / Position ]:[Stanowisko / Position ]],0)))</f>
        <v>n/a</v>
      </c>
      <c r="CA508" s="194" t="str">
        <f>IF(INDEX(tab_MinKomp[Planowanie produkcji / Produktionsplanung],MATCH($B507,tab_MinKomp[[Stanowisko / Position ]:[Stanowisko / Position ]],0))="n/a","n/a",CA507-INDEX(tab_MinKomp[Planowanie produkcji / Produktionsplanung],MATCH($B507,tab_MinKomp[[Stanowisko / Position ]:[Stanowisko / Position ]],0)))</f>
        <v>n/a</v>
      </c>
      <c r="CB508" s="194" t="str">
        <f>IF(INDEX(tab_MinKomp[Obsługa maszyn ASL / ASL Maschinenbedienung],MATCH($B507,tab_MinKomp[[Stanowisko / Position ]:[Stanowisko / Position ]],0))="n/a","n/a",CB507-INDEX(tab_MinKomp[Obsługa maszyn ASL / ASL Maschinenbedienung],MATCH($B507,tab_MinKomp[[Stanowisko / Position ]:[Stanowisko / Position ]],0)))</f>
        <v>n/a</v>
      </c>
      <c r="CC508" s="194" t="str">
        <f>IF(INDEX(tab_MinKomp[Obsługa maszyn Branson / Branson Maschinenbedienung],MATCH($B507,tab_MinKomp[[Stanowisko / Position ]:[Stanowisko / Position ]],0))="n/a","n/a",CC507-INDEX(tab_MinKomp[Obsługa maszyn Branson / Branson Maschinenbedienung],MATCH($B507,tab_MinKomp[[Stanowisko / Position ]:[Stanowisko / Position ]],0)))</f>
        <v>n/a</v>
      </c>
      <c r="CD508" s="194">
        <f>IF(INDEX(tab_MinKomp[Obsługa maszyn Novapax / Novapax Maschinenbedienung],MATCH($B507,tab_MinKomp[[Stanowisko / Position ]:[Stanowisko / Position ]],0))="n/a","n/a",CD507-INDEX(tab_MinKomp[Obsługa maszyn Novapax / Novapax Maschinenbedienung],MATCH($B507,tab_MinKomp[[Stanowisko / Position ]:[Stanowisko / Position ]],0)))</f>
        <v>0</v>
      </c>
      <c r="CE508" s="194" t="str">
        <f>IF(INDEX(tab_MinKomp[Obsługa maszyn Piovan / Piovan Maschinenbedienung],MATCH($B507,tab_MinKomp[[Stanowisko / Position ]:[Stanowisko / Position ]],0))="n/a","n/a",CE507-INDEX(tab_MinKomp[Obsługa maszyn Piovan / Piovan Maschinenbedienung],MATCH($B507,tab_MinKomp[[Stanowisko / Position ]:[Stanowisko / Position ]],0)))</f>
        <v>n/a</v>
      </c>
      <c r="CF508" s="194" t="str">
        <f>IF(INDEX(tab_MinKomp[Wymagania VDA 6.5 Product / Forderungen],MATCH($B507,tab_MinKomp[[Stanowisko / Position ]:[Stanowisko / Position ]],0))="n/a","n/a",CF507-INDEX(tab_MinKomp[Wymagania VDA 6.5 Product / Forderungen],MATCH($B507,tab_MinKomp[[Stanowisko / Position ]:[Stanowisko / Position ]],0)))</f>
        <v>n/a</v>
      </c>
      <c r="CG508" s="194">
        <f>IF(INDEX(tab_MinKomp[Eliminacja awarii / Beseitigung von Ausfällen],MATCH($B507,tab_MinKomp[[Stanowisko / Position ]:[Stanowisko / Position ]],0))="n/a","n/a",CG507-INDEX(tab_MinKomp[Eliminacja awarii / Beseitigung von Ausfällen],MATCH($B507,tab_MinKomp[[Stanowisko / Position ]:[Stanowisko / Position ]],0)))</f>
        <v>0</v>
      </c>
      <c r="CH508" s="194" t="str">
        <f>IF(INDEX(tab_MinKomp[Wymagania VDA 6.5 Product / Forderungen],MATCH($B507,tab_MinKomp[[Stanowisko / Position ]:[Stanowisko / Position ]],0))="n/a","n/a",CH507-INDEX(tab_MinKomp[Wymagania VDA 6.5 Product / Forderungen],MATCH($B507,tab_MinKomp[[Stanowisko / Position ]:[Stanowisko / Position ]],0)))</f>
        <v>n/a</v>
      </c>
      <c r="CI508" s="194" t="str">
        <f>IF(INDEX(tab_MinKomp[Wymagania VDA 6.5 Product / Forderungen],MATCH($B507,tab_MinKomp[[Stanowisko / Position ]:[Stanowisko / Position ]],0))="n/a","n/a",CI507-INDEX(tab_MinKomp[Wymagania VDA 6.5 Product / Forderungen],MATCH($B507,tab_MinKomp[[Stanowisko / Position ]:[Stanowisko / Position ]],0)))</f>
        <v>n/a</v>
      </c>
      <c r="CJ508" s="194" t="str">
        <f>IF(INDEX(tab_MinKomp[Wymagania VDA 6.5 Product / Forderungen],MATCH($B507,tab_MinKomp[[Stanowisko / Position ]:[Stanowisko / Position ]],0))="n/a","n/a",CJ507-INDEX(tab_MinKomp[Wymagania VDA 6.5 Product / Forderungen],MATCH($B507,tab_MinKomp[[Stanowisko / Position ]:[Stanowisko / Position ]],0)))</f>
        <v>n/a</v>
      </c>
      <c r="CK508" s="194" t="str">
        <f>IF(INDEX(tab_MinKomp[Wymagania VDA 6.5 Product / Forderungen],MATCH($B507,tab_MinKomp[[Stanowisko / Position ]:[Stanowisko / Position ]],0))="n/a","n/a",CK507-INDEX(tab_MinKomp[Wymagania VDA 6.5 Product / Forderungen],MATCH($B507,tab_MinKomp[[Stanowisko / Position ]:[Stanowisko / Position ]],0)))</f>
        <v>n/a</v>
      </c>
      <c r="CL508" s="194" t="str">
        <f>IF(INDEX(tab_MinKomp[Wymagania VDA 6.5 Product / Forderungen],MATCH($B507,tab_MinKomp[[Stanowisko / Position ]:[Stanowisko / Position ]],0))="n/a","n/a",CL507-INDEX(tab_MinKomp[Wymagania VDA 6.5 Product / Forderungen],MATCH($B507,tab_MinKomp[[Stanowisko / Position ]:[Stanowisko / Position ]],0)))</f>
        <v>n/a</v>
      </c>
      <c r="CM508" s="194" t="str">
        <f>IF(INDEX(tab_MinKomp[Informatyka ogólna (techniczne i systemowe) / Allgemeine IT (Technik und System)],MATCH($B507,tab_MinKomp[[Stanowisko / Position ]:[Stanowisko / Position ]],0))="n/a","n/a",CM507-INDEX(tab_MinKomp[Informatyka ogólna (techniczne i systemowe) / Allgemeine IT (Technik und System)],MATCH($B507,tab_MinKomp[[Stanowisko / Position ]:[Stanowisko / Position ]],0)))</f>
        <v>n/a</v>
      </c>
      <c r="CN508" s="194" t="str">
        <f>IF(INDEX(tab_MinKomp[Sieci komputerowe / Computernetzwerke],MATCH($B507,tab_MinKomp[[Stanowisko / Position ]:[Stanowisko / Position ]],0))="n/a","n/a",CN507-INDEX(tab_MinKomp[Sieci komputerowe / Computernetzwerke],MATCH($B507,tab_MinKomp[[Stanowisko / Position ]:[Stanowisko / Position ]],0)))</f>
        <v>n/a</v>
      </c>
      <c r="CO508" s="194" t="str">
        <f>IF(INDEX(tab_MinKomp[Hardware (komputery PC, drukarki biurowe i etykietowe, telefonia stacjonarna i mobilna) (PC, Drucker, Telefpne, Handys)],MATCH($B507,tab_MinKomp[[Stanowisko / Position ]:[Stanowisko / Position ]],0))="n/a","n/a",CO507-INDEX(tab_MinKomp[Hardware (komputery PC, drukarki biurowe i etykietowe, telefonia stacjonarna i mobilna) (PC, Drucker, Telefpne, Handys)],MATCH($B507,tab_MinKomp[[Stanowisko / Position ]:[Stanowisko / Position ]],0)))</f>
        <v>n/a</v>
      </c>
      <c r="CP508" s="194" t="str">
        <f>IF(INDEX(tab_MinKomp[Software &amp; Systems (MS Office, MS Remote Desktop)],MATCH($B507,tab_MinKomp[[Stanowisko / Position ]:[Stanowisko / Position ]],0))="n/a","n/a",CP507-INDEX(tab_MinKomp[Software &amp; Systems (MS Office, MS Remote Desktop)],MATCH($B507,tab_MinKomp[[Stanowisko / Position ]:[Stanowisko / Position ]],0)))</f>
        <v>n/a</v>
      </c>
      <c r="CQ508" s="194" t="str">
        <f>IF(INDEX(tab_MinKomp[Programowanie obiektowe (PHP) / Objektprogrammierung],MATCH($B507,tab_MinKomp[[Stanowisko / Position ]:[Stanowisko / Position ]],0))="n/a","n/a",CQ507-INDEX(tab_MinKomp[Programowanie obiektowe (PHP) / Objektprogrammierung],MATCH($B507,tab_MinKomp[[Stanowisko / Position ]:[Stanowisko / Position ]],0)))</f>
        <v>n/a</v>
      </c>
      <c r="CR508" s="194" t="str">
        <f>IF(INDEX(tab_MinKomp[Scrum],MATCH($B507,tab_MinKomp[[Stanowisko / Position ]:[Stanowisko / Position ]],0))="n/a","n/a",CR507-INDEX(tab_MinKomp[Scrum],MATCH($B507,tab_MinKomp[[Stanowisko / Position ]:[Stanowisko / Position ]],0)))</f>
        <v>n/a</v>
      </c>
      <c r="CS508" s="194" t="str">
        <f>IF(INDEX(tab_MinKomp[SQL (MySQL)],MATCH($B507,tab_MinKomp[[Stanowisko / Position ]:[Stanowisko / Position ]],0))="n/a","n/a",CS507-INDEX(tab_MinKomp[SQL (MySQL)],MATCH($B507,tab_MinKomp[[Stanowisko / Position ]:[Stanowisko / Position ]],0)))</f>
        <v>n/a</v>
      </c>
      <c r="CT508" s="194" t="str">
        <f>IF(INDEX(tab_MinKomp[Javascript],MATCH($B507,tab_MinKomp[[Stanowisko / Position ]:[Stanowisko / Position ]],0))="n/a","n/a",CT507-INDEX(tab_MinKomp[Javascript],MATCH($B507,tab_MinKomp[[Stanowisko / Position ]:[Stanowisko / Position ]],0)))</f>
        <v>n/a</v>
      </c>
      <c r="CU508" s="194" t="str">
        <f>IF(INDEX(tab_MinKomp[Joomla],MATCH($B507,tab_MinKomp[[Stanowisko / Position ]:[Stanowisko / Position ]],0))="n/a","n/a",CU507-INDEX(tab_MinKomp[Joomla],MATCH($B507,tab_MinKomp[[Stanowisko / Position ]:[Stanowisko / Position ]],0)))</f>
        <v>n/a</v>
      </c>
      <c r="CV508" s="194" t="str">
        <f>IF(INDEX(tab_MinKomp[Bash],MATCH($B507,tab_MinKomp[[Stanowisko / Position ]:[Stanowisko / Position ]],0))="n/a","n/a",CV507-INDEX(tab_MinKomp[Bash],MATCH($B507,tab_MinKomp[[Stanowisko / Position ]:[Stanowisko / Position ]],0)))</f>
        <v>n/a</v>
      </c>
      <c r="CW508" s="194">
        <f>IF(INDEX(tab_MinKomp[Systemy MES (HYDRA / SFMS)],MATCH($B507,tab_MinKomp[[Stanowisko / Position ]:[Stanowisko / Position ]],0))="n/a","n/a",CW507-INDEX(tab_MinKomp[Systemy MES (HYDRA / SFMS)],MATCH($B507,tab_MinKomp[[Stanowisko / Position ]:[Stanowisko / Position ]],0)))</f>
        <v>0</v>
      </c>
      <c r="CX508" s="194" t="str">
        <f>IF(INDEX(tab_MinKomp[HTML / CSS],MATCH($B507,tab_MinKomp[[Stanowisko / Position ]:[Stanowisko / Position ]],0))="n/a","n/a",CX507-INDEX(tab_MinKomp[HTML / CSS],MATCH($B507,tab_MinKomp[[Stanowisko / Position ]:[Stanowisko / Position ]],0)))</f>
        <v>n/a</v>
      </c>
      <c r="CY508" s="194" t="str">
        <f>IF(INDEX(tab_MinKomp[SYSTEM PR],MATCH($B507,tab_MinKomp[[Stanowisko / Position ]:[Stanowisko / Position ]],0))="n/a","n/a",CY507-INDEX(tab_MinKomp[SYSTEM PR],MATCH($B507,tab_MinKomp[[Stanowisko / Position ]:[Stanowisko / Position ]],0)))</f>
        <v>n/a</v>
      </c>
      <c r="CZ508" s="194" t="str">
        <f>IF(INDEX(tab_MinKomp[System Einkauf XP / EBA],MATCH($B507,tab_MinKomp[[Stanowisko / Position ]:[Stanowisko / Position ]],0))="n/a","n/a",CZ507-INDEX(tab_MinKomp[System Einkauf XP / EBA],MATCH($B507,tab_MinKomp[[Stanowisko / Position ]:[Stanowisko / Position ]],0)))</f>
        <v>n/a</v>
      </c>
      <c r="DA508" s="194" t="str">
        <f>IF(INDEX(tab_MinKomp[Techniki negocjacyjne / Verhandlungstechniken],MATCH($B507,tab_MinKomp[[Stanowisko / Position ]:[Stanowisko / Position ]],0))="n/a","n/a",DA507-INDEX(tab_MinKomp[Techniki negocjacyjne / Verhandlungstechniken],MATCH($B507,tab_MinKomp[[Stanowisko / Position ]:[Stanowisko / Position ]],0)))</f>
        <v>n/a</v>
      </c>
      <c r="DB508" s="194" t="str">
        <f>IF(INDEX(tab_MinKomp[Znajomość rynku branżowego / Kenntnis des Industrie Marktes],MATCH($B507,tab_MinKomp[[Stanowisko / Position ]:[Stanowisko / Position ]],0))="n/a","n/a",DB507-INDEX(tab_MinKomp[Znajomość rynku branżowego / Kenntnis des Industrie Marktes],MATCH($B507,tab_MinKomp[[Stanowisko / Position ]:[Stanowisko / Position ]],0)))</f>
        <v>n/a</v>
      </c>
      <c r="DC508" s="194" t="str">
        <f>IF(INDEX(tab_MinKomp[SUPPLIER MANAGEMENT],MATCH($B507,tab_MinKomp[[Stanowisko / Position ]:[Stanowisko / Position ]],0))="n/a","n/a",DC507-INDEX(tab_MinKomp[SUPPLIER MANAGEMENT],MATCH($B507,tab_MinKomp[[Stanowisko / Position ]:[Stanowisko / Position ]],0)))</f>
        <v>n/a</v>
      </c>
      <c r="DD508" s="194" t="str">
        <f>IF(INDEX(tab_MinKomp[SUPPLIER MANAGEMENT],MATCH($B507,tab_MinKomp[[Stanowisko / Position ]:[Stanowisko / Position ]],0))="n/a","n/a",DD507-INDEX(tab_MinKomp[SUPPLIER MANAGEMENT],MATCH($B507,tab_MinKomp[[Stanowisko / Position ]:[Stanowisko / Position ]],0)))</f>
        <v>n/a</v>
      </c>
      <c r="DE508" s="194" t="str">
        <f>IF(INDEX(tab_MinKomp[SUPPLIER MANAGEMENT],MATCH($B507,tab_MinKomp[[Stanowisko / Position ]:[Stanowisko / Position ]],0))="n/a","n/a",DE507-INDEX(tab_MinKomp[SUPPLIER MANAGEMENT],MATCH($B507,tab_MinKomp[[Stanowisko / Position ]:[Stanowisko / Position ]],0)))</f>
        <v>n/a</v>
      </c>
      <c r="DF508" s="194">
        <f>IF(INDEX(tab_MinKomp[LEAN MANAGEMENT],MATCH($B507,tab_MinKomp[[Stanowisko / Position ]:[Stanowisko / Position ]],0))="n/a","n/a",DF507-INDEX(tab_MinKomp[LEAN MANAGEMENT],MATCH($B507,tab_MinKomp[[Stanowisko / Position ]:[Stanowisko / Position ]],0)))</f>
        <v>1</v>
      </c>
      <c r="DG508" s="194" t="str">
        <f>IF(INDEX(tab_MinKomp[PPAP/PSW],MATCH($B507,tab_MinKomp[[Stanowisko / Position ]:[Stanowisko / Position ]],0))="n/a","n/a",DG507-INDEX(tab_MinKomp[PPAP/PSW],MATCH($B507,tab_MinKomp[[Stanowisko / Position ]:[Stanowisko / Position ]],0)))</f>
        <v>n/a</v>
      </c>
      <c r="DH508" s="194" t="str">
        <f>IF(INDEX(tab_MinKomp[SUPPLIER MANAGEMENT],MATCH($B507,tab_MinKomp[[Stanowisko / Position ]:[Stanowisko / Position ]],0))="n/a","n/a",DH507-INDEX(tab_MinKomp[SUPPLIER MANAGEMENT],MATCH($B507,tab_MinKomp[[Stanowisko / Position ]:[Stanowisko / Position ]],0)))</f>
        <v>n/a</v>
      </c>
      <c r="DI508" s="194" t="str">
        <f>IF(INDEX(tab_MinKomp[OBSŁUGA PORTALI KLIENTA / Kundenportale],MATCH($B507,tab_MinKomp[[Stanowisko / Position ]:[Stanowisko / Position ]],0))="n/a","n/a",DI507-INDEX(tab_MinKomp[OBSŁUGA PORTALI KLIENTA / Kundenportale],MATCH($B507,tab_MinKomp[[Stanowisko / Position ]:[Stanowisko / Position ]],0)))</f>
        <v>n/a</v>
      </c>
      <c r="DJ508" s="194" t="str">
        <f>IF(INDEX(tab_MinKomp[Obsługa systemu BABTECQ / BABTECQ System],MATCH($B507,tab_MinKomp[[Stanowisko / Position ]:[Stanowisko / Position ]],0))="n/a","n/a",DJ507-INDEX(tab_MinKomp[Obsługa systemu BABTECQ / BABTECQ System],MATCH($B507,tab_MinKomp[[Stanowisko / Position ]:[Stanowisko / Position ]],0)))</f>
        <v>n/a</v>
      </c>
      <c r="DK508" s="194" t="str">
        <f>IF(INDEX(tab_MinKomp[Rysunek techniczny / technische Zeichnung],MATCH($B507,tab_MinKomp[[Stanowisko / Position ]:[Stanowisko / Position ]],0))="n/a","n/a",DK507-INDEX(tab_MinKomp[Rysunek techniczny / technische Zeichnung],MATCH($B507,tab_MinKomp[[Stanowisko / Position ]:[Stanowisko / Position ]],0)))</f>
        <v>n/a</v>
      </c>
      <c r="DL508" s="194" t="str">
        <f>IF(INDEX(tab_MinKomp[Kalibracja / Kalibrierung],MATCH($B507,tab_MinKomp[[Stanowisko / Position ]:[Stanowisko / Position ]],0))="n/a","n/a",DL507-INDEX(tab_MinKomp[Kalibracja / Kalibrierung],MATCH($B507,tab_MinKomp[[Stanowisko / Position ]:[Stanowisko / Position ]],0)))</f>
        <v>n/a</v>
      </c>
      <c r="DM508" s="194" t="str">
        <f>IF(INDEX(tab_MinKomp[Rekwalifikacja / Requalifizierung],MATCH($B507,tab_MinKomp[[Stanowisko / Position ]:[Stanowisko / Position ]],0))="n/a","n/a",DM507-INDEX(tab_MinKomp[Rekwalifikacja / Requalifizierung],MATCH($B507,tab_MinKomp[[Stanowisko / Position ]:[Stanowisko / Position ]],0)))</f>
        <v>n/a</v>
      </c>
      <c r="DN508" s="190" t="str">
        <f>IF(INDEX(tab_MinKomp[Testy czystości / Reinheitstests],MATCH($B507,tab_MinKomp[[Stanowisko / Position ]:[Stanowisko / Position ]],0))="n/a","n/a",DN507-INDEX(tab_MinKomp[Testy czystości / Reinheitstests],MATCH($B507,tab_MinKomp[[Stanowisko / Position ]:[Stanowisko / Position ]],0)))</f>
        <v>n/a</v>
      </c>
      <c r="DO508" s="190" t="str">
        <f>IF(INDEX(tab_MinKomp[Testy czystości / Reinheitstests],MATCH($B507,tab_MinKomp[[Stanowisko / Position ]:[Stanowisko / Position ]],0))="n/a","n/a",DO507-INDEX(tab_MinKomp[Testy czystości / Reinheitstests],MATCH($B507,tab_MinKomp[[Stanowisko / Position ]:[Stanowisko / Position ]],0)))</f>
        <v>n/a</v>
      </c>
      <c r="DP508" s="190" t="str">
        <f>IF(INDEX(tab_MinKomp[Testy czystości / Reinheitstests],MATCH($B507,tab_MinKomp[[Stanowisko / Position ]:[Stanowisko / Position ]],0))="n/a","n/a",DP507-INDEX(tab_MinKomp[Testy czystości / Reinheitstests],MATCH($B507,tab_MinKomp[[Stanowisko / Position ]:[Stanowisko / Position ]],0)))</f>
        <v>n/a</v>
      </c>
      <c r="DQ508" s="190" t="str">
        <f>IF(INDEX(tab_MinKomp[Testy czystości / Reinheitstests],MATCH($B507,tab_MinKomp[[Stanowisko / Position ]:[Stanowisko / Position ]],0))="n/a","n/a",DQ507-INDEX(tab_MinKomp[Testy czystości / Reinheitstests],MATCH($B507,tab_MinKomp[[Stanowisko / Position ]:[Stanowisko / Position ]],0)))</f>
        <v>n/a</v>
      </c>
      <c r="DR508" s="190" t="str">
        <f>IF(INDEX(tab_MinKomp[Testy czystości / Reinheitstests],MATCH($B507,tab_MinKomp[[Stanowisko / Position ]:[Stanowisko / Position ]],0))="n/a","n/a",DR507-INDEX(tab_MinKomp[Testy czystości / Reinheitstests],MATCH($B507,tab_MinKomp[[Stanowisko / Position ]:[Stanowisko / Position ]],0)))</f>
        <v>n/a</v>
      </c>
      <c r="DS508" s="190" t="str">
        <f>IF(INDEX(tab_MinKomp[Testy czystości / Reinheitstests],MATCH($B507,tab_MinKomp[[Stanowisko / Position ]:[Stanowisko / Position ]],0))="n/a","n/a",DS507-INDEX(tab_MinKomp[Testy czystości / Reinheitstests],MATCH($B507,tab_MinKomp[[Stanowisko / Position ]:[Stanowisko / Position ]],0)))</f>
        <v>n/a</v>
      </c>
      <c r="DT508" s="194" t="str">
        <f>IF(INDEX(tab_MinKomp[SUPPLIER MANAGEMENT],MATCH($B507,tab_MinKomp[[Stanowisko / Position ]:[Stanowisko / Position ]],0))="n/a","n/a",DT507-INDEX(tab_MinKomp[SUPPLIER MANAGEMENT],MATCH($B507,tab_MinKomp[[Stanowisko / Position ]:[Stanowisko / Position ]],0)))</f>
        <v>n/a</v>
      </c>
      <c r="DU508" s="190" t="str">
        <f>IF(INDEX(tab_MinKomp[Testy czystości / Reinheitstests],MATCH($B507,tab_MinKomp[[Stanowisko / Position ]:[Stanowisko / Position ]],0))="n/a","n/a",DU507-INDEX(tab_MinKomp[Testy czystości / Reinheitstests],MATCH($B507,tab_MinKomp[[Stanowisko / Position ]:[Stanowisko / Position ]],0)))</f>
        <v>n/a</v>
      </c>
      <c r="DV508" s="190" t="str">
        <f>IF(INDEX(tab_MinKomp[Testy czystości / Reinheitstests],MATCH($B507,tab_MinKomp[[Stanowisko / Position ]:[Stanowisko / Position ]],0))="n/a","n/a",DV507-INDEX(tab_MinKomp[Testy czystości / Reinheitstests],MATCH($B507,tab_MinKomp[[Stanowisko / Position ]:[Stanowisko / Position ]],0)))</f>
        <v>n/a</v>
      </c>
      <c r="DW508" s="190" t="str">
        <f>IF(INDEX(tab_MinKomp[Testy czystości / Reinheitstests],MATCH($B507,tab_MinKomp[[Stanowisko / Position ]:[Stanowisko / Position ]],0))="n/a","n/a",DW507-INDEX(tab_MinKomp[Testy czystości / Reinheitstests],MATCH($B507,tab_MinKomp[[Stanowisko / Position ]:[Stanowisko / Position ]],0)))</f>
        <v>n/a</v>
      </c>
      <c r="DX508" s="190" t="str">
        <f>IF(INDEX(tab_MinKomp[Testy czystości / Reinheitstests],MATCH($B507,tab_MinKomp[[Stanowisko / Position ]:[Stanowisko / Position ]],0))="n/a","n/a",DX507-INDEX(tab_MinKomp[Testy czystości / Reinheitstests],MATCH($B507,tab_MinKomp[[Stanowisko / Position ]:[Stanowisko / Position ]],0)))</f>
        <v>n/a</v>
      </c>
      <c r="DY508" s="190" t="str">
        <f>IF(INDEX(tab_MinKomp[Testy czystości / Reinheitstests],MATCH($B507,tab_MinKomp[[Stanowisko / Position ]:[Stanowisko / Position ]],0))="n/a","n/a",DY507-INDEX(tab_MinKomp[Testy czystości / Reinheitstests],MATCH($B507,tab_MinKomp[[Stanowisko / Position ]:[Stanowisko / Position ]],0)))</f>
        <v>n/a</v>
      </c>
      <c r="DZ508" s="190" t="str">
        <f>IF(INDEX(tab_MinKomp[Testy czystości / Reinheitstests],MATCH($B507,tab_MinKomp[[Stanowisko / Position ]:[Stanowisko / Position ]],0))="n/a","n/a",DZ507-INDEX(tab_MinKomp[Testy czystości / Reinheitstests],MATCH($B507,tab_MinKomp[[Stanowisko / Position ]:[Stanowisko / Position ]],0)))</f>
        <v>n/a</v>
      </c>
      <c r="EA508" s="194" t="str">
        <f>IF(INDEX(tab_MinKomp[SUPPLIER MANAGEMENT],MATCH($B507,tab_MinKomp[[Stanowisko / Position ]:[Stanowisko / Position ]],0))="n/a","n/a",EA507-INDEX(tab_MinKomp[SUPPLIER MANAGEMENT],MATCH($B507,tab_MinKomp[[Stanowisko / Position ]:[Stanowisko / Position ]],0)))</f>
        <v>n/a</v>
      </c>
      <c r="EB508" s="190" t="str">
        <f>IF(INDEX(tab_MinKomp[Testy czystości / Reinheitstests],MATCH($B507,tab_MinKomp[[Stanowisko / Position ]:[Stanowisko / Position ]],0))="n/a","n/a",EB507-INDEX(tab_MinKomp[Testy czystości / Reinheitstests],MATCH($B507,tab_MinKomp[[Stanowisko / Position ]:[Stanowisko / Position ]],0)))</f>
        <v>n/a</v>
      </c>
      <c r="EC508" s="190" t="str">
        <f>IF(INDEX(tab_MinKomp[Testy czystości / Reinheitstests],MATCH($B507,tab_MinKomp[[Stanowisko / Position ]:[Stanowisko / Position ]],0))="n/a","n/a",EC507-INDEX(tab_MinKomp[Testy czystości / Reinheitstests],MATCH($B507,tab_MinKomp[[Stanowisko / Position ]:[Stanowisko / Position ]],0)))</f>
        <v>n/a</v>
      </c>
      <c r="ED508" s="190" t="str">
        <f>IF(INDEX(tab_MinKomp[Testy czystości / Reinheitstests],MATCH($B507,tab_MinKomp[[Stanowisko / Position ]:[Stanowisko / Position ]],0))="n/a","n/a",ED507-INDEX(tab_MinKomp[Testy czystości / Reinheitstests],MATCH($B507,tab_MinKomp[[Stanowisko / Position ]:[Stanowisko / Position ]],0)))</f>
        <v>n/a</v>
      </c>
      <c r="EE508" s="190" t="str">
        <f>IF(INDEX(tab_MinKomp[Testy czystości / Reinheitstests],MATCH($B507,tab_MinKomp[[Stanowisko / Position ]:[Stanowisko / Position ]],0))="n/a","n/a",EE507-INDEX(tab_MinKomp[Testy czystości / Reinheitstests],MATCH($B507,tab_MinKomp[[Stanowisko / Position ]:[Stanowisko / Position ]],0)))</f>
        <v>n/a</v>
      </c>
      <c r="EF508" s="190" t="str">
        <f>IF(INDEX(tab_MinKomp[Testy czystości / Reinheitstests],MATCH($B507,tab_MinKomp[[Stanowisko / Position ]:[Stanowisko / Position ]],0))="n/a","n/a",EF507-INDEX(tab_MinKomp[Testy czystości / Reinheitstests],MATCH($B507,tab_MinKomp[[Stanowisko / Position ]:[Stanowisko / Position ]],0)))</f>
        <v>n/a</v>
      </c>
      <c r="EG508" s="190" t="str">
        <f>IF(INDEX(tab_MinKomp[Testy czystości / Reinheitstests],MATCH($B507,tab_MinKomp[[Stanowisko / Position ]:[Stanowisko / Position ]],0))="n/a","n/a",EG507-INDEX(tab_MinKomp[Testy czystości / Reinheitstests],MATCH($B507,tab_MinKomp[[Stanowisko / Position ]:[Stanowisko / Position ]],0)))</f>
        <v>n/a</v>
      </c>
      <c r="EH508" s="190" t="str">
        <f>IF(INDEX(tab_MinKomp[Testy czystości / Reinheitstests],MATCH($B507,tab_MinKomp[[Stanowisko / Position ]:[Stanowisko / Position ]],0))="n/a","n/a",EH507-INDEX(tab_MinKomp[Testy czystości / Reinheitstests],MATCH($B507,tab_MinKomp[[Stanowisko / Position ]:[Stanowisko / Position ]],0)))</f>
        <v>n/a</v>
      </c>
      <c r="EI508" s="190" t="str">
        <f>IF(INDEX(tab_MinKomp[Testy czystości / Reinheitstests],MATCH($B507,tab_MinKomp[[Stanowisko / Position ]:[Stanowisko / Position ]],0))="n/a","n/a",EI507-INDEX(tab_MinKomp[Testy czystości / Reinheitstests],MATCH($B507,tab_MinKomp[[Stanowisko / Position ]:[Stanowisko / Position ]],0)))</f>
        <v>n/a</v>
      </c>
      <c r="EJ508" s="190" t="str">
        <f>IF(INDEX(tab_MinKomp[Testy czystości / Reinheitstests],MATCH($B507,tab_MinKomp[[Stanowisko / Position ]:[Stanowisko / Position ]],0))="n/a","n/a",EJ507-INDEX(tab_MinKomp[Testy czystości / Reinheitstests],MATCH($B507,tab_MinKomp[[Stanowisko / Position ]:[Stanowisko / Position ]],0)))</f>
        <v>n/a</v>
      </c>
      <c r="EK508" s="190" t="str">
        <f>IF(INDEX(tab_MinKomp[Testy czystości / Reinheitstests],MATCH($B507,tab_MinKomp[[Stanowisko / Position ]:[Stanowisko / Position ]],0))="n/a","n/a",EK507-INDEX(tab_MinKomp[Testy czystości / Reinheitstests],MATCH($B507,tab_MinKomp[[Stanowisko / Position ]:[Stanowisko / Position ]],0)))</f>
        <v>n/a</v>
      </c>
      <c r="EL508" s="190" t="str">
        <f>IF(INDEX(tab_MinKomp[Testy czystości / Reinheitstests],MATCH($B507,tab_MinKomp[[Stanowisko / Position ]:[Stanowisko / Position ]],0))="n/a","n/a",EL507-INDEX(tab_MinKomp[Testy czystości / Reinheitstests],MATCH($B507,tab_MinKomp[[Stanowisko / Position ]:[Stanowisko / Position ]],0)))</f>
        <v>n/a</v>
      </c>
      <c r="EM508" s="190" t="str">
        <f>IF(INDEX(tab_MinKomp[Testy czystości / Reinheitstests],MATCH($B507,tab_MinKomp[[Stanowisko / Position ]:[Stanowisko / Position ]],0))="n/a","n/a",EM507-INDEX(tab_MinKomp[Testy czystości / Reinheitstests],MATCH($B507,tab_MinKomp[[Stanowisko / Position ]:[Stanowisko / Position ]],0)))</f>
        <v>n/a</v>
      </c>
      <c r="EN508" s="190" t="str">
        <f>IF(INDEX(tab_MinKomp[Testy czystości / Reinheitstests],MATCH($B507,tab_MinKomp[[Stanowisko / Position ]:[Stanowisko / Position ]],0))="n/a","n/a",EN507-INDEX(tab_MinKomp[Testy czystości / Reinheitstests],MATCH($B507,tab_MinKomp[[Stanowisko / Position ]:[Stanowisko / Position ]],0)))</f>
        <v>n/a</v>
      </c>
      <c r="EO508" s="194" t="str">
        <f>IF(INDEX(tab_MinKomp[Konserwacja Rep],MATCH($B507,tab_MinKomp[[Stanowisko / Position ]:[Stanowisko / Position ]],0))="n/a","n/a",EO507-INDEX(tab_MinKomp[Konserwacja Rep],MATCH($B507,tab_MinKomp[[Stanowisko / Position ]:[Stanowisko / Position ]],0)))</f>
        <v>n/a</v>
      </c>
      <c r="EP508" s="194" t="str">
        <f>IF(INDEX(tab_MinKomp[[Konserwacja Engel ]],MATCH($B507,tab_MinKomp[[Stanowisko / Position ]:[Stanowisko / Position ]],0))="n/a","n/a",EP507-INDEX(tab_MinKomp[[Konserwacja Engel ]],MATCH($B507,tab_MinKomp[[Stanowisko / Position ]:[Stanowisko / Position ]],0)))</f>
        <v>n/a</v>
      </c>
      <c r="EQ508" s="194" t="str">
        <f>IF(INDEX(tab_MinKomp[Konserwacja B 50],MATCH($B507,tab_MinKomp[[Stanowisko / Position ]:[Stanowisko / Position ]],0))="n/a","n/a",EQ507-INDEX(tab_MinKomp[Konserwacja B 50],MATCH($B507,tab_MinKomp[[Stanowisko / Position ]:[Stanowisko / Position ]],0)))</f>
        <v>n/a</v>
      </c>
      <c r="ER508" s="194" t="str">
        <f>IF(INDEX(tab_MinKomp[[Konserwacja EOL ]],MATCH($B507,tab_MinKomp[[Stanowisko / Position ]:[Stanowisko / Position ]],0))="n/a","n/a",ER507-INDEX(tab_MinKomp[[Konserwacja EOL ]],MATCH($B507,tab_MinKomp[[Stanowisko / Position ]:[Stanowisko / Position ]],0)))</f>
        <v>n/a</v>
      </c>
      <c r="ES508" s="194" t="str">
        <f>IF(INDEX(tab_MinKomp[Konserwacja Branson],MATCH($B507,tab_MinKomp[[Stanowisko / Position ]:[Stanowisko / Position ]],0))="n/a","n/a",ES507-INDEX(tab_MinKomp[Konserwacja Branson],MATCH($B507,tab_MinKomp[[Stanowisko / Position ]:[Stanowisko / Position ]],0)))</f>
        <v>n/a</v>
      </c>
      <c r="ET508" s="194" t="str">
        <f>IF(INDEX(tab_MinKomp[Konserwacja coolery],MATCH($B507,tab_MinKomp[[Stanowisko / Position ]:[Stanowisko / Position ]],0))="n/a","n/a",ET507-INDEX(tab_MinKomp[Konserwacja coolery],MATCH($B507,tab_MinKomp[[Stanowisko / Position ]:[Stanowisko / Position ]],0)))</f>
        <v>n/a</v>
      </c>
      <c r="EU508" s="194" t="str">
        <f>IF(INDEX(tab_MinKomp[Konserwacja piecy],MATCH($B507,tab_MinKomp[[Stanowisko / Position ]:[Stanowisko / Position ]],0))="n/a","n/a",EU507-INDEX(tab_MinKomp[Konserwacja piecy],MATCH($B507,tab_MinKomp[[Stanowisko / Position ]:[Stanowisko / Position ]],0)))</f>
        <v>n/a</v>
      </c>
      <c r="EV508" s="194" t="str">
        <f>IF(INDEX(tab_MinKomp[Rysunek techniczny- czytanie],MATCH($B507,tab_MinKomp[[Stanowisko / Position ]:[Stanowisko / Position ]],0))="n/a","n/a",EV507-INDEX(tab_MinKomp[Rysunek techniczny- czytanie],MATCH($B507,tab_MinKomp[[Stanowisko / Position ]:[Stanowisko / Position ]],0)))</f>
        <v>n/a</v>
      </c>
      <c r="EW508" s="194" t="str">
        <f>IF(INDEX(tab_MinKomp[Elektryka],MATCH($B507,tab_MinKomp[[Stanowisko / Position ]:[Stanowisko / Position ]],0))="n/a","n/a",EW507-INDEX(tab_MinKomp[Elektryka],MATCH($B507,tab_MinKomp[[Stanowisko / Position ]:[Stanowisko / Position ]],0)))</f>
        <v>n/a</v>
      </c>
      <c r="EX508" s="194" t="str">
        <f>IF(INDEX(tab_MinKomp[Pneumatyka],MATCH($B507,tab_MinKomp[[Stanowisko / Position ]:[Stanowisko / Position ]],0))="n/a","n/a",EX507-INDEX(tab_MinKomp[Pneumatyka],MATCH($B507,tab_MinKomp[[Stanowisko / Position ]:[Stanowisko / Position ]],0)))</f>
        <v>n/a</v>
      </c>
      <c r="EY508" s="194" t="str">
        <f>IF(INDEX(tab_MinKomp[[Hydraulika ]],MATCH($B507,tab_MinKomp[[Stanowisko / Position ]:[Stanowisko / Position ]],0))="n/a","n/a",EY507-INDEX(tab_MinKomp[[Hydraulika ]],MATCH($B507,tab_MinKomp[[Stanowisko / Position ]:[Stanowisko / Position ]],0)))</f>
        <v>n/a</v>
      </c>
      <c r="EZ508" s="194" t="str">
        <f>IF(INDEX(tab_MinKomp[Podciśnienie],MATCH($B507,tab_MinKomp[[Stanowisko / Position ]:[Stanowisko / Position ]],0))="n/a","n/a",EZ507-INDEX(tab_MinKomp[Podciśnienie],MATCH($B507,tab_MinKomp[[Stanowisko / Position ]:[Stanowisko / Position ]],0)))</f>
        <v>n/a</v>
      </c>
      <c r="FA508" s="194" t="str">
        <f>IF(INDEX(tab_MinKomp[Usuwanie awarii],MATCH($B507,tab_MinKomp[[Stanowisko / Position ]:[Stanowisko / Position ]],0))="n/a","n/a",FA507-INDEX(tab_MinKomp[Usuwanie awarii],MATCH($B507,tab_MinKomp[[Stanowisko / Position ]:[Stanowisko / Position ]],0)))</f>
        <v>n/a</v>
      </c>
      <c r="FB508" s="194" t="str">
        <f>IF(INDEX(tab_MinKomp[Obsługa robotów],MATCH($B507,tab_MinKomp[[Stanowisko / Position ]:[Stanowisko / Position ]],0))="n/a","n/a",FB507-INDEX(tab_MinKomp[Obsługa robotów],MATCH($B507,tab_MinKomp[[Stanowisko / Position ]:[Stanowisko / Position ]],0)))</f>
        <v>n/a</v>
      </c>
      <c r="FC508" s="194" t="str">
        <f>IF(INDEX(tab_MinKomp[Obsługa sterowania maszyny],MATCH($B507,tab_MinKomp[[Stanowisko / Position ]:[Stanowisko / Position ]],0))="n/a","n/a",FC507-INDEX(tab_MinKomp[Obsługa sterowania maszyny],MATCH($B507,tab_MinKomp[[Stanowisko / Position ]:[Stanowisko / Position ]],0)))</f>
        <v>n/a</v>
      </c>
      <c r="FD508" s="194" t="str">
        <f>IF(INDEX(tab_MinKomp[Usuwanie przyczyn żródłowych],MATCH($B507,tab_MinKomp[[Stanowisko / Position ]:[Stanowisko / Position ]],0))="n/a","n/a",FD507-INDEX(tab_MinKomp[Usuwanie przyczyn żródłowych],MATCH($B507,tab_MinKomp[[Stanowisko / Position ]:[Stanowisko / Position ]],0)))</f>
        <v>n/a</v>
      </c>
      <c r="FE508" s="194" t="str">
        <f>IF(INDEX(tab_MinKomp[Cmms stosowanie],MATCH($B507,tab_MinKomp[[Stanowisko / Position ]:[Stanowisko / Position ]],0))="n/a","n/a",FE507-INDEX(tab_MinKomp[Cmms stosowanie],MATCH($B507,tab_MinKomp[[Stanowisko / Position ]:[Stanowisko / Position ]],0)))</f>
        <v>n/a</v>
      </c>
      <c r="FF508" s="190" t="str">
        <f>IF(INDEX(tab_MinKomp[Testy czystości / Reinheitstests],MATCH($B507,tab_MinKomp[[Stanowisko / Position ]:[Stanowisko / Position ]],0))="n/a","n/a",FF507-INDEX(tab_MinKomp[Testy czystości / Reinheitstests],MATCH($B507,tab_MinKomp[[Stanowisko / Position ]:[Stanowisko / Position ]],0)))</f>
        <v>n/a</v>
      </c>
      <c r="FG508" s="194" t="str">
        <f>IF(INDEX(tab_MinKomp[Czyszczenie form plastikowych],MATCH($B507,tab_MinKomp[[Stanowisko / Position ]:[Stanowisko / Position ]],0))="n/a","n/a",FG507-INDEX(tab_MinKomp[Czyszczenie form plastikowych],MATCH($B507,tab_MinKomp[[Stanowisko / Position ]:[Stanowisko / Position ]],0)))</f>
        <v>n/a</v>
      </c>
      <c r="FH508" s="194" t="str">
        <f>IF(INDEX(tab_MinKomp[Wymiana form plastik],MATCH($B507,tab_MinKomp[[Stanowisko / Position ]:[Stanowisko / Position ]],0))="n/a","n/a",FH507-INDEX(tab_MinKomp[Wymiana form plastik],MATCH($B507,tab_MinKomp[[Stanowisko / Position ]:[Stanowisko / Position ]],0)))</f>
        <v>n/a</v>
      </c>
      <c r="FI508" s="194" t="str">
        <f>IF(INDEX(tab_MinKomp[Wymiana form guma],MATCH($B507,tab_MinKomp[[Stanowisko / Position ]:[Stanowisko / Position ]],0))="n/a","n/a",FI507-INDEX(tab_MinKomp[Wymiana form guma],MATCH($B507,tab_MinKomp[[Stanowisko / Position ]:[Stanowisko / Position ]],0)))</f>
        <v>n/a</v>
      </c>
      <c r="FJ508" s="194" t="str">
        <f>IF(INDEX(tab_MinKomp[Konserwacja KK],MATCH($B507,tab_MinKomp[[Stanowisko / Position ]:[Stanowisko / Position ]],0))="n/a","n/a",FJ507-INDEX(tab_MinKomp[Konserwacja KK],MATCH($B507,tab_MinKomp[[Stanowisko / Position ]:[Stanowisko / Position ]],0)))</f>
        <v>n/a</v>
      </c>
      <c r="FK508" s="194" t="str">
        <f>IF(INDEX(tab_MinKomp[Konserwacja form guma],MATCH($B507,tab_MinKomp[[Stanowisko / Position ]:[Stanowisko / Position ]],0))="n/a","n/a",FK507-INDEX(tab_MinKomp[Konserwacja form guma],MATCH($B507,tab_MinKomp[[Stanowisko / Position ]:[Stanowisko / Position ]],0)))</f>
        <v>n/a</v>
      </c>
      <c r="FL508" s="194" t="str">
        <f>IF(INDEX(tab_MinKomp[Konserwacja form plastiki],MATCH($B507,tab_MinKomp[[Stanowisko / Position ]:[Stanowisko / Position ]],0))="n/a","n/a",FL507-INDEX(tab_MinKomp[Konserwacja form plastiki],MATCH($B507,tab_MinKomp[[Stanowisko / Position ]:[Stanowisko / Position ]],0)))</f>
        <v>n/a</v>
      </c>
      <c r="FM508" s="194" t="str">
        <f>IF(INDEX(tab_MinKomp[Konserwacja Gorącego Kanału],MATCH($B507,tab_MinKomp[[Stanowisko / Position ]:[Stanowisko / Position ]],0))="n/a","n/a",FM507-INDEX(tab_MinKomp[Konserwacja Gorącego Kanału],MATCH($B507,tab_MinKomp[[Stanowisko / Position ]:[Stanowisko / Position ]],0)))</f>
        <v>n/a</v>
      </c>
      <c r="FN508" s="196" t="s">
        <v>248</v>
      </c>
      <c r="FO508" s="196" t="s">
        <v>248</v>
      </c>
      <c r="FP508" s="196" t="s">
        <v>248</v>
      </c>
      <c r="FQ508" s="196" t="str">
        <f>IF(INDEX(tab_MinKomp[Język angielski / Englisch],MATCH($B507,tab_MinKomp[[Stanowisko / Position ]:[Stanowisko / Position ]],0))="n/a","n/a",FQ507-INDEX(tab_MinKomp[Język angielski / Englisch],MATCH($B507,tab_MinKomp[[Stanowisko / Position ]:[Stanowisko / Position ]],0)))</f>
        <v>n/a</v>
      </c>
      <c r="FR508" s="196" t="str">
        <f>IF(INDEX(tab_MinKomp[Język niemiecki / Deutsch],MATCH($B507,tab_MinKomp[[Stanowisko / Position ]:[Stanowisko / Position ]],0))="n/a","n/a",FR507-INDEX(tab_MinKomp[Język niemiecki / Deutsch],MATCH($B507,tab_MinKomp[[Stanowisko / Position ]:[Stanowisko / Position ]],0)))</f>
        <v>n/a</v>
      </c>
      <c r="FS508" s="194">
        <f>IF(INDEX(tab_MinKomp[Zarządzanie dokumentacją procesową / Process dokumentation management],MATCH($B507,tab_MinKomp[[Stanowisko / Position ]:[Stanowisko / Position ]],0))="n/a","n/a",FS507-INDEX(tab_MinKomp[Zarządzanie dokumentacją procesową / Process dokumentation management],MATCH($B507,tab_MinKomp[[Stanowisko / Position ]:[Stanowisko / Position ]],0)))</f>
        <v>0</v>
      </c>
      <c r="FT508" s="194">
        <f>IF(INDEX(tab_MinKomp[Znajomość procesów z obszaru / Kenntiss der prozesse in dem Bereich],MATCH($B507,tab_MinKomp[[Stanowisko / Position ]:[Stanowisko / Position ]],0))="n/a","n/a",FT507-INDEX(tab_MinKomp[Znajomość procesów z obszaru / Kenntiss der prozesse in dem Bereich],MATCH($B507,tab_MinKomp[[Stanowisko / Position ]:[Stanowisko / Position ]],0)))</f>
        <v>0</v>
      </c>
      <c r="FU508" s="194">
        <f>IF(INDEX(tab_MinKomp[optymalizacja procesów / Prozessoptymalisierung],MATCH($B507,tab_MinKomp[[Stanowisko / Position ]:[Stanowisko / Position ]],0))="n/a","n/a",FU507-INDEX(tab_MinKomp[optymalizacja procesów / Prozessoptymalisierung],MATCH($B507,tab_MinKomp[[Stanowisko / Position ]:[Stanowisko / Position ]],0)))</f>
        <v>0</v>
      </c>
      <c r="FV508" s="194">
        <f>IF(INDEX(tab_MinKomp[Umiejętności szkoleniowe / Trainingsfähigkeiten],MATCH($B507,tab_MinKomp[[Stanowisko / Position ]:[Stanowisko / Position ]],0))="n/a","n/a",FV507-INDEX(tab_MinKomp[Umiejętności szkoleniowe / Trainingsfähigkeiten],MATCH($B507,tab_MinKomp[[Stanowisko / Position ]:[Stanowisko / Position ]],0)))</f>
        <v>1</v>
      </c>
      <c r="FW508" s="194">
        <f>IF(INDEX(tab_MinKomp[Analityczne myślenie, podejście / Analitysches Denken, Einstellung],MATCH($B507,tab_MinKomp[[Stanowisko / Position ]:[Stanowisko / Position ]],0))="n/a","n/a",FW507-INDEX(tab_MinKomp[Analityczne myślenie, podejście / Analitysches Denken, Einstellung],MATCH($B507,tab_MinKomp[[Stanowisko / Position ]:[Stanowisko / Position ]],0)))</f>
        <v>0</v>
      </c>
      <c r="FX508" s="194">
        <f>IF(INDEX(tab_MinKomp[Dokładność, precyzja w dzialaniu / Genauigkeit, Präzision in die Arbeit],MATCH($B507,tab_MinKomp[[Stanowisko / Position ]:[Stanowisko / Position ]],0))="n/a","n/a",FX507-INDEX(tab_MinKomp[Dokładność, precyzja w dzialaniu / Genauigkeit, Präzision in die Arbeit],MATCH($B507,tab_MinKomp[[Stanowisko / Position ]:[Stanowisko / Position ]],0)))</f>
        <v>0</v>
      </c>
      <c r="FY508" s="194">
        <f>IF(INDEX(tab_MinKomp[Dyspozycyjność / Verfügbarkeit],MATCH($B507,tab_MinKomp[[Stanowisko / Position ]:[Stanowisko / Position ]],0))="n/a","n/a",FY507-INDEX(tab_MinKomp[Dyspozycyjność / Verfügbarkeit],MATCH($B507,tab_MinKomp[[Stanowisko / Position ]:[Stanowisko / Position ]],0)))</f>
        <v>0</v>
      </c>
      <c r="FZ508" s="194">
        <f>IF(INDEX(tab_MinKomp[Zaangażowanie / 
Engagement],MATCH($B507,tab_MinKomp[[Stanowisko / Position ]:[Stanowisko / Position ]],0))="n/a","n/a",FZ507-INDEX(tab_MinKomp[Zaangażowanie / 
Engagement],MATCH($B507,tab_MinKomp[[Stanowisko / Position ]:[Stanowisko / Position ]],0)))</f>
        <v>0</v>
      </c>
      <c r="GA508" s="194" t="str">
        <f>IF(INDEX(tab_MinKomp[Konserwacja form guma],MATCH($B507,tab_MinKomp[[Stanowisko / Position ]:[Stanowisko / Position ]],0))="n/a","n/a",GA507-INDEX(tab_MinKomp[Konserwacja form guma],MATCH($B507,tab_MinKomp[[Stanowisko / Position ]:[Stanowisko / Position ]],0)))</f>
        <v>n/a</v>
      </c>
      <c r="GB508" s="194" t="str">
        <f>IF(INDEX(tab_MinKomp[Konserwacja form plastiki],MATCH($B507,tab_MinKomp[[Stanowisko / Position ]:[Stanowisko / Position ]],0))="n/a","n/a",GB507-INDEX(tab_MinKomp[Konserwacja form plastiki],MATCH($B507,tab_MinKomp[[Stanowisko / Position ]:[Stanowisko / Position ]],0)))</f>
        <v>n/a</v>
      </c>
      <c r="GC508" s="194">
        <f>IF(INDEX(tab_MinKomp[Elastyczność w działaniu],MATCH($B507,tab_MinKomp[[Stanowisko / Position ]:[Stanowisko / Position ]],0))="n/a","n/a",GC507-INDEX(tab_MinKomp[Elastyczność w działaniu],MATCH($B507,tab_MinKomp[[Stanowisko / Position ]:[Stanowisko / Position ]],0)))</f>
        <v>0</v>
      </c>
      <c r="GD508" s="194">
        <f>IF(INDEX(tab_MinKomp[Komunikatywność],MATCH($B507,tab_MinKomp[[Stanowisko / Position ]:[Stanowisko / Position ]],0))="n/a","n/a",GD507-INDEX(tab_MinKomp[Komunikatywność],MATCH($B507,tab_MinKomp[[Stanowisko / Position ]:[Stanowisko / Position ]],0)))</f>
        <v>1</v>
      </c>
      <c r="GE508" s="193" t="str">
        <f>IF(INDEX(tab_MinKomp[Motywowanie i budowanie zaangażowania zespołu],MATCH($B507,tab_MinKomp[[Stanowisko / Position ]:[Stanowisko / Position ]],0))="n/a","n/a",GE507-INDEX(tab_MinKomp[Motywowanie i budowanie zaangażowania zespołu],MATCH($B507,tab_MinKomp[[Stanowisko / Position ]:[Stanowisko / Position ]],0)))</f>
        <v>n/a</v>
      </c>
      <c r="GF508" s="186" t="s">
        <v>248</v>
      </c>
      <c r="GG508" s="186" t="s">
        <v>248</v>
      </c>
      <c r="GH508" s="186" t="s">
        <v>248</v>
      </c>
      <c r="GI508" s="186" t="s">
        <v>248</v>
      </c>
      <c r="GJ508" s="186" t="s">
        <v>248</v>
      </c>
      <c r="GK508" s="186" t="s">
        <v>248</v>
      </c>
      <c r="GL508" s="186" t="s">
        <v>248</v>
      </c>
      <c r="GM508" s="186" t="s">
        <v>248</v>
      </c>
      <c r="GN508" s="186" t="s">
        <v>248</v>
      </c>
      <c r="GO508" s="186" t="s">
        <v>248</v>
      </c>
      <c r="GP508" s="186" t="s">
        <v>248</v>
      </c>
      <c r="GQ508" s="186" t="s">
        <v>248</v>
      </c>
      <c r="GR508" s="186" t="s">
        <v>248</v>
      </c>
      <c r="GS508" s="186" t="s">
        <v>248</v>
      </c>
      <c r="GT508" s="186" t="s">
        <v>248</v>
      </c>
      <c r="GU508" s="186" t="s">
        <v>248</v>
      </c>
      <c r="GV508" s="186" t="s">
        <v>248</v>
      </c>
      <c r="GW508" s="186" t="s">
        <v>248</v>
      </c>
      <c r="GX508" s="186" t="s">
        <v>248</v>
      </c>
      <c r="GY508" s="186" t="s">
        <v>248</v>
      </c>
      <c r="GZ508" s="261" t="s">
        <v>248</v>
      </c>
      <c r="HA508" s="261" t="s">
        <v>248</v>
      </c>
      <c r="HB508" s="191">
        <f>SUM(G508:GE508)/(HB507-(SUM(G508:GE508)))</f>
        <v>0.10256410256410256</v>
      </c>
    </row>
    <row r="509" spans="1:210" ht="24.9" customHeight="1" x14ac:dyDescent="0.3">
      <c r="A509" s="105" t="s">
        <v>317</v>
      </c>
      <c r="B509" s="105" t="s">
        <v>315</v>
      </c>
      <c r="C509" s="105" t="s">
        <v>392</v>
      </c>
      <c r="D509" s="105">
        <v>1919</v>
      </c>
      <c r="E509" s="394" t="s">
        <v>910</v>
      </c>
      <c r="F509" s="185" t="s">
        <v>374</v>
      </c>
      <c r="G509" s="186">
        <v>2</v>
      </c>
      <c r="H509" s="186">
        <v>1</v>
      </c>
      <c r="I509" s="186">
        <v>2</v>
      </c>
      <c r="J509" s="186">
        <v>1</v>
      </c>
      <c r="K509" s="186">
        <v>1</v>
      </c>
      <c r="L509" s="186" t="s">
        <v>248</v>
      </c>
      <c r="M509" s="186" t="s">
        <v>248</v>
      </c>
      <c r="N509" s="186" t="s">
        <v>248</v>
      </c>
      <c r="O509" s="186">
        <v>1</v>
      </c>
      <c r="P509" s="186">
        <v>1</v>
      </c>
      <c r="Q509" s="186" t="s">
        <v>248</v>
      </c>
      <c r="R509" s="186" t="s">
        <v>248</v>
      </c>
      <c r="S509" s="186" t="s">
        <v>248</v>
      </c>
      <c r="T509" s="186" t="s">
        <v>248</v>
      </c>
      <c r="U509" s="186" t="s">
        <v>248</v>
      </c>
      <c r="V509" s="186" t="s">
        <v>248</v>
      </c>
      <c r="W509" s="186" t="s">
        <v>248</v>
      </c>
      <c r="X509" s="186" t="s">
        <v>248</v>
      </c>
      <c r="Y509" s="186" t="s">
        <v>248</v>
      </c>
      <c r="Z509" s="186" t="s">
        <v>248</v>
      </c>
      <c r="AA509" s="186" t="s">
        <v>248</v>
      </c>
      <c r="AB509" s="186" t="s">
        <v>248</v>
      </c>
      <c r="AC509" s="186" t="s">
        <v>248</v>
      </c>
      <c r="AD509" s="186" t="s">
        <v>248</v>
      </c>
      <c r="AE509" s="186" t="s">
        <v>248</v>
      </c>
      <c r="AF509" s="186" t="s">
        <v>248</v>
      </c>
      <c r="AG509" s="186" t="s">
        <v>248</v>
      </c>
      <c r="AH509" s="186" t="s">
        <v>248</v>
      </c>
      <c r="AI509" s="186" t="s">
        <v>248</v>
      </c>
      <c r="AJ509" s="186" t="s">
        <v>248</v>
      </c>
      <c r="AK509" s="186" t="s">
        <v>248</v>
      </c>
      <c r="AL509" s="186">
        <v>2</v>
      </c>
      <c r="AM509" s="186" t="s">
        <v>248</v>
      </c>
      <c r="AN509" s="186" t="s">
        <v>248</v>
      </c>
      <c r="AO509" s="186">
        <v>1</v>
      </c>
      <c r="AP509" s="186" t="s">
        <v>248</v>
      </c>
      <c r="AQ509" s="186">
        <v>1</v>
      </c>
      <c r="AR509" s="186" t="s">
        <v>248</v>
      </c>
      <c r="AS509" s="186" t="s">
        <v>248</v>
      </c>
      <c r="AT509" s="186" t="s">
        <v>248</v>
      </c>
      <c r="AU509" s="186" t="s">
        <v>248</v>
      </c>
      <c r="AV509" s="186">
        <v>2</v>
      </c>
      <c r="AW509" s="186">
        <v>1</v>
      </c>
      <c r="AX509" s="186" t="s">
        <v>248</v>
      </c>
      <c r="AY509" s="186" t="s">
        <v>248</v>
      </c>
      <c r="AZ509" s="186" t="s">
        <v>248</v>
      </c>
      <c r="BA509" s="186" t="s">
        <v>248</v>
      </c>
      <c r="BB509" s="186" t="s">
        <v>248</v>
      </c>
      <c r="BC509" s="186" t="s">
        <v>248</v>
      </c>
      <c r="BD509" s="186" t="s">
        <v>248</v>
      </c>
      <c r="BE509" s="186" t="s">
        <v>248</v>
      </c>
      <c r="BF509" s="186" t="s">
        <v>248</v>
      </c>
      <c r="BG509" s="186" t="s">
        <v>248</v>
      </c>
      <c r="BH509" s="186" t="s">
        <v>248</v>
      </c>
      <c r="BI509" s="186" t="s">
        <v>248</v>
      </c>
      <c r="BJ509" s="186" t="s">
        <v>248</v>
      </c>
      <c r="BK509" s="186" t="s">
        <v>248</v>
      </c>
      <c r="BL509" s="186" t="s">
        <v>248</v>
      </c>
      <c r="BM509" s="186" t="s">
        <v>248</v>
      </c>
      <c r="BN509" s="186" t="s">
        <v>248</v>
      </c>
      <c r="BO509" s="186" t="s">
        <v>248</v>
      </c>
      <c r="BP509" s="186" t="s">
        <v>248</v>
      </c>
      <c r="BQ509" s="186" t="s">
        <v>248</v>
      </c>
      <c r="BR509" s="186" t="s">
        <v>248</v>
      </c>
      <c r="BS509" s="186" t="s">
        <v>248</v>
      </c>
      <c r="BT509" s="186" t="s">
        <v>248</v>
      </c>
      <c r="BU509" s="186">
        <v>2</v>
      </c>
      <c r="BV509" s="186" t="s">
        <v>248</v>
      </c>
      <c r="BW509" s="186" t="s">
        <v>248</v>
      </c>
      <c r="BX509" s="186" t="s">
        <v>248</v>
      </c>
      <c r="BY509" s="186" t="s">
        <v>248</v>
      </c>
      <c r="BZ509" s="186" t="s">
        <v>248</v>
      </c>
      <c r="CA509" s="186" t="s">
        <v>248</v>
      </c>
      <c r="CB509" s="186" t="s">
        <v>248</v>
      </c>
      <c r="CC509" s="186" t="s">
        <v>248</v>
      </c>
      <c r="CD509" s="186">
        <v>2</v>
      </c>
      <c r="CE509" s="186" t="s">
        <v>248</v>
      </c>
      <c r="CF509" s="186" t="s">
        <v>248</v>
      </c>
      <c r="CG509" s="186">
        <v>1</v>
      </c>
      <c r="CH509" s="186" t="s">
        <v>248</v>
      </c>
      <c r="CI509" s="186" t="s">
        <v>248</v>
      </c>
      <c r="CJ509" s="186" t="s">
        <v>248</v>
      </c>
      <c r="CK509" s="186" t="s">
        <v>248</v>
      </c>
      <c r="CL509" s="186" t="s">
        <v>248</v>
      </c>
      <c r="CM509" s="186" t="s">
        <v>248</v>
      </c>
      <c r="CN509" s="186" t="s">
        <v>248</v>
      </c>
      <c r="CO509" s="186" t="s">
        <v>248</v>
      </c>
      <c r="CP509" s="186" t="s">
        <v>248</v>
      </c>
      <c r="CQ509" s="186" t="s">
        <v>248</v>
      </c>
      <c r="CR509" s="186" t="s">
        <v>248</v>
      </c>
      <c r="CS509" s="186" t="s">
        <v>248</v>
      </c>
      <c r="CT509" s="186" t="s">
        <v>248</v>
      </c>
      <c r="CU509" s="186" t="s">
        <v>248</v>
      </c>
      <c r="CV509" s="186" t="s">
        <v>248</v>
      </c>
      <c r="CW509" s="186">
        <v>2</v>
      </c>
      <c r="CX509" s="186" t="s">
        <v>248</v>
      </c>
      <c r="CY509" s="186" t="s">
        <v>248</v>
      </c>
      <c r="CZ509" s="186" t="s">
        <v>248</v>
      </c>
      <c r="DA509" s="186" t="s">
        <v>248</v>
      </c>
      <c r="DB509" s="186" t="s">
        <v>248</v>
      </c>
      <c r="DC509" s="186" t="s">
        <v>248</v>
      </c>
      <c r="DD509" s="186" t="s">
        <v>248</v>
      </c>
      <c r="DE509" s="186" t="s">
        <v>248</v>
      </c>
      <c r="DF509" s="186">
        <v>2</v>
      </c>
      <c r="DG509" s="186" t="s">
        <v>248</v>
      </c>
      <c r="DH509" s="186" t="s">
        <v>248</v>
      </c>
      <c r="DI509" s="186" t="s">
        <v>248</v>
      </c>
      <c r="DJ509" s="186" t="s">
        <v>248</v>
      </c>
      <c r="DK509" s="186" t="s">
        <v>248</v>
      </c>
      <c r="DL509" s="186" t="s">
        <v>248</v>
      </c>
      <c r="DM509" s="186" t="s">
        <v>248</v>
      </c>
      <c r="DN509" s="186" t="s">
        <v>248</v>
      </c>
      <c r="DO509" s="186" t="s">
        <v>248</v>
      </c>
      <c r="DP509" s="186" t="s">
        <v>248</v>
      </c>
      <c r="DQ509" s="186" t="s">
        <v>248</v>
      </c>
      <c r="DR509" s="186" t="s">
        <v>248</v>
      </c>
      <c r="DS509" s="186" t="s">
        <v>248</v>
      </c>
      <c r="DT509" s="186" t="s">
        <v>248</v>
      </c>
      <c r="DU509" s="186" t="s">
        <v>248</v>
      </c>
      <c r="DV509" s="186" t="s">
        <v>248</v>
      </c>
      <c r="DW509" s="186" t="s">
        <v>248</v>
      </c>
      <c r="DX509" s="186" t="s">
        <v>248</v>
      </c>
      <c r="DY509" s="186" t="s">
        <v>248</v>
      </c>
      <c r="DZ509" s="186" t="s">
        <v>248</v>
      </c>
      <c r="EA509" s="186" t="s">
        <v>248</v>
      </c>
      <c r="EB509" s="186" t="s">
        <v>248</v>
      </c>
      <c r="EC509" s="186" t="s">
        <v>248</v>
      </c>
      <c r="ED509" s="186" t="s">
        <v>248</v>
      </c>
      <c r="EE509" s="186" t="s">
        <v>248</v>
      </c>
      <c r="EF509" s="186" t="s">
        <v>248</v>
      </c>
      <c r="EG509" s="186" t="s">
        <v>248</v>
      </c>
      <c r="EH509" s="186" t="s">
        <v>248</v>
      </c>
      <c r="EI509" s="186" t="s">
        <v>248</v>
      </c>
      <c r="EJ509" s="186" t="s">
        <v>248</v>
      </c>
      <c r="EK509" s="186" t="s">
        <v>248</v>
      </c>
      <c r="EL509" s="184" t="s">
        <v>248</v>
      </c>
      <c r="EM509" s="184" t="s">
        <v>248</v>
      </c>
      <c r="EN509" s="184" t="s">
        <v>248</v>
      </c>
      <c r="EO509" s="186" t="s">
        <v>248</v>
      </c>
      <c r="EP509" s="186" t="s">
        <v>248</v>
      </c>
      <c r="EQ509" s="186" t="s">
        <v>248</v>
      </c>
      <c r="ER509" s="186" t="s">
        <v>248</v>
      </c>
      <c r="ES509" s="186" t="s">
        <v>248</v>
      </c>
      <c r="ET509" s="186" t="s">
        <v>248</v>
      </c>
      <c r="EU509" s="186" t="s">
        <v>248</v>
      </c>
      <c r="EV509" s="186" t="s">
        <v>248</v>
      </c>
      <c r="EW509" s="186" t="s">
        <v>248</v>
      </c>
      <c r="EX509" s="186" t="s">
        <v>248</v>
      </c>
      <c r="EY509" s="186" t="s">
        <v>248</v>
      </c>
      <c r="EZ509" s="186" t="s">
        <v>248</v>
      </c>
      <c r="FA509" s="186" t="s">
        <v>248</v>
      </c>
      <c r="FB509" s="186" t="s">
        <v>248</v>
      </c>
      <c r="FC509" s="186" t="s">
        <v>248</v>
      </c>
      <c r="FD509" s="186" t="s">
        <v>248</v>
      </c>
      <c r="FE509" s="186" t="s">
        <v>248</v>
      </c>
      <c r="FF509" s="186" t="s">
        <v>248</v>
      </c>
      <c r="FG509" s="186" t="s">
        <v>248</v>
      </c>
      <c r="FH509" s="186" t="s">
        <v>248</v>
      </c>
      <c r="FI509" s="186" t="s">
        <v>248</v>
      </c>
      <c r="FJ509" s="186" t="s">
        <v>248</v>
      </c>
      <c r="FK509" s="186" t="s">
        <v>248</v>
      </c>
      <c r="FL509" s="186" t="s">
        <v>248</v>
      </c>
      <c r="FM509" s="186" t="s">
        <v>248</v>
      </c>
      <c r="FN509" s="187" t="s">
        <v>248</v>
      </c>
      <c r="FO509" s="187" t="s">
        <v>248</v>
      </c>
      <c r="FP509" s="187" t="s">
        <v>248</v>
      </c>
      <c r="FQ509" s="187" t="s">
        <v>248</v>
      </c>
      <c r="FR509" s="187" t="s">
        <v>248</v>
      </c>
      <c r="FS509" s="186">
        <v>2</v>
      </c>
      <c r="FT509" s="186">
        <v>2</v>
      </c>
      <c r="FU509" s="186">
        <v>1</v>
      </c>
      <c r="FV509" s="186">
        <v>2</v>
      </c>
      <c r="FW509" s="186">
        <v>1</v>
      </c>
      <c r="FX509" s="186">
        <v>2</v>
      </c>
      <c r="FY509" s="186">
        <v>2</v>
      </c>
      <c r="FZ509" s="186">
        <v>2</v>
      </c>
      <c r="GA509" s="186" t="s">
        <v>248</v>
      </c>
      <c r="GB509" s="186" t="s">
        <v>248</v>
      </c>
      <c r="GC509" s="186">
        <v>2</v>
      </c>
      <c r="GD509" s="186">
        <v>2</v>
      </c>
      <c r="GE509" s="186" t="s">
        <v>248</v>
      </c>
      <c r="GF509" s="186" t="s">
        <v>248</v>
      </c>
      <c r="GG509" s="186" t="s">
        <v>248</v>
      </c>
      <c r="GH509" s="186" t="s">
        <v>248</v>
      </c>
      <c r="GI509" s="186" t="s">
        <v>248</v>
      </c>
      <c r="GJ509" s="186" t="s">
        <v>248</v>
      </c>
      <c r="GK509" s="186" t="s">
        <v>248</v>
      </c>
      <c r="GL509" s="186" t="s">
        <v>248</v>
      </c>
      <c r="GM509" s="186" t="s">
        <v>248</v>
      </c>
      <c r="GN509" s="186" t="s">
        <v>248</v>
      </c>
      <c r="GO509" s="186" t="s">
        <v>248</v>
      </c>
      <c r="GP509" s="186" t="s">
        <v>248</v>
      </c>
      <c r="GQ509" s="186" t="s">
        <v>248</v>
      </c>
      <c r="GR509" s="186" t="s">
        <v>248</v>
      </c>
      <c r="GS509" s="186" t="s">
        <v>248</v>
      </c>
      <c r="GT509" s="186" t="s">
        <v>248</v>
      </c>
      <c r="GU509" s="186" t="s">
        <v>248</v>
      </c>
      <c r="GV509" s="186" t="s">
        <v>248</v>
      </c>
      <c r="GW509" s="186" t="s">
        <v>248</v>
      </c>
      <c r="GX509" s="186" t="s">
        <v>248</v>
      </c>
      <c r="GY509" s="186" t="s">
        <v>248</v>
      </c>
      <c r="GZ509" s="261" t="s">
        <v>248</v>
      </c>
      <c r="HA509" s="261" t="s">
        <v>248</v>
      </c>
      <c r="HB509" s="188">
        <f>SUM(G509:GE509)</f>
        <v>43</v>
      </c>
    </row>
    <row r="510" spans="1:210" ht="24.9" customHeight="1" thickBot="1" x14ac:dyDescent="0.35">
      <c r="A510" s="108" t="str">
        <f>A509</f>
        <v>Prod.-Q-2</v>
      </c>
      <c r="B510" s="108" t="str">
        <f>B509</f>
        <v>Pracownik Produkcji</v>
      </c>
      <c r="C510" s="108" t="str">
        <f>C509</f>
        <v>AZ</v>
      </c>
      <c r="D510" s="108">
        <f>D509</f>
        <v>1919</v>
      </c>
      <c r="E510" s="395"/>
      <c r="F510" s="189" t="s">
        <v>375</v>
      </c>
      <c r="G510" s="192">
        <f>IF(INDEX(tab_MinKomp[Przepisy BHP / BHP Vorschriften],MATCH($B509,tab_MinKomp[[Stanowisko / Position ]:[Stanowisko / Position ]],0))="n/a","n/a",G509-INDEX(tab_MinKomp[Przepisy BHP / BHP Vorschriften],MATCH($B509,tab_MinKomp[[Stanowisko / Position ]:[Stanowisko / Position ]],0)))</f>
        <v>0</v>
      </c>
      <c r="H510" s="193">
        <f>IF(INDEX(tab_MinKomp[Przepisy PPOŻ / Brandschutzbestimmungen],MATCH($B509,tab_MinKomp[[Stanowisko / Position ]:[Stanowisko / Position ]],0))="n/a","n/a",H509-INDEX(tab_MinKomp[Przepisy PPOŻ / Brandschutzbestimmungen],MATCH($B509,tab_MinKomp[[Stanowisko / Position ]:[Stanowisko / Position ]],0)))</f>
        <v>0</v>
      </c>
      <c r="I510" s="193">
        <f>IF(INDEX(tab_MinKomp[Ryzyko zawodowe na stanowiskach pracyv/ Berufliche Risiken an Arbeitsstellen],MATCH($B509,tab_MinKomp[[Stanowisko / Position ]:[Stanowisko / Position ]],0))="n/a","n/a",I509-INDEX(tab_MinKomp[Ryzyko zawodowe na stanowiskach pracyv/ Berufliche Risiken an Arbeitsstellen],MATCH($B509,tab_MinKomp[[Stanowisko / Position ]:[Stanowisko / Position ]],0)))</f>
        <v>0</v>
      </c>
      <c r="J510" s="193">
        <f>IF(INDEX(tab_MinKomp[Gospodarka substancjami niebezpiecznymi / Gefahrstoffmanagement],MATCH($B509,tab_MinKomp[[Stanowisko / Position ]:[Stanowisko / Position ]],0))="n/a","n/a",J509-INDEX(tab_MinKomp[Gospodarka substancjami niebezpiecznymi / Gefahrstoffmanagement],MATCH($B509,tab_MinKomp[[Stanowisko / Position ]:[Stanowisko / Position ]],0)))</f>
        <v>0</v>
      </c>
      <c r="K510" s="193">
        <f>IF(INDEX(tab_MinKomp[Gospodarka odpadami / Abfallwirtschaft],MATCH($B509,tab_MinKomp[[Stanowisko / Position ]:[Stanowisko / Position ]],0))="n/a","n/a",K509-INDEX(tab_MinKomp[Gospodarka odpadami / Abfallwirtschaft],MATCH($B509,tab_MinKomp[[Stanowisko / Position ]:[Stanowisko / Position ]],0)))</f>
        <v>0</v>
      </c>
      <c r="L510" s="194" t="str">
        <f>IF(INDEX(tab_MinKomp[Przepisy kodeksu pracy / Bestimmungen des Arbeitsgesetzes],MATCH($B509,tab_MinKomp[[Stanowisko / Position ]:[Stanowisko / Position ]],0))="n/a","n/a",L509-INDEX(tab_MinKomp[Przepisy kodeksu pracy / Bestimmungen des Arbeitsgesetzes],MATCH($B509,tab_MinKomp[[Stanowisko / Position ]:[Stanowisko / Position ]],0)))</f>
        <v>n/a</v>
      </c>
      <c r="M510" s="195" t="str">
        <f>IF(INDEX(tab_MinKomp[Przepisy o ub.społ. ZUS  / Sozialversicherungsvorschriften],MATCH($B509,tab_MinKomp[[Stanowisko / Position ]:[Stanowisko / Position ]],0))="n/a","n/a",M509-INDEX(tab_MinKomp[Przepisy o ub.społ. ZUS  / Sozialversicherungsvorschriften],MATCH($B509,tab_MinKomp[[Stanowisko / Position ]:[Stanowisko / Position ]],0)))</f>
        <v>n/a</v>
      </c>
      <c r="N510" s="194" t="str">
        <f>IF(INDEX(tab_MinKomp[PRZEPISY O PDOF /persönlich Einkommensteuergesetz ],MATCH($B509,tab_MinKomp[[Stanowisko / Position ]:[Stanowisko / Position ]],0))="n/a","n/a",N509-INDEX(tab_MinKomp[PRZEPISY O PDOF /persönlich Einkommensteuergesetz ],MATCH($B509,tab_MinKomp[[Stanowisko / Position ]:[Stanowisko / Position ]],0)))</f>
        <v>n/a</v>
      </c>
      <c r="O510" s="194">
        <f>IF(INDEX(tab_MinKomp[Regulamin pracy / Arbeitsordnung],MATCH($B509,tab_MinKomp[[Stanowisko / Position ]:[Stanowisko / Position ]],0))="n/a","n/a",O509-INDEX(tab_MinKomp[Regulamin pracy / Arbeitsordnung],MATCH($B509,tab_MinKomp[[Stanowisko / Position ]:[Stanowisko / Position ]],0)))</f>
        <v>0</v>
      </c>
      <c r="P510" s="194">
        <f>IF(INDEX(tab_MinKomp[Regulamin wynagradzania / Vergütungsordnung],MATCH($B509,tab_MinKomp[[Stanowisko / Position ]:[Stanowisko / Position ]],0))="n/a","n/a",P509-INDEX(tab_MinKomp[Regulamin wynagradzania / Vergütungsordnung],MATCH($B509,tab_MinKomp[[Stanowisko / Position ]:[Stanowisko / Position ]],0)))</f>
        <v>0</v>
      </c>
      <c r="Q510" s="194" t="str">
        <f>IF(INDEX(tab_MinKomp[System R2PŁATNIK PRO: Płace / Lohnabrechnung],MATCH($B509,tab_MinKomp[[Stanowisko / Position ]:[Stanowisko / Position ]],0))="n/a","n/a",Q509-INDEX(tab_MinKomp[System R2PŁATNIK PRO: Płace / Lohnabrechnung],MATCH($B509,tab_MinKomp[[Stanowisko / Position ]:[Stanowisko / Position ]],0)))</f>
        <v>n/a</v>
      </c>
      <c r="R510" s="194" t="str">
        <f>IF(INDEX(tab_MinKomp[SystemR2PŁATNIK PRO: KADRY / Personaldaten],MATCH($B509,tab_MinKomp[[Stanowisko / Position ]:[Stanowisko / Position ]],0))="n/a","n/a",R509-INDEX(tab_MinKomp[SystemR2PŁATNIK PRO: KADRY / Personaldaten],MATCH($B509,tab_MinKomp[[Stanowisko / Position ]:[Stanowisko / Position ]],0)))</f>
        <v>n/a</v>
      </c>
      <c r="S510" s="194" t="str">
        <f>IF(INDEX(tab_MinKomp[SYSTEM R2PŁATNIK PRO: zarządzanie pracownikami / Arbeitsverwaltung],MATCH($B509,tab_MinKomp[[Stanowisko / Position ]:[Stanowisko / Position ]],0))="n/a","n/a",S509-INDEX(tab_MinKomp[SYSTEM R2PŁATNIK PRO: zarządzanie pracownikami / Arbeitsverwaltung],MATCH($B509,tab_MinKomp[[Stanowisko / Position ]:[Stanowisko / Position ]],0)))</f>
        <v>n/a</v>
      </c>
      <c r="T510" s="194" t="str">
        <f>IF(INDEX(tab_MinKomp[Doradztwo, wsparcie personalne / Personalberatung und Unterstützung],MATCH($B509,tab_MinKomp[[Stanowisko / Position ]:[Stanowisko / Position ]],0))="n/a","n/a",T509-INDEX(tab_MinKomp[Doradztwo, wsparcie personalne / Personalberatung und Unterstützung],MATCH($B509,tab_MinKomp[[Stanowisko / Position ]:[Stanowisko / Position ]],0)))</f>
        <v>n/a</v>
      </c>
      <c r="U510" s="194" t="str">
        <f>IF(INDEX(tab_MinKomp[Przepisy o podatku VAT / MwSt.- Gesetz],MATCH($B509,tab_MinKomp[[Stanowisko / Position ]:[Stanowisko / Position ]],0))="n/a","n/a",U509-INDEX(tab_MinKomp[Przepisy o podatku VAT / MwSt.- Gesetz],MATCH($B509,tab_MinKomp[[Stanowisko / Position ]:[Stanowisko / Position ]],0)))</f>
        <v>n/a</v>
      </c>
      <c r="V510" s="194" t="str">
        <f>IF(INDEX(tab_MinKomp[PrzepisyPDOP / geschäftlich Einkommensteuergesetz],MATCH($B509,tab_MinKomp[[Stanowisko / Position ]:[Stanowisko / Position ]],0))="n/a","n/a",V509-INDEX(tab_MinKomp[PrzepisyPDOP / geschäftlich Einkommensteuergesetz],MATCH($B509,tab_MinKomp[[Stanowisko / Position ]:[Stanowisko / Position ]],0)))</f>
        <v>n/a</v>
      </c>
      <c r="W510" s="194" t="str">
        <f>IF(INDEX(tab_MinKomp[System BAAN / FINANSE (FIBU)],MATCH($B509,tab_MinKomp[[Stanowisko / Position ]:[Stanowisko / Position ]],0))="n/a","n/a",W509-INDEX(tab_MinKomp[System BAAN / FINANSE (FIBU)],MATCH($B509,tab_MinKomp[[Stanowisko / Position ]:[Stanowisko / Position ]],0)))</f>
        <v>n/a</v>
      </c>
      <c r="X510" s="194" t="str">
        <f>IF(INDEX(tab_MinKomp[Systemy pomocnicze / Hilfssysteme(STOCKPROGRAM, KALK2000 etc.)],MATCH($B509,tab_MinKomp[[Stanowisko / Position ]:[Stanowisko / Position ]],0))="n/a","n/a",X509-INDEX(tab_MinKomp[Systemy pomocnicze / Hilfssysteme(STOCKPROGRAM, KALK2000 etc.)],MATCH($B509,tab_MinKomp[[Stanowisko / Position ]:[Stanowisko / Position ]],0)))</f>
        <v>n/a</v>
      </c>
      <c r="Y510" s="194" t="str">
        <f>IF(INDEX(tab_MinKomp[Polityka rachunkowości / Buchführungspolitik],MATCH($B509,tab_MinKomp[[Stanowisko / Position ]:[Stanowisko / Position ]],0))="n/a","n/a",Y509-INDEX(tab_MinKomp[Polityka rachunkowości / Buchführungspolitik],MATCH($B509,tab_MinKomp[[Stanowisko / Position ]:[Stanowisko / Position ]],0)))</f>
        <v>n/a</v>
      </c>
      <c r="Z510" s="194" t="str">
        <f>IF(INDEX(tab_MinKomp[Ustawa o rachunkowości / Rechnungslegungsgesetz],MATCH($B509,tab_MinKomp[[Stanowisko / Position ]:[Stanowisko / Position ]],0))="n/a","n/a",Z509-INDEX(tab_MinKomp[Ustawa o rachunkowości / Rechnungslegungsgesetz],MATCH($B509,tab_MinKomp[[Stanowisko / Position ]:[Stanowisko / Position ]],0)))</f>
        <v>n/a</v>
      </c>
      <c r="AA510" s="194" t="str">
        <f>IF(INDEX(tab_MinKomp[WORKFLOW - TS-100],MATCH($B509,tab_MinKomp[[Stanowisko / Position ]:[Stanowisko / Position ]],0))="n/a","n/a",AA509-INDEX(tab_MinKomp[WORKFLOW - TS-100],MATCH($B509,tab_MinKomp[[Stanowisko / Position ]:[Stanowisko / Position ]],0)))</f>
        <v>n/a</v>
      </c>
      <c r="AB510" s="194" t="str">
        <f>IF(INDEX(tab_MinKomp[WORKFLOW - SFMS],MATCH($B509,tab_MinKomp[[Stanowisko / Position ]:[Stanowisko / Position ]],0))="n/a","n/a",AB509-INDEX(tab_MinKomp[WORKFLOW - SFMS],MATCH($B509,tab_MinKomp[[Stanowisko / Position ]:[Stanowisko / Position ]],0)))</f>
        <v>n/a</v>
      </c>
      <c r="AC510" s="194" t="str">
        <f>IF(INDEX(tab_MinKomp[System ISO 9001:2015],MATCH($B509,tab_MinKomp[[Stanowisko / Position ]:[Stanowisko / Position ]],0))="n/a","n/a",AC509-INDEX(tab_MinKomp[System ISO 9001:2015],MATCH($B509,tab_MinKomp[[Stanowisko / Position ]:[Stanowisko / Position ]],0)))</f>
        <v>n/a</v>
      </c>
      <c r="AD510" s="194" t="str">
        <f>IF(INDEX(tab_MinKomp[System ISO 9001:2015],MATCH($B509,tab_MinKomp[[Stanowisko / Position ]:[Stanowisko / Position ]],0))="n/a","n/a",AD509-INDEX(tab_MinKomp[System ISO 9001:2015],MATCH($B509,tab_MinKomp[[Stanowisko / Position ]:[Stanowisko / Position ]],0)))</f>
        <v>n/a</v>
      </c>
      <c r="AE510" s="194" t="str">
        <f>IF(INDEX(tab_MinKomp[System ISO 9001:2015],MATCH($B509,tab_MinKomp[[Stanowisko / Position ]:[Stanowisko / Position ]],0))="n/a","n/a",AE509-INDEX(tab_MinKomp[System ISO 9001:2015],MATCH($B509,tab_MinKomp[[Stanowisko / Position ]:[Stanowisko / Position ]],0)))</f>
        <v>n/a</v>
      </c>
      <c r="AF510" s="194" t="str">
        <f>IF(INDEX(tab_MinKomp[System ISO 9001:2015],MATCH($B509,tab_MinKomp[[Stanowisko / Position ]:[Stanowisko / Position ]],0))="n/a","n/a",AF509-INDEX(tab_MinKomp[System ISO 9001:2015],MATCH($B509,tab_MinKomp[[Stanowisko / Position ]:[Stanowisko / Position ]],0)))</f>
        <v>n/a</v>
      </c>
      <c r="AG510" s="194" t="str">
        <f>IF(INDEX(tab_MinKomp[Wymagania VDA 6.3 Process / Forderungen],MATCH($B509,tab_MinKomp[[Stanowisko / Position ]:[Stanowisko / Position ]],0))="n/a","n/a",AG509-INDEX(tab_MinKomp[Wymagania VDA 6.3 Process / Forderungen],MATCH($B509,tab_MinKomp[[Stanowisko / Position ]:[Stanowisko / Position ]],0)))</f>
        <v>n/a</v>
      </c>
      <c r="AH510" s="194" t="str">
        <f>IF(INDEX(tab_MinKomp[Wymagania VDA 6.5 Product / Forderungen],MATCH($B509,tab_MinKomp[[Stanowisko / Position ]:[Stanowisko / Position ]],0))="n/a","n/a",AH509-INDEX(tab_MinKomp[Wymagania VDA 6.5 Product / Forderungen],MATCH($B509,tab_MinKomp[[Stanowisko / Position ]:[Stanowisko / Position ]],0)))</f>
        <v>n/a</v>
      </c>
      <c r="AI510" s="194" t="str">
        <f>IF(INDEX(tab_MinKomp[System ISO 9001:2015],MATCH($B509,tab_MinKomp[[Stanowisko / Position ]:[Stanowisko / Position ]],0))="n/a","n/a",AI509-INDEX(tab_MinKomp[System ISO 9001:2015],MATCH($B509,tab_MinKomp[[Stanowisko / Position ]:[Stanowisko / Position ]],0)))</f>
        <v>n/a</v>
      </c>
      <c r="AJ510" s="194" t="str">
        <f>IF(INDEX(tab_MinKomp[Auditor systemu ISO 17021:2018],MATCH($B509,tab_MinKomp[[Stanowisko / Position ]:[Stanowisko / Position ]],0))="n/a","n/a",AJ509-INDEX(tab_MinKomp[Auditor systemu ISO 17021:2018],MATCH($B509,tab_MinKomp[[Stanowisko / Position ]:[Stanowisko / Position ]],0)))</f>
        <v>n/a</v>
      </c>
      <c r="AK510" s="194" t="str">
        <f>IF(INDEX(tab_MinKomp[Pełnomocnik systemu / Systemvertreter],MATCH($B509,tab_MinKomp[[Stanowisko / Position ]:[Stanowisko / Position ]],0))="n/a","n/a",AK509-INDEX(tab_MinKomp[Pełnomocnik systemu / Systemvertreter],MATCH($B509,tab_MinKomp[[Stanowisko / Position ]:[Stanowisko / Position ]],0)))</f>
        <v>n/a</v>
      </c>
      <c r="AL510" s="194">
        <f>IF(INDEX(tab_MinKomp[Polityka Etyczna - Compliance],MATCH($B509,tab_MinKomp[[Stanowisko / Position ]:[Stanowisko / Position ]],0))="n/a","n/a",AL509-INDEX(tab_MinKomp[Polityka Etyczna - Compliance],MATCH($B509,tab_MinKomp[[Stanowisko / Position ]:[Stanowisko / Position ]],0)))</f>
        <v>1</v>
      </c>
      <c r="AM510" s="194" t="str">
        <f>IF(INDEX(tab_MinKomp[WDRAŻANIE NOWYCH PROJEKTÓW/ PROCEDURA CTM],MATCH($B509,tab_MinKomp[[Stanowisko / Position ]:[Stanowisko / Position ]],0))="n/a","n/a",AM509-INDEX(tab_MinKomp[WDRAŻANIE NOWYCH PROJEKTÓW/ PROCEDURA CTM],MATCH($B509,tab_MinKomp[[Stanowisko / Position ]:[Stanowisko / Position ]],0)))</f>
        <v>n/a</v>
      </c>
      <c r="AN510" s="194" t="str">
        <f>IF(INDEX(tab_MinKomp[KAMIENIE MILOWE MSL/PIFF],MATCH($B509,tab_MinKomp[[Stanowisko / Position ]:[Stanowisko / Position ]],0))="n/a","n/a",AN509-INDEX(tab_MinKomp[KAMIENIE MILOWE MSL/PIFF],MATCH($B509,tab_MinKomp[[Stanowisko / Position ]:[Stanowisko / Position ]],0)))</f>
        <v>n/a</v>
      </c>
      <c r="AO510" s="194">
        <f>IF(INDEX(tab_MinKomp[CP],MATCH($B509,tab_MinKomp[[Stanowisko / Position ]:[Stanowisko / Position ]],0))="n/a","n/a",AO509-INDEX(tab_MinKomp[CP],MATCH($B509,tab_MinKomp[[Stanowisko / Position ]:[Stanowisko / Position ]],0)))</f>
        <v>0</v>
      </c>
      <c r="AP510" s="194" t="str">
        <f>IF(INDEX(tab_MinKomp[FMEA],MATCH($B509,tab_MinKomp[[Stanowisko / Position ]:[Stanowisko / Position ]],0))="n/a","n/a",AP509-INDEX(tab_MinKomp[FMEA],MATCH($B509,tab_MinKomp[[Stanowisko / Position ]:[Stanowisko / Position ]],0)))</f>
        <v>n/a</v>
      </c>
      <c r="AQ510" s="194">
        <f>IF(INDEX(tab_MinKomp[FLOW CHART],MATCH($B509,tab_MinKomp[[Stanowisko / Position ]:[Stanowisko / Position ]],0))="n/a","n/a",AQ509-INDEX(tab_MinKomp[FLOW CHART],MATCH($B509,tab_MinKomp[[Stanowisko / Position ]:[Stanowisko / Position ]],0)))</f>
        <v>0</v>
      </c>
      <c r="AR510" s="194" t="str">
        <f>IF(INDEX(tab_MinKomp[APQP],MATCH($B509,tab_MinKomp[[Stanowisko / Position ]:[Stanowisko / Position ]],0))="n/a","n/a",AR509-INDEX(tab_MinKomp[APQP],MATCH($B509,tab_MinKomp[[Stanowisko / Position ]:[Stanowisko / Position ]],0)))</f>
        <v>n/a</v>
      </c>
      <c r="AS510" s="194" t="str">
        <f>IF(INDEX(tab_MinKomp[MSA],MATCH($B509,tab_MinKomp[[Stanowisko / Position ]:[Stanowisko / Position ]],0))="n/a","n/a",AS509-INDEX(tab_MinKomp[MSA],MATCH($B509,tab_MinKomp[[Stanowisko / Position ]:[Stanowisko / Position ]],0)))</f>
        <v>n/a</v>
      </c>
      <c r="AT510" s="194" t="str">
        <f>IF(INDEX(tab_MinKomp[SPC],MATCH($B509,tab_MinKomp[[Stanowisko / Position ]:[Stanowisko / Position ]],0))="n/a","n/a",AT509-INDEX(tab_MinKomp[SPC],MATCH($B509,tab_MinKomp[[Stanowisko / Position ]:[Stanowisko / Position ]],0)))</f>
        <v>n/a</v>
      </c>
      <c r="AU510" s="194" t="str">
        <f>IF(INDEX(tab_MinKomp[CSR (SPECYFICZNE WYMAGANIA KLIENTA)],MATCH($B509,tab_MinKomp[[Stanowisko / Position ]:[Stanowisko / Position ]],0))="n/a","n/a",AU509-INDEX(tab_MinKomp[CSR (SPECYFICZNE WYMAGANIA KLIENTA)],MATCH($B509,tab_MinKomp[[Stanowisko / Position ]:[Stanowisko / Position ]],0)))</f>
        <v>n/a</v>
      </c>
      <c r="AV510" s="194">
        <f>IF(INDEX(tab_MinKomp[5S],MATCH($B509,tab_MinKomp[[Stanowisko / Position ]:[Stanowisko / Position ]],0))="n/a","n/a",AV509-INDEX(tab_MinKomp[5S],MATCH($B509,tab_MinKomp[[Stanowisko / Position ]:[Stanowisko / Position ]],0)))</f>
        <v>0</v>
      </c>
      <c r="AW510" s="194">
        <f>IF(INDEX(tab_MinKomp[LEAN MANAGEMENT],MATCH($B509,tab_MinKomp[[Stanowisko / Position ]:[Stanowisko / Position ]],0))="n/a","n/a",AW509-INDEX(tab_MinKomp[LEAN MANAGEMENT],MATCH($B509,tab_MinKomp[[Stanowisko / Position ]:[Stanowisko / Position ]],0)))</f>
        <v>0</v>
      </c>
      <c r="AX510" s="194" t="str">
        <f>IF(INDEX(tab_MinKomp[5R],MATCH($B509,tab_MinKomp[[Stanowisko / Position ]:[Stanowisko / Position ]],0))="n/a","n/a",AX509-INDEX(tab_MinKomp[5R],MATCH($B509,tab_MinKomp[[Stanowisko / Position ]:[Stanowisko / Position ]],0)))</f>
        <v>n/a</v>
      </c>
      <c r="AY510" s="194" t="str">
        <f>IF(INDEX(tab_MinKomp[Six Sigma],MATCH($B509,tab_MinKomp[[Stanowisko / Position ]:[Stanowisko / Position ]],0))="n/a","n/a",AY509-INDEX(tab_MinKomp[Six Sigma],MATCH($B509,tab_MinKomp[[Stanowisko / Position ]:[Stanowisko / Position ]],0)))</f>
        <v>n/a</v>
      </c>
      <c r="AZ510" s="194" t="str">
        <f>IF(INDEX(tab_MinKomp[System BAAN / Distribution &amp; Supply Chain],MATCH($B509,tab_MinKomp[[Stanowisko / Position ]:[Stanowisko / Position ]],0))="n/a","n/a",AZ509-INDEX(tab_MinKomp[System BAAN / Distribution &amp; Supply Chain],MATCH($B509,tab_MinKomp[[Stanowisko / Position ]:[Stanowisko / Position ]],0)))</f>
        <v>n/a</v>
      </c>
      <c r="BA510" s="194" t="str">
        <f>IF(INDEX(tab_MinKomp[Gospodarka magazynowa / Lagerverwaltung],MATCH($B509,tab_MinKomp[[Stanowisko / Position ]:[Stanowisko / Position ]],0))="n/a","n/a",BA509-INDEX(tab_MinKomp[Gospodarka magazynowa / Lagerverwaltung],MATCH($B509,tab_MinKomp[[Stanowisko / Position ]:[Stanowisko / Position ]],0)))</f>
        <v>n/a</v>
      </c>
      <c r="BB510" s="194" t="str">
        <f>IF(INDEX(tab_MinKomp[Inwentaryzacja - organizacja i przebieg / Inventurprozess],MATCH($B509,tab_MinKomp[[Stanowisko / Position ]:[Stanowisko / Position ]],0))="n/a","n/a",BB509-INDEX(tab_MinKomp[Inwentaryzacja - organizacja i przebieg / Inventurprozess],MATCH($B509,tab_MinKomp[[Stanowisko / Position ]:[Stanowisko / Position ]],0)))</f>
        <v>n/a</v>
      </c>
      <c r="BC510" s="194" t="str">
        <f>IF(INDEX(tab_MinKomp[Organizacja dostaw / Versorgungsorganisation],MATCH($B509,tab_MinKomp[[Stanowisko / Position ]:[Stanowisko / Position ]],0))="n/a","n/a",BC509-INDEX(tab_MinKomp[Organizacja dostaw / Versorgungsorganisation],MATCH($B509,tab_MinKomp[[Stanowisko / Position ]:[Stanowisko / Position ]],0)))</f>
        <v>n/a</v>
      </c>
      <c r="BD510" s="194" t="str">
        <f>IF(INDEX(tab_MinKomp[Organizacja wysyłek / Organisation von Lieferungen],MATCH($B509,tab_MinKomp[[Stanowisko / Position ]:[Stanowisko / Position ]],0))="n/a","n/a",BD509-INDEX(tab_MinKomp[Organizacja wysyłek / Organisation von Lieferungen],MATCH($B509,tab_MinKomp[[Stanowisko / Position ]:[Stanowisko / Position ]],0)))</f>
        <v>n/a</v>
      </c>
      <c r="BE510" s="194" t="str">
        <f>IF(INDEX(tab_MinKomp[Analiza magazynowa - Program Polen.mdb / Inventuranalyse],MATCH($B509,tab_MinKomp[[Stanowisko / Position ]:[Stanowisko / Position ]],0))="n/a","n/a",BE509-INDEX(tab_MinKomp[Analiza magazynowa - Program Polen.mdb / Inventuranalyse],MATCH($B509,tab_MinKomp[[Stanowisko / Position ]:[Stanowisko / Position ]],0)))</f>
        <v>n/a</v>
      </c>
      <c r="BF510" s="190" t="str">
        <f>IF(INDEX(tab_MinKomp[MMOG (Materials Management Operations Guidelines)],MATCH($B509,tab_MinKomp[[Stanowisko / Position ]:[Stanowisko / Position ]],0))="n/a","n/a",BF509-INDEX(tab_MinKomp[MMOG (Materials Management Operations Guidelines)],MATCH($B509,tab_MinKomp[[Stanowisko / Position ]:[Stanowisko / Position ]],0)))</f>
        <v>n/a</v>
      </c>
      <c r="BG510" s="190" t="str">
        <f>IF(INDEX(tab_MinKomp[GPP],MATCH($B509,tab_MinKomp[[Stanowisko / Position ]:[Stanowisko / Position ]],0))="n/a","n/a",BG509-INDEX(tab_MinKomp[GPP],MATCH($B509,tab_MinKomp[[Stanowisko / Position ]:[Stanowisko / Position ]],0)))</f>
        <v>n/a</v>
      </c>
      <c r="BH510" s="190" t="str">
        <f>IF(INDEX(tab_MinKomp[AIAG (Automotive Industry Action Group)],MATCH($B509,tab_MinKomp[[Stanowisko / Position ]:[Stanowisko / Position ]],0))="n/a","n/a",BH509-INDEX(tab_MinKomp[AIAG (Automotive Industry Action Group)],MATCH($B509,tab_MinKomp[[Stanowisko / Position ]:[Stanowisko / Position ]],0)))</f>
        <v>n/a</v>
      </c>
      <c r="BI510" s="190" t="str">
        <f>IF(INDEX(tab_MinKomp[Super-G disputes],MATCH($B509,tab_MinKomp[[Stanowisko / Position ]:[Stanowisko / Position ]],0))="n/a","n/a",BI509-INDEX(tab_MinKomp[Super-G disputes],MATCH($B509,tab_MinKomp[[Stanowisko / Position ]:[Stanowisko / Position ]],0)))</f>
        <v>n/a</v>
      </c>
      <c r="BJ510" s="190" t="str">
        <f>IF(INDEX(tab_MinKomp[CMMS3/eDDL (Direct Data Link)],MATCH($B509,tab_MinKomp[[Stanowisko / Position ]:[Stanowisko / Position ]],0))="n/a","n/a",BJ509-INDEX(tab_MinKomp[CMMS3/eDDL (Direct Data Link)],MATCH($B509,tab_MinKomp[[Stanowisko / Position ]:[Stanowisko / Position ]],0)))</f>
        <v>n/a</v>
      </c>
      <c r="BK510" s="190" t="str">
        <f>IF(INDEX(tab_MinKomp[MP&amp;L (Material Planning and Logistics)],MATCH($B509,tab_MinKomp[[Stanowisko / Position ]:[Stanowisko / Position ]],0))="n/a","n/a",BK509-INDEX(tab_MinKomp[MP&amp;L (Material Planning and Logistics)],MATCH($B509,tab_MinKomp[[Stanowisko / Position ]:[Stanowisko / Position ]],0)))</f>
        <v>n/a</v>
      </c>
      <c r="BL510" s="190" t="str">
        <f>IF(INDEX(tab_MinKomp[Supplier delivery rating],MATCH($B509,tab_MinKomp[[Stanowisko / Position ]:[Stanowisko / Position ]],0))="n/a","n/a",BL509-INDEX(tab_MinKomp[Supplier delivery rating],MATCH($B509,tab_MinKomp[[Stanowisko / Position ]:[Stanowisko / Position ]],0)))</f>
        <v>n/a</v>
      </c>
      <c r="BM510" s="194" t="str">
        <f>IF(INDEX(tab_MinKomp[Planowanie produkcji / Produktionsplanung],MATCH($B509,tab_MinKomp[[Stanowisko / Position ]:[Stanowisko / Position ]],0))="n/a","n/a",BM509-INDEX(tab_MinKomp[Planowanie produkcji / Produktionsplanung],MATCH($B509,tab_MinKomp[[Stanowisko / Position ]:[Stanowisko / Position ]],0)))</f>
        <v>n/a</v>
      </c>
      <c r="BN510" s="194" t="str">
        <f>IF(INDEX(tab_MinKomp[Planowanie produkcji / Produktionsplanung],MATCH($B509,tab_MinKomp[[Stanowisko / Position ]:[Stanowisko / Position ]],0))="n/a","n/a",BN509-INDEX(tab_MinKomp[Planowanie produkcji / Produktionsplanung],MATCH($B509,tab_MinKomp[[Stanowisko / Position ]:[Stanowisko / Position ]],0)))</f>
        <v>n/a</v>
      </c>
      <c r="BO510" s="194" t="str">
        <f>IF(INDEX(tab_MinKomp[Planowanie produkcji / Produktionsplanung],MATCH($B509,tab_MinKomp[[Stanowisko / Position ]:[Stanowisko / Position ]],0))="n/a","n/a",BO509-INDEX(tab_MinKomp[Planowanie produkcji / Produktionsplanung],MATCH($B509,tab_MinKomp[[Stanowisko / Position ]:[Stanowisko / Position ]],0)))</f>
        <v>n/a</v>
      </c>
      <c r="BP510" s="194" t="str">
        <f>IF(INDEX(tab_MinKomp[Planowanie produkcji / Produktionsplanung],MATCH($B509,tab_MinKomp[[Stanowisko / Position ]:[Stanowisko / Position ]],0))="n/a","n/a",BP509-INDEX(tab_MinKomp[Planowanie produkcji / Produktionsplanung],MATCH($B509,tab_MinKomp[[Stanowisko / Position ]:[Stanowisko / Position ]],0)))</f>
        <v>n/a</v>
      </c>
      <c r="BQ510" s="194" t="str">
        <f>IF(INDEX(tab_MinKomp[Planowanie produkcji / Produktionsplanung],MATCH($B509,tab_MinKomp[[Stanowisko / Position ]:[Stanowisko / Position ]],0))="n/a","n/a",BQ509-INDEX(tab_MinKomp[Planowanie produkcji / Produktionsplanung],MATCH($B509,tab_MinKomp[[Stanowisko / Position ]:[Stanowisko / Position ]],0)))</f>
        <v>n/a</v>
      </c>
      <c r="BR510" s="194" t="str">
        <f>IF(INDEX(tab_MinKomp[Planowanie produkcji / Produktionsplanung],MATCH($B509,tab_MinKomp[[Stanowisko / Position ]:[Stanowisko / Position ]],0))="n/a","n/a",BR509-INDEX(tab_MinKomp[Planowanie produkcji / Produktionsplanung],MATCH($B509,tab_MinKomp[[Stanowisko / Position ]:[Stanowisko / Position ]],0)))</f>
        <v>n/a</v>
      </c>
      <c r="BS510" s="194" t="str">
        <f>IF(INDEX(tab_MinKomp[Planowanie produkcji / Produktionsplanung],MATCH($B509,tab_MinKomp[[Stanowisko / Position ]:[Stanowisko / Position ]],0))="n/a","n/a",BS509-INDEX(tab_MinKomp[Planowanie produkcji / Produktionsplanung],MATCH($B509,tab_MinKomp[[Stanowisko / Position ]:[Stanowisko / Position ]],0)))</f>
        <v>n/a</v>
      </c>
      <c r="BT510" s="194" t="str">
        <f>IF(INDEX(tab_MinKomp[Planowanie produkcji / Produktionsplanung],MATCH($B509,tab_MinKomp[[Stanowisko / Position ]:[Stanowisko / Position ]],0))="n/a","n/a",BT509-INDEX(tab_MinKomp[Planowanie produkcji / Produktionsplanung],MATCH($B509,tab_MinKomp[[Stanowisko / Position ]:[Stanowisko / Position ]],0)))</f>
        <v>n/a</v>
      </c>
      <c r="BU510" s="194">
        <f>IF(INDEX(tab_MinKomp[Obsługa maszyn Novapax / Novapax Maschinenbedienung],MATCH($B509,tab_MinKomp[[Stanowisko / Position ]:[Stanowisko / Position ]],0))="n/a","n/a",BU509-INDEX(tab_MinKomp[Obsługa maszyn Novapax / Novapax Maschinenbedienung],MATCH($B509,tab_MinKomp[[Stanowisko / Position ]:[Stanowisko / Position ]],0)))</f>
        <v>0</v>
      </c>
      <c r="BV510" s="194" t="str">
        <f>IF(INDEX(tab_MinKomp[Planowanie produkcji / Produktionsplanung],MATCH($B509,tab_MinKomp[[Stanowisko / Position ]:[Stanowisko / Position ]],0))="n/a","n/a",BV509-INDEX(tab_MinKomp[Planowanie produkcji / Produktionsplanung],MATCH($B509,tab_MinKomp[[Stanowisko / Position ]:[Stanowisko / Position ]],0)))</f>
        <v>n/a</v>
      </c>
      <c r="BW510" s="194" t="str">
        <f>IF(INDEX(tab_MinKomp[Planowanie produkcji / Produktionsplanung],MATCH($B509,tab_MinKomp[[Stanowisko / Position ]:[Stanowisko / Position ]],0))="n/a","n/a",BW509-INDEX(tab_MinKomp[Planowanie produkcji / Produktionsplanung],MATCH($B509,tab_MinKomp[[Stanowisko / Position ]:[Stanowisko / Position ]],0)))</f>
        <v>n/a</v>
      </c>
      <c r="BX510" s="194" t="str">
        <f>IF(INDEX(tab_MinKomp[Planowanie produkcji / Produktionsplanung],MATCH($B509,tab_MinKomp[[Stanowisko / Position ]:[Stanowisko / Position ]],0))="n/a","n/a",BX509-INDEX(tab_MinKomp[Planowanie produkcji / Produktionsplanung],MATCH($B509,tab_MinKomp[[Stanowisko / Position ]:[Stanowisko / Position ]],0)))</f>
        <v>n/a</v>
      </c>
      <c r="BY510" s="194" t="str">
        <f>IF(INDEX(tab_MinKomp[Planowanie produkcji / Produktionsplanung],MATCH($B509,tab_MinKomp[[Stanowisko / Position ]:[Stanowisko / Position ]],0))="n/a","n/a",BY509-INDEX(tab_MinKomp[Planowanie produkcji / Produktionsplanung],MATCH($B509,tab_MinKomp[[Stanowisko / Position ]:[Stanowisko / Position ]],0)))</f>
        <v>n/a</v>
      </c>
      <c r="BZ510" s="194" t="str">
        <f>IF(INDEX(tab_MinKomp[Planowanie produkcji / Produktionsplanung],MATCH($B509,tab_MinKomp[[Stanowisko / Position ]:[Stanowisko / Position ]],0))="n/a","n/a",BZ509-INDEX(tab_MinKomp[Planowanie produkcji / Produktionsplanung],MATCH($B509,tab_MinKomp[[Stanowisko / Position ]:[Stanowisko / Position ]],0)))</f>
        <v>n/a</v>
      </c>
      <c r="CA510" s="194" t="str">
        <f>IF(INDEX(tab_MinKomp[Planowanie produkcji / Produktionsplanung],MATCH($B509,tab_MinKomp[[Stanowisko / Position ]:[Stanowisko / Position ]],0))="n/a","n/a",CA509-INDEX(tab_MinKomp[Planowanie produkcji / Produktionsplanung],MATCH($B509,tab_MinKomp[[Stanowisko / Position ]:[Stanowisko / Position ]],0)))</f>
        <v>n/a</v>
      </c>
      <c r="CB510" s="194" t="str">
        <f>IF(INDEX(tab_MinKomp[Obsługa maszyn ASL / ASL Maschinenbedienung],MATCH($B509,tab_MinKomp[[Stanowisko / Position ]:[Stanowisko / Position ]],0))="n/a","n/a",CB509-INDEX(tab_MinKomp[Obsługa maszyn ASL / ASL Maschinenbedienung],MATCH($B509,tab_MinKomp[[Stanowisko / Position ]:[Stanowisko / Position ]],0)))</f>
        <v>n/a</v>
      </c>
      <c r="CC510" s="194" t="str">
        <f>IF(INDEX(tab_MinKomp[Obsługa maszyn Branson / Branson Maschinenbedienung],MATCH($B509,tab_MinKomp[[Stanowisko / Position ]:[Stanowisko / Position ]],0))="n/a","n/a",CC509-INDEX(tab_MinKomp[Obsługa maszyn Branson / Branson Maschinenbedienung],MATCH($B509,tab_MinKomp[[Stanowisko / Position ]:[Stanowisko / Position ]],0)))</f>
        <v>n/a</v>
      </c>
      <c r="CD510" s="194">
        <f>IF(INDEX(tab_MinKomp[Obsługa maszyn Novapax / Novapax Maschinenbedienung],MATCH($B509,tab_MinKomp[[Stanowisko / Position ]:[Stanowisko / Position ]],0))="n/a","n/a",CD509-INDEX(tab_MinKomp[Obsługa maszyn Novapax / Novapax Maschinenbedienung],MATCH($B509,tab_MinKomp[[Stanowisko / Position ]:[Stanowisko / Position ]],0)))</f>
        <v>0</v>
      </c>
      <c r="CE510" s="194" t="str">
        <f>IF(INDEX(tab_MinKomp[Obsługa maszyn Piovan / Piovan Maschinenbedienung],MATCH($B509,tab_MinKomp[[Stanowisko / Position ]:[Stanowisko / Position ]],0))="n/a","n/a",CE509-INDEX(tab_MinKomp[Obsługa maszyn Piovan / Piovan Maschinenbedienung],MATCH($B509,tab_MinKomp[[Stanowisko / Position ]:[Stanowisko / Position ]],0)))</f>
        <v>n/a</v>
      </c>
      <c r="CF510" s="194" t="str">
        <f>IF(INDEX(tab_MinKomp[Wymagania VDA 6.5 Product / Forderungen],MATCH($B509,tab_MinKomp[[Stanowisko / Position ]:[Stanowisko / Position ]],0))="n/a","n/a",CF509-INDEX(tab_MinKomp[Wymagania VDA 6.5 Product / Forderungen],MATCH($B509,tab_MinKomp[[Stanowisko / Position ]:[Stanowisko / Position ]],0)))</f>
        <v>n/a</v>
      </c>
      <c r="CG510" s="194">
        <f>IF(INDEX(tab_MinKomp[Eliminacja awarii / Beseitigung von Ausfällen],MATCH($B509,tab_MinKomp[[Stanowisko / Position ]:[Stanowisko / Position ]],0))="n/a","n/a",CG509-INDEX(tab_MinKomp[Eliminacja awarii / Beseitigung von Ausfällen],MATCH($B509,tab_MinKomp[[Stanowisko / Position ]:[Stanowisko / Position ]],0)))</f>
        <v>0</v>
      </c>
      <c r="CH510" s="194" t="str">
        <f>IF(INDEX(tab_MinKomp[Wymagania VDA 6.5 Product / Forderungen],MATCH($B509,tab_MinKomp[[Stanowisko / Position ]:[Stanowisko / Position ]],0))="n/a","n/a",CH509-INDEX(tab_MinKomp[Wymagania VDA 6.5 Product / Forderungen],MATCH($B509,tab_MinKomp[[Stanowisko / Position ]:[Stanowisko / Position ]],0)))</f>
        <v>n/a</v>
      </c>
      <c r="CI510" s="194" t="str">
        <f>IF(INDEX(tab_MinKomp[Wymagania VDA 6.5 Product / Forderungen],MATCH($B509,tab_MinKomp[[Stanowisko / Position ]:[Stanowisko / Position ]],0))="n/a","n/a",CI509-INDEX(tab_MinKomp[Wymagania VDA 6.5 Product / Forderungen],MATCH($B509,tab_MinKomp[[Stanowisko / Position ]:[Stanowisko / Position ]],0)))</f>
        <v>n/a</v>
      </c>
      <c r="CJ510" s="194" t="str">
        <f>IF(INDEX(tab_MinKomp[Wymagania VDA 6.5 Product / Forderungen],MATCH($B509,tab_MinKomp[[Stanowisko / Position ]:[Stanowisko / Position ]],0))="n/a","n/a",CJ509-INDEX(tab_MinKomp[Wymagania VDA 6.5 Product / Forderungen],MATCH($B509,tab_MinKomp[[Stanowisko / Position ]:[Stanowisko / Position ]],0)))</f>
        <v>n/a</v>
      </c>
      <c r="CK510" s="194" t="str">
        <f>IF(INDEX(tab_MinKomp[Wymagania VDA 6.5 Product / Forderungen],MATCH($B509,tab_MinKomp[[Stanowisko / Position ]:[Stanowisko / Position ]],0))="n/a","n/a",CK509-INDEX(tab_MinKomp[Wymagania VDA 6.5 Product / Forderungen],MATCH($B509,tab_MinKomp[[Stanowisko / Position ]:[Stanowisko / Position ]],0)))</f>
        <v>n/a</v>
      </c>
      <c r="CL510" s="194" t="str">
        <f>IF(INDEX(tab_MinKomp[Wymagania VDA 6.5 Product / Forderungen],MATCH($B509,tab_MinKomp[[Stanowisko / Position ]:[Stanowisko / Position ]],0))="n/a","n/a",CL509-INDEX(tab_MinKomp[Wymagania VDA 6.5 Product / Forderungen],MATCH($B509,tab_MinKomp[[Stanowisko / Position ]:[Stanowisko / Position ]],0)))</f>
        <v>n/a</v>
      </c>
      <c r="CM510" s="194" t="str">
        <f>IF(INDEX(tab_MinKomp[Informatyka ogólna (techniczne i systemowe) / Allgemeine IT (Technik und System)],MATCH($B509,tab_MinKomp[[Stanowisko / Position ]:[Stanowisko / Position ]],0))="n/a","n/a",CM509-INDEX(tab_MinKomp[Informatyka ogólna (techniczne i systemowe) / Allgemeine IT (Technik und System)],MATCH($B509,tab_MinKomp[[Stanowisko / Position ]:[Stanowisko / Position ]],0)))</f>
        <v>n/a</v>
      </c>
      <c r="CN510" s="194" t="str">
        <f>IF(INDEX(tab_MinKomp[Sieci komputerowe / Computernetzwerke],MATCH($B509,tab_MinKomp[[Stanowisko / Position ]:[Stanowisko / Position ]],0))="n/a","n/a",CN509-INDEX(tab_MinKomp[Sieci komputerowe / Computernetzwerke],MATCH($B509,tab_MinKomp[[Stanowisko / Position ]:[Stanowisko / Position ]],0)))</f>
        <v>n/a</v>
      </c>
      <c r="CO510" s="194" t="str">
        <f>IF(INDEX(tab_MinKomp[Hardware (komputery PC, drukarki biurowe i etykietowe, telefonia stacjonarna i mobilna) (PC, Drucker, Telefpne, Handys)],MATCH($B509,tab_MinKomp[[Stanowisko / Position ]:[Stanowisko / Position ]],0))="n/a","n/a",CO509-INDEX(tab_MinKomp[Hardware (komputery PC, drukarki biurowe i etykietowe, telefonia stacjonarna i mobilna) (PC, Drucker, Telefpne, Handys)],MATCH($B509,tab_MinKomp[[Stanowisko / Position ]:[Stanowisko / Position ]],0)))</f>
        <v>n/a</v>
      </c>
      <c r="CP510" s="194" t="str">
        <f>IF(INDEX(tab_MinKomp[Software &amp; Systems (MS Office, MS Remote Desktop)],MATCH($B509,tab_MinKomp[[Stanowisko / Position ]:[Stanowisko / Position ]],0))="n/a","n/a",CP509-INDEX(tab_MinKomp[Software &amp; Systems (MS Office, MS Remote Desktop)],MATCH($B509,tab_MinKomp[[Stanowisko / Position ]:[Stanowisko / Position ]],0)))</f>
        <v>n/a</v>
      </c>
      <c r="CQ510" s="194" t="str">
        <f>IF(INDEX(tab_MinKomp[Programowanie obiektowe (PHP) / Objektprogrammierung],MATCH($B509,tab_MinKomp[[Stanowisko / Position ]:[Stanowisko / Position ]],0))="n/a","n/a",CQ509-INDEX(tab_MinKomp[Programowanie obiektowe (PHP) / Objektprogrammierung],MATCH($B509,tab_MinKomp[[Stanowisko / Position ]:[Stanowisko / Position ]],0)))</f>
        <v>n/a</v>
      </c>
      <c r="CR510" s="194" t="str">
        <f>IF(INDEX(tab_MinKomp[Scrum],MATCH($B509,tab_MinKomp[[Stanowisko / Position ]:[Stanowisko / Position ]],0))="n/a","n/a",CR509-INDEX(tab_MinKomp[Scrum],MATCH($B509,tab_MinKomp[[Stanowisko / Position ]:[Stanowisko / Position ]],0)))</f>
        <v>n/a</v>
      </c>
      <c r="CS510" s="194" t="str">
        <f>IF(INDEX(tab_MinKomp[SQL (MySQL)],MATCH($B509,tab_MinKomp[[Stanowisko / Position ]:[Stanowisko / Position ]],0))="n/a","n/a",CS509-INDEX(tab_MinKomp[SQL (MySQL)],MATCH($B509,tab_MinKomp[[Stanowisko / Position ]:[Stanowisko / Position ]],0)))</f>
        <v>n/a</v>
      </c>
      <c r="CT510" s="194" t="str">
        <f>IF(INDEX(tab_MinKomp[Javascript],MATCH($B509,tab_MinKomp[[Stanowisko / Position ]:[Stanowisko / Position ]],0))="n/a","n/a",CT509-INDEX(tab_MinKomp[Javascript],MATCH($B509,tab_MinKomp[[Stanowisko / Position ]:[Stanowisko / Position ]],0)))</f>
        <v>n/a</v>
      </c>
      <c r="CU510" s="194" t="str">
        <f>IF(INDEX(tab_MinKomp[Joomla],MATCH($B509,tab_MinKomp[[Stanowisko / Position ]:[Stanowisko / Position ]],0))="n/a","n/a",CU509-INDEX(tab_MinKomp[Joomla],MATCH($B509,tab_MinKomp[[Stanowisko / Position ]:[Stanowisko / Position ]],0)))</f>
        <v>n/a</v>
      </c>
      <c r="CV510" s="194" t="str">
        <f>IF(INDEX(tab_MinKomp[Bash],MATCH($B509,tab_MinKomp[[Stanowisko / Position ]:[Stanowisko / Position ]],0))="n/a","n/a",CV509-INDEX(tab_MinKomp[Bash],MATCH($B509,tab_MinKomp[[Stanowisko / Position ]:[Stanowisko / Position ]],0)))</f>
        <v>n/a</v>
      </c>
      <c r="CW510" s="194">
        <f>IF(INDEX(tab_MinKomp[Systemy MES (HYDRA / SFMS)],MATCH($B509,tab_MinKomp[[Stanowisko / Position ]:[Stanowisko / Position ]],0))="n/a","n/a",CW509-INDEX(tab_MinKomp[Systemy MES (HYDRA / SFMS)],MATCH($B509,tab_MinKomp[[Stanowisko / Position ]:[Stanowisko / Position ]],0)))</f>
        <v>0</v>
      </c>
      <c r="CX510" s="194" t="str">
        <f>IF(INDEX(tab_MinKomp[HTML / CSS],MATCH($B509,tab_MinKomp[[Stanowisko / Position ]:[Stanowisko / Position ]],0))="n/a","n/a",CX509-INDEX(tab_MinKomp[HTML / CSS],MATCH($B509,tab_MinKomp[[Stanowisko / Position ]:[Stanowisko / Position ]],0)))</f>
        <v>n/a</v>
      </c>
      <c r="CY510" s="194" t="str">
        <f>IF(INDEX(tab_MinKomp[SYSTEM PR],MATCH($B509,tab_MinKomp[[Stanowisko / Position ]:[Stanowisko / Position ]],0))="n/a","n/a",CY509-INDEX(tab_MinKomp[SYSTEM PR],MATCH($B509,tab_MinKomp[[Stanowisko / Position ]:[Stanowisko / Position ]],0)))</f>
        <v>n/a</v>
      </c>
      <c r="CZ510" s="194" t="str">
        <f>IF(INDEX(tab_MinKomp[System Einkauf XP / EBA],MATCH($B509,tab_MinKomp[[Stanowisko / Position ]:[Stanowisko / Position ]],0))="n/a","n/a",CZ509-INDEX(tab_MinKomp[System Einkauf XP / EBA],MATCH($B509,tab_MinKomp[[Stanowisko / Position ]:[Stanowisko / Position ]],0)))</f>
        <v>n/a</v>
      </c>
      <c r="DA510" s="194" t="str">
        <f>IF(INDEX(tab_MinKomp[Techniki negocjacyjne / Verhandlungstechniken],MATCH($B509,tab_MinKomp[[Stanowisko / Position ]:[Stanowisko / Position ]],0))="n/a","n/a",DA509-INDEX(tab_MinKomp[Techniki negocjacyjne / Verhandlungstechniken],MATCH($B509,tab_MinKomp[[Stanowisko / Position ]:[Stanowisko / Position ]],0)))</f>
        <v>n/a</v>
      </c>
      <c r="DB510" s="194" t="str">
        <f>IF(INDEX(tab_MinKomp[Znajomość rynku branżowego / Kenntnis des Industrie Marktes],MATCH($B509,tab_MinKomp[[Stanowisko / Position ]:[Stanowisko / Position ]],0))="n/a","n/a",DB509-INDEX(tab_MinKomp[Znajomość rynku branżowego / Kenntnis des Industrie Marktes],MATCH($B509,tab_MinKomp[[Stanowisko / Position ]:[Stanowisko / Position ]],0)))</f>
        <v>n/a</v>
      </c>
      <c r="DC510" s="194" t="str">
        <f>IF(INDEX(tab_MinKomp[SUPPLIER MANAGEMENT],MATCH($B509,tab_MinKomp[[Stanowisko / Position ]:[Stanowisko / Position ]],0))="n/a","n/a",DC509-INDEX(tab_MinKomp[SUPPLIER MANAGEMENT],MATCH($B509,tab_MinKomp[[Stanowisko / Position ]:[Stanowisko / Position ]],0)))</f>
        <v>n/a</v>
      </c>
      <c r="DD510" s="194" t="str">
        <f>IF(INDEX(tab_MinKomp[SUPPLIER MANAGEMENT],MATCH($B509,tab_MinKomp[[Stanowisko / Position ]:[Stanowisko / Position ]],0))="n/a","n/a",DD509-INDEX(tab_MinKomp[SUPPLIER MANAGEMENT],MATCH($B509,tab_MinKomp[[Stanowisko / Position ]:[Stanowisko / Position ]],0)))</f>
        <v>n/a</v>
      </c>
      <c r="DE510" s="194" t="str">
        <f>IF(INDEX(tab_MinKomp[SUPPLIER MANAGEMENT],MATCH($B509,tab_MinKomp[[Stanowisko / Position ]:[Stanowisko / Position ]],0))="n/a","n/a",DE509-INDEX(tab_MinKomp[SUPPLIER MANAGEMENT],MATCH($B509,tab_MinKomp[[Stanowisko / Position ]:[Stanowisko / Position ]],0)))</f>
        <v>n/a</v>
      </c>
      <c r="DF510" s="194">
        <f>IF(INDEX(tab_MinKomp[LEAN MANAGEMENT],MATCH($B509,tab_MinKomp[[Stanowisko / Position ]:[Stanowisko / Position ]],0))="n/a","n/a",DF509-INDEX(tab_MinKomp[LEAN MANAGEMENT],MATCH($B509,tab_MinKomp[[Stanowisko / Position ]:[Stanowisko / Position ]],0)))</f>
        <v>1</v>
      </c>
      <c r="DG510" s="194" t="str">
        <f>IF(INDEX(tab_MinKomp[PPAP/PSW],MATCH($B509,tab_MinKomp[[Stanowisko / Position ]:[Stanowisko / Position ]],0))="n/a","n/a",DG509-INDEX(tab_MinKomp[PPAP/PSW],MATCH($B509,tab_MinKomp[[Stanowisko / Position ]:[Stanowisko / Position ]],0)))</f>
        <v>n/a</v>
      </c>
      <c r="DH510" s="194" t="str">
        <f>IF(INDEX(tab_MinKomp[SUPPLIER MANAGEMENT],MATCH($B509,tab_MinKomp[[Stanowisko / Position ]:[Stanowisko / Position ]],0))="n/a","n/a",DH509-INDEX(tab_MinKomp[SUPPLIER MANAGEMENT],MATCH($B509,tab_MinKomp[[Stanowisko / Position ]:[Stanowisko / Position ]],0)))</f>
        <v>n/a</v>
      </c>
      <c r="DI510" s="194" t="str">
        <f>IF(INDEX(tab_MinKomp[OBSŁUGA PORTALI KLIENTA / Kundenportale],MATCH($B509,tab_MinKomp[[Stanowisko / Position ]:[Stanowisko / Position ]],0))="n/a","n/a",DI509-INDEX(tab_MinKomp[OBSŁUGA PORTALI KLIENTA / Kundenportale],MATCH($B509,tab_MinKomp[[Stanowisko / Position ]:[Stanowisko / Position ]],0)))</f>
        <v>n/a</v>
      </c>
      <c r="DJ510" s="194" t="str">
        <f>IF(INDEX(tab_MinKomp[Obsługa systemu BABTECQ / BABTECQ System],MATCH($B509,tab_MinKomp[[Stanowisko / Position ]:[Stanowisko / Position ]],0))="n/a","n/a",DJ509-INDEX(tab_MinKomp[Obsługa systemu BABTECQ / BABTECQ System],MATCH($B509,tab_MinKomp[[Stanowisko / Position ]:[Stanowisko / Position ]],0)))</f>
        <v>n/a</v>
      </c>
      <c r="DK510" s="194" t="str">
        <f>IF(INDEX(tab_MinKomp[Rysunek techniczny / technische Zeichnung],MATCH($B509,tab_MinKomp[[Stanowisko / Position ]:[Stanowisko / Position ]],0))="n/a","n/a",DK509-INDEX(tab_MinKomp[Rysunek techniczny / technische Zeichnung],MATCH($B509,tab_MinKomp[[Stanowisko / Position ]:[Stanowisko / Position ]],0)))</f>
        <v>n/a</v>
      </c>
      <c r="DL510" s="194" t="str">
        <f>IF(INDEX(tab_MinKomp[Kalibracja / Kalibrierung],MATCH($B509,tab_MinKomp[[Stanowisko / Position ]:[Stanowisko / Position ]],0))="n/a","n/a",DL509-INDEX(tab_MinKomp[Kalibracja / Kalibrierung],MATCH($B509,tab_MinKomp[[Stanowisko / Position ]:[Stanowisko / Position ]],0)))</f>
        <v>n/a</v>
      </c>
      <c r="DM510" s="194" t="str">
        <f>IF(INDEX(tab_MinKomp[Rekwalifikacja / Requalifizierung],MATCH($B509,tab_MinKomp[[Stanowisko / Position ]:[Stanowisko / Position ]],0))="n/a","n/a",DM509-INDEX(tab_MinKomp[Rekwalifikacja / Requalifizierung],MATCH($B509,tab_MinKomp[[Stanowisko / Position ]:[Stanowisko / Position ]],0)))</f>
        <v>n/a</v>
      </c>
      <c r="DN510" s="190" t="str">
        <f>IF(INDEX(tab_MinKomp[Testy czystości / Reinheitstests],MATCH($B509,tab_MinKomp[[Stanowisko / Position ]:[Stanowisko / Position ]],0))="n/a","n/a",DN509-INDEX(tab_MinKomp[Testy czystości / Reinheitstests],MATCH($B509,tab_MinKomp[[Stanowisko / Position ]:[Stanowisko / Position ]],0)))</f>
        <v>n/a</v>
      </c>
      <c r="DO510" s="190" t="str">
        <f>IF(INDEX(tab_MinKomp[Testy czystości / Reinheitstests],MATCH($B509,tab_MinKomp[[Stanowisko / Position ]:[Stanowisko / Position ]],0))="n/a","n/a",DO509-INDEX(tab_MinKomp[Testy czystości / Reinheitstests],MATCH($B509,tab_MinKomp[[Stanowisko / Position ]:[Stanowisko / Position ]],0)))</f>
        <v>n/a</v>
      </c>
      <c r="DP510" s="190" t="str">
        <f>IF(INDEX(tab_MinKomp[Testy czystości / Reinheitstests],MATCH($B509,tab_MinKomp[[Stanowisko / Position ]:[Stanowisko / Position ]],0))="n/a","n/a",DP509-INDEX(tab_MinKomp[Testy czystości / Reinheitstests],MATCH($B509,tab_MinKomp[[Stanowisko / Position ]:[Stanowisko / Position ]],0)))</f>
        <v>n/a</v>
      </c>
      <c r="DQ510" s="190" t="str">
        <f>IF(INDEX(tab_MinKomp[Testy czystości / Reinheitstests],MATCH($B509,tab_MinKomp[[Stanowisko / Position ]:[Stanowisko / Position ]],0))="n/a","n/a",DQ509-INDEX(tab_MinKomp[Testy czystości / Reinheitstests],MATCH($B509,tab_MinKomp[[Stanowisko / Position ]:[Stanowisko / Position ]],0)))</f>
        <v>n/a</v>
      </c>
      <c r="DR510" s="190" t="str">
        <f>IF(INDEX(tab_MinKomp[Testy czystości / Reinheitstests],MATCH($B509,tab_MinKomp[[Stanowisko / Position ]:[Stanowisko / Position ]],0))="n/a","n/a",DR509-INDEX(tab_MinKomp[Testy czystości / Reinheitstests],MATCH($B509,tab_MinKomp[[Stanowisko / Position ]:[Stanowisko / Position ]],0)))</f>
        <v>n/a</v>
      </c>
      <c r="DS510" s="190" t="str">
        <f>IF(INDEX(tab_MinKomp[Testy czystości / Reinheitstests],MATCH($B509,tab_MinKomp[[Stanowisko / Position ]:[Stanowisko / Position ]],0))="n/a","n/a",DS509-INDEX(tab_MinKomp[Testy czystości / Reinheitstests],MATCH($B509,tab_MinKomp[[Stanowisko / Position ]:[Stanowisko / Position ]],0)))</f>
        <v>n/a</v>
      </c>
      <c r="DT510" s="194" t="str">
        <f>IF(INDEX(tab_MinKomp[SUPPLIER MANAGEMENT],MATCH($B509,tab_MinKomp[[Stanowisko / Position ]:[Stanowisko / Position ]],0))="n/a","n/a",DT509-INDEX(tab_MinKomp[SUPPLIER MANAGEMENT],MATCH($B509,tab_MinKomp[[Stanowisko / Position ]:[Stanowisko / Position ]],0)))</f>
        <v>n/a</v>
      </c>
      <c r="DU510" s="190" t="str">
        <f>IF(INDEX(tab_MinKomp[Testy czystości / Reinheitstests],MATCH($B509,tab_MinKomp[[Stanowisko / Position ]:[Stanowisko / Position ]],0))="n/a","n/a",DU509-INDEX(tab_MinKomp[Testy czystości / Reinheitstests],MATCH($B509,tab_MinKomp[[Stanowisko / Position ]:[Stanowisko / Position ]],0)))</f>
        <v>n/a</v>
      </c>
      <c r="DV510" s="190" t="str">
        <f>IF(INDEX(tab_MinKomp[Testy czystości / Reinheitstests],MATCH($B509,tab_MinKomp[[Stanowisko / Position ]:[Stanowisko / Position ]],0))="n/a","n/a",DV509-INDEX(tab_MinKomp[Testy czystości / Reinheitstests],MATCH($B509,tab_MinKomp[[Stanowisko / Position ]:[Stanowisko / Position ]],0)))</f>
        <v>n/a</v>
      </c>
      <c r="DW510" s="190" t="str">
        <f>IF(INDEX(tab_MinKomp[Testy czystości / Reinheitstests],MATCH($B509,tab_MinKomp[[Stanowisko / Position ]:[Stanowisko / Position ]],0))="n/a","n/a",DW509-INDEX(tab_MinKomp[Testy czystości / Reinheitstests],MATCH($B509,tab_MinKomp[[Stanowisko / Position ]:[Stanowisko / Position ]],0)))</f>
        <v>n/a</v>
      </c>
      <c r="DX510" s="190" t="str">
        <f>IF(INDEX(tab_MinKomp[Testy czystości / Reinheitstests],MATCH($B509,tab_MinKomp[[Stanowisko / Position ]:[Stanowisko / Position ]],0))="n/a","n/a",DX509-INDEX(tab_MinKomp[Testy czystości / Reinheitstests],MATCH($B509,tab_MinKomp[[Stanowisko / Position ]:[Stanowisko / Position ]],0)))</f>
        <v>n/a</v>
      </c>
      <c r="DY510" s="190" t="str">
        <f>IF(INDEX(tab_MinKomp[Testy czystości / Reinheitstests],MATCH($B509,tab_MinKomp[[Stanowisko / Position ]:[Stanowisko / Position ]],0))="n/a","n/a",DY509-INDEX(tab_MinKomp[Testy czystości / Reinheitstests],MATCH($B509,tab_MinKomp[[Stanowisko / Position ]:[Stanowisko / Position ]],0)))</f>
        <v>n/a</v>
      </c>
      <c r="DZ510" s="190" t="str">
        <f>IF(INDEX(tab_MinKomp[Testy czystości / Reinheitstests],MATCH($B509,tab_MinKomp[[Stanowisko / Position ]:[Stanowisko / Position ]],0))="n/a","n/a",DZ509-INDEX(tab_MinKomp[Testy czystości / Reinheitstests],MATCH($B509,tab_MinKomp[[Stanowisko / Position ]:[Stanowisko / Position ]],0)))</f>
        <v>n/a</v>
      </c>
      <c r="EA510" s="194" t="str">
        <f>IF(INDEX(tab_MinKomp[SUPPLIER MANAGEMENT],MATCH($B509,tab_MinKomp[[Stanowisko / Position ]:[Stanowisko / Position ]],0))="n/a","n/a",EA509-INDEX(tab_MinKomp[SUPPLIER MANAGEMENT],MATCH($B509,tab_MinKomp[[Stanowisko / Position ]:[Stanowisko / Position ]],0)))</f>
        <v>n/a</v>
      </c>
      <c r="EB510" s="190" t="str">
        <f>IF(INDEX(tab_MinKomp[Testy czystości / Reinheitstests],MATCH($B509,tab_MinKomp[[Stanowisko / Position ]:[Stanowisko / Position ]],0))="n/a","n/a",EB509-INDEX(tab_MinKomp[Testy czystości / Reinheitstests],MATCH($B509,tab_MinKomp[[Stanowisko / Position ]:[Stanowisko / Position ]],0)))</f>
        <v>n/a</v>
      </c>
      <c r="EC510" s="190" t="str">
        <f>IF(INDEX(tab_MinKomp[Testy czystości / Reinheitstests],MATCH($B509,tab_MinKomp[[Stanowisko / Position ]:[Stanowisko / Position ]],0))="n/a","n/a",EC509-INDEX(tab_MinKomp[Testy czystości / Reinheitstests],MATCH($B509,tab_MinKomp[[Stanowisko / Position ]:[Stanowisko / Position ]],0)))</f>
        <v>n/a</v>
      </c>
      <c r="ED510" s="190" t="str">
        <f>IF(INDEX(tab_MinKomp[Testy czystości / Reinheitstests],MATCH($B509,tab_MinKomp[[Stanowisko / Position ]:[Stanowisko / Position ]],0))="n/a","n/a",ED509-INDEX(tab_MinKomp[Testy czystości / Reinheitstests],MATCH($B509,tab_MinKomp[[Stanowisko / Position ]:[Stanowisko / Position ]],0)))</f>
        <v>n/a</v>
      </c>
      <c r="EE510" s="190" t="str">
        <f>IF(INDEX(tab_MinKomp[Testy czystości / Reinheitstests],MATCH($B509,tab_MinKomp[[Stanowisko / Position ]:[Stanowisko / Position ]],0))="n/a","n/a",EE509-INDEX(tab_MinKomp[Testy czystości / Reinheitstests],MATCH($B509,tab_MinKomp[[Stanowisko / Position ]:[Stanowisko / Position ]],0)))</f>
        <v>n/a</v>
      </c>
      <c r="EF510" s="190" t="str">
        <f>IF(INDEX(tab_MinKomp[Testy czystości / Reinheitstests],MATCH($B509,tab_MinKomp[[Stanowisko / Position ]:[Stanowisko / Position ]],0))="n/a","n/a",EF509-INDEX(tab_MinKomp[Testy czystości / Reinheitstests],MATCH($B509,tab_MinKomp[[Stanowisko / Position ]:[Stanowisko / Position ]],0)))</f>
        <v>n/a</v>
      </c>
      <c r="EG510" s="190" t="str">
        <f>IF(INDEX(tab_MinKomp[Testy czystości / Reinheitstests],MATCH($B509,tab_MinKomp[[Stanowisko / Position ]:[Stanowisko / Position ]],0))="n/a","n/a",EG509-INDEX(tab_MinKomp[Testy czystości / Reinheitstests],MATCH($B509,tab_MinKomp[[Stanowisko / Position ]:[Stanowisko / Position ]],0)))</f>
        <v>n/a</v>
      </c>
      <c r="EH510" s="190" t="str">
        <f>IF(INDEX(tab_MinKomp[Testy czystości / Reinheitstests],MATCH($B509,tab_MinKomp[[Stanowisko / Position ]:[Stanowisko / Position ]],0))="n/a","n/a",EH509-INDEX(tab_MinKomp[Testy czystości / Reinheitstests],MATCH($B509,tab_MinKomp[[Stanowisko / Position ]:[Stanowisko / Position ]],0)))</f>
        <v>n/a</v>
      </c>
      <c r="EI510" s="190" t="str">
        <f>IF(INDEX(tab_MinKomp[Testy czystości / Reinheitstests],MATCH($B509,tab_MinKomp[[Stanowisko / Position ]:[Stanowisko / Position ]],0))="n/a","n/a",EI509-INDEX(tab_MinKomp[Testy czystości / Reinheitstests],MATCH($B509,tab_MinKomp[[Stanowisko / Position ]:[Stanowisko / Position ]],0)))</f>
        <v>n/a</v>
      </c>
      <c r="EJ510" s="190" t="str">
        <f>IF(INDEX(tab_MinKomp[Testy czystości / Reinheitstests],MATCH($B509,tab_MinKomp[[Stanowisko / Position ]:[Stanowisko / Position ]],0))="n/a","n/a",EJ509-INDEX(tab_MinKomp[Testy czystości / Reinheitstests],MATCH($B509,tab_MinKomp[[Stanowisko / Position ]:[Stanowisko / Position ]],0)))</f>
        <v>n/a</v>
      </c>
      <c r="EK510" s="190" t="str">
        <f>IF(INDEX(tab_MinKomp[Testy czystości / Reinheitstests],MATCH($B509,tab_MinKomp[[Stanowisko / Position ]:[Stanowisko / Position ]],0))="n/a","n/a",EK509-INDEX(tab_MinKomp[Testy czystości / Reinheitstests],MATCH($B509,tab_MinKomp[[Stanowisko / Position ]:[Stanowisko / Position ]],0)))</f>
        <v>n/a</v>
      </c>
      <c r="EL510" s="190" t="str">
        <f>IF(INDEX(tab_MinKomp[Testy czystości / Reinheitstests],MATCH($B509,tab_MinKomp[[Stanowisko / Position ]:[Stanowisko / Position ]],0))="n/a","n/a",EL509-INDEX(tab_MinKomp[Testy czystości / Reinheitstests],MATCH($B509,tab_MinKomp[[Stanowisko / Position ]:[Stanowisko / Position ]],0)))</f>
        <v>n/a</v>
      </c>
      <c r="EM510" s="190" t="str">
        <f>IF(INDEX(tab_MinKomp[Testy czystości / Reinheitstests],MATCH($B509,tab_MinKomp[[Stanowisko / Position ]:[Stanowisko / Position ]],0))="n/a","n/a",EM509-INDEX(tab_MinKomp[Testy czystości / Reinheitstests],MATCH($B509,tab_MinKomp[[Stanowisko / Position ]:[Stanowisko / Position ]],0)))</f>
        <v>n/a</v>
      </c>
      <c r="EN510" s="190" t="str">
        <f>IF(INDEX(tab_MinKomp[Testy czystości / Reinheitstests],MATCH($B509,tab_MinKomp[[Stanowisko / Position ]:[Stanowisko / Position ]],0))="n/a","n/a",EN509-INDEX(tab_MinKomp[Testy czystości / Reinheitstests],MATCH($B509,tab_MinKomp[[Stanowisko / Position ]:[Stanowisko / Position ]],0)))</f>
        <v>n/a</v>
      </c>
      <c r="EO510" s="194" t="str">
        <f>IF(INDEX(tab_MinKomp[Konserwacja Rep],MATCH($B509,tab_MinKomp[[Stanowisko / Position ]:[Stanowisko / Position ]],0))="n/a","n/a",EO509-INDEX(tab_MinKomp[Konserwacja Rep],MATCH($B509,tab_MinKomp[[Stanowisko / Position ]:[Stanowisko / Position ]],0)))</f>
        <v>n/a</v>
      </c>
      <c r="EP510" s="194" t="str">
        <f>IF(INDEX(tab_MinKomp[[Konserwacja Engel ]],MATCH($B509,tab_MinKomp[[Stanowisko / Position ]:[Stanowisko / Position ]],0))="n/a","n/a",EP509-INDEX(tab_MinKomp[[Konserwacja Engel ]],MATCH($B509,tab_MinKomp[[Stanowisko / Position ]:[Stanowisko / Position ]],0)))</f>
        <v>n/a</v>
      </c>
      <c r="EQ510" s="194" t="str">
        <f>IF(INDEX(tab_MinKomp[Konserwacja B 50],MATCH($B509,tab_MinKomp[[Stanowisko / Position ]:[Stanowisko / Position ]],0))="n/a","n/a",EQ509-INDEX(tab_MinKomp[Konserwacja B 50],MATCH($B509,tab_MinKomp[[Stanowisko / Position ]:[Stanowisko / Position ]],0)))</f>
        <v>n/a</v>
      </c>
      <c r="ER510" s="194" t="str">
        <f>IF(INDEX(tab_MinKomp[[Konserwacja EOL ]],MATCH($B509,tab_MinKomp[[Stanowisko / Position ]:[Stanowisko / Position ]],0))="n/a","n/a",ER509-INDEX(tab_MinKomp[[Konserwacja EOL ]],MATCH($B509,tab_MinKomp[[Stanowisko / Position ]:[Stanowisko / Position ]],0)))</f>
        <v>n/a</v>
      </c>
      <c r="ES510" s="194" t="str">
        <f>IF(INDEX(tab_MinKomp[Konserwacja Branson],MATCH($B509,tab_MinKomp[[Stanowisko / Position ]:[Stanowisko / Position ]],0))="n/a","n/a",ES509-INDEX(tab_MinKomp[Konserwacja Branson],MATCH($B509,tab_MinKomp[[Stanowisko / Position ]:[Stanowisko / Position ]],0)))</f>
        <v>n/a</v>
      </c>
      <c r="ET510" s="194" t="str">
        <f>IF(INDEX(tab_MinKomp[Konserwacja coolery],MATCH($B509,tab_MinKomp[[Stanowisko / Position ]:[Stanowisko / Position ]],0))="n/a","n/a",ET509-INDEX(tab_MinKomp[Konserwacja coolery],MATCH($B509,tab_MinKomp[[Stanowisko / Position ]:[Stanowisko / Position ]],0)))</f>
        <v>n/a</v>
      </c>
      <c r="EU510" s="194" t="str">
        <f>IF(INDEX(tab_MinKomp[Konserwacja piecy],MATCH($B509,tab_MinKomp[[Stanowisko / Position ]:[Stanowisko / Position ]],0))="n/a","n/a",EU509-INDEX(tab_MinKomp[Konserwacja piecy],MATCH($B509,tab_MinKomp[[Stanowisko / Position ]:[Stanowisko / Position ]],0)))</f>
        <v>n/a</v>
      </c>
      <c r="EV510" s="194" t="str">
        <f>IF(INDEX(tab_MinKomp[Rysunek techniczny- czytanie],MATCH($B509,tab_MinKomp[[Stanowisko / Position ]:[Stanowisko / Position ]],0))="n/a","n/a",EV509-INDEX(tab_MinKomp[Rysunek techniczny- czytanie],MATCH($B509,tab_MinKomp[[Stanowisko / Position ]:[Stanowisko / Position ]],0)))</f>
        <v>n/a</v>
      </c>
      <c r="EW510" s="194" t="str">
        <f>IF(INDEX(tab_MinKomp[Elektryka],MATCH($B509,tab_MinKomp[[Stanowisko / Position ]:[Stanowisko / Position ]],0))="n/a","n/a",EW509-INDEX(tab_MinKomp[Elektryka],MATCH($B509,tab_MinKomp[[Stanowisko / Position ]:[Stanowisko / Position ]],0)))</f>
        <v>n/a</v>
      </c>
      <c r="EX510" s="194" t="str">
        <f>IF(INDEX(tab_MinKomp[Pneumatyka],MATCH($B509,tab_MinKomp[[Stanowisko / Position ]:[Stanowisko / Position ]],0))="n/a","n/a",EX509-INDEX(tab_MinKomp[Pneumatyka],MATCH($B509,tab_MinKomp[[Stanowisko / Position ]:[Stanowisko / Position ]],0)))</f>
        <v>n/a</v>
      </c>
      <c r="EY510" s="194" t="str">
        <f>IF(INDEX(tab_MinKomp[[Hydraulika ]],MATCH($B509,tab_MinKomp[[Stanowisko / Position ]:[Stanowisko / Position ]],0))="n/a","n/a",EY509-INDEX(tab_MinKomp[[Hydraulika ]],MATCH($B509,tab_MinKomp[[Stanowisko / Position ]:[Stanowisko / Position ]],0)))</f>
        <v>n/a</v>
      </c>
      <c r="EZ510" s="194" t="str">
        <f>IF(INDEX(tab_MinKomp[Podciśnienie],MATCH($B509,tab_MinKomp[[Stanowisko / Position ]:[Stanowisko / Position ]],0))="n/a","n/a",EZ509-INDEX(tab_MinKomp[Podciśnienie],MATCH($B509,tab_MinKomp[[Stanowisko / Position ]:[Stanowisko / Position ]],0)))</f>
        <v>n/a</v>
      </c>
      <c r="FA510" s="194" t="str">
        <f>IF(INDEX(tab_MinKomp[Usuwanie awarii],MATCH($B509,tab_MinKomp[[Stanowisko / Position ]:[Stanowisko / Position ]],0))="n/a","n/a",FA509-INDEX(tab_MinKomp[Usuwanie awarii],MATCH($B509,tab_MinKomp[[Stanowisko / Position ]:[Stanowisko / Position ]],0)))</f>
        <v>n/a</v>
      </c>
      <c r="FB510" s="194" t="str">
        <f>IF(INDEX(tab_MinKomp[Obsługa robotów],MATCH($B509,tab_MinKomp[[Stanowisko / Position ]:[Stanowisko / Position ]],0))="n/a","n/a",FB509-INDEX(tab_MinKomp[Obsługa robotów],MATCH($B509,tab_MinKomp[[Stanowisko / Position ]:[Stanowisko / Position ]],0)))</f>
        <v>n/a</v>
      </c>
      <c r="FC510" s="194" t="str">
        <f>IF(INDEX(tab_MinKomp[Obsługa sterowania maszyny],MATCH($B509,tab_MinKomp[[Stanowisko / Position ]:[Stanowisko / Position ]],0))="n/a","n/a",FC509-INDEX(tab_MinKomp[Obsługa sterowania maszyny],MATCH($B509,tab_MinKomp[[Stanowisko / Position ]:[Stanowisko / Position ]],0)))</f>
        <v>n/a</v>
      </c>
      <c r="FD510" s="194" t="str">
        <f>IF(INDEX(tab_MinKomp[Usuwanie przyczyn żródłowych],MATCH($B509,tab_MinKomp[[Stanowisko / Position ]:[Stanowisko / Position ]],0))="n/a","n/a",FD509-INDEX(tab_MinKomp[Usuwanie przyczyn żródłowych],MATCH($B509,tab_MinKomp[[Stanowisko / Position ]:[Stanowisko / Position ]],0)))</f>
        <v>n/a</v>
      </c>
      <c r="FE510" s="194" t="str">
        <f>IF(INDEX(tab_MinKomp[Cmms stosowanie],MATCH($B509,tab_MinKomp[[Stanowisko / Position ]:[Stanowisko / Position ]],0))="n/a","n/a",FE509-INDEX(tab_MinKomp[Cmms stosowanie],MATCH($B509,tab_MinKomp[[Stanowisko / Position ]:[Stanowisko / Position ]],0)))</f>
        <v>n/a</v>
      </c>
      <c r="FF510" s="190" t="str">
        <f>IF(INDEX(tab_MinKomp[Testy czystości / Reinheitstests],MATCH($B509,tab_MinKomp[[Stanowisko / Position ]:[Stanowisko / Position ]],0))="n/a","n/a",FF509-INDEX(tab_MinKomp[Testy czystości / Reinheitstests],MATCH($B509,tab_MinKomp[[Stanowisko / Position ]:[Stanowisko / Position ]],0)))</f>
        <v>n/a</v>
      </c>
      <c r="FG510" s="194" t="str">
        <f>IF(INDEX(tab_MinKomp[Czyszczenie form plastikowych],MATCH($B509,tab_MinKomp[[Stanowisko / Position ]:[Stanowisko / Position ]],0))="n/a","n/a",FG509-INDEX(tab_MinKomp[Czyszczenie form plastikowych],MATCH($B509,tab_MinKomp[[Stanowisko / Position ]:[Stanowisko / Position ]],0)))</f>
        <v>n/a</v>
      </c>
      <c r="FH510" s="194" t="str">
        <f>IF(INDEX(tab_MinKomp[Wymiana form plastik],MATCH($B509,tab_MinKomp[[Stanowisko / Position ]:[Stanowisko / Position ]],0))="n/a","n/a",FH509-INDEX(tab_MinKomp[Wymiana form plastik],MATCH($B509,tab_MinKomp[[Stanowisko / Position ]:[Stanowisko / Position ]],0)))</f>
        <v>n/a</v>
      </c>
      <c r="FI510" s="194" t="str">
        <f>IF(INDEX(tab_MinKomp[Wymiana form guma],MATCH($B509,tab_MinKomp[[Stanowisko / Position ]:[Stanowisko / Position ]],0))="n/a","n/a",FI509-INDEX(tab_MinKomp[Wymiana form guma],MATCH($B509,tab_MinKomp[[Stanowisko / Position ]:[Stanowisko / Position ]],0)))</f>
        <v>n/a</v>
      </c>
      <c r="FJ510" s="194" t="str">
        <f>IF(INDEX(tab_MinKomp[Konserwacja KK],MATCH($B509,tab_MinKomp[[Stanowisko / Position ]:[Stanowisko / Position ]],0))="n/a","n/a",FJ509-INDEX(tab_MinKomp[Konserwacja KK],MATCH($B509,tab_MinKomp[[Stanowisko / Position ]:[Stanowisko / Position ]],0)))</f>
        <v>n/a</v>
      </c>
      <c r="FK510" s="194" t="str">
        <f>IF(INDEX(tab_MinKomp[Konserwacja form guma],MATCH($B509,tab_MinKomp[[Stanowisko / Position ]:[Stanowisko / Position ]],0))="n/a","n/a",FK509-INDEX(tab_MinKomp[Konserwacja form guma],MATCH($B509,tab_MinKomp[[Stanowisko / Position ]:[Stanowisko / Position ]],0)))</f>
        <v>n/a</v>
      </c>
      <c r="FL510" s="194" t="str">
        <f>IF(INDEX(tab_MinKomp[Konserwacja form plastiki],MATCH($B509,tab_MinKomp[[Stanowisko / Position ]:[Stanowisko / Position ]],0))="n/a","n/a",FL509-INDEX(tab_MinKomp[Konserwacja form plastiki],MATCH($B509,tab_MinKomp[[Stanowisko / Position ]:[Stanowisko / Position ]],0)))</f>
        <v>n/a</v>
      </c>
      <c r="FM510" s="194" t="str">
        <f>IF(INDEX(tab_MinKomp[Konserwacja Gorącego Kanału],MATCH($B509,tab_MinKomp[[Stanowisko / Position ]:[Stanowisko / Position ]],0))="n/a","n/a",FM509-INDEX(tab_MinKomp[Konserwacja Gorącego Kanału],MATCH($B509,tab_MinKomp[[Stanowisko / Position ]:[Stanowisko / Position ]],0)))</f>
        <v>n/a</v>
      </c>
      <c r="FN510" s="196" t="s">
        <v>248</v>
      </c>
      <c r="FO510" s="196" t="s">
        <v>248</v>
      </c>
      <c r="FP510" s="196" t="s">
        <v>248</v>
      </c>
      <c r="FQ510" s="196" t="str">
        <f>IF(INDEX(tab_MinKomp[Język angielski / Englisch],MATCH($B509,tab_MinKomp[[Stanowisko / Position ]:[Stanowisko / Position ]],0))="n/a","n/a",FQ509-INDEX(tab_MinKomp[Język angielski / Englisch],MATCH($B509,tab_MinKomp[[Stanowisko / Position ]:[Stanowisko / Position ]],0)))</f>
        <v>n/a</v>
      </c>
      <c r="FR510" s="196" t="str">
        <f>IF(INDEX(tab_MinKomp[Język niemiecki / Deutsch],MATCH($B509,tab_MinKomp[[Stanowisko / Position ]:[Stanowisko / Position ]],0))="n/a","n/a",FR509-INDEX(tab_MinKomp[Język niemiecki / Deutsch],MATCH($B509,tab_MinKomp[[Stanowisko / Position ]:[Stanowisko / Position ]],0)))</f>
        <v>n/a</v>
      </c>
      <c r="FS510" s="194">
        <f>IF(INDEX(tab_MinKomp[Zarządzanie dokumentacją procesową / Process dokumentation management],MATCH($B509,tab_MinKomp[[Stanowisko / Position ]:[Stanowisko / Position ]],0))="n/a","n/a",FS509-INDEX(tab_MinKomp[Zarządzanie dokumentacją procesową / Process dokumentation management],MATCH($B509,tab_MinKomp[[Stanowisko / Position ]:[Stanowisko / Position ]],0)))</f>
        <v>0</v>
      </c>
      <c r="FT510" s="194">
        <f>IF(INDEX(tab_MinKomp[Znajomość procesów z obszaru / Kenntiss der prozesse in dem Bereich],MATCH($B509,tab_MinKomp[[Stanowisko / Position ]:[Stanowisko / Position ]],0))="n/a","n/a",FT509-INDEX(tab_MinKomp[Znajomość procesów z obszaru / Kenntiss der prozesse in dem Bereich],MATCH($B509,tab_MinKomp[[Stanowisko / Position ]:[Stanowisko / Position ]],0)))</f>
        <v>0</v>
      </c>
      <c r="FU510" s="194">
        <f>IF(INDEX(tab_MinKomp[optymalizacja procesów / Prozessoptymalisierung],MATCH($B509,tab_MinKomp[[Stanowisko / Position ]:[Stanowisko / Position ]],0))="n/a","n/a",FU509-INDEX(tab_MinKomp[optymalizacja procesów / Prozessoptymalisierung],MATCH($B509,tab_MinKomp[[Stanowisko / Position ]:[Stanowisko / Position ]],0)))</f>
        <v>0</v>
      </c>
      <c r="FV510" s="194">
        <f>IF(INDEX(tab_MinKomp[Umiejętności szkoleniowe / Trainingsfähigkeiten],MATCH($B509,tab_MinKomp[[Stanowisko / Position ]:[Stanowisko / Position ]],0))="n/a","n/a",FV509-INDEX(tab_MinKomp[Umiejętności szkoleniowe / Trainingsfähigkeiten],MATCH($B509,tab_MinKomp[[Stanowisko / Position ]:[Stanowisko / Position ]],0)))</f>
        <v>1</v>
      </c>
      <c r="FW510" s="194">
        <f>IF(INDEX(tab_MinKomp[Analityczne myślenie, podejście / Analitysches Denken, Einstellung],MATCH($B509,tab_MinKomp[[Stanowisko / Position ]:[Stanowisko / Position ]],0))="n/a","n/a",FW509-INDEX(tab_MinKomp[Analityczne myślenie, podejście / Analitysches Denken, Einstellung],MATCH($B509,tab_MinKomp[[Stanowisko / Position ]:[Stanowisko / Position ]],0)))</f>
        <v>0</v>
      </c>
      <c r="FX510" s="194">
        <f>IF(INDEX(tab_MinKomp[Dokładność, precyzja w dzialaniu / Genauigkeit, Präzision in die Arbeit],MATCH($B509,tab_MinKomp[[Stanowisko / Position ]:[Stanowisko / Position ]],0))="n/a","n/a",FX509-INDEX(tab_MinKomp[Dokładność, precyzja w dzialaniu / Genauigkeit, Präzision in die Arbeit],MATCH($B509,tab_MinKomp[[Stanowisko / Position ]:[Stanowisko / Position ]],0)))</f>
        <v>0</v>
      </c>
      <c r="FY510" s="194">
        <f>IF(INDEX(tab_MinKomp[Dyspozycyjność / Verfügbarkeit],MATCH($B509,tab_MinKomp[[Stanowisko / Position ]:[Stanowisko / Position ]],0))="n/a","n/a",FY509-INDEX(tab_MinKomp[Dyspozycyjność / Verfügbarkeit],MATCH($B509,tab_MinKomp[[Stanowisko / Position ]:[Stanowisko / Position ]],0)))</f>
        <v>0</v>
      </c>
      <c r="FZ510" s="194">
        <f>IF(INDEX(tab_MinKomp[Zaangażowanie / 
Engagement],MATCH($B509,tab_MinKomp[[Stanowisko / Position ]:[Stanowisko / Position ]],0))="n/a","n/a",FZ509-INDEX(tab_MinKomp[Zaangażowanie / 
Engagement],MATCH($B509,tab_MinKomp[[Stanowisko / Position ]:[Stanowisko / Position ]],0)))</f>
        <v>0</v>
      </c>
      <c r="GA510" s="194" t="str">
        <f>IF(INDEX(tab_MinKomp[Konserwacja form guma],MATCH($B509,tab_MinKomp[[Stanowisko / Position ]:[Stanowisko / Position ]],0))="n/a","n/a",GA509-INDEX(tab_MinKomp[Konserwacja form guma],MATCH($B509,tab_MinKomp[[Stanowisko / Position ]:[Stanowisko / Position ]],0)))</f>
        <v>n/a</v>
      </c>
      <c r="GB510" s="194" t="str">
        <f>IF(INDEX(tab_MinKomp[Konserwacja form plastiki],MATCH($B509,tab_MinKomp[[Stanowisko / Position ]:[Stanowisko / Position ]],0))="n/a","n/a",GB509-INDEX(tab_MinKomp[Konserwacja form plastiki],MATCH($B509,tab_MinKomp[[Stanowisko / Position ]:[Stanowisko / Position ]],0)))</f>
        <v>n/a</v>
      </c>
      <c r="GC510" s="194">
        <f>IF(INDEX(tab_MinKomp[Elastyczność w działaniu],MATCH($B509,tab_MinKomp[[Stanowisko / Position ]:[Stanowisko / Position ]],0))="n/a","n/a",GC509-INDEX(tab_MinKomp[Elastyczność w działaniu],MATCH($B509,tab_MinKomp[[Stanowisko / Position ]:[Stanowisko / Position ]],0)))</f>
        <v>0</v>
      </c>
      <c r="GD510" s="194">
        <f>IF(INDEX(tab_MinKomp[Komunikatywność],MATCH($B509,tab_MinKomp[[Stanowisko / Position ]:[Stanowisko / Position ]],0))="n/a","n/a",GD509-INDEX(tab_MinKomp[Komunikatywność],MATCH($B509,tab_MinKomp[[Stanowisko / Position ]:[Stanowisko / Position ]],0)))</f>
        <v>1</v>
      </c>
      <c r="GE510" s="193" t="str">
        <f>IF(INDEX(tab_MinKomp[Motywowanie i budowanie zaangażowania zespołu],MATCH($B509,tab_MinKomp[[Stanowisko / Position ]:[Stanowisko / Position ]],0))="n/a","n/a",GE509-INDEX(tab_MinKomp[Motywowanie i budowanie zaangażowania zespołu],MATCH($B509,tab_MinKomp[[Stanowisko / Position ]:[Stanowisko / Position ]],0)))</f>
        <v>n/a</v>
      </c>
      <c r="GF510" s="186" t="s">
        <v>248</v>
      </c>
      <c r="GG510" s="186" t="s">
        <v>248</v>
      </c>
      <c r="GH510" s="186" t="s">
        <v>248</v>
      </c>
      <c r="GI510" s="186" t="s">
        <v>248</v>
      </c>
      <c r="GJ510" s="186" t="s">
        <v>248</v>
      </c>
      <c r="GK510" s="186" t="s">
        <v>248</v>
      </c>
      <c r="GL510" s="186" t="s">
        <v>248</v>
      </c>
      <c r="GM510" s="186" t="s">
        <v>248</v>
      </c>
      <c r="GN510" s="186" t="s">
        <v>248</v>
      </c>
      <c r="GO510" s="186" t="s">
        <v>248</v>
      </c>
      <c r="GP510" s="186" t="s">
        <v>248</v>
      </c>
      <c r="GQ510" s="186" t="s">
        <v>248</v>
      </c>
      <c r="GR510" s="186" t="s">
        <v>248</v>
      </c>
      <c r="GS510" s="186" t="s">
        <v>248</v>
      </c>
      <c r="GT510" s="186" t="s">
        <v>248</v>
      </c>
      <c r="GU510" s="186" t="s">
        <v>248</v>
      </c>
      <c r="GV510" s="186" t="s">
        <v>248</v>
      </c>
      <c r="GW510" s="186" t="s">
        <v>248</v>
      </c>
      <c r="GX510" s="186" t="s">
        <v>248</v>
      </c>
      <c r="GY510" s="186" t="s">
        <v>248</v>
      </c>
      <c r="GZ510" s="261" t="s">
        <v>248</v>
      </c>
      <c r="HA510" s="261" t="s">
        <v>248</v>
      </c>
      <c r="HB510" s="191">
        <f>SUM(G510:GE510)/(HB509-(SUM(G510:GE510)))</f>
        <v>0.10256410256410256</v>
      </c>
    </row>
    <row r="511" spans="1:210" ht="24.9" customHeight="1" x14ac:dyDescent="0.3">
      <c r="A511" s="105" t="s">
        <v>317</v>
      </c>
      <c r="B511" s="105" t="s">
        <v>315</v>
      </c>
      <c r="C511" s="105" t="s">
        <v>392</v>
      </c>
      <c r="D511" s="105">
        <v>1919</v>
      </c>
      <c r="E511" s="394" t="s">
        <v>889</v>
      </c>
      <c r="F511" s="185" t="s">
        <v>374</v>
      </c>
      <c r="G511" s="186">
        <v>2</v>
      </c>
      <c r="H511" s="186">
        <v>1</v>
      </c>
      <c r="I511" s="186">
        <v>2</v>
      </c>
      <c r="J511" s="186">
        <v>1</v>
      </c>
      <c r="K511" s="186">
        <v>1</v>
      </c>
      <c r="L511" s="186" t="s">
        <v>248</v>
      </c>
      <c r="M511" s="186" t="s">
        <v>248</v>
      </c>
      <c r="N511" s="186" t="s">
        <v>248</v>
      </c>
      <c r="O511" s="186">
        <v>1</v>
      </c>
      <c r="P511" s="186">
        <v>1</v>
      </c>
      <c r="Q511" s="186" t="s">
        <v>248</v>
      </c>
      <c r="R511" s="186" t="s">
        <v>248</v>
      </c>
      <c r="S511" s="186" t="s">
        <v>248</v>
      </c>
      <c r="T511" s="186" t="s">
        <v>248</v>
      </c>
      <c r="U511" s="186" t="s">
        <v>248</v>
      </c>
      <c r="V511" s="186" t="s">
        <v>248</v>
      </c>
      <c r="W511" s="186" t="s">
        <v>248</v>
      </c>
      <c r="X511" s="186" t="s">
        <v>248</v>
      </c>
      <c r="Y511" s="186" t="s">
        <v>248</v>
      </c>
      <c r="Z511" s="186" t="s">
        <v>248</v>
      </c>
      <c r="AA511" s="186" t="s">
        <v>248</v>
      </c>
      <c r="AB511" s="186" t="s">
        <v>248</v>
      </c>
      <c r="AC511" s="186" t="s">
        <v>248</v>
      </c>
      <c r="AD511" s="186" t="s">
        <v>248</v>
      </c>
      <c r="AE511" s="186" t="s">
        <v>248</v>
      </c>
      <c r="AF511" s="186" t="s">
        <v>248</v>
      </c>
      <c r="AG511" s="186" t="s">
        <v>248</v>
      </c>
      <c r="AH511" s="186" t="s">
        <v>248</v>
      </c>
      <c r="AI511" s="186" t="s">
        <v>248</v>
      </c>
      <c r="AJ511" s="186" t="s">
        <v>248</v>
      </c>
      <c r="AK511" s="186" t="s">
        <v>248</v>
      </c>
      <c r="AL511" s="186">
        <v>2</v>
      </c>
      <c r="AM511" s="186" t="s">
        <v>248</v>
      </c>
      <c r="AN511" s="186" t="s">
        <v>248</v>
      </c>
      <c r="AO511" s="186">
        <v>1</v>
      </c>
      <c r="AP511" s="186" t="s">
        <v>248</v>
      </c>
      <c r="AQ511" s="186">
        <v>1</v>
      </c>
      <c r="AR511" s="186" t="s">
        <v>248</v>
      </c>
      <c r="AS511" s="186" t="s">
        <v>248</v>
      </c>
      <c r="AT511" s="186" t="s">
        <v>248</v>
      </c>
      <c r="AU511" s="186" t="s">
        <v>248</v>
      </c>
      <c r="AV511" s="186">
        <v>2</v>
      </c>
      <c r="AW511" s="186">
        <v>1</v>
      </c>
      <c r="AX511" s="186" t="s">
        <v>248</v>
      </c>
      <c r="AY511" s="186" t="s">
        <v>248</v>
      </c>
      <c r="AZ511" s="186" t="s">
        <v>248</v>
      </c>
      <c r="BA511" s="186" t="s">
        <v>248</v>
      </c>
      <c r="BB511" s="186" t="s">
        <v>248</v>
      </c>
      <c r="BC511" s="186" t="s">
        <v>248</v>
      </c>
      <c r="BD511" s="186" t="s">
        <v>248</v>
      </c>
      <c r="BE511" s="186" t="s">
        <v>248</v>
      </c>
      <c r="BF511" s="186" t="s">
        <v>248</v>
      </c>
      <c r="BG511" s="186" t="s">
        <v>248</v>
      </c>
      <c r="BH511" s="186" t="s">
        <v>248</v>
      </c>
      <c r="BI511" s="186" t="s">
        <v>248</v>
      </c>
      <c r="BJ511" s="186" t="s">
        <v>248</v>
      </c>
      <c r="BK511" s="186" t="s">
        <v>248</v>
      </c>
      <c r="BL511" s="186" t="s">
        <v>248</v>
      </c>
      <c r="BM511" s="186" t="s">
        <v>248</v>
      </c>
      <c r="BN511" s="186" t="s">
        <v>248</v>
      </c>
      <c r="BO511" s="186" t="s">
        <v>248</v>
      </c>
      <c r="BP511" s="186" t="s">
        <v>248</v>
      </c>
      <c r="BQ511" s="186" t="s">
        <v>248</v>
      </c>
      <c r="BR511" s="186" t="s">
        <v>248</v>
      </c>
      <c r="BS511" s="186" t="s">
        <v>248</v>
      </c>
      <c r="BT511" s="186" t="s">
        <v>248</v>
      </c>
      <c r="BU511" s="186">
        <v>2</v>
      </c>
      <c r="BV511" s="186" t="s">
        <v>248</v>
      </c>
      <c r="BW511" s="186" t="s">
        <v>248</v>
      </c>
      <c r="BX511" s="186" t="s">
        <v>248</v>
      </c>
      <c r="BY511" s="186" t="s">
        <v>248</v>
      </c>
      <c r="BZ511" s="186" t="s">
        <v>248</v>
      </c>
      <c r="CA511" s="186" t="s">
        <v>248</v>
      </c>
      <c r="CB511" s="186" t="s">
        <v>248</v>
      </c>
      <c r="CC511" s="186" t="s">
        <v>248</v>
      </c>
      <c r="CD511" s="186">
        <v>2</v>
      </c>
      <c r="CE511" s="186" t="s">
        <v>248</v>
      </c>
      <c r="CF511" s="186" t="s">
        <v>248</v>
      </c>
      <c r="CG511" s="186">
        <v>1</v>
      </c>
      <c r="CH511" s="186" t="s">
        <v>248</v>
      </c>
      <c r="CI511" s="186" t="s">
        <v>248</v>
      </c>
      <c r="CJ511" s="186" t="s">
        <v>248</v>
      </c>
      <c r="CK511" s="186" t="s">
        <v>248</v>
      </c>
      <c r="CL511" s="186" t="s">
        <v>248</v>
      </c>
      <c r="CM511" s="186" t="s">
        <v>248</v>
      </c>
      <c r="CN511" s="186" t="s">
        <v>248</v>
      </c>
      <c r="CO511" s="186" t="s">
        <v>248</v>
      </c>
      <c r="CP511" s="186" t="s">
        <v>248</v>
      </c>
      <c r="CQ511" s="186" t="s">
        <v>248</v>
      </c>
      <c r="CR511" s="186" t="s">
        <v>248</v>
      </c>
      <c r="CS511" s="186" t="s">
        <v>248</v>
      </c>
      <c r="CT511" s="186" t="s">
        <v>248</v>
      </c>
      <c r="CU511" s="186" t="s">
        <v>248</v>
      </c>
      <c r="CV511" s="186" t="s">
        <v>248</v>
      </c>
      <c r="CW511" s="186">
        <v>2</v>
      </c>
      <c r="CX511" s="186" t="s">
        <v>248</v>
      </c>
      <c r="CY511" s="186" t="s">
        <v>248</v>
      </c>
      <c r="CZ511" s="186" t="s">
        <v>248</v>
      </c>
      <c r="DA511" s="186" t="s">
        <v>248</v>
      </c>
      <c r="DB511" s="186" t="s">
        <v>248</v>
      </c>
      <c r="DC511" s="186" t="s">
        <v>248</v>
      </c>
      <c r="DD511" s="186" t="s">
        <v>248</v>
      </c>
      <c r="DE511" s="186" t="s">
        <v>248</v>
      </c>
      <c r="DF511" s="186">
        <v>2</v>
      </c>
      <c r="DG511" s="186" t="s">
        <v>248</v>
      </c>
      <c r="DH511" s="186" t="s">
        <v>248</v>
      </c>
      <c r="DI511" s="186" t="s">
        <v>248</v>
      </c>
      <c r="DJ511" s="186" t="s">
        <v>248</v>
      </c>
      <c r="DK511" s="186" t="s">
        <v>248</v>
      </c>
      <c r="DL511" s="186" t="s">
        <v>248</v>
      </c>
      <c r="DM511" s="186" t="s">
        <v>248</v>
      </c>
      <c r="DN511" s="186" t="s">
        <v>248</v>
      </c>
      <c r="DO511" s="186" t="s">
        <v>248</v>
      </c>
      <c r="DP511" s="186" t="s">
        <v>248</v>
      </c>
      <c r="DQ511" s="186" t="s">
        <v>248</v>
      </c>
      <c r="DR511" s="186" t="s">
        <v>248</v>
      </c>
      <c r="DS511" s="186" t="s">
        <v>248</v>
      </c>
      <c r="DT511" s="186" t="s">
        <v>248</v>
      </c>
      <c r="DU511" s="186" t="s">
        <v>248</v>
      </c>
      <c r="DV511" s="186" t="s">
        <v>248</v>
      </c>
      <c r="DW511" s="186" t="s">
        <v>248</v>
      </c>
      <c r="DX511" s="186" t="s">
        <v>248</v>
      </c>
      <c r="DY511" s="186" t="s">
        <v>248</v>
      </c>
      <c r="DZ511" s="186" t="s">
        <v>248</v>
      </c>
      <c r="EA511" s="186" t="s">
        <v>248</v>
      </c>
      <c r="EB511" s="186" t="s">
        <v>248</v>
      </c>
      <c r="EC511" s="186" t="s">
        <v>248</v>
      </c>
      <c r="ED511" s="186" t="s">
        <v>248</v>
      </c>
      <c r="EE511" s="186" t="s">
        <v>248</v>
      </c>
      <c r="EF511" s="186" t="s">
        <v>248</v>
      </c>
      <c r="EG511" s="186" t="s">
        <v>248</v>
      </c>
      <c r="EH511" s="186" t="s">
        <v>248</v>
      </c>
      <c r="EI511" s="186" t="s">
        <v>248</v>
      </c>
      <c r="EJ511" s="186" t="s">
        <v>248</v>
      </c>
      <c r="EK511" s="186" t="s">
        <v>248</v>
      </c>
      <c r="EL511" s="184" t="s">
        <v>248</v>
      </c>
      <c r="EM511" s="184" t="s">
        <v>248</v>
      </c>
      <c r="EN511" s="184" t="s">
        <v>248</v>
      </c>
      <c r="EO511" s="186" t="s">
        <v>248</v>
      </c>
      <c r="EP511" s="186" t="s">
        <v>248</v>
      </c>
      <c r="EQ511" s="186" t="s">
        <v>248</v>
      </c>
      <c r="ER511" s="186" t="s">
        <v>248</v>
      </c>
      <c r="ES511" s="186" t="s">
        <v>248</v>
      </c>
      <c r="ET511" s="186" t="s">
        <v>248</v>
      </c>
      <c r="EU511" s="186" t="s">
        <v>248</v>
      </c>
      <c r="EV511" s="186" t="s">
        <v>248</v>
      </c>
      <c r="EW511" s="186" t="s">
        <v>248</v>
      </c>
      <c r="EX511" s="186" t="s">
        <v>248</v>
      </c>
      <c r="EY511" s="186" t="s">
        <v>248</v>
      </c>
      <c r="EZ511" s="186" t="s">
        <v>248</v>
      </c>
      <c r="FA511" s="186" t="s">
        <v>248</v>
      </c>
      <c r="FB511" s="186" t="s">
        <v>248</v>
      </c>
      <c r="FC511" s="186" t="s">
        <v>248</v>
      </c>
      <c r="FD511" s="186" t="s">
        <v>248</v>
      </c>
      <c r="FE511" s="186" t="s">
        <v>248</v>
      </c>
      <c r="FF511" s="186" t="s">
        <v>248</v>
      </c>
      <c r="FG511" s="186" t="s">
        <v>248</v>
      </c>
      <c r="FH511" s="186" t="s">
        <v>248</v>
      </c>
      <c r="FI511" s="186" t="s">
        <v>248</v>
      </c>
      <c r="FJ511" s="186" t="s">
        <v>248</v>
      </c>
      <c r="FK511" s="186" t="s">
        <v>248</v>
      </c>
      <c r="FL511" s="186" t="s">
        <v>248</v>
      </c>
      <c r="FM511" s="186" t="s">
        <v>248</v>
      </c>
      <c r="FN511" s="187" t="s">
        <v>248</v>
      </c>
      <c r="FO511" s="187" t="s">
        <v>248</v>
      </c>
      <c r="FP511" s="187" t="s">
        <v>248</v>
      </c>
      <c r="FQ511" s="187" t="s">
        <v>248</v>
      </c>
      <c r="FR511" s="187" t="s">
        <v>248</v>
      </c>
      <c r="FS511" s="186">
        <v>2</v>
      </c>
      <c r="FT511" s="186">
        <v>2</v>
      </c>
      <c r="FU511" s="186">
        <v>1</v>
      </c>
      <c r="FV511" s="186">
        <v>2</v>
      </c>
      <c r="FW511" s="186">
        <v>1</v>
      </c>
      <c r="FX511" s="186">
        <v>2</v>
      </c>
      <c r="FY511" s="186">
        <v>2</v>
      </c>
      <c r="FZ511" s="186">
        <v>2</v>
      </c>
      <c r="GA511" s="186" t="s">
        <v>248</v>
      </c>
      <c r="GB511" s="186" t="s">
        <v>248</v>
      </c>
      <c r="GC511" s="186">
        <v>2</v>
      </c>
      <c r="GD511" s="186">
        <v>2</v>
      </c>
      <c r="GE511" s="186" t="s">
        <v>248</v>
      </c>
      <c r="GF511" s="186" t="s">
        <v>248</v>
      </c>
      <c r="GG511" s="186" t="s">
        <v>248</v>
      </c>
      <c r="GH511" s="186" t="s">
        <v>248</v>
      </c>
      <c r="GI511" s="186" t="s">
        <v>248</v>
      </c>
      <c r="GJ511" s="186" t="s">
        <v>248</v>
      </c>
      <c r="GK511" s="186" t="s">
        <v>248</v>
      </c>
      <c r="GL511" s="186" t="s">
        <v>248</v>
      </c>
      <c r="GM511" s="186" t="s">
        <v>248</v>
      </c>
      <c r="GN511" s="186" t="s">
        <v>248</v>
      </c>
      <c r="GO511" s="186" t="s">
        <v>248</v>
      </c>
      <c r="GP511" s="186" t="s">
        <v>248</v>
      </c>
      <c r="GQ511" s="186" t="s">
        <v>248</v>
      </c>
      <c r="GR511" s="186" t="s">
        <v>248</v>
      </c>
      <c r="GS511" s="186" t="s">
        <v>248</v>
      </c>
      <c r="GT511" s="186" t="s">
        <v>248</v>
      </c>
      <c r="GU511" s="186" t="s">
        <v>248</v>
      </c>
      <c r="GV511" s="186" t="s">
        <v>248</v>
      </c>
      <c r="GW511" s="186" t="s">
        <v>248</v>
      </c>
      <c r="GX511" s="186" t="s">
        <v>248</v>
      </c>
      <c r="GY511" s="186" t="s">
        <v>248</v>
      </c>
      <c r="GZ511" s="261" t="s">
        <v>248</v>
      </c>
      <c r="HA511" s="261" t="s">
        <v>248</v>
      </c>
      <c r="HB511" s="188">
        <f>SUM(G511:GE511)</f>
        <v>43</v>
      </c>
    </row>
    <row r="512" spans="1:210" ht="24.9" customHeight="1" thickBot="1" x14ac:dyDescent="0.35">
      <c r="A512" s="108" t="str">
        <f>A511</f>
        <v>Prod.-Q-2</v>
      </c>
      <c r="B512" s="108" t="str">
        <f>B511</f>
        <v>Pracownik Produkcji</v>
      </c>
      <c r="C512" s="108" t="str">
        <f>C511</f>
        <v>AZ</v>
      </c>
      <c r="D512" s="108">
        <f>D511</f>
        <v>1919</v>
      </c>
      <c r="E512" s="395"/>
      <c r="F512" s="189" t="s">
        <v>375</v>
      </c>
      <c r="G512" s="192">
        <f>IF(INDEX(tab_MinKomp[Przepisy BHP / BHP Vorschriften],MATCH($B511,tab_MinKomp[[Stanowisko / Position ]:[Stanowisko / Position ]],0))="n/a","n/a",G511-INDEX(tab_MinKomp[Przepisy BHP / BHP Vorschriften],MATCH($B511,tab_MinKomp[[Stanowisko / Position ]:[Stanowisko / Position ]],0)))</f>
        <v>0</v>
      </c>
      <c r="H512" s="193">
        <f>IF(INDEX(tab_MinKomp[Przepisy PPOŻ / Brandschutzbestimmungen],MATCH($B511,tab_MinKomp[[Stanowisko / Position ]:[Stanowisko / Position ]],0))="n/a","n/a",H511-INDEX(tab_MinKomp[Przepisy PPOŻ / Brandschutzbestimmungen],MATCH($B511,tab_MinKomp[[Stanowisko / Position ]:[Stanowisko / Position ]],0)))</f>
        <v>0</v>
      </c>
      <c r="I512" s="193">
        <f>IF(INDEX(tab_MinKomp[Ryzyko zawodowe na stanowiskach pracyv/ Berufliche Risiken an Arbeitsstellen],MATCH($B511,tab_MinKomp[[Stanowisko / Position ]:[Stanowisko / Position ]],0))="n/a","n/a",I511-INDEX(tab_MinKomp[Ryzyko zawodowe na stanowiskach pracyv/ Berufliche Risiken an Arbeitsstellen],MATCH($B511,tab_MinKomp[[Stanowisko / Position ]:[Stanowisko / Position ]],0)))</f>
        <v>0</v>
      </c>
      <c r="J512" s="193">
        <f>IF(INDEX(tab_MinKomp[Gospodarka substancjami niebezpiecznymi / Gefahrstoffmanagement],MATCH($B511,tab_MinKomp[[Stanowisko / Position ]:[Stanowisko / Position ]],0))="n/a","n/a",J511-INDEX(tab_MinKomp[Gospodarka substancjami niebezpiecznymi / Gefahrstoffmanagement],MATCH($B511,tab_MinKomp[[Stanowisko / Position ]:[Stanowisko / Position ]],0)))</f>
        <v>0</v>
      </c>
      <c r="K512" s="193">
        <f>IF(INDEX(tab_MinKomp[Gospodarka odpadami / Abfallwirtschaft],MATCH($B511,tab_MinKomp[[Stanowisko / Position ]:[Stanowisko / Position ]],0))="n/a","n/a",K511-INDEX(tab_MinKomp[Gospodarka odpadami / Abfallwirtschaft],MATCH($B511,tab_MinKomp[[Stanowisko / Position ]:[Stanowisko / Position ]],0)))</f>
        <v>0</v>
      </c>
      <c r="L512" s="194" t="str">
        <f>IF(INDEX(tab_MinKomp[Przepisy kodeksu pracy / Bestimmungen des Arbeitsgesetzes],MATCH($B511,tab_MinKomp[[Stanowisko / Position ]:[Stanowisko / Position ]],0))="n/a","n/a",L511-INDEX(tab_MinKomp[Przepisy kodeksu pracy / Bestimmungen des Arbeitsgesetzes],MATCH($B511,tab_MinKomp[[Stanowisko / Position ]:[Stanowisko / Position ]],0)))</f>
        <v>n/a</v>
      </c>
      <c r="M512" s="195" t="str">
        <f>IF(INDEX(tab_MinKomp[Przepisy o ub.społ. ZUS  / Sozialversicherungsvorschriften],MATCH($B511,tab_MinKomp[[Stanowisko / Position ]:[Stanowisko / Position ]],0))="n/a","n/a",M511-INDEX(tab_MinKomp[Przepisy o ub.społ. ZUS  / Sozialversicherungsvorschriften],MATCH($B511,tab_MinKomp[[Stanowisko / Position ]:[Stanowisko / Position ]],0)))</f>
        <v>n/a</v>
      </c>
      <c r="N512" s="194" t="str">
        <f>IF(INDEX(tab_MinKomp[PRZEPISY O PDOF /persönlich Einkommensteuergesetz ],MATCH($B511,tab_MinKomp[[Stanowisko / Position ]:[Stanowisko / Position ]],0))="n/a","n/a",N511-INDEX(tab_MinKomp[PRZEPISY O PDOF /persönlich Einkommensteuergesetz ],MATCH($B511,tab_MinKomp[[Stanowisko / Position ]:[Stanowisko / Position ]],0)))</f>
        <v>n/a</v>
      </c>
      <c r="O512" s="194">
        <f>IF(INDEX(tab_MinKomp[Regulamin pracy / Arbeitsordnung],MATCH($B511,tab_MinKomp[[Stanowisko / Position ]:[Stanowisko / Position ]],0))="n/a","n/a",O511-INDEX(tab_MinKomp[Regulamin pracy / Arbeitsordnung],MATCH($B511,tab_MinKomp[[Stanowisko / Position ]:[Stanowisko / Position ]],0)))</f>
        <v>0</v>
      </c>
      <c r="P512" s="194">
        <f>IF(INDEX(tab_MinKomp[Regulamin wynagradzania / Vergütungsordnung],MATCH($B511,tab_MinKomp[[Stanowisko / Position ]:[Stanowisko / Position ]],0))="n/a","n/a",P511-INDEX(tab_MinKomp[Regulamin wynagradzania / Vergütungsordnung],MATCH($B511,tab_MinKomp[[Stanowisko / Position ]:[Stanowisko / Position ]],0)))</f>
        <v>0</v>
      </c>
      <c r="Q512" s="194" t="str">
        <f>IF(INDEX(tab_MinKomp[System R2PŁATNIK PRO: Płace / Lohnabrechnung],MATCH($B511,tab_MinKomp[[Stanowisko / Position ]:[Stanowisko / Position ]],0))="n/a","n/a",Q511-INDEX(tab_MinKomp[System R2PŁATNIK PRO: Płace / Lohnabrechnung],MATCH($B511,tab_MinKomp[[Stanowisko / Position ]:[Stanowisko / Position ]],0)))</f>
        <v>n/a</v>
      </c>
      <c r="R512" s="194" t="str">
        <f>IF(INDEX(tab_MinKomp[SystemR2PŁATNIK PRO: KADRY / Personaldaten],MATCH($B511,tab_MinKomp[[Stanowisko / Position ]:[Stanowisko / Position ]],0))="n/a","n/a",R511-INDEX(tab_MinKomp[SystemR2PŁATNIK PRO: KADRY / Personaldaten],MATCH($B511,tab_MinKomp[[Stanowisko / Position ]:[Stanowisko / Position ]],0)))</f>
        <v>n/a</v>
      </c>
      <c r="S512" s="194" t="str">
        <f>IF(INDEX(tab_MinKomp[SYSTEM R2PŁATNIK PRO: zarządzanie pracownikami / Arbeitsverwaltung],MATCH($B511,tab_MinKomp[[Stanowisko / Position ]:[Stanowisko / Position ]],0))="n/a","n/a",S511-INDEX(tab_MinKomp[SYSTEM R2PŁATNIK PRO: zarządzanie pracownikami / Arbeitsverwaltung],MATCH($B511,tab_MinKomp[[Stanowisko / Position ]:[Stanowisko / Position ]],0)))</f>
        <v>n/a</v>
      </c>
      <c r="T512" s="194" t="str">
        <f>IF(INDEX(tab_MinKomp[Doradztwo, wsparcie personalne / Personalberatung und Unterstützung],MATCH($B511,tab_MinKomp[[Stanowisko / Position ]:[Stanowisko / Position ]],0))="n/a","n/a",T511-INDEX(tab_MinKomp[Doradztwo, wsparcie personalne / Personalberatung und Unterstützung],MATCH($B511,tab_MinKomp[[Stanowisko / Position ]:[Stanowisko / Position ]],0)))</f>
        <v>n/a</v>
      </c>
      <c r="U512" s="194" t="str">
        <f>IF(INDEX(tab_MinKomp[Przepisy o podatku VAT / MwSt.- Gesetz],MATCH($B511,tab_MinKomp[[Stanowisko / Position ]:[Stanowisko / Position ]],0))="n/a","n/a",U511-INDEX(tab_MinKomp[Przepisy o podatku VAT / MwSt.- Gesetz],MATCH($B511,tab_MinKomp[[Stanowisko / Position ]:[Stanowisko / Position ]],0)))</f>
        <v>n/a</v>
      </c>
      <c r="V512" s="194" t="str">
        <f>IF(INDEX(tab_MinKomp[PrzepisyPDOP / geschäftlich Einkommensteuergesetz],MATCH($B511,tab_MinKomp[[Stanowisko / Position ]:[Stanowisko / Position ]],0))="n/a","n/a",V511-INDEX(tab_MinKomp[PrzepisyPDOP / geschäftlich Einkommensteuergesetz],MATCH($B511,tab_MinKomp[[Stanowisko / Position ]:[Stanowisko / Position ]],0)))</f>
        <v>n/a</v>
      </c>
      <c r="W512" s="194" t="str">
        <f>IF(INDEX(tab_MinKomp[System BAAN / FINANSE (FIBU)],MATCH($B511,tab_MinKomp[[Stanowisko / Position ]:[Stanowisko / Position ]],0))="n/a","n/a",W511-INDEX(tab_MinKomp[System BAAN / FINANSE (FIBU)],MATCH($B511,tab_MinKomp[[Stanowisko / Position ]:[Stanowisko / Position ]],0)))</f>
        <v>n/a</v>
      </c>
      <c r="X512" s="194" t="str">
        <f>IF(INDEX(tab_MinKomp[Systemy pomocnicze / Hilfssysteme(STOCKPROGRAM, KALK2000 etc.)],MATCH($B511,tab_MinKomp[[Stanowisko / Position ]:[Stanowisko / Position ]],0))="n/a","n/a",X511-INDEX(tab_MinKomp[Systemy pomocnicze / Hilfssysteme(STOCKPROGRAM, KALK2000 etc.)],MATCH($B511,tab_MinKomp[[Stanowisko / Position ]:[Stanowisko / Position ]],0)))</f>
        <v>n/a</v>
      </c>
      <c r="Y512" s="194" t="str">
        <f>IF(INDEX(tab_MinKomp[Polityka rachunkowości / Buchführungspolitik],MATCH($B511,tab_MinKomp[[Stanowisko / Position ]:[Stanowisko / Position ]],0))="n/a","n/a",Y511-INDEX(tab_MinKomp[Polityka rachunkowości / Buchführungspolitik],MATCH($B511,tab_MinKomp[[Stanowisko / Position ]:[Stanowisko / Position ]],0)))</f>
        <v>n/a</v>
      </c>
      <c r="Z512" s="194" t="str">
        <f>IF(INDEX(tab_MinKomp[Ustawa o rachunkowości / Rechnungslegungsgesetz],MATCH($B511,tab_MinKomp[[Stanowisko / Position ]:[Stanowisko / Position ]],0))="n/a","n/a",Z511-INDEX(tab_MinKomp[Ustawa o rachunkowości / Rechnungslegungsgesetz],MATCH($B511,tab_MinKomp[[Stanowisko / Position ]:[Stanowisko / Position ]],0)))</f>
        <v>n/a</v>
      </c>
      <c r="AA512" s="194" t="str">
        <f>IF(INDEX(tab_MinKomp[WORKFLOW - TS-100],MATCH($B511,tab_MinKomp[[Stanowisko / Position ]:[Stanowisko / Position ]],0))="n/a","n/a",AA511-INDEX(tab_MinKomp[WORKFLOW - TS-100],MATCH($B511,tab_MinKomp[[Stanowisko / Position ]:[Stanowisko / Position ]],0)))</f>
        <v>n/a</v>
      </c>
      <c r="AB512" s="194" t="str">
        <f>IF(INDEX(tab_MinKomp[WORKFLOW - SFMS],MATCH($B511,tab_MinKomp[[Stanowisko / Position ]:[Stanowisko / Position ]],0))="n/a","n/a",AB511-INDEX(tab_MinKomp[WORKFLOW - SFMS],MATCH($B511,tab_MinKomp[[Stanowisko / Position ]:[Stanowisko / Position ]],0)))</f>
        <v>n/a</v>
      </c>
      <c r="AC512" s="194" t="str">
        <f>IF(INDEX(tab_MinKomp[System ISO 9001:2015],MATCH($B511,tab_MinKomp[[Stanowisko / Position ]:[Stanowisko / Position ]],0))="n/a","n/a",AC511-INDEX(tab_MinKomp[System ISO 9001:2015],MATCH($B511,tab_MinKomp[[Stanowisko / Position ]:[Stanowisko / Position ]],0)))</f>
        <v>n/a</v>
      </c>
      <c r="AD512" s="194" t="str">
        <f>IF(INDEX(tab_MinKomp[System ISO 9001:2015],MATCH($B511,tab_MinKomp[[Stanowisko / Position ]:[Stanowisko / Position ]],0))="n/a","n/a",AD511-INDEX(tab_MinKomp[System ISO 9001:2015],MATCH($B511,tab_MinKomp[[Stanowisko / Position ]:[Stanowisko / Position ]],0)))</f>
        <v>n/a</v>
      </c>
      <c r="AE512" s="194" t="str">
        <f>IF(INDEX(tab_MinKomp[System ISO 9001:2015],MATCH($B511,tab_MinKomp[[Stanowisko / Position ]:[Stanowisko / Position ]],0))="n/a","n/a",AE511-INDEX(tab_MinKomp[System ISO 9001:2015],MATCH($B511,tab_MinKomp[[Stanowisko / Position ]:[Stanowisko / Position ]],0)))</f>
        <v>n/a</v>
      </c>
      <c r="AF512" s="194" t="str">
        <f>IF(INDEX(tab_MinKomp[System ISO 9001:2015],MATCH($B511,tab_MinKomp[[Stanowisko / Position ]:[Stanowisko / Position ]],0))="n/a","n/a",AF511-INDEX(tab_MinKomp[System ISO 9001:2015],MATCH($B511,tab_MinKomp[[Stanowisko / Position ]:[Stanowisko / Position ]],0)))</f>
        <v>n/a</v>
      </c>
      <c r="AG512" s="194" t="str">
        <f>IF(INDEX(tab_MinKomp[Wymagania VDA 6.3 Process / Forderungen],MATCH($B511,tab_MinKomp[[Stanowisko / Position ]:[Stanowisko / Position ]],0))="n/a","n/a",AG511-INDEX(tab_MinKomp[Wymagania VDA 6.3 Process / Forderungen],MATCH($B511,tab_MinKomp[[Stanowisko / Position ]:[Stanowisko / Position ]],0)))</f>
        <v>n/a</v>
      </c>
      <c r="AH512" s="194" t="str">
        <f>IF(INDEX(tab_MinKomp[Wymagania VDA 6.5 Product / Forderungen],MATCH($B511,tab_MinKomp[[Stanowisko / Position ]:[Stanowisko / Position ]],0))="n/a","n/a",AH511-INDEX(tab_MinKomp[Wymagania VDA 6.5 Product / Forderungen],MATCH($B511,tab_MinKomp[[Stanowisko / Position ]:[Stanowisko / Position ]],0)))</f>
        <v>n/a</v>
      </c>
      <c r="AI512" s="194" t="str">
        <f>IF(INDEX(tab_MinKomp[System ISO 9001:2015],MATCH($B511,tab_MinKomp[[Stanowisko / Position ]:[Stanowisko / Position ]],0))="n/a","n/a",AI511-INDEX(tab_MinKomp[System ISO 9001:2015],MATCH($B511,tab_MinKomp[[Stanowisko / Position ]:[Stanowisko / Position ]],0)))</f>
        <v>n/a</v>
      </c>
      <c r="AJ512" s="194" t="str">
        <f>IF(INDEX(tab_MinKomp[Auditor systemu ISO 17021:2018],MATCH($B511,tab_MinKomp[[Stanowisko / Position ]:[Stanowisko / Position ]],0))="n/a","n/a",AJ511-INDEX(tab_MinKomp[Auditor systemu ISO 17021:2018],MATCH($B511,tab_MinKomp[[Stanowisko / Position ]:[Stanowisko / Position ]],0)))</f>
        <v>n/a</v>
      </c>
      <c r="AK512" s="194" t="str">
        <f>IF(INDEX(tab_MinKomp[Pełnomocnik systemu / Systemvertreter],MATCH($B511,tab_MinKomp[[Stanowisko / Position ]:[Stanowisko / Position ]],0))="n/a","n/a",AK511-INDEX(tab_MinKomp[Pełnomocnik systemu / Systemvertreter],MATCH($B511,tab_MinKomp[[Stanowisko / Position ]:[Stanowisko / Position ]],0)))</f>
        <v>n/a</v>
      </c>
      <c r="AL512" s="194">
        <f>IF(INDEX(tab_MinKomp[Polityka Etyczna - Compliance],MATCH($B511,tab_MinKomp[[Stanowisko / Position ]:[Stanowisko / Position ]],0))="n/a","n/a",AL511-INDEX(tab_MinKomp[Polityka Etyczna - Compliance],MATCH($B511,tab_MinKomp[[Stanowisko / Position ]:[Stanowisko / Position ]],0)))</f>
        <v>1</v>
      </c>
      <c r="AM512" s="194" t="str">
        <f>IF(INDEX(tab_MinKomp[WDRAŻANIE NOWYCH PROJEKTÓW/ PROCEDURA CTM],MATCH($B511,tab_MinKomp[[Stanowisko / Position ]:[Stanowisko / Position ]],0))="n/a","n/a",AM511-INDEX(tab_MinKomp[WDRAŻANIE NOWYCH PROJEKTÓW/ PROCEDURA CTM],MATCH($B511,tab_MinKomp[[Stanowisko / Position ]:[Stanowisko / Position ]],0)))</f>
        <v>n/a</v>
      </c>
      <c r="AN512" s="194" t="str">
        <f>IF(INDEX(tab_MinKomp[KAMIENIE MILOWE MSL/PIFF],MATCH($B511,tab_MinKomp[[Stanowisko / Position ]:[Stanowisko / Position ]],0))="n/a","n/a",AN511-INDEX(tab_MinKomp[KAMIENIE MILOWE MSL/PIFF],MATCH($B511,tab_MinKomp[[Stanowisko / Position ]:[Stanowisko / Position ]],0)))</f>
        <v>n/a</v>
      </c>
      <c r="AO512" s="194">
        <f>IF(INDEX(tab_MinKomp[CP],MATCH($B511,tab_MinKomp[[Stanowisko / Position ]:[Stanowisko / Position ]],0))="n/a","n/a",AO511-INDEX(tab_MinKomp[CP],MATCH($B511,tab_MinKomp[[Stanowisko / Position ]:[Stanowisko / Position ]],0)))</f>
        <v>0</v>
      </c>
      <c r="AP512" s="194" t="str">
        <f>IF(INDEX(tab_MinKomp[FMEA],MATCH($B511,tab_MinKomp[[Stanowisko / Position ]:[Stanowisko / Position ]],0))="n/a","n/a",AP511-INDEX(tab_MinKomp[FMEA],MATCH($B511,tab_MinKomp[[Stanowisko / Position ]:[Stanowisko / Position ]],0)))</f>
        <v>n/a</v>
      </c>
      <c r="AQ512" s="194">
        <f>IF(INDEX(tab_MinKomp[FLOW CHART],MATCH($B511,tab_MinKomp[[Stanowisko / Position ]:[Stanowisko / Position ]],0))="n/a","n/a",AQ511-INDEX(tab_MinKomp[FLOW CHART],MATCH($B511,tab_MinKomp[[Stanowisko / Position ]:[Stanowisko / Position ]],0)))</f>
        <v>0</v>
      </c>
      <c r="AR512" s="194" t="str">
        <f>IF(INDEX(tab_MinKomp[APQP],MATCH($B511,tab_MinKomp[[Stanowisko / Position ]:[Stanowisko / Position ]],0))="n/a","n/a",AR511-INDEX(tab_MinKomp[APQP],MATCH($B511,tab_MinKomp[[Stanowisko / Position ]:[Stanowisko / Position ]],0)))</f>
        <v>n/a</v>
      </c>
      <c r="AS512" s="194" t="str">
        <f>IF(INDEX(tab_MinKomp[MSA],MATCH($B511,tab_MinKomp[[Stanowisko / Position ]:[Stanowisko / Position ]],0))="n/a","n/a",AS511-INDEX(tab_MinKomp[MSA],MATCH($B511,tab_MinKomp[[Stanowisko / Position ]:[Stanowisko / Position ]],0)))</f>
        <v>n/a</v>
      </c>
      <c r="AT512" s="194" t="str">
        <f>IF(INDEX(tab_MinKomp[SPC],MATCH($B511,tab_MinKomp[[Stanowisko / Position ]:[Stanowisko / Position ]],0))="n/a","n/a",AT511-INDEX(tab_MinKomp[SPC],MATCH($B511,tab_MinKomp[[Stanowisko / Position ]:[Stanowisko / Position ]],0)))</f>
        <v>n/a</v>
      </c>
      <c r="AU512" s="194" t="str">
        <f>IF(INDEX(tab_MinKomp[CSR (SPECYFICZNE WYMAGANIA KLIENTA)],MATCH($B511,tab_MinKomp[[Stanowisko / Position ]:[Stanowisko / Position ]],0))="n/a","n/a",AU511-INDEX(tab_MinKomp[CSR (SPECYFICZNE WYMAGANIA KLIENTA)],MATCH($B511,tab_MinKomp[[Stanowisko / Position ]:[Stanowisko / Position ]],0)))</f>
        <v>n/a</v>
      </c>
      <c r="AV512" s="194">
        <f>IF(INDEX(tab_MinKomp[5S],MATCH($B511,tab_MinKomp[[Stanowisko / Position ]:[Stanowisko / Position ]],0))="n/a","n/a",AV511-INDEX(tab_MinKomp[5S],MATCH($B511,tab_MinKomp[[Stanowisko / Position ]:[Stanowisko / Position ]],0)))</f>
        <v>0</v>
      </c>
      <c r="AW512" s="194">
        <f>IF(INDEX(tab_MinKomp[LEAN MANAGEMENT],MATCH($B511,tab_MinKomp[[Stanowisko / Position ]:[Stanowisko / Position ]],0))="n/a","n/a",AW511-INDEX(tab_MinKomp[LEAN MANAGEMENT],MATCH($B511,tab_MinKomp[[Stanowisko / Position ]:[Stanowisko / Position ]],0)))</f>
        <v>0</v>
      </c>
      <c r="AX512" s="194" t="str">
        <f>IF(INDEX(tab_MinKomp[5R],MATCH($B511,tab_MinKomp[[Stanowisko / Position ]:[Stanowisko / Position ]],0))="n/a","n/a",AX511-INDEX(tab_MinKomp[5R],MATCH($B511,tab_MinKomp[[Stanowisko / Position ]:[Stanowisko / Position ]],0)))</f>
        <v>n/a</v>
      </c>
      <c r="AY512" s="194" t="str">
        <f>IF(INDEX(tab_MinKomp[Six Sigma],MATCH($B511,tab_MinKomp[[Stanowisko / Position ]:[Stanowisko / Position ]],0))="n/a","n/a",AY511-INDEX(tab_MinKomp[Six Sigma],MATCH($B511,tab_MinKomp[[Stanowisko / Position ]:[Stanowisko / Position ]],0)))</f>
        <v>n/a</v>
      </c>
      <c r="AZ512" s="194" t="str">
        <f>IF(INDEX(tab_MinKomp[System BAAN / Distribution &amp; Supply Chain],MATCH($B511,tab_MinKomp[[Stanowisko / Position ]:[Stanowisko / Position ]],0))="n/a","n/a",AZ511-INDEX(tab_MinKomp[System BAAN / Distribution &amp; Supply Chain],MATCH($B511,tab_MinKomp[[Stanowisko / Position ]:[Stanowisko / Position ]],0)))</f>
        <v>n/a</v>
      </c>
      <c r="BA512" s="194" t="str">
        <f>IF(INDEX(tab_MinKomp[Gospodarka magazynowa / Lagerverwaltung],MATCH($B511,tab_MinKomp[[Stanowisko / Position ]:[Stanowisko / Position ]],0))="n/a","n/a",BA511-INDEX(tab_MinKomp[Gospodarka magazynowa / Lagerverwaltung],MATCH($B511,tab_MinKomp[[Stanowisko / Position ]:[Stanowisko / Position ]],0)))</f>
        <v>n/a</v>
      </c>
      <c r="BB512" s="194" t="str">
        <f>IF(INDEX(tab_MinKomp[Inwentaryzacja - organizacja i przebieg / Inventurprozess],MATCH($B511,tab_MinKomp[[Stanowisko / Position ]:[Stanowisko / Position ]],0))="n/a","n/a",BB511-INDEX(tab_MinKomp[Inwentaryzacja - organizacja i przebieg / Inventurprozess],MATCH($B511,tab_MinKomp[[Stanowisko / Position ]:[Stanowisko / Position ]],0)))</f>
        <v>n/a</v>
      </c>
      <c r="BC512" s="194" t="str">
        <f>IF(INDEX(tab_MinKomp[Organizacja dostaw / Versorgungsorganisation],MATCH($B511,tab_MinKomp[[Stanowisko / Position ]:[Stanowisko / Position ]],0))="n/a","n/a",BC511-INDEX(tab_MinKomp[Organizacja dostaw / Versorgungsorganisation],MATCH($B511,tab_MinKomp[[Stanowisko / Position ]:[Stanowisko / Position ]],0)))</f>
        <v>n/a</v>
      </c>
      <c r="BD512" s="194" t="str">
        <f>IF(INDEX(tab_MinKomp[Organizacja wysyłek / Organisation von Lieferungen],MATCH($B511,tab_MinKomp[[Stanowisko / Position ]:[Stanowisko / Position ]],0))="n/a","n/a",BD511-INDEX(tab_MinKomp[Organizacja wysyłek / Organisation von Lieferungen],MATCH($B511,tab_MinKomp[[Stanowisko / Position ]:[Stanowisko / Position ]],0)))</f>
        <v>n/a</v>
      </c>
      <c r="BE512" s="194" t="str">
        <f>IF(INDEX(tab_MinKomp[Analiza magazynowa - Program Polen.mdb / Inventuranalyse],MATCH($B511,tab_MinKomp[[Stanowisko / Position ]:[Stanowisko / Position ]],0))="n/a","n/a",BE511-INDEX(tab_MinKomp[Analiza magazynowa - Program Polen.mdb / Inventuranalyse],MATCH($B511,tab_MinKomp[[Stanowisko / Position ]:[Stanowisko / Position ]],0)))</f>
        <v>n/a</v>
      </c>
      <c r="BF512" s="190" t="str">
        <f>IF(INDEX(tab_MinKomp[MMOG (Materials Management Operations Guidelines)],MATCH($B511,tab_MinKomp[[Stanowisko / Position ]:[Stanowisko / Position ]],0))="n/a","n/a",BF511-INDEX(tab_MinKomp[MMOG (Materials Management Operations Guidelines)],MATCH($B511,tab_MinKomp[[Stanowisko / Position ]:[Stanowisko / Position ]],0)))</f>
        <v>n/a</v>
      </c>
      <c r="BG512" s="190" t="str">
        <f>IF(INDEX(tab_MinKomp[GPP],MATCH($B511,tab_MinKomp[[Stanowisko / Position ]:[Stanowisko / Position ]],0))="n/a","n/a",BG511-INDEX(tab_MinKomp[GPP],MATCH($B511,tab_MinKomp[[Stanowisko / Position ]:[Stanowisko / Position ]],0)))</f>
        <v>n/a</v>
      </c>
      <c r="BH512" s="190" t="str">
        <f>IF(INDEX(tab_MinKomp[AIAG (Automotive Industry Action Group)],MATCH($B511,tab_MinKomp[[Stanowisko / Position ]:[Stanowisko / Position ]],0))="n/a","n/a",BH511-INDEX(tab_MinKomp[AIAG (Automotive Industry Action Group)],MATCH($B511,tab_MinKomp[[Stanowisko / Position ]:[Stanowisko / Position ]],0)))</f>
        <v>n/a</v>
      </c>
      <c r="BI512" s="190" t="str">
        <f>IF(INDEX(tab_MinKomp[Super-G disputes],MATCH($B511,tab_MinKomp[[Stanowisko / Position ]:[Stanowisko / Position ]],0))="n/a","n/a",BI511-INDEX(tab_MinKomp[Super-G disputes],MATCH($B511,tab_MinKomp[[Stanowisko / Position ]:[Stanowisko / Position ]],0)))</f>
        <v>n/a</v>
      </c>
      <c r="BJ512" s="190" t="str">
        <f>IF(INDEX(tab_MinKomp[CMMS3/eDDL (Direct Data Link)],MATCH($B511,tab_MinKomp[[Stanowisko / Position ]:[Stanowisko / Position ]],0))="n/a","n/a",BJ511-INDEX(tab_MinKomp[CMMS3/eDDL (Direct Data Link)],MATCH($B511,tab_MinKomp[[Stanowisko / Position ]:[Stanowisko / Position ]],0)))</f>
        <v>n/a</v>
      </c>
      <c r="BK512" s="190" t="str">
        <f>IF(INDEX(tab_MinKomp[MP&amp;L (Material Planning and Logistics)],MATCH($B511,tab_MinKomp[[Stanowisko / Position ]:[Stanowisko / Position ]],0))="n/a","n/a",BK511-INDEX(tab_MinKomp[MP&amp;L (Material Planning and Logistics)],MATCH($B511,tab_MinKomp[[Stanowisko / Position ]:[Stanowisko / Position ]],0)))</f>
        <v>n/a</v>
      </c>
      <c r="BL512" s="190" t="str">
        <f>IF(INDEX(tab_MinKomp[Supplier delivery rating],MATCH($B511,tab_MinKomp[[Stanowisko / Position ]:[Stanowisko / Position ]],0))="n/a","n/a",BL511-INDEX(tab_MinKomp[Supplier delivery rating],MATCH($B511,tab_MinKomp[[Stanowisko / Position ]:[Stanowisko / Position ]],0)))</f>
        <v>n/a</v>
      </c>
      <c r="BM512" s="194" t="str">
        <f>IF(INDEX(tab_MinKomp[Planowanie produkcji / Produktionsplanung],MATCH($B511,tab_MinKomp[[Stanowisko / Position ]:[Stanowisko / Position ]],0))="n/a","n/a",BM511-INDEX(tab_MinKomp[Planowanie produkcji / Produktionsplanung],MATCH($B511,tab_MinKomp[[Stanowisko / Position ]:[Stanowisko / Position ]],0)))</f>
        <v>n/a</v>
      </c>
      <c r="BN512" s="194" t="str">
        <f>IF(INDEX(tab_MinKomp[Planowanie produkcji / Produktionsplanung],MATCH($B511,tab_MinKomp[[Stanowisko / Position ]:[Stanowisko / Position ]],0))="n/a","n/a",BN511-INDEX(tab_MinKomp[Planowanie produkcji / Produktionsplanung],MATCH($B511,tab_MinKomp[[Stanowisko / Position ]:[Stanowisko / Position ]],0)))</f>
        <v>n/a</v>
      </c>
      <c r="BO512" s="194" t="str">
        <f>IF(INDEX(tab_MinKomp[Planowanie produkcji / Produktionsplanung],MATCH($B511,tab_MinKomp[[Stanowisko / Position ]:[Stanowisko / Position ]],0))="n/a","n/a",BO511-INDEX(tab_MinKomp[Planowanie produkcji / Produktionsplanung],MATCH($B511,tab_MinKomp[[Stanowisko / Position ]:[Stanowisko / Position ]],0)))</f>
        <v>n/a</v>
      </c>
      <c r="BP512" s="194" t="str">
        <f>IF(INDEX(tab_MinKomp[Planowanie produkcji / Produktionsplanung],MATCH($B511,tab_MinKomp[[Stanowisko / Position ]:[Stanowisko / Position ]],0))="n/a","n/a",BP511-INDEX(tab_MinKomp[Planowanie produkcji / Produktionsplanung],MATCH($B511,tab_MinKomp[[Stanowisko / Position ]:[Stanowisko / Position ]],0)))</f>
        <v>n/a</v>
      </c>
      <c r="BQ512" s="194" t="str">
        <f>IF(INDEX(tab_MinKomp[Planowanie produkcji / Produktionsplanung],MATCH($B511,tab_MinKomp[[Stanowisko / Position ]:[Stanowisko / Position ]],0))="n/a","n/a",BQ511-INDEX(tab_MinKomp[Planowanie produkcji / Produktionsplanung],MATCH($B511,tab_MinKomp[[Stanowisko / Position ]:[Stanowisko / Position ]],0)))</f>
        <v>n/a</v>
      </c>
      <c r="BR512" s="194" t="str">
        <f>IF(INDEX(tab_MinKomp[Planowanie produkcji / Produktionsplanung],MATCH($B511,tab_MinKomp[[Stanowisko / Position ]:[Stanowisko / Position ]],0))="n/a","n/a",BR511-INDEX(tab_MinKomp[Planowanie produkcji / Produktionsplanung],MATCH($B511,tab_MinKomp[[Stanowisko / Position ]:[Stanowisko / Position ]],0)))</f>
        <v>n/a</v>
      </c>
      <c r="BS512" s="194" t="str">
        <f>IF(INDEX(tab_MinKomp[Planowanie produkcji / Produktionsplanung],MATCH($B511,tab_MinKomp[[Stanowisko / Position ]:[Stanowisko / Position ]],0))="n/a","n/a",BS511-INDEX(tab_MinKomp[Planowanie produkcji / Produktionsplanung],MATCH($B511,tab_MinKomp[[Stanowisko / Position ]:[Stanowisko / Position ]],0)))</f>
        <v>n/a</v>
      </c>
      <c r="BT512" s="194" t="str">
        <f>IF(INDEX(tab_MinKomp[Planowanie produkcji / Produktionsplanung],MATCH($B511,tab_MinKomp[[Stanowisko / Position ]:[Stanowisko / Position ]],0))="n/a","n/a",BT511-INDEX(tab_MinKomp[Planowanie produkcji / Produktionsplanung],MATCH($B511,tab_MinKomp[[Stanowisko / Position ]:[Stanowisko / Position ]],0)))</f>
        <v>n/a</v>
      </c>
      <c r="BU512" s="194">
        <f>IF(INDEX(tab_MinKomp[Obsługa maszyn Novapax / Novapax Maschinenbedienung],MATCH($B511,tab_MinKomp[[Stanowisko / Position ]:[Stanowisko / Position ]],0))="n/a","n/a",BU511-INDEX(tab_MinKomp[Obsługa maszyn Novapax / Novapax Maschinenbedienung],MATCH($B511,tab_MinKomp[[Stanowisko / Position ]:[Stanowisko / Position ]],0)))</f>
        <v>0</v>
      </c>
      <c r="BV512" s="194" t="str">
        <f>IF(INDEX(tab_MinKomp[Planowanie produkcji / Produktionsplanung],MATCH($B511,tab_MinKomp[[Stanowisko / Position ]:[Stanowisko / Position ]],0))="n/a","n/a",BV511-INDEX(tab_MinKomp[Planowanie produkcji / Produktionsplanung],MATCH($B511,tab_MinKomp[[Stanowisko / Position ]:[Stanowisko / Position ]],0)))</f>
        <v>n/a</v>
      </c>
      <c r="BW512" s="194" t="str">
        <f>IF(INDEX(tab_MinKomp[Planowanie produkcji / Produktionsplanung],MATCH($B511,tab_MinKomp[[Stanowisko / Position ]:[Stanowisko / Position ]],0))="n/a","n/a",BW511-INDEX(tab_MinKomp[Planowanie produkcji / Produktionsplanung],MATCH($B511,tab_MinKomp[[Stanowisko / Position ]:[Stanowisko / Position ]],0)))</f>
        <v>n/a</v>
      </c>
      <c r="BX512" s="194" t="str">
        <f>IF(INDEX(tab_MinKomp[Planowanie produkcji / Produktionsplanung],MATCH($B511,tab_MinKomp[[Stanowisko / Position ]:[Stanowisko / Position ]],0))="n/a","n/a",BX511-INDEX(tab_MinKomp[Planowanie produkcji / Produktionsplanung],MATCH($B511,tab_MinKomp[[Stanowisko / Position ]:[Stanowisko / Position ]],0)))</f>
        <v>n/a</v>
      </c>
      <c r="BY512" s="194" t="str">
        <f>IF(INDEX(tab_MinKomp[Planowanie produkcji / Produktionsplanung],MATCH($B511,tab_MinKomp[[Stanowisko / Position ]:[Stanowisko / Position ]],0))="n/a","n/a",BY511-INDEX(tab_MinKomp[Planowanie produkcji / Produktionsplanung],MATCH($B511,tab_MinKomp[[Stanowisko / Position ]:[Stanowisko / Position ]],0)))</f>
        <v>n/a</v>
      </c>
      <c r="BZ512" s="194" t="str">
        <f>IF(INDEX(tab_MinKomp[Planowanie produkcji / Produktionsplanung],MATCH($B511,tab_MinKomp[[Stanowisko / Position ]:[Stanowisko / Position ]],0))="n/a","n/a",BZ511-INDEX(tab_MinKomp[Planowanie produkcji / Produktionsplanung],MATCH($B511,tab_MinKomp[[Stanowisko / Position ]:[Stanowisko / Position ]],0)))</f>
        <v>n/a</v>
      </c>
      <c r="CA512" s="194" t="str">
        <f>IF(INDEX(tab_MinKomp[Planowanie produkcji / Produktionsplanung],MATCH($B511,tab_MinKomp[[Stanowisko / Position ]:[Stanowisko / Position ]],0))="n/a","n/a",CA511-INDEX(tab_MinKomp[Planowanie produkcji / Produktionsplanung],MATCH($B511,tab_MinKomp[[Stanowisko / Position ]:[Stanowisko / Position ]],0)))</f>
        <v>n/a</v>
      </c>
      <c r="CB512" s="194" t="str">
        <f>IF(INDEX(tab_MinKomp[Obsługa maszyn ASL / ASL Maschinenbedienung],MATCH($B511,tab_MinKomp[[Stanowisko / Position ]:[Stanowisko / Position ]],0))="n/a","n/a",CB511-INDEX(tab_MinKomp[Obsługa maszyn ASL / ASL Maschinenbedienung],MATCH($B511,tab_MinKomp[[Stanowisko / Position ]:[Stanowisko / Position ]],0)))</f>
        <v>n/a</v>
      </c>
      <c r="CC512" s="194" t="str">
        <f>IF(INDEX(tab_MinKomp[Obsługa maszyn Branson / Branson Maschinenbedienung],MATCH($B511,tab_MinKomp[[Stanowisko / Position ]:[Stanowisko / Position ]],0))="n/a","n/a",CC511-INDEX(tab_MinKomp[Obsługa maszyn Branson / Branson Maschinenbedienung],MATCH($B511,tab_MinKomp[[Stanowisko / Position ]:[Stanowisko / Position ]],0)))</f>
        <v>n/a</v>
      </c>
      <c r="CD512" s="194">
        <f>IF(INDEX(tab_MinKomp[Obsługa maszyn Novapax / Novapax Maschinenbedienung],MATCH($B511,tab_MinKomp[[Stanowisko / Position ]:[Stanowisko / Position ]],0))="n/a","n/a",CD511-INDEX(tab_MinKomp[Obsługa maszyn Novapax / Novapax Maschinenbedienung],MATCH($B511,tab_MinKomp[[Stanowisko / Position ]:[Stanowisko / Position ]],0)))</f>
        <v>0</v>
      </c>
      <c r="CE512" s="194" t="str">
        <f>IF(INDEX(tab_MinKomp[Obsługa maszyn Piovan / Piovan Maschinenbedienung],MATCH($B511,tab_MinKomp[[Stanowisko / Position ]:[Stanowisko / Position ]],0))="n/a","n/a",CE511-INDEX(tab_MinKomp[Obsługa maszyn Piovan / Piovan Maschinenbedienung],MATCH($B511,tab_MinKomp[[Stanowisko / Position ]:[Stanowisko / Position ]],0)))</f>
        <v>n/a</v>
      </c>
      <c r="CF512" s="194" t="str">
        <f>IF(INDEX(tab_MinKomp[Wymagania VDA 6.5 Product / Forderungen],MATCH($B511,tab_MinKomp[[Stanowisko / Position ]:[Stanowisko / Position ]],0))="n/a","n/a",CF511-INDEX(tab_MinKomp[Wymagania VDA 6.5 Product / Forderungen],MATCH($B511,tab_MinKomp[[Stanowisko / Position ]:[Stanowisko / Position ]],0)))</f>
        <v>n/a</v>
      </c>
      <c r="CG512" s="194">
        <f>IF(INDEX(tab_MinKomp[Eliminacja awarii / Beseitigung von Ausfällen],MATCH($B511,tab_MinKomp[[Stanowisko / Position ]:[Stanowisko / Position ]],0))="n/a","n/a",CG511-INDEX(tab_MinKomp[Eliminacja awarii / Beseitigung von Ausfällen],MATCH($B511,tab_MinKomp[[Stanowisko / Position ]:[Stanowisko / Position ]],0)))</f>
        <v>0</v>
      </c>
      <c r="CH512" s="194" t="str">
        <f>IF(INDEX(tab_MinKomp[Wymagania VDA 6.5 Product / Forderungen],MATCH($B511,tab_MinKomp[[Stanowisko / Position ]:[Stanowisko / Position ]],0))="n/a","n/a",CH511-INDEX(tab_MinKomp[Wymagania VDA 6.5 Product / Forderungen],MATCH($B511,tab_MinKomp[[Stanowisko / Position ]:[Stanowisko / Position ]],0)))</f>
        <v>n/a</v>
      </c>
      <c r="CI512" s="194" t="str">
        <f>IF(INDEX(tab_MinKomp[Wymagania VDA 6.5 Product / Forderungen],MATCH($B511,tab_MinKomp[[Stanowisko / Position ]:[Stanowisko / Position ]],0))="n/a","n/a",CI511-INDEX(tab_MinKomp[Wymagania VDA 6.5 Product / Forderungen],MATCH($B511,tab_MinKomp[[Stanowisko / Position ]:[Stanowisko / Position ]],0)))</f>
        <v>n/a</v>
      </c>
      <c r="CJ512" s="194" t="str">
        <f>IF(INDEX(tab_MinKomp[Wymagania VDA 6.5 Product / Forderungen],MATCH($B511,tab_MinKomp[[Stanowisko / Position ]:[Stanowisko / Position ]],0))="n/a","n/a",CJ511-INDEX(tab_MinKomp[Wymagania VDA 6.5 Product / Forderungen],MATCH($B511,tab_MinKomp[[Stanowisko / Position ]:[Stanowisko / Position ]],0)))</f>
        <v>n/a</v>
      </c>
      <c r="CK512" s="194" t="str">
        <f>IF(INDEX(tab_MinKomp[Wymagania VDA 6.5 Product / Forderungen],MATCH($B511,tab_MinKomp[[Stanowisko / Position ]:[Stanowisko / Position ]],0))="n/a","n/a",CK511-INDEX(tab_MinKomp[Wymagania VDA 6.5 Product / Forderungen],MATCH($B511,tab_MinKomp[[Stanowisko / Position ]:[Stanowisko / Position ]],0)))</f>
        <v>n/a</v>
      </c>
      <c r="CL512" s="194" t="str">
        <f>IF(INDEX(tab_MinKomp[Wymagania VDA 6.5 Product / Forderungen],MATCH($B511,tab_MinKomp[[Stanowisko / Position ]:[Stanowisko / Position ]],0))="n/a","n/a",CL511-INDEX(tab_MinKomp[Wymagania VDA 6.5 Product / Forderungen],MATCH($B511,tab_MinKomp[[Stanowisko / Position ]:[Stanowisko / Position ]],0)))</f>
        <v>n/a</v>
      </c>
      <c r="CM512" s="194" t="str">
        <f>IF(INDEX(tab_MinKomp[Informatyka ogólna (techniczne i systemowe) / Allgemeine IT (Technik und System)],MATCH($B511,tab_MinKomp[[Stanowisko / Position ]:[Stanowisko / Position ]],0))="n/a","n/a",CM511-INDEX(tab_MinKomp[Informatyka ogólna (techniczne i systemowe) / Allgemeine IT (Technik und System)],MATCH($B511,tab_MinKomp[[Stanowisko / Position ]:[Stanowisko / Position ]],0)))</f>
        <v>n/a</v>
      </c>
      <c r="CN512" s="194" t="str">
        <f>IF(INDEX(tab_MinKomp[Sieci komputerowe / Computernetzwerke],MATCH($B511,tab_MinKomp[[Stanowisko / Position ]:[Stanowisko / Position ]],0))="n/a","n/a",CN511-INDEX(tab_MinKomp[Sieci komputerowe / Computernetzwerke],MATCH($B511,tab_MinKomp[[Stanowisko / Position ]:[Stanowisko / Position ]],0)))</f>
        <v>n/a</v>
      </c>
      <c r="CO512" s="194" t="str">
        <f>IF(INDEX(tab_MinKomp[Hardware (komputery PC, drukarki biurowe i etykietowe, telefonia stacjonarna i mobilna) (PC, Drucker, Telefpne, Handys)],MATCH($B511,tab_MinKomp[[Stanowisko / Position ]:[Stanowisko / Position ]],0))="n/a","n/a",CO511-INDEX(tab_MinKomp[Hardware (komputery PC, drukarki biurowe i etykietowe, telefonia stacjonarna i mobilna) (PC, Drucker, Telefpne, Handys)],MATCH($B511,tab_MinKomp[[Stanowisko / Position ]:[Stanowisko / Position ]],0)))</f>
        <v>n/a</v>
      </c>
      <c r="CP512" s="194" t="str">
        <f>IF(INDEX(tab_MinKomp[Software &amp; Systems (MS Office, MS Remote Desktop)],MATCH($B511,tab_MinKomp[[Stanowisko / Position ]:[Stanowisko / Position ]],0))="n/a","n/a",CP511-INDEX(tab_MinKomp[Software &amp; Systems (MS Office, MS Remote Desktop)],MATCH($B511,tab_MinKomp[[Stanowisko / Position ]:[Stanowisko / Position ]],0)))</f>
        <v>n/a</v>
      </c>
      <c r="CQ512" s="194" t="str">
        <f>IF(INDEX(tab_MinKomp[Programowanie obiektowe (PHP) / Objektprogrammierung],MATCH($B511,tab_MinKomp[[Stanowisko / Position ]:[Stanowisko / Position ]],0))="n/a","n/a",CQ511-INDEX(tab_MinKomp[Programowanie obiektowe (PHP) / Objektprogrammierung],MATCH($B511,tab_MinKomp[[Stanowisko / Position ]:[Stanowisko / Position ]],0)))</f>
        <v>n/a</v>
      </c>
      <c r="CR512" s="194" t="str">
        <f>IF(INDEX(tab_MinKomp[Scrum],MATCH($B511,tab_MinKomp[[Stanowisko / Position ]:[Stanowisko / Position ]],0))="n/a","n/a",CR511-INDEX(tab_MinKomp[Scrum],MATCH($B511,tab_MinKomp[[Stanowisko / Position ]:[Stanowisko / Position ]],0)))</f>
        <v>n/a</v>
      </c>
      <c r="CS512" s="194" t="str">
        <f>IF(INDEX(tab_MinKomp[SQL (MySQL)],MATCH($B511,tab_MinKomp[[Stanowisko / Position ]:[Stanowisko / Position ]],0))="n/a","n/a",CS511-INDEX(tab_MinKomp[SQL (MySQL)],MATCH($B511,tab_MinKomp[[Stanowisko / Position ]:[Stanowisko / Position ]],0)))</f>
        <v>n/a</v>
      </c>
      <c r="CT512" s="194" t="str">
        <f>IF(INDEX(tab_MinKomp[Javascript],MATCH($B511,tab_MinKomp[[Stanowisko / Position ]:[Stanowisko / Position ]],0))="n/a","n/a",CT511-INDEX(tab_MinKomp[Javascript],MATCH($B511,tab_MinKomp[[Stanowisko / Position ]:[Stanowisko / Position ]],0)))</f>
        <v>n/a</v>
      </c>
      <c r="CU512" s="194" t="str">
        <f>IF(INDEX(tab_MinKomp[Joomla],MATCH($B511,tab_MinKomp[[Stanowisko / Position ]:[Stanowisko / Position ]],0))="n/a","n/a",CU511-INDEX(tab_MinKomp[Joomla],MATCH($B511,tab_MinKomp[[Stanowisko / Position ]:[Stanowisko / Position ]],0)))</f>
        <v>n/a</v>
      </c>
      <c r="CV512" s="194" t="str">
        <f>IF(INDEX(tab_MinKomp[Bash],MATCH($B511,tab_MinKomp[[Stanowisko / Position ]:[Stanowisko / Position ]],0))="n/a","n/a",CV511-INDEX(tab_MinKomp[Bash],MATCH($B511,tab_MinKomp[[Stanowisko / Position ]:[Stanowisko / Position ]],0)))</f>
        <v>n/a</v>
      </c>
      <c r="CW512" s="194">
        <f>IF(INDEX(tab_MinKomp[Systemy MES (HYDRA / SFMS)],MATCH($B511,tab_MinKomp[[Stanowisko / Position ]:[Stanowisko / Position ]],0))="n/a","n/a",CW511-INDEX(tab_MinKomp[Systemy MES (HYDRA / SFMS)],MATCH($B511,tab_MinKomp[[Stanowisko / Position ]:[Stanowisko / Position ]],0)))</f>
        <v>0</v>
      </c>
      <c r="CX512" s="194" t="str">
        <f>IF(INDEX(tab_MinKomp[HTML / CSS],MATCH($B511,tab_MinKomp[[Stanowisko / Position ]:[Stanowisko / Position ]],0))="n/a","n/a",CX511-INDEX(tab_MinKomp[HTML / CSS],MATCH($B511,tab_MinKomp[[Stanowisko / Position ]:[Stanowisko / Position ]],0)))</f>
        <v>n/a</v>
      </c>
      <c r="CY512" s="194" t="str">
        <f>IF(INDEX(tab_MinKomp[SYSTEM PR],MATCH($B511,tab_MinKomp[[Stanowisko / Position ]:[Stanowisko / Position ]],0))="n/a","n/a",CY511-INDEX(tab_MinKomp[SYSTEM PR],MATCH($B511,tab_MinKomp[[Stanowisko / Position ]:[Stanowisko / Position ]],0)))</f>
        <v>n/a</v>
      </c>
      <c r="CZ512" s="194" t="str">
        <f>IF(INDEX(tab_MinKomp[System Einkauf XP / EBA],MATCH($B511,tab_MinKomp[[Stanowisko / Position ]:[Stanowisko / Position ]],0))="n/a","n/a",CZ511-INDEX(tab_MinKomp[System Einkauf XP / EBA],MATCH($B511,tab_MinKomp[[Stanowisko / Position ]:[Stanowisko / Position ]],0)))</f>
        <v>n/a</v>
      </c>
      <c r="DA512" s="194" t="str">
        <f>IF(INDEX(tab_MinKomp[Techniki negocjacyjne / Verhandlungstechniken],MATCH($B511,tab_MinKomp[[Stanowisko / Position ]:[Stanowisko / Position ]],0))="n/a","n/a",DA511-INDEX(tab_MinKomp[Techniki negocjacyjne / Verhandlungstechniken],MATCH($B511,tab_MinKomp[[Stanowisko / Position ]:[Stanowisko / Position ]],0)))</f>
        <v>n/a</v>
      </c>
      <c r="DB512" s="194" t="str">
        <f>IF(INDEX(tab_MinKomp[Znajomość rynku branżowego / Kenntnis des Industrie Marktes],MATCH($B511,tab_MinKomp[[Stanowisko / Position ]:[Stanowisko / Position ]],0))="n/a","n/a",DB511-INDEX(tab_MinKomp[Znajomość rynku branżowego / Kenntnis des Industrie Marktes],MATCH($B511,tab_MinKomp[[Stanowisko / Position ]:[Stanowisko / Position ]],0)))</f>
        <v>n/a</v>
      </c>
      <c r="DC512" s="194" t="str">
        <f>IF(INDEX(tab_MinKomp[SUPPLIER MANAGEMENT],MATCH($B511,tab_MinKomp[[Stanowisko / Position ]:[Stanowisko / Position ]],0))="n/a","n/a",DC511-INDEX(tab_MinKomp[SUPPLIER MANAGEMENT],MATCH($B511,tab_MinKomp[[Stanowisko / Position ]:[Stanowisko / Position ]],0)))</f>
        <v>n/a</v>
      </c>
      <c r="DD512" s="194" t="str">
        <f>IF(INDEX(tab_MinKomp[SUPPLIER MANAGEMENT],MATCH($B511,tab_MinKomp[[Stanowisko / Position ]:[Stanowisko / Position ]],0))="n/a","n/a",DD511-INDEX(tab_MinKomp[SUPPLIER MANAGEMENT],MATCH($B511,tab_MinKomp[[Stanowisko / Position ]:[Stanowisko / Position ]],0)))</f>
        <v>n/a</v>
      </c>
      <c r="DE512" s="194" t="str">
        <f>IF(INDEX(tab_MinKomp[SUPPLIER MANAGEMENT],MATCH($B511,tab_MinKomp[[Stanowisko / Position ]:[Stanowisko / Position ]],0))="n/a","n/a",DE511-INDEX(tab_MinKomp[SUPPLIER MANAGEMENT],MATCH($B511,tab_MinKomp[[Stanowisko / Position ]:[Stanowisko / Position ]],0)))</f>
        <v>n/a</v>
      </c>
      <c r="DF512" s="194">
        <f>IF(INDEX(tab_MinKomp[LEAN MANAGEMENT],MATCH($B511,tab_MinKomp[[Stanowisko / Position ]:[Stanowisko / Position ]],0))="n/a","n/a",DF511-INDEX(tab_MinKomp[LEAN MANAGEMENT],MATCH($B511,tab_MinKomp[[Stanowisko / Position ]:[Stanowisko / Position ]],0)))</f>
        <v>1</v>
      </c>
      <c r="DG512" s="194" t="str">
        <f>IF(INDEX(tab_MinKomp[PPAP/PSW],MATCH($B511,tab_MinKomp[[Stanowisko / Position ]:[Stanowisko / Position ]],0))="n/a","n/a",DG511-INDEX(tab_MinKomp[PPAP/PSW],MATCH($B511,tab_MinKomp[[Stanowisko / Position ]:[Stanowisko / Position ]],0)))</f>
        <v>n/a</v>
      </c>
      <c r="DH512" s="194" t="str">
        <f>IF(INDEX(tab_MinKomp[SUPPLIER MANAGEMENT],MATCH($B511,tab_MinKomp[[Stanowisko / Position ]:[Stanowisko / Position ]],0))="n/a","n/a",DH511-INDEX(tab_MinKomp[SUPPLIER MANAGEMENT],MATCH($B511,tab_MinKomp[[Stanowisko / Position ]:[Stanowisko / Position ]],0)))</f>
        <v>n/a</v>
      </c>
      <c r="DI512" s="194" t="str">
        <f>IF(INDEX(tab_MinKomp[OBSŁUGA PORTALI KLIENTA / Kundenportale],MATCH($B511,tab_MinKomp[[Stanowisko / Position ]:[Stanowisko / Position ]],0))="n/a","n/a",DI511-INDEX(tab_MinKomp[OBSŁUGA PORTALI KLIENTA / Kundenportale],MATCH($B511,tab_MinKomp[[Stanowisko / Position ]:[Stanowisko / Position ]],0)))</f>
        <v>n/a</v>
      </c>
      <c r="DJ512" s="194" t="str">
        <f>IF(INDEX(tab_MinKomp[Obsługa systemu BABTECQ / BABTECQ System],MATCH($B511,tab_MinKomp[[Stanowisko / Position ]:[Stanowisko / Position ]],0))="n/a","n/a",DJ511-INDEX(tab_MinKomp[Obsługa systemu BABTECQ / BABTECQ System],MATCH($B511,tab_MinKomp[[Stanowisko / Position ]:[Stanowisko / Position ]],0)))</f>
        <v>n/a</v>
      </c>
      <c r="DK512" s="194" t="str">
        <f>IF(INDEX(tab_MinKomp[Rysunek techniczny / technische Zeichnung],MATCH($B511,tab_MinKomp[[Stanowisko / Position ]:[Stanowisko / Position ]],0))="n/a","n/a",DK511-INDEX(tab_MinKomp[Rysunek techniczny / technische Zeichnung],MATCH($B511,tab_MinKomp[[Stanowisko / Position ]:[Stanowisko / Position ]],0)))</f>
        <v>n/a</v>
      </c>
      <c r="DL512" s="194" t="str">
        <f>IF(INDEX(tab_MinKomp[Kalibracja / Kalibrierung],MATCH($B511,tab_MinKomp[[Stanowisko / Position ]:[Stanowisko / Position ]],0))="n/a","n/a",DL511-INDEX(tab_MinKomp[Kalibracja / Kalibrierung],MATCH($B511,tab_MinKomp[[Stanowisko / Position ]:[Stanowisko / Position ]],0)))</f>
        <v>n/a</v>
      </c>
      <c r="DM512" s="194" t="str">
        <f>IF(INDEX(tab_MinKomp[Rekwalifikacja / Requalifizierung],MATCH($B511,tab_MinKomp[[Stanowisko / Position ]:[Stanowisko / Position ]],0))="n/a","n/a",DM511-INDEX(tab_MinKomp[Rekwalifikacja / Requalifizierung],MATCH($B511,tab_MinKomp[[Stanowisko / Position ]:[Stanowisko / Position ]],0)))</f>
        <v>n/a</v>
      </c>
      <c r="DN512" s="190" t="str">
        <f>IF(INDEX(tab_MinKomp[Testy czystości / Reinheitstests],MATCH($B511,tab_MinKomp[[Stanowisko / Position ]:[Stanowisko / Position ]],0))="n/a","n/a",DN511-INDEX(tab_MinKomp[Testy czystości / Reinheitstests],MATCH($B511,tab_MinKomp[[Stanowisko / Position ]:[Stanowisko / Position ]],0)))</f>
        <v>n/a</v>
      </c>
      <c r="DO512" s="190" t="str">
        <f>IF(INDEX(tab_MinKomp[Testy czystości / Reinheitstests],MATCH($B511,tab_MinKomp[[Stanowisko / Position ]:[Stanowisko / Position ]],0))="n/a","n/a",DO511-INDEX(tab_MinKomp[Testy czystości / Reinheitstests],MATCH($B511,tab_MinKomp[[Stanowisko / Position ]:[Stanowisko / Position ]],0)))</f>
        <v>n/a</v>
      </c>
      <c r="DP512" s="190" t="str">
        <f>IF(INDEX(tab_MinKomp[Testy czystości / Reinheitstests],MATCH($B511,tab_MinKomp[[Stanowisko / Position ]:[Stanowisko / Position ]],0))="n/a","n/a",DP511-INDEX(tab_MinKomp[Testy czystości / Reinheitstests],MATCH($B511,tab_MinKomp[[Stanowisko / Position ]:[Stanowisko / Position ]],0)))</f>
        <v>n/a</v>
      </c>
      <c r="DQ512" s="190" t="str">
        <f>IF(INDEX(tab_MinKomp[Testy czystości / Reinheitstests],MATCH($B511,tab_MinKomp[[Stanowisko / Position ]:[Stanowisko / Position ]],0))="n/a","n/a",DQ511-INDEX(tab_MinKomp[Testy czystości / Reinheitstests],MATCH($B511,tab_MinKomp[[Stanowisko / Position ]:[Stanowisko / Position ]],0)))</f>
        <v>n/a</v>
      </c>
      <c r="DR512" s="190" t="str">
        <f>IF(INDEX(tab_MinKomp[Testy czystości / Reinheitstests],MATCH($B511,tab_MinKomp[[Stanowisko / Position ]:[Stanowisko / Position ]],0))="n/a","n/a",DR511-INDEX(tab_MinKomp[Testy czystości / Reinheitstests],MATCH($B511,tab_MinKomp[[Stanowisko / Position ]:[Stanowisko / Position ]],0)))</f>
        <v>n/a</v>
      </c>
      <c r="DS512" s="190" t="str">
        <f>IF(INDEX(tab_MinKomp[Testy czystości / Reinheitstests],MATCH($B511,tab_MinKomp[[Stanowisko / Position ]:[Stanowisko / Position ]],0))="n/a","n/a",DS511-INDEX(tab_MinKomp[Testy czystości / Reinheitstests],MATCH($B511,tab_MinKomp[[Stanowisko / Position ]:[Stanowisko / Position ]],0)))</f>
        <v>n/a</v>
      </c>
      <c r="DT512" s="194" t="str">
        <f>IF(INDEX(tab_MinKomp[SUPPLIER MANAGEMENT],MATCH($B511,tab_MinKomp[[Stanowisko / Position ]:[Stanowisko / Position ]],0))="n/a","n/a",DT511-INDEX(tab_MinKomp[SUPPLIER MANAGEMENT],MATCH($B511,tab_MinKomp[[Stanowisko / Position ]:[Stanowisko / Position ]],0)))</f>
        <v>n/a</v>
      </c>
      <c r="DU512" s="190" t="str">
        <f>IF(INDEX(tab_MinKomp[Testy czystości / Reinheitstests],MATCH($B511,tab_MinKomp[[Stanowisko / Position ]:[Stanowisko / Position ]],0))="n/a","n/a",DU511-INDEX(tab_MinKomp[Testy czystości / Reinheitstests],MATCH($B511,tab_MinKomp[[Stanowisko / Position ]:[Stanowisko / Position ]],0)))</f>
        <v>n/a</v>
      </c>
      <c r="DV512" s="190" t="str">
        <f>IF(INDEX(tab_MinKomp[Testy czystości / Reinheitstests],MATCH($B511,tab_MinKomp[[Stanowisko / Position ]:[Stanowisko / Position ]],0))="n/a","n/a",DV511-INDEX(tab_MinKomp[Testy czystości / Reinheitstests],MATCH($B511,tab_MinKomp[[Stanowisko / Position ]:[Stanowisko / Position ]],0)))</f>
        <v>n/a</v>
      </c>
      <c r="DW512" s="190" t="str">
        <f>IF(INDEX(tab_MinKomp[Testy czystości / Reinheitstests],MATCH($B511,tab_MinKomp[[Stanowisko / Position ]:[Stanowisko / Position ]],0))="n/a","n/a",DW511-INDEX(tab_MinKomp[Testy czystości / Reinheitstests],MATCH($B511,tab_MinKomp[[Stanowisko / Position ]:[Stanowisko / Position ]],0)))</f>
        <v>n/a</v>
      </c>
      <c r="DX512" s="190" t="str">
        <f>IF(INDEX(tab_MinKomp[Testy czystości / Reinheitstests],MATCH($B511,tab_MinKomp[[Stanowisko / Position ]:[Stanowisko / Position ]],0))="n/a","n/a",DX511-INDEX(tab_MinKomp[Testy czystości / Reinheitstests],MATCH($B511,tab_MinKomp[[Stanowisko / Position ]:[Stanowisko / Position ]],0)))</f>
        <v>n/a</v>
      </c>
      <c r="DY512" s="190" t="str">
        <f>IF(INDEX(tab_MinKomp[Testy czystości / Reinheitstests],MATCH($B511,tab_MinKomp[[Stanowisko / Position ]:[Stanowisko / Position ]],0))="n/a","n/a",DY511-INDEX(tab_MinKomp[Testy czystości / Reinheitstests],MATCH($B511,tab_MinKomp[[Stanowisko / Position ]:[Stanowisko / Position ]],0)))</f>
        <v>n/a</v>
      </c>
      <c r="DZ512" s="190" t="str">
        <f>IF(INDEX(tab_MinKomp[Testy czystości / Reinheitstests],MATCH($B511,tab_MinKomp[[Stanowisko / Position ]:[Stanowisko / Position ]],0))="n/a","n/a",DZ511-INDEX(tab_MinKomp[Testy czystości / Reinheitstests],MATCH($B511,tab_MinKomp[[Stanowisko / Position ]:[Stanowisko / Position ]],0)))</f>
        <v>n/a</v>
      </c>
      <c r="EA512" s="194" t="str">
        <f>IF(INDEX(tab_MinKomp[SUPPLIER MANAGEMENT],MATCH($B511,tab_MinKomp[[Stanowisko / Position ]:[Stanowisko / Position ]],0))="n/a","n/a",EA511-INDEX(tab_MinKomp[SUPPLIER MANAGEMENT],MATCH($B511,tab_MinKomp[[Stanowisko / Position ]:[Stanowisko / Position ]],0)))</f>
        <v>n/a</v>
      </c>
      <c r="EB512" s="190" t="str">
        <f>IF(INDEX(tab_MinKomp[Testy czystości / Reinheitstests],MATCH($B511,tab_MinKomp[[Stanowisko / Position ]:[Stanowisko / Position ]],0))="n/a","n/a",EB511-INDEX(tab_MinKomp[Testy czystości / Reinheitstests],MATCH($B511,tab_MinKomp[[Stanowisko / Position ]:[Stanowisko / Position ]],0)))</f>
        <v>n/a</v>
      </c>
      <c r="EC512" s="190" t="str">
        <f>IF(INDEX(tab_MinKomp[Testy czystości / Reinheitstests],MATCH($B511,tab_MinKomp[[Stanowisko / Position ]:[Stanowisko / Position ]],0))="n/a","n/a",EC511-INDEX(tab_MinKomp[Testy czystości / Reinheitstests],MATCH($B511,tab_MinKomp[[Stanowisko / Position ]:[Stanowisko / Position ]],0)))</f>
        <v>n/a</v>
      </c>
      <c r="ED512" s="190" t="str">
        <f>IF(INDEX(tab_MinKomp[Testy czystości / Reinheitstests],MATCH($B511,tab_MinKomp[[Stanowisko / Position ]:[Stanowisko / Position ]],0))="n/a","n/a",ED511-INDEX(tab_MinKomp[Testy czystości / Reinheitstests],MATCH($B511,tab_MinKomp[[Stanowisko / Position ]:[Stanowisko / Position ]],0)))</f>
        <v>n/a</v>
      </c>
      <c r="EE512" s="190" t="str">
        <f>IF(INDEX(tab_MinKomp[Testy czystości / Reinheitstests],MATCH($B511,tab_MinKomp[[Stanowisko / Position ]:[Stanowisko / Position ]],0))="n/a","n/a",EE511-INDEX(tab_MinKomp[Testy czystości / Reinheitstests],MATCH($B511,tab_MinKomp[[Stanowisko / Position ]:[Stanowisko / Position ]],0)))</f>
        <v>n/a</v>
      </c>
      <c r="EF512" s="190" t="str">
        <f>IF(INDEX(tab_MinKomp[Testy czystości / Reinheitstests],MATCH($B511,tab_MinKomp[[Stanowisko / Position ]:[Stanowisko / Position ]],0))="n/a","n/a",EF511-INDEX(tab_MinKomp[Testy czystości / Reinheitstests],MATCH($B511,tab_MinKomp[[Stanowisko / Position ]:[Stanowisko / Position ]],0)))</f>
        <v>n/a</v>
      </c>
      <c r="EG512" s="190" t="str">
        <f>IF(INDEX(tab_MinKomp[Testy czystości / Reinheitstests],MATCH($B511,tab_MinKomp[[Stanowisko / Position ]:[Stanowisko / Position ]],0))="n/a","n/a",EG511-INDEX(tab_MinKomp[Testy czystości / Reinheitstests],MATCH($B511,tab_MinKomp[[Stanowisko / Position ]:[Stanowisko / Position ]],0)))</f>
        <v>n/a</v>
      </c>
      <c r="EH512" s="190" t="str">
        <f>IF(INDEX(tab_MinKomp[Testy czystości / Reinheitstests],MATCH($B511,tab_MinKomp[[Stanowisko / Position ]:[Stanowisko / Position ]],0))="n/a","n/a",EH511-INDEX(tab_MinKomp[Testy czystości / Reinheitstests],MATCH($B511,tab_MinKomp[[Stanowisko / Position ]:[Stanowisko / Position ]],0)))</f>
        <v>n/a</v>
      </c>
      <c r="EI512" s="190" t="str">
        <f>IF(INDEX(tab_MinKomp[Testy czystości / Reinheitstests],MATCH($B511,tab_MinKomp[[Stanowisko / Position ]:[Stanowisko / Position ]],0))="n/a","n/a",EI511-INDEX(tab_MinKomp[Testy czystości / Reinheitstests],MATCH($B511,tab_MinKomp[[Stanowisko / Position ]:[Stanowisko / Position ]],0)))</f>
        <v>n/a</v>
      </c>
      <c r="EJ512" s="190" t="str">
        <f>IF(INDEX(tab_MinKomp[Testy czystości / Reinheitstests],MATCH($B511,tab_MinKomp[[Stanowisko / Position ]:[Stanowisko / Position ]],0))="n/a","n/a",EJ511-INDEX(tab_MinKomp[Testy czystości / Reinheitstests],MATCH($B511,tab_MinKomp[[Stanowisko / Position ]:[Stanowisko / Position ]],0)))</f>
        <v>n/a</v>
      </c>
      <c r="EK512" s="190" t="str">
        <f>IF(INDEX(tab_MinKomp[Testy czystości / Reinheitstests],MATCH($B511,tab_MinKomp[[Stanowisko / Position ]:[Stanowisko / Position ]],0))="n/a","n/a",EK511-INDEX(tab_MinKomp[Testy czystości / Reinheitstests],MATCH($B511,tab_MinKomp[[Stanowisko / Position ]:[Stanowisko / Position ]],0)))</f>
        <v>n/a</v>
      </c>
      <c r="EL512" s="190" t="str">
        <f>IF(INDEX(tab_MinKomp[Testy czystości / Reinheitstests],MATCH($B511,tab_MinKomp[[Stanowisko / Position ]:[Stanowisko / Position ]],0))="n/a","n/a",EL511-INDEX(tab_MinKomp[Testy czystości / Reinheitstests],MATCH($B511,tab_MinKomp[[Stanowisko / Position ]:[Stanowisko / Position ]],0)))</f>
        <v>n/a</v>
      </c>
      <c r="EM512" s="190" t="str">
        <f>IF(INDEX(tab_MinKomp[Testy czystości / Reinheitstests],MATCH($B511,tab_MinKomp[[Stanowisko / Position ]:[Stanowisko / Position ]],0))="n/a","n/a",EM511-INDEX(tab_MinKomp[Testy czystości / Reinheitstests],MATCH($B511,tab_MinKomp[[Stanowisko / Position ]:[Stanowisko / Position ]],0)))</f>
        <v>n/a</v>
      </c>
      <c r="EN512" s="190" t="str">
        <f>IF(INDEX(tab_MinKomp[Testy czystości / Reinheitstests],MATCH($B511,tab_MinKomp[[Stanowisko / Position ]:[Stanowisko / Position ]],0))="n/a","n/a",EN511-INDEX(tab_MinKomp[Testy czystości / Reinheitstests],MATCH($B511,tab_MinKomp[[Stanowisko / Position ]:[Stanowisko / Position ]],0)))</f>
        <v>n/a</v>
      </c>
      <c r="EO512" s="194" t="str">
        <f>IF(INDEX(tab_MinKomp[Konserwacja Rep],MATCH($B511,tab_MinKomp[[Stanowisko / Position ]:[Stanowisko / Position ]],0))="n/a","n/a",EO511-INDEX(tab_MinKomp[Konserwacja Rep],MATCH($B511,tab_MinKomp[[Stanowisko / Position ]:[Stanowisko / Position ]],0)))</f>
        <v>n/a</v>
      </c>
      <c r="EP512" s="194" t="str">
        <f>IF(INDEX(tab_MinKomp[[Konserwacja Engel ]],MATCH($B511,tab_MinKomp[[Stanowisko / Position ]:[Stanowisko / Position ]],0))="n/a","n/a",EP511-INDEX(tab_MinKomp[[Konserwacja Engel ]],MATCH($B511,tab_MinKomp[[Stanowisko / Position ]:[Stanowisko / Position ]],0)))</f>
        <v>n/a</v>
      </c>
      <c r="EQ512" s="194" t="str">
        <f>IF(INDEX(tab_MinKomp[Konserwacja B 50],MATCH($B511,tab_MinKomp[[Stanowisko / Position ]:[Stanowisko / Position ]],0))="n/a","n/a",EQ511-INDEX(tab_MinKomp[Konserwacja B 50],MATCH($B511,tab_MinKomp[[Stanowisko / Position ]:[Stanowisko / Position ]],0)))</f>
        <v>n/a</v>
      </c>
      <c r="ER512" s="194" t="str">
        <f>IF(INDEX(tab_MinKomp[[Konserwacja EOL ]],MATCH($B511,tab_MinKomp[[Stanowisko / Position ]:[Stanowisko / Position ]],0))="n/a","n/a",ER511-INDEX(tab_MinKomp[[Konserwacja EOL ]],MATCH($B511,tab_MinKomp[[Stanowisko / Position ]:[Stanowisko / Position ]],0)))</f>
        <v>n/a</v>
      </c>
      <c r="ES512" s="194" t="str">
        <f>IF(INDEX(tab_MinKomp[Konserwacja Branson],MATCH($B511,tab_MinKomp[[Stanowisko / Position ]:[Stanowisko / Position ]],0))="n/a","n/a",ES511-INDEX(tab_MinKomp[Konserwacja Branson],MATCH($B511,tab_MinKomp[[Stanowisko / Position ]:[Stanowisko / Position ]],0)))</f>
        <v>n/a</v>
      </c>
      <c r="ET512" s="194" t="str">
        <f>IF(INDEX(tab_MinKomp[Konserwacja coolery],MATCH($B511,tab_MinKomp[[Stanowisko / Position ]:[Stanowisko / Position ]],0))="n/a","n/a",ET511-INDEX(tab_MinKomp[Konserwacja coolery],MATCH($B511,tab_MinKomp[[Stanowisko / Position ]:[Stanowisko / Position ]],0)))</f>
        <v>n/a</v>
      </c>
      <c r="EU512" s="194" t="str">
        <f>IF(INDEX(tab_MinKomp[Konserwacja piecy],MATCH($B511,tab_MinKomp[[Stanowisko / Position ]:[Stanowisko / Position ]],0))="n/a","n/a",EU511-INDEX(tab_MinKomp[Konserwacja piecy],MATCH($B511,tab_MinKomp[[Stanowisko / Position ]:[Stanowisko / Position ]],0)))</f>
        <v>n/a</v>
      </c>
      <c r="EV512" s="194" t="str">
        <f>IF(INDEX(tab_MinKomp[Rysunek techniczny- czytanie],MATCH($B511,tab_MinKomp[[Stanowisko / Position ]:[Stanowisko / Position ]],0))="n/a","n/a",EV511-INDEX(tab_MinKomp[Rysunek techniczny- czytanie],MATCH($B511,tab_MinKomp[[Stanowisko / Position ]:[Stanowisko / Position ]],0)))</f>
        <v>n/a</v>
      </c>
      <c r="EW512" s="194" t="str">
        <f>IF(INDEX(tab_MinKomp[Elektryka],MATCH($B511,tab_MinKomp[[Stanowisko / Position ]:[Stanowisko / Position ]],0))="n/a","n/a",EW511-INDEX(tab_MinKomp[Elektryka],MATCH($B511,tab_MinKomp[[Stanowisko / Position ]:[Stanowisko / Position ]],0)))</f>
        <v>n/a</v>
      </c>
      <c r="EX512" s="194" t="str">
        <f>IF(INDEX(tab_MinKomp[Pneumatyka],MATCH($B511,tab_MinKomp[[Stanowisko / Position ]:[Stanowisko / Position ]],0))="n/a","n/a",EX511-INDEX(tab_MinKomp[Pneumatyka],MATCH($B511,tab_MinKomp[[Stanowisko / Position ]:[Stanowisko / Position ]],0)))</f>
        <v>n/a</v>
      </c>
      <c r="EY512" s="194" t="str">
        <f>IF(INDEX(tab_MinKomp[[Hydraulika ]],MATCH($B511,tab_MinKomp[[Stanowisko / Position ]:[Stanowisko / Position ]],0))="n/a","n/a",EY511-INDEX(tab_MinKomp[[Hydraulika ]],MATCH($B511,tab_MinKomp[[Stanowisko / Position ]:[Stanowisko / Position ]],0)))</f>
        <v>n/a</v>
      </c>
      <c r="EZ512" s="194" t="str">
        <f>IF(INDEX(tab_MinKomp[Podciśnienie],MATCH($B511,tab_MinKomp[[Stanowisko / Position ]:[Stanowisko / Position ]],0))="n/a","n/a",EZ511-INDEX(tab_MinKomp[Podciśnienie],MATCH($B511,tab_MinKomp[[Stanowisko / Position ]:[Stanowisko / Position ]],0)))</f>
        <v>n/a</v>
      </c>
      <c r="FA512" s="194" t="str">
        <f>IF(INDEX(tab_MinKomp[Usuwanie awarii],MATCH($B511,tab_MinKomp[[Stanowisko / Position ]:[Stanowisko / Position ]],0))="n/a","n/a",FA511-INDEX(tab_MinKomp[Usuwanie awarii],MATCH($B511,tab_MinKomp[[Stanowisko / Position ]:[Stanowisko / Position ]],0)))</f>
        <v>n/a</v>
      </c>
      <c r="FB512" s="194" t="str">
        <f>IF(INDEX(tab_MinKomp[Obsługa robotów],MATCH($B511,tab_MinKomp[[Stanowisko / Position ]:[Stanowisko / Position ]],0))="n/a","n/a",FB511-INDEX(tab_MinKomp[Obsługa robotów],MATCH($B511,tab_MinKomp[[Stanowisko / Position ]:[Stanowisko / Position ]],0)))</f>
        <v>n/a</v>
      </c>
      <c r="FC512" s="194" t="str">
        <f>IF(INDEX(tab_MinKomp[Obsługa sterowania maszyny],MATCH($B511,tab_MinKomp[[Stanowisko / Position ]:[Stanowisko / Position ]],0))="n/a","n/a",FC511-INDEX(tab_MinKomp[Obsługa sterowania maszyny],MATCH($B511,tab_MinKomp[[Stanowisko / Position ]:[Stanowisko / Position ]],0)))</f>
        <v>n/a</v>
      </c>
      <c r="FD512" s="194" t="str">
        <f>IF(INDEX(tab_MinKomp[Usuwanie przyczyn żródłowych],MATCH($B511,tab_MinKomp[[Stanowisko / Position ]:[Stanowisko / Position ]],0))="n/a","n/a",FD511-INDEX(tab_MinKomp[Usuwanie przyczyn żródłowych],MATCH($B511,tab_MinKomp[[Stanowisko / Position ]:[Stanowisko / Position ]],0)))</f>
        <v>n/a</v>
      </c>
      <c r="FE512" s="194" t="str">
        <f>IF(INDEX(tab_MinKomp[Cmms stosowanie],MATCH($B511,tab_MinKomp[[Stanowisko / Position ]:[Stanowisko / Position ]],0))="n/a","n/a",FE511-INDEX(tab_MinKomp[Cmms stosowanie],MATCH($B511,tab_MinKomp[[Stanowisko / Position ]:[Stanowisko / Position ]],0)))</f>
        <v>n/a</v>
      </c>
      <c r="FF512" s="190" t="str">
        <f>IF(INDEX(tab_MinKomp[Testy czystości / Reinheitstests],MATCH($B511,tab_MinKomp[[Stanowisko / Position ]:[Stanowisko / Position ]],0))="n/a","n/a",FF511-INDEX(tab_MinKomp[Testy czystości / Reinheitstests],MATCH($B511,tab_MinKomp[[Stanowisko / Position ]:[Stanowisko / Position ]],0)))</f>
        <v>n/a</v>
      </c>
      <c r="FG512" s="194" t="str">
        <f>IF(INDEX(tab_MinKomp[Czyszczenie form plastikowych],MATCH($B511,tab_MinKomp[[Stanowisko / Position ]:[Stanowisko / Position ]],0))="n/a","n/a",FG511-INDEX(tab_MinKomp[Czyszczenie form plastikowych],MATCH($B511,tab_MinKomp[[Stanowisko / Position ]:[Stanowisko / Position ]],0)))</f>
        <v>n/a</v>
      </c>
      <c r="FH512" s="194" t="str">
        <f>IF(INDEX(tab_MinKomp[Wymiana form plastik],MATCH($B511,tab_MinKomp[[Stanowisko / Position ]:[Stanowisko / Position ]],0))="n/a","n/a",FH511-INDEX(tab_MinKomp[Wymiana form plastik],MATCH($B511,tab_MinKomp[[Stanowisko / Position ]:[Stanowisko / Position ]],0)))</f>
        <v>n/a</v>
      </c>
      <c r="FI512" s="194" t="str">
        <f>IF(INDEX(tab_MinKomp[Wymiana form guma],MATCH($B511,tab_MinKomp[[Stanowisko / Position ]:[Stanowisko / Position ]],0))="n/a","n/a",FI511-INDEX(tab_MinKomp[Wymiana form guma],MATCH($B511,tab_MinKomp[[Stanowisko / Position ]:[Stanowisko / Position ]],0)))</f>
        <v>n/a</v>
      </c>
      <c r="FJ512" s="194" t="str">
        <f>IF(INDEX(tab_MinKomp[Konserwacja KK],MATCH($B511,tab_MinKomp[[Stanowisko / Position ]:[Stanowisko / Position ]],0))="n/a","n/a",FJ511-INDEX(tab_MinKomp[Konserwacja KK],MATCH($B511,tab_MinKomp[[Stanowisko / Position ]:[Stanowisko / Position ]],0)))</f>
        <v>n/a</v>
      </c>
      <c r="FK512" s="194" t="str">
        <f>IF(INDEX(tab_MinKomp[Konserwacja form guma],MATCH($B511,tab_MinKomp[[Stanowisko / Position ]:[Stanowisko / Position ]],0))="n/a","n/a",FK511-INDEX(tab_MinKomp[Konserwacja form guma],MATCH($B511,tab_MinKomp[[Stanowisko / Position ]:[Stanowisko / Position ]],0)))</f>
        <v>n/a</v>
      </c>
      <c r="FL512" s="194" t="str">
        <f>IF(INDEX(tab_MinKomp[Konserwacja form plastiki],MATCH($B511,tab_MinKomp[[Stanowisko / Position ]:[Stanowisko / Position ]],0))="n/a","n/a",FL511-INDEX(tab_MinKomp[Konserwacja form plastiki],MATCH($B511,tab_MinKomp[[Stanowisko / Position ]:[Stanowisko / Position ]],0)))</f>
        <v>n/a</v>
      </c>
      <c r="FM512" s="194" t="str">
        <f>IF(INDEX(tab_MinKomp[Konserwacja Gorącego Kanału],MATCH($B511,tab_MinKomp[[Stanowisko / Position ]:[Stanowisko / Position ]],0))="n/a","n/a",FM511-INDEX(tab_MinKomp[Konserwacja Gorącego Kanału],MATCH($B511,tab_MinKomp[[Stanowisko / Position ]:[Stanowisko / Position ]],0)))</f>
        <v>n/a</v>
      </c>
      <c r="FN512" s="196" t="s">
        <v>248</v>
      </c>
      <c r="FO512" s="196" t="s">
        <v>248</v>
      </c>
      <c r="FP512" s="196" t="s">
        <v>248</v>
      </c>
      <c r="FQ512" s="196" t="str">
        <f>IF(INDEX(tab_MinKomp[Język angielski / Englisch],MATCH($B511,tab_MinKomp[[Stanowisko / Position ]:[Stanowisko / Position ]],0))="n/a","n/a",FQ511-INDEX(tab_MinKomp[Język angielski / Englisch],MATCH($B511,tab_MinKomp[[Stanowisko / Position ]:[Stanowisko / Position ]],0)))</f>
        <v>n/a</v>
      </c>
      <c r="FR512" s="196" t="str">
        <f>IF(INDEX(tab_MinKomp[Język niemiecki / Deutsch],MATCH($B511,tab_MinKomp[[Stanowisko / Position ]:[Stanowisko / Position ]],0))="n/a","n/a",FR511-INDEX(tab_MinKomp[Język niemiecki / Deutsch],MATCH($B511,tab_MinKomp[[Stanowisko / Position ]:[Stanowisko / Position ]],0)))</f>
        <v>n/a</v>
      </c>
      <c r="FS512" s="194">
        <f>IF(INDEX(tab_MinKomp[Zarządzanie dokumentacją procesową / Process dokumentation management],MATCH($B511,tab_MinKomp[[Stanowisko / Position ]:[Stanowisko / Position ]],0))="n/a","n/a",FS511-INDEX(tab_MinKomp[Zarządzanie dokumentacją procesową / Process dokumentation management],MATCH($B511,tab_MinKomp[[Stanowisko / Position ]:[Stanowisko / Position ]],0)))</f>
        <v>0</v>
      </c>
      <c r="FT512" s="194">
        <f>IF(INDEX(tab_MinKomp[Znajomość procesów z obszaru / Kenntiss der prozesse in dem Bereich],MATCH($B511,tab_MinKomp[[Stanowisko / Position ]:[Stanowisko / Position ]],0))="n/a","n/a",FT511-INDEX(tab_MinKomp[Znajomość procesów z obszaru / Kenntiss der prozesse in dem Bereich],MATCH($B511,tab_MinKomp[[Stanowisko / Position ]:[Stanowisko / Position ]],0)))</f>
        <v>0</v>
      </c>
      <c r="FU512" s="194">
        <f>IF(INDEX(tab_MinKomp[optymalizacja procesów / Prozessoptymalisierung],MATCH($B511,tab_MinKomp[[Stanowisko / Position ]:[Stanowisko / Position ]],0))="n/a","n/a",FU511-INDEX(tab_MinKomp[optymalizacja procesów / Prozessoptymalisierung],MATCH($B511,tab_MinKomp[[Stanowisko / Position ]:[Stanowisko / Position ]],0)))</f>
        <v>0</v>
      </c>
      <c r="FV512" s="194">
        <f>IF(INDEX(tab_MinKomp[Umiejętności szkoleniowe / Trainingsfähigkeiten],MATCH($B511,tab_MinKomp[[Stanowisko / Position ]:[Stanowisko / Position ]],0))="n/a","n/a",FV511-INDEX(tab_MinKomp[Umiejętności szkoleniowe / Trainingsfähigkeiten],MATCH($B511,tab_MinKomp[[Stanowisko / Position ]:[Stanowisko / Position ]],0)))</f>
        <v>1</v>
      </c>
      <c r="FW512" s="194">
        <f>IF(INDEX(tab_MinKomp[Analityczne myślenie, podejście / Analitysches Denken, Einstellung],MATCH($B511,tab_MinKomp[[Stanowisko / Position ]:[Stanowisko / Position ]],0))="n/a","n/a",FW511-INDEX(tab_MinKomp[Analityczne myślenie, podejście / Analitysches Denken, Einstellung],MATCH($B511,tab_MinKomp[[Stanowisko / Position ]:[Stanowisko / Position ]],0)))</f>
        <v>0</v>
      </c>
      <c r="FX512" s="194">
        <f>IF(INDEX(tab_MinKomp[Dokładność, precyzja w dzialaniu / Genauigkeit, Präzision in die Arbeit],MATCH($B511,tab_MinKomp[[Stanowisko / Position ]:[Stanowisko / Position ]],0))="n/a","n/a",FX511-INDEX(tab_MinKomp[Dokładność, precyzja w dzialaniu / Genauigkeit, Präzision in die Arbeit],MATCH($B511,tab_MinKomp[[Stanowisko / Position ]:[Stanowisko / Position ]],0)))</f>
        <v>0</v>
      </c>
      <c r="FY512" s="194">
        <f>IF(INDEX(tab_MinKomp[Dyspozycyjność / Verfügbarkeit],MATCH($B511,tab_MinKomp[[Stanowisko / Position ]:[Stanowisko / Position ]],0))="n/a","n/a",FY511-INDEX(tab_MinKomp[Dyspozycyjność / Verfügbarkeit],MATCH($B511,tab_MinKomp[[Stanowisko / Position ]:[Stanowisko / Position ]],0)))</f>
        <v>0</v>
      </c>
      <c r="FZ512" s="194">
        <f>IF(INDEX(tab_MinKomp[Zaangażowanie / 
Engagement],MATCH($B511,tab_MinKomp[[Stanowisko / Position ]:[Stanowisko / Position ]],0))="n/a","n/a",FZ511-INDEX(tab_MinKomp[Zaangażowanie / 
Engagement],MATCH($B511,tab_MinKomp[[Stanowisko / Position ]:[Stanowisko / Position ]],0)))</f>
        <v>0</v>
      </c>
      <c r="GA512" s="194" t="str">
        <f>IF(INDEX(tab_MinKomp[Konserwacja form guma],MATCH($B511,tab_MinKomp[[Stanowisko / Position ]:[Stanowisko / Position ]],0))="n/a","n/a",GA511-INDEX(tab_MinKomp[Konserwacja form guma],MATCH($B511,tab_MinKomp[[Stanowisko / Position ]:[Stanowisko / Position ]],0)))</f>
        <v>n/a</v>
      </c>
      <c r="GB512" s="194" t="str">
        <f>IF(INDEX(tab_MinKomp[Konserwacja form plastiki],MATCH($B511,tab_MinKomp[[Stanowisko / Position ]:[Stanowisko / Position ]],0))="n/a","n/a",GB511-INDEX(tab_MinKomp[Konserwacja form plastiki],MATCH($B511,tab_MinKomp[[Stanowisko / Position ]:[Stanowisko / Position ]],0)))</f>
        <v>n/a</v>
      </c>
      <c r="GC512" s="194">
        <f>IF(INDEX(tab_MinKomp[Elastyczność w działaniu],MATCH($B511,tab_MinKomp[[Stanowisko / Position ]:[Stanowisko / Position ]],0))="n/a","n/a",GC511-INDEX(tab_MinKomp[Elastyczność w działaniu],MATCH($B511,tab_MinKomp[[Stanowisko / Position ]:[Stanowisko / Position ]],0)))</f>
        <v>0</v>
      </c>
      <c r="GD512" s="194">
        <f>IF(INDEX(tab_MinKomp[Komunikatywność],MATCH($B511,tab_MinKomp[[Stanowisko / Position ]:[Stanowisko / Position ]],0))="n/a","n/a",GD511-INDEX(tab_MinKomp[Komunikatywność],MATCH($B511,tab_MinKomp[[Stanowisko / Position ]:[Stanowisko / Position ]],0)))</f>
        <v>1</v>
      </c>
      <c r="GE512" s="193" t="str">
        <f>IF(INDEX(tab_MinKomp[Motywowanie i budowanie zaangażowania zespołu],MATCH($B511,tab_MinKomp[[Stanowisko / Position ]:[Stanowisko / Position ]],0))="n/a","n/a",GE511-INDEX(tab_MinKomp[Motywowanie i budowanie zaangażowania zespołu],MATCH($B511,tab_MinKomp[[Stanowisko / Position ]:[Stanowisko / Position ]],0)))</f>
        <v>n/a</v>
      </c>
      <c r="GF512" s="186" t="s">
        <v>248</v>
      </c>
      <c r="GG512" s="186" t="s">
        <v>248</v>
      </c>
      <c r="GH512" s="186" t="s">
        <v>248</v>
      </c>
      <c r="GI512" s="186" t="s">
        <v>248</v>
      </c>
      <c r="GJ512" s="186" t="s">
        <v>248</v>
      </c>
      <c r="GK512" s="186" t="s">
        <v>248</v>
      </c>
      <c r="GL512" s="186" t="s">
        <v>248</v>
      </c>
      <c r="GM512" s="186" t="s">
        <v>248</v>
      </c>
      <c r="GN512" s="186" t="s">
        <v>248</v>
      </c>
      <c r="GO512" s="186" t="s">
        <v>248</v>
      </c>
      <c r="GP512" s="186" t="s">
        <v>248</v>
      </c>
      <c r="GQ512" s="186" t="s">
        <v>248</v>
      </c>
      <c r="GR512" s="186" t="s">
        <v>248</v>
      </c>
      <c r="GS512" s="186" t="s">
        <v>248</v>
      </c>
      <c r="GT512" s="186" t="s">
        <v>248</v>
      </c>
      <c r="GU512" s="186" t="s">
        <v>248</v>
      </c>
      <c r="GV512" s="186" t="s">
        <v>248</v>
      </c>
      <c r="GW512" s="186" t="s">
        <v>248</v>
      </c>
      <c r="GX512" s="186" t="s">
        <v>248</v>
      </c>
      <c r="GY512" s="186" t="s">
        <v>248</v>
      </c>
      <c r="GZ512" s="261" t="s">
        <v>248</v>
      </c>
      <c r="HA512" s="261" t="s">
        <v>248</v>
      </c>
      <c r="HB512" s="191">
        <f>SUM(G512:GE512)/(HB511-(SUM(G512:GE512)))</f>
        <v>0.10256410256410256</v>
      </c>
    </row>
    <row r="513" spans="1:210" ht="24.9" customHeight="1" x14ac:dyDescent="0.3">
      <c r="A513" s="105" t="s">
        <v>321</v>
      </c>
      <c r="B513" s="105" t="s">
        <v>315</v>
      </c>
      <c r="C513" s="105" t="s">
        <v>381</v>
      </c>
      <c r="D513" s="105">
        <v>433</v>
      </c>
      <c r="E513" s="394" t="s">
        <v>642</v>
      </c>
      <c r="F513" s="185" t="s">
        <v>374</v>
      </c>
      <c r="G513" s="186">
        <v>2</v>
      </c>
      <c r="H513" s="186">
        <v>1</v>
      </c>
      <c r="I513" s="186">
        <v>2</v>
      </c>
      <c r="J513" s="186">
        <v>1</v>
      </c>
      <c r="K513" s="186">
        <v>1</v>
      </c>
      <c r="L513" s="186" t="s">
        <v>248</v>
      </c>
      <c r="M513" s="186" t="s">
        <v>248</v>
      </c>
      <c r="N513" s="186" t="s">
        <v>248</v>
      </c>
      <c r="O513" s="186">
        <v>1</v>
      </c>
      <c r="P513" s="186">
        <v>1</v>
      </c>
      <c r="Q513" s="186" t="s">
        <v>248</v>
      </c>
      <c r="R513" s="186" t="s">
        <v>248</v>
      </c>
      <c r="S513" s="186" t="s">
        <v>248</v>
      </c>
      <c r="T513" s="186" t="s">
        <v>248</v>
      </c>
      <c r="U513" s="186" t="s">
        <v>248</v>
      </c>
      <c r="V513" s="186" t="s">
        <v>248</v>
      </c>
      <c r="W513" s="186" t="s">
        <v>248</v>
      </c>
      <c r="X513" s="186" t="s">
        <v>248</v>
      </c>
      <c r="Y513" s="186" t="s">
        <v>248</v>
      </c>
      <c r="Z513" s="186" t="s">
        <v>248</v>
      </c>
      <c r="AA513" s="186" t="s">
        <v>248</v>
      </c>
      <c r="AB513" s="186" t="s">
        <v>248</v>
      </c>
      <c r="AC513" s="186" t="s">
        <v>248</v>
      </c>
      <c r="AD513" s="186" t="s">
        <v>248</v>
      </c>
      <c r="AE513" s="186" t="s">
        <v>248</v>
      </c>
      <c r="AF513" s="186" t="s">
        <v>248</v>
      </c>
      <c r="AG513" s="186" t="s">
        <v>248</v>
      </c>
      <c r="AH513" s="186" t="s">
        <v>248</v>
      </c>
      <c r="AI513" s="186" t="s">
        <v>248</v>
      </c>
      <c r="AJ513" s="186" t="s">
        <v>248</v>
      </c>
      <c r="AK513" s="186" t="s">
        <v>248</v>
      </c>
      <c r="AL513" s="186">
        <v>1</v>
      </c>
      <c r="AM513" s="186" t="s">
        <v>248</v>
      </c>
      <c r="AN513" s="186" t="s">
        <v>248</v>
      </c>
      <c r="AO513" s="186">
        <v>1</v>
      </c>
      <c r="AP513" s="186" t="s">
        <v>248</v>
      </c>
      <c r="AQ513" s="186">
        <v>1</v>
      </c>
      <c r="AR513" s="186" t="s">
        <v>248</v>
      </c>
      <c r="AS513" s="186" t="s">
        <v>248</v>
      </c>
      <c r="AT513" s="186" t="s">
        <v>248</v>
      </c>
      <c r="AU513" s="186" t="s">
        <v>248</v>
      </c>
      <c r="AV513" s="186">
        <v>2</v>
      </c>
      <c r="AW513" s="186">
        <v>1</v>
      </c>
      <c r="AX513" s="186" t="s">
        <v>248</v>
      </c>
      <c r="AY513" s="186" t="s">
        <v>248</v>
      </c>
      <c r="AZ513" s="186" t="s">
        <v>248</v>
      </c>
      <c r="BA513" s="186" t="s">
        <v>248</v>
      </c>
      <c r="BB513" s="186" t="s">
        <v>248</v>
      </c>
      <c r="BC513" s="186" t="s">
        <v>248</v>
      </c>
      <c r="BD513" s="186" t="s">
        <v>248</v>
      </c>
      <c r="BE513" s="186" t="s">
        <v>248</v>
      </c>
      <c r="BF513" s="186" t="s">
        <v>248</v>
      </c>
      <c r="BG513" s="186" t="s">
        <v>248</v>
      </c>
      <c r="BH513" s="186" t="s">
        <v>248</v>
      </c>
      <c r="BI513" s="186" t="s">
        <v>248</v>
      </c>
      <c r="BJ513" s="186" t="s">
        <v>248</v>
      </c>
      <c r="BK513" s="186" t="s">
        <v>248</v>
      </c>
      <c r="BL513" s="186" t="s">
        <v>248</v>
      </c>
      <c r="BM513" s="186" t="s">
        <v>248</v>
      </c>
      <c r="BN513" s="186" t="s">
        <v>248</v>
      </c>
      <c r="BO513" s="186" t="s">
        <v>248</v>
      </c>
      <c r="BP513" s="186" t="s">
        <v>248</v>
      </c>
      <c r="BQ513" s="186">
        <v>2</v>
      </c>
      <c r="BR513" s="186" t="s">
        <v>248</v>
      </c>
      <c r="BS513" s="186">
        <v>2</v>
      </c>
      <c r="BT513" s="186" t="s">
        <v>248</v>
      </c>
      <c r="BU513" s="186">
        <v>1</v>
      </c>
      <c r="BV513" s="186" t="s">
        <v>248</v>
      </c>
      <c r="BW513" s="186">
        <v>2</v>
      </c>
      <c r="BX513" s="186">
        <v>2</v>
      </c>
      <c r="BY513" s="186">
        <v>2</v>
      </c>
      <c r="BZ513" s="186">
        <v>2</v>
      </c>
      <c r="CA513" s="186" t="s">
        <v>248</v>
      </c>
      <c r="CB513" s="186">
        <v>1</v>
      </c>
      <c r="CC513" s="186" t="s">
        <v>248</v>
      </c>
      <c r="CD513" s="186">
        <v>2</v>
      </c>
      <c r="CE513" s="186">
        <v>1</v>
      </c>
      <c r="CF513" s="186" t="s">
        <v>248</v>
      </c>
      <c r="CG513" s="186">
        <v>1</v>
      </c>
      <c r="CH513" s="186" t="s">
        <v>248</v>
      </c>
      <c r="CI513" s="186" t="s">
        <v>248</v>
      </c>
      <c r="CJ513" s="186" t="s">
        <v>248</v>
      </c>
      <c r="CK513" s="186" t="s">
        <v>248</v>
      </c>
      <c r="CL513" s="186" t="s">
        <v>248</v>
      </c>
      <c r="CM513" s="186" t="s">
        <v>248</v>
      </c>
      <c r="CN513" s="186" t="s">
        <v>248</v>
      </c>
      <c r="CO513" s="186" t="s">
        <v>248</v>
      </c>
      <c r="CP513" s="186" t="s">
        <v>248</v>
      </c>
      <c r="CQ513" s="186" t="s">
        <v>248</v>
      </c>
      <c r="CR513" s="186" t="s">
        <v>248</v>
      </c>
      <c r="CS513" s="186" t="s">
        <v>248</v>
      </c>
      <c r="CT513" s="186" t="s">
        <v>248</v>
      </c>
      <c r="CU513" s="186" t="s">
        <v>248</v>
      </c>
      <c r="CV513" s="186" t="s">
        <v>248</v>
      </c>
      <c r="CW513" s="186">
        <v>2</v>
      </c>
      <c r="CX513" s="186" t="s">
        <v>248</v>
      </c>
      <c r="CY513" s="186" t="s">
        <v>248</v>
      </c>
      <c r="CZ513" s="186" t="s">
        <v>248</v>
      </c>
      <c r="DA513" s="186" t="s">
        <v>248</v>
      </c>
      <c r="DB513" s="186" t="s">
        <v>248</v>
      </c>
      <c r="DC513" s="186" t="s">
        <v>248</v>
      </c>
      <c r="DD513" s="186" t="s">
        <v>248</v>
      </c>
      <c r="DE513" s="186" t="s">
        <v>248</v>
      </c>
      <c r="DF513" s="186">
        <v>1</v>
      </c>
      <c r="DG513" s="186" t="s">
        <v>248</v>
      </c>
      <c r="DH513" s="186" t="s">
        <v>248</v>
      </c>
      <c r="DI513" s="186" t="s">
        <v>248</v>
      </c>
      <c r="DJ513" s="186" t="s">
        <v>248</v>
      </c>
      <c r="DK513" s="186" t="s">
        <v>248</v>
      </c>
      <c r="DL513" s="186" t="s">
        <v>248</v>
      </c>
      <c r="DM513" s="186" t="s">
        <v>248</v>
      </c>
      <c r="DN513" s="186" t="s">
        <v>248</v>
      </c>
      <c r="DO513" s="186" t="s">
        <v>248</v>
      </c>
      <c r="DP513" s="186" t="s">
        <v>248</v>
      </c>
      <c r="DQ513" s="186" t="s">
        <v>248</v>
      </c>
      <c r="DR513" s="186" t="s">
        <v>248</v>
      </c>
      <c r="DS513" s="186" t="s">
        <v>248</v>
      </c>
      <c r="DT513" s="186" t="s">
        <v>248</v>
      </c>
      <c r="DU513" s="186" t="s">
        <v>248</v>
      </c>
      <c r="DV513" s="186" t="s">
        <v>248</v>
      </c>
      <c r="DW513" s="186" t="s">
        <v>248</v>
      </c>
      <c r="DX513" s="186" t="s">
        <v>248</v>
      </c>
      <c r="DY513" s="186" t="s">
        <v>248</v>
      </c>
      <c r="DZ513" s="186" t="s">
        <v>248</v>
      </c>
      <c r="EA513" s="186" t="s">
        <v>248</v>
      </c>
      <c r="EB513" s="186" t="s">
        <v>248</v>
      </c>
      <c r="EC513" s="186" t="s">
        <v>248</v>
      </c>
      <c r="ED513" s="186" t="s">
        <v>248</v>
      </c>
      <c r="EE513" s="186" t="s">
        <v>248</v>
      </c>
      <c r="EF513" s="186" t="s">
        <v>248</v>
      </c>
      <c r="EG513" s="186" t="s">
        <v>248</v>
      </c>
      <c r="EH513" s="186" t="s">
        <v>248</v>
      </c>
      <c r="EI513" s="186" t="s">
        <v>248</v>
      </c>
      <c r="EJ513" s="186" t="s">
        <v>248</v>
      </c>
      <c r="EK513" s="186" t="s">
        <v>248</v>
      </c>
      <c r="EL513" s="184" t="s">
        <v>248</v>
      </c>
      <c r="EM513" s="184" t="s">
        <v>248</v>
      </c>
      <c r="EN513" s="184" t="s">
        <v>248</v>
      </c>
      <c r="EO513" s="186" t="s">
        <v>248</v>
      </c>
      <c r="EP513" s="186" t="s">
        <v>248</v>
      </c>
      <c r="EQ513" s="186" t="s">
        <v>248</v>
      </c>
      <c r="ER513" s="186" t="s">
        <v>248</v>
      </c>
      <c r="ES513" s="186" t="s">
        <v>248</v>
      </c>
      <c r="ET513" s="186" t="s">
        <v>248</v>
      </c>
      <c r="EU513" s="186" t="s">
        <v>248</v>
      </c>
      <c r="EV513" s="186" t="s">
        <v>248</v>
      </c>
      <c r="EW513" s="186" t="s">
        <v>248</v>
      </c>
      <c r="EX513" s="186" t="s">
        <v>248</v>
      </c>
      <c r="EY513" s="186" t="s">
        <v>248</v>
      </c>
      <c r="EZ513" s="186" t="s">
        <v>248</v>
      </c>
      <c r="FA513" s="186" t="s">
        <v>248</v>
      </c>
      <c r="FB513" s="186" t="s">
        <v>248</v>
      </c>
      <c r="FC513" s="186" t="s">
        <v>248</v>
      </c>
      <c r="FD513" s="186" t="s">
        <v>248</v>
      </c>
      <c r="FE513" s="186" t="s">
        <v>248</v>
      </c>
      <c r="FF513" s="186" t="s">
        <v>248</v>
      </c>
      <c r="FG513" s="186" t="s">
        <v>248</v>
      </c>
      <c r="FH513" s="186" t="s">
        <v>248</v>
      </c>
      <c r="FI513" s="186" t="s">
        <v>248</v>
      </c>
      <c r="FJ513" s="186" t="s">
        <v>248</v>
      </c>
      <c r="FK513" s="186" t="s">
        <v>248</v>
      </c>
      <c r="FL513" s="186" t="s">
        <v>248</v>
      </c>
      <c r="FM513" s="186" t="s">
        <v>248</v>
      </c>
      <c r="FN513" s="187" t="s">
        <v>248</v>
      </c>
      <c r="FO513" s="187" t="s">
        <v>248</v>
      </c>
      <c r="FP513" s="187" t="s">
        <v>248</v>
      </c>
      <c r="FQ513" s="187" t="s">
        <v>248</v>
      </c>
      <c r="FR513" s="187" t="s">
        <v>248</v>
      </c>
      <c r="FS513" s="186">
        <v>2</v>
      </c>
      <c r="FT513" s="186">
        <v>2</v>
      </c>
      <c r="FU513" s="186">
        <v>1</v>
      </c>
      <c r="FV513" s="186">
        <v>1</v>
      </c>
      <c r="FW513" s="186">
        <v>1</v>
      </c>
      <c r="FX513" s="186">
        <v>2</v>
      </c>
      <c r="FY513" s="186">
        <v>1</v>
      </c>
      <c r="FZ513" s="186">
        <v>2</v>
      </c>
      <c r="GA513" s="186" t="s">
        <v>248</v>
      </c>
      <c r="GB513" s="186" t="s">
        <v>248</v>
      </c>
      <c r="GC513" s="186">
        <v>1</v>
      </c>
      <c r="GD513" s="186">
        <v>1</v>
      </c>
      <c r="GE513" s="186" t="s">
        <v>248</v>
      </c>
      <c r="GF513" s="186" t="s">
        <v>248</v>
      </c>
      <c r="GG513" s="186" t="s">
        <v>248</v>
      </c>
      <c r="GH513" s="186" t="s">
        <v>248</v>
      </c>
      <c r="GI513" s="186" t="s">
        <v>248</v>
      </c>
      <c r="GJ513" s="186" t="s">
        <v>248</v>
      </c>
      <c r="GK513" s="186" t="s">
        <v>248</v>
      </c>
      <c r="GL513" s="186" t="s">
        <v>248</v>
      </c>
      <c r="GM513" s="186" t="s">
        <v>248</v>
      </c>
      <c r="GN513" s="186" t="s">
        <v>248</v>
      </c>
      <c r="GO513" s="186" t="s">
        <v>248</v>
      </c>
      <c r="GP513" s="186" t="s">
        <v>248</v>
      </c>
      <c r="GQ513" s="186" t="s">
        <v>248</v>
      </c>
      <c r="GR513" s="186" t="s">
        <v>248</v>
      </c>
      <c r="GS513" s="186" t="s">
        <v>248</v>
      </c>
      <c r="GT513" s="186" t="s">
        <v>248</v>
      </c>
      <c r="GU513" s="186" t="s">
        <v>248</v>
      </c>
      <c r="GV513" s="186" t="s">
        <v>248</v>
      </c>
      <c r="GW513" s="186" t="s">
        <v>248</v>
      </c>
      <c r="GX513" s="186" t="s">
        <v>248</v>
      </c>
      <c r="GY513" s="186" t="s">
        <v>248</v>
      </c>
      <c r="GZ513" s="261" t="s">
        <v>248</v>
      </c>
      <c r="HA513" s="261" t="s">
        <v>248</v>
      </c>
      <c r="HB513" s="188">
        <f t="shared" ref="HB513" si="592">SUM(G513:GE513)</f>
        <v>50</v>
      </c>
    </row>
    <row r="514" spans="1:210" ht="24.9" customHeight="1" thickBot="1" x14ac:dyDescent="0.35">
      <c r="A514" s="108" t="str">
        <f t="shared" ref="A514" si="593">A513</f>
        <v>Prod.-Q-5</v>
      </c>
      <c r="B514" s="108" t="str">
        <f t="shared" ref="B514" si="594">B513</f>
        <v>Pracownik Produkcji</v>
      </c>
      <c r="C514" s="108" t="str">
        <f t="shared" ref="C514" si="595">C513</f>
        <v>MJ</v>
      </c>
      <c r="D514" s="108">
        <f t="shared" ref="D514" si="596">D513</f>
        <v>433</v>
      </c>
      <c r="E514" s="395"/>
      <c r="F514" s="189" t="s">
        <v>375</v>
      </c>
      <c r="G514" s="192">
        <f>IF(INDEX(tab_MinKomp[Przepisy BHP / BHP Vorschriften],MATCH($B513,tab_MinKomp[[Stanowisko / Position ]:[Stanowisko / Position ]],0))="n/a","n/a",G513-INDEX(tab_MinKomp[Przepisy BHP / BHP Vorschriften],MATCH($B513,tab_MinKomp[[Stanowisko / Position ]:[Stanowisko / Position ]],0)))</f>
        <v>0</v>
      </c>
      <c r="H514" s="193">
        <f>IF(INDEX(tab_MinKomp[Przepisy PPOŻ / Brandschutzbestimmungen],MATCH($B513,tab_MinKomp[[Stanowisko / Position ]:[Stanowisko / Position ]],0))="n/a","n/a",H513-INDEX(tab_MinKomp[Przepisy PPOŻ / Brandschutzbestimmungen],MATCH($B513,tab_MinKomp[[Stanowisko / Position ]:[Stanowisko / Position ]],0)))</f>
        <v>0</v>
      </c>
      <c r="I514" s="193">
        <f>IF(INDEX(tab_MinKomp[Ryzyko zawodowe na stanowiskach pracyv/ Berufliche Risiken an Arbeitsstellen],MATCH($B513,tab_MinKomp[[Stanowisko / Position ]:[Stanowisko / Position ]],0))="n/a","n/a",I513-INDEX(tab_MinKomp[Ryzyko zawodowe na stanowiskach pracyv/ Berufliche Risiken an Arbeitsstellen],MATCH($B513,tab_MinKomp[[Stanowisko / Position ]:[Stanowisko / Position ]],0)))</f>
        <v>0</v>
      </c>
      <c r="J514" s="193">
        <f>IF(INDEX(tab_MinKomp[Gospodarka substancjami niebezpiecznymi / Gefahrstoffmanagement],MATCH($B513,tab_MinKomp[[Stanowisko / Position ]:[Stanowisko / Position ]],0))="n/a","n/a",J513-INDEX(tab_MinKomp[Gospodarka substancjami niebezpiecznymi / Gefahrstoffmanagement],MATCH($B513,tab_MinKomp[[Stanowisko / Position ]:[Stanowisko / Position ]],0)))</f>
        <v>0</v>
      </c>
      <c r="K514" s="193">
        <f>IF(INDEX(tab_MinKomp[Gospodarka odpadami / Abfallwirtschaft],MATCH($B513,tab_MinKomp[[Stanowisko / Position ]:[Stanowisko / Position ]],0))="n/a","n/a",K513-INDEX(tab_MinKomp[Gospodarka odpadami / Abfallwirtschaft],MATCH($B513,tab_MinKomp[[Stanowisko / Position ]:[Stanowisko / Position ]],0)))</f>
        <v>0</v>
      </c>
      <c r="L514" s="194" t="str">
        <f>IF(INDEX(tab_MinKomp[Przepisy kodeksu pracy / Bestimmungen des Arbeitsgesetzes],MATCH($B513,tab_MinKomp[[Stanowisko / Position ]:[Stanowisko / Position ]],0))="n/a","n/a",L513-INDEX(tab_MinKomp[Przepisy kodeksu pracy / Bestimmungen des Arbeitsgesetzes],MATCH($B513,tab_MinKomp[[Stanowisko / Position ]:[Stanowisko / Position ]],0)))</f>
        <v>n/a</v>
      </c>
      <c r="M514" s="195" t="str">
        <f>IF(INDEX(tab_MinKomp[Przepisy o ub.społ. ZUS  / Sozialversicherungsvorschriften],MATCH($B513,tab_MinKomp[[Stanowisko / Position ]:[Stanowisko / Position ]],0))="n/a","n/a",M513-INDEX(tab_MinKomp[Przepisy o ub.społ. ZUS  / Sozialversicherungsvorschriften],MATCH($B513,tab_MinKomp[[Stanowisko / Position ]:[Stanowisko / Position ]],0)))</f>
        <v>n/a</v>
      </c>
      <c r="N514" s="194" t="str">
        <f>IF(INDEX(tab_MinKomp[PRZEPISY O PDOF /persönlich Einkommensteuergesetz ],MATCH($B513,tab_MinKomp[[Stanowisko / Position ]:[Stanowisko / Position ]],0))="n/a","n/a",N513-INDEX(tab_MinKomp[PRZEPISY O PDOF /persönlich Einkommensteuergesetz ],MATCH($B513,tab_MinKomp[[Stanowisko / Position ]:[Stanowisko / Position ]],0)))</f>
        <v>n/a</v>
      </c>
      <c r="O514" s="194">
        <f>IF(INDEX(tab_MinKomp[Regulamin pracy / Arbeitsordnung],MATCH($B513,tab_MinKomp[[Stanowisko / Position ]:[Stanowisko / Position ]],0))="n/a","n/a",O513-INDEX(tab_MinKomp[Regulamin pracy / Arbeitsordnung],MATCH($B513,tab_MinKomp[[Stanowisko / Position ]:[Stanowisko / Position ]],0)))</f>
        <v>0</v>
      </c>
      <c r="P514" s="194">
        <f>IF(INDEX(tab_MinKomp[Regulamin wynagradzania / Vergütungsordnung],MATCH($B513,tab_MinKomp[[Stanowisko / Position ]:[Stanowisko / Position ]],0))="n/a","n/a",P513-INDEX(tab_MinKomp[Regulamin wynagradzania / Vergütungsordnung],MATCH($B513,tab_MinKomp[[Stanowisko / Position ]:[Stanowisko / Position ]],0)))</f>
        <v>0</v>
      </c>
      <c r="Q514" s="194" t="str">
        <f>IF(INDEX(tab_MinKomp[System R2PŁATNIK PRO: Płace / Lohnabrechnung],MATCH($B513,tab_MinKomp[[Stanowisko / Position ]:[Stanowisko / Position ]],0))="n/a","n/a",Q513-INDEX(tab_MinKomp[System R2PŁATNIK PRO: Płace / Lohnabrechnung],MATCH($B513,tab_MinKomp[[Stanowisko / Position ]:[Stanowisko / Position ]],0)))</f>
        <v>n/a</v>
      </c>
      <c r="R514" s="194" t="str">
        <f>IF(INDEX(tab_MinKomp[SystemR2PŁATNIK PRO: KADRY / Personaldaten],MATCH($B513,tab_MinKomp[[Stanowisko / Position ]:[Stanowisko / Position ]],0))="n/a","n/a",R513-INDEX(tab_MinKomp[SystemR2PŁATNIK PRO: KADRY / Personaldaten],MATCH($B513,tab_MinKomp[[Stanowisko / Position ]:[Stanowisko / Position ]],0)))</f>
        <v>n/a</v>
      </c>
      <c r="S514" s="194" t="str">
        <f>IF(INDEX(tab_MinKomp[SYSTEM R2PŁATNIK PRO: zarządzanie pracownikami / Arbeitsverwaltung],MATCH($B513,tab_MinKomp[[Stanowisko / Position ]:[Stanowisko / Position ]],0))="n/a","n/a",S513-INDEX(tab_MinKomp[SYSTEM R2PŁATNIK PRO: zarządzanie pracownikami / Arbeitsverwaltung],MATCH($B513,tab_MinKomp[[Stanowisko / Position ]:[Stanowisko / Position ]],0)))</f>
        <v>n/a</v>
      </c>
      <c r="T514" s="194" t="str">
        <f>IF(INDEX(tab_MinKomp[Doradztwo, wsparcie personalne / Personalberatung und Unterstützung],MATCH($B513,tab_MinKomp[[Stanowisko / Position ]:[Stanowisko / Position ]],0))="n/a","n/a",T513-INDEX(tab_MinKomp[Doradztwo, wsparcie personalne / Personalberatung und Unterstützung],MATCH($B513,tab_MinKomp[[Stanowisko / Position ]:[Stanowisko / Position ]],0)))</f>
        <v>n/a</v>
      </c>
      <c r="U514" s="194" t="str">
        <f>IF(INDEX(tab_MinKomp[Przepisy o podatku VAT / MwSt.- Gesetz],MATCH($B513,tab_MinKomp[[Stanowisko / Position ]:[Stanowisko / Position ]],0))="n/a","n/a",U513-INDEX(tab_MinKomp[Przepisy o podatku VAT / MwSt.- Gesetz],MATCH($B513,tab_MinKomp[[Stanowisko / Position ]:[Stanowisko / Position ]],0)))</f>
        <v>n/a</v>
      </c>
      <c r="V514" s="194" t="str">
        <f>IF(INDEX(tab_MinKomp[PrzepisyPDOP / geschäftlich Einkommensteuergesetz],MATCH($B513,tab_MinKomp[[Stanowisko / Position ]:[Stanowisko / Position ]],0))="n/a","n/a",V513-INDEX(tab_MinKomp[PrzepisyPDOP / geschäftlich Einkommensteuergesetz],MATCH($B513,tab_MinKomp[[Stanowisko / Position ]:[Stanowisko / Position ]],0)))</f>
        <v>n/a</v>
      </c>
      <c r="W514" s="194" t="str">
        <f>IF(INDEX(tab_MinKomp[System BAAN / FINANSE (FIBU)],MATCH($B513,tab_MinKomp[[Stanowisko / Position ]:[Stanowisko / Position ]],0))="n/a","n/a",W513-INDEX(tab_MinKomp[System BAAN / FINANSE (FIBU)],MATCH($B513,tab_MinKomp[[Stanowisko / Position ]:[Stanowisko / Position ]],0)))</f>
        <v>n/a</v>
      </c>
      <c r="X514" s="194" t="str">
        <f>IF(INDEX(tab_MinKomp[Systemy pomocnicze / Hilfssysteme(STOCKPROGRAM, KALK2000 etc.)],MATCH($B513,tab_MinKomp[[Stanowisko / Position ]:[Stanowisko / Position ]],0))="n/a","n/a",X513-INDEX(tab_MinKomp[Systemy pomocnicze / Hilfssysteme(STOCKPROGRAM, KALK2000 etc.)],MATCH($B513,tab_MinKomp[[Stanowisko / Position ]:[Stanowisko / Position ]],0)))</f>
        <v>n/a</v>
      </c>
      <c r="Y514" s="194" t="str">
        <f>IF(INDEX(tab_MinKomp[Polityka rachunkowości / Buchführungspolitik],MATCH($B513,tab_MinKomp[[Stanowisko / Position ]:[Stanowisko / Position ]],0))="n/a","n/a",Y513-INDEX(tab_MinKomp[Polityka rachunkowości / Buchführungspolitik],MATCH($B513,tab_MinKomp[[Stanowisko / Position ]:[Stanowisko / Position ]],0)))</f>
        <v>n/a</v>
      </c>
      <c r="Z514" s="194" t="str">
        <f>IF(INDEX(tab_MinKomp[Ustawa o rachunkowości / Rechnungslegungsgesetz],MATCH($B513,tab_MinKomp[[Stanowisko / Position ]:[Stanowisko / Position ]],0))="n/a","n/a",Z513-INDEX(tab_MinKomp[Ustawa o rachunkowości / Rechnungslegungsgesetz],MATCH($B513,tab_MinKomp[[Stanowisko / Position ]:[Stanowisko / Position ]],0)))</f>
        <v>n/a</v>
      </c>
      <c r="AA514" s="194" t="str">
        <f>IF(INDEX(tab_MinKomp[WORKFLOW - TS-100],MATCH($B513,tab_MinKomp[[Stanowisko / Position ]:[Stanowisko / Position ]],0))="n/a","n/a",AA513-INDEX(tab_MinKomp[WORKFLOW - TS-100],MATCH($B513,tab_MinKomp[[Stanowisko / Position ]:[Stanowisko / Position ]],0)))</f>
        <v>n/a</v>
      </c>
      <c r="AB514" s="194" t="str">
        <f>IF(INDEX(tab_MinKomp[WORKFLOW - SFMS],MATCH($B513,tab_MinKomp[[Stanowisko / Position ]:[Stanowisko / Position ]],0))="n/a","n/a",AB513-INDEX(tab_MinKomp[WORKFLOW - SFMS],MATCH($B513,tab_MinKomp[[Stanowisko / Position ]:[Stanowisko / Position ]],0)))</f>
        <v>n/a</v>
      </c>
      <c r="AC514" s="194" t="str">
        <f>IF(INDEX(tab_MinKomp[System ISO 9001:2015],MATCH($B513,tab_MinKomp[[Stanowisko / Position ]:[Stanowisko / Position ]],0))="n/a","n/a",AC513-INDEX(tab_MinKomp[System ISO 9001:2015],MATCH($B513,tab_MinKomp[[Stanowisko / Position ]:[Stanowisko / Position ]],0)))</f>
        <v>n/a</v>
      </c>
      <c r="AD514" s="194" t="str">
        <f>IF(INDEX(tab_MinKomp[System ISO 9001:2015],MATCH($B513,tab_MinKomp[[Stanowisko / Position ]:[Stanowisko / Position ]],0))="n/a","n/a",AD513-INDEX(tab_MinKomp[System ISO 9001:2015],MATCH($B513,tab_MinKomp[[Stanowisko / Position ]:[Stanowisko / Position ]],0)))</f>
        <v>n/a</v>
      </c>
      <c r="AE514" s="194" t="str">
        <f>IF(INDEX(tab_MinKomp[System ISO 9001:2015],MATCH($B513,tab_MinKomp[[Stanowisko / Position ]:[Stanowisko / Position ]],0))="n/a","n/a",AE513-INDEX(tab_MinKomp[System ISO 9001:2015],MATCH($B513,tab_MinKomp[[Stanowisko / Position ]:[Stanowisko / Position ]],0)))</f>
        <v>n/a</v>
      </c>
      <c r="AF514" s="194" t="str">
        <f>IF(INDEX(tab_MinKomp[System ISO 9001:2015],MATCH($B513,tab_MinKomp[[Stanowisko / Position ]:[Stanowisko / Position ]],0))="n/a","n/a",AF513-INDEX(tab_MinKomp[System ISO 9001:2015],MATCH($B513,tab_MinKomp[[Stanowisko / Position ]:[Stanowisko / Position ]],0)))</f>
        <v>n/a</v>
      </c>
      <c r="AG514" s="194" t="str">
        <f>IF(INDEX(tab_MinKomp[Wymagania VDA 6.3 Process / Forderungen],MATCH($B513,tab_MinKomp[[Stanowisko / Position ]:[Stanowisko / Position ]],0))="n/a","n/a",AG513-INDEX(tab_MinKomp[Wymagania VDA 6.3 Process / Forderungen],MATCH($B513,tab_MinKomp[[Stanowisko / Position ]:[Stanowisko / Position ]],0)))</f>
        <v>n/a</v>
      </c>
      <c r="AH514" s="194" t="str">
        <f>IF(INDEX(tab_MinKomp[Wymagania VDA 6.5 Product / Forderungen],MATCH($B513,tab_MinKomp[[Stanowisko / Position ]:[Stanowisko / Position ]],0))="n/a","n/a",AH513-INDEX(tab_MinKomp[Wymagania VDA 6.5 Product / Forderungen],MATCH($B513,tab_MinKomp[[Stanowisko / Position ]:[Stanowisko / Position ]],0)))</f>
        <v>n/a</v>
      </c>
      <c r="AI514" s="194" t="str">
        <f>IF(INDEX(tab_MinKomp[System ISO 9001:2015],MATCH($B513,tab_MinKomp[[Stanowisko / Position ]:[Stanowisko / Position ]],0))="n/a","n/a",AI513-INDEX(tab_MinKomp[System ISO 9001:2015],MATCH($B513,tab_MinKomp[[Stanowisko / Position ]:[Stanowisko / Position ]],0)))</f>
        <v>n/a</v>
      </c>
      <c r="AJ514" s="194" t="str">
        <f>IF(INDEX(tab_MinKomp[Auditor systemu ISO 17021:2018],MATCH($B513,tab_MinKomp[[Stanowisko / Position ]:[Stanowisko / Position ]],0))="n/a","n/a",AJ513-INDEX(tab_MinKomp[Auditor systemu ISO 17021:2018],MATCH($B513,tab_MinKomp[[Stanowisko / Position ]:[Stanowisko / Position ]],0)))</f>
        <v>n/a</v>
      </c>
      <c r="AK514" s="194" t="str">
        <f>IF(INDEX(tab_MinKomp[Pełnomocnik systemu / Systemvertreter],MATCH($B513,tab_MinKomp[[Stanowisko / Position ]:[Stanowisko / Position ]],0))="n/a","n/a",AK513-INDEX(tab_MinKomp[Pełnomocnik systemu / Systemvertreter],MATCH($B513,tab_MinKomp[[Stanowisko / Position ]:[Stanowisko / Position ]],0)))</f>
        <v>n/a</v>
      </c>
      <c r="AL514" s="194">
        <f>IF(INDEX(tab_MinKomp[Polityka Etyczna - Compliance],MATCH($B513,tab_MinKomp[[Stanowisko / Position ]:[Stanowisko / Position ]],0))="n/a","n/a",AL513-INDEX(tab_MinKomp[Polityka Etyczna - Compliance],MATCH($B513,tab_MinKomp[[Stanowisko / Position ]:[Stanowisko / Position ]],0)))</f>
        <v>0</v>
      </c>
      <c r="AM514" s="194" t="str">
        <f>IF(INDEX(tab_MinKomp[WDRAŻANIE NOWYCH PROJEKTÓW/ PROCEDURA CTM],MATCH($B513,tab_MinKomp[[Stanowisko / Position ]:[Stanowisko / Position ]],0))="n/a","n/a",AM513-INDEX(tab_MinKomp[WDRAŻANIE NOWYCH PROJEKTÓW/ PROCEDURA CTM],MATCH($B513,tab_MinKomp[[Stanowisko / Position ]:[Stanowisko / Position ]],0)))</f>
        <v>n/a</v>
      </c>
      <c r="AN514" s="194" t="str">
        <f>IF(INDEX(tab_MinKomp[KAMIENIE MILOWE MSL/PIFF],MATCH($B513,tab_MinKomp[[Stanowisko / Position ]:[Stanowisko / Position ]],0))="n/a","n/a",AN513-INDEX(tab_MinKomp[KAMIENIE MILOWE MSL/PIFF],MATCH($B513,tab_MinKomp[[Stanowisko / Position ]:[Stanowisko / Position ]],0)))</f>
        <v>n/a</v>
      </c>
      <c r="AO514" s="194">
        <f>IF(INDEX(tab_MinKomp[CP],MATCH($B513,tab_MinKomp[[Stanowisko / Position ]:[Stanowisko / Position ]],0))="n/a","n/a",AO513-INDEX(tab_MinKomp[CP],MATCH($B513,tab_MinKomp[[Stanowisko / Position ]:[Stanowisko / Position ]],0)))</f>
        <v>0</v>
      </c>
      <c r="AP514" s="194" t="str">
        <f>IF(INDEX(tab_MinKomp[FMEA],MATCH($B513,tab_MinKomp[[Stanowisko / Position ]:[Stanowisko / Position ]],0))="n/a","n/a",AP513-INDEX(tab_MinKomp[FMEA],MATCH($B513,tab_MinKomp[[Stanowisko / Position ]:[Stanowisko / Position ]],0)))</f>
        <v>n/a</v>
      </c>
      <c r="AQ514" s="194">
        <f>IF(INDEX(tab_MinKomp[FLOW CHART],MATCH($B513,tab_MinKomp[[Stanowisko / Position ]:[Stanowisko / Position ]],0))="n/a","n/a",AQ513-INDEX(tab_MinKomp[FLOW CHART],MATCH($B513,tab_MinKomp[[Stanowisko / Position ]:[Stanowisko / Position ]],0)))</f>
        <v>0</v>
      </c>
      <c r="AR514" s="194" t="str">
        <f>IF(INDEX(tab_MinKomp[APQP],MATCH($B513,tab_MinKomp[[Stanowisko / Position ]:[Stanowisko / Position ]],0))="n/a","n/a",AR513-INDEX(tab_MinKomp[APQP],MATCH($B513,tab_MinKomp[[Stanowisko / Position ]:[Stanowisko / Position ]],0)))</f>
        <v>n/a</v>
      </c>
      <c r="AS514" s="194" t="str">
        <f>IF(INDEX(tab_MinKomp[MSA],MATCH($B513,tab_MinKomp[[Stanowisko / Position ]:[Stanowisko / Position ]],0))="n/a","n/a",AS513-INDEX(tab_MinKomp[MSA],MATCH($B513,tab_MinKomp[[Stanowisko / Position ]:[Stanowisko / Position ]],0)))</f>
        <v>n/a</v>
      </c>
      <c r="AT514" s="194" t="str">
        <f>IF(INDEX(tab_MinKomp[SPC],MATCH($B513,tab_MinKomp[[Stanowisko / Position ]:[Stanowisko / Position ]],0))="n/a","n/a",AT513-INDEX(tab_MinKomp[SPC],MATCH($B513,tab_MinKomp[[Stanowisko / Position ]:[Stanowisko / Position ]],0)))</f>
        <v>n/a</v>
      </c>
      <c r="AU514" s="194" t="str">
        <f>IF(INDEX(tab_MinKomp[CSR (SPECYFICZNE WYMAGANIA KLIENTA)],MATCH($B513,tab_MinKomp[[Stanowisko / Position ]:[Stanowisko / Position ]],0))="n/a","n/a",AU513-INDEX(tab_MinKomp[CSR (SPECYFICZNE WYMAGANIA KLIENTA)],MATCH($B513,tab_MinKomp[[Stanowisko / Position ]:[Stanowisko / Position ]],0)))</f>
        <v>n/a</v>
      </c>
      <c r="AV514" s="194">
        <f>IF(INDEX(tab_MinKomp[5S],MATCH($B513,tab_MinKomp[[Stanowisko / Position ]:[Stanowisko / Position ]],0))="n/a","n/a",AV513-INDEX(tab_MinKomp[5S],MATCH($B513,tab_MinKomp[[Stanowisko / Position ]:[Stanowisko / Position ]],0)))</f>
        <v>0</v>
      </c>
      <c r="AW514" s="194">
        <f>IF(INDEX(tab_MinKomp[LEAN MANAGEMENT],MATCH($B513,tab_MinKomp[[Stanowisko / Position ]:[Stanowisko / Position ]],0))="n/a","n/a",AW513-INDEX(tab_MinKomp[LEAN MANAGEMENT],MATCH($B513,tab_MinKomp[[Stanowisko / Position ]:[Stanowisko / Position ]],0)))</f>
        <v>0</v>
      </c>
      <c r="AX514" s="194" t="str">
        <f>IF(INDEX(tab_MinKomp[5R],MATCH($B513,tab_MinKomp[[Stanowisko / Position ]:[Stanowisko / Position ]],0))="n/a","n/a",AX513-INDEX(tab_MinKomp[5R],MATCH($B513,tab_MinKomp[[Stanowisko / Position ]:[Stanowisko / Position ]],0)))</f>
        <v>n/a</v>
      </c>
      <c r="AY514" s="194" t="str">
        <f>IF(INDEX(tab_MinKomp[Six Sigma],MATCH($B513,tab_MinKomp[[Stanowisko / Position ]:[Stanowisko / Position ]],0))="n/a","n/a",AY513-INDEX(tab_MinKomp[Six Sigma],MATCH($B513,tab_MinKomp[[Stanowisko / Position ]:[Stanowisko / Position ]],0)))</f>
        <v>n/a</v>
      </c>
      <c r="AZ514" s="194" t="str">
        <f>IF(INDEX(tab_MinKomp[System BAAN / Distribution &amp; Supply Chain],MATCH($B513,tab_MinKomp[[Stanowisko / Position ]:[Stanowisko / Position ]],0))="n/a","n/a",AZ513-INDEX(tab_MinKomp[System BAAN / Distribution &amp; Supply Chain],MATCH($B513,tab_MinKomp[[Stanowisko / Position ]:[Stanowisko / Position ]],0)))</f>
        <v>n/a</v>
      </c>
      <c r="BA514" s="194" t="str">
        <f>IF(INDEX(tab_MinKomp[Gospodarka magazynowa / Lagerverwaltung],MATCH($B513,tab_MinKomp[[Stanowisko / Position ]:[Stanowisko / Position ]],0))="n/a","n/a",BA513-INDEX(tab_MinKomp[Gospodarka magazynowa / Lagerverwaltung],MATCH($B513,tab_MinKomp[[Stanowisko / Position ]:[Stanowisko / Position ]],0)))</f>
        <v>n/a</v>
      </c>
      <c r="BB514" s="194" t="str">
        <f>IF(INDEX(tab_MinKomp[Inwentaryzacja - organizacja i przebieg / Inventurprozess],MATCH($B513,tab_MinKomp[[Stanowisko / Position ]:[Stanowisko / Position ]],0))="n/a","n/a",BB513-INDEX(tab_MinKomp[Inwentaryzacja - organizacja i przebieg / Inventurprozess],MATCH($B513,tab_MinKomp[[Stanowisko / Position ]:[Stanowisko / Position ]],0)))</f>
        <v>n/a</v>
      </c>
      <c r="BC514" s="194" t="str">
        <f>IF(INDEX(tab_MinKomp[Organizacja dostaw / Versorgungsorganisation],MATCH($B513,tab_MinKomp[[Stanowisko / Position ]:[Stanowisko / Position ]],0))="n/a","n/a",BC513-INDEX(tab_MinKomp[Organizacja dostaw / Versorgungsorganisation],MATCH($B513,tab_MinKomp[[Stanowisko / Position ]:[Stanowisko / Position ]],0)))</f>
        <v>n/a</v>
      </c>
      <c r="BD514" s="194" t="str">
        <f>IF(INDEX(tab_MinKomp[Organizacja wysyłek / Organisation von Lieferungen],MATCH($B513,tab_MinKomp[[Stanowisko / Position ]:[Stanowisko / Position ]],0))="n/a","n/a",BD513-INDEX(tab_MinKomp[Organizacja wysyłek / Organisation von Lieferungen],MATCH($B513,tab_MinKomp[[Stanowisko / Position ]:[Stanowisko / Position ]],0)))</f>
        <v>n/a</v>
      </c>
      <c r="BE514" s="194" t="str">
        <f>IF(INDEX(tab_MinKomp[Analiza magazynowa - Program Polen.mdb / Inventuranalyse],MATCH($B513,tab_MinKomp[[Stanowisko / Position ]:[Stanowisko / Position ]],0))="n/a","n/a",BE513-INDEX(tab_MinKomp[Analiza magazynowa - Program Polen.mdb / Inventuranalyse],MATCH($B513,tab_MinKomp[[Stanowisko / Position ]:[Stanowisko / Position ]],0)))</f>
        <v>n/a</v>
      </c>
      <c r="BF514" s="190" t="str">
        <f>IF(INDEX(tab_MinKomp[MMOG (Materials Management Operations Guidelines)],MATCH($B513,tab_MinKomp[[Stanowisko / Position ]:[Stanowisko / Position ]],0))="n/a","n/a",BF513-INDEX(tab_MinKomp[MMOG (Materials Management Operations Guidelines)],MATCH($B513,tab_MinKomp[[Stanowisko / Position ]:[Stanowisko / Position ]],0)))</f>
        <v>n/a</v>
      </c>
      <c r="BG514" s="190" t="str">
        <f>IF(INDEX(tab_MinKomp[GPP],MATCH($B513,tab_MinKomp[[Stanowisko / Position ]:[Stanowisko / Position ]],0))="n/a","n/a",BG513-INDEX(tab_MinKomp[GPP],MATCH($B513,tab_MinKomp[[Stanowisko / Position ]:[Stanowisko / Position ]],0)))</f>
        <v>n/a</v>
      </c>
      <c r="BH514" s="190" t="str">
        <f>IF(INDEX(tab_MinKomp[AIAG (Automotive Industry Action Group)],MATCH($B513,tab_MinKomp[[Stanowisko / Position ]:[Stanowisko / Position ]],0))="n/a","n/a",BH513-INDEX(tab_MinKomp[AIAG (Automotive Industry Action Group)],MATCH($B513,tab_MinKomp[[Stanowisko / Position ]:[Stanowisko / Position ]],0)))</f>
        <v>n/a</v>
      </c>
      <c r="BI514" s="190" t="str">
        <f>IF(INDEX(tab_MinKomp[Super-G disputes],MATCH($B513,tab_MinKomp[[Stanowisko / Position ]:[Stanowisko / Position ]],0))="n/a","n/a",BI513-INDEX(tab_MinKomp[Super-G disputes],MATCH($B513,tab_MinKomp[[Stanowisko / Position ]:[Stanowisko / Position ]],0)))</f>
        <v>n/a</v>
      </c>
      <c r="BJ514" s="190" t="str">
        <f>IF(INDEX(tab_MinKomp[CMMS3/eDDL (Direct Data Link)],MATCH($B513,tab_MinKomp[[Stanowisko / Position ]:[Stanowisko / Position ]],0))="n/a","n/a",BJ513-INDEX(tab_MinKomp[CMMS3/eDDL (Direct Data Link)],MATCH($B513,tab_MinKomp[[Stanowisko / Position ]:[Stanowisko / Position ]],0)))</f>
        <v>n/a</v>
      </c>
      <c r="BK514" s="190" t="str">
        <f>IF(INDEX(tab_MinKomp[MP&amp;L (Material Planning and Logistics)],MATCH($B513,tab_MinKomp[[Stanowisko / Position ]:[Stanowisko / Position ]],0))="n/a","n/a",BK513-INDEX(tab_MinKomp[MP&amp;L (Material Planning and Logistics)],MATCH($B513,tab_MinKomp[[Stanowisko / Position ]:[Stanowisko / Position ]],0)))</f>
        <v>n/a</v>
      </c>
      <c r="BL514" s="190" t="str">
        <f>IF(INDEX(tab_MinKomp[Supplier delivery rating],MATCH($B513,tab_MinKomp[[Stanowisko / Position ]:[Stanowisko / Position ]],0))="n/a","n/a",BL513-INDEX(tab_MinKomp[Supplier delivery rating],MATCH($B513,tab_MinKomp[[Stanowisko / Position ]:[Stanowisko / Position ]],0)))</f>
        <v>n/a</v>
      </c>
      <c r="BM514" s="194" t="str">
        <f>IF(INDEX(tab_MinKomp[Planowanie produkcji / Produktionsplanung],MATCH($B513,tab_MinKomp[[Stanowisko / Position ]:[Stanowisko / Position ]],0))="n/a","n/a",BM513-INDEX(tab_MinKomp[Planowanie produkcji / Produktionsplanung],MATCH($B513,tab_MinKomp[[Stanowisko / Position ]:[Stanowisko / Position ]],0)))</f>
        <v>n/a</v>
      </c>
      <c r="BN514" s="194" t="str">
        <f>IF(INDEX(tab_MinKomp[Planowanie produkcji / Produktionsplanung],MATCH($B513,tab_MinKomp[[Stanowisko / Position ]:[Stanowisko / Position ]],0))="n/a","n/a",BN513-INDEX(tab_MinKomp[Planowanie produkcji / Produktionsplanung],MATCH($B513,tab_MinKomp[[Stanowisko / Position ]:[Stanowisko / Position ]],0)))</f>
        <v>n/a</v>
      </c>
      <c r="BO514" s="194" t="str">
        <f>IF(INDEX(tab_MinKomp[Planowanie produkcji / Produktionsplanung],MATCH($B513,tab_MinKomp[[Stanowisko / Position ]:[Stanowisko / Position ]],0))="n/a","n/a",BO513-INDEX(tab_MinKomp[Planowanie produkcji / Produktionsplanung],MATCH($B513,tab_MinKomp[[Stanowisko / Position ]:[Stanowisko / Position ]],0)))</f>
        <v>n/a</v>
      </c>
      <c r="BP514" s="194" t="str">
        <f>IF(INDEX(tab_MinKomp[Planowanie produkcji / Produktionsplanung],MATCH($B513,tab_MinKomp[[Stanowisko / Position ]:[Stanowisko / Position ]],0))="n/a","n/a",BP513-INDEX(tab_MinKomp[Planowanie produkcji / Produktionsplanung],MATCH($B513,tab_MinKomp[[Stanowisko / Position ]:[Stanowisko / Position ]],0)))</f>
        <v>n/a</v>
      </c>
      <c r="BQ514" s="194">
        <f>IF(INDEX(tab_MinKomp[Obsługa maszyn Novapax / Novapax Maschinenbedienung],MATCH($B513,tab_MinKomp[[Stanowisko / Position ]:[Stanowisko / Position ]],0))="n/a","n/a",BQ513-INDEX(tab_MinKomp[Obsługa maszyn Novapax / Novapax Maschinenbedienung],MATCH($B513,tab_MinKomp[[Stanowisko / Position ]:[Stanowisko / Position ]],0)))</f>
        <v>0</v>
      </c>
      <c r="BR514" s="194" t="str">
        <f>IF(INDEX(tab_MinKomp[Planowanie produkcji / Produktionsplanung],MATCH($B513,tab_MinKomp[[Stanowisko / Position ]:[Stanowisko / Position ]],0))="n/a","n/a",BR513-INDEX(tab_MinKomp[Planowanie produkcji / Produktionsplanung],MATCH($B513,tab_MinKomp[[Stanowisko / Position ]:[Stanowisko / Position ]],0)))</f>
        <v>n/a</v>
      </c>
      <c r="BS514" s="194">
        <f>IF(INDEX(tab_MinKomp[Obsługa maszyn Novapax / Novapax Maschinenbedienung],MATCH($B513,tab_MinKomp[[Stanowisko / Position ]:[Stanowisko / Position ]],0))="n/a","n/a",BS513-INDEX(tab_MinKomp[Obsługa maszyn Novapax / Novapax Maschinenbedienung],MATCH($B513,tab_MinKomp[[Stanowisko / Position ]:[Stanowisko / Position ]],0)))</f>
        <v>0</v>
      </c>
      <c r="BT514" s="194" t="str">
        <f>IF(INDEX(tab_MinKomp[Planowanie produkcji / Produktionsplanung],MATCH($B513,tab_MinKomp[[Stanowisko / Position ]:[Stanowisko / Position ]],0))="n/a","n/a",BT513-INDEX(tab_MinKomp[Planowanie produkcji / Produktionsplanung],MATCH($B513,tab_MinKomp[[Stanowisko / Position ]:[Stanowisko / Position ]],0)))</f>
        <v>n/a</v>
      </c>
      <c r="BU514" s="194">
        <f>IF(INDEX(tab_MinKomp[Obsługa maszyn Novapax / Novapax Maschinenbedienung],MATCH($B513,tab_MinKomp[[Stanowisko / Position ]:[Stanowisko / Position ]],0))="n/a","n/a",BU513-INDEX(tab_MinKomp[Obsługa maszyn Novapax / Novapax Maschinenbedienung],MATCH($B513,tab_MinKomp[[Stanowisko / Position ]:[Stanowisko / Position ]],0)))</f>
        <v>-1</v>
      </c>
      <c r="BV514" s="194" t="str">
        <f>IF(INDEX(tab_MinKomp[Planowanie produkcji / Produktionsplanung],MATCH($B513,tab_MinKomp[[Stanowisko / Position ]:[Stanowisko / Position ]],0))="n/a","n/a",BV513-INDEX(tab_MinKomp[Planowanie produkcji / Produktionsplanung],MATCH($B513,tab_MinKomp[[Stanowisko / Position ]:[Stanowisko / Position ]],0)))</f>
        <v>n/a</v>
      </c>
      <c r="BW514" s="194">
        <f>IF(INDEX(tab_MinKomp[Obsługa maszyn Novapax / Novapax Maschinenbedienung],MATCH($B513,tab_MinKomp[[Stanowisko / Position ]:[Stanowisko / Position ]],0))="n/a","n/a",BW513-INDEX(tab_MinKomp[Obsługa maszyn Novapax / Novapax Maschinenbedienung],MATCH($B513,tab_MinKomp[[Stanowisko / Position ]:[Stanowisko / Position ]],0)))</f>
        <v>0</v>
      </c>
      <c r="BX514" s="194">
        <f>IF(INDEX(tab_MinKomp[Obsługa maszyn Novapax / Novapax Maschinenbedienung],MATCH($B513,tab_MinKomp[[Stanowisko / Position ]:[Stanowisko / Position ]],0))="n/a","n/a",BX513-INDEX(tab_MinKomp[Obsługa maszyn Novapax / Novapax Maschinenbedienung],MATCH($B513,tab_MinKomp[[Stanowisko / Position ]:[Stanowisko / Position ]],0)))</f>
        <v>0</v>
      </c>
      <c r="BY514" s="194" t="str">
        <f>IF(INDEX(tab_MinKomp[Obsługa maszyn Engel / Engel Maschinenbedienung],MATCH($B513,tab_MinKomp[[Stanowisko / Position ]:[Stanowisko / Position ]],0))="n/a","n/a",BY513-INDEX(tab_MinKomp[Obsługa maszyn Engel / Engel Maschinenbedienung],MATCH($B513,tab_MinKomp[[Stanowisko / Position ]:[Stanowisko / Position ]],0)))</f>
        <v>n/a</v>
      </c>
      <c r="BZ514" s="194">
        <f>IF(INDEX(tab_MinKomp[Obsługa maszyn Novapax / Novapax Maschinenbedienung],MATCH($B513,tab_MinKomp[[Stanowisko / Position ]:[Stanowisko / Position ]],0))="n/a","n/a",BZ513-INDEX(tab_MinKomp[Obsługa maszyn Novapax / Novapax Maschinenbedienung],MATCH($B513,tab_MinKomp[[Stanowisko / Position ]:[Stanowisko / Position ]],0)))</f>
        <v>0</v>
      </c>
      <c r="CA514" s="194" t="str">
        <f>IF(INDEX(tab_MinKomp[Obsługa maszyn KVT / KVT Maschinenbedienung],MATCH($B513,tab_MinKomp[[Stanowisko / Position ]:[Stanowisko / Position ]],0))="n/a","n/a",CA513-INDEX(tab_MinKomp[Obsługa maszyn KVT / KVT Maschinenbedienung],MATCH($B513,tab_MinKomp[[Stanowisko / Position ]:[Stanowisko / Position ]],0)))</f>
        <v>n/a</v>
      </c>
      <c r="CB514" s="194">
        <f>IF(INDEX(tab_MinKomp[Obsługa maszyn Novapax / Novapax Maschinenbedienung],MATCH($B513,tab_MinKomp[[Stanowisko / Position ]:[Stanowisko / Position ]],0))="n/a","n/a",CB513-INDEX(tab_MinKomp[Obsługa maszyn Novapax / Novapax Maschinenbedienung],MATCH($B513,tab_MinKomp[[Stanowisko / Position ]:[Stanowisko / Position ]],0)))</f>
        <v>-1</v>
      </c>
      <c r="CC514" s="194" t="str">
        <f>IF(INDEX(tab_MinKomp[Obsługa maszyn Branson / Branson Maschinenbedienung],MATCH($B513,tab_MinKomp[[Stanowisko / Position ]:[Stanowisko / Position ]],0))="n/a","n/a",CC513-INDEX(tab_MinKomp[Obsługa maszyn Branson / Branson Maschinenbedienung],MATCH($B513,tab_MinKomp[[Stanowisko / Position ]:[Stanowisko / Position ]],0)))</f>
        <v>n/a</v>
      </c>
      <c r="CD514" s="194">
        <f>IF(INDEX(tab_MinKomp[Obsługa maszyn Novapax / Novapax Maschinenbedienung],MATCH($B513,tab_MinKomp[[Stanowisko / Position ]:[Stanowisko / Position ]],0))="n/a","n/a",CD513-INDEX(tab_MinKomp[Obsługa maszyn Novapax / Novapax Maschinenbedienung],MATCH($B513,tab_MinKomp[[Stanowisko / Position ]:[Stanowisko / Position ]],0)))</f>
        <v>0</v>
      </c>
      <c r="CE514" s="194">
        <f>IF(INDEX(tab_MinKomp[Obsługa maszyn Novapax / Novapax Maschinenbedienung],MATCH($B513,tab_MinKomp[[Stanowisko / Position ]:[Stanowisko / Position ]],0))="n/a","n/a",CE513-INDEX(tab_MinKomp[Obsługa maszyn Novapax / Novapax Maschinenbedienung],MATCH($B513,tab_MinKomp[[Stanowisko / Position ]:[Stanowisko / Position ]],0)))</f>
        <v>-1</v>
      </c>
      <c r="CF514" s="194" t="s">
        <v>248</v>
      </c>
      <c r="CG514" s="194">
        <f>IF(INDEX(tab_MinKomp[Eliminacja awarii / Beseitigung von Ausfällen],MATCH($B513,tab_MinKomp[[Stanowisko / Position ]:[Stanowisko / Position ]],0))="n/a","n/a",CG513-INDEX(tab_MinKomp[Eliminacja awarii / Beseitigung von Ausfällen],MATCH($B513,tab_MinKomp[[Stanowisko / Position ]:[Stanowisko / Position ]],0)))</f>
        <v>0</v>
      </c>
      <c r="CH514" s="194" t="str">
        <f>IF(INDEX(tab_MinKomp[Wymagania VDA 6.5 Product / Forderungen],MATCH($B513,tab_MinKomp[[Stanowisko / Position ]:[Stanowisko / Position ]],0))="n/a","n/a",CH513-INDEX(tab_MinKomp[Wymagania VDA 6.5 Product / Forderungen],MATCH($B513,tab_MinKomp[[Stanowisko / Position ]:[Stanowisko / Position ]],0)))</f>
        <v>n/a</v>
      </c>
      <c r="CI514" s="194" t="str">
        <f>IF(INDEX(tab_MinKomp[Wymagania VDA 6.5 Product / Forderungen],MATCH($B513,tab_MinKomp[[Stanowisko / Position ]:[Stanowisko / Position ]],0))="n/a","n/a",CI513-INDEX(tab_MinKomp[Wymagania VDA 6.5 Product / Forderungen],MATCH($B513,tab_MinKomp[[Stanowisko / Position ]:[Stanowisko / Position ]],0)))</f>
        <v>n/a</v>
      </c>
      <c r="CJ514" s="194" t="str">
        <f>IF(INDEX(tab_MinKomp[Wymagania VDA 6.5 Product / Forderungen],MATCH($B513,tab_MinKomp[[Stanowisko / Position ]:[Stanowisko / Position ]],0))="n/a","n/a",CJ513-INDEX(tab_MinKomp[Wymagania VDA 6.5 Product / Forderungen],MATCH($B513,tab_MinKomp[[Stanowisko / Position ]:[Stanowisko / Position ]],0)))</f>
        <v>n/a</v>
      </c>
      <c r="CK514" s="194" t="str">
        <f>IF(INDEX(tab_MinKomp[Wymagania VDA 6.5 Product / Forderungen],MATCH($B513,tab_MinKomp[[Stanowisko / Position ]:[Stanowisko / Position ]],0))="n/a","n/a",CK513-INDEX(tab_MinKomp[Wymagania VDA 6.5 Product / Forderungen],MATCH($B513,tab_MinKomp[[Stanowisko / Position ]:[Stanowisko / Position ]],0)))</f>
        <v>n/a</v>
      </c>
      <c r="CL514" s="194" t="str">
        <f>IF(INDEX(tab_MinKomp[Wymagania VDA 6.5 Product / Forderungen],MATCH($B513,tab_MinKomp[[Stanowisko / Position ]:[Stanowisko / Position ]],0))="n/a","n/a",CL513-INDEX(tab_MinKomp[Wymagania VDA 6.5 Product / Forderungen],MATCH($B513,tab_MinKomp[[Stanowisko / Position ]:[Stanowisko / Position ]],0)))</f>
        <v>n/a</v>
      </c>
      <c r="CM514" s="194" t="str">
        <f>IF(INDEX(tab_MinKomp[Informatyka ogólna (techniczne i systemowe) / Allgemeine IT (Technik und System)],MATCH($B513,tab_MinKomp[[Stanowisko / Position ]:[Stanowisko / Position ]],0))="n/a","n/a",CM513-INDEX(tab_MinKomp[Informatyka ogólna (techniczne i systemowe) / Allgemeine IT (Technik und System)],MATCH($B513,tab_MinKomp[[Stanowisko / Position ]:[Stanowisko / Position ]],0)))</f>
        <v>n/a</v>
      </c>
      <c r="CN514" s="194" t="str">
        <f>IF(INDEX(tab_MinKomp[Sieci komputerowe / Computernetzwerke],MATCH($B513,tab_MinKomp[[Stanowisko / Position ]:[Stanowisko / Position ]],0))="n/a","n/a",CN513-INDEX(tab_MinKomp[Sieci komputerowe / Computernetzwerke],MATCH($B513,tab_MinKomp[[Stanowisko / Position ]:[Stanowisko / Position ]],0)))</f>
        <v>n/a</v>
      </c>
      <c r="CO514" s="194" t="str">
        <f>IF(INDEX(tab_MinKomp[Hardware (komputery PC, drukarki biurowe i etykietowe, telefonia stacjonarna i mobilna) (PC, Drucker, Telefpne, Handys)],MATCH($B513,tab_MinKomp[[Stanowisko / Position ]:[Stanowisko / Position ]],0))="n/a","n/a",CO513-INDEX(tab_MinKomp[Hardware (komputery PC, drukarki biurowe i etykietowe, telefonia stacjonarna i mobilna) (PC, Drucker, Telefpne, Handys)],MATCH($B513,tab_MinKomp[[Stanowisko / Position ]:[Stanowisko / Position ]],0)))</f>
        <v>n/a</v>
      </c>
      <c r="CP514" s="194" t="str">
        <f>IF(INDEX(tab_MinKomp[Software &amp; Systems (MS Office, MS Remote Desktop)],MATCH($B513,tab_MinKomp[[Stanowisko / Position ]:[Stanowisko / Position ]],0))="n/a","n/a",CP513-INDEX(tab_MinKomp[Software &amp; Systems (MS Office, MS Remote Desktop)],MATCH($B513,tab_MinKomp[[Stanowisko / Position ]:[Stanowisko / Position ]],0)))</f>
        <v>n/a</v>
      </c>
      <c r="CQ514" s="194" t="str">
        <f>IF(INDEX(tab_MinKomp[Programowanie obiektowe (PHP) / Objektprogrammierung],MATCH($B513,tab_MinKomp[[Stanowisko / Position ]:[Stanowisko / Position ]],0))="n/a","n/a",CQ513-INDEX(tab_MinKomp[Programowanie obiektowe (PHP) / Objektprogrammierung],MATCH($B513,tab_MinKomp[[Stanowisko / Position ]:[Stanowisko / Position ]],0)))</f>
        <v>n/a</v>
      </c>
      <c r="CR514" s="194" t="str">
        <f>IF(INDEX(tab_MinKomp[Scrum],MATCH($B513,tab_MinKomp[[Stanowisko / Position ]:[Stanowisko / Position ]],0))="n/a","n/a",CR513-INDEX(tab_MinKomp[Scrum],MATCH($B513,tab_MinKomp[[Stanowisko / Position ]:[Stanowisko / Position ]],0)))</f>
        <v>n/a</v>
      </c>
      <c r="CS514" s="194" t="str">
        <f>IF(INDEX(tab_MinKomp[SQL (MySQL)],MATCH($B513,tab_MinKomp[[Stanowisko / Position ]:[Stanowisko / Position ]],0))="n/a","n/a",CS513-INDEX(tab_MinKomp[SQL (MySQL)],MATCH($B513,tab_MinKomp[[Stanowisko / Position ]:[Stanowisko / Position ]],0)))</f>
        <v>n/a</v>
      </c>
      <c r="CT514" s="194" t="str">
        <f>IF(INDEX(tab_MinKomp[Javascript],MATCH($B513,tab_MinKomp[[Stanowisko / Position ]:[Stanowisko / Position ]],0))="n/a","n/a",CT513-INDEX(tab_MinKomp[Javascript],MATCH($B513,tab_MinKomp[[Stanowisko / Position ]:[Stanowisko / Position ]],0)))</f>
        <v>n/a</v>
      </c>
      <c r="CU514" s="194" t="str">
        <f>IF(INDEX(tab_MinKomp[Joomla],MATCH($B513,tab_MinKomp[[Stanowisko / Position ]:[Stanowisko / Position ]],0))="n/a","n/a",CU513-INDEX(tab_MinKomp[Joomla],MATCH($B513,tab_MinKomp[[Stanowisko / Position ]:[Stanowisko / Position ]],0)))</f>
        <v>n/a</v>
      </c>
      <c r="CV514" s="194" t="str">
        <f>IF(INDEX(tab_MinKomp[Bash],MATCH($B513,tab_MinKomp[[Stanowisko / Position ]:[Stanowisko / Position ]],0))="n/a","n/a",CV513-INDEX(tab_MinKomp[Bash],MATCH($B513,tab_MinKomp[[Stanowisko / Position ]:[Stanowisko / Position ]],0)))</f>
        <v>n/a</v>
      </c>
      <c r="CW514" s="194">
        <f>IF(INDEX(tab_MinKomp[Systemy MES (HYDRA / SFMS)],MATCH($B513,tab_MinKomp[[Stanowisko / Position ]:[Stanowisko / Position ]],0))="n/a","n/a",CW513-INDEX(tab_MinKomp[Systemy MES (HYDRA / SFMS)],MATCH($B513,tab_MinKomp[[Stanowisko / Position ]:[Stanowisko / Position ]],0)))</f>
        <v>0</v>
      </c>
      <c r="CX514" s="194" t="str">
        <f>IF(INDEX(tab_MinKomp[HTML / CSS],MATCH($B513,tab_MinKomp[[Stanowisko / Position ]:[Stanowisko / Position ]],0))="n/a","n/a",CX513-INDEX(tab_MinKomp[HTML / CSS],MATCH($B513,tab_MinKomp[[Stanowisko / Position ]:[Stanowisko / Position ]],0)))</f>
        <v>n/a</v>
      </c>
      <c r="CY514" s="194" t="str">
        <f>IF(INDEX(tab_MinKomp[SYSTEM PR],MATCH($B513,tab_MinKomp[[Stanowisko / Position ]:[Stanowisko / Position ]],0))="n/a","n/a",CY513-INDEX(tab_MinKomp[SYSTEM PR],MATCH($B513,tab_MinKomp[[Stanowisko / Position ]:[Stanowisko / Position ]],0)))</f>
        <v>n/a</v>
      </c>
      <c r="CZ514" s="194" t="str">
        <f>IF(INDEX(tab_MinKomp[System Einkauf XP / EBA],MATCH($B513,tab_MinKomp[[Stanowisko / Position ]:[Stanowisko / Position ]],0))="n/a","n/a",CZ513-INDEX(tab_MinKomp[System Einkauf XP / EBA],MATCH($B513,tab_MinKomp[[Stanowisko / Position ]:[Stanowisko / Position ]],0)))</f>
        <v>n/a</v>
      </c>
      <c r="DA514" s="194" t="str">
        <f>IF(INDEX(tab_MinKomp[Techniki negocjacyjne / Verhandlungstechniken],MATCH($B513,tab_MinKomp[[Stanowisko / Position ]:[Stanowisko / Position ]],0))="n/a","n/a",DA513-INDEX(tab_MinKomp[Techniki negocjacyjne / Verhandlungstechniken],MATCH($B513,tab_MinKomp[[Stanowisko / Position ]:[Stanowisko / Position ]],0)))</f>
        <v>n/a</v>
      </c>
      <c r="DB514" s="194" t="str">
        <f>IF(INDEX(tab_MinKomp[Znajomość rynku branżowego / Kenntnis des Industrie Marktes],MATCH($B513,tab_MinKomp[[Stanowisko / Position ]:[Stanowisko / Position ]],0))="n/a","n/a",DB513-INDEX(tab_MinKomp[Znajomość rynku branżowego / Kenntnis des Industrie Marktes],MATCH($B513,tab_MinKomp[[Stanowisko / Position ]:[Stanowisko / Position ]],0)))</f>
        <v>n/a</v>
      </c>
      <c r="DC514" s="194" t="str">
        <f>IF(INDEX(tab_MinKomp[SUPPLIER MANAGEMENT],MATCH($B513,tab_MinKomp[[Stanowisko / Position ]:[Stanowisko / Position ]],0))="n/a","n/a",DC513-INDEX(tab_MinKomp[SUPPLIER MANAGEMENT],MATCH($B513,tab_MinKomp[[Stanowisko / Position ]:[Stanowisko / Position ]],0)))</f>
        <v>n/a</v>
      </c>
      <c r="DD514" s="194" t="str">
        <f>IF(INDEX(tab_MinKomp[SUPPLIER MANAGEMENT],MATCH($B513,tab_MinKomp[[Stanowisko / Position ]:[Stanowisko / Position ]],0))="n/a","n/a",DD513-INDEX(tab_MinKomp[SUPPLIER MANAGEMENT],MATCH($B513,tab_MinKomp[[Stanowisko / Position ]:[Stanowisko / Position ]],0)))</f>
        <v>n/a</v>
      </c>
      <c r="DE514" s="194" t="str">
        <f>IF(INDEX(tab_MinKomp[SUPPLIER MANAGEMENT],MATCH($B513,tab_MinKomp[[Stanowisko / Position ]:[Stanowisko / Position ]],0))="n/a","n/a",DE513-INDEX(tab_MinKomp[SUPPLIER MANAGEMENT],MATCH($B513,tab_MinKomp[[Stanowisko / Position ]:[Stanowisko / Position ]],0)))</f>
        <v>n/a</v>
      </c>
      <c r="DF514" s="194">
        <f>IF(INDEX(tab_MinKomp[LEAN MANAGEMENT],MATCH($B513,tab_MinKomp[[Stanowisko / Position ]:[Stanowisko / Position ]],0))="n/a","n/a",DF513-INDEX(tab_MinKomp[LEAN MANAGEMENT],MATCH($B513,tab_MinKomp[[Stanowisko / Position ]:[Stanowisko / Position ]],0)))</f>
        <v>0</v>
      </c>
      <c r="DG514" s="194" t="str">
        <f>IF(INDEX(tab_MinKomp[PPAP/PSW],MATCH($B513,tab_MinKomp[[Stanowisko / Position ]:[Stanowisko / Position ]],0))="n/a","n/a",DG513-INDEX(tab_MinKomp[PPAP/PSW],MATCH($B513,tab_MinKomp[[Stanowisko / Position ]:[Stanowisko / Position ]],0)))</f>
        <v>n/a</v>
      </c>
      <c r="DH514" s="194" t="str">
        <f>IF(INDEX(tab_MinKomp[SUPPLIER MANAGEMENT],MATCH($B513,tab_MinKomp[[Stanowisko / Position ]:[Stanowisko / Position ]],0))="n/a","n/a",DH513-INDEX(tab_MinKomp[SUPPLIER MANAGEMENT],MATCH($B513,tab_MinKomp[[Stanowisko / Position ]:[Stanowisko / Position ]],0)))</f>
        <v>n/a</v>
      </c>
      <c r="DI514" s="194" t="str">
        <f>IF(INDEX(tab_MinKomp[OBSŁUGA PORTALI KLIENTA / Kundenportale],MATCH($B513,tab_MinKomp[[Stanowisko / Position ]:[Stanowisko / Position ]],0))="n/a","n/a",DI513-INDEX(tab_MinKomp[OBSŁUGA PORTALI KLIENTA / Kundenportale],MATCH($B513,tab_MinKomp[[Stanowisko / Position ]:[Stanowisko / Position ]],0)))</f>
        <v>n/a</v>
      </c>
      <c r="DJ514" s="194" t="str">
        <f>IF(INDEX(tab_MinKomp[Obsługa systemu BABTECQ / BABTECQ System],MATCH($B513,tab_MinKomp[[Stanowisko / Position ]:[Stanowisko / Position ]],0))="n/a","n/a",DJ513-INDEX(tab_MinKomp[Obsługa systemu BABTECQ / BABTECQ System],MATCH($B513,tab_MinKomp[[Stanowisko / Position ]:[Stanowisko / Position ]],0)))</f>
        <v>n/a</v>
      </c>
      <c r="DK514" s="194" t="str">
        <f>IF(INDEX(tab_MinKomp[Rysunek techniczny / technische Zeichnung],MATCH($B513,tab_MinKomp[[Stanowisko / Position ]:[Stanowisko / Position ]],0))="n/a","n/a",DK513-INDEX(tab_MinKomp[Rysunek techniczny / technische Zeichnung],MATCH($B513,tab_MinKomp[[Stanowisko / Position ]:[Stanowisko / Position ]],0)))</f>
        <v>n/a</v>
      </c>
      <c r="DL514" s="194" t="str">
        <f>IF(INDEX(tab_MinKomp[Kalibracja / Kalibrierung],MATCH($B513,tab_MinKomp[[Stanowisko / Position ]:[Stanowisko / Position ]],0))="n/a","n/a",DL513-INDEX(tab_MinKomp[Kalibracja / Kalibrierung],MATCH($B513,tab_MinKomp[[Stanowisko / Position ]:[Stanowisko / Position ]],0)))</f>
        <v>n/a</v>
      </c>
      <c r="DM514" s="194" t="str">
        <f>IF(INDEX(tab_MinKomp[Rekwalifikacja / Requalifizierung],MATCH($B513,tab_MinKomp[[Stanowisko / Position ]:[Stanowisko / Position ]],0))="n/a","n/a",DM513-INDEX(tab_MinKomp[Rekwalifikacja / Requalifizierung],MATCH($B513,tab_MinKomp[[Stanowisko / Position ]:[Stanowisko / Position ]],0)))</f>
        <v>n/a</v>
      </c>
      <c r="DN514" s="190" t="str">
        <f>IF(INDEX(tab_MinKomp[Testy czystości / Reinheitstests],MATCH($B513,tab_MinKomp[[Stanowisko / Position ]:[Stanowisko / Position ]],0))="n/a","n/a",DN513-INDEX(tab_MinKomp[Testy czystości / Reinheitstests],MATCH($B513,tab_MinKomp[[Stanowisko / Position ]:[Stanowisko / Position ]],0)))</f>
        <v>n/a</v>
      </c>
      <c r="DO514" s="190" t="str">
        <f>IF(INDEX(tab_MinKomp[Testy czystości / Reinheitstests],MATCH($B513,tab_MinKomp[[Stanowisko / Position ]:[Stanowisko / Position ]],0))="n/a","n/a",DO513-INDEX(tab_MinKomp[Testy czystości / Reinheitstests],MATCH($B513,tab_MinKomp[[Stanowisko / Position ]:[Stanowisko / Position ]],0)))</f>
        <v>n/a</v>
      </c>
      <c r="DP514" s="190" t="str">
        <f>IF(INDEX(tab_MinKomp[Testy czystości / Reinheitstests],MATCH($B513,tab_MinKomp[[Stanowisko / Position ]:[Stanowisko / Position ]],0))="n/a","n/a",DP513-INDEX(tab_MinKomp[Testy czystości / Reinheitstests],MATCH($B513,tab_MinKomp[[Stanowisko / Position ]:[Stanowisko / Position ]],0)))</f>
        <v>n/a</v>
      </c>
      <c r="DQ514" s="190" t="str">
        <f>IF(INDEX(tab_MinKomp[Testy czystości / Reinheitstests],MATCH($B513,tab_MinKomp[[Stanowisko / Position ]:[Stanowisko / Position ]],0))="n/a","n/a",DQ513-INDEX(tab_MinKomp[Testy czystości / Reinheitstests],MATCH($B513,tab_MinKomp[[Stanowisko / Position ]:[Stanowisko / Position ]],0)))</f>
        <v>n/a</v>
      </c>
      <c r="DR514" s="190" t="str">
        <f>IF(INDEX(tab_MinKomp[Testy czystości / Reinheitstests],MATCH($B513,tab_MinKomp[[Stanowisko / Position ]:[Stanowisko / Position ]],0))="n/a","n/a",DR513-INDEX(tab_MinKomp[Testy czystości / Reinheitstests],MATCH($B513,tab_MinKomp[[Stanowisko / Position ]:[Stanowisko / Position ]],0)))</f>
        <v>n/a</v>
      </c>
      <c r="DS514" s="190" t="str">
        <f>IF(INDEX(tab_MinKomp[Testy czystości / Reinheitstests],MATCH($B513,tab_MinKomp[[Stanowisko / Position ]:[Stanowisko / Position ]],0))="n/a","n/a",DS513-INDEX(tab_MinKomp[Testy czystości / Reinheitstests],MATCH($B513,tab_MinKomp[[Stanowisko / Position ]:[Stanowisko / Position ]],0)))</f>
        <v>n/a</v>
      </c>
      <c r="DT514" s="194" t="str">
        <f>IF(INDEX(tab_MinKomp[SUPPLIER MANAGEMENT],MATCH($B513,tab_MinKomp[[Stanowisko / Position ]:[Stanowisko / Position ]],0))="n/a","n/a",DT513-INDEX(tab_MinKomp[SUPPLIER MANAGEMENT],MATCH($B513,tab_MinKomp[[Stanowisko / Position ]:[Stanowisko / Position ]],0)))</f>
        <v>n/a</v>
      </c>
      <c r="DU514" s="190" t="str">
        <f>IF(INDEX(tab_MinKomp[Testy czystości / Reinheitstests],MATCH($B513,tab_MinKomp[[Stanowisko / Position ]:[Stanowisko / Position ]],0))="n/a","n/a",DU513-INDEX(tab_MinKomp[Testy czystości / Reinheitstests],MATCH($B513,tab_MinKomp[[Stanowisko / Position ]:[Stanowisko / Position ]],0)))</f>
        <v>n/a</v>
      </c>
      <c r="DV514" s="190" t="str">
        <f>IF(INDEX(tab_MinKomp[Testy czystości / Reinheitstests],MATCH($B513,tab_MinKomp[[Stanowisko / Position ]:[Stanowisko / Position ]],0))="n/a","n/a",DV513-INDEX(tab_MinKomp[Testy czystości / Reinheitstests],MATCH($B513,tab_MinKomp[[Stanowisko / Position ]:[Stanowisko / Position ]],0)))</f>
        <v>n/a</v>
      </c>
      <c r="DW514" s="190" t="str">
        <f>IF(INDEX(tab_MinKomp[Testy czystości / Reinheitstests],MATCH($B513,tab_MinKomp[[Stanowisko / Position ]:[Stanowisko / Position ]],0))="n/a","n/a",DW513-INDEX(tab_MinKomp[Testy czystości / Reinheitstests],MATCH($B513,tab_MinKomp[[Stanowisko / Position ]:[Stanowisko / Position ]],0)))</f>
        <v>n/a</v>
      </c>
      <c r="DX514" s="190" t="str">
        <f>IF(INDEX(tab_MinKomp[Testy czystości / Reinheitstests],MATCH($B513,tab_MinKomp[[Stanowisko / Position ]:[Stanowisko / Position ]],0))="n/a","n/a",DX513-INDEX(tab_MinKomp[Testy czystości / Reinheitstests],MATCH($B513,tab_MinKomp[[Stanowisko / Position ]:[Stanowisko / Position ]],0)))</f>
        <v>n/a</v>
      </c>
      <c r="DY514" s="190" t="str">
        <f>IF(INDEX(tab_MinKomp[Testy czystości / Reinheitstests],MATCH($B513,tab_MinKomp[[Stanowisko / Position ]:[Stanowisko / Position ]],0))="n/a","n/a",DY513-INDEX(tab_MinKomp[Testy czystości / Reinheitstests],MATCH($B513,tab_MinKomp[[Stanowisko / Position ]:[Stanowisko / Position ]],0)))</f>
        <v>n/a</v>
      </c>
      <c r="DZ514" s="190" t="str">
        <f>IF(INDEX(tab_MinKomp[Testy czystości / Reinheitstests],MATCH($B513,tab_MinKomp[[Stanowisko / Position ]:[Stanowisko / Position ]],0))="n/a","n/a",DZ513-INDEX(tab_MinKomp[Testy czystości / Reinheitstests],MATCH($B513,tab_MinKomp[[Stanowisko / Position ]:[Stanowisko / Position ]],0)))</f>
        <v>n/a</v>
      </c>
      <c r="EA514" s="194" t="str">
        <f>IF(INDEX(tab_MinKomp[SUPPLIER MANAGEMENT],MATCH($B513,tab_MinKomp[[Stanowisko / Position ]:[Stanowisko / Position ]],0))="n/a","n/a",EA513-INDEX(tab_MinKomp[SUPPLIER MANAGEMENT],MATCH($B513,tab_MinKomp[[Stanowisko / Position ]:[Stanowisko / Position ]],0)))</f>
        <v>n/a</v>
      </c>
      <c r="EB514" s="190" t="str">
        <f>IF(INDEX(tab_MinKomp[Testy czystości / Reinheitstests],MATCH($B513,tab_MinKomp[[Stanowisko / Position ]:[Stanowisko / Position ]],0))="n/a","n/a",EB513-INDEX(tab_MinKomp[Testy czystości / Reinheitstests],MATCH($B513,tab_MinKomp[[Stanowisko / Position ]:[Stanowisko / Position ]],0)))</f>
        <v>n/a</v>
      </c>
      <c r="EC514" s="190" t="str">
        <f>IF(INDEX(tab_MinKomp[Testy czystości / Reinheitstests],MATCH($B513,tab_MinKomp[[Stanowisko / Position ]:[Stanowisko / Position ]],0))="n/a","n/a",EC513-INDEX(tab_MinKomp[Testy czystości / Reinheitstests],MATCH($B513,tab_MinKomp[[Stanowisko / Position ]:[Stanowisko / Position ]],0)))</f>
        <v>n/a</v>
      </c>
      <c r="ED514" s="190" t="str">
        <f>IF(INDEX(tab_MinKomp[Testy czystości / Reinheitstests],MATCH($B513,tab_MinKomp[[Stanowisko / Position ]:[Stanowisko / Position ]],0))="n/a","n/a",ED513-INDEX(tab_MinKomp[Testy czystości / Reinheitstests],MATCH($B513,tab_MinKomp[[Stanowisko / Position ]:[Stanowisko / Position ]],0)))</f>
        <v>n/a</v>
      </c>
      <c r="EE514" s="190" t="str">
        <f>IF(INDEX(tab_MinKomp[Testy czystości / Reinheitstests],MATCH($B513,tab_MinKomp[[Stanowisko / Position ]:[Stanowisko / Position ]],0))="n/a","n/a",EE513-INDEX(tab_MinKomp[Testy czystości / Reinheitstests],MATCH($B513,tab_MinKomp[[Stanowisko / Position ]:[Stanowisko / Position ]],0)))</f>
        <v>n/a</v>
      </c>
      <c r="EF514" s="190" t="str">
        <f>IF(INDEX(tab_MinKomp[Testy czystości / Reinheitstests],MATCH($B513,tab_MinKomp[[Stanowisko / Position ]:[Stanowisko / Position ]],0))="n/a","n/a",EF513-INDEX(tab_MinKomp[Testy czystości / Reinheitstests],MATCH($B513,tab_MinKomp[[Stanowisko / Position ]:[Stanowisko / Position ]],0)))</f>
        <v>n/a</v>
      </c>
      <c r="EG514" s="190" t="str">
        <f>IF(INDEX(tab_MinKomp[Testy czystości / Reinheitstests],MATCH($B513,tab_MinKomp[[Stanowisko / Position ]:[Stanowisko / Position ]],0))="n/a","n/a",EG513-INDEX(tab_MinKomp[Testy czystości / Reinheitstests],MATCH($B513,tab_MinKomp[[Stanowisko / Position ]:[Stanowisko / Position ]],0)))</f>
        <v>n/a</v>
      </c>
      <c r="EH514" s="190" t="str">
        <f>IF(INDEX(tab_MinKomp[Testy czystości / Reinheitstests],MATCH($B513,tab_MinKomp[[Stanowisko / Position ]:[Stanowisko / Position ]],0))="n/a","n/a",EH513-INDEX(tab_MinKomp[Testy czystości / Reinheitstests],MATCH($B513,tab_MinKomp[[Stanowisko / Position ]:[Stanowisko / Position ]],0)))</f>
        <v>n/a</v>
      </c>
      <c r="EI514" s="190" t="str">
        <f>IF(INDEX(tab_MinKomp[Testy czystości / Reinheitstests],MATCH($B513,tab_MinKomp[[Stanowisko / Position ]:[Stanowisko / Position ]],0))="n/a","n/a",EI513-INDEX(tab_MinKomp[Testy czystości / Reinheitstests],MATCH($B513,tab_MinKomp[[Stanowisko / Position ]:[Stanowisko / Position ]],0)))</f>
        <v>n/a</v>
      </c>
      <c r="EJ514" s="190" t="str">
        <f>IF(INDEX(tab_MinKomp[Testy czystości / Reinheitstests],MATCH($B513,tab_MinKomp[[Stanowisko / Position ]:[Stanowisko / Position ]],0))="n/a","n/a",EJ513-INDEX(tab_MinKomp[Testy czystości / Reinheitstests],MATCH($B513,tab_MinKomp[[Stanowisko / Position ]:[Stanowisko / Position ]],0)))</f>
        <v>n/a</v>
      </c>
      <c r="EK514" s="190" t="str">
        <f>IF(INDEX(tab_MinKomp[Testy czystości / Reinheitstests],MATCH($B513,tab_MinKomp[[Stanowisko / Position ]:[Stanowisko / Position ]],0))="n/a","n/a",EK513-INDEX(tab_MinKomp[Testy czystości / Reinheitstests],MATCH($B513,tab_MinKomp[[Stanowisko / Position ]:[Stanowisko / Position ]],0)))</f>
        <v>n/a</v>
      </c>
      <c r="EL514" s="190" t="str">
        <f>IF(INDEX(tab_MinKomp[Testy czystości / Reinheitstests],MATCH($B513,tab_MinKomp[[Stanowisko / Position ]:[Stanowisko / Position ]],0))="n/a","n/a",EL513-INDEX(tab_MinKomp[Testy czystości / Reinheitstests],MATCH($B513,tab_MinKomp[[Stanowisko / Position ]:[Stanowisko / Position ]],0)))</f>
        <v>n/a</v>
      </c>
      <c r="EM514" s="190" t="str">
        <f>IF(INDEX(tab_MinKomp[Testy czystości / Reinheitstests],MATCH($B513,tab_MinKomp[[Stanowisko / Position ]:[Stanowisko / Position ]],0))="n/a","n/a",EM513-INDEX(tab_MinKomp[Testy czystości / Reinheitstests],MATCH($B513,tab_MinKomp[[Stanowisko / Position ]:[Stanowisko / Position ]],0)))</f>
        <v>n/a</v>
      </c>
      <c r="EN514" s="190" t="str">
        <f>IF(INDEX(tab_MinKomp[Testy czystości / Reinheitstests],MATCH($B513,tab_MinKomp[[Stanowisko / Position ]:[Stanowisko / Position ]],0))="n/a","n/a",EN513-INDEX(tab_MinKomp[Testy czystości / Reinheitstests],MATCH($B513,tab_MinKomp[[Stanowisko / Position ]:[Stanowisko / Position ]],0)))</f>
        <v>n/a</v>
      </c>
      <c r="EO514" s="194" t="str">
        <f>IF(INDEX(tab_MinKomp[Konserwacja Rep],MATCH($B513,tab_MinKomp[[Stanowisko / Position ]:[Stanowisko / Position ]],0))="n/a","n/a",EO513-INDEX(tab_MinKomp[Konserwacja Rep],MATCH($B513,tab_MinKomp[[Stanowisko / Position ]:[Stanowisko / Position ]],0)))</f>
        <v>n/a</v>
      </c>
      <c r="EP514" s="194" t="str">
        <f>IF(INDEX(tab_MinKomp[[Konserwacja Engel ]],MATCH($B513,tab_MinKomp[[Stanowisko / Position ]:[Stanowisko / Position ]],0))="n/a","n/a",EP513-INDEX(tab_MinKomp[[Konserwacja Engel ]],MATCH($B513,tab_MinKomp[[Stanowisko / Position ]:[Stanowisko / Position ]],0)))</f>
        <v>n/a</v>
      </c>
      <c r="EQ514" s="194" t="str">
        <f>IF(INDEX(tab_MinKomp[Konserwacja B 50],MATCH($B513,tab_MinKomp[[Stanowisko / Position ]:[Stanowisko / Position ]],0))="n/a","n/a",EQ513-INDEX(tab_MinKomp[Konserwacja B 50],MATCH($B513,tab_MinKomp[[Stanowisko / Position ]:[Stanowisko / Position ]],0)))</f>
        <v>n/a</v>
      </c>
      <c r="ER514" s="194" t="str">
        <f>IF(INDEX(tab_MinKomp[[Konserwacja EOL ]],MATCH($B513,tab_MinKomp[[Stanowisko / Position ]:[Stanowisko / Position ]],0))="n/a","n/a",ER513-INDEX(tab_MinKomp[[Konserwacja EOL ]],MATCH($B513,tab_MinKomp[[Stanowisko / Position ]:[Stanowisko / Position ]],0)))</f>
        <v>n/a</v>
      </c>
      <c r="ES514" s="194" t="str">
        <f>IF(INDEX(tab_MinKomp[Konserwacja Branson],MATCH($B513,tab_MinKomp[[Stanowisko / Position ]:[Stanowisko / Position ]],0))="n/a","n/a",ES513-INDEX(tab_MinKomp[Konserwacja Branson],MATCH($B513,tab_MinKomp[[Stanowisko / Position ]:[Stanowisko / Position ]],0)))</f>
        <v>n/a</v>
      </c>
      <c r="ET514" s="194" t="str">
        <f>IF(INDEX(tab_MinKomp[Konserwacja coolery],MATCH($B513,tab_MinKomp[[Stanowisko / Position ]:[Stanowisko / Position ]],0))="n/a","n/a",ET513-INDEX(tab_MinKomp[Konserwacja coolery],MATCH($B513,tab_MinKomp[[Stanowisko / Position ]:[Stanowisko / Position ]],0)))</f>
        <v>n/a</v>
      </c>
      <c r="EU514" s="194" t="str">
        <f>IF(INDEX(tab_MinKomp[Konserwacja piecy],MATCH($B513,tab_MinKomp[[Stanowisko / Position ]:[Stanowisko / Position ]],0))="n/a","n/a",EU513-INDEX(tab_MinKomp[Konserwacja piecy],MATCH($B513,tab_MinKomp[[Stanowisko / Position ]:[Stanowisko / Position ]],0)))</f>
        <v>n/a</v>
      </c>
      <c r="EV514" s="194" t="str">
        <f>IF(INDEX(tab_MinKomp[Rysunek techniczny- czytanie],MATCH($B513,tab_MinKomp[[Stanowisko / Position ]:[Stanowisko / Position ]],0))="n/a","n/a",EV513-INDEX(tab_MinKomp[Rysunek techniczny- czytanie],MATCH($B513,tab_MinKomp[[Stanowisko / Position ]:[Stanowisko / Position ]],0)))</f>
        <v>n/a</v>
      </c>
      <c r="EW514" s="194" t="str">
        <f>IF(INDEX(tab_MinKomp[Elektryka],MATCH($B513,tab_MinKomp[[Stanowisko / Position ]:[Stanowisko / Position ]],0))="n/a","n/a",EW513-INDEX(tab_MinKomp[Elektryka],MATCH($B513,tab_MinKomp[[Stanowisko / Position ]:[Stanowisko / Position ]],0)))</f>
        <v>n/a</v>
      </c>
      <c r="EX514" s="194" t="str">
        <f>IF(INDEX(tab_MinKomp[Pneumatyka],MATCH($B513,tab_MinKomp[[Stanowisko / Position ]:[Stanowisko / Position ]],0))="n/a","n/a",EX513-INDEX(tab_MinKomp[Pneumatyka],MATCH($B513,tab_MinKomp[[Stanowisko / Position ]:[Stanowisko / Position ]],0)))</f>
        <v>n/a</v>
      </c>
      <c r="EY514" s="194" t="str">
        <f>IF(INDEX(tab_MinKomp[[Hydraulika ]],MATCH($B513,tab_MinKomp[[Stanowisko / Position ]:[Stanowisko / Position ]],0))="n/a","n/a",EY513-INDEX(tab_MinKomp[[Hydraulika ]],MATCH($B513,tab_MinKomp[[Stanowisko / Position ]:[Stanowisko / Position ]],0)))</f>
        <v>n/a</v>
      </c>
      <c r="EZ514" s="194" t="str">
        <f>IF(INDEX(tab_MinKomp[Podciśnienie],MATCH($B513,tab_MinKomp[[Stanowisko / Position ]:[Stanowisko / Position ]],0))="n/a","n/a",EZ513-INDEX(tab_MinKomp[Podciśnienie],MATCH($B513,tab_MinKomp[[Stanowisko / Position ]:[Stanowisko / Position ]],0)))</f>
        <v>n/a</v>
      </c>
      <c r="FA514" s="194" t="str">
        <f>IF(INDEX(tab_MinKomp[Usuwanie awarii],MATCH($B513,tab_MinKomp[[Stanowisko / Position ]:[Stanowisko / Position ]],0))="n/a","n/a",FA513-INDEX(tab_MinKomp[Usuwanie awarii],MATCH($B513,tab_MinKomp[[Stanowisko / Position ]:[Stanowisko / Position ]],0)))</f>
        <v>n/a</v>
      </c>
      <c r="FB514" s="194" t="str">
        <f>IF(INDEX(tab_MinKomp[Obsługa robotów],MATCH($B513,tab_MinKomp[[Stanowisko / Position ]:[Stanowisko / Position ]],0))="n/a","n/a",FB513-INDEX(tab_MinKomp[Obsługa robotów],MATCH($B513,tab_MinKomp[[Stanowisko / Position ]:[Stanowisko / Position ]],0)))</f>
        <v>n/a</v>
      </c>
      <c r="FC514" s="194" t="str">
        <f>IF(INDEX(tab_MinKomp[Obsługa sterowania maszyny],MATCH($B513,tab_MinKomp[[Stanowisko / Position ]:[Stanowisko / Position ]],0))="n/a","n/a",FC513-INDEX(tab_MinKomp[Obsługa sterowania maszyny],MATCH($B513,tab_MinKomp[[Stanowisko / Position ]:[Stanowisko / Position ]],0)))</f>
        <v>n/a</v>
      </c>
      <c r="FD514" s="194" t="str">
        <f>IF(INDEX(tab_MinKomp[Usuwanie przyczyn żródłowych],MATCH($B513,tab_MinKomp[[Stanowisko / Position ]:[Stanowisko / Position ]],0))="n/a","n/a",FD513-INDEX(tab_MinKomp[Usuwanie przyczyn żródłowych],MATCH($B513,tab_MinKomp[[Stanowisko / Position ]:[Stanowisko / Position ]],0)))</f>
        <v>n/a</v>
      </c>
      <c r="FE514" s="194" t="str">
        <f>IF(INDEX(tab_MinKomp[Cmms stosowanie],MATCH($B513,tab_MinKomp[[Stanowisko / Position ]:[Stanowisko / Position ]],0))="n/a","n/a",FE513-INDEX(tab_MinKomp[Cmms stosowanie],MATCH($B513,tab_MinKomp[[Stanowisko / Position ]:[Stanowisko / Position ]],0)))</f>
        <v>n/a</v>
      </c>
      <c r="FF514" s="190" t="str">
        <f>IF(INDEX(tab_MinKomp[Testy czystości / Reinheitstests],MATCH($B513,tab_MinKomp[[Stanowisko / Position ]:[Stanowisko / Position ]],0))="n/a","n/a",FF513-INDEX(tab_MinKomp[Testy czystości / Reinheitstests],MATCH($B513,tab_MinKomp[[Stanowisko / Position ]:[Stanowisko / Position ]],0)))</f>
        <v>n/a</v>
      </c>
      <c r="FG514" s="194" t="str">
        <f>IF(INDEX(tab_MinKomp[Czyszczenie form plastikowych],MATCH($B513,tab_MinKomp[[Stanowisko / Position ]:[Stanowisko / Position ]],0))="n/a","n/a",FG513-INDEX(tab_MinKomp[Czyszczenie form plastikowych],MATCH($B513,tab_MinKomp[[Stanowisko / Position ]:[Stanowisko / Position ]],0)))</f>
        <v>n/a</v>
      </c>
      <c r="FH514" s="194" t="str">
        <f>IF(INDEX(tab_MinKomp[Wymiana form plastik],MATCH($B513,tab_MinKomp[[Stanowisko / Position ]:[Stanowisko / Position ]],0))="n/a","n/a",FH513-INDEX(tab_MinKomp[Wymiana form plastik],MATCH($B513,tab_MinKomp[[Stanowisko / Position ]:[Stanowisko / Position ]],0)))</f>
        <v>n/a</v>
      </c>
      <c r="FI514" s="194" t="str">
        <f>IF(INDEX(tab_MinKomp[Wymiana form guma],MATCH($B513,tab_MinKomp[[Stanowisko / Position ]:[Stanowisko / Position ]],0))="n/a","n/a",FI513-INDEX(tab_MinKomp[Wymiana form guma],MATCH($B513,tab_MinKomp[[Stanowisko / Position ]:[Stanowisko / Position ]],0)))</f>
        <v>n/a</v>
      </c>
      <c r="FJ514" s="194" t="str">
        <f>IF(INDEX(tab_MinKomp[Konserwacja KK],MATCH($B513,tab_MinKomp[[Stanowisko / Position ]:[Stanowisko / Position ]],0))="n/a","n/a",FJ513-INDEX(tab_MinKomp[Konserwacja KK],MATCH($B513,tab_MinKomp[[Stanowisko / Position ]:[Stanowisko / Position ]],0)))</f>
        <v>n/a</v>
      </c>
      <c r="FK514" s="194" t="str">
        <f>IF(INDEX(tab_MinKomp[Konserwacja form guma],MATCH($B513,tab_MinKomp[[Stanowisko / Position ]:[Stanowisko / Position ]],0))="n/a","n/a",FK513-INDEX(tab_MinKomp[Konserwacja form guma],MATCH($B513,tab_MinKomp[[Stanowisko / Position ]:[Stanowisko / Position ]],0)))</f>
        <v>n/a</v>
      </c>
      <c r="FL514" s="194" t="str">
        <f>IF(INDEX(tab_MinKomp[Konserwacja form plastiki],MATCH($B513,tab_MinKomp[[Stanowisko / Position ]:[Stanowisko / Position ]],0))="n/a","n/a",FL513-INDEX(tab_MinKomp[Konserwacja form plastiki],MATCH($B513,tab_MinKomp[[Stanowisko / Position ]:[Stanowisko / Position ]],0)))</f>
        <v>n/a</v>
      </c>
      <c r="FM514" s="194" t="str">
        <f>IF(INDEX(tab_MinKomp[Konserwacja Gorącego Kanału],MATCH($B513,tab_MinKomp[[Stanowisko / Position ]:[Stanowisko / Position ]],0))="n/a","n/a",FM513-INDEX(tab_MinKomp[Konserwacja Gorącego Kanału],MATCH($B513,tab_MinKomp[[Stanowisko / Position ]:[Stanowisko / Position ]],0)))</f>
        <v>n/a</v>
      </c>
      <c r="FN514" s="196" t="s">
        <v>248</v>
      </c>
      <c r="FO514" s="196" t="s">
        <v>248</v>
      </c>
      <c r="FP514" s="196" t="s">
        <v>248</v>
      </c>
      <c r="FQ514" s="196" t="str">
        <f>IF(INDEX(tab_MinKomp[Język angielski / Englisch],MATCH($B513,tab_MinKomp[[Stanowisko / Position ]:[Stanowisko / Position ]],0))="n/a","n/a",FQ513-INDEX(tab_MinKomp[Język angielski / Englisch],MATCH($B513,tab_MinKomp[[Stanowisko / Position ]:[Stanowisko / Position ]],0)))</f>
        <v>n/a</v>
      </c>
      <c r="FR514" s="196" t="str">
        <f>IF(INDEX(tab_MinKomp[Język niemiecki / Deutsch],MATCH($B513,tab_MinKomp[[Stanowisko / Position ]:[Stanowisko / Position ]],0))="n/a","n/a",FR513-INDEX(tab_MinKomp[Język niemiecki / Deutsch],MATCH($B513,tab_MinKomp[[Stanowisko / Position ]:[Stanowisko / Position ]],0)))</f>
        <v>n/a</v>
      </c>
      <c r="FS514" s="194">
        <f>IF(INDEX(tab_MinKomp[Zarządzanie dokumentacją procesową / Process dokumentation management],MATCH($B513,tab_MinKomp[[Stanowisko / Position ]:[Stanowisko / Position ]],0))="n/a","n/a",FS513-INDEX(tab_MinKomp[Zarządzanie dokumentacją procesową / Process dokumentation management],MATCH($B513,tab_MinKomp[[Stanowisko / Position ]:[Stanowisko / Position ]],0)))</f>
        <v>0</v>
      </c>
      <c r="FT514" s="194">
        <f>IF(INDEX(tab_MinKomp[Znajomość procesów z obszaru / Kenntiss der prozesse in dem Bereich],MATCH($B513,tab_MinKomp[[Stanowisko / Position ]:[Stanowisko / Position ]],0))="n/a","n/a",FT513-INDEX(tab_MinKomp[Znajomość procesów z obszaru / Kenntiss der prozesse in dem Bereich],MATCH($B513,tab_MinKomp[[Stanowisko / Position ]:[Stanowisko / Position ]],0)))</f>
        <v>0</v>
      </c>
      <c r="FU514" s="194">
        <f>IF(INDEX(tab_MinKomp[optymalizacja procesów / Prozessoptymalisierung],MATCH($B513,tab_MinKomp[[Stanowisko / Position ]:[Stanowisko / Position ]],0))="n/a","n/a",FU513-INDEX(tab_MinKomp[optymalizacja procesów / Prozessoptymalisierung],MATCH($B513,tab_MinKomp[[Stanowisko / Position ]:[Stanowisko / Position ]],0)))</f>
        <v>0</v>
      </c>
      <c r="FV514" s="194">
        <f>IF(INDEX(tab_MinKomp[Umiejętności szkoleniowe / Trainingsfähigkeiten],MATCH($B513,tab_MinKomp[[Stanowisko / Position ]:[Stanowisko / Position ]],0))="n/a","n/a",FV513-INDEX(tab_MinKomp[Umiejętności szkoleniowe / Trainingsfähigkeiten],MATCH($B513,tab_MinKomp[[Stanowisko / Position ]:[Stanowisko / Position ]],0)))</f>
        <v>0</v>
      </c>
      <c r="FW514" s="194">
        <f>IF(INDEX(tab_MinKomp[Analityczne myślenie, podejście / Analitysches Denken, Einstellung],MATCH($B513,tab_MinKomp[[Stanowisko / Position ]:[Stanowisko / Position ]],0))="n/a","n/a",FW513-INDEX(tab_MinKomp[Analityczne myślenie, podejście / Analitysches Denken, Einstellung],MATCH($B513,tab_MinKomp[[Stanowisko / Position ]:[Stanowisko / Position ]],0)))</f>
        <v>0</v>
      </c>
      <c r="FX514" s="194">
        <f>IF(INDEX(tab_MinKomp[Dokładność, precyzja w dzialaniu / Genauigkeit, Präzision in die Arbeit],MATCH($B513,tab_MinKomp[[Stanowisko / Position ]:[Stanowisko / Position ]],0))="n/a","n/a",FX513-INDEX(tab_MinKomp[Dokładność, precyzja w dzialaniu / Genauigkeit, Präzision in die Arbeit],MATCH($B513,tab_MinKomp[[Stanowisko / Position ]:[Stanowisko / Position ]],0)))</f>
        <v>0</v>
      </c>
      <c r="FY514" s="194">
        <f>IF(INDEX(tab_MinKomp[Dyspozycyjność / Verfügbarkeit],MATCH($B513,tab_MinKomp[[Stanowisko / Position ]:[Stanowisko / Position ]],0))="n/a","n/a",FY513-INDEX(tab_MinKomp[Dyspozycyjność / Verfügbarkeit],MATCH($B513,tab_MinKomp[[Stanowisko / Position ]:[Stanowisko / Position ]],0)))</f>
        <v>-1</v>
      </c>
      <c r="FZ514" s="194">
        <f>IF(INDEX(tab_MinKomp[Zaangażowanie / 
Engagement],MATCH($B513,tab_MinKomp[[Stanowisko / Position ]:[Stanowisko / Position ]],0))="n/a","n/a",FZ513-INDEX(tab_MinKomp[Zaangażowanie / 
Engagement],MATCH($B513,tab_MinKomp[[Stanowisko / Position ]:[Stanowisko / Position ]],0)))</f>
        <v>0</v>
      </c>
      <c r="GA514" s="194" t="str">
        <f>IF(INDEX(tab_MinKomp[Konserwacja form guma],MATCH($B513,tab_MinKomp[[Stanowisko / Position ]:[Stanowisko / Position ]],0))="n/a","n/a",GA513-INDEX(tab_MinKomp[Konserwacja form guma],MATCH($B513,tab_MinKomp[[Stanowisko / Position ]:[Stanowisko / Position ]],0)))</f>
        <v>n/a</v>
      </c>
      <c r="GB514" s="194" t="str">
        <f>IF(INDEX(tab_MinKomp[Konserwacja form plastiki],MATCH($B513,tab_MinKomp[[Stanowisko / Position ]:[Stanowisko / Position ]],0))="n/a","n/a",GB513-INDEX(tab_MinKomp[Konserwacja form plastiki],MATCH($B513,tab_MinKomp[[Stanowisko / Position ]:[Stanowisko / Position ]],0)))</f>
        <v>n/a</v>
      </c>
      <c r="GC514" s="194">
        <f>IF(INDEX(tab_MinKomp[Elastyczność w działaniu],MATCH($B513,tab_MinKomp[[Stanowisko / Position ]:[Stanowisko / Position ]],0))="n/a","n/a",GC513-INDEX(tab_MinKomp[Elastyczność w działaniu],MATCH($B513,tab_MinKomp[[Stanowisko / Position ]:[Stanowisko / Position ]],0)))</f>
        <v>-1</v>
      </c>
      <c r="GD514" s="194">
        <f>IF(INDEX(tab_MinKomp[Komunikatywność],MATCH($B513,tab_MinKomp[[Stanowisko / Position ]:[Stanowisko / Position ]],0))="n/a","n/a",GD513-INDEX(tab_MinKomp[Komunikatywność],MATCH($B513,tab_MinKomp[[Stanowisko / Position ]:[Stanowisko / Position ]],0)))</f>
        <v>0</v>
      </c>
      <c r="GE514" s="193" t="str">
        <f>IF(INDEX(tab_MinKomp[Motywowanie i budowanie zaangażowania zespołu],MATCH($B513,tab_MinKomp[[Stanowisko / Position ]:[Stanowisko / Position ]],0))="n/a","n/a",GE513-INDEX(tab_MinKomp[Motywowanie i budowanie zaangażowania zespołu],MATCH($B513,tab_MinKomp[[Stanowisko / Position ]:[Stanowisko / Position ]],0)))</f>
        <v>n/a</v>
      </c>
      <c r="GF514" s="186" t="s">
        <v>248</v>
      </c>
      <c r="GG514" s="186" t="s">
        <v>248</v>
      </c>
      <c r="GH514" s="186" t="s">
        <v>248</v>
      </c>
      <c r="GI514" s="186" t="s">
        <v>248</v>
      </c>
      <c r="GJ514" s="186" t="s">
        <v>248</v>
      </c>
      <c r="GK514" s="186" t="s">
        <v>248</v>
      </c>
      <c r="GL514" s="186" t="s">
        <v>248</v>
      </c>
      <c r="GM514" s="186" t="s">
        <v>248</v>
      </c>
      <c r="GN514" s="186" t="s">
        <v>248</v>
      </c>
      <c r="GO514" s="186" t="s">
        <v>248</v>
      </c>
      <c r="GP514" s="186" t="s">
        <v>248</v>
      </c>
      <c r="GQ514" s="186" t="s">
        <v>248</v>
      </c>
      <c r="GR514" s="186" t="s">
        <v>248</v>
      </c>
      <c r="GS514" s="186" t="s">
        <v>248</v>
      </c>
      <c r="GT514" s="186" t="s">
        <v>248</v>
      </c>
      <c r="GU514" s="186" t="s">
        <v>248</v>
      </c>
      <c r="GV514" s="186" t="s">
        <v>248</v>
      </c>
      <c r="GW514" s="186" t="s">
        <v>248</v>
      </c>
      <c r="GX514" s="186" t="s">
        <v>248</v>
      </c>
      <c r="GY514" s="186" t="s">
        <v>248</v>
      </c>
      <c r="GZ514" s="261" t="s">
        <v>248</v>
      </c>
      <c r="HA514" s="261" t="s">
        <v>248</v>
      </c>
      <c r="HB514" s="191">
        <f>SUM(G514:GE514)/(HB513-(SUM(G514:GE514)))</f>
        <v>-9.0909090909090912E-2</v>
      </c>
    </row>
    <row r="515" spans="1:210" ht="24.9" customHeight="1" x14ac:dyDescent="0.3">
      <c r="A515" s="105" t="s">
        <v>319</v>
      </c>
      <c r="B515" s="105" t="s">
        <v>315</v>
      </c>
      <c r="C515" s="105" t="s">
        <v>394</v>
      </c>
      <c r="D515" s="105">
        <v>495</v>
      </c>
      <c r="E515" s="394" t="s">
        <v>915</v>
      </c>
      <c r="F515" s="185" t="s">
        <v>374</v>
      </c>
      <c r="G515" s="186">
        <v>2</v>
      </c>
      <c r="H515" s="186">
        <v>1</v>
      </c>
      <c r="I515" s="186">
        <v>2</v>
      </c>
      <c r="J515" s="186">
        <v>1</v>
      </c>
      <c r="K515" s="186">
        <v>1</v>
      </c>
      <c r="L515" s="186" t="s">
        <v>248</v>
      </c>
      <c r="M515" s="186" t="s">
        <v>248</v>
      </c>
      <c r="N515" s="186" t="s">
        <v>248</v>
      </c>
      <c r="O515" s="186">
        <v>1</v>
      </c>
      <c r="P515" s="186">
        <v>1</v>
      </c>
      <c r="Q515" s="186" t="s">
        <v>248</v>
      </c>
      <c r="R515" s="186" t="s">
        <v>248</v>
      </c>
      <c r="S515" s="186" t="s">
        <v>248</v>
      </c>
      <c r="T515" s="186" t="s">
        <v>248</v>
      </c>
      <c r="U515" s="186" t="s">
        <v>248</v>
      </c>
      <c r="V515" s="186" t="s">
        <v>248</v>
      </c>
      <c r="W515" s="186" t="s">
        <v>248</v>
      </c>
      <c r="X515" s="186" t="s">
        <v>248</v>
      </c>
      <c r="Y515" s="186" t="s">
        <v>248</v>
      </c>
      <c r="Z515" s="186" t="s">
        <v>248</v>
      </c>
      <c r="AA515" s="186" t="s">
        <v>248</v>
      </c>
      <c r="AB515" s="186" t="s">
        <v>248</v>
      </c>
      <c r="AC515" s="186" t="s">
        <v>248</v>
      </c>
      <c r="AD515" s="186" t="s">
        <v>248</v>
      </c>
      <c r="AE515" s="186" t="s">
        <v>248</v>
      </c>
      <c r="AF515" s="186" t="s">
        <v>248</v>
      </c>
      <c r="AG515" s="186" t="s">
        <v>248</v>
      </c>
      <c r="AH515" s="186" t="s">
        <v>248</v>
      </c>
      <c r="AI515" s="186" t="s">
        <v>248</v>
      </c>
      <c r="AJ515" s="186" t="s">
        <v>248</v>
      </c>
      <c r="AK515" s="186" t="s">
        <v>248</v>
      </c>
      <c r="AL515" s="186">
        <v>1</v>
      </c>
      <c r="AM515" s="186" t="s">
        <v>248</v>
      </c>
      <c r="AN515" s="186" t="s">
        <v>248</v>
      </c>
      <c r="AO515" s="186">
        <v>1</v>
      </c>
      <c r="AP515" s="186" t="s">
        <v>248</v>
      </c>
      <c r="AQ515" s="186">
        <v>1</v>
      </c>
      <c r="AR515" s="186" t="s">
        <v>248</v>
      </c>
      <c r="AS515" s="186" t="s">
        <v>248</v>
      </c>
      <c r="AT515" s="186" t="s">
        <v>248</v>
      </c>
      <c r="AU515" s="186" t="s">
        <v>248</v>
      </c>
      <c r="AV515" s="186">
        <v>2</v>
      </c>
      <c r="AW515" s="186">
        <v>1</v>
      </c>
      <c r="AX515" s="186" t="s">
        <v>248</v>
      </c>
      <c r="AY515" s="186" t="s">
        <v>248</v>
      </c>
      <c r="AZ515" s="186" t="s">
        <v>248</v>
      </c>
      <c r="BA515" s="186" t="s">
        <v>248</v>
      </c>
      <c r="BB515" s="186" t="s">
        <v>248</v>
      </c>
      <c r="BC515" s="186" t="s">
        <v>248</v>
      </c>
      <c r="BD515" s="186" t="s">
        <v>248</v>
      </c>
      <c r="BE515" s="186" t="s">
        <v>248</v>
      </c>
      <c r="BF515" s="186" t="s">
        <v>248</v>
      </c>
      <c r="BG515" s="186" t="s">
        <v>248</v>
      </c>
      <c r="BH515" s="186" t="s">
        <v>248</v>
      </c>
      <c r="BI515" s="186" t="s">
        <v>248</v>
      </c>
      <c r="BJ515" s="186" t="s">
        <v>248</v>
      </c>
      <c r="BK515" s="186" t="s">
        <v>248</v>
      </c>
      <c r="BL515" s="186" t="s">
        <v>248</v>
      </c>
      <c r="BM515" s="186" t="s">
        <v>248</v>
      </c>
      <c r="BN515" s="186" t="s">
        <v>248</v>
      </c>
      <c r="BO515" s="186" t="s">
        <v>248</v>
      </c>
      <c r="BP515" s="186">
        <v>2</v>
      </c>
      <c r="BQ515" s="186" t="s">
        <v>248</v>
      </c>
      <c r="BR515" s="186">
        <v>1</v>
      </c>
      <c r="BS515" s="186" t="s">
        <v>248</v>
      </c>
      <c r="BT515" s="186" t="s">
        <v>248</v>
      </c>
      <c r="BU515" s="186" t="s">
        <v>248</v>
      </c>
      <c r="BV515" s="186" t="s">
        <v>248</v>
      </c>
      <c r="BW515" s="186" t="s">
        <v>248</v>
      </c>
      <c r="BX515" s="186" t="s">
        <v>248</v>
      </c>
      <c r="BY515" s="186" t="s">
        <v>248</v>
      </c>
      <c r="BZ515" s="186" t="s">
        <v>248</v>
      </c>
      <c r="CA515" s="186">
        <v>1</v>
      </c>
      <c r="CB515" s="186" t="s">
        <v>248</v>
      </c>
      <c r="CC515" s="186">
        <v>2</v>
      </c>
      <c r="CD515" s="186">
        <v>2</v>
      </c>
      <c r="CE515" s="186" t="s">
        <v>248</v>
      </c>
      <c r="CF515" s="186" t="s">
        <v>248</v>
      </c>
      <c r="CG515" s="186">
        <v>1</v>
      </c>
      <c r="CH515" s="186" t="s">
        <v>248</v>
      </c>
      <c r="CI515" s="186" t="s">
        <v>248</v>
      </c>
      <c r="CJ515" s="186" t="s">
        <v>248</v>
      </c>
      <c r="CK515" s="186" t="s">
        <v>248</v>
      </c>
      <c r="CL515" s="186" t="s">
        <v>248</v>
      </c>
      <c r="CM515" s="186" t="s">
        <v>248</v>
      </c>
      <c r="CN515" s="186" t="s">
        <v>248</v>
      </c>
      <c r="CO515" s="186" t="s">
        <v>248</v>
      </c>
      <c r="CP515" s="186" t="s">
        <v>248</v>
      </c>
      <c r="CQ515" s="186" t="s">
        <v>248</v>
      </c>
      <c r="CR515" s="186" t="s">
        <v>248</v>
      </c>
      <c r="CS515" s="186" t="s">
        <v>248</v>
      </c>
      <c r="CT515" s="186" t="s">
        <v>248</v>
      </c>
      <c r="CU515" s="186" t="s">
        <v>248</v>
      </c>
      <c r="CV515" s="186" t="s">
        <v>248</v>
      </c>
      <c r="CW515" s="186">
        <v>2</v>
      </c>
      <c r="CX515" s="186" t="s">
        <v>248</v>
      </c>
      <c r="CY515" s="186" t="s">
        <v>248</v>
      </c>
      <c r="CZ515" s="186" t="s">
        <v>248</v>
      </c>
      <c r="DA515" s="186" t="s">
        <v>248</v>
      </c>
      <c r="DB515" s="186" t="s">
        <v>248</v>
      </c>
      <c r="DC515" s="186" t="s">
        <v>248</v>
      </c>
      <c r="DD515" s="186" t="s">
        <v>248</v>
      </c>
      <c r="DE515" s="186" t="s">
        <v>248</v>
      </c>
      <c r="DF515" s="186">
        <v>1</v>
      </c>
      <c r="DG515" s="186" t="s">
        <v>248</v>
      </c>
      <c r="DH515" s="186" t="s">
        <v>248</v>
      </c>
      <c r="DI515" s="186" t="s">
        <v>248</v>
      </c>
      <c r="DJ515" s="186" t="s">
        <v>248</v>
      </c>
      <c r="DK515" s="186" t="s">
        <v>248</v>
      </c>
      <c r="DL515" s="186" t="s">
        <v>248</v>
      </c>
      <c r="DM515" s="186" t="s">
        <v>248</v>
      </c>
      <c r="DN515" s="186" t="s">
        <v>248</v>
      </c>
      <c r="DO515" s="186" t="s">
        <v>248</v>
      </c>
      <c r="DP515" s="186" t="s">
        <v>248</v>
      </c>
      <c r="DQ515" s="186" t="s">
        <v>248</v>
      </c>
      <c r="DR515" s="186" t="s">
        <v>248</v>
      </c>
      <c r="DS515" s="186" t="s">
        <v>248</v>
      </c>
      <c r="DT515" s="186" t="s">
        <v>248</v>
      </c>
      <c r="DU515" s="186" t="s">
        <v>248</v>
      </c>
      <c r="DV515" s="186" t="s">
        <v>248</v>
      </c>
      <c r="DW515" s="186" t="s">
        <v>248</v>
      </c>
      <c r="DX515" s="186" t="s">
        <v>248</v>
      </c>
      <c r="DY515" s="186" t="s">
        <v>248</v>
      </c>
      <c r="DZ515" s="186" t="s">
        <v>248</v>
      </c>
      <c r="EA515" s="186" t="s">
        <v>248</v>
      </c>
      <c r="EB515" s="186" t="s">
        <v>248</v>
      </c>
      <c r="EC515" s="186" t="s">
        <v>248</v>
      </c>
      <c r="ED515" s="186" t="s">
        <v>248</v>
      </c>
      <c r="EE515" s="186" t="s">
        <v>248</v>
      </c>
      <c r="EF515" s="186" t="s">
        <v>248</v>
      </c>
      <c r="EG515" s="186" t="s">
        <v>248</v>
      </c>
      <c r="EH515" s="186" t="s">
        <v>248</v>
      </c>
      <c r="EI515" s="186" t="s">
        <v>248</v>
      </c>
      <c r="EJ515" s="186" t="s">
        <v>248</v>
      </c>
      <c r="EK515" s="186" t="s">
        <v>248</v>
      </c>
      <c r="EL515" s="184" t="s">
        <v>248</v>
      </c>
      <c r="EM515" s="184" t="s">
        <v>248</v>
      </c>
      <c r="EN515" s="184" t="s">
        <v>248</v>
      </c>
      <c r="EO515" s="186" t="s">
        <v>248</v>
      </c>
      <c r="EP515" s="186" t="s">
        <v>248</v>
      </c>
      <c r="EQ515" s="186" t="s">
        <v>248</v>
      </c>
      <c r="ER515" s="186" t="s">
        <v>248</v>
      </c>
      <c r="ES515" s="186" t="s">
        <v>248</v>
      </c>
      <c r="ET515" s="186" t="s">
        <v>248</v>
      </c>
      <c r="EU515" s="186" t="s">
        <v>248</v>
      </c>
      <c r="EV515" s="186" t="s">
        <v>248</v>
      </c>
      <c r="EW515" s="186" t="s">
        <v>248</v>
      </c>
      <c r="EX515" s="186" t="s">
        <v>248</v>
      </c>
      <c r="EY515" s="186" t="s">
        <v>248</v>
      </c>
      <c r="EZ515" s="186" t="s">
        <v>248</v>
      </c>
      <c r="FA515" s="186" t="s">
        <v>248</v>
      </c>
      <c r="FB515" s="186" t="s">
        <v>248</v>
      </c>
      <c r="FC515" s="186" t="s">
        <v>248</v>
      </c>
      <c r="FD515" s="186" t="s">
        <v>248</v>
      </c>
      <c r="FE515" s="186" t="s">
        <v>248</v>
      </c>
      <c r="FF515" s="186" t="s">
        <v>248</v>
      </c>
      <c r="FG515" s="186" t="s">
        <v>248</v>
      </c>
      <c r="FH515" s="186" t="s">
        <v>248</v>
      </c>
      <c r="FI515" s="186" t="s">
        <v>248</v>
      </c>
      <c r="FJ515" s="186" t="s">
        <v>248</v>
      </c>
      <c r="FK515" s="186" t="s">
        <v>248</v>
      </c>
      <c r="FL515" s="186" t="s">
        <v>248</v>
      </c>
      <c r="FM515" s="186" t="s">
        <v>248</v>
      </c>
      <c r="FN515" s="187" t="s">
        <v>248</v>
      </c>
      <c r="FO515" s="187" t="s">
        <v>248</v>
      </c>
      <c r="FP515" s="187" t="s">
        <v>248</v>
      </c>
      <c r="FQ515" s="187" t="s">
        <v>248</v>
      </c>
      <c r="FR515" s="187" t="s">
        <v>248</v>
      </c>
      <c r="FS515" s="186">
        <v>2</v>
      </c>
      <c r="FT515" s="186">
        <v>2</v>
      </c>
      <c r="FU515" s="186">
        <v>1</v>
      </c>
      <c r="FV515" s="186">
        <v>1</v>
      </c>
      <c r="FW515" s="186">
        <v>1</v>
      </c>
      <c r="FX515" s="186">
        <v>2</v>
      </c>
      <c r="FY515" s="186">
        <v>2</v>
      </c>
      <c r="FZ515" s="186">
        <v>2</v>
      </c>
      <c r="GA515" s="186" t="s">
        <v>248</v>
      </c>
      <c r="GB515" s="186" t="s">
        <v>248</v>
      </c>
      <c r="GC515" s="186">
        <v>2</v>
      </c>
      <c r="GD515" s="186">
        <v>1</v>
      </c>
      <c r="GE515" s="186" t="s">
        <v>248</v>
      </c>
      <c r="GF515" s="186" t="s">
        <v>248</v>
      </c>
      <c r="GG515" s="186" t="s">
        <v>248</v>
      </c>
      <c r="GH515" s="186" t="s">
        <v>248</v>
      </c>
      <c r="GI515" s="186" t="s">
        <v>248</v>
      </c>
      <c r="GJ515" s="186" t="s">
        <v>248</v>
      </c>
      <c r="GK515" s="186" t="s">
        <v>248</v>
      </c>
      <c r="GL515" s="186" t="s">
        <v>248</v>
      </c>
      <c r="GM515" s="186" t="s">
        <v>248</v>
      </c>
      <c r="GN515" s="186" t="s">
        <v>248</v>
      </c>
      <c r="GO515" s="186" t="s">
        <v>248</v>
      </c>
      <c r="GP515" s="186" t="s">
        <v>248</v>
      </c>
      <c r="GQ515" s="186" t="s">
        <v>248</v>
      </c>
      <c r="GR515" s="186" t="s">
        <v>248</v>
      </c>
      <c r="GS515" s="186" t="s">
        <v>248</v>
      </c>
      <c r="GT515" s="186" t="s">
        <v>248</v>
      </c>
      <c r="GU515" s="186" t="s">
        <v>248</v>
      </c>
      <c r="GV515" s="186" t="s">
        <v>248</v>
      </c>
      <c r="GW515" s="186" t="s">
        <v>248</v>
      </c>
      <c r="GX515" s="186" t="s">
        <v>248</v>
      </c>
      <c r="GY515" s="186" t="s">
        <v>248</v>
      </c>
      <c r="GZ515" s="261" t="s">
        <v>248</v>
      </c>
      <c r="HA515" s="261" t="s">
        <v>248</v>
      </c>
      <c r="HB515" s="188">
        <f t="shared" ref="HB515" si="597">SUM(G515:GE515)</f>
        <v>43</v>
      </c>
    </row>
    <row r="516" spans="1:210" ht="24.9" customHeight="1" thickBot="1" x14ac:dyDescent="0.35">
      <c r="A516" s="108" t="str">
        <f t="shared" ref="A516" si="598">A515</f>
        <v>Prod.-Q-3</v>
      </c>
      <c r="B516" s="108" t="str">
        <f t="shared" ref="B516" si="599">B515</f>
        <v>Pracownik Produkcji</v>
      </c>
      <c r="C516" s="108" t="str">
        <f t="shared" ref="C516" si="600">C515</f>
        <v>PB</v>
      </c>
      <c r="D516" s="108">
        <f t="shared" ref="D516" si="601">D515</f>
        <v>495</v>
      </c>
      <c r="E516" s="395"/>
      <c r="F516" s="189" t="s">
        <v>375</v>
      </c>
      <c r="G516" s="192">
        <f>IF(INDEX(tab_MinKomp[Przepisy BHP / BHP Vorschriften],MATCH($B515,tab_MinKomp[[Stanowisko / Position ]:[Stanowisko / Position ]],0))="n/a","n/a",G515-INDEX(tab_MinKomp[Przepisy BHP / BHP Vorschriften],MATCH($B515,tab_MinKomp[[Stanowisko / Position ]:[Stanowisko / Position ]],0)))</f>
        <v>0</v>
      </c>
      <c r="H516" s="193">
        <f>IF(INDEX(tab_MinKomp[Przepisy PPOŻ / Brandschutzbestimmungen],MATCH($B515,tab_MinKomp[[Stanowisko / Position ]:[Stanowisko / Position ]],0))="n/a","n/a",H515-INDEX(tab_MinKomp[Przepisy PPOŻ / Brandschutzbestimmungen],MATCH($B515,tab_MinKomp[[Stanowisko / Position ]:[Stanowisko / Position ]],0)))</f>
        <v>0</v>
      </c>
      <c r="I516" s="193">
        <f>IF(INDEX(tab_MinKomp[Ryzyko zawodowe na stanowiskach pracyv/ Berufliche Risiken an Arbeitsstellen],MATCH($B515,tab_MinKomp[[Stanowisko / Position ]:[Stanowisko / Position ]],0))="n/a","n/a",I515-INDEX(tab_MinKomp[Ryzyko zawodowe na stanowiskach pracyv/ Berufliche Risiken an Arbeitsstellen],MATCH($B515,tab_MinKomp[[Stanowisko / Position ]:[Stanowisko / Position ]],0)))</f>
        <v>0</v>
      </c>
      <c r="J516" s="193">
        <f>IF(INDEX(tab_MinKomp[Gospodarka substancjami niebezpiecznymi / Gefahrstoffmanagement],MATCH($B515,tab_MinKomp[[Stanowisko / Position ]:[Stanowisko / Position ]],0))="n/a","n/a",J515-INDEX(tab_MinKomp[Gospodarka substancjami niebezpiecznymi / Gefahrstoffmanagement],MATCH($B515,tab_MinKomp[[Stanowisko / Position ]:[Stanowisko / Position ]],0)))</f>
        <v>0</v>
      </c>
      <c r="K516" s="193">
        <f>IF(INDEX(tab_MinKomp[Gospodarka odpadami / Abfallwirtschaft],MATCH($B515,tab_MinKomp[[Stanowisko / Position ]:[Stanowisko / Position ]],0))="n/a","n/a",K515-INDEX(tab_MinKomp[Gospodarka odpadami / Abfallwirtschaft],MATCH($B515,tab_MinKomp[[Stanowisko / Position ]:[Stanowisko / Position ]],0)))</f>
        <v>0</v>
      </c>
      <c r="L516" s="194" t="str">
        <f>IF(INDEX(tab_MinKomp[Przepisy kodeksu pracy / Bestimmungen des Arbeitsgesetzes],MATCH($B515,tab_MinKomp[[Stanowisko / Position ]:[Stanowisko / Position ]],0))="n/a","n/a",L515-INDEX(tab_MinKomp[Przepisy kodeksu pracy / Bestimmungen des Arbeitsgesetzes],MATCH($B515,tab_MinKomp[[Stanowisko / Position ]:[Stanowisko / Position ]],0)))</f>
        <v>n/a</v>
      </c>
      <c r="M516" s="195" t="str">
        <f>IF(INDEX(tab_MinKomp[Przepisy o ub.społ. ZUS  / Sozialversicherungsvorschriften],MATCH($B515,tab_MinKomp[[Stanowisko / Position ]:[Stanowisko / Position ]],0))="n/a","n/a",M515-INDEX(tab_MinKomp[Przepisy o ub.społ. ZUS  / Sozialversicherungsvorschriften],MATCH($B515,tab_MinKomp[[Stanowisko / Position ]:[Stanowisko / Position ]],0)))</f>
        <v>n/a</v>
      </c>
      <c r="N516" s="194" t="str">
        <f>IF(INDEX(tab_MinKomp[PRZEPISY O PDOF /persönlich Einkommensteuergesetz ],MATCH($B515,tab_MinKomp[[Stanowisko / Position ]:[Stanowisko / Position ]],0))="n/a","n/a",N515-INDEX(tab_MinKomp[PRZEPISY O PDOF /persönlich Einkommensteuergesetz ],MATCH($B515,tab_MinKomp[[Stanowisko / Position ]:[Stanowisko / Position ]],0)))</f>
        <v>n/a</v>
      </c>
      <c r="O516" s="194">
        <f>IF(INDEX(tab_MinKomp[Regulamin pracy / Arbeitsordnung],MATCH($B515,tab_MinKomp[[Stanowisko / Position ]:[Stanowisko / Position ]],0))="n/a","n/a",O515-INDEX(tab_MinKomp[Regulamin pracy / Arbeitsordnung],MATCH($B515,tab_MinKomp[[Stanowisko / Position ]:[Stanowisko / Position ]],0)))</f>
        <v>0</v>
      </c>
      <c r="P516" s="194">
        <f>IF(INDEX(tab_MinKomp[Regulamin wynagradzania / Vergütungsordnung],MATCH($B515,tab_MinKomp[[Stanowisko / Position ]:[Stanowisko / Position ]],0))="n/a","n/a",P515-INDEX(tab_MinKomp[Regulamin wynagradzania / Vergütungsordnung],MATCH($B515,tab_MinKomp[[Stanowisko / Position ]:[Stanowisko / Position ]],0)))</f>
        <v>0</v>
      </c>
      <c r="Q516" s="194" t="str">
        <f>IF(INDEX(tab_MinKomp[System R2PŁATNIK PRO: Płace / Lohnabrechnung],MATCH($B515,tab_MinKomp[[Stanowisko / Position ]:[Stanowisko / Position ]],0))="n/a","n/a",Q515-INDEX(tab_MinKomp[System R2PŁATNIK PRO: Płace / Lohnabrechnung],MATCH($B515,tab_MinKomp[[Stanowisko / Position ]:[Stanowisko / Position ]],0)))</f>
        <v>n/a</v>
      </c>
      <c r="R516" s="194" t="str">
        <f>IF(INDEX(tab_MinKomp[SystemR2PŁATNIK PRO: KADRY / Personaldaten],MATCH($B515,tab_MinKomp[[Stanowisko / Position ]:[Stanowisko / Position ]],0))="n/a","n/a",R515-INDEX(tab_MinKomp[SystemR2PŁATNIK PRO: KADRY / Personaldaten],MATCH($B515,tab_MinKomp[[Stanowisko / Position ]:[Stanowisko / Position ]],0)))</f>
        <v>n/a</v>
      </c>
      <c r="S516" s="194" t="str">
        <f>IF(INDEX(tab_MinKomp[SYSTEM R2PŁATNIK PRO: zarządzanie pracownikami / Arbeitsverwaltung],MATCH($B515,tab_MinKomp[[Stanowisko / Position ]:[Stanowisko / Position ]],0))="n/a","n/a",S515-INDEX(tab_MinKomp[SYSTEM R2PŁATNIK PRO: zarządzanie pracownikami / Arbeitsverwaltung],MATCH($B515,tab_MinKomp[[Stanowisko / Position ]:[Stanowisko / Position ]],0)))</f>
        <v>n/a</v>
      </c>
      <c r="T516" s="194" t="str">
        <f>IF(INDEX(tab_MinKomp[Doradztwo, wsparcie personalne / Personalberatung und Unterstützung],MATCH($B515,tab_MinKomp[[Stanowisko / Position ]:[Stanowisko / Position ]],0))="n/a","n/a",T515-INDEX(tab_MinKomp[Doradztwo, wsparcie personalne / Personalberatung und Unterstützung],MATCH($B515,tab_MinKomp[[Stanowisko / Position ]:[Stanowisko / Position ]],0)))</f>
        <v>n/a</v>
      </c>
      <c r="U516" s="194" t="str">
        <f>IF(INDEX(tab_MinKomp[Przepisy o podatku VAT / MwSt.- Gesetz],MATCH($B515,tab_MinKomp[[Stanowisko / Position ]:[Stanowisko / Position ]],0))="n/a","n/a",U515-INDEX(tab_MinKomp[Przepisy o podatku VAT / MwSt.- Gesetz],MATCH($B515,tab_MinKomp[[Stanowisko / Position ]:[Stanowisko / Position ]],0)))</f>
        <v>n/a</v>
      </c>
      <c r="V516" s="194" t="str">
        <f>IF(INDEX(tab_MinKomp[PrzepisyPDOP / geschäftlich Einkommensteuergesetz],MATCH($B515,tab_MinKomp[[Stanowisko / Position ]:[Stanowisko / Position ]],0))="n/a","n/a",V515-INDEX(tab_MinKomp[PrzepisyPDOP / geschäftlich Einkommensteuergesetz],MATCH($B515,tab_MinKomp[[Stanowisko / Position ]:[Stanowisko / Position ]],0)))</f>
        <v>n/a</v>
      </c>
      <c r="W516" s="194" t="str">
        <f>IF(INDEX(tab_MinKomp[System BAAN / FINANSE (FIBU)],MATCH($B515,tab_MinKomp[[Stanowisko / Position ]:[Stanowisko / Position ]],0))="n/a","n/a",W515-INDEX(tab_MinKomp[System BAAN / FINANSE (FIBU)],MATCH($B515,tab_MinKomp[[Stanowisko / Position ]:[Stanowisko / Position ]],0)))</f>
        <v>n/a</v>
      </c>
      <c r="X516" s="194" t="str">
        <f>IF(INDEX(tab_MinKomp[Systemy pomocnicze / Hilfssysteme(STOCKPROGRAM, KALK2000 etc.)],MATCH($B515,tab_MinKomp[[Stanowisko / Position ]:[Stanowisko / Position ]],0))="n/a","n/a",X515-INDEX(tab_MinKomp[Systemy pomocnicze / Hilfssysteme(STOCKPROGRAM, KALK2000 etc.)],MATCH($B515,tab_MinKomp[[Stanowisko / Position ]:[Stanowisko / Position ]],0)))</f>
        <v>n/a</v>
      </c>
      <c r="Y516" s="194" t="str">
        <f>IF(INDEX(tab_MinKomp[Polityka rachunkowości / Buchführungspolitik],MATCH($B515,tab_MinKomp[[Stanowisko / Position ]:[Stanowisko / Position ]],0))="n/a","n/a",Y515-INDEX(tab_MinKomp[Polityka rachunkowości / Buchführungspolitik],MATCH($B515,tab_MinKomp[[Stanowisko / Position ]:[Stanowisko / Position ]],0)))</f>
        <v>n/a</v>
      </c>
      <c r="Z516" s="194" t="str">
        <f>IF(INDEX(tab_MinKomp[Ustawa o rachunkowości / Rechnungslegungsgesetz],MATCH($B515,tab_MinKomp[[Stanowisko / Position ]:[Stanowisko / Position ]],0))="n/a","n/a",Z515-INDEX(tab_MinKomp[Ustawa o rachunkowości / Rechnungslegungsgesetz],MATCH($B515,tab_MinKomp[[Stanowisko / Position ]:[Stanowisko / Position ]],0)))</f>
        <v>n/a</v>
      </c>
      <c r="AA516" s="194" t="str">
        <f>IF(INDEX(tab_MinKomp[WORKFLOW - TS-100],MATCH($B515,tab_MinKomp[[Stanowisko / Position ]:[Stanowisko / Position ]],0))="n/a","n/a",AA515-INDEX(tab_MinKomp[WORKFLOW - TS-100],MATCH($B515,tab_MinKomp[[Stanowisko / Position ]:[Stanowisko / Position ]],0)))</f>
        <v>n/a</v>
      </c>
      <c r="AB516" s="194" t="str">
        <f>IF(INDEX(tab_MinKomp[WORKFLOW - SFMS],MATCH($B515,tab_MinKomp[[Stanowisko / Position ]:[Stanowisko / Position ]],0))="n/a","n/a",AB515-INDEX(tab_MinKomp[WORKFLOW - SFMS],MATCH($B515,tab_MinKomp[[Stanowisko / Position ]:[Stanowisko / Position ]],0)))</f>
        <v>n/a</v>
      </c>
      <c r="AC516" s="194" t="str">
        <f>IF(INDEX(tab_MinKomp[System ISO 9001:2015],MATCH($B515,tab_MinKomp[[Stanowisko / Position ]:[Stanowisko / Position ]],0))="n/a","n/a",AC515-INDEX(tab_MinKomp[System ISO 9001:2015],MATCH($B515,tab_MinKomp[[Stanowisko / Position ]:[Stanowisko / Position ]],0)))</f>
        <v>n/a</v>
      </c>
      <c r="AD516" s="194" t="str">
        <f>IF(INDEX(tab_MinKomp[System ISO 9001:2015],MATCH($B515,tab_MinKomp[[Stanowisko / Position ]:[Stanowisko / Position ]],0))="n/a","n/a",AD515-INDEX(tab_MinKomp[System ISO 9001:2015],MATCH($B515,tab_MinKomp[[Stanowisko / Position ]:[Stanowisko / Position ]],0)))</f>
        <v>n/a</v>
      </c>
      <c r="AE516" s="194" t="str">
        <f>IF(INDEX(tab_MinKomp[System ISO 9001:2015],MATCH($B515,tab_MinKomp[[Stanowisko / Position ]:[Stanowisko / Position ]],0))="n/a","n/a",AE515-INDEX(tab_MinKomp[System ISO 9001:2015],MATCH($B515,tab_MinKomp[[Stanowisko / Position ]:[Stanowisko / Position ]],0)))</f>
        <v>n/a</v>
      </c>
      <c r="AF516" s="194" t="str">
        <f>IF(INDEX(tab_MinKomp[System ISO 9001:2015],MATCH($B515,tab_MinKomp[[Stanowisko / Position ]:[Stanowisko / Position ]],0))="n/a","n/a",AF515-INDEX(tab_MinKomp[System ISO 9001:2015],MATCH($B515,tab_MinKomp[[Stanowisko / Position ]:[Stanowisko / Position ]],0)))</f>
        <v>n/a</v>
      </c>
      <c r="AG516" s="194" t="str">
        <f>IF(INDEX(tab_MinKomp[Wymagania VDA 6.3 Process / Forderungen],MATCH($B515,tab_MinKomp[[Stanowisko / Position ]:[Stanowisko / Position ]],0))="n/a","n/a",AG515-INDEX(tab_MinKomp[Wymagania VDA 6.3 Process / Forderungen],MATCH($B515,tab_MinKomp[[Stanowisko / Position ]:[Stanowisko / Position ]],0)))</f>
        <v>n/a</v>
      </c>
      <c r="AH516" s="194" t="str">
        <f>IF(INDEX(tab_MinKomp[Wymagania VDA 6.5 Product / Forderungen],MATCH($B515,tab_MinKomp[[Stanowisko / Position ]:[Stanowisko / Position ]],0))="n/a","n/a",AH515-INDEX(tab_MinKomp[Wymagania VDA 6.5 Product / Forderungen],MATCH($B515,tab_MinKomp[[Stanowisko / Position ]:[Stanowisko / Position ]],0)))</f>
        <v>n/a</v>
      </c>
      <c r="AI516" s="194" t="str">
        <f>IF(INDEX(tab_MinKomp[System ISO 9001:2015],MATCH($B515,tab_MinKomp[[Stanowisko / Position ]:[Stanowisko / Position ]],0))="n/a","n/a",AI515-INDEX(tab_MinKomp[System ISO 9001:2015],MATCH($B515,tab_MinKomp[[Stanowisko / Position ]:[Stanowisko / Position ]],0)))</f>
        <v>n/a</v>
      </c>
      <c r="AJ516" s="194" t="str">
        <f>IF(INDEX(tab_MinKomp[Auditor systemu ISO 17021:2018],MATCH($B515,tab_MinKomp[[Stanowisko / Position ]:[Stanowisko / Position ]],0))="n/a","n/a",AJ515-INDEX(tab_MinKomp[Auditor systemu ISO 17021:2018],MATCH($B515,tab_MinKomp[[Stanowisko / Position ]:[Stanowisko / Position ]],0)))</f>
        <v>n/a</v>
      </c>
      <c r="AK516" s="194" t="str">
        <f>IF(INDEX(tab_MinKomp[Pełnomocnik systemu / Systemvertreter],MATCH($B515,tab_MinKomp[[Stanowisko / Position ]:[Stanowisko / Position ]],0))="n/a","n/a",AK515-INDEX(tab_MinKomp[Pełnomocnik systemu / Systemvertreter],MATCH($B515,tab_MinKomp[[Stanowisko / Position ]:[Stanowisko / Position ]],0)))</f>
        <v>n/a</v>
      </c>
      <c r="AL516" s="194">
        <f>IF(INDEX(tab_MinKomp[Polityka Etyczna - Compliance],MATCH($B515,tab_MinKomp[[Stanowisko / Position ]:[Stanowisko / Position ]],0))="n/a","n/a",AL515-INDEX(tab_MinKomp[Polityka Etyczna - Compliance],MATCH($B515,tab_MinKomp[[Stanowisko / Position ]:[Stanowisko / Position ]],0)))</f>
        <v>0</v>
      </c>
      <c r="AM516" s="194" t="str">
        <f>IF(INDEX(tab_MinKomp[WDRAŻANIE NOWYCH PROJEKTÓW/ PROCEDURA CTM],MATCH($B515,tab_MinKomp[[Stanowisko / Position ]:[Stanowisko / Position ]],0))="n/a","n/a",AM515-INDEX(tab_MinKomp[WDRAŻANIE NOWYCH PROJEKTÓW/ PROCEDURA CTM],MATCH($B515,tab_MinKomp[[Stanowisko / Position ]:[Stanowisko / Position ]],0)))</f>
        <v>n/a</v>
      </c>
      <c r="AN516" s="194" t="str">
        <f>IF(INDEX(tab_MinKomp[KAMIENIE MILOWE MSL/PIFF],MATCH($B515,tab_MinKomp[[Stanowisko / Position ]:[Stanowisko / Position ]],0))="n/a","n/a",AN515-INDEX(tab_MinKomp[KAMIENIE MILOWE MSL/PIFF],MATCH($B515,tab_MinKomp[[Stanowisko / Position ]:[Stanowisko / Position ]],0)))</f>
        <v>n/a</v>
      </c>
      <c r="AO516" s="194">
        <f>IF(INDEX(tab_MinKomp[CP],MATCH($B515,tab_MinKomp[[Stanowisko / Position ]:[Stanowisko / Position ]],0))="n/a","n/a",AO515-INDEX(tab_MinKomp[CP],MATCH($B515,tab_MinKomp[[Stanowisko / Position ]:[Stanowisko / Position ]],0)))</f>
        <v>0</v>
      </c>
      <c r="AP516" s="194" t="str">
        <f>IF(INDEX(tab_MinKomp[FMEA],MATCH($B515,tab_MinKomp[[Stanowisko / Position ]:[Stanowisko / Position ]],0))="n/a","n/a",AP515-INDEX(tab_MinKomp[FMEA],MATCH($B515,tab_MinKomp[[Stanowisko / Position ]:[Stanowisko / Position ]],0)))</f>
        <v>n/a</v>
      </c>
      <c r="AQ516" s="194">
        <f>IF(INDEX(tab_MinKomp[FLOW CHART],MATCH($B515,tab_MinKomp[[Stanowisko / Position ]:[Stanowisko / Position ]],0))="n/a","n/a",AQ515-INDEX(tab_MinKomp[FLOW CHART],MATCH($B515,tab_MinKomp[[Stanowisko / Position ]:[Stanowisko / Position ]],0)))</f>
        <v>0</v>
      </c>
      <c r="AR516" s="194" t="str">
        <f>IF(INDEX(tab_MinKomp[APQP],MATCH($B515,tab_MinKomp[[Stanowisko / Position ]:[Stanowisko / Position ]],0))="n/a","n/a",AR515-INDEX(tab_MinKomp[APQP],MATCH($B515,tab_MinKomp[[Stanowisko / Position ]:[Stanowisko / Position ]],0)))</f>
        <v>n/a</v>
      </c>
      <c r="AS516" s="194" t="str">
        <f>IF(INDEX(tab_MinKomp[MSA],MATCH($B515,tab_MinKomp[[Stanowisko / Position ]:[Stanowisko / Position ]],0))="n/a","n/a",AS515-INDEX(tab_MinKomp[MSA],MATCH($B515,tab_MinKomp[[Stanowisko / Position ]:[Stanowisko / Position ]],0)))</f>
        <v>n/a</v>
      </c>
      <c r="AT516" s="194" t="str">
        <f>IF(INDEX(tab_MinKomp[SPC],MATCH($B515,tab_MinKomp[[Stanowisko / Position ]:[Stanowisko / Position ]],0))="n/a","n/a",AT515-INDEX(tab_MinKomp[SPC],MATCH($B515,tab_MinKomp[[Stanowisko / Position ]:[Stanowisko / Position ]],0)))</f>
        <v>n/a</v>
      </c>
      <c r="AU516" s="194" t="str">
        <f>IF(INDEX(tab_MinKomp[CSR (SPECYFICZNE WYMAGANIA KLIENTA)],MATCH($B515,tab_MinKomp[[Stanowisko / Position ]:[Stanowisko / Position ]],0))="n/a","n/a",AU515-INDEX(tab_MinKomp[CSR (SPECYFICZNE WYMAGANIA KLIENTA)],MATCH($B515,tab_MinKomp[[Stanowisko / Position ]:[Stanowisko / Position ]],0)))</f>
        <v>n/a</v>
      </c>
      <c r="AV516" s="194">
        <f>IF(INDEX(tab_MinKomp[5S],MATCH($B515,tab_MinKomp[[Stanowisko / Position ]:[Stanowisko / Position ]],0))="n/a","n/a",AV515-INDEX(tab_MinKomp[5S],MATCH($B515,tab_MinKomp[[Stanowisko / Position ]:[Stanowisko / Position ]],0)))</f>
        <v>0</v>
      </c>
      <c r="AW516" s="194">
        <f>IF(INDEX(tab_MinKomp[LEAN MANAGEMENT],MATCH($B515,tab_MinKomp[[Stanowisko / Position ]:[Stanowisko / Position ]],0))="n/a","n/a",AW515-INDEX(tab_MinKomp[LEAN MANAGEMENT],MATCH($B515,tab_MinKomp[[Stanowisko / Position ]:[Stanowisko / Position ]],0)))</f>
        <v>0</v>
      </c>
      <c r="AX516" s="194" t="str">
        <f>IF(INDEX(tab_MinKomp[5R],MATCH($B515,tab_MinKomp[[Stanowisko / Position ]:[Stanowisko / Position ]],0))="n/a","n/a",AX515-INDEX(tab_MinKomp[5R],MATCH($B515,tab_MinKomp[[Stanowisko / Position ]:[Stanowisko / Position ]],0)))</f>
        <v>n/a</v>
      </c>
      <c r="AY516" s="194" t="str">
        <f>IF(INDEX(tab_MinKomp[Six Sigma],MATCH($B515,tab_MinKomp[[Stanowisko / Position ]:[Stanowisko / Position ]],0))="n/a","n/a",AY515-INDEX(tab_MinKomp[Six Sigma],MATCH($B515,tab_MinKomp[[Stanowisko / Position ]:[Stanowisko / Position ]],0)))</f>
        <v>n/a</v>
      </c>
      <c r="AZ516" s="194" t="str">
        <f>IF(INDEX(tab_MinKomp[System BAAN / Distribution &amp; Supply Chain],MATCH($B515,tab_MinKomp[[Stanowisko / Position ]:[Stanowisko / Position ]],0))="n/a","n/a",AZ515-INDEX(tab_MinKomp[System BAAN / Distribution &amp; Supply Chain],MATCH($B515,tab_MinKomp[[Stanowisko / Position ]:[Stanowisko / Position ]],0)))</f>
        <v>n/a</v>
      </c>
      <c r="BA516" s="194" t="str">
        <f>IF(INDEX(tab_MinKomp[Gospodarka magazynowa / Lagerverwaltung],MATCH($B515,tab_MinKomp[[Stanowisko / Position ]:[Stanowisko / Position ]],0))="n/a","n/a",BA515-INDEX(tab_MinKomp[Gospodarka magazynowa / Lagerverwaltung],MATCH($B515,tab_MinKomp[[Stanowisko / Position ]:[Stanowisko / Position ]],0)))</f>
        <v>n/a</v>
      </c>
      <c r="BB516" s="194" t="str">
        <f>IF(INDEX(tab_MinKomp[Inwentaryzacja - organizacja i przebieg / Inventurprozess],MATCH($B515,tab_MinKomp[[Stanowisko / Position ]:[Stanowisko / Position ]],0))="n/a","n/a",BB515-INDEX(tab_MinKomp[Inwentaryzacja - organizacja i przebieg / Inventurprozess],MATCH($B515,tab_MinKomp[[Stanowisko / Position ]:[Stanowisko / Position ]],0)))</f>
        <v>n/a</v>
      </c>
      <c r="BC516" s="194" t="str">
        <f>IF(INDEX(tab_MinKomp[Organizacja dostaw / Versorgungsorganisation],MATCH($B515,tab_MinKomp[[Stanowisko / Position ]:[Stanowisko / Position ]],0))="n/a","n/a",BC515-INDEX(tab_MinKomp[Organizacja dostaw / Versorgungsorganisation],MATCH($B515,tab_MinKomp[[Stanowisko / Position ]:[Stanowisko / Position ]],0)))</f>
        <v>n/a</v>
      </c>
      <c r="BD516" s="194" t="str">
        <f>IF(INDEX(tab_MinKomp[Organizacja wysyłek / Organisation von Lieferungen],MATCH($B515,tab_MinKomp[[Stanowisko / Position ]:[Stanowisko / Position ]],0))="n/a","n/a",BD515-INDEX(tab_MinKomp[Organizacja wysyłek / Organisation von Lieferungen],MATCH($B515,tab_MinKomp[[Stanowisko / Position ]:[Stanowisko / Position ]],0)))</f>
        <v>n/a</v>
      </c>
      <c r="BE516" s="194" t="str">
        <f>IF(INDEX(tab_MinKomp[Analiza magazynowa - Program Polen.mdb / Inventuranalyse],MATCH($B515,tab_MinKomp[[Stanowisko / Position ]:[Stanowisko / Position ]],0))="n/a","n/a",BE515-INDEX(tab_MinKomp[Analiza magazynowa - Program Polen.mdb / Inventuranalyse],MATCH($B515,tab_MinKomp[[Stanowisko / Position ]:[Stanowisko / Position ]],0)))</f>
        <v>n/a</v>
      </c>
      <c r="BF516" s="190" t="str">
        <f>IF(INDEX(tab_MinKomp[MMOG (Materials Management Operations Guidelines)],MATCH($B515,tab_MinKomp[[Stanowisko / Position ]:[Stanowisko / Position ]],0))="n/a","n/a",BF515-INDEX(tab_MinKomp[MMOG (Materials Management Operations Guidelines)],MATCH($B515,tab_MinKomp[[Stanowisko / Position ]:[Stanowisko / Position ]],0)))</f>
        <v>n/a</v>
      </c>
      <c r="BG516" s="190" t="str">
        <f>IF(INDEX(tab_MinKomp[GPP],MATCH($B515,tab_MinKomp[[Stanowisko / Position ]:[Stanowisko / Position ]],0))="n/a","n/a",BG515-INDEX(tab_MinKomp[GPP],MATCH($B515,tab_MinKomp[[Stanowisko / Position ]:[Stanowisko / Position ]],0)))</f>
        <v>n/a</v>
      </c>
      <c r="BH516" s="190" t="str">
        <f>IF(INDEX(tab_MinKomp[AIAG (Automotive Industry Action Group)],MATCH($B515,tab_MinKomp[[Stanowisko / Position ]:[Stanowisko / Position ]],0))="n/a","n/a",BH515-INDEX(tab_MinKomp[AIAG (Automotive Industry Action Group)],MATCH($B515,tab_MinKomp[[Stanowisko / Position ]:[Stanowisko / Position ]],0)))</f>
        <v>n/a</v>
      </c>
      <c r="BI516" s="190" t="str">
        <f>IF(INDEX(tab_MinKomp[Super-G disputes],MATCH($B515,tab_MinKomp[[Stanowisko / Position ]:[Stanowisko / Position ]],0))="n/a","n/a",BI515-INDEX(tab_MinKomp[Super-G disputes],MATCH($B515,tab_MinKomp[[Stanowisko / Position ]:[Stanowisko / Position ]],0)))</f>
        <v>n/a</v>
      </c>
      <c r="BJ516" s="190" t="str">
        <f>IF(INDEX(tab_MinKomp[CMMS3/eDDL (Direct Data Link)],MATCH($B515,tab_MinKomp[[Stanowisko / Position ]:[Stanowisko / Position ]],0))="n/a","n/a",BJ515-INDEX(tab_MinKomp[CMMS3/eDDL (Direct Data Link)],MATCH($B515,tab_MinKomp[[Stanowisko / Position ]:[Stanowisko / Position ]],0)))</f>
        <v>n/a</v>
      </c>
      <c r="BK516" s="190" t="str">
        <f>IF(INDEX(tab_MinKomp[MP&amp;L (Material Planning and Logistics)],MATCH($B515,tab_MinKomp[[Stanowisko / Position ]:[Stanowisko / Position ]],0))="n/a","n/a",BK515-INDEX(tab_MinKomp[MP&amp;L (Material Planning and Logistics)],MATCH($B515,tab_MinKomp[[Stanowisko / Position ]:[Stanowisko / Position ]],0)))</f>
        <v>n/a</v>
      </c>
      <c r="BL516" s="190" t="str">
        <f>IF(INDEX(tab_MinKomp[Supplier delivery rating],MATCH($B515,tab_MinKomp[[Stanowisko / Position ]:[Stanowisko / Position ]],0))="n/a","n/a",BL515-INDEX(tab_MinKomp[Supplier delivery rating],MATCH($B515,tab_MinKomp[[Stanowisko / Position ]:[Stanowisko / Position ]],0)))</f>
        <v>n/a</v>
      </c>
      <c r="BM516" s="194" t="str">
        <f>IF(INDEX(tab_MinKomp[Obsługa maszyn KVT / KVT Maschinenbedienung],MATCH($B515,tab_MinKomp[[Stanowisko / Position ]:[Stanowisko / Position ]],0))="n/a","n/a",BM515-INDEX(tab_MinKomp[Obsługa maszyn KVT / KVT Maschinenbedienung],MATCH($B515,tab_MinKomp[[Stanowisko / Position ]:[Stanowisko / Position ]],0)))</f>
        <v>n/a</v>
      </c>
      <c r="BN516" s="194" t="str">
        <f>IF(INDEX(tab_MinKomp[Obsługa maszyn KVT / KVT Maschinenbedienung],MATCH($B515,tab_MinKomp[[Stanowisko / Position ]:[Stanowisko / Position ]],0))="n/a","n/a",BN515-INDEX(tab_MinKomp[Obsługa maszyn KVT / KVT Maschinenbedienung],MATCH($B515,tab_MinKomp[[Stanowisko / Position ]:[Stanowisko / Position ]],0)))</f>
        <v>n/a</v>
      </c>
      <c r="BO516" s="194" t="str">
        <f>IF(INDEX(tab_MinKomp[Obsługa maszyn KVT / KVT Maschinenbedienung],MATCH($B515,tab_MinKomp[[Stanowisko / Position ]:[Stanowisko / Position ]],0))="n/a","n/a",BO515-INDEX(tab_MinKomp[Obsługa maszyn KVT / KVT Maschinenbedienung],MATCH($B515,tab_MinKomp[[Stanowisko / Position ]:[Stanowisko / Position ]],0)))</f>
        <v>n/a</v>
      </c>
      <c r="BP516" s="194">
        <f>IF(INDEX(tab_MinKomp[Obsługa maszyn Novapax / Novapax Maschinenbedienung],MATCH($B515,tab_MinKomp[[Stanowisko / Position ]:[Stanowisko / Position ]],0))="n/a","n/a",BP515-INDEX(tab_MinKomp[Obsługa maszyn Novapax / Novapax Maschinenbedienung],MATCH($B515,tab_MinKomp[[Stanowisko / Position ]:[Stanowisko / Position ]],0)))</f>
        <v>0</v>
      </c>
      <c r="BQ516" s="194" t="str">
        <f>IF(INDEX(tab_MinKomp[Obsługa maszyn Piovan / Piovan Maschinenbedienung],MATCH($B515,tab_MinKomp[[Stanowisko / Position ]:[Stanowisko / Position ]],0))="n/a","n/a",BQ515-INDEX(tab_MinKomp[Obsługa maszyn Piovan / Piovan Maschinenbedienung],MATCH($B515,tab_MinKomp[[Stanowisko / Position ]:[Stanowisko / Position ]],0)))</f>
        <v>n/a</v>
      </c>
      <c r="BR516" s="194">
        <f>IF(INDEX(tab_MinKomp[Eliminacja awarii / Beseitigung von Ausfällen],MATCH($B515,tab_MinKomp[[Stanowisko / Position ]:[Stanowisko / Position ]],0))="n/a","n/a",BR515-INDEX(tab_MinKomp[Eliminacja awarii / Beseitigung von Ausfällen],MATCH($B515,tab_MinKomp[[Stanowisko / Position ]:[Stanowisko / Position ]],0)))</f>
        <v>0</v>
      </c>
      <c r="BS516" s="194" t="str">
        <f>IF(INDEX(tab_MinKomp[Obsługa maszyn Piovan / Piovan Maschinenbedienung],MATCH($B515,tab_MinKomp[[Stanowisko / Position ]:[Stanowisko / Position ]],0))="n/a","n/a",BS515-INDEX(tab_MinKomp[Obsługa maszyn Piovan / Piovan Maschinenbedienung],MATCH($B515,tab_MinKomp[[Stanowisko / Position ]:[Stanowisko / Position ]],0)))</f>
        <v>n/a</v>
      </c>
      <c r="BT516" s="194" t="str">
        <f>IF(INDEX(tab_MinKomp[Obsługa maszyn Piovan / Piovan Maschinenbedienung],MATCH($B515,tab_MinKomp[[Stanowisko / Position ]:[Stanowisko / Position ]],0))="n/a","n/a",BT515-INDEX(tab_MinKomp[Obsługa maszyn Piovan / Piovan Maschinenbedienung],MATCH($B515,tab_MinKomp[[Stanowisko / Position ]:[Stanowisko / Position ]],0)))</f>
        <v>n/a</v>
      </c>
      <c r="BU516" s="194" t="str">
        <f>IF(INDEX(tab_MinKomp[Obsługa maszyn Piovan / Piovan Maschinenbedienung],MATCH($B515,tab_MinKomp[[Stanowisko / Position ]:[Stanowisko / Position ]],0))="n/a","n/a",BU515-INDEX(tab_MinKomp[Obsługa maszyn Piovan / Piovan Maschinenbedienung],MATCH($B515,tab_MinKomp[[Stanowisko / Position ]:[Stanowisko / Position ]],0)))</f>
        <v>n/a</v>
      </c>
      <c r="BV516" s="194" t="str">
        <f>IF(INDEX(tab_MinKomp[Obsługa maszyn Piovan / Piovan Maschinenbedienung],MATCH($B515,tab_MinKomp[[Stanowisko / Position ]:[Stanowisko / Position ]],0))="n/a","n/a",BV515-INDEX(tab_MinKomp[Obsługa maszyn Piovan / Piovan Maschinenbedienung],MATCH($B515,tab_MinKomp[[Stanowisko / Position ]:[Stanowisko / Position ]],0)))</f>
        <v>n/a</v>
      </c>
      <c r="BW516" s="194" t="str">
        <f>IF(INDEX(tab_MinKomp[Obsługa maszyn Piovan / Piovan Maschinenbedienung],MATCH($B515,tab_MinKomp[[Stanowisko / Position ]:[Stanowisko / Position ]],0))="n/a","n/a",BW515-INDEX(tab_MinKomp[Obsługa maszyn Piovan / Piovan Maschinenbedienung],MATCH($B515,tab_MinKomp[[Stanowisko / Position ]:[Stanowisko / Position ]],0)))</f>
        <v>n/a</v>
      </c>
      <c r="BX516" s="194" t="str">
        <f>IF(INDEX(tab_MinKomp[Obsługa maszyn Piovan / Piovan Maschinenbedienung],MATCH($B515,tab_MinKomp[[Stanowisko / Position ]:[Stanowisko / Position ]],0))="n/a","n/a",BX515-INDEX(tab_MinKomp[Obsługa maszyn Piovan / Piovan Maschinenbedienung],MATCH($B515,tab_MinKomp[[Stanowisko / Position ]:[Stanowisko / Position ]],0)))</f>
        <v>n/a</v>
      </c>
      <c r="BY516" s="194" t="str">
        <f>IF(INDEX(tab_MinKomp[Obsługa maszyn Engel / Engel Maschinenbedienung],MATCH($B515,tab_MinKomp[[Stanowisko / Position ]:[Stanowisko / Position ]],0))="n/a","n/a",BY515-INDEX(tab_MinKomp[Obsługa maszyn Engel / Engel Maschinenbedienung],MATCH($B515,tab_MinKomp[[Stanowisko / Position ]:[Stanowisko / Position ]],0)))</f>
        <v>n/a</v>
      </c>
      <c r="BZ516" s="194" t="str">
        <f>IF(INDEX(tab_MinKomp[Obsługa maszyn Engel / Engel Maschinenbedienung],MATCH($B515,tab_MinKomp[[Stanowisko / Position ]:[Stanowisko / Position ]],0))="n/a","n/a",BZ515-INDEX(tab_MinKomp[Obsługa maszyn Engel / Engel Maschinenbedienung],MATCH($B515,tab_MinKomp[[Stanowisko / Position ]:[Stanowisko / Position ]],0)))</f>
        <v>n/a</v>
      </c>
      <c r="CA516" s="194">
        <f>IF(INDEX(tab_MinKomp[Eliminacja awarii / Beseitigung von Ausfällen],MATCH($B515,tab_MinKomp[[Stanowisko / Position ]:[Stanowisko / Position ]],0))="n/a","n/a",CA515-INDEX(tab_MinKomp[Eliminacja awarii / Beseitigung von Ausfällen],MATCH($B515,tab_MinKomp[[Stanowisko / Position ]:[Stanowisko / Position ]],0)))</f>
        <v>0</v>
      </c>
      <c r="CB516" s="194" t="str">
        <f>IF(INDEX(tab_MinKomp[Obsługa maszyn ASL / ASL Maschinenbedienung],MATCH($B515,tab_MinKomp[[Stanowisko / Position ]:[Stanowisko / Position ]],0))="n/a","n/a",CB515-INDEX(tab_MinKomp[Obsługa maszyn ASL / ASL Maschinenbedienung],MATCH($B515,tab_MinKomp[[Stanowisko / Position ]:[Stanowisko / Position ]],0)))</f>
        <v>n/a</v>
      </c>
      <c r="CC516" s="194">
        <f>IF(INDEX(tab_MinKomp[Obsługa maszyn Novapax / Novapax Maschinenbedienung],MATCH($B515,tab_MinKomp[[Stanowisko / Position ]:[Stanowisko / Position ]],0))="n/a","n/a",CC515-INDEX(tab_MinKomp[Obsługa maszyn Novapax / Novapax Maschinenbedienung],MATCH($B515,tab_MinKomp[[Stanowisko / Position ]:[Stanowisko / Position ]],0)))</f>
        <v>0</v>
      </c>
      <c r="CD516" s="194">
        <f>IF(INDEX(tab_MinKomp[Obsługa maszyn Novapax / Novapax Maschinenbedienung],MATCH($B515,tab_MinKomp[[Stanowisko / Position ]:[Stanowisko / Position ]],0))="n/a","n/a",CD515-INDEX(tab_MinKomp[Obsługa maszyn Novapax / Novapax Maschinenbedienung],MATCH($B515,tab_MinKomp[[Stanowisko / Position ]:[Stanowisko / Position ]],0)))</f>
        <v>0</v>
      </c>
      <c r="CE516" s="194" t="str">
        <f>IF(INDEX(tab_MinKomp[Obsługa maszyn Piovan / Piovan Maschinenbedienung],MATCH($B515,tab_MinKomp[[Stanowisko / Position ]:[Stanowisko / Position ]],0))="n/a","n/a",CE515-INDEX(tab_MinKomp[Obsługa maszyn Piovan / Piovan Maschinenbedienung],MATCH($B515,tab_MinKomp[[Stanowisko / Position ]:[Stanowisko / Position ]],0)))</f>
        <v>n/a</v>
      </c>
      <c r="CF516" s="194" t="str">
        <f>IF(INDEX(tab_MinKomp[Obsługa maszyn Piovan / Piovan Maschinenbedienung],MATCH($B515,tab_MinKomp[[Stanowisko / Position ]:[Stanowisko / Position ]],0))="n/a","n/a",CF515-INDEX(tab_MinKomp[Obsługa maszyn Piovan / Piovan Maschinenbedienung],MATCH($B515,tab_MinKomp[[Stanowisko / Position ]:[Stanowisko / Position ]],0)))</f>
        <v>n/a</v>
      </c>
      <c r="CG516" s="194">
        <f>IF(INDEX(tab_MinKomp[Eliminacja awarii / Beseitigung von Ausfällen],MATCH($B515,tab_MinKomp[[Stanowisko / Position ]:[Stanowisko / Position ]],0))="n/a","n/a",CG515-INDEX(tab_MinKomp[Eliminacja awarii / Beseitigung von Ausfällen],MATCH($B515,tab_MinKomp[[Stanowisko / Position ]:[Stanowisko / Position ]],0)))</f>
        <v>0</v>
      </c>
      <c r="CH516" s="194" t="str">
        <f>IF(INDEX(tab_MinKomp[Wymagania VDA 6.5 Product / Forderungen],MATCH($B515,tab_MinKomp[[Stanowisko / Position ]:[Stanowisko / Position ]],0))="n/a","n/a",CH515-INDEX(tab_MinKomp[Wymagania VDA 6.5 Product / Forderungen],MATCH($B515,tab_MinKomp[[Stanowisko / Position ]:[Stanowisko / Position ]],0)))</f>
        <v>n/a</v>
      </c>
      <c r="CI516" s="194" t="str">
        <f>IF(INDEX(tab_MinKomp[Wymagania VDA 6.5 Product / Forderungen],MATCH($B515,tab_MinKomp[[Stanowisko / Position ]:[Stanowisko / Position ]],0))="n/a","n/a",CI515-INDEX(tab_MinKomp[Wymagania VDA 6.5 Product / Forderungen],MATCH($B515,tab_MinKomp[[Stanowisko / Position ]:[Stanowisko / Position ]],0)))</f>
        <v>n/a</v>
      </c>
      <c r="CJ516" s="194" t="str">
        <f>IF(INDEX(tab_MinKomp[Wymagania VDA 6.5 Product / Forderungen],MATCH($B515,tab_MinKomp[[Stanowisko / Position ]:[Stanowisko / Position ]],0))="n/a","n/a",CJ515-INDEX(tab_MinKomp[Wymagania VDA 6.5 Product / Forderungen],MATCH($B515,tab_MinKomp[[Stanowisko / Position ]:[Stanowisko / Position ]],0)))</f>
        <v>n/a</v>
      </c>
      <c r="CK516" s="194" t="str">
        <f>IF(INDEX(tab_MinKomp[Wymagania VDA 6.5 Product / Forderungen],MATCH($B515,tab_MinKomp[[Stanowisko / Position ]:[Stanowisko / Position ]],0))="n/a","n/a",CK515-INDEX(tab_MinKomp[Wymagania VDA 6.5 Product / Forderungen],MATCH($B515,tab_MinKomp[[Stanowisko / Position ]:[Stanowisko / Position ]],0)))</f>
        <v>n/a</v>
      </c>
      <c r="CL516" s="194" t="str">
        <f>IF(INDEX(tab_MinKomp[Wymagania VDA 6.5 Product / Forderungen],MATCH($B515,tab_MinKomp[[Stanowisko / Position ]:[Stanowisko / Position ]],0))="n/a","n/a",CL515-INDEX(tab_MinKomp[Wymagania VDA 6.5 Product / Forderungen],MATCH($B515,tab_MinKomp[[Stanowisko / Position ]:[Stanowisko / Position ]],0)))</f>
        <v>n/a</v>
      </c>
      <c r="CM516" s="194" t="str">
        <f>IF(INDEX(tab_MinKomp[Informatyka ogólna (techniczne i systemowe) / Allgemeine IT (Technik und System)],MATCH($B515,tab_MinKomp[[Stanowisko / Position ]:[Stanowisko / Position ]],0))="n/a","n/a",CM515-INDEX(tab_MinKomp[Informatyka ogólna (techniczne i systemowe) / Allgemeine IT (Technik und System)],MATCH($B515,tab_MinKomp[[Stanowisko / Position ]:[Stanowisko / Position ]],0)))</f>
        <v>n/a</v>
      </c>
      <c r="CN516" s="194" t="str">
        <f>IF(INDEX(tab_MinKomp[Sieci komputerowe / Computernetzwerke],MATCH($B515,tab_MinKomp[[Stanowisko / Position ]:[Stanowisko / Position ]],0))="n/a","n/a",CN515-INDEX(tab_MinKomp[Sieci komputerowe / Computernetzwerke],MATCH($B515,tab_MinKomp[[Stanowisko / Position ]:[Stanowisko / Position ]],0)))</f>
        <v>n/a</v>
      </c>
      <c r="CO516" s="194" t="str">
        <f>IF(INDEX(tab_MinKomp[Hardware (komputery PC, drukarki biurowe i etykietowe, telefonia stacjonarna i mobilna) (PC, Drucker, Telefpne, Handys)],MATCH($B515,tab_MinKomp[[Stanowisko / Position ]:[Stanowisko / Position ]],0))="n/a","n/a",CO515-INDEX(tab_MinKomp[Hardware (komputery PC, drukarki biurowe i etykietowe, telefonia stacjonarna i mobilna) (PC, Drucker, Telefpne, Handys)],MATCH($B515,tab_MinKomp[[Stanowisko / Position ]:[Stanowisko / Position ]],0)))</f>
        <v>n/a</v>
      </c>
      <c r="CP516" s="194" t="str">
        <f>IF(INDEX(tab_MinKomp[Software &amp; Systems (MS Office, MS Remote Desktop)],MATCH($B515,tab_MinKomp[[Stanowisko / Position ]:[Stanowisko / Position ]],0))="n/a","n/a",CP515-INDEX(tab_MinKomp[Software &amp; Systems (MS Office, MS Remote Desktop)],MATCH($B515,tab_MinKomp[[Stanowisko / Position ]:[Stanowisko / Position ]],0)))</f>
        <v>n/a</v>
      </c>
      <c r="CQ516" s="194" t="str">
        <f>IF(INDEX(tab_MinKomp[Programowanie obiektowe (PHP) / Objektprogrammierung],MATCH($B515,tab_MinKomp[[Stanowisko / Position ]:[Stanowisko / Position ]],0))="n/a","n/a",CQ515-INDEX(tab_MinKomp[Programowanie obiektowe (PHP) / Objektprogrammierung],MATCH($B515,tab_MinKomp[[Stanowisko / Position ]:[Stanowisko / Position ]],0)))</f>
        <v>n/a</v>
      </c>
      <c r="CR516" s="194" t="str">
        <f>IF(INDEX(tab_MinKomp[Scrum],MATCH($B515,tab_MinKomp[[Stanowisko / Position ]:[Stanowisko / Position ]],0))="n/a","n/a",CR515-INDEX(tab_MinKomp[Scrum],MATCH($B515,tab_MinKomp[[Stanowisko / Position ]:[Stanowisko / Position ]],0)))</f>
        <v>n/a</v>
      </c>
      <c r="CS516" s="194" t="str">
        <f>IF(INDEX(tab_MinKomp[SQL (MySQL)],MATCH($B515,tab_MinKomp[[Stanowisko / Position ]:[Stanowisko / Position ]],0))="n/a","n/a",CS515-INDEX(tab_MinKomp[SQL (MySQL)],MATCH($B515,tab_MinKomp[[Stanowisko / Position ]:[Stanowisko / Position ]],0)))</f>
        <v>n/a</v>
      </c>
      <c r="CT516" s="194" t="str">
        <f>IF(INDEX(tab_MinKomp[Javascript],MATCH($B515,tab_MinKomp[[Stanowisko / Position ]:[Stanowisko / Position ]],0))="n/a","n/a",CT515-INDEX(tab_MinKomp[Javascript],MATCH($B515,tab_MinKomp[[Stanowisko / Position ]:[Stanowisko / Position ]],0)))</f>
        <v>n/a</v>
      </c>
      <c r="CU516" s="194" t="str">
        <f>IF(INDEX(tab_MinKomp[Joomla],MATCH($B515,tab_MinKomp[[Stanowisko / Position ]:[Stanowisko / Position ]],0))="n/a","n/a",CU515-INDEX(tab_MinKomp[Joomla],MATCH($B515,tab_MinKomp[[Stanowisko / Position ]:[Stanowisko / Position ]],0)))</f>
        <v>n/a</v>
      </c>
      <c r="CV516" s="194" t="str">
        <f>IF(INDEX(tab_MinKomp[Bash],MATCH($B515,tab_MinKomp[[Stanowisko / Position ]:[Stanowisko / Position ]],0))="n/a","n/a",CV515-INDEX(tab_MinKomp[Bash],MATCH($B515,tab_MinKomp[[Stanowisko / Position ]:[Stanowisko / Position ]],0)))</f>
        <v>n/a</v>
      </c>
      <c r="CW516" s="194">
        <f>IF(INDEX(tab_MinKomp[Systemy MES (HYDRA / SFMS)],MATCH($B515,tab_MinKomp[[Stanowisko / Position ]:[Stanowisko / Position ]],0))="n/a","n/a",CW515-INDEX(tab_MinKomp[Systemy MES (HYDRA / SFMS)],MATCH($B515,tab_MinKomp[[Stanowisko / Position ]:[Stanowisko / Position ]],0)))</f>
        <v>0</v>
      </c>
      <c r="CX516" s="194" t="str">
        <f>IF(INDEX(tab_MinKomp[HTML / CSS],MATCH($B515,tab_MinKomp[[Stanowisko / Position ]:[Stanowisko / Position ]],0))="n/a","n/a",CX515-INDEX(tab_MinKomp[HTML / CSS],MATCH($B515,tab_MinKomp[[Stanowisko / Position ]:[Stanowisko / Position ]],0)))</f>
        <v>n/a</v>
      </c>
      <c r="CY516" s="194" t="str">
        <f>IF(INDEX(tab_MinKomp[SYSTEM PR],MATCH($B515,tab_MinKomp[[Stanowisko / Position ]:[Stanowisko / Position ]],0))="n/a","n/a",CY515-INDEX(tab_MinKomp[SYSTEM PR],MATCH($B515,tab_MinKomp[[Stanowisko / Position ]:[Stanowisko / Position ]],0)))</f>
        <v>n/a</v>
      </c>
      <c r="CZ516" s="194" t="str">
        <f>IF(INDEX(tab_MinKomp[System Einkauf XP / EBA],MATCH($B515,tab_MinKomp[[Stanowisko / Position ]:[Stanowisko / Position ]],0))="n/a","n/a",CZ515-INDEX(tab_MinKomp[System Einkauf XP / EBA],MATCH($B515,tab_MinKomp[[Stanowisko / Position ]:[Stanowisko / Position ]],0)))</f>
        <v>n/a</v>
      </c>
      <c r="DA516" s="194" t="str">
        <f>IF(INDEX(tab_MinKomp[Techniki negocjacyjne / Verhandlungstechniken],MATCH($B515,tab_MinKomp[[Stanowisko / Position ]:[Stanowisko / Position ]],0))="n/a","n/a",DA515-INDEX(tab_MinKomp[Techniki negocjacyjne / Verhandlungstechniken],MATCH($B515,tab_MinKomp[[Stanowisko / Position ]:[Stanowisko / Position ]],0)))</f>
        <v>n/a</v>
      </c>
      <c r="DB516" s="194" t="str">
        <f>IF(INDEX(tab_MinKomp[Znajomość rynku branżowego / Kenntnis des Industrie Marktes],MATCH($B515,tab_MinKomp[[Stanowisko / Position ]:[Stanowisko / Position ]],0))="n/a","n/a",DB515-INDEX(tab_MinKomp[Znajomość rynku branżowego / Kenntnis des Industrie Marktes],MATCH($B515,tab_MinKomp[[Stanowisko / Position ]:[Stanowisko / Position ]],0)))</f>
        <v>n/a</v>
      </c>
      <c r="DC516" s="194" t="str">
        <f>IF(INDEX(tab_MinKomp[SUPPLIER MANAGEMENT],MATCH($B515,tab_MinKomp[[Stanowisko / Position ]:[Stanowisko / Position ]],0))="n/a","n/a",DC515-INDEX(tab_MinKomp[SUPPLIER MANAGEMENT],MATCH($B515,tab_MinKomp[[Stanowisko / Position ]:[Stanowisko / Position ]],0)))</f>
        <v>n/a</v>
      </c>
      <c r="DD516" s="194" t="str">
        <f>IF(INDEX(tab_MinKomp[SUPPLIER MANAGEMENT],MATCH($B515,tab_MinKomp[[Stanowisko / Position ]:[Stanowisko / Position ]],0))="n/a","n/a",DD515-INDEX(tab_MinKomp[SUPPLIER MANAGEMENT],MATCH($B515,tab_MinKomp[[Stanowisko / Position ]:[Stanowisko / Position ]],0)))</f>
        <v>n/a</v>
      </c>
      <c r="DE516" s="194" t="str">
        <f>IF(INDEX(tab_MinKomp[SUPPLIER MANAGEMENT],MATCH($B515,tab_MinKomp[[Stanowisko / Position ]:[Stanowisko / Position ]],0))="n/a","n/a",DE515-INDEX(tab_MinKomp[SUPPLIER MANAGEMENT],MATCH($B515,tab_MinKomp[[Stanowisko / Position ]:[Stanowisko / Position ]],0)))</f>
        <v>n/a</v>
      </c>
      <c r="DF516" s="194">
        <f>IF(INDEX(tab_MinKomp[LEAN MANAGEMENT],MATCH($B515,tab_MinKomp[[Stanowisko / Position ]:[Stanowisko / Position ]],0))="n/a","n/a",DF515-INDEX(tab_MinKomp[LEAN MANAGEMENT],MATCH($B515,tab_MinKomp[[Stanowisko / Position ]:[Stanowisko / Position ]],0)))</f>
        <v>0</v>
      </c>
      <c r="DG516" s="194" t="str">
        <f>IF(INDEX(tab_MinKomp[PPAP/PSW],MATCH($B515,tab_MinKomp[[Stanowisko / Position ]:[Stanowisko / Position ]],0))="n/a","n/a",DG515-INDEX(tab_MinKomp[PPAP/PSW],MATCH($B515,tab_MinKomp[[Stanowisko / Position ]:[Stanowisko / Position ]],0)))</f>
        <v>n/a</v>
      </c>
      <c r="DH516" s="194" t="str">
        <f>IF(INDEX(tab_MinKomp[SUPPLIER MANAGEMENT],MATCH($B515,tab_MinKomp[[Stanowisko / Position ]:[Stanowisko / Position ]],0))="n/a","n/a",DH515-INDEX(tab_MinKomp[SUPPLIER MANAGEMENT],MATCH($B515,tab_MinKomp[[Stanowisko / Position ]:[Stanowisko / Position ]],0)))</f>
        <v>n/a</v>
      </c>
      <c r="DI516" s="194" t="str">
        <f>IF(INDEX(tab_MinKomp[OBSŁUGA PORTALI KLIENTA / Kundenportale],MATCH($B515,tab_MinKomp[[Stanowisko / Position ]:[Stanowisko / Position ]],0))="n/a","n/a",DI515-INDEX(tab_MinKomp[OBSŁUGA PORTALI KLIENTA / Kundenportale],MATCH($B515,tab_MinKomp[[Stanowisko / Position ]:[Stanowisko / Position ]],0)))</f>
        <v>n/a</v>
      </c>
      <c r="DJ516" s="194" t="str">
        <f>IF(INDEX(tab_MinKomp[Obsługa systemu BABTECQ / BABTECQ System],MATCH($B515,tab_MinKomp[[Stanowisko / Position ]:[Stanowisko / Position ]],0))="n/a","n/a",DJ515-INDEX(tab_MinKomp[Obsługa systemu BABTECQ / BABTECQ System],MATCH($B515,tab_MinKomp[[Stanowisko / Position ]:[Stanowisko / Position ]],0)))</f>
        <v>n/a</v>
      </c>
      <c r="DK516" s="194" t="str">
        <f>IF(INDEX(tab_MinKomp[Rysunek techniczny / technische Zeichnung],MATCH($B515,tab_MinKomp[[Stanowisko / Position ]:[Stanowisko / Position ]],0))="n/a","n/a",DK515-INDEX(tab_MinKomp[Rysunek techniczny / technische Zeichnung],MATCH($B515,tab_MinKomp[[Stanowisko / Position ]:[Stanowisko / Position ]],0)))</f>
        <v>n/a</v>
      </c>
      <c r="DL516" s="194" t="str">
        <f>IF(INDEX(tab_MinKomp[Kalibracja / Kalibrierung],MATCH($B515,tab_MinKomp[[Stanowisko / Position ]:[Stanowisko / Position ]],0))="n/a","n/a",DL515-INDEX(tab_MinKomp[Kalibracja / Kalibrierung],MATCH($B515,tab_MinKomp[[Stanowisko / Position ]:[Stanowisko / Position ]],0)))</f>
        <v>n/a</v>
      </c>
      <c r="DM516" s="194" t="str">
        <f>IF(INDEX(tab_MinKomp[Rekwalifikacja / Requalifizierung],MATCH($B515,tab_MinKomp[[Stanowisko / Position ]:[Stanowisko / Position ]],0))="n/a","n/a",DM515-INDEX(tab_MinKomp[Rekwalifikacja / Requalifizierung],MATCH($B515,tab_MinKomp[[Stanowisko / Position ]:[Stanowisko / Position ]],0)))</f>
        <v>n/a</v>
      </c>
      <c r="DN516" s="190" t="str">
        <f>IF(INDEX(tab_MinKomp[Testy czystości / Reinheitstests],MATCH($B515,tab_MinKomp[[Stanowisko / Position ]:[Stanowisko / Position ]],0))="n/a","n/a",DN515-INDEX(tab_MinKomp[Testy czystości / Reinheitstests],MATCH($B515,tab_MinKomp[[Stanowisko / Position ]:[Stanowisko / Position ]],0)))</f>
        <v>n/a</v>
      </c>
      <c r="DO516" s="190" t="str">
        <f>IF(INDEX(tab_MinKomp[Testy czystości / Reinheitstests],MATCH($B515,tab_MinKomp[[Stanowisko / Position ]:[Stanowisko / Position ]],0))="n/a","n/a",DO515-INDEX(tab_MinKomp[Testy czystości / Reinheitstests],MATCH($B515,tab_MinKomp[[Stanowisko / Position ]:[Stanowisko / Position ]],0)))</f>
        <v>n/a</v>
      </c>
      <c r="DP516" s="190" t="str">
        <f>IF(INDEX(tab_MinKomp[Testy czystości / Reinheitstests],MATCH($B515,tab_MinKomp[[Stanowisko / Position ]:[Stanowisko / Position ]],0))="n/a","n/a",DP515-INDEX(tab_MinKomp[Testy czystości / Reinheitstests],MATCH($B515,tab_MinKomp[[Stanowisko / Position ]:[Stanowisko / Position ]],0)))</f>
        <v>n/a</v>
      </c>
      <c r="DQ516" s="190" t="str">
        <f>IF(INDEX(tab_MinKomp[Testy czystości / Reinheitstests],MATCH($B515,tab_MinKomp[[Stanowisko / Position ]:[Stanowisko / Position ]],0))="n/a","n/a",DQ515-INDEX(tab_MinKomp[Testy czystości / Reinheitstests],MATCH($B515,tab_MinKomp[[Stanowisko / Position ]:[Stanowisko / Position ]],0)))</f>
        <v>n/a</v>
      </c>
      <c r="DR516" s="190" t="str">
        <f>IF(INDEX(tab_MinKomp[Testy czystości / Reinheitstests],MATCH($B515,tab_MinKomp[[Stanowisko / Position ]:[Stanowisko / Position ]],0))="n/a","n/a",DR515-INDEX(tab_MinKomp[Testy czystości / Reinheitstests],MATCH($B515,tab_MinKomp[[Stanowisko / Position ]:[Stanowisko / Position ]],0)))</f>
        <v>n/a</v>
      </c>
      <c r="DS516" s="190" t="str">
        <f>IF(INDEX(tab_MinKomp[Testy czystości / Reinheitstests],MATCH($B515,tab_MinKomp[[Stanowisko / Position ]:[Stanowisko / Position ]],0))="n/a","n/a",DS515-INDEX(tab_MinKomp[Testy czystości / Reinheitstests],MATCH($B515,tab_MinKomp[[Stanowisko / Position ]:[Stanowisko / Position ]],0)))</f>
        <v>n/a</v>
      </c>
      <c r="DT516" s="194" t="str">
        <f>IF(INDEX(tab_MinKomp[SUPPLIER MANAGEMENT],MATCH($B515,tab_MinKomp[[Stanowisko / Position ]:[Stanowisko / Position ]],0))="n/a","n/a",DT515-INDEX(tab_MinKomp[SUPPLIER MANAGEMENT],MATCH($B515,tab_MinKomp[[Stanowisko / Position ]:[Stanowisko / Position ]],0)))</f>
        <v>n/a</v>
      </c>
      <c r="DU516" s="190" t="str">
        <f>IF(INDEX(tab_MinKomp[Testy czystości / Reinheitstests],MATCH($B515,tab_MinKomp[[Stanowisko / Position ]:[Stanowisko / Position ]],0))="n/a","n/a",DU515-INDEX(tab_MinKomp[Testy czystości / Reinheitstests],MATCH($B515,tab_MinKomp[[Stanowisko / Position ]:[Stanowisko / Position ]],0)))</f>
        <v>n/a</v>
      </c>
      <c r="DV516" s="190" t="str">
        <f>IF(INDEX(tab_MinKomp[Testy czystości / Reinheitstests],MATCH($B515,tab_MinKomp[[Stanowisko / Position ]:[Stanowisko / Position ]],0))="n/a","n/a",DV515-INDEX(tab_MinKomp[Testy czystości / Reinheitstests],MATCH($B515,tab_MinKomp[[Stanowisko / Position ]:[Stanowisko / Position ]],0)))</f>
        <v>n/a</v>
      </c>
      <c r="DW516" s="190" t="str">
        <f>IF(INDEX(tab_MinKomp[Testy czystości / Reinheitstests],MATCH($B515,tab_MinKomp[[Stanowisko / Position ]:[Stanowisko / Position ]],0))="n/a","n/a",DW515-INDEX(tab_MinKomp[Testy czystości / Reinheitstests],MATCH($B515,tab_MinKomp[[Stanowisko / Position ]:[Stanowisko / Position ]],0)))</f>
        <v>n/a</v>
      </c>
      <c r="DX516" s="190" t="str">
        <f>IF(INDEX(tab_MinKomp[Testy czystości / Reinheitstests],MATCH($B515,tab_MinKomp[[Stanowisko / Position ]:[Stanowisko / Position ]],0))="n/a","n/a",DX515-INDEX(tab_MinKomp[Testy czystości / Reinheitstests],MATCH($B515,tab_MinKomp[[Stanowisko / Position ]:[Stanowisko / Position ]],0)))</f>
        <v>n/a</v>
      </c>
      <c r="DY516" s="190" t="str">
        <f>IF(INDEX(tab_MinKomp[Testy czystości / Reinheitstests],MATCH($B515,tab_MinKomp[[Stanowisko / Position ]:[Stanowisko / Position ]],0))="n/a","n/a",DY515-INDEX(tab_MinKomp[Testy czystości / Reinheitstests],MATCH($B515,tab_MinKomp[[Stanowisko / Position ]:[Stanowisko / Position ]],0)))</f>
        <v>n/a</v>
      </c>
      <c r="DZ516" s="190" t="str">
        <f>IF(INDEX(tab_MinKomp[Testy czystości / Reinheitstests],MATCH($B515,tab_MinKomp[[Stanowisko / Position ]:[Stanowisko / Position ]],0))="n/a","n/a",DZ515-INDEX(tab_MinKomp[Testy czystości / Reinheitstests],MATCH($B515,tab_MinKomp[[Stanowisko / Position ]:[Stanowisko / Position ]],0)))</f>
        <v>n/a</v>
      </c>
      <c r="EA516" s="194" t="str">
        <f>IF(INDEX(tab_MinKomp[SUPPLIER MANAGEMENT],MATCH($B515,tab_MinKomp[[Stanowisko / Position ]:[Stanowisko / Position ]],0))="n/a","n/a",EA515-INDEX(tab_MinKomp[SUPPLIER MANAGEMENT],MATCH($B515,tab_MinKomp[[Stanowisko / Position ]:[Stanowisko / Position ]],0)))</f>
        <v>n/a</v>
      </c>
      <c r="EB516" s="190" t="str">
        <f>IF(INDEX(tab_MinKomp[Testy czystości / Reinheitstests],MATCH($B515,tab_MinKomp[[Stanowisko / Position ]:[Stanowisko / Position ]],0))="n/a","n/a",EB515-INDEX(tab_MinKomp[Testy czystości / Reinheitstests],MATCH($B515,tab_MinKomp[[Stanowisko / Position ]:[Stanowisko / Position ]],0)))</f>
        <v>n/a</v>
      </c>
      <c r="EC516" s="190" t="str">
        <f>IF(INDEX(tab_MinKomp[Testy czystości / Reinheitstests],MATCH($B515,tab_MinKomp[[Stanowisko / Position ]:[Stanowisko / Position ]],0))="n/a","n/a",EC515-INDEX(tab_MinKomp[Testy czystości / Reinheitstests],MATCH($B515,tab_MinKomp[[Stanowisko / Position ]:[Stanowisko / Position ]],0)))</f>
        <v>n/a</v>
      </c>
      <c r="ED516" s="190" t="str">
        <f>IF(INDEX(tab_MinKomp[Testy czystości / Reinheitstests],MATCH($B515,tab_MinKomp[[Stanowisko / Position ]:[Stanowisko / Position ]],0))="n/a","n/a",ED515-INDEX(tab_MinKomp[Testy czystości / Reinheitstests],MATCH($B515,tab_MinKomp[[Stanowisko / Position ]:[Stanowisko / Position ]],0)))</f>
        <v>n/a</v>
      </c>
      <c r="EE516" s="190" t="str">
        <f>IF(INDEX(tab_MinKomp[Testy czystości / Reinheitstests],MATCH($B515,tab_MinKomp[[Stanowisko / Position ]:[Stanowisko / Position ]],0))="n/a","n/a",EE515-INDEX(tab_MinKomp[Testy czystości / Reinheitstests],MATCH($B515,tab_MinKomp[[Stanowisko / Position ]:[Stanowisko / Position ]],0)))</f>
        <v>n/a</v>
      </c>
      <c r="EF516" s="190" t="str">
        <f>IF(INDEX(tab_MinKomp[Testy czystości / Reinheitstests],MATCH($B515,tab_MinKomp[[Stanowisko / Position ]:[Stanowisko / Position ]],0))="n/a","n/a",EF515-INDEX(tab_MinKomp[Testy czystości / Reinheitstests],MATCH($B515,tab_MinKomp[[Stanowisko / Position ]:[Stanowisko / Position ]],0)))</f>
        <v>n/a</v>
      </c>
      <c r="EG516" s="190" t="str">
        <f>IF(INDEX(tab_MinKomp[Testy czystości / Reinheitstests],MATCH($B515,tab_MinKomp[[Stanowisko / Position ]:[Stanowisko / Position ]],0))="n/a","n/a",EG515-INDEX(tab_MinKomp[Testy czystości / Reinheitstests],MATCH($B515,tab_MinKomp[[Stanowisko / Position ]:[Stanowisko / Position ]],0)))</f>
        <v>n/a</v>
      </c>
      <c r="EH516" s="190" t="str">
        <f>IF(INDEX(tab_MinKomp[Testy czystości / Reinheitstests],MATCH($B515,tab_MinKomp[[Stanowisko / Position ]:[Stanowisko / Position ]],0))="n/a","n/a",EH515-INDEX(tab_MinKomp[Testy czystości / Reinheitstests],MATCH($B515,tab_MinKomp[[Stanowisko / Position ]:[Stanowisko / Position ]],0)))</f>
        <v>n/a</v>
      </c>
      <c r="EI516" s="190" t="str">
        <f>IF(INDEX(tab_MinKomp[Testy czystości / Reinheitstests],MATCH($B515,tab_MinKomp[[Stanowisko / Position ]:[Stanowisko / Position ]],0))="n/a","n/a",EI515-INDEX(tab_MinKomp[Testy czystości / Reinheitstests],MATCH($B515,tab_MinKomp[[Stanowisko / Position ]:[Stanowisko / Position ]],0)))</f>
        <v>n/a</v>
      </c>
      <c r="EJ516" s="190" t="str">
        <f>IF(INDEX(tab_MinKomp[Testy czystości / Reinheitstests],MATCH($B515,tab_MinKomp[[Stanowisko / Position ]:[Stanowisko / Position ]],0))="n/a","n/a",EJ515-INDEX(tab_MinKomp[Testy czystości / Reinheitstests],MATCH($B515,tab_MinKomp[[Stanowisko / Position ]:[Stanowisko / Position ]],0)))</f>
        <v>n/a</v>
      </c>
      <c r="EK516" s="190" t="str">
        <f>IF(INDEX(tab_MinKomp[Testy czystości / Reinheitstests],MATCH($B515,tab_MinKomp[[Stanowisko / Position ]:[Stanowisko / Position ]],0))="n/a","n/a",EK515-INDEX(tab_MinKomp[Testy czystości / Reinheitstests],MATCH($B515,tab_MinKomp[[Stanowisko / Position ]:[Stanowisko / Position ]],0)))</f>
        <v>n/a</v>
      </c>
      <c r="EL516" s="190" t="str">
        <f>IF(INDEX(tab_MinKomp[Testy czystości / Reinheitstests],MATCH($B515,tab_MinKomp[[Stanowisko / Position ]:[Stanowisko / Position ]],0))="n/a","n/a",EL515-INDEX(tab_MinKomp[Testy czystości / Reinheitstests],MATCH($B515,tab_MinKomp[[Stanowisko / Position ]:[Stanowisko / Position ]],0)))</f>
        <v>n/a</v>
      </c>
      <c r="EM516" s="190" t="str">
        <f>IF(INDEX(tab_MinKomp[Testy czystości / Reinheitstests],MATCH($B515,tab_MinKomp[[Stanowisko / Position ]:[Stanowisko / Position ]],0))="n/a","n/a",EM515-INDEX(tab_MinKomp[Testy czystości / Reinheitstests],MATCH($B515,tab_MinKomp[[Stanowisko / Position ]:[Stanowisko / Position ]],0)))</f>
        <v>n/a</v>
      </c>
      <c r="EN516" s="190" t="str">
        <f>IF(INDEX(tab_MinKomp[Testy czystości / Reinheitstests],MATCH($B515,tab_MinKomp[[Stanowisko / Position ]:[Stanowisko / Position ]],0))="n/a","n/a",EN515-INDEX(tab_MinKomp[Testy czystości / Reinheitstests],MATCH($B515,tab_MinKomp[[Stanowisko / Position ]:[Stanowisko / Position ]],0)))</f>
        <v>n/a</v>
      </c>
      <c r="EO516" s="194" t="str">
        <f>IF(INDEX(tab_MinKomp[Konserwacja Rep],MATCH($B515,tab_MinKomp[[Stanowisko / Position ]:[Stanowisko / Position ]],0))="n/a","n/a",EO515-INDEX(tab_MinKomp[Konserwacja Rep],MATCH($B515,tab_MinKomp[[Stanowisko / Position ]:[Stanowisko / Position ]],0)))</f>
        <v>n/a</v>
      </c>
      <c r="EP516" s="194" t="str">
        <f>IF(INDEX(tab_MinKomp[[Konserwacja Engel ]],MATCH($B515,tab_MinKomp[[Stanowisko / Position ]:[Stanowisko / Position ]],0))="n/a","n/a",EP515-INDEX(tab_MinKomp[[Konserwacja Engel ]],MATCH($B515,tab_MinKomp[[Stanowisko / Position ]:[Stanowisko / Position ]],0)))</f>
        <v>n/a</v>
      </c>
      <c r="EQ516" s="194" t="str">
        <f>IF(INDEX(tab_MinKomp[Konserwacja B 50],MATCH($B515,tab_MinKomp[[Stanowisko / Position ]:[Stanowisko / Position ]],0))="n/a","n/a",EQ515-INDEX(tab_MinKomp[Konserwacja B 50],MATCH($B515,tab_MinKomp[[Stanowisko / Position ]:[Stanowisko / Position ]],0)))</f>
        <v>n/a</v>
      </c>
      <c r="ER516" s="194" t="str">
        <f>IF(INDEX(tab_MinKomp[[Konserwacja EOL ]],MATCH($B515,tab_MinKomp[[Stanowisko / Position ]:[Stanowisko / Position ]],0))="n/a","n/a",ER515-INDEX(tab_MinKomp[[Konserwacja EOL ]],MATCH($B515,tab_MinKomp[[Stanowisko / Position ]:[Stanowisko / Position ]],0)))</f>
        <v>n/a</v>
      </c>
      <c r="ES516" s="194" t="str">
        <f>IF(INDEX(tab_MinKomp[Konserwacja Branson],MATCH($B515,tab_MinKomp[[Stanowisko / Position ]:[Stanowisko / Position ]],0))="n/a","n/a",ES515-INDEX(tab_MinKomp[Konserwacja Branson],MATCH($B515,tab_MinKomp[[Stanowisko / Position ]:[Stanowisko / Position ]],0)))</f>
        <v>n/a</v>
      </c>
      <c r="ET516" s="194" t="str">
        <f>IF(INDEX(tab_MinKomp[Konserwacja coolery],MATCH($B515,tab_MinKomp[[Stanowisko / Position ]:[Stanowisko / Position ]],0))="n/a","n/a",ET515-INDEX(tab_MinKomp[Konserwacja coolery],MATCH($B515,tab_MinKomp[[Stanowisko / Position ]:[Stanowisko / Position ]],0)))</f>
        <v>n/a</v>
      </c>
      <c r="EU516" s="194" t="str">
        <f>IF(INDEX(tab_MinKomp[Konserwacja piecy],MATCH($B515,tab_MinKomp[[Stanowisko / Position ]:[Stanowisko / Position ]],0))="n/a","n/a",EU515-INDEX(tab_MinKomp[Konserwacja piecy],MATCH($B515,tab_MinKomp[[Stanowisko / Position ]:[Stanowisko / Position ]],0)))</f>
        <v>n/a</v>
      </c>
      <c r="EV516" s="194" t="str">
        <f>IF(INDEX(tab_MinKomp[Rysunek techniczny- czytanie],MATCH($B515,tab_MinKomp[[Stanowisko / Position ]:[Stanowisko / Position ]],0))="n/a","n/a",EV515-INDEX(tab_MinKomp[Rysunek techniczny- czytanie],MATCH($B515,tab_MinKomp[[Stanowisko / Position ]:[Stanowisko / Position ]],0)))</f>
        <v>n/a</v>
      </c>
      <c r="EW516" s="194" t="str">
        <f>IF(INDEX(tab_MinKomp[Elektryka],MATCH($B515,tab_MinKomp[[Stanowisko / Position ]:[Stanowisko / Position ]],0))="n/a","n/a",EW515-INDEX(tab_MinKomp[Elektryka],MATCH($B515,tab_MinKomp[[Stanowisko / Position ]:[Stanowisko / Position ]],0)))</f>
        <v>n/a</v>
      </c>
      <c r="EX516" s="194" t="str">
        <f>IF(INDEX(tab_MinKomp[Pneumatyka],MATCH($B515,tab_MinKomp[[Stanowisko / Position ]:[Stanowisko / Position ]],0))="n/a","n/a",EX515-INDEX(tab_MinKomp[Pneumatyka],MATCH($B515,tab_MinKomp[[Stanowisko / Position ]:[Stanowisko / Position ]],0)))</f>
        <v>n/a</v>
      </c>
      <c r="EY516" s="194" t="str">
        <f>IF(INDEX(tab_MinKomp[[Hydraulika ]],MATCH($B515,tab_MinKomp[[Stanowisko / Position ]:[Stanowisko / Position ]],0))="n/a","n/a",EY515-INDEX(tab_MinKomp[[Hydraulika ]],MATCH($B515,tab_MinKomp[[Stanowisko / Position ]:[Stanowisko / Position ]],0)))</f>
        <v>n/a</v>
      </c>
      <c r="EZ516" s="194" t="str">
        <f>IF(INDEX(tab_MinKomp[Podciśnienie],MATCH($B515,tab_MinKomp[[Stanowisko / Position ]:[Stanowisko / Position ]],0))="n/a","n/a",EZ515-INDEX(tab_MinKomp[Podciśnienie],MATCH($B515,tab_MinKomp[[Stanowisko / Position ]:[Stanowisko / Position ]],0)))</f>
        <v>n/a</v>
      </c>
      <c r="FA516" s="194" t="str">
        <f>IF(INDEX(tab_MinKomp[Usuwanie awarii],MATCH($B515,tab_MinKomp[[Stanowisko / Position ]:[Stanowisko / Position ]],0))="n/a","n/a",FA515-INDEX(tab_MinKomp[Usuwanie awarii],MATCH($B515,tab_MinKomp[[Stanowisko / Position ]:[Stanowisko / Position ]],0)))</f>
        <v>n/a</v>
      </c>
      <c r="FB516" s="194" t="str">
        <f>IF(INDEX(tab_MinKomp[Obsługa robotów],MATCH($B515,tab_MinKomp[[Stanowisko / Position ]:[Stanowisko / Position ]],0))="n/a","n/a",FB515-INDEX(tab_MinKomp[Obsługa robotów],MATCH($B515,tab_MinKomp[[Stanowisko / Position ]:[Stanowisko / Position ]],0)))</f>
        <v>n/a</v>
      </c>
      <c r="FC516" s="194" t="str">
        <f>IF(INDEX(tab_MinKomp[Obsługa sterowania maszyny],MATCH($B515,tab_MinKomp[[Stanowisko / Position ]:[Stanowisko / Position ]],0))="n/a","n/a",FC515-INDEX(tab_MinKomp[Obsługa sterowania maszyny],MATCH($B515,tab_MinKomp[[Stanowisko / Position ]:[Stanowisko / Position ]],0)))</f>
        <v>n/a</v>
      </c>
      <c r="FD516" s="194" t="str">
        <f>IF(INDEX(tab_MinKomp[Usuwanie przyczyn żródłowych],MATCH($B515,tab_MinKomp[[Stanowisko / Position ]:[Stanowisko / Position ]],0))="n/a","n/a",FD515-INDEX(tab_MinKomp[Usuwanie przyczyn żródłowych],MATCH($B515,tab_MinKomp[[Stanowisko / Position ]:[Stanowisko / Position ]],0)))</f>
        <v>n/a</v>
      </c>
      <c r="FE516" s="194" t="str">
        <f>IF(INDEX(tab_MinKomp[Cmms stosowanie],MATCH($B515,tab_MinKomp[[Stanowisko / Position ]:[Stanowisko / Position ]],0))="n/a","n/a",FE515-INDEX(tab_MinKomp[Cmms stosowanie],MATCH($B515,tab_MinKomp[[Stanowisko / Position ]:[Stanowisko / Position ]],0)))</f>
        <v>n/a</v>
      </c>
      <c r="FF516" s="190" t="str">
        <f>IF(INDEX(tab_MinKomp[Testy czystości / Reinheitstests],MATCH($B515,tab_MinKomp[[Stanowisko / Position ]:[Stanowisko / Position ]],0))="n/a","n/a",FF515-INDEX(tab_MinKomp[Testy czystości / Reinheitstests],MATCH($B515,tab_MinKomp[[Stanowisko / Position ]:[Stanowisko / Position ]],0)))</f>
        <v>n/a</v>
      </c>
      <c r="FG516" s="194" t="str">
        <f>IF(INDEX(tab_MinKomp[Czyszczenie form plastikowych],MATCH($B515,tab_MinKomp[[Stanowisko / Position ]:[Stanowisko / Position ]],0))="n/a","n/a",FG515-INDEX(tab_MinKomp[Czyszczenie form plastikowych],MATCH($B515,tab_MinKomp[[Stanowisko / Position ]:[Stanowisko / Position ]],0)))</f>
        <v>n/a</v>
      </c>
      <c r="FH516" s="194" t="str">
        <f>IF(INDEX(tab_MinKomp[Wymiana form plastik],MATCH($B515,tab_MinKomp[[Stanowisko / Position ]:[Stanowisko / Position ]],0))="n/a","n/a",FH515-INDEX(tab_MinKomp[Wymiana form plastik],MATCH($B515,tab_MinKomp[[Stanowisko / Position ]:[Stanowisko / Position ]],0)))</f>
        <v>n/a</v>
      </c>
      <c r="FI516" s="194" t="str">
        <f>IF(INDEX(tab_MinKomp[Wymiana form guma],MATCH($B515,tab_MinKomp[[Stanowisko / Position ]:[Stanowisko / Position ]],0))="n/a","n/a",FI515-INDEX(tab_MinKomp[Wymiana form guma],MATCH($B515,tab_MinKomp[[Stanowisko / Position ]:[Stanowisko / Position ]],0)))</f>
        <v>n/a</v>
      </c>
      <c r="FJ516" s="194" t="str">
        <f>IF(INDEX(tab_MinKomp[Konserwacja KK],MATCH($B515,tab_MinKomp[[Stanowisko / Position ]:[Stanowisko / Position ]],0))="n/a","n/a",FJ515-INDEX(tab_MinKomp[Konserwacja KK],MATCH($B515,tab_MinKomp[[Stanowisko / Position ]:[Stanowisko / Position ]],0)))</f>
        <v>n/a</v>
      </c>
      <c r="FK516" s="194" t="str">
        <f>IF(INDEX(tab_MinKomp[Konserwacja form guma],MATCH($B515,tab_MinKomp[[Stanowisko / Position ]:[Stanowisko / Position ]],0))="n/a","n/a",FK515-INDEX(tab_MinKomp[Konserwacja form guma],MATCH($B515,tab_MinKomp[[Stanowisko / Position ]:[Stanowisko / Position ]],0)))</f>
        <v>n/a</v>
      </c>
      <c r="FL516" s="194" t="str">
        <f>IF(INDEX(tab_MinKomp[Konserwacja form plastiki],MATCH($B515,tab_MinKomp[[Stanowisko / Position ]:[Stanowisko / Position ]],0))="n/a","n/a",FL515-INDEX(tab_MinKomp[Konserwacja form plastiki],MATCH($B515,tab_MinKomp[[Stanowisko / Position ]:[Stanowisko / Position ]],0)))</f>
        <v>n/a</v>
      </c>
      <c r="FM516" s="194" t="str">
        <f>IF(INDEX(tab_MinKomp[Konserwacja Gorącego Kanału],MATCH($B515,tab_MinKomp[[Stanowisko / Position ]:[Stanowisko / Position ]],0))="n/a","n/a",FM515-INDEX(tab_MinKomp[Konserwacja Gorącego Kanału],MATCH($B515,tab_MinKomp[[Stanowisko / Position ]:[Stanowisko / Position ]],0)))</f>
        <v>n/a</v>
      </c>
      <c r="FN516" s="196" t="s">
        <v>248</v>
      </c>
      <c r="FO516" s="196" t="s">
        <v>248</v>
      </c>
      <c r="FP516" s="196" t="s">
        <v>248</v>
      </c>
      <c r="FQ516" s="196" t="str">
        <f>IF(INDEX(tab_MinKomp[Język angielski / Englisch],MATCH($B515,tab_MinKomp[[Stanowisko / Position ]:[Stanowisko / Position ]],0))="n/a","n/a",FQ515-INDEX(tab_MinKomp[Język angielski / Englisch],MATCH($B515,tab_MinKomp[[Stanowisko / Position ]:[Stanowisko / Position ]],0)))</f>
        <v>n/a</v>
      </c>
      <c r="FR516" s="196" t="str">
        <f>IF(INDEX(tab_MinKomp[Język niemiecki / Deutsch],MATCH($B515,tab_MinKomp[[Stanowisko / Position ]:[Stanowisko / Position ]],0))="n/a","n/a",FR515-INDEX(tab_MinKomp[Język niemiecki / Deutsch],MATCH($B515,tab_MinKomp[[Stanowisko / Position ]:[Stanowisko / Position ]],0)))</f>
        <v>n/a</v>
      </c>
      <c r="FS516" s="194">
        <f>IF(INDEX(tab_MinKomp[Zarządzanie dokumentacją procesową / Process dokumentation management],MATCH($B515,tab_MinKomp[[Stanowisko / Position ]:[Stanowisko / Position ]],0))="n/a","n/a",FS515-INDEX(tab_MinKomp[Zarządzanie dokumentacją procesową / Process dokumentation management],MATCH($B515,tab_MinKomp[[Stanowisko / Position ]:[Stanowisko / Position ]],0)))</f>
        <v>0</v>
      </c>
      <c r="FT516" s="194">
        <f>IF(INDEX(tab_MinKomp[Znajomość procesów z obszaru / Kenntiss der prozesse in dem Bereich],MATCH($B515,tab_MinKomp[[Stanowisko / Position ]:[Stanowisko / Position ]],0))="n/a","n/a",FT515-INDEX(tab_MinKomp[Znajomość procesów z obszaru / Kenntiss der prozesse in dem Bereich],MATCH($B515,tab_MinKomp[[Stanowisko / Position ]:[Stanowisko / Position ]],0)))</f>
        <v>0</v>
      </c>
      <c r="FU516" s="194">
        <f>IF(INDEX(tab_MinKomp[optymalizacja procesów / Prozessoptymalisierung],MATCH($B515,tab_MinKomp[[Stanowisko / Position ]:[Stanowisko / Position ]],0))="n/a","n/a",FU515-INDEX(tab_MinKomp[optymalizacja procesów / Prozessoptymalisierung],MATCH($B515,tab_MinKomp[[Stanowisko / Position ]:[Stanowisko / Position ]],0)))</f>
        <v>0</v>
      </c>
      <c r="FV516" s="194">
        <f>IF(INDEX(tab_MinKomp[Umiejętności szkoleniowe / Trainingsfähigkeiten],MATCH($B515,tab_MinKomp[[Stanowisko / Position ]:[Stanowisko / Position ]],0))="n/a","n/a",FV515-INDEX(tab_MinKomp[Umiejętności szkoleniowe / Trainingsfähigkeiten],MATCH($B515,tab_MinKomp[[Stanowisko / Position ]:[Stanowisko / Position ]],0)))</f>
        <v>0</v>
      </c>
      <c r="FW516" s="194">
        <f>IF(INDEX(tab_MinKomp[Analityczne myślenie, podejście / Analitysches Denken, Einstellung],MATCH($B515,tab_MinKomp[[Stanowisko / Position ]:[Stanowisko / Position ]],0))="n/a","n/a",FW515-INDEX(tab_MinKomp[Analityczne myślenie, podejście / Analitysches Denken, Einstellung],MATCH($B515,tab_MinKomp[[Stanowisko / Position ]:[Stanowisko / Position ]],0)))</f>
        <v>0</v>
      </c>
      <c r="FX516" s="194">
        <f>IF(INDEX(tab_MinKomp[Dokładność, precyzja w dzialaniu / Genauigkeit, Präzision in die Arbeit],MATCH($B515,tab_MinKomp[[Stanowisko / Position ]:[Stanowisko / Position ]],0))="n/a","n/a",FX515-INDEX(tab_MinKomp[Dokładność, precyzja w dzialaniu / Genauigkeit, Präzision in die Arbeit],MATCH($B515,tab_MinKomp[[Stanowisko / Position ]:[Stanowisko / Position ]],0)))</f>
        <v>0</v>
      </c>
      <c r="FY516" s="194">
        <f>IF(INDEX(tab_MinKomp[Dyspozycyjność / Verfügbarkeit],MATCH($B515,tab_MinKomp[[Stanowisko / Position ]:[Stanowisko / Position ]],0))="n/a","n/a",FY515-INDEX(tab_MinKomp[Dyspozycyjność / Verfügbarkeit],MATCH($B515,tab_MinKomp[[Stanowisko / Position ]:[Stanowisko / Position ]],0)))</f>
        <v>0</v>
      </c>
      <c r="FZ516" s="194">
        <f>IF(INDEX(tab_MinKomp[Zaangażowanie / 
Engagement],MATCH($B515,tab_MinKomp[[Stanowisko / Position ]:[Stanowisko / Position ]],0))="n/a","n/a",FZ515-INDEX(tab_MinKomp[Zaangażowanie / 
Engagement],MATCH($B515,tab_MinKomp[[Stanowisko / Position ]:[Stanowisko / Position ]],0)))</f>
        <v>0</v>
      </c>
      <c r="GA516" s="194" t="str">
        <f>IF(INDEX(tab_MinKomp[Konserwacja form guma],MATCH($B515,tab_MinKomp[[Stanowisko / Position ]:[Stanowisko / Position ]],0))="n/a","n/a",GA515-INDEX(tab_MinKomp[Konserwacja form guma],MATCH($B515,tab_MinKomp[[Stanowisko / Position ]:[Stanowisko / Position ]],0)))</f>
        <v>n/a</v>
      </c>
      <c r="GB516" s="194" t="str">
        <f>IF(INDEX(tab_MinKomp[Konserwacja form plastiki],MATCH($B515,tab_MinKomp[[Stanowisko / Position ]:[Stanowisko / Position ]],0))="n/a","n/a",GB515-INDEX(tab_MinKomp[Konserwacja form plastiki],MATCH($B515,tab_MinKomp[[Stanowisko / Position ]:[Stanowisko / Position ]],0)))</f>
        <v>n/a</v>
      </c>
      <c r="GC516" s="194">
        <f>IF(INDEX(tab_MinKomp[Elastyczność w działaniu],MATCH($B515,tab_MinKomp[[Stanowisko / Position ]:[Stanowisko / Position ]],0))="n/a","n/a",GC515-INDEX(tab_MinKomp[Elastyczność w działaniu],MATCH($B515,tab_MinKomp[[Stanowisko / Position ]:[Stanowisko / Position ]],0)))</f>
        <v>0</v>
      </c>
      <c r="GD516" s="194">
        <f>IF(INDEX(tab_MinKomp[Komunikatywność],MATCH($B515,tab_MinKomp[[Stanowisko / Position ]:[Stanowisko / Position ]],0))="n/a","n/a",GD515-INDEX(tab_MinKomp[Komunikatywność],MATCH($B515,tab_MinKomp[[Stanowisko / Position ]:[Stanowisko / Position ]],0)))</f>
        <v>0</v>
      </c>
      <c r="GE516" s="193" t="str">
        <f>IF(INDEX(tab_MinKomp[Motywowanie i budowanie zaangażowania zespołu],MATCH($B515,tab_MinKomp[[Stanowisko / Position ]:[Stanowisko / Position ]],0))="n/a","n/a",GE515-INDEX(tab_MinKomp[Motywowanie i budowanie zaangażowania zespołu],MATCH($B515,tab_MinKomp[[Stanowisko / Position ]:[Stanowisko / Position ]],0)))</f>
        <v>n/a</v>
      </c>
      <c r="GF516" s="186" t="s">
        <v>248</v>
      </c>
      <c r="GG516" s="186" t="s">
        <v>248</v>
      </c>
      <c r="GH516" s="186" t="s">
        <v>248</v>
      </c>
      <c r="GI516" s="186" t="s">
        <v>248</v>
      </c>
      <c r="GJ516" s="186" t="s">
        <v>248</v>
      </c>
      <c r="GK516" s="186" t="s">
        <v>248</v>
      </c>
      <c r="GL516" s="186" t="s">
        <v>248</v>
      </c>
      <c r="GM516" s="186" t="s">
        <v>248</v>
      </c>
      <c r="GN516" s="186" t="s">
        <v>248</v>
      </c>
      <c r="GO516" s="186" t="s">
        <v>248</v>
      </c>
      <c r="GP516" s="186" t="s">
        <v>248</v>
      </c>
      <c r="GQ516" s="186" t="s">
        <v>248</v>
      </c>
      <c r="GR516" s="186" t="s">
        <v>248</v>
      </c>
      <c r="GS516" s="186" t="s">
        <v>248</v>
      </c>
      <c r="GT516" s="186" t="s">
        <v>248</v>
      </c>
      <c r="GU516" s="186" t="s">
        <v>248</v>
      </c>
      <c r="GV516" s="186" t="s">
        <v>248</v>
      </c>
      <c r="GW516" s="186" t="s">
        <v>248</v>
      </c>
      <c r="GX516" s="186" t="s">
        <v>248</v>
      </c>
      <c r="GY516" s="186" t="s">
        <v>248</v>
      </c>
      <c r="GZ516" s="261" t="s">
        <v>248</v>
      </c>
      <c r="HA516" s="261" t="s">
        <v>248</v>
      </c>
      <c r="HB516" s="191">
        <f>SUM(G516:GE516)/(HB515-(SUM(G516:GE516)))</f>
        <v>0</v>
      </c>
    </row>
    <row r="517" spans="1:210" ht="24.9" customHeight="1" x14ac:dyDescent="0.3">
      <c r="A517" s="105" t="s">
        <v>320</v>
      </c>
      <c r="B517" s="105" t="s">
        <v>315</v>
      </c>
      <c r="C517" s="105" t="s">
        <v>396</v>
      </c>
      <c r="D517" s="105">
        <v>66</v>
      </c>
      <c r="E517" s="394" t="s">
        <v>643</v>
      </c>
      <c r="F517" s="185" t="s">
        <v>374</v>
      </c>
      <c r="G517" s="186">
        <v>2</v>
      </c>
      <c r="H517" s="186">
        <v>1</v>
      </c>
      <c r="I517" s="186">
        <v>2</v>
      </c>
      <c r="J517" s="186">
        <v>1</v>
      </c>
      <c r="K517" s="186">
        <v>1</v>
      </c>
      <c r="L517" s="186" t="s">
        <v>248</v>
      </c>
      <c r="M517" s="186" t="s">
        <v>248</v>
      </c>
      <c r="N517" s="186" t="s">
        <v>248</v>
      </c>
      <c r="O517" s="186">
        <v>1</v>
      </c>
      <c r="P517" s="186">
        <v>1</v>
      </c>
      <c r="Q517" s="186" t="s">
        <v>248</v>
      </c>
      <c r="R517" s="186" t="s">
        <v>248</v>
      </c>
      <c r="S517" s="186" t="s">
        <v>248</v>
      </c>
      <c r="T517" s="186" t="s">
        <v>248</v>
      </c>
      <c r="U517" s="186" t="s">
        <v>248</v>
      </c>
      <c r="V517" s="186" t="s">
        <v>248</v>
      </c>
      <c r="W517" s="186" t="s">
        <v>248</v>
      </c>
      <c r="X517" s="186" t="s">
        <v>248</v>
      </c>
      <c r="Y517" s="186" t="s">
        <v>248</v>
      </c>
      <c r="Z517" s="186" t="s">
        <v>248</v>
      </c>
      <c r="AA517" s="186" t="s">
        <v>248</v>
      </c>
      <c r="AB517" s="186" t="s">
        <v>248</v>
      </c>
      <c r="AC517" s="186" t="s">
        <v>248</v>
      </c>
      <c r="AD517" s="186" t="s">
        <v>248</v>
      </c>
      <c r="AE517" s="186" t="s">
        <v>248</v>
      </c>
      <c r="AF517" s="186" t="s">
        <v>248</v>
      </c>
      <c r="AG517" s="186" t="s">
        <v>248</v>
      </c>
      <c r="AH517" s="186" t="s">
        <v>248</v>
      </c>
      <c r="AI517" s="186" t="s">
        <v>248</v>
      </c>
      <c r="AJ517" s="186" t="s">
        <v>248</v>
      </c>
      <c r="AK517" s="186" t="s">
        <v>248</v>
      </c>
      <c r="AL517" s="186">
        <v>1</v>
      </c>
      <c r="AM517" s="186" t="s">
        <v>248</v>
      </c>
      <c r="AN517" s="186" t="s">
        <v>248</v>
      </c>
      <c r="AO517" s="186">
        <v>1</v>
      </c>
      <c r="AP517" s="186" t="s">
        <v>248</v>
      </c>
      <c r="AQ517" s="186">
        <v>1</v>
      </c>
      <c r="AR517" s="186" t="s">
        <v>248</v>
      </c>
      <c r="AS517" s="186" t="s">
        <v>248</v>
      </c>
      <c r="AT517" s="186" t="s">
        <v>248</v>
      </c>
      <c r="AU517" s="186" t="s">
        <v>248</v>
      </c>
      <c r="AV517" s="186">
        <v>2</v>
      </c>
      <c r="AW517" s="186">
        <v>1</v>
      </c>
      <c r="AX517" s="186" t="s">
        <v>248</v>
      </c>
      <c r="AY517" s="186" t="s">
        <v>248</v>
      </c>
      <c r="AZ517" s="186" t="s">
        <v>248</v>
      </c>
      <c r="BA517" s="186">
        <v>1</v>
      </c>
      <c r="BB517" s="186">
        <v>1</v>
      </c>
      <c r="BC517" s="186" t="s">
        <v>248</v>
      </c>
      <c r="BD517" s="186" t="s">
        <v>248</v>
      </c>
      <c r="BE517" s="186" t="s">
        <v>248</v>
      </c>
      <c r="BF517" s="186" t="s">
        <v>248</v>
      </c>
      <c r="BG517" s="186" t="s">
        <v>248</v>
      </c>
      <c r="BH517" s="186" t="s">
        <v>248</v>
      </c>
      <c r="BI517" s="186" t="s">
        <v>248</v>
      </c>
      <c r="BJ517" s="186" t="s">
        <v>248</v>
      </c>
      <c r="BK517" s="186" t="s">
        <v>248</v>
      </c>
      <c r="BL517" s="186" t="s">
        <v>248</v>
      </c>
      <c r="BM517" s="186" t="s">
        <v>248</v>
      </c>
      <c r="BN517" s="186" t="s">
        <v>248</v>
      </c>
      <c r="BO517" s="186" t="s">
        <v>248</v>
      </c>
      <c r="BP517" s="186" t="s">
        <v>248</v>
      </c>
      <c r="BQ517" s="186">
        <v>2</v>
      </c>
      <c r="BR517" s="186" t="s">
        <v>248</v>
      </c>
      <c r="BS517" s="186">
        <v>2</v>
      </c>
      <c r="BT517" s="186" t="s">
        <v>248</v>
      </c>
      <c r="BU517" s="186">
        <v>2</v>
      </c>
      <c r="BV517" s="186" t="s">
        <v>248</v>
      </c>
      <c r="BW517" s="186">
        <v>2</v>
      </c>
      <c r="BX517" s="186">
        <v>2</v>
      </c>
      <c r="BY517" s="186" t="s">
        <v>248</v>
      </c>
      <c r="BZ517" s="186">
        <v>2</v>
      </c>
      <c r="CA517" s="186" t="s">
        <v>248</v>
      </c>
      <c r="CB517" s="186">
        <v>2</v>
      </c>
      <c r="CC517" s="186" t="s">
        <v>248</v>
      </c>
      <c r="CD517" s="186">
        <v>2</v>
      </c>
      <c r="CE517" s="186">
        <v>2</v>
      </c>
      <c r="CF517" s="186">
        <v>2</v>
      </c>
      <c r="CG517" s="186">
        <v>1</v>
      </c>
      <c r="CH517" s="186" t="s">
        <v>248</v>
      </c>
      <c r="CI517" s="186" t="s">
        <v>248</v>
      </c>
      <c r="CJ517" s="186" t="s">
        <v>248</v>
      </c>
      <c r="CK517" s="186" t="s">
        <v>248</v>
      </c>
      <c r="CL517" s="186" t="s">
        <v>248</v>
      </c>
      <c r="CM517" s="186" t="s">
        <v>248</v>
      </c>
      <c r="CN517" s="186" t="s">
        <v>248</v>
      </c>
      <c r="CO517" s="186" t="s">
        <v>248</v>
      </c>
      <c r="CP517" s="186" t="s">
        <v>248</v>
      </c>
      <c r="CQ517" s="186" t="s">
        <v>248</v>
      </c>
      <c r="CR517" s="186" t="s">
        <v>248</v>
      </c>
      <c r="CS517" s="186" t="s">
        <v>248</v>
      </c>
      <c r="CT517" s="186" t="s">
        <v>248</v>
      </c>
      <c r="CU517" s="186" t="s">
        <v>248</v>
      </c>
      <c r="CV517" s="186" t="s">
        <v>248</v>
      </c>
      <c r="CW517" s="186">
        <v>2</v>
      </c>
      <c r="CX517" s="186" t="s">
        <v>248</v>
      </c>
      <c r="CY517" s="186" t="s">
        <v>248</v>
      </c>
      <c r="CZ517" s="186" t="s">
        <v>248</v>
      </c>
      <c r="DA517" s="186" t="s">
        <v>248</v>
      </c>
      <c r="DB517" s="186" t="s">
        <v>248</v>
      </c>
      <c r="DC517" s="186" t="s">
        <v>248</v>
      </c>
      <c r="DD517" s="186" t="s">
        <v>248</v>
      </c>
      <c r="DE517" s="186" t="s">
        <v>248</v>
      </c>
      <c r="DF517" s="186">
        <v>1</v>
      </c>
      <c r="DG517" s="186" t="s">
        <v>248</v>
      </c>
      <c r="DH517" s="186" t="s">
        <v>248</v>
      </c>
      <c r="DI517" s="186" t="s">
        <v>248</v>
      </c>
      <c r="DJ517" s="186" t="s">
        <v>248</v>
      </c>
      <c r="DK517" s="186" t="s">
        <v>248</v>
      </c>
      <c r="DL517" s="186" t="s">
        <v>248</v>
      </c>
      <c r="DM517" s="186" t="s">
        <v>248</v>
      </c>
      <c r="DN517" s="186" t="s">
        <v>248</v>
      </c>
      <c r="DO517" s="186" t="s">
        <v>248</v>
      </c>
      <c r="DP517" s="186" t="s">
        <v>248</v>
      </c>
      <c r="DQ517" s="186" t="s">
        <v>248</v>
      </c>
      <c r="DR517" s="186" t="s">
        <v>248</v>
      </c>
      <c r="DS517" s="186" t="s">
        <v>248</v>
      </c>
      <c r="DT517" s="186" t="s">
        <v>248</v>
      </c>
      <c r="DU517" s="186" t="s">
        <v>248</v>
      </c>
      <c r="DV517" s="186" t="s">
        <v>248</v>
      </c>
      <c r="DW517" s="186" t="s">
        <v>248</v>
      </c>
      <c r="DX517" s="186" t="s">
        <v>248</v>
      </c>
      <c r="DY517" s="186" t="s">
        <v>248</v>
      </c>
      <c r="DZ517" s="186" t="s">
        <v>248</v>
      </c>
      <c r="EA517" s="186" t="s">
        <v>248</v>
      </c>
      <c r="EB517" s="186" t="s">
        <v>248</v>
      </c>
      <c r="EC517" s="186" t="s">
        <v>248</v>
      </c>
      <c r="ED517" s="186" t="s">
        <v>248</v>
      </c>
      <c r="EE517" s="186" t="s">
        <v>248</v>
      </c>
      <c r="EF517" s="186" t="s">
        <v>248</v>
      </c>
      <c r="EG517" s="186" t="s">
        <v>248</v>
      </c>
      <c r="EH517" s="186" t="s">
        <v>248</v>
      </c>
      <c r="EI517" s="186" t="s">
        <v>248</v>
      </c>
      <c r="EJ517" s="186" t="s">
        <v>248</v>
      </c>
      <c r="EK517" s="186" t="s">
        <v>248</v>
      </c>
      <c r="EL517" s="184" t="s">
        <v>248</v>
      </c>
      <c r="EM517" s="184" t="s">
        <v>248</v>
      </c>
      <c r="EN517" s="184" t="s">
        <v>248</v>
      </c>
      <c r="EO517" s="186" t="s">
        <v>248</v>
      </c>
      <c r="EP517" s="186" t="s">
        <v>248</v>
      </c>
      <c r="EQ517" s="186" t="s">
        <v>248</v>
      </c>
      <c r="ER517" s="186" t="s">
        <v>248</v>
      </c>
      <c r="ES517" s="186" t="s">
        <v>248</v>
      </c>
      <c r="ET517" s="186" t="s">
        <v>248</v>
      </c>
      <c r="EU517" s="186" t="s">
        <v>248</v>
      </c>
      <c r="EV517" s="186" t="s">
        <v>248</v>
      </c>
      <c r="EW517" s="186" t="s">
        <v>248</v>
      </c>
      <c r="EX517" s="186" t="s">
        <v>248</v>
      </c>
      <c r="EY517" s="186" t="s">
        <v>248</v>
      </c>
      <c r="EZ517" s="186" t="s">
        <v>248</v>
      </c>
      <c r="FA517" s="186" t="s">
        <v>248</v>
      </c>
      <c r="FB517" s="186" t="s">
        <v>248</v>
      </c>
      <c r="FC517" s="186" t="s">
        <v>248</v>
      </c>
      <c r="FD517" s="186" t="s">
        <v>248</v>
      </c>
      <c r="FE517" s="186" t="s">
        <v>248</v>
      </c>
      <c r="FF517" s="186" t="s">
        <v>248</v>
      </c>
      <c r="FG517" s="186" t="s">
        <v>248</v>
      </c>
      <c r="FH517" s="186" t="s">
        <v>248</v>
      </c>
      <c r="FI517" s="186" t="s">
        <v>248</v>
      </c>
      <c r="FJ517" s="186" t="s">
        <v>248</v>
      </c>
      <c r="FK517" s="186" t="s">
        <v>248</v>
      </c>
      <c r="FL517" s="186" t="s">
        <v>248</v>
      </c>
      <c r="FM517" s="186" t="s">
        <v>248</v>
      </c>
      <c r="FN517" s="187" t="s">
        <v>248</v>
      </c>
      <c r="FO517" s="187" t="s">
        <v>248</v>
      </c>
      <c r="FP517" s="187" t="s">
        <v>248</v>
      </c>
      <c r="FQ517" s="187" t="s">
        <v>248</v>
      </c>
      <c r="FR517" s="187" t="s">
        <v>248</v>
      </c>
      <c r="FS517" s="186">
        <v>2</v>
      </c>
      <c r="FT517" s="186">
        <v>2</v>
      </c>
      <c r="FU517" s="186">
        <v>1</v>
      </c>
      <c r="FV517" s="186">
        <v>1</v>
      </c>
      <c r="FW517" s="186">
        <v>1</v>
      </c>
      <c r="FX517" s="186">
        <v>2</v>
      </c>
      <c r="FY517" s="186">
        <v>2</v>
      </c>
      <c r="FZ517" s="186">
        <v>2</v>
      </c>
      <c r="GA517" s="186" t="s">
        <v>248</v>
      </c>
      <c r="GB517" s="186" t="s">
        <v>248</v>
      </c>
      <c r="GC517" s="186">
        <v>2</v>
      </c>
      <c r="GD517" s="186">
        <v>1</v>
      </c>
      <c r="GE517" s="186" t="s">
        <v>248</v>
      </c>
      <c r="GF517" s="186" t="s">
        <v>248</v>
      </c>
      <c r="GG517" s="186" t="s">
        <v>248</v>
      </c>
      <c r="GH517" s="186" t="s">
        <v>248</v>
      </c>
      <c r="GI517" s="186" t="s">
        <v>248</v>
      </c>
      <c r="GJ517" s="186" t="s">
        <v>248</v>
      </c>
      <c r="GK517" s="186" t="s">
        <v>248</v>
      </c>
      <c r="GL517" s="186" t="s">
        <v>248</v>
      </c>
      <c r="GM517" s="186" t="s">
        <v>248</v>
      </c>
      <c r="GN517" s="186" t="s">
        <v>248</v>
      </c>
      <c r="GO517" s="186" t="s">
        <v>248</v>
      </c>
      <c r="GP517" s="186" t="s">
        <v>248</v>
      </c>
      <c r="GQ517" s="186" t="s">
        <v>248</v>
      </c>
      <c r="GR517" s="186" t="s">
        <v>248</v>
      </c>
      <c r="GS517" s="186" t="s">
        <v>248</v>
      </c>
      <c r="GT517" s="186" t="s">
        <v>248</v>
      </c>
      <c r="GU517" s="186" t="s">
        <v>248</v>
      </c>
      <c r="GV517" s="186" t="s">
        <v>248</v>
      </c>
      <c r="GW517" s="186" t="s">
        <v>248</v>
      </c>
      <c r="GX517" s="186" t="s">
        <v>248</v>
      </c>
      <c r="GY517" s="186" t="s">
        <v>248</v>
      </c>
      <c r="GZ517" s="261" t="s">
        <v>248</v>
      </c>
      <c r="HA517" s="261" t="s">
        <v>248</v>
      </c>
      <c r="HB517" s="188">
        <f t="shared" ref="HB517" si="602">SUM(G517:GE517)</f>
        <v>57</v>
      </c>
    </row>
    <row r="518" spans="1:210" ht="24.9" customHeight="1" thickBot="1" x14ac:dyDescent="0.35">
      <c r="A518" s="108" t="str">
        <f t="shared" ref="A518" si="603">A517</f>
        <v>Prod.-Q-4</v>
      </c>
      <c r="B518" s="108" t="str">
        <f t="shared" ref="B518" si="604">B517</f>
        <v>Pracownik Produkcji</v>
      </c>
      <c r="C518" s="108" t="str">
        <f t="shared" ref="C518" si="605">C517</f>
        <v>KB</v>
      </c>
      <c r="D518" s="108">
        <f t="shared" ref="D518" si="606">D517</f>
        <v>66</v>
      </c>
      <c r="E518" s="395"/>
      <c r="F518" s="189" t="s">
        <v>375</v>
      </c>
      <c r="G518" s="192">
        <f>IF(INDEX(tab_MinKomp[Przepisy BHP / BHP Vorschriften],MATCH($B517,tab_MinKomp[[Stanowisko / Position ]:[Stanowisko / Position ]],0))="n/a","n/a",G517-INDEX(tab_MinKomp[Przepisy BHP / BHP Vorschriften],MATCH($B517,tab_MinKomp[[Stanowisko / Position ]:[Stanowisko / Position ]],0)))</f>
        <v>0</v>
      </c>
      <c r="H518" s="193">
        <f>IF(INDEX(tab_MinKomp[Przepisy PPOŻ / Brandschutzbestimmungen],MATCH($B517,tab_MinKomp[[Stanowisko / Position ]:[Stanowisko / Position ]],0))="n/a","n/a",H517-INDEX(tab_MinKomp[Przepisy PPOŻ / Brandschutzbestimmungen],MATCH($B517,tab_MinKomp[[Stanowisko / Position ]:[Stanowisko / Position ]],0)))</f>
        <v>0</v>
      </c>
      <c r="I518" s="193">
        <f>IF(INDEX(tab_MinKomp[Ryzyko zawodowe na stanowiskach pracyv/ Berufliche Risiken an Arbeitsstellen],MATCH($B517,tab_MinKomp[[Stanowisko / Position ]:[Stanowisko / Position ]],0))="n/a","n/a",I517-INDEX(tab_MinKomp[Ryzyko zawodowe na stanowiskach pracyv/ Berufliche Risiken an Arbeitsstellen],MATCH($B517,tab_MinKomp[[Stanowisko / Position ]:[Stanowisko / Position ]],0)))</f>
        <v>0</v>
      </c>
      <c r="J518" s="193">
        <f>IF(INDEX(tab_MinKomp[Gospodarka substancjami niebezpiecznymi / Gefahrstoffmanagement],MATCH($B517,tab_MinKomp[[Stanowisko / Position ]:[Stanowisko / Position ]],0))="n/a","n/a",J517-INDEX(tab_MinKomp[Gospodarka substancjami niebezpiecznymi / Gefahrstoffmanagement],MATCH($B517,tab_MinKomp[[Stanowisko / Position ]:[Stanowisko / Position ]],0)))</f>
        <v>0</v>
      </c>
      <c r="K518" s="193">
        <f>IF(INDEX(tab_MinKomp[Gospodarka odpadami / Abfallwirtschaft],MATCH($B517,tab_MinKomp[[Stanowisko / Position ]:[Stanowisko / Position ]],0))="n/a","n/a",K517-INDEX(tab_MinKomp[Gospodarka odpadami / Abfallwirtschaft],MATCH($B517,tab_MinKomp[[Stanowisko / Position ]:[Stanowisko / Position ]],0)))</f>
        <v>0</v>
      </c>
      <c r="L518" s="194" t="str">
        <f>IF(INDEX(tab_MinKomp[Przepisy kodeksu pracy / Bestimmungen des Arbeitsgesetzes],MATCH($B517,tab_MinKomp[[Stanowisko / Position ]:[Stanowisko / Position ]],0))="n/a","n/a",L517-INDEX(tab_MinKomp[Przepisy kodeksu pracy / Bestimmungen des Arbeitsgesetzes],MATCH($B517,tab_MinKomp[[Stanowisko / Position ]:[Stanowisko / Position ]],0)))</f>
        <v>n/a</v>
      </c>
      <c r="M518" s="195" t="str">
        <f>IF(INDEX(tab_MinKomp[Przepisy o ub.społ. ZUS  / Sozialversicherungsvorschriften],MATCH($B517,tab_MinKomp[[Stanowisko / Position ]:[Stanowisko / Position ]],0))="n/a","n/a",M517-INDEX(tab_MinKomp[Przepisy o ub.społ. ZUS  / Sozialversicherungsvorschriften],MATCH($B517,tab_MinKomp[[Stanowisko / Position ]:[Stanowisko / Position ]],0)))</f>
        <v>n/a</v>
      </c>
      <c r="N518" s="194" t="str">
        <f>IF(INDEX(tab_MinKomp[PRZEPISY O PDOF /persönlich Einkommensteuergesetz ],MATCH($B517,tab_MinKomp[[Stanowisko / Position ]:[Stanowisko / Position ]],0))="n/a","n/a",N517-INDEX(tab_MinKomp[PRZEPISY O PDOF /persönlich Einkommensteuergesetz ],MATCH($B517,tab_MinKomp[[Stanowisko / Position ]:[Stanowisko / Position ]],0)))</f>
        <v>n/a</v>
      </c>
      <c r="O518" s="194">
        <f>IF(INDEX(tab_MinKomp[Regulamin pracy / Arbeitsordnung],MATCH($B517,tab_MinKomp[[Stanowisko / Position ]:[Stanowisko / Position ]],0))="n/a","n/a",O517-INDEX(tab_MinKomp[Regulamin pracy / Arbeitsordnung],MATCH($B517,tab_MinKomp[[Stanowisko / Position ]:[Stanowisko / Position ]],0)))</f>
        <v>0</v>
      </c>
      <c r="P518" s="194">
        <f>IF(INDEX(tab_MinKomp[Regulamin wynagradzania / Vergütungsordnung],MATCH($B517,tab_MinKomp[[Stanowisko / Position ]:[Stanowisko / Position ]],0))="n/a","n/a",P517-INDEX(tab_MinKomp[Regulamin wynagradzania / Vergütungsordnung],MATCH($B517,tab_MinKomp[[Stanowisko / Position ]:[Stanowisko / Position ]],0)))</f>
        <v>0</v>
      </c>
      <c r="Q518" s="194" t="str">
        <f>IF(INDEX(tab_MinKomp[System R2PŁATNIK PRO: Płace / Lohnabrechnung],MATCH($B517,tab_MinKomp[[Stanowisko / Position ]:[Stanowisko / Position ]],0))="n/a","n/a",Q517-INDEX(tab_MinKomp[System R2PŁATNIK PRO: Płace / Lohnabrechnung],MATCH($B517,tab_MinKomp[[Stanowisko / Position ]:[Stanowisko / Position ]],0)))</f>
        <v>n/a</v>
      </c>
      <c r="R518" s="194" t="str">
        <f>IF(INDEX(tab_MinKomp[SystemR2PŁATNIK PRO: KADRY / Personaldaten],MATCH($B517,tab_MinKomp[[Stanowisko / Position ]:[Stanowisko / Position ]],0))="n/a","n/a",R517-INDEX(tab_MinKomp[SystemR2PŁATNIK PRO: KADRY / Personaldaten],MATCH($B517,tab_MinKomp[[Stanowisko / Position ]:[Stanowisko / Position ]],0)))</f>
        <v>n/a</v>
      </c>
      <c r="S518" s="194" t="str">
        <f>IF(INDEX(tab_MinKomp[SYSTEM R2PŁATNIK PRO: zarządzanie pracownikami / Arbeitsverwaltung],MATCH($B517,tab_MinKomp[[Stanowisko / Position ]:[Stanowisko / Position ]],0))="n/a","n/a",S517-INDEX(tab_MinKomp[SYSTEM R2PŁATNIK PRO: zarządzanie pracownikami / Arbeitsverwaltung],MATCH($B517,tab_MinKomp[[Stanowisko / Position ]:[Stanowisko / Position ]],0)))</f>
        <v>n/a</v>
      </c>
      <c r="T518" s="194" t="str">
        <f>IF(INDEX(tab_MinKomp[Doradztwo, wsparcie personalne / Personalberatung und Unterstützung],MATCH($B517,tab_MinKomp[[Stanowisko / Position ]:[Stanowisko / Position ]],0))="n/a","n/a",T517-INDEX(tab_MinKomp[Doradztwo, wsparcie personalne / Personalberatung und Unterstützung],MATCH($B517,tab_MinKomp[[Stanowisko / Position ]:[Stanowisko / Position ]],0)))</f>
        <v>n/a</v>
      </c>
      <c r="U518" s="194" t="str">
        <f>IF(INDEX(tab_MinKomp[Przepisy o podatku VAT / MwSt.- Gesetz],MATCH($B517,tab_MinKomp[[Stanowisko / Position ]:[Stanowisko / Position ]],0))="n/a","n/a",U517-INDEX(tab_MinKomp[Przepisy o podatku VAT / MwSt.- Gesetz],MATCH($B517,tab_MinKomp[[Stanowisko / Position ]:[Stanowisko / Position ]],0)))</f>
        <v>n/a</v>
      </c>
      <c r="V518" s="194" t="str">
        <f>IF(INDEX(tab_MinKomp[PrzepisyPDOP / geschäftlich Einkommensteuergesetz],MATCH($B517,tab_MinKomp[[Stanowisko / Position ]:[Stanowisko / Position ]],0))="n/a","n/a",V517-INDEX(tab_MinKomp[PrzepisyPDOP / geschäftlich Einkommensteuergesetz],MATCH($B517,tab_MinKomp[[Stanowisko / Position ]:[Stanowisko / Position ]],0)))</f>
        <v>n/a</v>
      </c>
      <c r="W518" s="194" t="str">
        <f>IF(INDEX(tab_MinKomp[System BAAN / FINANSE (FIBU)],MATCH($B517,tab_MinKomp[[Stanowisko / Position ]:[Stanowisko / Position ]],0))="n/a","n/a",W517-INDEX(tab_MinKomp[System BAAN / FINANSE (FIBU)],MATCH($B517,tab_MinKomp[[Stanowisko / Position ]:[Stanowisko / Position ]],0)))</f>
        <v>n/a</v>
      </c>
      <c r="X518" s="194" t="str">
        <f>IF(INDEX(tab_MinKomp[Systemy pomocnicze / Hilfssysteme(STOCKPROGRAM, KALK2000 etc.)],MATCH($B517,tab_MinKomp[[Stanowisko / Position ]:[Stanowisko / Position ]],0))="n/a","n/a",X517-INDEX(tab_MinKomp[Systemy pomocnicze / Hilfssysteme(STOCKPROGRAM, KALK2000 etc.)],MATCH($B517,tab_MinKomp[[Stanowisko / Position ]:[Stanowisko / Position ]],0)))</f>
        <v>n/a</v>
      </c>
      <c r="Y518" s="194" t="str">
        <f>IF(INDEX(tab_MinKomp[Polityka rachunkowości / Buchführungspolitik],MATCH($B517,tab_MinKomp[[Stanowisko / Position ]:[Stanowisko / Position ]],0))="n/a","n/a",Y517-INDEX(tab_MinKomp[Polityka rachunkowości / Buchführungspolitik],MATCH($B517,tab_MinKomp[[Stanowisko / Position ]:[Stanowisko / Position ]],0)))</f>
        <v>n/a</v>
      </c>
      <c r="Z518" s="194" t="str">
        <f>IF(INDEX(tab_MinKomp[Ustawa o rachunkowości / Rechnungslegungsgesetz],MATCH($B517,tab_MinKomp[[Stanowisko / Position ]:[Stanowisko / Position ]],0))="n/a","n/a",Z517-INDEX(tab_MinKomp[Ustawa o rachunkowości / Rechnungslegungsgesetz],MATCH($B517,tab_MinKomp[[Stanowisko / Position ]:[Stanowisko / Position ]],0)))</f>
        <v>n/a</v>
      </c>
      <c r="AA518" s="194" t="str">
        <f>IF(INDEX(tab_MinKomp[WORKFLOW - TS-100],MATCH($B517,tab_MinKomp[[Stanowisko / Position ]:[Stanowisko / Position ]],0))="n/a","n/a",AA517-INDEX(tab_MinKomp[WORKFLOW - TS-100],MATCH($B517,tab_MinKomp[[Stanowisko / Position ]:[Stanowisko / Position ]],0)))</f>
        <v>n/a</v>
      </c>
      <c r="AB518" s="194" t="str">
        <f>IF(INDEX(tab_MinKomp[WORKFLOW - SFMS],MATCH($B517,tab_MinKomp[[Stanowisko / Position ]:[Stanowisko / Position ]],0))="n/a","n/a",AB517-INDEX(tab_MinKomp[WORKFLOW - SFMS],MATCH($B517,tab_MinKomp[[Stanowisko / Position ]:[Stanowisko / Position ]],0)))</f>
        <v>n/a</v>
      </c>
      <c r="AC518" s="194" t="str">
        <f>IF(INDEX(tab_MinKomp[System ISO 9001:2015],MATCH($B517,tab_MinKomp[[Stanowisko / Position ]:[Stanowisko / Position ]],0))="n/a","n/a",AC517-INDEX(tab_MinKomp[System ISO 9001:2015],MATCH($B517,tab_MinKomp[[Stanowisko / Position ]:[Stanowisko / Position ]],0)))</f>
        <v>n/a</v>
      </c>
      <c r="AD518" s="194" t="str">
        <f>IF(INDEX(tab_MinKomp[System ISO 9001:2015],MATCH($B517,tab_MinKomp[[Stanowisko / Position ]:[Stanowisko / Position ]],0))="n/a","n/a",AD517-INDEX(tab_MinKomp[System ISO 9001:2015],MATCH($B517,tab_MinKomp[[Stanowisko / Position ]:[Stanowisko / Position ]],0)))</f>
        <v>n/a</v>
      </c>
      <c r="AE518" s="194" t="str">
        <f>IF(INDEX(tab_MinKomp[System ISO 9001:2015],MATCH($B517,tab_MinKomp[[Stanowisko / Position ]:[Stanowisko / Position ]],0))="n/a","n/a",AE517-INDEX(tab_MinKomp[System ISO 9001:2015],MATCH($B517,tab_MinKomp[[Stanowisko / Position ]:[Stanowisko / Position ]],0)))</f>
        <v>n/a</v>
      </c>
      <c r="AF518" s="194" t="str">
        <f>IF(INDEX(tab_MinKomp[System ISO 9001:2015],MATCH($B517,tab_MinKomp[[Stanowisko / Position ]:[Stanowisko / Position ]],0))="n/a","n/a",AF517-INDEX(tab_MinKomp[System ISO 9001:2015],MATCH($B517,tab_MinKomp[[Stanowisko / Position ]:[Stanowisko / Position ]],0)))</f>
        <v>n/a</v>
      </c>
      <c r="AG518" s="194" t="str">
        <f>IF(INDEX(tab_MinKomp[Wymagania VDA 6.3 Process / Forderungen],MATCH($B517,tab_MinKomp[[Stanowisko / Position ]:[Stanowisko / Position ]],0))="n/a","n/a",AG517-INDEX(tab_MinKomp[Wymagania VDA 6.3 Process / Forderungen],MATCH($B517,tab_MinKomp[[Stanowisko / Position ]:[Stanowisko / Position ]],0)))</f>
        <v>n/a</v>
      </c>
      <c r="AH518" s="194" t="str">
        <f>IF(INDEX(tab_MinKomp[Wymagania VDA 6.5 Product / Forderungen],MATCH($B517,tab_MinKomp[[Stanowisko / Position ]:[Stanowisko / Position ]],0))="n/a","n/a",AH517-INDEX(tab_MinKomp[Wymagania VDA 6.5 Product / Forderungen],MATCH($B517,tab_MinKomp[[Stanowisko / Position ]:[Stanowisko / Position ]],0)))</f>
        <v>n/a</v>
      </c>
      <c r="AI518" s="194" t="str">
        <f>IF(INDEX(tab_MinKomp[System ISO 9001:2015],MATCH($B517,tab_MinKomp[[Stanowisko / Position ]:[Stanowisko / Position ]],0))="n/a","n/a",AI517-INDEX(tab_MinKomp[System ISO 9001:2015],MATCH($B517,tab_MinKomp[[Stanowisko / Position ]:[Stanowisko / Position ]],0)))</f>
        <v>n/a</v>
      </c>
      <c r="AJ518" s="194" t="str">
        <f>IF(INDEX(tab_MinKomp[Auditor systemu ISO 17021:2018],MATCH($B517,tab_MinKomp[[Stanowisko / Position ]:[Stanowisko / Position ]],0))="n/a","n/a",AJ517-INDEX(tab_MinKomp[Auditor systemu ISO 17021:2018],MATCH($B517,tab_MinKomp[[Stanowisko / Position ]:[Stanowisko / Position ]],0)))</f>
        <v>n/a</v>
      </c>
      <c r="AK518" s="194" t="str">
        <f>IF(INDEX(tab_MinKomp[Pełnomocnik systemu / Systemvertreter],MATCH($B517,tab_MinKomp[[Stanowisko / Position ]:[Stanowisko / Position ]],0))="n/a","n/a",AK517-INDEX(tab_MinKomp[Pełnomocnik systemu / Systemvertreter],MATCH($B517,tab_MinKomp[[Stanowisko / Position ]:[Stanowisko / Position ]],0)))</f>
        <v>n/a</v>
      </c>
      <c r="AL518" s="194">
        <f>IF(INDEX(tab_MinKomp[Polityka Etyczna - Compliance],MATCH($B517,tab_MinKomp[[Stanowisko / Position ]:[Stanowisko / Position ]],0))="n/a","n/a",AL517-INDEX(tab_MinKomp[Polityka Etyczna - Compliance],MATCH($B517,tab_MinKomp[[Stanowisko / Position ]:[Stanowisko / Position ]],0)))</f>
        <v>0</v>
      </c>
      <c r="AM518" s="194" t="str">
        <f>IF(INDEX(tab_MinKomp[WDRAŻANIE NOWYCH PROJEKTÓW/ PROCEDURA CTM],MATCH($B517,tab_MinKomp[[Stanowisko / Position ]:[Stanowisko / Position ]],0))="n/a","n/a",AM517-INDEX(tab_MinKomp[WDRAŻANIE NOWYCH PROJEKTÓW/ PROCEDURA CTM],MATCH($B517,tab_MinKomp[[Stanowisko / Position ]:[Stanowisko / Position ]],0)))</f>
        <v>n/a</v>
      </c>
      <c r="AN518" s="194" t="str">
        <f>IF(INDEX(tab_MinKomp[KAMIENIE MILOWE MSL/PIFF],MATCH($B517,tab_MinKomp[[Stanowisko / Position ]:[Stanowisko / Position ]],0))="n/a","n/a",AN517-INDEX(tab_MinKomp[KAMIENIE MILOWE MSL/PIFF],MATCH($B517,tab_MinKomp[[Stanowisko / Position ]:[Stanowisko / Position ]],0)))</f>
        <v>n/a</v>
      </c>
      <c r="AO518" s="194">
        <f>IF(INDEX(tab_MinKomp[CP],MATCH($B517,tab_MinKomp[[Stanowisko / Position ]:[Stanowisko / Position ]],0))="n/a","n/a",AO517-INDEX(tab_MinKomp[CP],MATCH($B517,tab_MinKomp[[Stanowisko / Position ]:[Stanowisko / Position ]],0)))</f>
        <v>0</v>
      </c>
      <c r="AP518" s="194" t="str">
        <f>IF(INDEX(tab_MinKomp[FMEA],MATCH($B517,tab_MinKomp[[Stanowisko / Position ]:[Stanowisko / Position ]],0))="n/a","n/a",AP517-INDEX(tab_MinKomp[FMEA],MATCH($B517,tab_MinKomp[[Stanowisko / Position ]:[Stanowisko / Position ]],0)))</f>
        <v>n/a</v>
      </c>
      <c r="AQ518" s="194">
        <f>IF(INDEX(tab_MinKomp[FLOW CHART],MATCH($B517,tab_MinKomp[[Stanowisko / Position ]:[Stanowisko / Position ]],0))="n/a","n/a",AQ517-INDEX(tab_MinKomp[FLOW CHART],MATCH($B517,tab_MinKomp[[Stanowisko / Position ]:[Stanowisko / Position ]],0)))</f>
        <v>0</v>
      </c>
      <c r="AR518" s="194" t="str">
        <f>IF(INDEX(tab_MinKomp[APQP],MATCH($B517,tab_MinKomp[[Stanowisko / Position ]:[Stanowisko / Position ]],0))="n/a","n/a",AR517-INDEX(tab_MinKomp[APQP],MATCH($B517,tab_MinKomp[[Stanowisko / Position ]:[Stanowisko / Position ]],0)))</f>
        <v>n/a</v>
      </c>
      <c r="AS518" s="194" t="str">
        <f>IF(INDEX(tab_MinKomp[MSA],MATCH($B517,tab_MinKomp[[Stanowisko / Position ]:[Stanowisko / Position ]],0))="n/a","n/a",AS517-INDEX(tab_MinKomp[MSA],MATCH($B517,tab_MinKomp[[Stanowisko / Position ]:[Stanowisko / Position ]],0)))</f>
        <v>n/a</v>
      </c>
      <c r="AT518" s="194" t="str">
        <f>IF(INDEX(tab_MinKomp[SPC],MATCH($B517,tab_MinKomp[[Stanowisko / Position ]:[Stanowisko / Position ]],0))="n/a","n/a",AT517-INDEX(tab_MinKomp[SPC],MATCH($B517,tab_MinKomp[[Stanowisko / Position ]:[Stanowisko / Position ]],0)))</f>
        <v>n/a</v>
      </c>
      <c r="AU518" s="194" t="str">
        <f>IF(INDEX(tab_MinKomp[CSR (SPECYFICZNE WYMAGANIA KLIENTA)],MATCH($B517,tab_MinKomp[[Stanowisko / Position ]:[Stanowisko / Position ]],0))="n/a","n/a",AU517-INDEX(tab_MinKomp[CSR (SPECYFICZNE WYMAGANIA KLIENTA)],MATCH($B517,tab_MinKomp[[Stanowisko / Position ]:[Stanowisko / Position ]],0)))</f>
        <v>n/a</v>
      </c>
      <c r="AV518" s="194">
        <f>IF(INDEX(tab_MinKomp[5S],MATCH($B517,tab_MinKomp[[Stanowisko / Position ]:[Stanowisko / Position ]],0))="n/a","n/a",AV517-INDEX(tab_MinKomp[5S],MATCH($B517,tab_MinKomp[[Stanowisko / Position ]:[Stanowisko / Position ]],0)))</f>
        <v>0</v>
      </c>
      <c r="AW518" s="194">
        <f>IF(INDEX(tab_MinKomp[LEAN MANAGEMENT],MATCH($B517,tab_MinKomp[[Stanowisko / Position ]:[Stanowisko / Position ]],0))="n/a","n/a",AW517-INDEX(tab_MinKomp[LEAN MANAGEMENT],MATCH($B517,tab_MinKomp[[Stanowisko / Position ]:[Stanowisko / Position ]],0)))</f>
        <v>0</v>
      </c>
      <c r="AX518" s="194" t="str">
        <f>IF(INDEX(tab_MinKomp[5R],MATCH($B517,tab_MinKomp[[Stanowisko / Position ]:[Stanowisko / Position ]],0))="n/a","n/a",AX517-INDEX(tab_MinKomp[5R],MATCH($B517,tab_MinKomp[[Stanowisko / Position ]:[Stanowisko / Position ]],0)))</f>
        <v>n/a</v>
      </c>
      <c r="AY518" s="194" t="str">
        <f>IF(INDEX(tab_MinKomp[Six Sigma],MATCH($B517,tab_MinKomp[[Stanowisko / Position ]:[Stanowisko / Position ]],0))="n/a","n/a",AY517-INDEX(tab_MinKomp[Six Sigma],MATCH($B517,tab_MinKomp[[Stanowisko / Position ]:[Stanowisko / Position ]],0)))</f>
        <v>n/a</v>
      </c>
      <c r="AZ518" s="194" t="str">
        <f>IF(INDEX(tab_MinKomp[System BAAN / Distribution &amp; Supply Chain],MATCH($B517,tab_MinKomp[[Stanowisko / Position ]:[Stanowisko / Position ]],0))="n/a","n/a",AZ517-INDEX(tab_MinKomp[System BAAN / Distribution &amp; Supply Chain],MATCH($B517,tab_MinKomp[[Stanowisko / Position ]:[Stanowisko / Position ]],0)))</f>
        <v>n/a</v>
      </c>
      <c r="BA518" s="194">
        <f>IF(INDEX(tab_MinKomp[LEAN MANAGEMENT],MATCH($B517,tab_MinKomp[[Stanowisko / Position ]:[Stanowisko / Position ]],0))="n/a","n/a",BA517-INDEX(tab_MinKomp[LEAN MANAGEMENT],MATCH($B517,tab_MinKomp[[Stanowisko / Position ]:[Stanowisko / Position ]],0)))</f>
        <v>0</v>
      </c>
      <c r="BB518" s="194">
        <f>IF(INDEX(tab_MinKomp[LEAN MANAGEMENT],MATCH($B517,tab_MinKomp[[Stanowisko / Position ]:[Stanowisko / Position ]],0))="n/a","n/a",BB517-INDEX(tab_MinKomp[LEAN MANAGEMENT],MATCH($B517,tab_MinKomp[[Stanowisko / Position ]:[Stanowisko / Position ]],0)))</f>
        <v>0</v>
      </c>
      <c r="BC518" s="194" t="str">
        <f>IF(INDEX(tab_MinKomp[Organizacja dostaw / Versorgungsorganisation],MATCH($B517,tab_MinKomp[[Stanowisko / Position ]:[Stanowisko / Position ]],0))="n/a","n/a",BC517-INDEX(tab_MinKomp[Organizacja dostaw / Versorgungsorganisation],MATCH($B517,tab_MinKomp[[Stanowisko / Position ]:[Stanowisko / Position ]],0)))</f>
        <v>n/a</v>
      </c>
      <c r="BD518" s="194" t="str">
        <f>IF(INDEX(tab_MinKomp[Organizacja wysyłek / Organisation von Lieferungen],MATCH($B517,tab_MinKomp[[Stanowisko / Position ]:[Stanowisko / Position ]],0))="n/a","n/a",BD517-INDEX(tab_MinKomp[Organizacja wysyłek / Organisation von Lieferungen],MATCH($B517,tab_MinKomp[[Stanowisko / Position ]:[Stanowisko / Position ]],0)))</f>
        <v>n/a</v>
      </c>
      <c r="BE518" s="194" t="str">
        <f>IF(INDEX(tab_MinKomp[Analiza magazynowa - Program Polen.mdb / Inventuranalyse],MATCH($B517,tab_MinKomp[[Stanowisko / Position ]:[Stanowisko / Position ]],0))="n/a","n/a",BE517-INDEX(tab_MinKomp[Analiza magazynowa - Program Polen.mdb / Inventuranalyse],MATCH($B517,tab_MinKomp[[Stanowisko / Position ]:[Stanowisko / Position ]],0)))</f>
        <v>n/a</v>
      </c>
      <c r="BF518" s="190" t="str">
        <f>IF(INDEX(tab_MinKomp[MMOG (Materials Management Operations Guidelines)],MATCH($B517,tab_MinKomp[[Stanowisko / Position ]:[Stanowisko / Position ]],0))="n/a","n/a",BF517-INDEX(tab_MinKomp[MMOG (Materials Management Operations Guidelines)],MATCH($B517,tab_MinKomp[[Stanowisko / Position ]:[Stanowisko / Position ]],0)))</f>
        <v>n/a</v>
      </c>
      <c r="BG518" s="190" t="str">
        <f>IF(INDEX(tab_MinKomp[GPP],MATCH($B517,tab_MinKomp[[Stanowisko / Position ]:[Stanowisko / Position ]],0))="n/a","n/a",BG517-INDEX(tab_MinKomp[GPP],MATCH($B517,tab_MinKomp[[Stanowisko / Position ]:[Stanowisko / Position ]],0)))</f>
        <v>n/a</v>
      </c>
      <c r="BH518" s="190" t="str">
        <f>IF(INDEX(tab_MinKomp[AIAG (Automotive Industry Action Group)],MATCH($B517,tab_MinKomp[[Stanowisko / Position ]:[Stanowisko / Position ]],0))="n/a","n/a",BH517-INDEX(tab_MinKomp[AIAG (Automotive Industry Action Group)],MATCH($B517,tab_MinKomp[[Stanowisko / Position ]:[Stanowisko / Position ]],0)))</f>
        <v>n/a</v>
      </c>
      <c r="BI518" s="190" t="str">
        <f>IF(INDEX(tab_MinKomp[Super-G disputes],MATCH($B517,tab_MinKomp[[Stanowisko / Position ]:[Stanowisko / Position ]],0))="n/a","n/a",BI517-INDEX(tab_MinKomp[Super-G disputes],MATCH($B517,tab_MinKomp[[Stanowisko / Position ]:[Stanowisko / Position ]],0)))</f>
        <v>n/a</v>
      </c>
      <c r="BJ518" s="190" t="str">
        <f>IF(INDEX(tab_MinKomp[CMMS3/eDDL (Direct Data Link)],MATCH($B517,tab_MinKomp[[Stanowisko / Position ]:[Stanowisko / Position ]],0))="n/a","n/a",BJ517-INDEX(tab_MinKomp[CMMS3/eDDL (Direct Data Link)],MATCH($B517,tab_MinKomp[[Stanowisko / Position ]:[Stanowisko / Position ]],0)))</f>
        <v>n/a</v>
      </c>
      <c r="BK518" s="190" t="str">
        <f>IF(INDEX(tab_MinKomp[MP&amp;L (Material Planning and Logistics)],MATCH($B517,tab_MinKomp[[Stanowisko / Position ]:[Stanowisko / Position ]],0))="n/a","n/a",BK517-INDEX(tab_MinKomp[MP&amp;L (Material Planning and Logistics)],MATCH($B517,tab_MinKomp[[Stanowisko / Position ]:[Stanowisko / Position ]],0)))</f>
        <v>n/a</v>
      </c>
      <c r="BL518" s="190" t="str">
        <f>IF(INDEX(tab_MinKomp[Supplier delivery rating],MATCH($B517,tab_MinKomp[[Stanowisko / Position ]:[Stanowisko / Position ]],0))="n/a","n/a",BL517-INDEX(tab_MinKomp[Supplier delivery rating],MATCH($B517,tab_MinKomp[[Stanowisko / Position ]:[Stanowisko / Position ]],0)))</f>
        <v>n/a</v>
      </c>
      <c r="BM518" s="194" t="str">
        <f>IF(INDEX(tab_MinKomp[Planowanie produkcji / Produktionsplanung],MATCH($B517,tab_MinKomp[[Stanowisko / Position ]:[Stanowisko / Position ]],0))="n/a","n/a",BM517-INDEX(tab_MinKomp[Planowanie produkcji / Produktionsplanung],MATCH($B517,tab_MinKomp[[Stanowisko / Position ]:[Stanowisko / Position ]],0)))</f>
        <v>n/a</v>
      </c>
      <c r="BN518" s="194" t="str">
        <f>IF(INDEX(tab_MinKomp[Planowanie produkcji / Produktionsplanung],MATCH($B517,tab_MinKomp[[Stanowisko / Position ]:[Stanowisko / Position ]],0))="n/a","n/a",BN517-INDEX(tab_MinKomp[Planowanie produkcji / Produktionsplanung],MATCH($B517,tab_MinKomp[[Stanowisko / Position ]:[Stanowisko / Position ]],0)))</f>
        <v>n/a</v>
      </c>
      <c r="BO518" s="194" t="str">
        <f>IF(INDEX(tab_MinKomp[Planowanie produkcji / Produktionsplanung],MATCH($B517,tab_MinKomp[[Stanowisko / Position ]:[Stanowisko / Position ]],0))="n/a","n/a",BO517-INDEX(tab_MinKomp[Planowanie produkcji / Produktionsplanung],MATCH($B517,tab_MinKomp[[Stanowisko / Position ]:[Stanowisko / Position ]],0)))</f>
        <v>n/a</v>
      </c>
      <c r="BP518" s="194" t="str">
        <f>IF(INDEX(tab_MinKomp[Planowanie produkcji / Produktionsplanung],MATCH($B517,tab_MinKomp[[Stanowisko / Position ]:[Stanowisko / Position ]],0))="n/a","n/a",BP517-INDEX(tab_MinKomp[Planowanie produkcji / Produktionsplanung],MATCH($B517,tab_MinKomp[[Stanowisko / Position ]:[Stanowisko / Position ]],0)))</f>
        <v>n/a</v>
      </c>
      <c r="BQ518" s="194">
        <f>IF(INDEX(tab_MinKomp[Obsługa maszyn Novapax / Novapax Maschinenbedienung],MATCH($B517,tab_MinKomp[[Stanowisko / Position ]:[Stanowisko / Position ]],0))="n/a","n/a",BQ517-INDEX(tab_MinKomp[Obsługa maszyn Novapax / Novapax Maschinenbedienung],MATCH($B517,tab_MinKomp[[Stanowisko / Position ]:[Stanowisko / Position ]],0)))</f>
        <v>0</v>
      </c>
      <c r="BR518" s="194" t="str">
        <f>IF(INDEX(tab_MinKomp[Planowanie produkcji / Produktionsplanung],MATCH($B517,tab_MinKomp[[Stanowisko / Position ]:[Stanowisko / Position ]],0))="n/a","n/a",BR517-INDEX(tab_MinKomp[Planowanie produkcji / Produktionsplanung],MATCH($B517,tab_MinKomp[[Stanowisko / Position ]:[Stanowisko / Position ]],0)))</f>
        <v>n/a</v>
      </c>
      <c r="BS518" s="194">
        <f>IF(INDEX(tab_MinKomp[Obsługa maszyn Novapax / Novapax Maschinenbedienung],MATCH($B517,tab_MinKomp[[Stanowisko / Position ]:[Stanowisko / Position ]],0))="n/a","n/a",BS517-INDEX(tab_MinKomp[Obsługa maszyn Novapax / Novapax Maschinenbedienung],MATCH($B517,tab_MinKomp[[Stanowisko / Position ]:[Stanowisko / Position ]],0)))</f>
        <v>0</v>
      </c>
      <c r="BT518" s="194" t="str">
        <f>IF(INDEX(tab_MinKomp[Planowanie produkcji / Produktionsplanung],MATCH($B517,tab_MinKomp[[Stanowisko / Position ]:[Stanowisko / Position ]],0))="n/a","n/a",BT517-INDEX(tab_MinKomp[Planowanie produkcji / Produktionsplanung],MATCH($B517,tab_MinKomp[[Stanowisko / Position ]:[Stanowisko / Position ]],0)))</f>
        <v>n/a</v>
      </c>
      <c r="BU518" s="194">
        <f>IF(INDEX(tab_MinKomp[Obsługa maszyn Novapax / Novapax Maschinenbedienung],MATCH($B517,tab_MinKomp[[Stanowisko / Position ]:[Stanowisko / Position ]],0))="n/a","n/a",BU517-INDEX(tab_MinKomp[Obsługa maszyn Novapax / Novapax Maschinenbedienung],MATCH($B517,tab_MinKomp[[Stanowisko / Position ]:[Stanowisko / Position ]],0)))</f>
        <v>0</v>
      </c>
      <c r="BV518" s="194" t="str">
        <f>IF(INDEX(tab_MinKomp[Planowanie produkcji / Produktionsplanung],MATCH($B517,tab_MinKomp[[Stanowisko / Position ]:[Stanowisko / Position ]],0))="n/a","n/a",BV517-INDEX(tab_MinKomp[Planowanie produkcji / Produktionsplanung],MATCH($B517,tab_MinKomp[[Stanowisko / Position ]:[Stanowisko / Position ]],0)))</f>
        <v>n/a</v>
      </c>
      <c r="BW518" s="194">
        <f>IF(INDEX(tab_MinKomp[Obsługa maszyn Novapax / Novapax Maschinenbedienung],MATCH($B517,tab_MinKomp[[Stanowisko / Position ]:[Stanowisko / Position ]],0))="n/a","n/a",BW517-INDEX(tab_MinKomp[Obsługa maszyn Novapax / Novapax Maschinenbedienung],MATCH($B517,tab_MinKomp[[Stanowisko / Position ]:[Stanowisko / Position ]],0)))</f>
        <v>0</v>
      </c>
      <c r="BX518" s="194">
        <f>IF(INDEX(tab_MinKomp[Obsługa maszyn Novapax / Novapax Maschinenbedienung],MATCH($B517,tab_MinKomp[[Stanowisko / Position ]:[Stanowisko / Position ]],0))="n/a","n/a",BX517-INDEX(tab_MinKomp[Obsługa maszyn Novapax / Novapax Maschinenbedienung],MATCH($B517,tab_MinKomp[[Stanowisko / Position ]:[Stanowisko / Position ]],0)))</f>
        <v>0</v>
      </c>
      <c r="BY518" s="194" t="str">
        <f>IF(INDEX(tab_MinKomp[Obsługa maszyn Engel / Engel Maschinenbedienung],MATCH($B517,tab_MinKomp[[Stanowisko / Position ]:[Stanowisko / Position ]],0))="n/a","n/a",BY517-INDEX(tab_MinKomp[Obsługa maszyn Engel / Engel Maschinenbedienung],MATCH($B517,tab_MinKomp[[Stanowisko / Position ]:[Stanowisko / Position ]],0)))</f>
        <v>n/a</v>
      </c>
      <c r="BZ518" s="194">
        <f>IF(INDEX(tab_MinKomp[Obsługa maszyn Novapax / Novapax Maschinenbedienung],MATCH($B517,tab_MinKomp[[Stanowisko / Position ]:[Stanowisko / Position ]],0))="n/a","n/a",BZ517-INDEX(tab_MinKomp[Obsługa maszyn Novapax / Novapax Maschinenbedienung],MATCH($B517,tab_MinKomp[[Stanowisko / Position ]:[Stanowisko / Position ]],0)))</f>
        <v>0</v>
      </c>
      <c r="CA518" s="194" t="str">
        <f>IF(INDEX(tab_MinKomp[Obsługa maszyn KVT / KVT Maschinenbedienung],MATCH($B517,tab_MinKomp[[Stanowisko / Position ]:[Stanowisko / Position ]],0))="n/a","n/a",CA517-INDEX(tab_MinKomp[Obsługa maszyn KVT / KVT Maschinenbedienung],MATCH($B517,tab_MinKomp[[Stanowisko / Position ]:[Stanowisko / Position ]],0)))</f>
        <v>n/a</v>
      </c>
      <c r="CB518" s="194">
        <f>IF(INDEX(tab_MinKomp[Obsługa maszyn Novapax / Novapax Maschinenbedienung],MATCH($B517,tab_MinKomp[[Stanowisko / Position ]:[Stanowisko / Position ]],0))="n/a","n/a",CB517-INDEX(tab_MinKomp[Obsługa maszyn Novapax / Novapax Maschinenbedienung],MATCH($B517,tab_MinKomp[[Stanowisko / Position ]:[Stanowisko / Position ]],0)))</f>
        <v>0</v>
      </c>
      <c r="CC518" s="194" t="str">
        <f>IF(INDEX(tab_MinKomp[Obsługa maszyn Branson / Branson Maschinenbedienung],MATCH($B517,tab_MinKomp[[Stanowisko / Position ]:[Stanowisko / Position ]],0))="n/a","n/a",CC517-INDEX(tab_MinKomp[Obsługa maszyn Branson / Branson Maschinenbedienung],MATCH($B517,tab_MinKomp[[Stanowisko / Position ]:[Stanowisko / Position ]],0)))</f>
        <v>n/a</v>
      </c>
      <c r="CD518" s="194">
        <f>IF(INDEX(tab_MinKomp[Obsługa maszyn Novapax / Novapax Maschinenbedienung],MATCH($B517,tab_MinKomp[[Stanowisko / Position ]:[Stanowisko / Position ]],0))="n/a","n/a",CD517-INDEX(tab_MinKomp[Obsługa maszyn Novapax / Novapax Maschinenbedienung],MATCH($B517,tab_MinKomp[[Stanowisko / Position ]:[Stanowisko / Position ]],0)))</f>
        <v>0</v>
      </c>
      <c r="CE518" s="194">
        <f>IF(INDEX(tab_MinKomp[Obsługa maszyn Novapax / Novapax Maschinenbedienung],MATCH($B517,tab_MinKomp[[Stanowisko / Position ]:[Stanowisko / Position ]],0))="n/a","n/a",CE517-INDEX(tab_MinKomp[Obsługa maszyn Novapax / Novapax Maschinenbedienung],MATCH($B517,tab_MinKomp[[Stanowisko / Position ]:[Stanowisko / Position ]],0)))</f>
        <v>0</v>
      </c>
      <c r="CF518" s="194">
        <f>IF(INDEX(tab_MinKomp[Obsługa maszyn Novapax / Novapax Maschinenbedienung],MATCH($B517,tab_MinKomp[[Stanowisko / Position ]:[Stanowisko / Position ]],0))="n/a","n/a",CF517-INDEX(tab_MinKomp[Obsługa maszyn Novapax / Novapax Maschinenbedienung],MATCH($B517,tab_MinKomp[[Stanowisko / Position ]:[Stanowisko / Position ]],0)))</f>
        <v>0</v>
      </c>
      <c r="CG518" s="194">
        <f>IF(INDEX(tab_MinKomp[Eliminacja awarii / Beseitigung von Ausfällen],MATCH($B517,tab_MinKomp[[Stanowisko / Position ]:[Stanowisko / Position ]],0))="n/a","n/a",CG517-INDEX(tab_MinKomp[Eliminacja awarii / Beseitigung von Ausfällen],MATCH($B517,tab_MinKomp[[Stanowisko / Position ]:[Stanowisko / Position ]],0)))</f>
        <v>0</v>
      </c>
      <c r="CH518" s="194" t="str">
        <f>IF(INDEX(tab_MinKomp[Wymagania VDA 6.5 Product / Forderungen],MATCH($B517,tab_MinKomp[[Stanowisko / Position ]:[Stanowisko / Position ]],0))="n/a","n/a",CH517-INDEX(tab_MinKomp[Wymagania VDA 6.5 Product / Forderungen],MATCH($B517,tab_MinKomp[[Stanowisko / Position ]:[Stanowisko / Position ]],0)))</f>
        <v>n/a</v>
      </c>
      <c r="CI518" s="194" t="str">
        <f>IF(INDEX(tab_MinKomp[Wymagania VDA 6.5 Product / Forderungen],MATCH($B517,tab_MinKomp[[Stanowisko / Position ]:[Stanowisko / Position ]],0))="n/a","n/a",CI517-INDEX(tab_MinKomp[Wymagania VDA 6.5 Product / Forderungen],MATCH($B517,tab_MinKomp[[Stanowisko / Position ]:[Stanowisko / Position ]],0)))</f>
        <v>n/a</v>
      </c>
      <c r="CJ518" s="194" t="str">
        <f>IF(INDEX(tab_MinKomp[Wymagania VDA 6.5 Product / Forderungen],MATCH($B517,tab_MinKomp[[Stanowisko / Position ]:[Stanowisko / Position ]],0))="n/a","n/a",CJ517-INDEX(tab_MinKomp[Wymagania VDA 6.5 Product / Forderungen],MATCH($B517,tab_MinKomp[[Stanowisko / Position ]:[Stanowisko / Position ]],0)))</f>
        <v>n/a</v>
      </c>
      <c r="CK518" s="194" t="str">
        <f>IF(INDEX(tab_MinKomp[Wymagania VDA 6.5 Product / Forderungen],MATCH($B517,tab_MinKomp[[Stanowisko / Position ]:[Stanowisko / Position ]],0))="n/a","n/a",CK517-INDEX(tab_MinKomp[Wymagania VDA 6.5 Product / Forderungen],MATCH($B517,tab_MinKomp[[Stanowisko / Position ]:[Stanowisko / Position ]],0)))</f>
        <v>n/a</v>
      </c>
      <c r="CL518" s="194" t="str">
        <f>IF(INDEX(tab_MinKomp[Wymagania VDA 6.5 Product / Forderungen],MATCH($B517,tab_MinKomp[[Stanowisko / Position ]:[Stanowisko / Position ]],0))="n/a","n/a",CL517-INDEX(tab_MinKomp[Wymagania VDA 6.5 Product / Forderungen],MATCH($B517,tab_MinKomp[[Stanowisko / Position ]:[Stanowisko / Position ]],0)))</f>
        <v>n/a</v>
      </c>
      <c r="CM518" s="194" t="str">
        <f>IF(INDEX(tab_MinKomp[Informatyka ogólna (techniczne i systemowe) / Allgemeine IT (Technik und System)],MATCH($B517,tab_MinKomp[[Stanowisko / Position ]:[Stanowisko / Position ]],0))="n/a","n/a",CM517-INDEX(tab_MinKomp[Informatyka ogólna (techniczne i systemowe) / Allgemeine IT (Technik und System)],MATCH($B517,tab_MinKomp[[Stanowisko / Position ]:[Stanowisko / Position ]],0)))</f>
        <v>n/a</v>
      </c>
      <c r="CN518" s="194" t="str">
        <f>IF(INDEX(tab_MinKomp[Sieci komputerowe / Computernetzwerke],MATCH($B517,tab_MinKomp[[Stanowisko / Position ]:[Stanowisko / Position ]],0))="n/a","n/a",CN517-INDEX(tab_MinKomp[Sieci komputerowe / Computernetzwerke],MATCH($B517,tab_MinKomp[[Stanowisko / Position ]:[Stanowisko / Position ]],0)))</f>
        <v>n/a</v>
      </c>
      <c r="CO518" s="194" t="str">
        <f>IF(INDEX(tab_MinKomp[Hardware (komputery PC, drukarki biurowe i etykietowe, telefonia stacjonarna i mobilna) (PC, Drucker, Telefpne, Handys)],MATCH($B517,tab_MinKomp[[Stanowisko / Position ]:[Stanowisko / Position ]],0))="n/a","n/a",CO517-INDEX(tab_MinKomp[Hardware (komputery PC, drukarki biurowe i etykietowe, telefonia stacjonarna i mobilna) (PC, Drucker, Telefpne, Handys)],MATCH($B517,tab_MinKomp[[Stanowisko / Position ]:[Stanowisko / Position ]],0)))</f>
        <v>n/a</v>
      </c>
      <c r="CP518" s="194" t="str">
        <f>IF(INDEX(tab_MinKomp[Software &amp; Systems (MS Office, MS Remote Desktop)],MATCH($B517,tab_MinKomp[[Stanowisko / Position ]:[Stanowisko / Position ]],0))="n/a","n/a",CP517-INDEX(tab_MinKomp[Software &amp; Systems (MS Office, MS Remote Desktop)],MATCH($B517,tab_MinKomp[[Stanowisko / Position ]:[Stanowisko / Position ]],0)))</f>
        <v>n/a</v>
      </c>
      <c r="CQ518" s="194" t="str">
        <f>IF(INDEX(tab_MinKomp[Programowanie obiektowe (PHP) / Objektprogrammierung],MATCH($B517,tab_MinKomp[[Stanowisko / Position ]:[Stanowisko / Position ]],0))="n/a","n/a",CQ517-INDEX(tab_MinKomp[Programowanie obiektowe (PHP) / Objektprogrammierung],MATCH($B517,tab_MinKomp[[Stanowisko / Position ]:[Stanowisko / Position ]],0)))</f>
        <v>n/a</v>
      </c>
      <c r="CR518" s="194" t="str">
        <f>IF(INDEX(tab_MinKomp[Scrum],MATCH($B517,tab_MinKomp[[Stanowisko / Position ]:[Stanowisko / Position ]],0))="n/a","n/a",CR517-INDEX(tab_MinKomp[Scrum],MATCH($B517,tab_MinKomp[[Stanowisko / Position ]:[Stanowisko / Position ]],0)))</f>
        <v>n/a</v>
      </c>
      <c r="CS518" s="194" t="str">
        <f>IF(INDEX(tab_MinKomp[SQL (MySQL)],MATCH($B517,tab_MinKomp[[Stanowisko / Position ]:[Stanowisko / Position ]],0))="n/a","n/a",CS517-INDEX(tab_MinKomp[SQL (MySQL)],MATCH($B517,tab_MinKomp[[Stanowisko / Position ]:[Stanowisko / Position ]],0)))</f>
        <v>n/a</v>
      </c>
      <c r="CT518" s="194" t="str">
        <f>IF(INDEX(tab_MinKomp[Javascript],MATCH($B517,tab_MinKomp[[Stanowisko / Position ]:[Stanowisko / Position ]],0))="n/a","n/a",CT517-INDEX(tab_MinKomp[Javascript],MATCH($B517,tab_MinKomp[[Stanowisko / Position ]:[Stanowisko / Position ]],0)))</f>
        <v>n/a</v>
      </c>
      <c r="CU518" s="194" t="str">
        <f>IF(INDEX(tab_MinKomp[Joomla],MATCH($B517,tab_MinKomp[[Stanowisko / Position ]:[Stanowisko / Position ]],0))="n/a","n/a",CU517-INDEX(tab_MinKomp[Joomla],MATCH($B517,tab_MinKomp[[Stanowisko / Position ]:[Stanowisko / Position ]],0)))</f>
        <v>n/a</v>
      </c>
      <c r="CV518" s="194" t="str">
        <f>IF(INDEX(tab_MinKomp[Bash],MATCH($B517,tab_MinKomp[[Stanowisko / Position ]:[Stanowisko / Position ]],0))="n/a","n/a",CV517-INDEX(tab_MinKomp[Bash],MATCH($B517,tab_MinKomp[[Stanowisko / Position ]:[Stanowisko / Position ]],0)))</f>
        <v>n/a</v>
      </c>
      <c r="CW518" s="194">
        <f>IF(INDEX(tab_MinKomp[Systemy MES (HYDRA / SFMS)],MATCH($B517,tab_MinKomp[[Stanowisko / Position ]:[Stanowisko / Position ]],0))="n/a","n/a",CW517-INDEX(tab_MinKomp[Systemy MES (HYDRA / SFMS)],MATCH($B517,tab_MinKomp[[Stanowisko / Position ]:[Stanowisko / Position ]],0)))</f>
        <v>0</v>
      </c>
      <c r="CX518" s="194" t="str">
        <f>IF(INDEX(tab_MinKomp[HTML / CSS],MATCH($B517,tab_MinKomp[[Stanowisko / Position ]:[Stanowisko / Position ]],0))="n/a","n/a",CX517-INDEX(tab_MinKomp[HTML / CSS],MATCH($B517,tab_MinKomp[[Stanowisko / Position ]:[Stanowisko / Position ]],0)))</f>
        <v>n/a</v>
      </c>
      <c r="CY518" s="194" t="str">
        <f>IF(INDEX(tab_MinKomp[SYSTEM PR],MATCH($B517,tab_MinKomp[[Stanowisko / Position ]:[Stanowisko / Position ]],0))="n/a","n/a",CY517-INDEX(tab_MinKomp[SYSTEM PR],MATCH($B517,tab_MinKomp[[Stanowisko / Position ]:[Stanowisko / Position ]],0)))</f>
        <v>n/a</v>
      </c>
      <c r="CZ518" s="194" t="str">
        <f>IF(INDEX(tab_MinKomp[System Einkauf XP / EBA],MATCH($B517,tab_MinKomp[[Stanowisko / Position ]:[Stanowisko / Position ]],0))="n/a","n/a",CZ517-INDEX(tab_MinKomp[System Einkauf XP / EBA],MATCH($B517,tab_MinKomp[[Stanowisko / Position ]:[Stanowisko / Position ]],0)))</f>
        <v>n/a</v>
      </c>
      <c r="DA518" s="194" t="str">
        <f>IF(INDEX(tab_MinKomp[Techniki negocjacyjne / Verhandlungstechniken],MATCH($B517,tab_MinKomp[[Stanowisko / Position ]:[Stanowisko / Position ]],0))="n/a","n/a",DA517-INDEX(tab_MinKomp[Techniki negocjacyjne / Verhandlungstechniken],MATCH($B517,tab_MinKomp[[Stanowisko / Position ]:[Stanowisko / Position ]],0)))</f>
        <v>n/a</v>
      </c>
      <c r="DB518" s="194" t="str">
        <f>IF(INDEX(tab_MinKomp[Znajomość rynku branżowego / Kenntnis des Industrie Marktes],MATCH($B517,tab_MinKomp[[Stanowisko / Position ]:[Stanowisko / Position ]],0))="n/a","n/a",DB517-INDEX(tab_MinKomp[Znajomość rynku branżowego / Kenntnis des Industrie Marktes],MATCH($B517,tab_MinKomp[[Stanowisko / Position ]:[Stanowisko / Position ]],0)))</f>
        <v>n/a</v>
      </c>
      <c r="DC518" s="194" t="str">
        <f>IF(INDEX(tab_MinKomp[SUPPLIER MANAGEMENT],MATCH($B517,tab_MinKomp[[Stanowisko / Position ]:[Stanowisko / Position ]],0))="n/a","n/a",DC517-INDEX(tab_MinKomp[SUPPLIER MANAGEMENT],MATCH($B517,tab_MinKomp[[Stanowisko / Position ]:[Stanowisko / Position ]],0)))</f>
        <v>n/a</v>
      </c>
      <c r="DD518" s="194" t="str">
        <f>IF(INDEX(tab_MinKomp[SUPPLIER MANAGEMENT],MATCH($B517,tab_MinKomp[[Stanowisko / Position ]:[Stanowisko / Position ]],0))="n/a","n/a",DD517-INDEX(tab_MinKomp[SUPPLIER MANAGEMENT],MATCH($B517,tab_MinKomp[[Stanowisko / Position ]:[Stanowisko / Position ]],0)))</f>
        <v>n/a</v>
      </c>
      <c r="DE518" s="194" t="str">
        <f>IF(INDEX(tab_MinKomp[SUPPLIER MANAGEMENT],MATCH($B517,tab_MinKomp[[Stanowisko / Position ]:[Stanowisko / Position ]],0))="n/a","n/a",DE517-INDEX(tab_MinKomp[SUPPLIER MANAGEMENT],MATCH($B517,tab_MinKomp[[Stanowisko / Position ]:[Stanowisko / Position ]],0)))</f>
        <v>n/a</v>
      </c>
      <c r="DF518" s="194">
        <f>IF(INDEX(tab_MinKomp[LEAN MANAGEMENT],MATCH($B517,tab_MinKomp[[Stanowisko / Position ]:[Stanowisko / Position ]],0))="n/a","n/a",DF517-INDEX(tab_MinKomp[LEAN MANAGEMENT],MATCH($B517,tab_MinKomp[[Stanowisko / Position ]:[Stanowisko / Position ]],0)))</f>
        <v>0</v>
      </c>
      <c r="DG518" s="194" t="str">
        <f>IF(INDEX(tab_MinKomp[PPAP/PSW],MATCH($B517,tab_MinKomp[[Stanowisko / Position ]:[Stanowisko / Position ]],0))="n/a","n/a",DG517-INDEX(tab_MinKomp[PPAP/PSW],MATCH($B517,tab_MinKomp[[Stanowisko / Position ]:[Stanowisko / Position ]],0)))</f>
        <v>n/a</v>
      </c>
      <c r="DH518" s="194" t="str">
        <f>IF(INDEX(tab_MinKomp[SUPPLIER MANAGEMENT],MATCH($B517,tab_MinKomp[[Stanowisko / Position ]:[Stanowisko / Position ]],0))="n/a","n/a",DH517-INDEX(tab_MinKomp[SUPPLIER MANAGEMENT],MATCH($B517,tab_MinKomp[[Stanowisko / Position ]:[Stanowisko / Position ]],0)))</f>
        <v>n/a</v>
      </c>
      <c r="DI518" s="194" t="str">
        <f>IF(INDEX(tab_MinKomp[OBSŁUGA PORTALI KLIENTA / Kundenportale],MATCH($B517,tab_MinKomp[[Stanowisko / Position ]:[Stanowisko / Position ]],0))="n/a","n/a",DI517-INDEX(tab_MinKomp[OBSŁUGA PORTALI KLIENTA / Kundenportale],MATCH($B517,tab_MinKomp[[Stanowisko / Position ]:[Stanowisko / Position ]],0)))</f>
        <v>n/a</v>
      </c>
      <c r="DJ518" s="194" t="str">
        <f>IF(INDEX(tab_MinKomp[Obsługa systemu BABTECQ / BABTECQ System],MATCH($B517,tab_MinKomp[[Stanowisko / Position ]:[Stanowisko / Position ]],0))="n/a","n/a",DJ517-INDEX(tab_MinKomp[Obsługa systemu BABTECQ / BABTECQ System],MATCH($B517,tab_MinKomp[[Stanowisko / Position ]:[Stanowisko / Position ]],0)))</f>
        <v>n/a</v>
      </c>
      <c r="DK518" s="194" t="str">
        <f>IF(INDEX(tab_MinKomp[Rysunek techniczny / technische Zeichnung],MATCH($B517,tab_MinKomp[[Stanowisko / Position ]:[Stanowisko / Position ]],0))="n/a","n/a",DK517-INDEX(tab_MinKomp[Rysunek techniczny / technische Zeichnung],MATCH($B517,tab_MinKomp[[Stanowisko / Position ]:[Stanowisko / Position ]],0)))</f>
        <v>n/a</v>
      </c>
      <c r="DL518" s="194" t="str">
        <f>IF(INDEX(tab_MinKomp[Kalibracja / Kalibrierung],MATCH($B517,tab_MinKomp[[Stanowisko / Position ]:[Stanowisko / Position ]],0))="n/a","n/a",DL517-INDEX(tab_MinKomp[Kalibracja / Kalibrierung],MATCH($B517,tab_MinKomp[[Stanowisko / Position ]:[Stanowisko / Position ]],0)))</f>
        <v>n/a</v>
      </c>
      <c r="DM518" s="194" t="str">
        <f>IF(INDEX(tab_MinKomp[Rekwalifikacja / Requalifizierung],MATCH($B517,tab_MinKomp[[Stanowisko / Position ]:[Stanowisko / Position ]],0))="n/a","n/a",DM517-INDEX(tab_MinKomp[Rekwalifikacja / Requalifizierung],MATCH($B517,tab_MinKomp[[Stanowisko / Position ]:[Stanowisko / Position ]],0)))</f>
        <v>n/a</v>
      </c>
      <c r="DN518" s="190" t="str">
        <f>IF(INDEX(tab_MinKomp[Testy czystości / Reinheitstests],MATCH($B517,tab_MinKomp[[Stanowisko / Position ]:[Stanowisko / Position ]],0))="n/a","n/a",DN517-INDEX(tab_MinKomp[Testy czystości / Reinheitstests],MATCH($B517,tab_MinKomp[[Stanowisko / Position ]:[Stanowisko / Position ]],0)))</f>
        <v>n/a</v>
      </c>
      <c r="DO518" s="190" t="str">
        <f>IF(INDEX(tab_MinKomp[Testy czystości / Reinheitstests],MATCH($B517,tab_MinKomp[[Stanowisko / Position ]:[Stanowisko / Position ]],0))="n/a","n/a",DO517-INDEX(tab_MinKomp[Testy czystości / Reinheitstests],MATCH($B517,tab_MinKomp[[Stanowisko / Position ]:[Stanowisko / Position ]],0)))</f>
        <v>n/a</v>
      </c>
      <c r="DP518" s="190" t="str">
        <f>IF(INDEX(tab_MinKomp[Testy czystości / Reinheitstests],MATCH($B517,tab_MinKomp[[Stanowisko / Position ]:[Stanowisko / Position ]],0))="n/a","n/a",DP517-INDEX(tab_MinKomp[Testy czystości / Reinheitstests],MATCH($B517,tab_MinKomp[[Stanowisko / Position ]:[Stanowisko / Position ]],0)))</f>
        <v>n/a</v>
      </c>
      <c r="DQ518" s="190" t="str">
        <f>IF(INDEX(tab_MinKomp[Testy czystości / Reinheitstests],MATCH($B517,tab_MinKomp[[Stanowisko / Position ]:[Stanowisko / Position ]],0))="n/a","n/a",DQ517-INDEX(tab_MinKomp[Testy czystości / Reinheitstests],MATCH($B517,tab_MinKomp[[Stanowisko / Position ]:[Stanowisko / Position ]],0)))</f>
        <v>n/a</v>
      </c>
      <c r="DR518" s="190" t="str">
        <f>IF(INDEX(tab_MinKomp[Testy czystości / Reinheitstests],MATCH($B517,tab_MinKomp[[Stanowisko / Position ]:[Stanowisko / Position ]],0))="n/a","n/a",DR517-INDEX(tab_MinKomp[Testy czystości / Reinheitstests],MATCH($B517,tab_MinKomp[[Stanowisko / Position ]:[Stanowisko / Position ]],0)))</f>
        <v>n/a</v>
      </c>
      <c r="DS518" s="190" t="str">
        <f>IF(INDEX(tab_MinKomp[Testy czystości / Reinheitstests],MATCH($B517,tab_MinKomp[[Stanowisko / Position ]:[Stanowisko / Position ]],0))="n/a","n/a",DS517-INDEX(tab_MinKomp[Testy czystości / Reinheitstests],MATCH($B517,tab_MinKomp[[Stanowisko / Position ]:[Stanowisko / Position ]],0)))</f>
        <v>n/a</v>
      </c>
      <c r="DT518" s="194" t="str">
        <f>IF(INDEX(tab_MinKomp[SUPPLIER MANAGEMENT],MATCH($B517,tab_MinKomp[[Stanowisko / Position ]:[Stanowisko / Position ]],0))="n/a","n/a",DT517-INDEX(tab_MinKomp[SUPPLIER MANAGEMENT],MATCH($B517,tab_MinKomp[[Stanowisko / Position ]:[Stanowisko / Position ]],0)))</f>
        <v>n/a</v>
      </c>
      <c r="DU518" s="190" t="str">
        <f>IF(INDEX(tab_MinKomp[Testy czystości / Reinheitstests],MATCH($B517,tab_MinKomp[[Stanowisko / Position ]:[Stanowisko / Position ]],0))="n/a","n/a",DU517-INDEX(tab_MinKomp[Testy czystości / Reinheitstests],MATCH($B517,tab_MinKomp[[Stanowisko / Position ]:[Stanowisko / Position ]],0)))</f>
        <v>n/a</v>
      </c>
      <c r="DV518" s="190" t="str">
        <f>IF(INDEX(tab_MinKomp[Testy czystości / Reinheitstests],MATCH($B517,tab_MinKomp[[Stanowisko / Position ]:[Stanowisko / Position ]],0))="n/a","n/a",DV517-INDEX(tab_MinKomp[Testy czystości / Reinheitstests],MATCH($B517,tab_MinKomp[[Stanowisko / Position ]:[Stanowisko / Position ]],0)))</f>
        <v>n/a</v>
      </c>
      <c r="DW518" s="190" t="str">
        <f>IF(INDEX(tab_MinKomp[Testy czystości / Reinheitstests],MATCH($B517,tab_MinKomp[[Stanowisko / Position ]:[Stanowisko / Position ]],0))="n/a","n/a",DW517-INDEX(tab_MinKomp[Testy czystości / Reinheitstests],MATCH($B517,tab_MinKomp[[Stanowisko / Position ]:[Stanowisko / Position ]],0)))</f>
        <v>n/a</v>
      </c>
      <c r="DX518" s="190" t="str">
        <f>IF(INDEX(tab_MinKomp[Testy czystości / Reinheitstests],MATCH($B517,tab_MinKomp[[Stanowisko / Position ]:[Stanowisko / Position ]],0))="n/a","n/a",DX517-INDEX(tab_MinKomp[Testy czystości / Reinheitstests],MATCH($B517,tab_MinKomp[[Stanowisko / Position ]:[Stanowisko / Position ]],0)))</f>
        <v>n/a</v>
      </c>
      <c r="DY518" s="190" t="str">
        <f>IF(INDEX(tab_MinKomp[Testy czystości / Reinheitstests],MATCH($B517,tab_MinKomp[[Stanowisko / Position ]:[Stanowisko / Position ]],0))="n/a","n/a",DY517-INDEX(tab_MinKomp[Testy czystości / Reinheitstests],MATCH($B517,tab_MinKomp[[Stanowisko / Position ]:[Stanowisko / Position ]],0)))</f>
        <v>n/a</v>
      </c>
      <c r="DZ518" s="190" t="str">
        <f>IF(INDEX(tab_MinKomp[Testy czystości / Reinheitstests],MATCH($B517,tab_MinKomp[[Stanowisko / Position ]:[Stanowisko / Position ]],0))="n/a","n/a",DZ517-INDEX(tab_MinKomp[Testy czystości / Reinheitstests],MATCH($B517,tab_MinKomp[[Stanowisko / Position ]:[Stanowisko / Position ]],0)))</f>
        <v>n/a</v>
      </c>
      <c r="EA518" s="194" t="str">
        <f>IF(INDEX(tab_MinKomp[SUPPLIER MANAGEMENT],MATCH($B517,tab_MinKomp[[Stanowisko / Position ]:[Stanowisko / Position ]],0))="n/a","n/a",EA517-INDEX(tab_MinKomp[SUPPLIER MANAGEMENT],MATCH($B517,tab_MinKomp[[Stanowisko / Position ]:[Stanowisko / Position ]],0)))</f>
        <v>n/a</v>
      </c>
      <c r="EB518" s="190" t="str">
        <f>IF(INDEX(tab_MinKomp[Testy czystości / Reinheitstests],MATCH($B517,tab_MinKomp[[Stanowisko / Position ]:[Stanowisko / Position ]],0))="n/a","n/a",EB517-INDEX(tab_MinKomp[Testy czystości / Reinheitstests],MATCH($B517,tab_MinKomp[[Stanowisko / Position ]:[Stanowisko / Position ]],0)))</f>
        <v>n/a</v>
      </c>
      <c r="EC518" s="190" t="str">
        <f>IF(INDEX(tab_MinKomp[Testy czystości / Reinheitstests],MATCH($B517,tab_MinKomp[[Stanowisko / Position ]:[Stanowisko / Position ]],0))="n/a","n/a",EC517-INDEX(tab_MinKomp[Testy czystości / Reinheitstests],MATCH($B517,tab_MinKomp[[Stanowisko / Position ]:[Stanowisko / Position ]],0)))</f>
        <v>n/a</v>
      </c>
      <c r="ED518" s="190" t="str">
        <f>IF(INDEX(tab_MinKomp[Testy czystości / Reinheitstests],MATCH($B517,tab_MinKomp[[Stanowisko / Position ]:[Stanowisko / Position ]],0))="n/a","n/a",ED517-INDEX(tab_MinKomp[Testy czystości / Reinheitstests],MATCH($B517,tab_MinKomp[[Stanowisko / Position ]:[Stanowisko / Position ]],0)))</f>
        <v>n/a</v>
      </c>
      <c r="EE518" s="190" t="str">
        <f>IF(INDEX(tab_MinKomp[Testy czystości / Reinheitstests],MATCH($B517,tab_MinKomp[[Stanowisko / Position ]:[Stanowisko / Position ]],0))="n/a","n/a",EE517-INDEX(tab_MinKomp[Testy czystości / Reinheitstests],MATCH($B517,tab_MinKomp[[Stanowisko / Position ]:[Stanowisko / Position ]],0)))</f>
        <v>n/a</v>
      </c>
      <c r="EF518" s="190" t="str">
        <f>IF(INDEX(tab_MinKomp[Testy czystości / Reinheitstests],MATCH($B517,tab_MinKomp[[Stanowisko / Position ]:[Stanowisko / Position ]],0))="n/a","n/a",EF517-INDEX(tab_MinKomp[Testy czystości / Reinheitstests],MATCH($B517,tab_MinKomp[[Stanowisko / Position ]:[Stanowisko / Position ]],0)))</f>
        <v>n/a</v>
      </c>
      <c r="EG518" s="190" t="str">
        <f>IF(INDEX(tab_MinKomp[Testy czystości / Reinheitstests],MATCH($B517,tab_MinKomp[[Stanowisko / Position ]:[Stanowisko / Position ]],0))="n/a","n/a",EG517-INDEX(tab_MinKomp[Testy czystości / Reinheitstests],MATCH($B517,tab_MinKomp[[Stanowisko / Position ]:[Stanowisko / Position ]],0)))</f>
        <v>n/a</v>
      </c>
      <c r="EH518" s="190" t="str">
        <f>IF(INDEX(tab_MinKomp[Testy czystości / Reinheitstests],MATCH($B517,tab_MinKomp[[Stanowisko / Position ]:[Stanowisko / Position ]],0))="n/a","n/a",EH517-INDEX(tab_MinKomp[Testy czystości / Reinheitstests],MATCH($B517,tab_MinKomp[[Stanowisko / Position ]:[Stanowisko / Position ]],0)))</f>
        <v>n/a</v>
      </c>
      <c r="EI518" s="190" t="str">
        <f>IF(INDEX(tab_MinKomp[Testy czystości / Reinheitstests],MATCH($B517,tab_MinKomp[[Stanowisko / Position ]:[Stanowisko / Position ]],0))="n/a","n/a",EI517-INDEX(tab_MinKomp[Testy czystości / Reinheitstests],MATCH($B517,tab_MinKomp[[Stanowisko / Position ]:[Stanowisko / Position ]],0)))</f>
        <v>n/a</v>
      </c>
      <c r="EJ518" s="190" t="str">
        <f>IF(INDEX(tab_MinKomp[Testy czystości / Reinheitstests],MATCH($B517,tab_MinKomp[[Stanowisko / Position ]:[Stanowisko / Position ]],0))="n/a","n/a",EJ517-INDEX(tab_MinKomp[Testy czystości / Reinheitstests],MATCH($B517,tab_MinKomp[[Stanowisko / Position ]:[Stanowisko / Position ]],0)))</f>
        <v>n/a</v>
      </c>
      <c r="EK518" s="190" t="str">
        <f>IF(INDEX(tab_MinKomp[Testy czystości / Reinheitstests],MATCH($B517,tab_MinKomp[[Stanowisko / Position ]:[Stanowisko / Position ]],0))="n/a","n/a",EK517-INDEX(tab_MinKomp[Testy czystości / Reinheitstests],MATCH($B517,tab_MinKomp[[Stanowisko / Position ]:[Stanowisko / Position ]],0)))</f>
        <v>n/a</v>
      </c>
      <c r="EL518" s="190" t="str">
        <f>IF(INDEX(tab_MinKomp[Testy czystości / Reinheitstests],MATCH($B517,tab_MinKomp[[Stanowisko / Position ]:[Stanowisko / Position ]],0))="n/a","n/a",EL517-INDEX(tab_MinKomp[Testy czystości / Reinheitstests],MATCH($B517,tab_MinKomp[[Stanowisko / Position ]:[Stanowisko / Position ]],0)))</f>
        <v>n/a</v>
      </c>
      <c r="EM518" s="190" t="str">
        <f>IF(INDEX(tab_MinKomp[Testy czystości / Reinheitstests],MATCH($B517,tab_MinKomp[[Stanowisko / Position ]:[Stanowisko / Position ]],0))="n/a","n/a",EM517-INDEX(tab_MinKomp[Testy czystości / Reinheitstests],MATCH($B517,tab_MinKomp[[Stanowisko / Position ]:[Stanowisko / Position ]],0)))</f>
        <v>n/a</v>
      </c>
      <c r="EN518" s="190" t="str">
        <f>IF(INDEX(tab_MinKomp[Testy czystości / Reinheitstests],MATCH($B517,tab_MinKomp[[Stanowisko / Position ]:[Stanowisko / Position ]],0))="n/a","n/a",EN517-INDEX(tab_MinKomp[Testy czystości / Reinheitstests],MATCH($B517,tab_MinKomp[[Stanowisko / Position ]:[Stanowisko / Position ]],0)))</f>
        <v>n/a</v>
      </c>
      <c r="EO518" s="194" t="str">
        <f>IF(INDEX(tab_MinKomp[Konserwacja Rep],MATCH($B517,tab_MinKomp[[Stanowisko / Position ]:[Stanowisko / Position ]],0))="n/a","n/a",EO517-INDEX(tab_MinKomp[Konserwacja Rep],MATCH($B517,tab_MinKomp[[Stanowisko / Position ]:[Stanowisko / Position ]],0)))</f>
        <v>n/a</v>
      </c>
      <c r="EP518" s="194" t="str">
        <f>IF(INDEX(tab_MinKomp[[Konserwacja Engel ]],MATCH($B517,tab_MinKomp[[Stanowisko / Position ]:[Stanowisko / Position ]],0))="n/a","n/a",EP517-INDEX(tab_MinKomp[[Konserwacja Engel ]],MATCH($B517,tab_MinKomp[[Stanowisko / Position ]:[Stanowisko / Position ]],0)))</f>
        <v>n/a</v>
      </c>
      <c r="EQ518" s="194" t="str">
        <f>IF(INDEX(tab_MinKomp[Konserwacja B 50],MATCH($B517,tab_MinKomp[[Stanowisko / Position ]:[Stanowisko / Position ]],0))="n/a","n/a",EQ517-INDEX(tab_MinKomp[Konserwacja B 50],MATCH($B517,tab_MinKomp[[Stanowisko / Position ]:[Stanowisko / Position ]],0)))</f>
        <v>n/a</v>
      </c>
      <c r="ER518" s="194" t="str">
        <f>IF(INDEX(tab_MinKomp[[Konserwacja EOL ]],MATCH($B517,tab_MinKomp[[Stanowisko / Position ]:[Stanowisko / Position ]],0))="n/a","n/a",ER517-INDEX(tab_MinKomp[[Konserwacja EOL ]],MATCH($B517,tab_MinKomp[[Stanowisko / Position ]:[Stanowisko / Position ]],0)))</f>
        <v>n/a</v>
      </c>
      <c r="ES518" s="194" t="str">
        <f>IF(INDEX(tab_MinKomp[Konserwacja Branson],MATCH($B517,tab_MinKomp[[Stanowisko / Position ]:[Stanowisko / Position ]],0))="n/a","n/a",ES517-INDEX(tab_MinKomp[Konserwacja Branson],MATCH($B517,tab_MinKomp[[Stanowisko / Position ]:[Stanowisko / Position ]],0)))</f>
        <v>n/a</v>
      </c>
      <c r="ET518" s="194" t="str">
        <f>IF(INDEX(tab_MinKomp[Konserwacja coolery],MATCH($B517,tab_MinKomp[[Stanowisko / Position ]:[Stanowisko / Position ]],0))="n/a","n/a",ET517-INDEX(tab_MinKomp[Konserwacja coolery],MATCH($B517,tab_MinKomp[[Stanowisko / Position ]:[Stanowisko / Position ]],0)))</f>
        <v>n/a</v>
      </c>
      <c r="EU518" s="194" t="str">
        <f>IF(INDEX(tab_MinKomp[Konserwacja piecy],MATCH($B517,tab_MinKomp[[Stanowisko / Position ]:[Stanowisko / Position ]],0))="n/a","n/a",EU517-INDEX(tab_MinKomp[Konserwacja piecy],MATCH($B517,tab_MinKomp[[Stanowisko / Position ]:[Stanowisko / Position ]],0)))</f>
        <v>n/a</v>
      </c>
      <c r="EV518" s="194" t="str">
        <f>IF(INDEX(tab_MinKomp[Rysunek techniczny- czytanie],MATCH($B517,tab_MinKomp[[Stanowisko / Position ]:[Stanowisko / Position ]],0))="n/a","n/a",EV517-INDEX(tab_MinKomp[Rysunek techniczny- czytanie],MATCH($B517,tab_MinKomp[[Stanowisko / Position ]:[Stanowisko / Position ]],0)))</f>
        <v>n/a</v>
      </c>
      <c r="EW518" s="194" t="str">
        <f>IF(INDEX(tab_MinKomp[Elektryka],MATCH($B517,tab_MinKomp[[Stanowisko / Position ]:[Stanowisko / Position ]],0))="n/a","n/a",EW517-INDEX(tab_MinKomp[Elektryka],MATCH($B517,tab_MinKomp[[Stanowisko / Position ]:[Stanowisko / Position ]],0)))</f>
        <v>n/a</v>
      </c>
      <c r="EX518" s="194" t="str">
        <f>IF(INDEX(tab_MinKomp[Pneumatyka],MATCH($B517,tab_MinKomp[[Stanowisko / Position ]:[Stanowisko / Position ]],0))="n/a","n/a",EX517-INDEX(tab_MinKomp[Pneumatyka],MATCH($B517,tab_MinKomp[[Stanowisko / Position ]:[Stanowisko / Position ]],0)))</f>
        <v>n/a</v>
      </c>
      <c r="EY518" s="194" t="str">
        <f>IF(INDEX(tab_MinKomp[[Hydraulika ]],MATCH($B517,tab_MinKomp[[Stanowisko / Position ]:[Stanowisko / Position ]],0))="n/a","n/a",EY517-INDEX(tab_MinKomp[[Hydraulika ]],MATCH($B517,tab_MinKomp[[Stanowisko / Position ]:[Stanowisko / Position ]],0)))</f>
        <v>n/a</v>
      </c>
      <c r="EZ518" s="194" t="str">
        <f>IF(INDEX(tab_MinKomp[Podciśnienie],MATCH($B517,tab_MinKomp[[Stanowisko / Position ]:[Stanowisko / Position ]],0))="n/a","n/a",EZ517-INDEX(tab_MinKomp[Podciśnienie],MATCH($B517,tab_MinKomp[[Stanowisko / Position ]:[Stanowisko / Position ]],0)))</f>
        <v>n/a</v>
      </c>
      <c r="FA518" s="194" t="str">
        <f>IF(INDEX(tab_MinKomp[Usuwanie awarii],MATCH($B517,tab_MinKomp[[Stanowisko / Position ]:[Stanowisko / Position ]],0))="n/a","n/a",FA517-INDEX(tab_MinKomp[Usuwanie awarii],MATCH($B517,tab_MinKomp[[Stanowisko / Position ]:[Stanowisko / Position ]],0)))</f>
        <v>n/a</v>
      </c>
      <c r="FB518" s="194" t="str">
        <f>IF(INDEX(tab_MinKomp[Obsługa robotów],MATCH($B517,tab_MinKomp[[Stanowisko / Position ]:[Stanowisko / Position ]],0))="n/a","n/a",FB517-INDEX(tab_MinKomp[Obsługa robotów],MATCH($B517,tab_MinKomp[[Stanowisko / Position ]:[Stanowisko / Position ]],0)))</f>
        <v>n/a</v>
      </c>
      <c r="FC518" s="194" t="str">
        <f>IF(INDEX(tab_MinKomp[Obsługa sterowania maszyny],MATCH($B517,tab_MinKomp[[Stanowisko / Position ]:[Stanowisko / Position ]],0))="n/a","n/a",FC517-INDEX(tab_MinKomp[Obsługa sterowania maszyny],MATCH($B517,tab_MinKomp[[Stanowisko / Position ]:[Stanowisko / Position ]],0)))</f>
        <v>n/a</v>
      </c>
      <c r="FD518" s="194" t="str">
        <f>IF(INDEX(tab_MinKomp[Usuwanie przyczyn żródłowych],MATCH($B517,tab_MinKomp[[Stanowisko / Position ]:[Stanowisko / Position ]],0))="n/a","n/a",FD517-INDEX(tab_MinKomp[Usuwanie przyczyn żródłowych],MATCH($B517,tab_MinKomp[[Stanowisko / Position ]:[Stanowisko / Position ]],0)))</f>
        <v>n/a</v>
      </c>
      <c r="FE518" s="194" t="str">
        <f>IF(INDEX(tab_MinKomp[Cmms stosowanie],MATCH($B517,tab_MinKomp[[Stanowisko / Position ]:[Stanowisko / Position ]],0))="n/a","n/a",FE517-INDEX(tab_MinKomp[Cmms stosowanie],MATCH($B517,tab_MinKomp[[Stanowisko / Position ]:[Stanowisko / Position ]],0)))</f>
        <v>n/a</v>
      </c>
      <c r="FF518" s="190" t="str">
        <f>IF(INDEX(tab_MinKomp[Testy czystości / Reinheitstests],MATCH($B517,tab_MinKomp[[Stanowisko / Position ]:[Stanowisko / Position ]],0))="n/a","n/a",FF517-INDEX(tab_MinKomp[Testy czystości / Reinheitstests],MATCH($B517,tab_MinKomp[[Stanowisko / Position ]:[Stanowisko / Position ]],0)))</f>
        <v>n/a</v>
      </c>
      <c r="FG518" s="194" t="str">
        <f>IF(INDEX(tab_MinKomp[Czyszczenie form plastikowych],MATCH($B517,tab_MinKomp[[Stanowisko / Position ]:[Stanowisko / Position ]],0))="n/a","n/a",FG517-INDEX(tab_MinKomp[Czyszczenie form plastikowych],MATCH($B517,tab_MinKomp[[Stanowisko / Position ]:[Stanowisko / Position ]],0)))</f>
        <v>n/a</v>
      </c>
      <c r="FH518" s="194" t="str">
        <f>IF(INDEX(tab_MinKomp[Wymiana form plastik],MATCH($B517,tab_MinKomp[[Stanowisko / Position ]:[Stanowisko / Position ]],0))="n/a","n/a",FH517-INDEX(tab_MinKomp[Wymiana form plastik],MATCH($B517,tab_MinKomp[[Stanowisko / Position ]:[Stanowisko / Position ]],0)))</f>
        <v>n/a</v>
      </c>
      <c r="FI518" s="194" t="str">
        <f>IF(INDEX(tab_MinKomp[Wymiana form guma],MATCH($B517,tab_MinKomp[[Stanowisko / Position ]:[Stanowisko / Position ]],0))="n/a","n/a",FI517-INDEX(tab_MinKomp[Wymiana form guma],MATCH($B517,tab_MinKomp[[Stanowisko / Position ]:[Stanowisko / Position ]],0)))</f>
        <v>n/a</v>
      </c>
      <c r="FJ518" s="194" t="str">
        <f>IF(INDEX(tab_MinKomp[Konserwacja KK],MATCH($B517,tab_MinKomp[[Stanowisko / Position ]:[Stanowisko / Position ]],0))="n/a","n/a",FJ517-INDEX(tab_MinKomp[Konserwacja KK],MATCH($B517,tab_MinKomp[[Stanowisko / Position ]:[Stanowisko / Position ]],0)))</f>
        <v>n/a</v>
      </c>
      <c r="FK518" s="194" t="str">
        <f>IF(INDEX(tab_MinKomp[Konserwacja form guma],MATCH($B517,tab_MinKomp[[Stanowisko / Position ]:[Stanowisko / Position ]],0))="n/a","n/a",FK517-INDEX(tab_MinKomp[Konserwacja form guma],MATCH($B517,tab_MinKomp[[Stanowisko / Position ]:[Stanowisko / Position ]],0)))</f>
        <v>n/a</v>
      </c>
      <c r="FL518" s="194" t="str">
        <f>IF(INDEX(tab_MinKomp[Konserwacja form plastiki],MATCH($B517,tab_MinKomp[[Stanowisko / Position ]:[Stanowisko / Position ]],0))="n/a","n/a",FL517-INDEX(tab_MinKomp[Konserwacja form plastiki],MATCH($B517,tab_MinKomp[[Stanowisko / Position ]:[Stanowisko / Position ]],0)))</f>
        <v>n/a</v>
      </c>
      <c r="FM518" s="194" t="str">
        <f>IF(INDEX(tab_MinKomp[Konserwacja Gorącego Kanału],MATCH($B517,tab_MinKomp[[Stanowisko / Position ]:[Stanowisko / Position ]],0))="n/a","n/a",FM517-INDEX(tab_MinKomp[Konserwacja Gorącego Kanału],MATCH($B517,tab_MinKomp[[Stanowisko / Position ]:[Stanowisko / Position ]],0)))</f>
        <v>n/a</v>
      </c>
      <c r="FN518" s="196" t="s">
        <v>248</v>
      </c>
      <c r="FO518" s="196" t="s">
        <v>248</v>
      </c>
      <c r="FP518" s="196" t="s">
        <v>248</v>
      </c>
      <c r="FQ518" s="196" t="str">
        <f>IF(INDEX(tab_MinKomp[Język angielski / Englisch],MATCH($B517,tab_MinKomp[[Stanowisko / Position ]:[Stanowisko / Position ]],0))="n/a","n/a",FQ517-INDEX(tab_MinKomp[Język angielski / Englisch],MATCH($B517,tab_MinKomp[[Stanowisko / Position ]:[Stanowisko / Position ]],0)))</f>
        <v>n/a</v>
      </c>
      <c r="FR518" s="196" t="str">
        <f>IF(INDEX(tab_MinKomp[Język niemiecki / Deutsch],MATCH($B517,tab_MinKomp[[Stanowisko / Position ]:[Stanowisko / Position ]],0))="n/a","n/a",FR517-INDEX(tab_MinKomp[Język niemiecki / Deutsch],MATCH($B517,tab_MinKomp[[Stanowisko / Position ]:[Stanowisko / Position ]],0)))</f>
        <v>n/a</v>
      </c>
      <c r="FS518" s="194">
        <f>IF(INDEX(tab_MinKomp[Zarządzanie dokumentacją procesową / Process dokumentation management],MATCH($B517,tab_MinKomp[[Stanowisko / Position ]:[Stanowisko / Position ]],0))="n/a","n/a",FS517-INDEX(tab_MinKomp[Zarządzanie dokumentacją procesową / Process dokumentation management],MATCH($B517,tab_MinKomp[[Stanowisko / Position ]:[Stanowisko / Position ]],0)))</f>
        <v>0</v>
      </c>
      <c r="FT518" s="194">
        <f>IF(INDEX(tab_MinKomp[Znajomość procesów z obszaru / Kenntiss der prozesse in dem Bereich],MATCH($B517,tab_MinKomp[[Stanowisko / Position ]:[Stanowisko / Position ]],0))="n/a","n/a",FT517-INDEX(tab_MinKomp[Znajomość procesów z obszaru / Kenntiss der prozesse in dem Bereich],MATCH($B517,tab_MinKomp[[Stanowisko / Position ]:[Stanowisko / Position ]],0)))</f>
        <v>0</v>
      </c>
      <c r="FU518" s="194">
        <f>IF(INDEX(tab_MinKomp[optymalizacja procesów / Prozessoptymalisierung],MATCH($B517,tab_MinKomp[[Stanowisko / Position ]:[Stanowisko / Position ]],0))="n/a","n/a",FU517-INDEX(tab_MinKomp[optymalizacja procesów / Prozessoptymalisierung],MATCH($B517,tab_MinKomp[[Stanowisko / Position ]:[Stanowisko / Position ]],0)))</f>
        <v>0</v>
      </c>
      <c r="FV518" s="194">
        <f>IF(INDEX(tab_MinKomp[Umiejętności szkoleniowe / Trainingsfähigkeiten],MATCH($B517,tab_MinKomp[[Stanowisko / Position ]:[Stanowisko / Position ]],0))="n/a","n/a",FV517-INDEX(tab_MinKomp[Umiejętności szkoleniowe / Trainingsfähigkeiten],MATCH($B517,tab_MinKomp[[Stanowisko / Position ]:[Stanowisko / Position ]],0)))</f>
        <v>0</v>
      </c>
      <c r="FW518" s="194">
        <f>IF(INDEX(tab_MinKomp[Analityczne myślenie, podejście / Analitysches Denken, Einstellung],MATCH($B517,tab_MinKomp[[Stanowisko / Position ]:[Stanowisko / Position ]],0))="n/a","n/a",FW517-INDEX(tab_MinKomp[Analityczne myślenie, podejście / Analitysches Denken, Einstellung],MATCH($B517,tab_MinKomp[[Stanowisko / Position ]:[Stanowisko / Position ]],0)))</f>
        <v>0</v>
      </c>
      <c r="FX518" s="194">
        <f>IF(INDEX(tab_MinKomp[Dokładność, precyzja w dzialaniu / Genauigkeit, Präzision in die Arbeit],MATCH($B517,tab_MinKomp[[Stanowisko / Position ]:[Stanowisko / Position ]],0))="n/a","n/a",FX517-INDEX(tab_MinKomp[Dokładność, precyzja w dzialaniu / Genauigkeit, Präzision in die Arbeit],MATCH($B517,tab_MinKomp[[Stanowisko / Position ]:[Stanowisko / Position ]],0)))</f>
        <v>0</v>
      </c>
      <c r="FY518" s="194">
        <f>IF(INDEX(tab_MinKomp[Dyspozycyjność / Verfügbarkeit],MATCH($B517,tab_MinKomp[[Stanowisko / Position ]:[Stanowisko / Position ]],0))="n/a","n/a",FY517-INDEX(tab_MinKomp[Dyspozycyjność / Verfügbarkeit],MATCH($B517,tab_MinKomp[[Stanowisko / Position ]:[Stanowisko / Position ]],0)))</f>
        <v>0</v>
      </c>
      <c r="FZ518" s="194">
        <f>IF(INDEX(tab_MinKomp[Zaangażowanie / 
Engagement],MATCH($B517,tab_MinKomp[[Stanowisko / Position ]:[Stanowisko / Position ]],0))="n/a","n/a",FZ517-INDEX(tab_MinKomp[Zaangażowanie / 
Engagement],MATCH($B517,tab_MinKomp[[Stanowisko / Position ]:[Stanowisko / Position ]],0)))</f>
        <v>0</v>
      </c>
      <c r="GA518" s="194" t="str">
        <f>IF(INDEX(tab_MinKomp[Konserwacja form guma],MATCH($B517,tab_MinKomp[[Stanowisko / Position ]:[Stanowisko / Position ]],0))="n/a","n/a",GA517-INDEX(tab_MinKomp[Konserwacja form guma],MATCH($B517,tab_MinKomp[[Stanowisko / Position ]:[Stanowisko / Position ]],0)))</f>
        <v>n/a</v>
      </c>
      <c r="GB518" s="194" t="str">
        <f>IF(INDEX(tab_MinKomp[Konserwacja form plastiki],MATCH($B517,tab_MinKomp[[Stanowisko / Position ]:[Stanowisko / Position ]],0))="n/a","n/a",GB517-INDEX(tab_MinKomp[Konserwacja form plastiki],MATCH($B517,tab_MinKomp[[Stanowisko / Position ]:[Stanowisko / Position ]],0)))</f>
        <v>n/a</v>
      </c>
      <c r="GC518" s="194">
        <f>IF(INDEX(tab_MinKomp[Elastyczność w działaniu],MATCH($B517,tab_MinKomp[[Stanowisko / Position ]:[Stanowisko / Position ]],0))="n/a","n/a",GC517-INDEX(tab_MinKomp[Elastyczność w działaniu],MATCH($B517,tab_MinKomp[[Stanowisko / Position ]:[Stanowisko / Position ]],0)))</f>
        <v>0</v>
      </c>
      <c r="GD518" s="194">
        <f>IF(INDEX(tab_MinKomp[Komunikatywność],MATCH($B517,tab_MinKomp[[Stanowisko / Position ]:[Stanowisko / Position ]],0))="n/a","n/a",GD517-INDEX(tab_MinKomp[Komunikatywność],MATCH($B517,tab_MinKomp[[Stanowisko / Position ]:[Stanowisko / Position ]],0)))</f>
        <v>0</v>
      </c>
      <c r="GE518" s="193" t="str">
        <f>IF(INDEX(tab_MinKomp[Motywowanie i budowanie zaangażowania zespołu],MATCH($B517,tab_MinKomp[[Stanowisko / Position ]:[Stanowisko / Position ]],0))="n/a","n/a",GE517-INDEX(tab_MinKomp[Motywowanie i budowanie zaangażowania zespołu],MATCH($B517,tab_MinKomp[[Stanowisko / Position ]:[Stanowisko / Position ]],0)))</f>
        <v>n/a</v>
      </c>
      <c r="GF518" s="186" t="s">
        <v>248</v>
      </c>
      <c r="GG518" s="186" t="s">
        <v>248</v>
      </c>
      <c r="GH518" s="186" t="s">
        <v>248</v>
      </c>
      <c r="GI518" s="186" t="s">
        <v>248</v>
      </c>
      <c r="GJ518" s="186" t="s">
        <v>248</v>
      </c>
      <c r="GK518" s="186" t="s">
        <v>248</v>
      </c>
      <c r="GL518" s="186" t="s">
        <v>248</v>
      </c>
      <c r="GM518" s="186" t="s">
        <v>248</v>
      </c>
      <c r="GN518" s="186" t="s">
        <v>248</v>
      </c>
      <c r="GO518" s="186" t="s">
        <v>248</v>
      </c>
      <c r="GP518" s="186" t="s">
        <v>248</v>
      </c>
      <c r="GQ518" s="186" t="s">
        <v>248</v>
      </c>
      <c r="GR518" s="186" t="s">
        <v>248</v>
      </c>
      <c r="GS518" s="186" t="s">
        <v>248</v>
      </c>
      <c r="GT518" s="186" t="s">
        <v>248</v>
      </c>
      <c r="GU518" s="186" t="s">
        <v>248</v>
      </c>
      <c r="GV518" s="186" t="s">
        <v>248</v>
      </c>
      <c r="GW518" s="186" t="s">
        <v>248</v>
      </c>
      <c r="GX518" s="186" t="s">
        <v>248</v>
      </c>
      <c r="GY518" s="186" t="s">
        <v>248</v>
      </c>
      <c r="GZ518" s="261" t="s">
        <v>248</v>
      </c>
      <c r="HA518" s="261" t="s">
        <v>248</v>
      </c>
      <c r="HB518" s="191">
        <f>SUM(G518:GE518)/(HB517-(SUM(G518:GE518)))</f>
        <v>0</v>
      </c>
    </row>
    <row r="519" spans="1:210" ht="24.9" customHeight="1" x14ac:dyDescent="0.3">
      <c r="A519" s="105" t="s">
        <v>322</v>
      </c>
      <c r="B519" s="105" t="s">
        <v>315</v>
      </c>
      <c r="C519" s="105" t="s">
        <v>396</v>
      </c>
      <c r="D519" s="105">
        <v>473</v>
      </c>
      <c r="E519" s="394" t="s">
        <v>644</v>
      </c>
      <c r="F519" s="185" t="s">
        <v>374</v>
      </c>
      <c r="G519" s="186">
        <v>2</v>
      </c>
      <c r="H519" s="186">
        <v>1</v>
      </c>
      <c r="I519" s="186">
        <v>2</v>
      </c>
      <c r="J519" s="186">
        <v>1</v>
      </c>
      <c r="K519" s="186">
        <v>1</v>
      </c>
      <c r="L519" s="186" t="s">
        <v>248</v>
      </c>
      <c r="M519" s="186" t="s">
        <v>248</v>
      </c>
      <c r="N519" s="186" t="s">
        <v>248</v>
      </c>
      <c r="O519" s="186">
        <v>1</v>
      </c>
      <c r="P519" s="186">
        <v>1</v>
      </c>
      <c r="Q519" s="186" t="s">
        <v>248</v>
      </c>
      <c r="R519" s="186" t="s">
        <v>248</v>
      </c>
      <c r="S519" s="186" t="s">
        <v>248</v>
      </c>
      <c r="T519" s="186" t="s">
        <v>248</v>
      </c>
      <c r="U519" s="186" t="s">
        <v>248</v>
      </c>
      <c r="V519" s="186" t="s">
        <v>248</v>
      </c>
      <c r="W519" s="186" t="s">
        <v>248</v>
      </c>
      <c r="X519" s="186" t="s">
        <v>248</v>
      </c>
      <c r="Y519" s="186" t="s">
        <v>248</v>
      </c>
      <c r="Z519" s="186" t="s">
        <v>248</v>
      </c>
      <c r="AA519" s="186" t="s">
        <v>248</v>
      </c>
      <c r="AB519" s="186" t="s">
        <v>248</v>
      </c>
      <c r="AC519" s="186" t="s">
        <v>248</v>
      </c>
      <c r="AD519" s="186" t="s">
        <v>248</v>
      </c>
      <c r="AE519" s="186" t="s">
        <v>248</v>
      </c>
      <c r="AF519" s="186" t="s">
        <v>248</v>
      </c>
      <c r="AG519" s="186" t="s">
        <v>248</v>
      </c>
      <c r="AH519" s="186" t="s">
        <v>248</v>
      </c>
      <c r="AI519" s="186" t="s">
        <v>248</v>
      </c>
      <c r="AJ519" s="186" t="s">
        <v>248</v>
      </c>
      <c r="AK519" s="186" t="s">
        <v>248</v>
      </c>
      <c r="AL519" s="186">
        <v>1</v>
      </c>
      <c r="AM519" s="186" t="s">
        <v>248</v>
      </c>
      <c r="AN519" s="186" t="s">
        <v>248</v>
      </c>
      <c r="AO519" s="186">
        <v>1</v>
      </c>
      <c r="AP519" s="186" t="s">
        <v>248</v>
      </c>
      <c r="AQ519" s="186">
        <v>1</v>
      </c>
      <c r="AR519" s="186" t="s">
        <v>248</v>
      </c>
      <c r="AS519" s="186" t="s">
        <v>248</v>
      </c>
      <c r="AT519" s="186" t="s">
        <v>248</v>
      </c>
      <c r="AU519" s="186" t="s">
        <v>248</v>
      </c>
      <c r="AV519" s="186">
        <v>2</v>
      </c>
      <c r="AW519" s="186">
        <v>1</v>
      </c>
      <c r="AX519" s="186" t="s">
        <v>248</v>
      </c>
      <c r="AY519" s="186" t="s">
        <v>248</v>
      </c>
      <c r="AZ519" s="186" t="s">
        <v>248</v>
      </c>
      <c r="BA519" s="186" t="s">
        <v>248</v>
      </c>
      <c r="BB519" s="186" t="s">
        <v>248</v>
      </c>
      <c r="BC519" s="186" t="s">
        <v>248</v>
      </c>
      <c r="BD519" s="186" t="s">
        <v>248</v>
      </c>
      <c r="BE519" s="186" t="s">
        <v>248</v>
      </c>
      <c r="BF519" s="186" t="s">
        <v>248</v>
      </c>
      <c r="BG519" s="186" t="s">
        <v>248</v>
      </c>
      <c r="BH519" s="186" t="s">
        <v>248</v>
      </c>
      <c r="BI519" s="186" t="s">
        <v>248</v>
      </c>
      <c r="BJ519" s="186" t="s">
        <v>248</v>
      </c>
      <c r="BK519" s="186" t="s">
        <v>248</v>
      </c>
      <c r="BL519" s="186" t="s">
        <v>248</v>
      </c>
      <c r="BM519" s="186" t="s">
        <v>248</v>
      </c>
      <c r="BN519" s="186" t="s">
        <v>248</v>
      </c>
      <c r="BO519" s="186" t="s">
        <v>248</v>
      </c>
      <c r="BP519" s="186">
        <v>2</v>
      </c>
      <c r="BQ519" s="186" t="s">
        <v>248</v>
      </c>
      <c r="BR519" s="186">
        <v>2</v>
      </c>
      <c r="BS519" s="186" t="s">
        <v>248</v>
      </c>
      <c r="BT519" s="186" t="s">
        <v>248</v>
      </c>
      <c r="BU519" s="186" t="s">
        <v>248</v>
      </c>
      <c r="BV519" s="186" t="s">
        <v>248</v>
      </c>
      <c r="BW519" s="186" t="s">
        <v>248</v>
      </c>
      <c r="BX519" s="186" t="s">
        <v>248</v>
      </c>
      <c r="BY519" s="186" t="s">
        <v>248</v>
      </c>
      <c r="BZ519" s="186" t="s">
        <v>248</v>
      </c>
      <c r="CA519" s="186">
        <v>2</v>
      </c>
      <c r="CB519" s="186" t="s">
        <v>248</v>
      </c>
      <c r="CC519" s="186">
        <v>2</v>
      </c>
      <c r="CD519" s="186">
        <v>2</v>
      </c>
      <c r="CE519" s="186" t="s">
        <v>248</v>
      </c>
      <c r="CF519" s="186" t="s">
        <v>248</v>
      </c>
      <c r="CG519" s="186">
        <v>1</v>
      </c>
      <c r="CH519" s="186" t="s">
        <v>248</v>
      </c>
      <c r="CI519" s="186" t="s">
        <v>248</v>
      </c>
      <c r="CJ519" s="186" t="s">
        <v>248</v>
      </c>
      <c r="CK519" s="186" t="s">
        <v>248</v>
      </c>
      <c r="CL519" s="186" t="s">
        <v>248</v>
      </c>
      <c r="CM519" s="186" t="s">
        <v>248</v>
      </c>
      <c r="CN519" s="186" t="s">
        <v>248</v>
      </c>
      <c r="CO519" s="186" t="s">
        <v>248</v>
      </c>
      <c r="CP519" s="186" t="s">
        <v>248</v>
      </c>
      <c r="CQ519" s="186" t="s">
        <v>248</v>
      </c>
      <c r="CR519" s="186" t="s">
        <v>248</v>
      </c>
      <c r="CS519" s="186" t="s">
        <v>248</v>
      </c>
      <c r="CT519" s="186" t="s">
        <v>248</v>
      </c>
      <c r="CU519" s="186" t="s">
        <v>248</v>
      </c>
      <c r="CV519" s="186" t="s">
        <v>248</v>
      </c>
      <c r="CW519" s="186">
        <v>2</v>
      </c>
      <c r="CX519" s="186" t="s">
        <v>248</v>
      </c>
      <c r="CY519" s="186" t="s">
        <v>248</v>
      </c>
      <c r="CZ519" s="186" t="s">
        <v>248</v>
      </c>
      <c r="DA519" s="186" t="s">
        <v>248</v>
      </c>
      <c r="DB519" s="186" t="s">
        <v>248</v>
      </c>
      <c r="DC519" s="186" t="s">
        <v>248</v>
      </c>
      <c r="DD519" s="186" t="s">
        <v>248</v>
      </c>
      <c r="DE519" s="186" t="s">
        <v>248</v>
      </c>
      <c r="DF519" s="186">
        <v>1</v>
      </c>
      <c r="DG519" s="186" t="s">
        <v>248</v>
      </c>
      <c r="DH519" s="186" t="s">
        <v>248</v>
      </c>
      <c r="DI519" s="186" t="s">
        <v>248</v>
      </c>
      <c r="DJ519" s="186" t="s">
        <v>248</v>
      </c>
      <c r="DK519" s="186" t="s">
        <v>248</v>
      </c>
      <c r="DL519" s="186" t="s">
        <v>248</v>
      </c>
      <c r="DM519" s="186" t="s">
        <v>248</v>
      </c>
      <c r="DN519" s="186" t="s">
        <v>248</v>
      </c>
      <c r="DO519" s="186" t="s">
        <v>248</v>
      </c>
      <c r="DP519" s="186" t="s">
        <v>248</v>
      </c>
      <c r="DQ519" s="186" t="s">
        <v>248</v>
      </c>
      <c r="DR519" s="186" t="s">
        <v>248</v>
      </c>
      <c r="DS519" s="186" t="s">
        <v>248</v>
      </c>
      <c r="DT519" s="186" t="s">
        <v>248</v>
      </c>
      <c r="DU519" s="186" t="s">
        <v>248</v>
      </c>
      <c r="DV519" s="186" t="s">
        <v>248</v>
      </c>
      <c r="DW519" s="186" t="s">
        <v>248</v>
      </c>
      <c r="DX519" s="186" t="s">
        <v>248</v>
      </c>
      <c r="DY519" s="186" t="s">
        <v>248</v>
      </c>
      <c r="DZ519" s="186" t="s">
        <v>248</v>
      </c>
      <c r="EA519" s="186" t="s">
        <v>248</v>
      </c>
      <c r="EB519" s="186" t="s">
        <v>248</v>
      </c>
      <c r="EC519" s="186" t="s">
        <v>248</v>
      </c>
      <c r="ED519" s="186" t="s">
        <v>248</v>
      </c>
      <c r="EE519" s="186" t="s">
        <v>248</v>
      </c>
      <c r="EF519" s="186" t="s">
        <v>248</v>
      </c>
      <c r="EG519" s="186" t="s">
        <v>248</v>
      </c>
      <c r="EH519" s="186" t="s">
        <v>248</v>
      </c>
      <c r="EI519" s="186" t="s">
        <v>248</v>
      </c>
      <c r="EJ519" s="186" t="s">
        <v>248</v>
      </c>
      <c r="EK519" s="186" t="s">
        <v>248</v>
      </c>
      <c r="EL519" s="184" t="s">
        <v>248</v>
      </c>
      <c r="EM519" s="184" t="s">
        <v>248</v>
      </c>
      <c r="EN519" s="184" t="s">
        <v>248</v>
      </c>
      <c r="EO519" s="186" t="s">
        <v>248</v>
      </c>
      <c r="EP519" s="186" t="s">
        <v>248</v>
      </c>
      <c r="EQ519" s="186" t="s">
        <v>248</v>
      </c>
      <c r="ER519" s="186" t="s">
        <v>248</v>
      </c>
      <c r="ES519" s="186" t="s">
        <v>248</v>
      </c>
      <c r="ET519" s="186" t="s">
        <v>248</v>
      </c>
      <c r="EU519" s="186" t="s">
        <v>248</v>
      </c>
      <c r="EV519" s="186" t="s">
        <v>248</v>
      </c>
      <c r="EW519" s="186" t="s">
        <v>248</v>
      </c>
      <c r="EX519" s="186" t="s">
        <v>248</v>
      </c>
      <c r="EY519" s="186" t="s">
        <v>248</v>
      </c>
      <c r="EZ519" s="186" t="s">
        <v>248</v>
      </c>
      <c r="FA519" s="186" t="s">
        <v>248</v>
      </c>
      <c r="FB519" s="186" t="s">
        <v>248</v>
      </c>
      <c r="FC519" s="186" t="s">
        <v>248</v>
      </c>
      <c r="FD519" s="186" t="s">
        <v>248</v>
      </c>
      <c r="FE519" s="186" t="s">
        <v>248</v>
      </c>
      <c r="FF519" s="186" t="s">
        <v>248</v>
      </c>
      <c r="FG519" s="186" t="s">
        <v>248</v>
      </c>
      <c r="FH519" s="186" t="s">
        <v>248</v>
      </c>
      <c r="FI519" s="186" t="s">
        <v>248</v>
      </c>
      <c r="FJ519" s="186" t="s">
        <v>248</v>
      </c>
      <c r="FK519" s="186" t="s">
        <v>248</v>
      </c>
      <c r="FL519" s="186" t="s">
        <v>248</v>
      </c>
      <c r="FM519" s="186" t="s">
        <v>248</v>
      </c>
      <c r="FN519" s="186">
        <v>1</v>
      </c>
      <c r="FO519" s="186">
        <v>1</v>
      </c>
      <c r="FP519" s="186">
        <v>1</v>
      </c>
      <c r="FQ519" s="187" t="s">
        <v>248</v>
      </c>
      <c r="FR519" s="187" t="s">
        <v>248</v>
      </c>
      <c r="FS519" s="186">
        <v>2</v>
      </c>
      <c r="FT519" s="186">
        <v>2</v>
      </c>
      <c r="FU519" s="186">
        <v>2</v>
      </c>
      <c r="FV519" s="186">
        <v>3</v>
      </c>
      <c r="FW519" s="186">
        <v>2</v>
      </c>
      <c r="FX519" s="186">
        <v>2</v>
      </c>
      <c r="FY519" s="186">
        <v>2</v>
      </c>
      <c r="FZ519" s="186">
        <v>2</v>
      </c>
      <c r="GA519" s="186" t="s">
        <v>248</v>
      </c>
      <c r="GB519" s="186" t="s">
        <v>248</v>
      </c>
      <c r="GC519" s="186">
        <v>2</v>
      </c>
      <c r="GD519" s="186">
        <v>1</v>
      </c>
      <c r="GE519" s="186" t="s">
        <v>248</v>
      </c>
      <c r="GF519" s="186" t="s">
        <v>248</v>
      </c>
      <c r="GG519" s="186" t="s">
        <v>248</v>
      </c>
      <c r="GH519" s="186" t="s">
        <v>248</v>
      </c>
      <c r="GI519" s="186" t="s">
        <v>248</v>
      </c>
      <c r="GJ519" s="186" t="s">
        <v>248</v>
      </c>
      <c r="GK519" s="186" t="s">
        <v>248</v>
      </c>
      <c r="GL519" s="186" t="s">
        <v>248</v>
      </c>
      <c r="GM519" s="186" t="s">
        <v>248</v>
      </c>
      <c r="GN519" s="186" t="s">
        <v>248</v>
      </c>
      <c r="GO519" s="186" t="s">
        <v>248</v>
      </c>
      <c r="GP519" s="186" t="s">
        <v>248</v>
      </c>
      <c r="GQ519" s="186" t="s">
        <v>248</v>
      </c>
      <c r="GR519" s="186" t="s">
        <v>248</v>
      </c>
      <c r="GS519" s="186" t="s">
        <v>248</v>
      </c>
      <c r="GT519" s="186" t="s">
        <v>248</v>
      </c>
      <c r="GU519" s="186" t="s">
        <v>248</v>
      </c>
      <c r="GV519" s="186" t="s">
        <v>248</v>
      </c>
      <c r="GW519" s="186" t="s">
        <v>248</v>
      </c>
      <c r="GX519" s="186" t="s">
        <v>248</v>
      </c>
      <c r="GY519" s="186" t="s">
        <v>248</v>
      </c>
      <c r="GZ519" s="261" t="s">
        <v>248</v>
      </c>
      <c r="HA519" s="261" t="s">
        <v>248</v>
      </c>
      <c r="HB519" s="188">
        <f t="shared" ref="HB519" si="607">SUM(G519:GE519)</f>
        <v>52</v>
      </c>
    </row>
    <row r="520" spans="1:210" ht="24.9" customHeight="1" thickBot="1" x14ac:dyDescent="0.35">
      <c r="A520" s="108" t="str">
        <f t="shared" ref="A520:D520" si="608">A519</f>
        <v>Prod.-Q-6</v>
      </c>
      <c r="B520" s="108" t="str">
        <f t="shared" si="608"/>
        <v>Pracownik Produkcji</v>
      </c>
      <c r="C520" s="108" t="str">
        <f t="shared" si="608"/>
        <v>KB</v>
      </c>
      <c r="D520" s="108">
        <f t="shared" si="608"/>
        <v>473</v>
      </c>
      <c r="E520" s="395"/>
      <c r="F520" s="189" t="s">
        <v>375</v>
      </c>
      <c r="G520" s="192">
        <f>IF(INDEX(tab_MinKomp[Przepisy BHP / BHP Vorschriften],MATCH($B519,tab_MinKomp[[Stanowisko / Position ]:[Stanowisko / Position ]],0))="n/a","n/a",G519-INDEX(tab_MinKomp[Przepisy BHP / BHP Vorschriften],MATCH($B519,tab_MinKomp[[Stanowisko / Position ]:[Stanowisko / Position ]],0)))</f>
        <v>0</v>
      </c>
      <c r="H520" s="193">
        <f>IF(INDEX(tab_MinKomp[Przepisy PPOŻ / Brandschutzbestimmungen],MATCH($B519,tab_MinKomp[[Stanowisko / Position ]:[Stanowisko / Position ]],0))="n/a","n/a",H519-INDEX(tab_MinKomp[Przepisy PPOŻ / Brandschutzbestimmungen],MATCH($B519,tab_MinKomp[[Stanowisko / Position ]:[Stanowisko / Position ]],0)))</f>
        <v>0</v>
      </c>
      <c r="I520" s="193">
        <f>IF(INDEX(tab_MinKomp[Ryzyko zawodowe na stanowiskach pracyv/ Berufliche Risiken an Arbeitsstellen],MATCH($B519,tab_MinKomp[[Stanowisko / Position ]:[Stanowisko / Position ]],0))="n/a","n/a",I519-INDEX(tab_MinKomp[Ryzyko zawodowe na stanowiskach pracyv/ Berufliche Risiken an Arbeitsstellen],MATCH($B519,tab_MinKomp[[Stanowisko / Position ]:[Stanowisko / Position ]],0)))</f>
        <v>0</v>
      </c>
      <c r="J520" s="193">
        <f>IF(INDEX(tab_MinKomp[Gospodarka substancjami niebezpiecznymi / Gefahrstoffmanagement],MATCH($B519,tab_MinKomp[[Stanowisko / Position ]:[Stanowisko / Position ]],0))="n/a","n/a",J519-INDEX(tab_MinKomp[Gospodarka substancjami niebezpiecznymi / Gefahrstoffmanagement],MATCH($B519,tab_MinKomp[[Stanowisko / Position ]:[Stanowisko / Position ]],0)))</f>
        <v>0</v>
      </c>
      <c r="K520" s="193">
        <f>IF(INDEX(tab_MinKomp[Gospodarka odpadami / Abfallwirtschaft],MATCH($B519,tab_MinKomp[[Stanowisko / Position ]:[Stanowisko / Position ]],0))="n/a","n/a",K519-INDEX(tab_MinKomp[Gospodarka odpadami / Abfallwirtschaft],MATCH($B519,tab_MinKomp[[Stanowisko / Position ]:[Stanowisko / Position ]],0)))</f>
        <v>0</v>
      </c>
      <c r="L520" s="194" t="str">
        <f>IF(INDEX(tab_MinKomp[Przepisy kodeksu pracy / Bestimmungen des Arbeitsgesetzes],MATCH($B519,tab_MinKomp[[Stanowisko / Position ]:[Stanowisko / Position ]],0))="n/a","n/a",L519-INDEX(tab_MinKomp[Przepisy kodeksu pracy / Bestimmungen des Arbeitsgesetzes],MATCH($B519,tab_MinKomp[[Stanowisko / Position ]:[Stanowisko / Position ]],0)))</f>
        <v>n/a</v>
      </c>
      <c r="M520" s="195" t="str">
        <f>IF(INDEX(tab_MinKomp[Przepisy o ub.społ. ZUS  / Sozialversicherungsvorschriften],MATCH($B519,tab_MinKomp[[Stanowisko / Position ]:[Stanowisko / Position ]],0))="n/a","n/a",M519-INDEX(tab_MinKomp[Przepisy o ub.społ. ZUS  / Sozialversicherungsvorschriften],MATCH($B519,tab_MinKomp[[Stanowisko / Position ]:[Stanowisko / Position ]],0)))</f>
        <v>n/a</v>
      </c>
      <c r="N520" s="194" t="str">
        <f>IF(INDEX(tab_MinKomp[PRZEPISY O PDOF /persönlich Einkommensteuergesetz ],MATCH($B519,tab_MinKomp[[Stanowisko / Position ]:[Stanowisko / Position ]],0))="n/a","n/a",N519-INDEX(tab_MinKomp[PRZEPISY O PDOF /persönlich Einkommensteuergesetz ],MATCH($B519,tab_MinKomp[[Stanowisko / Position ]:[Stanowisko / Position ]],0)))</f>
        <v>n/a</v>
      </c>
      <c r="O520" s="194">
        <f>IF(INDEX(tab_MinKomp[Regulamin pracy / Arbeitsordnung],MATCH($B519,tab_MinKomp[[Stanowisko / Position ]:[Stanowisko / Position ]],0))="n/a","n/a",O519-INDEX(tab_MinKomp[Regulamin pracy / Arbeitsordnung],MATCH($B519,tab_MinKomp[[Stanowisko / Position ]:[Stanowisko / Position ]],0)))</f>
        <v>0</v>
      </c>
      <c r="P520" s="194">
        <f>IF(INDEX(tab_MinKomp[Regulamin wynagradzania / Vergütungsordnung],MATCH($B519,tab_MinKomp[[Stanowisko / Position ]:[Stanowisko / Position ]],0))="n/a","n/a",P519-INDEX(tab_MinKomp[Regulamin wynagradzania / Vergütungsordnung],MATCH($B519,tab_MinKomp[[Stanowisko / Position ]:[Stanowisko / Position ]],0)))</f>
        <v>0</v>
      </c>
      <c r="Q520" s="194" t="str">
        <f>IF(INDEX(tab_MinKomp[System R2PŁATNIK PRO: Płace / Lohnabrechnung],MATCH($B519,tab_MinKomp[[Stanowisko / Position ]:[Stanowisko / Position ]],0))="n/a","n/a",Q519-INDEX(tab_MinKomp[System R2PŁATNIK PRO: Płace / Lohnabrechnung],MATCH($B519,tab_MinKomp[[Stanowisko / Position ]:[Stanowisko / Position ]],0)))</f>
        <v>n/a</v>
      </c>
      <c r="R520" s="194" t="str">
        <f>IF(INDEX(tab_MinKomp[SystemR2PŁATNIK PRO: KADRY / Personaldaten],MATCH($B519,tab_MinKomp[[Stanowisko / Position ]:[Stanowisko / Position ]],0))="n/a","n/a",R519-INDEX(tab_MinKomp[SystemR2PŁATNIK PRO: KADRY / Personaldaten],MATCH($B519,tab_MinKomp[[Stanowisko / Position ]:[Stanowisko / Position ]],0)))</f>
        <v>n/a</v>
      </c>
      <c r="S520" s="194" t="str">
        <f>IF(INDEX(tab_MinKomp[SYSTEM R2PŁATNIK PRO: zarządzanie pracownikami / Arbeitsverwaltung],MATCH($B519,tab_MinKomp[[Stanowisko / Position ]:[Stanowisko / Position ]],0))="n/a","n/a",S519-INDEX(tab_MinKomp[SYSTEM R2PŁATNIK PRO: zarządzanie pracownikami / Arbeitsverwaltung],MATCH($B519,tab_MinKomp[[Stanowisko / Position ]:[Stanowisko / Position ]],0)))</f>
        <v>n/a</v>
      </c>
      <c r="T520" s="194" t="str">
        <f>IF(INDEX(tab_MinKomp[Doradztwo, wsparcie personalne / Personalberatung und Unterstützung],MATCH($B519,tab_MinKomp[[Stanowisko / Position ]:[Stanowisko / Position ]],0))="n/a","n/a",T519-INDEX(tab_MinKomp[Doradztwo, wsparcie personalne / Personalberatung und Unterstützung],MATCH($B519,tab_MinKomp[[Stanowisko / Position ]:[Stanowisko / Position ]],0)))</f>
        <v>n/a</v>
      </c>
      <c r="U520" s="194" t="str">
        <f>IF(INDEX(tab_MinKomp[Przepisy o podatku VAT / MwSt.- Gesetz],MATCH($B519,tab_MinKomp[[Stanowisko / Position ]:[Stanowisko / Position ]],0))="n/a","n/a",U519-INDEX(tab_MinKomp[Przepisy o podatku VAT / MwSt.- Gesetz],MATCH($B519,tab_MinKomp[[Stanowisko / Position ]:[Stanowisko / Position ]],0)))</f>
        <v>n/a</v>
      </c>
      <c r="V520" s="194" t="str">
        <f>IF(INDEX(tab_MinKomp[PrzepisyPDOP / geschäftlich Einkommensteuergesetz],MATCH($B519,tab_MinKomp[[Stanowisko / Position ]:[Stanowisko / Position ]],0))="n/a","n/a",V519-INDEX(tab_MinKomp[PrzepisyPDOP / geschäftlich Einkommensteuergesetz],MATCH($B519,tab_MinKomp[[Stanowisko / Position ]:[Stanowisko / Position ]],0)))</f>
        <v>n/a</v>
      </c>
      <c r="W520" s="194" t="str">
        <f>IF(INDEX(tab_MinKomp[System BAAN / FINANSE (FIBU)],MATCH($B519,tab_MinKomp[[Stanowisko / Position ]:[Stanowisko / Position ]],0))="n/a","n/a",W519-INDEX(tab_MinKomp[System BAAN / FINANSE (FIBU)],MATCH($B519,tab_MinKomp[[Stanowisko / Position ]:[Stanowisko / Position ]],0)))</f>
        <v>n/a</v>
      </c>
      <c r="X520" s="194" t="str">
        <f>IF(INDEX(tab_MinKomp[Systemy pomocnicze / Hilfssysteme(STOCKPROGRAM, KALK2000 etc.)],MATCH($B519,tab_MinKomp[[Stanowisko / Position ]:[Stanowisko / Position ]],0))="n/a","n/a",X519-INDEX(tab_MinKomp[Systemy pomocnicze / Hilfssysteme(STOCKPROGRAM, KALK2000 etc.)],MATCH($B519,tab_MinKomp[[Stanowisko / Position ]:[Stanowisko / Position ]],0)))</f>
        <v>n/a</v>
      </c>
      <c r="Y520" s="194" t="str">
        <f>IF(INDEX(tab_MinKomp[Polityka rachunkowości / Buchführungspolitik],MATCH($B519,tab_MinKomp[[Stanowisko / Position ]:[Stanowisko / Position ]],0))="n/a","n/a",Y519-INDEX(tab_MinKomp[Polityka rachunkowości / Buchführungspolitik],MATCH($B519,tab_MinKomp[[Stanowisko / Position ]:[Stanowisko / Position ]],0)))</f>
        <v>n/a</v>
      </c>
      <c r="Z520" s="194" t="str">
        <f>IF(INDEX(tab_MinKomp[Ustawa o rachunkowości / Rechnungslegungsgesetz],MATCH($B519,tab_MinKomp[[Stanowisko / Position ]:[Stanowisko / Position ]],0))="n/a","n/a",Z519-INDEX(tab_MinKomp[Ustawa o rachunkowości / Rechnungslegungsgesetz],MATCH($B519,tab_MinKomp[[Stanowisko / Position ]:[Stanowisko / Position ]],0)))</f>
        <v>n/a</v>
      </c>
      <c r="AA520" s="194" t="str">
        <f>IF(INDEX(tab_MinKomp[WORKFLOW - TS-100],MATCH($B519,tab_MinKomp[[Stanowisko / Position ]:[Stanowisko / Position ]],0))="n/a","n/a",AA519-INDEX(tab_MinKomp[WORKFLOW - TS-100],MATCH($B519,tab_MinKomp[[Stanowisko / Position ]:[Stanowisko / Position ]],0)))</f>
        <v>n/a</v>
      </c>
      <c r="AB520" s="194" t="str">
        <f>IF(INDEX(tab_MinKomp[WORKFLOW - SFMS],MATCH($B519,tab_MinKomp[[Stanowisko / Position ]:[Stanowisko / Position ]],0))="n/a","n/a",AB519-INDEX(tab_MinKomp[WORKFLOW - SFMS],MATCH($B519,tab_MinKomp[[Stanowisko / Position ]:[Stanowisko / Position ]],0)))</f>
        <v>n/a</v>
      </c>
      <c r="AC520" s="194" t="str">
        <f>IF(INDEX(tab_MinKomp[System ISO 9001:2015],MATCH($B519,tab_MinKomp[[Stanowisko / Position ]:[Stanowisko / Position ]],0))="n/a","n/a",AC519-INDEX(tab_MinKomp[System ISO 9001:2015],MATCH($B519,tab_MinKomp[[Stanowisko / Position ]:[Stanowisko / Position ]],0)))</f>
        <v>n/a</v>
      </c>
      <c r="AD520" s="194" t="str">
        <f>IF(INDEX(tab_MinKomp[System ISO 9001:2015],MATCH($B519,tab_MinKomp[[Stanowisko / Position ]:[Stanowisko / Position ]],0))="n/a","n/a",AD519-INDEX(tab_MinKomp[System ISO 9001:2015],MATCH($B519,tab_MinKomp[[Stanowisko / Position ]:[Stanowisko / Position ]],0)))</f>
        <v>n/a</v>
      </c>
      <c r="AE520" s="194" t="str">
        <f>IF(INDEX(tab_MinKomp[System ISO 9001:2015],MATCH($B519,tab_MinKomp[[Stanowisko / Position ]:[Stanowisko / Position ]],0))="n/a","n/a",AE519-INDEX(tab_MinKomp[System ISO 9001:2015],MATCH($B519,tab_MinKomp[[Stanowisko / Position ]:[Stanowisko / Position ]],0)))</f>
        <v>n/a</v>
      </c>
      <c r="AF520" s="194" t="str">
        <f>IF(INDEX(tab_MinKomp[System ISO 9001:2015],MATCH($B519,tab_MinKomp[[Stanowisko / Position ]:[Stanowisko / Position ]],0))="n/a","n/a",AF519-INDEX(tab_MinKomp[System ISO 9001:2015],MATCH($B519,tab_MinKomp[[Stanowisko / Position ]:[Stanowisko / Position ]],0)))</f>
        <v>n/a</v>
      </c>
      <c r="AG520" s="194" t="str">
        <f>IF(INDEX(tab_MinKomp[Wymagania VDA 6.3 Process / Forderungen],MATCH($B519,tab_MinKomp[[Stanowisko / Position ]:[Stanowisko / Position ]],0))="n/a","n/a",AG519-INDEX(tab_MinKomp[Wymagania VDA 6.3 Process / Forderungen],MATCH($B519,tab_MinKomp[[Stanowisko / Position ]:[Stanowisko / Position ]],0)))</f>
        <v>n/a</v>
      </c>
      <c r="AH520" s="194" t="str">
        <f>IF(INDEX(tab_MinKomp[Wymagania VDA 6.5 Product / Forderungen],MATCH($B519,tab_MinKomp[[Stanowisko / Position ]:[Stanowisko / Position ]],0))="n/a","n/a",AH519-INDEX(tab_MinKomp[Wymagania VDA 6.5 Product / Forderungen],MATCH($B519,tab_MinKomp[[Stanowisko / Position ]:[Stanowisko / Position ]],0)))</f>
        <v>n/a</v>
      </c>
      <c r="AI520" s="194" t="str">
        <f>IF(INDEX(tab_MinKomp[System ISO 9001:2015],MATCH($B519,tab_MinKomp[[Stanowisko / Position ]:[Stanowisko / Position ]],0))="n/a","n/a",AI519-INDEX(tab_MinKomp[System ISO 9001:2015],MATCH($B519,tab_MinKomp[[Stanowisko / Position ]:[Stanowisko / Position ]],0)))</f>
        <v>n/a</v>
      </c>
      <c r="AJ520" s="194" t="str">
        <f>IF(INDEX(tab_MinKomp[Auditor systemu ISO 17021:2018],MATCH($B519,tab_MinKomp[[Stanowisko / Position ]:[Stanowisko / Position ]],0))="n/a","n/a",AJ519-INDEX(tab_MinKomp[Auditor systemu ISO 17021:2018],MATCH($B519,tab_MinKomp[[Stanowisko / Position ]:[Stanowisko / Position ]],0)))</f>
        <v>n/a</v>
      </c>
      <c r="AK520" s="194" t="str">
        <f>IF(INDEX(tab_MinKomp[Pełnomocnik systemu / Systemvertreter],MATCH($B519,tab_MinKomp[[Stanowisko / Position ]:[Stanowisko / Position ]],0))="n/a","n/a",AK519-INDEX(tab_MinKomp[Pełnomocnik systemu / Systemvertreter],MATCH($B519,tab_MinKomp[[Stanowisko / Position ]:[Stanowisko / Position ]],0)))</f>
        <v>n/a</v>
      </c>
      <c r="AL520" s="194">
        <f>IF(INDEX(tab_MinKomp[Polityka Etyczna - Compliance],MATCH($B519,tab_MinKomp[[Stanowisko / Position ]:[Stanowisko / Position ]],0))="n/a","n/a",AL519-INDEX(tab_MinKomp[Polityka Etyczna - Compliance],MATCH($B519,tab_MinKomp[[Stanowisko / Position ]:[Stanowisko / Position ]],0)))</f>
        <v>0</v>
      </c>
      <c r="AM520" s="194" t="str">
        <f>IF(INDEX(tab_MinKomp[WDRAŻANIE NOWYCH PROJEKTÓW/ PROCEDURA CTM],MATCH($B519,tab_MinKomp[[Stanowisko / Position ]:[Stanowisko / Position ]],0))="n/a","n/a",AM519-INDEX(tab_MinKomp[WDRAŻANIE NOWYCH PROJEKTÓW/ PROCEDURA CTM],MATCH($B519,tab_MinKomp[[Stanowisko / Position ]:[Stanowisko / Position ]],0)))</f>
        <v>n/a</v>
      </c>
      <c r="AN520" s="194" t="str">
        <f>IF(INDEX(tab_MinKomp[KAMIENIE MILOWE MSL/PIFF],MATCH($B519,tab_MinKomp[[Stanowisko / Position ]:[Stanowisko / Position ]],0))="n/a","n/a",AN519-INDEX(tab_MinKomp[KAMIENIE MILOWE MSL/PIFF],MATCH($B519,tab_MinKomp[[Stanowisko / Position ]:[Stanowisko / Position ]],0)))</f>
        <v>n/a</v>
      </c>
      <c r="AO520" s="194">
        <f>IF(INDEX(tab_MinKomp[CP],MATCH($B519,tab_MinKomp[[Stanowisko / Position ]:[Stanowisko / Position ]],0))="n/a","n/a",AO519-INDEX(tab_MinKomp[CP],MATCH($B519,tab_MinKomp[[Stanowisko / Position ]:[Stanowisko / Position ]],0)))</f>
        <v>0</v>
      </c>
      <c r="AP520" s="194" t="str">
        <f>IF(INDEX(tab_MinKomp[FMEA],MATCH($B519,tab_MinKomp[[Stanowisko / Position ]:[Stanowisko / Position ]],0))="n/a","n/a",AP519-INDEX(tab_MinKomp[FMEA],MATCH($B519,tab_MinKomp[[Stanowisko / Position ]:[Stanowisko / Position ]],0)))</f>
        <v>n/a</v>
      </c>
      <c r="AQ520" s="194">
        <f>IF(INDEX(tab_MinKomp[FLOW CHART],MATCH($B519,tab_MinKomp[[Stanowisko / Position ]:[Stanowisko / Position ]],0))="n/a","n/a",AQ519-INDEX(tab_MinKomp[FLOW CHART],MATCH($B519,tab_MinKomp[[Stanowisko / Position ]:[Stanowisko / Position ]],0)))</f>
        <v>0</v>
      </c>
      <c r="AR520" s="194" t="str">
        <f>IF(INDEX(tab_MinKomp[APQP],MATCH($B519,tab_MinKomp[[Stanowisko / Position ]:[Stanowisko / Position ]],0))="n/a","n/a",AR519-INDEX(tab_MinKomp[APQP],MATCH($B519,tab_MinKomp[[Stanowisko / Position ]:[Stanowisko / Position ]],0)))</f>
        <v>n/a</v>
      </c>
      <c r="AS520" s="194" t="str">
        <f>IF(INDEX(tab_MinKomp[MSA],MATCH($B519,tab_MinKomp[[Stanowisko / Position ]:[Stanowisko / Position ]],0))="n/a","n/a",AS519-INDEX(tab_MinKomp[MSA],MATCH($B519,tab_MinKomp[[Stanowisko / Position ]:[Stanowisko / Position ]],0)))</f>
        <v>n/a</v>
      </c>
      <c r="AT520" s="194" t="str">
        <f>IF(INDEX(tab_MinKomp[SPC],MATCH($B519,tab_MinKomp[[Stanowisko / Position ]:[Stanowisko / Position ]],0))="n/a","n/a",AT519-INDEX(tab_MinKomp[SPC],MATCH($B519,tab_MinKomp[[Stanowisko / Position ]:[Stanowisko / Position ]],0)))</f>
        <v>n/a</v>
      </c>
      <c r="AU520" s="194" t="str">
        <f>IF(INDEX(tab_MinKomp[CSR (SPECYFICZNE WYMAGANIA KLIENTA)],MATCH($B519,tab_MinKomp[[Stanowisko / Position ]:[Stanowisko / Position ]],0))="n/a","n/a",AU519-INDEX(tab_MinKomp[CSR (SPECYFICZNE WYMAGANIA KLIENTA)],MATCH($B519,tab_MinKomp[[Stanowisko / Position ]:[Stanowisko / Position ]],0)))</f>
        <v>n/a</v>
      </c>
      <c r="AV520" s="194">
        <f>IF(INDEX(tab_MinKomp[5S],MATCH($B519,tab_MinKomp[[Stanowisko / Position ]:[Stanowisko / Position ]],0))="n/a","n/a",AV519-INDEX(tab_MinKomp[5S],MATCH($B519,tab_MinKomp[[Stanowisko / Position ]:[Stanowisko / Position ]],0)))</f>
        <v>0</v>
      </c>
      <c r="AW520" s="194">
        <f>IF(INDEX(tab_MinKomp[LEAN MANAGEMENT],MATCH($B519,tab_MinKomp[[Stanowisko / Position ]:[Stanowisko / Position ]],0))="n/a","n/a",AW519-INDEX(tab_MinKomp[LEAN MANAGEMENT],MATCH($B519,tab_MinKomp[[Stanowisko / Position ]:[Stanowisko / Position ]],0)))</f>
        <v>0</v>
      </c>
      <c r="AX520" s="194" t="str">
        <f>IF(INDEX(tab_MinKomp[5R],MATCH($B519,tab_MinKomp[[Stanowisko / Position ]:[Stanowisko / Position ]],0))="n/a","n/a",AX519-INDEX(tab_MinKomp[5R],MATCH($B519,tab_MinKomp[[Stanowisko / Position ]:[Stanowisko / Position ]],0)))</f>
        <v>n/a</v>
      </c>
      <c r="AY520" s="194" t="str">
        <f>IF(INDEX(tab_MinKomp[Six Sigma],MATCH($B519,tab_MinKomp[[Stanowisko / Position ]:[Stanowisko / Position ]],0))="n/a","n/a",AY519-INDEX(tab_MinKomp[Six Sigma],MATCH($B519,tab_MinKomp[[Stanowisko / Position ]:[Stanowisko / Position ]],0)))</f>
        <v>n/a</v>
      </c>
      <c r="AZ520" s="194" t="str">
        <f>IF(INDEX(tab_MinKomp[System BAAN / Distribution &amp; Supply Chain],MATCH($B519,tab_MinKomp[[Stanowisko / Position ]:[Stanowisko / Position ]],0))="n/a","n/a",AZ519-INDEX(tab_MinKomp[System BAAN / Distribution &amp; Supply Chain],MATCH($B519,tab_MinKomp[[Stanowisko / Position ]:[Stanowisko / Position ]],0)))</f>
        <v>n/a</v>
      </c>
      <c r="BA520" s="194" t="str">
        <f>IF(INDEX(tab_MinKomp[Gospodarka magazynowa / Lagerverwaltung],MATCH($B519,tab_MinKomp[[Stanowisko / Position ]:[Stanowisko / Position ]],0))="n/a","n/a",BA519-INDEX(tab_MinKomp[Gospodarka magazynowa / Lagerverwaltung],MATCH($B519,tab_MinKomp[[Stanowisko / Position ]:[Stanowisko / Position ]],0)))</f>
        <v>n/a</v>
      </c>
      <c r="BB520" s="194" t="str">
        <f>IF(INDEX(tab_MinKomp[Inwentaryzacja - organizacja i przebieg / Inventurprozess],MATCH($B519,tab_MinKomp[[Stanowisko / Position ]:[Stanowisko / Position ]],0))="n/a","n/a",BB519-INDEX(tab_MinKomp[Inwentaryzacja - organizacja i przebieg / Inventurprozess],MATCH($B519,tab_MinKomp[[Stanowisko / Position ]:[Stanowisko / Position ]],0)))</f>
        <v>n/a</v>
      </c>
      <c r="BC520" s="194" t="str">
        <f>IF(INDEX(tab_MinKomp[Organizacja dostaw / Versorgungsorganisation],MATCH($B519,tab_MinKomp[[Stanowisko / Position ]:[Stanowisko / Position ]],0))="n/a","n/a",BC519-INDEX(tab_MinKomp[Organizacja dostaw / Versorgungsorganisation],MATCH($B519,tab_MinKomp[[Stanowisko / Position ]:[Stanowisko / Position ]],0)))</f>
        <v>n/a</v>
      </c>
      <c r="BD520" s="194" t="str">
        <f>IF(INDEX(tab_MinKomp[Organizacja wysyłek / Organisation von Lieferungen],MATCH($B519,tab_MinKomp[[Stanowisko / Position ]:[Stanowisko / Position ]],0))="n/a","n/a",BD519-INDEX(tab_MinKomp[Organizacja wysyłek / Organisation von Lieferungen],MATCH($B519,tab_MinKomp[[Stanowisko / Position ]:[Stanowisko / Position ]],0)))</f>
        <v>n/a</v>
      </c>
      <c r="BE520" s="194" t="str">
        <f>IF(INDEX(tab_MinKomp[Analiza magazynowa - Program Polen.mdb / Inventuranalyse],MATCH($B519,tab_MinKomp[[Stanowisko / Position ]:[Stanowisko / Position ]],0))="n/a","n/a",BE519-INDEX(tab_MinKomp[Analiza magazynowa - Program Polen.mdb / Inventuranalyse],MATCH($B519,tab_MinKomp[[Stanowisko / Position ]:[Stanowisko / Position ]],0)))</f>
        <v>n/a</v>
      </c>
      <c r="BF520" s="190" t="str">
        <f>IF(INDEX(tab_MinKomp[MMOG (Materials Management Operations Guidelines)],MATCH($B519,tab_MinKomp[[Stanowisko / Position ]:[Stanowisko / Position ]],0))="n/a","n/a",BF519-INDEX(tab_MinKomp[MMOG (Materials Management Operations Guidelines)],MATCH($B519,tab_MinKomp[[Stanowisko / Position ]:[Stanowisko / Position ]],0)))</f>
        <v>n/a</v>
      </c>
      <c r="BG520" s="190" t="str">
        <f>IF(INDEX(tab_MinKomp[GPP],MATCH($B519,tab_MinKomp[[Stanowisko / Position ]:[Stanowisko / Position ]],0))="n/a","n/a",BG519-INDEX(tab_MinKomp[GPP],MATCH($B519,tab_MinKomp[[Stanowisko / Position ]:[Stanowisko / Position ]],0)))</f>
        <v>n/a</v>
      </c>
      <c r="BH520" s="190" t="str">
        <f>IF(INDEX(tab_MinKomp[AIAG (Automotive Industry Action Group)],MATCH($B519,tab_MinKomp[[Stanowisko / Position ]:[Stanowisko / Position ]],0))="n/a","n/a",BH519-INDEX(tab_MinKomp[AIAG (Automotive Industry Action Group)],MATCH($B519,tab_MinKomp[[Stanowisko / Position ]:[Stanowisko / Position ]],0)))</f>
        <v>n/a</v>
      </c>
      <c r="BI520" s="190" t="str">
        <f>IF(INDEX(tab_MinKomp[Super-G disputes],MATCH($B519,tab_MinKomp[[Stanowisko / Position ]:[Stanowisko / Position ]],0))="n/a","n/a",BI519-INDEX(tab_MinKomp[Super-G disputes],MATCH($B519,tab_MinKomp[[Stanowisko / Position ]:[Stanowisko / Position ]],0)))</f>
        <v>n/a</v>
      </c>
      <c r="BJ520" s="190" t="str">
        <f>IF(INDEX(tab_MinKomp[CMMS3/eDDL (Direct Data Link)],MATCH($B519,tab_MinKomp[[Stanowisko / Position ]:[Stanowisko / Position ]],0))="n/a","n/a",BJ519-INDEX(tab_MinKomp[CMMS3/eDDL (Direct Data Link)],MATCH($B519,tab_MinKomp[[Stanowisko / Position ]:[Stanowisko / Position ]],0)))</f>
        <v>n/a</v>
      </c>
      <c r="BK520" s="190" t="str">
        <f>IF(INDEX(tab_MinKomp[MP&amp;L (Material Planning and Logistics)],MATCH($B519,tab_MinKomp[[Stanowisko / Position ]:[Stanowisko / Position ]],0))="n/a","n/a",BK519-INDEX(tab_MinKomp[MP&amp;L (Material Planning and Logistics)],MATCH($B519,tab_MinKomp[[Stanowisko / Position ]:[Stanowisko / Position ]],0)))</f>
        <v>n/a</v>
      </c>
      <c r="BL520" s="190" t="str">
        <f>IF(INDEX(tab_MinKomp[Supplier delivery rating],MATCH($B519,tab_MinKomp[[Stanowisko / Position ]:[Stanowisko / Position ]],0))="n/a","n/a",BL519-INDEX(tab_MinKomp[Supplier delivery rating],MATCH($B519,tab_MinKomp[[Stanowisko / Position ]:[Stanowisko / Position ]],0)))</f>
        <v>n/a</v>
      </c>
      <c r="BM520" s="194" t="str">
        <f>IF(INDEX(tab_MinKomp[Planowanie produkcji / Produktionsplanung],MATCH($B519,tab_MinKomp[[Stanowisko / Position ]:[Stanowisko / Position ]],0))="n/a","n/a",BM519-INDEX(tab_MinKomp[Planowanie produkcji / Produktionsplanung],MATCH($B519,tab_MinKomp[[Stanowisko / Position ]:[Stanowisko / Position ]],0)))</f>
        <v>n/a</v>
      </c>
      <c r="BN520" s="194" t="str">
        <f>IF(INDEX(tab_MinKomp[Obsługa maszyn KVT / KVT Maschinenbedienung],MATCH($B519,tab_MinKomp[[Stanowisko / Position ]:[Stanowisko / Position ]],0))="n/a","n/a",BN519-INDEX(tab_MinKomp[Obsługa maszyn KVT / KVT Maschinenbedienung],MATCH($B519,tab_MinKomp[[Stanowisko / Position ]:[Stanowisko / Position ]],0)))</f>
        <v>n/a</v>
      </c>
      <c r="BO520" s="194" t="str">
        <f>IF(INDEX(tab_MinKomp[Obsługa maszyn KVT / KVT Maschinenbedienung],MATCH($B519,tab_MinKomp[[Stanowisko / Position ]:[Stanowisko / Position ]],0))="n/a","n/a",BO519-INDEX(tab_MinKomp[Obsługa maszyn KVT / KVT Maschinenbedienung],MATCH($B519,tab_MinKomp[[Stanowisko / Position ]:[Stanowisko / Position ]],0)))</f>
        <v>n/a</v>
      </c>
      <c r="BP520" s="194">
        <f>IF(INDEX(tab_MinKomp[Obsługa maszyn Novapax / Novapax Maschinenbedienung],MATCH($B519,tab_MinKomp[[Stanowisko / Position ]:[Stanowisko / Position ]],0))="n/a","n/a",BP519-INDEX(tab_MinKomp[Obsługa maszyn Novapax / Novapax Maschinenbedienung],MATCH($B519,tab_MinKomp[[Stanowisko / Position ]:[Stanowisko / Position ]],0)))</f>
        <v>0</v>
      </c>
      <c r="BQ520" s="194" t="str">
        <f>IF(INDEX(tab_MinKomp[Obsługa maszyn Piovan / Piovan Maschinenbedienung],MATCH($B519,tab_MinKomp[[Stanowisko / Position ]:[Stanowisko / Position ]],0))="n/a","n/a",BQ519-INDEX(tab_MinKomp[Obsługa maszyn Piovan / Piovan Maschinenbedienung],MATCH($B519,tab_MinKomp[[Stanowisko / Position ]:[Stanowisko / Position ]],0)))</f>
        <v>n/a</v>
      </c>
      <c r="BR520" s="194">
        <f>IF(INDEX(tab_MinKomp[Eliminacja awarii / Beseitigung von Ausfällen],MATCH($B519,tab_MinKomp[[Stanowisko / Position ]:[Stanowisko / Position ]],0))="n/a","n/a",BR519-INDEX(tab_MinKomp[Eliminacja awarii / Beseitigung von Ausfällen],MATCH($B519,tab_MinKomp[[Stanowisko / Position ]:[Stanowisko / Position ]],0)))</f>
        <v>1</v>
      </c>
      <c r="BS520" s="194" t="str">
        <f>IF(INDEX(tab_MinKomp[Obsługa maszyn Piovan / Piovan Maschinenbedienung],MATCH($B519,tab_MinKomp[[Stanowisko / Position ]:[Stanowisko / Position ]],0))="n/a","n/a",BS519-INDEX(tab_MinKomp[Obsługa maszyn Piovan / Piovan Maschinenbedienung],MATCH($B519,tab_MinKomp[[Stanowisko / Position ]:[Stanowisko / Position ]],0)))</f>
        <v>n/a</v>
      </c>
      <c r="BT520" s="194" t="str">
        <f>IF(INDEX(tab_MinKomp[Obsługa maszyn Piovan / Piovan Maschinenbedienung],MATCH($B519,tab_MinKomp[[Stanowisko / Position ]:[Stanowisko / Position ]],0))="n/a","n/a",BT519-INDEX(tab_MinKomp[Obsługa maszyn Piovan / Piovan Maschinenbedienung],MATCH($B519,tab_MinKomp[[Stanowisko / Position ]:[Stanowisko / Position ]],0)))</f>
        <v>n/a</v>
      </c>
      <c r="BU520" s="194" t="str">
        <f>IF(INDEX(tab_MinKomp[Obsługa maszyn Piovan / Piovan Maschinenbedienung],MATCH($B519,tab_MinKomp[[Stanowisko / Position ]:[Stanowisko / Position ]],0))="n/a","n/a",BU519-INDEX(tab_MinKomp[Obsługa maszyn Piovan / Piovan Maschinenbedienung],MATCH($B519,tab_MinKomp[[Stanowisko / Position ]:[Stanowisko / Position ]],0)))</f>
        <v>n/a</v>
      </c>
      <c r="BV520" s="194" t="str">
        <f>IF(INDEX(tab_MinKomp[Obsługa maszyn Piovan / Piovan Maschinenbedienung],MATCH($B519,tab_MinKomp[[Stanowisko / Position ]:[Stanowisko / Position ]],0))="n/a","n/a",BV519-INDEX(tab_MinKomp[Obsługa maszyn Piovan / Piovan Maschinenbedienung],MATCH($B519,tab_MinKomp[[Stanowisko / Position ]:[Stanowisko / Position ]],0)))</f>
        <v>n/a</v>
      </c>
      <c r="BW520" s="194" t="str">
        <f>IF(INDEX(tab_MinKomp[Obsługa maszyn Piovan / Piovan Maschinenbedienung],MATCH($B519,tab_MinKomp[[Stanowisko / Position ]:[Stanowisko / Position ]],0))="n/a","n/a",BW519-INDEX(tab_MinKomp[Obsługa maszyn Piovan / Piovan Maschinenbedienung],MATCH($B519,tab_MinKomp[[Stanowisko / Position ]:[Stanowisko / Position ]],0)))</f>
        <v>n/a</v>
      </c>
      <c r="BX520" s="194" t="str">
        <f>IF(INDEX(tab_MinKomp[Obsługa maszyn Piovan / Piovan Maschinenbedienung],MATCH($B519,tab_MinKomp[[Stanowisko / Position ]:[Stanowisko / Position ]],0))="n/a","n/a",BX519-INDEX(tab_MinKomp[Obsługa maszyn Piovan / Piovan Maschinenbedienung],MATCH($B519,tab_MinKomp[[Stanowisko / Position ]:[Stanowisko / Position ]],0)))</f>
        <v>n/a</v>
      </c>
      <c r="BY520" s="194" t="str">
        <f>IF(INDEX(tab_MinKomp[Obsługa maszyn Engel / Engel Maschinenbedienung],MATCH($B519,tab_MinKomp[[Stanowisko / Position ]:[Stanowisko / Position ]],0))="n/a","n/a",BY519-INDEX(tab_MinKomp[Obsługa maszyn Engel / Engel Maschinenbedienung],MATCH($B519,tab_MinKomp[[Stanowisko / Position ]:[Stanowisko / Position ]],0)))</f>
        <v>n/a</v>
      </c>
      <c r="BZ520" s="194" t="str">
        <f>IF(INDEX(tab_MinKomp[Obsługa maszyn KVT / KVT Maschinenbedienung],MATCH($B519,tab_MinKomp[[Stanowisko / Position ]:[Stanowisko / Position ]],0))="n/a","n/a",BZ519-INDEX(tab_MinKomp[Obsługa maszyn KVT / KVT Maschinenbedienung],MATCH($B519,tab_MinKomp[[Stanowisko / Position ]:[Stanowisko / Position ]],0)))</f>
        <v>n/a</v>
      </c>
      <c r="CA520" s="194">
        <f>IF(INDEX(tab_MinKomp[Eliminacja awarii / Beseitigung von Ausfällen],MATCH($B519,tab_MinKomp[[Stanowisko / Position ]:[Stanowisko / Position ]],0))="n/a","n/a",CA519-INDEX(tab_MinKomp[Eliminacja awarii / Beseitigung von Ausfällen],MATCH($B519,tab_MinKomp[[Stanowisko / Position ]:[Stanowisko / Position ]],0)))</f>
        <v>1</v>
      </c>
      <c r="CB520" s="194" t="str">
        <f>IF(INDEX(tab_MinKomp[Obsługa maszyn ASL / ASL Maschinenbedienung],MATCH($B519,tab_MinKomp[[Stanowisko / Position ]:[Stanowisko / Position ]],0))="n/a","n/a",CB519-INDEX(tab_MinKomp[Obsługa maszyn ASL / ASL Maschinenbedienung],MATCH($B519,tab_MinKomp[[Stanowisko / Position ]:[Stanowisko / Position ]],0)))</f>
        <v>n/a</v>
      </c>
      <c r="CC520" s="194">
        <f>IF(INDEX(tab_MinKomp[Obsługa maszyn Novapax / Novapax Maschinenbedienung],MATCH($B519,tab_MinKomp[[Stanowisko / Position ]:[Stanowisko / Position ]],0))="n/a","n/a",CC519-INDEX(tab_MinKomp[Obsługa maszyn Novapax / Novapax Maschinenbedienung],MATCH($B519,tab_MinKomp[[Stanowisko / Position ]:[Stanowisko / Position ]],0)))</f>
        <v>0</v>
      </c>
      <c r="CD520" s="194">
        <f>IF(INDEX(tab_MinKomp[Obsługa maszyn Novapax / Novapax Maschinenbedienung],MATCH($B519,tab_MinKomp[[Stanowisko / Position ]:[Stanowisko / Position ]],0))="n/a","n/a",CD519-INDEX(tab_MinKomp[Obsługa maszyn Novapax / Novapax Maschinenbedienung],MATCH($B519,tab_MinKomp[[Stanowisko / Position ]:[Stanowisko / Position ]],0)))</f>
        <v>0</v>
      </c>
      <c r="CE520" s="194" t="str">
        <f>IF(INDEX(tab_MinKomp[Obsługa maszyn Piovan / Piovan Maschinenbedienung],MATCH($B519,tab_MinKomp[[Stanowisko / Position ]:[Stanowisko / Position ]],0))="n/a","n/a",CE519-INDEX(tab_MinKomp[Obsługa maszyn Piovan / Piovan Maschinenbedienung],MATCH($B519,tab_MinKomp[[Stanowisko / Position ]:[Stanowisko / Position ]],0)))</f>
        <v>n/a</v>
      </c>
      <c r="CF520" s="194" t="s">
        <v>248</v>
      </c>
      <c r="CG520" s="194">
        <f>IF(INDEX(tab_MinKomp[Eliminacja awarii / Beseitigung von Ausfällen],MATCH($B519,tab_MinKomp[[Stanowisko / Position ]:[Stanowisko / Position ]],0))="n/a","n/a",CG519-INDEX(tab_MinKomp[Eliminacja awarii / Beseitigung von Ausfällen],MATCH($B519,tab_MinKomp[[Stanowisko / Position ]:[Stanowisko / Position ]],0)))</f>
        <v>0</v>
      </c>
      <c r="CH520" s="194" t="str">
        <f>IF(INDEX(tab_MinKomp[Wymagania VDA 6.5 Product / Forderungen],MATCH($B519,tab_MinKomp[[Stanowisko / Position ]:[Stanowisko / Position ]],0))="n/a","n/a",CH519-INDEX(tab_MinKomp[Wymagania VDA 6.5 Product / Forderungen],MATCH($B519,tab_MinKomp[[Stanowisko / Position ]:[Stanowisko / Position ]],0)))</f>
        <v>n/a</v>
      </c>
      <c r="CI520" s="194" t="str">
        <f>IF(INDEX(tab_MinKomp[Wymagania VDA 6.5 Product / Forderungen],MATCH($B519,tab_MinKomp[[Stanowisko / Position ]:[Stanowisko / Position ]],0))="n/a","n/a",CI519-INDEX(tab_MinKomp[Wymagania VDA 6.5 Product / Forderungen],MATCH($B519,tab_MinKomp[[Stanowisko / Position ]:[Stanowisko / Position ]],0)))</f>
        <v>n/a</v>
      </c>
      <c r="CJ520" s="194" t="str">
        <f>IF(INDEX(tab_MinKomp[Wymagania VDA 6.5 Product / Forderungen],MATCH($B519,tab_MinKomp[[Stanowisko / Position ]:[Stanowisko / Position ]],0))="n/a","n/a",CJ519-INDEX(tab_MinKomp[Wymagania VDA 6.5 Product / Forderungen],MATCH($B519,tab_MinKomp[[Stanowisko / Position ]:[Stanowisko / Position ]],0)))</f>
        <v>n/a</v>
      </c>
      <c r="CK520" s="194" t="str">
        <f>IF(INDEX(tab_MinKomp[Wymagania VDA 6.5 Product / Forderungen],MATCH($B519,tab_MinKomp[[Stanowisko / Position ]:[Stanowisko / Position ]],0))="n/a","n/a",CK519-INDEX(tab_MinKomp[Wymagania VDA 6.5 Product / Forderungen],MATCH($B519,tab_MinKomp[[Stanowisko / Position ]:[Stanowisko / Position ]],0)))</f>
        <v>n/a</v>
      </c>
      <c r="CL520" s="194" t="str">
        <f>IF(INDEX(tab_MinKomp[Wymagania VDA 6.5 Product / Forderungen],MATCH($B519,tab_MinKomp[[Stanowisko / Position ]:[Stanowisko / Position ]],0))="n/a","n/a",CL519-INDEX(tab_MinKomp[Wymagania VDA 6.5 Product / Forderungen],MATCH($B519,tab_MinKomp[[Stanowisko / Position ]:[Stanowisko / Position ]],0)))</f>
        <v>n/a</v>
      </c>
      <c r="CM520" s="194" t="str">
        <f>IF(INDEX(tab_MinKomp[Informatyka ogólna (techniczne i systemowe) / Allgemeine IT (Technik und System)],MATCH($B519,tab_MinKomp[[Stanowisko / Position ]:[Stanowisko / Position ]],0))="n/a","n/a",CM519-INDEX(tab_MinKomp[Informatyka ogólna (techniczne i systemowe) / Allgemeine IT (Technik und System)],MATCH($B519,tab_MinKomp[[Stanowisko / Position ]:[Stanowisko / Position ]],0)))</f>
        <v>n/a</v>
      </c>
      <c r="CN520" s="194" t="str">
        <f>IF(INDEX(tab_MinKomp[Sieci komputerowe / Computernetzwerke],MATCH($B519,tab_MinKomp[[Stanowisko / Position ]:[Stanowisko / Position ]],0))="n/a","n/a",CN519-INDEX(tab_MinKomp[Sieci komputerowe / Computernetzwerke],MATCH($B519,tab_MinKomp[[Stanowisko / Position ]:[Stanowisko / Position ]],0)))</f>
        <v>n/a</v>
      </c>
      <c r="CO520" s="194" t="str">
        <f>IF(INDEX(tab_MinKomp[Hardware (komputery PC, drukarki biurowe i etykietowe, telefonia stacjonarna i mobilna) (PC, Drucker, Telefpne, Handys)],MATCH($B519,tab_MinKomp[[Stanowisko / Position ]:[Stanowisko / Position ]],0))="n/a","n/a",CO519-INDEX(tab_MinKomp[Hardware (komputery PC, drukarki biurowe i etykietowe, telefonia stacjonarna i mobilna) (PC, Drucker, Telefpne, Handys)],MATCH($B519,tab_MinKomp[[Stanowisko / Position ]:[Stanowisko / Position ]],0)))</f>
        <v>n/a</v>
      </c>
      <c r="CP520" s="194" t="str">
        <f>IF(INDEX(tab_MinKomp[Software &amp; Systems (MS Office, MS Remote Desktop)],MATCH($B519,tab_MinKomp[[Stanowisko / Position ]:[Stanowisko / Position ]],0))="n/a","n/a",CP519-INDEX(tab_MinKomp[Software &amp; Systems (MS Office, MS Remote Desktop)],MATCH($B519,tab_MinKomp[[Stanowisko / Position ]:[Stanowisko / Position ]],0)))</f>
        <v>n/a</v>
      </c>
      <c r="CQ520" s="194" t="str">
        <f>IF(INDEX(tab_MinKomp[Programowanie obiektowe (PHP) / Objektprogrammierung],MATCH($B519,tab_MinKomp[[Stanowisko / Position ]:[Stanowisko / Position ]],0))="n/a","n/a",CQ519-INDEX(tab_MinKomp[Programowanie obiektowe (PHP) / Objektprogrammierung],MATCH($B519,tab_MinKomp[[Stanowisko / Position ]:[Stanowisko / Position ]],0)))</f>
        <v>n/a</v>
      </c>
      <c r="CR520" s="194" t="str">
        <f>IF(INDEX(tab_MinKomp[Scrum],MATCH($B519,tab_MinKomp[[Stanowisko / Position ]:[Stanowisko / Position ]],0))="n/a","n/a",CR519-INDEX(tab_MinKomp[Scrum],MATCH($B519,tab_MinKomp[[Stanowisko / Position ]:[Stanowisko / Position ]],0)))</f>
        <v>n/a</v>
      </c>
      <c r="CS520" s="194" t="str">
        <f>IF(INDEX(tab_MinKomp[SQL (MySQL)],MATCH($B519,tab_MinKomp[[Stanowisko / Position ]:[Stanowisko / Position ]],0))="n/a","n/a",CS519-INDEX(tab_MinKomp[SQL (MySQL)],MATCH($B519,tab_MinKomp[[Stanowisko / Position ]:[Stanowisko / Position ]],0)))</f>
        <v>n/a</v>
      </c>
      <c r="CT520" s="194" t="str">
        <f>IF(INDEX(tab_MinKomp[Javascript],MATCH($B519,tab_MinKomp[[Stanowisko / Position ]:[Stanowisko / Position ]],0))="n/a","n/a",CT519-INDEX(tab_MinKomp[Javascript],MATCH($B519,tab_MinKomp[[Stanowisko / Position ]:[Stanowisko / Position ]],0)))</f>
        <v>n/a</v>
      </c>
      <c r="CU520" s="194" t="str">
        <f>IF(INDEX(tab_MinKomp[Joomla],MATCH($B519,tab_MinKomp[[Stanowisko / Position ]:[Stanowisko / Position ]],0))="n/a","n/a",CU519-INDEX(tab_MinKomp[Joomla],MATCH($B519,tab_MinKomp[[Stanowisko / Position ]:[Stanowisko / Position ]],0)))</f>
        <v>n/a</v>
      </c>
      <c r="CV520" s="194" t="str">
        <f>IF(INDEX(tab_MinKomp[Bash],MATCH($B519,tab_MinKomp[[Stanowisko / Position ]:[Stanowisko / Position ]],0))="n/a","n/a",CV519-INDEX(tab_MinKomp[Bash],MATCH($B519,tab_MinKomp[[Stanowisko / Position ]:[Stanowisko / Position ]],0)))</f>
        <v>n/a</v>
      </c>
      <c r="CW520" s="194">
        <f>IF(INDEX(tab_MinKomp[Systemy MES (HYDRA / SFMS)],MATCH($B519,tab_MinKomp[[Stanowisko / Position ]:[Stanowisko / Position ]],0))="n/a","n/a",CW519-INDEX(tab_MinKomp[Systemy MES (HYDRA / SFMS)],MATCH($B519,tab_MinKomp[[Stanowisko / Position ]:[Stanowisko / Position ]],0)))</f>
        <v>0</v>
      </c>
      <c r="CX520" s="194" t="str">
        <f>IF(INDEX(tab_MinKomp[HTML / CSS],MATCH($B519,tab_MinKomp[[Stanowisko / Position ]:[Stanowisko / Position ]],0))="n/a","n/a",CX519-INDEX(tab_MinKomp[HTML / CSS],MATCH($B519,tab_MinKomp[[Stanowisko / Position ]:[Stanowisko / Position ]],0)))</f>
        <v>n/a</v>
      </c>
      <c r="CY520" s="194" t="str">
        <f>IF(INDEX(tab_MinKomp[SYSTEM PR],MATCH($B519,tab_MinKomp[[Stanowisko / Position ]:[Stanowisko / Position ]],0))="n/a","n/a",CY519-INDEX(tab_MinKomp[SYSTEM PR],MATCH($B519,tab_MinKomp[[Stanowisko / Position ]:[Stanowisko / Position ]],0)))</f>
        <v>n/a</v>
      </c>
      <c r="CZ520" s="194" t="str">
        <f>IF(INDEX(tab_MinKomp[System Einkauf XP / EBA],MATCH($B519,tab_MinKomp[[Stanowisko / Position ]:[Stanowisko / Position ]],0))="n/a","n/a",CZ519-INDEX(tab_MinKomp[System Einkauf XP / EBA],MATCH($B519,tab_MinKomp[[Stanowisko / Position ]:[Stanowisko / Position ]],0)))</f>
        <v>n/a</v>
      </c>
      <c r="DA520" s="194" t="str">
        <f>IF(INDEX(tab_MinKomp[Techniki negocjacyjne / Verhandlungstechniken],MATCH($B519,tab_MinKomp[[Stanowisko / Position ]:[Stanowisko / Position ]],0))="n/a","n/a",DA519-INDEX(tab_MinKomp[Techniki negocjacyjne / Verhandlungstechniken],MATCH($B519,tab_MinKomp[[Stanowisko / Position ]:[Stanowisko / Position ]],0)))</f>
        <v>n/a</v>
      </c>
      <c r="DB520" s="194" t="str">
        <f>IF(INDEX(tab_MinKomp[Znajomość rynku branżowego / Kenntnis des Industrie Marktes],MATCH($B519,tab_MinKomp[[Stanowisko / Position ]:[Stanowisko / Position ]],0))="n/a","n/a",DB519-INDEX(tab_MinKomp[Znajomość rynku branżowego / Kenntnis des Industrie Marktes],MATCH($B519,tab_MinKomp[[Stanowisko / Position ]:[Stanowisko / Position ]],0)))</f>
        <v>n/a</v>
      </c>
      <c r="DC520" s="194" t="str">
        <f>IF(INDEX(tab_MinKomp[SUPPLIER MANAGEMENT],MATCH($B519,tab_MinKomp[[Stanowisko / Position ]:[Stanowisko / Position ]],0))="n/a","n/a",DC519-INDEX(tab_MinKomp[SUPPLIER MANAGEMENT],MATCH($B519,tab_MinKomp[[Stanowisko / Position ]:[Stanowisko / Position ]],0)))</f>
        <v>n/a</v>
      </c>
      <c r="DD520" s="194" t="str">
        <f>IF(INDEX(tab_MinKomp[SUPPLIER MANAGEMENT],MATCH($B519,tab_MinKomp[[Stanowisko / Position ]:[Stanowisko / Position ]],0))="n/a","n/a",DD519-INDEX(tab_MinKomp[SUPPLIER MANAGEMENT],MATCH($B519,tab_MinKomp[[Stanowisko / Position ]:[Stanowisko / Position ]],0)))</f>
        <v>n/a</v>
      </c>
      <c r="DE520" s="194" t="str">
        <f>IF(INDEX(tab_MinKomp[SUPPLIER MANAGEMENT],MATCH($B519,tab_MinKomp[[Stanowisko / Position ]:[Stanowisko / Position ]],0))="n/a","n/a",DE519-INDEX(tab_MinKomp[SUPPLIER MANAGEMENT],MATCH($B519,tab_MinKomp[[Stanowisko / Position ]:[Stanowisko / Position ]],0)))</f>
        <v>n/a</v>
      </c>
      <c r="DF520" s="194">
        <f>IF(INDEX(tab_MinKomp[LEAN MANAGEMENT],MATCH($B519,tab_MinKomp[[Stanowisko / Position ]:[Stanowisko / Position ]],0))="n/a","n/a",DF519-INDEX(tab_MinKomp[LEAN MANAGEMENT],MATCH($B519,tab_MinKomp[[Stanowisko / Position ]:[Stanowisko / Position ]],0)))</f>
        <v>0</v>
      </c>
      <c r="DG520" s="194" t="str">
        <f>IF(INDEX(tab_MinKomp[PPAP/PSW],MATCH($B519,tab_MinKomp[[Stanowisko / Position ]:[Stanowisko / Position ]],0))="n/a","n/a",DG519-INDEX(tab_MinKomp[PPAP/PSW],MATCH($B519,tab_MinKomp[[Stanowisko / Position ]:[Stanowisko / Position ]],0)))</f>
        <v>n/a</v>
      </c>
      <c r="DH520" s="194" t="str">
        <f>IF(INDEX(tab_MinKomp[SUPPLIER MANAGEMENT],MATCH($B519,tab_MinKomp[[Stanowisko / Position ]:[Stanowisko / Position ]],0))="n/a","n/a",DH519-INDEX(tab_MinKomp[SUPPLIER MANAGEMENT],MATCH($B519,tab_MinKomp[[Stanowisko / Position ]:[Stanowisko / Position ]],0)))</f>
        <v>n/a</v>
      </c>
      <c r="DI520" s="194" t="str">
        <f>IF(INDEX(tab_MinKomp[OBSŁUGA PORTALI KLIENTA / Kundenportale],MATCH($B519,tab_MinKomp[[Stanowisko / Position ]:[Stanowisko / Position ]],0))="n/a","n/a",DI519-INDEX(tab_MinKomp[OBSŁUGA PORTALI KLIENTA / Kundenportale],MATCH($B519,tab_MinKomp[[Stanowisko / Position ]:[Stanowisko / Position ]],0)))</f>
        <v>n/a</v>
      </c>
      <c r="DJ520" s="194" t="str">
        <f>IF(INDEX(tab_MinKomp[Obsługa systemu BABTECQ / BABTECQ System],MATCH($B519,tab_MinKomp[[Stanowisko / Position ]:[Stanowisko / Position ]],0))="n/a","n/a",DJ519-INDEX(tab_MinKomp[Obsługa systemu BABTECQ / BABTECQ System],MATCH($B519,tab_MinKomp[[Stanowisko / Position ]:[Stanowisko / Position ]],0)))</f>
        <v>n/a</v>
      </c>
      <c r="DK520" s="194" t="str">
        <f>IF(INDEX(tab_MinKomp[Rysunek techniczny / technische Zeichnung],MATCH($B519,tab_MinKomp[[Stanowisko / Position ]:[Stanowisko / Position ]],0))="n/a","n/a",DK519-INDEX(tab_MinKomp[Rysunek techniczny / technische Zeichnung],MATCH($B519,tab_MinKomp[[Stanowisko / Position ]:[Stanowisko / Position ]],0)))</f>
        <v>n/a</v>
      </c>
      <c r="DL520" s="194" t="str">
        <f>IF(INDEX(tab_MinKomp[Kalibracja / Kalibrierung],MATCH($B519,tab_MinKomp[[Stanowisko / Position ]:[Stanowisko / Position ]],0))="n/a","n/a",DL519-INDEX(tab_MinKomp[Kalibracja / Kalibrierung],MATCH($B519,tab_MinKomp[[Stanowisko / Position ]:[Stanowisko / Position ]],0)))</f>
        <v>n/a</v>
      </c>
      <c r="DM520" s="194" t="str">
        <f>IF(INDEX(tab_MinKomp[Rekwalifikacja / Requalifizierung],MATCH($B519,tab_MinKomp[[Stanowisko / Position ]:[Stanowisko / Position ]],0))="n/a","n/a",DM519-INDEX(tab_MinKomp[Rekwalifikacja / Requalifizierung],MATCH($B519,tab_MinKomp[[Stanowisko / Position ]:[Stanowisko / Position ]],0)))</f>
        <v>n/a</v>
      </c>
      <c r="DN520" s="190" t="str">
        <f>IF(INDEX(tab_MinKomp[Testy czystości / Reinheitstests],MATCH($B519,tab_MinKomp[[Stanowisko / Position ]:[Stanowisko / Position ]],0))="n/a","n/a",DN519-INDEX(tab_MinKomp[Testy czystości / Reinheitstests],MATCH($B519,tab_MinKomp[[Stanowisko / Position ]:[Stanowisko / Position ]],0)))</f>
        <v>n/a</v>
      </c>
      <c r="DO520" s="190" t="str">
        <f>IF(INDEX(tab_MinKomp[Testy czystości / Reinheitstests],MATCH($B519,tab_MinKomp[[Stanowisko / Position ]:[Stanowisko / Position ]],0))="n/a","n/a",DO519-INDEX(tab_MinKomp[Testy czystości / Reinheitstests],MATCH($B519,tab_MinKomp[[Stanowisko / Position ]:[Stanowisko / Position ]],0)))</f>
        <v>n/a</v>
      </c>
      <c r="DP520" s="190" t="str">
        <f>IF(INDEX(tab_MinKomp[Testy czystości / Reinheitstests],MATCH($B519,tab_MinKomp[[Stanowisko / Position ]:[Stanowisko / Position ]],0))="n/a","n/a",DP519-INDEX(tab_MinKomp[Testy czystości / Reinheitstests],MATCH($B519,tab_MinKomp[[Stanowisko / Position ]:[Stanowisko / Position ]],0)))</f>
        <v>n/a</v>
      </c>
      <c r="DQ520" s="190" t="str">
        <f>IF(INDEX(tab_MinKomp[Testy czystości / Reinheitstests],MATCH($B519,tab_MinKomp[[Stanowisko / Position ]:[Stanowisko / Position ]],0))="n/a","n/a",DQ519-INDEX(tab_MinKomp[Testy czystości / Reinheitstests],MATCH($B519,tab_MinKomp[[Stanowisko / Position ]:[Stanowisko / Position ]],0)))</f>
        <v>n/a</v>
      </c>
      <c r="DR520" s="190" t="str">
        <f>IF(INDEX(tab_MinKomp[Testy czystości / Reinheitstests],MATCH($B519,tab_MinKomp[[Stanowisko / Position ]:[Stanowisko / Position ]],0))="n/a","n/a",DR519-INDEX(tab_MinKomp[Testy czystości / Reinheitstests],MATCH($B519,tab_MinKomp[[Stanowisko / Position ]:[Stanowisko / Position ]],0)))</f>
        <v>n/a</v>
      </c>
      <c r="DS520" s="190" t="str">
        <f>IF(INDEX(tab_MinKomp[Testy czystości / Reinheitstests],MATCH($B519,tab_MinKomp[[Stanowisko / Position ]:[Stanowisko / Position ]],0))="n/a","n/a",DS519-INDEX(tab_MinKomp[Testy czystości / Reinheitstests],MATCH($B519,tab_MinKomp[[Stanowisko / Position ]:[Stanowisko / Position ]],0)))</f>
        <v>n/a</v>
      </c>
      <c r="DT520" s="194" t="str">
        <f>IF(INDEX(tab_MinKomp[SUPPLIER MANAGEMENT],MATCH($B519,tab_MinKomp[[Stanowisko / Position ]:[Stanowisko / Position ]],0))="n/a","n/a",DT519-INDEX(tab_MinKomp[SUPPLIER MANAGEMENT],MATCH($B519,tab_MinKomp[[Stanowisko / Position ]:[Stanowisko / Position ]],0)))</f>
        <v>n/a</v>
      </c>
      <c r="DU520" s="190" t="str">
        <f>IF(INDEX(tab_MinKomp[Testy czystości / Reinheitstests],MATCH($B519,tab_MinKomp[[Stanowisko / Position ]:[Stanowisko / Position ]],0))="n/a","n/a",DU519-INDEX(tab_MinKomp[Testy czystości / Reinheitstests],MATCH($B519,tab_MinKomp[[Stanowisko / Position ]:[Stanowisko / Position ]],0)))</f>
        <v>n/a</v>
      </c>
      <c r="DV520" s="190" t="str">
        <f>IF(INDEX(tab_MinKomp[Testy czystości / Reinheitstests],MATCH($B519,tab_MinKomp[[Stanowisko / Position ]:[Stanowisko / Position ]],0))="n/a","n/a",DV519-INDEX(tab_MinKomp[Testy czystości / Reinheitstests],MATCH($B519,tab_MinKomp[[Stanowisko / Position ]:[Stanowisko / Position ]],0)))</f>
        <v>n/a</v>
      </c>
      <c r="DW520" s="190" t="str">
        <f>IF(INDEX(tab_MinKomp[Testy czystości / Reinheitstests],MATCH($B519,tab_MinKomp[[Stanowisko / Position ]:[Stanowisko / Position ]],0))="n/a","n/a",DW519-INDEX(tab_MinKomp[Testy czystości / Reinheitstests],MATCH($B519,tab_MinKomp[[Stanowisko / Position ]:[Stanowisko / Position ]],0)))</f>
        <v>n/a</v>
      </c>
      <c r="DX520" s="190" t="str">
        <f>IF(INDEX(tab_MinKomp[Testy czystości / Reinheitstests],MATCH($B519,tab_MinKomp[[Stanowisko / Position ]:[Stanowisko / Position ]],0))="n/a","n/a",DX519-INDEX(tab_MinKomp[Testy czystości / Reinheitstests],MATCH($B519,tab_MinKomp[[Stanowisko / Position ]:[Stanowisko / Position ]],0)))</f>
        <v>n/a</v>
      </c>
      <c r="DY520" s="190" t="str">
        <f>IF(INDEX(tab_MinKomp[Testy czystości / Reinheitstests],MATCH($B519,tab_MinKomp[[Stanowisko / Position ]:[Stanowisko / Position ]],0))="n/a","n/a",DY519-INDEX(tab_MinKomp[Testy czystości / Reinheitstests],MATCH($B519,tab_MinKomp[[Stanowisko / Position ]:[Stanowisko / Position ]],0)))</f>
        <v>n/a</v>
      </c>
      <c r="DZ520" s="190" t="str">
        <f>IF(INDEX(tab_MinKomp[Testy czystości / Reinheitstests],MATCH($B519,tab_MinKomp[[Stanowisko / Position ]:[Stanowisko / Position ]],0))="n/a","n/a",DZ519-INDEX(tab_MinKomp[Testy czystości / Reinheitstests],MATCH($B519,tab_MinKomp[[Stanowisko / Position ]:[Stanowisko / Position ]],0)))</f>
        <v>n/a</v>
      </c>
      <c r="EA520" s="194" t="str">
        <f>IF(INDEX(tab_MinKomp[SUPPLIER MANAGEMENT],MATCH($B519,tab_MinKomp[[Stanowisko / Position ]:[Stanowisko / Position ]],0))="n/a","n/a",EA519-INDEX(tab_MinKomp[SUPPLIER MANAGEMENT],MATCH($B519,tab_MinKomp[[Stanowisko / Position ]:[Stanowisko / Position ]],0)))</f>
        <v>n/a</v>
      </c>
      <c r="EB520" s="190" t="str">
        <f>IF(INDEX(tab_MinKomp[Testy czystości / Reinheitstests],MATCH($B519,tab_MinKomp[[Stanowisko / Position ]:[Stanowisko / Position ]],0))="n/a","n/a",EB519-INDEX(tab_MinKomp[Testy czystości / Reinheitstests],MATCH($B519,tab_MinKomp[[Stanowisko / Position ]:[Stanowisko / Position ]],0)))</f>
        <v>n/a</v>
      </c>
      <c r="EC520" s="190" t="str">
        <f>IF(INDEX(tab_MinKomp[Testy czystości / Reinheitstests],MATCH($B519,tab_MinKomp[[Stanowisko / Position ]:[Stanowisko / Position ]],0))="n/a","n/a",EC519-INDEX(tab_MinKomp[Testy czystości / Reinheitstests],MATCH($B519,tab_MinKomp[[Stanowisko / Position ]:[Stanowisko / Position ]],0)))</f>
        <v>n/a</v>
      </c>
      <c r="ED520" s="190" t="str">
        <f>IF(INDEX(tab_MinKomp[Testy czystości / Reinheitstests],MATCH($B519,tab_MinKomp[[Stanowisko / Position ]:[Stanowisko / Position ]],0))="n/a","n/a",ED519-INDEX(tab_MinKomp[Testy czystości / Reinheitstests],MATCH($B519,tab_MinKomp[[Stanowisko / Position ]:[Stanowisko / Position ]],0)))</f>
        <v>n/a</v>
      </c>
      <c r="EE520" s="190" t="str">
        <f>IF(INDEX(tab_MinKomp[Testy czystości / Reinheitstests],MATCH($B519,tab_MinKomp[[Stanowisko / Position ]:[Stanowisko / Position ]],0))="n/a","n/a",EE519-INDEX(tab_MinKomp[Testy czystości / Reinheitstests],MATCH($B519,tab_MinKomp[[Stanowisko / Position ]:[Stanowisko / Position ]],0)))</f>
        <v>n/a</v>
      </c>
      <c r="EF520" s="190" t="str">
        <f>IF(INDEX(tab_MinKomp[Testy czystości / Reinheitstests],MATCH($B519,tab_MinKomp[[Stanowisko / Position ]:[Stanowisko / Position ]],0))="n/a","n/a",EF519-INDEX(tab_MinKomp[Testy czystości / Reinheitstests],MATCH($B519,tab_MinKomp[[Stanowisko / Position ]:[Stanowisko / Position ]],0)))</f>
        <v>n/a</v>
      </c>
      <c r="EG520" s="190" t="str">
        <f>IF(INDEX(tab_MinKomp[Testy czystości / Reinheitstests],MATCH($B519,tab_MinKomp[[Stanowisko / Position ]:[Stanowisko / Position ]],0))="n/a","n/a",EG519-INDEX(tab_MinKomp[Testy czystości / Reinheitstests],MATCH($B519,tab_MinKomp[[Stanowisko / Position ]:[Stanowisko / Position ]],0)))</f>
        <v>n/a</v>
      </c>
      <c r="EH520" s="190" t="str">
        <f>IF(INDEX(tab_MinKomp[Testy czystości / Reinheitstests],MATCH($B519,tab_MinKomp[[Stanowisko / Position ]:[Stanowisko / Position ]],0))="n/a","n/a",EH519-INDEX(tab_MinKomp[Testy czystości / Reinheitstests],MATCH($B519,tab_MinKomp[[Stanowisko / Position ]:[Stanowisko / Position ]],0)))</f>
        <v>n/a</v>
      </c>
      <c r="EI520" s="190" t="str">
        <f>IF(INDEX(tab_MinKomp[Testy czystości / Reinheitstests],MATCH($B519,tab_MinKomp[[Stanowisko / Position ]:[Stanowisko / Position ]],0))="n/a","n/a",EI519-INDEX(tab_MinKomp[Testy czystości / Reinheitstests],MATCH($B519,tab_MinKomp[[Stanowisko / Position ]:[Stanowisko / Position ]],0)))</f>
        <v>n/a</v>
      </c>
      <c r="EJ520" s="190" t="str">
        <f>IF(INDEX(tab_MinKomp[Testy czystości / Reinheitstests],MATCH($B519,tab_MinKomp[[Stanowisko / Position ]:[Stanowisko / Position ]],0))="n/a","n/a",EJ519-INDEX(tab_MinKomp[Testy czystości / Reinheitstests],MATCH($B519,tab_MinKomp[[Stanowisko / Position ]:[Stanowisko / Position ]],0)))</f>
        <v>n/a</v>
      </c>
      <c r="EK520" s="190" t="str">
        <f>IF(INDEX(tab_MinKomp[Testy czystości / Reinheitstests],MATCH($B519,tab_MinKomp[[Stanowisko / Position ]:[Stanowisko / Position ]],0))="n/a","n/a",EK519-INDEX(tab_MinKomp[Testy czystości / Reinheitstests],MATCH($B519,tab_MinKomp[[Stanowisko / Position ]:[Stanowisko / Position ]],0)))</f>
        <v>n/a</v>
      </c>
      <c r="EL520" s="190" t="str">
        <f>IF(INDEX(tab_MinKomp[Testy czystości / Reinheitstests],MATCH($B519,tab_MinKomp[[Stanowisko / Position ]:[Stanowisko / Position ]],0))="n/a","n/a",EL519-INDEX(tab_MinKomp[Testy czystości / Reinheitstests],MATCH($B519,tab_MinKomp[[Stanowisko / Position ]:[Stanowisko / Position ]],0)))</f>
        <v>n/a</v>
      </c>
      <c r="EM520" s="190" t="str">
        <f>IF(INDEX(tab_MinKomp[Testy czystości / Reinheitstests],MATCH($B519,tab_MinKomp[[Stanowisko / Position ]:[Stanowisko / Position ]],0))="n/a","n/a",EM519-INDEX(tab_MinKomp[Testy czystości / Reinheitstests],MATCH($B519,tab_MinKomp[[Stanowisko / Position ]:[Stanowisko / Position ]],0)))</f>
        <v>n/a</v>
      </c>
      <c r="EN520" s="190" t="str">
        <f>IF(INDEX(tab_MinKomp[Testy czystości / Reinheitstests],MATCH($B519,tab_MinKomp[[Stanowisko / Position ]:[Stanowisko / Position ]],0))="n/a","n/a",EN519-INDEX(tab_MinKomp[Testy czystości / Reinheitstests],MATCH($B519,tab_MinKomp[[Stanowisko / Position ]:[Stanowisko / Position ]],0)))</f>
        <v>n/a</v>
      </c>
      <c r="EO520" s="194" t="str">
        <f>IF(INDEX(tab_MinKomp[Konserwacja Rep],MATCH($B519,tab_MinKomp[[Stanowisko / Position ]:[Stanowisko / Position ]],0))="n/a","n/a",EO519-INDEX(tab_MinKomp[Konserwacja Rep],MATCH($B519,tab_MinKomp[[Stanowisko / Position ]:[Stanowisko / Position ]],0)))</f>
        <v>n/a</v>
      </c>
      <c r="EP520" s="194" t="str">
        <f>IF(INDEX(tab_MinKomp[[Konserwacja Engel ]],MATCH($B519,tab_MinKomp[[Stanowisko / Position ]:[Stanowisko / Position ]],0))="n/a","n/a",EP519-INDEX(tab_MinKomp[[Konserwacja Engel ]],MATCH($B519,tab_MinKomp[[Stanowisko / Position ]:[Stanowisko / Position ]],0)))</f>
        <v>n/a</v>
      </c>
      <c r="EQ520" s="194" t="str">
        <f>IF(INDEX(tab_MinKomp[Konserwacja B 50],MATCH($B519,tab_MinKomp[[Stanowisko / Position ]:[Stanowisko / Position ]],0))="n/a","n/a",EQ519-INDEX(tab_MinKomp[Konserwacja B 50],MATCH($B519,tab_MinKomp[[Stanowisko / Position ]:[Stanowisko / Position ]],0)))</f>
        <v>n/a</v>
      </c>
      <c r="ER520" s="194" t="str">
        <f>IF(INDEX(tab_MinKomp[[Konserwacja EOL ]],MATCH($B519,tab_MinKomp[[Stanowisko / Position ]:[Stanowisko / Position ]],0))="n/a","n/a",ER519-INDEX(tab_MinKomp[[Konserwacja EOL ]],MATCH($B519,tab_MinKomp[[Stanowisko / Position ]:[Stanowisko / Position ]],0)))</f>
        <v>n/a</v>
      </c>
      <c r="ES520" s="194" t="str">
        <f>IF(INDEX(tab_MinKomp[Konserwacja Branson],MATCH($B519,tab_MinKomp[[Stanowisko / Position ]:[Stanowisko / Position ]],0))="n/a","n/a",ES519-INDEX(tab_MinKomp[Konserwacja Branson],MATCH($B519,tab_MinKomp[[Stanowisko / Position ]:[Stanowisko / Position ]],0)))</f>
        <v>n/a</v>
      </c>
      <c r="ET520" s="194" t="str">
        <f>IF(INDEX(tab_MinKomp[Konserwacja coolery],MATCH($B519,tab_MinKomp[[Stanowisko / Position ]:[Stanowisko / Position ]],0))="n/a","n/a",ET519-INDEX(tab_MinKomp[Konserwacja coolery],MATCH($B519,tab_MinKomp[[Stanowisko / Position ]:[Stanowisko / Position ]],0)))</f>
        <v>n/a</v>
      </c>
      <c r="EU520" s="194" t="str">
        <f>IF(INDEX(tab_MinKomp[Konserwacja piecy],MATCH($B519,tab_MinKomp[[Stanowisko / Position ]:[Stanowisko / Position ]],0))="n/a","n/a",EU519-INDEX(tab_MinKomp[Konserwacja piecy],MATCH($B519,tab_MinKomp[[Stanowisko / Position ]:[Stanowisko / Position ]],0)))</f>
        <v>n/a</v>
      </c>
      <c r="EV520" s="194" t="str">
        <f>IF(INDEX(tab_MinKomp[Rysunek techniczny- czytanie],MATCH($B519,tab_MinKomp[[Stanowisko / Position ]:[Stanowisko / Position ]],0))="n/a","n/a",EV519-INDEX(tab_MinKomp[Rysunek techniczny- czytanie],MATCH($B519,tab_MinKomp[[Stanowisko / Position ]:[Stanowisko / Position ]],0)))</f>
        <v>n/a</v>
      </c>
      <c r="EW520" s="194" t="str">
        <f>IF(INDEX(tab_MinKomp[Elektryka],MATCH($B519,tab_MinKomp[[Stanowisko / Position ]:[Stanowisko / Position ]],0))="n/a","n/a",EW519-INDEX(tab_MinKomp[Elektryka],MATCH($B519,tab_MinKomp[[Stanowisko / Position ]:[Stanowisko / Position ]],0)))</f>
        <v>n/a</v>
      </c>
      <c r="EX520" s="194" t="str">
        <f>IF(INDEX(tab_MinKomp[Pneumatyka],MATCH($B519,tab_MinKomp[[Stanowisko / Position ]:[Stanowisko / Position ]],0))="n/a","n/a",EX519-INDEX(tab_MinKomp[Pneumatyka],MATCH($B519,tab_MinKomp[[Stanowisko / Position ]:[Stanowisko / Position ]],0)))</f>
        <v>n/a</v>
      </c>
      <c r="EY520" s="194" t="str">
        <f>IF(INDEX(tab_MinKomp[[Hydraulika ]],MATCH($B519,tab_MinKomp[[Stanowisko / Position ]:[Stanowisko / Position ]],0))="n/a","n/a",EY519-INDEX(tab_MinKomp[[Hydraulika ]],MATCH($B519,tab_MinKomp[[Stanowisko / Position ]:[Stanowisko / Position ]],0)))</f>
        <v>n/a</v>
      </c>
      <c r="EZ520" s="194" t="str">
        <f>IF(INDEX(tab_MinKomp[Podciśnienie],MATCH($B519,tab_MinKomp[[Stanowisko / Position ]:[Stanowisko / Position ]],0))="n/a","n/a",EZ519-INDEX(tab_MinKomp[Podciśnienie],MATCH($B519,tab_MinKomp[[Stanowisko / Position ]:[Stanowisko / Position ]],0)))</f>
        <v>n/a</v>
      </c>
      <c r="FA520" s="194" t="str">
        <f>IF(INDEX(tab_MinKomp[Usuwanie awarii],MATCH($B519,tab_MinKomp[[Stanowisko / Position ]:[Stanowisko / Position ]],0))="n/a","n/a",FA519-INDEX(tab_MinKomp[Usuwanie awarii],MATCH($B519,tab_MinKomp[[Stanowisko / Position ]:[Stanowisko / Position ]],0)))</f>
        <v>n/a</v>
      </c>
      <c r="FB520" s="194" t="str">
        <f>IF(INDEX(tab_MinKomp[Obsługa robotów],MATCH($B519,tab_MinKomp[[Stanowisko / Position ]:[Stanowisko / Position ]],0))="n/a","n/a",FB519-INDEX(tab_MinKomp[Obsługa robotów],MATCH($B519,tab_MinKomp[[Stanowisko / Position ]:[Stanowisko / Position ]],0)))</f>
        <v>n/a</v>
      </c>
      <c r="FC520" s="194" t="str">
        <f>IF(INDEX(tab_MinKomp[Obsługa sterowania maszyny],MATCH($B519,tab_MinKomp[[Stanowisko / Position ]:[Stanowisko / Position ]],0))="n/a","n/a",FC519-INDEX(tab_MinKomp[Obsługa sterowania maszyny],MATCH($B519,tab_MinKomp[[Stanowisko / Position ]:[Stanowisko / Position ]],0)))</f>
        <v>n/a</v>
      </c>
      <c r="FD520" s="194" t="str">
        <f>IF(INDEX(tab_MinKomp[Usuwanie przyczyn żródłowych],MATCH($B519,tab_MinKomp[[Stanowisko / Position ]:[Stanowisko / Position ]],0))="n/a","n/a",FD519-INDEX(tab_MinKomp[Usuwanie przyczyn żródłowych],MATCH($B519,tab_MinKomp[[Stanowisko / Position ]:[Stanowisko / Position ]],0)))</f>
        <v>n/a</v>
      </c>
      <c r="FE520" s="194" t="str">
        <f>IF(INDEX(tab_MinKomp[Cmms stosowanie],MATCH($B519,tab_MinKomp[[Stanowisko / Position ]:[Stanowisko / Position ]],0))="n/a","n/a",FE519-INDEX(tab_MinKomp[Cmms stosowanie],MATCH($B519,tab_MinKomp[[Stanowisko / Position ]:[Stanowisko / Position ]],0)))</f>
        <v>n/a</v>
      </c>
      <c r="FF520" s="190" t="str">
        <f>IF(INDEX(tab_MinKomp[Testy czystości / Reinheitstests],MATCH($B519,tab_MinKomp[[Stanowisko / Position ]:[Stanowisko / Position ]],0))="n/a","n/a",FF519-INDEX(tab_MinKomp[Testy czystości / Reinheitstests],MATCH($B519,tab_MinKomp[[Stanowisko / Position ]:[Stanowisko / Position ]],0)))</f>
        <v>n/a</v>
      </c>
      <c r="FG520" s="194" t="str">
        <f>IF(INDEX(tab_MinKomp[Czyszczenie form plastikowych],MATCH($B519,tab_MinKomp[[Stanowisko / Position ]:[Stanowisko / Position ]],0))="n/a","n/a",FG519-INDEX(tab_MinKomp[Czyszczenie form plastikowych],MATCH($B519,tab_MinKomp[[Stanowisko / Position ]:[Stanowisko / Position ]],0)))</f>
        <v>n/a</v>
      </c>
      <c r="FH520" s="194" t="str">
        <f>IF(INDEX(tab_MinKomp[Wymiana form plastik],MATCH($B519,tab_MinKomp[[Stanowisko / Position ]:[Stanowisko / Position ]],0))="n/a","n/a",FH519-INDEX(tab_MinKomp[Wymiana form plastik],MATCH($B519,tab_MinKomp[[Stanowisko / Position ]:[Stanowisko / Position ]],0)))</f>
        <v>n/a</v>
      </c>
      <c r="FI520" s="194" t="str">
        <f>IF(INDEX(tab_MinKomp[Wymiana form guma],MATCH($B519,tab_MinKomp[[Stanowisko / Position ]:[Stanowisko / Position ]],0))="n/a","n/a",FI519-INDEX(tab_MinKomp[Wymiana form guma],MATCH($B519,tab_MinKomp[[Stanowisko / Position ]:[Stanowisko / Position ]],0)))</f>
        <v>n/a</v>
      </c>
      <c r="FJ520" s="194" t="str">
        <f>IF(INDEX(tab_MinKomp[Konserwacja KK],MATCH($B519,tab_MinKomp[[Stanowisko / Position ]:[Stanowisko / Position ]],0))="n/a","n/a",FJ519-INDEX(tab_MinKomp[Konserwacja KK],MATCH($B519,tab_MinKomp[[Stanowisko / Position ]:[Stanowisko / Position ]],0)))</f>
        <v>n/a</v>
      </c>
      <c r="FK520" s="194" t="str">
        <f>IF(INDEX(tab_MinKomp[Konserwacja form guma],MATCH($B519,tab_MinKomp[[Stanowisko / Position ]:[Stanowisko / Position ]],0))="n/a","n/a",FK519-INDEX(tab_MinKomp[Konserwacja form guma],MATCH($B519,tab_MinKomp[[Stanowisko / Position ]:[Stanowisko / Position ]],0)))</f>
        <v>n/a</v>
      </c>
      <c r="FL520" s="194" t="str">
        <f>IF(INDEX(tab_MinKomp[Konserwacja form plastiki],MATCH($B519,tab_MinKomp[[Stanowisko / Position ]:[Stanowisko / Position ]],0))="n/a","n/a",FL519-INDEX(tab_MinKomp[Konserwacja form plastiki],MATCH($B519,tab_MinKomp[[Stanowisko / Position ]:[Stanowisko / Position ]],0)))</f>
        <v>n/a</v>
      </c>
      <c r="FM520" s="194" t="str">
        <f>IF(INDEX(tab_MinKomp[Konserwacja Gorącego Kanału],MATCH($B519,tab_MinKomp[[Stanowisko / Position ]:[Stanowisko / Position ]],0))="n/a","n/a",FM519-INDEX(tab_MinKomp[Konserwacja Gorącego Kanału],MATCH($B519,tab_MinKomp[[Stanowisko / Position ]:[Stanowisko / Position ]],0)))</f>
        <v>n/a</v>
      </c>
      <c r="FN520" s="194" t="str">
        <f>IF(INDEX(tab_MinKomp[MS Office (Excel)],MATCH($B519,tab_MinKomp[[Stanowisko / Position ]:[Stanowisko / Position ]],0))="n/a","n/a",FN519-INDEX(tab_MinKomp[MS Office (Excel)],MATCH($B519,tab_MinKomp[[Stanowisko / Position ]:[Stanowisko / Position ]],0)))</f>
        <v>n/a</v>
      </c>
      <c r="FO520" s="194" t="str">
        <f>IF(INDEX(tab_MinKomp[MS Office (Word)],MATCH($B519,tab_MinKomp[[Stanowisko / Position ]:[Stanowisko / Position ]],0))="n/a","n/a",FO519-INDEX(tab_MinKomp[MS Office (Word)],MATCH($B519,tab_MinKomp[[Stanowisko / Position ]:[Stanowisko / Position ]],0)))</f>
        <v>n/a</v>
      </c>
      <c r="FP520" s="194" t="str">
        <f>IF(INDEX(tab_MinKomp[MS Office (Power Point)],MATCH($B519,tab_MinKomp[[Stanowisko / Position ]:[Stanowisko / Position ]],0))="n/a","n/a",FP519-INDEX(tab_MinKomp[MS Office (Power Point)],MATCH($B519,tab_MinKomp[[Stanowisko / Position ]:[Stanowisko / Position ]],0)))</f>
        <v>n/a</v>
      </c>
      <c r="FQ520" s="196" t="str">
        <f>IF(INDEX(tab_MinKomp[Język angielski / Englisch],MATCH($B519,tab_MinKomp[[Stanowisko / Position ]:[Stanowisko / Position ]],0))="n/a","n/a",FQ519-INDEX(tab_MinKomp[Język angielski / Englisch],MATCH($B519,tab_MinKomp[[Stanowisko / Position ]:[Stanowisko / Position ]],0)))</f>
        <v>n/a</v>
      </c>
      <c r="FR520" s="196" t="str">
        <f>IF(INDEX(tab_MinKomp[Język niemiecki / Deutsch],MATCH($B519,tab_MinKomp[[Stanowisko / Position ]:[Stanowisko / Position ]],0))="n/a","n/a",FR519-INDEX(tab_MinKomp[Język niemiecki / Deutsch],MATCH($B519,tab_MinKomp[[Stanowisko / Position ]:[Stanowisko / Position ]],0)))</f>
        <v>n/a</v>
      </c>
      <c r="FS520" s="194">
        <f>IF(INDEX(tab_MinKomp[Zarządzanie dokumentacją procesową / Process dokumentation management],MATCH($B519,tab_MinKomp[[Stanowisko / Position ]:[Stanowisko / Position ]],0))="n/a","n/a",FS519-INDEX(tab_MinKomp[Zarządzanie dokumentacją procesową / Process dokumentation management],MATCH($B519,tab_MinKomp[[Stanowisko / Position ]:[Stanowisko / Position ]],0)))</f>
        <v>0</v>
      </c>
      <c r="FT520" s="194">
        <f>IF(INDEX(tab_MinKomp[Znajomość procesów z obszaru / Kenntiss der prozesse in dem Bereich],MATCH($B519,tab_MinKomp[[Stanowisko / Position ]:[Stanowisko / Position ]],0))="n/a","n/a",FT519-INDEX(tab_MinKomp[Znajomość procesów z obszaru / Kenntiss der prozesse in dem Bereich],MATCH($B519,tab_MinKomp[[Stanowisko / Position ]:[Stanowisko / Position ]],0)))</f>
        <v>0</v>
      </c>
      <c r="FU520" s="194">
        <f>IF(INDEX(tab_MinKomp[optymalizacja procesów / Prozessoptymalisierung],MATCH($B519,tab_MinKomp[[Stanowisko / Position ]:[Stanowisko / Position ]],0))="n/a","n/a",FU519-INDEX(tab_MinKomp[optymalizacja procesów / Prozessoptymalisierung],MATCH($B519,tab_MinKomp[[Stanowisko / Position ]:[Stanowisko / Position ]],0)))</f>
        <v>1</v>
      </c>
      <c r="FV520" s="194">
        <f>IF(INDEX(tab_MinKomp[Umiejętności szkoleniowe / Trainingsfähigkeiten],MATCH($B519,tab_MinKomp[[Stanowisko / Position ]:[Stanowisko / Position ]],0))="n/a","n/a",FV519-INDEX(tab_MinKomp[Umiejętności szkoleniowe / Trainingsfähigkeiten],MATCH($B519,tab_MinKomp[[Stanowisko / Position ]:[Stanowisko / Position ]],0)))</f>
        <v>2</v>
      </c>
      <c r="FW520" s="194">
        <f>IF(INDEX(tab_MinKomp[Analityczne myślenie, podejście / Analitysches Denken, Einstellung],MATCH($B519,tab_MinKomp[[Stanowisko / Position ]:[Stanowisko / Position ]],0))="n/a","n/a",FW519-INDEX(tab_MinKomp[Analityczne myślenie, podejście / Analitysches Denken, Einstellung],MATCH($B519,tab_MinKomp[[Stanowisko / Position ]:[Stanowisko / Position ]],0)))</f>
        <v>1</v>
      </c>
      <c r="FX520" s="194">
        <f>IF(INDEX(tab_MinKomp[Dokładność, precyzja w dzialaniu / Genauigkeit, Präzision in die Arbeit],MATCH($B519,tab_MinKomp[[Stanowisko / Position ]:[Stanowisko / Position ]],0))="n/a","n/a",FX519-INDEX(tab_MinKomp[Dokładność, precyzja w dzialaniu / Genauigkeit, Präzision in die Arbeit],MATCH($B519,tab_MinKomp[[Stanowisko / Position ]:[Stanowisko / Position ]],0)))</f>
        <v>0</v>
      </c>
      <c r="FY520" s="194">
        <f>IF(INDEX(tab_MinKomp[Dyspozycyjność / Verfügbarkeit],MATCH($B519,tab_MinKomp[[Stanowisko / Position ]:[Stanowisko / Position ]],0))="n/a","n/a",FY519-INDEX(tab_MinKomp[Dyspozycyjność / Verfügbarkeit],MATCH($B519,tab_MinKomp[[Stanowisko / Position ]:[Stanowisko / Position ]],0)))</f>
        <v>0</v>
      </c>
      <c r="FZ520" s="194">
        <f>IF(INDEX(tab_MinKomp[Zaangażowanie / 
Engagement],MATCH($B519,tab_MinKomp[[Stanowisko / Position ]:[Stanowisko / Position ]],0))="n/a","n/a",FZ519-INDEX(tab_MinKomp[Zaangażowanie / 
Engagement],MATCH($B519,tab_MinKomp[[Stanowisko / Position ]:[Stanowisko / Position ]],0)))</f>
        <v>0</v>
      </c>
      <c r="GA520" s="194" t="str">
        <f>IF(INDEX(tab_MinKomp[Konserwacja form guma],MATCH($B519,tab_MinKomp[[Stanowisko / Position ]:[Stanowisko / Position ]],0))="n/a","n/a",GA519-INDEX(tab_MinKomp[Konserwacja form guma],MATCH($B519,tab_MinKomp[[Stanowisko / Position ]:[Stanowisko / Position ]],0)))</f>
        <v>n/a</v>
      </c>
      <c r="GB520" s="194" t="str">
        <f>IF(INDEX(tab_MinKomp[Konserwacja form plastiki],MATCH($B519,tab_MinKomp[[Stanowisko / Position ]:[Stanowisko / Position ]],0))="n/a","n/a",GB519-INDEX(tab_MinKomp[Konserwacja form plastiki],MATCH($B519,tab_MinKomp[[Stanowisko / Position ]:[Stanowisko / Position ]],0)))</f>
        <v>n/a</v>
      </c>
      <c r="GC520" s="194">
        <f>IF(INDEX(tab_MinKomp[Elastyczność w działaniu],MATCH($B519,tab_MinKomp[[Stanowisko / Position ]:[Stanowisko / Position ]],0))="n/a","n/a",GC519-INDEX(tab_MinKomp[Elastyczność w działaniu],MATCH($B519,tab_MinKomp[[Stanowisko / Position ]:[Stanowisko / Position ]],0)))</f>
        <v>0</v>
      </c>
      <c r="GD520" s="194">
        <f>IF(INDEX(tab_MinKomp[Komunikatywność],MATCH($B519,tab_MinKomp[[Stanowisko / Position ]:[Stanowisko / Position ]],0))="n/a","n/a",GD519-INDEX(tab_MinKomp[Komunikatywność],MATCH($B519,tab_MinKomp[[Stanowisko / Position ]:[Stanowisko / Position ]],0)))</f>
        <v>0</v>
      </c>
      <c r="GE520" s="193" t="str">
        <f>IF(INDEX(tab_MinKomp[Motywowanie i budowanie zaangażowania zespołu],MATCH($B519,tab_MinKomp[[Stanowisko / Position ]:[Stanowisko / Position ]],0))="n/a","n/a",GE519-INDEX(tab_MinKomp[Motywowanie i budowanie zaangażowania zespołu],MATCH($B519,tab_MinKomp[[Stanowisko / Position ]:[Stanowisko / Position ]],0)))</f>
        <v>n/a</v>
      </c>
      <c r="GF520" s="186" t="s">
        <v>248</v>
      </c>
      <c r="GG520" s="186" t="s">
        <v>248</v>
      </c>
      <c r="GH520" s="186" t="s">
        <v>248</v>
      </c>
      <c r="GI520" s="186" t="s">
        <v>248</v>
      </c>
      <c r="GJ520" s="186" t="s">
        <v>248</v>
      </c>
      <c r="GK520" s="186" t="s">
        <v>248</v>
      </c>
      <c r="GL520" s="186" t="s">
        <v>248</v>
      </c>
      <c r="GM520" s="186" t="s">
        <v>248</v>
      </c>
      <c r="GN520" s="186" t="s">
        <v>248</v>
      </c>
      <c r="GO520" s="186" t="s">
        <v>248</v>
      </c>
      <c r="GP520" s="186" t="s">
        <v>248</v>
      </c>
      <c r="GQ520" s="186" t="s">
        <v>248</v>
      </c>
      <c r="GR520" s="186" t="s">
        <v>248</v>
      </c>
      <c r="GS520" s="186" t="s">
        <v>248</v>
      </c>
      <c r="GT520" s="186" t="s">
        <v>248</v>
      </c>
      <c r="GU520" s="186" t="s">
        <v>248</v>
      </c>
      <c r="GV520" s="186" t="s">
        <v>248</v>
      </c>
      <c r="GW520" s="186" t="s">
        <v>248</v>
      </c>
      <c r="GX520" s="186" t="s">
        <v>248</v>
      </c>
      <c r="GY520" s="186" t="s">
        <v>248</v>
      </c>
      <c r="GZ520" s="261" t="s">
        <v>248</v>
      </c>
      <c r="HA520" s="261" t="s">
        <v>248</v>
      </c>
      <c r="HB520" s="191">
        <f>SUM(G520:GE520)/(HB519-(SUM(G520:GE520)))</f>
        <v>0.13043478260869565</v>
      </c>
    </row>
    <row r="521" spans="1:210" ht="24.9" customHeight="1" x14ac:dyDescent="0.3">
      <c r="A521" s="105" t="s">
        <v>321</v>
      </c>
      <c r="B521" s="105" t="s">
        <v>315</v>
      </c>
      <c r="C521" s="105" t="s">
        <v>398</v>
      </c>
      <c r="D521" s="105">
        <v>1754</v>
      </c>
      <c r="E521" s="394" t="s">
        <v>645</v>
      </c>
      <c r="F521" s="185" t="s">
        <v>374</v>
      </c>
      <c r="G521" s="186">
        <v>2</v>
      </c>
      <c r="H521" s="186">
        <v>1</v>
      </c>
      <c r="I521" s="186">
        <v>2</v>
      </c>
      <c r="J521" s="186">
        <v>1</v>
      </c>
      <c r="K521" s="186">
        <v>1</v>
      </c>
      <c r="L521" s="186" t="s">
        <v>248</v>
      </c>
      <c r="M521" s="186" t="s">
        <v>248</v>
      </c>
      <c r="N521" s="186" t="s">
        <v>248</v>
      </c>
      <c r="O521" s="186">
        <v>1</v>
      </c>
      <c r="P521" s="186">
        <v>1</v>
      </c>
      <c r="Q521" s="186" t="s">
        <v>248</v>
      </c>
      <c r="R521" s="186" t="s">
        <v>248</v>
      </c>
      <c r="S521" s="186" t="s">
        <v>248</v>
      </c>
      <c r="T521" s="186" t="s">
        <v>248</v>
      </c>
      <c r="U521" s="186" t="s">
        <v>248</v>
      </c>
      <c r="V521" s="186" t="s">
        <v>248</v>
      </c>
      <c r="W521" s="186" t="s">
        <v>248</v>
      </c>
      <c r="X521" s="186" t="s">
        <v>248</v>
      </c>
      <c r="Y521" s="186" t="s">
        <v>248</v>
      </c>
      <c r="Z521" s="186" t="s">
        <v>248</v>
      </c>
      <c r="AA521" s="186" t="s">
        <v>248</v>
      </c>
      <c r="AB521" s="186" t="s">
        <v>248</v>
      </c>
      <c r="AC521" s="186" t="s">
        <v>248</v>
      </c>
      <c r="AD521" s="186" t="s">
        <v>248</v>
      </c>
      <c r="AE521" s="186" t="s">
        <v>248</v>
      </c>
      <c r="AF521" s="186" t="s">
        <v>248</v>
      </c>
      <c r="AG521" s="186" t="s">
        <v>248</v>
      </c>
      <c r="AH521" s="186" t="s">
        <v>248</v>
      </c>
      <c r="AI521" s="186" t="s">
        <v>248</v>
      </c>
      <c r="AJ521" s="186" t="s">
        <v>248</v>
      </c>
      <c r="AK521" s="186" t="s">
        <v>248</v>
      </c>
      <c r="AL521" s="186">
        <v>1</v>
      </c>
      <c r="AM521" s="186" t="s">
        <v>248</v>
      </c>
      <c r="AN521" s="186" t="s">
        <v>248</v>
      </c>
      <c r="AO521" s="186">
        <v>2</v>
      </c>
      <c r="AP521" s="186" t="s">
        <v>248</v>
      </c>
      <c r="AQ521" s="186">
        <v>2</v>
      </c>
      <c r="AR521" s="186" t="s">
        <v>248</v>
      </c>
      <c r="AS521" s="186" t="s">
        <v>248</v>
      </c>
      <c r="AT521" s="186" t="s">
        <v>248</v>
      </c>
      <c r="AU521" s="186" t="s">
        <v>248</v>
      </c>
      <c r="AV521" s="186">
        <v>2</v>
      </c>
      <c r="AW521" s="186">
        <v>1</v>
      </c>
      <c r="AX521" s="186" t="s">
        <v>248</v>
      </c>
      <c r="AY521" s="186" t="s">
        <v>248</v>
      </c>
      <c r="AZ521" s="186" t="s">
        <v>248</v>
      </c>
      <c r="BA521" s="186" t="s">
        <v>248</v>
      </c>
      <c r="BB521" s="186" t="s">
        <v>248</v>
      </c>
      <c r="BC521" s="186" t="s">
        <v>248</v>
      </c>
      <c r="BD521" s="186" t="s">
        <v>248</v>
      </c>
      <c r="BE521" s="186" t="s">
        <v>248</v>
      </c>
      <c r="BF521" s="186" t="s">
        <v>248</v>
      </c>
      <c r="BG521" s="186" t="s">
        <v>248</v>
      </c>
      <c r="BH521" s="186" t="s">
        <v>248</v>
      </c>
      <c r="BI521" s="186" t="s">
        <v>248</v>
      </c>
      <c r="BJ521" s="186" t="s">
        <v>248</v>
      </c>
      <c r="BK521" s="186" t="s">
        <v>248</v>
      </c>
      <c r="BL521" s="186" t="s">
        <v>248</v>
      </c>
      <c r="BM521" s="186" t="s">
        <v>248</v>
      </c>
      <c r="BN521" s="186" t="s">
        <v>248</v>
      </c>
      <c r="BO521" s="186" t="s">
        <v>248</v>
      </c>
      <c r="BP521" s="186" t="s">
        <v>248</v>
      </c>
      <c r="BQ521" s="186" t="s">
        <v>248</v>
      </c>
      <c r="BR521" s="186" t="s">
        <v>248</v>
      </c>
      <c r="BS521" s="186">
        <v>3</v>
      </c>
      <c r="BT521" s="186" t="s">
        <v>248</v>
      </c>
      <c r="BU521" s="186">
        <v>2</v>
      </c>
      <c r="BV521" s="186" t="s">
        <v>248</v>
      </c>
      <c r="BW521" s="186">
        <v>2</v>
      </c>
      <c r="BX521" s="186">
        <v>2</v>
      </c>
      <c r="BY521" s="186" t="s">
        <v>248</v>
      </c>
      <c r="BZ521" s="186">
        <v>2</v>
      </c>
      <c r="CA521" s="186" t="s">
        <v>248</v>
      </c>
      <c r="CB521" s="186">
        <v>2</v>
      </c>
      <c r="CC521" s="186" t="s">
        <v>248</v>
      </c>
      <c r="CD521" s="186">
        <v>2</v>
      </c>
      <c r="CE521" s="186"/>
      <c r="CF521" s="186"/>
      <c r="CG521" s="186">
        <v>1</v>
      </c>
      <c r="CH521" s="186" t="s">
        <v>248</v>
      </c>
      <c r="CI521" s="186" t="s">
        <v>248</v>
      </c>
      <c r="CJ521" s="186" t="s">
        <v>248</v>
      </c>
      <c r="CK521" s="186" t="s">
        <v>248</v>
      </c>
      <c r="CL521" s="186" t="s">
        <v>248</v>
      </c>
      <c r="CM521" s="186" t="s">
        <v>248</v>
      </c>
      <c r="CN521" s="186" t="s">
        <v>248</v>
      </c>
      <c r="CO521" s="186" t="s">
        <v>248</v>
      </c>
      <c r="CP521" s="186" t="s">
        <v>248</v>
      </c>
      <c r="CQ521" s="186" t="s">
        <v>248</v>
      </c>
      <c r="CR521" s="186" t="s">
        <v>248</v>
      </c>
      <c r="CS521" s="186" t="s">
        <v>248</v>
      </c>
      <c r="CT521" s="186" t="s">
        <v>248</v>
      </c>
      <c r="CU521" s="186" t="s">
        <v>248</v>
      </c>
      <c r="CV521" s="186" t="s">
        <v>248</v>
      </c>
      <c r="CW521" s="186">
        <v>2</v>
      </c>
      <c r="CX521" s="186" t="s">
        <v>248</v>
      </c>
      <c r="CY521" s="186" t="s">
        <v>248</v>
      </c>
      <c r="CZ521" s="186" t="s">
        <v>248</v>
      </c>
      <c r="DA521" s="186" t="s">
        <v>248</v>
      </c>
      <c r="DB521" s="186" t="s">
        <v>248</v>
      </c>
      <c r="DC521" s="186" t="s">
        <v>248</v>
      </c>
      <c r="DD521" s="186" t="s">
        <v>248</v>
      </c>
      <c r="DE521" s="186" t="s">
        <v>248</v>
      </c>
      <c r="DF521" s="186">
        <v>1</v>
      </c>
      <c r="DG521" s="186" t="s">
        <v>248</v>
      </c>
      <c r="DH521" s="186" t="s">
        <v>248</v>
      </c>
      <c r="DI521" s="186" t="s">
        <v>248</v>
      </c>
      <c r="DJ521" s="186" t="s">
        <v>248</v>
      </c>
      <c r="DK521" s="186" t="s">
        <v>248</v>
      </c>
      <c r="DL521" s="186" t="s">
        <v>248</v>
      </c>
      <c r="DM521" s="186" t="s">
        <v>248</v>
      </c>
      <c r="DN521" s="186" t="s">
        <v>248</v>
      </c>
      <c r="DO521" s="186" t="s">
        <v>248</v>
      </c>
      <c r="DP521" s="186" t="s">
        <v>248</v>
      </c>
      <c r="DQ521" s="186" t="s">
        <v>248</v>
      </c>
      <c r="DR521" s="186" t="s">
        <v>248</v>
      </c>
      <c r="DS521" s="186" t="s">
        <v>248</v>
      </c>
      <c r="DT521" s="186" t="s">
        <v>248</v>
      </c>
      <c r="DU521" s="186" t="s">
        <v>248</v>
      </c>
      <c r="DV521" s="186" t="s">
        <v>248</v>
      </c>
      <c r="DW521" s="186" t="s">
        <v>248</v>
      </c>
      <c r="DX521" s="186" t="s">
        <v>248</v>
      </c>
      <c r="DY521" s="186" t="s">
        <v>248</v>
      </c>
      <c r="DZ521" s="186" t="s">
        <v>248</v>
      </c>
      <c r="EA521" s="186" t="s">
        <v>248</v>
      </c>
      <c r="EB521" s="186" t="s">
        <v>248</v>
      </c>
      <c r="EC521" s="186" t="s">
        <v>248</v>
      </c>
      <c r="ED521" s="186" t="s">
        <v>248</v>
      </c>
      <c r="EE521" s="186" t="s">
        <v>248</v>
      </c>
      <c r="EF521" s="186" t="s">
        <v>248</v>
      </c>
      <c r="EG521" s="186" t="s">
        <v>248</v>
      </c>
      <c r="EH521" s="186" t="s">
        <v>248</v>
      </c>
      <c r="EI521" s="186" t="s">
        <v>248</v>
      </c>
      <c r="EJ521" s="186" t="s">
        <v>248</v>
      </c>
      <c r="EK521" s="186" t="s">
        <v>248</v>
      </c>
      <c r="EL521" s="184" t="s">
        <v>248</v>
      </c>
      <c r="EM521" s="184" t="s">
        <v>248</v>
      </c>
      <c r="EN521" s="184" t="s">
        <v>248</v>
      </c>
      <c r="EO521" s="186" t="s">
        <v>248</v>
      </c>
      <c r="EP521" s="186" t="s">
        <v>248</v>
      </c>
      <c r="EQ521" s="186" t="s">
        <v>248</v>
      </c>
      <c r="ER521" s="186" t="s">
        <v>248</v>
      </c>
      <c r="ES521" s="186" t="s">
        <v>248</v>
      </c>
      <c r="ET521" s="186" t="s">
        <v>248</v>
      </c>
      <c r="EU521" s="186" t="s">
        <v>248</v>
      </c>
      <c r="EV521" s="186" t="s">
        <v>248</v>
      </c>
      <c r="EW521" s="186" t="s">
        <v>248</v>
      </c>
      <c r="EX521" s="186" t="s">
        <v>248</v>
      </c>
      <c r="EY521" s="186" t="s">
        <v>248</v>
      </c>
      <c r="EZ521" s="186" t="s">
        <v>248</v>
      </c>
      <c r="FA521" s="186" t="s">
        <v>248</v>
      </c>
      <c r="FB521" s="186" t="s">
        <v>248</v>
      </c>
      <c r="FC521" s="186" t="s">
        <v>248</v>
      </c>
      <c r="FD521" s="186" t="s">
        <v>248</v>
      </c>
      <c r="FE521" s="186" t="s">
        <v>248</v>
      </c>
      <c r="FF521" s="186" t="s">
        <v>248</v>
      </c>
      <c r="FG521" s="186" t="s">
        <v>248</v>
      </c>
      <c r="FH521" s="186" t="s">
        <v>248</v>
      </c>
      <c r="FI521" s="186" t="s">
        <v>248</v>
      </c>
      <c r="FJ521" s="186" t="s">
        <v>248</v>
      </c>
      <c r="FK521" s="186" t="s">
        <v>248</v>
      </c>
      <c r="FL521" s="186" t="s">
        <v>248</v>
      </c>
      <c r="FM521" s="186" t="s">
        <v>248</v>
      </c>
      <c r="FN521" s="187" t="s">
        <v>248</v>
      </c>
      <c r="FO521" s="187" t="s">
        <v>248</v>
      </c>
      <c r="FP521" s="187" t="s">
        <v>248</v>
      </c>
      <c r="FQ521" s="187" t="s">
        <v>248</v>
      </c>
      <c r="FR521" s="187" t="s">
        <v>248</v>
      </c>
      <c r="FS521" s="186">
        <v>2</v>
      </c>
      <c r="FT521" s="186">
        <v>2</v>
      </c>
      <c r="FU521" s="186">
        <v>1</v>
      </c>
      <c r="FV521" s="186">
        <v>1</v>
      </c>
      <c r="FW521" s="186">
        <v>1</v>
      </c>
      <c r="FX521" s="186">
        <v>2</v>
      </c>
      <c r="FY521" s="186">
        <v>1</v>
      </c>
      <c r="FZ521" s="186">
        <v>2</v>
      </c>
      <c r="GA521" s="186" t="s">
        <v>248</v>
      </c>
      <c r="GB521" s="186" t="s">
        <v>248</v>
      </c>
      <c r="GC521" s="186">
        <v>2</v>
      </c>
      <c r="GD521" s="186">
        <v>2</v>
      </c>
      <c r="GE521" s="186" t="s">
        <v>248</v>
      </c>
      <c r="GF521" s="186" t="s">
        <v>248</v>
      </c>
      <c r="GG521" s="186" t="s">
        <v>248</v>
      </c>
      <c r="GH521" s="186" t="s">
        <v>248</v>
      </c>
      <c r="GI521" s="186" t="s">
        <v>248</v>
      </c>
      <c r="GJ521" s="186" t="s">
        <v>248</v>
      </c>
      <c r="GK521" s="186" t="s">
        <v>248</v>
      </c>
      <c r="GL521" s="186" t="s">
        <v>248</v>
      </c>
      <c r="GM521" s="186" t="s">
        <v>248</v>
      </c>
      <c r="GN521" s="186" t="s">
        <v>248</v>
      </c>
      <c r="GO521" s="186" t="s">
        <v>248</v>
      </c>
      <c r="GP521" s="186" t="s">
        <v>248</v>
      </c>
      <c r="GQ521" s="186" t="s">
        <v>248</v>
      </c>
      <c r="GR521" s="186" t="s">
        <v>248</v>
      </c>
      <c r="GS521" s="186" t="s">
        <v>248</v>
      </c>
      <c r="GT521" s="186" t="s">
        <v>248</v>
      </c>
      <c r="GU521" s="186" t="s">
        <v>248</v>
      </c>
      <c r="GV521" s="186" t="s">
        <v>248</v>
      </c>
      <c r="GW521" s="186" t="s">
        <v>248</v>
      </c>
      <c r="GX521" s="186" t="s">
        <v>248</v>
      </c>
      <c r="GY521" s="186" t="s">
        <v>248</v>
      </c>
      <c r="GZ521" s="261" t="s">
        <v>248</v>
      </c>
      <c r="HA521" s="261" t="s">
        <v>248</v>
      </c>
      <c r="HB521" s="188">
        <f>SUM(G521:GE521)</f>
        <v>52</v>
      </c>
    </row>
    <row r="522" spans="1:210" ht="24.9" customHeight="1" thickBot="1" x14ac:dyDescent="0.35">
      <c r="A522" s="108" t="str">
        <f>A521</f>
        <v>Prod.-Q-5</v>
      </c>
      <c r="B522" s="108" t="str">
        <f>B521</f>
        <v>Pracownik Produkcji</v>
      </c>
      <c r="C522" s="108" t="str">
        <f>C521</f>
        <v>ŁB</v>
      </c>
      <c r="D522" s="108">
        <f>D521</f>
        <v>1754</v>
      </c>
      <c r="E522" s="395"/>
      <c r="F522" s="189" t="s">
        <v>375</v>
      </c>
      <c r="G522" s="192">
        <f>IF(INDEX(tab_MinKomp[Przepisy BHP / BHP Vorschriften],MATCH($B521,tab_MinKomp[[Stanowisko / Position ]:[Stanowisko / Position ]],0))="n/a","n/a",G521-INDEX(tab_MinKomp[Przepisy BHP / BHP Vorschriften],MATCH($B521,tab_MinKomp[[Stanowisko / Position ]:[Stanowisko / Position ]],0)))</f>
        <v>0</v>
      </c>
      <c r="H522" s="193">
        <f>IF(INDEX(tab_MinKomp[Przepisy PPOŻ / Brandschutzbestimmungen],MATCH($B521,tab_MinKomp[[Stanowisko / Position ]:[Stanowisko / Position ]],0))="n/a","n/a",H521-INDEX(tab_MinKomp[Przepisy PPOŻ / Brandschutzbestimmungen],MATCH($B521,tab_MinKomp[[Stanowisko / Position ]:[Stanowisko / Position ]],0)))</f>
        <v>0</v>
      </c>
      <c r="I522" s="193">
        <f>IF(INDEX(tab_MinKomp[Ryzyko zawodowe na stanowiskach pracyv/ Berufliche Risiken an Arbeitsstellen],MATCH($B521,tab_MinKomp[[Stanowisko / Position ]:[Stanowisko / Position ]],0))="n/a","n/a",I521-INDEX(tab_MinKomp[Ryzyko zawodowe na stanowiskach pracyv/ Berufliche Risiken an Arbeitsstellen],MATCH($B521,tab_MinKomp[[Stanowisko / Position ]:[Stanowisko / Position ]],0)))</f>
        <v>0</v>
      </c>
      <c r="J522" s="193">
        <f>IF(INDEX(tab_MinKomp[Gospodarka substancjami niebezpiecznymi / Gefahrstoffmanagement],MATCH($B521,tab_MinKomp[[Stanowisko / Position ]:[Stanowisko / Position ]],0))="n/a","n/a",J521-INDEX(tab_MinKomp[Gospodarka substancjami niebezpiecznymi / Gefahrstoffmanagement],MATCH($B521,tab_MinKomp[[Stanowisko / Position ]:[Stanowisko / Position ]],0)))</f>
        <v>0</v>
      </c>
      <c r="K522" s="193">
        <f>IF(INDEX(tab_MinKomp[Gospodarka odpadami / Abfallwirtschaft],MATCH($B521,tab_MinKomp[[Stanowisko / Position ]:[Stanowisko / Position ]],0))="n/a","n/a",K521-INDEX(tab_MinKomp[Gospodarka odpadami / Abfallwirtschaft],MATCH($B521,tab_MinKomp[[Stanowisko / Position ]:[Stanowisko / Position ]],0)))</f>
        <v>0</v>
      </c>
      <c r="L522" s="194" t="str">
        <f>IF(INDEX(tab_MinKomp[Przepisy kodeksu pracy / Bestimmungen des Arbeitsgesetzes],MATCH($B521,tab_MinKomp[[Stanowisko / Position ]:[Stanowisko / Position ]],0))="n/a","n/a",L521-INDEX(tab_MinKomp[Przepisy kodeksu pracy / Bestimmungen des Arbeitsgesetzes],MATCH($B521,tab_MinKomp[[Stanowisko / Position ]:[Stanowisko / Position ]],0)))</f>
        <v>n/a</v>
      </c>
      <c r="M522" s="195" t="str">
        <f>IF(INDEX(tab_MinKomp[Przepisy o ub.społ. ZUS  / Sozialversicherungsvorschriften],MATCH($B521,tab_MinKomp[[Stanowisko / Position ]:[Stanowisko / Position ]],0))="n/a","n/a",M521-INDEX(tab_MinKomp[Przepisy o ub.społ. ZUS  / Sozialversicherungsvorschriften],MATCH($B521,tab_MinKomp[[Stanowisko / Position ]:[Stanowisko / Position ]],0)))</f>
        <v>n/a</v>
      </c>
      <c r="N522" s="194" t="str">
        <f>IF(INDEX(tab_MinKomp[PRZEPISY O PDOF /persönlich Einkommensteuergesetz ],MATCH($B521,tab_MinKomp[[Stanowisko / Position ]:[Stanowisko / Position ]],0))="n/a","n/a",N521-INDEX(tab_MinKomp[PRZEPISY O PDOF /persönlich Einkommensteuergesetz ],MATCH($B521,tab_MinKomp[[Stanowisko / Position ]:[Stanowisko / Position ]],0)))</f>
        <v>n/a</v>
      </c>
      <c r="O522" s="194">
        <f>IF(INDEX(tab_MinKomp[Regulamin pracy / Arbeitsordnung],MATCH($B521,tab_MinKomp[[Stanowisko / Position ]:[Stanowisko / Position ]],0))="n/a","n/a",O521-INDEX(tab_MinKomp[Regulamin pracy / Arbeitsordnung],MATCH($B521,tab_MinKomp[[Stanowisko / Position ]:[Stanowisko / Position ]],0)))</f>
        <v>0</v>
      </c>
      <c r="P522" s="194">
        <f>IF(INDEX(tab_MinKomp[Regulamin wynagradzania / Vergütungsordnung],MATCH($B521,tab_MinKomp[[Stanowisko / Position ]:[Stanowisko / Position ]],0))="n/a","n/a",P521-INDEX(tab_MinKomp[Regulamin wynagradzania / Vergütungsordnung],MATCH($B521,tab_MinKomp[[Stanowisko / Position ]:[Stanowisko / Position ]],0)))</f>
        <v>0</v>
      </c>
      <c r="Q522" s="194" t="str">
        <f>IF(INDEX(tab_MinKomp[System R2PŁATNIK PRO: Płace / Lohnabrechnung],MATCH($B521,tab_MinKomp[[Stanowisko / Position ]:[Stanowisko / Position ]],0))="n/a","n/a",Q521-INDEX(tab_MinKomp[System R2PŁATNIK PRO: Płace / Lohnabrechnung],MATCH($B521,tab_MinKomp[[Stanowisko / Position ]:[Stanowisko / Position ]],0)))</f>
        <v>n/a</v>
      </c>
      <c r="R522" s="194" t="str">
        <f>IF(INDEX(tab_MinKomp[SystemR2PŁATNIK PRO: KADRY / Personaldaten],MATCH($B521,tab_MinKomp[[Stanowisko / Position ]:[Stanowisko / Position ]],0))="n/a","n/a",R521-INDEX(tab_MinKomp[SystemR2PŁATNIK PRO: KADRY / Personaldaten],MATCH($B521,tab_MinKomp[[Stanowisko / Position ]:[Stanowisko / Position ]],0)))</f>
        <v>n/a</v>
      </c>
      <c r="S522" s="194" t="str">
        <f>IF(INDEX(tab_MinKomp[SYSTEM R2PŁATNIK PRO: zarządzanie pracownikami / Arbeitsverwaltung],MATCH($B521,tab_MinKomp[[Stanowisko / Position ]:[Stanowisko / Position ]],0))="n/a","n/a",S521-INDEX(tab_MinKomp[SYSTEM R2PŁATNIK PRO: zarządzanie pracownikami / Arbeitsverwaltung],MATCH($B521,tab_MinKomp[[Stanowisko / Position ]:[Stanowisko / Position ]],0)))</f>
        <v>n/a</v>
      </c>
      <c r="T522" s="194" t="str">
        <f>IF(INDEX(tab_MinKomp[Doradztwo, wsparcie personalne / Personalberatung und Unterstützung],MATCH($B521,tab_MinKomp[[Stanowisko / Position ]:[Stanowisko / Position ]],0))="n/a","n/a",T521-INDEX(tab_MinKomp[Doradztwo, wsparcie personalne / Personalberatung und Unterstützung],MATCH($B521,tab_MinKomp[[Stanowisko / Position ]:[Stanowisko / Position ]],0)))</f>
        <v>n/a</v>
      </c>
      <c r="U522" s="194" t="str">
        <f>IF(INDEX(tab_MinKomp[Przepisy o podatku VAT / MwSt.- Gesetz],MATCH($B521,tab_MinKomp[[Stanowisko / Position ]:[Stanowisko / Position ]],0))="n/a","n/a",U521-INDEX(tab_MinKomp[Przepisy o podatku VAT / MwSt.- Gesetz],MATCH($B521,tab_MinKomp[[Stanowisko / Position ]:[Stanowisko / Position ]],0)))</f>
        <v>n/a</v>
      </c>
      <c r="V522" s="194" t="str">
        <f>IF(INDEX(tab_MinKomp[PrzepisyPDOP / geschäftlich Einkommensteuergesetz],MATCH($B521,tab_MinKomp[[Stanowisko / Position ]:[Stanowisko / Position ]],0))="n/a","n/a",V521-INDEX(tab_MinKomp[PrzepisyPDOP / geschäftlich Einkommensteuergesetz],MATCH($B521,tab_MinKomp[[Stanowisko / Position ]:[Stanowisko / Position ]],0)))</f>
        <v>n/a</v>
      </c>
      <c r="W522" s="194" t="str">
        <f>IF(INDEX(tab_MinKomp[System BAAN / FINANSE (FIBU)],MATCH($B521,tab_MinKomp[[Stanowisko / Position ]:[Stanowisko / Position ]],0))="n/a","n/a",W521-INDEX(tab_MinKomp[System BAAN / FINANSE (FIBU)],MATCH($B521,tab_MinKomp[[Stanowisko / Position ]:[Stanowisko / Position ]],0)))</f>
        <v>n/a</v>
      </c>
      <c r="X522" s="194" t="str">
        <f>IF(INDEX(tab_MinKomp[Systemy pomocnicze / Hilfssysteme(STOCKPROGRAM, KALK2000 etc.)],MATCH($B521,tab_MinKomp[[Stanowisko / Position ]:[Stanowisko / Position ]],0))="n/a","n/a",X521-INDEX(tab_MinKomp[Systemy pomocnicze / Hilfssysteme(STOCKPROGRAM, KALK2000 etc.)],MATCH($B521,tab_MinKomp[[Stanowisko / Position ]:[Stanowisko / Position ]],0)))</f>
        <v>n/a</v>
      </c>
      <c r="Y522" s="194" t="str">
        <f>IF(INDEX(tab_MinKomp[Polityka rachunkowości / Buchführungspolitik],MATCH($B521,tab_MinKomp[[Stanowisko / Position ]:[Stanowisko / Position ]],0))="n/a","n/a",Y521-INDEX(tab_MinKomp[Polityka rachunkowości / Buchführungspolitik],MATCH($B521,tab_MinKomp[[Stanowisko / Position ]:[Stanowisko / Position ]],0)))</f>
        <v>n/a</v>
      </c>
      <c r="Z522" s="194" t="str">
        <f>IF(INDEX(tab_MinKomp[Ustawa o rachunkowości / Rechnungslegungsgesetz],MATCH($B521,tab_MinKomp[[Stanowisko / Position ]:[Stanowisko / Position ]],0))="n/a","n/a",Z521-INDEX(tab_MinKomp[Ustawa o rachunkowości / Rechnungslegungsgesetz],MATCH($B521,tab_MinKomp[[Stanowisko / Position ]:[Stanowisko / Position ]],0)))</f>
        <v>n/a</v>
      </c>
      <c r="AA522" s="194" t="str">
        <f>IF(INDEX(tab_MinKomp[WORKFLOW - TS-100],MATCH($B521,tab_MinKomp[[Stanowisko / Position ]:[Stanowisko / Position ]],0))="n/a","n/a",AA521-INDEX(tab_MinKomp[WORKFLOW - TS-100],MATCH($B521,tab_MinKomp[[Stanowisko / Position ]:[Stanowisko / Position ]],0)))</f>
        <v>n/a</v>
      </c>
      <c r="AB522" s="194" t="str">
        <f>IF(INDEX(tab_MinKomp[WORKFLOW - SFMS],MATCH($B521,tab_MinKomp[[Stanowisko / Position ]:[Stanowisko / Position ]],0))="n/a","n/a",AB521-INDEX(tab_MinKomp[WORKFLOW - SFMS],MATCH($B521,tab_MinKomp[[Stanowisko / Position ]:[Stanowisko / Position ]],0)))</f>
        <v>n/a</v>
      </c>
      <c r="AC522" s="194" t="str">
        <f>IF(INDEX(tab_MinKomp[System ISO 9001:2015],MATCH($B521,tab_MinKomp[[Stanowisko / Position ]:[Stanowisko / Position ]],0))="n/a","n/a",AC521-INDEX(tab_MinKomp[System ISO 9001:2015],MATCH($B521,tab_MinKomp[[Stanowisko / Position ]:[Stanowisko / Position ]],0)))</f>
        <v>n/a</v>
      </c>
      <c r="AD522" s="194" t="str">
        <f>IF(INDEX(tab_MinKomp[System ISO 9001:2015],MATCH($B521,tab_MinKomp[[Stanowisko / Position ]:[Stanowisko / Position ]],0))="n/a","n/a",AD521-INDEX(tab_MinKomp[System ISO 9001:2015],MATCH($B521,tab_MinKomp[[Stanowisko / Position ]:[Stanowisko / Position ]],0)))</f>
        <v>n/a</v>
      </c>
      <c r="AE522" s="194" t="str">
        <f>IF(INDEX(tab_MinKomp[System ISO 9001:2015],MATCH($B521,tab_MinKomp[[Stanowisko / Position ]:[Stanowisko / Position ]],0))="n/a","n/a",AE521-INDEX(tab_MinKomp[System ISO 9001:2015],MATCH($B521,tab_MinKomp[[Stanowisko / Position ]:[Stanowisko / Position ]],0)))</f>
        <v>n/a</v>
      </c>
      <c r="AF522" s="194" t="str">
        <f>IF(INDEX(tab_MinKomp[System ISO 9001:2015],MATCH($B521,tab_MinKomp[[Stanowisko / Position ]:[Stanowisko / Position ]],0))="n/a","n/a",AF521-INDEX(tab_MinKomp[System ISO 9001:2015],MATCH($B521,tab_MinKomp[[Stanowisko / Position ]:[Stanowisko / Position ]],0)))</f>
        <v>n/a</v>
      </c>
      <c r="AG522" s="194" t="str">
        <f>IF(INDEX(tab_MinKomp[Wymagania VDA 6.3 Process / Forderungen],MATCH($B521,tab_MinKomp[[Stanowisko / Position ]:[Stanowisko / Position ]],0))="n/a","n/a",AG521-INDEX(tab_MinKomp[Wymagania VDA 6.3 Process / Forderungen],MATCH($B521,tab_MinKomp[[Stanowisko / Position ]:[Stanowisko / Position ]],0)))</f>
        <v>n/a</v>
      </c>
      <c r="AH522" s="194" t="str">
        <f>IF(INDEX(tab_MinKomp[Wymagania VDA 6.5 Product / Forderungen],MATCH($B521,tab_MinKomp[[Stanowisko / Position ]:[Stanowisko / Position ]],0))="n/a","n/a",AH521-INDEX(tab_MinKomp[Wymagania VDA 6.5 Product / Forderungen],MATCH($B521,tab_MinKomp[[Stanowisko / Position ]:[Stanowisko / Position ]],0)))</f>
        <v>n/a</v>
      </c>
      <c r="AI522" s="194" t="str">
        <f>IF(INDEX(tab_MinKomp[System ISO 9001:2015],MATCH($B521,tab_MinKomp[[Stanowisko / Position ]:[Stanowisko / Position ]],0))="n/a","n/a",AI521-INDEX(tab_MinKomp[System ISO 9001:2015],MATCH($B521,tab_MinKomp[[Stanowisko / Position ]:[Stanowisko / Position ]],0)))</f>
        <v>n/a</v>
      </c>
      <c r="AJ522" s="194" t="str">
        <f>IF(INDEX(tab_MinKomp[Auditor systemu ISO 17021:2018],MATCH($B521,tab_MinKomp[[Stanowisko / Position ]:[Stanowisko / Position ]],0))="n/a","n/a",AJ521-INDEX(tab_MinKomp[Auditor systemu ISO 17021:2018],MATCH($B521,tab_MinKomp[[Stanowisko / Position ]:[Stanowisko / Position ]],0)))</f>
        <v>n/a</v>
      </c>
      <c r="AK522" s="194" t="str">
        <f>IF(INDEX(tab_MinKomp[Pełnomocnik systemu / Systemvertreter],MATCH($B521,tab_MinKomp[[Stanowisko / Position ]:[Stanowisko / Position ]],0))="n/a","n/a",AK521-INDEX(tab_MinKomp[Pełnomocnik systemu / Systemvertreter],MATCH($B521,tab_MinKomp[[Stanowisko / Position ]:[Stanowisko / Position ]],0)))</f>
        <v>n/a</v>
      </c>
      <c r="AL522" s="194">
        <f>IF(INDEX(tab_MinKomp[Polityka Etyczna - Compliance],MATCH($B521,tab_MinKomp[[Stanowisko / Position ]:[Stanowisko / Position ]],0))="n/a","n/a",AL521-INDEX(tab_MinKomp[Polityka Etyczna - Compliance],MATCH($B521,tab_MinKomp[[Stanowisko / Position ]:[Stanowisko / Position ]],0)))</f>
        <v>0</v>
      </c>
      <c r="AM522" s="194" t="str">
        <f>IF(INDEX(tab_MinKomp[WDRAŻANIE NOWYCH PROJEKTÓW/ PROCEDURA CTM],MATCH($B521,tab_MinKomp[[Stanowisko / Position ]:[Stanowisko / Position ]],0))="n/a","n/a",AM521-INDEX(tab_MinKomp[WDRAŻANIE NOWYCH PROJEKTÓW/ PROCEDURA CTM],MATCH($B521,tab_MinKomp[[Stanowisko / Position ]:[Stanowisko / Position ]],0)))</f>
        <v>n/a</v>
      </c>
      <c r="AN522" s="194" t="str">
        <f>IF(INDEX(tab_MinKomp[KAMIENIE MILOWE MSL/PIFF],MATCH($B521,tab_MinKomp[[Stanowisko / Position ]:[Stanowisko / Position ]],0))="n/a","n/a",AN521-INDEX(tab_MinKomp[KAMIENIE MILOWE MSL/PIFF],MATCH($B521,tab_MinKomp[[Stanowisko / Position ]:[Stanowisko / Position ]],0)))</f>
        <v>n/a</v>
      </c>
      <c r="AO522" s="194">
        <f>IF(INDEX(tab_MinKomp[CP],MATCH($B521,tab_MinKomp[[Stanowisko / Position ]:[Stanowisko / Position ]],0))="n/a","n/a",AO521-INDEX(tab_MinKomp[CP],MATCH($B521,tab_MinKomp[[Stanowisko / Position ]:[Stanowisko / Position ]],0)))</f>
        <v>1</v>
      </c>
      <c r="AP522" s="194" t="str">
        <f>IF(INDEX(tab_MinKomp[FMEA],MATCH($B521,tab_MinKomp[[Stanowisko / Position ]:[Stanowisko / Position ]],0))="n/a","n/a",AP521-INDEX(tab_MinKomp[FMEA],MATCH($B521,tab_MinKomp[[Stanowisko / Position ]:[Stanowisko / Position ]],0)))</f>
        <v>n/a</v>
      </c>
      <c r="AQ522" s="194">
        <f>IF(INDEX(tab_MinKomp[FLOW CHART],MATCH($B521,tab_MinKomp[[Stanowisko / Position ]:[Stanowisko / Position ]],0))="n/a","n/a",AQ521-INDEX(tab_MinKomp[FLOW CHART],MATCH($B521,tab_MinKomp[[Stanowisko / Position ]:[Stanowisko / Position ]],0)))</f>
        <v>1</v>
      </c>
      <c r="AR522" s="194" t="str">
        <f>IF(INDEX(tab_MinKomp[APQP],MATCH($B521,tab_MinKomp[[Stanowisko / Position ]:[Stanowisko / Position ]],0))="n/a","n/a",AR521-INDEX(tab_MinKomp[APQP],MATCH($B521,tab_MinKomp[[Stanowisko / Position ]:[Stanowisko / Position ]],0)))</f>
        <v>n/a</v>
      </c>
      <c r="AS522" s="194" t="str">
        <f>IF(INDEX(tab_MinKomp[MSA],MATCH($B521,tab_MinKomp[[Stanowisko / Position ]:[Stanowisko / Position ]],0))="n/a","n/a",AS521-INDEX(tab_MinKomp[MSA],MATCH($B521,tab_MinKomp[[Stanowisko / Position ]:[Stanowisko / Position ]],0)))</f>
        <v>n/a</v>
      </c>
      <c r="AT522" s="194" t="str">
        <f>IF(INDEX(tab_MinKomp[SPC],MATCH($B521,tab_MinKomp[[Stanowisko / Position ]:[Stanowisko / Position ]],0))="n/a","n/a",AT521-INDEX(tab_MinKomp[SPC],MATCH($B521,tab_MinKomp[[Stanowisko / Position ]:[Stanowisko / Position ]],0)))</f>
        <v>n/a</v>
      </c>
      <c r="AU522" s="194" t="str">
        <f>IF(INDEX(tab_MinKomp[CSR (SPECYFICZNE WYMAGANIA KLIENTA)],MATCH($B521,tab_MinKomp[[Stanowisko / Position ]:[Stanowisko / Position ]],0))="n/a","n/a",AU521-INDEX(tab_MinKomp[CSR (SPECYFICZNE WYMAGANIA KLIENTA)],MATCH($B521,tab_MinKomp[[Stanowisko / Position ]:[Stanowisko / Position ]],0)))</f>
        <v>n/a</v>
      </c>
      <c r="AV522" s="194">
        <f>IF(INDEX(tab_MinKomp[5S],MATCH($B521,tab_MinKomp[[Stanowisko / Position ]:[Stanowisko / Position ]],0))="n/a","n/a",AV521-INDEX(tab_MinKomp[5S],MATCH($B521,tab_MinKomp[[Stanowisko / Position ]:[Stanowisko / Position ]],0)))</f>
        <v>0</v>
      </c>
      <c r="AW522" s="194">
        <f>IF(INDEX(tab_MinKomp[LEAN MANAGEMENT],MATCH($B521,tab_MinKomp[[Stanowisko / Position ]:[Stanowisko / Position ]],0))="n/a","n/a",AW521-INDEX(tab_MinKomp[LEAN MANAGEMENT],MATCH($B521,tab_MinKomp[[Stanowisko / Position ]:[Stanowisko / Position ]],0)))</f>
        <v>0</v>
      </c>
      <c r="AX522" s="194" t="str">
        <f>IF(INDEX(tab_MinKomp[5R],MATCH($B521,tab_MinKomp[[Stanowisko / Position ]:[Stanowisko / Position ]],0))="n/a","n/a",AX521-INDEX(tab_MinKomp[5R],MATCH($B521,tab_MinKomp[[Stanowisko / Position ]:[Stanowisko / Position ]],0)))</f>
        <v>n/a</v>
      </c>
      <c r="AY522" s="194" t="str">
        <f>IF(INDEX(tab_MinKomp[Six Sigma],MATCH($B521,tab_MinKomp[[Stanowisko / Position ]:[Stanowisko / Position ]],0))="n/a","n/a",AY521-INDEX(tab_MinKomp[Six Sigma],MATCH($B521,tab_MinKomp[[Stanowisko / Position ]:[Stanowisko / Position ]],0)))</f>
        <v>n/a</v>
      </c>
      <c r="AZ522" s="194" t="str">
        <f>IF(INDEX(tab_MinKomp[System BAAN / Distribution &amp; Supply Chain],MATCH($B521,tab_MinKomp[[Stanowisko / Position ]:[Stanowisko / Position ]],0))="n/a","n/a",AZ521-INDEX(tab_MinKomp[System BAAN / Distribution &amp; Supply Chain],MATCH($B521,tab_MinKomp[[Stanowisko / Position ]:[Stanowisko / Position ]],0)))</f>
        <v>n/a</v>
      </c>
      <c r="BA522" s="194" t="str">
        <f>IF(INDEX(tab_MinKomp[Gospodarka magazynowa / Lagerverwaltung],MATCH($B521,tab_MinKomp[[Stanowisko / Position ]:[Stanowisko / Position ]],0))="n/a","n/a",BA521-INDEX(tab_MinKomp[Gospodarka magazynowa / Lagerverwaltung],MATCH($B521,tab_MinKomp[[Stanowisko / Position ]:[Stanowisko / Position ]],0)))</f>
        <v>n/a</v>
      </c>
      <c r="BB522" s="194" t="str">
        <f>IF(INDEX(tab_MinKomp[Inwentaryzacja - organizacja i przebieg / Inventurprozess],MATCH($B521,tab_MinKomp[[Stanowisko / Position ]:[Stanowisko / Position ]],0))="n/a","n/a",BB521-INDEX(tab_MinKomp[Inwentaryzacja - organizacja i przebieg / Inventurprozess],MATCH($B521,tab_MinKomp[[Stanowisko / Position ]:[Stanowisko / Position ]],0)))</f>
        <v>n/a</v>
      </c>
      <c r="BC522" s="194" t="str">
        <f>IF(INDEX(tab_MinKomp[Organizacja dostaw / Versorgungsorganisation],MATCH($B521,tab_MinKomp[[Stanowisko / Position ]:[Stanowisko / Position ]],0))="n/a","n/a",BC521-INDEX(tab_MinKomp[Organizacja dostaw / Versorgungsorganisation],MATCH($B521,tab_MinKomp[[Stanowisko / Position ]:[Stanowisko / Position ]],0)))</f>
        <v>n/a</v>
      </c>
      <c r="BD522" s="194" t="str">
        <f>IF(INDEX(tab_MinKomp[Organizacja wysyłek / Organisation von Lieferungen],MATCH($B521,tab_MinKomp[[Stanowisko / Position ]:[Stanowisko / Position ]],0))="n/a","n/a",BD521-INDEX(tab_MinKomp[Organizacja wysyłek / Organisation von Lieferungen],MATCH($B521,tab_MinKomp[[Stanowisko / Position ]:[Stanowisko / Position ]],0)))</f>
        <v>n/a</v>
      </c>
      <c r="BE522" s="194" t="str">
        <f>IF(INDEX(tab_MinKomp[Analiza magazynowa - Program Polen.mdb / Inventuranalyse],MATCH($B521,tab_MinKomp[[Stanowisko / Position ]:[Stanowisko / Position ]],0))="n/a","n/a",BE521-INDEX(tab_MinKomp[Analiza magazynowa - Program Polen.mdb / Inventuranalyse],MATCH($B521,tab_MinKomp[[Stanowisko / Position ]:[Stanowisko / Position ]],0)))</f>
        <v>n/a</v>
      </c>
      <c r="BF522" s="190" t="str">
        <f>IF(INDEX(tab_MinKomp[MMOG (Materials Management Operations Guidelines)],MATCH($B521,tab_MinKomp[[Stanowisko / Position ]:[Stanowisko / Position ]],0))="n/a","n/a",BF521-INDEX(tab_MinKomp[MMOG (Materials Management Operations Guidelines)],MATCH($B521,tab_MinKomp[[Stanowisko / Position ]:[Stanowisko / Position ]],0)))</f>
        <v>n/a</v>
      </c>
      <c r="BG522" s="190" t="str">
        <f>IF(INDEX(tab_MinKomp[GPP],MATCH($B521,tab_MinKomp[[Stanowisko / Position ]:[Stanowisko / Position ]],0))="n/a","n/a",BG521-INDEX(tab_MinKomp[GPP],MATCH($B521,tab_MinKomp[[Stanowisko / Position ]:[Stanowisko / Position ]],0)))</f>
        <v>n/a</v>
      </c>
      <c r="BH522" s="190" t="str">
        <f>IF(INDEX(tab_MinKomp[AIAG (Automotive Industry Action Group)],MATCH($B521,tab_MinKomp[[Stanowisko / Position ]:[Stanowisko / Position ]],0))="n/a","n/a",BH521-INDEX(tab_MinKomp[AIAG (Automotive Industry Action Group)],MATCH($B521,tab_MinKomp[[Stanowisko / Position ]:[Stanowisko / Position ]],0)))</f>
        <v>n/a</v>
      </c>
      <c r="BI522" s="190" t="str">
        <f>IF(INDEX(tab_MinKomp[Super-G disputes],MATCH($B521,tab_MinKomp[[Stanowisko / Position ]:[Stanowisko / Position ]],0))="n/a","n/a",BI521-INDEX(tab_MinKomp[Super-G disputes],MATCH($B521,tab_MinKomp[[Stanowisko / Position ]:[Stanowisko / Position ]],0)))</f>
        <v>n/a</v>
      </c>
      <c r="BJ522" s="190" t="str">
        <f>IF(INDEX(tab_MinKomp[CMMS3/eDDL (Direct Data Link)],MATCH($B521,tab_MinKomp[[Stanowisko / Position ]:[Stanowisko / Position ]],0))="n/a","n/a",BJ521-INDEX(tab_MinKomp[CMMS3/eDDL (Direct Data Link)],MATCH($B521,tab_MinKomp[[Stanowisko / Position ]:[Stanowisko / Position ]],0)))</f>
        <v>n/a</v>
      </c>
      <c r="BK522" s="190" t="str">
        <f>IF(INDEX(tab_MinKomp[MP&amp;L (Material Planning and Logistics)],MATCH($B521,tab_MinKomp[[Stanowisko / Position ]:[Stanowisko / Position ]],0))="n/a","n/a",BK521-INDEX(tab_MinKomp[MP&amp;L (Material Planning and Logistics)],MATCH($B521,tab_MinKomp[[Stanowisko / Position ]:[Stanowisko / Position ]],0)))</f>
        <v>n/a</v>
      </c>
      <c r="BL522" s="190" t="str">
        <f>IF(INDEX(tab_MinKomp[Supplier delivery rating],MATCH($B521,tab_MinKomp[[Stanowisko / Position ]:[Stanowisko / Position ]],0))="n/a","n/a",BL521-INDEX(tab_MinKomp[Supplier delivery rating],MATCH($B521,tab_MinKomp[[Stanowisko / Position ]:[Stanowisko / Position ]],0)))</f>
        <v>n/a</v>
      </c>
      <c r="BM522" s="194" t="str">
        <f>IF(INDEX(tab_MinKomp[Planowanie produkcji / Produktionsplanung],MATCH($B521,tab_MinKomp[[Stanowisko / Position ]:[Stanowisko / Position ]],0))="n/a","n/a",BM521-INDEX(tab_MinKomp[Planowanie produkcji / Produktionsplanung],MATCH($B521,tab_MinKomp[[Stanowisko / Position ]:[Stanowisko / Position ]],0)))</f>
        <v>n/a</v>
      </c>
      <c r="BN522" s="194" t="str">
        <f>IF(INDEX(tab_MinKomp[Planowanie produkcji / Produktionsplanung],MATCH($B521,tab_MinKomp[[Stanowisko / Position ]:[Stanowisko / Position ]],0))="n/a","n/a",BN521-INDEX(tab_MinKomp[Planowanie produkcji / Produktionsplanung],MATCH($B521,tab_MinKomp[[Stanowisko / Position ]:[Stanowisko / Position ]],0)))</f>
        <v>n/a</v>
      </c>
      <c r="BO522" s="194" t="str">
        <f>IF(INDEX(tab_MinKomp[Planowanie produkcji / Produktionsplanung],MATCH($B521,tab_MinKomp[[Stanowisko / Position ]:[Stanowisko / Position ]],0))="n/a","n/a",BO521-INDEX(tab_MinKomp[Planowanie produkcji / Produktionsplanung],MATCH($B521,tab_MinKomp[[Stanowisko / Position ]:[Stanowisko / Position ]],0)))</f>
        <v>n/a</v>
      </c>
      <c r="BP522" s="194" t="str">
        <f>IF(INDEX(tab_MinKomp[Planowanie produkcji / Produktionsplanung],MATCH($B521,tab_MinKomp[[Stanowisko / Position ]:[Stanowisko / Position ]],0))="n/a","n/a",BP521-INDEX(tab_MinKomp[Planowanie produkcji / Produktionsplanung],MATCH($B521,tab_MinKomp[[Stanowisko / Position ]:[Stanowisko / Position ]],0)))</f>
        <v>n/a</v>
      </c>
      <c r="BQ522" s="194" t="s">
        <v>248</v>
      </c>
      <c r="BR522" s="194" t="str">
        <f>IF(INDEX(tab_MinKomp[Planowanie produkcji / Produktionsplanung],MATCH($B521,tab_MinKomp[[Stanowisko / Position ]:[Stanowisko / Position ]],0))="n/a","n/a",BR521-INDEX(tab_MinKomp[Planowanie produkcji / Produktionsplanung],MATCH($B521,tab_MinKomp[[Stanowisko / Position ]:[Stanowisko / Position ]],0)))</f>
        <v>n/a</v>
      </c>
      <c r="BS522" s="194">
        <f>IF(INDEX(tab_MinKomp[Obsługa maszyn Novapax / Novapax Maschinenbedienung],MATCH($B521,tab_MinKomp[[Stanowisko / Position ]:[Stanowisko / Position ]],0))="n/a","n/a",BS521-INDEX(tab_MinKomp[Obsługa maszyn Novapax / Novapax Maschinenbedienung],MATCH($B521,tab_MinKomp[[Stanowisko / Position ]:[Stanowisko / Position ]],0)))</f>
        <v>1</v>
      </c>
      <c r="BT522" s="194" t="str">
        <f>IF(INDEX(tab_MinKomp[Planowanie produkcji / Produktionsplanung],MATCH($B521,tab_MinKomp[[Stanowisko / Position ]:[Stanowisko / Position ]],0))="n/a","n/a",BT521-INDEX(tab_MinKomp[Planowanie produkcji / Produktionsplanung],MATCH($B521,tab_MinKomp[[Stanowisko / Position ]:[Stanowisko / Position ]],0)))</f>
        <v>n/a</v>
      </c>
      <c r="BU522" s="194">
        <f>IF(INDEX(tab_MinKomp[Obsługa maszyn Novapax / Novapax Maschinenbedienung],MATCH($B521,tab_MinKomp[[Stanowisko / Position ]:[Stanowisko / Position ]],0))="n/a","n/a",BU521-INDEX(tab_MinKomp[Obsługa maszyn Novapax / Novapax Maschinenbedienung],MATCH($B521,tab_MinKomp[[Stanowisko / Position ]:[Stanowisko / Position ]],0)))</f>
        <v>0</v>
      </c>
      <c r="BV522" s="194" t="str">
        <f>IF(INDEX(tab_MinKomp[Planowanie produkcji / Produktionsplanung],MATCH($B521,tab_MinKomp[[Stanowisko / Position ]:[Stanowisko / Position ]],0))="n/a","n/a",BV521-INDEX(tab_MinKomp[Planowanie produkcji / Produktionsplanung],MATCH($B521,tab_MinKomp[[Stanowisko / Position ]:[Stanowisko / Position ]],0)))</f>
        <v>n/a</v>
      </c>
      <c r="BW522" s="194">
        <f>IF(INDEX(tab_MinKomp[Obsługa maszyn Novapax / Novapax Maschinenbedienung],MATCH($B521,tab_MinKomp[[Stanowisko / Position ]:[Stanowisko / Position ]],0))="n/a","n/a",BW521-INDEX(tab_MinKomp[Obsługa maszyn Novapax / Novapax Maschinenbedienung],MATCH($B521,tab_MinKomp[[Stanowisko / Position ]:[Stanowisko / Position ]],0)))</f>
        <v>0</v>
      </c>
      <c r="BX522" s="194">
        <f>IF(INDEX(tab_MinKomp[Obsługa maszyn Novapax / Novapax Maschinenbedienung],MATCH($B521,tab_MinKomp[[Stanowisko / Position ]:[Stanowisko / Position ]],0))="n/a","n/a",BX521-INDEX(tab_MinKomp[Obsługa maszyn Novapax / Novapax Maschinenbedienung],MATCH($B521,tab_MinKomp[[Stanowisko / Position ]:[Stanowisko / Position ]],0)))</f>
        <v>0</v>
      </c>
      <c r="BY522" s="194" t="str">
        <f>IF(INDEX(tab_MinKomp[Obsługa maszyn Engel / Engel Maschinenbedienung],MATCH($B521,tab_MinKomp[[Stanowisko / Position ]:[Stanowisko / Position ]],0))="n/a","n/a",BY521-INDEX(tab_MinKomp[Obsługa maszyn Engel / Engel Maschinenbedienung],MATCH($B521,tab_MinKomp[[Stanowisko / Position ]:[Stanowisko / Position ]],0)))</f>
        <v>n/a</v>
      </c>
      <c r="BZ522" s="194">
        <f>IF(INDEX(tab_MinKomp[Obsługa maszyn Novapax / Novapax Maschinenbedienung],MATCH($B521,tab_MinKomp[[Stanowisko / Position ]:[Stanowisko / Position ]],0))="n/a","n/a",BZ521-INDEX(tab_MinKomp[Obsługa maszyn Novapax / Novapax Maschinenbedienung],MATCH($B521,tab_MinKomp[[Stanowisko / Position ]:[Stanowisko / Position ]],0)))</f>
        <v>0</v>
      </c>
      <c r="CA522" s="194" t="str">
        <f>IF(INDEX(tab_MinKomp[Obsługa maszyn KVT / KVT Maschinenbedienung],MATCH($B521,tab_MinKomp[[Stanowisko / Position ]:[Stanowisko / Position ]],0))="n/a","n/a",CA521-INDEX(tab_MinKomp[Obsługa maszyn KVT / KVT Maschinenbedienung],MATCH($B521,tab_MinKomp[[Stanowisko / Position ]:[Stanowisko / Position ]],0)))</f>
        <v>n/a</v>
      </c>
      <c r="CB522" s="194">
        <f>IF(INDEX(tab_MinKomp[Obsługa maszyn Novapax / Novapax Maschinenbedienung],MATCH($B521,tab_MinKomp[[Stanowisko / Position ]:[Stanowisko / Position ]],0))="n/a","n/a",CB521-INDEX(tab_MinKomp[Obsługa maszyn Novapax / Novapax Maschinenbedienung],MATCH($B521,tab_MinKomp[[Stanowisko / Position ]:[Stanowisko / Position ]],0)))</f>
        <v>0</v>
      </c>
      <c r="CC522" s="194" t="str">
        <f>IF(INDEX(tab_MinKomp[Obsługa maszyn Branson / Branson Maschinenbedienung],MATCH($B521,tab_MinKomp[[Stanowisko / Position ]:[Stanowisko / Position ]],0))="n/a","n/a",CC521-INDEX(tab_MinKomp[Obsługa maszyn Branson / Branson Maschinenbedienung],MATCH($B521,tab_MinKomp[[Stanowisko / Position ]:[Stanowisko / Position ]],0)))</f>
        <v>n/a</v>
      </c>
      <c r="CD522" s="194">
        <v>1</v>
      </c>
      <c r="CE522" s="194">
        <v>-2</v>
      </c>
      <c r="CF522" s="194">
        <v>-1</v>
      </c>
      <c r="CG522" s="194">
        <f>IF(INDEX(tab_MinKomp[Eliminacja awarii / Beseitigung von Ausfällen],MATCH($B521,tab_MinKomp[[Stanowisko / Position ]:[Stanowisko / Position ]],0))="n/a","n/a",CG521-INDEX(tab_MinKomp[Eliminacja awarii / Beseitigung von Ausfällen],MATCH($B521,tab_MinKomp[[Stanowisko / Position ]:[Stanowisko / Position ]],0)))</f>
        <v>0</v>
      </c>
      <c r="CH522" s="194" t="str">
        <f>IF(INDEX(tab_MinKomp[Wymagania VDA 6.5 Product / Forderungen],MATCH($B521,tab_MinKomp[[Stanowisko / Position ]:[Stanowisko / Position ]],0))="n/a","n/a",CH521-INDEX(tab_MinKomp[Wymagania VDA 6.5 Product / Forderungen],MATCH($B521,tab_MinKomp[[Stanowisko / Position ]:[Stanowisko / Position ]],0)))</f>
        <v>n/a</v>
      </c>
      <c r="CI522" s="194" t="str">
        <f>IF(INDEX(tab_MinKomp[Wymagania VDA 6.5 Product / Forderungen],MATCH($B521,tab_MinKomp[[Stanowisko / Position ]:[Stanowisko / Position ]],0))="n/a","n/a",CI521-INDEX(tab_MinKomp[Wymagania VDA 6.5 Product / Forderungen],MATCH($B521,tab_MinKomp[[Stanowisko / Position ]:[Stanowisko / Position ]],0)))</f>
        <v>n/a</v>
      </c>
      <c r="CJ522" s="194" t="str">
        <f>IF(INDEX(tab_MinKomp[Wymagania VDA 6.5 Product / Forderungen],MATCH($B521,tab_MinKomp[[Stanowisko / Position ]:[Stanowisko / Position ]],0))="n/a","n/a",CJ521-INDEX(tab_MinKomp[Wymagania VDA 6.5 Product / Forderungen],MATCH($B521,tab_MinKomp[[Stanowisko / Position ]:[Stanowisko / Position ]],0)))</f>
        <v>n/a</v>
      </c>
      <c r="CK522" s="194" t="str">
        <f>IF(INDEX(tab_MinKomp[Wymagania VDA 6.5 Product / Forderungen],MATCH($B521,tab_MinKomp[[Stanowisko / Position ]:[Stanowisko / Position ]],0))="n/a","n/a",CK521-INDEX(tab_MinKomp[Wymagania VDA 6.5 Product / Forderungen],MATCH($B521,tab_MinKomp[[Stanowisko / Position ]:[Stanowisko / Position ]],0)))</f>
        <v>n/a</v>
      </c>
      <c r="CL522" s="194" t="str">
        <f>IF(INDEX(tab_MinKomp[Wymagania VDA 6.5 Product / Forderungen],MATCH($B521,tab_MinKomp[[Stanowisko / Position ]:[Stanowisko / Position ]],0))="n/a","n/a",CL521-INDEX(tab_MinKomp[Wymagania VDA 6.5 Product / Forderungen],MATCH($B521,tab_MinKomp[[Stanowisko / Position ]:[Stanowisko / Position ]],0)))</f>
        <v>n/a</v>
      </c>
      <c r="CM522" s="194" t="str">
        <f>IF(INDEX(tab_MinKomp[Informatyka ogólna (techniczne i systemowe) / Allgemeine IT (Technik und System)],MATCH($B521,tab_MinKomp[[Stanowisko / Position ]:[Stanowisko / Position ]],0))="n/a","n/a",CM521-INDEX(tab_MinKomp[Informatyka ogólna (techniczne i systemowe) / Allgemeine IT (Technik und System)],MATCH($B521,tab_MinKomp[[Stanowisko / Position ]:[Stanowisko / Position ]],0)))</f>
        <v>n/a</v>
      </c>
      <c r="CN522" s="194" t="str">
        <f>IF(INDEX(tab_MinKomp[Sieci komputerowe / Computernetzwerke],MATCH($B521,tab_MinKomp[[Stanowisko / Position ]:[Stanowisko / Position ]],0))="n/a","n/a",CN521-INDEX(tab_MinKomp[Sieci komputerowe / Computernetzwerke],MATCH($B521,tab_MinKomp[[Stanowisko / Position ]:[Stanowisko / Position ]],0)))</f>
        <v>n/a</v>
      </c>
      <c r="CO522" s="194" t="str">
        <f>IF(INDEX(tab_MinKomp[Hardware (komputery PC, drukarki biurowe i etykietowe, telefonia stacjonarna i mobilna) (PC, Drucker, Telefpne, Handys)],MATCH($B521,tab_MinKomp[[Stanowisko / Position ]:[Stanowisko / Position ]],0))="n/a","n/a",CO521-INDEX(tab_MinKomp[Hardware (komputery PC, drukarki biurowe i etykietowe, telefonia stacjonarna i mobilna) (PC, Drucker, Telefpne, Handys)],MATCH($B521,tab_MinKomp[[Stanowisko / Position ]:[Stanowisko / Position ]],0)))</f>
        <v>n/a</v>
      </c>
      <c r="CP522" s="194" t="str">
        <f>IF(INDEX(tab_MinKomp[Software &amp; Systems (MS Office, MS Remote Desktop)],MATCH($B521,tab_MinKomp[[Stanowisko / Position ]:[Stanowisko / Position ]],0))="n/a","n/a",CP521-INDEX(tab_MinKomp[Software &amp; Systems (MS Office, MS Remote Desktop)],MATCH($B521,tab_MinKomp[[Stanowisko / Position ]:[Stanowisko / Position ]],0)))</f>
        <v>n/a</v>
      </c>
      <c r="CQ522" s="194" t="str">
        <f>IF(INDEX(tab_MinKomp[Programowanie obiektowe (PHP) / Objektprogrammierung],MATCH($B521,tab_MinKomp[[Stanowisko / Position ]:[Stanowisko / Position ]],0))="n/a","n/a",CQ521-INDEX(tab_MinKomp[Programowanie obiektowe (PHP) / Objektprogrammierung],MATCH($B521,tab_MinKomp[[Stanowisko / Position ]:[Stanowisko / Position ]],0)))</f>
        <v>n/a</v>
      </c>
      <c r="CR522" s="194" t="str">
        <f>IF(INDEX(tab_MinKomp[Scrum],MATCH($B521,tab_MinKomp[[Stanowisko / Position ]:[Stanowisko / Position ]],0))="n/a","n/a",CR521-INDEX(tab_MinKomp[Scrum],MATCH($B521,tab_MinKomp[[Stanowisko / Position ]:[Stanowisko / Position ]],0)))</f>
        <v>n/a</v>
      </c>
      <c r="CS522" s="194" t="str">
        <f>IF(INDEX(tab_MinKomp[SQL (MySQL)],MATCH($B521,tab_MinKomp[[Stanowisko / Position ]:[Stanowisko / Position ]],0))="n/a","n/a",CS521-INDEX(tab_MinKomp[SQL (MySQL)],MATCH($B521,tab_MinKomp[[Stanowisko / Position ]:[Stanowisko / Position ]],0)))</f>
        <v>n/a</v>
      </c>
      <c r="CT522" s="194" t="str">
        <f>IF(INDEX(tab_MinKomp[Javascript],MATCH($B521,tab_MinKomp[[Stanowisko / Position ]:[Stanowisko / Position ]],0))="n/a","n/a",CT521-INDEX(tab_MinKomp[Javascript],MATCH($B521,tab_MinKomp[[Stanowisko / Position ]:[Stanowisko / Position ]],0)))</f>
        <v>n/a</v>
      </c>
      <c r="CU522" s="194" t="str">
        <f>IF(INDEX(tab_MinKomp[Joomla],MATCH($B521,tab_MinKomp[[Stanowisko / Position ]:[Stanowisko / Position ]],0))="n/a","n/a",CU521-INDEX(tab_MinKomp[Joomla],MATCH($B521,tab_MinKomp[[Stanowisko / Position ]:[Stanowisko / Position ]],0)))</f>
        <v>n/a</v>
      </c>
      <c r="CV522" s="194" t="str">
        <f>IF(INDEX(tab_MinKomp[Bash],MATCH($B521,tab_MinKomp[[Stanowisko / Position ]:[Stanowisko / Position ]],0))="n/a","n/a",CV521-INDEX(tab_MinKomp[Bash],MATCH($B521,tab_MinKomp[[Stanowisko / Position ]:[Stanowisko / Position ]],0)))</f>
        <v>n/a</v>
      </c>
      <c r="CW522" s="194">
        <f>IF(INDEX(tab_MinKomp[Systemy MES (HYDRA / SFMS)],MATCH($B521,tab_MinKomp[[Stanowisko / Position ]:[Stanowisko / Position ]],0))="n/a","n/a",CW521-INDEX(tab_MinKomp[Systemy MES (HYDRA / SFMS)],MATCH($B521,tab_MinKomp[[Stanowisko / Position ]:[Stanowisko / Position ]],0)))</f>
        <v>0</v>
      </c>
      <c r="CX522" s="194" t="str">
        <f>IF(INDEX(tab_MinKomp[HTML / CSS],MATCH($B521,tab_MinKomp[[Stanowisko / Position ]:[Stanowisko / Position ]],0))="n/a","n/a",CX521-INDEX(tab_MinKomp[HTML / CSS],MATCH($B521,tab_MinKomp[[Stanowisko / Position ]:[Stanowisko / Position ]],0)))</f>
        <v>n/a</v>
      </c>
      <c r="CY522" s="194" t="str">
        <f>IF(INDEX(tab_MinKomp[SYSTEM PR],MATCH($B521,tab_MinKomp[[Stanowisko / Position ]:[Stanowisko / Position ]],0))="n/a","n/a",CY521-INDEX(tab_MinKomp[SYSTEM PR],MATCH($B521,tab_MinKomp[[Stanowisko / Position ]:[Stanowisko / Position ]],0)))</f>
        <v>n/a</v>
      </c>
      <c r="CZ522" s="194" t="str">
        <f>IF(INDEX(tab_MinKomp[System Einkauf XP / EBA],MATCH($B521,tab_MinKomp[[Stanowisko / Position ]:[Stanowisko / Position ]],0))="n/a","n/a",CZ521-INDEX(tab_MinKomp[System Einkauf XP / EBA],MATCH($B521,tab_MinKomp[[Stanowisko / Position ]:[Stanowisko / Position ]],0)))</f>
        <v>n/a</v>
      </c>
      <c r="DA522" s="194" t="str">
        <f>IF(INDEX(tab_MinKomp[Techniki negocjacyjne / Verhandlungstechniken],MATCH($B521,tab_MinKomp[[Stanowisko / Position ]:[Stanowisko / Position ]],0))="n/a","n/a",DA521-INDEX(tab_MinKomp[Techniki negocjacyjne / Verhandlungstechniken],MATCH($B521,tab_MinKomp[[Stanowisko / Position ]:[Stanowisko / Position ]],0)))</f>
        <v>n/a</v>
      </c>
      <c r="DB522" s="194" t="str">
        <f>IF(INDEX(tab_MinKomp[Znajomość rynku branżowego / Kenntnis des Industrie Marktes],MATCH($B521,tab_MinKomp[[Stanowisko / Position ]:[Stanowisko / Position ]],0))="n/a","n/a",DB521-INDEX(tab_MinKomp[Znajomość rynku branżowego / Kenntnis des Industrie Marktes],MATCH($B521,tab_MinKomp[[Stanowisko / Position ]:[Stanowisko / Position ]],0)))</f>
        <v>n/a</v>
      </c>
      <c r="DC522" s="194" t="str">
        <f>IF(INDEX(tab_MinKomp[SUPPLIER MANAGEMENT],MATCH($B521,tab_MinKomp[[Stanowisko / Position ]:[Stanowisko / Position ]],0))="n/a","n/a",DC521-INDEX(tab_MinKomp[SUPPLIER MANAGEMENT],MATCH($B521,tab_MinKomp[[Stanowisko / Position ]:[Stanowisko / Position ]],0)))</f>
        <v>n/a</v>
      </c>
      <c r="DD522" s="194" t="str">
        <f>IF(INDEX(tab_MinKomp[SUPPLIER MANAGEMENT],MATCH($B521,tab_MinKomp[[Stanowisko / Position ]:[Stanowisko / Position ]],0))="n/a","n/a",DD521-INDEX(tab_MinKomp[SUPPLIER MANAGEMENT],MATCH($B521,tab_MinKomp[[Stanowisko / Position ]:[Stanowisko / Position ]],0)))</f>
        <v>n/a</v>
      </c>
      <c r="DE522" s="194" t="str">
        <f>IF(INDEX(tab_MinKomp[SUPPLIER MANAGEMENT],MATCH($B521,tab_MinKomp[[Stanowisko / Position ]:[Stanowisko / Position ]],0))="n/a","n/a",DE521-INDEX(tab_MinKomp[SUPPLIER MANAGEMENT],MATCH($B521,tab_MinKomp[[Stanowisko / Position ]:[Stanowisko / Position ]],0)))</f>
        <v>n/a</v>
      </c>
      <c r="DF522" s="194">
        <f>IF(INDEX(tab_MinKomp[LEAN MANAGEMENT],MATCH($B521,tab_MinKomp[[Stanowisko / Position ]:[Stanowisko / Position ]],0))="n/a","n/a",DF521-INDEX(tab_MinKomp[LEAN MANAGEMENT],MATCH($B521,tab_MinKomp[[Stanowisko / Position ]:[Stanowisko / Position ]],0)))</f>
        <v>0</v>
      </c>
      <c r="DG522" s="194" t="str">
        <f>IF(INDEX(tab_MinKomp[PPAP/PSW],MATCH($B521,tab_MinKomp[[Stanowisko / Position ]:[Stanowisko / Position ]],0))="n/a","n/a",DG521-INDEX(tab_MinKomp[PPAP/PSW],MATCH($B521,tab_MinKomp[[Stanowisko / Position ]:[Stanowisko / Position ]],0)))</f>
        <v>n/a</v>
      </c>
      <c r="DH522" s="194" t="str">
        <f>IF(INDEX(tab_MinKomp[SUPPLIER MANAGEMENT],MATCH($B521,tab_MinKomp[[Stanowisko / Position ]:[Stanowisko / Position ]],0))="n/a","n/a",DH521-INDEX(tab_MinKomp[SUPPLIER MANAGEMENT],MATCH($B521,tab_MinKomp[[Stanowisko / Position ]:[Stanowisko / Position ]],0)))</f>
        <v>n/a</v>
      </c>
      <c r="DI522" s="194" t="str">
        <f>IF(INDEX(tab_MinKomp[OBSŁUGA PORTALI KLIENTA / Kundenportale],MATCH($B521,tab_MinKomp[[Stanowisko / Position ]:[Stanowisko / Position ]],0))="n/a","n/a",DI521-INDEX(tab_MinKomp[OBSŁUGA PORTALI KLIENTA / Kundenportale],MATCH($B521,tab_MinKomp[[Stanowisko / Position ]:[Stanowisko / Position ]],0)))</f>
        <v>n/a</v>
      </c>
      <c r="DJ522" s="194" t="str">
        <f>IF(INDEX(tab_MinKomp[Obsługa systemu BABTECQ / BABTECQ System],MATCH($B521,tab_MinKomp[[Stanowisko / Position ]:[Stanowisko / Position ]],0))="n/a","n/a",DJ521-INDEX(tab_MinKomp[Obsługa systemu BABTECQ / BABTECQ System],MATCH($B521,tab_MinKomp[[Stanowisko / Position ]:[Stanowisko / Position ]],0)))</f>
        <v>n/a</v>
      </c>
      <c r="DK522" s="194" t="str">
        <f>IF(INDEX(tab_MinKomp[Rysunek techniczny / technische Zeichnung],MATCH($B521,tab_MinKomp[[Stanowisko / Position ]:[Stanowisko / Position ]],0))="n/a","n/a",DK521-INDEX(tab_MinKomp[Rysunek techniczny / technische Zeichnung],MATCH($B521,tab_MinKomp[[Stanowisko / Position ]:[Stanowisko / Position ]],0)))</f>
        <v>n/a</v>
      </c>
      <c r="DL522" s="194" t="str">
        <f>IF(INDEX(tab_MinKomp[Kalibracja / Kalibrierung],MATCH($B521,tab_MinKomp[[Stanowisko / Position ]:[Stanowisko / Position ]],0))="n/a","n/a",DL521-INDEX(tab_MinKomp[Kalibracja / Kalibrierung],MATCH($B521,tab_MinKomp[[Stanowisko / Position ]:[Stanowisko / Position ]],0)))</f>
        <v>n/a</v>
      </c>
      <c r="DM522" s="194" t="str">
        <f>IF(INDEX(tab_MinKomp[Rekwalifikacja / Requalifizierung],MATCH($B521,tab_MinKomp[[Stanowisko / Position ]:[Stanowisko / Position ]],0))="n/a","n/a",DM521-INDEX(tab_MinKomp[Rekwalifikacja / Requalifizierung],MATCH($B521,tab_MinKomp[[Stanowisko / Position ]:[Stanowisko / Position ]],0)))</f>
        <v>n/a</v>
      </c>
      <c r="DN522" s="190" t="str">
        <f>IF(INDEX(tab_MinKomp[Testy czystości / Reinheitstests],MATCH($B521,tab_MinKomp[[Stanowisko / Position ]:[Stanowisko / Position ]],0))="n/a","n/a",DN521-INDEX(tab_MinKomp[Testy czystości / Reinheitstests],MATCH($B521,tab_MinKomp[[Stanowisko / Position ]:[Stanowisko / Position ]],0)))</f>
        <v>n/a</v>
      </c>
      <c r="DO522" s="190" t="str">
        <f>IF(INDEX(tab_MinKomp[Testy czystości / Reinheitstests],MATCH($B521,tab_MinKomp[[Stanowisko / Position ]:[Stanowisko / Position ]],0))="n/a","n/a",DO521-INDEX(tab_MinKomp[Testy czystości / Reinheitstests],MATCH($B521,tab_MinKomp[[Stanowisko / Position ]:[Stanowisko / Position ]],0)))</f>
        <v>n/a</v>
      </c>
      <c r="DP522" s="190" t="str">
        <f>IF(INDEX(tab_MinKomp[Testy czystości / Reinheitstests],MATCH($B521,tab_MinKomp[[Stanowisko / Position ]:[Stanowisko / Position ]],0))="n/a","n/a",DP521-INDEX(tab_MinKomp[Testy czystości / Reinheitstests],MATCH($B521,tab_MinKomp[[Stanowisko / Position ]:[Stanowisko / Position ]],0)))</f>
        <v>n/a</v>
      </c>
      <c r="DQ522" s="190" t="str">
        <f>IF(INDEX(tab_MinKomp[Testy czystości / Reinheitstests],MATCH($B521,tab_MinKomp[[Stanowisko / Position ]:[Stanowisko / Position ]],0))="n/a","n/a",DQ521-INDEX(tab_MinKomp[Testy czystości / Reinheitstests],MATCH($B521,tab_MinKomp[[Stanowisko / Position ]:[Stanowisko / Position ]],0)))</f>
        <v>n/a</v>
      </c>
      <c r="DR522" s="190" t="str">
        <f>IF(INDEX(tab_MinKomp[Testy czystości / Reinheitstests],MATCH($B521,tab_MinKomp[[Stanowisko / Position ]:[Stanowisko / Position ]],0))="n/a","n/a",DR521-INDEX(tab_MinKomp[Testy czystości / Reinheitstests],MATCH($B521,tab_MinKomp[[Stanowisko / Position ]:[Stanowisko / Position ]],0)))</f>
        <v>n/a</v>
      </c>
      <c r="DS522" s="190" t="str">
        <f>IF(INDEX(tab_MinKomp[Testy czystości / Reinheitstests],MATCH($B521,tab_MinKomp[[Stanowisko / Position ]:[Stanowisko / Position ]],0))="n/a","n/a",DS521-INDEX(tab_MinKomp[Testy czystości / Reinheitstests],MATCH($B521,tab_MinKomp[[Stanowisko / Position ]:[Stanowisko / Position ]],0)))</f>
        <v>n/a</v>
      </c>
      <c r="DT522" s="194" t="str">
        <f>IF(INDEX(tab_MinKomp[SUPPLIER MANAGEMENT],MATCH($B521,tab_MinKomp[[Stanowisko / Position ]:[Stanowisko / Position ]],0))="n/a","n/a",DT521-INDEX(tab_MinKomp[SUPPLIER MANAGEMENT],MATCH($B521,tab_MinKomp[[Stanowisko / Position ]:[Stanowisko / Position ]],0)))</f>
        <v>n/a</v>
      </c>
      <c r="DU522" s="190" t="str">
        <f>IF(INDEX(tab_MinKomp[Testy czystości / Reinheitstests],MATCH($B521,tab_MinKomp[[Stanowisko / Position ]:[Stanowisko / Position ]],0))="n/a","n/a",DU521-INDEX(tab_MinKomp[Testy czystości / Reinheitstests],MATCH($B521,tab_MinKomp[[Stanowisko / Position ]:[Stanowisko / Position ]],0)))</f>
        <v>n/a</v>
      </c>
      <c r="DV522" s="190" t="str">
        <f>IF(INDEX(tab_MinKomp[Testy czystości / Reinheitstests],MATCH($B521,tab_MinKomp[[Stanowisko / Position ]:[Stanowisko / Position ]],0))="n/a","n/a",DV521-INDEX(tab_MinKomp[Testy czystości / Reinheitstests],MATCH($B521,tab_MinKomp[[Stanowisko / Position ]:[Stanowisko / Position ]],0)))</f>
        <v>n/a</v>
      </c>
      <c r="DW522" s="190" t="str">
        <f>IF(INDEX(tab_MinKomp[Testy czystości / Reinheitstests],MATCH($B521,tab_MinKomp[[Stanowisko / Position ]:[Stanowisko / Position ]],0))="n/a","n/a",DW521-INDEX(tab_MinKomp[Testy czystości / Reinheitstests],MATCH($B521,tab_MinKomp[[Stanowisko / Position ]:[Stanowisko / Position ]],0)))</f>
        <v>n/a</v>
      </c>
      <c r="DX522" s="190" t="str">
        <f>IF(INDEX(tab_MinKomp[Testy czystości / Reinheitstests],MATCH($B521,tab_MinKomp[[Stanowisko / Position ]:[Stanowisko / Position ]],0))="n/a","n/a",DX521-INDEX(tab_MinKomp[Testy czystości / Reinheitstests],MATCH($B521,tab_MinKomp[[Stanowisko / Position ]:[Stanowisko / Position ]],0)))</f>
        <v>n/a</v>
      </c>
      <c r="DY522" s="190" t="str">
        <f>IF(INDEX(tab_MinKomp[Testy czystości / Reinheitstests],MATCH($B521,tab_MinKomp[[Stanowisko / Position ]:[Stanowisko / Position ]],0))="n/a","n/a",DY521-INDEX(tab_MinKomp[Testy czystości / Reinheitstests],MATCH($B521,tab_MinKomp[[Stanowisko / Position ]:[Stanowisko / Position ]],0)))</f>
        <v>n/a</v>
      </c>
      <c r="DZ522" s="190" t="str">
        <f>IF(INDEX(tab_MinKomp[Testy czystości / Reinheitstests],MATCH($B521,tab_MinKomp[[Stanowisko / Position ]:[Stanowisko / Position ]],0))="n/a","n/a",DZ521-INDEX(tab_MinKomp[Testy czystości / Reinheitstests],MATCH($B521,tab_MinKomp[[Stanowisko / Position ]:[Stanowisko / Position ]],0)))</f>
        <v>n/a</v>
      </c>
      <c r="EA522" s="194" t="str">
        <f>IF(INDEX(tab_MinKomp[SUPPLIER MANAGEMENT],MATCH($B521,tab_MinKomp[[Stanowisko / Position ]:[Stanowisko / Position ]],0))="n/a","n/a",EA521-INDEX(tab_MinKomp[SUPPLIER MANAGEMENT],MATCH($B521,tab_MinKomp[[Stanowisko / Position ]:[Stanowisko / Position ]],0)))</f>
        <v>n/a</v>
      </c>
      <c r="EB522" s="190" t="str">
        <f>IF(INDEX(tab_MinKomp[Testy czystości / Reinheitstests],MATCH($B521,tab_MinKomp[[Stanowisko / Position ]:[Stanowisko / Position ]],0))="n/a","n/a",EB521-INDEX(tab_MinKomp[Testy czystości / Reinheitstests],MATCH($B521,tab_MinKomp[[Stanowisko / Position ]:[Stanowisko / Position ]],0)))</f>
        <v>n/a</v>
      </c>
      <c r="EC522" s="190" t="str">
        <f>IF(INDEX(tab_MinKomp[Testy czystości / Reinheitstests],MATCH($B521,tab_MinKomp[[Stanowisko / Position ]:[Stanowisko / Position ]],0))="n/a","n/a",EC521-INDEX(tab_MinKomp[Testy czystości / Reinheitstests],MATCH($B521,tab_MinKomp[[Stanowisko / Position ]:[Stanowisko / Position ]],0)))</f>
        <v>n/a</v>
      </c>
      <c r="ED522" s="190" t="str">
        <f>IF(INDEX(tab_MinKomp[Testy czystości / Reinheitstests],MATCH($B521,tab_MinKomp[[Stanowisko / Position ]:[Stanowisko / Position ]],0))="n/a","n/a",ED521-INDEX(tab_MinKomp[Testy czystości / Reinheitstests],MATCH($B521,tab_MinKomp[[Stanowisko / Position ]:[Stanowisko / Position ]],0)))</f>
        <v>n/a</v>
      </c>
      <c r="EE522" s="190" t="str">
        <f>IF(INDEX(tab_MinKomp[Testy czystości / Reinheitstests],MATCH($B521,tab_MinKomp[[Stanowisko / Position ]:[Stanowisko / Position ]],0))="n/a","n/a",EE521-INDEX(tab_MinKomp[Testy czystości / Reinheitstests],MATCH($B521,tab_MinKomp[[Stanowisko / Position ]:[Stanowisko / Position ]],0)))</f>
        <v>n/a</v>
      </c>
      <c r="EF522" s="190" t="str">
        <f>IF(INDEX(tab_MinKomp[Testy czystości / Reinheitstests],MATCH($B521,tab_MinKomp[[Stanowisko / Position ]:[Stanowisko / Position ]],0))="n/a","n/a",EF521-INDEX(tab_MinKomp[Testy czystości / Reinheitstests],MATCH($B521,tab_MinKomp[[Stanowisko / Position ]:[Stanowisko / Position ]],0)))</f>
        <v>n/a</v>
      </c>
      <c r="EG522" s="190" t="str">
        <f>IF(INDEX(tab_MinKomp[Testy czystości / Reinheitstests],MATCH($B521,tab_MinKomp[[Stanowisko / Position ]:[Stanowisko / Position ]],0))="n/a","n/a",EG521-INDEX(tab_MinKomp[Testy czystości / Reinheitstests],MATCH($B521,tab_MinKomp[[Stanowisko / Position ]:[Stanowisko / Position ]],0)))</f>
        <v>n/a</v>
      </c>
      <c r="EH522" s="190" t="str">
        <f>IF(INDEX(tab_MinKomp[Testy czystości / Reinheitstests],MATCH($B521,tab_MinKomp[[Stanowisko / Position ]:[Stanowisko / Position ]],0))="n/a","n/a",EH521-INDEX(tab_MinKomp[Testy czystości / Reinheitstests],MATCH($B521,tab_MinKomp[[Stanowisko / Position ]:[Stanowisko / Position ]],0)))</f>
        <v>n/a</v>
      </c>
      <c r="EI522" s="190" t="str">
        <f>IF(INDEX(tab_MinKomp[Testy czystości / Reinheitstests],MATCH($B521,tab_MinKomp[[Stanowisko / Position ]:[Stanowisko / Position ]],0))="n/a","n/a",EI521-INDEX(tab_MinKomp[Testy czystości / Reinheitstests],MATCH($B521,tab_MinKomp[[Stanowisko / Position ]:[Stanowisko / Position ]],0)))</f>
        <v>n/a</v>
      </c>
      <c r="EJ522" s="190" t="str">
        <f>IF(INDEX(tab_MinKomp[Testy czystości / Reinheitstests],MATCH($B521,tab_MinKomp[[Stanowisko / Position ]:[Stanowisko / Position ]],0))="n/a","n/a",EJ521-INDEX(tab_MinKomp[Testy czystości / Reinheitstests],MATCH($B521,tab_MinKomp[[Stanowisko / Position ]:[Stanowisko / Position ]],0)))</f>
        <v>n/a</v>
      </c>
      <c r="EK522" s="190" t="str">
        <f>IF(INDEX(tab_MinKomp[Testy czystości / Reinheitstests],MATCH($B521,tab_MinKomp[[Stanowisko / Position ]:[Stanowisko / Position ]],0))="n/a","n/a",EK521-INDEX(tab_MinKomp[Testy czystości / Reinheitstests],MATCH($B521,tab_MinKomp[[Stanowisko / Position ]:[Stanowisko / Position ]],0)))</f>
        <v>n/a</v>
      </c>
      <c r="EL522" s="190" t="str">
        <f>IF(INDEX(tab_MinKomp[Testy czystości / Reinheitstests],MATCH($B521,tab_MinKomp[[Stanowisko / Position ]:[Stanowisko / Position ]],0))="n/a","n/a",EL521-INDEX(tab_MinKomp[Testy czystości / Reinheitstests],MATCH($B521,tab_MinKomp[[Stanowisko / Position ]:[Stanowisko / Position ]],0)))</f>
        <v>n/a</v>
      </c>
      <c r="EM522" s="190" t="str">
        <f>IF(INDEX(tab_MinKomp[Testy czystości / Reinheitstests],MATCH($B521,tab_MinKomp[[Stanowisko / Position ]:[Stanowisko / Position ]],0))="n/a","n/a",EM521-INDEX(tab_MinKomp[Testy czystości / Reinheitstests],MATCH($B521,tab_MinKomp[[Stanowisko / Position ]:[Stanowisko / Position ]],0)))</f>
        <v>n/a</v>
      </c>
      <c r="EN522" s="190" t="str">
        <f>IF(INDEX(tab_MinKomp[Testy czystości / Reinheitstests],MATCH($B521,tab_MinKomp[[Stanowisko / Position ]:[Stanowisko / Position ]],0))="n/a","n/a",EN521-INDEX(tab_MinKomp[Testy czystości / Reinheitstests],MATCH($B521,tab_MinKomp[[Stanowisko / Position ]:[Stanowisko / Position ]],0)))</f>
        <v>n/a</v>
      </c>
      <c r="EO522" s="194" t="str">
        <f>IF(INDEX(tab_MinKomp[Konserwacja Rep],MATCH($B521,tab_MinKomp[[Stanowisko / Position ]:[Stanowisko / Position ]],0))="n/a","n/a",EO521-INDEX(tab_MinKomp[Konserwacja Rep],MATCH($B521,tab_MinKomp[[Stanowisko / Position ]:[Stanowisko / Position ]],0)))</f>
        <v>n/a</v>
      </c>
      <c r="EP522" s="194" t="str">
        <f>IF(INDEX(tab_MinKomp[[Konserwacja Engel ]],MATCH($B521,tab_MinKomp[[Stanowisko / Position ]:[Stanowisko / Position ]],0))="n/a","n/a",EP521-INDEX(tab_MinKomp[[Konserwacja Engel ]],MATCH($B521,tab_MinKomp[[Stanowisko / Position ]:[Stanowisko / Position ]],0)))</f>
        <v>n/a</v>
      </c>
      <c r="EQ522" s="194" t="str">
        <f>IF(INDEX(tab_MinKomp[Konserwacja B 50],MATCH($B521,tab_MinKomp[[Stanowisko / Position ]:[Stanowisko / Position ]],0))="n/a","n/a",EQ521-INDEX(tab_MinKomp[Konserwacja B 50],MATCH($B521,tab_MinKomp[[Stanowisko / Position ]:[Stanowisko / Position ]],0)))</f>
        <v>n/a</v>
      </c>
      <c r="ER522" s="194" t="str">
        <f>IF(INDEX(tab_MinKomp[[Konserwacja EOL ]],MATCH($B521,tab_MinKomp[[Stanowisko / Position ]:[Stanowisko / Position ]],0))="n/a","n/a",ER521-INDEX(tab_MinKomp[[Konserwacja EOL ]],MATCH($B521,tab_MinKomp[[Stanowisko / Position ]:[Stanowisko / Position ]],0)))</f>
        <v>n/a</v>
      </c>
      <c r="ES522" s="194" t="str">
        <f>IF(INDEX(tab_MinKomp[Konserwacja Branson],MATCH($B521,tab_MinKomp[[Stanowisko / Position ]:[Stanowisko / Position ]],0))="n/a","n/a",ES521-INDEX(tab_MinKomp[Konserwacja Branson],MATCH($B521,tab_MinKomp[[Stanowisko / Position ]:[Stanowisko / Position ]],0)))</f>
        <v>n/a</v>
      </c>
      <c r="ET522" s="194" t="str">
        <f>IF(INDEX(tab_MinKomp[Konserwacja coolery],MATCH($B521,tab_MinKomp[[Stanowisko / Position ]:[Stanowisko / Position ]],0))="n/a","n/a",ET521-INDEX(tab_MinKomp[Konserwacja coolery],MATCH($B521,tab_MinKomp[[Stanowisko / Position ]:[Stanowisko / Position ]],0)))</f>
        <v>n/a</v>
      </c>
      <c r="EU522" s="194" t="str">
        <f>IF(INDEX(tab_MinKomp[Konserwacja piecy],MATCH($B521,tab_MinKomp[[Stanowisko / Position ]:[Stanowisko / Position ]],0))="n/a","n/a",EU521-INDEX(tab_MinKomp[Konserwacja piecy],MATCH($B521,tab_MinKomp[[Stanowisko / Position ]:[Stanowisko / Position ]],0)))</f>
        <v>n/a</v>
      </c>
      <c r="EV522" s="194" t="str">
        <f>IF(INDEX(tab_MinKomp[Rysunek techniczny- czytanie],MATCH($B521,tab_MinKomp[[Stanowisko / Position ]:[Stanowisko / Position ]],0))="n/a","n/a",EV521-INDEX(tab_MinKomp[Rysunek techniczny- czytanie],MATCH($B521,tab_MinKomp[[Stanowisko / Position ]:[Stanowisko / Position ]],0)))</f>
        <v>n/a</v>
      </c>
      <c r="EW522" s="194" t="str">
        <f>IF(INDEX(tab_MinKomp[Elektryka],MATCH($B521,tab_MinKomp[[Stanowisko / Position ]:[Stanowisko / Position ]],0))="n/a","n/a",EW521-INDEX(tab_MinKomp[Elektryka],MATCH($B521,tab_MinKomp[[Stanowisko / Position ]:[Stanowisko / Position ]],0)))</f>
        <v>n/a</v>
      </c>
      <c r="EX522" s="194" t="str">
        <f>IF(INDEX(tab_MinKomp[Pneumatyka],MATCH($B521,tab_MinKomp[[Stanowisko / Position ]:[Stanowisko / Position ]],0))="n/a","n/a",EX521-INDEX(tab_MinKomp[Pneumatyka],MATCH($B521,tab_MinKomp[[Stanowisko / Position ]:[Stanowisko / Position ]],0)))</f>
        <v>n/a</v>
      </c>
      <c r="EY522" s="194" t="str">
        <f>IF(INDEX(tab_MinKomp[[Hydraulika ]],MATCH($B521,tab_MinKomp[[Stanowisko / Position ]:[Stanowisko / Position ]],0))="n/a","n/a",EY521-INDEX(tab_MinKomp[[Hydraulika ]],MATCH($B521,tab_MinKomp[[Stanowisko / Position ]:[Stanowisko / Position ]],0)))</f>
        <v>n/a</v>
      </c>
      <c r="EZ522" s="194" t="str">
        <f>IF(INDEX(tab_MinKomp[Podciśnienie],MATCH($B521,tab_MinKomp[[Stanowisko / Position ]:[Stanowisko / Position ]],0))="n/a","n/a",EZ521-INDEX(tab_MinKomp[Podciśnienie],MATCH($B521,tab_MinKomp[[Stanowisko / Position ]:[Stanowisko / Position ]],0)))</f>
        <v>n/a</v>
      </c>
      <c r="FA522" s="194" t="str">
        <f>IF(INDEX(tab_MinKomp[Usuwanie awarii],MATCH($B521,tab_MinKomp[[Stanowisko / Position ]:[Stanowisko / Position ]],0))="n/a","n/a",FA521-INDEX(tab_MinKomp[Usuwanie awarii],MATCH($B521,tab_MinKomp[[Stanowisko / Position ]:[Stanowisko / Position ]],0)))</f>
        <v>n/a</v>
      </c>
      <c r="FB522" s="194" t="str">
        <f>IF(INDEX(tab_MinKomp[Obsługa robotów],MATCH($B521,tab_MinKomp[[Stanowisko / Position ]:[Stanowisko / Position ]],0))="n/a","n/a",FB521-INDEX(tab_MinKomp[Obsługa robotów],MATCH($B521,tab_MinKomp[[Stanowisko / Position ]:[Stanowisko / Position ]],0)))</f>
        <v>n/a</v>
      </c>
      <c r="FC522" s="194" t="str">
        <f>IF(INDEX(tab_MinKomp[Obsługa sterowania maszyny],MATCH($B521,tab_MinKomp[[Stanowisko / Position ]:[Stanowisko / Position ]],0))="n/a","n/a",FC521-INDEX(tab_MinKomp[Obsługa sterowania maszyny],MATCH($B521,tab_MinKomp[[Stanowisko / Position ]:[Stanowisko / Position ]],0)))</f>
        <v>n/a</v>
      </c>
      <c r="FD522" s="194" t="str">
        <f>IF(INDEX(tab_MinKomp[Usuwanie przyczyn żródłowych],MATCH($B521,tab_MinKomp[[Stanowisko / Position ]:[Stanowisko / Position ]],0))="n/a","n/a",FD521-INDEX(tab_MinKomp[Usuwanie przyczyn żródłowych],MATCH($B521,tab_MinKomp[[Stanowisko / Position ]:[Stanowisko / Position ]],0)))</f>
        <v>n/a</v>
      </c>
      <c r="FE522" s="194" t="str">
        <f>IF(INDEX(tab_MinKomp[Cmms stosowanie],MATCH($B521,tab_MinKomp[[Stanowisko / Position ]:[Stanowisko / Position ]],0))="n/a","n/a",FE521-INDEX(tab_MinKomp[Cmms stosowanie],MATCH($B521,tab_MinKomp[[Stanowisko / Position ]:[Stanowisko / Position ]],0)))</f>
        <v>n/a</v>
      </c>
      <c r="FF522" s="190" t="str">
        <f>IF(INDEX(tab_MinKomp[Testy czystości / Reinheitstests],MATCH($B521,tab_MinKomp[[Stanowisko / Position ]:[Stanowisko / Position ]],0))="n/a","n/a",FF521-INDEX(tab_MinKomp[Testy czystości / Reinheitstests],MATCH($B521,tab_MinKomp[[Stanowisko / Position ]:[Stanowisko / Position ]],0)))</f>
        <v>n/a</v>
      </c>
      <c r="FG522" s="194" t="str">
        <f>IF(INDEX(tab_MinKomp[Czyszczenie form plastikowych],MATCH($B521,tab_MinKomp[[Stanowisko / Position ]:[Stanowisko / Position ]],0))="n/a","n/a",FG521-INDEX(tab_MinKomp[Czyszczenie form plastikowych],MATCH($B521,tab_MinKomp[[Stanowisko / Position ]:[Stanowisko / Position ]],0)))</f>
        <v>n/a</v>
      </c>
      <c r="FH522" s="194" t="str">
        <f>IF(INDEX(tab_MinKomp[Wymiana form plastik],MATCH($B521,tab_MinKomp[[Stanowisko / Position ]:[Stanowisko / Position ]],0))="n/a","n/a",FH521-INDEX(tab_MinKomp[Wymiana form plastik],MATCH($B521,tab_MinKomp[[Stanowisko / Position ]:[Stanowisko / Position ]],0)))</f>
        <v>n/a</v>
      </c>
      <c r="FI522" s="194" t="str">
        <f>IF(INDEX(tab_MinKomp[Wymiana form guma],MATCH($B521,tab_MinKomp[[Stanowisko / Position ]:[Stanowisko / Position ]],0))="n/a","n/a",FI521-INDEX(tab_MinKomp[Wymiana form guma],MATCH($B521,tab_MinKomp[[Stanowisko / Position ]:[Stanowisko / Position ]],0)))</f>
        <v>n/a</v>
      </c>
      <c r="FJ522" s="194" t="str">
        <f>IF(INDEX(tab_MinKomp[Konserwacja KK],MATCH($B521,tab_MinKomp[[Stanowisko / Position ]:[Stanowisko / Position ]],0))="n/a","n/a",FJ521-INDEX(tab_MinKomp[Konserwacja KK],MATCH($B521,tab_MinKomp[[Stanowisko / Position ]:[Stanowisko / Position ]],0)))</f>
        <v>n/a</v>
      </c>
      <c r="FK522" s="194" t="str">
        <f>IF(INDEX(tab_MinKomp[Konserwacja form guma],MATCH($B521,tab_MinKomp[[Stanowisko / Position ]:[Stanowisko / Position ]],0))="n/a","n/a",FK521-INDEX(tab_MinKomp[Konserwacja form guma],MATCH($B521,tab_MinKomp[[Stanowisko / Position ]:[Stanowisko / Position ]],0)))</f>
        <v>n/a</v>
      </c>
      <c r="FL522" s="194" t="str">
        <f>IF(INDEX(tab_MinKomp[Konserwacja form plastiki],MATCH($B521,tab_MinKomp[[Stanowisko / Position ]:[Stanowisko / Position ]],0))="n/a","n/a",FL521-INDEX(tab_MinKomp[Konserwacja form plastiki],MATCH($B521,tab_MinKomp[[Stanowisko / Position ]:[Stanowisko / Position ]],0)))</f>
        <v>n/a</v>
      </c>
      <c r="FM522" s="194" t="str">
        <f>IF(INDEX(tab_MinKomp[Konserwacja Gorącego Kanału],MATCH($B521,tab_MinKomp[[Stanowisko / Position ]:[Stanowisko / Position ]],0))="n/a","n/a",FM521-INDEX(tab_MinKomp[Konserwacja Gorącego Kanału],MATCH($B521,tab_MinKomp[[Stanowisko / Position ]:[Stanowisko / Position ]],0)))</f>
        <v>n/a</v>
      </c>
      <c r="FN522" s="196" t="s">
        <v>248</v>
      </c>
      <c r="FO522" s="196" t="s">
        <v>248</v>
      </c>
      <c r="FP522" s="196" t="s">
        <v>248</v>
      </c>
      <c r="FQ522" s="196" t="str">
        <f>IF(INDEX(tab_MinKomp[Język angielski / Englisch],MATCH($B521,tab_MinKomp[[Stanowisko / Position ]:[Stanowisko / Position ]],0))="n/a","n/a",FQ521-INDEX(tab_MinKomp[Język angielski / Englisch],MATCH($B521,tab_MinKomp[[Stanowisko / Position ]:[Stanowisko / Position ]],0)))</f>
        <v>n/a</v>
      </c>
      <c r="FR522" s="196" t="str">
        <f>IF(INDEX(tab_MinKomp[Język niemiecki / Deutsch],MATCH($B521,tab_MinKomp[[Stanowisko / Position ]:[Stanowisko / Position ]],0))="n/a","n/a",FR521-INDEX(tab_MinKomp[Język niemiecki / Deutsch],MATCH($B521,tab_MinKomp[[Stanowisko / Position ]:[Stanowisko / Position ]],0)))</f>
        <v>n/a</v>
      </c>
      <c r="FS522" s="194">
        <v>0</v>
      </c>
      <c r="FT522" s="194">
        <v>0</v>
      </c>
      <c r="FU522" s="194">
        <f>IF(INDEX(tab_MinKomp[optymalizacja procesów / Prozessoptymalisierung],MATCH($B521,tab_MinKomp[[Stanowisko / Position ]:[Stanowisko / Position ]],0))="n/a","n/a",FU521-INDEX(tab_MinKomp[optymalizacja procesów / Prozessoptymalisierung],MATCH($B521,tab_MinKomp[[Stanowisko / Position ]:[Stanowisko / Position ]],0)))</f>
        <v>0</v>
      </c>
      <c r="FV522" s="194">
        <f>IF(INDEX(tab_MinKomp[Umiejętności szkoleniowe / Trainingsfähigkeiten],MATCH($B521,tab_MinKomp[[Stanowisko / Position ]:[Stanowisko / Position ]],0))="n/a","n/a",FV521-INDEX(tab_MinKomp[Umiejętności szkoleniowe / Trainingsfähigkeiten],MATCH($B521,tab_MinKomp[[Stanowisko / Position ]:[Stanowisko / Position ]],0)))</f>
        <v>0</v>
      </c>
      <c r="FW522" s="194">
        <f>IF(INDEX(tab_MinKomp[Analityczne myślenie, podejście / Analitysches Denken, Einstellung],MATCH($B521,tab_MinKomp[[Stanowisko / Position ]:[Stanowisko / Position ]],0))="n/a","n/a",FW521-INDEX(tab_MinKomp[Analityczne myślenie, podejście / Analitysches Denken, Einstellung],MATCH($B521,tab_MinKomp[[Stanowisko / Position ]:[Stanowisko / Position ]],0)))</f>
        <v>0</v>
      </c>
      <c r="FX522" s="194">
        <f>IF(INDEX(tab_MinKomp[Dokładność, precyzja w dzialaniu / Genauigkeit, Präzision in die Arbeit],MATCH($B521,tab_MinKomp[[Stanowisko / Position ]:[Stanowisko / Position ]],0))="n/a","n/a",FX521-INDEX(tab_MinKomp[Dokładność, precyzja w dzialaniu / Genauigkeit, Präzision in die Arbeit],MATCH($B521,tab_MinKomp[[Stanowisko / Position ]:[Stanowisko / Position ]],0)))</f>
        <v>0</v>
      </c>
      <c r="FY522" s="194">
        <f>IF(INDEX(tab_MinKomp[Dyspozycyjność / Verfügbarkeit],MATCH($B521,tab_MinKomp[[Stanowisko / Position ]:[Stanowisko / Position ]],0))="n/a","n/a",FY521-INDEX(tab_MinKomp[Dyspozycyjność / Verfügbarkeit],MATCH($B521,tab_MinKomp[[Stanowisko / Position ]:[Stanowisko / Position ]],0)))</f>
        <v>-1</v>
      </c>
      <c r="FZ522" s="194">
        <f>IF(INDEX(tab_MinKomp[Zaangażowanie / 
Engagement],MATCH($B521,tab_MinKomp[[Stanowisko / Position ]:[Stanowisko / Position ]],0))="n/a","n/a",FZ521-INDEX(tab_MinKomp[Zaangażowanie / 
Engagement],MATCH($B521,tab_MinKomp[[Stanowisko / Position ]:[Stanowisko / Position ]],0)))</f>
        <v>0</v>
      </c>
      <c r="GA522" s="194" t="str">
        <f>IF(INDEX(tab_MinKomp[Konserwacja form guma],MATCH($B521,tab_MinKomp[[Stanowisko / Position ]:[Stanowisko / Position ]],0))="n/a","n/a",GA521-INDEX(tab_MinKomp[Konserwacja form guma],MATCH($B521,tab_MinKomp[[Stanowisko / Position ]:[Stanowisko / Position ]],0)))</f>
        <v>n/a</v>
      </c>
      <c r="GB522" s="194" t="str">
        <f>IF(INDEX(tab_MinKomp[Konserwacja form plastiki],MATCH($B521,tab_MinKomp[[Stanowisko / Position ]:[Stanowisko / Position ]],0))="n/a","n/a",GB521-INDEX(tab_MinKomp[Konserwacja form plastiki],MATCH($B521,tab_MinKomp[[Stanowisko / Position ]:[Stanowisko / Position ]],0)))</f>
        <v>n/a</v>
      </c>
      <c r="GC522" s="194">
        <f>IF(INDEX(tab_MinKomp[Elastyczność w działaniu],MATCH($B521,tab_MinKomp[[Stanowisko / Position ]:[Stanowisko / Position ]],0))="n/a","n/a",GC521-INDEX(tab_MinKomp[Elastyczność w działaniu],MATCH($B521,tab_MinKomp[[Stanowisko / Position ]:[Stanowisko / Position ]],0)))</f>
        <v>0</v>
      </c>
      <c r="GD522" s="194">
        <f>IF(INDEX(tab_MinKomp[Komunikatywność],MATCH($B521,tab_MinKomp[[Stanowisko / Position ]:[Stanowisko / Position ]],0))="n/a","n/a",GD521-INDEX(tab_MinKomp[Komunikatywność],MATCH($B521,tab_MinKomp[[Stanowisko / Position ]:[Stanowisko / Position ]],0)))</f>
        <v>1</v>
      </c>
      <c r="GE522" s="193" t="str">
        <f>IF(INDEX(tab_MinKomp[Motywowanie i budowanie zaangażowania zespołu],MATCH($B521,tab_MinKomp[[Stanowisko / Position ]:[Stanowisko / Position ]],0))="n/a","n/a",GE521-INDEX(tab_MinKomp[Motywowanie i budowanie zaangażowania zespołu],MATCH($B521,tab_MinKomp[[Stanowisko / Position ]:[Stanowisko / Position ]],0)))</f>
        <v>n/a</v>
      </c>
      <c r="GF522" s="186" t="s">
        <v>248</v>
      </c>
      <c r="GG522" s="186" t="s">
        <v>248</v>
      </c>
      <c r="GH522" s="186" t="s">
        <v>248</v>
      </c>
      <c r="GI522" s="186" t="s">
        <v>248</v>
      </c>
      <c r="GJ522" s="186" t="s">
        <v>248</v>
      </c>
      <c r="GK522" s="186" t="s">
        <v>248</v>
      </c>
      <c r="GL522" s="186" t="s">
        <v>248</v>
      </c>
      <c r="GM522" s="186" t="s">
        <v>248</v>
      </c>
      <c r="GN522" s="186" t="s">
        <v>248</v>
      </c>
      <c r="GO522" s="186" t="s">
        <v>248</v>
      </c>
      <c r="GP522" s="186" t="s">
        <v>248</v>
      </c>
      <c r="GQ522" s="186" t="s">
        <v>248</v>
      </c>
      <c r="GR522" s="186" t="s">
        <v>248</v>
      </c>
      <c r="GS522" s="186" t="s">
        <v>248</v>
      </c>
      <c r="GT522" s="186" t="s">
        <v>248</v>
      </c>
      <c r="GU522" s="186" t="s">
        <v>248</v>
      </c>
      <c r="GV522" s="186" t="s">
        <v>248</v>
      </c>
      <c r="GW522" s="186" t="s">
        <v>248</v>
      </c>
      <c r="GX522" s="186" t="s">
        <v>248</v>
      </c>
      <c r="GY522" s="186" t="s">
        <v>248</v>
      </c>
      <c r="GZ522" s="261" t="s">
        <v>248</v>
      </c>
      <c r="HA522" s="261" t="s">
        <v>248</v>
      </c>
      <c r="HB522" s="191">
        <f>SUM(G522:GE522)/(HB521-(SUM(G522:GE522)))</f>
        <v>1.9607843137254902E-2</v>
      </c>
    </row>
    <row r="523" spans="1:210" ht="24.9" customHeight="1" x14ac:dyDescent="0.3">
      <c r="A523" s="105" t="s">
        <v>314</v>
      </c>
      <c r="B523" s="105" t="s">
        <v>315</v>
      </c>
      <c r="C523" s="105" t="s">
        <v>448</v>
      </c>
      <c r="D523" s="105">
        <v>1436</v>
      </c>
      <c r="E523" s="394" t="s">
        <v>646</v>
      </c>
      <c r="F523" s="185" t="s">
        <v>374</v>
      </c>
      <c r="G523" s="186">
        <v>2</v>
      </c>
      <c r="H523" s="186">
        <v>1</v>
      </c>
      <c r="I523" s="186">
        <v>2</v>
      </c>
      <c r="J523" s="186">
        <v>1</v>
      </c>
      <c r="K523" s="186">
        <v>1</v>
      </c>
      <c r="L523" s="186" t="s">
        <v>248</v>
      </c>
      <c r="M523" s="186" t="s">
        <v>248</v>
      </c>
      <c r="N523" s="186" t="s">
        <v>248</v>
      </c>
      <c r="O523" s="186">
        <v>1</v>
      </c>
      <c r="P523" s="186">
        <v>1</v>
      </c>
      <c r="Q523" s="186" t="s">
        <v>248</v>
      </c>
      <c r="R523" s="186" t="s">
        <v>248</v>
      </c>
      <c r="S523" s="186" t="s">
        <v>248</v>
      </c>
      <c r="T523" s="186" t="s">
        <v>248</v>
      </c>
      <c r="U523" s="186" t="s">
        <v>248</v>
      </c>
      <c r="V523" s="186" t="s">
        <v>248</v>
      </c>
      <c r="W523" s="186" t="s">
        <v>248</v>
      </c>
      <c r="X523" s="186" t="s">
        <v>248</v>
      </c>
      <c r="Y523" s="186" t="s">
        <v>248</v>
      </c>
      <c r="Z523" s="186" t="s">
        <v>248</v>
      </c>
      <c r="AA523" s="186" t="s">
        <v>248</v>
      </c>
      <c r="AB523" s="186" t="s">
        <v>248</v>
      </c>
      <c r="AC523" s="186" t="s">
        <v>248</v>
      </c>
      <c r="AD523" s="186" t="s">
        <v>248</v>
      </c>
      <c r="AE523" s="186" t="s">
        <v>248</v>
      </c>
      <c r="AF523" s="186" t="s">
        <v>248</v>
      </c>
      <c r="AG523" s="186" t="s">
        <v>248</v>
      </c>
      <c r="AH523" s="186" t="s">
        <v>248</v>
      </c>
      <c r="AI523" s="186" t="s">
        <v>248</v>
      </c>
      <c r="AJ523" s="186" t="s">
        <v>248</v>
      </c>
      <c r="AK523" s="186" t="s">
        <v>248</v>
      </c>
      <c r="AL523" s="186">
        <v>1</v>
      </c>
      <c r="AM523" s="186" t="s">
        <v>248</v>
      </c>
      <c r="AN523" s="186" t="s">
        <v>248</v>
      </c>
      <c r="AO523" s="186">
        <v>1</v>
      </c>
      <c r="AP523" s="186" t="s">
        <v>248</v>
      </c>
      <c r="AQ523" s="186">
        <v>1</v>
      </c>
      <c r="AR523" s="186" t="s">
        <v>248</v>
      </c>
      <c r="AS523" s="186" t="s">
        <v>248</v>
      </c>
      <c r="AT523" s="186" t="s">
        <v>248</v>
      </c>
      <c r="AU523" s="186" t="s">
        <v>248</v>
      </c>
      <c r="AV523" s="186">
        <v>2</v>
      </c>
      <c r="AW523" s="186">
        <v>1</v>
      </c>
      <c r="AX523" s="186" t="s">
        <v>248</v>
      </c>
      <c r="AY523" s="186" t="s">
        <v>248</v>
      </c>
      <c r="AZ523" s="186" t="s">
        <v>248</v>
      </c>
      <c r="BA523" s="186" t="s">
        <v>248</v>
      </c>
      <c r="BB523" s="186" t="s">
        <v>248</v>
      </c>
      <c r="BC523" s="186" t="s">
        <v>248</v>
      </c>
      <c r="BD523" s="186" t="s">
        <v>248</v>
      </c>
      <c r="BE523" s="186" t="s">
        <v>248</v>
      </c>
      <c r="BF523" s="186" t="s">
        <v>248</v>
      </c>
      <c r="BG523" s="186" t="s">
        <v>248</v>
      </c>
      <c r="BH523" s="186" t="s">
        <v>248</v>
      </c>
      <c r="BI523" s="186" t="s">
        <v>248</v>
      </c>
      <c r="BJ523" s="186" t="s">
        <v>248</v>
      </c>
      <c r="BK523" s="186" t="s">
        <v>248</v>
      </c>
      <c r="BL523" s="186" t="s">
        <v>248</v>
      </c>
      <c r="BM523" s="186" t="s">
        <v>248</v>
      </c>
      <c r="BN523" s="186" t="s">
        <v>248</v>
      </c>
      <c r="BO523" s="186">
        <v>1</v>
      </c>
      <c r="BP523" s="186" t="s">
        <v>248</v>
      </c>
      <c r="BQ523" s="186" t="s">
        <v>248</v>
      </c>
      <c r="BR523" s="186" t="s">
        <v>248</v>
      </c>
      <c r="BS523" s="186">
        <v>1</v>
      </c>
      <c r="BT523" s="186" t="s">
        <v>248</v>
      </c>
      <c r="BU523" s="186">
        <v>1</v>
      </c>
      <c r="BV523" s="186">
        <v>1</v>
      </c>
      <c r="BW523" s="186">
        <v>1</v>
      </c>
      <c r="BX523" s="186">
        <v>1</v>
      </c>
      <c r="BY523" s="186" t="s">
        <v>248</v>
      </c>
      <c r="BZ523" s="186">
        <v>1</v>
      </c>
      <c r="CA523" s="186">
        <v>1</v>
      </c>
      <c r="CB523" s="186">
        <v>1</v>
      </c>
      <c r="CC523" s="186" t="s">
        <v>248</v>
      </c>
      <c r="CD523" s="186">
        <v>2</v>
      </c>
      <c r="CE523" s="186"/>
      <c r="CF523" s="186">
        <v>2</v>
      </c>
      <c r="CG523" s="186">
        <v>1</v>
      </c>
      <c r="CH523" s="186" t="s">
        <v>248</v>
      </c>
      <c r="CI523" s="186" t="s">
        <v>248</v>
      </c>
      <c r="CJ523" s="186" t="s">
        <v>248</v>
      </c>
      <c r="CK523" s="186" t="s">
        <v>248</v>
      </c>
      <c r="CL523" s="186" t="s">
        <v>248</v>
      </c>
      <c r="CM523" s="186" t="s">
        <v>248</v>
      </c>
      <c r="CN523" s="186" t="s">
        <v>248</v>
      </c>
      <c r="CO523" s="186" t="s">
        <v>248</v>
      </c>
      <c r="CP523" s="186" t="s">
        <v>248</v>
      </c>
      <c r="CQ523" s="186" t="s">
        <v>248</v>
      </c>
      <c r="CR523" s="186" t="s">
        <v>248</v>
      </c>
      <c r="CS523" s="186" t="s">
        <v>248</v>
      </c>
      <c r="CT523" s="186" t="s">
        <v>248</v>
      </c>
      <c r="CU523" s="186" t="s">
        <v>248</v>
      </c>
      <c r="CV523" s="186" t="s">
        <v>248</v>
      </c>
      <c r="CW523" s="186">
        <v>2</v>
      </c>
      <c r="CX523" s="186" t="s">
        <v>248</v>
      </c>
      <c r="CY523" s="186" t="s">
        <v>248</v>
      </c>
      <c r="CZ523" s="186" t="s">
        <v>248</v>
      </c>
      <c r="DA523" s="186" t="s">
        <v>248</v>
      </c>
      <c r="DB523" s="186" t="s">
        <v>248</v>
      </c>
      <c r="DC523" s="186" t="s">
        <v>248</v>
      </c>
      <c r="DD523" s="186" t="s">
        <v>248</v>
      </c>
      <c r="DE523" s="186" t="s">
        <v>248</v>
      </c>
      <c r="DF523" s="186">
        <v>1</v>
      </c>
      <c r="DG523" s="186" t="s">
        <v>248</v>
      </c>
      <c r="DH523" s="186" t="s">
        <v>248</v>
      </c>
      <c r="DI523" s="186" t="s">
        <v>248</v>
      </c>
      <c r="DJ523" s="186" t="s">
        <v>248</v>
      </c>
      <c r="DK523" s="186" t="s">
        <v>248</v>
      </c>
      <c r="DL523" s="186" t="s">
        <v>248</v>
      </c>
      <c r="DM523" s="186" t="s">
        <v>248</v>
      </c>
      <c r="DN523" s="186" t="s">
        <v>248</v>
      </c>
      <c r="DO523" s="186" t="s">
        <v>248</v>
      </c>
      <c r="DP523" s="186" t="s">
        <v>248</v>
      </c>
      <c r="DQ523" s="186" t="s">
        <v>248</v>
      </c>
      <c r="DR523" s="186" t="s">
        <v>248</v>
      </c>
      <c r="DS523" s="186" t="s">
        <v>248</v>
      </c>
      <c r="DT523" s="186" t="s">
        <v>248</v>
      </c>
      <c r="DU523" s="186" t="s">
        <v>248</v>
      </c>
      <c r="DV523" s="186" t="s">
        <v>248</v>
      </c>
      <c r="DW523" s="186" t="s">
        <v>248</v>
      </c>
      <c r="DX523" s="186" t="s">
        <v>248</v>
      </c>
      <c r="DY523" s="186" t="s">
        <v>248</v>
      </c>
      <c r="DZ523" s="186" t="s">
        <v>248</v>
      </c>
      <c r="EA523" s="186" t="s">
        <v>248</v>
      </c>
      <c r="EB523" s="186" t="s">
        <v>248</v>
      </c>
      <c r="EC523" s="186" t="s">
        <v>248</v>
      </c>
      <c r="ED523" s="186" t="s">
        <v>248</v>
      </c>
      <c r="EE523" s="186" t="s">
        <v>248</v>
      </c>
      <c r="EF523" s="186" t="s">
        <v>248</v>
      </c>
      <c r="EG523" s="186" t="s">
        <v>248</v>
      </c>
      <c r="EH523" s="186" t="s">
        <v>248</v>
      </c>
      <c r="EI523" s="186" t="s">
        <v>248</v>
      </c>
      <c r="EJ523" s="186" t="s">
        <v>248</v>
      </c>
      <c r="EK523" s="186" t="s">
        <v>248</v>
      </c>
      <c r="EL523" s="184" t="s">
        <v>248</v>
      </c>
      <c r="EM523" s="184" t="s">
        <v>248</v>
      </c>
      <c r="EN523" s="184" t="s">
        <v>248</v>
      </c>
      <c r="EO523" s="186" t="s">
        <v>248</v>
      </c>
      <c r="EP523" s="186" t="s">
        <v>248</v>
      </c>
      <c r="EQ523" s="186" t="s">
        <v>248</v>
      </c>
      <c r="ER523" s="186" t="s">
        <v>248</v>
      </c>
      <c r="ES523" s="186" t="s">
        <v>248</v>
      </c>
      <c r="ET523" s="186" t="s">
        <v>248</v>
      </c>
      <c r="EU523" s="186" t="s">
        <v>248</v>
      </c>
      <c r="EV523" s="186" t="s">
        <v>248</v>
      </c>
      <c r="EW523" s="186" t="s">
        <v>248</v>
      </c>
      <c r="EX523" s="186" t="s">
        <v>248</v>
      </c>
      <c r="EY523" s="186" t="s">
        <v>248</v>
      </c>
      <c r="EZ523" s="186" t="s">
        <v>248</v>
      </c>
      <c r="FA523" s="186" t="s">
        <v>248</v>
      </c>
      <c r="FB523" s="186" t="s">
        <v>248</v>
      </c>
      <c r="FC523" s="186" t="s">
        <v>248</v>
      </c>
      <c r="FD523" s="186" t="s">
        <v>248</v>
      </c>
      <c r="FE523" s="186" t="s">
        <v>248</v>
      </c>
      <c r="FF523" s="186" t="s">
        <v>248</v>
      </c>
      <c r="FG523" s="186" t="s">
        <v>248</v>
      </c>
      <c r="FH523" s="186" t="s">
        <v>248</v>
      </c>
      <c r="FI523" s="186" t="s">
        <v>248</v>
      </c>
      <c r="FJ523" s="186" t="s">
        <v>248</v>
      </c>
      <c r="FK523" s="186" t="s">
        <v>248</v>
      </c>
      <c r="FL523" s="186" t="s">
        <v>248</v>
      </c>
      <c r="FM523" s="186" t="s">
        <v>248</v>
      </c>
      <c r="FN523" s="187" t="s">
        <v>248</v>
      </c>
      <c r="FO523" s="187" t="s">
        <v>248</v>
      </c>
      <c r="FP523" s="187" t="s">
        <v>248</v>
      </c>
      <c r="FQ523" s="187" t="s">
        <v>248</v>
      </c>
      <c r="FR523" s="187" t="s">
        <v>248</v>
      </c>
      <c r="FS523" s="186">
        <v>2</v>
      </c>
      <c r="FT523" s="186">
        <v>2</v>
      </c>
      <c r="FU523" s="186">
        <v>1</v>
      </c>
      <c r="FV523" s="186">
        <v>1</v>
      </c>
      <c r="FW523" s="186">
        <v>1</v>
      </c>
      <c r="FX523" s="186">
        <v>2</v>
      </c>
      <c r="FY523" s="186">
        <v>2</v>
      </c>
      <c r="FZ523" s="186">
        <v>2</v>
      </c>
      <c r="GA523" s="186" t="s">
        <v>248</v>
      </c>
      <c r="GB523" s="186" t="s">
        <v>248</v>
      </c>
      <c r="GC523" s="186">
        <v>2</v>
      </c>
      <c r="GD523" s="186">
        <v>1</v>
      </c>
      <c r="GE523" s="186" t="s">
        <v>248</v>
      </c>
      <c r="GF523" s="186" t="s">
        <v>248</v>
      </c>
      <c r="GG523" s="186" t="s">
        <v>248</v>
      </c>
      <c r="GH523" s="186" t="s">
        <v>248</v>
      </c>
      <c r="GI523" s="186" t="s">
        <v>248</v>
      </c>
      <c r="GJ523" s="186" t="s">
        <v>248</v>
      </c>
      <c r="GK523" s="186" t="s">
        <v>248</v>
      </c>
      <c r="GL523" s="186" t="s">
        <v>248</v>
      </c>
      <c r="GM523" s="186" t="s">
        <v>248</v>
      </c>
      <c r="GN523" s="186" t="s">
        <v>248</v>
      </c>
      <c r="GO523" s="186" t="s">
        <v>248</v>
      </c>
      <c r="GP523" s="186" t="s">
        <v>248</v>
      </c>
      <c r="GQ523" s="186" t="s">
        <v>248</v>
      </c>
      <c r="GR523" s="186" t="s">
        <v>248</v>
      </c>
      <c r="GS523" s="186" t="s">
        <v>248</v>
      </c>
      <c r="GT523" s="186" t="s">
        <v>248</v>
      </c>
      <c r="GU523" s="186" t="s">
        <v>248</v>
      </c>
      <c r="GV523" s="186" t="s">
        <v>248</v>
      </c>
      <c r="GW523" s="186" t="s">
        <v>248</v>
      </c>
      <c r="GX523" s="186" t="s">
        <v>248</v>
      </c>
      <c r="GY523" s="186" t="s">
        <v>248</v>
      </c>
      <c r="GZ523" s="261" t="s">
        <v>248</v>
      </c>
      <c r="HA523" s="261" t="s">
        <v>248</v>
      </c>
      <c r="HB523" s="188">
        <f>SUM(G523:GE523)</f>
        <v>48</v>
      </c>
    </row>
    <row r="524" spans="1:210" ht="24.9" customHeight="1" thickBot="1" x14ac:dyDescent="0.35">
      <c r="A524" s="108" t="str">
        <f>A523</f>
        <v>Prod.-Q-1</v>
      </c>
      <c r="B524" s="108" t="str">
        <f>B523</f>
        <v>Pracownik Produkcji</v>
      </c>
      <c r="C524" s="108" t="str">
        <f>C523</f>
        <v>PK</v>
      </c>
      <c r="D524" s="108">
        <f>D523</f>
        <v>1436</v>
      </c>
      <c r="E524" s="395"/>
      <c r="F524" s="189" t="s">
        <v>375</v>
      </c>
      <c r="G524" s="192">
        <f>IF(INDEX(tab_MinKomp[Przepisy BHP / BHP Vorschriften],MATCH($B523,tab_MinKomp[[Stanowisko / Position ]:[Stanowisko / Position ]],0))="n/a","n/a",G523-INDEX(tab_MinKomp[Przepisy BHP / BHP Vorschriften],MATCH($B523,tab_MinKomp[[Stanowisko / Position ]:[Stanowisko / Position ]],0)))</f>
        <v>0</v>
      </c>
      <c r="H524" s="193">
        <f>IF(INDEX(tab_MinKomp[Przepisy PPOŻ / Brandschutzbestimmungen],MATCH($B523,tab_MinKomp[[Stanowisko / Position ]:[Stanowisko / Position ]],0))="n/a","n/a",H523-INDEX(tab_MinKomp[Przepisy PPOŻ / Brandschutzbestimmungen],MATCH($B523,tab_MinKomp[[Stanowisko / Position ]:[Stanowisko / Position ]],0)))</f>
        <v>0</v>
      </c>
      <c r="I524" s="193">
        <f>IF(INDEX(tab_MinKomp[Ryzyko zawodowe na stanowiskach pracyv/ Berufliche Risiken an Arbeitsstellen],MATCH($B523,tab_MinKomp[[Stanowisko / Position ]:[Stanowisko / Position ]],0))="n/a","n/a",I523-INDEX(tab_MinKomp[Ryzyko zawodowe na stanowiskach pracyv/ Berufliche Risiken an Arbeitsstellen],MATCH($B523,tab_MinKomp[[Stanowisko / Position ]:[Stanowisko / Position ]],0)))</f>
        <v>0</v>
      </c>
      <c r="J524" s="193">
        <f>IF(INDEX(tab_MinKomp[Gospodarka substancjami niebezpiecznymi / Gefahrstoffmanagement],MATCH($B523,tab_MinKomp[[Stanowisko / Position ]:[Stanowisko / Position ]],0))="n/a","n/a",J523-INDEX(tab_MinKomp[Gospodarka substancjami niebezpiecznymi / Gefahrstoffmanagement],MATCH($B523,tab_MinKomp[[Stanowisko / Position ]:[Stanowisko / Position ]],0)))</f>
        <v>0</v>
      </c>
      <c r="K524" s="193">
        <f>IF(INDEX(tab_MinKomp[Gospodarka odpadami / Abfallwirtschaft],MATCH($B523,tab_MinKomp[[Stanowisko / Position ]:[Stanowisko / Position ]],0))="n/a","n/a",K523-INDEX(tab_MinKomp[Gospodarka odpadami / Abfallwirtschaft],MATCH($B523,tab_MinKomp[[Stanowisko / Position ]:[Stanowisko / Position ]],0)))</f>
        <v>0</v>
      </c>
      <c r="L524" s="194" t="str">
        <f>IF(INDEX(tab_MinKomp[Przepisy kodeksu pracy / Bestimmungen des Arbeitsgesetzes],MATCH($B523,tab_MinKomp[[Stanowisko / Position ]:[Stanowisko / Position ]],0))="n/a","n/a",L523-INDEX(tab_MinKomp[Przepisy kodeksu pracy / Bestimmungen des Arbeitsgesetzes],MATCH($B523,tab_MinKomp[[Stanowisko / Position ]:[Stanowisko / Position ]],0)))</f>
        <v>n/a</v>
      </c>
      <c r="M524" s="195" t="str">
        <f>IF(INDEX(tab_MinKomp[Przepisy o ub.społ. ZUS  / Sozialversicherungsvorschriften],MATCH($B523,tab_MinKomp[[Stanowisko / Position ]:[Stanowisko / Position ]],0))="n/a","n/a",M523-INDEX(tab_MinKomp[Przepisy o ub.społ. ZUS  / Sozialversicherungsvorschriften],MATCH($B523,tab_MinKomp[[Stanowisko / Position ]:[Stanowisko / Position ]],0)))</f>
        <v>n/a</v>
      </c>
      <c r="N524" s="194" t="str">
        <f>IF(INDEX(tab_MinKomp[PRZEPISY O PDOF /persönlich Einkommensteuergesetz ],MATCH($B523,tab_MinKomp[[Stanowisko / Position ]:[Stanowisko / Position ]],0))="n/a","n/a",N523-INDEX(tab_MinKomp[PRZEPISY O PDOF /persönlich Einkommensteuergesetz ],MATCH($B523,tab_MinKomp[[Stanowisko / Position ]:[Stanowisko / Position ]],0)))</f>
        <v>n/a</v>
      </c>
      <c r="O524" s="194">
        <f>IF(INDEX(tab_MinKomp[Regulamin pracy / Arbeitsordnung],MATCH($B523,tab_MinKomp[[Stanowisko / Position ]:[Stanowisko / Position ]],0))="n/a","n/a",O523-INDEX(tab_MinKomp[Regulamin pracy / Arbeitsordnung],MATCH($B523,tab_MinKomp[[Stanowisko / Position ]:[Stanowisko / Position ]],0)))</f>
        <v>0</v>
      </c>
      <c r="P524" s="194">
        <f>IF(INDEX(tab_MinKomp[Regulamin wynagradzania / Vergütungsordnung],MATCH($B523,tab_MinKomp[[Stanowisko / Position ]:[Stanowisko / Position ]],0))="n/a","n/a",P523-INDEX(tab_MinKomp[Regulamin wynagradzania / Vergütungsordnung],MATCH($B523,tab_MinKomp[[Stanowisko / Position ]:[Stanowisko / Position ]],0)))</f>
        <v>0</v>
      </c>
      <c r="Q524" s="194" t="str">
        <f>IF(INDEX(tab_MinKomp[System R2PŁATNIK PRO: Płace / Lohnabrechnung],MATCH($B523,tab_MinKomp[[Stanowisko / Position ]:[Stanowisko / Position ]],0))="n/a","n/a",Q523-INDEX(tab_MinKomp[System R2PŁATNIK PRO: Płace / Lohnabrechnung],MATCH($B523,tab_MinKomp[[Stanowisko / Position ]:[Stanowisko / Position ]],0)))</f>
        <v>n/a</v>
      </c>
      <c r="R524" s="194" t="str">
        <f>IF(INDEX(tab_MinKomp[SystemR2PŁATNIK PRO: KADRY / Personaldaten],MATCH($B523,tab_MinKomp[[Stanowisko / Position ]:[Stanowisko / Position ]],0))="n/a","n/a",R523-INDEX(tab_MinKomp[SystemR2PŁATNIK PRO: KADRY / Personaldaten],MATCH($B523,tab_MinKomp[[Stanowisko / Position ]:[Stanowisko / Position ]],0)))</f>
        <v>n/a</v>
      </c>
      <c r="S524" s="194" t="str">
        <f>IF(INDEX(tab_MinKomp[SYSTEM R2PŁATNIK PRO: zarządzanie pracownikami / Arbeitsverwaltung],MATCH($B523,tab_MinKomp[[Stanowisko / Position ]:[Stanowisko / Position ]],0))="n/a","n/a",S523-INDEX(tab_MinKomp[SYSTEM R2PŁATNIK PRO: zarządzanie pracownikami / Arbeitsverwaltung],MATCH($B523,tab_MinKomp[[Stanowisko / Position ]:[Stanowisko / Position ]],0)))</f>
        <v>n/a</v>
      </c>
      <c r="T524" s="194" t="str">
        <f>IF(INDEX(tab_MinKomp[Doradztwo, wsparcie personalne / Personalberatung und Unterstützung],MATCH($B523,tab_MinKomp[[Stanowisko / Position ]:[Stanowisko / Position ]],0))="n/a","n/a",T523-INDEX(tab_MinKomp[Doradztwo, wsparcie personalne / Personalberatung und Unterstützung],MATCH($B523,tab_MinKomp[[Stanowisko / Position ]:[Stanowisko / Position ]],0)))</f>
        <v>n/a</v>
      </c>
      <c r="U524" s="194" t="str">
        <f>IF(INDEX(tab_MinKomp[Przepisy o podatku VAT / MwSt.- Gesetz],MATCH($B523,tab_MinKomp[[Stanowisko / Position ]:[Stanowisko / Position ]],0))="n/a","n/a",U523-INDEX(tab_MinKomp[Przepisy o podatku VAT / MwSt.- Gesetz],MATCH($B523,tab_MinKomp[[Stanowisko / Position ]:[Stanowisko / Position ]],0)))</f>
        <v>n/a</v>
      </c>
      <c r="V524" s="194" t="str">
        <f>IF(INDEX(tab_MinKomp[PrzepisyPDOP / geschäftlich Einkommensteuergesetz],MATCH($B523,tab_MinKomp[[Stanowisko / Position ]:[Stanowisko / Position ]],0))="n/a","n/a",V523-INDEX(tab_MinKomp[PrzepisyPDOP / geschäftlich Einkommensteuergesetz],MATCH($B523,tab_MinKomp[[Stanowisko / Position ]:[Stanowisko / Position ]],0)))</f>
        <v>n/a</v>
      </c>
      <c r="W524" s="194" t="str">
        <f>IF(INDEX(tab_MinKomp[System BAAN / FINANSE (FIBU)],MATCH($B523,tab_MinKomp[[Stanowisko / Position ]:[Stanowisko / Position ]],0))="n/a","n/a",W523-INDEX(tab_MinKomp[System BAAN / FINANSE (FIBU)],MATCH($B523,tab_MinKomp[[Stanowisko / Position ]:[Stanowisko / Position ]],0)))</f>
        <v>n/a</v>
      </c>
      <c r="X524" s="194" t="str">
        <f>IF(INDEX(tab_MinKomp[Systemy pomocnicze / Hilfssysteme(STOCKPROGRAM, KALK2000 etc.)],MATCH($B523,tab_MinKomp[[Stanowisko / Position ]:[Stanowisko / Position ]],0))="n/a","n/a",X523-INDEX(tab_MinKomp[Systemy pomocnicze / Hilfssysteme(STOCKPROGRAM, KALK2000 etc.)],MATCH($B523,tab_MinKomp[[Stanowisko / Position ]:[Stanowisko / Position ]],0)))</f>
        <v>n/a</v>
      </c>
      <c r="Y524" s="194" t="str">
        <f>IF(INDEX(tab_MinKomp[Polityka rachunkowości / Buchführungspolitik],MATCH($B523,tab_MinKomp[[Stanowisko / Position ]:[Stanowisko / Position ]],0))="n/a","n/a",Y523-INDEX(tab_MinKomp[Polityka rachunkowości / Buchführungspolitik],MATCH($B523,tab_MinKomp[[Stanowisko / Position ]:[Stanowisko / Position ]],0)))</f>
        <v>n/a</v>
      </c>
      <c r="Z524" s="194" t="str">
        <f>IF(INDEX(tab_MinKomp[Ustawa o rachunkowości / Rechnungslegungsgesetz],MATCH($B523,tab_MinKomp[[Stanowisko / Position ]:[Stanowisko / Position ]],0))="n/a","n/a",Z523-INDEX(tab_MinKomp[Ustawa o rachunkowości / Rechnungslegungsgesetz],MATCH($B523,tab_MinKomp[[Stanowisko / Position ]:[Stanowisko / Position ]],0)))</f>
        <v>n/a</v>
      </c>
      <c r="AA524" s="194" t="str">
        <f>IF(INDEX(tab_MinKomp[WORKFLOW - TS-100],MATCH($B523,tab_MinKomp[[Stanowisko / Position ]:[Stanowisko / Position ]],0))="n/a","n/a",AA523-INDEX(tab_MinKomp[WORKFLOW - TS-100],MATCH($B523,tab_MinKomp[[Stanowisko / Position ]:[Stanowisko / Position ]],0)))</f>
        <v>n/a</v>
      </c>
      <c r="AB524" s="194" t="str">
        <f>IF(INDEX(tab_MinKomp[WORKFLOW - SFMS],MATCH($B523,tab_MinKomp[[Stanowisko / Position ]:[Stanowisko / Position ]],0))="n/a","n/a",AB523-INDEX(tab_MinKomp[WORKFLOW - SFMS],MATCH($B523,tab_MinKomp[[Stanowisko / Position ]:[Stanowisko / Position ]],0)))</f>
        <v>n/a</v>
      </c>
      <c r="AC524" s="194" t="str">
        <f>IF(INDEX(tab_MinKomp[System ISO 9001:2015],MATCH($B523,tab_MinKomp[[Stanowisko / Position ]:[Stanowisko / Position ]],0))="n/a","n/a",AC523-INDEX(tab_MinKomp[System ISO 9001:2015],MATCH($B523,tab_MinKomp[[Stanowisko / Position ]:[Stanowisko / Position ]],0)))</f>
        <v>n/a</v>
      </c>
      <c r="AD524" s="194" t="str">
        <f>IF(INDEX(tab_MinKomp[System ISO 9001:2015],MATCH($B523,tab_MinKomp[[Stanowisko / Position ]:[Stanowisko / Position ]],0))="n/a","n/a",AD523-INDEX(tab_MinKomp[System ISO 9001:2015],MATCH($B523,tab_MinKomp[[Stanowisko / Position ]:[Stanowisko / Position ]],0)))</f>
        <v>n/a</v>
      </c>
      <c r="AE524" s="194" t="str">
        <f>IF(INDEX(tab_MinKomp[System ISO 9001:2015],MATCH($B523,tab_MinKomp[[Stanowisko / Position ]:[Stanowisko / Position ]],0))="n/a","n/a",AE523-INDEX(tab_MinKomp[System ISO 9001:2015],MATCH($B523,tab_MinKomp[[Stanowisko / Position ]:[Stanowisko / Position ]],0)))</f>
        <v>n/a</v>
      </c>
      <c r="AF524" s="194" t="str">
        <f>IF(INDEX(tab_MinKomp[System ISO 9001:2015],MATCH($B523,tab_MinKomp[[Stanowisko / Position ]:[Stanowisko / Position ]],0))="n/a","n/a",AF523-INDEX(tab_MinKomp[System ISO 9001:2015],MATCH($B523,tab_MinKomp[[Stanowisko / Position ]:[Stanowisko / Position ]],0)))</f>
        <v>n/a</v>
      </c>
      <c r="AG524" s="194" t="str">
        <f>IF(INDEX(tab_MinKomp[Wymagania VDA 6.3 Process / Forderungen],MATCH($B523,tab_MinKomp[[Stanowisko / Position ]:[Stanowisko / Position ]],0))="n/a","n/a",AG523-INDEX(tab_MinKomp[Wymagania VDA 6.3 Process / Forderungen],MATCH($B523,tab_MinKomp[[Stanowisko / Position ]:[Stanowisko / Position ]],0)))</f>
        <v>n/a</v>
      </c>
      <c r="AH524" s="194" t="str">
        <f>IF(INDEX(tab_MinKomp[Wymagania VDA 6.5 Product / Forderungen],MATCH($B523,tab_MinKomp[[Stanowisko / Position ]:[Stanowisko / Position ]],0))="n/a","n/a",AH523-INDEX(tab_MinKomp[Wymagania VDA 6.5 Product / Forderungen],MATCH($B523,tab_MinKomp[[Stanowisko / Position ]:[Stanowisko / Position ]],0)))</f>
        <v>n/a</v>
      </c>
      <c r="AI524" s="194" t="str">
        <f>IF(INDEX(tab_MinKomp[System ISO 9001:2015],MATCH($B523,tab_MinKomp[[Stanowisko / Position ]:[Stanowisko / Position ]],0))="n/a","n/a",AI523-INDEX(tab_MinKomp[System ISO 9001:2015],MATCH($B523,tab_MinKomp[[Stanowisko / Position ]:[Stanowisko / Position ]],0)))</f>
        <v>n/a</v>
      </c>
      <c r="AJ524" s="194" t="str">
        <f>IF(INDEX(tab_MinKomp[Auditor systemu ISO 17021:2018],MATCH($B523,tab_MinKomp[[Stanowisko / Position ]:[Stanowisko / Position ]],0))="n/a","n/a",AJ523-INDEX(tab_MinKomp[Auditor systemu ISO 17021:2018],MATCH($B523,tab_MinKomp[[Stanowisko / Position ]:[Stanowisko / Position ]],0)))</f>
        <v>n/a</v>
      </c>
      <c r="AK524" s="194" t="str">
        <f>IF(INDEX(tab_MinKomp[Pełnomocnik systemu / Systemvertreter],MATCH($B523,tab_MinKomp[[Stanowisko / Position ]:[Stanowisko / Position ]],0))="n/a","n/a",AK523-INDEX(tab_MinKomp[Pełnomocnik systemu / Systemvertreter],MATCH($B523,tab_MinKomp[[Stanowisko / Position ]:[Stanowisko / Position ]],0)))</f>
        <v>n/a</v>
      </c>
      <c r="AL524" s="194">
        <f>IF(INDEX(tab_MinKomp[Polityka Etyczna - Compliance],MATCH($B523,tab_MinKomp[[Stanowisko / Position ]:[Stanowisko / Position ]],0))="n/a","n/a",AL523-INDEX(tab_MinKomp[Polityka Etyczna - Compliance],MATCH($B523,tab_MinKomp[[Stanowisko / Position ]:[Stanowisko / Position ]],0)))</f>
        <v>0</v>
      </c>
      <c r="AM524" s="194" t="str">
        <f>IF(INDEX(tab_MinKomp[WDRAŻANIE NOWYCH PROJEKTÓW/ PROCEDURA CTM],MATCH($B523,tab_MinKomp[[Stanowisko / Position ]:[Stanowisko / Position ]],0))="n/a","n/a",AM523-INDEX(tab_MinKomp[WDRAŻANIE NOWYCH PROJEKTÓW/ PROCEDURA CTM],MATCH($B523,tab_MinKomp[[Stanowisko / Position ]:[Stanowisko / Position ]],0)))</f>
        <v>n/a</v>
      </c>
      <c r="AN524" s="194" t="str">
        <f>IF(INDEX(tab_MinKomp[KAMIENIE MILOWE MSL/PIFF],MATCH($B523,tab_MinKomp[[Stanowisko / Position ]:[Stanowisko / Position ]],0))="n/a","n/a",AN523-INDEX(tab_MinKomp[KAMIENIE MILOWE MSL/PIFF],MATCH($B523,tab_MinKomp[[Stanowisko / Position ]:[Stanowisko / Position ]],0)))</f>
        <v>n/a</v>
      </c>
      <c r="AO524" s="194">
        <f>IF(INDEX(tab_MinKomp[CP],MATCH($B523,tab_MinKomp[[Stanowisko / Position ]:[Stanowisko / Position ]],0))="n/a","n/a",AO523-INDEX(tab_MinKomp[CP],MATCH($B523,tab_MinKomp[[Stanowisko / Position ]:[Stanowisko / Position ]],0)))</f>
        <v>0</v>
      </c>
      <c r="AP524" s="194" t="str">
        <f>IF(INDEX(tab_MinKomp[FMEA],MATCH($B523,tab_MinKomp[[Stanowisko / Position ]:[Stanowisko / Position ]],0))="n/a","n/a",AP523-INDEX(tab_MinKomp[FMEA],MATCH($B523,tab_MinKomp[[Stanowisko / Position ]:[Stanowisko / Position ]],0)))</f>
        <v>n/a</v>
      </c>
      <c r="AQ524" s="194">
        <f>IF(INDEX(tab_MinKomp[FLOW CHART],MATCH($B523,tab_MinKomp[[Stanowisko / Position ]:[Stanowisko / Position ]],0))="n/a","n/a",AQ523-INDEX(tab_MinKomp[FLOW CHART],MATCH($B523,tab_MinKomp[[Stanowisko / Position ]:[Stanowisko / Position ]],0)))</f>
        <v>0</v>
      </c>
      <c r="AR524" s="194" t="str">
        <f>IF(INDEX(tab_MinKomp[APQP],MATCH($B523,tab_MinKomp[[Stanowisko / Position ]:[Stanowisko / Position ]],0))="n/a","n/a",AR523-INDEX(tab_MinKomp[APQP],MATCH($B523,tab_MinKomp[[Stanowisko / Position ]:[Stanowisko / Position ]],0)))</f>
        <v>n/a</v>
      </c>
      <c r="AS524" s="194" t="str">
        <f>IF(INDEX(tab_MinKomp[MSA],MATCH($B523,tab_MinKomp[[Stanowisko / Position ]:[Stanowisko / Position ]],0))="n/a","n/a",AS523-INDEX(tab_MinKomp[MSA],MATCH($B523,tab_MinKomp[[Stanowisko / Position ]:[Stanowisko / Position ]],0)))</f>
        <v>n/a</v>
      </c>
      <c r="AT524" s="194" t="str">
        <f>IF(INDEX(tab_MinKomp[SPC],MATCH($B523,tab_MinKomp[[Stanowisko / Position ]:[Stanowisko / Position ]],0))="n/a","n/a",AT523-INDEX(tab_MinKomp[SPC],MATCH($B523,tab_MinKomp[[Stanowisko / Position ]:[Stanowisko / Position ]],0)))</f>
        <v>n/a</v>
      </c>
      <c r="AU524" s="194" t="str">
        <f>IF(INDEX(tab_MinKomp[CSR (SPECYFICZNE WYMAGANIA KLIENTA)],MATCH($B523,tab_MinKomp[[Stanowisko / Position ]:[Stanowisko / Position ]],0))="n/a","n/a",AU523-INDEX(tab_MinKomp[CSR (SPECYFICZNE WYMAGANIA KLIENTA)],MATCH($B523,tab_MinKomp[[Stanowisko / Position ]:[Stanowisko / Position ]],0)))</f>
        <v>n/a</v>
      </c>
      <c r="AV524" s="194">
        <f>IF(INDEX(tab_MinKomp[5S],MATCH($B523,tab_MinKomp[[Stanowisko / Position ]:[Stanowisko / Position ]],0))="n/a","n/a",AV523-INDEX(tab_MinKomp[5S],MATCH($B523,tab_MinKomp[[Stanowisko / Position ]:[Stanowisko / Position ]],0)))</f>
        <v>0</v>
      </c>
      <c r="AW524" s="194">
        <f>IF(INDEX(tab_MinKomp[LEAN MANAGEMENT],MATCH($B523,tab_MinKomp[[Stanowisko / Position ]:[Stanowisko / Position ]],0))="n/a","n/a",AW523-INDEX(tab_MinKomp[LEAN MANAGEMENT],MATCH($B523,tab_MinKomp[[Stanowisko / Position ]:[Stanowisko / Position ]],0)))</f>
        <v>0</v>
      </c>
      <c r="AX524" s="194" t="str">
        <f>IF(INDEX(tab_MinKomp[5R],MATCH($B523,tab_MinKomp[[Stanowisko / Position ]:[Stanowisko / Position ]],0))="n/a","n/a",AX523-INDEX(tab_MinKomp[5R],MATCH($B523,tab_MinKomp[[Stanowisko / Position ]:[Stanowisko / Position ]],0)))</f>
        <v>n/a</v>
      </c>
      <c r="AY524" s="194" t="str">
        <f>IF(INDEX(tab_MinKomp[Six Sigma],MATCH($B523,tab_MinKomp[[Stanowisko / Position ]:[Stanowisko / Position ]],0))="n/a","n/a",AY523-INDEX(tab_MinKomp[Six Sigma],MATCH($B523,tab_MinKomp[[Stanowisko / Position ]:[Stanowisko / Position ]],0)))</f>
        <v>n/a</v>
      </c>
      <c r="AZ524" s="194" t="str">
        <f>IF(INDEX(tab_MinKomp[System BAAN / Distribution &amp; Supply Chain],MATCH($B523,tab_MinKomp[[Stanowisko / Position ]:[Stanowisko / Position ]],0))="n/a","n/a",AZ523-INDEX(tab_MinKomp[System BAAN / Distribution &amp; Supply Chain],MATCH($B523,tab_MinKomp[[Stanowisko / Position ]:[Stanowisko / Position ]],0)))</f>
        <v>n/a</v>
      </c>
      <c r="BA524" s="194" t="str">
        <f>IF(INDEX(tab_MinKomp[Gospodarka magazynowa / Lagerverwaltung],MATCH($B523,tab_MinKomp[[Stanowisko / Position ]:[Stanowisko / Position ]],0))="n/a","n/a",BA523-INDEX(tab_MinKomp[Gospodarka magazynowa / Lagerverwaltung],MATCH($B523,tab_MinKomp[[Stanowisko / Position ]:[Stanowisko / Position ]],0)))</f>
        <v>n/a</v>
      </c>
      <c r="BB524" s="194" t="str">
        <f>IF(INDEX(tab_MinKomp[Inwentaryzacja - organizacja i przebieg / Inventurprozess],MATCH($B523,tab_MinKomp[[Stanowisko / Position ]:[Stanowisko / Position ]],0))="n/a","n/a",BB523-INDEX(tab_MinKomp[Inwentaryzacja - organizacja i przebieg / Inventurprozess],MATCH($B523,tab_MinKomp[[Stanowisko / Position ]:[Stanowisko / Position ]],0)))</f>
        <v>n/a</v>
      </c>
      <c r="BC524" s="194" t="str">
        <f>IF(INDEX(tab_MinKomp[Organizacja dostaw / Versorgungsorganisation],MATCH($B523,tab_MinKomp[[Stanowisko / Position ]:[Stanowisko / Position ]],0))="n/a","n/a",BC523-INDEX(tab_MinKomp[Organizacja dostaw / Versorgungsorganisation],MATCH($B523,tab_MinKomp[[Stanowisko / Position ]:[Stanowisko / Position ]],0)))</f>
        <v>n/a</v>
      </c>
      <c r="BD524" s="194" t="str">
        <f>IF(INDEX(tab_MinKomp[Organizacja wysyłek / Organisation von Lieferungen],MATCH($B523,tab_MinKomp[[Stanowisko / Position ]:[Stanowisko / Position ]],0))="n/a","n/a",BD523-INDEX(tab_MinKomp[Organizacja wysyłek / Organisation von Lieferungen],MATCH($B523,tab_MinKomp[[Stanowisko / Position ]:[Stanowisko / Position ]],0)))</f>
        <v>n/a</v>
      </c>
      <c r="BE524" s="194" t="str">
        <f>IF(INDEX(tab_MinKomp[Analiza magazynowa - Program Polen.mdb / Inventuranalyse],MATCH($B523,tab_MinKomp[[Stanowisko / Position ]:[Stanowisko / Position ]],0))="n/a","n/a",BE523-INDEX(tab_MinKomp[Analiza magazynowa - Program Polen.mdb / Inventuranalyse],MATCH($B523,tab_MinKomp[[Stanowisko / Position ]:[Stanowisko / Position ]],0)))</f>
        <v>n/a</v>
      </c>
      <c r="BF524" s="190" t="str">
        <f>IF(INDEX(tab_MinKomp[MMOG (Materials Management Operations Guidelines)],MATCH($B523,tab_MinKomp[[Stanowisko / Position ]:[Stanowisko / Position ]],0))="n/a","n/a",BF523-INDEX(tab_MinKomp[MMOG (Materials Management Operations Guidelines)],MATCH($B523,tab_MinKomp[[Stanowisko / Position ]:[Stanowisko / Position ]],0)))</f>
        <v>n/a</v>
      </c>
      <c r="BG524" s="190" t="str">
        <f>IF(INDEX(tab_MinKomp[GPP],MATCH($B523,tab_MinKomp[[Stanowisko / Position ]:[Stanowisko / Position ]],0))="n/a","n/a",BG523-INDEX(tab_MinKomp[GPP],MATCH($B523,tab_MinKomp[[Stanowisko / Position ]:[Stanowisko / Position ]],0)))</f>
        <v>n/a</v>
      </c>
      <c r="BH524" s="190" t="str">
        <f>IF(INDEX(tab_MinKomp[AIAG (Automotive Industry Action Group)],MATCH($B523,tab_MinKomp[[Stanowisko / Position ]:[Stanowisko / Position ]],0))="n/a","n/a",BH523-INDEX(tab_MinKomp[AIAG (Automotive Industry Action Group)],MATCH($B523,tab_MinKomp[[Stanowisko / Position ]:[Stanowisko / Position ]],0)))</f>
        <v>n/a</v>
      </c>
      <c r="BI524" s="190" t="str">
        <f>IF(INDEX(tab_MinKomp[Super-G disputes],MATCH($B523,tab_MinKomp[[Stanowisko / Position ]:[Stanowisko / Position ]],0))="n/a","n/a",BI523-INDEX(tab_MinKomp[Super-G disputes],MATCH($B523,tab_MinKomp[[Stanowisko / Position ]:[Stanowisko / Position ]],0)))</f>
        <v>n/a</v>
      </c>
      <c r="BJ524" s="190" t="str">
        <f>IF(INDEX(tab_MinKomp[CMMS3/eDDL (Direct Data Link)],MATCH($B523,tab_MinKomp[[Stanowisko / Position ]:[Stanowisko / Position ]],0))="n/a","n/a",BJ523-INDEX(tab_MinKomp[CMMS3/eDDL (Direct Data Link)],MATCH($B523,tab_MinKomp[[Stanowisko / Position ]:[Stanowisko / Position ]],0)))</f>
        <v>n/a</v>
      </c>
      <c r="BK524" s="190" t="str">
        <f>IF(INDEX(tab_MinKomp[MP&amp;L (Material Planning and Logistics)],MATCH($B523,tab_MinKomp[[Stanowisko / Position ]:[Stanowisko / Position ]],0))="n/a","n/a",BK523-INDEX(tab_MinKomp[MP&amp;L (Material Planning and Logistics)],MATCH($B523,tab_MinKomp[[Stanowisko / Position ]:[Stanowisko / Position ]],0)))</f>
        <v>n/a</v>
      </c>
      <c r="BL524" s="190" t="str">
        <f>IF(INDEX(tab_MinKomp[Supplier delivery rating],MATCH($B523,tab_MinKomp[[Stanowisko / Position ]:[Stanowisko / Position ]],0))="n/a","n/a",BL523-INDEX(tab_MinKomp[Supplier delivery rating],MATCH($B523,tab_MinKomp[[Stanowisko / Position ]:[Stanowisko / Position ]],0)))</f>
        <v>n/a</v>
      </c>
      <c r="BM524" s="194" t="str">
        <f>IF(INDEX(tab_MinKomp[Wymagania VDA 6.5 Product / Forderungen],MATCH($B523,tab_MinKomp[[Stanowisko / Position ]:[Stanowisko / Position ]],0))="n/a","n/a",BM523-INDEX(tab_MinKomp[Wymagania VDA 6.5 Product / Forderungen],MATCH($B523,tab_MinKomp[[Stanowisko / Position ]:[Stanowisko / Position ]],0)))</f>
        <v>n/a</v>
      </c>
      <c r="BN524" s="194" t="str">
        <f>IF(INDEX(tab_MinKomp[Wymagania VDA 6.5 Product / Forderungen],MATCH($B523,tab_MinKomp[[Stanowisko / Position ]:[Stanowisko / Position ]],0))="n/a","n/a",BN523-INDEX(tab_MinKomp[Wymagania VDA 6.5 Product / Forderungen],MATCH($B523,tab_MinKomp[[Stanowisko / Position ]:[Stanowisko / Position ]],0)))</f>
        <v>n/a</v>
      </c>
      <c r="BO524" s="194">
        <f>IF(INDEX(tab_MinKomp[5S],MATCH($B523,tab_MinKomp[[Stanowisko / Position ]:[Stanowisko / Position ]],0))="n/a","n/a",BO523-INDEX(tab_MinKomp[5S],MATCH($B523,tab_MinKomp[[Stanowisko / Position ]:[Stanowisko / Position ]],0)))</f>
        <v>-1</v>
      </c>
      <c r="BP524" s="194" t="str">
        <f>IF(INDEX(tab_MinKomp[Wymagania VDA 6.5 Product / Forderungen],MATCH($B523,tab_MinKomp[[Stanowisko / Position ]:[Stanowisko / Position ]],0))="n/a","n/a",BP523-INDEX(tab_MinKomp[Wymagania VDA 6.5 Product / Forderungen],MATCH($B523,tab_MinKomp[[Stanowisko / Position ]:[Stanowisko / Position ]],0)))</f>
        <v>n/a</v>
      </c>
      <c r="BQ524" s="194" t="str">
        <f>IF(INDEX(tab_MinKomp[Wymagania VDA 6.5 Product / Forderungen],MATCH($B523,tab_MinKomp[[Stanowisko / Position ]:[Stanowisko / Position ]],0))="n/a","n/a",BQ523-INDEX(tab_MinKomp[Wymagania VDA 6.5 Product / Forderungen],MATCH($B523,tab_MinKomp[[Stanowisko / Position ]:[Stanowisko / Position ]],0)))</f>
        <v>n/a</v>
      </c>
      <c r="BR524" s="194" t="str">
        <f>IF(INDEX(tab_MinKomp[Wymagania VDA 6.5 Product / Forderungen],MATCH($B523,tab_MinKomp[[Stanowisko / Position ]:[Stanowisko / Position ]],0))="n/a","n/a",BR523-INDEX(tab_MinKomp[Wymagania VDA 6.5 Product / Forderungen],MATCH($B523,tab_MinKomp[[Stanowisko / Position ]:[Stanowisko / Position ]],0)))</f>
        <v>n/a</v>
      </c>
      <c r="BS524" s="194">
        <f>IF(INDEX(tab_MinKomp[5S],MATCH($B523,tab_MinKomp[[Stanowisko / Position ]:[Stanowisko / Position ]],0))="n/a","n/a",BS523-INDEX(tab_MinKomp[5S],MATCH($B523,tab_MinKomp[[Stanowisko / Position ]:[Stanowisko / Position ]],0)))</f>
        <v>-1</v>
      </c>
      <c r="BT524" s="194" t="str">
        <f>IF(INDEX(tab_MinKomp[Wymagania VDA 6.5 Product / Forderungen],MATCH($B523,tab_MinKomp[[Stanowisko / Position ]:[Stanowisko / Position ]],0))="n/a","n/a",BT523-INDEX(tab_MinKomp[Wymagania VDA 6.5 Product / Forderungen],MATCH($B523,tab_MinKomp[[Stanowisko / Position ]:[Stanowisko / Position ]],0)))</f>
        <v>n/a</v>
      </c>
      <c r="BU524" s="194">
        <f>IF(INDEX(tab_MinKomp[LEAN MANAGEMENT],MATCH($B523,tab_MinKomp[[Stanowisko / Position ]:[Stanowisko / Position ]],0))="n/a","n/a",BU523-INDEX(tab_MinKomp[LEAN MANAGEMENT],MATCH($B523,tab_MinKomp[[Stanowisko / Position ]:[Stanowisko / Position ]],0)))</f>
        <v>0</v>
      </c>
      <c r="BV524" s="194">
        <f>IF(INDEX(tab_MinKomp[5S],MATCH($B523,tab_MinKomp[[Stanowisko / Position ]:[Stanowisko / Position ]],0))="n/a","n/a",BV523-INDEX(tab_MinKomp[5S],MATCH($B523,tab_MinKomp[[Stanowisko / Position ]:[Stanowisko / Position ]],0)))</f>
        <v>-1</v>
      </c>
      <c r="BW524" s="194">
        <f>IF(INDEX(tab_MinKomp[5S],MATCH($B523,tab_MinKomp[[Stanowisko / Position ]:[Stanowisko / Position ]],0))="n/a","n/a",BW523-INDEX(tab_MinKomp[5S],MATCH($B523,tab_MinKomp[[Stanowisko / Position ]:[Stanowisko / Position ]],0)))</f>
        <v>-1</v>
      </c>
      <c r="BX524" s="194">
        <f>IF(INDEX(tab_MinKomp[5S],MATCH($B523,tab_MinKomp[[Stanowisko / Position ]:[Stanowisko / Position ]],0))="n/a","n/a",BX523-INDEX(tab_MinKomp[5S],MATCH($B523,tab_MinKomp[[Stanowisko / Position ]:[Stanowisko / Position ]],0)))</f>
        <v>-1</v>
      </c>
      <c r="BY524" s="194" t="str">
        <f>IF(INDEX(tab_MinKomp[Obsługa maszyn Engel / Engel Maschinenbedienung],MATCH($B523,tab_MinKomp[[Stanowisko / Position ]:[Stanowisko / Position ]],0))="n/a","n/a",BY523-INDEX(tab_MinKomp[Obsługa maszyn Engel / Engel Maschinenbedienung],MATCH($B523,tab_MinKomp[[Stanowisko / Position ]:[Stanowisko / Position ]],0)))</f>
        <v>n/a</v>
      </c>
      <c r="BZ524" s="194">
        <f>IF(INDEX(tab_MinKomp[5S],MATCH($B523,tab_MinKomp[[Stanowisko / Position ]:[Stanowisko / Position ]],0))="n/a","n/a",BZ523-INDEX(tab_MinKomp[5S],MATCH($B523,tab_MinKomp[[Stanowisko / Position ]:[Stanowisko / Position ]],0)))</f>
        <v>-1</v>
      </c>
      <c r="CA524" s="194">
        <f>IF(INDEX(tab_MinKomp[LEAN MANAGEMENT],MATCH($B523,tab_MinKomp[[Stanowisko / Position ]:[Stanowisko / Position ]],0))="n/a","n/a",CA523-INDEX(tab_MinKomp[LEAN MANAGEMENT],MATCH($B523,tab_MinKomp[[Stanowisko / Position ]:[Stanowisko / Position ]],0)))</f>
        <v>0</v>
      </c>
      <c r="CB524" s="194">
        <f>IF(INDEX(tab_MinKomp[5S],MATCH($B523,tab_MinKomp[[Stanowisko / Position ]:[Stanowisko / Position ]],0))="n/a","n/a",CB523-INDEX(tab_MinKomp[5S],MATCH($B523,tab_MinKomp[[Stanowisko / Position ]:[Stanowisko / Position ]],0)))</f>
        <v>-1</v>
      </c>
      <c r="CC524" s="194" t="str">
        <f>IF(INDEX(tab_MinKomp[Obsługa maszyn Branson / Branson Maschinenbedienung],MATCH($B523,tab_MinKomp[[Stanowisko / Position ]:[Stanowisko / Position ]],0))="n/a","n/a",CC523-INDEX(tab_MinKomp[Obsługa maszyn Branson / Branson Maschinenbedienung],MATCH($B523,tab_MinKomp[[Stanowisko / Position ]:[Stanowisko / Position ]],0)))</f>
        <v>n/a</v>
      </c>
      <c r="CD524" s="194">
        <f>IF(INDEX(tab_MinKomp[Obsługa maszyn Novapax / Novapax Maschinenbedienung],MATCH($B523,tab_MinKomp[[Stanowisko / Position ]:[Stanowisko / Position ]],0))="n/a","n/a",CD523-INDEX(tab_MinKomp[Obsługa maszyn Novapax / Novapax Maschinenbedienung],MATCH($B523,tab_MinKomp[[Stanowisko / Position ]:[Stanowisko / Position ]],0)))</f>
        <v>0</v>
      </c>
      <c r="CE524" s="194">
        <f>IF(INDEX(tab_MinKomp[5S],MATCH($B523,tab_MinKomp[[Stanowisko / Position ]:[Stanowisko / Position ]],0))="n/a","n/a",CE523-INDEX(tab_MinKomp[5S],MATCH($B523,tab_MinKomp[[Stanowisko / Position ]:[Stanowisko / Position ]],0)))</f>
        <v>-2</v>
      </c>
      <c r="CF524" s="194">
        <f>IF(INDEX(tab_MinKomp[Obsługa maszyn Novapax / Novapax Maschinenbedienung],MATCH($B523,tab_MinKomp[[Stanowisko / Position ]:[Stanowisko / Position ]],0))="n/a","n/a",CF523-INDEX(tab_MinKomp[Obsługa maszyn Novapax / Novapax Maschinenbedienung],MATCH($B523,tab_MinKomp[[Stanowisko / Position ]:[Stanowisko / Position ]],0)))</f>
        <v>0</v>
      </c>
      <c r="CG524" s="194">
        <f>IF(INDEX(tab_MinKomp[Eliminacja awarii / Beseitigung von Ausfällen],MATCH($B523,tab_MinKomp[[Stanowisko / Position ]:[Stanowisko / Position ]],0))="n/a","n/a",CG523-INDEX(tab_MinKomp[Eliminacja awarii / Beseitigung von Ausfällen],MATCH($B523,tab_MinKomp[[Stanowisko / Position ]:[Stanowisko / Position ]],0)))</f>
        <v>0</v>
      </c>
      <c r="CH524" s="194" t="str">
        <f>IF(INDEX(tab_MinKomp[Wymagania VDA 6.5 Product / Forderungen],MATCH($B523,tab_MinKomp[[Stanowisko / Position ]:[Stanowisko / Position ]],0))="n/a","n/a",CH523-INDEX(tab_MinKomp[Wymagania VDA 6.5 Product / Forderungen],MATCH($B523,tab_MinKomp[[Stanowisko / Position ]:[Stanowisko / Position ]],0)))</f>
        <v>n/a</v>
      </c>
      <c r="CI524" s="194" t="str">
        <f>IF(INDEX(tab_MinKomp[Wymagania VDA 6.5 Product / Forderungen],MATCH($B523,tab_MinKomp[[Stanowisko / Position ]:[Stanowisko / Position ]],0))="n/a","n/a",CI523-INDEX(tab_MinKomp[Wymagania VDA 6.5 Product / Forderungen],MATCH($B523,tab_MinKomp[[Stanowisko / Position ]:[Stanowisko / Position ]],0)))</f>
        <v>n/a</v>
      </c>
      <c r="CJ524" s="194" t="str">
        <f>IF(INDEX(tab_MinKomp[Wymagania VDA 6.5 Product / Forderungen],MATCH($B523,tab_MinKomp[[Stanowisko / Position ]:[Stanowisko / Position ]],0))="n/a","n/a",CJ523-INDEX(tab_MinKomp[Wymagania VDA 6.5 Product / Forderungen],MATCH($B523,tab_MinKomp[[Stanowisko / Position ]:[Stanowisko / Position ]],0)))</f>
        <v>n/a</v>
      </c>
      <c r="CK524" s="194" t="str">
        <f>IF(INDEX(tab_MinKomp[Wymagania VDA 6.5 Product / Forderungen],MATCH($B523,tab_MinKomp[[Stanowisko / Position ]:[Stanowisko / Position ]],0))="n/a","n/a",CK523-INDEX(tab_MinKomp[Wymagania VDA 6.5 Product / Forderungen],MATCH($B523,tab_MinKomp[[Stanowisko / Position ]:[Stanowisko / Position ]],0)))</f>
        <v>n/a</v>
      </c>
      <c r="CL524" s="194" t="str">
        <f>IF(INDEX(tab_MinKomp[Wymagania VDA 6.5 Product / Forderungen],MATCH($B523,tab_MinKomp[[Stanowisko / Position ]:[Stanowisko / Position ]],0))="n/a","n/a",CL523-INDEX(tab_MinKomp[Wymagania VDA 6.5 Product / Forderungen],MATCH($B523,tab_MinKomp[[Stanowisko / Position ]:[Stanowisko / Position ]],0)))</f>
        <v>n/a</v>
      </c>
      <c r="CM524" s="194" t="str">
        <f>IF(INDEX(tab_MinKomp[Informatyka ogólna (techniczne i systemowe) / Allgemeine IT (Technik und System)],MATCH($B523,tab_MinKomp[[Stanowisko / Position ]:[Stanowisko / Position ]],0))="n/a","n/a",CM523-INDEX(tab_MinKomp[Informatyka ogólna (techniczne i systemowe) / Allgemeine IT (Technik und System)],MATCH($B523,tab_MinKomp[[Stanowisko / Position ]:[Stanowisko / Position ]],0)))</f>
        <v>n/a</v>
      </c>
      <c r="CN524" s="194" t="str">
        <f>IF(INDEX(tab_MinKomp[Sieci komputerowe / Computernetzwerke],MATCH($B523,tab_MinKomp[[Stanowisko / Position ]:[Stanowisko / Position ]],0))="n/a","n/a",CN523-INDEX(tab_MinKomp[Sieci komputerowe / Computernetzwerke],MATCH($B523,tab_MinKomp[[Stanowisko / Position ]:[Stanowisko / Position ]],0)))</f>
        <v>n/a</v>
      </c>
      <c r="CO524" s="194" t="str">
        <f>IF(INDEX(tab_MinKomp[Hardware (komputery PC, drukarki biurowe i etykietowe, telefonia stacjonarna i mobilna) (PC, Drucker, Telefpne, Handys)],MATCH($B523,tab_MinKomp[[Stanowisko / Position ]:[Stanowisko / Position ]],0))="n/a","n/a",CO523-INDEX(tab_MinKomp[Hardware (komputery PC, drukarki biurowe i etykietowe, telefonia stacjonarna i mobilna) (PC, Drucker, Telefpne, Handys)],MATCH($B523,tab_MinKomp[[Stanowisko / Position ]:[Stanowisko / Position ]],0)))</f>
        <v>n/a</v>
      </c>
      <c r="CP524" s="194" t="str">
        <f>IF(INDEX(tab_MinKomp[Software &amp; Systems (MS Office, MS Remote Desktop)],MATCH($B523,tab_MinKomp[[Stanowisko / Position ]:[Stanowisko / Position ]],0))="n/a","n/a",CP523-INDEX(tab_MinKomp[Software &amp; Systems (MS Office, MS Remote Desktop)],MATCH($B523,tab_MinKomp[[Stanowisko / Position ]:[Stanowisko / Position ]],0)))</f>
        <v>n/a</v>
      </c>
      <c r="CQ524" s="194" t="str">
        <f>IF(INDEX(tab_MinKomp[Programowanie obiektowe (PHP) / Objektprogrammierung],MATCH($B523,tab_MinKomp[[Stanowisko / Position ]:[Stanowisko / Position ]],0))="n/a","n/a",CQ523-INDEX(tab_MinKomp[Programowanie obiektowe (PHP) / Objektprogrammierung],MATCH($B523,tab_MinKomp[[Stanowisko / Position ]:[Stanowisko / Position ]],0)))</f>
        <v>n/a</v>
      </c>
      <c r="CR524" s="194" t="str">
        <f>IF(INDEX(tab_MinKomp[Scrum],MATCH($B523,tab_MinKomp[[Stanowisko / Position ]:[Stanowisko / Position ]],0))="n/a","n/a",CR523-INDEX(tab_MinKomp[Scrum],MATCH($B523,tab_MinKomp[[Stanowisko / Position ]:[Stanowisko / Position ]],0)))</f>
        <v>n/a</v>
      </c>
      <c r="CS524" s="194" t="str">
        <f>IF(INDEX(tab_MinKomp[SQL (MySQL)],MATCH($B523,tab_MinKomp[[Stanowisko / Position ]:[Stanowisko / Position ]],0))="n/a","n/a",CS523-INDEX(tab_MinKomp[SQL (MySQL)],MATCH($B523,tab_MinKomp[[Stanowisko / Position ]:[Stanowisko / Position ]],0)))</f>
        <v>n/a</v>
      </c>
      <c r="CT524" s="194" t="str">
        <f>IF(INDEX(tab_MinKomp[Javascript],MATCH($B523,tab_MinKomp[[Stanowisko / Position ]:[Stanowisko / Position ]],0))="n/a","n/a",CT523-INDEX(tab_MinKomp[Javascript],MATCH($B523,tab_MinKomp[[Stanowisko / Position ]:[Stanowisko / Position ]],0)))</f>
        <v>n/a</v>
      </c>
      <c r="CU524" s="194" t="str">
        <f>IF(INDEX(tab_MinKomp[Joomla],MATCH($B523,tab_MinKomp[[Stanowisko / Position ]:[Stanowisko / Position ]],0))="n/a","n/a",CU523-INDEX(tab_MinKomp[Joomla],MATCH($B523,tab_MinKomp[[Stanowisko / Position ]:[Stanowisko / Position ]],0)))</f>
        <v>n/a</v>
      </c>
      <c r="CV524" s="194" t="str">
        <f>IF(INDEX(tab_MinKomp[Bash],MATCH($B523,tab_MinKomp[[Stanowisko / Position ]:[Stanowisko / Position ]],0))="n/a","n/a",CV523-INDEX(tab_MinKomp[Bash],MATCH($B523,tab_MinKomp[[Stanowisko / Position ]:[Stanowisko / Position ]],0)))</f>
        <v>n/a</v>
      </c>
      <c r="CW524" s="194">
        <f>IF(INDEX(tab_MinKomp[Systemy MES (HYDRA / SFMS)],MATCH($B523,tab_MinKomp[[Stanowisko / Position ]:[Stanowisko / Position ]],0))="n/a","n/a",CW523-INDEX(tab_MinKomp[Systemy MES (HYDRA / SFMS)],MATCH($B523,tab_MinKomp[[Stanowisko / Position ]:[Stanowisko / Position ]],0)))</f>
        <v>0</v>
      </c>
      <c r="CX524" s="194" t="str">
        <f>IF(INDEX(tab_MinKomp[HTML / CSS],MATCH($B523,tab_MinKomp[[Stanowisko / Position ]:[Stanowisko / Position ]],0))="n/a","n/a",CX523-INDEX(tab_MinKomp[HTML / CSS],MATCH($B523,tab_MinKomp[[Stanowisko / Position ]:[Stanowisko / Position ]],0)))</f>
        <v>n/a</v>
      </c>
      <c r="CY524" s="194" t="str">
        <f>IF(INDEX(tab_MinKomp[SYSTEM PR],MATCH($B523,tab_MinKomp[[Stanowisko / Position ]:[Stanowisko / Position ]],0))="n/a","n/a",CY523-INDEX(tab_MinKomp[SYSTEM PR],MATCH($B523,tab_MinKomp[[Stanowisko / Position ]:[Stanowisko / Position ]],0)))</f>
        <v>n/a</v>
      </c>
      <c r="CZ524" s="194" t="str">
        <f>IF(INDEX(tab_MinKomp[System Einkauf XP / EBA],MATCH($B523,tab_MinKomp[[Stanowisko / Position ]:[Stanowisko / Position ]],0))="n/a","n/a",CZ523-INDEX(tab_MinKomp[System Einkauf XP / EBA],MATCH($B523,tab_MinKomp[[Stanowisko / Position ]:[Stanowisko / Position ]],0)))</f>
        <v>n/a</v>
      </c>
      <c r="DA524" s="194" t="str">
        <f>IF(INDEX(tab_MinKomp[Techniki negocjacyjne / Verhandlungstechniken],MATCH($B523,tab_MinKomp[[Stanowisko / Position ]:[Stanowisko / Position ]],0))="n/a","n/a",DA523-INDEX(tab_MinKomp[Techniki negocjacyjne / Verhandlungstechniken],MATCH($B523,tab_MinKomp[[Stanowisko / Position ]:[Stanowisko / Position ]],0)))</f>
        <v>n/a</v>
      </c>
      <c r="DB524" s="194" t="str">
        <f>IF(INDEX(tab_MinKomp[Znajomość rynku branżowego / Kenntnis des Industrie Marktes],MATCH($B523,tab_MinKomp[[Stanowisko / Position ]:[Stanowisko / Position ]],0))="n/a","n/a",DB523-INDEX(tab_MinKomp[Znajomość rynku branżowego / Kenntnis des Industrie Marktes],MATCH($B523,tab_MinKomp[[Stanowisko / Position ]:[Stanowisko / Position ]],0)))</f>
        <v>n/a</v>
      </c>
      <c r="DC524" s="194" t="str">
        <f>IF(INDEX(tab_MinKomp[SUPPLIER MANAGEMENT],MATCH($B523,tab_MinKomp[[Stanowisko / Position ]:[Stanowisko / Position ]],0))="n/a","n/a",DC523-INDEX(tab_MinKomp[SUPPLIER MANAGEMENT],MATCH($B523,tab_MinKomp[[Stanowisko / Position ]:[Stanowisko / Position ]],0)))</f>
        <v>n/a</v>
      </c>
      <c r="DD524" s="194" t="str">
        <f>IF(INDEX(tab_MinKomp[SUPPLIER MANAGEMENT],MATCH($B523,tab_MinKomp[[Stanowisko / Position ]:[Stanowisko / Position ]],0))="n/a","n/a",DD523-INDEX(tab_MinKomp[SUPPLIER MANAGEMENT],MATCH($B523,tab_MinKomp[[Stanowisko / Position ]:[Stanowisko / Position ]],0)))</f>
        <v>n/a</v>
      </c>
      <c r="DE524" s="194" t="str">
        <f>IF(INDEX(tab_MinKomp[SUPPLIER MANAGEMENT],MATCH($B523,tab_MinKomp[[Stanowisko / Position ]:[Stanowisko / Position ]],0))="n/a","n/a",DE523-INDEX(tab_MinKomp[SUPPLIER MANAGEMENT],MATCH($B523,tab_MinKomp[[Stanowisko / Position ]:[Stanowisko / Position ]],0)))</f>
        <v>n/a</v>
      </c>
      <c r="DF524" s="194">
        <f>IF(INDEX(tab_MinKomp[LEAN MANAGEMENT],MATCH($B523,tab_MinKomp[[Stanowisko / Position ]:[Stanowisko / Position ]],0))="n/a","n/a",DF523-INDEX(tab_MinKomp[LEAN MANAGEMENT],MATCH($B523,tab_MinKomp[[Stanowisko / Position ]:[Stanowisko / Position ]],0)))</f>
        <v>0</v>
      </c>
      <c r="DG524" s="194" t="str">
        <f>IF(INDEX(tab_MinKomp[PPAP/PSW],MATCH($B523,tab_MinKomp[[Stanowisko / Position ]:[Stanowisko / Position ]],0))="n/a","n/a",DG523-INDEX(tab_MinKomp[PPAP/PSW],MATCH($B523,tab_MinKomp[[Stanowisko / Position ]:[Stanowisko / Position ]],0)))</f>
        <v>n/a</v>
      </c>
      <c r="DH524" s="194" t="str">
        <f>IF(INDEX(tab_MinKomp[SUPPLIER MANAGEMENT],MATCH($B523,tab_MinKomp[[Stanowisko / Position ]:[Stanowisko / Position ]],0))="n/a","n/a",DH523-INDEX(tab_MinKomp[SUPPLIER MANAGEMENT],MATCH($B523,tab_MinKomp[[Stanowisko / Position ]:[Stanowisko / Position ]],0)))</f>
        <v>n/a</v>
      </c>
      <c r="DI524" s="194" t="str">
        <f>IF(INDEX(tab_MinKomp[OBSŁUGA PORTALI KLIENTA / Kundenportale],MATCH($B523,tab_MinKomp[[Stanowisko / Position ]:[Stanowisko / Position ]],0))="n/a","n/a",DI523-INDEX(tab_MinKomp[OBSŁUGA PORTALI KLIENTA / Kundenportale],MATCH($B523,tab_MinKomp[[Stanowisko / Position ]:[Stanowisko / Position ]],0)))</f>
        <v>n/a</v>
      </c>
      <c r="DJ524" s="194" t="str">
        <f>IF(INDEX(tab_MinKomp[Obsługa systemu BABTECQ / BABTECQ System],MATCH($B523,tab_MinKomp[[Stanowisko / Position ]:[Stanowisko / Position ]],0))="n/a","n/a",DJ523-INDEX(tab_MinKomp[Obsługa systemu BABTECQ / BABTECQ System],MATCH($B523,tab_MinKomp[[Stanowisko / Position ]:[Stanowisko / Position ]],0)))</f>
        <v>n/a</v>
      </c>
      <c r="DK524" s="194" t="str">
        <f>IF(INDEX(tab_MinKomp[Rysunek techniczny / technische Zeichnung],MATCH($B523,tab_MinKomp[[Stanowisko / Position ]:[Stanowisko / Position ]],0))="n/a","n/a",DK523-INDEX(tab_MinKomp[Rysunek techniczny / technische Zeichnung],MATCH($B523,tab_MinKomp[[Stanowisko / Position ]:[Stanowisko / Position ]],0)))</f>
        <v>n/a</v>
      </c>
      <c r="DL524" s="194" t="str">
        <f>IF(INDEX(tab_MinKomp[Kalibracja / Kalibrierung],MATCH($B523,tab_MinKomp[[Stanowisko / Position ]:[Stanowisko / Position ]],0))="n/a","n/a",DL523-INDEX(tab_MinKomp[Kalibracja / Kalibrierung],MATCH($B523,tab_MinKomp[[Stanowisko / Position ]:[Stanowisko / Position ]],0)))</f>
        <v>n/a</v>
      </c>
      <c r="DM524" s="194" t="str">
        <f>IF(INDEX(tab_MinKomp[Rekwalifikacja / Requalifizierung],MATCH($B523,tab_MinKomp[[Stanowisko / Position ]:[Stanowisko / Position ]],0))="n/a","n/a",DM523-INDEX(tab_MinKomp[Rekwalifikacja / Requalifizierung],MATCH($B523,tab_MinKomp[[Stanowisko / Position ]:[Stanowisko / Position ]],0)))</f>
        <v>n/a</v>
      </c>
      <c r="DN524" s="190" t="str">
        <f>IF(INDEX(tab_MinKomp[Testy czystości / Reinheitstests],MATCH($B523,tab_MinKomp[[Stanowisko / Position ]:[Stanowisko / Position ]],0))="n/a","n/a",DN523-INDEX(tab_MinKomp[Testy czystości / Reinheitstests],MATCH($B523,tab_MinKomp[[Stanowisko / Position ]:[Stanowisko / Position ]],0)))</f>
        <v>n/a</v>
      </c>
      <c r="DO524" s="190" t="str">
        <f>IF(INDEX(tab_MinKomp[Testy czystości / Reinheitstests],MATCH($B523,tab_MinKomp[[Stanowisko / Position ]:[Stanowisko / Position ]],0))="n/a","n/a",DO523-INDEX(tab_MinKomp[Testy czystości / Reinheitstests],MATCH($B523,tab_MinKomp[[Stanowisko / Position ]:[Stanowisko / Position ]],0)))</f>
        <v>n/a</v>
      </c>
      <c r="DP524" s="190" t="str">
        <f>IF(INDEX(tab_MinKomp[Testy czystości / Reinheitstests],MATCH($B523,tab_MinKomp[[Stanowisko / Position ]:[Stanowisko / Position ]],0))="n/a","n/a",DP523-INDEX(tab_MinKomp[Testy czystości / Reinheitstests],MATCH($B523,tab_MinKomp[[Stanowisko / Position ]:[Stanowisko / Position ]],0)))</f>
        <v>n/a</v>
      </c>
      <c r="DQ524" s="190" t="str">
        <f>IF(INDEX(tab_MinKomp[Testy czystości / Reinheitstests],MATCH($B523,tab_MinKomp[[Stanowisko / Position ]:[Stanowisko / Position ]],0))="n/a","n/a",DQ523-INDEX(tab_MinKomp[Testy czystości / Reinheitstests],MATCH($B523,tab_MinKomp[[Stanowisko / Position ]:[Stanowisko / Position ]],0)))</f>
        <v>n/a</v>
      </c>
      <c r="DR524" s="190" t="str">
        <f>IF(INDEX(tab_MinKomp[Testy czystości / Reinheitstests],MATCH($B523,tab_MinKomp[[Stanowisko / Position ]:[Stanowisko / Position ]],0))="n/a","n/a",DR523-INDEX(tab_MinKomp[Testy czystości / Reinheitstests],MATCH($B523,tab_MinKomp[[Stanowisko / Position ]:[Stanowisko / Position ]],0)))</f>
        <v>n/a</v>
      </c>
      <c r="DS524" s="190" t="str">
        <f>IF(INDEX(tab_MinKomp[Testy czystości / Reinheitstests],MATCH($B523,tab_MinKomp[[Stanowisko / Position ]:[Stanowisko / Position ]],0))="n/a","n/a",DS523-INDEX(tab_MinKomp[Testy czystości / Reinheitstests],MATCH($B523,tab_MinKomp[[Stanowisko / Position ]:[Stanowisko / Position ]],0)))</f>
        <v>n/a</v>
      </c>
      <c r="DT524" s="194" t="str">
        <f>IF(INDEX(tab_MinKomp[SUPPLIER MANAGEMENT],MATCH($B523,tab_MinKomp[[Stanowisko / Position ]:[Stanowisko / Position ]],0))="n/a","n/a",DT523-INDEX(tab_MinKomp[SUPPLIER MANAGEMENT],MATCH($B523,tab_MinKomp[[Stanowisko / Position ]:[Stanowisko / Position ]],0)))</f>
        <v>n/a</v>
      </c>
      <c r="DU524" s="190" t="str">
        <f>IF(INDEX(tab_MinKomp[Testy czystości / Reinheitstests],MATCH($B523,tab_MinKomp[[Stanowisko / Position ]:[Stanowisko / Position ]],0))="n/a","n/a",DU523-INDEX(tab_MinKomp[Testy czystości / Reinheitstests],MATCH($B523,tab_MinKomp[[Stanowisko / Position ]:[Stanowisko / Position ]],0)))</f>
        <v>n/a</v>
      </c>
      <c r="DV524" s="190" t="str">
        <f>IF(INDEX(tab_MinKomp[Testy czystości / Reinheitstests],MATCH($B523,tab_MinKomp[[Stanowisko / Position ]:[Stanowisko / Position ]],0))="n/a","n/a",DV523-INDEX(tab_MinKomp[Testy czystości / Reinheitstests],MATCH($B523,tab_MinKomp[[Stanowisko / Position ]:[Stanowisko / Position ]],0)))</f>
        <v>n/a</v>
      </c>
      <c r="DW524" s="190" t="str">
        <f>IF(INDEX(tab_MinKomp[Testy czystości / Reinheitstests],MATCH($B523,tab_MinKomp[[Stanowisko / Position ]:[Stanowisko / Position ]],0))="n/a","n/a",DW523-INDEX(tab_MinKomp[Testy czystości / Reinheitstests],MATCH($B523,tab_MinKomp[[Stanowisko / Position ]:[Stanowisko / Position ]],0)))</f>
        <v>n/a</v>
      </c>
      <c r="DX524" s="190" t="str">
        <f>IF(INDEX(tab_MinKomp[Testy czystości / Reinheitstests],MATCH($B523,tab_MinKomp[[Stanowisko / Position ]:[Stanowisko / Position ]],0))="n/a","n/a",DX523-INDEX(tab_MinKomp[Testy czystości / Reinheitstests],MATCH($B523,tab_MinKomp[[Stanowisko / Position ]:[Stanowisko / Position ]],0)))</f>
        <v>n/a</v>
      </c>
      <c r="DY524" s="190" t="str">
        <f>IF(INDEX(tab_MinKomp[Testy czystości / Reinheitstests],MATCH($B523,tab_MinKomp[[Stanowisko / Position ]:[Stanowisko / Position ]],0))="n/a","n/a",DY523-INDEX(tab_MinKomp[Testy czystości / Reinheitstests],MATCH($B523,tab_MinKomp[[Stanowisko / Position ]:[Stanowisko / Position ]],0)))</f>
        <v>n/a</v>
      </c>
      <c r="DZ524" s="190" t="str">
        <f>IF(INDEX(tab_MinKomp[Testy czystości / Reinheitstests],MATCH($B523,tab_MinKomp[[Stanowisko / Position ]:[Stanowisko / Position ]],0))="n/a","n/a",DZ523-INDEX(tab_MinKomp[Testy czystości / Reinheitstests],MATCH($B523,tab_MinKomp[[Stanowisko / Position ]:[Stanowisko / Position ]],0)))</f>
        <v>n/a</v>
      </c>
      <c r="EA524" s="194" t="str">
        <f>IF(INDEX(tab_MinKomp[SUPPLIER MANAGEMENT],MATCH($B523,tab_MinKomp[[Stanowisko / Position ]:[Stanowisko / Position ]],0))="n/a","n/a",EA523-INDEX(tab_MinKomp[SUPPLIER MANAGEMENT],MATCH($B523,tab_MinKomp[[Stanowisko / Position ]:[Stanowisko / Position ]],0)))</f>
        <v>n/a</v>
      </c>
      <c r="EB524" s="190" t="str">
        <f>IF(INDEX(tab_MinKomp[Testy czystości / Reinheitstests],MATCH($B523,tab_MinKomp[[Stanowisko / Position ]:[Stanowisko / Position ]],0))="n/a","n/a",EB523-INDEX(tab_MinKomp[Testy czystości / Reinheitstests],MATCH($B523,tab_MinKomp[[Stanowisko / Position ]:[Stanowisko / Position ]],0)))</f>
        <v>n/a</v>
      </c>
      <c r="EC524" s="190" t="str">
        <f>IF(INDEX(tab_MinKomp[Testy czystości / Reinheitstests],MATCH($B523,tab_MinKomp[[Stanowisko / Position ]:[Stanowisko / Position ]],0))="n/a","n/a",EC523-INDEX(tab_MinKomp[Testy czystości / Reinheitstests],MATCH($B523,tab_MinKomp[[Stanowisko / Position ]:[Stanowisko / Position ]],0)))</f>
        <v>n/a</v>
      </c>
      <c r="ED524" s="190" t="str">
        <f>IF(INDEX(tab_MinKomp[Testy czystości / Reinheitstests],MATCH($B523,tab_MinKomp[[Stanowisko / Position ]:[Stanowisko / Position ]],0))="n/a","n/a",ED523-INDEX(tab_MinKomp[Testy czystości / Reinheitstests],MATCH($B523,tab_MinKomp[[Stanowisko / Position ]:[Stanowisko / Position ]],0)))</f>
        <v>n/a</v>
      </c>
      <c r="EE524" s="190" t="str">
        <f>IF(INDEX(tab_MinKomp[Testy czystości / Reinheitstests],MATCH($B523,tab_MinKomp[[Stanowisko / Position ]:[Stanowisko / Position ]],0))="n/a","n/a",EE523-INDEX(tab_MinKomp[Testy czystości / Reinheitstests],MATCH($B523,tab_MinKomp[[Stanowisko / Position ]:[Stanowisko / Position ]],0)))</f>
        <v>n/a</v>
      </c>
      <c r="EF524" s="190" t="str">
        <f>IF(INDEX(tab_MinKomp[Testy czystości / Reinheitstests],MATCH($B523,tab_MinKomp[[Stanowisko / Position ]:[Stanowisko / Position ]],0))="n/a","n/a",EF523-INDEX(tab_MinKomp[Testy czystości / Reinheitstests],MATCH($B523,tab_MinKomp[[Stanowisko / Position ]:[Stanowisko / Position ]],0)))</f>
        <v>n/a</v>
      </c>
      <c r="EG524" s="190" t="str">
        <f>IF(INDEX(tab_MinKomp[Testy czystości / Reinheitstests],MATCH($B523,tab_MinKomp[[Stanowisko / Position ]:[Stanowisko / Position ]],0))="n/a","n/a",EG523-INDEX(tab_MinKomp[Testy czystości / Reinheitstests],MATCH($B523,tab_MinKomp[[Stanowisko / Position ]:[Stanowisko / Position ]],0)))</f>
        <v>n/a</v>
      </c>
      <c r="EH524" s="190" t="str">
        <f>IF(INDEX(tab_MinKomp[Testy czystości / Reinheitstests],MATCH($B523,tab_MinKomp[[Stanowisko / Position ]:[Stanowisko / Position ]],0))="n/a","n/a",EH523-INDEX(tab_MinKomp[Testy czystości / Reinheitstests],MATCH($B523,tab_MinKomp[[Stanowisko / Position ]:[Stanowisko / Position ]],0)))</f>
        <v>n/a</v>
      </c>
      <c r="EI524" s="190" t="str">
        <f>IF(INDEX(tab_MinKomp[Testy czystości / Reinheitstests],MATCH($B523,tab_MinKomp[[Stanowisko / Position ]:[Stanowisko / Position ]],0))="n/a","n/a",EI523-INDEX(tab_MinKomp[Testy czystości / Reinheitstests],MATCH($B523,tab_MinKomp[[Stanowisko / Position ]:[Stanowisko / Position ]],0)))</f>
        <v>n/a</v>
      </c>
      <c r="EJ524" s="190" t="str">
        <f>IF(INDEX(tab_MinKomp[Testy czystości / Reinheitstests],MATCH($B523,tab_MinKomp[[Stanowisko / Position ]:[Stanowisko / Position ]],0))="n/a","n/a",EJ523-INDEX(tab_MinKomp[Testy czystości / Reinheitstests],MATCH($B523,tab_MinKomp[[Stanowisko / Position ]:[Stanowisko / Position ]],0)))</f>
        <v>n/a</v>
      </c>
      <c r="EK524" s="190" t="str">
        <f>IF(INDEX(tab_MinKomp[Testy czystości / Reinheitstests],MATCH($B523,tab_MinKomp[[Stanowisko / Position ]:[Stanowisko / Position ]],0))="n/a","n/a",EK523-INDEX(tab_MinKomp[Testy czystości / Reinheitstests],MATCH($B523,tab_MinKomp[[Stanowisko / Position ]:[Stanowisko / Position ]],0)))</f>
        <v>n/a</v>
      </c>
      <c r="EL524" s="190" t="str">
        <f>IF(INDEX(tab_MinKomp[Testy czystości / Reinheitstests],MATCH($B523,tab_MinKomp[[Stanowisko / Position ]:[Stanowisko / Position ]],0))="n/a","n/a",EL523-INDEX(tab_MinKomp[Testy czystości / Reinheitstests],MATCH($B523,tab_MinKomp[[Stanowisko / Position ]:[Stanowisko / Position ]],0)))</f>
        <v>n/a</v>
      </c>
      <c r="EM524" s="190" t="str">
        <f>IF(INDEX(tab_MinKomp[Testy czystości / Reinheitstests],MATCH($B523,tab_MinKomp[[Stanowisko / Position ]:[Stanowisko / Position ]],0))="n/a","n/a",EM523-INDEX(tab_MinKomp[Testy czystości / Reinheitstests],MATCH($B523,tab_MinKomp[[Stanowisko / Position ]:[Stanowisko / Position ]],0)))</f>
        <v>n/a</v>
      </c>
      <c r="EN524" s="190" t="str">
        <f>IF(INDEX(tab_MinKomp[Testy czystości / Reinheitstests],MATCH($B523,tab_MinKomp[[Stanowisko / Position ]:[Stanowisko / Position ]],0))="n/a","n/a",EN523-INDEX(tab_MinKomp[Testy czystości / Reinheitstests],MATCH($B523,tab_MinKomp[[Stanowisko / Position ]:[Stanowisko / Position ]],0)))</f>
        <v>n/a</v>
      </c>
      <c r="EO524" s="194" t="str">
        <f>IF(INDEX(tab_MinKomp[Konserwacja Rep],MATCH($B523,tab_MinKomp[[Stanowisko / Position ]:[Stanowisko / Position ]],0))="n/a","n/a",EO523-INDEX(tab_MinKomp[Konserwacja Rep],MATCH($B523,tab_MinKomp[[Stanowisko / Position ]:[Stanowisko / Position ]],0)))</f>
        <v>n/a</v>
      </c>
      <c r="EP524" s="194" t="str">
        <f>IF(INDEX(tab_MinKomp[[Konserwacja Engel ]],MATCH($B523,tab_MinKomp[[Stanowisko / Position ]:[Stanowisko / Position ]],0))="n/a","n/a",EP523-INDEX(tab_MinKomp[[Konserwacja Engel ]],MATCH($B523,tab_MinKomp[[Stanowisko / Position ]:[Stanowisko / Position ]],0)))</f>
        <v>n/a</v>
      </c>
      <c r="EQ524" s="194" t="str">
        <f>IF(INDEX(tab_MinKomp[Konserwacja B 50],MATCH($B523,tab_MinKomp[[Stanowisko / Position ]:[Stanowisko / Position ]],0))="n/a","n/a",EQ523-INDEX(tab_MinKomp[Konserwacja B 50],MATCH($B523,tab_MinKomp[[Stanowisko / Position ]:[Stanowisko / Position ]],0)))</f>
        <v>n/a</v>
      </c>
      <c r="ER524" s="194" t="str">
        <f>IF(INDEX(tab_MinKomp[[Konserwacja EOL ]],MATCH($B523,tab_MinKomp[[Stanowisko / Position ]:[Stanowisko / Position ]],0))="n/a","n/a",ER523-INDEX(tab_MinKomp[[Konserwacja EOL ]],MATCH($B523,tab_MinKomp[[Stanowisko / Position ]:[Stanowisko / Position ]],0)))</f>
        <v>n/a</v>
      </c>
      <c r="ES524" s="194" t="str">
        <f>IF(INDEX(tab_MinKomp[Konserwacja Branson],MATCH($B523,tab_MinKomp[[Stanowisko / Position ]:[Stanowisko / Position ]],0))="n/a","n/a",ES523-INDEX(tab_MinKomp[Konserwacja Branson],MATCH($B523,tab_MinKomp[[Stanowisko / Position ]:[Stanowisko / Position ]],0)))</f>
        <v>n/a</v>
      </c>
      <c r="ET524" s="194" t="str">
        <f>IF(INDEX(tab_MinKomp[Konserwacja coolery],MATCH($B523,tab_MinKomp[[Stanowisko / Position ]:[Stanowisko / Position ]],0))="n/a","n/a",ET523-INDEX(tab_MinKomp[Konserwacja coolery],MATCH($B523,tab_MinKomp[[Stanowisko / Position ]:[Stanowisko / Position ]],0)))</f>
        <v>n/a</v>
      </c>
      <c r="EU524" s="194" t="str">
        <f>IF(INDEX(tab_MinKomp[Konserwacja piecy],MATCH($B523,tab_MinKomp[[Stanowisko / Position ]:[Stanowisko / Position ]],0))="n/a","n/a",EU523-INDEX(tab_MinKomp[Konserwacja piecy],MATCH($B523,tab_MinKomp[[Stanowisko / Position ]:[Stanowisko / Position ]],0)))</f>
        <v>n/a</v>
      </c>
      <c r="EV524" s="194" t="str">
        <f>IF(INDEX(tab_MinKomp[Rysunek techniczny- czytanie],MATCH($B523,tab_MinKomp[[Stanowisko / Position ]:[Stanowisko / Position ]],0))="n/a","n/a",EV523-INDEX(tab_MinKomp[Rysunek techniczny- czytanie],MATCH($B523,tab_MinKomp[[Stanowisko / Position ]:[Stanowisko / Position ]],0)))</f>
        <v>n/a</v>
      </c>
      <c r="EW524" s="194" t="str">
        <f>IF(INDEX(tab_MinKomp[Elektryka],MATCH($B523,tab_MinKomp[[Stanowisko / Position ]:[Stanowisko / Position ]],0))="n/a","n/a",EW523-INDEX(tab_MinKomp[Elektryka],MATCH($B523,tab_MinKomp[[Stanowisko / Position ]:[Stanowisko / Position ]],0)))</f>
        <v>n/a</v>
      </c>
      <c r="EX524" s="194" t="str">
        <f>IF(INDEX(tab_MinKomp[Pneumatyka],MATCH($B523,tab_MinKomp[[Stanowisko / Position ]:[Stanowisko / Position ]],0))="n/a","n/a",EX523-INDEX(tab_MinKomp[Pneumatyka],MATCH($B523,tab_MinKomp[[Stanowisko / Position ]:[Stanowisko / Position ]],0)))</f>
        <v>n/a</v>
      </c>
      <c r="EY524" s="194" t="str">
        <f>IF(INDEX(tab_MinKomp[[Hydraulika ]],MATCH($B523,tab_MinKomp[[Stanowisko / Position ]:[Stanowisko / Position ]],0))="n/a","n/a",EY523-INDEX(tab_MinKomp[[Hydraulika ]],MATCH($B523,tab_MinKomp[[Stanowisko / Position ]:[Stanowisko / Position ]],0)))</f>
        <v>n/a</v>
      </c>
      <c r="EZ524" s="194" t="str">
        <f>IF(INDEX(tab_MinKomp[Podciśnienie],MATCH($B523,tab_MinKomp[[Stanowisko / Position ]:[Stanowisko / Position ]],0))="n/a","n/a",EZ523-INDEX(tab_MinKomp[Podciśnienie],MATCH($B523,tab_MinKomp[[Stanowisko / Position ]:[Stanowisko / Position ]],0)))</f>
        <v>n/a</v>
      </c>
      <c r="FA524" s="194" t="str">
        <f>IF(INDEX(tab_MinKomp[Usuwanie awarii],MATCH($B523,tab_MinKomp[[Stanowisko / Position ]:[Stanowisko / Position ]],0))="n/a","n/a",FA523-INDEX(tab_MinKomp[Usuwanie awarii],MATCH($B523,tab_MinKomp[[Stanowisko / Position ]:[Stanowisko / Position ]],0)))</f>
        <v>n/a</v>
      </c>
      <c r="FB524" s="194" t="str">
        <f>IF(INDEX(tab_MinKomp[Obsługa robotów],MATCH($B523,tab_MinKomp[[Stanowisko / Position ]:[Stanowisko / Position ]],0))="n/a","n/a",FB523-INDEX(tab_MinKomp[Obsługa robotów],MATCH($B523,tab_MinKomp[[Stanowisko / Position ]:[Stanowisko / Position ]],0)))</f>
        <v>n/a</v>
      </c>
      <c r="FC524" s="194" t="str">
        <f>IF(INDEX(tab_MinKomp[Obsługa sterowania maszyny],MATCH($B523,tab_MinKomp[[Stanowisko / Position ]:[Stanowisko / Position ]],0))="n/a","n/a",FC523-INDEX(tab_MinKomp[Obsługa sterowania maszyny],MATCH($B523,tab_MinKomp[[Stanowisko / Position ]:[Stanowisko / Position ]],0)))</f>
        <v>n/a</v>
      </c>
      <c r="FD524" s="194" t="str">
        <f>IF(INDEX(tab_MinKomp[Usuwanie przyczyn żródłowych],MATCH($B523,tab_MinKomp[[Stanowisko / Position ]:[Stanowisko / Position ]],0))="n/a","n/a",FD523-INDEX(tab_MinKomp[Usuwanie przyczyn żródłowych],MATCH($B523,tab_MinKomp[[Stanowisko / Position ]:[Stanowisko / Position ]],0)))</f>
        <v>n/a</v>
      </c>
      <c r="FE524" s="194" t="str">
        <f>IF(INDEX(tab_MinKomp[Cmms stosowanie],MATCH($B523,tab_MinKomp[[Stanowisko / Position ]:[Stanowisko / Position ]],0))="n/a","n/a",FE523-INDEX(tab_MinKomp[Cmms stosowanie],MATCH($B523,tab_MinKomp[[Stanowisko / Position ]:[Stanowisko / Position ]],0)))</f>
        <v>n/a</v>
      </c>
      <c r="FF524" s="190" t="str">
        <f>IF(INDEX(tab_MinKomp[Testy czystości / Reinheitstests],MATCH($B523,tab_MinKomp[[Stanowisko / Position ]:[Stanowisko / Position ]],0))="n/a","n/a",FF523-INDEX(tab_MinKomp[Testy czystości / Reinheitstests],MATCH($B523,tab_MinKomp[[Stanowisko / Position ]:[Stanowisko / Position ]],0)))</f>
        <v>n/a</v>
      </c>
      <c r="FG524" s="194" t="str">
        <f>IF(INDEX(tab_MinKomp[Czyszczenie form plastikowych],MATCH($B523,tab_MinKomp[[Stanowisko / Position ]:[Stanowisko / Position ]],0))="n/a","n/a",FG523-INDEX(tab_MinKomp[Czyszczenie form plastikowych],MATCH($B523,tab_MinKomp[[Stanowisko / Position ]:[Stanowisko / Position ]],0)))</f>
        <v>n/a</v>
      </c>
      <c r="FH524" s="194" t="str">
        <f>IF(INDEX(tab_MinKomp[Wymiana form plastik],MATCH($B523,tab_MinKomp[[Stanowisko / Position ]:[Stanowisko / Position ]],0))="n/a","n/a",FH523-INDEX(tab_MinKomp[Wymiana form plastik],MATCH($B523,tab_MinKomp[[Stanowisko / Position ]:[Stanowisko / Position ]],0)))</f>
        <v>n/a</v>
      </c>
      <c r="FI524" s="194" t="str">
        <f>IF(INDEX(tab_MinKomp[Wymiana form guma],MATCH($B523,tab_MinKomp[[Stanowisko / Position ]:[Stanowisko / Position ]],0))="n/a","n/a",FI523-INDEX(tab_MinKomp[Wymiana form guma],MATCH($B523,tab_MinKomp[[Stanowisko / Position ]:[Stanowisko / Position ]],0)))</f>
        <v>n/a</v>
      </c>
      <c r="FJ524" s="194" t="str">
        <f>IF(INDEX(tab_MinKomp[Konserwacja KK],MATCH($B523,tab_MinKomp[[Stanowisko / Position ]:[Stanowisko / Position ]],0))="n/a","n/a",FJ523-INDEX(tab_MinKomp[Konserwacja KK],MATCH($B523,tab_MinKomp[[Stanowisko / Position ]:[Stanowisko / Position ]],0)))</f>
        <v>n/a</v>
      </c>
      <c r="FK524" s="194" t="str">
        <f>IF(INDEX(tab_MinKomp[Konserwacja form guma],MATCH($B523,tab_MinKomp[[Stanowisko / Position ]:[Stanowisko / Position ]],0))="n/a","n/a",FK523-INDEX(tab_MinKomp[Konserwacja form guma],MATCH($B523,tab_MinKomp[[Stanowisko / Position ]:[Stanowisko / Position ]],0)))</f>
        <v>n/a</v>
      </c>
      <c r="FL524" s="194" t="str">
        <f>IF(INDEX(tab_MinKomp[Konserwacja form plastiki],MATCH($B523,tab_MinKomp[[Stanowisko / Position ]:[Stanowisko / Position ]],0))="n/a","n/a",FL523-INDEX(tab_MinKomp[Konserwacja form plastiki],MATCH($B523,tab_MinKomp[[Stanowisko / Position ]:[Stanowisko / Position ]],0)))</f>
        <v>n/a</v>
      </c>
      <c r="FM524" s="194" t="str">
        <f>IF(INDEX(tab_MinKomp[Konserwacja Gorącego Kanału],MATCH($B523,tab_MinKomp[[Stanowisko / Position ]:[Stanowisko / Position ]],0))="n/a","n/a",FM523-INDEX(tab_MinKomp[Konserwacja Gorącego Kanału],MATCH($B523,tab_MinKomp[[Stanowisko / Position ]:[Stanowisko / Position ]],0)))</f>
        <v>n/a</v>
      </c>
      <c r="FN524" s="196" t="s">
        <v>248</v>
      </c>
      <c r="FO524" s="196" t="s">
        <v>248</v>
      </c>
      <c r="FP524" s="196" t="s">
        <v>248</v>
      </c>
      <c r="FQ524" s="196" t="str">
        <f>IF(INDEX(tab_MinKomp[Język angielski / Englisch],MATCH($B523,tab_MinKomp[[Stanowisko / Position ]:[Stanowisko / Position ]],0))="n/a","n/a",FQ523-INDEX(tab_MinKomp[Język angielski / Englisch],MATCH($B523,tab_MinKomp[[Stanowisko / Position ]:[Stanowisko / Position ]],0)))</f>
        <v>n/a</v>
      </c>
      <c r="FR524" s="196" t="str">
        <f>IF(INDEX(tab_MinKomp[Język niemiecki / Deutsch],MATCH($B523,tab_MinKomp[[Stanowisko / Position ]:[Stanowisko / Position ]],0))="n/a","n/a",FR523-INDEX(tab_MinKomp[Język niemiecki / Deutsch],MATCH($B523,tab_MinKomp[[Stanowisko / Position ]:[Stanowisko / Position ]],0)))</f>
        <v>n/a</v>
      </c>
      <c r="FS524" s="194">
        <f>IF(INDEX(tab_MinKomp[Zarządzanie dokumentacją procesową / Process dokumentation management],MATCH($B523,tab_MinKomp[[Stanowisko / Position ]:[Stanowisko / Position ]],0))="n/a","n/a",FS523-INDEX(tab_MinKomp[Zarządzanie dokumentacją procesową / Process dokumentation management],MATCH($B523,tab_MinKomp[[Stanowisko / Position ]:[Stanowisko / Position ]],0)))</f>
        <v>0</v>
      </c>
      <c r="FT524" s="194">
        <f>IF(INDEX(tab_MinKomp[Znajomość procesów z obszaru / Kenntiss der prozesse in dem Bereich],MATCH($B523,tab_MinKomp[[Stanowisko / Position ]:[Stanowisko / Position ]],0))="n/a","n/a",FT523-INDEX(tab_MinKomp[Znajomość procesów z obszaru / Kenntiss der prozesse in dem Bereich],MATCH($B523,tab_MinKomp[[Stanowisko / Position ]:[Stanowisko / Position ]],0)))</f>
        <v>0</v>
      </c>
      <c r="FU524" s="194">
        <f>IF(INDEX(tab_MinKomp[optymalizacja procesów / Prozessoptymalisierung],MATCH($B523,tab_MinKomp[[Stanowisko / Position ]:[Stanowisko / Position ]],0))="n/a","n/a",FU523-INDEX(tab_MinKomp[optymalizacja procesów / Prozessoptymalisierung],MATCH($B523,tab_MinKomp[[Stanowisko / Position ]:[Stanowisko / Position ]],0)))</f>
        <v>0</v>
      </c>
      <c r="FV524" s="194">
        <f>IF(INDEX(tab_MinKomp[Umiejętności szkoleniowe / Trainingsfähigkeiten],MATCH($B523,tab_MinKomp[[Stanowisko / Position ]:[Stanowisko / Position ]],0))="n/a","n/a",FV523-INDEX(tab_MinKomp[Umiejętności szkoleniowe / Trainingsfähigkeiten],MATCH($B523,tab_MinKomp[[Stanowisko / Position ]:[Stanowisko / Position ]],0)))</f>
        <v>0</v>
      </c>
      <c r="FW524" s="194">
        <f>IF(INDEX(tab_MinKomp[Analityczne myślenie, podejście / Analitysches Denken, Einstellung],MATCH($B523,tab_MinKomp[[Stanowisko / Position ]:[Stanowisko / Position ]],0))="n/a","n/a",FW523-INDEX(tab_MinKomp[Analityczne myślenie, podejście / Analitysches Denken, Einstellung],MATCH($B523,tab_MinKomp[[Stanowisko / Position ]:[Stanowisko / Position ]],0)))</f>
        <v>0</v>
      </c>
      <c r="FX524" s="194">
        <f>IF(INDEX(tab_MinKomp[Dokładność, precyzja w dzialaniu / Genauigkeit, Präzision in die Arbeit],MATCH($B523,tab_MinKomp[[Stanowisko / Position ]:[Stanowisko / Position ]],0))="n/a","n/a",FX523-INDEX(tab_MinKomp[Dokładność, precyzja w dzialaniu / Genauigkeit, Präzision in die Arbeit],MATCH($B523,tab_MinKomp[[Stanowisko / Position ]:[Stanowisko / Position ]],0)))</f>
        <v>0</v>
      </c>
      <c r="FY524" s="194">
        <f>IF(INDEX(tab_MinKomp[Dyspozycyjność / Verfügbarkeit],MATCH($B523,tab_MinKomp[[Stanowisko / Position ]:[Stanowisko / Position ]],0))="n/a","n/a",FY523-INDEX(tab_MinKomp[Dyspozycyjność / Verfügbarkeit],MATCH($B523,tab_MinKomp[[Stanowisko / Position ]:[Stanowisko / Position ]],0)))</f>
        <v>0</v>
      </c>
      <c r="FZ524" s="194">
        <f>IF(INDEX(tab_MinKomp[Zaangażowanie / 
Engagement],MATCH($B523,tab_MinKomp[[Stanowisko / Position ]:[Stanowisko / Position ]],0))="n/a","n/a",FZ523-INDEX(tab_MinKomp[Zaangażowanie / 
Engagement],MATCH($B523,tab_MinKomp[[Stanowisko / Position ]:[Stanowisko / Position ]],0)))</f>
        <v>0</v>
      </c>
      <c r="GA524" s="194" t="str">
        <f>IF(INDEX(tab_MinKomp[Konserwacja form guma],MATCH($B523,tab_MinKomp[[Stanowisko / Position ]:[Stanowisko / Position ]],0))="n/a","n/a",GA523-INDEX(tab_MinKomp[Konserwacja form guma],MATCH($B523,tab_MinKomp[[Stanowisko / Position ]:[Stanowisko / Position ]],0)))</f>
        <v>n/a</v>
      </c>
      <c r="GB524" s="194" t="str">
        <f>IF(INDEX(tab_MinKomp[Konserwacja form plastiki],MATCH($B523,tab_MinKomp[[Stanowisko / Position ]:[Stanowisko / Position ]],0))="n/a","n/a",GB523-INDEX(tab_MinKomp[Konserwacja form plastiki],MATCH($B523,tab_MinKomp[[Stanowisko / Position ]:[Stanowisko / Position ]],0)))</f>
        <v>n/a</v>
      </c>
      <c r="GC524" s="194">
        <f>IF(INDEX(tab_MinKomp[Elastyczność w działaniu],MATCH($B523,tab_MinKomp[[Stanowisko / Position ]:[Stanowisko / Position ]],0))="n/a","n/a",GC523-INDEX(tab_MinKomp[Elastyczność w działaniu],MATCH($B523,tab_MinKomp[[Stanowisko / Position ]:[Stanowisko / Position ]],0)))</f>
        <v>0</v>
      </c>
      <c r="GD524" s="194">
        <f>IF(INDEX(tab_MinKomp[Komunikatywność],MATCH($B523,tab_MinKomp[[Stanowisko / Position ]:[Stanowisko / Position ]],0))="n/a","n/a",GD523-INDEX(tab_MinKomp[Komunikatywność],MATCH($B523,tab_MinKomp[[Stanowisko / Position ]:[Stanowisko / Position ]],0)))</f>
        <v>0</v>
      </c>
      <c r="GE524" s="193" t="str">
        <f>IF(INDEX(tab_MinKomp[Motywowanie i budowanie zaangażowania zespołu],MATCH($B523,tab_MinKomp[[Stanowisko / Position ]:[Stanowisko / Position ]],0))="n/a","n/a",GE523-INDEX(tab_MinKomp[Motywowanie i budowanie zaangażowania zespołu],MATCH($B523,tab_MinKomp[[Stanowisko / Position ]:[Stanowisko / Position ]],0)))</f>
        <v>n/a</v>
      </c>
      <c r="GF524" s="186" t="s">
        <v>248</v>
      </c>
      <c r="GG524" s="186" t="s">
        <v>248</v>
      </c>
      <c r="GH524" s="186" t="s">
        <v>248</v>
      </c>
      <c r="GI524" s="186" t="s">
        <v>248</v>
      </c>
      <c r="GJ524" s="186" t="s">
        <v>248</v>
      </c>
      <c r="GK524" s="186" t="s">
        <v>248</v>
      </c>
      <c r="GL524" s="186" t="s">
        <v>248</v>
      </c>
      <c r="GM524" s="186" t="s">
        <v>248</v>
      </c>
      <c r="GN524" s="186" t="s">
        <v>248</v>
      </c>
      <c r="GO524" s="186" t="s">
        <v>248</v>
      </c>
      <c r="GP524" s="186" t="s">
        <v>248</v>
      </c>
      <c r="GQ524" s="186" t="s">
        <v>248</v>
      </c>
      <c r="GR524" s="186" t="s">
        <v>248</v>
      </c>
      <c r="GS524" s="186" t="s">
        <v>248</v>
      </c>
      <c r="GT524" s="186" t="s">
        <v>248</v>
      </c>
      <c r="GU524" s="186" t="s">
        <v>248</v>
      </c>
      <c r="GV524" s="186" t="s">
        <v>248</v>
      </c>
      <c r="GW524" s="186" t="s">
        <v>248</v>
      </c>
      <c r="GX524" s="186" t="s">
        <v>248</v>
      </c>
      <c r="GY524" s="186" t="s">
        <v>248</v>
      </c>
      <c r="GZ524" s="261" t="s">
        <v>248</v>
      </c>
      <c r="HA524" s="261" t="s">
        <v>248</v>
      </c>
      <c r="HB524" s="191">
        <f>SUM(G524:GE524)/(HB523-(SUM(G524:GE524)))</f>
        <v>-0.15789473684210525</v>
      </c>
    </row>
    <row r="525" spans="1:210" ht="24.9" customHeight="1" x14ac:dyDescent="0.3">
      <c r="A525" s="105" t="s">
        <v>321</v>
      </c>
      <c r="B525" s="105" t="s">
        <v>315</v>
      </c>
      <c r="C525" s="105"/>
      <c r="D525" s="105">
        <v>1937</v>
      </c>
      <c r="E525" s="394" t="s">
        <v>647</v>
      </c>
      <c r="F525" s="185" t="s">
        <v>374</v>
      </c>
      <c r="G525" s="186">
        <v>1</v>
      </c>
      <c r="H525" s="186">
        <v>1</v>
      </c>
      <c r="I525" s="186">
        <v>1</v>
      </c>
      <c r="J525" s="186">
        <v>1</v>
      </c>
      <c r="K525" s="186">
        <v>1</v>
      </c>
      <c r="L525" s="186" t="s">
        <v>248</v>
      </c>
      <c r="M525" s="186" t="s">
        <v>248</v>
      </c>
      <c r="N525" s="186" t="s">
        <v>248</v>
      </c>
      <c r="O525" s="186">
        <v>1</v>
      </c>
      <c r="P525" s="186">
        <v>1</v>
      </c>
      <c r="Q525" s="186" t="s">
        <v>248</v>
      </c>
      <c r="R525" s="186" t="s">
        <v>248</v>
      </c>
      <c r="S525" s="186" t="s">
        <v>248</v>
      </c>
      <c r="T525" s="186" t="s">
        <v>248</v>
      </c>
      <c r="U525" s="186" t="s">
        <v>248</v>
      </c>
      <c r="V525" s="186" t="s">
        <v>248</v>
      </c>
      <c r="W525" s="186" t="s">
        <v>248</v>
      </c>
      <c r="X525" s="186" t="s">
        <v>248</v>
      </c>
      <c r="Y525" s="186" t="s">
        <v>248</v>
      </c>
      <c r="Z525" s="186" t="s">
        <v>248</v>
      </c>
      <c r="AA525" s="186" t="s">
        <v>248</v>
      </c>
      <c r="AB525" s="186" t="s">
        <v>248</v>
      </c>
      <c r="AC525" s="186" t="s">
        <v>248</v>
      </c>
      <c r="AD525" s="186" t="s">
        <v>248</v>
      </c>
      <c r="AE525" s="186" t="s">
        <v>248</v>
      </c>
      <c r="AF525" s="186" t="s">
        <v>248</v>
      </c>
      <c r="AG525" s="186" t="s">
        <v>248</v>
      </c>
      <c r="AH525" s="186" t="s">
        <v>248</v>
      </c>
      <c r="AI525" s="186" t="s">
        <v>248</v>
      </c>
      <c r="AJ525" s="186" t="s">
        <v>248</v>
      </c>
      <c r="AK525" s="186" t="s">
        <v>248</v>
      </c>
      <c r="AL525" s="186">
        <v>1</v>
      </c>
      <c r="AM525" s="186" t="s">
        <v>248</v>
      </c>
      <c r="AN525" s="186" t="s">
        <v>248</v>
      </c>
      <c r="AO525" s="186">
        <v>1</v>
      </c>
      <c r="AP525" s="186" t="s">
        <v>248</v>
      </c>
      <c r="AQ525" s="186">
        <v>1</v>
      </c>
      <c r="AR525" s="186" t="s">
        <v>248</v>
      </c>
      <c r="AS525" s="186" t="s">
        <v>248</v>
      </c>
      <c r="AT525" s="186" t="s">
        <v>248</v>
      </c>
      <c r="AU525" s="186" t="s">
        <v>248</v>
      </c>
      <c r="AV525" s="186">
        <v>1</v>
      </c>
      <c r="AW525" s="186">
        <v>1</v>
      </c>
      <c r="AX525" s="186" t="s">
        <v>248</v>
      </c>
      <c r="AY525" s="186" t="s">
        <v>248</v>
      </c>
      <c r="AZ525" s="186" t="s">
        <v>248</v>
      </c>
      <c r="BA525" s="186" t="s">
        <v>248</v>
      </c>
      <c r="BB525" s="186" t="s">
        <v>248</v>
      </c>
      <c r="BC525" s="186" t="s">
        <v>248</v>
      </c>
      <c r="BD525" s="186" t="s">
        <v>248</v>
      </c>
      <c r="BE525" s="186" t="s">
        <v>248</v>
      </c>
      <c r="BF525" s="186" t="s">
        <v>248</v>
      </c>
      <c r="BG525" s="186" t="s">
        <v>248</v>
      </c>
      <c r="BH525" s="186" t="s">
        <v>248</v>
      </c>
      <c r="BI525" s="186" t="s">
        <v>248</v>
      </c>
      <c r="BJ525" s="186" t="s">
        <v>248</v>
      </c>
      <c r="BK525" s="186" t="s">
        <v>248</v>
      </c>
      <c r="BL525" s="186" t="s">
        <v>248</v>
      </c>
      <c r="BM525" s="186" t="s">
        <v>248</v>
      </c>
      <c r="BN525" s="186" t="s">
        <v>248</v>
      </c>
      <c r="BO525" s="186" t="s">
        <v>248</v>
      </c>
      <c r="BP525" s="186" t="s">
        <v>248</v>
      </c>
      <c r="BQ525" s="186">
        <v>1</v>
      </c>
      <c r="BR525" s="186" t="s">
        <v>248</v>
      </c>
      <c r="BS525" s="186">
        <v>1</v>
      </c>
      <c r="BT525" s="186" t="s">
        <v>248</v>
      </c>
      <c r="BU525" s="186">
        <v>1</v>
      </c>
      <c r="BV525" s="186" t="s">
        <v>248</v>
      </c>
      <c r="BW525" s="186">
        <v>1</v>
      </c>
      <c r="BX525" s="186">
        <v>1</v>
      </c>
      <c r="BY525" s="186" t="s">
        <v>248</v>
      </c>
      <c r="BZ525" s="186">
        <v>1</v>
      </c>
      <c r="CA525" s="186" t="s">
        <v>248</v>
      </c>
      <c r="CB525" s="186">
        <v>1</v>
      </c>
      <c r="CC525" s="186" t="s">
        <v>248</v>
      </c>
      <c r="CD525" s="186">
        <v>1</v>
      </c>
      <c r="CE525" s="186">
        <v>1</v>
      </c>
      <c r="CF525" s="186">
        <v>1</v>
      </c>
      <c r="CG525" s="186">
        <v>1</v>
      </c>
      <c r="CH525" s="186" t="s">
        <v>248</v>
      </c>
      <c r="CI525" s="186" t="s">
        <v>248</v>
      </c>
      <c r="CJ525" s="186" t="s">
        <v>248</v>
      </c>
      <c r="CK525" s="186" t="s">
        <v>248</v>
      </c>
      <c r="CL525" s="186" t="s">
        <v>248</v>
      </c>
      <c r="CM525" s="186" t="s">
        <v>248</v>
      </c>
      <c r="CN525" s="186" t="s">
        <v>248</v>
      </c>
      <c r="CO525" s="186" t="s">
        <v>248</v>
      </c>
      <c r="CP525" s="186" t="s">
        <v>248</v>
      </c>
      <c r="CQ525" s="186" t="s">
        <v>248</v>
      </c>
      <c r="CR525" s="186" t="s">
        <v>248</v>
      </c>
      <c r="CS525" s="186" t="s">
        <v>248</v>
      </c>
      <c r="CT525" s="186" t="s">
        <v>248</v>
      </c>
      <c r="CU525" s="186" t="s">
        <v>248</v>
      </c>
      <c r="CV525" s="186" t="s">
        <v>248</v>
      </c>
      <c r="CW525" s="186">
        <v>1</v>
      </c>
      <c r="CX525" s="186" t="s">
        <v>248</v>
      </c>
      <c r="CY525" s="186" t="s">
        <v>248</v>
      </c>
      <c r="CZ525" s="186" t="s">
        <v>248</v>
      </c>
      <c r="DA525" s="186" t="s">
        <v>248</v>
      </c>
      <c r="DB525" s="186" t="s">
        <v>248</v>
      </c>
      <c r="DC525" s="186" t="s">
        <v>248</v>
      </c>
      <c r="DD525" s="186" t="s">
        <v>248</v>
      </c>
      <c r="DE525" s="186" t="s">
        <v>248</v>
      </c>
      <c r="DF525" s="186">
        <v>1</v>
      </c>
      <c r="DG525" s="186" t="s">
        <v>248</v>
      </c>
      <c r="DH525" s="186" t="s">
        <v>248</v>
      </c>
      <c r="DI525" s="186" t="s">
        <v>248</v>
      </c>
      <c r="DJ525" s="186" t="s">
        <v>248</v>
      </c>
      <c r="DK525" s="186" t="s">
        <v>248</v>
      </c>
      <c r="DL525" s="186" t="s">
        <v>248</v>
      </c>
      <c r="DM525" s="186" t="s">
        <v>248</v>
      </c>
      <c r="DN525" s="186" t="s">
        <v>248</v>
      </c>
      <c r="DO525" s="186" t="s">
        <v>248</v>
      </c>
      <c r="DP525" s="186" t="s">
        <v>248</v>
      </c>
      <c r="DQ525" s="186" t="s">
        <v>248</v>
      </c>
      <c r="DR525" s="186" t="s">
        <v>248</v>
      </c>
      <c r="DS525" s="186" t="s">
        <v>248</v>
      </c>
      <c r="DT525" s="186" t="s">
        <v>248</v>
      </c>
      <c r="DU525" s="186" t="s">
        <v>248</v>
      </c>
      <c r="DV525" s="186" t="s">
        <v>248</v>
      </c>
      <c r="DW525" s="186" t="s">
        <v>248</v>
      </c>
      <c r="DX525" s="186" t="s">
        <v>248</v>
      </c>
      <c r="DY525" s="186" t="s">
        <v>248</v>
      </c>
      <c r="DZ525" s="186" t="s">
        <v>248</v>
      </c>
      <c r="EA525" s="186" t="s">
        <v>248</v>
      </c>
      <c r="EB525" s="186" t="s">
        <v>248</v>
      </c>
      <c r="EC525" s="186" t="s">
        <v>248</v>
      </c>
      <c r="ED525" s="186" t="s">
        <v>248</v>
      </c>
      <c r="EE525" s="186" t="s">
        <v>248</v>
      </c>
      <c r="EF525" s="186" t="s">
        <v>248</v>
      </c>
      <c r="EG525" s="186" t="s">
        <v>248</v>
      </c>
      <c r="EH525" s="186" t="s">
        <v>248</v>
      </c>
      <c r="EI525" s="186" t="s">
        <v>248</v>
      </c>
      <c r="EJ525" s="186" t="s">
        <v>248</v>
      </c>
      <c r="EK525" s="186" t="s">
        <v>248</v>
      </c>
      <c r="EL525" s="184" t="s">
        <v>248</v>
      </c>
      <c r="EM525" s="184" t="s">
        <v>248</v>
      </c>
      <c r="EN525" s="184" t="s">
        <v>248</v>
      </c>
      <c r="EO525" s="186" t="s">
        <v>248</v>
      </c>
      <c r="EP525" s="186" t="s">
        <v>248</v>
      </c>
      <c r="EQ525" s="186" t="s">
        <v>248</v>
      </c>
      <c r="ER525" s="186" t="s">
        <v>248</v>
      </c>
      <c r="ES525" s="186" t="s">
        <v>248</v>
      </c>
      <c r="ET525" s="186" t="s">
        <v>248</v>
      </c>
      <c r="EU525" s="186" t="s">
        <v>248</v>
      </c>
      <c r="EV525" s="186" t="s">
        <v>248</v>
      </c>
      <c r="EW525" s="186" t="s">
        <v>248</v>
      </c>
      <c r="EX525" s="186" t="s">
        <v>248</v>
      </c>
      <c r="EY525" s="186" t="s">
        <v>248</v>
      </c>
      <c r="EZ525" s="186" t="s">
        <v>248</v>
      </c>
      <c r="FA525" s="186" t="s">
        <v>248</v>
      </c>
      <c r="FB525" s="186" t="s">
        <v>248</v>
      </c>
      <c r="FC525" s="186" t="s">
        <v>248</v>
      </c>
      <c r="FD525" s="186" t="s">
        <v>248</v>
      </c>
      <c r="FE525" s="186" t="s">
        <v>248</v>
      </c>
      <c r="FF525" s="186">
        <v>1</v>
      </c>
      <c r="FG525" s="186" t="s">
        <v>248</v>
      </c>
      <c r="FH525" s="186" t="s">
        <v>248</v>
      </c>
      <c r="FI525" s="186" t="s">
        <v>248</v>
      </c>
      <c r="FJ525" s="186" t="s">
        <v>248</v>
      </c>
      <c r="FK525" s="186" t="s">
        <v>248</v>
      </c>
      <c r="FL525" s="186" t="s">
        <v>248</v>
      </c>
      <c r="FM525" s="186" t="s">
        <v>248</v>
      </c>
      <c r="FN525" s="186" t="s">
        <v>248</v>
      </c>
      <c r="FO525" s="186" t="s">
        <v>248</v>
      </c>
      <c r="FP525" s="186" t="s">
        <v>248</v>
      </c>
      <c r="FQ525" s="187" t="s">
        <v>248</v>
      </c>
      <c r="FR525" s="187" t="s">
        <v>248</v>
      </c>
      <c r="FS525" s="186">
        <v>1</v>
      </c>
      <c r="FT525" s="186">
        <v>1</v>
      </c>
      <c r="FU525" s="186">
        <v>1</v>
      </c>
      <c r="FV525" s="186">
        <v>1</v>
      </c>
      <c r="FW525" s="186">
        <v>1</v>
      </c>
      <c r="FX525" s="186">
        <v>1</v>
      </c>
      <c r="FY525" s="186">
        <v>1</v>
      </c>
      <c r="FZ525" s="186">
        <v>1</v>
      </c>
      <c r="GA525" s="186" t="s">
        <v>248</v>
      </c>
      <c r="GB525" s="186" t="s">
        <v>248</v>
      </c>
      <c r="GC525" s="186">
        <v>1</v>
      </c>
      <c r="GD525" s="186">
        <v>1</v>
      </c>
      <c r="GE525" s="186" t="s">
        <v>248</v>
      </c>
      <c r="GF525" s="186" t="s">
        <v>248</v>
      </c>
      <c r="GG525" s="186" t="s">
        <v>248</v>
      </c>
      <c r="GH525" s="186" t="s">
        <v>248</v>
      </c>
      <c r="GI525" s="186" t="s">
        <v>248</v>
      </c>
      <c r="GJ525" s="186" t="s">
        <v>248</v>
      </c>
      <c r="GK525" s="186" t="s">
        <v>248</v>
      </c>
      <c r="GL525" s="186" t="s">
        <v>248</v>
      </c>
      <c r="GM525" s="186" t="s">
        <v>248</v>
      </c>
      <c r="GN525" s="186" t="s">
        <v>248</v>
      </c>
      <c r="GO525" s="186" t="s">
        <v>248</v>
      </c>
      <c r="GP525" s="186" t="s">
        <v>248</v>
      </c>
      <c r="GQ525" s="186" t="s">
        <v>248</v>
      </c>
      <c r="GR525" s="186" t="s">
        <v>248</v>
      </c>
      <c r="GS525" s="186" t="s">
        <v>248</v>
      </c>
      <c r="GT525" s="186" t="s">
        <v>248</v>
      </c>
      <c r="GU525" s="186" t="s">
        <v>248</v>
      </c>
      <c r="GV525" s="186" t="s">
        <v>248</v>
      </c>
      <c r="GW525" s="186" t="s">
        <v>248</v>
      </c>
      <c r="GX525" s="186" t="s">
        <v>248</v>
      </c>
      <c r="GY525" s="186" t="s">
        <v>248</v>
      </c>
      <c r="GZ525" s="261" t="s">
        <v>248</v>
      </c>
      <c r="HA525" s="261" t="s">
        <v>248</v>
      </c>
      <c r="HB525" s="188">
        <f>SUM(G525:GE525)</f>
        <v>36</v>
      </c>
    </row>
    <row r="526" spans="1:210" ht="24.9" customHeight="1" thickBot="1" x14ac:dyDescent="0.35">
      <c r="A526" s="108" t="str">
        <f>A525</f>
        <v>Prod.-Q-5</v>
      </c>
      <c r="B526" s="108" t="str">
        <f>B525</f>
        <v>Pracownik Produkcji</v>
      </c>
      <c r="C526" s="108">
        <f>C525</f>
        <v>0</v>
      </c>
      <c r="D526" s="108">
        <f>D525</f>
        <v>1937</v>
      </c>
      <c r="E526" s="395"/>
      <c r="F526" s="189" t="s">
        <v>375</v>
      </c>
      <c r="G526" s="192">
        <f>IF(INDEX(tab_MinKomp[Przepisy BHP / BHP Vorschriften],MATCH($B525,tab_MinKomp[[Stanowisko / Position ]:[Stanowisko / Position ]],0))="n/a","n/a",G525-INDEX(tab_MinKomp[Przepisy BHP / BHP Vorschriften],MATCH($B525,tab_MinKomp[[Stanowisko / Position ]:[Stanowisko / Position ]],0)))</f>
        <v>-1</v>
      </c>
      <c r="H526" s="193">
        <f>IF(INDEX(tab_MinKomp[Przepisy PPOŻ / Brandschutzbestimmungen],MATCH($B525,tab_MinKomp[[Stanowisko / Position ]:[Stanowisko / Position ]],0))="n/a","n/a",H525-INDEX(tab_MinKomp[Przepisy PPOŻ / Brandschutzbestimmungen],MATCH($B525,tab_MinKomp[[Stanowisko / Position ]:[Stanowisko / Position ]],0)))</f>
        <v>0</v>
      </c>
      <c r="I526" s="193">
        <f>IF(INDEX(tab_MinKomp[Ryzyko zawodowe na stanowiskach pracyv/ Berufliche Risiken an Arbeitsstellen],MATCH($B525,tab_MinKomp[[Stanowisko / Position ]:[Stanowisko / Position ]],0))="n/a","n/a",I525-INDEX(tab_MinKomp[Ryzyko zawodowe na stanowiskach pracyv/ Berufliche Risiken an Arbeitsstellen],MATCH($B525,tab_MinKomp[[Stanowisko / Position ]:[Stanowisko / Position ]],0)))</f>
        <v>-1</v>
      </c>
      <c r="J526" s="193">
        <f>IF(INDEX(tab_MinKomp[Gospodarka substancjami niebezpiecznymi / Gefahrstoffmanagement],MATCH($B525,tab_MinKomp[[Stanowisko / Position ]:[Stanowisko / Position ]],0))="n/a","n/a",J525-INDEX(tab_MinKomp[Gospodarka substancjami niebezpiecznymi / Gefahrstoffmanagement],MATCH($B525,tab_MinKomp[[Stanowisko / Position ]:[Stanowisko / Position ]],0)))</f>
        <v>0</v>
      </c>
      <c r="K526" s="193">
        <f>IF(INDEX(tab_MinKomp[Gospodarka odpadami / Abfallwirtschaft],MATCH($B525,tab_MinKomp[[Stanowisko / Position ]:[Stanowisko / Position ]],0))="n/a","n/a",K525-INDEX(tab_MinKomp[Gospodarka odpadami / Abfallwirtschaft],MATCH($B525,tab_MinKomp[[Stanowisko / Position ]:[Stanowisko / Position ]],0)))</f>
        <v>0</v>
      </c>
      <c r="L526" s="194" t="str">
        <f>IF(INDEX(tab_MinKomp[Przepisy kodeksu pracy / Bestimmungen des Arbeitsgesetzes],MATCH($B525,tab_MinKomp[[Stanowisko / Position ]:[Stanowisko / Position ]],0))="n/a","n/a",L525-INDEX(tab_MinKomp[Przepisy kodeksu pracy / Bestimmungen des Arbeitsgesetzes],MATCH($B525,tab_MinKomp[[Stanowisko / Position ]:[Stanowisko / Position ]],0)))</f>
        <v>n/a</v>
      </c>
      <c r="M526" s="195" t="str">
        <f>IF(INDEX(tab_MinKomp[Przepisy o ub.społ. ZUS  / Sozialversicherungsvorschriften],MATCH($B525,tab_MinKomp[[Stanowisko / Position ]:[Stanowisko / Position ]],0))="n/a","n/a",M525-INDEX(tab_MinKomp[Przepisy o ub.społ. ZUS  / Sozialversicherungsvorschriften],MATCH($B525,tab_MinKomp[[Stanowisko / Position ]:[Stanowisko / Position ]],0)))</f>
        <v>n/a</v>
      </c>
      <c r="N526" s="194" t="str">
        <f>IF(INDEX(tab_MinKomp[PRZEPISY O PDOF /persönlich Einkommensteuergesetz ],MATCH($B525,tab_MinKomp[[Stanowisko / Position ]:[Stanowisko / Position ]],0))="n/a","n/a",N525-INDEX(tab_MinKomp[PRZEPISY O PDOF /persönlich Einkommensteuergesetz ],MATCH($B525,tab_MinKomp[[Stanowisko / Position ]:[Stanowisko / Position ]],0)))</f>
        <v>n/a</v>
      </c>
      <c r="O526" s="194">
        <f>IF(INDEX(tab_MinKomp[Regulamin pracy / Arbeitsordnung],MATCH($B525,tab_MinKomp[[Stanowisko / Position ]:[Stanowisko / Position ]],0))="n/a","n/a",O525-INDEX(tab_MinKomp[Regulamin pracy / Arbeitsordnung],MATCH($B525,tab_MinKomp[[Stanowisko / Position ]:[Stanowisko / Position ]],0)))</f>
        <v>0</v>
      </c>
      <c r="P526" s="194">
        <f>IF(INDEX(tab_MinKomp[Regulamin wynagradzania / Vergütungsordnung],MATCH($B525,tab_MinKomp[[Stanowisko / Position ]:[Stanowisko / Position ]],0))="n/a","n/a",P525-INDEX(tab_MinKomp[Regulamin wynagradzania / Vergütungsordnung],MATCH($B525,tab_MinKomp[[Stanowisko / Position ]:[Stanowisko / Position ]],0)))</f>
        <v>0</v>
      </c>
      <c r="Q526" s="194" t="str">
        <f>IF(INDEX(tab_MinKomp[System R2PŁATNIK PRO: Płace / Lohnabrechnung],MATCH($B525,tab_MinKomp[[Stanowisko / Position ]:[Stanowisko / Position ]],0))="n/a","n/a",Q525-INDEX(tab_MinKomp[System R2PŁATNIK PRO: Płace / Lohnabrechnung],MATCH($B525,tab_MinKomp[[Stanowisko / Position ]:[Stanowisko / Position ]],0)))</f>
        <v>n/a</v>
      </c>
      <c r="R526" s="194" t="str">
        <f>IF(INDEX(tab_MinKomp[SystemR2PŁATNIK PRO: KADRY / Personaldaten],MATCH($B525,tab_MinKomp[[Stanowisko / Position ]:[Stanowisko / Position ]],0))="n/a","n/a",R525-INDEX(tab_MinKomp[SystemR2PŁATNIK PRO: KADRY / Personaldaten],MATCH($B525,tab_MinKomp[[Stanowisko / Position ]:[Stanowisko / Position ]],0)))</f>
        <v>n/a</v>
      </c>
      <c r="S526" s="194" t="str">
        <f>IF(INDEX(tab_MinKomp[SYSTEM R2PŁATNIK PRO: zarządzanie pracownikami / Arbeitsverwaltung],MATCH($B525,tab_MinKomp[[Stanowisko / Position ]:[Stanowisko / Position ]],0))="n/a","n/a",S525-INDEX(tab_MinKomp[SYSTEM R2PŁATNIK PRO: zarządzanie pracownikami / Arbeitsverwaltung],MATCH($B525,tab_MinKomp[[Stanowisko / Position ]:[Stanowisko / Position ]],0)))</f>
        <v>n/a</v>
      </c>
      <c r="T526" s="194" t="str">
        <f>IF(INDEX(tab_MinKomp[Doradztwo, wsparcie personalne / Personalberatung und Unterstützung],MATCH($B525,tab_MinKomp[[Stanowisko / Position ]:[Stanowisko / Position ]],0))="n/a","n/a",T525-INDEX(tab_MinKomp[Doradztwo, wsparcie personalne / Personalberatung und Unterstützung],MATCH($B525,tab_MinKomp[[Stanowisko / Position ]:[Stanowisko / Position ]],0)))</f>
        <v>n/a</v>
      </c>
      <c r="U526" s="194" t="str">
        <f>IF(INDEX(tab_MinKomp[Przepisy o podatku VAT / MwSt.- Gesetz],MATCH($B525,tab_MinKomp[[Stanowisko / Position ]:[Stanowisko / Position ]],0))="n/a","n/a",U525-INDEX(tab_MinKomp[Przepisy o podatku VAT / MwSt.- Gesetz],MATCH($B525,tab_MinKomp[[Stanowisko / Position ]:[Stanowisko / Position ]],0)))</f>
        <v>n/a</v>
      </c>
      <c r="V526" s="194" t="str">
        <f>IF(INDEX(tab_MinKomp[PrzepisyPDOP / geschäftlich Einkommensteuergesetz],MATCH($B525,tab_MinKomp[[Stanowisko / Position ]:[Stanowisko / Position ]],0))="n/a","n/a",V525-INDEX(tab_MinKomp[PrzepisyPDOP / geschäftlich Einkommensteuergesetz],MATCH($B525,tab_MinKomp[[Stanowisko / Position ]:[Stanowisko / Position ]],0)))</f>
        <v>n/a</v>
      </c>
      <c r="W526" s="194" t="str">
        <f>IF(INDEX(tab_MinKomp[System BAAN / FINANSE (FIBU)],MATCH($B525,tab_MinKomp[[Stanowisko / Position ]:[Stanowisko / Position ]],0))="n/a","n/a",W525-INDEX(tab_MinKomp[System BAAN / FINANSE (FIBU)],MATCH($B525,tab_MinKomp[[Stanowisko / Position ]:[Stanowisko / Position ]],0)))</f>
        <v>n/a</v>
      </c>
      <c r="X526" s="194" t="str">
        <f>IF(INDEX(tab_MinKomp[Systemy pomocnicze / Hilfssysteme(STOCKPROGRAM, KALK2000 etc.)],MATCH($B525,tab_MinKomp[[Stanowisko / Position ]:[Stanowisko / Position ]],0))="n/a","n/a",X525-INDEX(tab_MinKomp[Systemy pomocnicze / Hilfssysteme(STOCKPROGRAM, KALK2000 etc.)],MATCH($B525,tab_MinKomp[[Stanowisko / Position ]:[Stanowisko / Position ]],0)))</f>
        <v>n/a</v>
      </c>
      <c r="Y526" s="194" t="str">
        <f>IF(INDEX(tab_MinKomp[Polityka rachunkowości / Buchführungspolitik],MATCH($B525,tab_MinKomp[[Stanowisko / Position ]:[Stanowisko / Position ]],0))="n/a","n/a",Y525-INDEX(tab_MinKomp[Polityka rachunkowości / Buchführungspolitik],MATCH($B525,tab_MinKomp[[Stanowisko / Position ]:[Stanowisko / Position ]],0)))</f>
        <v>n/a</v>
      </c>
      <c r="Z526" s="194" t="str">
        <f>IF(INDEX(tab_MinKomp[Ustawa o rachunkowości / Rechnungslegungsgesetz],MATCH($B525,tab_MinKomp[[Stanowisko / Position ]:[Stanowisko / Position ]],0))="n/a","n/a",Z525-INDEX(tab_MinKomp[Ustawa o rachunkowości / Rechnungslegungsgesetz],MATCH($B525,tab_MinKomp[[Stanowisko / Position ]:[Stanowisko / Position ]],0)))</f>
        <v>n/a</v>
      </c>
      <c r="AA526" s="194" t="str">
        <f>IF(INDEX(tab_MinKomp[WORKFLOW - TS-100],MATCH($B525,tab_MinKomp[[Stanowisko / Position ]:[Stanowisko / Position ]],0))="n/a","n/a",AA525-INDEX(tab_MinKomp[WORKFLOW - TS-100],MATCH($B525,tab_MinKomp[[Stanowisko / Position ]:[Stanowisko / Position ]],0)))</f>
        <v>n/a</v>
      </c>
      <c r="AB526" s="194" t="str">
        <f>IF(INDEX(tab_MinKomp[WORKFLOW - SFMS],MATCH($B525,tab_MinKomp[[Stanowisko / Position ]:[Stanowisko / Position ]],0))="n/a","n/a",AB525-INDEX(tab_MinKomp[WORKFLOW - SFMS],MATCH($B525,tab_MinKomp[[Stanowisko / Position ]:[Stanowisko / Position ]],0)))</f>
        <v>n/a</v>
      </c>
      <c r="AC526" s="194" t="str">
        <f>IF(INDEX(tab_MinKomp[System ISO 9001:2015],MATCH($B525,tab_MinKomp[[Stanowisko / Position ]:[Stanowisko / Position ]],0))="n/a","n/a",AC525-INDEX(tab_MinKomp[System ISO 9001:2015],MATCH($B525,tab_MinKomp[[Stanowisko / Position ]:[Stanowisko / Position ]],0)))</f>
        <v>n/a</v>
      </c>
      <c r="AD526" s="194" t="str">
        <f>IF(INDEX(tab_MinKomp[System ISO 9001:2015],MATCH($B525,tab_MinKomp[[Stanowisko / Position ]:[Stanowisko / Position ]],0))="n/a","n/a",AD525-INDEX(tab_MinKomp[System ISO 9001:2015],MATCH($B525,tab_MinKomp[[Stanowisko / Position ]:[Stanowisko / Position ]],0)))</f>
        <v>n/a</v>
      </c>
      <c r="AE526" s="194" t="str">
        <f>IF(INDEX(tab_MinKomp[System ISO 9001:2015],MATCH($B525,tab_MinKomp[[Stanowisko / Position ]:[Stanowisko / Position ]],0))="n/a","n/a",AE525-INDEX(tab_MinKomp[System ISO 9001:2015],MATCH($B525,tab_MinKomp[[Stanowisko / Position ]:[Stanowisko / Position ]],0)))</f>
        <v>n/a</v>
      </c>
      <c r="AF526" s="194" t="str">
        <f>IF(INDEX(tab_MinKomp[System ISO 9001:2015],MATCH($B525,tab_MinKomp[[Stanowisko / Position ]:[Stanowisko / Position ]],0))="n/a","n/a",AF525-INDEX(tab_MinKomp[System ISO 9001:2015],MATCH($B525,tab_MinKomp[[Stanowisko / Position ]:[Stanowisko / Position ]],0)))</f>
        <v>n/a</v>
      </c>
      <c r="AG526" s="194" t="str">
        <f>IF(INDEX(tab_MinKomp[Wymagania VDA 6.3 Process / Forderungen],MATCH($B525,tab_MinKomp[[Stanowisko / Position ]:[Stanowisko / Position ]],0))="n/a","n/a",AG525-INDEX(tab_MinKomp[Wymagania VDA 6.3 Process / Forderungen],MATCH($B525,tab_MinKomp[[Stanowisko / Position ]:[Stanowisko / Position ]],0)))</f>
        <v>n/a</v>
      </c>
      <c r="AH526" s="194" t="str">
        <f>IF(INDEX(tab_MinKomp[Wymagania VDA 6.5 Product / Forderungen],MATCH($B525,tab_MinKomp[[Stanowisko / Position ]:[Stanowisko / Position ]],0))="n/a","n/a",AH525-INDEX(tab_MinKomp[Wymagania VDA 6.5 Product / Forderungen],MATCH($B525,tab_MinKomp[[Stanowisko / Position ]:[Stanowisko / Position ]],0)))</f>
        <v>n/a</v>
      </c>
      <c r="AI526" s="194" t="str">
        <f>IF(INDEX(tab_MinKomp[System ISO 9001:2015],MATCH($B525,tab_MinKomp[[Stanowisko / Position ]:[Stanowisko / Position ]],0))="n/a","n/a",AI525-INDEX(tab_MinKomp[System ISO 9001:2015],MATCH($B525,tab_MinKomp[[Stanowisko / Position ]:[Stanowisko / Position ]],0)))</f>
        <v>n/a</v>
      </c>
      <c r="AJ526" s="194" t="str">
        <f>IF(INDEX(tab_MinKomp[Auditor systemu ISO 17021:2018],MATCH($B525,tab_MinKomp[[Stanowisko / Position ]:[Stanowisko / Position ]],0))="n/a","n/a",AJ525-INDEX(tab_MinKomp[Auditor systemu ISO 17021:2018],MATCH($B525,tab_MinKomp[[Stanowisko / Position ]:[Stanowisko / Position ]],0)))</f>
        <v>n/a</v>
      </c>
      <c r="AK526" s="194" t="str">
        <f>IF(INDEX(tab_MinKomp[Pełnomocnik systemu / Systemvertreter],MATCH($B525,tab_MinKomp[[Stanowisko / Position ]:[Stanowisko / Position ]],0))="n/a","n/a",AK525-INDEX(tab_MinKomp[Pełnomocnik systemu / Systemvertreter],MATCH($B525,tab_MinKomp[[Stanowisko / Position ]:[Stanowisko / Position ]],0)))</f>
        <v>n/a</v>
      </c>
      <c r="AL526" s="194">
        <f>IF(INDEX(tab_MinKomp[Polityka Etyczna - Compliance],MATCH($B525,tab_MinKomp[[Stanowisko / Position ]:[Stanowisko / Position ]],0))="n/a","n/a",AL525-INDEX(tab_MinKomp[Polityka Etyczna - Compliance],MATCH($B525,tab_MinKomp[[Stanowisko / Position ]:[Stanowisko / Position ]],0)))</f>
        <v>0</v>
      </c>
      <c r="AM526" s="194" t="str">
        <f>IF(INDEX(tab_MinKomp[WDRAŻANIE NOWYCH PROJEKTÓW/ PROCEDURA CTM],MATCH($B525,tab_MinKomp[[Stanowisko / Position ]:[Stanowisko / Position ]],0))="n/a","n/a",AM525-INDEX(tab_MinKomp[WDRAŻANIE NOWYCH PROJEKTÓW/ PROCEDURA CTM],MATCH($B525,tab_MinKomp[[Stanowisko / Position ]:[Stanowisko / Position ]],0)))</f>
        <v>n/a</v>
      </c>
      <c r="AN526" s="194" t="str">
        <f>IF(INDEX(tab_MinKomp[KAMIENIE MILOWE MSL/PIFF],MATCH($B525,tab_MinKomp[[Stanowisko / Position ]:[Stanowisko / Position ]],0))="n/a","n/a",AN525-INDEX(tab_MinKomp[KAMIENIE MILOWE MSL/PIFF],MATCH($B525,tab_MinKomp[[Stanowisko / Position ]:[Stanowisko / Position ]],0)))</f>
        <v>n/a</v>
      </c>
      <c r="AO526" s="194">
        <f>IF(INDEX(tab_MinKomp[CP],MATCH($B525,tab_MinKomp[[Stanowisko / Position ]:[Stanowisko / Position ]],0))="n/a","n/a",AO525-INDEX(tab_MinKomp[CP],MATCH($B525,tab_MinKomp[[Stanowisko / Position ]:[Stanowisko / Position ]],0)))</f>
        <v>0</v>
      </c>
      <c r="AP526" s="194" t="str">
        <f>IF(INDEX(tab_MinKomp[FMEA],MATCH($B525,tab_MinKomp[[Stanowisko / Position ]:[Stanowisko / Position ]],0))="n/a","n/a",AP525-INDEX(tab_MinKomp[FMEA],MATCH($B525,tab_MinKomp[[Stanowisko / Position ]:[Stanowisko / Position ]],0)))</f>
        <v>n/a</v>
      </c>
      <c r="AQ526" s="194">
        <f>IF(INDEX(tab_MinKomp[FLOW CHART],MATCH($B525,tab_MinKomp[[Stanowisko / Position ]:[Stanowisko / Position ]],0))="n/a","n/a",AQ525-INDEX(tab_MinKomp[FLOW CHART],MATCH($B525,tab_MinKomp[[Stanowisko / Position ]:[Stanowisko / Position ]],0)))</f>
        <v>0</v>
      </c>
      <c r="AR526" s="194" t="str">
        <f>IF(INDEX(tab_MinKomp[APQP],MATCH($B525,tab_MinKomp[[Stanowisko / Position ]:[Stanowisko / Position ]],0))="n/a","n/a",AR525-INDEX(tab_MinKomp[APQP],MATCH($B525,tab_MinKomp[[Stanowisko / Position ]:[Stanowisko / Position ]],0)))</f>
        <v>n/a</v>
      </c>
      <c r="AS526" s="194" t="str">
        <f>IF(INDEX(tab_MinKomp[MSA],MATCH($B525,tab_MinKomp[[Stanowisko / Position ]:[Stanowisko / Position ]],0))="n/a","n/a",AS525-INDEX(tab_MinKomp[MSA],MATCH($B525,tab_MinKomp[[Stanowisko / Position ]:[Stanowisko / Position ]],0)))</f>
        <v>n/a</v>
      </c>
      <c r="AT526" s="194" t="str">
        <f>IF(INDEX(tab_MinKomp[SPC],MATCH($B525,tab_MinKomp[[Stanowisko / Position ]:[Stanowisko / Position ]],0))="n/a","n/a",AT525-INDEX(tab_MinKomp[SPC],MATCH($B525,tab_MinKomp[[Stanowisko / Position ]:[Stanowisko / Position ]],0)))</f>
        <v>n/a</v>
      </c>
      <c r="AU526" s="194" t="str">
        <f>IF(INDEX(tab_MinKomp[CSR (SPECYFICZNE WYMAGANIA KLIENTA)],MATCH($B525,tab_MinKomp[[Stanowisko / Position ]:[Stanowisko / Position ]],0))="n/a","n/a",AU525-INDEX(tab_MinKomp[CSR (SPECYFICZNE WYMAGANIA KLIENTA)],MATCH($B525,tab_MinKomp[[Stanowisko / Position ]:[Stanowisko / Position ]],0)))</f>
        <v>n/a</v>
      </c>
      <c r="AV526" s="194">
        <f>IF(INDEX(tab_MinKomp[5S],MATCH($B525,tab_MinKomp[[Stanowisko / Position ]:[Stanowisko / Position ]],0))="n/a","n/a",AV525-INDEX(tab_MinKomp[5S],MATCH($B525,tab_MinKomp[[Stanowisko / Position ]:[Stanowisko / Position ]],0)))</f>
        <v>-1</v>
      </c>
      <c r="AW526" s="194">
        <f>IF(INDEX(tab_MinKomp[LEAN MANAGEMENT],MATCH($B525,tab_MinKomp[[Stanowisko / Position ]:[Stanowisko / Position ]],0))="n/a","n/a",AW525-INDEX(tab_MinKomp[LEAN MANAGEMENT],MATCH($B525,tab_MinKomp[[Stanowisko / Position ]:[Stanowisko / Position ]],0)))</f>
        <v>0</v>
      </c>
      <c r="AX526" s="194" t="str">
        <f>IF(INDEX(tab_MinKomp[5R],MATCH($B525,tab_MinKomp[[Stanowisko / Position ]:[Stanowisko / Position ]],0))="n/a","n/a",AX525-INDEX(tab_MinKomp[5R],MATCH($B525,tab_MinKomp[[Stanowisko / Position ]:[Stanowisko / Position ]],0)))</f>
        <v>n/a</v>
      </c>
      <c r="AY526" s="194" t="str">
        <f>IF(INDEX(tab_MinKomp[Six Sigma],MATCH($B525,tab_MinKomp[[Stanowisko / Position ]:[Stanowisko / Position ]],0))="n/a","n/a",AY525-INDEX(tab_MinKomp[Six Sigma],MATCH($B525,tab_MinKomp[[Stanowisko / Position ]:[Stanowisko / Position ]],0)))</f>
        <v>n/a</v>
      </c>
      <c r="AZ526" s="194" t="str">
        <f>IF(INDEX(tab_MinKomp[System BAAN / Distribution &amp; Supply Chain],MATCH($B525,tab_MinKomp[[Stanowisko / Position ]:[Stanowisko / Position ]],0))="n/a","n/a",AZ525-INDEX(tab_MinKomp[System BAAN / Distribution &amp; Supply Chain],MATCH($B525,tab_MinKomp[[Stanowisko / Position ]:[Stanowisko / Position ]],0)))</f>
        <v>n/a</v>
      </c>
      <c r="BA526" s="194" t="str">
        <f>IF(INDEX(tab_MinKomp[Gospodarka magazynowa / Lagerverwaltung],MATCH($B525,tab_MinKomp[[Stanowisko / Position ]:[Stanowisko / Position ]],0))="n/a","n/a",BA525-INDEX(tab_MinKomp[Gospodarka magazynowa / Lagerverwaltung],MATCH($B525,tab_MinKomp[[Stanowisko / Position ]:[Stanowisko / Position ]],0)))</f>
        <v>n/a</v>
      </c>
      <c r="BB526" s="194" t="str">
        <f>IF(INDEX(tab_MinKomp[Inwentaryzacja - organizacja i przebieg / Inventurprozess],MATCH($B525,tab_MinKomp[[Stanowisko / Position ]:[Stanowisko / Position ]],0))="n/a","n/a",BB525-INDEX(tab_MinKomp[Inwentaryzacja - organizacja i przebieg / Inventurprozess],MATCH($B525,tab_MinKomp[[Stanowisko / Position ]:[Stanowisko / Position ]],0)))</f>
        <v>n/a</v>
      </c>
      <c r="BC526" s="194" t="str">
        <f>IF(INDEX(tab_MinKomp[Organizacja dostaw / Versorgungsorganisation],MATCH($B525,tab_MinKomp[[Stanowisko / Position ]:[Stanowisko / Position ]],0))="n/a","n/a",BC525-INDEX(tab_MinKomp[Organizacja dostaw / Versorgungsorganisation],MATCH($B525,tab_MinKomp[[Stanowisko / Position ]:[Stanowisko / Position ]],0)))</f>
        <v>n/a</v>
      </c>
      <c r="BD526" s="194" t="str">
        <f>IF(INDEX(tab_MinKomp[Organizacja wysyłek / Organisation von Lieferungen],MATCH($B525,tab_MinKomp[[Stanowisko / Position ]:[Stanowisko / Position ]],0))="n/a","n/a",BD525-INDEX(tab_MinKomp[Organizacja wysyłek / Organisation von Lieferungen],MATCH($B525,tab_MinKomp[[Stanowisko / Position ]:[Stanowisko / Position ]],0)))</f>
        <v>n/a</v>
      </c>
      <c r="BE526" s="194" t="str">
        <f>IF(INDEX(tab_MinKomp[Analiza magazynowa - Program Polen.mdb / Inventuranalyse],MATCH($B525,tab_MinKomp[[Stanowisko / Position ]:[Stanowisko / Position ]],0))="n/a","n/a",BE525-INDEX(tab_MinKomp[Analiza magazynowa - Program Polen.mdb / Inventuranalyse],MATCH($B525,tab_MinKomp[[Stanowisko / Position ]:[Stanowisko / Position ]],0)))</f>
        <v>n/a</v>
      </c>
      <c r="BF526" s="190" t="str">
        <f>IF(INDEX(tab_MinKomp[MMOG (Materials Management Operations Guidelines)],MATCH($B525,tab_MinKomp[[Stanowisko / Position ]:[Stanowisko / Position ]],0))="n/a","n/a",BF525-INDEX(tab_MinKomp[MMOG (Materials Management Operations Guidelines)],MATCH($B525,tab_MinKomp[[Stanowisko / Position ]:[Stanowisko / Position ]],0)))</f>
        <v>n/a</v>
      </c>
      <c r="BG526" s="190" t="str">
        <f>IF(INDEX(tab_MinKomp[GPP],MATCH($B525,tab_MinKomp[[Stanowisko / Position ]:[Stanowisko / Position ]],0))="n/a","n/a",BG525-INDEX(tab_MinKomp[GPP],MATCH($B525,tab_MinKomp[[Stanowisko / Position ]:[Stanowisko / Position ]],0)))</f>
        <v>n/a</v>
      </c>
      <c r="BH526" s="190" t="str">
        <f>IF(INDEX(tab_MinKomp[AIAG (Automotive Industry Action Group)],MATCH($B525,tab_MinKomp[[Stanowisko / Position ]:[Stanowisko / Position ]],0))="n/a","n/a",BH525-INDEX(tab_MinKomp[AIAG (Automotive Industry Action Group)],MATCH($B525,tab_MinKomp[[Stanowisko / Position ]:[Stanowisko / Position ]],0)))</f>
        <v>n/a</v>
      </c>
      <c r="BI526" s="190" t="str">
        <f>IF(INDEX(tab_MinKomp[Super-G disputes],MATCH($B525,tab_MinKomp[[Stanowisko / Position ]:[Stanowisko / Position ]],0))="n/a","n/a",BI525-INDEX(tab_MinKomp[Super-G disputes],MATCH($B525,tab_MinKomp[[Stanowisko / Position ]:[Stanowisko / Position ]],0)))</f>
        <v>n/a</v>
      </c>
      <c r="BJ526" s="190" t="str">
        <f>IF(INDEX(tab_MinKomp[CMMS3/eDDL (Direct Data Link)],MATCH($B525,tab_MinKomp[[Stanowisko / Position ]:[Stanowisko / Position ]],0))="n/a","n/a",BJ525-INDEX(tab_MinKomp[CMMS3/eDDL (Direct Data Link)],MATCH($B525,tab_MinKomp[[Stanowisko / Position ]:[Stanowisko / Position ]],0)))</f>
        <v>n/a</v>
      </c>
      <c r="BK526" s="190" t="str">
        <f>IF(INDEX(tab_MinKomp[MP&amp;L (Material Planning and Logistics)],MATCH($B525,tab_MinKomp[[Stanowisko / Position ]:[Stanowisko / Position ]],0))="n/a","n/a",BK525-INDEX(tab_MinKomp[MP&amp;L (Material Planning and Logistics)],MATCH($B525,tab_MinKomp[[Stanowisko / Position ]:[Stanowisko / Position ]],0)))</f>
        <v>n/a</v>
      </c>
      <c r="BL526" s="190" t="str">
        <f>IF(INDEX(tab_MinKomp[Supplier delivery rating],MATCH($B525,tab_MinKomp[[Stanowisko / Position ]:[Stanowisko / Position ]],0))="n/a","n/a",BL525-INDEX(tab_MinKomp[Supplier delivery rating],MATCH($B525,tab_MinKomp[[Stanowisko / Position ]:[Stanowisko / Position ]],0)))</f>
        <v>n/a</v>
      </c>
      <c r="BM526" s="194" t="str">
        <f>IF(INDEX(tab_MinKomp[Planowanie produkcji / Produktionsplanung],MATCH($B525,tab_MinKomp[[Stanowisko / Position ]:[Stanowisko / Position ]],0))="n/a","n/a",BM525-INDEX(tab_MinKomp[Planowanie produkcji / Produktionsplanung],MATCH($B525,tab_MinKomp[[Stanowisko / Position ]:[Stanowisko / Position ]],0)))</f>
        <v>n/a</v>
      </c>
      <c r="BN526" s="194" t="str">
        <f>IF(INDEX(tab_MinKomp[Planowanie produkcji / Produktionsplanung],MATCH($B525,tab_MinKomp[[Stanowisko / Position ]:[Stanowisko / Position ]],0))="n/a","n/a",BN525-INDEX(tab_MinKomp[Planowanie produkcji / Produktionsplanung],MATCH($B525,tab_MinKomp[[Stanowisko / Position ]:[Stanowisko / Position ]],0)))</f>
        <v>n/a</v>
      </c>
      <c r="BO526" s="194" t="str">
        <f>IF(INDEX(tab_MinKomp[Planowanie produkcji / Produktionsplanung],MATCH($B525,tab_MinKomp[[Stanowisko / Position ]:[Stanowisko / Position ]],0))="n/a","n/a",BO525-INDEX(tab_MinKomp[Planowanie produkcji / Produktionsplanung],MATCH($B525,tab_MinKomp[[Stanowisko / Position ]:[Stanowisko / Position ]],0)))</f>
        <v>n/a</v>
      </c>
      <c r="BP526" s="194" t="str">
        <f>IF(INDEX(tab_MinKomp[Planowanie produkcji / Produktionsplanung],MATCH($B525,tab_MinKomp[[Stanowisko / Position ]:[Stanowisko / Position ]],0))="n/a","n/a",BP525-INDEX(tab_MinKomp[Planowanie produkcji / Produktionsplanung],MATCH($B525,tab_MinKomp[[Stanowisko / Position ]:[Stanowisko / Position ]],0)))</f>
        <v>n/a</v>
      </c>
      <c r="BQ526" s="194">
        <f>IF(INDEX(tab_MinKomp[Obsługa maszyn Novapax / Novapax Maschinenbedienung],MATCH($B525,tab_MinKomp[[Stanowisko / Position ]:[Stanowisko / Position ]],0))="n/a","n/a",BQ525-INDEX(tab_MinKomp[Obsługa maszyn Novapax / Novapax Maschinenbedienung],MATCH($B525,tab_MinKomp[[Stanowisko / Position ]:[Stanowisko / Position ]],0)))</f>
        <v>-1</v>
      </c>
      <c r="BR526" s="194" t="str">
        <f>IF(INDEX(tab_MinKomp[Planowanie produkcji / Produktionsplanung],MATCH($B525,tab_MinKomp[[Stanowisko / Position ]:[Stanowisko / Position ]],0))="n/a","n/a",BR525-INDEX(tab_MinKomp[Planowanie produkcji / Produktionsplanung],MATCH($B525,tab_MinKomp[[Stanowisko / Position ]:[Stanowisko / Position ]],0)))</f>
        <v>n/a</v>
      </c>
      <c r="BS526" s="194">
        <f>IF(INDEX(tab_MinKomp[Obsługa maszyn Novapax / Novapax Maschinenbedienung],MATCH($B525,tab_MinKomp[[Stanowisko / Position ]:[Stanowisko / Position ]],0))="n/a","n/a",BS525-INDEX(tab_MinKomp[Obsługa maszyn Novapax / Novapax Maschinenbedienung],MATCH($B525,tab_MinKomp[[Stanowisko / Position ]:[Stanowisko / Position ]],0)))</f>
        <v>-1</v>
      </c>
      <c r="BT526" s="194" t="str">
        <f>IF(INDEX(tab_MinKomp[Planowanie produkcji / Produktionsplanung],MATCH($B525,tab_MinKomp[[Stanowisko / Position ]:[Stanowisko / Position ]],0))="n/a","n/a",BT525-INDEX(tab_MinKomp[Planowanie produkcji / Produktionsplanung],MATCH($B525,tab_MinKomp[[Stanowisko / Position ]:[Stanowisko / Position ]],0)))</f>
        <v>n/a</v>
      </c>
      <c r="BU526" s="194">
        <f>IF(INDEX(tab_MinKomp[Obsługa maszyn Novapax / Novapax Maschinenbedienung],MATCH($B525,tab_MinKomp[[Stanowisko / Position ]:[Stanowisko / Position ]],0))="n/a","n/a",BU525-INDEX(tab_MinKomp[Obsługa maszyn Novapax / Novapax Maschinenbedienung],MATCH($B525,tab_MinKomp[[Stanowisko / Position ]:[Stanowisko / Position ]],0)))</f>
        <v>-1</v>
      </c>
      <c r="BV526" s="194" t="str">
        <f>IF(INDEX(tab_MinKomp[Planowanie produkcji / Produktionsplanung],MATCH($B525,tab_MinKomp[[Stanowisko / Position ]:[Stanowisko / Position ]],0))="n/a","n/a",BV525-INDEX(tab_MinKomp[Planowanie produkcji / Produktionsplanung],MATCH($B525,tab_MinKomp[[Stanowisko / Position ]:[Stanowisko / Position ]],0)))</f>
        <v>n/a</v>
      </c>
      <c r="BW526" s="194">
        <f>IF(INDEX(tab_MinKomp[Obsługa maszyn Novapax / Novapax Maschinenbedienung],MATCH($B525,tab_MinKomp[[Stanowisko / Position ]:[Stanowisko / Position ]],0))="n/a","n/a",BW525-INDEX(tab_MinKomp[Obsługa maszyn Novapax / Novapax Maschinenbedienung],MATCH($B525,tab_MinKomp[[Stanowisko / Position ]:[Stanowisko / Position ]],0)))</f>
        <v>-1</v>
      </c>
      <c r="BX526" s="194">
        <f>IF(INDEX(tab_MinKomp[Obsługa maszyn Novapax / Novapax Maschinenbedienung],MATCH($B525,tab_MinKomp[[Stanowisko / Position ]:[Stanowisko / Position ]],0))="n/a","n/a",BX525-INDEX(tab_MinKomp[Obsługa maszyn Novapax / Novapax Maschinenbedienung],MATCH($B525,tab_MinKomp[[Stanowisko / Position ]:[Stanowisko / Position ]],0)))</f>
        <v>-1</v>
      </c>
      <c r="BY526" s="194" t="str">
        <f>IF(INDEX(tab_MinKomp[Obsługa maszyn Engel / Engel Maschinenbedienung],MATCH($B525,tab_MinKomp[[Stanowisko / Position ]:[Stanowisko / Position ]],0))="n/a","n/a",BY525-INDEX(tab_MinKomp[Obsługa maszyn Engel / Engel Maschinenbedienung],MATCH($B525,tab_MinKomp[[Stanowisko / Position ]:[Stanowisko / Position ]],0)))</f>
        <v>n/a</v>
      </c>
      <c r="BZ526" s="194">
        <f>IF(INDEX(tab_MinKomp[Obsługa maszyn Novapax / Novapax Maschinenbedienung],MATCH($B525,tab_MinKomp[[Stanowisko / Position ]:[Stanowisko / Position ]],0))="n/a","n/a",BZ525-INDEX(tab_MinKomp[Obsługa maszyn Novapax / Novapax Maschinenbedienung],MATCH($B525,tab_MinKomp[[Stanowisko / Position ]:[Stanowisko / Position ]],0)))</f>
        <v>-1</v>
      </c>
      <c r="CA526" s="194" t="str">
        <f>IF(INDEX(tab_MinKomp[Obsługa maszyn KVT / KVT Maschinenbedienung],MATCH($B525,tab_MinKomp[[Stanowisko / Position ]:[Stanowisko / Position ]],0))="n/a","n/a",CA525-INDEX(tab_MinKomp[Obsługa maszyn KVT / KVT Maschinenbedienung],MATCH($B525,tab_MinKomp[[Stanowisko / Position ]:[Stanowisko / Position ]],0)))</f>
        <v>n/a</v>
      </c>
      <c r="CB526" s="194">
        <f>IF(INDEX(tab_MinKomp[Obsługa maszyn Novapax / Novapax Maschinenbedienung],MATCH($B525,tab_MinKomp[[Stanowisko / Position ]:[Stanowisko / Position ]],0))="n/a","n/a",CB525-INDEX(tab_MinKomp[Obsługa maszyn Novapax / Novapax Maschinenbedienung],MATCH($B525,tab_MinKomp[[Stanowisko / Position ]:[Stanowisko / Position ]],0)))</f>
        <v>-1</v>
      </c>
      <c r="CC526" s="194" t="str">
        <f>IF(INDEX(tab_MinKomp[Obsługa maszyn Branson / Branson Maschinenbedienung],MATCH($B525,tab_MinKomp[[Stanowisko / Position ]:[Stanowisko / Position ]],0))="n/a","n/a",CC525-INDEX(tab_MinKomp[Obsługa maszyn Branson / Branson Maschinenbedienung],MATCH($B525,tab_MinKomp[[Stanowisko / Position ]:[Stanowisko / Position ]],0)))</f>
        <v>n/a</v>
      </c>
      <c r="CD526" s="194">
        <f>IF(INDEX(tab_MinKomp[Obsługa maszyn Novapax / Novapax Maschinenbedienung],MATCH($B525,tab_MinKomp[[Stanowisko / Position ]:[Stanowisko / Position ]],0))="n/a","n/a",CD525-INDEX(tab_MinKomp[Obsługa maszyn Novapax / Novapax Maschinenbedienung],MATCH($B525,tab_MinKomp[[Stanowisko / Position ]:[Stanowisko / Position ]],0)))</f>
        <v>-1</v>
      </c>
      <c r="CE526" s="194">
        <f>IF(INDEX(tab_MinKomp[Obsługa maszyn Novapax / Novapax Maschinenbedienung],MATCH($B525,tab_MinKomp[[Stanowisko / Position ]:[Stanowisko / Position ]],0))="n/a","n/a",CE525-INDEX(tab_MinKomp[Obsługa maszyn Novapax / Novapax Maschinenbedienung],MATCH($B525,tab_MinKomp[[Stanowisko / Position ]:[Stanowisko / Position ]],0)))</f>
        <v>-1</v>
      </c>
      <c r="CF526" s="194">
        <f>IF(INDEX(tab_MinKomp[Obsługa maszyn Novapax / Novapax Maschinenbedienung],MATCH($B525,tab_MinKomp[[Stanowisko / Position ]:[Stanowisko / Position ]],0))="n/a","n/a",CF525-INDEX(tab_MinKomp[Obsługa maszyn Novapax / Novapax Maschinenbedienung],MATCH($B525,tab_MinKomp[[Stanowisko / Position ]:[Stanowisko / Position ]],0)))</f>
        <v>-1</v>
      </c>
      <c r="CG526" s="194">
        <f>IF(INDEX(tab_MinKomp[Eliminacja awarii / Beseitigung von Ausfällen],MATCH($B525,tab_MinKomp[[Stanowisko / Position ]:[Stanowisko / Position ]],0))="n/a","n/a",CG525-INDEX(tab_MinKomp[Eliminacja awarii / Beseitigung von Ausfällen],MATCH($B525,tab_MinKomp[[Stanowisko / Position ]:[Stanowisko / Position ]],0)))</f>
        <v>0</v>
      </c>
      <c r="CH526" s="194" t="str">
        <f>IF(INDEX(tab_MinKomp[Wymagania VDA 6.5 Product / Forderungen],MATCH($B525,tab_MinKomp[[Stanowisko / Position ]:[Stanowisko / Position ]],0))="n/a","n/a",CH525-INDEX(tab_MinKomp[Wymagania VDA 6.5 Product / Forderungen],MATCH($B525,tab_MinKomp[[Stanowisko / Position ]:[Stanowisko / Position ]],0)))</f>
        <v>n/a</v>
      </c>
      <c r="CI526" s="194" t="str">
        <f>IF(INDEX(tab_MinKomp[Wymagania VDA 6.5 Product / Forderungen],MATCH($B525,tab_MinKomp[[Stanowisko / Position ]:[Stanowisko / Position ]],0))="n/a","n/a",CI525-INDEX(tab_MinKomp[Wymagania VDA 6.5 Product / Forderungen],MATCH($B525,tab_MinKomp[[Stanowisko / Position ]:[Stanowisko / Position ]],0)))</f>
        <v>n/a</v>
      </c>
      <c r="CJ526" s="194" t="str">
        <f>IF(INDEX(tab_MinKomp[Wymagania VDA 6.5 Product / Forderungen],MATCH($B525,tab_MinKomp[[Stanowisko / Position ]:[Stanowisko / Position ]],0))="n/a","n/a",CJ525-INDEX(tab_MinKomp[Wymagania VDA 6.5 Product / Forderungen],MATCH($B525,tab_MinKomp[[Stanowisko / Position ]:[Stanowisko / Position ]],0)))</f>
        <v>n/a</v>
      </c>
      <c r="CK526" s="194" t="str">
        <f>IF(INDEX(tab_MinKomp[Wymagania VDA 6.5 Product / Forderungen],MATCH($B525,tab_MinKomp[[Stanowisko / Position ]:[Stanowisko / Position ]],0))="n/a","n/a",CK525-INDEX(tab_MinKomp[Wymagania VDA 6.5 Product / Forderungen],MATCH($B525,tab_MinKomp[[Stanowisko / Position ]:[Stanowisko / Position ]],0)))</f>
        <v>n/a</v>
      </c>
      <c r="CL526" s="194" t="str">
        <f>IF(INDEX(tab_MinKomp[Wymagania VDA 6.5 Product / Forderungen],MATCH($B525,tab_MinKomp[[Stanowisko / Position ]:[Stanowisko / Position ]],0))="n/a","n/a",CL525-INDEX(tab_MinKomp[Wymagania VDA 6.5 Product / Forderungen],MATCH($B525,tab_MinKomp[[Stanowisko / Position ]:[Stanowisko / Position ]],0)))</f>
        <v>n/a</v>
      </c>
      <c r="CM526" s="194" t="str">
        <f>IF(INDEX(tab_MinKomp[Informatyka ogólna (techniczne i systemowe) / Allgemeine IT (Technik und System)],MATCH($B525,tab_MinKomp[[Stanowisko / Position ]:[Stanowisko / Position ]],0))="n/a","n/a",CM525-INDEX(tab_MinKomp[Informatyka ogólna (techniczne i systemowe) / Allgemeine IT (Technik und System)],MATCH($B525,tab_MinKomp[[Stanowisko / Position ]:[Stanowisko / Position ]],0)))</f>
        <v>n/a</v>
      </c>
      <c r="CN526" s="194" t="str">
        <f>IF(INDEX(tab_MinKomp[Sieci komputerowe / Computernetzwerke],MATCH($B525,tab_MinKomp[[Stanowisko / Position ]:[Stanowisko / Position ]],0))="n/a","n/a",CN525-INDEX(tab_MinKomp[Sieci komputerowe / Computernetzwerke],MATCH($B525,tab_MinKomp[[Stanowisko / Position ]:[Stanowisko / Position ]],0)))</f>
        <v>n/a</v>
      </c>
      <c r="CO526" s="194" t="str">
        <f>IF(INDEX(tab_MinKomp[Hardware (komputery PC, drukarki biurowe i etykietowe, telefonia stacjonarna i mobilna) (PC, Drucker, Telefpne, Handys)],MATCH($B525,tab_MinKomp[[Stanowisko / Position ]:[Stanowisko / Position ]],0))="n/a","n/a",CO525-INDEX(tab_MinKomp[Hardware (komputery PC, drukarki biurowe i etykietowe, telefonia stacjonarna i mobilna) (PC, Drucker, Telefpne, Handys)],MATCH($B525,tab_MinKomp[[Stanowisko / Position ]:[Stanowisko / Position ]],0)))</f>
        <v>n/a</v>
      </c>
      <c r="CP526" s="194" t="str">
        <f>IF(INDEX(tab_MinKomp[Software &amp; Systems (MS Office, MS Remote Desktop)],MATCH($B525,tab_MinKomp[[Stanowisko / Position ]:[Stanowisko / Position ]],0))="n/a","n/a",CP525-INDEX(tab_MinKomp[Software &amp; Systems (MS Office, MS Remote Desktop)],MATCH($B525,tab_MinKomp[[Stanowisko / Position ]:[Stanowisko / Position ]],0)))</f>
        <v>n/a</v>
      </c>
      <c r="CQ526" s="194" t="str">
        <f>IF(INDEX(tab_MinKomp[Programowanie obiektowe (PHP) / Objektprogrammierung],MATCH($B525,tab_MinKomp[[Stanowisko / Position ]:[Stanowisko / Position ]],0))="n/a","n/a",CQ525-INDEX(tab_MinKomp[Programowanie obiektowe (PHP) / Objektprogrammierung],MATCH($B525,tab_MinKomp[[Stanowisko / Position ]:[Stanowisko / Position ]],0)))</f>
        <v>n/a</v>
      </c>
      <c r="CR526" s="194" t="str">
        <f>IF(INDEX(tab_MinKomp[Scrum],MATCH($B525,tab_MinKomp[[Stanowisko / Position ]:[Stanowisko / Position ]],0))="n/a","n/a",CR525-INDEX(tab_MinKomp[Scrum],MATCH($B525,tab_MinKomp[[Stanowisko / Position ]:[Stanowisko / Position ]],0)))</f>
        <v>n/a</v>
      </c>
      <c r="CS526" s="194" t="str">
        <f>IF(INDEX(tab_MinKomp[SQL (MySQL)],MATCH($B525,tab_MinKomp[[Stanowisko / Position ]:[Stanowisko / Position ]],0))="n/a","n/a",CS525-INDEX(tab_MinKomp[SQL (MySQL)],MATCH($B525,tab_MinKomp[[Stanowisko / Position ]:[Stanowisko / Position ]],0)))</f>
        <v>n/a</v>
      </c>
      <c r="CT526" s="194" t="str">
        <f>IF(INDEX(tab_MinKomp[Javascript],MATCH($B525,tab_MinKomp[[Stanowisko / Position ]:[Stanowisko / Position ]],0))="n/a","n/a",CT525-INDEX(tab_MinKomp[Javascript],MATCH($B525,tab_MinKomp[[Stanowisko / Position ]:[Stanowisko / Position ]],0)))</f>
        <v>n/a</v>
      </c>
      <c r="CU526" s="194" t="str">
        <f>IF(INDEX(tab_MinKomp[Joomla],MATCH($B525,tab_MinKomp[[Stanowisko / Position ]:[Stanowisko / Position ]],0))="n/a","n/a",CU525-INDEX(tab_MinKomp[Joomla],MATCH($B525,tab_MinKomp[[Stanowisko / Position ]:[Stanowisko / Position ]],0)))</f>
        <v>n/a</v>
      </c>
      <c r="CV526" s="194" t="str">
        <f>IF(INDEX(tab_MinKomp[Bash],MATCH($B525,tab_MinKomp[[Stanowisko / Position ]:[Stanowisko / Position ]],0))="n/a","n/a",CV525-INDEX(tab_MinKomp[Bash],MATCH($B525,tab_MinKomp[[Stanowisko / Position ]:[Stanowisko / Position ]],0)))</f>
        <v>n/a</v>
      </c>
      <c r="CW526" s="194">
        <f>IF(INDEX(tab_MinKomp[Systemy MES (HYDRA / SFMS)],MATCH($B525,tab_MinKomp[[Stanowisko / Position ]:[Stanowisko / Position ]],0))="n/a","n/a",CW525-INDEX(tab_MinKomp[Systemy MES (HYDRA / SFMS)],MATCH($B525,tab_MinKomp[[Stanowisko / Position ]:[Stanowisko / Position ]],0)))</f>
        <v>-1</v>
      </c>
      <c r="CX526" s="194" t="str">
        <f>IF(INDEX(tab_MinKomp[HTML / CSS],MATCH($B525,tab_MinKomp[[Stanowisko / Position ]:[Stanowisko / Position ]],0))="n/a","n/a",CX525-INDEX(tab_MinKomp[HTML / CSS],MATCH($B525,tab_MinKomp[[Stanowisko / Position ]:[Stanowisko / Position ]],0)))</f>
        <v>n/a</v>
      </c>
      <c r="CY526" s="194" t="str">
        <f>IF(INDEX(tab_MinKomp[SYSTEM PR],MATCH($B525,tab_MinKomp[[Stanowisko / Position ]:[Stanowisko / Position ]],0))="n/a","n/a",CY525-INDEX(tab_MinKomp[SYSTEM PR],MATCH($B525,tab_MinKomp[[Stanowisko / Position ]:[Stanowisko / Position ]],0)))</f>
        <v>n/a</v>
      </c>
      <c r="CZ526" s="194" t="str">
        <f>IF(INDEX(tab_MinKomp[System Einkauf XP / EBA],MATCH($B525,tab_MinKomp[[Stanowisko / Position ]:[Stanowisko / Position ]],0))="n/a","n/a",CZ525-INDEX(tab_MinKomp[System Einkauf XP / EBA],MATCH($B525,tab_MinKomp[[Stanowisko / Position ]:[Stanowisko / Position ]],0)))</f>
        <v>n/a</v>
      </c>
      <c r="DA526" s="194" t="str">
        <f>IF(INDEX(tab_MinKomp[Techniki negocjacyjne / Verhandlungstechniken],MATCH($B525,tab_MinKomp[[Stanowisko / Position ]:[Stanowisko / Position ]],0))="n/a","n/a",DA525-INDEX(tab_MinKomp[Techniki negocjacyjne / Verhandlungstechniken],MATCH($B525,tab_MinKomp[[Stanowisko / Position ]:[Stanowisko / Position ]],0)))</f>
        <v>n/a</v>
      </c>
      <c r="DB526" s="194" t="str">
        <f>IF(INDEX(tab_MinKomp[Znajomość rynku branżowego / Kenntnis des Industrie Marktes],MATCH($B525,tab_MinKomp[[Stanowisko / Position ]:[Stanowisko / Position ]],0))="n/a","n/a",DB525-INDEX(tab_MinKomp[Znajomość rynku branżowego / Kenntnis des Industrie Marktes],MATCH($B525,tab_MinKomp[[Stanowisko / Position ]:[Stanowisko / Position ]],0)))</f>
        <v>n/a</v>
      </c>
      <c r="DC526" s="194" t="str">
        <f>IF(INDEX(tab_MinKomp[SUPPLIER MANAGEMENT],MATCH($B525,tab_MinKomp[[Stanowisko / Position ]:[Stanowisko / Position ]],0))="n/a","n/a",DC525-INDEX(tab_MinKomp[SUPPLIER MANAGEMENT],MATCH($B525,tab_MinKomp[[Stanowisko / Position ]:[Stanowisko / Position ]],0)))</f>
        <v>n/a</v>
      </c>
      <c r="DD526" s="194" t="str">
        <f>IF(INDEX(tab_MinKomp[SUPPLIER MANAGEMENT],MATCH($B525,tab_MinKomp[[Stanowisko / Position ]:[Stanowisko / Position ]],0))="n/a","n/a",DD525-INDEX(tab_MinKomp[SUPPLIER MANAGEMENT],MATCH($B525,tab_MinKomp[[Stanowisko / Position ]:[Stanowisko / Position ]],0)))</f>
        <v>n/a</v>
      </c>
      <c r="DE526" s="194" t="str">
        <f>IF(INDEX(tab_MinKomp[SUPPLIER MANAGEMENT],MATCH($B525,tab_MinKomp[[Stanowisko / Position ]:[Stanowisko / Position ]],0))="n/a","n/a",DE525-INDEX(tab_MinKomp[SUPPLIER MANAGEMENT],MATCH($B525,tab_MinKomp[[Stanowisko / Position ]:[Stanowisko / Position ]],0)))</f>
        <v>n/a</v>
      </c>
      <c r="DF526" s="194">
        <f>IF(INDEX(tab_MinKomp[LEAN MANAGEMENT],MATCH($B525,tab_MinKomp[[Stanowisko / Position ]:[Stanowisko / Position ]],0))="n/a","n/a",DF525-INDEX(tab_MinKomp[LEAN MANAGEMENT],MATCH($B525,tab_MinKomp[[Stanowisko / Position ]:[Stanowisko / Position ]],0)))</f>
        <v>0</v>
      </c>
      <c r="DG526" s="194" t="str">
        <f>IF(INDEX(tab_MinKomp[PPAP/PSW],MATCH($B525,tab_MinKomp[[Stanowisko / Position ]:[Stanowisko / Position ]],0))="n/a","n/a",DG525-INDEX(tab_MinKomp[PPAP/PSW],MATCH($B525,tab_MinKomp[[Stanowisko / Position ]:[Stanowisko / Position ]],0)))</f>
        <v>n/a</v>
      </c>
      <c r="DH526" s="194" t="str">
        <f>IF(INDEX(tab_MinKomp[SUPPLIER MANAGEMENT],MATCH($B525,tab_MinKomp[[Stanowisko / Position ]:[Stanowisko / Position ]],0))="n/a","n/a",DH525-INDEX(tab_MinKomp[SUPPLIER MANAGEMENT],MATCH($B525,tab_MinKomp[[Stanowisko / Position ]:[Stanowisko / Position ]],0)))</f>
        <v>n/a</v>
      </c>
      <c r="DI526" s="194" t="str">
        <f>IF(INDEX(tab_MinKomp[OBSŁUGA PORTALI KLIENTA / Kundenportale],MATCH($B525,tab_MinKomp[[Stanowisko / Position ]:[Stanowisko / Position ]],0))="n/a","n/a",DI525-INDEX(tab_MinKomp[OBSŁUGA PORTALI KLIENTA / Kundenportale],MATCH($B525,tab_MinKomp[[Stanowisko / Position ]:[Stanowisko / Position ]],0)))</f>
        <v>n/a</v>
      </c>
      <c r="DJ526" s="194" t="str">
        <f>IF(INDEX(tab_MinKomp[Obsługa systemu BABTECQ / BABTECQ System],MATCH($B525,tab_MinKomp[[Stanowisko / Position ]:[Stanowisko / Position ]],0))="n/a","n/a",DJ525-INDEX(tab_MinKomp[Obsługa systemu BABTECQ / BABTECQ System],MATCH($B525,tab_MinKomp[[Stanowisko / Position ]:[Stanowisko / Position ]],0)))</f>
        <v>n/a</v>
      </c>
      <c r="DK526" s="194" t="str">
        <f>IF(INDEX(tab_MinKomp[Rysunek techniczny / technische Zeichnung],MATCH($B525,tab_MinKomp[[Stanowisko / Position ]:[Stanowisko / Position ]],0))="n/a","n/a",DK525-INDEX(tab_MinKomp[Rysunek techniczny / technische Zeichnung],MATCH($B525,tab_MinKomp[[Stanowisko / Position ]:[Stanowisko / Position ]],0)))</f>
        <v>n/a</v>
      </c>
      <c r="DL526" s="194" t="str">
        <f>IF(INDEX(tab_MinKomp[Kalibracja / Kalibrierung],MATCH($B525,tab_MinKomp[[Stanowisko / Position ]:[Stanowisko / Position ]],0))="n/a","n/a",DL525-INDEX(tab_MinKomp[Kalibracja / Kalibrierung],MATCH($B525,tab_MinKomp[[Stanowisko / Position ]:[Stanowisko / Position ]],0)))</f>
        <v>n/a</v>
      </c>
      <c r="DM526" s="194" t="str">
        <f>IF(INDEX(tab_MinKomp[Rekwalifikacja / Requalifizierung],MATCH($B525,tab_MinKomp[[Stanowisko / Position ]:[Stanowisko / Position ]],0))="n/a","n/a",DM525-INDEX(tab_MinKomp[Rekwalifikacja / Requalifizierung],MATCH($B525,tab_MinKomp[[Stanowisko / Position ]:[Stanowisko / Position ]],0)))</f>
        <v>n/a</v>
      </c>
      <c r="DN526" s="190" t="str">
        <f>IF(INDEX(tab_MinKomp[Testy czystości / Reinheitstests],MATCH($B525,tab_MinKomp[[Stanowisko / Position ]:[Stanowisko / Position ]],0))="n/a","n/a",DN525-INDEX(tab_MinKomp[Testy czystości / Reinheitstests],MATCH($B525,tab_MinKomp[[Stanowisko / Position ]:[Stanowisko / Position ]],0)))</f>
        <v>n/a</v>
      </c>
      <c r="DO526" s="190" t="str">
        <f>IF(INDEX(tab_MinKomp[Testy czystości / Reinheitstests],MATCH($B525,tab_MinKomp[[Stanowisko / Position ]:[Stanowisko / Position ]],0))="n/a","n/a",DO525-INDEX(tab_MinKomp[Testy czystości / Reinheitstests],MATCH($B525,tab_MinKomp[[Stanowisko / Position ]:[Stanowisko / Position ]],0)))</f>
        <v>n/a</v>
      </c>
      <c r="DP526" s="190" t="str">
        <f>IF(INDEX(tab_MinKomp[Testy czystości / Reinheitstests],MATCH($B525,tab_MinKomp[[Stanowisko / Position ]:[Stanowisko / Position ]],0))="n/a","n/a",DP525-INDEX(tab_MinKomp[Testy czystości / Reinheitstests],MATCH($B525,tab_MinKomp[[Stanowisko / Position ]:[Stanowisko / Position ]],0)))</f>
        <v>n/a</v>
      </c>
      <c r="DQ526" s="190" t="str">
        <f>IF(INDEX(tab_MinKomp[Testy czystości / Reinheitstests],MATCH($B525,tab_MinKomp[[Stanowisko / Position ]:[Stanowisko / Position ]],0))="n/a","n/a",DQ525-INDEX(tab_MinKomp[Testy czystości / Reinheitstests],MATCH($B525,tab_MinKomp[[Stanowisko / Position ]:[Stanowisko / Position ]],0)))</f>
        <v>n/a</v>
      </c>
      <c r="DR526" s="190" t="str">
        <f>IF(INDEX(tab_MinKomp[Testy czystości / Reinheitstests],MATCH($B525,tab_MinKomp[[Stanowisko / Position ]:[Stanowisko / Position ]],0))="n/a","n/a",DR525-INDEX(tab_MinKomp[Testy czystości / Reinheitstests],MATCH($B525,tab_MinKomp[[Stanowisko / Position ]:[Stanowisko / Position ]],0)))</f>
        <v>n/a</v>
      </c>
      <c r="DS526" s="190" t="str">
        <f>IF(INDEX(tab_MinKomp[Testy czystości / Reinheitstests],MATCH($B525,tab_MinKomp[[Stanowisko / Position ]:[Stanowisko / Position ]],0))="n/a","n/a",DS525-INDEX(tab_MinKomp[Testy czystości / Reinheitstests],MATCH($B525,tab_MinKomp[[Stanowisko / Position ]:[Stanowisko / Position ]],0)))</f>
        <v>n/a</v>
      </c>
      <c r="DT526" s="194" t="str">
        <f>IF(INDEX(tab_MinKomp[SUPPLIER MANAGEMENT],MATCH($B525,tab_MinKomp[[Stanowisko / Position ]:[Stanowisko / Position ]],0))="n/a","n/a",DT525-INDEX(tab_MinKomp[SUPPLIER MANAGEMENT],MATCH($B525,tab_MinKomp[[Stanowisko / Position ]:[Stanowisko / Position ]],0)))</f>
        <v>n/a</v>
      </c>
      <c r="DU526" s="190" t="str">
        <f>IF(INDEX(tab_MinKomp[Testy czystości / Reinheitstests],MATCH($B525,tab_MinKomp[[Stanowisko / Position ]:[Stanowisko / Position ]],0))="n/a","n/a",DU525-INDEX(tab_MinKomp[Testy czystości / Reinheitstests],MATCH($B525,tab_MinKomp[[Stanowisko / Position ]:[Stanowisko / Position ]],0)))</f>
        <v>n/a</v>
      </c>
      <c r="DV526" s="190" t="str">
        <f>IF(INDEX(tab_MinKomp[Testy czystości / Reinheitstests],MATCH($B525,tab_MinKomp[[Stanowisko / Position ]:[Stanowisko / Position ]],0))="n/a","n/a",DV525-INDEX(tab_MinKomp[Testy czystości / Reinheitstests],MATCH($B525,tab_MinKomp[[Stanowisko / Position ]:[Stanowisko / Position ]],0)))</f>
        <v>n/a</v>
      </c>
      <c r="DW526" s="190" t="str">
        <f>IF(INDEX(tab_MinKomp[Testy czystości / Reinheitstests],MATCH($B525,tab_MinKomp[[Stanowisko / Position ]:[Stanowisko / Position ]],0))="n/a","n/a",DW525-INDEX(tab_MinKomp[Testy czystości / Reinheitstests],MATCH($B525,tab_MinKomp[[Stanowisko / Position ]:[Stanowisko / Position ]],0)))</f>
        <v>n/a</v>
      </c>
      <c r="DX526" s="190" t="str">
        <f>IF(INDEX(tab_MinKomp[Testy czystości / Reinheitstests],MATCH($B525,tab_MinKomp[[Stanowisko / Position ]:[Stanowisko / Position ]],0))="n/a","n/a",DX525-INDEX(tab_MinKomp[Testy czystości / Reinheitstests],MATCH($B525,tab_MinKomp[[Stanowisko / Position ]:[Stanowisko / Position ]],0)))</f>
        <v>n/a</v>
      </c>
      <c r="DY526" s="190" t="str">
        <f>IF(INDEX(tab_MinKomp[Testy czystości / Reinheitstests],MATCH($B525,tab_MinKomp[[Stanowisko / Position ]:[Stanowisko / Position ]],0))="n/a","n/a",DY525-INDEX(tab_MinKomp[Testy czystości / Reinheitstests],MATCH($B525,tab_MinKomp[[Stanowisko / Position ]:[Stanowisko / Position ]],0)))</f>
        <v>n/a</v>
      </c>
      <c r="DZ526" s="190" t="str">
        <f>IF(INDEX(tab_MinKomp[Testy czystości / Reinheitstests],MATCH($B525,tab_MinKomp[[Stanowisko / Position ]:[Stanowisko / Position ]],0))="n/a","n/a",DZ525-INDEX(tab_MinKomp[Testy czystości / Reinheitstests],MATCH($B525,tab_MinKomp[[Stanowisko / Position ]:[Stanowisko / Position ]],0)))</f>
        <v>n/a</v>
      </c>
      <c r="EA526" s="194" t="str">
        <f>IF(INDEX(tab_MinKomp[SUPPLIER MANAGEMENT],MATCH($B525,tab_MinKomp[[Stanowisko / Position ]:[Stanowisko / Position ]],0))="n/a","n/a",EA525-INDEX(tab_MinKomp[SUPPLIER MANAGEMENT],MATCH($B525,tab_MinKomp[[Stanowisko / Position ]:[Stanowisko / Position ]],0)))</f>
        <v>n/a</v>
      </c>
      <c r="EB526" s="190" t="str">
        <f>IF(INDEX(tab_MinKomp[Testy czystości / Reinheitstests],MATCH($B525,tab_MinKomp[[Stanowisko / Position ]:[Stanowisko / Position ]],0))="n/a","n/a",EB525-INDEX(tab_MinKomp[Testy czystości / Reinheitstests],MATCH($B525,tab_MinKomp[[Stanowisko / Position ]:[Stanowisko / Position ]],0)))</f>
        <v>n/a</v>
      </c>
      <c r="EC526" s="190" t="str">
        <f>IF(INDEX(tab_MinKomp[Testy czystości / Reinheitstests],MATCH($B525,tab_MinKomp[[Stanowisko / Position ]:[Stanowisko / Position ]],0))="n/a","n/a",EC525-INDEX(tab_MinKomp[Testy czystości / Reinheitstests],MATCH($B525,tab_MinKomp[[Stanowisko / Position ]:[Stanowisko / Position ]],0)))</f>
        <v>n/a</v>
      </c>
      <c r="ED526" s="190" t="str">
        <f>IF(INDEX(tab_MinKomp[Testy czystości / Reinheitstests],MATCH($B525,tab_MinKomp[[Stanowisko / Position ]:[Stanowisko / Position ]],0))="n/a","n/a",ED525-INDEX(tab_MinKomp[Testy czystości / Reinheitstests],MATCH($B525,tab_MinKomp[[Stanowisko / Position ]:[Stanowisko / Position ]],0)))</f>
        <v>n/a</v>
      </c>
      <c r="EE526" s="190" t="str">
        <f>IF(INDEX(tab_MinKomp[Testy czystości / Reinheitstests],MATCH($B525,tab_MinKomp[[Stanowisko / Position ]:[Stanowisko / Position ]],0))="n/a","n/a",EE525-INDEX(tab_MinKomp[Testy czystości / Reinheitstests],MATCH($B525,tab_MinKomp[[Stanowisko / Position ]:[Stanowisko / Position ]],0)))</f>
        <v>n/a</v>
      </c>
      <c r="EF526" s="190" t="str">
        <f>IF(INDEX(tab_MinKomp[Testy czystości / Reinheitstests],MATCH($B525,tab_MinKomp[[Stanowisko / Position ]:[Stanowisko / Position ]],0))="n/a","n/a",EF525-INDEX(tab_MinKomp[Testy czystości / Reinheitstests],MATCH($B525,tab_MinKomp[[Stanowisko / Position ]:[Stanowisko / Position ]],0)))</f>
        <v>n/a</v>
      </c>
      <c r="EG526" s="190" t="str">
        <f>IF(INDEX(tab_MinKomp[Testy czystości / Reinheitstests],MATCH($B525,tab_MinKomp[[Stanowisko / Position ]:[Stanowisko / Position ]],0))="n/a","n/a",EG525-INDEX(tab_MinKomp[Testy czystości / Reinheitstests],MATCH($B525,tab_MinKomp[[Stanowisko / Position ]:[Stanowisko / Position ]],0)))</f>
        <v>n/a</v>
      </c>
      <c r="EH526" s="190" t="str">
        <f>IF(INDEX(tab_MinKomp[Testy czystości / Reinheitstests],MATCH($B525,tab_MinKomp[[Stanowisko / Position ]:[Stanowisko / Position ]],0))="n/a","n/a",EH525-INDEX(tab_MinKomp[Testy czystości / Reinheitstests],MATCH($B525,tab_MinKomp[[Stanowisko / Position ]:[Stanowisko / Position ]],0)))</f>
        <v>n/a</v>
      </c>
      <c r="EI526" s="190" t="str">
        <f>IF(INDEX(tab_MinKomp[Testy czystości / Reinheitstests],MATCH($B525,tab_MinKomp[[Stanowisko / Position ]:[Stanowisko / Position ]],0))="n/a","n/a",EI525-INDEX(tab_MinKomp[Testy czystości / Reinheitstests],MATCH($B525,tab_MinKomp[[Stanowisko / Position ]:[Stanowisko / Position ]],0)))</f>
        <v>n/a</v>
      </c>
      <c r="EJ526" s="190" t="str">
        <f>IF(INDEX(tab_MinKomp[Testy czystości / Reinheitstests],MATCH($B525,tab_MinKomp[[Stanowisko / Position ]:[Stanowisko / Position ]],0))="n/a","n/a",EJ525-INDEX(tab_MinKomp[Testy czystości / Reinheitstests],MATCH($B525,tab_MinKomp[[Stanowisko / Position ]:[Stanowisko / Position ]],0)))</f>
        <v>n/a</v>
      </c>
      <c r="EK526" s="190" t="str">
        <f>IF(INDEX(tab_MinKomp[Testy czystości / Reinheitstests],MATCH($B525,tab_MinKomp[[Stanowisko / Position ]:[Stanowisko / Position ]],0))="n/a","n/a",EK525-INDEX(tab_MinKomp[Testy czystości / Reinheitstests],MATCH($B525,tab_MinKomp[[Stanowisko / Position ]:[Stanowisko / Position ]],0)))</f>
        <v>n/a</v>
      </c>
      <c r="EL526" s="190" t="str">
        <f>IF(INDEX(tab_MinKomp[Testy czystości / Reinheitstests],MATCH($B525,tab_MinKomp[[Stanowisko / Position ]:[Stanowisko / Position ]],0))="n/a","n/a",EL525-INDEX(tab_MinKomp[Testy czystości / Reinheitstests],MATCH($B525,tab_MinKomp[[Stanowisko / Position ]:[Stanowisko / Position ]],0)))</f>
        <v>n/a</v>
      </c>
      <c r="EM526" s="190" t="str">
        <f>IF(INDEX(tab_MinKomp[Testy czystości / Reinheitstests],MATCH($B525,tab_MinKomp[[Stanowisko / Position ]:[Stanowisko / Position ]],0))="n/a","n/a",EM525-INDEX(tab_MinKomp[Testy czystości / Reinheitstests],MATCH($B525,tab_MinKomp[[Stanowisko / Position ]:[Stanowisko / Position ]],0)))</f>
        <v>n/a</v>
      </c>
      <c r="EN526" s="190" t="str">
        <f>IF(INDEX(tab_MinKomp[Testy czystości / Reinheitstests],MATCH($B525,tab_MinKomp[[Stanowisko / Position ]:[Stanowisko / Position ]],0))="n/a","n/a",EN525-INDEX(tab_MinKomp[Testy czystości / Reinheitstests],MATCH($B525,tab_MinKomp[[Stanowisko / Position ]:[Stanowisko / Position ]],0)))</f>
        <v>n/a</v>
      </c>
      <c r="EO526" s="194" t="str">
        <f>IF(INDEX(tab_MinKomp[Konserwacja Rep],MATCH($B525,tab_MinKomp[[Stanowisko / Position ]:[Stanowisko / Position ]],0))="n/a","n/a",EO525-INDEX(tab_MinKomp[Konserwacja Rep],MATCH($B525,tab_MinKomp[[Stanowisko / Position ]:[Stanowisko / Position ]],0)))</f>
        <v>n/a</v>
      </c>
      <c r="EP526" s="194" t="str">
        <f>IF(INDEX(tab_MinKomp[[Konserwacja Engel ]],MATCH($B525,tab_MinKomp[[Stanowisko / Position ]:[Stanowisko / Position ]],0))="n/a","n/a",EP525-INDEX(tab_MinKomp[[Konserwacja Engel ]],MATCH($B525,tab_MinKomp[[Stanowisko / Position ]:[Stanowisko / Position ]],0)))</f>
        <v>n/a</v>
      </c>
      <c r="EQ526" s="194" t="str">
        <f>IF(INDEX(tab_MinKomp[Konserwacja B 50],MATCH($B525,tab_MinKomp[[Stanowisko / Position ]:[Stanowisko / Position ]],0))="n/a","n/a",EQ525-INDEX(tab_MinKomp[Konserwacja B 50],MATCH($B525,tab_MinKomp[[Stanowisko / Position ]:[Stanowisko / Position ]],0)))</f>
        <v>n/a</v>
      </c>
      <c r="ER526" s="194" t="str">
        <f>IF(INDEX(tab_MinKomp[[Konserwacja EOL ]],MATCH($B525,tab_MinKomp[[Stanowisko / Position ]:[Stanowisko / Position ]],0))="n/a","n/a",ER525-INDEX(tab_MinKomp[[Konserwacja EOL ]],MATCH($B525,tab_MinKomp[[Stanowisko / Position ]:[Stanowisko / Position ]],0)))</f>
        <v>n/a</v>
      </c>
      <c r="ES526" s="194" t="str">
        <f>IF(INDEX(tab_MinKomp[Konserwacja Branson],MATCH($B525,tab_MinKomp[[Stanowisko / Position ]:[Stanowisko / Position ]],0))="n/a","n/a",ES525-INDEX(tab_MinKomp[Konserwacja Branson],MATCH($B525,tab_MinKomp[[Stanowisko / Position ]:[Stanowisko / Position ]],0)))</f>
        <v>n/a</v>
      </c>
      <c r="ET526" s="194" t="str">
        <f>IF(INDEX(tab_MinKomp[Konserwacja coolery],MATCH($B525,tab_MinKomp[[Stanowisko / Position ]:[Stanowisko / Position ]],0))="n/a","n/a",ET525-INDEX(tab_MinKomp[Konserwacja coolery],MATCH($B525,tab_MinKomp[[Stanowisko / Position ]:[Stanowisko / Position ]],0)))</f>
        <v>n/a</v>
      </c>
      <c r="EU526" s="194" t="str">
        <f>IF(INDEX(tab_MinKomp[Konserwacja piecy],MATCH($B525,tab_MinKomp[[Stanowisko / Position ]:[Stanowisko / Position ]],0))="n/a","n/a",EU525-INDEX(tab_MinKomp[Konserwacja piecy],MATCH($B525,tab_MinKomp[[Stanowisko / Position ]:[Stanowisko / Position ]],0)))</f>
        <v>n/a</v>
      </c>
      <c r="EV526" s="194" t="str">
        <f>IF(INDEX(tab_MinKomp[Rysunek techniczny- czytanie],MATCH($B525,tab_MinKomp[[Stanowisko / Position ]:[Stanowisko / Position ]],0))="n/a","n/a",EV525-INDEX(tab_MinKomp[Rysunek techniczny- czytanie],MATCH($B525,tab_MinKomp[[Stanowisko / Position ]:[Stanowisko / Position ]],0)))</f>
        <v>n/a</v>
      </c>
      <c r="EW526" s="194" t="str">
        <f>IF(INDEX(tab_MinKomp[Elektryka],MATCH($B525,tab_MinKomp[[Stanowisko / Position ]:[Stanowisko / Position ]],0))="n/a","n/a",EW525-INDEX(tab_MinKomp[Elektryka],MATCH($B525,tab_MinKomp[[Stanowisko / Position ]:[Stanowisko / Position ]],0)))</f>
        <v>n/a</v>
      </c>
      <c r="EX526" s="194" t="str">
        <f>IF(INDEX(tab_MinKomp[Pneumatyka],MATCH($B525,tab_MinKomp[[Stanowisko / Position ]:[Stanowisko / Position ]],0))="n/a","n/a",EX525-INDEX(tab_MinKomp[Pneumatyka],MATCH($B525,tab_MinKomp[[Stanowisko / Position ]:[Stanowisko / Position ]],0)))</f>
        <v>n/a</v>
      </c>
      <c r="EY526" s="194" t="str">
        <f>IF(INDEX(tab_MinKomp[[Hydraulika ]],MATCH($B525,tab_MinKomp[[Stanowisko / Position ]:[Stanowisko / Position ]],0))="n/a","n/a",EY525-INDEX(tab_MinKomp[[Hydraulika ]],MATCH($B525,tab_MinKomp[[Stanowisko / Position ]:[Stanowisko / Position ]],0)))</f>
        <v>n/a</v>
      </c>
      <c r="EZ526" s="194" t="str">
        <f>IF(INDEX(tab_MinKomp[Podciśnienie],MATCH($B525,tab_MinKomp[[Stanowisko / Position ]:[Stanowisko / Position ]],0))="n/a","n/a",EZ525-INDEX(tab_MinKomp[Podciśnienie],MATCH($B525,tab_MinKomp[[Stanowisko / Position ]:[Stanowisko / Position ]],0)))</f>
        <v>n/a</v>
      </c>
      <c r="FA526" s="194" t="str">
        <f>IF(INDEX(tab_MinKomp[Usuwanie awarii],MATCH($B525,tab_MinKomp[[Stanowisko / Position ]:[Stanowisko / Position ]],0))="n/a","n/a",FA525-INDEX(tab_MinKomp[Usuwanie awarii],MATCH($B525,tab_MinKomp[[Stanowisko / Position ]:[Stanowisko / Position ]],0)))</f>
        <v>n/a</v>
      </c>
      <c r="FB526" s="194" t="str">
        <f>IF(INDEX(tab_MinKomp[Obsługa robotów],MATCH($B525,tab_MinKomp[[Stanowisko / Position ]:[Stanowisko / Position ]],0))="n/a","n/a",FB525-INDEX(tab_MinKomp[Obsługa robotów],MATCH($B525,tab_MinKomp[[Stanowisko / Position ]:[Stanowisko / Position ]],0)))</f>
        <v>n/a</v>
      </c>
      <c r="FC526" s="194" t="str">
        <f>IF(INDEX(tab_MinKomp[Obsługa sterowania maszyny],MATCH($B525,tab_MinKomp[[Stanowisko / Position ]:[Stanowisko / Position ]],0))="n/a","n/a",FC525-INDEX(tab_MinKomp[Obsługa sterowania maszyny],MATCH($B525,tab_MinKomp[[Stanowisko / Position ]:[Stanowisko / Position ]],0)))</f>
        <v>n/a</v>
      </c>
      <c r="FD526" s="194" t="str">
        <f>IF(INDEX(tab_MinKomp[Usuwanie przyczyn żródłowych],MATCH($B525,tab_MinKomp[[Stanowisko / Position ]:[Stanowisko / Position ]],0))="n/a","n/a",FD525-INDEX(tab_MinKomp[Usuwanie przyczyn żródłowych],MATCH($B525,tab_MinKomp[[Stanowisko / Position ]:[Stanowisko / Position ]],0)))</f>
        <v>n/a</v>
      </c>
      <c r="FE526" s="194" t="str">
        <f>IF(INDEX(tab_MinKomp[Cmms stosowanie],MATCH($B525,tab_MinKomp[[Stanowisko / Position ]:[Stanowisko / Position ]],0))="n/a","n/a",FE525-INDEX(tab_MinKomp[Cmms stosowanie],MATCH($B525,tab_MinKomp[[Stanowisko / Position ]:[Stanowisko / Position ]],0)))</f>
        <v>n/a</v>
      </c>
      <c r="FF526" s="190">
        <v>1</v>
      </c>
      <c r="FG526" s="194" t="str">
        <f>IF(INDEX(tab_MinKomp[Czyszczenie form plastikowych],MATCH($B525,tab_MinKomp[[Stanowisko / Position ]:[Stanowisko / Position ]],0))="n/a","n/a",FG525-INDEX(tab_MinKomp[Czyszczenie form plastikowych],MATCH($B525,tab_MinKomp[[Stanowisko / Position ]:[Stanowisko / Position ]],0)))</f>
        <v>n/a</v>
      </c>
      <c r="FH526" s="194" t="str">
        <f>IF(INDEX(tab_MinKomp[Wymiana form plastik],MATCH($B525,tab_MinKomp[[Stanowisko / Position ]:[Stanowisko / Position ]],0))="n/a","n/a",FH525-INDEX(tab_MinKomp[Wymiana form plastik],MATCH($B525,tab_MinKomp[[Stanowisko / Position ]:[Stanowisko / Position ]],0)))</f>
        <v>n/a</v>
      </c>
      <c r="FI526" s="194" t="str">
        <f>IF(INDEX(tab_MinKomp[Wymiana form guma],MATCH($B525,tab_MinKomp[[Stanowisko / Position ]:[Stanowisko / Position ]],0))="n/a","n/a",FI525-INDEX(tab_MinKomp[Wymiana form guma],MATCH($B525,tab_MinKomp[[Stanowisko / Position ]:[Stanowisko / Position ]],0)))</f>
        <v>n/a</v>
      </c>
      <c r="FJ526" s="194" t="str">
        <f>IF(INDEX(tab_MinKomp[Konserwacja KK],MATCH($B525,tab_MinKomp[[Stanowisko / Position ]:[Stanowisko / Position ]],0))="n/a","n/a",FJ525-INDEX(tab_MinKomp[Konserwacja KK],MATCH($B525,tab_MinKomp[[Stanowisko / Position ]:[Stanowisko / Position ]],0)))</f>
        <v>n/a</v>
      </c>
      <c r="FK526" s="194" t="str">
        <f>IF(INDEX(tab_MinKomp[Konserwacja form guma],MATCH($B525,tab_MinKomp[[Stanowisko / Position ]:[Stanowisko / Position ]],0))="n/a","n/a",FK525-INDEX(tab_MinKomp[Konserwacja form guma],MATCH($B525,tab_MinKomp[[Stanowisko / Position ]:[Stanowisko / Position ]],0)))</f>
        <v>n/a</v>
      </c>
      <c r="FL526" s="194" t="str">
        <f>IF(INDEX(tab_MinKomp[Konserwacja form plastiki],MATCH($B525,tab_MinKomp[[Stanowisko / Position ]:[Stanowisko / Position ]],0))="n/a","n/a",FL525-INDEX(tab_MinKomp[Konserwacja form plastiki],MATCH($B525,tab_MinKomp[[Stanowisko / Position ]:[Stanowisko / Position ]],0)))</f>
        <v>n/a</v>
      </c>
      <c r="FM526" s="194" t="str">
        <f>IF(INDEX(tab_MinKomp[Konserwacja Gorącego Kanału],MATCH($B525,tab_MinKomp[[Stanowisko / Position ]:[Stanowisko / Position ]],0))="n/a","n/a",FM525-INDEX(tab_MinKomp[Konserwacja Gorącego Kanału],MATCH($B525,tab_MinKomp[[Stanowisko / Position ]:[Stanowisko / Position ]],0)))</f>
        <v>n/a</v>
      </c>
      <c r="FN526" s="194" t="str">
        <f>IF(INDEX(tab_MinKomp[Konserwacja Gorącego Kanału],MATCH($B525,tab_MinKomp[[Stanowisko / Position ]:[Stanowisko / Position ]],0))="n/a","n/a",FN525-INDEX(tab_MinKomp[Konserwacja Gorącego Kanału],MATCH($B525,tab_MinKomp[[Stanowisko / Position ]:[Stanowisko / Position ]],0)))</f>
        <v>n/a</v>
      </c>
      <c r="FO526" s="194" t="str">
        <f>IF(INDEX(tab_MinKomp[Konserwacja Gorącego Kanału],MATCH($B525,tab_MinKomp[[Stanowisko / Position ]:[Stanowisko / Position ]],0))="n/a","n/a",FO525-INDEX(tab_MinKomp[Konserwacja Gorącego Kanału],MATCH($B525,tab_MinKomp[[Stanowisko / Position ]:[Stanowisko / Position ]],0)))</f>
        <v>n/a</v>
      </c>
      <c r="FP526" s="194" t="str">
        <f>IF(INDEX(tab_MinKomp[Konserwacja Gorącego Kanału],MATCH($B525,tab_MinKomp[[Stanowisko / Position ]:[Stanowisko / Position ]],0))="n/a","n/a",FP525-INDEX(tab_MinKomp[Konserwacja Gorącego Kanału],MATCH($B525,tab_MinKomp[[Stanowisko / Position ]:[Stanowisko / Position ]],0)))</f>
        <v>n/a</v>
      </c>
      <c r="FQ526" s="196" t="str">
        <f>IF(INDEX(tab_MinKomp[Język angielski / Englisch],MATCH($B525,tab_MinKomp[[Stanowisko / Position ]:[Stanowisko / Position ]],0))="n/a","n/a",FQ525-INDEX(tab_MinKomp[Język angielski / Englisch],MATCH($B525,tab_MinKomp[[Stanowisko / Position ]:[Stanowisko / Position ]],0)))</f>
        <v>n/a</v>
      </c>
      <c r="FR526" s="196" t="str">
        <f>IF(INDEX(tab_MinKomp[Język niemiecki / Deutsch],MATCH($B525,tab_MinKomp[[Stanowisko / Position ]:[Stanowisko / Position ]],0))="n/a","n/a",FR525-INDEX(tab_MinKomp[Język niemiecki / Deutsch],MATCH($B525,tab_MinKomp[[Stanowisko / Position ]:[Stanowisko / Position ]],0)))</f>
        <v>n/a</v>
      </c>
      <c r="FS526" s="194">
        <f>IF(INDEX(tab_MinKomp[Zarządzanie dokumentacją procesową / Process dokumentation management],MATCH($B525,tab_MinKomp[[Stanowisko / Position ]:[Stanowisko / Position ]],0))="n/a","n/a",FS525-INDEX(tab_MinKomp[Zarządzanie dokumentacją procesową / Process dokumentation management],MATCH($B525,tab_MinKomp[[Stanowisko / Position ]:[Stanowisko / Position ]],0)))</f>
        <v>-1</v>
      </c>
      <c r="FT526" s="194">
        <f>IF(INDEX(tab_MinKomp[Znajomość procesów z obszaru / Kenntiss der prozesse in dem Bereich],MATCH($B525,tab_MinKomp[[Stanowisko / Position ]:[Stanowisko / Position ]],0))="n/a","n/a",FT525-INDEX(tab_MinKomp[Znajomość procesów z obszaru / Kenntiss der prozesse in dem Bereich],MATCH($B525,tab_MinKomp[[Stanowisko / Position ]:[Stanowisko / Position ]],0)))</f>
        <v>-1</v>
      </c>
      <c r="FU526" s="194">
        <f>IF(INDEX(tab_MinKomp[optymalizacja procesów / Prozessoptymalisierung],MATCH($B525,tab_MinKomp[[Stanowisko / Position ]:[Stanowisko / Position ]],0))="n/a","n/a",FU525-INDEX(tab_MinKomp[optymalizacja procesów / Prozessoptymalisierung],MATCH($B525,tab_MinKomp[[Stanowisko / Position ]:[Stanowisko / Position ]],0)))</f>
        <v>0</v>
      </c>
      <c r="FV526" s="194">
        <f>IF(INDEX(tab_MinKomp[Umiejętności szkoleniowe / Trainingsfähigkeiten],MATCH($B525,tab_MinKomp[[Stanowisko / Position ]:[Stanowisko / Position ]],0))="n/a","n/a",FV525-INDEX(tab_MinKomp[Umiejętności szkoleniowe / Trainingsfähigkeiten],MATCH($B525,tab_MinKomp[[Stanowisko / Position ]:[Stanowisko / Position ]],0)))</f>
        <v>0</v>
      </c>
      <c r="FW526" s="194">
        <f>IF(INDEX(tab_MinKomp[Analityczne myślenie, podejście / Analitysches Denken, Einstellung],MATCH($B525,tab_MinKomp[[Stanowisko / Position ]:[Stanowisko / Position ]],0))="n/a","n/a",FW525-INDEX(tab_MinKomp[Analityczne myślenie, podejście / Analitysches Denken, Einstellung],MATCH($B525,tab_MinKomp[[Stanowisko / Position ]:[Stanowisko / Position ]],0)))</f>
        <v>0</v>
      </c>
      <c r="FX526" s="194">
        <f>IF(INDEX(tab_MinKomp[Dokładność, precyzja w dzialaniu / Genauigkeit, Präzision in die Arbeit],MATCH($B525,tab_MinKomp[[Stanowisko / Position ]:[Stanowisko / Position ]],0))="n/a","n/a",FX525-INDEX(tab_MinKomp[Dokładność, precyzja w dzialaniu / Genauigkeit, Präzision in die Arbeit],MATCH($B525,tab_MinKomp[[Stanowisko / Position ]:[Stanowisko / Position ]],0)))</f>
        <v>-1</v>
      </c>
      <c r="FY526" s="194">
        <f>IF(INDEX(tab_MinKomp[Dyspozycyjność / Verfügbarkeit],MATCH($B525,tab_MinKomp[[Stanowisko / Position ]:[Stanowisko / Position ]],0))="n/a","n/a",FY525-INDEX(tab_MinKomp[Dyspozycyjność / Verfügbarkeit],MATCH($B525,tab_MinKomp[[Stanowisko / Position ]:[Stanowisko / Position ]],0)))</f>
        <v>-1</v>
      </c>
      <c r="FZ526" s="194">
        <f>IF(INDEX(tab_MinKomp[Zaangażowanie / 
Engagement],MATCH($B525,tab_MinKomp[[Stanowisko / Position ]:[Stanowisko / Position ]],0))="n/a","n/a",FZ525-INDEX(tab_MinKomp[Zaangażowanie / 
Engagement],MATCH($B525,tab_MinKomp[[Stanowisko / Position ]:[Stanowisko / Position ]],0)))</f>
        <v>-1</v>
      </c>
      <c r="GA526" s="194" t="str">
        <f>IF(INDEX(tab_MinKomp[Konserwacja form guma],MATCH($B525,tab_MinKomp[[Stanowisko / Position ]:[Stanowisko / Position ]],0))="n/a","n/a",GA525-INDEX(tab_MinKomp[Konserwacja form guma],MATCH($B525,tab_MinKomp[[Stanowisko / Position ]:[Stanowisko / Position ]],0)))</f>
        <v>n/a</v>
      </c>
      <c r="GB526" s="194" t="str">
        <f>IF(INDEX(tab_MinKomp[Konserwacja form plastiki],MATCH($B525,tab_MinKomp[[Stanowisko / Position ]:[Stanowisko / Position ]],0))="n/a","n/a",GB525-INDEX(tab_MinKomp[Konserwacja form plastiki],MATCH($B525,tab_MinKomp[[Stanowisko / Position ]:[Stanowisko / Position ]],0)))</f>
        <v>n/a</v>
      </c>
      <c r="GC526" s="194">
        <f>IF(INDEX(tab_MinKomp[Elastyczność w działaniu],MATCH($B525,tab_MinKomp[[Stanowisko / Position ]:[Stanowisko / Position ]],0))="n/a","n/a",GC525-INDEX(tab_MinKomp[Elastyczność w działaniu],MATCH($B525,tab_MinKomp[[Stanowisko / Position ]:[Stanowisko / Position ]],0)))</f>
        <v>-1</v>
      </c>
      <c r="GD526" s="194">
        <f>IF(INDEX(tab_MinKomp[Komunikatywność],MATCH($B525,tab_MinKomp[[Stanowisko / Position ]:[Stanowisko / Position ]],0))="n/a","n/a",GD525-INDEX(tab_MinKomp[Komunikatywność],MATCH($B525,tab_MinKomp[[Stanowisko / Position ]:[Stanowisko / Position ]],0)))</f>
        <v>0</v>
      </c>
      <c r="GE526" s="193" t="str">
        <f>IF(INDEX(tab_MinKomp[Motywowanie i budowanie zaangażowania zespołu],MATCH($B525,tab_MinKomp[[Stanowisko / Position ]:[Stanowisko / Position ]],0))="n/a","n/a",GE525-INDEX(tab_MinKomp[Motywowanie i budowanie zaangażowania zespołu],MATCH($B525,tab_MinKomp[[Stanowisko / Position ]:[Stanowisko / Position ]],0)))</f>
        <v>n/a</v>
      </c>
      <c r="GF526" s="186" t="s">
        <v>248</v>
      </c>
      <c r="GG526" s="186" t="s">
        <v>248</v>
      </c>
      <c r="GH526" s="186" t="s">
        <v>248</v>
      </c>
      <c r="GI526" s="186" t="s">
        <v>248</v>
      </c>
      <c r="GJ526" s="186" t="s">
        <v>248</v>
      </c>
      <c r="GK526" s="186" t="s">
        <v>248</v>
      </c>
      <c r="GL526" s="186" t="s">
        <v>248</v>
      </c>
      <c r="GM526" s="186" t="s">
        <v>248</v>
      </c>
      <c r="GN526" s="186" t="s">
        <v>248</v>
      </c>
      <c r="GO526" s="186" t="s">
        <v>248</v>
      </c>
      <c r="GP526" s="186" t="s">
        <v>248</v>
      </c>
      <c r="GQ526" s="186" t="s">
        <v>248</v>
      </c>
      <c r="GR526" s="186" t="s">
        <v>248</v>
      </c>
      <c r="GS526" s="186" t="s">
        <v>248</v>
      </c>
      <c r="GT526" s="186" t="s">
        <v>248</v>
      </c>
      <c r="GU526" s="186" t="s">
        <v>248</v>
      </c>
      <c r="GV526" s="186" t="s">
        <v>248</v>
      </c>
      <c r="GW526" s="186" t="s">
        <v>248</v>
      </c>
      <c r="GX526" s="186" t="s">
        <v>248</v>
      </c>
      <c r="GY526" s="186" t="s">
        <v>248</v>
      </c>
      <c r="GZ526" s="261" t="s">
        <v>248</v>
      </c>
      <c r="HA526" s="261" t="s">
        <v>248</v>
      </c>
      <c r="HB526" s="191">
        <f>SUM(G526:GE526)/(HB525-(SUM(G526:GE526)))</f>
        <v>-0.34545454545454546</v>
      </c>
    </row>
    <row r="527" spans="1:210" ht="24.9" customHeight="1" thickBot="1" x14ac:dyDescent="0.35">
      <c r="A527" s="105" t="s">
        <v>321</v>
      </c>
      <c r="B527" s="105" t="s">
        <v>315</v>
      </c>
      <c r="C527" s="105"/>
      <c r="D527" s="105">
        <v>1963</v>
      </c>
      <c r="E527" s="394" t="s">
        <v>648</v>
      </c>
      <c r="F527" s="185" t="s">
        <v>374</v>
      </c>
      <c r="G527" s="186">
        <v>2</v>
      </c>
      <c r="H527" s="186">
        <v>2</v>
      </c>
      <c r="I527" s="186">
        <v>1</v>
      </c>
      <c r="J527" s="186">
        <v>1</v>
      </c>
      <c r="K527" s="186">
        <v>1</v>
      </c>
      <c r="L527" s="186" t="s">
        <v>248</v>
      </c>
      <c r="M527" s="186" t="s">
        <v>248</v>
      </c>
      <c r="N527" s="186" t="s">
        <v>248</v>
      </c>
      <c r="O527" s="186">
        <v>1</v>
      </c>
      <c r="P527" s="186">
        <v>1</v>
      </c>
      <c r="Q527" s="186" t="s">
        <v>248</v>
      </c>
      <c r="R527" s="186" t="s">
        <v>248</v>
      </c>
      <c r="S527" s="186" t="s">
        <v>248</v>
      </c>
      <c r="T527" s="186" t="s">
        <v>248</v>
      </c>
      <c r="U527" s="186" t="s">
        <v>248</v>
      </c>
      <c r="V527" s="186" t="s">
        <v>248</v>
      </c>
      <c r="W527" s="186" t="s">
        <v>248</v>
      </c>
      <c r="X527" s="186" t="s">
        <v>248</v>
      </c>
      <c r="Y527" s="186" t="s">
        <v>248</v>
      </c>
      <c r="Z527" s="186" t="s">
        <v>248</v>
      </c>
      <c r="AA527" s="186" t="s">
        <v>248</v>
      </c>
      <c r="AB527" s="186" t="s">
        <v>248</v>
      </c>
      <c r="AC527" s="186" t="s">
        <v>248</v>
      </c>
      <c r="AD527" s="186" t="s">
        <v>248</v>
      </c>
      <c r="AE527" s="186" t="s">
        <v>248</v>
      </c>
      <c r="AF527" s="186" t="s">
        <v>248</v>
      </c>
      <c r="AG527" s="186" t="s">
        <v>248</v>
      </c>
      <c r="AH527" s="186" t="s">
        <v>248</v>
      </c>
      <c r="AI527" s="186" t="s">
        <v>248</v>
      </c>
      <c r="AJ527" s="186" t="s">
        <v>248</v>
      </c>
      <c r="AK527" s="186" t="s">
        <v>248</v>
      </c>
      <c r="AL527" s="186">
        <v>1</v>
      </c>
      <c r="AM527" s="186" t="s">
        <v>248</v>
      </c>
      <c r="AN527" s="186" t="s">
        <v>248</v>
      </c>
      <c r="AO527" s="186">
        <v>1</v>
      </c>
      <c r="AP527" s="186" t="s">
        <v>248</v>
      </c>
      <c r="AQ527" s="186">
        <v>1</v>
      </c>
      <c r="AR527" s="186" t="s">
        <v>248</v>
      </c>
      <c r="AS527" s="186" t="s">
        <v>248</v>
      </c>
      <c r="AT527" s="186" t="s">
        <v>248</v>
      </c>
      <c r="AU527" s="186" t="s">
        <v>248</v>
      </c>
      <c r="AV527" s="186">
        <v>1</v>
      </c>
      <c r="AW527" s="186">
        <v>1</v>
      </c>
      <c r="AX527" s="186" t="s">
        <v>248</v>
      </c>
      <c r="AY527" s="186" t="s">
        <v>248</v>
      </c>
      <c r="AZ527" s="186" t="s">
        <v>248</v>
      </c>
      <c r="BA527" s="186" t="s">
        <v>248</v>
      </c>
      <c r="BB527" s="186" t="s">
        <v>248</v>
      </c>
      <c r="BC527" s="186" t="s">
        <v>248</v>
      </c>
      <c r="BD527" s="186" t="s">
        <v>248</v>
      </c>
      <c r="BE527" s="186" t="s">
        <v>248</v>
      </c>
      <c r="BF527" s="186" t="s">
        <v>248</v>
      </c>
      <c r="BG527" s="186" t="s">
        <v>248</v>
      </c>
      <c r="BH527" s="186" t="s">
        <v>248</v>
      </c>
      <c r="BI527" s="186" t="s">
        <v>248</v>
      </c>
      <c r="BJ527" s="186" t="s">
        <v>248</v>
      </c>
      <c r="BK527" s="186" t="s">
        <v>248</v>
      </c>
      <c r="BL527" s="186" t="s">
        <v>248</v>
      </c>
      <c r="BM527" s="186" t="s">
        <v>248</v>
      </c>
      <c r="BN527" s="186" t="s">
        <v>248</v>
      </c>
      <c r="BO527" s="186" t="s">
        <v>248</v>
      </c>
      <c r="BP527" s="186" t="s">
        <v>248</v>
      </c>
      <c r="BQ527" s="186">
        <v>1</v>
      </c>
      <c r="BR527" s="186" t="s">
        <v>248</v>
      </c>
      <c r="BS527" s="186">
        <v>2</v>
      </c>
      <c r="BT527" s="186" t="s">
        <v>248</v>
      </c>
      <c r="BU527" s="186">
        <v>2</v>
      </c>
      <c r="BV527" s="186" t="s">
        <v>248</v>
      </c>
      <c r="BW527" s="186">
        <v>1</v>
      </c>
      <c r="BX527" s="186">
        <v>1</v>
      </c>
      <c r="BY527" s="186">
        <v>2</v>
      </c>
      <c r="BZ527" s="186">
        <v>1</v>
      </c>
      <c r="CA527" s="186" t="s">
        <v>248</v>
      </c>
      <c r="CB527" s="186">
        <v>1</v>
      </c>
      <c r="CC527" s="186" t="s">
        <v>248</v>
      </c>
      <c r="CD527" s="186">
        <v>1</v>
      </c>
      <c r="CE527" s="186">
        <v>1</v>
      </c>
      <c r="CF527" s="186">
        <v>1</v>
      </c>
      <c r="CG527" s="186">
        <v>1</v>
      </c>
      <c r="CH527" s="186" t="s">
        <v>248</v>
      </c>
      <c r="CI527" s="186" t="s">
        <v>248</v>
      </c>
      <c r="CJ527" s="186" t="s">
        <v>248</v>
      </c>
      <c r="CK527" s="186" t="s">
        <v>248</v>
      </c>
      <c r="CL527" s="186" t="s">
        <v>248</v>
      </c>
      <c r="CM527" s="186" t="s">
        <v>248</v>
      </c>
      <c r="CN527" s="186" t="s">
        <v>248</v>
      </c>
      <c r="CO527" s="186" t="s">
        <v>248</v>
      </c>
      <c r="CP527" s="186" t="s">
        <v>248</v>
      </c>
      <c r="CQ527" s="186" t="s">
        <v>248</v>
      </c>
      <c r="CR527" s="186" t="s">
        <v>248</v>
      </c>
      <c r="CS527" s="186" t="s">
        <v>248</v>
      </c>
      <c r="CT527" s="186" t="s">
        <v>248</v>
      </c>
      <c r="CU527" s="186" t="s">
        <v>248</v>
      </c>
      <c r="CV527" s="186" t="s">
        <v>248</v>
      </c>
      <c r="CW527" s="194" t="e">
        <f>IF(INDEX(tab_MinKomp[Systemy MES (HYDRA / SFMS)],MATCH(#REF!,tab_MinKomp[[Stanowisko / Position ]:[Stanowisko / Position ]],0))="n/a","n/a",#REF!-INDEX(tab_MinKomp[Systemy MES (HYDRA / SFMS)],MATCH(#REF!,tab_MinKomp[[Stanowisko / Position ]:[Stanowisko / Position ]],0)))</f>
        <v>#REF!</v>
      </c>
      <c r="CX527" s="186" t="s">
        <v>248</v>
      </c>
      <c r="CY527" s="186" t="s">
        <v>248</v>
      </c>
      <c r="CZ527" s="186" t="s">
        <v>248</v>
      </c>
      <c r="DA527" s="186" t="s">
        <v>248</v>
      </c>
      <c r="DB527" s="186" t="s">
        <v>248</v>
      </c>
      <c r="DC527" s="186" t="s">
        <v>248</v>
      </c>
      <c r="DD527" s="186" t="s">
        <v>248</v>
      </c>
      <c r="DE527" s="186" t="s">
        <v>248</v>
      </c>
      <c r="DF527" s="186">
        <v>1</v>
      </c>
      <c r="DG527" s="186" t="s">
        <v>248</v>
      </c>
      <c r="DH527" s="186" t="s">
        <v>248</v>
      </c>
      <c r="DI527" s="186" t="s">
        <v>248</v>
      </c>
      <c r="DJ527" s="186" t="s">
        <v>248</v>
      </c>
      <c r="DK527" s="186" t="s">
        <v>248</v>
      </c>
      <c r="DL527" s="186" t="s">
        <v>248</v>
      </c>
      <c r="DM527" s="186" t="s">
        <v>248</v>
      </c>
      <c r="DN527" s="186" t="s">
        <v>248</v>
      </c>
      <c r="DO527" s="186" t="s">
        <v>248</v>
      </c>
      <c r="DP527" s="186" t="s">
        <v>248</v>
      </c>
      <c r="DQ527" s="186" t="s">
        <v>248</v>
      </c>
      <c r="DR527" s="186" t="s">
        <v>248</v>
      </c>
      <c r="DS527" s="186" t="s">
        <v>248</v>
      </c>
      <c r="DT527" s="186" t="s">
        <v>248</v>
      </c>
      <c r="DU527" s="186" t="s">
        <v>248</v>
      </c>
      <c r="DV527" s="186" t="s">
        <v>248</v>
      </c>
      <c r="DW527" s="186" t="s">
        <v>248</v>
      </c>
      <c r="DX527" s="186" t="s">
        <v>248</v>
      </c>
      <c r="DY527" s="186" t="s">
        <v>248</v>
      </c>
      <c r="DZ527" s="186" t="s">
        <v>248</v>
      </c>
      <c r="EA527" s="186" t="s">
        <v>248</v>
      </c>
      <c r="EB527" s="186" t="s">
        <v>248</v>
      </c>
      <c r="EC527" s="186" t="s">
        <v>248</v>
      </c>
      <c r="ED527" s="186" t="s">
        <v>248</v>
      </c>
      <c r="EE527" s="186" t="s">
        <v>248</v>
      </c>
      <c r="EF527" s="186" t="s">
        <v>248</v>
      </c>
      <c r="EG527" s="186" t="s">
        <v>248</v>
      </c>
      <c r="EH527" s="186" t="s">
        <v>248</v>
      </c>
      <c r="EI527" s="186" t="s">
        <v>248</v>
      </c>
      <c r="EJ527" s="186" t="s">
        <v>248</v>
      </c>
      <c r="EK527" s="186" t="s">
        <v>248</v>
      </c>
      <c r="EL527" s="184" t="s">
        <v>248</v>
      </c>
      <c r="EM527" s="184" t="s">
        <v>248</v>
      </c>
      <c r="EN527" s="184" t="s">
        <v>248</v>
      </c>
      <c r="EO527" s="186" t="s">
        <v>248</v>
      </c>
      <c r="EP527" s="186" t="s">
        <v>248</v>
      </c>
      <c r="EQ527" s="186" t="s">
        <v>248</v>
      </c>
      <c r="ER527" s="186" t="s">
        <v>248</v>
      </c>
      <c r="ES527" s="186" t="s">
        <v>248</v>
      </c>
      <c r="ET527" s="186" t="s">
        <v>248</v>
      </c>
      <c r="EU527" s="186" t="s">
        <v>248</v>
      </c>
      <c r="EV527" s="186" t="s">
        <v>248</v>
      </c>
      <c r="EW527" s="186" t="s">
        <v>248</v>
      </c>
      <c r="EX527" s="186" t="s">
        <v>248</v>
      </c>
      <c r="EY527" s="186" t="s">
        <v>248</v>
      </c>
      <c r="EZ527" s="186" t="s">
        <v>248</v>
      </c>
      <c r="FA527" s="186" t="s">
        <v>248</v>
      </c>
      <c r="FB527" s="186" t="s">
        <v>248</v>
      </c>
      <c r="FC527" s="186" t="s">
        <v>248</v>
      </c>
      <c r="FD527" s="186" t="s">
        <v>248</v>
      </c>
      <c r="FE527" s="186" t="s">
        <v>248</v>
      </c>
      <c r="FF527" s="186">
        <v>1</v>
      </c>
      <c r="FG527" s="186" t="s">
        <v>248</v>
      </c>
      <c r="FH527" s="186" t="s">
        <v>248</v>
      </c>
      <c r="FI527" s="186" t="s">
        <v>248</v>
      </c>
      <c r="FJ527" s="186" t="s">
        <v>248</v>
      </c>
      <c r="FK527" s="186" t="s">
        <v>248</v>
      </c>
      <c r="FL527" s="186" t="s">
        <v>248</v>
      </c>
      <c r="FM527" s="186" t="s">
        <v>248</v>
      </c>
      <c r="FN527" s="186" t="s">
        <v>248</v>
      </c>
      <c r="FO527" s="186" t="s">
        <v>248</v>
      </c>
      <c r="FP527" s="186" t="s">
        <v>248</v>
      </c>
      <c r="FQ527" s="187" t="s">
        <v>248</v>
      </c>
      <c r="FR527" s="187" t="s">
        <v>248</v>
      </c>
      <c r="FS527" s="186">
        <v>1</v>
      </c>
      <c r="FT527" s="186">
        <v>1</v>
      </c>
      <c r="FU527" s="186">
        <v>1</v>
      </c>
      <c r="FV527" s="186">
        <v>1</v>
      </c>
      <c r="FW527" s="186">
        <v>1</v>
      </c>
      <c r="FX527" s="186">
        <v>1</v>
      </c>
      <c r="FY527" s="186">
        <v>1</v>
      </c>
      <c r="FZ527" s="186">
        <v>1</v>
      </c>
      <c r="GA527" s="186" t="s">
        <v>248</v>
      </c>
      <c r="GB527" s="186" t="s">
        <v>248</v>
      </c>
      <c r="GC527" s="186">
        <v>1</v>
      </c>
      <c r="GD527" s="186">
        <v>1</v>
      </c>
      <c r="GE527" s="186" t="s">
        <v>248</v>
      </c>
      <c r="GF527" s="186" t="s">
        <v>248</v>
      </c>
      <c r="GG527" s="186" t="s">
        <v>248</v>
      </c>
      <c r="GH527" s="186" t="s">
        <v>248</v>
      </c>
      <c r="GI527" s="186" t="s">
        <v>248</v>
      </c>
      <c r="GJ527" s="186" t="s">
        <v>248</v>
      </c>
      <c r="GK527" s="186" t="s">
        <v>248</v>
      </c>
      <c r="GL527" s="186" t="s">
        <v>248</v>
      </c>
      <c r="GM527" s="186" t="s">
        <v>248</v>
      </c>
      <c r="GN527" s="186" t="s">
        <v>248</v>
      </c>
      <c r="GO527" s="186" t="s">
        <v>248</v>
      </c>
      <c r="GP527" s="186" t="s">
        <v>248</v>
      </c>
      <c r="GQ527" s="186" t="s">
        <v>248</v>
      </c>
      <c r="GR527" s="186" t="s">
        <v>248</v>
      </c>
      <c r="GS527" s="186" t="s">
        <v>248</v>
      </c>
      <c r="GT527" s="186" t="s">
        <v>248</v>
      </c>
      <c r="GU527" s="186" t="s">
        <v>248</v>
      </c>
      <c r="GV527" s="186" t="s">
        <v>248</v>
      </c>
      <c r="GW527" s="186" t="s">
        <v>248</v>
      </c>
      <c r="GX527" s="186" t="s">
        <v>248</v>
      </c>
      <c r="GY527" s="186" t="s">
        <v>248</v>
      </c>
      <c r="GZ527" s="261" t="s">
        <v>248</v>
      </c>
      <c r="HA527" s="261" t="s">
        <v>248</v>
      </c>
      <c r="HB527" s="188" t="e">
        <f>SUM(G527:GE527)</f>
        <v>#REF!</v>
      </c>
    </row>
    <row r="528" spans="1:210" ht="24.9" customHeight="1" thickBot="1" x14ac:dyDescent="0.35">
      <c r="A528" s="108" t="str">
        <f>A527</f>
        <v>Prod.-Q-5</v>
      </c>
      <c r="B528" s="108" t="str">
        <f>B527</f>
        <v>Pracownik Produkcji</v>
      </c>
      <c r="C528" s="108">
        <f>C527</f>
        <v>0</v>
      </c>
      <c r="D528" s="108">
        <f>D527</f>
        <v>1963</v>
      </c>
      <c r="E528" s="395"/>
      <c r="F528" s="189" t="s">
        <v>375</v>
      </c>
      <c r="G528" s="192">
        <f>IF(INDEX(tab_MinKomp[Przepisy BHP / BHP Vorschriften],MATCH($B527,tab_MinKomp[[Stanowisko / Position ]:[Stanowisko / Position ]],0))="n/a","n/a",G527-INDEX(tab_MinKomp[Przepisy BHP / BHP Vorschriften],MATCH($B527,tab_MinKomp[[Stanowisko / Position ]:[Stanowisko / Position ]],0)))</f>
        <v>0</v>
      </c>
      <c r="H528" s="193">
        <f>IF(INDEX(tab_MinKomp[Przepisy PPOŻ / Brandschutzbestimmungen],MATCH($B527,tab_MinKomp[[Stanowisko / Position ]:[Stanowisko / Position ]],0))="n/a","n/a",H527-INDEX(tab_MinKomp[Przepisy PPOŻ / Brandschutzbestimmungen],MATCH($B527,tab_MinKomp[[Stanowisko / Position ]:[Stanowisko / Position ]],0)))</f>
        <v>1</v>
      </c>
      <c r="I528" s="193">
        <f>IF(INDEX(tab_MinKomp[Ryzyko zawodowe na stanowiskach pracyv/ Berufliche Risiken an Arbeitsstellen],MATCH($B527,tab_MinKomp[[Stanowisko / Position ]:[Stanowisko / Position ]],0))="n/a","n/a",I527-INDEX(tab_MinKomp[Ryzyko zawodowe na stanowiskach pracyv/ Berufliche Risiken an Arbeitsstellen],MATCH($B527,tab_MinKomp[[Stanowisko / Position ]:[Stanowisko / Position ]],0)))</f>
        <v>-1</v>
      </c>
      <c r="J528" s="193">
        <f>IF(INDEX(tab_MinKomp[Gospodarka substancjami niebezpiecznymi / Gefahrstoffmanagement],MATCH($B527,tab_MinKomp[[Stanowisko / Position ]:[Stanowisko / Position ]],0))="n/a","n/a",J527-INDEX(tab_MinKomp[Gospodarka substancjami niebezpiecznymi / Gefahrstoffmanagement],MATCH($B527,tab_MinKomp[[Stanowisko / Position ]:[Stanowisko / Position ]],0)))</f>
        <v>0</v>
      </c>
      <c r="K528" s="193">
        <f>IF(INDEX(tab_MinKomp[Gospodarka odpadami / Abfallwirtschaft],MATCH($B527,tab_MinKomp[[Stanowisko / Position ]:[Stanowisko / Position ]],0))="n/a","n/a",K527-INDEX(tab_MinKomp[Gospodarka odpadami / Abfallwirtschaft],MATCH($B527,tab_MinKomp[[Stanowisko / Position ]:[Stanowisko / Position ]],0)))</f>
        <v>0</v>
      </c>
      <c r="L528" s="194" t="str">
        <f>IF(INDEX(tab_MinKomp[Przepisy kodeksu pracy / Bestimmungen des Arbeitsgesetzes],MATCH($B527,tab_MinKomp[[Stanowisko / Position ]:[Stanowisko / Position ]],0))="n/a","n/a",L527-INDEX(tab_MinKomp[Przepisy kodeksu pracy / Bestimmungen des Arbeitsgesetzes],MATCH($B527,tab_MinKomp[[Stanowisko / Position ]:[Stanowisko / Position ]],0)))</f>
        <v>n/a</v>
      </c>
      <c r="M528" s="195" t="str">
        <f>IF(INDEX(tab_MinKomp[Przepisy o ub.społ. ZUS  / Sozialversicherungsvorschriften],MATCH($B527,tab_MinKomp[[Stanowisko / Position ]:[Stanowisko / Position ]],0))="n/a","n/a",M527-INDEX(tab_MinKomp[Przepisy o ub.społ. ZUS  / Sozialversicherungsvorschriften],MATCH($B527,tab_MinKomp[[Stanowisko / Position ]:[Stanowisko / Position ]],0)))</f>
        <v>n/a</v>
      </c>
      <c r="N528" s="194" t="str">
        <f>IF(INDEX(tab_MinKomp[PRZEPISY O PDOF /persönlich Einkommensteuergesetz ],MATCH($B527,tab_MinKomp[[Stanowisko / Position ]:[Stanowisko / Position ]],0))="n/a","n/a",N527-INDEX(tab_MinKomp[PRZEPISY O PDOF /persönlich Einkommensteuergesetz ],MATCH($B527,tab_MinKomp[[Stanowisko / Position ]:[Stanowisko / Position ]],0)))</f>
        <v>n/a</v>
      </c>
      <c r="O528" s="194">
        <f>IF(INDEX(tab_MinKomp[Regulamin pracy / Arbeitsordnung],MATCH($B527,tab_MinKomp[[Stanowisko / Position ]:[Stanowisko / Position ]],0))="n/a","n/a",O527-INDEX(tab_MinKomp[Regulamin pracy / Arbeitsordnung],MATCH($B527,tab_MinKomp[[Stanowisko / Position ]:[Stanowisko / Position ]],0)))</f>
        <v>0</v>
      </c>
      <c r="P528" s="194">
        <v>1</v>
      </c>
      <c r="Q528" s="194" t="str">
        <f>IF(INDEX(tab_MinKomp[System R2PŁATNIK PRO: Płace / Lohnabrechnung],MATCH($B527,tab_MinKomp[[Stanowisko / Position ]:[Stanowisko / Position ]],0))="n/a","n/a",Q527-INDEX(tab_MinKomp[System R2PŁATNIK PRO: Płace / Lohnabrechnung],MATCH($B527,tab_MinKomp[[Stanowisko / Position ]:[Stanowisko / Position ]],0)))</f>
        <v>n/a</v>
      </c>
      <c r="R528" s="194" t="str">
        <f>IF(INDEX(tab_MinKomp[SystemR2PŁATNIK PRO: KADRY / Personaldaten],MATCH($B527,tab_MinKomp[[Stanowisko / Position ]:[Stanowisko / Position ]],0))="n/a","n/a",R527-INDEX(tab_MinKomp[SystemR2PŁATNIK PRO: KADRY / Personaldaten],MATCH($B527,tab_MinKomp[[Stanowisko / Position ]:[Stanowisko / Position ]],0)))</f>
        <v>n/a</v>
      </c>
      <c r="S528" s="194" t="str">
        <f>IF(INDEX(tab_MinKomp[SYSTEM R2PŁATNIK PRO: zarządzanie pracownikami / Arbeitsverwaltung],MATCH($B527,tab_MinKomp[[Stanowisko / Position ]:[Stanowisko / Position ]],0))="n/a","n/a",S527-INDEX(tab_MinKomp[SYSTEM R2PŁATNIK PRO: zarządzanie pracownikami / Arbeitsverwaltung],MATCH($B527,tab_MinKomp[[Stanowisko / Position ]:[Stanowisko / Position ]],0)))</f>
        <v>n/a</v>
      </c>
      <c r="T528" s="194" t="str">
        <f>IF(INDEX(tab_MinKomp[Doradztwo, wsparcie personalne / Personalberatung und Unterstützung],MATCH($B527,tab_MinKomp[[Stanowisko / Position ]:[Stanowisko / Position ]],0))="n/a","n/a",T527-INDEX(tab_MinKomp[Doradztwo, wsparcie personalne / Personalberatung und Unterstützung],MATCH($B527,tab_MinKomp[[Stanowisko / Position ]:[Stanowisko / Position ]],0)))</f>
        <v>n/a</v>
      </c>
      <c r="U528" s="194" t="str">
        <f>IF(INDEX(tab_MinKomp[Przepisy o podatku VAT / MwSt.- Gesetz],MATCH($B527,tab_MinKomp[[Stanowisko / Position ]:[Stanowisko / Position ]],0))="n/a","n/a",U527-INDEX(tab_MinKomp[Przepisy o podatku VAT / MwSt.- Gesetz],MATCH($B527,tab_MinKomp[[Stanowisko / Position ]:[Stanowisko / Position ]],0)))</f>
        <v>n/a</v>
      </c>
      <c r="V528" s="194" t="str">
        <f>IF(INDEX(tab_MinKomp[PrzepisyPDOP / geschäftlich Einkommensteuergesetz],MATCH($B527,tab_MinKomp[[Stanowisko / Position ]:[Stanowisko / Position ]],0))="n/a","n/a",V527-INDEX(tab_MinKomp[PrzepisyPDOP / geschäftlich Einkommensteuergesetz],MATCH($B527,tab_MinKomp[[Stanowisko / Position ]:[Stanowisko / Position ]],0)))</f>
        <v>n/a</v>
      </c>
      <c r="W528" s="194" t="str">
        <f>IF(INDEX(tab_MinKomp[System BAAN / FINANSE (FIBU)],MATCH($B527,tab_MinKomp[[Stanowisko / Position ]:[Stanowisko / Position ]],0))="n/a","n/a",W527-INDEX(tab_MinKomp[System BAAN / FINANSE (FIBU)],MATCH($B527,tab_MinKomp[[Stanowisko / Position ]:[Stanowisko / Position ]],0)))</f>
        <v>n/a</v>
      </c>
      <c r="X528" s="194" t="str">
        <f>IF(INDEX(tab_MinKomp[Systemy pomocnicze / Hilfssysteme(STOCKPROGRAM, KALK2000 etc.)],MATCH($B527,tab_MinKomp[[Stanowisko / Position ]:[Stanowisko / Position ]],0))="n/a","n/a",X527-INDEX(tab_MinKomp[Systemy pomocnicze / Hilfssysteme(STOCKPROGRAM, KALK2000 etc.)],MATCH($B527,tab_MinKomp[[Stanowisko / Position ]:[Stanowisko / Position ]],0)))</f>
        <v>n/a</v>
      </c>
      <c r="Y528" s="194" t="str">
        <f>IF(INDEX(tab_MinKomp[Polityka rachunkowości / Buchführungspolitik],MATCH($B527,tab_MinKomp[[Stanowisko / Position ]:[Stanowisko / Position ]],0))="n/a","n/a",Y527-INDEX(tab_MinKomp[Polityka rachunkowości / Buchführungspolitik],MATCH($B527,tab_MinKomp[[Stanowisko / Position ]:[Stanowisko / Position ]],0)))</f>
        <v>n/a</v>
      </c>
      <c r="Z528" s="194" t="str">
        <f>IF(INDEX(tab_MinKomp[Ustawa o rachunkowości / Rechnungslegungsgesetz],MATCH($B527,tab_MinKomp[[Stanowisko / Position ]:[Stanowisko / Position ]],0))="n/a","n/a",Z527-INDEX(tab_MinKomp[Ustawa o rachunkowości / Rechnungslegungsgesetz],MATCH($B527,tab_MinKomp[[Stanowisko / Position ]:[Stanowisko / Position ]],0)))</f>
        <v>n/a</v>
      </c>
      <c r="AA528" s="194" t="str">
        <f>IF(INDEX(tab_MinKomp[WORKFLOW - TS-100],MATCH($B527,tab_MinKomp[[Stanowisko / Position ]:[Stanowisko / Position ]],0))="n/a","n/a",AA527-INDEX(tab_MinKomp[WORKFLOW - TS-100],MATCH($B527,tab_MinKomp[[Stanowisko / Position ]:[Stanowisko / Position ]],0)))</f>
        <v>n/a</v>
      </c>
      <c r="AB528" s="194" t="str">
        <f>IF(INDEX(tab_MinKomp[WORKFLOW - SFMS],MATCH($B527,tab_MinKomp[[Stanowisko / Position ]:[Stanowisko / Position ]],0))="n/a","n/a",AB527-INDEX(tab_MinKomp[WORKFLOW - SFMS],MATCH($B527,tab_MinKomp[[Stanowisko / Position ]:[Stanowisko / Position ]],0)))</f>
        <v>n/a</v>
      </c>
      <c r="AC528" s="194" t="str">
        <f>IF(INDEX(tab_MinKomp[System ISO 9001:2015],MATCH($B527,tab_MinKomp[[Stanowisko / Position ]:[Stanowisko / Position ]],0))="n/a","n/a",AC527-INDEX(tab_MinKomp[System ISO 9001:2015],MATCH($B527,tab_MinKomp[[Stanowisko / Position ]:[Stanowisko / Position ]],0)))</f>
        <v>n/a</v>
      </c>
      <c r="AD528" s="194" t="str">
        <f>IF(INDEX(tab_MinKomp[System ISO 9001:2015],MATCH($B527,tab_MinKomp[[Stanowisko / Position ]:[Stanowisko / Position ]],0))="n/a","n/a",AD527-INDEX(tab_MinKomp[System ISO 9001:2015],MATCH($B527,tab_MinKomp[[Stanowisko / Position ]:[Stanowisko / Position ]],0)))</f>
        <v>n/a</v>
      </c>
      <c r="AE528" s="194" t="str">
        <f>IF(INDEX(tab_MinKomp[System ISO 9001:2015],MATCH($B527,tab_MinKomp[[Stanowisko / Position ]:[Stanowisko / Position ]],0))="n/a","n/a",AE527-INDEX(tab_MinKomp[System ISO 9001:2015],MATCH($B527,tab_MinKomp[[Stanowisko / Position ]:[Stanowisko / Position ]],0)))</f>
        <v>n/a</v>
      </c>
      <c r="AF528" s="194" t="str">
        <f>IF(INDEX(tab_MinKomp[System ISO 9001:2015],MATCH($B527,tab_MinKomp[[Stanowisko / Position ]:[Stanowisko / Position ]],0))="n/a","n/a",AF527-INDEX(tab_MinKomp[System ISO 9001:2015],MATCH($B527,tab_MinKomp[[Stanowisko / Position ]:[Stanowisko / Position ]],0)))</f>
        <v>n/a</v>
      </c>
      <c r="AG528" s="194" t="str">
        <f>IF(INDEX(tab_MinKomp[Wymagania VDA 6.3 Process / Forderungen],MATCH($B527,tab_MinKomp[[Stanowisko / Position ]:[Stanowisko / Position ]],0))="n/a","n/a",AG527-INDEX(tab_MinKomp[Wymagania VDA 6.3 Process / Forderungen],MATCH($B527,tab_MinKomp[[Stanowisko / Position ]:[Stanowisko / Position ]],0)))</f>
        <v>n/a</v>
      </c>
      <c r="AH528" s="194" t="str">
        <f>IF(INDEX(tab_MinKomp[Wymagania VDA 6.5 Product / Forderungen],MATCH($B527,tab_MinKomp[[Stanowisko / Position ]:[Stanowisko / Position ]],0))="n/a","n/a",AH527-INDEX(tab_MinKomp[Wymagania VDA 6.5 Product / Forderungen],MATCH($B527,tab_MinKomp[[Stanowisko / Position ]:[Stanowisko / Position ]],0)))</f>
        <v>n/a</v>
      </c>
      <c r="AI528" s="194" t="str">
        <f>IF(INDEX(tab_MinKomp[System ISO 9001:2015],MATCH($B527,tab_MinKomp[[Stanowisko / Position ]:[Stanowisko / Position ]],0))="n/a","n/a",AI527-INDEX(tab_MinKomp[System ISO 9001:2015],MATCH($B527,tab_MinKomp[[Stanowisko / Position ]:[Stanowisko / Position ]],0)))</f>
        <v>n/a</v>
      </c>
      <c r="AJ528" s="194" t="str">
        <f>IF(INDEX(tab_MinKomp[Auditor systemu ISO 17021:2018],MATCH($B527,tab_MinKomp[[Stanowisko / Position ]:[Stanowisko / Position ]],0))="n/a","n/a",AJ527-INDEX(tab_MinKomp[Auditor systemu ISO 17021:2018],MATCH($B527,tab_MinKomp[[Stanowisko / Position ]:[Stanowisko / Position ]],0)))</f>
        <v>n/a</v>
      </c>
      <c r="AK528" s="194" t="str">
        <f>IF(INDEX(tab_MinKomp[Pełnomocnik systemu / Systemvertreter],MATCH($B527,tab_MinKomp[[Stanowisko / Position ]:[Stanowisko / Position ]],0))="n/a","n/a",AK527-INDEX(tab_MinKomp[Pełnomocnik systemu / Systemvertreter],MATCH($B527,tab_MinKomp[[Stanowisko / Position ]:[Stanowisko / Position ]],0)))</f>
        <v>n/a</v>
      </c>
      <c r="AL528" s="194">
        <f>IF(INDEX(tab_MinKomp[Polityka Etyczna - Compliance],MATCH($B527,tab_MinKomp[[Stanowisko / Position ]:[Stanowisko / Position ]],0))="n/a","n/a",AL527-INDEX(tab_MinKomp[Polityka Etyczna - Compliance],MATCH($B527,tab_MinKomp[[Stanowisko / Position ]:[Stanowisko / Position ]],0)))</f>
        <v>0</v>
      </c>
      <c r="AM528" s="194" t="str">
        <f>IF(INDEX(tab_MinKomp[WDRAŻANIE NOWYCH PROJEKTÓW/ PROCEDURA CTM],MATCH($B527,tab_MinKomp[[Stanowisko / Position ]:[Stanowisko / Position ]],0))="n/a","n/a",AM527-INDEX(tab_MinKomp[WDRAŻANIE NOWYCH PROJEKTÓW/ PROCEDURA CTM],MATCH($B527,tab_MinKomp[[Stanowisko / Position ]:[Stanowisko / Position ]],0)))</f>
        <v>n/a</v>
      </c>
      <c r="AN528" s="194" t="str">
        <f>IF(INDEX(tab_MinKomp[KAMIENIE MILOWE MSL/PIFF],MATCH($B527,tab_MinKomp[[Stanowisko / Position ]:[Stanowisko / Position ]],0))="n/a","n/a",AN527-INDEX(tab_MinKomp[KAMIENIE MILOWE MSL/PIFF],MATCH($B527,tab_MinKomp[[Stanowisko / Position ]:[Stanowisko / Position ]],0)))</f>
        <v>n/a</v>
      </c>
      <c r="AO528" s="194">
        <f>IF(INDEX(tab_MinKomp[CP],MATCH($B527,tab_MinKomp[[Stanowisko / Position ]:[Stanowisko / Position ]],0))="n/a","n/a",AO527-INDEX(tab_MinKomp[CP],MATCH($B527,tab_MinKomp[[Stanowisko / Position ]:[Stanowisko / Position ]],0)))</f>
        <v>0</v>
      </c>
      <c r="AP528" s="194" t="str">
        <f>IF(INDEX(tab_MinKomp[FMEA],MATCH($B527,tab_MinKomp[[Stanowisko / Position ]:[Stanowisko / Position ]],0))="n/a","n/a",AP527-INDEX(tab_MinKomp[FMEA],MATCH($B527,tab_MinKomp[[Stanowisko / Position ]:[Stanowisko / Position ]],0)))</f>
        <v>n/a</v>
      </c>
      <c r="AQ528" s="194">
        <f>IF(INDEX(tab_MinKomp[FLOW CHART],MATCH($B527,tab_MinKomp[[Stanowisko / Position ]:[Stanowisko / Position ]],0))="n/a","n/a",AQ527-INDEX(tab_MinKomp[FLOW CHART],MATCH($B527,tab_MinKomp[[Stanowisko / Position ]:[Stanowisko / Position ]],0)))</f>
        <v>0</v>
      </c>
      <c r="AR528" s="194" t="str">
        <f>IF(INDEX(tab_MinKomp[APQP],MATCH($B527,tab_MinKomp[[Stanowisko / Position ]:[Stanowisko / Position ]],0))="n/a","n/a",AR527-INDEX(tab_MinKomp[APQP],MATCH($B527,tab_MinKomp[[Stanowisko / Position ]:[Stanowisko / Position ]],0)))</f>
        <v>n/a</v>
      </c>
      <c r="AS528" s="194" t="str">
        <f>IF(INDEX(tab_MinKomp[MSA],MATCH($B527,tab_MinKomp[[Stanowisko / Position ]:[Stanowisko / Position ]],0))="n/a","n/a",AS527-INDEX(tab_MinKomp[MSA],MATCH($B527,tab_MinKomp[[Stanowisko / Position ]:[Stanowisko / Position ]],0)))</f>
        <v>n/a</v>
      </c>
      <c r="AT528" s="194" t="str">
        <f>IF(INDEX(tab_MinKomp[SPC],MATCH($B527,tab_MinKomp[[Stanowisko / Position ]:[Stanowisko / Position ]],0))="n/a","n/a",AT527-INDEX(tab_MinKomp[SPC],MATCH($B527,tab_MinKomp[[Stanowisko / Position ]:[Stanowisko / Position ]],0)))</f>
        <v>n/a</v>
      </c>
      <c r="AU528" s="194" t="str">
        <f>IF(INDEX(tab_MinKomp[CSR (SPECYFICZNE WYMAGANIA KLIENTA)],MATCH($B527,tab_MinKomp[[Stanowisko / Position ]:[Stanowisko / Position ]],0))="n/a","n/a",AU527-INDEX(tab_MinKomp[CSR (SPECYFICZNE WYMAGANIA KLIENTA)],MATCH($B527,tab_MinKomp[[Stanowisko / Position ]:[Stanowisko / Position ]],0)))</f>
        <v>n/a</v>
      </c>
      <c r="AV528" s="194">
        <f>IF(INDEX(tab_MinKomp[5S],MATCH($B527,tab_MinKomp[[Stanowisko / Position ]:[Stanowisko / Position ]],0))="n/a","n/a",AV527-INDEX(tab_MinKomp[5S],MATCH($B527,tab_MinKomp[[Stanowisko / Position ]:[Stanowisko / Position ]],0)))</f>
        <v>-1</v>
      </c>
      <c r="AW528" s="194">
        <f>IF(INDEX(tab_MinKomp[LEAN MANAGEMENT],MATCH($B527,tab_MinKomp[[Stanowisko / Position ]:[Stanowisko / Position ]],0))="n/a","n/a",AW527-INDEX(tab_MinKomp[LEAN MANAGEMENT],MATCH($B527,tab_MinKomp[[Stanowisko / Position ]:[Stanowisko / Position ]],0)))</f>
        <v>0</v>
      </c>
      <c r="AX528" s="194" t="str">
        <f>IF(INDEX(tab_MinKomp[5R],MATCH($B527,tab_MinKomp[[Stanowisko / Position ]:[Stanowisko / Position ]],0))="n/a","n/a",AX527-INDEX(tab_MinKomp[5R],MATCH($B527,tab_MinKomp[[Stanowisko / Position ]:[Stanowisko / Position ]],0)))</f>
        <v>n/a</v>
      </c>
      <c r="AY528" s="194" t="str">
        <f>IF(INDEX(tab_MinKomp[Six Sigma],MATCH($B527,tab_MinKomp[[Stanowisko / Position ]:[Stanowisko / Position ]],0))="n/a","n/a",AY527-INDEX(tab_MinKomp[Six Sigma],MATCH($B527,tab_MinKomp[[Stanowisko / Position ]:[Stanowisko / Position ]],0)))</f>
        <v>n/a</v>
      </c>
      <c r="AZ528" s="194" t="str">
        <f>IF(INDEX(tab_MinKomp[System BAAN / Distribution &amp; Supply Chain],MATCH($B527,tab_MinKomp[[Stanowisko / Position ]:[Stanowisko / Position ]],0))="n/a","n/a",AZ527-INDEX(tab_MinKomp[System BAAN / Distribution &amp; Supply Chain],MATCH($B527,tab_MinKomp[[Stanowisko / Position ]:[Stanowisko / Position ]],0)))</f>
        <v>n/a</v>
      </c>
      <c r="BA528" s="194" t="str">
        <f>IF(INDEX(tab_MinKomp[Gospodarka magazynowa / Lagerverwaltung],MATCH($B527,tab_MinKomp[[Stanowisko / Position ]:[Stanowisko / Position ]],0))="n/a","n/a",BA527-INDEX(tab_MinKomp[Gospodarka magazynowa / Lagerverwaltung],MATCH($B527,tab_MinKomp[[Stanowisko / Position ]:[Stanowisko / Position ]],0)))</f>
        <v>n/a</v>
      </c>
      <c r="BB528" s="194" t="str">
        <f>IF(INDEX(tab_MinKomp[Inwentaryzacja - organizacja i przebieg / Inventurprozess],MATCH($B527,tab_MinKomp[[Stanowisko / Position ]:[Stanowisko / Position ]],0))="n/a","n/a",BB527-INDEX(tab_MinKomp[Inwentaryzacja - organizacja i przebieg / Inventurprozess],MATCH($B527,tab_MinKomp[[Stanowisko / Position ]:[Stanowisko / Position ]],0)))</f>
        <v>n/a</v>
      </c>
      <c r="BC528" s="194" t="str">
        <f>IF(INDEX(tab_MinKomp[Organizacja dostaw / Versorgungsorganisation],MATCH($B527,tab_MinKomp[[Stanowisko / Position ]:[Stanowisko / Position ]],0))="n/a","n/a",BC527-INDEX(tab_MinKomp[Organizacja dostaw / Versorgungsorganisation],MATCH($B527,tab_MinKomp[[Stanowisko / Position ]:[Stanowisko / Position ]],0)))</f>
        <v>n/a</v>
      </c>
      <c r="BD528" s="194" t="str">
        <f>IF(INDEX(tab_MinKomp[Organizacja wysyłek / Organisation von Lieferungen],MATCH($B527,tab_MinKomp[[Stanowisko / Position ]:[Stanowisko / Position ]],0))="n/a","n/a",BD527-INDEX(tab_MinKomp[Organizacja wysyłek / Organisation von Lieferungen],MATCH($B527,tab_MinKomp[[Stanowisko / Position ]:[Stanowisko / Position ]],0)))</f>
        <v>n/a</v>
      </c>
      <c r="BE528" s="194" t="str">
        <f>IF(INDEX(tab_MinKomp[Analiza magazynowa - Program Polen.mdb / Inventuranalyse],MATCH($B527,tab_MinKomp[[Stanowisko / Position ]:[Stanowisko / Position ]],0))="n/a","n/a",BE527-INDEX(tab_MinKomp[Analiza magazynowa - Program Polen.mdb / Inventuranalyse],MATCH($B527,tab_MinKomp[[Stanowisko / Position ]:[Stanowisko / Position ]],0)))</f>
        <v>n/a</v>
      </c>
      <c r="BF528" s="190" t="str">
        <f>IF(INDEX(tab_MinKomp[MMOG (Materials Management Operations Guidelines)],MATCH($B527,tab_MinKomp[[Stanowisko / Position ]:[Stanowisko / Position ]],0))="n/a","n/a",BF527-INDEX(tab_MinKomp[MMOG (Materials Management Operations Guidelines)],MATCH($B527,tab_MinKomp[[Stanowisko / Position ]:[Stanowisko / Position ]],0)))</f>
        <v>n/a</v>
      </c>
      <c r="BG528" s="190" t="str">
        <f>IF(INDEX(tab_MinKomp[GPP],MATCH($B527,tab_MinKomp[[Stanowisko / Position ]:[Stanowisko / Position ]],0))="n/a","n/a",BG527-INDEX(tab_MinKomp[GPP],MATCH($B527,tab_MinKomp[[Stanowisko / Position ]:[Stanowisko / Position ]],0)))</f>
        <v>n/a</v>
      </c>
      <c r="BH528" s="190" t="str">
        <f>IF(INDEX(tab_MinKomp[AIAG (Automotive Industry Action Group)],MATCH($B527,tab_MinKomp[[Stanowisko / Position ]:[Stanowisko / Position ]],0))="n/a","n/a",BH527-INDEX(tab_MinKomp[AIAG (Automotive Industry Action Group)],MATCH($B527,tab_MinKomp[[Stanowisko / Position ]:[Stanowisko / Position ]],0)))</f>
        <v>n/a</v>
      </c>
      <c r="BI528" s="190" t="str">
        <f>IF(INDEX(tab_MinKomp[Super-G disputes],MATCH($B527,tab_MinKomp[[Stanowisko / Position ]:[Stanowisko / Position ]],0))="n/a","n/a",BI527-INDEX(tab_MinKomp[Super-G disputes],MATCH($B527,tab_MinKomp[[Stanowisko / Position ]:[Stanowisko / Position ]],0)))</f>
        <v>n/a</v>
      </c>
      <c r="BJ528" s="190" t="str">
        <f>IF(INDEX(tab_MinKomp[CMMS3/eDDL (Direct Data Link)],MATCH($B527,tab_MinKomp[[Stanowisko / Position ]:[Stanowisko / Position ]],0))="n/a","n/a",BJ527-INDEX(tab_MinKomp[CMMS3/eDDL (Direct Data Link)],MATCH($B527,tab_MinKomp[[Stanowisko / Position ]:[Stanowisko / Position ]],0)))</f>
        <v>n/a</v>
      </c>
      <c r="BK528" s="190" t="str">
        <f>IF(INDEX(tab_MinKomp[MP&amp;L (Material Planning and Logistics)],MATCH($B527,tab_MinKomp[[Stanowisko / Position ]:[Stanowisko / Position ]],0))="n/a","n/a",BK527-INDEX(tab_MinKomp[MP&amp;L (Material Planning and Logistics)],MATCH($B527,tab_MinKomp[[Stanowisko / Position ]:[Stanowisko / Position ]],0)))</f>
        <v>n/a</v>
      </c>
      <c r="BL528" s="190" t="str">
        <f>IF(INDEX(tab_MinKomp[Supplier delivery rating],MATCH($B527,tab_MinKomp[[Stanowisko / Position ]:[Stanowisko / Position ]],0))="n/a","n/a",BL527-INDEX(tab_MinKomp[Supplier delivery rating],MATCH($B527,tab_MinKomp[[Stanowisko / Position ]:[Stanowisko / Position ]],0)))</f>
        <v>n/a</v>
      </c>
      <c r="BM528" s="194" t="str">
        <f>IF(INDEX(tab_MinKomp[Planowanie produkcji / Produktionsplanung],MATCH($B527,tab_MinKomp[[Stanowisko / Position ]:[Stanowisko / Position ]],0))="n/a","n/a",BM527-INDEX(tab_MinKomp[Planowanie produkcji / Produktionsplanung],MATCH($B527,tab_MinKomp[[Stanowisko / Position ]:[Stanowisko / Position ]],0)))</f>
        <v>n/a</v>
      </c>
      <c r="BN528" s="194" t="str">
        <f>IF(INDEX(tab_MinKomp[Planowanie produkcji / Produktionsplanung],MATCH($B527,tab_MinKomp[[Stanowisko / Position ]:[Stanowisko / Position ]],0))="n/a","n/a",BN527-INDEX(tab_MinKomp[Planowanie produkcji / Produktionsplanung],MATCH($B527,tab_MinKomp[[Stanowisko / Position ]:[Stanowisko / Position ]],0)))</f>
        <v>n/a</v>
      </c>
      <c r="BO528" s="194" t="str">
        <f>IF(INDEX(tab_MinKomp[Planowanie produkcji / Produktionsplanung],MATCH($B527,tab_MinKomp[[Stanowisko / Position ]:[Stanowisko / Position ]],0))="n/a","n/a",BO527-INDEX(tab_MinKomp[Planowanie produkcji / Produktionsplanung],MATCH($B527,tab_MinKomp[[Stanowisko / Position ]:[Stanowisko / Position ]],0)))</f>
        <v>n/a</v>
      </c>
      <c r="BP528" s="194" t="str">
        <f>IF(INDEX(tab_MinKomp[Planowanie produkcji / Produktionsplanung],MATCH($B527,tab_MinKomp[[Stanowisko / Position ]:[Stanowisko / Position ]],0))="n/a","n/a",BP527-INDEX(tab_MinKomp[Planowanie produkcji / Produktionsplanung],MATCH($B527,tab_MinKomp[[Stanowisko / Position ]:[Stanowisko / Position ]],0)))</f>
        <v>n/a</v>
      </c>
      <c r="BQ528" s="194">
        <f>IF(INDEX(tab_MinKomp[Obsługa maszyn Novapax / Novapax Maschinenbedienung],MATCH($B527,tab_MinKomp[[Stanowisko / Position ]:[Stanowisko / Position ]],0))="n/a","n/a",BQ527-INDEX(tab_MinKomp[Obsługa maszyn Novapax / Novapax Maschinenbedienung],MATCH($B527,tab_MinKomp[[Stanowisko / Position ]:[Stanowisko / Position ]],0)))</f>
        <v>-1</v>
      </c>
      <c r="BR528" s="194" t="str">
        <f>IF(INDEX(tab_MinKomp[Planowanie produkcji / Produktionsplanung],MATCH($B527,tab_MinKomp[[Stanowisko / Position ]:[Stanowisko / Position ]],0))="n/a","n/a",BR527-INDEX(tab_MinKomp[Planowanie produkcji / Produktionsplanung],MATCH($B527,tab_MinKomp[[Stanowisko / Position ]:[Stanowisko / Position ]],0)))</f>
        <v>n/a</v>
      </c>
      <c r="BS528" s="194">
        <f>IF(INDEX(tab_MinKomp[Obsługa maszyn Novapax / Novapax Maschinenbedienung],MATCH($B527,tab_MinKomp[[Stanowisko / Position ]:[Stanowisko / Position ]],0))="n/a","n/a",BS527-INDEX(tab_MinKomp[Obsługa maszyn Novapax / Novapax Maschinenbedienung],MATCH($B527,tab_MinKomp[[Stanowisko / Position ]:[Stanowisko / Position ]],0)))</f>
        <v>0</v>
      </c>
      <c r="BT528" s="194" t="str">
        <f>IF(INDEX(tab_MinKomp[Planowanie produkcji / Produktionsplanung],MATCH($B527,tab_MinKomp[[Stanowisko / Position ]:[Stanowisko / Position ]],0))="n/a","n/a",BT527-INDEX(tab_MinKomp[Planowanie produkcji / Produktionsplanung],MATCH($B527,tab_MinKomp[[Stanowisko / Position ]:[Stanowisko / Position ]],0)))</f>
        <v>n/a</v>
      </c>
      <c r="BU528" s="194">
        <f>IF(INDEX(tab_MinKomp[Obsługa maszyn Novapax / Novapax Maschinenbedienung],MATCH($B527,tab_MinKomp[[Stanowisko / Position ]:[Stanowisko / Position ]],0))="n/a","n/a",BU527-INDEX(tab_MinKomp[Obsługa maszyn Novapax / Novapax Maschinenbedienung],MATCH($B527,tab_MinKomp[[Stanowisko / Position ]:[Stanowisko / Position ]],0)))</f>
        <v>0</v>
      </c>
      <c r="BV528" s="194" t="str">
        <f>IF(INDEX(tab_MinKomp[Planowanie produkcji / Produktionsplanung],MATCH($B527,tab_MinKomp[[Stanowisko / Position ]:[Stanowisko / Position ]],0))="n/a","n/a",BV527-INDEX(tab_MinKomp[Planowanie produkcji / Produktionsplanung],MATCH($B527,tab_MinKomp[[Stanowisko / Position ]:[Stanowisko / Position ]],0)))</f>
        <v>n/a</v>
      </c>
      <c r="BW528" s="194">
        <f>IF(INDEX(tab_MinKomp[Obsługa maszyn Novapax / Novapax Maschinenbedienung],MATCH($B527,tab_MinKomp[[Stanowisko / Position ]:[Stanowisko / Position ]],0))="n/a","n/a",BW527-INDEX(tab_MinKomp[Obsługa maszyn Novapax / Novapax Maschinenbedienung],MATCH($B527,tab_MinKomp[[Stanowisko / Position ]:[Stanowisko / Position ]],0)))</f>
        <v>-1</v>
      </c>
      <c r="BX528" s="194">
        <f>IF(INDEX(tab_MinKomp[Obsługa maszyn Novapax / Novapax Maschinenbedienung],MATCH($B527,tab_MinKomp[[Stanowisko / Position ]:[Stanowisko / Position ]],0))="n/a","n/a",BX527-INDEX(tab_MinKomp[Obsługa maszyn Novapax / Novapax Maschinenbedienung],MATCH($B527,tab_MinKomp[[Stanowisko / Position ]:[Stanowisko / Position ]],0)))</f>
        <v>-1</v>
      </c>
      <c r="BY528" s="194" t="str">
        <f>IF(INDEX(tab_MinKomp[Obsługa maszyn Engel / Engel Maschinenbedienung],MATCH($B527,tab_MinKomp[[Stanowisko / Position ]:[Stanowisko / Position ]],0))="n/a","n/a",BY527-INDEX(tab_MinKomp[Obsługa maszyn Engel / Engel Maschinenbedienung],MATCH($B527,tab_MinKomp[[Stanowisko / Position ]:[Stanowisko / Position ]],0)))</f>
        <v>n/a</v>
      </c>
      <c r="BZ528" s="194">
        <f>IF(INDEX(tab_MinKomp[Obsługa maszyn Novapax / Novapax Maschinenbedienung],MATCH($B527,tab_MinKomp[[Stanowisko / Position ]:[Stanowisko / Position ]],0))="n/a","n/a",BZ527-INDEX(tab_MinKomp[Obsługa maszyn Novapax / Novapax Maschinenbedienung],MATCH($B527,tab_MinKomp[[Stanowisko / Position ]:[Stanowisko / Position ]],0)))</f>
        <v>-1</v>
      </c>
      <c r="CA528" s="194" t="str">
        <f>IF(INDEX(tab_MinKomp[Obsługa maszyn KVT / KVT Maschinenbedienung],MATCH($B527,tab_MinKomp[[Stanowisko / Position ]:[Stanowisko / Position ]],0))="n/a","n/a",CA527-INDEX(tab_MinKomp[Obsługa maszyn KVT / KVT Maschinenbedienung],MATCH($B527,tab_MinKomp[[Stanowisko / Position ]:[Stanowisko / Position ]],0)))</f>
        <v>n/a</v>
      </c>
      <c r="CB528" s="194">
        <f>IF(INDEX(tab_MinKomp[Obsługa maszyn Novapax / Novapax Maschinenbedienung],MATCH($B527,tab_MinKomp[[Stanowisko / Position ]:[Stanowisko / Position ]],0))="n/a","n/a",CB527-INDEX(tab_MinKomp[Obsługa maszyn Novapax / Novapax Maschinenbedienung],MATCH($B527,tab_MinKomp[[Stanowisko / Position ]:[Stanowisko / Position ]],0)))</f>
        <v>-1</v>
      </c>
      <c r="CC528" s="194" t="str">
        <f>IF(INDEX(tab_MinKomp[Obsługa maszyn Branson / Branson Maschinenbedienung],MATCH($B527,tab_MinKomp[[Stanowisko / Position ]:[Stanowisko / Position ]],0))="n/a","n/a",CC527-INDEX(tab_MinKomp[Obsługa maszyn Branson / Branson Maschinenbedienung],MATCH($B527,tab_MinKomp[[Stanowisko / Position ]:[Stanowisko / Position ]],0)))</f>
        <v>n/a</v>
      </c>
      <c r="CD528" s="194">
        <f>IF(INDEX(tab_MinKomp[Obsługa maszyn Novapax / Novapax Maschinenbedienung],MATCH($B527,tab_MinKomp[[Stanowisko / Position ]:[Stanowisko / Position ]],0))="n/a","n/a",CD527-INDEX(tab_MinKomp[Obsługa maszyn Novapax / Novapax Maschinenbedienung],MATCH($B527,tab_MinKomp[[Stanowisko / Position ]:[Stanowisko / Position ]],0)))</f>
        <v>-1</v>
      </c>
      <c r="CE528" s="194">
        <f>IF(INDEX(tab_MinKomp[Obsługa maszyn Novapax / Novapax Maschinenbedienung],MATCH($B527,tab_MinKomp[[Stanowisko / Position ]:[Stanowisko / Position ]],0))="n/a","n/a",CE527-INDEX(tab_MinKomp[Obsługa maszyn Novapax / Novapax Maschinenbedienung],MATCH($B527,tab_MinKomp[[Stanowisko / Position ]:[Stanowisko / Position ]],0)))</f>
        <v>-1</v>
      </c>
      <c r="CF528" s="194">
        <f>IF(INDEX(tab_MinKomp[Obsługa maszyn Novapax / Novapax Maschinenbedienung],MATCH($B527,tab_MinKomp[[Stanowisko / Position ]:[Stanowisko / Position ]],0))="n/a","n/a",CF527-INDEX(tab_MinKomp[Obsługa maszyn Novapax / Novapax Maschinenbedienung],MATCH($B527,tab_MinKomp[[Stanowisko / Position ]:[Stanowisko / Position ]],0)))</f>
        <v>-1</v>
      </c>
      <c r="CG528" s="194">
        <f>IF(INDEX(tab_MinKomp[Eliminacja awarii / Beseitigung von Ausfällen],MATCH($B527,tab_MinKomp[[Stanowisko / Position ]:[Stanowisko / Position ]],0))="n/a","n/a",CG527-INDEX(tab_MinKomp[Eliminacja awarii / Beseitigung von Ausfällen],MATCH($B527,tab_MinKomp[[Stanowisko / Position ]:[Stanowisko / Position ]],0)))</f>
        <v>0</v>
      </c>
      <c r="CH528" s="194" t="str">
        <f>IF(INDEX(tab_MinKomp[Wymagania VDA 6.5 Product / Forderungen],MATCH($B527,tab_MinKomp[[Stanowisko / Position ]:[Stanowisko / Position ]],0))="n/a","n/a",CH527-INDEX(tab_MinKomp[Wymagania VDA 6.5 Product / Forderungen],MATCH($B527,tab_MinKomp[[Stanowisko / Position ]:[Stanowisko / Position ]],0)))</f>
        <v>n/a</v>
      </c>
      <c r="CI528" s="194" t="str">
        <f>IF(INDEX(tab_MinKomp[Wymagania VDA 6.5 Product / Forderungen],MATCH($B527,tab_MinKomp[[Stanowisko / Position ]:[Stanowisko / Position ]],0))="n/a","n/a",CI527-INDEX(tab_MinKomp[Wymagania VDA 6.5 Product / Forderungen],MATCH($B527,tab_MinKomp[[Stanowisko / Position ]:[Stanowisko / Position ]],0)))</f>
        <v>n/a</v>
      </c>
      <c r="CJ528" s="194" t="str">
        <f>IF(INDEX(tab_MinKomp[Wymagania VDA 6.5 Product / Forderungen],MATCH($B527,tab_MinKomp[[Stanowisko / Position ]:[Stanowisko / Position ]],0))="n/a","n/a",CJ527-INDEX(tab_MinKomp[Wymagania VDA 6.5 Product / Forderungen],MATCH($B527,tab_MinKomp[[Stanowisko / Position ]:[Stanowisko / Position ]],0)))</f>
        <v>n/a</v>
      </c>
      <c r="CK528" s="194" t="str">
        <f>IF(INDEX(tab_MinKomp[Wymagania VDA 6.5 Product / Forderungen],MATCH($B527,tab_MinKomp[[Stanowisko / Position ]:[Stanowisko / Position ]],0))="n/a","n/a",CK527-INDEX(tab_MinKomp[Wymagania VDA 6.5 Product / Forderungen],MATCH($B527,tab_MinKomp[[Stanowisko / Position ]:[Stanowisko / Position ]],0)))</f>
        <v>n/a</v>
      </c>
      <c r="CL528" s="194" t="str">
        <f>IF(INDEX(tab_MinKomp[Wymagania VDA 6.5 Product / Forderungen],MATCH($B527,tab_MinKomp[[Stanowisko / Position ]:[Stanowisko / Position ]],0))="n/a","n/a",CL527-INDEX(tab_MinKomp[Wymagania VDA 6.5 Product / Forderungen],MATCH($B527,tab_MinKomp[[Stanowisko / Position ]:[Stanowisko / Position ]],0)))</f>
        <v>n/a</v>
      </c>
      <c r="CM528" s="194" t="str">
        <f>IF(INDEX(tab_MinKomp[Informatyka ogólna (techniczne i systemowe) / Allgemeine IT (Technik und System)],MATCH($B527,tab_MinKomp[[Stanowisko / Position ]:[Stanowisko / Position ]],0))="n/a","n/a",CM527-INDEX(tab_MinKomp[Informatyka ogólna (techniczne i systemowe) / Allgemeine IT (Technik und System)],MATCH($B527,tab_MinKomp[[Stanowisko / Position ]:[Stanowisko / Position ]],0)))</f>
        <v>n/a</v>
      </c>
      <c r="CN528" s="194" t="str">
        <f>IF(INDEX(tab_MinKomp[Sieci komputerowe / Computernetzwerke],MATCH($B527,tab_MinKomp[[Stanowisko / Position ]:[Stanowisko / Position ]],0))="n/a","n/a",CN527-INDEX(tab_MinKomp[Sieci komputerowe / Computernetzwerke],MATCH($B527,tab_MinKomp[[Stanowisko / Position ]:[Stanowisko / Position ]],0)))</f>
        <v>n/a</v>
      </c>
      <c r="CO528" s="194" t="str">
        <f>IF(INDEX(tab_MinKomp[Hardware (komputery PC, drukarki biurowe i etykietowe, telefonia stacjonarna i mobilna) (PC, Drucker, Telefpne, Handys)],MATCH($B527,tab_MinKomp[[Stanowisko / Position ]:[Stanowisko / Position ]],0))="n/a","n/a",CO527-INDEX(tab_MinKomp[Hardware (komputery PC, drukarki biurowe i etykietowe, telefonia stacjonarna i mobilna) (PC, Drucker, Telefpne, Handys)],MATCH($B527,tab_MinKomp[[Stanowisko / Position ]:[Stanowisko / Position ]],0)))</f>
        <v>n/a</v>
      </c>
      <c r="CP528" s="194" t="str">
        <f>IF(INDEX(tab_MinKomp[Software &amp; Systems (MS Office, MS Remote Desktop)],MATCH($B527,tab_MinKomp[[Stanowisko / Position ]:[Stanowisko / Position ]],0))="n/a","n/a",CP527-INDEX(tab_MinKomp[Software &amp; Systems (MS Office, MS Remote Desktop)],MATCH($B527,tab_MinKomp[[Stanowisko / Position ]:[Stanowisko / Position ]],0)))</f>
        <v>n/a</v>
      </c>
      <c r="CQ528" s="194" t="str">
        <f>IF(INDEX(tab_MinKomp[Programowanie obiektowe (PHP) / Objektprogrammierung],MATCH($B527,tab_MinKomp[[Stanowisko / Position ]:[Stanowisko / Position ]],0))="n/a","n/a",CQ527-INDEX(tab_MinKomp[Programowanie obiektowe (PHP) / Objektprogrammierung],MATCH($B527,tab_MinKomp[[Stanowisko / Position ]:[Stanowisko / Position ]],0)))</f>
        <v>n/a</v>
      </c>
      <c r="CR528" s="194" t="str">
        <f>IF(INDEX(tab_MinKomp[Scrum],MATCH($B527,tab_MinKomp[[Stanowisko / Position ]:[Stanowisko / Position ]],0))="n/a","n/a",CR527-INDEX(tab_MinKomp[Scrum],MATCH($B527,tab_MinKomp[[Stanowisko / Position ]:[Stanowisko / Position ]],0)))</f>
        <v>n/a</v>
      </c>
      <c r="CS528" s="194" t="str">
        <f>IF(INDEX(tab_MinKomp[SQL (MySQL)],MATCH($B527,tab_MinKomp[[Stanowisko / Position ]:[Stanowisko / Position ]],0))="n/a","n/a",CS527-INDEX(tab_MinKomp[SQL (MySQL)],MATCH($B527,tab_MinKomp[[Stanowisko / Position ]:[Stanowisko / Position ]],0)))</f>
        <v>n/a</v>
      </c>
      <c r="CT528" s="194" t="str">
        <f>IF(INDEX(tab_MinKomp[Javascript],MATCH($B527,tab_MinKomp[[Stanowisko / Position ]:[Stanowisko / Position ]],0))="n/a","n/a",CT527-INDEX(tab_MinKomp[Javascript],MATCH($B527,tab_MinKomp[[Stanowisko / Position ]:[Stanowisko / Position ]],0)))</f>
        <v>n/a</v>
      </c>
      <c r="CU528" s="194" t="str">
        <f>IF(INDEX(tab_MinKomp[Joomla],MATCH($B527,tab_MinKomp[[Stanowisko / Position ]:[Stanowisko / Position ]],0))="n/a","n/a",CU527-INDEX(tab_MinKomp[Joomla],MATCH($B527,tab_MinKomp[[Stanowisko / Position ]:[Stanowisko / Position ]],0)))</f>
        <v>n/a</v>
      </c>
      <c r="CV528" s="194" t="str">
        <f>IF(INDEX(tab_MinKomp[Bash],MATCH($B527,tab_MinKomp[[Stanowisko / Position ]:[Stanowisko / Position ]],0))="n/a","n/a",CV527-INDEX(tab_MinKomp[Bash],MATCH($B527,tab_MinKomp[[Stanowisko / Position ]:[Stanowisko / Position ]],0)))</f>
        <v>n/a</v>
      </c>
      <c r="CW528" s="194" t="e">
        <f>IF(INDEX(tab_MinKomp[Systemy MES (HYDRA / SFMS)],MATCH($B527,tab_MinKomp[[Stanowisko / Position ]:[Stanowisko / Position ]],0))="n/a","n/a",CW527-INDEX(tab_MinKomp[Systemy MES (HYDRA / SFMS)],MATCH($B527,tab_MinKomp[[Stanowisko / Position ]:[Stanowisko / Position ]],0)))</f>
        <v>#REF!</v>
      </c>
      <c r="CX528" s="194" t="str">
        <f>IF(INDEX(tab_MinKomp[HTML / CSS],MATCH($B527,tab_MinKomp[[Stanowisko / Position ]:[Stanowisko / Position ]],0))="n/a","n/a",CX527-INDEX(tab_MinKomp[HTML / CSS],MATCH($B527,tab_MinKomp[[Stanowisko / Position ]:[Stanowisko / Position ]],0)))</f>
        <v>n/a</v>
      </c>
      <c r="CY528" s="194" t="str">
        <f>IF(INDEX(tab_MinKomp[SYSTEM PR],MATCH($B527,tab_MinKomp[[Stanowisko / Position ]:[Stanowisko / Position ]],0))="n/a","n/a",CY527-INDEX(tab_MinKomp[SYSTEM PR],MATCH($B527,tab_MinKomp[[Stanowisko / Position ]:[Stanowisko / Position ]],0)))</f>
        <v>n/a</v>
      </c>
      <c r="CZ528" s="194" t="str">
        <f>IF(INDEX(tab_MinKomp[System Einkauf XP / EBA],MATCH($B527,tab_MinKomp[[Stanowisko / Position ]:[Stanowisko / Position ]],0))="n/a","n/a",CZ527-INDEX(tab_MinKomp[System Einkauf XP / EBA],MATCH($B527,tab_MinKomp[[Stanowisko / Position ]:[Stanowisko / Position ]],0)))</f>
        <v>n/a</v>
      </c>
      <c r="DA528" s="194" t="str">
        <f>IF(INDEX(tab_MinKomp[Techniki negocjacyjne / Verhandlungstechniken],MATCH($B527,tab_MinKomp[[Stanowisko / Position ]:[Stanowisko / Position ]],0))="n/a","n/a",DA527-INDEX(tab_MinKomp[Techniki negocjacyjne / Verhandlungstechniken],MATCH($B527,tab_MinKomp[[Stanowisko / Position ]:[Stanowisko / Position ]],0)))</f>
        <v>n/a</v>
      </c>
      <c r="DB528" s="194" t="str">
        <f>IF(INDEX(tab_MinKomp[Znajomość rynku branżowego / Kenntnis des Industrie Marktes],MATCH($B527,tab_MinKomp[[Stanowisko / Position ]:[Stanowisko / Position ]],0))="n/a","n/a",DB527-INDEX(tab_MinKomp[Znajomość rynku branżowego / Kenntnis des Industrie Marktes],MATCH($B527,tab_MinKomp[[Stanowisko / Position ]:[Stanowisko / Position ]],0)))</f>
        <v>n/a</v>
      </c>
      <c r="DC528" s="194" t="str">
        <f>IF(INDEX(tab_MinKomp[SUPPLIER MANAGEMENT],MATCH($B527,tab_MinKomp[[Stanowisko / Position ]:[Stanowisko / Position ]],0))="n/a","n/a",DC527-INDEX(tab_MinKomp[SUPPLIER MANAGEMENT],MATCH($B527,tab_MinKomp[[Stanowisko / Position ]:[Stanowisko / Position ]],0)))</f>
        <v>n/a</v>
      </c>
      <c r="DD528" s="194" t="str">
        <f>IF(INDEX(tab_MinKomp[SUPPLIER MANAGEMENT],MATCH($B527,tab_MinKomp[[Stanowisko / Position ]:[Stanowisko / Position ]],0))="n/a","n/a",DD527-INDEX(tab_MinKomp[SUPPLIER MANAGEMENT],MATCH($B527,tab_MinKomp[[Stanowisko / Position ]:[Stanowisko / Position ]],0)))</f>
        <v>n/a</v>
      </c>
      <c r="DE528" s="194" t="str">
        <f>IF(INDEX(tab_MinKomp[SUPPLIER MANAGEMENT],MATCH($B527,tab_MinKomp[[Stanowisko / Position ]:[Stanowisko / Position ]],0))="n/a","n/a",DE527-INDEX(tab_MinKomp[SUPPLIER MANAGEMENT],MATCH($B527,tab_MinKomp[[Stanowisko / Position ]:[Stanowisko / Position ]],0)))</f>
        <v>n/a</v>
      </c>
      <c r="DF528" s="194">
        <f>IF(INDEX(tab_MinKomp[LEAN MANAGEMENT],MATCH($B527,tab_MinKomp[[Stanowisko / Position ]:[Stanowisko / Position ]],0))="n/a","n/a",DF527-INDEX(tab_MinKomp[LEAN MANAGEMENT],MATCH($B527,tab_MinKomp[[Stanowisko / Position ]:[Stanowisko / Position ]],0)))</f>
        <v>0</v>
      </c>
      <c r="DG528" s="194" t="str">
        <f>IF(INDEX(tab_MinKomp[PPAP/PSW],MATCH($B527,tab_MinKomp[[Stanowisko / Position ]:[Stanowisko / Position ]],0))="n/a","n/a",DG527-INDEX(tab_MinKomp[PPAP/PSW],MATCH($B527,tab_MinKomp[[Stanowisko / Position ]:[Stanowisko / Position ]],0)))</f>
        <v>n/a</v>
      </c>
      <c r="DH528" s="194" t="str">
        <f>IF(INDEX(tab_MinKomp[SUPPLIER MANAGEMENT],MATCH($B527,tab_MinKomp[[Stanowisko / Position ]:[Stanowisko / Position ]],0))="n/a","n/a",DH527-INDEX(tab_MinKomp[SUPPLIER MANAGEMENT],MATCH($B527,tab_MinKomp[[Stanowisko / Position ]:[Stanowisko / Position ]],0)))</f>
        <v>n/a</v>
      </c>
      <c r="DI528" s="194" t="str">
        <f>IF(INDEX(tab_MinKomp[OBSŁUGA PORTALI KLIENTA / Kundenportale],MATCH($B527,tab_MinKomp[[Stanowisko / Position ]:[Stanowisko / Position ]],0))="n/a","n/a",DI527-INDEX(tab_MinKomp[OBSŁUGA PORTALI KLIENTA / Kundenportale],MATCH($B527,tab_MinKomp[[Stanowisko / Position ]:[Stanowisko / Position ]],0)))</f>
        <v>n/a</v>
      </c>
      <c r="DJ528" s="194" t="str">
        <f>IF(INDEX(tab_MinKomp[Obsługa systemu BABTECQ / BABTECQ System],MATCH($B527,tab_MinKomp[[Stanowisko / Position ]:[Stanowisko / Position ]],0))="n/a","n/a",DJ527-INDEX(tab_MinKomp[Obsługa systemu BABTECQ / BABTECQ System],MATCH($B527,tab_MinKomp[[Stanowisko / Position ]:[Stanowisko / Position ]],0)))</f>
        <v>n/a</v>
      </c>
      <c r="DK528" s="194" t="str">
        <f>IF(INDEX(tab_MinKomp[Rysunek techniczny / technische Zeichnung],MATCH($B527,tab_MinKomp[[Stanowisko / Position ]:[Stanowisko / Position ]],0))="n/a","n/a",DK527-INDEX(tab_MinKomp[Rysunek techniczny / technische Zeichnung],MATCH($B527,tab_MinKomp[[Stanowisko / Position ]:[Stanowisko / Position ]],0)))</f>
        <v>n/a</v>
      </c>
      <c r="DL528" s="194" t="str">
        <f>IF(INDEX(tab_MinKomp[Kalibracja / Kalibrierung],MATCH($B527,tab_MinKomp[[Stanowisko / Position ]:[Stanowisko / Position ]],0))="n/a","n/a",DL527-INDEX(tab_MinKomp[Kalibracja / Kalibrierung],MATCH($B527,tab_MinKomp[[Stanowisko / Position ]:[Stanowisko / Position ]],0)))</f>
        <v>n/a</v>
      </c>
      <c r="DM528" s="194" t="str">
        <f>IF(INDEX(tab_MinKomp[Rekwalifikacja / Requalifizierung],MATCH($B527,tab_MinKomp[[Stanowisko / Position ]:[Stanowisko / Position ]],0))="n/a","n/a",DM527-INDEX(tab_MinKomp[Rekwalifikacja / Requalifizierung],MATCH($B527,tab_MinKomp[[Stanowisko / Position ]:[Stanowisko / Position ]],0)))</f>
        <v>n/a</v>
      </c>
      <c r="DN528" s="190" t="str">
        <f>IF(INDEX(tab_MinKomp[Testy czystości / Reinheitstests],MATCH($B527,tab_MinKomp[[Stanowisko / Position ]:[Stanowisko / Position ]],0))="n/a","n/a",DN527-INDEX(tab_MinKomp[Testy czystości / Reinheitstests],MATCH($B527,tab_MinKomp[[Stanowisko / Position ]:[Stanowisko / Position ]],0)))</f>
        <v>n/a</v>
      </c>
      <c r="DO528" s="190" t="str">
        <f>IF(INDEX(tab_MinKomp[Testy czystości / Reinheitstests],MATCH($B527,tab_MinKomp[[Stanowisko / Position ]:[Stanowisko / Position ]],0))="n/a","n/a",DO527-INDEX(tab_MinKomp[Testy czystości / Reinheitstests],MATCH($B527,tab_MinKomp[[Stanowisko / Position ]:[Stanowisko / Position ]],0)))</f>
        <v>n/a</v>
      </c>
      <c r="DP528" s="190" t="str">
        <f>IF(INDEX(tab_MinKomp[Testy czystości / Reinheitstests],MATCH($B527,tab_MinKomp[[Stanowisko / Position ]:[Stanowisko / Position ]],0))="n/a","n/a",DP527-INDEX(tab_MinKomp[Testy czystości / Reinheitstests],MATCH($B527,tab_MinKomp[[Stanowisko / Position ]:[Stanowisko / Position ]],0)))</f>
        <v>n/a</v>
      </c>
      <c r="DQ528" s="190" t="str">
        <f>IF(INDEX(tab_MinKomp[Testy czystości / Reinheitstests],MATCH($B527,tab_MinKomp[[Stanowisko / Position ]:[Stanowisko / Position ]],0))="n/a","n/a",DQ527-INDEX(tab_MinKomp[Testy czystości / Reinheitstests],MATCH($B527,tab_MinKomp[[Stanowisko / Position ]:[Stanowisko / Position ]],0)))</f>
        <v>n/a</v>
      </c>
      <c r="DR528" s="190" t="str">
        <f>IF(INDEX(tab_MinKomp[Testy czystości / Reinheitstests],MATCH($B527,tab_MinKomp[[Stanowisko / Position ]:[Stanowisko / Position ]],0))="n/a","n/a",DR527-INDEX(tab_MinKomp[Testy czystości / Reinheitstests],MATCH($B527,tab_MinKomp[[Stanowisko / Position ]:[Stanowisko / Position ]],0)))</f>
        <v>n/a</v>
      </c>
      <c r="DS528" s="190" t="str">
        <f>IF(INDEX(tab_MinKomp[Testy czystości / Reinheitstests],MATCH($B527,tab_MinKomp[[Stanowisko / Position ]:[Stanowisko / Position ]],0))="n/a","n/a",DS527-INDEX(tab_MinKomp[Testy czystości / Reinheitstests],MATCH($B527,tab_MinKomp[[Stanowisko / Position ]:[Stanowisko / Position ]],0)))</f>
        <v>n/a</v>
      </c>
      <c r="DT528" s="194" t="str">
        <f>IF(INDEX(tab_MinKomp[SUPPLIER MANAGEMENT],MATCH($B527,tab_MinKomp[[Stanowisko / Position ]:[Stanowisko / Position ]],0))="n/a","n/a",DT527-INDEX(tab_MinKomp[SUPPLIER MANAGEMENT],MATCH($B527,tab_MinKomp[[Stanowisko / Position ]:[Stanowisko / Position ]],0)))</f>
        <v>n/a</v>
      </c>
      <c r="DU528" s="190" t="str">
        <f>IF(INDEX(tab_MinKomp[Testy czystości / Reinheitstests],MATCH($B527,tab_MinKomp[[Stanowisko / Position ]:[Stanowisko / Position ]],0))="n/a","n/a",DU527-INDEX(tab_MinKomp[Testy czystości / Reinheitstests],MATCH($B527,tab_MinKomp[[Stanowisko / Position ]:[Stanowisko / Position ]],0)))</f>
        <v>n/a</v>
      </c>
      <c r="DV528" s="190" t="str">
        <f>IF(INDEX(tab_MinKomp[Testy czystości / Reinheitstests],MATCH($B527,tab_MinKomp[[Stanowisko / Position ]:[Stanowisko / Position ]],0))="n/a","n/a",DV527-INDEX(tab_MinKomp[Testy czystości / Reinheitstests],MATCH($B527,tab_MinKomp[[Stanowisko / Position ]:[Stanowisko / Position ]],0)))</f>
        <v>n/a</v>
      </c>
      <c r="DW528" s="190" t="str">
        <f>IF(INDEX(tab_MinKomp[Testy czystości / Reinheitstests],MATCH($B527,tab_MinKomp[[Stanowisko / Position ]:[Stanowisko / Position ]],0))="n/a","n/a",DW527-INDEX(tab_MinKomp[Testy czystości / Reinheitstests],MATCH($B527,tab_MinKomp[[Stanowisko / Position ]:[Stanowisko / Position ]],0)))</f>
        <v>n/a</v>
      </c>
      <c r="DX528" s="190" t="str">
        <f>IF(INDEX(tab_MinKomp[Testy czystości / Reinheitstests],MATCH($B527,tab_MinKomp[[Stanowisko / Position ]:[Stanowisko / Position ]],0))="n/a","n/a",DX527-INDEX(tab_MinKomp[Testy czystości / Reinheitstests],MATCH($B527,tab_MinKomp[[Stanowisko / Position ]:[Stanowisko / Position ]],0)))</f>
        <v>n/a</v>
      </c>
      <c r="DY528" s="190" t="str">
        <f>IF(INDEX(tab_MinKomp[Testy czystości / Reinheitstests],MATCH($B527,tab_MinKomp[[Stanowisko / Position ]:[Stanowisko / Position ]],0))="n/a","n/a",DY527-INDEX(tab_MinKomp[Testy czystości / Reinheitstests],MATCH($B527,tab_MinKomp[[Stanowisko / Position ]:[Stanowisko / Position ]],0)))</f>
        <v>n/a</v>
      </c>
      <c r="DZ528" s="190" t="str">
        <f>IF(INDEX(tab_MinKomp[Testy czystości / Reinheitstests],MATCH($B527,tab_MinKomp[[Stanowisko / Position ]:[Stanowisko / Position ]],0))="n/a","n/a",DZ527-INDEX(tab_MinKomp[Testy czystości / Reinheitstests],MATCH($B527,tab_MinKomp[[Stanowisko / Position ]:[Stanowisko / Position ]],0)))</f>
        <v>n/a</v>
      </c>
      <c r="EA528" s="194" t="str">
        <f>IF(INDEX(tab_MinKomp[SUPPLIER MANAGEMENT],MATCH($B527,tab_MinKomp[[Stanowisko / Position ]:[Stanowisko / Position ]],0))="n/a","n/a",EA527-INDEX(tab_MinKomp[SUPPLIER MANAGEMENT],MATCH($B527,tab_MinKomp[[Stanowisko / Position ]:[Stanowisko / Position ]],0)))</f>
        <v>n/a</v>
      </c>
      <c r="EB528" s="190" t="str">
        <f>IF(INDEX(tab_MinKomp[Testy czystości / Reinheitstests],MATCH($B527,tab_MinKomp[[Stanowisko / Position ]:[Stanowisko / Position ]],0))="n/a","n/a",EB527-INDEX(tab_MinKomp[Testy czystości / Reinheitstests],MATCH($B527,tab_MinKomp[[Stanowisko / Position ]:[Stanowisko / Position ]],0)))</f>
        <v>n/a</v>
      </c>
      <c r="EC528" s="190" t="str">
        <f>IF(INDEX(tab_MinKomp[Testy czystości / Reinheitstests],MATCH($B527,tab_MinKomp[[Stanowisko / Position ]:[Stanowisko / Position ]],0))="n/a","n/a",EC527-INDEX(tab_MinKomp[Testy czystości / Reinheitstests],MATCH($B527,tab_MinKomp[[Stanowisko / Position ]:[Stanowisko / Position ]],0)))</f>
        <v>n/a</v>
      </c>
      <c r="ED528" s="190" t="str">
        <f>IF(INDEX(tab_MinKomp[Testy czystości / Reinheitstests],MATCH($B527,tab_MinKomp[[Stanowisko / Position ]:[Stanowisko / Position ]],0))="n/a","n/a",ED527-INDEX(tab_MinKomp[Testy czystości / Reinheitstests],MATCH($B527,tab_MinKomp[[Stanowisko / Position ]:[Stanowisko / Position ]],0)))</f>
        <v>n/a</v>
      </c>
      <c r="EE528" s="190" t="str">
        <f>IF(INDEX(tab_MinKomp[Testy czystości / Reinheitstests],MATCH($B527,tab_MinKomp[[Stanowisko / Position ]:[Stanowisko / Position ]],0))="n/a","n/a",EE527-INDEX(tab_MinKomp[Testy czystości / Reinheitstests],MATCH($B527,tab_MinKomp[[Stanowisko / Position ]:[Stanowisko / Position ]],0)))</f>
        <v>n/a</v>
      </c>
      <c r="EF528" s="190" t="str">
        <f>IF(INDEX(tab_MinKomp[Testy czystości / Reinheitstests],MATCH($B527,tab_MinKomp[[Stanowisko / Position ]:[Stanowisko / Position ]],0))="n/a","n/a",EF527-INDEX(tab_MinKomp[Testy czystości / Reinheitstests],MATCH($B527,tab_MinKomp[[Stanowisko / Position ]:[Stanowisko / Position ]],0)))</f>
        <v>n/a</v>
      </c>
      <c r="EG528" s="190" t="str">
        <f>IF(INDEX(tab_MinKomp[Testy czystości / Reinheitstests],MATCH($B527,tab_MinKomp[[Stanowisko / Position ]:[Stanowisko / Position ]],0))="n/a","n/a",EG527-INDEX(tab_MinKomp[Testy czystości / Reinheitstests],MATCH($B527,tab_MinKomp[[Stanowisko / Position ]:[Stanowisko / Position ]],0)))</f>
        <v>n/a</v>
      </c>
      <c r="EH528" s="190" t="str">
        <f>IF(INDEX(tab_MinKomp[Testy czystości / Reinheitstests],MATCH($B527,tab_MinKomp[[Stanowisko / Position ]:[Stanowisko / Position ]],0))="n/a","n/a",EH527-INDEX(tab_MinKomp[Testy czystości / Reinheitstests],MATCH($B527,tab_MinKomp[[Stanowisko / Position ]:[Stanowisko / Position ]],0)))</f>
        <v>n/a</v>
      </c>
      <c r="EI528" s="190" t="str">
        <f>IF(INDEX(tab_MinKomp[Testy czystości / Reinheitstests],MATCH($B527,tab_MinKomp[[Stanowisko / Position ]:[Stanowisko / Position ]],0))="n/a","n/a",EI527-INDEX(tab_MinKomp[Testy czystości / Reinheitstests],MATCH($B527,tab_MinKomp[[Stanowisko / Position ]:[Stanowisko / Position ]],0)))</f>
        <v>n/a</v>
      </c>
      <c r="EJ528" s="190" t="str">
        <f>IF(INDEX(tab_MinKomp[Testy czystości / Reinheitstests],MATCH($B527,tab_MinKomp[[Stanowisko / Position ]:[Stanowisko / Position ]],0))="n/a","n/a",EJ527-INDEX(tab_MinKomp[Testy czystości / Reinheitstests],MATCH($B527,tab_MinKomp[[Stanowisko / Position ]:[Stanowisko / Position ]],0)))</f>
        <v>n/a</v>
      </c>
      <c r="EK528" s="190" t="str">
        <f>IF(INDEX(tab_MinKomp[Testy czystości / Reinheitstests],MATCH($B527,tab_MinKomp[[Stanowisko / Position ]:[Stanowisko / Position ]],0))="n/a","n/a",EK527-INDEX(tab_MinKomp[Testy czystości / Reinheitstests],MATCH($B527,tab_MinKomp[[Stanowisko / Position ]:[Stanowisko / Position ]],0)))</f>
        <v>n/a</v>
      </c>
      <c r="EL528" s="190" t="str">
        <f>IF(INDEX(tab_MinKomp[Testy czystości / Reinheitstests],MATCH($B527,tab_MinKomp[[Stanowisko / Position ]:[Stanowisko / Position ]],0))="n/a","n/a",EL527-INDEX(tab_MinKomp[Testy czystości / Reinheitstests],MATCH($B527,tab_MinKomp[[Stanowisko / Position ]:[Stanowisko / Position ]],0)))</f>
        <v>n/a</v>
      </c>
      <c r="EM528" s="190" t="str">
        <f>IF(INDEX(tab_MinKomp[Testy czystości / Reinheitstests],MATCH($B527,tab_MinKomp[[Stanowisko / Position ]:[Stanowisko / Position ]],0))="n/a","n/a",EM527-INDEX(tab_MinKomp[Testy czystości / Reinheitstests],MATCH($B527,tab_MinKomp[[Stanowisko / Position ]:[Stanowisko / Position ]],0)))</f>
        <v>n/a</v>
      </c>
      <c r="EN528" s="190" t="str">
        <f>IF(INDEX(tab_MinKomp[Testy czystości / Reinheitstests],MATCH($B527,tab_MinKomp[[Stanowisko / Position ]:[Stanowisko / Position ]],0))="n/a","n/a",EN527-INDEX(tab_MinKomp[Testy czystości / Reinheitstests],MATCH($B527,tab_MinKomp[[Stanowisko / Position ]:[Stanowisko / Position ]],0)))</f>
        <v>n/a</v>
      </c>
      <c r="EO528" s="194" t="str">
        <f>IF(INDEX(tab_MinKomp[Konserwacja Rep],MATCH($B527,tab_MinKomp[[Stanowisko / Position ]:[Stanowisko / Position ]],0))="n/a","n/a",EO527-INDEX(tab_MinKomp[Konserwacja Rep],MATCH($B527,tab_MinKomp[[Stanowisko / Position ]:[Stanowisko / Position ]],0)))</f>
        <v>n/a</v>
      </c>
      <c r="EP528" s="194" t="str">
        <f>IF(INDEX(tab_MinKomp[[Konserwacja Engel ]],MATCH($B527,tab_MinKomp[[Stanowisko / Position ]:[Stanowisko / Position ]],0))="n/a","n/a",EP527-INDEX(tab_MinKomp[[Konserwacja Engel ]],MATCH($B527,tab_MinKomp[[Stanowisko / Position ]:[Stanowisko / Position ]],0)))</f>
        <v>n/a</v>
      </c>
      <c r="EQ528" s="194" t="str">
        <f>IF(INDEX(tab_MinKomp[Konserwacja B 50],MATCH($B527,tab_MinKomp[[Stanowisko / Position ]:[Stanowisko / Position ]],0))="n/a","n/a",EQ527-INDEX(tab_MinKomp[Konserwacja B 50],MATCH($B527,tab_MinKomp[[Stanowisko / Position ]:[Stanowisko / Position ]],0)))</f>
        <v>n/a</v>
      </c>
      <c r="ER528" s="194" t="str">
        <f>IF(INDEX(tab_MinKomp[[Konserwacja EOL ]],MATCH($B527,tab_MinKomp[[Stanowisko / Position ]:[Stanowisko / Position ]],0))="n/a","n/a",ER527-INDEX(tab_MinKomp[[Konserwacja EOL ]],MATCH($B527,tab_MinKomp[[Stanowisko / Position ]:[Stanowisko / Position ]],0)))</f>
        <v>n/a</v>
      </c>
      <c r="ES528" s="194" t="str">
        <f>IF(INDEX(tab_MinKomp[Konserwacja Branson],MATCH($B527,tab_MinKomp[[Stanowisko / Position ]:[Stanowisko / Position ]],0))="n/a","n/a",ES527-INDEX(tab_MinKomp[Konserwacja Branson],MATCH($B527,tab_MinKomp[[Stanowisko / Position ]:[Stanowisko / Position ]],0)))</f>
        <v>n/a</v>
      </c>
      <c r="ET528" s="194" t="str">
        <f>IF(INDEX(tab_MinKomp[Konserwacja coolery],MATCH($B527,tab_MinKomp[[Stanowisko / Position ]:[Stanowisko / Position ]],0))="n/a","n/a",ET527-INDEX(tab_MinKomp[Konserwacja coolery],MATCH($B527,tab_MinKomp[[Stanowisko / Position ]:[Stanowisko / Position ]],0)))</f>
        <v>n/a</v>
      </c>
      <c r="EU528" s="194" t="str">
        <f>IF(INDEX(tab_MinKomp[Konserwacja piecy],MATCH($B527,tab_MinKomp[[Stanowisko / Position ]:[Stanowisko / Position ]],0))="n/a","n/a",EU527-INDEX(tab_MinKomp[Konserwacja piecy],MATCH($B527,tab_MinKomp[[Stanowisko / Position ]:[Stanowisko / Position ]],0)))</f>
        <v>n/a</v>
      </c>
      <c r="EV528" s="194" t="str">
        <f>IF(INDEX(tab_MinKomp[Rysunek techniczny- czytanie],MATCH($B527,tab_MinKomp[[Stanowisko / Position ]:[Stanowisko / Position ]],0))="n/a","n/a",EV527-INDEX(tab_MinKomp[Rysunek techniczny- czytanie],MATCH($B527,tab_MinKomp[[Stanowisko / Position ]:[Stanowisko / Position ]],0)))</f>
        <v>n/a</v>
      </c>
      <c r="EW528" s="194" t="str">
        <f>IF(INDEX(tab_MinKomp[Elektryka],MATCH($B527,tab_MinKomp[[Stanowisko / Position ]:[Stanowisko / Position ]],0))="n/a","n/a",EW527-INDEX(tab_MinKomp[Elektryka],MATCH($B527,tab_MinKomp[[Stanowisko / Position ]:[Stanowisko / Position ]],0)))</f>
        <v>n/a</v>
      </c>
      <c r="EX528" s="194" t="str">
        <f>IF(INDEX(tab_MinKomp[Pneumatyka],MATCH($B527,tab_MinKomp[[Stanowisko / Position ]:[Stanowisko / Position ]],0))="n/a","n/a",EX527-INDEX(tab_MinKomp[Pneumatyka],MATCH($B527,tab_MinKomp[[Stanowisko / Position ]:[Stanowisko / Position ]],0)))</f>
        <v>n/a</v>
      </c>
      <c r="EY528" s="194" t="str">
        <f>IF(INDEX(tab_MinKomp[[Hydraulika ]],MATCH($B527,tab_MinKomp[[Stanowisko / Position ]:[Stanowisko / Position ]],0))="n/a","n/a",EY527-INDEX(tab_MinKomp[[Hydraulika ]],MATCH($B527,tab_MinKomp[[Stanowisko / Position ]:[Stanowisko / Position ]],0)))</f>
        <v>n/a</v>
      </c>
      <c r="EZ528" s="194" t="str">
        <f>IF(INDEX(tab_MinKomp[Podciśnienie],MATCH($B527,tab_MinKomp[[Stanowisko / Position ]:[Stanowisko / Position ]],0))="n/a","n/a",EZ527-INDEX(tab_MinKomp[Podciśnienie],MATCH($B527,tab_MinKomp[[Stanowisko / Position ]:[Stanowisko / Position ]],0)))</f>
        <v>n/a</v>
      </c>
      <c r="FA528" s="194" t="str">
        <f>IF(INDEX(tab_MinKomp[Usuwanie awarii],MATCH($B527,tab_MinKomp[[Stanowisko / Position ]:[Stanowisko / Position ]],0))="n/a","n/a",FA527-INDEX(tab_MinKomp[Usuwanie awarii],MATCH($B527,tab_MinKomp[[Stanowisko / Position ]:[Stanowisko / Position ]],0)))</f>
        <v>n/a</v>
      </c>
      <c r="FB528" s="194" t="str">
        <f>IF(INDEX(tab_MinKomp[Obsługa robotów],MATCH($B527,tab_MinKomp[[Stanowisko / Position ]:[Stanowisko / Position ]],0))="n/a","n/a",FB527-INDEX(tab_MinKomp[Obsługa robotów],MATCH($B527,tab_MinKomp[[Stanowisko / Position ]:[Stanowisko / Position ]],0)))</f>
        <v>n/a</v>
      </c>
      <c r="FC528" s="194" t="str">
        <f>IF(INDEX(tab_MinKomp[Obsługa sterowania maszyny],MATCH($B527,tab_MinKomp[[Stanowisko / Position ]:[Stanowisko / Position ]],0))="n/a","n/a",FC527-INDEX(tab_MinKomp[Obsługa sterowania maszyny],MATCH($B527,tab_MinKomp[[Stanowisko / Position ]:[Stanowisko / Position ]],0)))</f>
        <v>n/a</v>
      </c>
      <c r="FD528" s="194" t="str">
        <f>IF(INDEX(tab_MinKomp[Usuwanie przyczyn żródłowych],MATCH($B527,tab_MinKomp[[Stanowisko / Position ]:[Stanowisko / Position ]],0))="n/a","n/a",FD527-INDEX(tab_MinKomp[Usuwanie przyczyn żródłowych],MATCH($B527,tab_MinKomp[[Stanowisko / Position ]:[Stanowisko / Position ]],0)))</f>
        <v>n/a</v>
      </c>
      <c r="FE528" s="194" t="str">
        <f>IF(INDEX(tab_MinKomp[Cmms stosowanie],MATCH($B527,tab_MinKomp[[Stanowisko / Position ]:[Stanowisko / Position ]],0))="n/a","n/a",FE527-INDEX(tab_MinKomp[Cmms stosowanie],MATCH($B527,tab_MinKomp[[Stanowisko / Position ]:[Stanowisko / Position ]],0)))</f>
        <v>n/a</v>
      </c>
      <c r="FF528" s="190" t="str">
        <f>IF(INDEX(tab_MinKomp[Testy czystości / Reinheitstests],MATCH($B527,tab_MinKomp[[Stanowisko / Position ]:[Stanowisko / Position ]],0))="n/a","n/a",FF527-INDEX(tab_MinKomp[Testy czystości / Reinheitstests],MATCH($B527,tab_MinKomp[[Stanowisko / Position ]:[Stanowisko / Position ]],0)))</f>
        <v>n/a</v>
      </c>
      <c r="FG528" s="194" t="str">
        <f>IF(INDEX(tab_MinKomp[Czyszczenie form plastikowych],MATCH($B527,tab_MinKomp[[Stanowisko / Position ]:[Stanowisko / Position ]],0))="n/a","n/a",FG527-INDEX(tab_MinKomp[Czyszczenie form plastikowych],MATCH($B527,tab_MinKomp[[Stanowisko / Position ]:[Stanowisko / Position ]],0)))</f>
        <v>n/a</v>
      </c>
      <c r="FH528" s="194" t="str">
        <f>IF(INDEX(tab_MinKomp[Wymiana form plastik],MATCH($B527,tab_MinKomp[[Stanowisko / Position ]:[Stanowisko / Position ]],0))="n/a","n/a",FH527-INDEX(tab_MinKomp[Wymiana form plastik],MATCH($B527,tab_MinKomp[[Stanowisko / Position ]:[Stanowisko / Position ]],0)))</f>
        <v>n/a</v>
      </c>
      <c r="FI528" s="194" t="str">
        <f>IF(INDEX(tab_MinKomp[Wymiana form guma],MATCH($B527,tab_MinKomp[[Stanowisko / Position ]:[Stanowisko / Position ]],0))="n/a","n/a",FI527-INDEX(tab_MinKomp[Wymiana form guma],MATCH($B527,tab_MinKomp[[Stanowisko / Position ]:[Stanowisko / Position ]],0)))</f>
        <v>n/a</v>
      </c>
      <c r="FJ528" s="194" t="str">
        <f>IF(INDEX(tab_MinKomp[Konserwacja KK],MATCH($B527,tab_MinKomp[[Stanowisko / Position ]:[Stanowisko / Position ]],0))="n/a","n/a",FJ527-INDEX(tab_MinKomp[Konserwacja KK],MATCH($B527,tab_MinKomp[[Stanowisko / Position ]:[Stanowisko / Position ]],0)))</f>
        <v>n/a</v>
      </c>
      <c r="FK528" s="194" t="str">
        <f>IF(INDEX(tab_MinKomp[Konserwacja form guma],MATCH($B527,tab_MinKomp[[Stanowisko / Position ]:[Stanowisko / Position ]],0))="n/a","n/a",FK527-INDEX(tab_MinKomp[Konserwacja form guma],MATCH($B527,tab_MinKomp[[Stanowisko / Position ]:[Stanowisko / Position ]],0)))</f>
        <v>n/a</v>
      </c>
      <c r="FL528" s="194" t="str">
        <f>IF(INDEX(tab_MinKomp[Konserwacja form plastiki],MATCH($B527,tab_MinKomp[[Stanowisko / Position ]:[Stanowisko / Position ]],0))="n/a","n/a",FL527-INDEX(tab_MinKomp[Konserwacja form plastiki],MATCH($B527,tab_MinKomp[[Stanowisko / Position ]:[Stanowisko / Position ]],0)))</f>
        <v>n/a</v>
      </c>
      <c r="FM528" s="194" t="str">
        <f>IF(INDEX(tab_MinKomp[Konserwacja Gorącego Kanału],MATCH($B527,tab_MinKomp[[Stanowisko / Position ]:[Stanowisko / Position ]],0))="n/a","n/a",FM527-INDEX(tab_MinKomp[Konserwacja Gorącego Kanału],MATCH($B527,tab_MinKomp[[Stanowisko / Position ]:[Stanowisko / Position ]],0)))</f>
        <v>n/a</v>
      </c>
      <c r="FN528" s="194" t="str">
        <f>IF(INDEX(tab_MinKomp[Konserwacja Gorącego Kanału],MATCH($B527,tab_MinKomp[[Stanowisko / Position ]:[Stanowisko / Position ]],0))="n/a","n/a",FN527-INDEX(tab_MinKomp[Konserwacja Gorącego Kanału],MATCH($B527,tab_MinKomp[[Stanowisko / Position ]:[Stanowisko / Position ]],0)))</f>
        <v>n/a</v>
      </c>
      <c r="FO528" s="194" t="str">
        <f>IF(INDEX(tab_MinKomp[Konserwacja Gorącego Kanału],MATCH($B527,tab_MinKomp[[Stanowisko / Position ]:[Stanowisko / Position ]],0))="n/a","n/a",FO527-INDEX(tab_MinKomp[Konserwacja Gorącego Kanału],MATCH($B527,tab_MinKomp[[Stanowisko / Position ]:[Stanowisko / Position ]],0)))</f>
        <v>n/a</v>
      </c>
      <c r="FP528" s="194" t="str">
        <f>IF(INDEX(tab_MinKomp[Konserwacja Gorącego Kanału],MATCH($B527,tab_MinKomp[[Stanowisko / Position ]:[Stanowisko / Position ]],0))="n/a","n/a",FP527-INDEX(tab_MinKomp[Konserwacja Gorącego Kanału],MATCH($B527,tab_MinKomp[[Stanowisko / Position ]:[Stanowisko / Position ]],0)))</f>
        <v>n/a</v>
      </c>
      <c r="FQ528" s="196" t="str">
        <f>IF(INDEX(tab_MinKomp[Język angielski / Englisch],MATCH($B527,tab_MinKomp[[Stanowisko / Position ]:[Stanowisko / Position ]],0))="n/a","n/a",FQ527-INDEX(tab_MinKomp[Język angielski / Englisch],MATCH($B527,tab_MinKomp[[Stanowisko / Position ]:[Stanowisko / Position ]],0)))</f>
        <v>n/a</v>
      </c>
      <c r="FR528" s="196" t="str">
        <f>IF(INDEX(tab_MinKomp[Język niemiecki / Deutsch],MATCH($B527,tab_MinKomp[[Stanowisko / Position ]:[Stanowisko / Position ]],0))="n/a","n/a",FR527-INDEX(tab_MinKomp[Język niemiecki / Deutsch],MATCH($B527,tab_MinKomp[[Stanowisko / Position ]:[Stanowisko / Position ]],0)))</f>
        <v>n/a</v>
      </c>
      <c r="FS528" s="194">
        <f>IF(INDEX(tab_MinKomp[Zarządzanie dokumentacją procesową / Process dokumentation management],MATCH($B527,tab_MinKomp[[Stanowisko / Position ]:[Stanowisko / Position ]],0))="n/a","n/a",FS527-INDEX(tab_MinKomp[Zarządzanie dokumentacją procesową / Process dokumentation management],MATCH($B527,tab_MinKomp[[Stanowisko / Position ]:[Stanowisko / Position ]],0)))</f>
        <v>-1</v>
      </c>
      <c r="FT528" s="194">
        <f>IF(INDEX(tab_MinKomp[Znajomość procesów z obszaru / Kenntiss der prozesse in dem Bereich],MATCH($B527,tab_MinKomp[[Stanowisko / Position ]:[Stanowisko / Position ]],0))="n/a","n/a",FT527-INDEX(tab_MinKomp[Znajomość procesów z obszaru / Kenntiss der prozesse in dem Bereich],MATCH($B527,tab_MinKomp[[Stanowisko / Position ]:[Stanowisko / Position ]],0)))</f>
        <v>-1</v>
      </c>
      <c r="FU528" s="194">
        <f>IF(INDEX(tab_MinKomp[optymalizacja procesów / Prozessoptymalisierung],MATCH($B527,tab_MinKomp[[Stanowisko / Position ]:[Stanowisko / Position ]],0))="n/a","n/a",FU527-INDEX(tab_MinKomp[optymalizacja procesów / Prozessoptymalisierung],MATCH($B527,tab_MinKomp[[Stanowisko / Position ]:[Stanowisko / Position ]],0)))</f>
        <v>0</v>
      </c>
      <c r="FV528" s="194">
        <f>IF(INDEX(tab_MinKomp[Umiejętności szkoleniowe / Trainingsfähigkeiten],MATCH($B527,tab_MinKomp[[Stanowisko / Position ]:[Stanowisko / Position ]],0))="n/a","n/a",FV527-INDEX(tab_MinKomp[Umiejętności szkoleniowe / Trainingsfähigkeiten],MATCH($B527,tab_MinKomp[[Stanowisko / Position ]:[Stanowisko / Position ]],0)))</f>
        <v>0</v>
      </c>
      <c r="FW528" s="194">
        <f>IF(INDEX(tab_MinKomp[Analityczne myślenie, podejście / Analitysches Denken, Einstellung],MATCH($B527,tab_MinKomp[[Stanowisko / Position ]:[Stanowisko / Position ]],0))="n/a","n/a",FW527-INDEX(tab_MinKomp[Analityczne myślenie, podejście / Analitysches Denken, Einstellung],MATCH($B527,tab_MinKomp[[Stanowisko / Position ]:[Stanowisko / Position ]],0)))</f>
        <v>0</v>
      </c>
      <c r="FX528" s="194">
        <f>IF(INDEX(tab_MinKomp[Dokładność, precyzja w dzialaniu / Genauigkeit, Präzision in die Arbeit],MATCH($B527,tab_MinKomp[[Stanowisko / Position ]:[Stanowisko / Position ]],0))="n/a","n/a",FX527-INDEX(tab_MinKomp[Dokładność, precyzja w dzialaniu / Genauigkeit, Präzision in die Arbeit],MATCH($B527,tab_MinKomp[[Stanowisko / Position ]:[Stanowisko / Position ]],0)))</f>
        <v>-1</v>
      </c>
      <c r="FY528" s="194">
        <f>IF(INDEX(tab_MinKomp[Dyspozycyjność / Verfügbarkeit],MATCH($B527,tab_MinKomp[[Stanowisko / Position ]:[Stanowisko / Position ]],0))="n/a","n/a",FY527-INDEX(tab_MinKomp[Dyspozycyjność / Verfügbarkeit],MATCH($B527,tab_MinKomp[[Stanowisko / Position ]:[Stanowisko / Position ]],0)))</f>
        <v>-1</v>
      </c>
      <c r="FZ528" s="194">
        <f>IF(INDEX(tab_MinKomp[Zaangażowanie / 
Engagement],MATCH($B527,tab_MinKomp[[Stanowisko / Position ]:[Stanowisko / Position ]],0))="n/a","n/a",FZ527-INDEX(tab_MinKomp[Zaangażowanie / 
Engagement],MATCH($B527,tab_MinKomp[[Stanowisko / Position ]:[Stanowisko / Position ]],0)))</f>
        <v>-1</v>
      </c>
      <c r="GA528" s="194" t="str">
        <f>IF(INDEX(tab_MinKomp[Konserwacja form guma],MATCH($B527,tab_MinKomp[[Stanowisko / Position ]:[Stanowisko / Position ]],0))="n/a","n/a",GA527-INDEX(tab_MinKomp[Konserwacja form guma],MATCH($B527,tab_MinKomp[[Stanowisko / Position ]:[Stanowisko / Position ]],0)))</f>
        <v>n/a</v>
      </c>
      <c r="GB528" s="194" t="str">
        <f>IF(INDEX(tab_MinKomp[Konserwacja form plastiki],MATCH($B527,tab_MinKomp[[Stanowisko / Position ]:[Stanowisko / Position ]],0))="n/a","n/a",GB527-INDEX(tab_MinKomp[Konserwacja form plastiki],MATCH($B527,tab_MinKomp[[Stanowisko / Position ]:[Stanowisko / Position ]],0)))</f>
        <v>n/a</v>
      </c>
      <c r="GC528" s="194">
        <f>IF(INDEX(tab_MinKomp[Elastyczność w działaniu],MATCH($B527,tab_MinKomp[[Stanowisko / Position ]:[Stanowisko / Position ]],0))="n/a","n/a",GC527-INDEX(tab_MinKomp[Elastyczność w działaniu],MATCH($B527,tab_MinKomp[[Stanowisko / Position ]:[Stanowisko / Position ]],0)))</f>
        <v>-1</v>
      </c>
      <c r="GD528" s="194">
        <f>IF(INDEX(tab_MinKomp[Komunikatywność],MATCH($B527,tab_MinKomp[[Stanowisko / Position ]:[Stanowisko / Position ]],0))="n/a","n/a",GD527-INDEX(tab_MinKomp[Komunikatywność],MATCH($B527,tab_MinKomp[[Stanowisko / Position ]:[Stanowisko / Position ]],0)))</f>
        <v>0</v>
      </c>
      <c r="GE528" s="193" t="str">
        <f>IF(INDEX(tab_MinKomp[Motywowanie i budowanie zaangażowania zespołu],MATCH($B527,tab_MinKomp[[Stanowisko / Position ]:[Stanowisko / Position ]],0))="n/a","n/a",GE527-INDEX(tab_MinKomp[Motywowanie i budowanie zaangażowania zespołu],MATCH($B527,tab_MinKomp[[Stanowisko / Position ]:[Stanowisko / Position ]],0)))</f>
        <v>n/a</v>
      </c>
      <c r="GF528" s="186" t="s">
        <v>248</v>
      </c>
      <c r="GG528" s="186" t="s">
        <v>248</v>
      </c>
      <c r="GH528" s="186" t="s">
        <v>248</v>
      </c>
      <c r="GI528" s="186" t="s">
        <v>248</v>
      </c>
      <c r="GJ528" s="186" t="s">
        <v>248</v>
      </c>
      <c r="GK528" s="186" t="s">
        <v>248</v>
      </c>
      <c r="GL528" s="186" t="s">
        <v>248</v>
      </c>
      <c r="GM528" s="186" t="s">
        <v>248</v>
      </c>
      <c r="GN528" s="186" t="s">
        <v>248</v>
      </c>
      <c r="GO528" s="186" t="s">
        <v>248</v>
      </c>
      <c r="GP528" s="186" t="s">
        <v>248</v>
      </c>
      <c r="GQ528" s="186" t="s">
        <v>248</v>
      </c>
      <c r="GR528" s="186" t="s">
        <v>248</v>
      </c>
      <c r="GS528" s="186" t="s">
        <v>248</v>
      </c>
      <c r="GT528" s="186" t="s">
        <v>248</v>
      </c>
      <c r="GU528" s="186" t="s">
        <v>248</v>
      </c>
      <c r="GV528" s="186" t="s">
        <v>248</v>
      </c>
      <c r="GW528" s="186" t="s">
        <v>248</v>
      </c>
      <c r="GX528" s="186" t="s">
        <v>248</v>
      </c>
      <c r="GY528" s="186" t="s">
        <v>248</v>
      </c>
      <c r="GZ528" s="261" t="s">
        <v>248</v>
      </c>
      <c r="HA528" s="261" t="s">
        <v>248</v>
      </c>
      <c r="HB528" s="191" t="e">
        <f>SUM(G528:GE528)/(HB527-(SUM(G528:GE528)))</f>
        <v>#REF!</v>
      </c>
    </row>
    <row r="529" spans="1:210" ht="24.9" customHeight="1" x14ac:dyDescent="0.3">
      <c r="A529" s="105" t="s">
        <v>321</v>
      </c>
      <c r="B529" s="105" t="s">
        <v>315</v>
      </c>
      <c r="C529" s="105"/>
      <c r="D529" s="105">
        <v>1955</v>
      </c>
      <c r="E529" s="394" t="s">
        <v>649</v>
      </c>
      <c r="F529" s="185" t="s">
        <v>374</v>
      </c>
      <c r="G529" s="186">
        <v>1</v>
      </c>
      <c r="H529" s="186">
        <v>1</v>
      </c>
      <c r="I529" s="186">
        <v>1</v>
      </c>
      <c r="J529" s="186">
        <v>1</v>
      </c>
      <c r="K529" s="186">
        <v>1</v>
      </c>
      <c r="L529" s="186" t="s">
        <v>248</v>
      </c>
      <c r="M529" s="186" t="s">
        <v>248</v>
      </c>
      <c r="N529" s="186" t="s">
        <v>248</v>
      </c>
      <c r="O529" s="186">
        <v>1</v>
      </c>
      <c r="P529" s="186">
        <v>1</v>
      </c>
      <c r="Q529" s="186" t="s">
        <v>248</v>
      </c>
      <c r="R529" s="186" t="s">
        <v>248</v>
      </c>
      <c r="S529" s="186" t="s">
        <v>248</v>
      </c>
      <c r="T529" s="186" t="s">
        <v>248</v>
      </c>
      <c r="U529" s="186" t="s">
        <v>248</v>
      </c>
      <c r="V529" s="186" t="s">
        <v>248</v>
      </c>
      <c r="W529" s="186" t="s">
        <v>248</v>
      </c>
      <c r="X529" s="186" t="s">
        <v>248</v>
      </c>
      <c r="Y529" s="186" t="s">
        <v>248</v>
      </c>
      <c r="Z529" s="186" t="s">
        <v>248</v>
      </c>
      <c r="AA529" s="186" t="s">
        <v>248</v>
      </c>
      <c r="AB529" s="186" t="s">
        <v>248</v>
      </c>
      <c r="AC529" s="186" t="s">
        <v>248</v>
      </c>
      <c r="AD529" s="186" t="s">
        <v>248</v>
      </c>
      <c r="AE529" s="186" t="s">
        <v>248</v>
      </c>
      <c r="AF529" s="186" t="s">
        <v>248</v>
      </c>
      <c r="AG529" s="186" t="s">
        <v>248</v>
      </c>
      <c r="AH529" s="186" t="s">
        <v>248</v>
      </c>
      <c r="AI529" s="186" t="s">
        <v>248</v>
      </c>
      <c r="AJ529" s="186" t="s">
        <v>248</v>
      </c>
      <c r="AK529" s="186" t="s">
        <v>248</v>
      </c>
      <c r="AL529" s="186">
        <v>1</v>
      </c>
      <c r="AM529" s="186" t="s">
        <v>248</v>
      </c>
      <c r="AN529" s="186" t="s">
        <v>248</v>
      </c>
      <c r="AO529" s="186">
        <v>1</v>
      </c>
      <c r="AP529" s="186" t="s">
        <v>248</v>
      </c>
      <c r="AQ529" s="186">
        <v>1</v>
      </c>
      <c r="AR529" s="186" t="s">
        <v>248</v>
      </c>
      <c r="AS529" s="186" t="s">
        <v>248</v>
      </c>
      <c r="AT529" s="186" t="s">
        <v>248</v>
      </c>
      <c r="AU529" s="186" t="s">
        <v>248</v>
      </c>
      <c r="AV529" s="186">
        <v>1</v>
      </c>
      <c r="AW529" s="186">
        <v>1</v>
      </c>
      <c r="AX529" s="186" t="s">
        <v>248</v>
      </c>
      <c r="AY529" s="186" t="s">
        <v>248</v>
      </c>
      <c r="AZ529" s="186" t="s">
        <v>248</v>
      </c>
      <c r="BA529" s="186" t="s">
        <v>248</v>
      </c>
      <c r="BB529" s="186" t="s">
        <v>248</v>
      </c>
      <c r="BC529" s="186" t="s">
        <v>248</v>
      </c>
      <c r="BD529" s="186" t="s">
        <v>248</v>
      </c>
      <c r="BE529" s="186" t="s">
        <v>248</v>
      </c>
      <c r="BF529" s="186" t="s">
        <v>248</v>
      </c>
      <c r="BG529" s="186" t="s">
        <v>248</v>
      </c>
      <c r="BH529" s="186" t="s">
        <v>248</v>
      </c>
      <c r="BI529" s="186" t="s">
        <v>248</v>
      </c>
      <c r="BJ529" s="186" t="s">
        <v>248</v>
      </c>
      <c r="BK529" s="186" t="s">
        <v>248</v>
      </c>
      <c r="BL529" s="186" t="s">
        <v>248</v>
      </c>
      <c r="BM529" s="186" t="s">
        <v>248</v>
      </c>
      <c r="BN529" s="186" t="s">
        <v>248</v>
      </c>
      <c r="BO529" s="186" t="s">
        <v>248</v>
      </c>
      <c r="BP529" s="186" t="s">
        <v>248</v>
      </c>
      <c r="BQ529" s="186">
        <v>1</v>
      </c>
      <c r="BR529" s="186" t="s">
        <v>248</v>
      </c>
      <c r="BS529" s="186">
        <v>1</v>
      </c>
      <c r="BT529" s="186" t="s">
        <v>248</v>
      </c>
      <c r="BU529" s="186">
        <v>1</v>
      </c>
      <c r="BV529" s="186" t="s">
        <v>248</v>
      </c>
      <c r="BW529" s="186">
        <v>1</v>
      </c>
      <c r="BX529" s="186">
        <v>1</v>
      </c>
      <c r="BY529" s="186" t="s">
        <v>248</v>
      </c>
      <c r="BZ529" s="186">
        <v>1</v>
      </c>
      <c r="CA529" s="186" t="s">
        <v>248</v>
      </c>
      <c r="CB529" s="186">
        <v>1</v>
      </c>
      <c r="CC529" s="186" t="s">
        <v>248</v>
      </c>
      <c r="CD529" s="186">
        <v>1</v>
      </c>
      <c r="CE529" s="186">
        <v>1</v>
      </c>
      <c r="CF529" s="186">
        <v>1</v>
      </c>
      <c r="CG529" s="186">
        <v>1</v>
      </c>
      <c r="CH529" s="186" t="s">
        <v>248</v>
      </c>
      <c r="CI529" s="186" t="s">
        <v>248</v>
      </c>
      <c r="CJ529" s="186" t="s">
        <v>248</v>
      </c>
      <c r="CK529" s="186" t="s">
        <v>248</v>
      </c>
      <c r="CL529" s="186" t="s">
        <v>248</v>
      </c>
      <c r="CM529" s="186" t="s">
        <v>248</v>
      </c>
      <c r="CN529" s="186" t="s">
        <v>248</v>
      </c>
      <c r="CO529" s="186" t="s">
        <v>248</v>
      </c>
      <c r="CP529" s="186" t="s">
        <v>248</v>
      </c>
      <c r="CQ529" s="186" t="s">
        <v>248</v>
      </c>
      <c r="CR529" s="186" t="s">
        <v>248</v>
      </c>
      <c r="CS529" s="186" t="s">
        <v>248</v>
      </c>
      <c r="CT529" s="186" t="s">
        <v>248</v>
      </c>
      <c r="CU529" s="186" t="s">
        <v>248</v>
      </c>
      <c r="CV529" s="186" t="s">
        <v>248</v>
      </c>
      <c r="CW529" s="186"/>
      <c r="CX529" s="186" t="s">
        <v>248</v>
      </c>
      <c r="CY529" s="186" t="s">
        <v>248</v>
      </c>
      <c r="CZ529" s="186" t="s">
        <v>248</v>
      </c>
      <c r="DA529" s="186" t="s">
        <v>248</v>
      </c>
      <c r="DB529" s="186" t="s">
        <v>248</v>
      </c>
      <c r="DC529" s="186" t="s">
        <v>248</v>
      </c>
      <c r="DD529" s="186" t="s">
        <v>248</v>
      </c>
      <c r="DE529" s="186" t="s">
        <v>248</v>
      </c>
      <c r="DF529" s="186">
        <v>1</v>
      </c>
      <c r="DG529" s="186" t="s">
        <v>248</v>
      </c>
      <c r="DH529" s="186" t="s">
        <v>248</v>
      </c>
      <c r="DI529" s="186" t="s">
        <v>248</v>
      </c>
      <c r="DJ529" s="186" t="s">
        <v>248</v>
      </c>
      <c r="DK529" s="186" t="s">
        <v>248</v>
      </c>
      <c r="DL529" s="186" t="s">
        <v>248</v>
      </c>
      <c r="DM529" s="186" t="s">
        <v>248</v>
      </c>
      <c r="DN529" s="186" t="s">
        <v>248</v>
      </c>
      <c r="DO529" s="186" t="s">
        <v>248</v>
      </c>
      <c r="DP529" s="186" t="s">
        <v>248</v>
      </c>
      <c r="DQ529" s="186" t="s">
        <v>248</v>
      </c>
      <c r="DR529" s="186" t="s">
        <v>248</v>
      </c>
      <c r="DS529" s="186" t="s">
        <v>248</v>
      </c>
      <c r="DT529" s="186" t="s">
        <v>248</v>
      </c>
      <c r="DU529" s="186" t="s">
        <v>248</v>
      </c>
      <c r="DV529" s="186" t="s">
        <v>248</v>
      </c>
      <c r="DW529" s="186" t="s">
        <v>248</v>
      </c>
      <c r="DX529" s="186" t="s">
        <v>248</v>
      </c>
      <c r="DY529" s="186" t="s">
        <v>248</v>
      </c>
      <c r="DZ529" s="186" t="s">
        <v>248</v>
      </c>
      <c r="EA529" s="186" t="s">
        <v>248</v>
      </c>
      <c r="EB529" s="186" t="s">
        <v>248</v>
      </c>
      <c r="EC529" s="186" t="s">
        <v>248</v>
      </c>
      <c r="ED529" s="186" t="s">
        <v>248</v>
      </c>
      <c r="EE529" s="186" t="s">
        <v>248</v>
      </c>
      <c r="EF529" s="186" t="s">
        <v>248</v>
      </c>
      <c r="EG529" s="186" t="s">
        <v>248</v>
      </c>
      <c r="EH529" s="186" t="s">
        <v>248</v>
      </c>
      <c r="EI529" s="186" t="s">
        <v>248</v>
      </c>
      <c r="EJ529" s="186" t="s">
        <v>248</v>
      </c>
      <c r="EK529" s="186" t="s">
        <v>248</v>
      </c>
      <c r="EL529" s="184" t="s">
        <v>248</v>
      </c>
      <c r="EM529" s="184" t="s">
        <v>248</v>
      </c>
      <c r="EN529" s="184" t="s">
        <v>248</v>
      </c>
      <c r="EO529" s="186" t="s">
        <v>248</v>
      </c>
      <c r="EP529" s="186" t="s">
        <v>248</v>
      </c>
      <c r="EQ529" s="186" t="s">
        <v>248</v>
      </c>
      <c r="ER529" s="186" t="s">
        <v>248</v>
      </c>
      <c r="ES529" s="186" t="s">
        <v>248</v>
      </c>
      <c r="ET529" s="186" t="s">
        <v>248</v>
      </c>
      <c r="EU529" s="186" t="s">
        <v>248</v>
      </c>
      <c r="EV529" s="186" t="s">
        <v>248</v>
      </c>
      <c r="EW529" s="186" t="s">
        <v>248</v>
      </c>
      <c r="EX529" s="186" t="s">
        <v>248</v>
      </c>
      <c r="EY529" s="186" t="s">
        <v>248</v>
      </c>
      <c r="EZ529" s="186" t="s">
        <v>248</v>
      </c>
      <c r="FA529" s="186" t="s">
        <v>248</v>
      </c>
      <c r="FB529" s="186" t="s">
        <v>248</v>
      </c>
      <c r="FC529" s="186" t="s">
        <v>248</v>
      </c>
      <c r="FD529" s="186" t="s">
        <v>248</v>
      </c>
      <c r="FE529" s="186" t="s">
        <v>248</v>
      </c>
      <c r="FF529" s="186">
        <v>1</v>
      </c>
      <c r="FG529" s="186" t="s">
        <v>248</v>
      </c>
      <c r="FH529" s="186" t="s">
        <v>248</v>
      </c>
      <c r="FI529" s="186" t="s">
        <v>248</v>
      </c>
      <c r="FJ529" s="186" t="s">
        <v>248</v>
      </c>
      <c r="FK529" s="186" t="s">
        <v>248</v>
      </c>
      <c r="FL529" s="186" t="s">
        <v>248</v>
      </c>
      <c r="FM529" s="186" t="s">
        <v>248</v>
      </c>
      <c r="FN529" s="186" t="s">
        <v>248</v>
      </c>
      <c r="FO529" s="186" t="s">
        <v>248</v>
      </c>
      <c r="FP529" s="186" t="s">
        <v>248</v>
      </c>
      <c r="FQ529" s="187" t="s">
        <v>248</v>
      </c>
      <c r="FR529" s="187" t="s">
        <v>248</v>
      </c>
      <c r="FS529" s="186">
        <v>1</v>
      </c>
      <c r="FT529" s="186">
        <v>1</v>
      </c>
      <c r="FU529" s="186">
        <v>1</v>
      </c>
      <c r="FV529" s="186">
        <v>1</v>
      </c>
      <c r="FW529" s="186">
        <v>1</v>
      </c>
      <c r="FX529" s="186">
        <v>1</v>
      </c>
      <c r="FY529" s="186">
        <v>1</v>
      </c>
      <c r="FZ529" s="186">
        <v>1</v>
      </c>
      <c r="GA529" s="186" t="s">
        <v>248</v>
      </c>
      <c r="GB529" s="186" t="s">
        <v>248</v>
      </c>
      <c r="GC529" s="186">
        <v>1</v>
      </c>
      <c r="GD529" s="186">
        <v>1</v>
      </c>
      <c r="GE529" s="186" t="s">
        <v>248</v>
      </c>
      <c r="GF529" s="186" t="s">
        <v>248</v>
      </c>
      <c r="GG529" s="186" t="s">
        <v>248</v>
      </c>
      <c r="GH529" s="186" t="s">
        <v>248</v>
      </c>
      <c r="GI529" s="186" t="s">
        <v>248</v>
      </c>
      <c r="GJ529" s="186" t="s">
        <v>248</v>
      </c>
      <c r="GK529" s="186" t="s">
        <v>248</v>
      </c>
      <c r="GL529" s="186" t="s">
        <v>248</v>
      </c>
      <c r="GM529" s="186" t="s">
        <v>248</v>
      </c>
      <c r="GN529" s="186" t="s">
        <v>248</v>
      </c>
      <c r="GO529" s="186" t="s">
        <v>248</v>
      </c>
      <c r="GP529" s="186" t="s">
        <v>248</v>
      </c>
      <c r="GQ529" s="186" t="s">
        <v>248</v>
      </c>
      <c r="GR529" s="186" t="s">
        <v>248</v>
      </c>
      <c r="GS529" s="186" t="s">
        <v>248</v>
      </c>
      <c r="GT529" s="186" t="s">
        <v>248</v>
      </c>
      <c r="GU529" s="186" t="s">
        <v>248</v>
      </c>
      <c r="GV529" s="186" t="s">
        <v>248</v>
      </c>
      <c r="GW529" s="186" t="s">
        <v>248</v>
      </c>
      <c r="GX529" s="186" t="s">
        <v>248</v>
      </c>
      <c r="GY529" s="186" t="s">
        <v>248</v>
      </c>
      <c r="GZ529" s="261" t="s">
        <v>248</v>
      </c>
      <c r="HA529" s="261" t="s">
        <v>248</v>
      </c>
      <c r="HB529" s="188">
        <f>SUM(G529:GE529)</f>
        <v>35</v>
      </c>
    </row>
    <row r="530" spans="1:210" ht="24.9" customHeight="1" thickBot="1" x14ac:dyDescent="0.35">
      <c r="A530" s="108" t="str">
        <f>A529</f>
        <v>Prod.-Q-5</v>
      </c>
      <c r="B530" s="108" t="str">
        <f>B529</f>
        <v>Pracownik Produkcji</v>
      </c>
      <c r="C530" s="108">
        <f>C529</f>
        <v>0</v>
      </c>
      <c r="D530" s="108">
        <f>D529</f>
        <v>1955</v>
      </c>
      <c r="E530" s="395"/>
      <c r="F530" s="189" t="s">
        <v>375</v>
      </c>
      <c r="G530" s="192">
        <f>IF(INDEX(tab_MinKomp[Przepisy BHP / BHP Vorschriften],MATCH($B529,tab_MinKomp[[Stanowisko / Position ]:[Stanowisko / Position ]],0))="n/a","n/a",G529-INDEX(tab_MinKomp[Przepisy BHP / BHP Vorschriften],MATCH($B529,tab_MinKomp[[Stanowisko / Position ]:[Stanowisko / Position ]],0)))</f>
        <v>-1</v>
      </c>
      <c r="H530" s="193">
        <f>IF(INDEX(tab_MinKomp[Przepisy PPOŻ / Brandschutzbestimmungen],MATCH($B529,tab_MinKomp[[Stanowisko / Position ]:[Stanowisko / Position ]],0))="n/a","n/a",H529-INDEX(tab_MinKomp[Przepisy PPOŻ / Brandschutzbestimmungen],MATCH($B529,tab_MinKomp[[Stanowisko / Position ]:[Stanowisko / Position ]],0)))</f>
        <v>0</v>
      </c>
      <c r="I530" s="193">
        <f>IF(INDEX(tab_MinKomp[Ryzyko zawodowe na stanowiskach pracyv/ Berufliche Risiken an Arbeitsstellen],MATCH($B529,tab_MinKomp[[Stanowisko / Position ]:[Stanowisko / Position ]],0))="n/a","n/a",I529-INDEX(tab_MinKomp[Ryzyko zawodowe na stanowiskach pracyv/ Berufliche Risiken an Arbeitsstellen],MATCH($B529,tab_MinKomp[[Stanowisko / Position ]:[Stanowisko / Position ]],0)))</f>
        <v>-1</v>
      </c>
      <c r="J530" s="193">
        <f>IF(INDEX(tab_MinKomp[Gospodarka substancjami niebezpiecznymi / Gefahrstoffmanagement],MATCH($B529,tab_MinKomp[[Stanowisko / Position ]:[Stanowisko / Position ]],0))="n/a","n/a",J529-INDEX(tab_MinKomp[Gospodarka substancjami niebezpiecznymi / Gefahrstoffmanagement],MATCH($B529,tab_MinKomp[[Stanowisko / Position ]:[Stanowisko / Position ]],0)))</f>
        <v>0</v>
      </c>
      <c r="K530" s="193">
        <f>IF(INDEX(tab_MinKomp[Gospodarka odpadami / Abfallwirtschaft],MATCH($B529,tab_MinKomp[[Stanowisko / Position ]:[Stanowisko / Position ]],0))="n/a","n/a",K529-INDEX(tab_MinKomp[Gospodarka odpadami / Abfallwirtschaft],MATCH($B529,tab_MinKomp[[Stanowisko / Position ]:[Stanowisko / Position ]],0)))</f>
        <v>0</v>
      </c>
      <c r="L530" s="194" t="str">
        <f>IF(INDEX(tab_MinKomp[Przepisy kodeksu pracy / Bestimmungen des Arbeitsgesetzes],MATCH($B529,tab_MinKomp[[Stanowisko / Position ]:[Stanowisko / Position ]],0))="n/a","n/a",L529-INDEX(tab_MinKomp[Przepisy kodeksu pracy / Bestimmungen des Arbeitsgesetzes],MATCH($B529,tab_MinKomp[[Stanowisko / Position ]:[Stanowisko / Position ]],0)))</f>
        <v>n/a</v>
      </c>
      <c r="M530" s="195" t="str">
        <f>IF(INDEX(tab_MinKomp[Przepisy o ub.społ. ZUS  / Sozialversicherungsvorschriften],MATCH($B529,tab_MinKomp[[Stanowisko / Position ]:[Stanowisko / Position ]],0))="n/a","n/a",M529-INDEX(tab_MinKomp[Przepisy o ub.społ. ZUS  / Sozialversicherungsvorschriften],MATCH($B529,tab_MinKomp[[Stanowisko / Position ]:[Stanowisko / Position ]],0)))</f>
        <v>n/a</v>
      </c>
      <c r="N530" s="194" t="str">
        <f>IF(INDEX(tab_MinKomp[PRZEPISY O PDOF /persönlich Einkommensteuergesetz ],MATCH($B529,tab_MinKomp[[Stanowisko / Position ]:[Stanowisko / Position ]],0))="n/a","n/a",N529-INDEX(tab_MinKomp[PRZEPISY O PDOF /persönlich Einkommensteuergesetz ],MATCH($B529,tab_MinKomp[[Stanowisko / Position ]:[Stanowisko / Position ]],0)))</f>
        <v>n/a</v>
      </c>
      <c r="O530" s="194">
        <f>IF(INDEX(tab_MinKomp[Regulamin pracy / Arbeitsordnung],MATCH($B529,tab_MinKomp[[Stanowisko / Position ]:[Stanowisko / Position ]],0))="n/a","n/a",O529-INDEX(tab_MinKomp[Regulamin pracy / Arbeitsordnung],MATCH($B529,tab_MinKomp[[Stanowisko / Position ]:[Stanowisko / Position ]],0)))</f>
        <v>0</v>
      </c>
      <c r="P530" s="194">
        <f>IF(INDEX(tab_MinKomp[Regulamin wynagradzania / Vergütungsordnung],MATCH($B529,tab_MinKomp[[Stanowisko / Position ]:[Stanowisko / Position ]],0))="n/a","n/a",P529-INDEX(tab_MinKomp[Regulamin wynagradzania / Vergütungsordnung],MATCH($B529,tab_MinKomp[[Stanowisko / Position ]:[Stanowisko / Position ]],0)))</f>
        <v>0</v>
      </c>
      <c r="Q530" s="194" t="str">
        <f>IF(INDEX(tab_MinKomp[System R2PŁATNIK PRO: Płace / Lohnabrechnung],MATCH($B529,tab_MinKomp[[Stanowisko / Position ]:[Stanowisko / Position ]],0))="n/a","n/a",Q529-INDEX(tab_MinKomp[System R2PŁATNIK PRO: Płace / Lohnabrechnung],MATCH($B529,tab_MinKomp[[Stanowisko / Position ]:[Stanowisko / Position ]],0)))</f>
        <v>n/a</v>
      </c>
      <c r="R530" s="194" t="str">
        <f>IF(INDEX(tab_MinKomp[SystemR2PŁATNIK PRO: KADRY / Personaldaten],MATCH($B529,tab_MinKomp[[Stanowisko / Position ]:[Stanowisko / Position ]],0))="n/a","n/a",R529-INDEX(tab_MinKomp[SystemR2PŁATNIK PRO: KADRY / Personaldaten],MATCH($B529,tab_MinKomp[[Stanowisko / Position ]:[Stanowisko / Position ]],0)))</f>
        <v>n/a</v>
      </c>
      <c r="S530" s="194" t="str">
        <f>IF(INDEX(tab_MinKomp[SYSTEM R2PŁATNIK PRO: zarządzanie pracownikami / Arbeitsverwaltung],MATCH($B529,tab_MinKomp[[Stanowisko / Position ]:[Stanowisko / Position ]],0))="n/a","n/a",S529-INDEX(tab_MinKomp[SYSTEM R2PŁATNIK PRO: zarządzanie pracownikami / Arbeitsverwaltung],MATCH($B529,tab_MinKomp[[Stanowisko / Position ]:[Stanowisko / Position ]],0)))</f>
        <v>n/a</v>
      </c>
      <c r="T530" s="194" t="str">
        <f>IF(INDEX(tab_MinKomp[Doradztwo, wsparcie personalne / Personalberatung und Unterstützung],MATCH($B529,tab_MinKomp[[Stanowisko / Position ]:[Stanowisko / Position ]],0))="n/a","n/a",T529-INDEX(tab_MinKomp[Doradztwo, wsparcie personalne / Personalberatung und Unterstützung],MATCH($B529,tab_MinKomp[[Stanowisko / Position ]:[Stanowisko / Position ]],0)))</f>
        <v>n/a</v>
      </c>
      <c r="U530" s="194" t="str">
        <f>IF(INDEX(tab_MinKomp[Przepisy o podatku VAT / MwSt.- Gesetz],MATCH($B529,tab_MinKomp[[Stanowisko / Position ]:[Stanowisko / Position ]],0))="n/a","n/a",U529-INDEX(tab_MinKomp[Przepisy o podatku VAT / MwSt.- Gesetz],MATCH($B529,tab_MinKomp[[Stanowisko / Position ]:[Stanowisko / Position ]],0)))</f>
        <v>n/a</v>
      </c>
      <c r="V530" s="194" t="str">
        <f>IF(INDEX(tab_MinKomp[PrzepisyPDOP / geschäftlich Einkommensteuergesetz],MATCH($B529,tab_MinKomp[[Stanowisko / Position ]:[Stanowisko / Position ]],0))="n/a","n/a",V529-INDEX(tab_MinKomp[PrzepisyPDOP / geschäftlich Einkommensteuergesetz],MATCH($B529,tab_MinKomp[[Stanowisko / Position ]:[Stanowisko / Position ]],0)))</f>
        <v>n/a</v>
      </c>
      <c r="W530" s="194" t="str">
        <f>IF(INDEX(tab_MinKomp[System BAAN / FINANSE (FIBU)],MATCH($B529,tab_MinKomp[[Stanowisko / Position ]:[Stanowisko / Position ]],0))="n/a","n/a",W529-INDEX(tab_MinKomp[System BAAN / FINANSE (FIBU)],MATCH($B529,tab_MinKomp[[Stanowisko / Position ]:[Stanowisko / Position ]],0)))</f>
        <v>n/a</v>
      </c>
      <c r="X530" s="194" t="str">
        <f>IF(INDEX(tab_MinKomp[Systemy pomocnicze / Hilfssysteme(STOCKPROGRAM, KALK2000 etc.)],MATCH($B529,tab_MinKomp[[Stanowisko / Position ]:[Stanowisko / Position ]],0))="n/a","n/a",X529-INDEX(tab_MinKomp[Systemy pomocnicze / Hilfssysteme(STOCKPROGRAM, KALK2000 etc.)],MATCH($B529,tab_MinKomp[[Stanowisko / Position ]:[Stanowisko / Position ]],0)))</f>
        <v>n/a</v>
      </c>
      <c r="Y530" s="194" t="str">
        <f>IF(INDEX(tab_MinKomp[Polityka rachunkowości / Buchführungspolitik],MATCH($B529,tab_MinKomp[[Stanowisko / Position ]:[Stanowisko / Position ]],0))="n/a","n/a",Y529-INDEX(tab_MinKomp[Polityka rachunkowości / Buchführungspolitik],MATCH($B529,tab_MinKomp[[Stanowisko / Position ]:[Stanowisko / Position ]],0)))</f>
        <v>n/a</v>
      </c>
      <c r="Z530" s="194" t="str">
        <f>IF(INDEX(tab_MinKomp[Ustawa o rachunkowości / Rechnungslegungsgesetz],MATCH($B529,tab_MinKomp[[Stanowisko / Position ]:[Stanowisko / Position ]],0))="n/a","n/a",Z529-INDEX(tab_MinKomp[Ustawa o rachunkowości / Rechnungslegungsgesetz],MATCH($B529,tab_MinKomp[[Stanowisko / Position ]:[Stanowisko / Position ]],0)))</f>
        <v>n/a</v>
      </c>
      <c r="AA530" s="194" t="str">
        <f>IF(INDEX(tab_MinKomp[WORKFLOW - TS-100],MATCH($B529,tab_MinKomp[[Stanowisko / Position ]:[Stanowisko / Position ]],0))="n/a","n/a",AA529-INDEX(tab_MinKomp[WORKFLOW - TS-100],MATCH($B529,tab_MinKomp[[Stanowisko / Position ]:[Stanowisko / Position ]],0)))</f>
        <v>n/a</v>
      </c>
      <c r="AB530" s="194" t="str">
        <f>IF(INDEX(tab_MinKomp[WORKFLOW - SFMS],MATCH($B529,tab_MinKomp[[Stanowisko / Position ]:[Stanowisko / Position ]],0))="n/a","n/a",AB529-INDEX(tab_MinKomp[WORKFLOW - SFMS],MATCH($B529,tab_MinKomp[[Stanowisko / Position ]:[Stanowisko / Position ]],0)))</f>
        <v>n/a</v>
      </c>
      <c r="AC530" s="194" t="str">
        <f>IF(INDEX(tab_MinKomp[System ISO 9001:2015],MATCH($B529,tab_MinKomp[[Stanowisko / Position ]:[Stanowisko / Position ]],0))="n/a","n/a",AC529-INDEX(tab_MinKomp[System ISO 9001:2015],MATCH($B529,tab_MinKomp[[Stanowisko / Position ]:[Stanowisko / Position ]],0)))</f>
        <v>n/a</v>
      </c>
      <c r="AD530" s="194" t="str">
        <f>IF(INDEX(tab_MinKomp[System ISO 9001:2015],MATCH($B529,tab_MinKomp[[Stanowisko / Position ]:[Stanowisko / Position ]],0))="n/a","n/a",AD529-INDEX(tab_MinKomp[System ISO 9001:2015],MATCH($B529,tab_MinKomp[[Stanowisko / Position ]:[Stanowisko / Position ]],0)))</f>
        <v>n/a</v>
      </c>
      <c r="AE530" s="194" t="str">
        <f>IF(INDEX(tab_MinKomp[System ISO 9001:2015],MATCH($B529,tab_MinKomp[[Stanowisko / Position ]:[Stanowisko / Position ]],0))="n/a","n/a",AE529-INDEX(tab_MinKomp[System ISO 9001:2015],MATCH($B529,tab_MinKomp[[Stanowisko / Position ]:[Stanowisko / Position ]],0)))</f>
        <v>n/a</v>
      </c>
      <c r="AF530" s="194" t="str">
        <f>IF(INDEX(tab_MinKomp[System ISO 9001:2015],MATCH($B529,tab_MinKomp[[Stanowisko / Position ]:[Stanowisko / Position ]],0))="n/a","n/a",AF529-INDEX(tab_MinKomp[System ISO 9001:2015],MATCH($B529,tab_MinKomp[[Stanowisko / Position ]:[Stanowisko / Position ]],0)))</f>
        <v>n/a</v>
      </c>
      <c r="AG530" s="194" t="str">
        <f>IF(INDEX(tab_MinKomp[Wymagania VDA 6.3 Process / Forderungen],MATCH($B529,tab_MinKomp[[Stanowisko / Position ]:[Stanowisko / Position ]],0))="n/a","n/a",AG529-INDEX(tab_MinKomp[Wymagania VDA 6.3 Process / Forderungen],MATCH($B529,tab_MinKomp[[Stanowisko / Position ]:[Stanowisko / Position ]],0)))</f>
        <v>n/a</v>
      </c>
      <c r="AH530" s="194" t="str">
        <f>IF(INDEX(tab_MinKomp[Wymagania VDA 6.5 Product / Forderungen],MATCH($B529,tab_MinKomp[[Stanowisko / Position ]:[Stanowisko / Position ]],0))="n/a","n/a",AH529-INDEX(tab_MinKomp[Wymagania VDA 6.5 Product / Forderungen],MATCH($B529,tab_MinKomp[[Stanowisko / Position ]:[Stanowisko / Position ]],0)))</f>
        <v>n/a</v>
      </c>
      <c r="AI530" s="194" t="str">
        <f>IF(INDEX(tab_MinKomp[System ISO 9001:2015],MATCH($B529,tab_MinKomp[[Stanowisko / Position ]:[Stanowisko / Position ]],0))="n/a","n/a",AI529-INDEX(tab_MinKomp[System ISO 9001:2015],MATCH($B529,tab_MinKomp[[Stanowisko / Position ]:[Stanowisko / Position ]],0)))</f>
        <v>n/a</v>
      </c>
      <c r="AJ530" s="194" t="str">
        <f>IF(INDEX(tab_MinKomp[Auditor systemu ISO 17021:2018],MATCH($B529,tab_MinKomp[[Stanowisko / Position ]:[Stanowisko / Position ]],0))="n/a","n/a",AJ529-INDEX(tab_MinKomp[Auditor systemu ISO 17021:2018],MATCH($B529,tab_MinKomp[[Stanowisko / Position ]:[Stanowisko / Position ]],0)))</f>
        <v>n/a</v>
      </c>
      <c r="AK530" s="194" t="str">
        <f>IF(INDEX(tab_MinKomp[Pełnomocnik systemu / Systemvertreter],MATCH($B529,tab_MinKomp[[Stanowisko / Position ]:[Stanowisko / Position ]],0))="n/a","n/a",AK529-INDEX(tab_MinKomp[Pełnomocnik systemu / Systemvertreter],MATCH($B529,tab_MinKomp[[Stanowisko / Position ]:[Stanowisko / Position ]],0)))</f>
        <v>n/a</v>
      </c>
      <c r="AL530" s="194">
        <f>IF(INDEX(tab_MinKomp[Polityka Etyczna - Compliance],MATCH($B529,tab_MinKomp[[Stanowisko / Position ]:[Stanowisko / Position ]],0))="n/a","n/a",AL529-INDEX(tab_MinKomp[Polityka Etyczna - Compliance],MATCH($B529,tab_MinKomp[[Stanowisko / Position ]:[Stanowisko / Position ]],0)))</f>
        <v>0</v>
      </c>
      <c r="AM530" s="194" t="str">
        <f>IF(INDEX(tab_MinKomp[WDRAŻANIE NOWYCH PROJEKTÓW/ PROCEDURA CTM],MATCH($B529,tab_MinKomp[[Stanowisko / Position ]:[Stanowisko / Position ]],0))="n/a","n/a",AM529-INDEX(tab_MinKomp[WDRAŻANIE NOWYCH PROJEKTÓW/ PROCEDURA CTM],MATCH($B529,tab_MinKomp[[Stanowisko / Position ]:[Stanowisko / Position ]],0)))</f>
        <v>n/a</v>
      </c>
      <c r="AN530" s="194" t="str">
        <f>IF(INDEX(tab_MinKomp[KAMIENIE MILOWE MSL/PIFF],MATCH($B529,tab_MinKomp[[Stanowisko / Position ]:[Stanowisko / Position ]],0))="n/a","n/a",AN529-INDEX(tab_MinKomp[KAMIENIE MILOWE MSL/PIFF],MATCH($B529,tab_MinKomp[[Stanowisko / Position ]:[Stanowisko / Position ]],0)))</f>
        <v>n/a</v>
      </c>
      <c r="AO530" s="194">
        <f>IF(INDEX(tab_MinKomp[CP],MATCH($B529,tab_MinKomp[[Stanowisko / Position ]:[Stanowisko / Position ]],0))="n/a","n/a",AO529-INDEX(tab_MinKomp[CP],MATCH($B529,tab_MinKomp[[Stanowisko / Position ]:[Stanowisko / Position ]],0)))</f>
        <v>0</v>
      </c>
      <c r="AP530" s="194" t="str">
        <f>IF(INDEX(tab_MinKomp[FMEA],MATCH($B529,tab_MinKomp[[Stanowisko / Position ]:[Stanowisko / Position ]],0))="n/a","n/a",AP529-INDEX(tab_MinKomp[FMEA],MATCH($B529,tab_MinKomp[[Stanowisko / Position ]:[Stanowisko / Position ]],0)))</f>
        <v>n/a</v>
      </c>
      <c r="AQ530" s="194">
        <f>IF(INDEX(tab_MinKomp[FLOW CHART],MATCH($B529,tab_MinKomp[[Stanowisko / Position ]:[Stanowisko / Position ]],0))="n/a","n/a",AQ529-INDEX(tab_MinKomp[FLOW CHART],MATCH($B529,tab_MinKomp[[Stanowisko / Position ]:[Stanowisko / Position ]],0)))</f>
        <v>0</v>
      </c>
      <c r="AR530" s="194" t="str">
        <f>IF(INDEX(tab_MinKomp[APQP],MATCH($B529,tab_MinKomp[[Stanowisko / Position ]:[Stanowisko / Position ]],0))="n/a","n/a",AR529-INDEX(tab_MinKomp[APQP],MATCH($B529,tab_MinKomp[[Stanowisko / Position ]:[Stanowisko / Position ]],0)))</f>
        <v>n/a</v>
      </c>
      <c r="AS530" s="194" t="str">
        <f>IF(INDEX(tab_MinKomp[MSA],MATCH($B529,tab_MinKomp[[Stanowisko / Position ]:[Stanowisko / Position ]],0))="n/a","n/a",AS529-INDEX(tab_MinKomp[MSA],MATCH($B529,tab_MinKomp[[Stanowisko / Position ]:[Stanowisko / Position ]],0)))</f>
        <v>n/a</v>
      </c>
      <c r="AT530" s="194" t="str">
        <f>IF(INDEX(tab_MinKomp[SPC],MATCH($B529,tab_MinKomp[[Stanowisko / Position ]:[Stanowisko / Position ]],0))="n/a","n/a",AT529-INDEX(tab_MinKomp[SPC],MATCH($B529,tab_MinKomp[[Stanowisko / Position ]:[Stanowisko / Position ]],0)))</f>
        <v>n/a</v>
      </c>
      <c r="AU530" s="194" t="str">
        <f>IF(INDEX(tab_MinKomp[CSR (SPECYFICZNE WYMAGANIA KLIENTA)],MATCH($B529,tab_MinKomp[[Stanowisko / Position ]:[Stanowisko / Position ]],0))="n/a","n/a",AU529-INDEX(tab_MinKomp[CSR (SPECYFICZNE WYMAGANIA KLIENTA)],MATCH($B529,tab_MinKomp[[Stanowisko / Position ]:[Stanowisko / Position ]],0)))</f>
        <v>n/a</v>
      </c>
      <c r="AV530" s="194">
        <f>IF(INDEX(tab_MinKomp[5S],MATCH($B529,tab_MinKomp[[Stanowisko / Position ]:[Stanowisko / Position ]],0))="n/a","n/a",AV529-INDEX(tab_MinKomp[5S],MATCH($B529,tab_MinKomp[[Stanowisko / Position ]:[Stanowisko / Position ]],0)))</f>
        <v>-1</v>
      </c>
      <c r="AW530" s="194">
        <f>IF(INDEX(tab_MinKomp[LEAN MANAGEMENT],MATCH($B529,tab_MinKomp[[Stanowisko / Position ]:[Stanowisko / Position ]],0))="n/a","n/a",AW529-INDEX(tab_MinKomp[LEAN MANAGEMENT],MATCH($B529,tab_MinKomp[[Stanowisko / Position ]:[Stanowisko / Position ]],0)))</f>
        <v>0</v>
      </c>
      <c r="AX530" s="194" t="str">
        <f>IF(INDEX(tab_MinKomp[5R],MATCH($B529,tab_MinKomp[[Stanowisko / Position ]:[Stanowisko / Position ]],0))="n/a","n/a",AX529-INDEX(tab_MinKomp[5R],MATCH($B529,tab_MinKomp[[Stanowisko / Position ]:[Stanowisko / Position ]],0)))</f>
        <v>n/a</v>
      </c>
      <c r="AY530" s="194" t="str">
        <f>IF(INDEX(tab_MinKomp[Six Sigma],MATCH($B529,tab_MinKomp[[Stanowisko / Position ]:[Stanowisko / Position ]],0))="n/a","n/a",AY529-INDEX(tab_MinKomp[Six Sigma],MATCH($B529,tab_MinKomp[[Stanowisko / Position ]:[Stanowisko / Position ]],0)))</f>
        <v>n/a</v>
      </c>
      <c r="AZ530" s="194" t="str">
        <f>IF(INDEX(tab_MinKomp[System BAAN / Distribution &amp; Supply Chain],MATCH($B529,tab_MinKomp[[Stanowisko / Position ]:[Stanowisko / Position ]],0))="n/a","n/a",AZ529-INDEX(tab_MinKomp[System BAAN / Distribution &amp; Supply Chain],MATCH($B529,tab_MinKomp[[Stanowisko / Position ]:[Stanowisko / Position ]],0)))</f>
        <v>n/a</v>
      </c>
      <c r="BA530" s="194" t="str">
        <f>IF(INDEX(tab_MinKomp[Gospodarka magazynowa / Lagerverwaltung],MATCH($B529,tab_MinKomp[[Stanowisko / Position ]:[Stanowisko / Position ]],0))="n/a","n/a",BA529-INDEX(tab_MinKomp[Gospodarka magazynowa / Lagerverwaltung],MATCH($B529,tab_MinKomp[[Stanowisko / Position ]:[Stanowisko / Position ]],0)))</f>
        <v>n/a</v>
      </c>
      <c r="BB530" s="194" t="str">
        <f>IF(INDEX(tab_MinKomp[Inwentaryzacja - organizacja i przebieg / Inventurprozess],MATCH($B529,tab_MinKomp[[Stanowisko / Position ]:[Stanowisko / Position ]],0))="n/a","n/a",BB529-INDEX(tab_MinKomp[Inwentaryzacja - organizacja i przebieg / Inventurprozess],MATCH($B529,tab_MinKomp[[Stanowisko / Position ]:[Stanowisko / Position ]],0)))</f>
        <v>n/a</v>
      </c>
      <c r="BC530" s="194" t="str">
        <f>IF(INDEX(tab_MinKomp[Organizacja dostaw / Versorgungsorganisation],MATCH($B529,tab_MinKomp[[Stanowisko / Position ]:[Stanowisko / Position ]],0))="n/a","n/a",BC529-INDEX(tab_MinKomp[Organizacja dostaw / Versorgungsorganisation],MATCH($B529,tab_MinKomp[[Stanowisko / Position ]:[Stanowisko / Position ]],0)))</f>
        <v>n/a</v>
      </c>
      <c r="BD530" s="194" t="str">
        <f>IF(INDEX(tab_MinKomp[Organizacja wysyłek / Organisation von Lieferungen],MATCH($B529,tab_MinKomp[[Stanowisko / Position ]:[Stanowisko / Position ]],0))="n/a","n/a",BD529-INDEX(tab_MinKomp[Organizacja wysyłek / Organisation von Lieferungen],MATCH($B529,tab_MinKomp[[Stanowisko / Position ]:[Stanowisko / Position ]],0)))</f>
        <v>n/a</v>
      </c>
      <c r="BE530" s="194" t="str">
        <f>IF(INDEX(tab_MinKomp[Analiza magazynowa - Program Polen.mdb / Inventuranalyse],MATCH($B529,tab_MinKomp[[Stanowisko / Position ]:[Stanowisko / Position ]],0))="n/a","n/a",BE529-INDEX(tab_MinKomp[Analiza magazynowa - Program Polen.mdb / Inventuranalyse],MATCH($B529,tab_MinKomp[[Stanowisko / Position ]:[Stanowisko / Position ]],0)))</f>
        <v>n/a</v>
      </c>
      <c r="BF530" s="190" t="str">
        <f>IF(INDEX(tab_MinKomp[MMOG (Materials Management Operations Guidelines)],MATCH($B529,tab_MinKomp[[Stanowisko / Position ]:[Stanowisko / Position ]],0))="n/a","n/a",BF529-INDEX(tab_MinKomp[MMOG (Materials Management Operations Guidelines)],MATCH($B529,tab_MinKomp[[Stanowisko / Position ]:[Stanowisko / Position ]],0)))</f>
        <v>n/a</v>
      </c>
      <c r="BG530" s="190" t="str">
        <f>IF(INDEX(tab_MinKomp[GPP],MATCH($B529,tab_MinKomp[[Stanowisko / Position ]:[Stanowisko / Position ]],0))="n/a","n/a",BG529-INDEX(tab_MinKomp[GPP],MATCH($B529,tab_MinKomp[[Stanowisko / Position ]:[Stanowisko / Position ]],0)))</f>
        <v>n/a</v>
      </c>
      <c r="BH530" s="190" t="str">
        <f>IF(INDEX(tab_MinKomp[AIAG (Automotive Industry Action Group)],MATCH($B529,tab_MinKomp[[Stanowisko / Position ]:[Stanowisko / Position ]],0))="n/a","n/a",BH529-INDEX(tab_MinKomp[AIAG (Automotive Industry Action Group)],MATCH($B529,tab_MinKomp[[Stanowisko / Position ]:[Stanowisko / Position ]],0)))</f>
        <v>n/a</v>
      </c>
      <c r="BI530" s="190" t="str">
        <f>IF(INDEX(tab_MinKomp[Super-G disputes],MATCH($B529,tab_MinKomp[[Stanowisko / Position ]:[Stanowisko / Position ]],0))="n/a","n/a",BI529-INDEX(tab_MinKomp[Super-G disputes],MATCH($B529,tab_MinKomp[[Stanowisko / Position ]:[Stanowisko / Position ]],0)))</f>
        <v>n/a</v>
      </c>
      <c r="BJ530" s="190" t="str">
        <f>IF(INDEX(tab_MinKomp[CMMS3/eDDL (Direct Data Link)],MATCH($B529,tab_MinKomp[[Stanowisko / Position ]:[Stanowisko / Position ]],0))="n/a","n/a",BJ529-INDEX(tab_MinKomp[CMMS3/eDDL (Direct Data Link)],MATCH($B529,tab_MinKomp[[Stanowisko / Position ]:[Stanowisko / Position ]],0)))</f>
        <v>n/a</v>
      </c>
      <c r="BK530" s="190" t="str">
        <f>IF(INDEX(tab_MinKomp[MP&amp;L (Material Planning and Logistics)],MATCH($B529,tab_MinKomp[[Stanowisko / Position ]:[Stanowisko / Position ]],0))="n/a","n/a",BK529-INDEX(tab_MinKomp[MP&amp;L (Material Planning and Logistics)],MATCH($B529,tab_MinKomp[[Stanowisko / Position ]:[Stanowisko / Position ]],0)))</f>
        <v>n/a</v>
      </c>
      <c r="BL530" s="190" t="str">
        <f>IF(INDEX(tab_MinKomp[Supplier delivery rating],MATCH($B529,tab_MinKomp[[Stanowisko / Position ]:[Stanowisko / Position ]],0))="n/a","n/a",BL529-INDEX(tab_MinKomp[Supplier delivery rating],MATCH($B529,tab_MinKomp[[Stanowisko / Position ]:[Stanowisko / Position ]],0)))</f>
        <v>n/a</v>
      </c>
      <c r="BM530" s="194" t="str">
        <f>IF(INDEX(tab_MinKomp[Planowanie produkcji / Produktionsplanung],MATCH($B529,tab_MinKomp[[Stanowisko / Position ]:[Stanowisko / Position ]],0))="n/a","n/a",BM529-INDEX(tab_MinKomp[Planowanie produkcji / Produktionsplanung],MATCH($B529,tab_MinKomp[[Stanowisko / Position ]:[Stanowisko / Position ]],0)))</f>
        <v>n/a</v>
      </c>
      <c r="BN530" s="194" t="str">
        <f>IF(INDEX(tab_MinKomp[Planowanie produkcji / Produktionsplanung],MATCH($B529,tab_MinKomp[[Stanowisko / Position ]:[Stanowisko / Position ]],0))="n/a","n/a",BN529-INDEX(tab_MinKomp[Planowanie produkcji / Produktionsplanung],MATCH($B529,tab_MinKomp[[Stanowisko / Position ]:[Stanowisko / Position ]],0)))</f>
        <v>n/a</v>
      </c>
      <c r="BO530" s="194" t="str">
        <f>IF(INDEX(tab_MinKomp[Planowanie produkcji / Produktionsplanung],MATCH($B529,tab_MinKomp[[Stanowisko / Position ]:[Stanowisko / Position ]],0))="n/a","n/a",BO529-INDEX(tab_MinKomp[Planowanie produkcji / Produktionsplanung],MATCH($B529,tab_MinKomp[[Stanowisko / Position ]:[Stanowisko / Position ]],0)))</f>
        <v>n/a</v>
      </c>
      <c r="BP530" s="194" t="str">
        <f>IF(INDEX(tab_MinKomp[Planowanie produkcji / Produktionsplanung],MATCH($B529,tab_MinKomp[[Stanowisko / Position ]:[Stanowisko / Position ]],0))="n/a","n/a",BP529-INDEX(tab_MinKomp[Planowanie produkcji / Produktionsplanung],MATCH($B529,tab_MinKomp[[Stanowisko / Position ]:[Stanowisko / Position ]],0)))</f>
        <v>n/a</v>
      </c>
      <c r="BQ530" s="194">
        <f>IF(INDEX(tab_MinKomp[Obsługa maszyn Novapax / Novapax Maschinenbedienung],MATCH($B529,tab_MinKomp[[Stanowisko / Position ]:[Stanowisko / Position ]],0))="n/a","n/a",BQ529-INDEX(tab_MinKomp[Obsługa maszyn Novapax / Novapax Maschinenbedienung],MATCH($B529,tab_MinKomp[[Stanowisko / Position ]:[Stanowisko / Position ]],0)))</f>
        <v>-1</v>
      </c>
      <c r="BR530" s="194" t="str">
        <f>IF(INDEX(tab_MinKomp[Planowanie produkcji / Produktionsplanung],MATCH($B529,tab_MinKomp[[Stanowisko / Position ]:[Stanowisko / Position ]],0))="n/a","n/a",BR529-INDEX(tab_MinKomp[Planowanie produkcji / Produktionsplanung],MATCH($B529,tab_MinKomp[[Stanowisko / Position ]:[Stanowisko / Position ]],0)))</f>
        <v>n/a</v>
      </c>
      <c r="BS530" s="194">
        <f>IF(INDEX(tab_MinKomp[Obsługa maszyn Novapax / Novapax Maschinenbedienung],MATCH($B529,tab_MinKomp[[Stanowisko / Position ]:[Stanowisko / Position ]],0))="n/a","n/a",BS529-INDEX(tab_MinKomp[Obsługa maszyn Novapax / Novapax Maschinenbedienung],MATCH($B529,tab_MinKomp[[Stanowisko / Position ]:[Stanowisko / Position ]],0)))</f>
        <v>-1</v>
      </c>
      <c r="BT530" s="194" t="str">
        <f>IF(INDEX(tab_MinKomp[Planowanie produkcji / Produktionsplanung],MATCH($B529,tab_MinKomp[[Stanowisko / Position ]:[Stanowisko / Position ]],0))="n/a","n/a",BT529-INDEX(tab_MinKomp[Planowanie produkcji / Produktionsplanung],MATCH($B529,tab_MinKomp[[Stanowisko / Position ]:[Stanowisko / Position ]],0)))</f>
        <v>n/a</v>
      </c>
      <c r="BU530" s="194">
        <f>IF(INDEX(tab_MinKomp[Obsługa maszyn Novapax / Novapax Maschinenbedienung],MATCH($B529,tab_MinKomp[[Stanowisko / Position ]:[Stanowisko / Position ]],0))="n/a","n/a",BU529-INDEX(tab_MinKomp[Obsługa maszyn Novapax / Novapax Maschinenbedienung],MATCH($B529,tab_MinKomp[[Stanowisko / Position ]:[Stanowisko / Position ]],0)))</f>
        <v>-1</v>
      </c>
      <c r="BV530" s="194" t="str">
        <f>IF(INDEX(tab_MinKomp[Planowanie produkcji / Produktionsplanung],MATCH($B529,tab_MinKomp[[Stanowisko / Position ]:[Stanowisko / Position ]],0))="n/a","n/a",BV529-INDEX(tab_MinKomp[Planowanie produkcji / Produktionsplanung],MATCH($B529,tab_MinKomp[[Stanowisko / Position ]:[Stanowisko / Position ]],0)))</f>
        <v>n/a</v>
      </c>
      <c r="BW530" s="194">
        <f>IF(INDEX(tab_MinKomp[Obsługa maszyn Novapax / Novapax Maschinenbedienung],MATCH($B529,tab_MinKomp[[Stanowisko / Position ]:[Stanowisko / Position ]],0))="n/a","n/a",BW529-INDEX(tab_MinKomp[Obsługa maszyn Novapax / Novapax Maschinenbedienung],MATCH($B529,tab_MinKomp[[Stanowisko / Position ]:[Stanowisko / Position ]],0)))</f>
        <v>-1</v>
      </c>
      <c r="BX530" s="194">
        <f>IF(INDEX(tab_MinKomp[Obsługa maszyn Novapax / Novapax Maschinenbedienung],MATCH($B529,tab_MinKomp[[Stanowisko / Position ]:[Stanowisko / Position ]],0))="n/a","n/a",BX529-INDEX(tab_MinKomp[Obsługa maszyn Novapax / Novapax Maschinenbedienung],MATCH($B529,tab_MinKomp[[Stanowisko / Position ]:[Stanowisko / Position ]],0)))</f>
        <v>-1</v>
      </c>
      <c r="BY530" s="194" t="str">
        <f>IF(INDEX(tab_MinKomp[Obsługa maszyn Engel / Engel Maschinenbedienung],MATCH($B529,tab_MinKomp[[Stanowisko / Position ]:[Stanowisko / Position ]],0))="n/a","n/a",BY529-INDEX(tab_MinKomp[Obsługa maszyn Engel / Engel Maschinenbedienung],MATCH($B529,tab_MinKomp[[Stanowisko / Position ]:[Stanowisko / Position ]],0)))</f>
        <v>n/a</v>
      </c>
      <c r="BZ530" s="194">
        <f>IF(INDEX(tab_MinKomp[Obsługa maszyn Novapax / Novapax Maschinenbedienung],MATCH($B529,tab_MinKomp[[Stanowisko / Position ]:[Stanowisko / Position ]],0))="n/a","n/a",BZ529-INDEX(tab_MinKomp[Obsługa maszyn Novapax / Novapax Maschinenbedienung],MATCH($B529,tab_MinKomp[[Stanowisko / Position ]:[Stanowisko / Position ]],0)))</f>
        <v>-1</v>
      </c>
      <c r="CA530" s="194" t="str">
        <f>IF(INDEX(tab_MinKomp[Obsługa maszyn KVT / KVT Maschinenbedienung],MATCH($B529,tab_MinKomp[[Stanowisko / Position ]:[Stanowisko / Position ]],0))="n/a","n/a",CA529-INDEX(tab_MinKomp[Obsługa maszyn KVT / KVT Maschinenbedienung],MATCH($B529,tab_MinKomp[[Stanowisko / Position ]:[Stanowisko / Position ]],0)))</f>
        <v>n/a</v>
      </c>
      <c r="CB530" s="194">
        <f>IF(INDEX(tab_MinKomp[Obsługa maszyn Novapax / Novapax Maschinenbedienung],MATCH($B529,tab_MinKomp[[Stanowisko / Position ]:[Stanowisko / Position ]],0))="n/a","n/a",CB529-INDEX(tab_MinKomp[Obsługa maszyn Novapax / Novapax Maschinenbedienung],MATCH($B529,tab_MinKomp[[Stanowisko / Position ]:[Stanowisko / Position ]],0)))</f>
        <v>-1</v>
      </c>
      <c r="CC530" s="194" t="str">
        <f>IF(INDEX(tab_MinKomp[Obsługa maszyn Branson / Branson Maschinenbedienung],MATCH($B529,tab_MinKomp[[Stanowisko / Position ]:[Stanowisko / Position ]],0))="n/a","n/a",CC529-INDEX(tab_MinKomp[Obsługa maszyn Branson / Branson Maschinenbedienung],MATCH($B529,tab_MinKomp[[Stanowisko / Position ]:[Stanowisko / Position ]],0)))</f>
        <v>n/a</v>
      </c>
      <c r="CD530" s="194">
        <f>IF(INDEX(tab_MinKomp[Obsługa maszyn Novapax / Novapax Maschinenbedienung],MATCH($B529,tab_MinKomp[[Stanowisko / Position ]:[Stanowisko / Position ]],0))="n/a","n/a",CD529-INDEX(tab_MinKomp[Obsługa maszyn Novapax / Novapax Maschinenbedienung],MATCH($B529,tab_MinKomp[[Stanowisko / Position ]:[Stanowisko / Position ]],0)))</f>
        <v>-1</v>
      </c>
      <c r="CE530" s="194">
        <f>IF(INDEX(tab_MinKomp[Obsługa maszyn Novapax / Novapax Maschinenbedienung],MATCH($B529,tab_MinKomp[[Stanowisko / Position ]:[Stanowisko / Position ]],0))="n/a","n/a",CE529-INDEX(tab_MinKomp[Obsługa maszyn Novapax / Novapax Maschinenbedienung],MATCH($B529,tab_MinKomp[[Stanowisko / Position ]:[Stanowisko / Position ]],0)))</f>
        <v>-1</v>
      </c>
      <c r="CF530" s="194">
        <f>IF(INDEX(tab_MinKomp[Obsługa maszyn Novapax / Novapax Maschinenbedienung],MATCH($B529,tab_MinKomp[[Stanowisko / Position ]:[Stanowisko / Position ]],0))="n/a","n/a",CF529-INDEX(tab_MinKomp[Obsługa maszyn Novapax / Novapax Maschinenbedienung],MATCH($B529,tab_MinKomp[[Stanowisko / Position ]:[Stanowisko / Position ]],0)))</f>
        <v>-1</v>
      </c>
      <c r="CG530" s="194">
        <f>IF(INDEX(tab_MinKomp[Eliminacja awarii / Beseitigung von Ausfällen],MATCH($B529,tab_MinKomp[[Stanowisko / Position ]:[Stanowisko / Position ]],0))="n/a","n/a",CG529-INDEX(tab_MinKomp[Eliminacja awarii / Beseitigung von Ausfällen],MATCH($B529,tab_MinKomp[[Stanowisko / Position ]:[Stanowisko / Position ]],0)))</f>
        <v>0</v>
      </c>
      <c r="CH530" s="194" t="str">
        <f>IF(INDEX(tab_MinKomp[Wymagania VDA 6.5 Product / Forderungen],MATCH($B529,tab_MinKomp[[Stanowisko / Position ]:[Stanowisko / Position ]],0))="n/a","n/a",CH529-INDEX(tab_MinKomp[Wymagania VDA 6.5 Product / Forderungen],MATCH($B529,tab_MinKomp[[Stanowisko / Position ]:[Stanowisko / Position ]],0)))</f>
        <v>n/a</v>
      </c>
      <c r="CI530" s="194" t="str">
        <f>IF(INDEX(tab_MinKomp[Wymagania VDA 6.5 Product / Forderungen],MATCH($B529,tab_MinKomp[[Stanowisko / Position ]:[Stanowisko / Position ]],0))="n/a","n/a",CI529-INDEX(tab_MinKomp[Wymagania VDA 6.5 Product / Forderungen],MATCH($B529,tab_MinKomp[[Stanowisko / Position ]:[Stanowisko / Position ]],0)))</f>
        <v>n/a</v>
      </c>
      <c r="CJ530" s="194" t="str">
        <f>IF(INDEX(tab_MinKomp[Wymagania VDA 6.5 Product / Forderungen],MATCH($B529,tab_MinKomp[[Stanowisko / Position ]:[Stanowisko / Position ]],0))="n/a","n/a",CJ529-INDEX(tab_MinKomp[Wymagania VDA 6.5 Product / Forderungen],MATCH($B529,tab_MinKomp[[Stanowisko / Position ]:[Stanowisko / Position ]],0)))</f>
        <v>n/a</v>
      </c>
      <c r="CK530" s="194" t="str">
        <f>IF(INDEX(tab_MinKomp[Wymagania VDA 6.5 Product / Forderungen],MATCH($B529,tab_MinKomp[[Stanowisko / Position ]:[Stanowisko / Position ]],0))="n/a","n/a",CK529-INDEX(tab_MinKomp[Wymagania VDA 6.5 Product / Forderungen],MATCH($B529,tab_MinKomp[[Stanowisko / Position ]:[Stanowisko / Position ]],0)))</f>
        <v>n/a</v>
      </c>
      <c r="CL530" s="194" t="str">
        <f>IF(INDEX(tab_MinKomp[Wymagania VDA 6.5 Product / Forderungen],MATCH($B529,tab_MinKomp[[Stanowisko / Position ]:[Stanowisko / Position ]],0))="n/a","n/a",CL529-INDEX(tab_MinKomp[Wymagania VDA 6.5 Product / Forderungen],MATCH($B529,tab_MinKomp[[Stanowisko / Position ]:[Stanowisko / Position ]],0)))</f>
        <v>n/a</v>
      </c>
      <c r="CM530" s="194" t="str">
        <f>IF(INDEX(tab_MinKomp[Informatyka ogólna (techniczne i systemowe) / Allgemeine IT (Technik und System)],MATCH($B529,tab_MinKomp[[Stanowisko / Position ]:[Stanowisko / Position ]],0))="n/a","n/a",CM529-INDEX(tab_MinKomp[Informatyka ogólna (techniczne i systemowe) / Allgemeine IT (Technik und System)],MATCH($B529,tab_MinKomp[[Stanowisko / Position ]:[Stanowisko / Position ]],0)))</f>
        <v>n/a</v>
      </c>
      <c r="CN530" s="194" t="str">
        <f>IF(INDEX(tab_MinKomp[Sieci komputerowe / Computernetzwerke],MATCH($B529,tab_MinKomp[[Stanowisko / Position ]:[Stanowisko / Position ]],0))="n/a","n/a",CN529-INDEX(tab_MinKomp[Sieci komputerowe / Computernetzwerke],MATCH($B529,tab_MinKomp[[Stanowisko / Position ]:[Stanowisko / Position ]],0)))</f>
        <v>n/a</v>
      </c>
      <c r="CO530" s="194" t="str">
        <f>IF(INDEX(tab_MinKomp[Hardware (komputery PC, drukarki biurowe i etykietowe, telefonia stacjonarna i mobilna) (PC, Drucker, Telefpne, Handys)],MATCH($B529,tab_MinKomp[[Stanowisko / Position ]:[Stanowisko / Position ]],0))="n/a","n/a",CO529-INDEX(tab_MinKomp[Hardware (komputery PC, drukarki biurowe i etykietowe, telefonia stacjonarna i mobilna) (PC, Drucker, Telefpne, Handys)],MATCH($B529,tab_MinKomp[[Stanowisko / Position ]:[Stanowisko / Position ]],0)))</f>
        <v>n/a</v>
      </c>
      <c r="CP530" s="194" t="str">
        <f>IF(INDEX(tab_MinKomp[Software &amp; Systems (MS Office, MS Remote Desktop)],MATCH($B529,tab_MinKomp[[Stanowisko / Position ]:[Stanowisko / Position ]],0))="n/a","n/a",CP529-INDEX(tab_MinKomp[Software &amp; Systems (MS Office, MS Remote Desktop)],MATCH($B529,tab_MinKomp[[Stanowisko / Position ]:[Stanowisko / Position ]],0)))</f>
        <v>n/a</v>
      </c>
      <c r="CQ530" s="194" t="str">
        <f>IF(INDEX(tab_MinKomp[Programowanie obiektowe (PHP) / Objektprogrammierung],MATCH($B529,tab_MinKomp[[Stanowisko / Position ]:[Stanowisko / Position ]],0))="n/a","n/a",CQ529-INDEX(tab_MinKomp[Programowanie obiektowe (PHP) / Objektprogrammierung],MATCH($B529,tab_MinKomp[[Stanowisko / Position ]:[Stanowisko / Position ]],0)))</f>
        <v>n/a</v>
      </c>
      <c r="CR530" s="194" t="str">
        <f>IF(INDEX(tab_MinKomp[Scrum],MATCH($B529,tab_MinKomp[[Stanowisko / Position ]:[Stanowisko / Position ]],0))="n/a","n/a",CR529-INDEX(tab_MinKomp[Scrum],MATCH($B529,tab_MinKomp[[Stanowisko / Position ]:[Stanowisko / Position ]],0)))</f>
        <v>n/a</v>
      </c>
      <c r="CS530" s="194" t="str">
        <f>IF(INDEX(tab_MinKomp[SQL (MySQL)],MATCH($B529,tab_MinKomp[[Stanowisko / Position ]:[Stanowisko / Position ]],0))="n/a","n/a",CS529-INDEX(tab_MinKomp[SQL (MySQL)],MATCH($B529,tab_MinKomp[[Stanowisko / Position ]:[Stanowisko / Position ]],0)))</f>
        <v>n/a</v>
      </c>
      <c r="CT530" s="194" t="str">
        <f>IF(INDEX(tab_MinKomp[Javascript],MATCH($B529,tab_MinKomp[[Stanowisko / Position ]:[Stanowisko / Position ]],0))="n/a","n/a",CT529-INDEX(tab_MinKomp[Javascript],MATCH($B529,tab_MinKomp[[Stanowisko / Position ]:[Stanowisko / Position ]],0)))</f>
        <v>n/a</v>
      </c>
      <c r="CU530" s="194" t="str">
        <f>IF(INDEX(tab_MinKomp[Joomla],MATCH($B529,tab_MinKomp[[Stanowisko / Position ]:[Stanowisko / Position ]],0))="n/a","n/a",CU529-INDEX(tab_MinKomp[Joomla],MATCH($B529,tab_MinKomp[[Stanowisko / Position ]:[Stanowisko / Position ]],0)))</f>
        <v>n/a</v>
      </c>
      <c r="CV530" s="194" t="str">
        <f>IF(INDEX(tab_MinKomp[Bash],MATCH($B529,tab_MinKomp[[Stanowisko / Position ]:[Stanowisko / Position ]],0))="n/a","n/a",CV529-INDEX(tab_MinKomp[Bash],MATCH($B529,tab_MinKomp[[Stanowisko / Position ]:[Stanowisko / Position ]],0)))</f>
        <v>n/a</v>
      </c>
      <c r="CW530" s="194">
        <f>IF(INDEX(tab_MinKomp[Systemy MES (HYDRA / SFMS)],MATCH($B529,tab_MinKomp[[Stanowisko / Position ]:[Stanowisko / Position ]],0))="n/a","n/a",CW529-INDEX(tab_MinKomp[Systemy MES (HYDRA / SFMS)],MATCH($B529,tab_MinKomp[[Stanowisko / Position ]:[Stanowisko / Position ]],0)))</f>
        <v>-2</v>
      </c>
      <c r="CX530" s="194" t="str">
        <f>IF(INDEX(tab_MinKomp[HTML / CSS],MATCH($B529,tab_MinKomp[[Stanowisko / Position ]:[Stanowisko / Position ]],0))="n/a","n/a",CX529-INDEX(tab_MinKomp[HTML / CSS],MATCH($B529,tab_MinKomp[[Stanowisko / Position ]:[Stanowisko / Position ]],0)))</f>
        <v>n/a</v>
      </c>
      <c r="CY530" s="194" t="str">
        <f>IF(INDEX(tab_MinKomp[SYSTEM PR],MATCH($B529,tab_MinKomp[[Stanowisko / Position ]:[Stanowisko / Position ]],0))="n/a","n/a",CY529-INDEX(tab_MinKomp[SYSTEM PR],MATCH($B529,tab_MinKomp[[Stanowisko / Position ]:[Stanowisko / Position ]],0)))</f>
        <v>n/a</v>
      </c>
      <c r="CZ530" s="194" t="str">
        <f>IF(INDEX(tab_MinKomp[System Einkauf XP / EBA],MATCH($B529,tab_MinKomp[[Stanowisko / Position ]:[Stanowisko / Position ]],0))="n/a","n/a",CZ529-INDEX(tab_MinKomp[System Einkauf XP / EBA],MATCH($B529,tab_MinKomp[[Stanowisko / Position ]:[Stanowisko / Position ]],0)))</f>
        <v>n/a</v>
      </c>
      <c r="DA530" s="194" t="str">
        <f>IF(INDEX(tab_MinKomp[Techniki negocjacyjne / Verhandlungstechniken],MATCH($B529,tab_MinKomp[[Stanowisko / Position ]:[Stanowisko / Position ]],0))="n/a","n/a",DA529-INDEX(tab_MinKomp[Techniki negocjacyjne / Verhandlungstechniken],MATCH($B529,tab_MinKomp[[Stanowisko / Position ]:[Stanowisko / Position ]],0)))</f>
        <v>n/a</v>
      </c>
      <c r="DB530" s="194" t="str">
        <f>IF(INDEX(tab_MinKomp[Znajomość rynku branżowego / Kenntnis des Industrie Marktes],MATCH($B529,tab_MinKomp[[Stanowisko / Position ]:[Stanowisko / Position ]],0))="n/a","n/a",DB529-INDEX(tab_MinKomp[Znajomość rynku branżowego / Kenntnis des Industrie Marktes],MATCH($B529,tab_MinKomp[[Stanowisko / Position ]:[Stanowisko / Position ]],0)))</f>
        <v>n/a</v>
      </c>
      <c r="DC530" s="194" t="str">
        <f>IF(INDEX(tab_MinKomp[SUPPLIER MANAGEMENT],MATCH($B529,tab_MinKomp[[Stanowisko / Position ]:[Stanowisko / Position ]],0))="n/a","n/a",DC529-INDEX(tab_MinKomp[SUPPLIER MANAGEMENT],MATCH($B529,tab_MinKomp[[Stanowisko / Position ]:[Stanowisko / Position ]],0)))</f>
        <v>n/a</v>
      </c>
      <c r="DD530" s="194" t="str">
        <f>IF(INDEX(tab_MinKomp[SUPPLIER MANAGEMENT],MATCH($B529,tab_MinKomp[[Stanowisko / Position ]:[Stanowisko / Position ]],0))="n/a","n/a",DD529-INDEX(tab_MinKomp[SUPPLIER MANAGEMENT],MATCH($B529,tab_MinKomp[[Stanowisko / Position ]:[Stanowisko / Position ]],0)))</f>
        <v>n/a</v>
      </c>
      <c r="DE530" s="194" t="str">
        <f>IF(INDEX(tab_MinKomp[SUPPLIER MANAGEMENT],MATCH($B529,tab_MinKomp[[Stanowisko / Position ]:[Stanowisko / Position ]],0))="n/a","n/a",DE529-INDEX(tab_MinKomp[SUPPLIER MANAGEMENT],MATCH($B529,tab_MinKomp[[Stanowisko / Position ]:[Stanowisko / Position ]],0)))</f>
        <v>n/a</v>
      </c>
      <c r="DF530" s="194">
        <f>IF(INDEX(tab_MinKomp[LEAN MANAGEMENT],MATCH($B529,tab_MinKomp[[Stanowisko / Position ]:[Stanowisko / Position ]],0))="n/a","n/a",DF529-INDEX(tab_MinKomp[LEAN MANAGEMENT],MATCH($B529,tab_MinKomp[[Stanowisko / Position ]:[Stanowisko / Position ]],0)))</f>
        <v>0</v>
      </c>
      <c r="DG530" s="194" t="str">
        <f>IF(INDEX(tab_MinKomp[PPAP/PSW],MATCH($B529,tab_MinKomp[[Stanowisko / Position ]:[Stanowisko / Position ]],0))="n/a","n/a",DG529-INDEX(tab_MinKomp[PPAP/PSW],MATCH($B529,tab_MinKomp[[Stanowisko / Position ]:[Stanowisko / Position ]],0)))</f>
        <v>n/a</v>
      </c>
      <c r="DH530" s="194" t="str">
        <f>IF(INDEX(tab_MinKomp[SUPPLIER MANAGEMENT],MATCH($B529,tab_MinKomp[[Stanowisko / Position ]:[Stanowisko / Position ]],0))="n/a","n/a",DH529-INDEX(tab_MinKomp[SUPPLIER MANAGEMENT],MATCH($B529,tab_MinKomp[[Stanowisko / Position ]:[Stanowisko / Position ]],0)))</f>
        <v>n/a</v>
      </c>
      <c r="DI530" s="194" t="str">
        <f>IF(INDEX(tab_MinKomp[OBSŁUGA PORTALI KLIENTA / Kundenportale],MATCH($B529,tab_MinKomp[[Stanowisko / Position ]:[Stanowisko / Position ]],0))="n/a","n/a",DI529-INDEX(tab_MinKomp[OBSŁUGA PORTALI KLIENTA / Kundenportale],MATCH($B529,tab_MinKomp[[Stanowisko / Position ]:[Stanowisko / Position ]],0)))</f>
        <v>n/a</v>
      </c>
      <c r="DJ530" s="194" t="str">
        <f>IF(INDEX(tab_MinKomp[Obsługa systemu BABTECQ / BABTECQ System],MATCH($B529,tab_MinKomp[[Stanowisko / Position ]:[Stanowisko / Position ]],0))="n/a","n/a",DJ529-INDEX(tab_MinKomp[Obsługa systemu BABTECQ / BABTECQ System],MATCH($B529,tab_MinKomp[[Stanowisko / Position ]:[Stanowisko / Position ]],0)))</f>
        <v>n/a</v>
      </c>
      <c r="DK530" s="194" t="str">
        <f>IF(INDEX(tab_MinKomp[Rysunek techniczny / technische Zeichnung],MATCH($B529,tab_MinKomp[[Stanowisko / Position ]:[Stanowisko / Position ]],0))="n/a","n/a",DK529-INDEX(tab_MinKomp[Rysunek techniczny / technische Zeichnung],MATCH($B529,tab_MinKomp[[Stanowisko / Position ]:[Stanowisko / Position ]],0)))</f>
        <v>n/a</v>
      </c>
      <c r="DL530" s="194" t="str">
        <f>IF(INDEX(tab_MinKomp[Kalibracja / Kalibrierung],MATCH($B529,tab_MinKomp[[Stanowisko / Position ]:[Stanowisko / Position ]],0))="n/a","n/a",DL529-INDEX(tab_MinKomp[Kalibracja / Kalibrierung],MATCH($B529,tab_MinKomp[[Stanowisko / Position ]:[Stanowisko / Position ]],0)))</f>
        <v>n/a</v>
      </c>
      <c r="DM530" s="194" t="str">
        <f>IF(INDEX(tab_MinKomp[Rekwalifikacja / Requalifizierung],MATCH($B529,tab_MinKomp[[Stanowisko / Position ]:[Stanowisko / Position ]],0))="n/a","n/a",DM529-INDEX(tab_MinKomp[Rekwalifikacja / Requalifizierung],MATCH($B529,tab_MinKomp[[Stanowisko / Position ]:[Stanowisko / Position ]],0)))</f>
        <v>n/a</v>
      </c>
      <c r="DN530" s="190" t="str">
        <f>IF(INDEX(tab_MinKomp[Testy czystości / Reinheitstests],MATCH($B529,tab_MinKomp[[Stanowisko / Position ]:[Stanowisko / Position ]],0))="n/a","n/a",DN529-INDEX(tab_MinKomp[Testy czystości / Reinheitstests],MATCH($B529,tab_MinKomp[[Stanowisko / Position ]:[Stanowisko / Position ]],0)))</f>
        <v>n/a</v>
      </c>
      <c r="DO530" s="190" t="str">
        <f>IF(INDEX(tab_MinKomp[Testy czystości / Reinheitstests],MATCH($B529,tab_MinKomp[[Stanowisko / Position ]:[Stanowisko / Position ]],0))="n/a","n/a",DO529-INDEX(tab_MinKomp[Testy czystości / Reinheitstests],MATCH($B529,tab_MinKomp[[Stanowisko / Position ]:[Stanowisko / Position ]],0)))</f>
        <v>n/a</v>
      </c>
      <c r="DP530" s="190" t="str">
        <f>IF(INDEX(tab_MinKomp[Testy czystości / Reinheitstests],MATCH($B529,tab_MinKomp[[Stanowisko / Position ]:[Stanowisko / Position ]],0))="n/a","n/a",DP529-INDEX(tab_MinKomp[Testy czystości / Reinheitstests],MATCH($B529,tab_MinKomp[[Stanowisko / Position ]:[Stanowisko / Position ]],0)))</f>
        <v>n/a</v>
      </c>
      <c r="DQ530" s="190" t="str">
        <f>IF(INDEX(tab_MinKomp[Testy czystości / Reinheitstests],MATCH($B529,tab_MinKomp[[Stanowisko / Position ]:[Stanowisko / Position ]],0))="n/a","n/a",DQ529-INDEX(tab_MinKomp[Testy czystości / Reinheitstests],MATCH($B529,tab_MinKomp[[Stanowisko / Position ]:[Stanowisko / Position ]],0)))</f>
        <v>n/a</v>
      </c>
      <c r="DR530" s="190" t="str">
        <f>IF(INDEX(tab_MinKomp[Testy czystości / Reinheitstests],MATCH($B529,tab_MinKomp[[Stanowisko / Position ]:[Stanowisko / Position ]],0))="n/a","n/a",DR529-INDEX(tab_MinKomp[Testy czystości / Reinheitstests],MATCH($B529,tab_MinKomp[[Stanowisko / Position ]:[Stanowisko / Position ]],0)))</f>
        <v>n/a</v>
      </c>
      <c r="DS530" s="190" t="str">
        <f>IF(INDEX(tab_MinKomp[Testy czystości / Reinheitstests],MATCH($B529,tab_MinKomp[[Stanowisko / Position ]:[Stanowisko / Position ]],0))="n/a","n/a",DS529-INDEX(tab_MinKomp[Testy czystości / Reinheitstests],MATCH($B529,tab_MinKomp[[Stanowisko / Position ]:[Stanowisko / Position ]],0)))</f>
        <v>n/a</v>
      </c>
      <c r="DT530" s="194" t="str">
        <f>IF(INDEX(tab_MinKomp[SUPPLIER MANAGEMENT],MATCH($B529,tab_MinKomp[[Stanowisko / Position ]:[Stanowisko / Position ]],0))="n/a","n/a",DT529-INDEX(tab_MinKomp[SUPPLIER MANAGEMENT],MATCH($B529,tab_MinKomp[[Stanowisko / Position ]:[Stanowisko / Position ]],0)))</f>
        <v>n/a</v>
      </c>
      <c r="DU530" s="190" t="str">
        <f>IF(INDEX(tab_MinKomp[Testy czystości / Reinheitstests],MATCH($B529,tab_MinKomp[[Stanowisko / Position ]:[Stanowisko / Position ]],0))="n/a","n/a",DU529-INDEX(tab_MinKomp[Testy czystości / Reinheitstests],MATCH($B529,tab_MinKomp[[Stanowisko / Position ]:[Stanowisko / Position ]],0)))</f>
        <v>n/a</v>
      </c>
      <c r="DV530" s="190" t="str">
        <f>IF(INDEX(tab_MinKomp[Testy czystości / Reinheitstests],MATCH($B529,tab_MinKomp[[Stanowisko / Position ]:[Stanowisko / Position ]],0))="n/a","n/a",DV529-INDEX(tab_MinKomp[Testy czystości / Reinheitstests],MATCH($B529,tab_MinKomp[[Stanowisko / Position ]:[Stanowisko / Position ]],0)))</f>
        <v>n/a</v>
      </c>
      <c r="DW530" s="190" t="str">
        <f>IF(INDEX(tab_MinKomp[Testy czystości / Reinheitstests],MATCH($B529,tab_MinKomp[[Stanowisko / Position ]:[Stanowisko / Position ]],0))="n/a","n/a",DW529-INDEX(tab_MinKomp[Testy czystości / Reinheitstests],MATCH($B529,tab_MinKomp[[Stanowisko / Position ]:[Stanowisko / Position ]],0)))</f>
        <v>n/a</v>
      </c>
      <c r="DX530" s="190" t="str">
        <f>IF(INDEX(tab_MinKomp[Testy czystości / Reinheitstests],MATCH($B529,tab_MinKomp[[Stanowisko / Position ]:[Stanowisko / Position ]],0))="n/a","n/a",DX529-INDEX(tab_MinKomp[Testy czystości / Reinheitstests],MATCH($B529,tab_MinKomp[[Stanowisko / Position ]:[Stanowisko / Position ]],0)))</f>
        <v>n/a</v>
      </c>
      <c r="DY530" s="190" t="str">
        <f>IF(INDEX(tab_MinKomp[Testy czystości / Reinheitstests],MATCH($B529,tab_MinKomp[[Stanowisko / Position ]:[Stanowisko / Position ]],0))="n/a","n/a",DY529-INDEX(tab_MinKomp[Testy czystości / Reinheitstests],MATCH($B529,tab_MinKomp[[Stanowisko / Position ]:[Stanowisko / Position ]],0)))</f>
        <v>n/a</v>
      </c>
      <c r="DZ530" s="190" t="str">
        <f>IF(INDEX(tab_MinKomp[Testy czystości / Reinheitstests],MATCH($B529,tab_MinKomp[[Stanowisko / Position ]:[Stanowisko / Position ]],0))="n/a","n/a",DZ529-INDEX(tab_MinKomp[Testy czystości / Reinheitstests],MATCH($B529,tab_MinKomp[[Stanowisko / Position ]:[Stanowisko / Position ]],0)))</f>
        <v>n/a</v>
      </c>
      <c r="EA530" s="194" t="str">
        <f>IF(INDEX(tab_MinKomp[SUPPLIER MANAGEMENT],MATCH($B529,tab_MinKomp[[Stanowisko / Position ]:[Stanowisko / Position ]],0))="n/a","n/a",EA529-INDEX(tab_MinKomp[SUPPLIER MANAGEMENT],MATCH($B529,tab_MinKomp[[Stanowisko / Position ]:[Stanowisko / Position ]],0)))</f>
        <v>n/a</v>
      </c>
      <c r="EB530" s="190" t="str">
        <f>IF(INDEX(tab_MinKomp[Testy czystości / Reinheitstests],MATCH($B529,tab_MinKomp[[Stanowisko / Position ]:[Stanowisko / Position ]],0))="n/a","n/a",EB529-INDEX(tab_MinKomp[Testy czystości / Reinheitstests],MATCH($B529,tab_MinKomp[[Stanowisko / Position ]:[Stanowisko / Position ]],0)))</f>
        <v>n/a</v>
      </c>
      <c r="EC530" s="190" t="str">
        <f>IF(INDEX(tab_MinKomp[Testy czystości / Reinheitstests],MATCH($B529,tab_MinKomp[[Stanowisko / Position ]:[Stanowisko / Position ]],0))="n/a","n/a",EC529-INDEX(tab_MinKomp[Testy czystości / Reinheitstests],MATCH($B529,tab_MinKomp[[Stanowisko / Position ]:[Stanowisko / Position ]],0)))</f>
        <v>n/a</v>
      </c>
      <c r="ED530" s="190" t="str">
        <f>IF(INDEX(tab_MinKomp[Testy czystości / Reinheitstests],MATCH($B529,tab_MinKomp[[Stanowisko / Position ]:[Stanowisko / Position ]],0))="n/a","n/a",ED529-INDEX(tab_MinKomp[Testy czystości / Reinheitstests],MATCH($B529,tab_MinKomp[[Stanowisko / Position ]:[Stanowisko / Position ]],0)))</f>
        <v>n/a</v>
      </c>
      <c r="EE530" s="190" t="str">
        <f>IF(INDEX(tab_MinKomp[Testy czystości / Reinheitstests],MATCH($B529,tab_MinKomp[[Stanowisko / Position ]:[Stanowisko / Position ]],0))="n/a","n/a",EE529-INDEX(tab_MinKomp[Testy czystości / Reinheitstests],MATCH($B529,tab_MinKomp[[Stanowisko / Position ]:[Stanowisko / Position ]],0)))</f>
        <v>n/a</v>
      </c>
      <c r="EF530" s="190" t="str">
        <f>IF(INDEX(tab_MinKomp[Testy czystości / Reinheitstests],MATCH($B529,tab_MinKomp[[Stanowisko / Position ]:[Stanowisko / Position ]],0))="n/a","n/a",EF529-INDEX(tab_MinKomp[Testy czystości / Reinheitstests],MATCH($B529,tab_MinKomp[[Stanowisko / Position ]:[Stanowisko / Position ]],0)))</f>
        <v>n/a</v>
      </c>
      <c r="EG530" s="190" t="str">
        <f>IF(INDEX(tab_MinKomp[Testy czystości / Reinheitstests],MATCH($B529,tab_MinKomp[[Stanowisko / Position ]:[Stanowisko / Position ]],0))="n/a","n/a",EG529-INDEX(tab_MinKomp[Testy czystości / Reinheitstests],MATCH($B529,tab_MinKomp[[Stanowisko / Position ]:[Stanowisko / Position ]],0)))</f>
        <v>n/a</v>
      </c>
      <c r="EH530" s="190" t="str">
        <f>IF(INDEX(tab_MinKomp[Testy czystości / Reinheitstests],MATCH($B529,tab_MinKomp[[Stanowisko / Position ]:[Stanowisko / Position ]],0))="n/a","n/a",EH529-INDEX(tab_MinKomp[Testy czystości / Reinheitstests],MATCH($B529,tab_MinKomp[[Stanowisko / Position ]:[Stanowisko / Position ]],0)))</f>
        <v>n/a</v>
      </c>
      <c r="EI530" s="190" t="str">
        <f>IF(INDEX(tab_MinKomp[Testy czystości / Reinheitstests],MATCH($B529,tab_MinKomp[[Stanowisko / Position ]:[Stanowisko / Position ]],0))="n/a","n/a",EI529-INDEX(tab_MinKomp[Testy czystości / Reinheitstests],MATCH($B529,tab_MinKomp[[Stanowisko / Position ]:[Stanowisko / Position ]],0)))</f>
        <v>n/a</v>
      </c>
      <c r="EJ530" s="190" t="str">
        <f>IF(INDEX(tab_MinKomp[Testy czystości / Reinheitstests],MATCH($B529,tab_MinKomp[[Stanowisko / Position ]:[Stanowisko / Position ]],0))="n/a","n/a",EJ529-INDEX(tab_MinKomp[Testy czystości / Reinheitstests],MATCH($B529,tab_MinKomp[[Stanowisko / Position ]:[Stanowisko / Position ]],0)))</f>
        <v>n/a</v>
      </c>
      <c r="EK530" s="190" t="str">
        <f>IF(INDEX(tab_MinKomp[Testy czystości / Reinheitstests],MATCH($B529,tab_MinKomp[[Stanowisko / Position ]:[Stanowisko / Position ]],0))="n/a","n/a",EK529-INDEX(tab_MinKomp[Testy czystości / Reinheitstests],MATCH($B529,tab_MinKomp[[Stanowisko / Position ]:[Stanowisko / Position ]],0)))</f>
        <v>n/a</v>
      </c>
      <c r="EL530" s="190" t="str">
        <f>IF(INDEX(tab_MinKomp[Testy czystości / Reinheitstests],MATCH($B529,tab_MinKomp[[Stanowisko / Position ]:[Stanowisko / Position ]],0))="n/a","n/a",EL529-INDEX(tab_MinKomp[Testy czystości / Reinheitstests],MATCH($B529,tab_MinKomp[[Stanowisko / Position ]:[Stanowisko / Position ]],0)))</f>
        <v>n/a</v>
      </c>
      <c r="EM530" s="190" t="str">
        <f>IF(INDEX(tab_MinKomp[Testy czystości / Reinheitstests],MATCH($B529,tab_MinKomp[[Stanowisko / Position ]:[Stanowisko / Position ]],0))="n/a","n/a",EM529-INDEX(tab_MinKomp[Testy czystości / Reinheitstests],MATCH($B529,tab_MinKomp[[Stanowisko / Position ]:[Stanowisko / Position ]],0)))</f>
        <v>n/a</v>
      </c>
      <c r="EN530" s="190" t="str">
        <f>IF(INDEX(tab_MinKomp[Testy czystości / Reinheitstests],MATCH($B529,tab_MinKomp[[Stanowisko / Position ]:[Stanowisko / Position ]],0))="n/a","n/a",EN529-INDEX(tab_MinKomp[Testy czystości / Reinheitstests],MATCH($B529,tab_MinKomp[[Stanowisko / Position ]:[Stanowisko / Position ]],0)))</f>
        <v>n/a</v>
      </c>
      <c r="EO530" s="194" t="str">
        <f>IF(INDEX(tab_MinKomp[Konserwacja Rep],MATCH($B529,tab_MinKomp[[Stanowisko / Position ]:[Stanowisko / Position ]],0))="n/a","n/a",EO529-INDEX(tab_MinKomp[Konserwacja Rep],MATCH($B529,tab_MinKomp[[Stanowisko / Position ]:[Stanowisko / Position ]],0)))</f>
        <v>n/a</v>
      </c>
      <c r="EP530" s="194" t="str">
        <f>IF(INDEX(tab_MinKomp[[Konserwacja Engel ]],MATCH($B529,tab_MinKomp[[Stanowisko / Position ]:[Stanowisko / Position ]],0))="n/a","n/a",EP529-INDEX(tab_MinKomp[[Konserwacja Engel ]],MATCH($B529,tab_MinKomp[[Stanowisko / Position ]:[Stanowisko / Position ]],0)))</f>
        <v>n/a</v>
      </c>
      <c r="EQ530" s="194" t="str">
        <f>IF(INDEX(tab_MinKomp[Konserwacja B 50],MATCH($B529,tab_MinKomp[[Stanowisko / Position ]:[Stanowisko / Position ]],0))="n/a","n/a",EQ529-INDEX(tab_MinKomp[Konserwacja B 50],MATCH($B529,tab_MinKomp[[Stanowisko / Position ]:[Stanowisko / Position ]],0)))</f>
        <v>n/a</v>
      </c>
      <c r="ER530" s="194" t="str">
        <f>IF(INDEX(tab_MinKomp[[Konserwacja EOL ]],MATCH($B529,tab_MinKomp[[Stanowisko / Position ]:[Stanowisko / Position ]],0))="n/a","n/a",ER529-INDEX(tab_MinKomp[[Konserwacja EOL ]],MATCH($B529,tab_MinKomp[[Stanowisko / Position ]:[Stanowisko / Position ]],0)))</f>
        <v>n/a</v>
      </c>
      <c r="ES530" s="194" t="str">
        <f>IF(INDEX(tab_MinKomp[Konserwacja Branson],MATCH($B529,tab_MinKomp[[Stanowisko / Position ]:[Stanowisko / Position ]],0))="n/a","n/a",ES529-INDEX(tab_MinKomp[Konserwacja Branson],MATCH($B529,tab_MinKomp[[Stanowisko / Position ]:[Stanowisko / Position ]],0)))</f>
        <v>n/a</v>
      </c>
      <c r="ET530" s="194" t="str">
        <f>IF(INDEX(tab_MinKomp[Konserwacja coolery],MATCH($B529,tab_MinKomp[[Stanowisko / Position ]:[Stanowisko / Position ]],0))="n/a","n/a",ET529-INDEX(tab_MinKomp[Konserwacja coolery],MATCH($B529,tab_MinKomp[[Stanowisko / Position ]:[Stanowisko / Position ]],0)))</f>
        <v>n/a</v>
      </c>
      <c r="EU530" s="194" t="str">
        <f>IF(INDEX(tab_MinKomp[Konserwacja piecy],MATCH($B529,tab_MinKomp[[Stanowisko / Position ]:[Stanowisko / Position ]],0))="n/a","n/a",EU529-INDEX(tab_MinKomp[Konserwacja piecy],MATCH($B529,tab_MinKomp[[Stanowisko / Position ]:[Stanowisko / Position ]],0)))</f>
        <v>n/a</v>
      </c>
      <c r="EV530" s="194" t="str">
        <f>IF(INDEX(tab_MinKomp[Rysunek techniczny- czytanie],MATCH($B529,tab_MinKomp[[Stanowisko / Position ]:[Stanowisko / Position ]],0))="n/a","n/a",EV529-INDEX(tab_MinKomp[Rysunek techniczny- czytanie],MATCH($B529,tab_MinKomp[[Stanowisko / Position ]:[Stanowisko / Position ]],0)))</f>
        <v>n/a</v>
      </c>
      <c r="EW530" s="194" t="str">
        <f>IF(INDEX(tab_MinKomp[Elektryka],MATCH($B529,tab_MinKomp[[Stanowisko / Position ]:[Stanowisko / Position ]],0))="n/a","n/a",EW529-INDEX(tab_MinKomp[Elektryka],MATCH($B529,tab_MinKomp[[Stanowisko / Position ]:[Stanowisko / Position ]],0)))</f>
        <v>n/a</v>
      </c>
      <c r="EX530" s="194" t="str">
        <f>IF(INDEX(tab_MinKomp[Pneumatyka],MATCH($B529,tab_MinKomp[[Stanowisko / Position ]:[Stanowisko / Position ]],0))="n/a","n/a",EX529-INDEX(tab_MinKomp[Pneumatyka],MATCH($B529,tab_MinKomp[[Stanowisko / Position ]:[Stanowisko / Position ]],0)))</f>
        <v>n/a</v>
      </c>
      <c r="EY530" s="194" t="str">
        <f>IF(INDEX(tab_MinKomp[[Hydraulika ]],MATCH($B529,tab_MinKomp[[Stanowisko / Position ]:[Stanowisko / Position ]],0))="n/a","n/a",EY529-INDEX(tab_MinKomp[[Hydraulika ]],MATCH($B529,tab_MinKomp[[Stanowisko / Position ]:[Stanowisko / Position ]],0)))</f>
        <v>n/a</v>
      </c>
      <c r="EZ530" s="194" t="str">
        <f>IF(INDEX(tab_MinKomp[Podciśnienie],MATCH($B529,tab_MinKomp[[Stanowisko / Position ]:[Stanowisko / Position ]],0))="n/a","n/a",EZ529-INDEX(tab_MinKomp[Podciśnienie],MATCH($B529,tab_MinKomp[[Stanowisko / Position ]:[Stanowisko / Position ]],0)))</f>
        <v>n/a</v>
      </c>
      <c r="FA530" s="194" t="str">
        <f>IF(INDEX(tab_MinKomp[Usuwanie awarii],MATCH($B529,tab_MinKomp[[Stanowisko / Position ]:[Stanowisko / Position ]],0))="n/a","n/a",FA529-INDEX(tab_MinKomp[Usuwanie awarii],MATCH($B529,tab_MinKomp[[Stanowisko / Position ]:[Stanowisko / Position ]],0)))</f>
        <v>n/a</v>
      </c>
      <c r="FB530" s="194" t="str">
        <f>IF(INDEX(tab_MinKomp[Obsługa robotów],MATCH($B529,tab_MinKomp[[Stanowisko / Position ]:[Stanowisko / Position ]],0))="n/a","n/a",FB529-INDEX(tab_MinKomp[Obsługa robotów],MATCH($B529,tab_MinKomp[[Stanowisko / Position ]:[Stanowisko / Position ]],0)))</f>
        <v>n/a</v>
      </c>
      <c r="FC530" s="194" t="str">
        <f>IF(INDEX(tab_MinKomp[Obsługa sterowania maszyny],MATCH($B529,tab_MinKomp[[Stanowisko / Position ]:[Stanowisko / Position ]],0))="n/a","n/a",FC529-INDEX(tab_MinKomp[Obsługa sterowania maszyny],MATCH($B529,tab_MinKomp[[Stanowisko / Position ]:[Stanowisko / Position ]],0)))</f>
        <v>n/a</v>
      </c>
      <c r="FD530" s="194" t="str">
        <f>IF(INDEX(tab_MinKomp[Usuwanie przyczyn żródłowych],MATCH($B529,tab_MinKomp[[Stanowisko / Position ]:[Stanowisko / Position ]],0))="n/a","n/a",FD529-INDEX(tab_MinKomp[Usuwanie przyczyn żródłowych],MATCH($B529,tab_MinKomp[[Stanowisko / Position ]:[Stanowisko / Position ]],0)))</f>
        <v>n/a</v>
      </c>
      <c r="FE530" s="194" t="str">
        <f>IF(INDEX(tab_MinKomp[Cmms stosowanie],MATCH($B529,tab_MinKomp[[Stanowisko / Position ]:[Stanowisko / Position ]],0))="n/a","n/a",FE529-INDEX(tab_MinKomp[Cmms stosowanie],MATCH($B529,tab_MinKomp[[Stanowisko / Position ]:[Stanowisko / Position ]],0)))</f>
        <v>n/a</v>
      </c>
      <c r="FF530" s="190" t="str">
        <f>IF(INDEX(tab_MinKomp[Testy czystości / Reinheitstests],MATCH($B529,tab_MinKomp[[Stanowisko / Position ]:[Stanowisko / Position ]],0))="n/a","n/a",FF529-INDEX(tab_MinKomp[Testy czystości / Reinheitstests],MATCH($B529,tab_MinKomp[[Stanowisko / Position ]:[Stanowisko / Position ]],0)))</f>
        <v>n/a</v>
      </c>
      <c r="FG530" s="194" t="str">
        <f>IF(INDEX(tab_MinKomp[Czyszczenie form plastikowych],MATCH($B529,tab_MinKomp[[Stanowisko / Position ]:[Stanowisko / Position ]],0))="n/a","n/a",FG529-INDEX(tab_MinKomp[Czyszczenie form plastikowych],MATCH($B529,tab_MinKomp[[Stanowisko / Position ]:[Stanowisko / Position ]],0)))</f>
        <v>n/a</v>
      </c>
      <c r="FH530" s="194" t="str">
        <f>IF(INDEX(tab_MinKomp[Wymiana form plastik],MATCH($B529,tab_MinKomp[[Stanowisko / Position ]:[Stanowisko / Position ]],0))="n/a","n/a",FH529-INDEX(tab_MinKomp[Wymiana form plastik],MATCH($B529,tab_MinKomp[[Stanowisko / Position ]:[Stanowisko / Position ]],0)))</f>
        <v>n/a</v>
      </c>
      <c r="FI530" s="194" t="str">
        <f>IF(INDEX(tab_MinKomp[Wymiana form guma],MATCH($B529,tab_MinKomp[[Stanowisko / Position ]:[Stanowisko / Position ]],0))="n/a","n/a",FI529-INDEX(tab_MinKomp[Wymiana form guma],MATCH($B529,tab_MinKomp[[Stanowisko / Position ]:[Stanowisko / Position ]],0)))</f>
        <v>n/a</v>
      </c>
      <c r="FJ530" s="194" t="str">
        <f>IF(INDEX(tab_MinKomp[Konserwacja KK],MATCH($B529,tab_MinKomp[[Stanowisko / Position ]:[Stanowisko / Position ]],0))="n/a","n/a",FJ529-INDEX(tab_MinKomp[Konserwacja KK],MATCH($B529,tab_MinKomp[[Stanowisko / Position ]:[Stanowisko / Position ]],0)))</f>
        <v>n/a</v>
      </c>
      <c r="FK530" s="194" t="str">
        <f>IF(INDEX(tab_MinKomp[Konserwacja form guma],MATCH($B529,tab_MinKomp[[Stanowisko / Position ]:[Stanowisko / Position ]],0))="n/a","n/a",FK529-INDEX(tab_MinKomp[Konserwacja form guma],MATCH($B529,tab_MinKomp[[Stanowisko / Position ]:[Stanowisko / Position ]],0)))</f>
        <v>n/a</v>
      </c>
      <c r="FL530" s="194" t="str">
        <f>IF(INDEX(tab_MinKomp[Konserwacja form plastiki],MATCH($B529,tab_MinKomp[[Stanowisko / Position ]:[Stanowisko / Position ]],0))="n/a","n/a",FL529-INDEX(tab_MinKomp[Konserwacja form plastiki],MATCH($B529,tab_MinKomp[[Stanowisko / Position ]:[Stanowisko / Position ]],0)))</f>
        <v>n/a</v>
      </c>
      <c r="FM530" s="194" t="str">
        <f>IF(INDEX(tab_MinKomp[Konserwacja Gorącego Kanału],MATCH($B529,tab_MinKomp[[Stanowisko / Position ]:[Stanowisko / Position ]],0))="n/a","n/a",FM529-INDEX(tab_MinKomp[Konserwacja Gorącego Kanału],MATCH($B529,tab_MinKomp[[Stanowisko / Position ]:[Stanowisko / Position ]],0)))</f>
        <v>n/a</v>
      </c>
      <c r="FN530" s="194" t="str">
        <f>IF(INDEX(tab_MinKomp[Konserwacja Gorącego Kanału],MATCH($B529,tab_MinKomp[[Stanowisko / Position ]:[Stanowisko / Position ]],0))="n/a","n/a",FN529-INDEX(tab_MinKomp[Konserwacja Gorącego Kanału],MATCH($B529,tab_MinKomp[[Stanowisko / Position ]:[Stanowisko / Position ]],0)))</f>
        <v>n/a</v>
      </c>
      <c r="FO530" s="194" t="str">
        <f>IF(INDEX(tab_MinKomp[Konserwacja Gorącego Kanału],MATCH($B529,tab_MinKomp[[Stanowisko / Position ]:[Stanowisko / Position ]],0))="n/a","n/a",FO529-INDEX(tab_MinKomp[Konserwacja Gorącego Kanału],MATCH($B529,tab_MinKomp[[Stanowisko / Position ]:[Stanowisko / Position ]],0)))</f>
        <v>n/a</v>
      </c>
      <c r="FP530" s="194" t="str">
        <f>IF(INDEX(tab_MinKomp[Konserwacja Gorącego Kanału],MATCH($B529,tab_MinKomp[[Stanowisko / Position ]:[Stanowisko / Position ]],0))="n/a","n/a",FP529-INDEX(tab_MinKomp[Konserwacja Gorącego Kanału],MATCH($B529,tab_MinKomp[[Stanowisko / Position ]:[Stanowisko / Position ]],0)))</f>
        <v>n/a</v>
      </c>
      <c r="FQ530" s="196" t="str">
        <f>IF(INDEX(tab_MinKomp[Język angielski / Englisch],MATCH($B529,tab_MinKomp[[Stanowisko / Position ]:[Stanowisko / Position ]],0))="n/a","n/a",FQ529-INDEX(tab_MinKomp[Język angielski / Englisch],MATCH($B529,tab_MinKomp[[Stanowisko / Position ]:[Stanowisko / Position ]],0)))</f>
        <v>n/a</v>
      </c>
      <c r="FR530" s="196" t="str">
        <f>IF(INDEX(tab_MinKomp[Język niemiecki / Deutsch],MATCH($B529,tab_MinKomp[[Stanowisko / Position ]:[Stanowisko / Position ]],0))="n/a","n/a",FR529-INDEX(tab_MinKomp[Język niemiecki / Deutsch],MATCH($B529,tab_MinKomp[[Stanowisko / Position ]:[Stanowisko / Position ]],0)))</f>
        <v>n/a</v>
      </c>
      <c r="FS530" s="194">
        <f>IF(INDEX(tab_MinKomp[Zarządzanie dokumentacją procesową / Process dokumentation management],MATCH($B529,tab_MinKomp[[Stanowisko / Position ]:[Stanowisko / Position ]],0))="n/a","n/a",FS529-INDEX(tab_MinKomp[Zarządzanie dokumentacją procesową / Process dokumentation management],MATCH($B529,tab_MinKomp[[Stanowisko / Position ]:[Stanowisko / Position ]],0)))</f>
        <v>-1</v>
      </c>
      <c r="FT530" s="194">
        <f>IF(INDEX(tab_MinKomp[Znajomość procesów z obszaru / Kenntiss der prozesse in dem Bereich],MATCH($B529,tab_MinKomp[[Stanowisko / Position ]:[Stanowisko / Position ]],0))="n/a","n/a",FT529-INDEX(tab_MinKomp[Znajomość procesów z obszaru / Kenntiss der prozesse in dem Bereich],MATCH($B529,tab_MinKomp[[Stanowisko / Position ]:[Stanowisko / Position ]],0)))</f>
        <v>-1</v>
      </c>
      <c r="FU530" s="194">
        <f>IF(INDEX(tab_MinKomp[optymalizacja procesów / Prozessoptymalisierung],MATCH($B529,tab_MinKomp[[Stanowisko / Position ]:[Stanowisko / Position ]],0))="n/a","n/a",FU529-INDEX(tab_MinKomp[optymalizacja procesów / Prozessoptymalisierung],MATCH($B529,tab_MinKomp[[Stanowisko / Position ]:[Stanowisko / Position ]],0)))</f>
        <v>0</v>
      </c>
      <c r="FV530" s="194">
        <f>IF(INDEX(tab_MinKomp[Umiejętności szkoleniowe / Trainingsfähigkeiten],MATCH($B529,tab_MinKomp[[Stanowisko / Position ]:[Stanowisko / Position ]],0))="n/a","n/a",FV529-INDEX(tab_MinKomp[Umiejętności szkoleniowe / Trainingsfähigkeiten],MATCH($B529,tab_MinKomp[[Stanowisko / Position ]:[Stanowisko / Position ]],0)))</f>
        <v>0</v>
      </c>
      <c r="FW530" s="194">
        <f>IF(INDEX(tab_MinKomp[Analityczne myślenie, podejście / Analitysches Denken, Einstellung],MATCH($B529,tab_MinKomp[[Stanowisko / Position ]:[Stanowisko / Position ]],0))="n/a","n/a",FW529-INDEX(tab_MinKomp[Analityczne myślenie, podejście / Analitysches Denken, Einstellung],MATCH($B529,tab_MinKomp[[Stanowisko / Position ]:[Stanowisko / Position ]],0)))</f>
        <v>0</v>
      </c>
      <c r="FX530" s="194">
        <f>IF(INDEX(tab_MinKomp[Dokładność, precyzja w dzialaniu / Genauigkeit, Präzision in die Arbeit],MATCH($B529,tab_MinKomp[[Stanowisko / Position ]:[Stanowisko / Position ]],0))="n/a","n/a",FX529-INDEX(tab_MinKomp[Dokładność, precyzja w dzialaniu / Genauigkeit, Präzision in die Arbeit],MATCH($B529,tab_MinKomp[[Stanowisko / Position ]:[Stanowisko / Position ]],0)))</f>
        <v>-1</v>
      </c>
      <c r="FY530" s="194">
        <f>IF(INDEX(tab_MinKomp[Dyspozycyjność / Verfügbarkeit],MATCH($B529,tab_MinKomp[[Stanowisko / Position ]:[Stanowisko / Position ]],0))="n/a","n/a",FY529-INDEX(tab_MinKomp[Dyspozycyjność / Verfügbarkeit],MATCH($B529,tab_MinKomp[[Stanowisko / Position ]:[Stanowisko / Position ]],0)))</f>
        <v>-1</v>
      </c>
      <c r="FZ530" s="194">
        <f>IF(INDEX(tab_MinKomp[Zaangażowanie / 
Engagement],MATCH($B529,tab_MinKomp[[Stanowisko / Position ]:[Stanowisko / Position ]],0))="n/a","n/a",FZ529-INDEX(tab_MinKomp[Zaangażowanie / 
Engagement],MATCH($B529,tab_MinKomp[[Stanowisko / Position ]:[Stanowisko / Position ]],0)))</f>
        <v>-1</v>
      </c>
      <c r="GA530" s="194" t="str">
        <f>IF(INDEX(tab_MinKomp[Konserwacja form guma],MATCH($B529,tab_MinKomp[[Stanowisko / Position ]:[Stanowisko / Position ]],0))="n/a","n/a",GA529-INDEX(tab_MinKomp[Konserwacja form guma],MATCH($B529,tab_MinKomp[[Stanowisko / Position ]:[Stanowisko / Position ]],0)))</f>
        <v>n/a</v>
      </c>
      <c r="GB530" s="194" t="str">
        <f>IF(INDEX(tab_MinKomp[Konserwacja form plastiki],MATCH($B529,tab_MinKomp[[Stanowisko / Position ]:[Stanowisko / Position ]],0))="n/a","n/a",GB529-INDEX(tab_MinKomp[Konserwacja form plastiki],MATCH($B529,tab_MinKomp[[Stanowisko / Position ]:[Stanowisko / Position ]],0)))</f>
        <v>n/a</v>
      </c>
      <c r="GC530" s="194">
        <f>IF(INDEX(tab_MinKomp[Elastyczność w działaniu],MATCH($B529,tab_MinKomp[[Stanowisko / Position ]:[Stanowisko / Position ]],0))="n/a","n/a",GC529-INDEX(tab_MinKomp[Elastyczność w działaniu],MATCH($B529,tab_MinKomp[[Stanowisko / Position ]:[Stanowisko / Position ]],0)))</f>
        <v>-1</v>
      </c>
      <c r="GD530" s="194">
        <v>1</v>
      </c>
      <c r="GE530" s="193" t="str">
        <f>IF(INDEX(tab_MinKomp[Motywowanie i budowanie zaangażowania zespołu],MATCH($B529,tab_MinKomp[[Stanowisko / Position ]:[Stanowisko / Position ]],0))="n/a","n/a",GE529-INDEX(tab_MinKomp[Motywowanie i budowanie zaangażowania zespołu],MATCH($B529,tab_MinKomp[[Stanowisko / Position ]:[Stanowisko / Position ]],0)))</f>
        <v>n/a</v>
      </c>
      <c r="GF530" s="186" t="s">
        <v>248</v>
      </c>
      <c r="GG530" s="186" t="s">
        <v>248</v>
      </c>
      <c r="GH530" s="186" t="s">
        <v>248</v>
      </c>
      <c r="GI530" s="186" t="s">
        <v>248</v>
      </c>
      <c r="GJ530" s="186" t="s">
        <v>248</v>
      </c>
      <c r="GK530" s="186" t="s">
        <v>248</v>
      </c>
      <c r="GL530" s="186" t="s">
        <v>248</v>
      </c>
      <c r="GM530" s="186" t="s">
        <v>248</v>
      </c>
      <c r="GN530" s="186" t="s">
        <v>248</v>
      </c>
      <c r="GO530" s="186" t="s">
        <v>248</v>
      </c>
      <c r="GP530" s="186" t="s">
        <v>248</v>
      </c>
      <c r="GQ530" s="186" t="s">
        <v>248</v>
      </c>
      <c r="GR530" s="186" t="s">
        <v>248</v>
      </c>
      <c r="GS530" s="186" t="s">
        <v>248</v>
      </c>
      <c r="GT530" s="186" t="s">
        <v>248</v>
      </c>
      <c r="GU530" s="186" t="s">
        <v>248</v>
      </c>
      <c r="GV530" s="186" t="s">
        <v>248</v>
      </c>
      <c r="GW530" s="186" t="s">
        <v>248</v>
      </c>
      <c r="GX530" s="186" t="s">
        <v>248</v>
      </c>
      <c r="GY530" s="186" t="s">
        <v>248</v>
      </c>
      <c r="GZ530" s="261" t="s">
        <v>248</v>
      </c>
      <c r="HA530" s="261" t="s">
        <v>248</v>
      </c>
      <c r="HB530" s="191">
        <f>SUM(G530:GE530)/(HB529-(SUM(G530:GE530)))</f>
        <v>-0.36363636363636365</v>
      </c>
    </row>
    <row r="531" spans="1:210" ht="24.9" customHeight="1" x14ac:dyDescent="0.3">
      <c r="A531" s="105" t="s">
        <v>320</v>
      </c>
      <c r="B531" s="105" t="s">
        <v>315</v>
      </c>
      <c r="C531" s="105"/>
      <c r="D531" s="105">
        <v>1880</v>
      </c>
      <c r="E531" s="394" t="s">
        <v>650</v>
      </c>
      <c r="F531" s="185" t="s">
        <v>374</v>
      </c>
      <c r="G531" s="186">
        <v>1</v>
      </c>
      <c r="H531" s="186">
        <v>1</v>
      </c>
      <c r="I531" s="186">
        <v>1</v>
      </c>
      <c r="J531" s="186">
        <v>1</v>
      </c>
      <c r="K531" s="186">
        <v>1</v>
      </c>
      <c r="L531" s="186" t="s">
        <v>248</v>
      </c>
      <c r="M531" s="186" t="s">
        <v>248</v>
      </c>
      <c r="N531" s="186" t="s">
        <v>248</v>
      </c>
      <c r="O531" s="186">
        <v>1</v>
      </c>
      <c r="P531" s="186">
        <v>1</v>
      </c>
      <c r="Q531" s="186" t="s">
        <v>248</v>
      </c>
      <c r="R531" s="186" t="s">
        <v>248</v>
      </c>
      <c r="S531" s="186" t="s">
        <v>248</v>
      </c>
      <c r="T531" s="186" t="s">
        <v>248</v>
      </c>
      <c r="U531" s="186" t="s">
        <v>248</v>
      </c>
      <c r="V531" s="186" t="s">
        <v>248</v>
      </c>
      <c r="W531" s="186" t="s">
        <v>248</v>
      </c>
      <c r="X531" s="186" t="s">
        <v>248</v>
      </c>
      <c r="Y531" s="186" t="s">
        <v>248</v>
      </c>
      <c r="Z531" s="186" t="s">
        <v>248</v>
      </c>
      <c r="AA531" s="186" t="s">
        <v>248</v>
      </c>
      <c r="AB531" s="186" t="s">
        <v>248</v>
      </c>
      <c r="AC531" s="186" t="s">
        <v>248</v>
      </c>
      <c r="AD531" s="186" t="s">
        <v>248</v>
      </c>
      <c r="AE531" s="186" t="s">
        <v>248</v>
      </c>
      <c r="AF531" s="186" t="s">
        <v>248</v>
      </c>
      <c r="AG531" s="186" t="s">
        <v>248</v>
      </c>
      <c r="AH531" s="186" t="s">
        <v>248</v>
      </c>
      <c r="AI531" s="186" t="s">
        <v>248</v>
      </c>
      <c r="AJ531" s="186" t="s">
        <v>248</v>
      </c>
      <c r="AK531" s="186" t="s">
        <v>248</v>
      </c>
      <c r="AL531" s="186">
        <v>1</v>
      </c>
      <c r="AM531" s="186" t="s">
        <v>248</v>
      </c>
      <c r="AN531" s="186" t="s">
        <v>248</v>
      </c>
      <c r="AO531" s="186">
        <v>1</v>
      </c>
      <c r="AP531" s="186" t="s">
        <v>248</v>
      </c>
      <c r="AQ531" s="186">
        <v>1</v>
      </c>
      <c r="AR531" s="186" t="s">
        <v>248</v>
      </c>
      <c r="AS531" s="186" t="s">
        <v>248</v>
      </c>
      <c r="AT531" s="186" t="s">
        <v>248</v>
      </c>
      <c r="AU531" s="186" t="s">
        <v>248</v>
      </c>
      <c r="AV531" s="186">
        <v>1</v>
      </c>
      <c r="AW531" s="186">
        <v>1</v>
      </c>
      <c r="AX531" s="186" t="s">
        <v>248</v>
      </c>
      <c r="AY531" s="186" t="s">
        <v>248</v>
      </c>
      <c r="AZ531" s="186" t="s">
        <v>248</v>
      </c>
      <c r="BA531" s="186">
        <v>1</v>
      </c>
      <c r="BB531" s="186">
        <v>1</v>
      </c>
      <c r="BC531" s="186" t="s">
        <v>248</v>
      </c>
      <c r="BD531" s="186" t="s">
        <v>248</v>
      </c>
      <c r="BE531" s="186" t="s">
        <v>248</v>
      </c>
      <c r="BF531" s="186" t="s">
        <v>248</v>
      </c>
      <c r="BG531" s="186" t="s">
        <v>248</v>
      </c>
      <c r="BH531" s="186" t="s">
        <v>248</v>
      </c>
      <c r="BI531" s="186" t="s">
        <v>248</v>
      </c>
      <c r="BJ531" s="186" t="s">
        <v>248</v>
      </c>
      <c r="BK531" s="186" t="s">
        <v>248</v>
      </c>
      <c r="BL531" s="186" t="s">
        <v>248</v>
      </c>
      <c r="BM531" s="186" t="s">
        <v>248</v>
      </c>
      <c r="BN531" s="186" t="s">
        <v>248</v>
      </c>
      <c r="BO531" s="186" t="s">
        <v>248</v>
      </c>
      <c r="BP531" s="186" t="s">
        <v>248</v>
      </c>
      <c r="BQ531" s="186">
        <v>1</v>
      </c>
      <c r="BR531" s="186" t="s">
        <v>248</v>
      </c>
      <c r="BS531" s="186">
        <v>1</v>
      </c>
      <c r="BT531" s="186" t="s">
        <v>248</v>
      </c>
      <c r="BU531" s="186">
        <v>1</v>
      </c>
      <c r="BV531" s="186" t="s">
        <v>248</v>
      </c>
      <c r="BW531" s="186">
        <v>1</v>
      </c>
      <c r="BX531" s="186">
        <v>1</v>
      </c>
      <c r="BY531" s="186" t="s">
        <v>248</v>
      </c>
      <c r="BZ531" s="186">
        <v>1</v>
      </c>
      <c r="CA531" s="186" t="s">
        <v>248</v>
      </c>
      <c r="CB531" s="186">
        <v>1</v>
      </c>
      <c r="CC531" s="186" t="s">
        <v>248</v>
      </c>
      <c r="CD531" s="186">
        <v>1</v>
      </c>
      <c r="CE531" s="186">
        <v>1</v>
      </c>
      <c r="CF531" s="186">
        <v>1</v>
      </c>
      <c r="CG531" s="186">
        <v>1</v>
      </c>
      <c r="CH531" s="186" t="s">
        <v>248</v>
      </c>
      <c r="CI531" s="186" t="s">
        <v>248</v>
      </c>
      <c r="CJ531" s="186" t="s">
        <v>248</v>
      </c>
      <c r="CK531" s="186" t="s">
        <v>248</v>
      </c>
      <c r="CL531" s="186" t="s">
        <v>248</v>
      </c>
      <c r="CM531" s="186" t="s">
        <v>248</v>
      </c>
      <c r="CN531" s="186" t="s">
        <v>248</v>
      </c>
      <c r="CO531" s="186" t="s">
        <v>248</v>
      </c>
      <c r="CP531" s="186" t="s">
        <v>248</v>
      </c>
      <c r="CQ531" s="186" t="s">
        <v>248</v>
      </c>
      <c r="CR531" s="186" t="s">
        <v>248</v>
      </c>
      <c r="CS531" s="186" t="s">
        <v>248</v>
      </c>
      <c r="CT531" s="186" t="s">
        <v>248</v>
      </c>
      <c r="CU531" s="186" t="s">
        <v>248</v>
      </c>
      <c r="CV531" s="186" t="s">
        <v>248</v>
      </c>
      <c r="CW531" s="186"/>
      <c r="CX531" s="186" t="s">
        <v>248</v>
      </c>
      <c r="CY531" s="186" t="s">
        <v>248</v>
      </c>
      <c r="CZ531" s="186" t="s">
        <v>248</v>
      </c>
      <c r="DA531" s="186" t="s">
        <v>248</v>
      </c>
      <c r="DB531" s="186" t="s">
        <v>248</v>
      </c>
      <c r="DC531" s="186" t="s">
        <v>248</v>
      </c>
      <c r="DD531" s="186" t="s">
        <v>248</v>
      </c>
      <c r="DE531" s="186" t="s">
        <v>248</v>
      </c>
      <c r="DF531" s="186">
        <v>1</v>
      </c>
      <c r="DG531" s="186" t="s">
        <v>248</v>
      </c>
      <c r="DH531" s="186" t="s">
        <v>248</v>
      </c>
      <c r="DI531" s="186" t="s">
        <v>248</v>
      </c>
      <c r="DJ531" s="186" t="s">
        <v>248</v>
      </c>
      <c r="DK531" s="186" t="s">
        <v>248</v>
      </c>
      <c r="DL531" s="186" t="s">
        <v>248</v>
      </c>
      <c r="DM531" s="186" t="s">
        <v>248</v>
      </c>
      <c r="DN531" s="186" t="s">
        <v>248</v>
      </c>
      <c r="DO531" s="186" t="s">
        <v>248</v>
      </c>
      <c r="DP531" s="186" t="s">
        <v>248</v>
      </c>
      <c r="DQ531" s="186" t="s">
        <v>248</v>
      </c>
      <c r="DR531" s="186" t="s">
        <v>248</v>
      </c>
      <c r="DS531" s="186" t="s">
        <v>248</v>
      </c>
      <c r="DT531" s="186" t="s">
        <v>248</v>
      </c>
      <c r="DU531" s="186" t="s">
        <v>248</v>
      </c>
      <c r="DV531" s="186" t="s">
        <v>248</v>
      </c>
      <c r="DW531" s="186" t="s">
        <v>248</v>
      </c>
      <c r="DX531" s="186" t="s">
        <v>248</v>
      </c>
      <c r="DY531" s="186" t="s">
        <v>248</v>
      </c>
      <c r="DZ531" s="186" t="s">
        <v>248</v>
      </c>
      <c r="EA531" s="186" t="s">
        <v>248</v>
      </c>
      <c r="EB531" s="186" t="s">
        <v>248</v>
      </c>
      <c r="EC531" s="186" t="s">
        <v>248</v>
      </c>
      <c r="ED531" s="186" t="s">
        <v>248</v>
      </c>
      <c r="EE531" s="186" t="s">
        <v>248</v>
      </c>
      <c r="EF531" s="186" t="s">
        <v>248</v>
      </c>
      <c r="EG531" s="186" t="s">
        <v>248</v>
      </c>
      <c r="EH531" s="186" t="s">
        <v>248</v>
      </c>
      <c r="EI531" s="186" t="s">
        <v>248</v>
      </c>
      <c r="EJ531" s="186" t="s">
        <v>248</v>
      </c>
      <c r="EK531" s="186" t="s">
        <v>248</v>
      </c>
      <c r="EL531" s="184" t="s">
        <v>248</v>
      </c>
      <c r="EM531" s="184" t="s">
        <v>248</v>
      </c>
      <c r="EN531" s="184" t="s">
        <v>248</v>
      </c>
      <c r="EO531" s="186" t="s">
        <v>248</v>
      </c>
      <c r="EP531" s="186" t="s">
        <v>248</v>
      </c>
      <c r="EQ531" s="186" t="s">
        <v>248</v>
      </c>
      <c r="ER531" s="186" t="s">
        <v>248</v>
      </c>
      <c r="ES531" s="186" t="s">
        <v>248</v>
      </c>
      <c r="ET531" s="186" t="s">
        <v>248</v>
      </c>
      <c r="EU531" s="186" t="s">
        <v>248</v>
      </c>
      <c r="EV531" s="186" t="s">
        <v>248</v>
      </c>
      <c r="EW531" s="186" t="s">
        <v>248</v>
      </c>
      <c r="EX531" s="186" t="s">
        <v>248</v>
      </c>
      <c r="EY531" s="186" t="s">
        <v>248</v>
      </c>
      <c r="EZ531" s="186" t="s">
        <v>248</v>
      </c>
      <c r="FA531" s="186" t="s">
        <v>248</v>
      </c>
      <c r="FB531" s="186" t="s">
        <v>248</v>
      </c>
      <c r="FC531" s="186" t="s">
        <v>248</v>
      </c>
      <c r="FD531" s="186" t="s">
        <v>248</v>
      </c>
      <c r="FE531" s="186" t="s">
        <v>248</v>
      </c>
      <c r="FF531" s="186" t="s">
        <v>248</v>
      </c>
      <c r="FG531" s="186" t="s">
        <v>248</v>
      </c>
      <c r="FH531" s="186" t="s">
        <v>248</v>
      </c>
      <c r="FI531" s="186" t="s">
        <v>248</v>
      </c>
      <c r="FJ531" s="186" t="s">
        <v>248</v>
      </c>
      <c r="FK531" s="186" t="s">
        <v>248</v>
      </c>
      <c r="FL531" s="186" t="s">
        <v>248</v>
      </c>
      <c r="FM531" s="186" t="s">
        <v>248</v>
      </c>
      <c r="FN531" s="186" t="s">
        <v>248</v>
      </c>
      <c r="FO531" s="186" t="s">
        <v>248</v>
      </c>
      <c r="FP531" s="186" t="s">
        <v>248</v>
      </c>
      <c r="FQ531" s="187" t="s">
        <v>248</v>
      </c>
      <c r="FR531" s="187" t="s">
        <v>248</v>
      </c>
      <c r="FS531" s="186">
        <v>1</v>
      </c>
      <c r="FT531" s="186">
        <v>1</v>
      </c>
      <c r="FU531" s="186">
        <v>1</v>
      </c>
      <c r="FV531" s="186">
        <v>1</v>
      </c>
      <c r="FW531" s="186">
        <v>1</v>
      </c>
      <c r="FX531" s="186">
        <v>1</v>
      </c>
      <c r="FY531" s="186">
        <v>1</v>
      </c>
      <c r="FZ531" s="186">
        <v>1</v>
      </c>
      <c r="GA531" s="186" t="s">
        <v>248</v>
      </c>
      <c r="GB531" s="186" t="s">
        <v>248</v>
      </c>
      <c r="GC531" s="186">
        <v>1</v>
      </c>
      <c r="GD531" s="186">
        <v>1</v>
      </c>
      <c r="GE531" s="186" t="s">
        <v>248</v>
      </c>
      <c r="GF531" s="186" t="s">
        <v>248</v>
      </c>
      <c r="GG531" s="186" t="s">
        <v>248</v>
      </c>
      <c r="GH531" s="186" t="s">
        <v>248</v>
      </c>
      <c r="GI531" s="186" t="s">
        <v>248</v>
      </c>
      <c r="GJ531" s="186" t="s">
        <v>248</v>
      </c>
      <c r="GK531" s="186" t="s">
        <v>248</v>
      </c>
      <c r="GL531" s="186" t="s">
        <v>248</v>
      </c>
      <c r="GM531" s="186" t="s">
        <v>248</v>
      </c>
      <c r="GN531" s="186" t="s">
        <v>248</v>
      </c>
      <c r="GO531" s="186" t="s">
        <v>248</v>
      </c>
      <c r="GP531" s="186" t="s">
        <v>248</v>
      </c>
      <c r="GQ531" s="186" t="s">
        <v>248</v>
      </c>
      <c r="GR531" s="186" t="s">
        <v>248</v>
      </c>
      <c r="GS531" s="186" t="s">
        <v>248</v>
      </c>
      <c r="GT531" s="186" t="s">
        <v>248</v>
      </c>
      <c r="GU531" s="186" t="s">
        <v>248</v>
      </c>
      <c r="GV531" s="186" t="s">
        <v>248</v>
      </c>
      <c r="GW531" s="186" t="s">
        <v>248</v>
      </c>
      <c r="GX531" s="186" t="s">
        <v>248</v>
      </c>
      <c r="GY531" s="186" t="s">
        <v>248</v>
      </c>
      <c r="GZ531" s="261" t="s">
        <v>248</v>
      </c>
      <c r="HA531" s="261" t="s">
        <v>248</v>
      </c>
      <c r="HB531" s="188">
        <f>SUM(G531:GE531)</f>
        <v>36</v>
      </c>
    </row>
    <row r="532" spans="1:210" ht="24.9" customHeight="1" thickBot="1" x14ac:dyDescent="0.35">
      <c r="A532" s="108" t="str">
        <f>A531</f>
        <v>Prod.-Q-4</v>
      </c>
      <c r="B532" s="108" t="str">
        <f>B531</f>
        <v>Pracownik Produkcji</v>
      </c>
      <c r="C532" s="108">
        <f>C531</f>
        <v>0</v>
      </c>
      <c r="D532" s="108">
        <f>D531</f>
        <v>1880</v>
      </c>
      <c r="E532" s="395"/>
      <c r="F532" s="189" t="s">
        <v>375</v>
      </c>
      <c r="G532" s="192">
        <f>IF(INDEX(tab_MinKomp[Przepisy BHP / BHP Vorschriften],MATCH($B531,tab_MinKomp[[Stanowisko / Position ]:[Stanowisko / Position ]],0))="n/a","n/a",G531-INDEX(tab_MinKomp[Przepisy BHP / BHP Vorschriften],MATCH($B531,tab_MinKomp[[Stanowisko / Position ]:[Stanowisko / Position ]],0)))</f>
        <v>-1</v>
      </c>
      <c r="H532" s="193">
        <f>IF(INDEX(tab_MinKomp[Przepisy PPOŻ / Brandschutzbestimmungen],MATCH($B531,tab_MinKomp[[Stanowisko / Position ]:[Stanowisko / Position ]],0))="n/a","n/a",H531-INDEX(tab_MinKomp[Przepisy PPOŻ / Brandschutzbestimmungen],MATCH($B531,tab_MinKomp[[Stanowisko / Position ]:[Stanowisko / Position ]],0)))</f>
        <v>0</v>
      </c>
      <c r="I532" s="193">
        <f>IF(INDEX(tab_MinKomp[Ryzyko zawodowe na stanowiskach pracyv/ Berufliche Risiken an Arbeitsstellen],MATCH($B531,tab_MinKomp[[Stanowisko / Position ]:[Stanowisko / Position ]],0))="n/a","n/a",I531-INDEX(tab_MinKomp[Ryzyko zawodowe na stanowiskach pracyv/ Berufliche Risiken an Arbeitsstellen],MATCH($B531,tab_MinKomp[[Stanowisko / Position ]:[Stanowisko / Position ]],0)))</f>
        <v>-1</v>
      </c>
      <c r="J532" s="193">
        <f>IF(INDEX(tab_MinKomp[Gospodarka substancjami niebezpiecznymi / Gefahrstoffmanagement],MATCH($B531,tab_MinKomp[[Stanowisko / Position ]:[Stanowisko / Position ]],0))="n/a","n/a",J531-INDEX(tab_MinKomp[Gospodarka substancjami niebezpiecznymi / Gefahrstoffmanagement],MATCH($B531,tab_MinKomp[[Stanowisko / Position ]:[Stanowisko / Position ]],0)))</f>
        <v>0</v>
      </c>
      <c r="K532" s="193">
        <f>IF(INDEX(tab_MinKomp[Gospodarka odpadami / Abfallwirtschaft],MATCH($B531,tab_MinKomp[[Stanowisko / Position ]:[Stanowisko / Position ]],0))="n/a","n/a",K531-INDEX(tab_MinKomp[Gospodarka odpadami / Abfallwirtschaft],MATCH($B531,tab_MinKomp[[Stanowisko / Position ]:[Stanowisko / Position ]],0)))</f>
        <v>0</v>
      </c>
      <c r="L532" s="194" t="str">
        <f>IF(INDEX(tab_MinKomp[Przepisy kodeksu pracy / Bestimmungen des Arbeitsgesetzes],MATCH($B531,tab_MinKomp[[Stanowisko / Position ]:[Stanowisko / Position ]],0))="n/a","n/a",L531-INDEX(tab_MinKomp[Przepisy kodeksu pracy / Bestimmungen des Arbeitsgesetzes],MATCH($B531,tab_MinKomp[[Stanowisko / Position ]:[Stanowisko / Position ]],0)))</f>
        <v>n/a</v>
      </c>
      <c r="M532" s="195" t="str">
        <f>IF(INDEX(tab_MinKomp[Przepisy o ub.społ. ZUS  / Sozialversicherungsvorschriften],MATCH($B531,tab_MinKomp[[Stanowisko / Position ]:[Stanowisko / Position ]],0))="n/a","n/a",M531-INDEX(tab_MinKomp[Przepisy o ub.społ. ZUS  / Sozialversicherungsvorschriften],MATCH($B531,tab_MinKomp[[Stanowisko / Position ]:[Stanowisko / Position ]],0)))</f>
        <v>n/a</v>
      </c>
      <c r="N532" s="194" t="str">
        <f>IF(INDEX(tab_MinKomp[PRZEPISY O PDOF /persönlich Einkommensteuergesetz ],MATCH($B531,tab_MinKomp[[Stanowisko / Position ]:[Stanowisko / Position ]],0))="n/a","n/a",N531-INDEX(tab_MinKomp[PRZEPISY O PDOF /persönlich Einkommensteuergesetz ],MATCH($B531,tab_MinKomp[[Stanowisko / Position ]:[Stanowisko / Position ]],0)))</f>
        <v>n/a</v>
      </c>
      <c r="O532" s="194">
        <f>IF(INDEX(tab_MinKomp[Regulamin pracy / Arbeitsordnung],MATCH($B531,tab_MinKomp[[Stanowisko / Position ]:[Stanowisko / Position ]],0))="n/a","n/a",O531-INDEX(tab_MinKomp[Regulamin pracy / Arbeitsordnung],MATCH($B531,tab_MinKomp[[Stanowisko / Position ]:[Stanowisko / Position ]],0)))</f>
        <v>0</v>
      </c>
      <c r="P532" s="194">
        <f>IF(INDEX(tab_MinKomp[Regulamin wynagradzania / Vergütungsordnung],MATCH($B531,tab_MinKomp[[Stanowisko / Position ]:[Stanowisko / Position ]],0))="n/a","n/a",P531-INDEX(tab_MinKomp[Regulamin wynagradzania / Vergütungsordnung],MATCH($B531,tab_MinKomp[[Stanowisko / Position ]:[Stanowisko / Position ]],0)))</f>
        <v>0</v>
      </c>
      <c r="Q532" s="194" t="str">
        <f>IF(INDEX(tab_MinKomp[System R2PŁATNIK PRO: Płace / Lohnabrechnung],MATCH($B531,tab_MinKomp[[Stanowisko / Position ]:[Stanowisko / Position ]],0))="n/a","n/a",Q531-INDEX(tab_MinKomp[System R2PŁATNIK PRO: Płace / Lohnabrechnung],MATCH($B531,tab_MinKomp[[Stanowisko / Position ]:[Stanowisko / Position ]],0)))</f>
        <v>n/a</v>
      </c>
      <c r="R532" s="194" t="str">
        <f>IF(INDEX(tab_MinKomp[SystemR2PŁATNIK PRO: KADRY / Personaldaten],MATCH($B531,tab_MinKomp[[Stanowisko / Position ]:[Stanowisko / Position ]],0))="n/a","n/a",R531-INDEX(tab_MinKomp[SystemR2PŁATNIK PRO: KADRY / Personaldaten],MATCH($B531,tab_MinKomp[[Stanowisko / Position ]:[Stanowisko / Position ]],0)))</f>
        <v>n/a</v>
      </c>
      <c r="S532" s="194" t="str">
        <f>IF(INDEX(tab_MinKomp[SYSTEM R2PŁATNIK PRO: zarządzanie pracownikami / Arbeitsverwaltung],MATCH($B531,tab_MinKomp[[Stanowisko / Position ]:[Stanowisko / Position ]],0))="n/a","n/a",S531-INDEX(tab_MinKomp[SYSTEM R2PŁATNIK PRO: zarządzanie pracownikami / Arbeitsverwaltung],MATCH($B531,tab_MinKomp[[Stanowisko / Position ]:[Stanowisko / Position ]],0)))</f>
        <v>n/a</v>
      </c>
      <c r="T532" s="194" t="str">
        <f>IF(INDEX(tab_MinKomp[Doradztwo, wsparcie personalne / Personalberatung und Unterstützung],MATCH($B531,tab_MinKomp[[Stanowisko / Position ]:[Stanowisko / Position ]],0))="n/a","n/a",T531-INDEX(tab_MinKomp[Doradztwo, wsparcie personalne / Personalberatung und Unterstützung],MATCH($B531,tab_MinKomp[[Stanowisko / Position ]:[Stanowisko / Position ]],0)))</f>
        <v>n/a</v>
      </c>
      <c r="U532" s="194" t="str">
        <f>IF(INDEX(tab_MinKomp[Przepisy o podatku VAT / MwSt.- Gesetz],MATCH($B531,tab_MinKomp[[Stanowisko / Position ]:[Stanowisko / Position ]],0))="n/a","n/a",U531-INDEX(tab_MinKomp[Przepisy o podatku VAT / MwSt.- Gesetz],MATCH($B531,tab_MinKomp[[Stanowisko / Position ]:[Stanowisko / Position ]],0)))</f>
        <v>n/a</v>
      </c>
      <c r="V532" s="194" t="str">
        <f>IF(INDEX(tab_MinKomp[PrzepisyPDOP / geschäftlich Einkommensteuergesetz],MATCH($B531,tab_MinKomp[[Stanowisko / Position ]:[Stanowisko / Position ]],0))="n/a","n/a",V531-INDEX(tab_MinKomp[PrzepisyPDOP / geschäftlich Einkommensteuergesetz],MATCH($B531,tab_MinKomp[[Stanowisko / Position ]:[Stanowisko / Position ]],0)))</f>
        <v>n/a</v>
      </c>
      <c r="W532" s="194" t="str">
        <f>IF(INDEX(tab_MinKomp[System BAAN / FINANSE (FIBU)],MATCH($B531,tab_MinKomp[[Stanowisko / Position ]:[Stanowisko / Position ]],0))="n/a","n/a",W531-INDEX(tab_MinKomp[System BAAN / FINANSE (FIBU)],MATCH($B531,tab_MinKomp[[Stanowisko / Position ]:[Stanowisko / Position ]],0)))</f>
        <v>n/a</v>
      </c>
      <c r="X532" s="194" t="str">
        <f>IF(INDEX(tab_MinKomp[Systemy pomocnicze / Hilfssysteme(STOCKPROGRAM, KALK2000 etc.)],MATCH($B531,tab_MinKomp[[Stanowisko / Position ]:[Stanowisko / Position ]],0))="n/a","n/a",X531-INDEX(tab_MinKomp[Systemy pomocnicze / Hilfssysteme(STOCKPROGRAM, KALK2000 etc.)],MATCH($B531,tab_MinKomp[[Stanowisko / Position ]:[Stanowisko / Position ]],0)))</f>
        <v>n/a</v>
      </c>
      <c r="Y532" s="194" t="str">
        <f>IF(INDEX(tab_MinKomp[Polityka rachunkowości / Buchführungspolitik],MATCH($B531,tab_MinKomp[[Stanowisko / Position ]:[Stanowisko / Position ]],0))="n/a","n/a",Y531-INDEX(tab_MinKomp[Polityka rachunkowości / Buchführungspolitik],MATCH($B531,tab_MinKomp[[Stanowisko / Position ]:[Stanowisko / Position ]],0)))</f>
        <v>n/a</v>
      </c>
      <c r="Z532" s="194" t="str">
        <f>IF(INDEX(tab_MinKomp[Ustawa o rachunkowości / Rechnungslegungsgesetz],MATCH($B531,tab_MinKomp[[Stanowisko / Position ]:[Stanowisko / Position ]],0))="n/a","n/a",Z531-INDEX(tab_MinKomp[Ustawa o rachunkowości / Rechnungslegungsgesetz],MATCH($B531,tab_MinKomp[[Stanowisko / Position ]:[Stanowisko / Position ]],0)))</f>
        <v>n/a</v>
      </c>
      <c r="AA532" s="194" t="str">
        <f>IF(INDEX(tab_MinKomp[WORKFLOW - TS-100],MATCH($B531,tab_MinKomp[[Stanowisko / Position ]:[Stanowisko / Position ]],0))="n/a","n/a",AA531-INDEX(tab_MinKomp[WORKFLOW - TS-100],MATCH($B531,tab_MinKomp[[Stanowisko / Position ]:[Stanowisko / Position ]],0)))</f>
        <v>n/a</v>
      </c>
      <c r="AB532" s="194" t="str">
        <f>IF(INDEX(tab_MinKomp[WORKFLOW - SFMS],MATCH($B531,tab_MinKomp[[Stanowisko / Position ]:[Stanowisko / Position ]],0))="n/a","n/a",AB531-INDEX(tab_MinKomp[WORKFLOW - SFMS],MATCH($B531,tab_MinKomp[[Stanowisko / Position ]:[Stanowisko / Position ]],0)))</f>
        <v>n/a</v>
      </c>
      <c r="AC532" s="194" t="str">
        <f>IF(INDEX(tab_MinKomp[System ISO 9001:2015],MATCH($B531,tab_MinKomp[[Stanowisko / Position ]:[Stanowisko / Position ]],0))="n/a","n/a",AC531-INDEX(tab_MinKomp[System ISO 9001:2015],MATCH($B531,tab_MinKomp[[Stanowisko / Position ]:[Stanowisko / Position ]],0)))</f>
        <v>n/a</v>
      </c>
      <c r="AD532" s="194" t="str">
        <f>IF(INDEX(tab_MinKomp[System ISO 9001:2015],MATCH($B531,tab_MinKomp[[Stanowisko / Position ]:[Stanowisko / Position ]],0))="n/a","n/a",AD531-INDEX(tab_MinKomp[System ISO 9001:2015],MATCH($B531,tab_MinKomp[[Stanowisko / Position ]:[Stanowisko / Position ]],0)))</f>
        <v>n/a</v>
      </c>
      <c r="AE532" s="194" t="str">
        <f>IF(INDEX(tab_MinKomp[System ISO 9001:2015],MATCH($B531,tab_MinKomp[[Stanowisko / Position ]:[Stanowisko / Position ]],0))="n/a","n/a",AE531-INDEX(tab_MinKomp[System ISO 9001:2015],MATCH($B531,tab_MinKomp[[Stanowisko / Position ]:[Stanowisko / Position ]],0)))</f>
        <v>n/a</v>
      </c>
      <c r="AF532" s="194" t="str">
        <f>IF(INDEX(tab_MinKomp[System ISO 9001:2015],MATCH($B531,tab_MinKomp[[Stanowisko / Position ]:[Stanowisko / Position ]],0))="n/a","n/a",AF531-INDEX(tab_MinKomp[System ISO 9001:2015],MATCH($B531,tab_MinKomp[[Stanowisko / Position ]:[Stanowisko / Position ]],0)))</f>
        <v>n/a</v>
      </c>
      <c r="AG532" s="194" t="str">
        <f>IF(INDEX(tab_MinKomp[Wymagania VDA 6.3 Process / Forderungen],MATCH($B531,tab_MinKomp[[Stanowisko / Position ]:[Stanowisko / Position ]],0))="n/a","n/a",AG531-INDEX(tab_MinKomp[Wymagania VDA 6.3 Process / Forderungen],MATCH($B531,tab_MinKomp[[Stanowisko / Position ]:[Stanowisko / Position ]],0)))</f>
        <v>n/a</v>
      </c>
      <c r="AH532" s="194" t="str">
        <f>IF(INDEX(tab_MinKomp[Wymagania VDA 6.5 Product / Forderungen],MATCH($B531,tab_MinKomp[[Stanowisko / Position ]:[Stanowisko / Position ]],0))="n/a","n/a",AH531-INDEX(tab_MinKomp[Wymagania VDA 6.5 Product / Forderungen],MATCH($B531,tab_MinKomp[[Stanowisko / Position ]:[Stanowisko / Position ]],0)))</f>
        <v>n/a</v>
      </c>
      <c r="AI532" s="194" t="str">
        <f>IF(INDEX(tab_MinKomp[System ISO 9001:2015],MATCH($B531,tab_MinKomp[[Stanowisko / Position ]:[Stanowisko / Position ]],0))="n/a","n/a",AI531-INDEX(tab_MinKomp[System ISO 9001:2015],MATCH($B531,tab_MinKomp[[Stanowisko / Position ]:[Stanowisko / Position ]],0)))</f>
        <v>n/a</v>
      </c>
      <c r="AJ532" s="194" t="str">
        <f>IF(INDEX(tab_MinKomp[Auditor systemu ISO 17021:2018],MATCH($B531,tab_MinKomp[[Stanowisko / Position ]:[Stanowisko / Position ]],0))="n/a","n/a",AJ531-INDEX(tab_MinKomp[Auditor systemu ISO 17021:2018],MATCH($B531,tab_MinKomp[[Stanowisko / Position ]:[Stanowisko / Position ]],0)))</f>
        <v>n/a</v>
      </c>
      <c r="AK532" s="194" t="str">
        <f>IF(INDEX(tab_MinKomp[Pełnomocnik systemu / Systemvertreter],MATCH($B531,tab_MinKomp[[Stanowisko / Position ]:[Stanowisko / Position ]],0))="n/a","n/a",AK531-INDEX(tab_MinKomp[Pełnomocnik systemu / Systemvertreter],MATCH($B531,tab_MinKomp[[Stanowisko / Position ]:[Stanowisko / Position ]],0)))</f>
        <v>n/a</v>
      </c>
      <c r="AL532" s="194">
        <f>IF(INDEX(tab_MinKomp[Polityka Etyczna - Compliance],MATCH($B531,tab_MinKomp[[Stanowisko / Position ]:[Stanowisko / Position ]],0))="n/a","n/a",AL531-INDEX(tab_MinKomp[Polityka Etyczna - Compliance],MATCH($B531,tab_MinKomp[[Stanowisko / Position ]:[Stanowisko / Position ]],0)))</f>
        <v>0</v>
      </c>
      <c r="AM532" s="194" t="str">
        <f>IF(INDEX(tab_MinKomp[WDRAŻANIE NOWYCH PROJEKTÓW/ PROCEDURA CTM],MATCH($B531,tab_MinKomp[[Stanowisko / Position ]:[Stanowisko / Position ]],0))="n/a","n/a",AM531-INDEX(tab_MinKomp[WDRAŻANIE NOWYCH PROJEKTÓW/ PROCEDURA CTM],MATCH($B531,tab_MinKomp[[Stanowisko / Position ]:[Stanowisko / Position ]],0)))</f>
        <v>n/a</v>
      </c>
      <c r="AN532" s="194" t="str">
        <f>IF(INDEX(tab_MinKomp[KAMIENIE MILOWE MSL/PIFF],MATCH($B531,tab_MinKomp[[Stanowisko / Position ]:[Stanowisko / Position ]],0))="n/a","n/a",AN531-INDEX(tab_MinKomp[KAMIENIE MILOWE MSL/PIFF],MATCH($B531,tab_MinKomp[[Stanowisko / Position ]:[Stanowisko / Position ]],0)))</f>
        <v>n/a</v>
      </c>
      <c r="AO532" s="194">
        <v>1</v>
      </c>
      <c r="AP532" s="194" t="str">
        <f>IF(INDEX(tab_MinKomp[FMEA],MATCH($B531,tab_MinKomp[[Stanowisko / Position ]:[Stanowisko / Position ]],0))="n/a","n/a",AP531-INDEX(tab_MinKomp[FMEA],MATCH($B531,tab_MinKomp[[Stanowisko / Position ]:[Stanowisko / Position ]],0)))</f>
        <v>n/a</v>
      </c>
      <c r="AQ532" s="194">
        <v>1</v>
      </c>
      <c r="AR532" s="194" t="str">
        <f>IF(INDEX(tab_MinKomp[APQP],MATCH($B531,tab_MinKomp[[Stanowisko / Position ]:[Stanowisko / Position ]],0))="n/a","n/a",AR531-INDEX(tab_MinKomp[APQP],MATCH($B531,tab_MinKomp[[Stanowisko / Position ]:[Stanowisko / Position ]],0)))</f>
        <v>n/a</v>
      </c>
      <c r="AS532" s="194" t="str">
        <f>IF(INDEX(tab_MinKomp[MSA],MATCH($B531,tab_MinKomp[[Stanowisko / Position ]:[Stanowisko / Position ]],0))="n/a","n/a",AS531-INDEX(tab_MinKomp[MSA],MATCH($B531,tab_MinKomp[[Stanowisko / Position ]:[Stanowisko / Position ]],0)))</f>
        <v>n/a</v>
      </c>
      <c r="AT532" s="194" t="str">
        <f>IF(INDEX(tab_MinKomp[SPC],MATCH($B531,tab_MinKomp[[Stanowisko / Position ]:[Stanowisko / Position ]],0))="n/a","n/a",AT531-INDEX(tab_MinKomp[SPC],MATCH($B531,tab_MinKomp[[Stanowisko / Position ]:[Stanowisko / Position ]],0)))</f>
        <v>n/a</v>
      </c>
      <c r="AU532" s="194" t="str">
        <f>IF(INDEX(tab_MinKomp[CSR (SPECYFICZNE WYMAGANIA KLIENTA)],MATCH($B531,tab_MinKomp[[Stanowisko / Position ]:[Stanowisko / Position ]],0))="n/a","n/a",AU531-INDEX(tab_MinKomp[CSR (SPECYFICZNE WYMAGANIA KLIENTA)],MATCH($B531,tab_MinKomp[[Stanowisko / Position ]:[Stanowisko / Position ]],0)))</f>
        <v>n/a</v>
      </c>
      <c r="AV532" s="194">
        <f>IF(INDEX(tab_MinKomp[5S],MATCH($B531,tab_MinKomp[[Stanowisko / Position ]:[Stanowisko / Position ]],0))="n/a","n/a",AV531-INDEX(tab_MinKomp[5S],MATCH($B531,tab_MinKomp[[Stanowisko / Position ]:[Stanowisko / Position ]],0)))</f>
        <v>-1</v>
      </c>
      <c r="AW532" s="194">
        <f>IF(INDEX(tab_MinKomp[LEAN MANAGEMENT],MATCH($B531,tab_MinKomp[[Stanowisko / Position ]:[Stanowisko / Position ]],0))="n/a","n/a",AW531-INDEX(tab_MinKomp[LEAN MANAGEMENT],MATCH($B531,tab_MinKomp[[Stanowisko / Position ]:[Stanowisko / Position ]],0)))</f>
        <v>0</v>
      </c>
      <c r="AX532" s="194" t="str">
        <f>IF(INDEX(tab_MinKomp[5R],MATCH($B531,tab_MinKomp[[Stanowisko / Position ]:[Stanowisko / Position ]],0))="n/a","n/a",AX531-INDEX(tab_MinKomp[5R],MATCH($B531,tab_MinKomp[[Stanowisko / Position ]:[Stanowisko / Position ]],0)))</f>
        <v>n/a</v>
      </c>
      <c r="AY532" s="194" t="str">
        <f>IF(INDEX(tab_MinKomp[Six Sigma],MATCH($B531,tab_MinKomp[[Stanowisko / Position ]:[Stanowisko / Position ]],0))="n/a","n/a",AY531-INDEX(tab_MinKomp[Six Sigma],MATCH($B531,tab_MinKomp[[Stanowisko / Position ]:[Stanowisko / Position ]],0)))</f>
        <v>n/a</v>
      </c>
      <c r="AZ532" s="194" t="str">
        <f>IF(INDEX(tab_MinKomp[System BAAN / Distribution &amp; Supply Chain],MATCH($B531,tab_MinKomp[[Stanowisko / Position ]:[Stanowisko / Position ]],0))="n/a","n/a",AZ531-INDEX(tab_MinKomp[System BAAN / Distribution &amp; Supply Chain],MATCH($B531,tab_MinKomp[[Stanowisko / Position ]:[Stanowisko / Position ]],0)))</f>
        <v>n/a</v>
      </c>
      <c r="BA532" s="194">
        <f>IF(INDEX(tab_MinKomp[LEAN MANAGEMENT],MATCH($B531,tab_MinKomp[[Stanowisko / Position ]:[Stanowisko / Position ]],0))="n/a","n/a",BA531-INDEX(tab_MinKomp[LEAN MANAGEMENT],MATCH($B531,tab_MinKomp[[Stanowisko / Position ]:[Stanowisko / Position ]],0)))</f>
        <v>0</v>
      </c>
      <c r="BB532" s="194">
        <f>IF(INDEX(tab_MinKomp[LEAN MANAGEMENT],MATCH($B531,tab_MinKomp[[Stanowisko / Position ]:[Stanowisko / Position ]],0))="n/a","n/a",BB531-INDEX(tab_MinKomp[LEAN MANAGEMENT],MATCH($B531,tab_MinKomp[[Stanowisko / Position ]:[Stanowisko / Position ]],0)))</f>
        <v>0</v>
      </c>
      <c r="BC532" s="194" t="str">
        <f>IF(INDEX(tab_MinKomp[Organizacja dostaw / Versorgungsorganisation],MATCH($B531,tab_MinKomp[[Stanowisko / Position ]:[Stanowisko / Position ]],0))="n/a","n/a",BC531-INDEX(tab_MinKomp[Organizacja dostaw / Versorgungsorganisation],MATCH($B531,tab_MinKomp[[Stanowisko / Position ]:[Stanowisko / Position ]],0)))</f>
        <v>n/a</v>
      </c>
      <c r="BD532" s="194" t="str">
        <f>IF(INDEX(tab_MinKomp[Organizacja wysyłek / Organisation von Lieferungen],MATCH($B531,tab_MinKomp[[Stanowisko / Position ]:[Stanowisko / Position ]],0))="n/a","n/a",BD531-INDEX(tab_MinKomp[Organizacja wysyłek / Organisation von Lieferungen],MATCH($B531,tab_MinKomp[[Stanowisko / Position ]:[Stanowisko / Position ]],0)))</f>
        <v>n/a</v>
      </c>
      <c r="BE532" s="194" t="str">
        <f>IF(INDEX(tab_MinKomp[Analiza magazynowa - Program Polen.mdb / Inventuranalyse],MATCH($B531,tab_MinKomp[[Stanowisko / Position ]:[Stanowisko / Position ]],0))="n/a","n/a",BE531-INDEX(tab_MinKomp[Analiza magazynowa - Program Polen.mdb / Inventuranalyse],MATCH($B531,tab_MinKomp[[Stanowisko / Position ]:[Stanowisko / Position ]],0)))</f>
        <v>n/a</v>
      </c>
      <c r="BF532" s="190" t="str">
        <f>IF(INDEX(tab_MinKomp[MMOG (Materials Management Operations Guidelines)],MATCH($B531,tab_MinKomp[[Stanowisko / Position ]:[Stanowisko / Position ]],0))="n/a","n/a",BF531-INDEX(tab_MinKomp[MMOG (Materials Management Operations Guidelines)],MATCH($B531,tab_MinKomp[[Stanowisko / Position ]:[Stanowisko / Position ]],0)))</f>
        <v>n/a</v>
      </c>
      <c r="BG532" s="190" t="str">
        <f>IF(INDEX(tab_MinKomp[GPP],MATCH($B531,tab_MinKomp[[Stanowisko / Position ]:[Stanowisko / Position ]],0))="n/a","n/a",BG531-INDEX(tab_MinKomp[GPP],MATCH($B531,tab_MinKomp[[Stanowisko / Position ]:[Stanowisko / Position ]],0)))</f>
        <v>n/a</v>
      </c>
      <c r="BH532" s="190" t="str">
        <f>IF(INDEX(tab_MinKomp[AIAG (Automotive Industry Action Group)],MATCH($B531,tab_MinKomp[[Stanowisko / Position ]:[Stanowisko / Position ]],0))="n/a","n/a",BH531-INDEX(tab_MinKomp[AIAG (Automotive Industry Action Group)],MATCH($B531,tab_MinKomp[[Stanowisko / Position ]:[Stanowisko / Position ]],0)))</f>
        <v>n/a</v>
      </c>
      <c r="BI532" s="190" t="str">
        <f>IF(INDEX(tab_MinKomp[Super-G disputes],MATCH($B531,tab_MinKomp[[Stanowisko / Position ]:[Stanowisko / Position ]],0))="n/a","n/a",BI531-INDEX(tab_MinKomp[Super-G disputes],MATCH($B531,tab_MinKomp[[Stanowisko / Position ]:[Stanowisko / Position ]],0)))</f>
        <v>n/a</v>
      </c>
      <c r="BJ532" s="190" t="str">
        <f>IF(INDEX(tab_MinKomp[CMMS3/eDDL (Direct Data Link)],MATCH($B531,tab_MinKomp[[Stanowisko / Position ]:[Stanowisko / Position ]],0))="n/a","n/a",BJ531-INDEX(tab_MinKomp[CMMS3/eDDL (Direct Data Link)],MATCH($B531,tab_MinKomp[[Stanowisko / Position ]:[Stanowisko / Position ]],0)))</f>
        <v>n/a</v>
      </c>
      <c r="BK532" s="190" t="str">
        <f>IF(INDEX(tab_MinKomp[MP&amp;L (Material Planning and Logistics)],MATCH($B531,tab_MinKomp[[Stanowisko / Position ]:[Stanowisko / Position ]],0))="n/a","n/a",BK531-INDEX(tab_MinKomp[MP&amp;L (Material Planning and Logistics)],MATCH($B531,tab_MinKomp[[Stanowisko / Position ]:[Stanowisko / Position ]],0)))</f>
        <v>n/a</v>
      </c>
      <c r="BL532" s="190" t="str">
        <f>IF(INDEX(tab_MinKomp[Supplier delivery rating],MATCH($B531,tab_MinKomp[[Stanowisko / Position ]:[Stanowisko / Position ]],0))="n/a","n/a",BL531-INDEX(tab_MinKomp[Supplier delivery rating],MATCH($B531,tab_MinKomp[[Stanowisko / Position ]:[Stanowisko / Position ]],0)))</f>
        <v>n/a</v>
      </c>
      <c r="BM532" s="194" t="str">
        <f>IF(INDEX(tab_MinKomp[Planowanie produkcji / Produktionsplanung],MATCH($B531,tab_MinKomp[[Stanowisko / Position ]:[Stanowisko / Position ]],0))="n/a","n/a",BM531-INDEX(tab_MinKomp[Planowanie produkcji / Produktionsplanung],MATCH($B531,tab_MinKomp[[Stanowisko / Position ]:[Stanowisko / Position ]],0)))</f>
        <v>n/a</v>
      </c>
      <c r="BN532" s="194" t="str">
        <f>IF(INDEX(tab_MinKomp[Planowanie produkcji / Produktionsplanung],MATCH($B531,tab_MinKomp[[Stanowisko / Position ]:[Stanowisko / Position ]],0))="n/a","n/a",BN531-INDEX(tab_MinKomp[Planowanie produkcji / Produktionsplanung],MATCH($B531,tab_MinKomp[[Stanowisko / Position ]:[Stanowisko / Position ]],0)))</f>
        <v>n/a</v>
      </c>
      <c r="BO532" s="194" t="str">
        <f>IF(INDEX(tab_MinKomp[Planowanie produkcji / Produktionsplanung],MATCH($B531,tab_MinKomp[[Stanowisko / Position ]:[Stanowisko / Position ]],0))="n/a","n/a",BO531-INDEX(tab_MinKomp[Planowanie produkcji / Produktionsplanung],MATCH($B531,tab_MinKomp[[Stanowisko / Position ]:[Stanowisko / Position ]],0)))</f>
        <v>n/a</v>
      </c>
      <c r="BP532" s="194" t="str">
        <f>IF(INDEX(tab_MinKomp[Planowanie produkcji / Produktionsplanung],MATCH($B531,tab_MinKomp[[Stanowisko / Position ]:[Stanowisko / Position ]],0))="n/a","n/a",BP531-INDEX(tab_MinKomp[Planowanie produkcji / Produktionsplanung],MATCH($B531,tab_MinKomp[[Stanowisko / Position ]:[Stanowisko / Position ]],0)))</f>
        <v>n/a</v>
      </c>
      <c r="BQ532" s="194">
        <f>IF(INDEX(tab_MinKomp[Obsługa maszyn Novapax / Novapax Maschinenbedienung],MATCH($B531,tab_MinKomp[[Stanowisko / Position ]:[Stanowisko / Position ]],0))="n/a","n/a",BQ531-INDEX(tab_MinKomp[Obsługa maszyn Novapax / Novapax Maschinenbedienung],MATCH($B531,tab_MinKomp[[Stanowisko / Position ]:[Stanowisko / Position ]],0)))</f>
        <v>-1</v>
      </c>
      <c r="BR532" s="194" t="str">
        <f>IF(INDEX(tab_MinKomp[Planowanie produkcji / Produktionsplanung],MATCH($B531,tab_MinKomp[[Stanowisko / Position ]:[Stanowisko / Position ]],0))="n/a","n/a",BR531-INDEX(tab_MinKomp[Planowanie produkcji / Produktionsplanung],MATCH($B531,tab_MinKomp[[Stanowisko / Position ]:[Stanowisko / Position ]],0)))</f>
        <v>n/a</v>
      </c>
      <c r="BS532" s="194">
        <f>IF(INDEX(tab_MinKomp[Obsługa maszyn Novapax / Novapax Maschinenbedienung],MATCH($B531,tab_MinKomp[[Stanowisko / Position ]:[Stanowisko / Position ]],0))="n/a","n/a",BS531-INDEX(tab_MinKomp[Obsługa maszyn Novapax / Novapax Maschinenbedienung],MATCH($B531,tab_MinKomp[[Stanowisko / Position ]:[Stanowisko / Position ]],0)))</f>
        <v>-1</v>
      </c>
      <c r="BT532" s="194" t="str">
        <f>IF(INDEX(tab_MinKomp[Planowanie produkcji / Produktionsplanung],MATCH($B531,tab_MinKomp[[Stanowisko / Position ]:[Stanowisko / Position ]],0))="n/a","n/a",BT531-INDEX(tab_MinKomp[Planowanie produkcji / Produktionsplanung],MATCH($B531,tab_MinKomp[[Stanowisko / Position ]:[Stanowisko / Position ]],0)))</f>
        <v>n/a</v>
      </c>
      <c r="BU532" s="194">
        <f>IF(INDEX(tab_MinKomp[Obsługa maszyn Novapax / Novapax Maschinenbedienung],MATCH($B531,tab_MinKomp[[Stanowisko / Position ]:[Stanowisko / Position ]],0))="n/a","n/a",BU531-INDEX(tab_MinKomp[Obsługa maszyn Novapax / Novapax Maschinenbedienung],MATCH($B531,tab_MinKomp[[Stanowisko / Position ]:[Stanowisko / Position ]],0)))</f>
        <v>-1</v>
      </c>
      <c r="BV532" s="194" t="str">
        <f>IF(INDEX(tab_MinKomp[Planowanie produkcji / Produktionsplanung],MATCH($B531,tab_MinKomp[[Stanowisko / Position ]:[Stanowisko / Position ]],0))="n/a","n/a",BV531-INDEX(tab_MinKomp[Planowanie produkcji / Produktionsplanung],MATCH($B531,tab_MinKomp[[Stanowisko / Position ]:[Stanowisko / Position ]],0)))</f>
        <v>n/a</v>
      </c>
      <c r="BW532" s="194">
        <f>IF(INDEX(tab_MinKomp[Obsługa maszyn Novapax / Novapax Maschinenbedienung],MATCH($B531,tab_MinKomp[[Stanowisko / Position ]:[Stanowisko / Position ]],0))="n/a","n/a",BW531-INDEX(tab_MinKomp[Obsługa maszyn Novapax / Novapax Maschinenbedienung],MATCH($B531,tab_MinKomp[[Stanowisko / Position ]:[Stanowisko / Position ]],0)))</f>
        <v>-1</v>
      </c>
      <c r="BX532" s="194">
        <f>IF(INDEX(tab_MinKomp[Obsługa maszyn Novapax / Novapax Maschinenbedienung],MATCH($B531,tab_MinKomp[[Stanowisko / Position ]:[Stanowisko / Position ]],0))="n/a","n/a",BX531-INDEX(tab_MinKomp[Obsługa maszyn Novapax / Novapax Maschinenbedienung],MATCH($B531,tab_MinKomp[[Stanowisko / Position ]:[Stanowisko / Position ]],0)))</f>
        <v>-1</v>
      </c>
      <c r="BY532" s="194" t="str">
        <f>IF(INDEX(tab_MinKomp[Obsługa maszyn Engel / Engel Maschinenbedienung],MATCH($B531,tab_MinKomp[[Stanowisko / Position ]:[Stanowisko / Position ]],0))="n/a","n/a",BY531-INDEX(tab_MinKomp[Obsługa maszyn Engel / Engel Maschinenbedienung],MATCH($B531,tab_MinKomp[[Stanowisko / Position ]:[Stanowisko / Position ]],0)))</f>
        <v>n/a</v>
      </c>
      <c r="BZ532" s="194">
        <f>IF(INDEX(tab_MinKomp[Obsługa maszyn Novapax / Novapax Maschinenbedienung],MATCH($B531,tab_MinKomp[[Stanowisko / Position ]:[Stanowisko / Position ]],0))="n/a","n/a",BZ531-INDEX(tab_MinKomp[Obsługa maszyn Novapax / Novapax Maschinenbedienung],MATCH($B531,tab_MinKomp[[Stanowisko / Position ]:[Stanowisko / Position ]],0)))</f>
        <v>-1</v>
      </c>
      <c r="CA532" s="194" t="str">
        <f>IF(INDEX(tab_MinKomp[Obsługa maszyn KVT / KVT Maschinenbedienung],MATCH($B531,tab_MinKomp[[Stanowisko / Position ]:[Stanowisko / Position ]],0))="n/a","n/a",CA531-INDEX(tab_MinKomp[Obsługa maszyn KVT / KVT Maschinenbedienung],MATCH($B531,tab_MinKomp[[Stanowisko / Position ]:[Stanowisko / Position ]],0)))</f>
        <v>n/a</v>
      </c>
      <c r="CB532" s="194">
        <f>IF(INDEX(tab_MinKomp[Obsługa maszyn Novapax / Novapax Maschinenbedienung],MATCH($B531,tab_MinKomp[[Stanowisko / Position ]:[Stanowisko / Position ]],0))="n/a","n/a",CB531-INDEX(tab_MinKomp[Obsługa maszyn Novapax / Novapax Maschinenbedienung],MATCH($B531,tab_MinKomp[[Stanowisko / Position ]:[Stanowisko / Position ]],0)))</f>
        <v>-1</v>
      </c>
      <c r="CC532" s="194" t="str">
        <f>IF(INDEX(tab_MinKomp[Obsługa maszyn Branson / Branson Maschinenbedienung],MATCH($B531,tab_MinKomp[[Stanowisko / Position ]:[Stanowisko / Position ]],0))="n/a","n/a",CC531-INDEX(tab_MinKomp[Obsługa maszyn Branson / Branson Maschinenbedienung],MATCH($B531,tab_MinKomp[[Stanowisko / Position ]:[Stanowisko / Position ]],0)))</f>
        <v>n/a</v>
      </c>
      <c r="CD532" s="194">
        <f>IF(INDEX(tab_MinKomp[Obsługa maszyn Novapax / Novapax Maschinenbedienung],MATCH($B531,tab_MinKomp[[Stanowisko / Position ]:[Stanowisko / Position ]],0))="n/a","n/a",CD531-INDEX(tab_MinKomp[Obsługa maszyn Novapax / Novapax Maschinenbedienung],MATCH($B531,tab_MinKomp[[Stanowisko / Position ]:[Stanowisko / Position ]],0)))</f>
        <v>-1</v>
      </c>
      <c r="CE532" s="194">
        <f>IF(INDEX(tab_MinKomp[Obsługa maszyn Novapax / Novapax Maschinenbedienung],MATCH($B531,tab_MinKomp[[Stanowisko / Position ]:[Stanowisko / Position ]],0))="n/a","n/a",CE531-INDEX(tab_MinKomp[Obsługa maszyn Novapax / Novapax Maschinenbedienung],MATCH($B531,tab_MinKomp[[Stanowisko / Position ]:[Stanowisko / Position ]],0)))</f>
        <v>-1</v>
      </c>
      <c r="CF532" s="194">
        <f>IF(INDEX(tab_MinKomp[Obsługa maszyn Novapax / Novapax Maschinenbedienung],MATCH($B531,tab_MinKomp[[Stanowisko / Position ]:[Stanowisko / Position ]],0))="n/a","n/a",CF531-INDEX(tab_MinKomp[Obsługa maszyn Novapax / Novapax Maschinenbedienung],MATCH($B531,tab_MinKomp[[Stanowisko / Position ]:[Stanowisko / Position ]],0)))</f>
        <v>-1</v>
      </c>
      <c r="CG532" s="194">
        <f>IF(INDEX(tab_MinKomp[Eliminacja awarii / Beseitigung von Ausfällen],MATCH($B531,tab_MinKomp[[Stanowisko / Position ]:[Stanowisko / Position ]],0))="n/a","n/a",CG531-INDEX(tab_MinKomp[Eliminacja awarii / Beseitigung von Ausfällen],MATCH($B531,tab_MinKomp[[Stanowisko / Position ]:[Stanowisko / Position ]],0)))</f>
        <v>0</v>
      </c>
      <c r="CH532" s="194" t="str">
        <f>IF(INDEX(tab_MinKomp[Wymagania VDA 6.5 Product / Forderungen],MATCH($B531,tab_MinKomp[[Stanowisko / Position ]:[Stanowisko / Position ]],0))="n/a","n/a",CH531-INDEX(tab_MinKomp[Wymagania VDA 6.5 Product / Forderungen],MATCH($B531,tab_MinKomp[[Stanowisko / Position ]:[Stanowisko / Position ]],0)))</f>
        <v>n/a</v>
      </c>
      <c r="CI532" s="194" t="str">
        <f>IF(INDEX(tab_MinKomp[Wymagania VDA 6.5 Product / Forderungen],MATCH($B531,tab_MinKomp[[Stanowisko / Position ]:[Stanowisko / Position ]],0))="n/a","n/a",CI531-INDEX(tab_MinKomp[Wymagania VDA 6.5 Product / Forderungen],MATCH($B531,tab_MinKomp[[Stanowisko / Position ]:[Stanowisko / Position ]],0)))</f>
        <v>n/a</v>
      </c>
      <c r="CJ532" s="194" t="str">
        <f>IF(INDEX(tab_MinKomp[Wymagania VDA 6.5 Product / Forderungen],MATCH($B531,tab_MinKomp[[Stanowisko / Position ]:[Stanowisko / Position ]],0))="n/a","n/a",CJ531-INDEX(tab_MinKomp[Wymagania VDA 6.5 Product / Forderungen],MATCH($B531,tab_MinKomp[[Stanowisko / Position ]:[Stanowisko / Position ]],0)))</f>
        <v>n/a</v>
      </c>
      <c r="CK532" s="194" t="str">
        <f>IF(INDEX(tab_MinKomp[Wymagania VDA 6.5 Product / Forderungen],MATCH($B531,tab_MinKomp[[Stanowisko / Position ]:[Stanowisko / Position ]],0))="n/a","n/a",CK531-INDEX(tab_MinKomp[Wymagania VDA 6.5 Product / Forderungen],MATCH($B531,tab_MinKomp[[Stanowisko / Position ]:[Stanowisko / Position ]],0)))</f>
        <v>n/a</v>
      </c>
      <c r="CL532" s="194" t="str">
        <f>IF(INDEX(tab_MinKomp[Wymagania VDA 6.5 Product / Forderungen],MATCH($B531,tab_MinKomp[[Stanowisko / Position ]:[Stanowisko / Position ]],0))="n/a","n/a",CL531-INDEX(tab_MinKomp[Wymagania VDA 6.5 Product / Forderungen],MATCH($B531,tab_MinKomp[[Stanowisko / Position ]:[Stanowisko / Position ]],0)))</f>
        <v>n/a</v>
      </c>
      <c r="CM532" s="194" t="str">
        <f>IF(INDEX(tab_MinKomp[Informatyka ogólna (techniczne i systemowe) / Allgemeine IT (Technik und System)],MATCH($B531,tab_MinKomp[[Stanowisko / Position ]:[Stanowisko / Position ]],0))="n/a","n/a",CM531-INDEX(tab_MinKomp[Informatyka ogólna (techniczne i systemowe) / Allgemeine IT (Technik und System)],MATCH($B531,tab_MinKomp[[Stanowisko / Position ]:[Stanowisko / Position ]],0)))</f>
        <v>n/a</v>
      </c>
      <c r="CN532" s="194" t="str">
        <f>IF(INDEX(tab_MinKomp[Sieci komputerowe / Computernetzwerke],MATCH($B531,tab_MinKomp[[Stanowisko / Position ]:[Stanowisko / Position ]],0))="n/a","n/a",CN531-INDEX(tab_MinKomp[Sieci komputerowe / Computernetzwerke],MATCH($B531,tab_MinKomp[[Stanowisko / Position ]:[Stanowisko / Position ]],0)))</f>
        <v>n/a</v>
      </c>
      <c r="CO532" s="194" t="str">
        <f>IF(INDEX(tab_MinKomp[Hardware (komputery PC, drukarki biurowe i etykietowe, telefonia stacjonarna i mobilna) (PC, Drucker, Telefpne, Handys)],MATCH($B531,tab_MinKomp[[Stanowisko / Position ]:[Stanowisko / Position ]],0))="n/a","n/a",CO531-INDEX(tab_MinKomp[Hardware (komputery PC, drukarki biurowe i etykietowe, telefonia stacjonarna i mobilna) (PC, Drucker, Telefpne, Handys)],MATCH($B531,tab_MinKomp[[Stanowisko / Position ]:[Stanowisko / Position ]],0)))</f>
        <v>n/a</v>
      </c>
      <c r="CP532" s="194" t="str">
        <f>IF(INDEX(tab_MinKomp[Software &amp; Systems (MS Office, MS Remote Desktop)],MATCH($B531,tab_MinKomp[[Stanowisko / Position ]:[Stanowisko / Position ]],0))="n/a","n/a",CP531-INDEX(tab_MinKomp[Software &amp; Systems (MS Office, MS Remote Desktop)],MATCH($B531,tab_MinKomp[[Stanowisko / Position ]:[Stanowisko / Position ]],0)))</f>
        <v>n/a</v>
      </c>
      <c r="CQ532" s="194" t="str">
        <f>IF(INDEX(tab_MinKomp[Programowanie obiektowe (PHP) / Objektprogrammierung],MATCH($B531,tab_MinKomp[[Stanowisko / Position ]:[Stanowisko / Position ]],0))="n/a","n/a",CQ531-INDEX(tab_MinKomp[Programowanie obiektowe (PHP) / Objektprogrammierung],MATCH($B531,tab_MinKomp[[Stanowisko / Position ]:[Stanowisko / Position ]],0)))</f>
        <v>n/a</v>
      </c>
      <c r="CR532" s="194" t="str">
        <f>IF(INDEX(tab_MinKomp[Scrum],MATCH($B531,tab_MinKomp[[Stanowisko / Position ]:[Stanowisko / Position ]],0))="n/a","n/a",CR531-INDEX(tab_MinKomp[Scrum],MATCH($B531,tab_MinKomp[[Stanowisko / Position ]:[Stanowisko / Position ]],0)))</f>
        <v>n/a</v>
      </c>
      <c r="CS532" s="194" t="str">
        <f>IF(INDEX(tab_MinKomp[SQL (MySQL)],MATCH($B531,tab_MinKomp[[Stanowisko / Position ]:[Stanowisko / Position ]],0))="n/a","n/a",CS531-INDEX(tab_MinKomp[SQL (MySQL)],MATCH($B531,tab_MinKomp[[Stanowisko / Position ]:[Stanowisko / Position ]],0)))</f>
        <v>n/a</v>
      </c>
      <c r="CT532" s="194" t="str">
        <f>IF(INDEX(tab_MinKomp[Javascript],MATCH($B531,tab_MinKomp[[Stanowisko / Position ]:[Stanowisko / Position ]],0))="n/a","n/a",CT531-INDEX(tab_MinKomp[Javascript],MATCH($B531,tab_MinKomp[[Stanowisko / Position ]:[Stanowisko / Position ]],0)))</f>
        <v>n/a</v>
      </c>
      <c r="CU532" s="194" t="str">
        <f>IF(INDEX(tab_MinKomp[Joomla],MATCH($B531,tab_MinKomp[[Stanowisko / Position ]:[Stanowisko / Position ]],0))="n/a","n/a",CU531-INDEX(tab_MinKomp[Joomla],MATCH($B531,tab_MinKomp[[Stanowisko / Position ]:[Stanowisko / Position ]],0)))</f>
        <v>n/a</v>
      </c>
      <c r="CV532" s="194" t="str">
        <f>IF(INDEX(tab_MinKomp[Bash],MATCH($B531,tab_MinKomp[[Stanowisko / Position ]:[Stanowisko / Position ]],0))="n/a","n/a",CV531-INDEX(tab_MinKomp[Bash],MATCH($B531,tab_MinKomp[[Stanowisko / Position ]:[Stanowisko / Position ]],0)))</f>
        <v>n/a</v>
      </c>
      <c r="CW532" s="194">
        <f>IF(INDEX(tab_MinKomp[Systemy MES (HYDRA / SFMS)],MATCH($B531,tab_MinKomp[[Stanowisko / Position ]:[Stanowisko / Position ]],0))="n/a","n/a",CW531-INDEX(tab_MinKomp[Systemy MES (HYDRA / SFMS)],MATCH($B531,tab_MinKomp[[Stanowisko / Position ]:[Stanowisko / Position ]],0)))</f>
        <v>-2</v>
      </c>
      <c r="CX532" s="194" t="str">
        <f>IF(INDEX(tab_MinKomp[HTML / CSS],MATCH($B531,tab_MinKomp[[Stanowisko / Position ]:[Stanowisko / Position ]],0))="n/a","n/a",CX531-INDEX(tab_MinKomp[HTML / CSS],MATCH($B531,tab_MinKomp[[Stanowisko / Position ]:[Stanowisko / Position ]],0)))</f>
        <v>n/a</v>
      </c>
      <c r="CY532" s="194" t="str">
        <f>IF(INDEX(tab_MinKomp[SYSTEM PR],MATCH($B531,tab_MinKomp[[Stanowisko / Position ]:[Stanowisko / Position ]],0))="n/a","n/a",CY531-INDEX(tab_MinKomp[SYSTEM PR],MATCH($B531,tab_MinKomp[[Stanowisko / Position ]:[Stanowisko / Position ]],0)))</f>
        <v>n/a</v>
      </c>
      <c r="CZ532" s="194" t="str">
        <f>IF(INDEX(tab_MinKomp[System Einkauf XP / EBA],MATCH($B531,tab_MinKomp[[Stanowisko / Position ]:[Stanowisko / Position ]],0))="n/a","n/a",CZ531-INDEX(tab_MinKomp[System Einkauf XP / EBA],MATCH($B531,tab_MinKomp[[Stanowisko / Position ]:[Stanowisko / Position ]],0)))</f>
        <v>n/a</v>
      </c>
      <c r="DA532" s="194" t="str">
        <f>IF(INDEX(tab_MinKomp[Techniki negocjacyjne / Verhandlungstechniken],MATCH($B531,tab_MinKomp[[Stanowisko / Position ]:[Stanowisko / Position ]],0))="n/a","n/a",DA531-INDEX(tab_MinKomp[Techniki negocjacyjne / Verhandlungstechniken],MATCH($B531,tab_MinKomp[[Stanowisko / Position ]:[Stanowisko / Position ]],0)))</f>
        <v>n/a</v>
      </c>
      <c r="DB532" s="194" t="str">
        <f>IF(INDEX(tab_MinKomp[Znajomość rynku branżowego / Kenntnis des Industrie Marktes],MATCH($B531,tab_MinKomp[[Stanowisko / Position ]:[Stanowisko / Position ]],0))="n/a","n/a",DB531-INDEX(tab_MinKomp[Znajomość rynku branżowego / Kenntnis des Industrie Marktes],MATCH($B531,tab_MinKomp[[Stanowisko / Position ]:[Stanowisko / Position ]],0)))</f>
        <v>n/a</v>
      </c>
      <c r="DC532" s="194" t="str">
        <f>IF(INDEX(tab_MinKomp[SUPPLIER MANAGEMENT],MATCH($B531,tab_MinKomp[[Stanowisko / Position ]:[Stanowisko / Position ]],0))="n/a","n/a",DC531-INDEX(tab_MinKomp[SUPPLIER MANAGEMENT],MATCH($B531,tab_MinKomp[[Stanowisko / Position ]:[Stanowisko / Position ]],0)))</f>
        <v>n/a</v>
      </c>
      <c r="DD532" s="194" t="str">
        <f>IF(INDEX(tab_MinKomp[SUPPLIER MANAGEMENT],MATCH($B531,tab_MinKomp[[Stanowisko / Position ]:[Stanowisko / Position ]],0))="n/a","n/a",DD531-INDEX(tab_MinKomp[SUPPLIER MANAGEMENT],MATCH($B531,tab_MinKomp[[Stanowisko / Position ]:[Stanowisko / Position ]],0)))</f>
        <v>n/a</v>
      </c>
      <c r="DE532" s="194" t="str">
        <f>IF(INDEX(tab_MinKomp[SUPPLIER MANAGEMENT],MATCH($B531,tab_MinKomp[[Stanowisko / Position ]:[Stanowisko / Position ]],0))="n/a","n/a",DE531-INDEX(tab_MinKomp[SUPPLIER MANAGEMENT],MATCH($B531,tab_MinKomp[[Stanowisko / Position ]:[Stanowisko / Position ]],0)))</f>
        <v>n/a</v>
      </c>
      <c r="DF532" s="194">
        <f>IF(INDEX(tab_MinKomp[LEAN MANAGEMENT],MATCH($B531,tab_MinKomp[[Stanowisko / Position ]:[Stanowisko / Position ]],0))="n/a","n/a",DF531-INDEX(tab_MinKomp[LEAN MANAGEMENT],MATCH($B531,tab_MinKomp[[Stanowisko / Position ]:[Stanowisko / Position ]],0)))</f>
        <v>0</v>
      </c>
      <c r="DG532" s="194" t="str">
        <f>IF(INDEX(tab_MinKomp[PPAP/PSW],MATCH($B531,tab_MinKomp[[Stanowisko / Position ]:[Stanowisko / Position ]],0))="n/a","n/a",DG531-INDEX(tab_MinKomp[PPAP/PSW],MATCH($B531,tab_MinKomp[[Stanowisko / Position ]:[Stanowisko / Position ]],0)))</f>
        <v>n/a</v>
      </c>
      <c r="DH532" s="194" t="str">
        <f>IF(INDEX(tab_MinKomp[SUPPLIER MANAGEMENT],MATCH($B531,tab_MinKomp[[Stanowisko / Position ]:[Stanowisko / Position ]],0))="n/a","n/a",DH531-INDEX(tab_MinKomp[SUPPLIER MANAGEMENT],MATCH($B531,tab_MinKomp[[Stanowisko / Position ]:[Stanowisko / Position ]],0)))</f>
        <v>n/a</v>
      </c>
      <c r="DI532" s="194" t="str">
        <f>IF(INDEX(tab_MinKomp[OBSŁUGA PORTALI KLIENTA / Kundenportale],MATCH($B531,tab_MinKomp[[Stanowisko / Position ]:[Stanowisko / Position ]],0))="n/a","n/a",DI531-INDEX(tab_MinKomp[OBSŁUGA PORTALI KLIENTA / Kundenportale],MATCH($B531,tab_MinKomp[[Stanowisko / Position ]:[Stanowisko / Position ]],0)))</f>
        <v>n/a</v>
      </c>
      <c r="DJ532" s="194" t="str">
        <f>IF(INDEX(tab_MinKomp[Obsługa systemu BABTECQ / BABTECQ System],MATCH($B531,tab_MinKomp[[Stanowisko / Position ]:[Stanowisko / Position ]],0))="n/a","n/a",DJ531-INDEX(tab_MinKomp[Obsługa systemu BABTECQ / BABTECQ System],MATCH($B531,tab_MinKomp[[Stanowisko / Position ]:[Stanowisko / Position ]],0)))</f>
        <v>n/a</v>
      </c>
      <c r="DK532" s="194" t="str">
        <f>IF(INDEX(tab_MinKomp[Rysunek techniczny / technische Zeichnung],MATCH($B531,tab_MinKomp[[Stanowisko / Position ]:[Stanowisko / Position ]],0))="n/a","n/a",DK531-INDEX(tab_MinKomp[Rysunek techniczny / technische Zeichnung],MATCH($B531,tab_MinKomp[[Stanowisko / Position ]:[Stanowisko / Position ]],0)))</f>
        <v>n/a</v>
      </c>
      <c r="DL532" s="194" t="str">
        <f>IF(INDEX(tab_MinKomp[Kalibracja / Kalibrierung],MATCH($B531,tab_MinKomp[[Stanowisko / Position ]:[Stanowisko / Position ]],0))="n/a","n/a",DL531-INDEX(tab_MinKomp[Kalibracja / Kalibrierung],MATCH($B531,tab_MinKomp[[Stanowisko / Position ]:[Stanowisko / Position ]],0)))</f>
        <v>n/a</v>
      </c>
      <c r="DM532" s="194" t="str">
        <f>IF(INDEX(tab_MinKomp[Rekwalifikacja / Requalifizierung],MATCH($B531,tab_MinKomp[[Stanowisko / Position ]:[Stanowisko / Position ]],0))="n/a","n/a",DM531-INDEX(tab_MinKomp[Rekwalifikacja / Requalifizierung],MATCH($B531,tab_MinKomp[[Stanowisko / Position ]:[Stanowisko / Position ]],0)))</f>
        <v>n/a</v>
      </c>
      <c r="DN532" s="190" t="str">
        <f>IF(INDEX(tab_MinKomp[Testy czystości / Reinheitstests],MATCH($B531,tab_MinKomp[[Stanowisko / Position ]:[Stanowisko / Position ]],0))="n/a","n/a",DN531-INDEX(tab_MinKomp[Testy czystości / Reinheitstests],MATCH($B531,tab_MinKomp[[Stanowisko / Position ]:[Stanowisko / Position ]],0)))</f>
        <v>n/a</v>
      </c>
      <c r="DO532" s="190" t="str">
        <f>IF(INDEX(tab_MinKomp[Testy czystości / Reinheitstests],MATCH($B531,tab_MinKomp[[Stanowisko / Position ]:[Stanowisko / Position ]],0))="n/a","n/a",DO531-INDEX(tab_MinKomp[Testy czystości / Reinheitstests],MATCH($B531,tab_MinKomp[[Stanowisko / Position ]:[Stanowisko / Position ]],0)))</f>
        <v>n/a</v>
      </c>
      <c r="DP532" s="190" t="str">
        <f>IF(INDEX(tab_MinKomp[Testy czystości / Reinheitstests],MATCH($B531,tab_MinKomp[[Stanowisko / Position ]:[Stanowisko / Position ]],0))="n/a","n/a",DP531-INDEX(tab_MinKomp[Testy czystości / Reinheitstests],MATCH($B531,tab_MinKomp[[Stanowisko / Position ]:[Stanowisko / Position ]],0)))</f>
        <v>n/a</v>
      </c>
      <c r="DQ532" s="190" t="str">
        <f>IF(INDEX(tab_MinKomp[Testy czystości / Reinheitstests],MATCH($B531,tab_MinKomp[[Stanowisko / Position ]:[Stanowisko / Position ]],0))="n/a","n/a",DQ531-INDEX(tab_MinKomp[Testy czystości / Reinheitstests],MATCH($B531,tab_MinKomp[[Stanowisko / Position ]:[Stanowisko / Position ]],0)))</f>
        <v>n/a</v>
      </c>
      <c r="DR532" s="190" t="str">
        <f>IF(INDEX(tab_MinKomp[Testy czystości / Reinheitstests],MATCH($B531,tab_MinKomp[[Stanowisko / Position ]:[Stanowisko / Position ]],0))="n/a","n/a",DR531-INDEX(tab_MinKomp[Testy czystości / Reinheitstests],MATCH($B531,tab_MinKomp[[Stanowisko / Position ]:[Stanowisko / Position ]],0)))</f>
        <v>n/a</v>
      </c>
      <c r="DS532" s="190" t="str">
        <f>IF(INDEX(tab_MinKomp[Testy czystości / Reinheitstests],MATCH($B531,tab_MinKomp[[Stanowisko / Position ]:[Stanowisko / Position ]],0))="n/a","n/a",DS531-INDEX(tab_MinKomp[Testy czystości / Reinheitstests],MATCH($B531,tab_MinKomp[[Stanowisko / Position ]:[Stanowisko / Position ]],0)))</f>
        <v>n/a</v>
      </c>
      <c r="DT532" s="194" t="str">
        <f>IF(INDEX(tab_MinKomp[SUPPLIER MANAGEMENT],MATCH($B531,tab_MinKomp[[Stanowisko / Position ]:[Stanowisko / Position ]],0))="n/a","n/a",DT531-INDEX(tab_MinKomp[SUPPLIER MANAGEMENT],MATCH($B531,tab_MinKomp[[Stanowisko / Position ]:[Stanowisko / Position ]],0)))</f>
        <v>n/a</v>
      </c>
      <c r="DU532" s="190" t="str">
        <f>IF(INDEX(tab_MinKomp[Testy czystości / Reinheitstests],MATCH($B531,tab_MinKomp[[Stanowisko / Position ]:[Stanowisko / Position ]],0))="n/a","n/a",DU531-INDEX(tab_MinKomp[Testy czystości / Reinheitstests],MATCH($B531,tab_MinKomp[[Stanowisko / Position ]:[Stanowisko / Position ]],0)))</f>
        <v>n/a</v>
      </c>
      <c r="DV532" s="190" t="str">
        <f>IF(INDEX(tab_MinKomp[Testy czystości / Reinheitstests],MATCH($B531,tab_MinKomp[[Stanowisko / Position ]:[Stanowisko / Position ]],0))="n/a","n/a",DV531-INDEX(tab_MinKomp[Testy czystości / Reinheitstests],MATCH($B531,tab_MinKomp[[Stanowisko / Position ]:[Stanowisko / Position ]],0)))</f>
        <v>n/a</v>
      </c>
      <c r="DW532" s="190" t="str">
        <f>IF(INDEX(tab_MinKomp[Testy czystości / Reinheitstests],MATCH($B531,tab_MinKomp[[Stanowisko / Position ]:[Stanowisko / Position ]],0))="n/a","n/a",DW531-INDEX(tab_MinKomp[Testy czystości / Reinheitstests],MATCH($B531,tab_MinKomp[[Stanowisko / Position ]:[Stanowisko / Position ]],0)))</f>
        <v>n/a</v>
      </c>
      <c r="DX532" s="190" t="str">
        <f>IF(INDEX(tab_MinKomp[Testy czystości / Reinheitstests],MATCH($B531,tab_MinKomp[[Stanowisko / Position ]:[Stanowisko / Position ]],0))="n/a","n/a",DX531-INDEX(tab_MinKomp[Testy czystości / Reinheitstests],MATCH($B531,tab_MinKomp[[Stanowisko / Position ]:[Stanowisko / Position ]],0)))</f>
        <v>n/a</v>
      </c>
      <c r="DY532" s="190" t="str">
        <f>IF(INDEX(tab_MinKomp[Testy czystości / Reinheitstests],MATCH($B531,tab_MinKomp[[Stanowisko / Position ]:[Stanowisko / Position ]],0))="n/a","n/a",DY531-INDEX(tab_MinKomp[Testy czystości / Reinheitstests],MATCH($B531,tab_MinKomp[[Stanowisko / Position ]:[Stanowisko / Position ]],0)))</f>
        <v>n/a</v>
      </c>
      <c r="DZ532" s="190" t="str">
        <f>IF(INDEX(tab_MinKomp[Testy czystości / Reinheitstests],MATCH($B531,tab_MinKomp[[Stanowisko / Position ]:[Stanowisko / Position ]],0))="n/a","n/a",DZ531-INDEX(tab_MinKomp[Testy czystości / Reinheitstests],MATCH($B531,tab_MinKomp[[Stanowisko / Position ]:[Stanowisko / Position ]],0)))</f>
        <v>n/a</v>
      </c>
      <c r="EA532" s="194" t="str">
        <f>IF(INDEX(tab_MinKomp[SUPPLIER MANAGEMENT],MATCH($B531,tab_MinKomp[[Stanowisko / Position ]:[Stanowisko / Position ]],0))="n/a","n/a",EA531-INDEX(tab_MinKomp[SUPPLIER MANAGEMENT],MATCH($B531,tab_MinKomp[[Stanowisko / Position ]:[Stanowisko / Position ]],0)))</f>
        <v>n/a</v>
      </c>
      <c r="EB532" s="190" t="str">
        <f>IF(INDEX(tab_MinKomp[Testy czystości / Reinheitstests],MATCH($B531,tab_MinKomp[[Stanowisko / Position ]:[Stanowisko / Position ]],0))="n/a","n/a",EB531-INDEX(tab_MinKomp[Testy czystości / Reinheitstests],MATCH($B531,tab_MinKomp[[Stanowisko / Position ]:[Stanowisko / Position ]],0)))</f>
        <v>n/a</v>
      </c>
      <c r="EC532" s="190" t="str">
        <f>IF(INDEX(tab_MinKomp[Testy czystości / Reinheitstests],MATCH($B531,tab_MinKomp[[Stanowisko / Position ]:[Stanowisko / Position ]],0))="n/a","n/a",EC531-INDEX(tab_MinKomp[Testy czystości / Reinheitstests],MATCH($B531,tab_MinKomp[[Stanowisko / Position ]:[Stanowisko / Position ]],0)))</f>
        <v>n/a</v>
      </c>
      <c r="ED532" s="190" t="str">
        <f>IF(INDEX(tab_MinKomp[Testy czystości / Reinheitstests],MATCH($B531,tab_MinKomp[[Stanowisko / Position ]:[Stanowisko / Position ]],0))="n/a","n/a",ED531-INDEX(tab_MinKomp[Testy czystości / Reinheitstests],MATCH($B531,tab_MinKomp[[Stanowisko / Position ]:[Stanowisko / Position ]],0)))</f>
        <v>n/a</v>
      </c>
      <c r="EE532" s="190" t="str">
        <f>IF(INDEX(tab_MinKomp[Testy czystości / Reinheitstests],MATCH($B531,tab_MinKomp[[Stanowisko / Position ]:[Stanowisko / Position ]],0))="n/a","n/a",EE531-INDEX(tab_MinKomp[Testy czystości / Reinheitstests],MATCH($B531,tab_MinKomp[[Stanowisko / Position ]:[Stanowisko / Position ]],0)))</f>
        <v>n/a</v>
      </c>
      <c r="EF532" s="190" t="str">
        <f>IF(INDEX(tab_MinKomp[Testy czystości / Reinheitstests],MATCH($B531,tab_MinKomp[[Stanowisko / Position ]:[Stanowisko / Position ]],0))="n/a","n/a",EF531-INDEX(tab_MinKomp[Testy czystości / Reinheitstests],MATCH($B531,tab_MinKomp[[Stanowisko / Position ]:[Stanowisko / Position ]],0)))</f>
        <v>n/a</v>
      </c>
      <c r="EG532" s="190" t="str">
        <f>IF(INDEX(tab_MinKomp[Testy czystości / Reinheitstests],MATCH($B531,tab_MinKomp[[Stanowisko / Position ]:[Stanowisko / Position ]],0))="n/a","n/a",EG531-INDEX(tab_MinKomp[Testy czystości / Reinheitstests],MATCH($B531,tab_MinKomp[[Stanowisko / Position ]:[Stanowisko / Position ]],0)))</f>
        <v>n/a</v>
      </c>
      <c r="EH532" s="190" t="str">
        <f>IF(INDEX(tab_MinKomp[Testy czystości / Reinheitstests],MATCH($B531,tab_MinKomp[[Stanowisko / Position ]:[Stanowisko / Position ]],0))="n/a","n/a",EH531-INDEX(tab_MinKomp[Testy czystości / Reinheitstests],MATCH($B531,tab_MinKomp[[Stanowisko / Position ]:[Stanowisko / Position ]],0)))</f>
        <v>n/a</v>
      </c>
      <c r="EI532" s="190" t="str">
        <f>IF(INDEX(tab_MinKomp[Testy czystości / Reinheitstests],MATCH($B531,tab_MinKomp[[Stanowisko / Position ]:[Stanowisko / Position ]],0))="n/a","n/a",EI531-INDEX(tab_MinKomp[Testy czystości / Reinheitstests],MATCH($B531,tab_MinKomp[[Stanowisko / Position ]:[Stanowisko / Position ]],0)))</f>
        <v>n/a</v>
      </c>
      <c r="EJ532" s="190" t="str">
        <f>IF(INDEX(tab_MinKomp[Testy czystości / Reinheitstests],MATCH($B531,tab_MinKomp[[Stanowisko / Position ]:[Stanowisko / Position ]],0))="n/a","n/a",EJ531-INDEX(tab_MinKomp[Testy czystości / Reinheitstests],MATCH($B531,tab_MinKomp[[Stanowisko / Position ]:[Stanowisko / Position ]],0)))</f>
        <v>n/a</v>
      </c>
      <c r="EK532" s="190" t="str">
        <f>IF(INDEX(tab_MinKomp[Testy czystości / Reinheitstests],MATCH($B531,tab_MinKomp[[Stanowisko / Position ]:[Stanowisko / Position ]],0))="n/a","n/a",EK531-INDEX(tab_MinKomp[Testy czystości / Reinheitstests],MATCH($B531,tab_MinKomp[[Stanowisko / Position ]:[Stanowisko / Position ]],0)))</f>
        <v>n/a</v>
      </c>
      <c r="EL532" s="190" t="str">
        <f>IF(INDEX(tab_MinKomp[Testy czystości / Reinheitstests],MATCH($B531,tab_MinKomp[[Stanowisko / Position ]:[Stanowisko / Position ]],0))="n/a","n/a",EL531-INDEX(tab_MinKomp[Testy czystości / Reinheitstests],MATCH($B531,tab_MinKomp[[Stanowisko / Position ]:[Stanowisko / Position ]],0)))</f>
        <v>n/a</v>
      </c>
      <c r="EM532" s="190" t="str">
        <f>IF(INDEX(tab_MinKomp[Testy czystości / Reinheitstests],MATCH($B531,tab_MinKomp[[Stanowisko / Position ]:[Stanowisko / Position ]],0))="n/a","n/a",EM531-INDEX(tab_MinKomp[Testy czystości / Reinheitstests],MATCH($B531,tab_MinKomp[[Stanowisko / Position ]:[Stanowisko / Position ]],0)))</f>
        <v>n/a</v>
      </c>
      <c r="EN532" s="190" t="str">
        <f>IF(INDEX(tab_MinKomp[Testy czystości / Reinheitstests],MATCH($B531,tab_MinKomp[[Stanowisko / Position ]:[Stanowisko / Position ]],0))="n/a","n/a",EN531-INDEX(tab_MinKomp[Testy czystości / Reinheitstests],MATCH($B531,tab_MinKomp[[Stanowisko / Position ]:[Stanowisko / Position ]],0)))</f>
        <v>n/a</v>
      </c>
      <c r="EO532" s="194" t="str">
        <f>IF(INDEX(tab_MinKomp[Konserwacja Rep],MATCH($B531,tab_MinKomp[[Stanowisko / Position ]:[Stanowisko / Position ]],0))="n/a","n/a",EO531-INDEX(tab_MinKomp[Konserwacja Rep],MATCH($B531,tab_MinKomp[[Stanowisko / Position ]:[Stanowisko / Position ]],0)))</f>
        <v>n/a</v>
      </c>
      <c r="EP532" s="194" t="str">
        <f>IF(INDEX(tab_MinKomp[[Konserwacja Engel ]],MATCH($B531,tab_MinKomp[[Stanowisko / Position ]:[Stanowisko / Position ]],0))="n/a","n/a",EP531-INDEX(tab_MinKomp[[Konserwacja Engel ]],MATCH($B531,tab_MinKomp[[Stanowisko / Position ]:[Stanowisko / Position ]],0)))</f>
        <v>n/a</v>
      </c>
      <c r="EQ532" s="194" t="str">
        <f>IF(INDEX(tab_MinKomp[Konserwacja B 50],MATCH($B531,tab_MinKomp[[Stanowisko / Position ]:[Stanowisko / Position ]],0))="n/a","n/a",EQ531-INDEX(tab_MinKomp[Konserwacja B 50],MATCH($B531,tab_MinKomp[[Stanowisko / Position ]:[Stanowisko / Position ]],0)))</f>
        <v>n/a</v>
      </c>
      <c r="ER532" s="194" t="str">
        <f>IF(INDEX(tab_MinKomp[[Konserwacja EOL ]],MATCH($B531,tab_MinKomp[[Stanowisko / Position ]:[Stanowisko / Position ]],0))="n/a","n/a",ER531-INDEX(tab_MinKomp[[Konserwacja EOL ]],MATCH($B531,tab_MinKomp[[Stanowisko / Position ]:[Stanowisko / Position ]],0)))</f>
        <v>n/a</v>
      </c>
      <c r="ES532" s="194" t="str">
        <f>IF(INDEX(tab_MinKomp[Konserwacja Branson],MATCH($B531,tab_MinKomp[[Stanowisko / Position ]:[Stanowisko / Position ]],0))="n/a","n/a",ES531-INDEX(tab_MinKomp[Konserwacja Branson],MATCH($B531,tab_MinKomp[[Stanowisko / Position ]:[Stanowisko / Position ]],0)))</f>
        <v>n/a</v>
      </c>
      <c r="ET532" s="194" t="str">
        <f>IF(INDEX(tab_MinKomp[Konserwacja coolery],MATCH($B531,tab_MinKomp[[Stanowisko / Position ]:[Stanowisko / Position ]],0))="n/a","n/a",ET531-INDEX(tab_MinKomp[Konserwacja coolery],MATCH($B531,tab_MinKomp[[Stanowisko / Position ]:[Stanowisko / Position ]],0)))</f>
        <v>n/a</v>
      </c>
      <c r="EU532" s="194" t="str">
        <f>IF(INDEX(tab_MinKomp[Konserwacja piecy],MATCH($B531,tab_MinKomp[[Stanowisko / Position ]:[Stanowisko / Position ]],0))="n/a","n/a",EU531-INDEX(tab_MinKomp[Konserwacja piecy],MATCH($B531,tab_MinKomp[[Stanowisko / Position ]:[Stanowisko / Position ]],0)))</f>
        <v>n/a</v>
      </c>
      <c r="EV532" s="194" t="str">
        <f>IF(INDEX(tab_MinKomp[Rysunek techniczny- czytanie],MATCH($B531,tab_MinKomp[[Stanowisko / Position ]:[Stanowisko / Position ]],0))="n/a","n/a",EV531-INDEX(tab_MinKomp[Rysunek techniczny- czytanie],MATCH($B531,tab_MinKomp[[Stanowisko / Position ]:[Stanowisko / Position ]],0)))</f>
        <v>n/a</v>
      </c>
      <c r="EW532" s="194" t="str">
        <f>IF(INDEX(tab_MinKomp[Elektryka],MATCH($B531,tab_MinKomp[[Stanowisko / Position ]:[Stanowisko / Position ]],0))="n/a","n/a",EW531-INDEX(tab_MinKomp[Elektryka],MATCH($B531,tab_MinKomp[[Stanowisko / Position ]:[Stanowisko / Position ]],0)))</f>
        <v>n/a</v>
      </c>
      <c r="EX532" s="194" t="str">
        <f>IF(INDEX(tab_MinKomp[Pneumatyka],MATCH($B531,tab_MinKomp[[Stanowisko / Position ]:[Stanowisko / Position ]],0))="n/a","n/a",EX531-INDEX(tab_MinKomp[Pneumatyka],MATCH($B531,tab_MinKomp[[Stanowisko / Position ]:[Stanowisko / Position ]],0)))</f>
        <v>n/a</v>
      </c>
      <c r="EY532" s="194" t="str">
        <f>IF(INDEX(tab_MinKomp[[Hydraulika ]],MATCH($B531,tab_MinKomp[[Stanowisko / Position ]:[Stanowisko / Position ]],0))="n/a","n/a",EY531-INDEX(tab_MinKomp[[Hydraulika ]],MATCH($B531,tab_MinKomp[[Stanowisko / Position ]:[Stanowisko / Position ]],0)))</f>
        <v>n/a</v>
      </c>
      <c r="EZ532" s="194" t="str">
        <f>IF(INDEX(tab_MinKomp[Podciśnienie],MATCH($B531,tab_MinKomp[[Stanowisko / Position ]:[Stanowisko / Position ]],0))="n/a","n/a",EZ531-INDEX(tab_MinKomp[Podciśnienie],MATCH($B531,tab_MinKomp[[Stanowisko / Position ]:[Stanowisko / Position ]],0)))</f>
        <v>n/a</v>
      </c>
      <c r="FA532" s="194" t="str">
        <f>IF(INDEX(tab_MinKomp[Usuwanie awarii],MATCH($B531,tab_MinKomp[[Stanowisko / Position ]:[Stanowisko / Position ]],0))="n/a","n/a",FA531-INDEX(tab_MinKomp[Usuwanie awarii],MATCH($B531,tab_MinKomp[[Stanowisko / Position ]:[Stanowisko / Position ]],0)))</f>
        <v>n/a</v>
      </c>
      <c r="FB532" s="194" t="str">
        <f>IF(INDEX(tab_MinKomp[Obsługa robotów],MATCH($B531,tab_MinKomp[[Stanowisko / Position ]:[Stanowisko / Position ]],0))="n/a","n/a",FB531-INDEX(tab_MinKomp[Obsługa robotów],MATCH($B531,tab_MinKomp[[Stanowisko / Position ]:[Stanowisko / Position ]],0)))</f>
        <v>n/a</v>
      </c>
      <c r="FC532" s="194" t="str">
        <f>IF(INDEX(tab_MinKomp[Obsługa sterowania maszyny],MATCH($B531,tab_MinKomp[[Stanowisko / Position ]:[Stanowisko / Position ]],0))="n/a","n/a",FC531-INDEX(tab_MinKomp[Obsługa sterowania maszyny],MATCH($B531,tab_MinKomp[[Stanowisko / Position ]:[Stanowisko / Position ]],0)))</f>
        <v>n/a</v>
      </c>
      <c r="FD532" s="194" t="str">
        <f>IF(INDEX(tab_MinKomp[Usuwanie przyczyn żródłowych],MATCH($B531,tab_MinKomp[[Stanowisko / Position ]:[Stanowisko / Position ]],0))="n/a","n/a",FD531-INDEX(tab_MinKomp[Usuwanie przyczyn żródłowych],MATCH($B531,tab_MinKomp[[Stanowisko / Position ]:[Stanowisko / Position ]],0)))</f>
        <v>n/a</v>
      </c>
      <c r="FE532" s="194" t="str">
        <f>IF(INDEX(tab_MinKomp[Cmms stosowanie],MATCH($B531,tab_MinKomp[[Stanowisko / Position ]:[Stanowisko / Position ]],0))="n/a","n/a",FE531-INDEX(tab_MinKomp[Cmms stosowanie],MATCH($B531,tab_MinKomp[[Stanowisko / Position ]:[Stanowisko / Position ]],0)))</f>
        <v>n/a</v>
      </c>
      <c r="FF532" s="190" t="str">
        <f>IF(INDEX(tab_MinKomp[Testy czystości / Reinheitstests],MATCH($B531,tab_MinKomp[[Stanowisko / Position ]:[Stanowisko / Position ]],0))="n/a","n/a",FF531-INDEX(tab_MinKomp[Testy czystości / Reinheitstests],MATCH($B531,tab_MinKomp[[Stanowisko / Position ]:[Stanowisko / Position ]],0)))</f>
        <v>n/a</v>
      </c>
      <c r="FG532" s="194" t="str">
        <f>IF(INDEX(tab_MinKomp[Czyszczenie form plastikowych],MATCH($B531,tab_MinKomp[[Stanowisko / Position ]:[Stanowisko / Position ]],0))="n/a","n/a",FG531-INDEX(tab_MinKomp[Czyszczenie form plastikowych],MATCH($B531,tab_MinKomp[[Stanowisko / Position ]:[Stanowisko / Position ]],0)))</f>
        <v>n/a</v>
      </c>
      <c r="FH532" s="194" t="str">
        <f>IF(INDEX(tab_MinKomp[Wymiana form plastik],MATCH($B531,tab_MinKomp[[Stanowisko / Position ]:[Stanowisko / Position ]],0))="n/a","n/a",FH531-INDEX(tab_MinKomp[Wymiana form plastik],MATCH($B531,tab_MinKomp[[Stanowisko / Position ]:[Stanowisko / Position ]],0)))</f>
        <v>n/a</v>
      </c>
      <c r="FI532" s="194" t="str">
        <f>IF(INDEX(tab_MinKomp[Wymiana form guma],MATCH($B531,tab_MinKomp[[Stanowisko / Position ]:[Stanowisko / Position ]],0))="n/a","n/a",FI531-INDEX(tab_MinKomp[Wymiana form guma],MATCH($B531,tab_MinKomp[[Stanowisko / Position ]:[Stanowisko / Position ]],0)))</f>
        <v>n/a</v>
      </c>
      <c r="FJ532" s="194" t="str">
        <f>IF(INDEX(tab_MinKomp[Konserwacja KK],MATCH($B531,tab_MinKomp[[Stanowisko / Position ]:[Stanowisko / Position ]],0))="n/a","n/a",FJ531-INDEX(tab_MinKomp[Konserwacja KK],MATCH($B531,tab_MinKomp[[Stanowisko / Position ]:[Stanowisko / Position ]],0)))</f>
        <v>n/a</v>
      </c>
      <c r="FK532" s="194" t="str">
        <f>IF(INDEX(tab_MinKomp[Konserwacja form guma],MATCH($B531,tab_MinKomp[[Stanowisko / Position ]:[Stanowisko / Position ]],0))="n/a","n/a",FK531-INDEX(tab_MinKomp[Konserwacja form guma],MATCH($B531,tab_MinKomp[[Stanowisko / Position ]:[Stanowisko / Position ]],0)))</f>
        <v>n/a</v>
      </c>
      <c r="FL532" s="194" t="str">
        <f>IF(INDEX(tab_MinKomp[Konserwacja form plastiki],MATCH($B531,tab_MinKomp[[Stanowisko / Position ]:[Stanowisko / Position ]],0))="n/a","n/a",FL531-INDEX(tab_MinKomp[Konserwacja form plastiki],MATCH($B531,tab_MinKomp[[Stanowisko / Position ]:[Stanowisko / Position ]],0)))</f>
        <v>n/a</v>
      </c>
      <c r="FM532" s="194" t="str">
        <f>IF(INDEX(tab_MinKomp[Konserwacja Gorącego Kanału],MATCH($B531,tab_MinKomp[[Stanowisko / Position ]:[Stanowisko / Position ]],0))="n/a","n/a",FM531-INDEX(tab_MinKomp[Konserwacja Gorącego Kanału],MATCH($B531,tab_MinKomp[[Stanowisko / Position ]:[Stanowisko / Position ]],0)))</f>
        <v>n/a</v>
      </c>
      <c r="FN532" s="194" t="str">
        <f>IF(INDEX(tab_MinKomp[MS Office (Excel)],MATCH($B531,tab_MinKomp[[Stanowisko / Position ]:[Stanowisko / Position ]],0))="n/a","n/a",FN531-INDEX(tab_MinKomp[MS Office (Excel)],MATCH($B531,tab_MinKomp[[Stanowisko / Position ]:[Stanowisko / Position ]],0)))</f>
        <v>n/a</v>
      </c>
      <c r="FO532" s="194" t="str">
        <f>IF(INDEX(tab_MinKomp[MS Office (Word)],MATCH($B531,tab_MinKomp[[Stanowisko / Position ]:[Stanowisko / Position ]],0))="n/a","n/a",FO531-INDEX(tab_MinKomp[MS Office (Word)],MATCH($B531,tab_MinKomp[[Stanowisko / Position ]:[Stanowisko / Position ]],0)))</f>
        <v>n/a</v>
      </c>
      <c r="FP532" s="194" t="str">
        <f>IF(INDEX(tab_MinKomp[MS Office (Power Point)],MATCH($B531,tab_MinKomp[[Stanowisko / Position ]:[Stanowisko / Position ]],0))="n/a","n/a",FP531-INDEX(tab_MinKomp[MS Office (Power Point)],MATCH($B531,tab_MinKomp[[Stanowisko / Position ]:[Stanowisko / Position ]],0)))</f>
        <v>n/a</v>
      </c>
      <c r="FQ532" s="196" t="str">
        <f>IF(INDEX(tab_MinKomp[Język angielski / Englisch],MATCH($B531,tab_MinKomp[[Stanowisko / Position ]:[Stanowisko / Position ]],0))="n/a","n/a",FQ531-INDEX(tab_MinKomp[Język angielski / Englisch],MATCH($B531,tab_MinKomp[[Stanowisko / Position ]:[Stanowisko / Position ]],0)))</f>
        <v>n/a</v>
      </c>
      <c r="FR532" s="196" t="str">
        <f>IF(INDEX(tab_MinKomp[Język niemiecki / Deutsch],MATCH($B531,tab_MinKomp[[Stanowisko / Position ]:[Stanowisko / Position ]],0))="n/a","n/a",FR531-INDEX(tab_MinKomp[Język niemiecki / Deutsch],MATCH($B531,tab_MinKomp[[Stanowisko / Position ]:[Stanowisko / Position ]],0)))</f>
        <v>n/a</v>
      </c>
      <c r="FS532" s="194">
        <f>IF(INDEX(tab_MinKomp[Zarządzanie dokumentacją procesową / Process dokumentation management],MATCH($B531,tab_MinKomp[[Stanowisko / Position ]:[Stanowisko / Position ]],0))="n/a","n/a",FS531-INDEX(tab_MinKomp[Zarządzanie dokumentacją procesową / Process dokumentation management],MATCH($B531,tab_MinKomp[[Stanowisko / Position ]:[Stanowisko / Position ]],0)))</f>
        <v>-1</v>
      </c>
      <c r="FT532" s="194">
        <f>IF(INDEX(tab_MinKomp[Znajomość procesów z obszaru / Kenntiss der prozesse in dem Bereich],MATCH($B531,tab_MinKomp[[Stanowisko / Position ]:[Stanowisko / Position ]],0))="n/a","n/a",FT531-INDEX(tab_MinKomp[Znajomość procesów z obszaru / Kenntiss der prozesse in dem Bereich],MATCH($B531,tab_MinKomp[[Stanowisko / Position ]:[Stanowisko / Position ]],0)))</f>
        <v>-1</v>
      </c>
      <c r="FU532" s="194">
        <f>IF(INDEX(tab_MinKomp[optymalizacja procesów / Prozessoptymalisierung],MATCH($B531,tab_MinKomp[[Stanowisko / Position ]:[Stanowisko / Position ]],0))="n/a","n/a",FU531-INDEX(tab_MinKomp[optymalizacja procesów / Prozessoptymalisierung],MATCH($B531,tab_MinKomp[[Stanowisko / Position ]:[Stanowisko / Position ]],0)))</f>
        <v>0</v>
      </c>
      <c r="FV532" s="194">
        <f>IF(INDEX(tab_MinKomp[Umiejętności szkoleniowe / Trainingsfähigkeiten],MATCH($B531,tab_MinKomp[[Stanowisko / Position ]:[Stanowisko / Position ]],0))="n/a","n/a",FV531-INDEX(tab_MinKomp[Umiejętności szkoleniowe / Trainingsfähigkeiten],MATCH($B531,tab_MinKomp[[Stanowisko / Position ]:[Stanowisko / Position ]],0)))</f>
        <v>0</v>
      </c>
      <c r="FW532" s="194">
        <f>IF(INDEX(tab_MinKomp[Analityczne myślenie, podejście / Analitysches Denken, Einstellung],MATCH($B531,tab_MinKomp[[Stanowisko / Position ]:[Stanowisko / Position ]],0))="n/a","n/a",FW531-INDEX(tab_MinKomp[Analityczne myślenie, podejście / Analitysches Denken, Einstellung],MATCH($B531,tab_MinKomp[[Stanowisko / Position ]:[Stanowisko / Position ]],0)))</f>
        <v>0</v>
      </c>
      <c r="FX532" s="194">
        <f>IF(INDEX(tab_MinKomp[Dokładność, precyzja w dzialaniu / Genauigkeit, Präzision in die Arbeit],MATCH($B531,tab_MinKomp[[Stanowisko / Position ]:[Stanowisko / Position ]],0))="n/a","n/a",FX531-INDEX(tab_MinKomp[Dokładność, precyzja w dzialaniu / Genauigkeit, Präzision in die Arbeit],MATCH($B531,tab_MinKomp[[Stanowisko / Position ]:[Stanowisko / Position ]],0)))</f>
        <v>-1</v>
      </c>
      <c r="FY532" s="194">
        <f>IF(INDEX(tab_MinKomp[Dyspozycyjność / Verfügbarkeit],MATCH($B531,tab_MinKomp[[Stanowisko / Position ]:[Stanowisko / Position ]],0))="n/a","n/a",FY531-INDEX(tab_MinKomp[Dyspozycyjność / Verfügbarkeit],MATCH($B531,tab_MinKomp[[Stanowisko / Position ]:[Stanowisko / Position ]],0)))</f>
        <v>-1</v>
      </c>
      <c r="FZ532" s="194">
        <f>IF(INDEX(tab_MinKomp[Zaangażowanie / 
Engagement],MATCH($B531,tab_MinKomp[[Stanowisko / Position ]:[Stanowisko / Position ]],0))="n/a","n/a",FZ531-INDEX(tab_MinKomp[Zaangażowanie / 
Engagement],MATCH($B531,tab_MinKomp[[Stanowisko / Position ]:[Stanowisko / Position ]],0)))</f>
        <v>-1</v>
      </c>
      <c r="GA532" s="194" t="str">
        <f>IF(INDEX(tab_MinKomp[Konserwacja form guma],MATCH($B531,tab_MinKomp[[Stanowisko / Position ]:[Stanowisko / Position ]],0))="n/a","n/a",GA531-INDEX(tab_MinKomp[Konserwacja form guma],MATCH($B531,tab_MinKomp[[Stanowisko / Position ]:[Stanowisko / Position ]],0)))</f>
        <v>n/a</v>
      </c>
      <c r="GB532" s="194" t="str">
        <f>IF(INDEX(tab_MinKomp[Konserwacja form plastiki],MATCH($B531,tab_MinKomp[[Stanowisko / Position ]:[Stanowisko / Position ]],0))="n/a","n/a",GB531-INDEX(tab_MinKomp[Konserwacja form plastiki],MATCH($B531,tab_MinKomp[[Stanowisko / Position ]:[Stanowisko / Position ]],0)))</f>
        <v>n/a</v>
      </c>
      <c r="GC532" s="194">
        <f>IF(INDEX(tab_MinKomp[Elastyczność w działaniu],MATCH($B531,tab_MinKomp[[Stanowisko / Position ]:[Stanowisko / Position ]],0))="n/a","n/a",GC531-INDEX(tab_MinKomp[Elastyczność w działaniu],MATCH($B531,tab_MinKomp[[Stanowisko / Position ]:[Stanowisko / Position ]],0)))</f>
        <v>-1</v>
      </c>
      <c r="GD532" s="194">
        <f>IF(INDEX(tab_MinKomp[Komunikatywność],MATCH($B531,tab_MinKomp[[Stanowisko / Position ]:[Stanowisko / Position ]],0))="n/a","n/a",GD531-INDEX(tab_MinKomp[Komunikatywność],MATCH($B531,tab_MinKomp[[Stanowisko / Position ]:[Stanowisko / Position ]],0)))</f>
        <v>0</v>
      </c>
      <c r="GE532" s="193" t="str">
        <f>IF(INDEX(tab_MinKomp[Motywowanie i budowanie zaangażowania zespołu],MATCH($B531,tab_MinKomp[[Stanowisko / Position ]:[Stanowisko / Position ]],0))="n/a","n/a",GE531-INDEX(tab_MinKomp[Motywowanie i budowanie zaangażowania zespołu],MATCH($B531,tab_MinKomp[[Stanowisko / Position ]:[Stanowisko / Position ]],0)))</f>
        <v>n/a</v>
      </c>
      <c r="GF532" s="186" t="s">
        <v>248</v>
      </c>
      <c r="GG532" s="186" t="s">
        <v>248</v>
      </c>
      <c r="GH532" s="186" t="s">
        <v>248</v>
      </c>
      <c r="GI532" s="186" t="s">
        <v>248</v>
      </c>
      <c r="GJ532" s="186" t="s">
        <v>248</v>
      </c>
      <c r="GK532" s="186" t="s">
        <v>248</v>
      </c>
      <c r="GL532" s="186" t="s">
        <v>248</v>
      </c>
      <c r="GM532" s="186" t="s">
        <v>248</v>
      </c>
      <c r="GN532" s="186" t="s">
        <v>248</v>
      </c>
      <c r="GO532" s="186" t="s">
        <v>248</v>
      </c>
      <c r="GP532" s="186" t="s">
        <v>248</v>
      </c>
      <c r="GQ532" s="186" t="s">
        <v>248</v>
      </c>
      <c r="GR532" s="186" t="s">
        <v>248</v>
      </c>
      <c r="GS532" s="186" t="s">
        <v>248</v>
      </c>
      <c r="GT532" s="186" t="s">
        <v>248</v>
      </c>
      <c r="GU532" s="186" t="s">
        <v>248</v>
      </c>
      <c r="GV532" s="186" t="s">
        <v>248</v>
      </c>
      <c r="GW532" s="186" t="s">
        <v>248</v>
      </c>
      <c r="GX532" s="186" t="s">
        <v>248</v>
      </c>
      <c r="GY532" s="186" t="s">
        <v>248</v>
      </c>
      <c r="GZ532" s="261" t="s">
        <v>248</v>
      </c>
      <c r="HA532" s="261" t="s">
        <v>248</v>
      </c>
      <c r="HB532" s="191">
        <f>SUM(G532:GE532)/(HB531-(SUM(G532:GE532)))</f>
        <v>-0.34545454545454546</v>
      </c>
    </row>
    <row r="533" spans="1:210" ht="24.9" customHeight="1" x14ac:dyDescent="0.3">
      <c r="A533" s="105" t="s">
        <v>320</v>
      </c>
      <c r="B533" s="105" t="s">
        <v>315</v>
      </c>
      <c r="C533" s="105"/>
      <c r="D533" s="105">
        <v>1955</v>
      </c>
      <c r="E533" s="394" t="s">
        <v>651</v>
      </c>
      <c r="F533" s="185" t="s">
        <v>374</v>
      </c>
      <c r="G533" s="186">
        <v>2</v>
      </c>
      <c r="H533" s="186">
        <v>1</v>
      </c>
      <c r="I533" s="186">
        <v>2</v>
      </c>
      <c r="J533" s="186">
        <v>1</v>
      </c>
      <c r="K533" s="186">
        <v>1</v>
      </c>
      <c r="L533" s="186" t="s">
        <v>248</v>
      </c>
      <c r="M533" s="186" t="s">
        <v>248</v>
      </c>
      <c r="N533" s="186" t="s">
        <v>248</v>
      </c>
      <c r="O533" s="186">
        <v>1</v>
      </c>
      <c r="P533" s="186">
        <v>1</v>
      </c>
      <c r="Q533" s="186" t="s">
        <v>248</v>
      </c>
      <c r="R533" s="186" t="s">
        <v>248</v>
      </c>
      <c r="S533" s="186" t="s">
        <v>248</v>
      </c>
      <c r="T533" s="186" t="s">
        <v>248</v>
      </c>
      <c r="U533" s="186" t="s">
        <v>248</v>
      </c>
      <c r="V533" s="186" t="s">
        <v>248</v>
      </c>
      <c r="W533" s="186" t="s">
        <v>248</v>
      </c>
      <c r="X533" s="186" t="s">
        <v>248</v>
      </c>
      <c r="Y533" s="186" t="s">
        <v>248</v>
      </c>
      <c r="Z533" s="186" t="s">
        <v>248</v>
      </c>
      <c r="AA533" s="186" t="s">
        <v>248</v>
      </c>
      <c r="AB533" s="186" t="s">
        <v>248</v>
      </c>
      <c r="AC533" s="186" t="s">
        <v>248</v>
      </c>
      <c r="AD533" s="186" t="s">
        <v>248</v>
      </c>
      <c r="AE533" s="186" t="s">
        <v>248</v>
      </c>
      <c r="AF533" s="186" t="s">
        <v>248</v>
      </c>
      <c r="AG533" s="186" t="s">
        <v>248</v>
      </c>
      <c r="AH533" s="186" t="s">
        <v>248</v>
      </c>
      <c r="AI533" s="186" t="s">
        <v>248</v>
      </c>
      <c r="AJ533" s="186" t="s">
        <v>248</v>
      </c>
      <c r="AK533" s="186" t="s">
        <v>248</v>
      </c>
      <c r="AL533" s="186">
        <v>1</v>
      </c>
      <c r="AM533" s="186" t="s">
        <v>248</v>
      </c>
      <c r="AN533" s="186" t="s">
        <v>248</v>
      </c>
      <c r="AO533" s="186">
        <v>1</v>
      </c>
      <c r="AP533" s="186" t="s">
        <v>248</v>
      </c>
      <c r="AQ533" s="186">
        <v>1</v>
      </c>
      <c r="AR533" s="186" t="s">
        <v>248</v>
      </c>
      <c r="AS533" s="186" t="s">
        <v>248</v>
      </c>
      <c r="AT533" s="186" t="s">
        <v>248</v>
      </c>
      <c r="AU533" s="186" t="s">
        <v>248</v>
      </c>
      <c r="AV533" s="186">
        <v>2</v>
      </c>
      <c r="AW533" s="186">
        <v>1</v>
      </c>
      <c r="AX533" s="186" t="s">
        <v>248</v>
      </c>
      <c r="AY533" s="186" t="s">
        <v>248</v>
      </c>
      <c r="AZ533" s="186" t="s">
        <v>248</v>
      </c>
      <c r="BA533" s="186">
        <v>1</v>
      </c>
      <c r="BB533" s="186">
        <v>1</v>
      </c>
      <c r="BC533" s="186" t="s">
        <v>248</v>
      </c>
      <c r="BD533" s="186" t="s">
        <v>248</v>
      </c>
      <c r="BE533" s="186" t="s">
        <v>248</v>
      </c>
      <c r="BF533" s="186" t="s">
        <v>248</v>
      </c>
      <c r="BG533" s="186" t="s">
        <v>248</v>
      </c>
      <c r="BH533" s="186" t="s">
        <v>248</v>
      </c>
      <c r="BI533" s="186" t="s">
        <v>248</v>
      </c>
      <c r="BJ533" s="186" t="s">
        <v>248</v>
      </c>
      <c r="BK533" s="186" t="s">
        <v>248</v>
      </c>
      <c r="BL533" s="186" t="s">
        <v>248</v>
      </c>
      <c r="BM533" s="186" t="s">
        <v>248</v>
      </c>
      <c r="BN533" s="186" t="s">
        <v>248</v>
      </c>
      <c r="BO533" s="186" t="s">
        <v>248</v>
      </c>
      <c r="BP533" s="186" t="s">
        <v>248</v>
      </c>
      <c r="BQ533" s="186">
        <v>1</v>
      </c>
      <c r="BR533" s="186" t="s">
        <v>248</v>
      </c>
      <c r="BS533" s="186">
        <v>1</v>
      </c>
      <c r="BT533" s="186" t="s">
        <v>248</v>
      </c>
      <c r="BU533" s="186">
        <v>1</v>
      </c>
      <c r="BV533" s="186" t="s">
        <v>248</v>
      </c>
      <c r="BW533" s="186">
        <v>1</v>
      </c>
      <c r="BX533" s="186">
        <v>1</v>
      </c>
      <c r="BY533" s="186" t="s">
        <v>248</v>
      </c>
      <c r="BZ533" s="186">
        <v>1</v>
      </c>
      <c r="CA533" s="186" t="s">
        <v>248</v>
      </c>
      <c r="CB533" s="186">
        <v>1</v>
      </c>
      <c r="CC533" s="186" t="s">
        <v>248</v>
      </c>
      <c r="CD533" s="186">
        <v>2</v>
      </c>
      <c r="CE533" s="186"/>
      <c r="CF533" s="186">
        <v>2</v>
      </c>
      <c r="CG533" s="186">
        <v>1</v>
      </c>
      <c r="CH533" s="186" t="s">
        <v>248</v>
      </c>
      <c r="CI533" s="186" t="s">
        <v>248</v>
      </c>
      <c r="CJ533" s="186" t="s">
        <v>248</v>
      </c>
      <c r="CK533" s="186" t="s">
        <v>248</v>
      </c>
      <c r="CL533" s="186" t="s">
        <v>248</v>
      </c>
      <c r="CM533" s="186" t="s">
        <v>248</v>
      </c>
      <c r="CN533" s="186" t="s">
        <v>248</v>
      </c>
      <c r="CO533" s="186" t="s">
        <v>248</v>
      </c>
      <c r="CP533" s="186" t="s">
        <v>248</v>
      </c>
      <c r="CQ533" s="186" t="s">
        <v>248</v>
      </c>
      <c r="CR533" s="186" t="s">
        <v>248</v>
      </c>
      <c r="CS533" s="186" t="s">
        <v>248</v>
      </c>
      <c r="CT533" s="186" t="s">
        <v>248</v>
      </c>
      <c r="CU533" s="186" t="s">
        <v>248</v>
      </c>
      <c r="CV533" s="186" t="s">
        <v>248</v>
      </c>
      <c r="CW533" s="186">
        <v>2</v>
      </c>
      <c r="CX533" s="186" t="s">
        <v>248</v>
      </c>
      <c r="CY533" s="186" t="s">
        <v>248</v>
      </c>
      <c r="CZ533" s="186" t="s">
        <v>248</v>
      </c>
      <c r="DA533" s="186" t="s">
        <v>248</v>
      </c>
      <c r="DB533" s="186" t="s">
        <v>248</v>
      </c>
      <c r="DC533" s="186" t="s">
        <v>248</v>
      </c>
      <c r="DD533" s="186" t="s">
        <v>248</v>
      </c>
      <c r="DE533" s="186" t="s">
        <v>248</v>
      </c>
      <c r="DF533" s="186">
        <v>1</v>
      </c>
      <c r="DG533" s="186" t="s">
        <v>248</v>
      </c>
      <c r="DH533" s="186" t="s">
        <v>248</v>
      </c>
      <c r="DI533" s="186" t="s">
        <v>248</v>
      </c>
      <c r="DJ533" s="186" t="s">
        <v>248</v>
      </c>
      <c r="DK533" s="186" t="s">
        <v>248</v>
      </c>
      <c r="DL533" s="186" t="s">
        <v>248</v>
      </c>
      <c r="DM533" s="186" t="s">
        <v>248</v>
      </c>
      <c r="DN533" s="186" t="s">
        <v>248</v>
      </c>
      <c r="DO533" s="186" t="s">
        <v>248</v>
      </c>
      <c r="DP533" s="186" t="s">
        <v>248</v>
      </c>
      <c r="DQ533" s="186" t="s">
        <v>248</v>
      </c>
      <c r="DR533" s="186" t="s">
        <v>248</v>
      </c>
      <c r="DS533" s="186" t="s">
        <v>248</v>
      </c>
      <c r="DT533" s="186" t="s">
        <v>248</v>
      </c>
      <c r="DU533" s="186" t="s">
        <v>248</v>
      </c>
      <c r="DV533" s="186" t="s">
        <v>248</v>
      </c>
      <c r="DW533" s="186" t="s">
        <v>248</v>
      </c>
      <c r="DX533" s="186" t="s">
        <v>248</v>
      </c>
      <c r="DY533" s="186" t="s">
        <v>248</v>
      </c>
      <c r="DZ533" s="186" t="s">
        <v>248</v>
      </c>
      <c r="EA533" s="186" t="s">
        <v>248</v>
      </c>
      <c r="EB533" s="186" t="s">
        <v>248</v>
      </c>
      <c r="EC533" s="186" t="s">
        <v>248</v>
      </c>
      <c r="ED533" s="186" t="s">
        <v>248</v>
      </c>
      <c r="EE533" s="186" t="s">
        <v>248</v>
      </c>
      <c r="EF533" s="186" t="s">
        <v>248</v>
      </c>
      <c r="EG533" s="186" t="s">
        <v>248</v>
      </c>
      <c r="EH533" s="186" t="s">
        <v>248</v>
      </c>
      <c r="EI533" s="186" t="s">
        <v>248</v>
      </c>
      <c r="EJ533" s="186" t="s">
        <v>248</v>
      </c>
      <c r="EK533" s="186" t="s">
        <v>248</v>
      </c>
      <c r="EL533" s="184" t="s">
        <v>248</v>
      </c>
      <c r="EM533" s="184" t="s">
        <v>248</v>
      </c>
      <c r="EN533" s="184" t="s">
        <v>248</v>
      </c>
      <c r="EO533" s="186" t="s">
        <v>248</v>
      </c>
      <c r="EP533" s="186" t="s">
        <v>248</v>
      </c>
      <c r="EQ533" s="186" t="s">
        <v>248</v>
      </c>
      <c r="ER533" s="186" t="s">
        <v>248</v>
      </c>
      <c r="ES533" s="186" t="s">
        <v>248</v>
      </c>
      <c r="ET533" s="186" t="s">
        <v>248</v>
      </c>
      <c r="EU533" s="186" t="s">
        <v>248</v>
      </c>
      <c r="EV533" s="186" t="s">
        <v>248</v>
      </c>
      <c r="EW533" s="186" t="s">
        <v>248</v>
      </c>
      <c r="EX533" s="186" t="s">
        <v>248</v>
      </c>
      <c r="EY533" s="186" t="s">
        <v>248</v>
      </c>
      <c r="EZ533" s="186" t="s">
        <v>248</v>
      </c>
      <c r="FA533" s="186" t="s">
        <v>248</v>
      </c>
      <c r="FB533" s="186" t="s">
        <v>248</v>
      </c>
      <c r="FC533" s="186" t="s">
        <v>248</v>
      </c>
      <c r="FD533" s="186" t="s">
        <v>248</v>
      </c>
      <c r="FE533" s="186" t="s">
        <v>248</v>
      </c>
      <c r="FF533" s="186" t="s">
        <v>248</v>
      </c>
      <c r="FG533" s="186" t="s">
        <v>248</v>
      </c>
      <c r="FH533" s="186" t="s">
        <v>248</v>
      </c>
      <c r="FI533" s="186" t="s">
        <v>248</v>
      </c>
      <c r="FJ533" s="186" t="s">
        <v>248</v>
      </c>
      <c r="FK533" s="186" t="s">
        <v>248</v>
      </c>
      <c r="FL533" s="186" t="s">
        <v>248</v>
      </c>
      <c r="FM533" s="186" t="s">
        <v>248</v>
      </c>
      <c r="FN533" s="186" t="s">
        <v>248</v>
      </c>
      <c r="FO533" s="186" t="s">
        <v>248</v>
      </c>
      <c r="FP533" s="186" t="s">
        <v>248</v>
      </c>
      <c r="FQ533" s="187" t="s">
        <v>248</v>
      </c>
      <c r="FR533" s="187" t="s">
        <v>248</v>
      </c>
      <c r="FS533" s="186">
        <v>1</v>
      </c>
      <c r="FT533" s="186">
        <v>2</v>
      </c>
      <c r="FU533" s="186">
        <v>1</v>
      </c>
      <c r="FV533" s="186">
        <v>1</v>
      </c>
      <c r="FW533" s="186">
        <v>1</v>
      </c>
      <c r="FX533" s="186">
        <v>2</v>
      </c>
      <c r="FY533" s="186">
        <v>2</v>
      </c>
      <c r="FZ533" s="186">
        <v>2</v>
      </c>
      <c r="GA533" s="186" t="s">
        <v>248</v>
      </c>
      <c r="GB533" s="186" t="s">
        <v>248</v>
      </c>
      <c r="GC533" s="186">
        <v>2</v>
      </c>
      <c r="GD533" s="186">
        <v>1</v>
      </c>
      <c r="GE533" s="186" t="s">
        <v>248</v>
      </c>
      <c r="GF533" s="186" t="s">
        <v>248</v>
      </c>
      <c r="GG533" s="186" t="s">
        <v>248</v>
      </c>
      <c r="GH533" s="186" t="s">
        <v>248</v>
      </c>
      <c r="GI533" s="186" t="s">
        <v>248</v>
      </c>
      <c r="GJ533" s="186" t="s">
        <v>248</v>
      </c>
      <c r="GK533" s="186" t="s">
        <v>248</v>
      </c>
      <c r="GL533" s="186" t="s">
        <v>248</v>
      </c>
      <c r="GM533" s="186" t="s">
        <v>248</v>
      </c>
      <c r="GN533" s="186" t="s">
        <v>248</v>
      </c>
      <c r="GO533" s="186" t="s">
        <v>248</v>
      </c>
      <c r="GP533" s="186" t="s">
        <v>248</v>
      </c>
      <c r="GQ533" s="186" t="s">
        <v>248</v>
      </c>
      <c r="GR533" s="186" t="s">
        <v>248</v>
      </c>
      <c r="GS533" s="186" t="s">
        <v>248</v>
      </c>
      <c r="GT533" s="186" t="s">
        <v>248</v>
      </c>
      <c r="GU533" s="186" t="s">
        <v>248</v>
      </c>
      <c r="GV533" s="186" t="s">
        <v>248</v>
      </c>
      <c r="GW533" s="186" t="s">
        <v>248</v>
      </c>
      <c r="GX533" s="186" t="s">
        <v>248</v>
      </c>
      <c r="GY533" s="186" t="s">
        <v>248</v>
      </c>
      <c r="GZ533" s="261" t="s">
        <v>248</v>
      </c>
      <c r="HA533" s="261" t="s">
        <v>248</v>
      </c>
      <c r="HB533" s="188">
        <f>SUM(G533:GE533)</f>
        <v>47</v>
      </c>
    </row>
    <row r="534" spans="1:210" ht="24.9" customHeight="1" thickBot="1" x14ac:dyDescent="0.35">
      <c r="A534" s="108" t="str">
        <f>A533</f>
        <v>Prod.-Q-4</v>
      </c>
      <c r="B534" s="108" t="str">
        <f>B533</f>
        <v>Pracownik Produkcji</v>
      </c>
      <c r="C534" s="108">
        <f>C533</f>
        <v>0</v>
      </c>
      <c r="D534" s="108">
        <f>D533</f>
        <v>1955</v>
      </c>
      <c r="E534" s="395"/>
      <c r="F534" s="189" t="s">
        <v>375</v>
      </c>
      <c r="G534" s="192">
        <f>IF(INDEX(tab_MinKomp[Przepisy BHP / BHP Vorschriften],MATCH($B533,tab_MinKomp[[Stanowisko / Position ]:[Stanowisko / Position ]],0))="n/a","n/a",G533-INDEX(tab_MinKomp[Przepisy BHP / BHP Vorschriften],MATCH($B533,tab_MinKomp[[Stanowisko / Position ]:[Stanowisko / Position ]],0)))</f>
        <v>0</v>
      </c>
      <c r="H534" s="193">
        <f>IF(INDEX(tab_MinKomp[Przepisy PPOŻ / Brandschutzbestimmungen],MATCH($B533,tab_MinKomp[[Stanowisko / Position ]:[Stanowisko / Position ]],0))="n/a","n/a",H533-INDEX(tab_MinKomp[Przepisy PPOŻ / Brandschutzbestimmungen],MATCH($B533,tab_MinKomp[[Stanowisko / Position ]:[Stanowisko / Position ]],0)))</f>
        <v>0</v>
      </c>
      <c r="I534" s="193">
        <f>IF(INDEX(tab_MinKomp[Ryzyko zawodowe na stanowiskach pracyv/ Berufliche Risiken an Arbeitsstellen],MATCH($B533,tab_MinKomp[[Stanowisko / Position ]:[Stanowisko / Position ]],0))="n/a","n/a",I533-INDEX(tab_MinKomp[Ryzyko zawodowe na stanowiskach pracyv/ Berufliche Risiken an Arbeitsstellen],MATCH($B533,tab_MinKomp[[Stanowisko / Position ]:[Stanowisko / Position ]],0)))</f>
        <v>0</v>
      </c>
      <c r="J534" s="193">
        <f>IF(INDEX(tab_MinKomp[Gospodarka substancjami niebezpiecznymi / Gefahrstoffmanagement],MATCH($B533,tab_MinKomp[[Stanowisko / Position ]:[Stanowisko / Position ]],0))="n/a","n/a",J533-INDEX(tab_MinKomp[Gospodarka substancjami niebezpiecznymi / Gefahrstoffmanagement],MATCH($B533,tab_MinKomp[[Stanowisko / Position ]:[Stanowisko / Position ]],0)))</f>
        <v>0</v>
      </c>
      <c r="K534" s="193">
        <f>IF(INDEX(tab_MinKomp[Gospodarka odpadami / Abfallwirtschaft],MATCH($B533,tab_MinKomp[[Stanowisko / Position ]:[Stanowisko / Position ]],0))="n/a","n/a",K533-INDEX(tab_MinKomp[Gospodarka odpadami / Abfallwirtschaft],MATCH($B533,tab_MinKomp[[Stanowisko / Position ]:[Stanowisko / Position ]],0)))</f>
        <v>0</v>
      </c>
      <c r="L534" s="194" t="str">
        <f>IF(INDEX(tab_MinKomp[Przepisy kodeksu pracy / Bestimmungen des Arbeitsgesetzes],MATCH($B533,tab_MinKomp[[Stanowisko / Position ]:[Stanowisko / Position ]],0))="n/a","n/a",L533-INDEX(tab_MinKomp[Przepisy kodeksu pracy / Bestimmungen des Arbeitsgesetzes],MATCH($B533,tab_MinKomp[[Stanowisko / Position ]:[Stanowisko / Position ]],0)))</f>
        <v>n/a</v>
      </c>
      <c r="M534" s="195" t="str">
        <f>IF(INDEX(tab_MinKomp[Przepisy o ub.społ. ZUS  / Sozialversicherungsvorschriften],MATCH($B533,tab_MinKomp[[Stanowisko / Position ]:[Stanowisko / Position ]],0))="n/a","n/a",M533-INDEX(tab_MinKomp[Przepisy o ub.społ. ZUS  / Sozialversicherungsvorschriften],MATCH($B533,tab_MinKomp[[Stanowisko / Position ]:[Stanowisko / Position ]],0)))</f>
        <v>n/a</v>
      </c>
      <c r="N534" s="194" t="str">
        <f>IF(INDEX(tab_MinKomp[PRZEPISY O PDOF /persönlich Einkommensteuergesetz ],MATCH($B533,tab_MinKomp[[Stanowisko / Position ]:[Stanowisko / Position ]],0))="n/a","n/a",N533-INDEX(tab_MinKomp[PRZEPISY O PDOF /persönlich Einkommensteuergesetz ],MATCH($B533,tab_MinKomp[[Stanowisko / Position ]:[Stanowisko / Position ]],0)))</f>
        <v>n/a</v>
      </c>
      <c r="O534" s="194">
        <f>IF(INDEX(tab_MinKomp[Regulamin pracy / Arbeitsordnung],MATCH($B533,tab_MinKomp[[Stanowisko / Position ]:[Stanowisko / Position ]],0))="n/a","n/a",O533-INDEX(tab_MinKomp[Regulamin pracy / Arbeitsordnung],MATCH($B533,tab_MinKomp[[Stanowisko / Position ]:[Stanowisko / Position ]],0)))</f>
        <v>0</v>
      </c>
      <c r="P534" s="194">
        <f>IF(INDEX(tab_MinKomp[Regulamin wynagradzania / Vergütungsordnung],MATCH($B533,tab_MinKomp[[Stanowisko / Position ]:[Stanowisko / Position ]],0))="n/a","n/a",P533-INDEX(tab_MinKomp[Regulamin wynagradzania / Vergütungsordnung],MATCH($B533,tab_MinKomp[[Stanowisko / Position ]:[Stanowisko / Position ]],0)))</f>
        <v>0</v>
      </c>
      <c r="Q534" s="194" t="str">
        <f>IF(INDEX(tab_MinKomp[System R2PŁATNIK PRO: Płace / Lohnabrechnung],MATCH($B533,tab_MinKomp[[Stanowisko / Position ]:[Stanowisko / Position ]],0))="n/a","n/a",Q533-INDEX(tab_MinKomp[System R2PŁATNIK PRO: Płace / Lohnabrechnung],MATCH($B533,tab_MinKomp[[Stanowisko / Position ]:[Stanowisko / Position ]],0)))</f>
        <v>n/a</v>
      </c>
      <c r="R534" s="194" t="str">
        <f>IF(INDEX(tab_MinKomp[SystemR2PŁATNIK PRO: KADRY / Personaldaten],MATCH($B533,tab_MinKomp[[Stanowisko / Position ]:[Stanowisko / Position ]],0))="n/a","n/a",R533-INDEX(tab_MinKomp[SystemR2PŁATNIK PRO: KADRY / Personaldaten],MATCH($B533,tab_MinKomp[[Stanowisko / Position ]:[Stanowisko / Position ]],0)))</f>
        <v>n/a</v>
      </c>
      <c r="S534" s="194" t="str">
        <f>IF(INDEX(tab_MinKomp[SYSTEM R2PŁATNIK PRO: zarządzanie pracownikami / Arbeitsverwaltung],MATCH($B533,tab_MinKomp[[Stanowisko / Position ]:[Stanowisko / Position ]],0))="n/a","n/a",S533-INDEX(tab_MinKomp[SYSTEM R2PŁATNIK PRO: zarządzanie pracownikami / Arbeitsverwaltung],MATCH($B533,tab_MinKomp[[Stanowisko / Position ]:[Stanowisko / Position ]],0)))</f>
        <v>n/a</v>
      </c>
      <c r="T534" s="194" t="str">
        <f>IF(INDEX(tab_MinKomp[Doradztwo, wsparcie personalne / Personalberatung und Unterstützung],MATCH($B533,tab_MinKomp[[Stanowisko / Position ]:[Stanowisko / Position ]],0))="n/a","n/a",T533-INDEX(tab_MinKomp[Doradztwo, wsparcie personalne / Personalberatung und Unterstützung],MATCH($B533,tab_MinKomp[[Stanowisko / Position ]:[Stanowisko / Position ]],0)))</f>
        <v>n/a</v>
      </c>
      <c r="U534" s="194" t="str">
        <f>IF(INDEX(tab_MinKomp[Przepisy o podatku VAT / MwSt.- Gesetz],MATCH($B533,tab_MinKomp[[Stanowisko / Position ]:[Stanowisko / Position ]],0))="n/a","n/a",U533-INDEX(tab_MinKomp[Przepisy o podatku VAT / MwSt.- Gesetz],MATCH($B533,tab_MinKomp[[Stanowisko / Position ]:[Stanowisko / Position ]],0)))</f>
        <v>n/a</v>
      </c>
      <c r="V534" s="194" t="str">
        <f>IF(INDEX(tab_MinKomp[PrzepisyPDOP / geschäftlich Einkommensteuergesetz],MATCH($B533,tab_MinKomp[[Stanowisko / Position ]:[Stanowisko / Position ]],0))="n/a","n/a",V533-INDEX(tab_MinKomp[PrzepisyPDOP / geschäftlich Einkommensteuergesetz],MATCH($B533,tab_MinKomp[[Stanowisko / Position ]:[Stanowisko / Position ]],0)))</f>
        <v>n/a</v>
      </c>
      <c r="W534" s="194" t="str">
        <f>IF(INDEX(tab_MinKomp[System BAAN / FINANSE (FIBU)],MATCH($B533,tab_MinKomp[[Stanowisko / Position ]:[Stanowisko / Position ]],0))="n/a","n/a",W533-INDEX(tab_MinKomp[System BAAN / FINANSE (FIBU)],MATCH($B533,tab_MinKomp[[Stanowisko / Position ]:[Stanowisko / Position ]],0)))</f>
        <v>n/a</v>
      </c>
      <c r="X534" s="194" t="str">
        <f>IF(INDEX(tab_MinKomp[Systemy pomocnicze / Hilfssysteme(STOCKPROGRAM, KALK2000 etc.)],MATCH($B533,tab_MinKomp[[Stanowisko / Position ]:[Stanowisko / Position ]],0))="n/a","n/a",X533-INDEX(tab_MinKomp[Systemy pomocnicze / Hilfssysteme(STOCKPROGRAM, KALK2000 etc.)],MATCH($B533,tab_MinKomp[[Stanowisko / Position ]:[Stanowisko / Position ]],0)))</f>
        <v>n/a</v>
      </c>
      <c r="Y534" s="194" t="str">
        <f>IF(INDEX(tab_MinKomp[Polityka rachunkowości / Buchführungspolitik],MATCH($B533,tab_MinKomp[[Stanowisko / Position ]:[Stanowisko / Position ]],0))="n/a","n/a",Y533-INDEX(tab_MinKomp[Polityka rachunkowości / Buchführungspolitik],MATCH($B533,tab_MinKomp[[Stanowisko / Position ]:[Stanowisko / Position ]],0)))</f>
        <v>n/a</v>
      </c>
      <c r="Z534" s="194" t="str">
        <f>IF(INDEX(tab_MinKomp[Ustawa o rachunkowości / Rechnungslegungsgesetz],MATCH($B533,tab_MinKomp[[Stanowisko / Position ]:[Stanowisko / Position ]],0))="n/a","n/a",Z533-INDEX(tab_MinKomp[Ustawa o rachunkowości / Rechnungslegungsgesetz],MATCH($B533,tab_MinKomp[[Stanowisko / Position ]:[Stanowisko / Position ]],0)))</f>
        <v>n/a</v>
      </c>
      <c r="AA534" s="194" t="str">
        <f>IF(INDEX(tab_MinKomp[WORKFLOW - TS-100],MATCH($B533,tab_MinKomp[[Stanowisko / Position ]:[Stanowisko / Position ]],0))="n/a","n/a",AA533-INDEX(tab_MinKomp[WORKFLOW - TS-100],MATCH($B533,tab_MinKomp[[Stanowisko / Position ]:[Stanowisko / Position ]],0)))</f>
        <v>n/a</v>
      </c>
      <c r="AB534" s="194" t="str">
        <f>IF(INDEX(tab_MinKomp[WORKFLOW - SFMS],MATCH($B533,tab_MinKomp[[Stanowisko / Position ]:[Stanowisko / Position ]],0))="n/a","n/a",AB533-INDEX(tab_MinKomp[WORKFLOW - SFMS],MATCH($B533,tab_MinKomp[[Stanowisko / Position ]:[Stanowisko / Position ]],0)))</f>
        <v>n/a</v>
      </c>
      <c r="AC534" s="194" t="str">
        <f>IF(INDEX(tab_MinKomp[System ISO 9001:2015],MATCH($B533,tab_MinKomp[[Stanowisko / Position ]:[Stanowisko / Position ]],0))="n/a","n/a",AC533-INDEX(tab_MinKomp[System ISO 9001:2015],MATCH($B533,tab_MinKomp[[Stanowisko / Position ]:[Stanowisko / Position ]],0)))</f>
        <v>n/a</v>
      </c>
      <c r="AD534" s="194" t="str">
        <f>IF(INDEX(tab_MinKomp[System ISO 9001:2015],MATCH($B533,tab_MinKomp[[Stanowisko / Position ]:[Stanowisko / Position ]],0))="n/a","n/a",AD533-INDEX(tab_MinKomp[System ISO 9001:2015],MATCH($B533,tab_MinKomp[[Stanowisko / Position ]:[Stanowisko / Position ]],0)))</f>
        <v>n/a</v>
      </c>
      <c r="AE534" s="194" t="str">
        <f>IF(INDEX(tab_MinKomp[System ISO 9001:2015],MATCH($B533,tab_MinKomp[[Stanowisko / Position ]:[Stanowisko / Position ]],0))="n/a","n/a",AE533-INDEX(tab_MinKomp[System ISO 9001:2015],MATCH($B533,tab_MinKomp[[Stanowisko / Position ]:[Stanowisko / Position ]],0)))</f>
        <v>n/a</v>
      </c>
      <c r="AF534" s="194" t="str">
        <f>IF(INDEX(tab_MinKomp[System ISO 9001:2015],MATCH($B533,tab_MinKomp[[Stanowisko / Position ]:[Stanowisko / Position ]],0))="n/a","n/a",AF533-INDEX(tab_MinKomp[System ISO 9001:2015],MATCH($B533,tab_MinKomp[[Stanowisko / Position ]:[Stanowisko / Position ]],0)))</f>
        <v>n/a</v>
      </c>
      <c r="AG534" s="194" t="str">
        <f>IF(INDEX(tab_MinKomp[Wymagania VDA 6.3 Process / Forderungen],MATCH($B533,tab_MinKomp[[Stanowisko / Position ]:[Stanowisko / Position ]],0))="n/a","n/a",AG533-INDEX(tab_MinKomp[Wymagania VDA 6.3 Process / Forderungen],MATCH($B533,tab_MinKomp[[Stanowisko / Position ]:[Stanowisko / Position ]],0)))</f>
        <v>n/a</v>
      </c>
      <c r="AH534" s="194" t="str">
        <f>IF(INDEX(tab_MinKomp[Wymagania VDA 6.5 Product / Forderungen],MATCH($B533,tab_MinKomp[[Stanowisko / Position ]:[Stanowisko / Position ]],0))="n/a","n/a",AH533-INDEX(tab_MinKomp[Wymagania VDA 6.5 Product / Forderungen],MATCH($B533,tab_MinKomp[[Stanowisko / Position ]:[Stanowisko / Position ]],0)))</f>
        <v>n/a</v>
      </c>
      <c r="AI534" s="194" t="str">
        <f>IF(INDEX(tab_MinKomp[System ISO 9001:2015],MATCH($B533,tab_MinKomp[[Stanowisko / Position ]:[Stanowisko / Position ]],0))="n/a","n/a",AI533-INDEX(tab_MinKomp[System ISO 9001:2015],MATCH($B533,tab_MinKomp[[Stanowisko / Position ]:[Stanowisko / Position ]],0)))</f>
        <v>n/a</v>
      </c>
      <c r="AJ534" s="194" t="str">
        <f>IF(INDEX(tab_MinKomp[Auditor systemu ISO 17021:2018],MATCH($B533,tab_MinKomp[[Stanowisko / Position ]:[Stanowisko / Position ]],0))="n/a","n/a",AJ533-INDEX(tab_MinKomp[Auditor systemu ISO 17021:2018],MATCH($B533,tab_MinKomp[[Stanowisko / Position ]:[Stanowisko / Position ]],0)))</f>
        <v>n/a</v>
      </c>
      <c r="AK534" s="194" t="str">
        <f>IF(INDEX(tab_MinKomp[Pełnomocnik systemu / Systemvertreter],MATCH($B533,tab_MinKomp[[Stanowisko / Position ]:[Stanowisko / Position ]],0))="n/a","n/a",AK533-INDEX(tab_MinKomp[Pełnomocnik systemu / Systemvertreter],MATCH($B533,tab_MinKomp[[Stanowisko / Position ]:[Stanowisko / Position ]],0)))</f>
        <v>n/a</v>
      </c>
      <c r="AL534" s="194">
        <f>IF(INDEX(tab_MinKomp[Polityka Etyczna - Compliance],MATCH($B533,tab_MinKomp[[Stanowisko / Position ]:[Stanowisko / Position ]],0))="n/a","n/a",AL533-INDEX(tab_MinKomp[Polityka Etyczna - Compliance],MATCH($B533,tab_MinKomp[[Stanowisko / Position ]:[Stanowisko / Position ]],0)))</f>
        <v>0</v>
      </c>
      <c r="AM534" s="194" t="str">
        <f>IF(INDEX(tab_MinKomp[WDRAŻANIE NOWYCH PROJEKTÓW/ PROCEDURA CTM],MATCH($B533,tab_MinKomp[[Stanowisko / Position ]:[Stanowisko / Position ]],0))="n/a","n/a",AM533-INDEX(tab_MinKomp[WDRAŻANIE NOWYCH PROJEKTÓW/ PROCEDURA CTM],MATCH($B533,tab_MinKomp[[Stanowisko / Position ]:[Stanowisko / Position ]],0)))</f>
        <v>n/a</v>
      </c>
      <c r="AN534" s="194" t="str">
        <f>IF(INDEX(tab_MinKomp[KAMIENIE MILOWE MSL/PIFF],MATCH($B533,tab_MinKomp[[Stanowisko / Position ]:[Stanowisko / Position ]],0))="n/a","n/a",AN533-INDEX(tab_MinKomp[KAMIENIE MILOWE MSL/PIFF],MATCH($B533,tab_MinKomp[[Stanowisko / Position ]:[Stanowisko / Position ]],0)))</f>
        <v>n/a</v>
      </c>
      <c r="AO534" s="194">
        <f>IF(INDEX(tab_MinKomp[CP],MATCH($B533,tab_MinKomp[[Stanowisko / Position ]:[Stanowisko / Position ]],0))="n/a","n/a",AO533-INDEX(tab_MinKomp[CP],MATCH($B533,tab_MinKomp[[Stanowisko / Position ]:[Stanowisko / Position ]],0)))</f>
        <v>0</v>
      </c>
      <c r="AP534" s="194" t="str">
        <f>IF(INDEX(tab_MinKomp[FMEA],MATCH($B533,tab_MinKomp[[Stanowisko / Position ]:[Stanowisko / Position ]],0))="n/a","n/a",AP533-INDEX(tab_MinKomp[FMEA],MATCH($B533,tab_MinKomp[[Stanowisko / Position ]:[Stanowisko / Position ]],0)))</f>
        <v>n/a</v>
      </c>
      <c r="AQ534" s="194">
        <f>IF(INDEX(tab_MinKomp[FLOW CHART],MATCH($B533,tab_MinKomp[[Stanowisko / Position ]:[Stanowisko / Position ]],0))="n/a","n/a",AQ533-INDEX(tab_MinKomp[FLOW CHART],MATCH($B533,tab_MinKomp[[Stanowisko / Position ]:[Stanowisko / Position ]],0)))</f>
        <v>0</v>
      </c>
      <c r="AR534" s="194" t="str">
        <f>IF(INDEX(tab_MinKomp[APQP],MATCH($B533,tab_MinKomp[[Stanowisko / Position ]:[Stanowisko / Position ]],0))="n/a","n/a",AR533-INDEX(tab_MinKomp[APQP],MATCH($B533,tab_MinKomp[[Stanowisko / Position ]:[Stanowisko / Position ]],0)))</f>
        <v>n/a</v>
      </c>
      <c r="AS534" s="194" t="str">
        <f>IF(INDEX(tab_MinKomp[MSA],MATCH($B533,tab_MinKomp[[Stanowisko / Position ]:[Stanowisko / Position ]],0))="n/a","n/a",AS533-INDEX(tab_MinKomp[MSA],MATCH($B533,tab_MinKomp[[Stanowisko / Position ]:[Stanowisko / Position ]],0)))</f>
        <v>n/a</v>
      </c>
      <c r="AT534" s="194" t="str">
        <f>IF(INDEX(tab_MinKomp[SPC],MATCH($B533,tab_MinKomp[[Stanowisko / Position ]:[Stanowisko / Position ]],0))="n/a","n/a",AT533-INDEX(tab_MinKomp[SPC],MATCH($B533,tab_MinKomp[[Stanowisko / Position ]:[Stanowisko / Position ]],0)))</f>
        <v>n/a</v>
      </c>
      <c r="AU534" s="194" t="str">
        <f>IF(INDEX(tab_MinKomp[CSR (SPECYFICZNE WYMAGANIA KLIENTA)],MATCH($B533,tab_MinKomp[[Stanowisko / Position ]:[Stanowisko / Position ]],0))="n/a","n/a",AU533-INDEX(tab_MinKomp[CSR (SPECYFICZNE WYMAGANIA KLIENTA)],MATCH($B533,tab_MinKomp[[Stanowisko / Position ]:[Stanowisko / Position ]],0)))</f>
        <v>n/a</v>
      </c>
      <c r="AV534" s="194">
        <f>IF(INDEX(tab_MinKomp[5S],MATCH($B533,tab_MinKomp[[Stanowisko / Position ]:[Stanowisko / Position ]],0))="n/a","n/a",AV533-INDEX(tab_MinKomp[5S],MATCH($B533,tab_MinKomp[[Stanowisko / Position ]:[Stanowisko / Position ]],0)))</f>
        <v>0</v>
      </c>
      <c r="AW534" s="194">
        <f>IF(INDEX(tab_MinKomp[LEAN MANAGEMENT],MATCH($B533,tab_MinKomp[[Stanowisko / Position ]:[Stanowisko / Position ]],0))="n/a","n/a",AW533-INDEX(tab_MinKomp[LEAN MANAGEMENT],MATCH($B533,tab_MinKomp[[Stanowisko / Position ]:[Stanowisko / Position ]],0)))</f>
        <v>0</v>
      </c>
      <c r="AX534" s="194" t="str">
        <f>IF(INDEX(tab_MinKomp[5R],MATCH($B533,tab_MinKomp[[Stanowisko / Position ]:[Stanowisko / Position ]],0))="n/a","n/a",AX533-INDEX(tab_MinKomp[5R],MATCH($B533,tab_MinKomp[[Stanowisko / Position ]:[Stanowisko / Position ]],0)))</f>
        <v>n/a</v>
      </c>
      <c r="AY534" s="194" t="str">
        <f>IF(INDEX(tab_MinKomp[Six Sigma],MATCH($B533,tab_MinKomp[[Stanowisko / Position ]:[Stanowisko / Position ]],0))="n/a","n/a",AY533-INDEX(tab_MinKomp[Six Sigma],MATCH($B533,tab_MinKomp[[Stanowisko / Position ]:[Stanowisko / Position ]],0)))</f>
        <v>n/a</v>
      </c>
      <c r="AZ534" s="194" t="str">
        <f>IF(INDEX(tab_MinKomp[System BAAN / Distribution &amp; Supply Chain],MATCH($B533,tab_MinKomp[[Stanowisko / Position ]:[Stanowisko / Position ]],0))="n/a","n/a",AZ533-INDEX(tab_MinKomp[System BAAN / Distribution &amp; Supply Chain],MATCH($B533,tab_MinKomp[[Stanowisko / Position ]:[Stanowisko / Position ]],0)))</f>
        <v>n/a</v>
      </c>
      <c r="BA534" s="194">
        <f>IF(INDEX(tab_MinKomp[LEAN MANAGEMENT],MATCH($B533,tab_MinKomp[[Stanowisko / Position ]:[Stanowisko / Position ]],0))="n/a","n/a",BA533-INDEX(tab_MinKomp[LEAN MANAGEMENT],MATCH($B533,tab_MinKomp[[Stanowisko / Position ]:[Stanowisko / Position ]],0)))</f>
        <v>0</v>
      </c>
      <c r="BB534" s="194">
        <f>IF(INDEX(tab_MinKomp[LEAN MANAGEMENT],MATCH($B533,tab_MinKomp[[Stanowisko / Position ]:[Stanowisko / Position ]],0))="n/a","n/a",BB533-INDEX(tab_MinKomp[LEAN MANAGEMENT],MATCH($B533,tab_MinKomp[[Stanowisko / Position ]:[Stanowisko / Position ]],0)))</f>
        <v>0</v>
      </c>
      <c r="BC534" s="194" t="str">
        <f>IF(INDEX(tab_MinKomp[Organizacja dostaw / Versorgungsorganisation],MATCH($B533,tab_MinKomp[[Stanowisko / Position ]:[Stanowisko / Position ]],0))="n/a","n/a",BC533-INDEX(tab_MinKomp[Organizacja dostaw / Versorgungsorganisation],MATCH($B533,tab_MinKomp[[Stanowisko / Position ]:[Stanowisko / Position ]],0)))</f>
        <v>n/a</v>
      </c>
      <c r="BD534" s="194" t="str">
        <f>IF(INDEX(tab_MinKomp[Organizacja wysyłek / Organisation von Lieferungen],MATCH($B533,tab_MinKomp[[Stanowisko / Position ]:[Stanowisko / Position ]],0))="n/a","n/a",BD533-INDEX(tab_MinKomp[Organizacja wysyłek / Organisation von Lieferungen],MATCH($B533,tab_MinKomp[[Stanowisko / Position ]:[Stanowisko / Position ]],0)))</f>
        <v>n/a</v>
      </c>
      <c r="BE534" s="194" t="str">
        <f>IF(INDEX(tab_MinKomp[Analiza magazynowa - Program Polen.mdb / Inventuranalyse],MATCH($B533,tab_MinKomp[[Stanowisko / Position ]:[Stanowisko / Position ]],0))="n/a","n/a",BE533-INDEX(tab_MinKomp[Analiza magazynowa - Program Polen.mdb / Inventuranalyse],MATCH($B533,tab_MinKomp[[Stanowisko / Position ]:[Stanowisko / Position ]],0)))</f>
        <v>n/a</v>
      </c>
      <c r="BF534" s="190" t="str">
        <f>IF(INDEX(tab_MinKomp[MMOG (Materials Management Operations Guidelines)],MATCH($B533,tab_MinKomp[[Stanowisko / Position ]:[Stanowisko / Position ]],0))="n/a","n/a",BF533-INDEX(tab_MinKomp[MMOG (Materials Management Operations Guidelines)],MATCH($B533,tab_MinKomp[[Stanowisko / Position ]:[Stanowisko / Position ]],0)))</f>
        <v>n/a</v>
      </c>
      <c r="BG534" s="190" t="str">
        <f>IF(INDEX(tab_MinKomp[GPP],MATCH($B533,tab_MinKomp[[Stanowisko / Position ]:[Stanowisko / Position ]],0))="n/a","n/a",BG533-INDEX(tab_MinKomp[GPP],MATCH($B533,tab_MinKomp[[Stanowisko / Position ]:[Stanowisko / Position ]],0)))</f>
        <v>n/a</v>
      </c>
      <c r="BH534" s="190" t="str">
        <f>IF(INDEX(tab_MinKomp[AIAG (Automotive Industry Action Group)],MATCH($B533,tab_MinKomp[[Stanowisko / Position ]:[Stanowisko / Position ]],0))="n/a","n/a",BH533-INDEX(tab_MinKomp[AIAG (Automotive Industry Action Group)],MATCH($B533,tab_MinKomp[[Stanowisko / Position ]:[Stanowisko / Position ]],0)))</f>
        <v>n/a</v>
      </c>
      <c r="BI534" s="190" t="str">
        <f>IF(INDEX(tab_MinKomp[Super-G disputes],MATCH($B533,tab_MinKomp[[Stanowisko / Position ]:[Stanowisko / Position ]],0))="n/a","n/a",BI533-INDEX(tab_MinKomp[Super-G disputes],MATCH($B533,tab_MinKomp[[Stanowisko / Position ]:[Stanowisko / Position ]],0)))</f>
        <v>n/a</v>
      </c>
      <c r="BJ534" s="190" t="str">
        <f>IF(INDEX(tab_MinKomp[CMMS3/eDDL (Direct Data Link)],MATCH($B533,tab_MinKomp[[Stanowisko / Position ]:[Stanowisko / Position ]],0))="n/a","n/a",BJ533-INDEX(tab_MinKomp[CMMS3/eDDL (Direct Data Link)],MATCH($B533,tab_MinKomp[[Stanowisko / Position ]:[Stanowisko / Position ]],0)))</f>
        <v>n/a</v>
      </c>
      <c r="BK534" s="190" t="str">
        <f>IF(INDEX(tab_MinKomp[MP&amp;L (Material Planning and Logistics)],MATCH($B533,tab_MinKomp[[Stanowisko / Position ]:[Stanowisko / Position ]],0))="n/a","n/a",BK533-INDEX(tab_MinKomp[MP&amp;L (Material Planning and Logistics)],MATCH($B533,tab_MinKomp[[Stanowisko / Position ]:[Stanowisko / Position ]],0)))</f>
        <v>n/a</v>
      </c>
      <c r="BL534" s="190" t="str">
        <f>IF(INDEX(tab_MinKomp[Supplier delivery rating],MATCH($B533,tab_MinKomp[[Stanowisko / Position ]:[Stanowisko / Position ]],0))="n/a","n/a",BL533-INDEX(tab_MinKomp[Supplier delivery rating],MATCH($B533,tab_MinKomp[[Stanowisko / Position ]:[Stanowisko / Position ]],0)))</f>
        <v>n/a</v>
      </c>
      <c r="BM534" s="194" t="str">
        <f>IF(INDEX(tab_MinKomp[Planowanie produkcji / Produktionsplanung],MATCH($B533,tab_MinKomp[[Stanowisko / Position ]:[Stanowisko / Position ]],0))="n/a","n/a",BM533-INDEX(tab_MinKomp[Planowanie produkcji / Produktionsplanung],MATCH($B533,tab_MinKomp[[Stanowisko / Position ]:[Stanowisko / Position ]],0)))</f>
        <v>n/a</v>
      </c>
      <c r="BN534" s="194" t="str">
        <f>IF(INDEX(tab_MinKomp[Planowanie produkcji / Produktionsplanung],MATCH($B533,tab_MinKomp[[Stanowisko / Position ]:[Stanowisko / Position ]],0))="n/a","n/a",BN533-INDEX(tab_MinKomp[Planowanie produkcji / Produktionsplanung],MATCH($B533,tab_MinKomp[[Stanowisko / Position ]:[Stanowisko / Position ]],0)))</f>
        <v>n/a</v>
      </c>
      <c r="BO534" s="194" t="str">
        <f>IF(INDEX(tab_MinKomp[Planowanie produkcji / Produktionsplanung],MATCH($B533,tab_MinKomp[[Stanowisko / Position ]:[Stanowisko / Position ]],0))="n/a","n/a",BO533-INDEX(tab_MinKomp[Planowanie produkcji / Produktionsplanung],MATCH($B533,tab_MinKomp[[Stanowisko / Position ]:[Stanowisko / Position ]],0)))</f>
        <v>n/a</v>
      </c>
      <c r="BP534" s="194" t="str">
        <f>IF(INDEX(tab_MinKomp[Planowanie produkcji / Produktionsplanung],MATCH($B533,tab_MinKomp[[Stanowisko / Position ]:[Stanowisko / Position ]],0))="n/a","n/a",BP533-INDEX(tab_MinKomp[Planowanie produkcji / Produktionsplanung],MATCH($B533,tab_MinKomp[[Stanowisko / Position ]:[Stanowisko / Position ]],0)))</f>
        <v>n/a</v>
      </c>
      <c r="BQ534" s="194">
        <f>IF(INDEX(tab_MinKomp[Obsługa maszyn Novapax / Novapax Maschinenbedienung],MATCH($B533,tab_MinKomp[[Stanowisko / Position ]:[Stanowisko / Position ]],0))="n/a","n/a",BQ533-INDEX(tab_MinKomp[Obsługa maszyn Novapax / Novapax Maschinenbedienung],MATCH($B533,tab_MinKomp[[Stanowisko / Position ]:[Stanowisko / Position ]],0)))</f>
        <v>-1</v>
      </c>
      <c r="BR534" s="194" t="str">
        <f>IF(INDEX(tab_MinKomp[Planowanie produkcji / Produktionsplanung],MATCH($B533,tab_MinKomp[[Stanowisko / Position ]:[Stanowisko / Position ]],0))="n/a","n/a",BR533-INDEX(tab_MinKomp[Planowanie produkcji / Produktionsplanung],MATCH($B533,tab_MinKomp[[Stanowisko / Position ]:[Stanowisko / Position ]],0)))</f>
        <v>n/a</v>
      </c>
      <c r="BS534" s="194">
        <f>IF(INDEX(tab_MinKomp[Obsługa maszyn Novapax / Novapax Maschinenbedienung],MATCH($B533,tab_MinKomp[[Stanowisko / Position ]:[Stanowisko / Position ]],0))="n/a","n/a",BS533-INDEX(tab_MinKomp[Obsługa maszyn Novapax / Novapax Maschinenbedienung],MATCH($B533,tab_MinKomp[[Stanowisko / Position ]:[Stanowisko / Position ]],0)))</f>
        <v>-1</v>
      </c>
      <c r="BT534" s="194" t="str">
        <f>IF(INDEX(tab_MinKomp[Planowanie produkcji / Produktionsplanung],MATCH($B533,tab_MinKomp[[Stanowisko / Position ]:[Stanowisko / Position ]],0))="n/a","n/a",BT533-INDEX(tab_MinKomp[Planowanie produkcji / Produktionsplanung],MATCH($B533,tab_MinKomp[[Stanowisko / Position ]:[Stanowisko / Position ]],0)))</f>
        <v>n/a</v>
      </c>
      <c r="BU534" s="194">
        <f>IF(INDEX(tab_MinKomp[Obsługa maszyn Novapax / Novapax Maschinenbedienung],MATCH($B533,tab_MinKomp[[Stanowisko / Position ]:[Stanowisko / Position ]],0))="n/a","n/a",BU533-INDEX(tab_MinKomp[Obsługa maszyn Novapax / Novapax Maschinenbedienung],MATCH($B533,tab_MinKomp[[Stanowisko / Position ]:[Stanowisko / Position ]],0)))</f>
        <v>-1</v>
      </c>
      <c r="BV534" s="194" t="str">
        <f>IF(INDEX(tab_MinKomp[Planowanie produkcji / Produktionsplanung],MATCH($B533,tab_MinKomp[[Stanowisko / Position ]:[Stanowisko / Position ]],0))="n/a","n/a",BV533-INDEX(tab_MinKomp[Planowanie produkcji / Produktionsplanung],MATCH($B533,tab_MinKomp[[Stanowisko / Position ]:[Stanowisko / Position ]],0)))</f>
        <v>n/a</v>
      </c>
      <c r="BW534" s="194">
        <f>IF(INDEX(tab_MinKomp[Obsługa maszyn Novapax / Novapax Maschinenbedienung],MATCH($B533,tab_MinKomp[[Stanowisko / Position ]:[Stanowisko / Position ]],0))="n/a","n/a",BW533-INDEX(tab_MinKomp[Obsługa maszyn Novapax / Novapax Maschinenbedienung],MATCH($B533,tab_MinKomp[[Stanowisko / Position ]:[Stanowisko / Position ]],0)))</f>
        <v>-1</v>
      </c>
      <c r="BX534" s="194">
        <f>IF(INDEX(tab_MinKomp[Obsługa maszyn Novapax / Novapax Maschinenbedienung],MATCH($B533,tab_MinKomp[[Stanowisko / Position ]:[Stanowisko / Position ]],0))="n/a","n/a",BX533-INDEX(tab_MinKomp[Obsługa maszyn Novapax / Novapax Maschinenbedienung],MATCH($B533,tab_MinKomp[[Stanowisko / Position ]:[Stanowisko / Position ]],0)))</f>
        <v>-1</v>
      </c>
      <c r="BY534" s="194" t="str">
        <f>IF(INDEX(tab_MinKomp[Obsługa maszyn Engel / Engel Maschinenbedienung],MATCH($B533,tab_MinKomp[[Stanowisko / Position ]:[Stanowisko / Position ]],0))="n/a","n/a",BY533-INDEX(tab_MinKomp[Obsługa maszyn Engel / Engel Maschinenbedienung],MATCH($B533,tab_MinKomp[[Stanowisko / Position ]:[Stanowisko / Position ]],0)))</f>
        <v>n/a</v>
      </c>
      <c r="BZ534" s="194">
        <f>IF(INDEX(tab_MinKomp[Obsługa maszyn Novapax / Novapax Maschinenbedienung],MATCH($B533,tab_MinKomp[[Stanowisko / Position ]:[Stanowisko / Position ]],0))="n/a","n/a",BZ533-INDEX(tab_MinKomp[Obsługa maszyn Novapax / Novapax Maschinenbedienung],MATCH($B533,tab_MinKomp[[Stanowisko / Position ]:[Stanowisko / Position ]],0)))</f>
        <v>-1</v>
      </c>
      <c r="CA534" s="194" t="str">
        <f>IF(INDEX(tab_MinKomp[Obsługa maszyn KVT / KVT Maschinenbedienung],MATCH($B533,tab_MinKomp[[Stanowisko / Position ]:[Stanowisko / Position ]],0))="n/a","n/a",CA533-INDEX(tab_MinKomp[Obsługa maszyn KVT / KVT Maschinenbedienung],MATCH($B533,tab_MinKomp[[Stanowisko / Position ]:[Stanowisko / Position ]],0)))</f>
        <v>n/a</v>
      </c>
      <c r="CB534" s="194">
        <f>IF(INDEX(tab_MinKomp[Obsługa maszyn Novapax / Novapax Maschinenbedienung],MATCH($B533,tab_MinKomp[[Stanowisko / Position ]:[Stanowisko / Position ]],0))="n/a","n/a",CB533-INDEX(tab_MinKomp[Obsługa maszyn Novapax / Novapax Maschinenbedienung],MATCH($B533,tab_MinKomp[[Stanowisko / Position ]:[Stanowisko / Position ]],0)))</f>
        <v>-1</v>
      </c>
      <c r="CC534" s="194" t="str">
        <f>IF(INDEX(tab_MinKomp[Obsługa maszyn Branson / Branson Maschinenbedienung],MATCH($B533,tab_MinKomp[[Stanowisko / Position ]:[Stanowisko / Position ]],0))="n/a","n/a",CC533-INDEX(tab_MinKomp[Obsługa maszyn Branson / Branson Maschinenbedienung],MATCH($B533,tab_MinKomp[[Stanowisko / Position ]:[Stanowisko / Position ]],0)))</f>
        <v>n/a</v>
      </c>
      <c r="CD534" s="194">
        <f>IF(INDEX(tab_MinKomp[Obsługa maszyn Novapax / Novapax Maschinenbedienung],MATCH($B533,tab_MinKomp[[Stanowisko / Position ]:[Stanowisko / Position ]],0))="n/a","n/a",CD533-INDEX(tab_MinKomp[Obsługa maszyn Novapax / Novapax Maschinenbedienung],MATCH($B533,tab_MinKomp[[Stanowisko / Position ]:[Stanowisko / Position ]],0)))</f>
        <v>0</v>
      </c>
      <c r="CE534" s="194">
        <f>IF(INDEX(tab_MinKomp[Obsługa maszyn Novapax / Novapax Maschinenbedienung],MATCH($B533,tab_MinKomp[[Stanowisko / Position ]:[Stanowisko / Position ]],0))="n/a","n/a",CE533-INDEX(tab_MinKomp[Obsługa maszyn Novapax / Novapax Maschinenbedienung],MATCH($B533,tab_MinKomp[[Stanowisko / Position ]:[Stanowisko / Position ]],0)))</f>
        <v>-2</v>
      </c>
      <c r="CF534" s="194">
        <f>IF(INDEX(tab_MinKomp[Obsługa maszyn Novapax / Novapax Maschinenbedienung],MATCH($B533,tab_MinKomp[[Stanowisko / Position ]:[Stanowisko / Position ]],0))="n/a","n/a",CF533-INDEX(tab_MinKomp[Obsługa maszyn Novapax / Novapax Maschinenbedienung],MATCH($B533,tab_MinKomp[[Stanowisko / Position ]:[Stanowisko / Position ]],0)))</f>
        <v>0</v>
      </c>
      <c r="CG534" s="194">
        <f>IF(INDEX(tab_MinKomp[Eliminacja awarii / Beseitigung von Ausfällen],MATCH($B533,tab_MinKomp[[Stanowisko / Position ]:[Stanowisko / Position ]],0))="n/a","n/a",CG533-INDEX(tab_MinKomp[Eliminacja awarii / Beseitigung von Ausfällen],MATCH($B533,tab_MinKomp[[Stanowisko / Position ]:[Stanowisko / Position ]],0)))</f>
        <v>0</v>
      </c>
      <c r="CH534" s="194" t="str">
        <f>IF(INDEX(tab_MinKomp[Wymagania VDA 6.5 Product / Forderungen],MATCH($B533,tab_MinKomp[[Stanowisko / Position ]:[Stanowisko / Position ]],0))="n/a","n/a",CH533-INDEX(tab_MinKomp[Wymagania VDA 6.5 Product / Forderungen],MATCH($B533,tab_MinKomp[[Stanowisko / Position ]:[Stanowisko / Position ]],0)))</f>
        <v>n/a</v>
      </c>
      <c r="CI534" s="194" t="str">
        <f>IF(INDEX(tab_MinKomp[Wymagania VDA 6.5 Product / Forderungen],MATCH($B533,tab_MinKomp[[Stanowisko / Position ]:[Stanowisko / Position ]],0))="n/a","n/a",CI533-INDEX(tab_MinKomp[Wymagania VDA 6.5 Product / Forderungen],MATCH($B533,tab_MinKomp[[Stanowisko / Position ]:[Stanowisko / Position ]],0)))</f>
        <v>n/a</v>
      </c>
      <c r="CJ534" s="194" t="str">
        <f>IF(INDEX(tab_MinKomp[Wymagania VDA 6.5 Product / Forderungen],MATCH($B533,tab_MinKomp[[Stanowisko / Position ]:[Stanowisko / Position ]],0))="n/a","n/a",CJ533-INDEX(tab_MinKomp[Wymagania VDA 6.5 Product / Forderungen],MATCH($B533,tab_MinKomp[[Stanowisko / Position ]:[Stanowisko / Position ]],0)))</f>
        <v>n/a</v>
      </c>
      <c r="CK534" s="194" t="str">
        <f>IF(INDEX(tab_MinKomp[Wymagania VDA 6.5 Product / Forderungen],MATCH($B533,tab_MinKomp[[Stanowisko / Position ]:[Stanowisko / Position ]],0))="n/a","n/a",CK533-INDEX(tab_MinKomp[Wymagania VDA 6.5 Product / Forderungen],MATCH($B533,tab_MinKomp[[Stanowisko / Position ]:[Stanowisko / Position ]],0)))</f>
        <v>n/a</v>
      </c>
      <c r="CL534" s="194" t="str">
        <f>IF(INDEX(tab_MinKomp[Wymagania VDA 6.5 Product / Forderungen],MATCH($B533,tab_MinKomp[[Stanowisko / Position ]:[Stanowisko / Position ]],0))="n/a","n/a",CL533-INDEX(tab_MinKomp[Wymagania VDA 6.5 Product / Forderungen],MATCH($B533,tab_MinKomp[[Stanowisko / Position ]:[Stanowisko / Position ]],0)))</f>
        <v>n/a</v>
      </c>
      <c r="CM534" s="194" t="str">
        <f>IF(INDEX(tab_MinKomp[Informatyka ogólna (techniczne i systemowe) / Allgemeine IT (Technik und System)],MATCH($B533,tab_MinKomp[[Stanowisko / Position ]:[Stanowisko / Position ]],0))="n/a","n/a",CM533-INDEX(tab_MinKomp[Informatyka ogólna (techniczne i systemowe) / Allgemeine IT (Technik und System)],MATCH($B533,tab_MinKomp[[Stanowisko / Position ]:[Stanowisko / Position ]],0)))</f>
        <v>n/a</v>
      </c>
      <c r="CN534" s="194" t="str">
        <f>IF(INDEX(tab_MinKomp[Sieci komputerowe / Computernetzwerke],MATCH($B533,tab_MinKomp[[Stanowisko / Position ]:[Stanowisko / Position ]],0))="n/a","n/a",CN533-INDEX(tab_MinKomp[Sieci komputerowe / Computernetzwerke],MATCH($B533,tab_MinKomp[[Stanowisko / Position ]:[Stanowisko / Position ]],0)))</f>
        <v>n/a</v>
      </c>
      <c r="CO534" s="194" t="str">
        <f>IF(INDEX(tab_MinKomp[Hardware (komputery PC, drukarki biurowe i etykietowe, telefonia stacjonarna i mobilna) (PC, Drucker, Telefpne, Handys)],MATCH($B533,tab_MinKomp[[Stanowisko / Position ]:[Stanowisko / Position ]],0))="n/a","n/a",CO533-INDEX(tab_MinKomp[Hardware (komputery PC, drukarki biurowe i etykietowe, telefonia stacjonarna i mobilna) (PC, Drucker, Telefpne, Handys)],MATCH($B533,tab_MinKomp[[Stanowisko / Position ]:[Stanowisko / Position ]],0)))</f>
        <v>n/a</v>
      </c>
      <c r="CP534" s="194" t="str">
        <f>IF(INDEX(tab_MinKomp[Software &amp; Systems (MS Office, MS Remote Desktop)],MATCH($B533,tab_MinKomp[[Stanowisko / Position ]:[Stanowisko / Position ]],0))="n/a","n/a",CP533-INDEX(tab_MinKomp[Software &amp; Systems (MS Office, MS Remote Desktop)],MATCH($B533,tab_MinKomp[[Stanowisko / Position ]:[Stanowisko / Position ]],0)))</f>
        <v>n/a</v>
      </c>
      <c r="CQ534" s="194" t="str">
        <f>IF(INDEX(tab_MinKomp[Programowanie obiektowe (PHP) / Objektprogrammierung],MATCH($B533,tab_MinKomp[[Stanowisko / Position ]:[Stanowisko / Position ]],0))="n/a","n/a",CQ533-INDEX(tab_MinKomp[Programowanie obiektowe (PHP) / Objektprogrammierung],MATCH($B533,tab_MinKomp[[Stanowisko / Position ]:[Stanowisko / Position ]],0)))</f>
        <v>n/a</v>
      </c>
      <c r="CR534" s="194" t="str">
        <f>IF(INDEX(tab_MinKomp[Scrum],MATCH($B533,tab_MinKomp[[Stanowisko / Position ]:[Stanowisko / Position ]],0))="n/a","n/a",CR533-INDEX(tab_MinKomp[Scrum],MATCH($B533,tab_MinKomp[[Stanowisko / Position ]:[Stanowisko / Position ]],0)))</f>
        <v>n/a</v>
      </c>
      <c r="CS534" s="194" t="str">
        <f>IF(INDEX(tab_MinKomp[SQL (MySQL)],MATCH($B533,tab_MinKomp[[Stanowisko / Position ]:[Stanowisko / Position ]],0))="n/a","n/a",CS533-INDEX(tab_MinKomp[SQL (MySQL)],MATCH($B533,tab_MinKomp[[Stanowisko / Position ]:[Stanowisko / Position ]],0)))</f>
        <v>n/a</v>
      </c>
      <c r="CT534" s="194" t="str">
        <f>IF(INDEX(tab_MinKomp[Javascript],MATCH($B533,tab_MinKomp[[Stanowisko / Position ]:[Stanowisko / Position ]],0))="n/a","n/a",CT533-INDEX(tab_MinKomp[Javascript],MATCH($B533,tab_MinKomp[[Stanowisko / Position ]:[Stanowisko / Position ]],0)))</f>
        <v>n/a</v>
      </c>
      <c r="CU534" s="194" t="str">
        <f>IF(INDEX(tab_MinKomp[Joomla],MATCH($B533,tab_MinKomp[[Stanowisko / Position ]:[Stanowisko / Position ]],0))="n/a","n/a",CU533-INDEX(tab_MinKomp[Joomla],MATCH($B533,tab_MinKomp[[Stanowisko / Position ]:[Stanowisko / Position ]],0)))</f>
        <v>n/a</v>
      </c>
      <c r="CV534" s="194" t="str">
        <f>IF(INDEX(tab_MinKomp[Bash],MATCH($B533,tab_MinKomp[[Stanowisko / Position ]:[Stanowisko / Position ]],0))="n/a","n/a",CV533-INDEX(tab_MinKomp[Bash],MATCH($B533,tab_MinKomp[[Stanowisko / Position ]:[Stanowisko / Position ]],0)))</f>
        <v>n/a</v>
      </c>
      <c r="CW534" s="194">
        <f>IF(INDEX(tab_MinKomp[Systemy MES (HYDRA / SFMS)],MATCH($B533,tab_MinKomp[[Stanowisko / Position ]:[Stanowisko / Position ]],0))="n/a","n/a",CW533-INDEX(tab_MinKomp[Systemy MES (HYDRA / SFMS)],MATCH($B533,tab_MinKomp[[Stanowisko / Position ]:[Stanowisko / Position ]],0)))</f>
        <v>0</v>
      </c>
      <c r="CX534" s="194" t="str">
        <f>IF(INDEX(tab_MinKomp[HTML / CSS],MATCH($B533,tab_MinKomp[[Stanowisko / Position ]:[Stanowisko / Position ]],0))="n/a","n/a",CX533-INDEX(tab_MinKomp[HTML / CSS],MATCH($B533,tab_MinKomp[[Stanowisko / Position ]:[Stanowisko / Position ]],0)))</f>
        <v>n/a</v>
      </c>
      <c r="CY534" s="194" t="str">
        <f>IF(INDEX(tab_MinKomp[SYSTEM PR],MATCH($B533,tab_MinKomp[[Stanowisko / Position ]:[Stanowisko / Position ]],0))="n/a","n/a",CY533-INDEX(tab_MinKomp[SYSTEM PR],MATCH($B533,tab_MinKomp[[Stanowisko / Position ]:[Stanowisko / Position ]],0)))</f>
        <v>n/a</v>
      </c>
      <c r="CZ534" s="194" t="str">
        <f>IF(INDEX(tab_MinKomp[System Einkauf XP / EBA],MATCH($B533,tab_MinKomp[[Stanowisko / Position ]:[Stanowisko / Position ]],0))="n/a","n/a",CZ533-INDEX(tab_MinKomp[System Einkauf XP / EBA],MATCH($B533,tab_MinKomp[[Stanowisko / Position ]:[Stanowisko / Position ]],0)))</f>
        <v>n/a</v>
      </c>
      <c r="DA534" s="194" t="str">
        <f>IF(INDEX(tab_MinKomp[Techniki negocjacyjne / Verhandlungstechniken],MATCH($B533,tab_MinKomp[[Stanowisko / Position ]:[Stanowisko / Position ]],0))="n/a","n/a",DA533-INDEX(tab_MinKomp[Techniki negocjacyjne / Verhandlungstechniken],MATCH($B533,tab_MinKomp[[Stanowisko / Position ]:[Stanowisko / Position ]],0)))</f>
        <v>n/a</v>
      </c>
      <c r="DB534" s="194" t="str">
        <f>IF(INDEX(tab_MinKomp[Znajomość rynku branżowego / Kenntnis des Industrie Marktes],MATCH($B533,tab_MinKomp[[Stanowisko / Position ]:[Stanowisko / Position ]],0))="n/a","n/a",DB533-INDEX(tab_MinKomp[Znajomość rynku branżowego / Kenntnis des Industrie Marktes],MATCH($B533,tab_MinKomp[[Stanowisko / Position ]:[Stanowisko / Position ]],0)))</f>
        <v>n/a</v>
      </c>
      <c r="DC534" s="194" t="str">
        <f>IF(INDEX(tab_MinKomp[SUPPLIER MANAGEMENT],MATCH($B533,tab_MinKomp[[Stanowisko / Position ]:[Stanowisko / Position ]],0))="n/a","n/a",DC533-INDEX(tab_MinKomp[SUPPLIER MANAGEMENT],MATCH($B533,tab_MinKomp[[Stanowisko / Position ]:[Stanowisko / Position ]],0)))</f>
        <v>n/a</v>
      </c>
      <c r="DD534" s="194" t="str">
        <f>IF(INDEX(tab_MinKomp[SUPPLIER MANAGEMENT],MATCH($B533,tab_MinKomp[[Stanowisko / Position ]:[Stanowisko / Position ]],0))="n/a","n/a",DD533-INDEX(tab_MinKomp[SUPPLIER MANAGEMENT],MATCH($B533,tab_MinKomp[[Stanowisko / Position ]:[Stanowisko / Position ]],0)))</f>
        <v>n/a</v>
      </c>
      <c r="DE534" s="194" t="str">
        <f>IF(INDEX(tab_MinKomp[SUPPLIER MANAGEMENT],MATCH($B533,tab_MinKomp[[Stanowisko / Position ]:[Stanowisko / Position ]],0))="n/a","n/a",DE533-INDEX(tab_MinKomp[SUPPLIER MANAGEMENT],MATCH($B533,tab_MinKomp[[Stanowisko / Position ]:[Stanowisko / Position ]],0)))</f>
        <v>n/a</v>
      </c>
      <c r="DF534" s="194">
        <f>IF(INDEX(tab_MinKomp[LEAN MANAGEMENT],MATCH($B533,tab_MinKomp[[Stanowisko / Position ]:[Stanowisko / Position ]],0))="n/a","n/a",DF533-INDEX(tab_MinKomp[LEAN MANAGEMENT],MATCH($B533,tab_MinKomp[[Stanowisko / Position ]:[Stanowisko / Position ]],0)))</f>
        <v>0</v>
      </c>
      <c r="DG534" s="194" t="str">
        <f>IF(INDEX(tab_MinKomp[PPAP/PSW],MATCH($B533,tab_MinKomp[[Stanowisko / Position ]:[Stanowisko / Position ]],0))="n/a","n/a",DG533-INDEX(tab_MinKomp[PPAP/PSW],MATCH($B533,tab_MinKomp[[Stanowisko / Position ]:[Stanowisko / Position ]],0)))</f>
        <v>n/a</v>
      </c>
      <c r="DH534" s="194" t="str">
        <f>IF(INDEX(tab_MinKomp[SUPPLIER MANAGEMENT],MATCH($B533,tab_MinKomp[[Stanowisko / Position ]:[Stanowisko / Position ]],0))="n/a","n/a",DH533-INDEX(tab_MinKomp[SUPPLIER MANAGEMENT],MATCH($B533,tab_MinKomp[[Stanowisko / Position ]:[Stanowisko / Position ]],0)))</f>
        <v>n/a</v>
      </c>
      <c r="DI534" s="194" t="str">
        <f>IF(INDEX(tab_MinKomp[OBSŁUGA PORTALI KLIENTA / Kundenportale],MATCH($B533,tab_MinKomp[[Stanowisko / Position ]:[Stanowisko / Position ]],0))="n/a","n/a",DI533-INDEX(tab_MinKomp[OBSŁUGA PORTALI KLIENTA / Kundenportale],MATCH($B533,tab_MinKomp[[Stanowisko / Position ]:[Stanowisko / Position ]],0)))</f>
        <v>n/a</v>
      </c>
      <c r="DJ534" s="194" t="str">
        <f>IF(INDEX(tab_MinKomp[Obsługa systemu BABTECQ / BABTECQ System],MATCH($B533,tab_MinKomp[[Stanowisko / Position ]:[Stanowisko / Position ]],0))="n/a","n/a",DJ533-INDEX(tab_MinKomp[Obsługa systemu BABTECQ / BABTECQ System],MATCH($B533,tab_MinKomp[[Stanowisko / Position ]:[Stanowisko / Position ]],0)))</f>
        <v>n/a</v>
      </c>
      <c r="DK534" s="194" t="str">
        <f>IF(INDEX(tab_MinKomp[Rysunek techniczny / technische Zeichnung],MATCH($B533,tab_MinKomp[[Stanowisko / Position ]:[Stanowisko / Position ]],0))="n/a","n/a",DK533-INDEX(tab_MinKomp[Rysunek techniczny / technische Zeichnung],MATCH($B533,tab_MinKomp[[Stanowisko / Position ]:[Stanowisko / Position ]],0)))</f>
        <v>n/a</v>
      </c>
      <c r="DL534" s="194" t="str">
        <f>IF(INDEX(tab_MinKomp[Kalibracja / Kalibrierung],MATCH($B533,tab_MinKomp[[Stanowisko / Position ]:[Stanowisko / Position ]],0))="n/a","n/a",DL533-INDEX(tab_MinKomp[Kalibracja / Kalibrierung],MATCH($B533,tab_MinKomp[[Stanowisko / Position ]:[Stanowisko / Position ]],0)))</f>
        <v>n/a</v>
      </c>
      <c r="DM534" s="194" t="str">
        <f>IF(INDEX(tab_MinKomp[Rekwalifikacja / Requalifizierung],MATCH($B533,tab_MinKomp[[Stanowisko / Position ]:[Stanowisko / Position ]],0))="n/a","n/a",DM533-INDEX(tab_MinKomp[Rekwalifikacja / Requalifizierung],MATCH($B533,tab_MinKomp[[Stanowisko / Position ]:[Stanowisko / Position ]],0)))</f>
        <v>n/a</v>
      </c>
      <c r="DN534" s="190" t="str">
        <f>IF(INDEX(tab_MinKomp[Testy czystości / Reinheitstests],MATCH($B533,tab_MinKomp[[Stanowisko / Position ]:[Stanowisko / Position ]],0))="n/a","n/a",DN533-INDEX(tab_MinKomp[Testy czystości / Reinheitstests],MATCH($B533,tab_MinKomp[[Stanowisko / Position ]:[Stanowisko / Position ]],0)))</f>
        <v>n/a</v>
      </c>
      <c r="DO534" s="190" t="str">
        <f>IF(INDEX(tab_MinKomp[Testy czystości / Reinheitstests],MATCH($B533,tab_MinKomp[[Stanowisko / Position ]:[Stanowisko / Position ]],0))="n/a","n/a",DO533-INDEX(tab_MinKomp[Testy czystości / Reinheitstests],MATCH($B533,tab_MinKomp[[Stanowisko / Position ]:[Stanowisko / Position ]],0)))</f>
        <v>n/a</v>
      </c>
      <c r="DP534" s="190" t="str">
        <f>IF(INDEX(tab_MinKomp[Testy czystości / Reinheitstests],MATCH($B533,tab_MinKomp[[Stanowisko / Position ]:[Stanowisko / Position ]],0))="n/a","n/a",DP533-INDEX(tab_MinKomp[Testy czystości / Reinheitstests],MATCH($B533,tab_MinKomp[[Stanowisko / Position ]:[Stanowisko / Position ]],0)))</f>
        <v>n/a</v>
      </c>
      <c r="DQ534" s="190" t="str">
        <f>IF(INDEX(tab_MinKomp[Testy czystości / Reinheitstests],MATCH($B533,tab_MinKomp[[Stanowisko / Position ]:[Stanowisko / Position ]],0))="n/a","n/a",DQ533-INDEX(tab_MinKomp[Testy czystości / Reinheitstests],MATCH($B533,tab_MinKomp[[Stanowisko / Position ]:[Stanowisko / Position ]],0)))</f>
        <v>n/a</v>
      </c>
      <c r="DR534" s="190" t="str">
        <f>IF(INDEX(tab_MinKomp[Testy czystości / Reinheitstests],MATCH($B533,tab_MinKomp[[Stanowisko / Position ]:[Stanowisko / Position ]],0))="n/a","n/a",DR533-INDEX(tab_MinKomp[Testy czystości / Reinheitstests],MATCH($B533,tab_MinKomp[[Stanowisko / Position ]:[Stanowisko / Position ]],0)))</f>
        <v>n/a</v>
      </c>
      <c r="DS534" s="190" t="str">
        <f>IF(INDEX(tab_MinKomp[Testy czystości / Reinheitstests],MATCH($B533,tab_MinKomp[[Stanowisko / Position ]:[Stanowisko / Position ]],0))="n/a","n/a",DS533-INDEX(tab_MinKomp[Testy czystości / Reinheitstests],MATCH($B533,tab_MinKomp[[Stanowisko / Position ]:[Stanowisko / Position ]],0)))</f>
        <v>n/a</v>
      </c>
      <c r="DT534" s="194" t="str">
        <f>IF(INDEX(tab_MinKomp[SUPPLIER MANAGEMENT],MATCH($B533,tab_MinKomp[[Stanowisko / Position ]:[Stanowisko / Position ]],0))="n/a","n/a",DT533-INDEX(tab_MinKomp[SUPPLIER MANAGEMENT],MATCH($B533,tab_MinKomp[[Stanowisko / Position ]:[Stanowisko / Position ]],0)))</f>
        <v>n/a</v>
      </c>
      <c r="DU534" s="190" t="str">
        <f>IF(INDEX(tab_MinKomp[Testy czystości / Reinheitstests],MATCH($B533,tab_MinKomp[[Stanowisko / Position ]:[Stanowisko / Position ]],0))="n/a","n/a",DU533-INDEX(tab_MinKomp[Testy czystości / Reinheitstests],MATCH($B533,tab_MinKomp[[Stanowisko / Position ]:[Stanowisko / Position ]],0)))</f>
        <v>n/a</v>
      </c>
      <c r="DV534" s="190" t="str">
        <f>IF(INDEX(tab_MinKomp[Testy czystości / Reinheitstests],MATCH($B533,tab_MinKomp[[Stanowisko / Position ]:[Stanowisko / Position ]],0))="n/a","n/a",DV533-INDEX(tab_MinKomp[Testy czystości / Reinheitstests],MATCH($B533,tab_MinKomp[[Stanowisko / Position ]:[Stanowisko / Position ]],0)))</f>
        <v>n/a</v>
      </c>
      <c r="DW534" s="190" t="str">
        <f>IF(INDEX(tab_MinKomp[Testy czystości / Reinheitstests],MATCH($B533,tab_MinKomp[[Stanowisko / Position ]:[Stanowisko / Position ]],0))="n/a","n/a",DW533-INDEX(tab_MinKomp[Testy czystości / Reinheitstests],MATCH($B533,tab_MinKomp[[Stanowisko / Position ]:[Stanowisko / Position ]],0)))</f>
        <v>n/a</v>
      </c>
      <c r="DX534" s="190" t="str">
        <f>IF(INDEX(tab_MinKomp[Testy czystości / Reinheitstests],MATCH($B533,tab_MinKomp[[Stanowisko / Position ]:[Stanowisko / Position ]],0))="n/a","n/a",DX533-INDEX(tab_MinKomp[Testy czystości / Reinheitstests],MATCH($B533,tab_MinKomp[[Stanowisko / Position ]:[Stanowisko / Position ]],0)))</f>
        <v>n/a</v>
      </c>
      <c r="DY534" s="190" t="str">
        <f>IF(INDEX(tab_MinKomp[Testy czystości / Reinheitstests],MATCH($B533,tab_MinKomp[[Stanowisko / Position ]:[Stanowisko / Position ]],0))="n/a","n/a",DY533-INDEX(tab_MinKomp[Testy czystości / Reinheitstests],MATCH($B533,tab_MinKomp[[Stanowisko / Position ]:[Stanowisko / Position ]],0)))</f>
        <v>n/a</v>
      </c>
      <c r="DZ534" s="190" t="str">
        <f>IF(INDEX(tab_MinKomp[Testy czystości / Reinheitstests],MATCH($B533,tab_MinKomp[[Stanowisko / Position ]:[Stanowisko / Position ]],0))="n/a","n/a",DZ533-INDEX(tab_MinKomp[Testy czystości / Reinheitstests],MATCH($B533,tab_MinKomp[[Stanowisko / Position ]:[Stanowisko / Position ]],0)))</f>
        <v>n/a</v>
      </c>
      <c r="EA534" s="194" t="str">
        <f>IF(INDEX(tab_MinKomp[SUPPLIER MANAGEMENT],MATCH($B533,tab_MinKomp[[Stanowisko / Position ]:[Stanowisko / Position ]],0))="n/a","n/a",EA533-INDEX(tab_MinKomp[SUPPLIER MANAGEMENT],MATCH($B533,tab_MinKomp[[Stanowisko / Position ]:[Stanowisko / Position ]],0)))</f>
        <v>n/a</v>
      </c>
      <c r="EB534" s="190" t="str">
        <f>IF(INDEX(tab_MinKomp[Testy czystości / Reinheitstests],MATCH($B533,tab_MinKomp[[Stanowisko / Position ]:[Stanowisko / Position ]],0))="n/a","n/a",EB533-INDEX(tab_MinKomp[Testy czystości / Reinheitstests],MATCH($B533,tab_MinKomp[[Stanowisko / Position ]:[Stanowisko / Position ]],0)))</f>
        <v>n/a</v>
      </c>
      <c r="EC534" s="190" t="str">
        <f>IF(INDEX(tab_MinKomp[Testy czystości / Reinheitstests],MATCH($B533,tab_MinKomp[[Stanowisko / Position ]:[Stanowisko / Position ]],0))="n/a","n/a",EC533-INDEX(tab_MinKomp[Testy czystości / Reinheitstests],MATCH($B533,tab_MinKomp[[Stanowisko / Position ]:[Stanowisko / Position ]],0)))</f>
        <v>n/a</v>
      </c>
      <c r="ED534" s="190" t="str">
        <f>IF(INDEX(tab_MinKomp[Testy czystości / Reinheitstests],MATCH($B533,tab_MinKomp[[Stanowisko / Position ]:[Stanowisko / Position ]],0))="n/a","n/a",ED533-INDEX(tab_MinKomp[Testy czystości / Reinheitstests],MATCH($B533,tab_MinKomp[[Stanowisko / Position ]:[Stanowisko / Position ]],0)))</f>
        <v>n/a</v>
      </c>
      <c r="EE534" s="190" t="str">
        <f>IF(INDEX(tab_MinKomp[Testy czystości / Reinheitstests],MATCH($B533,tab_MinKomp[[Stanowisko / Position ]:[Stanowisko / Position ]],0))="n/a","n/a",EE533-INDEX(tab_MinKomp[Testy czystości / Reinheitstests],MATCH($B533,tab_MinKomp[[Stanowisko / Position ]:[Stanowisko / Position ]],0)))</f>
        <v>n/a</v>
      </c>
      <c r="EF534" s="190" t="str">
        <f>IF(INDEX(tab_MinKomp[Testy czystości / Reinheitstests],MATCH($B533,tab_MinKomp[[Stanowisko / Position ]:[Stanowisko / Position ]],0))="n/a","n/a",EF533-INDEX(tab_MinKomp[Testy czystości / Reinheitstests],MATCH($B533,tab_MinKomp[[Stanowisko / Position ]:[Stanowisko / Position ]],0)))</f>
        <v>n/a</v>
      </c>
      <c r="EG534" s="190" t="str">
        <f>IF(INDEX(tab_MinKomp[Testy czystości / Reinheitstests],MATCH($B533,tab_MinKomp[[Stanowisko / Position ]:[Stanowisko / Position ]],0))="n/a","n/a",EG533-INDEX(tab_MinKomp[Testy czystości / Reinheitstests],MATCH($B533,tab_MinKomp[[Stanowisko / Position ]:[Stanowisko / Position ]],0)))</f>
        <v>n/a</v>
      </c>
      <c r="EH534" s="190" t="str">
        <f>IF(INDEX(tab_MinKomp[Testy czystości / Reinheitstests],MATCH($B533,tab_MinKomp[[Stanowisko / Position ]:[Stanowisko / Position ]],0))="n/a","n/a",EH533-INDEX(tab_MinKomp[Testy czystości / Reinheitstests],MATCH($B533,tab_MinKomp[[Stanowisko / Position ]:[Stanowisko / Position ]],0)))</f>
        <v>n/a</v>
      </c>
      <c r="EI534" s="190" t="str">
        <f>IF(INDEX(tab_MinKomp[Testy czystości / Reinheitstests],MATCH($B533,tab_MinKomp[[Stanowisko / Position ]:[Stanowisko / Position ]],0))="n/a","n/a",EI533-INDEX(tab_MinKomp[Testy czystości / Reinheitstests],MATCH($B533,tab_MinKomp[[Stanowisko / Position ]:[Stanowisko / Position ]],0)))</f>
        <v>n/a</v>
      </c>
      <c r="EJ534" s="190" t="str">
        <f>IF(INDEX(tab_MinKomp[Testy czystości / Reinheitstests],MATCH($B533,tab_MinKomp[[Stanowisko / Position ]:[Stanowisko / Position ]],0))="n/a","n/a",EJ533-INDEX(tab_MinKomp[Testy czystości / Reinheitstests],MATCH($B533,tab_MinKomp[[Stanowisko / Position ]:[Stanowisko / Position ]],0)))</f>
        <v>n/a</v>
      </c>
      <c r="EK534" s="190" t="str">
        <f>IF(INDEX(tab_MinKomp[Testy czystości / Reinheitstests],MATCH($B533,tab_MinKomp[[Stanowisko / Position ]:[Stanowisko / Position ]],0))="n/a","n/a",EK533-INDEX(tab_MinKomp[Testy czystości / Reinheitstests],MATCH($B533,tab_MinKomp[[Stanowisko / Position ]:[Stanowisko / Position ]],0)))</f>
        <v>n/a</v>
      </c>
      <c r="EL534" s="190" t="str">
        <f>IF(INDEX(tab_MinKomp[Testy czystości / Reinheitstests],MATCH($B533,tab_MinKomp[[Stanowisko / Position ]:[Stanowisko / Position ]],0))="n/a","n/a",EL533-INDEX(tab_MinKomp[Testy czystości / Reinheitstests],MATCH($B533,tab_MinKomp[[Stanowisko / Position ]:[Stanowisko / Position ]],0)))</f>
        <v>n/a</v>
      </c>
      <c r="EM534" s="190" t="str">
        <f>IF(INDEX(tab_MinKomp[Testy czystości / Reinheitstests],MATCH($B533,tab_MinKomp[[Stanowisko / Position ]:[Stanowisko / Position ]],0))="n/a","n/a",EM533-INDEX(tab_MinKomp[Testy czystości / Reinheitstests],MATCH($B533,tab_MinKomp[[Stanowisko / Position ]:[Stanowisko / Position ]],0)))</f>
        <v>n/a</v>
      </c>
      <c r="EN534" s="190" t="str">
        <f>IF(INDEX(tab_MinKomp[Testy czystości / Reinheitstests],MATCH($B533,tab_MinKomp[[Stanowisko / Position ]:[Stanowisko / Position ]],0))="n/a","n/a",EN533-INDEX(tab_MinKomp[Testy czystości / Reinheitstests],MATCH($B533,tab_MinKomp[[Stanowisko / Position ]:[Stanowisko / Position ]],0)))</f>
        <v>n/a</v>
      </c>
      <c r="EO534" s="194" t="str">
        <f>IF(INDEX(tab_MinKomp[Konserwacja Rep],MATCH($B533,tab_MinKomp[[Stanowisko / Position ]:[Stanowisko / Position ]],0))="n/a","n/a",EO533-INDEX(tab_MinKomp[Konserwacja Rep],MATCH($B533,tab_MinKomp[[Stanowisko / Position ]:[Stanowisko / Position ]],0)))</f>
        <v>n/a</v>
      </c>
      <c r="EP534" s="194" t="str">
        <f>IF(INDEX(tab_MinKomp[[Konserwacja Engel ]],MATCH($B533,tab_MinKomp[[Stanowisko / Position ]:[Stanowisko / Position ]],0))="n/a","n/a",EP533-INDEX(tab_MinKomp[[Konserwacja Engel ]],MATCH($B533,tab_MinKomp[[Stanowisko / Position ]:[Stanowisko / Position ]],0)))</f>
        <v>n/a</v>
      </c>
      <c r="EQ534" s="194" t="str">
        <f>IF(INDEX(tab_MinKomp[Konserwacja B 50],MATCH($B533,tab_MinKomp[[Stanowisko / Position ]:[Stanowisko / Position ]],0))="n/a","n/a",EQ533-INDEX(tab_MinKomp[Konserwacja B 50],MATCH($B533,tab_MinKomp[[Stanowisko / Position ]:[Stanowisko / Position ]],0)))</f>
        <v>n/a</v>
      </c>
      <c r="ER534" s="194" t="str">
        <f>IF(INDEX(tab_MinKomp[[Konserwacja EOL ]],MATCH($B533,tab_MinKomp[[Stanowisko / Position ]:[Stanowisko / Position ]],0))="n/a","n/a",ER533-INDEX(tab_MinKomp[[Konserwacja EOL ]],MATCH($B533,tab_MinKomp[[Stanowisko / Position ]:[Stanowisko / Position ]],0)))</f>
        <v>n/a</v>
      </c>
      <c r="ES534" s="194" t="str">
        <f>IF(INDEX(tab_MinKomp[Konserwacja Branson],MATCH($B533,tab_MinKomp[[Stanowisko / Position ]:[Stanowisko / Position ]],0))="n/a","n/a",ES533-INDEX(tab_MinKomp[Konserwacja Branson],MATCH($B533,tab_MinKomp[[Stanowisko / Position ]:[Stanowisko / Position ]],0)))</f>
        <v>n/a</v>
      </c>
      <c r="ET534" s="194" t="str">
        <f>IF(INDEX(tab_MinKomp[Konserwacja coolery],MATCH($B533,tab_MinKomp[[Stanowisko / Position ]:[Stanowisko / Position ]],0))="n/a","n/a",ET533-INDEX(tab_MinKomp[Konserwacja coolery],MATCH($B533,tab_MinKomp[[Stanowisko / Position ]:[Stanowisko / Position ]],0)))</f>
        <v>n/a</v>
      </c>
      <c r="EU534" s="194" t="str">
        <f>IF(INDEX(tab_MinKomp[Konserwacja piecy],MATCH($B533,tab_MinKomp[[Stanowisko / Position ]:[Stanowisko / Position ]],0))="n/a","n/a",EU533-INDEX(tab_MinKomp[Konserwacja piecy],MATCH($B533,tab_MinKomp[[Stanowisko / Position ]:[Stanowisko / Position ]],0)))</f>
        <v>n/a</v>
      </c>
      <c r="EV534" s="194" t="str">
        <f>IF(INDEX(tab_MinKomp[Rysunek techniczny- czytanie],MATCH($B533,tab_MinKomp[[Stanowisko / Position ]:[Stanowisko / Position ]],0))="n/a","n/a",EV533-INDEX(tab_MinKomp[Rysunek techniczny- czytanie],MATCH($B533,tab_MinKomp[[Stanowisko / Position ]:[Stanowisko / Position ]],0)))</f>
        <v>n/a</v>
      </c>
      <c r="EW534" s="194" t="str">
        <f>IF(INDEX(tab_MinKomp[Elektryka],MATCH($B533,tab_MinKomp[[Stanowisko / Position ]:[Stanowisko / Position ]],0))="n/a","n/a",EW533-INDEX(tab_MinKomp[Elektryka],MATCH($B533,tab_MinKomp[[Stanowisko / Position ]:[Stanowisko / Position ]],0)))</f>
        <v>n/a</v>
      </c>
      <c r="EX534" s="194" t="str">
        <f>IF(INDEX(tab_MinKomp[Pneumatyka],MATCH($B533,tab_MinKomp[[Stanowisko / Position ]:[Stanowisko / Position ]],0))="n/a","n/a",EX533-INDEX(tab_MinKomp[Pneumatyka],MATCH($B533,tab_MinKomp[[Stanowisko / Position ]:[Stanowisko / Position ]],0)))</f>
        <v>n/a</v>
      </c>
      <c r="EY534" s="194" t="str">
        <f>IF(INDEX(tab_MinKomp[[Hydraulika ]],MATCH($B533,tab_MinKomp[[Stanowisko / Position ]:[Stanowisko / Position ]],0))="n/a","n/a",EY533-INDEX(tab_MinKomp[[Hydraulika ]],MATCH($B533,tab_MinKomp[[Stanowisko / Position ]:[Stanowisko / Position ]],0)))</f>
        <v>n/a</v>
      </c>
      <c r="EZ534" s="194" t="str">
        <f>IF(INDEX(tab_MinKomp[Podciśnienie],MATCH($B533,tab_MinKomp[[Stanowisko / Position ]:[Stanowisko / Position ]],0))="n/a","n/a",EZ533-INDEX(tab_MinKomp[Podciśnienie],MATCH($B533,tab_MinKomp[[Stanowisko / Position ]:[Stanowisko / Position ]],0)))</f>
        <v>n/a</v>
      </c>
      <c r="FA534" s="194" t="str">
        <f>IF(INDEX(tab_MinKomp[Usuwanie awarii],MATCH($B533,tab_MinKomp[[Stanowisko / Position ]:[Stanowisko / Position ]],0))="n/a","n/a",FA533-INDEX(tab_MinKomp[Usuwanie awarii],MATCH($B533,tab_MinKomp[[Stanowisko / Position ]:[Stanowisko / Position ]],0)))</f>
        <v>n/a</v>
      </c>
      <c r="FB534" s="194" t="str">
        <f>IF(INDEX(tab_MinKomp[Obsługa robotów],MATCH($B533,tab_MinKomp[[Stanowisko / Position ]:[Stanowisko / Position ]],0))="n/a","n/a",FB533-INDEX(tab_MinKomp[Obsługa robotów],MATCH($B533,tab_MinKomp[[Stanowisko / Position ]:[Stanowisko / Position ]],0)))</f>
        <v>n/a</v>
      </c>
      <c r="FC534" s="194" t="str">
        <f>IF(INDEX(tab_MinKomp[Obsługa sterowania maszyny],MATCH($B533,tab_MinKomp[[Stanowisko / Position ]:[Stanowisko / Position ]],0))="n/a","n/a",FC533-INDEX(tab_MinKomp[Obsługa sterowania maszyny],MATCH($B533,tab_MinKomp[[Stanowisko / Position ]:[Stanowisko / Position ]],0)))</f>
        <v>n/a</v>
      </c>
      <c r="FD534" s="194" t="str">
        <f>IF(INDEX(tab_MinKomp[Usuwanie przyczyn żródłowych],MATCH($B533,tab_MinKomp[[Stanowisko / Position ]:[Stanowisko / Position ]],0))="n/a","n/a",FD533-INDEX(tab_MinKomp[Usuwanie przyczyn żródłowych],MATCH($B533,tab_MinKomp[[Stanowisko / Position ]:[Stanowisko / Position ]],0)))</f>
        <v>n/a</v>
      </c>
      <c r="FE534" s="194" t="str">
        <f>IF(INDEX(tab_MinKomp[Cmms stosowanie],MATCH($B533,tab_MinKomp[[Stanowisko / Position ]:[Stanowisko / Position ]],0))="n/a","n/a",FE533-INDEX(tab_MinKomp[Cmms stosowanie],MATCH($B533,tab_MinKomp[[Stanowisko / Position ]:[Stanowisko / Position ]],0)))</f>
        <v>n/a</v>
      </c>
      <c r="FF534" s="190" t="str">
        <f>IF(INDEX(tab_MinKomp[Testy czystości / Reinheitstests],MATCH($B533,tab_MinKomp[[Stanowisko / Position ]:[Stanowisko / Position ]],0))="n/a","n/a",FF533-INDEX(tab_MinKomp[Testy czystości / Reinheitstests],MATCH($B533,tab_MinKomp[[Stanowisko / Position ]:[Stanowisko / Position ]],0)))</f>
        <v>n/a</v>
      </c>
      <c r="FG534" s="194" t="str">
        <f>IF(INDEX(tab_MinKomp[Czyszczenie form plastikowych],MATCH($B533,tab_MinKomp[[Stanowisko / Position ]:[Stanowisko / Position ]],0))="n/a","n/a",FG533-INDEX(tab_MinKomp[Czyszczenie form plastikowych],MATCH($B533,tab_MinKomp[[Stanowisko / Position ]:[Stanowisko / Position ]],0)))</f>
        <v>n/a</v>
      </c>
      <c r="FH534" s="194" t="str">
        <f>IF(INDEX(tab_MinKomp[Wymiana form plastik],MATCH($B533,tab_MinKomp[[Stanowisko / Position ]:[Stanowisko / Position ]],0))="n/a","n/a",FH533-INDEX(tab_MinKomp[Wymiana form plastik],MATCH($B533,tab_MinKomp[[Stanowisko / Position ]:[Stanowisko / Position ]],0)))</f>
        <v>n/a</v>
      </c>
      <c r="FI534" s="194" t="str">
        <f>IF(INDEX(tab_MinKomp[Wymiana form guma],MATCH($B533,tab_MinKomp[[Stanowisko / Position ]:[Stanowisko / Position ]],0))="n/a","n/a",FI533-INDEX(tab_MinKomp[Wymiana form guma],MATCH($B533,tab_MinKomp[[Stanowisko / Position ]:[Stanowisko / Position ]],0)))</f>
        <v>n/a</v>
      </c>
      <c r="FJ534" s="194" t="str">
        <f>IF(INDEX(tab_MinKomp[Konserwacja KK],MATCH($B533,tab_MinKomp[[Stanowisko / Position ]:[Stanowisko / Position ]],0))="n/a","n/a",FJ533-INDEX(tab_MinKomp[Konserwacja KK],MATCH($B533,tab_MinKomp[[Stanowisko / Position ]:[Stanowisko / Position ]],0)))</f>
        <v>n/a</v>
      </c>
      <c r="FK534" s="194" t="str">
        <f>IF(INDEX(tab_MinKomp[Konserwacja form guma],MATCH($B533,tab_MinKomp[[Stanowisko / Position ]:[Stanowisko / Position ]],0))="n/a","n/a",FK533-INDEX(tab_MinKomp[Konserwacja form guma],MATCH($B533,tab_MinKomp[[Stanowisko / Position ]:[Stanowisko / Position ]],0)))</f>
        <v>n/a</v>
      </c>
      <c r="FL534" s="194" t="str">
        <f>IF(INDEX(tab_MinKomp[Konserwacja form plastiki],MATCH($B533,tab_MinKomp[[Stanowisko / Position ]:[Stanowisko / Position ]],0))="n/a","n/a",FL533-INDEX(tab_MinKomp[Konserwacja form plastiki],MATCH($B533,tab_MinKomp[[Stanowisko / Position ]:[Stanowisko / Position ]],0)))</f>
        <v>n/a</v>
      </c>
      <c r="FM534" s="194" t="str">
        <f>IF(INDEX(tab_MinKomp[Konserwacja Gorącego Kanału],MATCH($B533,tab_MinKomp[[Stanowisko / Position ]:[Stanowisko / Position ]],0))="n/a","n/a",FM533-INDEX(tab_MinKomp[Konserwacja Gorącego Kanału],MATCH($B533,tab_MinKomp[[Stanowisko / Position ]:[Stanowisko / Position ]],0)))</f>
        <v>n/a</v>
      </c>
      <c r="FN534" s="194" t="str">
        <f>IF(INDEX(tab_MinKomp[MS Office (Excel)],MATCH($B533,tab_MinKomp[[Stanowisko / Position ]:[Stanowisko / Position ]],0))="n/a","n/a",FN533-INDEX(tab_MinKomp[MS Office (Excel)],MATCH($B533,tab_MinKomp[[Stanowisko / Position ]:[Stanowisko / Position ]],0)))</f>
        <v>n/a</v>
      </c>
      <c r="FO534" s="194" t="str">
        <f>IF(INDEX(tab_MinKomp[MS Office (Word)],MATCH($B533,tab_MinKomp[[Stanowisko / Position ]:[Stanowisko / Position ]],0))="n/a","n/a",FO533-INDEX(tab_MinKomp[MS Office (Word)],MATCH($B533,tab_MinKomp[[Stanowisko / Position ]:[Stanowisko / Position ]],0)))</f>
        <v>n/a</v>
      </c>
      <c r="FP534" s="194" t="str">
        <f>IF(INDEX(tab_MinKomp[MS Office (Power Point)],MATCH($B533,tab_MinKomp[[Stanowisko / Position ]:[Stanowisko / Position ]],0))="n/a","n/a",FP533-INDEX(tab_MinKomp[MS Office (Power Point)],MATCH($B533,tab_MinKomp[[Stanowisko / Position ]:[Stanowisko / Position ]],0)))</f>
        <v>n/a</v>
      </c>
      <c r="FQ534" s="196" t="str">
        <f>IF(INDEX(tab_MinKomp[Język angielski / Englisch],MATCH($B533,tab_MinKomp[[Stanowisko / Position ]:[Stanowisko / Position ]],0))="n/a","n/a",FQ533-INDEX(tab_MinKomp[Język angielski / Englisch],MATCH($B533,tab_MinKomp[[Stanowisko / Position ]:[Stanowisko / Position ]],0)))</f>
        <v>n/a</v>
      </c>
      <c r="FR534" s="196" t="str">
        <f>IF(INDEX(tab_MinKomp[Język niemiecki / Deutsch],MATCH($B533,tab_MinKomp[[Stanowisko / Position ]:[Stanowisko / Position ]],0))="n/a","n/a",FR533-INDEX(tab_MinKomp[Język niemiecki / Deutsch],MATCH($B533,tab_MinKomp[[Stanowisko / Position ]:[Stanowisko / Position ]],0)))</f>
        <v>n/a</v>
      </c>
      <c r="FS534" s="194">
        <f>IF(INDEX(tab_MinKomp[Zarządzanie dokumentacją procesową / Process dokumentation management],MATCH($B533,tab_MinKomp[[Stanowisko / Position ]:[Stanowisko / Position ]],0))="n/a","n/a",FS533-INDEX(tab_MinKomp[Zarządzanie dokumentacją procesową / Process dokumentation management],MATCH($B533,tab_MinKomp[[Stanowisko / Position ]:[Stanowisko / Position ]],0)))</f>
        <v>-1</v>
      </c>
      <c r="FT534" s="194">
        <f>IF(INDEX(tab_MinKomp[Znajomość procesów z obszaru / Kenntiss der prozesse in dem Bereich],MATCH($B533,tab_MinKomp[[Stanowisko / Position ]:[Stanowisko / Position ]],0))="n/a","n/a",FT533-INDEX(tab_MinKomp[Znajomość procesów z obszaru / Kenntiss der prozesse in dem Bereich],MATCH($B533,tab_MinKomp[[Stanowisko / Position ]:[Stanowisko / Position ]],0)))</f>
        <v>0</v>
      </c>
      <c r="FU534" s="194">
        <f>IF(INDEX(tab_MinKomp[optymalizacja procesów / Prozessoptymalisierung],MATCH($B533,tab_MinKomp[[Stanowisko / Position ]:[Stanowisko / Position ]],0))="n/a","n/a",FU533-INDEX(tab_MinKomp[optymalizacja procesów / Prozessoptymalisierung],MATCH($B533,tab_MinKomp[[Stanowisko / Position ]:[Stanowisko / Position ]],0)))</f>
        <v>0</v>
      </c>
      <c r="FV534" s="194">
        <f>IF(INDEX(tab_MinKomp[Umiejętności szkoleniowe / Trainingsfähigkeiten],MATCH($B533,tab_MinKomp[[Stanowisko / Position ]:[Stanowisko / Position ]],0))="n/a","n/a",FV533-INDEX(tab_MinKomp[Umiejętności szkoleniowe / Trainingsfähigkeiten],MATCH($B533,tab_MinKomp[[Stanowisko / Position ]:[Stanowisko / Position ]],0)))</f>
        <v>0</v>
      </c>
      <c r="FW534" s="194">
        <f>IF(INDEX(tab_MinKomp[Analityczne myślenie, podejście / Analitysches Denken, Einstellung],MATCH($B533,tab_MinKomp[[Stanowisko / Position ]:[Stanowisko / Position ]],0))="n/a","n/a",FW533-INDEX(tab_MinKomp[Analityczne myślenie, podejście / Analitysches Denken, Einstellung],MATCH($B533,tab_MinKomp[[Stanowisko / Position ]:[Stanowisko / Position ]],0)))</f>
        <v>0</v>
      </c>
      <c r="FX534" s="194">
        <f>IF(INDEX(tab_MinKomp[Dokładność, precyzja w dzialaniu / Genauigkeit, Präzision in die Arbeit],MATCH($B533,tab_MinKomp[[Stanowisko / Position ]:[Stanowisko / Position ]],0))="n/a","n/a",FX533-INDEX(tab_MinKomp[Dokładność, precyzja w dzialaniu / Genauigkeit, Präzision in die Arbeit],MATCH($B533,tab_MinKomp[[Stanowisko / Position ]:[Stanowisko / Position ]],0)))</f>
        <v>0</v>
      </c>
      <c r="FY534" s="194">
        <f>IF(INDEX(tab_MinKomp[Dyspozycyjność / Verfügbarkeit],MATCH($B533,tab_MinKomp[[Stanowisko / Position ]:[Stanowisko / Position ]],0))="n/a","n/a",FY533-INDEX(tab_MinKomp[Dyspozycyjność / Verfügbarkeit],MATCH($B533,tab_MinKomp[[Stanowisko / Position ]:[Stanowisko / Position ]],0)))</f>
        <v>0</v>
      </c>
      <c r="FZ534" s="194">
        <f>IF(INDEX(tab_MinKomp[Zaangażowanie / 
Engagement],MATCH($B533,tab_MinKomp[[Stanowisko / Position ]:[Stanowisko / Position ]],0))="n/a","n/a",FZ533-INDEX(tab_MinKomp[Zaangażowanie / 
Engagement],MATCH($B533,tab_MinKomp[[Stanowisko / Position ]:[Stanowisko / Position ]],0)))</f>
        <v>0</v>
      </c>
      <c r="GA534" s="194" t="str">
        <f>IF(INDEX(tab_MinKomp[Konserwacja form guma],MATCH($B533,tab_MinKomp[[Stanowisko / Position ]:[Stanowisko / Position ]],0))="n/a","n/a",GA533-INDEX(tab_MinKomp[Konserwacja form guma],MATCH($B533,tab_MinKomp[[Stanowisko / Position ]:[Stanowisko / Position ]],0)))</f>
        <v>n/a</v>
      </c>
      <c r="GB534" s="194" t="str">
        <f>IF(INDEX(tab_MinKomp[Konserwacja form plastiki],MATCH($B533,tab_MinKomp[[Stanowisko / Position ]:[Stanowisko / Position ]],0))="n/a","n/a",GB533-INDEX(tab_MinKomp[Konserwacja form plastiki],MATCH($B533,tab_MinKomp[[Stanowisko / Position ]:[Stanowisko / Position ]],0)))</f>
        <v>n/a</v>
      </c>
      <c r="GC534" s="194">
        <f>IF(INDEX(tab_MinKomp[Elastyczność w działaniu],MATCH($B533,tab_MinKomp[[Stanowisko / Position ]:[Stanowisko / Position ]],0))="n/a","n/a",GC533-INDEX(tab_MinKomp[Elastyczność w działaniu],MATCH($B533,tab_MinKomp[[Stanowisko / Position ]:[Stanowisko / Position ]],0)))</f>
        <v>0</v>
      </c>
      <c r="GD534" s="194">
        <f>IF(INDEX(tab_MinKomp[Komunikatywność],MATCH($B533,tab_MinKomp[[Stanowisko / Position ]:[Stanowisko / Position ]],0))="n/a","n/a",GD533-INDEX(tab_MinKomp[Komunikatywność],MATCH($B533,tab_MinKomp[[Stanowisko / Position ]:[Stanowisko / Position ]],0)))</f>
        <v>0</v>
      </c>
      <c r="GE534" s="193" t="str">
        <f>IF(INDEX(tab_MinKomp[Motywowanie i budowanie zaangażowania zespołu],MATCH($B533,tab_MinKomp[[Stanowisko / Position ]:[Stanowisko / Position ]],0))="n/a","n/a",GE533-INDEX(tab_MinKomp[Motywowanie i budowanie zaangażowania zespołu],MATCH($B533,tab_MinKomp[[Stanowisko / Position ]:[Stanowisko / Position ]],0)))</f>
        <v>n/a</v>
      </c>
      <c r="GF534" s="186" t="s">
        <v>248</v>
      </c>
      <c r="GG534" s="186" t="s">
        <v>248</v>
      </c>
      <c r="GH534" s="186" t="s">
        <v>248</v>
      </c>
      <c r="GI534" s="186" t="s">
        <v>248</v>
      </c>
      <c r="GJ534" s="186" t="s">
        <v>248</v>
      </c>
      <c r="GK534" s="186" t="s">
        <v>248</v>
      </c>
      <c r="GL534" s="186" t="s">
        <v>248</v>
      </c>
      <c r="GM534" s="186" t="s">
        <v>248</v>
      </c>
      <c r="GN534" s="186" t="s">
        <v>248</v>
      </c>
      <c r="GO534" s="186" t="s">
        <v>248</v>
      </c>
      <c r="GP534" s="186" t="s">
        <v>248</v>
      </c>
      <c r="GQ534" s="186" t="s">
        <v>248</v>
      </c>
      <c r="GR534" s="186" t="s">
        <v>248</v>
      </c>
      <c r="GS534" s="186" t="s">
        <v>248</v>
      </c>
      <c r="GT534" s="186" t="s">
        <v>248</v>
      </c>
      <c r="GU534" s="186" t="s">
        <v>248</v>
      </c>
      <c r="GV534" s="186" t="s">
        <v>248</v>
      </c>
      <c r="GW534" s="186" t="s">
        <v>248</v>
      </c>
      <c r="GX534" s="186" t="s">
        <v>248</v>
      </c>
      <c r="GY534" s="186" t="s">
        <v>248</v>
      </c>
      <c r="GZ534" s="261" t="s">
        <v>248</v>
      </c>
      <c r="HA534" s="261" t="s">
        <v>248</v>
      </c>
      <c r="HB534" s="191">
        <f>SUM(G534:GE534)/(HB533-(SUM(G534:GE534)))</f>
        <v>-0.17543859649122806</v>
      </c>
    </row>
    <row r="535" spans="1:210" ht="24.9" customHeight="1" x14ac:dyDescent="0.3">
      <c r="A535" s="105" t="s">
        <v>322</v>
      </c>
      <c r="B535" s="105" t="s">
        <v>315</v>
      </c>
      <c r="C535" s="105"/>
      <c r="D535" s="105">
        <v>1851</v>
      </c>
      <c r="E535" s="394" t="s">
        <v>652</v>
      </c>
      <c r="F535" s="185" t="s">
        <v>374</v>
      </c>
      <c r="G535" s="186">
        <v>1</v>
      </c>
      <c r="H535" s="186">
        <v>1</v>
      </c>
      <c r="I535" s="186">
        <v>1</v>
      </c>
      <c r="J535" s="186">
        <v>1</v>
      </c>
      <c r="K535" s="186">
        <v>1</v>
      </c>
      <c r="L535" s="186" t="s">
        <v>248</v>
      </c>
      <c r="M535" s="186" t="s">
        <v>248</v>
      </c>
      <c r="N535" s="186" t="s">
        <v>248</v>
      </c>
      <c r="O535" s="186">
        <v>1</v>
      </c>
      <c r="P535" s="186">
        <v>1</v>
      </c>
      <c r="Q535" s="186" t="s">
        <v>248</v>
      </c>
      <c r="R535" s="186" t="s">
        <v>248</v>
      </c>
      <c r="S535" s="186" t="s">
        <v>248</v>
      </c>
      <c r="T535" s="186" t="s">
        <v>248</v>
      </c>
      <c r="U535" s="186" t="s">
        <v>248</v>
      </c>
      <c r="V535" s="186" t="s">
        <v>248</v>
      </c>
      <c r="W535" s="186" t="s">
        <v>248</v>
      </c>
      <c r="X535" s="186" t="s">
        <v>248</v>
      </c>
      <c r="Y535" s="186" t="s">
        <v>248</v>
      </c>
      <c r="Z535" s="186" t="s">
        <v>248</v>
      </c>
      <c r="AA535" s="186" t="s">
        <v>248</v>
      </c>
      <c r="AB535" s="186" t="s">
        <v>248</v>
      </c>
      <c r="AC535" s="186" t="s">
        <v>248</v>
      </c>
      <c r="AD535" s="186" t="s">
        <v>248</v>
      </c>
      <c r="AE535" s="186" t="s">
        <v>248</v>
      </c>
      <c r="AF535" s="186" t="s">
        <v>248</v>
      </c>
      <c r="AG535" s="186" t="s">
        <v>248</v>
      </c>
      <c r="AH535" s="186" t="s">
        <v>248</v>
      </c>
      <c r="AI535" s="186" t="s">
        <v>248</v>
      </c>
      <c r="AJ535" s="186" t="s">
        <v>248</v>
      </c>
      <c r="AK535" s="186" t="s">
        <v>248</v>
      </c>
      <c r="AL535" s="186">
        <v>1</v>
      </c>
      <c r="AM535" s="186" t="s">
        <v>248</v>
      </c>
      <c r="AN535" s="186" t="s">
        <v>248</v>
      </c>
      <c r="AO535" s="186">
        <v>1</v>
      </c>
      <c r="AP535" s="186" t="s">
        <v>248</v>
      </c>
      <c r="AQ535" s="186">
        <v>1</v>
      </c>
      <c r="AR535" s="186" t="s">
        <v>248</v>
      </c>
      <c r="AS535" s="186" t="s">
        <v>248</v>
      </c>
      <c r="AT535" s="186" t="s">
        <v>248</v>
      </c>
      <c r="AU535" s="186" t="s">
        <v>248</v>
      </c>
      <c r="AV535" s="186">
        <v>1</v>
      </c>
      <c r="AW535" s="186">
        <v>1</v>
      </c>
      <c r="AX535" s="186" t="s">
        <v>248</v>
      </c>
      <c r="AY535" s="186" t="s">
        <v>248</v>
      </c>
      <c r="AZ535" s="186" t="s">
        <v>248</v>
      </c>
      <c r="BA535" s="186">
        <v>1</v>
      </c>
      <c r="BB535" s="186">
        <v>1</v>
      </c>
      <c r="BC535" s="186" t="s">
        <v>248</v>
      </c>
      <c r="BD535" s="186" t="s">
        <v>248</v>
      </c>
      <c r="BE535" s="186" t="s">
        <v>248</v>
      </c>
      <c r="BF535" s="186" t="s">
        <v>248</v>
      </c>
      <c r="BG535" s="186" t="s">
        <v>248</v>
      </c>
      <c r="BH535" s="186" t="s">
        <v>248</v>
      </c>
      <c r="BI535" s="186" t="s">
        <v>248</v>
      </c>
      <c r="BJ535" s="186" t="s">
        <v>248</v>
      </c>
      <c r="BK535" s="186" t="s">
        <v>248</v>
      </c>
      <c r="BL535" s="186" t="s">
        <v>248</v>
      </c>
      <c r="BM535" s="186" t="s">
        <v>248</v>
      </c>
      <c r="BN535" s="186" t="s">
        <v>248</v>
      </c>
      <c r="BO535" s="186" t="s">
        <v>248</v>
      </c>
      <c r="BP535" s="186" t="s">
        <v>248</v>
      </c>
      <c r="BQ535" s="186">
        <v>1</v>
      </c>
      <c r="BR535" s="186" t="s">
        <v>248</v>
      </c>
      <c r="BS535" s="186">
        <v>1</v>
      </c>
      <c r="BT535" s="186" t="s">
        <v>248</v>
      </c>
      <c r="BU535" s="186">
        <v>1</v>
      </c>
      <c r="BV535" s="186" t="s">
        <v>248</v>
      </c>
      <c r="BW535" s="186">
        <v>1</v>
      </c>
      <c r="BX535" s="186">
        <v>1</v>
      </c>
      <c r="BY535" s="186" t="s">
        <v>248</v>
      </c>
      <c r="BZ535" s="186">
        <v>1</v>
      </c>
      <c r="CA535" s="186" t="s">
        <v>248</v>
      </c>
      <c r="CB535" s="186">
        <v>1</v>
      </c>
      <c r="CC535" s="186" t="s">
        <v>248</v>
      </c>
      <c r="CD535" s="186">
        <v>1</v>
      </c>
      <c r="CE535" s="186">
        <v>1</v>
      </c>
      <c r="CF535" s="186">
        <v>1</v>
      </c>
      <c r="CG535" s="186">
        <v>1</v>
      </c>
      <c r="CH535" s="186" t="s">
        <v>248</v>
      </c>
      <c r="CI535" s="186" t="s">
        <v>248</v>
      </c>
      <c r="CJ535" s="186" t="s">
        <v>248</v>
      </c>
      <c r="CK535" s="186" t="s">
        <v>248</v>
      </c>
      <c r="CL535" s="186" t="s">
        <v>248</v>
      </c>
      <c r="CM535" s="186" t="s">
        <v>248</v>
      </c>
      <c r="CN535" s="186" t="s">
        <v>248</v>
      </c>
      <c r="CO535" s="186" t="s">
        <v>248</v>
      </c>
      <c r="CP535" s="186" t="s">
        <v>248</v>
      </c>
      <c r="CQ535" s="186" t="s">
        <v>248</v>
      </c>
      <c r="CR535" s="186" t="s">
        <v>248</v>
      </c>
      <c r="CS535" s="186" t="s">
        <v>248</v>
      </c>
      <c r="CT535" s="186" t="s">
        <v>248</v>
      </c>
      <c r="CU535" s="186" t="s">
        <v>248</v>
      </c>
      <c r="CV535" s="186" t="s">
        <v>248</v>
      </c>
      <c r="CW535" s="186">
        <v>1</v>
      </c>
      <c r="CX535" s="186" t="s">
        <v>248</v>
      </c>
      <c r="CY535" s="186" t="s">
        <v>248</v>
      </c>
      <c r="CZ535" s="186" t="s">
        <v>248</v>
      </c>
      <c r="DA535" s="186" t="s">
        <v>248</v>
      </c>
      <c r="DB535" s="186" t="s">
        <v>248</v>
      </c>
      <c r="DC535" s="186" t="s">
        <v>248</v>
      </c>
      <c r="DD535" s="186" t="s">
        <v>248</v>
      </c>
      <c r="DE535" s="186" t="s">
        <v>248</v>
      </c>
      <c r="DF535" s="186">
        <v>1</v>
      </c>
      <c r="DG535" s="186" t="s">
        <v>248</v>
      </c>
      <c r="DH535" s="186" t="s">
        <v>248</v>
      </c>
      <c r="DI535" s="186" t="s">
        <v>248</v>
      </c>
      <c r="DJ535" s="186" t="s">
        <v>248</v>
      </c>
      <c r="DK535" s="186" t="s">
        <v>248</v>
      </c>
      <c r="DL535" s="186" t="s">
        <v>248</v>
      </c>
      <c r="DM535" s="186" t="s">
        <v>248</v>
      </c>
      <c r="DN535" s="186" t="s">
        <v>248</v>
      </c>
      <c r="DO535" s="186" t="s">
        <v>248</v>
      </c>
      <c r="DP535" s="186" t="s">
        <v>248</v>
      </c>
      <c r="DQ535" s="186" t="s">
        <v>248</v>
      </c>
      <c r="DR535" s="186" t="s">
        <v>248</v>
      </c>
      <c r="DS535" s="186" t="s">
        <v>248</v>
      </c>
      <c r="DT535" s="186" t="s">
        <v>248</v>
      </c>
      <c r="DU535" s="186" t="s">
        <v>248</v>
      </c>
      <c r="DV535" s="186" t="s">
        <v>248</v>
      </c>
      <c r="DW535" s="186" t="s">
        <v>248</v>
      </c>
      <c r="DX535" s="186" t="s">
        <v>248</v>
      </c>
      <c r="DY535" s="186" t="s">
        <v>248</v>
      </c>
      <c r="DZ535" s="186" t="s">
        <v>248</v>
      </c>
      <c r="EA535" s="186" t="s">
        <v>248</v>
      </c>
      <c r="EB535" s="186" t="s">
        <v>248</v>
      </c>
      <c r="EC535" s="186" t="s">
        <v>248</v>
      </c>
      <c r="ED535" s="186" t="s">
        <v>248</v>
      </c>
      <c r="EE535" s="186" t="s">
        <v>248</v>
      </c>
      <c r="EF535" s="186" t="s">
        <v>248</v>
      </c>
      <c r="EG535" s="186" t="s">
        <v>248</v>
      </c>
      <c r="EH535" s="186" t="s">
        <v>248</v>
      </c>
      <c r="EI535" s="186" t="s">
        <v>248</v>
      </c>
      <c r="EJ535" s="186" t="s">
        <v>248</v>
      </c>
      <c r="EK535" s="186" t="s">
        <v>248</v>
      </c>
      <c r="EL535" s="184" t="s">
        <v>248</v>
      </c>
      <c r="EM535" s="184" t="s">
        <v>248</v>
      </c>
      <c r="EN535" s="184" t="s">
        <v>248</v>
      </c>
      <c r="EO535" s="186" t="s">
        <v>248</v>
      </c>
      <c r="EP535" s="186" t="s">
        <v>248</v>
      </c>
      <c r="EQ535" s="186" t="s">
        <v>248</v>
      </c>
      <c r="ER535" s="186" t="s">
        <v>248</v>
      </c>
      <c r="ES535" s="186" t="s">
        <v>248</v>
      </c>
      <c r="ET535" s="186" t="s">
        <v>248</v>
      </c>
      <c r="EU535" s="186" t="s">
        <v>248</v>
      </c>
      <c r="EV535" s="186" t="s">
        <v>248</v>
      </c>
      <c r="EW535" s="186" t="s">
        <v>248</v>
      </c>
      <c r="EX535" s="186" t="s">
        <v>248</v>
      </c>
      <c r="EY535" s="186" t="s">
        <v>248</v>
      </c>
      <c r="EZ535" s="186" t="s">
        <v>248</v>
      </c>
      <c r="FA535" s="186" t="s">
        <v>248</v>
      </c>
      <c r="FB535" s="186" t="s">
        <v>248</v>
      </c>
      <c r="FC535" s="186" t="s">
        <v>248</v>
      </c>
      <c r="FD535" s="186" t="s">
        <v>248</v>
      </c>
      <c r="FE535" s="186" t="s">
        <v>248</v>
      </c>
      <c r="FF535" s="186" t="s">
        <v>248</v>
      </c>
      <c r="FG535" s="186" t="s">
        <v>248</v>
      </c>
      <c r="FH535" s="186" t="s">
        <v>248</v>
      </c>
      <c r="FI535" s="186" t="s">
        <v>248</v>
      </c>
      <c r="FJ535" s="186" t="s">
        <v>248</v>
      </c>
      <c r="FK535" s="186" t="s">
        <v>248</v>
      </c>
      <c r="FL535" s="186" t="s">
        <v>248</v>
      </c>
      <c r="FM535" s="186" t="s">
        <v>248</v>
      </c>
      <c r="FN535" s="186" t="s">
        <v>248</v>
      </c>
      <c r="FO535" s="186" t="s">
        <v>248</v>
      </c>
      <c r="FP535" s="186" t="s">
        <v>248</v>
      </c>
      <c r="FQ535" s="187" t="s">
        <v>248</v>
      </c>
      <c r="FR535" s="187" t="s">
        <v>248</v>
      </c>
      <c r="FS535" s="186">
        <v>1</v>
      </c>
      <c r="FT535" s="186">
        <v>1</v>
      </c>
      <c r="FU535" s="186">
        <v>1</v>
      </c>
      <c r="FV535" s="186">
        <v>1</v>
      </c>
      <c r="FW535" s="186">
        <v>1</v>
      </c>
      <c r="FX535" s="186">
        <v>1</v>
      </c>
      <c r="FY535" s="186">
        <v>1</v>
      </c>
      <c r="FZ535" s="186">
        <v>1</v>
      </c>
      <c r="GA535" s="186" t="s">
        <v>248</v>
      </c>
      <c r="GB535" s="186" t="s">
        <v>248</v>
      </c>
      <c r="GC535" s="186">
        <v>1</v>
      </c>
      <c r="GD535" s="186">
        <v>1</v>
      </c>
      <c r="GE535" s="186" t="s">
        <v>248</v>
      </c>
      <c r="GF535" s="186" t="s">
        <v>248</v>
      </c>
      <c r="GG535" s="186" t="s">
        <v>248</v>
      </c>
      <c r="GH535" s="186" t="s">
        <v>248</v>
      </c>
      <c r="GI535" s="186" t="s">
        <v>248</v>
      </c>
      <c r="GJ535" s="186" t="s">
        <v>248</v>
      </c>
      <c r="GK535" s="186" t="s">
        <v>248</v>
      </c>
      <c r="GL535" s="186" t="s">
        <v>248</v>
      </c>
      <c r="GM535" s="186" t="s">
        <v>248</v>
      </c>
      <c r="GN535" s="186" t="s">
        <v>248</v>
      </c>
      <c r="GO535" s="186" t="s">
        <v>248</v>
      </c>
      <c r="GP535" s="186" t="s">
        <v>248</v>
      </c>
      <c r="GQ535" s="186" t="s">
        <v>248</v>
      </c>
      <c r="GR535" s="186" t="s">
        <v>248</v>
      </c>
      <c r="GS535" s="186" t="s">
        <v>248</v>
      </c>
      <c r="GT535" s="186" t="s">
        <v>248</v>
      </c>
      <c r="GU535" s="186" t="s">
        <v>248</v>
      </c>
      <c r="GV535" s="186" t="s">
        <v>248</v>
      </c>
      <c r="GW535" s="186" t="s">
        <v>248</v>
      </c>
      <c r="GX535" s="186" t="s">
        <v>248</v>
      </c>
      <c r="GY535" s="186" t="s">
        <v>248</v>
      </c>
      <c r="GZ535" s="261" t="s">
        <v>248</v>
      </c>
      <c r="HA535" s="261" t="s">
        <v>248</v>
      </c>
      <c r="HB535" s="188">
        <f>SUM(G535:GE535)</f>
        <v>37</v>
      </c>
    </row>
    <row r="536" spans="1:210" ht="24.9" customHeight="1" thickBot="1" x14ac:dyDescent="0.35">
      <c r="A536" s="108" t="str">
        <f>A535</f>
        <v>Prod.-Q-6</v>
      </c>
      <c r="B536" s="108" t="str">
        <f>B535</f>
        <v>Pracownik Produkcji</v>
      </c>
      <c r="C536" s="108">
        <f>C535</f>
        <v>0</v>
      </c>
      <c r="D536" s="108">
        <f>D535</f>
        <v>1851</v>
      </c>
      <c r="E536" s="395"/>
      <c r="F536" s="189" t="s">
        <v>375</v>
      </c>
      <c r="G536" s="192">
        <f>IF(INDEX(tab_MinKomp[Przepisy BHP / BHP Vorschriften],MATCH($B535,tab_MinKomp[[Stanowisko / Position ]:[Stanowisko / Position ]],0))="n/a","n/a",G535-INDEX(tab_MinKomp[Przepisy BHP / BHP Vorschriften],MATCH($B535,tab_MinKomp[[Stanowisko / Position ]:[Stanowisko / Position ]],0)))</f>
        <v>-1</v>
      </c>
      <c r="H536" s="193">
        <f>IF(INDEX(tab_MinKomp[Przepisy PPOŻ / Brandschutzbestimmungen],MATCH($B535,tab_MinKomp[[Stanowisko / Position ]:[Stanowisko / Position ]],0))="n/a","n/a",H535-INDEX(tab_MinKomp[Przepisy PPOŻ / Brandschutzbestimmungen],MATCH($B535,tab_MinKomp[[Stanowisko / Position ]:[Stanowisko / Position ]],0)))</f>
        <v>0</v>
      </c>
      <c r="I536" s="193">
        <f>IF(INDEX(tab_MinKomp[Ryzyko zawodowe na stanowiskach pracyv/ Berufliche Risiken an Arbeitsstellen],MATCH($B535,tab_MinKomp[[Stanowisko / Position ]:[Stanowisko / Position ]],0))="n/a","n/a",I535-INDEX(tab_MinKomp[Ryzyko zawodowe na stanowiskach pracyv/ Berufliche Risiken an Arbeitsstellen],MATCH($B535,tab_MinKomp[[Stanowisko / Position ]:[Stanowisko / Position ]],0)))</f>
        <v>-1</v>
      </c>
      <c r="J536" s="193">
        <f>IF(INDEX(tab_MinKomp[Gospodarka substancjami niebezpiecznymi / Gefahrstoffmanagement],MATCH($B535,tab_MinKomp[[Stanowisko / Position ]:[Stanowisko / Position ]],0))="n/a","n/a",J535-INDEX(tab_MinKomp[Gospodarka substancjami niebezpiecznymi / Gefahrstoffmanagement],MATCH($B535,tab_MinKomp[[Stanowisko / Position ]:[Stanowisko / Position ]],0)))</f>
        <v>0</v>
      </c>
      <c r="K536" s="193">
        <f>IF(INDEX(tab_MinKomp[Gospodarka odpadami / Abfallwirtschaft],MATCH($B535,tab_MinKomp[[Stanowisko / Position ]:[Stanowisko / Position ]],0))="n/a","n/a",K535-INDEX(tab_MinKomp[Gospodarka odpadami / Abfallwirtschaft],MATCH($B535,tab_MinKomp[[Stanowisko / Position ]:[Stanowisko / Position ]],0)))</f>
        <v>0</v>
      </c>
      <c r="L536" s="194" t="str">
        <f>IF(INDEX(tab_MinKomp[Przepisy kodeksu pracy / Bestimmungen des Arbeitsgesetzes],MATCH($B535,tab_MinKomp[[Stanowisko / Position ]:[Stanowisko / Position ]],0))="n/a","n/a",L535-INDEX(tab_MinKomp[Przepisy kodeksu pracy / Bestimmungen des Arbeitsgesetzes],MATCH($B535,tab_MinKomp[[Stanowisko / Position ]:[Stanowisko / Position ]],0)))</f>
        <v>n/a</v>
      </c>
      <c r="M536" s="195" t="str">
        <f>IF(INDEX(tab_MinKomp[Przepisy o ub.społ. ZUS  / Sozialversicherungsvorschriften],MATCH($B535,tab_MinKomp[[Stanowisko / Position ]:[Stanowisko / Position ]],0))="n/a","n/a",M535-INDEX(tab_MinKomp[Przepisy o ub.społ. ZUS  / Sozialversicherungsvorschriften],MATCH($B535,tab_MinKomp[[Stanowisko / Position ]:[Stanowisko / Position ]],0)))</f>
        <v>n/a</v>
      </c>
      <c r="N536" s="194" t="str">
        <f>IF(INDEX(tab_MinKomp[PRZEPISY O PDOF /persönlich Einkommensteuergesetz ],MATCH($B535,tab_MinKomp[[Stanowisko / Position ]:[Stanowisko / Position ]],0))="n/a","n/a",N535-INDEX(tab_MinKomp[PRZEPISY O PDOF /persönlich Einkommensteuergesetz ],MATCH($B535,tab_MinKomp[[Stanowisko / Position ]:[Stanowisko / Position ]],0)))</f>
        <v>n/a</v>
      </c>
      <c r="O536" s="194">
        <f>IF(INDEX(tab_MinKomp[Regulamin pracy / Arbeitsordnung],MATCH($B535,tab_MinKomp[[Stanowisko / Position ]:[Stanowisko / Position ]],0))="n/a","n/a",O535-INDEX(tab_MinKomp[Regulamin pracy / Arbeitsordnung],MATCH($B535,tab_MinKomp[[Stanowisko / Position ]:[Stanowisko / Position ]],0)))</f>
        <v>0</v>
      </c>
      <c r="P536" s="194">
        <f>IF(INDEX(tab_MinKomp[Regulamin wynagradzania / Vergütungsordnung],MATCH($B535,tab_MinKomp[[Stanowisko / Position ]:[Stanowisko / Position ]],0))="n/a","n/a",P535-INDEX(tab_MinKomp[Regulamin wynagradzania / Vergütungsordnung],MATCH($B535,tab_MinKomp[[Stanowisko / Position ]:[Stanowisko / Position ]],0)))</f>
        <v>0</v>
      </c>
      <c r="Q536" s="194" t="str">
        <f>IF(INDEX(tab_MinKomp[System R2PŁATNIK PRO: Płace / Lohnabrechnung],MATCH($B535,tab_MinKomp[[Stanowisko / Position ]:[Stanowisko / Position ]],0))="n/a","n/a",Q535-INDEX(tab_MinKomp[System R2PŁATNIK PRO: Płace / Lohnabrechnung],MATCH($B535,tab_MinKomp[[Stanowisko / Position ]:[Stanowisko / Position ]],0)))</f>
        <v>n/a</v>
      </c>
      <c r="R536" s="194" t="str">
        <f>IF(INDEX(tab_MinKomp[SystemR2PŁATNIK PRO: KADRY / Personaldaten],MATCH($B535,tab_MinKomp[[Stanowisko / Position ]:[Stanowisko / Position ]],0))="n/a","n/a",R535-INDEX(tab_MinKomp[SystemR2PŁATNIK PRO: KADRY / Personaldaten],MATCH($B535,tab_MinKomp[[Stanowisko / Position ]:[Stanowisko / Position ]],0)))</f>
        <v>n/a</v>
      </c>
      <c r="S536" s="194" t="str">
        <f>IF(INDEX(tab_MinKomp[SYSTEM R2PŁATNIK PRO: zarządzanie pracownikami / Arbeitsverwaltung],MATCH($B535,tab_MinKomp[[Stanowisko / Position ]:[Stanowisko / Position ]],0))="n/a","n/a",S535-INDEX(tab_MinKomp[SYSTEM R2PŁATNIK PRO: zarządzanie pracownikami / Arbeitsverwaltung],MATCH($B535,tab_MinKomp[[Stanowisko / Position ]:[Stanowisko / Position ]],0)))</f>
        <v>n/a</v>
      </c>
      <c r="T536" s="194" t="str">
        <f>IF(INDEX(tab_MinKomp[Doradztwo, wsparcie personalne / Personalberatung und Unterstützung],MATCH($B535,tab_MinKomp[[Stanowisko / Position ]:[Stanowisko / Position ]],0))="n/a","n/a",T535-INDEX(tab_MinKomp[Doradztwo, wsparcie personalne / Personalberatung und Unterstützung],MATCH($B535,tab_MinKomp[[Stanowisko / Position ]:[Stanowisko / Position ]],0)))</f>
        <v>n/a</v>
      </c>
      <c r="U536" s="194" t="str">
        <f>IF(INDEX(tab_MinKomp[Przepisy o podatku VAT / MwSt.- Gesetz],MATCH($B535,tab_MinKomp[[Stanowisko / Position ]:[Stanowisko / Position ]],0))="n/a","n/a",U535-INDEX(tab_MinKomp[Przepisy o podatku VAT / MwSt.- Gesetz],MATCH($B535,tab_MinKomp[[Stanowisko / Position ]:[Stanowisko / Position ]],0)))</f>
        <v>n/a</v>
      </c>
      <c r="V536" s="194" t="str">
        <f>IF(INDEX(tab_MinKomp[PrzepisyPDOP / geschäftlich Einkommensteuergesetz],MATCH($B535,tab_MinKomp[[Stanowisko / Position ]:[Stanowisko / Position ]],0))="n/a","n/a",V535-INDEX(tab_MinKomp[PrzepisyPDOP / geschäftlich Einkommensteuergesetz],MATCH($B535,tab_MinKomp[[Stanowisko / Position ]:[Stanowisko / Position ]],0)))</f>
        <v>n/a</v>
      </c>
      <c r="W536" s="194" t="str">
        <f>IF(INDEX(tab_MinKomp[System BAAN / FINANSE (FIBU)],MATCH($B535,tab_MinKomp[[Stanowisko / Position ]:[Stanowisko / Position ]],0))="n/a","n/a",W535-INDEX(tab_MinKomp[System BAAN / FINANSE (FIBU)],MATCH($B535,tab_MinKomp[[Stanowisko / Position ]:[Stanowisko / Position ]],0)))</f>
        <v>n/a</v>
      </c>
      <c r="X536" s="194" t="str">
        <f>IF(INDEX(tab_MinKomp[Systemy pomocnicze / Hilfssysteme(STOCKPROGRAM, KALK2000 etc.)],MATCH($B535,tab_MinKomp[[Stanowisko / Position ]:[Stanowisko / Position ]],0))="n/a","n/a",X535-INDEX(tab_MinKomp[Systemy pomocnicze / Hilfssysteme(STOCKPROGRAM, KALK2000 etc.)],MATCH($B535,tab_MinKomp[[Stanowisko / Position ]:[Stanowisko / Position ]],0)))</f>
        <v>n/a</v>
      </c>
      <c r="Y536" s="194" t="str">
        <f>IF(INDEX(tab_MinKomp[Polityka rachunkowości / Buchführungspolitik],MATCH($B535,tab_MinKomp[[Stanowisko / Position ]:[Stanowisko / Position ]],0))="n/a","n/a",Y535-INDEX(tab_MinKomp[Polityka rachunkowości / Buchführungspolitik],MATCH($B535,tab_MinKomp[[Stanowisko / Position ]:[Stanowisko / Position ]],0)))</f>
        <v>n/a</v>
      </c>
      <c r="Z536" s="194" t="str">
        <f>IF(INDEX(tab_MinKomp[Ustawa o rachunkowości / Rechnungslegungsgesetz],MATCH($B535,tab_MinKomp[[Stanowisko / Position ]:[Stanowisko / Position ]],0))="n/a","n/a",Z535-INDEX(tab_MinKomp[Ustawa o rachunkowości / Rechnungslegungsgesetz],MATCH($B535,tab_MinKomp[[Stanowisko / Position ]:[Stanowisko / Position ]],0)))</f>
        <v>n/a</v>
      </c>
      <c r="AA536" s="194" t="str">
        <f>IF(INDEX(tab_MinKomp[WORKFLOW - TS-100],MATCH($B535,tab_MinKomp[[Stanowisko / Position ]:[Stanowisko / Position ]],0))="n/a","n/a",AA535-INDEX(tab_MinKomp[WORKFLOW - TS-100],MATCH($B535,tab_MinKomp[[Stanowisko / Position ]:[Stanowisko / Position ]],0)))</f>
        <v>n/a</v>
      </c>
      <c r="AB536" s="194" t="str">
        <f>IF(INDEX(tab_MinKomp[WORKFLOW - SFMS],MATCH($B535,tab_MinKomp[[Stanowisko / Position ]:[Stanowisko / Position ]],0))="n/a","n/a",AB535-INDEX(tab_MinKomp[WORKFLOW - SFMS],MATCH($B535,tab_MinKomp[[Stanowisko / Position ]:[Stanowisko / Position ]],0)))</f>
        <v>n/a</v>
      </c>
      <c r="AC536" s="194" t="str">
        <f>IF(INDEX(tab_MinKomp[System ISO 9001:2015],MATCH($B535,tab_MinKomp[[Stanowisko / Position ]:[Stanowisko / Position ]],0))="n/a","n/a",AC535-INDEX(tab_MinKomp[System ISO 9001:2015],MATCH($B535,tab_MinKomp[[Stanowisko / Position ]:[Stanowisko / Position ]],0)))</f>
        <v>n/a</v>
      </c>
      <c r="AD536" s="194" t="str">
        <f>IF(INDEX(tab_MinKomp[System ISO 9001:2015],MATCH($B535,tab_MinKomp[[Stanowisko / Position ]:[Stanowisko / Position ]],0))="n/a","n/a",AD535-INDEX(tab_MinKomp[System ISO 9001:2015],MATCH($B535,tab_MinKomp[[Stanowisko / Position ]:[Stanowisko / Position ]],0)))</f>
        <v>n/a</v>
      </c>
      <c r="AE536" s="194" t="str">
        <f>IF(INDEX(tab_MinKomp[System ISO 9001:2015],MATCH($B535,tab_MinKomp[[Stanowisko / Position ]:[Stanowisko / Position ]],0))="n/a","n/a",AE535-INDEX(tab_MinKomp[System ISO 9001:2015],MATCH($B535,tab_MinKomp[[Stanowisko / Position ]:[Stanowisko / Position ]],0)))</f>
        <v>n/a</v>
      </c>
      <c r="AF536" s="194" t="str">
        <f>IF(INDEX(tab_MinKomp[System ISO 9001:2015],MATCH($B535,tab_MinKomp[[Stanowisko / Position ]:[Stanowisko / Position ]],0))="n/a","n/a",AF535-INDEX(tab_MinKomp[System ISO 9001:2015],MATCH($B535,tab_MinKomp[[Stanowisko / Position ]:[Stanowisko / Position ]],0)))</f>
        <v>n/a</v>
      </c>
      <c r="AG536" s="194" t="str">
        <f>IF(INDEX(tab_MinKomp[Wymagania VDA 6.3 Process / Forderungen],MATCH($B535,tab_MinKomp[[Stanowisko / Position ]:[Stanowisko / Position ]],0))="n/a","n/a",AG535-INDEX(tab_MinKomp[Wymagania VDA 6.3 Process / Forderungen],MATCH($B535,tab_MinKomp[[Stanowisko / Position ]:[Stanowisko / Position ]],0)))</f>
        <v>n/a</v>
      </c>
      <c r="AH536" s="194" t="str">
        <f>IF(INDEX(tab_MinKomp[Wymagania VDA 6.5 Product / Forderungen],MATCH($B535,tab_MinKomp[[Stanowisko / Position ]:[Stanowisko / Position ]],0))="n/a","n/a",AH535-INDEX(tab_MinKomp[Wymagania VDA 6.5 Product / Forderungen],MATCH($B535,tab_MinKomp[[Stanowisko / Position ]:[Stanowisko / Position ]],0)))</f>
        <v>n/a</v>
      </c>
      <c r="AI536" s="194" t="str">
        <f>IF(INDEX(tab_MinKomp[System ISO 9001:2015],MATCH($B535,tab_MinKomp[[Stanowisko / Position ]:[Stanowisko / Position ]],0))="n/a","n/a",AI535-INDEX(tab_MinKomp[System ISO 9001:2015],MATCH($B535,tab_MinKomp[[Stanowisko / Position ]:[Stanowisko / Position ]],0)))</f>
        <v>n/a</v>
      </c>
      <c r="AJ536" s="194" t="str">
        <f>IF(INDEX(tab_MinKomp[Auditor systemu ISO 17021:2018],MATCH($B535,tab_MinKomp[[Stanowisko / Position ]:[Stanowisko / Position ]],0))="n/a","n/a",AJ535-INDEX(tab_MinKomp[Auditor systemu ISO 17021:2018],MATCH($B535,tab_MinKomp[[Stanowisko / Position ]:[Stanowisko / Position ]],0)))</f>
        <v>n/a</v>
      </c>
      <c r="AK536" s="194" t="str">
        <f>IF(INDEX(tab_MinKomp[Pełnomocnik systemu / Systemvertreter],MATCH($B535,tab_MinKomp[[Stanowisko / Position ]:[Stanowisko / Position ]],0))="n/a","n/a",AK535-INDEX(tab_MinKomp[Pełnomocnik systemu / Systemvertreter],MATCH($B535,tab_MinKomp[[Stanowisko / Position ]:[Stanowisko / Position ]],0)))</f>
        <v>n/a</v>
      </c>
      <c r="AL536" s="194">
        <f>IF(INDEX(tab_MinKomp[Polityka Etyczna - Compliance],MATCH($B535,tab_MinKomp[[Stanowisko / Position ]:[Stanowisko / Position ]],0))="n/a","n/a",AL535-INDEX(tab_MinKomp[Polityka Etyczna - Compliance],MATCH($B535,tab_MinKomp[[Stanowisko / Position ]:[Stanowisko / Position ]],0)))</f>
        <v>0</v>
      </c>
      <c r="AM536" s="194" t="str">
        <f>IF(INDEX(tab_MinKomp[WDRAŻANIE NOWYCH PROJEKTÓW/ PROCEDURA CTM],MATCH($B535,tab_MinKomp[[Stanowisko / Position ]:[Stanowisko / Position ]],0))="n/a","n/a",AM535-INDEX(tab_MinKomp[WDRAŻANIE NOWYCH PROJEKTÓW/ PROCEDURA CTM],MATCH($B535,tab_MinKomp[[Stanowisko / Position ]:[Stanowisko / Position ]],0)))</f>
        <v>n/a</v>
      </c>
      <c r="AN536" s="194" t="str">
        <f>IF(INDEX(tab_MinKomp[KAMIENIE MILOWE MSL/PIFF],MATCH($B535,tab_MinKomp[[Stanowisko / Position ]:[Stanowisko / Position ]],0))="n/a","n/a",AN535-INDEX(tab_MinKomp[KAMIENIE MILOWE MSL/PIFF],MATCH($B535,tab_MinKomp[[Stanowisko / Position ]:[Stanowisko / Position ]],0)))</f>
        <v>n/a</v>
      </c>
      <c r="AO536" s="194">
        <f>IF(INDEX(tab_MinKomp[CP],MATCH($B535,tab_MinKomp[[Stanowisko / Position ]:[Stanowisko / Position ]],0))="n/a","n/a",AO535-INDEX(tab_MinKomp[CP],MATCH($B535,tab_MinKomp[[Stanowisko / Position ]:[Stanowisko / Position ]],0)))</f>
        <v>0</v>
      </c>
      <c r="AP536" s="194" t="str">
        <f>IF(INDEX(tab_MinKomp[FMEA],MATCH($B535,tab_MinKomp[[Stanowisko / Position ]:[Stanowisko / Position ]],0))="n/a","n/a",AP535-INDEX(tab_MinKomp[FMEA],MATCH($B535,tab_MinKomp[[Stanowisko / Position ]:[Stanowisko / Position ]],0)))</f>
        <v>n/a</v>
      </c>
      <c r="AQ536" s="194">
        <f>IF(INDEX(tab_MinKomp[FLOW CHART],MATCH($B535,tab_MinKomp[[Stanowisko / Position ]:[Stanowisko / Position ]],0))="n/a","n/a",AQ535-INDEX(tab_MinKomp[FLOW CHART],MATCH($B535,tab_MinKomp[[Stanowisko / Position ]:[Stanowisko / Position ]],0)))</f>
        <v>0</v>
      </c>
      <c r="AR536" s="194" t="str">
        <f>IF(INDEX(tab_MinKomp[APQP],MATCH($B535,tab_MinKomp[[Stanowisko / Position ]:[Stanowisko / Position ]],0))="n/a","n/a",AR535-INDEX(tab_MinKomp[APQP],MATCH($B535,tab_MinKomp[[Stanowisko / Position ]:[Stanowisko / Position ]],0)))</f>
        <v>n/a</v>
      </c>
      <c r="AS536" s="194" t="str">
        <f>IF(INDEX(tab_MinKomp[MSA],MATCH($B535,tab_MinKomp[[Stanowisko / Position ]:[Stanowisko / Position ]],0))="n/a","n/a",AS535-INDEX(tab_MinKomp[MSA],MATCH($B535,tab_MinKomp[[Stanowisko / Position ]:[Stanowisko / Position ]],0)))</f>
        <v>n/a</v>
      </c>
      <c r="AT536" s="194" t="str">
        <f>IF(INDEX(tab_MinKomp[SPC],MATCH($B535,tab_MinKomp[[Stanowisko / Position ]:[Stanowisko / Position ]],0))="n/a","n/a",AT535-INDEX(tab_MinKomp[SPC],MATCH($B535,tab_MinKomp[[Stanowisko / Position ]:[Stanowisko / Position ]],0)))</f>
        <v>n/a</v>
      </c>
      <c r="AU536" s="194" t="str">
        <f>IF(INDEX(tab_MinKomp[CSR (SPECYFICZNE WYMAGANIA KLIENTA)],MATCH($B535,tab_MinKomp[[Stanowisko / Position ]:[Stanowisko / Position ]],0))="n/a","n/a",AU535-INDEX(tab_MinKomp[CSR (SPECYFICZNE WYMAGANIA KLIENTA)],MATCH($B535,tab_MinKomp[[Stanowisko / Position ]:[Stanowisko / Position ]],0)))</f>
        <v>n/a</v>
      </c>
      <c r="AV536" s="194">
        <f>IF(INDEX(tab_MinKomp[5S],MATCH($B535,tab_MinKomp[[Stanowisko / Position ]:[Stanowisko / Position ]],0))="n/a","n/a",AV535-INDEX(tab_MinKomp[5S],MATCH($B535,tab_MinKomp[[Stanowisko / Position ]:[Stanowisko / Position ]],0)))</f>
        <v>-1</v>
      </c>
      <c r="AW536" s="194">
        <f>IF(INDEX(tab_MinKomp[LEAN MANAGEMENT],MATCH($B535,tab_MinKomp[[Stanowisko / Position ]:[Stanowisko / Position ]],0))="n/a","n/a",AW535-INDEX(tab_MinKomp[LEAN MANAGEMENT],MATCH($B535,tab_MinKomp[[Stanowisko / Position ]:[Stanowisko / Position ]],0)))</f>
        <v>0</v>
      </c>
      <c r="AX536" s="194" t="str">
        <f>IF(INDEX(tab_MinKomp[5R],MATCH($B535,tab_MinKomp[[Stanowisko / Position ]:[Stanowisko / Position ]],0))="n/a","n/a",AX535-INDEX(tab_MinKomp[5R],MATCH($B535,tab_MinKomp[[Stanowisko / Position ]:[Stanowisko / Position ]],0)))</f>
        <v>n/a</v>
      </c>
      <c r="AY536" s="194" t="str">
        <f>IF(INDEX(tab_MinKomp[Six Sigma],MATCH($B535,tab_MinKomp[[Stanowisko / Position ]:[Stanowisko / Position ]],0))="n/a","n/a",AY535-INDEX(tab_MinKomp[Six Sigma],MATCH($B535,tab_MinKomp[[Stanowisko / Position ]:[Stanowisko / Position ]],0)))</f>
        <v>n/a</v>
      </c>
      <c r="AZ536" s="194" t="str">
        <f>IF(INDEX(tab_MinKomp[System BAAN / Distribution &amp; Supply Chain],MATCH($B535,tab_MinKomp[[Stanowisko / Position ]:[Stanowisko / Position ]],0))="n/a","n/a",AZ535-INDEX(tab_MinKomp[System BAAN / Distribution &amp; Supply Chain],MATCH($B535,tab_MinKomp[[Stanowisko / Position ]:[Stanowisko / Position ]],0)))</f>
        <v>n/a</v>
      </c>
      <c r="BA536" s="194">
        <f>IF(INDEX(tab_MinKomp[LEAN MANAGEMENT],MATCH($B535,tab_MinKomp[[Stanowisko / Position ]:[Stanowisko / Position ]],0))="n/a","n/a",BA535-INDEX(tab_MinKomp[LEAN MANAGEMENT],MATCH($B535,tab_MinKomp[[Stanowisko / Position ]:[Stanowisko / Position ]],0)))</f>
        <v>0</v>
      </c>
      <c r="BB536" s="194">
        <f>IF(INDEX(tab_MinKomp[LEAN MANAGEMENT],MATCH($B535,tab_MinKomp[[Stanowisko / Position ]:[Stanowisko / Position ]],0))="n/a","n/a",BB535-INDEX(tab_MinKomp[LEAN MANAGEMENT],MATCH($B535,tab_MinKomp[[Stanowisko / Position ]:[Stanowisko / Position ]],0)))</f>
        <v>0</v>
      </c>
      <c r="BC536" s="194" t="str">
        <f>IF(INDEX(tab_MinKomp[Organizacja dostaw / Versorgungsorganisation],MATCH($B535,tab_MinKomp[[Stanowisko / Position ]:[Stanowisko / Position ]],0))="n/a","n/a",BC535-INDEX(tab_MinKomp[Organizacja dostaw / Versorgungsorganisation],MATCH($B535,tab_MinKomp[[Stanowisko / Position ]:[Stanowisko / Position ]],0)))</f>
        <v>n/a</v>
      </c>
      <c r="BD536" s="194" t="str">
        <f>IF(INDEX(tab_MinKomp[Organizacja wysyłek / Organisation von Lieferungen],MATCH($B535,tab_MinKomp[[Stanowisko / Position ]:[Stanowisko / Position ]],0))="n/a","n/a",BD535-INDEX(tab_MinKomp[Organizacja wysyłek / Organisation von Lieferungen],MATCH($B535,tab_MinKomp[[Stanowisko / Position ]:[Stanowisko / Position ]],0)))</f>
        <v>n/a</v>
      </c>
      <c r="BE536" s="194" t="str">
        <f>IF(INDEX(tab_MinKomp[Analiza magazynowa - Program Polen.mdb / Inventuranalyse],MATCH($B535,tab_MinKomp[[Stanowisko / Position ]:[Stanowisko / Position ]],0))="n/a","n/a",BE535-INDEX(tab_MinKomp[Analiza magazynowa - Program Polen.mdb / Inventuranalyse],MATCH($B535,tab_MinKomp[[Stanowisko / Position ]:[Stanowisko / Position ]],0)))</f>
        <v>n/a</v>
      </c>
      <c r="BF536" s="190" t="str">
        <f>IF(INDEX(tab_MinKomp[MMOG (Materials Management Operations Guidelines)],MATCH($B535,tab_MinKomp[[Stanowisko / Position ]:[Stanowisko / Position ]],0))="n/a","n/a",BF535-INDEX(tab_MinKomp[MMOG (Materials Management Operations Guidelines)],MATCH($B535,tab_MinKomp[[Stanowisko / Position ]:[Stanowisko / Position ]],0)))</f>
        <v>n/a</v>
      </c>
      <c r="BG536" s="190" t="str">
        <f>IF(INDEX(tab_MinKomp[GPP],MATCH($B535,tab_MinKomp[[Stanowisko / Position ]:[Stanowisko / Position ]],0))="n/a","n/a",BG535-INDEX(tab_MinKomp[GPP],MATCH($B535,tab_MinKomp[[Stanowisko / Position ]:[Stanowisko / Position ]],0)))</f>
        <v>n/a</v>
      </c>
      <c r="BH536" s="190" t="str">
        <f>IF(INDEX(tab_MinKomp[AIAG (Automotive Industry Action Group)],MATCH($B535,tab_MinKomp[[Stanowisko / Position ]:[Stanowisko / Position ]],0))="n/a","n/a",BH535-INDEX(tab_MinKomp[AIAG (Automotive Industry Action Group)],MATCH($B535,tab_MinKomp[[Stanowisko / Position ]:[Stanowisko / Position ]],0)))</f>
        <v>n/a</v>
      </c>
      <c r="BI536" s="190" t="str">
        <f>IF(INDEX(tab_MinKomp[Super-G disputes],MATCH($B535,tab_MinKomp[[Stanowisko / Position ]:[Stanowisko / Position ]],0))="n/a","n/a",BI535-INDEX(tab_MinKomp[Super-G disputes],MATCH($B535,tab_MinKomp[[Stanowisko / Position ]:[Stanowisko / Position ]],0)))</f>
        <v>n/a</v>
      </c>
      <c r="BJ536" s="190" t="str">
        <f>IF(INDEX(tab_MinKomp[CMMS3/eDDL (Direct Data Link)],MATCH($B535,tab_MinKomp[[Stanowisko / Position ]:[Stanowisko / Position ]],0))="n/a","n/a",BJ535-INDEX(tab_MinKomp[CMMS3/eDDL (Direct Data Link)],MATCH($B535,tab_MinKomp[[Stanowisko / Position ]:[Stanowisko / Position ]],0)))</f>
        <v>n/a</v>
      </c>
      <c r="BK536" s="190" t="str">
        <f>IF(INDEX(tab_MinKomp[MP&amp;L (Material Planning and Logistics)],MATCH($B535,tab_MinKomp[[Stanowisko / Position ]:[Stanowisko / Position ]],0))="n/a","n/a",BK535-INDEX(tab_MinKomp[MP&amp;L (Material Planning and Logistics)],MATCH($B535,tab_MinKomp[[Stanowisko / Position ]:[Stanowisko / Position ]],0)))</f>
        <v>n/a</v>
      </c>
      <c r="BL536" s="190" t="str">
        <f>IF(INDEX(tab_MinKomp[Supplier delivery rating],MATCH($B535,tab_MinKomp[[Stanowisko / Position ]:[Stanowisko / Position ]],0))="n/a","n/a",BL535-INDEX(tab_MinKomp[Supplier delivery rating],MATCH($B535,tab_MinKomp[[Stanowisko / Position ]:[Stanowisko / Position ]],0)))</f>
        <v>n/a</v>
      </c>
      <c r="BM536" s="194" t="str">
        <f>IF(INDEX(tab_MinKomp[Planowanie produkcji / Produktionsplanung],MATCH($B535,tab_MinKomp[[Stanowisko / Position ]:[Stanowisko / Position ]],0))="n/a","n/a",BM535-INDEX(tab_MinKomp[Planowanie produkcji / Produktionsplanung],MATCH($B535,tab_MinKomp[[Stanowisko / Position ]:[Stanowisko / Position ]],0)))</f>
        <v>n/a</v>
      </c>
      <c r="BN536" s="194" t="str">
        <f>IF(INDEX(tab_MinKomp[Planowanie produkcji / Produktionsplanung],MATCH($B535,tab_MinKomp[[Stanowisko / Position ]:[Stanowisko / Position ]],0))="n/a","n/a",BN535-INDEX(tab_MinKomp[Planowanie produkcji / Produktionsplanung],MATCH($B535,tab_MinKomp[[Stanowisko / Position ]:[Stanowisko / Position ]],0)))</f>
        <v>n/a</v>
      </c>
      <c r="BO536" s="194" t="str">
        <f>IF(INDEX(tab_MinKomp[Planowanie produkcji / Produktionsplanung],MATCH($B535,tab_MinKomp[[Stanowisko / Position ]:[Stanowisko / Position ]],0))="n/a","n/a",BO535-INDEX(tab_MinKomp[Planowanie produkcji / Produktionsplanung],MATCH($B535,tab_MinKomp[[Stanowisko / Position ]:[Stanowisko / Position ]],0)))</f>
        <v>n/a</v>
      </c>
      <c r="BP536" s="194" t="str">
        <f>IF(INDEX(tab_MinKomp[Planowanie produkcji / Produktionsplanung],MATCH($B535,tab_MinKomp[[Stanowisko / Position ]:[Stanowisko / Position ]],0))="n/a","n/a",BP535-INDEX(tab_MinKomp[Planowanie produkcji / Produktionsplanung],MATCH($B535,tab_MinKomp[[Stanowisko / Position ]:[Stanowisko / Position ]],0)))</f>
        <v>n/a</v>
      </c>
      <c r="BQ536" s="194">
        <f>IF(INDEX(tab_MinKomp[Obsługa maszyn Novapax / Novapax Maschinenbedienung],MATCH($B535,tab_MinKomp[[Stanowisko / Position ]:[Stanowisko / Position ]],0))="n/a","n/a",BQ535-INDEX(tab_MinKomp[Obsługa maszyn Novapax / Novapax Maschinenbedienung],MATCH($B535,tab_MinKomp[[Stanowisko / Position ]:[Stanowisko / Position ]],0)))</f>
        <v>-1</v>
      </c>
      <c r="BR536" s="194" t="str">
        <f>IF(INDEX(tab_MinKomp[Planowanie produkcji / Produktionsplanung],MATCH($B535,tab_MinKomp[[Stanowisko / Position ]:[Stanowisko / Position ]],0))="n/a","n/a",BR535-INDEX(tab_MinKomp[Planowanie produkcji / Produktionsplanung],MATCH($B535,tab_MinKomp[[Stanowisko / Position ]:[Stanowisko / Position ]],0)))</f>
        <v>n/a</v>
      </c>
      <c r="BS536" s="194">
        <f>IF(INDEX(tab_MinKomp[Obsługa maszyn Novapax / Novapax Maschinenbedienung],MATCH($B535,tab_MinKomp[[Stanowisko / Position ]:[Stanowisko / Position ]],0))="n/a","n/a",BS535-INDEX(tab_MinKomp[Obsługa maszyn Novapax / Novapax Maschinenbedienung],MATCH($B535,tab_MinKomp[[Stanowisko / Position ]:[Stanowisko / Position ]],0)))</f>
        <v>-1</v>
      </c>
      <c r="BT536" s="194" t="str">
        <f>IF(INDEX(tab_MinKomp[Planowanie produkcji / Produktionsplanung],MATCH($B535,tab_MinKomp[[Stanowisko / Position ]:[Stanowisko / Position ]],0))="n/a","n/a",BT535-INDEX(tab_MinKomp[Planowanie produkcji / Produktionsplanung],MATCH($B535,tab_MinKomp[[Stanowisko / Position ]:[Stanowisko / Position ]],0)))</f>
        <v>n/a</v>
      </c>
      <c r="BU536" s="194">
        <f>IF(INDEX(tab_MinKomp[Obsługa maszyn Novapax / Novapax Maschinenbedienung],MATCH($B535,tab_MinKomp[[Stanowisko / Position ]:[Stanowisko / Position ]],0))="n/a","n/a",BU535-INDEX(tab_MinKomp[Obsługa maszyn Novapax / Novapax Maschinenbedienung],MATCH($B535,tab_MinKomp[[Stanowisko / Position ]:[Stanowisko / Position ]],0)))</f>
        <v>-1</v>
      </c>
      <c r="BV536" s="194" t="str">
        <f>IF(INDEX(tab_MinKomp[Planowanie produkcji / Produktionsplanung],MATCH($B535,tab_MinKomp[[Stanowisko / Position ]:[Stanowisko / Position ]],0))="n/a","n/a",BV535-INDEX(tab_MinKomp[Planowanie produkcji / Produktionsplanung],MATCH($B535,tab_MinKomp[[Stanowisko / Position ]:[Stanowisko / Position ]],0)))</f>
        <v>n/a</v>
      </c>
      <c r="BW536" s="194">
        <f>IF(INDEX(tab_MinKomp[Obsługa maszyn Novapax / Novapax Maschinenbedienung],MATCH($B535,tab_MinKomp[[Stanowisko / Position ]:[Stanowisko / Position ]],0))="n/a","n/a",BW535-INDEX(tab_MinKomp[Obsługa maszyn Novapax / Novapax Maschinenbedienung],MATCH($B535,tab_MinKomp[[Stanowisko / Position ]:[Stanowisko / Position ]],0)))</f>
        <v>-1</v>
      </c>
      <c r="BX536" s="194">
        <f>IF(INDEX(tab_MinKomp[Obsługa maszyn Novapax / Novapax Maschinenbedienung],MATCH($B535,tab_MinKomp[[Stanowisko / Position ]:[Stanowisko / Position ]],0))="n/a","n/a",BX535-INDEX(tab_MinKomp[Obsługa maszyn Novapax / Novapax Maschinenbedienung],MATCH($B535,tab_MinKomp[[Stanowisko / Position ]:[Stanowisko / Position ]],0)))</f>
        <v>-1</v>
      </c>
      <c r="BY536" s="194" t="str">
        <f>IF(INDEX(tab_MinKomp[Obsługa maszyn Engel / Engel Maschinenbedienung],MATCH($B535,tab_MinKomp[[Stanowisko / Position ]:[Stanowisko / Position ]],0))="n/a","n/a",BY535-INDEX(tab_MinKomp[Obsługa maszyn Engel / Engel Maschinenbedienung],MATCH($B535,tab_MinKomp[[Stanowisko / Position ]:[Stanowisko / Position ]],0)))</f>
        <v>n/a</v>
      </c>
      <c r="BZ536" s="194">
        <f>IF(INDEX(tab_MinKomp[Obsługa maszyn Novapax / Novapax Maschinenbedienung],MATCH($B535,tab_MinKomp[[Stanowisko / Position ]:[Stanowisko / Position ]],0))="n/a","n/a",BZ535-INDEX(tab_MinKomp[Obsługa maszyn Novapax / Novapax Maschinenbedienung],MATCH($B535,tab_MinKomp[[Stanowisko / Position ]:[Stanowisko / Position ]],0)))</f>
        <v>-1</v>
      </c>
      <c r="CA536" s="194" t="str">
        <f>IF(INDEX(tab_MinKomp[Obsługa maszyn KVT / KVT Maschinenbedienung],MATCH($B535,tab_MinKomp[[Stanowisko / Position ]:[Stanowisko / Position ]],0))="n/a","n/a",CA535-INDEX(tab_MinKomp[Obsługa maszyn KVT / KVT Maschinenbedienung],MATCH($B535,tab_MinKomp[[Stanowisko / Position ]:[Stanowisko / Position ]],0)))</f>
        <v>n/a</v>
      </c>
      <c r="CB536" s="194">
        <f>IF(INDEX(tab_MinKomp[Obsługa maszyn Novapax / Novapax Maschinenbedienung],MATCH($B535,tab_MinKomp[[Stanowisko / Position ]:[Stanowisko / Position ]],0))="n/a","n/a",CB535-INDEX(tab_MinKomp[Obsługa maszyn Novapax / Novapax Maschinenbedienung],MATCH($B535,tab_MinKomp[[Stanowisko / Position ]:[Stanowisko / Position ]],0)))</f>
        <v>-1</v>
      </c>
      <c r="CC536" s="194" t="str">
        <f>IF(INDEX(tab_MinKomp[Obsługa maszyn Branson / Branson Maschinenbedienung],MATCH($B535,tab_MinKomp[[Stanowisko / Position ]:[Stanowisko / Position ]],0))="n/a","n/a",CC535-INDEX(tab_MinKomp[Obsługa maszyn Branson / Branson Maschinenbedienung],MATCH($B535,tab_MinKomp[[Stanowisko / Position ]:[Stanowisko / Position ]],0)))</f>
        <v>n/a</v>
      </c>
      <c r="CD536" s="194">
        <f>IF(INDEX(tab_MinKomp[Obsługa maszyn Novapax / Novapax Maschinenbedienung],MATCH($B535,tab_MinKomp[[Stanowisko / Position ]:[Stanowisko / Position ]],0))="n/a","n/a",CD535-INDEX(tab_MinKomp[Obsługa maszyn Novapax / Novapax Maschinenbedienung],MATCH($B535,tab_MinKomp[[Stanowisko / Position ]:[Stanowisko / Position ]],0)))</f>
        <v>-1</v>
      </c>
      <c r="CE536" s="194">
        <f>IF(INDEX(tab_MinKomp[Obsługa maszyn Novapax / Novapax Maschinenbedienung],MATCH($B535,tab_MinKomp[[Stanowisko / Position ]:[Stanowisko / Position ]],0))="n/a","n/a",CE535-INDEX(tab_MinKomp[Obsługa maszyn Novapax / Novapax Maschinenbedienung],MATCH($B535,tab_MinKomp[[Stanowisko / Position ]:[Stanowisko / Position ]],0)))</f>
        <v>-1</v>
      </c>
      <c r="CF536" s="194">
        <f>IF(INDEX(tab_MinKomp[Obsługa maszyn Novapax / Novapax Maschinenbedienung],MATCH($B535,tab_MinKomp[[Stanowisko / Position ]:[Stanowisko / Position ]],0))="n/a","n/a",CF535-INDEX(tab_MinKomp[Obsługa maszyn Novapax / Novapax Maschinenbedienung],MATCH($B535,tab_MinKomp[[Stanowisko / Position ]:[Stanowisko / Position ]],0)))</f>
        <v>-1</v>
      </c>
      <c r="CG536" s="194">
        <f>IF(INDEX(tab_MinKomp[Eliminacja awarii / Beseitigung von Ausfällen],MATCH($B535,tab_MinKomp[[Stanowisko / Position ]:[Stanowisko / Position ]],0))="n/a","n/a",CG535-INDEX(tab_MinKomp[Eliminacja awarii / Beseitigung von Ausfällen],MATCH($B535,tab_MinKomp[[Stanowisko / Position ]:[Stanowisko / Position ]],0)))</f>
        <v>0</v>
      </c>
      <c r="CH536" s="194" t="str">
        <f>IF(INDEX(tab_MinKomp[Wymagania VDA 6.5 Product / Forderungen],MATCH($B535,tab_MinKomp[[Stanowisko / Position ]:[Stanowisko / Position ]],0))="n/a","n/a",CH535-INDEX(tab_MinKomp[Wymagania VDA 6.5 Product / Forderungen],MATCH($B535,tab_MinKomp[[Stanowisko / Position ]:[Stanowisko / Position ]],0)))</f>
        <v>n/a</v>
      </c>
      <c r="CI536" s="194" t="str">
        <f>IF(INDEX(tab_MinKomp[Wymagania VDA 6.5 Product / Forderungen],MATCH($B535,tab_MinKomp[[Stanowisko / Position ]:[Stanowisko / Position ]],0))="n/a","n/a",CI535-INDEX(tab_MinKomp[Wymagania VDA 6.5 Product / Forderungen],MATCH($B535,tab_MinKomp[[Stanowisko / Position ]:[Stanowisko / Position ]],0)))</f>
        <v>n/a</v>
      </c>
      <c r="CJ536" s="194" t="str">
        <f>IF(INDEX(tab_MinKomp[Wymagania VDA 6.5 Product / Forderungen],MATCH($B535,tab_MinKomp[[Stanowisko / Position ]:[Stanowisko / Position ]],0))="n/a","n/a",CJ535-INDEX(tab_MinKomp[Wymagania VDA 6.5 Product / Forderungen],MATCH($B535,tab_MinKomp[[Stanowisko / Position ]:[Stanowisko / Position ]],0)))</f>
        <v>n/a</v>
      </c>
      <c r="CK536" s="194" t="str">
        <f>IF(INDEX(tab_MinKomp[Wymagania VDA 6.5 Product / Forderungen],MATCH($B535,tab_MinKomp[[Stanowisko / Position ]:[Stanowisko / Position ]],0))="n/a","n/a",CK535-INDEX(tab_MinKomp[Wymagania VDA 6.5 Product / Forderungen],MATCH($B535,tab_MinKomp[[Stanowisko / Position ]:[Stanowisko / Position ]],0)))</f>
        <v>n/a</v>
      </c>
      <c r="CL536" s="194" t="str">
        <f>IF(INDEX(tab_MinKomp[Wymagania VDA 6.5 Product / Forderungen],MATCH($B535,tab_MinKomp[[Stanowisko / Position ]:[Stanowisko / Position ]],0))="n/a","n/a",CL535-INDEX(tab_MinKomp[Wymagania VDA 6.5 Product / Forderungen],MATCH($B535,tab_MinKomp[[Stanowisko / Position ]:[Stanowisko / Position ]],0)))</f>
        <v>n/a</v>
      </c>
      <c r="CM536" s="194" t="str">
        <f>IF(INDEX(tab_MinKomp[Informatyka ogólna (techniczne i systemowe) / Allgemeine IT (Technik und System)],MATCH($B535,tab_MinKomp[[Stanowisko / Position ]:[Stanowisko / Position ]],0))="n/a","n/a",CM535-INDEX(tab_MinKomp[Informatyka ogólna (techniczne i systemowe) / Allgemeine IT (Technik und System)],MATCH($B535,tab_MinKomp[[Stanowisko / Position ]:[Stanowisko / Position ]],0)))</f>
        <v>n/a</v>
      </c>
      <c r="CN536" s="194" t="str">
        <f>IF(INDEX(tab_MinKomp[Sieci komputerowe / Computernetzwerke],MATCH($B535,tab_MinKomp[[Stanowisko / Position ]:[Stanowisko / Position ]],0))="n/a","n/a",CN535-INDEX(tab_MinKomp[Sieci komputerowe / Computernetzwerke],MATCH($B535,tab_MinKomp[[Stanowisko / Position ]:[Stanowisko / Position ]],0)))</f>
        <v>n/a</v>
      </c>
      <c r="CO536" s="194" t="str">
        <f>IF(INDEX(tab_MinKomp[Hardware (komputery PC, drukarki biurowe i etykietowe, telefonia stacjonarna i mobilna) (PC, Drucker, Telefpne, Handys)],MATCH($B535,tab_MinKomp[[Stanowisko / Position ]:[Stanowisko / Position ]],0))="n/a","n/a",CO535-INDEX(tab_MinKomp[Hardware (komputery PC, drukarki biurowe i etykietowe, telefonia stacjonarna i mobilna) (PC, Drucker, Telefpne, Handys)],MATCH($B535,tab_MinKomp[[Stanowisko / Position ]:[Stanowisko / Position ]],0)))</f>
        <v>n/a</v>
      </c>
      <c r="CP536" s="194" t="str">
        <f>IF(INDEX(tab_MinKomp[Software &amp; Systems (MS Office, MS Remote Desktop)],MATCH($B535,tab_MinKomp[[Stanowisko / Position ]:[Stanowisko / Position ]],0))="n/a","n/a",CP535-INDEX(tab_MinKomp[Software &amp; Systems (MS Office, MS Remote Desktop)],MATCH($B535,tab_MinKomp[[Stanowisko / Position ]:[Stanowisko / Position ]],0)))</f>
        <v>n/a</v>
      </c>
      <c r="CQ536" s="194" t="str">
        <f>IF(INDEX(tab_MinKomp[Programowanie obiektowe (PHP) / Objektprogrammierung],MATCH($B535,tab_MinKomp[[Stanowisko / Position ]:[Stanowisko / Position ]],0))="n/a","n/a",CQ535-INDEX(tab_MinKomp[Programowanie obiektowe (PHP) / Objektprogrammierung],MATCH($B535,tab_MinKomp[[Stanowisko / Position ]:[Stanowisko / Position ]],0)))</f>
        <v>n/a</v>
      </c>
      <c r="CR536" s="194" t="str">
        <f>IF(INDEX(tab_MinKomp[Scrum],MATCH($B535,tab_MinKomp[[Stanowisko / Position ]:[Stanowisko / Position ]],0))="n/a","n/a",CR535-INDEX(tab_MinKomp[Scrum],MATCH($B535,tab_MinKomp[[Stanowisko / Position ]:[Stanowisko / Position ]],0)))</f>
        <v>n/a</v>
      </c>
      <c r="CS536" s="194" t="str">
        <f>IF(INDEX(tab_MinKomp[SQL (MySQL)],MATCH($B535,tab_MinKomp[[Stanowisko / Position ]:[Stanowisko / Position ]],0))="n/a","n/a",CS535-INDEX(tab_MinKomp[SQL (MySQL)],MATCH($B535,tab_MinKomp[[Stanowisko / Position ]:[Stanowisko / Position ]],0)))</f>
        <v>n/a</v>
      </c>
      <c r="CT536" s="194" t="str">
        <f>IF(INDEX(tab_MinKomp[Javascript],MATCH($B535,tab_MinKomp[[Stanowisko / Position ]:[Stanowisko / Position ]],0))="n/a","n/a",CT535-INDEX(tab_MinKomp[Javascript],MATCH($B535,tab_MinKomp[[Stanowisko / Position ]:[Stanowisko / Position ]],0)))</f>
        <v>n/a</v>
      </c>
      <c r="CU536" s="194" t="str">
        <f>IF(INDEX(tab_MinKomp[Joomla],MATCH($B535,tab_MinKomp[[Stanowisko / Position ]:[Stanowisko / Position ]],0))="n/a","n/a",CU535-INDEX(tab_MinKomp[Joomla],MATCH($B535,tab_MinKomp[[Stanowisko / Position ]:[Stanowisko / Position ]],0)))</f>
        <v>n/a</v>
      </c>
      <c r="CV536" s="194" t="str">
        <f>IF(INDEX(tab_MinKomp[Bash],MATCH($B535,tab_MinKomp[[Stanowisko / Position ]:[Stanowisko / Position ]],0))="n/a","n/a",CV535-INDEX(tab_MinKomp[Bash],MATCH($B535,tab_MinKomp[[Stanowisko / Position ]:[Stanowisko / Position ]],0)))</f>
        <v>n/a</v>
      </c>
      <c r="CW536" s="194">
        <f>IF(INDEX(tab_MinKomp[Systemy MES (HYDRA / SFMS)],MATCH($B535,tab_MinKomp[[Stanowisko / Position ]:[Stanowisko / Position ]],0))="n/a","n/a",CW535-INDEX(tab_MinKomp[Systemy MES (HYDRA / SFMS)],MATCH($B535,tab_MinKomp[[Stanowisko / Position ]:[Stanowisko / Position ]],0)))</f>
        <v>-1</v>
      </c>
      <c r="CX536" s="194" t="str">
        <f>IF(INDEX(tab_MinKomp[HTML / CSS],MATCH($B535,tab_MinKomp[[Stanowisko / Position ]:[Stanowisko / Position ]],0))="n/a","n/a",CX535-INDEX(tab_MinKomp[HTML / CSS],MATCH($B535,tab_MinKomp[[Stanowisko / Position ]:[Stanowisko / Position ]],0)))</f>
        <v>n/a</v>
      </c>
      <c r="CY536" s="194" t="str">
        <f>IF(INDEX(tab_MinKomp[SYSTEM PR],MATCH($B535,tab_MinKomp[[Stanowisko / Position ]:[Stanowisko / Position ]],0))="n/a","n/a",CY535-INDEX(tab_MinKomp[SYSTEM PR],MATCH($B535,tab_MinKomp[[Stanowisko / Position ]:[Stanowisko / Position ]],0)))</f>
        <v>n/a</v>
      </c>
      <c r="CZ536" s="194" t="str">
        <f>IF(INDEX(tab_MinKomp[System Einkauf XP / EBA],MATCH($B535,tab_MinKomp[[Stanowisko / Position ]:[Stanowisko / Position ]],0))="n/a","n/a",CZ535-INDEX(tab_MinKomp[System Einkauf XP / EBA],MATCH($B535,tab_MinKomp[[Stanowisko / Position ]:[Stanowisko / Position ]],0)))</f>
        <v>n/a</v>
      </c>
      <c r="DA536" s="194" t="str">
        <f>IF(INDEX(tab_MinKomp[Techniki negocjacyjne / Verhandlungstechniken],MATCH($B535,tab_MinKomp[[Stanowisko / Position ]:[Stanowisko / Position ]],0))="n/a","n/a",DA535-INDEX(tab_MinKomp[Techniki negocjacyjne / Verhandlungstechniken],MATCH($B535,tab_MinKomp[[Stanowisko / Position ]:[Stanowisko / Position ]],0)))</f>
        <v>n/a</v>
      </c>
      <c r="DB536" s="194" t="str">
        <f>IF(INDEX(tab_MinKomp[Znajomość rynku branżowego / Kenntnis des Industrie Marktes],MATCH($B535,tab_MinKomp[[Stanowisko / Position ]:[Stanowisko / Position ]],0))="n/a","n/a",DB535-INDEX(tab_MinKomp[Znajomość rynku branżowego / Kenntnis des Industrie Marktes],MATCH($B535,tab_MinKomp[[Stanowisko / Position ]:[Stanowisko / Position ]],0)))</f>
        <v>n/a</v>
      </c>
      <c r="DC536" s="194" t="str">
        <f>IF(INDEX(tab_MinKomp[SUPPLIER MANAGEMENT],MATCH($B535,tab_MinKomp[[Stanowisko / Position ]:[Stanowisko / Position ]],0))="n/a","n/a",DC535-INDEX(tab_MinKomp[SUPPLIER MANAGEMENT],MATCH($B535,tab_MinKomp[[Stanowisko / Position ]:[Stanowisko / Position ]],0)))</f>
        <v>n/a</v>
      </c>
      <c r="DD536" s="194" t="str">
        <f>IF(INDEX(tab_MinKomp[SUPPLIER MANAGEMENT],MATCH($B535,tab_MinKomp[[Stanowisko / Position ]:[Stanowisko / Position ]],0))="n/a","n/a",DD535-INDEX(tab_MinKomp[SUPPLIER MANAGEMENT],MATCH($B535,tab_MinKomp[[Stanowisko / Position ]:[Stanowisko / Position ]],0)))</f>
        <v>n/a</v>
      </c>
      <c r="DE536" s="194" t="str">
        <f>IF(INDEX(tab_MinKomp[SUPPLIER MANAGEMENT],MATCH($B535,tab_MinKomp[[Stanowisko / Position ]:[Stanowisko / Position ]],0))="n/a","n/a",DE535-INDEX(tab_MinKomp[SUPPLIER MANAGEMENT],MATCH($B535,tab_MinKomp[[Stanowisko / Position ]:[Stanowisko / Position ]],0)))</f>
        <v>n/a</v>
      </c>
      <c r="DF536" s="194">
        <f>IF(INDEX(tab_MinKomp[LEAN MANAGEMENT],MATCH($B535,tab_MinKomp[[Stanowisko / Position ]:[Stanowisko / Position ]],0))="n/a","n/a",DF535-INDEX(tab_MinKomp[LEAN MANAGEMENT],MATCH($B535,tab_MinKomp[[Stanowisko / Position ]:[Stanowisko / Position ]],0)))</f>
        <v>0</v>
      </c>
      <c r="DG536" s="194" t="str">
        <f>IF(INDEX(tab_MinKomp[PPAP/PSW],MATCH($B535,tab_MinKomp[[Stanowisko / Position ]:[Stanowisko / Position ]],0))="n/a","n/a",DG535-INDEX(tab_MinKomp[PPAP/PSW],MATCH($B535,tab_MinKomp[[Stanowisko / Position ]:[Stanowisko / Position ]],0)))</f>
        <v>n/a</v>
      </c>
      <c r="DH536" s="194" t="str">
        <f>IF(INDEX(tab_MinKomp[SUPPLIER MANAGEMENT],MATCH($B535,tab_MinKomp[[Stanowisko / Position ]:[Stanowisko / Position ]],0))="n/a","n/a",DH535-INDEX(tab_MinKomp[SUPPLIER MANAGEMENT],MATCH($B535,tab_MinKomp[[Stanowisko / Position ]:[Stanowisko / Position ]],0)))</f>
        <v>n/a</v>
      </c>
      <c r="DI536" s="194" t="str">
        <f>IF(INDEX(tab_MinKomp[OBSŁUGA PORTALI KLIENTA / Kundenportale],MATCH($B535,tab_MinKomp[[Stanowisko / Position ]:[Stanowisko / Position ]],0))="n/a","n/a",DI535-INDEX(tab_MinKomp[OBSŁUGA PORTALI KLIENTA / Kundenportale],MATCH($B535,tab_MinKomp[[Stanowisko / Position ]:[Stanowisko / Position ]],0)))</f>
        <v>n/a</v>
      </c>
      <c r="DJ536" s="194" t="str">
        <f>IF(INDEX(tab_MinKomp[Obsługa systemu BABTECQ / BABTECQ System],MATCH($B535,tab_MinKomp[[Stanowisko / Position ]:[Stanowisko / Position ]],0))="n/a","n/a",DJ535-INDEX(tab_MinKomp[Obsługa systemu BABTECQ / BABTECQ System],MATCH($B535,tab_MinKomp[[Stanowisko / Position ]:[Stanowisko / Position ]],0)))</f>
        <v>n/a</v>
      </c>
      <c r="DK536" s="194" t="str">
        <f>IF(INDEX(tab_MinKomp[Rysunek techniczny / technische Zeichnung],MATCH($B535,tab_MinKomp[[Stanowisko / Position ]:[Stanowisko / Position ]],0))="n/a","n/a",DK535-INDEX(tab_MinKomp[Rysunek techniczny / technische Zeichnung],MATCH($B535,tab_MinKomp[[Stanowisko / Position ]:[Stanowisko / Position ]],0)))</f>
        <v>n/a</v>
      </c>
      <c r="DL536" s="194" t="str">
        <f>IF(INDEX(tab_MinKomp[Kalibracja / Kalibrierung],MATCH($B535,tab_MinKomp[[Stanowisko / Position ]:[Stanowisko / Position ]],0))="n/a","n/a",DL535-INDEX(tab_MinKomp[Kalibracja / Kalibrierung],MATCH($B535,tab_MinKomp[[Stanowisko / Position ]:[Stanowisko / Position ]],0)))</f>
        <v>n/a</v>
      </c>
      <c r="DM536" s="194" t="str">
        <f>IF(INDEX(tab_MinKomp[Rekwalifikacja / Requalifizierung],MATCH($B535,tab_MinKomp[[Stanowisko / Position ]:[Stanowisko / Position ]],0))="n/a","n/a",DM535-INDEX(tab_MinKomp[Rekwalifikacja / Requalifizierung],MATCH($B535,tab_MinKomp[[Stanowisko / Position ]:[Stanowisko / Position ]],0)))</f>
        <v>n/a</v>
      </c>
      <c r="DN536" s="190" t="str">
        <f>IF(INDEX(tab_MinKomp[Testy czystości / Reinheitstests],MATCH($B535,tab_MinKomp[[Stanowisko / Position ]:[Stanowisko / Position ]],0))="n/a","n/a",DN535-INDEX(tab_MinKomp[Testy czystości / Reinheitstests],MATCH($B535,tab_MinKomp[[Stanowisko / Position ]:[Stanowisko / Position ]],0)))</f>
        <v>n/a</v>
      </c>
      <c r="DO536" s="190" t="str">
        <f>IF(INDEX(tab_MinKomp[Testy czystości / Reinheitstests],MATCH($B535,tab_MinKomp[[Stanowisko / Position ]:[Stanowisko / Position ]],0))="n/a","n/a",DO535-INDEX(tab_MinKomp[Testy czystości / Reinheitstests],MATCH($B535,tab_MinKomp[[Stanowisko / Position ]:[Stanowisko / Position ]],0)))</f>
        <v>n/a</v>
      </c>
      <c r="DP536" s="190" t="str">
        <f>IF(INDEX(tab_MinKomp[Testy czystości / Reinheitstests],MATCH($B535,tab_MinKomp[[Stanowisko / Position ]:[Stanowisko / Position ]],0))="n/a","n/a",DP535-INDEX(tab_MinKomp[Testy czystości / Reinheitstests],MATCH($B535,tab_MinKomp[[Stanowisko / Position ]:[Stanowisko / Position ]],0)))</f>
        <v>n/a</v>
      </c>
      <c r="DQ536" s="190" t="str">
        <f>IF(INDEX(tab_MinKomp[Testy czystości / Reinheitstests],MATCH($B535,tab_MinKomp[[Stanowisko / Position ]:[Stanowisko / Position ]],0))="n/a","n/a",DQ535-INDEX(tab_MinKomp[Testy czystości / Reinheitstests],MATCH($B535,tab_MinKomp[[Stanowisko / Position ]:[Stanowisko / Position ]],0)))</f>
        <v>n/a</v>
      </c>
      <c r="DR536" s="190" t="str">
        <f>IF(INDEX(tab_MinKomp[Testy czystości / Reinheitstests],MATCH($B535,tab_MinKomp[[Stanowisko / Position ]:[Stanowisko / Position ]],0))="n/a","n/a",DR535-INDEX(tab_MinKomp[Testy czystości / Reinheitstests],MATCH($B535,tab_MinKomp[[Stanowisko / Position ]:[Stanowisko / Position ]],0)))</f>
        <v>n/a</v>
      </c>
      <c r="DS536" s="190" t="str">
        <f>IF(INDEX(tab_MinKomp[Testy czystości / Reinheitstests],MATCH($B535,tab_MinKomp[[Stanowisko / Position ]:[Stanowisko / Position ]],0))="n/a","n/a",DS535-INDEX(tab_MinKomp[Testy czystości / Reinheitstests],MATCH($B535,tab_MinKomp[[Stanowisko / Position ]:[Stanowisko / Position ]],0)))</f>
        <v>n/a</v>
      </c>
      <c r="DT536" s="194" t="str">
        <f>IF(INDEX(tab_MinKomp[SUPPLIER MANAGEMENT],MATCH($B535,tab_MinKomp[[Stanowisko / Position ]:[Stanowisko / Position ]],0))="n/a","n/a",DT535-INDEX(tab_MinKomp[SUPPLIER MANAGEMENT],MATCH($B535,tab_MinKomp[[Stanowisko / Position ]:[Stanowisko / Position ]],0)))</f>
        <v>n/a</v>
      </c>
      <c r="DU536" s="190" t="str">
        <f>IF(INDEX(tab_MinKomp[Testy czystości / Reinheitstests],MATCH($B535,tab_MinKomp[[Stanowisko / Position ]:[Stanowisko / Position ]],0))="n/a","n/a",DU535-INDEX(tab_MinKomp[Testy czystości / Reinheitstests],MATCH($B535,tab_MinKomp[[Stanowisko / Position ]:[Stanowisko / Position ]],0)))</f>
        <v>n/a</v>
      </c>
      <c r="DV536" s="190" t="str">
        <f>IF(INDEX(tab_MinKomp[Testy czystości / Reinheitstests],MATCH($B535,tab_MinKomp[[Stanowisko / Position ]:[Stanowisko / Position ]],0))="n/a","n/a",DV535-INDEX(tab_MinKomp[Testy czystości / Reinheitstests],MATCH($B535,tab_MinKomp[[Stanowisko / Position ]:[Stanowisko / Position ]],0)))</f>
        <v>n/a</v>
      </c>
      <c r="DW536" s="190" t="str">
        <f>IF(INDEX(tab_MinKomp[Testy czystości / Reinheitstests],MATCH($B535,tab_MinKomp[[Stanowisko / Position ]:[Stanowisko / Position ]],0))="n/a","n/a",DW535-INDEX(tab_MinKomp[Testy czystości / Reinheitstests],MATCH($B535,tab_MinKomp[[Stanowisko / Position ]:[Stanowisko / Position ]],0)))</f>
        <v>n/a</v>
      </c>
      <c r="DX536" s="190" t="str">
        <f>IF(INDEX(tab_MinKomp[Testy czystości / Reinheitstests],MATCH($B535,tab_MinKomp[[Stanowisko / Position ]:[Stanowisko / Position ]],0))="n/a","n/a",DX535-INDEX(tab_MinKomp[Testy czystości / Reinheitstests],MATCH($B535,tab_MinKomp[[Stanowisko / Position ]:[Stanowisko / Position ]],0)))</f>
        <v>n/a</v>
      </c>
      <c r="DY536" s="190" t="str">
        <f>IF(INDEX(tab_MinKomp[Testy czystości / Reinheitstests],MATCH($B535,tab_MinKomp[[Stanowisko / Position ]:[Stanowisko / Position ]],0))="n/a","n/a",DY535-INDEX(tab_MinKomp[Testy czystości / Reinheitstests],MATCH($B535,tab_MinKomp[[Stanowisko / Position ]:[Stanowisko / Position ]],0)))</f>
        <v>n/a</v>
      </c>
      <c r="DZ536" s="190" t="str">
        <f>IF(INDEX(tab_MinKomp[Testy czystości / Reinheitstests],MATCH($B535,tab_MinKomp[[Stanowisko / Position ]:[Stanowisko / Position ]],0))="n/a","n/a",DZ535-INDEX(tab_MinKomp[Testy czystości / Reinheitstests],MATCH($B535,tab_MinKomp[[Stanowisko / Position ]:[Stanowisko / Position ]],0)))</f>
        <v>n/a</v>
      </c>
      <c r="EA536" s="194" t="str">
        <f>IF(INDEX(tab_MinKomp[SUPPLIER MANAGEMENT],MATCH($B535,tab_MinKomp[[Stanowisko / Position ]:[Stanowisko / Position ]],0))="n/a","n/a",EA535-INDEX(tab_MinKomp[SUPPLIER MANAGEMENT],MATCH($B535,tab_MinKomp[[Stanowisko / Position ]:[Stanowisko / Position ]],0)))</f>
        <v>n/a</v>
      </c>
      <c r="EB536" s="190" t="str">
        <f>IF(INDEX(tab_MinKomp[Testy czystości / Reinheitstests],MATCH($B535,tab_MinKomp[[Stanowisko / Position ]:[Stanowisko / Position ]],0))="n/a","n/a",EB535-INDEX(tab_MinKomp[Testy czystości / Reinheitstests],MATCH($B535,tab_MinKomp[[Stanowisko / Position ]:[Stanowisko / Position ]],0)))</f>
        <v>n/a</v>
      </c>
      <c r="EC536" s="190" t="str">
        <f>IF(INDEX(tab_MinKomp[Testy czystości / Reinheitstests],MATCH($B535,tab_MinKomp[[Stanowisko / Position ]:[Stanowisko / Position ]],0))="n/a","n/a",EC535-INDEX(tab_MinKomp[Testy czystości / Reinheitstests],MATCH($B535,tab_MinKomp[[Stanowisko / Position ]:[Stanowisko / Position ]],0)))</f>
        <v>n/a</v>
      </c>
      <c r="ED536" s="190" t="str">
        <f>IF(INDEX(tab_MinKomp[Testy czystości / Reinheitstests],MATCH($B535,tab_MinKomp[[Stanowisko / Position ]:[Stanowisko / Position ]],0))="n/a","n/a",ED535-INDEX(tab_MinKomp[Testy czystości / Reinheitstests],MATCH($B535,tab_MinKomp[[Stanowisko / Position ]:[Stanowisko / Position ]],0)))</f>
        <v>n/a</v>
      </c>
      <c r="EE536" s="190" t="str">
        <f>IF(INDEX(tab_MinKomp[Testy czystości / Reinheitstests],MATCH($B535,tab_MinKomp[[Stanowisko / Position ]:[Stanowisko / Position ]],0))="n/a","n/a",EE535-INDEX(tab_MinKomp[Testy czystości / Reinheitstests],MATCH($B535,tab_MinKomp[[Stanowisko / Position ]:[Stanowisko / Position ]],0)))</f>
        <v>n/a</v>
      </c>
      <c r="EF536" s="190" t="str">
        <f>IF(INDEX(tab_MinKomp[Testy czystości / Reinheitstests],MATCH($B535,tab_MinKomp[[Stanowisko / Position ]:[Stanowisko / Position ]],0))="n/a","n/a",EF535-INDEX(tab_MinKomp[Testy czystości / Reinheitstests],MATCH($B535,tab_MinKomp[[Stanowisko / Position ]:[Stanowisko / Position ]],0)))</f>
        <v>n/a</v>
      </c>
      <c r="EG536" s="190" t="str">
        <f>IF(INDEX(tab_MinKomp[Testy czystości / Reinheitstests],MATCH($B535,tab_MinKomp[[Stanowisko / Position ]:[Stanowisko / Position ]],0))="n/a","n/a",EG535-INDEX(tab_MinKomp[Testy czystości / Reinheitstests],MATCH($B535,tab_MinKomp[[Stanowisko / Position ]:[Stanowisko / Position ]],0)))</f>
        <v>n/a</v>
      </c>
      <c r="EH536" s="190" t="str">
        <f>IF(INDEX(tab_MinKomp[Testy czystości / Reinheitstests],MATCH($B535,tab_MinKomp[[Stanowisko / Position ]:[Stanowisko / Position ]],0))="n/a","n/a",EH535-INDEX(tab_MinKomp[Testy czystości / Reinheitstests],MATCH($B535,tab_MinKomp[[Stanowisko / Position ]:[Stanowisko / Position ]],0)))</f>
        <v>n/a</v>
      </c>
      <c r="EI536" s="190" t="str">
        <f>IF(INDEX(tab_MinKomp[Testy czystości / Reinheitstests],MATCH($B535,tab_MinKomp[[Stanowisko / Position ]:[Stanowisko / Position ]],0))="n/a","n/a",EI535-INDEX(tab_MinKomp[Testy czystości / Reinheitstests],MATCH($B535,tab_MinKomp[[Stanowisko / Position ]:[Stanowisko / Position ]],0)))</f>
        <v>n/a</v>
      </c>
      <c r="EJ536" s="190" t="str">
        <f>IF(INDEX(tab_MinKomp[Testy czystości / Reinheitstests],MATCH($B535,tab_MinKomp[[Stanowisko / Position ]:[Stanowisko / Position ]],0))="n/a","n/a",EJ535-INDEX(tab_MinKomp[Testy czystości / Reinheitstests],MATCH($B535,tab_MinKomp[[Stanowisko / Position ]:[Stanowisko / Position ]],0)))</f>
        <v>n/a</v>
      </c>
      <c r="EK536" s="190" t="str">
        <f>IF(INDEX(tab_MinKomp[Testy czystości / Reinheitstests],MATCH($B535,tab_MinKomp[[Stanowisko / Position ]:[Stanowisko / Position ]],0))="n/a","n/a",EK535-INDEX(tab_MinKomp[Testy czystości / Reinheitstests],MATCH($B535,tab_MinKomp[[Stanowisko / Position ]:[Stanowisko / Position ]],0)))</f>
        <v>n/a</v>
      </c>
      <c r="EL536" s="190" t="str">
        <f>IF(INDEX(tab_MinKomp[Testy czystości / Reinheitstests],MATCH($B535,tab_MinKomp[[Stanowisko / Position ]:[Stanowisko / Position ]],0))="n/a","n/a",EL535-INDEX(tab_MinKomp[Testy czystości / Reinheitstests],MATCH($B535,tab_MinKomp[[Stanowisko / Position ]:[Stanowisko / Position ]],0)))</f>
        <v>n/a</v>
      </c>
      <c r="EM536" s="190" t="str">
        <f>IF(INDEX(tab_MinKomp[Testy czystości / Reinheitstests],MATCH($B535,tab_MinKomp[[Stanowisko / Position ]:[Stanowisko / Position ]],0))="n/a","n/a",EM535-INDEX(tab_MinKomp[Testy czystości / Reinheitstests],MATCH($B535,tab_MinKomp[[Stanowisko / Position ]:[Stanowisko / Position ]],0)))</f>
        <v>n/a</v>
      </c>
      <c r="EN536" s="190" t="str">
        <f>IF(INDEX(tab_MinKomp[Testy czystości / Reinheitstests],MATCH($B535,tab_MinKomp[[Stanowisko / Position ]:[Stanowisko / Position ]],0))="n/a","n/a",EN535-INDEX(tab_MinKomp[Testy czystości / Reinheitstests],MATCH($B535,tab_MinKomp[[Stanowisko / Position ]:[Stanowisko / Position ]],0)))</f>
        <v>n/a</v>
      </c>
      <c r="EO536" s="194" t="str">
        <f>IF(INDEX(tab_MinKomp[Konserwacja Rep],MATCH($B535,tab_MinKomp[[Stanowisko / Position ]:[Stanowisko / Position ]],0))="n/a","n/a",EO535-INDEX(tab_MinKomp[Konserwacja Rep],MATCH($B535,tab_MinKomp[[Stanowisko / Position ]:[Stanowisko / Position ]],0)))</f>
        <v>n/a</v>
      </c>
      <c r="EP536" s="194" t="str">
        <f>IF(INDEX(tab_MinKomp[[Konserwacja Engel ]],MATCH($B535,tab_MinKomp[[Stanowisko / Position ]:[Stanowisko / Position ]],0))="n/a","n/a",EP535-INDEX(tab_MinKomp[[Konserwacja Engel ]],MATCH($B535,tab_MinKomp[[Stanowisko / Position ]:[Stanowisko / Position ]],0)))</f>
        <v>n/a</v>
      </c>
      <c r="EQ536" s="194" t="str">
        <f>IF(INDEX(tab_MinKomp[Konserwacja B 50],MATCH($B535,tab_MinKomp[[Stanowisko / Position ]:[Stanowisko / Position ]],0))="n/a","n/a",EQ535-INDEX(tab_MinKomp[Konserwacja B 50],MATCH($B535,tab_MinKomp[[Stanowisko / Position ]:[Stanowisko / Position ]],0)))</f>
        <v>n/a</v>
      </c>
      <c r="ER536" s="194" t="str">
        <f>IF(INDEX(tab_MinKomp[[Konserwacja EOL ]],MATCH($B535,tab_MinKomp[[Stanowisko / Position ]:[Stanowisko / Position ]],0))="n/a","n/a",ER535-INDEX(tab_MinKomp[[Konserwacja EOL ]],MATCH($B535,tab_MinKomp[[Stanowisko / Position ]:[Stanowisko / Position ]],0)))</f>
        <v>n/a</v>
      </c>
      <c r="ES536" s="194" t="str">
        <f>IF(INDEX(tab_MinKomp[Konserwacja Branson],MATCH($B535,tab_MinKomp[[Stanowisko / Position ]:[Stanowisko / Position ]],0))="n/a","n/a",ES535-INDEX(tab_MinKomp[Konserwacja Branson],MATCH($B535,tab_MinKomp[[Stanowisko / Position ]:[Stanowisko / Position ]],0)))</f>
        <v>n/a</v>
      </c>
      <c r="ET536" s="194" t="str">
        <f>IF(INDEX(tab_MinKomp[Konserwacja coolery],MATCH($B535,tab_MinKomp[[Stanowisko / Position ]:[Stanowisko / Position ]],0))="n/a","n/a",ET535-INDEX(tab_MinKomp[Konserwacja coolery],MATCH($B535,tab_MinKomp[[Stanowisko / Position ]:[Stanowisko / Position ]],0)))</f>
        <v>n/a</v>
      </c>
      <c r="EU536" s="194" t="str">
        <f>IF(INDEX(tab_MinKomp[Konserwacja piecy],MATCH($B535,tab_MinKomp[[Stanowisko / Position ]:[Stanowisko / Position ]],0))="n/a","n/a",EU535-INDEX(tab_MinKomp[Konserwacja piecy],MATCH($B535,tab_MinKomp[[Stanowisko / Position ]:[Stanowisko / Position ]],0)))</f>
        <v>n/a</v>
      </c>
      <c r="EV536" s="194" t="str">
        <f>IF(INDEX(tab_MinKomp[Rysunek techniczny- czytanie],MATCH($B535,tab_MinKomp[[Stanowisko / Position ]:[Stanowisko / Position ]],0))="n/a","n/a",EV535-INDEX(tab_MinKomp[Rysunek techniczny- czytanie],MATCH($B535,tab_MinKomp[[Stanowisko / Position ]:[Stanowisko / Position ]],0)))</f>
        <v>n/a</v>
      </c>
      <c r="EW536" s="194" t="str">
        <f>IF(INDEX(tab_MinKomp[Elektryka],MATCH($B535,tab_MinKomp[[Stanowisko / Position ]:[Stanowisko / Position ]],0))="n/a","n/a",EW535-INDEX(tab_MinKomp[Elektryka],MATCH($B535,tab_MinKomp[[Stanowisko / Position ]:[Stanowisko / Position ]],0)))</f>
        <v>n/a</v>
      </c>
      <c r="EX536" s="194" t="str">
        <f>IF(INDEX(tab_MinKomp[Pneumatyka],MATCH($B535,tab_MinKomp[[Stanowisko / Position ]:[Stanowisko / Position ]],0))="n/a","n/a",EX535-INDEX(tab_MinKomp[Pneumatyka],MATCH($B535,tab_MinKomp[[Stanowisko / Position ]:[Stanowisko / Position ]],0)))</f>
        <v>n/a</v>
      </c>
      <c r="EY536" s="194" t="str">
        <f>IF(INDEX(tab_MinKomp[[Hydraulika ]],MATCH($B535,tab_MinKomp[[Stanowisko / Position ]:[Stanowisko / Position ]],0))="n/a","n/a",EY535-INDEX(tab_MinKomp[[Hydraulika ]],MATCH($B535,tab_MinKomp[[Stanowisko / Position ]:[Stanowisko / Position ]],0)))</f>
        <v>n/a</v>
      </c>
      <c r="EZ536" s="194" t="str">
        <f>IF(INDEX(tab_MinKomp[Podciśnienie],MATCH($B535,tab_MinKomp[[Stanowisko / Position ]:[Stanowisko / Position ]],0))="n/a","n/a",EZ535-INDEX(tab_MinKomp[Podciśnienie],MATCH($B535,tab_MinKomp[[Stanowisko / Position ]:[Stanowisko / Position ]],0)))</f>
        <v>n/a</v>
      </c>
      <c r="FA536" s="194" t="str">
        <f>IF(INDEX(tab_MinKomp[Usuwanie awarii],MATCH($B535,tab_MinKomp[[Stanowisko / Position ]:[Stanowisko / Position ]],0))="n/a","n/a",FA535-INDEX(tab_MinKomp[Usuwanie awarii],MATCH($B535,tab_MinKomp[[Stanowisko / Position ]:[Stanowisko / Position ]],0)))</f>
        <v>n/a</v>
      </c>
      <c r="FB536" s="194" t="str">
        <f>IF(INDEX(tab_MinKomp[Obsługa robotów],MATCH($B535,tab_MinKomp[[Stanowisko / Position ]:[Stanowisko / Position ]],0))="n/a","n/a",FB535-INDEX(tab_MinKomp[Obsługa robotów],MATCH($B535,tab_MinKomp[[Stanowisko / Position ]:[Stanowisko / Position ]],0)))</f>
        <v>n/a</v>
      </c>
      <c r="FC536" s="194" t="str">
        <f>IF(INDEX(tab_MinKomp[Obsługa sterowania maszyny],MATCH($B535,tab_MinKomp[[Stanowisko / Position ]:[Stanowisko / Position ]],0))="n/a","n/a",FC535-INDEX(tab_MinKomp[Obsługa sterowania maszyny],MATCH($B535,tab_MinKomp[[Stanowisko / Position ]:[Stanowisko / Position ]],0)))</f>
        <v>n/a</v>
      </c>
      <c r="FD536" s="194" t="str">
        <f>IF(INDEX(tab_MinKomp[Usuwanie przyczyn żródłowych],MATCH($B535,tab_MinKomp[[Stanowisko / Position ]:[Stanowisko / Position ]],0))="n/a","n/a",FD535-INDEX(tab_MinKomp[Usuwanie przyczyn żródłowych],MATCH($B535,tab_MinKomp[[Stanowisko / Position ]:[Stanowisko / Position ]],0)))</f>
        <v>n/a</v>
      </c>
      <c r="FE536" s="194" t="str">
        <f>IF(INDEX(tab_MinKomp[Cmms stosowanie],MATCH($B535,tab_MinKomp[[Stanowisko / Position ]:[Stanowisko / Position ]],0))="n/a","n/a",FE535-INDEX(tab_MinKomp[Cmms stosowanie],MATCH($B535,tab_MinKomp[[Stanowisko / Position ]:[Stanowisko / Position ]],0)))</f>
        <v>n/a</v>
      </c>
      <c r="FF536" s="190" t="str">
        <f>IF(INDEX(tab_MinKomp[Testy czystości / Reinheitstests],MATCH($B535,tab_MinKomp[[Stanowisko / Position ]:[Stanowisko / Position ]],0))="n/a","n/a",FF535-INDEX(tab_MinKomp[Testy czystości / Reinheitstests],MATCH($B535,tab_MinKomp[[Stanowisko / Position ]:[Stanowisko / Position ]],0)))</f>
        <v>n/a</v>
      </c>
      <c r="FG536" s="194" t="str">
        <f>IF(INDEX(tab_MinKomp[Czyszczenie form plastikowych],MATCH($B535,tab_MinKomp[[Stanowisko / Position ]:[Stanowisko / Position ]],0))="n/a","n/a",FG535-INDEX(tab_MinKomp[Czyszczenie form plastikowych],MATCH($B535,tab_MinKomp[[Stanowisko / Position ]:[Stanowisko / Position ]],0)))</f>
        <v>n/a</v>
      </c>
      <c r="FH536" s="194" t="str">
        <f>IF(INDEX(tab_MinKomp[Wymiana form plastik],MATCH($B535,tab_MinKomp[[Stanowisko / Position ]:[Stanowisko / Position ]],0))="n/a","n/a",FH535-INDEX(tab_MinKomp[Wymiana form plastik],MATCH($B535,tab_MinKomp[[Stanowisko / Position ]:[Stanowisko / Position ]],0)))</f>
        <v>n/a</v>
      </c>
      <c r="FI536" s="194" t="str">
        <f>IF(INDEX(tab_MinKomp[Wymiana form guma],MATCH($B535,tab_MinKomp[[Stanowisko / Position ]:[Stanowisko / Position ]],0))="n/a","n/a",FI535-INDEX(tab_MinKomp[Wymiana form guma],MATCH($B535,tab_MinKomp[[Stanowisko / Position ]:[Stanowisko / Position ]],0)))</f>
        <v>n/a</v>
      </c>
      <c r="FJ536" s="194" t="str">
        <f>IF(INDEX(tab_MinKomp[Konserwacja KK],MATCH($B535,tab_MinKomp[[Stanowisko / Position ]:[Stanowisko / Position ]],0))="n/a","n/a",FJ535-INDEX(tab_MinKomp[Konserwacja KK],MATCH($B535,tab_MinKomp[[Stanowisko / Position ]:[Stanowisko / Position ]],0)))</f>
        <v>n/a</v>
      </c>
      <c r="FK536" s="194" t="str">
        <f>IF(INDEX(tab_MinKomp[Konserwacja form guma],MATCH($B535,tab_MinKomp[[Stanowisko / Position ]:[Stanowisko / Position ]],0))="n/a","n/a",FK535-INDEX(tab_MinKomp[Konserwacja form guma],MATCH($B535,tab_MinKomp[[Stanowisko / Position ]:[Stanowisko / Position ]],0)))</f>
        <v>n/a</v>
      </c>
      <c r="FL536" s="194" t="str">
        <f>IF(INDEX(tab_MinKomp[Konserwacja form plastiki],MATCH($B535,tab_MinKomp[[Stanowisko / Position ]:[Stanowisko / Position ]],0))="n/a","n/a",FL535-INDEX(tab_MinKomp[Konserwacja form plastiki],MATCH($B535,tab_MinKomp[[Stanowisko / Position ]:[Stanowisko / Position ]],0)))</f>
        <v>n/a</v>
      </c>
      <c r="FM536" s="194" t="str">
        <f>IF(INDEX(tab_MinKomp[Konserwacja Gorącego Kanału],MATCH($B535,tab_MinKomp[[Stanowisko / Position ]:[Stanowisko / Position ]],0))="n/a","n/a",FM535-INDEX(tab_MinKomp[Konserwacja Gorącego Kanału],MATCH($B535,tab_MinKomp[[Stanowisko / Position ]:[Stanowisko / Position ]],0)))</f>
        <v>n/a</v>
      </c>
      <c r="FN536" s="194" t="str">
        <f>IF(INDEX(tab_MinKomp[MS Office (Excel)],MATCH($B535,tab_MinKomp[[Stanowisko / Position ]:[Stanowisko / Position ]],0))="n/a","n/a",FN535-INDEX(tab_MinKomp[MS Office (Excel)],MATCH($B535,tab_MinKomp[[Stanowisko / Position ]:[Stanowisko / Position ]],0)))</f>
        <v>n/a</v>
      </c>
      <c r="FO536" s="194" t="str">
        <f>IF(INDEX(tab_MinKomp[MS Office (Word)],MATCH($B535,tab_MinKomp[[Stanowisko / Position ]:[Stanowisko / Position ]],0))="n/a","n/a",FO535-INDEX(tab_MinKomp[MS Office (Word)],MATCH($B535,tab_MinKomp[[Stanowisko / Position ]:[Stanowisko / Position ]],0)))</f>
        <v>n/a</v>
      </c>
      <c r="FP536" s="194" t="str">
        <f>IF(INDEX(tab_MinKomp[MS Office (Power Point)],MATCH($B535,tab_MinKomp[[Stanowisko / Position ]:[Stanowisko / Position ]],0))="n/a","n/a",FP535-INDEX(tab_MinKomp[MS Office (Power Point)],MATCH($B535,tab_MinKomp[[Stanowisko / Position ]:[Stanowisko / Position ]],0)))</f>
        <v>n/a</v>
      </c>
      <c r="FQ536" s="196" t="str">
        <f>IF(INDEX(tab_MinKomp[Język angielski / Englisch],MATCH($B535,tab_MinKomp[[Stanowisko / Position ]:[Stanowisko / Position ]],0))="n/a","n/a",FQ535-INDEX(tab_MinKomp[Język angielski / Englisch],MATCH($B535,tab_MinKomp[[Stanowisko / Position ]:[Stanowisko / Position ]],0)))</f>
        <v>n/a</v>
      </c>
      <c r="FR536" s="196" t="str">
        <f>IF(INDEX(tab_MinKomp[Język niemiecki / Deutsch],MATCH($B535,tab_MinKomp[[Stanowisko / Position ]:[Stanowisko / Position ]],0))="n/a","n/a",FR535-INDEX(tab_MinKomp[Język niemiecki / Deutsch],MATCH($B535,tab_MinKomp[[Stanowisko / Position ]:[Stanowisko / Position ]],0)))</f>
        <v>n/a</v>
      </c>
      <c r="FS536" s="194">
        <f>IF(INDEX(tab_MinKomp[Zarządzanie dokumentacją procesową / Process dokumentation management],MATCH($B535,tab_MinKomp[[Stanowisko / Position ]:[Stanowisko / Position ]],0))="n/a","n/a",FS535-INDEX(tab_MinKomp[Zarządzanie dokumentacją procesową / Process dokumentation management],MATCH($B535,tab_MinKomp[[Stanowisko / Position ]:[Stanowisko / Position ]],0)))</f>
        <v>-1</v>
      </c>
      <c r="FT536" s="194">
        <f>IF(INDEX(tab_MinKomp[Znajomość procesów z obszaru / Kenntiss der prozesse in dem Bereich],MATCH($B535,tab_MinKomp[[Stanowisko / Position ]:[Stanowisko / Position ]],0))="n/a","n/a",FT535-INDEX(tab_MinKomp[Znajomość procesów z obszaru / Kenntiss der prozesse in dem Bereich],MATCH($B535,tab_MinKomp[[Stanowisko / Position ]:[Stanowisko / Position ]],0)))</f>
        <v>-1</v>
      </c>
      <c r="FU536" s="194">
        <f>IF(INDEX(tab_MinKomp[optymalizacja procesów / Prozessoptymalisierung],MATCH($B535,tab_MinKomp[[Stanowisko / Position ]:[Stanowisko / Position ]],0))="n/a","n/a",FU535-INDEX(tab_MinKomp[optymalizacja procesów / Prozessoptymalisierung],MATCH($B535,tab_MinKomp[[Stanowisko / Position ]:[Stanowisko / Position ]],0)))</f>
        <v>0</v>
      </c>
      <c r="FV536" s="194">
        <f>IF(INDEX(tab_MinKomp[Umiejętności szkoleniowe / Trainingsfähigkeiten],MATCH($B535,tab_MinKomp[[Stanowisko / Position ]:[Stanowisko / Position ]],0))="n/a","n/a",FV535-INDEX(tab_MinKomp[Umiejętności szkoleniowe / Trainingsfähigkeiten],MATCH($B535,tab_MinKomp[[Stanowisko / Position ]:[Stanowisko / Position ]],0)))</f>
        <v>0</v>
      </c>
      <c r="FW536" s="194">
        <f>IF(INDEX(tab_MinKomp[Analityczne myślenie, podejście / Analitysches Denken, Einstellung],MATCH($B535,tab_MinKomp[[Stanowisko / Position ]:[Stanowisko / Position ]],0))="n/a","n/a",FW535-INDEX(tab_MinKomp[Analityczne myślenie, podejście / Analitysches Denken, Einstellung],MATCH($B535,tab_MinKomp[[Stanowisko / Position ]:[Stanowisko / Position ]],0)))</f>
        <v>0</v>
      </c>
      <c r="FX536" s="194">
        <f>IF(INDEX(tab_MinKomp[Dokładność, precyzja w dzialaniu / Genauigkeit, Präzision in die Arbeit],MATCH($B535,tab_MinKomp[[Stanowisko / Position ]:[Stanowisko / Position ]],0))="n/a","n/a",FX535-INDEX(tab_MinKomp[Dokładność, precyzja w dzialaniu / Genauigkeit, Präzision in die Arbeit],MATCH($B535,tab_MinKomp[[Stanowisko / Position ]:[Stanowisko / Position ]],0)))</f>
        <v>-1</v>
      </c>
      <c r="FY536" s="194">
        <f>IF(INDEX(tab_MinKomp[Dyspozycyjność / Verfügbarkeit],MATCH($B535,tab_MinKomp[[Stanowisko / Position ]:[Stanowisko / Position ]],0))="n/a","n/a",FY535-INDEX(tab_MinKomp[Dyspozycyjność / Verfügbarkeit],MATCH($B535,tab_MinKomp[[Stanowisko / Position ]:[Stanowisko / Position ]],0)))</f>
        <v>-1</v>
      </c>
      <c r="FZ536" s="194">
        <f>IF(INDEX(tab_MinKomp[Zaangażowanie / 
Engagement],MATCH($B535,tab_MinKomp[[Stanowisko / Position ]:[Stanowisko / Position ]],0))="n/a","n/a",FZ535-INDEX(tab_MinKomp[Zaangażowanie / 
Engagement],MATCH($B535,tab_MinKomp[[Stanowisko / Position ]:[Stanowisko / Position ]],0)))</f>
        <v>-1</v>
      </c>
      <c r="GA536" s="194" t="str">
        <f>IF(INDEX(tab_MinKomp[Konserwacja form guma],MATCH($B535,tab_MinKomp[[Stanowisko / Position ]:[Stanowisko / Position ]],0))="n/a","n/a",GA535-INDEX(tab_MinKomp[Konserwacja form guma],MATCH($B535,tab_MinKomp[[Stanowisko / Position ]:[Stanowisko / Position ]],0)))</f>
        <v>n/a</v>
      </c>
      <c r="GB536" s="194" t="str">
        <f>IF(INDEX(tab_MinKomp[Konserwacja form plastiki],MATCH($B535,tab_MinKomp[[Stanowisko / Position ]:[Stanowisko / Position ]],0))="n/a","n/a",GB535-INDEX(tab_MinKomp[Konserwacja form plastiki],MATCH($B535,tab_MinKomp[[Stanowisko / Position ]:[Stanowisko / Position ]],0)))</f>
        <v>n/a</v>
      </c>
      <c r="GC536" s="194">
        <f>IF(INDEX(tab_MinKomp[Elastyczność w działaniu],MATCH($B535,tab_MinKomp[[Stanowisko / Position ]:[Stanowisko / Position ]],0))="n/a","n/a",GC535-INDEX(tab_MinKomp[Elastyczność w działaniu],MATCH($B535,tab_MinKomp[[Stanowisko / Position ]:[Stanowisko / Position ]],0)))</f>
        <v>-1</v>
      </c>
      <c r="GD536" s="194">
        <f>IF(INDEX(tab_MinKomp[Komunikatywność],MATCH($B535,tab_MinKomp[[Stanowisko / Position ]:[Stanowisko / Position ]],0))="n/a","n/a",GD535-INDEX(tab_MinKomp[Komunikatywność],MATCH($B535,tab_MinKomp[[Stanowisko / Position ]:[Stanowisko / Position ]],0)))</f>
        <v>0</v>
      </c>
      <c r="GE536" s="193" t="str">
        <f>IF(INDEX(tab_MinKomp[Motywowanie i budowanie zaangażowania zespołu],MATCH($B535,tab_MinKomp[[Stanowisko / Position ]:[Stanowisko / Position ]],0))="n/a","n/a",GE535-INDEX(tab_MinKomp[Motywowanie i budowanie zaangażowania zespołu],MATCH($B535,tab_MinKomp[[Stanowisko / Position ]:[Stanowisko / Position ]],0)))</f>
        <v>n/a</v>
      </c>
      <c r="GF536" s="186" t="s">
        <v>248</v>
      </c>
      <c r="GG536" s="186" t="s">
        <v>248</v>
      </c>
      <c r="GH536" s="186" t="s">
        <v>248</v>
      </c>
      <c r="GI536" s="186" t="s">
        <v>248</v>
      </c>
      <c r="GJ536" s="186" t="s">
        <v>248</v>
      </c>
      <c r="GK536" s="186" t="s">
        <v>248</v>
      </c>
      <c r="GL536" s="186" t="s">
        <v>248</v>
      </c>
      <c r="GM536" s="186" t="s">
        <v>248</v>
      </c>
      <c r="GN536" s="186" t="s">
        <v>248</v>
      </c>
      <c r="GO536" s="186" t="s">
        <v>248</v>
      </c>
      <c r="GP536" s="186" t="s">
        <v>248</v>
      </c>
      <c r="GQ536" s="186" t="s">
        <v>248</v>
      </c>
      <c r="GR536" s="186" t="s">
        <v>248</v>
      </c>
      <c r="GS536" s="186" t="s">
        <v>248</v>
      </c>
      <c r="GT536" s="186" t="s">
        <v>248</v>
      </c>
      <c r="GU536" s="186" t="s">
        <v>248</v>
      </c>
      <c r="GV536" s="186" t="s">
        <v>248</v>
      </c>
      <c r="GW536" s="186" t="s">
        <v>248</v>
      </c>
      <c r="GX536" s="186" t="s">
        <v>248</v>
      </c>
      <c r="GY536" s="186" t="s">
        <v>248</v>
      </c>
      <c r="GZ536" s="261" t="s">
        <v>248</v>
      </c>
      <c r="HA536" s="261" t="s">
        <v>248</v>
      </c>
      <c r="HB536" s="191">
        <f>SUM(G536:GE536)/(HB535-(SUM(G536:GE536)))</f>
        <v>-0.35087719298245612</v>
      </c>
    </row>
    <row r="537" spans="1:210" ht="24.9" customHeight="1" x14ac:dyDescent="0.3">
      <c r="A537" s="105" t="s">
        <v>320</v>
      </c>
      <c r="B537" s="105" t="s">
        <v>315</v>
      </c>
      <c r="C537" s="105"/>
      <c r="D537" s="105">
        <v>1858</v>
      </c>
      <c r="E537" s="394" t="s">
        <v>653</v>
      </c>
      <c r="F537" s="185" t="s">
        <v>374</v>
      </c>
      <c r="G537" s="186">
        <v>1</v>
      </c>
      <c r="H537" s="186">
        <v>1</v>
      </c>
      <c r="I537" s="186">
        <v>1</v>
      </c>
      <c r="J537" s="186">
        <v>1</v>
      </c>
      <c r="K537" s="186">
        <v>1</v>
      </c>
      <c r="L537" s="186" t="s">
        <v>248</v>
      </c>
      <c r="M537" s="186" t="s">
        <v>248</v>
      </c>
      <c r="N537" s="186" t="s">
        <v>248</v>
      </c>
      <c r="O537" s="186">
        <v>1</v>
      </c>
      <c r="P537" s="186">
        <v>1</v>
      </c>
      <c r="Q537" s="186" t="s">
        <v>248</v>
      </c>
      <c r="R537" s="186" t="s">
        <v>248</v>
      </c>
      <c r="S537" s="186" t="s">
        <v>248</v>
      </c>
      <c r="T537" s="186" t="s">
        <v>248</v>
      </c>
      <c r="U537" s="186" t="s">
        <v>248</v>
      </c>
      <c r="V537" s="186" t="s">
        <v>248</v>
      </c>
      <c r="W537" s="186" t="s">
        <v>248</v>
      </c>
      <c r="X537" s="186" t="s">
        <v>248</v>
      </c>
      <c r="Y537" s="186" t="s">
        <v>248</v>
      </c>
      <c r="Z537" s="186" t="s">
        <v>248</v>
      </c>
      <c r="AA537" s="186" t="s">
        <v>248</v>
      </c>
      <c r="AB537" s="186" t="s">
        <v>248</v>
      </c>
      <c r="AC537" s="186" t="s">
        <v>248</v>
      </c>
      <c r="AD537" s="186" t="s">
        <v>248</v>
      </c>
      <c r="AE537" s="186" t="s">
        <v>248</v>
      </c>
      <c r="AF537" s="186" t="s">
        <v>248</v>
      </c>
      <c r="AG537" s="186" t="s">
        <v>248</v>
      </c>
      <c r="AH537" s="186" t="s">
        <v>248</v>
      </c>
      <c r="AI537" s="186" t="s">
        <v>248</v>
      </c>
      <c r="AJ537" s="186" t="s">
        <v>248</v>
      </c>
      <c r="AK537" s="186" t="s">
        <v>248</v>
      </c>
      <c r="AL537" s="186">
        <v>1</v>
      </c>
      <c r="AM537" s="186" t="s">
        <v>248</v>
      </c>
      <c r="AN537" s="186" t="s">
        <v>248</v>
      </c>
      <c r="AO537" s="186">
        <v>1</v>
      </c>
      <c r="AP537" s="186" t="s">
        <v>248</v>
      </c>
      <c r="AQ537" s="186">
        <v>1</v>
      </c>
      <c r="AR537" s="186" t="s">
        <v>248</v>
      </c>
      <c r="AS537" s="186" t="s">
        <v>248</v>
      </c>
      <c r="AT537" s="186" t="s">
        <v>248</v>
      </c>
      <c r="AU537" s="186" t="s">
        <v>248</v>
      </c>
      <c r="AV537" s="186">
        <v>1</v>
      </c>
      <c r="AW537" s="186">
        <v>1</v>
      </c>
      <c r="AX537" s="186" t="s">
        <v>248</v>
      </c>
      <c r="AY537" s="186" t="s">
        <v>248</v>
      </c>
      <c r="AZ537" s="186" t="s">
        <v>248</v>
      </c>
      <c r="BA537" s="186">
        <v>1</v>
      </c>
      <c r="BB537" s="186">
        <v>1</v>
      </c>
      <c r="BC537" s="186" t="s">
        <v>248</v>
      </c>
      <c r="BD537" s="186" t="s">
        <v>248</v>
      </c>
      <c r="BE537" s="186" t="s">
        <v>248</v>
      </c>
      <c r="BF537" s="186" t="s">
        <v>248</v>
      </c>
      <c r="BG537" s="186" t="s">
        <v>248</v>
      </c>
      <c r="BH537" s="186" t="s">
        <v>248</v>
      </c>
      <c r="BI537" s="186" t="s">
        <v>248</v>
      </c>
      <c r="BJ537" s="186" t="s">
        <v>248</v>
      </c>
      <c r="BK537" s="186" t="s">
        <v>248</v>
      </c>
      <c r="BL537" s="186" t="s">
        <v>248</v>
      </c>
      <c r="BM537" s="186" t="s">
        <v>248</v>
      </c>
      <c r="BN537" s="186" t="s">
        <v>248</v>
      </c>
      <c r="BO537" s="186" t="s">
        <v>248</v>
      </c>
      <c r="BP537" s="186" t="s">
        <v>248</v>
      </c>
      <c r="BQ537" s="186">
        <v>1</v>
      </c>
      <c r="BR537" s="186" t="s">
        <v>248</v>
      </c>
      <c r="BS537" s="186">
        <v>1</v>
      </c>
      <c r="BT537" s="186">
        <v>1</v>
      </c>
      <c r="BU537" s="186">
        <v>1</v>
      </c>
      <c r="BV537" s="186" t="s">
        <v>248</v>
      </c>
      <c r="BW537" s="186">
        <v>1</v>
      </c>
      <c r="BX537" s="186">
        <v>1</v>
      </c>
      <c r="BY537" s="186" t="s">
        <v>248</v>
      </c>
      <c r="BZ537" s="186">
        <v>1</v>
      </c>
      <c r="CA537" s="186" t="s">
        <v>248</v>
      </c>
      <c r="CB537" s="186">
        <v>1</v>
      </c>
      <c r="CC537" s="186" t="s">
        <v>248</v>
      </c>
      <c r="CD537" s="186">
        <v>1</v>
      </c>
      <c r="CE537" s="186">
        <v>1</v>
      </c>
      <c r="CF537" s="186">
        <v>1</v>
      </c>
      <c r="CG537" s="186">
        <v>1</v>
      </c>
      <c r="CH537" s="186" t="s">
        <v>248</v>
      </c>
      <c r="CI537" s="186" t="s">
        <v>248</v>
      </c>
      <c r="CJ537" s="186" t="s">
        <v>248</v>
      </c>
      <c r="CK537" s="186" t="s">
        <v>248</v>
      </c>
      <c r="CL537" s="186" t="s">
        <v>248</v>
      </c>
      <c r="CM537" s="186" t="s">
        <v>248</v>
      </c>
      <c r="CN537" s="186" t="s">
        <v>248</v>
      </c>
      <c r="CO537" s="186" t="s">
        <v>248</v>
      </c>
      <c r="CP537" s="186" t="s">
        <v>248</v>
      </c>
      <c r="CQ537" s="186" t="s">
        <v>248</v>
      </c>
      <c r="CR537" s="186" t="s">
        <v>248</v>
      </c>
      <c r="CS537" s="186" t="s">
        <v>248</v>
      </c>
      <c r="CT537" s="186" t="s">
        <v>248</v>
      </c>
      <c r="CU537" s="186" t="s">
        <v>248</v>
      </c>
      <c r="CV537" s="186" t="s">
        <v>248</v>
      </c>
      <c r="CW537" s="186">
        <v>1</v>
      </c>
      <c r="CX537" s="186" t="s">
        <v>248</v>
      </c>
      <c r="CY537" s="186" t="s">
        <v>248</v>
      </c>
      <c r="CZ537" s="186" t="s">
        <v>248</v>
      </c>
      <c r="DA537" s="186" t="s">
        <v>248</v>
      </c>
      <c r="DB537" s="186" t="s">
        <v>248</v>
      </c>
      <c r="DC537" s="186" t="s">
        <v>248</v>
      </c>
      <c r="DD537" s="186" t="s">
        <v>248</v>
      </c>
      <c r="DE537" s="186" t="s">
        <v>248</v>
      </c>
      <c r="DF537" s="186">
        <v>1</v>
      </c>
      <c r="DG537" s="186" t="s">
        <v>248</v>
      </c>
      <c r="DH537" s="186" t="s">
        <v>248</v>
      </c>
      <c r="DI537" s="186" t="s">
        <v>248</v>
      </c>
      <c r="DJ537" s="186" t="s">
        <v>248</v>
      </c>
      <c r="DK537" s="186" t="s">
        <v>248</v>
      </c>
      <c r="DL537" s="186" t="s">
        <v>248</v>
      </c>
      <c r="DM537" s="186" t="s">
        <v>248</v>
      </c>
      <c r="DN537" s="186" t="s">
        <v>248</v>
      </c>
      <c r="DO537" s="186" t="s">
        <v>248</v>
      </c>
      <c r="DP537" s="186" t="s">
        <v>248</v>
      </c>
      <c r="DQ537" s="186" t="s">
        <v>248</v>
      </c>
      <c r="DR537" s="186" t="s">
        <v>248</v>
      </c>
      <c r="DS537" s="186" t="s">
        <v>248</v>
      </c>
      <c r="DT537" s="186" t="s">
        <v>248</v>
      </c>
      <c r="DU537" s="186" t="s">
        <v>248</v>
      </c>
      <c r="DV537" s="186" t="s">
        <v>248</v>
      </c>
      <c r="DW537" s="186" t="s">
        <v>248</v>
      </c>
      <c r="DX537" s="186" t="s">
        <v>248</v>
      </c>
      <c r="DY537" s="186" t="s">
        <v>248</v>
      </c>
      <c r="DZ537" s="186" t="s">
        <v>248</v>
      </c>
      <c r="EA537" s="186" t="s">
        <v>248</v>
      </c>
      <c r="EB537" s="186" t="s">
        <v>248</v>
      </c>
      <c r="EC537" s="186" t="s">
        <v>248</v>
      </c>
      <c r="ED537" s="186" t="s">
        <v>248</v>
      </c>
      <c r="EE537" s="186" t="s">
        <v>248</v>
      </c>
      <c r="EF537" s="186" t="s">
        <v>248</v>
      </c>
      <c r="EG537" s="186" t="s">
        <v>248</v>
      </c>
      <c r="EH537" s="186" t="s">
        <v>248</v>
      </c>
      <c r="EI537" s="186" t="s">
        <v>248</v>
      </c>
      <c r="EJ537" s="186" t="s">
        <v>248</v>
      </c>
      <c r="EK537" s="186" t="s">
        <v>248</v>
      </c>
      <c r="EL537" s="184" t="s">
        <v>248</v>
      </c>
      <c r="EM537" s="184" t="s">
        <v>248</v>
      </c>
      <c r="EN537" s="184" t="s">
        <v>248</v>
      </c>
      <c r="EO537" s="186" t="s">
        <v>248</v>
      </c>
      <c r="EP537" s="186" t="s">
        <v>248</v>
      </c>
      <c r="EQ537" s="186" t="s">
        <v>248</v>
      </c>
      <c r="ER537" s="186" t="s">
        <v>248</v>
      </c>
      <c r="ES537" s="186" t="s">
        <v>248</v>
      </c>
      <c r="ET537" s="186" t="s">
        <v>248</v>
      </c>
      <c r="EU537" s="186" t="s">
        <v>248</v>
      </c>
      <c r="EV537" s="186" t="s">
        <v>248</v>
      </c>
      <c r="EW537" s="186" t="s">
        <v>248</v>
      </c>
      <c r="EX537" s="186" t="s">
        <v>248</v>
      </c>
      <c r="EY537" s="186" t="s">
        <v>248</v>
      </c>
      <c r="EZ537" s="186" t="s">
        <v>248</v>
      </c>
      <c r="FA537" s="186" t="s">
        <v>248</v>
      </c>
      <c r="FB537" s="186" t="s">
        <v>248</v>
      </c>
      <c r="FC537" s="186" t="s">
        <v>248</v>
      </c>
      <c r="FD537" s="186" t="s">
        <v>248</v>
      </c>
      <c r="FE537" s="186" t="s">
        <v>248</v>
      </c>
      <c r="FF537" s="186" t="s">
        <v>248</v>
      </c>
      <c r="FG537" s="186" t="s">
        <v>248</v>
      </c>
      <c r="FH537" s="186" t="s">
        <v>248</v>
      </c>
      <c r="FI537" s="186" t="s">
        <v>248</v>
      </c>
      <c r="FJ537" s="186" t="s">
        <v>248</v>
      </c>
      <c r="FK537" s="186" t="s">
        <v>248</v>
      </c>
      <c r="FL537" s="186" t="s">
        <v>248</v>
      </c>
      <c r="FM537" s="186" t="s">
        <v>248</v>
      </c>
      <c r="FN537" s="186" t="s">
        <v>248</v>
      </c>
      <c r="FO537" s="186" t="s">
        <v>248</v>
      </c>
      <c r="FP537" s="186" t="s">
        <v>248</v>
      </c>
      <c r="FQ537" s="187" t="s">
        <v>248</v>
      </c>
      <c r="FR537" s="187" t="s">
        <v>248</v>
      </c>
      <c r="FS537" s="186">
        <v>1</v>
      </c>
      <c r="FT537" s="186">
        <v>1</v>
      </c>
      <c r="FU537" s="186">
        <v>1</v>
      </c>
      <c r="FV537" s="186">
        <v>1</v>
      </c>
      <c r="FW537" s="186">
        <v>1</v>
      </c>
      <c r="FX537" s="186">
        <v>1</v>
      </c>
      <c r="FY537" s="186">
        <v>1</v>
      </c>
      <c r="FZ537" s="186">
        <v>1</v>
      </c>
      <c r="GA537" s="186" t="s">
        <v>248</v>
      </c>
      <c r="GB537" s="186" t="s">
        <v>248</v>
      </c>
      <c r="GC537" s="186">
        <v>1</v>
      </c>
      <c r="GD537" s="186">
        <v>1</v>
      </c>
      <c r="GE537" s="186" t="s">
        <v>248</v>
      </c>
      <c r="GF537" s="186" t="s">
        <v>248</v>
      </c>
      <c r="GG537" s="186" t="s">
        <v>248</v>
      </c>
      <c r="GH537" s="186" t="s">
        <v>248</v>
      </c>
      <c r="GI537" s="186" t="s">
        <v>248</v>
      </c>
      <c r="GJ537" s="186" t="s">
        <v>248</v>
      </c>
      <c r="GK537" s="186" t="s">
        <v>248</v>
      </c>
      <c r="GL537" s="186" t="s">
        <v>248</v>
      </c>
      <c r="GM537" s="186" t="s">
        <v>248</v>
      </c>
      <c r="GN537" s="186" t="s">
        <v>248</v>
      </c>
      <c r="GO537" s="186" t="s">
        <v>248</v>
      </c>
      <c r="GP537" s="186" t="s">
        <v>248</v>
      </c>
      <c r="GQ537" s="186" t="s">
        <v>248</v>
      </c>
      <c r="GR537" s="186" t="s">
        <v>248</v>
      </c>
      <c r="GS537" s="186" t="s">
        <v>248</v>
      </c>
      <c r="GT537" s="186" t="s">
        <v>248</v>
      </c>
      <c r="GU537" s="186" t="s">
        <v>248</v>
      </c>
      <c r="GV537" s="186" t="s">
        <v>248</v>
      </c>
      <c r="GW537" s="186" t="s">
        <v>248</v>
      </c>
      <c r="GX537" s="186" t="s">
        <v>248</v>
      </c>
      <c r="GY537" s="186" t="s">
        <v>248</v>
      </c>
      <c r="GZ537" s="261" t="s">
        <v>248</v>
      </c>
      <c r="HA537" s="261" t="s">
        <v>248</v>
      </c>
      <c r="HB537" s="188">
        <f>SUM(G537:GE537)</f>
        <v>38</v>
      </c>
    </row>
    <row r="538" spans="1:210" ht="24.9" customHeight="1" thickBot="1" x14ac:dyDescent="0.35">
      <c r="A538" s="108" t="str">
        <f>A537</f>
        <v>Prod.-Q-4</v>
      </c>
      <c r="B538" s="108" t="str">
        <f>B537</f>
        <v>Pracownik Produkcji</v>
      </c>
      <c r="C538" s="108">
        <f>C537</f>
        <v>0</v>
      </c>
      <c r="D538" s="108">
        <f>D537</f>
        <v>1858</v>
      </c>
      <c r="E538" s="395"/>
      <c r="F538" s="189" t="s">
        <v>375</v>
      </c>
      <c r="G538" s="192">
        <f>IF(INDEX(tab_MinKomp[Przepisy BHP / BHP Vorschriften],MATCH($B537,tab_MinKomp[[Stanowisko / Position ]:[Stanowisko / Position ]],0))="n/a","n/a",G537-INDEX(tab_MinKomp[Przepisy BHP / BHP Vorschriften],MATCH($B537,tab_MinKomp[[Stanowisko / Position ]:[Stanowisko / Position ]],0)))</f>
        <v>-1</v>
      </c>
      <c r="H538" s="193">
        <f>IF(INDEX(tab_MinKomp[Przepisy PPOŻ / Brandschutzbestimmungen],MATCH($B537,tab_MinKomp[[Stanowisko / Position ]:[Stanowisko / Position ]],0))="n/a","n/a",H537-INDEX(tab_MinKomp[Przepisy PPOŻ / Brandschutzbestimmungen],MATCH($B537,tab_MinKomp[[Stanowisko / Position ]:[Stanowisko / Position ]],0)))</f>
        <v>0</v>
      </c>
      <c r="I538" s="193">
        <f>IF(INDEX(tab_MinKomp[Ryzyko zawodowe na stanowiskach pracyv/ Berufliche Risiken an Arbeitsstellen],MATCH($B537,tab_MinKomp[[Stanowisko / Position ]:[Stanowisko / Position ]],0))="n/a","n/a",I537-INDEX(tab_MinKomp[Ryzyko zawodowe na stanowiskach pracyv/ Berufliche Risiken an Arbeitsstellen],MATCH($B537,tab_MinKomp[[Stanowisko / Position ]:[Stanowisko / Position ]],0)))</f>
        <v>-1</v>
      </c>
      <c r="J538" s="193">
        <f>IF(INDEX(tab_MinKomp[Gospodarka substancjami niebezpiecznymi / Gefahrstoffmanagement],MATCH($B537,tab_MinKomp[[Stanowisko / Position ]:[Stanowisko / Position ]],0))="n/a","n/a",J537-INDEX(tab_MinKomp[Gospodarka substancjami niebezpiecznymi / Gefahrstoffmanagement],MATCH($B537,tab_MinKomp[[Stanowisko / Position ]:[Stanowisko / Position ]],0)))</f>
        <v>0</v>
      </c>
      <c r="K538" s="193">
        <f>IF(INDEX(tab_MinKomp[Gospodarka odpadami / Abfallwirtschaft],MATCH($B537,tab_MinKomp[[Stanowisko / Position ]:[Stanowisko / Position ]],0))="n/a","n/a",K537-INDEX(tab_MinKomp[Gospodarka odpadami / Abfallwirtschaft],MATCH($B537,tab_MinKomp[[Stanowisko / Position ]:[Stanowisko / Position ]],0)))</f>
        <v>0</v>
      </c>
      <c r="L538" s="194" t="str">
        <f>IF(INDEX(tab_MinKomp[Przepisy kodeksu pracy / Bestimmungen des Arbeitsgesetzes],MATCH($B537,tab_MinKomp[[Stanowisko / Position ]:[Stanowisko / Position ]],0))="n/a","n/a",L537-INDEX(tab_MinKomp[Przepisy kodeksu pracy / Bestimmungen des Arbeitsgesetzes],MATCH($B537,tab_MinKomp[[Stanowisko / Position ]:[Stanowisko / Position ]],0)))</f>
        <v>n/a</v>
      </c>
      <c r="M538" s="195" t="str">
        <f>IF(INDEX(tab_MinKomp[Przepisy o ub.społ. ZUS  / Sozialversicherungsvorschriften],MATCH($B537,tab_MinKomp[[Stanowisko / Position ]:[Stanowisko / Position ]],0))="n/a","n/a",M537-INDEX(tab_MinKomp[Przepisy o ub.społ. ZUS  / Sozialversicherungsvorschriften],MATCH($B537,tab_MinKomp[[Stanowisko / Position ]:[Stanowisko / Position ]],0)))</f>
        <v>n/a</v>
      </c>
      <c r="N538" s="194" t="str">
        <f>IF(INDEX(tab_MinKomp[PRZEPISY O PDOF /persönlich Einkommensteuergesetz ],MATCH($B537,tab_MinKomp[[Stanowisko / Position ]:[Stanowisko / Position ]],0))="n/a","n/a",N537-INDEX(tab_MinKomp[PRZEPISY O PDOF /persönlich Einkommensteuergesetz ],MATCH($B537,tab_MinKomp[[Stanowisko / Position ]:[Stanowisko / Position ]],0)))</f>
        <v>n/a</v>
      </c>
      <c r="O538" s="194">
        <f>IF(INDEX(tab_MinKomp[Regulamin pracy / Arbeitsordnung],MATCH($B537,tab_MinKomp[[Stanowisko / Position ]:[Stanowisko / Position ]],0))="n/a","n/a",O537-INDEX(tab_MinKomp[Regulamin pracy / Arbeitsordnung],MATCH($B537,tab_MinKomp[[Stanowisko / Position ]:[Stanowisko / Position ]],0)))</f>
        <v>0</v>
      </c>
      <c r="P538" s="194">
        <f>IF(INDEX(tab_MinKomp[Regulamin wynagradzania / Vergütungsordnung],MATCH($B537,tab_MinKomp[[Stanowisko / Position ]:[Stanowisko / Position ]],0))="n/a","n/a",P537-INDEX(tab_MinKomp[Regulamin wynagradzania / Vergütungsordnung],MATCH($B537,tab_MinKomp[[Stanowisko / Position ]:[Stanowisko / Position ]],0)))</f>
        <v>0</v>
      </c>
      <c r="Q538" s="194" t="str">
        <f>IF(INDEX(tab_MinKomp[System R2PŁATNIK PRO: Płace / Lohnabrechnung],MATCH($B537,tab_MinKomp[[Stanowisko / Position ]:[Stanowisko / Position ]],0))="n/a","n/a",Q537-INDEX(tab_MinKomp[System R2PŁATNIK PRO: Płace / Lohnabrechnung],MATCH($B537,tab_MinKomp[[Stanowisko / Position ]:[Stanowisko / Position ]],0)))</f>
        <v>n/a</v>
      </c>
      <c r="R538" s="194" t="str">
        <f>IF(INDEX(tab_MinKomp[SystemR2PŁATNIK PRO: KADRY / Personaldaten],MATCH($B537,tab_MinKomp[[Stanowisko / Position ]:[Stanowisko / Position ]],0))="n/a","n/a",R537-INDEX(tab_MinKomp[SystemR2PŁATNIK PRO: KADRY / Personaldaten],MATCH($B537,tab_MinKomp[[Stanowisko / Position ]:[Stanowisko / Position ]],0)))</f>
        <v>n/a</v>
      </c>
      <c r="S538" s="194" t="str">
        <f>IF(INDEX(tab_MinKomp[SYSTEM R2PŁATNIK PRO: zarządzanie pracownikami / Arbeitsverwaltung],MATCH($B537,tab_MinKomp[[Stanowisko / Position ]:[Stanowisko / Position ]],0))="n/a","n/a",S537-INDEX(tab_MinKomp[SYSTEM R2PŁATNIK PRO: zarządzanie pracownikami / Arbeitsverwaltung],MATCH($B537,tab_MinKomp[[Stanowisko / Position ]:[Stanowisko / Position ]],0)))</f>
        <v>n/a</v>
      </c>
      <c r="T538" s="194" t="str">
        <f>IF(INDEX(tab_MinKomp[Doradztwo, wsparcie personalne / Personalberatung und Unterstützung],MATCH($B537,tab_MinKomp[[Stanowisko / Position ]:[Stanowisko / Position ]],0))="n/a","n/a",T537-INDEX(tab_MinKomp[Doradztwo, wsparcie personalne / Personalberatung und Unterstützung],MATCH($B537,tab_MinKomp[[Stanowisko / Position ]:[Stanowisko / Position ]],0)))</f>
        <v>n/a</v>
      </c>
      <c r="U538" s="194" t="str">
        <f>IF(INDEX(tab_MinKomp[Przepisy o podatku VAT / MwSt.- Gesetz],MATCH($B537,tab_MinKomp[[Stanowisko / Position ]:[Stanowisko / Position ]],0))="n/a","n/a",U537-INDEX(tab_MinKomp[Przepisy o podatku VAT / MwSt.- Gesetz],MATCH($B537,tab_MinKomp[[Stanowisko / Position ]:[Stanowisko / Position ]],0)))</f>
        <v>n/a</v>
      </c>
      <c r="V538" s="194" t="str">
        <f>IF(INDEX(tab_MinKomp[PrzepisyPDOP / geschäftlich Einkommensteuergesetz],MATCH($B537,tab_MinKomp[[Stanowisko / Position ]:[Stanowisko / Position ]],0))="n/a","n/a",V537-INDEX(tab_MinKomp[PrzepisyPDOP / geschäftlich Einkommensteuergesetz],MATCH($B537,tab_MinKomp[[Stanowisko / Position ]:[Stanowisko / Position ]],0)))</f>
        <v>n/a</v>
      </c>
      <c r="W538" s="194" t="str">
        <f>IF(INDEX(tab_MinKomp[System BAAN / FINANSE (FIBU)],MATCH($B537,tab_MinKomp[[Stanowisko / Position ]:[Stanowisko / Position ]],0))="n/a","n/a",W537-INDEX(tab_MinKomp[System BAAN / FINANSE (FIBU)],MATCH($B537,tab_MinKomp[[Stanowisko / Position ]:[Stanowisko / Position ]],0)))</f>
        <v>n/a</v>
      </c>
      <c r="X538" s="194" t="str">
        <f>IF(INDEX(tab_MinKomp[Systemy pomocnicze / Hilfssysteme(STOCKPROGRAM, KALK2000 etc.)],MATCH($B537,tab_MinKomp[[Stanowisko / Position ]:[Stanowisko / Position ]],0))="n/a","n/a",X537-INDEX(tab_MinKomp[Systemy pomocnicze / Hilfssysteme(STOCKPROGRAM, KALK2000 etc.)],MATCH($B537,tab_MinKomp[[Stanowisko / Position ]:[Stanowisko / Position ]],0)))</f>
        <v>n/a</v>
      </c>
      <c r="Y538" s="194" t="str">
        <f>IF(INDEX(tab_MinKomp[Polityka rachunkowości / Buchführungspolitik],MATCH($B537,tab_MinKomp[[Stanowisko / Position ]:[Stanowisko / Position ]],0))="n/a","n/a",Y537-INDEX(tab_MinKomp[Polityka rachunkowości / Buchführungspolitik],MATCH($B537,tab_MinKomp[[Stanowisko / Position ]:[Stanowisko / Position ]],0)))</f>
        <v>n/a</v>
      </c>
      <c r="Z538" s="194" t="str">
        <f>IF(INDEX(tab_MinKomp[Ustawa o rachunkowości / Rechnungslegungsgesetz],MATCH($B537,tab_MinKomp[[Stanowisko / Position ]:[Stanowisko / Position ]],0))="n/a","n/a",Z537-INDEX(tab_MinKomp[Ustawa o rachunkowości / Rechnungslegungsgesetz],MATCH($B537,tab_MinKomp[[Stanowisko / Position ]:[Stanowisko / Position ]],0)))</f>
        <v>n/a</v>
      </c>
      <c r="AA538" s="194" t="str">
        <f>IF(INDEX(tab_MinKomp[WORKFLOW - TS-100],MATCH($B537,tab_MinKomp[[Stanowisko / Position ]:[Stanowisko / Position ]],0))="n/a","n/a",AA537-INDEX(tab_MinKomp[WORKFLOW - TS-100],MATCH($B537,tab_MinKomp[[Stanowisko / Position ]:[Stanowisko / Position ]],0)))</f>
        <v>n/a</v>
      </c>
      <c r="AB538" s="194" t="str">
        <f>IF(INDEX(tab_MinKomp[WORKFLOW - SFMS],MATCH($B537,tab_MinKomp[[Stanowisko / Position ]:[Stanowisko / Position ]],0))="n/a","n/a",AB537-INDEX(tab_MinKomp[WORKFLOW - SFMS],MATCH($B537,tab_MinKomp[[Stanowisko / Position ]:[Stanowisko / Position ]],0)))</f>
        <v>n/a</v>
      </c>
      <c r="AC538" s="194" t="str">
        <f>IF(INDEX(tab_MinKomp[System ISO 9001:2015],MATCH($B537,tab_MinKomp[[Stanowisko / Position ]:[Stanowisko / Position ]],0))="n/a","n/a",AC537-INDEX(tab_MinKomp[System ISO 9001:2015],MATCH($B537,tab_MinKomp[[Stanowisko / Position ]:[Stanowisko / Position ]],0)))</f>
        <v>n/a</v>
      </c>
      <c r="AD538" s="194" t="str">
        <f>IF(INDEX(tab_MinKomp[System ISO 9001:2015],MATCH($B537,tab_MinKomp[[Stanowisko / Position ]:[Stanowisko / Position ]],0))="n/a","n/a",AD537-INDEX(tab_MinKomp[System ISO 9001:2015],MATCH($B537,tab_MinKomp[[Stanowisko / Position ]:[Stanowisko / Position ]],0)))</f>
        <v>n/a</v>
      </c>
      <c r="AE538" s="194" t="str">
        <f>IF(INDEX(tab_MinKomp[System ISO 9001:2015],MATCH($B537,tab_MinKomp[[Stanowisko / Position ]:[Stanowisko / Position ]],0))="n/a","n/a",AE537-INDEX(tab_MinKomp[System ISO 9001:2015],MATCH($B537,tab_MinKomp[[Stanowisko / Position ]:[Stanowisko / Position ]],0)))</f>
        <v>n/a</v>
      </c>
      <c r="AF538" s="194" t="str">
        <f>IF(INDEX(tab_MinKomp[System ISO 9001:2015],MATCH($B537,tab_MinKomp[[Stanowisko / Position ]:[Stanowisko / Position ]],0))="n/a","n/a",AF537-INDEX(tab_MinKomp[System ISO 9001:2015],MATCH($B537,tab_MinKomp[[Stanowisko / Position ]:[Stanowisko / Position ]],0)))</f>
        <v>n/a</v>
      </c>
      <c r="AG538" s="194" t="str">
        <f>IF(INDEX(tab_MinKomp[Wymagania VDA 6.3 Process / Forderungen],MATCH($B537,tab_MinKomp[[Stanowisko / Position ]:[Stanowisko / Position ]],0))="n/a","n/a",AG537-INDEX(tab_MinKomp[Wymagania VDA 6.3 Process / Forderungen],MATCH($B537,tab_MinKomp[[Stanowisko / Position ]:[Stanowisko / Position ]],0)))</f>
        <v>n/a</v>
      </c>
      <c r="AH538" s="194" t="str">
        <f>IF(INDEX(tab_MinKomp[Wymagania VDA 6.5 Product / Forderungen],MATCH($B537,tab_MinKomp[[Stanowisko / Position ]:[Stanowisko / Position ]],0))="n/a","n/a",AH537-INDEX(tab_MinKomp[Wymagania VDA 6.5 Product / Forderungen],MATCH($B537,tab_MinKomp[[Stanowisko / Position ]:[Stanowisko / Position ]],0)))</f>
        <v>n/a</v>
      </c>
      <c r="AI538" s="194" t="str">
        <f>IF(INDEX(tab_MinKomp[System ISO 9001:2015],MATCH($B537,tab_MinKomp[[Stanowisko / Position ]:[Stanowisko / Position ]],0))="n/a","n/a",AI537-INDEX(tab_MinKomp[System ISO 9001:2015],MATCH($B537,tab_MinKomp[[Stanowisko / Position ]:[Stanowisko / Position ]],0)))</f>
        <v>n/a</v>
      </c>
      <c r="AJ538" s="194" t="str">
        <f>IF(INDEX(tab_MinKomp[Auditor systemu ISO 17021:2018],MATCH($B537,tab_MinKomp[[Stanowisko / Position ]:[Stanowisko / Position ]],0))="n/a","n/a",AJ537-INDEX(tab_MinKomp[Auditor systemu ISO 17021:2018],MATCH($B537,tab_MinKomp[[Stanowisko / Position ]:[Stanowisko / Position ]],0)))</f>
        <v>n/a</v>
      </c>
      <c r="AK538" s="194" t="str">
        <f>IF(INDEX(tab_MinKomp[Pełnomocnik systemu / Systemvertreter],MATCH($B537,tab_MinKomp[[Stanowisko / Position ]:[Stanowisko / Position ]],0))="n/a","n/a",AK537-INDEX(tab_MinKomp[Pełnomocnik systemu / Systemvertreter],MATCH($B537,tab_MinKomp[[Stanowisko / Position ]:[Stanowisko / Position ]],0)))</f>
        <v>n/a</v>
      </c>
      <c r="AL538" s="194">
        <f>IF(INDEX(tab_MinKomp[Polityka Etyczna - Compliance],MATCH($B537,tab_MinKomp[[Stanowisko / Position ]:[Stanowisko / Position ]],0))="n/a","n/a",AL537-INDEX(tab_MinKomp[Polityka Etyczna - Compliance],MATCH($B537,tab_MinKomp[[Stanowisko / Position ]:[Stanowisko / Position ]],0)))</f>
        <v>0</v>
      </c>
      <c r="AM538" s="194" t="s">
        <v>248</v>
      </c>
      <c r="AN538" s="194" t="str">
        <f>IF(INDEX(tab_MinKomp[KAMIENIE MILOWE MSL/PIFF],MATCH($B537,tab_MinKomp[[Stanowisko / Position ]:[Stanowisko / Position ]],0))="n/a","n/a",AN537-INDEX(tab_MinKomp[KAMIENIE MILOWE MSL/PIFF],MATCH($B537,tab_MinKomp[[Stanowisko / Position ]:[Stanowisko / Position ]],0)))</f>
        <v>n/a</v>
      </c>
      <c r="AO538" s="194">
        <f>IF(INDEX(tab_MinKomp[CP],MATCH($B537,tab_MinKomp[[Stanowisko / Position ]:[Stanowisko / Position ]],0))="n/a","n/a",AO537-INDEX(tab_MinKomp[CP],MATCH($B537,tab_MinKomp[[Stanowisko / Position ]:[Stanowisko / Position ]],0)))</f>
        <v>0</v>
      </c>
      <c r="AP538" s="194" t="str">
        <f>IF(INDEX(tab_MinKomp[FMEA],MATCH($B537,tab_MinKomp[[Stanowisko / Position ]:[Stanowisko / Position ]],0))="n/a","n/a",AP537-INDEX(tab_MinKomp[FMEA],MATCH($B537,tab_MinKomp[[Stanowisko / Position ]:[Stanowisko / Position ]],0)))</f>
        <v>n/a</v>
      </c>
      <c r="AQ538" s="194">
        <f>IF(INDEX(tab_MinKomp[FLOW CHART],MATCH($B537,tab_MinKomp[[Stanowisko / Position ]:[Stanowisko / Position ]],0))="n/a","n/a",AQ537-INDEX(tab_MinKomp[FLOW CHART],MATCH($B537,tab_MinKomp[[Stanowisko / Position ]:[Stanowisko / Position ]],0)))</f>
        <v>0</v>
      </c>
      <c r="AR538" s="194" t="str">
        <f>IF(INDEX(tab_MinKomp[APQP],MATCH($B537,tab_MinKomp[[Stanowisko / Position ]:[Stanowisko / Position ]],0))="n/a","n/a",AR537-INDEX(tab_MinKomp[APQP],MATCH($B537,tab_MinKomp[[Stanowisko / Position ]:[Stanowisko / Position ]],0)))</f>
        <v>n/a</v>
      </c>
      <c r="AS538" s="194" t="str">
        <f>IF(INDEX(tab_MinKomp[MSA],MATCH($B537,tab_MinKomp[[Stanowisko / Position ]:[Stanowisko / Position ]],0))="n/a","n/a",AS537-INDEX(tab_MinKomp[MSA],MATCH($B537,tab_MinKomp[[Stanowisko / Position ]:[Stanowisko / Position ]],0)))</f>
        <v>n/a</v>
      </c>
      <c r="AT538" s="194" t="str">
        <f>IF(INDEX(tab_MinKomp[SPC],MATCH($B537,tab_MinKomp[[Stanowisko / Position ]:[Stanowisko / Position ]],0))="n/a","n/a",AT537-INDEX(tab_MinKomp[SPC],MATCH($B537,tab_MinKomp[[Stanowisko / Position ]:[Stanowisko / Position ]],0)))</f>
        <v>n/a</v>
      </c>
      <c r="AU538" s="194" t="str">
        <f>IF(INDEX(tab_MinKomp[CSR (SPECYFICZNE WYMAGANIA KLIENTA)],MATCH($B537,tab_MinKomp[[Stanowisko / Position ]:[Stanowisko / Position ]],0))="n/a","n/a",AU537-INDEX(tab_MinKomp[CSR (SPECYFICZNE WYMAGANIA KLIENTA)],MATCH($B537,tab_MinKomp[[Stanowisko / Position ]:[Stanowisko / Position ]],0)))</f>
        <v>n/a</v>
      </c>
      <c r="AV538" s="194">
        <f>IF(INDEX(tab_MinKomp[5S],MATCH($B537,tab_MinKomp[[Stanowisko / Position ]:[Stanowisko / Position ]],0))="n/a","n/a",AV537-INDEX(tab_MinKomp[5S],MATCH($B537,tab_MinKomp[[Stanowisko / Position ]:[Stanowisko / Position ]],0)))</f>
        <v>-1</v>
      </c>
      <c r="AW538" s="194">
        <f>IF(INDEX(tab_MinKomp[LEAN MANAGEMENT],MATCH($B537,tab_MinKomp[[Stanowisko / Position ]:[Stanowisko / Position ]],0))="n/a","n/a",AW537-INDEX(tab_MinKomp[LEAN MANAGEMENT],MATCH($B537,tab_MinKomp[[Stanowisko / Position ]:[Stanowisko / Position ]],0)))</f>
        <v>0</v>
      </c>
      <c r="AX538" s="194" t="str">
        <f>IF(INDEX(tab_MinKomp[5R],MATCH($B537,tab_MinKomp[[Stanowisko / Position ]:[Stanowisko / Position ]],0))="n/a","n/a",AX537-INDEX(tab_MinKomp[5R],MATCH($B537,tab_MinKomp[[Stanowisko / Position ]:[Stanowisko / Position ]],0)))</f>
        <v>n/a</v>
      </c>
      <c r="AY538" s="194" t="str">
        <f>IF(INDEX(tab_MinKomp[Six Sigma],MATCH($B537,tab_MinKomp[[Stanowisko / Position ]:[Stanowisko / Position ]],0))="n/a","n/a",AY537-INDEX(tab_MinKomp[Six Sigma],MATCH($B537,tab_MinKomp[[Stanowisko / Position ]:[Stanowisko / Position ]],0)))</f>
        <v>n/a</v>
      </c>
      <c r="AZ538" s="194" t="str">
        <f>IF(INDEX(tab_MinKomp[System BAAN / Distribution &amp; Supply Chain],MATCH($B537,tab_MinKomp[[Stanowisko / Position ]:[Stanowisko / Position ]],0))="n/a","n/a",AZ537-INDEX(tab_MinKomp[System BAAN / Distribution &amp; Supply Chain],MATCH($B537,tab_MinKomp[[Stanowisko / Position ]:[Stanowisko / Position ]],0)))</f>
        <v>n/a</v>
      </c>
      <c r="BA538" s="194">
        <f>IF(INDEX(tab_MinKomp[LEAN MANAGEMENT],MATCH($B537,tab_MinKomp[[Stanowisko / Position ]:[Stanowisko / Position ]],0))="n/a","n/a",BA537-INDEX(tab_MinKomp[LEAN MANAGEMENT],MATCH($B537,tab_MinKomp[[Stanowisko / Position ]:[Stanowisko / Position ]],0)))</f>
        <v>0</v>
      </c>
      <c r="BB538" s="194">
        <f>IF(INDEX(tab_MinKomp[LEAN MANAGEMENT],MATCH($B537,tab_MinKomp[[Stanowisko / Position ]:[Stanowisko / Position ]],0))="n/a","n/a",BB537-INDEX(tab_MinKomp[LEAN MANAGEMENT],MATCH($B537,tab_MinKomp[[Stanowisko / Position ]:[Stanowisko / Position ]],0)))</f>
        <v>0</v>
      </c>
      <c r="BC538" s="194" t="str">
        <f>IF(INDEX(tab_MinKomp[Organizacja dostaw / Versorgungsorganisation],MATCH($B537,tab_MinKomp[[Stanowisko / Position ]:[Stanowisko / Position ]],0))="n/a","n/a",BC537-INDEX(tab_MinKomp[Organizacja dostaw / Versorgungsorganisation],MATCH($B537,tab_MinKomp[[Stanowisko / Position ]:[Stanowisko / Position ]],0)))</f>
        <v>n/a</v>
      </c>
      <c r="BD538" s="194" t="str">
        <f>IF(INDEX(tab_MinKomp[Organizacja wysyłek / Organisation von Lieferungen],MATCH($B537,tab_MinKomp[[Stanowisko / Position ]:[Stanowisko / Position ]],0))="n/a","n/a",BD537-INDEX(tab_MinKomp[Organizacja wysyłek / Organisation von Lieferungen],MATCH($B537,tab_MinKomp[[Stanowisko / Position ]:[Stanowisko / Position ]],0)))</f>
        <v>n/a</v>
      </c>
      <c r="BE538" s="194" t="str">
        <f>IF(INDEX(tab_MinKomp[Analiza magazynowa - Program Polen.mdb / Inventuranalyse],MATCH($B537,tab_MinKomp[[Stanowisko / Position ]:[Stanowisko / Position ]],0))="n/a","n/a",BE537-INDEX(tab_MinKomp[Analiza magazynowa - Program Polen.mdb / Inventuranalyse],MATCH($B537,tab_MinKomp[[Stanowisko / Position ]:[Stanowisko / Position ]],0)))</f>
        <v>n/a</v>
      </c>
      <c r="BF538" s="190" t="str">
        <f>IF(INDEX(tab_MinKomp[MMOG (Materials Management Operations Guidelines)],MATCH($B537,tab_MinKomp[[Stanowisko / Position ]:[Stanowisko / Position ]],0))="n/a","n/a",BF537-INDEX(tab_MinKomp[MMOG (Materials Management Operations Guidelines)],MATCH($B537,tab_MinKomp[[Stanowisko / Position ]:[Stanowisko / Position ]],0)))</f>
        <v>n/a</v>
      </c>
      <c r="BG538" s="190" t="str">
        <f>IF(INDEX(tab_MinKomp[GPP],MATCH($B537,tab_MinKomp[[Stanowisko / Position ]:[Stanowisko / Position ]],0))="n/a","n/a",BG537-INDEX(tab_MinKomp[GPP],MATCH($B537,tab_MinKomp[[Stanowisko / Position ]:[Stanowisko / Position ]],0)))</f>
        <v>n/a</v>
      </c>
      <c r="BH538" s="190" t="str">
        <f>IF(INDEX(tab_MinKomp[AIAG (Automotive Industry Action Group)],MATCH($B537,tab_MinKomp[[Stanowisko / Position ]:[Stanowisko / Position ]],0))="n/a","n/a",BH537-INDEX(tab_MinKomp[AIAG (Automotive Industry Action Group)],MATCH($B537,tab_MinKomp[[Stanowisko / Position ]:[Stanowisko / Position ]],0)))</f>
        <v>n/a</v>
      </c>
      <c r="BI538" s="190" t="str">
        <f>IF(INDEX(tab_MinKomp[Super-G disputes],MATCH($B537,tab_MinKomp[[Stanowisko / Position ]:[Stanowisko / Position ]],0))="n/a","n/a",BI537-INDEX(tab_MinKomp[Super-G disputes],MATCH($B537,tab_MinKomp[[Stanowisko / Position ]:[Stanowisko / Position ]],0)))</f>
        <v>n/a</v>
      </c>
      <c r="BJ538" s="190" t="str">
        <f>IF(INDEX(tab_MinKomp[CMMS3/eDDL (Direct Data Link)],MATCH($B537,tab_MinKomp[[Stanowisko / Position ]:[Stanowisko / Position ]],0))="n/a","n/a",BJ537-INDEX(tab_MinKomp[CMMS3/eDDL (Direct Data Link)],MATCH($B537,tab_MinKomp[[Stanowisko / Position ]:[Stanowisko / Position ]],0)))</f>
        <v>n/a</v>
      </c>
      <c r="BK538" s="190" t="str">
        <f>IF(INDEX(tab_MinKomp[MP&amp;L (Material Planning and Logistics)],MATCH($B537,tab_MinKomp[[Stanowisko / Position ]:[Stanowisko / Position ]],0))="n/a","n/a",BK537-INDEX(tab_MinKomp[MP&amp;L (Material Planning and Logistics)],MATCH($B537,tab_MinKomp[[Stanowisko / Position ]:[Stanowisko / Position ]],0)))</f>
        <v>n/a</v>
      </c>
      <c r="BL538" s="190" t="str">
        <f>IF(INDEX(tab_MinKomp[Supplier delivery rating],MATCH($B537,tab_MinKomp[[Stanowisko / Position ]:[Stanowisko / Position ]],0))="n/a","n/a",BL537-INDEX(tab_MinKomp[Supplier delivery rating],MATCH($B537,tab_MinKomp[[Stanowisko / Position ]:[Stanowisko / Position ]],0)))</f>
        <v>n/a</v>
      </c>
      <c r="BM538" s="194" t="str">
        <f>IF(INDEX(tab_MinKomp[Planowanie produkcji / Produktionsplanung],MATCH($B537,tab_MinKomp[[Stanowisko / Position ]:[Stanowisko / Position ]],0))="n/a","n/a",BM537-INDEX(tab_MinKomp[Planowanie produkcji / Produktionsplanung],MATCH($B537,tab_MinKomp[[Stanowisko / Position ]:[Stanowisko / Position ]],0)))</f>
        <v>n/a</v>
      </c>
      <c r="BN538" s="194" t="str">
        <f>IF(INDEX(tab_MinKomp[Planowanie produkcji / Produktionsplanung],MATCH($B537,tab_MinKomp[[Stanowisko / Position ]:[Stanowisko / Position ]],0))="n/a","n/a",BN537-INDEX(tab_MinKomp[Planowanie produkcji / Produktionsplanung],MATCH($B537,tab_MinKomp[[Stanowisko / Position ]:[Stanowisko / Position ]],0)))</f>
        <v>n/a</v>
      </c>
      <c r="BO538" s="194" t="str">
        <f>IF(INDEX(tab_MinKomp[Planowanie produkcji / Produktionsplanung],MATCH($B537,tab_MinKomp[[Stanowisko / Position ]:[Stanowisko / Position ]],0))="n/a","n/a",BO537-INDEX(tab_MinKomp[Planowanie produkcji / Produktionsplanung],MATCH($B537,tab_MinKomp[[Stanowisko / Position ]:[Stanowisko / Position ]],0)))</f>
        <v>n/a</v>
      </c>
      <c r="BP538" s="194" t="str">
        <f>IF(INDEX(tab_MinKomp[Planowanie produkcji / Produktionsplanung],MATCH($B537,tab_MinKomp[[Stanowisko / Position ]:[Stanowisko / Position ]],0))="n/a","n/a",BP537-INDEX(tab_MinKomp[Planowanie produkcji / Produktionsplanung],MATCH($B537,tab_MinKomp[[Stanowisko / Position ]:[Stanowisko / Position ]],0)))</f>
        <v>n/a</v>
      </c>
      <c r="BQ538" s="194">
        <f>IF(INDEX(tab_MinKomp[Obsługa maszyn Novapax / Novapax Maschinenbedienung],MATCH($B537,tab_MinKomp[[Stanowisko / Position ]:[Stanowisko / Position ]],0))="n/a","n/a",BQ537-INDEX(tab_MinKomp[Obsługa maszyn Novapax / Novapax Maschinenbedienung],MATCH($B537,tab_MinKomp[[Stanowisko / Position ]:[Stanowisko / Position ]],0)))</f>
        <v>-1</v>
      </c>
      <c r="BR538" s="194" t="str">
        <f>IF(INDEX(tab_MinKomp[Planowanie produkcji / Produktionsplanung],MATCH($B537,tab_MinKomp[[Stanowisko / Position ]:[Stanowisko / Position ]],0))="n/a","n/a",BR537-INDEX(tab_MinKomp[Planowanie produkcji / Produktionsplanung],MATCH($B537,tab_MinKomp[[Stanowisko / Position ]:[Stanowisko / Position ]],0)))</f>
        <v>n/a</v>
      </c>
      <c r="BS538" s="194">
        <f>IF(INDEX(tab_MinKomp[Obsługa maszyn Novapax / Novapax Maschinenbedienung],MATCH($B537,tab_MinKomp[[Stanowisko / Position ]:[Stanowisko / Position ]],0))="n/a","n/a",BS537-INDEX(tab_MinKomp[Obsługa maszyn Novapax / Novapax Maschinenbedienung],MATCH($B537,tab_MinKomp[[Stanowisko / Position ]:[Stanowisko / Position ]],0)))</f>
        <v>-1</v>
      </c>
      <c r="BT538" s="194" t="str">
        <f>IF(INDEX(tab_MinKomp[Planowanie produkcji / Produktionsplanung],MATCH($B537,tab_MinKomp[[Stanowisko / Position ]:[Stanowisko / Position ]],0))="n/a","n/a",BT537-INDEX(tab_MinKomp[Planowanie produkcji / Produktionsplanung],MATCH($B537,tab_MinKomp[[Stanowisko / Position ]:[Stanowisko / Position ]],0)))</f>
        <v>n/a</v>
      </c>
      <c r="BU538" s="194">
        <f>IF(INDEX(tab_MinKomp[Obsługa maszyn Novapax / Novapax Maschinenbedienung],MATCH($B537,tab_MinKomp[[Stanowisko / Position ]:[Stanowisko / Position ]],0))="n/a","n/a",BU537-INDEX(tab_MinKomp[Obsługa maszyn Novapax / Novapax Maschinenbedienung],MATCH($B537,tab_MinKomp[[Stanowisko / Position ]:[Stanowisko / Position ]],0)))</f>
        <v>-1</v>
      </c>
      <c r="BV538" s="194" t="str">
        <f>IF(INDEX(tab_MinKomp[Planowanie produkcji / Produktionsplanung],MATCH($B537,tab_MinKomp[[Stanowisko / Position ]:[Stanowisko / Position ]],0))="n/a","n/a",BV537-INDEX(tab_MinKomp[Planowanie produkcji / Produktionsplanung],MATCH($B537,tab_MinKomp[[Stanowisko / Position ]:[Stanowisko / Position ]],0)))</f>
        <v>n/a</v>
      </c>
      <c r="BW538" s="194">
        <f>IF(INDEX(tab_MinKomp[Obsługa maszyn Novapax / Novapax Maschinenbedienung],MATCH($B537,tab_MinKomp[[Stanowisko / Position ]:[Stanowisko / Position ]],0))="n/a","n/a",BW537-INDEX(tab_MinKomp[Obsługa maszyn Novapax / Novapax Maschinenbedienung],MATCH($B537,tab_MinKomp[[Stanowisko / Position ]:[Stanowisko / Position ]],0)))</f>
        <v>-1</v>
      </c>
      <c r="BX538" s="194">
        <f>IF(INDEX(tab_MinKomp[Obsługa maszyn Novapax / Novapax Maschinenbedienung],MATCH($B537,tab_MinKomp[[Stanowisko / Position ]:[Stanowisko / Position ]],0))="n/a","n/a",BX537-INDEX(tab_MinKomp[Obsługa maszyn Novapax / Novapax Maschinenbedienung],MATCH($B537,tab_MinKomp[[Stanowisko / Position ]:[Stanowisko / Position ]],0)))</f>
        <v>-1</v>
      </c>
      <c r="BY538" s="194" t="str">
        <f>IF(INDEX(tab_MinKomp[Obsługa maszyn Engel / Engel Maschinenbedienung],MATCH($B537,tab_MinKomp[[Stanowisko / Position ]:[Stanowisko / Position ]],0))="n/a","n/a",BY537-INDEX(tab_MinKomp[Obsługa maszyn Engel / Engel Maschinenbedienung],MATCH($B537,tab_MinKomp[[Stanowisko / Position ]:[Stanowisko / Position ]],0)))</f>
        <v>n/a</v>
      </c>
      <c r="BZ538" s="194">
        <f>IF(INDEX(tab_MinKomp[Obsługa maszyn Novapax / Novapax Maschinenbedienung],MATCH($B537,tab_MinKomp[[Stanowisko / Position ]:[Stanowisko / Position ]],0))="n/a","n/a",BZ537-INDEX(tab_MinKomp[Obsługa maszyn Novapax / Novapax Maschinenbedienung],MATCH($B537,tab_MinKomp[[Stanowisko / Position ]:[Stanowisko / Position ]],0)))</f>
        <v>-1</v>
      </c>
      <c r="CA538" s="194" t="str">
        <f>IF(INDEX(tab_MinKomp[Obsługa maszyn KVT / KVT Maschinenbedienung],MATCH($B537,tab_MinKomp[[Stanowisko / Position ]:[Stanowisko / Position ]],0))="n/a","n/a",CA537-INDEX(tab_MinKomp[Obsługa maszyn KVT / KVT Maschinenbedienung],MATCH($B537,tab_MinKomp[[Stanowisko / Position ]:[Stanowisko / Position ]],0)))</f>
        <v>n/a</v>
      </c>
      <c r="CB538" s="194">
        <f>IF(INDEX(tab_MinKomp[Obsługa maszyn Novapax / Novapax Maschinenbedienung],MATCH($B537,tab_MinKomp[[Stanowisko / Position ]:[Stanowisko / Position ]],0))="n/a","n/a",CB537-INDEX(tab_MinKomp[Obsługa maszyn Novapax / Novapax Maschinenbedienung],MATCH($B537,tab_MinKomp[[Stanowisko / Position ]:[Stanowisko / Position ]],0)))</f>
        <v>-1</v>
      </c>
      <c r="CC538" s="194" t="str">
        <f>IF(INDEX(tab_MinKomp[Obsługa maszyn Branson / Branson Maschinenbedienung],MATCH($B537,tab_MinKomp[[Stanowisko / Position ]:[Stanowisko / Position ]],0))="n/a","n/a",CC537-INDEX(tab_MinKomp[Obsługa maszyn Branson / Branson Maschinenbedienung],MATCH($B537,tab_MinKomp[[Stanowisko / Position ]:[Stanowisko / Position ]],0)))</f>
        <v>n/a</v>
      </c>
      <c r="CD538" s="194">
        <f>IF(INDEX(tab_MinKomp[Obsługa maszyn Novapax / Novapax Maschinenbedienung],MATCH($B537,tab_MinKomp[[Stanowisko / Position ]:[Stanowisko / Position ]],0))="n/a","n/a",CD537-INDEX(tab_MinKomp[Obsługa maszyn Novapax / Novapax Maschinenbedienung],MATCH($B537,tab_MinKomp[[Stanowisko / Position ]:[Stanowisko / Position ]],0)))</f>
        <v>-1</v>
      </c>
      <c r="CE538" s="194">
        <f>IF(INDEX(tab_MinKomp[Obsługa maszyn Novapax / Novapax Maschinenbedienung],MATCH($B537,tab_MinKomp[[Stanowisko / Position ]:[Stanowisko / Position ]],0))="n/a","n/a",CE537-INDEX(tab_MinKomp[Obsługa maszyn Novapax / Novapax Maschinenbedienung],MATCH($B537,tab_MinKomp[[Stanowisko / Position ]:[Stanowisko / Position ]],0)))</f>
        <v>-1</v>
      </c>
      <c r="CF538" s="194">
        <f>IF(INDEX(tab_MinKomp[Obsługa maszyn Novapax / Novapax Maschinenbedienung],MATCH($B537,tab_MinKomp[[Stanowisko / Position ]:[Stanowisko / Position ]],0))="n/a","n/a",CF537-INDEX(tab_MinKomp[Obsługa maszyn Novapax / Novapax Maschinenbedienung],MATCH($B537,tab_MinKomp[[Stanowisko / Position ]:[Stanowisko / Position ]],0)))</f>
        <v>-1</v>
      </c>
      <c r="CG538" s="194">
        <f>IF(INDEX(tab_MinKomp[Eliminacja awarii / Beseitigung von Ausfällen],MATCH($B537,tab_MinKomp[[Stanowisko / Position ]:[Stanowisko / Position ]],0))="n/a","n/a",CG537-INDEX(tab_MinKomp[Eliminacja awarii / Beseitigung von Ausfällen],MATCH($B537,tab_MinKomp[[Stanowisko / Position ]:[Stanowisko / Position ]],0)))</f>
        <v>0</v>
      </c>
      <c r="CH538" s="194" t="str">
        <f>IF(INDEX(tab_MinKomp[Wymagania VDA 6.5 Product / Forderungen],MATCH($B537,tab_MinKomp[[Stanowisko / Position ]:[Stanowisko / Position ]],0))="n/a","n/a",CH537-INDEX(tab_MinKomp[Wymagania VDA 6.5 Product / Forderungen],MATCH($B537,tab_MinKomp[[Stanowisko / Position ]:[Stanowisko / Position ]],0)))</f>
        <v>n/a</v>
      </c>
      <c r="CI538" s="194" t="str">
        <f>IF(INDEX(tab_MinKomp[Wymagania VDA 6.5 Product / Forderungen],MATCH($B537,tab_MinKomp[[Stanowisko / Position ]:[Stanowisko / Position ]],0))="n/a","n/a",CI537-INDEX(tab_MinKomp[Wymagania VDA 6.5 Product / Forderungen],MATCH($B537,tab_MinKomp[[Stanowisko / Position ]:[Stanowisko / Position ]],0)))</f>
        <v>n/a</v>
      </c>
      <c r="CJ538" s="194" t="str">
        <f>IF(INDEX(tab_MinKomp[Wymagania VDA 6.5 Product / Forderungen],MATCH($B537,tab_MinKomp[[Stanowisko / Position ]:[Stanowisko / Position ]],0))="n/a","n/a",CJ537-INDEX(tab_MinKomp[Wymagania VDA 6.5 Product / Forderungen],MATCH($B537,tab_MinKomp[[Stanowisko / Position ]:[Stanowisko / Position ]],0)))</f>
        <v>n/a</v>
      </c>
      <c r="CK538" s="194" t="str">
        <f>IF(INDEX(tab_MinKomp[Wymagania VDA 6.5 Product / Forderungen],MATCH($B537,tab_MinKomp[[Stanowisko / Position ]:[Stanowisko / Position ]],0))="n/a","n/a",CK537-INDEX(tab_MinKomp[Wymagania VDA 6.5 Product / Forderungen],MATCH($B537,tab_MinKomp[[Stanowisko / Position ]:[Stanowisko / Position ]],0)))</f>
        <v>n/a</v>
      </c>
      <c r="CL538" s="194" t="str">
        <f>IF(INDEX(tab_MinKomp[Wymagania VDA 6.5 Product / Forderungen],MATCH($B537,tab_MinKomp[[Stanowisko / Position ]:[Stanowisko / Position ]],0))="n/a","n/a",CL537-INDEX(tab_MinKomp[Wymagania VDA 6.5 Product / Forderungen],MATCH($B537,tab_MinKomp[[Stanowisko / Position ]:[Stanowisko / Position ]],0)))</f>
        <v>n/a</v>
      </c>
      <c r="CM538" s="194" t="str">
        <f>IF(INDEX(tab_MinKomp[Informatyka ogólna (techniczne i systemowe) / Allgemeine IT (Technik und System)],MATCH($B537,tab_MinKomp[[Stanowisko / Position ]:[Stanowisko / Position ]],0))="n/a","n/a",CM537-INDEX(tab_MinKomp[Informatyka ogólna (techniczne i systemowe) / Allgemeine IT (Technik und System)],MATCH($B537,tab_MinKomp[[Stanowisko / Position ]:[Stanowisko / Position ]],0)))</f>
        <v>n/a</v>
      </c>
      <c r="CN538" s="194" t="str">
        <f>IF(INDEX(tab_MinKomp[Sieci komputerowe / Computernetzwerke],MATCH($B537,tab_MinKomp[[Stanowisko / Position ]:[Stanowisko / Position ]],0))="n/a","n/a",CN537-INDEX(tab_MinKomp[Sieci komputerowe / Computernetzwerke],MATCH($B537,tab_MinKomp[[Stanowisko / Position ]:[Stanowisko / Position ]],0)))</f>
        <v>n/a</v>
      </c>
      <c r="CO538" s="194" t="str">
        <f>IF(INDEX(tab_MinKomp[Hardware (komputery PC, drukarki biurowe i etykietowe, telefonia stacjonarna i mobilna) (PC, Drucker, Telefpne, Handys)],MATCH($B537,tab_MinKomp[[Stanowisko / Position ]:[Stanowisko / Position ]],0))="n/a","n/a",CO537-INDEX(tab_MinKomp[Hardware (komputery PC, drukarki biurowe i etykietowe, telefonia stacjonarna i mobilna) (PC, Drucker, Telefpne, Handys)],MATCH($B537,tab_MinKomp[[Stanowisko / Position ]:[Stanowisko / Position ]],0)))</f>
        <v>n/a</v>
      </c>
      <c r="CP538" s="194" t="str">
        <f>IF(INDEX(tab_MinKomp[Software &amp; Systems (MS Office, MS Remote Desktop)],MATCH($B537,tab_MinKomp[[Stanowisko / Position ]:[Stanowisko / Position ]],0))="n/a","n/a",CP537-INDEX(tab_MinKomp[Software &amp; Systems (MS Office, MS Remote Desktop)],MATCH($B537,tab_MinKomp[[Stanowisko / Position ]:[Stanowisko / Position ]],0)))</f>
        <v>n/a</v>
      </c>
      <c r="CQ538" s="194" t="str">
        <f>IF(INDEX(tab_MinKomp[Programowanie obiektowe (PHP) / Objektprogrammierung],MATCH($B537,tab_MinKomp[[Stanowisko / Position ]:[Stanowisko / Position ]],0))="n/a","n/a",CQ537-INDEX(tab_MinKomp[Programowanie obiektowe (PHP) / Objektprogrammierung],MATCH($B537,tab_MinKomp[[Stanowisko / Position ]:[Stanowisko / Position ]],0)))</f>
        <v>n/a</v>
      </c>
      <c r="CR538" s="194" t="str">
        <f>IF(INDEX(tab_MinKomp[Scrum],MATCH($B537,tab_MinKomp[[Stanowisko / Position ]:[Stanowisko / Position ]],0))="n/a","n/a",CR537-INDEX(tab_MinKomp[Scrum],MATCH($B537,tab_MinKomp[[Stanowisko / Position ]:[Stanowisko / Position ]],0)))</f>
        <v>n/a</v>
      </c>
      <c r="CS538" s="194" t="str">
        <f>IF(INDEX(tab_MinKomp[SQL (MySQL)],MATCH($B537,tab_MinKomp[[Stanowisko / Position ]:[Stanowisko / Position ]],0))="n/a","n/a",CS537-INDEX(tab_MinKomp[SQL (MySQL)],MATCH($B537,tab_MinKomp[[Stanowisko / Position ]:[Stanowisko / Position ]],0)))</f>
        <v>n/a</v>
      </c>
      <c r="CT538" s="194" t="str">
        <f>IF(INDEX(tab_MinKomp[Javascript],MATCH($B537,tab_MinKomp[[Stanowisko / Position ]:[Stanowisko / Position ]],0))="n/a","n/a",CT537-INDEX(tab_MinKomp[Javascript],MATCH($B537,tab_MinKomp[[Stanowisko / Position ]:[Stanowisko / Position ]],0)))</f>
        <v>n/a</v>
      </c>
      <c r="CU538" s="194" t="str">
        <f>IF(INDEX(tab_MinKomp[Joomla],MATCH($B537,tab_MinKomp[[Stanowisko / Position ]:[Stanowisko / Position ]],0))="n/a","n/a",CU537-INDEX(tab_MinKomp[Joomla],MATCH($B537,tab_MinKomp[[Stanowisko / Position ]:[Stanowisko / Position ]],0)))</f>
        <v>n/a</v>
      </c>
      <c r="CV538" s="194" t="str">
        <f>IF(INDEX(tab_MinKomp[Bash],MATCH($B537,tab_MinKomp[[Stanowisko / Position ]:[Stanowisko / Position ]],0))="n/a","n/a",CV537-INDEX(tab_MinKomp[Bash],MATCH($B537,tab_MinKomp[[Stanowisko / Position ]:[Stanowisko / Position ]],0)))</f>
        <v>n/a</v>
      </c>
      <c r="CW538" s="194">
        <f>IF(INDEX(tab_MinKomp[Systemy MES (HYDRA / SFMS)],MATCH($B537,tab_MinKomp[[Stanowisko / Position ]:[Stanowisko / Position ]],0))="n/a","n/a",CW537-INDEX(tab_MinKomp[Systemy MES (HYDRA / SFMS)],MATCH($B537,tab_MinKomp[[Stanowisko / Position ]:[Stanowisko / Position ]],0)))</f>
        <v>-1</v>
      </c>
      <c r="CX538" s="194" t="str">
        <f>IF(INDEX(tab_MinKomp[HTML / CSS],MATCH($B537,tab_MinKomp[[Stanowisko / Position ]:[Stanowisko / Position ]],0))="n/a","n/a",CX537-INDEX(tab_MinKomp[HTML / CSS],MATCH($B537,tab_MinKomp[[Stanowisko / Position ]:[Stanowisko / Position ]],0)))</f>
        <v>n/a</v>
      </c>
      <c r="CY538" s="194" t="str">
        <f>IF(INDEX(tab_MinKomp[SYSTEM PR],MATCH($B537,tab_MinKomp[[Stanowisko / Position ]:[Stanowisko / Position ]],0))="n/a","n/a",CY537-INDEX(tab_MinKomp[SYSTEM PR],MATCH($B537,tab_MinKomp[[Stanowisko / Position ]:[Stanowisko / Position ]],0)))</f>
        <v>n/a</v>
      </c>
      <c r="CZ538" s="194" t="str">
        <f>IF(INDEX(tab_MinKomp[System Einkauf XP / EBA],MATCH($B537,tab_MinKomp[[Stanowisko / Position ]:[Stanowisko / Position ]],0))="n/a","n/a",CZ537-INDEX(tab_MinKomp[System Einkauf XP / EBA],MATCH($B537,tab_MinKomp[[Stanowisko / Position ]:[Stanowisko / Position ]],0)))</f>
        <v>n/a</v>
      </c>
      <c r="DA538" s="194" t="str">
        <f>IF(INDEX(tab_MinKomp[Techniki negocjacyjne / Verhandlungstechniken],MATCH($B537,tab_MinKomp[[Stanowisko / Position ]:[Stanowisko / Position ]],0))="n/a","n/a",DA537-INDEX(tab_MinKomp[Techniki negocjacyjne / Verhandlungstechniken],MATCH($B537,tab_MinKomp[[Stanowisko / Position ]:[Stanowisko / Position ]],0)))</f>
        <v>n/a</v>
      </c>
      <c r="DB538" s="194" t="str">
        <f>IF(INDEX(tab_MinKomp[Znajomość rynku branżowego / Kenntnis des Industrie Marktes],MATCH($B537,tab_MinKomp[[Stanowisko / Position ]:[Stanowisko / Position ]],0))="n/a","n/a",DB537-INDEX(tab_MinKomp[Znajomość rynku branżowego / Kenntnis des Industrie Marktes],MATCH($B537,tab_MinKomp[[Stanowisko / Position ]:[Stanowisko / Position ]],0)))</f>
        <v>n/a</v>
      </c>
      <c r="DC538" s="194" t="str">
        <f>IF(INDEX(tab_MinKomp[SUPPLIER MANAGEMENT],MATCH($B537,tab_MinKomp[[Stanowisko / Position ]:[Stanowisko / Position ]],0))="n/a","n/a",DC537-INDEX(tab_MinKomp[SUPPLIER MANAGEMENT],MATCH($B537,tab_MinKomp[[Stanowisko / Position ]:[Stanowisko / Position ]],0)))</f>
        <v>n/a</v>
      </c>
      <c r="DD538" s="194" t="str">
        <f>IF(INDEX(tab_MinKomp[SUPPLIER MANAGEMENT],MATCH($B537,tab_MinKomp[[Stanowisko / Position ]:[Stanowisko / Position ]],0))="n/a","n/a",DD537-INDEX(tab_MinKomp[SUPPLIER MANAGEMENT],MATCH($B537,tab_MinKomp[[Stanowisko / Position ]:[Stanowisko / Position ]],0)))</f>
        <v>n/a</v>
      </c>
      <c r="DE538" s="194" t="str">
        <f>IF(INDEX(tab_MinKomp[SUPPLIER MANAGEMENT],MATCH($B537,tab_MinKomp[[Stanowisko / Position ]:[Stanowisko / Position ]],0))="n/a","n/a",DE537-INDEX(tab_MinKomp[SUPPLIER MANAGEMENT],MATCH($B537,tab_MinKomp[[Stanowisko / Position ]:[Stanowisko / Position ]],0)))</f>
        <v>n/a</v>
      </c>
      <c r="DF538" s="194">
        <f>IF(INDEX(tab_MinKomp[LEAN MANAGEMENT],MATCH($B537,tab_MinKomp[[Stanowisko / Position ]:[Stanowisko / Position ]],0))="n/a","n/a",DF537-INDEX(tab_MinKomp[LEAN MANAGEMENT],MATCH($B537,tab_MinKomp[[Stanowisko / Position ]:[Stanowisko / Position ]],0)))</f>
        <v>0</v>
      </c>
      <c r="DG538" s="194" t="str">
        <f>IF(INDEX(tab_MinKomp[PPAP/PSW],MATCH($B537,tab_MinKomp[[Stanowisko / Position ]:[Stanowisko / Position ]],0))="n/a","n/a",DG537-INDEX(tab_MinKomp[PPAP/PSW],MATCH($B537,tab_MinKomp[[Stanowisko / Position ]:[Stanowisko / Position ]],0)))</f>
        <v>n/a</v>
      </c>
      <c r="DH538" s="194" t="str">
        <f>IF(INDEX(tab_MinKomp[SUPPLIER MANAGEMENT],MATCH($B537,tab_MinKomp[[Stanowisko / Position ]:[Stanowisko / Position ]],0))="n/a","n/a",DH537-INDEX(tab_MinKomp[SUPPLIER MANAGEMENT],MATCH($B537,tab_MinKomp[[Stanowisko / Position ]:[Stanowisko / Position ]],0)))</f>
        <v>n/a</v>
      </c>
      <c r="DI538" s="194" t="str">
        <f>IF(INDEX(tab_MinKomp[OBSŁUGA PORTALI KLIENTA / Kundenportale],MATCH($B537,tab_MinKomp[[Stanowisko / Position ]:[Stanowisko / Position ]],0))="n/a","n/a",DI537-INDEX(tab_MinKomp[OBSŁUGA PORTALI KLIENTA / Kundenportale],MATCH($B537,tab_MinKomp[[Stanowisko / Position ]:[Stanowisko / Position ]],0)))</f>
        <v>n/a</v>
      </c>
      <c r="DJ538" s="194" t="str">
        <f>IF(INDEX(tab_MinKomp[Obsługa systemu BABTECQ / BABTECQ System],MATCH($B537,tab_MinKomp[[Stanowisko / Position ]:[Stanowisko / Position ]],0))="n/a","n/a",DJ537-INDEX(tab_MinKomp[Obsługa systemu BABTECQ / BABTECQ System],MATCH($B537,tab_MinKomp[[Stanowisko / Position ]:[Stanowisko / Position ]],0)))</f>
        <v>n/a</v>
      </c>
      <c r="DK538" s="194" t="str">
        <f>IF(INDEX(tab_MinKomp[Rysunek techniczny / technische Zeichnung],MATCH($B537,tab_MinKomp[[Stanowisko / Position ]:[Stanowisko / Position ]],0))="n/a","n/a",DK537-INDEX(tab_MinKomp[Rysunek techniczny / technische Zeichnung],MATCH($B537,tab_MinKomp[[Stanowisko / Position ]:[Stanowisko / Position ]],0)))</f>
        <v>n/a</v>
      </c>
      <c r="DL538" s="194" t="str">
        <f>IF(INDEX(tab_MinKomp[Kalibracja / Kalibrierung],MATCH($B537,tab_MinKomp[[Stanowisko / Position ]:[Stanowisko / Position ]],0))="n/a","n/a",DL537-INDEX(tab_MinKomp[Kalibracja / Kalibrierung],MATCH($B537,tab_MinKomp[[Stanowisko / Position ]:[Stanowisko / Position ]],0)))</f>
        <v>n/a</v>
      </c>
      <c r="DM538" s="194" t="str">
        <f>IF(INDEX(tab_MinKomp[Rekwalifikacja / Requalifizierung],MATCH($B537,tab_MinKomp[[Stanowisko / Position ]:[Stanowisko / Position ]],0))="n/a","n/a",DM537-INDEX(tab_MinKomp[Rekwalifikacja / Requalifizierung],MATCH($B537,tab_MinKomp[[Stanowisko / Position ]:[Stanowisko / Position ]],0)))</f>
        <v>n/a</v>
      </c>
      <c r="DN538" s="190" t="str">
        <f>IF(INDEX(tab_MinKomp[Testy czystości / Reinheitstests],MATCH($B537,tab_MinKomp[[Stanowisko / Position ]:[Stanowisko / Position ]],0))="n/a","n/a",DN537-INDEX(tab_MinKomp[Testy czystości / Reinheitstests],MATCH($B537,tab_MinKomp[[Stanowisko / Position ]:[Stanowisko / Position ]],0)))</f>
        <v>n/a</v>
      </c>
      <c r="DO538" s="190" t="str">
        <f>IF(INDEX(tab_MinKomp[Testy czystości / Reinheitstests],MATCH($B537,tab_MinKomp[[Stanowisko / Position ]:[Stanowisko / Position ]],0))="n/a","n/a",DO537-INDEX(tab_MinKomp[Testy czystości / Reinheitstests],MATCH($B537,tab_MinKomp[[Stanowisko / Position ]:[Stanowisko / Position ]],0)))</f>
        <v>n/a</v>
      </c>
      <c r="DP538" s="190" t="str">
        <f>IF(INDEX(tab_MinKomp[Testy czystości / Reinheitstests],MATCH($B537,tab_MinKomp[[Stanowisko / Position ]:[Stanowisko / Position ]],0))="n/a","n/a",DP537-INDEX(tab_MinKomp[Testy czystości / Reinheitstests],MATCH($B537,tab_MinKomp[[Stanowisko / Position ]:[Stanowisko / Position ]],0)))</f>
        <v>n/a</v>
      </c>
      <c r="DQ538" s="190" t="str">
        <f>IF(INDEX(tab_MinKomp[Testy czystości / Reinheitstests],MATCH($B537,tab_MinKomp[[Stanowisko / Position ]:[Stanowisko / Position ]],0))="n/a","n/a",DQ537-INDEX(tab_MinKomp[Testy czystości / Reinheitstests],MATCH($B537,tab_MinKomp[[Stanowisko / Position ]:[Stanowisko / Position ]],0)))</f>
        <v>n/a</v>
      </c>
      <c r="DR538" s="190" t="str">
        <f>IF(INDEX(tab_MinKomp[Testy czystości / Reinheitstests],MATCH($B537,tab_MinKomp[[Stanowisko / Position ]:[Stanowisko / Position ]],0))="n/a","n/a",DR537-INDEX(tab_MinKomp[Testy czystości / Reinheitstests],MATCH($B537,tab_MinKomp[[Stanowisko / Position ]:[Stanowisko / Position ]],0)))</f>
        <v>n/a</v>
      </c>
      <c r="DS538" s="190" t="str">
        <f>IF(INDEX(tab_MinKomp[Testy czystości / Reinheitstests],MATCH($B537,tab_MinKomp[[Stanowisko / Position ]:[Stanowisko / Position ]],0))="n/a","n/a",DS537-INDEX(tab_MinKomp[Testy czystości / Reinheitstests],MATCH($B537,tab_MinKomp[[Stanowisko / Position ]:[Stanowisko / Position ]],0)))</f>
        <v>n/a</v>
      </c>
      <c r="DT538" s="194" t="str">
        <f>IF(INDEX(tab_MinKomp[SUPPLIER MANAGEMENT],MATCH($B537,tab_MinKomp[[Stanowisko / Position ]:[Stanowisko / Position ]],0))="n/a","n/a",DT537-INDEX(tab_MinKomp[SUPPLIER MANAGEMENT],MATCH($B537,tab_MinKomp[[Stanowisko / Position ]:[Stanowisko / Position ]],0)))</f>
        <v>n/a</v>
      </c>
      <c r="DU538" s="190" t="str">
        <f>IF(INDEX(tab_MinKomp[Testy czystości / Reinheitstests],MATCH($B537,tab_MinKomp[[Stanowisko / Position ]:[Stanowisko / Position ]],0))="n/a","n/a",DU537-INDEX(tab_MinKomp[Testy czystości / Reinheitstests],MATCH($B537,tab_MinKomp[[Stanowisko / Position ]:[Stanowisko / Position ]],0)))</f>
        <v>n/a</v>
      </c>
      <c r="DV538" s="190" t="str">
        <f>IF(INDEX(tab_MinKomp[Testy czystości / Reinheitstests],MATCH($B537,tab_MinKomp[[Stanowisko / Position ]:[Stanowisko / Position ]],0))="n/a","n/a",DV537-INDEX(tab_MinKomp[Testy czystości / Reinheitstests],MATCH($B537,tab_MinKomp[[Stanowisko / Position ]:[Stanowisko / Position ]],0)))</f>
        <v>n/a</v>
      </c>
      <c r="DW538" s="190" t="str">
        <f>IF(INDEX(tab_MinKomp[Testy czystości / Reinheitstests],MATCH($B537,tab_MinKomp[[Stanowisko / Position ]:[Stanowisko / Position ]],0))="n/a","n/a",DW537-INDEX(tab_MinKomp[Testy czystości / Reinheitstests],MATCH($B537,tab_MinKomp[[Stanowisko / Position ]:[Stanowisko / Position ]],0)))</f>
        <v>n/a</v>
      </c>
      <c r="DX538" s="190" t="str">
        <f>IF(INDEX(tab_MinKomp[Testy czystości / Reinheitstests],MATCH($B537,tab_MinKomp[[Stanowisko / Position ]:[Stanowisko / Position ]],0))="n/a","n/a",DX537-INDEX(tab_MinKomp[Testy czystości / Reinheitstests],MATCH($B537,tab_MinKomp[[Stanowisko / Position ]:[Stanowisko / Position ]],0)))</f>
        <v>n/a</v>
      </c>
      <c r="DY538" s="190" t="str">
        <f>IF(INDEX(tab_MinKomp[Testy czystości / Reinheitstests],MATCH($B537,tab_MinKomp[[Stanowisko / Position ]:[Stanowisko / Position ]],0))="n/a","n/a",DY537-INDEX(tab_MinKomp[Testy czystości / Reinheitstests],MATCH($B537,tab_MinKomp[[Stanowisko / Position ]:[Stanowisko / Position ]],0)))</f>
        <v>n/a</v>
      </c>
      <c r="DZ538" s="190" t="str">
        <f>IF(INDEX(tab_MinKomp[Testy czystości / Reinheitstests],MATCH($B537,tab_MinKomp[[Stanowisko / Position ]:[Stanowisko / Position ]],0))="n/a","n/a",DZ537-INDEX(tab_MinKomp[Testy czystości / Reinheitstests],MATCH($B537,tab_MinKomp[[Stanowisko / Position ]:[Stanowisko / Position ]],0)))</f>
        <v>n/a</v>
      </c>
      <c r="EA538" s="194" t="str">
        <f>IF(INDEX(tab_MinKomp[SUPPLIER MANAGEMENT],MATCH($B537,tab_MinKomp[[Stanowisko / Position ]:[Stanowisko / Position ]],0))="n/a","n/a",EA537-INDEX(tab_MinKomp[SUPPLIER MANAGEMENT],MATCH($B537,tab_MinKomp[[Stanowisko / Position ]:[Stanowisko / Position ]],0)))</f>
        <v>n/a</v>
      </c>
      <c r="EB538" s="190" t="str">
        <f>IF(INDEX(tab_MinKomp[Testy czystości / Reinheitstests],MATCH($B537,tab_MinKomp[[Stanowisko / Position ]:[Stanowisko / Position ]],0))="n/a","n/a",EB537-INDEX(tab_MinKomp[Testy czystości / Reinheitstests],MATCH($B537,tab_MinKomp[[Stanowisko / Position ]:[Stanowisko / Position ]],0)))</f>
        <v>n/a</v>
      </c>
      <c r="EC538" s="190" t="str">
        <f>IF(INDEX(tab_MinKomp[Testy czystości / Reinheitstests],MATCH($B537,tab_MinKomp[[Stanowisko / Position ]:[Stanowisko / Position ]],0))="n/a","n/a",EC537-INDEX(tab_MinKomp[Testy czystości / Reinheitstests],MATCH($B537,tab_MinKomp[[Stanowisko / Position ]:[Stanowisko / Position ]],0)))</f>
        <v>n/a</v>
      </c>
      <c r="ED538" s="190" t="str">
        <f>IF(INDEX(tab_MinKomp[Testy czystości / Reinheitstests],MATCH($B537,tab_MinKomp[[Stanowisko / Position ]:[Stanowisko / Position ]],0))="n/a","n/a",ED537-INDEX(tab_MinKomp[Testy czystości / Reinheitstests],MATCH($B537,tab_MinKomp[[Stanowisko / Position ]:[Stanowisko / Position ]],0)))</f>
        <v>n/a</v>
      </c>
      <c r="EE538" s="190" t="str">
        <f>IF(INDEX(tab_MinKomp[Testy czystości / Reinheitstests],MATCH($B537,tab_MinKomp[[Stanowisko / Position ]:[Stanowisko / Position ]],0))="n/a","n/a",EE537-INDEX(tab_MinKomp[Testy czystości / Reinheitstests],MATCH($B537,tab_MinKomp[[Stanowisko / Position ]:[Stanowisko / Position ]],0)))</f>
        <v>n/a</v>
      </c>
      <c r="EF538" s="190" t="str">
        <f>IF(INDEX(tab_MinKomp[Testy czystości / Reinheitstests],MATCH($B537,tab_MinKomp[[Stanowisko / Position ]:[Stanowisko / Position ]],0))="n/a","n/a",EF537-INDEX(tab_MinKomp[Testy czystości / Reinheitstests],MATCH($B537,tab_MinKomp[[Stanowisko / Position ]:[Stanowisko / Position ]],0)))</f>
        <v>n/a</v>
      </c>
      <c r="EG538" s="190" t="str">
        <f>IF(INDEX(tab_MinKomp[Testy czystości / Reinheitstests],MATCH($B537,tab_MinKomp[[Stanowisko / Position ]:[Stanowisko / Position ]],0))="n/a","n/a",EG537-INDEX(tab_MinKomp[Testy czystości / Reinheitstests],MATCH($B537,tab_MinKomp[[Stanowisko / Position ]:[Stanowisko / Position ]],0)))</f>
        <v>n/a</v>
      </c>
      <c r="EH538" s="190" t="str">
        <f>IF(INDEX(tab_MinKomp[Testy czystości / Reinheitstests],MATCH($B537,tab_MinKomp[[Stanowisko / Position ]:[Stanowisko / Position ]],0))="n/a","n/a",EH537-INDEX(tab_MinKomp[Testy czystości / Reinheitstests],MATCH($B537,tab_MinKomp[[Stanowisko / Position ]:[Stanowisko / Position ]],0)))</f>
        <v>n/a</v>
      </c>
      <c r="EI538" s="190" t="str">
        <f>IF(INDEX(tab_MinKomp[Testy czystości / Reinheitstests],MATCH($B537,tab_MinKomp[[Stanowisko / Position ]:[Stanowisko / Position ]],0))="n/a","n/a",EI537-INDEX(tab_MinKomp[Testy czystości / Reinheitstests],MATCH($B537,tab_MinKomp[[Stanowisko / Position ]:[Stanowisko / Position ]],0)))</f>
        <v>n/a</v>
      </c>
      <c r="EJ538" s="190" t="str">
        <f>IF(INDEX(tab_MinKomp[Testy czystości / Reinheitstests],MATCH($B537,tab_MinKomp[[Stanowisko / Position ]:[Stanowisko / Position ]],0))="n/a","n/a",EJ537-INDEX(tab_MinKomp[Testy czystości / Reinheitstests],MATCH($B537,tab_MinKomp[[Stanowisko / Position ]:[Stanowisko / Position ]],0)))</f>
        <v>n/a</v>
      </c>
      <c r="EK538" s="190" t="str">
        <f>IF(INDEX(tab_MinKomp[Testy czystości / Reinheitstests],MATCH($B537,tab_MinKomp[[Stanowisko / Position ]:[Stanowisko / Position ]],0))="n/a","n/a",EK537-INDEX(tab_MinKomp[Testy czystości / Reinheitstests],MATCH($B537,tab_MinKomp[[Stanowisko / Position ]:[Stanowisko / Position ]],0)))</f>
        <v>n/a</v>
      </c>
      <c r="EL538" s="190" t="str">
        <f>IF(INDEX(tab_MinKomp[Testy czystości / Reinheitstests],MATCH($B537,tab_MinKomp[[Stanowisko / Position ]:[Stanowisko / Position ]],0))="n/a","n/a",EL537-INDEX(tab_MinKomp[Testy czystości / Reinheitstests],MATCH($B537,tab_MinKomp[[Stanowisko / Position ]:[Stanowisko / Position ]],0)))</f>
        <v>n/a</v>
      </c>
      <c r="EM538" s="190" t="str">
        <f>IF(INDEX(tab_MinKomp[Testy czystości / Reinheitstests],MATCH($B537,tab_MinKomp[[Stanowisko / Position ]:[Stanowisko / Position ]],0))="n/a","n/a",EM537-INDEX(tab_MinKomp[Testy czystości / Reinheitstests],MATCH($B537,tab_MinKomp[[Stanowisko / Position ]:[Stanowisko / Position ]],0)))</f>
        <v>n/a</v>
      </c>
      <c r="EN538" s="190" t="str">
        <f>IF(INDEX(tab_MinKomp[Testy czystości / Reinheitstests],MATCH($B537,tab_MinKomp[[Stanowisko / Position ]:[Stanowisko / Position ]],0))="n/a","n/a",EN537-INDEX(tab_MinKomp[Testy czystości / Reinheitstests],MATCH($B537,tab_MinKomp[[Stanowisko / Position ]:[Stanowisko / Position ]],0)))</f>
        <v>n/a</v>
      </c>
      <c r="EO538" s="194" t="str">
        <f>IF(INDEX(tab_MinKomp[Konserwacja Rep],MATCH($B537,tab_MinKomp[[Stanowisko / Position ]:[Stanowisko / Position ]],0))="n/a","n/a",EO537-INDEX(tab_MinKomp[Konserwacja Rep],MATCH($B537,tab_MinKomp[[Stanowisko / Position ]:[Stanowisko / Position ]],0)))</f>
        <v>n/a</v>
      </c>
      <c r="EP538" s="194" t="str">
        <f>IF(INDEX(tab_MinKomp[[Konserwacja Engel ]],MATCH($B537,tab_MinKomp[[Stanowisko / Position ]:[Stanowisko / Position ]],0))="n/a","n/a",EP537-INDEX(tab_MinKomp[[Konserwacja Engel ]],MATCH($B537,tab_MinKomp[[Stanowisko / Position ]:[Stanowisko / Position ]],0)))</f>
        <v>n/a</v>
      </c>
      <c r="EQ538" s="194" t="str">
        <f>IF(INDEX(tab_MinKomp[Konserwacja B 50],MATCH($B537,tab_MinKomp[[Stanowisko / Position ]:[Stanowisko / Position ]],0))="n/a","n/a",EQ537-INDEX(tab_MinKomp[Konserwacja B 50],MATCH($B537,tab_MinKomp[[Stanowisko / Position ]:[Stanowisko / Position ]],0)))</f>
        <v>n/a</v>
      </c>
      <c r="ER538" s="194" t="str">
        <f>IF(INDEX(tab_MinKomp[[Konserwacja EOL ]],MATCH($B537,tab_MinKomp[[Stanowisko / Position ]:[Stanowisko / Position ]],0))="n/a","n/a",ER537-INDEX(tab_MinKomp[[Konserwacja EOL ]],MATCH($B537,tab_MinKomp[[Stanowisko / Position ]:[Stanowisko / Position ]],0)))</f>
        <v>n/a</v>
      </c>
      <c r="ES538" s="194" t="str">
        <f>IF(INDEX(tab_MinKomp[Konserwacja Branson],MATCH($B537,tab_MinKomp[[Stanowisko / Position ]:[Stanowisko / Position ]],0))="n/a","n/a",ES537-INDEX(tab_MinKomp[Konserwacja Branson],MATCH($B537,tab_MinKomp[[Stanowisko / Position ]:[Stanowisko / Position ]],0)))</f>
        <v>n/a</v>
      </c>
      <c r="ET538" s="194" t="str">
        <f>IF(INDEX(tab_MinKomp[Konserwacja coolery],MATCH($B537,tab_MinKomp[[Stanowisko / Position ]:[Stanowisko / Position ]],0))="n/a","n/a",ET537-INDEX(tab_MinKomp[Konserwacja coolery],MATCH($B537,tab_MinKomp[[Stanowisko / Position ]:[Stanowisko / Position ]],0)))</f>
        <v>n/a</v>
      </c>
      <c r="EU538" s="194" t="str">
        <f>IF(INDEX(tab_MinKomp[Konserwacja piecy],MATCH($B537,tab_MinKomp[[Stanowisko / Position ]:[Stanowisko / Position ]],0))="n/a","n/a",EU537-INDEX(tab_MinKomp[Konserwacja piecy],MATCH($B537,tab_MinKomp[[Stanowisko / Position ]:[Stanowisko / Position ]],0)))</f>
        <v>n/a</v>
      </c>
      <c r="EV538" s="194" t="str">
        <f>IF(INDEX(tab_MinKomp[Rysunek techniczny- czytanie],MATCH($B537,tab_MinKomp[[Stanowisko / Position ]:[Stanowisko / Position ]],0))="n/a","n/a",EV537-INDEX(tab_MinKomp[Rysunek techniczny- czytanie],MATCH($B537,tab_MinKomp[[Stanowisko / Position ]:[Stanowisko / Position ]],0)))</f>
        <v>n/a</v>
      </c>
      <c r="EW538" s="194" t="str">
        <f>IF(INDEX(tab_MinKomp[Elektryka],MATCH($B537,tab_MinKomp[[Stanowisko / Position ]:[Stanowisko / Position ]],0))="n/a","n/a",EW537-INDEX(tab_MinKomp[Elektryka],MATCH($B537,tab_MinKomp[[Stanowisko / Position ]:[Stanowisko / Position ]],0)))</f>
        <v>n/a</v>
      </c>
      <c r="EX538" s="194" t="str">
        <f>IF(INDEX(tab_MinKomp[Pneumatyka],MATCH($B537,tab_MinKomp[[Stanowisko / Position ]:[Stanowisko / Position ]],0))="n/a","n/a",EX537-INDEX(tab_MinKomp[Pneumatyka],MATCH($B537,tab_MinKomp[[Stanowisko / Position ]:[Stanowisko / Position ]],0)))</f>
        <v>n/a</v>
      </c>
      <c r="EY538" s="194" t="str">
        <f>IF(INDEX(tab_MinKomp[[Hydraulika ]],MATCH($B537,tab_MinKomp[[Stanowisko / Position ]:[Stanowisko / Position ]],0))="n/a","n/a",EY537-INDEX(tab_MinKomp[[Hydraulika ]],MATCH($B537,tab_MinKomp[[Stanowisko / Position ]:[Stanowisko / Position ]],0)))</f>
        <v>n/a</v>
      </c>
      <c r="EZ538" s="194" t="str">
        <f>IF(INDEX(tab_MinKomp[Podciśnienie],MATCH($B537,tab_MinKomp[[Stanowisko / Position ]:[Stanowisko / Position ]],0))="n/a","n/a",EZ537-INDEX(tab_MinKomp[Podciśnienie],MATCH($B537,tab_MinKomp[[Stanowisko / Position ]:[Stanowisko / Position ]],0)))</f>
        <v>n/a</v>
      </c>
      <c r="FA538" s="194" t="str">
        <f>IF(INDEX(tab_MinKomp[Usuwanie awarii],MATCH($B537,tab_MinKomp[[Stanowisko / Position ]:[Stanowisko / Position ]],0))="n/a","n/a",FA537-INDEX(tab_MinKomp[Usuwanie awarii],MATCH($B537,tab_MinKomp[[Stanowisko / Position ]:[Stanowisko / Position ]],0)))</f>
        <v>n/a</v>
      </c>
      <c r="FB538" s="194" t="str">
        <f>IF(INDEX(tab_MinKomp[Obsługa robotów],MATCH($B537,tab_MinKomp[[Stanowisko / Position ]:[Stanowisko / Position ]],0))="n/a","n/a",FB537-INDEX(tab_MinKomp[Obsługa robotów],MATCH($B537,tab_MinKomp[[Stanowisko / Position ]:[Stanowisko / Position ]],0)))</f>
        <v>n/a</v>
      </c>
      <c r="FC538" s="194" t="str">
        <f>IF(INDEX(tab_MinKomp[Obsługa sterowania maszyny],MATCH($B537,tab_MinKomp[[Stanowisko / Position ]:[Stanowisko / Position ]],0))="n/a","n/a",FC537-INDEX(tab_MinKomp[Obsługa sterowania maszyny],MATCH($B537,tab_MinKomp[[Stanowisko / Position ]:[Stanowisko / Position ]],0)))</f>
        <v>n/a</v>
      </c>
      <c r="FD538" s="194" t="str">
        <f>IF(INDEX(tab_MinKomp[Usuwanie przyczyn żródłowych],MATCH($B537,tab_MinKomp[[Stanowisko / Position ]:[Stanowisko / Position ]],0))="n/a","n/a",FD537-INDEX(tab_MinKomp[Usuwanie przyczyn żródłowych],MATCH($B537,tab_MinKomp[[Stanowisko / Position ]:[Stanowisko / Position ]],0)))</f>
        <v>n/a</v>
      </c>
      <c r="FE538" s="194" t="str">
        <f>IF(INDEX(tab_MinKomp[Cmms stosowanie],MATCH($B537,tab_MinKomp[[Stanowisko / Position ]:[Stanowisko / Position ]],0))="n/a","n/a",FE537-INDEX(tab_MinKomp[Cmms stosowanie],MATCH($B537,tab_MinKomp[[Stanowisko / Position ]:[Stanowisko / Position ]],0)))</f>
        <v>n/a</v>
      </c>
      <c r="FF538" s="190" t="str">
        <f>IF(INDEX(tab_MinKomp[Testy czystości / Reinheitstests],MATCH($B537,tab_MinKomp[[Stanowisko / Position ]:[Stanowisko / Position ]],0))="n/a","n/a",FF537-INDEX(tab_MinKomp[Testy czystości / Reinheitstests],MATCH($B537,tab_MinKomp[[Stanowisko / Position ]:[Stanowisko / Position ]],0)))</f>
        <v>n/a</v>
      </c>
      <c r="FG538" s="194" t="str">
        <f>IF(INDEX(tab_MinKomp[Czyszczenie form plastikowych],MATCH($B537,tab_MinKomp[[Stanowisko / Position ]:[Stanowisko / Position ]],0))="n/a","n/a",FG537-INDEX(tab_MinKomp[Czyszczenie form plastikowych],MATCH($B537,tab_MinKomp[[Stanowisko / Position ]:[Stanowisko / Position ]],0)))</f>
        <v>n/a</v>
      </c>
      <c r="FH538" s="194" t="str">
        <f>IF(INDEX(tab_MinKomp[Wymiana form plastik],MATCH($B537,tab_MinKomp[[Stanowisko / Position ]:[Stanowisko / Position ]],0))="n/a","n/a",FH537-INDEX(tab_MinKomp[Wymiana form plastik],MATCH($B537,tab_MinKomp[[Stanowisko / Position ]:[Stanowisko / Position ]],0)))</f>
        <v>n/a</v>
      </c>
      <c r="FI538" s="194" t="str">
        <f>IF(INDEX(tab_MinKomp[Wymiana form guma],MATCH($B537,tab_MinKomp[[Stanowisko / Position ]:[Stanowisko / Position ]],0))="n/a","n/a",FI537-INDEX(tab_MinKomp[Wymiana form guma],MATCH($B537,tab_MinKomp[[Stanowisko / Position ]:[Stanowisko / Position ]],0)))</f>
        <v>n/a</v>
      </c>
      <c r="FJ538" s="194" t="str">
        <f>IF(INDEX(tab_MinKomp[Konserwacja KK],MATCH($B537,tab_MinKomp[[Stanowisko / Position ]:[Stanowisko / Position ]],0))="n/a","n/a",FJ537-INDEX(tab_MinKomp[Konserwacja KK],MATCH($B537,tab_MinKomp[[Stanowisko / Position ]:[Stanowisko / Position ]],0)))</f>
        <v>n/a</v>
      </c>
      <c r="FK538" s="194" t="str">
        <f>IF(INDEX(tab_MinKomp[Konserwacja form guma],MATCH($B537,tab_MinKomp[[Stanowisko / Position ]:[Stanowisko / Position ]],0))="n/a","n/a",FK537-INDEX(tab_MinKomp[Konserwacja form guma],MATCH($B537,tab_MinKomp[[Stanowisko / Position ]:[Stanowisko / Position ]],0)))</f>
        <v>n/a</v>
      </c>
      <c r="FL538" s="194" t="str">
        <f>IF(INDEX(tab_MinKomp[Konserwacja form plastiki],MATCH($B537,tab_MinKomp[[Stanowisko / Position ]:[Stanowisko / Position ]],0))="n/a","n/a",FL537-INDEX(tab_MinKomp[Konserwacja form plastiki],MATCH($B537,tab_MinKomp[[Stanowisko / Position ]:[Stanowisko / Position ]],0)))</f>
        <v>n/a</v>
      </c>
      <c r="FM538" s="194" t="str">
        <f>IF(INDEX(tab_MinKomp[Konserwacja Gorącego Kanału],MATCH($B537,tab_MinKomp[[Stanowisko / Position ]:[Stanowisko / Position ]],0))="n/a","n/a",FM537-INDEX(tab_MinKomp[Konserwacja Gorącego Kanału],MATCH($B537,tab_MinKomp[[Stanowisko / Position ]:[Stanowisko / Position ]],0)))</f>
        <v>n/a</v>
      </c>
      <c r="FN538" s="194" t="str">
        <f>IF(INDEX(tab_MinKomp[MS Office (Excel)],MATCH($B537,tab_MinKomp[[Stanowisko / Position ]:[Stanowisko / Position ]],0))="n/a","n/a",FN537-INDEX(tab_MinKomp[MS Office (Excel)],MATCH($B537,tab_MinKomp[[Stanowisko / Position ]:[Stanowisko / Position ]],0)))</f>
        <v>n/a</v>
      </c>
      <c r="FO538" s="194" t="str">
        <f>IF(INDEX(tab_MinKomp[MS Office (Word)],MATCH($B537,tab_MinKomp[[Stanowisko / Position ]:[Stanowisko / Position ]],0))="n/a","n/a",FO537-INDEX(tab_MinKomp[MS Office (Word)],MATCH($B537,tab_MinKomp[[Stanowisko / Position ]:[Stanowisko / Position ]],0)))</f>
        <v>n/a</v>
      </c>
      <c r="FP538" s="194" t="str">
        <f>IF(INDEX(tab_MinKomp[MS Office (Power Point)],MATCH($B537,tab_MinKomp[[Stanowisko / Position ]:[Stanowisko / Position ]],0))="n/a","n/a",FP537-INDEX(tab_MinKomp[MS Office (Power Point)],MATCH($B537,tab_MinKomp[[Stanowisko / Position ]:[Stanowisko / Position ]],0)))</f>
        <v>n/a</v>
      </c>
      <c r="FQ538" s="196" t="str">
        <f>IF(INDEX(tab_MinKomp[Język angielski / Englisch],MATCH($B537,tab_MinKomp[[Stanowisko / Position ]:[Stanowisko / Position ]],0))="n/a","n/a",FQ537-INDEX(tab_MinKomp[Język angielski / Englisch],MATCH($B537,tab_MinKomp[[Stanowisko / Position ]:[Stanowisko / Position ]],0)))</f>
        <v>n/a</v>
      </c>
      <c r="FR538" s="196" t="str">
        <f>IF(INDEX(tab_MinKomp[Język niemiecki / Deutsch],MATCH($B537,tab_MinKomp[[Stanowisko / Position ]:[Stanowisko / Position ]],0))="n/a","n/a",FR537-INDEX(tab_MinKomp[Język niemiecki / Deutsch],MATCH($B537,tab_MinKomp[[Stanowisko / Position ]:[Stanowisko / Position ]],0)))</f>
        <v>n/a</v>
      </c>
      <c r="FS538" s="194">
        <f>IF(INDEX(tab_MinKomp[Zarządzanie dokumentacją procesową / Process dokumentation management],MATCH($B537,tab_MinKomp[[Stanowisko / Position ]:[Stanowisko / Position ]],0))="n/a","n/a",FS537-INDEX(tab_MinKomp[Zarządzanie dokumentacją procesową / Process dokumentation management],MATCH($B537,tab_MinKomp[[Stanowisko / Position ]:[Stanowisko / Position ]],0)))</f>
        <v>-1</v>
      </c>
      <c r="FT538" s="194">
        <f>IF(INDEX(tab_MinKomp[Znajomość procesów z obszaru / Kenntiss der prozesse in dem Bereich],MATCH($B537,tab_MinKomp[[Stanowisko / Position ]:[Stanowisko / Position ]],0))="n/a","n/a",FT537-INDEX(tab_MinKomp[Znajomość procesów z obszaru / Kenntiss der prozesse in dem Bereich],MATCH($B537,tab_MinKomp[[Stanowisko / Position ]:[Stanowisko / Position ]],0)))</f>
        <v>-1</v>
      </c>
      <c r="FU538" s="194">
        <f>IF(INDEX(tab_MinKomp[optymalizacja procesów / Prozessoptymalisierung],MATCH($B537,tab_MinKomp[[Stanowisko / Position ]:[Stanowisko / Position ]],0))="n/a","n/a",FU537-INDEX(tab_MinKomp[optymalizacja procesów / Prozessoptymalisierung],MATCH($B537,tab_MinKomp[[Stanowisko / Position ]:[Stanowisko / Position ]],0)))</f>
        <v>0</v>
      </c>
      <c r="FV538" s="194">
        <f>IF(INDEX(tab_MinKomp[Umiejętności szkoleniowe / Trainingsfähigkeiten],MATCH($B537,tab_MinKomp[[Stanowisko / Position ]:[Stanowisko / Position ]],0))="n/a","n/a",FV537-INDEX(tab_MinKomp[Umiejętności szkoleniowe / Trainingsfähigkeiten],MATCH($B537,tab_MinKomp[[Stanowisko / Position ]:[Stanowisko / Position ]],0)))</f>
        <v>0</v>
      </c>
      <c r="FW538" s="194">
        <f>IF(INDEX(tab_MinKomp[Analityczne myślenie, podejście / Analitysches Denken, Einstellung],MATCH($B537,tab_MinKomp[[Stanowisko / Position ]:[Stanowisko / Position ]],0))="n/a","n/a",FW537-INDEX(tab_MinKomp[Analityczne myślenie, podejście / Analitysches Denken, Einstellung],MATCH($B537,tab_MinKomp[[Stanowisko / Position ]:[Stanowisko / Position ]],0)))</f>
        <v>0</v>
      </c>
      <c r="FX538" s="194">
        <f>IF(INDEX(tab_MinKomp[Dokładność, precyzja w dzialaniu / Genauigkeit, Präzision in die Arbeit],MATCH($B537,tab_MinKomp[[Stanowisko / Position ]:[Stanowisko / Position ]],0))="n/a","n/a",FX537-INDEX(tab_MinKomp[Dokładność, precyzja w dzialaniu / Genauigkeit, Präzision in die Arbeit],MATCH($B537,tab_MinKomp[[Stanowisko / Position ]:[Stanowisko / Position ]],0)))</f>
        <v>-1</v>
      </c>
      <c r="FY538" s="194">
        <f>IF(INDEX(tab_MinKomp[Dyspozycyjność / Verfügbarkeit],MATCH($B537,tab_MinKomp[[Stanowisko / Position ]:[Stanowisko / Position ]],0))="n/a","n/a",FY537-INDEX(tab_MinKomp[Dyspozycyjność / Verfügbarkeit],MATCH($B537,tab_MinKomp[[Stanowisko / Position ]:[Stanowisko / Position ]],0)))</f>
        <v>-1</v>
      </c>
      <c r="FZ538" s="194">
        <f>IF(INDEX(tab_MinKomp[Zaangażowanie / 
Engagement],MATCH($B537,tab_MinKomp[[Stanowisko / Position ]:[Stanowisko / Position ]],0))="n/a","n/a",FZ537-INDEX(tab_MinKomp[Zaangażowanie / 
Engagement],MATCH($B537,tab_MinKomp[[Stanowisko / Position ]:[Stanowisko / Position ]],0)))</f>
        <v>-1</v>
      </c>
      <c r="GA538" s="194" t="str">
        <f>IF(INDEX(tab_MinKomp[Konserwacja form guma],MATCH($B537,tab_MinKomp[[Stanowisko / Position ]:[Stanowisko / Position ]],0))="n/a","n/a",GA537-INDEX(tab_MinKomp[Konserwacja form guma],MATCH($B537,tab_MinKomp[[Stanowisko / Position ]:[Stanowisko / Position ]],0)))</f>
        <v>n/a</v>
      </c>
      <c r="GB538" s="194" t="str">
        <f>IF(INDEX(tab_MinKomp[Konserwacja form plastiki],MATCH($B537,tab_MinKomp[[Stanowisko / Position ]:[Stanowisko / Position ]],0))="n/a","n/a",GB537-INDEX(tab_MinKomp[Konserwacja form plastiki],MATCH($B537,tab_MinKomp[[Stanowisko / Position ]:[Stanowisko / Position ]],0)))</f>
        <v>n/a</v>
      </c>
      <c r="GC538" s="194">
        <f>IF(INDEX(tab_MinKomp[Elastyczność w działaniu],MATCH($B537,tab_MinKomp[[Stanowisko / Position ]:[Stanowisko / Position ]],0))="n/a","n/a",GC537-INDEX(tab_MinKomp[Elastyczność w działaniu],MATCH($B537,tab_MinKomp[[Stanowisko / Position ]:[Stanowisko / Position ]],0)))</f>
        <v>-1</v>
      </c>
      <c r="GD538" s="194">
        <f>IF(INDEX(tab_MinKomp[Komunikatywność],MATCH($B537,tab_MinKomp[[Stanowisko / Position ]:[Stanowisko / Position ]],0))="n/a","n/a",GD537-INDEX(tab_MinKomp[Komunikatywność],MATCH($B537,tab_MinKomp[[Stanowisko / Position ]:[Stanowisko / Position ]],0)))</f>
        <v>0</v>
      </c>
      <c r="GE538" s="193" t="str">
        <f>IF(INDEX(tab_MinKomp[Motywowanie i budowanie zaangażowania zespołu],MATCH($B537,tab_MinKomp[[Stanowisko / Position ]:[Stanowisko / Position ]],0))="n/a","n/a",GE537-INDEX(tab_MinKomp[Motywowanie i budowanie zaangażowania zespołu],MATCH($B537,tab_MinKomp[[Stanowisko / Position ]:[Stanowisko / Position ]],0)))</f>
        <v>n/a</v>
      </c>
      <c r="GF538" s="186" t="s">
        <v>248</v>
      </c>
      <c r="GG538" s="186" t="s">
        <v>248</v>
      </c>
      <c r="GH538" s="186" t="s">
        <v>248</v>
      </c>
      <c r="GI538" s="186" t="s">
        <v>248</v>
      </c>
      <c r="GJ538" s="186" t="s">
        <v>248</v>
      </c>
      <c r="GK538" s="186" t="s">
        <v>248</v>
      </c>
      <c r="GL538" s="186" t="s">
        <v>248</v>
      </c>
      <c r="GM538" s="186" t="s">
        <v>248</v>
      </c>
      <c r="GN538" s="186" t="s">
        <v>248</v>
      </c>
      <c r="GO538" s="186" t="s">
        <v>248</v>
      </c>
      <c r="GP538" s="186" t="s">
        <v>248</v>
      </c>
      <c r="GQ538" s="186" t="s">
        <v>248</v>
      </c>
      <c r="GR538" s="186" t="s">
        <v>248</v>
      </c>
      <c r="GS538" s="186" t="s">
        <v>248</v>
      </c>
      <c r="GT538" s="186" t="s">
        <v>248</v>
      </c>
      <c r="GU538" s="186" t="s">
        <v>248</v>
      </c>
      <c r="GV538" s="186" t="s">
        <v>248</v>
      </c>
      <c r="GW538" s="186" t="s">
        <v>248</v>
      </c>
      <c r="GX538" s="186" t="s">
        <v>248</v>
      </c>
      <c r="GY538" s="186" t="s">
        <v>248</v>
      </c>
      <c r="GZ538" s="261" t="s">
        <v>248</v>
      </c>
      <c r="HA538" s="261" t="s">
        <v>248</v>
      </c>
      <c r="HB538" s="191">
        <f>SUM(G538:GE538)/(HB537-(SUM(G538:GE538)))</f>
        <v>-0.34482758620689657</v>
      </c>
    </row>
    <row r="539" spans="1:210" ht="24.9" customHeight="1" x14ac:dyDescent="0.3">
      <c r="A539" s="105" t="s">
        <v>317</v>
      </c>
      <c r="B539" s="105" t="s">
        <v>315</v>
      </c>
      <c r="C539" s="105"/>
      <c r="D539" s="105">
        <v>1830</v>
      </c>
      <c r="E539" s="394" t="s">
        <v>654</v>
      </c>
      <c r="F539" s="185" t="s">
        <v>374</v>
      </c>
      <c r="G539" s="186">
        <v>1</v>
      </c>
      <c r="H539" s="186">
        <v>1</v>
      </c>
      <c r="I539" s="186">
        <v>1</v>
      </c>
      <c r="J539" s="186">
        <v>1</v>
      </c>
      <c r="K539" s="186">
        <v>1</v>
      </c>
      <c r="L539" s="186" t="s">
        <v>248</v>
      </c>
      <c r="M539" s="186" t="s">
        <v>248</v>
      </c>
      <c r="N539" s="186" t="s">
        <v>248</v>
      </c>
      <c r="O539" s="186"/>
      <c r="P539" s="186"/>
      <c r="Q539" s="186" t="s">
        <v>248</v>
      </c>
      <c r="R539" s="186" t="s">
        <v>248</v>
      </c>
      <c r="S539" s="186" t="s">
        <v>248</v>
      </c>
      <c r="T539" s="186" t="s">
        <v>248</v>
      </c>
      <c r="U539" s="186" t="s">
        <v>248</v>
      </c>
      <c r="V539" s="186" t="s">
        <v>248</v>
      </c>
      <c r="W539" s="186" t="s">
        <v>248</v>
      </c>
      <c r="X539" s="186" t="s">
        <v>248</v>
      </c>
      <c r="Y539" s="186" t="s">
        <v>248</v>
      </c>
      <c r="Z539" s="186" t="s">
        <v>248</v>
      </c>
      <c r="AA539" s="186" t="s">
        <v>248</v>
      </c>
      <c r="AB539" s="186" t="s">
        <v>248</v>
      </c>
      <c r="AC539" s="186" t="s">
        <v>248</v>
      </c>
      <c r="AD539" s="186" t="s">
        <v>248</v>
      </c>
      <c r="AE539" s="186" t="s">
        <v>248</v>
      </c>
      <c r="AF539" s="186" t="s">
        <v>248</v>
      </c>
      <c r="AG539" s="186" t="s">
        <v>248</v>
      </c>
      <c r="AH539" s="186" t="s">
        <v>248</v>
      </c>
      <c r="AI539" s="186" t="s">
        <v>248</v>
      </c>
      <c r="AJ539" s="186" t="s">
        <v>248</v>
      </c>
      <c r="AK539" s="186" t="s">
        <v>248</v>
      </c>
      <c r="AL539" s="186">
        <v>1</v>
      </c>
      <c r="AM539" s="186" t="s">
        <v>248</v>
      </c>
      <c r="AN539" s="186" t="s">
        <v>248</v>
      </c>
      <c r="AO539" s="186">
        <v>1</v>
      </c>
      <c r="AP539" s="186" t="s">
        <v>248</v>
      </c>
      <c r="AQ539" s="186">
        <v>1</v>
      </c>
      <c r="AR539" s="186" t="s">
        <v>248</v>
      </c>
      <c r="AS539" s="186" t="s">
        <v>248</v>
      </c>
      <c r="AT539" s="186" t="s">
        <v>248</v>
      </c>
      <c r="AU539" s="186" t="s">
        <v>248</v>
      </c>
      <c r="AV539" s="186">
        <v>1</v>
      </c>
      <c r="AW539" s="186">
        <v>1</v>
      </c>
      <c r="AX539" s="186" t="s">
        <v>248</v>
      </c>
      <c r="AY539" s="186" t="s">
        <v>248</v>
      </c>
      <c r="AZ539" s="186" t="s">
        <v>248</v>
      </c>
      <c r="BA539" s="186" t="s">
        <v>248</v>
      </c>
      <c r="BB539" s="186" t="s">
        <v>248</v>
      </c>
      <c r="BC539" s="186" t="s">
        <v>248</v>
      </c>
      <c r="BD539" s="186" t="s">
        <v>248</v>
      </c>
      <c r="BE539" s="186" t="s">
        <v>248</v>
      </c>
      <c r="BF539" s="186" t="s">
        <v>248</v>
      </c>
      <c r="BG539" s="186" t="s">
        <v>248</v>
      </c>
      <c r="BH539" s="186" t="s">
        <v>248</v>
      </c>
      <c r="BI539" s="186" t="s">
        <v>248</v>
      </c>
      <c r="BJ539" s="186" t="s">
        <v>248</v>
      </c>
      <c r="BK539" s="186" t="s">
        <v>248</v>
      </c>
      <c r="BL539" s="186" t="s">
        <v>248</v>
      </c>
      <c r="BM539" s="186" t="s">
        <v>248</v>
      </c>
      <c r="BN539" s="186" t="s">
        <v>248</v>
      </c>
      <c r="BO539" s="186" t="s">
        <v>248</v>
      </c>
      <c r="BP539" s="186" t="s">
        <v>248</v>
      </c>
      <c r="BQ539" s="186" t="s">
        <v>248</v>
      </c>
      <c r="BR539" s="186" t="s">
        <v>248</v>
      </c>
      <c r="BS539" s="186" t="s">
        <v>248</v>
      </c>
      <c r="BT539" s="186" t="s">
        <v>248</v>
      </c>
      <c r="BU539" s="186"/>
      <c r="BV539" s="186" t="s">
        <v>248</v>
      </c>
      <c r="BW539" s="186" t="s">
        <v>248</v>
      </c>
      <c r="BX539" s="186" t="s">
        <v>248</v>
      </c>
      <c r="BY539" s="186" t="s">
        <v>248</v>
      </c>
      <c r="BZ539" s="186" t="s">
        <v>248</v>
      </c>
      <c r="CA539" s="186" t="s">
        <v>248</v>
      </c>
      <c r="CB539" s="186" t="s">
        <v>248</v>
      </c>
      <c r="CC539" s="186" t="s">
        <v>248</v>
      </c>
      <c r="CD539" s="186"/>
      <c r="CE539" s="186" t="s">
        <v>248</v>
      </c>
      <c r="CF539" s="186" t="s">
        <v>248</v>
      </c>
      <c r="CG539" s="186"/>
      <c r="CH539" s="186" t="s">
        <v>248</v>
      </c>
      <c r="CI539" s="186" t="s">
        <v>248</v>
      </c>
      <c r="CJ539" s="186" t="s">
        <v>248</v>
      </c>
      <c r="CK539" s="186" t="s">
        <v>248</v>
      </c>
      <c r="CL539" s="186" t="s">
        <v>248</v>
      </c>
      <c r="CM539" s="186" t="s">
        <v>248</v>
      </c>
      <c r="CN539" s="186" t="s">
        <v>248</v>
      </c>
      <c r="CO539" s="186" t="s">
        <v>248</v>
      </c>
      <c r="CP539" s="186" t="s">
        <v>248</v>
      </c>
      <c r="CQ539" s="186" t="s">
        <v>248</v>
      </c>
      <c r="CR539" s="186" t="s">
        <v>248</v>
      </c>
      <c r="CS539" s="186" t="s">
        <v>248</v>
      </c>
      <c r="CT539" s="186" t="s">
        <v>248</v>
      </c>
      <c r="CU539" s="186" t="s">
        <v>248</v>
      </c>
      <c r="CV539" s="186" t="s">
        <v>248</v>
      </c>
      <c r="CW539" s="186"/>
      <c r="CX539" s="186" t="s">
        <v>248</v>
      </c>
      <c r="CY539" s="186" t="s">
        <v>248</v>
      </c>
      <c r="CZ539" s="186" t="s">
        <v>248</v>
      </c>
      <c r="DA539" s="186" t="s">
        <v>248</v>
      </c>
      <c r="DB539" s="186" t="s">
        <v>248</v>
      </c>
      <c r="DC539" s="186" t="s">
        <v>248</v>
      </c>
      <c r="DD539" s="186" t="s">
        <v>248</v>
      </c>
      <c r="DE539" s="186" t="s">
        <v>248</v>
      </c>
      <c r="DF539" s="186"/>
      <c r="DG539" s="186" t="s">
        <v>248</v>
      </c>
      <c r="DH539" s="186" t="s">
        <v>248</v>
      </c>
      <c r="DI539" s="186" t="s">
        <v>248</v>
      </c>
      <c r="DJ539" s="186" t="s">
        <v>248</v>
      </c>
      <c r="DK539" s="186" t="s">
        <v>248</v>
      </c>
      <c r="DL539" s="186" t="s">
        <v>248</v>
      </c>
      <c r="DM539" s="186" t="s">
        <v>248</v>
      </c>
      <c r="DN539" s="186" t="s">
        <v>248</v>
      </c>
      <c r="DO539" s="186" t="s">
        <v>248</v>
      </c>
      <c r="DP539" s="186" t="s">
        <v>248</v>
      </c>
      <c r="DQ539" s="186" t="s">
        <v>248</v>
      </c>
      <c r="DR539" s="186" t="s">
        <v>248</v>
      </c>
      <c r="DS539" s="186" t="s">
        <v>248</v>
      </c>
      <c r="DT539" s="186" t="s">
        <v>248</v>
      </c>
      <c r="DU539" s="186" t="s">
        <v>248</v>
      </c>
      <c r="DV539" s="186" t="s">
        <v>248</v>
      </c>
      <c r="DW539" s="186" t="s">
        <v>248</v>
      </c>
      <c r="DX539" s="186" t="s">
        <v>248</v>
      </c>
      <c r="DY539" s="186" t="s">
        <v>248</v>
      </c>
      <c r="DZ539" s="186" t="s">
        <v>248</v>
      </c>
      <c r="EA539" s="186" t="s">
        <v>248</v>
      </c>
      <c r="EB539" s="186" t="s">
        <v>248</v>
      </c>
      <c r="EC539" s="186" t="s">
        <v>248</v>
      </c>
      <c r="ED539" s="186" t="s">
        <v>248</v>
      </c>
      <c r="EE539" s="186" t="s">
        <v>248</v>
      </c>
      <c r="EF539" s="186" t="s">
        <v>248</v>
      </c>
      <c r="EG539" s="186" t="s">
        <v>248</v>
      </c>
      <c r="EH539" s="186" t="s">
        <v>248</v>
      </c>
      <c r="EI539" s="186" t="s">
        <v>248</v>
      </c>
      <c r="EJ539" s="186" t="s">
        <v>248</v>
      </c>
      <c r="EK539" s="186" t="s">
        <v>248</v>
      </c>
      <c r="EL539" s="184" t="s">
        <v>248</v>
      </c>
      <c r="EM539" s="184" t="s">
        <v>248</v>
      </c>
      <c r="EN539" s="184" t="s">
        <v>248</v>
      </c>
      <c r="EO539" s="186" t="s">
        <v>248</v>
      </c>
      <c r="EP539" s="186" t="s">
        <v>248</v>
      </c>
      <c r="EQ539" s="186" t="s">
        <v>248</v>
      </c>
      <c r="ER539" s="186" t="s">
        <v>248</v>
      </c>
      <c r="ES539" s="186" t="s">
        <v>248</v>
      </c>
      <c r="ET539" s="186" t="s">
        <v>248</v>
      </c>
      <c r="EU539" s="186" t="s">
        <v>248</v>
      </c>
      <c r="EV539" s="186" t="s">
        <v>248</v>
      </c>
      <c r="EW539" s="186" t="s">
        <v>248</v>
      </c>
      <c r="EX539" s="186" t="s">
        <v>248</v>
      </c>
      <c r="EY539" s="186" t="s">
        <v>248</v>
      </c>
      <c r="EZ539" s="186" t="s">
        <v>248</v>
      </c>
      <c r="FA539" s="186" t="s">
        <v>248</v>
      </c>
      <c r="FB539" s="186" t="s">
        <v>248</v>
      </c>
      <c r="FC539" s="186" t="s">
        <v>248</v>
      </c>
      <c r="FD539" s="186" t="s">
        <v>248</v>
      </c>
      <c r="FE539" s="186" t="s">
        <v>248</v>
      </c>
      <c r="FF539" s="186" t="s">
        <v>248</v>
      </c>
      <c r="FG539" s="186" t="s">
        <v>248</v>
      </c>
      <c r="FH539" s="186" t="s">
        <v>248</v>
      </c>
      <c r="FI539" s="186" t="s">
        <v>248</v>
      </c>
      <c r="FJ539" s="186" t="s">
        <v>248</v>
      </c>
      <c r="FK539" s="186" t="s">
        <v>248</v>
      </c>
      <c r="FL539" s="186" t="s">
        <v>248</v>
      </c>
      <c r="FM539" s="186" t="s">
        <v>248</v>
      </c>
      <c r="FN539" s="186" t="s">
        <v>248</v>
      </c>
      <c r="FO539" s="186" t="s">
        <v>248</v>
      </c>
      <c r="FP539" s="186" t="s">
        <v>248</v>
      </c>
      <c r="FQ539" s="187" t="s">
        <v>248</v>
      </c>
      <c r="FR539" s="187" t="s">
        <v>248</v>
      </c>
      <c r="FS539" s="186">
        <v>1</v>
      </c>
      <c r="FT539" s="186">
        <v>1</v>
      </c>
      <c r="FU539" s="186">
        <v>1</v>
      </c>
      <c r="FV539" s="186">
        <v>1</v>
      </c>
      <c r="FW539" s="186">
        <v>1</v>
      </c>
      <c r="FX539" s="186">
        <v>1</v>
      </c>
      <c r="FY539" s="186">
        <v>1</v>
      </c>
      <c r="FZ539" s="186">
        <v>1</v>
      </c>
      <c r="GA539" s="186" t="s">
        <v>248</v>
      </c>
      <c r="GB539" s="186" t="s">
        <v>248</v>
      </c>
      <c r="GC539" s="186">
        <v>1</v>
      </c>
      <c r="GD539" s="186">
        <v>1</v>
      </c>
      <c r="GE539" s="186" t="s">
        <v>248</v>
      </c>
      <c r="GF539" s="186" t="s">
        <v>248</v>
      </c>
      <c r="GG539" s="186" t="s">
        <v>248</v>
      </c>
      <c r="GH539" s="186" t="s">
        <v>248</v>
      </c>
      <c r="GI539" s="186" t="s">
        <v>248</v>
      </c>
      <c r="GJ539" s="186" t="s">
        <v>248</v>
      </c>
      <c r="GK539" s="186" t="s">
        <v>248</v>
      </c>
      <c r="GL539" s="186" t="s">
        <v>248</v>
      </c>
      <c r="GM539" s="186" t="s">
        <v>248</v>
      </c>
      <c r="GN539" s="186" t="s">
        <v>248</v>
      </c>
      <c r="GO539" s="186" t="s">
        <v>248</v>
      </c>
      <c r="GP539" s="186" t="s">
        <v>248</v>
      </c>
      <c r="GQ539" s="186" t="s">
        <v>248</v>
      </c>
      <c r="GR539" s="186" t="s">
        <v>248</v>
      </c>
      <c r="GS539" s="186" t="s">
        <v>248</v>
      </c>
      <c r="GT539" s="186" t="s">
        <v>248</v>
      </c>
      <c r="GU539" s="186" t="s">
        <v>248</v>
      </c>
      <c r="GV539" s="186" t="s">
        <v>248</v>
      </c>
      <c r="GW539" s="186" t="s">
        <v>248</v>
      </c>
      <c r="GX539" s="186" t="s">
        <v>248</v>
      </c>
      <c r="GY539" s="186" t="s">
        <v>248</v>
      </c>
      <c r="GZ539" s="261" t="s">
        <v>248</v>
      </c>
      <c r="HA539" s="261" t="s">
        <v>248</v>
      </c>
      <c r="HB539" s="188">
        <f>SUM(G539:GE539)</f>
        <v>20</v>
      </c>
    </row>
    <row r="540" spans="1:210" ht="24.9" customHeight="1" thickBot="1" x14ac:dyDescent="0.35">
      <c r="A540" s="108" t="str">
        <f>A539</f>
        <v>Prod.-Q-2</v>
      </c>
      <c r="B540" s="108" t="str">
        <f>B539</f>
        <v>Pracownik Produkcji</v>
      </c>
      <c r="C540" s="108">
        <f>C539</f>
        <v>0</v>
      </c>
      <c r="D540" s="108">
        <f>D539</f>
        <v>1830</v>
      </c>
      <c r="E540" s="395"/>
      <c r="F540" s="189" t="s">
        <v>375</v>
      </c>
      <c r="G540" s="192">
        <f>IF(INDEX(tab_MinKomp[Przepisy BHP / BHP Vorschriften],MATCH($B539,tab_MinKomp[[Stanowisko / Position ]:[Stanowisko / Position ]],0))="n/a","n/a",G539-INDEX(tab_MinKomp[Przepisy BHP / BHP Vorschriften],MATCH($B539,tab_MinKomp[[Stanowisko / Position ]:[Stanowisko / Position ]],0)))</f>
        <v>-1</v>
      </c>
      <c r="H540" s="193">
        <f>IF(INDEX(tab_MinKomp[Przepisy PPOŻ / Brandschutzbestimmungen],MATCH($B539,tab_MinKomp[[Stanowisko / Position ]:[Stanowisko / Position ]],0))="n/a","n/a",H539-INDEX(tab_MinKomp[Przepisy PPOŻ / Brandschutzbestimmungen],MATCH($B539,tab_MinKomp[[Stanowisko / Position ]:[Stanowisko / Position ]],0)))</f>
        <v>0</v>
      </c>
      <c r="I540" s="193">
        <f>IF(INDEX(tab_MinKomp[Ryzyko zawodowe na stanowiskach pracyv/ Berufliche Risiken an Arbeitsstellen],MATCH($B539,tab_MinKomp[[Stanowisko / Position ]:[Stanowisko / Position ]],0))="n/a","n/a",I539-INDEX(tab_MinKomp[Ryzyko zawodowe na stanowiskach pracyv/ Berufliche Risiken an Arbeitsstellen],MATCH($B539,tab_MinKomp[[Stanowisko / Position ]:[Stanowisko / Position ]],0)))</f>
        <v>-1</v>
      </c>
      <c r="J540" s="193">
        <f>IF(INDEX(tab_MinKomp[Gospodarka substancjami niebezpiecznymi / Gefahrstoffmanagement],MATCH($B539,tab_MinKomp[[Stanowisko / Position ]:[Stanowisko / Position ]],0))="n/a","n/a",J539-INDEX(tab_MinKomp[Gospodarka substancjami niebezpiecznymi / Gefahrstoffmanagement],MATCH($B539,tab_MinKomp[[Stanowisko / Position ]:[Stanowisko / Position ]],0)))</f>
        <v>0</v>
      </c>
      <c r="K540" s="193">
        <f>IF(INDEX(tab_MinKomp[Gospodarka odpadami / Abfallwirtschaft],MATCH($B539,tab_MinKomp[[Stanowisko / Position ]:[Stanowisko / Position ]],0))="n/a","n/a",K539-INDEX(tab_MinKomp[Gospodarka odpadami / Abfallwirtschaft],MATCH($B539,tab_MinKomp[[Stanowisko / Position ]:[Stanowisko / Position ]],0)))</f>
        <v>0</v>
      </c>
      <c r="L540" s="194" t="str">
        <f>IF(INDEX(tab_MinKomp[Przepisy kodeksu pracy / Bestimmungen des Arbeitsgesetzes],MATCH($B539,tab_MinKomp[[Stanowisko / Position ]:[Stanowisko / Position ]],0))="n/a","n/a",L539-INDEX(tab_MinKomp[Przepisy kodeksu pracy / Bestimmungen des Arbeitsgesetzes],MATCH($B539,tab_MinKomp[[Stanowisko / Position ]:[Stanowisko / Position ]],0)))</f>
        <v>n/a</v>
      </c>
      <c r="M540" s="195" t="str">
        <f>IF(INDEX(tab_MinKomp[Przepisy o ub.społ. ZUS  / Sozialversicherungsvorschriften],MATCH($B539,tab_MinKomp[[Stanowisko / Position ]:[Stanowisko / Position ]],0))="n/a","n/a",M539-INDEX(tab_MinKomp[Przepisy o ub.społ. ZUS  / Sozialversicherungsvorschriften],MATCH($B539,tab_MinKomp[[Stanowisko / Position ]:[Stanowisko / Position ]],0)))</f>
        <v>n/a</v>
      </c>
      <c r="N540" s="194" t="str">
        <f>IF(INDEX(tab_MinKomp[PRZEPISY O PDOF /persönlich Einkommensteuergesetz ],MATCH($B539,tab_MinKomp[[Stanowisko / Position ]:[Stanowisko / Position ]],0))="n/a","n/a",N539-INDEX(tab_MinKomp[PRZEPISY O PDOF /persönlich Einkommensteuergesetz ],MATCH($B539,tab_MinKomp[[Stanowisko / Position ]:[Stanowisko / Position ]],0)))</f>
        <v>n/a</v>
      </c>
      <c r="O540" s="194">
        <v>0</v>
      </c>
      <c r="P540" s="194">
        <v>0</v>
      </c>
      <c r="Q540" s="194" t="str">
        <f>IF(INDEX(tab_MinKomp[System R2PŁATNIK PRO: Płace / Lohnabrechnung],MATCH($B539,tab_MinKomp[[Stanowisko / Position ]:[Stanowisko / Position ]],0))="n/a","n/a",Q539-INDEX(tab_MinKomp[System R2PŁATNIK PRO: Płace / Lohnabrechnung],MATCH($B539,tab_MinKomp[[Stanowisko / Position ]:[Stanowisko / Position ]],0)))</f>
        <v>n/a</v>
      </c>
      <c r="R540" s="194" t="str">
        <f>IF(INDEX(tab_MinKomp[SystemR2PŁATNIK PRO: KADRY / Personaldaten],MATCH($B539,tab_MinKomp[[Stanowisko / Position ]:[Stanowisko / Position ]],0))="n/a","n/a",R539-INDEX(tab_MinKomp[SystemR2PŁATNIK PRO: KADRY / Personaldaten],MATCH($B539,tab_MinKomp[[Stanowisko / Position ]:[Stanowisko / Position ]],0)))</f>
        <v>n/a</v>
      </c>
      <c r="S540" s="194" t="str">
        <f>IF(INDEX(tab_MinKomp[SYSTEM R2PŁATNIK PRO: zarządzanie pracownikami / Arbeitsverwaltung],MATCH($B539,tab_MinKomp[[Stanowisko / Position ]:[Stanowisko / Position ]],0))="n/a","n/a",S539-INDEX(tab_MinKomp[SYSTEM R2PŁATNIK PRO: zarządzanie pracownikami / Arbeitsverwaltung],MATCH($B539,tab_MinKomp[[Stanowisko / Position ]:[Stanowisko / Position ]],0)))</f>
        <v>n/a</v>
      </c>
      <c r="T540" s="194" t="str">
        <f>IF(INDEX(tab_MinKomp[Doradztwo, wsparcie personalne / Personalberatung und Unterstützung],MATCH($B539,tab_MinKomp[[Stanowisko / Position ]:[Stanowisko / Position ]],0))="n/a","n/a",T539-INDEX(tab_MinKomp[Doradztwo, wsparcie personalne / Personalberatung und Unterstützung],MATCH($B539,tab_MinKomp[[Stanowisko / Position ]:[Stanowisko / Position ]],0)))</f>
        <v>n/a</v>
      </c>
      <c r="U540" s="194" t="str">
        <f>IF(INDEX(tab_MinKomp[Przepisy o podatku VAT / MwSt.- Gesetz],MATCH($B539,tab_MinKomp[[Stanowisko / Position ]:[Stanowisko / Position ]],0))="n/a","n/a",U539-INDEX(tab_MinKomp[Przepisy o podatku VAT / MwSt.- Gesetz],MATCH($B539,tab_MinKomp[[Stanowisko / Position ]:[Stanowisko / Position ]],0)))</f>
        <v>n/a</v>
      </c>
      <c r="V540" s="194" t="str">
        <f>IF(INDEX(tab_MinKomp[PrzepisyPDOP / geschäftlich Einkommensteuergesetz],MATCH($B539,tab_MinKomp[[Stanowisko / Position ]:[Stanowisko / Position ]],0))="n/a","n/a",V539-INDEX(tab_MinKomp[PrzepisyPDOP / geschäftlich Einkommensteuergesetz],MATCH($B539,tab_MinKomp[[Stanowisko / Position ]:[Stanowisko / Position ]],0)))</f>
        <v>n/a</v>
      </c>
      <c r="W540" s="194" t="str">
        <f>IF(INDEX(tab_MinKomp[System BAAN / FINANSE (FIBU)],MATCH($B539,tab_MinKomp[[Stanowisko / Position ]:[Stanowisko / Position ]],0))="n/a","n/a",W539-INDEX(tab_MinKomp[System BAAN / FINANSE (FIBU)],MATCH($B539,tab_MinKomp[[Stanowisko / Position ]:[Stanowisko / Position ]],0)))</f>
        <v>n/a</v>
      </c>
      <c r="X540" s="194" t="str">
        <f>IF(INDEX(tab_MinKomp[Systemy pomocnicze / Hilfssysteme(STOCKPROGRAM, KALK2000 etc.)],MATCH($B539,tab_MinKomp[[Stanowisko / Position ]:[Stanowisko / Position ]],0))="n/a","n/a",X539-INDEX(tab_MinKomp[Systemy pomocnicze / Hilfssysteme(STOCKPROGRAM, KALK2000 etc.)],MATCH($B539,tab_MinKomp[[Stanowisko / Position ]:[Stanowisko / Position ]],0)))</f>
        <v>n/a</v>
      </c>
      <c r="Y540" s="194" t="str">
        <f>IF(INDEX(tab_MinKomp[Polityka rachunkowości / Buchführungspolitik],MATCH($B539,tab_MinKomp[[Stanowisko / Position ]:[Stanowisko / Position ]],0))="n/a","n/a",Y539-INDEX(tab_MinKomp[Polityka rachunkowości / Buchführungspolitik],MATCH($B539,tab_MinKomp[[Stanowisko / Position ]:[Stanowisko / Position ]],0)))</f>
        <v>n/a</v>
      </c>
      <c r="Z540" s="194" t="str">
        <f>IF(INDEX(tab_MinKomp[Ustawa o rachunkowości / Rechnungslegungsgesetz],MATCH($B539,tab_MinKomp[[Stanowisko / Position ]:[Stanowisko / Position ]],0))="n/a","n/a",Z539-INDEX(tab_MinKomp[Ustawa o rachunkowości / Rechnungslegungsgesetz],MATCH($B539,tab_MinKomp[[Stanowisko / Position ]:[Stanowisko / Position ]],0)))</f>
        <v>n/a</v>
      </c>
      <c r="AA540" s="194" t="str">
        <f>IF(INDEX(tab_MinKomp[WORKFLOW - TS-100],MATCH($B539,tab_MinKomp[[Stanowisko / Position ]:[Stanowisko / Position ]],0))="n/a","n/a",AA539-INDEX(tab_MinKomp[WORKFLOW - TS-100],MATCH($B539,tab_MinKomp[[Stanowisko / Position ]:[Stanowisko / Position ]],0)))</f>
        <v>n/a</v>
      </c>
      <c r="AB540" s="194" t="str">
        <f>IF(INDEX(tab_MinKomp[WORKFLOW - SFMS],MATCH($B539,tab_MinKomp[[Stanowisko / Position ]:[Stanowisko / Position ]],0))="n/a","n/a",AB539-INDEX(tab_MinKomp[WORKFLOW - SFMS],MATCH($B539,tab_MinKomp[[Stanowisko / Position ]:[Stanowisko / Position ]],0)))</f>
        <v>n/a</v>
      </c>
      <c r="AC540" s="194" t="str">
        <f>IF(INDEX(tab_MinKomp[System ISO 9001:2015],MATCH($B539,tab_MinKomp[[Stanowisko / Position ]:[Stanowisko / Position ]],0))="n/a","n/a",AC539-INDEX(tab_MinKomp[System ISO 9001:2015],MATCH($B539,tab_MinKomp[[Stanowisko / Position ]:[Stanowisko / Position ]],0)))</f>
        <v>n/a</v>
      </c>
      <c r="AD540" s="194" t="str">
        <f>IF(INDEX(tab_MinKomp[System ISO 9001:2015],MATCH($B539,tab_MinKomp[[Stanowisko / Position ]:[Stanowisko / Position ]],0))="n/a","n/a",AD539-INDEX(tab_MinKomp[System ISO 9001:2015],MATCH($B539,tab_MinKomp[[Stanowisko / Position ]:[Stanowisko / Position ]],0)))</f>
        <v>n/a</v>
      </c>
      <c r="AE540" s="194" t="str">
        <f>IF(INDEX(tab_MinKomp[System ISO 9001:2015],MATCH($B539,tab_MinKomp[[Stanowisko / Position ]:[Stanowisko / Position ]],0))="n/a","n/a",AE539-INDEX(tab_MinKomp[System ISO 9001:2015],MATCH($B539,tab_MinKomp[[Stanowisko / Position ]:[Stanowisko / Position ]],0)))</f>
        <v>n/a</v>
      </c>
      <c r="AF540" s="194" t="str">
        <f>IF(INDEX(tab_MinKomp[System ISO 9001:2015],MATCH($B539,tab_MinKomp[[Stanowisko / Position ]:[Stanowisko / Position ]],0))="n/a","n/a",AF539-INDEX(tab_MinKomp[System ISO 9001:2015],MATCH($B539,tab_MinKomp[[Stanowisko / Position ]:[Stanowisko / Position ]],0)))</f>
        <v>n/a</v>
      </c>
      <c r="AG540" s="194" t="str">
        <f>IF(INDEX(tab_MinKomp[Wymagania VDA 6.3 Process / Forderungen],MATCH($B539,tab_MinKomp[[Stanowisko / Position ]:[Stanowisko / Position ]],0))="n/a","n/a",AG539-INDEX(tab_MinKomp[Wymagania VDA 6.3 Process / Forderungen],MATCH($B539,tab_MinKomp[[Stanowisko / Position ]:[Stanowisko / Position ]],0)))</f>
        <v>n/a</v>
      </c>
      <c r="AH540" s="194" t="str">
        <f>IF(INDEX(tab_MinKomp[Wymagania VDA 6.5 Product / Forderungen],MATCH($B539,tab_MinKomp[[Stanowisko / Position ]:[Stanowisko / Position ]],0))="n/a","n/a",AH539-INDEX(tab_MinKomp[Wymagania VDA 6.5 Product / Forderungen],MATCH($B539,tab_MinKomp[[Stanowisko / Position ]:[Stanowisko / Position ]],0)))</f>
        <v>n/a</v>
      </c>
      <c r="AI540" s="194" t="str">
        <f>IF(INDEX(tab_MinKomp[System ISO 9001:2015],MATCH($B539,tab_MinKomp[[Stanowisko / Position ]:[Stanowisko / Position ]],0))="n/a","n/a",AI539-INDEX(tab_MinKomp[System ISO 9001:2015],MATCH($B539,tab_MinKomp[[Stanowisko / Position ]:[Stanowisko / Position ]],0)))</f>
        <v>n/a</v>
      </c>
      <c r="AJ540" s="194" t="str">
        <f>IF(INDEX(tab_MinKomp[Auditor systemu ISO 17021:2018],MATCH($B539,tab_MinKomp[[Stanowisko / Position ]:[Stanowisko / Position ]],0))="n/a","n/a",AJ539-INDEX(tab_MinKomp[Auditor systemu ISO 17021:2018],MATCH($B539,tab_MinKomp[[Stanowisko / Position ]:[Stanowisko / Position ]],0)))</f>
        <v>n/a</v>
      </c>
      <c r="AK540" s="194" t="str">
        <f>IF(INDEX(tab_MinKomp[Pełnomocnik systemu / Systemvertreter],MATCH($B539,tab_MinKomp[[Stanowisko / Position ]:[Stanowisko / Position ]],0))="n/a","n/a",AK539-INDEX(tab_MinKomp[Pełnomocnik systemu / Systemvertreter],MATCH($B539,tab_MinKomp[[Stanowisko / Position ]:[Stanowisko / Position ]],0)))</f>
        <v>n/a</v>
      </c>
      <c r="AL540" s="194">
        <v>1</v>
      </c>
      <c r="AM540" s="194" t="str">
        <f>IF(INDEX(tab_MinKomp[WDRAŻANIE NOWYCH PROJEKTÓW/ PROCEDURA CTM],MATCH($B539,tab_MinKomp[[Stanowisko / Position ]:[Stanowisko / Position ]],0))="n/a","n/a",AM539-INDEX(tab_MinKomp[WDRAŻANIE NOWYCH PROJEKTÓW/ PROCEDURA CTM],MATCH($B539,tab_MinKomp[[Stanowisko / Position ]:[Stanowisko / Position ]],0)))</f>
        <v>n/a</v>
      </c>
      <c r="AN540" s="194" t="str">
        <f>IF(INDEX(tab_MinKomp[KAMIENIE MILOWE MSL/PIFF],MATCH($B539,tab_MinKomp[[Stanowisko / Position ]:[Stanowisko / Position ]],0))="n/a","n/a",AN539-INDEX(tab_MinKomp[KAMIENIE MILOWE MSL/PIFF],MATCH($B539,tab_MinKomp[[Stanowisko / Position ]:[Stanowisko / Position ]],0)))</f>
        <v>n/a</v>
      </c>
      <c r="AO540" s="194">
        <v>1</v>
      </c>
      <c r="AP540" s="194" t="str">
        <f>IF(INDEX(tab_MinKomp[FMEA],MATCH($B539,tab_MinKomp[[Stanowisko / Position ]:[Stanowisko / Position ]],0))="n/a","n/a",AP539-INDEX(tab_MinKomp[FMEA],MATCH($B539,tab_MinKomp[[Stanowisko / Position ]:[Stanowisko / Position ]],0)))</f>
        <v>n/a</v>
      </c>
      <c r="AQ540" s="194">
        <v>1</v>
      </c>
      <c r="AR540" s="194" t="str">
        <f>IF(INDEX(tab_MinKomp[APQP],MATCH($B539,tab_MinKomp[[Stanowisko / Position ]:[Stanowisko / Position ]],0))="n/a","n/a",AR539-INDEX(tab_MinKomp[APQP],MATCH($B539,tab_MinKomp[[Stanowisko / Position ]:[Stanowisko / Position ]],0)))</f>
        <v>n/a</v>
      </c>
      <c r="AS540" s="194" t="str">
        <f>IF(INDEX(tab_MinKomp[MSA],MATCH($B539,tab_MinKomp[[Stanowisko / Position ]:[Stanowisko / Position ]],0))="n/a","n/a",AS539-INDEX(tab_MinKomp[MSA],MATCH($B539,tab_MinKomp[[Stanowisko / Position ]:[Stanowisko / Position ]],0)))</f>
        <v>n/a</v>
      </c>
      <c r="AT540" s="194" t="str">
        <f>IF(INDEX(tab_MinKomp[SPC],MATCH($B539,tab_MinKomp[[Stanowisko / Position ]:[Stanowisko / Position ]],0))="n/a","n/a",AT539-INDEX(tab_MinKomp[SPC],MATCH($B539,tab_MinKomp[[Stanowisko / Position ]:[Stanowisko / Position ]],0)))</f>
        <v>n/a</v>
      </c>
      <c r="AU540" s="194" t="str">
        <f>IF(INDEX(tab_MinKomp[CSR (SPECYFICZNE WYMAGANIA KLIENTA)],MATCH($B539,tab_MinKomp[[Stanowisko / Position ]:[Stanowisko / Position ]],0))="n/a","n/a",AU539-INDEX(tab_MinKomp[CSR (SPECYFICZNE WYMAGANIA KLIENTA)],MATCH($B539,tab_MinKomp[[Stanowisko / Position ]:[Stanowisko / Position ]],0)))</f>
        <v>n/a</v>
      </c>
      <c r="AV540" s="194">
        <v>1</v>
      </c>
      <c r="AW540" s="194">
        <v>1</v>
      </c>
      <c r="AX540" s="194" t="str">
        <f>IF(INDEX(tab_MinKomp[5R],MATCH($B539,tab_MinKomp[[Stanowisko / Position ]:[Stanowisko / Position ]],0))="n/a","n/a",AX539-INDEX(tab_MinKomp[5R],MATCH($B539,tab_MinKomp[[Stanowisko / Position ]:[Stanowisko / Position ]],0)))</f>
        <v>n/a</v>
      </c>
      <c r="AY540" s="194" t="str">
        <f>IF(INDEX(tab_MinKomp[Six Sigma],MATCH($B539,tab_MinKomp[[Stanowisko / Position ]:[Stanowisko / Position ]],0))="n/a","n/a",AY539-INDEX(tab_MinKomp[Six Sigma],MATCH($B539,tab_MinKomp[[Stanowisko / Position ]:[Stanowisko / Position ]],0)))</f>
        <v>n/a</v>
      </c>
      <c r="AZ540" s="194" t="str">
        <f>IF(INDEX(tab_MinKomp[System BAAN / Distribution &amp; Supply Chain],MATCH($B539,tab_MinKomp[[Stanowisko / Position ]:[Stanowisko / Position ]],0))="n/a","n/a",AZ539-INDEX(tab_MinKomp[System BAAN / Distribution &amp; Supply Chain],MATCH($B539,tab_MinKomp[[Stanowisko / Position ]:[Stanowisko / Position ]],0)))</f>
        <v>n/a</v>
      </c>
      <c r="BA540" s="194">
        <v>1</v>
      </c>
      <c r="BB540" s="194">
        <v>1</v>
      </c>
      <c r="BC540" s="194" t="str">
        <f>IF(INDEX(tab_MinKomp[Organizacja dostaw / Versorgungsorganisation],MATCH($B539,tab_MinKomp[[Stanowisko / Position ]:[Stanowisko / Position ]],0))="n/a","n/a",BC539-INDEX(tab_MinKomp[Organizacja dostaw / Versorgungsorganisation],MATCH($B539,tab_MinKomp[[Stanowisko / Position ]:[Stanowisko / Position ]],0)))</f>
        <v>n/a</v>
      </c>
      <c r="BD540" s="194" t="str">
        <f>IF(INDEX(tab_MinKomp[Organizacja wysyłek / Organisation von Lieferungen],MATCH($B539,tab_MinKomp[[Stanowisko / Position ]:[Stanowisko / Position ]],0))="n/a","n/a",BD539-INDEX(tab_MinKomp[Organizacja wysyłek / Organisation von Lieferungen],MATCH($B539,tab_MinKomp[[Stanowisko / Position ]:[Stanowisko / Position ]],0)))</f>
        <v>n/a</v>
      </c>
      <c r="BE540" s="194" t="str">
        <f>IF(INDEX(tab_MinKomp[Analiza magazynowa - Program Polen.mdb / Inventuranalyse],MATCH($B539,tab_MinKomp[[Stanowisko / Position ]:[Stanowisko / Position ]],0))="n/a","n/a",BE539-INDEX(tab_MinKomp[Analiza magazynowa - Program Polen.mdb / Inventuranalyse],MATCH($B539,tab_MinKomp[[Stanowisko / Position ]:[Stanowisko / Position ]],0)))</f>
        <v>n/a</v>
      </c>
      <c r="BF540" s="190" t="str">
        <f>IF(INDEX(tab_MinKomp[MMOG (Materials Management Operations Guidelines)],MATCH($B539,tab_MinKomp[[Stanowisko / Position ]:[Stanowisko / Position ]],0))="n/a","n/a",BF539-INDEX(tab_MinKomp[MMOG (Materials Management Operations Guidelines)],MATCH($B539,tab_MinKomp[[Stanowisko / Position ]:[Stanowisko / Position ]],0)))</f>
        <v>n/a</v>
      </c>
      <c r="BG540" s="190" t="str">
        <f>IF(INDEX(tab_MinKomp[GPP],MATCH($B539,tab_MinKomp[[Stanowisko / Position ]:[Stanowisko / Position ]],0))="n/a","n/a",BG539-INDEX(tab_MinKomp[GPP],MATCH($B539,tab_MinKomp[[Stanowisko / Position ]:[Stanowisko / Position ]],0)))</f>
        <v>n/a</v>
      </c>
      <c r="BH540" s="190" t="str">
        <f>IF(INDEX(tab_MinKomp[AIAG (Automotive Industry Action Group)],MATCH($B539,tab_MinKomp[[Stanowisko / Position ]:[Stanowisko / Position ]],0))="n/a","n/a",BH539-INDEX(tab_MinKomp[AIAG (Automotive Industry Action Group)],MATCH($B539,tab_MinKomp[[Stanowisko / Position ]:[Stanowisko / Position ]],0)))</f>
        <v>n/a</v>
      </c>
      <c r="BI540" s="190" t="str">
        <f>IF(INDEX(tab_MinKomp[Super-G disputes],MATCH($B539,tab_MinKomp[[Stanowisko / Position ]:[Stanowisko / Position ]],0))="n/a","n/a",BI539-INDEX(tab_MinKomp[Super-G disputes],MATCH($B539,tab_MinKomp[[Stanowisko / Position ]:[Stanowisko / Position ]],0)))</f>
        <v>n/a</v>
      </c>
      <c r="BJ540" s="190" t="str">
        <f>IF(INDEX(tab_MinKomp[CMMS3/eDDL (Direct Data Link)],MATCH($B539,tab_MinKomp[[Stanowisko / Position ]:[Stanowisko / Position ]],0))="n/a","n/a",BJ539-INDEX(tab_MinKomp[CMMS3/eDDL (Direct Data Link)],MATCH($B539,tab_MinKomp[[Stanowisko / Position ]:[Stanowisko / Position ]],0)))</f>
        <v>n/a</v>
      </c>
      <c r="BK540" s="190" t="str">
        <f>IF(INDEX(tab_MinKomp[MP&amp;L (Material Planning and Logistics)],MATCH($B539,tab_MinKomp[[Stanowisko / Position ]:[Stanowisko / Position ]],0))="n/a","n/a",BK539-INDEX(tab_MinKomp[MP&amp;L (Material Planning and Logistics)],MATCH($B539,tab_MinKomp[[Stanowisko / Position ]:[Stanowisko / Position ]],0)))</f>
        <v>n/a</v>
      </c>
      <c r="BL540" s="190" t="str">
        <f>IF(INDEX(tab_MinKomp[Supplier delivery rating],MATCH($B539,tab_MinKomp[[Stanowisko / Position ]:[Stanowisko / Position ]],0))="n/a","n/a",BL539-INDEX(tab_MinKomp[Supplier delivery rating],MATCH($B539,tab_MinKomp[[Stanowisko / Position ]:[Stanowisko / Position ]],0)))</f>
        <v>n/a</v>
      </c>
      <c r="BM540" s="194" t="str">
        <f>IF(INDEX(tab_MinKomp[Planowanie produkcji / Produktionsplanung],MATCH($B539,tab_MinKomp[[Stanowisko / Position ]:[Stanowisko / Position ]],0))="n/a","n/a",BM539-INDEX(tab_MinKomp[Planowanie produkcji / Produktionsplanung],MATCH($B539,tab_MinKomp[[Stanowisko / Position ]:[Stanowisko / Position ]],0)))</f>
        <v>n/a</v>
      </c>
      <c r="BN540" s="194" t="str">
        <f>IF(INDEX(tab_MinKomp[Planowanie produkcji / Produktionsplanung],MATCH($B539,tab_MinKomp[[Stanowisko / Position ]:[Stanowisko / Position ]],0))="n/a","n/a",BN539-INDEX(tab_MinKomp[Planowanie produkcji / Produktionsplanung],MATCH($B539,tab_MinKomp[[Stanowisko / Position ]:[Stanowisko / Position ]],0)))</f>
        <v>n/a</v>
      </c>
      <c r="BO540" s="194" t="str">
        <f>IF(INDEX(tab_MinKomp[Planowanie produkcji / Produktionsplanung],MATCH($B539,tab_MinKomp[[Stanowisko / Position ]:[Stanowisko / Position ]],0))="n/a","n/a",BO539-INDEX(tab_MinKomp[Planowanie produkcji / Produktionsplanung],MATCH($B539,tab_MinKomp[[Stanowisko / Position ]:[Stanowisko / Position ]],0)))</f>
        <v>n/a</v>
      </c>
      <c r="BP540" s="194" t="str">
        <f>IF(INDEX(tab_MinKomp[Planowanie produkcji / Produktionsplanung],MATCH($B539,tab_MinKomp[[Stanowisko / Position ]:[Stanowisko / Position ]],0))="n/a","n/a",BP539-INDEX(tab_MinKomp[Planowanie produkcji / Produktionsplanung],MATCH($B539,tab_MinKomp[[Stanowisko / Position ]:[Stanowisko / Position ]],0)))</f>
        <v>n/a</v>
      </c>
      <c r="BQ540" s="194" t="str">
        <f>IF(INDEX(tab_MinKomp[Planowanie produkcji / Produktionsplanung],MATCH($B539,tab_MinKomp[[Stanowisko / Position ]:[Stanowisko / Position ]],0))="n/a","n/a",BQ539-INDEX(tab_MinKomp[Planowanie produkcji / Produktionsplanung],MATCH($B539,tab_MinKomp[[Stanowisko / Position ]:[Stanowisko / Position ]],0)))</f>
        <v>n/a</v>
      </c>
      <c r="BR540" s="194" t="str">
        <f>IF(INDEX(tab_MinKomp[Planowanie produkcji / Produktionsplanung],MATCH($B539,tab_MinKomp[[Stanowisko / Position ]:[Stanowisko / Position ]],0))="n/a","n/a",BR539-INDEX(tab_MinKomp[Planowanie produkcji / Produktionsplanung],MATCH($B539,tab_MinKomp[[Stanowisko / Position ]:[Stanowisko / Position ]],0)))</f>
        <v>n/a</v>
      </c>
      <c r="BS540" s="194" t="str">
        <f>IF(INDEX(tab_MinKomp[Planowanie produkcji / Produktionsplanung],MATCH($B539,tab_MinKomp[[Stanowisko / Position ]:[Stanowisko / Position ]],0))="n/a","n/a",BS539-INDEX(tab_MinKomp[Planowanie produkcji / Produktionsplanung],MATCH($B539,tab_MinKomp[[Stanowisko / Position ]:[Stanowisko / Position ]],0)))</f>
        <v>n/a</v>
      </c>
      <c r="BT540" s="194" t="str">
        <f>IF(INDEX(tab_MinKomp[Planowanie produkcji / Produktionsplanung],MATCH($B539,tab_MinKomp[[Stanowisko / Position ]:[Stanowisko / Position ]],0))="n/a","n/a",BT539-INDEX(tab_MinKomp[Planowanie produkcji / Produktionsplanung],MATCH($B539,tab_MinKomp[[Stanowisko / Position ]:[Stanowisko / Position ]],0)))</f>
        <v>n/a</v>
      </c>
      <c r="BU540" s="194">
        <v>2</v>
      </c>
      <c r="BV540" s="194" t="str">
        <f>IF(INDEX(tab_MinKomp[Planowanie produkcji / Produktionsplanung],MATCH($B539,tab_MinKomp[[Stanowisko / Position ]:[Stanowisko / Position ]],0))="n/a","n/a",BV539-INDEX(tab_MinKomp[Planowanie produkcji / Produktionsplanung],MATCH($B539,tab_MinKomp[[Stanowisko / Position ]:[Stanowisko / Position ]],0)))</f>
        <v>n/a</v>
      </c>
      <c r="BW540" s="194" t="str">
        <f>IF(INDEX(tab_MinKomp[Planowanie produkcji / Produktionsplanung],MATCH($B539,tab_MinKomp[[Stanowisko / Position ]:[Stanowisko / Position ]],0))="n/a","n/a",BW539-INDEX(tab_MinKomp[Planowanie produkcji / Produktionsplanung],MATCH($B539,tab_MinKomp[[Stanowisko / Position ]:[Stanowisko / Position ]],0)))</f>
        <v>n/a</v>
      </c>
      <c r="BX540" s="194" t="str">
        <f>IF(INDEX(tab_MinKomp[Planowanie produkcji / Produktionsplanung],MATCH($B539,tab_MinKomp[[Stanowisko / Position ]:[Stanowisko / Position ]],0))="n/a","n/a",BX539-INDEX(tab_MinKomp[Planowanie produkcji / Produktionsplanung],MATCH($B539,tab_MinKomp[[Stanowisko / Position ]:[Stanowisko / Position ]],0)))</f>
        <v>n/a</v>
      </c>
      <c r="BY540" s="194" t="str">
        <f>IF(INDEX(tab_MinKomp[Planowanie produkcji / Produktionsplanung],MATCH($B539,tab_MinKomp[[Stanowisko / Position ]:[Stanowisko / Position ]],0))="n/a","n/a",BY539-INDEX(tab_MinKomp[Planowanie produkcji / Produktionsplanung],MATCH($B539,tab_MinKomp[[Stanowisko / Position ]:[Stanowisko / Position ]],0)))</f>
        <v>n/a</v>
      </c>
      <c r="BZ540" s="194" t="str">
        <f>IF(INDEX(tab_MinKomp[Planowanie produkcji / Produktionsplanung],MATCH($B539,tab_MinKomp[[Stanowisko / Position ]:[Stanowisko / Position ]],0))="n/a","n/a",BZ539-INDEX(tab_MinKomp[Planowanie produkcji / Produktionsplanung],MATCH($B539,tab_MinKomp[[Stanowisko / Position ]:[Stanowisko / Position ]],0)))</f>
        <v>n/a</v>
      </c>
      <c r="CA540" s="194" t="str">
        <f>IF(INDEX(tab_MinKomp[Planowanie produkcji / Produktionsplanung],MATCH($B539,tab_MinKomp[[Stanowisko / Position ]:[Stanowisko / Position ]],0))="n/a","n/a",CA539-INDEX(tab_MinKomp[Planowanie produkcji / Produktionsplanung],MATCH($B539,tab_MinKomp[[Stanowisko / Position ]:[Stanowisko / Position ]],0)))</f>
        <v>n/a</v>
      </c>
      <c r="CB540" s="194" t="str">
        <f>IF(INDEX(tab_MinKomp[Obsługa maszyn ASL / ASL Maschinenbedienung],MATCH($B539,tab_MinKomp[[Stanowisko / Position ]:[Stanowisko / Position ]],0))="n/a","n/a",CB539-INDEX(tab_MinKomp[Obsługa maszyn ASL / ASL Maschinenbedienung],MATCH($B539,tab_MinKomp[[Stanowisko / Position ]:[Stanowisko / Position ]],0)))</f>
        <v>n/a</v>
      </c>
      <c r="CC540" s="194" t="str">
        <f>IF(INDEX(tab_MinKomp[Obsługa maszyn Branson / Branson Maschinenbedienung],MATCH($B539,tab_MinKomp[[Stanowisko / Position ]:[Stanowisko / Position ]],0))="n/a","n/a",CC539-INDEX(tab_MinKomp[Obsługa maszyn Branson / Branson Maschinenbedienung],MATCH($B539,tab_MinKomp[[Stanowisko / Position ]:[Stanowisko / Position ]],0)))</f>
        <v>n/a</v>
      </c>
      <c r="CD540" s="194">
        <v>2</v>
      </c>
      <c r="CE540" s="194" t="s">
        <v>248</v>
      </c>
      <c r="CF540" s="194" t="str">
        <f>IF(INDEX(tab_MinKomp[Wymagania VDA 6.5 Product / Forderungen],MATCH($B539,tab_MinKomp[[Stanowisko / Position ]:[Stanowisko / Position ]],0))="n/a","n/a",CF539-INDEX(tab_MinKomp[Wymagania VDA 6.5 Product / Forderungen],MATCH($B539,tab_MinKomp[[Stanowisko / Position ]:[Stanowisko / Position ]],0)))</f>
        <v>n/a</v>
      </c>
      <c r="CG540" s="194">
        <v>1</v>
      </c>
      <c r="CH540" s="194" t="str">
        <f>IF(INDEX(tab_MinKomp[Wymagania VDA 6.5 Product / Forderungen],MATCH($B539,tab_MinKomp[[Stanowisko / Position ]:[Stanowisko / Position ]],0))="n/a","n/a",CH539-INDEX(tab_MinKomp[Wymagania VDA 6.5 Product / Forderungen],MATCH($B539,tab_MinKomp[[Stanowisko / Position ]:[Stanowisko / Position ]],0)))</f>
        <v>n/a</v>
      </c>
      <c r="CI540" s="194" t="str">
        <f>IF(INDEX(tab_MinKomp[Wymagania VDA 6.5 Product / Forderungen],MATCH($B539,tab_MinKomp[[Stanowisko / Position ]:[Stanowisko / Position ]],0))="n/a","n/a",CI539-INDEX(tab_MinKomp[Wymagania VDA 6.5 Product / Forderungen],MATCH($B539,tab_MinKomp[[Stanowisko / Position ]:[Stanowisko / Position ]],0)))</f>
        <v>n/a</v>
      </c>
      <c r="CJ540" s="194" t="str">
        <f>IF(INDEX(tab_MinKomp[Wymagania VDA 6.5 Product / Forderungen],MATCH($B539,tab_MinKomp[[Stanowisko / Position ]:[Stanowisko / Position ]],0))="n/a","n/a",CJ539-INDEX(tab_MinKomp[Wymagania VDA 6.5 Product / Forderungen],MATCH($B539,tab_MinKomp[[Stanowisko / Position ]:[Stanowisko / Position ]],0)))</f>
        <v>n/a</v>
      </c>
      <c r="CK540" s="194" t="str">
        <f>IF(INDEX(tab_MinKomp[Wymagania VDA 6.5 Product / Forderungen],MATCH($B539,tab_MinKomp[[Stanowisko / Position ]:[Stanowisko / Position ]],0))="n/a","n/a",CK539-INDEX(tab_MinKomp[Wymagania VDA 6.5 Product / Forderungen],MATCH($B539,tab_MinKomp[[Stanowisko / Position ]:[Stanowisko / Position ]],0)))</f>
        <v>n/a</v>
      </c>
      <c r="CL540" s="194" t="str">
        <f>IF(INDEX(tab_MinKomp[Wymagania VDA 6.5 Product / Forderungen],MATCH($B539,tab_MinKomp[[Stanowisko / Position ]:[Stanowisko / Position ]],0))="n/a","n/a",CL539-INDEX(tab_MinKomp[Wymagania VDA 6.5 Product / Forderungen],MATCH($B539,tab_MinKomp[[Stanowisko / Position ]:[Stanowisko / Position ]],0)))</f>
        <v>n/a</v>
      </c>
      <c r="CM540" s="194" t="str">
        <f>IF(INDEX(tab_MinKomp[Informatyka ogólna (techniczne i systemowe) / Allgemeine IT (Technik und System)],MATCH($B539,tab_MinKomp[[Stanowisko / Position ]:[Stanowisko / Position ]],0))="n/a","n/a",CM539-INDEX(tab_MinKomp[Informatyka ogólna (techniczne i systemowe) / Allgemeine IT (Technik und System)],MATCH($B539,tab_MinKomp[[Stanowisko / Position ]:[Stanowisko / Position ]],0)))</f>
        <v>n/a</v>
      </c>
      <c r="CN540" s="194" t="str">
        <f>IF(INDEX(tab_MinKomp[Sieci komputerowe / Computernetzwerke],MATCH($B539,tab_MinKomp[[Stanowisko / Position ]:[Stanowisko / Position ]],0))="n/a","n/a",CN539-INDEX(tab_MinKomp[Sieci komputerowe / Computernetzwerke],MATCH($B539,tab_MinKomp[[Stanowisko / Position ]:[Stanowisko / Position ]],0)))</f>
        <v>n/a</v>
      </c>
      <c r="CO540" s="194" t="str">
        <f>IF(INDEX(tab_MinKomp[Hardware (komputery PC, drukarki biurowe i etykietowe, telefonia stacjonarna i mobilna) (PC, Drucker, Telefpne, Handys)],MATCH($B539,tab_MinKomp[[Stanowisko / Position ]:[Stanowisko / Position ]],0))="n/a","n/a",CO539-INDEX(tab_MinKomp[Hardware (komputery PC, drukarki biurowe i etykietowe, telefonia stacjonarna i mobilna) (PC, Drucker, Telefpne, Handys)],MATCH($B539,tab_MinKomp[[Stanowisko / Position ]:[Stanowisko / Position ]],0)))</f>
        <v>n/a</v>
      </c>
      <c r="CP540" s="194" t="str">
        <f>IF(INDEX(tab_MinKomp[Software &amp; Systems (MS Office, MS Remote Desktop)],MATCH($B539,tab_MinKomp[[Stanowisko / Position ]:[Stanowisko / Position ]],0))="n/a","n/a",CP539-INDEX(tab_MinKomp[Software &amp; Systems (MS Office, MS Remote Desktop)],MATCH($B539,tab_MinKomp[[Stanowisko / Position ]:[Stanowisko / Position ]],0)))</f>
        <v>n/a</v>
      </c>
      <c r="CQ540" s="194" t="str">
        <f>IF(INDEX(tab_MinKomp[Programowanie obiektowe (PHP) / Objektprogrammierung],MATCH($B539,tab_MinKomp[[Stanowisko / Position ]:[Stanowisko / Position ]],0))="n/a","n/a",CQ539-INDEX(tab_MinKomp[Programowanie obiektowe (PHP) / Objektprogrammierung],MATCH($B539,tab_MinKomp[[Stanowisko / Position ]:[Stanowisko / Position ]],0)))</f>
        <v>n/a</v>
      </c>
      <c r="CR540" s="194" t="str">
        <f>IF(INDEX(tab_MinKomp[Scrum],MATCH($B539,tab_MinKomp[[Stanowisko / Position ]:[Stanowisko / Position ]],0))="n/a","n/a",CR539-INDEX(tab_MinKomp[Scrum],MATCH($B539,tab_MinKomp[[Stanowisko / Position ]:[Stanowisko / Position ]],0)))</f>
        <v>n/a</v>
      </c>
      <c r="CS540" s="194" t="str">
        <f>IF(INDEX(tab_MinKomp[SQL (MySQL)],MATCH($B539,tab_MinKomp[[Stanowisko / Position ]:[Stanowisko / Position ]],0))="n/a","n/a",CS539-INDEX(tab_MinKomp[SQL (MySQL)],MATCH($B539,tab_MinKomp[[Stanowisko / Position ]:[Stanowisko / Position ]],0)))</f>
        <v>n/a</v>
      </c>
      <c r="CT540" s="194" t="str">
        <f>IF(INDEX(tab_MinKomp[Javascript],MATCH($B539,tab_MinKomp[[Stanowisko / Position ]:[Stanowisko / Position ]],0))="n/a","n/a",CT539-INDEX(tab_MinKomp[Javascript],MATCH($B539,tab_MinKomp[[Stanowisko / Position ]:[Stanowisko / Position ]],0)))</f>
        <v>n/a</v>
      </c>
      <c r="CU540" s="194" t="str">
        <f>IF(INDEX(tab_MinKomp[Joomla],MATCH($B539,tab_MinKomp[[Stanowisko / Position ]:[Stanowisko / Position ]],0))="n/a","n/a",CU539-INDEX(tab_MinKomp[Joomla],MATCH($B539,tab_MinKomp[[Stanowisko / Position ]:[Stanowisko / Position ]],0)))</f>
        <v>n/a</v>
      </c>
      <c r="CV540" s="194" t="str">
        <f>IF(INDEX(tab_MinKomp[Bash],MATCH($B539,tab_MinKomp[[Stanowisko / Position ]:[Stanowisko / Position ]],0))="n/a","n/a",CV539-INDEX(tab_MinKomp[Bash],MATCH($B539,tab_MinKomp[[Stanowisko / Position ]:[Stanowisko / Position ]],0)))</f>
        <v>n/a</v>
      </c>
      <c r="CW540" s="194">
        <v>1</v>
      </c>
      <c r="CX540" s="194" t="str">
        <f>IF(INDEX(tab_MinKomp[HTML / CSS],MATCH($B539,tab_MinKomp[[Stanowisko / Position ]:[Stanowisko / Position ]],0))="n/a","n/a",CX539-INDEX(tab_MinKomp[HTML / CSS],MATCH($B539,tab_MinKomp[[Stanowisko / Position ]:[Stanowisko / Position ]],0)))</f>
        <v>n/a</v>
      </c>
      <c r="CY540" s="194" t="str">
        <f>IF(INDEX(tab_MinKomp[SYSTEM PR],MATCH($B539,tab_MinKomp[[Stanowisko / Position ]:[Stanowisko / Position ]],0))="n/a","n/a",CY539-INDEX(tab_MinKomp[SYSTEM PR],MATCH($B539,tab_MinKomp[[Stanowisko / Position ]:[Stanowisko / Position ]],0)))</f>
        <v>n/a</v>
      </c>
      <c r="CZ540" s="194" t="str">
        <f>IF(INDEX(tab_MinKomp[System Einkauf XP / EBA],MATCH($B539,tab_MinKomp[[Stanowisko / Position ]:[Stanowisko / Position ]],0))="n/a","n/a",CZ539-INDEX(tab_MinKomp[System Einkauf XP / EBA],MATCH($B539,tab_MinKomp[[Stanowisko / Position ]:[Stanowisko / Position ]],0)))</f>
        <v>n/a</v>
      </c>
      <c r="DA540" s="194" t="str">
        <f>IF(INDEX(tab_MinKomp[Techniki negocjacyjne / Verhandlungstechniken],MATCH($B539,tab_MinKomp[[Stanowisko / Position ]:[Stanowisko / Position ]],0))="n/a","n/a",DA539-INDEX(tab_MinKomp[Techniki negocjacyjne / Verhandlungstechniken],MATCH($B539,tab_MinKomp[[Stanowisko / Position ]:[Stanowisko / Position ]],0)))</f>
        <v>n/a</v>
      </c>
      <c r="DB540" s="194" t="str">
        <f>IF(INDEX(tab_MinKomp[Znajomość rynku branżowego / Kenntnis des Industrie Marktes],MATCH($B539,tab_MinKomp[[Stanowisko / Position ]:[Stanowisko / Position ]],0))="n/a","n/a",DB539-INDEX(tab_MinKomp[Znajomość rynku branżowego / Kenntnis des Industrie Marktes],MATCH($B539,tab_MinKomp[[Stanowisko / Position ]:[Stanowisko / Position ]],0)))</f>
        <v>n/a</v>
      </c>
      <c r="DC540" s="194" t="str">
        <f>IF(INDEX(tab_MinKomp[SUPPLIER MANAGEMENT],MATCH($B539,tab_MinKomp[[Stanowisko / Position ]:[Stanowisko / Position ]],0))="n/a","n/a",DC539-INDEX(tab_MinKomp[SUPPLIER MANAGEMENT],MATCH($B539,tab_MinKomp[[Stanowisko / Position ]:[Stanowisko / Position ]],0)))</f>
        <v>n/a</v>
      </c>
      <c r="DD540" s="194" t="str">
        <f>IF(INDEX(tab_MinKomp[SUPPLIER MANAGEMENT],MATCH($B539,tab_MinKomp[[Stanowisko / Position ]:[Stanowisko / Position ]],0))="n/a","n/a",DD539-INDEX(tab_MinKomp[SUPPLIER MANAGEMENT],MATCH($B539,tab_MinKomp[[Stanowisko / Position ]:[Stanowisko / Position ]],0)))</f>
        <v>n/a</v>
      </c>
      <c r="DE540" s="194" t="str">
        <f>IF(INDEX(tab_MinKomp[SUPPLIER MANAGEMENT],MATCH($B539,tab_MinKomp[[Stanowisko / Position ]:[Stanowisko / Position ]],0))="n/a","n/a",DE539-INDEX(tab_MinKomp[SUPPLIER MANAGEMENT],MATCH($B539,tab_MinKomp[[Stanowisko / Position ]:[Stanowisko / Position ]],0)))</f>
        <v>n/a</v>
      </c>
      <c r="DF540" s="194">
        <v>1</v>
      </c>
      <c r="DG540" s="194" t="str">
        <f>IF(INDEX(tab_MinKomp[PPAP/PSW],MATCH($B539,tab_MinKomp[[Stanowisko / Position ]:[Stanowisko / Position ]],0))="n/a","n/a",DG539-INDEX(tab_MinKomp[PPAP/PSW],MATCH($B539,tab_MinKomp[[Stanowisko / Position ]:[Stanowisko / Position ]],0)))</f>
        <v>n/a</v>
      </c>
      <c r="DH540" s="194" t="str">
        <f>IF(INDEX(tab_MinKomp[SUPPLIER MANAGEMENT],MATCH($B539,tab_MinKomp[[Stanowisko / Position ]:[Stanowisko / Position ]],0))="n/a","n/a",DH539-INDEX(tab_MinKomp[SUPPLIER MANAGEMENT],MATCH($B539,tab_MinKomp[[Stanowisko / Position ]:[Stanowisko / Position ]],0)))</f>
        <v>n/a</v>
      </c>
      <c r="DI540" s="194" t="str">
        <f>IF(INDEX(tab_MinKomp[OBSŁUGA PORTALI KLIENTA / Kundenportale],MATCH($B539,tab_MinKomp[[Stanowisko / Position ]:[Stanowisko / Position ]],0))="n/a","n/a",DI539-INDEX(tab_MinKomp[OBSŁUGA PORTALI KLIENTA / Kundenportale],MATCH($B539,tab_MinKomp[[Stanowisko / Position ]:[Stanowisko / Position ]],0)))</f>
        <v>n/a</v>
      </c>
      <c r="DJ540" s="194" t="str">
        <f>IF(INDEX(tab_MinKomp[Obsługa systemu BABTECQ / BABTECQ System],MATCH($B539,tab_MinKomp[[Stanowisko / Position ]:[Stanowisko / Position ]],0))="n/a","n/a",DJ539-INDEX(tab_MinKomp[Obsługa systemu BABTECQ / BABTECQ System],MATCH($B539,tab_MinKomp[[Stanowisko / Position ]:[Stanowisko / Position ]],0)))</f>
        <v>n/a</v>
      </c>
      <c r="DK540" s="194" t="str">
        <f>IF(INDEX(tab_MinKomp[Rysunek techniczny / technische Zeichnung],MATCH($B539,tab_MinKomp[[Stanowisko / Position ]:[Stanowisko / Position ]],0))="n/a","n/a",DK539-INDEX(tab_MinKomp[Rysunek techniczny / technische Zeichnung],MATCH($B539,tab_MinKomp[[Stanowisko / Position ]:[Stanowisko / Position ]],0)))</f>
        <v>n/a</v>
      </c>
      <c r="DL540" s="194" t="str">
        <f>IF(INDEX(tab_MinKomp[Kalibracja / Kalibrierung],MATCH($B539,tab_MinKomp[[Stanowisko / Position ]:[Stanowisko / Position ]],0))="n/a","n/a",DL539-INDEX(tab_MinKomp[Kalibracja / Kalibrierung],MATCH($B539,tab_MinKomp[[Stanowisko / Position ]:[Stanowisko / Position ]],0)))</f>
        <v>n/a</v>
      </c>
      <c r="DM540" s="194" t="str">
        <f>IF(INDEX(tab_MinKomp[Rekwalifikacja / Requalifizierung],MATCH($B539,tab_MinKomp[[Stanowisko / Position ]:[Stanowisko / Position ]],0))="n/a","n/a",DM539-INDEX(tab_MinKomp[Rekwalifikacja / Requalifizierung],MATCH($B539,tab_MinKomp[[Stanowisko / Position ]:[Stanowisko / Position ]],0)))</f>
        <v>n/a</v>
      </c>
      <c r="DN540" s="190" t="str">
        <f>IF(INDEX(tab_MinKomp[Testy czystości / Reinheitstests],MATCH($B539,tab_MinKomp[[Stanowisko / Position ]:[Stanowisko / Position ]],0))="n/a","n/a",DN539-INDEX(tab_MinKomp[Testy czystości / Reinheitstests],MATCH($B539,tab_MinKomp[[Stanowisko / Position ]:[Stanowisko / Position ]],0)))</f>
        <v>n/a</v>
      </c>
      <c r="DO540" s="190" t="str">
        <f>IF(INDEX(tab_MinKomp[Testy czystości / Reinheitstests],MATCH($B539,tab_MinKomp[[Stanowisko / Position ]:[Stanowisko / Position ]],0))="n/a","n/a",DO539-INDEX(tab_MinKomp[Testy czystości / Reinheitstests],MATCH($B539,tab_MinKomp[[Stanowisko / Position ]:[Stanowisko / Position ]],0)))</f>
        <v>n/a</v>
      </c>
      <c r="DP540" s="190" t="str">
        <f>IF(INDEX(tab_MinKomp[Testy czystości / Reinheitstests],MATCH($B539,tab_MinKomp[[Stanowisko / Position ]:[Stanowisko / Position ]],0))="n/a","n/a",DP539-INDEX(tab_MinKomp[Testy czystości / Reinheitstests],MATCH($B539,tab_MinKomp[[Stanowisko / Position ]:[Stanowisko / Position ]],0)))</f>
        <v>n/a</v>
      </c>
      <c r="DQ540" s="190" t="str">
        <f>IF(INDEX(tab_MinKomp[Testy czystości / Reinheitstests],MATCH($B539,tab_MinKomp[[Stanowisko / Position ]:[Stanowisko / Position ]],0))="n/a","n/a",DQ539-INDEX(tab_MinKomp[Testy czystości / Reinheitstests],MATCH($B539,tab_MinKomp[[Stanowisko / Position ]:[Stanowisko / Position ]],0)))</f>
        <v>n/a</v>
      </c>
      <c r="DR540" s="190" t="str">
        <f>IF(INDEX(tab_MinKomp[Testy czystości / Reinheitstests],MATCH($B539,tab_MinKomp[[Stanowisko / Position ]:[Stanowisko / Position ]],0))="n/a","n/a",DR539-INDEX(tab_MinKomp[Testy czystości / Reinheitstests],MATCH($B539,tab_MinKomp[[Stanowisko / Position ]:[Stanowisko / Position ]],0)))</f>
        <v>n/a</v>
      </c>
      <c r="DS540" s="190" t="str">
        <f>IF(INDEX(tab_MinKomp[Testy czystości / Reinheitstests],MATCH($B539,tab_MinKomp[[Stanowisko / Position ]:[Stanowisko / Position ]],0))="n/a","n/a",DS539-INDEX(tab_MinKomp[Testy czystości / Reinheitstests],MATCH($B539,tab_MinKomp[[Stanowisko / Position ]:[Stanowisko / Position ]],0)))</f>
        <v>n/a</v>
      </c>
      <c r="DT540" s="194" t="str">
        <f>IF(INDEX(tab_MinKomp[SUPPLIER MANAGEMENT],MATCH($B539,tab_MinKomp[[Stanowisko / Position ]:[Stanowisko / Position ]],0))="n/a","n/a",DT539-INDEX(tab_MinKomp[SUPPLIER MANAGEMENT],MATCH($B539,tab_MinKomp[[Stanowisko / Position ]:[Stanowisko / Position ]],0)))</f>
        <v>n/a</v>
      </c>
      <c r="DU540" s="190" t="str">
        <f>IF(INDEX(tab_MinKomp[Testy czystości / Reinheitstests],MATCH($B539,tab_MinKomp[[Stanowisko / Position ]:[Stanowisko / Position ]],0))="n/a","n/a",DU539-INDEX(tab_MinKomp[Testy czystości / Reinheitstests],MATCH($B539,tab_MinKomp[[Stanowisko / Position ]:[Stanowisko / Position ]],0)))</f>
        <v>n/a</v>
      </c>
      <c r="DV540" s="190" t="str">
        <f>IF(INDEX(tab_MinKomp[Testy czystości / Reinheitstests],MATCH($B539,tab_MinKomp[[Stanowisko / Position ]:[Stanowisko / Position ]],0))="n/a","n/a",DV539-INDEX(tab_MinKomp[Testy czystości / Reinheitstests],MATCH($B539,tab_MinKomp[[Stanowisko / Position ]:[Stanowisko / Position ]],0)))</f>
        <v>n/a</v>
      </c>
      <c r="DW540" s="190" t="str">
        <f>IF(INDEX(tab_MinKomp[Testy czystości / Reinheitstests],MATCH($B539,tab_MinKomp[[Stanowisko / Position ]:[Stanowisko / Position ]],0))="n/a","n/a",DW539-INDEX(tab_MinKomp[Testy czystości / Reinheitstests],MATCH($B539,tab_MinKomp[[Stanowisko / Position ]:[Stanowisko / Position ]],0)))</f>
        <v>n/a</v>
      </c>
      <c r="DX540" s="190" t="str">
        <f>IF(INDEX(tab_MinKomp[Testy czystości / Reinheitstests],MATCH($B539,tab_MinKomp[[Stanowisko / Position ]:[Stanowisko / Position ]],0))="n/a","n/a",DX539-INDEX(tab_MinKomp[Testy czystości / Reinheitstests],MATCH($B539,tab_MinKomp[[Stanowisko / Position ]:[Stanowisko / Position ]],0)))</f>
        <v>n/a</v>
      </c>
      <c r="DY540" s="190" t="str">
        <f>IF(INDEX(tab_MinKomp[Testy czystości / Reinheitstests],MATCH($B539,tab_MinKomp[[Stanowisko / Position ]:[Stanowisko / Position ]],0))="n/a","n/a",DY539-INDEX(tab_MinKomp[Testy czystości / Reinheitstests],MATCH($B539,tab_MinKomp[[Stanowisko / Position ]:[Stanowisko / Position ]],0)))</f>
        <v>n/a</v>
      </c>
      <c r="DZ540" s="190" t="str">
        <f>IF(INDEX(tab_MinKomp[Testy czystości / Reinheitstests],MATCH($B539,tab_MinKomp[[Stanowisko / Position ]:[Stanowisko / Position ]],0))="n/a","n/a",DZ539-INDEX(tab_MinKomp[Testy czystości / Reinheitstests],MATCH($B539,tab_MinKomp[[Stanowisko / Position ]:[Stanowisko / Position ]],0)))</f>
        <v>n/a</v>
      </c>
      <c r="EA540" s="194" t="str">
        <f>IF(INDEX(tab_MinKomp[SUPPLIER MANAGEMENT],MATCH($B539,tab_MinKomp[[Stanowisko / Position ]:[Stanowisko / Position ]],0))="n/a","n/a",EA539-INDEX(tab_MinKomp[SUPPLIER MANAGEMENT],MATCH($B539,tab_MinKomp[[Stanowisko / Position ]:[Stanowisko / Position ]],0)))</f>
        <v>n/a</v>
      </c>
      <c r="EB540" s="190" t="str">
        <f>IF(INDEX(tab_MinKomp[Testy czystości / Reinheitstests],MATCH($B539,tab_MinKomp[[Stanowisko / Position ]:[Stanowisko / Position ]],0))="n/a","n/a",EB539-INDEX(tab_MinKomp[Testy czystości / Reinheitstests],MATCH($B539,tab_MinKomp[[Stanowisko / Position ]:[Stanowisko / Position ]],0)))</f>
        <v>n/a</v>
      </c>
      <c r="EC540" s="190" t="str">
        <f>IF(INDEX(tab_MinKomp[Testy czystości / Reinheitstests],MATCH($B539,tab_MinKomp[[Stanowisko / Position ]:[Stanowisko / Position ]],0))="n/a","n/a",EC539-INDEX(tab_MinKomp[Testy czystości / Reinheitstests],MATCH($B539,tab_MinKomp[[Stanowisko / Position ]:[Stanowisko / Position ]],0)))</f>
        <v>n/a</v>
      </c>
      <c r="ED540" s="190" t="str">
        <f>IF(INDEX(tab_MinKomp[Testy czystości / Reinheitstests],MATCH($B539,tab_MinKomp[[Stanowisko / Position ]:[Stanowisko / Position ]],0))="n/a","n/a",ED539-INDEX(tab_MinKomp[Testy czystości / Reinheitstests],MATCH($B539,tab_MinKomp[[Stanowisko / Position ]:[Stanowisko / Position ]],0)))</f>
        <v>n/a</v>
      </c>
      <c r="EE540" s="190" t="str">
        <f>IF(INDEX(tab_MinKomp[Testy czystości / Reinheitstests],MATCH($B539,tab_MinKomp[[Stanowisko / Position ]:[Stanowisko / Position ]],0))="n/a","n/a",EE539-INDEX(tab_MinKomp[Testy czystości / Reinheitstests],MATCH($B539,tab_MinKomp[[Stanowisko / Position ]:[Stanowisko / Position ]],0)))</f>
        <v>n/a</v>
      </c>
      <c r="EF540" s="190" t="str">
        <f>IF(INDEX(tab_MinKomp[Testy czystości / Reinheitstests],MATCH($B539,tab_MinKomp[[Stanowisko / Position ]:[Stanowisko / Position ]],0))="n/a","n/a",EF539-INDEX(tab_MinKomp[Testy czystości / Reinheitstests],MATCH($B539,tab_MinKomp[[Stanowisko / Position ]:[Stanowisko / Position ]],0)))</f>
        <v>n/a</v>
      </c>
      <c r="EG540" s="190" t="str">
        <f>IF(INDEX(tab_MinKomp[Testy czystości / Reinheitstests],MATCH($B539,tab_MinKomp[[Stanowisko / Position ]:[Stanowisko / Position ]],0))="n/a","n/a",EG539-INDEX(tab_MinKomp[Testy czystości / Reinheitstests],MATCH($B539,tab_MinKomp[[Stanowisko / Position ]:[Stanowisko / Position ]],0)))</f>
        <v>n/a</v>
      </c>
      <c r="EH540" s="190" t="str">
        <f>IF(INDEX(tab_MinKomp[Testy czystości / Reinheitstests],MATCH($B539,tab_MinKomp[[Stanowisko / Position ]:[Stanowisko / Position ]],0))="n/a","n/a",EH539-INDEX(tab_MinKomp[Testy czystości / Reinheitstests],MATCH($B539,tab_MinKomp[[Stanowisko / Position ]:[Stanowisko / Position ]],0)))</f>
        <v>n/a</v>
      </c>
      <c r="EI540" s="190" t="str">
        <f>IF(INDEX(tab_MinKomp[Testy czystości / Reinheitstests],MATCH($B539,tab_MinKomp[[Stanowisko / Position ]:[Stanowisko / Position ]],0))="n/a","n/a",EI539-INDEX(tab_MinKomp[Testy czystości / Reinheitstests],MATCH($B539,tab_MinKomp[[Stanowisko / Position ]:[Stanowisko / Position ]],0)))</f>
        <v>n/a</v>
      </c>
      <c r="EJ540" s="190" t="str">
        <f>IF(INDEX(tab_MinKomp[Testy czystości / Reinheitstests],MATCH($B539,tab_MinKomp[[Stanowisko / Position ]:[Stanowisko / Position ]],0))="n/a","n/a",EJ539-INDEX(tab_MinKomp[Testy czystości / Reinheitstests],MATCH($B539,tab_MinKomp[[Stanowisko / Position ]:[Stanowisko / Position ]],0)))</f>
        <v>n/a</v>
      </c>
      <c r="EK540" s="190" t="str">
        <f>IF(INDEX(tab_MinKomp[Testy czystości / Reinheitstests],MATCH($B539,tab_MinKomp[[Stanowisko / Position ]:[Stanowisko / Position ]],0))="n/a","n/a",EK539-INDEX(tab_MinKomp[Testy czystości / Reinheitstests],MATCH($B539,tab_MinKomp[[Stanowisko / Position ]:[Stanowisko / Position ]],0)))</f>
        <v>n/a</v>
      </c>
      <c r="EL540" s="190" t="str">
        <f>IF(INDEX(tab_MinKomp[Testy czystości / Reinheitstests],MATCH($B539,tab_MinKomp[[Stanowisko / Position ]:[Stanowisko / Position ]],0))="n/a","n/a",EL539-INDEX(tab_MinKomp[Testy czystości / Reinheitstests],MATCH($B539,tab_MinKomp[[Stanowisko / Position ]:[Stanowisko / Position ]],0)))</f>
        <v>n/a</v>
      </c>
      <c r="EM540" s="190" t="str">
        <f>IF(INDEX(tab_MinKomp[Testy czystości / Reinheitstests],MATCH($B539,tab_MinKomp[[Stanowisko / Position ]:[Stanowisko / Position ]],0))="n/a","n/a",EM539-INDEX(tab_MinKomp[Testy czystości / Reinheitstests],MATCH($B539,tab_MinKomp[[Stanowisko / Position ]:[Stanowisko / Position ]],0)))</f>
        <v>n/a</v>
      </c>
      <c r="EN540" s="190" t="str">
        <f>IF(INDEX(tab_MinKomp[Testy czystości / Reinheitstests],MATCH($B539,tab_MinKomp[[Stanowisko / Position ]:[Stanowisko / Position ]],0))="n/a","n/a",EN539-INDEX(tab_MinKomp[Testy czystości / Reinheitstests],MATCH($B539,tab_MinKomp[[Stanowisko / Position ]:[Stanowisko / Position ]],0)))</f>
        <v>n/a</v>
      </c>
      <c r="EO540" s="194" t="str">
        <f>IF(INDEX(tab_MinKomp[Konserwacja Rep],MATCH($B539,tab_MinKomp[[Stanowisko / Position ]:[Stanowisko / Position ]],0))="n/a","n/a",EO539-INDEX(tab_MinKomp[Konserwacja Rep],MATCH($B539,tab_MinKomp[[Stanowisko / Position ]:[Stanowisko / Position ]],0)))</f>
        <v>n/a</v>
      </c>
      <c r="EP540" s="194" t="str">
        <f>IF(INDEX(tab_MinKomp[[Konserwacja Engel ]],MATCH($B539,tab_MinKomp[[Stanowisko / Position ]:[Stanowisko / Position ]],0))="n/a","n/a",EP539-INDEX(tab_MinKomp[[Konserwacja Engel ]],MATCH($B539,tab_MinKomp[[Stanowisko / Position ]:[Stanowisko / Position ]],0)))</f>
        <v>n/a</v>
      </c>
      <c r="EQ540" s="194" t="str">
        <f>IF(INDEX(tab_MinKomp[Konserwacja B 50],MATCH($B539,tab_MinKomp[[Stanowisko / Position ]:[Stanowisko / Position ]],0))="n/a","n/a",EQ539-INDEX(tab_MinKomp[Konserwacja B 50],MATCH($B539,tab_MinKomp[[Stanowisko / Position ]:[Stanowisko / Position ]],0)))</f>
        <v>n/a</v>
      </c>
      <c r="ER540" s="194" t="str">
        <f>IF(INDEX(tab_MinKomp[[Konserwacja EOL ]],MATCH($B539,tab_MinKomp[[Stanowisko / Position ]:[Stanowisko / Position ]],0))="n/a","n/a",ER539-INDEX(tab_MinKomp[[Konserwacja EOL ]],MATCH($B539,tab_MinKomp[[Stanowisko / Position ]:[Stanowisko / Position ]],0)))</f>
        <v>n/a</v>
      </c>
      <c r="ES540" s="194" t="str">
        <f>IF(INDEX(tab_MinKomp[Konserwacja Branson],MATCH($B539,tab_MinKomp[[Stanowisko / Position ]:[Stanowisko / Position ]],0))="n/a","n/a",ES539-INDEX(tab_MinKomp[Konserwacja Branson],MATCH($B539,tab_MinKomp[[Stanowisko / Position ]:[Stanowisko / Position ]],0)))</f>
        <v>n/a</v>
      </c>
      <c r="ET540" s="194" t="str">
        <f>IF(INDEX(tab_MinKomp[Konserwacja coolery],MATCH($B539,tab_MinKomp[[Stanowisko / Position ]:[Stanowisko / Position ]],0))="n/a","n/a",ET539-INDEX(tab_MinKomp[Konserwacja coolery],MATCH($B539,tab_MinKomp[[Stanowisko / Position ]:[Stanowisko / Position ]],0)))</f>
        <v>n/a</v>
      </c>
      <c r="EU540" s="194" t="str">
        <f>IF(INDEX(tab_MinKomp[Konserwacja piecy],MATCH($B539,tab_MinKomp[[Stanowisko / Position ]:[Stanowisko / Position ]],0))="n/a","n/a",EU539-INDEX(tab_MinKomp[Konserwacja piecy],MATCH($B539,tab_MinKomp[[Stanowisko / Position ]:[Stanowisko / Position ]],0)))</f>
        <v>n/a</v>
      </c>
      <c r="EV540" s="194" t="str">
        <f>IF(INDEX(tab_MinKomp[Rysunek techniczny- czytanie],MATCH($B539,tab_MinKomp[[Stanowisko / Position ]:[Stanowisko / Position ]],0))="n/a","n/a",EV539-INDEX(tab_MinKomp[Rysunek techniczny- czytanie],MATCH($B539,tab_MinKomp[[Stanowisko / Position ]:[Stanowisko / Position ]],0)))</f>
        <v>n/a</v>
      </c>
      <c r="EW540" s="194" t="str">
        <f>IF(INDEX(tab_MinKomp[Elektryka],MATCH($B539,tab_MinKomp[[Stanowisko / Position ]:[Stanowisko / Position ]],0))="n/a","n/a",EW539-INDEX(tab_MinKomp[Elektryka],MATCH($B539,tab_MinKomp[[Stanowisko / Position ]:[Stanowisko / Position ]],0)))</f>
        <v>n/a</v>
      </c>
      <c r="EX540" s="194" t="str">
        <f>IF(INDEX(tab_MinKomp[Pneumatyka],MATCH($B539,tab_MinKomp[[Stanowisko / Position ]:[Stanowisko / Position ]],0))="n/a","n/a",EX539-INDEX(tab_MinKomp[Pneumatyka],MATCH($B539,tab_MinKomp[[Stanowisko / Position ]:[Stanowisko / Position ]],0)))</f>
        <v>n/a</v>
      </c>
      <c r="EY540" s="194" t="str">
        <f>IF(INDEX(tab_MinKomp[[Hydraulika ]],MATCH($B539,tab_MinKomp[[Stanowisko / Position ]:[Stanowisko / Position ]],0))="n/a","n/a",EY539-INDEX(tab_MinKomp[[Hydraulika ]],MATCH($B539,tab_MinKomp[[Stanowisko / Position ]:[Stanowisko / Position ]],0)))</f>
        <v>n/a</v>
      </c>
      <c r="EZ540" s="194" t="str">
        <f>IF(INDEX(tab_MinKomp[Podciśnienie],MATCH($B539,tab_MinKomp[[Stanowisko / Position ]:[Stanowisko / Position ]],0))="n/a","n/a",EZ539-INDEX(tab_MinKomp[Podciśnienie],MATCH($B539,tab_MinKomp[[Stanowisko / Position ]:[Stanowisko / Position ]],0)))</f>
        <v>n/a</v>
      </c>
      <c r="FA540" s="194" t="str">
        <f>IF(INDEX(tab_MinKomp[Usuwanie awarii],MATCH($B539,tab_MinKomp[[Stanowisko / Position ]:[Stanowisko / Position ]],0))="n/a","n/a",FA539-INDEX(tab_MinKomp[Usuwanie awarii],MATCH($B539,tab_MinKomp[[Stanowisko / Position ]:[Stanowisko / Position ]],0)))</f>
        <v>n/a</v>
      </c>
      <c r="FB540" s="194" t="str">
        <f>IF(INDEX(tab_MinKomp[Obsługa robotów],MATCH($B539,tab_MinKomp[[Stanowisko / Position ]:[Stanowisko / Position ]],0))="n/a","n/a",FB539-INDEX(tab_MinKomp[Obsługa robotów],MATCH($B539,tab_MinKomp[[Stanowisko / Position ]:[Stanowisko / Position ]],0)))</f>
        <v>n/a</v>
      </c>
      <c r="FC540" s="194" t="str">
        <f>IF(INDEX(tab_MinKomp[Obsługa sterowania maszyny],MATCH($B539,tab_MinKomp[[Stanowisko / Position ]:[Stanowisko / Position ]],0))="n/a","n/a",FC539-INDEX(tab_MinKomp[Obsługa sterowania maszyny],MATCH($B539,tab_MinKomp[[Stanowisko / Position ]:[Stanowisko / Position ]],0)))</f>
        <v>n/a</v>
      </c>
      <c r="FD540" s="194" t="str">
        <f>IF(INDEX(tab_MinKomp[Usuwanie przyczyn żródłowych],MATCH($B539,tab_MinKomp[[Stanowisko / Position ]:[Stanowisko / Position ]],0))="n/a","n/a",FD539-INDEX(tab_MinKomp[Usuwanie przyczyn żródłowych],MATCH($B539,tab_MinKomp[[Stanowisko / Position ]:[Stanowisko / Position ]],0)))</f>
        <v>n/a</v>
      </c>
      <c r="FE540" s="194" t="str">
        <f>IF(INDEX(tab_MinKomp[Cmms stosowanie],MATCH($B539,tab_MinKomp[[Stanowisko / Position ]:[Stanowisko / Position ]],0))="n/a","n/a",FE539-INDEX(tab_MinKomp[Cmms stosowanie],MATCH($B539,tab_MinKomp[[Stanowisko / Position ]:[Stanowisko / Position ]],0)))</f>
        <v>n/a</v>
      </c>
      <c r="FF540" s="190" t="str">
        <f>IF(INDEX(tab_MinKomp[Testy czystości / Reinheitstests],MATCH($B539,tab_MinKomp[[Stanowisko / Position ]:[Stanowisko / Position ]],0))="n/a","n/a",FF539-INDEX(tab_MinKomp[Testy czystości / Reinheitstests],MATCH($B539,tab_MinKomp[[Stanowisko / Position ]:[Stanowisko / Position ]],0)))</f>
        <v>n/a</v>
      </c>
      <c r="FG540" s="194" t="str">
        <f>IF(INDEX(tab_MinKomp[Czyszczenie form plastikowych],MATCH($B539,tab_MinKomp[[Stanowisko / Position ]:[Stanowisko / Position ]],0))="n/a","n/a",FG539-INDEX(tab_MinKomp[Czyszczenie form plastikowych],MATCH($B539,tab_MinKomp[[Stanowisko / Position ]:[Stanowisko / Position ]],0)))</f>
        <v>n/a</v>
      </c>
      <c r="FH540" s="194" t="str">
        <f>IF(INDEX(tab_MinKomp[Wymiana form plastik],MATCH($B539,tab_MinKomp[[Stanowisko / Position ]:[Stanowisko / Position ]],0))="n/a","n/a",FH539-INDEX(tab_MinKomp[Wymiana form plastik],MATCH($B539,tab_MinKomp[[Stanowisko / Position ]:[Stanowisko / Position ]],0)))</f>
        <v>n/a</v>
      </c>
      <c r="FI540" s="194" t="str">
        <f>IF(INDEX(tab_MinKomp[Wymiana form guma],MATCH($B539,tab_MinKomp[[Stanowisko / Position ]:[Stanowisko / Position ]],0))="n/a","n/a",FI539-INDEX(tab_MinKomp[Wymiana form guma],MATCH($B539,tab_MinKomp[[Stanowisko / Position ]:[Stanowisko / Position ]],0)))</f>
        <v>n/a</v>
      </c>
      <c r="FJ540" s="194" t="str">
        <f>IF(INDEX(tab_MinKomp[Konserwacja KK],MATCH($B539,tab_MinKomp[[Stanowisko / Position ]:[Stanowisko / Position ]],0))="n/a","n/a",FJ539-INDEX(tab_MinKomp[Konserwacja KK],MATCH($B539,tab_MinKomp[[Stanowisko / Position ]:[Stanowisko / Position ]],0)))</f>
        <v>n/a</v>
      </c>
      <c r="FK540" s="194" t="str">
        <f>IF(INDEX(tab_MinKomp[Konserwacja form guma],MATCH($B539,tab_MinKomp[[Stanowisko / Position ]:[Stanowisko / Position ]],0))="n/a","n/a",FK539-INDEX(tab_MinKomp[Konserwacja form guma],MATCH($B539,tab_MinKomp[[Stanowisko / Position ]:[Stanowisko / Position ]],0)))</f>
        <v>n/a</v>
      </c>
      <c r="FL540" s="194" t="str">
        <f>IF(INDEX(tab_MinKomp[Konserwacja form plastiki],MATCH($B539,tab_MinKomp[[Stanowisko / Position ]:[Stanowisko / Position ]],0))="n/a","n/a",FL539-INDEX(tab_MinKomp[Konserwacja form plastiki],MATCH($B539,tab_MinKomp[[Stanowisko / Position ]:[Stanowisko / Position ]],0)))</f>
        <v>n/a</v>
      </c>
      <c r="FM540" s="194" t="str">
        <f>IF(INDEX(tab_MinKomp[Konserwacja Gorącego Kanału],MATCH($B539,tab_MinKomp[[Stanowisko / Position ]:[Stanowisko / Position ]],0))="n/a","n/a",FM539-INDEX(tab_MinKomp[Konserwacja Gorącego Kanału],MATCH($B539,tab_MinKomp[[Stanowisko / Position ]:[Stanowisko / Position ]],0)))</f>
        <v>n/a</v>
      </c>
      <c r="FN540" s="194" t="str">
        <f>IF(INDEX(tab_MinKomp[Konserwacja Gorącego Kanału],MATCH($B539,tab_MinKomp[[Stanowisko / Position ]:[Stanowisko / Position ]],0))="n/a","n/a",FN539-INDEX(tab_MinKomp[Konserwacja Gorącego Kanału],MATCH($B539,tab_MinKomp[[Stanowisko / Position ]:[Stanowisko / Position ]],0)))</f>
        <v>n/a</v>
      </c>
      <c r="FO540" s="194" t="str">
        <f>IF(INDEX(tab_MinKomp[Konserwacja Gorącego Kanału],MATCH($B539,tab_MinKomp[[Stanowisko / Position ]:[Stanowisko / Position ]],0))="n/a","n/a",FO539-INDEX(tab_MinKomp[Konserwacja Gorącego Kanału],MATCH($B539,tab_MinKomp[[Stanowisko / Position ]:[Stanowisko / Position ]],0)))</f>
        <v>n/a</v>
      </c>
      <c r="FP540" s="194" t="str">
        <f>IF(INDEX(tab_MinKomp[Konserwacja Gorącego Kanału],MATCH($B539,tab_MinKomp[[Stanowisko / Position ]:[Stanowisko / Position ]],0))="n/a","n/a",FP539-INDEX(tab_MinKomp[Konserwacja Gorącego Kanału],MATCH($B539,tab_MinKomp[[Stanowisko / Position ]:[Stanowisko / Position ]],0)))</f>
        <v>n/a</v>
      </c>
      <c r="FQ540" s="196" t="str">
        <f>IF(INDEX(tab_MinKomp[Język angielski / Englisch],MATCH($B539,tab_MinKomp[[Stanowisko / Position ]:[Stanowisko / Position ]],0))="n/a","n/a",FQ539-INDEX(tab_MinKomp[Język angielski / Englisch],MATCH($B539,tab_MinKomp[[Stanowisko / Position ]:[Stanowisko / Position ]],0)))</f>
        <v>n/a</v>
      </c>
      <c r="FR540" s="196" t="str">
        <f>IF(INDEX(tab_MinKomp[Język niemiecki / Deutsch],MATCH($B539,tab_MinKomp[[Stanowisko / Position ]:[Stanowisko / Position ]],0))="n/a","n/a",FR539-INDEX(tab_MinKomp[Język niemiecki / Deutsch],MATCH($B539,tab_MinKomp[[Stanowisko / Position ]:[Stanowisko / Position ]],0)))</f>
        <v>n/a</v>
      </c>
      <c r="FS540" s="194">
        <f>IF(INDEX(tab_MinKomp[Zarządzanie dokumentacją procesową / Process dokumentation management],MATCH($B539,tab_MinKomp[[Stanowisko / Position ]:[Stanowisko / Position ]],0))="n/a","n/a",FS539-INDEX(tab_MinKomp[Zarządzanie dokumentacją procesową / Process dokumentation management],MATCH($B539,tab_MinKomp[[Stanowisko / Position ]:[Stanowisko / Position ]],0)))</f>
        <v>-1</v>
      </c>
      <c r="FT540" s="194">
        <f>IF(INDEX(tab_MinKomp[Znajomość procesów z obszaru / Kenntiss der prozesse in dem Bereich],MATCH($B539,tab_MinKomp[[Stanowisko / Position ]:[Stanowisko / Position ]],0))="n/a","n/a",FT539-INDEX(tab_MinKomp[Znajomość procesów z obszaru / Kenntiss der prozesse in dem Bereich],MATCH($B539,tab_MinKomp[[Stanowisko / Position ]:[Stanowisko / Position ]],0)))</f>
        <v>-1</v>
      </c>
      <c r="FU540" s="194">
        <f>IF(INDEX(tab_MinKomp[optymalizacja procesów / Prozessoptymalisierung],MATCH($B539,tab_MinKomp[[Stanowisko / Position ]:[Stanowisko / Position ]],0))="n/a","n/a",FU539-INDEX(tab_MinKomp[optymalizacja procesów / Prozessoptymalisierung],MATCH($B539,tab_MinKomp[[Stanowisko / Position ]:[Stanowisko / Position ]],0)))</f>
        <v>0</v>
      </c>
      <c r="FV540" s="194">
        <f>IF(INDEX(tab_MinKomp[Umiejętności szkoleniowe / Trainingsfähigkeiten],MATCH($B539,tab_MinKomp[[Stanowisko / Position ]:[Stanowisko / Position ]],0))="n/a","n/a",FV539-INDEX(tab_MinKomp[Umiejętności szkoleniowe / Trainingsfähigkeiten],MATCH($B539,tab_MinKomp[[Stanowisko / Position ]:[Stanowisko / Position ]],0)))</f>
        <v>0</v>
      </c>
      <c r="FW540" s="194">
        <f>IF(INDEX(tab_MinKomp[Analityczne myślenie, podejście / Analitysches Denken, Einstellung],MATCH($B539,tab_MinKomp[[Stanowisko / Position ]:[Stanowisko / Position ]],0))="n/a","n/a",FW539-INDEX(tab_MinKomp[Analityczne myślenie, podejście / Analitysches Denken, Einstellung],MATCH($B539,tab_MinKomp[[Stanowisko / Position ]:[Stanowisko / Position ]],0)))</f>
        <v>0</v>
      </c>
      <c r="FX540" s="194">
        <f>IF(INDEX(tab_MinKomp[Dokładność, precyzja w dzialaniu / Genauigkeit, Präzision in die Arbeit],MATCH($B539,tab_MinKomp[[Stanowisko / Position ]:[Stanowisko / Position ]],0))="n/a","n/a",FX539-INDEX(tab_MinKomp[Dokładność, precyzja w dzialaniu / Genauigkeit, Präzision in die Arbeit],MATCH($B539,tab_MinKomp[[Stanowisko / Position ]:[Stanowisko / Position ]],0)))</f>
        <v>-1</v>
      </c>
      <c r="FY540" s="194">
        <f>IF(INDEX(tab_MinKomp[Dyspozycyjność / Verfügbarkeit],MATCH($B539,tab_MinKomp[[Stanowisko / Position ]:[Stanowisko / Position ]],0))="n/a","n/a",FY539-INDEX(tab_MinKomp[Dyspozycyjność / Verfügbarkeit],MATCH($B539,tab_MinKomp[[Stanowisko / Position ]:[Stanowisko / Position ]],0)))</f>
        <v>-1</v>
      </c>
      <c r="FZ540" s="194">
        <f>IF(INDEX(tab_MinKomp[Zaangażowanie / 
Engagement],MATCH($B539,tab_MinKomp[[Stanowisko / Position ]:[Stanowisko / Position ]],0))="n/a","n/a",FZ539-INDEX(tab_MinKomp[Zaangażowanie / 
Engagement],MATCH($B539,tab_MinKomp[[Stanowisko / Position ]:[Stanowisko / Position ]],0)))</f>
        <v>-1</v>
      </c>
      <c r="GA540" s="194" t="str">
        <f>IF(INDEX(tab_MinKomp[Konserwacja form guma],MATCH($B539,tab_MinKomp[[Stanowisko / Position ]:[Stanowisko / Position ]],0))="n/a","n/a",GA539-INDEX(tab_MinKomp[Konserwacja form guma],MATCH($B539,tab_MinKomp[[Stanowisko / Position ]:[Stanowisko / Position ]],0)))</f>
        <v>n/a</v>
      </c>
      <c r="GB540" s="194" t="str">
        <f>IF(INDEX(tab_MinKomp[Konserwacja form plastiki],MATCH($B539,tab_MinKomp[[Stanowisko / Position ]:[Stanowisko / Position ]],0))="n/a","n/a",GB539-INDEX(tab_MinKomp[Konserwacja form plastiki],MATCH($B539,tab_MinKomp[[Stanowisko / Position ]:[Stanowisko / Position ]],0)))</f>
        <v>n/a</v>
      </c>
      <c r="GC540" s="194">
        <f>IF(INDEX(tab_MinKomp[Elastyczność w działaniu],MATCH($B539,tab_MinKomp[[Stanowisko / Position ]:[Stanowisko / Position ]],0))="n/a","n/a",GC539-INDEX(tab_MinKomp[Elastyczność w działaniu],MATCH($B539,tab_MinKomp[[Stanowisko / Position ]:[Stanowisko / Position ]],0)))</f>
        <v>-1</v>
      </c>
      <c r="GD540" s="194">
        <f>IF(INDEX(tab_MinKomp[Komunikatywność],MATCH($B539,tab_MinKomp[[Stanowisko / Position ]:[Stanowisko / Position ]],0))="n/a","n/a",GD539-INDEX(tab_MinKomp[Komunikatywność],MATCH($B539,tab_MinKomp[[Stanowisko / Position ]:[Stanowisko / Position ]],0)))</f>
        <v>0</v>
      </c>
      <c r="GE540" s="193" t="str">
        <f>IF(INDEX(tab_MinKomp[Motywowanie i budowanie zaangażowania zespołu],MATCH($B539,tab_MinKomp[[Stanowisko / Position ]:[Stanowisko / Position ]],0))="n/a","n/a",GE539-INDEX(tab_MinKomp[Motywowanie i budowanie zaangażowania zespołu],MATCH($B539,tab_MinKomp[[Stanowisko / Position ]:[Stanowisko / Position ]],0)))</f>
        <v>n/a</v>
      </c>
      <c r="GF540" s="186" t="s">
        <v>248</v>
      </c>
      <c r="GG540" s="186" t="s">
        <v>248</v>
      </c>
      <c r="GH540" s="186" t="s">
        <v>248</v>
      </c>
      <c r="GI540" s="186" t="s">
        <v>248</v>
      </c>
      <c r="GJ540" s="186" t="s">
        <v>248</v>
      </c>
      <c r="GK540" s="186" t="s">
        <v>248</v>
      </c>
      <c r="GL540" s="186" t="s">
        <v>248</v>
      </c>
      <c r="GM540" s="186" t="s">
        <v>248</v>
      </c>
      <c r="GN540" s="186" t="s">
        <v>248</v>
      </c>
      <c r="GO540" s="186" t="s">
        <v>248</v>
      </c>
      <c r="GP540" s="186" t="s">
        <v>248</v>
      </c>
      <c r="GQ540" s="186" t="s">
        <v>248</v>
      </c>
      <c r="GR540" s="186" t="s">
        <v>248</v>
      </c>
      <c r="GS540" s="186" t="s">
        <v>248</v>
      </c>
      <c r="GT540" s="186" t="s">
        <v>248</v>
      </c>
      <c r="GU540" s="186" t="s">
        <v>248</v>
      </c>
      <c r="GV540" s="186" t="s">
        <v>248</v>
      </c>
      <c r="GW540" s="186" t="s">
        <v>248</v>
      </c>
      <c r="GX540" s="186" t="s">
        <v>248</v>
      </c>
      <c r="GY540" s="186" t="s">
        <v>248</v>
      </c>
      <c r="GZ540" s="261" t="s">
        <v>248</v>
      </c>
      <c r="HA540" s="261" t="s">
        <v>248</v>
      </c>
      <c r="HB540" s="191">
        <f>SUM(G540:GE540)/(HB539-(SUM(G540:GE540)))</f>
        <v>0.42857142857142855</v>
      </c>
    </row>
    <row r="541" spans="1:210" ht="24.9" customHeight="1" x14ac:dyDescent="0.3">
      <c r="A541" s="105" t="s">
        <v>317</v>
      </c>
      <c r="B541" s="105" t="s">
        <v>315</v>
      </c>
      <c r="C541" s="105"/>
      <c r="D541" s="105">
        <v>1964</v>
      </c>
      <c r="E541" s="394" t="s">
        <v>655</v>
      </c>
      <c r="F541" s="185" t="s">
        <v>374</v>
      </c>
      <c r="G541" s="186">
        <v>1</v>
      </c>
      <c r="H541" s="186">
        <v>1</v>
      </c>
      <c r="I541" s="186">
        <v>1</v>
      </c>
      <c r="J541" s="186">
        <v>1</v>
      </c>
      <c r="K541" s="186">
        <v>1</v>
      </c>
      <c r="L541" s="186" t="s">
        <v>248</v>
      </c>
      <c r="M541" s="186" t="s">
        <v>248</v>
      </c>
      <c r="N541" s="186" t="s">
        <v>248</v>
      </c>
      <c r="O541" s="186"/>
      <c r="P541" s="186"/>
      <c r="Q541" s="186" t="s">
        <v>248</v>
      </c>
      <c r="R541" s="186" t="s">
        <v>248</v>
      </c>
      <c r="S541" s="186" t="s">
        <v>248</v>
      </c>
      <c r="T541" s="186" t="s">
        <v>248</v>
      </c>
      <c r="U541" s="186" t="s">
        <v>248</v>
      </c>
      <c r="V541" s="186" t="s">
        <v>248</v>
      </c>
      <c r="W541" s="186" t="s">
        <v>248</v>
      </c>
      <c r="X541" s="186" t="s">
        <v>248</v>
      </c>
      <c r="Y541" s="186" t="s">
        <v>248</v>
      </c>
      <c r="Z541" s="186" t="s">
        <v>248</v>
      </c>
      <c r="AA541" s="186" t="s">
        <v>248</v>
      </c>
      <c r="AB541" s="186" t="s">
        <v>248</v>
      </c>
      <c r="AC541" s="186" t="s">
        <v>248</v>
      </c>
      <c r="AD541" s="186" t="s">
        <v>248</v>
      </c>
      <c r="AE541" s="186" t="s">
        <v>248</v>
      </c>
      <c r="AF541" s="186" t="s">
        <v>248</v>
      </c>
      <c r="AG541" s="186" t="s">
        <v>248</v>
      </c>
      <c r="AH541" s="186" t="s">
        <v>248</v>
      </c>
      <c r="AI541" s="186" t="s">
        <v>248</v>
      </c>
      <c r="AJ541" s="186" t="s">
        <v>248</v>
      </c>
      <c r="AK541" s="186" t="s">
        <v>248</v>
      </c>
      <c r="AL541" s="186">
        <v>2</v>
      </c>
      <c r="AM541" s="186" t="s">
        <v>248</v>
      </c>
      <c r="AN541" s="186" t="s">
        <v>248</v>
      </c>
      <c r="AO541" s="186">
        <v>1</v>
      </c>
      <c r="AP541" s="186" t="s">
        <v>248</v>
      </c>
      <c r="AQ541" s="186">
        <v>1</v>
      </c>
      <c r="AR541" s="186" t="s">
        <v>248</v>
      </c>
      <c r="AS541" s="186" t="s">
        <v>248</v>
      </c>
      <c r="AT541" s="186" t="s">
        <v>248</v>
      </c>
      <c r="AU541" s="186" t="s">
        <v>248</v>
      </c>
      <c r="AV541" s="186">
        <v>2</v>
      </c>
      <c r="AW541" s="186">
        <v>1</v>
      </c>
      <c r="AX541" s="186" t="s">
        <v>248</v>
      </c>
      <c r="AY541" s="186" t="s">
        <v>248</v>
      </c>
      <c r="AZ541" s="186" t="s">
        <v>248</v>
      </c>
      <c r="BA541" s="186" t="s">
        <v>248</v>
      </c>
      <c r="BB541" s="186" t="s">
        <v>248</v>
      </c>
      <c r="BC541" s="186" t="s">
        <v>248</v>
      </c>
      <c r="BD541" s="186" t="s">
        <v>248</v>
      </c>
      <c r="BE541" s="186" t="s">
        <v>248</v>
      </c>
      <c r="BF541" s="186" t="s">
        <v>248</v>
      </c>
      <c r="BG541" s="186" t="s">
        <v>248</v>
      </c>
      <c r="BH541" s="186" t="s">
        <v>248</v>
      </c>
      <c r="BI541" s="186" t="s">
        <v>248</v>
      </c>
      <c r="BJ541" s="186" t="s">
        <v>248</v>
      </c>
      <c r="BK541" s="186" t="s">
        <v>248</v>
      </c>
      <c r="BL541" s="186" t="s">
        <v>248</v>
      </c>
      <c r="BM541" s="186" t="s">
        <v>248</v>
      </c>
      <c r="BN541" s="186" t="s">
        <v>248</v>
      </c>
      <c r="BO541" s="186" t="s">
        <v>248</v>
      </c>
      <c r="BP541" s="186" t="s">
        <v>248</v>
      </c>
      <c r="BQ541" s="186" t="s">
        <v>248</v>
      </c>
      <c r="BR541" s="186" t="s">
        <v>248</v>
      </c>
      <c r="BS541" s="186" t="s">
        <v>248</v>
      </c>
      <c r="BT541" s="186" t="s">
        <v>248</v>
      </c>
      <c r="BU541" s="186"/>
      <c r="BV541" s="186" t="s">
        <v>248</v>
      </c>
      <c r="BW541" s="186" t="s">
        <v>248</v>
      </c>
      <c r="BX541" s="186" t="s">
        <v>248</v>
      </c>
      <c r="BY541" s="186" t="s">
        <v>248</v>
      </c>
      <c r="BZ541" s="186" t="s">
        <v>248</v>
      </c>
      <c r="CA541" s="186" t="s">
        <v>248</v>
      </c>
      <c r="CB541" s="186" t="s">
        <v>248</v>
      </c>
      <c r="CC541" s="186" t="s">
        <v>248</v>
      </c>
      <c r="CD541" s="186"/>
      <c r="CE541" s="186" t="s">
        <v>248</v>
      </c>
      <c r="CF541" s="186" t="s">
        <v>248</v>
      </c>
      <c r="CG541" s="186"/>
      <c r="CH541" s="186" t="s">
        <v>248</v>
      </c>
      <c r="CI541" s="186" t="s">
        <v>248</v>
      </c>
      <c r="CJ541" s="186" t="s">
        <v>248</v>
      </c>
      <c r="CK541" s="186" t="s">
        <v>248</v>
      </c>
      <c r="CL541" s="186" t="s">
        <v>248</v>
      </c>
      <c r="CM541" s="186" t="s">
        <v>248</v>
      </c>
      <c r="CN541" s="186" t="s">
        <v>248</v>
      </c>
      <c r="CO541" s="186" t="s">
        <v>248</v>
      </c>
      <c r="CP541" s="186" t="s">
        <v>248</v>
      </c>
      <c r="CQ541" s="186" t="s">
        <v>248</v>
      </c>
      <c r="CR541" s="186" t="s">
        <v>248</v>
      </c>
      <c r="CS541" s="186" t="s">
        <v>248</v>
      </c>
      <c r="CT541" s="186" t="s">
        <v>248</v>
      </c>
      <c r="CU541" s="186" t="s">
        <v>248</v>
      </c>
      <c r="CV541" s="186" t="s">
        <v>248</v>
      </c>
      <c r="CW541" s="186"/>
      <c r="CX541" s="186" t="s">
        <v>248</v>
      </c>
      <c r="CY541" s="186" t="s">
        <v>248</v>
      </c>
      <c r="CZ541" s="186" t="s">
        <v>248</v>
      </c>
      <c r="DA541" s="186" t="s">
        <v>248</v>
      </c>
      <c r="DB541" s="186" t="s">
        <v>248</v>
      </c>
      <c r="DC541" s="186" t="s">
        <v>248</v>
      </c>
      <c r="DD541" s="186" t="s">
        <v>248</v>
      </c>
      <c r="DE541" s="186" t="s">
        <v>248</v>
      </c>
      <c r="DF541" s="186"/>
      <c r="DG541" s="186" t="s">
        <v>248</v>
      </c>
      <c r="DH541" s="186" t="s">
        <v>248</v>
      </c>
      <c r="DI541" s="186" t="s">
        <v>248</v>
      </c>
      <c r="DJ541" s="186" t="s">
        <v>248</v>
      </c>
      <c r="DK541" s="186" t="s">
        <v>248</v>
      </c>
      <c r="DL541" s="186" t="s">
        <v>248</v>
      </c>
      <c r="DM541" s="186" t="s">
        <v>248</v>
      </c>
      <c r="DN541" s="186" t="s">
        <v>248</v>
      </c>
      <c r="DO541" s="186" t="s">
        <v>248</v>
      </c>
      <c r="DP541" s="186" t="s">
        <v>248</v>
      </c>
      <c r="DQ541" s="186" t="s">
        <v>248</v>
      </c>
      <c r="DR541" s="186" t="s">
        <v>248</v>
      </c>
      <c r="DS541" s="186" t="s">
        <v>248</v>
      </c>
      <c r="DT541" s="186" t="s">
        <v>248</v>
      </c>
      <c r="DU541" s="186" t="s">
        <v>248</v>
      </c>
      <c r="DV541" s="186" t="s">
        <v>248</v>
      </c>
      <c r="DW541" s="186" t="s">
        <v>248</v>
      </c>
      <c r="DX541" s="186" t="s">
        <v>248</v>
      </c>
      <c r="DY541" s="186" t="s">
        <v>248</v>
      </c>
      <c r="DZ541" s="186" t="s">
        <v>248</v>
      </c>
      <c r="EA541" s="186" t="s">
        <v>248</v>
      </c>
      <c r="EB541" s="186" t="s">
        <v>248</v>
      </c>
      <c r="EC541" s="186" t="s">
        <v>248</v>
      </c>
      <c r="ED541" s="186" t="s">
        <v>248</v>
      </c>
      <c r="EE541" s="186" t="s">
        <v>248</v>
      </c>
      <c r="EF541" s="186" t="s">
        <v>248</v>
      </c>
      <c r="EG541" s="186" t="s">
        <v>248</v>
      </c>
      <c r="EH541" s="186" t="s">
        <v>248</v>
      </c>
      <c r="EI541" s="186" t="s">
        <v>248</v>
      </c>
      <c r="EJ541" s="186" t="s">
        <v>248</v>
      </c>
      <c r="EK541" s="186" t="s">
        <v>248</v>
      </c>
      <c r="EL541" s="184" t="s">
        <v>248</v>
      </c>
      <c r="EM541" s="184" t="s">
        <v>248</v>
      </c>
      <c r="EN541" s="184" t="s">
        <v>248</v>
      </c>
      <c r="EO541" s="186" t="s">
        <v>248</v>
      </c>
      <c r="EP541" s="186" t="s">
        <v>248</v>
      </c>
      <c r="EQ541" s="186" t="s">
        <v>248</v>
      </c>
      <c r="ER541" s="186" t="s">
        <v>248</v>
      </c>
      <c r="ES541" s="186" t="s">
        <v>248</v>
      </c>
      <c r="ET541" s="186" t="s">
        <v>248</v>
      </c>
      <c r="EU541" s="186" t="s">
        <v>248</v>
      </c>
      <c r="EV541" s="186" t="s">
        <v>248</v>
      </c>
      <c r="EW541" s="186" t="s">
        <v>248</v>
      </c>
      <c r="EX541" s="186" t="s">
        <v>248</v>
      </c>
      <c r="EY541" s="186" t="s">
        <v>248</v>
      </c>
      <c r="EZ541" s="186" t="s">
        <v>248</v>
      </c>
      <c r="FA541" s="186" t="s">
        <v>248</v>
      </c>
      <c r="FB541" s="186" t="s">
        <v>248</v>
      </c>
      <c r="FC541" s="186" t="s">
        <v>248</v>
      </c>
      <c r="FD541" s="186" t="s">
        <v>248</v>
      </c>
      <c r="FE541" s="186" t="s">
        <v>248</v>
      </c>
      <c r="FF541" s="186" t="s">
        <v>248</v>
      </c>
      <c r="FG541" s="186" t="s">
        <v>248</v>
      </c>
      <c r="FH541" s="186" t="s">
        <v>248</v>
      </c>
      <c r="FI541" s="186" t="s">
        <v>248</v>
      </c>
      <c r="FJ541" s="186" t="s">
        <v>248</v>
      </c>
      <c r="FK541" s="186" t="s">
        <v>248</v>
      </c>
      <c r="FL541" s="186" t="s">
        <v>248</v>
      </c>
      <c r="FM541" s="186" t="s">
        <v>248</v>
      </c>
      <c r="FN541" s="186" t="s">
        <v>248</v>
      </c>
      <c r="FO541" s="186" t="s">
        <v>248</v>
      </c>
      <c r="FP541" s="186" t="s">
        <v>248</v>
      </c>
      <c r="FQ541" s="187" t="s">
        <v>248</v>
      </c>
      <c r="FR541" s="187" t="s">
        <v>248</v>
      </c>
      <c r="FS541" s="186">
        <v>1</v>
      </c>
      <c r="FT541" s="186">
        <v>1</v>
      </c>
      <c r="FU541" s="186">
        <v>1</v>
      </c>
      <c r="FV541" s="186">
        <v>1</v>
      </c>
      <c r="FW541" s="186">
        <v>1</v>
      </c>
      <c r="FX541" s="186">
        <v>1</v>
      </c>
      <c r="FY541" s="186">
        <v>1</v>
      </c>
      <c r="FZ541" s="186">
        <v>1</v>
      </c>
      <c r="GA541" s="186" t="s">
        <v>248</v>
      </c>
      <c r="GB541" s="186" t="s">
        <v>248</v>
      </c>
      <c r="GC541" s="186">
        <v>1</v>
      </c>
      <c r="GD541" s="186">
        <v>1</v>
      </c>
      <c r="GE541" s="186" t="s">
        <v>248</v>
      </c>
      <c r="GF541" s="186" t="s">
        <v>248</v>
      </c>
      <c r="GG541" s="186" t="s">
        <v>248</v>
      </c>
      <c r="GH541" s="186" t="s">
        <v>248</v>
      </c>
      <c r="GI541" s="186" t="s">
        <v>248</v>
      </c>
      <c r="GJ541" s="186" t="s">
        <v>248</v>
      </c>
      <c r="GK541" s="186" t="s">
        <v>248</v>
      </c>
      <c r="GL541" s="186" t="s">
        <v>248</v>
      </c>
      <c r="GM541" s="186" t="s">
        <v>248</v>
      </c>
      <c r="GN541" s="186" t="s">
        <v>248</v>
      </c>
      <c r="GO541" s="186" t="s">
        <v>248</v>
      </c>
      <c r="GP541" s="186" t="s">
        <v>248</v>
      </c>
      <c r="GQ541" s="186" t="s">
        <v>248</v>
      </c>
      <c r="GR541" s="186" t="s">
        <v>248</v>
      </c>
      <c r="GS541" s="186" t="s">
        <v>248</v>
      </c>
      <c r="GT541" s="186" t="s">
        <v>248</v>
      </c>
      <c r="GU541" s="186" t="s">
        <v>248</v>
      </c>
      <c r="GV541" s="186" t="s">
        <v>248</v>
      </c>
      <c r="GW541" s="186" t="s">
        <v>248</v>
      </c>
      <c r="GX541" s="186" t="s">
        <v>248</v>
      </c>
      <c r="GY541" s="186" t="s">
        <v>248</v>
      </c>
      <c r="GZ541" s="261" t="s">
        <v>248</v>
      </c>
      <c r="HA541" s="261" t="s">
        <v>248</v>
      </c>
      <c r="HB541" s="188">
        <f>SUM(G541:GE541)</f>
        <v>22</v>
      </c>
    </row>
    <row r="542" spans="1:210" ht="24.9" customHeight="1" thickBot="1" x14ac:dyDescent="0.35">
      <c r="A542" s="108" t="str">
        <f>A541</f>
        <v>Prod.-Q-2</v>
      </c>
      <c r="B542" s="108" t="str">
        <f>B541</f>
        <v>Pracownik Produkcji</v>
      </c>
      <c r="C542" s="108">
        <f>C541</f>
        <v>0</v>
      </c>
      <c r="D542" s="108">
        <f>D541</f>
        <v>1964</v>
      </c>
      <c r="E542" s="395"/>
      <c r="F542" s="189" t="s">
        <v>375</v>
      </c>
      <c r="G542" s="192">
        <v>-1</v>
      </c>
      <c r="H542" s="193">
        <v>0</v>
      </c>
      <c r="I542" s="193">
        <v>-1</v>
      </c>
      <c r="J542" s="193">
        <v>0</v>
      </c>
      <c r="K542" s="193">
        <v>0</v>
      </c>
      <c r="L542" s="194" t="str">
        <f>IF(INDEX(tab_MinKomp[Przepisy kodeksu pracy / Bestimmungen des Arbeitsgesetzes],MATCH($B541,tab_MinKomp[[Stanowisko / Position ]:[Stanowisko / Position ]],0))="n/a","n/a",L541-INDEX(tab_MinKomp[Przepisy kodeksu pracy / Bestimmungen des Arbeitsgesetzes],MATCH($B541,tab_MinKomp[[Stanowisko / Position ]:[Stanowisko / Position ]],0)))</f>
        <v>n/a</v>
      </c>
      <c r="M542" s="195" t="str">
        <f>IF(INDEX(tab_MinKomp[Przepisy o ub.społ. ZUS  / Sozialversicherungsvorschriften],MATCH($B541,tab_MinKomp[[Stanowisko / Position ]:[Stanowisko / Position ]],0))="n/a","n/a",M541-INDEX(tab_MinKomp[Przepisy o ub.społ. ZUS  / Sozialversicherungsvorschriften],MATCH($B541,tab_MinKomp[[Stanowisko / Position ]:[Stanowisko / Position ]],0)))</f>
        <v>n/a</v>
      </c>
      <c r="N542" s="194" t="str">
        <f>IF(INDEX(tab_MinKomp[PRZEPISY O PDOF /persönlich Einkommensteuergesetz ],MATCH($B541,tab_MinKomp[[Stanowisko / Position ]:[Stanowisko / Position ]],0))="n/a","n/a",N541-INDEX(tab_MinKomp[PRZEPISY O PDOF /persönlich Einkommensteuergesetz ],MATCH($B541,tab_MinKomp[[Stanowisko / Position ]:[Stanowisko / Position ]],0)))</f>
        <v>n/a</v>
      </c>
      <c r="O542" s="194">
        <v>0</v>
      </c>
      <c r="P542" s="194">
        <v>0</v>
      </c>
      <c r="Q542" s="194" t="str">
        <f>IF(INDEX(tab_MinKomp[System R2PŁATNIK PRO: Płace / Lohnabrechnung],MATCH($B541,tab_MinKomp[[Stanowisko / Position ]:[Stanowisko / Position ]],0))="n/a","n/a",Q541-INDEX(tab_MinKomp[System R2PŁATNIK PRO: Płace / Lohnabrechnung],MATCH($B541,tab_MinKomp[[Stanowisko / Position ]:[Stanowisko / Position ]],0)))</f>
        <v>n/a</v>
      </c>
      <c r="R542" s="194" t="str">
        <f>IF(INDEX(tab_MinKomp[SystemR2PŁATNIK PRO: KADRY / Personaldaten],MATCH($B541,tab_MinKomp[[Stanowisko / Position ]:[Stanowisko / Position ]],0))="n/a","n/a",R541-INDEX(tab_MinKomp[SystemR2PŁATNIK PRO: KADRY / Personaldaten],MATCH($B541,tab_MinKomp[[Stanowisko / Position ]:[Stanowisko / Position ]],0)))</f>
        <v>n/a</v>
      </c>
      <c r="S542" s="194" t="str">
        <f>IF(INDEX(tab_MinKomp[SYSTEM R2PŁATNIK PRO: zarządzanie pracownikami / Arbeitsverwaltung],MATCH($B541,tab_MinKomp[[Stanowisko / Position ]:[Stanowisko / Position ]],0))="n/a","n/a",S541-INDEX(tab_MinKomp[SYSTEM R2PŁATNIK PRO: zarządzanie pracownikami / Arbeitsverwaltung],MATCH($B541,tab_MinKomp[[Stanowisko / Position ]:[Stanowisko / Position ]],0)))</f>
        <v>n/a</v>
      </c>
      <c r="T542" s="194" t="str">
        <f>IF(INDEX(tab_MinKomp[Doradztwo, wsparcie personalne / Personalberatung und Unterstützung],MATCH($B541,tab_MinKomp[[Stanowisko / Position ]:[Stanowisko / Position ]],0))="n/a","n/a",T541-INDEX(tab_MinKomp[Doradztwo, wsparcie personalne / Personalberatung und Unterstützung],MATCH($B541,tab_MinKomp[[Stanowisko / Position ]:[Stanowisko / Position ]],0)))</f>
        <v>n/a</v>
      </c>
      <c r="U542" s="194" t="str">
        <f>IF(INDEX(tab_MinKomp[Przepisy o podatku VAT / MwSt.- Gesetz],MATCH($B541,tab_MinKomp[[Stanowisko / Position ]:[Stanowisko / Position ]],0))="n/a","n/a",U541-INDEX(tab_MinKomp[Przepisy o podatku VAT / MwSt.- Gesetz],MATCH($B541,tab_MinKomp[[Stanowisko / Position ]:[Stanowisko / Position ]],0)))</f>
        <v>n/a</v>
      </c>
      <c r="V542" s="194" t="str">
        <f>IF(INDEX(tab_MinKomp[PrzepisyPDOP / geschäftlich Einkommensteuergesetz],MATCH($B541,tab_MinKomp[[Stanowisko / Position ]:[Stanowisko / Position ]],0))="n/a","n/a",V541-INDEX(tab_MinKomp[PrzepisyPDOP / geschäftlich Einkommensteuergesetz],MATCH($B541,tab_MinKomp[[Stanowisko / Position ]:[Stanowisko / Position ]],0)))</f>
        <v>n/a</v>
      </c>
      <c r="W542" s="194" t="str">
        <f>IF(INDEX(tab_MinKomp[System BAAN / FINANSE (FIBU)],MATCH($B541,tab_MinKomp[[Stanowisko / Position ]:[Stanowisko / Position ]],0))="n/a","n/a",W541-INDEX(tab_MinKomp[System BAAN / FINANSE (FIBU)],MATCH($B541,tab_MinKomp[[Stanowisko / Position ]:[Stanowisko / Position ]],0)))</f>
        <v>n/a</v>
      </c>
      <c r="X542" s="194" t="str">
        <f>IF(INDEX(tab_MinKomp[Systemy pomocnicze / Hilfssysteme(STOCKPROGRAM, KALK2000 etc.)],MATCH($B541,tab_MinKomp[[Stanowisko / Position ]:[Stanowisko / Position ]],0))="n/a","n/a",X541-INDEX(tab_MinKomp[Systemy pomocnicze / Hilfssysteme(STOCKPROGRAM, KALK2000 etc.)],MATCH($B541,tab_MinKomp[[Stanowisko / Position ]:[Stanowisko / Position ]],0)))</f>
        <v>n/a</v>
      </c>
      <c r="Y542" s="194" t="str">
        <f>IF(INDEX(tab_MinKomp[Polityka rachunkowości / Buchführungspolitik],MATCH($B541,tab_MinKomp[[Stanowisko / Position ]:[Stanowisko / Position ]],0))="n/a","n/a",Y541-INDEX(tab_MinKomp[Polityka rachunkowości / Buchführungspolitik],MATCH($B541,tab_MinKomp[[Stanowisko / Position ]:[Stanowisko / Position ]],0)))</f>
        <v>n/a</v>
      </c>
      <c r="Z542" s="194" t="str">
        <f>IF(INDEX(tab_MinKomp[Ustawa o rachunkowości / Rechnungslegungsgesetz],MATCH($B541,tab_MinKomp[[Stanowisko / Position ]:[Stanowisko / Position ]],0))="n/a","n/a",Z541-INDEX(tab_MinKomp[Ustawa o rachunkowości / Rechnungslegungsgesetz],MATCH($B541,tab_MinKomp[[Stanowisko / Position ]:[Stanowisko / Position ]],0)))</f>
        <v>n/a</v>
      </c>
      <c r="AA542" s="194" t="str">
        <f>IF(INDEX(tab_MinKomp[WORKFLOW - TS-100],MATCH($B541,tab_MinKomp[[Stanowisko / Position ]:[Stanowisko / Position ]],0))="n/a","n/a",AA541-INDEX(tab_MinKomp[WORKFLOW - TS-100],MATCH($B541,tab_MinKomp[[Stanowisko / Position ]:[Stanowisko / Position ]],0)))</f>
        <v>n/a</v>
      </c>
      <c r="AB542" s="194" t="str">
        <f>IF(INDEX(tab_MinKomp[WORKFLOW - SFMS],MATCH($B541,tab_MinKomp[[Stanowisko / Position ]:[Stanowisko / Position ]],0))="n/a","n/a",AB541-INDEX(tab_MinKomp[WORKFLOW - SFMS],MATCH($B541,tab_MinKomp[[Stanowisko / Position ]:[Stanowisko / Position ]],0)))</f>
        <v>n/a</v>
      </c>
      <c r="AC542" s="194" t="str">
        <f>IF(INDEX(tab_MinKomp[System ISO 9001:2015],MATCH($B541,tab_MinKomp[[Stanowisko / Position ]:[Stanowisko / Position ]],0))="n/a","n/a",AC541-INDEX(tab_MinKomp[System ISO 9001:2015],MATCH($B541,tab_MinKomp[[Stanowisko / Position ]:[Stanowisko / Position ]],0)))</f>
        <v>n/a</v>
      </c>
      <c r="AD542" s="194" t="str">
        <f>IF(INDEX(tab_MinKomp[System ISO 9001:2015],MATCH($B541,tab_MinKomp[[Stanowisko / Position ]:[Stanowisko / Position ]],0))="n/a","n/a",AD541-INDEX(tab_MinKomp[System ISO 9001:2015],MATCH($B541,tab_MinKomp[[Stanowisko / Position ]:[Stanowisko / Position ]],0)))</f>
        <v>n/a</v>
      </c>
      <c r="AE542" s="194" t="str">
        <f>IF(INDEX(tab_MinKomp[System ISO 9001:2015],MATCH($B541,tab_MinKomp[[Stanowisko / Position ]:[Stanowisko / Position ]],0))="n/a","n/a",AE541-INDEX(tab_MinKomp[System ISO 9001:2015],MATCH($B541,tab_MinKomp[[Stanowisko / Position ]:[Stanowisko / Position ]],0)))</f>
        <v>n/a</v>
      </c>
      <c r="AF542" s="194" t="str">
        <f>IF(INDEX(tab_MinKomp[System ISO 9001:2015],MATCH($B541,tab_MinKomp[[Stanowisko / Position ]:[Stanowisko / Position ]],0))="n/a","n/a",AF541-INDEX(tab_MinKomp[System ISO 9001:2015],MATCH($B541,tab_MinKomp[[Stanowisko / Position ]:[Stanowisko / Position ]],0)))</f>
        <v>n/a</v>
      </c>
      <c r="AG542" s="194" t="str">
        <f>IF(INDEX(tab_MinKomp[Wymagania VDA 6.3 Process / Forderungen],MATCH($B541,tab_MinKomp[[Stanowisko / Position ]:[Stanowisko / Position ]],0))="n/a","n/a",AG541-INDEX(tab_MinKomp[Wymagania VDA 6.3 Process / Forderungen],MATCH($B541,tab_MinKomp[[Stanowisko / Position ]:[Stanowisko / Position ]],0)))</f>
        <v>n/a</v>
      </c>
      <c r="AH542" s="194" t="str">
        <f>IF(INDEX(tab_MinKomp[Wymagania VDA 6.5 Product / Forderungen],MATCH($B541,tab_MinKomp[[Stanowisko / Position ]:[Stanowisko / Position ]],0))="n/a","n/a",AH541-INDEX(tab_MinKomp[Wymagania VDA 6.5 Product / Forderungen],MATCH($B541,tab_MinKomp[[Stanowisko / Position ]:[Stanowisko / Position ]],0)))</f>
        <v>n/a</v>
      </c>
      <c r="AI542" s="194" t="str">
        <f>IF(INDEX(tab_MinKomp[System ISO 9001:2015],MATCH($B541,tab_MinKomp[[Stanowisko / Position ]:[Stanowisko / Position ]],0))="n/a","n/a",AI541-INDEX(tab_MinKomp[System ISO 9001:2015],MATCH($B541,tab_MinKomp[[Stanowisko / Position ]:[Stanowisko / Position ]],0)))</f>
        <v>n/a</v>
      </c>
      <c r="AJ542" s="194" t="str">
        <f>IF(INDEX(tab_MinKomp[Auditor systemu ISO 17021:2018],MATCH($B541,tab_MinKomp[[Stanowisko / Position ]:[Stanowisko / Position ]],0))="n/a","n/a",AJ541-INDEX(tab_MinKomp[Auditor systemu ISO 17021:2018],MATCH($B541,tab_MinKomp[[Stanowisko / Position ]:[Stanowisko / Position ]],0)))</f>
        <v>n/a</v>
      </c>
      <c r="AK542" s="194" t="str">
        <f>IF(INDEX(tab_MinKomp[Pełnomocnik systemu / Systemvertreter],MATCH($B541,tab_MinKomp[[Stanowisko / Position ]:[Stanowisko / Position ]],0))="n/a","n/a",AK541-INDEX(tab_MinKomp[Pełnomocnik systemu / Systemvertreter],MATCH($B541,tab_MinKomp[[Stanowisko / Position ]:[Stanowisko / Position ]],0)))</f>
        <v>n/a</v>
      </c>
      <c r="AL542" s="194">
        <f>IF(INDEX(tab_MinKomp[Polityka Etyczna - Compliance],MATCH($B541,tab_MinKomp[[Stanowisko / Position ]:[Stanowisko / Position ]],0))="n/a","n/a",AL541-INDEX(tab_MinKomp[Polityka Etyczna - Compliance],MATCH($B541,tab_MinKomp[[Stanowisko / Position ]:[Stanowisko / Position ]],0)))</f>
        <v>1</v>
      </c>
      <c r="AM542" s="194" t="str">
        <f>IF(INDEX(tab_MinKomp[WDRAŻANIE NOWYCH PROJEKTÓW/ PROCEDURA CTM],MATCH($B541,tab_MinKomp[[Stanowisko / Position ]:[Stanowisko / Position ]],0))="n/a","n/a",AM541-INDEX(tab_MinKomp[WDRAŻANIE NOWYCH PROJEKTÓW/ PROCEDURA CTM],MATCH($B541,tab_MinKomp[[Stanowisko / Position ]:[Stanowisko / Position ]],0)))</f>
        <v>n/a</v>
      </c>
      <c r="AN542" s="194" t="str">
        <f>IF(INDEX(tab_MinKomp[KAMIENIE MILOWE MSL/PIFF],MATCH($B541,tab_MinKomp[[Stanowisko / Position ]:[Stanowisko / Position ]],0))="n/a","n/a",AN541-INDEX(tab_MinKomp[KAMIENIE MILOWE MSL/PIFF],MATCH($B541,tab_MinKomp[[Stanowisko / Position ]:[Stanowisko / Position ]],0)))</f>
        <v>n/a</v>
      </c>
      <c r="AO542" s="194">
        <f>IF(INDEX(tab_MinKomp[CP],MATCH($B541,tab_MinKomp[[Stanowisko / Position ]:[Stanowisko / Position ]],0))="n/a","n/a",AO541-INDEX(tab_MinKomp[CP],MATCH($B541,tab_MinKomp[[Stanowisko / Position ]:[Stanowisko / Position ]],0)))</f>
        <v>0</v>
      </c>
      <c r="AP542" s="194" t="str">
        <f>IF(INDEX(tab_MinKomp[FMEA],MATCH($B541,tab_MinKomp[[Stanowisko / Position ]:[Stanowisko / Position ]],0))="n/a","n/a",AP541-INDEX(tab_MinKomp[FMEA],MATCH($B541,tab_MinKomp[[Stanowisko / Position ]:[Stanowisko / Position ]],0)))</f>
        <v>n/a</v>
      </c>
      <c r="AQ542" s="194">
        <f>IF(INDEX(tab_MinKomp[FLOW CHART],MATCH($B541,tab_MinKomp[[Stanowisko / Position ]:[Stanowisko / Position ]],0))="n/a","n/a",AQ541-INDEX(tab_MinKomp[FLOW CHART],MATCH($B541,tab_MinKomp[[Stanowisko / Position ]:[Stanowisko / Position ]],0)))</f>
        <v>0</v>
      </c>
      <c r="AR542" s="194" t="str">
        <f>IF(INDEX(tab_MinKomp[APQP],MATCH($B541,tab_MinKomp[[Stanowisko / Position ]:[Stanowisko / Position ]],0))="n/a","n/a",AR541-INDEX(tab_MinKomp[APQP],MATCH($B541,tab_MinKomp[[Stanowisko / Position ]:[Stanowisko / Position ]],0)))</f>
        <v>n/a</v>
      </c>
      <c r="AS542" s="194" t="str">
        <f>IF(INDEX(tab_MinKomp[MSA],MATCH($B541,tab_MinKomp[[Stanowisko / Position ]:[Stanowisko / Position ]],0))="n/a","n/a",AS541-INDEX(tab_MinKomp[MSA],MATCH($B541,tab_MinKomp[[Stanowisko / Position ]:[Stanowisko / Position ]],0)))</f>
        <v>n/a</v>
      </c>
      <c r="AT542" s="194" t="str">
        <f>IF(INDEX(tab_MinKomp[SPC],MATCH($B541,tab_MinKomp[[Stanowisko / Position ]:[Stanowisko / Position ]],0))="n/a","n/a",AT541-INDEX(tab_MinKomp[SPC],MATCH($B541,tab_MinKomp[[Stanowisko / Position ]:[Stanowisko / Position ]],0)))</f>
        <v>n/a</v>
      </c>
      <c r="AU542" s="194" t="str">
        <f>IF(INDEX(tab_MinKomp[CSR (SPECYFICZNE WYMAGANIA KLIENTA)],MATCH($B541,tab_MinKomp[[Stanowisko / Position ]:[Stanowisko / Position ]],0))="n/a","n/a",AU541-INDEX(tab_MinKomp[CSR (SPECYFICZNE WYMAGANIA KLIENTA)],MATCH($B541,tab_MinKomp[[Stanowisko / Position ]:[Stanowisko / Position ]],0)))</f>
        <v>n/a</v>
      </c>
      <c r="AV542" s="194">
        <v>0</v>
      </c>
      <c r="AW542" s="194">
        <f>IF(INDEX(tab_MinKomp[LEAN MANAGEMENT],MATCH($B541,tab_MinKomp[[Stanowisko / Position ]:[Stanowisko / Position ]],0))="n/a","n/a",AW541-INDEX(tab_MinKomp[LEAN MANAGEMENT],MATCH($B541,tab_MinKomp[[Stanowisko / Position ]:[Stanowisko / Position ]],0)))</f>
        <v>0</v>
      </c>
      <c r="AX542" s="194" t="str">
        <f>IF(INDEX(tab_MinKomp[5R],MATCH($B541,tab_MinKomp[[Stanowisko / Position ]:[Stanowisko / Position ]],0))="n/a","n/a",AX541-INDEX(tab_MinKomp[5R],MATCH($B541,tab_MinKomp[[Stanowisko / Position ]:[Stanowisko / Position ]],0)))</f>
        <v>n/a</v>
      </c>
      <c r="AY542" s="194" t="str">
        <f>IF(INDEX(tab_MinKomp[Six Sigma],MATCH($B541,tab_MinKomp[[Stanowisko / Position ]:[Stanowisko / Position ]],0))="n/a","n/a",AY541-INDEX(tab_MinKomp[Six Sigma],MATCH($B541,tab_MinKomp[[Stanowisko / Position ]:[Stanowisko / Position ]],0)))</f>
        <v>n/a</v>
      </c>
      <c r="AZ542" s="194" t="str">
        <f>IF(INDEX(tab_MinKomp[System BAAN / Distribution &amp; Supply Chain],MATCH($B541,tab_MinKomp[[Stanowisko / Position ]:[Stanowisko / Position ]],0))="n/a","n/a",AZ541-INDEX(tab_MinKomp[System BAAN / Distribution &amp; Supply Chain],MATCH($B541,tab_MinKomp[[Stanowisko / Position ]:[Stanowisko / Position ]],0)))</f>
        <v>n/a</v>
      </c>
      <c r="BA542" s="194" t="str">
        <f>IF(INDEX(tab_MinKomp[Gospodarka magazynowa / Lagerverwaltung],MATCH($B541,tab_MinKomp[[Stanowisko / Position ]:[Stanowisko / Position ]],0))="n/a","n/a",BA541-INDEX(tab_MinKomp[Gospodarka magazynowa / Lagerverwaltung],MATCH($B541,tab_MinKomp[[Stanowisko / Position ]:[Stanowisko / Position ]],0)))</f>
        <v>n/a</v>
      </c>
      <c r="BB542" s="194" t="str">
        <f>IF(INDEX(tab_MinKomp[Inwentaryzacja - organizacja i przebieg / Inventurprozess],MATCH($B541,tab_MinKomp[[Stanowisko / Position ]:[Stanowisko / Position ]],0))="n/a","n/a",BB541-INDEX(tab_MinKomp[Inwentaryzacja - organizacja i przebieg / Inventurprozess],MATCH($B541,tab_MinKomp[[Stanowisko / Position ]:[Stanowisko / Position ]],0)))</f>
        <v>n/a</v>
      </c>
      <c r="BC542" s="194" t="str">
        <f>IF(INDEX(tab_MinKomp[Organizacja dostaw / Versorgungsorganisation],MATCH($B541,tab_MinKomp[[Stanowisko / Position ]:[Stanowisko / Position ]],0))="n/a","n/a",BC541-INDEX(tab_MinKomp[Organizacja dostaw / Versorgungsorganisation],MATCH($B541,tab_MinKomp[[Stanowisko / Position ]:[Stanowisko / Position ]],0)))</f>
        <v>n/a</v>
      </c>
      <c r="BD542" s="194" t="str">
        <f>IF(INDEX(tab_MinKomp[Organizacja wysyłek / Organisation von Lieferungen],MATCH($B541,tab_MinKomp[[Stanowisko / Position ]:[Stanowisko / Position ]],0))="n/a","n/a",BD541-INDEX(tab_MinKomp[Organizacja wysyłek / Organisation von Lieferungen],MATCH($B541,tab_MinKomp[[Stanowisko / Position ]:[Stanowisko / Position ]],0)))</f>
        <v>n/a</v>
      </c>
      <c r="BE542" s="194" t="str">
        <f>IF(INDEX(tab_MinKomp[Analiza magazynowa - Program Polen.mdb / Inventuranalyse],MATCH($B541,tab_MinKomp[[Stanowisko / Position ]:[Stanowisko / Position ]],0))="n/a","n/a",BE541-INDEX(tab_MinKomp[Analiza magazynowa - Program Polen.mdb / Inventuranalyse],MATCH($B541,tab_MinKomp[[Stanowisko / Position ]:[Stanowisko / Position ]],0)))</f>
        <v>n/a</v>
      </c>
      <c r="BF542" s="190" t="str">
        <f>IF(INDEX(tab_MinKomp[MMOG (Materials Management Operations Guidelines)],MATCH($B541,tab_MinKomp[[Stanowisko / Position ]:[Stanowisko / Position ]],0))="n/a","n/a",BF541-INDEX(tab_MinKomp[MMOG (Materials Management Operations Guidelines)],MATCH($B541,tab_MinKomp[[Stanowisko / Position ]:[Stanowisko / Position ]],0)))</f>
        <v>n/a</v>
      </c>
      <c r="BG542" s="190" t="str">
        <f>IF(INDEX(tab_MinKomp[GPP],MATCH($B541,tab_MinKomp[[Stanowisko / Position ]:[Stanowisko / Position ]],0))="n/a","n/a",BG541-INDEX(tab_MinKomp[GPP],MATCH($B541,tab_MinKomp[[Stanowisko / Position ]:[Stanowisko / Position ]],0)))</f>
        <v>n/a</v>
      </c>
      <c r="BH542" s="190" t="str">
        <f>IF(INDEX(tab_MinKomp[AIAG (Automotive Industry Action Group)],MATCH($B541,tab_MinKomp[[Stanowisko / Position ]:[Stanowisko / Position ]],0))="n/a","n/a",BH541-INDEX(tab_MinKomp[AIAG (Automotive Industry Action Group)],MATCH($B541,tab_MinKomp[[Stanowisko / Position ]:[Stanowisko / Position ]],0)))</f>
        <v>n/a</v>
      </c>
      <c r="BI542" s="190" t="str">
        <f>IF(INDEX(tab_MinKomp[Super-G disputes],MATCH($B541,tab_MinKomp[[Stanowisko / Position ]:[Stanowisko / Position ]],0))="n/a","n/a",BI541-INDEX(tab_MinKomp[Super-G disputes],MATCH($B541,tab_MinKomp[[Stanowisko / Position ]:[Stanowisko / Position ]],0)))</f>
        <v>n/a</v>
      </c>
      <c r="BJ542" s="190" t="str">
        <f>IF(INDEX(tab_MinKomp[CMMS3/eDDL (Direct Data Link)],MATCH($B541,tab_MinKomp[[Stanowisko / Position ]:[Stanowisko / Position ]],0))="n/a","n/a",BJ541-INDEX(tab_MinKomp[CMMS3/eDDL (Direct Data Link)],MATCH($B541,tab_MinKomp[[Stanowisko / Position ]:[Stanowisko / Position ]],0)))</f>
        <v>n/a</v>
      </c>
      <c r="BK542" s="190" t="str">
        <f>IF(INDEX(tab_MinKomp[MP&amp;L (Material Planning and Logistics)],MATCH($B541,tab_MinKomp[[Stanowisko / Position ]:[Stanowisko / Position ]],0))="n/a","n/a",BK541-INDEX(tab_MinKomp[MP&amp;L (Material Planning and Logistics)],MATCH($B541,tab_MinKomp[[Stanowisko / Position ]:[Stanowisko / Position ]],0)))</f>
        <v>n/a</v>
      </c>
      <c r="BL542" s="190" t="str">
        <f>IF(INDEX(tab_MinKomp[Supplier delivery rating],MATCH($B541,tab_MinKomp[[Stanowisko / Position ]:[Stanowisko / Position ]],0))="n/a","n/a",BL541-INDEX(tab_MinKomp[Supplier delivery rating],MATCH($B541,tab_MinKomp[[Stanowisko / Position ]:[Stanowisko / Position ]],0)))</f>
        <v>n/a</v>
      </c>
      <c r="BM542" s="194" t="str">
        <f>IF(INDEX(tab_MinKomp[Planowanie produkcji / Produktionsplanung],MATCH($B541,tab_MinKomp[[Stanowisko / Position ]:[Stanowisko / Position ]],0))="n/a","n/a",BM541-INDEX(tab_MinKomp[Planowanie produkcji / Produktionsplanung],MATCH($B541,tab_MinKomp[[Stanowisko / Position ]:[Stanowisko / Position ]],0)))</f>
        <v>n/a</v>
      </c>
      <c r="BN542" s="194" t="str">
        <f>IF(INDEX(tab_MinKomp[Planowanie produkcji / Produktionsplanung],MATCH($B541,tab_MinKomp[[Stanowisko / Position ]:[Stanowisko / Position ]],0))="n/a","n/a",BN541-INDEX(tab_MinKomp[Planowanie produkcji / Produktionsplanung],MATCH($B541,tab_MinKomp[[Stanowisko / Position ]:[Stanowisko / Position ]],0)))</f>
        <v>n/a</v>
      </c>
      <c r="BO542" s="194" t="str">
        <f>IF(INDEX(tab_MinKomp[Planowanie produkcji / Produktionsplanung],MATCH($B541,tab_MinKomp[[Stanowisko / Position ]:[Stanowisko / Position ]],0))="n/a","n/a",BO541-INDEX(tab_MinKomp[Planowanie produkcji / Produktionsplanung],MATCH($B541,tab_MinKomp[[Stanowisko / Position ]:[Stanowisko / Position ]],0)))</f>
        <v>n/a</v>
      </c>
      <c r="BP542" s="194" t="str">
        <f>IF(INDEX(tab_MinKomp[Planowanie produkcji / Produktionsplanung],MATCH($B541,tab_MinKomp[[Stanowisko / Position ]:[Stanowisko / Position ]],0))="n/a","n/a",BP541-INDEX(tab_MinKomp[Planowanie produkcji / Produktionsplanung],MATCH($B541,tab_MinKomp[[Stanowisko / Position ]:[Stanowisko / Position ]],0)))</f>
        <v>n/a</v>
      </c>
      <c r="BQ542" s="194" t="str">
        <f>IF(INDEX(tab_MinKomp[Planowanie produkcji / Produktionsplanung],MATCH($B541,tab_MinKomp[[Stanowisko / Position ]:[Stanowisko / Position ]],0))="n/a","n/a",BQ541-INDEX(tab_MinKomp[Planowanie produkcji / Produktionsplanung],MATCH($B541,tab_MinKomp[[Stanowisko / Position ]:[Stanowisko / Position ]],0)))</f>
        <v>n/a</v>
      </c>
      <c r="BR542" s="194" t="str">
        <f>IF(INDEX(tab_MinKomp[Planowanie produkcji / Produktionsplanung],MATCH($B541,tab_MinKomp[[Stanowisko / Position ]:[Stanowisko / Position ]],0))="n/a","n/a",BR541-INDEX(tab_MinKomp[Planowanie produkcji / Produktionsplanung],MATCH($B541,tab_MinKomp[[Stanowisko / Position ]:[Stanowisko / Position ]],0)))</f>
        <v>n/a</v>
      </c>
      <c r="BS542" s="194" t="str">
        <f>IF(INDEX(tab_MinKomp[Planowanie produkcji / Produktionsplanung],MATCH($B541,tab_MinKomp[[Stanowisko / Position ]:[Stanowisko / Position ]],0))="n/a","n/a",BS541-INDEX(tab_MinKomp[Planowanie produkcji / Produktionsplanung],MATCH($B541,tab_MinKomp[[Stanowisko / Position ]:[Stanowisko / Position ]],0)))</f>
        <v>n/a</v>
      </c>
      <c r="BT542" s="194" t="str">
        <f>IF(INDEX(tab_MinKomp[Planowanie produkcji / Produktionsplanung],MATCH($B541,tab_MinKomp[[Stanowisko / Position ]:[Stanowisko / Position ]],0))="n/a","n/a",BT541-INDEX(tab_MinKomp[Planowanie produkcji / Produktionsplanung],MATCH($B541,tab_MinKomp[[Stanowisko / Position ]:[Stanowisko / Position ]],0)))</f>
        <v>n/a</v>
      </c>
      <c r="BU542" s="194">
        <v>2</v>
      </c>
      <c r="BV542" s="194" t="str">
        <f>IF(INDEX(tab_MinKomp[Planowanie produkcji / Produktionsplanung],MATCH($B541,tab_MinKomp[[Stanowisko / Position ]:[Stanowisko / Position ]],0))="n/a","n/a",BV541-INDEX(tab_MinKomp[Planowanie produkcji / Produktionsplanung],MATCH($B541,tab_MinKomp[[Stanowisko / Position ]:[Stanowisko / Position ]],0)))</f>
        <v>n/a</v>
      </c>
      <c r="BW542" s="194" t="str">
        <f>IF(INDEX(tab_MinKomp[Planowanie produkcji / Produktionsplanung],MATCH($B541,tab_MinKomp[[Stanowisko / Position ]:[Stanowisko / Position ]],0))="n/a","n/a",BW541-INDEX(tab_MinKomp[Planowanie produkcji / Produktionsplanung],MATCH($B541,tab_MinKomp[[Stanowisko / Position ]:[Stanowisko / Position ]],0)))</f>
        <v>n/a</v>
      </c>
      <c r="BX542" s="194" t="str">
        <f>IF(INDEX(tab_MinKomp[Planowanie produkcji / Produktionsplanung],MATCH($B541,tab_MinKomp[[Stanowisko / Position ]:[Stanowisko / Position ]],0))="n/a","n/a",BX541-INDEX(tab_MinKomp[Planowanie produkcji / Produktionsplanung],MATCH($B541,tab_MinKomp[[Stanowisko / Position ]:[Stanowisko / Position ]],0)))</f>
        <v>n/a</v>
      </c>
      <c r="BY542" s="194" t="str">
        <f>IF(INDEX(tab_MinKomp[Planowanie produkcji / Produktionsplanung],MATCH($B541,tab_MinKomp[[Stanowisko / Position ]:[Stanowisko / Position ]],0))="n/a","n/a",BY541-INDEX(tab_MinKomp[Planowanie produkcji / Produktionsplanung],MATCH($B541,tab_MinKomp[[Stanowisko / Position ]:[Stanowisko / Position ]],0)))</f>
        <v>n/a</v>
      </c>
      <c r="BZ542" s="194" t="str">
        <f>IF(INDEX(tab_MinKomp[Planowanie produkcji / Produktionsplanung],MATCH($B541,tab_MinKomp[[Stanowisko / Position ]:[Stanowisko / Position ]],0))="n/a","n/a",BZ541-INDEX(tab_MinKomp[Planowanie produkcji / Produktionsplanung],MATCH($B541,tab_MinKomp[[Stanowisko / Position ]:[Stanowisko / Position ]],0)))</f>
        <v>n/a</v>
      </c>
      <c r="CA542" s="194" t="str">
        <f>IF(INDEX(tab_MinKomp[Planowanie produkcji / Produktionsplanung],MATCH($B541,tab_MinKomp[[Stanowisko / Position ]:[Stanowisko / Position ]],0))="n/a","n/a",CA541-INDEX(tab_MinKomp[Planowanie produkcji / Produktionsplanung],MATCH($B541,tab_MinKomp[[Stanowisko / Position ]:[Stanowisko / Position ]],0)))</f>
        <v>n/a</v>
      </c>
      <c r="CB542" s="194" t="str">
        <f>IF(INDEX(tab_MinKomp[Obsługa maszyn ASL / ASL Maschinenbedienung],MATCH($B541,tab_MinKomp[[Stanowisko / Position ]:[Stanowisko / Position ]],0))="n/a","n/a",CB541-INDEX(tab_MinKomp[Obsługa maszyn ASL / ASL Maschinenbedienung],MATCH($B541,tab_MinKomp[[Stanowisko / Position ]:[Stanowisko / Position ]],0)))</f>
        <v>n/a</v>
      </c>
      <c r="CC542" s="194" t="str">
        <f>IF(INDEX(tab_MinKomp[Obsługa maszyn Branson / Branson Maschinenbedienung],MATCH($B541,tab_MinKomp[[Stanowisko / Position ]:[Stanowisko / Position ]],0))="n/a","n/a",CC541-INDEX(tab_MinKomp[Obsługa maszyn Branson / Branson Maschinenbedienung],MATCH($B541,tab_MinKomp[[Stanowisko / Position ]:[Stanowisko / Position ]],0)))</f>
        <v>n/a</v>
      </c>
      <c r="CD542" s="194">
        <v>2</v>
      </c>
      <c r="CE542" s="194" t="str">
        <f>IF(INDEX(tab_MinKomp[Obsługa maszyn Piovan / Piovan Maschinenbedienung],MATCH($B541,tab_MinKomp[[Stanowisko / Position ]:[Stanowisko / Position ]],0))="n/a","n/a",CE541-INDEX(tab_MinKomp[Obsługa maszyn Piovan / Piovan Maschinenbedienung],MATCH($B541,tab_MinKomp[[Stanowisko / Position ]:[Stanowisko / Position ]],0)))</f>
        <v>n/a</v>
      </c>
      <c r="CF542" s="194" t="str">
        <f>IF(INDEX(tab_MinKomp[Wymagania VDA 6.5 Product / Forderungen],MATCH($B541,tab_MinKomp[[Stanowisko / Position ]:[Stanowisko / Position ]],0))="n/a","n/a",CF541-INDEX(tab_MinKomp[Wymagania VDA 6.5 Product / Forderungen],MATCH($B541,tab_MinKomp[[Stanowisko / Position ]:[Stanowisko / Position ]],0)))</f>
        <v>n/a</v>
      </c>
      <c r="CG542" s="194">
        <v>0</v>
      </c>
      <c r="CH542" s="194" t="str">
        <f>IF(INDEX(tab_MinKomp[Wymagania VDA 6.5 Product / Forderungen],MATCH($B541,tab_MinKomp[[Stanowisko / Position ]:[Stanowisko / Position ]],0))="n/a","n/a",CH541-INDEX(tab_MinKomp[Wymagania VDA 6.5 Product / Forderungen],MATCH($B541,tab_MinKomp[[Stanowisko / Position ]:[Stanowisko / Position ]],0)))</f>
        <v>n/a</v>
      </c>
      <c r="CI542" s="194" t="str">
        <f>IF(INDEX(tab_MinKomp[Wymagania VDA 6.5 Product / Forderungen],MATCH($B541,tab_MinKomp[[Stanowisko / Position ]:[Stanowisko / Position ]],0))="n/a","n/a",CI541-INDEX(tab_MinKomp[Wymagania VDA 6.5 Product / Forderungen],MATCH($B541,tab_MinKomp[[Stanowisko / Position ]:[Stanowisko / Position ]],0)))</f>
        <v>n/a</v>
      </c>
      <c r="CJ542" s="194" t="str">
        <f>IF(INDEX(tab_MinKomp[Wymagania VDA 6.5 Product / Forderungen],MATCH($B541,tab_MinKomp[[Stanowisko / Position ]:[Stanowisko / Position ]],0))="n/a","n/a",CJ541-INDEX(tab_MinKomp[Wymagania VDA 6.5 Product / Forderungen],MATCH($B541,tab_MinKomp[[Stanowisko / Position ]:[Stanowisko / Position ]],0)))</f>
        <v>n/a</v>
      </c>
      <c r="CK542" s="194" t="str">
        <f>IF(INDEX(tab_MinKomp[Wymagania VDA 6.5 Product / Forderungen],MATCH($B541,tab_MinKomp[[Stanowisko / Position ]:[Stanowisko / Position ]],0))="n/a","n/a",CK541-INDEX(tab_MinKomp[Wymagania VDA 6.5 Product / Forderungen],MATCH($B541,tab_MinKomp[[Stanowisko / Position ]:[Stanowisko / Position ]],0)))</f>
        <v>n/a</v>
      </c>
      <c r="CL542" s="194" t="str">
        <f>IF(INDEX(tab_MinKomp[Wymagania VDA 6.5 Product / Forderungen],MATCH($B541,tab_MinKomp[[Stanowisko / Position ]:[Stanowisko / Position ]],0))="n/a","n/a",CL541-INDEX(tab_MinKomp[Wymagania VDA 6.5 Product / Forderungen],MATCH($B541,tab_MinKomp[[Stanowisko / Position ]:[Stanowisko / Position ]],0)))</f>
        <v>n/a</v>
      </c>
      <c r="CM542" s="194" t="str">
        <f>IF(INDEX(tab_MinKomp[Informatyka ogólna (techniczne i systemowe) / Allgemeine IT (Technik und System)],MATCH($B541,tab_MinKomp[[Stanowisko / Position ]:[Stanowisko / Position ]],0))="n/a","n/a",CM541-INDEX(tab_MinKomp[Informatyka ogólna (techniczne i systemowe) / Allgemeine IT (Technik und System)],MATCH($B541,tab_MinKomp[[Stanowisko / Position ]:[Stanowisko / Position ]],0)))</f>
        <v>n/a</v>
      </c>
      <c r="CN542" s="194" t="str">
        <f>IF(INDEX(tab_MinKomp[Sieci komputerowe / Computernetzwerke],MATCH($B541,tab_MinKomp[[Stanowisko / Position ]:[Stanowisko / Position ]],0))="n/a","n/a",CN541-INDEX(tab_MinKomp[Sieci komputerowe / Computernetzwerke],MATCH($B541,tab_MinKomp[[Stanowisko / Position ]:[Stanowisko / Position ]],0)))</f>
        <v>n/a</v>
      </c>
      <c r="CO542" s="194" t="str">
        <f>IF(INDEX(tab_MinKomp[Hardware (komputery PC, drukarki biurowe i etykietowe, telefonia stacjonarna i mobilna) (PC, Drucker, Telefpne, Handys)],MATCH($B541,tab_MinKomp[[Stanowisko / Position ]:[Stanowisko / Position ]],0))="n/a","n/a",CO541-INDEX(tab_MinKomp[Hardware (komputery PC, drukarki biurowe i etykietowe, telefonia stacjonarna i mobilna) (PC, Drucker, Telefpne, Handys)],MATCH($B541,tab_MinKomp[[Stanowisko / Position ]:[Stanowisko / Position ]],0)))</f>
        <v>n/a</v>
      </c>
      <c r="CP542" s="194" t="str">
        <f>IF(INDEX(tab_MinKomp[Software &amp; Systems (MS Office, MS Remote Desktop)],MATCH($B541,tab_MinKomp[[Stanowisko / Position ]:[Stanowisko / Position ]],0))="n/a","n/a",CP541-INDEX(tab_MinKomp[Software &amp; Systems (MS Office, MS Remote Desktop)],MATCH($B541,tab_MinKomp[[Stanowisko / Position ]:[Stanowisko / Position ]],0)))</f>
        <v>n/a</v>
      </c>
      <c r="CQ542" s="194" t="str">
        <f>IF(INDEX(tab_MinKomp[Programowanie obiektowe (PHP) / Objektprogrammierung],MATCH($B541,tab_MinKomp[[Stanowisko / Position ]:[Stanowisko / Position ]],0))="n/a","n/a",CQ541-INDEX(tab_MinKomp[Programowanie obiektowe (PHP) / Objektprogrammierung],MATCH($B541,tab_MinKomp[[Stanowisko / Position ]:[Stanowisko / Position ]],0)))</f>
        <v>n/a</v>
      </c>
      <c r="CR542" s="194" t="str">
        <f>IF(INDEX(tab_MinKomp[Scrum],MATCH($B541,tab_MinKomp[[Stanowisko / Position ]:[Stanowisko / Position ]],0))="n/a","n/a",CR541-INDEX(tab_MinKomp[Scrum],MATCH($B541,tab_MinKomp[[Stanowisko / Position ]:[Stanowisko / Position ]],0)))</f>
        <v>n/a</v>
      </c>
      <c r="CS542" s="194" t="str">
        <f>IF(INDEX(tab_MinKomp[SQL (MySQL)],MATCH($B541,tab_MinKomp[[Stanowisko / Position ]:[Stanowisko / Position ]],0))="n/a","n/a",CS541-INDEX(tab_MinKomp[SQL (MySQL)],MATCH($B541,tab_MinKomp[[Stanowisko / Position ]:[Stanowisko / Position ]],0)))</f>
        <v>n/a</v>
      </c>
      <c r="CT542" s="194" t="str">
        <f>IF(INDEX(tab_MinKomp[Javascript],MATCH($B541,tab_MinKomp[[Stanowisko / Position ]:[Stanowisko / Position ]],0))="n/a","n/a",CT541-INDEX(tab_MinKomp[Javascript],MATCH($B541,tab_MinKomp[[Stanowisko / Position ]:[Stanowisko / Position ]],0)))</f>
        <v>n/a</v>
      </c>
      <c r="CU542" s="194" t="str">
        <f>IF(INDEX(tab_MinKomp[Joomla],MATCH($B541,tab_MinKomp[[Stanowisko / Position ]:[Stanowisko / Position ]],0))="n/a","n/a",CU541-INDEX(tab_MinKomp[Joomla],MATCH($B541,tab_MinKomp[[Stanowisko / Position ]:[Stanowisko / Position ]],0)))</f>
        <v>n/a</v>
      </c>
      <c r="CV542" s="194" t="str">
        <f>IF(INDEX(tab_MinKomp[Bash],MATCH($B541,tab_MinKomp[[Stanowisko / Position ]:[Stanowisko / Position ]],0))="n/a","n/a",CV541-INDEX(tab_MinKomp[Bash],MATCH($B541,tab_MinKomp[[Stanowisko / Position ]:[Stanowisko / Position ]],0)))</f>
        <v>n/a</v>
      </c>
      <c r="CW542" s="194">
        <v>2</v>
      </c>
      <c r="CX542" s="194" t="str">
        <f>IF(INDEX(tab_MinKomp[HTML / CSS],MATCH($B541,tab_MinKomp[[Stanowisko / Position ]:[Stanowisko / Position ]],0))="n/a","n/a",CX541-INDEX(tab_MinKomp[HTML / CSS],MATCH($B541,tab_MinKomp[[Stanowisko / Position ]:[Stanowisko / Position ]],0)))</f>
        <v>n/a</v>
      </c>
      <c r="CY542" s="194" t="str">
        <f>IF(INDEX(tab_MinKomp[SYSTEM PR],MATCH($B541,tab_MinKomp[[Stanowisko / Position ]:[Stanowisko / Position ]],0))="n/a","n/a",CY541-INDEX(tab_MinKomp[SYSTEM PR],MATCH($B541,tab_MinKomp[[Stanowisko / Position ]:[Stanowisko / Position ]],0)))</f>
        <v>n/a</v>
      </c>
      <c r="CZ542" s="194" t="str">
        <f>IF(INDEX(tab_MinKomp[System Einkauf XP / EBA],MATCH($B541,tab_MinKomp[[Stanowisko / Position ]:[Stanowisko / Position ]],0))="n/a","n/a",CZ541-INDEX(tab_MinKomp[System Einkauf XP / EBA],MATCH($B541,tab_MinKomp[[Stanowisko / Position ]:[Stanowisko / Position ]],0)))</f>
        <v>n/a</v>
      </c>
      <c r="DA542" s="194" t="str">
        <f>IF(INDEX(tab_MinKomp[Techniki negocjacyjne / Verhandlungstechniken],MATCH($B541,tab_MinKomp[[Stanowisko / Position ]:[Stanowisko / Position ]],0))="n/a","n/a",DA541-INDEX(tab_MinKomp[Techniki negocjacyjne / Verhandlungstechniken],MATCH($B541,tab_MinKomp[[Stanowisko / Position ]:[Stanowisko / Position ]],0)))</f>
        <v>n/a</v>
      </c>
      <c r="DB542" s="194" t="str">
        <f>IF(INDEX(tab_MinKomp[Znajomość rynku branżowego / Kenntnis des Industrie Marktes],MATCH($B541,tab_MinKomp[[Stanowisko / Position ]:[Stanowisko / Position ]],0))="n/a","n/a",DB541-INDEX(tab_MinKomp[Znajomość rynku branżowego / Kenntnis des Industrie Marktes],MATCH($B541,tab_MinKomp[[Stanowisko / Position ]:[Stanowisko / Position ]],0)))</f>
        <v>n/a</v>
      </c>
      <c r="DC542" s="194" t="str">
        <f>IF(INDEX(tab_MinKomp[SUPPLIER MANAGEMENT],MATCH($B541,tab_MinKomp[[Stanowisko / Position ]:[Stanowisko / Position ]],0))="n/a","n/a",DC541-INDEX(tab_MinKomp[SUPPLIER MANAGEMENT],MATCH($B541,tab_MinKomp[[Stanowisko / Position ]:[Stanowisko / Position ]],0)))</f>
        <v>n/a</v>
      </c>
      <c r="DD542" s="194" t="str">
        <f>IF(INDEX(tab_MinKomp[SUPPLIER MANAGEMENT],MATCH($B541,tab_MinKomp[[Stanowisko / Position ]:[Stanowisko / Position ]],0))="n/a","n/a",DD541-INDEX(tab_MinKomp[SUPPLIER MANAGEMENT],MATCH($B541,tab_MinKomp[[Stanowisko / Position ]:[Stanowisko / Position ]],0)))</f>
        <v>n/a</v>
      </c>
      <c r="DE542" s="194" t="str">
        <f>IF(INDEX(tab_MinKomp[SUPPLIER MANAGEMENT],MATCH($B541,tab_MinKomp[[Stanowisko / Position ]:[Stanowisko / Position ]],0))="n/a","n/a",DE541-INDEX(tab_MinKomp[SUPPLIER MANAGEMENT],MATCH($B541,tab_MinKomp[[Stanowisko / Position ]:[Stanowisko / Position ]],0)))</f>
        <v>n/a</v>
      </c>
      <c r="DF542" s="194">
        <v>1</v>
      </c>
      <c r="DG542" s="194" t="str">
        <f>IF(INDEX(tab_MinKomp[PPAP/PSW],MATCH($B541,tab_MinKomp[[Stanowisko / Position ]:[Stanowisko / Position ]],0))="n/a","n/a",DG541-INDEX(tab_MinKomp[PPAP/PSW],MATCH($B541,tab_MinKomp[[Stanowisko / Position ]:[Stanowisko / Position ]],0)))</f>
        <v>n/a</v>
      </c>
      <c r="DH542" s="194" t="str">
        <f>IF(INDEX(tab_MinKomp[SUPPLIER MANAGEMENT],MATCH($B541,tab_MinKomp[[Stanowisko / Position ]:[Stanowisko / Position ]],0))="n/a","n/a",DH541-INDEX(tab_MinKomp[SUPPLIER MANAGEMENT],MATCH($B541,tab_MinKomp[[Stanowisko / Position ]:[Stanowisko / Position ]],0)))</f>
        <v>n/a</v>
      </c>
      <c r="DI542" s="194" t="str">
        <f>IF(INDEX(tab_MinKomp[OBSŁUGA PORTALI KLIENTA / Kundenportale],MATCH($B541,tab_MinKomp[[Stanowisko / Position ]:[Stanowisko / Position ]],0))="n/a","n/a",DI541-INDEX(tab_MinKomp[OBSŁUGA PORTALI KLIENTA / Kundenportale],MATCH($B541,tab_MinKomp[[Stanowisko / Position ]:[Stanowisko / Position ]],0)))</f>
        <v>n/a</v>
      </c>
      <c r="DJ542" s="194" t="str">
        <f>IF(INDEX(tab_MinKomp[Obsługa systemu BABTECQ / BABTECQ System],MATCH($B541,tab_MinKomp[[Stanowisko / Position ]:[Stanowisko / Position ]],0))="n/a","n/a",DJ541-INDEX(tab_MinKomp[Obsługa systemu BABTECQ / BABTECQ System],MATCH($B541,tab_MinKomp[[Stanowisko / Position ]:[Stanowisko / Position ]],0)))</f>
        <v>n/a</v>
      </c>
      <c r="DK542" s="194" t="str">
        <f>IF(INDEX(tab_MinKomp[Rysunek techniczny / technische Zeichnung],MATCH($B541,tab_MinKomp[[Stanowisko / Position ]:[Stanowisko / Position ]],0))="n/a","n/a",DK541-INDEX(tab_MinKomp[Rysunek techniczny / technische Zeichnung],MATCH($B541,tab_MinKomp[[Stanowisko / Position ]:[Stanowisko / Position ]],0)))</f>
        <v>n/a</v>
      </c>
      <c r="DL542" s="194" t="str">
        <f>IF(INDEX(tab_MinKomp[Kalibracja / Kalibrierung],MATCH($B541,tab_MinKomp[[Stanowisko / Position ]:[Stanowisko / Position ]],0))="n/a","n/a",DL541-INDEX(tab_MinKomp[Kalibracja / Kalibrierung],MATCH($B541,tab_MinKomp[[Stanowisko / Position ]:[Stanowisko / Position ]],0)))</f>
        <v>n/a</v>
      </c>
      <c r="DM542" s="194" t="str">
        <f>IF(INDEX(tab_MinKomp[Rekwalifikacja / Requalifizierung],MATCH($B541,tab_MinKomp[[Stanowisko / Position ]:[Stanowisko / Position ]],0))="n/a","n/a",DM541-INDEX(tab_MinKomp[Rekwalifikacja / Requalifizierung],MATCH($B541,tab_MinKomp[[Stanowisko / Position ]:[Stanowisko / Position ]],0)))</f>
        <v>n/a</v>
      </c>
      <c r="DN542" s="190" t="str">
        <f>IF(INDEX(tab_MinKomp[Testy czystości / Reinheitstests],MATCH($B541,tab_MinKomp[[Stanowisko / Position ]:[Stanowisko / Position ]],0))="n/a","n/a",DN541-INDEX(tab_MinKomp[Testy czystości / Reinheitstests],MATCH($B541,tab_MinKomp[[Stanowisko / Position ]:[Stanowisko / Position ]],0)))</f>
        <v>n/a</v>
      </c>
      <c r="DO542" s="190" t="str">
        <f>IF(INDEX(tab_MinKomp[Testy czystości / Reinheitstests],MATCH($B541,tab_MinKomp[[Stanowisko / Position ]:[Stanowisko / Position ]],0))="n/a","n/a",DO541-INDEX(tab_MinKomp[Testy czystości / Reinheitstests],MATCH($B541,tab_MinKomp[[Stanowisko / Position ]:[Stanowisko / Position ]],0)))</f>
        <v>n/a</v>
      </c>
      <c r="DP542" s="190" t="str">
        <f>IF(INDEX(tab_MinKomp[Testy czystości / Reinheitstests],MATCH($B541,tab_MinKomp[[Stanowisko / Position ]:[Stanowisko / Position ]],0))="n/a","n/a",DP541-INDEX(tab_MinKomp[Testy czystości / Reinheitstests],MATCH($B541,tab_MinKomp[[Stanowisko / Position ]:[Stanowisko / Position ]],0)))</f>
        <v>n/a</v>
      </c>
      <c r="DQ542" s="190" t="str">
        <f>IF(INDEX(tab_MinKomp[Testy czystości / Reinheitstests],MATCH($B541,tab_MinKomp[[Stanowisko / Position ]:[Stanowisko / Position ]],0))="n/a","n/a",DQ541-INDEX(tab_MinKomp[Testy czystości / Reinheitstests],MATCH($B541,tab_MinKomp[[Stanowisko / Position ]:[Stanowisko / Position ]],0)))</f>
        <v>n/a</v>
      </c>
      <c r="DR542" s="190" t="str">
        <f>IF(INDEX(tab_MinKomp[Testy czystości / Reinheitstests],MATCH($B541,tab_MinKomp[[Stanowisko / Position ]:[Stanowisko / Position ]],0))="n/a","n/a",DR541-INDEX(tab_MinKomp[Testy czystości / Reinheitstests],MATCH($B541,tab_MinKomp[[Stanowisko / Position ]:[Stanowisko / Position ]],0)))</f>
        <v>n/a</v>
      </c>
      <c r="DS542" s="190" t="str">
        <f>IF(INDEX(tab_MinKomp[Testy czystości / Reinheitstests],MATCH($B541,tab_MinKomp[[Stanowisko / Position ]:[Stanowisko / Position ]],0))="n/a","n/a",DS541-INDEX(tab_MinKomp[Testy czystości / Reinheitstests],MATCH($B541,tab_MinKomp[[Stanowisko / Position ]:[Stanowisko / Position ]],0)))</f>
        <v>n/a</v>
      </c>
      <c r="DT542" s="194" t="str">
        <f>IF(INDEX(tab_MinKomp[SUPPLIER MANAGEMENT],MATCH($B541,tab_MinKomp[[Stanowisko / Position ]:[Stanowisko / Position ]],0))="n/a","n/a",DT541-INDEX(tab_MinKomp[SUPPLIER MANAGEMENT],MATCH($B541,tab_MinKomp[[Stanowisko / Position ]:[Stanowisko / Position ]],0)))</f>
        <v>n/a</v>
      </c>
      <c r="DU542" s="190" t="str">
        <f>IF(INDEX(tab_MinKomp[Testy czystości / Reinheitstests],MATCH($B541,tab_MinKomp[[Stanowisko / Position ]:[Stanowisko / Position ]],0))="n/a","n/a",DU541-INDEX(tab_MinKomp[Testy czystości / Reinheitstests],MATCH($B541,tab_MinKomp[[Stanowisko / Position ]:[Stanowisko / Position ]],0)))</f>
        <v>n/a</v>
      </c>
      <c r="DV542" s="190" t="str">
        <f>IF(INDEX(tab_MinKomp[Testy czystości / Reinheitstests],MATCH($B541,tab_MinKomp[[Stanowisko / Position ]:[Stanowisko / Position ]],0))="n/a","n/a",DV541-INDEX(tab_MinKomp[Testy czystości / Reinheitstests],MATCH($B541,tab_MinKomp[[Stanowisko / Position ]:[Stanowisko / Position ]],0)))</f>
        <v>n/a</v>
      </c>
      <c r="DW542" s="190" t="str">
        <f>IF(INDEX(tab_MinKomp[Testy czystości / Reinheitstests],MATCH($B541,tab_MinKomp[[Stanowisko / Position ]:[Stanowisko / Position ]],0))="n/a","n/a",DW541-INDEX(tab_MinKomp[Testy czystości / Reinheitstests],MATCH($B541,tab_MinKomp[[Stanowisko / Position ]:[Stanowisko / Position ]],0)))</f>
        <v>n/a</v>
      </c>
      <c r="DX542" s="190" t="str">
        <f>IF(INDEX(tab_MinKomp[Testy czystości / Reinheitstests],MATCH($B541,tab_MinKomp[[Stanowisko / Position ]:[Stanowisko / Position ]],0))="n/a","n/a",DX541-INDEX(tab_MinKomp[Testy czystości / Reinheitstests],MATCH($B541,tab_MinKomp[[Stanowisko / Position ]:[Stanowisko / Position ]],0)))</f>
        <v>n/a</v>
      </c>
      <c r="DY542" s="190" t="str">
        <f>IF(INDEX(tab_MinKomp[Testy czystości / Reinheitstests],MATCH($B541,tab_MinKomp[[Stanowisko / Position ]:[Stanowisko / Position ]],0))="n/a","n/a",DY541-INDEX(tab_MinKomp[Testy czystości / Reinheitstests],MATCH($B541,tab_MinKomp[[Stanowisko / Position ]:[Stanowisko / Position ]],0)))</f>
        <v>n/a</v>
      </c>
      <c r="DZ542" s="190" t="str">
        <f>IF(INDEX(tab_MinKomp[Testy czystości / Reinheitstests],MATCH($B541,tab_MinKomp[[Stanowisko / Position ]:[Stanowisko / Position ]],0))="n/a","n/a",DZ541-INDEX(tab_MinKomp[Testy czystości / Reinheitstests],MATCH($B541,tab_MinKomp[[Stanowisko / Position ]:[Stanowisko / Position ]],0)))</f>
        <v>n/a</v>
      </c>
      <c r="EA542" s="194" t="str">
        <f>IF(INDEX(tab_MinKomp[SUPPLIER MANAGEMENT],MATCH($B541,tab_MinKomp[[Stanowisko / Position ]:[Stanowisko / Position ]],0))="n/a","n/a",EA541-INDEX(tab_MinKomp[SUPPLIER MANAGEMENT],MATCH($B541,tab_MinKomp[[Stanowisko / Position ]:[Stanowisko / Position ]],0)))</f>
        <v>n/a</v>
      </c>
      <c r="EB542" s="190" t="str">
        <f>IF(INDEX(tab_MinKomp[Testy czystości / Reinheitstests],MATCH($B541,tab_MinKomp[[Stanowisko / Position ]:[Stanowisko / Position ]],0))="n/a","n/a",EB541-INDEX(tab_MinKomp[Testy czystości / Reinheitstests],MATCH($B541,tab_MinKomp[[Stanowisko / Position ]:[Stanowisko / Position ]],0)))</f>
        <v>n/a</v>
      </c>
      <c r="EC542" s="190" t="str">
        <f>IF(INDEX(tab_MinKomp[Testy czystości / Reinheitstests],MATCH($B541,tab_MinKomp[[Stanowisko / Position ]:[Stanowisko / Position ]],0))="n/a","n/a",EC541-INDEX(tab_MinKomp[Testy czystości / Reinheitstests],MATCH($B541,tab_MinKomp[[Stanowisko / Position ]:[Stanowisko / Position ]],0)))</f>
        <v>n/a</v>
      </c>
      <c r="ED542" s="190" t="str">
        <f>IF(INDEX(tab_MinKomp[Testy czystości / Reinheitstests],MATCH($B541,tab_MinKomp[[Stanowisko / Position ]:[Stanowisko / Position ]],0))="n/a","n/a",ED541-INDEX(tab_MinKomp[Testy czystości / Reinheitstests],MATCH($B541,tab_MinKomp[[Stanowisko / Position ]:[Stanowisko / Position ]],0)))</f>
        <v>n/a</v>
      </c>
      <c r="EE542" s="190" t="str">
        <f>IF(INDEX(tab_MinKomp[Testy czystości / Reinheitstests],MATCH($B541,tab_MinKomp[[Stanowisko / Position ]:[Stanowisko / Position ]],0))="n/a","n/a",EE541-INDEX(tab_MinKomp[Testy czystości / Reinheitstests],MATCH($B541,tab_MinKomp[[Stanowisko / Position ]:[Stanowisko / Position ]],0)))</f>
        <v>n/a</v>
      </c>
      <c r="EF542" s="190" t="str">
        <f>IF(INDEX(tab_MinKomp[Testy czystości / Reinheitstests],MATCH($B541,tab_MinKomp[[Stanowisko / Position ]:[Stanowisko / Position ]],0))="n/a","n/a",EF541-INDEX(tab_MinKomp[Testy czystości / Reinheitstests],MATCH($B541,tab_MinKomp[[Stanowisko / Position ]:[Stanowisko / Position ]],0)))</f>
        <v>n/a</v>
      </c>
      <c r="EG542" s="190" t="str">
        <f>IF(INDEX(tab_MinKomp[Testy czystości / Reinheitstests],MATCH($B541,tab_MinKomp[[Stanowisko / Position ]:[Stanowisko / Position ]],0))="n/a","n/a",EG541-INDEX(tab_MinKomp[Testy czystości / Reinheitstests],MATCH($B541,tab_MinKomp[[Stanowisko / Position ]:[Stanowisko / Position ]],0)))</f>
        <v>n/a</v>
      </c>
      <c r="EH542" s="190" t="str">
        <f>IF(INDEX(tab_MinKomp[Testy czystości / Reinheitstests],MATCH($B541,tab_MinKomp[[Stanowisko / Position ]:[Stanowisko / Position ]],0))="n/a","n/a",EH541-INDEX(tab_MinKomp[Testy czystości / Reinheitstests],MATCH($B541,tab_MinKomp[[Stanowisko / Position ]:[Stanowisko / Position ]],0)))</f>
        <v>n/a</v>
      </c>
      <c r="EI542" s="190" t="str">
        <f>IF(INDEX(tab_MinKomp[Testy czystości / Reinheitstests],MATCH($B541,tab_MinKomp[[Stanowisko / Position ]:[Stanowisko / Position ]],0))="n/a","n/a",EI541-INDEX(tab_MinKomp[Testy czystości / Reinheitstests],MATCH($B541,tab_MinKomp[[Stanowisko / Position ]:[Stanowisko / Position ]],0)))</f>
        <v>n/a</v>
      </c>
      <c r="EJ542" s="190" t="str">
        <f>IF(INDEX(tab_MinKomp[Testy czystości / Reinheitstests],MATCH($B541,tab_MinKomp[[Stanowisko / Position ]:[Stanowisko / Position ]],0))="n/a","n/a",EJ541-INDEX(tab_MinKomp[Testy czystości / Reinheitstests],MATCH($B541,tab_MinKomp[[Stanowisko / Position ]:[Stanowisko / Position ]],0)))</f>
        <v>n/a</v>
      </c>
      <c r="EK542" s="190" t="str">
        <f>IF(INDEX(tab_MinKomp[Testy czystości / Reinheitstests],MATCH($B541,tab_MinKomp[[Stanowisko / Position ]:[Stanowisko / Position ]],0))="n/a","n/a",EK541-INDEX(tab_MinKomp[Testy czystości / Reinheitstests],MATCH($B541,tab_MinKomp[[Stanowisko / Position ]:[Stanowisko / Position ]],0)))</f>
        <v>n/a</v>
      </c>
      <c r="EL542" s="190" t="str">
        <f>IF(INDEX(tab_MinKomp[Testy czystości / Reinheitstests],MATCH($B541,tab_MinKomp[[Stanowisko / Position ]:[Stanowisko / Position ]],0))="n/a","n/a",EL541-INDEX(tab_MinKomp[Testy czystości / Reinheitstests],MATCH($B541,tab_MinKomp[[Stanowisko / Position ]:[Stanowisko / Position ]],0)))</f>
        <v>n/a</v>
      </c>
      <c r="EM542" s="190" t="str">
        <f>IF(INDEX(tab_MinKomp[Testy czystości / Reinheitstests],MATCH($B541,tab_MinKomp[[Stanowisko / Position ]:[Stanowisko / Position ]],0))="n/a","n/a",EM541-INDEX(tab_MinKomp[Testy czystości / Reinheitstests],MATCH($B541,tab_MinKomp[[Stanowisko / Position ]:[Stanowisko / Position ]],0)))</f>
        <v>n/a</v>
      </c>
      <c r="EN542" s="190" t="str">
        <f>IF(INDEX(tab_MinKomp[Testy czystości / Reinheitstests],MATCH($B541,tab_MinKomp[[Stanowisko / Position ]:[Stanowisko / Position ]],0))="n/a","n/a",EN541-INDEX(tab_MinKomp[Testy czystości / Reinheitstests],MATCH($B541,tab_MinKomp[[Stanowisko / Position ]:[Stanowisko / Position ]],0)))</f>
        <v>n/a</v>
      </c>
      <c r="EO542" s="194" t="str">
        <f>IF(INDEX(tab_MinKomp[Konserwacja Rep],MATCH($B541,tab_MinKomp[[Stanowisko / Position ]:[Stanowisko / Position ]],0))="n/a","n/a",EO541-INDEX(tab_MinKomp[Konserwacja Rep],MATCH($B541,tab_MinKomp[[Stanowisko / Position ]:[Stanowisko / Position ]],0)))</f>
        <v>n/a</v>
      </c>
      <c r="EP542" s="194" t="str">
        <f>IF(INDEX(tab_MinKomp[[Konserwacja Engel ]],MATCH($B541,tab_MinKomp[[Stanowisko / Position ]:[Stanowisko / Position ]],0))="n/a","n/a",EP541-INDEX(tab_MinKomp[[Konserwacja Engel ]],MATCH($B541,tab_MinKomp[[Stanowisko / Position ]:[Stanowisko / Position ]],0)))</f>
        <v>n/a</v>
      </c>
      <c r="EQ542" s="194" t="str">
        <f>IF(INDEX(tab_MinKomp[Konserwacja B 50],MATCH($B541,tab_MinKomp[[Stanowisko / Position ]:[Stanowisko / Position ]],0))="n/a","n/a",EQ541-INDEX(tab_MinKomp[Konserwacja B 50],MATCH($B541,tab_MinKomp[[Stanowisko / Position ]:[Stanowisko / Position ]],0)))</f>
        <v>n/a</v>
      </c>
      <c r="ER542" s="194" t="str">
        <f>IF(INDEX(tab_MinKomp[[Konserwacja EOL ]],MATCH($B541,tab_MinKomp[[Stanowisko / Position ]:[Stanowisko / Position ]],0))="n/a","n/a",ER541-INDEX(tab_MinKomp[[Konserwacja EOL ]],MATCH($B541,tab_MinKomp[[Stanowisko / Position ]:[Stanowisko / Position ]],0)))</f>
        <v>n/a</v>
      </c>
      <c r="ES542" s="194" t="str">
        <f>IF(INDEX(tab_MinKomp[Konserwacja Branson],MATCH($B541,tab_MinKomp[[Stanowisko / Position ]:[Stanowisko / Position ]],0))="n/a","n/a",ES541-INDEX(tab_MinKomp[Konserwacja Branson],MATCH($B541,tab_MinKomp[[Stanowisko / Position ]:[Stanowisko / Position ]],0)))</f>
        <v>n/a</v>
      </c>
      <c r="ET542" s="194" t="str">
        <f>IF(INDEX(tab_MinKomp[Konserwacja coolery],MATCH($B541,tab_MinKomp[[Stanowisko / Position ]:[Stanowisko / Position ]],0))="n/a","n/a",ET541-INDEX(tab_MinKomp[Konserwacja coolery],MATCH($B541,tab_MinKomp[[Stanowisko / Position ]:[Stanowisko / Position ]],0)))</f>
        <v>n/a</v>
      </c>
      <c r="EU542" s="194" t="str">
        <f>IF(INDEX(tab_MinKomp[Konserwacja piecy],MATCH($B541,tab_MinKomp[[Stanowisko / Position ]:[Stanowisko / Position ]],0))="n/a","n/a",EU541-INDEX(tab_MinKomp[Konserwacja piecy],MATCH($B541,tab_MinKomp[[Stanowisko / Position ]:[Stanowisko / Position ]],0)))</f>
        <v>n/a</v>
      </c>
      <c r="EV542" s="194" t="str">
        <f>IF(INDEX(tab_MinKomp[Rysunek techniczny- czytanie],MATCH($B541,tab_MinKomp[[Stanowisko / Position ]:[Stanowisko / Position ]],0))="n/a","n/a",EV541-INDEX(tab_MinKomp[Rysunek techniczny- czytanie],MATCH($B541,tab_MinKomp[[Stanowisko / Position ]:[Stanowisko / Position ]],0)))</f>
        <v>n/a</v>
      </c>
      <c r="EW542" s="194" t="str">
        <f>IF(INDEX(tab_MinKomp[Elektryka],MATCH($B541,tab_MinKomp[[Stanowisko / Position ]:[Stanowisko / Position ]],0))="n/a","n/a",EW541-INDEX(tab_MinKomp[Elektryka],MATCH($B541,tab_MinKomp[[Stanowisko / Position ]:[Stanowisko / Position ]],0)))</f>
        <v>n/a</v>
      </c>
      <c r="EX542" s="194" t="str">
        <f>IF(INDEX(tab_MinKomp[Pneumatyka],MATCH($B541,tab_MinKomp[[Stanowisko / Position ]:[Stanowisko / Position ]],0))="n/a","n/a",EX541-INDEX(tab_MinKomp[Pneumatyka],MATCH($B541,tab_MinKomp[[Stanowisko / Position ]:[Stanowisko / Position ]],0)))</f>
        <v>n/a</v>
      </c>
      <c r="EY542" s="194" t="str">
        <f>IF(INDEX(tab_MinKomp[[Hydraulika ]],MATCH($B541,tab_MinKomp[[Stanowisko / Position ]:[Stanowisko / Position ]],0))="n/a","n/a",EY541-INDEX(tab_MinKomp[[Hydraulika ]],MATCH($B541,tab_MinKomp[[Stanowisko / Position ]:[Stanowisko / Position ]],0)))</f>
        <v>n/a</v>
      </c>
      <c r="EZ542" s="194" t="str">
        <f>IF(INDEX(tab_MinKomp[Podciśnienie],MATCH($B541,tab_MinKomp[[Stanowisko / Position ]:[Stanowisko / Position ]],0))="n/a","n/a",EZ541-INDEX(tab_MinKomp[Podciśnienie],MATCH($B541,tab_MinKomp[[Stanowisko / Position ]:[Stanowisko / Position ]],0)))</f>
        <v>n/a</v>
      </c>
      <c r="FA542" s="194" t="str">
        <f>IF(INDEX(tab_MinKomp[Usuwanie awarii],MATCH($B541,tab_MinKomp[[Stanowisko / Position ]:[Stanowisko / Position ]],0))="n/a","n/a",FA541-INDEX(tab_MinKomp[Usuwanie awarii],MATCH($B541,tab_MinKomp[[Stanowisko / Position ]:[Stanowisko / Position ]],0)))</f>
        <v>n/a</v>
      </c>
      <c r="FB542" s="194" t="str">
        <f>IF(INDEX(tab_MinKomp[Obsługa robotów],MATCH($B541,tab_MinKomp[[Stanowisko / Position ]:[Stanowisko / Position ]],0))="n/a","n/a",FB541-INDEX(tab_MinKomp[Obsługa robotów],MATCH($B541,tab_MinKomp[[Stanowisko / Position ]:[Stanowisko / Position ]],0)))</f>
        <v>n/a</v>
      </c>
      <c r="FC542" s="194" t="str">
        <f>IF(INDEX(tab_MinKomp[Obsługa sterowania maszyny],MATCH($B541,tab_MinKomp[[Stanowisko / Position ]:[Stanowisko / Position ]],0))="n/a","n/a",FC541-INDEX(tab_MinKomp[Obsługa sterowania maszyny],MATCH($B541,tab_MinKomp[[Stanowisko / Position ]:[Stanowisko / Position ]],0)))</f>
        <v>n/a</v>
      </c>
      <c r="FD542" s="194" t="str">
        <f>IF(INDEX(tab_MinKomp[Usuwanie przyczyn żródłowych],MATCH($B541,tab_MinKomp[[Stanowisko / Position ]:[Stanowisko / Position ]],0))="n/a","n/a",FD541-INDEX(tab_MinKomp[Usuwanie przyczyn żródłowych],MATCH($B541,tab_MinKomp[[Stanowisko / Position ]:[Stanowisko / Position ]],0)))</f>
        <v>n/a</v>
      </c>
      <c r="FE542" s="194" t="str">
        <f>IF(INDEX(tab_MinKomp[Cmms stosowanie],MATCH($B541,tab_MinKomp[[Stanowisko / Position ]:[Stanowisko / Position ]],0))="n/a","n/a",FE541-INDEX(tab_MinKomp[Cmms stosowanie],MATCH($B541,tab_MinKomp[[Stanowisko / Position ]:[Stanowisko / Position ]],0)))</f>
        <v>n/a</v>
      </c>
      <c r="FF542" s="190" t="str">
        <f>IF(INDEX(tab_MinKomp[Testy czystości / Reinheitstests],MATCH($B541,tab_MinKomp[[Stanowisko / Position ]:[Stanowisko / Position ]],0))="n/a","n/a",FF541-INDEX(tab_MinKomp[Testy czystości / Reinheitstests],MATCH($B541,tab_MinKomp[[Stanowisko / Position ]:[Stanowisko / Position ]],0)))</f>
        <v>n/a</v>
      </c>
      <c r="FG542" s="194" t="str">
        <f>IF(INDEX(tab_MinKomp[Czyszczenie form plastikowych],MATCH($B541,tab_MinKomp[[Stanowisko / Position ]:[Stanowisko / Position ]],0))="n/a","n/a",FG541-INDEX(tab_MinKomp[Czyszczenie form plastikowych],MATCH($B541,tab_MinKomp[[Stanowisko / Position ]:[Stanowisko / Position ]],0)))</f>
        <v>n/a</v>
      </c>
      <c r="FH542" s="194" t="str">
        <f>IF(INDEX(tab_MinKomp[Wymiana form plastik],MATCH($B541,tab_MinKomp[[Stanowisko / Position ]:[Stanowisko / Position ]],0))="n/a","n/a",FH541-INDEX(tab_MinKomp[Wymiana form plastik],MATCH($B541,tab_MinKomp[[Stanowisko / Position ]:[Stanowisko / Position ]],0)))</f>
        <v>n/a</v>
      </c>
      <c r="FI542" s="194" t="str">
        <f>IF(INDEX(tab_MinKomp[Wymiana form guma],MATCH($B541,tab_MinKomp[[Stanowisko / Position ]:[Stanowisko / Position ]],0))="n/a","n/a",FI541-INDEX(tab_MinKomp[Wymiana form guma],MATCH($B541,tab_MinKomp[[Stanowisko / Position ]:[Stanowisko / Position ]],0)))</f>
        <v>n/a</v>
      </c>
      <c r="FJ542" s="194" t="str">
        <f>IF(INDEX(tab_MinKomp[Konserwacja KK],MATCH($B541,tab_MinKomp[[Stanowisko / Position ]:[Stanowisko / Position ]],0))="n/a","n/a",FJ541-INDEX(tab_MinKomp[Konserwacja KK],MATCH($B541,tab_MinKomp[[Stanowisko / Position ]:[Stanowisko / Position ]],0)))</f>
        <v>n/a</v>
      </c>
      <c r="FK542" s="194" t="str">
        <f>IF(INDEX(tab_MinKomp[Konserwacja form guma],MATCH($B541,tab_MinKomp[[Stanowisko / Position ]:[Stanowisko / Position ]],0))="n/a","n/a",FK541-INDEX(tab_MinKomp[Konserwacja form guma],MATCH($B541,tab_MinKomp[[Stanowisko / Position ]:[Stanowisko / Position ]],0)))</f>
        <v>n/a</v>
      </c>
      <c r="FL542" s="194" t="str">
        <f>IF(INDEX(tab_MinKomp[Konserwacja form plastiki],MATCH($B541,tab_MinKomp[[Stanowisko / Position ]:[Stanowisko / Position ]],0))="n/a","n/a",FL541-INDEX(tab_MinKomp[Konserwacja form plastiki],MATCH($B541,tab_MinKomp[[Stanowisko / Position ]:[Stanowisko / Position ]],0)))</f>
        <v>n/a</v>
      </c>
      <c r="FM542" s="194" t="str">
        <f>IF(INDEX(tab_MinKomp[Konserwacja Gorącego Kanału],MATCH($B541,tab_MinKomp[[Stanowisko / Position ]:[Stanowisko / Position ]],0))="n/a","n/a",FM541-INDEX(tab_MinKomp[Konserwacja Gorącego Kanału],MATCH($B541,tab_MinKomp[[Stanowisko / Position ]:[Stanowisko / Position ]],0)))</f>
        <v>n/a</v>
      </c>
      <c r="FN542" s="194" t="str">
        <f>IF(INDEX(tab_MinKomp[Konserwacja Gorącego Kanału],MATCH($B541,tab_MinKomp[[Stanowisko / Position ]:[Stanowisko / Position ]],0))="n/a","n/a",FN541-INDEX(tab_MinKomp[Konserwacja Gorącego Kanału],MATCH($B541,tab_MinKomp[[Stanowisko / Position ]:[Stanowisko / Position ]],0)))</f>
        <v>n/a</v>
      </c>
      <c r="FO542" s="194" t="str">
        <f>IF(INDEX(tab_MinKomp[Konserwacja Gorącego Kanału],MATCH($B541,tab_MinKomp[[Stanowisko / Position ]:[Stanowisko / Position ]],0))="n/a","n/a",FO541-INDEX(tab_MinKomp[Konserwacja Gorącego Kanału],MATCH($B541,tab_MinKomp[[Stanowisko / Position ]:[Stanowisko / Position ]],0)))</f>
        <v>n/a</v>
      </c>
      <c r="FP542" s="194" t="str">
        <f>IF(INDEX(tab_MinKomp[Konserwacja Gorącego Kanału],MATCH($B541,tab_MinKomp[[Stanowisko / Position ]:[Stanowisko / Position ]],0))="n/a","n/a",FP541-INDEX(tab_MinKomp[Konserwacja Gorącego Kanału],MATCH($B541,tab_MinKomp[[Stanowisko / Position ]:[Stanowisko / Position ]],0)))</f>
        <v>n/a</v>
      </c>
      <c r="FQ542" s="196" t="str">
        <f>IF(INDEX(tab_MinKomp[Język angielski / Englisch],MATCH($B541,tab_MinKomp[[Stanowisko / Position ]:[Stanowisko / Position ]],0))="n/a","n/a",FQ541-INDEX(tab_MinKomp[Język angielski / Englisch],MATCH($B541,tab_MinKomp[[Stanowisko / Position ]:[Stanowisko / Position ]],0)))</f>
        <v>n/a</v>
      </c>
      <c r="FR542" s="196" t="str">
        <f>IF(INDEX(tab_MinKomp[Język niemiecki / Deutsch],MATCH($B541,tab_MinKomp[[Stanowisko / Position ]:[Stanowisko / Position ]],0))="n/a","n/a",FR541-INDEX(tab_MinKomp[Język niemiecki / Deutsch],MATCH($B541,tab_MinKomp[[Stanowisko / Position ]:[Stanowisko / Position ]],0)))</f>
        <v>n/a</v>
      </c>
      <c r="FS542" s="194">
        <f>IF(INDEX(tab_MinKomp[Zarządzanie dokumentacją procesową / Process dokumentation management],MATCH($B541,tab_MinKomp[[Stanowisko / Position ]:[Stanowisko / Position ]],0))="n/a","n/a",FS541-INDEX(tab_MinKomp[Zarządzanie dokumentacją procesową / Process dokumentation management],MATCH($B541,tab_MinKomp[[Stanowisko / Position ]:[Stanowisko / Position ]],0)))</f>
        <v>-1</v>
      </c>
      <c r="FT542" s="194">
        <f>IF(INDEX(tab_MinKomp[Znajomość procesów z obszaru / Kenntiss der prozesse in dem Bereich],MATCH($B541,tab_MinKomp[[Stanowisko / Position ]:[Stanowisko / Position ]],0))="n/a","n/a",FT541-INDEX(tab_MinKomp[Znajomość procesów z obszaru / Kenntiss der prozesse in dem Bereich],MATCH($B541,tab_MinKomp[[Stanowisko / Position ]:[Stanowisko / Position ]],0)))</f>
        <v>-1</v>
      </c>
      <c r="FU542" s="194">
        <f>IF(INDEX(tab_MinKomp[optymalizacja procesów / Prozessoptymalisierung],MATCH($B541,tab_MinKomp[[Stanowisko / Position ]:[Stanowisko / Position ]],0))="n/a","n/a",FU541-INDEX(tab_MinKomp[optymalizacja procesów / Prozessoptymalisierung],MATCH($B541,tab_MinKomp[[Stanowisko / Position ]:[Stanowisko / Position ]],0)))</f>
        <v>0</v>
      </c>
      <c r="FV542" s="194">
        <f>IF(INDEX(tab_MinKomp[Umiejętności szkoleniowe / Trainingsfähigkeiten],MATCH($B541,tab_MinKomp[[Stanowisko / Position ]:[Stanowisko / Position ]],0))="n/a","n/a",FV541-INDEX(tab_MinKomp[Umiejętności szkoleniowe / Trainingsfähigkeiten],MATCH($B541,tab_MinKomp[[Stanowisko / Position ]:[Stanowisko / Position ]],0)))</f>
        <v>0</v>
      </c>
      <c r="FW542" s="194">
        <f>IF(INDEX(tab_MinKomp[Analityczne myślenie, podejście / Analitysches Denken, Einstellung],MATCH($B541,tab_MinKomp[[Stanowisko / Position ]:[Stanowisko / Position ]],0))="n/a","n/a",FW541-INDEX(tab_MinKomp[Analityczne myślenie, podejście / Analitysches Denken, Einstellung],MATCH($B541,tab_MinKomp[[Stanowisko / Position ]:[Stanowisko / Position ]],0)))</f>
        <v>0</v>
      </c>
      <c r="FX542" s="194">
        <f>IF(INDEX(tab_MinKomp[Dokładność, precyzja w dzialaniu / Genauigkeit, Präzision in die Arbeit],MATCH($B541,tab_MinKomp[[Stanowisko / Position ]:[Stanowisko / Position ]],0))="n/a","n/a",FX541-INDEX(tab_MinKomp[Dokładność, precyzja w dzialaniu / Genauigkeit, Präzision in die Arbeit],MATCH($B541,tab_MinKomp[[Stanowisko / Position ]:[Stanowisko / Position ]],0)))</f>
        <v>-1</v>
      </c>
      <c r="FY542" s="194">
        <f>IF(INDEX(tab_MinKomp[Dyspozycyjność / Verfügbarkeit],MATCH($B541,tab_MinKomp[[Stanowisko / Position ]:[Stanowisko / Position ]],0))="n/a","n/a",FY541-INDEX(tab_MinKomp[Dyspozycyjność / Verfügbarkeit],MATCH($B541,tab_MinKomp[[Stanowisko / Position ]:[Stanowisko / Position ]],0)))</f>
        <v>-1</v>
      </c>
      <c r="FZ542" s="194">
        <f>IF(INDEX(tab_MinKomp[Zaangażowanie / 
Engagement],MATCH($B541,tab_MinKomp[[Stanowisko / Position ]:[Stanowisko / Position ]],0))="n/a","n/a",FZ541-INDEX(tab_MinKomp[Zaangażowanie / 
Engagement],MATCH($B541,tab_MinKomp[[Stanowisko / Position ]:[Stanowisko / Position ]],0)))</f>
        <v>-1</v>
      </c>
      <c r="GA542" s="194" t="str">
        <f>IF(INDEX(tab_MinKomp[Konserwacja form guma],MATCH($B541,tab_MinKomp[[Stanowisko / Position ]:[Stanowisko / Position ]],0))="n/a","n/a",GA541-INDEX(tab_MinKomp[Konserwacja form guma],MATCH($B541,tab_MinKomp[[Stanowisko / Position ]:[Stanowisko / Position ]],0)))</f>
        <v>n/a</v>
      </c>
      <c r="GB542" s="194" t="str">
        <f>IF(INDEX(tab_MinKomp[Konserwacja form plastiki],MATCH($B541,tab_MinKomp[[Stanowisko / Position ]:[Stanowisko / Position ]],0))="n/a","n/a",GB541-INDEX(tab_MinKomp[Konserwacja form plastiki],MATCH($B541,tab_MinKomp[[Stanowisko / Position ]:[Stanowisko / Position ]],0)))</f>
        <v>n/a</v>
      </c>
      <c r="GC542" s="194">
        <f>IF(INDEX(tab_MinKomp[Elastyczność w działaniu],MATCH($B541,tab_MinKomp[[Stanowisko / Position ]:[Stanowisko / Position ]],0))="n/a","n/a",GC541-INDEX(tab_MinKomp[Elastyczność w działaniu],MATCH($B541,tab_MinKomp[[Stanowisko / Position ]:[Stanowisko / Position ]],0)))</f>
        <v>-1</v>
      </c>
      <c r="GD542" s="194">
        <f>IF(INDEX(tab_MinKomp[Komunikatywność],MATCH($B541,tab_MinKomp[[Stanowisko / Position ]:[Stanowisko / Position ]],0))="n/a","n/a",GD541-INDEX(tab_MinKomp[Komunikatywność],MATCH($B541,tab_MinKomp[[Stanowisko / Position ]:[Stanowisko / Position ]],0)))</f>
        <v>0</v>
      </c>
      <c r="GE542" s="193" t="str">
        <f>IF(INDEX(tab_MinKomp[Motywowanie i budowanie zaangażowania zespołu],MATCH($B541,tab_MinKomp[[Stanowisko / Position ]:[Stanowisko / Position ]],0))="n/a","n/a",GE541-INDEX(tab_MinKomp[Motywowanie i budowanie zaangażowania zespołu],MATCH($B541,tab_MinKomp[[Stanowisko / Position ]:[Stanowisko / Position ]],0)))</f>
        <v>n/a</v>
      </c>
      <c r="GF542" s="186" t="s">
        <v>248</v>
      </c>
      <c r="GG542" s="186" t="s">
        <v>248</v>
      </c>
      <c r="GH542" s="186" t="s">
        <v>248</v>
      </c>
      <c r="GI542" s="186" t="s">
        <v>248</v>
      </c>
      <c r="GJ542" s="186" t="s">
        <v>248</v>
      </c>
      <c r="GK542" s="186" t="s">
        <v>248</v>
      </c>
      <c r="GL542" s="186" t="s">
        <v>248</v>
      </c>
      <c r="GM542" s="186" t="s">
        <v>248</v>
      </c>
      <c r="GN542" s="186" t="s">
        <v>248</v>
      </c>
      <c r="GO542" s="186" t="s">
        <v>248</v>
      </c>
      <c r="GP542" s="186" t="s">
        <v>248</v>
      </c>
      <c r="GQ542" s="186" t="s">
        <v>248</v>
      </c>
      <c r="GR542" s="186" t="s">
        <v>248</v>
      </c>
      <c r="GS542" s="186" t="s">
        <v>248</v>
      </c>
      <c r="GT542" s="186" t="s">
        <v>248</v>
      </c>
      <c r="GU542" s="186" t="s">
        <v>248</v>
      </c>
      <c r="GV542" s="186" t="s">
        <v>248</v>
      </c>
      <c r="GW542" s="186" t="s">
        <v>248</v>
      </c>
      <c r="GX542" s="186" t="s">
        <v>248</v>
      </c>
      <c r="GY542" s="186" t="s">
        <v>248</v>
      </c>
      <c r="GZ542" s="261" t="s">
        <v>248</v>
      </c>
      <c r="HA542" s="261" t="s">
        <v>248</v>
      </c>
      <c r="HB542" s="191">
        <f>SUM(G542:GE542)/(HB541-(SUM(G542:GE542)))</f>
        <v>0</v>
      </c>
    </row>
    <row r="543" spans="1:210" ht="24.9" customHeight="1" x14ac:dyDescent="0.3">
      <c r="A543" s="105" t="s">
        <v>317</v>
      </c>
      <c r="B543" s="105" t="s">
        <v>315</v>
      </c>
      <c r="C543" s="105"/>
      <c r="D543" s="105">
        <v>1896</v>
      </c>
      <c r="E543" s="394" t="s">
        <v>656</v>
      </c>
      <c r="F543" s="185" t="s">
        <v>374</v>
      </c>
      <c r="G543" s="186">
        <v>2</v>
      </c>
      <c r="H543" s="186">
        <v>1</v>
      </c>
      <c r="I543" s="186">
        <v>2</v>
      </c>
      <c r="J543" s="186">
        <v>1</v>
      </c>
      <c r="K543" s="186">
        <v>1</v>
      </c>
      <c r="L543" s="186" t="s">
        <v>248</v>
      </c>
      <c r="M543" s="186" t="s">
        <v>248</v>
      </c>
      <c r="N543" s="186" t="s">
        <v>248</v>
      </c>
      <c r="O543" s="186">
        <v>1</v>
      </c>
      <c r="P543" s="186">
        <v>1</v>
      </c>
      <c r="Q543" s="186" t="s">
        <v>248</v>
      </c>
      <c r="R543" s="186" t="s">
        <v>248</v>
      </c>
      <c r="S543" s="186" t="s">
        <v>248</v>
      </c>
      <c r="T543" s="186" t="s">
        <v>248</v>
      </c>
      <c r="U543" s="186" t="s">
        <v>248</v>
      </c>
      <c r="V543" s="186" t="s">
        <v>248</v>
      </c>
      <c r="W543" s="186" t="s">
        <v>248</v>
      </c>
      <c r="X543" s="186" t="s">
        <v>248</v>
      </c>
      <c r="Y543" s="186" t="s">
        <v>248</v>
      </c>
      <c r="Z543" s="186" t="s">
        <v>248</v>
      </c>
      <c r="AA543" s="186" t="s">
        <v>248</v>
      </c>
      <c r="AB543" s="186" t="s">
        <v>248</v>
      </c>
      <c r="AC543" s="186" t="s">
        <v>248</v>
      </c>
      <c r="AD543" s="186" t="s">
        <v>248</v>
      </c>
      <c r="AE543" s="186" t="s">
        <v>248</v>
      </c>
      <c r="AF543" s="186" t="s">
        <v>248</v>
      </c>
      <c r="AG543" s="186" t="s">
        <v>248</v>
      </c>
      <c r="AH543" s="186" t="s">
        <v>248</v>
      </c>
      <c r="AI543" s="186" t="s">
        <v>248</v>
      </c>
      <c r="AJ543" s="186" t="s">
        <v>248</v>
      </c>
      <c r="AK543" s="186" t="s">
        <v>248</v>
      </c>
      <c r="AL543" s="186">
        <v>2</v>
      </c>
      <c r="AM543" s="186" t="s">
        <v>248</v>
      </c>
      <c r="AN543" s="186" t="s">
        <v>248</v>
      </c>
      <c r="AO543" s="186">
        <v>1</v>
      </c>
      <c r="AP543" s="186" t="s">
        <v>248</v>
      </c>
      <c r="AQ543" s="186">
        <v>1</v>
      </c>
      <c r="AR543" s="186" t="s">
        <v>248</v>
      </c>
      <c r="AS543" s="186" t="s">
        <v>248</v>
      </c>
      <c r="AT543" s="186" t="s">
        <v>248</v>
      </c>
      <c r="AU543" s="186" t="s">
        <v>248</v>
      </c>
      <c r="AV543" s="186">
        <v>2</v>
      </c>
      <c r="AW543" s="186">
        <v>1</v>
      </c>
      <c r="AX543" s="186" t="s">
        <v>248</v>
      </c>
      <c r="AY543" s="186" t="s">
        <v>248</v>
      </c>
      <c r="AZ543" s="186" t="s">
        <v>248</v>
      </c>
      <c r="BA543" s="186" t="s">
        <v>248</v>
      </c>
      <c r="BB543" s="186" t="s">
        <v>248</v>
      </c>
      <c r="BC543" s="186" t="s">
        <v>248</v>
      </c>
      <c r="BD543" s="186" t="s">
        <v>248</v>
      </c>
      <c r="BE543" s="186" t="s">
        <v>248</v>
      </c>
      <c r="BF543" s="186" t="s">
        <v>248</v>
      </c>
      <c r="BG543" s="186" t="s">
        <v>248</v>
      </c>
      <c r="BH543" s="186" t="s">
        <v>248</v>
      </c>
      <c r="BI543" s="186" t="s">
        <v>248</v>
      </c>
      <c r="BJ543" s="186" t="s">
        <v>248</v>
      </c>
      <c r="BK543" s="186" t="s">
        <v>248</v>
      </c>
      <c r="BL543" s="186" t="s">
        <v>248</v>
      </c>
      <c r="BM543" s="186" t="s">
        <v>248</v>
      </c>
      <c r="BN543" s="186" t="s">
        <v>248</v>
      </c>
      <c r="BO543" s="186" t="s">
        <v>248</v>
      </c>
      <c r="BP543" s="186" t="s">
        <v>248</v>
      </c>
      <c r="BQ543" s="186" t="s">
        <v>248</v>
      </c>
      <c r="BR543" s="186" t="s">
        <v>248</v>
      </c>
      <c r="BS543" s="186" t="s">
        <v>248</v>
      </c>
      <c r="BT543" s="186" t="s">
        <v>248</v>
      </c>
      <c r="BU543" s="186">
        <v>2</v>
      </c>
      <c r="BV543" s="186" t="s">
        <v>248</v>
      </c>
      <c r="BW543" s="186" t="s">
        <v>248</v>
      </c>
      <c r="BX543" s="186" t="s">
        <v>248</v>
      </c>
      <c r="BY543" s="186" t="s">
        <v>248</v>
      </c>
      <c r="BZ543" s="186" t="s">
        <v>248</v>
      </c>
      <c r="CA543" s="186" t="s">
        <v>248</v>
      </c>
      <c r="CB543" s="186" t="s">
        <v>248</v>
      </c>
      <c r="CC543" s="186" t="s">
        <v>248</v>
      </c>
      <c r="CD543" s="186">
        <v>2</v>
      </c>
      <c r="CE543" s="186" t="s">
        <v>248</v>
      </c>
      <c r="CF543" s="186" t="s">
        <v>248</v>
      </c>
      <c r="CG543" s="186">
        <v>1</v>
      </c>
      <c r="CH543" s="186" t="s">
        <v>248</v>
      </c>
      <c r="CI543" s="186" t="s">
        <v>248</v>
      </c>
      <c r="CJ543" s="186" t="s">
        <v>248</v>
      </c>
      <c r="CK543" s="186" t="s">
        <v>248</v>
      </c>
      <c r="CL543" s="186" t="s">
        <v>248</v>
      </c>
      <c r="CM543" s="186" t="s">
        <v>248</v>
      </c>
      <c r="CN543" s="186" t="s">
        <v>248</v>
      </c>
      <c r="CO543" s="186" t="s">
        <v>248</v>
      </c>
      <c r="CP543" s="186" t="s">
        <v>248</v>
      </c>
      <c r="CQ543" s="186" t="s">
        <v>248</v>
      </c>
      <c r="CR543" s="186" t="s">
        <v>248</v>
      </c>
      <c r="CS543" s="186" t="s">
        <v>248</v>
      </c>
      <c r="CT543" s="186" t="s">
        <v>248</v>
      </c>
      <c r="CU543" s="186" t="s">
        <v>248</v>
      </c>
      <c r="CV543" s="186" t="s">
        <v>248</v>
      </c>
      <c r="CW543" s="186">
        <v>2</v>
      </c>
      <c r="CX543" s="186" t="s">
        <v>248</v>
      </c>
      <c r="CY543" s="186" t="s">
        <v>248</v>
      </c>
      <c r="CZ543" s="186" t="s">
        <v>248</v>
      </c>
      <c r="DA543" s="186" t="s">
        <v>248</v>
      </c>
      <c r="DB543" s="186" t="s">
        <v>248</v>
      </c>
      <c r="DC543" s="186" t="s">
        <v>248</v>
      </c>
      <c r="DD543" s="186" t="s">
        <v>248</v>
      </c>
      <c r="DE543" s="186" t="s">
        <v>248</v>
      </c>
      <c r="DF543" s="186">
        <v>2</v>
      </c>
      <c r="DG543" s="186" t="s">
        <v>248</v>
      </c>
      <c r="DH543" s="186" t="s">
        <v>248</v>
      </c>
      <c r="DI543" s="186" t="s">
        <v>248</v>
      </c>
      <c r="DJ543" s="186" t="s">
        <v>248</v>
      </c>
      <c r="DK543" s="186" t="s">
        <v>248</v>
      </c>
      <c r="DL543" s="186" t="s">
        <v>248</v>
      </c>
      <c r="DM543" s="186" t="s">
        <v>248</v>
      </c>
      <c r="DN543" s="186" t="s">
        <v>248</v>
      </c>
      <c r="DO543" s="186" t="s">
        <v>248</v>
      </c>
      <c r="DP543" s="186" t="s">
        <v>248</v>
      </c>
      <c r="DQ543" s="186" t="s">
        <v>248</v>
      </c>
      <c r="DR543" s="186" t="s">
        <v>248</v>
      </c>
      <c r="DS543" s="186" t="s">
        <v>248</v>
      </c>
      <c r="DT543" s="186" t="s">
        <v>248</v>
      </c>
      <c r="DU543" s="186" t="s">
        <v>248</v>
      </c>
      <c r="DV543" s="186" t="s">
        <v>248</v>
      </c>
      <c r="DW543" s="186" t="s">
        <v>248</v>
      </c>
      <c r="DX543" s="186" t="s">
        <v>248</v>
      </c>
      <c r="DY543" s="186" t="s">
        <v>248</v>
      </c>
      <c r="DZ543" s="186" t="s">
        <v>248</v>
      </c>
      <c r="EA543" s="186" t="s">
        <v>248</v>
      </c>
      <c r="EB543" s="186" t="s">
        <v>248</v>
      </c>
      <c r="EC543" s="186" t="s">
        <v>248</v>
      </c>
      <c r="ED543" s="186" t="s">
        <v>248</v>
      </c>
      <c r="EE543" s="186" t="s">
        <v>248</v>
      </c>
      <c r="EF543" s="186" t="s">
        <v>248</v>
      </c>
      <c r="EG543" s="186" t="s">
        <v>248</v>
      </c>
      <c r="EH543" s="186" t="s">
        <v>248</v>
      </c>
      <c r="EI543" s="186" t="s">
        <v>248</v>
      </c>
      <c r="EJ543" s="186" t="s">
        <v>248</v>
      </c>
      <c r="EK543" s="186" t="s">
        <v>248</v>
      </c>
      <c r="EL543" s="184" t="s">
        <v>248</v>
      </c>
      <c r="EM543" s="184" t="s">
        <v>248</v>
      </c>
      <c r="EN543" s="184" t="s">
        <v>248</v>
      </c>
      <c r="EO543" s="186" t="s">
        <v>248</v>
      </c>
      <c r="EP543" s="186" t="s">
        <v>248</v>
      </c>
      <c r="EQ543" s="186" t="s">
        <v>248</v>
      </c>
      <c r="ER543" s="186" t="s">
        <v>248</v>
      </c>
      <c r="ES543" s="186" t="s">
        <v>248</v>
      </c>
      <c r="ET543" s="186" t="s">
        <v>248</v>
      </c>
      <c r="EU543" s="186" t="s">
        <v>248</v>
      </c>
      <c r="EV543" s="186" t="s">
        <v>248</v>
      </c>
      <c r="EW543" s="186" t="s">
        <v>248</v>
      </c>
      <c r="EX543" s="186" t="s">
        <v>248</v>
      </c>
      <c r="EY543" s="186" t="s">
        <v>248</v>
      </c>
      <c r="EZ543" s="186" t="s">
        <v>248</v>
      </c>
      <c r="FA543" s="186" t="s">
        <v>248</v>
      </c>
      <c r="FB543" s="186" t="s">
        <v>248</v>
      </c>
      <c r="FC543" s="186" t="s">
        <v>248</v>
      </c>
      <c r="FD543" s="186" t="s">
        <v>248</v>
      </c>
      <c r="FE543" s="186" t="s">
        <v>248</v>
      </c>
      <c r="FF543" s="186" t="s">
        <v>248</v>
      </c>
      <c r="FG543" s="186" t="s">
        <v>248</v>
      </c>
      <c r="FH543" s="186" t="s">
        <v>248</v>
      </c>
      <c r="FI543" s="186" t="s">
        <v>248</v>
      </c>
      <c r="FJ543" s="186" t="s">
        <v>248</v>
      </c>
      <c r="FK543" s="186" t="s">
        <v>248</v>
      </c>
      <c r="FL543" s="186" t="s">
        <v>248</v>
      </c>
      <c r="FM543" s="186" t="s">
        <v>248</v>
      </c>
      <c r="FN543" s="186">
        <v>1</v>
      </c>
      <c r="FO543" s="186">
        <v>1</v>
      </c>
      <c r="FP543" s="186">
        <v>1</v>
      </c>
      <c r="FQ543" s="187" t="s">
        <v>248</v>
      </c>
      <c r="FR543" s="187" t="s">
        <v>248</v>
      </c>
      <c r="FS543" s="186">
        <v>1</v>
      </c>
      <c r="FT543" s="186">
        <v>1</v>
      </c>
      <c r="FU543" s="186">
        <v>1</v>
      </c>
      <c r="FV543" s="186">
        <v>1</v>
      </c>
      <c r="FW543" s="186">
        <v>1</v>
      </c>
      <c r="FX543" s="186">
        <v>2</v>
      </c>
      <c r="FY543" s="186">
        <v>2</v>
      </c>
      <c r="FZ543" s="186">
        <v>2</v>
      </c>
      <c r="GA543" s="186" t="s">
        <v>248</v>
      </c>
      <c r="GB543" s="186" t="s">
        <v>248</v>
      </c>
      <c r="GC543" s="186">
        <v>2</v>
      </c>
      <c r="GD543" s="186">
        <v>2</v>
      </c>
      <c r="GE543" s="186" t="s">
        <v>248</v>
      </c>
      <c r="GF543" s="186" t="s">
        <v>248</v>
      </c>
      <c r="GG543" s="186" t="s">
        <v>248</v>
      </c>
      <c r="GH543" s="186" t="s">
        <v>248</v>
      </c>
      <c r="GI543" s="186" t="s">
        <v>248</v>
      </c>
      <c r="GJ543" s="186" t="s">
        <v>248</v>
      </c>
      <c r="GK543" s="186" t="s">
        <v>248</v>
      </c>
      <c r="GL543" s="186" t="s">
        <v>248</v>
      </c>
      <c r="GM543" s="186" t="s">
        <v>248</v>
      </c>
      <c r="GN543" s="186" t="s">
        <v>248</v>
      </c>
      <c r="GO543" s="186" t="s">
        <v>248</v>
      </c>
      <c r="GP543" s="186" t="s">
        <v>248</v>
      </c>
      <c r="GQ543" s="186" t="s">
        <v>248</v>
      </c>
      <c r="GR543" s="186" t="s">
        <v>248</v>
      </c>
      <c r="GS543" s="186" t="s">
        <v>248</v>
      </c>
      <c r="GT543" s="186" t="s">
        <v>248</v>
      </c>
      <c r="GU543" s="186" t="s">
        <v>248</v>
      </c>
      <c r="GV543" s="186" t="s">
        <v>248</v>
      </c>
      <c r="GW543" s="186" t="s">
        <v>248</v>
      </c>
      <c r="GX543" s="186" t="s">
        <v>248</v>
      </c>
      <c r="GY543" s="186" t="s">
        <v>248</v>
      </c>
      <c r="GZ543" s="261" t="s">
        <v>248</v>
      </c>
      <c r="HA543" s="261" t="s">
        <v>248</v>
      </c>
      <c r="HB543" s="188">
        <f>SUM(G543:GE543)</f>
        <v>43</v>
      </c>
    </row>
    <row r="544" spans="1:210" ht="24.9" customHeight="1" thickBot="1" x14ac:dyDescent="0.35">
      <c r="A544" s="108" t="str">
        <f>A543</f>
        <v>Prod.-Q-2</v>
      </c>
      <c r="B544" s="108" t="str">
        <f>B543</f>
        <v>Pracownik Produkcji</v>
      </c>
      <c r="C544" s="108">
        <f>C543</f>
        <v>0</v>
      </c>
      <c r="D544" s="108">
        <f>D543</f>
        <v>1896</v>
      </c>
      <c r="E544" s="395"/>
      <c r="F544" s="189" t="s">
        <v>375</v>
      </c>
      <c r="G544" s="192">
        <v>0</v>
      </c>
      <c r="H544" s="193">
        <f>IF(INDEX(tab_MinKomp[Przepisy PPOŻ / Brandschutzbestimmungen],MATCH($B543,tab_MinKomp[[Stanowisko / Position ]:[Stanowisko / Position ]],0))="n/a","n/a",H543-INDEX(tab_MinKomp[Przepisy PPOŻ / Brandschutzbestimmungen],MATCH($B543,tab_MinKomp[[Stanowisko / Position ]:[Stanowisko / Position ]],0)))</f>
        <v>0</v>
      </c>
      <c r="I544" s="193">
        <f>IF(INDEX(tab_MinKomp[Ryzyko zawodowe na stanowiskach pracyv/ Berufliche Risiken an Arbeitsstellen],MATCH($B543,tab_MinKomp[[Stanowisko / Position ]:[Stanowisko / Position ]],0))="n/a","n/a",I543-INDEX(tab_MinKomp[Ryzyko zawodowe na stanowiskach pracyv/ Berufliche Risiken an Arbeitsstellen],MATCH($B543,tab_MinKomp[[Stanowisko / Position ]:[Stanowisko / Position ]],0)))</f>
        <v>0</v>
      </c>
      <c r="J544" s="193">
        <f>IF(INDEX(tab_MinKomp[Gospodarka substancjami niebezpiecznymi / Gefahrstoffmanagement],MATCH($B543,tab_MinKomp[[Stanowisko / Position ]:[Stanowisko / Position ]],0))="n/a","n/a",J543-INDEX(tab_MinKomp[Gospodarka substancjami niebezpiecznymi / Gefahrstoffmanagement],MATCH($B543,tab_MinKomp[[Stanowisko / Position ]:[Stanowisko / Position ]],0)))</f>
        <v>0</v>
      </c>
      <c r="K544" s="193">
        <f>IF(INDEX(tab_MinKomp[Gospodarka odpadami / Abfallwirtschaft],MATCH($B543,tab_MinKomp[[Stanowisko / Position ]:[Stanowisko / Position ]],0))="n/a","n/a",K543-INDEX(tab_MinKomp[Gospodarka odpadami / Abfallwirtschaft],MATCH($B543,tab_MinKomp[[Stanowisko / Position ]:[Stanowisko / Position ]],0)))</f>
        <v>0</v>
      </c>
      <c r="L544" s="194" t="str">
        <f>IF(INDEX(tab_MinKomp[Przepisy kodeksu pracy / Bestimmungen des Arbeitsgesetzes],MATCH($B543,tab_MinKomp[[Stanowisko / Position ]:[Stanowisko / Position ]],0))="n/a","n/a",L543-INDEX(tab_MinKomp[Przepisy kodeksu pracy / Bestimmungen des Arbeitsgesetzes],MATCH($B543,tab_MinKomp[[Stanowisko / Position ]:[Stanowisko / Position ]],0)))</f>
        <v>n/a</v>
      </c>
      <c r="M544" s="195" t="str">
        <f>IF(INDEX(tab_MinKomp[Przepisy o ub.społ. ZUS  / Sozialversicherungsvorschriften],MATCH($B543,tab_MinKomp[[Stanowisko / Position ]:[Stanowisko / Position ]],0))="n/a","n/a",M543-INDEX(tab_MinKomp[Przepisy o ub.społ. ZUS  / Sozialversicherungsvorschriften],MATCH($B543,tab_MinKomp[[Stanowisko / Position ]:[Stanowisko / Position ]],0)))</f>
        <v>n/a</v>
      </c>
      <c r="N544" s="194" t="str">
        <f>IF(INDEX(tab_MinKomp[PRZEPISY O PDOF /persönlich Einkommensteuergesetz ],MATCH($B543,tab_MinKomp[[Stanowisko / Position ]:[Stanowisko / Position ]],0))="n/a","n/a",N543-INDEX(tab_MinKomp[PRZEPISY O PDOF /persönlich Einkommensteuergesetz ],MATCH($B543,tab_MinKomp[[Stanowisko / Position ]:[Stanowisko / Position ]],0)))</f>
        <v>n/a</v>
      </c>
      <c r="O544" s="194">
        <f>IF(INDEX(tab_MinKomp[Regulamin pracy / Arbeitsordnung],MATCH($B543,tab_MinKomp[[Stanowisko / Position ]:[Stanowisko / Position ]],0))="n/a","n/a",O543-INDEX(tab_MinKomp[Regulamin pracy / Arbeitsordnung],MATCH($B543,tab_MinKomp[[Stanowisko / Position ]:[Stanowisko / Position ]],0)))</f>
        <v>0</v>
      </c>
      <c r="P544" s="194">
        <f>IF(INDEX(tab_MinKomp[Regulamin wynagradzania / Vergütungsordnung],MATCH($B543,tab_MinKomp[[Stanowisko / Position ]:[Stanowisko / Position ]],0))="n/a","n/a",P543-INDEX(tab_MinKomp[Regulamin wynagradzania / Vergütungsordnung],MATCH($B543,tab_MinKomp[[Stanowisko / Position ]:[Stanowisko / Position ]],0)))</f>
        <v>0</v>
      </c>
      <c r="Q544" s="194" t="str">
        <f>IF(INDEX(tab_MinKomp[System R2PŁATNIK PRO: Płace / Lohnabrechnung],MATCH($B543,tab_MinKomp[[Stanowisko / Position ]:[Stanowisko / Position ]],0))="n/a","n/a",Q543-INDEX(tab_MinKomp[System R2PŁATNIK PRO: Płace / Lohnabrechnung],MATCH($B543,tab_MinKomp[[Stanowisko / Position ]:[Stanowisko / Position ]],0)))</f>
        <v>n/a</v>
      </c>
      <c r="R544" s="194" t="str">
        <f>IF(INDEX(tab_MinKomp[SystemR2PŁATNIK PRO: KADRY / Personaldaten],MATCH($B543,tab_MinKomp[[Stanowisko / Position ]:[Stanowisko / Position ]],0))="n/a","n/a",R543-INDEX(tab_MinKomp[SystemR2PŁATNIK PRO: KADRY / Personaldaten],MATCH($B543,tab_MinKomp[[Stanowisko / Position ]:[Stanowisko / Position ]],0)))</f>
        <v>n/a</v>
      </c>
      <c r="S544" s="194" t="str">
        <f>IF(INDEX(tab_MinKomp[SYSTEM R2PŁATNIK PRO: zarządzanie pracownikami / Arbeitsverwaltung],MATCH($B543,tab_MinKomp[[Stanowisko / Position ]:[Stanowisko / Position ]],0))="n/a","n/a",S543-INDEX(tab_MinKomp[SYSTEM R2PŁATNIK PRO: zarządzanie pracownikami / Arbeitsverwaltung],MATCH($B543,tab_MinKomp[[Stanowisko / Position ]:[Stanowisko / Position ]],0)))</f>
        <v>n/a</v>
      </c>
      <c r="T544" s="194" t="str">
        <f>IF(INDEX(tab_MinKomp[Doradztwo, wsparcie personalne / Personalberatung und Unterstützung],MATCH($B543,tab_MinKomp[[Stanowisko / Position ]:[Stanowisko / Position ]],0))="n/a","n/a",T543-INDEX(tab_MinKomp[Doradztwo, wsparcie personalne / Personalberatung und Unterstützung],MATCH($B543,tab_MinKomp[[Stanowisko / Position ]:[Stanowisko / Position ]],0)))</f>
        <v>n/a</v>
      </c>
      <c r="U544" s="194" t="str">
        <f>IF(INDEX(tab_MinKomp[Przepisy o podatku VAT / MwSt.- Gesetz],MATCH($B543,tab_MinKomp[[Stanowisko / Position ]:[Stanowisko / Position ]],0))="n/a","n/a",U543-INDEX(tab_MinKomp[Przepisy o podatku VAT / MwSt.- Gesetz],MATCH($B543,tab_MinKomp[[Stanowisko / Position ]:[Stanowisko / Position ]],0)))</f>
        <v>n/a</v>
      </c>
      <c r="V544" s="194" t="str">
        <f>IF(INDEX(tab_MinKomp[PrzepisyPDOP / geschäftlich Einkommensteuergesetz],MATCH($B543,tab_MinKomp[[Stanowisko / Position ]:[Stanowisko / Position ]],0))="n/a","n/a",V543-INDEX(tab_MinKomp[PrzepisyPDOP / geschäftlich Einkommensteuergesetz],MATCH($B543,tab_MinKomp[[Stanowisko / Position ]:[Stanowisko / Position ]],0)))</f>
        <v>n/a</v>
      </c>
      <c r="W544" s="194" t="str">
        <f>IF(INDEX(tab_MinKomp[System BAAN / FINANSE (FIBU)],MATCH($B543,tab_MinKomp[[Stanowisko / Position ]:[Stanowisko / Position ]],0))="n/a","n/a",W543-INDEX(tab_MinKomp[System BAAN / FINANSE (FIBU)],MATCH($B543,tab_MinKomp[[Stanowisko / Position ]:[Stanowisko / Position ]],0)))</f>
        <v>n/a</v>
      </c>
      <c r="X544" s="194" t="str">
        <f>IF(INDEX(tab_MinKomp[Systemy pomocnicze / Hilfssysteme(STOCKPROGRAM, KALK2000 etc.)],MATCH($B543,tab_MinKomp[[Stanowisko / Position ]:[Stanowisko / Position ]],0))="n/a","n/a",X543-INDEX(tab_MinKomp[Systemy pomocnicze / Hilfssysteme(STOCKPROGRAM, KALK2000 etc.)],MATCH($B543,tab_MinKomp[[Stanowisko / Position ]:[Stanowisko / Position ]],0)))</f>
        <v>n/a</v>
      </c>
      <c r="Y544" s="194" t="str">
        <f>IF(INDEX(tab_MinKomp[Polityka rachunkowości / Buchführungspolitik],MATCH($B543,tab_MinKomp[[Stanowisko / Position ]:[Stanowisko / Position ]],0))="n/a","n/a",Y543-INDEX(tab_MinKomp[Polityka rachunkowości / Buchführungspolitik],MATCH($B543,tab_MinKomp[[Stanowisko / Position ]:[Stanowisko / Position ]],0)))</f>
        <v>n/a</v>
      </c>
      <c r="Z544" s="194" t="str">
        <f>IF(INDEX(tab_MinKomp[Ustawa o rachunkowości / Rechnungslegungsgesetz],MATCH($B543,tab_MinKomp[[Stanowisko / Position ]:[Stanowisko / Position ]],0))="n/a","n/a",Z543-INDEX(tab_MinKomp[Ustawa o rachunkowości / Rechnungslegungsgesetz],MATCH($B543,tab_MinKomp[[Stanowisko / Position ]:[Stanowisko / Position ]],0)))</f>
        <v>n/a</v>
      </c>
      <c r="AA544" s="194" t="str">
        <f>IF(INDEX(tab_MinKomp[WORKFLOW - TS-100],MATCH($B543,tab_MinKomp[[Stanowisko / Position ]:[Stanowisko / Position ]],0))="n/a","n/a",AA543-INDEX(tab_MinKomp[WORKFLOW - TS-100],MATCH($B543,tab_MinKomp[[Stanowisko / Position ]:[Stanowisko / Position ]],0)))</f>
        <v>n/a</v>
      </c>
      <c r="AB544" s="194" t="str">
        <f>IF(INDEX(tab_MinKomp[WORKFLOW - SFMS],MATCH($B543,tab_MinKomp[[Stanowisko / Position ]:[Stanowisko / Position ]],0))="n/a","n/a",AB543-INDEX(tab_MinKomp[WORKFLOW - SFMS],MATCH($B543,tab_MinKomp[[Stanowisko / Position ]:[Stanowisko / Position ]],0)))</f>
        <v>n/a</v>
      </c>
      <c r="AC544" s="194" t="str">
        <f>IF(INDEX(tab_MinKomp[System ISO 9001:2015],MATCH($B543,tab_MinKomp[[Stanowisko / Position ]:[Stanowisko / Position ]],0))="n/a","n/a",AC543-INDEX(tab_MinKomp[System ISO 9001:2015],MATCH($B543,tab_MinKomp[[Stanowisko / Position ]:[Stanowisko / Position ]],0)))</f>
        <v>n/a</v>
      </c>
      <c r="AD544" s="194" t="str">
        <f>IF(INDEX(tab_MinKomp[System ISO 9001:2015],MATCH($B543,tab_MinKomp[[Stanowisko / Position ]:[Stanowisko / Position ]],0))="n/a","n/a",AD543-INDEX(tab_MinKomp[System ISO 9001:2015],MATCH($B543,tab_MinKomp[[Stanowisko / Position ]:[Stanowisko / Position ]],0)))</f>
        <v>n/a</v>
      </c>
      <c r="AE544" s="194" t="str">
        <f>IF(INDEX(tab_MinKomp[System ISO 9001:2015],MATCH($B543,tab_MinKomp[[Stanowisko / Position ]:[Stanowisko / Position ]],0))="n/a","n/a",AE543-INDEX(tab_MinKomp[System ISO 9001:2015],MATCH($B543,tab_MinKomp[[Stanowisko / Position ]:[Stanowisko / Position ]],0)))</f>
        <v>n/a</v>
      </c>
      <c r="AF544" s="194" t="str">
        <f>IF(INDEX(tab_MinKomp[System ISO 9001:2015],MATCH($B543,tab_MinKomp[[Stanowisko / Position ]:[Stanowisko / Position ]],0))="n/a","n/a",AF543-INDEX(tab_MinKomp[System ISO 9001:2015],MATCH($B543,tab_MinKomp[[Stanowisko / Position ]:[Stanowisko / Position ]],0)))</f>
        <v>n/a</v>
      </c>
      <c r="AG544" s="194" t="str">
        <f>IF(INDEX(tab_MinKomp[Wymagania VDA 6.3 Process / Forderungen],MATCH($B543,tab_MinKomp[[Stanowisko / Position ]:[Stanowisko / Position ]],0))="n/a","n/a",AG543-INDEX(tab_MinKomp[Wymagania VDA 6.3 Process / Forderungen],MATCH($B543,tab_MinKomp[[Stanowisko / Position ]:[Stanowisko / Position ]],0)))</f>
        <v>n/a</v>
      </c>
      <c r="AH544" s="194" t="str">
        <f>IF(INDEX(tab_MinKomp[Wymagania VDA 6.5 Product / Forderungen],MATCH($B543,tab_MinKomp[[Stanowisko / Position ]:[Stanowisko / Position ]],0))="n/a","n/a",AH543-INDEX(tab_MinKomp[Wymagania VDA 6.5 Product / Forderungen],MATCH($B543,tab_MinKomp[[Stanowisko / Position ]:[Stanowisko / Position ]],0)))</f>
        <v>n/a</v>
      </c>
      <c r="AI544" s="194" t="str">
        <f>IF(INDEX(tab_MinKomp[System ISO 9001:2015],MATCH($B543,tab_MinKomp[[Stanowisko / Position ]:[Stanowisko / Position ]],0))="n/a","n/a",AI543-INDEX(tab_MinKomp[System ISO 9001:2015],MATCH($B543,tab_MinKomp[[Stanowisko / Position ]:[Stanowisko / Position ]],0)))</f>
        <v>n/a</v>
      </c>
      <c r="AJ544" s="194" t="str">
        <f>IF(INDEX(tab_MinKomp[Auditor systemu ISO 17021:2018],MATCH($B543,tab_MinKomp[[Stanowisko / Position ]:[Stanowisko / Position ]],0))="n/a","n/a",AJ543-INDEX(tab_MinKomp[Auditor systemu ISO 17021:2018],MATCH($B543,tab_MinKomp[[Stanowisko / Position ]:[Stanowisko / Position ]],0)))</f>
        <v>n/a</v>
      </c>
      <c r="AK544" s="194" t="str">
        <f>IF(INDEX(tab_MinKomp[Pełnomocnik systemu / Systemvertreter],MATCH($B543,tab_MinKomp[[Stanowisko / Position ]:[Stanowisko / Position ]],0))="n/a","n/a",AK543-INDEX(tab_MinKomp[Pełnomocnik systemu / Systemvertreter],MATCH($B543,tab_MinKomp[[Stanowisko / Position ]:[Stanowisko / Position ]],0)))</f>
        <v>n/a</v>
      </c>
      <c r="AL544" s="194">
        <f>IF(INDEX(tab_MinKomp[Polityka Etyczna - Compliance],MATCH($B543,tab_MinKomp[[Stanowisko / Position ]:[Stanowisko / Position ]],0))="n/a","n/a",AL543-INDEX(tab_MinKomp[Polityka Etyczna - Compliance],MATCH($B543,tab_MinKomp[[Stanowisko / Position ]:[Stanowisko / Position ]],0)))</f>
        <v>1</v>
      </c>
      <c r="AM544" s="194" t="str">
        <f>IF(INDEX(tab_MinKomp[WDRAŻANIE NOWYCH PROJEKTÓW/ PROCEDURA CTM],MATCH($B543,tab_MinKomp[[Stanowisko / Position ]:[Stanowisko / Position ]],0))="n/a","n/a",AM543-INDEX(tab_MinKomp[WDRAŻANIE NOWYCH PROJEKTÓW/ PROCEDURA CTM],MATCH($B543,tab_MinKomp[[Stanowisko / Position ]:[Stanowisko / Position ]],0)))</f>
        <v>n/a</v>
      </c>
      <c r="AN544" s="194" t="str">
        <f>IF(INDEX(tab_MinKomp[KAMIENIE MILOWE MSL/PIFF],MATCH($B543,tab_MinKomp[[Stanowisko / Position ]:[Stanowisko / Position ]],0))="n/a","n/a",AN543-INDEX(tab_MinKomp[KAMIENIE MILOWE MSL/PIFF],MATCH($B543,tab_MinKomp[[Stanowisko / Position ]:[Stanowisko / Position ]],0)))</f>
        <v>n/a</v>
      </c>
      <c r="AO544" s="194">
        <f>IF(INDEX(tab_MinKomp[CP],MATCH($B543,tab_MinKomp[[Stanowisko / Position ]:[Stanowisko / Position ]],0))="n/a","n/a",AO543-INDEX(tab_MinKomp[CP],MATCH($B543,tab_MinKomp[[Stanowisko / Position ]:[Stanowisko / Position ]],0)))</f>
        <v>0</v>
      </c>
      <c r="AP544" s="194" t="str">
        <f>IF(INDEX(tab_MinKomp[FMEA],MATCH($B543,tab_MinKomp[[Stanowisko / Position ]:[Stanowisko / Position ]],0))="n/a","n/a",AP543-INDEX(tab_MinKomp[FMEA],MATCH($B543,tab_MinKomp[[Stanowisko / Position ]:[Stanowisko / Position ]],0)))</f>
        <v>n/a</v>
      </c>
      <c r="AQ544" s="194">
        <f>IF(INDEX(tab_MinKomp[FLOW CHART],MATCH($B543,tab_MinKomp[[Stanowisko / Position ]:[Stanowisko / Position ]],0))="n/a","n/a",AQ543-INDEX(tab_MinKomp[FLOW CHART],MATCH($B543,tab_MinKomp[[Stanowisko / Position ]:[Stanowisko / Position ]],0)))</f>
        <v>0</v>
      </c>
      <c r="AR544" s="194" t="str">
        <f>IF(INDEX(tab_MinKomp[APQP],MATCH($B543,tab_MinKomp[[Stanowisko / Position ]:[Stanowisko / Position ]],0))="n/a","n/a",AR543-INDEX(tab_MinKomp[APQP],MATCH($B543,tab_MinKomp[[Stanowisko / Position ]:[Stanowisko / Position ]],0)))</f>
        <v>n/a</v>
      </c>
      <c r="AS544" s="194" t="str">
        <f>IF(INDEX(tab_MinKomp[MSA],MATCH($B543,tab_MinKomp[[Stanowisko / Position ]:[Stanowisko / Position ]],0))="n/a","n/a",AS543-INDEX(tab_MinKomp[MSA],MATCH($B543,tab_MinKomp[[Stanowisko / Position ]:[Stanowisko / Position ]],0)))</f>
        <v>n/a</v>
      </c>
      <c r="AT544" s="194" t="str">
        <f>IF(INDEX(tab_MinKomp[SPC],MATCH($B543,tab_MinKomp[[Stanowisko / Position ]:[Stanowisko / Position ]],0))="n/a","n/a",AT543-INDEX(tab_MinKomp[SPC],MATCH($B543,tab_MinKomp[[Stanowisko / Position ]:[Stanowisko / Position ]],0)))</f>
        <v>n/a</v>
      </c>
      <c r="AU544" s="194" t="str">
        <f>IF(INDEX(tab_MinKomp[CSR (SPECYFICZNE WYMAGANIA KLIENTA)],MATCH($B543,tab_MinKomp[[Stanowisko / Position ]:[Stanowisko / Position ]],0))="n/a","n/a",AU543-INDEX(tab_MinKomp[CSR (SPECYFICZNE WYMAGANIA KLIENTA)],MATCH($B543,tab_MinKomp[[Stanowisko / Position ]:[Stanowisko / Position ]],0)))</f>
        <v>n/a</v>
      </c>
      <c r="AV544" s="194">
        <v>0</v>
      </c>
      <c r="AW544" s="194">
        <f>IF(INDEX(tab_MinKomp[LEAN MANAGEMENT],MATCH($B543,tab_MinKomp[[Stanowisko / Position ]:[Stanowisko / Position ]],0))="n/a","n/a",AW543-INDEX(tab_MinKomp[LEAN MANAGEMENT],MATCH($B543,tab_MinKomp[[Stanowisko / Position ]:[Stanowisko / Position ]],0)))</f>
        <v>0</v>
      </c>
      <c r="AX544" s="194" t="str">
        <f>IF(INDEX(tab_MinKomp[5R],MATCH($B543,tab_MinKomp[[Stanowisko / Position ]:[Stanowisko / Position ]],0))="n/a","n/a",AX543-INDEX(tab_MinKomp[5R],MATCH($B543,tab_MinKomp[[Stanowisko / Position ]:[Stanowisko / Position ]],0)))</f>
        <v>n/a</v>
      </c>
      <c r="AY544" s="194" t="str">
        <f>IF(INDEX(tab_MinKomp[Six Sigma],MATCH($B543,tab_MinKomp[[Stanowisko / Position ]:[Stanowisko / Position ]],0))="n/a","n/a",AY543-INDEX(tab_MinKomp[Six Sigma],MATCH($B543,tab_MinKomp[[Stanowisko / Position ]:[Stanowisko / Position ]],0)))</f>
        <v>n/a</v>
      </c>
      <c r="AZ544" s="194" t="str">
        <f>IF(INDEX(tab_MinKomp[System BAAN / Distribution &amp; Supply Chain],MATCH($B543,tab_MinKomp[[Stanowisko / Position ]:[Stanowisko / Position ]],0))="n/a","n/a",AZ543-INDEX(tab_MinKomp[System BAAN / Distribution &amp; Supply Chain],MATCH($B543,tab_MinKomp[[Stanowisko / Position ]:[Stanowisko / Position ]],0)))</f>
        <v>n/a</v>
      </c>
      <c r="BA544" s="194" t="str">
        <f>IF(INDEX(tab_MinKomp[Gospodarka magazynowa / Lagerverwaltung],MATCH($B543,tab_MinKomp[[Stanowisko / Position ]:[Stanowisko / Position ]],0))="n/a","n/a",BA543-INDEX(tab_MinKomp[Gospodarka magazynowa / Lagerverwaltung],MATCH($B543,tab_MinKomp[[Stanowisko / Position ]:[Stanowisko / Position ]],0)))</f>
        <v>n/a</v>
      </c>
      <c r="BB544" s="194" t="str">
        <f>IF(INDEX(tab_MinKomp[Inwentaryzacja - organizacja i przebieg / Inventurprozess],MATCH($B543,tab_MinKomp[[Stanowisko / Position ]:[Stanowisko / Position ]],0))="n/a","n/a",BB543-INDEX(tab_MinKomp[Inwentaryzacja - organizacja i przebieg / Inventurprozess],MATCH($B543,tab_MinKomp[[Stanowisko / Position ]:[Stanowisko / Position ]],0)))</f>
        <v>n/a</v>
      </c>
      <c r="BC544" s="194" t="str">
        <f>IF(INDEX(tab_MinKomp[Organizacja dostaw / Versorgungsorganisation],MATCH($B543,tab_MinKomp[[Stanowisko / Position ]:[Stanowisko / Position ]],0))="n/a","n/a",BC543-INDEX(tab_MinKomp[Organizacja dostaw / Versorgungsorganisation],MATCH($B543,tab_MinKomp[[Stanowisko / Position ]:[Stanowisko / Position ]],0)))</f>
        <v>n/a</v>
      </c>
      <c r="BD544" s="194" t="str">
        <f>IF(INDEX(tab_MinKomp[Organizacja wysyłek / Organisation von Lieferungen],MATCH($B543,tab_MinKomp[[Stanowisko / Position ]:[Stanowisko / Position ]],0))="n/a","n/a",BD543-INDEX(tab_MinKomp[Organizacja wysyłek / Organisation von Lieferungen],MATCH($B543,tab_MinKomp[[Stanowisko / Position ]:[Stanowisko / Position ]],0)))</f>
        <v>n/a</v>
      </c>
      <c r="BE544" s="194" t="str">
        <f>IF(INDEX(tab_MinKomp[Analiza magazynowa - Program Polen.mdb / Inventuranalyse],MATCH($B543,tab_MinKomp[[Stanowisko / Position ]:[Stanowisko / Position ]],0))="n/a","n/a",BE543-INDEX(tab_MinKomp[Analiza magazynowa - Program Polen.mdb / Inventuranalyse],MATCH($B543,tab_MinKomp[[Stanowisko / Position ]:[Stanowisko / Position ]],0)))</f>
        <v>n/a</v>
      </c>
      <c r="BF544" s="190" t="str">
        <f>IF(INDEX(tab_MinKomp[MMOG (Materials Management Operations Guidelines)],MATCH($B543,tab_MinKomp[[Stanowisko / Position ]:[Stanowisko / Position ]],0))="n/a","n/a",BF543-INDEX(tab_MinKomp[MMOG (Materials Management Operations Guidelines)],MATCH($B543,tab_MinKomp[[Stanowisko / Position ]:[Stanowisko / Position ]],0)))</f>
        <v>n/a</v>
      </c>
      <c r="BG544" s="190" t="str">
        <f>IF(INDEX(tab_MinKomp[GPP],MATCH($B543,tab_MinKomp[[Stanowisko / Position ]:[Stanowisko / Position ]],0))="n/a","n/a",BG543-INDEX(tab_MinKomp[GPP],MATCH($B543,tab_MinKomp[[Stanowisko / Position ]:[Stanowisko / Position ]],0)))</f>
        <v>n/a</v>
      </c>
      <c r="BH544" s="190" t="str">
        <f>IF(INDEX(tab_MinKomp[AIAG (Automotive Industry Action Group)],MATCH($B543,tab_MinKomp[[Stanowisko / Position ]:[Stanowisko / Position ]],0))="n/a","n/a",BH543-INDEX(tab_MinKomp[AIAG (Automotive Industry Action Group)],MATCH($B543,tab_MinKomp[[Stanowisko / Position ]:[Stanowisko / Position ]],0)))</f>
        <v>n/a</v>
      </c>
      <c r="BI544" s="190" t="str">
        <f>IF(INDEX(tab_MinKomp[Super-G disputes],MATCH($B543,tab_MinKomp[[Stanowisko / Position ]:[Stanowisko / Position ]],0))="n/a","n/a",BI543-INDEX(tab_MinKomp[Super-G disputes],MATCH($B543,tab_MinKomp[[Stanowisko / Position ]:[Stanowisko / Position ]],0)))</f>
        <v>n/a</v>
      </c>
      <c r="BJ544" s="190" t="str">
        <f>IF(INDEX(tab_MinKomp[CMMS3/eDDL (Direct Data Link)],MATCH($B543,tab_MinKomp[[Stanowisko / Position ]:[Stanowisko / Position ]],0))="n/a","n/a",BJ543-INDEX(tab_MinKomp[CMMS3/eDDL (Direct Data Link)],MATCH($B543,tab_MinKomp[[Stanowisko / Position ]:[Stanowisko / Position ]],0)))</f>
        <v>n/a</v>
      </c>
      <c r="BK544" s="190" t="str">
        <f>IF(INDEX(tab_MinKomp[MP&amp;L (Material Planning and Logistics)],MATCH($B543,tab_MinKomp[[Stanowisko / Position ]:[Stanowisko / Position ]],0))="n/a","n/a",BK543-INDEX(tab_MinKomp[MP&amp;L (Material Planning and Logistics)],MATCH($B543,tab_MinKomp[[Stanowisko / Position ]:[Stanowisko / Position ]],0)))</f>
        <v>n/a</v>
      </c>
      <c r="BL544" s="190" t="str">
        <f>IF(INDEX(tab_MinKomp[Supplier delivery rating],MATCH($B543,tab_MinKomp[[Stanowisko / Position ]:[Stanowisko / Position ]],0))="n/a","n/a",BL543-INDEX(tab_MinKomp[Supplier delivery rating],MATCH($B543,tab_MinKomp[[Stanowisko / Position ]:[Stanowisko / Position ]],0)))</f>
        <v>n/a</v>
      </c>
      <c r="BM544" s="194" t="str">
        <f>IF(INDEX(tab_MinKomp[Planowanie produkcji / Produktionsplanung],MATCH($B543,tab_MinKomp[[Stanowisko / Position ]:[Stanowisko / Position ]],0))="n/a","n/a",BM543-INDEX(tab_MinKomp[Planowanie produkcji / Produktionsplanung],MATCH($B543,tab_MinKomp[[Stanowisko / Position ]:[Stanowisko / Position ]],0)))</f>
        <v>n/a</v>
      </c>
      <c r="BN544" s="194" t="str">
        <f>IF(INDEX(tab_MinKomp[Planowanie produkcji / Produktionsplanung],MATCH($B543,tab_MinKomp[[Stanowisko / Position ]:[Stanowisko / Position ]],0))="n/a","n/a",BN543-INDEX(tab_MinKomp[Planowanie produkcji / Produktionsplanung],MATCH($B543,tab_MinKomp[[Stanowisko / Position ]:[Stanowisko / Position ]],0)))</f>
        <v>n/a</v>
      </c>
      <c r="BO544" s="194" t="str">
        <f>IF(INDEX(tab_MinKomp[Planowanie produkcji / Produktionsplanung],MATCH($B543,tab_MinKomp[[Stanowisko / Position ]:[Stanowisko / Position ]],0))="n/a","n/a",BO543-INDEX(tab_MinKomp[Planowanie produkcji / Produktionsplanung],MATCH($B543,tab_MinKomp[[Stanowisko / Position ]:[Stanowisko / Position ]],0)))</f>
        <v>n/a</v>
      </c>
      <c r="BP544" s="194" t="str">
        <f>IF(INDEX(tab_MinKomp[Planowanie produkcji / Produktionsplanung],MATCH($B543,tab_MinKomp[[Stanowisko / Position ]:[Stanowisko / Position ]],0))="n/a","n/a",BP543-INDEX(tab_MinKomp[Planowanie produkcji / Produktionsplanung],MATCH($B543,tab_MinKomp[[Stanowisko / Position ]:[Stanowisko / Position ]],0)))</f>
        <v>n/a</v>
      </c>
      <c r="BQ544" s="194" t="str">
        <f>IF(INDEX(tab_MinKomp[Planowanie produkcji / Produktionsplanung],MATCH($B543,tab_MinKomp[[Stanowisko / Position ]:[Stanowisko / Position ]],0))="n/a","n/a",BQ543-INDEX(tab_MinKomp[Planowanie produkcji / Produktionsplanung],MATCH($B543,tab_MinKomp[[Stanowisko / Position ]:[Stanowisko / Position ]],0)))</f>
        <v>n/a</v>
      </c>
      <c r="BR544" s="194" t="str">
        <f>IF(INDEX(tab_MinKomp[Planowanie produkcji / Produktionsplanung],MATCH($B543,tab_MinKomp[[Stanowisko / Position ]:[Stanowisko / Position ]],0))="n/a","n/a",BR543-INDEX(tab_MinKomp[Planowanie produkcji / Produktionsplanung],MATCH($B543,tab_MinKomp[[Stanowisko / Position ]:[Stanowisko / Position ]],0)))</f>
        <v>n/a</v>
      </c>
      <c r="BS544" s="194" t="str">
        <f>IF(INDEX(tab_MinKomp[Planowanie produkcji / Produktionsplanung],MATCH($B543,tab_MinKomp[[Stanowisko / Position ]:[Stanowisko / Position ]],0))="n/a","n/a",BS543-INDEX(tab_MinKomp[Planowanie produkcji / Produktionsplanung],MATCH($B543,tab_MinKomp[[Stanowisko / Position ]:[Stanowisko / Position ]],0)))</f>
        <v>n/a</v>
      </c>
      <c r="BT544" s="194" t="str">
        <f>IF(INDEX(tab_MinKomp[Planowanie produkcji / Produktionsplanung],MATCH($B543,tab_MinKomp[[Stanowisko / Position ]:[Stanowisko / Position ]],0))="n/a","n/a",BT543-INDEX(tab_MinKomp[Planowanie produkcji / Produktionsplanung],MATCH($B543,tab_MinKomp[[Stanowisko / Position ]:[Stanowisko / Position ]],0)))</f>
        <v>n/a</v>
      </c>
      <c r="BU544" s="194">
        <f>IF(INDEX(tab_MinKomp[Obsługa maszyn Novapax / Novapax Maschinenbedienung],MATCH($B543,tab_MinKomp[[Stanowisko / Position ]:[Stanowisko / Position ]],0))="n/a","n/a",BU543-INDEX(tab_MinKomp[Obsługa maszyn Novapax / Novapax Maschinenbedienung],MATCH($B543,tab_MinKomp[[Stanowisko / Position ]:[Stanowisko / Position ]],0)))</f>
        <v>0</v>
      </c>
      <c r="BV544" s="194" t="str">
        <f>IF(INDEX(tab_MinKomp[Planowanie produkcji / Produktionsplanung],MATCH($B543,tab_MinKomp[[Stanowisko / Position ]:[Stanowisko / Position ]],0))="n/a","n/a",BV543-INDEX(tab_MinKomp[Planowanie produkcji / Produktionsplanung],MATCH($B543,tab_MinKomp[[Stanowisko / Position ]:[Stanowisko / Position ]],0)))</f>
        <v>n/a</v>
      </c>
      <c r="BW544" s="194" t="str">
        <f>IF(INDEX(tab_MinKomp[Planowanie produkcji / Produktionsplanung],MATCH($B543,tab_MinKomp[[Stanowisko / Position ]:[Stanowisko / Position ]],0))="n/a","n/a",BW543-INDEX(tab_MinKomp[Planowanie produkcji / Produktionsplanung],MATCH($B543,tab_MinKomp[[Stanowisko / Position ]:[Stanowisko / Position ]],0)))</f>
        <v>n/a</v>
      </c>
      <c r="BX544" s="194" t="str">
        <f>IF(INDEX(tab_MinKomp[Planowanie produkcji / Produktionsplanung],MATCH($B543,tab_MinKomp[[Stanowisko / Position ]:[Stanowisko / Position ]],0))="n/a","n/a",BX543-INDEX(tab_MinKomp[Planowanie produkcji / Produktionsplanung],MATCH($B543,tab_MinKomp[[Stanowisko / Position ]:[Stanowisko / Position ]],0)))</f>
        <v>n/a</v>
      </c>
      <c r="BY544" s="194" t="str">
        <f>IF(INDEX(tab_MinKomp[Planowanie produkcji / Produktionsplanung],MATCH($B543,tab_MinKomp[[Stanowisko / Position ]:[Stanowisko / Position ]],0))="n/a","n/a",BY543-INDEX(tab_MinKomp[Planowanie produkcji / Produktionsplanung],MATCH($B543,tab_MinKomp[[Stanowisko / Position ]:[Stanowisko / Position ]],0)))</f>
        <v>n/a</v>
      </c>
      <c r="BZ544" s="194" t="str">
        <f>IF(INDEX(tab_MinKomp[Planowanie produkcji / Produktionsplanung],MATCH($B543,tab_MinKomp[[Stanowisko / Position ]:[Stanowisko / Position ]],0))="n/a","n/a",BZ543-INDEX(tab_MinKomp[Planowanie produkcji / Produktionsplanung],MATCH($B543,tab_MinKomp[[Stanowisko / Position ]:[Stanowisko / Position ]],0)))</f>
        <v>n/a</v>
      </c>
      <c r="CA544" s="194" t="str">
        <f>IF(INDEX(tab_MinKomp[Planowanie produkcji / Produktionsplanung],MATCH($B543,tab_MinKomp[[Stanowisko / Position ]:[Stanowisko / Position ]],0))="n/a","n/a",CA543-INDEX(tab_MinKomp[Planowanie produkcji / Produktionsplanung],MATCH($B543,tab_MinKomp[[Stanowisko / Position ]:[Stanowisko / Position ]],0)))</f>
        <v>n/a</v>
      </c>
      <c r="CB544" s="194" t="str">
        <f>IF(INDEX(tab_MinKomp[Obsługa maszyn ASL / ASL Maschinenbedienung],MATCH($B543,tab_MinKomp[[Stanowisko / Position ]:[Stanowisko / Position ]],0))="n/a","n/a",CB543-INDEX(tab_MinKomp[Obsługa maszyn ASL / ASL Maschinenbedienung],MATCH($B543,tab_MinKomp[[Stanowisko / Position ]:[Stanowisko / Position ]],0)))</f>
        <v>n/a</v>
      </c>
      <c r="CC544" s="194" t="str">
        <f>IF(INDEX(tab_MinKomp[Obsługa maszyn Branson / Branson Maschinenbedienung],MATCH($B543,tab_MinKomp[[Stanowisko / Position ]:[Stanowisko / Position ]],0))="n/a","n/a",CC543-INDEX(tab_MinKomp[Obsługa maszyn Branson / Branson Maschinenbedienung],MATCH($B543,tab_MinKomp[[Stanowisko / Position ]:[Stanowisko / Position ]],0)))</f>
        <v>n/a</v>
      </c>
      <c r="CD544" s="194">
        <f>IF(INDEX(tab_MinKomp[Obsługa maszyn Novapax / Novapax Maschinenbedienung],MATCH($B543,tab_MinKomp[[Stanowisko / Position ]:[Stanowisko / Position ]],0))="n/a","n/a",CD543-INDEX(tab_MinKomp[Obsługa maszyn Novapax / Novapax Maschinenbedienung],MATCH($B543,tab_MinKomp[[Stanowisko / Position ]:[Stanowisko / Position ]],0)))</f>
        <v>0</v>
      </c>
      <c r="CE544" s="194" t="str">
        <f>IF(INDEX(tab_MinKomp[Obsługa maszyn Piovan / Piovan Maschinenbedienung],MATCH($B543,tab_MinKomp[[Stanowisko / Position ]:[Stanowisko / Position ]],0))="n/a","n/a",CE543-INDEX(tab_MinKomp[Obsługa maszyn Piovan / Piovan Maschinenbedienung],MATCH($B543,tab_MinKomp[[Stanowisko / Position ]:[Stanowisko / Position ]],0)))</f>
        <v>n/a</v>
      </c>
      <c r="CF544" s="194" t="str">
        <f>IF(INDEX(tab_MinKomp[Wymagania VDA 6.5 Product / Forderungen],MATCH($B543,tab_MinKomp[[Stanowisko / Position ]:[Stanowisko / Position ]],0))="n/a","n/a",CF543-INDEX(tab_MinKomp[Wymagania VDA 6.5 Product / Forderungen],MATCH($B543,tab_MinKomp[[Stanowisko / Position ]:[Stanowisko / Position ]],0)))</f>
        <v>n/a</v>
      </c>
      <c r="CG544" s="194">
        <f>IF(INDEX(tab_MinKomp[Eliminacja awarii / Beseitigung von Ausfällen],MATCH($B543,tab_MinKomp[[Stanowisko / Position ]:[Stanowisko / Position ]],0))="n/a","n/a",CG543-INDEX(tab_MinKomp[Eliminacja awarii / Beseitigung von Ausfällen],MATCH($B543,tab_MinKomp[[Stanowisko / Position ]:[Stanowisko / Position ]],0)))</f>
        <v>0</v>
      </c>
      <c r="CH544" s="194" t="str">
        <f>IF(INDEX(tab_MinKomp[Wymagania VDA 6.5 Product / Forderungen],MATCH($B543,tab_MinKomp[[Stanowisko / Position ]:[Stanowisko / Position ]],0))="n/a","n/a",CH543-INDEX(tab_MinKomp[Wymagania VDA 6.5 Product / Forderungen],MATCH($B543,tab_MinKomp[[Stanowisko / Position ]:[Stanowisko / Position ]],0)))</f>
        <v>n/a</v>
      </c>
      <c r="CI544" s="194" t="str">
        <f>IF(INDEX(tab_MinKomp[Wymagania VDA 6.5 Product / Forderungen],MATCH($B543,tab_MinKomp[[Stanowisko / Position ]:[Stanowisko / Position ]],0))="n/a","n/a",CI543-INDEX(tab_MinKomp[Wymagania VDA 6.5 Product / Forderungen],MATCH($B543,tab_MinKomp[[Stanowisko / Position ]:[Stanowisko / Position ]],0)))</f>
        <v>n/a</v>
      </c>
      <c r="CJ544" s="194" t="str">
        <f>IF(INDEX(tab_MinKomp[Wymagania VDA 6.5 Product / Forderungen],MATCH($B543,tab_MinKomp[[Stanowisko / Position ]:[Stanowisko / Position ]],0))="n/a","n/a",CJ543-INDEX(tab_MinKomp[Wymagania VDA 6.5 Product / Forderungen],MATCH($B543,tab_MinKomp[[Stanowisko / Position ]:[Stanowisko / Position ]],0)))</f>
        <v>n/a</v>
      </c>
      <c r="CK544" s="194" t="str">
        <f>IF(INDEX(tab_MinKomp[Wymagania VDA 6.5 Product / Forderungen],MATCH($B543,tab_MinKomp[[Stanowisko / Position ]:[Stanowisko / Position ]],0))="n/a","n/a",CK543-INDEX(tab_MinKomp[Wymagania VDA 6.5 Product / Forderungen],MATCH($B543,tab_MinKomp[[Stanowisko / Position ]:[Stanowisko / Position ]],0)))</f>
        <v>n/a</v>
      </c>
      <c r="CL544" s="194" t="str">
        <f>IF(INDEX(tab_MinKomp[Wymagania VDA 6.5 Product / Forderungen],MATCH($B543,tab_MinKomp[[Stanowisko / Position ]:[Stanowisko / Position ]],0))="n/a","n/a",CL543-INDEX(tab_MinKomp[Wymagania VDA 6.5 Product / Forderungen],MATCH($B543,tab_MinKomp[[Stanowisko / Position ]:[Stanowisko / Position ]],0)))</f>
        <v>n/a</v>
      </c>
      <c r="CM544" s="194" t="str">
        <f>IF(INDEX(tab_MinKomp[Informatyka ogólna (techniczne i systemowe) / Allgemeine IT (Technik und System)],MATCH($B543,tab_MinKomp[[Stanowisko / Position ]:[Stanowisko / Position ]],0))="n/a","n/a",CM543-INDEX(tab_MinKomp[Informatyka ogólna (techniczne i systemowe) / Allgemeine IT (Technik und System)],MATCH($B543,tab_MinKomp[[Stanowisko / Position ]:[Stanowisko / Position ]],0)))</f>
        <v>n/a</v>
      </c>
      <c r="CN544" s="194" t="str">
        <f>IF(INDEX(tab_MinKomp[Sieci komputerowe / Computernetzwerke],MATCH($B543,tab_MinKomp[[Stanowisko / Position ]:[Stanowisko / Position ]],0))="n/a","n/a",CN543-INDEX(tab_MinKomp[Sieci komputerowe / Computernetzwerke],MATCH($B543,tab_MinKomp[[Stanowisko / Position ]:[Stanowisko / Position ]],0)))</f>
        <v>n/a</v>
      </c>
      <c r="CO544" s="194" t="str">
        <f>IF(INDEX(tab_MinKomp[Hardware (komputery PC, drukarki biurowe i etykietowe, telefonia stacjonarna i mobilna) (PC, Drucker, Telefpne, Handys)],MATCH($B543,tab_MinKomp[[Stanowisko / Position ]:[Stanowisko / Position ]],0))="n/a","n/a",CO543-INDEX(tab_MinKomp[Hardware (komputery PC, drukarki biurowe i etykietowe, telefonia stacjonarna i mobilna) (PC, Drucker, Telefpne, Handys)],MATCH($B543,tab_MinKomp[[Stanowisko / Position ]:[Stanowisko / Position ]],0)))</f>
        <v>n/a</v>
      </c>
      <c r="CP544" s="194" t="str">
        <f>IF(INDEX(tab_MinKomp[Software &amp; Systems (MS Office, MS Remote Desktop)],MATCH($B543,tab_MinKomp[[Stanowisko / Position ]:[Stanowisko / Position ]],0))="n/a","n/a",CP543-INDEX(tab_MinKomp[Software &amp; Systems (MS Office, MS Remote Desktop)],MATCH($B543,tab_MinKomp[[Stanowisko / Position ]:[Stanowisko / Position ]],0)))</f>
        <v>n/a</v>
      </c>
      <c r="CQ544" s="194" t="str">
        <f>IF(INDEX(tab_MinKomp[Programowanie obiektowe (PHP) / Objektprogrammierung],MATCH($B543,tab_MinKomp[[Stanowisko / Position ]:[Stanowisko / Position ]],0))="n/a","n/a",CQ543-INDEX(tab_MinKomp[Programowanie obiektowe (PHP) / Objektprogrammierung],MATCH($B543,tab_MinKomp[[Stanowisko / Position ]:[Stanowisko / Position ]],0)))</f>
        <v>n/a</v>
      </c>
      <c r="CR544" s="194" t="str">
        <f>IF(INDEX(tab_MinKomp[Scrum],MATCH($B543,tab_MinKomp[[Stanowisko / Position ]:[Stanowisko / Position ]],0))="n/a","n/a",CR543-INDEX(tab_MinKomp[Scrum],MATCH($B543,tab_MinKomp[[Stanowisko / Position ]:[Stanowisko / Position ]],0)))</f>
        <v>n/a</v>
      </c>
      <c r="CS544" s="194" t="str">
        <f>IF(INDEX(tab_MinKomp[SQL (MySQL)],MATCH($B543,tab_MinKomp[[Stanowisko / Position ]:[Stanowisko / Position ]],0))="n/a","n/a",CS543-INDEX(tab_MinKomp[SQL (MySQL)],MATCH($B543,tab_MinKomp[[Stanowisko / Position ]:[Stanowisko / Position ]],0)))</f>
        <v>n/a</v>
      </c>
      <c r="CT544" s="194" t="str">
        <f>IF(INDEX(tab_MinKomp[Javascript],MATCH($B543,tab_MinKomp[[Stanowisko / Position ]:[Stanowisko / Position ]],0))="n/a","n/a",CT543-INDEX(tab_MinKomp[Javascript],MATCH($B543,tab_MinKomp[[Stanowisko / Position ]:[Stanowisko / Position ]],0)))</f>
        <v>n/a</v>
      </c>
      <c r="CU544" s="194" t="str">
        <f>IF(INDEX(tab_MinKomp[Joomla],MATCH($B543,tab_MinKomp[[Stanowisko / Position ]:[Stanowisko / Position ]],0))="n/a","n/a",CU543-INDEX(tab_MinKomp[Joomla],MATCH($B543,tab_MinKomp[[Stanowisko / Position ]:[Stanowisko / Position ]],0)))</f>
        <v>n/a</v>
      </c>
      <c r="CV544" s="194" t="str">
        <f>IF(INDEX(tab_MinKomp[Bash],MATCH($B543,tab_MinKomp[[Stanowisko / Position ]:[Stanowisko / Position ]],0))="n/a","n/a",CV543-INDEX(tab_MinKomp[Bash],MATCH($B543,tab_MinKomp[[Stanowisko / Position ]:[Stanowisko / Position ]],0)))</f>
        <v>n/a</v>
      </c>
      <c r="CW544" s="194">
        <f>IF(INDEX(tab_MinKomp[Systemy MES (HYDRA / SFMS)],MATCH($B543,tab_MinKomp[[Stanowisko / Position ]:[Stanowisko / Position ]],0))="n/a","n/a",CW543-INDEX(tab_MinKomp[Systemy MES (HYDRA / SFMS)],MATCH($B543,tab_MinKomp[[Stanowisko / Position ]:[Stanowisko / Position ]],0)))</f>
        <v>0</v>
      </c>
      <c r="CX544" s="194" t="str">
        <f>IF(INDEX(tab_MinKomp[HTML / CSS],MATCH($B543,tab_MinKomp[[Stanowisko / Position ]:[Stanowisko / Position ]],0))="n/a","n/a",CX543-INDEX(tab_MinKomp[HTML / CSS],MATCH($B543,tab_MinKomp[[Stanowisko / Position ]:[Stanowisko / Position ]],0)))</f>
        <v>n/a</v>
      </c>
      <c r="CY544" s="194" t="str">
        <f>IF(INDEX(tab_MinKomp[SYSTEM PR],MATCH($B543,tab_MinKomp[[Stanowisko / Position ]:[Stanowisko / Position ]],0))="n/a","n/a",CY543-INDEX(tab_MinKomp[SYSTEM PR],MATCH($B543,tab_MinKomp[[Stanowisko / Position ]:[Stanowisko / Position ]],0)))</f>
        <v>n/a</v>
      </c>
      <c r="CZ544" s="194" t="str">
        <f>IF(INDEX(tab_MinKomp[System Einkauf XP / EBA],MATCH($B543,tab_MinKomp[[Stanowisko / Position ]:[Stanowisko / Position ]],0))="n/a","n/a",CZ543-INDEX(tab_MinKomp[System Einkauf XP / EBA],MATCH($B543,tab_MinKomp[[Stanowisko / Position ]:[Stanowisko / Position ]],0)))</f>
        <v>n/a</v>
      </c>
      <c r="DA544" s="194" t="str">
        <f>IF(INDEX(tab_MinKomp[Techniki negocjacyjne / Verhandlungstechniken],MATCH($B543,tab_MinKomp[[Stanowisko / Position ]:[Stanowisko / Position ]],0))="n/a","n/a",DA543-INDEX(tab_MinKomp[Techniki negocjacyjne / Verhandlungstechniken],MATCH($B543,tab_MinKomp[[Stanowisko / Position ]:[Stanowisko / Position ]],0)))</f>
        <v>n/a</v>
      </c>
      <c r="DB544" s="194" t="str">
        <f>IF(INDEX(tab_MinKomp[Znajomość rynku branżowego / Kenntnis des Industrie Marktes],MATCH($B543,tab_MinKomp[[Stanowisko / Position ]:[Stanowisko / Position ]],0))="n/a","n/a",DB543-INDEX(tab_MinKomp[Znajomość rynku branżowego / Kenntnis des Industrie Marktes],MATCH($B543,tab_MinKomp[[Stanowisko / Position ]:[Stanowisko / Position ]],0)))</f>
        <v>n/a</v>
      </c>
      <c r="DC544" s="194" t="str">
        <f>IF(INDEX(tab_MinKomp[SUPPLIER MANAGEMENT],MATCH($B543,tab_MinKomp[[Stanowisko / Position ]:[Stanowisko / Position ]],0))="n/a","n/a",DC543-INDEX(tab_MinKomp[SUPPLIER MANAGEMENT],MATCH($B543,tab_MinKomp[[Stanowisko / Position ]:[Stanowisko / Position ]],0)))</f>
        <v>n/a</v>
      </c>
      <c r="DD544" s="194" t="str">
        <f>IF(INDEX(tab_MinKomp[SUPPLIER MANAGEMENT],MATCH($B543,tab_MinKomp[[Stanowisko / Position ]:[Stanowisko / Position ]],0))="n/a","n/a",DD543-INDEX(tab_MinKomp[SUPPLIER MANAGEMENT],MATCH($B543,tab_MinKomp[[Stanowisko / Position ]:[Stanowisko / Position ]],0)))</f>
        <v>n/a</v>
      </c>
      <c r="DE544" s="194" t="str">
        <f>IF(INDEX(tab_MinKomp[SUPPLIER MANAGEMENT],MATCH($B543,tab_MinKomp[[Stanowisko / Position ]:[Stanowisko / Position ]],0))="n/a","n/a",DE543-INDEX(tab_MinKomp[SUPPLIER MANAGEMENT],MATCH($B543,tab_MinKomp[[Stanowisko / Position ]:[Stanowisko / Position ]],0)))</f>
        <v>n/a</v>
      </c>
      <c r="DF544" s="194">
        <f>IF(INDEX(tab_MinKomp[LEAN MANAGEMENT],MATCH($B543,tab_MinKomp[[Stanowisko / Position ]:[Stanowisko / Position ]],0))="n/a","n/a",DF543-INDEX(tab_MinKomp[LEAN MANAGEMENT],MATCH($B543,tab_MinKomp[[Stanowisko / Position ]:[Stanowisko / Position ]],0)))</f>
        <v>1</v>
      </c>
      <c r="DG544" s="194" t="str">
        <f>IF(INDEX(tab_MinKomp[PPAP/PSW],MATCH($B543,tab_MinKomp[[Stanowisko / Position ]:[Stanowisko / Position ]],0))="n/a","n/a",DG543-INDEX(tab_MinKomp[PPAP/PSW],MATCH($B543,tab_MinKomp[[Stanowisko / Position ]:[Stanowisko / Position ]],0)))</f>
        <v>n/a</v>
      </c>
      <c r="DH544" s="194" t="str">
        <f>IF(INDEX(tab_MinKomp[SUPPLIER MANAGEMENT],MATCH($B543,tab_MinKomp[[Stanowisko / Position ]:[Stanowisko / Position ]],0))="n/a","n/a",DH543-INDEX(tab_MinKomp[SUPPLIER MANAGEMENT],MATCH($B543,tab_MinKomp[[Stanowisko / Position ]:[Stanowisko / Position ]],0)))</f>
        <v>n/a</v>
      </c>
      <c r="DI544" s="194" t="str">
        <f>IF(INDEX(tab_MinKomp[OBSŁUGA PORTALI KLIENTA / Kundenportale],MATCH($B543,tab_MinKomp[[Stanowisko / Position ]:[Stanowisko / Position ]],0))="n/a","n/a",DI543-INDEX(tab_MinKomp[OBSŁUGA PORTALI KLIENTA / Kundenportale],MATCH($B543,tab_MinKomp[[Stanowisko / Position ]:[Stanowisko / Position ]],0)))</f>
        <v>n/a</v>
      </c>
      <c r="DJ544" s="194" t="str">
        <f>IF(INDEX(tab_MinKomp[Obsługa systemu BABTECQ / BABTECQ System],MATCH($B543,tab_MinKomp[[Stanowisko / Position ]:[Stanowisko / Position ]],0))="n/a","n/a",DJ543-INDEX(tab_MinKomp[Obsługa systemu BABTECQ / BABTECQ System],MATCH($B543,tab_MinKomp[[Stanowisko / Position ]:[Stanowisko / Position ]],0)))</f>
        <v>n/a</v>
      </c>
      <c r="DK544" s="194" t="str">
        <f>IF(INDEX(tab_MinKomp[Rysunek techniczny / technische Zeichnung],MATCH($B543,tab_MinKomp[[Stanowisko / Position ]:[Stanowisko / Position ]],0))="n/a","n/a",DK543-INDEX(tab_MinKomp[Rysunek techniczny / technische Zeichnung],MATCH($B543,tab_MinKomp[[Stanowisko / Position ]:[Stanowisko / Position ]],0)))</f>
        <v>n/a</v>
      </c>
      <c r="DL544" s="194" t="str">
        <f>IF(INDEX(tab_MinKomp[Kalibracja / Kalibrierung],MATCH($B543,tab_MinKomp[[Stanowisko / Position ]:[Stanowisko / Position ]],0))="n/a","n/a",DL543-INDEX(tab_MinKomp[Kalibracja / Kalibrierung],MATCH($B543,tab_MinKomp[[Stanowisko / Position ]:[Stanowisko / Position ]],0)))</f>
        <v>n/a</v>
      </c>
      <c r="DM544" s="194" t="str">
        <f>IF(INDEX(tab_MinKomp[Rekwalifikacja / Requalifizierung],MATCH($B543,tab_MinKomp[[Stanowisko / Position ]:[Stanowisko / Position ]],0))="n/a","n/a",DM543-INDEX(tab_MinKomp[Rekwalifikacja / Requalifizierung],MATCH($B543,tab_MinKomp[[Stanowisko / Position ]:[Stanowisko / Position ]],0)))</f>
        <v>n/a</v>
      </c>
      <c r="DN544" s="190" t="str">
        <f>IF(INDEX(tab_MinKomp[Testy czystości / Reinheitstests],MATCH($B543,tab_MinKomp[[Stanowisko / Position ]:[Stanowisko / Position ]],0))="n/a","n/a",DN543-INDEX(tab_MinKomp[Testy czystości / Reinheitstests],MATCH($B543,tab_MinKomp[[Stanowisko / Position ]:[Stanowisko / Position ]],0)))</f>
        <v>n/a</v>
      </c>
      <c r="DO544" s="190" t="str">
        <f>IF(INDEX(tab_MinKomp[Testy czystości / Reinheitstests],MATCH($B543,tab_MinKomp[[Stanowisko / Position ]:[Stanowisko / Position ]],0))="n/a","n/a",DO543-INDEX(tab_MinKomp[Testy czystości / Reinheitstests],MATCH($B543,tab_MinKomp[[Stanowisko / Position ]:[Stanowisko / Position ]],0)))</f>
        <v>n/a</v>
      </c>
      <c r="DP544" s="190" t="str">
        <f>IF(INDEX(tab_MinKomp[Testy czystości / Reinheitstests],MATCH($B543,tab_MinKomp[[Stanowisko / Position ]:[Stanowisko / Position ]],0))="n/a","n/a",DP543-INDEX(tab_MinKomp[Testy czystości / Reinheitstests],MATCH($B543,tab_MinKomp[[Stanowisko / Position ]:[Stanowisko / Position ]],0)))</f>
        <v>n/a</v>
      </c>
      <c r="DQ544" s="190" t="str">
        <f>IF(INDEX(tab_MinKomp[Testy czystości / Reinheitstests],MATCH($B543,tab_MinKomp[[Stanowisko / Position ]:[Stanowisko / Position ]],0))="n/a","n/a",DQ543-INDEX(tab_MinKomp[Testy czystości / Reinheitstests],MATCH($B543,tab_MinKomp[[Stanowisko / Position ]:[Stanowisko / Position ]],0)))</f>
        <v>n/a</v>
      </c>
      <c r="DR544" s="190" t="str">
        <f>IF(INDEX(tab_MinKomp[Testy czystości / Reinheitstests],MATCH($B543,tab_MinKomp[[Stanowisko / Position ]:[Stanowisko / Position ]],0))="n/a","n/a",DR543-INDEX(tab_MinKomp[Testy czystości / Reinheitstests],MATCH($B543,tab_MinKomp[[Stanowisko / Position ]:[Stanowisko / Position ]],0)))</f>
        <v>n/a</v>
      </c>
      <c r="DS544" s="190" t="str">
        <f>IF(INDEX(tab_MinKomp[Testy czystości / Reinheitstests],MATCH($B543,tab_MinKomp[[Stanowisko / Position ]:[Stanowisko / Position ]],0))="n/a","n/a",DS543-INDEX(tab_MinKomp[Testy czystości / Reinheitstests],MATCH($B543,tab_MinKomp[[Stanowisko / Position ]:[Stanowisko / Position ]],0)))</f>
        <v>n/a</v>
      </c>
      <c r="DT544" s="194" t="str">
        <f>IF(INDEX(tab_MinKomp[SUPPLIER MANAGEMENT],MATCH($B543,tab_MinKomp[[Stanowisko / Position ]:[Stanowisko / Position ]],0))="n/a","n/a",DT543-INDEX(tab_MinKomp[SUPPLIER MANAGEMENT],MATCH($B543,tab_MinKomp[[Stanowisko / Position ]:[Stanowisko / Position ]],0)))</f>
        <v>n/a</v>
      </c>
      <c r="DU544" s="190" t="str">
        <f>IF(INDEX(tab_MinKomp[Testy czystości / Reinheitstests],MATCH($B543,tab_MinKomp[[Stanowisko / Position ]:[Stanowisko / Position ]],0))="n/a","n/a",DU543-INDEX(tab_MinKomp[Testy czystości / Reinheitstests],MATCH($B543,tab_MinKomp[[Stanowisko / Position ]:[Stanowisko / Position ]],0)))</f>
        <v>n/a</v>
      </c>
      <c r="DV544" s="190" t="str">
        <f>IF(INDEX(tab_MinKomp[Testy czystości / Reinheitstests],MATCH($B543,tab_MinKomp[[Stanowisko / Position ]:[Stanowisko / Position ]],0))="n/a","n/a",DV543-INDEX(tab_MinKomp[Testy czystości / Reinheitstests],MATCH($B543,tab_MinKomp[[Stanowisko / Position ]:[Stanowisko / Position ]],0)))</f>
        <v>n/a</v>
      </c>
      <c r="DW544" s="190" t="str">
        <f>IF(INDEX(tab_MinKomp[Testy czystości / Reinheitstests],MATCH($B543,tab_MinKomp[[Stanowisko / Position ]:[Stanowisko / Position ]],0))="n/a","n/a",DW543-INDEX(tab_MinKomp[Testy czystości / Reinheitstests],MATCH($B543,tab_MinKomp[[Stanowisko / Position ]:[Stanowisko / Position ]],0)))</f>
        <v>n/a</v>
      </c>
      <c r="DX544" s="190" t="str">
        <f>IF(INDEX(tab_MinKomp[Testy czystości / Reinheitstests],MATCH($B543,tab_MinKomp[[Stanowisko / Position ]:[Stanowisko / Position ]],0))="n/a","n/a",DX543-INDEX(tab_MinKomp[Testy czystości / Reinheitstests],MATCH($B543,tab_MinKomp[[Stanowisko / Position ]:[Stanowisko / Position ]],0)))</f>
        <v>n/a</v>
      </c>
      <c r="DY544" s="190" t="str">
        <f>IF(INDEX(tab_MinKomp[Testy czystości / Reinheitstests],MATCH($B543,tab_MinKomp[[Stanowisko / Position ]:[Stanowisko / Position ]],0))="n/a","n/a",DY543-INDEX(tab_MinKomp[Testy czystości / Reinheitstests],MATCH($B543,tab_MinKomp[[Stanowisko / Position ]:[Stanowisko / Position ]],0)))</f>
        <v>n/a</v>
      </c>
      <c r="DZ544" s="190" t="str">
        <f>IF(INDEX(tab_MinKomp[Testy czystości / Reinheitstests],MATCH($B543,tab_MinKomp[[Stanowisko / Position ]:[Stanowisko / Position ]],0))="n/a","n/a",DZ543-INDEX(tab_MinKomp[Testy czystości / Reinheitstests],MATCH($B543,tab_MinKomp[[Stanowisko / Position ]:[Stanowisko / Position ]],0)))</f>
        <v>n/a</v>
      </c>
      <c r="EA544" s="194" t="str">
        <f>IF(INDEX(tab_MinKomp[SUPPLIER MANAGEMENT],MATCH($B543,tab_MinKomp[[Stanowisko / Position ]:[Stanowisko / Position ]],0))="n/a","n/a",EA543-INDEX(tab_MinKomp[SUPPLIER MANAGEMENT],MATCH($B543,tab_MinKomp[[Stanowisko / Position ]:[Stanowisko / Position ]],0)))</f>
        <v>n/a</v>
      </c>
      <c r="EB544" s="190" t="str">
        <f>IF(INDEX(tab_MinKomp[Testy czystości / Reinheitstests],MATCH($B543,tab_MinKomp[[Stanowisko / Position ]:[Stanowisko / Position ]],0))="n/a","n/a",EB543-INDEX(tab_MinKomp[Testy czystości / Reinheitstests],MATCH($B543,tab_MinKomp[[Stanowisko / Position ]:[Stanowisko / Position ]],0)))</f>
        <v>n/a</v>
      </c>
      <c r="EC544" s="190" t="str">
        <f>IF(INDEX(tab_MinKomp[Testy czystości / Reinheitstests],MATCH($B543,tab_MinKomp[[Stanowisko / Position ]:[Stanowisko / Position ]],0))="n/a","n/a",EC543-INDEX(tab_MinKomp[Testy czystości / Reinheitstests],MATCH($B543,tab_MinKomp[[Stanowisko / Position ]:[Stanowisko / Position ]],0)))</f>
        <v>n/a</v>
      </c>
      <c r="ED544" s="190" t="str">
        <f>IF(INDEX(tab_MinKomp[Testy czystości / Reinheitstests],MATCH($B543,tab_MinKomp[[Stanowisko / Position ]:[Stanowisko / Position ]],0))="n/a","n/a",ED543-INDEX(tab_MinKomp[Testy czystości / Reinheitstests],MATCH($B543,tab_MinKomp[[Stanowisko / Position ]:[Stanowisko / Position ]],0)))</f>
        <v>n/a</v>
      </c>
      <c r="EE544" s="190" t="str">
        <f>IF(INDEX(tab_MinKomp[Testy czystości / Reinheitstests],MATCH($B543,tab_MinKomp[[Stanowisko / Position ]:[Stanowisko / Position ]],0))="n/a","n/a",EE543-INDEX(tab_MinKomp[Testy czystości / Reinheitstests],MATCH($B543,tab_MinKomp[[Stanowisko / Position ]:[Stanowisko / Position ]],0)))</f>
        <v>n/a</v>
      </c>
      <c r="EF544" s="190" t="str">
        <f>IF(INDEX(tab_MinKomp[Testy czystości / Reinheitstests],MATCH($B543,tab_MinKomp[[Stanowisko / Position ]:[Stanowisko / Position ]],0))="n/a","n/a",EF543-INDEX(tab_MinKomp[Testy czystości / Reinheitstests],MATCH($B543,tab_MinKomp[[Stanowisko / Position ]:[Stanowisko / Position ]],0)))</f>
        <v>n/a</v>
      </c>
      <c r="EG544" s="190" t="str">
        <f>IF(INDEX(tab_MinKomp[Testy czystości / Reinheitstests],MATCH($B543,tab_MinKomp[[Stanowisko / Position ]:[Stanowisko / Position ]],0))="n/a","n/a",EG543-INDEX(tab_MinKomp[Testy czystości / Reinheitstests],MATCH($B543,tab_MinKomp[[Stanowisko / Position ]:[Stanowisko / Position ]],0)))</f>
        <v>n/a</v>
      </c>
      <c r="EH544" s="190" t="str">
        <f>IF(INDEX(tab_MinKomp[Testy czystości / Reinheitstests],MATCH($B543,tab_MinKomp[[Stanowisko / Position ]:[Stanowisko / Position ]],0))="n/a","n/a",EH543-INDEX(tab_MinKomp[Testy czystości / Reinheitstests],MATCH($B543,tab_MinKomp[[Stanowisko / Position ]:[Stanowisko / Position ]],0)))</f>
        <v>n/a</v>
      </c>
      <c r="EI544" s="190" t="str">
        <f>IF(INDEX(tab_MinKomp[Testy czystości / Reinheitstests],MATCH($B543,tab_MinKomp[[Stanowisko / Position ]:[Stanowisko / Position ]],0))="n/a","n/a",EI543-INDEX(tab_MinKomp[Testy czystości / Reinheitstests],MATCH($B543,tab_MinKomp[[Stanowisko / Position ]:[Stanowisko / Position ]],0)))</f>
        <v>n/a</v>
      </c>
      <c r="EJ544" s="190" t="str">
        <f>IF(INDEX(tab_MinKomp[Testy czystości / Reinheitstests],MATCH($B543,tab_MinKomp[[Stanowisko / Position ]:[Stanowisko / Position ]],0))="n/a","n/a",EJ543-INDEX(tab_MinKomp[Testy czystości / Reinheitstests],MATCH($B543,tab_MinKomp[[Stanowisko / Position ]:[Stanowisko / Position ]],0)))</f>
        <v>n/a</v>
      </c>
      <c r="EK544" s="190" t="str">
        <f>IF(INDEX(tab_MinKomp[Testy czystości / Reinheitstests],MATCH($B543,tab_MinKomp[[Stanowisko / Position ]:[Stanowisko / Position ]],0))="n/a","n/a",EK543-INDEX(tab_MinKomp[Testy czystości / Reinheitstests],MATCH($B543,tab_MinKomp[[Stanowisko / Position ]:[Stanowisko / Position ]],0)))</f>
        <v>n/a</v>
      </c>
      <c r="EL544" s="190" t="str">
        <f>IF(INDEX(tab_MinKomp[Testy czystości / Reinheitstests],MATCH($B543,tab_MinKomp[[Stanowisko / Position ]:[Stanowisko / Position ]],0))="n/a","n/a",EL543-INDEX(tab_MinKomp[Testy czystości / Reinheitstests],MATCH($B543,tab_MinKomp[[Stanowisko / Position ]:[Stanowisko / Position ]],0)))</f>
        <v>n/a</v>
      </c>
      <c r="EM544" s="190" t="str">
        <f>IF(INDEX(tab_MinKomp[Testy czystości / Reinheitstests],MATCH($B543,tab_MinKomp[[Stanowisko / Position ]:[Stanowisko / Position ]],0))="n/a","n/a",EM543-INDEX(tab_MinKomp[Testy czystości / Reinheitstests],MATCH($B543,tab_MinKomp[[Stanowisko / Position ]:[Stanowisko / Position ]],0)))</f>
        <v>n/a</v>
      </c>
      <c r="EN544" s="190" t="str">
        <f>IF(INDEX(tab_MinKomp[Testy czystości / Reinheitstests],MATCH($B543,tab_MinKomp[[Stanowisko / Position ]:[Stanowisko / Position ]],0))="n/a","n/a",EN543-INDEX(tab_MinKomp[Testy czystości / Reinheitstests],MATCH($B543,tab_MinKomp[[Stanowisko / Position ]:[Stanowisko / Position ]],0)))</f>
        <v>n/a</v>
      </c>
      <c r="EO544" s="194" t="str">
        <f>IF(INDEX(tab_MinKomp[Konserwacja Rep],MATCH($B543,tab_MinKomp[[Stanowisko / Position ]:[Stanowisko / Position ]],0))="n/a","n/a",EO543-INDEX(tab_MinKomp[Konserwacja Rep],MATCH($B543,tab_MinKomp[[Stanowisko / Position ]:[Stanowisko / Position ]],0)))</f>
        <v>n/a</v>
      </c>
      <c r="EP544" s="194" t="str">
        <f>IF(INDEX(tab_MinKomp[[Konserwacja Engel ]],MATCH($B543,tab_MinKomp[[Stanowisko / Position ]:[Stanowisko / Position ]],0))="n/a","n/a",EP543-INDEX(tab_MinKomp[[Konserwacja Engel ]],MATCH($B543,tab_MinKomp[[Stanowisko / Position ]:[Stanowisko / Position ]],0)))</f>
        <v>n/a</v>
      </c>
      <c r="EQ544" s="194" t="str">
        <f>IF(INDEX(tab_MinKomp[Konserwacja B 50],MATCH($B543,tab_MinKomp[[Stanowisko / Position ]:[Stanowisko / Position ]],0))="n/a","n/a",EQ543-INDEX(tab_MinKomp[Konserwacja B 50],MATCH($B543,tab_MinKomp[[Stanowisko / Position ]:[Stanowisko / Position ]],0)))</f>
        <v>n/a</v>
      </c>
      <c r="ER544" s="194" t="str">
        <f>IF(INDEX(tab_MinKomp[[Konserwacja EOL ]],MATCH($B543,tab_MinKomp[[Stanowisko / Position ]:[Stanowisko / Position ]],0))="n/a","n/a",ER543-INDEX(tab_MinKomp[[Konserwacja EOL ]],MATCH($B543,tab_MinKomp[[Stanowisko / Position ]:[Stanowisko / Position ]],0)))</f>
        <v>n/a</v>
      </c>
      <c r="ES544" s="194" t="str">
        <f>IF(INDEX(tab_MinKomp[Konserwacja Branson],MATCH($B543,tab_MinKomp[[Stanowisko / Position ]:[Stanowisko / Position ]],0))="n/a","n/a",ES543-INDEX(tab_MinKomp[Konserwacja Branson],MATCH($B543,tab_MinKomp[[Stanowisko / Position ]:[Stanowisko / Position ]],0)))</f>
        <v>n/a</v>
      </c>
      <c r="ET544" s="194" t="str">
        <f>IF(INDEX(tab_MinKomp[Konserwacja coolery],MATCH($B543,tab_MinKomp[[Stanowisko / Position ]:[Stanowisko / Position ]],0))="n/a","n/a",ET543-INDEX(tab_MinKomp[Konserwacja coolery],MATCH($B543,tab_MinKomp[[Stanowisko / Position ]:[Stanowisko / Position ]],0)))</f>
        <v>n/a</v>
      </c>
      <c r="EU544" s="194" t="str">
        <f>IF(INDEX(tab_MinKomp[Konserwacja piecy],MATCH($B543,tab_MinKomp[[Stanowisko / Position ]:[Stanowisko / Position ]],0))="n/a","n/a",EU543-INDEX(tab_MinKomp[Konserwacja piecy],MATCH($B543,tab_MinKomp[[Stanowisko / Position ]:[Stanowisko / Position ]],0)))</f>
        <v>n/a</v>
      </c>
      <c r="EV544" s="194" t="str">
        <f>IF(INDEX(tab_MinKomp[Rysunek techniczny- czytanie],MATCH($B543,tab_MinKomp[[Stanowisko / Position ]:[Stanowisko / Position ]],0))="n/a","n/a",EV543-INDEX(tab_MinKomp[Rysunek techniczny- czytanie],MATCH($B543,tab_MinKomp[[Stanowisko / Position ]:[Stanowisko / Position ]],0)))</f>
        <v>n/a</v>
      </c>
      <c r="EW544" s="194" t="str">
        <f>IF(INDEX(tab_MinKomp[Elektryka],MATCH($B543,tab_MinKomp[[Stanowisko / Position ]:[Stanowisko / Position ]],0))="n/a","n/a",EW543-INDEX(tab_MinKomp[Elektryka],MATCH($B543,tab_MinKomp[[Stanowisko / Position ]:[Stanowisko / Position ]],0)))</f>
        <v>n/a</v>
      </c>
      <c r="EX544" s="194" t="str">
        <f>IF(INDEX(tab_MinKomp[Pneumatyka],MATCH($B543,tab_MinKomp[[Stanowisko / Position ]:[Stanowisko / Position ]],0))="n/a","n/a",EX543-INDEX(tab_MinKomp[Pneumatyka],MATCH($B543,tab_MinKomp[[Stanowisko / Position ]:[Stanowisko / Position ]],0)))</f>
        <v>n/a</v>
      </c>
      <c r="EY544" s="194" t="str">
        <f>IF(INDEX(tab_MinKomp[[Hydraulika ]],MATCH($B543,tab_MinKomp[[Stanowisko / Position ]:[Stanowisko / Position ]],0))="n/a","n/a",EY543-INDEX(tab_MinKomp[[Hydraulika ]],MATCH($B543,tab_MinKomp[[Stanowisko / Position ]:[Stanowisko / Position ]],0)))</f>
        <v>n/a</v>
      </c>
      <c r="EZ544" s="194" t="str">
        <f>IF(INDEX(tab_MinKomp[Podciśnienie],MATCH($B543,tab_MinKomp[[Stanowisko / Position ]:[Stanowisko / Position ]],0))="n/a","n/a",EZ543-INDEX(tab_MinKomp[Podciśnienie],MATCH($B543,tab_MinKomp[[Stanowisko / Position ]:[Stanowisko / Position ]],0)))</f>
        <v>n/a</v>
      </c>
      <c r="FA544" s="194" t="str">
        <f>IF(INDEX(tab_MinKomp[Usuwanie awarii],MATCH($B543,tab_MinKomp[[Stanowisko / Position ]:[Stanowisko / Position ]],0))="n/a","n/a",FA543-INDEX(tab_MinKomp[Usuwanie awarii],MATCH($B543,tab_MinKomp[[Stanowisko / Position ]:[Stanowisko / Position ]],0)))</f>
        <v>n/a</v>
      </c>
      <c r="FB544" s="194" t="str">
        <f>IF(INDEX(tab_MinKomp[Obsługa robotów],MATCH($B543,tab_MinKomp[[Stanowisko / Position ]:[Stanowisko / Position ]],0))="n/a","n/a",FB543-INDEX(tab_MinKomp[Obsługa robotów],MATCH($B543,tab_MinKomp[[Stanowisko / Position ]:[Stanowisko / Position ]],0)))</f>
        <v>n/a</v>
      </c>
      <c r="FC544" s="194" t="str">
        <f>IF(INDEX(tab_MinKomp[Obsługa sterowania maszyny],MATCH($B543,tab_MinKomp[[Stanowisko / Position ]:[Stanowisko / Position ]],0))="n/a","n/a",FC543-INDEX(tab_MinKomp[Obsługa sterowania maszyny],MATCH($B543,tab_MinKomp[[Stanowisko / Position ]:[Stanowisko / Position ]],0)))</f>
        <v>n/a</v>
      </c>
      <c r="FD544" s="194" t="str">
        <f>IF(INDEX(tab_MinKomp[Usuwanie przyczyn żródłowych],MATCH($B543,tab_MinKomp[[Stanowisko / Position ]:[Stanowisko / Position ]],0))="n/a","n/a",FD543-INDEX(tab_MinKomp[Usuwanie przyczyn żródłowych],MATCH($B543,tab_MinKomp[[Stanowisko / Position ]:[Stanowisko / Position ]],0)))</f>
        <v>n/a</v>
      </c>
      <c r="FE544" s="194" t="str">
        <f>IF(INDEX(tab_MinKomp[Cmms stosowanie],MATCH($B543,tab_MinKomp[[Stanowisko / Position ]:[Stanowisko / Position ]],0))="n/a","n/a",FE543-INDEX(tab_MinKomp[Cmms stosowanie],MATCH($B543,tab_MinKomp[[Stanowisko / Position ]:[Stanowisko / Position ]],0)))</f>
        <v>n/a</v>
      </c>
      <c r="FF544" s="190" t="str">
        <f>IF(INDEX(tab_MinKomp[Testy czystości / Reinheitstests],MATCH($B543,tab_MinKomp[[Stanowisko / Position ]:[Stanowisko / Position ]],0))="n/a","n/a",FF543-INDEX(tab_MinKomp[Testy czystości / Reinheitstests],MATCH($B543,tab_MinKomp[[Stanowisko / Position ]:[Stanowisko / Position ]],0)))</f>
        <v>n/a</v>
      </c>
      <c r="FG544" s="194" t="str">
        <f>IF(INDEX(tab_MinKomp[Czyszczenie form plastikowych],MATCH($B543,tab_MinKomp[[Stanowisko / Position ]:[Stanowisko / Position ]],0))="n/a","n/a",FG543-INDEX(tab_MinKomp[Czyszczenie form plastikowych],MATCH($B543,tab_MinKomp[[Stanowisko / Position ]:[Stanowisko / Position ]],0)))</f>
        <v>n/a</v>
      </c>
      <c r="FH544" s="194" t="str">
        <f>IF(INDEX(tab_MinKomp[Wymiana form plastik],MATCH($B543,tab_MinKomp[[Stanowisko / Position ]:[Stanowisko / Position ]],0))="n/a","n/a",FH543-INDEX(tab_MinKomp[Wymiana form plastik],MATCH($B543,tab_MinKomp[[Stanowisko / Position ]:[Stanowisko / Position ]],0)))</f>
        <v>n/a</v>
      </c>
      <c r="FI544" s="194" t="str">
        <f>IF(INDEX(tab_MinKomp[Wymiana form guma],MATCH($B543,tab_MinKomp[[Stanowisko / Position ]:[Stanowisko / Position ]],0))="n/a","n/a",FI543-INDEX(tab_MinKomp[Wymiana form guma],MATCH($B543,tab_MinKomp[[Stanowisko / Position ]:[Stanowisko / Position ]],0)))</f>
        <v>n/a</v>
      </c>
      <c r="FJ544" s="194" t="str">
        <f>IF(INDEX(tab_MinKomp[Konserwacja KK],MATCH($B543,tab_MinKomp[[Stanowisko / Position ]:[Stanowisko / Position ]],0))="n/a","n/a",FJ543-INDEX(tab_MinKomp[Konserwacja KK],MATCH($B543,tab_MinKomp[[Stanowisko / Position ]:[Stanowisko / Position ]],0)))</f>
        <v>n/a</v>
      </c>
      <c r="FK544" s="194" t="str">
        <f>IF(INDEX(tab_MinKomp[Konserwacja form guma],MATCH($B543,tab_MinKomp[[Stanowisko / Position ]:[Stanowisko / Position ]],0))="n/a","n/a",FK543-INDEX(tab_MinKomp[Konserwacja form guma],MATCH($B543,tab_MinKomp[[Stanowisko / Position ]:[Stanowisko / Position ]],0)))</f>
        <v>n/a</v>
      </c>
      <c r="FL544" s="194" t="str">
        <f>IF(INDEX(tab_MinKomp[Konserwacja form plastiki],MATCH($B543,tab_MinKomp[[Stanowisko / Position ]:[Stanowisko / Position ]],0))="n/a","n/a",FL543-INDEX(tab_MinKomp[Konserwacja form plastiki],MATCH($B543,tab_MinKomp[[Stanowisko / Position ]:[Stanowisko / Position ]],0)))</f>
        <v>n/a</v>
      </c>
      <c r="FM544" s="194" t="str">
        <f>IF(INDEX(tab_MinKomp[Konserwacja Gorącego Kanału],MATCH($B543,tab_MinKomp[[Stanowisko / Position ]:[Stanowisko / Position ]],0))="n/a","n/a",FM543-INDEX(tab_MinKomp[Konserwacja Gorącego Kanału],MATCH($B543,tab_MinKomp[[Stanowisko / Position ]:[Stanowisko / Position ]],0)))</f>
        <v>n/a</v>
      </c>
      <c r="FN544" s="194" t="str">
        <f>IF(INDEX(tab_MinKomp[MS Office (Excel)],MATCH($B543,tab_MinKomp[[Stanowisko / Position ]:[Stanowisko / Position ]],0))="n/a","n/a",FN543-INDEX(tab_MinKomp[MS Office (Excel)],MATCH($B543,tab_MinKomp[[Stanowisko / Position ]:[Stanowisko / Position ]],0)))</f>
        <v>n/a</v>
      </c>
      <c r="FO544" s="194" t="str">
        <f>IF(INDEX(tab_MinKomp[MS Office (Word)],MATCH($B543,tab_MinKomp[[Stanowisko / Position ]:[Stanowisko / Position ]],0))="n/a","n/a",FO543-INDEX(tab_MinKomp[MS Office (Word)],MATCH($B543,tab_MinKomp[[Stanowisko / Position ]:[Stanowisko / Position ]],0)))</f>
        <v>n/a</v>
      </c>
      <c r="FP544" s="194" t="str">
        <f>IF(INDEX(tab_MinKomp[MS Office (Power Point)],MATCH($B543,tab_MinKomp[[Stanowisko / Position ]:[Stanowisko / Position ]],0))="n/a","n/a",FP543-INDEX(tab_MinKomp[MS Office (Power Point)],MATCH($B543,tab_MinKomp[[Stanowisko / Position ]:[Stanowisko / Position ]],0)))</f>
        <v>n/a</v>
      </c>
      <c r="FQ544" s="196" t="str">
        <f>IF(INDEX(tab_MinKomp[Język angielski / Englisch],MATCH($B543,tab_MinKomp[[Stanowisko / Position ]:[Stanowisko / Position ]],0))="n/a","n/a",FQ543-INDEX(tab_MinKomp[Język angielski / Englisch],MATCH($B543,tab_MinKomp[[Stanowisko / Position ]:[Stanowisko / Position ]],0)))</f>
        <v>n/a</v>
      </c>
      <c r="FR544" s="196" t="str">
        <f>IF(INDEX(tab_MinKomp[Język niemiecki / Deutsch],MATCH($B543,tab_MinKomp[[Stanowisko / Position ]:[Stanowisko / Position ]],0))="n/a","n/a",FR543-INDEX(tab_MinKomp[Język niemiecki / Deutsch],MATCH($B543,tab_MinKomp[[Stanowisko / Position ]:[Stanowisko / Position ]],0)))</f>
        <v>n/a</v>
      </c>
      <c r="FS544" s="194">
        <f>IF(INDEX(tab_MinKomp[Zarządzanie dokumentacją procesową / Process dokumentation management],MATCH($B543,tab_MinKomp[[Stanowisko / Position ]:[Stanowisko / Position ]],0))="n/a","n/a",FS543-INDEX(tab_MinKomp[Zarządzanie dokumentacją procesową / Process dokumentation management],MATCH($B543,tab_MinKomp[[Stanowisko / Position ]:[Stanowisko / Position ]],0)))</f>
        <v>-1</v>
      </c>
      <c r="FT544" s="194">
        <f>IF(INDEX(tab_MinKomp[Znajomość procesów z obszaru / Kenntiss der prozesse in dem Bereich],MATCH($B543,tab_MinKomp[[Stanowisko / Position ]:[Stanowisko / Position ]],0))="n/a","n/a",FT543-INDEX(tab_MinKomp[Znajomość procesów z obszaru / Kenntiss der prozesse in dem Bereich],MATCH($B543,tab_MinKomp[[Stanowisko / Position ]:[Stanowisko / Position ]],0)))</f>
        <v>-1</v>
      </c>
      <c r="FU544" s="194">
        <f>IF(INDEX(tab_MinKomp[optymalizacja procesów / Prozessoptymalisierung],MATCH($B543,tab_MinKomp[[Stanowisko / Position ]:[Stanowisko / Position ]],0))="n/a","n/a",FU543-INDEX(tab_MinKomp[optymalizacja procesów / Prozessoptymalisierung],MATCH($B543,tab_MinKomp[[Stanowisko / Position ]:[Stanowisko / Position ]],0)))</f>
        <v>0</v>
      </c>
      <c r="FV544" s="194">
        <f>IF(INDEX(tab_MinKomp[Umiejętności szkoleniowe / Trainingsfähigkeiten],MATCH($B543,tab_MinKomp[[Stanowisko / Position ]:[Stanowisko / Position ]],0))="n/a","n/a",FV543-INDEX(tab_MinKomp[Umiejętności szkoleniowe / Trainingsfähigkeiten],MATCH($B543,tab_MinKomp[[Stanowisko / Position ]:[Stanowisko / Position ]],0)))</f>
        <v>0</v>
      </c>
      <c r="FW544" s="194">
        <f>IF(INDEX(tab_MinKomp[Analityczne myślenie, podejście / Analitysches Denken, Einstellung],MATCH($B543,tab_MinKomp[[Stanowisko / Position ]:[Stanowisko / Position ]],0))="n/a","n/a",FW543-INDEX(tab_MinKomp[Analityczne myślenie, podejście / Analitysches Denken, Einstellung],MATCH($B543,tab_MinKomp[[Stanowisko / Position ]:[Stanowisko / Position ]],0)))</f>
        <v>0</v>
      </c>
      <c r="FX544" s="194">
        <f>IF(INDEX(tab_MinKomp[Dokładność, precyzja w dzialaniu / Genauigkeit, Präzision in die Arbeit],MATCH($B543,tab_MinKomp[[Stanowisko / Position ]:[Stanowisko / Position ]],0))="n/a","n/a",FX543-INDEX(tab_MinKomp[Dokładność, precyzja w dzialaniu / Genauigkeit, Präzision in die Arbeit],MATCH($B543,tab_MinKomp[[Stanowisko / Position ]:[Stanowisko / Position ]],0)))</f>
        <v>0</v>
      </c>
      <c r="FY544" s="194">
        <f>IF(INDEX(tab_MinKomp[Dyspozycyjność / Verfügbarkeit],MATCH($B543,tab_MinKomp[[Stanowisko / Position ]:[Stanowisko / Position ]],0))="n/a","n/a",FY543-INDEX(tab_MinKomp[Dyspozycyjność / Verfügbarkeit],MATCH($B543,tab_MinKomp[[Stanowisko / Position ]:[Stanowisko / Position ]],0)))</f>
        <v>0</v>
      </c>
      <c r="FZ544" s="194">
        <f>IF(INDEX(tab_MinKomp[Zaangażowanie / 
Engagement],MATCH($B543,tab_MinKomp[[Stanowisko / Position ]:[Stanowisko / Position ]],0))="n/a","n/a",FZ543-INDEX(tab_MinKomp[Zaangażowanie / 
Engagement],MATCH($B543,tab_MinKomp[[Stanowisko / Position ]:[Stanowisko / Position ]],0)))</f>
        <v>0</v>
      </c>
      <c r="GA544" s="194" t="str">
        <f>IF(INDEX(tab_MinKomp[Konserwacja form guma],MATCH($B543,tab_MinKomp[[Stanowisko / Position ]:[Stanowisko / Position ]],0))="n/a","n/a",GA543-INDEX(tab_MinKomp[Konserwacja form guma],MATCH($B543,tab_MinKomp[[Stanowisko / Position ]:[Stanowisko / Position ]],0)))</f>
        <v>n/a</v>
      </c>
      <c r="GB544" s="194" t="str">
        <f>IF(INDEX(tab_MinKomp[Konserwacja form plastiki],MATCH($B543,tab_MinKomp[[Stanowisko / Position ]:[Stanowisko / Position ]],0))="n/a","n/a",GB543-INDEX(tab_MinKomp[Konserwacja form plastiki],MATCH($B543,tab_MinKomp[[Stanowisko / Position ]:[Stanowisko / Position ]],0)))</f>
        <v>n/a</v>
      </c>
      <c r="GC544" s="194">
        <f>IF(INDEX(tab_MinKomp[Elastyczność w działaniu],MATCH($B543,tab_MinKomp[[Stanowisko / Position ]:[Stanowisko / Position ]],0))="n/a","n/a",GC543-INDEX(tab_MinKomp[Elastyczność w działaniu],MATCH($B543,tab_MinKomp[[Stanowisko / Position ]:[Stanowisko / Position ]],0)))</f>
        <v>0</v>
      </c>
      <c r="GD544" s="194">
        <f>IF(INDEX(tab_MinKomp[Komunikatywność],MATCH($B543,tab_MinKomp[[Stanowisko / Position ]:[Stanowisko / Position ]],0))="n/a","n/a",GD543-INDEX(tab_MinKomp[Komunikatywność],MATCH($B543,tab_MinKomp[[Stanowisko / Position ]:[Stanowisko / Position ]],0)))</f>
        <v>1</v>
      </c>
      <c r="GE544" s="193" t="str">
        <f>IF(INDEX(tab_MinKomp[Motywowanie i budowanie zaangażowania zespołu],MATCH($B543,tab_MinKomp[[Stanowisko / Position ]:[Stanowisko / Position ]],0))="n/a","n/a",GE543-INDEX(tab_MinKomp[Motywowanie i budowanie zaangażowania zespołu],MATCH($B543,tab_MinKomp[[Stanowisko / Position ]:[Stanowisko / Position ]],0)))</f>
        <v>n/a</v>
      </c>
      <c r="GF544" s="186" t="s">
        <v>248</v>
      </c>
      <c r="GG544" s="186" t="s">
        <v>248</v>
      </c>
      <c r="GH544" s="186" t="s">
        <v>248</v>
      </c>
      <c r="GI544" s="186" t="s">
        <v>248</v>
      </c>
      <c r="GJ544" s="186" t="s">
        <v>248</v>
      </c>
      <c r="GK544" s="186" t="s">
        <v>248</v>
      </c>
      <c r="GL544" s="186" t="s">
        <v>248</v>
      </c>
      <c r="GM544" s="186" t="s">
        <v>248</v>
      </c>
      <c r="GN544" s="186" t="s">
        <v>248</v>
      </c>
      <c r="GO544" s="186" t="s">
        <v>248</v>
      </c>
      <c r="GP544" s="186" t="s">
        <v>248</v>
      </c>
      <c r="GQ544" s="186" t="s">
        <v>248</v>
      </c>
      <c r="GR544" s="186" t="s">
        <v>248</v>
      </c>
      <c r="GS544" s="186" t="s">
        <v>248</v>
      </c>
      <c r="GT544" s="186" t="s">
        <v>248</v>
      </c>
      <c r="GU544" s="186" t="s">
        <v>248</v>
      </c>
      <c r="GV544" s="186" t="s">
        <v>248</v>
      </c>
      <c r="GW544" s="186" t="s">
        <v>248</v>
      </c>
      <c r="GX544" s="186" t="s">
        <v>248</v>
      </c>
      <c r="GY544" s="186" t="s">
        <v>248</v>
      </c>
      <c r="GZ544" s="261" t="s">
        <v>248</v>
      </c>
      <c r="HA544" s="261" t="s">
        <v>248</v>
      </c>
      <c r="HB544" s="191">
        <f>SUM(G544:GE544)/(HB543-(SUM(G544:GE544)))</f>
        <v>2.3809523809523808E-2</v>
      </c>
    </row>
    <row r="545" spans="1:211" ht="24.9" customHeight="1" x14ac:dyDescent="0.3">
      <c r="A545" s="105" t="s">
        <v>317</v>
      </c>
      <c r="B545" s="105" t="s">
        <v>315</v>
      </c>
      <c r="C545" s="105"/>
      <c r="D545" s="105">
        <v>1867</v>
      </c>
      <c r="E545" s="394" t="s">
        <v>657</v>
      </c>
      <c r="F545" s="185" t="s">
        <v>374</v>
      </c>
      <c r="G545" s="186">
        <v>2</v>
      </c>
      <c r="H545" s="186">
        <v>1</v>
      </c>
      <c r="I545" s="186">
        <v>2</v>
      </c>
      <c r="J545" s="186">
        <v>2</v>
      </c>
      <c r="K545" s="186">
        <v>1</v>
      </c>
      <c r="L545" s="186" t="s">
        <v>248</v>
      </c>
      <c r="M545" s="186" t="s">
        <v>248</v>
      </c>
      <c r="N545" s="186" t="s">
        <v>248</v>
      </c>
      <c r="O545" s="186">
        <v>1</v>
      </c>
      <c r="P545" s="186">
        <v>1</v>
      </c>
      <c r="Q545" s="186" t="s">
        <v>248</v>
      </c>
      <c r="R545" s="186" t="s">
        <v>248</v>
      </c>
      <c r="S545" s="186" t="s">
        <v>248</v>
      </c>
      <c r="T545" s="186" t="s">
        <v>248</v>
      </c>
      <c r="U545" s="186" t="s">
        <v>248</v>
      </c>
      <c r="V545" s="186" t="s">
        <v>248</v>
      </c>
      <c r="W545" s="186" t="s">
        <v>248</v>
      </c>
      <c r="X545" s="186" t="s">
        <v>248</v>
      </c>
      <c r="Y545" s="186" t="s">
        <v>248</v>
      </c>
      <c r="Z545" s="186" t="s">
        <v>248</v>
      </c>
      <c r="AA545" s="186" t="s">
        <v>248</v>
      </c>
      <c r="AB545" s="186" t="s">
        <v>248</v>
      </c>
      <c r="AC545" s="186" t="s">
        <v>248</v>
      </c>
      <c r="AD545" s="186" t="s">
        <v>248</v>
      </c>
      <c r="AE545" s="186" t="s">
        <v>248</v>
      </c>
      <c r="AF545" s="186" t="s">
        <v>248</v>
      </c>
      <c r="AG545" s="186" t="s">
        <v>248</v>
      </c>
      <c r="AH545" s="186" t="s">
        <v>248</v>
      </c>
      <c r="AI545" s="186" t="s">
        <v>248</v>
      </c>
      <c r="AJ545" s="186" t="s">
        <v>248</v>
      </c>
      <c r="AK545" s="186" t="s">
        <v>248</v>
      </c>
      <c r="AL545" s="186">
        <v>2</v>
      </c>
      <c r="AM545" s="186" t="s">
        <v>248</v>
      </c>
      <c r="AN545" s="186" t="s">
        <v>248</v>
      </c>
      <c r="AO545" s="186">
        <v>1</v>
      </c>
      <c r="AP545" s="186" t="s">
        <v>248</v>
      </c>
      <c r="AQ545" s="186">
        <v>1</v>
      </c>
      <c r="AR545" s="186" t="s">
        <v>248</v>
      </c>
      <c r="AS545" s="186" t="s">
        <v>248</v>
      </c>
      <c r="AT545" s="186" t="s">
        <v>248</v>
      </c>
      <c r="AU545" s="186" t="s">
        <v>248</v>
      </c>
      <c r="AV545" s="186">
        <v>2</v>
      </c>
      <c r="AW545" s="186">
        <v>1</v>
      </c>
      <c r="AX545" s="186" t="s">
        <v>248</v>
      </c>
      <c r="AY545" s="186" t="s">
        <v>248</v>
      </c>
      <c r="AZ545" s="186" t="s">
        <v>248</v>
      </c>
      <c r="BA545" s="186" t="s">
        <v>248</v>
      </c>
      <c r="BB545" s="186" t="s">
        <v>248</v>
      </c>
      <c r="BC545" s="186" t="s">
        <v>248</v>
      </c>
      <c r="BD545" s="186" t="s">
        <v>248</v>
      </c>
      <c r="BE545" s="186" t="s">
        <v>248</v>
      </c>
      <c r="BF545" s="186" t="s">
        <v>248</v>
      </c>
      <c r="BG545" s="186" t="s">
        <v>248</v>
      </c>
      <c r="BH545" s="186" t="s">
        <v>248</v>
      </c>
      <c r="BI545" s="186" t="s">
        <v>248</v>
      </c>
      <c r="BJ545" s="186" t="s">
        <v>248</v>
      </c>
      <c r="BK545" s="186" t="s">
        <v>248</v>
      </c>
      <c r="BL545" s="186" t="s">
        <v>248</v>
      </c>
      <c r="BM545" s="186" t="s">
        <v>248</v>
      </c>
      <c r="BN545" s="186" t="s">
        <v>248</v>
      </c>
      <c r="BO545" s="186" t="s">
        <v>248</v>
      </c>
      <c r="BP545" s="186" t="s">
        <v>248</v>
      </c>
      <c r="BQ545" s="186" t="s">
        <v>248</v>
      </c>
      <c r="BR545" s="186" t="s">
        <v>248</v>
      </c>
      <c r="BS545" s="186" t="s">
        <v>248</v>
      </c>
      <c r="BT545" s="186" t="s">
        <v>248</v>
      </c>
      <c r="BU545" s="186">
        <v>2</v>
      </c>
      <c r="BV545" s="186" t="s">
        <v>248</v>
      </c>
      <c r="BW545" s="186" t="s">
        <v>248</v>
      </c>
      <c r="BX545" s="186" t="s">
        <v>248</v>
      </c>
      <c r="BY545" s="186" t="s">
        <v>248</v>
      </c>
      <c r="BZ545" s="186" t="s">
        <v>248</v>
      </c>
      <c r="CA545" s="186" t="s">
        <v>248</v>
      </c>
      <c r="CB545" s="186" t="s">
        <v>248</v>
      </c>
      <c r="CC545" s="186" t="s">
        <v>248</v>
      </c>
      <c r="CD545" s="186">
        <v>2</v>
      </c>
      <c r="CE545" s="186" t="s">
        <v>248</v>
      </c>
      <c r="CF545" s="186" t="s">
        <v>248</v>
      </c>
      <c r="CG545" s="186">
        <v>1</v>
      </c>
      <c r="CH545" s="186" t="s">
        <v>248</v>
      </c>
      <c r="CI545" s="186" t="s">
        <v>248</v>
      </c>
      <c r="CJ545" s="186" t="s">
        <v>248</v>
      </c>
      <c r="CK545" s="186" t="s">
        <v>248</v>
      </c>
      <c r="CL545" s="186" t="s">
        <v>248</v>
      </c>
      <c r="CM545" s="186" t="s">
        <v>248</v>
      </c>
      <c r="CN545" s="186" t="s">
        <v>248</v>
      </c>
      <c r="CO545" s="186" t="s">
        <v>248</v>
      </c>
      <c r="CP545" s="186" t="s">
        <v>248</v>
      </c>
      <c r="CQ545" s="186" t="s">
        <v>248</v>
      </c>
      <c r="CR545" s="186" t="s">
        <v>248</v>
      </c>
      <c r="CS545" s="186" t="s">
        <v>248</v>
      </c>
      <c r="CT545" s="186" t="s">
        <v>248</v>
      </c>
      <c r="CU545" s="186" t="s">
        <v>248</v>
      </c>
      <c r="CV545" s="186" t="s">
        <v>248</v>
      </c>
      <c r="CW545" s="186">
        <v>2</v>
      </c>
      <c r="CX545" s="186" t="s">
        <v>248</v>
      </c>
      <c r="CY545" s="186" t="s">
        <v>248</v>
      </c>
      <c r="CZ545" s="186" t="s">
        <v>248</v>
      </c>
      <c r="DA545" s="186" t="s">
        <v>248</v>
      </c>
      <c r="DB545" s="186" t="s">
        <v>248</v>
      </c>
      <c r="DC545" s="186" t="s">
        <v>248</v>
      </c>
      <c r="DD545" s="186" t="s">
        <v>248</v>
      </c>
      <c r="DE545" s="186" t="s">
        <v>248</v>
      </c>
      <c r="DF545" s="186">
        <v>2</v>
      </c>
      <c r="DG545" s="186" t="s">
        <v>248</v>
      </c>
      <c r="DH545" s="186" t="s">
        <v>248</v>
      </c>
      <c r="DI545" s="186" t="s">
        <v>248</v>
      </c>
      <c r="DJ545" s="186" t="s">
        <v>248</v>
      </c>
      <c r="DK545" s="186" t="s">
        <v>248</v>
      </c>
      <c r="DL545" s="186" t="s">
        <v>248</v>
      </c>
      <c r="DM545" s="186" t="s">
        <v>248</v>
      </c>
      <c r="DN545" s="186" t="s">
        <v>248</v>
      </c>
      <c r="DO545" s="186" t="s">
        <v>248</v>
      </c>
      <c r="DP545" s="186" t="s">
        <v>248</v>
      </c>
      <c r="DQ545" s="186" t="s">
        <v>248</v>
      </c>
      <c r="DR545" s="186" t="s">
        <v>248</v>
      </c>
      <c r="DS545" s="186" t="s">
        <v>248</v>
      </c>
      <c r="DT545" s="186" t="s">
        <v>248</v>
      </c>
      <c r="DU545" s="186" t="s">
        <v>248</v>
      </c>
      <c r="DV545" s="186" t="s">
        <v>248</v>
      </c>
      <c r="DW545" s="186" t="s">
        <v>248</v>
      </c>
      <c r="DX545" s="186" t="s">
        <v>248</v>
      </c>
      <c r="DY545" s="186" t="s">
        <v>248</v>
      </c>
      <c r="DZ545" s="186" t="s">
        <v>248</v>
      </c>
      <c r="EA545" s="186" t="s">
        <v>248</v>
      </c>
      <c r="EB545" s="186" t="s">
        <v>248</v>
      </c>
      <c r="EC545" s="186" t="s">
        <v>248</v>
      </c>
      <c r="ED545" s="186" t="s">
        <v>248</v>
      </c>
      <c r="EE545" s="186" t="s">
        <v>248</v>
      </c>
      <c r="EF545" s="186" t="s">
        <v>248</v>
      </c>
      <c r="EG545" s="186" t="s">
        <v>248</v>
      </c>
      <c r="EH545" s="186" t="s">
        <v>248</v>
      </c>
      <c r="EI545" s="186" t="s">
        <v>248</v>
      </c>
      <c r="EJ545" s="186" t="s">
        <v>248</v>
      </c>
      <c r="EK545" s="186" t="s">
        <v>248</v>
      </c>
      <c r="EL545" s="184" t="s">
        <v>248</v>
      </c>
      <c r="EM545" s="184" t="s">
        <v>248</v>
      </c>
      <c r="EN545" s="184" t="s">
        <v>248</v>
      </c>
      <c r="EO545" s="186" t="s">
        <v>248</v>
      </c>
      <c r="EP545" s="186" t="s">
        <v>248</v>
      </c>
      <c r="EQ545" s="186" t="s">
        <v>248</v>
      </c>
      <c r="ER545" s="186" t="s">
        <v>248</v>
      </c>
      <c r="ES545" s="186" t="s">
        <v>248</v>
      </c>
      <c r="ET545" s="186" t="s">
        <v>248</v>
      </c>
      <c r="EU545" s="186" t="s">
        <v>248</v>
      </c>
      <c r="EV545" s="186" t="s">
        <v>248</v>
      </c>
      <c r="EW545" s="186" t="s">
        <v>248</v>
      </c>
      <c r="EX545" s="186" t="s">
        <v>248</v>
      </c>
      <c r="EY545" s="186" t="s">
        <v>248</v>
      </c>
      <c r="EZ545" s="186" t="s">
        <v>248</v>
      </c>
      <c r="FA545" s="186" t="s">
        <v>248</v>
      </c>
      <c r="FB545" s="186" t="s">
        <v>248</v>
      </c>
      <c r="FC545" s="186" t="s">
        <v>248</v>
      </c>
      <c r="FD545" s="186" t="s">
        <v>248</v>
      </c>
      <c r="FE545" s="186" t="s">
        <v>248</v>
      </c>
      <c r="FF545" s="186" t="s">
        <v>248</v>
      </c>
      <c r="FG545" s="186" t="s">
        <v>248</v>
      </c>
      <c r="FH545" s="186" t="s">
        <v>248</v>
      </c>
      <c r="FI545" s="186" t="s">
        <v>248</v>
      </c>
      <c r="FJ545" s="186" t="s">
        <v>248</v>
      </c>
      <c r="FK545" s="186" t="s">
        <v>248</v>
      </c>
      <c r="FL545" s="186" t="s">
        <v>248</v>
      </c>
      <c r="FM545" s="186" t="s">
        <v>248</v>
      </c>
      <c r="FN545" s="186">
        <v>1</v>
      </c>
      <c r="FO545" s="186">
        <v>1</v>
      </c>
      <c r="FP545" s="186">
        <v>1</v>
      </c>
      <c r="FQ545" s="187" t="s">
        <v>248</v>
      </c>
      <c r="FR545" s="187" t="s">
        <v>248</v>
      </c>
      <c r="FS545" s="186">
        <v>1</v>
      </c>
      <c r="FT545" s="186">
        <v>1</v>
      </c>
      <c r="FU545" s="186">
        <v>1</v>
      </c>
      <c r="FV545" s="186">
        <v>1</v>
      </c>
      <c r="FW545" s="186">
        <v>2</v>
      </c>
      <c r="FX545" s="186">
        <v>2</v>
      </c>
      <c r="FY545" s="186">
        <v>2</v>
      </c>
      <c r="FZ545" s="186">
        <v>2</v>
      </c>
      <c r="GA545" s="186" t="s">
        <v>248</v>
      </c>
      <c r="GB545" s="186" t="s">
        <v>248</v>
      </c>
      <c r="GC545" s="186">
        <v>2</v>
      </c>
      <c r="GD545" s="186">
        <v>2</v>
      </c>
      <c r="GE545" s="186" t="s">
        <v>248</v>
      </c>
      <c r="GF545" s="186" t="s">
        <v>248</v>
      </c>
      <c r="GG545" s="186" t="s">
        <v>248</v>
      </c>
      <c r="GH545" s="186" t="s">
        <v>248</v>
      </c>
      <c r="GI545" s="186" t="s">
        <v>248</v>
      </c>
      <c r="GJ545" s="186" t="s">
        <v>248</v>
      </c>
      <c r="GK545" s="186" t="s">
        <v>248</v>
      </c>
      <c r="GL545" s="186" t="s">
        <v>248</v>
      </c>
      <c r="GM545" s="186" t="s">
        <v>248</v>
      </c>
      <c r="GN545" s="186" t="s">
        <v>248</v>
      </c>
      <c r="GO545" s="186" t="s">
        <v>248</v>
      </c>
      <c r="GP545" s="186" t="s">
        <v>248</v>
      </c>
      <c r="GQ545" s="186" t="s">
        <v>248</v>
      </c>
      <c r="GR545" s="186" t="s">
        <v>248</v>
      </c>
      <c r="GS545" s="186" t="s">
        <v>248</v>
      </c>
      <c r="GT545" s="186" t="s">
        <v>248</v>
      </c>
      <c r="GU545" s="186" t="s">
        <v>248</v>
      </c>
      <c r="GV545" s="186" t="s">
        <v>248</v>
      </c>
      <c r="GW545" s="186" t="s">
        <v>248</v>
      </c>
      <c r="GX545" s="186" t="s">
        <v>248</v>
      </c>
      <c r="GY545" s="186" t="s">
        <v>248</v>
      </c>
      <c r="GZ545" s="261" t="s">
        <v>248</v>
      </c>
      <c r="HA545" s="261" t="s">
        <v>248</v>
      </c>
      <c r="HB545" s="188">
        <f>SUM(G545:GE545)</f>
        <v>45</v>
      </c>
    </row>
    <row r="546" spans="1:211" ht="24.9" customHeight="1" thickBot="1" x14ac:dyDescent="0.35">
      <c r="A546" s="108" t="str">
        <f>A545</f>
        <v>Prod.-Q-2</v>
      </c>
      <c r="B546" s="108" t="str">
        <f>B545</f>
        <v>Pracownik Produkcji</v>
      </c>
      <c r="C546" s="108">
        <f>C545</f>
        <v>0</v>
      </c>
      <c r="D546" s="108">
        <f>D545</f>
        <v>1867</v>
      </c>
      <c r="E546" s="395"/>
      <c r="F546" s="189" t="s">
        <v>375</v>
      </c>
      <c r="G546" s="192">
        <f>IF(INDEX(tab_MinKomp[Przepisy BHP / BHP Vorschriften],MATCH($B545,tab_MinKomp[[Stanowisko / Position ]:[Stanowisko / Position ]],0))="n/a","n/a",G545-INDEX(tab_MinKomp[Przepisy BHP / BHP Vorschriften],MATCH($B545,tab_MinKomp[[Stanowisko / Position ]:[Stanowisko / Position ]],0)))</f>
        <v>0</v>
      </c>
      <c r="H546" s="193">
        <v>0</v>
      </c>
      <c r="I546" s="193">
        <f>IF(INDEX(tab_MinKomp[Ryzyko zawodowe na stanowiskach pracyv/ Berufliche Risiken an Arbeitsstellen],MATCH($B545,tab_MinKomp[[Stanowisko / Position ]:[Stanowisko / Position ]],0))="n/a","n/a",I545-INDEX(tab_MinKomp[Ryzyko zawodowe na stanowiskach pracyv/ Berufliche Risiken an Arbeitsstellen],MATCH($B545,tab_MinKomp[[Stanowisko / Position ]:[Stanowisko / Position ]],0)))</f>
        <v>0</v>
      </c>
      <c r="J546" s="193">
        <f>IF(INDEX(tab_MinKomp[Gospodarka substancjami niebezpiecznymi / Gefahrstoffmanagement],MATCH($B545,tab_MinKomp[[Stanowisko / Position ]:[Stanowisko / Position ]],0))="n/a","n/a",J545-INDEX(tab_MinKomp[Gospodarka substancjami niebezpiecznymi / Gefahrstoffmanagement],MATCH($B545,tab_MinKomp[[Stanowisko / Position ]:[Stanowisko / Position ]],0)))</f>
        <v>1</v>
      </c>
      <c r="K546" s="193">
        <f>IF(INDEX(tab_MinKomp[Gospodarka odpadami / Abfallwirtschaft],MATCH($B545,tab_MinKomp[[Stanowisko / Position ]:[Stanowisko / Position ]],0))="n/a","n/a",K545-INDEX(tab_MinKomp[Gospodarka odpadami / Abfallwirtschaft],MATCH($B545,tab_MinKomp[[Stanowisko / Position ]:[Stanowisko / Position ]],0)))</f>
        <v>0</v>
      </c>
      <c r="L546" s="194" t="str">
        <f>IF(INDEX(tab_MinKomp[Przepisy kodeksu pracy / Bestimmungen des Arbeitsgesetzes],MATCH($B545,tab_MinKomp[[Stanowisko / Position ]:[Stanowisko / Position ]],0))="n/a","n/a",L545-INDEX(tab_MinKomp[Przepisy kodeksu pracy / Bestimmungen des Arbeitsgesetzes],MATCH($B545,tab_MinKomp[[Stanowisko / Position ]:[Stanowisko / Position ]],0)))</f>
        <v>n/a</v>
      </c>
      <c r="M546" s="195" t="str">
        <f>IF(INDEX(tab_MinKomp[Przepisy o ub.społ. ZUS  / Sozialversicherungsvorschriften],MATCH($B545,tab_MinKomp[[Stanowisko / Position ]:[Stanowisko / Position ]],0))="n/a","n/a",M545-INDEX(tab_MinKomp[Przepisy o ub.społ. ZUS  / Sozialversicherungsvorschriften],MATCH($B545,tab_MinKomp[[Stanowisko / Position ]:[Stanowisko / Position ]],0)))</f>
        <v>n/a</v>
      </c>
      <c r="N546" s="194" t="str">
        <f>IF(INDEX(tab_MinKomp[PRZEPISY O PDOF /persönlich Einkommensteuergesetz ],MATCH($B545,tab_MinKomp[[Stanowisko / Position ]:[Stanowisko / Position ]],0))="n/a","n/a",N545-INDEX(tab_MinKomp[PRZEPISY O PDOF /persönlich Einkommensteuergesetz ],MATCH($B545,tab_MinKomp[[Stanowisko / Position ]:[Stanowisko / Position ]],0)))</f>
        <v>n/a</v>
      </c>
      <c r="O546" s="194">
        <f>IF(INDEX(tab_MinKomp[Regulamin pracy / Arbeitsordnung],MATCH($B545,tab_MinKomp[[Stanowisko / Position ]:[Stanowisko / Position ]],0))="n/a","n/a",O545-INDEX(tab_MinKomp[Regulamin pracy / Arbeitsordnung],MATCH($B545,tab_MinKomp[[Stanowisko / Position ]:[Stanowisko / Position ]],0)))</f>
        <v>0</v>
      </c>
      <c r="P546" s="194">
        <f>IF(INDEX(tab_MinKomp[Regulamin wynagradzania / Vergütungsordnung],MATCH($B545,tab_MinKomp[[Stanowisko / Position ]:[Stanowisko / Position ]],0))="n/a","n/a",P545-INDEX(tab_MinKomp[Regulamin wynagradzania / Vergütungsordnung],MATCH($B545,tab_MinKomp[[Stanowisko / Position ]:[Stanowisko / Position ]],0)))</f>
        <v>0</v>
      </c>
      <c r="Q546" s="194" t="str">
        <f>IF(INDEX(tab_MinKomp[System R2PŁATNIK PRO: Płace / Lohnabrechnung],MATCH($B545,tab_MinKomp[[Stanowisko / Position ]:[Stanowisko / Position ]],0))="n/a","n/a",Q545-INDEX(tab_MinKomp[System R2PŁATNIK PRO: Płace / Lohnabrechnung],MATCH($B545,tab_MinKomp[[Stanowisko / Position ]:[Stanowisko / Position ]],0)))</f>
        <v>n/a</v>
      </c>
      <c r="R546" s="194" t="str">
        <f>IF(INDEX(tab_MinKomp[SystemR2PŁATNIK PRO: KADRY / Personaldaten],MATCH($B545,tab_MinKomp[[Stanowisko / Position ]:[Stanowisko / Position ]],0))="n/a","n/a",R545-INDEX(tab_MinKomp[SystemR2PŁATNIK PRO: KADRY / Personaldaten],MATCH($B545,tab_MinKomp[[Stanowisko / Position ]:[Stanowisko / Position ]],0)))</f>
        <v>n/a</v>
      </c>
      <c r="S546" s="194" t="str">
        <f>IF(INDEX(tab_MinKomp[SYSTEM R2PŁATNIK PRO: zarządzanie pracownikami / Arbeitsverwaltung],MATCH($B545,tab_MinKomp[[Stanowisko / Position ]:[Stanowisko / Position ]],0))="n/a","n/a",S545-INDEX(tab_MinKomp[SYSTEM R2PŁATNIK PRO: zarządzanie pracownikami / Arbeitsverwaltung],MATCH($B545,tab_MinKomp[[Stanowisko / Position ]:[Stanowisko / Position ]],0)))</f>
        <v>n/a</v>
      </c>
      <c r="T546" s="194" t="str">
        <f>IF(INDEX(tab_MinKomp[Doradztwo, wsparcie personalne / Personalberatung und Unterstützung],MATCH($B545,tab_MinKomp[[Stanowisko / Position ]:[Stanowisko / Position ]],0))="n/a","n/a",T545-INDEX(tab_MinKomp[Doradztwo, wsparcie personalne / Personalberatung und Unterstützung],MATCH($B545,tab_MinKomp[[Stanowisko / Position ]:[Stanowisko / Position ]],0)))</f>
        <v>n/a</v>
      </c>
      <c r="U546" s="194" t="str">
        <f>IF(INDEX(tab_MinKomp[Przepisy o podatku VAT / MwSt.- Gesetz],MATCH($B545,tab_MinKomp[[Stanowisko / Position ]:[Stanowisko / Position ]],0))="n/a","n/a",U545-INDEX(tab_MinKomp[Przepisy o podatku VAT / MwSt.- Gesetz],MATCH($B545,tab_MinKomp[[Stanowisko / Position ]:[Stanowisko / Position ]],0)))</f>
        <v>n/a</v>
      </c>
      <c r="V546" s="194" t="str">
        <f>IF(INDEX(tab_MinKomp[PrzepisyPDOP / geschäftlich Einkommensteuergesetz],MATCH($B545,tab_MinKomp[[Stanowisko / Position ]:[Stanowisko / Position ]],0))="n/a","n/a",V545-INDEX(tab_MinKomp[PrzepisyPDOP / geschäftlich Einkommensteuergesetz],MATCH($B545,tab_MinKomp[[Stanowisko / Position ]:[Stanowisko / Position ]],0)))</f>
        <v>n/a</v>
      </c>
      <c r="W546" s="194" t="str">
        <f>IF(INDEX(tab_MinKomp[System BAAN / FINANSE (FIBU)],MATCH($B545,tab_MinKomp[[Stanowisko / Position ]:[Stanowisko / Position ]],0))="n/a","n/a",W545-INDEX(tab_MinKomp[System BAAN / FINANSE (FIBU)],MATCH($B545,tab_MinKomp[[Stanowisko / Position ]:[Stanowisko / Position ]],0)))</f>
        <v>n/a</v>
      </c>
      <c r="X546" s="194" t="str">
        <f>IF(INDEX(tab_MinKomp[Systemy pomocnicze / Hilfssysteme(STOCKPROGRAM, KALK2000 etc.)],MATCH($B545,tab_MinKomp[[Stanowisko / Position ]:[Stanowisko / Position ]],0))="n/a","n/a",X545-INDEX(tab_MinKomp[Systemy pomocnicze / Hilfssysteme(STOCKPROGRAM, KALK2000 etc.)],MATCH($B545,tab_MinKomp[[Stanowisko / Position ]:[Stanowisko / Position ]],0)))</f>
        <v>n/a</v>
      </c>
      <c r="Y546" s="194" t="str">
        <f>IF(INDEX(tab_MinKomp[Polityka rachunkowości / Buchführungspolitik],MATCH($B545,tab_MinKomp[[Stanowisko / Position ]:[Stanowisko / Position ]],0))="n/a","n/a",Y545-INDEX(tab_MinKomp[Polityka rachunkowości / Buchführungspolitik],MATCH($B545,tab_MinKomp[[Stanowisko / Position ]:[Stanowisko / Position ]],0)))</f>
        <v>n/a</v>
      </c>
      <c r="Z546" s="194" t="str">
        <f>IF(INDEX(tab_MinKomp[Ustawa o rachunkowości / Rechnungslegungsgesetz],MATCH($B545,tab_MinKomp[[Stanowisko / Position ]:[Stanowisko / Position ]],0))="n/a","n/a",Z545-INDEX(tab_MinKomp[Ustawa o rachunkowości / Rechnungslegungsgesetz],MATCH($B545,tab_MinKomp[[Stanowisko / Position ]:[Stanowisko / Position ]],0)))</f>
        <v>n/a</v>
      </c>
      <c r="AA546" s="194" t="str">
        <f>IF(INDEX(tab_MinKomp[WORKFLOW - TS-100],MATCH($B545,tab_MinKomp[[Stanowisko / Position ]:[Stanowisko / Position ]],0))="n/a","n/a",AA545-INDEX(tab_MinKomp[WORKFLOW - TS-100],MATCH($B545,tab_MinKomp[[Stanowisko / Position ]:[Stanowisko / Position ]],0)))</f>
        <v>n/a</v>
      </c>
      <c r="AB546" s="194" t="str">
        <f>IF(INDEX(tab_MinKomp[WORKFLOW - SFMS],MATCH($B545,tab_MinKomp[[Stanowisko / Position ]:[Stanowisko / Position ]],0))="n/a","n/a",AB545-INDEX(tab_MinKomp[WORKFLOW - SFMS],MATCH($B545,tab_MinKomp[[Stanowisko / Position ]:[Stanowisko / Position ]],0)))</f>
        <v>n/a</v>
      </c>
      <c r="AC546" s="194" t="str">
        <f>IF(INDEX(tab_MinKomp[System ISO 9001:2015],MATCH($B545,tab_MinKomp[[Stanowisko / Position ]:[Stanowisko / Position ]],0))="n/a","n/a",AC545-INDEX(tab_MinKomp[System ISO 9001:2015],MATCH($B545,tab_MinKomp[[Stanowisko / Position ]:[Stanowisko / Position ]],0)))</f>
        <v>n/a</v>
      </c>
      <c r="AD546" s="194" t="str">
        <f>IF(INDEX(tab_MinKomp[System ISO 9001:2015],MATCH($B545,tab_MinKomp[[Stanowisko / Position ]:[Stanowisko / Position ]],0))="n/a","n/a",AD545-INDEX(tab_MinKomp[System ISO 9001:2015],MATCH($B545,tab_MinKomp[[Stanowisko / Position ]:[Stanowisko / Position ]],0)))</f>
        <v>n/a</v>
      </c>
      <c r="AE546" s="194" t="str">
        <f>IF(INDEX(tab_MinKomp[System ISO 9001:2015],MATCH($B545,tab_MinKomp[[Stanowisko / Position ]:[Stanowisko / Position ]],0))="n/a","n/a",AE545-INDEX(tab_MinKomp[System ISO 9001:2015],MATCH($B545,tab_MinKomp[[Stanowisko / Position ]:[Stanowisko / Position ]],0)))</f>
        <v>n/a</v>
      </c>
      <c r="AF546" s="194" t="str">
        <f>IF(INDEX(tab_MinKomp[System ISO 9001:2015],MATCH($B545,tab_MinKomp[[Stanowisko / Position ]:[Stanowisko / Position ]],0))="n/a","n/a",AF545-INDEX(tab_MinKomp[System ISO 9001:2015],MATCH($B545,tab_MinKomp[[Stanowisko / Position ]:[Stanowisko / Position ]],0)))</f>
        <v>n/a</v>
      </c>
      <c r="AG546" s="194" t="str">
        <f>IF(INDEX(tab_MinKomp[Wymagania VDA 6.3 Process / Forderungen],MATCH($B545,tab_MinKomp[[Stanowisko / Position ]:[Stanowisko / Position ]],0))="n/a","n/a",AG545-INDEX(tab_MinKomp[Wymagania VDA 6.3 Process / Forderungen],MATCH($B545,tab_MinKomp[[Stanowisko / Position ]:[Stanowisko / Position ]],0)))</f>
        <v>n/a</v>
      </c>
      <c r="AH546" s="194" t="str">
        <f>IF(INDEX(tab_MinKomp[Wymagania VDA 6.5 Product / Forderungen],MATCH($B545,tab_MinKomp[[Stanowisko / Position ]:[Stanowisko / Position ]],0))="n/a","n/a",AH545-INDEX(tab_MinKomp[Wymagania VDA 6.5 Product / Forderungen],MATCH($B545,tab_MinKomp[[Stanowisko / Position ]:[Stanowisko / Position ]],0)))</f>
        <v>n/a</v>
      </c>
      <c r="AI546" s="194" t="str">
        <f>IF(INDEX(tab_MinKomp[System ISO 9001:2015],MATCH($B545,tab_MinKomp[[Stanowisko / Position ]:[Stanowisko / Position ]],0))="n/a","n/a",AI545-INDEX(tab_MinKomp[System ISO 9001:2015],MATCH($B545,tab_MinKomp[[Stanowisko / Position ]:[Stanowisko / Position ]],0)))</f>
        <v>n/a</v>
      </c>
      <c r="AJ546" s="194" t="str">
        <f>IF(INDEX(tab_MinKomp[Auditor systemu ISO 17021:2018],MATCH($B545,tab_MinKomp[[Stanowisko / Position ]:[Stanowisko / Position ]],0))="n/a","n/a",AJ545-INDEX(tab_MinKomp[Auditor systemu ISO 17021:2018],MATCH($B545,tab_MinKomp[[Stanowisko / Position ]:[Stanowisko / Position ]],0)))</f>
        <v>n/a</v>
      </c>
      <c r="AK546" s="194" t="str">
        <f>IF(INDEX(tab_MinKomp[Pełnomocnik systemu / Systemvertreter],MATCH($B545,tab_MinKomp[[Stanowisko / Position ]:[Stanowisko / Position ]],0))="n/a","n/a",AK545-INDEX(tab_MinKomp[Pełnomocnik systemu / Systemvertreter],MATCH($B545,tab_MinKomp[[Stanowisko / Position ]:[Stanowisko / Position ]],0)))</f>
        <v>n/a</v>
      </c>
      <c r="AL546" s="194">
        <f>IF(INDEX(tab_MinKomp[Polityka Etyczna - Compliance],MATCH($B545,tab_MinKomp[[Stanowisko / Position ]:[Stanowisko / Position ]],0))="n/a","n/a",AL545-INDEX(tab_MinKomp[Polityka Etyczna - Compliance],MATCH($B545,tab_MinKomp[[Stanowisko / Position ]:[Stanowisko / Position ]],0)))</f>
        <v>1</v>
      </c>
      <c r="AM546" s="194" t="str">
        <f>IF(INDEX(tab_MinKomp[WDRAŻANIE NOWYCH PROJEKTÓW/ PROCEDURA CTM],MATCH($B545,tab_MinKomp[[Stanowisko / Position ]:[Stanowisko / Position ]],0))="n/a","n/a",AM545-INDEX(tab_MinKomp[WDRAŻANIE NOWYCH PROJEKTÓW/ PROCEDURA CTM],MATCH($B545,tab_MinKomp[[Stanowisko / Position ]:[Stanowisko / Position ]],0)))</f>
        <v>n/a</v>
      </c>
      <c r="AN546" s="194" t="str">
        <f>IF(INDEX(tab_MinKomp[KAMIENIE MILOWE MSL/PIFF],MATCH($B545,tab_MinKomp[[Stanowisko / Position ]:[Stanowisko / Position ]],0))="n/a","n/a",AN545-INDEX(tab_MinKomp[KAMIENIE MILOWE MSL/PIFF],MATCH($B545,tab_MinKomp[[Stanowisko / Position ]:[Stanowisko / Position ]],0)))</f>
        <v>n/a</v>
      </c>
      <c r="AO546" s="194">
        <f>IF(INDEX(tab_MinKomp[CP],MATCH($B545,tab_MinKomp[[Stanowisko / Position ]:[Stanowisko / Position ]],0))="n/a","n/a",AO545-INDEX(tab_MinKomp[CP],MATCH($B545,tab_MinKomp[[Stanowisko / Position ]:[Stanowisko / Position ]],0)))</f>
        <v>0</v>
      </c>
      <c r="AP546" s="194" t="str">
        <f>IF(INDEX(tab_MinKomp[FMEA],MATCH($B545,tab_MinKomp[[Stanowisko / Position ]:[Stanowisko / Position ]],0))="n/a","n/a",AP545-INDEX(tab_MinKomp[FMEA],MATCH($B545,tab_MinKomp[[Stanowisko / Position ]:[Stanowisko / Position ]],0)))</f>
        <v>n/a</v>
      </c>
      <c r="AQ546" s="194">
        <f>IF(INDEX(tab_MinKomp[FLOW CHART],MATCH($B545,tab_MinKomp[[Stanowisko / Position ]:[Stanowisko / Position ]],0))="n/a","n/a",AQ545-INDEX(tab_MinKomp[FLOW CHART],MATCH($B545,tab_MinKomp[[Stanowisko / Position ]:[Stanowisko / Position ]],0)))</f>
        <v>0</v>
      </c>
      <c r="AR546" s="194" t="str">
        <f>IF(INDEX(tab_MinKomp[APQP],MATCH($B545,tab_MinKomp[[Stanowisko / Position ]:[Stanowisko / Position ]],0))="n/a","n/a",AR545-INDEX(tab_MinKomp[APQP],MATCH($B545,tab_MinKomp[[Stanowisko / Position ]:[Stanowisko / Position ]],0)))</f>
        <v>n/a</v>
      </c>
      <c r="AS546" s="194" t="str">
        <f>IF(INDEX(tab_MinKomp[MSA],MATCH($B545,tab_MinKomp[[Stanowisko / Position ]:[Stanowisko / Position ]],0))="n/a","n/a",AS545-INDEX(tab_MinKomp[MSA],MATCH($B545,tab_MinKomp[[Stanowisko / Position ]:[Stanowisko / Position ]],0)))</f>
        <v>n/a</v>
      </c>
      <c r="AT546" s="194" t="str">
        <f>IF(INDEX(tab_MinKomp[SPC],MATCH($B545,tab_MinKomp[[Stanowisko / Position ]:[Stanowisko / Position ]],0))="n/a","n/a",AT545-INDEX(tab_MinKomp[SPC],MATCH($B545,tab_MinKomp[[Stanowisko / Position ]:[Stanowisko / Position ]],0)))</f>
        <v>n/a</v>
      </c>
      <c r="AU546" s="194" t="str">
        <f>IF(INDEX(tab_MinKomp[CSR (SPECYFICZNE WYMAGANIA KLIENTA)],MATCH($B545,tab_MinKomp[[Stanowisko / Position ]:[Stanowisko / Position ]],0))="n/a","n/a",AU545-INDEX(tab_MinKomp[CSR (SPECYFICZNE WYMAGANIA KLIENTA)],MATCH($B545,tab_MinKomp[[Stanowisko / Position ]:[Stanowisko / Position ]],0)))</f>
        <v>n/a</v>
      </c>
      <c r="AV546" s="194">
        <f>IF(INDEX(tab_MinKomp[5S],MATCH($B545,tab_MinKomp[[Stanowisko / Position ]:[Stanowisko / Position ]],0))="n/a","n/a",AV545-INDEX(tab_MinKomp[5S],MATCH($B545,tab_MinKomp[[Stanowisko / Position ]:[Stanowisko / Position ]],0)))</f>
        <v>0</v>
      </c>
      <c r="AW546" s="194">
        <f>IF(INDEX(tab_MinKomp[LEAN MANAGEMENT],MATCH($B545,tab_MinKomp[[Stanowisko / Position ]:[Stanowisko / Position ]],0))="n/a","n/a",AW545-INDEX(tab_MinKomp[LEAN MANAGEMENT],MATCH($B545,tab_MinKomp[[Stanowisko / Position ]:[Stanowisko / Position ]],0)))</f>
        <v>0</v>
      </c>
      <c r="AX546" s="194" t="str">
        <f>IF(INDEX(tab_MinKomp[5R],MATCH($B545,tab_MinKomp[[Stanowisko / Position ]:[Stanowisko / Position ]],0))="n/a","n/a",AX545-INDEX(tab_MinKomp[5R],MATCH($B545,tab_MinKomp[[Stanowisko / Position ]:[Stanowisko / Position ]],0)))</f>
        <v>n/a</v>
      </c>
      <c r="AY546" s="194" t="str">
        <f>IF(INDEX(tab_MinKomp[Six Sigma],MATCH($B545,tab_MinKomp[[Stanowisko / Position ]:[Stanowisko / Position ]],0))="n/a","n/a",AY545-INDEX(tab_MinKomp[Six Sigma],MATCH($B545,tab_MinKomp[[Stanowisko / Position ]:[Stanowisko / Position ]],0)))</f>
        <v>n/a</v>
      </c>
      <c r="AZ546" s="194" t="str">
        <f>IF(INDEX(tab_MinKomp[System BAAN / Distribution &amp; Supply Chain],MATCH($B545,tab_MinKomp[[Stanowisko / Position ]:[Stanowisko / Position ]],0))="n/a","n/a",AZ545-INDEX(tab_MinKomp[System BAAN / Distribution &amp; Supply Chain],MATCH($B545,tab_MinKomp[[Stanowisko / Position ]:[Stanowisko / Position ]],0)))</f>
        <v>n/a</v>
      </c>
      <c r="BA546" s="194" t="str">
        <f>IF(INDEX(tab_MinKomp[Gospodarka magazynowa / Lagerverwaltung],MATCH($B545,tab_MinKomp[[Stanowisko / Position ]:[Stanowisko / Position ]],0))="n/a","n/a",BA545-INDEX(tab_MinKomp[Gospodarka magazynowa / Lagerverwaltung],MATCH($B545,tab_MinKomp[[Stanowisko / Position ]:[Stanowisko / Position ]],0)))</f>
        <v>n/a</v>
      </c>
      <c r="BB546" s="194" t="str">
        <f>IF(INDEX(tab_MinKomp[Inwentaryzacja - organizacja i przebieg / Inventurprozess],MATCH($B545,tab_MinKomp[[Stanowisko / Position ]:[Stanowisko / Position ]],0))="n/a","n/a",BB545-INDEX(tab_MinKomp[Inwentaryzacja - organizacja i przebieg / Inventurprozess],MATCH($B545,tab_MinKomp[[Stanowisko / Position ]:[Stanowisko / Position ]],0)))</f>
        <v>n/a</v>
      </c>
      <c r="BC546" s="194" t="str">
        <f>IF(INDEX(tab_MinKomp[Organizacja dostaw / Versorgungsorganisation],MATCH($B545,tab_MinKomp[[Stanowisko / Position ]:[Stanowisko / Position ]],0))="n/a","n/a",BC545-INDEX(tab_MinKomp[Organizacja dostaw / Versorgungsorganisation],MATCH($B545,tab_MinKomp[[Stanowisko / Position ]:[Stanowisko / Position ]],0)))</f>
        <v>n/a</v>
      </c>
      <c r="BD546" s="194" t="str">
        <f>IF(INDEX(tab_MinKomp[Organizacja wysyłek / Organisation von Lieferungen],MATCH($B545,tab_MinKomp[[Stanowisko / Position ]:[Stanowisko / Position ]],0))="n/a","n/a",BD545-INDEX(tab_MinKomp[Organizacja wysyłek / Organisation von Lieferungen],MATCH($B545,tab_MinKomp[[Stanowisko / Position ]:[Stanowisko / Position ]],0)))</f>
        <v>n/a</v>
      </c>
      <c r="BE546" s="194" t="str">
        <f>IF(INDEX(tab_MinKomp[Analiza magazynowa - Program Polen.mdb / Inventuranalyse],MATCH($B545,tab_MinKomp[[Stanowisko / Position ]:[Stanowisko / Position ]],0))="n/a","n/a",BE545-INDEX(tab_MinKomp[Analiza magazynowa - Program Polen.mdb / Inventuranalyse],MATCH($B545,tab_MinKomp[[Stanowisko / Position ]:[Stanowisko / Position ]],0)))</f>
        <v>n/a</v>
      </c>
      <c r="BF546" s="190" t="str">
        <f>IF(INDEX(tab_MinKomp[MMOG (Materials Management Operations Guidelines)],MATCH($B545,tab_MinKomp[[Stanowisko / Position ]:[Stanowisko / Position ]],0))="n/a","n/a",BF545-INDEX(tab_MinKomp[MMOG (Materials Management Operations Guidelines)],MATCH($B545,tab_MinKomp[[Stanowisko / Position ]:[Stanowisko / Position ]],0)))</f>
        <v>n/a</v>
      </c>
      <c r="BG546" s="190" t="str">
        <f>IF(INDEX(tab_MinKomp[GPP],MATCH($B545,tab_MinKomp[[Stanowisko / Position ]:[Stanowisko / Position ]],0))="n/a","n/a",BG545-INDEX(tab_MinKomp[GPP],MATCH($B545,tab_MinKomp[[Stanowisko / Position ]:[Stanowisko / Position ]],0)))</f>
        <v>n/a</v>
      </c>
      <c r="BH546" s="190" t="str">
        <f>IF(INDEX(tab_MinKomp[AIAG (Automotive Industry Action Group)],MATCH($B545,tab_MinKomp[[Stanowisko / Position ]:[Stanowisko / Position ]],0))="n/a","n/a",BH545-INDEX(tab_MinKomp[AIAG (Automotive Industry Action Group)],MATCH($B545,tab_MinKomp[[Stanowisko / Position ]:[Stanowisko / Position ]],0)))</f>
        <v>n/a</v>
      </c>
      <c r="BI546" s="190" t="str">
        <f>IF(INDEX(tab_MinKomp[Super-G disputes],MATCH($B545,tab_MinKomp[[Stanowisko / Position ]:[Stanowisko / Position ]],0))="n/a","n/a",BI545-INDEX(tab_MinKomp[Super-G disputes],MATCH($B545,tab_MinKomp[[Stanowisko / Position ]:[Stanowisko / Position ]],0)))</f>
        <v>n/a</v>
      </c>
      <c r="BJ546" s="190" t="str">
        <f>IF(INDEX(tab_MinKomp[CMMS3/eDDL (Direct Data Link)],MATCH($B545,tab_MinKomp[[Stanowisko / Position ]:[Stanowisko / Position ]],0))="n/a","n/a",BJ545-INDEX(tab_MinKomp[CMMS3/eDDL (Direct Data Link)],MATCH($B545,tab_MinKomp[[Stanowisko / Position ]:[Stanowisko / Position ]],0)))</f>
        <v>n/a</v>
      </c>
      <c r="BK546" s="190" t="str">
        <f>IF(INDEX(tab_MinKomp[MP&amp;L (Material Planning and Logistics)],MATCH($B545,tab_MinKomp[[Stanowisko / Position ]:[Stanowisko / Position ]],0))="n/a","n/a",BK545-INDEX(tab_MinKomp[MP&amp;L (Material Planning and Logistics)],MATCH($B545,tab_MinKomp[[Stanowisko / Position ]:[Stanowisko / Position ]],0)))</f>
        <v>n/a</v>
      </c>
      <c r="BL546" s="190" t="str">
        <f>IF(INDEX(tab_MinKomp[Supplier delivery rating],MATCH($B545,tab_MinKomp[[Stanowisko / Position ]:[Stanowisko / Position ]],0))="n/a","n/a",BL545-INDEX(tab_MinKomp[Supplier delivery rating],MATCH($B545,tab_MinKomp[[Stanowisko / Position ]:[Stanowisko / Position ]],0)))</f>
        <v>n/a</v>
      </c>
      <c r="BM546" s="194" t="str">
        <f>IF(INDEX(tab_MinKomp[Planowanie produkcji / Produktionsplanung],MATCH($B545,tab_MinKomp[[Stanowisko / Position ]:[Stanowisko / Position ]],0))="n/a","n/a",BM545-INDEX(tab_MinKomp[Planowanie produkcji / Produktionsplanung],MATCH($B545,tab_MinKomp[[Stanowisko / Position ]:[Stanowisko / Position ]],0)))</f>
        <v>n/a</v>
      </c>
      <c r="BN546" s="194" t="str">
        <f>IF(INDEX(tab_MinKomp[Planowanie produkcji / Produktionsplanung],MATCH($B545,tab_MinKomp[[Stanowisko / Position ]:[Stanowisko / Position ]],0))="n/a","n/a",BN545-INDEX(tab_MinKomp[Planowanie produkcji / Produktionsplanung],MATCH($B545,tab_MinKomp[[Stanowisko / Position ]:[Stanowisko / Position ]],0)))</f>
        <v>n/a</v>
      </c>
      <c r="BO546" s="194" t="str">
        <f>IF(INDEX(tab_MinKomp[Planowanie produkcji / Produktionsplanung],MATCH($B545,tab_MinKomp[[Stanowisko / Position ]:[Stanowisko / Position ]],0))="n/a","n/a",BO545-INDEX(tab_MinKomp[Planowanie produkcji / Produktionsplanung],MATCH($B545,tab_MinKomp[[Stanowisko / Position ]:[Stanowisko / Position ]],0)))</f>
        <v>n/a</v>
      </c>
      <c r="BP546" s="194" t="str">
        <f>IF(INDEX(tab_MinKomp[Planowanie produkcji / Produktionsplanung],MATCH($B545,tab_MinKomp[[Stanowisko / Position ]:[Stanowisko / Position ]],0))="n/a","n/a",BP545-INDEX(tab_MinKomp[Planowanie produkcji / Produktionsplanung],MATCH($B545,tab_MinKomp[[Stanowisko / Position ]:[Stanowisko / Position ]],0)))</f>
        <v>n/a</v>
      </c>
      <c r="BQ546" s="194" t="str">
        <f>IF(INDEX(tab_MinKomp[Planowanie produkcji / Produktionsplanung],MATCH($B545,tab_MinKomp[[Stanowisko / Position ]:[Stanowisko / Position ]],0))="n/a","n/a",BQ545-INDEX(tab_MinKomp[Planowanie produkcji / Produktionsplanung],MATCH($B545,tab_MinKomp[[Stanowisko / Position ]:[Stanowisko / Position ]],0)))</f>
        <v>n/a</v>
      </c>
      <c r="BR546" s="194" t="str">
        <f>IF(INDEX(tab_MinKomp[Planowanie produkcji / Produktionsplanung],MATCH($B545,tab_MinKomp[[Stanowisko / Position ]:[Stanowisko / Position ]],0))="n/a","n/a",BR545-INDEX(tab_MinKomp[Planowanie produkcji / Produktionsplanung],MATCH($B545,tab_MinKomp[[Stanowisko / Position ]:[Stanowisko / Position ]],0)))</f>
        <v>n/a</v>
      </c>
      <c r="BS546" s="194" t="str">
        <f>IF(INDEX(tab_MinKomp[Planowanie produkcji / Produktionsplanung],MATCH($B545,tab_MinKomp[[Stanowisko / Position ]:[Stanowisko / Position ]],0))="n/a","n/a",BS545-INDEX(tab_MinKomp[Planowanie produkcji / Produktionsplanung],MATCH($B545,tab_MinKomp[[Stanowisko / Position ]:[Stanowisko / Position ]],0)))</f>
        <v>n/a</v>
      </c>
      <c r="BT546" s="194" t="str">
        <f>IF(INDEX(tab_MinKomp[Planowanie produkcji / Produktionsplanung],MATCH($B545,tab_MinKomp[[Stanowisko / Position ]:[Stanowisko / Position ]],0))="n/a","n/a",BT545-INDEX(tab_MinKomp[Planowanie produkcji / Produktionsplanung],MATCH($B545,tab_MinKomp[[Stanowisko / Position ]:[Stanowisko / Position ]],0)))</f>
        <v>n/a</v>
      </c>
      <c r="BU546" s="194">
        <f>IF(INDEX(tab_MinKomp[Obsługa maszyn Novapax / Novapax Maschinenbedienung],MATCH($B545,tab_MinKomp[[Stanowisko / Position ]:[Stanowisko / Position ]],0))="n/a","n/a",BU545-INDEX(tab_MinKomp[Obsługa maszyn Novapax / Novapax Maschinenbedienung],MATCH($B545,tab_MinKomp[[Stanowisko / Position ]:[Stanowisko / Position ]],0)))</f>
        <v>0</v>
      </c>
      <c r="BV546" s="194" t="str">
        <f>IF(INDEX(tab_MinKomp[Planowanie produkcji / Produktionsplanung],MATCH($B545,tab_MinKomp[[Stanowisko / Position ]:[Stanowisko / Position ]],0))="n/a","n/a",BV545-INDEX(tab_MinKomp[Planowanie produkcji / Produktionsplanung],MATCH($B545,tab_MinKomp[[Stanowisko / Position ]:[Stanowisko / Position ]],0)))</f>
        <v>n/a</v>
      </c>
      <c r="BW546" s="194" t="str">
        <f>IF(INDEX(tab_MinKomp[Planowanie produkcji / Produktionsplanung],MATCH($B545,tab_MinKomp[[Stanowisko / Position ]:[Stanowisko / Position ]],0))="n/a","n/a",BW545-INDEX(tab_MinKomp[Planowanie produkcji / Produktionsplanung],MATCH($B545,tab_MinKomp[[Stanowisko / Position ]:[Stanowisko / Position ]],0)))</f>
        <v>n/a</v>
      </c>
      <c r="BX546" s="194" t="str">
        <f>IF(INDEX(tab_MinKomp[Planowanie produkcji / Produktionsplanung],MATCH($B545,tab_MinKomp[[Stanowisko / Position ]:[Stanowisko / Position ]],0))="n/a","n/a",BX545-INDEX(tab_MinKomp[Planowanie produkcji / Produktionsplanung],MATCH($B545,tab_MinKomp[[Stanowisko / Position ]:[Stanowisko / Position ]],0)))</f>
        <v>n/a</v>
      </c>
      <c r="BY546" s="194" t="str">
        <f>IF(INDEX(tab_MinKomp[Planowanie produkcji / Produktionsplanung],MATCH($B545,tab_MinKomp[[Stanowisko / Position ]:[Stanowisko / Position ]],0))="n/a","n/a",BY545-INDEX(tab_MinKomp[Planowanie produkcji / Produktionsplanung],MATCH($B545,tab_MinKomp[[Stanowisko / Position ]:[Stanowisko / Position ]],0)))</f>
        <v>n/a</v>
      </c>
      <c r="BZ546" s="194" t="str">
        <f>IF(INDEX(tab_MinKomp[Planowanie produkcji / Produktionsplanung],MATCH($B545,tab_MinKomp[[Stanowisko / Position ]:[Stanowisko / Position ]],0))="n/a","n/a",BZ545-INDEX(tab_MinKomp[Planowanie produkcji / Produktionsplanung],MATCH($B545,tab_MinKomp[[Stanowisko / Position ]:[Stanowisko / Position ]],0)))</f>
        <v>n/a</v>
      </c>
      <c r="CA546" s="194" t="str">
        <f>IF(INDEX(tab_MinKomp[Planowanie produkcji / Produktionsplanung],MATCH($B545,tab_MinKomp[[Stanowisko / Position ]:[Stanowisko / Position ]],0))="n/a","n/a",CA545-INDEX(tab_MinKomp[Planowanie produkcji / Produktionsplanung],MATCH($B545,tab_MinKomp[[Stanowisko / Position ]:[Stanowisko / Position ]],0)))</f>
        <v>n/a</v>
      </c>
      <c r="CB546" s="194" t="str">
        <f>IF(INDEX(tab_MinKomp[Obsługa maszyn ASL / ASL Maschinenbedienung],MATCH($B545,tab_MinKomp[[Stanowisko / Position ]:[Stanowisko / Position ]],0))="n/a","n/a",CB545-INDEX(tab_MinKomp[Obsługa maszyn ASL / ASL Maschinenbedienung],MATCH($B545,tab_MinKomp[[Stanowisko / Position ]:[Stanowisko / Position ]],0)))</f>
        <v>n/a</v>
      </c>
      <c r="CC546" s="194" t="str">
        <f>IF(INDEX(tab_MinKomp[Obsługa maszyn Branson / Branson Maschinenbedienung],MATCH($B545,tab_MinKomp[[Stanowisko / Position ]:[Stanowisko / Position ]],0))="n/a","n/a",CC545-INDEX(tab_MinKomp[Obsługa maszyn Branson / Branson Maschinenbedienung],MATCH($B545,tab_MinKomp[[Stanowisko / Position ]:[Stanowisko / Position ]],0)))</f>
        <v>n/a</v>
      </c>
      <c r="CD546" s="194">
        <f>IF(INDEX(tab_MinKomp[Obsługa maszyn Novapax / Novapax Maschinenbedienung],MATCH($B545,tab_MinKomp[[Stanowisko / Position ]:[Stanowisko / Position ]],0))="n/a","n/a",CD545-INDEX(tab_MinKomp[Obsługa maszyn Novapax / Novapax Maschinenbedienung],MATCH($B545,tab_MinKomp[[Stanowisko / Position ]:[Stanowisko / Position ]],0)))</f>
        <v>0</v>
      </c>
      <c r="CE546" s="194" t="str">
        <f>IF(INDEX(tab_MinKomp[Obsługa maszyn Piovan / Piovan Maschinenbedienung],MATCH($B545,tab_MinKomp[[Stanowisko / Position ]:[Stanowisko / Position ]],0))="n/a","n/a",CE545-INDEX(tab_MinKomp[Obsługa maszyn Piovan / Piovan Maschinenbedienung],MATCH($B545,tab_MinKomp[[Stanowisko / Position ]:[Stanowisko / Position ]],0)))</f>
        <v>n/a</v>
      </c>
      <c r="CF546" s="194" t="str">
        <f>IF(INDEX(tab_MinKomp[Wymagania VDA 6.5 Product / Forderungen],MATCH($B545,tab_MinKomp[[Stanowisko / Position ]:[Stanowisko / Position ]],0))="n/a","n/a",CF545-INDEX(tab_MinKomp[Wymagania VDA 6.5 Product / Forderungen],MATCH($B545,tab_MinKomp[[Stanowisko / Position ]:[Stanowisko / Position ]],0)))</f>
        <v>n/a</v>
      </c>
      <c r="CG546" s="194">
        <f>IF(INDEX(tab_MinKomp[Eliminacja awarii / Beseitigung von Ausfällen],MATCH($B545,tab_MinKomp[[Stanowisko / Position ]:[Stanowisko / Position ]],0))="n/a","n/a",CG545-INDEX(tab_MinKomp[Eliminacja awarii / Beseitigung von Ausfällen],MATCH($B545,tab_MinKomp[[Stanowisko / Position ]:[Stanowisko / Position ]],0)))</f>
        <v>0</v>
      </c>
      <c r="CH546" s="194" t="str">
        <f>IF(INDEX(tab_MinKomp[Wymagania VDA 6.5 Product / Forderungen],MATCH($B545,tab_MinKomp[[Stanowisko / Position ]:[Stanowisko / Position ]],0))="n/a","n/a",CH545-INDEX(tab_MinKomp[Wymagania VDA 6.5 Product / Forderungen],MATCH($B545,tab_MinKomp[[Stanowisko / Position ]:[Stanowisko / Position ]],0)))</f>
        <v>n/a</v>
      </c>
      <c r="CI546" s="194" t="str">
        <f>IF(INDEX(tab_MinKomp[Wymagania VDA 6.5 Product / Forderungen],MATCH($B545,tab_MinKomp[[Stanowisko / Position ]:[Stanowisko / Position ]],0))="n/a","n/a",CI545-INDEX(tab_MinKomp[Wymagania VDA 6.5 Product / Forderungen],MATCH($B545,tab_MinKomp[[Stanowisko / Position ]:[Stanowisko / Position ]],0)))</f>
        <v>n/a</v>
      </c>
      <c r="CJ546" s="194" t="str">
        <f>IF(INDEX(tab_MinKomp[Wymagania VDA 6.5 Product / Forderungen],MATCH($B545,tab_MinKomp[[Stanowisko / Position ]:[Stanowisko / Position ]],0))="n/a","n/a",CJ545-INDEX(tab_MinKomp[Wymagania VDA 6.5 Product / Forderungen],MATCH($B545,tab_MinKomp[[Stanowisko / Position ]:[Stanowisko / Position ]],0)))</f>
        <v>n/a</v>
      </c>
      <c r="CK546" s="194" t="str">
        <f>IF(INDEX(tab_MinKomp[Wymagania VDA 6.5 Product / Forderungen],MATCH($B545,tab_MinKomp[[Stanowisko / Position ]:[Stanowisko / Position ]],0))="n/a","n/a",CK545-INDEX(tab_MinKomp[Wymagania VDA 6.5 Product / Forderungen],MATCH($B545,tab_MinKomp[[Stanowisko / Position ]:[Stanowisko / Position ]],0)))</f>
        <v>n/a</v>
      </c>
      <c r="CL546" s="194" t="str">
        <f>IF(INDEX(tab_MinKomp[Wymagania VDA 6.5 Product / Forderungen],MATCH($B545,tab_MinKomp[[Stanowisko / Position ]:[Stanowisko / Position ]],0))="n/a","n/a",CL545-INDEX(tab_MinKomp[Wymagania VDA 6.5 Product / Forderungen],MATCH($B545,tab_MinKomp[[Stanowisko / Position ]:[Stanowisko / Position ]],0)))</f>
        <v>n/a</v>
      </c>
      <c r="CM546" s="194" t="str">
        <f>IF(INDEX(tab_MinKomp[Informatyka ogólna (techniczne i systemowe) / Allgemeine IT (Technik und System)],MATCH($B545,tab_MinKomp[[Stanowisko / Position ]:[Stanowisko / Position ]],0))="n/a","n/a",CM545-INDEX(tab_MinKomp[Informatyka ogólna (techniczne i systemowe) / Allgemeine IT (Technik und System)],MATCH($B545,tab_MinKomp[[Stanowisko / Position ]:[Stanowisko / Position ]],0)))</f>
        <v>n/a</v>
      </c>
      <c r="CN546" s="194" t="str">
        <f>IF(INDEX(tab_MinKomp[Sieci komputerowe / Computernetzwerke],MATCH($B545,tab_MinKomp[[Stanowisko / Position ]:[Stanowisko / Position ]],0))="n/a","n/a",CN545-INDEX(tab_MinKomp[Sieci komputerowe / Computernetzwerke],MATCH($B545,tab_MinKomp[[Stanowisko / Position ]:[Stanowisko / Position ]],0)))</f>
        <v>n/a</v>
      </c>
      <c r="CO546" s="194" t="str">
        <f>IF(INDEX(tab_MinKomp[Hardware (komputery PC, drukarki biurowe i etykietowe, telefonia stacjonarna i mobilna) (PC, Drucker, Telefpne, Handys)],MATCH($B545,tab_MinKomp[[Stanowisko / Position ]:[Stanowisko / Position ]],0))="n/a","n/a",CO545-INDEX(tab_MinKomp[Hardware (komputery PC, drukarki biurowe i etykietowe, telefonia stacjonarna i mobilna) (PC, Drucker, Telefpne, Handys)],MATCH($B545,tab_MinKomp[[Stanowisko / Position ]:[Stanowisko / Position ]],0)))</f>
        <v>n/a</v>
      </c>
      <c r="CP546" s="194" t="str">
        <f>IF(INDEX(tab_MinKomp[Software &amp; Systems (MS Office, MS Remote Desktop)],MATCH($B545,tab_MinKomp[[Stanowisko / Position ]:[Stanowisko / Position ]],0))="n/a","n/a",CP545-INDEX(tab_MinKomp[Software &amp; Systems (MS Office, MS Remote Desktop)],MATCH($B545,tab_MinKomp[[Stanowisko / Position ]:[Stanowisko / Position ]],0)))</f>
        <v>n/a</v>
      </c>
      <c r="CQ546" s="194" t="str">
        <f>IF(INDEX(tab_MinKomp[Programowanie obiektowe (PHP) / Objektprogrammierung],MATCH($B545,tab_MinKomp[[Stanowisko / Position ]:[Stanowisko / Position ]],0))="n/a","n/a",CQ545-INDEX(tab_MinKomp[Programowanie obiektowe (PHP) / Objektprogrammierung],MATCH($B545,tab_MinKomp[[Stanowisko / Position ]:[Stanowisko / Position ]],0)))</f>
        <v>n/a</v>
      </c>
      <c r="CR546" s="194" t="str">
        <f>IF(INDEX(tab_MinKomp[Scrum],MATCH($B545,tab_MinKomp[[Stanowisko / Position ]:[Stanowisko / Position ]],0))="n/a","n/a",CR545-INDEX(tab_MinKomp[Scrum],MATCH($B545,tab_MinKomp[[Stanowisko / Position ]:[Stanowisko / Position ]],0)))</f>
        <v>n/a</v>
      </c>
      <c r="CS546" s="194" t="str">
        <f>IF(INDEX(tab_MinKomp[SQL (MySQL)],MATCH($B545,tab_MinKomp[[Stanowisko / Position ]:[Stanowisko / Position ]],0))="n/a","n/a",CS545-INDEX(tab_MinKomp[SQL (MySQL)],MATCH($B545,tab_MinKomp[[Stanowisko / Position ]:[Stanowisko / Position ]],0)))</f>
        <v>n/a</v>
      </c>
      <c r="CT546" s="194" t="str">
        <f>IF(INDEX(tab_MinKomp[Javascript],MATCH($B545,tab_MinKomp[[Stanowisko / Position ]:[Stanowisko / Position ]],0))="n/a","n/a",CT545-INDEX(tab_MinKomp[Javascript],MATCH($B545,tab_MinKomp[[Stanowisko / Position ]:[Stanowisko / Position ]],0)))</f>
        <v>n/a</v>
      </c>
      <c r="CU546" s="194" t="str">
        <f>IF(INDEX(tab_MinKomp[Joomla],MATCH($B545,tab_MinKomp[[Stanowisko / Position ]:[Stanowisko / Position ]],0))="n/a","n/a",CU545-INDEX(tab_MinKomp[Joomla],MATCH($B545,tab_MinKomp[[Stanowisko / Position ]:[Stanowisko / Position ]],0)))</f>
        <v>n/a</v>
      </c>
      <c r="CV546" s="194" t="str">
        <f>IF(INDEX(tab_MinKomp[Bash],MATCH($B545,tab_MinKomp[[Stanowisko / Position ]:[Stanowisko / Position ]],0))="n/a","n/a",CV545-INDEX(tab_MinKomp[Bash],MATCH($B545,tab_MinKomp[[Stanowisko / Position ]:[Stanowisko / Position ]],0)))</f>
        <v>n/a</v>
      </c>
      <c r="CW546" s="194">
        <f>IF(INDEX(tab_MinKomp[Systemy MES (HYDRA / SFMS)],MATCH($B545,tab_MinKomp[[Stanowisko / Position ]:[Stanowisko / Position ]],0))="n/a","n/a",CW545-INDEX(tab_MinKomp[Systemy MES (HYDRA / SFMS)],MATCH($B545,tab_MinKomp[[Stanowisko / Position ]:[Stanowisko / Position ]],0)))</f>
        <v>0</v>
      </c>
      <c r="CX546" s="194" t="str">
        <f>IF(INDEX(tab_MinKomp[HTML / CSS],MATCH($B545,tab_MinKomp[[Stanowisko / Position ]:[Stanowisko / Position ]],0))="n/a","n/a",CX545-INDEX(tab_MinKomp[HTML / CSS],MATCH($B545,tab_MinKomp[[Stanowisko / Position ]:[Stanowisko / Position ]],0)))</f>
        <v>n/a</v>
      </c>
      <c r="CY546" s="194" t="str">
        <f>IF(INDEX(tab_MinKomp[SYSTEM PR],MATCH($B545,tab_MinKomp[[Stanowisko / Position ]:[Stanowisko / Position ]],0))="n/a","n/a",CY545-INDEX(tab_MinKomp[SYSTEM PR],MATCH($B545,tab_MinKomp[[Stanowisko / Position ]:[Stanowisko / Position ]],0)))</f>
        <v>n/a</v>
      </c>
      <c r="CZ546" s="194" t="str">
        <f>IF(INDEX(tab_MinKomp[System Einkauf XP / EBA],MATCH($B545,tab_MinKomp[[Stanowisko / Position ]:[Stanowisko / Position ]],0))="n/a","n/a",CZ545-INDEX(tab_MinKomp[System Einkauf XP / EBA],MATCH($B545,tab_MinKomp[[Stanowisko / Position ]:[Stanowisko / Position ]],0)))</f>
        <v>n/a</v>
      </c>
      <c r="DA546" s="194" t="str">
        <f>IF(INDEX(tab_MinKomp[Techniki negocjacyjne / Verhandlungstechniken],MATCH($B545,tab_MinKomp[[Stanowisko / Position ]:[Stanowisko / Position ]],0))="n/a","n/a",DA545-INDEX(tab_MinKomp[Techniki negocjacyjne / Verhandlungstechniken],MATCH($B545,tab_MinKomp[[Stanowisko / Position ]:[Stanowisko / Position ]],0)))</f>
        <v>n/a</v>
      </c>
      <c r="DB546" s="194" t="str">
        <f>IF(INDEX(tab_MinKomp[Znajomość rynku branżowego / Kenntnis des Industrie Marktes],MATCH($B545,tab_MinKomp[[Stanowisko / Position ]:[Stanowisko / Position ]],0))="n/a","n/a",DB545-INDEX(tab_MinKomp[Znajomość rynku branżowego / Kenntnis des Industrie Marktes],MATCH($B545,tab_MinKomp[[Stanowisko / Position ]:[Stanowisko / Position ]],0)))</f>
        <v>n/a</v>
      </c>
      <c r="DC546" s="194" t="str">
        <f>IF(INDEX(tab_MinKomp[SUPPLIER MANAGEMENT],MATCH($B545,tab_MinKomp[[Stanowisko / Position ]:[Stanowisko / Position ]],0))="n/a","n/a",DC545-INDEX(tab_MinKomp[SUPPLIER MANAGEMENT],MATCH($B545,tab_MinKomp[[Stanowisko / Position ]:[Stanowisko / Position ]],0)))</f>
        <v>n/a</v>
      </c>
      <c r="DD546" s="194" t="str">
        <f>IF(INDEX(tab_MinKomp[SUPPLIER MANAGEMENT],MATCH($B545,tab_MinKomp[[Stanowisko / Position ]:[Stanowisko / Position ]],0))="n/a","n/a",DD545-INDEX(tab_MinKomp[SUPPLIER MANAGEMENT],MATCH($B545,tab_MinKomp[[Stanowisko / Position ]:[Stanowisko / Position ]],0)))</f>
        <v>n/a</v>
      </c>
      <c r="DE546" s="194" t="str">
        <f>IF(INDEX(tab_MinKomp[SUPPLIER MANAGEMENT],MATCH($B545,tab_MinKomp[[Stanowisko / Position ]:[Stanowisko / Position ]],0))="n/a","n/a",DE545-INDEX(tab_MinKomp[SUPPLIER MANAGEMENT],MATCH($B545,tab_MinKomp[[Stanowisko / Position ]:[Stanowisko / Position ]],0)))</f>
        <v>n/a</v>
      </c>
      <c r="DF546" s="194">
        <f>IF(INDEX(tab_MinKomp[LEAN MANAGEMENT],MATCH($B545,tab_MinKomp[[Stanowisko / Position ]:[Stanowisko / Position ]],0))="n/a","n/a",DF545-INDEX(tab_MinKomp[LEAN MANAGEMENT],MATCH($B545,tab_MinKomp[[Stanowisko / Position ]:[Stanowisko / Position ]],0)))</f>
        <v>1</v>
      </c>
      <c r="DG546" s="194" t="str">
        <f>IF(INDEX(tab_MinKomp[PPAP/PSW],MATCH($B545,tab_MinKomp[[Stanowisko / Position ]:[Stanowisko / Position ]],0))="n/a","n/a",DG545-INDEX(tab_MinKomp[PPAP/PSW],MATCH($B545,tab_MinKomp[[Stanowisko / Position ]:[Stanowisko / Position ]],0)))</f>
        <v>n/a</v>
      </c>
      <c r="DH546" s="194" t="str">
        <f>IF(INDEX(tab_MinKomp[SUPPLIER MANAGEMENT],MATCH($B545,tab_MinKomp[[Stanowisko / Position ]:[Stanowisko / Position ]],0))="n/a","n/a",DH545-INDEX(tab_MinKomp[SUPPLIER MANAGEMENT],MATCH($B545,tab_MinKomp[[Stanowisko / Position ]:[Stanowisko / Position ]],0)))</f>
        <v>n/a</v>
      </c>
      <c r="DI546" s="194" t="str">
        <f>IF(INDEX(tab_MinKomp[OBSŁUGA PORTALI KLIENTA / Kundenportale],MATCH($B545,tab_MinKomp[[Stanowisko / Position ]:[Stanowisko / Position ]],0))="n/a","n/a",DI545-INDEX(tab_MinKomp[OBSŁUGA PORTALI KLIENTA / Kundenportale],MATCH($B545,tab_MinKomp[[Stanowisko / Position ]:[Stanowisko / Position ]],0)))</f>
        <v>n/a</v>
      </c>
      <c r="DJ546" s="194" t="str">
        <f>IF(INDEX(tab_MinKomp[Obsługa systemu BABTECQ / BABTECQ System],MATCH($B545,tab_MinKomp[[Stanowisko / Position ]:[Stanowisko / Position ]],0))="n/a","n/a",DJ545-INDEX(tab_MinKomp[Obsługa systemu BABTECQ / BABTECQ System],MATCH($B545,tab_MinKomp[[Stanowisko / Position ]:[Stanowisko / Position ]],0)))</f>
        <v>n/a</v>
      </c>
      <c r="DK546" s="194" t="str">
        <f>IF(INDEX(tab_MinKomp[Rysunek techniczny / technische Zeichnung],MATCH($B545,tab_MinKomp[[Stanowisko / Position ]:[Stanowisko / Position ]],0))="n/a","n/a",DK545-INDEX(tab_MinKomp[Rysunek techniczny / technische Zeichnung],MATCH($B545,tab_MinKomp[[Stanowisko / Position ]:[Stanowisko / Position ]],0)))</f>
        <v>n/a</v>
      </c>
      <c r="DL546" s="194" t="str">
        <f>IF(INDEX(tab_MinKomp[Kalibracja / Kalibrierung],MATCH($B545,tab_MinKomp[[Stanowisko / Position ]:[Stanowisko / Position ]],0))="n/a","n/a",DL545-INDEX(tab_MinKomp[Kalibracja / Kalibrierung],MATCH($B545,tab_MinKomp[[Stanowisko / Position ]:[Stanowisko / Position ]],0)))</f>
        <v>n/a</v>
      </c>
      <c r="DM546" s="194" t="str">
        <f>IF(INDEX(tab_MinKomp[Rekwalifikacja / Requalifizierung],MATCH($B545,tab_MinKomp[[Stanowisko / Position ]:[Stanowisko / Position ]],0))="n/a","n/a",DM545-INDEX(tab_MinKomp[Rekwalifikacja / Requalifizierung],MATCH($B545,tab_MinKomp[[Stanowisko / Position ]:[Stanowisko / Position ]],0)))</f>
        <v>n/a</v>
      </c>
      <c r="DN546" s="190" t="str">
        <f>IF(INDEX(tab_MinKomp[Testy czystości / Reinheitstests],MATCH($B545,tab_MinKomp[[Stanowisko / Position ]:[Stanowisko / Position ]],0))="n/a","n/a",DN545-INDEX(tab_MinKomp[Testy czystości / Reinheitstests],MATCH($B545,tab_MinKomp[[Stanowisko / Position ]:[Stanowisko / Position ]],0)))</f>
        <v>n/a</v>
      </c>
      <c r="DO546" s="190" t="str">
        <f>IF(INDEX(tab_MinKomp[Testy czystości / Reinheitstests],MATCH($B545,tab_MinKomp[[Stanowisko / Position ]:[Stanowisko / Position ]],0))="n/a","n/a",DO545-INDEX(tab_MinKomp[Testy czystości / Reinheitstests],MATCH($B545,tab_MinKomp[[Stanowisko / Position ]:[Stanowisko / Position ]],0)))</f>
        <v>n/a</v>
      </c>
      <c r="DP546" s="190" t="str">
        <f>IF(INDEX(tab_MinKomp[Testy czystości / Reinheitstests],MATCH($B545,tab_MinKomp[[Stanowisko / Position ]:[Stanowisko / Position ]],0))="n/a","n/a",DP545-INDEX(tab_MinKomp[Testy czystości / Reinheitstests],MATCH($B545,tab_MinKomp[[Stanowisko / Position ]:[Stanowisko / Position ]],0)))</f>
        <v>n/a</v>
      </c>
      <c r="DQ546" s="190" t="str">
        <f>IF(INDEX(tab_MinKomp[Testy czystości / Reinheitstests],MATCH($B545,tab_MinKomp[[Stanowisko / Position ]:[Stanowisko / Position ]],0))="n/a","n/a",DQ545-INDEX(tab_MinKomp[Testy czystości / Reinheitstests],MATCH($B545,tab_MinKomp[[Stanowisko / Position ]:[Stanowisko / Position ]],0)))</f>
        <v>n/a</v>
      </c>
      <c r="DR546" s="190" t="str">
        <f>IF(INDEX(tab_MinKomp[Testy czystości / Reinheitstests],MATCH($B545,tab_MinKomp[[Stanowisko / Position ]:[Stanowisko / Position ]],0))="n/a","n/a",DR545-INDEX(tab_MinKomp[Testy czystości / Reinheitstests],MATCH($B545,tab_MinKomp[[Stanowisko / Position ]:[Stanowisko / Position ]],0)))</f>
        <v>n/a</v>
      </c>
      <c r="DS546" s="190" t="str">
        <f>IF(INDEX(tab_MinKomp[Testy czystości / Reinheitstests],MATCH($B545,tab_MinKomp[[Stanowisko / Position ]:[Stanowisko / Position ]],0))="n/a","n/a",DS545-INDEX(tab_MinKomp[Testy czystości / Reinheitstests],MATCH($B545,tab_MinKomp[[Stanowisko / Position ]:[Stanowisko / Position ]],0)))</f>
        <v>n/a</v>
      </c>
      <c r="DT546" s="194" t="str">
        <f>IF(INDEX(tab_MinKomp[SUPPLIER MANAGEMENT],MATCH($B545,tab_MinKomp[[Stanowisko / Position ]:[Stanowisko / Position ]],0))="n/a","n/a",DT545-INDEX(tab_MinKomp[SUPPLIER MANAGEMENT],MATCH($B545,tab_MinKomp[[Stanowisko / Position ]:[Stanowisko / Position ]],0)))</f>
        <v>n/a</v>
      </c>
      <c r="DU546" s="190" t="str">
        <f>IF(INDEX(tab_MinKomp[Testy czystości / Reinheitstests],MATCH($B545,tab_MinKomp[[Stanowisko / Position ]:[Stanowisko / Position ]],0))="n/a","n/a",DU545-INDEX(tab_MinKomp[Testy czystości / Reinheitstests],MATCH($B545,tab_MinKomp[[Stanowisko / Position ]:[Stanowisko / Position ]],0)))</f>
        <v>n/a</v>
      </c>
      <c r="DV546" s="190" t="str">
        <f>IF(INDEX(tab_MinKomp[Testy czystości / Reinheitstests],MATCH($B545,tab_MinKomp[[Stanowisko / Position ]:[Stanowisko / Position ]],0))="n/a","n/a",DV545-INDEX(tab_MinKomp[Testy czystości / Reinheitstests],MATCH($B545,tab_MinKomp[[Stanowisko / Position ]:[Stanowisko / Position ]],0)))</f>
        <v>n/a</v>
      </c>
      <c r="DW546" s="190" t="str">
        <f>IF(INDEX(tab_MinKomp[Testy czystości / Reinheitstests],MATCH($B545,tab_MinKomp[[Stanowisko / Position ]:[Stanowisko / Position ]],0))="n/a","n/a",DW545-INDEX(tab_MinKomp[Testy czystości / Reinheitstests],MATCH($B545,tab_MinKomp[[Stanowisko / Position ]:[Stanowisko / Position ]],0)))</f>
        <v>n/a</v>
      </c>
      <c r="DX546" s="190" t="str">
        <f>IF(INDEX(tab_MinKomp[Testy czystości / Reinheitstests],MATCH($B545,tab_MinKomp[[Stanowisko / Position ]:[Stanowisko / Position ]],0))="n/a","n/a",DX545-INDEX(tab_MinKomp[Testy czystości / Reinheitstests],MATCH($B545,tab_MinKomp[[Stanowisko / Position ]:[Stanowisko / Position ]],0)))</f>
        <v>n/a</v>
      </c>
      <c r="DY546" s="190" t="str">
        <f>IF(INDEX(tab_MinKomp[Testy czystości / Reinheitstests],MATCH($B545,tab_MinKomp[[Stanowisko / Position ]:[Stanowisko / Position ]],0))="n/a","n/a",DY545-INDEX(tab_MinKomp[Testy czystości / Reinheitstests],MATCH($B545,tab_MinKomp[[Stanowisko / Position ]:[Stanowisko / Position ]],0)))</f>
        <v>n/a</v>
      </c>
      <c r="DZ546" s="190" t="str">
        <f>IF(INDEX(tab_MinKomp[Testy czystości / Reinheitstests],MATCH($B545,tab_MinKomp[[Stanowisko / Position ]:[Stanowisko / Position ]],0))="n/a","n/a",DZ545-INDEX(tab_MinKomp[Testy czystości / Reinheitstests],MATCH($B545,tab_MinKomp[[Stanowisko / Position ]:[Stanowisko / Position ]],0)))</f>
        <v>n/a</v>
      </c>
      <c r="EA546" s="194" t="str">
        <f>IF(INDEX(tab_MinKomp[SUPPLIER MANAGEMENT],MATCH($B545,tab_MinKomp[[Stanowisko / Position ]:[Stanowisko / Position ]],0))="n/a","n/a",EA545-INDEX(tab_MinKomp[SUPPLIER MANAGEMENT],MATCH($B545,tab_MinKomp[[Stanowisko / Position ]:[Stanowisko / Position ]],0)))</f>
        <v>n/a</v>
      </c>
      <c r="EB546" s="190" t="str">
        <f>IF(INDEX(tab_MinKomp[Testy czystości / Reinheitstests],MATCH($B545,tab_MinKomp[[Stanowisko / Position ]:[Stanowisko / Position ]],0))="n/a","n/a",EB545-INDEX(tab_MinKomp[Testy czystości / Reinheitstests],MATCH($B545,tab_MinKomp[[Stanowisko / Position ]:[Stanowisko / Position ]],0)))</f>
        <v>n/a</v>
      </c>
      <c r="EC546" s="190" t="str">
        <f>IF(INDEX(tab_MinKomp[Testy czystości / Reinheitstests],MATCH($B545,tab_MinKomp[[Stanowisko / Position ]:[Stanowisko / Position ]],0))="n/a","n/a",EC545-INDEX(tab_MinKomp[Testy czystości / Reinheitstests],MATCH($B545,tab_MinKomp[[Stanowisko / Position ]:[Stanowisko / Position ]],0)))</f>
        <v>n/a</v>
      </c>
      <c r="ED546" s="190" t="str">
        <f>IF(INDEX(tab_MinKomp[Testy czystości / Reinheitstests],MATCH($B545,tab_MinKomp[[Stanowisko / Position ]:[Stanowisko / Position ]],0))="n/a","n/a",ED545-INDEX(tab_MinKomp[Testy czystości / Reinheitstests],MATCH($B545,tab_MinKomp[[Stanowisko / Position ]:[Stanowisko / Position ]],0)))</f>
        <v>n/a</v>
      </c>
      <c r="EE546" s="190" t="str">
        <f>IF(INDEX(tab_MinKomp[Testy czystości / Reinheitstests],MATCH($B545,tab_MinKomp[[Stanowisko / Position ]:[Stanowisko / Position ]],0))="n/a","n/a",EE545-INDEX(tab_MinKomp[Testy czystości / Reinheitstests],MATCH($B545,tab_MinKomp[[Stanowisko / Position ]:[Stanowisko / Position ]],0)))</f>
        <v>n/a</v>
      </c>
      <c r="EF546" s="190" t="str">
        <f>IF(INDEX(tab_MinKomp[Testy czystości / Reinheitstests],MATCH($B545,tab_MinKomp[[Stanowisko / Position ]:[Stanowisko / Position ]],0))="n/a","n/a",EF545-INDEX(tab_MinKomp[Testy czystości / Reinheitstests],MATCH($B545,tab_MinKomp[[Stanowisko / Position ]:[Stanowisko / Position ]],0)))</f>
        <v>n/a</v>
      </c>
      <c r="EG546" s="190" t="str">
        <f>IF(INDEX(tab_MinKomp[Testy czystości / Reinheitstests],MATCH($B545,tab_MinKomp[[Stanowisko / Position ]:[Stanowisko / Position ]],0))="n/a","n/a",EG545-INDEX(tab_MinKomp[Testy czystości / Reinheitstests],MATCH($B545,tab_MinKomp[[Stanowisko / Position ]:[Stanowisko / Position ]],0)))</f>
        <v>n/a</v>
      </c>
      <c r="EH546" s="190" t="str">
        <f>IF(INDEX(tab_MinKomp[Testy czystości / Reinheitstests],MATCH($B545,tab_MinKomp[[Stanowisko / Position ]:[Stanowisko / Position ]],0))="n/a","n/a",EH545-INDEX(tab_MinKomp[Testy czystości / Reinheitstests],MATCH($B545,tab_MinKomp[[Stanowisko / Position ]:[Stanowisko / Position ]],0)))</f>
        <v>n/a</v>
      </c>
      <c r="EI546" s="190" t="str">
        <f>IF(INDEX(tab_MinKomp[Testy czystości / Reinheitstests],MATCH($B545,tab_MinKomp[[Stanowisko / Position ]:[Stanowisko / Position ]],0))="n/a","n/a",EI545-INDEX(tab_MinKomp[Testy czystości / Reinheitstests],MATCH($B545,tab_MinKomp[[Stanowisko / Position ]:[Stanowisko / Position ]],0)))</f>
        <v>n/a</v>
      </c>
      <c r="EJ546" s="190" t="str">
        <f>IF(INDEX(tab_MinKomp[Testy czystości / Reinheitstests],MATCH($B545,tab_MinKomp[[Stanowisko / Position ]:[Stanowisko / Position ]],0))="n/a","n/a",EJ545-INDEX(tab_MinKomp[Testy czystości / Reinheitstests],MATCH($B545,tab_MinKomp[[Stanowisko / Position ]:[Stanowisko / Position ]],0)))</f>
        <v>n/a</v>
      </c>
      <c r="EK546" s="190" t="str">
        <f>IF(INDEX(tab_MinKomp[Testy czystości / Reinheitstests],MATCH($B545,tab_MinKomp[[Stanowisko / Position ]:[Stanowisko / Position ]],0))="n/a","n/a",EK545-INDEX(tab_MinKomp[Testy czystości / Reinheitstests],MATCH($B545,tab_MinKomp[[Stanowisko / Position ]:[Stanowisko / Position ]],0)))</f>
        <v>n/a</v>
      </c>
      <c r="EL546" s="190" t="str">
        <f>IF(INDEX(tab_MinKomp[Testy czystości / Reinheitstests],MATCH($B545,tab_MinKomp[[Stanowisko / Position ]:[Stanowisko / Position ]],0))="n/a","n/a",EL545-INDEX(tab_MinKomp[Testy czystości / Reinheitstests],MATCH($B545,tab_MinKomp[[Stanowisko / Position ]:[Stanowisko / Position ]],0)))</f>
        <v>n/a</v>
      </c>
      <c r="EM546" s="190" t="str">
        <f>IF(INDEX(tab_MinKomp[Testy czystości / Reinheitstests],MATCH($B545,tab_MinKomp[[Stanowisko / Position ]:[Stanowisko / Position ]],0))="n/a","n/a",EM545-INDEX(tab_MinKomp[Testy czystości / Reinheitstests],MATCH($B545,tab_MinKomp[[Stanowisko / Position ]:[Stanowisko / Position ]],0)))</f>
        <v>n/a</v>
      </c>
      <c r="EN546" s="190" t="str">
        <f>IF(INDEX(tab_MinKomp[Testy czystości / Reinheitstests],MATCH($B545,tab_MinKomp[[Stanowisko / Position ]:[Stanowisko / Position ]],0))="n/a","n/a",EN545-INDEX(tab_MinKomp[Testy czystości / Reinheitstests],MATCH($B545,tab_MinKomp[[Stanowisko / Position ]:[Stanowisko / Position ]],0)))</f>
        <v>n/a</v>
      </c>
      <c r="EO546" s="194" t="str">
        <f>IF(INDEX(tab_MinKomp[Konserwacja Rep],MATCH($B545,tab_MinKomp[[Stanowisko / Position ]:[Stanowisko / Position ]],0))="n/a","n/a",EO545-INDEX(tab_MinKomp[Konserwacja Rep],MATCH($B545,tab_MinKomp[[Stanowisko / Position ]:[Stanowisko / Position ]],0)))</f>
        <v>n/a</v>
      </c>
      <c r="EP546" s="194" t="str">
        <f>IF(INDEX(tab_MinKomp[[Konserwacja Engel ]],MATCH($B545,tab_MinKomp[[Stanowisko / Position ]:[Stanowisko / Position ]],0))="n/a","n/a",EP545-INDEX(tab_MinKomp[[Konserwacja Engel ]],MATCH($B545,tab_MinKomp[[Stanowisko / Position ]:[Stanowisko / Position ]],0)))</f>
        <v>n/a</v>
      </c>
      <c r="EQ546" s="194" t="str">
        <f>IF(INDEX(tab_MinKomp[Konserwacja B 50],MATCH($B545,tab_MinKomp[[Stanowisko / Position ]:[Stanowisko / Position ]],0))="n/a","n/a",EQ545-INDEX(tab_MinKomp[Konserwacja B 50],MATCH($B545,tab_MinKomp[[Stanowisko / Position ]:[Stanowisko / Position ]],0)))</f>
        <v>n/a</v>
      </c>
      <c r="ER546" s="194" t="str">
        <f>IF(INDEX(tab_MinKomp[[Konserwacja EOL ]],MATCH($B545,tab_MinKomp[[Stanowisko / Position ]:[Stanowisko / Position ]],0))="n/a","n/a",ER545-INDEX(tab_MinKomp[[Konserwacja EOL ]],MATCH($B545,tab_MinKomp[[Stanowisko / Position ]:[Stanowisko / Position ]],0)))</f>
        <v>n/a</v>
      </c>
      <c r="ES546" s="194" t="str">
        <f>IF(INDEX(tab_MinKomp[Konserwacja Branson],MATCH($B545,tab_MinKomp[[Stanowisko / Position ]:[Stanowisko / Position ]],0))="n/a","n/a",ES545-INDEX(tab_MinKomp[Konserwacja Branson],MATCH($B545,tab_MinKomp[[Stanowisko / Position ]:[Stanowisko / Position ]],0)))</f>
        <v>n/a</v>
      </c>
      <c r="ET546" s="194" t="str">
        <f>IF(INDEX(tab_MinKomp[Konserwacja coolery],MATCH($B545,tab_MinKomp[[Stanowisko / Position ]:[Stanowisko / Position ]],0))="n/a","n/a",ET545-INDEX(tab_MinKomp[Konserwacja coolery],MATCH($B545,tab_MinKomp[[Stanowisko / Position ]:[Stanowisko / Position ]],0)))</f>
        <v>n/a</v>
      </c>
      <c r="EU546" s="194" t="str">
        <f>IF(INDEX(tab_MinKomp[Konserwacja piecy],MATCH($B545,tab_MinKomp[[Stanowisko / Position ]:[Stanowisko / Position ]],0))="n/a","n/a",EU545-INDEX(tab_MinKomp[Konserwacja piecy],MATCH($B545,tab_MinKomp[[Stanowisko / Position ]:[Stanowisko / Position ]],0)))</f>
        <v>n/a</v>
      </c>
      <c r="EV546" s="194" t="str">
        <f>IF(INDEX(tab_MinKomp[Rysunek techniczny- czytanie],MATCH($B545,tab_MinKomp[[Stanowisko / Position ]:[Stanowisko / Position ]],0))="n/a","n/a",EV545-INDEX(tab_MinKomp[Rysunek techniczny- czytanie],MATCH($B545,tab_MinKomp[[Stanowisko / Position ]:[Stanowisko / Position ]],0)))</f>
        <v>n/a</v>
      </c>
      <c r="EW546" s="194" t="str">
        <f>IF(INDEX(tab_MinKomp[Elektryka],MATCH($B545,tab_MinKomp[[Stanowisko / Position ]:[Stanowisko / Position ]],0))="n/a","n/a",EW545-INDEX(tab_MinKomp[Elektryka],MATCH($B545,tab_MinKomp[[Stanowisko / Position ]:[Stanowisko / Position ]],0)))</f>
        <v>n/a</v>
      </c>
      <c r="EX546" s="194" t="str">
        <f>IF(INDEX(tab_MinKomp[Pneumatyka],MATCH($B545,tab_MinKomp[[Stanowisko / Position ]:[Stanowisko / Position ]],0))="n/a","n/a",EX545-INDEX(tab_MinKomp[Pneumatyka],MATCH($B545,tab_MinKomp[[Stanowisko / Position ]:[Stanowisko / Position ]],0)))</f>
        <v>n/a</v>
      </c>
      <c r="EY546" s="194" t="str">
        <f>IF(INDEX(tab_MinKomp[[Hydraulika ]],MATCH($B545,tab_MinKomp[[Stanowisko / Position ]:[Stanowisko / Position ]],0))="n/a","n/a",EY545-INDEX(tab_MinKomp[[Hydraulika ]],MATCH($B545,tab_MinKomp[[Stanowisko / Position ]:[Stanowisko / Position ]],0)))</f>
        <v>n/a</v>
      </c>
      <c r="EZ546" s="194" t="str">
        <f>IF(INDEX(tab_MinKomp[Podciśnienie],MATCH($B545,tab_MinKomp[[Stanowisko / Position ]:[Stanowisko / Position ]],0))="n/a","n/a",EZ545-INDEX(tab_MinKomp[Podciśnienie],MATCH($B545,tab_MinKomp[[Stanowisko / Position ]:[Stanowisko / Position ]],0)))</f>
        <v>n/a</v>
      </c>
      <c r="FA546" s="194" t="str">
        <f>IF(INDEX(tab_MinKomp[Usuwanie awarii],MATCH($B545,tab_MinKomp[[Stanowisko / Position ]:[Stanowisko / Position ]],0))="n/a","n/a",FA545-INDEX(tab_MinKomp[Usuwanie awarii],MATCH($B545,tab_MinKomp[[Stanowisko / Position ]:[Stanowisko / Position ]],0)))</f>
        <v>n/a</v>
      </c>
      <c r="FB546" s="194" t="str">
        <f>IF(INDEX(tab_MinKomp[Obsługa robotów],MATCH($B545,tab_MinKomp[[Stanowisko / Position ]:[Stanowisko / Position ]],0))="n/a","n/a",FB545-INDEX(tab_MinKomp[Obsługa robotów],MATCH($B545,tab_MinKomp[[Stanowisko / Position ]:[Stanowisko / Position ]],0)))</f>
        <v>n/a</v>
      </c>
      <c r="FC546" s="194" t="str">
        <f>IF(INDEX(tab_MinKomp[Obsługa sterowania maszyny],MATCH($B545,tab_MinKomp[[Stanowisko / Position ]:[Stanowisko / Position ]],0))="n/a","n/a",FC545-INDEX(tab_MinKomp[Obsługa sterowania maszyny],MATCH($B545,tab_MinKomp[[Stanowisko / Position ]:[Stanowisko / Position ]],0)))</f>
        <v>n/a</v>
      </c>
      <c r="FD546" s="194" t="str">
        <f>IF(INDEX(tab_MinKomp[Usuwanie przyczyn żródłowych],MATCH($B545,tab_MinKomp[[Stanowisko / Position ]:[Stanowisko / Position ]],0))="n/a","n/a",FD545-INDEX(tab_MinKomp[Usuwanie przyczyn żródłowych],MATCH($B545,tab_MinKomp[[Stanowisko / Position ]:[Stanowisko / Position ]],0)))</f>
        <v>n/a</v>
      </c>
      <c r="FE546" s="194" t="str">
        <f>IF(INDEX(tab_MinKomp[Cmms stosowanie],MATCH($B545,tab_MinKomp[[Stanowisko / Position ]:[Stanowisko / Position ]],0))="n/a","n/a",FE545-INDEX(tab_MinKomp[Cmms stosowanie],MATCH($B545,tab_MinKomp[[Stanowisko / Position ]:[Stanowisko / Position ]],0)))</f>
        <v>n/a</v>
      </c>
      <c r="FF546" s="190" t="str">
        <f>IF(INDEX(tab_MinKomp[Testy czystości / Reinheitstests],MATCH($B545,tab_MinKomp[[Stanowisko / Position ]:[Stanowisko / Position ]],0))="n/a","n/a",FF545-INDEX(tab_MinKomp[Testy czystości / Reinheitstests],MATCH($B545,tab_MinKomp[[Stanowisko / Position ]:[Stanowisko / Position ]],0)))</f>
        <v>n/a</v>
      </c>
      <c r="FG546" s="194" t="str">
        <f>IF(INDEX(tab_MinKomp[Czyszczenie form plastikowych],MATCH($B545,tab_MinKomp[[Stanowisko / Position ]:[Stanowisko / Position ]],0))="n/a","n/a",FG545-INDEX(tab_MinKomp[Czyszczenie form plastikowych],MATCH($B545,tab_MinKomp[[Stanowisko / Position ]:[Stanowisko / Position ]],0)))</f>
        <v>n/a</v>
      </c>
      <c r="FH546" s="194" t="str">
        <f>IF(INDEX(tab_MinKomp[Wymiana form plastik],MATCH($B545,tab_MinKomp[[Stanowisko / Position ]:[Stanowisko / Position ]],0))="n/a","n/a",FH545-INDEX(tab_MinKomp[Wymiana form plastik],MATCH($B545,tab_MinKomp[[Stanowisko / Position ]:[Stanowisko / Position ]],0)))</f>
        <v>n/a</v>
      </c>
      <c r="FI546" s="194" t="str">
        <f>IF(INDEX(tab_MinKomp[Wymiana form guma],MATCH($B545,tab_MinKomp[[Stanowisko / Position ]:[Stanowisko / Position ]],0))="n/a","n/a",FI545-INDEX(tab_MinKomp[Wymiana form guma],MATCH($B545,tab_MinKomp[[Stanowisko / Position ]:[Stanowisko / Position ]],0)))</f>
        <v>n/a</v>
      </c>
      <c r="FJ546" s="194" t="str">
        <f>IF(INDEX(tab_MinKomp[Konserwacja KK],MATCH($B545,tab_MinKomp[[Stanowisko / Position ]:[Stanowisko / Position ]],0))="n/a","n/a",FJ545-INDEX(tab_MinKomp[Konserwacja KK],MATCH($B545,tab_MinKomp[[Stanowisko / Position ]:[Stanowisko / Position ]],0)))</f>
        <v>n/a</v>
      </c>
      <c r="FK546" s="194" t="str">
        <f>IF(INDEX(tab_MinKomp[Konserwacja form guma],MATCH($B545,tab_MinKomp[[Stanowisko / Position ]:[Stanowisko / Position ]],0))="n/a","n/a",FK545-INDEX(tab_MinKomp[Konserwacja form guma],MATCH($B545,tab_MinKomp[[Stanowisko / Position ]:[Stanowisko / Position ]],0)))</f>
        <v>n/a</v>
      </c>
      <c r="FL546" s="194" t="str">
        <f>IF(INDEX(tab_MinKomp[Konserwacja form plastiki],MATCH($B545,tab_MinKomp[[Stanowisko / Position ]:[Stanowisko / Position ]],0))="n/a","n/a",FL545-INDEX(tab_MinKomp[Konserwacja form plastiki],MATCH($B545,tab_MinKomp[[Stanowisko / Position ]:[Stanowisko / Position ]],0)))</f>
        <v>n/a</v>
      </c>
      <c r="FM546" s="194" t="str">
        <f>IF(INDEX(tab_MinKomp[Konserwacja Gorącego Kanału],MATCH($B545,tab_MinKomp[[Stanowisko / Position ]:[Stanowisko / Position ]],0))="n/a","n/a",FM545-INDEX(tab_MinKomp[Konserwacja Gorącego Kanału],MATCH($B545,tab_MinKomp[[Stanowisko / Position ]:[Stanowisko / Position ]],0)))</f>
        <v>n/a</v>
      </c>
      <c r="FN546" s="194" t="str">
        <f>IF(INDEX(tab_MinKomp[MS Office (Excel)],MATCH($B545,tab_MinKomp[[Stanowisko / Position ]:[Stanowisko / Position ]],0))="n/a","n/a",FN545-INDEX(tab_MinKomp[MS Office (Excel)],MATCH($B545,tab_MinKomp[[Stanowisko / Position ]:[Stanowisko / Position ]],0)))</f>
        <v>n/a</v>
      </c>
      <c r="FO546" s="194" t="str">
        <f>IF(INDEX(tab_MinKomp[MS Office (Word)],MATCH($B545,tab_MinKomp[[Stanowisko / Position ]:[Stanowisko / Position ]],0))="n/a","n/a",FO545-INDEX(tab_MinKomp[MS Office (Word)],MATCH($B545,tab_MinKomp[[Stanowisko / Position ]:[Stanowisko / Position ]],0)))</f>
        <v>n/a</v>
      </c>
      <c r="FP546" s="194" t="str">
        <f>IF(INDEX(tab_MinKomp[MS Office (Power Point)],MATCH($B545,tab_MinKomp[[Stanowisko / Position ]:[Stanowisko / Position ]],0))="n/a","n/a",FP545-INDEX(tab_MinKomp[MS Office (Power Point)],MATCH($B545,tab_MinKomp[[Stanowisko / Position ]:[Stanowisko / Position ]],0)))</f>
        <v>n/a</v>
      </c>
      <c r="FQ546" s="196" t="str">
        <f>IF(INDEX(tab_MinKomp[Język angielski / Englisch],MATCH($B545,tab_MinKomp[[Stanowisko / Position ]:[Stanowisko / Position ]],0))="n/a","n/a",FQ545-INDEX(tab_MinKomp[Język angielski / Englisch],MATCH($B545,tab_MinKomp[[Stanowisko / Position ]:[Stanowisko / Position ]],0)))</f>
        <v>n/a</v>
      </c>
      <c r="FR546" s="196" t="str">
        <f>IF(INDEX(tab_MinKomp[Język niemiecki / Deutsch],MATCH($B545,tab_MinKomp[[Stanowisko / Position ]:[Stanowisko / Position ]],0))="n/a","n/a",FR545-INDEX(tab_MinKomp[Język niemiecki / Deutsch],MATCH($B545,tab_MinKomp[[Stanowisko / Position ]:[Stanowisko / Position ]],0)))</f>
        <v>n/a</v>
      </c>
      <c r="FS546" s="194">
        <f>IF(INDEX(tab_MinKomp[Zarządzanie dokumentacją procesową / Process dokumentation management],MATCH($B545,tab_MinKomp[[Stanowisko / Position ]:[Stanowisko / Position ]],0))="n/a","n/a",FS545-INDEX(tab_MinKomp[Zarządzanie dokumentacją procesową / Process dokumentation management],MATCH($B545,tab_MinKomp[[Stanowisko / Position ]:[Stanowisko / Position ]],0)))</f>
        <v>-1</v>
      </c>
      <c r="FT546" s="194">
        <f>IF(INDEX(tab_MinKomp[Znajomość procesów z obszaru / Kenntiss der prozesse in dem Bereich],MATCH($B545,tab_MinKomp[[Stanowisko / Position ]:[Stanowisko / Position ]],0))="n/a","n/a",FT545-INDEX(tab_MinKomp[Znajomość procesów z obszaru / Kenntiss der prozesse in dem Bereich],MATCH($B545,tab_MinKomp[[Stanowisko / Position ]:[Stanowisko / Position ]],0)))</f>
        <v>-1</v>
      </c>
      <c r="FU546" s="194">
        <f>IF(INDEX(tab_MinKomp[optymalizacja procesów / Prozessoptymalisierung],MATCH($B545,tab_MinKomp[[Stanowisko / Position ]:[Stanowisko / Position ]],0))="n/a","n/a",FU545-INDEX(tab_MinKomp[optymalizacja procesów / Prozessoptymalisierung],MATCH($B545,tab_MinKomp[[Stanowisko / Position ]:[Stanowisko / Position ]],0)))</f>
        <v>0</v>
      </c>
      <c r="FV546" s="194">
        <f>IF(INDEX(tab_MinKomp[Umiejętności szkoleniowe / Trainingsfähigkeiten],MATCH($B545,tab_MinKomp[[Stanowisko / Position ]:[Stanowisko / Position ]],0))="n/a","n/a",FV545-INDEX(tab_MinKomp[Umiejętności szkoleniowe / Trainingsfähigkeiten],MATCH($B545,tab_MinKomp[[Stanowisko / Position ]:[Stanowisko / Position ]],0)))</f>
        <v>0</v>
      </c>
      <c r="FW546" s="194">
        <f>IF(INDEX(tab_MinKomp[Analityczne myślenie, podejście / Analitysches Denken, Einstellung],MATCH($B545,tab_MinKomp[[Stanowisko / Position ]:[Stanowisko / Position ]],0))="n/a","n/a",FW545-INDEX(tab_MinKomp[Analityczne myślenie, podejście / Analitysches Denken, Einstellung],MATCH($B545,tab_MinKomp[[Stanowisko / Position ]:[Stanowisko / Position ]],0)))</f>
        <v>1</v>
      </c>
      <c r="FX546" s="194">
        <f>IF(INDEX(tab_MinKomp[Dokładność, precyzja w dzialaniu / Genauigkeit, Präzision in die Arbeit],MATCH($B545,tab_MinKomp[[Stanowisko / Position ]:[Stanowisko / Position ]],0))="n/a","n/a",FX545-INDEX(tab_MinKomp[Dokładność, precyzja w dzialaniu / Genauigkeit, Präzision in die Arbeit],MATCH($B545,tab_MinKomp[[Stanowisko / Position ]:[Stanowisko / Position ]],0)))</f>
        <v>0</v>
      </c>
      <c r="FY546" s="194">
        <f>IF(INDEX(tab_MinKomp[Dyspozycyjność / Verfügbarkeit],MATCH($B545,tab_MinKomp[[Stanowisko / Position ]:[Stanowisko / Position ]],0))="n/a","n/a",FY545-INDEX(tab_MinKomp[Dyspozycyjność / Verfügbarkeit],MATCH($B545,tab_MinKomp[[Stanowisko / Position ]:[Stanowisko / Position ]],0)))</f>
        <v>0</v>
      </c>
      <c r="FZ546" s="194">
        <f>IF(INDEX(tab_MinKomp[Zaangażowanie / 
Engagement],MATCH($B545,tab_MinKomp[[Stanowisko / Position ]:[Stanowisko / Position ]],0))="n/a","n/a",FZ545-INDEX(tab_MinKomp[Zaangażowanie / 
Engagement],MATCH($B545,tab_MinKomp[[Stanowisko / Position ]:[Stanowisko / Position ]],0)))</f>
        <v>0</v>
      </c>
      <c r="GA546" s="194" t="str">
        <f>IF(INDEX(tab_MinKomp[Konserwacja form guma],MATCH($B545,tab_MinKomp[[Stanowisko / Position ]:[Stanowisko / Position ]],0))="n/a","n/a",GA545-INDEX(tab_MinKomp[Konserwacja form guma],MATCH($B545,tab_MinKomp[[Stanowisko / Position ]:[Stanowisko / Position ]],0)))</f>
        <v>n/a</v>
      </c>
      <c r="GB546" s="194" t="str">
        <f>IF(INDEX(tab_MinKomp[Konserwacja form plastiki],MATCH($B545,tab_MinKomp[[Stanowisko / Position ]:[Stanowisko / Position ]],0))="n/a","n/a",GB545-INDEX(tab_MinKomp[Konserwacja form plastiki],MATCH($B545,tab_MinKomp[[Stanowisko / Position ]:[Stanowisko / Position ]],0)))</f>
        <v>n/a</v>
      </c>
      <c r="GC546" s="194">
        <f>IF(INDEX(tab_MinKomp[Elastyczność w działaniu],MATCH($B545,tab_MinKomp[[Stanowisko / Position ]:[Stanowisko / Position ]],0))="n/a","n/a",GC545-INDEX(tab_MinKomp[Elastyczność w działaniu],MATCH($B545,tab_MinKomp[[Stanowisko / Position ]:[Stanowisko / Position ]],0)))</f>
        <v>0</v>
      </c>
      <c r="GD546" s="194">
        <f>IF(INDEX(tab_MinKomp[Komunikatywność],MATCH($B545,tab_MinKomp[[Stanowisko / Position ]:[Stanowisko / Position ]],0))="n/a","n/a",GD545-INDEX(tab_MinKomp[Komunikatywność],MATCH($B545,tab_MinKomp[[Stanowisko / Position ]:[Stanowisko / Position ]],0)))</f>
        <v>1</v>
      </c>
      <c r="GE546" s="193" t="str">
        <f>IF(INDEX(tab_MinKomp[Motywowanie i budowanie zaangażowania zespołu],MATCH($B545,tab_MinKomp[[Stanowisko / Position ]:[Stanowisko / Position ]],0))="n/a","n/a",GE545-INDEX(tab_MinKomp[Motywowanie i budowanie zaangażowania zespołu],MATCH($B545,tab_MinKomp[[Stanowisko / Position ]:[Stanowisko / Position ]],0)))</f>
        <v>n/a</v>
      </c>
      <c r="GF546" s="186" t="s">
        <v>248</v>
      </c>
      <c r="GG546" s="186" t="s">
        <v>248</v>
      </c>
      <c r="GH546" s="186" t="s">
        <v>248</v>
      </c>
      <c r="GI546" s="186" t="s">
        <v>248</v>
      </c>
      <c r="GJ546" s="186" t="s">
        <v>248</v>
      </c>
      <c r="GK546" s="186" t="s">
        <v>248</v>
      </c>
      <c r="GL546" s="186" t="s">
        <v>248</v>
      </c>
      <c r="GM546" s="186" t="s">
        <v>248</v>
      </c>
      <c r="GN546" s="186" t="s">
        <v>248</v>
      </c>
      <c r="GO546" s="186" t="s">
        <v>248</v>
      </c>
      <c r="GP546" s="186" t="s">
        <v>248</v>
      </c>
      <c r="GQ546" s="186" t="s">
        <v>248</v>
      </c>
      <c r="GR546" s="186" t="s">
        <v>248</v>
      </c>
      <c r="GS546" s="186" t="s">
        <v>248</v>
      </c>
      <c r="GT546" s="186" t="s">
        <v>248</v>
      </c>
      <c r="GU546" s="186" t="s">
        <v>248</v>
      </c>
      <c r="GV546" s="186" t="s">
        <v>248</v>
      </c>
      <c r="GW546" s="186" t="s">
        <v>248</v>
      </c>
      <c r="GX546" s="186" t="s">
        <v>248</v>
      </c>
      <c r="GY546" s="186" t="s">
        <v>248</v>
      </c>
      <c r="GZ546" s="261" t="s">
        <v>248</v>
      </c>
      <c r="HA546" s="261" t="s">
        <v>248</v>
      </c>
      <c r="HB546" s="191">
        <f>SUM(G546:GE546)/(HB545-(SUM(G546:GE546)))</f>
        <v>7.1428571428571425E-2</v>
      </c>
    </row>
    <row r="547" spans="1:211" s="224" customFormat="1" ht="24.9" customHeight="1" x14ac:dyDescent="0.3">
      <c r="A547" s="219" t="s">
        <v>322</v>
      </c>
      <c r="B547" s="219" t="s">
        <v>315</v>
      </c>
      <c r="C547" s="219"/>
      <c r="D547" s="219">
        <v>1848</v>
      </c>
      <c r="E547" s="394" t="s">
        <v>661</v>
      </c>
      <c r="F547" s="220" t="s">
        <v>374</v>
      </c>
      <c r="G547" s="184">
        <v>2</v>
      </c>
      <c r="H547" s="184">
        <v>1</v>
      </c>
      <c r="I547" s="184">
        <v>2</v>
      </c>
      <c r="J547" s="184">
        <v>1</v>
      </c>
      <c r="K547" s="184">
        <v>1</v>
      </c>
      <c r="L547" s="184" t="s">
        <v>248</v>
      </c>
      <c r="M547" s="184" t="s">
        <v>248</v>
      </c>
      <c r="N547" s="184" t="s">
        <v>248</v>
      </c>
      <c r="O547" s="184">
        <v>1</v>
      </c>
      <c r="P547" s="184">
        <v>1</v>
      </c>
      <c r="Q547" s="184" t="s">
        <v>248</v>
      </c>
      <c r="R547" s="184" t="s">
        <v>248</v>
      </c>
      <c r="S547" s="184" t="s">
        <v>248</v>
      </c>
      <c r="T547" s="184" t="s">
        <v>248</v>
      </c>
      <c r="U547" s="184" t="s">
        <v>248</v>
      </c>
      <c r="V547" s="184" t="s">
        <v>248</v>
      </c>
      <c r="W547" s="184" t="s">
        <v>248</v>
      </c>
      <c r="X547" s="184" t="s">
        <v>248</v>
      </c>
      <c r="Y547" s="184" t="s">
        <v>248</v>
      </c>
      <c r="Z547" s="184" t="s">
        <v>248</v>
      </c>
      <c r="AA547" s="184" t="s">
        <v>248</v>
      </c>
      <c r="AB547" s="184" t="s">
        <v>248</v>
      </c>
      <c r="AC547" s="184" t="s">
        <v>248</v>
      </c>
      <c r="AD547" s="184" t="s">
        <v>248</v>
      </c>
      <c r="AE547" s="184" t="s">
        <v>248</v>
      </c>
      <c r="AF547" s="184" t="s">
        <v>248</v>
      </c>
      <c r="AG547" s="184" t="s">
        <v>248</v>
      </c>
      <c r="AH547" s="184" t="s">
        <v>248</v>
      </c>
      <c r="AI547" s="184" t="s">
        <v>248</v>
      </c>
      <c r="AJ547" s="184" t="s">
        <v>248</v>
      </c>
      <c r="AK547" s="184" t="s">
        <v>248</v>
      </c>
      <c r="AL547" s="184">
        <v>1</v>
      </c>
      <c r="AM547" s="184" t="s">
        <v>248</v>
      </c>
      <c r="AN547" s="184" t="s">
        <v>248</v>
      </c>
      <c r="AO547" s="184">
        <v>1</v>
      </c>
      <c r="AP547" s="184" t="s">
        <v>248</v>
      </c>
      <c r="AQ547" s="184">
        <v>1</v>
      </c>
      <c r="AR547" s="184" t="s">
        <v>248</v>
      </c>
      <c r="AS547" s="184" t="s">
        <v>248</v>
      </c>
      <c r="AT547" s="184" t="s">
        <v>248</v>
      </c>
      <c r="AU547" s="184" t="s">
        <v>248</v>
      </c>
      <c r="AV547" s="184">
        <v>2</v>
      </c>
      <c r="AW547" s="184">
        <v>1</v>
      </c>
      <c r="AX547" s="184" t="s">
        <v>248</v>
      </c>
      <c r="AY547" s="184" t="s">
        <v>248</v>
      </c>
      <c r="AZ547" s="184" t="s">
        <v>248</v>
      </c>
      <c r="BA547" s="184" t="s">
        <v>248</v>
      </c>
      <c r="BB547" s="184" t="s">
        <v>248</v>
      </c>
      <c r="BC547" s="184" t="s">
        <v>248</v>
      </c>
      <c r="BD547" s="184" t="s">
        <v>248</v>
      </c>
      <c r="BE547" s="184" t="s">
        <v>248</v>
      </c>
      <c r="BF547" s="184" t="s">
        <v>248</v>
      </c>
      <c r="BG547" s="184" t="s">
        <v>248</v>
      </c>
      <c r="BH547" s="184" t="s">
        <v>248</v>
      </c>
      <c r="BI547" s="184" t="s">
        <v>248</v>
      </c>
      <c r="BJ547" s="184" t="s">
        <v>248</v>
      </c>
      <c r="BK547" s="184" t="s">
        <v>248</v>
      </c>
      <c r="BL547" s="184" t="s">
        <v>248</v>
      </c>
      <c r="BM547" s="184" t="s">
        <v>248</v>
      </c>
      <c r="BN547" s="184" t="s">
        <v>248</v>
      </c>
      <c r="BO547" s="184" t="s">
        <v>248</v>
      </c>
      <c r="BP547" s="184" t="s">
        <v>248</v>
      </c>
      <c r="BQ547" s="184" t="s">
        <v>248</v>
      </c>
      <c r="BR547" s="184">
        <v>1</v>
      </c>
      <c r="BS547" s="184" t="s">
        <v>248</v>
      </c>
      <c r="BT547" s="184" t="s">
        <v>248</v>
      </c>
      <c r="BU547" s="184" t="s">
        <v>248</v>
      </c>
      <c r="BV547" s="184" t="s">
        <v>248</v>
      </c>
      <c r="BW547" s="184" t="s">
        <v>248</v>
      </c>
      <c r="BX547" s="184" t="s">
        <v>248</v>
      </c>
      <c r="BY547" s="184" t="s">
        <v>248</v>
      </c>
      <c r="BZ547" s="184" t="s">
        <v>248</v>
      </c>
      <c r="CA547" s="184">
        <v>1</v>
      </c>
      <c r="CB547" s="184" t="s">
        <v>248</v>
      </c>
      <c r="CC547" s="184">
        <v>2</v>
      </c>
      <c r="CD547" s="184">
        <v>2</v>
      </c>
      <c r="CE547" s="184" t="s">
        <v>248</v>
      </c>
      <c r="CF547" s="184" t="s">
        <v>248</v>
      </c>
      <c r="CG547" s="184">
        <v>1</v>
      </c>
      <c r="CH547" s="184" t="s">
        <v>248</v>
      </c>
      <c r="CI547" s="184" t="s">
        <v>248</v>
      </c>
      <c r="CJ547" s="184" t="s">
        <v>248</v>
      </c>
      <c r="CK547" s="184" t="s">
        <v>248</v>
      </c>
      <c r="CL547" s="184" t="s">
        <v>248</v>
      </c>
      <c r="CM547" s="184" t="s">
        <v>248</v>
      </c>
      <c r="CN547" s="184" t="s">
        <v>248</v>
      </c>
      <c r="CO547" s="184" t="s">
        <v>248</v>
      </c>
      <c r="CP547" s="184" t="s">
        <v>248</v>
      </c>
      <c r="CQ547" s="184" t="s">
        <v>248</v>
      </c>
      <c r="CR547" s="184" t="s">
        <v>248</v>
      </c>
      <c r="CS547" s="184" t="s">
        <v>248</v>
      </c>
      <c r="CT547" s="184" t="s">
        <v>248</v>
      </c>
      <c r="CU547" s="184" t="s">
        <v>248</v>
      </c>
      <c r="CV547" s="184" t="s">
        <v>248</v>
      </c>
      <c r="CW547" s="184">
        <v>1</v>
      </c>
      <c r="CX547" s="184" t="s">
        <v>248</v>
      </c>
      <c r="CY547" s="184" t="s">
        <v>248</v>
      </c>
      <c r="CZ547" s="184" t="s">
        <v>248</v>
      </c>
      <c r="DA547" s="184" t="s">
        <v>248</v>
      </c>
      <c r="DB547" s="184" t="s">
        <v>248</v>
      </c>
      <c r="DC547" s="184" t="s">
        <v>248</v>
      </c>
      <c r="DD547" s="184" t="s">
        <v>248</v>
      </c>
      <c r="DE547" s="184" t="s">
        <v>248</v>
      </c>
      <c r="DF547" s="184">
        <v>1</v>
      </c>
      <c r="DG547" s="184" t="s">
        <v>248</v>
      </c>
      <c r="DH547" s="184" t="s">
        <v>248</v>
      </c>
      <c r="DI547" s="184" t="s">
        <v>248</v>
      </c>
      <c r="DJ547" s="184" t="s">
        <v>248</v>
      </c>
      <c r="DK547" s="184" t="s">
        <v>248</v>
      </c>
      <c r="DL547" s="184" t="s">
        <v>248</v>
      </c>
      <c r="DM547" s="184" t="s">
        <v>248</v>
      </c>
      <c r="DN547" s="184" t="s">
        <v>248</v>
      </c>
      <c r="DO547" s="184" t="s">
        <v>248</v>
      </c>
      <c r="DP547" s="184" t="s">
        <v>248</v>
      </c>
      <c r="DQ547" s="184" t="s">
        <v>248</v>
      </c>
      <c r="DR547" s="184" t="s">
        <v>248</v>
      </c>
      <c r="DS547" s="184" t="s">
        <v>248</v>
      </c>
      <c r="DT547" s="184" t="s">
        <v>248</v>
      </c>
      <c r="DU547" s="184" t="s">
        <v>248</v>
      </c>
      <c r="DV547" s="184" t="s">
        <v>248</v>
      </c>
      <c r="DW547" s="184" t="s">
        <v>248</v>
      </c>
      <c r="DX547" s="184" t="s">
        <v>248</v>
      </c>
      <c r="DY547" s="184" t="s">
        <v>248</v>
      </c>
      <c r="DZ547" s="184" t="s">
        <v>248</v>
      </c>
      <c r="EA547" s="184" t="s">
        <v>248</v>
      </c>
      <c r="EB547" s="184" t="s">
        <v>248</v>
      </c>
      <c r="EC547" s="184" t="s">
        <v>248</v>
      </c>
      <c r="ED547" s="184" t="s">
        <v>248</v>
      </c>
      <c r="EE547" s="184" t="s">
        <v>248</v>
      </c>
      <c r="EF547" s="184" t="s">
        <v>248</v>
      </c>
      <c r="EG547" s="184" t="s">
        <v>248</v>
      </c>
      <c r="EH547" s="184" t="s">
        <v>248</v>
      </c>
      <c r="EI547" s="184" t="s">
        <v>248</v>
      </c>
      <c r="EJ547" s="184" t="s">
        <v>248</v>
      </c>
      <c r="EK547" s="184" t="s">
        <v>248</v>
      </c>
      <c r="EL547" s="184" t="s">
        <v>248</v>
      </c>
      <c r="EM547" s="184" t="s">
        <v>248</v>
      </c>
      <c r="EN547" s="184" t="s">
        <v>248</v>
      </c>
      <c r="EO547" s="184" t="s">
        <v>248</v>
      </c>
      <c r="EP547" s="184" t="s">
        <v>248</v>
      </c>
      <c r="EQ547" s="184" t="s">
        <v>248</v>
      </c>
      <c r="ER547" s="184" t="s">
        <v>248</v>
      </c>
      <c r="ES547" s="184" t="s">
        <v>248</v>
      </c>
      <c r="ET547" s="184" t="s">
        <v>248</v>
      </c>
      <c r="EU547" s="184" t="s">
        <v>248</v>
      </c>
      <c r="EV547" s="184" t="s">
        <v>248</v>
      </c>
      <c r="EW547" s="184" t="s">
        <v>248</v>
      </c>
      <c r="EX547" s="184" t="s">
        <v>248</v>
      </c>
      <c r="EY547" s="184" t="s">
        <v>248</v>
      </c>
      <c r="EZ547" s="184" t="s">
        <v>248</v>
      </c>
      <c r="FA547" s="184" t="s">
        <v>248</v>
      </c>
      <c r="FB547" s="184" t="s">
        <v>248</v>
      </c>
      <c r="FC547" s="184" t="s">
        <v>248</v>
      </c>
      <c r="FD547" s="184" t="s">
        <v>248</v>
      </c>
      <c r="FE547" s="184" t="s">
        <v>248</v>
      </c>
      <c r="FF547" s="184" t="s">
        <v>248</v>
      </c>
      <c r="FG547" s="184" t="s">
        <v>248</v>
      </c>
      <c r="FH547" s="184" t="s">
        <v>248</v>
      </c>
      <c r="FI547" s="184" t="s">
        <v>248</v>
      </c>
      <c r="FJ547" s="184" t="s">
        <v>248</v>
      </c>
      <c r="FK547" s="184" t="s">
        <v>248</v>
      </c>
      <c r="FL547" s="184" t="s">
        <v>248</v>
      </c>
      <c r="FM547" s="184" t="s">
        <v>248</v>
      </c>
      <c r="FN547" s="184" t="s">
        <v>248</v>
      </c>
      <c r="FO547" s="184" t="s">
        <v>248</v>
      </c>
      <c r="FP547" s="184" t="s">
        <v>248</v>
      </c>
      <c r="FQ547" s="221" t="s">
        <v>248</v>
      </c>
      <c r="FR547" s="221" t="s">
        <v>248</v>
      </c>
      <c r="FS547" s="184">
        <v>1</v>
      </c>
      <c r="FT547" s="184">
        <v>2</v>
      </c>
      <c r="FU547" s="184">
        <v>1</v>
      </c>
      <c r="FV547" s="184">
        <v>1</v>
      </c>
      <c r="FW547" s="184">
        <v>1</v>
      </c>
      <c r="FX547" s="184">
        <v>2</v>
      </c>
      <c r="FY547" s="184">
        <v>2</v>
      </c>
      <c r="FZ547" s="184">
        <v>2</v>
      </c>
      <c r="GA547" s="184" t="s">
        <v>248</v>
      </c>
      <c r="GB547" s="184" t="s">
        <v>248</v>
      </c>
      <c r="GC547" s="184">
        <v>2</v>
      </c>
      <c r="GD547" s="184">
        <v>1</v>
      </c>
      <c r="GE547" s="184" t="s">
        <v>248</v>
      </c>
      <c r="GF547" s="184" t="s">
        <v>248</v>
      </c>
      <c r="GG547" s="184" t="s">
        <v>248</v>
      </c>
      <c r="GH547" s="184" t="s">
        <v>248</v>
      </c>
      <c r="GI547" s="184" t="s">
        <v>248</v>
      </c>
      <c r="GJ547" s="184" t="s">
        <v>248</v>
      </c>
      <c r="GK547" s="184" t="s">
        <v>248</v>
      </c>
      <c r="GL547" s="184" t="s">
        <v>248</v>
      </c>
      <c r="GM547" s="184" t="s">
        <v>248</v>
      </c>
      <c r="GN547" s="184" t="s">
        <v>248</v>
      </c>
      <c r="GO547" s="184" t="s">
        <v>248</v>
      </c>
      <c r="GP547" s="184" t="s">
        <v>248</v>
      </c>
      <c r="GQ547" s="184" t="s">
        <v>248</v>
      </c>
      <c r="GR547" s="184" t="s">
        <v>248</v>
      </c>
      <c r="GS547" s="184" t="s">
        <v>248</v>
      </c>
      <c r="GT547" s="184" t="s">
        <v>248</v>
      </c>
      <c r="GU547" s="184" t="s">
        <v>248</v>
      </c>
      <c r="GV547" s="184" t="s">
        <v>248</v>
      </c>
      <c r="GW547" s="184" t="s">
        <v>248</v>
      </c>
      <c r="GX547" s="184" t="s">
        <v>248</v>
      </c>
      <c r="GY547" s="184" t="s">
        <v>248</v>
      </c>
      <c r="GZ547" s="262" t="s">
        <v>248</v>
      </c>
      <c r="HA547" s="262" t="s">
        <v>248</v>
      </c>
      <c r="HB547" s="222">
        <f>SUM(G547:GE547)</f>
        <v>39</v>
      </c>
      <c r="HC547" s="223"/>
    </row>
    <row r="548" spans="1:211" ht="24.9" customHeight="1" thickBot="1" x14ac:dyDescent="0.35">
      <c r="A548" s="108" t="str">
        <f>A547</f>
        <v>Prod.-Q-6</v>
      </c>
      <c r="B548" s="108" t="str">
        <f>B547</f>
        <v>Pracownik Produkcji</v>
      </c>
      <c r="C548" s="108">
        <f>C547</f>
        <v>0</v>
      </c>
      <c r="D548" s="108">
        <f>D547</f>
        <v>1848</v>
      </c>
      <c r="E548" s="398"/>
      <c r="F548" s="189" t="s">
        <v>375</v>
      </c>
      <c r="G548" s="192">
        <f>IF(INDEX(tab_MinKomp[Przepisy BHP / BHP Vorschriften],MATCH($B547,tab_MinKomp[[Stanowisko / Position ]:[Stanowisko / Position ]],0))="n/a","n/a",G547-INDEX(tab_MinKomp[Przepisy BHP / BHP Vorschriften],MATCH($B547,tab_MinKomp[[Stanowisko / Position ]:[Stanowisko / Position ]],0)))</f>
        <v>0</v>
      </c>
      <c r="H548" s="193">
        <f>IF(INDEX(tab_MinKomp[Przepisy PPOŻ / Brandschutzbestimmungen],MATCH($B547,tab_MinKomp[[Stanowisko / Position ]:[Stanowisko / Position ]],0))="n/a","n/a",H547-INDEX(tab_MinKomp[Przepisy PPOŻ / Brandschutzbestimmungen],MATCH($B547,tab_MinKomp[[Stanowisko / Position ]:[Stanowisko / Position ]],0)))</f>
        <v>0</v>
      </c>
      <c r="I548" s="193">
        <f>IF(INDEX(tab_MinKomp[Ryzyko zawodowe na stanowiskach pracyv/ Berufliche Risiken an Arbeitsstellen],MATCH($B547,tab_MinKomp[[Stanowisko / Position ]:[Stanowisko / Position ]],0))="n/a","n/a",I547-INDEX(tab_MinKomp[Ryzyko zawodowe na stanowiskach pracyv/ Berufliche Risiken an Arbeitsstellen],MATCH($B547,tab_MinKomp[[Stanowisko / Position ]:[Stanowisko / Position ]],0)))</f>
        <v>0</v>
      </c>
      <c r="J548" s="193">
        <f>IF(INDEX(tab_MinKomp[Gospodarka substancjami niebezpiecznymi / Gefahrstoffmanagement],MATCH($B547,tab_MinKomp[[Stanowisko / Position ]:[Stanowisko / Position ]],0))="n/a","n/a",J547-INDEX(tab_MinKomp[Gospodarka substancjami niebezpiecznymi / Gefahrstoffmanagement],MATCH($B547,tab_MinKomp[[Stanowisko / Position ]:[Stanowisko / Position ]],0)))</f>
        <v>0</v>
      </c>
      <c r="K548" s="193">
        <f>IF(INDEX(tab_MinKomp[Gospodarka odpadami / Abfallwirtschaft],MATCH($B547,tab_MinKomp[[Stanowisko / Position ]:[Stanowisko / Position ]],0))="n/a","n/a",K547-INDEX(tab_MinKomp[Gospodarka odpadami / Abfallwirtschaft],MATCH($B547,tab_MinKomp[[Stanowisko / Position ]:[Stanowisko / Position ]],0)))</f>
        <v>0</v>
      </c>
      <c r="L548" s="194" t="str">
        <f>IF(INDEX(tab_MinKomp[Przepisy kodeksu pracy / Bestimmungen des Arbeitsgesetzes],MATCH($B547,tab_MinKomp[[Stanowisko / Position ]:[Stanowisko / Position ]],0))="n/a","n/a",L547-INDEX(tab_MinKomp[Przepisy kodeksu pracy / Bestimmungen des Arbeitsgesetzes],MATCH($B547,tab_MinKomp[[Stanowisko / Position ]:[Stanowisko / Position ]],0)))</f>
        <v>n/a</v>
      </c>
      <c r="M548" s="195" t="str">
        <f>IF(INDEX(tab_MinKomp[Przepisy o ub.społ. ZUS  / Sozialversicherungsvorschriften],MATCH($B547,tab_MinKomp[[Stanowisko / Position ]:[Stanowisko / Position ]],0))="n/a","n/a",M547-INDEX(tab_MinKomp[Przepisy o ub.społ. ZUS  / Sozialversicherungsvorschriften],MATCH($B547,tab_MinKomp[[Stanowisko / Position ]:[Stanowisko / Position ]],0)))</f>
        <v>n/a</v>
      </c>
      <c r="N548" s="194" t="str">
        <f>IF(INDEX(tab_MinKomp[PRZEPISY O PDOF /persönlich Einkommensteuergesetz ],MATCH($B547,tab_MinKomp[[Stanowisko / Position ]:[Stanowisko / Position ]],0))="n/a","n/a",N547-INDEX(tab_MinKomp[PRZEPISY O PDOF /persönlich Einkommensteuergesetz ],MATCH($B547,tab_MinKomp[[Stanowisko / Position ]:[Stanowisko / Position ]],0)))</f>
        <v>n/a</v>
      </c>
      <c r="O548" s="194">
        <f>IF(INDEX(tab_MinKomp[Regulamin pracy / Arbeitsordnung],MATCH($B547,tab_MinKomp[[Stanowisko / Position ]:[Stanowisko / Position ]],0))="n/a","n/a",O547-INDEX(tab_MinKomp[Regulamin pracy / Arbeitsordnung],MATCH($B547,tab_MinKomp[[Stanowisko / Position ]:[Stanowisko / Position ]],0)))</f>
        <v>0</v>
      </c>
      <c r="P548" s="194">
        <f>IF(INDEX(tab_MinKomp[Regulamin wynagradzania / Vergütungsordnung],MATCH($B547,tab_MinKomp[[Stanowisko / Position ]:[Stanowisko / Position ]],0))="n/a","n/a",P547-INDEX(tab_MinKomp[Regulamin wynagradzania / Vergütungsordnung],MATCH($B547,tab_MinKomp[[Stanowisko / Position ]:[Stanowisko / Position ]],0)))</f>
        <v>0</v>
      </c>
      <c r="Q548" s="194" t="str">
        <f>IF(INDEX(tab_MinKomp[System R2PŁATNIK PRO: Płace / Lohnabrechnung],MATCH($B547,tab_MinKomp[[Stanowisko / Position ]:[Stanowisko / Position ]],0))="n/a","n/a",Q547-INDEX(tab_MinKomp[System R2PŁATNIK PRO: Płace / Lohnabrechnung],MATCH($B547,tab_MinKomp[[Stanowisko / Position ]:[Stanowisko / Position ]],0)))</f>
        <v>n/a</v>
      </c>
      <c r="R548" s="194" t="str">
        <f>IF(INDEX(tab_MinKomp[SystemR2PŁATNIK PRO: KADRY / Personaldaten],MATCH($B547,tab_MinKomp[[Stanowisko / Position ]:[Stanowisko / Position ]],0))="n/a","n/a",R547-INDEX(tab_MinKomp[SystemR2PŁATNIK PRO: KADRY / Personaldaten],MATCH($B547,tab_MinKomp[[Stanowisko / Position ]:[Stanowisko / Position ]],0)))</f>
        <v>n/a</v>
      </c>
      <c r="S548" s="194" t="str">
        <f>IF(INDEX(tab_MinKomp[SYSTEM R2PŁATNIK PRO: zarządzanie pracownikami / Arbeitsverwaltung],MATCH($B547,tab_MinKomp[[Stanowisko / Position ]:[Stanowisko / Position ]],0))="n/a","n/a",S547-INDEX(tab_MinKomp[SYSTEM R2PŁATNIK PRO: zarządzanie pracownikami / Arbeitsverwaltung],MATCH($B547,tab_MinKomp[[Stanowisko / Position ]:[Stanowisko / Position ]],0)))</f>
        <v>n/a</v>
      </c>
      <c r="T548" s="194" t="str">
        <f>IF(INDEX(tab_MinKomp[Doradztwo, wsparcie personalne / Personalberatung und Unterstützung],MATCH($B547,tab_MinKomp[[Stanowisko / Position ]:[Stanowisko / Position ]],0))="n/a","n/a",T547-INDEX(tab_MinKomp[Doradztwo, wsparcie personalne / Personalberatung und Unterstützung],MATCH($B547,tab_MinKomp[[Stanowisko / Position ]:[Stanowisko / Position ]],0)))</f>
        <v>n/a</v>
      </c>
      <c r="U548" s="194" t="str">
        <f>IF(INDEX(tab_MinKomp[Przepisy o podatku VAT / MwSt.- Gesetz],MATCH($B547,tab_MinKomp[[Stanowisko / Position ]:[Stanowisko / Position ]],0))="n/a","n/a",U547-INDEX(tab_MinKomp[Przepisy o podatku VAT / MwSt.- Gesetz],MATCH($B547,tab_MinKomp[[Stanowisko / Position ]:[Stanowisko / Position ]],0)))</f>
        <v>n/a</v>
      </c>
      <c r="V548" s="194" t="str">
        <f>IF(INDEX(tab_MinKomp[PrzepisyPDOP / geschäftlich Einkommensteuergesetz],MATCH($B547,tab_MinKomp[[Stanowisko / Position ]:[Stanowisko / Position ]],0))="n/a","n/a",V547-INDEX(tab_MinKomp[PrzepisyPDOP / geschäftlich Einkommensteuergesetz],MATCH($B547,tab_MinKomp[[Stanowisko / Position ]:[Stanowisko / Position ]],0)))</f>
        <v>n/a</v>
      </c>
      <c r="W548" s="194" t="str">
        <f>IF(INDEX(tab_MinKomp[System BAAN / FINANSE (FIBU)],MATCH($B547,tab_MinKomp[[Stanowisko / Position ]:[Stanowisko / Position ]],0))="n/a","n/a",W547-INDEX(tab_MinKomp[System BAAN / FINANSE (FIBU)],MATCH($B547,tab_MinKomp[[Stanowisko / Position ]:[Stanowisko / Position ]],0)))</f>
        <v>n/a</v>
      </c>
      <c r="X548" s="194" t="str">
        <f>IF(INDEX(tab_MinKomp[Systemy pomocnicze / Hilfssysteme(STOCKPROGRAM, KALK2000 etc.)],MATCH($B547,tab_MinKomp[[Stanowisko / Position ]:[Stanowisko / Position ]],0))="n/a","n/a",X547-INDEX(tab_MinKomp[Systemy pomocnicze / Hilfssysteme(STOCKPROGRAM, KALK2000 etc.)],MATCH($B547,tab_MinKomp[[Stanowisko / Position ]:[Stanowisko / Position ]],0)))</f>
        <v>n/a</v>
      </c>
      <c r="Y548" s="194" t="str">
        <f>IF(INDEX(tab_MinKomp[Polityka rachunkowości / Buchführungspolitik],MATCH($B547,tab_MinKomp[[Stanowisko / Position ]:[Stanowisko / Position ]],0))="n/a","n/a",Y547-INDEX(tab_MinKomp[Polityka rachunkowości / Buchführungspolitik],MATCH($B547,tab_MinKomp[[Stanowisko / Position ]:[Stanowisko / Position ]],0)))</f>
        <v>n/a</v>
      </c>
      <c r="Z548" s="194" t="str">
        <f>IF(INDEX(tab_MinKomp[Ustawa o rachunkowości / Rechnungslegungsgesetz],MATCH($B547,tab_MinKomp[[Stanowisko / Position ]:[Stanowisko / Position ]],0))="n/a","n/a",Z547-INDEX(tab_MinKomp[Ustawa o rachunkowości / Rechnungslegungsgesetz],MATCH($B547,tab_MinKomp[[Stanowisko / Position ]:[Stanowisko / Position ]],0)))</f>
        <v>n/a</v>
      </c>
      <c r="AA548" s="194" t="str">
        <f>IF(INDEX(tab_MinKomp[WORKFLOW - TS-100],MATCH($B547,tab_MinKomp[[Stanowisko / Position ]:[Stanowisko / Position ]],0))="n/a","n/a",AA547-INDEX(tab_MinKomp[WORKFLOW - TS-100],MATCH($B547,tab_MinKomp[[Stanowisko / Position ]:[Stanowisko / Position ]],0)))</f>
        <v>n/a</v>
      </c>
      <c r="AB548" s="194" t="str">
        <f>IF(INDEX(tab_MinKomp[WORKFLOW - SFMS],MATCH($B547,tab_MinKomp[[Stanowisko / Position ]:[Stanowisko / Position ]],0))="n/a","n/a",AB547-INDEX(tab_MinKomp[WORKFLOW - SFMS],MATCH($B547,tab_MinKomp[[Stanowisko / Position ]:[Stanowisko / Position ]],0)))</f>
        <v>n/a</v>
      </c>
      <c r="AC548" s="194" t="str">
        <f>IF(INDEX(tab_MinKomp[System ISO 9001:2015],MATCH($B547,tab_MinKomp[[Stanowisko / Position ]:[Stanowisko / Position ]],0))="n/a","n/a",AC547-INDEX(tab_MinKomp[System ISO 9001:2015],MATCH($B547,tab_MinKomp[[Stanowisko / Position ]:[Stanowisko / Position ]],0)))</f>
        <v>n/a</v>
      </c>
      <c r="AD548" s="194" t="str">
        <f>IF(INDEX(tab_MinKomp[System ISO 9001:2015],MATCH($B547,tab_MinKomp[[Stanowisko / Position ]:[Stanowisko / Position ]],0))="n/a","n/a",AD547-INDEX(tab_MinKomp[System ISO 9001:2015],MATCH($B547,tab_MinKomp[[Stanowisko / Position ]:[Stanowisko / Position ]],0)))</f>
        <v>n/a</v>
      </c>
      <c r="AE548" s="194" t="str">
        <f>IF(INDEX(tab_MinKomp[System ISO 9001:2015],MATCH($B547,tab_MinKomp[[Stanowisko / Position ]:[Stanowisko / Position ]],0))="n/a","n/a",AE547-INDEX(tab_MinKomp[System ISO 9001:2015],MATCH($B547,tab_MinKomp[[Stanowisko / Position ]:[Stanowisko / Position ]],0)))</f>
        <v>n/a</v>
      </c>
      <c r="AF548" s="194" t="str">
        <f>IF(INDEX(tab_MinKomp[System ISO 9001:2015],MATCH($B547,tab_MinKomp[[Stanowisko / Position ]:[Stanowisko / Position ]],0))="n/a","n/a",AF547-INDEX(tab_MinKomp[System ISO 9001:2015],MATCH($B547,tab_MinKomp[[Stanowisko / Position ]:[Stanowisko / Position ]],0)))</f>
        <v>n/a</v>
      </c>
      <c r="AG548" s="194" t="str">
        <f>IF(INDEX(tab_MinKomp[Wymagania VDA 6.3 Process / Forderungen],MATCH($B547,tab_MinKomp[[Stanowisko / Position ]:[Stanowisko / Position ]],0))="n/a","n/a",AG547-INDEX(tab_MinKomp[Wymagania VDA 6.3 Process / Forderungen],MATCH($B547,tab_MinKomp[[Stanowisko / Position ]:[Stanowisko / Position ]],0)))</f>
        <v>n/a</v>
      </c>
      <c r="AH548" s="194" t="str">
        <f>IF(INDEX(tab_MinKomp[Wymagania VDA 6.5 Product / Forderungen],MATCH($B547,tab_MinKomp[[Stanowisko / Position ]:[Stanowisko / Position ]],0))="n/a","n/a",AH547-INDEX(tab_MinKomp[Wymagania VDA 6.5 Product / Forderungen],MATCH($B547,tab_MinKomp[[Stanowisko / Position ]:[Stanowisko / Position ]],0)))</f>
        <v>n/a</v>
      </c>
      <c r="AI548" s="194" t="str">
        <f>IF(INDEX(tab_MinKomp[System ISO 9001:2015],MATCH($B547,tab_MinKomp[[Stanowisko / Position ]:[Stanowisko / Position ]],0))="n/a","n/a",AI547-INDEX(tab_MinKomp[System ISO 9001:2015],MATCH($B547,tab_MinKomp[[Stanowisko / Position ]:[Stanowisko / Position ]],0)))</f>
        <v>n/a</v>
      </c>
      <c r="AJ548" s="194" t="str">
        <f>IF(INDEX(tab_MinKomp[Auditor systemu ISO 17021:2018],MATCH($B547,tab_MinKomp[[Stanowisko / Position ]:[Stanowisko / Position ]],0))="n/a","n/a",AJ547-INDEX(tab_MinKomp[Auditor systemu ISO 17021:2018],MATCH($B547,tab_MinKomp[[Stanowisko / Position ]:[Stanowisko / Position ]],0)))</f>
        <v>n/a</v>
      </c>
      <c r="AK548" s="194" t="str">
        <f>IF(INDEX(tab_MinKomp[Pełnomocnik systemu / Systemvertreter],MATCH($B547,tab_MinKomp[[Stanowisko / Position ]:[Stanowisko / Position ]],0))="n/a","n/a",AK547-INDEX(tab_MinKomp[Pełnomocnik systemu / Systemvertreter],MATCH($B547,tab_MinKomp[[Stanowisko / Position ]:[Stanowisko / Position ]],0)))</f>
        <v>n/a</v>
      </c>
      <c r="AL548" s="194">
        <f>IF(INDEX(tab_MinKomp[Polityka Etyczna - Compliance],MATCH($B547,tab_MinKomp[[Stanowisko / Position ]:[Stanowisko / Position ]],0))="n/a","n/a",AL547-INDEX(tab_MinKomp[Polityka Etyczna - Compliance],MATCH($B547,tab_MinKomp[[Stanowisko / Position ]:[Stanowisko / Position ]],0)))</f>
        <v>0</v>
      </c>
      <c r="AM548" s="194" t="str">
        <f>IF(INDEX(tab_MinKomp[WDRAŻANIE NOWYCH PROJEKTÓW/ PROCEDURA CTM],MATCH($B547,tab_MinKomp[[Stanowisko / Position ]:[Stanowisko / Position ]],0))="n/a","n/a",AM547-INDEX(tab_MinKomp[WDRAŻANIE NOWYCH PROJEKTÓW/ PROCEDURA CTM],MATCH($B547,tab_MinKomp[[Stanowisko / Position ]:[Stanowisko / Position ]],0)))</f>
        <v>n/a</v>
      </c>
      <c r="AN548" s="194" t="str">
        <f>IF(INDEX(tab_MinKomp[KAMIENIE MILOWE MSL/PIFF],MATCH($B547,tab_MinKomp[[Stanowisko / Position ]:[Stanowisko / Position ]],0))="n/a","n/a",AN547-INDEX(tab_MinKomp[KAMIENIE MILOWE MSL/PIFF],MATCH($B547,tab_MinKomp[[Stanowisko / Position ]:[Stanowisko / Position ]],0)))</f>
        <v>n/a</v>
      </c>
      <c r="AO548" s="194">
        <f>IF(INDEX(tab_MinKomp[CP],MATCH($B547,tab_MinKomp[[Stanowisko / Position ]:[Stanowisko / Position ]],0))="n/a","n/a",AO547-INDEX(tab_MinKomp[CP],MATCH($B547,tab_MinKomp[[Stanowisko / Position ]:[Stanowisko / Position ]],0)))</f>
        <v>0</v>
      </c>
      <c r="AP548" s="194" t="str">
        <f>IF(INDEX(tab_MinKomp[FMEA],MATCH($B547,tab_MinKomp[[Stanowisko / Position ]:[Stanowisko / Position ]],0))="n/a","n/a",AP547-INDEX(tab_MinKomp[FMEA],MATCH($B547,tab_MinKomp[[Stanowisko / Position ]:[Stanowisko / Position ]],0)))</f>
        <v>n/a</v>
      </c>
      <c r="AQ548" s="194">
        <f>IF(INDEX(tab_MinKomp[CP],MATCH($B547,tab_MinKomp[[Stanowisko / Position ]:[Stanowisko / Position ]],0))="n/a","n/a",AQ547-INDEX(tab_MinKomp[CP],MATCH($B547,tab_MinKomp[[Stanowisko / Position ]:[Stanowisko / Position ]],0)))</f>
        <v>0</v>
      </c>
      <c r="AR548" s="194" t="str">
        <f>IF(INDEX(tab_MinKomp[APQP],MATCH($B547,tab_MinKomp[[Stanowisko / Position ]:[Stanowisko / Position ]],0))="n/a","n/a",AR547-INDEX(tab_MinKomp[APQP],MATCH($B547,tab_MinKomp[[Stanowisko / Position ]:[Stanowisko / Position ]],0)))</f>
        <v>n/a</v>
      </c>
      <c r="AS548" s="194" t="str">
        <f>IF(INDEX(tab_MinKomp[MSA],MATCH($B547,tab_MinKomp[[Stanowisko / Position ]:[Stanowisko / Position ]],0))="n/a","n/a",AS547-INDEX(tab_MinKomp[MSA],MATCH($B547,tab_MinKomp[[Stanowisko / Position ]:[Stanowisko / Position ]],0)))</f>
        <v>n/a</v>
      </c>
      <c r="AT548" s="194" t="str">
        <f>IF(INDEX(tab_MinKomp[SPC],MATCH($B547,tab_MinKomp[[Stanowisko / Position ]:[Stanowisko / Position ]],0))="n/a","n/a",AT547-INDEX(tab_MinKomp[SPC],MATCH($B547,tab_MinKomp[[Stanowisko / Position ]:[Stanowisko / Position ]],0)))</f>
        <v>n/a</v>
      </c>
      <c r="AU548" s="194" t="str">
        <f>IF(INDEX(tab_MinKomp[CSR (SPECYFICZNE WYMAGANIA KLIENTA)],MATCH($B547,tab_MinKomp[[Stanowisko / Position ]:[Stanowisko / Position ]],0))="n/a","n/a",AU547-INDEX(tab_MinKomp[CSR (SPECYFICZNE WYMAGANIA KLIENTA)],MATCH($B547,tab_MinKomp[[Stanowisko / Position ]:[Stanowisko / Position ]],0)))</f>
        <v>n/a</v>
      </c>
      <c r="AV548" s="194">
        <f>IF(INDEX(tab_MinKomp[5S],MATCH($B547,tab_MinKomp[[Stanowisko / Position ]:[Stanowisko / Position ]],0))="n/a","n/a",AV547-INDEX(tab_MinKomp[5S],MATCH($B547,tab_MinKomp[[Stanowisko / Position ]:[Stanowisko / Position ]],0)))</f>
        <v>0</v>
      </c>
      <c r="AW548" s="194">
        <f>IF(INDEX(tab_MinKomp[CP],MATCH($B547,tab_MinKomp[[Stanowisko / Position ]:[Stanowisko / Position ]],0))="n/a","n/a",AW547-INDEX(tab_MinKomp[CP],MATCH($B547,tab_MinKomp[[Stanowisko / Position ]:[Stanowisko / Position ]],0)))</f>
        <v>0</v>
      </c>
      <c r="AX548" s="194" t="str">
        <f>IF(INDEX(tab_MinKomp[5R],MATCH($B547,tab_MinKomp[[Stanowisko / Position ]:[Stanowisko / Position ]],0))="n/a","n/a",AX547-INDEX(tab_MinKomp[5R],MATCH($B547,tab_MinKomp[[Stanowisko / Position ]:[Stanowisko / Position ]],0)))</f>
        <v>n/a</v>
      </c>
      <c r="AY548" s="194" t="str">
        <f>IF(INDEX(tab_MinKomp[Six Sigma],MATCH($B547,tab_MinKomp[[Stanowisko / Position ]:[Stanowisko / Position ]],0))="n/a","n/a",AY547-INDEX(tab_MinKomp[Six Sigma],MATCH($B547,tab_MinKomp[[Stanowisko / Position ]:[Stanowisko / Position ]],0)))</f>
        <v>n/a</v>
      </c>
      <c r="AZ548" s="194" t="str">
        <f>IF(INDEX(tab_MinKomp[System BAAN / Distribution &amp; Supply Chain],MATCH($B547,tab_MinKomp[[Stanowisko / Position ]:[Stanowisko / Position ]],0))="n/a","n/a",AZ547-INDEX(tab_MinKomp[System BAAN / Distribution &amp; Supply Chain],MATCH($B547,tab_MinKomp[[Stanowisko / Position ]:[Stanowisko / Position ]],0)))</f>
        <v>n/a</v>
      </c>
      <c r="BA548" s="194" t="str">
        <f>IF(INDEX(tab_MinKomp[Gospodarka magazynowa / Lagerverwaltung],MATCH($B547,tab_MinKomp[[Stanowisko / Position ]:[Stanowisko / Position ]],0))="n/a","n/a",BA547-INDEX(tab_MinKomp[Gospodarka magazynowa / Lagerverwaltung],MATCH($B547,tab_MinKomp[[Stanowisko / Position ]:[Stanowisko / Position ]],0)))</f>
        <v>n/a</v>
      </c>
      <c r="BB548" s="194" t="str">
        <f>IF(INDEX(tab_MinKomp[Inwentaryzacja - organizacja i przebieg / Inventurprozess],MATCH($B547,tab_MinKomp[[Stanowisko / Position ]:[Stanowisko / Position ]],0))="n/a","n/a",BB547-INDEX(tab_MinKomp[Inwentaryzacja - organizacja i przebieg / Inventurprozess],MATCH($B547,tab_MinKomp[[Stanowisko / Position ]:[Stanowisko / Position ]],0)))</f>
        <v>n/a</v>
      </c>
      <c r="BC548" s="194" t="str">
        <f>IF(INDEX(tab_MinKomp[Organizacja dostaw / Versorgungsorganisation],MATCH($B547,tab_MinKomp[[Stanowisko / Position ]:[Stanowisko / Position ]],0))="n/a","n/a",BC547-INDEX(tab_MinKomp[Organizacja dostaw / Versorgungsorganisation],MATCH($B547,tab_MinKomp[[Stanowisko / Position ]:[Stanowisko / Position ]],0)))</f>
        <v>n/a</v>
      </c>
      <c r="BD548" s="194" t="str">
        <f>IF(INDEX(tab_MinKomp[Organizacja wysyłek / Organisation von Lieferungen],MATCH($B547,tab_MinKomp[[Stanowisko / Position ]:[Stanowisko / Position ]],0))="n/a","n/a",BD547-INDEX(tab_MinKomp[Organizacja wysyłek / Organisation von Lieferungen],MATCH($B547,tab_MinKomp[[Stanowisko / Position ]:[Stanowisko / Position ]],0)))</f>
        <v>n/a</v>
      </c>
      <c r="BE548" s="194" t="str">
        <f>IF(INDEX(tab_MinKomp[Analiza magazynowa - Program Polen.mdb / Inventuranalyse],MATCH($B547,tab_MinKomp[[Stanowisko / Position ]:[Stanowisko / Position ]],0))="n/a","n/a",BE547-INDEX(tab_MinKomp[Analiza magazynowa - Program Polen.mdb / Inventuranalyse],MATCH($B547,tab_MinKomp[[Stanowisko / Position ]:[Stanowisko / Position ]],0)))</f>
        <v>n/a</v>
      </c>
      <c r="BF548" s="190" t="str">
        <f>IF(INDEX(tab_MinKomp[MMOG (Materials Management Operations Guidelines)],MATCH($B547,tab_MinKomp[[Stanowisko / Position ]:[Stanowisko / Position ]],0))="n/a","n/a",BF547-INDEX(tab_MinKomp[MMOG (Materials Management Operations Guidelines)],MATCH($B547,tab_MinKomp[[Stanowisko / Position ]:[Stanowisko / Position ]],0)))</f>
        <v>n/a</v>
      </c>
      <c r="BG548" s="190" t="str">
        <f>IF(INDEX(tab_MinKomp[GPP],MATCH($B547,tab_MinKomp[[Stanowisko / Position ]:[Stanowisko / Position ]],0))="n/a","n/a",BG547-INDEX(tab_MinKomp[GPP],MATCH($B547,tab_MinKomp[[Stanowisko / Position ]:[Stanowisko / Position ]],0)))</f>
        <v>n/a</v>
      </c>
      <c r="BH548" s="190" t="str">
        <f>IF(INDEX(tab_MinKomp[AIAG (Automotive Industry Action Group)],MATCH($B547,tab_MinKomp[[Stanowisko / Position ]:[Stanowisko / Position ]],0))="n/a","n/a",BH547-INDEX(tab_MinKomp[AIAG (Automotive Industry Action Group)],MATCH($B547,tab_MinKomp[[Stanowisko / Position ]:[Stanowisko / Position ]],0)))</f>
        <v>n/a</v>
      </c>
      <c r="BI548" s="190" t="str">
        <f>IF(INDEX(tab_MinKomp[Super-G disputes],MATCH($B547,tab_MinKomp[[Stanowisko / Position ]:[Stanowisko / Position ]],0))="n/a","n/a",BI547-INDEX(tab_MinKomp[Super-G disputes],MATCH($B547,tab_MinKomp[[Stanowisko / Position ]:[Stanowisko / Position ]],0)))</f>
        <v>n/a</v>
      </c>
      <c r="BJ548" s="190" t="str">
        <f>IF(INDEX(tab_MinKomp[CMMS3/eDDL (Direct Data Link)],MATCH($B547,tab_MinKomp[[Stanowisko / Position ]:[Stanowisko / Position ]],0))="n/a","n/a",BJ547-INDEX(tab_MinKomp[CMMS3/eDDL (Direct Data Link)],MATCH($B547,tab_MinKomp[[Stanowisko / Position ]:[Stanowisko / Position ]],0)))</f>
        <v>n/a</v>
      </c>
      <c r="BK548" s="190" t="str">
        <f>IF(INDEX(tab_MinKomp[MP&amp;L (Material Planning and Logistics)],MATCH($B547,tab_MinKomp[[Stanowisko / Position ]:[Stanowisko / Position ]],0))="n/a","n/a",BK547-INDEX(tab_MinKomp[MP&amp;L (Material Planning and Logistics)],MATCH($B547,tab_MinKomp[[Stanowisko / Position ]:[Stanowisko / Position ]],0)))</f>
        <v>n/a</v>
      </c>
      <c r="BL548" s="190" t="str">
        <f>IF(INDEX(tab_MinKomp[Supplier delivery rating],MATCH($B547,tab_MinKomp[[Stanowisko / Position ]:[Stanowisko / Position ]],0))="n/a","n/a",BL547-INDEX(tab_MinKomp[Supplier delivery rating],MATCH($B547,tab_MinKomp[[Stanowisko / Position ]:[Stanowisko / Position ]],0)))</f>
        <v>n/a</v>
      </c>
      <c r="BM548" s="194" t="str">
        <f>IF(INDEX(tab_MinKomp[Planowanie produkcji / Produktionsplanung],MATCH($B547,tab_MinKomp[[Stanowisko / Position ]:[Stanowisko / Position ]],0))="n/a","n/a",BM547-INDEX(tab_MinKomp[Planowanie produkcji / Produktionsplanung],MATCH($B547,tab_MinKomp[[Stanowisko / Position ]:[Stanowisko / Position ]],0)))</f>
        <v>n/a</v>
      </c>
      <c r="BN548" s="194" t="str">
        <f>IF(INDEX(tab_MinKomp[Obsługa maszyn KVT / KVT Maschinenbedienung],MATCH($B547,tab_MinKomp[[Stanowisko / Position ]:[Stanowisko / Position ]],0))="n/a","n/a",BN547-INDEX(tab_MinKomp[Obsługa maszyn KVT / KVT Maschinenbedienung],MATCH($B547,tab_MinKomp[[Stanowisko / Position ]:[Stanowisko / Position ]],0)))</f>
        <v>n/a</v>
      </c>
      <c r="BO548" s="194" t="str">
        <f>IF(INDEX(tab_MinKomp[Obsługa maszyn KVT / KVT Maschinenbedienung],MATCH($B547,tab_MinKomp[[Stanowisko / Position ]:[Stanowisko / Position ]],0))="n/a","n/a",BO547-INDEX(tab_MinKomp[Obsługa maszyn KVT / KVT Maschinenbedienung],MATCH($B547,tab_MinKomp[[Stanowisko / Position ]:[Stanowisko / Position ]],0)))</f>
        <v>n/a</v>
      </c>
      <c r="BP548" s="194" t="str">
        <f>IF(INDEX(tab_MinKomp[Obsługa maszyn Piovan / Piovan Maschinenbedienung],MATCH($B547,tab_MinKomp[[Stanowisko / Position ]:[Stanowisko / Position ]],0))="n/a","n/a",BP547-INDEX(tab_MinKomp[Obsługa maszyn Piovan / Piovan Maschinenbedienung],MATCH($B547,tab_MinKomp[[Stanowisko / Position ]:[Stanowisko / Position ]],0)))</f>
        <v>n/a</v>
      </c>
      <c r="BQ548" s="194" t="str">
        <f>IF(INDEX(tab_MinKomp[Obsługa maszyn Piovan / Piovan Maschinenbedienung],MATCH($B547,tab_MinKomp[[Stanowisko / Position ]:[Stanowisko / Position ]],0))="n/a","n/a",BQ547-INDEX(tab_MinKomp[Obsługa maszyn Piovan / Piovan Maschinenbedienung],MATCH($B547,tab_MinKomp[[Stanowisko / Position ]:[Stanowisko / Position ]],0)))</f>
        <v>n/a</v>
      </c>
      <c r="BR548" s="194">
        <f>IF(INDEX(tab_MinKomp[Eliminacja awarii / Beseitigung von Ausfällen],MATCH($B547,tab_MinKomp[[Stanowisko / Position ]:[Stanowisko / Position ]],0))="n/a","n/a",BR547-INDEX(tab_MinKomp[Eliminacja awarii / Beseitigung von Ausfällen],MATCH($B547,tab_MinKomp[[Stanowisko / Position ]:[Stanowisko / Position ]],0)))</f>
        <v>0</v>
      </c>
      <c r="BS548" s="194" t="str">
        <f>IF(INDEX(tab_MinKomp[Obsługa maszyn Piovan / Piovan Maschinenbedienung],MATCH($B547,tab_MinKomp[[Stanowisko / Position ]:[Stanowisko / Position ]],0))="n/a","n/a",BS547-INDEX(tab_MinKomp[Obsługa maszyn Piovan / Piovan Maschinenbedienung],MATCH($B547,tab_MinKomp[[Stanowisko / Position ]:[Stanowisko / Position ]],0)))</f>
        <v>n/a</v>
      </c>
      <c r="BT548" s="194" t="str">
        <f>IF(INDEX(tab_MinKomp[Obsługa maszyn Piovan / Piovan Maschinenbedienung],MATCH($B547,tab_MinKomp[[Stanowisko / Position ]:[Stanowisko / Position ]],0))="n/a","n/a",BT547-INDEX(tab_MinKomp[Obsługa maszyn Piovan / Piovan Maschinenbedienung],MATCH($B547,tab_MinKomp[[Stanowisko / Position ]:[Stanowisko / Position ]],0)))</f>
        <v>n/a</v>
      </c>
      <c r="BU548" s="194" t="str">
        <f>IF(INDEX(tab_MinKomp[Obsługa maszyn Piovan / Piovan Maschinenbedienung],MATCH($B547,tab_MinKomp[[Stanowisko / Position ]:[Stanowisko / Position ]],0))="n/a","n/a",BU547-INDEX(tab_MinKomp[Obsługa maszyn Piovan / Piovan Maschinenbedienung],MATCH($B547,tab_MinKomp[[Stanowisko / Position ]:[Stanowisko / Position ]],0)))</f>
        <v>n/a</v>
      </c>
      <c r="BV548" s="194" t="str">
        <f>IF(INDEX(tab_MinKomp[Obsługa maszyn Piovan / Piovan Maschinenbedienung],MATCH($B547,tab_MinKomp[[Stanowisko / Position ]:[Stanowisko / Position ]],0))="n/a","n/a",BV547-INDEX(tab_MinKomp[Obsługa maszyn Piovan / Piovan Maschinenbedienung],MATCH($B547,tab_MinKomp[[Stanowisko / Position ]:[Stanowisko / Position ]],0)))</f>
        <v>n/a</v>
      </c>
      <c r="BW548" s="194" t="str">
        <f>IF(INDEX(tab_MinKomp[Obsługa maszyn Piovan / Piovan Maschinenbedienung],MATCH($B547,tab_MinKomp[[Stanowisko / Position ]:[Stanowisko / Position ]],0))="n/a","n/a",BW547-INDEX(tab_MinKomp[Obsługa maszyn Piovan / Piovan Maschinenbedienung],MATCH($B547,tab_MinKomp[[Stanowisko / Position ]:[Stanowisko / Position ]],0)))</f>
        <v>n/a</v>
      </c>
      <c r="BX548" s="194" t="str">
        <f>IF(INDEX(tab_MinKomp[Obsługa maszyn Piovan / Piovan Maschinenbedienung],MATCH($B547,tab_MinKomp[[Stanowisko / Position ]:[Stanowisko / Position ]],0))="n/a","n/a",BX547-INDEX(tab_MinKomp[Obsługa maszyn Piovan / Piovan Maschinenbedienung],MATCH($B547,tab_MinKomp[[Stanowisko / Position ]:[Stanowisko / Position ]],0)))</f>
        <v>n/a</v>
      </c>
      <c r="BY548" s="194" t="str">
        <f>IF(INDEX(tab_MinKomp[Obsługa maszyn Engel / Engel Maschinenbedienung],MATCH($B547,tab_MinKomp[[Stanowisko / Position ]:[Stanowisko / Position ]],0))="n/a","n/a",BY547-INDEX(tab_MinKomp[Obsługa maszyn Engel / Engel Maschinenbedienung],MATCH($B547,tab_MinKomp[[Stanowisko / Position ]:[Stanowisko / Position ]],0)))</f>
        <v>n/a</v>
      </c>
      <c r="BZ548" s="194" t="str">
        <f>IF(INDEX(tab_MinKomp[Obsługa maszyn KVT / KVT Maschinenbedienung],MATCH($B547,tab_MinKomp[[Stanowisko / Position ]:[Stanowisko / Position ]],0))="n/a","n/a",BZ547-INDEX(tab_MinKomp[Obsługa maszyn KVT / KVT Maschinenbedienung],MATCH($B547,tab_MinKomp[[Stanowisko / Position ]:[Stanowisko / Position ]],0)))</f>
        <v>n/a</v>
      </c>
      <c r="CA548" s="194">
        <f>IF(INDEX(tab_MinKomp[Eliminacja awarii / Beseitigung von Ausfällen],MATCH($B547,tab_MinKomp[[Stanowisko / Position ]:[Stanowisko / Position ]],0))="n/a","n/a",CA547-INDEX(tab_MinKomp[Eliminacja awarii / Beseitigung von Ausfällen],MATCH($B547,tab_MinKomp[[Stanowisko / Position ]:[Stanowisko / Position ]],0)))</f>
        <v>0</v>
      </c>
      <c r="CB548" s="194" t="str">
        <f>IF(INDEX(tab_MinKomp[Obsługa maszyn ASL / ASL Maschinenbedienung],MATCH($B547,tab_MinKomp[[Stanowisko / Position ]:[Stanowisko / Position ]],0))="n/a","n/a",CB547-INDEX(tab_MinKomp[Obsługa maszyn ASL / ASL Maschinenbedienung],MATCH($B547,tab_MinKomp[[Stanowisko / Position ]:[Stanowisko / Position ]],0)))</f>
        <v>n/a</v>
      </c>
      <c r="CC548" s="194">
        <f>IF(INDEX(tab_MinKomp[Obsługa maszyn Novapax / Novapax Maschinenbedienung],MATCH($B547,tab_MinKomp[[Stanowisko / Position ]:[Stanowisko / Position ]],0))="n/a","n/a",CC547-INDEX(tab_MinKomp[Obsługa maszyn Novapax / Novapax Maschinenbedienung],MATCH($B547,tab_MinKomp[[Stanowisko / Position ]:[Stanowisko / Position ]],0)))</f>
        <v>0</v>
      </c>
      <c r="CD548" s="194">
        <f>IF(INDEX(tab_MinKomp[Obsługa maszyn Novapax / Novapax Maschinenbedienung],MATCH($B547,tab_MinKomp[[Stanowisko / Position ]:[Stanowisko / Position ]],0))="n/a","n/a",CD547-INDEX(tab_MinKomp[Obsługa maszyn Novapax / Novapax Maschinenbedienung],MATCH($B547,tab_MinKomp[[Stanowisko / Position ]:[Stanowisko / Position ]],0)))</f>
        <v>0</v>
      </c>
      <c r="CE548" s="194" t="str">
        <f>IF(INDEX(tab_MinKomp[Obsługa maszyn Piovan / Piovan Maschinenbedienung],MATCH($B547,tab_MinKomp[[Stanowisko / Position ]:[Stanowisko / Position ]],0))="n/a","n/a",CE547-INDEX(tab_MinKomp[Obsługa maszyn Piovan / Piovan Maschinenbedienung],MATCH($B547,tab_MinKomp[[Stanowisko / Position ]:[Stanowisko / Position ]],0)))</f>
        <v>n/a</v>
      </c>
      <c r="CF548" s="194" t="str">
        <f>IF(INDEX(tab_MinKomp[Obsługa maszyn Piovan / Piovan Maschinenbedienung],MATCH($B547,tab_MinKomp[[Stanowisko / Position ]:[Stanowisko / Position ]],0))="n/a","n/a",CF547-INDEX(tab_MinKomp[Obsługa maszyn Piovan / Piovan Maschinenbedienung],MATCH($B547,tab_MinKomp[[Stanowisko / Position ]:[Stanowisko / Position ]],0)))</f>
        <v>n/a</v>
      </c>
      <c r="CG548" s="194">
        <f>IF(INDEX(tab_MinKomp[Eliminacja awarii / Beseitigung von Ausfällen],MATCH($B547,tab_MinKomp[[Stanowisko / Position ]:[Stanowisko / Position ]],0))="n/a","n/a",CG547-INDEX(tab_MinKomp[Eliminacja awarii / Beseitigung von Ausfällen],MATCH($B547,tab_MinKomp[[Stanowisko / Position ]:[Stanowisko / Position ]],0)))</f>
        <v>0</v>
      </c>
      <c r="CH548" s="194" t="str">
        <f>IF(INDEX(tab_MinKomp[Wymagania VDA 6.5 Product / Forderungen],MATCH($B547,tab_MinKomp[[Stanowisko / Position ]:[Stanowisko / Position ]],0))="n/a","n/a",CH547-INDEX(tab_MinKomp[Wymagania VDA 6.5 Product / Forderungen],MATCH($B547,tab_MinKomp[[Stanowisko / Position ]:[Stanowisko / Position ]],0)))</f>
        <v>n/a</v>
      </c>
      <c r="CI548" s="194" t="str">
        <f>IF(INDEX(tab_MinKomp[Wymagania VDA 6.5 Product / Forderungen],MATCH($B547,tab_MinKomp[[Stanowisko / Position ]:[Stanowisko / Position ]],0))="n/a","n/a",CI547-INDEX(tab_MinKomp[Wymagania VDA 6.5 Product / Forderungen],MATCH($B547,tab_MinKomp[[Stanowisko / Position ]:[Stanowisko / Position ]],0)))</f>
        <v>n/a</v>
      </c>
      <c r="CJ548" s="194" t="str">
        <f>IF(INDEX(tab_MinKomp[Wymagania VDA 6.5 Product / Forderungen],MATCH($B547,tab_MinKomp[[Stanowisko / Position ]:[Stanowisko / Position ]],0))="n/a","n/a",CJ547-INDEX(tab_MinKomp[Wymagania VDA 6.5 Product / Forderungen],MATCH($B547,tab_MinKomp[[Stanowisko / Position ]:[Stanowisko / Position ]],0)))</f>
        <v>n/a</v>
      </c>
      <c r="CK548" s="194" t="str">
        <f>IF(INDEX(tab_MinKomp[Wymagania VDA 6.5 Product / Forderungen],MATCH($B547,tab_MinKomp[[Stanowisko / Position ]:[Stanowisko / Position ]],0))="n/a","n/a",CK547-INDEX(tab_MinKomp[Wymagania VDA 6.5 Product / Forderungen],MATCH($B547,tab_MinKomp[[Stanowisko / Position ]:[Stanowisko / Position ]],0)))</f>
        <v>n/a</v>
      </c>
      <c r="CL548" s="194" t="str">
        <f>IF(INDEX(tab_MinKomp[Wymagania VDA 6.5 Product / Forderungen],MATCH($B547,tab_MinKomp[[Stanowisko / Position ]:[Stanowisko / Position ]],0))="n/a","n/a",CL547-INDEX(tab_MinKomp[Wymagania VDA 6.5 Product / Forderungen],MATCH($B547,tab_MinKomp[[Stanowisko / Position ]:[Stanowisko / Position ]],0)))</f>
        <v>n/a</v>
      </c>
      <c r="CM548" s="194" t="str">
        <f>IF(INDEX(tab_MinKomp[Informatyka ogólna (techniczne i systemowe) / Allgemeine IT (Technik und System)],MATCH($B547,tab_MinKomp[[Stanowisko / Position ]:[Stanowisko / Position ]],0))="n/a","n/a",CM547-INDEX(tab_MinKomp[Informatyka ogólna (techniczne i systemowe) / Allgemeine IT (Technik und System)],MATCH($B547,tab_MinKomp[[Stanowisko / Position ]:[Stanowisko / Position ]],0)))</f>
        <v>n/a</v>
      </c>
      <c r="CN548" s="194" t="str">
        <f>IF(INDEX(tab_MinKomp[Sieci komputerowe / Computernetzwerke],MATCH($B547,tab_MinKomp[[Stanowisko / Position ]:[Stanowisko / Position ]],0))="n/a","n/a",CN547-INDEX(tab_MinKomp[Sieci komputerowe / Computernetzwerke],MATCH($B547,tab_MinKomp[[Stanowisko / Position ]:[Stanowisko / Position ]],0)))</f>
        <v>n/a</v>
      </c>
      <c r="CO548" s="194" t="str">
        <f>IF(INDEX(tab_MinKomp[Hardware (komputery PC, drukarki biurowe i etykietowe, telefonia stacjonarna i mobilna) (PC, Drucker, Telefpne, Handys)],MATCH($B547,tab_MinKomp[[Stanowisko / Position ]:[Stanowisko / Position ]],0))="n/a","n/a",CO547-INDEX(tab_MinKomp[Hardware (komputery PC, drukarki biurowe i etykietowe, telefonia stacjonarna i mobilna) (PC, Drucker, Telefpne, Handys)],MATCH($B547,tab_MinKomp[[Stanowisko / Position ]:[Stanowisko / Position ]],0)))</f>
        <v>n/a</v>
      </c>
      <c r="CP548" s="194" t="str">
        <f>IF(INDEX(tab_MinKomp[Software &amp; Systems (MS Office, MS Remote Desktop)],MATCH($B547,tab_MinKomp[[Stanowisko / Position ]:[Stanowisko / Position ]],0))="n/a","n/a",CP547-INDEX(tab_MinKomp[Software &amp; Systems (MS Office, MS Remote Desktop)],MATCH($B547,tab_MinKomp[[Stanowisko / Position ]:[Stanowisko / Position ]],0)))</f>
        <v>n/a</v>
      </c>
      <c r="CQ548" s="194" t="str">
        <f>IF(INDEX(tab_MinKomp[Programowanie obiektowe (PHP) / Objektprogrammierung],MATCH($B547,tab_MinKomp[[Stanowisko / Position ]:[Stanowisko / Position ]],0))="n/a","n/a",CQ547-INDEX(tab_MinKomp[Programowanie obiektowe (PHP) / Objektprogrammierung],MATCH($B547,tab_MinKomp[[Stanowisko / Position ]:[Stanowisko / Position ]],0)))</f>
        <v>n/a</v>
      </c>
      <c r="CR548" s="194" t="str">
        <f>IF(INDEX(tab_MinKomp[Scrum],MATCH($B547,tab_MinKomp[[Stanowisko / Position ]:[Stanowisko / Position ]],0))="n/a","n/a",CR547-INDEX(tab_MinKomp[Scrum],MATCH($B547,tab_MinKomp[[Stanowisko / Position ]:[Stanowisko / Position ]],0)))</f>
        <v>n/a</v>
      </c>
      <c r="CS548" s="194" t="str">
        <f>IF(INDEX(tab_MinKomp[SQL (MySQL)],MATCH($B547,tab_MinKomp[[Stanowisko / Position ]:[Stanowisko / Position ]],0))="n/a","n/a",CS547-INDEX(tab_MinKomp[SQL (MySQL)],MATCH($B547,tab_MinKomp[[Stanowisko / Position ]:[Stanowisko / Position ]],0)))</f>
        <v>n/a</v>
      </c>
      <c r="CT548" s="194" t="str">
        <f>IF(INDEX(tab_MinKomp[Javascript],MATCH($B547,tab_MinKomp[[Stanowisko / Position ]:[Stanowisko / Position ]],0))="n/a","n/a",CT547-INDEX(tab_MinKomp[Javascript],MATCH($B547,tab_MinKomp[[Stanowisko / Position ]:[Stanowisko / Position ]],0)))</f>
        <v>n/a</v>
      </c>
      <c r="CU548" s="194" t="str">
        <f>IF(INDEX(tab_MinKomp[Joomla],MATCH($B547,tab_MinKomp[[Stanowisko / Position ]:[Stanowisko / Position ]],0))="n/a","n/a",CU547-INDEX(tab_MinKomp[Joomla],MATCH($B547,tab_MinKomp[[Stanowisko / Position ]:[Stanowisko / Position ]],0)))</f>
        <v>n/a</v>
      </c>
      <c r="CV548" s="194" t="str">
        <f>IF(INDEX(tab_MinKomp[Bash],MATCH($B547,tab_MinKomp[[Stanowisko / Position ]:[Stanowisko / Position ]],0))="n/a","n/a",CV547-INDEX(tab_MinKomp[Bash],MATCH($B547,tab_MinKomp[[Stanowisko / Position ]:[Stanowisko / Position ]],0)))</f>
        <v>n/a</v>
      </c>
      <c r="CW548" s="194">
        <f>IF(INDEX(tab_MinKomp[Systemy MES (HYDRA / SFMS)],MATCH($B547,tab_MinKomp[[Stanowisko / Position ]:[Stanowisko / Position ]],0))="n/a","n/a",CW547-INDEX(tab_MinKomp[Systemy MES (HYDRA / SFMS)],MATCH($B547,tab_MinKomp[[Stanowisko / Position ]:[Stanowisko / Position ]],0)))</f>
        <v>-1</v>
      </c>
      <c r="CX548" s="194" t="str">
        <f>IF(INDEX(tab_MinKomp[HTML / CSS],MATCH($B547,tab_MinKomp[[Stanowisko / Position ]:[Stanowisko / Position ]],0))="n/a","n/a",CX547-INDEX(tab_MinKomp[HTML / CSS],MATCH($B547,tab_MinKomp[[Stanowisko / Position ]:[Stanowisko / Position ]],0)))</f>
        <v>n/a</v>
      </c>
      <c r="CY548" s="194" t="str">
        <f>IF(INDEX(tab_MinKomp[SYSTEM PR],MATCH($B547,tab_MinKomp[[Stanowisko / Position ]:[Stanowisko / Position ]],0))="n/a","n/a",CY547-INDEX(tab_MinKomp[SYSTEM PR],MATCH($B547,tab_MinKomp[[Stanowisko / Position ]:[Stanowisko / Position ]],0)))</f>
        <v>n/a</v>
      </c>
      <c r="CZ548" s="194" t="str">
        <f>IF(INDEX(tab_MinKomp[System Einkauf XP / EBA],MATCH($B547,tab_MinKomp[[Stanowisko / Position ]:[Stanowisko / Position ]],0))="n/a","n/a",CZ547-INDEX(tab_MinKomp[System Einkauf XP / EBA],MATCH($B547,tab_MinKomp[[Stanowisko / Position ]:[Stanowisko / Position ]],0)))</f>
        <v>n/a</v>
      </c>
      <c r="DA548" s="194" t="str">
        <f>IF(INDEX(tab_MinKomp[Techniki negocjacyjne / Verhandlungstechniken],MATCH($B547,tab_MinKomp[[Stanowisko / Position ]:[Stanowisko / Position ]],0))="n/a","n/a",DA547-INDEX(tab_MinKomp[Techniki negocjacyjne / Verhandlungstechniken],MATCH($B547,tab_MinKomp[[Stanowisko / Position ]:[Stanowisko / Position ]],0)))</f>
        <v>n/a</v>
      </c>
      <c r="DB548" s="194" t="str">
        <f>IF(INDEX(tab_MinKomp[Znajomość rynku branżowego / Kenntnis des Industrie Marktes],MATCH($B547,tab_MinKomp[[Stanowisko / Position ]:[Stanowisko / Position ]],0))="n/a","n/a",DB547-INDEX(tab_MinKomp[Znajomość rynku branżowego / Kenntnis des Industrie Marktes],MATCH($B547,tab_MinKomp[[Stanowisko / Position ]:[Stanowisko / Position ]],0)))</f>
        <v>n/a</v>
      </c>
      <c r="DC548" s="194" t="str">
        <f>IF(INDEX(tab_MinKomp[SUPPLIER MANAGEMENT],MATCH($B547,tab_MinKomp[[Stanowisko / Position ]:[Stanowisko / Position ]],0))="n/a","n/a",DC547-INDEX(tab_MinKomp[SUPPLIER MANAGEMENT],MATCH($B547,tab_MinKomp[[Stanowisko / Position ]:[Stanowisko / Position ]],0)))</f>
        <v>n/a</v>
      </c>
      <c r="DD548" s="194" t="str">
        <f>IF(INDEX(tab_MinKomp[SUPPLIER MANAGEMENT],MATCH($B547,tab_MinKomp[[Stanowisko / Position ]:[Stanowisko / Position ]],0))="n/a","n/a",DD547-INDEX(tab_MinKomp[SUPPLIER MANAGEMENT],MATCH($B547,tab_MinKomp[[Stanowisko / Position ]:[Stanowisko / Position ]],0)))</f>
        <v>n/a</v>
      </c>
      <c r="DE548" s="194" t="str">
        <f>IF(INDEX(tab_MinKomp[SUPPLIER MANAGEMENT],MATCH($B547,tab_MinKomp[[Stanowisko / Position ]:[Stanowisko / Position ]],0))="n/a","n/a",DE547-INDEX(tab_MinKomp[SUPPLIER MANAGEMENT],MATCH($B547,tab_MinKomp[[Stanowisko / Position ]:[Stanowisko / Position ]],0)))</f>
        <v>n/a</v>
      </c>
      <c r="DF548" s="194">
        <f>IF(INDEX(tab_MinKomp[LEAN MANAGEMENT],MATCH($B547,tab_MinKomp[[Stanowisko / Position ]:[Stanowisko / Position ]],0))="n/a","n/a",DF547-INDEX(tab_MinKomp[LEAN MANAGEMENT],MATCH($B547,tab_MinKomp[[Stanowisko / Position ]:[Stanowisko / Position ]],0)))</f>
        <v>0</v>
      </c>
      <c r="DG548" s="194" t="str">
        <f>IF(INDEX(tab_MinKomp[PPAP/PSW],MATCH($B547,tab_MinKomp[[Stanowisko / Position ]:[Stanowisko / Position ]],0))="n/a","n/a",DG547-INDEX(tab_MinKomp[PPAP/PSW],MATCH($B547,tab_MinKomp[[Stanowisko / Position ]:[Stanowisko / Position ]],0)))</f>
        <v>n/a</v>
      </c>
      <c r="DH548" s="194" t="str">
        <f>IF(INDEX(tab_MinKomp[SUPPLIER MANAGEMENT],MATCH($B547,tab_MinKomp[[Stanowisko / Position ]:[Stanowisko / Position ]],0))="n/a","n/a",DH547-INDEX(tab_MinKomp[SUPPLIER MANAGEMENT],MATCH($B547,tab_MinKomp[[Stanowisko / Position ]:[Stanowisko / Position ]],0)))</f>
        <v>n/a</v>
      </c>
      <c r="DI548" s="194" t="str">
        <f>IF(INDEX(tab_MinKomp[OBSŁUGA PORTALI KLIENTA / Kundenportale],MATCH($B547,tab_MinKomp[[Stanowisko / Position ]:[Stanowisko / Position ]],0))="n/a","n/a",DI547-INDEX(tab_MinKomp[OBSŁUGA PORTALI KLIENTA / Kundenportale],MATCH($B547,tab_MinKomp[[Stanowisko / Position ]:[Stanowisko / Position ]],0)))</f>
        <v>n/a</v>
      </c>
      <c r="DJ548" s="194" t="str">
        <f>IF(INDEX(tab_MinKomp[Obsługa systemu BABTECQ / BABTECQ System],MATCH($B547,tab_MinKomp[[Stanowisko / Position ]:[Stanowisko / Position ]],0))="n/a","n/a",DJ547-INDEX(tab_MinKomp[Obsługa systemu BABTECQ / BABTECQ System],MATCH($B547,tab_MinKomp[[Stanowisko / Position ]:[Stanowisko / Position ]],0)))</f>
        <v>n/a</v>
      </c>
      <c r="DK548" s="194" t="str">
        <f>IF(INDEX(tab_MinKomp[Rysunek techniczny / technische Zeichnung],MATCH($B547,tab_MinKomp[[Stanowisko / Position ]:[Stanowisko / Position ]],0))="n/a","n/a",DK547-INDEX(tab_MinKomp[Rysunek techniczny / technische Zeichnung],MATCH($B547,tab_MinKomp[[Stanowisko / Position ]:[Stanowisko / Position ]],0)))</f>
        <v>n/a</v>
      </c>
      <c r="DL548" s="194" t="str">
        <f>IF(INDEX(tab_MinKomp[Kalibracja / Kalibrierung],MATCH($B547,tab_MinKomp[[Stanowisko / Position ]:[Stanowisko / Position ]],0))="n/a","n/a",DL547-INDEX(tab_MinKomp[Kalibracja / Kalibrierung],MATCH($B547,tab_MinKomp[[Stanowisko / Position ]:[Stanowisko / Position ]],0)))</f>
        <v>n/a</v>
      </c>
      <c r="DM548" s="194" t="str">
        <f>IF(INDEX(tab_MinKomp[Rekwalifikacja / Requalifizierung],MATCH($B547,tab_MinKomp[[Stanowisko / Position ]:[Stanowisko / Position ]],0))="n/a","n/a",DM547-INDEX(tab_MinKomp[Rekwalifikacja / Requalifizierung],MATCH($B547,tab_MinKomp[[Stanowisko / Position ]:[Stanowisko / Position ]],0)))</f>
        <v>n/a</v>
      </c>
      <c r="DN548" s="190" t="str">
        <f>IF(INDEX(tab_MinKomp[Testy czystości / Reinheitstests],MATCH($B547,tab_MinKomp[[Stanowisko / Position ]:[Stanowisko / Position ]],0))="n/a","n/a",DN547-INDEX(tab_MinKomp[Testy czystości / Reinheitstests],MATCH($B547,tab_MinKomp[[Stanowisko / Position ]:[Stanowisko / Position ]],0)))</f>
        <v>n/a</v>
      </c>
      <c r="DO548" s="190" t="str">
        <f>IF(INDEX(tab_MinKomp[Testy czystości / Reinheitstests],MATCH($B547,tab_MinKomp[[Stanowisko / Position ]:[Stanowisko / Position ]],0))="n/a","n/a",DO547-INDEX(tab_MinKomp[Testy czystości / Reinheitstests],MATCH($B547,tab_MinKomp[[Stanowisko / Position ]:[Stanowisko / Position ]],0)))</f>
        <v>n/a</v>
      </c>
      <c r="DP548" s="190" t="str">
        <f>IF(INDEX(tab_MinKomp[Testy czystości / Reinheitstests],MATCH($B547,tab_MinKomp[[Stanowisko / Position ]:[Stanowisko / Position ]],0))="n/a","n/a",DP547-INDEX(tab_MinKomp[Testy czystości / Reinheitstests],MATCH($B547,tab_MinKomp[[Stanowisko / Position ]:[Stanowisko / Position ]],0)))</f>
        <v>n/a</v>
      </c>
      <c r="DQ548" s="190" t="str">
        <f>IF(INDEX(tab_MinKomp[Testy czystości / Reinheitstests],MATCH($B547,tab_MinKomp[[Stanowisko / Position ]:[Stanowisko / Position ]],0))="n/a","n/a",DQ547-INDEX(tab_MinKomp[Testy czystości / Reinheitstests],MATCH($B547,tab_MinKomp[[Stanowisko / Position ]:[Stanowisko / Position ]],0)))</f>
        <v>n/a</v>
      </c>
      <c r="DR548" s="190" t="str">
        <f>IF(INDEX(tab_MinKomp[Testy czystości / Reinheitstests],MATCH($B547,tab_MinKomp[[Stanowisko / Position ]:[Stanowisko / Position ]],0))="n/a","n/a",DR547-INDEX(tab_MinKomp[Testy czystości / Reinheitstests],MATCH($B547,tab_MinKomp[[Stanowisko / Position ]:[Stanowisko / Position ]],0)))</f>
        <v>n/a</v>
      </c>
      <c r="DS548" s="190" t="str">
        <f>IF(INDEX(tab_MinKomp[Testy czystości / Reinheitstests],MATCH($B547,tab_MinKomp[[Stanowisko / Position ]:[Stanowisko / Position ]],0))="n/a","n/a",DS547-INDEX(tab_MinKomp[Testy czystości / Reinheitstests],MATCH($B547,tab_MinKomp[[Stanowisko / Position ]:[Stanowisko / Position ]],0)))</f>
        <v>n/a</v>
      </c>
      <c r="DT548" s="194" t="str">
        <f>IF(INDEX(tab_MinKomp[SUPPLIER MANAGEMENT],MATCH($B547,tab_MinKomp[[Stanowisko / Position ]:[Stanowisko / Position ]],0))="n/a","n/a",DT547-INDEX(tab_MinKomp[SUPPLIER MANAGEMENT],MATCH($B547,tab_MinKomp[[Stanowisko / Position ]:[Stanowisko / Position ]],0)))</f>
        <v>n/a</v>
      </c>
      <c r="DU548" s="190" t="str">
        <f>IF(INDEX(tab_MinKomp[Testy czystości / Reinheitstests],MATCH($B547,tab_MinKomp[[Stanowisko / Position ]:[Stanowisko / Position ]],0))="n/a","n/a",DU547-INDEX(tab_MinKomp[Testy czystości / Reinheitstests],MATCH($B547,tab_MinKomp[[Stanowisko / Position ]:[Stanowisko / Position ]],0)))</f>
        <v>n/a</v>
      </c>
      <c r="DV548" s="190" t="str">
        <f>IF(INDEX(tab_MinKomp[Testy czystości / Reinheitstests],MATCH($B547,tab_MinKomp[[Stanowisko / Position ]:[Stanowisko / Position ]],0))="n/a","n/a",DV547-INDEX(tab_MinKomp[Testy czystości / Reinheitstests],MATCH($B547,tab_MinKomp[[Stanowisko / Position ]:[Stanowisko / Position ]],0)))</f>
        <v>n/a</v>
      </c>
      <c r="DW548" s="190" t="str">
        <f>IF(INDEX(tab_MinKomp[Testy czystości / Reinheitstests],MATCH($B547,tab_MinKomp[[Stanowisko / Position ]:[Stanowisko / Position ]],0))="n/a","n/a",DW547-INDEX(tab_MinKomp[Testy czystości / Reinheitstests],MATCH($B547,tab_MinKomp[[Stanowisko / Position ]:[Stanowisko / Position ]],0)))</f>
        <v>n/a</v>
      </c>
      <c r="DX548" s="190" t="str">
        <f>IF(INDEX(tab_MinKomp[Testy czystości / Reinheitstests],MATCH($B547,tab_MinKomp[[Stanowisko / Position ]:[Stanowisko / Position ]],0))="n/a","n/a",DX547-INDEX(tab_MinKomp[Testy czystości / Reinheitstests],MATCH($B547,tab_MinKomp[[Stanowisko / Position ]:[Stanowisko / Position ]],0)))</f>
        <v>n/a</v>
      </c>
      <c r="DY548" s="190" t="str">
        <f>IF(INDEX(tab_MinKomp[Testy czystości / Reinheitstests],MATCH($B547,tab_MinKomp[[Stanowisko / Position ]:[Stanowisko / Position ]],0))="n/a","n/a",DY547-INDEX(tab_MinKomp[Testy czystości / Reinheitstests],MATCH($B547,tab_MinKomp[[Stanowisko / Position ]:[Stanowisko / Position ]],0)))</f>
        <v>n/a</v>
      </c>
      <c r="DZ548" s="190" t="str">
        <f>IF(INDEX(tab_MinKomp[Testy czystości / Reinheitstests],MATCH($B547,tab_MinKomp[[Stanowisko / Position ]:[Stanowisko / Position ]],0))="n/a","n/a",DZ547-INDEX(tab_MinKomp[Testy czystości / Reinheitstests],MATCH($B547,tab_MinKomp[[Stanowisko / Position ]:[Stanowisko / Position ]],0)))</f>
        <v>n/a</v>
      </c>
      <c r="EA548" s="194" t="str">
        <f>IF(INDEX(tab_MinKomp[SUPPLIER MANAGEMENT],MATCH($B547,tab_MinKomp[[Stanowisko / Position ]:[Stanowisko / Position ]],0))="n/a","n/a",EA547-INDEX(tab_MinKomp[SUPPLIER MANAGEMENT],MATCH($B547,tab_MinKomp[[Stanowisko / Position ]:[Stanowisko / Position ]],0)))</f>
        <v>n/a</v>
      </c>
      <c r="EB548" s="190" t="str">
        <f>IF(INDEX(tab_MinKomp[Testy czystości / Reinheitstests],MATCH($B547,tab_MinKomp[[Stanowisko / Position ]:[Stanowisko / Position ]],0))="n/a","n/a",EB547-INDEX(tab_MinKomp[Testy czystości / Reinheitstests],MATCH($B547,tab_MinKomp[[Stanowisko / Position ]:[Stanowisko / Position ]],0)))</f>
        <v>n/a</v>
      </c>
      <c r="EC548" s="190" t="str">
        <f>IF(INDEX(tab_MinKomp[Testy czystości / Reinheitstests],MATCH($B547,tab_MinKomp[[Stanowisko / Position ]:[Stanowisko / Position ]],0))="n/a","n/a",EC547-INDEX(tab_MinKomp[Testy czystości / Reinheitstests],MATCH($B547,tab_MinKomp[[Stanowisko / Position ]:[Stanowisko / Position ]],0)))</f>
        <v>n/a</v>
      </c>
      <c r="ED548" s="190" t="str">
        <f>IF(INDEX(tab_MinKomp[Testy czystości / Reinheitstests],MATCH($B547,tab_MinKomp[[Stanowisko / Position ]:[Stanowisko / Position ]],0))="n/a","n/a",ED547-INDEX(tab_MinKomp[Testy czystości / Reinheitstests],MATCH($B547,tab_MinKomp[[Stanowisko / Position ]:[Stanowisko / Position ]],0)))</f>
        <v>n/a</v>
      </c>
      <c r="EE548" s="190" t="str">
        <f>IF(INDEX(tab_MinKomp[Testy czystości / Reinheitstests],MATCH($B547,tab_MinKomp[[Stanowisko / Position ]:[Stanowisko / Position ]],0))="n/a","n/a",EE547-INDEX(tab_MinKomp[Testy czystości / Reinheitstests],MATCH($B547,tab_MinKomp[[Stanowisko / Position ]:[Stanowisko / Position ]],0)))</f>
        <v>n/a</v>
      </c>
      <c r="EF548" s="190" t="str">
        <f>IF(INDEX(tab_MinKomp[Testy czystości / Reinheitstests],MATCH($B547,tab_MinKomp[[Stanowisko / Position ]:[Stanowisko / Position ]],0))="n/a","n/a",EF547-INDEX(tab_MinKomp[Testy czystości / Reinheitstests],MATCH($B547,tab_MinKomp[[Stanowisko / Position ]:[Stanowisko / Position ]],0)))</f>
        <v>n/a</v>
      </c>
      <c r="EG548" s="190" t="str">
        <f>IF(INDEX(tab_MinKomp[Testy czystości / Reinheitstests],MATCH($B547,tab_MinKomp[[Stanowisko / Position ]:[Stanowisko / Position ]],0))="n/a","n/a",EG547-INDEX(tab_MinKomp[Testy czystości / Reinheitstests],MATCH($B547,tab_MinKomp[[Stanowisko / Position ]:[Stanowisko / Position ]],0)))</f>
        <v>n/a</v>
      </c>
      <c r="EH548" s="190" t="str">
        <f>IF(INDEX(tab_MinKomp[Testy czystości / Reinheitstests],MATCH($B547,tab_MinKomp[[Stanowisko / Position ]:[Stanowisko / Position ]],0))="n/a","n/a",EH547-INDEX(tab_MinKomp[Testy czystości / Reinheitstests],MATCH($B547,tab_MinKomp[[Stanowisko / Position ]:[Stanowisko / Position ]],0)))</f>
        <v>n/a</v>
      </c>
      <c r="EI548" s="190" t="str">
        <f>IF(INDEX(tab_MinKomp[Testy czystości / Reinheitstests],MATCH($B547,tab_MinKomp[[Stanowisko / Position ]:[Stanowisko / Position ]],0))="n/a","n/a",EI547-INDEX(tab_MinKomp[Testy czystości / Reinheitstests],MATCH($B547,tab_MinKomp[[Stanowisko / Position ]:[Stanowisko / Position ]],0)))</f>
        <v>n/a</v>
      </c>
      <c r="EJ548" s="190" t="str">
        <f>IF(INDEX(tab_MinKomp[Testy czystości / Reinheitstests],MATCH($B547,tab_MinKomp[[Stanowisko / Position ]:[Stanowisko / Position ]],0))="n/a","n/a",EJ547-INDEX(tab_MinKomp[Testy czystości / Reinheitstests],MATCH($B547,tab_MinKomp[[Stanowisko / Position ]:[Stanowisko / Position ]],0)))</f>
        <v>n/a</v>
      </c>
      <c r="EK548" s="190" t="str">
        <f>IF(INDEX(tab_MinKomp[Testy czystości / Reinheitstests],MATCH($B547,tab_MinKomp[[Stanowisko / Position ]:[Stanowisko / Position ]],0))="n/a","n/a",EK547-INDEX(tab_MinKomp[Testy czystości / Reinheitstests],MATCH($B547,tab_MinKomp[[Stanowisko / Position ]:[Stanowisko / Position ]],0)))</f>
        <v>n/a</v>
      </c>
      <c r="EL548" s="190" t="str">
        <f>IF(INDEX(tab_MinKomp[Testy czystości / Reinheitstests],MATCH($B547,tab_MinKomp[[Stanowisko / Position ]:[Stanowisko / Position ]],0))="n/a","n/a",EL547-INDEX(tab_MinKomp[Testy czystości / Reinheitstests],MATCH($B547,tab_MinKomp[[Stanowisko / Position ]:[Stanowisko / Position ]],0)))</f>
        <v>n/a</v>
      </c>
      <c r="EM548" s="190" t="str">
        <f>IF(INDEX(tab_MinKomp[Testy czystości / Reinheitstests],MATCH($B547,tab_MinKomp[[Stanowisko / Position ]:[Stanowisko / Position ]],0))="n/a","n/a",EM547-INDEX(tab_MinKomp[Testy czystości / Reinheitstests],MATCH($B547,tab_MinKomp[[Stanowisko / Position ]:[Stanowisko / Position ]],0)))</f>
        <v>n/a</v>
      </c>
      <c r="EN548" s="190" t="str">
        <f>IF(INDEX(tab_MinKomp[Testy czystości / Reinheitstests],MATCH($B547,tab_MinKomp[[Stanowisko / Position ]:[Stanowisko / Position ]],0))="n/a","n/a",EN547-INDEX(tab_MinKomp[Testy czystości / Reinheitstests],MATCH($B547,tab_MinKomp[[Stanowisko / Position ]:[Stanowisko / Position ]],0)))</f>
        <v>n/a</v>
      </c>
      <c r="EO548" s="194" t="str">
        <f>IF(INDEX(tab_MinKomp[Konserwacja Rep],MATCH($B547,tab_MinKomp[[Stanowisko / Position ]:[Stanowisko / Position ]],0))="n/a","n/a",EO547-INDEX(tab_MinKomp[Konserwacja Rep],MATCH($B547,tab_MinKomp[[Stanowisko / Position ]:[Stanowisko / Position ]],0)))</f>
        <v>n/a</v>
      </c>
      <c r="EP548" s="194" t="str">
        <f>IF(INDEX(tab_MinKomp[[Konserwacja Engel ]],MATCH($B547,tab_MinKomp[[Stanowisko / Position ]:[Stanowisko / Position ]],0))="n/a","n/a",EP547-INDEX(tab_MinKomp[[Konserwacja Engel ]],MATCH($B547,tab_MinKomp[[Stanowisko / Position ]:[Stanowisko / Position ]],0)))</f>
        <v>n/a</v>
      </c>
      <c r="EQ548" s="194" t="str">
        <f>IF(INDEX(tab_MinKomp[Konserwacja B 50],MATCH($B547,tab_MinKomp[[Stanowisko / Position ]:[Stanowisko / Position ]],0))="n/a","n/a",EQ547-INDEX(tab_MinKomp[Konserwacja B 50],MATCH($B547,tab_MinKomp[[Stanowisko / Position ]:[Stanowisko / Position ]],0)))</f>
        <v>n/a</v>
      </c>
      <c r="ER548" s="194" t="str">
        <f>IF(INDEX(tab_MinKomp[[Konserwacja EOL ]],MATCH($B547,tab_MinKomp[[Stanowisko / Position ]:[Stanowisko / Position ]],0))="n/a","n/a",ER547-INDEX(tab_MinKomp[[Konserwacja EOL ]],MATCH($B547,tab_MinKomp[[Stanowisko / Position ]:[Stanowisko / Position ]],0)))</f>
        <v>n/a</v>
      </c>
      <c r="ES548" s="194" t="str">
        <f>IF(INDEX(tab_MinKomp[Konserwacja Branson],MATCH($B547,tab_MinKomp[[Stanowisko / Position ]:[Stanowisko / Position ]],0))="n/a","n/a",ES547-INDEX(tab_MinKomp[Konserwacja Branson],MATCH($B547,tab_MinKomp[[Stanowisko / Position ]:[Stanowisko / Position ]],0)))</f>
        <v>n/a</v>
      </c>
      <c r="ET548" s="194" t="str">
        <f>IF(INDEX(tab_MinKomp[Konserwacja coolery],MATCH($B547,tab_MinKomp[[Stanowisko / Position ]:[Stanowisko / Position ]],0))="n/a","n/a",ET547-INDEX(tab_MinKomp[Konserwacja coolery],MATCH($B547,tab_MinKomp[[Stanowisko / Position ]:[Stanowisko / Position ]],0)))</f>
        <v>n/a</v>
      </c>
      <c r="EU548" s="194" t="str">
        <f>IF(INDEX(tab_MinKomp[Konserwacja piecy],MATCH($B547,tab_MinKomp[[Stanowisko / Position ]:[Stanowisko / Position ]],0))="n/a","n/a",EU547-INDEX(tab_MinKomp[Konserwacja piecy],MATCH($B547,tab_MinKomp[[Stanowisko / Position ]:[Stanowisko / Position ]],0)))</f>
        <v>n/a</v>
      </c>
      <c r="EV548" s="194" t="str">
        <f>IF(INDEX(tab_MinKomp[Rysunek techniczny- czytanie],MATCH($B547,tab_MinKomp[[Stanowisko / Position ]:[Stanowisko / Position ]],0))="n/a","n/a",EV547-INDEX(tab_MinKomp[Rysunek techniczny- czytanie],MATCH($B547,tab_MinKomp[[Stanowisko / Position ]:[Stanowisko / Position ]],0)))</f>
        <v>n/a</v>
      </c>
      <c r="EW548" s="194" t="str">
        <f>IF(INDEX(tab_MinKomp[Elektryka],MATCH($B547,tab_MinKomp[[Stanowisko / Position ]:[Stanowisko / Position ]],0))="n/a","n/a",EW547-INDEX(tab_MinKomp[Elektryka],MATCH($B547,tab_MinKomp[[Stanowisko / Position ]:[Stanowisko / Position ]],0)))</f>
        <v>n/a</v>
      </c>
      <c r="EX548" s="194" t="str">
        <f>IF(INDEX(tab_MinKomp[Pneumatyka],MATCH($B547,tab_MinKomp[[Stanowisko / Position ]:[Stanowisko / Position ]],0))="n/a","n/a",EX547-INDEX(tab_MinKomp[Pneumatyka],MATCH($B547,tab_MinKomp[[Stanowisko / Position ]:[Stanowisko / Position ]],0)))</f>
        <v>n/a</v>
      </c>
      <c r="EY548" s="194" t="str">
        <f>IF(INDEX(tab_MinKomp[[Hydraulika ]],MATCH($B547,tab_MinKomp[[Stanowisko / Position ]:[Stanowisko / Position ]],0))="n/a","n/a",EY547-INDEX(tab_MinKomp[[Hydraulika ]],MATCH($B547,tab_MinKomp[[Stanowisko / Position ]:[Stanowisko / Position ]],0)))</f>
        <v>n/a</v>
      </c>
      <c r="EZ548" s="194" t="str">
        <f>IF(INDEX(tab_MinKomp[Podciśnienie],MATCH($B547,tab_MinKomp[[Stanowisko / Position ]:[Stanowisko / Position ]],0))="n/a","n/a",EZ547-INDEX(tab_MinKomp[Podciśnienie],MATCH($B547,tab_MinKomp[[Stanowisko / Position ]:[Stanowisko / Position ]],0)))</f>
        <v>n/a</v>
      </c>
      <c r="FA548" s="194" t="str">
        <f>IF(INDEX(tab_MinKomp[Usuwanie awarii],MATCH($B547,tab_MinKomp[[Stanowisko / Position ]:[Stanowisko / Position ]],0))="n/a","n/a",FA547-INDEX(tab_MinKomp[Usuwanie awarii],MATCH($B547,tab_MinKomp[[Stanowisko / Position ]:[Stanowisko / Position ]],0)))</f>
        <v>n/a</v>
      </c>
      <c r="FB548" s="194" t="str">
        <f>IF(INDEX(tab_MinKomp[Obsługa robotów],MATCH($B547,tab_MinKomp[[Stanowisko / Position ]:[Stanowisko / Position ]],0))="n/a","n/a",FB547-INDEX(tab_MinKomp[Obsługa robotów],MATCH($B547,tab_MinKomp[[Stanowisko / Position ]:[Stanowisko / Position ]],0)))</f>
        <v>n/a</v>
      </c>
      <c r="FC548" s="194" t="str">
        <f>IF(INDEX(tab_MinKomp[Obsługa sterowania maszyny],MATCH($B547,tab_MinKomp[[Stanowisko / Position ]:[Stanowisko / Position ]],0))="n/a","n/a",FC547-INDEX(tab_MinKomp[Obsługa sterowania maszyny],MATCH($B547,tab_MinKomp[[Stanowisko / Position ]:[Stanowisko / Position ]],0)))</f>
        <v>n/a</v>
      </c>
      <c r="FD548" s="194" t="str">
        <f>IF(INDEX(tab_MinKomp[Usuwanie przyczyn żródłowych],MATCH($B547,tab_MinKomp[[Stanowisko / Position ]:[Stanowisko / Position ]],0))="n/a","n/a",FD547-INDEX(tab_MinKomp[Usuwanie przyczyn żródłowych],MATCH($B547,tab_MinKomp[[Stanowisko / Position ]:[Stanowisko / Position ]],0)))</f>
        <v>n/a</v>
      </c>
      <c r="FE548" s="194" t="str">
        <f>IF(INDEX(tab_MinKomp[Cmms stosowanie],MATCH($B547,tab_MinKomp[[Stanowisko / Position ]:[Stanowisko / Position ]],0))="n/a","n/a",FE547-INDEX(tab_MinKomp[Cmms stosowanie],MATCH($B547,tab_MinKomp[[Stanowisko / Position ]:[Stanowisko / Position ]],0)))</f>
        <v>n/a</v>
      </c>
      <c r="FF548" s="190" t="str">
        <f>IF(INDEX(tab_MinKomp[Testy czystości / Reinheitstests],MATCH($B547,tab_MinKomp[[Stanowisko / Position ]:[Stanowisko / Position ]],0))="n/a","n/a",FF547-INDEX(tab_MinKomp[Testy czystości / Reinheitstests],MATCH($B547,tab_MinKomp[[Stanowisko / Position ]:[Stanowisko / Position ]],0)))</f>
        <v>n/a</v>
      </c>
      <c r="FG548" s="194" t="str">
        <f>IF(INDEX(tab_MinKomp[Czyszczenie form plastikowych],MATCH($B547,tab_MinKomp[[Stanowisko / Position ]:[Stanowisko / Position ]],0))="n/a","n/a",FG547-INDEX(tab_MinKomp[Czyszczenie form plastikowych],MATCH($B547,tab_MinKomp[[Stanowisko / Position ]:[Stanowisko / Position ]],0)))</f>
        <v>n/a</v>
      </c>
      <c r="FH548" s="194" t="str">
        <f>IF(INDEX(tab_MinKomp[Wymiana form plastik],MATCH($B547,tab_MinKomp[[Stanowisko / Position ]:[Stanowisko / Position ]],0))="n/a","n/a",FH547-INDEX(tab_MinKomp[Wymiana form plastik],MATCH($B547,tab_MinKomp[[Stanowisko / Position ]:[Stanowisko / Position ]],0)))</f>
        <v>n/a</v>
      </c>
      <c r="FI548" s="194" t="str">
        <f>IF(INDEX(tab_MinKomp[Wymiana form guma],MATCH($B547,tab_MinKomp[[Stanowisko / Position ]:[Stanowisko / Position ]],0))="n/a","n/a",FI547-INDEX(tab_MinKomp[Wymiana form guma],MATCH($B547,tab_MinKomp[[Stanowisko / Position ]:[Stanowisko / Position ]],0)))</f>
        <v>n/a</v>
      </c>
      <c r="FJ548" s="194" t="str">
        <f>IF(INDEX(tab_MinKomp[Konserwacja KK],MATCH($B547,tab_MinKomp[[Stanowisko / Position ]:[Stanowisko / Position ]],0))="n/a","n/a",FJ547-INDEX(tab_MinKomp[Konserwacja KK],MATCH($B547,tab_MinKomp[[Stanowisko / Position ]:[Stanowisko / Position ]],0)))</f>
        <v>n/a</v>
      </c>
      <c r="FK548" s="194" t="str">
        <f>IF(INDEX(tab_MinKomp[Konserwacja form guma],MATCH($B547,tab_MinKomp[[Stanowisko / Position ]:[Stanowisko / Position ]],0))="n/a","n/a",FK547-INDEX(tab_MinKomp[Konserwacja form guma],MATCH($B547,tab_MinKomp[[Stanowisko / Position ]:[Stanowisko / Position ]],0)))</f>
        <v>n/a</v>
      </c>
      <c r="FL548" s="194" t="str">
        <f>IF(INDEX(tab_MinKomp[Konserwacja form plastiki],MATCH($B547,tab_MinKomp[[Stanowisko / Position ]:[Stanowisko / Position ]],0))="n/a","n/a",FL547-INDEX(tab_MinKomp[Konserwacja form plastiki],MATCH($B547,tab_MinKomp[[Stanowisko / Position ]:[Stanowisko / Position ]],0)))</f>
        <v>n/a</v>
      </c>
      <c r="FM548" s="194" t="str">
        <f>IF(INDEX(tab_MinKomp[Konserwacja Gorącego Kanału],MATCH($B547,tab_MinKomp[[Stanowisko / Position ]:[Stanowisko / Position ]],0))="n/a","n/a",FM547-INDEX(tab_MinKomp[Konserwacja Gorącego Kanału],MATCH($B547,tab_MinKomp[[Stanowisko / Position ]:[Stanowisko / Position ]],0)))</f>
        <v>n/a</v>
      </c>
      <c r="FN548" s="194" t="str">
        <f>IF(INDEX(tab_MinKomp[MS Office (Excel)],MATCH($B547,tab_MinKomp[[Stanowisko / Position ]:[Stanowisko / Position ]],0))="n/a","n/a",FN547-INDEX(tab_MinKomp[MS Office (Excel)],MATCH($B547,tab_MinKomp[[Stanowisko / Position ]:[Stanowisko / Position ]],0)))</f>
        <v>n/a</v>
      </c>
      <c r="FO548" s="194" t="str">
        <f>IF(INDEX(tab_MinKomp[MS Office (Word)],MATCH($B547,tab_MinKomp[[Stanowisko / Position ]:[Stanowisko / Position ]],0))="n/a","n/a",FO547-INDEX(tab_MinKomp[MS Office (Word)],MATCH($B547,tab_MinKomp[[Stanowisko / Position ]:[Stanowisko / Position ]],0)))</f>
        <v>n/a</v>
      </c>
      <c r="FP548" s="194" t="str">
        <f>IF(INDEX(tab_MinKomp[MS Office (Power Point)],MATCH($B547,tab_MinKomp[[Stanowisko / Position ]:[Stanowisko / Position ]],0))="n/a","n/a",FP547-INDEX(tab_MinKomp[MS Office (Power Point)],MATCH($B547,tab_MinKomp[[Stanowisko / Position ]:[Stanowisko / Position ]],0)))</f>
        <v>n/a</v>
      </c>
      <c r="FQ548" s="196" t="str">
        <f>IF(INDEX(tab_MinKomp[Język angielski / Englisch],MATCH($B547,tab_MinKomp[[Stanowisko / Position ]:[Stanowisko / Position ]],0))="n/a","n/a",FQ547-INDEX(tab_MinKomp[Język angielski / Englisch],MATCH($B547,tab_MinKomp[[Stanowisko / Position ]:[Stanowisko / Position ]],0)))</f>
        <v>n/a</v>
      </c>
      <c r="FR548" s="196" t="str">
        <f>IF(INDEX(tab_MinKomp[Język niemiecki / Deutsch],MATCH($B547,tab_MinKomp[[Stanowisko / Position ]:[Stanowisko / Position ]],0))="n/a","n/a",FR547-INDEX(tab_MinKomp[Język niemiecki / Deutsch],MATCH($B547,tab_MinKomp[[Stanowisko / Position ]:[Stanowisko / Position ]],0)))</f>
        <v>n/a</v>
      </c>
      <c r="FS548" s="194">
        <f>IF(INDEX(tab_MinKomp[Zarządzanie dokumentacją procesową / Process dokumentation management],MATCH($B547,tab_MinKomp[[Stanowisko / Position ]:[Stanowisko / Position ]],0))="n/a","n/a",FS547-INDEX(tab_MinKomp[Zarządzanie dokumentacją procesową / Process dokumentation management],MATCH($B547,tab_MinKomp[[Stanowisko / Position ]:[Stanowisko / Position ]],0)))</f>
        <v>-1</v>
      </c>
      <c r="FT548" s="194">
        <f>IF(INDEX(tab_MinKomp[Znajomość procesów z obszaru / Kenntiss der prozesse in dem Bereich],MATCH($B547,tab_MinKomp[[Stanowisko / Position ]:[Stanowisko / Position ]],0))="n/a","n/a",FT547-INDEX(tab_MinKomp[Znajomość procesów z obszaru / Kenntiss der prozesse in dem Bereich],MATCH($B547,tab_MinKomp[[Stanowisko / Position ]:[Stanowisko / Position ]],0)))</f>
        <v>0</v>
      </c>
      <c r="FU548" s="194">
        <f>IF(INDEX(tab_MinKomp[optymalizacja procesów / Prozessoptymalisierung],MATCH($B547,tab_MinKomp[[Stanowisko / Position ]:[Stanowisko / Position ]],0))="n/a","n/a",FU547-INDEX(tab_MinKomp[optymalizacja procesów / Prozessoptymalisierung],MATCH($B547,tab_MinKomp[[Stanowisko / Position ]:[Stanowisko / Position ]],0)))</f>
        <v>0</v>
      </c>
      <c r="FV548" s="194">
        <f>IF(INDEX(tab_MinKomp[Umiejętności szkoleniowe / Trainingsfähigkeiten],MATCH($B547,tab_MinKomp[[Stanowisko / Position ]:[Stanowisko / Position ]],0))="n/a","n/a",FV547-INDEX(tab_MinKomp[Umiejętności szkoleniowe / Trainingsfähigkeiten],MATCH($B547,tab_MinKomp[[Stanowisko / Position ]:[Stanowisko / Position ]],0)))</f>
        <v>0</v>
      </c>
      <c r="FW548" s="194">
        <f>IF(INDEX(tab_MinKomp[Analityczne myślenie, podejście / Analitysches Denken, Einstellung],MATCH($B547,tab_MinKomp[[Stanowisko / Position ]:[Stanowisko / Position ]],0))="n/a","n/a",FW547-INDEX(tab_MinKomp[Analityczne myślenie, podejście / Analitysches Denken, Einstellung],MATCH($B547,tab_MinKomp[[Stanowisko / Position ]:[Stanowisko / Position ]],0)))</f>
        <v>0</v>
      </c>
      <c r="FX548" s="194">
        <f>IF(INDEX(tab_MinKomp[Dokładność, precyzja w dzialaniu / Genauigkeit, Präzision in die Arbeit],MATCH($B547,tab_MinKomp[[Stanowisko / Position ]:[Stanowisko / Position ]],0))="n/a","n/a",FX547-INDEX(tab_MinKomp[Dokładność, precyzja w dzialaniu / Genauigkeit, Präzision in die Arbeit],MATCH($B547,tab_MinKomp[[Stanowisko / Position ]:[Stanowisko / Position ]],0)))</f>
        <v>0</v>
      </c>
      <c r="FY548" s="194">
        <f>IF(INDEX(tab_MinKomp[Dyspozycyjność / Verfügbarkeit],MATCH($B547,tab_MinKomp[[Stanowisko / Position ]:[Stanowisko / Position ]],0))="n/a","n/a",FY547-INDEX(tab_MinKomp[Dyspozycyjność / Verfügbarkeit],MATCH($B547,tab_MinKomp[[Stanowisko / Position ]:[Stanowisko / Position ]],0)))</f>
        <v>0</v>
      </c>
      <c r="FZ548" s="194">
        <f>IF(INDEX(tab_MinKomp[Zaangażowanie / 
Engagement],MATCH($B547,tab_MinKomp[[Stanowisko / Position ]:[Stanowisko / Position ]],0))="n/a","n/a",FZ547-INDEX(tab_MinKomp[Zaangażowanie / 
Engagement],MATCH($B547,tab_MinKomp[[Stanowisko / Position ]:[Stanowisko / Position ]],0)))</f>
        <v>0</v>
      </c>
      <c r="GA548" s="194" t="str">
        <f>IF(INDEX(tab_MinKomp[Konserwacja form guma],MATCH($B547,tab_MinKomp[[Stanowisko / Position ]:[Stanowisko / Position ]],0))="n/a","n/a",GA547-INDEX(tab_MinKomp[Konserwacja form guma],MATCH($B547,tab_MinKomp[[Stanowisko / Position ]:[Stanowisko / Position ]],0)))</f>
        <v>n/a</v>
      </c>
      <c r="GB548" s="194" t="str">
        <f>IF(INDEX(tab_MinKomp[Konserwacja form plastiki],MATCH($B547,tab_MinKomp[[Stanowisko / Position ]:[Stanowisko / Position ]],0))="n/a","n/a",GB547-INDEX(tab_MinKomp[Konserwacja form plastiki],MATCH($B547,tab_MinKomp[[Stanowisko / Position ]:[Stanowisko / Position ]],0)))</f>
        <v>n/a</v>
      </c>
      <c r="GC548" s="194">
        <f>IF(INDEX(tab_MinKomp[Elastyczność w działaniu],MATCH($B547,tab_MinKomp[[Stanowisko / Position ]:[Stanowisko / Position ]],0))="n/a","n/a",GC547-INDEX(tab_MinKomp[Elastyczność w działaniu],MATCH($B547,tab_MinKomp[[Stanowisko / Position ]:[Stanowisko / Position ]],0)))</f>
        <v>0</v>
      </c>
      <c r="GD548" s="194">
        <f>IF(INDEX(tab_MinKomp[Komunikatywność],MATCH($B547,tab_MinKomp[[Stanowisko / Position ]:[Stanowisko / Position ]],0))="n/a","n/a",GD547-INDEX(tab_MinKomp[Komunikatywność],MATCH($B547,tab_MinKomp[[Stanowisko / Position ]:[Stanowisko / Position ]],0)))</f>
        <v>0</v>
      </c>
      <c r="GE548" s="193" t="str">
        <f>IF(INDEX(tab_MinKomp[Motywowanie i budowanie zaangażowania zespołu],MATCH($B547,tab_MinKomp[[Stanowisko / Position ]:[Stanowisko / Position ]],0))="n/a","n/a",GE547-INDEX(tab_MinKomp[Motywowanie i budowanie zaangażowania zespołu],MATCH($B547,tab_MinKomp[[Stanowisko / Position ]:[Stanowisko / Position ]],0)))</f>
        <v>n/a</v>
      </c>
      <c r="GF548" s="186" t="s">
        <v>248</v>
      </c>
      <c r="GG548" s="186" t="s">
        <v>248</v>
      </c>
      <c r="GH548" s="186" t="s">
        <v>248</v>
      </c>
      <c r="GI548" s="186" t="s">
        <v>248</v>
      </c>
      <c r="GJ548" s="186" t="s">
        <v>248</v>
      </c>
      <c r="GK548" s="186" t="s">
        <v>248</v>
      </c>
      <c r="GL548" s="186" t="s">
        <v>248</v>
      </c>
      <c r="GM548" s="186" t="s">
        <v>248</v>
      </c>
      <c r="GN548" s="186" t="s">
        <v>248</v>
      </c>
      <c r="GO548" s="186" t="s">
        <v>248</v>
      </c>
      <c r="GP548" s="186" t="s">
        <v>248</v>
      </c>
      <c r="GQ548" s="186" t="s">
        <v>248</v>
      </c>
      <c r="GR548" s="186" t="s">
        <v>248</v>
      </c>
      <c r="GS548" s="186" t="s">
        <v>248</v>
      </c>
      <c r="GT548" s="186" t="s">
        <v>248</v>
      </c>
      <c r="GU548" s="186" t="s">
        <v>248</v>
      </c>
      <c r="GV548" s="186" t="s">
        <v>248</v>
      </c>
      <c r="GW548" s="186" t="s">
        <v>248</v>
      </c>
      <c r="GX548" s="186" t="s">
        <v>248</v>
      </c>
      <c r="GY548" s="186" t="s">
        <v>248</v>
      </c>
      <c r="GZ548" s="261" t="s">
        <v>248</v>
      </c>
      <c r="HA548" s="261" t="s">
        <v>248</v>
      </c>
      <c r="HB548" s="191">
        <f>SUM(G548:GE548)/(HB547-(SUM(G548:GE548)))</f>
        <v>-4.878048780487805E-2</v>
      </c>
    </row>
    <row r="549" spans="1:211" ht="24.9" customHeight="1" x14ac:dyDescent="0.3">
      <c r="A549" s="105" t="s">
        <v>322</v>
      </c>
      <c r="B549" s="105" t="s">
        <v>315</v>
      </c>
      <c r="C549" s="105"/>
      <c r="D549" s="105">
        <v>1853</v>
      </c>
      <c r="E549" s="394" t="s">
        <v>663</v>
      </c>
      <c r="F549" s="185" t="s">
        <v>374</v>
      </c>
      <c r="G549" s="186">
        <v>2</v>
      </c>
      <c r="H549" s="186">
        <v>1</v>
      </c>
      <c r="I549" s="186">
        <v>2</v>
      </c>
      <c r="J549" s="186">
        <v>1</v>
      </c>
      <c r="K549" s="186">
        <v>1</v>
      </c>
      <c r="L549" s="186" t="s">
        <v>248</v>
      </c>
      <c r="M549" s="186" t="s">
        <v>248</v>
      </c>
      <c r="N549" s="186" t="s">
        <v>248</v>
      </c>
      <c r="O549" s="186">
        <v>1</v>
      </c>
      <c r="P549" s="186">
        <v>1</v>
      </c>
      <c r="Q549" s="186" t="s">
        <v>248</v>
      </c>
      <c r="R549" s="186" t="s">
        <v>248</v>
      </c>
      <c r="S549" s="186" t="s">
        <v>248</v>
      </c>
      <c r="T549" s="186" t="s">
        <v>248</v>
      </c>
      <c r="U549" s="186" t="s">
        <v>248</v>
      </c>
      <c r="V549" s="186" t="s">
        <v>248</v>
      </c>
      <c r="W549" s="186" t="s">
        <v>248</v>
      </c>
      <c r="X549" s="186" t="s">
        <v>248</v>
      </c>
      <c r="Y549" s="186" t="s">
        <v>248</v>
      </c>
      <c r="Z549" s="186" t="s">
        <v>248</v>
      </c>
      <c r="AA549" s="186" t="s">
        <v>248</v>
      </c>
      <c r="AB549" s="186" t="s">
        <v>248</v>
      </c>
      <c r="AC549" s="186" t="s">
        <v>248</v>
      </c>
      <c r="AD549" s="186" t="s">
        <v>248</v>
      </c>
      <c r="AE549" s="186" t="s">
        <v>248</v>
      </c>
      <c r="AF549" s="186" t="s">
        <v>248</v>
      </c>
      <c r="AG549" s="186" t="s">
        <v>248</v>
      </c>
      <c r="AH549" s="186" t="s">
        <v>248</v>
      </c>
      <c r="AI549" s="186" t="s">
        <v>248</v>
      </c>
      <c r="AJ549" s="186" t="s">
        <v>248</v>
      </c>
      <c r="AK549" s="186" t="s">
        <v>248</v>
      </c>
      <c r="AL549" s="186">
        <v>1</v>
      </c>
      <c r="AM549" s="186" t="s">
        <v>248</v>
      </c>
      <c r="AN549" s="186" t="s">
        <v>248</v>
      </c>
      <c r="AO549" s="186">
        <v>1</v>
      </c>
      <c r="AP549" s="186" t="s">
        <v>248</v>
      </c>
      <c r="AQ549" s="186">
        <v>1</v>
      </c>
      <c r="AR549" s="186" t="s">
        <v>248</v>
      </c>
      <c r="AS549" s="186" t="s">
        <v>248</v>
      </c>
      <c r="AT549" s="186" t="s">
        <v>248</v>
      </c>
      <c r="AU549" s="186" t="s">
        <v>248</v>
      </c>
      <c r="AV549" s="186">
        <v>2</v>
      </c>
      <c r="AW549" s="186">
        <v>1</v>
      </c>
      <c r="AX549" s="186" t="s">
        <v>248</v>
      </c>
      <c r="AY549" s="186" t="s">
        <v>248</v>
      </c>
      <c r="AZ549" s="186" t="s">
        <v>248</v>
      </c>
      <c r="BA549" s="186" t="s">
        <v>248</v>
      </c>
      <c r="BB549" s="186" t="s">
        <v>248</v>
      </c>
      <c r="BC549" s="186" t="s">
        <v>248</v>
      </c>
      <c r="BD549" s="186" t="s">
        <v>248</v>
      </c>
      <c r="BE549" s="186" t="s">
        <v>248</v>
      </c>
      <c r="BF549" s="186" t="s">
        <v>248</v>
      </c>
      <c r="BG549" s="186" t="s">
        <v>248</v>
      </c>
      <c r="BH549" s="186" t="s">
        <v>248</v>
      </c>
      <c r="BI549" s="186" t="s">
        <v>248</v>
      </c>
      <c r="BJ549" s="186" t="s">
        <v>248</v>
      </c>
      <c r="BK549" s="186" t="s">
        <v>248</v>
      </c>
      <c r="BL549" s="186" t="s">
        <v>248</v>
      </c>
      <c r="BM549" s="186" t="s">
        <v>248</v>
      </c>
      <c r="BN549" s="186" t="s">
        <v>248</v>
      </c>
      <c r="BO549" s="186" t="s">
        <v>248</v>
      </c>
      <c r="BP549" s="186">
        <v>1</v>
      </c>
      <c r="BQ549" s="186" t="s">
        <v>248</v>
      </c>
      <c r="BR549" s="186">
        <v>1</v>
      </c>
      <c r="BS549" s="186" t="s">
        <v>248</v>
      </c>
      <c r="BT549" s="186" t="s">
        <v>248</v>
      </c>
      <c r="BU549" s="186" t="s">
        <v>248</v>
      </c>
      <c r="BV549" s="186" t="s">
        <v>248</v>
      </c>
      <c r="BW549" s="186" t="s">
        <v>248</v>
      </c>
      <c r="BX549" s="186" t="s">
        <v>248</v>
      </c>
      <c r="BY549" s="186" t="s">
        <v>248</v>
      </c>
      <c r="BZ549" s="186" t="s">
        <v>248</v>
      </c>
      <c r="CA549" s="186">
        <v>1</v>
      </c>
      <c r="CB549" s="186" t="s">
        <v>248</v>
      </c>
      <c r="CC549" s="186">
        <v>2</v>
      </c>
      <c r="CD549" s="186">
        <v>2</v>
      </c>
      <c r="CE549" s="186" t="s">
        <v>248</v>
      </c>
      <c r="CF549" s="186" t="s">
        <v>248</v>
      </c>
      <c r="CG549" s="186">
        <v>1</v>
      </c>
      <c r="CH549" s="186" t="s">
        <v>248</v>
      </c>
      <c r="CI549" s="186" t="s">
        <v>248</v>
      </c>
      <c r="CJ549" s="186" t="s">
        <v>248</v>
      </c>
      <c r="CK549" s="186" t="s">
        <v>248</v>
      </c>
      <c r="CL549" s="186" t="s">
        <v>248</v>
      </c>
      <c r="CM549" s="186" t="s">
        <v>248</v>
      </c>
      <c r="CN549" s="186" t="s">
        <v>248</v>
      </c>
      <c r="CO549" s="186" t="s">
        <v>248</v>
      </c>
      <c r="CP549" s="186" t="s">
        <v>248</v>
      </c>
      <c r="CQ549" s="186" t="s">
        <v>248</v>
      </c>
      <c r="CR549" s="186" t="s">
        <v>248</v>
      </c>
      <c r="CS549" s="186" t="s">
        <v>248</v>
      </c>
      <c r="CT549" s="186" t="s">
        <v>248</v>
      </c>
      <c r="CU549" s="186" t="s">
        <v>248</v>
      </c>
      <c r="CV549" s="186" t="s">
        <v>248</v>
      </c>
      <c r="CW549" s="186">
        <v>2</v>
      </c>
      <c r="CX549" s="186" t="s">
        <v>248</v>
      </c>
      <c r="CY549" s="186" t="s">
        <v>248</v>
      </c>
      <c r="CZ549" s="186" t="s">
        <v>248</v>
      </c>
      <c r="DA549" s="186" t="s">
        <v>248</v>
      </c>
      <c r="DB549" s="186" t="s">
        <v>248</v>
      </c>
      <c r="DC549" s="186" t="s">
        <v>248</v>
      </c>
      <c r="DD549" s="186" t="s">
        <v>248</v>
      </c>
      <c r="DE549" s="186" t="s">
        <v>248</v>
      </c>
      <c r="DF549" s="186">
        <v>1</v>
      </c>
      <c r="DG549" s="186" t="s">
        <v>248</v>
      </c>
      <c r="DH549" s="186" t="s">
        <v>248</v>
      </c>
      <c r="DI549" s="186" t="s">
        <v>248</v>
      </c>
      <c r="DJ549" s="186" t="s">
        <v>248</v>
      </c>
      <c r="DK549" s="186" t="s">
        <v>248</v>
      </c>
      <c r="DL549" s="186" t="s">
        <v>248</v>
      </c>
      <c r="DM549" s="186" t="s">
        <v>248</v>
      </c>
      <c r="DN549" s="186" t="s">
        <v>248</v>
      </c>
      <c r="DO549" s="186" t="s">
        <v>248</v>
      </c>
      <c r="DP549" s="186" t="s">
        <v>248</v>
      </c>
      <c r="DQ549" s="186" t="s">
        <v>248</v>
      </c>
      <c r="DR549" s="186" t="s">
        <v>248</v>
      </c>
      <c r="DS549" s="186" t="s">
        <v>248</v>
      </c>
      <c r="DT549" s="186" t="s">
        <v>248</v>
      </c>
      <c r="DU549" s="186" t="s">
        <v>248</v>
      </c>
      <c r="DV549" s="186" t="s">
        <v>248</v>
      </c>
      <c r="DW549" s="186" t="s">
        <v>248</v>
      </c>
      <c r="DX549" s="186" t="s">
        <v>248</v>
      </c>
      <c r="DY549" s="186" t="s">
        <v>248</v>
      </c>
      <c r="DZ549" s="186" t="s">
        <v>248</v>
      </c>
      <c r="EA549" s="186" t="s">
        <v>248</v>
      </c>
      <c r="EB549" s="186" t="s">
        <v>248</v>
      </c>
      <c r="EC549" s="186" t="s">
        <v>248</v>
      </c>
      <c r="ED549" s="186" t="s">
        <v>248</v>
      </c>
      <c r="EE549" s="186" t="s">
        <v>248</v>
      </c>
      <c r="EF549" s="186" t="s">
        <v>248</v>
      </c>
      <c r="EG549" s="186" t="s">
        <v>248</v>
      </c>
      <c r="EH549" s="186" t="s">
        <v>248</v>
      </c>
      <c r="EI549" s="186" t="s">
        <v>248</v>
      </c>
      <c r="EJ549" s="186" t="s">
        <v>248</v>
      </c>
      <c r="EK549" s="186" t="s">
        <v>248</v>
      </c>
      <c r="EL549" s="184" t="s">
        <v>248</v>
      </c>
      <c r="EM549" s="184" t="s">
        <v>248</v>
      </c>
      <c r="EN549" s="184" t="s">
        <v>248</v>
      </c>
      <c r="EO549" s="186" t="s">
        <v>248</v>
      </c>
      <c r="EP549" s="186" t="s">
        <v>248</v>
      </c>
      <c r="EQ549" s="186" t="s">
        <v>248</v>
      </c>
      <c r="ER549" s="186" t="s">
        <v>248</v>
      </c>
      <c r="ES549" s="186" t="s">
        <v>248</v>
      </c>
      <c r="ET549" s="186" t="s">
        <v>248</v>
      </c>
      <c r="EU549" s="186" t="s">
        <v>248</v>
      </c>
      <c r="EV549" s="186" t="s">
        <v>248</v>
      </c>
      <c r="EW549" s="186" t="s">
        <v>248</v>
      </c>
      <c r="EX549" s="186" t="s">
        <v>248</v>
      </c>
      <c r="EY549" s="186" t="s">
        <v>248</v>
      </c>
      <c r="EZ549" s="186" t="s">
        <v>248</v>
      </c>
      <c r="FA549" s="186" t="s">
        <v>248</v>
      </c>
      <c r="FB549" s="186" t="s">
        <v>248</v>
      </c>
      <c r="FC549" s="186" t="s">
        <v>248</v>
      </c>
      <c r="FD549" s="186" t="s">
        <v>248</v>
      </c>
      <c r="FE549" s="186" t="s">
        <v>248</v>
      </c>
      <c r="FF549" s="186" t="s">
        <v>248</v>
      </c>
      <c r="FG549" s="186" t="s">
        <v>248</v>
      </c>
      <c r="FH549" s="186" t="s">
        <v>248</v>
      </c>
      <c r="FI549" s="186" t="s">
        <v>248</v>
      </c>
      <c r="FJ549" s="186" t="s">
        <v>248</v>
      </c>
      <c r="FK549" s="186" t="s">
        <v>248</v>
      </c>
      <c r="FL549" s="186" t="s">
        <v>248</v>
      </c>
      <c r="FM549" s="186" t="s">
        <v>248</v>
      </c>
      <c r="FN549" s="186" t="s">
        <v>248</v>
      </c>
      <c r="FO549" s="186" t="s">
        <v>248</v>
      </c>
      <c r="FP549" s="186" t="s">
        <v>248</v>
      </c>
      <c r="FQ549" s="187" t="s">
        <v>248</v>
      </c>
      <c r="FR549" s="187" t="s">
        <v>248</v>
      </c>
      <c r="FS549" s="186">
        <v>1</v>
      </c>
      <c r="FT549" s="186">
        <v>2</v>
      </c>
      <c r="FU549" s="186">
        <v>1</v>
      </c>
      <c r="FV549" s="186">
        <v>1</v>
      </c>
      <c r="FW549" s="186">
        <v>1</v>
      </c>
      <c r="FX549" s="186">
        <v>2</v>
      </c>
      <c r="FY549" s="186">
        <v>2</v>
      </c>
      <c r="FZ549" s="186">
        <v>2</v>
      </c>
      <c r="GA549" s="186" t="s">
        <v>248</v>
      </c>
      <c r="GB549" s="186" t="s">
        <v>248</v>
      </c>
      <c r="GC549" s="186">
        <v>2</v>
      </c>
      <c r="GD549" s="186">
        <v>1</v>
      </c>
      <c r="GE549" s="186" t="s">
        <v>248</v>
      </c>
      <c r="GF549" s="186" t="s">
        <v>248</v>
      </c>
      <c r="GG549" s="186" t="s">
        <v>248</v>
      </c>
      <c r="GH549" s="186" t="s">
        <v>248</v>
      </c>
      <c r="GI549" s="186" t="s">
        <v>248</v>
      </c>
      <c r="GJ549" s="186" t="s">
        <v>248</v>
      </c>
      <c r="GK549" s="186" t="s">
        <v>248</v>
      </c>
      <c r="GL549" s="186" t="s">
        <v>248</v>
      </c>
      <c r="GM549" s="186" t="s">
        <v>248</v>
      </c>
      <c r="GN549" s="186" t="s">
        <v>248</v>
      </c>
      <c r="GO549" s="186" t="s">
        <v>248</v>
      </c>
      <c r="GP549" s="186" t="s">
        <v>248</v>
      </c>
      <c r="GQ549" s="186" t="s">
        <v>248</v>
      </c>
      <c r="GR549" s="186" t="s">
        <v>248</v>
      </c>
      <c r="GS549" s="186" t="s">
        <v>248</v>
      </c>
      <c r="GT549" s="186" t="s">
        <v>248</v>
      </c>
      <c r="GU549" s="186" t="s">
        <v>248</v>
      </c>
      <c r="GV549" s="186" t="s">
        <v>248</v>
      </c>
      <c r="GW549" s="186" t="s">
        <v>248</v>
      </c>
      <c r="GX549" s="186" t="s">
        <v>248</v>
      </c>
      <c r="GY549" s="186" t="s">
        <v>248</v>
      </c>
      <c r="GZ549" s="261" t="s">
        <v>248</v>
      </c>
      <c r="HA549" s="261" t="s">
        <v>248</v>
      </c>
      <c r="HB549" s="188">
        <f>SUM(G549:GE549)</f>
        <v>41</v>
      </c>
    </row>
    <row r="550" spans="1:211" ht="24.9" customHeight="1" thickBot="1" x14ac:dyDescent="0.35">
      <c r="A550" s="108" t="str">
        <f>A549</f>
        <v>Prod.-Q-6</v>
      </c>
      <c r="B550" s="108" t="str">
        <f>B549</f>
        <v>Pracownik Produkcji</v>
      </c>
      <c r="C550" s="108">
        <f>C549</f>
        <v>0</v>
      </c>
      <c r="D550" s="108">
        <f>D549</f>
        <v>1853</v>
      </c>
      <c r="E550" s="398"/>
      <c r="F550" s="189" t="s">
        <v>375</v>
      </c>
      <c r="G550" s="192">
        <f>IF(INDEX(tab_MinKomp[Przepisy BHP / BHP Vorschriften],MATCH($B549,tab_MinKomp[[Stanowisko / Position ]:[Stanowisko / Position ]],0))="n/a","n/a",G549-INDEX(tab_MinKomp[Przepisy BHP / BHP Vorschriften],MATCH($B549,tab_MinKomp[[Stanowisko / Position ]:[Stanowisko / Position ]],0)))</f>
        <v>0</v>
      </c>
      <c r="H550" s="193">
        <f>IF(INDEX(tab_MinKomp[Przepisy PPOŻ / Brandschutzbestimmungen],MATCH($B549,tab_MinKomp[[Stanowisko / Position ]:[Stanowisko / Position ]],0))="n/a","n/a",H549-INDEX(tab_MinKomp[Przepisy PPOŻ / Brandschutzbestimmungen],MATCH($B549,tab_MinKomp[[Stanowisko / Position ]:[Stanowisko / Position ]],0)))</f>
        <v>0</v>
      </c>
      <c r="I550" s="193">
        <f>IF(INDEX(tab_MinKomp[Ryzyko zawodowe na stanowiskach pracyv/ Berufliche Risiken an Arbeitsstellen],MATCH($B549,tab_MinKomp[[Stanowisko / Position ]:[Stanowisko / Position ]],0))="n/a","n/a",I549-INDEX(tab_MinKomp[Ryzyko zawodowe na stanowiskach pracyv/ Berufliche Risiken an Arbeitsstellen],MATCH($B549,tab_MinKomp[[Stanowisko / Position ]:[Stanowisko / Position ]],0)))</f>
        <v>0</v>
      </c>
      <c r="J550" s="193">
        <f>IF(INDEX(tab_MinKomp[Gospodarka substancjami niebezpiecznymi / Gefahrstoffmanagement],MATCH($B549,tab_MinKomp[[Stanowisko / Position ]:[Stanowisko / Position ]],0))="n/a","n/a",J549-INDEX(tab_MinKomp[Gospodarka substancjami niebezpiecznymi / Gefahrstoffmanagement],MATCH($B549,tab_MinKomp[[Stanowisko / Position ]:[Stanowisko / Position ]],0)))</f>
        <v>0</v>
      </c>
      <c r="K550" s="193">
        <f>IF(INDEX(tab_MinKomp[Gospodarka odpadami / Abfallwirtschaft],MATCH($B549,tab_MinKomp[[Stanowisko / Position ]:[Stanowisko / Position ]],0))="n/a","n/a",K549-INDEX(tab_MinKomp[Gospodarka odpadami / Abfallwirtschaft],MATCH($B549,tab_MinKomp[[Stanowisko / Position ]:[Stanowisko / Position ]],0)))</f>
        <v>0</v>
      </c>
      <c r="L550" s="194" t="str">
        <f>IF(INDEX(tab_MinKomp[Przepisy kodeksu pracy / Bestimmungen des Arbeitsgesetzes],MATCH($B549,tab_MinKomp[[Stanowisko / Position ]:[Stanowisko / Position ]],0))="n/a","n/a",L549-INDEX(tab_MinKomp[Przepisy kodeksu pracy / Bestimmungen des Arbeitsgesetzes],MATCH($B549,tab_MinKomp[[Stanowisko / Position ]:[Stanowisko / Position ]],0)))</f>
        <v>n/a</v>
      </c>
      <c r="M550" s="195" t="str">
        <f>IF(INDEX(tab_MinKomp[Przepisy o ub.społ. ZUS  / Sozialversicherungsvorschriften],MATCH($B549,tab_MinKomp[[Stanowisko / Position ]:[Stanowisko / Position ]],0))="n/a","n/a",M549-INDEX(tab_MinKomp[Przepisy o ub.społ. ZUS  / Sozialversicherungsvorschriften],MATCH($B549,tab_MinKomp[[Stanowisko / Position ]:[Stanowisko / Position ]],0)))</f>
        <v>n/a</v>
      </c>
      <c r="N550" s="194" t="str">
        <f>IF(INDEX(tab_MinKomp[PRZEPISY O PDOF /persönlich Einkommensteuergesetz ],MATCH($B549,tab_MinKomp[[Stanowisko / Position ]:[Stanowisko / Position ]],0))="n/a","n/a",N549-INDEX(tab_MinKomp[PRZEPISY O PDOF /persönlich Einkommensteuergesetz ],MATCH($B549,tab_MinKomp[[Stanowisko / Position ]:[Stanowisko / Position ]],0)))</f>
        <v>n/a</v>
      </c>
      <c r="O550" s="194">
        <f>IF(INDEX(tab_MinKomp[Regulamin pracy / Arbeitsordnung],MATCH($B549,tab_MinKomp[[Stanowisko / Position ]:[Stanowisko / Position ]],0))="n/a","n/a",O549-INDEX(tab_MinKomp[Regulamin pracy / Arbeitsordnung],MATCH($B549,tab_MinKomp[[Stanowisko / Position ]:[Stanowisko / Position ]],0)))</f>
        <v>0</v>
      </c>
      <c r="P550" s="194">
        <f>IF(INDEX(tab_MinKomp[Regulamin wynagradzania / Vergütungsordnung],MATCH($B549,tab_MinKomp[[Stanowisko / Position ]:[Stanowisko / Position ]],0))="n/a","n/a",P549-INDEX(tab_MinKomp[Regulamin wynagradzania / Vergütungsordnung],MATCH($B549,tab_MinKomp[[Stanowisko / Position ]:[Stanowisko / Position ]],0)))</f>
        <v>0</v>
      </c>
      <c r="Q550" s="194" t="str">
        <f>IF(INDEX(tab_MinKomp[System R2PŁATNIK PRO: Płace / Lohnabrechnung],MATCH($B549,tab_MinKomp[[Stanowisko / Position ]:[Stanowisko / Position ]],0))="n/a","n/a",Q549-INDEX(tab_MinKomp[System R2PŁATNIK PRO: Płace / Lohnabrechnung],MATCH($B549,tab_MinKomp[[Stanowisko / Position ]:[Stanowisko / Position ]],0)))</f>
        <v>n/a</v>
      </c>
      <c r="R550" s="194" t="str">
        <f>IF(INDEX(tab_MinKomp[SystemR2PŁATNIK PRO: KADRY / Personaldaten],MATCH($B549,tab_MinKomp[[Stanowisko / Position ]:[Stanowisko / Position ]],0))="n/a","n/a",R549-INDEX(tab_MinKomp[SystemR2PŁATNIK PRO: KADRY / Personaldaten],MATCH($B549,tab_MinKomp[[Stanowisko / Position ]:[Stanowisko / Position ]],0)))</f>
        <v>n/a</v>
      </c>
      <c r="S550" s="194" t="str">
        <f>IF(INDEX(tab_MinKomp[SYSTEM R2PŁATNIK PRO: zarządzanie pracownikami / Arbeitsverwaltung],MATCH($B549,tab_MinKomp[[Stanowisko / Position ]:[Stanowisko / Position ]],0))="n/a","n/a",S549-INDEX(tab_MinKomp[SYSTEM R2PŁATNIK PRO: zarządzanie pracownikami / Arbeitsverwaltung],MATCH($B549,tab_MinKomp[[Stanowisko / Position ]:[Stanowisko / Position ]],0)))</f>
        <v>n/a</v>
      </c>
      <c r="T550" s="194" t="str">
        <f>IF(INDEX(tab_MinKomp[Doradztwo, wsparcie personalne / Personalberatung und Unterstützung],MATCH($B549,tab_MinKomp[[Stanowisko / Position ]:[Stanowisko / Position ]],0))="n/a","n/a",T549-INDEX(tab_MinKomp[Doradztwo, wsparcie personalne / Personalberatung und Unterstützung],MATCH($B549,tab_MinKomp[[Stanowisko / Position ]:[Stanowisko / Position ]],0)))</f>
        <v>n/a</v>
      </c>
      <c r="U550" s="194" t="str">
        <f>IF(INDEX(tab_MinKomp[Przepisy o podatku VAT / MwSt.- Gesetz],MATCH($B549,tab_MinKomp[[Stanowisko / Position ]:[Stanowisko / Position ]],0))="n/a","n/a",U549-INDEX(tab_MinKomp[Przepisy o podatku VAT / MwSt.- Gesetz],MATCH($B549,tab_MinKomp[[Stanowisko / Position ]:[Stanowisko / Position ]],0)))</f>
        <v>n/a</v>
      </c>
      <c r="V550" s="194" t="str">
        <f>IF(INDEX(tab_MinKomp[PrzepisyPDOP / geschäftlich Einkommensteuergesetz],MATCH($B549,tab_MinKomp[[Stanowisko / Position ]:[Stanowisko / Position ]],0))="n/a","n/a",V549-INDEX(tab_MinKomp[PrzepisyPDOP / geschäftlich Einkommensteuergesetz],MATCH($B549,tab_MinKomp[[Stanowisko / Position ]:[Stanowisko / Position ]],0)))</f>
        <v>n/a</v>
      </c>
      <c r="W550" s="194" t="str">
        <f>IF(INDEX(tab_MinKomp[System BAAN / FINANSE (FIBU)],MATCH($B549,tab_MinKomp[[Stanowisko / Position ]:[Stanowisko / Position ]],0))="n/a","n/a",W549-INDEX(tab_MinKomp[System BAAN / FINANSE (FIBU)],MATCH($B549,tab_MinKomp[[Stanowisko / Position ]:[Stanowisko / Position ]],0)))</f>
        <v>n/a</v>
      </c>
      <c r="X550" s="194" t="str">
        <f>IF(INDEX(tab_MinKomp[Systemy pomocnicze / Hilfssysteme(STOCKPROGRAM, KALK2000 etc.)],MATCH($B549,tab_MinKomp[[Stanowisko / Position ]:[Stanowisko / Position ]],0))="n/a","n/a",X549-INDEX(tab_MinKomp[Systemy pomocnicze / Hilfssysteme(STOCKPROGRAM, KALK2000 etc.)],MATCH($B549,tab_MinKomp[[Stanowisko / Position ]:[Stanowisko / Position ]],0)))</f>
        <v>n/a</v>
      </c>
      <c r="Y550" s="194" t="str">
        <f>IF(INDEX(tab_MinKomp[Polityka rachunkowości / Buchführungspolitik],MATCH($B549,tab_MinKomp[[Stanowisko / Position ]:[Stanowisko / Position ]],0))="n/a","n/a",Y549-INDEX(tab_MinKomp[Polityka rachunkowości / Buchführungspolitik],MATCH($B549,tab_MinKomp[[Stanowisko / Position ]:[Stanowisko / Position ]],0)))</f>
        <v>n/a</v>
      </c>
      <c r="Z550" s="194" t="str">
        <f>IF(INDEX(tab_MinKomp[Ustawa o rachunkowości / Rechnungslegungsgesetz],MATCH($B549,tab_MinKomp[[Stanowisko / Position ]:[Stanowisko / Position ]],0))="n/a","n/a",Z549-INDEX(tab_MinKomp[Ustawa o rachunkowości / Rechnungslegungsgesetz],MATCH($B549,tab_MinKomp[[Stanowisko / Position ]:[Stanowisko / Position ]],0)))</f>
        <v>n/a</v>
      </c>
      <c r="AA550" s="194" t="str">
        <f>IF(INDEX(tab_MinKomp[WORKFLOW - TS-100],MATCH($B549,tab_MinKomp[[Stanowisko / Position ]:[Stanowisko / Position ]],0))="n/a","n/a",AA549-INDEX(tab_MinKomp[WORKFLOW - TS-100],MATCH($B549,tab_MinKomp[[Stanowisko / Position ]:[Stanowisko / Position ]],0)))</f>
        <v>n/a</v>
      </c>
      <c r="AB550" s="194" t="str">
        <f>IF(INDEX(tab_MinKomp[WORKFLOW - SFMS],MATCH($B549,tab_MinKomp[[Stanowisko / Position ]:[Stanowisko / Position ]],0))="n/a","n/a",AB549-INDEX(tab_MinKomp[WORKFLOW - SFMS],MATCH($B549,tab_MinKomp[[Stanowisko / Position ]:[Stanowisko / Position ]],0)))</f>
        <v>n/a</v>
      </c>
      <c r="AC550" s="194" t="str">
        <f>IF(INDEX(tab_MinKomp[System ISO 9001:2015],MATCH($B549,tab_MinKomp[[Stanowisko / Position ]:[Stanowisko / Position ]],0))="n/a","n/a",AC549-INDEX(tab_MinKomp[System ISO 9001:2015],MATCH($B549,tab_MinKomp[[Stanowisko / Position ]:[Stanowisko / Position ]],0)))</f>
        <v>n/a</v>
      </c>
      <c r="AD550" s="194" t="str">
        <f>IF(INDEX(tab_MinKomp[System ISO 9001:2015],MATCH($B549,tab_MinKomp[[Stanowisko / Position ]:[Stanowisko / Position ]],0))="n/a","n/a",AD549-INDEX(tab_MinKomp[System ISO 9001:2015],MATCH($B549,tab_MinKomp[[Stanowisko / Position ]:[Stanowisko / Position ]],0)))</f>
        <v>n/a</v>
      </c>
      <c r="AE550" s="194" t="str">
        <f>IF(INDEX(tab_MinKomp[System ISO 9001:2015],MATCH($B549,tab_MinKomp[[Stanowisko / Position ]:[Stanowisko / Position ]],0))="n/a","n/a",AE549-INDEX(tab_MinKomp[System ISO 9001:2015],MATCH($B549,tab_MinKomp[[Stanowisko / Position ]:[Stanowisko / Position ]],0)))</f>
        <v>n/a</v>
      </c>
      <c r="AF550" s="194" t="str">
        <f>IF(INDEX(tab_MinKomp[System ISO 9001:2015],MATCH($B549,tab_MinKomp[[Stanowisko / Position ]:[Stanowisko / Position ]],0))="n/a","n/a",AF549-INDEX(tab_MinKomp[System ISO 9001:2015],MATCH($B549,tab_MinKomp[[Stanowisko / Position ]:[Stanowisko / Position ]],0)))</f>
        <v>n/a</v>
      </c>
      <c r="AG550" s="194" t="str">
        <f>IF(INDEX(tab_MinKomp[Wymagania VDA 6.3 Process / Forderungen],MATCH($B549,tab_MinKomp[[Stanowisko / Position ]:[Stanowisko / Position ]],0))="n/a","n/a",AG549-INDEX(tab_MinKomp[Wymagania VDA 6.3 Process / Forderungen],MATCH($B549,tab_MinKomp[[Stanowisko / Position ]:[Stanowisko / Position ]],0)))</f>
        <v>n/a</v>
      </c>
      <c r="AH550" s="194" t="str">
        <f>IF(INDEX(tab_MinKomp[Wymagania VDA 6.5 Product / Forderungen],MATCH($B549,tab_MinKomp[[Stanowisko / Position ]:[Stanowisko / Position ]],0))="n/a","n/a",AH549-INDEX(tab_MinKomp[Wymagania VDA 6.5 Product / Forderungen],MATCH($B549,tab_MinKomp[[Stanowisko / Position ]:[Stanowisko / Position ]],0)))</f>
        <v>n/a</v>
      </c>
      <c r="AI550" s="194" t="str">
        <f>IF(INDEX(tab_MinKomp[System ISO 9001:2015],MATCH($B549,tab_MinKomp[[Stanowisko / Position ]:[Stanowisko / Position ]],0))="n/a","n/a",AI549-INDEX(tab_MinKomp[System ISO 9001:2015],MATCH($B549,tab_MinKomp[[Stanowisko / Position ]:[Stanowisko / Position ]],0)))</f>
        <v>n/a</v>
      </c>
      <c r="AJ550" s="194" t="str">
        <f>IF(INDEX(tab_MinKomp[Auditor systemu ISO 17021:2018],MATCH($B549,tab_MinKomp[[Stanowisko / Position ]:[Stanowisko / Position ]],0))="n/a","n/a",AJ549-INDEX(tab_MinKomp[Auditor systemu ISO 17021:2018],MATCH($B549,tab_MinKomp[[Stanowisko / Position ]:[Stanowisko / Position ]],0)))</f>
        <v>n/a</v>
      </c>
      <c r="AK550" s="194" t="str">
        <f>IF(INDEX(tab_MinKomp[Pełnomocnik systemu / Systemvertreter],MATCH($B549,tab_MinKomp[[Stanowisko / Position ]:[Stanowisko / Position ]],0))="n/a","n/a",AK549-INDEX(tab_MinKomp[Pełnomocnik systemu / Systemvertreter],MATCH($B549,tab_MinKomp[[Stanowisko / Position ]:[Stanowisko / Position ]],0)))</f>
        <v>n/a</v>
      </c>
      <c r="AL550" s="194">
        <f>IF(INDEX(tab_MinKomp[Polityka Etyczna - Compliance],MATCH($B549,tab_MinKomp[[Stanowisko / Position ]:[Stanowisko / Position ]],0))="n/a","n/a",AL549-INDEX(tab_MinKomp[Polityka Etyczna - Compliance],MATCH($B549,tab_MinKomp[[Stanowisko / Position ]:[Stanowisko / Position ]],0)))</f>
        <v>0</v>
      </c>
      <c r="AM550" s="194" t="str">
        <f>IF(INDEX(tab_MinKomp[WDRAŻANIE NOWYCH PROJEKTÓW/ PROCEDURA CTM],MATCH($B549,tab_MinKomp[[Stanowisko / Position ]:[Stanowisko / Position ]],0))="n/a","n/a",AM549-INDEX(tab_MinKomp[WDRAŻANIE NOWYCH PROJEKTÓW/ PROCEDURA CTM],MATCH($B549,tab_MinKomp[[Stanowisko / Position ]:[Stanowisko / Position ]],0)))</f>
        <v>n/a</v>
      </c>
      <c r="AN550" s="194" t="str">
        <f>IF(INDEX(tab_MinKomp[KAMIENIE MILOWE MSL/PIFF],MATCH($B549,tab_MinKomp[[Stanowisko / Position ]:[Stanowisko / Position ]],0))="n/a","n/a",AN549-INDEX(tab_MinKomp[KAMIENIE MILOWE MSL/PIFF],MATCH($B549,tab_MinKomp[[Stanowisko / Position ]:[Stanowisko / Position ]],0)))</f>
        <v>n/a</v>
      </c>
      <c r="AO550" s="194">
        <f>IF(INDEX(tab_MinKomp[CP],MATCH($B549,tab_MinKomp[[Stanowisko / Position ]:[Stanowisko / Position ]],0))="n/a","n/a",AO549-INDEX(tab_MinKomp[CP],MATCH($B549,tab_MinKomp[[Stanowisko / Position ]:[Stanowisko / Position ]],0)))</f>
        <v>0</v>
      </c>
      <c r="AP550" s="194" t="str">
        <f>IF(INDEX(tab_MinKomp[FMEA],MATCH($B549,tab_MinKomp[[Stanowisko / Position ]:[Stanowisko / Position ]],0))="n/a","n/a",AP549-INDEX(tab_MinKomp[FMEA],MATCH($B549,tab_MinKomp[[Stanowisko / Position ]:[Stanowisko / Position ]],0)))</f>
        <v>n/a</v>
      </c>
      <c r="AQ550" s="194">
        <f>IF(INDEX(tab_MinKomp[CP],MATCH($B549,tab_MinKomp[[Stanowisko / Position ]:[Stanowisko / Position ]],0))="n/a","n/a",AQ549-INDEX(tab_MinKomp[CP],MATCH($B549,tab_MinKomp[[Stanowisko / Position ]:[Stanowisko / Position ]],0)))</f>
        <v>0</v>
      </c>
      <c r="AR550" s="194" t="str">
        <f>IF(INDEX(tab_MinKomp[APQP],MATCH($B549,tab_MinKomp[[Stanowisko / Position ]:[Stanowisko / Position ]],0))="n/a","n/a",AR549-INDEX(tab_MinKomp[APQP],MATCH($B549,tab_MinKomp[[Stanowisko / Position ]:[Stanowisko / Position ]],0)))</f>
        <v>n/a</v>
      </c>
      <c r="AS550" s="194" t="str">
        <f>IF(INDEX(tab_MinKomp[MSA],MATCH($B549,tab_MinKomp[[Stanowisko / Position ]:[Stanowisko / Position ]],0))="n/a","n/a",AS549-INDEX(tab_MinKomp[MSA],MATCH($B549,tab_MinKomp[[Stanowisko / Position ]:[Stanowisko / Position ]],0)))</f>
        <v>n/a</v>
      </c>
      <c r="AT550" s="194" t="str">
        <f>IF(INDEX(tab_MinKomp[SPC],MATCH($B549,tab_MinKomp[[Stanowisko / Position ]:[Stanowisko / Position ]],0))="n/a","n/a",AT549-INDEX(tab_MinKomp[SPC],MATCH($B549,tab_MinKomp[[Stanowisko / Position ]:[Stanowisko / Position ]],0)))</f>
        <v>n/a</v>
      </c>
      <c r="AU550" s="194" t="str">
        <f>IF(INDEX(tab_MinKomp[CSR (SPECYFICZNE WYMAGANIA KLIENTA)],MATCH($B549,tab_MinKomp[[Stanowisko / Position ]:[Stanowisko / Position ]],0))="n/a","n/a",AU549-INDEX(tab_MinKomp[CSR (SPECYFICZNE WYMAGANIA KLIENTA)],MATCH($B549,tab_MinKomp[[Stanowisko / Position ]:[Stanowisko / Position ]],0)))</f>
        <v>n/a</v>
      </c>
      <c r="AV550" s="194">
        <f>IF(INDEX(tab_MinKomp[5S],MATCH($B549,tab_MinKomp[[Stanowisko / Position ]:[Stanowisko / Position ]],0))="n/a","n/a",AV549-INDEX(tab_MinKomp[5S],MATCH($B549,tab_MinKomp[[Stanowisko / Position ]:[Stanowisko / Position ]],0)))</f>
        <v>0</v>
      </c>
      <c r="AW550" s="194">
        <f>IF(INDEX(tab_MinKomp[CP],MATCH($B549,tab_MinKomp[[Stanowisko / Position ]:[Stanowisko / Position ]],0))="n/a","n/a",AW549-INDEX(tab_MinKomp[CP],MATCH($B549,tab_MinKomp[[Stanowisko / Position ]:[Stanowisko / Position ]],0)))</f>
        <v>0</v>
      </c>
      <c r="AX550" s="194" t="str">
        <f>IF(INDEX(tab_MinKomp[5R],MATCH($B549,tab_MinKomp[[Stanowisko / Position ]:[Stanowisko / Position ]],0))="n/a","n/a",AX549-INDEX(tab_MinKomp[5R],MATCH($B549,tab_MinKomp[[Stanowisko / Position ]:[Stanowisko / Position ]],0)))</f>
        <v>n/a</v>
      </c>
      <c r="AY550" s="194" t="str">
        <f>IF(INDEX(tab_MinKomp[Six Sigma],MATCH($B549,tab_MinKomp[[Stanowisko / Position ]:[Stanowisko / Position ]],0))="n/a","n/a",AY549-INDEX(tab_MinKomp[Six Sigma],MATCH($B549,tab_MinKomp[[Stanowisko / Position ]:[Stanowisko / Position ]],0)))</f>
        <v>n/a</v>
      </c>
      <c r="AZ550" s="194" t="str">
        <f>IF(INDEX(tab_MinKomp[System BAAN / Distribution &amp; Supply Chain],MATCH($B549,tab_MinKomp[[Stanowisko / Position ]:[Stanowisko / Position ]],0))="n/a","n/a",AZ549-INDEX(tab_MinKomp[System BAAN / Distribution &amp; Supply Chain],MATCH($B549,tab_MinKomp[[Stanowisko / Position ]:[Stanowisko / Position ]],0)))</f>
        <v>n/a</v>
      </c>
      <c r="BA550" s="194" t="str">
        <f>IF(INDEX(tab_MinKomp[Gospodarka magazynowa / Lagerverwaltung],MATCH($B549,tab_MinKomp[[Stanowisko / Position ]:[Stanowisko / Position ]],0))="n/a","n/a",BA549-INDEX(tab_MinKomp[Gospodarka magazynowa / Lagerverwaltung],MATCH($B549,tab_MinKomp[[Stanowisko / Position ]:[Stanowisko / Position ]],0)))</f>
        <v>n/a</v>
      </c>
      <c r="BB550" s="194" t="str">
        <f>IF(INDEX(tab_MinKomp[Inwentaryzacja - organizacja i przebieg / Inventurprozess],MATCH($B549,tab_MinKomp[[Stanowisko / Position ]:[Stanowisko / Position ]],0))="n/a","n/a",BB549-INDEX(tab_MinKomp[Inwentaryzacja - organizacja i przebieg / Inventurprozess],MATCH($B549,tab_MinKomp[[Stanowisko / Position ]:[Stanowisko / Position ]],0)))</f>
        <v>n/a</v>
      </c>
      <c r="BC550" s="194" t="str">
        <f>IF(INDEX(tab_MinKomp[Organizacja dostaw / Versorgungsorganisation],MATCH($B549,tab_MinKomp[[Stanowisko / Position ]:[Stanowisko / Position ]],0))="n/a","n/a",BC549-INDEX(tab_MinKomp[Organizacja dostaw / Versorgungsorganisation],MATCH($B549,tab_MinKomp[[Stanowisko / Position ]:[Stanowisko / Position ]],0)))</f>
        <v>n/a</v>
      </c>
      <c r="BD550" s="194" t="str">
        <f>IF(INDEX(tab_MinKomp[Organizacja wysyłek / Organisation von Lieferungen],MATCH($B549,tab_MinKomp[[Stanowisko / Position ]:[Stanowisko / Position ]],0))="n/a","n/a",BD549-INDEX(tab_MinKomp[Organizacja wysyłek / Organisation von Lieferungen],MATCH($B549,tab_MinKomp[[Stanowisko / Position ]:[Stanowisko / Position ]],0)))</f>
        <v>n/a</v>
      </c>
      <c r="BE550" s="194" t="str">
        <f>IF(INDEX(tab_MinKomp[Analiza magazynowa - Program Polen.mdb / Inventuranalyse],MATCH($B549,tab_MinKomp[[Stanowisko / Position ]:[Stanowisko / Position ]],0))="n/a","n/a",BE549-INDEX(tab_MinKomp[Analiza magazynowa - Program Polen.mdb / Inventuranalyse],MATCH($B549,tab_MinKomp[[Stanowisko / Position ]:[Stanowisko / Position ]],0)))</f>
        <v>n/a</v>
      </c>
      <c r="BF550" s="190" t="str">
        <f>IF(INDEX(tab_MinKomp[MMOG (Materials Management Operations Guidelines)],MATCH($B549,tab_MinKomp[[Stanowisko / Position ]:[Stanowisko / Position ]],0))="n/a","n/a",BF549-INDEX(tab_MinKomp[MMOG (Materials Management Operations Guidelines)],MATCH($B549,tab_MinKomp[[Stanowisko / Position ]:[Stanowisko / Position ]],0)))</f>
        <v>n/a</v>
      </c>
      <c r="BG550" s="190" t="str">
        <f>IF(INDEX(tab_MinKomp[GPP],MATCH($B549,tab_MinKomp[[Stanowisko / Position ]:[Stanowisko / Position ]],0))="n/a","n/a",BG549-INDEX(tab_MinKomp[GPP],MATCH($B549,tab_MinKomp[[Stanowisko / Position ]:[Stanowisko / Position ]],0)))</f>
        <v>n/a</v>
      </c>
      <c r="BH550" s="190" t="str">
        <f>IF(INDEX(tab_MinKomp[AIAG (Automotive Industry Action Group)],MATCH($B549,tab_MinKomp[[Stanowisko / Position ]:[Stanowisko / Position ]],0))="n/a","n/a",BH549-INDEX(tab_MinKomp[AIAG (Automotive Industry Action Group)],MATCH($B549,tab_MinKomp[[Stanowisko / Position ]:[Stanowisko / Position ]],0)))</f>
        <v>n/a</v>
      </c>
      <c r="BI550" s="190" t="str">
        <f>IF(INDEX(tab_MinKomp[Super-G disputes],MATCH($B549,tab_MinKomp[[Stanowisko / Position ]:[Stanowisko / Position ]],0))="n/a","n/a",BI549-INDEX(tab_MinKomp[Super-G disputes],MATCH($B549,tab_MinKomp[[Stanowisko / Position ]:[Stanowisko / Position ]],0)))</f>
        <v>n/a</v>
      </c>
      <c r="BJ550" s="190" t="str">
        <f>IF(INDEX(tab_MinKomp[CMMS3/eDDL (Direct Data Link)],MATCH($B549,tab_MinKomp[[Stanowisko / Position ]:[Stanowisko / Position ]],0))="n/a","n/a",BJ549-INDEX(tab_MinKomp[CMMS3/eDDL (Direct Data Link)],MATCH($B549,tab_MinKomp[[Stanowisko / Position ]:[Stanowisko / Position ]],0)))</f>
        <v>n/a</v>
      </c>
      <c r="BK550" s="190" t="str">
        <f>IF(INDEX(tab_MinKomp[MP&amp;L (Material Planning and Logistics)],MATCH($B549,tab_MinKomp[[Stanowisko / Position ]:[Stanowisko / Position ]],0))="n/a","n/a",BK549-INDEX(tab_MinKomp[MP&amp;L (Material Planning and Logistics)],MATCH($B549,tab_MinKomp[[Stanowisko / Position ]:[Stanowisko / Position ]],0)))</f>
        <v>n/a</v>
      </c>
      <c r="BL550" s="190" t="str">
        <f>IF(INDEX(tab_MinKomp[Supplier delivery rating],MATCH($B549,tab_MinKomp[[Stanowisko / Position ]:[Stanowisko / Position ]],0))="n/a","n/a",BL549-INDEX(tab_MinKomp[Supplier delivery rating],MATCH($B549,tab_MinKomp[[Stanowisko / Position ]:[Stanowisko / Position ]],0)))</f>
        <v>n/a</v>
      </c>
      <c r="BM550" s="194" t="str">
        <f>IF(INDEX(tab_MinKomp[Planowanie produkcji / Produktionsplanung],MATCH($B549,tab_MinKomp[[Stanowisko / Position ]:[Stanowisko / Position ]],0))="n/a","n/a",BM549-INDEX(tab_MinKomp[Planowanie produkcji / Produktionsplanung],MATCH($B549,tab_MinKomp[[Stanowisko / Position ]:[Stanowisko / Position ]],0)))</f>
        <v>n/a</v>
      </c>
      <c r="BN550" s="194" t="str">
        <f>IF(INDEX(tab_MinKomp[Obsługa maszyn KVT / KVT Maschinenbedienung],MATCH($B549,tab_MinKomp[[Stanowisko / Position ]:[Stanowisko / Position ]],0))="n/a","n/a",BN549-INDEX(tab_MinKomp[Obsługa maszyn KVT / KVT Maschinenbedienung],MATCH($B549,tab_MinKomp[[Stanowisko / Position ]:[Stanowisko / Position ]],0)))</f>
        <v>n/a</v>
      </c>
      <c r="BO550" s="194" t="str">
        <f>IF(INDEX(tab_MinKomp[Obsługa maszyn KVT / KVT Maschinenbedienung],MATCH($B549,tab_MinKomp[[Stanowisko / Position ]:[Stanowisko / Position ]],0))="n/a","n/a",BO549-INDEX(tab_MinKomp[Obsługa maszyn KVT / KVT Maschinenbedienung],MATCH($B549,tab_MinKomp[[Stanowisko / Position ]:[Stanowisko / Position ]],0)))</f>
        <v>n/a</v>
      </c>
      <c r="BP550" s="194">
        <f>IF(INDEX(tab_MinKomp[Obsługa maszyn Novapax / Novapax Maschinenbedienung],MATCH($B549,tab_MinKomp[[Stanowisko / Position ]:[Stanowisko / Position ]],0))="n/a","n/a",BP549-INDEX(tab_MinKomp[Obsługa maszyn Novapax / Novapax Maschinenbedienung],MATCH($B549,tab_MinKomp[[Stanowisko / Position ]:[Stanowisko / Position ]],0)))</f>
        <v>-1</v>
      </c>
      <c r="BQ550" s="194" t="str">
        <f>IF(INDEX(tab_MinKomp[Obsługa maszyn Piovan / Piovan Maschinenbedienung],MATCH($B549,tab_MinKomp[[Stanowisko / Position ]:[Stanowisko / Position ]],0))="n/a","n/a",BQ549-INDEX(tab_MinKomp[Obsługa maszyn Piovan / Piovan Maschinenbedienung],MATCH($B549,tab_MinKomp[[Stanowisko / Position ]:[Stanowisko / Position ]],0)))</f>
        <v>n/a</v>
      </c>
      <c r="BR550" s="194">
        <f>IF(INDEX(tab_MinKomp[Eliminacja awarii / Beseitigung von Ausfällen],MATCH($B549,tab_MinKomp[[Stanowisko / Position ]:[Stanowisko / Position ]],0))="n/a","n/a",BR549-INDEX(tab_MinKomp[Eliminacja awarii / Beseitigung von Ausfällen],MATCH($B549,tab_MinKomp[[Stanowisko / Position ]:[Stanowisko / Position ]],0)))</f>
        <v>0</v>
      </c>
      <c r="BS550" s="194" t="str">
        <f>IF(INDEX(tab_MinKomp[Obsługa maszyn Piovan / Piovan Maschinenbedienung],MATCH($B549,tab_MinKomp[[Stanowisko / Position ]:[Stanowisko / Position ]],0))="n/a","n/a",BS549-INDEX(tab_MinKomp[Obsługa maszyn Piovan / Piovan Maschinenbedienung],MATCH($B549,tab_MinKomp[[Stanowisko / Position ]:[Stanowisko / Position ]],0)))</f>
        <v>n/a</v>
      </c>
      <c r="BT550" s="194" t="str">
        <f>IF(INDEX(tab_MinKomp[Obsługa maszyn Piovan / Piovan Maschinenbedienung],MATCH($B549,tab_MinKomp[[Stanowisko / Position ]:[Stanowisko / Position ]],0))="n/a","n/a",BT549-INDEX(tab_MinKomp[Obsługa maszyn Piovan / Piovan Maschinenbedienung],MATCH($B549,tab_MinKomp[[Stanowisko / Position ]:[Stanowisko / Position ]],0)))</f>
        <v>n/a</v>
      </c>
      <c r="BU550" s="194" t="str">
        <f>IF(INDEX(tab_MinKomp[Obsługa maszyn Piovan / Piovan Maschinenbedienung],MATCH($B549,tab_MinKomp[[Stanowisko / Position ]:[Stanowisko / Position ]],0))="n/a","n/a",BU549-INDEX(tab_MinKomp[Obsługa maszyn Piovan / Piovan Maschinenbedienung],MATCH($B549,tab_MinKomp[[Stanowisko / Position ]:[Stanowisko / Position ]],0)))</f>
        <v>n/a</v>
      </c>
      <c r="BV550" s="194" t="str">
        <f>IF(INDEX(tab_MinKomp[Obsługa maszyn Piovan / Piovan Maschinenbedienung],MATCH($B549,tab_MinKomp[[Stanowisko / Position ]:[Stanowisko / Position ]],0))="n/a","n/a",BV549-INDEX(tab_MinKomp[Obsługa maszyn Piovan / Piovan Maschinenbedienung],MATCH($B549,tab_MinKomp[[Stanowisko / Position ]:[Stanowisko / Position ]],0)))</f>
        <v>n/a</v>
      </c>
      <c r="BW550" s="194" t="str">
        <f>IF(INDEX(tab_MinKomp[Obsługa maszyn Piovan / Piovan Maschinenbedienung],MATCH($B549,tab_MinKomp[[Stanowisko / Position ]:[Stanowisko / Position ]],0))="n/a","n/a",BW549-INDEX(tab_MinKomp[Obsługa maszyn Piovan / Piovan Maschinenbedienung],MATCH($B549,tab_MinKomp[[Stanowisko / Position ]:[Stanowisko / Position ]],0)))</f>
        <v>n/a</v>
      </c>
      <c r="BX550" s="194" t="str">
        <f>IF(INDEX(tab_MinKomp[Obsługa maszyn Piovan / Piovan Maschinenbedienung],MATCH($B549,tab_MinKomp[[Stanowisko / Position ]:[Stanowisko / Position ]],0))="n/a","n/a",BX549-INDEX(tab_MinKomp[Obsługa maszyn Piovan / Piovan Maschinenbedienung],MATCH($B549,tab_MinKomp[[Stanowisko / Position ]:[Stanowisko / Position ]],0)))</f>
        <v>n/a</v>
      </c>
      <c r="BY550" s="194" t="str">
        <f>IF(INDEX(tab_MinKomp[Obsługa maszyn Engel / Engel Maschinenbedienung],MATCH($B549,tab_MinKomp[[Stanowisko / Position ]:[Stanowisko / Position ]],0))="n/a","n/a",BY549-INDEX(tab_MinKomp[Obsługa maszyn Engel / Engel Maschinenbedienung],MATCH($B549,tab_MinKomp[[Stanowisko / Position ]:[Stanowisko / Position ]],0)))</f>
        <v>n/a</v>
      </c>
      <c r="BZ550" s="194" t="str">
        <f>IF(INDEX(tab_MinKomp[Obsługa maszyn KVT / KVT Maschinenbedienung],MATCH($B549,tab_MinKomp[[Stanowisko / Position ]:[Stanowisko / Position ]],0))="n/a","n/a",BZ549-INDEX(tab_MinKomp[Obsługa maszyn KVT / KVT Maschinenbedienung],MATCH($B549,tab_MinKomp[[Stanowisko / Position ]:[Stanowisko / Position ]],0)))</f>
        <v>n/a</v>
      </c>
      <c r="CA550" s="194">
        <f>IF(INDEX(tab_MinKomp[Eliminacja awarii / Beseitigung von Ausfällen],MATCH($B549,tab_MinKomp[[Stanowisko / Position ]:[Stanowisko / Position ]],0))="n/a","n/a",CA549-INDEX(tab_MinKomp[Eliminacja awarii / Beseitigung von Ausfällen],MATCH($B549,tab_MinKomp[[Stanowisko / Position ]:[Stanowisko / Position ]],0)))</f>
        <v>0</v>
      </c>
      <c r="CB550" s="194" t="str">
        <f>IF(INDEX(tab_MinKomp[Obsługa maszyn ASL / ASL Maschinenbedienung],MATCH($B549,tab_MinKomp[[Stanowisko / Position ]:[Stanowisko / Position ]],0))="n/a","n/a",CB549-INDEX(tab_MinKomp[Obsługa maszyn ASL / ASL Maschinenbedienung],MATCH($B549,tab_MinKomp[[Stanowisko / Position ]:[Stanowisko / Position ]],0)))</f>
        <v>n/a</v>
      </c>
      <c r="CC550" s="194">
        <f>IF(INDEX(tab_MinKomp[Obsługa maszyn Novapax / Novapax Maschinenbedienung],MATCH($B549,tab_MinKomp[[Stanowisko / Position ]:[Stanowisko / Position ]],0))="n/a","n/a",CC549-INDEX(tab_MinKomp[Obsługa maszyn Novapax / Novapax Maschinenbedienung],MATCH($B549,tab_MinKomp[[Stanowisko / Position ]:[Stanowisko / Position ]],0)))</f>
        <v>0</v>
      </c>
      <c r="CD550" s="194">
        <f>IF(INDEX(tab_MinKomp[Obsługa maszyn Novapax / Novapax Maschinenbedienung],MATCH($B549,tab_MinKomp[[Stanowisko / Position ]:[Stanowisko / Position ]],0))="n/a","n/a",CD549-INDEX(tab_MinKomp[Obsługa maszyn Novapax / Novapax Maschinenbedienung],MATCH($B549,tab_MinKomp[[Stanowisko / Position ]:[Stanowisko / Position ]],0)))</f>
        <v>0</v>
      </c>
      <c r="CE550" s="194" t="str">
        <f>IF(INDEX(tab_MinKomp[Obsługa maszyn Piovan / Piovan Maschinenbedienung],MATCH($B549,tab_MinKomp[[Stanowisko / Position ]:[Stanowisko / Position ]],0))="n/a","n/a",CE549-INDEX(tab_MinKomp[Obsługa maszyn Piovan / Piovan Maschinenbedienung],MATCH($B549,tab_MinKomp[[Stanowisko / Position ]:[Stanowisko / Position ]],0)))</f>
        <v>n/a</v>
      </c>
      <c r="CF550" s="194" t="str">
        <f>IF(INDEX(tab_MinKomp[Obsługa maszyn Piovan / Piovan Maschinenbedienung],MATCH($B549,tab_MinKomp[[Stanowisko / Position ]:[Stanowisko / Position ]],0))="n/a","n/a",CF549-INDEX(tab_MinKomp[Obsługa maszyn Piovan / Piovan Maschinenbedienung],MATCH($B549,tab_MinKomp[[Stanowisko / Position ]:[Stanowisko / Position ]],0)))</f>
        <v>n/a</v>
      </c>
      <c r="CG550" s="194">
        <f>IF(INDEX(tab_MinKomp[Eliminacja awarii / Beseitigung von Ausfällen],MATCH($B549,tab_MinKomp[[Stanowisko / Position ]:[Stanowisko / Position ]],0))="n/a","n/a",CG549-INDEX(tab_MinKomp[Eliminacja awarii / Beseitigung von Ausfällen],MATCH($B549,tab_MinKomp[[Stanowisko / Position ]:[Stanowisko / Position ]],0)))</f>
        <v>0</v>
      </c>
      <c r="CH550" s="194" t="str">
        <f>IF(INDEX(tab_MinKomp[Wymagania VDA 6.5 Product / Forderungen],MATCH($B549,tab_MinKomp[[Stanowisko / Position ]:[Stanowisko / Position ]],0))="n/a","n/a",CH549-INDEX(tab_MinKomp[Wymagania VDA 6.5 Product / Forderungen],MATCH($B549,tab_MinKomp[[Stanowisko / Position ]:[Stanowisko / Position ]],0)))</f>
        <v>n/a</v>
      </c>
      <c r="CI550" s="194" t="str">
        <f>IF(INDEX(tab_MinKomp[Wymagania VDA 6.5 Product / Forderungen],MATCH($B549,tab_MinKomp[[Stanowisko / Position ]:[Stanowisko / Position ]],0))="n/a","n/a",CI549-INDEX(tab_MinKomp[Wymagania VDA 6.5 Product / Forderungen],MATCH($B549,tab_MinKomp[[Stanowisko / Position ]:[Stanowisko / Position ]],0)))</f>
        <v>n/a</v>
      </c>
      <c r="CJ550" s="194" t="str">
        <f>IF(INDEX(tab_MinKomp[Wymagania VDA 6.5 Product / Forderungen],MATCH($B549,tab_MinKomp[[Stanowisko / Position ]:[Stanowisko / Position ]],0))="n/a","n/a",CJ549-INDEX(tab_MinKomp[Wymagania VDA 6.5 Product / Forderungen],MATCH($B549,tab_MinKomp[[Stanowisko / Position ]:[Stanowisko / Position ]],0)))</f>
        <v>n/a</v>
      </c>
      <c r="CK550" s="194" t="str">
        <f>IF(INDEX(tab_MinKomp[Wymagania VDA 6.5 Product / Forderungen],MATCH($B549,tab_MinKomp[[Stanowisko / Position ]:[Stanowisko / Position ]],0))="n/a","n/a",CK549-INDEX(tab_MinKomp[Wymagania VDA 6.5 Product / Forderungen],MATCH($B549,tab_MinKomp[[Stanowisko / Position ]:[Stanowisko / Position ]],0)))</f>
        <v>n/a</v>
      </c>
      <c r="CL550" s="194" t="str">
        <f>IF(INDEX(tab_MinKomp[Wymagania VDA 6.5 Product / Forderungen],MATCH($B549,tab_MinKomp[[Stanowisko / Position ]:[Stanowisko / Position ]],0))="n/a","n/a",CL549-INDEX(tab_MinKomp[Wymagania VDA 6.5 Product / Forderungen],MATCH($B549,tab_MinKomp[[Stanowisko / Position ]:[Stanowisko / Position ]],0)))</f>
        <v>n/a</v>
      </c>
      <c r="CM550" s="194" t="str">
        <f>IF(INDEX(tab_MinKomp[Informatyka ogólna (techniczne i systemowe) / Allgemeine IT (Technik und System)],MATCH($B549,tab_MinKomp[[Stanowisko / Position ]:[Stanowisko / Position ]],0))="n/a","n/a",CM549-INDEX(tab_MinKomp[Informatyka ogólna (techniczne i systemowe) / Allgemeine IT (Technik und System)],MATCH($B549,tab_MinKomp[[Stanowisko / Position ]:[Stanowisko / Position ]],0)))</f>
        <v>n/a</v>
      </c>
      <c r="CN550" s="194" t="str">
        <f>IF(INDEX(tab_MinKomp[Sieci komputerowe / Computernetzwerke],MATCH($B549,tab_MinKomp[[Stanowisko / Position ]:[Stanowisko / Position ]],0))="n/a","n/a",CN549-INDEX(tab_MinKomp[Sieci komputerowe / Computernetzwerke],MATCH($B549,tab_MinKomp[[Stanowisko / Position ]:[Stanowisko / Position ]],0)))</f>
        <v>n/a</v>
      </c>
      <c r="CO550" s="194" t="str">
        <f>IF(INDEX(tab_MinKomp[Hardware (komputery PC, drukarki biurowe i etykietowe, telefonia stacjonarna i mobilna) (PC, Drucker, Telefpne, Handys)],MATCH($B549,tab_MinKomp[[Stanowisko / Position ]:[Stanowisko / Position ]],0))="n/a","n/a",CO549-INDEX(tab_MinKomp[Hardware (komputery PC, drukarki biurowe i etykietowe, telefonia stacjonarna i mobilna) (PC, Drucker, Telefpne, Handys)],MATCH($B549,tab_MinKomp[[Stanowisko / Position ]:[Stanowisko / Position ]],0)))</f>
        <v>n/a</v>
      </c>
      <c r="CP550" s="194" t="str">
        <f>IF(INDEX(tab_MinKomp[Software &amp; Systems (MS Office, MS Remote Desktop)],MATCH($B549,tab_MinKomp[[Stanowisko / Position ]:[Stanowisko / Position ]],0))="n/a","n/a",CP549-INDEX(tab_MinKomp[Software &amp; Systems (MS Office, MS Remote Desktop)],MATCH($B549,tab_MinKomp[[Stanowisko / Position ]:[Stanowisko / Position ]],0)))</f>
        <v>n/a</v>
      </c>
      <c r="CQ550" s="194" t="str">
        <f>IF(INDEX(tab_MinKomp[Programowanie obiektowe (PHP) / Objektprogrammierung],MATCH($B549,tab_MinKomp[[Stanowisko / Position ]:[Stanowisko / Position ]],0))="n/a","n/a",CQ549-INDEX(tab_MinKomp[Programowanie obiektowe (PHP) / Objektprogrammierung],MATCH($B549,tab_MinKomp[[Stanowisko / Position ]:[Stanowisko / Position ]],0)))</f>
        <v>n/a</v>
      </c>
      <c r="CR550" s="194" t="str">
        <f>IF(INDEX(tab_MinKomp[Scrum],MATCH($B549,tab_MinKomp[[Stanowisko / Position ]:[Stanowisko / Position ]],0))="n/a","n/a",CR549-INDEX(tab_MinKomp[Scrum],MATCH($B549,tab_MinKomp[[Stanowisko / Position ]:[Stanowisko / Position ]],0)))</f>
        <v>n/a</v>
      </c>
      <c r="CS550" s="194" t="str">
        <f>IF(INDEX(tab_MinKomp[SQL (MySQL)],MATCH($B549,tab_MinKomp[[Stanowisko / Position ]:[Stanowisko / Position ]],0))="n/a","n/a",CS549-INDEX(tab_MinKomp[SQL (MySQL)],MATCH($B549,tab_MinKomp[[Stanowisko / Position ]:[Stanowisko / Position ]],0)))</f>
        <v>n/a</v>
      </c>
      <c r="CT550" s="194" t="str">
        <f>IF(INDEX(tab_MinKomp[Javascript],MATCH($B549,tab_MinKomp[[Stanowisko / Position ]:[Stanowisko / Position ]],0))="n/a","n/a",CT549-INDEX(tab_MinKomp[Javascript],MATCH($B549,tab_MinKomp[[Stanowisko / Position ]:[Stanowisko / Position ]],0)))</f>
        <v>n/a</v>
      </c>
      <c r="CU550" s="194" t="str">
        <f>IF(INDEX(tab_MinKomp[Joomla],MATCH($B549,tab_MinKomp[[Stanowisko / Position ]:[Stanowisko / Position ]],0))="n/a","n/a",CU549-INDEX(tab_MinKomp[Joomla],MATCH($B549,tab_MinKomp[[Stanowisko / Position ]:[Stanowisko / Position ]],0)))</f>
        <v>n/a</v>
      </c>
      <c r="CV550" s="194" t="str">
        <f>IF(INDEX(tab_MinKomp[Bash],MATCH($B549,tab_MinKomp[[Stanowisko / Position ]:[Stanowisko / Position ]],0))="n/a","n/a",CV549-INDEX(tab_MinKomp[Bash],MATCH($B549,tab_MinKomp[[Stanowisko / Position ]:[Stanowisko / Position ]],0)))</f>
        <v>n/a</v>
      </c>
      <c r="CW550" s="194">
        <f>IF(INDEX(tab_MinKomp[Systemy MES (HYDRA / SFMS)],MATCH($B549,tab_MinKomp[[Stanowisko / Position ]:[Stanowisko / Position ]],0))="n/a","n/a",CW549-INDEX(tab_MinKomp[Systemy MES (HYDRA / SFMS)],MATCH($B549,tab_MinKomp[[Stanowisko / Position ]:[Stanowisko / Position ]],0)))</f>
        <v>0</v>
      </c>
      <c r="CX550" s="194" t="str">
        <f>IF(INDEX(tab_MinKomp[HTML / CSS],MATCH($B549,tab_MinKomp[[Stanowisko / Position ]:[Stanowisko / Position ]],0))="n/a","n/a",CX549-INDEX(tab_MinKomp[HTML / CSS],MATCH($B549,tab_MinKomp[[Stanowisko / Position ]:[Stanowisko / Position ]],0)))</f>
        <v>n/a</v>
      </c>
      <c r="CY550" s="194" t="str">
        <f>IF(INDEX(tab_MinKomp[SYSTEM PR],MATCH($B549,tab_MinKomp[[Stanowisko / Position ]:[Stanowisko / Position ]],0))="n/a","n/a",CY549-INDEX(tab_MinKomp[SYSTEM PR],MATCH($B549,tab_MinKomp[[Stanowisko / Position ]:[Stanowisko / Position ]],0)))</f>
        <v>n/a</v>
      </c>
      <c r="CZ550" s="194" t="str">
        <f>IF(INDEX(tab_MinKomp[System Einkauf XP / EBA],MATCH($B549,tab_MinKomp[[Stanowisko / Position ]:[Stanowisko / Position ]],0))="n/a","n/a",CZ549-INDEX(tab_MinKomp[System Einkauf XP / EBA],MATCH($B549,tab_MinKomp[[Stanowisko / Position ]:[Stanowisko / Position ]],0)))</f>
        <v>n/a</v>
      </c>
      <c r="DA550" s="194" t="str">
        <f>IF(INDEX(tab_MinKomp[Techniki negocjacyjne / Verhandlungstechniken],MATCH($B549,tab_MinKomp[[Stanowisko / Position ]:[Stanowisko / Position ]],0))="n/a","n/a",DA549-INDEX(tab_MinKomp[Techniki negocjacyjne / Verhandlungstechniken],MATCH($B549,tab_MinKomp[[Stanowisko / Position ]:[Stanowisko / Position ]],0)))</f>
        <v>n/a</v>
      </c>
      <c r="DB550" s="194" t="str">
        <f>IF(INDEX(tab_MinKomp[Znajomość rynku branżowego / Kenntnis des Industrie Marktes],MATCH($B549,tab_MinKomp[[Stanowisko / Position ]:[Stanowisko / Position ]],0))="n/a","n/a",DB549-INDEX(tab_MinKomp[Znajomość rynku branżowego / Kenntnis des Industrie Marktes],MATCH($B549,tab_MinKomp[[Stanowisko / Position ]:[Stanowisko / Position ]],0)))</f>
        <v>n/a</v>
      </c>
      <c r="DC550" s="194" t="str">
        <f>IF(INDEX(tab_MinKomp[SUPPLIER MANAGEMENT],MATCH($B549,tab_MinKomp[[Stanowisko / Position ]:[Stanowisko / Position ]],0))="n/a","n/a",DC549-INDEX(tab_MinKomp[SUPPLIER MANAGEMENT],MATCH($B549,tab_MinKomp[[Stanowisko / Position ]:[Stanowisko / Position ]],0)))</f>
        <v>n/a</v>
      </c>
      <c r="DD550" s="194" t="str">
        <f>IF(INDEX(tab_MinKomp[SUPPLIER MANAGEMENT],MATCH($B549,tab_MinKomp[[Stanowisko / Position ]:[Stanowisko / Position ]],0))="n/a","n/a",DD549-INDEX(tab_MinKomp[SUPPLIER MANAGEMENT],MATCH($B549,tab_MinKomp[[Stanowisko / Position ]:[Stanowisko / Position ]],0)))</f>
        <v>n/a</v>
      </c>
      <c r="DE550" s="194" t="str">
        <f>IF(INDEX(tab_MinKomp[SUPPLIER MANAGEMENT],MATCH($B549,tab_MinKomp[[Stanowisko / Position ]:[Stanowisko / Position ]],0))="n/a","n/a",DE549-INDEX(tab_MinKomp[SUPPLIER MANAGEMENT],MATCH($B549,tab_MinKomp[[Stanowisko / Position ]:[Stanowisko / Position ]],0)))</f>
        <v>n/a</v>
      </c>
      <c r="DF550" s="194">
        <f>IF(INDEX(tab_MinKomp[LEAN MANAGEMENT],MATCH($B549,tab_MinKomp[[Stanowisko / Position ]:[Stanowisko / Position ]],0))="n/a","n/a",DF549-INDEX(tab_MinKomp[LEAN MANAGEMENT],MATCH($B549,tab_MinKomp[[Stanowisko / Position ]:[Stanowisko / Position ]],0)))</f>
        <v>0</v>
      </c>
      <c r="DG550" s="194" t="str">
        <f>IF(INDEX(tab_MinKomp[PPAP/PSW],MATCH($B549,tab_MinKomp[[Stanowisko / Position ]:[Stanowisko / Position ]],0))="n/a","n/a",DG549-INDEX(tab_MinKomp[PPAP/PSW],MATCH($B549,tab_MinKomp[[Stanowisko / Position ]:[Stanowisko / Position ]],0)))</f>
        <v>n/a</v>
      </c>
      <c r="DH550" s="194" t="str">
        <f>IF(INDEX(tab_MinKomp[SUPPLIER MANAGEMENT],MATCH($B549,tab_MinKomp[[Stanowisko / Position ]:[Stanowisko / Position ]],0))="n/a","n/a",DH549-INDEX(tab_MinKomp[SUPPLIER MANAGEMENT],MATCH($B549,tab_MinKomp[[Stanowisko / Position ]:[Stanowisko / Position ]],0)))</f>
        <v>n/a</v>
      </c>
      <c r="DI550" s="194" t="str">
        <f>IF(INDEX(tab_MinKomp[OBSŁUGA PORTALI KLIENTA / Kundenportale],MATCH($B549,tab_MinKomp[[Stanowisko / Position ]:[Stanowisko / Position ]],0))="n/a","n/a",DI549-INDEX(tab_MinKomp[OBSŁUGA PORTALI KLIENTA / Kundenportale],MATCH($B549,tab_MinKomp[[Stanowisko / Position ]:[Stanowisko / Position ]],0)))</f>
        <v>n/a</v>
      </c>
      <c r="DJ550" s="194" t="str">
        <f>IF(INDEX(tab_MinKomp[Obsługa systemu BABTECQ / BABTECQ System],MATCH($B549,tab_MinKomp[[Stanowisko / Position ]:[Stanowisko / Position ]],0))="n/a","n/a",DJ549-INDEX(tab_MinKomp[Obsługa systemu BABTECQ / BABTECQ System],MATCH($B549,tab_MinKomp[[Stanowisko / Position ]:[Stanowisko / Position ]],0)))</f>
        <v>n/a</v>
      </c>
      <c r="DK550" s="194" t="str">
        <f>IF(INDEX(tab_MinKomp[Rysunek techniczny / technische Zeichnung],MATCH($B549,tab_MinKomp[[Stanowisko / Position ]:[Stanowisko / Position ]],0))="n/a","n/a",DK549-INDEX(tab_MinKomp[Rysunek techniczny / technische Zeichnung],MATCH($B549,tab_MinKomp[[Stanowisko / Position ]:[Stanowisko / Position ]],0)))</f>
        <v>n/a</v>
      </c>
      <c r="DL550" s="194" t="str">
        <f>IF(INDEX(tab_MinKomp[Kalibracja / Kalibrierung],MATCH($B549,tab_MinKomp[[Stanowisko / Position ]:[Stanowisko / Position ]],0))="n/a","n/a",DL549-INDEX(tab_MinKomp[Kalibracja / Kalibrierung],MATCH($B549,tab_MinKomp[[Stanowisko / Position ]:[Stanowisko / Position ]],0)))</f>
        <v>n/a</v>
      </c>
      <c r="DM550" s="194" t="str">
        <f>IF(INDEX(tab_MinKomp[Rekwalifikacja / Requalifizierung],MATCH($B549,tab_MinKomp[[Stanowisko / Position ]:[Stanowisko / Position ]],0))="n/a","n/a",DM549-INDEX(tab_MinKomp[Rekwalifikacja / Requalifizierung],MATCH($B549,tab_MinKomp[[Stanowisko / Position ]:[Stanowisko / Position ]],0)))</f>
        <v>n/a</v>
      </c>
      <c r="DN550" s="190" t="str">
        <f>IF(INDEX(tab_MinKomp[Testy czystości / Reinheitstests],MATCH($B549,tab_MinKomp[[Stanowisko / Position ]:[Stanowisko / Position ]],0))="n/a","n/a",DN549-INDEX(tab_MinKomp[Testy czystości / Reinheitstests],MATCH($B549,tab_MinKomp[[Stanowisko / Position ]:[Stanowisko / Position ]],0)))</f>
        <v>n/a</v>
      </c>
      <c r="DO550" s="190" t="str">
        <f>IF(INDEX(tab_MinKomp[Testy czystości / Reinheitstests],MATCH($B549,tab_MinKomp[[Stanowisko / Position ]:[Stanowisko / Position ]],0))="n/a","n/a",DO549-INDEX(tab_MinKomp[Testy czystości / Reinheitstests],MATCH($B549,tab_MinKomp[[Stanowisko / Position ]:[Stanowisko / Position ]],0)))</f>
        <v>n/a</v>
      </c>
      <c r="DP550" s="190" t="str">
        <f>IF(INDEX(tab_MinKomp[Testy czystości / Reinheitstests],MATCH($B549,tab_MinKomp[[Stanowisko / Position ]:[Stanowisko / Position ]],0))="n/a","n/a",DP549-INDEX(tab_MinKomp[Testy czystości / Reinheitstests],MATCH($B549,tab_MinKomp[[Stanowisko / Position ]:[Stanowisko / Position ]],0)))</f>
        <v>n/a</v>
      </c>
      <c r="DQ550" s="190" t="str">
        <f>IF(INDEX(tab_MinKomp[Testy czystości / Reinheitstests],MATCH($B549,tab_MinKomp[[Stanowisko / Position ]:[Stanowisko / Position ]],0))="n/a","n/a",DQ549-INDEX(tab_MinKomp[Testy czystości / Reinheitstests],MATCH($B549,tab_MinKomp[[Stanowisko / Position ]:[Stanowisko / Position ]],0)))</f>
        <v>n/a</v>
      </c>
      <c r="DR550" s="190" t="str">
        <f>IF(INDEX(tab_MinKomp[Testy czystości / Reinheitstests],MATCH($B549,tab_MinKomp[[Stanowisko / Position ]:[Stanowisko / Position ]],0))="n/a","n/a",DR549-INDEX(tab_MinKomp[Testy czystości / Reinheitstests],MATCH($B549,tab_MinKomp[[Stanowisko / Position ]:[Stanowisko / Position ]],0)))</f>
        <v>n/a</v>
      </c>
      <c r="DS550" s="190" t="str">
        <f>IF(INDEX(tab_MinKomp[Testy czystości / Reinheitstests],MATCH($B549,tab_MinKomp[[Stanowisko / Position ]:[Stanowisko / Position ]],0))="n/a","n/a",DS549-INDEX(tab_MinKomp[Testy czystości / Reinheitstests],MATCH($B549,tab_MinKomp[[Stanowisko / Position ]:[Stanowisko / Position ]],0)))</f>
        <v>n/a</v>
      </c>
      <c r="DT550" s="194" t="str">
        <f>IF(INDEX(tab_MinKomp[SUPPLIER MANAGEMENT],MATCH($B549,tab_MinKomp[[Stanowisko / Position ]:[Stanowisko / Position ]],0))="n/a","n/a",DT549-INDEX(tab_MinKomp[SUPPLIER MANAGEMENT],MATCH($B549,tab_MinKomp[[Stanowisko / Position ]:[Stanowisko / Position ]],0)))</f>
        <v>n/a</v>
      </c>
      <c r="DU550" s="190" t="str">
        <f>IF(INDEX(tab_MinKomp[Testy czystości / Reinheitstests],MATCH($B549,tab_MinKomp[[Stanowisko / Position ]:[Stanowisko / Position ]],0))="n/a","n/a",DU549-INDEX(tab_MinKomp[Testy czystości / Reinheitstests],MATCH($B549,tab_MinKomp[[Stanowisko / Position ]:[Stanowisko / Position ]],0)))</f>
        <v>n/a</v>
      </c>
      <c r="DV550" s="190" t="str">
        <f>IF(INDEX(tab_MinKomp[Testy czystości / Reinheitstests],MATCH($B549,tab_MinKomp[[Stanowisko / Position ]:[Stanowisko / Position ]],0))="n/a","n/a",DV549-INDEX(tab_MinKomp[Testy czystości / Reinheitstests],MATCH($B549,tab_MinKomp[[Stanowisko / Position ]:[Stanowisko / Position ]],0)))</f>
        <v>n/a</v>
      </c>
      <c r="DW550" s="190" t="str">
        <f>IF(INDEX(tab_MinKomp[Testy czystości / Reinheitstests],MATCH($B549,tab_MinKomp[[Stanowisko / Position ]:[Stanowisko / Position ]],0))="n/a","n/a",DW549-INDEX(tab_MinKomp[Testy czystości / Reinheitstests],MATCH($B549,tab_MinKomp[[Stanowisko / Position ]:[Stanowisko / Position ]],0)))</f>
        <v>n/a</v>
      </c>
      <c r="DX550" s="190" t="str">
        <f>IF(INDEX(tab_MinKomp[Testy czystości / Reinheitstests],MATCH($B549,tab_MinKomp[[Stanowisko / Position ]:[Stanowisko / Position ]],0))="n/a","n/a",DX549-INDEX(tab_MinKomp[Testy czystości / Reinheitstests],MATCH($B549,tab_MinKomp[[Stanowisko / Position ]:[Stanowisko / Position ]],0)))</f>
        <v>n/a</v>
      </c>
      <c r="DY550" s="190" t="str">
        <f>IF(INDEX(tab_MinKomp[Testy czystości / Reinheitstests],MATCH($B549,tab_MinKomp[[Stanowisko / Position ]:[Stanowisko / Position ]],0))="n/a","n/a",DY549-INDEX(tab_MinKomp[Testy czystości / Reinheitstests],MATCH($B549,tab_MinKomp[[Stanowisko / Position ]:[Stanowisko / Position ]],0)))</f>
        <v>n/a</v>
      </c>
      <c r="DZ550" s="190" t="str">
        <f>IF(INDEX(tab_MinKomp[Testy czystości / Reinheitstests],MATCH($B549,tab_MinKomp[[Stanowisko / Position ]:[Stanowisko / Position ]],0))="n/a","n/a",DZ549-INDEX(tab_MinKomp[Testy czystości / Reinheitstests],MATCH($B549,tab_MinKomp[[Stanowisko / Position ]:[Stanowisko / Position ]],0)))</f>
        <v>n/a</v>
      </c>
      <c r="EA550" s="194" t="str">
        <f>IF(INDEX(tab_MinKomp[SUPPLIER MANAGEMENT],MATCH($B549,tab_MinKomp[[Stanowisko / Position ]:[Stanowisko / Position ]],0))="n/a","n/a",EA549-INDEX(tab_MinKomp[SUPPLIER MANAGEMENT],MATCH($B549,tab_MinKomp[[Stanowisko / Position ]:[Stanowisko / Position ]],0)))</f>
        <v>n/a</v>
      </c>
      <c r="EB550" s="190" t="str">
        <f>IF(INDEX(tab_MinKomp[Testy czystości / Reinheitstests],MATCH($B549,tab_MinKomp[[Stanowisko / Position ]:[Stanowisko / Position ]],0))="n/a","n/a",EB549-INDEX(tab_MinKomp[Testy czystości / Reinheitstests],MATCH($B549,tab_MinKomp[[Stanowisko / Position ]:[Stanowisko / Position ]],0)))</f>
        <v>n/a</v>
      </c>
      <c r="EC550" s="190" t="str">
        <f>IF(INDEX(tab_MinKomp[Testy czystości / Reinheitstests],MATCH($B549,tab_MinKomp[[Stanowisko / Position ]:[Stanowisko / Position ]],0))="n/a","n/a",EC549-INDEX(tab_MinKomp[Testy czystości / Reinheitstests],MATCH($B549,tab_MinKomp[[Stanowisko / Position ]:[Stanowisko / Position ]],0)))</f>
        <v>n/a</v>
      </c>
      <c r="ED550" s="190" t="str">
        <f>IF(INDEX(tab_MinKomp[Testy czystości / Reinheitstests],MATCH($B549,tab_MinKomp[[Stanowisko / Position ]:[Stanowisko / Position ]],0))="n/a","n/a",ED549-INDEX(tab_MinKomp[Testy czystości / Reinheitstests],MATCH($B549,tab_MinKomp[[Stanowisko / Position ]:[Stanowisko / Position ]],0)))</f>
        <v>n/a</v>
      </c>
      <c r="EE550" s="190" t="str">
        <f>IF(INDEX(tab_MinKomp[Testy czystości / Reinheitstests],MATCH($B549,tab_MinKomp[[Stanowisko / Position ]:[Stanowisko / Position ]],0))="n/a","n/a",EE549-INDEX(tab_MinKomp[Testy czystości / Reinheitstests],MATCH($B549,tab_MinKomp[[Stanowisko / Position ]:[Stanowisko / Position ]],0)))</f>
        <v>n/a</v>
      </c>
      <c r="EF550" s="190" t="str">
        <f>IF(INDEX(tab_MinKomp[Testy czystości / Reinheitstests],MATCH($B549,tab_MinKomp[[Stanowisko / Position ]:[Stanowisko / Position ]],0))="n/a","n/a",EF549-INDEX(tab_MinKomp[Testy czystości / Reinheitstests],MATCH($B549,tab_MinKomp[[Stanowisko / Position ]:[Stanowisko / Position ]],0)))</f>
        <v>n/a</v>
      </c>
      <c r="EG550" s="190" t="str">
        <f>IF(INDEX(tab_MinKomp[Testy czystości / Reinheitstests],MATCH($B549,tab_MinKomp[[Stanowisko / Position ]:[Stanowisko / Position ]],0))="n/a","n/a",EG549-INDEX(tab_MinKomp[Testy czystości / Reinheitstests],MATCH($B549,tab_MinKomp[[Stanowisko / Position ]:[Stanowisko / Position ]],0)))</f>
        <v>n/a</v>
      </c>
      <c r="EH550" s="190" t="str">
        <f>IF(INDEX(tab_MinKomp[Testy czystości / Reinheitstests],MATCH($B549,tab_MinKomp[[Stanowisko / Position ]:[Stanowisko / Position ]],0))="n/a","n/a",EH549-INDEX(tab_MinKomp[Testy czystości / Reinheitstests],MATCH($B549,tab_MinKomp[[Stanowisko / Position ]:[Stanowisko / Position ]],0)))</f>
        <v>n/a</v>
      </c>
      <c r="EI550" s="190" t="str">
        <f>IF(INDEX(tab_MinKomp[Testy czystości / Reinheitstests],MATCH($B549,tab_MinKomp[[Stanowisko / Position ]:[Stanowisko / Position ]],0))="n/a","n/a",EI549-INDEX(tab_MinKomp[Testy czystości / Reinheitstests],MATCH($B549,tab_MinKomp[[Stanowisko / Position ]:[Stanowisko / Position ]],0)))</f>
        <v>n/a</v>
      </c>
      <c r="EJ550" s="190" t="str">
        <f>IF(INDEX(tab_MinKomp[Testy czystości / Reinheitstests],MATCH($B549,tab_MinKomp[[Stanowisko / Position ]:[Stanowisko / Position ]],0))="n/a","n/a",EJ549-INDEX(tab_MinKomp[Testy czystości / Reinheitstests],MATCH($B549,tab_MinKomp[[Stanowisko / Position ]:[Stanowisko / Position ]],0)))</f>
        <v>n/a</v>
      </c>
      <c r="EK550" s="190" t="str">
        <f>IF(INDEX(tab_MinKomp[Testy czystości / Reinheitstests],MATCH($B549,tab_MinKomp[[Stanowisko / Position ]:[Stanowisko / Position ]],0))="n/a","n/a",EK549-INDEX(tab_MinKomp[Testy czystości / Reinheitstests],MATCH($B549,tab_MinKomp[[Stanowisko / Position ]:[Stanowisko / Position ]],0)))</f>
        <v>n/a</v>
      </c>
      <c r="EL550" s="190" t="str">
        <f>IF(INDEX(tab_MinKomp[Testy czystości / Reinheitstests],MATCH($B549,tab_MinKomp[[Stanowisko / Position ]:[Stanowisko / Position ]],0))="n/a","n/a",EL549-INDEX(tab_MinKomp[Testy czystości / Reinheitstests],MATCH($B549,tab_MinKomp[[Stanowisko / Position ]:[Stanowisko / Position ]],0)))</f>
        <v>n/a</v>
      </c>
      <c r="EM550" s="190" t="str">
        <f>IF(INDEX(tab_MinKomp[Testy czystości / Reinheitstests],MATCH($B549,tab_MinKomp[[Stanowisko / Position ]:[Stanowisko / Position ]],0))="n/a","n/a",EM549-INDEX(tab_MinKomp[Testy czystości / Reinheitstests],MATCH($B549,tab_MinKomp[[Stanowisko / Position ]:[Stanowisko / Position ]],0)))</f>
        <v>n/a</v>
      </c>
      <c r="EN550" s="190" t="str">
        <f>IF(INDEX(tab_MinKomp[Testy czystości / Reinheitstests],MATCH($B549,tab_MinKomp[[Stanowisko / Position ]:[Stanowisko / Position ]],0))="n/a","n/a",EN549-INDEX(tab_MinKomp[Testy czystości / Reinheitstests],MATCH($B549,tab_MinKomp[[Stanowisko / Position ]:[Stanowisko / Position ]],0)))</f>
        <v>n/a</v>
      </c>
      <c r="EO550" s="194" t="str">
        <f>IF(INDEX(tab_MinKomp[Konserwacja Rep],MATCH($B549,tab_MinKomp[[Stanowisko / Position ]:[Stanowisko / Position ]],0))="n/a","n/a",EO549-INDEX(tab_MinKomp[Konserwacja Rep],MATCH($B549,tab_MinKomp[[Stanowisko / Position ]:[Stanowisko / Position ]],0)))</f>
        <v>n/a</v>
      </c>
      <c r="EP550" s="194" t="str">
        <f>IF(INDEX(tab_MinKomp[[Konserwacja Engel ]],MATCH($B549,tab_MinKomp[[Stanowisko / Position ]:[Stanowisko / Position ]],0))="n/a","n/a",EP549-INDEX(tab_MinKomp[[Konserwacja Engel ]],MATCH($B549,tab_MinKomp[[Stanowisko / Position ]:[Stanowisko / Position ]],0)))</f>
        <v>n/a</v>
      </c>
      <c r="EQ550" s="194" t="str">
        <f>IF(INDEX(tab_MinKomp[Konserwacja B 50],MATCH($B549,tab_MinKomp[[Stanowisko / Position ]:[Stanowisko / Position ]],0))="n/a","n/a",EQ549-INDEX(tab_MinKomp[Konserwacja B 50],MATCH($B549,tab_MinKomp[[Stanowisko / Position ]:[Stanowisko / Position ]],0)))</f>
        <v>n/a</v>
      </c>
      <c r="ER550" s="194" t="str">
        <f>IF(INDEX(tab_MinKomp[[Konserwacja EOL ]],MATCH($B549,tab_MinKomp[[Stanowisko / Position ]:[Stanowisko / Position ]],0))="n/a","n/a",ER549-INDEX(tab_MinKomp[[Konserwacja EOL ]],MATCH($B549,tab_MinKomp[[Stanowisko / Position ]:[Stanowisko / Position ]],0)))</f>
        <v>n/a</v>
      </c>
      <c r="ES550" s="194" t="str">
        <f>IF(INDEX(tab_MinKomp[Konserwacja Branson],MATCH($B549,tab_MinKomp[[Stanowisko / Position ]:[Stanowisko / Position ]],0))="n/a","n/a",ES549-INDEX(tab_MinKomp[Konserwacja Branson],MATCH($B549,tab_MinKomp[[Stanowisko / Position ]:[Stanowisko / Position ]],0)))</f>
        <v>n/a</v>
      </c>
      <c r="ET550" s="194" t="str">
        <f>IF(INDEX(tab_MinKomp[Konserwacja coolery],MATCH($B549,tab_MinKomp[[Stanowisko / Position ]:[Stanowisko / Position ]],0))="n/a","n/a",ET549-INDEX(tab_MinKomp[Konserwacja coolery],MATCH($B549,tab_MinKomp[[Stanowisko / Position ]:[Stanowisko / Position ]],0)))</f>
        <v>n/a</v>
      </c>
      <c r="EU550" s="194" t="str">
        <f>IF(INDEX(tab_MinKomp[Konserwacja piecy],MATCH($B549,tab_MinKomp[[Stanowisko / Position ]:[Stanowisko / Position ]],0))="n/a","n/a",EU549-INDEX(tab_MinKomp[Konserwacja piecy],MATCH($B549,tab_MinKomp[[Stanowisko / Position ]:[Stanowisko / Position ]],0)))</f>
        <v>n/a</v>
      </c>
      <c r="EV550" s="194" t="str">
        <f>IF(INDEX(tab_MinKomp[Rysunek techniczny- czytanie],MATCH($B549,tab_MinKomp[[Stanowisko / Position ]:[Stanowisko / Position ]],0))="n/a","n/a",EV549-INDEX(tab_MinKomp[Rysunek techniczny- czytanie],MATCH($B549,tab_MinKomp[[Stanowisko / Position ]:[Stanowisko / Position ]],0)))</f>
        <v>n/a</v>
      </c>
      <c r="EW550" s="194" t="str">
        <f>IF(INDEX(tab_MinKomp[Elektryka],MATCH($B549,tab_MinKomp[[Stanowisko / Position ]:[Stanowisko / Position ]],0))="n/a","n/a",EW549-INDEX(tab_MinKomp[Elektryka],MATCH($B549,tab_MinKomp[[Stanowisko / Position ]:[Stanowisko / Position ]],0)))</f>
        <v>n/a</v>
      </c>
      <c r="EX550" s="194" t="str">
        <f>IF(INDEX(tab_MinKomp[Pneumatyka],MATCH($B549,tab_MinKomp[[Stanowisko / Position ]:[Stanowisko / Position ]],0))="n/a","n/a",EX549-INDEX(tab_MinKomp[Pneumatyka],MATCH($B549,tab_MinKomp[[Stanowisko / Position ]:[Stanowisko / Position ]],0)))</f>
        <v>n/a</v>
      </c>
      <c r="EY550" s="194" t="str">
        <f>IF(INDEX(tab_MinKomp[[Hydraulika ]],MATCH($B549,tab_MinKomp[[Stanowisko / Position ]:[Stanowisko / Position ]],0))="n/a","n/a",EY549-INDEX(tab_MinKomp[[Hydraulika ]],MATCH($B549,tab_MinKomp[[Stanowisko / Position ]:[Stanowisko / Position ]],0)))</f>
        <v>n/a</v>
      </c>
      <c r="EZ550" s="194" t="str">
        <f>IF(INDEX(tab_MinKomp[Podciśnienie],MATCH($B549,tab_MinKomp[[Stanowisko / Position ]:[Stanowisko / Position ]],0))="n/a","n/a",EZ549-INDEX(tab_MinKomp[Podciśnienie],MATCH($B549,tab_MinKomp[[Stanowisko / Position ]:[Stanowisko / Position ]],0)))</f>
        <v>n/a</v>
      </c>
      <c r="FA550" s="194" t="str">
        <f>IF(INDEX(tab_MinKomp[Usuwanie awarii],MATCH($B549,tab_MinKomp[[Stanowisko / Position ]:[Stanowisko / Position ]],0))="n/a","n/a",FA549-INDEX(tab_MinKomp[Usuwanie awarii],MATCH($B549,tab_MinKomp[[Stanowisko / Position ]:[Stanowisko / Position ]],0)))</f>
        <v>n/a</v>
      </c>
      <c r="FB550" s="194" t="str">
        <f>IF(INDEX(tab_MinKomp[Obsługa robotów],MATCH($B549,tab_MinKomp[[Stanowisko / Position ]:[Stanowisko / Position ]],0))="n/a","n/a",FB549-INDEX(tab_MinKomp[Obsługa robotów],MATCH($B549,tab_MinKomp[[Stanowisko / Position ]:[Stanowisko / Position ]],0)))</f>
        <v>n/a</v>
      </c>
      <c r="FC550" s="194" t="str">
        <f>IF(INDEX(tab_MinKomp[Obsługa sterowania maszyny],MATCH($B549,tab_MinKomp[[Stanowisko / Position ]:[Stanowisko / Position ]],0))="n/a","n/a",FC549-INDEX(tab_MinKomp[Obsługa sterowania maszyny],MATCH($B549,tab_MinKomp[[Stanowisko / Position ]:[Stanowisko / Position ]],0)))</f>
        <v>n/a</v>
      </c>
      <c r="FD550" s="194" t="str">
        <f>IF(INDEX(tab_MinKomp[Usuwanie przyczyn żródłowych],MATCH($B549,tab_MinKomp[[Stanowisko / Position ]:[Stanowisko / Position ]],0))="n/a","n/a",FD549-INDEX(tab_MinKomp[Usuwanie przyczyn żródłowych],MATCH($B549,tab_MinKomp[[Stanowisko / Position ]:[Stanowisko / Position ]],0)))</f>
        <v>n/a</v>
      </c>
      <c r="FE550" s="194" t="str">
        <f>IF(INDEX(tab_MinKomp[Cmms stosowanie],MATCH($B549,tab_MinKomp[[Stanowisko / Position ]:[Stanowisko / Position ]],0))="n/a","n/a",FE549-INDEX(tab_MinKomp[Cmms stosowanie],MATCH($B549,tab_MinKomp[[Stanowisko / Position ]:[Stanowisko / Position ]],0)))</f>
        <v>n/a</v>
      </c>
      <c r="FF550" s="190" t="str">
        <f>IF(INDEX(tab_MinKomp[Testy czystości / Reinheitstests],MATCH($B549,tab_MinKomp[[Stanowisko / Position ]:[Stanowisko / Position ]],0))="n/a","n/a",FF549-INDEX(tab_MinKomp[Testy czystości / Reinheitstests],MATCH($B549,tab_MinKomp[[Stanowisko / Position ]:[Stanowisko / Position ]],0)))</f>
        <v>n/a</v>
      </c>
      <c r="FG550" s="194" t="str">
        <f>IF(INDEX(tab_MinKomp[Czyszczenie form plastikowych],MATCH($B549,tab_MinKomp[[Stanowisko / Position ]:[Stanowisko / Position ]],0))="n/a","n/a",FG549-INDEX(tab_MinKomp[Czyszczenie form plastikowych],MATCH($B549,tab_MinKomp[[Stanowisko / Position ]:[Stanowisko / Position ]],0)))</f>
        <v>n/a</v>
      </c>
      <c r="FH550" s="194" t="str">
        <f>IF(INDEX(tab_MinKomp[Wymiana form plastik],MATCH($B549,tab_MinKomp[[Stanowisko / Position ]:[Stanowisko / Position ]],0))="n/a","n/a",FH549-INDEX(tab_MinKomp[Wymiana form plastik],MATCH($B549,tab_MinKomp[[Stanowisko / Position ]:[Stanowisko / Position ]],0)))</f>
        <v>n/a</v>
      </c>
      <c r="FI550" s="194" t="str">
        <f>IF(INDEX(tab_MinKomp[Wymiana form guma],MATCH($B549,tab_MinKomp[[Stanowisko / Position ]:[Stanowisko / Position ]],0))="n/a","n/a",FI549-INDEX(tab_MinKomp[Wymiana form guma],MATCH($B549,tab_MinKomp[[Stanowisko / Position ]:[Stanowisko / Position ]],0)))</f>
        <v>n/a</v>
      </c>
      <c r="FJ550" s="194" t="str">
        <f>IF(INDEX(tab_MinKomp[Konserwacja KK],MATCH($B549,tab_MinKomp[[Stanowisko / Position ]:[Stanowisko / Position ]],0))="n/a","n/a",FJ549-INDEX(tab_MinKomp[Konserwacja KK],MATCH($B549,tab_MinKomp[[Stanowisko / Position ]:[Stanowisko / Position ]],0)))</f>
        <v>n/a</v>
      </c>
      <c r="FK550" s="194" t="str">
        <f>IF(INDEX(tab_MinKomp[Konserwacja form guma],MATCH($B549,tab_MinKomp[[Stanowisko / Position ]:[Stanowisko / Position ]],0))="n/a","n/a",FK549-INDEX(tab_MinKomp[Konserwacja form guma],MATCH($B549,tab_MinKomp[[Stanowisko / Position ]:[Stanowisko / Position ]],0)))</f>
        <v>n/a</v>
      </c>
      <c r="FL550" s="194" t="str">
        <f>IF(INDEX(tab_MinKomp[Konserwacja form plastiki],MATCH($B549,tab_MinKomp[[Stanowisko / Position ]:[Stanowisko / Position ]],0))="n/a","n/a",FL549-INDEX(tab_MinKomp[Konserwacja form plastiki],MATCH($B549,tab_MinKomp[[Stanowisko / Position ]:[Stanowisko / Position ]],0)))</f>
        <v>n/a</v>
      </c>
      <c r="FM550" s="194" t="str">
        <f>IF(INDEX(tab_MinKomp[Konserwacja Gorącego Kanału],MATCH($B549,tab_MinKomp[[Stanowisko / Position ]:[Stanowisko / Position ]],0))="n/a","n/a",FM549-INDEX(tab_MinKomp[Konserwacja Gorącego Kanału],MATCH($B549,tab_MinKomp[[Stanowisko / Position ]:[Stanowisko / Position ]],0)))</f>
        <v>n/a</v>
      </c>
      <c r="FN550" s="194" t="str">
        <f>IF(INDEX(tab_MinKomp[MS Office (Excel)],MATCH($B549,tab_MinKomp[[Stanowisko / Position ]:[Stanowisko / Position ]],0))="n/a","n/a",FN549-INDEX(tab_MinKomp[MS Office (Excel)],MATCH($B549,tab_MinKomp[[Stanowisko / Position ]:[Stanowisko / Position ]],0)))</f>
        <v>n/a</v>
      </c>
      <c r="FO550" s="194" t="str">
        <f>IF(INDEX(tab_MinKomp[MS Office (Word)],MATCH($B549,tab_MinKomp[[Stanowisko / Position ]:[Stanowisko / Position ]],0))="n/a","n/a",FO549-INDEX(tab_MinKomp[MS Office (Word)],MATCH($B549,tab_MinKomp[[Stanowisko / Position ]:[Stanowisko / Position ]],0)))</f>
        <v>n/a</v>
      </c>
      <c r="FP550" s="194" t="str">
        <f>IF(INDEX(tab_MinKomp[MS Office (Power Point)],MATCH($B549,tab_MinKomp[[Stanowisko / Position ]:[Stanowisko / Position ]],0))="n/a","n/a",FP549-INDEX(tab_MinKomp[MS Office (Power Point)],MATCH($B549,tab_MinKomp[[Stanowisko / Position ]:[Stanowisko / Position ]],0)))</f>
        <v>n/a</v>
      </c>
      <c r="FQ550" s="196" t="str">
        <f>IF(INDEX(tab_MinKomp[Język angielski / Englisch],MATCH($B549,tab_MinKomp[[Stanowisko / Position ]:[Stanowisko / Position ]],0))="n/a","n/a",FQ549-INDEX(tab_MinKomp[Język angielski / Englisch],MATCH($B549,tab_MinKomp[[Stanowisko / Position ]:[Stanowisko / Position ]],0)))</f>
        <v>n/a</v>
      </c>
      <c r="FR550" s="196" t="str">
        <f>IF(INDEX(tab_MinKomp[Język niemiecki / Deutsch],MATCH($B549,tab_MinKomp[[Stanowisko / Position ]:[Stanowisko / Position ]],0))="n/a","n/a",FR549-INDEX(tab_MinKomp[Język niemiecki / Deutsch],MATCH($B549,tab_MinKomp[[Stanowisko / Position ]:[Stanowisko / Position ]],0)))</f>
        <v>n/a</v>
      </c>
      <c r="FS550" s="194">
        <f>IF(INDEX(tab_MinKomp[Zarządzanie dokumentacją procesową / Process dokumentation management],MATCH($B549,tab_MinKomp[[Stanowisko / Position ]:[Stanowisko / Position ]],0))="n/a","n/a",FS549-INDEX(tab_MinKomp[Zarządzanie dokumentacją procesową / Process dokumentation management],MATCH($B549,tab_MinKomp[[Stanowisko / Position ]:[Stanowisko / Position ]],0)))</f>
        <v>-1</v>
      </c>
      <c r="FT550" s="194">
        <f>IF(INDEX(tab_MinKomp[Znajomość procesów z obszaru / Kenntiss der prozesse in dem Bereich],MATCH($B549,tab_MinKomp[[Stanowisko / Position ]:[Stanowisko / Position ]],0))="n/a","n/a",FT549-INDEX(tab_MinKomp[Znajomość procesów z obszaru / Kenntiss der prozesse in dem Bereich],MATCH($B549,tab_MinKomp[[Stanowisko / Position ]:[Stanowisko / Position ]],0)))</f>
        <v>0</v>
      </c>
      <c r="FU550" s="194">
        <f>IF(INDEX(tab_MinKomp[optymalizacja procesów / Prozessoptymalisierung],MATCH($B549,tab_MinKomp[[Stanowisko / Position ]:[Stanowisko / Position ]],0))="n/a","n/a",FU549-INDEX(tab_MinKomp[optymalizacja procesów / Prozessoptymalisierung],MATCH($B549,tab_MinKomp[[Stanowisko / Position ]:[Stanowisko / Position ]],0)))</f>
        <v>0</v>
      </c>
      <c r="FV550" s="194">
        <f>IF(INDEX(tab_MinKomp[Umiejętności szkoleniowe / Trainingsfähigkeiten],MATCH($B549,tab_MinKomp[[Stanowisko / Position ]:[Stanowisko / Position ]],0))="n/a","n/a",FV549-INDEX(tab_MinKomp[Umiejętności szkoleniowe / Trainingsfähigkeiten],MATCH($B549,tab_MinKomp[[Stanowisko / Position ]:[Stanowisko / Position ]],0)))</f>
        <v>0</v>
      </c>
      <c r="FW550" s="194">
        <f>IF(INDEX(tab_MinKomp[Analityczne myślenie, podejście / Analitysches Denken, Einstellung],MATCH($B549,tab_MinKomp[[Stanowisko / Position ]:[Stanowisko / Position ]],0))="n/a","n/a",FW549-INDEX(tab_MinKomp[Analityczne myślenie, podejście / Analitysches Denken, Einstellung],MATCH($B549,tab_MinKomp[[Stanowisko / Position ]:[Stanowisko / Position ]],0)))</f>
        <v>0</v>
      </c>
      <c r="FX550" s="194">
        <f>IF(INDEX(tab_MinKomp[Dokładność, precyzja w dzialaniu / Genauigkeit, Präzision in die Arbeit],MATCH($B549,tab_MinKomp[[Stanowisko / Position ]:[Stanowisko / Position ]],0))="n/a","n/a",FX549-INDEX(tab_MinKomp[Dokładność, precyzja w dzialaniu / Genauigkeit, Präzision in die Arbeit],MATCH($B549,tab_MinKomp[[Stanowisko / Position ]:[Stanowisko / Position ]],0)))</f>
        <v>0</v>
      </c>
      <c r="FY550" s="194">
        <f>IF(INDEX(tab_MinKomp[Dyspozycyjność / Verfügbarkeit],MATCH($B549,tab_MinKomp[[Stanowisko / Position ]:[Stanowisko / Position ]],0))="n/a","n/a",FY549-INDEX(tab_MinKomp[Dyspozycyjność / Verfügbarkeit],MATCH($B549,tab_MinKomp[[Stanowisko / Position ]:[Stanowisko / Position ]],0)))</f>
        <v>0</v>
      </c>
      <c r="FZ550" s="194">
        <f>IF(INDEX(tab_MinKomp[Zaangażowanie / 
Engagement],MATCH($B549,tab_MinKomp[[Stanowisko / Position ]:[Stanowisko / Position ]],0))="n/a","n/a",FZ549-INDEX(tab_MinKomp[Zaangażowanie / 
Engagement],MATCH($B549,tab_MinKomp[[Stanowisko / Position ]:[Stanowisko / Position ]],0)))</f>
        <v>0</v>
      </c>
      <c r="GA550" s="194" t="str">
        <f>IF(INDEX(tab_MinKomp[Konserwacja form guma],MATCH($B549,tab_MinKomp[[Stanowisko / Position ]:[Stanowisko / Position ]],0))="n/a","n/a",GA549-INDEX(tab_MinKomp[Konserwacja form guma],MATCH($B549,tab_MinKomp[[Stanowisko / Position ]:[Stanowisko / Position ]],0)))</f>
        <v>n/a</v>
      </c>
      <c r="GB550" s="194" t="str">
        <f>IF(INDEX(tab_MinKomp[Konserwacja form plastiki],MATCH($B549,tab_MinKomp[[Stanowisko / Position ]:[Stanowisko / Position ]],0))="n/a","n/a",GB549-INDEX(tab_MinKomp[Konserwacja form plastiki],MATCH($B549,tab_MinKomp[[Stanowisko / Position ]:[Stanowisko / Position ]],0)))</f>
        <v>n/a</v>
      </c>
      <c r="GC550" s="194">
        <f>IF(INDEX(tab_MinKomp[Elastyczność w działaniu],MATCH($B549,tab_MinKomp[[Stanowisko / Position ]:[Stanowisko / Position ]],0))="n/a","n/a",GC549-INDEX(tab_MinKomp[Elastyczność w działaniu],MATCH($B549,tab_MinKomp[[Stanowisko / Position ]:[Stanowisko / Position ]],0)))</f>
        <v>0</v>
      </c>
      <c r="GD550" s="194">
        <f>IF(INDEX(tab_MinKomp[Komunikatywność],MATCH($B549,tab_MinKomp[[Stanowisko / Position ]:[Stanowisko / Position ]],0))="n/a","n/a",GD549-INDEX(tab_MinKomp[Komunikatywność],MATCH($B549,tab_MinKomp[[Stanowisko / Position ]:[Stanowisko / Position ]],0)))</f>
        <v>0</v>
      </c>
      <c r="GE550" s="193" t="str">
        <f>IF(INDEX(tab_MinKomp[Motywowanie i budowanie zaangażowania zespołu],MATCH($B549,tab_MinKomp[[Stanowisko / Position ]:[Stanowisko / Position ]],0))="n/a","n/a",GE549-INDEX(tab_MinKomp[Motywowanie i budowanie zaangażowania zespołu],MATCH($B549,tab_MinKomp[[Stanowisko / Position ]:[Stanowisko / Position ]],0)))</f>
        <v>n/a</v>
      </c>
      <c r="GF550" s="186" t="s">
        <v>248</v>
      </c>
      <c r="GG550" s="186" t="s">
        <v>248</v>
      </c>
      <c r="GH550" s="186" t="s">
        <v>248</v>
      </c>
      <c r="GI550" s="186" t="s">
        <v>248</v>
      </c>
      <c r="GJ550" s="186" t="s">
        <v>248</v>
      </c>
      <c r="GK550" s="186" t="s">
        <v>248</v>
      </c>
      <c r="GL550" s="186" t="s">
        <v>248</v>
      </c>
      <c r="GM550" s="186" t="s">
        <v>248</v>
      </c>
      <c r="GN550" s="186" t="s">
        <v>248</v>
      </c>
      <c r="GO550" s="186" t="s">
        <v>248</v>
      </c>
      <c r="GP550" s="186" t="s">
        <v>248</v>
      </c>
      <c r="GQ550" s="186" t="s">
        <v>248</v>
      </c>
      <c r="GR550" s="186" t="s">
        <v>248</v>
      </c>
      <c r="GS550" s="186" t="s">
        <v>248</v>
      </c>
      <c r="GT550" s="186" t="s">
        <v>248</v>
      </c>
      <c r="GU550" s="186" t="s">
        <v>248</v>
      </c>
      <c r="GV550" s="186" t="s">
        <v>248</v>
      </c>
      <c r="GW550" s="186" t="s">
        <v>248</v>
      </c>
      <c r="GX550" s="186" t="s">
        <v>248</v>
      </c>
      <c r="GY550" s="186" t="s">
        <v>248</v>
      </c>
      <c r="GZ550" s="261" t="s">
        <v>248</v>
      </c>
      <c r="HA550" s="261" t="s">
        <v>248</v>
      </c>
      <c r="HB550" s="191">
        <f>SUM(G550:GE550)/(HB549-(SUM(G550:GE550)))</f>
        <v>-4.6511627906976744E-2</v>
      </c>
    </row>
    <row r="551" spans="1:211" s="224" customFormat="1" ht="24.9" customHeight="1" x14ac:dyDescent="0.3">
      <c r="A551" s="219" t="s">
        <v>322</v>
      </c>
      <c r="B551" s="219" t="s">
        <v>315</v>
      </c>
      <c r="C551" s="219"/>
      <c r="D551" s="219">
        <v>1846</v>
      </c>
      <c r="E551" s="394" t="s">
        <v>664</v>
      </c>
      <c r="F551" s="220" t="s">
        <v>374</v>
      </c>
      <c r="G551" s="184">
        <v>2</v>
      </c>
      <c r="H551" s="184">
        <v>1</v>
      </c>
      <c r="I551" s="184">
        <v>2</v>
      </c>
      <c r="J551" s="184">
        <v>1</v>
      </c>
      <c r="K551" s="184">
        <v>1</v>
      </c>
      <c r="L551" s="184" t="s">
        <v>248</v>
      </c>
      <c r="M551" s="184" t="s">
        <v>248</v>
      </c>
      <c r="N551" s="184" t="s">
        <v>248</v>
      </c>
      <c r="O551" s="184">
        <v>1</v>
      </c>
      <c r="P551" s="184">
        <v>1</v>
      </c>
      <c r="Q551" s="184" t="s">
        <v>248</v>
      </c>
      <c r="R551" s="184" t="s">
        <v>248</v>
      </c>
      <c r="S551" s="184" t="s">
        <v>248</v>
      </c>
      <c r="T551" s="184" t="s">
        <v>248</v>
      </c>
      <c r="U551" s="184" t="s">
        <v>248</v>
      </c>
      <c r="V551" s="184" t="s">
        <v>248</v>
      </c>
      <c r="W551" s="184" t="s">
        <v>248</v>
      </c>
      <c r="X551" s="184" t="s">
        <v>248</v>
      </c>
      <c r="Y551" s="184" t="s">
        <v>248</v>
      </c>
      <c r="Z551" s="184" t="s">
        <v>248</v>
      </c>
      <c r="AA551" s="184" t="s">
        <v>248</v>
      </c>
      <c r="AB551" s="184" t="s">
        <v>248</v>
      </c>
      <c r="AC551" s="184" t="s">
        <v>248</v>
      </c>
      <c r="AD551" s="184" t="s">
        <v>248</v>
      </c>
      <c r="AE551" s="184" t="s">
        <v>248</v>
      </c>
      <c r="AF551" s="184" t="s">
        <v>248</v>
      </c>
      <c r="AG551" s="184" t="s">
        <v>248</v>
      </c>
      <c r="AH551" s="184" t="s">
        <v>248</v>
      </c>
      <c r="AI551" s="184" t="s">
        <v>248</v>
      </c>
      <c r="AJ551" s="184" t="s">
        <v>248</v>
      </c>
      <c r="AK551" s="184" t="s">
        <v>248</v>
      </c>
      <c r="AL551" s="184">
        <v>1</v>
      </c>
      <c r="AM551" s="184" t="s">
        <v>248</v>
      </c>
      <c r="AN551" s="184" t="s">
        <v>248</v>
      </c>
      <c r="AO551" s="184">
        <v>1</v>
      </c>
      <c r="AP551" s="184" t="s">
        <v>248</v>
      </c>
      <c r="AQ551" s="184">
        <v>1</v>
      </c>
      <c r="AR551" s="184" t="s">
        <v>248</v>
      </c>
      <c r="AS551" s="184" t="s">
        <v>248</v>
      </c>
      <c r="AT551" s="184" t="s">
        <v>248</v>
      </c>
      <c r="AU551" s="184" t="s">
        <v>248</v>
      </c>
      <c r="AV551" s="184">
        <v>2</v>
      </c>
      <c r="AW551" s="184">
        <v>1</v>
      </c>
      <c r="AX551" s="184" t="s">
        <v>248</v>
      </c>
      <c r="AY551" s="184" t="s">
        <v>248</v>
      </c>
      <c r="AZ551" s="184" t="s">
        <v>248</v>
      </c>
      <c r="BA551" s="184" t="s">
        <v>248</v>
      </c>
      <c r="BB551" s="184" t="s">
        <v>248</v>
      </c>
      <c r="BC551" s="184" t="s">
        <v>248</v>
      </c>
      <c r="BD551" s="184" t="s">
        <v>248</v>
      </c>
      <c r="BE551" s="184" t="s">
        <v>248</v>
      </c>
      <c r="BF551" s="184" t="s">
        <v>248</v>
      </c>
      <c r="BG551" s="184" t="s">
        <v>248</v>
      </c>
      <c r="BH551" s="184" t="s">
        <v>248</v>
      </c>
      <c r="BI551" s="184" t="s">
        <v>248</v>
      </c>
      <c r="BJ551" s="184" t="s">
        <v>248</v>
      </c>
      <c r="BK551" s="184" t="s">
        <v>248</v>
      </c>
      <c r="BL551" s="184" t="s">
        <v>248</v>
      </c>
      <c r="BM551" s="184" t="s">
        <v>248</v>
      </c>
      <c r="BN551" s="184" t="s">
        <v>248</v>
      </c>
      <c r="BO551" s="184" t="s">
        <v>248</v>
      </c>
      <c r="BP551" s="184">
        <v>1</v>
      </c>
      <c r="BQ551" s="184" t="s">
        <v>248</v>
      </c>
      <c r="BR551" s="184">
        <v>1</v>
      </c>
      <c r="BS551" s="184" t="s">
        <v>248</v>
      </c>
      <c r="BT551" s="184" t="s">
        <v>248</v>
      </c>
      <c r="BU551" s="184" t="s">
        <v>248</v>
      </c>
      <c r="BV551" s="184" t="s">
        <v>248</v>
      </c>
      <c r="BW551" s="184" t="s">
        <v>248</v>
      </c>
      <c r="BX551" s="184" t="s">
        <v>248</v>
      </c>
      <c r="BY551" s="184" t="s">
        <v>248</v>
      </c>
      <c r="BZ551" s="184" t="s">
        <v>248</v>
      </c>
      <c r="CA551" s="184">
        <v>1</v>
      </c>
      <c r="CB551" s="184" t="s">
        <v>248</v>
      </c>
      <c r="CC551" s="184">
        <v>2</v>
      </c>
      <c r="CD551" s="184">
        <v>2</v>
      </c>
      <c r="CE551" s="184" t="s">
        <v>248</v>
      </c>
      <c r="CF551" s="184" t="s">
        <v>248</v>
      </c>
      <c r="CG551" s="184">
        <v>1</v>
      </c>
      <c r="CH551" s="184" t="s">
        <v>248</v>
      </c>
      <c r="CI551" s="184" t="s">
        <v>248</v>
      </c>
      <c r="CJ551" s="184" t="s">
        <v>248</v>
      </c>
      <c r="CK551" s="184" t="s">
        <v>248</v>
      </c>
      <c r="CL551" s="184" t="s">
        <v>248</v>
      </c>
      <c r="CM551" s="184" t="s">
        <v>248</v>
      </c>
      <c r="CN551" s="184" t="s">
        <v>248</v>
      </c>
      <c r="CO551" s="184" t="s">
        <v>248</v>
      </c>
      <c r="CP551" s="184" t="s">
        <v>248</v>
      </c>
      <c r="CQ551" s="184" t="s">
        <v>248</v>
      </c>
      <c r="CR551" s="184" t="s">
        <v>248</v>
      </c>
      <c r="CS551" s="184" t="s">
        <v>248</v>
      </c>
      <c r="CT551" s="184" t="s">
        <v>248</v>
      </c>
      <c r="CU551" s="184" t="s">
        <v>248</v>
      </c>
      <c r="CV551" s="184" t="s">
        <v>248</v>
      </c>
      <c r="CW551" s="184">
        <v>1</v>
      </c>
      <c r="CX551" s="184" t="s">
        <v>248</v>
      </c>
      <c r="CY551" s="184" t="s">
        <v>248</v>
      </c>
      <c r="CZ551" s="184" t="s">
        <v>248</v>
      </c>
      <c r="DA551" s="184" t="s">
        <v>248</v>
      </c>
      <c r="DB551" s="184" t="s">
        <v>248</v>
      </c>
      <c r="DC551" s="184" t="s">
        <v>248</v>
      </c>
      <c r="DD551" s="184" t="s">
        <v>248</v>
      </c>
      <c r="DE551" s="184" t="s">
        <v>248</v>
      </c>
      <c r="DF551" s="184">
        <v>1</v>
      </c>
      <c r="DG551" s="184" t="s">
        <v>248</v>
      </c>
      <c r="DH551" s="184" t="s">
        <v>248</v>
      </c>
      <c r="DI551" s="184" t="s">
        <v>248</v>
      </c>
      <c r="DJ551" s="184" t="s">
        <v>248</v>
      </c>
      <c r="DK551" s="184" t="s">
        <v>248</v>
      </c>
      <c r="DL551" s="184" t="s">
        <v>248</v>
      </c>
      <c r="DM551" s="184" t="s">
        <v>248</v>
      </c>
      <c r="DN551" s="184" t="s">
        <v>248</v>
      </c>
      <c r="DO551" s="184" t="s">
        <v>248</v>
      </c>
      <c r="DP551" s="184" t="s">
        <v>248</v>
      </c>
      <c r="DQ551" s="184" t="s">
        <v>248</v>
      </c>
      <c r="DR551" s="184" t="s">
        <v>248</v>
      </c>
      <c r="DS551" s="184" t="s">
        <v>248</v>
      </c>
      <c r="DT551" s="184" t="s">
        <v>248</v>
      </c>
      <c r="DU551" s="184" t="s">
        <v>248</v>
      </c>
      <c r="DV551" s="184" t="s">
        <v>248</v>
      </c>
      <c r="DW551" s="184" t="s">
        <v>248</v>
      </c>
      <c r="DX551" s="184" t="s">
        <v>248</v>
      </c>
      <c r="DY551" s="184" t="s">
        <v>248</v>
      </c>
      <c r="DZ551" s="184" t="s">
        <v>248</v>
      </c>
      <c r="EA551" s="184" t="s">
        <v>248</v>
      </c>
      <c r="EB551" s="184" t="s">
        <v>248</v>
      </c>
      <c r="EC551" s="184" t="s">
        <v>248</v>
      </c>
      <c r="ED551" s="184" t="s">
        <v>248</v>
      </c>
      <c r="EE551" s="184" t="s">
        <v>248</v>
      </c>
      <c r="EF551" s="184" t="s">
        <v>248</v>
      </c>
      <c r="EG551" s="184" t="s">
        <v>248</v>
      </c>
      <c r="EH551" s="184" t="s">
        <v>248</v>
      </c>
      <c r="EI551" s="184" t="s">
        <v>248</v>
      </c>
      <c r="EJ551" s="184" t="s">
        <v>248</v>
      </c>
      <c r="EK551" s="184" t="s">
        <v>248</v>
      </c>
      <c r="EL551" s="184" t="s">
        <v>248</v>
      </c>
      <c r="EM551" s="184" t="s">
        <v>248</v>
      </c>
      <c r="EN551" s="184" t="s">
        <v>248</v>
      </c>
      <c r="EO551" s="184" t="s">
        <v>248</v>
      </c>
      <c r="EP551" s="184" t="s">
        <v>248</v>
      </c>
      <c r="EQ551" s="184" t="s">
        <v>248</v>
      </c>
      <c r="ER551" s="184" t="s">
        <v>248</v>
      </c>
      <c r="ES551" s="184" t="s">
        <v>248</v>
      </c>
      <c r="ET551" s="184" t="s">
        <v>248</v>
      </c>
      <c r="EU551" s="184" t="s">
        <v>248</v>
      </c>
      <c r="EV551" s="184" t="s">
        <v>248</v>
      </c>
      <c r="EW551" s="184" t="s">
        <v>248</v>
      </c>
      <c r="EX551" s="184" t="s">
        <v>248</v>
      </c>
      <c r="EY551" s="184" t="s">
        <v>248</v>
      </c>
      <c r="EZ551" s="184" t="s">
        <v>248</v>
      </c>
      <c r="FA551" s="184" t="s">
        <v>248</v>
      </c>
      <c r="FB551" s="184" t="s">
        <v>248</v>
      </c>
      <c r="FC551" s="184" t="s">
        <v>248</v>
      </c>
      <c r="FD551" s="184" t="s">
        <v>248</v>
      </c>
      <c r="FE551" s="184" t="s">
        <v>248</v>
      </c>
      <c r="FF551" s="184" t="s">
        <v>248</v>
      </c>
      <c r="FG551" s="184" t="s">
        <v>248</v>
      </c>
      <c r="FH551" s="184" t="s">
        <v>248</v>
      </c>
      <c r="FI551" s="184" t="s">
        <v>248</v>
      </c>
      <c r="FJ551" s="184" t="s">
        <v>248</v>
      </c>
      <c r="FK551" s="184" t="s">
        <v>248</v>
      </c>
      <c r="FL551" s="184" t="s">
        <v>248</v>
      </c>
      <c r="FM551" s="184" t="s">
        <v>248</v>
      </c>
      <c r="FN551" s="184" t="s">
        <v>248</v>
      </c>
      <c r="FO551" s="184" t="s">
        <v>248</v>
      </c>
      <c r="FP551" s="184" t="s">
        <v>248</v>
      </c>
      <c r="FQ551" s="221" t="s">
        <v>248</v>
      </c>
      <c r="FR551" s="221" t="s">
        <v>248</v>
      </c>
      <c r="FS551" s="184">
        <v>1</v>
      </c>
      <c r="FT551" s="184">
        <v>2</v>
      </c>
      <c r="FU551" s="184">
        <v>1</v>
      </c>
      <c r="FV551" s="184">
        <v>1</v>
      </c>
      <c r="FW551" s="184">
        <v>1</v>
      </c>
      <c r="FX551" s="184">
        <v>2</v>
      </c>
      <c r="FY551" s="184">
        <v>2</v>
      </c>
      <c r="FZ551" s="184">
        <v>2</v>
      </c>
      <c r="GA551" s="184" t="s">
        <v>248</v>
      </c>
      <c r="GB551" s="184" t="s">
        <v>248</v>
      </c>
      <c r="GC551" s="184">
        <v>2</v>
      </c>
      <c r="GD551" s="184">
        <v>1</v>
      </c>
      <c r="GE551" s="184" t="s">
        <v>248</v>
      </c>
      <c r="GF551" s="184" t="s">
        <v>248</v>
      </c>
      <c r="GG551" s="184" t="s">
        <v>248</v>
      </c>
      <c r="GH551" s="184" t="s">
        <v>248</v>
      </c>
      <c r="GI551" s="184" t="s">
        <v>248</v>
      </c>
      <c r="GJ551" s="184" t="s">
        <v>248</v>
      </c>
      <c r="GK551" s="184" t="s">
        <v>248</v>
      </c>
      <c r="GL551" s="184" t="s">
        <v>248</v>
      </c>
      <c r="GM551" s="184" t="s">
        <v>248</v>
      </c>
      <c r="GN551" s="184" t="s">
        <v>248</v>
      </c>
      <c r="GO551" s="184" t="s">
        <v>248</v>
      </c>
      <c r="GP551" s="184" t="s">
        <v>248</v>
      </c>
      <c r="GQ551" s="184" t="s">
        <v>248</v>
      </c>
      <c r="GR551" s="184" t="s">
        <v>248</v>
      </c>
      <c r="GS551" s="184" t="s">
        <v>248</v>
      </c>
      <c r="GT551" s="184" t="s">
        <v>248</v>
      </c>
      <c r="GU551" s="184" t="s">
        <v>248</v>
      </c>
      <c r="GV551" s="184" t="s">
        <v>248</v>
      </c>
      <c r="GW551" s="184" t="s">
        <v>248</v>
      </c>
      <c r="GX551" s="184" t="s">
        <v>248</v>
      </c>
      <c r="GY551" s="184" t="s">
        <v>248</v>
      </c>
      <c r="GZ551" s="262" t="s">
        <v>248</v>
      </c>
      <c r="HA551" s="262" t="s">
        <v>248</v>
      </c>
      <c r="HB551" s="222">
        <f>SUM(G551:GE551)</f>
        <v>40</v>
      </c>
      <c r="HC551" s="223"/>
    </row>
    <row r="552" spans="1:211" ht="24.9" customHeight="1" thickBot="1" x14ac:dyDescent="0.35">
      <c r="A552" s="108" t="str">
        <f>A551</f>
        <v>Prod.-Q-6</v>
      </c>
      <c r="B552" s="108" t="str">
        <f>B551</f>
        <v>Pracownik Produkcji</v>
      </c>
      <c r="C552" s="108">
        <f>C551</f>
        <v>0</v>
      </c>
      <c r="D552" s="108">
        <f>D551</f>
        <v>1846</v>
      </c>
      <c r="E552" s="398"/>
      <c r="F552" s="189" t="s">
        <v>375</v>
      </c>
      <c r="G552" s="192">
        <f>IF(INDEX(tab_MinKomp[Przepisy BHP / BHP Vorschriften],MATCH($B551,tab_MinKomp[[Stanowisko / Position ]:[Stanowisko / Position ]],0))="n/a","n/a",G551-INDEX(tab_MinKomp[Przepisy BHP / BHP Vorschriften],MATCH($B551,tab_MinKomp[[Stanowisko / Position ]:[Stanowisko / Position ]],0)))</f>
        <v>0</v>
      </c>
      <c r="H552" s="193">
        <f>IF(INDEX(tab_MinKomp[Przepisy PPOŻ / Brandschutzbestimmungen],MATCH($B551,tab_MinKomp[[Stanowisko / Position ]:[Stanowisko / Position ]],0))="n/a","n/a",H551-INDEX(tab_MinKomp[Przepisy PPOŻ / Brandschutzbestimmungen],MATCH($B551,tab_MinKomp[[Stanowisko / Position ]:[Stanowisko / Position ]],0)))</f>
        <v>0</v>
      </c>
      <c r="I552" s="193">
        <f>IF(INDEX(tab_MinKomp[Ryzyko zawodowe na stanowiskach pracyv/ Berufliche Risiken an Arbeitsstellen],MATCH($B551,tab_MinKomp[[Stanowisko / Position ]:[Stanowisko / Position ]],0))="n/a","n/a",I551-INDEX(tab_MinKomp[Ryzyko zawodowe na stanowiskach pracyv/ Berufliche Risiken an Arbeitsstellen],MATCH($B551,tab_MinKomp[[Stanowisko / Position ]:[Stanowisko / Position ]],0)))</f>
        <v>0</v>
      </c>
      <c r="J552" s="193">
        <f>IF(INDEX(tab_MinKomp[Gospodarka substancjami niebezpiecznymi / Gefahrstoffmanagement],MATCH($B551,tab_MinKomp[[Stanowisko / Position ]:[Stanowisko / Position ]],0))="n/a","n/a",J551-INDEX(tab_MinKomp[Gospodarka substancjami niebezpiecznymi / Gefahrstoffmanagement],MATCH($B551,tab_MinKomp[[Stanowisko / Position ]:[Stanowisko / Position ]],0)))</f>
        <v>0</v>
      </c>
      <c r="K552" s="193">
        <f>IF(INDEX(tab_MinKomp[Gospodarka odpadami / Abfallwirtschaft],MATCH($B551,tab_MinKomp[[Stanowisko / Position ]:[Stanowisko / Position ]],0))="n/a","n/a",K551-INDEX(tab_MinKomp[Gospodarka odpadami / Abfallwirtschaft],MATCH($B551,tab_MinKomp[[Stanowisko / Position ]:[Stanowisko / Position ]],0)))</f>
        <v>0</v>
      </c>
      <c r="L552" s="194" t="str">
        <f>IF(INDEX(tab_MinKomp[Przepisy kodeksu pracy / Bestimmungen des Arbeitsgesetzes],MATCH($B551,tab_MinKomp[[Stanowisko / Position ]:[Stanowisko / Position ]],0))="n/a","n/a",L551-INDEX(tab_MinKomp[Przepisy kodeksu pracy / Bestimmungen des Arbeitsgesetzes],MATCH($B551,tab_MinKomp[[Stanowisko / Position ]:[Stanowisko / Position ]],0)))</f>
        <v>n/a</v>
      </c>
      <c r="M552" s="195" t="str">
        <f>IF(INDEX(tab_MinKomp[Przepisy o ub.społ. ZUS  / Sozialversicherungsvorschriften],MATCH($B551,tab_MinKomp[[Stanowisko / Position ]:[Stanowisko / Position ]],0))="n/a","n/a",M551-INDEX(tab_MinKomp[Przepisy o ub.społ. ZUS  / Sozialversicherungsvorschriften],MATCH($B551,tab_MinKomp[[Stanowisko / Position ]:[Stanowisko / Position ]],0)))</f>
        <v>n/a</v>
      </c>
      <c r="N552" s="194" t="str">
        <f>IF(INDEX(tab_MinKomp[PRZEPISY O PDOF /persönlich Einkommensteuergesetz ],MATCH($B551,tab_MinKomp[[Stanowisko / Position ]:[Stanowisko / Position ]],0))="n/a","n/a",N551-INDEX(tab_MinKomp[PRZEPISY O PDOF /persönlich Einkommensteuergesetz ],MATCH($B551,tab_MinKomp[[Stanowisko / Position ]:[Stanowisko / Position ]],0)))</f>
        <v>n/a</v>
      </c>
      <c r="O552" s="194">
        <f>IF(INDEX(tab_MinKomp[Regulamin pracy / Arbeitsordnung],MATCH($B551,tab_MinKomp[[Stanowisko / Position ]:[Stanowisko / Position ]],0))="n/a","n/a",O551-INDEX(tab_MinKomp[Regulamin pracy / Arbeitsordnung],MATCH($B551,tab_MinKomp[[Stanowisko / Position ]:[Stanowisko / Position ]],0)))</f>
        <v>0</v>
      </c>
      <c r="P552" s="194">
        <f>IF(INDEX(tab_MinKomp[Regulamin wynagradzania / Vergütungsordnung],MATCH($B551,tab_MinKomp[[Stanowisko / Position ]:[Stanowisko / Position ]],0))="n/a","n/a",P551-INDEX(tab_MinKomp[Regulamin wynagradzania / Vergütungsordnung],MATCH($B551,tab_MinKomp[[Stanowisko / Position ]:[Stanowisko / Position ]],0)))</f>
        <v>0</v>
      </c>
      <c r="Q552" s="194" t="str">
        <f>IF(INDEX(tab_MinKomp[System R2PŁATNIK PRO: Płace / Lohnabrechnung],MATCH($B551,tab_MinKomp[[Stanowisko / Position ]:[Stanowisko / Position ]],0))="n/a","n/a",Q551-INDEX(tab_MinKomp[System R2PŁATNIK PRO: Płace / Lohnabrechnung],MATCH($B551,tab_MinKomp[[Stanowisko / Position ]:[Stanowisko / Position ]],0)))</f>
        <v>n/a</v>
      </c>
      <c r="R552" s="194" t="str">
        <f>IF(INDEX(tab_MinKomp[SystemR2PŁATNIK PRO: KADRY / Personaldaten],MATCH($B551,tab_MinKomp[[Stanowisko / Position ]:[Stanowisko / Position ]],0))="n/a","n/a",R551-INDEX(tab_MinKomp[SystemR2PŁATNIK PRO: KADRY / Personaldaten],MATCH($B551,tab_MinKomp[[Stanowisko / Position ]:[Stanowisko / Position ]],0)))</f>
        <v>n/a</v>
      </c>
      <c r="S552" s="194" t="str">
        <f>IF(INDEX(tab_MinKomp[SYSTEM R2PŁATNIK PRO: zarządzanie pracownikami / Arbeitsverwaltung],MATCH($B551,tab_MinKomp[[Stanowisko / Position ]:[Stanowisko / Position ]],0))="n/a","n/a",S551-INDEX(tab_MinKomp[SYSTEM R2PŁATNIK PRO: zarządzanie pracownikami / Arbeitsverwaltung],MATCH($B551,tab_MinKomp[[Stanowisko / Position ]:[Stanowisko / Position ]],0)))</f>
        <v>n/a</v>
      </c>
      <c r="T552" s="194" t="str">
        <f>IF(INDEX(tab_MinKomp[Doradztwo, wsparcie personalne / Personalberatung und Unterstützung],MATCH($B551,tab_MinKomp[[Stanowisko / Position ]:[Stanowisko / Position ]],0))="n/a","n/a",T551-INDEX(tab_MinKomp[Doradztwo, wsparcie personalne / Personalberatung und Unterstützung],MATCH($B551,tab_MinKomp[[Stanowisko / Position ]:[Stanowisko / Position ]],0)))</f>
        <v>n/a</v>
      </c>
      <c r="U552" s="194" t="str">
        <f>IF(INDEX(tab_MinKomp[Przepisy o podatku VAT / MwSt.- Gesetz],MATCH($B551,tab_MinKomp[[Stanowisko / Position ]:[Stanowisko / Position ]],0))="n/a","n/a",U551-INDEX(tab_MinKomp[Przepisy o podatku VAT / MwSt.- Gesetz],MATCH($B551,tab_MinKomp[[Stanowisko / Position ]:[Stanowisko / Position ]],0)))</f>
        <v>n/a</v>
      </c>
      <c r="V552" s="194" t="str">
        <f>IF(INDEX(tab_MinKomp[PrzepisyPDOP / geschäftlich Einkommensteuergesetz],MATCH($B551,tab_MinKomp[[Stanowisko / Position ]:[Stanowisko / Position ]],0))="n/a","n/a",V551-INDEX(tab_MinKomp[PrzepisyPDOP / geschäftlich Einkommensteuergesetz],MATCH($B551,tab_MinKomp[[Stanowisko / Position ]:[Stanowisko / Position ]],0)))</f>
        <v>n/a</v>
      </c>
      <c r="W552" s="194" t="str">
        <f>IF(INDEX(tab_MinKomp[System BAAN / FINANSE (FIBU)],MATCH($B551,tab_MinKomp[[Stanowisko / Position ]:[Stanowisko / Position ]],0))="n/a","n/a",W551-INDEX(tab_MinKomp[System BAAN / FINANSE (FIBU)],MATCH($B551,tab_MinKomp[[Stanowisko / Position ]:[Stanowisko / Position ]],0)))</f>
        <v>n/a</v>
      </c>
      <c r="X552" s="194" t="str">
        <f>IF(INDEX(tab_MinKomp[Systemy pomocnicze / Hilfssysteme(STOCKPROGRAM, KALK2000 etc.)],MATCH($B551,tab_MinKomp[[Stanowisko / Position ]:[Stanowisko / Position ]],0))="n/a","n/a",X551-INDEX(tab_MinKomp[Systemy pomocnicze / Hilfssysteme(STOCKPROGRAM, KALK2000 etc.)],MATCH($B551,tab_MinKomp[[Stanowisko / Position ]:[Stanowisko / Position ]],0)))</f>
        <v>n/a</v>
      </c>
      <c r="Y552" s="194" t="str">
        <f>IF(INDEX(tab_MinKomp[Polityka rachunkowości / Buchführungspolitik],MATCH($B551,tab_MinKomp[[Stanowisko / Position ]:[Stanowisko / Position ]],0))="n/a","n/a",Y551-INDEX(tab_MinKomp[Polityka rachunkowości / Buchführungspolitik],MATCH($B551,tab_MinKomp[[Stanowisko / Position ]:[Stanowisko / Position ]],0)))</f>
        <v>n/a</v>
      </c>
      <c r="Z552" s="194" t="str">
        <f>IF(INDEX(tab_MinKomp[Ustawa o rachunkowości / Rechnungslegungsgesetz],MATCH($B551,tab_MinKomp[[Stanowisko / Position ]:[Stanowisko / Position ]],0))="n/a","n/a",Z551-INDEX(tab_MinKomp[Ustawa o rachunkowości / Rechnungslegungsgesetz],MATCH($B551,tab_MinKomp[[Stanowisko / Position ]:[Stanowisko / Position ]],0)))</f>
        <v>n/a</v>
      </c>
      <c r="AA552" s="194" t="str">
        <f>IF(INDEX(tab_MinKomp[WORKFLOW - TS-100],MATCH($B551,tab_MinKomp[[Stanowisko / Position ]:[Stanowisko / Position ]],0))="n/a","n/a",AA551-INDEX(tab_MinKomp[WORKFLOW - TS-100],MATCH($B551,tab_MinKomp[[Stanowisko / Position ]:[Stanowisko / Position ]],0)))</f>
        <v>n/a</v>
      </c>
      <c r="AB552" s="194" t="str">
        <f>IF(INDEX(tab_MinKomp[WORKFLOW - SFMS],MATCH($B551,tab_MinKomp[[Stanowisko / Position ]:[Stanowisko / Position ]],0))="n/a","n/a",AB551-INDEX(tab_MinKomp[WORKFLOW - SFMS],MATCH($B551,tab_MinKomp[[Stanowisko / Position ]:[Stanowisko / Position ]],0)))</f>
        <v>n/a</v>
      </c>
      <c r="AC552" s="194" t="str">
        <f>IF(INDEX(tab_MinKomp[System ISO 9001:2015],MATCH($B551,tab_MinKomp[[Stanowisko / Position ]:[Stanowisko / Position ]],0))="n/a","n/a",AC551-INDEX(tab_MinKomp[System ISO 9001:2015],MATCH($B551,tab_MinKomp[[Stanowisko / Position ]:[Stanowisko / Position ]],0)))</f>
        <v>n/a</v>
      </c>
      <c r="AD552" s="194" t="str">
        <f>IF(INDEX(tab_MinKomp[System ISO 9001:2015],MATCH($B551,tab_MinKomp[[Stanowisko / Position ]:[Stanowisko / Position ]],0))="n/a","n/a",AD551-INDEX(tab_MinKomp[System ISO 9001:2015],MATCH($B551,tab_MinKomp[[Stanowisko / Position ]:[Stanowisko / Position ]],0)))</f>
        <v>n/a</v>
      </c>
      <c r="AE552" s="194" t="str">
        <f>IF(INDEX(tab_MinKomp[System ISO 9001:2015],MATCH($B551,tab_MinKomp[[Stanowisko / Position ]:[Stanowisko / Position ]],0))="n/a","n/a",AE551-INDEX(tab_MinKomp[System ISO 9001:2015],MATCH($B551,tab_MinKomp[[Stanowisko / Position ]:[Stanowisko / Position ]],0)))</f>
        <v>n/a</v>
      </c>
      <c r="AF552" s="194" t="str">
        <f>IF(INDEX(tab_MinKomp[System ISO 9001:2015],MATCH($B551,tab_MinKomp[[Stanowisko / Position ]:[Stanowisko / Position ]],0))="n/a","n/a",AF551-INDEX(tab_MinKomp[System ISO 9001:2015],MATCH($B551,tab_MinKomp[[Stanowisko / Position ]:[Stanowisko / Position ]],0)))</f>
        <v>n/a</v>
      </c>
      <c r="AG552" s="194" t="str">
        <f>IF(INDEX(tab_MinKomp[Wymagania VDA 6.3 Process / Forderungen],MATCH($B551,tab_MinKomp[[Stanowisko / Position ]:[Stanowisko / Position ]],0))="n/a","n/a",AG551-INDEX(tab_MinKomp[Wymagania VDA 6.3 Process / Forderungen],MATCH($B551,tab_MinKomp[[Stanowisko / Position ]:[Stanowisko / Position ]],0)))</f>
        <v>n/a</v>
      </c>
      <c r="AH552" s="194" t="str">
        <f>IF(INDEX(tab_MinKomp[Wymagania VDA 6.5 Product / Forderungen],MATCH($B551,tab_MinKomp[[Stanowisko / Position ]:[Stanowisko / Position ]],0))="n/a","n/a",AH551-INDEX(tab_MinKomp[Wymagania VDA 6.5 Product / Forderungen],MATCH($B551,tab_MinKomp[[Stanowisko / Position ]:[Stanowisko / Position ]],0)))</f>
        <v>n/a</v>
      </c>
      <c r="AI552" s="194" t="str">
        <f>IF(INDEX(tab_MinKomp[System ISO 9001:2015],MATCH($B551,tab_MinKomp[[Stanowisko / Position ]:[Stanowisko / Position ]],0))="n/a","n/a",AI551-INDEX(tab_MinKomp[System ISO 9001:2015],MATCH($B551,tab_MinKomp[[Stanowisko / Position ]:[Stanowisko / Position ]],0)))</f>
        <v>n/a</v>
      </c>
      <c r="AJ552" s="194" t="str">
        <f>IF(INDEX(tab_MinKomp[Auditor systemu ISO 17021:2018],MATCH($B551,tab_MinKomp[[Stanowisko / Position ]:[Stanowisko / Position ]],0))="n/a","n/a",AJ551-INDEX(tab_MinKomp[Auditor systemu ISO 17021:2018],MATCH($B551,tab_MinKomp[[Stanowisko / Position ]:[Stanowisko / Position ]],0)))</f>
        <v>n/a</v>
      </c>
      <c r="AK552" s="194" t="str">
        <f>IF(INDEX(tab_MinKomp[Pełnomocnik systemu / Systemvertreter],MATCH($B551,tab_MinKomp[[Stanowisko / Position ]:[Stanowisko / Position ]],0))="n/a","n/a",AK551-INDEX(tab_MinKomp[Pełnomocnik systemu / Systemvertreter],MATCH($B551,tab_MinKomp[[Stanowisko / Position ]:[Stanowisko / Position ]],0)))</f>
        <v>n/a</v>
      </c>
      <c r="AL552" s="194">
        <f>IF(INDEX(tab_MinKomp[Polityka Etyczna - Compliance],MATCH($B551,tab_MinKomp[[Stanowisko / Position ]:[Stanowisko / Position ]],0))="n/a","n/a",AL551-INDEX(tab_MinKomp[Polityka Etyczna - Compliance],MATCH($B551,tab_MinKomp[[Stanowisko / Position ]:[Stanowisko / Position ]],0)))</f>
        <v>0</v>
      </c>
      <c r="AM552" s="194" t="str">
        <f>IF(INDEX(tab_MinKomp[WDRAŻANIE NOWYCH PROJEKTÓW/ PROCEDURA CTM],MATCH($B551,tab_MinKomp[[Stanowisko / Position ]:[Stanowisko / Position ]],0))="n/a","n/a",AM551-INDEX(tab_MinKomp[WDRAŻANIE NOWYCH PROJEKTÓW/ PROCEDURA CTM],MATCH($B551,tab_MinKomp[[Stanowisko / Position ]:[Stanowisko / Position ]],0)))</f>
        <v>n/a</v>
      </c>
      <c r="AN552" s="194" t="str">
        <f>IF(INDEX(tab_MinKomp[KAMIENIE MILOWE MSL/PIFF],MATCH($B551,tab_MinKomp[[Stanowisko / Position ]:[Stanowisko / Position ]],0))="n/a","n/a",AN551-INDEX(tab_MinKomp[KAMIENIE MILOWE MSL/PIFF],MATCH($B551,tab_MinKomp[[Stanowisko / Position ]:[Stanowisko / Position ]],0)))</f>
        <v>n/a</v>
      </c>
      <c r="AO552" s="194">
        <f>IF(INDEX(tab_MinKomp[CP],MATCH($B551,tab_MinKomp[[Stanowisko / Position ]:[Stanowisko / Position ]],0))="n/a","n/a",AO551-INDEX(tab_MinKomp[CP],MATCH($B551,tab_MinKomp[[Stanowisko / Position ]:[Stanowisko / Position ]],0)))</f>
        <v>0</v>
      </c>
      <c r="AP552" s="194" t="str">
        <f>IF(INDEX(tab_MinKomp[FMEA],MATCH($B551,tab_MinKomp[[Stanowisko / Position ]:[Stanowisko / Position ]],0))="n/a","n/a",AP551-INDEX(tab_MinKomp[FMEA],MATCH($B551,tab_MinKomp[[Stanowisko / Position ]:[Stanowisko / Position ]],0)))</f>
        <v>n/a</v>
      </c>
      <c r="AQ552" s="194">
        <f>IF(INDEX(tab_MinKomp[CP],MATCH($B551,tab_MinKomp[[Stanowisko / Position ]:[Stanowisko / Position ]],0))="n/a","n/a",AQ551-INDEX(tab_MinKomp[CP],MATCH($B551,tab_MinKomp[[Stanowisko / Position ]:[Stanowisko / Position ]],0)))</f>
        <v>0</v>
      </c>
      <c r="AR552" s="194" t="str">
        <f>IF(INDEX(tab_MinKomp[APQP],MATCH($B551,tab_MinKomp[[Stanowisko / Position ]:[Stanowisko / Position ]],0))="n/a","n/a",AR551-INDEX(tab_MinKomp[APQP],MATCH($B551,tab_MinKomp[[Stanowisko / Position ]:[Stanowisko / Position ]],0)))</f>
        <v>n/a</v>
      </c>
      <c r="AS552" s="194" t="str">
        <f>IF(INDEX(tab_MinKomp[MSA],MATCH($B551,tab_MinKomp[[Stanowisko / Position ]:[Stanowisko / Position ]],0))="n/a","n/a",AS551-INDEX(tab_MinKomp[MSA],MATCH($B551,tab_MinKomp[[Stanowisko / Position ]:[Stanowisko / Position ]],0)))</f>
        <v>n/a</v>
      </c>
      <c r="AT552" s="194" t="str">
        <f>IF(INDEX(tab_MinKomp[SPC],MATCH($B551,tab_MinKomp[[Stanowisko / Position ]:[Stanowisko / Position ]],0))="n/a","n/a",AT551-INDEX(tab_MinKomp[SPC],MATCH($B551,tab_MinKomp[[Stanowisko / Position ]:[Stanowisko / Position ]],0)))</f>
        <v>n/a</v>
      </c>
      <c r="AU552" s="194" t="str">
        <f>IF(INDEX(tab_MinKomp[CSR (SPECYFICZNE WYMAGANIA KLIENTA)],MATCH($B551,tab_MinKomp[[Stanowisko / Position ]:[Stanowisko / Position ]],0))="n/a","n/a",AU551-INDEX(tab_MinKomp[CSR (SPECYFICZNE WYMAGANIA KLIENTA)],MATCH($B551,tab_MinKomp[[Stanowisko / Position ]:[Stanowisko / Position ]],0)))</f>
        <v>n/a</v>
      </c>
      <c r="AV552" s="194">
        <f>IF(INDEX(tab_MinKomp[5S],MATCH($B551,tab_MinKomp[[Stanowisko / Position ]:[Stanowisko / Position ]],0))="n/a","n/a",AV551-INDEX(tab_MinKomp[5S],MATCH($B551,tab_MinKomp[[Stanowisko / Position ]:[Stanowisko / Position ]],0)))</f>
        <v>0</v>
      </c>
      <c r="AW552" s="194">
        <f>IF(INDEX(tab_MinKomp[CP],MATCH($B551,tab_MinKomp[[Stanowisko / Position ]:[Stanowisko / Position ]],0))="n/a","n/a",AW551-INDEX(tab_MinKomp[CP],MATCH($B551,tab_MinKomp[[Stanowisko / Position ]:[Stanowisko / Position ]],0)))</f>
        <v>0</v>
      </c>
      <c r="AX552" s="194" t="str">
        <f>IF(INDEX(tab_MinKomp[5R],MATCH($B551,tab_MinKomp[[Stanowisko / Position ]:[Stanowisko / Position ]],0))="n/a","n/a",AX551-INDEX(tab_MinKomp[5R],MATCH($B551,tab_MinKomp[[Stanowisko / Position ]:[Stanowisko / Position ]],0)))</f>
        <v>n/a</v>
      </c>
      <c r="AY552" s="194" t="str">
        <f>IF(INDEX(tab_MinKomp[Six Sigma],MATCH($B551,tab_MinKomp[[Stanowisko / Position ]:[Stanowisko / Position ]],0))="n/a","n/a",AY551-INDEX(tab_MinKomp[Six Sigma],MATCH($B551,tab_MinKomp[[Stanowisko / Position ]:[Stanowisko / Position ]],0)))</f>
        <v>n/a</v>
      </c>
      <c r="AZ552" s="194" t="str">
        <f>IF(INDEX(tab_MinKomp[System BAAN / Distribution &amp; Supply Chain],MATCH($B551,tab_MinKomp[[Stanowisko / Position ]:[Stanowisko / Position ]],0))="n/a","n/a",AZ551-INDEX(tab_MinKomp[System BAAN / Distribution &amp; Supply Chain],MATCH($B551,tab_MinKomp[[Stanowisko / Position ]:[Stanowisko / Position ]],0)))</f>
        <v>n/a</v>
      </c>
      <c r="BA552" s="194" t="str">
        <f>IF(INDEX(tab_MinKomp[Gospodarka magazynowa / Lagerverwaltung],MATCH($B551,tab_MinKomp[[Stanowisko / Position ]:[Stanowisko / Position ]],0))="n/a","n/a",BA551-INDEX(tab_MinKomp[Gospodarka magazynowa / Lagerverwaltung],MATCH($B551,tab_MinKomp[[Stanowisko / Position ]:[Stanowisko / Position ]],0)))</f>
        <v>n/a</v>
      </c>
      <c r="BB552" s="194" t="str">
        <f>IF(INDEX(tab_MinKomp[Inwentaryzacja - organizacja i przebieg / Inventurprozess],MATCH($B551,tab_MinKomp[[Stanowisko / Position ]:[Stanowisko / Position ]],0))="n/a","n/a",BB551-INDEX(tab_MinKomp[Inwentaryzacja - organizacja i przebieg / Inventurprozess],MATCH($B551,tab_MinKomp[[Stanowisko / Position ]:[Stanowisko / Position ]],0)))</f>
        <v>n/a</v>
      </c>
      <c r="BC552" s="194" t="str">
        <f>IF(INDEX(tab_MinKomp[Organizacja dostaw / Versorgungsorganisation],MATCH($B551,tab_MinKomp[[Stanowisko / Position ]:[Stanowisko / Position ]],0))="n/a","n/a",BC551-INDEX(tab_MinKomp[Organizacja dostaw / Versorgungsorganisation],MATCH($B551,tab_MinKomp[[Stanowisko / Position ]:[Stanowisko / Position ]],0)))</f>
        <v>n/a</v>
      </c>
      <c r="BD552" s="194" t="str">
        <f>IF(INDEX(tab_MinKomp[Organizacja wysyłek / Organisation von Lieferungen],MATCH($B551,tab_MinKomp[[Stanowisko / Position ]:[Stanowisko / Position ]],0))="n/a","n/a",BD551-INDEX(tab_MinKomp[Organizacja wysyłek / Organisation von Lieferungen],MATCH($B551,tab_MinKomp[[Stanowisko / Position ]:[Stanowisko / Position ]],0)))</f>
        <v>n/a</v>
      </c>
      <c r="BE552" s="194" t="str">
        <f>IF(INDEX(tab_MinKomp[Analiza magazynowa - Program Polen.mdb / Inventuranalyse],MATCH($B551,tab_MinKomp[[Stanowisko / Position ]:[Stanowisko / Position ]],0))="n/a","n/a",BE551-INDEX(tab_MinKomp[Analiza magazynowa - Program Polen.mdb / Inventuranalyse],MATCH($B551,tab_MinKomp[[Stanowisko / Position ]:[Stanowisko / Position ]],0)))</f>
        <v>n/a</v>
      </c>
      <c r="BF552" s="190" t="str">
        <f>IF(INDEX(tab_MinKomp[MMOG (Materials Management Operations Guidelines)],MATCH($B551,tab_MinKomp[[Stanowisko / Position ]:[Stanowisko / Position ]],0))="n/a","n/a",BF551-INDEX(tab_MinKomp[MMOG (Materials Management Operations Guidelines)],MATCH($B551,tab_MinKomp[[Stanowisko / Position ]:[Stanowisko / Position ]],0)))</f>
        <v>n/a</v>
      </c>
      <c r="BG552" s="190" t="str">
        <f>IF(INDEX(tab_MinKomp[GPP],MATCH($B551,tab_MinKomp[[Stanowisko / Position ]:[Stanowisko / Position ]],0))="n/a","n/a",BG551-INDEX(tab_MinKomp[GPP],MATCH($B551,tab_MinKomp[[Stanowisko / Position ]:[Stanowisko / Position ]],0)))</f>
        <v>n/a</v>
      </c>
      <c r="BH552" s="190" t="str">
        <f>IF(INDEX(tab_MinKomp[AIAG (Automotive Industry Action Group)],MATCH($B551,tab_MinKomp[[Stanowisko / Position ]:[Stanowisko / Position ]],0))="n/a","n/a",BH551-INDEX(tab_MinKomp[AIAG (Automotive Industry Action Group)],MATCH($B551,tab_MinKomp[[Stanowisko / Position ]:[Stanowisko / Position ]],0)))</f>
        <v>n/a</v>
      </c>
      <c r="BI552" s="190" t="str">
        <f>IF(INDEX(tab_MinKomp[Super-G disputes],MATCH($B551,tab_MinKomp[[Stanowisko / Position ]:[Stanowisko / Position ]],0))="n/a","n/a",BI551-INDEX(tab_MinKomp[Super-G disputes],MATCH($B551,tab_MinKomp[[Stanowisko / Position ]:[Stanowisko / Position ]],0)))</f>
        <v>n/a</v>
      </c>
      <c r="BJ552" s="190" t="str">
        <f>IF(INDEX(tab_MinKomp[CMMS3/eDDL (Direct Data Link)],MATCH($B551,tab_MinKomp[[Stanowisko / Position ]:[Stanowisko / Position ]],0))="n/a","n/a",BJ551-INDEX(tab_MinKomp[CMMS3/eDDL (Direct Data Link)],MATCH($B551,tab_MinKomp[[Stanowisko / Position ]:[Stanowisko / Position ]],0)))</f>
        <v>n/a</v>
      </c>
      <c r="BK552" s="190" t="str">
        <f>IF(INDEX(tab_MinKomp[MP&amp;L (Material Planning and Logistics)],MATCH($B551,tab_MinKomp[[Stanowisko / Position ]:[Stanowisko / Position ]],0))="n/a","n/a",BK551-INDEX(tab_MinKomp[MP&amp;L (Material Planning and Logistics)],MATCH($B551,tab_MinKomp[[Stanowisko / Position ]:[Stanowisko / Position ]],0)))</f>
        <v>n/a</v>
      </c>
      <c r="BL552" s="190" t="str">
        <f>IF(INDEX(tab_MinKomp[Supplier delivery rating],MATCH($B551,tab_MinKomp[[Stanowisko / Position ]:[Stanowisko / Position ]],0))="n/a","n/a",BL551-INDEX(tab_MinKomp[Supplier delivery rating],MATCH($B551,tab_MinKomp[[Stanowisko / Position ]:[Stanowisko / Position ]],0)))</f>
        <v>n/a</v>
      </c>
      <c r="BM552" s="194" t="str">
        <f>IF(INDEX(tab_MinKomp[Planowanie produkcji / Produktionsplanung],MATCH($B551,tab_MinKomp[[Stanowisko / Position ]:[Stanowisko / Position ]],0))="n/a","n/a",BM551-INDEX(tab_MinKomp[Planowanie produkcji / Produktionsplanung],MATCH($B551,tab_MinKomp[[Stanowisko / Position ]:[Stanowisko / Position ]],0)))</f>
        <v>n/a</v>
      </c>
      <c r="BN552" s="194" t="str">
        <f>IF(INDEX(tab_MinKomp[Obsługa maszyn KVT / KVT Maschinenbedienung],MATCH($B551,tab_MinKomp[[Stanowisko / Position ]:[Stanowisko / Position ]],0))="n/a","n/a",BN551-INDEX(tab_MinKomp[Obsługa maszyn KVT / KVT Maschinenbedienung],MATCH($B551,tab_MinKomp[[Stanowisko / Position ]:[Stanowisko / Position ]],0)))</f>
        <v>n/a</v>
      </c>
      <c r="BO552" s="194" t="str">
        <f>IF(INDEX(tab_MinKomp[Obsługa maszyn KVT / KVT Maschinenbedienung],MATCH($B551,tab_MinKomp[[Stanowisko / Position ]:[Stanowisko / Position ]],0))="n/a","n/a",BO551-INDEX(tab_MinKomp[Obsługa maszyn KVT / KVT Maschinenbedienung],MATCH($B551,tab_MinKomp[[Stanowisko / Position ]:[Stanowisko / Position ]],0)))</f>
        <v>n/a</v>
      </c>
      <c r="BP552" s="194">
        <f>IF(INDEX(tab_MinKomp[Obsługa maszyn Novapax / Novapax Maschinenbedienung],MATCH($B551,tab_MinKomp[[Stanowisko / Position ]:[Stanowisko / Position ]],0))="n/a","n/a",BP551-INDEX(tab_MinKomp[Obsługa maszyn Novapax / Novapax Maschinenbedienung],MATCH($B551,tab_MinKomp[[Stanowisko / Position ]:[Stanowisko / Position ]],0)))</f>
        <v>-1</v>
      </c>
      <c r="BQ552" s="194" t="str">
        <f>IF(INDEX(tab_MinKomp[Obsługa maszyn Piovan / Piovan Maschinenbedienung],MATCH($B551,tab_MinKomp[[Stanowisko / Position ]:[Stanowisko / Position ]],0))="n/a","n/a",BQ551-INDEX(tab_MinKomp[Obsługa maszyn Piovan / Piovan Maschinenbedienung],MATCH($B551,tab_MinKomp[[Stanowisko / Position ]:[Stanowisko / Position ]],0)))</f>
        <v>n/a</v>
      </c>
      <c r="BR552" s="194">
        <f>IF(INDEX(tab_MinKomp[Eliminacja awarii / Beseitigung von Ausfällen],MATCH($B551,tab_MinKomp[[Stanowisko / Position ]:[Stanowisko / Position ]],0))="n/a","n/a",BR551-INDEX(tab_MinKomp[Eliminacja awarii / Beseitigung von Ausfällen],MATCH($B551,tab_MinKomp[[Stanowisko / Position ]:[Stanowisko / Position ]],0)))</f>
        <v>0</v>
      </c>
      <c r="BS552" s="194" t="str">
        <f>IF(INDEX(tab_MinKomp[Obsługa maszyn Piovan / Piovan Maschinenbedienung],MATCH($B551,tab_MinKomp[[Stanowisko / Position ]:[Stanowisko / Position ]],0))="n/a","n/a",BS551-INDEX(tab_MinKomp[Obsługa maszyn Piovan / Piovan Maschinenbedienung],MATCH($B551,tab_MinKomp[[Stanowisko / Position ]:[Stanowisko / Position ]],0)))</f>
        <v>n/a</v>
      </c>
      <c r="BT552" s="194" t="str">
        <f>IF(INDEX(tab_MinKomp[Obsługa maszyn Piovan / Piovan Maschinenbedienung],MATCH($B551,tab_MinKomp[[Stanowisko / Position ]:[Stanowisko / Position ]],0))="n/a","n/a",BT551-INDEX(tab_MinKomp[Obsługa maszyn Piovan / Piovan Maschinenbedienung],MATCH($B551,tab_MinKomp[[Stanowisko / Position ]:[Stanowisko / Position ]],0)))</f>
        <v>n/a</v>
      </c>
      <c r="BU552" s="194" t="str">
        <f>IF(INDEX(tab_MinKomp[Obsługa maszyn Piovan / Piovan Maschinenbedienung],MATCH($B551,tab_MinKomp[[Stanowisko / Position ]:[Stanowisko / Position ]],0))="n/a","n/a",BU551-INDEX(tab_MinKomp[Obsługa maszyn Piovan / Piovan Maschinenbedienung],MATCH($B551,tab_MinKomp[[Stanowisko / Position ]:[Stanowisko / Position ]],0)))</f>
        <v>n/a</v>
      </c>
      <c r="BV552" s="194" t="str">
        <f>IF(INDEX(tab_MinKomp[Obsługa maszyn Piovan / Piovan Maschinenbedienung],MATCH($B551,tab_MinKomp[[Stanowisko / Position ]:[Stanowisko / Position ]],0))="n/a","n/a",BV551-INDEX(tab_MinKomp[Obsługa maszyn Piovan / Piovan Maschinenbedienung],MATCH($B551,tab_MinKomp[[Stanowisko / Position ]:[Stanowisko / Position ]],0)))</f>
        <v>n/a</v>
      </c>
      <c r="BW552" s="194" t="str">
        <f>IF(INDEX(tab_MinKomp[Obsługa maszyn Piovan / Piovan Maschinenbedienung],MATCH($B551,tab_MinKomp[[Stanowisko / Position ]:[Stanowisko / Position ]],0))="n/a","n/a",BW551-INDEX(tab_MinKomp[Obsługa maszyn Piovan / Piovan Maschinenbedienung],MATCH($B551,tab_MinKomp[[Stanowisko / Position ]:[Stanowisko / Position ]],0)))</f>
        <v>n/a</v>
      </c>
      <c r="BX552" s="194" t="str">
        <f>IF(INDEX(tab_MinKomp[Obsługa maszyn Piovan / Piovan Maschinenbedienung],MATCH($B551,tab_MinKomp[[Stanowisko / Position ]:[Stanowisko / Position ]],0))="n/a","n/a",BX551-INDEX(tab_MinKomp[Obsługa maszyn Piovan / Piovan Maschinenbedienung],MATCH($B551,tab_MinKomp[[Stanowisko / Position ]:[Stanowisko / Position ]],0)))</f>
        <v>n/a</v>
      </c>
      <c r="BY552" s="194" t="str">
        <f>IF(INDEX(tab_MinKomp[Obsługa maszyn Engel / Engel Maschinenbedienung],MATCH($B551,tab_MinKomp[[Stanowisko / Position ]:[Stanowisko / Position ]],0))="n/a","n/a",BY551-INDEX(tab_MinKomp[Obsługa maszyn Engel / Engel Maschinenbedienung],MATCH($B551,tab_MinKomp[[Stanowisko / Position ]:[Stanowisko / Position ]],0)))</f>
        <v>n/a</v>
      </c>
      <c r="BZ552" s="194" t="str">
        <f>IF(INDEX(tab_MinKomp[Obsługa maszyn KVT / KVT Maschinenbedienung],MATCH($B551,tab_MinKomp[[Stanowisko / Position ]:[Stanowisko / Position ]],0))="n/a","n/a",BZ551-INDEX(tab_MinKomp[Obsługa maszyn KVT / KVT Maschinenbedienung],MATCH($B551,tab_MinKomp[[Stanowisko / Position ]:[Stanowisko / Position ]],0)))</f>
        <v>n/a</v>
      </c>
      <c r="CA552" s="194">
        <f>IF(INDEX(tab_MinKomp[Eliminacja awarii / Beseitigung von Ausfällen],MATCH($B551,tab_MinKomp[[Stanowisko / Position ]:[Stanowisko / Position ]],0))="n/a","n/a",CA551-INDEX(tab_MinKomp[Eliminacja awarii / Beseitigung von Ausfällen],MATCH($B551,tab_MinKomp[[Stanowisko / Position ]:[Stanowisko / Position ]],0)))</f>
        <v>0</v>
      </c>
      <c r="CB552" s="194" t="str">
        <f>IF(INDEX(tab_MinKomp[Obsługa maszyn ASL / ASL Maschinenbedienung],MATCH($B551,tab_MinKomp[[Stanowisko / Position ]:[Stanowisko / Position ]],0))="n/a","n/a",CB551-INDEX(tab_MinKomp[Obsługa maszyn ASL / ASL Maschinenbedienung],MATCH($B551,tab_MinKomp[[Stanowisko / Position ]:[Stanowisko / Position ]],0)))</f>
        <v>n/a</v>
      </c>
      <c r="CC552" s="194">
        <f>IF(INDEX(tab_MinKomp[Obsługa maszyn Novapax / Novapax Maschinenbedienung],MATCH($B551,tab_MinKomp[[Stanowisko / Position ]:[Stanowisko / Position ]],0))="n/a","n/a",CC551-INDEX(tab_MinKomp[Obsługa maszyn Novapax / Novapax Maschinenbedienung],MATCH($B551,tab_MinKomp[[Stanowisko / Position ]:[Stanowisko / Position ]],0)))</f>
        <v>0</v>
      </c>
      <c r="CD552" s="194">
        <f>IF(INDEX(tab_MinKomp[Obsługa maszyn Novapax / Novapax Maschinenbedienung],MATCH($B551,tab_MinKomp[[Stanowisko / Position ]:[Stanowisko / Position ]],0))="n/a","n/a",CD551-INDEX(tab_MinKomp[Obsługa maszyn Novapax / Novapax Maschinenbedienung],MATCH($B551,tab_MinKomp[[Stanowisko / Position ]:[Stanowisko / Position ]],0)))</f>
        <v>0</v>
      </c>
      <c r="CE552" s="194" t="str">
        <f>IF(INDEX(tab_MinKomp[Obsługa maszyn Piovan / Piovan Maschinenbedienung],MATCH($B551,tab_MinKomp[[Stanowisko / Position ]:[Stanowisko / Position ]],0))="n/a","n/a",CE551-INDEX(tab_MinKomp[Obsługa maszyn Piovan / Piovan Maschinenbedienung],MATCH($B551,tab_MinKomp[[Stanowisko / Position ]:[Stanowisko / Position ]],0)))</f>
        <v>n/a</v>
      </c>
      <c r="CF552" s="194" t="str">
        <f>IF(INDEX(tab_MinKomp[Obsługa maszyn Piovan / Piovan Maschinenbedienung],MATCH($B551,tab_MinKomp[[Stanowisko / Position ]:[Stanowisko / Position ]],0))="n/a","n/a",CF551-INDEX(tab_MinKomp[Obsługa maszyn Piovan / Piovan Maschinenbedienung],MATCH($B551,tab_MinKomp[[Stanowisko / Position ]:[Stanowisko / Position ]],0)))</f>
        <v>n/a</v>
      </c>
      <c r="CG552" s="194">
        <f>IF(INDEX(tab_MinKomp[Eliminacja awarii / Beseitigung von Ausfällen],MATCH($B551,tab_MinKomp[[Stanowisko / Position ]:[Stanowisko / Position ]],0))="n/a","n/a",CG551-INDEX(tab_MinKomp[Eliminacja awarii / Beseitigung von Ausfällen],MATCH($B551,tab_MinKomp[[Stanowisko / Position ]:[Stanowisko / Position ]],0)))</f>
        <v>0</v>
      </c>
      <c r="CH552" s="194" t="str">
        <f>IF(INDEX(tab_MinKomp[Wymagania VDA 6.5 Product / Forderungen],MATCH($B551,tab_MinKomp[[Stanowisko / Position ]:[Stanowisko / Position ]],0))="n/a","n/a",CH551-INDEX(tab_MinKomp[Wymagania VDA 6.5 Product / Forderungen],MATCH($B551,tab_MinKomp[[Stanowisko / Position ]:[Stanowisko / Position ]],0)))</f>
        <v>n/a</v>
      </c>
      <c r="CI552" s="194" t="str">
        <f>IF(INDEX(tab_MinKomp[Wymagania VDA 6.5 Product / Forderungen],MATCH($B551,tab_MinKomp[[Stanowisko / Position ]:[Stanowisko / Position ]],0))="n/a","n/a",CI551-INDEX(tab_MinKomp[Wymagania VDA 6.5 Product / Forderungen],MATCH($B551,tab_MinKomp[[Stanowisko / Position ]:[Stanowisko / Position ]],0)))</f>
        <v>n/a</v>
      </c>
      <c r="CJ552" s="194" t="str">
        <f>IF(INDEX(tab_MinKomp[Wymagania VDA 6.5 Product / Forderungen],MATCH($B551,tab_MinKomp[[Stanowisko / Position ]:[Stanowisko / Position ]],0))="n/a","n/a",CJ551-INDEX(tab_MinKomp[Wymagania VDA 6.5 Product / Forderungen],MATCH($B551,tab_MinKomp[[Stanowisko / Position ]:[Stanowisko / Position ]],0)))</f>
        <v>n/a</v>
      </c>
      <c r="CK552" s="194" t="str">
        <f>IF(INDEX(tab_MinKomp[Wymagania VDA 6.5 Product / Forderungen],MATCH($B551,tab_MinKomp[[Stanowisko / Position ]:[Stanowisko / Position ]],0))="n/a","n/a",CK551-INDEX(tab_MinKomp[Wymagania VDA 6.5 Product / Forderungen],MATCH($B551,tab_MinKomp[[Stanowisko / Position ]:[Stanowisko / Position ]],0)))</f>
        <v>n/a</v>
      </c>
      <c r="CL552" s="194" t="str">
        <f>IF(INDEX(tab_MinKomp[Wymagania VDA 6.5 Product / Forderungen],MATCH($B551,tab_MinKomp[[Stanowisko / Position ]:[Stanowisko / Position ]],0))="n/a","n/a",CL551-INDEX(tab_MinKomp[Wymagania VDA 6.5 Product / Forderungen],MATCH($B551,tab_MinKomp[[Stanowisko / Position ]:[Stanowisko / Position ]],0)))</f>
        <v>n/a</v>
      </c>
      <c r="CM552" s="194" t="str">
        <f>IF(INDEX(tab_MinKomp[Informatyka ogólna (techniczne i systemowe) / Allgemeine IT (Technik und System)],MATCH($B551,tab_MinKomp[[Stanowisko / Position ]:[Stanowisko / Position ]],0))="n/a","n/a",CM551-INDEX(tab_MinKomp[Informatyka ogólna (techniczne i systemowe) / Allgemeine IT (Technik und System)],MATCH($B551,tab_MinKomp[[Stanowisko / Position ]:[Stanowisko / Position ]],0)))</f>
        <v>n/a</v>
      </c>
      <c r="CN552" s="194" t="str">
        <f>IF(INDEX(tab_MinKomp[Sieci komputerowe / Computernetzwerke],MATCH($B551,tab_MinKomp[[Stanowisko / Position ]:[Stanowisko / Position ]],0))="n/a","n/a",CN551-INDEX(tab_MinKomp[Sieci komputerowe / Computernetzwerke],MATCH($B551,tab_MinKomp[[Stanowisko / Position ]:[Stanowisko / Position ]],0)))</f>
        <v>n/a</v>
      </c>
      <c r="CO552" s="194" t="str">
        <f>IF(INDEX(tab_MinKomp[Hardware (komputery PC, drukarki biurowe i etykietowe, telefonia stacjonarna i mobilna) (PC, Drucker, Telefpne, Handys)],MATCH($B551,tab_MinKomp[[Stanowisko / Position ]:[Stanowisko / Position ]],0))="n/a","n/a",CO551-INDEX(tab_MinKomp[Hardware (komputery PC, drukarki biurowe i etykietowe, telefonia stacjonarna i mobilna) (PC, Drucker, Telefpne, Handys)],MATCH($B551,tab_MinKomp[[Stanowisko / Position ]:[Stanowisko / Position ]],0)))</f>
        <v>n/a</v>
      </c>
      <c r="CP552" s="194" t="str">
        <f>IF(INDEX(tab_MinKomp[Software &amp; Systems (MS Office, MS Remote Desktop)],MATCH($B551,tab_MinKomp[[Stanowisko / Position ]:[Stanowisko / Position ]],0))="n/a","n/a",CP551-INDEX(tab_MinKomp[Software &amp; Systems (MS Office, MS Remote Desktop)],MATCH($B551,tab_MinKomp[[Stanowisko / Position ]:[Stanowisko / Position ]],0)))</f>
        <v>n/a</v>
      </c>
      <c r="CQ552" s="194" t="str">
        <f>IF(INDEX(tab_MinKomp[Programowanie obiektowe (PHP) / Objektprogrammierung],MATCH($B551,tab_MinKomp[[Stanowisko / Position ]:[Stanowisko / Position ]],0))="n/a","n/a",CQ551-INDEX(tab_MinKomp[Programowanie obiektowe (PHP) / Objektprogrammierung],MATCH($B551,tab_MinKomp[[Stanowisko / Position ]:[Stanowisko / Position ]],0)))</f>
        <v>n/a</v>
      </c>
      <c r="CR552" s="194" t="str">
        <f>IF(INDEX(tab_MinKomp[Scrum],MATCH($B551,tab_MinKomp[[Stanowisko / Position ]:[Stanowisko / Position ]],0))="n/a","n/a",CR551-INDEX(tab_MinKomp[Scrum],MATCH($B551,tab_MinKomp[[Stanowisko / Position ]:[Stanowisko / Position ]],0)))</f>
        <v>n/a</v>
      </c>
      <c r="CS552" s="194" t="str">
        <f>IF(INDEX(tab_MinKomp[SQL (MySQL)],MATCH($B551,tab_MinKomp[[Stanowisko / Position ]:[Stanowisko / Position ]],0))="n/a","n/a",CS551-INDEX(tab_MinKomp[SQL (MySQL)],MATCH($B551,tab_MinKomp[[Stanowisko / Position ]:[Stanowisko / Position ]],0)))</f>
        <v>n/a</v>
      </c>
      <c r="CT552" s="194" t="str">
        <f>IF(INDEX(tab_MinKomp[Javascript],MATCH($B551,tab_MinKomp[[Stanowisko / Position ]:[Stanowisko / Position ]],0))="n/a","n/a",CT551-INDEX(tab_MinKomp[Javascript],MATCH($B551,tab_MinKomp[[Stanowisko / Position ]:[Stanowisko / Position ]],0)))</f>
        <v>n/a</v>
      </c>
      <c r="CU552" s="194" t="str">
        <f>IF(INDEX(tab_MinKomp[Joomla],MATCH($B551,tab_MinKomp[[Stanowisko / Position ]:[Stanowisko / Position ]],0))="n/a","n/a",CU551-INDEX(tab_MinKomp[Joomla],MATCH($B551,tab_MinKomp[[Stanowisko / Position ]:[Stanowisko / Position ]],0)))</f>
        <v>n/a</v>
      </c>
      <c r="CV552" s="194" t="str">
        <f>IF(INDEX(tab_MinKomp[Bash],MATCH($B551,tab_MinKomp[[Stanowisko / Position ]:[Stanowisko / Position ]],0))="n/a","n/a",CV551-INDEX(tab_MinKomp[Bash],MATCH($B551,tab_MinKomp[[Stanowisko / Position ]:[Stanowisko / Position ]],0)))</f>
        <v>n/a</v>
      </c>
      <c r="CW552" s="194">
        <f>IF(INDEX(tab_MinKomp[Systemy MES (HYDRA / SFMS)],MATCH($B551,tab_MinKomp[[Stanowisko / Position ]:[Stanowisko / Position ]],0))="n/a","n/a",CW551-INDEX(tab_MinKomp[Systemy MES (HYDRA / SFMS)],MATCH($B551,tab_MinKomp[[Stanowisko / Position ]:[Stanowisko / Position ]],0)))</f>
        <v>-1</v>
      </c>
      <c r="CX552" s="194" t="str">
        <f>IF(INDEX(tab_MinKomp[HTML / CSS],MATCH($B551,tab_MinKomp[[Stanowisko / Position ]:[Stanowisko / Position ]],0))="n/a","n/a",CX551-INDEX(tab_MinKomp[HTML / CSS],MATCH($B551,tab_MinKomp[[Stanowisko / Position ]:[Stanowisko / Position ]],0)))</f>
        <v>n/a</v>
      </c>
      <c r="CY552" s="194" t="str">
        <f>IF(INDEX(tab_MinKomp[SYSTEM PR],MATCH($B551,tab_MinKomp[[Stanowisko / Position ]:[Stanowisko / Position ]],0))="n/a","n/a",CY551-INDEX(tab_MinKomp[SYSTEM PR],MATCH($B551,tab_MinKomp[[Stanowisko / Position ]:[Stanowisko / Position ]],0)))</f>
        <v>n/a</v>
      </c>
      <c r="CZ552" s="194" t="str">
        <f>IF(INDEX(tab_MinKomp[System Einkauf XP / EBA],MATCH($B551,tab_MinKomp[[Stanowisko / Position ]:[Stanowisko / Position ]],0))="n/a","n/a",CZ551-INDEX(tab_MinKomp[System Einkauf XP / EBA],MATCH($B551,tab_MinKomp[[Stanowisko / Position ]:[Stanowisko / Position ]],0)))</f>
        <v>n/a</v>
      </c>
      <c r="DA552" s="194" t="str">
        <f>IF(INDEX(tab_MinKomp[Techniki negocjacyjne / Verhandlungstechniken],MATCH($B551,tab_MinKomp[[Stanowisko / Position ]:[Stanowisko / Position ]],0))="n/a","n/a",DA551-INDEX(tab_MinKomp[Techniki negocjacyjne / Verhandlungstechniken],MATCH($B551,tab_MinKomp[[Stanowisko / Position ]:[Stanowisko / Position ]],0)))</f>
        <v>n/a</v>
      </c>
      <c r="DB552" s="194" t="str">
        <f>IF(INDEX(tab_MinKomp[Znajomość rynku branżowego / Kenntnis des Industrie Marktes],MATCH($B551,tab_MinKomp[[Stanowisko / Position ]:[Stanowisko / Position ]],0))="n/a","n/a",DB551-INDEX(tab_MinKomp[Znajomość rynku branżowego / Kenntnis des Industrie Marktes],MATCH($B551,tab_MinKomp[[Stanowisko / Position ]:[Stanowisko / Position ]],0)))</f>
        <v>n/a</v>
      </c>
      <c r="DC552" s="194" t="str">
        <f>IF(INDEX(tab_MinKomp[SUPPLIER MANAGEMENT],MATCH($B551,tab_MinKomp[[Stanowisko / Position ]:[Stanowisko / Position ]],0))="n/a","n/a",DC551-INDEX(tab_MinKomp[SUPPLIER MANAGEMENT],MATCH($B551,tab_MinKomp[[Stanowisko / Position ]:[Stanowisko / Position ]],0)))</f>
        <v>n/a</v>
      </c>
      <c r="DD552" s="194" t="str">
        <f>IF(INDEX(tab_MinKomp[SUPPLIER MANAGEMENT],MATCH($B551,tab_MinKomp[[Stanowisko / Position ]:[Stanowisko / Position ]],0))="n/a","n/a",DD551-INDEX(tab_MinKomp[SUPPLIER MANAGEMENT],MATCH($B551,tab_MinKomp[[Stanowisko / Position ]:[Stanowisko / Position ]],0)))</f>
        <v>n/a</v>
      </c>
      <c r="DE552" s="194" t="str">
        <f>IF(INDEX(tab_MinKomp[SUPPLIER MANAGEMENT],MATCH($B551,tab_MinKomp[[Stanowisko / Position ]:[Stanowisko / Position ]],0))="n/a","n/a",DE551-INDEX(tab_MinKomp[SUPPLIER MANAGEMENT],MATCH($B551,tab_MinKomp[[Stanowisko / Position ]:[Stanowisko / Position ]],0)))</f>
        <v>n/a</v>
      </c>
      <c r="DF552" s="194">
        <f>IF(INDEX(tab_MinKomp[LEAN MANAGEMENT],MATCH($B551,tab_MinKomp[[Stanowisko / Position ]:[Stanowisko / Position ]],0))="n/a","n/a",DF551-INDEX(tab_MinKomp[LEAN MANAGEMENT],MATCH($B551,tab_MinKomp[[Stanowisko / Position ]:[Stanowisko / Position ]],0)))</f>
        <v>0</v>
      </c>
      <c r="DG552" s="194" t="str">
        <f>IF(INDEX(tab_MinKomp[PPAP/PSW],MATCH($B551,tab_MinKomp[[Stanowisko / Position ]:[Stanowisko / Position ]],0))="n/a","n/a",DG551-INDEX(tab_MinKomp[PPAP/PSW],MATCH($B551,tab_MinKomp[[Stanowisko / Position ]:[Stanowisko / Position ]],0)))</f>
        <v>n/a</v>
      </c>
      <c r="DH552" s="194" t="str">
        <f>IF(INDEX(tab_MinKomp[SUPPLIER MANAGEMENT],MATCH($B551,tab_MinKomp[[Stanowisko / Position ]:[Stanowisko / Position ]],0))="n/a","n/a",DH551-INDEX(tab_MinKomp[SUPPLIER MANAGEMENT],MATCH($B551,tab_MinKomp[[Stanowisko / Position ]:[Stanowisko / Position ]],0)))</f>
        <v>n/a</v>
      </c>
      <c r="DI552" s="194" t="str">
        <f>IF(INDEX(tab_MinKomp[OBSŁUGA PORTALI KLIENTA / Kundenportale],MATCH($B551,tab_MinKomp[[Stanowisko / Position ]:[Stanowisko / Position ]],0))="n/a","n/a",DI551-INDEX(tab_MinKomp[OBSŁUGA PORTALI KLIENTA / Kundenportale],MATCH($B551,tab_MinKomp[[Stanowisko / Position ]:[Stanowisko / Position ]],0)))</f>
        <v>n/a</v>
      </c>
      <c r="DJ552" s="194" t="str">
        <f>IF(INDEX(tab_MinKomp[Obsługa systemu BABTECQ / BABTECQ System],MATCH($B551,tab_MinKomp[[Stanowisko / Position ]:[Stanowisko / Position ]],0))="n/a","n/a",DJ551-INDEX(tab_MinKomp[Obsługa systemu BABTECQ / BABTECQ System],MATCH($B551,tab_MinKomp[[Stanowisko / Position ]:[Stanowisko / Position ]],0)))</f>
        <v>n/a</v>
      </c>
      <c r="DK552" s="194" t="str">
        <f>IF(INDEX(tab_MinKomp[Rysunek techniczny / technische Zeichnung],MATCH($B551,tab_MinKomp[[Stanowisko / Position ]:[Stanowisko / Position ]],0))="n/a","n/a",DK551-INDEX(tab_MinKomp[Rysunek techniczny / technische Zeichnung],MATCH($B551,tab_MinKomp[[Stanowisko / Position ]:[Stanowisko / Position ]],0)))</f>
        <v>n/a</v>
      </c>
      <c r="DL552" s="194" t="str">
        <f>IF(INDEX(tab_MinKomp[Kalibracja / Kalibrierung],MATCH($B551,tab_MinKomp[[Stanowisko / Position ]:[Stanowisko / Position ]],0))="n/a","n/a",DL551-INDEX(tab_MinKomp[Kalibracja / Kalibrierung],MATCH($B551,tab_MinKomp[[Stanowisko / Position ]:[Stanowisko / Position ]],0)))</f>
        <v>n/a</v>
      </c>
      <c r="DM552" s="194" t="str">
        <f>IF(INDEX(tab_MinKomp[Rekwalifikacja / Requalifizierung],MATCH($B551,tab_MinKomp[[Stanowisko / Position ]:[Stanowisko / Position ]],0))="n/a","n/a",DM551-INDEX(tab_MinKomp[Rekwalifikacja / Requalifizierung],MATCH($B551,tab_MinKomp[[Stanowisko / Position ]:[Stanowisko / Position ]],0)))</f>
        <v>n/a</v>
      </c>
      <c r="DN552" s="190" t="str">
        <f>IF(INDEX(tab_MinKomp[Testy czystości / Reinheitstests],MATCH($B551,tab_MinKomp[[Stanowisko / Position ]:[Stanowisko / Position ]],0))="n/a","n/a",DN551-INDEX(tab_MinKomp[Testy czystości / Reinheitstests],MATCH($B551,tab_MinKomp[[Stanowisko / Position ]:[Stanowisko / Position ]],0)))</f>
        <v>n/a</v>
      </c>
      <c r="DO552" s="190" t="str">
        <f>IF(INDEX(tab_MinKomp[Testy czystości / Reinheitstests],MATCH($B551,tab_MinKomp[[Stanowisko / Position ]:[Stanowisko / Position ]],0))="n/a","n/a",DO551-INDEX(tab_MinKomp[Testy czystości / Reinheitstests],MATCH($B551,tab_MinKomp[[Stanowisko / Position ]:[Stanowisko / Position ]],0)))</f>
        <v>n/a</v>
      </c>
      <c r="DP552" s="190" t="str">
        <f>IF(INDEX(tab_MinKomp[Testy czystości / Reinheitstests],MATCH($B551,tab_MinKomp[[Stanowisko / Position ]:[Stanowisko / Position ]],0))="n/a","n/a",DP551-INDEX(tab_MinKomp[Testy czystości / Reinheitstests],MATCH($B551,tab_MinKomp[[Stanowisko / Position ]:[Stanowisko / Position ]],0)))</f>
        <v>n/a</v>
      </c>
      <c r="DQ552" s="190" t="str">
        <f>IF(INDEX(tab_MinKomp[Testy czystości / Reinheitstests],MATCH($B551,tab_MinKomp[[Stanowisko / Position ]:[Stanowisko / Position ]],0))="n/a","n/a",DQ551-INDEX(tab_MinKomp[Testy czystości / Reinheitstests],MATCH($B551,tab_MinKomp[[Stanowisko / Position ]:[Stanowisko / Position ]],0)))</f>
        <v>n/a</v>
      </c>
      <c r="DR552" s="190" t="str">
        <f>IF(INDEX(tab_MinKomp[Testy czystości / Reinheitstests],MATCH($B551,tab_MinKomp[[Stanowisko / Position ]:[Stanowisko / Position ]],0))="n/a","n/a",DR551-INDEX(tab_MinKomp[Testy czystości / Reinheitstests],MATCH($B551,tab_MinKomp[[Stanowisko / Position ]:[Stanowisko / Position ]],0)))</f>
        <v>n/a</v>
      </c>
      <c r="DS552" s="190" t="str">
        <f>IF(INDEX(tab_MinKomp[Testy czystości / Reinheitstests],MATCH($B551,tab_MinKomp[[Stanowisko / Position ]:[Stanowisko / Position ]],0))="n/a","n/a",DS551-INDEX(tab_MinKomp[Testy czystości / Reinheitstests],MATCH($B551,tab_MinKomp[[Stanowisko / Position ]:[Stanowisko / Position ]],0)))</f>
        <v>n/a</v>
      </c>
      <c r="DT552" s="194" t="str">
        <f>IF(INDEX(tab_MinKomp[SUPPLIER MANAGEMENT],MATCH($B551,tab_MinKomp[[Stanowisko / Position ]:[Stanowisko / Position ]],0))="n/a","n/a",DT551-INDEX(tab_MinKomp[SUPPLIER MANAGEMENT],MATCH($B551,tab_MinKomp[[Stanowisko / Position ]:[Stanowisko / Position ]],0)))</f>
        <v>n/a</v>
      </c>
      <c r="DU552" s="190" t="str">
        <f>IF(INDEX(tab_MinKomp[Testy czystości / Reinheitstests],MATCH($B551,tab_MinKomp[[Stanowisko / Position ]:[Stanowisko / Position ]],0))="n/a","n/a",DU551-INDEX(tab_MinKomp[Testy czystości / Reinheitstests],MATCH($B551,tab_MinKomp[[Stanowisko / Position ]:[Stanowisko / Position ]],0)))</f>
        <v>n/a</v>
      </c>
      <c r="DV552" s="190" t="str">
        <f>IF(INDEX(tab_MinKomp[Testy czystości / Reinheitstests],MATCH($B551,tab_MinKomp[[Stanowisko / Position ]:[Stanowisko / Position ]],0))="n/a","n/a",DV551-INDEX(tab_MinKomp[Testy czystości / Reinheitstests],MATCH($B551,tab_MinKomp[[Stanowisko / Position ]:[Stanowisko / Position ]],0)))</f>
        <v>n/a</v>
      </c>
      <c r="DW552" s="190" t="str">
        <f>IF(INDEX(tab_MinKomp[Testy czystości / Reinheitstests],MATCH($B551,tab_MinKomp[[Stanowisko / Position ]:[Stanowisko / Position ]],0))="n/a","n/a",DW551-INDEX(tab_MinKomp[Testy czystości / Reinheitstests],MATCH($B551,tab_MinKomp[[Stanowisko / Position ]:[Stanowisko / Position ]],0)))</f>
        <v>n/a</v>
      </c>
      <c r="DX552" s="190" t="str">
        <f>IF(INDEX(tab_MinKomp[Testy czystości / Reinheitstests],MATCH($B551,tab_MinKomp[[Stanowisko / Position ]:[Stanowisko / Position ]],0))="n/a","n/a",DX551-INDEX(tab_MinKomp[Testy czystości / Reinheitstests],MATCH($B551,tab_MinKomp[[Stanowisko / Position ]:[Stanowisko / Position ]],0)))</f>
        <v>n/a</v>
      </c>
      <c r="DY552" s="190" t="str">
        <f>IF(INDEX(tab_MinKomp[Testy czystości / Reinheitstests],MATCH($B551,tab_MinKomp[[Stanowisko / Position ]:[Stanowisko / Position ]],0))="n/a","n/a",DY551-INDEX(tab_MinKomp[Testy czystości / Reinheitstests],MATCH($B551,tab_MinKomp[[Stanowisko / Position ]:[Stanowisko / Position ]],0)))</f>
        <v>n/a</v>
      </c>
      <c r="DZ552" s="190" t="str">
        <f>IF(INDEX(tab_MinKomp[Testy czystości / Reinheitstests],MATCH($B551,tab_MinKomp[[Stanowisko / Position ]:[Stanowisko / Position ]],0))="n/a","n/a",DZ551-INDEX(tab_MinKomp[Testy czystości / Reinheitstests],MATCH($B551,tab_MinKomp[[Stanowisko / Position ]:[Stanowisko / Position ]],0)))</f>
        <v>n/a</v>
      </c>
      <c r="EA552" s="194" t="str">
        <f>IF(INDEX(tab_MinKomp[SUPPLIER MANAGEMENT],MATCH($B551,tab_MinKomp[[Stanowisko / Position ]:[Stanowisko / Position ]],0))="n/a","n/a",EA551-INDEX(tab_MinKomp[SUPPLIER MANAGEMENT],MATCH($B551,tab_MinKomp[[Stanowisko / Position ]:[Stanowisko / Position ]],0)))</f>
        <v>n/a</v>
      </c>
      <c r="EB552" s="190" t="str">
        <f>IF(INDEX(tab_MinKomp[Testy czystości / Reinheitstests],MATCH($B551,tab_MinKomp[[Stanowisko / Position ]:[Stanowisko / Position ]],0))="n/a","n/a",EB551-INDEX(tab_MinKomp[Testy czystości / Reinheitstests],MATCH($B551,tab_MinKomp[[Stanowisko / Position ]:[Stanowisko / Position ]],0)))</f>
        <v>n/a</v>
      </c>
      <c r="EC552" s="190" t="str">
        <f>IF(INDEX(tab_MinKomp[Testy czystości / Reinheitstests],MATCH($B551,tab_MinKomp[[Stanowisko / Position ]:[Stanowisko / Position ]],0))="n/a","n/a",EC551-INDEX(tab_MinKomp[Testy czystości / Reinheitstests],MATCH($B551,tab_MinKomp[[Stanowisko / Position ]:[Stanowisko / Position ]],0)))</f>
        <v>n/a</v>
      </c>
      <c r="ED552" s="190" t="str">
        <f>IF(INDEX(tab_MinKomp[Testy czystości / Reinheitstests],MATCH($B551,tab_MinKomp[[Stanowisko / Position ]:[Stanowisko / Position ]],0))="n/a","n/a",ED551-INDEX(tab_MinKomp[Testy czystości / Reinheitstests],MATCH($B551,tab_MinKomp[[Stanowisko / Position ]:[Stanowisko / Position ]],0)))</f>
        <v>n/a</v>
      </c>
      <c r="EE552" s="190" t="str">
        <f>IF(INDEX(tab_MinKomp[Testy czystości / Reinheitstests],MATCH($B551,tab_MinKomp[[Stanowisko / Position ]:[Stanowisko / Position ]],0))="n/a","n/a",EE551-INDEX(tab_MinKomp[Testy czystości / Reinheitstests],MATCH($B551,tab_MinKomp[[Stanowisko / Position ]:[Stanowisko / Position ]],0)))</f>
        <v>n/a</v>
      </c>
      <c r="EF552" s="190" t="str">
        <f>IF(INDEX(tab_MinKomp[Testy czystości / Reinheitstests],MATCH($B551,tab_MinKomp[[Stanowisko / Position ]:[Stanowisko / Position ]],0))="n/a","n/a",EF551-INDEX(tab_MinKomp[Testy czystości / Reinheitstests],MATCH($B551,tab_MinKomp[[Stanowisko / Position ]:[Stanowisko / Position ]],0)))</f>
        <v>n/a</v>
      </c>
      <c r="EG552" s="190" t="str">
        <f>IF(INDEX(tab_MinKomp[Testy czystości / Reinheitstests],MATCH($B551,tab_MinKomp[[Stanowisko / Position ]:[Stanowisko / Position ]],0))="n/a","n/a",EG551-INDEX(tab_MinKomp[Testy czystości / Reinheitstests],MATCH($B551,tab_MinKomp[[Stanowisko / Position ]:[Stanowisko / Position ]],0)))</f>
        <v>n/a</v>
      </c>
      <c r="EH552" s="190" t="str">
        <f>IF(INDEX(tab_MinKomp[Testy czystości / Reinheitstests],MATCH($B551,tab_MinKomp[[Stanowisko / Position ]:[Stanowisko / Position ]],0))="n/a","n/a",EH551-INDEX(tab_MinKomp[Testy czystości / Reinheitstests],MATCH($B551,tab_MinKomp[[Stanowisko / Position ]:[Stanowisko / Position ]],0)))</f>
        <v>n/a</v>
      </c>
      <c r="EI552" s="190" t="str">
        <f>IF(INDEX(tab_MinKomp[Testy czystości / Reinheitstests],MATCH($B551,tab_MinKomp[[Stanowisko / Position ]:[Stanowisko / Position ]],0))="n/a","n/a",EI551-INDEX(tab_MinKomp[Testy czystości / Reinheitstests],MATCH($B551,tab_MinKomp[[Stanowisko / Position ]:[Stanowisko / Position ]],0)))</f>
        <v>n/a</v>
      </c>
      <c r="EJ552" s="190" t="str">
        <f>IF(INDEX(tab_MinKomp[Testy czystości / Reinheitstests],MATCH($B551,tab_MinKomp[[Stanowisko / Position ]:[Stanowisko / Position ]],0))="n/a","n/a",EJ551-INDEX(tab_MinKomp[Testy czystości / Reinheitstests],MATCH($B551,tab_MinKomp[[Stanowisko / Position ]:[Stanowisko / Position ]],0)))</f>
        <v>n/a</v>
      </c>
      <c r="EK552" s="190" t="str">
        <f>IF(INDEX(tab_MinKomp[Testy czystości / Reinheitstests],MATCH($B551,tab_MinKomp[[Stanowisko / Position ]:[Stanowisko / Position ]],0))="n/a","n/a",EK551-INDEX(tab_MinKomp[Testy czystości / Reinheitstests],MATCH($B551,tab_MinKomp[[Stanowisko / Position ]:[Stanowisko / Position ]],0)))</f>
        <v>n/a</v>
      </c>
      <c r="EL552" s="190" t="str">
        <f>IF(INDEX(tab_MinKomp[Testy czystości / Reinheitstests],MATCH($B551,tab_MinKomp[[Stanowisko / Position ]:[Stanowisko / Position ]],0))="n/a","n/a",EL551-INDEX(tab_MinKomp[Testy czystości / Reinheitstests],MATCH($B551,tab_MinKomp[[Stanowisko / Position ]:[Stanowisko / Position ]],0)))</f>
        <v>n/a</v>
      </c>
      <c r="EM552" s="190" t="str">
        <f>IF(INDEX(tab_MinKomp[Testy czystości / Reinheitstests],MATCH($B551,tab_MinKomp[[Stanowisko / Position ]:[Stanowisko / Position ]],0))="n/a","n/a",EM551-INDEX(tab_MinKomp[Testy czystości / Reinheitstests],MATCH($B551,tab_MinKomp[[Stanowisko / Position ]:[Stanowisko / Position ]],0)))</f>
        <v>n/a</v>
      </c>
      <c r="EN552" s="190" t="str">
        <f>IF(INDEX(tab_MinKomp[Testy czystości / Reinheitstests],MATCH($B551,tab_MinKomp[[Stanowisko / Position ]:[Stanowisko / Position ]],0))="n/a","n/a",EN551-INDEX(tab_MinKomp[Testy czystości / Reinheitstests],MATCH($B551,tab_MinKomp[[Stanowisko / Position ]:[Stanowisko / Position ]],0)))</f>
        <v>n/a</v>
      </c>
      <c r="EO552" s="194" t="str">
        <f>IF(INDEX(tab_MinKomp[Konserwacja Rep],MATCH($B551,tab_MinKomp[[Stanowisko / Position ]:[Stanowisko / Position ]],0))="n/a","n/a",EO551-INDEX(tab_MinKomp[Konserwacja Rep],MATCH($B551,tab_MinKomp[[Stanowisko / Position ]:[Stanowisko / Position ]],0)))</f>
        <v>n/a</v>
      </c>
      <c r="EP552" s="194" t="str">
        <f>IF(INDEX(tab_MinKomp[[Konserwacja Engel ]],MATCH($B551,tab_MinKomp[[Stanowisko / Position ]:[Stanowisko / Position ]],0))="n/a","n/a",EP551-INDEX(tab_MinKomp[[Konserwacja Engel ]],MATCH($B551,tab_MinKomp[[Stanowisko / Position ]:[Stanowisko / Position ]],0)))</f>
        <v>n/a</v>
      </c>
      <c r="EQ552" s="194" t="str">
        <f>IF(INDEX(tab_MinKomp[Konserwacja B 50],MATCH($B551,tab_MinKomp[[Stanowisko / Position ]:[Stanowisko / Position ]],0))="n/a","n/a",EQ551-INDEX(tab_MinKomp[Konserwacja B 50],MATCH($B551,tab_MinKomp[[Stanowisko / Position ]:[Stanowisko / Position ]],0)))</f>
        <v>n/a</v>
      </c>
      <c r="ER552" s="194" t="str">
        <f>IF(INDEX(tab_MinKomp[[Konserwacja EOL ]],MATCH($B551,tab_MinKomp[[Stanowisko / Position ]:[Stanowisko / Position ]],0))="n/a","n/a",ER551-INDEX(tab_MinKomp[[Konserwacja EOL ]],MATCH($B551,tab_MinKomp[[Stanowisko / Position ]:[Stanowisko / Position ]],0)))</f>
        <v>n/a</v>
      </c>
      <c r="ES552" s="194" t="str">
        <f>IF(INDEX(tab_MinKomp[Konserwacja Branson],MATCH($B551,tab_MinKomp[[Stanowisko / Position ]:[Stanowisko / Position ]],0))="n/a","n/a",ES551-INDEX(tab_MinKomp[Konserwacja Branson],MATCH($B551,tab_MinKomp[[Stanowisko / Position ]:[Stanowisko / Position ]],0)))</f>
        <v>n/a</v>
      </c>
      <c r="ET552" s="194" t="str">
        <f>IF(INDEX(tab_MinKomp[Konserwacja coolery],MATCH($B551,tab_MinKomp[[Stanowisko / Position ]:[Stanowisko / Position ]],0))="n/a","n/a",ET551-INDEX(tab_MinKomp[Konserwacja coolery],MATCH($B551,tab_MinKomp[[Stanowisko / Position ]:[Stanowisko / Position ]],0)))</f>
        <v>n/a</v>
      </c>
      <c r="EU552" s="194" t="str">
        <f>IF(INDEX(tab_MinKomp[Konserwacja piecy],MATCH($B551,tab_MinKomp[[Stanowisko / Position ]:[Stanowisko / Position ]],0))="n/a","n/a",EU551-INDEX(tab_MinKomp[Konserwacja piecy],MATCH($B551,tab_MinKomp[[Stanowisko / Position ]:[Stanowisko / Position ]],0)))</f>
        <v>n/a</v>
      </c>
      <c r="EV552" s="194" t="str">
        <f>IF(INDEX(tab_MinKomp[Rysunek techniczny- czytanie],MATCH($B551,tab_MinKomp[[Stanowisko / Position ]:[Stanowisko / Position ]],0))="n/a","n/a",EV551-INDEX(tab_MinKomp[Rysunek techniczny- czytanie],MATCH($B551,tab_MinKomp[[Stanowisko / Position ]:[Stanowisko / Position ]],0)))</f>
        <v>n/a</v>
      </c>
      <c r="EW552" s="194" t="str">
        <f>IF(INDEX(tab_MinKomp[Elektryka],MATCH($B551,tab_MinKomp[[Stanowisko / Position ]:[Stanowisko / Position ]],0))="n/a","n/a",EW551-INDEX(tab_MinKomp[Elektryka],MATCH($B551,tab_MinKomp[[Stanowisko / Position ]:[Stanowisko / Position ]],0)))</f>
        <v>n/a</v>
      </c>
      <c r="EX552" s="194" t="str">
        <f>IF(INDEX(tab_MinKomp[Pneumatyka],MATCH($B551,tab_MinKomp[[Stanowisko / Position ]:[Stanowisko / Position ]],0))="n/a","n/a",EX551-INDEX(tab_MinKomp[Pneumatyka],MATCH($B551,tab_MinKomp[[Stanowisko / Position ]:[Stanowisko / Position ]],0)))</f>
        <v>n/a</v>
      </c>
      <c r="EY552" s="194" t="str">
        <f>IF(INDEX(tab_MinKomp[[Hydraulika ]],MATCH($B551,tab_MinKomp[[Stanowisko / Position ]:[Stanowisko / Position ]],0))="n/a","n/a",EY551-INDEX(tab_MinKomp[[Hydraulika ]],MATCH($B551,tab_MinKomp[[Stanowisko / Position ]:[Stanowisko / Position ]],0)))</f>
        <v>n/a</v>
      </c>
      <c r="EZ552" s="194" t="str">
        <f>IF(INDEX(tab_MinKomp[Podciśnienie],MATCH($B551,tab_MinKomp[[Stanowisko / Position ]:[Stanowisko / Position ]],0))="n/a","n/a",EZ551-INDEX(tab_MinKomp[Podciśnienie],MATCH($B551,tab_MinKomp[[Stanowisko / Position ]:[Stanowisko / Position ]],0)))</f>
        <v>n/a</v>
      </c>
      <c r="FA552" s="194" t="str">
        <f>IF(INDEX(tab_MinKomp[Usuwanie awarii],MATCH($B551,tab_MinKomp[[Stanowisko / Position ]:[Stanowisko / Position ]],0))="n/a","n/a",FA551-INDEX(tab_MinKomp[Usuwanie awarii],MATCH($B551,tab_MinKomp[[Stanowisko / Position ]:[Stanowisko / Position ]],0)))</f>
        <v>n/a</v>
      </c>
      <c r="FB552" s="194" t="str">
        <f>IF(INDEX(tab_MinKomp[Obsługa robotów],MATCH($B551,tab_MinKomp[[Stanowisko / Position ]:[Stanowisko / Position ]],0))="n/a","n/a",FB551-INDEX(tab_MinKomp[Obsługa robotów],MATCH($B551,tab_MinKomp[[Stanowisko / Position ]:[Stanowisko / Position ]],0)))</f>
        <v>n/a</v>
      </c>
      <c r="FC552" s="194" t="str">
        <f>IF(INDEX(tab_MinKomp[Obsługa sterowania maszyny],MATCH($B551,tab_MinKomp[[Stanowisko / Position ]:[Stanowisko / Position ]],0))="n/a","n/a",FC551-INDEX(tab_MinKomp[Obsługa sterowania maszyny],MATCH($B551,tab_MinKomp[[Stanowisko / Position ]:[Stanowisko / Position ]],0)))</f>
        <v>n/a</v>
      </c>
      <c r="FD552" s="194" t="str">
        <f>IF(INDEX(tab_MinKomp[Usuwanie przyczyn żródłowych],MATCH($B551,tab_MinKomp[[Stanowisko / Position ]:[Stanowisko / Position ]],0))="n/a","n/a",FD551-INDEX(tab_MinKomp[Usuwanie przyczyn żródłowych],MATCH($B551,tab_MinKomp[[Stanowisko / Position ]:[Stanowisko / Position ]],0)))</f>
        <v>n/a</v>
      </c>
      <c r="FE552" s="194" t="str">
        <f>IF(INDEX(tab_MinKomp[Cmms stosowanie],MATCH($B551,tab_MinKomp[[Stanowisko / Position ]:[Stanowisko / Position ]],0))="n/a","n/a",FE551-INDEX(tab_MinKomp[Cmms stosowanie],MATCH($B551,tab_MinKomp[[Stanowisko / Position ]:[Stanowisko / Position ]],0)))</f>
        <v>n/a</v>
      </c>
      <c r="FF552" s="190" t="str">
        <f>IF(INDEX(tab_MinKomp[Testy czystości / Reinheitstests],MATCH($B551,tab_MinKomp[[Stanowisko / Position ]:[Stanowisko / Position ]],0))="n/a","n/a",FF551-INDEX(tab_MinKomp[Testy czystości / Reinheitstests],MATCH($B551,tab_MinKomp[[Stanowisko / Position ]:[Stanowisko / Position ]],0)))</f>
        <v>n/a</v>
      </c>
      <c r="FG552" s="194" t="str">
        <f>IF(INDEX(tab_MinKomp[Czyszczenie form plastikowych],MATCH($B551,tab_MinKomp[[Stanowisko / Position ]:[Stanowisko / Position ]],0))="n/a","n/a",FG551-INDEX(tab_MinKomp[Czyszczenie form plastikowych],MATCH($B551,tab_MinKomp[[Stanowisko / Position ]:[Stanowisko / Position ]],0)))</f>
        <v>n/a</v>
      </c>
      <c r="FH552" s="194" t="str">
        <f>IF(INDEX(tab_MinKomp[Wymiana form plastik],MATCH($B551,tab_MinKomp[[Stanowisko / Position ]:[Stanowisko / Position ]],0))="n/a","n/a",FH551-INDEX(tab_MinKomp[Wymiana form plastik],MATCH($B551,tab_MinKomp[[Stanowisko / Position ]:[Stanowisko / Position ]],0)))</f>
        <v>n/a</v>
      </c>
      <c r="FI552" s="194" t="str">
        <f>IF(INDEX(tab_MinKomp[Wymiana form guma],MATCH($B551,tab_MinKomp[[Stanowisko / Position ]:[Stanowisko / Position ]],0))="n/a","n/a",FI551-INDEX(tab_MinKomp[Wymiana form guma],MATCH($B551,tab_MinKomp[[Stanowisko / Position ]:[Stanowisko / Position ]],0)))</f>
        <v>n/a</v>
      </c>
      <c r="FJ552" s="194" t="str">
        <f>IF(INDEX(tab_MinKomp[Konserwacja KK],MATCH($B551,tab_MinKomp[[Stanowisko / Position ]:[Stanowisko / Position ]],0))="n/a","n/a",FJ551-INDEX(tab_MinKomp[Konserwacja KK],MATCH($B551,tab_MinKomp[[Stanowisko / Position ]:[Stanowisko / Position ]],0)))</f>
        <v>n/a</v>
      </c>
      <c r="FK552" s="194" t="str">
        <f>IF(INDEX(tab_MinKomp[Konserwacja form guma],MATCH($B551,tab_MinKomp[[Stanowisko / Position ]:[Stanowisko / Position ]],0))="n/a","n/a",FK551-INDEX(tab_MinKomp[Konserwacja form guma],MATCH($B551,tab_MinKomp[[Stanowisko / Position ]:[Stanowisko / Position ]],0)))</f>
        <v>n/a</v>
      </c>
      <c r="FL552" s="194" t="str">
        <f>IF(INDEX(tab_MinKomp[Konserwacja form plastiki],MATCH($B551,tab_MinKomp[[Stanowisko / Position ]:[Stanowisko / Position ]],0))="n/a","n/a",FL551-INDEX(tab_MinKomp[Konserwacja form plastiki],MATCH($B551,tab_MinKomp[[Stanowisko / Position ]:[Stanowisko / Position ]],0)))</f>
        <v>n/a</v>
      </c>
      <c r="FM552" s="194" t="str">
        <f>IF(INDEX(tab_MinKomp[Konserwacja Gorącego Kanału],MATCH($B551,tab_MinKomp[[Stanowisko / Position ]:[Stanowisko / Position ]],0))="n/a","n/a",FM551-INDEX(tab_MinKomp[Konserwacja Gorącego Kanału],MATCH($B551,tab_MinKomp[[Stanowisko / Position ]:[Stanowisko / Position ]],0)))</f>
        <v>n/a</v>
      </c>
      <c r="FN552" s="194" t="str">
        <f>IF(INDEX(tab_MinKomp[MS Office (Excel)],MATCH($B551,tab_MinKomp[[Stanowisko / Position ]:[Stanowisko / Position ]],0))="n/a","n/a",FN551-INDEX(tab_MinKomp[MS Office (Excel)],MATCH($B551,tab_MinKomp[[Stanowisko / Position ]:[Stanowisko / Position ]],0)))</f>
        <v>n/a</v>
      </c>
      <c r="FO552" s="194" t="str">
        <f>IF(INDEX(tab_MinKomp[MS Office (Word)],MATCH($B551,tab_MinKomp[[Stanowisko / Position ]:[Stanowisko / Position ]],0))="n/a","n/a",FO551-INDEX(tab_MinKomp[MS Office (Word)],MATCH($B551,tab_MinKomp[[Stanowisko / Position ]:[Stanowisko / Position ]],0)))</f>
        <v>n/a</v>
      </c>
      <c r="FP552" s="194" t="str">
        <f>IF(INDEX(tab_MinKomp[MS Office (Power Point)],MATCH($B551,tab_MinKomp[[Stanowisko / Position ]:[Stanowisko / Position ]],0))="n/a","n/a",FP551-INDEX(tab_MinKomp[MS Office (Power Point)],MATCH($B551,tab_MinKomp[[Stanowisko / Position ]:[Stanowisko / Position ]],0)))</f>
        <v>n/a</v>
      </c>
      <c r="FQ552" s="196" t="str">
        <f>IF(INDEX(tab_MinKomp[Język angielski / Englisch],MATCH($B551,tab_MinKomp[[Stanowisko / Position ]:[Stanowisko / Position ]],0))="n/a","n/a",FQ551-INDEX(tab_MinKomp[Język angielski / Englisch],MATCH($B551,tab_MinKomp[[Stanowisko / Position ]:[Stanowisko / Position ]],0)))</f>
        <v>n/a</v>
      </c>
      <c r="FR552" s="196" t="str">
        <f>IF(INDEX(tab_MinKomp[Język niemiecki / Deutsch],MATCH($B551,tab_MinKomp[[Stanowisko / Position ]:[Stanowisko / Position ]],0))="n/a","n/a",FR551-INDEX(tab_MinKomp[Język niemiecki / Deutsch],MATCH($B551,tab_MinKomp[[Stanowisko / Position ]:[Stanowisko / Position ]],0)))</f>
        <v>n/a</v>
      </c>
      <c r="FS552" s="194">
        <f>IF(INDEX(tab_MinKomp[Zarządzanie dokumentacją procesową / Process dokumentation management],MATCH($B551,tab_MinKomp[[Stanowisko / Position ]:[Stanowisko / Position ]],0))="n/a","n/a",FS551-INDEX(tab_MinKomp[Zarządzanie dokumentacją procesową / Process dokumentation management],MATCH($B551,tab_MinKomp[[Stanowisko / Position ]:[Stanowisko / Position ]],0)))</f>
        <v>-1</v>
      </c>
      <c r="FT552" s="194">
        <f>IF(INDEX(tab_MinKomp[Znajomość procesów z obszaru / Kenntiss der prozesse in dem Bereich],MATCH($B551,tab_MinKomp[[Stanowisko / Position ]:[Stanowisko / Position ]],0))="n/a","n/a",FT551-INDEX(tab_MinKomp[Znajomość procesów z obszaru / Kenntiss der prozesse in dem Bereich],MATCH($B551,tab_MinKomp[[Stanowisko / Position ]:[Stanowisko / Position ]],0)))</f>
        <v>0</v>
      </c>
      <c r="FU552" s="194">
        <f>IF(INDEX(tab_MinKomp[optymalizacja procesów / Prozessoptymalisierung],MATCH($B551,tab_MinKomp[[Stanowisko / Position ]:[Stanowisko / Position ]],0))="n/a","n/a",FU551-INDEX(tab_MinKomp[optymalizacja procesów / Prozessoptymalisierung],MATCH($B551,tab_MinKomp[[Stanowisko / Position ]:[Stanowisko / Position ]],0)))</f>
        <v>0</v>
      </c>
      <c r="FV552" s="194">
        <f>IF(INDEX(tab_MinKomp[Umiejętności szkoleniowe / Trainingsfähigkeiten],MATCH($B551,tab_MinKomp[[Stanowisko / Position ]:[Stanowisko / Position ]],0))="n/a","n/a",FV551-INDEX(tab_MinKomp[Umiejętności szkoleniowe / Trainingsfähigkeiten],MATCH($B551,tab_MinKomp[[Stanowisko / Position ]:[Stanowisko / Position ]],0)))</f>
        <v>0</v>
      </c>
      <c r="FW552" s="194">
        <f>IF(INDEX(tab_MinKomp[Analityczne myślenie, podejście / Analitysches Denken, Einstellung],MATCH($B551,tab_MinKomp[[Stanowisko / Position ]:[Stanowisko / Position ]],0))="n/a","n/a",FW551-INDEX(tab_MinKomp[Analityczne myślenie, podejście / Analitysches Denken, Einstellung],MATCH($B551,tab_MinKomp[[Stanowisko / Position ]:[Stanowisko / Position ]],0)))</f>
        <v>0</v>
      </c>
      <c r="FX552" s="194">
        <f>IF(INDEX(tab_MinKomp[Dokładność, precyzja w dzialaniu / Genauigkeit, Präzision in die Arbeit],MATCH($B551,tab_MinKomp[[Stanowisko / Position ]:[Stanowisko / Position ]],0))="n/a","n/a",FX551-INDEX(tab_MinKomp[Dokładność, precyzja w dzialaniu / Genauigkeit, Präzision in die Arbeit],MATCH($B551,tab_MinKomp[[Stanowisko / Position ]:[Stanowisko / Position ]],0)))</f>
        <v>0</v>
      </c>
      <c r="FY552" s="194">
        <f>IF(INDEX(tab_MinKomp[Dyspozycyjność / Verfügbarkeit],MATCH($B551,tab_MinKomp[[Stanowisko / Position ]:[Stanowisko / Position ]],0))="n/a","n/a",FY551-INDEX(tab_MinKomp[Dyspozycyjność / Verfügbarkeit],MATCH($B551,tab_MinKomp[[Stanowisko / Position ]:[Stanowisko / Position ]],0)))</f>
        <v>0</v>
      </c>
      <c r="FZ552" s="194">
        <f>IF(INDEX(tab_MinKomp[Zaangażowanie / 
Engagement],MATCH($B551,tab_MinKomp[[Stanowisko / Position ]:[Stanowisko / Position ]],0))="n/a","n/a",FZ551-INDEX(tab_MinKomp[Zaangażowanie / 
Engagement],MATCH($B551,tab_MinKomp[[Stanowisko / Position ]:[Stanowisko / Position ]],0)))</f>
        <v>0</v>
      </c>
      <c r="GA552" s="194" t="str">
        <f>IF(INDEX(tab_MinKomp[Konserwacja form guma],MATCH($B551,tab_MinKomp[[Stanowisko / Position ]:[Stanowisko / Position ]],0))="n/a","n/a",GA551-INDEX(tab_MinKomp[Konserwacja form guma],MATCH($B551,tab_MinKomp[[Stanowisko / Position ]:[Stanowisko / Position ]],0)))</f>
        <v>n/a</v>
      </c>
      <c r="GB552" s="194" t="str">
        <f>IF(INDEX(tab_MinKomp[Konserwacja form plastiki],MATCH($B551,tab_MinKomp[[Stanowisko / Position ]:[Stanowisko / Position ]],0))="n/a","n/a",GB551-INDEX(tab_MinKomp[Konserwacja form plastiki],MATCH($B551,tab_MinKomp[[Stanowisko / Position ]:[Stanowisko / Position ]],0)))</f>
        <v>n/a</v>
      </c>
      <c r="GC552" s="194">
        <f>IF(INDEX(tab_MinKomp[Elastyczność w działaniu],MATCH($B551,tab_MinKomp[[Stanowisko / Position ]:[Stanowisko / Position ]],0))="n/a","n/a",GC551-INDEX(tab_MinKomp[Elastyczność w działaniu],MATCH($B551,tab_MinKomp[[Stanowisko / Position ]:[Stanowisko / Position ]],0)))</f>
        <v>0</v>
      </c>
      <c r="GD552" s="194">
        <f>IF(INDEX(tab_MinKomp[Komunikatywność],MATCH($B551,tab_MinKomp[[Stanowisko / Position ]:[Stanowisko / Position ]],0))="n/a","n/a",GD551-INDEX(tab_MinKomp[Komunikatywność],MATCH($B551,tab_MinKomp[[Stanowisko / Position ]:[Stanowisko / Position ]],0)))</f>
        <v>0</v>
      </c>
      <c r="GE552" s="193" t="str">
        <f>IF(INDEX(tab_MinKomp[Motywowanie i budowanie zaangażowania zespołu],MATCH($B551,tab_MinKomp[[Stanowisko / Position ]:[Stanowisko / Position ]],0))="n/a","n/a",GE551-INDEX(tab_MinKomp[Motywowanie i budowanie zaangażowania zespołu],MATCH($B551,tab_MinKomp[[Stanowisko / Position ]:[Stanowisko / Position ]],0)))</f>
        <v>n/a</v>
      </c>
      <c r="GF552" s="186" t="s">
        <v>248</v>
      </c>
      <c r="GG552" s="186" t="s">
        <v>248</v>
      </c>
      <c r="GH552" s="186" t="s">
        <v>248</v>
      </c>
      <c r="GI552" s="186" t="s">
        <v>248</v>
      </c>
      <c r="GJ552" s="186" t="s">
        <v>248</v>
      </c>
      <c r="GK552" s="186" t="s">
        <v>248</v>
      </c>
      <c r="GL552" s="186" t="s">
        <v>248</v>
      </c>
      <c r="GM552" s="186" t="s">
        <v>248</v>
      </c>
      <c r="GN552" s="186" t="s">
        <v>248</v>
      </c>
      <c r="GO552" s="186" t="s">
        <v>248</v>
      </c>
      <c r="GP552" s="186" t="s">
        <v>248</v>
      </c>
      <c r="GQ552" s="186" t="s">
        <v>248</v>
      </c>
      <c r="GR552" s="186" t="s">
        <v>248</v>
      </c>
      <c r="GS552" s="186" t="s">
        <v>248</v>
      </c>
      <c r="GT552" s="186" t="s">
        <v>248</v>
      </c>
      <c r="GU552" s="186" t="s">
        <v>248</v>
      </c>
      <c r="GV552" s="186" t="s">
        <v>248</v>
      </c>
      <c r="GW552" s="186" t="s">
        <v>248</v>
      </c>
      <c r="GX552" s="186" t="s">
        <v>248</v>
      </c>
      <c r="GY552" s="186" t="s">
        <v>248</v>
      </c>
      <c r="GZ552" s="261" t="s">
        <v>248</v>
      </c>
      <c r="HA552" s="261" t="s">
        <v>248</v>
      </c>
      <c r="HB552" s="191">
        <f>SUM(G552:GE552)/(HB551-(SUM(G552:GE552)))</f>
        <v>-6.9767441860465115E-2</v>
      </c>
    </row>
    <row r="553" spans="1:211" s="224" customFormat="1" ht="24.9" customHeight="1" x14ac:dyDescent="0.3">
      <c r="A553" s="219" t="s">
        <v>322</v>
      </c>
      <c r="B553" s="219" t="s">
        <v>315</v>
      </c>
      <c r="C553" s="219"/>
      <c r="D553" s="219">
        <v>1849</v>
      </c>
      <c r="E553" s="394" t="s">
        <v>666</v>
      </c>
      <c r="F553" s="220" t="s">
        <v>374</v>
      </c>
      <c r="G553" s="184">
        <v>2</v>
      </c>
      <c r="H553" s="184">
        <v>1</v>
      </c>
      <c r="I553" s="184">
        <v>2</v>
      </c>
      <c r="J553" s="184">
        <v>1</v>
      </c>
      <c r="K553" s="184">
        <v>1</v>
      </c>
      <c r="L553" s="184" t="s">
        <v>248</v>
      </c>
      <c r="M553" s="184" t="s">
        <v>248</v>
      </c>
      <c r="N553" s="184" t="s">
        <v>248</v>
      </c>
      <c r="O553" s="184">
        <v>1</v>
      </c>
      <c r="P553" s="184">
        <v>1</v>
      </c>
      <c r="Q553" s="184" t="s">
        <v>248</v>
      </c>
      <c r="R553" s="184" t="s">
        <v>248</v>
      </c>
      <c r="S553" s="184" t="s">
        <v>248</v>
      </c>
      <c r="T553" s="184" t="s">
        <v>248</v>
      </c>
      <c r="U553" s="184" t="s">
        <v>248</v>
      </c>
      <c r="V553" s="184" t="s">
        <v>248</v>
      </c>
      <c r="W553" s="184" t="s">
        <v>248</v>
      </c>
      <c r="X553" s="184" t="s">
        <v>248</v>
      </c>
      <c r="Y553" s="184" t="s">
        <v>248</v>
      </c>
      <c r="Z553" s="184" t="s">
        <v>248</v>
      </c>
      <c r="AA553" s="184" t="s">
        <v>248</v>
      </c>
      <c r="AB553" s="184" t="s">
        <v>248</v>
      </c>
      <c r="AC553" s="184" t="s">
        <v>248</v>
      </c>
      <c r="AD553" s="184" t="s">
        <v>248</v>
      </c>
      <c r="AE553" s="184" t="s">
        <v>248</v>
      </c>
      <c r="AF553" s="184" t="s">
        <v>248</v>
      </c>
      <c r="AG553" s="184" t="s">
        <v>248</v>
      </c>
      <c r="AH553" s="184" t="s">
        <v>248</v>
      </c>
      <c r="AI553" s="184" t="s">
        <v>248</v>
      </c>
      <c r="AJ553" s="184" t="s">
        <v>248</v>
      </c>
      <c r="AK553" s="184" t="s">
        <v>248</v>
      </c>
      <c r="AL553" s="184">
        <v>1</v>
      </c>
      <c r="AM553" s="184" t="s">
        <v>248</v>
      </c>
      <c r="AN553" s="184" t="s">
        <v>248</v>
      </c>
      <c r="AO553" s="184">
        <v>1</v>
      </c>
      <c r="AP553" s="184" t="s">
        <v>248</v>
      </c>
      <c r="AQ553" s="184">
        <v>1</v>
      </c>
      <c r="AR553" s="184" t="s">
        <v>248</v>
      </c>
      <c r="AS553" s="184" t="s">
        <v>248</v>
      </c>
      <c r="AT553" s="184" t="s">
        <v>248</v>
      </c>
      <c r="AU553" s="184" t="s">
        <v>248</v>
      </c>
      <c r="AV553" s="184">
        <v>2</v>
      </c>
      <c r="AW553" s="184">
        <v>1</v>
      </c>
      <c r="AX553" s="184" t="s">
        <v>248</v>
      </c>
      <c r="AY553" s="184" t="s">
        <v>248</v>
      </c>
      <c r="AZ553" s="184" t="s">
        <v>248</v>
      </c>
      <c r="BA553" s="184" t="s">
        <v>248</v>
      </c>
      <c r="BB553" s="184" t="s">
        <v>248</v>
      </c>
      <c r="BC553" s="184" t="s">
        <v>248</v>
      </c>
      <c r="BD553" s="184" t="s">
        <v>248</v>
      </c>
      <c r="BE553" s="184" t="s">
        <v>248</v>
      </c>
      <c r="BF553" s="184" t="s">
        <v>248</v>
      </c>
      <c r="BG553" s="184" t="s">
        <v>248</v>
      </c>
      <c r="BH553" s="184" t="s">
        <v>248</v>
      </c>
      <c r="BI553" s="184" t="s">
        <v>248</v>
      </c>
      <c r="BJ553" s="184" t="s">
        <v>248</v>
      </c>
      <c r="BK553" s="184" t="s">
        <v>248</v>
      </c>
      <c r="BL553" s="184" t="s">
        <v>248</v>
      </c>
      <c r="BM553" s="184" t="s">
        <v>248</v>
      </c>
      <c r="BN553" s="184" t="s">
        <v>248</v>
      </c>
      <c r="BO553" s="184" t="s">
        <v>248</v>
      </c>
      <c r="BP553" s="184">
        <v>1</v>
      </c>
      <c r="BQ553" s="184" t="s">
        <v>248</v>
      </c>
      <c r="BR553" s="184">
        <v>1</v>
      </c>
      <c r="BS553" s="184" t="s">
        <v>248</v>
      </c>
      <c r="BT553" s="184" t="s">
        <v>248</v>
      </c>
      <c r="BU553" s="184" t="s">
        <v>248</v>
      </c>
      <c r="BV553" s="184" t="s">
        <v>248</v>
      </c>
      <c r="BW553" s="184" t="s">
        <v>248</v>
      </c>
      <c r="BX553" s="184" t="s">
        <v>248</v>
      </c>
      <c r="BY553" s="184" t="s">
        <v>248</v>
      </c>
      <c r="BZ553" s="184" t="s">
        <v>248</v>
      </c>
      <c r="CA553" s="184">
        <v>1</v>
      </c>
      <c r="CB553" s="184" t="s">
        <v>248</v>
      </c>
      <c r="CC553" s="184">
        <v>2</v>
      </c>
      <c r="CD553" s="184">
        <v>2</v>
      </c>
      <c r="CE553" s="184" t="s">
        <v>248</v>
      </c>
      <c r="CF553" s="184" t="s">
        <v>248</v>
      </c>
      <c r="CG553" s="184">
        <v>1</v>
      </c>
      <c r="CH553" s="184" t="s">
        <v>248</v>
      </c>
      <c r="CI553" s="184" t="s">
        <v>248</v>
      </c>
      <c r="CJ553" s="184" t="s">
        <v>248</v>
      </c>
      <c r="CK553" s="184" t="s">
        <v>248</v>
      </c>
      <c r="CL553" s="184" t="s">
        <v>248</v>
      </c>
      <c r="CM553" s="184" t="s">
        <v>248</v>
      </c>
      <c r="CN553" s="184" t="s">
        <v>248</v>
      </c>
      <c r="CO553" s="184" t="s">
        <v>248</v>
      </c>
      <c r="CP553" s="184" t="s">
        <v>248</v>
      </c>
      <c r="CQ553" s="184" t="s">
        <v>248</v>
      </c>
      <c r="CR553" s="184" t="s">
        <v>248</v>
      </c>
      <c r="CS553" s="184" t="s">
        <v>248</v>
      </c>
      <c r="CT553" s="184" t="s">
        <v>248</v>
      </c>
      <c r="CU553" s="184" t="s">
        <v>248</v>
      </c>
      <c r="CV553" s="184" t="s">
        <v>248</v>
      </c>
      <c r="CW553" s="184">
        <v>1</v>
      </c>
      <c r="CX553" s="184" t="s">
        <v>248</v>
      </c>
      <c r="CY553" s="184" t="s">
        <v>248</v>
      </c>
      <c r="CZ553" s="184" t="s">
        <v>248</v>
      </c>
      <c r="DA553" s="184" t="s">
        <v>248</v>
      </c>
      <c r="DB553" s="184" t="s">
        <v>248</v>
      </c>
      <c r="DC553" s="184" t="s">
        <v>248</v>
      </c>
      <c r="DD553" s="184" t="s">
        <v>248</v>
      </c>
      <c r="DE553" s="184" t="s">
        <v>248</v>
      </c>
      <c r="DF553" s="184">
        <v>1</v>
      </c>
      <c r="DG553" s="184" t="s">
        <v>248</v>
      </c>
      <c r="DH553" s="184" t="s">
        <v>248</v>
      </c>
      <c r="DI553" s="184" t="s">
        <v>248</v>
      </c>
      <c r="DJ553" s="184" t="s">
        <v>248</v>
      </c>
      <c r="DK553" s="184" t="s">
        <v>248</v>
      </c>
      <c r="DL553" s="184" t="s">
        <v>248</v>
      </c>
      <c r="DM553" s="184" t="s">
        <v>248</v>
      </c>
      <c r="DN553" s="184" t="s">
        <v>248</v>
      </c>
      <c r="DO553" s="184" t="s">
        <v>248</v>
      </c>
      <c r="DP553" s="184" t="s">
        <v>248</v>
      </c>
      <c r="DQ553" s="184" t="s">
        <v>248</v>
      </c>
      <c r="DR553" s="184" t="s">
        <v>248</v>
      </c>
      <c r="DS553" s="184" t="s">
        <v>248</v>
      </c>
      <c r="DT553" s="184" t="s">
        <v>248</v>
      </c>
      <c r="DU553" s="184" t="s">
        <v>248</v>
      </c>
      <c r="DV553" s="184" t="s">
        <v>248</v>
      </c>
      <c r="DW553" s="184" t="s">
        <v>248</v>
      </c>
      <c r="DX553" s="184" t="s">
        <v>248</v>
      </c>
      <c r="DY553" s="184" t="s">
        <v>248</v>
      </c>
      <c r="DZ553" s="184" t="s">
        <v>248</v>
      </c>
      <c r="EA553" s="184" t="s">
        <v>248</v>
      </c>
      <c r="EB553" s="184" t="s">
        <v>248</v>
      </c>
      <c r="EC553" s="184" t="s">
        <v>248</v>
      </c>
      <c r="ED553" s="184" t="s">
        <v>248</v>
      </c>
      <c r="EE553" s="184" t="s">
        <v>248</v>
      </c>
      <c r="EF553" s="184" t="s">
        <v>248</v>
      </c>
      <c r="EG553" s="184" t="s">
        <v>248</v>
      </c>
      <c r="EH553" s="184" t="s">
        <v>248</v>
      </c>
      <c r="EI553" s="184" t="s">
        <v>248</v>
      </c>
      <c r="EJ553" s="184" t="s">
        <v>248</v>
      </c>
      <c r="EK553" s="184" t="s">
        <v>248</v>
      </c>
      <c r="EL553" s="184" t="s">
        <v>248</v>
      </c>
      <c r="EM553" s="184" t="s">
        <v>248</v>
      </c>
      <c r="EN553" s="184" t="s">
        <v>248</v>
      </c>
      <c r="EO553" s="184" t="s">
        <v>248</v>
      </c>
      <c r="EP553" s="184" t="s">
        <v>248</v>
      </c>
      <c r="EQ553" s="184" t="s">
        <v>248</v>
      </c>
      <c r="ER553" s="184" t="s">
        <v>248</v>
      </c>
      <c r="ES553" s="184" t="s">
        <v>248</v>
      </c>
      <c r="ET553" s="184" t="s">
        <v>248</v>
      </c>
      <c r="EU553" s="184" t="s">
        <v>248</v>
      </c>
      <c r="EV553" s="184" t="s">
        <v>248</v>
      </c>
      <c r="EW553" s="184" t="s">
        <v>248</v>
      </c>
      <c r="EX553" s="184" t="s">
        <v>248</v>
      </c>
      <c r="EY553" s="184" t="s">
        <v>248</v>
      </c>
      <c r="EZ553" s="184" t="s">
        <v>248</v>
      </c>
      <c r="FA553" s="184" t="s">
        <v>248</v>
      </c>
      <c r="FB553" s="184" t="s">
        <v>248</v>
      </c>
      <c r="FC553" s="184" t="s">
        <v>248</v>
      </c>
      <c r="FD553" s="184" t="s">
        <v>248</v>
      </c>
      <c r="FE553" s="184" t="s">
        <v>248</v>
      </c>
      <c r="FF553" s="184" t="s">
        <v>248</v>
      </c>
      <c r="FG553" s="184" t="s">
        <v>248</v>
      </c>
      <c r="FH553" s="184" t="s">
        <v>248</v>
      </c>
      <c r="FI553" s="184" t="s">
        <v>248</v>
      </c>
      <c r="FJ553" s="184" t="s">
        <v>248</v>
      </c>
      <c r="FK553" s="184" t="s">
        <v>248</v>
      </c>
      <c r="FL553" s="184" t="s">
        <v>248</v>
      </c>
      <c r="FM553" s="184" t="s">
        <v>248</v>
      </c>
      <c r="FN553" s="184" t="s">
        <v>248</v>
      </c>
      <c r="FO553" s="184" t="s">
        <v>248</v>
      </c>
      <c r="FP553" s="184" t="s">
        <v>248</v>
      </c>
      <c r="FQ553" s="221" t="s">
        <v>248</v>
      </c>
      <c r="FR553" s="221" t="s">
        <v>248</v>
      </c>
      <c r="FS553" s="184">
        <v>1</v>
      </c>
      <c r="FT553" s="184">
        <v>2</v>
      </c>
      <c r="FU553" s="184">
        <v>1</v>
      </c>
      <c r="FV553" s="184">
        <v>1</v>
      </c>
      <c r="FW553" s="184">
        <v>1</v>
      </c>
      <c r="FX553" s="184">
        <v>2</v>
      </c>
      <c r="FY553" s="184">
        <v>2</v>
      </c>
      <c r="FZ553" s="184">
        <v>2</v>
      </c>
      <c r="GA553" s="184" t="s">
        <v>248</v>
      </c>
      <c r="GB553" s="184" t="s">
        <v>248</v>
      </c>
      <c r="GC553" s="184">
        <v>2</v>
      </c>
      <c r="GD553" s="184">
        <v>1</v>
      </c>
      <c r="GE553" s="184" t="s">
        <v>248</v>
      </c>
      <c r="GF553" s="184" t="s">
        <v>248</v>
      </c>
      <c r="GG553" s="184" t="s">
        <v>248</v>
      </c>
      <c r="GH553" s="184" t="s">
        <v>248</v>
      </c>
      <c r="GI553" s="184" t="s">
        <v>248</v>
      </c>
      <c r="GJ553" s="184" t="s">
        <v>248</v>
      </c>
      <c r="GK553" s="184" t="s">
        <v>248</v>
      </c>
      <c r="GL553" s="184" t="s">
        <v>248</v>
      </c>
      <c r="GM553" s="184" t="s">
        <v>248</v>
      </c>
      <c r="GN553" s="184" t="s">
        <v>248</v>
      </c>
      <c r="GO553" s="184" t="s">
        <v>248</v>
      </c>
      <c r="GP553" s="184" t="s">
        <v>248</v>
      </c>
      <c r="GQ553" s="184" t="s">
        <v>248</v>
      </c>
      <c r="GR553" s="184" t="s">
        <v>248</v>
      </c>
      <c r="GS553" s="184" t="s">
        <v>248</v>
      </c>
      <c r="GT553" s="184" t="s">
        <v>248</v>
      </c>
      <c r="GU553" s="184" t="s">
        <v>248</v>
      </c>
      <c r="GV553" s="184" t="s">
        <v>248</v>
      </c>
      <c r="GW553" s="184" t="s">
        <v>248</v>
      </c>
      <c r="GX553" s="184" t="s">
        <v>248</v>
      </c>
      <c r="GY553" s="184" t="s">
        <v>248</v>
      </c>
      <c r="GZ553" s="262" t="s">
        <v>248</v>
      </c>
      <c r="HA553" s="262" t="s">
        <v>248</v>
      </c>
      <c r="HB553" s="222">
        <f>SUM(G553:GE553)</f>
        <v>40</v>
      </c>
      <c r="HC553" s="223"/>
    </row>
    <row r="554" spans="1:211" ht="24.9" customHeight="1" thickBot="1" x14ac:dyDescent="0.35">
      <c r="A554" s="108" t="str">
        <f>A553</f>
        <v>Prod.-Q-6</v>
      </c>
      <c r="B554" s="108" t="str">
        <f>B553</f>
        <v>Pracownik Produkcji</v>
      </c>
      <c r="C554" s="108">
        <f>C553</f>
        <v>0</v>
      </c>
      <c r="D554" s="108">
        <f>D553</f>
        <v>1849</v>
      </c>
      <c r="E554" s="398"/>
      <c r="F554" s="189" t="s">
        <v>375</v>
      </c>
      <c r="G554" s="192">
        <f>IF(INDEX(tab_MinKomp[Przepisy BHP / BHP Vorschriften],MATCH($B553,tab_MinKomp[[Stanowisko / Position ]:[Stanowisko / Position ]],0))="n/a","n/a",G553-INDEX(tab_MinKomp[Przepisy BHP / BHP Vorschriften],MATCH($B553,tab_MinKomp[[Stanowisko / Position ]:[Stanowisko / Position ]],0)))</f>
        <v>0</v>
      </c>
      <c r="H554" s="193">
        <f>IF(INDEX(tab_MinKomp[Przepisy PPOŻ / Brandschutzbestimmungen],MATCH($B553,tab_MinKomp[[Stanowisko / Position ]:[Stanowisko / Position ]],0))="n/a","n/a",H553-INDEX(tab_MinKomp[Przepisy PPOŻ / Brandschutzbestimmungen],MATCH($B553,tab_MinKomp[[Stanowisko / Position ]:[Stanowisko / Position ]],0)))</f>
        <v>0</v>
      </c>
      <c r="I554" s="193">
        <f>IF(INDEX(tab_MinKomp[Ryzyko zawodowe na stanowiskach pracyv/ Berufliche Risiken an Arbeitsstellen],MATCH($B553,tab_MinKomp[[Stanowisko / Position ]:[Stanowisko / Position ]],0))="n/a","n/a",I553-INDEX(tab_MinKomp[Ryzyko zawodowe na stanowiskach pracyv/ Berufliche Risiken an Arbeitsstellen],MATCH($B553,tab_MinKomp[[Stanowisko / Position ]:[Stanowisko / Position ]],0)))</f>
        <v>0</v>
      </c>
      <c r="J554" s="193">
        <f>IF(INDEX(tab_MinKomp[Gospodarka substancjami niebezpiecznymi / Gefahrstoffmanagement],MATCH($B553,tab_MinKomp[[Stanowisko / Position ]:[Stanowisko / Position ]],0))="n/a","n/a",J553-INDEX(tab_MinKomp[Gospodarka substancjami niebezpiecznymi / Gefahrstoffmanagement],MATCH($B553,tab_MinKomp[[Stanowisko / Position ]:[Stanowisko / Position ]],0)))</f>
        <v>0</v>
      </c>
      <c r="K554" s="193">
        <f>IF(INDEX(tab_MinKomp[Gospodarka odpadami / Abfallwirtschaft],MATCH($B553,tab_MinKomp[[Stanowisko / Position ]:[Stanowisko / Position ]],0))="n/a","n/a",K553-INDEX(tab_MinKomp[Gospodarka odpadami / Abfallwirtschaft],MATCH($B553,tab_MinKomp[[Stanowisko / Position ]:[Stanowisko / Position ]],0)))</f>
        <v>0</v>
      </c>
      <c r="L554" s="194" t="str">
        <f>IF(INDEX(tab_MinKomp[Przepisy kodeksu pracy / Bestimmungen des Arbeitsgesetzes],MATCH($B553,tab_MinKomp[[Stanowisko / Position ]:[Stanowisko / Position ]],0))="n/a","n/a",L553-INDEX(tab_MinKomp[Przepisy kodeksu pracy / Bestimmungen des Arbeitsgesetzes],MATCH($B553,tab_MinKomp[[Stanowisko / Position ]:[Stanowisko / Position ]],0)))</f>
        <v>n/a</v>
      </c>
      <c r="M554" s="195" t="str">
        <f>IF(INDEX(tab_MinKomp[Przepisy o ub.społ. ZUS  / Sozialversicherungsvorschriften],MATCH($B553,tab_MinKomp[[Stanowisko / Position ]:[Stanowisko / Position ]],0))="n/a","n/a",M553-INDEX(tab_MinKomp[Przepisy o ub.społ. ZUS  / Sozialversicherungsvorschriften],MATCH($B553,tab_MinKomp[[Stanowisko / Position ]:[Stanowisko / Position ]],0)))</f>
        <v>n/a</v>
      </c>
      <c r="N554" s="194" t="str">
        <f>IF(INDEX(tab_MinKomp[PRZEPISY O PDOF /persönlich Einkommensteuergesetz ],MATCH($B553,tab_MinKomp[[Stanowisko / Position ]:[Stanowisko / Position ]],0))="n/a","n/a",N553-INDEX(tab_MinKomp[PRZEPISY O PDOF /persönlich Einkommensteuergesetz ],MATCH($B553,tab_MinKomp[[Stanowisko / Position ]:[Stanowisko / Position ]],0)))</f>
        <v>n/a</v>
      </c>
      <c r="O554" s="194">
        <f>IF(INDEX(tab_MinKomp[Regulamin pracy / Arbeitsordnung],MATCH($B553,tab_MinKomp[[Stanowisko / Position ]:[Stanowisko / Position ]],0))="n/a","n/a",O553-INDEX(tab_MinKomp[Regulamin pracy / Arbeitsordnung],MATCH($B553,tab_MinKomp[[Stanowisko / Position ]:[Stanowisko / Position ]],0)))</f>
        <v>0</v>
      </c>
      <c r="P554" s="194">
        <f>IF(INDEX(tab_MinKomp[Regulamin wynagradzania / Vergütungsordnung],MATCH($B553,tab_MinKomp[[Stanowisko / Position ]:[Stanowisko / Position ]],0))="n/a","n/a",P553-INDEX(tab_MinKomp[Regulamin wynagradzania / Vergütungsordnung],MATCH($B553,tab_MinKomp[[Stanowisko / Position ]:[Stanowisko / Position ]],0)))</f>
        <v>0</v>
      </c>
      <c r="Q554" s="194" t="str">
        <f>IF(INDEX(tab_MinKomp[System R2PŁATNIK PRO: Płace / Lohnabrechnung],MATCH($B553,tab_MinKomp[[Stanowisko / Position ]:[Stanowisko / Position ]],0))="n/a","n/a",Q553-INDEX(tab_MinKomp[System R2PŁATNIK PRO: Płace / Lohnabrechnung],MATCH($B553,tab_MinKomp[[Stanowisko / Position ]:[Stanowisko / Position ]],0)))</f>
        <v>n/a</v>
      </c>
      <c r="R554" s="194" t="str">
        <f>IF(INDEX(tab_MinKomp[SystemR2PŁATNIK PRO: KADRY / Personaldaten],MATCH($B553,tab_MinKomp[[Stanowisko / Position ]:[Stanowisko / Position ]],0))="n/a","n/a",R553-INDEX(tab_MinKomp[SystemR2PŁATNIK PRO: KADRY / Personaldaten],MATCH($B553,tab_MinKomp[[Stanowisko / Position ]:[Stanowisko / Position ]],0)))</f>
        <v>n/a</v>
      </c>
      <c r="S554" s="194" t="str">
        <f>IF(INDEX(tab_MinKomp[SYSTEM R2PŁATNIK PRO: zarządzanie pracownikami / Arbeitsverwaltung],MATCH($B553,tab_MinKomp[[Stanowisko / Position ]:[Stanowisko / Position ]],0))="n/a","n/a",S553-INDEX(tab_MinKomp[SYSTEM R2PŁATNIK PRO: zarządzanie pracownikami / Arbeitsverwaltung],MATCH($B553,tab_MinKomp[[Stanowisko / Position ]:[Stanowisko / Position ]],0)))</f>
        <v>n/a</v>
      </c>
      <c r="T554" s="194" t="str">
        <f>IF(INDEX(tab_MinKomp[Doradztwo, wsparcie personalne / Personalberatung und Unterstützung],MATCH($B553,tab_MinKomp[[Stanowisko / Position ]:[Stanowisko / Position ]],0))="n/a","n/a",T553-INDEX(tab_MinKomp[Doradztwo, wsparcie personalne / Personalberatung und Unterstützung],MATCH($B553,tab_MinKomp[[Stanowisko / Position ]:[Stanowisko / Position ]],0)))</f>
        <v>n/a</v>
      </c>
      <c r="U554" s="194" t="str">
        <f>IF(INDEX(tab_MinKomp[Przepisy o podatku VAT / MwSt.- Gesetz],MATCH($B553,tab_MinKomp[[Stanowisko / Position ]:[Stanowisko / Position ]],0))="n/a","n/a",U553-INDEX(tab_MinKomp[Przepisy o podatku VAT / MwSt.- Gesetz],MATCH($B553,tab_MinKomp[[Stanowisko / Position ]:[Stanowisko / Position ]],0)))</f>
        <v>n/a</v>
      </c>
      <c r="V554" s="194" t="str">
        <f>IF(INDEX(tab_MinKomp[PrzepisyPDOP / geschäftlich Einkommensteuergesetz],MATCH($B553,tab_MinKomp[[Stanowisko / Position ]:[Stanowisko / Position ]],0))="n/a","n/a",V553-INDEX(tab_MinKomp[PrzepisyPDOP / geschäftlich Einkommensteuergesetz],MATCH($B553,tab_MinKomp[[Stanowisko / Position ]:[Stanowisko / Position ]],0)))</f>
        <v>n/a</v>
      </c>
      <c r="W554" s="194" t="str">
        <f>IF(INDEX(tab_MinKomp[System BAAN / FINANSE (FIBU)],MATCH($B553,tab_MinKomp[[Stanowisko / Position ]:[Stanowisko / Position ]],0))="n/a","n/a",W553-INDEX(tab_MinKomp[System BAAN / FINANSE (FIBU)],MATCH($B553,tab_MinKomp[[Stanowisko / Position ]:[Stanowisko / Position ]],0)))</f>
        <v>n/a</v>
      </c>
      <c r="X554" s="194" t="str">
        <f>IF(INDEX(tab_MinKomp[Systemy pomocnicze / Hilfssysteme(STOCKPROGRAM, KALK2000 etc.)],MATCH($B553,tab_MinKomp[[Stanowisko / Position ]:[Stanowisko / Position ]],0))="n/a","n/a",X553-INDEX(tab_MinKomp[Systemy pomocnicze / Hilfssysteme(STOCKPROGRAM, KALK2000 etc.)],MATCH($B553,tab_MinKomp[[Stanowisko / Position ]:[Stanowisko / Position ]],0)))</f>
        <v>n/a</v>
      </c>
      <c r="Y554" s="194" t="str">
        <f>IF(INDEX(tab_MinKomp[Polityka rachunkowości / Buchführungspolitik],MATCH($B553,tab_MinKomp[[Stanowisko / Position ]:[Stanowisko / Position ]],0))="n/a","n/a",Y553-INDEX(tab_MinKomp[Polityka rachunkowości / Buchführungspolitik],MATCH($B553,tab_MinKomp[[Stanowisko / Position ]:[Stanowisko / Position ]],0)))</f>
        <v>n/a</v>
      </c>
      <c r="Z554" s="194" t="str">
        <f>IF(INDEX(tab_MinKomp[Ustawa o rachunkowości / Rechnungslegungsgesetz],MATCH($B553,tab_MinKomp[[Stanowisko / Position ]:[Stanowisko / Position ]],0))="n/a","n/a",Z553-INDEX(tab_MinKomp[Ustawa o rachunkowości / Rechnungslegungsgesetz],MATCH($B553,tab_MinKomp[[Stanowisko / Position ]:[Stanowisko / Position ]],0)))</f>
        <v>n/a</v>
      </c>
      <c r="AA554" s="194" t="str">
        <f>IF(INDEX(tab_MinKomp[WORKFLOW - TS-100],MATCH($B553,tab_MinKomp[[Stanowisko / Position ]:[Stanowisko / Position ]],0))="n/a","n/a",AA553-INDEX(tab_MinKomp[WORKFLOW - TS-100],MATCH($B553,tab_MinKomp[[Stanowisko / Position ]:[Stanowisko / Position ]],0)))</f>
        <v>n/a</v>
      </c>
      <c r="AB554" s="194" t="str">
        <f>IF(INDEX(tab_MinKomp[WORKFLOW - SFMS],MATCH($B553,tab_MinKomp[[Stanowisko / Position ]:[Stanowisko / Position ]],0))="n/a","n/a",AB553-INDEX(tab_MinKomp[WORKFLOW - SFMS],MATCH($B553,tab_MinKomp[[Stanowisko / Position ]:[Stanowisko / Position ]],0)))</f>
        <v>n/a</v>
      </c>
      <c r="AC554" s="194" t="str">
        <f>IF(INDEX(tab_MinKomp[System ISO 9001:2015],MATCH($B553,tab_MinKomp[[Stanowisko / Position ]:[Stanowisko / Position ]],0))="n/a","n/a",AC553-INDEX(tab_MinKomp[System ISO 9001:2015],MATCH($B553,tab_MinKomp[[Stanowisko / Position ]:[Stanowisko / Position ]],0)))</f>
        <v>n/a</v>
      </c>
      <c r="AD554" s="194" t="str">
        <f>IF(INDEX(tab_MinKomp[System ISO 9001:2015],MATCH($B553,tab_MinKomp[[Stanowisko / Position ]:[Stanowisko / Position ]],0))="n/a","n/a",AD553-INDEX(tab_MinKomp[System ISO 9001:2015],MATCH($B553,tab_MinKomp[[Stanowisko / Position ]:[Stanowisko / Position ]],0)))</f>
        <v>n/a</v>
      </c>
      <c r="AE554" s="194" t="str">
        <f>IF(INDEX(tab_MinKomp[System ISO 9001:2015],MATCH($B553,tab_MinKomp[[Stanowisko / Position ]:[Stanowisko / Position ]],0))="n/a","n/a",AE553-INDEX(tab_MinKomp[System ISO 9001:2015],MATCH($B553,tab_MinKomp[[Stanowisko / Position ]:[Stanowisko / Position ]],0)))</f>
        <v>n/a</v>
      </c>
      <c r="AF554" s="194" t="str">
        <f>IF(INDEX(tab_MinKomp[System ISO 9001:2015],MATCH($B553,tab_MinKomp[[Stanowisko / Position ]:[Stanowisko / Position ]],0))="n/a","n/a",AF553-INDEX(tab_MinKomp[System ISO 9001:2015],MATCH($B553,tab_MinKomp[[Stanowisko / Position ]:[Stanowisko / Position ]],0)))</f>
        <v>n/a</v>
      </c>
      <c r="AG554" s="194" t="str">
        <f>IF(INDEX(tab_MinKomp[Wymagania VDA 6.3 Process / Forderungen],MATCH($B553,tab_MinKomp[[Stanowisko / Position ]:[Stanowisko / Position ]],0))="n/a","n/a",AG553-INDEX(tab_MinKomp[Wymagania VDA 6.3 Process / Forderungen],MATCH($B553,tab_MinKomp[[Stanowisko / Position ]:[Stanowisko / Position ]],0)))</f>
        <v>n/a</v>
      </c>
      <c r="AH554" s="194" t="str">
        <f>IF(INDEX(tab_MinKomp[Wymagania VDA 6.5 Product / Forderungen],MATCH($B553,tab_MinKomp[[Stanowisko / Position ]:[Stanowisko / Position ]],0))="n/a","n/a",AH553-INDEX(tab_MinKomp[Wymagania VDA 6.5 Product / Forderungen],MATCH($B553,tab_MinKomp[[Stanowisko / Position ]:[Stanowisko / Position ]],0)))</f>
        <v>n/a</v>
      </c>
      <c r="AI554" s="194" t="str">
        <f>IF(INDEX(tab_MinKomp[System ISO 9001:2015],MATCH($B553,tab_MinKomp[[Stanowisko / Position ]:[Stanowisko / Position ]],0))="n/a","n/a",AI553-INDEX(tab_MinKomp[System ISO 9001:2015],MATCH($B553,tab_MinKomp[[Stanowisko / Position ]:[Stanowisko / Position ]],0)))</f>
        <v>n/a</v>
      </c>
      <c r="AJ554" s="194" t="str">
        <f>IF(INDEX(tab_MinKomp[Auditor systemu ISO 17021:2018],MATCH($B553,tab_MinKomp[[Stanowisko / Position ]:[Stanowisko / Position ]],0))="n/a","n/a",AJ553-INDEX(tab_MinKomp[Auditor systemu ISO 17021:2018],MATCH($B553,tab_MinKomp[[Stanowisko / Position ]:[Stanowisko / Position ]],0)))</f>
        <v>n/a</v>
      </c>
      <c r="AK554" s="194" t="str">
        <f>IF(INDEX(tab_MinKomp[Pełnomocnik systemu / Systemvertreter],MATCH($B553,tab_MinKomp[[Stanowisko / Position ]:[Stanowisko / Position ]],0))="n/a","n/a",AK553-INDEX(tab_MinKomp[Pełnomocnik systemu / Systemvertreter],MATCH($B553,tab_MinKomp[[Stanowisko / Position ]:[Stanowisko / Position ]],0)))</f>
        <v>n/a</v>
      </c>
      <c r="AL554" s="194">
        <f>IF(INDEX(tab_MinKomp[Polityka Etyczna - Compliance],MATCH($B553,tab_MinKomp[[Stanowisko / Position ]:[Stanowisko / Position ]],0))="n/a","n/a",AL553-INDEX(tab_MinKomp[Polityka Etyczna - Compliance],MATCH($B553,tab_MinKomp[[Stanowisko / Position ]:[Stanowisko / Position ]],0)))</f>
        <v>0</v>
      </c>
      <c r="AM554" s="194" t="str">
        <f>IF(INDEX(tab_MinKomp[WDRAŻANIE NOWYCH PROJEKTÓW/ PROCEDURA CTM],MATCH($B553,tab_MinKomp[[Stanowisko / Position ]:[Stanowisko / Position ]],0))="n/a","n/a",AM553-INDEX(tab_MinKomp[WDRAŻANIE NOWYCH PROJEKTÓW/ PROCEDURA CTM],MATCH($B553,tab_MinKomp[[Stanowisko / Position ]:[Stanowisko / Position ]],0)))</f>
        <v>n/a</v>
      </c>
      <c r="AN554" s="194" t="str">
        <f>IF(INDEX(tab_MinKomp[KAMIENIE MILOWE MSL/PIFF],MATCH($B553,tab_MinKomp[[Stanowisko / Position ]:[Stanowisko / Position ]],0))="n/a","n/a",AN553-INDEX(tab_MinKomp[KAMIENIE MILOWE MSL/PIFF],MATCH($B553,tab_MinKomp[[Stanowisko / Position ]:[Stanowisko / Position ]],0)))</f>
        <v>n/a</v>
      </c>
      <c r="AO554" s="194">
        <f>IF(INDEX(tab_MinKomp[CP],MATCH($B553,tab_MinKomp[[Stanowisko / Position ]:[Stanowisko / Position ]],0))="n/a","n/a",AO553-INDEX(tab_MinKomp[CP],MATCH($B553,tab_MinKomp[[Stanowisko / Position ]:[Stanowisko / Position ]],0)))</f>
        <v>0</v>
      </c>
      <c r="AP554" s="194" t="str">
        <f>IF(INDEX(tab_MinKomp[FMEA],MATCH($B553,tab_MinKomp[[Stanowisko / Position ]:[Stanowisko / Position ]],0))="n/a","n/a",AP553-INDEX(tab_MinKomp[FMEA],MATCH($B553,tab_MinKomp[[Stanowisko / Position ]:[Stanowisko / Position ]],0)))</f>
        <v>n/a</v>
      </c>
      <c r="AQ554" s="194">
        <f>IF(INDEX(tab_MinKomp[CP],MATCH($B553,tab_MinKomp[[Stanowisko / Position ]:[Stanowisko / Position ]],0))="n/a","n/a",AQ553-INDEX(tab_MinKomp[CP],MATCH($B553,tab_MinKomp[[Stanowisko / Position ]:[Stanowisko / Position ]],0)))</f>
        <v>0</v>
      </c>
      <c r="AR554" s="194" t="str">
        <f>IF(INDEX(tab_MinKomp[APQP],MATCH($B553,tab_MinKomp[[Stanowisko / Position ]:[Stanowisko / Position ]],0))="n/a","n/a",AR553-INDEX(tab_MinKomp[APQP],MATCH($B553,tab_MinKomp[[Stanowisko / Position ]:[Stanowisko / Position ]],0)))</f>
        <v>n/a</v>
      </c>
      <c r="AS554" s="194" t="str">
        <f>IF(INDEX(tab_MinKomp[MSA],MATCH($B553,tab_MinKomp[[Stanowisko / Position ]:[Stanowisko / Position ]],0))="n/a","n/a",AS553-INDEX(tab_MinKomp[MSA],MATCH($B553,tab_MinKomp[[Stanowisko / Position ]:[Stanowisko / Position ]],0)))</f>
        <v>n/a</v>
      </c>
      <c r="AT554" s="194" t="str">
        <f>IF(INDEX(tab_MinKomp[SPC],MATCH($B553,tab_MinKomp[[Stanowisko / Position ]:[Stanowisko / Position ]],0))="n/a","n/a",AT553-INDEX(tab_MinKomp[SPC],MATCH($B553,tab_MinKomp[[Stanowisko / Position ]:[Stanowisko / Position ]],0)))</f>
        <v>n/a</v>
      </c>
      <c r="AU554" s="194" t="str">
        <f>IF(INDEX(tab_MinKomp[CSR (SPECYFICZNE WYMAGANIA KLIENTA)],MATCH($B553,tab_MinKomp[[Stanowisko / Position ]:[Stanowisko / Position ]],0))="n/a","n/a",AU553-INDEX(tab_MinKomp[CSR (SPECYFICZNE WYMAGANIA KLIENTA)],MATCH($B553,tab_MinKomp[[Stanowisko / Position ]:[Stanowisko / Position ]],0)))</f>
        <v>n/a</v>
      </c>
      <c r="AV554" s="194">
        <f>IF(INDEX(tab_MinKomp[5S],MATCH($B553,tab_MinKomp[[Stanowisko / Position ]:[Stanowisko / Position ]],0))="n/a","n/a",AV553-INDEX(tab_MinKomp[5S],MATCH($B553,tab_MinKomp[[Stanowisko / Position ]:[Stanowisko / Position ]],0)))</f>
        <v>0</v>
      </c>
      <c r="AW554" s="194">
        <f>IF(INDEX(tab_MinKomp[CP],MATCH($B553,tab_MinKomp[[Stanowisko / Position ]:[Stanowisko / Position ]],0))="n/a","n/a",AW553-INDEX(tab_MinKomp[CP],MATCH($B553,tab_MinKomp[[Stanowisko / Position ]:[Stanowisko / Position ]],0)))</f>
        <v>0</v>
      </c>
      <c r="AX554" s="194" t="str">
        <f>IF(INDEX(tab_MinKomp[5R],MATCH($B553,tab_MinKomp[[Stanowisko / Position ]:[Stanowisko / Position ]],0))="n/a","n/a",AX553-INDEX(tab_MinKomp[5R],MATCH($B553,tab_MinKomp[[Stanowisko / Position ]:[Stanowisko / Position ]],0)))</f>
        <v>n/a</v>
      </c>
      <c r="AY554" s="194" t="str">
        <f>IF(INDEX(tab_MinKomp[Six Sigma],MATCH($B553,tab_MinKomp[[Stanowisko / Position ]:[Stanowisko / Position ]],0))="n/a","n/a",AY553-INDEX(tab_MinKomp[Six Sigma],MATCH($B553,tab_MinKomp[[Stanowisko / Position ]:[Stanowisko / Position ]],0)))</f>
        <v>n/a</v>
      </c>
      <c r="AZ554" s="194" t="str">
        <f>IF(INDEX(tab_MinKomp[System BAAN / Distribution &amp; Supply Chain],MATCH($B553,tab_MinKomp[[Stanowisko / Position ]:[Stanowisko / Position ]],0))="n/a","n/a",AZ553-INDEX(tab_MinKomp[System BAAN / Distribution &amp; Supply Chain],MATCH($B553,tab_MinKomp[[Stanowisko / Position ]:[Stanowisko / Position ]],0)))</f>
        <v>n/a</v>
      </c>
      <c r="BA554" s="194" t="str">
        <f>IF(INDEX(tab_MinKomp[Gospodarka magazynowa / Lagerverwaltung],MATCH($B553,tab_MinKomp[[Stanowisko / Position ]:[Stanowisko / Position ]],0))="n/a","n/a",BA553-INDEX(tab_MinKomp[Gospodarka magazynowa / Lagerverwaltung],MATCH($B553,tab_MinKomp[[Stanowisko / Position ]:[Stanowisko / Position ]],0)))</f>
        <v>n/a</v>
      </c>
      <c r="BB554" s="194" t="str">
        <f>IF(INDEX(tab_MinKomp[Inwentaryzacja - organizacja i przebieg / Inventurprozess],MATCH($B553,tab_MinKomp[[Stanowisko / Position ]:[Stanowisko / Position ]],0))="n/a","n/a",BB553-INDEX(tab_MinKomp[Inwentaryzacja - organizacja i przebieg / Inventurprozess],MATCH($B553,tab_MinKomp[[Stanowisko / Position ]:[Stanowisko / Position ]],0)))</f>
        <v>n/a</v>
      </c>
      <c r="BC554" s="194" t="str">
        <f>IF(INDEX(tab_MinKomp[Organizacja dostaw / Versorgungsorganisation],MATCH($B553,tab_MinKomp[[Stanowisko / Position ]:[Stanowisko / Position ]],0))="n/a","n/a",BC553-INDEX(tab_MinKomp[Organizacja dostaw / Versorgungsorganisation],MATCH($B553,tab_MinKomp[[Stanowisko / Position ]:[Stanowisko / Position ]],0)))</f>
        <v>n/a</v>
      </c>
      <c r="BD554" s="194" t="str">
        <f>IF(INDEX(tab_MinKomp[Organizacja wysyłek / Organisation von Lieferungen],MATCH($B553,tab_MinKomp[[Stanowisko / Position ]:[Stanowisko / Position ]],0))="n/a","n/a",BD553-INDEX(tab_MinKomp[Organizacja wysyłek / Organisation von Lieferungen],MATCH($B553,tab_MinKomp[[Stanowisko / Position ]:[Stanowisko / Position ]],0)))</f>
        <v>n/a</v>
      </c>
      <c r="BE554" s="194" t="str">
        <f>IF(INDEX(tab_MinKomp[Analiza magazynowa - Program Polen.mdb / Inventuranalyse],MATCH($B553,tab_MinKomp[[Stanowisko / Position ]:[Stanowisko / Position ]],0))="n/a","n/a",BE553-INDEX(tab_MinKomp[Analiza magazynowa - Program Polen.mdb / Inventuranalyse],MATCH($B553,tab_MinKomp[[Stanowisko / Position ]:[Stanowisko / Position ]],0)))</f>
        <v>n/a</v>
      </c>
      <c r="BF554" s="190" t="str">
        <f>IF(INDEX(tab_MinKomp[MMOG (Materials Management Operations Guidelines)],MATCH($B553,tab_MinKomp[[Stanowisko / Position ]:[Stanowisko / Position ]],0))="n/a","n/a",BF553-INDEX(tab_MinKomp[MMOG (Materials Management Operations Guidelines)],MATCH($B553,tab_MinKomp[[Stanowisko / Position ]:[Stanowisko / Position ]],0)))</f>
        <v>n/a</v>
      </c>
      <c r="BG554" s="190" t="str">
        <f>IF(INDEX(tab_MinKomp[GPP],MATCH($B553,tab_MinKomp[[Stanowisko / Position ]:[Stanowisko / Position ]],0))="n/a","n/a",BG553-INDEX(tab_MinKomp[GPP],MATCH($B553,tab_MinKomp[[Stanowisko / Position ]:[Stanowisko / Position ]],0)))</f>
        <v>n/a</v>
      </c>
      <c r="BH554" s="190" t="str">
        <f>IF(INDEX(tab_MinKomp[AIAG (Automotive Industry Action Group)],MATCH($B553,tab_MinKomp[[Stanowisko / Position ]:[Stanowisko / Position ]],0))="n/a","n/a",BH553-INDEX(tab_MinKomp[AIAG (Automotive Industry Action Group)],MATCH($B553,tab_MinKomp[[Stanowisko / Position ]:[Stanowisko / Position ]],0)))</f>
        <v>n/a</v>
      </c>
      <c r="BI554" s="190" t="str">
        <f>IF(INDEX(tab_MinKomp[Super-G disputes],MATCH($B553,tab_MinKomp[[Stanowisko / Position ]:[Stanowisko / Position ]],0))="n/a","n/a",BI553-INDEX(tab_MinKomp[Super-G disputes],MATCH($B553,tab_MinKomp[[Stanowisko / Position ]:[Stanowisko / Position ]],0)))</f>
        <v>n/a</v>
      </c>
      <c r="BJ554" s="190" t="str">
        <f>IF(INDEX(tab_MinKomp[CMMS3/eDDL (Direct Data Link)],MATCH($B553,tab_MinKomp[[Stanowisko / Position ]:[Stanowisko / Position ]],0))="n/a","n/a",BJ553-INDEX(tab_MinKomp[CMMS3/eDDL (Direct Data Link)],MATCH($B553,tab_MinKomp[[Stanowisko / Position ]:[Stanowisko / Position ]],0)))</f>
        <v>n/a</v>
      </c>
      <c r="BK554" s="190" t="str">
        <f>IF(INDEX(tab_MinKomp[MP&amp;L (Material Planning and Logistics)],MATCH($B553,tab_MinKomp[[Stanowisko / Position ]:[Stanowisko / Position ]],0))="n/a","n/a",BK553-INDEX(tab_MinKomp[MP&amp;L (Material Planning and Logistics)],MATCH($B553,tab_MinKomp[[Stanowisko / Position ]:[Stanowisko / Position ]],0)))</f>
        <v>n/a</v>
      </c>
      <c r="BL554" s="190" t="str">
        <f>IF(INDEX(tab_MinKomp[Supplier delivery rating],MATCH($B553,tab_MinKomp[[Stanowisko / Position ]:[Stanowisko / Position ]],0))="n/a","n/a",BL553-INDEX(tab_MinKomp[Supplier delivery rating],MATCH($B553,tab_MinKomp[[Stanowisko / Position ]:[Stanowisko / Position ]],0)))</f>
        <v>n/a</v>
      </c>
      <c r="BM554" s="194" t="str">
        <f>IF(INDEX(tab_MinKomp[Planowanie produkcji / Produktionsplanung],MATCH($B553,tab_MinKomp[[Stanowisko / Position ]:[Stanowisko / Position ]],0))="n/a","n/a",BM553-INDEX(tab_MinKomp[Planowanie produkcji / Produktionsplanung],MATCH($B553,tab_MinKomp[[Stanowisko / Position ]:[Stanowisko / Position ]],0)))</f>
        <v>n/a</v>
      </c>
      <c r="BN554" s="194" t="str">
        <f>IF(INDEX(tab_MinKomp[Obsługa maszyn KVT / KVT Maschinenbedienung],MATCH($B553,tab_MinKomp[[Stanowisko / Position ]:[Stanowisko / Position ]],0))="n/a","n/a",BN553-INDEX(tab_MinKomp[Obsługa maszyn KVT / KVT Maschinenbedienung],MATCH($B553,tab_MinKomp[[Stanowisko / Position ]:[Stanowisko / Position ]],0)))</f>
        <v>n/a</v>
      </c>
      <c r="BO554" s="194" t="str">
        <f>IF(INDEX(tab_MinKomp[Obsługa maszyn KVT / KVT Maschinenbedienung],MATCH($B553,tab_MinKomp[[Stanowisko / Position ]:[Stanowisko / Position ]],0))="n/a","n/a",BO553-INDEX(tab_MinKomp[Obsługa maszyn KVT / KVT Maschinenbedienung],MATCH($B553,tab_MinKomp[[Stanowisko / Position ]:[Stanowisko / Position ]],0)))</f>
        <v>n/a</v>
      </c>
      <c r="BP554" s="194">
        <f>IF(INDEX(tab_MinKomp[Obsługa maszyn Novapax / Novapax Maschinenbedienung],MATCH($B553,tab_MinKomp[[Stanowisko / Position ]:[Stanowisko / Position ]],0))="n/a","n/a",BP553-INDEX(tab_MinKomp[Obsługa maszyn Novapax / Novapax Maschinenbedienung],MATCH($B553,tab_MinKomp[[Stanowisko / Position ]:[Stanowisko / Position ]],0)))</f>
        <v>-1</v>
      </c>
      <c r="BQ554" s="194" t="str">
        <f>IF(INDEX(tab_MinKomp[Obsługa maszyn Piovan / Piovan Maschinenbedienung],MATCH($B553,tab_MinKomp[[Stanowisko / Position ]:[Stanowisko / Position ]],0))="n/a","n/a",BQ553-INDEX(tab_MinKomp[Obsługa maszyn Piovan / Piovan Maschinenbedienung],MATCH($B553,tab_MinKomp[[Stanowisko / Position ]:[Stanowisko / Position ]],0)))</f>
        <v>n/a</v>
      </c>
      <c r="BR554" s="194">
        <f>IF(INDEX(tab_MinKomp[Eliminacja awarii / Beseitigung von Ausfällen],MATCH($B553,tab_MinKomp[[Stanowisko / Position ]:[Stanowisko / Position ]],0))="n/a","n/a",BR553-INDEX(tab_MinKomp[Eliminacja awarii / Beseitigung von Ausfällen],MATCH($B553,tab_MinKomp[[Stanowisko / Position ]:[Stanowisko / Position ]],0)))</f>
        <v>0</v>
      </c>
      <c r="BS554" s="194" t="str">
        <f>IF(INDEX(tab_MinKomp[Obsługa maszyn Piovan / Piovan Maschinenbedienung],MATCH($B553,tab_MinKomp[[Stanowisko / Position ]:[Stanowisko / Position ]],0))="n/a","n/a",BS553-INDEX(tab_MinKomp[Obsługa maszyn Piovan / Piovan Maschinenbedienung],MATCH($B553,tab_MinKomp[[Stanowisko / Position ]:[Stanowisko / Position ]],0)))</f>
        <v>n/a</v>
      </c>
      <c r="BT554" s="194" t="str">
        <f>IF(INDEX(tab_MinKomp[Obsługa maszyn Piovan / Piovan Maschinenbedienung],MATCH($B553,tab_MinKomp[[Stanowisko / Position ]:[Stanowisko / Position ]],0))="n/a","n/a",BT553-INDEX(tab_MinKomp[Obsługa maszyn Piovan / Piovan Maschinenbedienung],MATCH($B553,tab_MinKomp[[Stanowisko / Position ]:[Stanowisko / Position ]],0)))</f>
        <v>n/a</v>
      </c>
      <c r="BU554" s="194" t="str">
        <f>IF(INDEX(tab_MinKomp[Obsługa maszyn Piovan / Piovan Maschinenbedienung],MATCH($B553,tab_MinKomp[[Stanowisko / Position ]:[Stanowisko / Position ]],0))="n/a","n/a",BU553-INDEX(tab_MinKomp[Obsługa maszyn Piovan / Piovan Maschinenbedienung],MATCH($B553,tab_MinKomp[[Stanowisko / Position ]:[Stanowisko / Position ]],0)))</f>
        <v>n/a</v>
      </c>
      <c r="BV554" s="194" t="str">
        <f>IF(INDEX(tab_MinKomp[Obsługa maszyn Piovan / Piovan Maschinenbedienung],MATCH($B553,tab_MinKomp[[Stanowisko / Position ]:[Stanowisko / Position ]],0))="n/a","n/a",BV553-INDEX(tab_MinKomp[Obsługa maszyn Piovan / Piovan Maschinenbedienung],MATCH($B553,tab_MinKomp[[Stanowisko / Position ]:[Stanowisko / Position ]],0)))</f>
        <v>n/a</v>
      </c>
      <c r="BW554" s="194" t="str">
        <f>IF(INDEX(tab_MinKomp[Obsługa maszyn Piovan / Piovan Maschinenbedienung],MATCH($B553,tab_MinKomp[[Stanowisko / Position ]:[Stanowisko / Position ]],0))="n/a","n/a",BW553-INDEX(tab_MinKomp[Obsługa maszyn Piovan / Piovan Maschinenbedienung],MATCH($B553,tab_MinKomp[[Stanowisko / Position ]:[Stanowisko / Position ]],0)))</f>
        <v>n/a</v>
      </c>
      <c r="BX554" s="194" t="str">
        <f>IF(INDEX(tab_MinKomp[Obsługa maszyn Piovan / Piovan Maschinenbedienung],MATCH($B553,tab_MinKomp[[Stanowisko / Position ]:[Stanowisko / Position ]],0))="n/a","n/a",BX553-INDEX(tab_MinKomp[Obsługa maszyn Piovan / Piovan Maschinenbedienung],MATCH($B553,tab_MinKomp[[Stanowisko / Position ]:[Stanowisko / Position ]],0)))</f>
        <v>n/a</v>
      </c>
      <c r="BY554" s="194" t="str">
        <f>IF(INDEX(tab_MinKomp[Obsługa maszyn Engel / Engel Maschinenbedienung],MATCH($B553,tab_MinKomp[[Stanowisko / Position ]:[Stanowisko / Position ]],0))="n/a","n/a",BY553-INDEX(tab_MinKomp[Obsługa maszyn Engel / Engel Maschinenbedienung],MATCH($B553,tab_MinKomp[[Stanowisko / Position ]:[Stanowisko / Position ]],0)))</f>
        <v>n/a</v>
      </c>
      <c r="BZ554" s="194" t="str">
        <f>IF(INDEX(tab_MinKomp[Obsługa maszyn KVT / KVT Maschinenbedienung],MATCH($B553,tab_MinKomp[[Stanowisko / Position ]:[Stanowisko / Position ]],0))="n/a","n/a",BZ553-INDEX(tab_MinKomp[Obsługa maszyn KVT / KVT Maschinenbedienung],MATCH($B553,tab_MinKomp[[Stanowisko / Position ]:[Stanowisko / Position ]],0)))</f>
        <v>n/a</v>
      </c>
      <c r="CA554" s="194">
        <f>IF(INDEX(tab_MinKomp[Eliminacja awarii / Beseitigung von Ausfällen],MATCH($B553,tab_MinKomp[[Stanowisko / Position ]:[Stanowisko / Position ]],0))="n/a","n/a",CA553-INDEX(tab_MinKomp[Eliminacja awarii / Beseitigung von Ausfällen],MATCH($B553,tab_MinKomp[[Stanowisko / Position ]:[Stanowisko / Position ]],0)))</f>
        <v>0</v>
      </c>
      <c r="CB554" s="194" t="str">
        <f>IF(INDEX(tab_MinKomp[Obsługa maszyn ASL / ASL Maschinenbedienung],MATCH($B553,tab_MinKomp[[Stanowisko / Position ]:[Stanowisko / Position ]],0))="n/a","n/a",CB553-INDEX(tab_MinKomp[Obsługa maszyn ASL / ASL Maschinenbedienung],MATCH($B553,tab_MinKomp[[Stanowisko / Position ]:[Stanowisko / Position ]],0)))</f>
        <v>n/a</v>
      </c>
      <c r="CC554" s="194">
        <f>IF(INDEX(tab_MinKomp[Obsługa maszyn Novapax / Novapax Maschinenbedienung],MATCH($B553,tab_MinKomp[[Stanowisko / Position ]:[Stanowisko / Position ]],0))="n/a","n/a",CC553-INDEX(tab_MinKomp[Obsługa maszyn Novapax / Novapax Maschinenbedienung],MATCH($B553,tab_MinKomp[[Stanowisko / Position ]:[Stanowisko / Position ]],0)))</f>
        <v>0</v>
      </c>
      <c r="CD554" s="194">
        <f>IF(INDEX(tab_MinKomp[Obsługa maszyn Novapax / Novapax Maschinenbedienung],MATCH($B553,tab_MinKomp[[Stanowisko / Position ]:[Stanowisko / Position ]],0))="n/a","n/a",CD553-INDEX(tab_MinKomp[Obsługa maszyn Novapax / Novapax Maschinenbedienung],MATCH($B553,tab_MinKomp[[Stanowisko / Position ]:[Stanowisko / Position ]],0)))</f>
        <v>0</v>
      </c>
      <c r="CE554" s="194" t="str">
        <f>IF(INDEX(tab_MinKomp[Obsługa maszyn Piovan / Piovan Maschinenbedienung],MATCH($B553,tab_MinKomp[[Stanowisko / Position ]:[Stanowisko / Position ]],0))="n/a","n/a",CE553-INDEX(tab_MinKomp[Obsługa maszyn Piovan / Piovan Maschinenbedienung],MATCH($B553,tab_MinKomp[[Stanowisko / Position ]:[Stanowisko / Position ]],0)))</f>
        <v>n/a</v>
      </c>
      <c r="CF554" s="194" t="str">
        <f>IF(INDEX(tab_MinKomp[Obsługa maszyn Piovan / Piovan Maschinenbedienung],MATCH($B553,tab_MinKomp[[Stanowisko / Position ]:[Stanowisko / Position ]],0))="n/a","n/a",CF553-INDEX(tab_MinKomp[Obsługa maszyn Piovan / Piovan Maschinenbedienung],MATCH($B553,tab_MinKomp[[Stanowisko / Position ]:[Stanowisko / Position ]],0)))</f>
        <v>n/a</v>
      </c>
      <c r="CG554" s="194">
        <f>IF(INDEX(tab_MinKomp[Eliminacja awarii / Beseitigung von Ausfällen],MATCH($B553,tab_MinKomp[[Stanowisko / Position ]:[Stanowisko / Position ]],0))="n/a","n/a",CG553-INDEX(tab_MinKomp[Eliminacja awarii / Beseitigung von Ausfällen],MATCH($B553,tab_MinKomp[[Stanowisko / Position ]:[Stanowisko / Position ]],0)))</f>
        <v>0</v>
      </c>
      <c r="CH554" s="194" t="str">
        <f>IF(INDEX(tab_MinKomp[Wymagania VDA 6.5 Product / Forderungen],MATCH($B553,tab_MinKomp[[Stanowisko / Position ]:[Stanowisko / Position ]],0))="n/a","n/a",CH553-INDEX(tab_MinKomp[Wymagania VDA 6.5 Product / Forderungen],MATCH($B553,tab_MinKomp[[Stanowisko / Position ]:[Stanowisko / Position ]],0)))</f>
        <v>n/a</v>
      </c>
      <c r="CI554" s="194" t="str">
        <f>IF(INDEX(tab_MinKomp[Wymagania VDA 6.5 Product / Forderungen],MATCH($B553,tab_MinKomp[[Stanowisko / Position ]:[Stanowisko / Position ]],0))="n/a","n/a",CI553-INDEX(tab_MinKomp[Wymagania VDA 6.5 Product / Forderungen],MATCH($B553,tab_MinKomp[[Stanowisko / Position ]:[Stanowisko / Position ]],0)))</f>
        <v>n/a</v>
      </c>
      <c r="CJ554" s="194" t="str">
        <f>IF(INDEX(tab_MinKomp[Wymagania VDA 6.5 Product / Forderungen],MATCH($B553,tab_MinKomp[[Stanowisko / Position ]:[Stanowisko / Position ]],0))="n/a","n/a",CJ553-INDEX(tab_MinKomp[Wymagania VDA 6.5 Product / Forderungen],MATCH($B553,tab_MinKomp[[Stanowisko / Position ]:[Stanowisko / Position ]],0)))</f>
        <v>n/a</v>
      </c>
      <c r="CK554" s="194" t="str">
        <f>IF(INDEX(tab_MinKomp[Wymagania VDA 6.5 Product / Forderungen],MATCH($B553,tab_MinKomp[[Stanowisko / Position ]:[Stanowisko / Position ]],0))="n/a","n/a",CK553-INDEX(tab_MinKomp[Wymagania VDA 6.5 Product / Forderungen],MATCH($B553,tab_MinKomp[[Stanowisko / Position ]:[Stanowisko / Position ]],0)))</f>
        <v>n/a</v>
      </c>
      <c r="CL554" s="194" t="str">
        <f>IF(INDEX(tab_MinKomp[Wymagania VDA 6.5 Product / Forderungen],MATCH($B553,tab_MinKomp[[Stanowisko / Position ]:[Stanowisko / Position ]],0))="n/a","n/a",CL553-INDEX(tab_MinKomp[Wymagania VDA 6.5 Product / Forderungen],MATCH($B553,tab_MinKomp[[Stanowisko / Position ]:[Stanowisko / Position ]],0)))</f>
        <v>n/a</v>
      </c>
      <c r="CM554" s="194" t="str">
        <f>IF(INDEX(tab_MinKomp[Informatyka ogólna (techniczne i systemowe) / Allgemeine IT (Technik und System)],MATCH($B553,tab_MinKomp[[Stanowisko / Position ]:[Stanowisko / Position ]],0))="n/a","n/a",CM553-INDEX(tab_MinKomp[Informatyka ogólna (techniczne i systemowe) / Allgemeine IT (Technik und System)],MATCH($B553,tab_MinKomp[[Stanowisko / Position ]:[Stanowisko / Position ]],0)))</f>
        <v>n/a</v>
      </c>
      <c r="CN554" s="194" t="str">
        <f>IF(INDEX(tab_MinKomp[Sieci komputerowe / Computernetzwerke],MATCH($B553,tab_MinKomp[[Stanowisko / Position ]:[Stanowisko / Position ]],0))="n/a","n/a",CN553-INDEX(tab_MinKomp[Sieci komputerowe / Computernetzwerke],MATCH($B553,tab_MinKomp[[Stanowisko / Position ]:[Stanowisko / Position ]],0)))</f>
        <v>n/a</v>
      </c>
      <c r="CO554" s="194" t="str">
        <f>IF(INDEX(tab_MinKomp[Hardware (komputery PC, drukarki biurowe i etykietowe, telefonia stacjonarna i mobilna) (PC, Drucker, Telefpne, Handys)],MATCH($B553,tab_MinKomp[[Stanowisko / Position ]:[Stanowisko / Position ]],0))="n/a","n/a",CO553-INDEX(tab_MinKomp[Hardware (komputery PC, drukarki biurowe i etykietowe, telefonia stacjonarna i mobilna) (PC, Drucker, Telefpne, Handys)],MATCH($B553,tab_MinKomp[[Stanowisko / Position ]:[Stanowisko / Position ]],0)))</f>
        <v>n/a</v>
      </c>
      <c r="CP554" s="194" t="str">
        <f>IF(INDEX(tab_MinKomp[Software &amp; Systems (MS Office, MS Remote Desktop)],MATCH($B553,tab_MinKomp[[Stanowisko / Position ]:[Stanowisko / Position ]],0))="n/a","n/a",CP553-INDEX(tab_MinKomp[Software &amp; Systems (MS Office, MS Remote Desktop)],MATCH($B553,tab_MinKomp[[Stanowisko / Position ]:[Stanowisko / Position ]],0)))</f>
        <v>n/a</v>
      </c>
      <c r="CQ554" s="194" t="str">
        <f>IF(INDEX(tab_MinKomp[Programowanie obiektowe (PHP) / Objektprogrammierung],MATCH($B553,tab_MinKomp[[Stanowisko / Position ]:[Stanowisko / Position ]],0))="n/a","n/a",CQ553-INDEX(tab_MinKomp[Programowanie obiektowe (PHP) / Objektprogrammierung],MATCH($B553,tab_MinKomp[[Stanowisko / Position ]:[Stanowisko / Position ]],0)))</f>
        <v>n/a</v>
      </c>
      <c r="CR554" s="194" t="str">
        <f>IF(INDEX(tab_MinKomp[Scrum],MATCH($B553,tab_MinKomp[[Stanowisko / Position ]:[Stanowisko / Position ]],0))="n/a","n/a",CR553-INDEX(tab_MinKomp[Scrum],MATCH($B553,tab_MinKomp[[Stanowisko / Position ]:[Stanowisko / Position ]],0)))</f>
        <v>n/a</v>
      </c>
      <c r="CS554" s="194" t="str">
        <f>IF(INDEX(tab_MinKomp[SQL (MySQL)],MATCH($B553,tab_MinKomp[[Stanowisko / Position ]:[Stanowisko / Position ]],0))="n/a","n/a",CS553-INDEX(tab_MinKomp[SQL (MySQL)],MATCH($B553,tab_MinKomp[[Stanowisko / Position ]:[Stanowisko / Position ]],0)))</f>
        <v>n/a</v>
      </c>
      <c r="CT554" s="194" t="str">
        <f>IF(INDEX(tab_MinKomp[Javascript],MATCH($B553,tab_MinKomp[[Stanowisko / Position ]:[Stanowisko / Position ]],0))="n/a","n/a",CT553-INDEX(tab_MinKomp[Javascript],MATCH($B553,tab_MinKomp[[Stanowisko / Position ]:[Stanowisko / Position ]],0)))</f>
        <v>n/a</v>
      </c>
      <c r="CU554" s="194" t="str">
        <f>IF(INDEX(tab_MinKomp[Joomla],MATCH($B553,tab_MinKomp[[Stanowisko / Position ]:[Stanowisko / Position ]],0))="n/a","n/a",CU553-INDEX(tab_MinKomp[Joomla],MATCH($B553,tab_MinKomp[[Stanowisko / Position ]:[Stanowisko / Position ]],0)))</f>
        <v>n/a</v>
      </c>
      <c r="CV554" s="194" t="str">
        <f>IF(INDEX(tab_MinKomp[Bash],MATCH($B553,tab_MinKomp[[Stanowisko / Position ]:[Stanowisko / Position ]],0))="n/a","n/a",CV553-INDEX(tab_MinKomp[Bash],MATCH($B553,tab_MinKomp[[Stanowisko / Position ]:[Stanowisko / Position ]],0)))</f>
        <v>n/a</v>
      </c>
      <c r="CW554" s="194">
        <f>IF(INDEX(tab_MinKomp[Systemy MES (HYDRA / SFMS)],MATCH($B553,tab_MinKomp[[Stanowisko / Position ]:[Stanowisko / Position ]],0))="n/a","n/a",CW553-INDEX(tab_MinKomp[Systemy MES (HYDRA / SFMS)],MATCH($B553,tab_MinKomp[[Stanowisko / Position ]:[Stanowisko / Position ]],0)))</f>
        <v>-1</v>
      </c>
      <c r="CX554" s="194" t="str">
        <f>IF(INDEX(tab_MinKomp[HTML / CSS],MATCH($B553,tab_MinKomp[[Stanowisko / Position ]:[Stanowisko / Position ]],0))="n/a","n/a",CX553-INDEX(tab_MinKomp[HTML / CSS],MATCH($B553,tab_MinKomp[[Stanowisko / Position ]:[Stanowisko / Position ]],0)))</f>
        <v>n/a</v>
      </c>
      <c r="CY554" s="194" t="str">
        <f>IF(INDEX(tab_MinKomp[SYSTEM PR],MATCH($B553,tab_MinKomp[[Stanowisko / Position ]:[Stanowisko / Position ]],0))="n/a","n/a",CY553-INDEX(tab_MinKomp[SYSTEM PR],MATCH($B553,tab_MinKomp[[Stanowisko / Position ]:[Stanowisko / Position ]],0)))</f>
        <v>n/a</v>
      </c>
      <c r="CZ554" s="194" t="str">
        <f>IF(INDEX(tab_MinKomp[System Einkauf XP / EBA],MATCH($B553,tab_MinKomp[[Stanowisko / Position ]:[Stanowisko / Position ]],0))="n/a","n/a",CZ553-INDEX(tab_MinKomp[System Einkauf XP / EBA],MATCH($B553,tab_MinKomp[[Stanowisko / Position ]:[Stanowisko / Position ]],0)))</f>
        <v>n/a</v>
      </c>
      <c r="DA554" s="194" t="str">
        <f>IF(INDEX(tab_MinKomp[Techniki negocjacyjne / Verhandlungstechniken],MATCH($B553,tab_MinKomp[[Stanowisko / Position ]:[Stanowisko / Position ]],0))="n/a","n/a",DA553-INDEX(tab_MinKomp[Techniki negocjacyjne / Verhandlungstechniken],MATCH($B553,tab_MinKomp[[Stanowisko / Position ]:[Stanowisko / Position ]],0)))</f>
        <v>n/a</v>
      </c>
      <c r="DB554" s="194" t="str">
        <f>IF(INDEX(tab_MinKomp[Znajomość rynku branżowego / Kenntnis des Industrie Marktes],MATCH($B553,tab_MinKomp[[Stanowisko / Position ]:[Stanowisko / Position ]],0))="n/a","n/a",DB553-INDEX(tab_MinKomp[Znajomość rynku branżowego / Kenntnis des Industrie Marktes],MATCH($B553,tab_MinKomp[[Stanowisko / Position ]:[Stanowisko / Position ]],0)))</f>
        <v>n/a</v>
      </c>
      <c r="DC554" s="194" t="str">
        <f>IF(INDEX(tab_MinKomp[SUPPLIER MANAGEMENT],MATCH($B553,tab_MinKomp[[Stanowisko / Position ]:[Stanowisko / Position ]],0))="n/a","n/a",DC553-INDEX(tab_MinKomp[SUPPLIER MANAGEMENT],MATCH($B553,tab_MinKomp[[Stanowisko / Position ]:[Stanowisko / Position ]],0)))</f>
        <v>n/a</v>
      </c>
      <c r="DD554" s="194" t="str">
        <f>IF(INDEX(tab_MinKomp[SUPPLIER MANAGEMENT],MATCH($B553,tab_MinKomp[[Stanowisko / Position ]:[Stanowisko / Position ]],0))="n/a","n/a",DD553-INDEX(tab_MinKomp[SUPPLIER MANAGEMENT],MATCH($B553,tab_MinKomp[[Stanowisko / Position ]:[Stanowisko / Position ]],0)))</f>
        <v>n/a</v>
      </c>
      <c r="DE554" s="194" t="str">
        <f>IF(INDEX(tab_MinKomp[SUPPLIER MANAGEMENT],MATCH($B553,tab_MinKomp[[Stanowisko / Position ]:[Stanowisko / Position ]],0))="n/a","n/a",DE553-INDEX(tab_MinKomp[SUPPLIER MANAGEMENT],MATCH($B553,tab_MinKomp[[Stanowisko / Position ]:[Stanowisko / Position ]],0)))</f>
        <v>n/a</v>
      </c>
      <c r="DF554" s="194">
        <f>IF(INDEX(tab_MinKomp[LEAN MANAGEMENT],MATCH($B553,tab_MinKomp[[Stanowisko / Position ]:[Stanowisko / Position ]],0))="n/a","n/a",DF553-INDEX(tab_MinKomp[LEAN MANAGEMENT],MATCH($B553,tab_MinKomp[[Stanowisko / Position ]:[Stanowisko / Position ]],0)))</f>
        <v>0</v>
      </c>
      <c r="DG554" s="194" t="str">
        <f>IF(INDEX(tab_MinKomp[PPAP/PSW],MATCH($B553,tab_MinKomp[[Stanowisko / Position ]:[Stanowisko / Position ]],0))="n/a","n/a",DG553-INDEX(tab_MinKomp[PPAP/PSW],MATCH($B553,tab_MinKomp[[Stanowisko / Position ]:[Stanowisko / Position ]],0)))</f>
        <v>n/a</v>
      </c>
      <c r="DH554" s="194" t="str">
        <f>IF(INDEX(tab_MinKomp[SUPPLIER MANAGEMENT],MATCH($B553,tab_MinKomp[[Stanowisko / Position ]:[Stanowisko / Position ]],0))="n/a","n/a",DH553-INDEX(tab_MinKomp[SUPPLIER MANAGEMENT],MATCH($B553,tab_MinKomp[[Stanowisko / Position ]:[Stanowisko / Position ]],0)))</f>
        <v>n/a</v>
      </c>
      <c r="DI554" s="194" t="str">
        <f>IF(INDEX(tab_MinKomp[OBSŁUGA PORTALI KLIENTA / Kundenportale],MATCH($B553,tab_MinKomp[[Stanowisko / Position ]:[Stanowisko / Position ]],0))="n/a","n/a",DI553-INDEX(tab_MinKomp[OBSŁUGA PORTALI KLIENTA / Kundenportale],MATCH($B553,tab_MinKomp[[Stanowisko / Position ]:[Stanowisko / Position ]],0)))</f>
        <v>n/a</v>
      </c>
      <c r="DJ554" s="194" t="str">
        <f>IF(INDEX(tab_MinKomp[Obsługa systemu BABTECQ / BABTECQ System],MATCH($B553,tab_MinKomp[[Stanowisko / Position ]:[Stanowisko / Position ]],0))="n/a","n/a",DJ553-INDEX(tab_MinKomp[Obsługa systemu BABTECQ / BABTECQ System],MATCH($B553,tab_MinKomp[[Stanowisko / Position ]:[Stanowisko / Position ]],0)))</f>
        <v>n/a</v>
      </c>
      <c r="DK554" s="194" t="str">
        <f>IF(INDEX(tab_MinKomp[Rysunek techniczny / technische Zeichnung],MATCH($B553,tab_MinKomp[[Stanowisko / Position ]:[Stanowisko / Position ]],0))="n/a","n/a",DK553-INDEX(tab_MinKomp[Rysunek techniczny / technische Zeichnung],MATCH($B553,tab_MinKomp[[Stanowisko / Position ]:[Stanowisko / Position ]],0)))</f>
        <v>n/a</v>
      </c>
      <c r="DL554" s="194" t="str">
        <f>IF(INDEX(tab_MinKomp[Kalibracja / Kalibrierung],MATCH($B553,tab_MinKomp[[Stanowisko / Position ]:[Stanowisko / Position ]],0))="n/a","n/a",DL553-INDEX(tab_MinKomp[Kalibracja / Kalibrierung],MATCH($B553,tab_MinKomp[[Stanowisko / Position ]:[Stanowisko / Position ]],0)))</f>
        <v>n/a</v>
      </c>
      <c r="DM554" s="194" t="str">
        <f>IF(INDEX(tab_MinKomp[Rekwalifikacja / Requalifizierung],MATCH($B553,tab_MinKomp[[Stanowisko / Position ]:[Stanowisko / Position ]],0))="n/a","n/a",DM553-INDEX(tab_MinKomp[Rekwalifikacja / Requalifizierung],MATCH($B553,tab_MinKomp[[Stanowisko / Position ]:[Stanowisko / Position ]],0)))</f>
        <v>n/a</v>
      </c>
      <c r="DN554" s="190" t="str">
        <f>IF(INDEX(tab_MinKomp[Testy czystości / Reinheitstests],MATCH($B553,tab_MinKomp[[Stanowisko / Position ]:[Stanowisko / Position ]],0))="n/a","n/a",DN553-INDEX(tab_MinKomp[Testy czystości / Reinheitstests],MATCH($B553,tab_MinKomp[[Stanowisko / Position ]:[Stanowisko / Position ]],0)))</f>
        <v>n/a</v>
      </c>
      <c r="DO554" s="190" t="str">
        <f>IF(INDEX(tab_MinKomp[Testy czystości / Reinheitstests],MATCH($B553,tab_MinKomp[[Stanowisko / Position ]:[Stanowisko / Position ]],0))="n/a","n/a",DO553-INDEX(tab_MinKomp[Testy czystości / Reinheitstests],MATCH($B553,tab_MinKomp[[Stanowisko / Position ]:[Stanowisko / Position ]],0)))</f>
        <v>n/a</v>
      </c>
      <c r="DP554" s="190" t="str">
        <f>IF(INDEX(tab_MinKomp[Testy czystości / Reinheitstests],MATCH($B553,tab_MinKomp[[Stanowisko / Position ]:[Stanowisko / Position ]],0))="n/a","n/a",DP553-INDEX(tab_MinKomp[Testy czystości / Reinheitstests],MATCH($B553,tab_MinKomp[[Stanowisko / Position ]:[Stanowisko / Position ]],0)))</f>
        <v>n/a</v>
      </c>
      <c r="DQ554" s="190" t="str">
        <f>IF(INDEX(tab_MinKomp[Testy czystości / Reinheitstests],MATCH($B553,tab_MinKomp[[Stanowisko / Position ]:[Stanowisko / Position ]],0))="n/a","n/a",DQ553-INDEX(tab_MinKomp[Testy czystości / Reinheitstests],MATCH($B553,tab_MinKomp[[Stanowisko / Position ]:[Stanowisko / Position ]],0)))</f>
        <v>n/a</v>
      </c>
      <c r="DR554" s="190" t="str">
        <f>IF(INDEX(tab_MinKomp[Testy czystości / Reinheitstests],MATCH($B553,tab_MinKomp[[Stanowisko / Position ]:[Stanowisko / Position ]],0))="n/a","n/a",DR553-INDEX(tab_MinKomp[Testy czystości / Reinheitstests],MATCH($B553,tab_MinKomp[[Stanowisko / Position ]:[Stanowisko / Position ]],0)))</f>
        <v>n/a</v>
      </c>
      <c r="DS554" s="190" t="str">
        <f>IF(INDEX(tab_MinKomp[Testy czystości / Reinheitstests],MATCH($B553,tab_MinKomp[[Stanowisko / Position ]:[Stanowisko / Position ]],0))="n/a","n/a",DS553-INDEX(tab_MinKomp[Testy czystości / Reinheitstests],MATCH($B553,tab_MinKomp[[Stanowisko / Position ]:[Stanowisko / Position ]],0)))</f>
        <v>n/a</v>
      </c>
      <c r="DT554" s="194" t="str">
        <f>IF(INDEX(tab_MinKomp[SUPPLIER MANAGEMENT],MATCH($B553,tab_MinKomp[[Stanowisko / Position ]:[Stanowisko / Position ]],0))="n/a","n/a",DT553-INDEX(tab_MinKomp[SUPPLIER MANAGEMENT],MATCH($B553,tab_MinKomp[[Stanowisko / Position ]:[Stanowisko / Position ]],0)))</f>
        <v>n/a</v>
      </c>
      <c r="DU554" s="190" t="str">
        <f>IF(INDEX(tab_MinKomp[Testy czystości / Reinheitstests],MATCH($B553,tab_MinKomp[[Stanowisko / Position ]:[Stanowisko / Position ]],0))="n/a","n/a",DU553-INDEX(tab_MinKomp[Testy czystości / Reinheitstests],MATCH($B553,tab_MinKomp[[Stanowisko / Position ]:[Stanowisko / Position ]],0)))</f>
        <v>n/a</v>
      </c>
      <c r="DV554" s="190" t="str">
        <f>IF(INDEX(tab_MinKomp[Testy czystości / Reinheitstests],MATCH($B553,tab_MinKomp[[Stanowisko / Position ]:[Stanowisko / Position ]],0))="n/a","n/a",DV553-INDEX(tab_MinKomp[Testy czystości / Reinheitstests],MATCH($B553,tab_MinKomp[[Stanowisko / Position ]:[Stanowisko / Position ]],0)))</f>
        <v>n/a</v>
      </c>
      <c r="DW554" s="190" t="str">
        <f>IF(INDEX(tab_MinKomp[Testy czystości / Reinheitstests],MATCH($B553,tab_MinKomp[[Stanowisko / Position ]:[Stanowisko / Position ]],0))="n/a","n/a",DW553-INDEX(tab_MinKomp[Testy czystości / Reinheitstests],MATCH($B553,tab_MinKomp[[Stanowisko / Position ]:[Stanowisko / Position ]],0)))</f>
        <v>n/a</v>
      </c>
      <c r="DX554" s="190" t="str">
        <f>IF(INDEX(tab_MinKomp[Testy czystości / Reinheitstests],MATCH($B553,tab_MinKomp[[Stanowisko / Position ]:[Stanowisko / Position ]],0))="n/a","n/a",DX553-INDEX(tab_MinKomp[Testy czystości / Reinheitstests],MATCH($B553,tab_MinKomp[[Stanowisko / Position ]:[Stanowisko / Position ]],0)))</f>
        <v>n/a</v>
      </c>
      <c r="DY554" s="190" t="str">
        <f>IF(INDEX(tab_MinKomp[Testy czystości / Reinheitstests],MATCH($B553,tab_MinKomp[[Stanowisko / Position ]:[Stanowisko / Position ]],0))="n/a","n/a",DY553-INDEX(tab_MinKomp[Testy czystości / Reinheitstests],MATCH($B553,tab_MinKomp[[Stanowisko / Position ]:[Stanowisko / Position ]],0)))</f>
        <v>n/a</v>
      </c>
      <c r="DZ554" s="190" t="str">
        <f>IF(INDEX(tab_MinKomp[Testy czystości / Reinheitstests],MATCH($B553,tab_MinKomp[[Stanowisko / Position ]:[Stanowisko / Position ]],0))="n/a","n/a",DZ553-INDEX(tab_MinKomp[Testy czystości / Reinheitstests],MATCH($B553,tab_MinKomp[[Stanowisko / Position ]:[Stanowisko / Position ]],0)))</f>
        <v>n/a</v>
      </c>
      <c r="EA554" s="194" t="str">
        <f>IF(INDEX(tab_MinKomp[SUPPLIER MANAGEMENT],MATCH($B553,tab_MinKomp[[Stanowisko / Position ]:[Stanowisko / Position ]],0))="n/a","n/a",EA553-INDEX(tab_MinKomp[SUPPLIER MANAGEMENT],MATCH($B553,tab_MinKomp[[Stanowisko / Position ]:[Stanowisko / Position ]],0)))</f>
        <v>n/a</v>
      </c>
      <c r="EB554" s="190" t="str">
        <f>IF(INDEX(tab_MinKomp[Testy czystości / Reinheitstests],MATCH($B553,tab_MinKomp[[Stanowisko / Position ]:[Stanowisko / Position ]],0))="n/a","n/a",EB553-INDEX(tab_MinKomp[Testy czystości / Reinheitstests],MATCH($B553,tab_MinKomp[[Stanowisko / Position ]:[Stanowisko / Position ]],0)))</f>
        <v>n/a</v>
      </c>
      <c r="EC554" s="190" t="str">
        <f>IF(INDEX(tab_MinKomp[Testy czystości / Reinheitstests],MATCH($B553,tab_MinKomp[[Stanowisko / Position ]:[Stanowisko / Position ]],0))="n/a","n/a",EC553-INDEX(tab_MinKomp[Testy czystości / Reinheitstests],MATCH($B553,tab_MinKomp[[Stanowisko / Position ]:[Stanowisko / Position ]],0)))</f>
        <v>n/a</v>
      </c>
      <c r="ED554" s="190" t="str">
        <f>IF(INDEX(tab_MinKomp[Testy czystości / Reinheitstests],MATCH($B553,tab_MinKomp[[Stanowisko / Position ]:[Stanowisko / Position ]],0))="n/a","n/a",ED553-INDEX(tab_MinKomp[Testy czystości / Reinheitstests],MATCH($B553,tab_MinKomp[[Stanowisko / Position ]:[Stanowisko / Position ]],0)))</f>
        <v>n/a</v>
      </c>
      <c r="EE554" s="190" t="str">
        <f>IF(INDEX(tab_MinKomp[Testy czystości / Reinheitstests],MATCH($B553,tab_MinKomp[[Stanowisko / Position ]:[Stanowisko / Position ]],0))="n/a","n/a",EE553-INDEX(tab_MinKomp[Testy czystości / Reinheitstests],MATCH($B553,tab_MinKomp[[Stanowisko / Position ]:[Stanowisko / Position ]],0)))</f>
        <v>n/a</v>
      </c>
      <c r="EF554" s="190" t="str">
        <f>IF(INDEX(tab_MinKomp[Testy czystości / Reinheitstests],MATCH($B553,tab_MinKomp[[Stanowisko / Position ]:[Stanowisko / Position ]],0))="n/a","n/a",EF553-INDEX(tab_MinKomp[Testy czystości / Reinheitstests],MATCH($B553,tab_MinKomp[[Stanowisko / Position ]:[Stanowisko / Position ]],0)))</f>
        <v>n/a</v>
      </c>
      <c r="EG554" s="190" t="str">
        <f>IF(INDEX(tab_MinKomp[Testy czystości / Reinheitstests],MATCH($B553,tab_MinKomp[[Stanowisko / Position ]:[Stanowisko / Position ]],0))="n/a","n/a",EG553-INDEX(tab_MinKomp[Testy czystości / Reinheitstests],MATCH($B553,tab_MinKomp[[Stanowisko / Position ]:[Stanowisko / Position ]],0)))</f>
        <v>n/a</v>
      </c>
      <c r="EH554" s="190" t="str">
        <f>IF(INDEX(tab_MinKomp[Testy czystości / Reinheitstests],MATCH($B553,tab_MinKomp[[Stanowisko / Position ]:[Stanowisko / Position ]],0))="n/a","n/a",EH553-INDEX(tab_MinKomp[Testy czystości / Reinheitstests],MATCH($B553,tab_MinKomp[[Stanowisko / Position ]:[Stanowisko / Position ]],0)))</f>
        <v>n/a</v>
      </c>
      <c r="EI554" s="190" t="str">
        <f>IF(INDEX(tab_MinKomp[Testy czystości / Reinheitstests],MATCH($B553,tab_MinKomp[[Stanowisko / Position ]:[Stanowisko / Position ]],0))="n/a","n/a",EI553-INDEX(tab_MinKomp[Testy czystości / Reinheitstests],MATCH($B553,tab_MinKomp[[Stanowisko / Position ]:[Stanowisko / Position ]],0)))</f>
        <v>n/a</v>
      </c>
      <c r="EJ554" s="190" t="str">
        <f>IF(INDEX(tab_MinKomp[Testy czystości / Reinheitstests],MATCH($B553,tab_MinKomp[[Stanowisko / Position ]:[Stanowisko / Position ]],0))="n/a","n/a",EJ553-INDEX(tab_MinKomp[Testy czystości / Reinheitstests],MATCH($B553,tab_MinKomp[[Stanowisko / Position ]:[Stanowisko / Position ]],0)))</f>
        <v>n/a</v>
      </c>
      <c r="EK554" s="190" t="str">
        <f>IF(INDEX(tab_MinKomp[Testy czystości / Reinheitstests],MATCH($B553,tab_MinKomp[[Stanowisko / Position ]:[Stanowisko / Position ]],0))="n/a","n/a",EK553-INDEX(tab_MinKomp[Testy czystości / Reinheitstests],MATCH($B553,tab_MinKomp[[Stanowisko / Position ]:[Stanowisko / Position ]],0)))</f>
        <v>n/a</v>
      </c>
      <c r="EL554" s="190" t="str">
        <f>IF(INDEX(tab_MinKomp[Testy czystości / Reinheitstests],MATCH($B553,tab_MinKomp[[Stanowisko / Position ]:[Stanowisko / Position ]],0))="n/a","n/a",EL553-INDEX(tab_MinKomp[Testy czystości / Reinheitstests],MATCH($B553,tab_MinKomp[[Stanowisko / Position ]:[Stanowisko / Position ]],0)))</f>
        <v>n/a</v>
      </c>
      <c r="EM554" s="190" t="str">
        <f>IF(INDEX(tab_MinKomp[Testy czystości / Reinheitstests],MATCH($B553,tab_MinKomp[[Stanowisko / Position ]:[Stanowisko / Position ]],0))="n/a","n/a",EM553-INDEX(tab_MinKomp[Testy czystości / Reinheitstests],MATCH($B553,tab_MinKomp[[Stanowisko / Position ]:[Stanowisko / Position ]],0)))</f>
        <v>n/a</v>
      </c>
      <c r="EN554" s="190" t="str">
        <f>IF(INDEX(tab_MinKomp[Testy czystości / Reinheitstests],MATCH($B553,tab_MinKomp[[Stanowisko / Position ]:[Stanowisko / Position ]],0))="n/a","n/a",EN553-INDEX(tab_MinKomp[Testy czystości / Reinheitstests],MATCH($B553,tab_MinKomp[[Stanowisko / Position ]:[Stanowisko / Position ]],0)))</f>
        <v>n/a</v>
      </c>
      <c r="EO554" s="194" t="str">
        <f>IF(INDEX(tab_MinKomp[Konserwacja Rep],MATCH($B553,tab_MinKomp[[Stanowisko / Position ]:[Stanowisko / Position ]],0))="n/a","n/a",EO553-INDEX(tab_MinKomp[Konserwacja Rep],MATCH($B553,tab_MinKomp[[Stanowisko / Position ]:[Stanowisko / Position ]],0)))</f>
        <v>n/a</v>
      </c>
      <c r="EP554" s="194" t="str">
        <f>IF(INDEX(tab_MinKomp[[Konserwacja Engel ]],MATCH($B553,tab_MinKomp[[Stanowisko / Position ]:[Stanowisko / Position ]],0))="n/a","n/a",EP553-INDEX(tab_MinKomp[[Konserwacja Engel ]],MATCH($B553,tab_MinKomp[[Stanowisko / Position ]:[Stanowisko / Position ]],0)))</f>
        <v>n/a</v>
      </c>
      <c r="EQ554" s="194" t="str">
        <f>IF(INDEX(tab_MinKomp[Konserwacja B 50],MATCH($B553,tab_MinKomp[[Stanowisko / Position ]:[Stanowisko / Position ]],0))="n/a","n/a",EQ553-INDEX(tab_MinKomp[Konserwacja B 50],MATCH($B553,tab_MinKomp[[Stanowisko / Position ]:[Stanowisko / Position ]],0)))</f>
        <v>n/a</v>
      </c>
      <c r="ER554" s="194" t="str">
        <f>IF(INDEX(tab_MinKomp[[Konserwacja EOL ]],MATCH($B553,tab_MinKomp[[Stanowisko / Position ]:[Stanowisko / Position ]],0))="n/a","n/a",ER553-INDEX(tab_MinKomp[[Konserwacja EOL ]],MATCH($B553,tab_MinKomp[[Stanowisko / Position ]:[Stanowisko / Position ]],0)))</f>
        <v>n/a</v>
      </c>
      <c r="ES554" s="194" t="str">
        <f>IF(INDEX(tab_MinKomp[Konserwacja Branson],MATCH($B553,tab_MinKomp[[Stanowisko / Position ]:[Stanowisko / Position ]],0))="n/a","n/a",ES553-INDEX(tab_MinKomp[Konserwacja Branson],MATCH($B553,tab_MinKomp[[Stanowisko / Position ]:[Stanowisko / Position ]],0)))</f>
        <v>n/a</v>
      </c>
      <c r="ET554" s="194" t="str">
        <f>IF(INDEX(tab_MinKomp[Konserwacja coolery],MATCH($B553,tab_MinKomp[[Stanowisko / Position ]:[Stanowisko / Position ]],0))="n/a","n/a",ET553-INDEX(tab_MinKomp[Konserwacja coolery],MATCH($B553,tab_MinKomp[[Stanowisko / Position ]:[Stanowisko / Position ]],0)))</f>
        <v>n/a</v>
      </c>
      <c r="EU554" s="194" t="str">
        <f>IF(INDEX(tab_MinKomp[Konserwacja piecy],MATCH($B553,tab_MinKomp[[Stanowisko / Position ]:[Stanowisko / Position ]],0))="n/a","n/a",EU553-INDEX(tab_MinKomp[Konserwacja piecy],MATCH($B553,tab_MinKomp[[Stanowisko / Position ]:[Stanowisko / Position ]],0)))</f>
        <v>n/a</v>
      </c>
      <c r="EV554" s="194" t="str">
        <f>IF(INDEX(tab_MinKomp[Rysunek techniczny- czytanie],MATCH($B553,tab_MinKomp[[Stanowisko / Position ]:[Stanowisko / Position ]],0))="n/a","n/a",EV553-INDEX(tab_MinKomp[Rysunek techniczny- czytanie],MATCH($B553,tab_MinKomp[[Stanowisko / Position ]:[Stanowisko / Position ]],0)))</f>
        <v>n/a</v>
      </c>
      <c r="EW554" s="194" t="str">
        <f>IF(INDEX(tab_MinKomp[Elektryka],MATCH($B553,tab_MinKomp[[Stanowisko / Position ]:[Stanowisko / Position ]],0))="n/a","n/a",EW553-INDEX(tab_MinKomp[Elektryka],MATCH($B553,tab_MinKomp[[Stanowisko / Position ]:[Stanowisko / Position ]],0)))</f>
        <v>n/a</v>
      </c>
      <c r="EX554" s="194" t="str">
        <f>IF(INDEX(tab_MinKomp[Pneumatyka],MATCH($B553,tab_MinKomp[[Stanowisko / Position ]:[Stanowisko / Position ]],0))="n/a","n/a",EX553-INDEX(tab_MinKomp[Pneumatyka],MATCH($B553,tab_MinKomp[[Stanowisko / Position ]:[Stanowisko / Position ]],0)))</f>
        <v>n/a</v>
      </c>
      <c r="EY554" s="194" t="str">
        <f>IF(INDEX(tab_MinKomp[[Hydraulika ]],MATCH($B553,tab_MinKomp[[Stanowisko / Position ]:[Stanowisko / Position ]],0))="n/a","n/a",EY553-INDEX(tab_MinKomp[[Hydraulika ]],MATCH($B553,tab_MinKomp[[Stanowisko / Position ]:[Stanowisko / Position ]],0)))</f>
        <v>n/a</v>
      </c>
      <c r="EZ554" s="194" t="str">
        <f>IF(INDEX(tab_MinKomp[Podciśnienie],MATCH($B553,tab_MinKomp[[Stanowisko / Position ]:[Stanowisko / Position ]],0))="n/a","n/a",EZ553-INDEX(tab_MinKomp[Podciśnienie],MATCH($B553,tab_MinKomp[[Stanowisko / Position ]:[Stanowisko / Position ]],0)))</f>
        <v>n/a</v>
      </c>
      <c r="FA554" s="194" t="str">
        <f>IF(INDEX(tab_MinKomp[Usuwanie awarii],MATCH($B553,tab_MinKomp[[Stanowisko / Position ]:[Stanowisko / Position ]],0))="n/a","n/a",FA553-INDEX(tab_MinKomp[Usuwanie awarii],MATCH($B553,tab_MinKomp[[Stanowisko / Position ]:[Stanowisko / Position ]],0)))</f>
        <v>n/a</v>
      </c>
      <c r="FB554" s="194" t="str">
        <f>IF(INDEX(tab_MinKomp[Obsługa robotów],MATCH($B553,tab_MinKomp[[Stanowisko / Position ]:[Stanowisko / Position ]],0))="n/a","n/a",FB553-INDEX(tab_MinKomp[Obsługa robotów],MATCH($B553,tab_MinKomp[[Stanowisko / Position ]:[Stanowisko / Position ]],0)))</f>
        <v>n/a</v>
      </c>
      <c r="FC554" s="194" t="str">
        <f>IF(INDEX(tab_MinKomp[Obsługa sterowania maszyny],MATCH($B553,tab_MinKomp[[Stanowisko / Position ]:[Stanowisko / Position ]],0))="n/a","n/a",FC553-INDEX(tab_MinKomp[Obsługa sterowania maszyny],MATCH($B553,tab_MinKomp[[Stanowisko / Position ]:[Stanowisko / Position ]],0)))</f>
        <v>n/a</v>
      </c>
      <c r="FD554" s="194" t="str">
        <f>IF(INDEX(tab_MinKomp[Usuwanie przyczyn żródłowych],MATCH($B553,tab_MinKomp[[Stanowisko / Position ]:[Stanowisko / Position ]],0))="n/a","n/a",FD553-INDEX(tab_MinKomp[Usuwanie przyczyn żródłowych],MATCH($B553,tab_MinKomp[[Stanowisko / Position ]:[Stanowisko / Position ]],0)))</f>
        <v>n/a</v>
      </c>
      <c r="FE554" s="194" t="str">
        <f>IF(INDEX(tab_MinKomp[Cmms stosowanie],MATCH($B553,tab_MinKomp[[Stanowisko / Position ]:[Stanowisko / Position ]],0))="n/a","n/a",FE553-INDEX(tab_MinKomp[Cmms stosowanie],MATCH($B553,tab_MinKomp[[Stanowisko / Position ]:[Stanowisko / Position ]],0)))</f>
        <v>n/a</v>
      </c>
      <c r="FF554" s="190" t="str">
        <f>IF(INDEX(tab_MinKomp[Testy czystości / Reinheitstests],MATCH($B553,tab_MinKomp[[Stanowisko / Position ]:[Stanowisko / Position ]],0))="n/a","n/a",FF553-INDEX(tab_MinKomp[Testy czystości / Reinheitstests],MATCH($B553,tab_MinKomp[[Stanowisko / Position ]:[Stanowisko / Position ]],0)))</f>
        <v>n/a</v>
      </c>
      <c r="FG554" s="194" t="str">
        <f>IF(INDEX(tab_MinKomp[Czyszczenie form plastikowych],MATCH($B553,tab_MinKomp[[Stanowisko / Position ]:[Stanowisko / Position ]],0))="n/a","n/a",FG553-INDEX(tab_MinKomp[Czyszczenie form plastikowych],MATCH($B553,tab_MinKomp[[Stanowisko / Position ]:[Stanowisko / Position ]],0)))</f>
        <v>n/a</v>
      </c>
      <c r="FH554" s="194" t="str">
        <f>IF(INDEX(tab_MinKomp[Wymiana form plastik],MATCH($B553,tab_MinKomp[[Stanowisko / Position ]:[Stanowisko / Position ]],0))="n/a","n/a",FH553-INDEX(tab_MinKomp[Wymiana form plastik],MATCH($B553,tab_MinKomp[[Stanowisko / Position ]:[Stanowisko / Position ]],0)))</f>
        <v>n/a</v>
      </c>
      <c r="FI554" s="194" t="str">
        <f>IF(INDEX(tab_MinKomp[Wymiana form guma],MATCH($B553,tab_MinKomp[[Stanowisko / Position ]:[Stanowisko / Position ]],0))="n/a","n/a",FI553-INDEX(tab_MinKomp[Wymiana form guma],MATCH($B553,tab_MinKomp[[Stanowisko / Position ]:[Stanowisko / Position ]],0)))</f>
        <v>n/a</v>
      </c>
      <c r="FJ554" s="194" t="str">
        <f>IF(INDEX(tab_MinKomp[Konserwacja KK],MATCH($B553,tab_MinKomp[[Stanowisko / Position ]:[Stanowisko / Position ]],0))="n/a","n/a",FJ553-INDEX(tab_MinKomp[Konserwacja KK],MATCH($B553,tab_MinKomp[[Stanowisko / Position ]:[Stanowisko / Position ]],0)))</f>
        <v>n/a</v>
      </c>
      <c r="FK554" s="194" t="str">
        <f>IF(INDEX(tab_MinKomp[Konserwacja form guma],MATCH($B553,tab_MinKomp[[Stanowisko / Position ]:[Stanowisko / Position ]],0))="n/a","n/a",FK553-INDEX(tab_MinKomp[Konserwacja form guma],MATCH($B553,tab_MinKomp[[Stanowisko / Position ]:[Stanowisko / Position ]],0)))</f>
        <v>n/a</v>
      </c>
      <c r="FL554" s="194" t="str">
        <f>IF(INDEX(tab_MinKomp[Konserwacja form plastiki],MATCH($B553,tab_MinKomp[[Stanowisko / Position ]:[Stanowisko / Position ]],0))="n/a","n/a",FL553-INDEX(tab_MinKomp[Konserwacja form plastiki],MATCH($B553,tab_MinKomp[[Stanowisko / Position ]:[Stanowisko / Position ]],0)))</f>
        <v>n/a</v>
      </c>
      <c r="FM554" s="194" t="str">
        <f>IF(INDEX(tab_MinKomp[Konserwacja Gorącego Kanału],MATCH($B553,tab_MinKomp[[Stanowisko / Position ]:[Stanowisko / Position ]],0))="n/a","n/a",FM553-INDEX(tab_MinKomp[Konserwacja Gorącego Kanału],MATCH($B553,tab_MinKomp[[Stanowisko / Position ]:[Stanowisko / Position ]],0)))</f>
        <v>n/a</v>
      </c>
      <c r="FN554" s="194" t="str">
        <f>IF(INDEX(tab_MinKomp[MS Office (Excel)],MATCH($B553,tab_MinKomp[[Stanowisko / Position ]:[Stanowisko / Position ]],0))="n/a","n/a",FN553-INDEX(tab_MinKomp[MS Office (Excel)],MATCH($B553,tab_MinKomp[[Stanowisko / Position ]:[Stanowisko / Position ]],0)))</f>
        <v>n/a</v>
      </c>
      <c r="FO554" s="194" t="str">
        <f>IF(INDEX(tab_MinKomp[MS Office (Word)],MATCH($B553,tab_MinKomp[[Stanowisko / Position ]:[Stanowisko / Position ]],0))="n/a","n/a",FO553-INDEX(tab_MinKomp[MS Office (Word)],MATCH($B553,tab_MinKomp[[Stanowisko / Position ]:[Stanowisko / Position ]],0)))</f>
        <v>n/a</v>
      </c>
      <c r="FP554" s="194" t="str">
        <f>IF(INDEX(tab_MinKomp[MS Office (Power Point)],MATCH($B553,tab_MinKomp[[Stanowisko / Position ]:[Stanowisko / Position ]],0))="n/a","n/a",FP553-INDEX(tab_MinKomp[MS Office (Power Point)],MATCH($B553,tab_MinKomp[[Stanowisko / Position ]:[Stanowisko / Position ]],0)))</f>
        <v>n/a</v>
      </c>
      <c r="FQ554" s="196" t="str">
        <f>IF(INDEX(tab_MinKomp[Język angielski / Englisch],MATCH($B553,tab_MinKomp[[Stanowisko / Position ]:[Stanowisko / Position ]],0))="n/a","n/a",FQ553-INDEX(tab_MinKomp[Język angielski / Englisch],MATCH($B553,tab_MinKomp[[Stanowisko / Position ]:[Stanowisko / Position ]],0)))</f>
        <v>n/a</v>
      </c>
      <c r="FR554" s="196" t="str">
        <f>IF(INDEX(tab_MinKomp[Język niemiecki / Deutsch],MATCH($B553,tab_MinKomp[[Stanowisko / Position ]:[Stanowisko / Position ]],0))="n/a","n/a",FR553-INDEX(tab_MinKomp[Język niemiecki / Deutsch],MATCH($B553,tab_MinKomp[[Stanowisko / Position ]:[Stanowisko / Position ]],0)))</f>
        <v>n/a</v>
      </c>
      <c r="FS554" s="194">
        <f>IF(INDEX(tab_MinKomp[Zarządzanie dokumentacją procesową / Process dokumentation management],MATCH($B553,tab_MinKomp[[Stanowisko / Position ]:[Stanowisko / Position ]],0))="n/a","n/a",FS553-INDEX(tab_MinKomp[Zarządzanie dokumentacją procesową / Process dokumentation management],MATCH($B553,tab_MinKomp[[Stanowisko / Position ]:[Stanowisko / Position ]],0)))</f>
        <v>-1</v>
      </c>
      <c r="FT554" s="194">
        <f>IF(INDEX(tab_MinKomp[Znajomość procesów z obszaru / Kenntiss der prozesse in dem Bereich],MATCH($B553,tab_MinKomp[[Stanowisko / Position ]:[Stanowisko / Position ]],0))="n/a","n/a",FT553-INDEX(tab_MinKomp[Znajomość procesów z obszaru / Kenntiss der prozesse in dem Bereich],MATCH($B553,tab_MinKomp[[Stanowisko / Position ]:[Stanowisko / Position ]],0)))</f>
        <v>0</v>
      </c>
      <c r="FU554" s="194">
        <f>IF(INDEX(tab_MinKomp[optymalizacja procesów / Prozessoptymalisierung],MATCH($B553,tab_MinKomp[[Stanowisko / Position ]:[Stanowisko / Position ]],0))="n/a","n/a",FU553-INDEX(tab_MinKomp[optymalizacja procesów / Prozessoptymalisierung],MATCH($B553,tab_MinKomp[[Stanowisko / Position ]:[Stanowisko / Position ]],0)))</f>
        <v>0</v>
      </c>
      <c r="FV554" s="194">
        <f>IF(INDEX(tab_MinKomp[Umiejętności szkoleniowe / Trainingsfähigkeiten],MATCH($B553,tab_MinKomp[[Stanowisko / Position ]:[Stanowisko / Position ]],0))="n/a","n/a",FV553-INDEX(tab_MinKomp[Umiejętności szkoleniowe / Trainingsfähigkeiten],MATCH($B553,tab_MinKomp[[Stanowisko / Position ]:[Stanowisko / Position ]],0)))</f>
        <v>0</v>
      </c>
      <c r="FW554" s="194">
        <f>IF(INDEX(tab_MinKomp[Analityczne myślenie, podejście / Analitysches Denken, Einstellung],MATCH($B553,tab_MinKomp[[Stanowisko / Position ]:[Stanowisko / Position ]],0))="n/a","n/a",FW553-INDEX(tab_MinKomp[Analityczne myślenie, podejście / Analitysches Denken, Einstellung],MATCH($B553,tab_MinKomp[[Stanowisko / Position ]:[Stanowisko / Position ]],0)))</f>
        <v>0</v>
      </c>
      <c r="FX554" s="194">
        <f>IF(INDEX(tab_MinKomp[Dokładność, precyzja w dzialaniu / Genauigkeit, Präzision in die Arbeit],MATCH($B553,tab_MinKomp[[Stanowisko / Position ]:[Stanowisko / Position ]],0))="n/a","n/a",FX553-INDEX(tab_MinKomp[Dokładność, precyzja w dzialaniu / Genauigkeit, Präzision in die Arbeit],MATCH($B553,tab_MinKomp[[Stanowisko / Position ]:[Stanowisko / Position ]],0)))</f>
        <v>0</v>
      </c>
      <c r="FY554" s="194">
        <f>IF(INDEX(tab_MinKomp[Dyspozycyjność / Verfügbarkeit],MATCH($B553,tab_MinKomp[[Stanowisko / Position ]:[Stanowisko / Position ]],0))="n/a","n/a",FY553-INDEX(tab_MinKomp[Dyspozycyjność / Verfügbarkeit],MATCH($B553,tab_MinKomp[[Stanowisko / Position ]:[Stanowisko / Position ]],0)))</f>
        <v>0</v>
      </c>
      <c r="FZ554" s="194">
        <f>IF(INDEX(tab_MinKomp[Zaangażowanie / 
Engagement],MATCH($B553,tab_MinKomp[[Stanowisko / Position ]:[Stanowisko / Position ]],0))="n/a","n/a",FZ553-INDEX(tab_MinKomp[Zaangażowanie / 
Engagement],MATCH($B553,tab_MinKomp[[Stanowisko / Position ]:[Stanowisko / Position ]],0)))</f>
        <v>0</v>
      </c>
      <c r="GA554" s="194" t="str">
        <f>IF(INDEX(tab_MinKomp[Konserwacja form guma],MATCH($B553,tab_MinKomp[[Stanowisko / Position ]:[Stanowisko / Position ]],0))="n/a","n/a",GA553-INDEX(tab_MinKomp[Konserwacja form guma],MATCH($B553,tab_MinKomp[[Stanowisko / Position ]:[Stanowisko / Position ]],0)))</f>
        <v>n/a</v>
      </c>
      <c r="GB554" s="194" t="str">
        <f>IF(INDEX(tab_MinKomp[Konserwacja form plastiki],MATCH($B553,tab_MinKomp[[Stanowisko / Position ]:[Stanowisko / Position ]],0))="n/a","n/a",GB553-INDEX(tab_MinKomp[Konserwacja form plastiki],MATCH($B553,tab_MinKomp[[Stanowisko / Position ]:[Stanowisko / Position ]],0)))</f>
        <v>n/a</v>
      </c>
      <c r="GC554" s="194">
        <f>IF(INDEX(tab_MinKomp[Elastyczność w działaniu],MATCH($B553,tab_MinKomp[[Stanowisko / Position ]:[Stanowisko / Position ]],0))="n/a","n/a",GC553-INDEX(tab_MinKomp[Elastyczność w działaniu],MATCH($B553,tab_MinKomp[[Stanowisko / Position ]:[Stanowisko / Position ]],0)))</f>
        <v>0</v>
      </c>
      <c r="GD554" s="194">
        <f>IF(INDEX(tab_MinKomp[Komunikatywność],MATCH($B553,tab_MinKomp[[Stanowisko / Position ]:[Stanowisko / Position ]],0))="n/a","n/a",GD553-INDEX(tab_MinKomp[Komunikatywność],MATCH($B553,tab_MinKomp[[Stanowisko / Position ]:[Stanowisko / Position ]],0)))</f>
        <v>0</v>
      </c>
      <c r="GE554" s="193" t="str">
        <f>IF(INDEX(tab_MinKomp[Motywowanie i budowanie zaangażowania zespołu],MATCH($B553,tab_MinKomp[[Stanowisko / Position ]:[Stanowisko / Position ]],0))="n/a","n/a",GE553-INDEX(tab_MinKomp[Motywowanie i budowanie zaangażowania zespołu],MATCH($B553,tab_MinKomp[[Stanowisko / Position ]:[Stanowisko / Position ]],0)))</f>
        <v>n/a</v>
      </c>
      <c r="GF554" s="186" t="s">
        <v>248</v>
      </c>
      <c r="GG554" s="186" t="s">
        <v>248</v>
      </c>
      <c r="GH554" s="186" t="s">
        <v>248</v>
      </c>
      <c r="GI554" s="186" t="s">
        <v>248</v>
      </c>
      <c r="GJ554" s="186" t="s">
        <v>248</v>
      </c>
      <c r="GK554" s="186" t="s">
        <v>248</v>
      </c>
      <c r="GL554" s="186" t="s">
        <v>248</v>
      </c>
      <c r="GM554" s="186" t="s">
        <v>248</v>
      </c>
      <c r="GN554" s="186" t="s">
        <v>248</v>
      </c>
      <c r="GO554" s="186" t="s">
        <v>248</v>
      </c>
      <c r="GP554" s="186" t="s">
        <v>248</v>
      </c>
      <c r="GQ554" s="186" t="s">
        <v>248</v>
      </c>
      <c r="GR554" s="186" t="s">
        <v>248</v>
      </c>
      <c r="GS554" s="186" t="s">
        <v>248</v>
      </c>
      <c r="GT554" s="186" t="s">
        <v>248</v>
      </c>
      <c r="GU554" s="186" t="s">
        <v>248</v>
      </c>
      <c r="GV554" s="186" t="s">
        <v>248</v>
      </c>
      <c r="GW554" s="186" t="s">
        <v>248</v>
      </c>
      <c r="GX554" s="186" t="s">
        <v>248</v>
      </c>
      <c r="GY554" s="186" t="s">
        <v>248</v>
      </c>
      <c r="GZ554" s="261" t="s">
        <v>248</v>
      </c>
      <c r="HA554" s="261" t="s">
        <v>248</v>
      </c>
      <c r="HB554" s="191">
        <f>SUM(G554:GE554)/(HB553-(SUM(G554:GE554)))</f>
        <v>-6.9767441860465115E-2</v>
      </c>
    </row>
    <row r="555" spans="1:211" ht="24.9" customHeight="1" x14ac:dyDescent="0.3">
      <c r="A555" s="105" t="s">
        <v>322</v>
      </c>
      <c r="B555" s="105" t="s">
        <v>315</v>
      </c>
      <c r="C555" s="105"/>
      <c r="D555" s="105">
        <v>1852</v>
      </c>
      <c r="E555" s="394" t="s">
        <v>668</v>
      </c>
      <c r="F555" s="185" t="s">
        <v>374</v>
      </c>
      <c r="G555" s="186">
        <v>2</v>
      </c>
      <c r="H555" s="186">
        <v>1</v>
      </c>
      <c r="I555" s="186">
        <v>2</v>
      </c>
      <c r="J555" s="186">
        <v>1</v>
      </c>
      <c r="K555" s="186">
        <v>1</v>
      </c>
      <c r="L555" s="186" t="s">
        <v>248</v>
      </c>
      <c r="M555" s="186" t="s">
        <v>248</v>
      </c>
      <c r="N555" s="186" t="s">
        <v>248</v>
      </c>
      <c r="O555" s="186">
        <v>1</v>
      </c>
      <c r="P555" s="186">
        <v>1</v>
      </c>
      <c r="Q555" s="186" t="s">
        <v>248</v>
      </c>
      <c r="R555" s="186" t="s">
        <v>248</v>
      </c>
      <c r="S555" s="186" t="s">
        <v>248</v>
      </c>
      <c r="T555" s="186" t="s">
        <v>248</v>
      </c>
      <c r="U555" s="186" t="s">
        <v>248</v>
      </c>
      <c r="V555" s="186" t="s">
        <v>248</v>
      </c>
      <c r="W555" s="186" t="s">
        <v>248</v>
      </c>
      <c r="X555" s="186" t="s">
        <v>248</v>
      </c>
      <c r="Y555" s="186" t="s">
        <v>248</v>
      </c>
      <c r="Z555" s="186" t="s">
        <v>248</v>
      </c>
      <c r="AA555" s="186" t="s">
        <v>248</v>
      </c>
      <c r="AB555" s="186" t="s">
        <v>248</v>
      </c>
      <c r="AC555" s="186" t="s">
        <v>248</v>
      </c>
      <c r="AD555" s="186" t="s">
        <v>248</v>
      </c>
      <c r="AE555" s="186" t="s">
        <v>248</v>
      </c>
      <c r="AF555" s="186" t="s">
        <v>248</v>
      </c>
      <c r="AG555" s="186" t="s">
        <v>248</v>
      </c>
      <c r="AH555" s="186" t="s">
        <v>248</v>
      </c>
      <c r="AI555" s="186" t="s">
        <v>248</v>
      </c>
      <c r="AJ555" s="186" t="s">
        <v>248</v>
      </c>
      <c r="AK555" s="186" t="s">
        <v>248</v>
      </c>
      <c r="AL555" s="186">
        <v>1</v>
      </c>
      <c r="AM555" s="186" t="s">
        <v>248</v>
      </c>
      <c r="AN555" s="186" t="s">
        <v>248</v>
      </c>
      <c r="AO555" s="186">
        <v>1</v>
      </c>
      <c r="AP555" s="186" t="s">
        <v>248</v>
      </c>
      <c r="AQ555" s="186">
        <v>1</v>
      </c>
      <c r="AR555" s="186" t="s">
        <v>248</v>
      </c>
      <c r="AS555" s="186" t="s">
        <v>248</v>
      </c>
      <c r="AT555" s="186" t="s">
        <v>248</v>
      </c>
      <c r="AU555" s="186" t="s">
        <v>248</v>
      </c>
      <c r="AV555" s="186">
        <v>2</v>
      </c>
      <c r="AW555" s="186">
        <v>1</v>
      </c>
      <c r="AX555" s="186" t="s">
        <v>248</v>
      </c>
      <c r="AY555" s="186" t="s">
        <v>248</v>
      </c>
      <c r="AZ555" s="186" t="s">
        <v>248</v>
      </c>
      <c r="BA555" s="186" t="s">
        <v>248</v>
      </c>
      <c r="BB555" s="186" t="s">
        <v>248</v>
      </c>
      <c r="BC555" s="186" t="s">
        <v>248</v>
      </c>
      <c r="BD555" s="186" t="s">
        <v>248</v>
      </c>
      <c r="BE555" s="186" t="s">
        <v>248</v>
      </c>
      <c r="BF555" s="186" t="s">
        <v>248</v>
      </c>
      <c r="BG555" s="186" t="s">
        <v>248</v>
      </c>
      <c r="BH555" s="186" t="s">
        <v>248</v>
      </c>
      <c r="BI555" s="186" t="s">
        <v>248</v>
      </c>
      <c r="BJ555" s="186" t="s">
        <v>248</v>
      </c>
      <c r="BK555" s="186" t="s">
        <v>248</v>
      </c>
      <c r="BL555" s="186" t="s">
        <v>248</v>
      </c>
      <c r="BM555" s="186" t="s">
        <v>248</v>
      </c>
      <c r="BN555" s="186" t="s">
        <v>248</v>
      </c>
      <c r="BO555" s="186" t="s">
        <v>248</v>
      </c>
      <c r="BP555" s="186">
        <v>1</v>
      </c>
      <c r="BQ555" s="186" t="s">
        <v>248</v>
      </c>
      <c r="BR555" s="186">
        <v>1</v>
      </c>
      <c r="BS555" s="186" t="s">
        <v>248</v>
      </c>
      <c r="BT555" s="186" t="s">
        <v>248</v>
      </c>
      <c r="BU555" s="186" t="s">
        <v>248</v>
      </c>
      <c r="BV555" s="186" t="s">
        <v>248</v>
      </c>
      <c r="BW555" s="186" t="s">
        <v>248</v>
      </c>
      <c r="BX555" s="186" t="s">
        <v>248</v>
      </c>
      <c r="BY555" s="186" t="s">
        <v>248</v>
      </c>
      <c r="BZ555" s="186" t="s">
        <v>248</v>
      </c>
      <c r="CA555" s="186">
        <v>1</v>
      </c>
      <c r="CB555" s="186" t="s">
        <v>248</v>
      </c>
      <c r="CC555" s="186">
        <v>2</v>
      </c>
      <c r="CD555" s="186">
        <v>2</v>
      </c>
      <c r="CE555" s="186" t="s">
        <v>248</v>
      </c>
      <c r="CF555" s="186" t="s">
        <v>248</v>
      </c>
      <c r="CG555" s="186">
        <v>1</v>
      </c>
      <c r="CH555" s="186" t="s">
        <v>248</v>
      </c>
      <c r="CI555" s="186" t="s">
        <v>248</v>
      </c>
      <c r="CJ555" s="186" t="s">
        <v>248</v>
      </c>
      <c r="CK555" s="186" t="s">
        <v>248</v>
      </c>
      <c r="CL555" s="186" t="s">
        <v>248</v>
      </c>
      <c r="CM555" s="186" t="s">
        <v>248</v>
      </c>
      <c r="CN555" s="186" t="s">
        <v>248</v>
      </c>
      <c r="CO555" s="186" t="s">
        <v>248</v>
      </c>
      <c r="CP555" s="186" t="s">
        <v>248</v>
      </c>
      <c r="CQ555" s="186" t="s">
        <v>248</v>
      </c>
      <c r="CR555" s="186" t="s">
        <v>248</v>
      </c>
      <c r="CS555" s="186" t="s">
        <v>248</v>
      </c>
      <c r="CT555" s="186" t="s">
        <v>248</v>
      </c>
      <c r="CU555" s="186" t="s">
        <v>248</v>
      </c>
      <c r="CV555" s="186" t="s">
        <v>248</v>
      </c>
      <c r="CW555" s="186">
        <v>1</v>
      </c>
      <c r="CX555" s="186" t="s">
        <v>248</v>
      </c>
      <c r="CY555" s="186" t="s">
        <v>248</v>
      </c>
      <c r="CZ555" s="186" t="s">
        <v>248</v>
      </c>
      <c r="DA555" s="186" t="s">
        <v>248</v>
      </c>
      <c r="DB555" s="186" t="s">
        <v>248</v>
      </c>
      <c r="DC555" s="186" t="s">
        <v>248</v>
      </c>
      <c r="DD555" s="186" t="s">
        <v>248</v>
      </c>
      <c r="DE555" s="186" t="s">
        <v>248</v>
      </c>
      <c r="DF555" s="186">
        <v>1</v>
      </c>
      <c r="DG555" s="186" t="s">
        <v>248</v>
      </c>
      <c r="DH555" s="186" t="s">
        <v>248</v>
      </c>
      <c r="DI555" s="186" t="s">
        <v>248</v>
      </c>
      <c r="DJ555" s="186" t="s">
        <v>248</v>
      </c>
      <c r="DK555" s="186" t="s">
        <v>248</v>
      </c>
      <c r="DL555" s="186" t="s">
        <v>248</v>
      </c>
      <c r="DM555" s="186" t="s">
        <v>248</v>
      </c>
      <c r="DN555" s="186" t="s">
        <v>248</v>
      </c>
      <c r="DO555" s="186" t="s">
        <v>248</v>
      </c>
      <c r="DP555" s="186" t="s">
        <v>248</v>
      </c>
      <c r="DQ555" s="186" t="s">
        <v>248</v>
      </c>
      <c r="DR555" s="186" t="s">
        <v>248</v>
      </c>
      <c r="DS555" s="186" t="s">
        <v>248</v>
      </c>
      <c r="DT555" s="186" t="s">
        <v>248</v>
      </c>
      <c r="DU555" s="186" t="s">
        <v>248</v>
      </c>
      <c r="DV555" s="186" t="s">
        <v>248</v>
      </c>
      <c r="DW555" s="186" t="s">
        <v>248</v>
      </c>
      <c r="DX555" s="186" t="s">
        <v>248</v>
      </c>
      <c r="DY555" s="186" t="s">
        <v>248</v>
      </c>
      <c r="DZ555" s="186" t="s">
        <v>248</v>
      </c>
      <c r="EA555" s="186" t="s">
        <v>248</v>
      </c>
      <c r="EB555" s="186" t="s">
        <v>248</v>
      </c>
      <c r="EC555" s="186" t="s">
        <v>248</v>
      </c>
      <c r="ED555" s="186" t="s">
        <v>248</v>
      </c>
      <c r="EE555" s="186" t="s">
        <v>248</v>
      </c>
      <c r="EF555" s="186" t="s">
        <v>248</v>
      </c>
      <c r="EG555" s="186" t="s">
        <v>248</v>
      </c>
      <c r="EH555" s="186" t="s">
        <v>248</v>
      </c>
      <c r="EI555" s="186" t="s">
        <v>248</v>
      </c>
      <c r="EJ555" s="186" t="s">
        <v>248</v>
      </c>
      <c r="EK555" s="186" t="s">
        <v>248</v>
      </c>
      <c r="EL555" s="186" t="s">
        <v>248</v>
      </c>
      <c r="EM555" s="186" t="s">
        <v>248</v>
      </c>
      <c r="EN555" s="186" t="s">
        <v>248</v>
      </c>
      <c r="EO555" s="186" t="s">
        <v>248</v>
      </c>
      <c r="EP555" s="186" t="s">
        <v>248</v>
      </c>
      <c r="EQ555" s="186" t="s">
        <v>248</v>
      </c>
      <c r="ER555" s="186" t="s">
        <v>248</v>
      </c>
      <c r="ES555" s="186" t="s">
        <v>248</v>
      </c>
      <c r="ET555" s="186" t="s">
        <v>248</v>
      </c>
      <c r="EU555" s="186" t="s">
        <v>248</v>
      </c>
      <c r="EV555" s="186" t="s">
        <v>248</v>
      </c>
      <c r="EW555" s="186" t="s">
        <v>248</v>
      </c>
      <c r="EX555" s="186" t="s">
        <v>248</v>
      </c>
      <c r="EY555" s="186" t="s">
        <v>248</v>
      </c>
      <c r="EZ555" s="186" t="s">
        <v>248</v>
      </c>
      <c r="FA555" s="186" t="s">
        <v>248</v>
      </c>
      <c r="FB555" s="186" t="s">
        <v>248</v>
      </c>
      <c r="FC555" s="186" t="s">
        <v>248</v>
      </c>
      <c r="FD555" s="186" t="s">
        <v>248</v>
      </c>
      <c r="FE555" s="186" t="s">
        <v>248</v>
      </c>
      <c r="FF555" s="186" t="s">
        <v>248</v>
      </c>
      <c r="FG555" s="186" t="s">
        <v>248</v>
      </c>
      <c r="FH555" s="186" t="s">
        <v>248</v>
      </c>
      <c r="FI555" s="186" t="s">
        <v>248</v>
      </c>
      <c r="FJ555" s="186" t="s">
        <v>248</v>
      </c>
      <c r="FK555" s="186" t="s">
        <v>248</v>
      </c>
      <c r="FL555" s="186" t="s">
        <v>248</v>
      </c>
      <c r="FM555" s="186" t="s">
        <v>248</v>
      </c>
      <c r="FN555" s="186" t="s">
        <v>248</v>
      </c>
      <c r="FO555" s="186" t="s">
        <v>248</v>
      </c>
      <c r="FP555" s="186" t="s">
        <v>248</v>
      </c>
      <c r="FQ555" s="187" t="s">
        <v>248</v>
      </c>
      <c r="FR555" s="187" t="s">
        <v>248</v>
      </c>
      <c r="FS555" s="186">
        <v>1</v>
      </c>
      <c r="FT555" s="186">
        <v>2</v>
      </c>
      <c r="FU555" s="186">
        <v>1</v>
      </c>
      <c r="FV555" s="186">
        <v>1</v>
      </c>
      <c r="FW555" s="186">
        <v>1</v>
      </c>
      <c r="FX555" s="186">
        <v>2</v>
      </c>
      <c r="FY555" s="186">
        <v>2</v>
      </c>
      <c r="FZ555" s="186">
        <v>2</v>
      </c>
      <c r="GA555" s="186" t="s">
        <v>248</v>
      </c>
      <c r="GB555" s="186" t="s">
        <v>248</v>
      </c>
      <c r="GC555" s="186">
        <v>2</v>
      </c>
      <c r="GD555" s="186">
        <v>1</v>
      </c>
      <c r="GE555" s="186" t="s">
        <v>248</v>
      </c>
      <c r="GF555" s="186" t="s">
        <v>248</v>
      </c>
      <c r="GG555" s="186" t="s">
        <v>248</v>
      </c>
      <c r="GH555" s="186" t="s">
        <v>248</v>
      </c>
      <c r="GI555" s="186" t="s">
        <v>248</v>
      </c>
      <c r="GJ555" s="186" t="s">
        <v>248</v>
      </c>
      <c r="GK555" s="186" t="s">
        <v>248</v>
      </c>
      <c r="GL555" s="186" t="s">
        <v>248</v>
      </c>
      <c r="GM555" s="186" t="s">
        <v>248</v>
      </c>
      <c r="GN555" s="186" t="s">
        <v>248</v>
      </c>
      <c r="GO555" s="186" t="s">
        <v>248</v>
      </c>
      <c r="GP555" s="186" t="s">
        <v>248</v>
      </c>
      <c r="GQ555" s="186" t="s">
        <v>248</v>
      </c>
      <c r="GR555" s="186" t="s">
        <v>248</v>
      </c>
      <c r="GS555" s="186" t="s">
        <v>248</v>
      </c>
      <c r="GT555" s="186" t="s">
        <v>248</v>
      </c>
      <c r="GU555" s="186" t="s">
        <v>248</v>
      </c>
      <c r="GV555" s="186" t="s">
        <v>248</v>
      </c>
      <c r="GW555" s="186" t="s">
        <v>248</v>
      </c>
      <c r="GX555" s="186" t="s">
        <v>248</v>
      </c>
      <c r="GY555" s="186" t="s">
        <v>248</v>
      </c>
      <c r="GZ555" s="261" t="s">
        <v>248</v>
      </c>
      <c r="HA555" s="261" t="s">
        <v>248</v>
      </c>
      <c r="HB555" s="188">
        <f>SUM(G555:GE555)</f>
        <v>40</v>
      </c>
    </row>
    <row r="556" spans="1:211" ht="24.9" customHeight="1" thickBot="1" x14ac:dyDescent="0.35">
      <c r="A556" s="108" t="str">
        <f>A555</f>
        <v>Prod.-Q-6</v>
      </c>
      <c r="B556" s="108" t="str">
        <f>B555</f>
        <v>Pracownik Produkcji</v>
      </c>
      <c r="C556" s="108">
        <f>C555</f>
        <v>0</v>
      </c>
      <c r="D556" s="108">
        <f>D555</f>
        <v>1852</v>
      </c>
      <c r="E556" s="395"/>
      <c r="F556" s="189" t="s">
        <v>375</v>
      </c>
      <c r="G556" s="192">
        <f>IF(INDEX(tab_MinKomp[Przepisy BHP / BHP Vorschriften],MATCH($B555,tab_MinKomp[[Stanowisko / Position ]:[Stanowisko / Position ]],0))="n/a","n/a",G555-INDEX(tab_MinKomp[Przepisy BHP / BHP Vorschriften],MATCH($B555,tab_MinKomp[[Stanowisko / Position ]:[Stanowisko / Position ]],0)))</f>
        <v>0</v>
      </c>
      <c r="H556" s="193">
        <f>IF(INDEX(tab_MinKomp[Przepisy PPOŻ / Brandschutzbestimmungen],MATCH($B555,tab_MinKomp[[Stanowisko / Position ]:[Stanowisko / Position ]],0))="n/a","n/a",H555-INDEX(tab_MinKomp[Przepisy PPOŻ / Brandschutzbestimmungen],MATCH($B555,tab_MinKomp[[Stanowisko / Position ]:[Stanowisko / Position ]],0)))</f>
        <v>0</v>
      </c>
      <c r="I556" s="193">
        <f>IF(INDEX(tab_MinKomp[Ryzyko zawodowe na stanowiskach pracyv/ Berufliche Risiken an Arbeitsstellen],MATCH($B555,tab_MinKomp[[Stanowisko / Position ]:[Stanowisko / Position ]],0))="n/a","n/a",I555-INDEX(tab_MinKomp[Ryzyko zawodowe na stanowiskach pracyv/ Berufliche Risiken an Arbeitsstellen],MATCH($B555,tab_MinKomp[[Stanowisko / Position ]:[Stanowisko / Position ]],0)))</f>
        <v>0</v>
      </c>
      <c r="J556" s="193">
        <f>IF(INDEX(tab_MinKomp[Gospodarka substancjami niebezpiecznymi / Gefahrstoffmanagement],MATCH($B555,tab_MinKomp[[Stanowisko / Position ]:[Stanowisko / Position ]],0))="n/a","n/a",J555-INDEX(tab_MinKomp[Gospodarka substancjami niebezpiecznymi / Gefahrstoffmanagement],MATCH($B555,tab_MinKomp[[Stanowisko / Position ]:[Stanowisko / Position ]],0)))</f>
        <v>0</v>
      </c>
      <c r="K556" s="193">
        <f>IF(INDEX(tab_MinKomp[Gospodarka odpadami / Abfallwirtschaft],MATCH($B555,tab_MinKomp[[Stanowisko / Position ]:[Stanowisko / Position ]],0))="n/a","n/a",K555-INDEX(tab_MinKomp[Gospodarka odpadami / Abfallwirtschaft],MATCH($B555,tab_MinKomp[[Stanowisko / Position ]:[Stanowisko / Position ]],0)))</f>
        <v>0</v>
      </c>
      <c r="L556" s="194" t="str">
        <f>IF(INDEX(tab_MinKomp[Przepisy kodeksu pracy / Bestimmungen des Arbeitsgesetzes],MATCH($B555,tab_MinKomp[[Stanowisko / Position ]:[Stanowisko / Position ]],0))="n/a","n/a",L555-INDEX(tab_MinKomp[Przepisy kodeksu pracy / Bestimmungen des Arbeitsgesetzes],MATCH($B555,tab_MinKomp[[Stanowisko / Position ]:[Stanowisko / Position ]],0)))</f>
        <v>n/a</v>
      </c>
      <c r="M556" s="195" t="str">
        <f>IF(INDEX(tab_MinKomp[Przepisy o ub.społ. ZUS  / Sozialversicherungsvorschriften],MATCH($B555,tab_MinKomp[[Stanowisko / Position ]:[Stanowisko / Position ]],0))="n/a","n/a",M555-INDEX(tab_MinKomp[Przepisy o ub.społ. ZUS  / Sozialversicherungsvorschriften],MATCH($B555,tab_MinKomp[[Stanowisko / Position ]:[Stanowisko / Position ]],0)))</f>
        <v>n/a</v>
      </c>
      <c r="N556" s="194" t="str">
        <f>IF(INDEX(tab_MinKomp[PRZEPISY O PDOF /persönlich Einkommensteuergesetz ],MATCH($B555,tab_MinKomp[[Stanowisko / Position ]:[Stanowisko / Position ]],0))="n/a","n/a",N555-INDEX(tab_MinKomp[PRZEPISY O PDOF /persönlich Einkommensteuergesetz ],MATCH($B555,tab_MinKomp[[Stanowisko / Position ]:[Stanowisko / Position ]],0)))</f>
        <v>n/a</v>
      </c>
      <c r="O556" s="194">
        <f>IF(INDEX(tab_MinKomp[Regulamin pracy / Arbeitsordnung],MATCH($B555,tab_MinKomp[[Stanowisko / Position ]:[Stanowisko / Position ]],0))="n/a","n/a",O555-INDEX(tab_MinKomp[Regulamin pracy / Arbeitsordnung],MATCH($B555,tab_MinKomp[[Stanowisko / Position ]:[Stanowisko / Position ]],0)))</f>
        <v>0</v>
      </c>
      <c r="P556" s="194">
        <f>IF(INDEX(tab_MinKomp[Regulamin wynagradzania / Vergütungsordnung],MATCH($B555,tab_MinKomp[[Stanowisko / Position ]:[Stanowisko / Position ]],0))="n/a","n/a",P555-INDEX(tab_MinKomp[Regulamin wynagradzania / Vergütungsordnung],MATCH($B555,tab_MinKomp[[Stanowisko / Position ]:[Stanowisko / Position ]],0)))</f>
        <v>0</v>
      </c>
      <c r="Q556" s="194" t="str">
        <f>IF(INDEX(tab_MinKomp[System R2PŁATNIK PRO: Płace / Lohnabrechnung],MATCH($B555,tab_MinKomp[[Stanowisko / Position ]:[Stanowisko / Position ]],0))="n/a","n/a",Q555-INDEX(tab_MinKomp[System R2PŁATNIK PRO: Płace / Lohnabrechnung],MATCH($B555,tab_MinKomp[[Stanowisko / Position ]:[Stanowisko / Position ]],0)))</f>
        <v>n/a</v>
      </c>
      <c r="R556" s="194" t="str">
        <f>IF(INDEX(tab_MinKomp[SystemR2PŁATNIK PRO: KADRY / Personaldaten],MATCH($B555,tab_MinKomp[[Stanowisko / Position ]:[Stanowisko / Position ]],0))="n/a","n/a",R555-INDEX(tab_MinKomp[SystemR2PŁATNIK PRO: KADRY / Personaldaten],MATCH($B555,tab_MinKomp[[Stanowisko / Position ]:[Stanowisko / Position ]],0)))</f>
        <v>n/a</v>
      </c>
      <c r="S556" s="194" t="str">
        <f>IF(INDEX(tab_MinKomp[SYSTEM R2PŁATNIK PRO: zarządzanie pracownikami / Arbeitsverwaltung],MATCH($B555,tab_MinKomp[[Stanowisko / Position ]:[Stanowisko / Position ]],0))="n/a","n/a",S555-INDEX(tab_MinKomp[SYSTEM R2PŁATNIK PRO: zarządzanie pracownikami / Arbeitsverwaltung],MATCH($B555,tab_MinKomp[[Stanowisko / Position ]:[Stanowisko / Position ]],0)))</f>
        <v>n/a</v>
      </c>
      <c r="T556" s="194" t="str">
        <f>IF(INDEX(tab_MinKomp[Doradztwo, wsparcie personalne / Personalberatung und Unterstützung],MATCH($B555,tab_MinKomp[[Stanowisko / Position ]:[Stanowisko / Position ]],0))="n/a","n/a",T555-INDEX(tab_MinKomp[Doradztwo, wsparcie personalne / Personalberatung und Unterstützung],MATCH($B555,tab_MinKomp[[Stanowisko / Position ]:[Stanowisko / Position ]],0)))</f>
        <v>n/a</v>
      </c>
      <c r="U556" s="194" t="str">
        <f>IF(INDEX(tab_MinKomp[Przepisy o podatku VAT / MwSt.- Gesetz],MATCH($B555,tab_MinKomp[[Stanowisko / Position ]:[Stanowisko / Position ]],0))="n/a","n/a",U555-INDEX(tab_MinKomp[Przepisy o podatku VAT / MwSt.- Gesetz],MATCH($B555,tab_MinKomp[[Stanowisko / Position ]:[Stanowisko / Position ]],0)))</f>
        <v>n/a</v>
      </c>
      <c r="V556" s="194" t="str">
        <f>IF(INDEX(tab_MinKomp[PrzepisyPDOP / geschäftlich Einkommensteuergesetz],MATCH($B555,tab_MinKomp[[Stanowisko / Position ]:[Stanowisko / Position ]],0))="n/a","n/a",V555-INDEX(tab_MinKomp[PrzepisyPDOP / geschäftlich Einkommensteuergesetz],MATCH($B555,tab_MinKomp[[Stanowisko / Position ]:[Stanowisko / Position ]],0)))</f>
        <v>n/a</v>
      </c>
      <c r="W556" s="194" t="str">
        <f>IF(INDEX(tab_MinKomp[System BAAN / FINANSE (FIBU)],MATCH($B555,tab_MinKomp[[Stanowisko / Position ]:[Stanowisko / Position ]],0))="n/a","n/a",W555-INDEX(tab_MinKomp[System BAAN / FINANSE (FIBU)],MATCH($B555,tab_MinKomp[[Stanowisko / Position ]:[Stanowisko / Position ]],0)))</f>
        <v>n/a</v>
      </c>
      <c r="X556" s="194" t="str">
        <f>IF(INDEX(tab_MinKomp[Systemy pomocnicze / Hilfssysteme(STOCKPROGRAM, KALK2000 etc.)],MATCH($B555,tab_MinKomp[[Stanowisko / Position ]:[Stanowisko / Position ]],0))="n/a","n/a",X555-INDEX(tab_MinKomp[Systemy pomocnicze / Hilfssysteme(STOCKPROGRAM, KALK2000 etc.)],MATCH($B555,tab_MinKomp[[Stanowisko / Position ]:[Stanowisko / Position ]],0)))</f>
        <v>n/a</v>
      </c>
      <c r="Y556" s="194" t="str">
        <f>IF(INDEX(tab_MinKomp[Polityka rachunkowości / Buchführungspolitik],MATCH($B555,tab_MinKomp[[Stanowisko / Position ]:[Stanowisko / Position ]],0))="n/a","n/a",Y555-INDEX(tab_MinKomp[Polityka rachunkowości / Buchführungspolitik],MATCH($B555,tab_MinKomp[[Stanowisko / Position ]:[Stanowisko / Position ]],0)))</f>
        <v>n/a</v>
      </c>
      <c r="Z556" s="194" t="str">
        <f>IF(INDEX(tab_MinKomp[Ustawa o rachunkowości / Rechnungslegungsgesetz],MATCH($B555,tab_MinKomp[[Stanowisko / Position ]:[Stanowisko / Position ]],0))="n/a","n/a",Z555-INDEX(tab_MinKomp[Ustawa o rachunkowości / Rechnungslegungsgesetz],MATCH($B555,tab_MinKomp[[Stanowisko / Position ]:[Stanowisko / Position ]],0)))</f>
        <v>n/a</v>
      </c>
      <c r="AA556" s="194" t="str">
        <f>IF(INDEX(tab_MinKomp[WORKFLOW - TS-100],MATCH($B555,tab_MinKomp[[Stanowisko / Position ]:[Stanowisko / Position ]],0))="n/a","n/a",AA555-INDEX(tab_MinKomp[WORKFLOW - TS-100],MATCH($B555,tab_MinKomp[[Stanowisko / Position ]:[Stanowisko / Position ]],0)))</f>
        <v>n/a</v>
      </c>
      <c r="AB556" s="194" t="str">
        <f>IF(INDEX(tab_MinKomp[WORKFLOW - SFMS],MATCH($B555,tab_MinKomp[[Stanowisko / Position ]:[Stanowisko / Position ]],0))="n/a","n/a",AB555-INDEX(tab_MinKomp[WORKFLOW - SFMS],MATCH($B555,tab_MinKomp[[Stanowisko / Position ]:[Stanowisko / Position ]],0)))</f>
        <v>n/a</v>
      </c>
      <c r="AC556" s="194" t="str">
        <f>IF(INDEX(tab_MinKomp[System ISO 9001:2015],MATCH($B555,tab_MinKomp[[Stanowisko / Position ]:[Stanowisko / Position ]],0))="n/a","n/a",AC555-INDEX(tab_MinKomp[System ISO 9001:2015],MATCH($B555,tab_MinKomp[[Stanowisko / Position ]:[Stanowisko / Position ]],0)))</f>
        <v>n/a</v>
      </c>
      <c r="AD556" s="194" t="str">
        <f>IF(INDEX(tab_MinKomp[System ISO 9001:2015],MATCH($B555,tab_MinKomp[[Stanowisko / Position ]:[Stanowisko / Position ]],0))="n/a","n/a",AD555-INDEX(tab_MinKomp[System ISO 9001:2015],MATCH($B555,tab_MinKomp[[Stanowisko / Position ]:[Stanowisko / Position ]],0)))</f>
        <v>n/a</v>
      </c>
      <c r="AE556" s="194" t="str">
        <f>IF(INDEX(tab_MinKomp[System ISO 9001:2015],MATCH($B555,tab_MinKomp[[Stanowisko / Position ]:[Stanowisko / Position ]],0))="n/a","n/a",AE555-INDEX(tab_MinKomp[System ISO 9001:2015],MATCH($B555,tab_MinKomp[[Stanowisko / Position ]:[Stanowisko / Position ]],0)))</f>
        <v>n/a</v>
      </c>
      <c r="AF556" s="194" t="str">
        <f>IF(INDEX(tab_MinKomp[System ISO 9001:2015],MATCH($B555,tab_MinKomp[[Stanowisko / Position ]:[Stanowisko / Position ]],0))="n/a","n/a",AF555-INDEX(tab_MinKomp[System ISO 9001:2015],MATCH($B555,tab_MinKomp[[Stanowisko / Position ]:[Stanowisko / Position ]],0)))</f>
        <v>n/a</v>
      </c>
      <c r="AG556" s="194" t="str">
        <f>IF(INDEX(tab_MinKomp[Wymagania VDA 6.3 Process / Forderungen],MATCH($B555,tab_MinKomp[[Stanowisko / Position ]:[Stanowisko / Position ]],0))="n/a","n/a",AG555-INDEX(tab_MinKomp[Wymagania VDA 6.3 Process / Forderungen],MATCH($B555,tab_MinKomp[[Stanowisko / Position ]:[Stanowisko / Position ]],0)))</f>
        <v>n/a</v>
      </c>
      <c r="AH556" s="194" t="str">
        <f>IF(INDEX(tab_MinKomp[Wymagania VDA 6.5 Product / Forderungen],MATCH($B555,tab_MinKomp[[Stanowisko / Position ]:[Stanowisko / Position ]],0))="n/a","n/a",AH555-INDEX(tab_MinKomp[Wymagania VDA 6.5 Product / Forderungen],MATCH($B555,tab_MinKomp[[Stanowisko / Position ]:[Stanowisko / Position ]],0)))</f>
        <v>n/a</v>
      </c>
      <c r="AI556" s="194" t="str">
        <f>IF(INDEX(tab_MinKomp[System ISO 9001:2015],MATCH($B555,tab_MinKomp[[Stanowisko / Position ]:[Stanowisko / Position ]],0))="n/a","n/a",AI555-INDEX(tab_MinKomp[System ISO 9001:2015],MATCH($B555,tab_MinKomp[[Stanowisko / Position ]:[Stanowisko / Position ]],0)))</f>
        <v>n/a</v>
      </c>
      <c r="AJ556" s="194" t="str">
        <f>IF(INDEX(tab_MinKomp[Auditor systemu ISO 17021:2018],MATCH($B555,tab_MinKomp[[Stanowisko / Position ]:[Stanowisko / Position ]],0))="n/a","n/a",AJ555-INDEX(tab_MinKomp[Auditor systemu ISO 17021:2018],MATCH($B555,tab_MinKomp[[Stanowisko / Position ]:[Stanowisko / Position ]],0)))</f>
        <v>n/a</v>
      </c>
      <c r="AK556" s="194" t="str">
        <f>IF(INDEX(tab_MinKomp[Pełnomocnik systemu / Systemvertreter],MATCH($B555,tab_MinKomp[[Stanowisko / Position ]:[Stanowisko / Position ]],0))="n/a","n/a",AK555-INDEX(tab_MinKomp[Pełnomocnik systemu / Systemvertreter],MATCH($B555,tab_MinKomp[[Stanowisko / Position ]:[Stanowisko / Position ]],0)))</f>
        <v>n/a</v>
      </c>
      <c r="AL556" s="194">
        <f>IF(INDEX(tab_MinKomp[Polityka Etyczna - Compliance],MATCH($B555,tab_MinKomp[[Stanowisko / Position ]:[Stanowisko / Position ]],0))="n/a","n/a",AL555-INDEX(tab_MinKomp[Polityka Etyczna - Compliance],MATCH($B555,tab_MinKomp[[Stanowisko / Position ]:[Stanowisko / Position ]],0)))</f>
        <v>0</v>
      </c>
      <c r="AM556" s="194" t="str">
        <f>IF(INDEX(tab_MinKomp[WDRAŻANIE NOWYCH PROJEKTÓW/ PROCEDURA CTM],MATCH($B555,tab_MinKomp[[Stanowisko / Position ]:[Stanowisko / Position ]],0))="n/a","n/a",AM555-INDEX(tab_MinKomp[WDRAŻANIE NOWYCH PROJEKTÓW/ PROCEDURA CTM],MATCH($B555,tab_MinKomp[[Stanowisko / Position ]:[Stanowisko / Position ]],0)))</f>
        <v>n/a</v>
      </c>
      <c r="AN556" s="194" t="str">
        <f>IF(INDEX(tab_MinKomp[KAMIENIE MILOWE MSL/PIFF],MATCH($B555,tab_MinKomp[[Stanowisko / Position ]:[Stanowisko / Position ]],0))="n/a","n/a",AN555-INDEX(tab_MinKomp[KAMIENIE MILOWE MSL/PIFF],MATCH($B555,tab_MinKomp[[Stanowisko / Position ]:[Stanowisko / Position ]],0)))</f>
        <v>n/a</v>
      </c>
      <c r="AO556" s="194">
        <f>IF(INDEX(tab_MinKomp[CP],MATCH($B555,tab_MinKomp[[Stanowisko / Position ]:[Stanowisko / Position ]],0))="n/a","n/a",AO555-INDEX(tab_MinKomp[CP],MATCH($B555,tab_MinKomp[[Stanowisko / Position ]:[Stanowisko / Position ]],0)))</f>
        <v>0</v>
      </c>
      <c r="AP556" s="194" t="str">
        <f>IF(INDEX(tab_MinKomp[FMEA],MATCH($B555,tab_MinKomp[[Stanowisko / Position ]:[Stanowisko / Position ]],0))="n/a","n/a",AP555-INDEX(tab_MinKomp[FMEA],MATCH($B555,tab_MinKomp[[Stanowisko / Position ]:[Stanowisko / Position ]],0)))</f>
        <v>n/a</v>
      </c>
      <c r="AQ556" s="194">
        <f>IF(INDEX(tab_MinKomp[CP],MATCH($B555,tab_MinKomp[[Stanowisko / Position ]:[Stanowisko / Position ]],0))="n/a","n/a",AQ555-INDEX(tab_MinKomp[CP],MATCH($B555,tab_MinKomp[[Stanowisko / Position ]:[Stanowisko / Position ]],0)))</f>
        <v>0</v>
      </c>
      <c r="AR556" s="194" t="str">
        <f>IF(INDEX(tab_MinKomp[APQP],MATCH($B555,tab_MinKomp[[Stanowisko / Position ]:[Stanowisko / Position ]],0))="n/a","n/a",AR555-INDEX(tab_MinKomp[APQP],MATCH($B555,tab_MinKomp[[Stanowisko / Position ]:[Stanowisko / Position ]],0)))</f>
        <v>n/a</v>
      </c>
      <c r="AS556" s="194" t="str">
        <f>IF(INDEX(tab_MinKomp[MSA],MATCH($B555,tab_MinKomp[[Stanowisko / Position ]:[Stanowisko / Position ]],0))="n/a","n/a",AS555-INDEX(tab_MinKomp[MSA],MATCH($B555,tab_MinKomp[[Stanowisko / Position ]:[Stanowisko / Position ]],0)))</f>
        <v>n/a</v>
      </c>
      <c r="AT556" s="194" t="str">
        <f>IF(INDEX(tab_MinKomp[SPC],MATCH($B555,tab_MinKomp[[Stanowisko / Position ]:[Stanowisko / Position ]],0))="n/a","n/a",AT555-INDEX(tab_MinKomp[SPC],MATCH($B555,tab_MinKomp[[Stanowisko / Position ]:[Stanowisko / Position ]],0)))</f>
        <v>n/a</v>
      </c>
      <c r="AU556" s="194" t="str">
        <f>IF(INDEX(tab_MinKomp[CSR (SPECYFICZNE WYMAGANIA KLIENTA)],MATCH($B555,tab_MinKomp[[Stanowisko / Position ]:[Stanowisko / Position ]],0))="n/a","n/a",AU555-INDEX(tab_MinKomp[CSR (SPECYFICZNE WYMAGANIA KLIENTA)],MATCH($B555,tab_MinKomp[[Stanowisko / Position ]:[Stanowisko / Position ]],0)))</f>
        <v>n/a</v>
      </c>
      <c r="AV556" s="194">
        <f>IF(INDEX(tab_MinKomp[5S],MATCH($B555,tab_MinKomp[[Stanowisko / Position ]:[Stanowisko / Position ]],0))="n/a","n/a",AV555-INDEX(tab_MinKomp[5S],MATCH($B555,tab_MinKomp[[Stanowisko / Position ]:[Stanowisko / Position ]],0)))</f>
        <v>0</v>
      </c>
      <c r="AW556" s="194">
        <f>IF(INDEX(tab_MinKomp[CP],MATCH($B555,tab_MinKomp[[Stanowisko / Position ]:[Stanowisko / Position ]],0))="n/a","n/a",AW555-INDEX(tab_MinKomp[CP],MATCH($B555,tab_MinKomp[[Stanowisko / Position ]:[Stanowisko / Position ]],0)))</f>
        <v>0</v>
      </c>
      <c r="AX556" s="194" t="str">
        <f>IF(INDEX(tab_MinKomp[5R],MATCH($B555,tab_MinKomp[[Stanowisko / Position ]:[Stanowisko / Position ]],0))="n/a","n/a",AX555-INDEX(tab_MinKomp[5R],MATCH($B555,tab_MinKomp[[Stanowisko / Position ]:[Stanowisko / Position ]],0)))</f>
        <v>n/a</v>
      </c>
      <c r="AY556" s="194" t="str">
        <f>IF(INDEX(tab_MinKomp[Six Sigma],MATCH($B555,tab_MinKomp[[Stanowisko / Position ]:[Stanowisko / Position ]],0))="n/a","n/a",AY555-INDEX(tab_MinKomp[Six Sigma],MATCH($B555,tab_MinKomp[[Stanowisko / Position ]:[Stanowisko / Position ]],0)))</f>
        <v>n/a</v>
      </c>
      <c r="AZ556" s="194" t="str">
        <f>IF(INDEX(tab_MinKomp[System BAAN / Distribution &amp; Supply Chain],MATCH($B555,tab_MinKomp[[Stanowisko / Position ]:[Stanowisko / Position ]],0))="n/a","n/a",AZ555-INDEX(tab_MinKomp[System BAAN / Distribution &amp; Supply Chain],MATCH($B555,tab_MinKomp[[Stanowisko / Position ]:[Stanowisko / Position ]],0)))</f>
        <v>n/a</v>
      </c>
      <c r="BA556" s="194" t="str">
        <f>IF(INDEX(tab_MinKomp[Gospodarka magazynowa / Lagerverwaltung],MATCH($B555,tab_MinKomp[[Stanowisko / Position ]:[Stanowisko / Position ]],0))="n/a","n/a",BA555-INDEX(tab_MinKomp[Gospodarka magazynowa / Lagerverwaltung],MATCH($B555,tab_MinKomp[[Stanowisko / Position ]:[Stanowisko / Position ]],0)))</f>
        <v>n/a</v>
      </c>
      <c r="BB556" s="194" t="str">
        <f>IF(INDEX(tab_MinKomp[Inwentaryzacja - organizacja i przebieg / Inventurprozess],MATCH($B555,tab_MinKomp[[Stanowisko / Position ]:[Stanowisko / Position ]],0))="n/a","n/a",BB555-INDEX(tab_MinKomp[Inwentaryzacja - organizacja i przebieg / Inventurprozess],MATCH($B555,tab_MinKomp[[Stanowisko / Position ]:[Stanowisko / Position ]],0)))</f>
        <v>n/a</v>
      </c>
      <c r="BC556" s="194" t="str">
        <f>IF(INDEX(tab_MinKomp[Organizacja dostaw / Versorgungsorganisation],MATCH($B555,tab_MinKomp[[Stanowisko / Position ]:[Stanowisko / Position ]],0))="n/a","n/a",BC555-INDEX(tab_MinKomp[Organizacja dostaw / Versorgungsorganisation],MATCH($B555,tab_MinKomp[[Stanowisko / Position ]:[Stanowisko / Position ]],0)))</f>
        <v>n/a</v>
      </c>
      <c r="BD556" s="194" t="str">
        <f>IF(INDEX(tab_MinKomp[Organizacja wysyłek / Organisation von Lieferungen],MATCH($B555,tab_MinKomp[[Stanowisko / Position ]:[Stanowisko / Position ]],0))="n/a","n/a",BD555-INDEX(tab_MinKomp[Organizacja wysyłek / Organisation von Lieferungen],MATCH($B555,tab_MinKomp[[Stanowisko / Position ]:[Stanowisko / Position ]],0)))</f>
        <v>n/a</v>
      </c>
      <c r="BE556" s="194" t="str">
        <f>IF(INDEX(tab_MinKomp[Analiza magazynowa - Program Polen.mdb / Inventuranalyse],MATCH($B555,tab_MinKomp[[Stanowisko / Position ]:[Stanowisko / Position ]],0))="n/a","n/a",BE555-INDEX(tab_MinKomp[Analiza magazynowa - Program Polen.mdb / Inventuranalyse],MATCH($B555,tab_MinKomp[[Stanowisko / Position ]:[Stanowisko / Position ]],0)))</f>
        <v>n/a</v>
      </c>
      <c r="BF556" s="190" t="str">
        <f>IF(INDEX(tab_MinKomp[MMOG (Materials Management Operations Guidelines)],MATCH($B555,tab_MinKomp[[Stanowisko / Position ]:[Stanowisko / Position ]],0))="n/a","n/a",BF555-INDEX(tab_MinKomp[MMOG (Materials Management Operations Guidelines)],MATCH($B555,tab_MinKomp[[Stanowisko / Position ]:[Stanowisko / Position ]],0)))</f>
        <v>n/a</v>
      </c>
      <c r="BG556" s="190" t="str">
        <f>IF(INDEX(tab_MinKomp[GPP],MATCH($B555,tab_MinKomp[[Stanowisko / Position ]:[Stanowisko / Position ]],0))="n/a","n/a",BG555-INDEX(tab_MinKomp[GPP],MATCH($B555,tab_MinKomp[[Stanowisko / Position ]:[Stanowisko / Position ]],0)))</f>
        <v>n/a</v>
      </c>
      <c r="BH556" s="190" t="str">
        <f>IF(INDEX(tab_MinKomp[AIAG (Automotive Industry Action Group)],MATCH($B555,tab_MinKomp[[Stanowisko / Position ]:[Stanowisko / Position ]],0))="n/a","n/a",BH555-INDEX(tab_MinKomp[AIAG (Automotive Industry Action Group)],MATCH($B555,tab_MinKomp[[Stanowisko / Position ]:[Stanowisko / Position ]],0)))</f>
        <v>n/a</v>
      </c>
      <c r="BI556" s="190" t="str">
        <f>IF(INDEX(tab_MinKomp[Super-G disputes],MATCH($B555,tab_MinKomp[[Stanowisko / Position ]:[Stanowisko / Position ]],0))="n/a","n/a",BI555-INDEX(tab_MinKomp[Super-G disputes],MATCH($B555,tab_MinKomp[[Stanowisko / Position ]:[Stanowisko / Position ]],0)))</f>
        <v>n/a</v>
      </c>
      <c r="BJ556" s="190" t="str">
        <f>IF(INDEX(tab_MinKomp[CMMS3/eDDL (Direct Data Link)],MATCH($B555,tab_MinKomp[[Stanowisko / Position ]:[Stanowisko / Position ]],0))="n/a","n/a",BJ555-INDEX(tab_MinKomp[CMMS3/eDDL (Direct Data Link)],MATCH($B555,tab_MinKomp[[Stanowisko / Position ]:[Stanowisko / Position ]],0)))</f>
        <v>n/a</v>
      </c>
      <c r="BK556" s="190" t="str">
        <f>IF(INDEX(tab_MinKomp[MP&amp;L (Material Planning and Logistics)],MATCH($B555,tab_MinKomp[[Stanowisko / Position ]:[Stanowisko / Position ]],0))="n/a","n/a",BK555-INDEX(tab_MinKomp[MP&amp;L (Material Planning and Logistics)],MATCH($B555,tab_MinKomp[[Stanowisko / Position ]:[Stanowisko / Position ]],0)))</f>
        <v>n/a</v>
      </c>
      <c r="BL556" s="190" t="str">
        <f>IF(INDEX(tab_MinKomp[Supplier delivery rating],MATCH($B555,tab_MinKomp[[Stanowisko / Position ]:[Stanowisko / Position ]],0))="n/a","n/a",BL555-INDEX(tab_MinKomp[Supplier delivery rating],MATCH($B555,tab_MinKomp[[Stanowisko / Position ]:[Stanowisko / Position ]],0)))</f>
        <v>n/a</v>
      </c>
      <c r="BM556" s="194" t="str">
        <f>IF(INDEX(tab_MinKomp[Planowanie produkcji / Produktionsplanung],MATCH($B555,tab_MinKomp[[Stanowisko / Position ]:[Stanowisko / Position ]],0))="n/a","n/a",BM555-INDEX(tab_MinKomp[Planowanie produkcji / Produktionsplanung],MATCH($B555,tab_MinKomp[[Stanowisko / Position ]:[Stanowisko / Position ]],0)))</f>
        <v>n/a</v>
      </c>
      <c r="BN556" s="194" t="str">
        <f>IF(INDEX(tab_MinKomp[Obsługa maszyn KVT / KVT Maschinenbedienung],MATCH($B555,tab_MinKomp[[Stanowisko / Position ]:[Stanowisko / Position ]],0))="n/a","n/a",BN555-INDEX(tab_MinKomp[Obsługa maszyn KVT / KVT Maschinenbedienung],MATCH($B555,tab_MinKomp[[Stanowisko / Position ]:[Stanowisko / Position ]],0)))</f>
        <v>n/a</v>
      </c>
      <c r="BO556" s="194" t="str">
        <f>IF(INDEX(tab_MinKomp[Obsługa maszyn KVT / KVT Maschinenbedienung],MATCH($B555,tab_MinKomp[[Stanowisko / Position ]:[Stanowisko / Position ]],0))="n/a","n/a",BO555-INDEX(tab_MinKomp[Obsługa maszyn KVT / KVT Maschinenbedienung],MATCH($B555,tab_MinKomp[[Stanowisko / Position ]:[Stanowisko / Position ]],0)))</f>
        <v>n/a</v>
      </c>
      <c r="BP556" s="194">
        <f>IF(INDEX(tab_MinKomp[Obsługa maszyn Novapax / Novapax Maschinenbedienung],MATCH($B555,tab_MinKomp[[Stanowisko / Position ]:[Stanowisko / Position ]],0))="n/a","n/a",BP555-INDEX(tab_MinKomp[Obsługa maszyn Novapax / Novapax Maschinenbedienung],MATCH($B555,tab_MinKomp[[Stanowisko / Position ]:[Stanowisko / Position ]],0)))</f>
        <v>-1</v>
      </c>
      <c r="BQ556" s="194" t="str">
        <f>IF(INDEX(tab_MinKomp[Obsługa maszyn Piovan / Piovan Maschinenbedienung],MATCH($B555,tab_MinKomp[[Stanowisko / Position ]:[Stanowisko / Position ]],0))="n/a","n/a",BQ555-INDEX(tab_MinKomp[Obsługa maszyn Piovan / Piovan Maschinenbedienung],MATCH($B555,tab_MinKomp[[Stanowisko / Position ]:[Stanowisko / Position ]],0)))</f>
        <v>n/a</v>
      </c>
      <c r="BR556" s="194">
        <f>IF(INDEX(tab_MinKomp[Eliminacja awarii / Beseitigung von Ausfällen],MATCH($B555,tab_MinKomp[[Stanowisko / Position ]:[Stanowisko / Position ]],0))="n/a","n/a",BR555-INDEX(tab_MinKomp[Eliminacja awarii / Beseitigung von Ausfällen],MATCH($B555,tab_MinKomp[[Stanowisko / Position ]:[Stanowisko / Position ]],0)))</f>
        <v>0</v>
      </c>
      <c r="BS556" s="194" t="str">
        <f>IF(INDEX(tab_MinKomp[Obsługa maszyn Piovan / Piovan Maschinenbedienung],MATCH($B555,tab_MinKomp[[Stanowisko / Position ]:[Stanowisko / Position ]],0))="n/a","n/a",BS555-INDEX(tab_MinKomp[Obsługa maszyn Piovan / Piovan Maschinenbedienung],MATCH($B555,tab_MinKomp[[Stanowisko / Position ]:[Stanowisko / Position ]],0)))</f>
        <v>n/a</v>
      </c>
      <c r="BT556" s="194" t="str">
        <f>IF(INDEX(tab_MinKomp[Obsługa maszyn Piovan / Piovan Maschinenbedienung],MATCH($B555,tab_MinKomp[[Stanowisko / Position ]:[Stanowisko / Position ]],0))="n/a","n/a",BT555-INDEX(tab_MinKomp[Obsługa maszyn Piovan / Piovan Maschinenbedienung],MATCH($B555,tab_MinKomp[[Stanowisko / Position ]:[Stanowisko / Position ]],0)))</f>
        <v>n/a</v>
      </c>
      <c r="BU556" s="194" t="str">
        <f>IF(INDEX(tab_MinKomp[Obsługa maszyn Piovan / Piovan Maschinenbedienung],MATCH($B555,tab_MinKomp[[Stanowisko / Position ]:[Stanowisko / Position ]],0))="n/a","n/a",BU555-INDEX(tab_MinKomp[Obsługa maszyn Piovan / Piovan Maschinenbedienung],MATCH($B555,tab_MinKomp[[Stanowisko / Position ]:[Stanowisko / Position ]],0)))</f>
        <v>n/a</v>
      </c>
      <c r="BV556" s="194" t="str">
        <f>IF(INDEX(tab_MinKomp[Obsługa maszyn Piovan / Piovan Maschinenbedienung],MATCH($B555,tab_MinKomp[[Stanowisko / Position ]:[Stanowisko / Position ]],0))="n/a","n/a",BV555-INDEX(tab_MinKomp[Obsługa maszyn Piovan / Piovan Maschinenbedienung],MATCH($B555,tab_MinKomp[[Stanowisko / Position ]:[Stanowisko / Position ]],0)))</f>
        <v>n/a</v>
      </c>
      <c r="BW556" s="194" t="str">
        <f>IF(INDEX(tab_MinKomp[Obsługa maszyn Piovan / Piovan Maschinenbedienung],MATCH($B555,tab_MinKomp[[Stanowisko / Position ]:[Stanowisko / Position ]],0))="n/a","n/a",BW555-INDEX(tab_MinKomp[Obsługa maszyn Piovan / Piovan Maschinenbedienung],MATCH($B555,tab_MinKomp[[Stanowisko / Position ]:[Stanowisko / Position ]],0)))</f>
        <v>n/a</v>
      </c>
      <c r="BX556" s="194" t="str">
        <f>IF(INDEX(tab_MinKomp[Obsługa maszyn Piovan / Piovan Maschinenbedienung],MATCH($B555,tab_MinKomp[[Stanowisko / Position ]:[Stanowisko / Position ]],0))="n/a","n/a",BX555-INDEX(tab_MinKomp[Obsługa maszyn Piovan / Piovan Maschinenbedienung],MATCH($B555,tab_MinKomp[[Stanowisko / Position ]:[Stanowisko / Position ]],0)))</f>
        <v>n/a</v>
      </c>
      <c r="BY556" s="194" t="str">
        <f>IF(INDEX(tab_MinKomp[Obsługa maszyn Engel / Engel Maschinenbedienung],MATCH($B555,tab_MinKomp[[Stanowisko / Position ]:[Stanowisko / Position ]],0))="n/a","n/a",BY555-INDEX(tab_MinKomp[Obsługa maszyn Engel / Engel Maschinenbedienung],MATCH($B555,tab_MinKomp[[Stanowisko / Position ]:[Stanowisko / Position ]],0)))</f>
        <v>n/a</v>
      </c>
      <c r="BZ556" s="194" t="str">
        <f>IF(INDEX(tab_MinKomp[Obsługa maszyn KVT / KVT Maschinenbedienung],MATCH($B555,tab_MinKomp[[Stanowisko / Position ]:[Stanowisko / Position ]],0))="n/a","n/a",BZ555-INDEX(tab_MinKomp[Obsługa maszyn KVT / KVT Maschinenbedienung],MATCH($B555,tab_MinKomp[[Stanowisko / Position ]:[Stanowisko / Position ]],0)))</f>
        <v>n/a</v>
      </c>
      <c r="CA556" s="194">
        <f>IF(INDEX(tab_MinKomp[Eliminacja awarii / Beseitigung von Ausfällen],MATCH($B555,tab_MinKomp[[Stanowisko / Position ]:[Stanowisko / Position ]],0))="n/a","n/a",CA555-INDEX(tab_MinKomp[Eliminacja awarii / Beseitigung von Ausfällen],MATCH($B555,tab_MinKomp[[Stanowisko / Position ]:[Stanowisko / Position ]],0)))</f>
        <v>0</v>
      </c>
      <c r="CB556" s="194" t="str">
        <f>IF(INDEX(tab_MinKomp[Obsługa maszyn ASL / ASL Maschinenbedienung],MATCH($B555,tab_MinKomp[[Stanowisko / Position ]:[Stanowisko / Position ]],0))="n/a","n/a",CB555-INDEX(tab_MinKomp[Obsługa maszyn ASL / ASL Maschinenbedienung],MATCH($B555,tab_MinKomp[[Stanowisko / Position ]:[Stanowisko / Position ]],0)))</f>
        <v>n/a</v>
      </c>
      <c r="CC556" s="194">
        <f>IF(INDEX(tab_MinKomp[Obsługa maszyn Novapax / Novapax Maschinenbedienung],MATCH($B555,tab_MinKomp[[Stanowisko / Position ]:[Stanowisko / Position ]],0))="n/a","n/a",CC555-INDEX(tab_MinKomp[Obsługa maszyn Novapax / Novapax Maschinenbedienung],MATCH($B555,tab_MinKomp[[Stanowisko / Position ]:[Stanowisko / Position ]],0)))</f>
        <v>0</v>
      </c>
      <c r="CD556" s="194">
        <f>IF(INDEX(tab_MinKomp[Obsługa maszyn Novapax / Novapax Maschinenbedienung],MATCH($B555,tab_MinKomp[[Stanowisko / Position ]:[Stanowisko / Position ]],0))="n/a","n/a",CD555-INDEX(tab_MinKomp[Obsługa maszyn Novapax / Novapax Maschinenbedienung],MATCH($B555,tab_MinKomp[[Stanowisko / Position ]:[Stanowisko / Position ]],0)))</f>
        <v>0</v>
      </c>
      <c r="CE556" s="194" t="str">
        <f>IF(INDEX(tab_MinKomp[Obsługa maszyn Piovan / Piovan Maschinenbedienung],MATCH($B555,tab_MinKomp[[Stanowisko / Position ]:[Stanowisko / Position ]],0))="n/a","n/a",CE555-INDEX(tab_MinKomp[Obsługa maszyn Piovan / Piovan Maschinenbedienung],MATCH($B555,tab_MinKomp[[Stanowisko / Position ]:[Stanowisko / Position ]],0)))</f>
        <v>n/a</v>
      </c>
      <c r="CF556" s="194" t="str">
        <f>IF(INDEX(tab_MinKomp[Obsługa maszyn Piovan / Piovan Maschinenbedienung],MATCH($B555,tab_MinKomp[[Stanowisko / Position ]:[Stanowisko / Position ]],0))="n/a","n/a",CF555-INDEX(tab_MinKomp[Obsługa maszyn Piovan / Piovan Maschinenbedienung],MATCH($B555,tab_MinKomp[[Stanowisko / Position ]:[Stanowisko / Position ]],0)))</f>
        <v>n/a</v>
      </c>
      <c r="CG556" s="194">
        <f>IF(INDEX(tab_MinKomp[Eliminacja awarii / Beseitigung von Ausfällen],MATCH($B555,tab_MinKomp[[Stanowisko / Position ]:[Stanowisko / Position ]],0))="n/a","n/a",CG555-INDEX(tab_MinKomp[Eliminacja awarii / Beseitigung von Ausfällen],MATCH($B555,tab_MinKomp[[Stanowisko / Position ]:[Stanowisko / Position ]],0)))</f>
        <v>0</v>
      </c>
      <c r="CH556" s="194" t="str">
        <f>IF(INDEX(tab_MinKomp[Wymagania VDA 6.5 Product / Forderungen],MATCH($B555,tab_MinKomp[[Stanowisko / Position ]:[Stanowisko / Position ]],0))="n/a","n/a",CH555-INDEX(tab_MinKomp[Wymagania VDA 6.5 Product / Forderungen],MATCH($B555,tab_MinKomp[[Stanowisko / Position ]:[Stanowisko / Position ]],0)))</f>
        <v>n/a</v>
      </c>
      <c r="CI556" s="194" t="str">
        <f>IF(INDEX(tab_MinKomp[Wymagania VDA 6.5 Product / Forderungen],MATCH($B555,tab_MinKomp[[Stanowisko / Position ]:[Stanowisko / Position ]],0))="n/a","n/a",CI555-INDEX(tab_MinKomp[Wymagania VDA 6.5 Product / Forderungen],MATCH($B555,tab_MinKomp[[Stanowisko / Position ]:[Stanowisko / Position ]],0)))</f>
        <v>n/a</v>
      </c>
      <c r="CJ556" s="194" t="str">
        <f>IF(INDEX(tab_MinKomp[Wymagania VDA 6.5 Product / Forderungen],MATCH($B555,tab_MinKomp[[Stanowisko / Position ]:[Stanowisko / Position ]],0))="n/a","n/a",CJ555-INDEX(tab_MinKomp[Wymagania VDA 6.5 Product / Forderungen],MATCH($B555,tab_MinKomp[[Stanowisko / Position ]:[Stanowisko / Position ]],0)))</f>
        <v>n/a</v>
      </c>
      <c r="CK556" s="194" t="str">
        <f>IF(INDEX(tab_MinKomp[Wymagania VDA 6.5 Product / Forderungen],MATCH($B555,tab_MinKomp[[Stanowisko / Position ]:[Stanowisko / Position ]],0))="n/a","n/a",CK555-INDEX(tab_MinKomp[Wymagania VDA 6.5 Product / Forderungen],MATCH($B555,tab_MinKomp[[Stanowisko / Position ]:[Stanowisko / Position ]],0)))</f>
        <v>n/a</v>
      </c>
      <c r="CL556" s="194" t="str">
        <f>IF(INDEX(tab_MinKomp[Wymagania VDA 6.5 Product / Forderungen],MATCH($B555,tab_MinKomp[[Stanowisko / Position ]:[Stanowisko / Position ]],0))="n/a","n/a",CL555-INDEX(tab_MinKomp[Wymagania VDA 6.5 Product / Forderungen],MATCH($B555,tab_MinKomp[[Stanowisko / Position ]:[Stanowisko / Position ]],0)))</f>
        <v>n/a</v>
      </c>
      <c r="CM556" s="194" t="str">
        <f>IF(INDEX(tab_MinKomp[Informatyka ogólna (techniczne i systemowe) / Allgemeine IT (Technik und System)],MATCH($B555,tab_MinKomp[[Stanowisko / Position ]:[Stanowisko / Position ]],0))="n/a","n/a",CM555-INDEX(tab_MinKomp[Informatyka ogólna (techniczne i systemowe) / Allgemeine IT (Technik und System)],MATCH($B555,tab_MinKomp[[Stanowisko / Position ]:[Stanowisko / Position ]],0)))</f>
        <v>n/a</v>
      </c>
      <c r="CN556" s="194" t="str">
        <f>IF(INDEX(tab_MinKomp[Sieci komputerowe / Computernetzwerke],MATCH($B555,tab_MinKomp[[Stanowisko / Position ]:[Stanowisko / Position ]],0))="n/a","n/a",CN555-INDEX(tab_MinKomp[Sieci komputerowe / Computernetzwerke],MATCH($B555,tab_MinKomp[[Stanowisko / Position ]:[Stanowisko / Position ]],0)))</f>
        <v>n/a</v>
      </c>
      <c r="CO556" s="194" t="str">
        <f>IF(INDEX(tab_MinKomp[Hardware (komputery PC, drukarki biurowe i etykietowe, telefonia stacjonarna i mobilna) (PC, Drucker, Telefpne, Handys)],MATCH($B555,tab_MinKomp[[Stanowisko / Position ]:[Stanowisko / Position ]],0))="n/a","n/a",CO555-INDEX(tab_MinKomp[Hardware (komputery PC, drukarki biurowe i etykietowe, telefonia stacjonarna i mobilna) (PC, Drucker, Telefpne, Handys)],MATCH($B555,tab_MinKomp[[Stanowisko / Position ]:[Stanowisko / Position ]],0)))</f>
        <v>n/a</v>
      </c>
      <c r="CP556" s="194" t="str">
        <f>IF(INDEX(tab_MinKomp[Software &amp; Systems (MS Office, MS Remote Desktop)],MATCH($B555,tab_MinKomp[[Stanowisko / Position ]:[Stanowisko / Position ]],0))="n/a","n/a",CP555-INDEX(tab_MinKomp[Software &amp; Systems (MS Office, MS Remote Desktop)],MATCH($B555,tab_MinKomp[[Stanowisko / Position ]:[Stanowisko / Position ]],0)))</f>
        <v>n/a</v>
      </c>
      <c r="CQ556" s="194" t="str">
        <f>IF(INDEX(tab_MinKomp[Programowanie obiektowe (PHP) / Objektprogrammierung],MATCH($B555,tab_MinKomp[[Stanowisko / Position ]:[Stanowisko / Position ]],0))="n/a","n/a",CQ555-INDEX(tab_MinKomp[Programowanie obiektowe (PHP) / Objektprogrammierung],MATCH($B555,tab_MinKomp[[Stanowisko / Position ]:[Stanowisko / Position ]],0)))</f>
        <v>n/a</v>
      </c>
      <c r="CR556" s="194" t="str">
        <f>IF(INDEX(tab_MinKomp[Scrum],MATCH($B555,tab_MinKomp[[Stanowisko / Position ]:[Stanowisko / Position ]],0))="n/a","n/a",CR555-INDEX(tab_MinKomp[Scrum],MATCH($B555,tab_MinKomp[[Stanowisko / Position ]:[Stanowisko / Position ]],0)))</f>
        <v>n/a</v>
      </c>
      <c r="CS556" s="194" t="str">
        <f>IF(INDEX(tab_MinKomp[SQL (MySQL)],MATCH($B555,tab_MinKomp[[Stanowisko / Position ]:[Stanowisko / Position ]],0))="n/a","n/a",CS555-INDEX(tab_MinKomp[SQL (MySQL)],MATCH($B555,tab_MinKomp[[Stanowisko / Position ]:[Stanowisko / Position ]],0)))</f>
        <v>n/a</v>
      </c>
      <c r="CT556" s="194" t="str">
        <f>IF(INDEX(tab_MinKomp[Javascript],MATCH($B555,tab_MinKomp[[Stanowisko / Position ]:[Stanowisko / Position ]],0))="n/a","n/a",CT555-INDEX(tab_MinKomp[Javascript],MATCH($B555,tab_MinKomp[[Stanowisko / Position ]:[Stanowisko / Position ]],0)))</f>
        <v>n/a</v>
      </c>
      <c r="CU556" s="194" t="str">
        <f>IF(INDEX(tab_MinKomp[Joomla],MATCH($B555,tab_MinKomp[[Stanowisko / Position ]:[Stanowisko / Position ]],0))="n/a","n/a",CU555-INDEX(tab_MinKomp[Joomla],MATCH($B555,tab_MinKomp[[Stanowisko / Position ]:[Stanowisko / Position ]],0)))</f>
        <v>n/a</v>
      </c>
      <c r="CV556" s="194" t="str">
        <f>IF(INDEX(tab_MinKomp[Bash],MATCH($B555,tab_MinKomp[[Stanowisko / Position ]:[Stanowisko / Position ]],0))="n/a","n/a",CV555-INDEX(tab_MinKomp[Bash],MATCH($B555,tab_MinKomp[[Stanowisko / Position ]:[Stanowisko / Position ]],0)))</f>
        <v>n/a</v>
      </c>
      <c r="CW556" s="194">
        <f>IF(INDEX(tab_MinKomp[Systemy MES (HYDRA / SFMS)],MATCH($B555,tab_MinKomp[[Stanowisko / Position ]:[Stanowisko / Position ]],0))="n/a","n/a",CW555-INDEX(tab_MinKomp[Systemy MES (HYDRA / SFMS)],MATCH($B555,tab_MinKomp[[Stanowisko / Position ]:[Stanowisko / Position ]],0)))</f>
        <v>-1</v>
      </c>
      <c r="CX556" s="194" t="str">
        <f>IF(INDEX(tab_MinKomp[HTML / CSS],MATCH($B555,tab_MinKomp[[Stanowisko / Position ]:[Stanowisko / Position ]],0))="n/a","n/a",CX555-INDEX(tab_MinKomp[HTML / CSS],MATCH($B555,tab_MinKomp[[Stanowisko / Position ]:[Stanowisko / Position ]],0)))</f>
        <v>n/a</v>
      </c>
      <c r="CY556" s="194" t="str">
        <f>IF(INDEX(tab_MinKomp[SYSTEM PR],MATCH($B555,tab_MinKomp[[Stanowisko / Position ]:[Stanowisko / Position ]],0))="n/a","n/a",CY555-INDEX(tab_MinKomp[SYSTEM PR],MATCH($B555,tab_MinKomp[[Stanowisko / Position ]:[Stanowisko / Position ]],0)))</f>
        <v>n/a</v>
      </c>
      <c r="CZ556" s="194" t="str">
        <f>IF(INDEX(tab_MinKomp[System Einkauf XP / EBA],MATCH($B555,tab_MinKomp[[Stanowisko / Position ]:[Stanowisko / Position ]],0))="n/a","n/a",CZ555-INDEX(tab_MinKomp[System Einkauf XP / EBA],MATCH($B555,tab_MinKomp[[Stanowisko / Position ]:[Stanowisko / Position ]],0)))</f>
        <v>n/a</v>
      </c>
      <c r="DA556" s="194" t="str">
        <f>IF(INDEX(tab_MinKomp[Techniki negocjacyjne / Verhandlungstechniken],MATCH($B555,tab_MinKomp[[Stanowisko / Position ]:[Stanowisko / Position ]],0))="n/a","n/a",DA555-INDEX(tab_MinKomp[Techniki negocjacyjne / Verhandlungstechniken],MATCH($B555,tab_MinKomp[[Stanowisko / Position ]:[Stanowisko / Position ]],0)))</f>
        <v>n/a</v>
      </c>
      <c r="DB556" s="194" t="str">
        <f>IF(INDEX(tab_MinKomp[Znajomość rynku branżowego / Kenntnis des Industrie Marktes],MATCH($B555,tab_MinKomp[[Stanowisko / Position ]:[Stanowisko / Position ]],0))="n/a","n/a",DB555-INDEX(tab_MinKomp[Znajomość rynku branżowego / Kenntnis des Industrie Marktes],MATCH($B555,tab_MinKomp[[Stanowisko / Position ]:[Stanowisko / Position ]],0)))</f>
        <v>n/a</v>
      </c>
      <c r="DC556" s="194" t="str">
        <f>IF(INDEX(tab_MinKomp[SUPPLIER MANAGEMENT],MATCH($B555,tab_MinKomp[[Stanowisko / Position ]:[Stanowisko / Position ]],0))="n/a","n/a",DC555-INDEX(tab_MinKomp[SUPPLIER MANAGEMENT],MATCH($B555,tab_MinKomp[[Stanowisko / Position ]:[Stanowisko / Position ]],0)))</f>
        <v>n/a</v>
      </c>
      <c r="DD556" s="194" t="str">
        <f>IF(INDEX(tab_MinKomp[SUPPLIER MANAGEMENT],MATCH($B555,tab_MinKomp[[Stanowisko / Position ]:[Stanowisko / Position ]],0))="n/a","n/a",DD555-INDEX(tab_MinKomp[SUPPLIER MANAGEMENT],MATCH($B555,tab_MinKomp[[Stanowisko / Position ]:[Stanowisko / Position ]],0)))</f>
        <v>n/a</v>
      </c>
      <c r="DE556" s="194" t="str">
        <f>IF(INDEX(tab_MinKomp[SUPPLIER MANAGEMENT],MATCH($B555,tab_MinKomp[[Stanowisko / Position ]:[Stanowisko / Position ]],0))="n/a","n/a",DE555-INDEX(tab_MinKomp[SUPPLIER MANAGEMENT],MATCH($B555,tab_MinKomp[[Stanowisko / Position ]:[Stanowisko / Position ]],0)))</f>
        <v>n/a</v>
      </c>
      <c r="DF556" s="194">
        <f>IF(INDEX(tab_MinKomp[LEAN MANAGEMENT],MATCH($B555,tab_MinKomp[[Stanowisko / Position ]:[Stanowisko / Position ]],0))="n/a","n/a",DF555-INDEX(tab_MinKomp[LEAN MANAGEMENT],MATCH($B555,tab_MinKomp[[Stanowisko / Position ]:[Stanowisko / Position ]],0)))</f>
        <v>0</v>
      </c>
      <c r="DG556" s="194" t="str">
        <f>IF(INDEX(tab_MinKomp[PPAP/PSW],MATCH($B555,tab_MinKomp[[Stanowisko / Position ]:[Stanowisko / Position ]],0))="n/a","n/a",DG555-INDEX(tab_MinKomp[PPAP/PSW],MATCH($B555,tab_MinKomp[[Stanowisko / Position ]:[Stanowisko / Position ]],0)))</f>
        <v>n/a</v>
      </c>
      <c r="DH556" s="194" t="str">
        <f>IF(INDEX(tab_MinKomp[SUPPLIER MANAGEMENT],MATCH($B555,tab_MinKomp[[Stanowisko / Position ]:[Stanowisko / Position ]],0))="n/a","n/a",DH555-INDEX(tab_MinKomp[SUPPLIER MANAGEMENT],MATCH($B555,tab_MinKomp[[Stanowisko / Position ]:[Stanowisko / Position ]],0)))</f>
        <v>n/a</v>
      </c>
      <c r="DI556" s="194" t="str">
        <f>IF(INDEX(tab_MinKomp[OBSŁUGA PORTALI KLIENTA / Kundenportale],MATCH($B555,tab_MinKomp[[Stanowisko / Position ]:[Stanowisko / Position ]],0))="n/a","n/a",DI555-INDEX(tab_MinKomp[OBSŁUGA PORTALI KLIENTA / Kundenportale],MATCH($B555,tab_MinKomp[[Stanowisko / Position ]:[Stanowisko / Position ]],0)))</f>
        <v>n/a</v>
      </c>
      <c r="DJ556" s="194" t="str">
        <f>IF(INDEX(tab_MinKomp[Obsługa systemu BABTECQ / BABTECQ System],MATCH($B555,tab_MinKomp[[Stanowisko / Position ]:[Stanowisko / Position ]],0))="n/a","n/a",DJ555-INDEX(tab_MinKomp[Obsługa systemu BABTECQ / BABTECQ System],MATCH($B555,tab_MinKomp[[Stanowisko / Position ]:[Stanowisko / Position ]],0)))</f>
        <v>n/a</v>
      </c>
      <c r="DK556" s="194" t="str">
        <f>IF(INDEX(tab_MinKomp[Rysunek techniczny / technische Zeichnung],MATCH($B555,tab_MinKomp[[Stanowisko / Position ]:[Stanowisko / Position ]],0))="n/a","n/a",DK555-INDEX(tab_MinKomp[Rysunek techniczny / technische Zeichnung],MATCH($B555,tab_MinKomp[[Stanowisko / Position ]:[Stanowisko / Position ]],0)))</f>
        <v>n/a</v>
      </c>
      <c r="DL556" s="194" t="str">
        <f>IF(INDEX(tab_MinKomp[Kalibracja / Kalibrierung],MATCH($B555,tab_MinKomp[[Stanowisko / Position ]:[Stanowisko / Position ]],0))="n/a","n/a",DL555-INDEX(tab_MinKomp[Kalibracja / Kalibrierung],MATCH($B555,tab_MinKomp[[Stanowisko / Position ]:[Stanowisko / Position ]],0)))</f>
        <v>n/a</v>
      </c>
      <c r="DM556" s="194" t="str">
        <f>IF(INDEX(tab_MinKomp[Rekwalifikacja / Requalifizierung],MATCH($B555,tab_MinKomp[[Stanowisko / Position ]:[Stanowisko / Position ]],0))="n/a","n/a",DM555-INDEX(tab_MinKomp[Rekwalifikacja / Requalifizierung],MATCH($B555,tab_MinKomp[[Stanowisko / Position ]:[Stanowisko / Position ]],0)))</f>
        <v>n/a</v>
      </c>
      <c r="DN556" s="190" t="str">
        <f>IF(INDEX(tab_MinKomp[Testy czystości / Reinheitstests],MATCH($B555,tab_MinKomp[[Stanowisko / Position ]:[Stanowisko / Position ]],0))="n/a","n/a",DN555-INDEX(tab_MinKomp[Testy czystości / Reinheitstests],MATCH($B555,tab_MinKomp[[Stanowisko / Position ]:[Stanowisko / Position ]],0)))</f>
        <v>n/a</v>
      </c>
      <c r="DO556" s="190" t="str">
        <f>IF(INDEX(tab_MinKomp[Testy czystości / Reinheitstests],MATCH($B555,tab_MinKomp[[Stanowisko / Position ]:[Stanowisko / Position ]],0))="n/a","n/a",DO555-INDEX(tab_MinKomp[Testy czystości / Reinheitstests],MATCH($B555,tab_MinKomp[[Stanowisko / Position ]:[Stanowisko / Position ]],0)))</f>
        <v>n/a</v>
      </c>
      <c r="DP556" s="190" t="str">
        <f>IF(INDEX(tab_MinKomp[Testy czystości / Reinheitstests],MATCH($B555,tab_MinKomp[[Stanowisko / Position ]:[Stanowisko / Position ]],0))="n/a","n/a",DP555-INDEX(tab_MinKomp[Testy czystości / Reinheitstests],MATCH($B555,tab_MinKomp[[Stanowisko / Position ]:[Stanowisko / Position ]],0)))</f>
        <v>n/a</v>
      </c>
      <c r="DQ556" s="190" t="str">
        <f>IF(INDEX(tab_MinKomp[Testy czystości / Reinheitstests],MATCH($B555,tab_MinKomp[[Stanowisko / Position ]:[Stanowisko / Position ]],0))="n/a","n/a",DQ555-INDEX(tab_MinKomp[Testy czystości / Reinheitstests],MATCH($B555,tab_MinKomp[[Stanowisko / Position ]:[Stanowisko / Position ]],0)))</f>
        <v>n/a</v>
      </c>
      <c r="DR556" s="190" t="str">
        <f>IF(INDEX(tab_MinKomp[Testy czystości / Reinheitstests],MATCH($B555,tab_MinKomp[[Stanowisko / Position ]:[Stanowisko / Position ]],0))="n/a","n/a",DR555-INDEX(tab_MinKomp[Testy czystości / Reinheitstests],MATCH($B555,tab_MinKomp[[Stanowisko / Position ]:[Stanowisko / Position ]],0)))</f>
        <v>n/a</v>
      </c>
      <c r="DS556" s="190" t="str">
        <f>IF(INDEX(tab_MinKomp[Testy czystości / Reinheitstests],MATCH($B555,tab_MinKomp[[Stanowisko / Position ]:[Stanowisko / Position ]],0))="n/a","n/a",DS555-INDEX(tab_MinKomp[Testy czystości / Reinheitstests],MATCH($B555,tab_MinKomp[[Stanowisko / Position ]:[Stanowisko / Position ]],0)))</f>
        <v>n/a</v>
      </c>
      <c r="DT556" s="194" t="str">
        <f>IF(INDEX(tab_MinKomp[SUPPLIER MANAGEMENT],MATCH($B555,tab_MinKomp[[Stanowisko / Position ]:[Stanowisko / Position ]],0))="n/a","n/a",DT555-INDEX(tab_MinKomp[SUPPLIER MANAGEMENT],MATCH($B555,tab_MinKomp[[Stanowisko / Position ]:[Stanowisko / Position ]],0)))</f>
        <v>n/a</v>
      </c>
      <c r="DU556" s="190" t="str">
        <f>IF(INDEX(tab_MinKomp[Testy czystości / Reinheitstests],MATCH($B555,tab_MinKomp[[Stanowisko / Position ]:[Stanowisko / Position ]],0))="n/a","n/a",DU555-INDEX(tab_MinKomp[Testy czystości / Reinheitstests],MATCH($B555,tab_MinKomp[[Stanowisko / Position ]:[Stanowisko / Position ]],0)))</f>
        <v>n/a</v>
      </c>
      <c r="DV556" s="190" t="str">
        <f>IF(INDEX(tab_MinKomp[Testy czystości / Reinheitstests],MATCH($B555,tab_MinKomp[[Stanowisko / Position ]:[Stanowisko / Position ]],0))="n/a","n/a",DV555-INDEX(tab_MinKomp[Testy czystości / Reinheitstests],MATCH($B555,tab_MinKomp[[Stanowisko / Position ]:[Stanowisko / Position ]],0)))</f>
        <v>n/a</v>
      </c>
      <c r="DW556" s="190" t="str">
        <f>IF(INDEX(tab_MinKomp[Testy czystości / Reinheitstests],MATCH($B555,tab_MinKomp[[Stanowisko / Position ]:[Stanowisko / Position ]],0))="n/a","n/a",DW555-INDEX(tab_MinKomp[Testy czystości / Reinheitstests],MATCH($B555,tab_MinKomp[[Stanowisko / Position ]:[Stanowisko / Position ]],0)))</f>
        <v>n/a</v>
      </c>
      <c r="DX556" s="190" t="str">
        <f>IF(INDEX(tab_MinKomp[Testy czystości / Reinheitstests],MATCH($B555,tab_MinKomp[[Stanowisko / Position ]:[Stanowisko / Position ]],0))="n/a","n/a",DX555-INDEX(tab_MinKomp[Testy czystości / Reinheitstests],MATCH($B555,tab_MinKomp[[Stanowisko / Position ]:[Stanowisko / Position ]],0)))</f>
        <v>n/a</v>
      </c>
      <c r="DY556" s="190" t="str">
        <f>IF(INDEX(tab_MinKomp[Testy czystości / Reinheitstests],MATCH($B555,tab_MinKomp[[Stanowisko / Position ]:[Stanowisko / Position ]],0))="n/a","n/a",DY555-INDEX(tab_MinKomp[Testy czystości / Reinheitstests],MATCH($B555,tab_MinKomp[[Stanowisko / Position ]:[Stanowisko / Position ]],0)))</f>
        <v>n/a</v>
      </c>
      <c r="DZ556" s="190" t="str">
        <f>IF(INDEX(tab_MinKomp[Testy czystości / Reinheitstests],MATCH($B555,tab_MinKomp[[Stanowisko / Position ]:[Stanowisko / Position ]],0))="n/a","n/a",DZ555-INDEX(tab_MinKomp[Testy czystości / Reinheitstests],MATCH($B555,tab_MinKomp[[Stanowisko / Position ]:[Stanowisko / Position ]],0)))</f>
        <v>n/a</v>
      </c>
      <c r="EA556" s="194" t="str">
        <f>IF(INDEX(tab_MinKomp[SUPPLIER MANAGEMENT],MATCH($B555,tab_MinKomp[[Stanowisko / Position ]:[Stanowisko / Position ]],0))="n/a","n/a",EA555-INDEX(tab_MinKomp[SUPPLIER MANAGEMENT],MATCH($B555,tab_MinKomp[[Stanowisko / Position ]:[Stanowisko / Position ]],0)))</f>
        <v>n/a</v>
      </c>
      <c r="EB556" s="190" t="str">
        <f>IF(INDEX(tab_MinKomp[Testy czystości / Reinheitstests],MATCH($B555,tab_MinKomp[[Stanowisko / Position ]:[Stanowisko / Position ]],0))="n/a","n/a",EB555-INDEX(tab_MinKomp[Testy czystości / Reinheitstests],MATCH($B555,tab_MinKomp[[Stanowisko / Position ]:[Stanowisko / Position ]],0)))</f>
        <v>n/a</v>
      </c>
      <c r="EC556" s="190" t="str">
        <f>IF(INDEX(tab_MinKomp[Testy czystości / Reinheitstests],MATCH($B555,tab_MinKomp[[Stanowisko / Position ]:[Stanowisko / Position ]],0))="n/a","n/a",EC555-INDEX(tab_MinKomp[Testy czystości / Reinheitstests],MATCH($B555,tab_MinKomp[[Stanowisko / Position ]:[Stanowisko / Position ]],0)))</f>
        <v>n/a</v>
      </c>
      <c r="ED556" s="190" t="str">
        <f>IF(INDEX(tab_MinKomp[Testy czystości / Reinheitstests],MATCH($B555,tab_MinKomp[[Stanowisko / Position ]:[Stanowisko / Position ]],0))="n/a","n/a",ED555-INDEX(tab_MinKomp[Testy czystości / Reinheitstests],MATCH($B555,tab_MinKomp[[Stanowisko / Position ]:[Stanowisko / Position ]],0)))</f>
        <v>n/a</v>
      </c>
      <c r="EE556" s="190" t="str">
        <f>IF(INDEX(tab_MinKomp[Testy czystości / Reinheitstests],MATCH($B555,tab_MinKomp[[Stanowisko / Position ]:[Stanowisko / Position ]],0))="n/a","n/a",EE555-INDEX(tab_MinKomp[Testy czystości / Reinheitstests],MATCH($B555,tab_MinKomp[[Stanowisko / Position ]:[Stanowisko / Position ]],0)))</f>
        <v>n/a</v>
      </c>
      <c r="EF556" s="190" t="str">
        <f>IF(INDEX(tab_MinKomp[Testy czystości / Reinheitstests],MATCH($B555,tab_MinKomp[[Stanowisko / Position ]:[Stanowisko / Position ]],0))="n/a","n/a",EF555-INDEX(tab_MinKomp[Testy czystości / Reinheitstests],MATCH($B555,tab_MinKomp[[Stanowisko / Position ]:[Stanowisko / Position ]],0)))</f>
        <v>n/a</v>
      </c>
      <c r="EG556" s="190" t="str">
        <f>IF(INDEX(tab_MinKomp[Testy czystości / Reinheitstests],MATCH($B555,tab_MinKomp[[Stanowisko / Position ]:[Stanowisko / Position ]],0))="n/a","n/a",EG555-INDEX(tab_MinKomp[Testy czystości / Reinheitstests],MATCH($B555,tab_MinKomp[[Stanowisko / Position ]:[Stanowisko / Position ]],0)))</f>
        <v>n/a</v>
      </c>
      <c r="EH556" s="190" t="str">
        <f>IF(INDEX(tab_MinKomp[Testy czystości / Reinheitstests],MATCH($B555,tab_MinKomp[[Stanowisko / Position ]:[Stanowisko / Position ]],0))="n/a","n/a",EH555-INDEX(tab_MinKomp[Testy czystości / Reinheitstests],MATCH($B555,tab_MinKomp[[Stanowisko / Position ]:[Stanowisko / Position ]],0)))</f>
        <v>n/a</v>
      </c>
      <c r="EI556" s="190" t="str">
        <f>IF(INDEX(tab_MinKomp[Testy czystości / Reinheitstests],MATCH($B555,tab_MinKomp[[Stanowisko / Position ]:[Stanowisko / Position ]],0))="n/a","n/a",EI555-INDEX(tab_MinKomp[Testy czystości / Reinheitstests],MATCH($B555,tab_MinKomp[[Stanowisko / Position ]:[Stanowisko / Position ]],0)))</f>
        <v>n/a</v>
      </c>
      <c r="EJ556" s="190" t="str">
        <f>IF(INDEX(tab_MinKomp[Testy czystości / Reinheitstests],MATCH($B555,tab_MinKomp[[Stanowisko / Position ]:[Stanowisko / Position ]],0))="n/a","n/a",EJ555-INDEX(tab_MinKomp[Testy czystości / Reinheitstests],MATCH($B555,tab_MinKomp[[Stanowisko / Position ]:[Stanowisko / Position ]],0)))</f>
        <v>n/a</v>
      </c>
      <c r="EK556" s="190" t="str">
        <f>IF(INDEX(tab_MinKomp[Testy czystości / Reinheitstests],MATCH($B555,tab_MinKomp[[Stanowisko / Position ]:[Stanowisko / Position ]],0))="n/a","n/a",EK555-INDEX(tab_MinKomp[Testy czystości / Reinheitstests],MATCH($B555,tab_MinKomp[[Stanowisko / Position ]:[Stanowisko / Position ]],0)))</f>
        <v>n/a</v>
      </c>
      <c r="EL556" s="190" t="str">
        <f>IF(INDEX(tab_MinKomp[Testy czystości / Reinheitstests],MATCH($B555,tab_MinKomp[[Stanowisko / Position ]:[Stanowisko / Position ]],0))="n/a","n/a",EL555-INDEX(tab_MinKomp[Testy czystości / Reinheitstests],MATCH($B555,tab_MinKomp[[Stanowisko / Position ]:[Stanowisko / Position ]],0)))</f>
        <v>n/a</v>
      </c>
      <c r="EM556" s="190" t="str">
        <f>IF(INDEX(tab_MinKomp[Testy czystości / Reinheitstests],MATCH($B555,tab_MinKomp[[Stanowisko / Position ]:[Stanowisko / Position ]],0))="n/a","n/a",EM555-INDEX(tab_MinKomp[Testy czystości / Reinheitstests],MATCH($B555,tab_MinKomp[[Stanowisko / Position ]:[Stanowisko / Position ]],0)))</f>
        <v>n/a</v>
      </c>
      <c r="EN556" s="190" t="str">
        <f>IF(INDEX(tab_MinKomp[Testy czystości / Reinheitstests],MATCH($B555,tab_MinKomp[[Stanowisko / Position ]:[Stanowisko / Position ]],0))="n/a","n/a",EN555-INDEX(tab_MinKomp[Testy czystości / Reinheitstests],MATCH($B555,tab_MinKomp[[Stanowisko / Position ]:[Stanowisko / Position ]],0)))</f>
        <v>n/a</v>
      </c>
      <c r="EO556" s="194" t="str">
        <f>IF(INDEX(tab_MinKomp[Konserwacja Rep],MATCH($B555,tab_MinKomp[[Stanowisko / Position ]:[Stanowisko / Position ]],0))="n/a","n/a",EO555-INDEX(tab_MinKomp[Konserwacja Rep],MATCH($B555,tab_MinKomp[[Stanowisko / Position ]:[Stanowisko / Position ]],0)))</f>
        <v>n/a</v>
      </c>
      <c r="EP556" s="194" t="str">
        <f>IF(INDEX(tab_MinKomp[[Konserwacja Engel ]],MATCH($B555,tab_MinKomp[[Stanowisko / Position ]:[Stanowisko / Position ]],0))="n/a","n/a",EP555-INDEX(tab_MinKomp[[Konserwacja Engel ]],MATCH($B555,tab_MinKomp[[Stanowisko / Position ]:[Stanowisko / Position ]],0)))</f>
        <v>n/a</v>
      </c>
      <c r="EQ556" s="194" t="str">
        <f>IF(INDEX(tab_MinKomp[Konserwacja B 50],MATCH($B555,tab_MinKomp[[Stanowisko / Position ]:[Stanowisko / Position ]],0))="n/a","n/a",EQ555-INDEX(tab_MinKomp[Konserwacja B 50],MATCH($B555,tab_MinKomp[[Stanowisko / Position ]:[Stanowisko / Position ]],0)))</f>
        <v>n/a</v>
      </c>
      <c r="ER556" s="194" t="str">
        <f>IF(INDEX(tab_MinKomp[[Konserwacja EOL ]],MATCH($B555,tab_MinKomp[[Stanowisko / Position ]:[Stanowisko / Position ]],0))="n/a","n/a",ER555-INDEX(tab_MinKomp[[Konserwacja EOL ]],MATCH($B555,tab_MinKomp[[Stanowisko / Position ]:[Stanowisko / Position ]],0)))</f>
        <v>n/a</v>
      </c>
      <c r="ES556" s="194" t="str">
        <f>IF(INDEX(tab_MinKomp[Konserwacja Branson],MATCH($B555,tab_MinKomp[[Stanowisko / Position ]:[Stanowisko / Position ]],0))="n/a","n/a",ES555-INDEX(tab_MinKomp[Konserwacja Branson],MATCH($B555,tab_MinKomp[[Stanowisko / Position ]:[Stanowisko / Position ]],0)))</f>
        <v>n/a</v>
      </c>
      <c r="ET556" s="194" t="str">
        <f>IF(INDEX(tab_MinKomp[Konserwacja coolery],MATCH($B555,tab_MinKomp[[Stanowisko / Position ]:[Stanowisko / Position ]],0))="n/a","n/a",ET555-INDEX(tab_MinKomp[Konserwacja coolery],MATCH($B555,tab_MinKomp[[Stanowisko / Position ]:[Stanowisko / Position ]],0)))</f>
        <v>n/a</v>
      </c>
      <c r="EU556" s="194" t="str">
        <f>IF(INDEX(tab_MinKomp[Konserwacja piecy],MATCH($B555,tab_MinKomp[[Stanowisko / Position ]:[Stanowisko / Position ]],0))="n/a","n/a",EU555-INDEX(tab_MinKomp[Konserwacja piecy],MATCH($B555,tab_MinKomp[[Stanowisko / Position ]:[Stanowisko / Position ]],0)))</f>
        <v>n/a</v>
      </c>
      <c r="EV556" s="194" t="str">
        <f>IF(INDEX(tab_MinKomp[Rysunek techniczny- czytanie],MATCH($B555,tab_MinKomp[[Stanowisko / Position ]:[Stanowisko / Position ]],0))="n/a","n/a",EV555-INDEX(tab_MinKomp[Rysunek techniczny- czytanie],MATCH($B555,tab_MinKomp[[Stanowisko / Position ]:[Stanowisko / Position ]],0)))</f>
        <v>n/a</v>
      </c>
      <c r="EW556" s="194" t="str">
        <f>IF(INDEX(tab_MinKomp[Elektryka],MATCH($B555,tab_MinKomp[[Stanowisko / Position ]:[Stanowisko / Position ]],0))="n/a","n/a",EW555-INDEX(tab_MinKomp[Elektryka],MATCH($B555,tab_MinKomp[[Stanowisko / Position ]:[Stanowisko / Position ]],0)))</f>
        <v>n/a</v>
      </c>
      <c r="EX556" s="194" t="str">
        <f>IF(INDEX(tab_MinKomp[Pneumatyka],MATCH($B555,tab_MinKomp[[Stanowisko / Position ]:[Stanowisko / Position ]],0))="n/a","n/a",EX555-INDEX(tab_MinKomp[Pneumatyka],MATCH($B555,tab_MinKomp[[Stanowisko / Position ]:[Stanowisko / Position ]],0)))</f>
        <v>n/a</v>
      </c>
      <c r="EY556" s="194" t="str">
        <f>IF(INDEX(tab_MinKomp[[Hydraulika ]],MATCH($B555,tab_MinKomp[[Stanowisko / Position ]:[Stanowisko / Position ]],0))="n/a","n/a",EY555-INDEX(tab_MinKomp[[Hydraulika ]],MATCH($B555,tab_MinKomp[[Stanowisko / Position ]:[Stanowisko / Position ]],0)))</f>
        <v>n/a</v>
      </c>
      <c r="EZ556" s="194" t="str">
        <f>IF(INDEX(tab_MinKomp[Podciśnienie],MATCH($B555,tab_MinKomp[[Stanowisko / Position ]:[Stanowisko / Position ]],0))="n/a","n/a",EZ555-INDEX(tab_MinKomp[Podciśnienie],MATCH($B555,tab_MinKomp[[Stanowisko / Position ]:[Stanowisko / Position ]],0)))</f>
        <v>n/a</v>
      </c>
      <c r="FA556" s="194" t="str">
        <f>IF(INDEX(tab_MinKomp[Usuwanie awarii],MATCH($B555,tab_MinKomp[[Stanowisko / Position ]:[Stanowisko / Position ]],0))="n/a","n/a",FA555-INDEX(tab_MinKomp[Usuwanie awarii],MATCH($B555,tab_MinKomp[[Stanowisko / Position ]:[Stanowisko / Position ]],0)))</f>
        <v>n/a</v>
      </c>
      <c r="FB556" s="194" t="str">
        <f>IF(INDEX(tab_MinKomp[Obsługa robotów],MATCH($B555,tab_MinKomp[[Stanowisko / Position ]:[Stanowisko / Position ]],0))="n/a","n/a",FB555-INDEX(tab_MinKomp[Obsługa robotów],MATCH($B555,tab_MinKomp[[Stanowisko / Position ]:[Stanowisko / Position ]],0)))</f>
        <v>n/a</v>
      </c>
      <c r="FC556" s="194" t="str">
        <f>IF(INDEX(tab_MinKomp[Obsługa sterowania maszyny],MATCH($B555,tab_MinKomp[[Stanowisko / Position ]:[Stanowisko / Position ]],0))="n/a","n/a",FC555-INDEX(tab_MinKomp[Obsługa sterowania maszyny],MATCH($B555,tab_MinKomp[[Stanowisko / Position ]:[Stanowisko / Position ]],0)))</f>
        <v>n/a</v>
      </c>
      <c r="FD556" s="194" t="str">
        <f>IF(INDEX(tab_MinKomp[Usuwanie przyczyn żródłowych],MATCH($B555,tab_MinKomp[[Stanowisko / Position ]:[Stanowisko / Position ]],0))="n/a","n/a",FD555-INDEX(tab_MinKomp[Usuwanie przyczyn żródłowych],MATCH($B555,tab_MinKomp[[Stanowisko / Position ]:[Stanowisko / Position ]],0)))</f>
        <v>n/a</v>
      </c>
      <c r="FE556" s="194" t="str">
        <f>IF(INDEX(tab_MinKomp[Cmms stosowanie],MATCH($B555,tab_MinKomp[[Stanowisko / Position ]:[Stanowisko / Position ]],0))="n/a","n/a",FE555-INDEX(tab_MinKomp[Cmms stosowanie],MATCH($B555,tab_MinKomp[[Stanowisko / Position ]:[Stanowisko / Position ]],0)))</f>
        <v>n/a</v>
      </c>
      <c r="FF556" s="190" t="str">
        <f>IF(INDEX(tab_MinKomp[Testy czystości / Reinheitstests],MATCH($B555,tab_MinKomp[[Stanowisko / Position ]:[Stanowisko / Position ]],0))="n/a","n/a",FF555-INDEX(tab_MinKomp[Testy czystości / Reinheitstests],MATCH($B555,tab_MinKomp[[Stanowisko / Position ]:[Stanowisko / Position ]],0)))</f>
        <v>n/a</v>
      </c>
      <c r="FG556" s="194" t="str">
        <f>IF(INDEX(tab_MinKomp[Czyszczenie form plastikowych],MATCH($B555,tab_MinKomp[[Stanowisko / Position ]:[Stanowisko / Position ]],0))="n/a","n/a",FG555-INDEX(tab_MinKomp[Czyszczenie form plastikowych],MATCH($B555,tab_MinKomp[[Stanowisko / Position ]:[Stanowisko / Position ]],0)))</f>
        <v>n/a</v>
      </c>
      <c r="FH556" s="194" t="str">
        <f>IF(INDEX(tab_MinKomp[Wymiana form plastik],MATCH($B555,tab_MinKomp[[Stanowisko / Position ]:[Stanowisko / Position ]],0))="n/a","n/a",FH555-INDEX(tab_MinKomp[Wymiana form plastik],MATCH($B555,tab_MinKomp[[Stanowisko / Position ]:[Stanowisko / Position ]],0)))</f>
        <v>n/a</v>
      </c>
      <c r="FI556" s="194" t="str">
        <f>IF(INDEX(tab_MinKomp[Wymiana form guma],MATCH($B555,tab_MinKomp[[Stanowisko / Position ]:[Stanowisko / Position ]],0))="n/a","n/a",FI555-INDEX(tab_MinKomp[Wymiana form guma],MATCH($B555,tab_MinKomp[[Stanowisko / Position ]:[Stanowisko / Position ]],0)))</f>
        <v>n/a</v>
      </c>
      <c r="FJ556" s="194" t="str">
        <f>IF(INDEX(tab_MinKomp[Konserwacja KK],MATCH($B555,tab_MinKomp[[Stanowisko / Position ]:[Stanowisko / Position ]],0))="n/a","n/a",FJ555-INDEX(tab_MinKomp[Konserwacja KK],MATCH($B555,tab_MinKomp[[Stanowisko / Position ]:[Stanowisko / Position ]],0)))</f>
        <v>n/a</v>
      </c>
      <c r="FK556" s="194" t="str">
        <f>IF(INDEX(tab_MinKomp[Konserwacja form guma],MATCH($B555,tab_MinKomp[[Stanowisko / Position ]:[Stanowisko / Position ]],0))="n/a","n/a",FK555-INDEX(tab_MinKomp[Konserwacja form guma],MATCH($B555,tab_MinKomp[[Stanowisko / Position ]:[Stanowisko / Position ]],0)))</f>
        <v>n/a</v>
      </c>
      <c r="FL556" s="194" t="str">
        <f>IF(INDEX(tab_MinKomp[Konserwacja form plastiki],MATCH($B555,tab_MinKomp[[Stanowisko / Position ]:[Stanowisko / Position ]],0))="n/a","n/a",FL555-INDEX(tab_MinKomp[Konserwacja form plastiki],MATCH($B555,tab_MinKomp[[Stanowisko / Position ]:[Stanowisko / Position ]],0)))</f>
        <v>n/a</v>
      </c>
      <c r="FM556" s="194" t="str">
        <f>IF(INDEX(tab_MinKomp[Konserwacja Gorącego Kanału],MATCH($B555,tab_MinKomp[[Stanowisko / Position ]:[Stanowisko / Position ]],0))="n/a","n/a",FM555-INDEX(tab_MinKomp[Konserwacja Gorącego Kanału],MATCH($B555,tab_MinKomp[[Stanowisko / Position ]:[Stanowisko / Position ]],0)))</f>
        <v>n/a</v>
      </c>
      <c r="FN556" s="194" t="str">
        <f>IF(INDEX(tab_MinKomp[MS Office (Excel)],MATCH($B555,tab_MinKomp[[Stanowisko / Position ]:[Stanowisko / Position ]],0))="n/a","n/a",FN555-INDEX(tab_MinKomp[MS Office (Excel)],MATCH($B555,tab_MinKomp[[Stanowisko / Position ]:[Stanowisko / Position ]],0)))</f>
        <v>n/a</v>
      </c>
      <c r="FO556" s="194" t="str">
        <f>IF(INDEX(tab_MinKomp[MS Office (Word)],MATCH($B555,tab_MinKomp[[Stanowisko / Position ]:[Stanowisko / Position ]],0))="n/a","n/a",FO555-INDEX(tab_MinKomp[MS Office (Word)],MATCH($B555,tab_MinKomp[[Stanowisko / Position ]:[Stanowisko / Position ]],0)))</f>
        <v>n/a</v>
      </c>
      <c r="FP556" s="194" t="str">
        <f>IF(INDEX(tab_MinKomp[MS Office (Power Point)],MATCH($B555,tab_MinKomp[[Stanowisko / Position ]:[Stanowisko / Position ]],0))="n/a","n/a",FP555-INDEX(tab_MinKomp[MS Office (Power Point)],MATCH($B555,tab_MinKomp[[Stanowisko / Position ]:[Stanowisko / Position ]],0)))</f>
        <v>n/a</v>
      </c>
      <c r="FQ556" s="196" t="str">
        <f>IF(INDEX(tab_MinKomp[Język angielski / Englisch],MATCH($B555,tab_MinKomp[[Stanowisko / Position ]:[Stanowisko / Position ]],0))="n/a","n/a",FQ555-INDEX(tab_MinKomp[Język angielski / Englisch],MATCH($B555,tab_MinKomp[[Stanowisko / Position ]:[Stanowisko / Position ]],0)))</f>
        <v>n/a</v>
      </c>
      <c r="FR556" s="196" t="str">
        <f>IF(INDEX(tab_MinKomp[Język niemiecki / Deutsch],MATCH($B555,tab_MinKomp[[Stanowisko / Position ]:[Stanowisko / Position ]],0))="n/a","n/a",FR555-INDEX(tab_MinKomp[Język niemiecki / Deutsch],MATCH($B555,tab_MinKomp[[Stanowisko / Position ]:[Stanowisko / Position ]],0)))</f>
        <v>n/a</v>
      </c>
      <c r="FS556" s="194">
        <f>IF(INDEX(tab_MinKomp[Zarządzanie dokumentacją procesową / Process dokumentation management],MATCH($B555,tab_MinKomp[[Stanowisko / Position ]:[Stanowisko / Position ]],0))="n/a","n/a",FS555-INDEX(tab_MinKomp[Zarządzanie dokumentacją procesową / Process dokumentation management],MATCH($B555,tab_MinKomp[[Stanowisko / Position ]:[Stanowisko / Position ]],0)))</f>
        <v>-1</v>
      </c>
      <c r="FT556" s="194">
        <f>IF(INDEX(tab_MinKomp[Znajomość procesów z obszaru / Kenntiss der prozesse in dem Bereich],MATCH($B555,tab_MinKomp[[Stanowisko / Position ]:[Stanowisko / Position ]],0))="n/a","n/a",FT555-INDEX(tab_MinKomp[Znajomość procesów z obszaru / Kenntiss der prozesse in dem Bereich],MATCH($B555,tab_MinKomp[[Stanowisko / Position ]:[Stanowisko / Position ]],0)))</f>
        <v>0</v>
      </c>
      <c r="FU556" s="194">
        <f>IF(INDEX(tab_MinKomp[optymalizacja procesów / Prozessoptymalisierung],MATCH($B555,tab_MinKomp[[Stanowisko / Position ]:[Stanowisko / Position ]],0))="n/a","n/a",FU555-INDEX(tab_MinKomp[optymalizacja procesów / Prozessoptymalisierung],MATCH($B555,tab_MinKomp[[Stanowisko / Position ]:[Stanowisko / Position ]],0)))</f>
        <v>0</v>
      </c>
      <c r="FV556" s="194">
        <f>IF(INDEX(tab_MinKomp[Umiejętności szkoleniowe / Trainingsfähigkeiten],MATCH($B555,tab_MinKomp[[Stanowisko / Position ]:[Stanowisko / Position ]],0))="n/a","n/a",FV555-INDEX(tab_MinKomp[Umiejętności szkoleniowe / Trainingsfähigkeiten],MATCH($B555,tab_MinKomp[[Stanowisko / Position ]:[Stanowisko / Position ]],0)))</f>
        <v>0</v>
      </c>
      <c r="FW556" s="194">
        <f>IF(INDEX(tab_MinKomp[Analityczne myślenie, podejście / Analitysches Denken, Einstellung],MATCH($B555,tab_MinKomp[[Stanowisko / Position ]:[Stanowisko / Position ]],0))="n/a","n/a",FW555-INDEX(tab_MinKomp[Analityczne myślenie, podejście / Analitysches Denken, Einstellung],MATCH($B555,tab_MinKomp[[Stanowisko / Position ]:[Stanowisko / Position ]],0)))</f>
        <v>0</v>
      </c>
      <c r="FX556" s="194">
        <f>IF(INDEX(tab_MinKomp[Dokładność, precyzja w dzialaniu / Genauigkeit, Präzision in die Arbeit],MATCH($B555,tab_MinKomp[[Stanowisko / Position ]:[Stanowisko / Position ]],0))="n/a","n/a",FX555-INDEX(tab_MinKomp[Dokładność, precyzja w dzialaniu / Genauigkeit, Präzision in die Arbeit],MATCH($B555,tab_MinKomp[[Stanowisko / Position ]:[Stanowisko / Position ]],0)))</f>
        <v>0</v>
      </c>
      <c r="FY556" s="194">
        <f>IF(INDEX(tab_MinKomp[Dyspozycyjność / Verfügbarkeit],MATCH($B555,tab_MinKomp[[Stanowisko / Position ]:[Stanowisko / Position ]],0))="n/a","n/a",FY555-INDEX(tab_MinKomp[Dyspozycyjność / Verfügbarkeit],MATCH($B555,tab_MinKomp[[Stanowisko / Position ]:[Stanowisko / Position ]],0)))</f>
        <v>0</v>
      </c>
      <c r="FZ556" s="194">
        <f>IF(INDEX(tab_MinKomp[Zaangażowanie / 
Engagement],MATCH($B555,tab_MinKomp[[Stanowisko / Position ]:[Stanowisko / Position ]],0))="n/a","n/a",FZ555-INDEX(tab_MinKomp[Zaangażowanie / 
Engagement],MATCH($B555,tab_MinKomp[[Stanowisko / Position ]:[Stanowisko / Position ]],0)))</f>
        <v>0</v>
      </c>
      <c r="GA556" s="194" t="str">
        <f>IF(INDEX(tab_MinKomp[Konserwacja form guma],MATCH($B555,tab_MinKomp[[Stanowisko / Position ]:[Stanowisko / Position ]],0))="n/a","n/a",GA555-INDEX(tab_MinKomp[Konserwacja form guma],MATCH($B555,tab_MinKomp[[Stanowisko / Position ]:[Stanowisko / Position ]],0)))</f>
        <v>n/a</v>
      </c>
      <c r="GB556" s="194" t="str">
        <f>IF(INDEX(tab_MinKomp[Konserwacja form plastiki],MATCH($B555,tab_MinKomp[[Stanowisko / Position ]:[Stanowisko / Position ]],0))="n/a","n/a",GB555-INDEX(tab_MinKomp[Konserwacja form plastiki],MATCH($B555,tab_MinKomp[[Stanowisko / Position ]:[Stanowisko / Position ]],0)))</f>
        <v>n/a</v>
      </c>
      <c r="GC556" s="194">
        <f>IF(INDEX(tab_MinKomp[Elastyczność w działaniu],MATCH($B555,tab_MinKomp[[Stanowisko / Position ]:[Stanowisko / Position ]],0))="n/a","n/a",GC555-INDEX(tab_MinKomp[Elastyczność w działaniu],MATCH($B555,tab_MinKomp[[Stanowisko / Position ]:[Stanowisko / Position ]],0)))</f>
        <v>0</v>
      </c>
      <c r="GD556" s="194">
        <f>IF(INDEX(tab_MinKomp[Komunikatywność],MATCH($B555,tab_MinKomp[[Stanowisko / Position ]:[Stanowisko / Position ]],0))="n/a","n/a",GD555-INDEX(tab_MinKomp[Komunikatywność],MATCH($B555,tab_MinKomp[[Stanowisko / Position ]:[Stanowisko / Position ]],0)))</f>
        <v>0</v>
      </c>
      <c r="GE556" s="193" t="str">
        <f>IF(INDEX(tab_MinKomp[Motywowanie i budowanie zaangażowania zespołu],MATCH($B555,tab_MinKomp[[Stanowisko / Position ]:[Stanowisko / Position ]],0))="n/a","n/a",GE555-INDEX(tab_MinKomp[Motywowanie i budowanie zaangażowania zespołu],MATCH($B555,tab_MinKomp[[Stanowisko / Position ]:[Stanowisko / Position ]],0)))</f>
        <v>n/a</v>
      </c>
      <c r="GF556" s="186" t="s">
        <v>248</v>
      </c>
      <c r="GG556" s="186" t="s">
        <v>248</v>
      </c>
      <c r="GH556" s="186" t="s">
        <v>248</v>
      </c>
      <c r="GI556" s="186" t="s">
        <v>248</v>
      </c>
      <c r="GJ556" s="186" t="s">
        <v>248</v>
      </c>
      <c r="GK556" s="186" t="s">
        <v>248</v>
      </c>
      <c r="GL556" s="186" t="s">
        <v>248</v>
      </c>
      <c r="GM556" s="186" t="s">
        <v>248</v>
      </c>
      <c r="GN556" s="186" t="s">
        <v>248</v>
      </c>
      <c r="GO556" s="186" t="s">
        <v>248</v>
      </c>
      <c r="GP556" s="186" t="s">
        <v>248</v>
      </c>
      <c r="GQ556" s="186" t="s">
        <v>248</v>
      </c>
      <c r="GR556" s="186" t="s">
        <v>248</v>
      </c>
      <c r="GS556" s="186" t="s">
        <v>248</v>
      </c>
      <c r="GT556" s="186" t="s">
        <v>248</v>
      </c>
      <c r="GU556" s="186" t="s">
        <v>248</v>
      </c>
      <c r="GV556" s="186" t="s">
        <v>248</v>
      </c>
      <c r="GW556" s="186" t="s">
        <v>248</v>
      </c>
      <c r="GX556" s="186" t="s">
        <v>248</v>
      </c>
      <c r="GY556" s="186" t="s">
        <v>248</v>
      </c>
      <c r="GZ556" s="261" t="s">
        <v>248</v>
      </c>
      <c r="HA556" s="261" t="s">
        <v>248</v>
      </c>
      <c r="HB556" s="191">
        <f>SUM(G556:GE556)/(HB555-(SUM(G556:GE556)))</f>
        <v>-6.9767441860465115E-2</v>
      </c>
    </row>
    <row r="557" spans="1:211" ht="24.9" customHeight="1" x14ac:dyDescent="0.3">
      <c r="A557" s="105" t="s">
        <v>322</v>
      </c>
      <c r="B557" s="105" t="s">
        <v>315</v>
      </c>
      <c r="C557" s="105"/>
      <c r="D557" s="105">
        <v>1875</v>
      </c>
      <c r="E557" s="394" t="s">
        <v>669</v>
      </c>
      <c r="F557" s="185" t="s">
        <v>374</v>
      </c>
      <c r="G557" s="186">
        <v>2</v>
      </c>
      <c r="H557" s="186">
        <v>1</v>
      </c>
      <c r="I557" s="186">
        <v>2</v>
      </c>
      <c r="J557" s="186">
        <v>1</v>
      </c>
      <c r="K557" s="186">
        <v>1</v>
      </c>
      <c r="L557" s="186" t="s">
        <v>248</v>
      </c>
      <c r="M557" s="186" t="s">
        <v>248</v>
      </c>
      <c r="N557" s="186" t="s">
        <v>248</v>
      </c>
      <c r="O557" s="186">
        <v>1</v>
      </c>
      <c r="P557" s="186">
        <v>1</v>
      </c>
      <c r="Q557" s="186" t="s">
        <v>248</v>
      </c>
      <c r="R557" s="186" t="s">
        <v>248</v>
      </c>
      <c r="S557" s="186" t="s">
        <v>248</v>
      </c>
      <c r="T557" s="186" t="s">
        <v>248</v>
      </c>
      <c r="U557" s="186" t="s">
        <v>248</v>
      </c>
      <c r="V557" s="186" t="s">
        <v>248</v>
      </c>
      <c r="W557" s="186" t="s">
        <v>248</v>
      </c>
      <c r="X557" s="186" t="s">
        <v>248</v>
      </c>
      <c r="Y557" s="186" t="s">
        <v>248</v>
      </c>
      <c r="Z557" s="186" t="s">
        <v>248</v>
      </c>
      <c r="AA557" s="186" t="s">
        <v>248</v>
      </c>
      <c r="AB557" s="186" t="s">
        <v>248</v>
      </c>
      <c r="AC557" s="186" t="s">
        <v>248</v>
      </c>
      <c r="AD557" s="186" t="s">
        <v>248</v>
      </c>
      <c r="AE557" s="186" t="s">
        <v>248</v>
      </c>
      <c r="AF557" s="186" t="s">
        <v>248</v>
      </c>
      <c r="AG557" s="186" t="s">
        <v>248</v>
      </c>
      <c r="AH557" s="186" t="s">
        <v>248</v>
      </c>
      <c r="AI557" s="186" t="s">
        <v>248</v>
      </c>
      <c r="AJ557" s="186" t="s">
        <v>248</v>
      </c>
      <c r="AK557" s="186" t="s">
        <v>248</v>
      </c>
      <c r="AL557" s="186">
        <v>1</v>
      </c>
      <c r="AM557" s="186" t="s">
        <v>248</v>
      </c>
      <c r="AN557" s="186" t="s">
        <v>248</v>
      </c>
      <c r="AO557" s="186">
        <v>1</v>
      </c>
      <c r="AP557" s="186" t="s">
        <v>248</v>
      </c>
      <c r="AQ557" s="186">
        <v>1</v>
      </c>
      <c r="AR557" s="186" t="s">
        <v>248</v>
      </c>
      <c r="AS557" s="186" t="s">
        <v>248</v>
      </c>
      <c r="AT557" s="186" t="s">
        <v>248</v>
      </c>
      <c r="AU557" s="186" t="s">
        <v>248</v>
      </c>
      <c r="AV557" s="186">
        <v>2</v>
      </c>
      <c r="AW557" s="186">
        <v>1</v>
      </c>
      <c r="AX557" s="186" t="s">
        <v>248</v>
      </c>
      <c r="AY557" s="186" t="s">
        <v>248</v>
      </c>
      <c r="AZ557" s="186" t="s">
        <v>248</v>
      </c>
      <c r="BA557" s="186" t="s">
        <v>248</v>
      </c>
      <c r="BB557" s="186" t="s">
        <v>248</v>
      </c>
      <c r="BC557" s="186" t="s">
        <v>248</v>
      </c>
      <c r="BD557" s="186" t="s">
        <v>248</v>
      </c>
      <c r="BE557" s="186" t="s">
        <v>248</v>
      </c>
      <c r="BF557" s="186" t="s">
        <v>248</v>
      </c>
      <c r="BG557" s="186" t="s">
        <v>248</v>
      </c>
      <c r="BH557" s="186" t="s">
        <v>248</v>
      </c>
      <c r="BI557" s="186" t="s">
        <v>248</v>
      </c>
      <c r="BJ557" s="186" t="s">
        <v>248</v>
      </c>
      <c r="BK557" s="186" t="s">
        <v>248</v>
      </c>
      <c r="BL557" s="186" t="s">
        <v>248</v>
      </c>
      <c r="BM557" s="186" t="s">
        <v>248</v>
      </c>
      <c r="BN557" s="186" t="s">
        <v>248</v>
      </c>
      <c r="BO557" s="186" t="s">
        <v>248</v>
      </c>
      <c r="BP557" s="186">
        <v>1</v>
      </c>
      <c r="BQ557" s="186" t="s">
        <v>248</v>
      </c>
      <c r="BR557" s="186">
        <v>1</v>
      </c>
      <c r="BS557" s="186" t="s">
        <v>248</v>
      </c>
      <c r="BT557" s="186" t="s">
        <v>248</v>
      </c>
      <c r="BU557" s="186" t="s">
        <v>248</v>
      </c>
      <c r="BV557" s="186" t="s">
        <v>248</v>
      </c>
      <c r="BW557" s="186" t="s">
        <v>248</v>
      </c>
      <c r="BX557" s="186" t="s">
        <v>248</v>
      </c>
      <c r="BY557" s="186" t="s">
        <v>248</v>
      </c>
      <c r="BZ557" s="186" t="s">
        <v>248</v>
      </c>
      <c r="CA557" s="186">
        <v>1</v>
      </c>
      <c r="CB557" s="186" t="s">
        <v>248</v>
      </c>
      <c r="CC557" s="186">
        <v>2</v>
      </c>
      <c r="CD557" s="186">
        <v>2</v>
      </c>
      <c r="CE557" s="186" t="s">
        <v>248</v>
      </c>
      <c r="CF557" s="186" t="s">
        <v>248</v>
      </c>
      <c r="CG557" s="186">
        <v>1</v>
      </c>
      <c r="CH557" s="186" t="s">
        <v>248</v>
      </c>
      <c r="CI557" s="186" t="s">
        <v>248</v>
      </c>
      <c r="CJ557" s="186" t="s">
        <v>248</v>
      </c>
      <c r="CK557" s="186" t="s">
        <v>248</v>
      </c>
      <c r="CL557" s="186" t="s">
        <v>248</v>
      </c>
      <c r="CM557" s="186" t="s">
        <v>248</v>
      </c>
      <c r="CN557" s="186" t="s">
        <v>248</v>
      </c>
      <c r="CO557" s="186" t="s">
        <v>248</v>
      </c>
      <c r="CP557" s="186" t="s">
        <v>248</v>
      </c>
      <c r="CQ557" s="186" t="s">
        <v>248</v>
      </c>
      <c r="CR557" s="186" t="s">
        <v>248</v>
      </c>
      <c r="CS557" s="186" t="s">
        <v>248</v>
      </c>
      <c r="CT557" s="186" t="s">
        <v>248</v>
      </c>
      <c r="CU557" s="186" t="s">
        <v>248</v>
      </c>
      <c r="CV557" s="186" t="s">
        <v>248</v>
      </c>
      <c r="CW557" s="186">
        <v>1</v>
      </c>
      <c r="CX557" s="186" t="s">
        <v>248</v>
      </c>
      <c r="CY557" s="186" t="s">
        <v>248</v>
      </c>
      <c r="CZ557" s="186" t="s">
        <v>248</v>
      </c>
      <c r="DA557" s="186" t="s">
        <v>248</v>
      </c>
      <c r="DB557" s="186" t="s">
        <v>248</v>
      </c>
      <c r="DC557" s="186" t="s">
        <v>248</v>
      </c>
      <c r="DD557" s="186" t="s">
        <v>248</v>
      </c>
      <c r="DE557" s="186" t="s">
        <v>248</v>
      </c>
      <c r="DF557" s="186">
        <v>1</v>
      </c>
      <c r="DG557" s="186" t="s">
        <v>248</v>
      </c>
      <c r="DH557" s="186" t="s">
        <v>248</v>
      </c>
      <c r="DI557" s="186" t="s">
        <v>248</v>
      </c>
      <c r="DJ557" s="186" t="s">
        <v>248</v>
      </c>
      <c r="DK557" s="186" t="s">
        <v>248</v>
      </c>
      <c r="DL557" s="186" t="s">
        <v>248</v>
      </c>
      <c r="DM557" s="186" t="s">
        <v>248</v>
      </c>
      <c r="DN557" s="186" t="s">
        <v>248</v>
      </c>
      <c r="DO557" s="186" t="s">
        <v>248</v>
      </c>
      <c r="DP557" s="186" t="s">
        <v>248</v>
      </c>
      <c r="DQ557" s="186" t="s">
        <v>248</v>
      </c>
      <c r="DR557" s="186" t="s">
        <v>248</v>
      </c>
      <c r="DS557" s="186" t="s">
        <v>248</v>
      </c>
      <c r="DT557" s="186" t="s">
        <v>248</v>
      </c>
      <c r="DU557" s="186" t="s">
        <v>248</v>
      </c>
      <c r="DV557" s="186" t="s">
        <v>248</v>
      </c>
      <c r="DW557" s="186" t="s">
        <v>248</v>
      </c>
      <c r="DX557" s="186" t="s">
        <v>248</v>
      </c>
      <c r="DY557" s="186" t="s">
        <v>248</v>
      </c>
      <c r="DZ557" s="186" t="s">
        <v>248</v>
      </c>
      <c r="EA557" s="186" t="s">
        <v>248</v>
      </c>
      <c r="EB557" s="186" t="s">
        <v>248</v>
      </c>
      <c r="EC557" s="186" t="s">
        <v>248</v>
      </c>
      <c r="ED557" s="186" t="s">
        <v>248</v>
      </c>
      <c r="EE557" s="186" t="s">
        <v>248</v>
      </c>
      <c r="EF557" s="186" t="s">
        <v>248</v>
      </c>
      <c r="EG557" s="186" t="s">
        <v>248</v>
      </c>
      <c r="EH557" s="186" t="s">
        <v>248</v>
      </c>
      <c r="EI557" s="186" t="s">
        <v>248</v>
      </c>
      <c r="EJ557" s="186" t="s">
        <v>248</v>
      </c>
      <c r="EK557" s="186" t="s">
        <v>248</v>
      </c>
      <c r="EL557" s="184" t="s">
        <v>248</v>
      </c>
      <c r="EM557" s="184" t="s">
        <v>248</v>
      </c>
      <c r="EN557" s="184" t="s">
        <v>248</v>
      </c>
      <c r="EO557" s="186" t="s">
        <v>248</v>
      </c>
      <c r="EP557" s="186" t="s">
        <v>248</v>
      </c>
      <c r="EQ557" s="186" t="s">
        <v>248</v>
      </c>
      <c r="ER557" s="186" t="s">
        <v>248</v>
      </c>
      <c r="ES557" s="186" t="s">
        <v>248</v>
      </c>
      <c r="ET557" s="186" t="s">
        <v>248</v>
      </c>
      <c r="EU557" s="186" t="s">
        <v>248</v>
      </c>
      <c r="EV557" s="186" t="s">
        <v>248</v>
      </c>
      <c r="EW557" s="186" t="s">
        <v>248</v>
      </c>
      <c r="EX557" s="186" t="s">
        <v>248</v>
      </c>
      <c r="EY557" s="186" t="s">
        <v>248</v>
      </c>
      <c r="EZ557" s="186" t="s">
        <v>248</v>
      </c>
      <c r="FA557" s="186" t="s">
        <v>248</v>
      </c>
      <c r="FB557" s="186" t="s">
        <v>248</v>
      </c>
      <c r="FC557" s="186" t="s">
        <v>248</v>
      </c>
      <c r="FD557" s="186" t="s">
        <v>248</v>
      </c>
      <c r="FE557" s="186" t="s">
        <v>248</v>
      </c>
      <c r="FF557" s="186" t="s">
        <v>248</v>
      </c>
      <c r="FG557" s="186" t="s">
        <v>248</v>
      </c>
      <c r="FH557" s="186" t="s">
        <v>248</v>
      </c>
      <c r="FI557" s="186" t="s">
        <v>248</v>
      </c>
      <c r="FJ557" s="186" t="s">
        <v>248</v>
      </c>
      <c r="FK557" s="186" t="s">
        <v>248</v>
      </c>
      <c r="FL557" s="186" t="s">
        <v>248</v>
      </c>
      <c r="FM557" s="186" t="s">
        <v>248</v>
      </c>
      <c r="FN557" s="186" t="s">
        <v>248</v>
      </c>
      <c r="FO557" s="186" t="s">
        <v>248</v>
      </c>
      <c r="FP557" s="186" t="s">
        <v>248</v>
      </c>
      <c r="FQ557" s="187" t="s">
        <v>248</v>
      </c>
      <c r="FR557" s="187" t="s">
        <v>248</v>
      </c>
      <c r="FS557" s="186">
        <v>1</v>
      </c>
      <c r="FT557" s="186">
        <v>2</v>
      </c>
      <c r="FU557" s="186">
        <v>1</v>
      </c>
      <c r="FV557" s="186">
        <v>1</v>
      </c>
      <c r="FW557" s="186">
        <v>1</v>
      </c>
      <c r="FX557" s="186">
        <v>2</v>
      </c>
      <c r="FY557" s="186">
        <v>2</v>
      </c>
      <c r="FZ557" s="186">
        <v>2</v>
      </c>
      <c r="GA557" s="186" t="s">
        <v>248</v>
      </c>
      <c r="GB557" s="186" t="s">
        <v>248</v>
      </c>
      <c r="GC557" s="186">
        <v>2</v>
      </c>
      <c r="GD557" s="186">
        <v>1</v>
      </c>
      <c r="GE557" s="186" t="s">
        <v>248</v>
      </c>
      <c r="GF557" s="186" t="s">
        <v>248</v>
      </c>
      <c r="GG557" s="186" t="s">
        <v>248</v>
      </c>
      <c r="GH557" s="186" t="s">
        <v>248</v>
      </c>
      <c r="GI557" s="186" t="s">
        <v>248</v>
      </c>
      <c r="GJ557" s="186" t="s">
        <v>248</v>
      </c>
      <c r="GK557" s="186" t="s">
        <v>248</v>
      </c>
      <c r="GL557" s="186" t="s">
        <v>248</v>
      </c>
      <c r="GM557" s="186" t="s">
        <v>248</v>
      </c>
      <c r="GN557" s="186" t="s">
        <v>248</v>
      </c>
      <c r="GO557" s="186" t="s">
        <v>248</v>
      </c>
      <c r="GP557" s="186" t="s">
        <v>248</v>
      </c>
      <c r="GQ557" s="186" t="s">
        <v>248</v>
      </c>
      <c r="GR557" s="186" t="s">
        <v>248</v>
      </c>
      <c r="GS557" s="186" t="s">
        <v>248</v>
      </c>
      <c r="GT557" s="186" t="s">
        <v>248</v>
      </c>
      <c r="GU557" s="186" t="s">
        <v>248</v>
      </c>
      <c r="GV557" s="186" t="s">
        <v>248</v>
      </c>
      <c r="GW557" s="186" t="s">
        <v>248</v>
      </c>
      <c r="GX557" s="186" t="s">
        <v>248</v>
      </c>
      <c r="GY557" s="186" t="s">
        <v>248</v>
      </c>
      <c r="GZ557" s="261" t="s">
        <v>248</v>
      </c>
      <c r="HA557" s="261" t="s">
        <v>248</v>
      </c>
      <c r="HB557" s="188">
        <f>SUM(G557:GE557)</f>
        <v>40</v>
      </c>
    </row>
    <row r="558" spans="1:211" ht="24.9" customHeight="1" thickBot="1" x14ac:dyDescent="0.35">
      <c r="A558" s="108" t="str">
        <f>A557</f>
        <v>Prod.-Q-6</v>
      </c>
      <c r="B558" s="108" t="str">
        <f>B557</f>
        <v>Pracownik Produkcji</v>
      </c>
      <c r="C558" s="108">
        <f>C557</f>
        <v>0</v>
      </c>
      <c r="D558" s="108">
        <f>D557</f>
        <v>1875</v>
      </c>
      <c r="E558" s="395"/>
      <c r="F558" s="189" t="s">
        <v>375</v>
      </c>
      <c r="G558" s="192">
        <f>IF(INDEX(tab_MinKomp[Przepisy BHP / BHP Vorschriften],MATCH($B557,tab_MinKomp[[Stanowisko / Position ]:[Stanowisko / Position ]],0))="n/a","n/a",G557-INDEX(tab_MinKomp[Przepisy BHP / BHP Vorschriften],MATCH($B557,tab_MinKomp[[Stanowisko / Position ]:[Stanowisko / Position ]],0)))</f>
        <v>0</v>
      </c>
      <c r="H558" s="193">
        <f>IF(INDEX(tab_MinKomp[Przepisy PPOŻ / Brandschutzbestimmungen],MATCH($B557,tab_MinKomp[[Stanowisko / Position ]:[Stanowisko / Position ]],0))="n/a","n/a",H557-INDEX(tab_MinKomp[Przepisy PPOŻ / Brandschutzbestimmungen],MATCH($B557,tab_MinKomp[[Stanowisko / Position ]:[Stanowisko / Position ]],0)))</f>
        <v>0</v>
      </c>
      <c r="I558" s="193">
        <f>IF(INDEX(tab_MinKomp[Ryzyko zawodowe na stanowiskach pracyv/ Berufliche Risiken an Arbeitsstellen],MATCH($B557,tab_MinKomp[[Stanowisko / Position ]:[Stanowisko / Position ]],0))="n/a","n/a",I557-INDEX(tab_MinKomp[Ryzyko zawodowe na stanowiskach pracyv/ Berufliche Risiken an Arbeitsstellen],MATCH($B557,tab_MinKomp[[Stanowisko / Position ]:[Stanowisko / Position ]],0)))</f>
        <v>0</v>
      </c>
      <c r="J558" s="193">
        <f>IF(INDEX(tab_MinKomp[Gospodarka substancjami niebezpiecznymi / Gefahrstoffmanagement],MATCH($B557,tab_MinKomp[[Stanowisko / Position ]:[Stanowisko / Position ]],0))="n/a","n/a",J557-INDEX(tab_MinKomp[Gospodarka substancjami niebezpiecznymi / Gefahrstoffmanagement],MATCH($B557,tab_MinKomp[[Stanowisko / Position ]:[Stanowisko / Position ]],0)))</f>
        <v>0</v>
      </c>
      <c r="K558" s="193">
        <f>IF(INDEX(tab_MinKomp[Gospodarka odpadami / Abfallwirtschaft],MATCH($B557,tab_MinKomp[[Stanowisko / Position ]:[Stanowisko / Position ]],0))="n/a","n/a",K557-INDEX(tab_MinKomp[Gospodarka odpadami / Abfallwirtschaft],MATCH($B557,tab_MinKomp[[Stanowisko / Position ]:[Stanowisko / Position ]],0)))</f>
        <v>0</v>
      </c>
      <c r="L558" s="194" t="str">
        <f>IF(INDEX(tab_MinKomp[Przepisy kodeksu pracy / Bestimmungen des Arbeitsgesetzes],MATCH($B557,tab_MinKomp[[Stanowisko / Position ]:[Stanowisko / Position ]],0))="n/a","n/a",L557-INDEX(tab_MinKomp[Przepisy kodeksu pracy / Bestimmungen des Arbeitsgesetzes],MATCH($B557,tab_MinKomp[[Stanowisko / Position ]:[Stanowisko / Position ]],0)))</f>
        <v>n/a</v>
      </c>
      <c r="M558" s="195" t="str">
        <f>IF(INDEX(tab_MinKomp[Przepisy o ub.społ. ZUS  / Sozialversicherungsvorschriften],MATCH($B557,tab_MinKomp[[Stanowisko / Position ]:[Stanowisko / Position ]],0))="n/a","n/a",M557-INDEX(tab_MinKomp[Przepisy o ub.społ. ZUS  / Sozialversicherungsvorschriften],MATCH($B557,tab_MinKomp[[Stanowisko / Position ]:[Stanowisko / Position ]],0)))</f>
        <v>n/a</v>
      </c>
      <c r="N558" s="194" t="str">
        <f>IF(INDEX(tab_MinKomp[PRZEPISY O PDOF /persönlich Einkommensteuergesetz ],MATCH($B557,tab_MinKomp[[Stanowisko / Position ]:[Stanowisko / Position ]],0))="n/a","n/a",N557-INDEX(tab_MinKomp[PRZEPISY O PDOF /persönlich Einkommensteuergesetz ],MATCH($B557,tab_MinKomp[[Stanowisko / Position ]:[Stanowisko / Position ]],0)))</f>
        <v>n/a</v>
      </c>
      <c r="O558" s="194">
        <f>IF(INDEX(tab_MinKomp[Regulamin pracy / Arbeitsordnung],MATCH($B557,tab_MinKomp[[Stanowisko / Position ]:[Stanowisko / Position ]],0))="n/a","n/a",O557-INDEX(tab_MinKomp[Regulamin pracy / Arbeitsordnung],MATCH($B557,tab_MinKomp[[Stanowisko / Position ]:[Stanowisko / Position ]],0)))</f>
        <v>0</v>
      </c>
      <c r="P558" s="194">
        <f>IF(INDEX(tab_MinKomp[Regulamin wynagradzania / Vergütungsordnung],MATCH($B557,tab_MinKomp[[Stanowisko / Position ]:[Stanowisko / Position ]],0))="n/a","n/a",P557-INDEX(tab_MinKomp[Regulamin wynagradzania / Vergütungsordnung],MATCH($B557,tab_MinKomp[[Stanowisko / Position ]:[Stanowisko / Position ]],0)))</f>
        <v>0</v>
      </c>
      <c r="Q558" s="194" t="str">
        <f>IF(INDEX(tab_MinKomp[System R2PŁATNIK PRO: Płace / Lohnabrechnung],MATCH($B557,tab_MinKomp[[Stanowisko / Position ]:[Stanowisko / Position ]],0))="n/a","n/a",Q557-INDEX(tab_MinKomp[System R2PŁATNIK PRO: Płace / Lohnabrechnung],MATCH($B557,tab_MinKomp[[Stanowisko / Position ]:[Stanowisko / Position ]],0)))</f>
        <v>n/a</v>
      </c>
      <c r="R558" s="194" t="str">
        <f>IF(INDEX(tab_MinKomp[SystemR2PŁATNIK PRO: KADRY / Personaldaten],MATCH($B557,tab_MinKomp[[Stanowisko / Position ]:[Stanowisko / Position ]],0))="n/a","n/a",R557-INDEX(tab_MinKomp[SystemR2PŁATNIK PRO: KADRY / Personaldaten],MATCH($B557,tab_MinKomp[[Stanowisko / Position ]:[Stanowisko / Position ]],0)))</f>
        <v>n/a</v>
      </c>
      <c r="S558" s="194" t="str">
        <f>IF(INDEX(tab_MinKomp[SYSTEM R2PŁATNIK PRO: zarządzanie pracownikami / Arbeitsverwaltung],MATCH($B557,tab_MinKomp[[Stanowisko / Position ]:[Stanowisko / Position ]],0))="n/a","n/a",S557-INDEX(tab_MinKomp[SYSTEM R2PŁATNIK PRO: zarządzanie pracownikami / Arbeitsverwaltung],MATCH($B557,tab_MinKomp[[Stanowisko / Position ]:[Stanowisko / Position ]],0)))</f>
        <v>n/a</v>
      </c>
      <c r="T558" s="194" t="str">
        <f>IF(INDEX(tab_MinKomp[Doradztwo, wsparcie personalne / Personalberatung und Unterstützung],MATCH($B557,tab_MinKomp[[Stanowisko / Position ]:[Stanowisko / Position ]],0))="n/a","n/a",T557-INDEX(tab_MinKomp[Doradztwo, wsparcie personalne / Personalberatung und Unterstützung],MATCH($B557,tab_MinKomp[[Stanowisko / Position ]:[Stanowisko / Position ]],0)))</f>
        <v>n/a</v>
      </c>
      <c r="U558" s="194" t="str">
        <f>IF(INDEX(tab_MinKomp[Przepisy o podatku VAT / MwSt.- Gesetz],MATCH($B557,tab_MinKomp[[Stanowisko / Position ]:[Stanowisko / Position ]],0))="n/a","n/a",U557-INDEX(tab_MinKomp[Przepisy o podatku VAT / MwSt.- Gesetz],MATCH($B557,tab_MinKomp[[Stanowisko / Position ]:[Stanowisko / Position ]],0)))</f>
        <v>n/a</v>
      </c>
      <c r="V558" s="194" t="str">
        <f>IF(INDEX(tab_MinKomp[PrzepisyPDOP / geschäftlich Einkommensteuergesetz],MATCH($B557,tab_MinKomp[[Stanowisko / Position ]:[Stanowisko / Position ]],0))="n/a","n/a",V557-INDEX(tab_MinKomp[PrzepisyPDOP / geschäftlich Einkommensteuergesetz],MATCH($B557,tab_MinKomp[[Stanowisko / Position ]:[Stanowisko / Position ]],0)))</f>
        <v>n/a</v>
      </c>
      <c r="W558" s="194" t="str">
        <f>IF(INDEX(tab_MinKomp[System BAAN / FINANSE (FIBU)],MATCH($B557,tab_MinKomp[[Stanowisko / Position ]:[Stanowisko / Position ]],0))="n/a","n/a",W557-INDEX(tab_MinKomp[System BAAN / FINANSE (FIBU)],MATCH($B557,tab_MinKomp[[Stanowisko / Position ]:[Stanowisko / Position ]],0)))</f>
        <v>n/a</v>
      </c>
      <c r="X558" s="194" t="str">
        <f>IF(INDEX(tab_MinKomp[Systemy pomocnicze / Hilfssysteme(STOCKPROGRAM, KALK2000 etc.)],MATCH($B557,tab_MinKomp[[Stanowisko / Position ]:[Stanowisko / Position ]],0))="n/a","n/a",X557-INDEX(tab_MinKomp[Systemy pomocnicze / Hilfssysteme(STOCKPROGRAM, KALK2000 etc.)],MATCH($B557,tab_MinKomp[[Stanowisko / Position ]:[Stanowisko / Position ]],0)))</f>
        <v>n/a</v>
      </c>
      <c r="Y558" s="194" t="str">
        <f>IF(INDEX(tab_MinKomp[Polityka rachunkowości / Buchführungspolitik],MATCH($B557,tab_MinKomp[[Stanowisko / Position ]:[Stanowisko / Position ]],0))="n/a","n/a",Y557-INDEX(tab_MinKomp[Polityka rachunkowości / Buchführungspolitik],MATCH($B557,tab_MinKomp[[Stanowisko / Position ]:[Stanowisko / Position ]],0)))</f>
        <v>n/a</v>
      </c>
      <c r="Z558" s="194" t="str">
        <f>IF(INDEX(tab_MinKomp[Ustawa o rachunkowości / Rechnungslegungsgesetz],MATCH($B557,tab_MinKomp[[Stanowisko / Position ]:[Stanowisko / Position ]],0))="n/a","n/a",Z557-INDEX(tab_MinKomp[Ustawa o rachunkowości / Rechnungslegungsgesetz],MATCH($B557,tab_MinKomp[[Stanowisko / Position ]:[Stanowisko / Position ]],0)))</f>
        <v>n/a</v>
      </c>
      <c r="AA558" s="194" t="str">
        <f>IF(INDEX(tab_MinKomp[WORKFLOW - TS-100],MATCH($B557,tab_MinKomp[[Stanowisko / Position ]:[Stanowisko / Position ]],0))="n/a","n/a",AA557-INDEX(tab_MinKomp[WORKFLOW - TS-100],MATCH($B557,tab_MinKomp[[Stanowisko / Position ]:[Stanowisko / Position ]],0)))</f>
        <v>n/a</v>
      </c>
      <c r="AB558" s="194" t="str">
        <f>IF(INDEX(tab_MinKomp[WORKFLOW - SFMS],MATCH($B557,tab_MinKomp[[Stanowisko / Position ]:[Stanowisko / Position ]],0))="n/a","n/a",AB557-INDEX(tab_MinKomp[WORKFLOW - SFMS],MATCH($B557,tab_MinKomp[[Stanowisko / Position ]:[Stanowisko / Position ]],0)))</f>
        <v>n/a</v>
      </c>
      <c r="AC558" s="194" t="str">
        <f>IF(INDEX(tab_MinKomp[System ISO 9001:2015],MATCH($B557,tab_MinKomp[[Stanowisko / Position ]:[Stanowisko / Position ]],0))="n/a","n/a",AC557-INDEX(tab_MinKomp[System ISO 9001:2015],MATCH($B557,tab_MinKomp[[Stanowisko / Position ]:[Stanowisko / Position ]],0)))</f>
        <v>n/a</v>
      </c>
      <c r="AD558" s="194" t="str">
        <f>IF(INDEX(tab_MinKomp[System ISO 9001:2015],MATCH($B557,tab_MinKomp[[Stanowisko / Position ]:[Stanowisko / Position ]],0))="n/a","n/a",AD557-INDEX(tab_MinKomp[System ISO 9001:2015],MATCH($B557,tab_MinKomp[[Stanowisko / Position ]:[Stanowisko / Position ]],0)))</f>
        <v>n/a</v>
      </c>
      <c r="AE558" s="194" t="str">
        <f>IF(INDEX(tab_MinKomp[System ISO 9001:2015],MATCH($B557,tab_MinKomp[[Stanowisko / Position ]:[Stanowisko / Position ]],0))="n/a","n/a",AE557-INDEX(tab_MinKomp[System ISO 9001:2015],MATCH($B557,tab_MinKomp[[Stanowisko / Position ]:[Stanowisko / Position ]],0)))</f>
        <v>n/a</v>
      </c>
      <c r="AF558" s="194" t="str">
        <f>IF(INDEX(tab_MinKomp[System ISO 9001:2015],MATCH($B557,tab_MinKomp[[Stanowisko / Position ]:[Stanowisko / Position ]],0))="n/a","n/a",AF557-INDEX(tab_MinKomp[System ISO 9001:2015],MATCH($B557,tab_MinKomp[[Stanowisko / Position ]:[Stanowisko / Position ]],0)))</f>
        <v>n/a</v>
      </c>
      <c r="AG558" s="194" t="str">
        <f>IF(INDEX(tab_MinKomp[Wymagania VDA 6.3 Process / Forderungen],MATCH($B557,tab_MinKomp[[Stanowisko / Position ]:[Stanowisko / Position ]],0))="n/a","n/a",AG557-INDEX(tab_MinKomp[Wymagania VDA 6.3 Process / Forderungen],MATCH($B557,tab_MinKomp[[Stanowisko / Position ]:[Stanowisko / Position ]],0)))</f>
        <v>n/a</v>
      </c>
      <c r="AH558" s="194" t="str">
        <f>IF(INDEX(tab_MinKomp[Wymagania VDA 6.5 Product / Forderungen],MATCH($B557,tab_MinKomp[[Stanowisko / Position ]:[Stanowisko / Position ]],0))="n/a","n/a",AH557-INDEX(tab_MinKomp[Wymagania VDA 6.5 Product / Forderungen],MATCH($B557,tab_MinKomp[[Stanowisko / Position ]:[Stanowisko / Position ]],0)))</f>
        <v>n/a</v>
      </c>
      <c r="AI558" s="194" t="str">
        <f>IF(INDEX(tab_MinKomp[System ISO 9001:2015],MATCH($B557,tab_MinKomp[[Stanowisko / Position ]:[Stanowisko / Position ]],0))="n/a","n/a",AI557-INDEX(tab_MinKomp[System ISO 9001:2015],MATCH($B557,tab_MinKomp[[Stanowisko / Position ]:[Stanowisko / Position ]],0)))</f>
        <v>n/a</v>
      </c>
      <c r="AJ558" s="194" t="str">
        <f>IF(INDEX(tab_MinKomp[Auditor systemu ISO 17021:2018],MATCH($B557,tab_MinKomp[[Stanowisko / Position ]:[Stanowisko / Position ]],0))="n/a","n/a",AJ557-INDEX(tab_MinKomp[Auditor systemu ISO 17021:2018],MATCH($B557,tab_MinKomp[[Stanowisko / Position ]:[Stanowisko / Position ]],0)))</f>
        <v>n/a</v>
      </c>
      <c r="AK558" s="194" t="str">
        <f>IF(INDEX(tab_MinKomp[Pełnomocnik systemu / Systemvertreter],MATCH($B557,tab_MinKomp[[Stanowisko / Position ]:[Stanowisko / Position ]],0))="n/a","n/a",AK557-INDEX(tab_MinKomp[Pełnomocnik systemu / Systemvertreter],MATCH($B557,tab_MinKomp[[Stanowisko / Position ]:[Stanowisko / Position ]],0)))</f>
        <v>n/a</v>
      </c>
      <c r="AL558" s="194">
        <f>IF(INDEX(tab_MinKomp[Polityka Etyczna - Compliance],MATCH($B557,tab_MinKomp[[Stanowisko / Position ]:[Stanowisko / Position ]],0))="n/a","n/a",AL557-INDEX(tab_MinKomp[Polityka Etyczna - Compliance],MATCH($B557,tab_MinKomp[[Stanowisko / Position ]:[Stanowisko / Position ]],0)))</f>
        <v>0</v>
      </c>
      <c r="AM558" s="194" t="str">
        <f>IF(INDEX(tab_MinKomp[WDRAŻANIE NOWYCH PROJEKTÓW/ PROCEDURA CTM],MATCH($B557,tab_MinKomp[[Stanowisko / Position ]:[Stanowisko / Position ]],0))="n/a","n/a",AM557-INDEX(tab_MinKomp[WDRAŻANIE NOWYCH PROJEKTÓW/ PROCEDURA CTM],MATCH($B557,tab_MinKomp[[Stanowisko / Position ]:[Stanowisko / Position ]],0)))</f>
        <v>n/a</v>
      </c>
      <c r="AN558" s="194" t="str">
        <f>IF(INDEX(tab_MinKomp[KAMIENIE MILOWE MSL/PIFF],MATCH($B557,tab_MinKomp[[Stanowisko / Position ]:[Stanowisko / Position ]],0))="n/a","n/a",AN557-INDEX(tab_MinKomp[KAMIENIE MILOWE MSL/PIFF],MATCH($B557,tab_MinKomp[[Stanowisko / Position ]:[Stanowisko / Position ]],0)))</f>
        <v>n/a</v>
      </c>
      <c r="AO558" s="194">
        <f>IF(INDEX(tab_MinKomp[CP],MATCH($B557,tab_MinKomp[[Stanowisko / Position ]:[Stanowisko / Position ]],0))="n/a","n/a",AO557-INDEX(tab_MinKomp[CP],MATCH($B557,tab_MinKomp[[Stanowisko / Position ]:[Stanowisko / Position ]],0)))</f>
        <v>0</v>
      </c>
      <c r="AP558" s="194" t="str">
        <f>IF(INDEX(tab_MinKomp[FMEA],MATCH($B557,tab_MinKomp[[Stanowisko / Position ]:[Stanowisko / Position ]],0))="n/a","n/a",AP557-INDEX(tab_MinKomp[FMEA],MATCH($B557,tab_MinKomp[[Stanowisko / Position ]:[Stanowisko / Position ]],0)))</f>
        <v>n/a</v>
      </c>
      <c r="AQ558" s="194">
        <f>IF(INDEX(tab_MinKomp[CP],MATCH($B557,tab_MinKomp[[Stanowisko / Position ]:[Stanowisko / Position ]],0))="n/a","n/a",AQ557-INDEX(tab_MinKomp[CP],MATCH($B557,tab_MinKomp[[Stanowisko / Position ]:[Stanowisko / Position ]],0)))</f>
        <v>0</v>
      </c>
      <c r="AR558" s="194" t="str">
        <f>IF(INDEX(tab_MinKomp[APQP],MATCH($B557,tab_MinKomp[[Stanowisko / Position ]:[Stanowisko / Position ]],0))="n/a","n/a",AR557-INDEX(tab_MinKomp[APQP],MATCH($B557,tab_MinKomp[[Stanowisko / Position ]:[Stanowisko / Position ]],0)))</f>
        <v>n/a</v>
      </c>
      <c r="AS558" s="194" t="str">
        <f>IF(INDEX(tab_MinKomp[MSA],MATCH($B557,tab_MinKomp[[Stanowisko / Position ]:[Stanowisko / Position ]],0))="n/a","n/a",AS557-INDEX(tab_MinKomp[MSA],MATCH($B557,tab_MinKomp[[Stanowisko / Position ]:[Stanowisko / Position ]],0)))</f>
        <v>n/a</v>
      </c>
      <c r="AT558" s="194" t="str">
        <f>IF(INDEX(tab_MinKomp[SPC],MATCH($B557,tab_MinKomp[[Stanowisko / Position ]:[Stanowisko / Position ]],0))="n/a","n/a",AT557-INDEX(tab_MinKomp[SPC],MATCH($B557,tab_MinKomp[[Stanowisko / Position ]:[Stanowisko / Position ]],0)))</f>
        <v>n/a</v>
      </c>
      <c r="AU558" s="194" t="str">
        <f>IF(INDEX(tab_MinKomp[CSR (SPECYFICZNE WYMAGANIA KLIENTA)],MATCH($B557,tab_MinKomp[[Stanowisko / Position ]:[Stanowisko / Position ]],0))="n/a","n/a",AU557-INDEX(tab_MinKomp[CSR (SPECYFICZNE WYMAGANIA KLIENTA)],MATCH($B557,tab_MinKomp[[Stanowisko / Position ]:[Stanowisko / Position ]],0)))</f>
        <v>n/a</v>
      </c>
      <c r="AV558" s="194">
        <f>IF(INDEX(tab_MinKomp[5S],MATCH($B557,tab_MinKomp[[Stanowisko / Position ]:[Stanowisko / Position ]],0))="n/a","n/a",AV557-INDEX(tab_MinKomp[5S],MATCH($B557,tab_MinKomp[[Stanowisko / Position ]:[Stanowisko / Position ]],0)))</f>
        <v>0</v>
      </c>
      <c r="AW558" s="194">
        <f>IF(INDEX(tab_MinKomp[CP],MATCH($B557,tab_MinKomp[[Stanowisko / Position ]:[Stanowisko / Position ]],0))="n/a","n/a",AW557-INDEX(tab_MinKomp[CP],MATCH($B557,tab_MinKomp[[Stanowisko / Position ]:[Stanowisko / Position ]],0)))</f>
        <v>0</v>
      </c>
      <c r="AX558" s="194" t="str">
        <f>IF(INDEX(tab_MinKomp[5R],MATCH($B557,tab_MinKomp[[Stanowisko / Position ]:[Stanowisko / Position ]],0))="n/a","n/a",AX557-INDEX(tab_MinKomp[5R],MATCH($B557,tab_MinKomp[[Stanowisko / Position ]:[Stanowisko / Position ]],0)))</f>
        <v>n/a</v>
      </c>
      <c r="AY558" s="194" t="str">
        <f>IF(INDEX(tab_MinKomp[Six Sigma],MATCH($B557,tab_MinKomp[[Stanowisko / Position ]:[Stanowisko / Position ]],0))="n/a","n/a",AY557-INDEX(tab_MinKomp[Six Sigma],MATCH($B557,tab_MinKomp[[Stanowisko / Position ]:[Stanowisko / Position ]],0)))</f>
        <v>n/a</v>
      </c>
      <c r="AZ558" s="194" t="str">
        <f>IF(INDEX(tab_MinKomp[System BAAN / Distribution &amp; Supply Chain],MATCH($B557,tab_MinKomp[[Stanowisko / Position ]:[Stanowisko / Position ]],0))="n/a","n/a",AZ557-INDEX(tab_MinKomp[System BAAN / Distribution &amp; Supply Chain],MATCH($B557,tab_MinKomp[[Stanowisko / Position ]:[Stanowisko / Position ]],0)))</f>
        <v>n/a</v>
      </c>
      <c r="BA558" s="194" t="str">
        <f>IF(INDEX(tab_MinKomp[Gospodarka magazynowa / Lagerverwaltung],MATCH($B557,tab_MinKomp[[Stanowisko / Position ]:[Stanowisko / Position ]],0))="n/a","n/a",BA557-INDEX(tab_MinKomp[Gospodarka magazynowa / Lagerverwaltung],MATCH($B557,tab_MinKomp[[Stanowisko / Position ]:[Stanowisko / Position ]],0)))</f>
        <v>n/a</v>
      </c>
      <c r="BB558" s="194" t="str">
        <f>IF(INDEX(tab_MinKomp[Inwentaryzacja - organizacja i przebieg / Inventurprozess],MATCH($B557,tab_MinKomp[[Stanowisko / Position ]:[Stanowisko / Position ]],0))="n/a","n/a",BB557-INDEX(tab_MinKomp[Inwentaryzacja - organizacja i przebieg / Inventurprozess],MATCH($B557,tab_MinKomp[[Stanowisko / Position ]:[Stanowisko / Position ]],0)))</f>
        <v>n/a</v>
      </c>
      <c r="BC558" s="194" t="str">
        <f>IF(INDEX(tab_MinKomp[Organizacja dostaw / Versorgungsorganisation],MATCH($B557,tab_MinKomp[[Stanowisko / Position ]:[Stanowisko / Position ]],0))="n/a","n/a",BC557-INDEX(tab_MinKomp[Organizacja dostaw / Versorgungsorganisation],MATCH($B557,tab_MinKomp[[Stanowisko / Position ]:[Stanowisko / Position ]],0)))</f>
        <v>n/a</v>
      </c>
      <c r="BD558" s="194" t="str">
        <f>IF(INDEX(tab_MinKomp[Organizacja wysyłek / Organisation von Lieferungen],MATCH($B557,tab_MinKomp[[Stanowisko / Position ]:[Stanowisko / Position ]],0))="n/a","n/a",BD557-INDEX(tab_MinKomp[Organizacja wysyłek / Organisation von Lieferungen],MATCH($B557,tab_MinKomp[[Stanowisko / Position ]:[Stanowisko / Position ]],0)))</f>
        <v>n/a</v>
      </c>
      <c r="BE558" s="194" t="str">
        <f>IF(INDEX(tab_MinKomp[Analiza magazynowa - Program Polen.mdb / Inventuranalyse],MATCH($B557,tab_MinKomp[[Stanowisko / Position ]:[Stanowisko / Position ]],0))="n/a","n/a",BE557-INDEX(tab_MinKomp[Analiza magazynowa - Program Polen.mdb / Inventuranalyse],MATCH($B557,tab_MinKomp[[Stanowisko / Position ]:[Stanowisko / Position ]],0)))</f>
        <v>n/a</v>
      </c>
      <c r="BF558" s="190" t="str">
        <f>IF(INDEX(tab_MinKomp[MMOG (Materials Management Operations Guidelines)],MATCH($B557,tab_MinKomp[[Stanowisko / Position ]:[Stanowisko / Position ]],0))="n/a","n/a",BF557-INDEX(tab_MinKomp[MMOG (Materials Management Operations Guidelines)],MATCH($B557,tab_MinKomp[[Stanowisko / Position ]:[Stanowisko / Position ]],0)))</f>
        <v>n/a</v>
      </c>
      <c r="BG558" s="190" t="str">
        <f>IF(INDEX(tab_MinKomp[GPP],MATCH($B557,tab_MinKomp[[Stanowisko / Position ]:[Stanowisko / Position ]],0))="n/a","n/a",BG557-INDEX(tab_MinKomp[GPP],MATCH($B557,tab_MinKomp[[Stanowisko / Position ]:[Stanowisko / Position ]],0)))</f>
        <v>n/a</v>
      </c>
      <c r="BH558" s="190" t="str">
        <f>IF(INDEX(tab_MinKomp[AIAG (Automotive Industry Action Group)],MATCH($B557,tab_MinKomp[[Stanowisko / Position ]:[Stanowisko / Position ]],0))="n/a","n/a",BH557-INDEX(tab_MinKomp[AIAG (Automotive Industry Action Group)],MATCH($B557,tab_MinKomp[[Stanowisko / Position ]:[Stanowisko / Position ]],0)))</f>
        <v>n/a</v>
      </c>
      <c r="BI558" s="190" t="str">
        <f>IF(INDEX(tab_MinKomp[Super-G disputes],MATCH($B557,tab_MinKomp[[Stanowisko / Position ]:[Stanowisko / Position ]],0))="n/a","n/a",BI557-INDEX(tab_MinKomp[Super-G disputes],MATCH($B557,tab_MinKomp[[Stanowisko / Position ]:[Stanowisko / Position ]],0)))</f>
        <v>n/a</v>
      </c>
      <c r="BJ558" s="190" t="str">
        <f>IF(INDEX(tab_MinKomp[CMMS3/eDDL (Direct Data Link)],MATCH($B557,tab_MinKomp[[Stanowisko / Position ]:[Stanowisko / Position ]],0))="n/a","n/a",BJ557-INDEX(tab_MinKomp[CMMS3/eDDL (Direct Data Link)],MATCH($B557,tab_MinKomp[[Stanowisko / Position ]:[Stanowisko / Position ]],0)))</f>
        <v>n/a</v>
      </c>
      <c r="BK558" s="190" t="str">
        <f>IF(INDEX(tab_MinKomp[MP&amp;L (Material Planning and Logistics)],MATCH($B557,tab_MinKomp[[Stanowisko / Position ]:[Stanowisko / Position ]],0))="n/a","n/a",BK557-INDEX(tab_MinKomp[MP&amp;L (Material Planning and Logistics)],MATCH($B557,tab_MinKomp[[Stanowisko / Position ]:[Stanowisko / Position ]],0)))</f>
        <v>n/a</v>
      </c>
      <c r="BL558" s="190" t="str">
        <f>IF(INDEX(tab_MinKomp[Supplier delivery rating],MATCH($B557,tab_MinKomp[[Stanowisko / Position ]:[Stanowisko / Position ]],0))="n/a","n/a",BL557-INDEX(tab_MinKomp[Supplier delivery rating],MATCH($B557,tab_MinKomp[[Stanowisko / Position ]:[Stanowisko / Position ]],0)))</f>
        <v>n/a</v>
      </c>
      <c r="BM558" s="194" t="str">
        <f>IF(INDEX(tab_MinKomp[Planowanie produkcji / Produktionsplanung],MATCH($B557,tab_MinKomp[[Stanowisko / Position ]:[Stanowisko / Position ]],0))="n/a","n/a",BM557-INDEX(tab_MinKomp[Planowanie produkcji / Produktionsplanung],MATCH($B557,tab_MinKomp[[Stanowisko / Position ]:[Stanowisko / Position ]],0)))</f>
        <v>n/a</v>
      </c>
      <c r="BN558" s="194" t="str">
        <f>IF(INDEX(tab_MinKomp[Obsługa maszyn KVT / KVT Maschinenbedienung],MATCH($B557,tab_MinKomp[[Stanowisko / Position ]:[Stanowisko / Position ]],0))="n/a","n/a",BN557-INDEX(tab_MinKomp[Obsługa maszyn KVT / KVT Maschinenbedienung],MATCH($B557,tab_MinKomp[[Stanowisko / Position ]:[Stanowisko / Position ]],0)))</f>
        <v>n/a</v>
      </c>
      <c r="BO558" s="194" t="str">
        <f>IF(INDEX(tab_MinKomp[Obsługa maszyn KVT / KVT Maschinenbedienung],MATCH($B557,tab_MinKomp[[Stanowisko / Position ]:[Stanowisko / Position ]],0))="n/a","n/a",BO557-INDEX(tab_MinKomp[Obsługa maszyn KVT / KVT Maschinenbedienung],MATCH($B557,tab_MinKomp[[Stanowisko / Position ]:[Stanowisko / Position ]],0)))</f>
        <v>n/a</v>
      </c>
      <c r="BP558" s="194">
        <f>IF(INDEX(tab_MinKomp[Obsługa maszyn Novapax / Novapax Maschinenbedienung],MATCH($B557,tab_MinKomp[[Stanowisko / Position ]:[Stanowisko / Position ]],0))="n/a","n/a",BP557-INDEX(tab_MinKomp[Obsługa maszyn Novapax / Novapax Maschinenbedienung],MATCH($B557,tab_MinKomp[[Stanowisko / Position ]:[Stanowisko / Position ]],0)))</f>
        <v>-1</v>
      </c>
      <c r="BQ558" s="194" t="str">
        <f>IF(INDEX(tab_MinKomp[Obsługa maszyn Piovan / Piovan Maschinenbedienung],MATCH($B557,tab_MinKomp[[Stanowisko / Position ]:[Stanowisko / Position ]],0))="n/a","n/a",BQ557-INDEX(tab_MinKomp[Obsługa maszyn Piovan / Piovan Maschinenbedienung],MATCH($B557,tab_MinKomp[[Stanowisko / Position ]:[Stanowisko / Position ]],0)))</f>
        <v>n/a</v>
      </c>
      <c r="BR558" s="194">
        <f>IF(INDEX(tab_MinKomp[Eliminacja awarii / Beseitigung von Ausfällen],MATCH($B557,tab_MinKomp[[Stanowisko / Position ]:[Stanowisko / Position ]],0))="n/a","n/a",BR557-INDEX(tab_MinKomp[Eliminacja awarii / Beseitigung von Ausfällen],MATCH($B557,tab_MinKomp[[Stanowisko / Position ]:[Stanowisko / Position ]],0)))</f>
        <v>0</v>
      </c>
      <c r="BS558" s="194" t="str">
        <f>IF(INDEX(tab_MinKomp[Obsługa maszyn Piovan / Piovan Maschinenbedienung],MATCH($B557,tab_MinKomp[[Stanowisko / Position ]:[Stanowisko / Position ]],0))="n/a","n/a",BS557-INDEX(tab_MinKomp[Obsługa maszyn Piovan / Piovan Maschinenbedienung],MATCH($B557,tab_MinKomp[[Stanowisko / Position ]:[Stanowisko / Position ]],0)))</f>
        <v>n/a</v>
      </c>
      <c r="BT558" s="194" t="str">
        <f>IF(INDEX(tab_MinKomp[Obsługa maszyn Piovan / Piovan Maschinenbedienung],MATCH($B557,tab_MinKomp[[Stanowisko / Position ]:[Stanowisko / Position ]],0))="n/a","n/a",BT557-INDEX(tab_MinKomp[Obsługa maszyn Piovan / Piovan Maschinenbedienung],MATCH($B557,tab_MinKomp[[Stanowisko / Position ]:[Stanowisko / Position ]],0)))</f>
        <v>n/a</v>
      </c>
      <c r="BU558" s="194" t="str">
        <f>IF(INDEX(tab_MinKomp[Obsługa maszyn Piovan / Piovan Maschinenbedienung],MATCH($B557,tab_MinKomp[[Stanowisko / Position ]:[Stanowisko / Position ]],0))="n/a","n/a",BU557-INDEX(tab_MinKomp[Obsługa maszyn Piovan / Piovan Maschinenbedienung],MATCH($B557,tab_MinKomp[[Stanowisko / Position ]:[Stanowisko / Position ]],0)))</f>
        <v>n/a</v>
      </c>
      <c r="BV558" s="194" t="str">
        <f>IF(INDEX(tab_MinKomp[Obsługa maszyn Piovan / Piovan Maschinenbedienung],MATCH($B557,tab_MinKomp[[Stanowisko / Position ]:[Stanowisko / Position ]],0))="n/a","n/a",BV557-INDEX(tab_MinKomp[Obsługa maszyn Piovan / Piovan Maschinenbedienung],MATCH($B557,tab_MinKomp[[Stanowisko / Position ]:[Stanowisko / Position ]],0)))</f>
        <v>n/a</v>
      </c>
      <c r="BW558" s="194" t="str">
        <f>IF(INDEX(tab_MinKomp[Obsługa maszyn Piovan / Piovan Maschinenbedienung],MATCH($B557,tab_MinKomp[[Stanowisko / Position ]:[Stanowisko / Position ]],0))="n/a","n/a",BW557-INDEX(tab_MinKomp[Obsługa maszyn Piovan / Piovan Maschinenbedienung],MATCH($B557,tab_MinKomp[[Stanowisko / Position ]:[Stanowisko / Position ]],0)))</f>
        <v>n/a</v>
      </c>
      <c r="BX558" s="194" t="str">
        <f>IF(INDEX(tab_MinKomp[Obsługa maszyn Piovan / Piovan Maschinenbedienung],MATCH($B557,tab_MinKomp[[Stanowisko / Position ]:[Stanowisko / Position ]],0))="n/a","n/a",BX557-INDEX(tab_MinKomp[Obsługa maszyn Piovan / Piovan Maschinenbedienung],MATCH($B557,tab_MinKomp[[Stanowisko / Position ]:[Stanowisko / Position ]],0)))</f>
        <v>n/a</v>
      </c>
      <c r="BY558" s="194" t="str">
        <f>IF(INDEX(tab_MinKomp[Obsługa maszyn Engel / Engel Maschinenbedienung],MATCH($B557,tab_MinKomp[[Stanowisko / Position ]:[Stanowisko / Position ]],0))="n/a","n/a",BY557-INDEX(tab_MinKomp[Obsługa maszyn Engel / Engel Maschinenbedienung],MATCH($B557,tab_MinKomp[[Stanowisko / Position ]:[Stanowisko / Position ]],0)))</f>
        <v>n/a</v>
      </c>
      <c r="BZ558" s="194" t="str">
        <f>IF(INDEX(tab_MinKomp[Obsługa maszyn KVT / KVT Maschinenbedienung],MATCH($B557,tab_MinKomp[[Stanowisko / Position ]:[Stanowisko / Position ]],0))="n/a","n/a",BZ557-INDEX(tab_MinKomp[Obsługa maszyn KVT / KVT Maschinenbedienung],MATCH($B557,tab_MinKomp[[Stanowisko / Position ]:[Stanowisko / Position ]],0)))</f>
        <v>n/a</v>
      </c>
      <c r="CA558" s="194">
        <f>IF(INDEX(tab_MinKomp[Eliminacja awarii / Beseitigung von Ausfällen],MATCH($B557,tab_MinKomp[[Stanowisko / Position ]:[Stanowisko / Position ]],0))="n/a","n/a",CA557-INDEX(tab_MinKomp[Eliminacja awarii / Beseitigung von Ausfällen],MATCH($B557,tab_MinKomp[[Stanowisko / Position ]:[Stanowisko / Position ]],0)))</f>
        <v>0</v>
      </c>
      <c r="CB558" s="194" t="str">
        <f>IF(INDEX(tab_MinKomp[Obsługa maszyn ASL / ASL Maschinenbedienung],MATCH($B557,tab_MinKomp[[Stanowisko / Position ]:[Stanowisko / Position ]],0))="n/a","n/a",CB557-INDEX(tab_MinKomp[Obsługa maszyn ASL / ASL Maschinenbedienung],MATCH($B557,tab_MinKomp[[Stanowisko / Position ]:[Stanowisko / Position ]],0)))</f>
        <v>n/a</v>
      </c>
      <c r="CC558" s="194">
        <f>IF(INDEX(tab_MinKomp[Obsługa maszyn Novapax / Novapax Maschinenbedienung],MATCH($B557,tab_MinKomp[[Stanowisko / Position ]:[Stanowisko / Position ]],0))="n/a","n/a",CC557-INDEX(tab_MinKomp[Obsługa maszyn Novapax / Novapax Maschinenbedienung],MATCH($B557,tab_MinKomp[[Stanowisko / Position ]:[Stanowisko / Position ]],0)))</f>
        <v>0</v>
      </c>
      <c r="CD558" s="194">
        <f>IF(INDEX(tab_MinKomp[Obsługa maszyn Novapax / Novapax Maschinenbedienung],MATCH($B557,tab_MinKomp[[Stanowisko / Position ]:[Stanowisko / Position ]],0))="n/a","n/a",CD557-INDEX(tab_MinKomp[Obsługa maszyn Novapax / Novapax Maschinenbedienung],MATCH($B557,tab_MinKomp[[Stanowisko / Position ]:[Stanowisko / Position ]],0)))</f>
        <v>0</v>
      </c>
      <c r="CE558" s="194" t="str">
        <f>IF(INDEX(tab_MinKomp[Obsługa maszyn Piovan / Piovan Maschinenbedienung],MATCH($B557,tab_MinKomp[[Stanowisko / Position ]:[Stanowisko / Position ]],0))="n/a","n/a",CE557-INDEX(tab_MinKomp[Obsługa maszyn Piovan / Piovan Maschinenbedienung],MATCH($B557,tab_MinKomp[[Stanowisko / Position ]:[Stanowisko / Position ]],0)))</f>
        <v>n/a</v>
      </c>
      <c r="CF558" s="194" t="str">
        <f>IF(INDEX(tab_MinKomp[Obsługa maszyn Piovan / Piovan Maschinenbedienung],MATCH($B557,tab_MinKomp[[Stanowisko / Position ]:[Stanowisko / Position ]],0))="n/a","n/a",CF557-INDEX(tab_MinKomp[Obsługa maszyn Piovan / Piovan Maschinenbedienung],MATCH($B557,tab_MinKomp[[Stanowisko / Position ]:[Stanowisko / Position ]],0)))</f>
        <v>n/a</v>
      </c>
      <c r="CG558" s="194">
        <f>IF(INDEX(tab_MinKomp[Eliminacja awarii / Beseitigung von Ausfällen],MATCH($B557,tab_MinKomp[[Stanowisko / Position ]:[Stanowisko / Position ]],0))="n/a","n/a",CG557-INDEX(tab_MinKomp[Eliminacja awarii / Beseitigung von Ausfällen],MATCH($B557,tab_MinKomp[[Stanowisko / Position ]:[Stanowisko / Position ]],0)))</f>
        <v>0</v>
      </c>
      <c r="CH558" s="194" t="str">
        <f>IF(INDEX(tab_MinKomp[Wymagania VDA 6.5 Product / Forderungen],MATCH($B557,tab_MinKomp[[Stanowisko / Position ]:[Stanowisko / Position ]],0))="n/a","n/a",CH557-INDEX(tab_MinKomp[Wymagania VDA 6.5 Product / Forderungen],MATCH($B557,tab_MinKomp[[Stanowisko / Position ]:[Stanowisko / Position ]],0)))</f>
        <v>n/a</v>
      </c>
      <c r="CI558" s="194" t="str">
        <f>IF(INDEX(tab_MinKomp[Wymagania VDA 6.5 Product / Forderungen],MATCH($B557,tab_MinKomp[[Stanowisko / Position ]:[Stanowisko / Position ]],0))="n/a","n/a",CI557-INDEX(tab_MinKomp[Wymagania VDA 6.5 Product / Forderungen],MATCH($B557,tab_MinKomp[[Stanowisko / Position ]:[Stanowisko / Position ]],0)))</f>
        <v>n/a</v>
      </c>
      <c r="CJ558" s="194" t="str">
        <f>IF(INDEX(tab_MinKomp[Wymagania VDA 6.5 Product / Forderungen],MATCH($B557,tab_MinKomp[[Stanowisko / Position ]:[Stanowisko / Position ]],0))="n/a","n/a",CJ557-INDEX(tab_MinKomp[Wymagania VDA 6.5 Product / Forderungen],MATCH($B557,tab_MinKomp[[Stanowisko / Position ]:[Stanowisko / Position ]],0)))</f>
        <v>n/a</v>
      </c>
      <c r="CK558" s="194" t="str">
        <f>IF(INDEX(tab_MinKomp[Wymagania VDA 6.5 Product / Forderungen],MATCH($B557,tab_MinKomp[[Stanowisko / Position ]:[Stanowisko / Position ]],0))="n/a","n/a",CK557-INDEX(tab_MinKomp[Wymagania VDA 6.5 Product / Forderungen],MATCH($B557,tab_MinKomp[[Stanowisko / Position ]:[Stanowisko / Position ]],0)))</f>
        <v>n/a</v>
      </c>
      <c r="CL558" s="194" t="str">
        <f>IF(INDEX(tab_MinKomp[Wymagania VDA 6.5 Product / Forderungen],MATCH($B557,tab_MinKomp[[Stanowisko / Position ]:[Stanowisko / Position ]],0))="n/a","n/a",CL557-INDEX(tab_MinKomp[Wymagania VDA 6.5 Product / Forderungen],MATCH($B557,tab_MinKomp[[Stanowisko / Position ]:[Stanowisko / Position ]],0)))</f>
        <v>n/a</v>
      </c>
      <c r="CM558" s="194" t="str">
        <f>IF(INDEX(tab_MinKomp[Informatyka ogólna (techniczne i systemowe) / Allgemeine IT (Technik und System)],MATCH($B557,tab_MinKomp[[Stanowisko / Position ]:[Stanowisko / Position ]],0))="n/a","n/a",CM557-INDEX(tab_MinKomp[Informatyka ogólna (techniczne i systemowe) / Allgemeine IT (Technik und System)],MATCH($B557,tab_MinKomp[[Stanowisko / Position ]:[Stanowisko / Position ]],0)))</f>
        <v>n/a</v>
      </c>
      <c r="CN558" s="194" t="str">
        <f>IF(INDEX(tab_MinKomp[Sieci komputerowe / Computernetzwerke],MATCH($B557,tab_MinKomp[[Stanowisko / Position ]:[Stanowisko / Position ]],0))="n/a","n/a",CN557-INDEX(tab_MinKomp[Sieci komputerowe / Computernetzwerke],MATCH($B557,tab_MinKomp[[Stanowisko / Position ]:[Stanowisko / Position ]],0)))</f>
        <v>n/a</v>
      </c>
      <c r="CO558" s="194" t="str">
        <f>IF(INDEX(tab_MinKomp[Hardware (komputery PC, drukarki biurowe i etykietowe, telefonia stacjonarna i mobilna) (PC, Drucker, Telefpne, Handys)],MATCH($B557,tab_MinKomp[[Stanowisko / Position ]:[Stanowisko / Position ]],0))="n/a","n/a",CO557-INDEX(tab_MinKomp[Hardware (komputery PC, drukarki biurowe i etykietowe, telefonia stacjonarna i mobilna) (PC, Drucker, Telefpne, Handys)],MATCH($B557,tab_MinKomp[[Stanowisko / Position ]:[Stanowisko / Position ]],0)))</f>
        <v>n/a</v>
      </c>
      <c r="CP558" s="194" t="str">
        <f>IF(INDEX(tab_MinKomp[Software &amp; Systems (MS Office, MS Remote Desktop)],MATCH($B557,tab_MinKomp[[Stanowisko / Position ]:[Stanowisko / Position ]],0))="n/a","n/a",CP557-INDEX(tab_MinKomp[Software &amp; Systems (MS Office, MS Remote Desktop)],MATCH($B557,tab_MinKomp[[Stanowisko / Position ]:[Stanowisko / Position ]],0)))</f>
        <v>n/a</v>
      </c>
      <c r="CQ558" s="194" t="str">
        <f>IF(INDEX(tab_MinKomp[Programowanie obiektowe (PHP) / Objektprogrammierung],MATCH($B557,tab_MinKomp[[Stanowisko / Position ]:[Stanowisko / Position ]],0))="n/a","n/a",CQ557-INDEX(tab_MinKomp[Programowanie obiektowe (PHP) / Objektprogrammierung],MATCH($B557,tab_MinKomp[[Stanowisko / Position ]:[Stanowisko / Position ]],0)))</f>
        <v>n/a</v>
      </c>
      <c r="CR558" s="194" t="str">
        <f>IF(INDEX(tab_MinKomp[Scrum],MATCH($B557,tab_MinKomp[[Stanowisko / Position ]:[Stanowisko / Position ]],0))="n/a","n/a",CR557-INDEX(tab_MinKomp[Scrum],MATCH($B557,tab_MinKomp[[Stanowisko / Position ]:[Stanowisko / Position ]],0)))</f>
        <v>n/a</v>
      </c>
      <c r="CS558" s="194" t="str">
        <f>IF(INDEX(tab_MinKomp[SQL (MySQL)],MATCH($B557,tab_MinKomp[[Stanowisko / Position ]:[Stanowisko / Position ]],0))="n/a","n/a",CS557-INDEX(tab_MinKomp[SQL (MySQL)],MATCH($B557,tab_MinKomp[[Stanowisko / Position ]:[Stanowisko / Position ]],0)))</f>
        <v>n/a</v>
      </c>
      <c r="CT558" s="194" t="str">
        <f>IF(INDEX(tab_MinKomp[Javascript],MATCH($B557,tab_MinKomp[[Stanowisko / Position ]:[Stanowisko / Position ]],0))="n/a","n/a",CT557-INDEX(tab_MinKomp[Javascript],MATCH($B557,tab_MinKomp[[Stanowisko / Position ]:[Stanowisko / Position ]],0)))</f>
        <v>n/a</v>
      </c>
      <c r="CU558" s="194" t="str">
        <f>IF(INDEX(tab_MinKomp[Joomla],MATCH($B557,tab_MinKomp[[Stanowisko / Position ]:[Stanowisko / Position ]],0))="n/a","n/a",CU557-INDEX(tab_MinKomp[Joomla],MATCH($B557,tab_MinKomp[[Stanowisko / Position ]:[Stanowisko / Position ]],0)))</f>
        <v>n/a</v>
      </c>
      <c r="CV558" s="194" t="str">
        <f>IF(INDEX(tab_MinKomp[Bash],MATCH($B557,tab_MinKomp[[Stanowisko / Position ]:[Stanowisko / Position ]],0))="n/a","n/a",CV557-INDEX(tab_MinKomp[Bash],MATCH($B557,tab_MinKomp[[Stanowisko / Position ]:[Stanowisko / Position ]],0)))</f>
        <v>n/a</v>
      </c>
      <c r="CW558" s="194">
        <f>IF(INDEX(tab_MinKomp[Systemy MES (HYDRA / SFMS)],MATCH($B557,tab_MinKomp[[Stanowisko / Position ]:[Stanowisko / Position ]],0))="n/a","n/a",CW557-INDEX(tab_MinKomp[Systemy MES (HYDRA / SFMS)],MATCH($B557,tab_MinKomp[[Stanowisko / Position ]:[Stanowisko / Position ]],0)))</f>
        <v>-1</v>
      </c>
      <c r="CX558" s="194" t="str">
        <f>IF(INDEX(tab_MinKomp[HTML / CSS],MATCH($B557,tab_MinKomp[[Stanowisko / Position ]:[Stanowisko / Position ]],0))="n/a","n/a",CX557-INDEX(tab_MinKomp[HTML / CSS],MATCH($B557,tab_MinKomp[[Stanowisko / Position ]:[Stanowisko / Position ]],0)))</f>
        <v>n/a</v>
      </c>
      <c r="CY558" s="194" t="str">
        <f>IF(INDEX(tab_MinKomp[SYSTEM PR],MATCH($B557,tab_MinKomp[[Stanowisko / Position ]:[Stanowisko / Position ]],0))="n/a","n/a",CY557-INDEX(tab_MinKomp[SYSTEM PR],MATCH($B557,tab_MinKomp[[Stanowisko / Position ]:[Stanowisko / Position ]],0)))</f>
        <v>n/a</v>
      </c>
      <c r="CZ558" s="194" t="str">
        <f>IF(INDEX(tab_MinKomp[System Einkauf XP / EBA],MATCH($B557,tab_MinKomp[[Stanowisko / Position ]:[Stanowisko / Position ]],0))="n/a","n/a",CZ557-INDEX(tab_MinKomp[System Einkauf XP / EBA],MATCH($B557,tab_MinKomp[[Stanowisko / Position ]:[Stanowisko / Position ]],0)))</f>
        <v>n/a</v>
      </c>
      <c r="DA558" s="194" t="str">
        <f>IF(INDEX(tab_MinKomp[Techniki negocjacyjne / Verhandlungstechniken],MATCH($B557,tab_MinKomp[[Stanowisko / Position ]:[Stanowisko / Position ]],0))="n/a","n/a",DA557-INDEX(tab_MinKomp[Techniki negocjacyjne / Verhandlungstechniken],MATCH($B557,tab_MinKomp[[Stanowisko / Position ]:[Stanowisko / Position ]],0)))</f>
        <v>n/a</v>
      </c>
      <c r="DB558" s="194" t="str">
        <f>IF(INDEX(tab_MinKomp[Znajomość rynku branżowego / Kenntnis des Industrie Marktes],MATCH($B557,tab_MinKomp[[Stanowisko / Position ]:[Stanowisko / Position ]],0))="n/a","n/a",DB557-INDEX(tab_MinKomp[Znajomość rynku branżowego / Kenntnis des Industrie Marktes],MATCH($B557,tab_MinKomp[[Stanowisko / Position ]:[Stanowisko / Position ]],0)))</f>
        <v>n/a</v>
      </c>
      <c r="DC558" s="194" t="str">
        <f>IF(INDEX(tab_MinKomp[SUPPLIER MANAGEMENT],MATCH($B557,tab_MinKomp[[Stanowisko / Position ]:[Stanowisko / Position ]],0))="n/a","n/a",DC557-INDEX(tab_MinKomp[SUPPLIER MANAGEMENT],MATCH($B557,tab_MinKomp[[Stanowisko / Position ]:[Stanowisko / Position ]],0)))</f>
        <v>n/a</v>
      </c>
      <c r="DD558" s="194" t="str">
        <f>IF(INDEX(tab_MinKomp[SUPPLIER MANAGEMENT],MATCH($B557,tab_MinKomp[[Stanowisko / Position ]:[Stanowisko / Position ]],0))="n/a","n/a",DD557-INDEX(tab_MinKomp[SUPPLIER MANAGEMENT],MATCH($B557,tab_MinKomp[[Stanowisko / Position ]:[Stanowisko / Position ]],0)))</f>
        <v>n/a</v>
      </c>
      <c r="DE558" s="194" t="str">
        <f>IF(INDEX(tab_MinKomp[SUPPLIER MANAGEMENT],MATCH($B557,tab_MinKomp[[Stanowisko / Position ]:[Stanowisko / Position ]],0))="n/a","n/a",DE557-INDEX(tab_MinKomp[SUPPLIER MANAGEMENT],MATCH($B557,tab_MinKomp[[Stanowisko / Position ]:[Stanowisko / Position ]],0)))</f>
        <v>n/a</v>
      </c>
      <c r="DF558" s="194">
        <f>IF(INDEX(tab_MinKomp[LEAN MANAGEMENT],MATCH($B557,tab_MinKomp[[Stanowisko / Position ]:[Stanowisko / Position ]],0))="n/a","n/a",DF557-INDEX(tab_MinKomp[LEAN MANAGEMENT],MATCH($B557,tab_MinKomp[[Stanowisko / Position ]:[Stanowisko / Position ]],0)))</f>
        <v>0</v>
      </c>
      <c r="DG558" s="194" t="str">
        <f>IF(INDEX(tab_MinKomp[PPAP/PSW],MATCH($B557,tab_MinKomp[[Stanowisko / Position ]:[Stanowisko / Position ]],0))="n/a","n/a",DG557-INDEX(tab_MinKomp[PPAP/PSW],MATCH($B557,tab_MinKomp[[Stanowisko / Position ]:[Stanowisko / Position ]],0)))</f>
        <v>n/a</v>
      </c>
      <c r="DH558" s="194" t="str">
        <f>IF(INDEX(tab_MinKomp[SUPPLIER MANAGEMENT],MATCH($B557,tab_MinKomp[[Stanowisko / Position ]:[Stanowisko / Position ]],0))="n/a","n/a",DH557-INDEX(tab_MinKomp[SUPPLIER MANAGEMENT],MATCH($B557,tab_MinKomp[[Stanowisko / Position ]:[Stanowisko / Position ]],0)))</f>
        <v>n/a</v>
      </c>
      <c r="DI558" s="194" t="str">
        <f>IF(INDEX(tab_MinKomp[OBSŁUGA PORTALI KLIENTA / Kundenportale],MATCH($B557,tab_MinKomp[[Stanowisko / Position ]:[Stanowisko / Position ]],0))="n/a","n/a",DI557-INDEX(tab_MinKomp[OBSŁUGA PORTALI KLIENTA / Kundenportale],MATCH($B557,tab_MinKomp[[Stanowisko / Position ]:[Stanowisko / Position ]],0)))</f>
        <v>n/a</v>
      </c>
      <c r="DJ558" s="194" t="str">
        <f>IF(INDEX(tab_MinKomp[Obsługa systemu BABTECQ / BABTECQ System],MATCH($B557,tab_MinKomp[[Stanowisko / Position ]:[Stanowisko / Position ]],0))="n/a","n/a",DJ557-INDEX(tab_MinKomp[Obsługa systemu BABTECQ / BABTECQ System],MATCH($B557,tab_MinKomp[[Stanowisko / Position ]:[Stanowisko / Position ]],0)))</f>
        <v>n/a</v>
      </c>
      <c r="DK558" s="194" t="str">
        <f>IF(INDEX(tab_MinKomp[Rysunek techniczny / technische Zeichnung],MATCH($B557,tab_MinKomp[[Stanowisko / Position ]:[Stanowisko / Position ]],0))="n/a","n/a",DK557-INDEX(tab_MinKomp[Rysunek techniczny / technische Zeichnung],MATCH($B557,tab_MinKomp[[Stanowisko / Position ]:[Stanowisko / Position ]],0)))</f>
        <v>n/a</v>
      </c>
      <c r="DL558" s="194" t="str">
        <f>IF(INDEX(tab_MinKomp[Kalibracja / Kalibrierung],MATCH($B557,tab_MinKomp[[Stanowisko / Position ]:[Stanowisko / Position ]],0))="n/a","n/a",DL557-INDEX(tab_MinKomp[Kalibracja / Kalibrierung],MATCH($B557,tab_MinKomp[[Stanowisko / Position ]:[Stanowisko / Position ]],0)))</f>
        <v>n/a</v>
      </c>
      <c r="DM558" s="194" t="str">
        <f>IF(INDEX(tab_MinKomp[Rekwalifikacja / Requalifizierung],MATCH($B557,tab_MinKomp[[Stanowisko / Position ]:[Stanowisko / Position ]],0))="n/a","n/a",DM557-INDEX(tab_MinKomp[Rekwalifikacja / Requalifizierung],MATCH($B557,tab_MinKomp[[Stanowisko / Position ]:[Stanowisko / Position ]],0)))</f>
        <v>n/a</v>
      </c>
      <c r="DN558" s="190" t="str">
        <f>IF(INDEX(tab_MinKomp[Testy czystości / Reinheitstests],MATCH($B557,tab_MinKomp[[Stanowisko / Position ]:[Stanowisko / Position ]],0))="n/a","n/a",DN557-INDEX(tab_MinKomp[Testy czystości / Reinheitstests],MATCH($B557,tab_MinKomp[[Stanowisko / Position ]:[Stanowisko / Position ]],0)))</f>
        <v>n/a</v>
      </c>
      <c r="DO558" s="190" t="str">
        <f>IF(INDEX(tab_MinKomp[Testy czystości / Reinheitstests],MATCH($B557,tab_MinKomp[[Stanowisko / Position ]:[Stanowisko / Position ]],0))="n/a","n/a",DO557-INDEX(tab_MinKomp[Testy czystości / Reinheitstests],MATCH($B557,tab_MinKomp[[Stanowisko / Position ]:[Stanowisko / Position ]],0)))</f>
        <v>n/a</v>
      </c>
      <c r="DP558" s="190" t="str">
        <f>IF(INDEX(tab_MinKomp[Testy czystości / Reinheitstests],MATCH($B557,tab_MinKomp[[Stanowisko / Position ]:[Stanowisko / Position ]],0))="n/a","n/a",DP557-INDEX(tab_MinKomp[Testy czystości / Reinheitstests],MATCH($B557,tab_MinKomp[[Stanowisko / Position ]:[Stanowisko / Position ]],0)))</f>
        <v>n/a</v>
      </c>
      <c r="DQ558" s="190" t="str">
        <f>IF(INDEX(tab_MinKomp[Testy czystości / Reinheitstests],MATCH($B557,tab_MinKomp[[Stanowisko / Position ]:[Stanowisko / Position ]],0))="n/a","n/a",DQ557-INDEX(tab_MinKomp[Testy czystości / Reinheitstests],MATCH($B557,tab_MinKomp[[Stanowisko / Position ]:[Stanowisko / Position ]],0)))</f>
        <v>n/a</v>
      </c>
      <c r="DR558" s="190" t="str">
        <f>IF(INDEX(tab_MinKomp[Testy czystości / Reinheitstests],MATCH($B557,tab_MinKomp[[Stanowisko / Position ]:[Stanowisko / Position ]],0))="n/a","n/a",DR557-INDEX(tab_MinKomp[Testy czystości / Reinheitstests],MATCH($B557,tab_MinKomp[[Stanowisko / Position ]:[Stanowisko / Position ]],0)))</f>
        <v>n/a</v>
      </c>
      <c r="DS558" s="190" t="str">
        <f>IF(INDEX(tab_MinKomp[Testy czystości / Reinheitstests],MATCH($B557,tab_MinKomp[[Stanowisko / Position ]:[Stanowisko / Position ]],0))="n/a","n/a",DS557-INDEX(tab_MinKomp[Testy czystości / Reinheitstests],MATCH($B557,tab_MinKomp[[Stanowisko / Position ]:[Stanowisko / Position ]],0)))</f>
        <v>n/a</v>
      </c>
      <c r="DT558" s="194" t="str">
        <f>IF(INDEX(tab_MinKomp[SUPPLIER MANAGEMENT],MATCH($B557,tab_MinKomp[[Stanowisko / Position ]:[Stanowisko / Position ]],0))="n/a","n/a",DT557-INDEX(tab_MinKomp[SUPPLIER MANAGEMENT],MATCH($B557,tab_MinKomp[[Stanowisko / Position ]:[Stanowisko / Position ]],0)))</f>
        <v>n/a</v>
      </c>
      <c r="DU558" s="190" t="str">
        <f>IF(INDEX(tab_MinKomp[Testy czystości / Reinheitstests],MATCH($B557,tab_MinKomp[[Stanowisko / Position ]:[Stanowisko / Position ]],0))="n/a","n/a",DU557-INDEX(tab_MinKomp[Testy czystości / Reinheitstests],MATCH($B557,tab_MinKomp[[Stanowisko / Position ]:[Stanowisko / Position ]],0)))</f>
        <v>n/a</v>
      </c>
      <c r="DV558" s="190" t="str">
        <f>IF(INDEX(tab_MinKomp[Testy czystości / Reinheitstests],MATCH($B557,tab_MinKomp[[Stanowisko / Position ]:[Stanowisko / Position ]],0))="n/a","n/a",DV557-INDEX(tab_MinKomp[Testy czystości / Reinheitstests],MATCH($B557,tab_MinKomp[[Stanowisko / Position ]:[Stanowisko / Position ]],0)))</f>
        <v>n/a</v>
      </c>
      <c r="DW558" s="190" t="str">
        <f>IF(INDEX(tab_MinKomp[Testy czystości / Reinheitstests],MATCH($B557,tab_MinKomp[[Stanowisko / Position ]:[Stanowisko / Position ]],0))="n/a","n/a",DW557-INDEX(tab_MinKomp[Testy czystości / Reinheitstests],MATCH($B557,tab_MinKomp[[Stanowisko / Position ]:[Stanowisko / Position ]],0)))</f>
        <v>n/a</v>
      </c>
      <c r="DX558" s="190" t="str">
        <f>IF(INDEX(tab_MinKomp[Testy czystości / Reinheitstests],MATCH($B557,tab_MinKomp[[Stanowisko / Position ]:[Stanowisko / Position ]],0))="n/a","n/a",DX557-INDEX(tab_MinKomp[Testy czystości / Reinheitstests],MATCH($B557,tab_MinKomp[[Stanowisko / Position ]:[Stanowisko / Position ]],0)))</f>
        <v>n/a</v>
      </c>
      <c r="DY558" s="190" t="str">
        <f>IF(INDEX(tab_MinKomp[Testy czystości / Reinheitstests],MATCH($B557,tab_MinKomp[[Stanowisko / Position ]:[Stanowisko / Position ]],0))="n/a","n/a",DY557-INDEX(tab_MinKomp[Testy czystości / Reinheitstests],MATCH($B557,tab_MinKomp[[Stanowisko / Position ]:[Stanowisko / Position ]],0)))</f>
        <v>n/a</v>
      </c>
      <c r="DZ558" s="190" t="str">
        <f>IF(INDEX(tab_MinKomp[Testy czystości / Reinheitstests],MATCH($B557,tab_MinKomp[[Stanowisko / Position ]:[Stanowisko / Position ]],0))="n/a","n/a",DZ557-INDEX(tab_MinKomp[Testy czystości / Reinheitstests],MATCH($B557,tab_MinKomp[[Stanowisko / Position ]:[Stanowisko / Position ]],0)))</f>
        <v>n/a</v>
      </c>
      <c r="EA558" s="194" t="str">
        <f>IF(INDEX(tab_MinKomp[SUPPLIER MANAGEMENT],MATCH($B557,tab_MinKomp[[Stanowisko / Position ]:[Stanowisko / Position ]],0))="n/a","n/a",EA557-INDEX(tab_MinKomp[SUPPLIER MANAGEMENT],MATCH($B557,tab_MinKomp[[Stanowisko / Position ]:[Stanowisko / Position ]],0)))</f>
        <v>n/a</v>
      </c>
      <c r="EB558" s="190" t="str">
        <f>IF(INDEX(tab_MinKomp[Testy czystości / Reinheitstests],MATCH($B557,tab_MinKomp[[Stanowisko / Position ]:[Stanowisko / Position ]],0))="n/a","n/a",EB557-INDEX(tab_MinKomp[Testy czystości / Reinheitstests],MATCH($B557,tab_MinKomp[[Stanowisko / Position ]:[Stanowisko / Position ]],0)))</f>
        <v>n/a</v>
      </c>
      <c r="EC558" s="190" t="str">
        <f>IF(INDEX(tab_MinKomp[Testy czystości / Reinheitstests],MATCH($B557,tab_MinKomp[[Stanowisko / Position ]:[Stanowisko / Position ]],0))="n/a","n/a",EC557-INDEX(tab_MinKomp[Testy czystości / Reinheitstests],MATCH($B557,tab_MinKomp[[Stanowisko / Position ]:[Stanowisko / Position ]],0)))</f>
        <v>n/a</v>
      </c>
      <c r="ED558" s="190" t="str">
        <f>IF(INDEX(tab_MinKomp[Testy czystości / Reinheitstests],MATCH($B557,tab_MinKomp[[Stanowisko / Position ]:[Stanowisko / Position ]],0))="n/a","n/a",ED557-INDEX(tab_MinKomp[Testy czystości / Reinheitstests],MATCH($B557,tab_MinKomp[[Stanowisko / Position ]:[Stanowisko / Position ]],0)))</f>
        <v>n/a</v>
      </c>
      <c r="EE558" s="190" t="str">
        <f>IF(INDEX(tab_MinKomp[Testy czystości / Reinheitstests],MATCH($B557,tab_MinKomp[[Stanowisko / Position ]:[Stanowisko / Position ]],0))="n/a","n/a",EE557-INDEX(tab_MinKomp[Testy czystości / Reinheitstests],MATCH($B557,tab_MinKomp[[Stanowisko / Position ]:[Stanowisko / Position ]],0)))</f>
        <v>n/a</v>
      </c>
      <c r="EF558" s="190" t="str">
        <f>IF(INDEX(tab_MinKomp[Testy czystości / Reinheitstests],MATCH($B557,tab_MinKomp[[Stanowisko / Position ]:[Stanowisko / Position ]],0))="n/a","n/a",EF557-INDEX(tab_MinKomp[Testy czystości / Reinheitstests],MATCH($B557,tab_MinKomp[[Stanowisko / Position ]:[Stanowisko / Position ]],0)))</f>
        <v>n/a</v>
      </c>
      <c r="EG558" s="190" t="str">
        <f>IF(INDEX(tab_MinKomp[Testy czystości / Reinheitstests],MATCH($B557,tab_MinKomp[[Stanowisko / Position ]:[Stanowisko / Position ]],0))="n/a","n/a",EG557-INDEX(tab_MinKomp[Testy czystości / Reinheitstests],MATCH($B557,tab_MinKomp[[Stanowisko / Position ]:[Stanowisko / Position ]],0)))</f>
        <v>n/a</v>
      </c>
      <c r="EH558" s="190" t="str">
        <f>IF(INDEX(tab_MinKomp[Testy czystości / Reinheitstests],MATCH($B557,tab_MinKomp[[Stanowisko / Position ]:[Stanowisko / Position ]],0))="n/a","n/a",EH557-INDEX(tab_MinKomp[Testy czystości / Reinheitstests],MATCH($B557,tab_MinKomp[[Stanowisko / Position ]:[Stanowisko / Position ]],0)))</f>
        <v>n/a</v>
      </c>
      <c r="EI558" s="190" t="str">
        <f>IF(INDEX(tab_MinKomp[Testy czystości / Reinheitstests],MATCH($B557,tab_MinKomp[[Stanowisko / Position ]:[Stanowisko / Position ]],0))="n/a","n/a",EI557-INDEX(tab_MinKomp[Testy czystości / Reinheitstests],MATCH($B557,tab_MinKomp[[Stanowisko / Position ]:[Stanowisko / Position ]],0)))</f>
        <v>n/a</v>
      </c>
      <c r="EJ558" s="190" t="str">
        <f>IF(INDEX(tab_MinKomp[Testy czystości / Reinheitstests],MATCH($B557,tab_MinKomp[[Stanowisko / Position ]:[Stanowisko / Position ]],0))="n/a","n/a",EJ557-INDEX(tab_MinKomp[Testy czystości / Reinheitstests],MATCH($B557,tab_MinKomp[[Stanowisko / Position ]:[Stanowisko / Position ]],0)))</f>
        <v>n/a</v>
      </c>
      <c r="EK558" s="190" t="str">
        <f>IF(INDEX(tab_MinKomp[Testy czystości / Reinheitstests],MATCH($B557,tab_MinKomp[[Stanowisko / Position ]:[Stanowisko / Position ]],0))="n/a","n/a",EK557-INDEX(tab_MinKomp[Testy czystości / Reinheitstests],MATCH($B557,tab_MinKomp[[Stanowisko / Position ]:[Stanowisko / Position ]],0)))</f>
        <v>n/a</v>
      </c>
      <c r="EL558" s="190" t="str">
        <f>IF(INDEX(tab_MinKomp[Testy czystości / Reinheitstests],MATCH($B557,tab_MinKomp[[Stanowisko / Position ]:[Stanowisko / Position ]],0))="n/a","n/a",EL557-INDEX(tab_MinKomp[Testy czystości / Reinheitstests],MATCH($B557,tab_MinKomp[[Stanowisko / Position ]:[Stanowisko / Position ]],0)))</f>
        <v>n/a</v>
      </c>
      <c r="EM558" s="190" t="str">
        <f>IF(INDEX(tab_MinKomp[Testy czystości / Reinheitstests],MATCH($B557,tab_MinKomp[[Stanowisko / Position ]:[Stanowisko / Position ]],0))="n/a","n/a",EM557-INDEX(tab_MinKomp[Testy czystości / Reinheitstests],MATCH($B557,tab_MinKomp[[Stanowisko / Position ]:[Stanowisko / Position ]],0)))</f>
        <v>n/a</v>
      </c>
      <c r="EN558" s="190" t="str">
        <f>IF(INDEX(tab_MinKomp[Testy czystości / Reinheitstests],MATCH($B557,tab_MinKomp[[Stanowisko / Position ]:[Stanowisko / Position ]],0))="n/a","n/a",EN557-INDEX(tab_MinKomp[Testy czystości / Reinheitstests],MATCH($B557,tab_MinKomp[[Stanowisko / Position ]:[Stanowisko / Position ]],0)))</f>
        <v>n/a</v>
      </c>
      <c r="EO558" s="194" t="str">
        <f>IF(INDEX(tab_MinKomp[Konserwacja Rep],MATCH($B557,tab_MinKomp[[Stanowisko / Position ]:[Stanowisko / Position ]],0))="n/a","n/a",EO557-INDEX(tab_MinKomp[Konserwacja Rep],MATCH($B557,tab_MinKomp[[Stanowisko / Position ]:[Stanowisko / Position ]],0)))</f>
        <v>n/a</v>
      </c>
      <c r="EP558" s="194" t="str">
        <f>IF(INDEX(tab_MinKomp[[Konserwacja Engel ]],MATCH($B557,tab_MinKomp[[Stanowisko / Position ]:[Stanowisko / Position ]],0))="n/a","n/a",EP557-INDEX(tab_MinKomp[[Konserwacja Engel ]],MATCH($B557,tab_MinKomp[[Stanowisko / Position ]:[Stanowisko / Position ]],0)))</f>
        <v>n/a</v>
      </c>
      <c r="EQ558" s="194" t="str">
        <f>IF(INDEX(tab_MinKomp[Konserwacja B 50],MATCH($B557,tab_MinKomp[[Stanowisko / Position ]:[Stanowisko / Position ]],0))="n/a","n/a",EQ557-INDEX(tab_MinKomp[Konserwacja B 50],MATCH($B557,tab_MinKomp[[Stanowisko / Position ]:[Stanowisko / Position ]],0)))</f>
        <v>n/a</v>
      </c>
      <c r="ER558" s="194" t="str">
        <f>IF(INDEX(tab_MinKomp[[Konserwacja EOL ]],MATCH($B557,tab_MinKomp[[Stanowisko / Position ]:[Stanowisko / Position ]],0))="n/a","n/a",ER557-INDEX(tab_MinKomp[[Konserwacja EOL ]],MATCH($B557,tab_MinKomp[[Stanowisko / Position ]:[Stanowisko / Position ]],0)))</f>
        <v>n/a</v>
      </c>
      <c r="ES558" s="194" t="str">
        <f>IF(INDEX(tab_MinKomp[Konserwacja Branson],MATCH($B557,tab_MinKomp[[Stanowisko / Position ]:[Stanowisko / Position ]],0))="n/a","n/a",ES557-INDEX(tab_MinKomp[Konserwacja Branson],MATCH($B557,tab_MinKomp[[Stanowisko / Position ]:[Stanowisko / Position ]],0)))</f>
        <v>n/a</v>
      </c>
      <c r="ET558" s="194" t="str">
        <f>IF(INDEX(tab_MinKomp[Konserwacja coolery],MATCH($B557,tab_MinKomp[[Stanowisko / Position ]:[Stanowisko / Position ]],0))="n/a","n/a",ET557-INDEX(tab_MinKomp[Konserwacja coolery],MATCH($B557,tab_MinKomp[[Stanowisko / Position ]:[Stanowisko / Position ]],0)))</f>
        <v>n/a</v>
      </c>
      <c r="EU558" s="194" t="str">
        <f>IF(INDEX(tab_MinKomp[Konserwacja piecy],MATCH($B557,tab_MinKomp[[Stanowisko / Position ]:[Stanowisko / Position ]],0))="n/a","n/a",EU557-INDEX(tab_MinKomp[Konserwacja piecy],MATCH($B557,tab_MinKomp[[Stanowisko / Position ]:[Stanowisko / Position ]],0)))</f>
        <v>n/a</v>
      </c>
      <c r="EV558" s="194" t="str">
        <f>IF(INDEX(tab_MinKomp[Rysunek techniczny- czytanie],MATCH($B557,tab_MinKomp[[Stanowisko / Position ]:[Stanowisko / Position ]],0))="n/a","n/a",EV557-INDEX(tab_MinKomp[Rysunek techniczny- czytanie],MATCH($B557,tab_MinKomp[[Stanowisko / Position ]:[Stanowisko / Position ]],0)))</f>
        <v>n/a</v>
      </c>
      <c r="EW558" s="194" t="str">
        <f>IF(INDEX(tab_MinKomp[Elektryka],MATCH($B557,tab_MinKomp[[Stanowisko / Position ]:[Stanowisko / Position ]],0))="n/a","n/a",EW557-INDEX(tab_MinKomp[Elektryka],MATCH($B557,tab_MinKomp[[Stanowisko / Position ]:[Stanowisko / Position ]],0)))</f>
        <v>n/a</v>
      </c>
      <c r="EX558" s="194" t="str">
        <f>IF(INDEX(tab_MinKomp[Pneumatyka],MATCH($B557,tab_MinKomp[[Stanowisko / Position ]:[Stanowisko / Position ]],0))="n/a","n/a",EX557-INDEX(tab_MinKomp[Pneumatyka],MATCH($B557,tab_MinKomp[[Stanowisko / Position ]:[Stanowisko / Position ]],0)))</f>
        <v>n/a</v>
      </c>
      <c r="EY558" s="194" t="str">
        <f>IF(INDEX(tab_MinKomp[[Hydraulika ]],MATCH($B557,tab_MinKomp[[Stanowisko / Position ]:[Stanowisko / Position ]],0))="n/a","n/a",EY557-INDEX(tab_MinKomp[[Hydraulika ]],MATCH($B557,tab_MinKomp[[Stanowisko / Position ]:[Stanowisko / Position ]],0)))</f>
        <v>n/a</v>
      </c>
      <c r="EZ558" s="194" t="str">
        <f>IF(INDEX(tab_MinKomp[Podciśnienie],MATCH($B557,tab_MinKomp[[Stanowisko / Position ]:[Stanowisko / Position ]],0))="n/a","n/a",EZ557-INDEX(tab_MinKomp[Podciśnienie],MATCH($B557,tab_MinKomp[[Stanowisko / Position ]:[Stanowisko / Position ]],0)))</f>
        <v>n/a</v>
      </c>
      <c r="FA558" s="194" t="str">
        <f>IF(INDEX(tab_MinKomp[Usuwanie awarii],MATCH($B557,tab_MinKomp[[Stanowisko / Position ]:[Stanowisko / Position ]],0))="n/a","n/a",FA557-INDEX(tab_MinKomp[Usuwanie awarii],MATCH($B557,tab_MinKomp[[Stanowisko / Position ]:[Stanowisko / Position ]],0)))</f>
        <v>n/a</v>
      </c>
      <c r="FB558" s="194" t="str">
        <f>IF(INDEX(tab_MinKomp[Obsługa robotów],MATCH($B557,tab_MinKomp[[Stanowisko / Position ]:[Stanowisko / Position ]],0))="n/a","n/a",FB557-INDEX(tab_MinKomp[Obsługa robotów],MATCH($B557,tab_MinKomp[[Stanowisko / Position ]:[Stanowisko / Position ]],0)))</f>
        <v>n/a</v>
      </c>
      <c r="FC558" s="194" t="str">
        <f>IF(INDEX(tab_MinKomp[Obsługa sterowania maszyny],MATCH($B557,tab_MinKomp[[Stanowisko / Position ]:[Stanowisko / Position ]],0))="n/a","n/a",FC557-INDEX(tab_MinKomp[Obsługa sterowania maszyny],MATCH($B557,tab_MinKomp[[Stanowisko / Position ]:[Stanowisko / Position ]],0)))</f>
        <v>n/a</v>
      </c>
      <c r="FD558" s="194" t="str">
        <f>IF(INDEX(tab_MinKomp[Usuwanie przyczyn żródłowych],MATCH($B557,tab_MinKomp[[Stanowisko / Position ]:[Stanowisko / Position ]],0))="n/a","n/a",FD557-INDEX(tab_MinKomp[Usuwanie przyczyn żródłowych],MATCH($B557,tab_MinKomp[[Stanowisko / Position ]:[Stanowisko / Position ]],0)))</f>
        <v>n/a</v>
      </c>
      <c r="FE558" s="194" t="str">
        <f>IF(INDEX(tab_MinKomp[Cmms stosowanie],MATCH($B557,tab_MinKomp[[Stanowisko / Position ]:[Stanowisko / Position ]],0))="n/a","n/a",FE557-INDEX(tab_MinKomp[Cmms stosowanie],MATCH($B557,tab_MinKomp[[Stanowisko / Position ]:[Stanowisko / Position ]],0)))</f>
        <v>n/a</v>
      </c>
      <c r="FF558" s="190" t="str">
        <f>IF(INDEX(tab_MinKomp[Testy czystości / Reinheitstests],MATCH($B557,tab_MinKomp[[Stanowisko / Position ]:[Stanowisko / Position ]],0))="n/a","n/a",FF557-INDEX(tab_MinKomp[Testy czystości / Reinheitstests],MATCH($B557,tab_MinKomp[[Stanowisko / Position ]:[Stanowisko / Position ]],0)))</f>
        <v>n/a</v>
      </c>
      <c r="FG558" s="194" t="str">
        <f>IF(INDEX(tab_MinKomp[Czyszczenie form plastikowych],MATCH($B557,tab_MinKomp[[Stanowisko / Position ]:[Stanowisko / Position ]],0))="n/a","n/a",FG557-INDEX(tab_MinKomp[Czyszczenie form plastikowych],MATCH($B557,tab_MinKomp[[Stanowisko / Position ]:[Stanowisko / Position ]],0)))</f>
        <v>n/a</v>
      </c>
      <c r="FH558" s="194" t="str">
        <f>IF(INDEX(tab_MinKomp[Wymiana form plastik],MATCH($B557,tab_MinKomp[[Stanowisko / Position ]:[Stanowisko / Position ]],0))="n/a","n/a",FH557-INDEX(tab_MinKomp[Wymiana form plastik],MATCH($B557,tab_MinKomp[[Stanowisko / Position ]:[Stanowisko / Position ]],0)))</f>
        <v>n/a</v>
      </c>
      <c r="FI558" s="194" t="str">
        <f>IF(INDEX(tab_MinKomp[Wymiana form guma],MATCH($B557,tab_MinKomp[[Stanowisko / Position ]:[Stanowisko / Position ]],0))="n/a","n/a",FI557-INDEX(tab_MinKomp[Wymiana form guma],MATCH($B557,tab_MinKomp[[Stanowisko / Position ]:[Stanowisko / Position ]],0)))</f>
        <v>n/a</v>
      </c>
      <c r="FJ558" s="194" t="str">
        <f>IF(INDEX(tab_MinKomp[Konserwacja KK],MATCH($B557,tab_MinKomp[[Stanowisko / Position ]:[Stanowisko / Position ]],0))="n/a","n/a",FJ557-INDEX(tab_MinKomp[Konserwacja KK],MATCH($B557,tab_MinKomp[[Stanowisko / Position ]:[Stanowisko / Position ]],0)))</f>
        <v>n/a</v>
      </c>
      <c r="FK558" s="194" t="str">
        <f>IF(INDEX(tab_MinKomp[Konserwacja form guma],MATCH($B557,tab_MinKomp[[Stanowisko / Position ]:[Stanowisko / Position ]],0))="n/a","n/a",FK557-INDEX(tab_MinKomp[Konserwacja form guma],MATCH($B557,tab_MinKomp[[Stanowisko / Position ]:[Stanowisko / Position ]],0)))</f>
        <v>n/a</v>
      </c>
      <c r="FL558" s="194" t="str">
        <f>IF(INDEX(tab_MinKomp[Konserwacja form plastiki],MATCH($B557,tab_MinKomp[[Stanowisko / Position ]:[Stanowisko / Position ]],0))="n/a","n/a",FL557-INDEX(tab_MinKomp[Konserwacja form plastiki],MATCH($B557,tab_MinKomp[[Stanowisko / Position ]:[Stanowisko / Position ]],0)))</f>
        <v>n/a</v>
      </c>
      <c r="FM558" s="194" t="str">
        <f>IF(INDEX(tab_MinKomp[Konserwacja Gorącego Kanału],MATCH($B557,tab_MinKomp[[Stanowisko / Position ]:[Stanowisko / Position ]],0))="n/a","n/a",FM557-INDEX(tab_MinKomp[Konserwacja Gorącego Kanału],MATCH($B557,tab_MinKomp[[Stanowisko / Position ]:[Stanowisko / Position ]],0)))</f>
        <v>n/a</v>
      </c>
      <c r="FN558" s="194" t="str">
        <f>IF(INDEX(tab_MinKomp[MS Office (Excel)],MATCH($B557,tab_MinKomp[[Stanowisko / Position ]:[Stanowisko / Position ]],0))="n/a","n/a",FN557-INDEX(tab_MinKomp[MS Office (Excel)],MATCH($B557,tab_MinKomp[[Stanowisko / Position ]:[Stanowisko / Position ]],0)))</f>
        <v>n/a</v>
      </c>
      <c r="FO558" s="194" t="str">
        <f>IF(INDEX(tab_MinKomp[MS Office (Word)],MATCH($B557,tab_MinKomp[[Stanowisko / Position ]:[Stanowisko / Position ]],0))="n/a","n/a",FO557-INDEX(tab_MinKomp[MS Office (Word)],MATCH($B557,tab_MinKomp[[Stanowisko / Position ]:[Stanowisko / Position ]],0)))</f>
        <v>n/a</v>
      </c>
      <c r="FP558" s="194" t="str">
        <f>IF(INDEX(tab_MinKomp[MS Office (Power Point)],MATCH($B557,tab_MinKomp[[Stanowisko / Position ]:[Stanowisko / Position ]],0))="n/a","n/a",FP557-INDEX(tab_MinKomp[MS Office (Power Point)],MATCH($B557,tab_MinKomp[[Stanowisko / Position ]:[Stanowisko / Position ]],0)))</f>
        <v>n/a</v>
      </c>
      <c r="FQ558" s="196" t="str">
        <f>IF(INDEX(tab_MinKomp[Język angielski / Englisch],MATCH($B557,tab_MinKomp[[Stanowisko / Position ]:[Stanowisko / Position ]],0))="n/a","n/a",FQ557-INDEX(tab_MinKomp[Język angielski / Englisch],MATCH($B557,tab_MinKomp[[Stanowisko / Position ]:[Stanowisko / Position ]],0)))</f>
        <v>n/a</v>
      </c>
      <c r="FR558" s="196" t="str">
        <f>IF(INDEX(tab_MinKomp[Język niemiecki / Deutsch],MATCH($B557,tab_MinKomp[[Stanowisko / Position ]:[Stanowisko / Position ]],0))="n/a","n/a",FR557-INDEX(tab_MinKomp[Język niemiecki / Deutsch],MATCH($B557,tab_MinKomp[[Stanowisko / Position ]:[Stanowisko / Position ]],0)))</f>
        <v>n/a</v>
      </c>
      <c r="FS558" s="194">
        <f>IF(INDEX(tab_MinKomp[Zarządzanie dokumentacją procesową / Process dokumentation management],MATCH($B557,tab_MinKomp[[Stanowisko / Position ]:[Stanowisko / Position ]],0))="n/a","n/a",FS557-INDEX(tab_MinKomp[Zarządzanie dokumentacją procesową / Process dokumentation management],MATCH($B557,tab_MinKomp[[Stanowisko / Position ]:[Stanowisko / Position ]],0)))</f>
        <v>-1</v>
      </c>
      <c r="FT558" s="194">
        <f>IF(INDEX(tab_MinKomp[Znajomość procesów z obszaru / Kenntiss der prozesse in dem Bereich],MATCH($B557,tab_MinKomp[[Stanowisko / Position ]:[Stanowisko / Position ]],0))="n/a","n/a",FT557-INDEX(tab_MinKomp[Znajomość procesów z obszaru / Kenntiss der prozesse in dem Bereich],MATCH($B557,tab_MinKomp[[Stanowisko / Position ]:[Stanowisko / Position ]],0)))</f>
        <v>0</v>
      </c>
      <c r="FU558" s="194">
        <f>IF(INDEX(tab_MinKomp[optymalizacja procesów / Prozessoptymalisierung],MATCH($B557,tab_MinKomp[[Stanowisko / Position ]:[Stanowisko / Position ]],0))="n/a","n/a",FU557-INDEX(tab_MinKomp[optymalizacja procesów / Prozessoptymalisierung],MATCH($B557,tab_MinKomp[[Stanowisko / Position ]:[Stanowisko / Position ]],0)))</f>
        <v>0</v>
      </c>
      <c r="FV558" s="194">
        <f>IF(INDEX(tab_MinKomp[Umiejętności szkoleniowe / Trainingsfähigkeiten],MATCH($B557,tab_MinKomp[[Stanowisko / Position ]:[Stanowisko / Position ]],0))="n/a","n/a",FV557-INDEX(tab_MinKomp[Umiejętności szkoleniowe / Trainingsfähigkeiten],MATCH($B557,tab_MinKomp[[Stanowisko / Position ]:[Stanowisko / Position ]],0)))</f>
        <v>0</v>
      </c>
      <c r="FW558" s="194">
        <f>IF(INDEX(tab_MinKomp[Analityczne myślenie, podejście / Analitysches Denken, Einstellung],MATCH($B557,tab_MinKomp[[Stanowisko / Position ]:[Stanowisko / Position ]],0))="n/a","n/a",FW557-INDEX(tab_MinKomp[Analityczne myślenie, podejście / Analitysches Denken, Einstellung],MATCH($B557,tab_MinKomp[[Stanowisko / Position ]:[Stanowisko / Position ]],0)))</f>
        <v>0</v>
      </c>
      <c r="FX558" s="194">
        <f>IF(INDEX(tab_MinKomp[Dokładność, precyzja w dzialaniu / Genauigkeit, Präzision in die Arbeit],MATCH($B557,tab_MinKomp[[Stanowisko / Position ]:[Stanowisko / Position ]],0))="n/a","n/a",FX557-INDEX(tab_MinKomp[Dokładność, precyzja w dzialaniu / Genauigkeit, Präzision in die Arbeit],MATCH($B557,tab_MinKomp[[Stanowisko / Position ]:[Stanowisko / Position ]],0)))</f>
        <v>0</v>
      </c>
      <c r="FY558" s="194">
        <f>IF(INDEX(tab_MinKomp[Dyspozycyjność / Verfügbarkeit],MATCH($B557,tab_MinKomp[[Stanowisko / Position ]:[Stanowisko / Position ]],0))="n/a","n/a",FY557-INDEX(tab_MinKomp[Dyspozycyjność / Verfügbarkeit],MATCH($B557,tab_MinKomp[[Stanowisko / Position ]:[Stanowisko / Position ]],0)))</f>
        <v>0</v>
      </c>
      <c r="FZ558" s="194">
        <f>IF(INDEX(tab_MinKomp[Zaangażowanie / 
Engagement],MATCH($B557,tab_MinKomp[[Stanowisko / Position ]:[Stanowisko / Position ]],0))="n/a","n/a",FZ557-INDEX(tab_MinKomp[Zaangażowanie / 
Engagement],MATCH($B557,tab_MinKomp[[Stanowisko / Position ]:[Stanowisko / Position ]],0)))</f>
        <v>0</v>
      </c>
      <c r="GA558" s="194" t="str">
        <f>IF(INDEX(tab_MinKomp[Konserwacja form guma],MATCH($B557,tab_MinKomp[[Stanowisko / Position ]:[Stanowisko / Position ]],0))="n/a","n/a",GA557-INDEX(tab_MinKomp[Konserwacja form guma],MATCH($B557,tab_MinKomp[[Stanowisko / Position ]:[Stanowisko / Position ]],0)))</f>
        <v>n/a</v>
      </c>
      <c r="GB558" s="194" t="str">
        <f>IF(INDEX(tab_MinKomp[Konserwacja form plastiki],MATCH($B557,tab_MinKomp[[Stanowisko / Position ]:[Stanowisko / Position ]],0))="n/a","n/a",GB557-INDEX(tab_MinKomp[Konserwacja form plastiki],MATCH($B557,tab_MinKomp[[Stanowisko / Position ]:[Stanowisko / Position ]],0)))</f>
        <v>n/a</v>
      </c>
      <c r="GC558" s="194">
        <f>IF(INDEX(tab_MinKomp[Elastyczność w działaniu],MATCH($B557,tab_MinKomp[[Stanowisko / Position ]:[Stanowisko / Position ]],0))="n/a","n/a",GC557-INDEX(tab_MinKomp[Elastyczność w działaniu],MATCH($B557,tab_MinKomp[[Stanowisko / Position ]:[Stanowisko / Position ]],0)))</f>
        <v>0</v>
      </c>
      <c r="GD558" s="194">
        <f>IF(INDEX(tab_MinKomp[Komunikatywność],MATCH($B557,tab_MinKomp[[Stanowisko / Position ]:[Stanowisko / Position ]],0))="n/a","n/a",GD557-INDEX(tab_MinKomp[Komunikatywność],MATCH($B557,tab_MinKomp[[Stanowisko / Position ]:[Stanowisko / Position ]],0)))</f>
        <v>0</v>
      </c>
      <c r="GE558" s="193" t="str">
        <f>IF(INDEX(tab_MinKomp[Motywowanie i budowanie zaangażowania zespołu],MATCH($B557,tab_MinKomp[[Stanowisko / Position ]:[Stanowisko / Position ]],0))="n/a","n/a",GE557-INDEX(tab_MinKomp[Motywowanie i budowanie zaangażowania zespołu],MATCH($B557,tab_MinKomp[[Stanowisko / Position ]:[Stanowisko / Position ]],0)))</f>
        <v>n/a</v>
      </c>
      <c r="GF558" s="186" t="s">
        <v>248</v>
      </c>
      <c r="GG558" s="186" t="s">
        <v>248</v>
      </c>
      <c r="GH558" s="186" t="s">
        <v>248</v>
      </c>
      <c r="GI558" s="186" t="s">
        <v>248</v>
      </c>
      <c r="GJ558" s="186" t="s">
        <v>248</v>
      </c>
      <c r="GK558" s="186" t="s">
        <v>248</v>
      </c>
      <c r="GL558" s="186" t="s">
        <v>248</v>
      </c>
      <c r="GM558" s="186" t="s">
        <v>248</v>
      </c>
      <c r="GN558" s="186" t="s">
        <v>248</v>
      </c>
      <c r="GO558" s="186" t="s">
        <v>248</v>
      </c>
      <c r="GP558" s="186" t="s">
        <v>248</v>
      </c>
      <c r="GQ558" s="186" t="s">
        <v>248</v>
      </c>
      <c r="GR558" s="186" t="s">
        <v>248</v>
      </c>
      <c r="GS558" s="186" t="s">
        <v>248</v>
      </c>
      <c r="GT558" s="186" t="s">
        <v>248</v>
      </c>
      <c r="GU558" s="186" t="s">
        <v>248</v>
      </c>
      <c r="GV558" s="186" t="s">
        <v>248</v>
      </c>
      <c r="GW558" s="186" t="s">
        <v>248</v>
      </c>
      <c r="GX558" s="186" t="s">
        <v>248</v>
      </c>
      <c r="GY558" s="186" t="s">
        <v>248</v>
      </c>
      <c r="GZ558" s="261" t="s">
        <v>248</v>
      </c>
      <c r="HA558" s="261" t="s">
        <v>248</v>
      </c>
      <c r="HB558" s="191">
        <f>SUM(G558:GE558)/(HB557-(SUM(G558:GE558)))</f>
        <v>-6.9767441860465115E-2</v>
      </c>
    </row>
    <row r="559" spans="1:211" s="224" customFormat="1" ht="24.9" customHeight="1" x14ac:dyDescent="0.3">
      <c r="A559" s="219" t="s">
        <v>322</v>
      </c>
      <c r="B559" s="219" t="s">
        <v>315</v>
      </c>
      <c r="C559" s="219"/>
      <c r="D559" s="219">
        <v>1901</v>
      </c>
      <c r="E559" s="394" t="s">
        <v>670</v>
      </c>
      <c r="F559" s="220" t="s">
        <v>374</v>
      </c>
      <c r="G559" s="184">
        <v>2</v>
      </c>
      <c r="H559" s="184">
        <v>1</v>
      </c>
      <c r="I559" s="184">
        <v>2</v>
      </c>
      <c r="J559" s="184">
        <v>1</v>
      </c>
      <c r="K559" s="184">
        <v>1</v>
      </c>
      <c r="L559" s="184" t="s">
        <v>248</v>
      </c>
      <c r="M559" s="184" t="s">
        <v>248</v>
      </c>
      <c r="N559" s="184" t="s">
        <v>248</v>
      </c>
      <c r="O559" s="184">
        <v>1</v>
      </c>
      <c r="P559" s="184">
        <v>1</v>
      </c>
      <c r="Q559" s="184" t="s">
        <v>248</v>
      </c>
      <c r="R559" s="184" t="s">
        <v>248</v>
      </c>
      <c r="S559" s="184" t="s">
        <v>248</v>
      </c>
      <c r="T559" s="184" t="s">
        <v>248</v>
      </c>
      <c r="U559" s="184" t="s">
        <v>248</v>
      </c>
      <c r="V559" s="184" t="s">
        <v>248</v>
      </c>
      <c r="W559" s="184" t="s">
        <v>248</v>
      </c>
      <c r="X559" s="184" t="s">
        <v>248</v>
      </c>
      <c r="Y559" s="184" t="s">
        <v>248</v>
      </c>
      <c r="Z559" s="184" t="s">
        <v>248</v>
      </c>
      <c r="AA559" s="184" t="s">
        <v>248</v>
      </c>
      <c r="AB559" s="184" t="s">
        <v>248</v>
      </c>
      <c r="AC559" s="184" t="s">
        <v>248</v>
      </c>
      <c r="AD559" s="184" t="s">
        <v>248</v>
      </c>
      <c r="AE559" s="184" t="s">
        <v>248</v>
      </c>
      <c r="AF559" s="184" t="s">
        <v>248</v>
      </c>
      <c r="AG559" s="184" t="s">
        <v>248</v>
      </c>
      <c r="AH559" s="184" t="s">
        <v>248</v>
      </c>
      <c r="AI559" s="184" t="s">
        <v>248</v>
      </c>
      <c r="AJ559" s="184" t="s">
        <v>248</v>
      </c>
      <c r="AK559" s="184" t="s">
        <v>248</v>
      </c>
      <c r="AL559" s="184">
        <v>1</v>
      </c>
      <c r="AM559" s="184" t="s">
        <v>248</v>
      </c>
      <c r="AN559" s="184" t="s">
        <v>248</v>
      </c>
      <c r="AO559" s="184">
        <v>1</v>
      </c>
      <c r="AP559" s="184" t="s">
        <v>248</v>
      </c>
      <c r="AQ559" s="184">
        <v>1</v>
      </c>
      <c r="AR559" s="184" t="s">
        <v>248</v>
      </c>
      <c r="AS559" s="184" t="s">
        <v>248</v>
      </c>
      <c r="AT559" s="184" t="s">
        <v>248</v>
      </c>
      <c r="AU559" s="184" t="s">
        <v>248</v>
      </c>
      <c r="AV559" s="184">
        <v>2</v>
      </c>
      <c r="AW559" s="184">
        <v>1</v>
      </c>
      <c r="AX559" s="184" t="s">
        <v>248</v>
      </c>
      <c r="AY559" s="184" t="s">
        <v>248</v>
      </c>
      <c r="AZ559" s="184" t="s">
        <v>248</v>
      </c>
      <c r="BA559" s="184" t="s">
        <v>248</v>
      </c>
      <c r="BB559" s="184" t="s">
        <v>248</v>
      </c>
      <c r="BC559" s="184" t="s">
        <v>248</v>
      </c>
      <c r="BD559" s="184" t="s">
        <v>248</v>
      </c>
      <c r="BE559" s="184" t="s">
        <v>248</v>
      </c>
      <c r="BF559" s="184" t="s">
        <v>248</v>
      </c>
      <c r="BG559" s="184" t="s">
        <v>248</v>
      </c>
      <c r="BH559" s="184" t="s">
        <v>248</v>
      </c>
      <c r="BI559" s="184" t="s">
        <v>248</v>
      </c>
      <c r="BJ559" s="184" t="s">
        <v>248</v>
      </c>
      <c r="BK559" s="184" t="s">
        <v>248</v>
      </c>
      <c r="BL559" s="184" t="s">
        <v>248</v>
      </c>
      <c r="BM559" s="184" t="s">
        <v>248</v>
      </c>
      <c r="BN559" s="184" t="s">
        <v>248</v>
      </c>
      <c r="BO559" s="184" t="s">
        <v>248</v>
      </c>
      <c r="BP559" s="184">
        <v>1</v>
      </c>
      <c r="BQ559" s="184" t="s">
        <v>248</v>
      </c>
      <c r="BR559" s="184">
        <v>1</v>
      </c>
      <c r="BS559" s="184" t="s">
        <v>248</v>
      </c>
      <c r="BT559" s="184" t="s">
        <v>248</v>
      </c>
      <c r="BU559" s="184" t="s">
        <v>248</v>
      </c>
      <c r="BV559" s="184" t="s">
        <v>248</v>
      </c>
      <c r="BW559" s="184" t="s">
        <v>248</v>
      </c>
      <c r="BX559" s="184" t="s">
        <v>248</v>
      </c>
      <c r="BY559" s="184" t="s">
        <v>248</v>
      </c>
      <c r="BZ559" s="184" t="s">
        <v>248</v>
      </c>
      <c r="CA559" s="184">
        <v>1</v>
      </c>
      <c r="CB559" s="184" t="s">
        <v>248</v>
      </c>
      <c r="CC559" s="184">
        <v>2</v>
      </c>
      <c r="CD559" s="184">
        <v>2</v>
      </c>
      <c r="CE559" s="184" t="s">
        <v>248</v>
      </c>
      <c r="CF559" s="184" t="s">
        <v>248</v>
      </c>
      <c r="CG559" s="184">
        <v>1</v>
      </c>
      <c r="CH559" s="184" t="s">
        <v>248</v>
      </c>
      <c r="CI559" s="184" t="s">
        <v>248</v>
      </c>
      <c r="CJ559" s="184" t="s">
        <v>248</v>
      </c>
      <c r="CK559" s="184" t="s">
        <v>248</v>
      </c>
      <c r="CL559" s="184" t="s">
        <v>248</v>
      </c>
      <c r="CM559" s="184" t="s">
        <v>248</v>
      </c>
      <c r="CN559" s="184" t="s">
        <v>248</v>
      </c>
      <c r="CO559" s="184" t="s">
        <v>248</v>
      </c>
      <c r="CP559" s="184" t="s">
        <v>248</v>
      </c>
      <c r="CQ559" s="184" t="s">
        <v>248</v>
      </c>
      <c r="CR559" s="184" t="s">
        <v>248</v>
      </c>
      <c r="CS559" s="184" t="s">
        <v>248</v>
      </c>
      <c r="CT559" s="184" t="s">
        <v>248</v>
      </c>
      <c r="CU559" s="184" t="s">
        <v>248</v>
      </c>
      <c r="CV559" s="184" t="s">
        <v>248</v>
      </c>
      <c r="CW559" s="184">
        <v>1</v>
      </c>
      <c r="CX559" s="184" t="s">
        <v>248</v>
      </c>
      <c r="CY559" s="184" t="s">
        <v>248</v>
      </c>
      <c r="CZ559" s="184" t="s">
        <v>248</v>
      </c>
      <c r="DA559" s="184" t="s">
        <v>248</v>
      </c>
      <c r="DB559" s="184" t="s">
        <v>248</v>
      </c>
      <c r="DC559" s="184" t="s">
        <v>248</v>
      </c>
      <c r="DD559" s="184" t="s">
        <v>248</v>
      </c>
      <c r="DE559" s="184" t="s">
        <v>248</v>
      </c>
      <c r="DF559" s="184">
        <v>1</v>
      </c>
      <c r="DG559" s="184" t="s">
        <v>248</v>
      </c>
      <c r="DH559" s="184" t="s">
        <v>248</v>
      </c>
      <c r="DI559" s="184" t="s">
        <v>248</v>
      </c>
      <c r="DJ559" s="184" t="s">
        <v>248</v>
      </c>
      <c r="DK559" s="184" t="s">
        <v>248</v>
      </c>
      <c r="DL559" s="184" t="s">
        <v>248</v>
      </c>
      <c r="DM559" s="184" t="s">
        <v>248</v>
      </c>
      <c r="DN559" s="184" t="s">
        <v>248</v>
      </c>
      <c r="DO559" s="184" t="s">
        <v>248</v>
      </c>
      <c r="DP559" s="184" t="s">
        <v>248</v>
      </c>
      <c r="DQ559" s="184" t="s">
        <v>248</v>
      </c>
      <c r="DR559" s="184" t="s">
        <v>248</v>
      </c>
      <c r="DS559" s="184" t="s">
        <v>248</v>
      </c>
      <c r="DT559" s="184" t="s">
        <v>248</v>
      </c>
      <c r="DU559" s="184" t="s">
        <v>248</v>
      </c>
      <c r="DV559" s="184" t="s">
        <v>248</v>
      </c>
      <c r="DW559" s="184" t="s">
        <v>248</v>
      </c>
      <c r="DX559" s="184" t="s">
        <v>248</v>
      </c>
      <c r="DY559" s="184" t="s">
        <v>248</v>
      </c>
      <c r="DZ559" s="184" t="s">
        <v>248</v>
      </c>
      <c r="EA559" s="184" t="s">
        <v>248</v>
      </c>
      <c r="EB559" s="184" t="s">
        <v>248</v>
      </c>
      <c r="EC559" s="184" t="s">
        <v>248</v>
      </c>
      <c r="ED559" s="184" t="s">
        <v>248</v>
      </c>
      <c r="EE559" s="184" t="s">
        <v>248</v>
      </c>
      <c r="EF559" s="184" t="s">
        <v>248</v>
      </c>
      <c r="EG559" s="184" t="s">
        <v>248</v>
      </c>
      <c r="EH559" s="184" t="s">
        <v>248</v>
      </c>
      <c r="EI559" s="184" t="s">
        <v>248</v>
      </c>
      <c r="EJ559" s="184" t="s">
        <v>248</v>
      </c>
      <c r="EK559" s="184" t="s">
        <v>248</v>
      </c>
      <c r="EL559" s="184" t="s">
        <v>248</v>
      </c>
      <c r="EM559" s="184" t="s">
        <v>248</v>
      </c>
      <c r="EN559" s="184" t="s">
        <v>248</v>
      </c>
      <c r="EO559" s="184" t="s">
        <v>248</v>
      </c>
      <c r="EP559" s="184" t="s">
        <v>248</v>
      </c>
      <c r="EQ559" s="184" t="s">
        <v>248</v>
      </c>
      <c r="ER559" s="184" t="s">
        <v>248</v>
      </c>
      <c r="ES559" s="184" t="s">
        <v>248</v>
      </c>
      <c r="ET559" s="184" t="s">
        <v>248</v>
      </c>
      <c r="EU559" s="184" t="s">
        <v>248</v>
      </c>
      <c r="EV559" s="184" t="s">
        <v>248</v>
      </c>
      <c r="EW559" s="184" t="s">
        <v>248</v>
      </c>
      <c r="EX559" s="184" t="s">
        <v>248</v>
      </c>
      <c r="EY559" s="184" t="s">
        <v>248</v>
      </c>
      <c r="EZ559" s="184" t="s">
        <v>248</v>
      </c>
      <c r="FA559" s="184" t="s">
        <v>248</v>
      </c>
      <c r="FB559" s="184" t="s">
        <v>248</v>
      </c>
      <c r="FC559" s="184" t="s">
        <v>248</v>
      </c>
      <c r="FD559" s="184" t="s">
        <v>248</v>
      </c>
      <c r="FE559" s="184" t="s">
        <v>248</v>
      </c>
      <c r="FF559" s="184" t="s">
        <v>248</v>
      </c>
      <c r="FG559" s="184" t="s">
        <v>248</v>
      </c>
      <c r="FH559" s="184" t="s">
        <v>248</v>
      </c>
      <c r="FI559" s="184" t="s">
        <v>248</v>
      </c>
      <c r="FJ559" s="184" t="s">
        <v>248</v>
      </c>
      <c r="FK559" s="184" t="s">
        <v>248</v>
      </c>
      <c r="FL559" s="184" t="s">
        <v>248</v>
      </c>
      <c r="FM559" s="184" t="s">
        <v>248</v>
      </c>
      <c r="FN559" s="184" t="s">
        <v>248</v>
      </c>
      <c r="FO559" s="184" t="s">
        <v>248</v>
      </c>
      <c r="FP559" s="184" t="s">
        <v>248</v>
      </c>
      <c r="FQ559" s="221" t="s">
        <v>248</v>
      </c>
      <c r="FR559" s="221" t="s">
        <v>248</v>
      </c>
      <c r="FS559" s="184">
        <v>1</v>
      </c>
      <c r="FT559" s="184">
        <v>2</v>
      </c>
      <c r="FU559" s="184">
        <v>1</v>
      </c>
      <c r="FV559" s="184">
        <v>1</v>
      </c>
      <c r="FW559" s="184">
        <v>1</v>
      </c>
      <c r="FX559" s="184">
        <v>2</v>
      </c>
      <c r="FY559" s="184">
        <v>2</v>
      </c>
      <c r="FZ559" s="184">
        <v>2</v>
      </c>
      <c r="GA559" s="184" t="s">
        <v>248</v>
      </c>
      <c r="GB559" s="184" t="s">
        <v>248</v>
      </c>
      <c r="GC559" s="184">
        <v>2</v>
      </c>
      <c r="GD559" s="184">
        <v>1</v>
      </c>
      <c r="GE559" s="184" t="s">
        <v>248</v>
      </c>
      <c r="GF559" s="184" t="s">
        <v>248</v>
      </c>
      <c r="GG559" s="184" t="s">
        <v>248</v>
      </c>
      <c r="GH559" s="184" t="s">
        <v>248</v>
      </c>
      <c r="GI559" s="184" t="s">
        <v>248</v>
      </c>
      <c r="GJ559" s="184" t="s">
        <v>248</v>
      </c>
      <c r="GK559" s="184" t="s">
        <v>248</v>
      </c>
      <c r="GL559" s="184" t="s">
        <v>248</v>
      </c>
      <c r="GM559" s="184" t="s">
        <v>248</v>
      </c>
      <c r="GN559" s="184" t="s">
        <v>248</v>
      </c>
      <c r="GO559" s="184" t="s">
        <v>248</v>
      </c>
      <c r="GP559" s="184" t="s">
        <v>248</v>
      </c>
      <c r="GQ559" s="184" t="s">
        <v>248</v>
      </c>
      <c r="GR559" s="184" t="s">
        <v>248</v>
      </c>
      <c r="GS559" s="184" t="s">
        <v>248</v>
      </c>
      <c r="GT559" s="184" t="s">
        <v>248</v>
      </c>
      <c r="GU559" s="184" t="s">
        <v>248</v>
      </c>
      <c r="GV559" s="184" t="s">
        <v>248</v>
      </c>
      <c r="GW559" s="184" t="s">
        <v>248</v>
      </c>
      <c r="GX559" s="184" t="s">
        <v>248</v>
      </c>
      <c r="GY559" s="184" t="s">
        <v>248</v>
      </c>
      <c r="GZ559" s="262" t="s">
        <v>248</v>
      </c>
      <c r="HA559" s="262" t="s">
        <v>248</v>
      </c>
      <c r="HB559" s="222">
        <f>SUM(G559:GE559)</f>
        <v>40</v>
      </c>
      <c r="HC559" s="223"/>
    </row>
    <row r="560" spans="1:211" ht="24.9" customHeight="1" thickBot="1" x14ac:dyDescent="0.35">
      <c r="A560" s="108" t="str">
        <f>A559</f>
        <v>Prod.-Q-6</v>
      </c>
      <c r="B560" s="108" t="str">
        <f>B559</f>
        <v>Pracownik Produkcji</v>
      </c>
      <c r="C560" s="108">
        <f>C559</f>
        <v>0</v>
      </c>
      <c r="D560" s="108">
        <f>D559</f>
        <v>1901</v>
      </c>
      <c r="E560" s="398"/>
      <c r="F560" s="189" t="s">
        <v>375</v>
      </c>
      <c r="G560" s="192">
        <f>IF(INDEX(tab_MinKomp[Przepisy BHP / BHP Vorschriften],MATCH($B559,tab_MinKomp[[Stanowisko / Position ]:[Stanowisko / Position ]],0))="n/a","n/a",G559-INDEX(tab_MinKomp[Przepisy BHP / BHP Vorschriften],MATCH($B559,tab_MinKomp[[Stanowisko / Position ]:[Stanowisko / Position ]],0)))</f>
        <v>0</v>
      </c>
      <c r="H560" s="193">
        <f>IF(INDEX(tab_MinKomp[Przepisy PPOŻ / Brandschutzbestimmungen],MATCH($B559,tab_MinKomp[[Stanowisko / Position ]:[Stanowisko / Position ]],0))="n/a","n/a",H559-INDEX(tab_MinKomp[Przepisy PPOŻ / Brandschutzbestimmungen],MATCH($B559,tab_MinKomp[[Stanowisko / Position ]:[Stanowisko / Position ]],0)))</f>
        <v>0</v>
      </c>
      <c r="I560" s="193">
        <f>IF(INDEX(tab_MinKomp[Ryzyko zawodowe na stanowiskach pracyv/ Berufliche Risiken an Arbeitsstellen],MATCH($B559,tab_MinKomp[[Stanowisko / Position ]:[Stanowisko / Position ]],0))="n/a","n/a",I559-INDEX(tab_MinKomp[Ryzyko zawodowe na stanowiskach pracyv/ Berufliche Risiken an Arbeitsstellen],MATCH($B559,tab_MinKomp[[Stanowisko / Position ]:[Stanowisko / Position ]],0)))</f>
        <v>0</v>
      </c>
      <c r="J560" s="193">
        <f>IF(INDEX(tab_MinKomp[Gospodarka substancjami niebezpiecznymi / Gefahrstoffmanagement],MATCH($B559,tab_MinKomp[[Stanowisko / Position ]:[Stanowisko / Position ]],0))="n/a","n/a",J559-INDEX(tab_MinKomp[Gospodarka substancjami niebezpiecznymi / Gefahrstoffmanagement],MATCH($B559,tab_MinKomp[[Stanowisko / Position ]:[Stanowisko / Position ]],0)))</f>
        <v>0</v>
      </c>
      <c r="K560" s="193">
        <f>IF(INDEX(tab_MinKomp[Gospodarka odpadami / Abfallwirtschaft],MATCH($B559,tab_MinKomp[[Stanowisko / Position ]:[Stanowisko / Position ]],0))="n/a","n/a",K559-INDEX(tab_MinKomp[Gospodarka odpadami / Abfallwirtschaft],MATCH($B559,tab_MinKomp[[Stanowisko / Position ]:[Stanowisko / Position ]],0)))</f>
        <v>0</v>
      </c>
      <c r="L560" s="194" t="str">
        <f>IF(INDEX(tab_MinKomp[Przepisy kodeksu pracy / Bestimmungen des Arbeitsgesetzes],MATCH($B559,tab_MinKomp[[Stanowisko / Position ]:[Stanowisko / Position ]],0))="n/a","n/a",L559-INDEX(tab_MinKomp[Przepisy kodeksu pracy / Bestimmungen des Arbeitsgesetzes],MATCH($B559,tab_MinKomp[[Stanowisko / Position ]:[Stanowisko / Position ]],0)))</f>
        <v>n/a</v>
      </c>
      <c r="M560" s="195" t="str">
        <f>IF(INDEX(tab_MinKomp[Przepisy o ub.społ. ZUS  / Sozialversicherungsvorschriften],MATCH($B559,tab_MinKomp[[Stanowisko / Position ]:[Stanowisko / Position ]],0))="n/a","n/a",M559-INDEX(tab_MinKomp[Przepisy o ub.społ. ZUS  / Sozialversicherungsvorschriften],MATCH($B559,tab_MinKomp[[Stanowisko / Position ]:[Stanowisko / Position ]],0)))</f>
        <v>n/a</v>
      </c>
      <c r="N560" s="194" t="str">
        <f>IF(INDEX(tab_MinKomp[PRZEPISY O PDOF /persönlich Einkommensteuergesetz ],MATCH($B559,tab_MinKomp[[Stanowisko / Position ]:[Stanowisko / Position ]],0))="n/a","n/a",N559-INDEX(tab_MinKomp[PRZEPISY O PDOF /persönlich Einkommensteuergesetz ],MATCH($B559,tab_MinKomp[[Stanowisko / Position ]:[Stanowisko / Position ]],0)))</f>
        <v>n/a</v>
      </c>
      <c r="O560" s="194">
        <f>IF(INDEX(tab_MinKomp[Regulamin pracy / Arbeitsordnung],MATCH($B559,tab_MinKomp[[Stanowisko / Position ]:[Stanowisko / Position ]],0))="n/a","n/a",O559-INDEX(tab_MinKomp[Regulamin pracy / Arbeitsordnung],MATCH($B559,tab_MinKomp[[Stanowisko / Position ]:[Stanowisko / Position ]],0)))</f>
        <v>0</v>
      </c>
      <c r="P560" s="194">
        <f>IF(INDEX(tab_MinKomp[Regulamin wynagradzania / Vergütungsordnung],MATCH($B559,tab_MinKomp[[Stanowisko / Position ]:[Stanowisko / Position ]],0))="n/a","n/a",P559-INDEX(tab_MinKomp[Regulamin wynagradzania / Vergütungsordnung],MATCH($B559,tab_MinKomp[[Stanowisko / Position ]:[Stanowisko / Position ]],0)))</f>
        <v>0</v>
      </c>
      <c r="Q560" s="194" t="str">
        <f>IF(INDEX(tab_MinKomp[System R2PŁATNIK PRO: Płace / Lohnabrechnung],MATCH($B559,tab_MinKomp[[Stanowisko / Position ]:[Stanowisko / Position ]],0))="n/a","n/a",Q559-INDEX(tab_MinKomp[System R2PŁATNIK PRO: Płace / Lohnabrechnung],MATCH($B559,tab_MinKomp[[Stanowisko / Position ]:[Stanowisko / Position ]],0)))</f>
        <v>n/a</v>
      </c>
      <c r="R560" s="194" t="str">
        <f>IF(INDEX(tab_MinKomp[SystemR2PŁATNIK PRO: KADRY / Personaldaten],MATCH($B559,tab_MinKomp[[Stanowisko / Position ]:[Stanowisko / Position ]],0))="n/a","n/a",R559-INDEX(tab_MinKomp[SystemR2PŁATNIK PRO: KADRY / Personaldaten],MATCH($B559,tab_MinKomp[[Stanowisko / Position ]:[Stanowisko / Position ]],0)))</f>
        <v>n/a</v>
      </c>
      <c r="S560" s="194" t="str">
        <f>IF(INDEX(tab_MinKomp[SYSTEM R2PŁATNIK PRO: zarządzanie pracownikami / Arbeitsverwaltung],MATCH($B559,tab_MinKomp[[Stanowisko / Position ]:[Stanowisko / Position ]],0))="n/a","n/a",S559-INDEX(tab_MinKomp[SYSTEM R2PŁATNIK PRO: zarządzanie pracownikami / Arbeitsverwaltung],MATCH($B559,tab_MinKomp[[Stanowisko / Position ]:[Stanowisko / Position ]],0)))</f>
        <v>n/a</v>
      </c>
      <c r="T560" s="194" t="str">
        <f>IF(INDEX(tab_MinKomp[Doradztwo, wsparcie personalne / Personalberatung und Unterstützung],MATCH($B559,tab_MinKomp[[Stanowisko / Position ]:[Stanowisko / Position ]],0))="n/a","n/a",T559-INDEX(tab_MinKomp[Doradztwo, wsparcie personalne / Personalberatung und Unterstützung],MATCH($B559,tab_MinKomp[[Stanowisko / Position ]:[Stanowisko / Position ]],0)))</f>
        <v>n/a</v>
      </c>
      <c r="U560" s="194" t="str">
        <f>IF(INDEX(tab_MinKomp[Przepisy o podatku VAT / MwSt.- Gesetz],MATCH($B559,tab_MinKomp[[Stanowisko / Position ]:[Stanowisko / Position ]],0))="n/a","n/a",U559-INDEX(tab_MinKomp[Przepisy o podatku VAT / MwSt.- Gesetz],MATCH($B559,tab_MinKomp[[Stanowisko / Position ]:[Stanowisko / Position ]],0)))</f>
        <v>n/a</v>
      </c>
      <c r="V560" s="194" t="str">
        <f>IF(INDEX(tab_MinKomp[PrzepisyPDOP / geschäftlich Einkommensteuergesetz],MATCH($B559,tab_MinKomp[[Stanowisko / Position ]:[Stanowisko / Position ]],0))="n/a","n/a",V559-INDEX(tab_MinKomp[PrzepisyPDOP / geschäftlich Einkommensteuergesetz],MATCH($B559,tab_MinKomp[[Stanowisko / Position ]:[Stanowisko / Position ]],0)))</f>
        <v>n/a</v>
      </c>
      <c r="W560" s="194" t="str">
        <f>IF(INDEX(tab_MinKomp[System BAAN / FINANSE (FIBU)],MATCH($B559,tab_MinKomp[[Stanowisko / Position ]:[Stanowisko / Position ]],0))="n/a","n/a",W559-INDEX(tab_MinKomp[System BAAN / FINANSE (FIBU)],MATCH($B559,tab_MinKomp[[Stanowisko / Position ]:[Stanowisko / Position ]],0)))</f>
        <v>n/a</v>
      </c>
      <c r="X560" s="194" t="str">
        <f>IF(INDEX(tab_MinKomp[Systemy pomocnicze / Hilfssysteme(STOCKPROGRAM, KALK2000 etc.)],MATCH($B559,tab_MinKomp[[Stanowisko / Position ]:[Stanowisko / Position ]],0))="n/a","n/a",X559-INDEX(tab_MinKomp[Systemy pomocnicze / Hilfssysteme(STOCKPROGRAM, KALK2000 etc.)],MATCH($B559,tab_MinKomp[[Stanowisko / Position ]:[Stanowisko / Position ]],0)))</f>
        <v>n/a</v>
      </c>
      <c r="Y560" s="194" t="str">
        <f>IF(INDEX(tab_MinKomp[Polityka rachunkowości / Buchführungspolitik],MATCH($B559,tab_MinKomp[[Stanowisko / Position ]:[Stanowisko / Position ]],0))="n/a","n/a",Y559-INDEX(tab_MinKomp[Polityka rachunkowości / Buchführungspolitik],MATCH($B559,tab_MinKomp[[Stanowisko / Position ]:[Stanowisko / Position ]],0)))</f>
        <v>n/a</v>
      </c>
      <c r="Z560" s="194" t="str">
        <f>IF(INDEX(tab_MinKomp[Ustawa o rachunkowości / Rechnungslegungsgesetz],MATCH($B559,tab_MinKomp[[Stanowisko / Position ]:[Stanowisko / Position ]],0))="n/a","n/a",Z559-INDEX(tab_MinKomp[Ustawa o rachunkowości / Rechnungslegungsgesetz],MATCH($B559,tab_MinKomp[[Stanowisko / Position ]:[Stanowisko / Position ]],0)))</f>
        <v>n/a</v>
      </c>
      <c r="AA560" s="194" t="str">
        <f>IF(INDEX(tab_MinKomp[WORKFLOW - TS-100],MATCH($B559,tab_MinKomp[[Stanowisko / Position ]:[Stanowisko / Position ]],0))="n/a","n/a",AA559-INDEX(tab_MinKomp[WORKFLOW - TS-100],MATCH($B559,tab_MinKomp[[Stanowisko / Position ]:[Stanowisko / Position ]],0)))</f>
        <v>n/a</v>
      </c>
      <c r="AB560" s="194" t="str">
        <f>IF(INDEX(tab_MinKomp[WORKFLOW - SFMS],MATCH($B559,tab_MinKomp[[Stanowisko / Position ]:[Stanowisko / Position ]],0))="n/a","n/a",AB559-INDEX(tab_MinKomp[WORKFLOW - SFMS],MATCH($B559,tab_MinKomp[[Stanowisko / Position ]:[Stanowisko / Position ]],0)))</f>
        <v>n/a</v>
      </c>
      <c r="AC560" s="194" t="str">
        <f>IF(INDEX(tab_MinKomp[System ISO 9001:2015],MATCH($B559,tab_MinKomp[[Stanowisko / Position ]:[Stanowisko / Position ]],0))="n/a","n/a",AC559-INDEX(tab_MinKomp[System ISO 9001:2015],MATCH($B559,tab_MinKomp[[Stanowisko / Position ]:[Stanowisko / Position ]],0)))</f>
        <v>n/a</v>
      </c>
      <c r="AD560" s="194" t="str">
        <f>IF(INDEX(tab_MinKomp[System ISO 9001:2015],MATCH($B559,tab_MinKomp[[Stanowisko / Position ]:[Stanowisko / Position ]],0))="n/a","n/a",AD559-INDEX(tab_MinKomp[System ISO 9001:2015],MATCH($B559,tab_MinKomp[[Stanowisko / Position ]:[Stanowisko / Position ]],0)))</f>
        <v>n/a</v>
      </c>
      <c r="AE560" s="194" t="str">
        <f>IF(INDEX(tab_MinKomp[System ISO 9001:2015],MATCH($B559,tab_MinKomp[[Stanowisko / Position ]:[Stanowisko / Position ]],0))="n/a","n/a",AE559-INDEX(tab_MinKomp[System ISO 9001:2015],MATCH($B559,tab_MinKomp[[Stanowisko / Position ]:[Stanowisko / Position ]],0)))</f>
        <v>n/a</v>
      </c>
      <c r="AF560" s="194" t="str">
        <f>IF(INDEX(tab_MinKomp[System ISO 9001:2015],MATCH($B559,tab_MinKomp[[Stanowisko / Position ]:[Stanowisko / Position ]],0))="n/a","n/a",AF559-INDEX(tab_MinKomp[System ISO 9001:2015],MATCH($B559,tab_MinKomp[[Stanowisko / Position ]:[Stanowisko / Position ]],0)))</f>
        <v>n/a</v>
      </c>
      <c r="AG560" s="194" t="str">
        <f>IF(INDEX(tab_MinKomp[Wymagania VDA 6.3 Process / Forderungen],MATCH($B559,tab_MinKomp[[Stanowisko / Position ]:[Stanowisko / Position ]],0))="n/a","n/a",AG559-INDEX(tab_MinKomp[Wymagania VDA 6.3 Process / Forderungen],MATCH($B559,tab_MinKomp[[Stanowisko / Position ]:[Stanowisko / Position ]],0)))</f>
        <v>n/a</v>
      </c>
      <c r="AH560" s="194" t="str">
        <f>IF(INDEX(tab_MinKomp[Wymagania VDA 6.5 Product / Forderungen],MATCH($B559,tab_MinKomp[[Stanowisko / Position ]:[Stanowisko / Position ]],0))="n/a","n/a",AH559-INDEX(tab_MinKomp[Wymagania VDA 6.5 Product / Forderungen],MATCH($B559,tab_MinKomp[[Stanowisko / Position ]:[Stanowisko / Position ]],0)))</f>
        <v>n/a</v>
      </c>
      <c r="AI560" s="194" t="str">
        <f>IF(INDEX(tab_MinKomp[System ISO 9001:2015],MATCH($B559,tab_MinKomp[[Stanowisko / Position ]:[Stanowisko / Position ]],0))="n/a","n/a",AI559-INDEX(tab_MinKomp[System ISO 9001:2015],MATCH($B559,tab_MinKomp[[Stanowisko / Position ]:[Stanowisko / Position ]],0)))</f>
        <v>n/a</v>
      </c>
      <c r="AJ560" s="194" t="str">
        <f>IF(INDEX(tab_MinKomp[Auditor systemu ISO 17021:2018],MATCH($B559,tab_MinKomp[[Stanowisko / Position ]:[Stanowisko / Position ]],0))="n/a","n/a",AJ559-INDEX(tab_MinKomp[Auditor systemu ISO 17021:2018],MATCH($B559,tab_MinKomp[[Stanowisko / Position ]:[Stanowisko / Position ]],0)))</f>
        <v>n/a</v>
      </c>
      <c r="AK560" s="194" t="str">
        <f>IF(INDEX(tab_MinKomp[Pełnomocnik systemu / Systemvertreter],MATCH($B559,tab_MinKomp[[Stanowisko / Position ]:[Stanowisko / Position ]],0))="n/a","n/a",AK559-INDEX(tab_MinKomp[Pełnomocnik systemu / Systemvertreter],MATCH($B559,tab_MinKomp[[Stanowisko / Position ]:[Stanowisko / Position ]],0)))</f>
        <v>n/a</v>
      </c>
      <c r="AL560" s="194">
        <f>IF(INDEX(tab_MinKomp[Polityka Etyczna - Compliance],MATCH($B559,tab_MinKomp[[Stanowisko / Position ]:[Stanowisko / Position ]],0))="n/a","n/a",AL559-INDEX(tab_MinKomp[Polityka Etyczna - Compliance],MATCH($B559,tab_MinKomp[[Stanowisko / Position ]:[Stanowisko / Position ]],0)))</f>
        <v>0</v>
      </c>
      <c r="AM560" s="194" t="str">
        <f>IF(INDEX(tab_MinKomp[WDRAŻANIE NOWYCH PROJEKTÓW/ PROCEDURA CTM],MATCH($B559,tab_MinKomp[[Stanowisko / Position ]:[Stanowisko / Position ]],0))="n/a","n/a",AM559-INDEX(tab_MinKomp[WDRAŻANIE NOWYCH PROJEKTÓW/ PROCEDURA CTM],MATCH($B559,tab_MinKomp[[Stanowisko / Position ]:[Stanowisko / Position ]],0)))</f>
        <v>n/a</v>
      </c>
      <c r="AN560" s="194" t="str">
        <f>IF(INDEX(tab_MinKomp[KAMIENIE MILOWE MSL/PIFF],MATCH($B559,tab_MinKomp[[Stanowisko / Position ]:[Stanowisko / Position ]],0))="n/a","n/a",AN559-INDEX(tab_MinKomp[KAMIENIE MILOWE MSL/PIFF],MATCH($B559,tab_MinKomp[[Stanowisko / Position ]:[Stanowisko / Position ]],0)))</f>
        <v>n/a</v>
      </c>
      <c r="AO560" s="194">
        <f>IF(INDEX(tab_MinKomp[CP],MATCH($B559,tab_MinKomp[[Stanowisko / Position ]:[Stanowisko / Position ]],0))="n/a","n/a",AO559-INDEX(tab_MinKomp[CP],MATCH($B559,tab_MinKomp[[Stanowisko / Position ]:[Stanowisko / Position ]],0)))</f>
        <v>0</v>
      </c>
      <c r="AP560" s="194" t="str">
        <f>IF(INDEX(tab_MinKomp[FMEA],MATCH($B559,tab_MinKomp[[Stanowisko / Position ]:[Stanowisko / Position ]],0))="n/a","n/a",AP559-INDEX(tab_MinKomp[FMEA],MATCH($B559,tab_MinKomp[[Stanowisko / Position ]:[Stanowisko / Position ]],0)))</f>
        <v>n/a</v>
      </c>
      <c r="AQ560" s="194">
        <f>IF(INDEX(tab_MinKomp[CP],MATCH($B559,tab_MinKomp[[Stanowisko / Position ]:[Stanowisko / Position ]],0))="n/a","n/a",AQ559-INDEX(tab_MinKomp[CP],MATCH($B559,tab_MinKomp[[Stanowisko / Position ]:[Stanowisko / Position ]],0)))</f>
        <v>0</v>
      </c>
      <c r="AR560" s="194" t="str">
        <f>IF(INDEX(tab_MinKomp[APQP],MATCH($B559,tab_MinKomp[[Stanowisko / Position ]:[Stanowisko / Position ]],0))="n/a","n/a",AR559-INDEX(tab_MinKomp[APQP],MATCH($B559,tab_MinKomp[[Stanowisko / Position ]:[Stanowisko / Position ]],0)))</f>
        <v>n/a</v>
      </c>
      <c r="AS560" s="194" t="str">
        <f>IF(INDEX(tab_MinKomp[MSA],MATCH($B559,tab_MinKomp[[Stanowisko / Position ]:[Stanowisko / Position ]],0))="n/a","n/a",AS559-INDEX(tab_MinKomp[MSA],MATCH($B559,tab_MinKomp[[Stanowisko / Position ]:[Stanowisko / Position ]],0)))</f>
        <v>n/a</v>
      </c>
      <c r="AT560" s="194" t="str">
        <f>IF(INDEX(tab_MinKomp[SPC],MATCH($B559,tab_MinKomp[[Stanowisko / Position ]:[Stanowisko / Position ]],0))="n/a","n/a",AT559-INDEX(tab_MinKomp[SPC],MATCH($B559,tab_MinKomp[[Stanowisko / Position ]:[Stanowisko / Position ]],0)))</f>
        <v>n/a</v>
      </c>
      <c r="AU560" s="194" t="str">
        <f>IF(INDEX(tab_MinKomp[CSR (SPECYFICZNE WYMAGANIA KLIENTA)],MATCH($B559,tab_MinKomp[[Stanowisko / Position ]:[Stanowisko / Position ]],0))="n/a","n/a",AU559-INDEX(tab_MinKomp[CSR (SPECYFICZNE WYMAGANIA KLIENTA)],MATCH($B559,tab_MinKomp[[Stanowisko / Position ]:[Stanowisko / Position ]],0)))</f>
        <v>n/a</v>
      </c>
      <c r="AV560" s="194">
        <f>IF(INDEX(tab_MinKomp[5S],MATCH($B559,tab_MinKomp[[Stanowisko / Position ]:[Stanowisko / Position ]],0))="n/a","n/a",AV559-INDEX(tab_MinKomp[5S],MATCH($B559,tab_MinKomp[[Stanowisko / Position ]:[Stanowisko / Position ]],0)))</f>
        <v>0</v>
      </c>
      <c r="AW560" s="194">
        <f>IF(INDEX(tab_MinKomp[CP],MATCH($B559,tab_MinKomp[[Stanowisko / Position ]:[Stanowisko / Position ]],0))="n/a","n/a",AW559-INDEX(tab_MinKomp[CP],MATCH($B559,tab_MinKomp[[Stanowisko / Position ]:[Stanowisko / Position ]],0)))</f>
        <v>0</v>
      </c>
      <c r="AX560" s="194" t="str">
        <f>IF(INDEX(tab_MinKomp[5R],MATCH($B559,tab_MinKomp[[Stanowisko / Position ]:[Stanowisko / Position ]],0))="n/a","n/a",AX559-INDEX(tab_MinKomp[5R],MATCH($B559,tab_MinKomp[[Stanowisko / Position ]:[Stanowisko / Position ]],0)))</f>
        <v>n/a</v>
      </c>
      <c r="AY560" s="194" t="str">
        <f>IF(INDEX(tab_MinKomp[Six Sigma],MATCH($B559,tab_MinKomp[[Stanowisko / Position ]:[Stanowisko / Position ]],0))="n/a","n/a",AY559-INDEX(tab_MinKomp[Six Sigma],MATCH($B559,tab_MinKomp[[Stanowisko / Position ]:[Stanowisko / Position ]],0)))</f>
        <v>n/a</v>
      </c>
      <c r="AZ560" s="194" t="str">
        <f>IF(INDEX(tab_MinKomp[System BAAN / Distribution &amp; Supply Chain],MATCH($B559,tab_MinKomp[[Stanowisko / Position ]:[Stanowisko / Position ]],0))="n/a","n/a",AZ559-INDEX(tab_MinKomp[System BAAN / Distribution &amp; Supply Chain],MATCH($B559,tab_MinKomp[[Stanowisko / Position ]:[Stanowisko / Position ]],0)))</f>
        <v>n/a</v>
      </c>
      <c r="BA560" s="194" t="str">
        <f>IF(INDEX(tab_MinKomp[Gospodarka magazynowa / Lagerverwaltung],MATCH($B559,tab_MinKomp[[Stanowisko / Position ]:[Stanowisko / Position ]],0))="n/a","n/a",BA559-INDEX(tab_MinKomp[Gospodarka magazynowa / Lagerverwaltung],MATCH($B559,tab_MinKomp[[Stanowisko / Position ]:[Stanowisko / Position ]],0)))</f>
        <v>n/a</v>
      </c>
      <c r="BB560" s="194" t="str">
        <f>IF(INDEX(tab_MinKomp[Inwentaryzacja - organizacja i przebieg / Inventurprozess],MATCH($B559,tab_MinKomp[[Stanowisko / Position ]:[Stanowisko / Position ]],0))="n/a","n/a",BB559-INDEX(tab_MinKomp[Inwentaryzacja - organizacja i przebieg / Inventurprozess],MATCH($B559,tab_MinKomp[[Stanowisko / Position ]:[Stanowisko / Position ]],0)))</f>
        <v>n/a</v>
      </c>
      <c r="BC560" s="194" t="str">
        <f>IF(INDEX(tab_MinKomp[Organizacja dostaw / Versorgungsorganisation],MATCH($B559,tab_MinKomp[[Stanowisko / Position ]:[Stanowisko / Position ]],0))="n/a","n/a",BC559-INDEX(tab_MinKomp[Organizacja dostaw / Versorgungsorganisation],MATCH($B559,tab_MinKomp[[Stanowisko / Position ]:[Stanowisko / Position ]],0)))</f>
        <v>n/a</v>
      </c>
      <c r="BD560" s="194" t="str">
        <f>IF(INDEX(tab_MinKomp[Organizacja wysyłek / Organisation von Lieferungen],MATCH($B559,tab_MinKomp[[Stanowisko / Position ]:[Stanowisko / Position ]],0))="n/a","n/a",BD559-INDEX(tab_MinKomp[Organizacja wysyłek / Organisation von Lieferungen],MATCH($B559,tab_MinKomp[[Stanowisko / Position ]:[Stanowisko / Position ]],0)))</f>
        <v>n/a</v>
      </c>
      <c r="BE560" s="194" t="str">
        <f>IF(INDEX(tab_MinKomp[Analiza magazynowa - Program Polen.mdb / Inventuranalyse],MATCH($B559,tab_MinKomp[[Stanowisko / Position ]:[Stanowisko / Position ]],0))="n/a","n/a",BE559-INDEX(tab_MinKomp[Analiza magazynowa - Program Polen.mdb / Inventuranalyse],MATCH($B559,tab_MinKomp[[Stanowisko / Position ]:[Stanowisko / Position ]],0)))</f>
        <v>n/a</v>
      </c>
      <c r="BF560" s="190" t="str">
        <f>IF(INDEX(tab_MinKomp[MMOG (Materials Management Operations Guidelines)],MATCH($B559,tab_MinKomp[[Stanowisko / Position ]:[Stanowisko / Position ]],0))="n/a","n/a",BF559-INDEX(tab_MinKomp[MMOG (Materials Management Operations Guidelines)],MATCH($B559,tab_MinKomp[[Stanowisko / Position ]:[Stanowisko / Position ]],0)))</f>
        <v>n/a</v>
      </c>
      <c r="BG560" s="190" t="str">
        <f>IF(INDEX(tab_MinKomp[GPP],MATCH($B559,tab_MinKomp[[Stanowisko / Position ]:[Stanowisko / Position ]],0))="n/a","n/a",BG559-INDEX(tab_MinKomp[GPP],MATCH($B559,tab_MinKomp[[Stanowisko / Position ]:[Stanowisko / Position ]],0)))</f>
        <v>n/a</v>
      </c>
      <c r="BH560" s="190" t="str">
        <f>IF(INDEX(tab_MinKomp[AIAG (Automotive Industry Action Group)],MATCH($B559,tab_MinKomp[[Stanowisko / Position ]:[Stanowisko / Position ]],0))="n/a","n/a",BH559-INDEX(tab_MinKomp[AIAG (Automotive Industry Action Group)],MATCH($B559,tab_MinKomp[[Stanowisko / Position ]:[Stanowisko / Position ]],0)))</f>
        <v>n/a</v>
      </c>
      <c r="BI560" s="190" t="str">
        <f>IF(INDEX(tab_MinKomp[Super-G disputes],MATCH($B559,tab_MinKomp[[Stanowisko / Position ]:[Stanowisko / Position ]],0))="n/a","n/a",BI559-INDEX(tab_MinKomp[Super-G disputes],MATCH($B559,tab_MinKomp[[Stanowisko / Position ]:[Stanowisko / Position ]],0)))</f>
        <v>n/a</v>
      </c>
      <c r="BJ560" s="190" t="str">
        <f>IF(INDEX(tab_MinKomp[CMMS3/eDDL (Direct Data Link)],MATCH($B559,tab_MinKomp[[Stanowisko / Position ]:[Stanowisko / Position ]],0))="n/a","n/a",BJ559-INDEX(tab_MinKomp[CMMS3/eDDL (Direct Data Link)],MATCH($B559,tab_MinKomp[[Stanowisko / Position ]:[Stanowisko / Position ]],0)))</f>
        <v>n/a</v>
      </c>
      <c r="BK560" s="190" t="str">
        <f>IF(INDEX(tab_MinKomp[MP&amp;L (Material Planning and Logistics)],MATCH($B559,tab_MinKomp[[Stanowisko / Position ]:[Stanowisko / Position ]],0))="n/a","n/a",BK559-INDEX(tab_MinKomp[MP&amp;L (Material Planning and Logistics)],MATCH($B559,tab_MinKomp[[Stanowisko / Position ]:[Stanowisko / Position ]],0)))</f>
        <v>n/a</v>
      </c>
      <c r="BL560" s="190" t="str">
        <f>IF(INDEX(tab_MinKomp[Supplier delivery rating],MATCH($B559,tab_MinKomp[[Stanowisko / Position ]:[Stanowisko / Position ]],0))="n/a","n/a",BL559-INDEX(tab_MinKomp[Supplier delivery rating],MATCH($B559,tab_MinKomp[[Stanowisko / Position ]:[Stanowisko / Position ]],0)))</f>
        <v>n/a</v>
      </c>
      <c r="BM560" s="194" t="str">
        <f>IF(INDEX(tab_MinKomp[Planowanie produkcji / Produktionsplanung],MATCH($B559,tab_MinKomp[[Stanowisko / Position ]:[Stanowisko / Position ]],0))="n/a","n/a",BM559-INDEX(tab_MinKomp[Planowanie produkcji / Produktionsplanung],MATCH($B559,tab_MinKomp[[Stanowisko / Position ]:[Stanowisko / Position ]],0)))</f>
        <v>n/a</v>
      </c>
      <c r="BN560" s="194" t="str">
        <f>IF(INDEX(tab_MinKomp[Obsługa maszyn KVT / KVT Maschinenbedienung],MATCH($B559,tab_MinKomp[[Stanowisko / Position ]:[Stanowisko / Position ]],0))="n/a","n/a",BN559-INDEX(tab_MinKomp[Obsługa maszyn KVT / KVT Maschinenbedienung],MATCH($B559,tab_MinKomp[[Stanowisko / Position ]:[Stanowisko / Position ]],0)))</f>
        <v>n/a</v>
      </c>
      <c r="BO560" s="194" t="str">
        <f>IF(INDEX(tab_MinKomp[Obsługa maszyn KVT / KVT Maschinenbedienung],MATCH($B559,tab_MinKomp[[Stanowisko / Position ]:[Stanowisko / Position ]],0))="n/a","n/a",BO559-INDEX(tab_MinKomp[Obsługa maszyn KVT / KVT Maschinenbedienung],MATCH($B559,tab_MinKomp[[Stanowisko / Position ]:[Stanowisko / Position ]],0)))</f>
        <v>n/a</v>
      </c>
      <c r="BP560" s="194">
        <f>IF(INDEX(tab_MinKomp[Obsługa maszyn Novapax / Novapax Maschinenbedienung],MATCH($B559,tab_MinKomp[[Stanowisko / Position ]:[Stanowisko / Position ]],0))="n/a","n/a",BP559-INDEX(tab_MinKomp[Obsługa maszyn Novapax / Novapax Maschinenbedienung],MATCH($B559,tab_MinKomp[[Stanowisko / Position ]:[Stanowisko / Position ]],0)))</f>
        <v>-1</v>
      </c>
      <c r="BQ560" s="194" t="str">
        <f>IF(INDEX(tab_MinKomp[Obsługa maszyn Piovan / Piovan Maschinenbedienung],MATCH($B559,tab_MinKomp[[Stanowisko / Position ]:[Stanowisko / Position ]],0))="n/a","n/a",BQ559-INDEX(tab_MinKomp[Obsługa maszyn Piovan / Piovan Maschinenbedienung],MATCH($B559,tab_MinKomp[[Stanowisko / Position ]:[Stanowisko / Position ]],0)))</f>
        <v>n/a</v>
      </c>
      <c r="BR560" s="194">
        <f>IF(INDEX(tab_MinKomp[Eliminacja awarii / Beseitigung von Ausfällen],MATCH($B559,tab_MinKomp[[Stanowisko / Position ]:[Stanowisko / Position ]],0))="n/a","n/a",BR559-INDEX(tab_MinKomp[Eliminacja awarii / Beseitigung von Ausfällen],MATCH($B559,tab_MinKomp[[Stanowisko / Position ]:[Stanowisko / Position ]],0)))</f>
        <v>0</v>
      </c>
      <c r="BS560" s="194" t="str">
        <f>IF(INDEX(tab_MinKomp[Obsługa maszyn Piovan / Piovan Maschinenbedienung],MATCH($B559,tab_MinKomp[[Stanowisko / Position ]:[Stanowisko / Position ]],0))="n/a","n/a",BS559-INDEX(tab_MinKomp[Obsługa maszyn Piovan / Piovan Maschinenbedienung],MATCH($B559,tab_MinKomp[[Stanowisko / Position ]:[Stanowisko / Position ]],0)))</f>
        <v>n/a</v>
      </c>
      <c r="BT560" s="194" t="str">
        <f>IF(INDEX(tab_MinKomp[Obsługa maszyn Piovan / Piovan Maschinenbedienung],MATCH($B559,tab_MinKomp[[Stanowisko / Position ]:[Stanowisko / Position ]],0))="n/a","n/a",BT559-INDEX(tab_MinKomp[Obsługa maszyn Piovan / Piovan Maschinenbedienung],MATCH($B559,tab_MinKomp[[Stanowisko / Position ]:[Stanowisko / Position ]],0)))</f>
        <v>n/a</v>
      </c>
      <c r="BU560" s="194" t="str">
        <f>IF(INDEX(tab_MinKomp[Obsługa maszyn Piovan / Piovan Maschinenbedienung],MATCH($B559,tab_MinKomp[[Stanowisko / Position ]:[Stanowisko / Position ]],0))="n/a","n/a",BU559-INDEX(tab_MinKomp[Obsługa maszyn Piovan / Piovan Maschinenbedienung],MATCH($B559,tab_MinKomp[[Stanowisko / Position ]:[Stanowisko / Position ]],0)))</f>
        <v>n/a</v>
      </c>
      <c r="BV560" s="194" t="str">
        <f>IF(INDEX(tab_MinKomp[Obsługa maszyn Piovan / Piovan Maschinenbedienung],MATCH($B559,tab_MinKomp[[Stanowisko / Position ]:[Stanowisko / Position ]],0))="n/a","n/a",BV559-INDEX(tab_MinKomp[Obsługa maszyn Piovan / Piovan Maschinenbedienung],MATCH($B559,tab_MinKomp[[Stanowisko / Position ]:[Stanowisko / Position ]],0)))</f>
        <v>n/a</v>
      </c>
      <c r="BW560" s="194" t="str">
        <f>IF(INDEX(tab_MinKomp[Obsługa maszyn Piovan / Piovan Maschinenbedienung],MATCH($B559,tab_MinKomp[[Stanowisko / Position ]:[Stanowisko / Position ]],0))="n/a","n/a",BW559-INDEX(tab_MinKomp[Obsługa maszyn Piovan / Piovan Maschinenbedienung],MATCH($B559,tab_MinKomp[[Stanowisko / Position ]:[Stanowisko / Position ]],0)))</f>
        <v>n/a</v>
      </c>
      <c r="BX560" s="194" t="str">
        <f>IF(INDEX(tab_MinKomp[Obsługa maszyn Piovan / Piovan Maschinenbedienung],MATCH($B559,tab_MinKomp[[Stanowisko / Position ]:[Stanowisko / Position ]],0))="n/a","n/a",BX559-INDEX(tab_MinKomp[Obsługa maszyn Piovan / Piovan Maschinenbedienung],MATCH($B559,tab_MinKomp[[Stanowisko / Position ]:[Stanowisko / Position ]],0)))</f>
        <v>n/a</v>
      </c>
      <c r="BY560" s="194" t="str">
        <f>IF(INDEX(tab_MinKomp[Obsługa maszyn Engel / Engel Maschinenbedienung],MATCH($B559,tab_MinKomp[[Stanowisko / Position ]:[Stanowisko / Position ]],0))="n/a","n/a",BY559-INDEX(tab_MinKomp[Obsługa maszyn Engel / Engel Maschinenbedienung],MATCH($B559,tab_MinKomp[[Stanowisko / Position ]:[Stanowisko / Position ]],0)))</f>
        <v>n/a</v>
      </c>
      <c r="BZ560" s="194" t="str">
        <f>IF(INDEX(tab_MinKomp[Obsługa maszyn KVT / KVT Maschinenbedienung],MATCH($B559,tab_MinKomp[[Stanowisko / Position ]:[Stanowisko / Position ]],0))="n/a","n/a",BZ559-INDEX(tab_MinKomp[Obsługa maszyn KVT / KVT Maschinenbedienung],MATCH($B559,tab_MinKomp[[Stanowisko / Position ]:[Stanowisko / Position ]],0)))</f>
        <v>n/a</v>
      </c>
      <c r="CA560" s="194">
        <f>IF(INDEX(tab_MinKomp[Eliminacja awarii / Beseitigung von Ausfällen],MATCH($B559,tab_MinKomp[[Stanowisko / Position ]:[Stanowisko / Position ]],0))="n/a","n/a",CA559-INDEX(tab_MinKomp[Eliminacja awarii / Beseitigung von Ausfällen],MATCH($B559,tab_MinKomp[[Stanowisko / Position ]:[Stanowisko / Position ]],0)))</f>
        <v>0</v>
      </c>
      <c r="CB560" s="194" t="str">
        <f>IF(INDEX(tab_MinKomp[Obsługa maszyn ASL / ASL Maschinenbedienung],MATCH($B559,tab_MinKomp[[Stanowisko / Position ]:[Stanowisko / Position ]],0))="n/a","n/a",CB559-INDEX(tab_MinKomp[Obsługa maszyn ASL / ASL Maschinenbedienung],MATCH($B559,tab_MinKomp[[Stanowisko / Position ]:[Stanowisko / Position ]],0)))</f>
        <v>n/a</v>
      </c>
      <c r="CC560" s="194">
        <f>IF(INDEX(tab_MinKomp[Obsługa maszyn Novapax / Novapax Maschinenbedienung],MATCH($B559,tab_MinKomp[[Stanowisko / Position ]:[Stanowisko / Position ]],0))="n/a","n/a",CC559-INDEX(tab_MinKomp[Obsługa maszyn Novapax / Novapax Maschinenbedienung],MATCH($B559,tab_MinKomp[[Stanowisko / Position ]:[Stanowisko / Position ]],0)))</f>
        <v>0</v>
      </c>
      <c r="CD560" s="194">
        <f>IF(INDEX(tab_MinKomp[Obsługa maszyn Novapax / Novapax Maschinenbedienung],MATCH($B559,tab_MinKomp[[Stanowisko / Position ]:[Stanowisko / Position ]],0))="n/a","n/a",CD559-INDEX(tab_MinKomp[Obsługa maszyn Novapax / Novapax Maschinenbedienung],MATCH($B559,tab_MinKomp[[Stanowisko / Position ]:[Stanowisko / Position ]],0)))</f>
        <v>0</v>
      </c>
      <c r="CE560" s="194" t="str">
        <f>IF(INDEX(tab_MinKomp[Obsługa maszyn Piovan / Piovan Maschinenbedienung],MATCH($B559,tab_MinKomp[[Stanowisko / Position ]:[Stanowisko / Position ]],0))="n/a","n/a",CE559-INDEX(tab_MinKomp[Obsługa maszyn Piovan / Piovan Maschinenbedienung],MATCH($B559,tab_MinKomp[[Stanowisko / Position ]:[Stanowisko / Position ]],0)))</f>
        <v>n/a</v>
      </c>
      <c r="CF560" s="194" t="str">
        <f>IF(INDEX(tab_MinKomp[Obsługa maszyn Piovan / Piovan Maschinenbedienung],MATCH($B559,tab_MinKomp[[Stanowisko / Position ]:[Stanowisko / Position ]],0))="n/a","n/a",CF559-INDEX(tab_MinKomp[Obsługa maszyn Piovan / Piovan Maschinenbedienung],MATCH($B559,tab_MinKomp[[Stanowisko / Position ]:[Stanowisko / Position ]],0)))</f>
        <v>n/a</v>
      </c>
      <c r="CG560" s="194">
        <f>IF(INDEX(tab_MinKomp[Eliminacja awarii / Beseitigung von Ausfällen],MATCH($B559,tab_MinKomp[[Stanowisko / Position ]:[Stanowisko / Position ]],0))="n/a","n/a",CG559-INDEX(tab_MinKomp[Eliminacja awarii / Beseitigung von Ausfällen],MATCH($B559,tab_MinKomp[[Stanowisko / Position ]:[Stanowisko / Position ]],0)))</f>
        <v>0</v>
      </c>
      <c r="CH560" s="194" t="str">
        <f>IF(INDEX(tab_MinKomp[Wymagania VDA 6.5 Product / Forderungen],MATCH($B559,tab_MinKomp[[Stanowisko / Position ]:[Stanowisko / Position ]],0))="n/a","n/a",CH559-INDEX(tab_MinKomp[Wymagania VDA 6.5 Product / Forderungen],MATCH($B559,tab_MinKomp[[Stanowisko / Position ]:[Stanowisko / Position ]],0)))</f>
        <v>n/a</v>
      </c>
      <c r="CI560" s="194" t="str">
        <f>IF(INDEX(tab_MinKomp[Wymagania VDA 6.5 Product / Forderungen],MATCH($B559,tab_MinKomp[[Stanowisko / Position ]:[Stanowisko / Position ]],0))="n/a","n/a",CI559-INDEX(tab_MinKomp[Wymagania VDA 6.5 Product / Forderungen],MATCH($B559,tab_MinKomp[[Stanowisko / Position ]:[Stanowisko / Position ]],0)))</f>
        <v>n/a</v>
      </c>
      <c r="CJ560" s="194" t="str">
        <f>IF(INDEX(tab_MinKomp[Wymagania VDA 6.5 Product / Forderungen],MATCH($B559,tab_MinKomp[[Stanowisko / Position ]:[Stanowisko / Position ]],0))="n/a","n/a",CJ559-INDEX(tab_MinKomp[Wymagania VDA 6.5 Product / Forderungen],MATCH($B559,tab_MinKomp[[Stanowisko / Position ]:[Stanowisko / Position ]],0)))</f>
        <v>n/a</v>
      </c>
      <c r="CK560" s="194" t="str">
        <f>IF(INDEX(tab_MinKomp[Wymagania VDA 6.5 Product / Forderungen],MATCH($B559,tab_MinKomp[[Stanowisko / Position ]:[Stanowisko / Position ]],0))="n/a","n/a",CK559-INDEX(tab_MinKomp[Wymagania VDA 6.5 Product / Forderungen],MATCH($B559,tab_MinKomp[[Stanowisko / Position ]:[Stanowisko / Position ]],0)))</f>
        <v>n/a</v>
      </c>
      <c r="CL560" s="194" t="str">
        <f>IF(INDEX(tab_MinKomp[Wymagania VDA 6.5 Product / Forderungen],MATCH($B559,tab_MinKomp[[Stanowisko / Position ]:[Stanowisko / Position ]],0))="n/a","n/a",CL559-INDEX(tab_MinKomp[Wymagania VDA 6.5 Product / Forderungen],MATCH($B559,tab_MinKomp[[Stanowisko / Position ]:[Stanowisko / Position ]],0)))</f>
        <v>n/a</v>
      </c>
      <c r="CM560" s="194" t="str">
        <f>IF(INDEX(tab_MinKomp[Informatyka ogólna (techniczne i systemowe) / Allgemeine IT (Technik und System)],MATCH($B559,tab_MinKomp[[Stanowisko / Position ]:[Stanowisko / Position ]],0))="n/a","n/a",CM559-INDEX(tab_MinKomp[Informatyka ogólna (techniczne i systemowe) / Allgemeine IT (Technik und System)],MATCH($B559,tab_MinKomp[[Stanowisko / Position ]:[Stanowisko / Position ]],0)))</f>
        <v>n/a</v>
      </c>
      <c r="CN560" s="194" t="str">
        <f>IF(INDEX(tab_MinKomp[Sieci komputerowe / Computernetzwerke],MATCH($B559,tab_MinKomp[[Stanowisko / Position ]:[Stanowisko / Position ]],0))="n/a","n/a",CN559-INDEX(tab_MinKomp[Sieci komputerowe / Computernetzwerke],MATCH($B559,tab_MinKomp[[Stanowisko / Position ]:[Stanowisko / Position ]],0)))</f>
        <v>n/a</v>
      </c>
      <c r="CO560" s="194" t="str">
        <f>IF(INDEX(tab_MinKomp[Hardware (komputery PC, drukarki biurowe i etykietowe, telefonia stacjonarna i mobilna) (PC, Drucker, Telefpne, Handys)],MATCH($B559,tab_MinKomp[[Stanowisko / Position ]:[Stanowisko / Position ]],0))="n/a","n/a",CO559-INDEX(tab_MinKomp[Hardware (komputery PC, drukarki biurowe i etykietowe, telefonia stacjonarna i mobilna) (PC, Drucker, Telefpne, Handys)],MATCH($B559,tab_MinKomp[[Stanowisko / Position ]:[Stanowisko / Position ]],0)))</f>
        <v>n/a</v>
      </c>
      <c r="CP560" s="194" t="str">
        <f>IF(INDEX(tab_MinKomp[Software &amp; Systems (MS Office, MS Remote Desktop)],MATCH($B559,tab_MinKomp[[Stanowisko / Position ]:[Stanowisko / Position ]],0))="n/a","n/a",CP559-INDEX(tab_MinKomp[Software &amp; Systems (MS Office, MS Remote Desktop)],MATCH($B559,tab_MinKomp[[Stanowisko / Position ]:[Stanowisko / Position ]],0)))</f>
        <v>n/a</v>
      </c>
      <c r="CQ560" s="194" t="str">
        <f>IF(INDEX(tab_MinKomp[Programowanie obiektowe (PHP) / Objektprogrammierung],MATCH($B559,tab_MinKomp[[Stanowisko / Position ]:[Stanowisko / Position ]],0))="n/a","n/a",CQ559-INDEX(tab_MinKomp[Programowanie obiektowe (PHP) / Objektprogrammierung],MATCH($B559,tab_MinKomp[[Stanowisko / Position ]:[Stanowisko / Position ]],0)))</f>
        <v>n/a</v>
      </c>
      <c r="CR560" s="194" t="str">
        <f>IF(INDEX(tab_MinKomp[Scrum],MATCH($B559,tab_MinKomp[[Stanowisko / Position ]:[Stanowisko / Position ]],0))="n/a","n/a",CR559-INDEX(tab_MinKomp[Scrum],MATCH($B559,tab_MinKomp[[Stanowisko / Position ]:[Stanowisko / Position ]],0)))</f>
        <v>n/a</v>
      </c>
      <c r="CS560" s="194" t="str">
        <f>IF(INDEX(tab_MinKomp[SQL (MySQL)],MATCH($B559,tab_MinKomp[[Stanowisko / Position ]:[Stanowisko / Position ]],0))="n/a","n/a",CS559-INDEX(tab_MinKomp[SQL (MySQL)],MATCH($B559,tab_MinKomp[[Stanowisko / Position ]:[Stanowisko / Position ]],0)))</f>
        <v>n/a</v>
      </c>
      <c r="CT560" s="194" t="str">
        <f>IF(INDEX(tab_MinKomp[Javascript],MATCH($B559,tab_MinKomp[[Stanowisko / Position ]:[Stanowisko / Position ]],0))="n/a","n/a",CT559-INDEX(tab_MinKomp[Javascript],MATCH($B559,tab_MinKomp[[Stanowisko / Position ]:[Stanowisko / Position ]],0)))</f>
        <v>n/a</v>
      </c>
      <c r="CU560" s="194" t="str">
        <f>IF(INDEX(tab_MinKomp[Joomla],MATCH($B559,tab_MinKomp[[Stanowisko / Position ]:[Stanowisko / Position ]],0))="n/a","n/a",CU559-INDEX(tab_MinKomp[Joomla],MATCH($B559,tab_MinKomp[[Stanowisko / Position ]:[Stanowisko / Position ]],0)))</f>
        <v>n/a</v>
      </c>
      <c r="CV560" s="194" t="str">
        <f>IF(INDEX(tab_MinKomp[Bash],MATCH($B559,tab_MinKomp[[Stanowisko / Position ]:[Stanowisko / Position ]],0))="n/a","n/a",CV559-INDEX(tab_MinKomp[Bash],MATCH($B559,tab_MinKomp[[Stanowisko / Position ]:[Stanowisko / Position ]],0)))</f>
        <v>n/a</v>
      </c>
      <c r="CW560" s="194">
        <f>IF(INDEX(tab_MinKomp[Systemy MES (HYDRA / SFMS)],MATCH($B559,tab_MinKomp[[Stanowisko / Position ]:[Stanowisko / Position ]],0))="n/a","n/a",CW559-INDEX(tab_MinKomp[Systemy MES (HYDRA / SFMS)],MATCH($B559,tab_MinKomp[[Stanowisko / Position ]:[Stanowisko / Position ]],0)))</f>
        <v>-1</v>
      </c>
      <c r="CX560" s="194" t="str">
        <f>IF(INDEX(tab_MinKomp[HTML / CSS],MATCH($B559,tab_MinKomp[[Stanowisko / Position ]:[Stanowisko / Position ]],0))="n/a","n/a",CX559-INDEX(tab_MinKomp[HTML / CSS],MATCH($B559,tab_MinKomp[[Stanowisko / Position ]:[Stanowisko / Position ]],0)))</f>
        <v>n/a</v>
      </c>
      <c r="CY560" s="194" t="str">
        <f>IF(INDEX(tab_MinKomp[SYSTEM PR],MATCH($B559,tab_MinKomp[[Stanowisko / Position ]:[Stanowisko / Position ]],0))="n/a","n/a",CY559-INDEX(tab_MinKomp[SYSTEM PR],MATCH($B559,tab_MinKomp[[Stanowisko / Position ]:[Stanowisko / Position ]],0)))</f>
        <v>n/a</v>
      </c>
      <c r="CZ560" s="194" t="str">
        <f>IF(INDEX(tab_MinKomp[System Einkauf XP / EBA],MATCH($B559,tab_MinKomp[[Stanowisko / Position ]:[Stanowisko / Position ]],0))="n/a","n/a",CZ559-INDEX(tab_MinKomp[System Einkauf XP / EBA],MATCH($B559,tab_MinKomp[[Stanowisko / Position ]:[Stanowisko / Position ]],0)))</f>
        <v>n/a</v>
      </c>
      <c r="DA560" s="194" t="str">
        <f>IF(INDEX(tab_MinKomp[Techniki negocjacyjne / Verhandlungstechniken],MATCH($B559,tab_MinKomp[[Stanowisko / Position ]:[Stanowisko / Position ]],0))="n/a","n/a",DA559-INDEX(tab_MinKomp[Techniki negocjacyjne / Verhandlungstechniken],MATCH($B559,tab_MinKomp[[Stanowisko / Position ]:[Stanowisko / Position ]],0)))</f>
        <v>n/a</v>
      </c>
      <c r="DB560" s="194" t="str">
        <f>IF(INDEX(tab_MinKomp[Znajomość rynku branżowego / Kenntnis des Industrie Marktes],MATCH($B559,tab_MinKomp[[Stanowisko / Position ]:[Stanowisko / Position ]],0))="n/a","n/a",DB559-INDEX(tab_MinKomp[Znajomość rynku branżowego / Kenntnis des Industrie Marktes],MATCH($B559,tab_MinKomp[[Stanowisko / Position ]:[Stanowisko / Position ]],0)))</f>
        <v>n/a</v>
      </c>
      <c r="DC560" s="194" t="str">
        <f>IF(INDEX(tab_MinKomp[SUPPLIER MANAGEMENT],MATCH($B559,tab_MinKomp[[Stanowisko / Position ]:[Stanowisko / Position ]],0))="n/a","n/a",DC559-INDEX(tab_MinKomp[SUPPLIER MANAGEMENT],MATCH($B559,tab_MinKomp[[Stanowisko / Position ]:[Stanowisko / Position ]],0)))</f>
        <v>n/a</v>
      </c>
      <c r="DD560" s="194" t="str">
        <f>IF(INDEX(tab_MinKomp[SUPPLIER MANAGEMENT],MATCH($B559,tab_MinKomp[[Stanowisko / Position ]:[Stanowisko / Position ]],0))="n/a","n/a",DD559-INDEX(tab_MinKomp[SUPPLIER MANAGEMENT],MATCH($B559,tab_MinKomp[[Stanowisko / Position ]:[Stanowisko / Position ]],0)))</f>
        <v>n/a</v>
      </c>
      <c r="DE560" s="194" t="str">
        <f>IF(INDEX(tab_MinKomp[SUPPLIER MANAGEMENT],MATCH($B559,tab_MinKomp[[Stanowisko / Position ]:[Stanowisko / Position ]],0))="n/a","n/a",DE559-INDEX(tab_MinKomp[SUPPLIER MANAGEMENT],MATCH($B559,tab_MinKomp[[Stanowisko / Position ]:[Stanowisko / Position ]],0)))</f>
        <v>n/a</v>
      </c>
      <c r="DF560" s="194">
        <f>IF(INDEX(tab_MinKomp[LEAN MANAGEMENT],MATCH($B559,tab_MinKomp[[Stanowisko / Position ]:[Stanowisko / Position ]],0))="n/a","n/a",DF559-INDEX(tab_MinKomp[LEAN MANAGEMENT],MATCH($B559,tab_MinKomp[[Stanowisko / Position ]:[Stanowisko / Position ]],0)))</f>
        <v>0</v>
      </c>
      <c r="DG560" s="194" t="str">
        <f>IF(INDEX(tab_MinKomp[PPAP/PSW],MATCH($B559,tab_MinKomp[[Stanowisko / Position ]:[Stanowisko / Position ]],0))="n/a","n/a",DG559-INDEX(tab_MinKomp[PPAP/PSW],MATCH($B559,tab_MinKomp[[Stanowisko / Position ]:[Stanowisko / Position ]],0)))</f>
        <v>n/a</v>
      </c>
      <c r="DH560" s="194" t="str">
        <f>IF(INDEX(tab_MinKomp[SUPPLIER MANAGEMENT],MATCH($B559,tab_MinKomp[[Stanowisko / Position ]:[Stanowisko / Position ]],0))="n/a","n/a",DH559-INDEX(tab_MinKomp[SUPPLIER MANAGEMENT],MATCH($B559,tab_MinKomp[[Stanowisko / Position ]:[Stanowisko / Position ]],0)))</f>
        <v>n/a</v>
      </c>
      <c r="DI560" s="194" t="str">
        <f>IF(INDEX(tab_MinKomp[OBSŁUGA PORTALI KLIENTA / Kundenportale],MATCH($B559,tab_MinKomp[[Stanowisko / Position ]:[Stanowisko / Position ]],0))="n/a","n/a",DI559-INDEX(tab_MinKomp[OBSŁUGA PORTALI KLIENTA / Kundenportale],MATCH($B559,tab_MinKomp[[Stanowisko / Position ]:[Stanowisko / Position ]],0)))</f>
        <v>n/a</v>
      </c>
      <c r="DJ560" s="194" t="str">
        <f>IF(INDEX(tab_MinKomp[Obsługa systemu BABTECQ / BABTECQ System],MATCH($B559,tab_MinKomp[[Stanowisko / Position ]:[Stanowisko / Position ]],0))="n/a","n/a",DJ559-INDEX(tab_MinKomp[Obsługa systemu BABTECQ / BABTECQ System],MATCH($B559,tab_MinKomp[[Stanowisko / Position ]:[Stanowisko / Position ]],0)))</f>
        <v>n/a</v>
      </c>
      <c r="DK560" s="194" t="str">
        <f>IF(INDEX(tab_MinKomp[Rysunek techniczny / technische Zeichnung],MATCH($B559,tab_MinKomp[[Stanowisko / Position ]:[Stanowisko / Position ]],0))="n/a","n/a",DK559-INDEX(tab_MinKomp[Rysunek techniczny / technische Zeichnung],MATCH($B559,tab_MinKomp[[Stanowisko / Position ]:[Stanowisko / Position ]],0)))</f>
        <v>n/a</v>
      </c>
      <c r="DL560" s="194" t="str">
        <f>IF(INDEX(tab_MinKomp[Kalibracja / Kalibrierung],MATCH($B559,tab_MinKomp[[Stanowisko / Position ]:[Stanowisko / Position ]],0))="n/a","n/a",DL559-INDEX(tab_MinKomp[Kalibracja / Kalibrierung],MATCH($B559,tab_MinKomp[[Stanowisko / Position ]:[Stanowisko / Position ]],0)))</f>
        <v>n/a</v>
      </c>
      <c r="DM560" s="194" t="str">
        <f>IF(INDEX(tab_MinKomp[Rekwalifikacja / Requalifizierung],MATCH($B559,tab_MinKomp[[Stanowisko / Position ]:[Stanowisko / Position ]],0))="n/a","n/a",DM559-INDEX(tab_MinKomp[Rekwalifikacja / Requalifizierung],MATCH($B559,tab_MinKomp[[Stanowisko / Position ]:[Stanowisko / Position ]],0)))</f>
        <v>n/a</v>
      </c>
      <c r="DN560" s="190" t="str">
        <f>IF(INDEX(tab_MinKomp[Testy czystości / Reinheitstests],MATCH($B559,tab_MinKomp[[Stanowisko / Position ]:[Stanowisko / Position ]],0))="n/a","n/a",DN559-INDEX(tab_MinKomp[Testy czystości / Reinheitstests],MATCH($B559,tab_MinKomp[[Stanowisko / Position ]:[Stanowisko / Position ]],0)))</f>
        <v>n/a</v>
      </c>
      <c r="DO560" s="190" t="str">
        <f>IF(INDEX(tab_MinKomp[Testy czystości / Reinheitstests],MATCH($B559,tab_MinKomp[[Stanowisko / Position ]:[Stanowisko / Position ]],0))="n/a","n/a",DO559-INDEX(tab_MinKomp[Testy czystości / Reinheitstests],MATCH($B559,tab_MinKomp[[Stanowisko / Position ]:[Stanowisko / Position ]],0)))</f>
        <v>n/a</v>
      </c>
      <c r="DP560" s="190" t="str">
        <f>IF(INDEX(tab_MinKomp[Testy czystości / Reinheitstests],MATCH($B559,tab_MinKomp[[Stanowisko / Position ]:[Stanowisko / Position ]],0))="n/a","n/a",DP559-INDEX(tab_MinKomp[Testy czystości / Reinheitstests],MATCH($B559,tab_MinKomp[[Stanowisko / Position ]:[Stanowisko / Position ]],0)))</f>
        <v>n/a</v>
      </c>
      <c r="DQ560" s="190" t="str">
        <f>IF(INDEX(tab_MinKomp[Testy czystości / Reinheitstests],MATCH($B559,tab_MinKomp[[Stanowisko / Position ]:[Stanowisko / Position ]],0))="n/a","n/a",DQ559-INDEX(tab_MinKomp[Testy czystości / Reinheitstests],MATCH($B559,tab_MinKomp[[Stanowisko / Position ]:[Stanowisko / Position ]],0)))</f>
        <v>n/a</v>
      </c>
      <c r="DR560" s="190" t="str">
        <f>IF(INDEX(tab_MinKomp[Testy czystości / Reinheitstests],MATCH($B559,tab_MinKomp[[Stanowisko / Position ]:[Stanowisko / Position ]],0))="n/a","n/a",DR559-INDEX(tab_MinKomp[Testy czystości / Reinheitstests],MATCH($B559,tab_MinKomp[[Stanowisko / Position ]:[Stanowisko / Position ]],0)))</f>
        <v>n/a</v>
      </c>
      <c r="DS560" s="190" t="str">
        <f>IF(INDEX(tab_MinKomp[Testy czystości / Reinheitstests],MATCH($B559,tab_MinKomp[[Stanowisko / Position ]:[Stanowisko / Position ]],0))="n/a","n/a",DS559-INDEX(tab_MinKomp[Testy czystości / Reinheitstests],MATCH($B559,tab_MinKomp[[Stanowisko / Position ]:[Stanowisko / Position ]],0)))</f>
        <v>n/a</v>
      </c>
      <c r="DT560" s="194" t="str">
        <f>IF(INDEX(tab_MinKomp[SUPPLIER MANAGEMENT],MATCH($B559,tab_MinKomp[[Stanowisko / Position ]:[Stanowisko / Position ]],0))="n/a","n/a",DT559-INDEX(tab_MinKomp[SUPPLIER MANAGEMENT],MATCH($B559,tab_MinKomp[[Stanowisko / Position ]:[Stanowisko / Position ]],0)))</f>
        <v>n/a</v>
      </c>
      <c r="DU560" s="190" t="str">
        <f>IF(INDEX(tab_MinKomp[Testy czystości / Reinheitstests],MATCH($B559,tab_MinKomp[[Stanowisko / Position ]:[Stanowisko / Position ]],0))="n/a","n/a",DU559-INDEX(tab_MinKomp[Testy czystości / Reinheitstests],MATCH($B559,tab_MinKomp[[Stanowisko / Position ]:[Stanowisko / Position ]],0)))</f>
        <v>n/a</v>
      </c>
      <c r="DV560" s="190" t="str">
        <f>IF(INDEX(tab_MinKomp[Testy czystości / Reinheitstests],MATCH($B559,tab_MinKomp[[Stanowisko / Position ]:[Stanowisko / Position ]],0))="n/a","n/a",DV559-INDEX(tab_MinKomp[Testy czystości / Reinheitstests],MATCH($B559,tab_MinKomp[[Stanowisko / Position ]:[Stanowisko / Position ]],0)))</f>
        <v>n/a</v>
      </c>
      <c r="DW560" s="190" t="str">
        <f>IF(INDEX(tab_MinKomp[Testy czystości / Reinheitstests],MATCH($B559,tab_MinKomp[[Stanowisko / Position ]:[Stanowisko / Position ]],0))="n/a","n/a",DW559-INDEX(tab_MinKomp[Testy czystości / Reinheitstests],MATCH($B559,tab_MinKomp[[Stanowisko / Position ]:[Stanowisko / Position ]],0)))</f>
        <v>n/a</v>
      </c>
      <c r="DX560" s="190" t="str">
        <f>IF(INDEX(tab_MinKomp[Testy czystości / Reinheitstests],MATCH($B559,tab_MinKomp[[Stanowisko / Position ]:[Stanowisko / Position ]],0))="n/a","n/a",DX559-INDEX(tab_MinKomp[Testy czystości / Reinheitstests],MATCH($B559,tab_MinKomp[[Stanowisko / Position ]:[Stanowisko / Position ]],0)))</f>
        <v>n/a</v>
      </c>
      <c r="DY560" s="190" t="str">
        <f>IF(INDEX(tab_MinKomp[Testy czystości / Reinheitstests],MATCH($B559,tab_MinKomp[[Stanowisko / Position ]:[Stanowisko / Position ]],0))="n/a","n/a",DY559-INDEX(tab_MinKomp[Testy czystości / Reinheitstests],MATCH($B559,tab_MinKomp[[Stanowisko / Position ]:[Stanowisko / Position ]],0)))</f>
        <v>n/a</v>
      </c>
      <c r="DZ560" s="190" t="str">
        <f>IF(INDEX(tab_MinKomp[Testy czystości / Reinheitstests],MATCH($B559,tab_MinKomp[[Stanowisko / Position ]:[Stanowisko / Position ]],0))="n/a","n/a",DZ559-INDEX(tab_MinKomp[Testy czystości / Reinheitstests],MATCH($B559,tab_MinKomp[[Stanowisko / Position ]:[Stanowisko / Position ]],0)))</f>
        <v>n/a</v>
      </c>
      <c r="EA560" s="194" t="str">
        <f>IF(INDEX(tab_MinKomp[SUPPLIER MANAGEMENT],MATCH($B559,tab_MinKomp[[Stanowisko / Position ]:[Stanowisko / Position ]],0))="n/a","n/a",EA559-INDEX(tab_MinKomp[SUPPLIER MANAGEMENT],MATCH($B559,tab_MinKomp[[Stanowisko / Position ]:[Stanowisko / Position ]],0)))</f>
        <v>n/a</v>
      </c>
      <c r="EB560" s="190" t="str">
        <f>IF(INDEX(tab_MinKomp[Testy czystości / Reinheitstests],MATCH($B559,tab_MinKomp[[Stanowisko / Position ]:[Stanowisko / Position ]],0))="n/a","n/a",EB559-INDEX(tab_MinKomp[Testy czystości / Reinheitstests],MATCH($B559,tab_MinKomp[[Stanowisko / Position ]:[Stanowisko / Position ]],0)))</f>
        <v>n/a</v>
      </c>
      <c r="EC560" s="190" t="str">
        <f>IF(INDEX(tab_MinKomp[Testy czystości / Reinheitstests],MATCH($B559,tab_MinKomp[[Stanowisko / Position ]:[Stanowisko / Position ]],0))="n/a","n/a",EC559-INDEX(tab_MinKomp[Testy czystości / Reinheitstests],MATCH($B559,tab_MinKomp[[Stanowisko / Position ]:[Stanowisko / Position ]],0)))</f>
        <v>n/a</v>
      </c>
      <c r="ED560" s="190" t="str">
        <f>IF(INDEX(tab_MinKomp[Testy czystości / Reinheitstests],MATCH($B559,tab_MinKomp[[Stanowisko / Position ]:[Stanowisko / Position ]],0))="n/a","n/a",ED559-INDEX(tab_MinKomp[Testy czystości / Reinheitstests],MATCH($B559,tab_MinKomp[[Stanowisko / Position ]:[Stanowisko / Position ]],0)))</f>
        <v>n/a</v>
      </c>
      <c r="EE560" s="190" t="str">
        <f>IF(INDEX(tab_MinKomp[Testy czystości / Reinheitstests],MATCH($B559,tab_MinKomp[[Stanowisko / Position ]:[Stanowisko / Position ]],0))="n/a","n/a",EE559-INDEX(tab_MinKomp[Testy czystości / Reinheitstests],MATCH($B559,tab_MinKomp[[Stanowisko / Position ]:[Stanowisko / Position ]],0)))</f>
        <v>n/a</v>
      </c>
      <c r="EF560" s="190" t="str">
        <f>IF(INDEX(tab_MinKomp[Testy czystości / Reinheitstests],MATCH($B559,tab_MinKomp[[Stanowisko / Position ]:[Stanowisko / Position ]],0))="n/a","n/a",EF559-INDEX(tab_MinKomp[Testy czystości / Reinheitstests],MATCH($B559,tab_MinKomp[[Stanowisko / Position ]:[Stanowisko / Position ]],0)))</f>
        <v>n/a</v>
      </c>
      <c r="EG560" s="190" t="str">
        <f>IF(INDEX(tab_MinKomp[Testy czystości / Reinheitstests],MATCH($B559,tab_MinKomp[[Stanowisko / Position ]:[Stanowisko / Position ]],0))="n/a","n/a",EG559-INDEX(tab_MinKomp[Testy czystości / Reinheitstests],MATCH($B559,tab_MinKomp[[Stanowisko / Position ]:[Stanowisko / Position ]],0)))</f>
        <v>n/a</v>
      </c>
      <c r="EH560" s="190" t="str">
        <f>IF(INDEX(tab_MinKomp[Testy czystości / Reinheitstests],MATCH($B559,tab_MinKomp[[Stanowisko / Position ]:[Stanowisko / Position ]],0))="n/a","n/a",EH559-INDEX(tab_MinKomp[Testy czystości / Reinheitstests],MATCH($B559,tab_MinKomp[[Stanowisko / Position ]:[Stanowisko / Position ]],0)))</f>
        <v>n/a</v>
      </c>
      <c r="EI560" s="190" t="str">
        <f>IF(INDEX(tab_MinKomp[Testy czystości / Reinheitstests],MATCH($B559,tab_MinKomp[[Stanowisko / Position ]:[Stanowisko / Position ]],0))="n/a","n/a",EI559-INDEX(tab_MinKomp[Testy czystości / Reinheitstests],MATCH($B559,tab_MinKomp[[Stanowisko / Position ]:[Stanowisko / Position ]],0)))</f>
        <v>n/a</v>
      </c>
      <c r="EJ560" s="190" t="str">
        <f>IF(INDEX(tab_MinKomp[Testy czystości / Reinheitstests],MATCH($B559,tab_MinKomp[[Stanowisko / Position ]:[Stanowisko / Position ]],0))="n/a","n/a",EJ559-INDEX(tab_MinKomp[Testy czystości / Reinheitstests],MATCH($B559,tab_MinKomp[[Stanowisko / Position ]:[Stanowisko / Position ]],0)))</f>
        <v>n/a</v>
      </c>
      <c r="EK560" s="190" t="str">
        <f>IF(INDEX(tab_MinKomp[Testy czystości / Reinheitstests],MATCH($B559,tab_MinKomp[[Stanowisko / Position ]:[Stanowisko / Position ]],0))="n/a","n/a",EK559-INDEX(tab_MinKomp[Testy czystości / Reinheitstests],MATCH($B559,tab_MinKomp[[Stanowisko / Position ]:[Stanowisko / Position ]],0)))</f>
        <v>n/a</v>
      </c>
      <c r="EL560" s="190" t="str">
        <f>IF(INDEX(tab_MinKomp[Testy czystości / Reinheitstests],MATCH($B559,tab_MinKomp[[Stanowisko / Position ]:[Stanowisko / Position ]],0))="n/a","n/a",EL559-INDEX(tab_MinKomp[Testy czystości / Reinheitstests],MATCH($B559,tab_MinKomp[[Stanowisko / Position ]:[Stanowisko / Position ]],0)))</f>
        <v>n/a</v>
      </c>
      <c r="EM560" s="190" t="str">
        <f>IF(INDEX(tab_MinKomp[Testy czystości / Reinheitstests],MATCH($B559,tab_MinKomp[[Stanowisko / Position ]:[Stanowisko / Position ]],0))="n/a","n/a",EM559-INDEX(tab_MinKomp[Testy czystości / Reinheitstests],MATCH($B559,tab_MinKomp[[Stanowisko / Position ]:[Stanowisko / Position ]],0)))</f>
        <v>n/a</v>
      </c>
      <c r="EN560" s="190" t="str">
        <f>IF(INDEX(tab_MinKomp[Testy czystości / Reinheitstests],MATCH($B559,tab_MinKomp[[Stanowisko / Position ]:[Stanowisko / Position ]],0))="n/a","n/a",EN559-INDEX(tab_MinKomp[Testy czystości / Reinheitstests],MATCH($B559,tab_MinKomp[[Stanowisko / Position ]:[Stanowisko / Position ]],0)))</f>
        <v>n/a</v>
      </c>
      <c r="EO560" s="194" t="str">
        <f>IF(INDEX(tab_MinKomp[Konserwacja Rep],MATCH($B559,tab_MinKomp[[Stanowisko / Position ]:[Stanowisko / Position ]],0))="n/a","n/a",EO559-INDEX(tab_MinKomp[Konserwacja Rep],MATCH($B559,tab_MinKomp[[Stanowisko / Position ]:[Stanowisko / Position ]],0)))</f>
        <v>n/a</v>
      </c>
      <c r="EP560" s="194" t="str">
        <f>IF(INDEX(tab_MinKomp[[Konserwacja Engel ]],MATCH($B559,tab_MinKomp[[Stanowisko / Position ]:[Stanowisko / Position ]],0))="n/a","n/a",EP559-INDEX(tab_MinKomp[[Konserwacja Engel ]],MATCH($B559,tab_MinKomp[[Stanowisko / Position ]:[Stanowisko / Position ]],0)))</f>
        <v>n/a</v>
      </c>
      <c r="EQ560" s="194" t="str">
        <f>IF(INDEX(tab_MinKomp[Konserwacja B 50],MATCH($B559,tab_MinKomp[[Stanowisko / Position ]:[Stanowisko / Position ]],0))="n/a","n/a",EQ559-INDEX(tab_MinKomp[Konserwacja B 50],MATCH($B559,tab_MinKomp[[Stanowisko / Position ]:[Stanowisko / Position ]],0)))</f>
        <v>n/a</v>
      </c>
      <c r="ER560" s="194" t="str">
        <f>IF(INDEX(tab_MinKomp[[Konserwacja EOL ]],MATCH($B559,tab_MinKomp[[Stanowisko / Position ]:[Stanowisko / Position ]],0))="n/a","n/a",ER559-INDEX(tab_MinKomp[[Konserwacja EOL ]],MATCH($B559,tab_MinKomp[[Stanowisko / Position ]:[Stanowisko / Position ]],0)))</f>
        <v>n/a</v>
      </c>
      <c r="ES560" s="194" t="str">
        <f>IF(INDEX(tab_MinKomp[Konserwacja Branson],MATCH($B559,tab_MinKomp[[Stanowisko / Position ]:[Stanowisko / Position ]],0))="n/a","n/a",ES559-INDEX(tab_MinKomp[Konserwacja Branson],MATCH($B559,tab_MinKomp[[Stanowisko / Position ]:[Stanowisko / Position ]],0)))</f>
        <v>n/a</v>
      </c>
      <c r="ET560" s="194" t="str">
        <f>IF(INDEX(tab_MinKomp[Konserwacja coolery],MATCH($B559,tab_MinKomp[[Stanowisko / Position ]:[Stanowisko / Position ]],0))="n/a","n/a",ET559-INDEX(tab_MinKomp[Konserwacja coolery],MATCH($B559,tab_MinKomp[[Stanowisko / Position ]:[Stanowisko / Position ]],0)))</f>
        <v>n/a</v>
      </c>
      <c r="EU560" s="194" t="str">
        <f>IF(INDEX(tab_MinKomp[Konserwacja piecy],MATCH($B559,tab_MinKomp[[Stanowisko / Position ]:[Stanowisko / Position ]],0))="n/a","n/a",EU559-INDEX(tab_MinKomp[Konserwacja piecy],MATCH($B559,tab_MinKomp[[Stanowisko / Position ]:[Stanowisko / Position ]],0)))</f>
        <v>n/a</v>
      </c>
      <c r="EV560" s="194" t="str">
        <f>IF(INDEX(tab_MinKomp[Rysunek techniczny- czytanie],MATCH($B559,tab_MinKomp[[Stanowisko / Position ]:[Stanowisko / Position ]],0))="n/a","n/a",EV559-INDEX(tab_MinKomp[Rysunek techniczny- czytanie],MATCH($B559,tab_MinKomp[[Stanowisko / Position ]:[Stanowisko / Position ]],0)))</f>
        <v>n/a</v>
      </c>
      <c r="EW560" s="194" t="str">
        <f>IF(INDEX(tab_MinKomp[Elektryka],MATCH($B559,tab_MinKomp[[Stanowisko / Position ]:[Stanowisko / Position ]],0))="n/a","n/a",EW559-INDEX(tab_MinKomp[Elektryka],MATCH($B559,tab_MinKomp[[Stanowisko / Position ]:[Stanowisko / Position ]],0)))</f>
        <v>n/a</v>
      </c>
      <c r="EX560" s="194" t="str">
        <f>IF(INDEX(tab_MinKomp[Pneumatyka],MATCH($B559,tab_MinKomp[[Stanowisko / Position ]:[Stanowisko / Position ]],0))="n/a","n/a",EX559-INDEX(tab_MinKomp[Pneumatyka],MATCH($B559,tab_MinKomp[[Stanowisko / Position ]:[Stanowisko / Position ]],0)))</f>
        <v>n/a</v>
      </c>
      <c r="EY560" s="194" t="str">
        <f>IF(INDEX(tab_MinKomp[[Hydraulika ]],MATCH($B559,tab_MinKomp[[Stanowisko / Position ]:[Stanowisko / Position ]],0))="n/a","n/a",EY559-INDEX(tab_MinKomp[[Hydraulika ]],MATCH($B559,tab_MinKomp[[Stanowisko / Position ]:[Stanowisko / Position ]],0)))</f>
        <v>n/a</v>
      </c>
      <c r="EZ560" s="194" t="str">
        <f>IF(INDEX(tab_MinKomp[Podciśnienie],MATCH($B559,tab_MinKomp[[Stanowisko / Position ]:[Stanowisko / Position ]],0))="n/a","n/a",EZ559-INDEX(tab_MinKomp[Podciśnienie],MATCH($B559,tab_MinKomp[[Stanowisko / Position ]:[Stanowisko / Position ]],0)))</f>
        <v>n/a</v>
      </c>
      <c r="FA560" s="194" t="str">
        <f>IF(INDEX(tab_MinKomp[Usuwanie awarii],MATCH($B559,tab_MinKomp[[Stanowisko / Position ]:[Stanowisko / Position ]],0))="n/a","n/a",FA559-INDEX(tab_MinKomp[Usuwanie awarii],MATCH($B559,tab_MinKomp[[Stanowisko / Position ]:[Stanowisko / Position ]],0)))</f>
        <v>n/a</v>
      </c>
      <c r="FB560" s="194" t="str">
        <f>IF(INDEX(tab_MinKomp[Obsługa robotów],MATCH($B559,tab_MinKomp[[Stanowisko / Position ]:[Stanowisko / Position ]],0))="n/a","n/a",FB559-INDEX(tab_MinKomp[Obsługa robotów],MATCH($B559,tab_MinKomp[[Stanowisko / Position ]:[Stanowisko / Position ]],0)))</f>
        <v>n/a</v>
      </c>
      <c r="FC560" s="194" t="str">
        <f>IF(INDEX(tab_MinKomp[Obsługa sterowania maszyny],MATCH($B559,tab_MinKomp[[Stanowisko / Position ]:[Stanowisko / Position ]],0))="n/a","n/a",FC559-INDEX(tab_MinKomp[Obsługa sterowania maszyny],MATCH($B559,tab_MinKomp[[Stanowisko / Position ]:[Stanowisko / Position ]],0)))</f>
        <v>n/a</v>
      </c>
      <c r="FD560" s="194" t="str">
        <f>IF(INDEX(tab_MinKomp[Usuwanie przyczyn żródłowych],MATCH($B559,tab_MinKomp[[Stanowisko / Position ]:[Stanowisko / Position ]],0))="n/a","n/a",FD559-INDEX(tab_MinKomp[Usuwanie przyczyn żródłowych],MATCH($B559,tab_MinKomp[[Stanowisko / Position ]:[Stanowisko / Position ]],0)))</f>
        <v>n/a</v>
      </c>
      <c r="FE560" s="194" t="str">
        <f>IF(INDEX(tab_MinKomp[Cmms stosowanie],MATCH($B559,tab_MinKomp[[Stanowisko / Position ]:[Stanowisko / Position ]],0))="n/a","n/a",FE559-INDEX(tab_MinKomp[Cmms stosowanie],MATCH($B559,tab_MinKomp[[Stanowisko / Position ]:[Stanowisko / Position ]],0)))</f>
        <v>n/a</v>
      </c>
      <c r="FF560" s="190" t="str">
        <f>IF(INDEX(tab_MinKomp[Testy czystości / Reinheitstests],MATCH($B559,tab_MinKomp[[Stanowisko / Position ]:[Stanowisko / Position ]],0))="n/a","n/a",FF559-INDEX(tab_MinKomp[Testy czystości / Reinheitstests],MATCH($B559,tab_MinKomp[[Stanowisko / Position ]:[Stanowisko / Position ]],0)))</f>
        <v>n/a</v>
      </c>
      <c r="FG560" s="194" t="str">
        <f>IF(INDEX(tab_MinKomp[Czyszczenie form plastikowych],MATCH($B559,tab_MinKomp[[Stanowisko / Position ]:[Stanowisko / Position ]],0))="n/a","n/a",FG559-INDEX(tab_MinKomp[Czyszczenie form plastikowych],MATCH($B559,tab_MinKomp[[Stanowisko / Position ]:[Stanowisko / Position ]],0)))</f>
        <v>n/a</v>
      </c>
      <c r="FH560" s="194" t="str">
        <f>IF(INDEX(tab_MinKomp[Wymiana form plastik],MATCH($B559,tab_MinKomp[[Stanowisko / Position ]:[Stanowisko / Position ]],0))="n/a","n/a",FH559-INDEX(tab_MinKomp[Wymiana form plastik],MATCH($B559,tab_MinKomp[[Stanowisko / Position ]:[Stanowisko / Position ]],0)))</f>
        <v>n/a</v>
      </c>
      <c r="FI560" s="194" t="str">
        <f>IF(INDEX(tab_MinKomp[Wymiana form guma],MATCH($B559,tab_MinKomp[[Stanowisko / Position ]:[Stanowisko / Position ]],0))="n/a","n/a",FI559-INDEX(tab_MinKomp[Wymiana form guma],MATCH($B559,tab_MinKomp[[Stanowisko / Position ]:[Stanowisko / Position ]],0)))</f>
        <v>n/a</v>
      </c>
      <c r="FJ560" s="194" t="str">
        <f>IF(INDEX(tab_MinKomp[Konserwacja KK],MATCH($B559,tab_MinKomp[[Stanowisko / Position ]:[Stanowisko / Position ]],0))="n/a","n/a",FJ559-INDEX(tab_MinKomp[Konserwacja KK],MATCH($B559,tab_MinKomp[[Stanowisko / Position ]:[Stanowisko / Position ]],0)))</f>
        <v>n/a</v>
      </c>
      <c r="FK560" s="194" t="str">
        <f>IF(INDEX(tab_MinKomp[Konserwacja form guma],MATCH($B559,tab_MinKomp[[Stanowisko / Position ]:[Stanowisko / Position ]],0))="n/a","n/a",FK559-INDEX(tab_MinKomp[Konserwacja form guma],MATCH($B559,tab_MinKomp[[Stanowisko / Position ]:[Stanowisko / Position ]],0)))</f>
        <v>n/a</v>
      </c>
      <c r="FL560" s="194" t="str">
        <f>IF(INDEX(tab_MinKomp[Konserwacja form plastiki],MATCH($B559,tab_MinKomp[[Stanowisko / Position ]:[Stanowisko / Position ]],0))="n/a","n/a",FL559-INDEX(tab_MinKomp[Konserwacja form plastiki],MATCH($B559,tab_MinKomp[[Stanowisko / Position ]:[Stanowisko / Position ]],0)))</f>
        <v>n/a</v>
      </c>
      <c r="FM560" s="194" t="str">
        <f>IF(INDEX(tab_MinKomp[Konserwacja Gorącego Kanału],MATCH($B559,tab_MinKomp[[Stanowisko / Position ]:[Stanowisko / Position ]],0))="n/a","n/a",FM559-INDEX(tab_MinKomp[Konserwacja Gorącego Kanału],MATCH($B559,tab_MinKomp[[Stanowisko / Position ]:[Stanowisko / Position ]],0)))</f>
        <v>n/a</v>
      </c>
      <c r="FN560" s="194" t="str">
        <f>IF(INDEX(tab_MinKomp[MS Office (Excel)],MATCH($B559,tab_MinKomp[[Stanowisko / Position ]:[Stanowisko / Position ]],0))="n/a","n/a",FN559-INDEX(tab_MinKomp[MS Office (Excel)],MATCH($B559,tab_MinKomp[[Stanowisko / Position ]:[Stanowisko / Position ]],0)))</f>
        <v>n/a</v>
      </c>
      <c r="FO560" s="194" t="str">
        <f>IF(INDEX(tab_MinKomp[MS Office (Word)],MATCH($B559,tab_MinKomp[[Stanowisko / Position ]:[Stanowisko / Position ]],0))="n/a","n/a",FO559-INDEX(tab_MinKomp[MS Office (Word)],MATCH($B559,tab_MinKomp[[Stanowisko / Position ]:[Stanowisko / Position ]],0)))</f>
        <v>n/a</v>
      </c>
      <c r="FP560" s="194" t="str">
        <f>IF(INDEX(tab_MinKomp[MS Office (Power Point)],MATCH($B559,tab_MinKomp[[Stanowisko / Position ]:[Stanowisko / Position ]],0))="n/a","n/a",FP559-INDEX(tab_MinKomp[MS Office (Power Point)],MATCH($B559,tab_MinKomp[[Stanowisko / Position ]:[Stanowisko / Position ]],0)))</f>
        <v>n/a</v>
      </c>
      <c r="FQ560" s="196" t="str">
        <f>IF(INDEX(tab_MinKomp[Język angielski / Englisch],MATCH($B559,tab_MinKomp[[Stanowisko / Position ]:[Stanowisko / Position ]],0))="n/a","n/a",FQ559-INDEX(tab_MinKomp[Język angielski / Englisch],MATCH($B559,tab_MinKomp[[Stanowisko / Position ]:[Stanowisko / Position ]],0)))</f>
        <v>n/a</v>
      </c>
      <c r="FR560" s="196" t="str">
        <f>IF(INDEX(tab_MinKomp[Język niemiecki / Deutsch],MATCH($B559,tab_MinKomp[[Stanowisko / Position ]:[Stanowisko / Position ]],0))="n/a","n/a",FR559-INDEX(tab_MinKomp[Język niemiecki / Deutsch],MATCH($B559,tab_MinKomp[[Stanowisko / Position ]:[Stanowisko / Position ]],0)))</f>
        <v>n/a</v>
      </c>
      <c r="FS560" s="194">
        <f>IF(INDEX(tab_MinKomp[Zarządzanie dokumentacją procesową / Process dokumentation management],MATCH($B559,tab_MinKomp[[Stanowisko / Position ]:[Stanowisko / Position ]],0))="n/a","n/a",FS559-INDEX(tab_MinKomp[Zarządzanie dokumentacją procesową / Process dokumentation management],MATCH($B559,tab_MinKomp[[Stanowisko / Position ]:[Stanowisko / Position ]],0)))</f>
        <v>-1</v>
      </c>
      <c r="FT560" s="194">
        <f>IF(INDEX(tab_MinKomp[Znajomość procesów z obszaru / Kenntiss der prozesse in dem Bereich],MATCH($B559,tab_MinKomp[[Stanowisko / Position ]:[Stanowisko / Position ]],0))="n/a","n/a",FT559-INDEX(tab_MinKomp[Znajomość procesów z obszaru / Kenntiss der prozesse in dem Bereich],MATCH($B559,tab_MinKomp[[Stanowisko / Position ]:[Stanowisko / Position ]],0)))</f>
        <v>0</v>
      </c>
      <c r="FU560" s="194">
        <f>IF(INDEX(tab_MinKomp[optymalizacja procesów / Prozessoptymalisierung],MATCH($B559,tab_MinKomp[[Stanowisko / Position ]:[Stanowisko / Position ]],0))="n/a","n/a",FU559-INDEX(tab_MinKomp[optymalizacja procesów / Prozessoptymalisierung],MATCH($B559,tab_MinKomp[[Stanowisko / Position ]:[Stanowisko / Position ]],0)))</f>
        <v>0</v>
      </c>
      <c r="FV560" s="194">
        <f>IF(INDEX(tab_MinKomp[Umiejętności szkoleniowe / Trainingsfähigkeiten],MATCH($B559,tab_MinKomp[[Stanowisko / Position ]:[Stanowisko / Position ]],0))="n/a","n/a",FV559-INDEX(tab_MinKomp[Umiejętności szkoleniowe / Trainingsfähigkeiten],MATCH($B559,tab_MinKomp[[Stanowisko / Position ]:[Stanowisko / Position ]],0)))</f>
        <v>0</v>
      </c>
      <c r="FW560" s="194">
        <f>IF(INDEX(tab_MinKomp[Analityczne myślenie, podejście / Analitysches Denken, Einstellung],MATCH($B559,tab_MinKomp[[Stanowisko / Position ]:[Stanowisko / Position ]],0))="n/a","n/a",FW559-INDEX(tab_MinKomp[Analityczne myślenie, podejście / Analitysches Denken, Einstellung],MATCH($B559,tab_MinKomp[[Stanowisko / Position ]:[Stanowisko / Position ]],0)))</f>
        <v>0</v>
      </c>
      <c r="FX560" s="194">
        <f>IF(INDEX(tab_MinKomp[Dokładność, precyzja w dzialaniu / Genauigkeit, Präzision in die Arbeit],MATCH($B559,tab_MinKomp[[Stanowisko / Position ]:[Stanowisko / Position ]],0))="n/a","n/a",FX559-INDEX(tab_MinKomp[Dokładność, precyzja w dzialaniu / Genauigkeit, Präzision in die Arbeit],MATCH($B559,tab_MinKomp[[Stanowisko / Position ]:[Stanowisko / Position ]],0)))</f>
        <v>0</v>
      </c>
      <c r="FY560" s="194">
        <f>IF(INDEX(tab_MinKomp[Dyspozycyjność / Verfügbarkeit],MATCH($B559,tab_MinKomp[[Stanowisko / Position ]:[Stanowisko / Position ]],0))="n/a","n/a",FY559-INDEX(tab_MinKomp[Dyspozycyjność / Verfügbarkeit],MATCH($B559,tab_MinKomp[[Stanowisko / Position ]:[Stanowisko / Position ]],0)))</f>
        <v>0</v>
      </c>
      <c r="FZ560" s="194">
        <f>IF(INDEX(tab_MinKomp[Zaangażowanie / 
Engagement],MATCH($B559,tab_MinKomp[[Stanowisko / Position ]:[Stanowisko / Position ]],0))="n/a","n/a",FZ559-INDEX(tab_MinKomp[Zaangażowanie / 
Engagement],MATCH($B559,tab_MinKomp[[Stanowisko / Position ]:[Stanowisko / Position ]],0)))</f>
        <v>0</v>
      </c>
      <c r="GA560" s="194" t="str">
        <f>IF(INDEX(tab_MinKomp[Konserwacja form guma],MATCH($B559,tab_MinKomp[[Stanowisko / Position ]:[Stanowisko / Position ]],0))="n/a","n/a",GA559-INDEX(tab_MinKomp[Konserwacja form guma],MATCH($B559,tab_MinKomp[[Stanowisko / Position ]:[Stanowisko / Position ]],0)))</f>
        <v>n/a</v>
      </c>
      <c r="GB560" s="194" t="str">
        <f>IF(INDEX(tab_MinKomp[Konserwacja form plastiki],MATCH($B559,tab_MinKomp[[Stanowisko / Position ]:[Stanowisko / Position ]],0))="n/a","n/a",GB559-INDEX(tab_MinKomp[Konserwacja form plastiki],MATCH($B559,tab_MinKomp[[Stanowisko / Position ]:[Stanowisko / Position ]],0)))</f>
        <v>n/a</v>
      </c>
      <c r="GC560" s="194">
        <f>IF(INDEX(tab_MinKomp[Elastyczność w działaniu],MATCH($B559,tab_MinKomp[[Stanowisko / Position ]:[Stanowisko / Position ]],0))="n/a","n/a",GC559-INDEX(tab_MinKomp[Elastyczność w działaniu],MATCH($B559,tab_MinKomp[[Stanowisko / Position ]:[Stanowisko / Position ]],0)))</f>
        <v>0</v>
      </c>
      <c r="GD560" s="194">
        <f>IF(INDEX(tab_MinKomp[Komunikatywność],MATCH($B559,tab_MinKomp[[Stanowisko / Position ]:[Stanowisko / Position ]],0))="n/a","n/a",GD559-INDEX(tab_MinKomp[Komunikatywność],MATCH($B559,tab_MinKomp[[Stanowisko / Position ]:[Stanowisko / Position ]],0)))</f>
        <v>0</v>
      </c>
      <c r="GE560" s="193" t="str">
        <f>IF(INDEX(tab_MinKomp[Motywowanie i budowanie zaangażowania zespołu],MATCH($B559,tab_MinKomp[[Stanowisko / Position ]:[Stanowisko / Position ]],0))="n/a","n/a",GE559-INDEX(tab_MinKomp[Motywowanie i budowanie zaangażowania zespołu],MATCH($B559,tab_MinKomp[[Stanowisko / Position ]:[Stanowisko / Position ]],0)))</f>
        <v>n/a</v>
      </c>
      <c r="GF560" s="186" t="s">
        <v>248</v>
      </c>
      <c r="GG560" s="186" t="s">
        <v>248</v>
      </c>
      <c r="GH560" s="186" t="s">
        <v>248</v>
      </c>
      <c r="GI560" s="186" t="s">
        <v>248</v>
      </c>
      <c r="GJ560" s="186" t="s">
        <v>248</v>
      </c>
      <c r="GK560" s="186" t="s">
        <v>248</v>
      </c>
      <c r="GL560" s="186" t="s">
        <v>248</v>
      </c>
      <c r="GM560" s="186" t="s">
        <v>248</v>
      </c>
      <c r="GN560" s="186" t="s">
        <v>248</v>
      </c>
      <c r="GO560" s="186" t="s">
        <v>248</v>
      </c>
      <c r="GP560" s="186" t="s">
        <v>248</v>
      </c>
      <c r="GQ560" s="186" t="s">
        <v>248</v>
      </c>
      <c r="GR560" s="186" t="s">
        <v>248</v>
      </c>
      <c r="GS560" s="186" t="s">
        <v>248</v>
      </c>
      <c r="GT560" s="186" t="s">
        <v>248</v>
      </c>
      <c r="GU560" s="186" t="s">
        <v>248</v>
      </c>
      <c r="GV560" s="186" t="s">
        <v>248</v>
      </c>
      <c r="GW560" s="186" t="s">
        <v>248</v>
      </c>
      <c r="GX560" s="186" t="s">
        <v>248</v>
      </c>
      <c r="GY560" s="186" t="s">
        <v>248</v>
      </c>
      <c r="GZ560" s="261" t="s">
        <v>248</v>
      </c>
      <c r="HA560" s="261" t="s">
        <v>248</v>
      </c>
      <c r="HB560" s="191">
        <f>SUM(G560:GE560)/(HB559-(SUM(G560:GE560)))</f>
        <v>-6.9767441860465115E-2</v>
      </c>
    </row>
    <row r="561" spans="1:211" s="224" customFormat="1" ht="24.9" customHeight="1" x14ac:dyDescent="0.3">
      <c r="A561" s="219" t="s">
        <v>322</v>
      </c>
      <c r="B561" s="219" t="s">
        <v>315</v>
      </c>
      <c r="C561" s="219"/>
      <c r="D561" s="219">
        <v>1938</v>
      </c>
      <c r="E561" s="394" t="s">
        <v>671</v>
      </c>
      <c r="F561" s="220" t="s">
        <v>374</v>
      </c>
      <c r="G561" s="184">
        <v>2</v>
      </c>
      <c r="H561" s="184">
        <v>1</v>
      </c>
      <c r="I561" s="184">
        <v>2</v>
      </c>
      <c r="J561" s="184">
        <v>1</v>
      </c>
      <c r="K561" s="184">
        <v>1</v>
      </c>
      <c r="L561" s="184" t="s">
        <v>248</v>
      </c>
      <c r="M561" s="184" t="s">
        <v>248</v>
      </c>
      <c r="N561" s="184" t="s">
        <v>248</v>
      </c>
      <c r="O561" s="184">
        <v>1</v>
      </c>
      <c r="P561" s="184">
        <v>1</v>
      </c>
      <c r="Q561" s="184" t="s">
        <v>248</v>
      </c>
      <c r="R561" s="184" t="s">
        <v>248</v>
      </c>
      <c r="S561" s="184" t="s">
        <v>248</v>
      </c>
      <c r="T561" s="184" t="s">
        <v>248</v>
      </c>
      <c r="U561" s="184" t="s">
        <v>248</v>
      </c>
      <c r="V561" s="184" t="s">
        <v>248</v>
      </c>
      <c r="W561" s="184" t="s">
        <v>248</v>
      </c>
      <c r="X561" s="184" t="s">
        <v>248</v>
      </c>
      <c r="Y561" s="184" t="s">
        <v>248</v>
      </c>
      <c r="Z561" s="184" t="s">
        <v>248</v>
      </c>
      <c r="AA561" s="184" t="s">
        <v>248</v>
      </c>
      <c r="AB561" s="184" t="s">
        <v>248</v>
      </c>
      <c r="AC561" s="184" t="s">
        <v>248</v>
      </c>
      <c r="AD561" s="184" t="s">
        <v>248</v>
      </c>
      <c r="AE561" s="184" t="s">
        <v>248</v>
      </c>
      <c r="AF561" s="184" t="s">
        <v>248</v>
      </c>
      <c r="AG561" s="184" t="s">
        <v>248</v>
      </c>
      <c r="AH561" s="184" t="s">
        <v>248</v>
      </c>
      <c r="AI561" s="184" t="s">
        <v>248</v>
      </c>
      <c r="AJ561" s="184" t="s">
        <v>248</v>
      </c>
      <c r="AK561" s="184" t="s">
        <v>248</v>
      </c>
      <c r="AL561" s="184">
        <v>1</v>
      </c>
      <c r="AM561" s="184" t="s">
        <v>248</v>
      </c>
      <c r="AN561" s="184" t="s">
        <v>248</v>
      </c>
      <c r="AO561" s="184">
        <v>1</v>
      </c>
      <c r="AP561" s="184" t="s">
        <v>248</v>
      </c>
      <c r="AQ561" s="184">
        <v>1</v>
      </c>
      <c r="AR561" s="184" t="s">
        <v>248</v>
      </c>
      <c r="AS561" s="184" t="s">
        <v>248</v>
      </c>
      <c r="AT561" s="184" t="s">
        <v>248</v>
      </c>
      <c r="AU561" s="184" t="s">
        <v>248</v>
      </c>
      <c r="AV561" s="184">
        <v>2</v>
      </c>
      <c r="AW561" s="184">
        <v>1</v>
      </c>
      <c r="AX561" s="184" t="s">
        <v>248</v>
      </c>
      <c r="AY561" s="184" t="s">
        <v>248</v>
      </c>
      <c r="AZ561" s="184" t="s">
        <v>248</v>
      </c>
      <c r="BA561" s="184" t="s">
        <v>248</v>
      </c>
      <c r="BB561" s="184" t="s">
        <v>248</v>
      </c>
      <c r="BC561" s="184" t="s">
        <v>248</v>
      </c>
      <c r="BD561" s="184" t="s">
        <v>248</v>
      </c>
      <c r="BE561" s="184" t="s">
        <v>248</v>
      </c>
      <c r="BF561" s="184" t="s">
        <v>248</v>
      </c>
      <c r="BG561" s="184" t="s">
        <v>248</v>
      </c>
      <c r="BH561" s="184" t="s">
        <v>248</v>
      </c>
      <c r="BI561" s="184" t="s">
        <v>248</v>
      </c>
      <c r="BJ561" s="184" t="s">
        <v>248</v>
      </c>
      <c r="BK561" s="184" t="s">
        <v>248</v>
      </c>
      <c r="BL561" s="184" t="s">
        <v>248</v>
      </c>
      <c r="BM561" s="184" t="s">
        <v>248</v>
      </c>
      <c r="BN561" s="184" t="s">
        <v>248</v>
      </c>
      <c r="BO561" s="184" t="s">
        <v>248</v>
      </c>
      <c r="BP561" s="184">
        <v>1</v>
      </c>
      <c r="BQ561" s="184" t="s">
        <v>248</v>
      </c>
      <c r="BR561" s="184">
        <v>1</v>
      </c>
      <c r="BS561" s="184" t="s">
        <v>248</v>
      </c>
      <c r="BT561" s="184" t="s">
        <v>248</v>
      </c>
      <c r="BU561" s="184" t="s">
        <v>248</v>
      </c>
      <c r="BV561" s="184" t="s">
        <v>248</v>
      </c>
      <c r="BW561" s="184" t="s">
        <v>248</v>
      </c>
      <c r="BX561" s="184" t="s">
        <v>248</v>
      </c>
      <c r="BY561" s="184" t="s">
        <v>248</v>
      </c>
      <c r="BZ561" s="184" t="s">
        <v>248</v>
      </c>
      <c r="CA561" s="184">
        <v>1</v>
      </c>
      <c r="CB561" s="184" t="s">
        <v>248</v>
      </c>
      <c r="CC561" s="184">
        <v>2</v>
      </c>
      <c r="CD561" s="184">
        <v>2</v>
      </c>
      <c r="CE561" s="184" t="s">
        <v>248</v>
      </c>
      <c r="CF561" s="184" t="s">
        <v>248</v>
      </c>
      <c r="CG561" s="184">
        <v>1</v>
      </c>
      <c r="CH561" s="184" t="s">
        <v>248</v>
      </c>
      <c r="CI561" s="184" t="s">
        <v>248</v>
      </c>
      <c r="CJ561" s="184" t="s">
        <v>248</v>
      </c>
      <c r="CK561" s="184" t="s">
        <v>248</v>
      </c>
      <c r="CL561" s="184" t="s">
        <v>248</v>
      </c>
      <c r="CM561" s="184" t="s">
        <v>248</v>
      </c>
      <c r="CN561" s="184" t="s">
        <v>248</v>
      </c>
      <c r="CO561" s="184" t="s">
        <v>248</v>
      </c>
      <c r="CP561" s="184" t="s">
        <v>248</v>
      </c>
      <c r="CQ561" s="184" t="s">
        <v>248</v>
      </c>
      <c r="CR561" s="184" t="s">
        <v>248</v>
      </c>
      <c r="CS561" s="184" t="s">
        <v>248</v>
      </c>
      <c r="CT561" s="184" t="s">
        <v>248</v>
      </c>
      <c r="CU561" s="184" t="s">
        <v>248</v>
      </c>
      <c r="CV561" s="184" t="s">
        <v>248</v>
      </c>
      <c r="CW561" s="184">
        <v>1</v>
      </c>
      <c r="CX561" s="184" t="s">
        <v>248</v>
      </c>
      <c r="CY561" s="184" t="s">
        <v>248</v>
      </c>
      <c r="CZ561" s="184" t="s">
        <v>248</v>
      </c>
      <c r="DA561" s="184" t="s">
        <v>248</v>
      </c>
      <c r="DB561" s="184" t="s">
        <v>248</v>
      </c>
      <c r="DC561" s="184" t="s">
        <v>248</v>
      </c>
      <c r="DD561" s="184" t="s">
        <v>248</v>
      </c>
      <c r="DE561" s="184" t="s">
        <v>248</v>
      </c>
      <c r="DF561" s="184">
        <v>1</v>
      </c>
      <c r="DG561" s="184" t="s">
        <v>248</v>
      </c>
      <c r="DH561" s="184" t="s">
        <v>248</v>
      </c>
      <c r="DI561" s="184" t="s">
        <v>248</v>
      </c>
      <c r="DJ561" s="184" t="s">
        <v>248</v>
      </c>
      <c r="DK561" s="184" t="s">
        <v>248</v>
      </c>
      <c r="DL561" s="184" t="s">
        <v>248</v>
      </c>
      <c r="DM561" s="184" t="s">
        <v>248</v>
      </c>
      <c r="DN561" s="184" t="s">
        <v>248</v>
      </c>
      <c r="DO561" s="184" t="s">
        <v>248</v>
      </c>
      <c r="DP561" s="184" t="s">
        <v>248</v>
      </c>
      <c r="DQ561" s="184" t="s">
        <v>248</v>
      </c>
      <c r="DR561" s="184" t="s">
        <v>248</v>
      </c>
      <c r="DS561" s="184" t="s">
        <v>248</v>
      </c>
      <c r="DT561" s="184" t="s">
        <v>248</v>
      </c>
      <c r="DU561" s="184" t="s">
        <v>248</v>
      </c>
      <c r="DV561" s="184" t="s">
        <v>248</v>
      </c>
      <c r="DW561" s="184" t="s">
        <v>248</v>
      </c>
      <c r="DX561" s="184" t="s">
        <v>248</v>
      </c>
      <c r="DY561" s="184" t="s">
        <v>248</v>
      </c>
      <c r="DZ561" s="184" t="s">
        <v>248</v>
      </c>
      <c r="EA561" s="184" t="s">
        <v>248</v>
      </c>
      <c r="EB561" s="184" t="s">
        <v>248</v>
      </c>
      <c r="EC561" s="184" t="s">
        <v>248</v>
      </c>
      <c r="ED561" s="184" t="s">
        <v>248</v>
      </c>
      <c r="EE561" s="184" t="s">
        <v>248</v>
      </c>
      <c r="EF561" s="184" t="s">
        <v>248</v>
      </c>
      <c r="EG561" s="184" t="s">
        <v>248</v>
      </c>
      <c r="EH561" s="184" t="s">
        <v>248</v>
      </c>
      <c r="EI561" s="184" t="s">
        <v>248</v>
      </c>
      <c r="EJ561" s="184" t="s">
        <v>248</v>
      </c>
      <c r="EK561" s="184" t="s">
        <v>248</v>
      </c>
      <c r="EL561" s="184" t="s">
        <v>248</v>
      </c>
      <c r="EM561" s="184" t="s">
        <v>248</v>
      </c>
      <c r="EN561" s="184" t="s">
        <v>248</v>
      </c>
      <c r="EO561" s="184" t="s">
        <v>248</v>
      </c>
      <c r="EP561" s="184" t="s">
        <v>248</v>
      </c>
      <c r="EQ561" s="184" t="s">
        <v>248</v>
      </c>
      <c r="ER561" s="184" t="s">
        <v>248</v>
      </c>
      <c r="ES561" s="184" t="s">
        <v>248</v>
      </c>
      <c r="ET561" s="184" t="s">
        <v>248</v>
      </c>
      <c r="EU561" s="184" t="s">
        <v>248</v>
      </c>
      <c r="EV561" s="184" t="s">
        <v>248</v>
      </c>
      <c r="EW561" s="184" t="s">
        <v>248</v>
      </c>
      <c r="EX561" s="184" t="s">
        <v>248</v>
      </c>
      <c r="EY561" s="184" t="s">
        <v>248</v>
      </c>
      <c r="EZ561" s="184" t="s">
        <v>248</v>
      </c>
      <c r="FA561" s="184" t="s">
        <v>248</v>
      </c>
      <c r="FB561" s="184" t="s">
        <v>248</v>
      </c>
      <c r="FC561" s="184" t="s">
        <v>248</v>
      </c>
      <c r="FD561" s="184" t="s">
        <v>248</v>
      </c>
      <c r="FE561" s="184" t="s">
        <v>248</v>
      </c>
      <c r="FF561" s="184" t="s">
        <v>248</v>
      </c>
      <c r="FG561" s="184" t="s">
        <v>248</v>
      </c>
      <c r="FH561" s="184" t="s">
        <v>248</v>
      </c>
      <c r="FI561" s="184" t="s">
        <v>248</v>
      </c>
      <c r="FJ561" s="184" t="s">
        <v>248</v>
      </c>
      <c r="FK561" s="184" t="s">
        <v>248</v>
      </c>
      <c r="FL561" s="184" t="s">
        <v>248</v>
      </c>
      <c r="FM561" s="184" t="s">
        <v>248</v>
      </c>
      <c r="FN561" s="184" t="s">
        <v>248</v>
      </c>
      <c r="FO561" s="184" t="s">
        <v>248</v>
      </c>
      <c r="FP561" s="184" t="s">
        <v>248</v>
      </c>
      <c r="FQ561" s="221" t="s">
        <v>248</v>
      </c>
      <c r="FR561" s="221" t="s">
        <v>248</v>
      </c>
      <c r="FS561" s="184">
        <v>1</v>
      </c>
      <c r="FT561" s="184">
        <v>2</v>
      </c>
      <c r="FU561" s="184">
        <v>1</v>
      </c>
      <c r="FV561" s="184">
        <v>1</v>
      </c>
      <c r="FW561" s="184">
        <v>1</v>
      </c>
      <c r="FX561" s="184">
        <v>2</v>
      </c>
      <c r="FY561" s="184">
        <v>2</v>
      </c>
      <c r="FZ561" s="184">
        <v>2</v>
      </c>
      <c r="GA561" s="184" t="s">
        <v>248</v>
      </c>
      <c r="GB561" s="184" t="s">
        <v>248</v>
      </c>
      <c r="GC561" s="184">
        <v>2</v>
      </c>
      <c r="GD561" s="184">
        <v>1</v>
      </c>
      <c r="GE561" s="184" t="s">
        <v>248</v>
      </c>
      <c r="GF561" s="184" t="s">
        <v>248</v>
      </c>
      <c r="GG561" s="184" t="s">
        <v>248</v>
      </c>
      <c r="GH561" s="184" t="s">
        <v>248</v>
      </c>
      <c r="GI561" s="184" t="s">
        <v>248</v>
      </c>
      <c r="GJ561" s="184" t="s">
        <v>248</v>
      </c>
      <c r="GK561" s="184" t="s">
        <v>248</v>
      </c>
      <c r="GL561" s="184" t="s">
        <v>248</v>
      </c>
      <c r="GM561" s="184" t="s">
        <v>248</v>
      </c>
      <c r="GN561" s="184" t="s">
        <v>248</v>
      </c>
      <c r="GO561" s="184" t="s">
        <v>248</v>
      </c>
      <c r="GP561" s="184" t="s">
        <v>248</v>
      </c>
      <c r="GQ561" s="184" t="s">
        <v>248</v>
      </c>
      <c r="GR561" s="184" t="s">
        <v>248</v>
      </c>
      <c r="GS561" s="184" t="s">
        <v>248</v>
      </c>
      <c r="GT561" s="184" t="s">
        <v>248</v>
      </c>
      <c r="GU561" s="184" t="s">
        <v>248</v>
      </c>
      <c r="GV561" s="184" t="s">
        <v>248</v>
      </c>
      <c r="GW561" s="184" t="s">
        <v>248</v>
      </c>
      <c r="GX561" s="184" t="s">
        <v>248</v>
      </c>
      <c r="GY561" s="184" t="s">
        <v>248</v>
      </c>
      <c r="GZ561" s="262" t="s">
        <v>248</v>
      </c>
      <c r="HA561" s="262" t="s">
        <v>248</v>
      </c>
      <c r="HB561" s="222">
        <f>SUM(G561:GE561)</f>
        <v>40</v>
      </c>
      <c r="HC561" s="223"/>
    </row>
    <row r="562" spans="1:211" ht="24.9" customHeight="1" thickBot="1" x14ac:dyDescent="0.35">
      <c r="A562" s="108" t="str">
        <f>A561</f>
        <v>Prod.-Q-6</v>
      </c>
      <c r="B562" s="108" t="str">
        <f>B561</f>
        <v>Pracownik Produkcji</v>
      </c>
      <c r="C562" s="108">
        <f>C561</f>
        <v>0</v>
      </c>
      <c r="D562" s="108">
        <f>D561</f>
        <v>1938</v>
      </c>
      <c r="E562" s="398"/>
      <c r="F562" s="189" t="s">
        <v>375</v>
      </c>
      <c r="G562" s="192">
        <f>IF(INDEX(tab_MinKomp[Przepisy BHP / BHP Vorschriften],MATCH($B561,tab_MinKomp[[Stanowisko / Position ]:[Stanowisko / Position ]],0))="n/a","n/a",G561-INDEX(tab_MinKomp[Przepisy BHP / BHP Vorschriften],MATCH($B561,tab_MinKomp[[Stanowisko / Position ]:[Stanowisko / Position ]],0)))</f>
        <v>0</v>
      </c>
      <c r="H562" s="193">
        <f>IF(INDEX(tab_MinKomp[Przepisy PPOŻ / Brandschutzbestimmungen],MATCH($B561,tab_MinKomp[[Stanowisko / Position ]:[Stanowisko / Position ]],0))="n/a","n/a",H561-INDEX(tab_MinKomp[Przepisy PPOŻ / Brandschutzbestimmungen],MATCH($B561,tab_MinKomp[[Stanowisko / Position ]:[Stanowisko / Position ]],0)))</f>
        <v>0</v>
      </c>
      <c r="I562" s="193">
        <f>IF(INDEX(tab_MinKomp[Ryzyko zawodowe na stanowiskach pracyv/ Berufliche Risiken an Arbeitsstellen],MATCH($B561,tab_MinKomp[[Stanowisko / Position ]:[Stanowisko / Position ]],0))="n/a","n/a",I561-INDEX(tab_MinKomp[Ryzyko zawodowe na stanowiskach pracyv/ Berufliche Risiken an Arbeitsstellen],MATCH($B561,tab_MinKomp[[Stanowisko / Position ]:[Stanowisko / Position ]],0)))</f>
        <v>0</v>
      </c>
      <c r="J562" s="193">
        <f>IF(INDEX(tab_MinKomp[Gospodarka substancjami niebezpiecznymi / Gefahrstoffmanagement],MATCH($B561,tab_MinKomp[[Stanowisko / Position ]:[Stanowisko / Position ]],0))="n/a","n/a",J561-INDEX(tab_MinKomp[Gospodarka substancjami niebezpiecznymi / Gefahrstoffmanagement],MATCH($B561,tab_MinKomp[[Stanowisko / Position ]:[Stanowisko / Position ]],0)))</f>
        <v>0</v>
      </c>
      <c r="K562" s="193">
        <f>IF(INDEX(tab_MinKomp[Gospodarka odpadami / Abfallwirtschaft],MATCH($B561,tab_MinKomp[[Stanowisko / Position ]:[Stanowisko / Position ]],0))="n/a","n/a",K561-INDEX(tab_MinKomp[Gospodarka odpadami / Abfallwirtschaft],MATCH($B561,tab_MinKomp[[Stanowisko / Position ]:[Stanowisko / Position ]],0)))</f>
        <v>0</v>
      </c>
      <c r="L562" s="194" t="str">
        <f>IF(INDEX(tab_MinKomp[Przepisy kodeksu pracy / Bestimmungen des Arbeitsgesetzes],MATCH($B561,tab_MinKomp[[Stanowisko / Position ]:[Stanowisko / Position ]],0))="n/a","n/a",L561-INDEX(tab_MinKomp[Przepisy kodeksu pracy / Bestimmungen des Arbeitsgesetzes],MATCH($B561,tab_MinKomp[[Stanowisko / Position ]:[Stanowisko / Position ]],0)))</f>
        <v>n/a</v>
      </c>
      <c r="M562" s="195" t="str">
        <f>IF(INDEX(tab_MinKomp[Przepisy o ub.społ. ZUS  / Sozialversicherungsvorschriften],MATCH($B561,tab_MinKomp[[Stanowisko / Position ]:[Stanowisko / Position ]],0))="n/a","n/a",M561-INDEX(tab_MinKomp[Przepisy o ub.społ. ZUS  / Sozialversicherungsvorschriften],MATCH($B561,tab_MinKomp[[Stanowisko / Position ]:[Stanowisko / Position ]],0)))</f>
        <v>n/a</v>
      </c>
      <c r="N562" s="194" t="str">
        <f>IF(INDEX(tab_MinKomp[PRZEPISY O PDOF /persönlich Einkommensteuergesetz ],MATCH($B561,tab_MinKomp[[Stanowisko / Position ]:[Stanowisko / Position ]],0))="n/a","n/a",N561-INDEX(tab_MinKomp[PRZEPISY O PDOF /persönlich Einkommensteuergesetz ],MATCH($B561,tab_MinKomp[[Stanowisko / Position ]:[Stanowisko / Position ]],0)))</f>
        <v>n/a</v>
      </c>
      <c r="O562" s="194">
        <f>IF(INDEX(tab_MinKomp[Regulamin pracy / Arbeitsordnung],MATCH($B561,tab_MinKomp[[Stanowisko / Position ]:[Stanowisko / Position ]],0))="n/a","n/a",O561-INDEX(tab_MinKomp[Regulamin pracy / Arbeitsordnung],MATCH($B561,tab_MinKomp[[Stanowisko / Position ]:[Stanowisko / Position ]],0)))</f>
        <v>0</v>
      </c>
      <c r="P562" s="194">
        <f>IF(INDEX(tab_MinKomp[Regulamin wynagradzania / Vergütungsordnung],MATCH($B561,tab_MinKomp[[Stanowisko / Position ]:[Stanowisko / Position ]],0))="n/a","n/a",P561-INDEX(tab_MinKomp[Regulamin wynagradzania / Vergütungsordnung],MATCH($B561,tab_MinKomp[[Stanowisko / Position ]:[Stanowisko / Position ]],0)))</f>
        <v>0</v>
      </c>
      <c r="Q562" s="194" t="str">
        <f>IF(INDEX(tab_MinKomp[System R2PŁATNIK PRO: Płace / Lohnabrechnung],MATCH($B561,tab_MinKomp[[Stanowisko / Position ]:[Stanowisko / Position ]],0))="n/a","n/a",Q561-INDEX(tab_MinKomp[System R2PŁATNIK PRO: Płace / Lohnabrechnung],MATCH($B561,tab_MinKomp[[Stanowisko / Position ]:[Stanowisko / Position ]],0)))</f>
        <v>n/a</v>
      </c>
      <c r="R562" s="194" t="str">
        <f>IF(INDEX(tab_MinKomp[SystemR2PŁATNIK PRO: KADRY / Personaldaten],MATCH($B561,tab_MinKomp[[Stanowisko / Position ]:[Stanowisko / Position ]],0))="n/a","n/a",R561-INDEX(tab_MinKomp[SystemR2PŁATNIK PRO: KADRY / Personaldaten],MATCH($B561,tab_MinKomp[[Stanowisko / Position ]:[Stanowisko / Position ]],0)))</f>
        <v>n/a</v>
      </c>
      <c r="S562" s="194" t="str">
        <f>IF(INDEX(tab_MinKomp[SYSTEM R2PŁATNIK PRO: zarządzanie pracownikami / Arbeitsverwaltung],MATCH($B561,tab_MinKomp[[Stanowisko / Position ]:[Stanowisko / Position ]],0))="n/a","n/a",S561-INDEX(tab_MinKomp[SYSTEM R2PŁATNIK PRO: zarządzanie pracownikami / Arbeitsverwaltung],MATCH($B561,tab_MinKomp[[Stanowisko / Position ]:[Stanowisko / Position ]],0)))</f>
        <v>n/a</v>
      </c>
      <c r="T562" s="194" t="str">
        <f>IF(INDEX(tab_MinKomp[Doradztwo, wsparcie personalne / Personalberatung und Unterstützung],MATCH($B561,tab_MinKomp[[Stanowisko / Position ]:[Stanowisko / Position ]],0))="n/a","n/a",T561-INDEX(tab_MinKomp[Doradztwo, wsparcie personalne / Personalberatung und Unterstützung],MATCH($B561,tab_MinKomp[[Stanowisko / Position ]:[Stanowisko / Position ]],0)))</f>
        <v>n/a</v>
      </c>
      <c r="U562" s="194" t="str">
        <f>IF(INDEX(tab_MinKomp[Przepisy o podatku VAT / MwSt.- Gesetz],MATCH($B561,tab_MinKomp[[Stanowisko / Position ]:[Stanowisko / Position ]],0))="n/a","n/a",U561-INDEX(tab_MinKomp[Przepisy o podatku VAT / MwSt.- Gesetz],MATCH($B561,tab_MinKomp[[Stanowisko / Position ]:[Stanowisko / Position ]],0)))</f>
        <v>n/a</v>
      </c>
      <c r="V562" s="194" t="str">
        <f>IF(INDEX(tab_MinKomp[PrzepisyPDOP / geschäftlich Einkommensteuergesetz],MATCH($B561,tab_MinKomp[[Stanowisko / Position ]:[Stanowisko / Position ]],0))="n/a","n/a",V561-INDEX(tab_MinKomp[PrzepisyPDOP / geschäftlich Einkommensteuergesetz],MATCH($B561,tab_MinKomp[[Stanowisko / Position ]:[Stanowisko / Position ]],0)))</f>
        <v>n/a</v>
      </c>
      <c r="W562" s="194" t="str">
        <f>IF(INDEX(tab_MinKomp[System BAAN / FINANSE (FIBU)],MATCH($B561,tab_MinKomp[[Stanowisko / Position ]:[Stanowisko / Position ]],0))="n/a","n/a",W561-INDEX(tab_MinKomp[System BAAN / FINANSE (FIBU)],MATCH($B561,tab_MinKomp[[Stanowisko / Position ]:[Stanowisko / Position ]],0)))</f>
        <v>n/a</v>
      </c>
      <c r="X562" s="194" t="str">
        <f>IF(INDEX(tab_MinKomp[Systemy pomocnicze / Hilfssysteme(STOCKPROGRAM, KALK2000 etc.)],MATCH($B561,tab_MinKomp[[Stanowisko / Position ]:[Stanowisko / Position ]],0))="n/a","n/a",X561-INDEX(tab_MinKomp[Systemy pomocnicze / Hilfssysteme(STOCKPROGRAM, KALK2000 etc.)],MATCH($B561,tab_MinKomp[[Stanowisko / Position ]:[Stanowisko / Position ]],0)))</f>
        <v>n/a</v>
      </c>
      <c r="Y562" s="194" t="str">
        <f>IF(INDEX(tab_MinKomp[Polityka rachunkowości / Buchführungspolitik],MATCH($B561,tab_MinKomp[[Stanowisko / Position ]:[Stanowisko / Position ]],0))="n/a","n/a",Y561-INDEX(tab_MinKomp[Polityka rachunkowości / Buchführungspolitik],MATCH($B561,tab_MinKomp[[Stanowisko / Position ]:[Stanowisko / Position ]],0)))</f>
        <v>n/a</v>
      </c>
      <c r="Z562" s="194" t="str">
        <f>IF(INDEX(tab_MinKomp[Ustawa o rachunkowości / Rechnungslegungsgesetz],MATCH($B561,tab_MinKomp[[Stanowisko / Position ]:[Stanowisko / Position ]],0))="n/a","n/a",Z561-INDEX(tab_MinKomp[Ustawa o rachunkowości / Rechnungslegungsgesetz],MATCH($B561,tab_MinKomp[[Stanowisko / Position ]:[Stanowisko / Position ]],0)))</f>
        <v>n/a</v>
      </c>
      <c r="AA562" s="194" t="str">
        <f>IF(INDEX(tab_MinKomp[WORKFLOW - TS-100],MATCH($B561,tab_MinKomp[[Stanowisko / Position ]:[Stanowisko / Position ]],0))="n/a","n/a",AA561-INDEX(tab_MinKomp[WORKFLOW - TS-100],MATCH($B561,tab_MinKomp[[Stanowisko / Position ]:[Stanowisko / Position ]],0)))</f>
        <v>n/a</v>
      </c>
      <c r="AB562" s="194" t="str">
        <f>IF(INDEX(tab_MinKomp[WORKFLOW - SFMS],MATCH($B561,tab_MinKomp[[Stanowisko / Position ]:[Stanowisko / Position ]],0))="n/a","n/a",AB561-INDEX(tab_MinKomp[WORKFLOW - SFMS],MATCH($B561,tab_MinKomp[[Stanowisko / Position ]:[Stanowisko / Position ]],0)))</f>
        <v>n/a</v>
      </c>
      <c r="AC562" s="194" t="str">
        <f>IF(INDEX(tab_MinKomp[System ISO 9001:2015],MATCH($B561,tab_MinKomp[[Stanowisko / Position ]:[Stanowisko / Position ]],0))="n/a","n/a",AC561-INDEX(tab_MinKomp[System ISO 9001:2015],MATCH($B561,tab_MinKomp[[Stanowisko / Position ]:[Stanowisko / Position ]],0)))</f>
        <v>n/a</v>
      </c>
      <c r="AD562" s="194" t="str">
        <f>IF(INDEX(tab_MinKomp[System ISO 9001:2015],MATCH($B561,tab_MinKomp[[Stanowisko / Position ]:[Stanowisko / Position ]],0))="n/a","n/a",AD561-INDEX(tab_MinKomp[System ISO 9001:2015],MATCH($B561,tab_MinKomp[[Stanowisko / Position ]:[Stanowisko / Position ]],0)))</f>
        <v>n/a</v>
      </c>
      <c r="AE562" s="194" t="str">
        <f>IF(INDEX(tab_MinKomp[System ISO 9001:2015],MATCH($B561,tab_MinKomp[[Stanowisko / Position ]:[Stanowisko / Position ]],0))="n/a","n/a",AE561-INDEX(tab_MinKomp[System ISO 9001:2015],MATCH($B561,tab_MinKomp[[Stanowisko / Position ]:[Stanowisko / Position ]],0)))</f>
        <v>n/a</v>
      </c>
      <c r="AF562" s="194" t="str">
        <f>IF(INDEX(tab_MinKomp[System ISO 9001:2015],MATCH($B561,tab_MinKomp[[Stanowisko / Position ]:[Stanowisko / Position ]],0))="n/a","n/a",AF561-INDEX(tab_MinKomp[System ISO 9001:2015],MATCH($B561,tab_MinKomp[[Stanowisko / Position ]:[Stanowisko / Position ]],0)))</f>
        <v>n/a</v>
      </c>
      <c r="AG562" s="194" t="str">
        <f>IF(INDEX(tab_MinKomp[Wymagania VDA 6.3 Process / Forderungen],MATCH($B561,tab_MinKomp[[Stanowisko / Position ]:[Stanowisko / Position ]],0))="n/a","n/a",AG561-INDEX(tab_MinKomp[Wymagania VDA 6.3 Process / Forderungen],MATCH($B561,tab_MinKomp[[Stanowisko / Position ]:[Stanowisko / Position ]],0)))</f>
        <v>n/a</v>
      </c>
      <c r="AH562" s="194" t="str">
        <f>IF(INDEX(tab_MinKomp[Wymagania VDA 6.5 Product / Forderungen],MATCH($B561,tab_MinKomp[[Stanowisko / Position ]:[Stanowisko / Position ]],0))="n/a","n/a",AH561-INDEX(tab_MinKomp[Wymagania VDA 6.5 Product / Forderungen],MATCH($B561,tab_MinKomp[[Stanowisko / Position ]:[Stanowisko / Position ]],0)))</f>
        <v>n/a</v>
      </c>
      <c r="AI562" s="194" t="str">
        <f>IF(INDEX(tab_MinKomp[System ISO 9001:2015],MATCH($B561,tab_MinKomp[[Stanowisko / Position ]:[Stanowisko / Position ]],0))="n/a","n/a",AI561-INDEX(tab_MinKomp[System ISO 9001:2015],MATCH($B561,tab_MinKomp[[Stanowisko / Position ]:[Stanowisko / Position ]],0)))</f>
        <v>n/a</v>
      </c>
      <c r="AJ562" s="194" t="str">
        <f>IF(INDEX(tab_MinKomp[Auditor systemu ISO 17021:2018],MATCH($B561,tab_MinKomp[[Stanowisko / Position ]:[Stanowisko / Position ]],0))="n/a","n/a",AJ561-INDEX(tab_MinKomp[Auditor systemu ISO 17021:2018],MATCH($B561,tab_MinKomp[[Stanowisko / Position ]:[Stanowisko / Position ]],0)))</f>
        <v>n/a</v>
      </c>
      <c r="AK562" s="194" t="str">
        <f>IF(INDEX(tab_MinKomp[Pełnomocnik systemu / Systemvertreter],MATCH($B561,tab_MinKomp[[Stanowisko / Position ]:[Stanowisko / Position ]],0))="n/a","n/a",AK561-INDEX(tab_MinKomp[Pełnomocnik systemu / Systemvertreter],MATCH($B561,tab_MinKomp[[Stanowisko / Position ]:[Stanowisko / Position ]],0)))</f>
        <v>n/a</v>
      </c>
      <c r="AL562" s="194">
        <f>IF(INDEX(tab_MinKomp[Polityka Etyczna - Compliance],MATCH($B561,tab_MinKomp[[Stanowisko / Position ]:[Stanowisko / Position ]],0))="n/a","n/a",AL561-INDEX(tab_MinKomp[Polityka Etyczna - Compliance],MATCH($B561,tab_MinKomp[[Stanowisko / Position ]:[Stanowisko / Position ]],0)))</f>
        <v>0</v>
      </c>
      <c r="AM562" s="194" t="str">
        <f>IF(INDEX(tab_MinKomp[WDRAŻANIE NOWYCH PROJEKTÓW/ PROCEDURA CTM],MATCH($B561,tab_MinKomp[[Stanowisko / Position ]:[Stanowisko / Position ]],0))="n/a","n/a",AM561-INDEX(tab_MinKomp[WDRAŻANIE NOWYCH PROJEKTÓW/ PROCEDURA CTM],MATCH($B561,tab_MinKomp[[Stanowisko / Position ]:[Stanowisko / Position ]],0)))</f>
        <v>n/a</v>
      </c>
      <c r="AN562" s="194" t="str">
        <f>IF(INDEX(tab_MinKomp[KAMIENIE MILOWE MSL/PIFF],MATCH($B561,tab_MinKomp[[Stanowisko / Position ]:[Stanowisko / Position ]],0))="n/a","n/a",AN561-INDEX(tab_MinKomp[KAMIENIE MILOWE MSL/PIFF],MATCH($B561,tab_MinKomp[[Stanowisko / Position ]:[Stanowisko / Position ]],0)))</f>
        <v>n/a</v>
      </c>
      <c r="AO562" s="194">
        <f>IF(INDEX(tab_MinKomp[CP],MATCH($B561,tab_MinKomp[[Stanowisko / Position ]:[Stanowisko / Position ]],0))="n/a","n/a",AO561-INDEX(tab_MinKomp[CP],MATCH($B561,tab_MinKomp[[Stanowisko / Position ]:[Stanowisko / Position ]],0)))</f>
        <v>0</v>
      </c>
      <c r="AP562" s="194" t="str">
        <f>IF(INDEX(tab_MinKomp[FMEA],MATCH($B561,tab_MinKomp[[Stanowisko / Position ]:[Stanowisko / Position ]],0))="n/a","n/a",AP561-INDEX(tab_MinKomp[FMEA],MATCH($B561,tab_MinKomp[[Stanowisko / Position ]:[Stanowisko / Position ]],0)))</f>
        <v>n/a</v>
      </c>
      <c r="AQ562" s="194">
        <f>IF(INDEX(tab_MinKomp[CP],MATCH($B561,tab_MinKomp[[Stanowisko / Position ]:[Stanowisko / Position ]],0))="n/a","n/a",AQ561-INDEX(tab_MinKomp[CP],MATCH($B561,tab_MinKomp[[Stanowisko / Position ]:[Stanowisko / Position ]],0)))</f>
        <v>0</v>
      </c>
      <c r="AR562" s="194" t="str">
        <f>IF(INDEX(tab_MinKomp[APQP],MATCH($B561,tab_MinKomp[[Stanowisko / Position ]:[Stanowisko / Position ]],0))="n/a","n/a",AR561-INDEX(tab_MinKomp[APQP],MATCH($B561,tab_MinKomp[[Stanowisko / Position ]:[Stanowisko / Position ]],0)))</f>
        <v>n/a</v>
      </c>
      <c r="AS562" s="194" t="str">
        <f>IF(INDEX(tab_MinKomp[MSA],MATCH($B561,tab_MinKomp[[Stanowisko / Position ]:[Stanowisko / Position ]],0))="n/a","n/a",AS561-INDEX(tab_MinKomp[MSA],MATCH($B561,tab_MinKomp[[Stanowisko / Position ]:[Stanowisko / Position ]],0)))</f>
        <v>n/a</v>
      </c>
      <c r="AT562" s="194" t="str">
        <f>IF(INDEX(tab_MinKomp[SPC],MATCH($B561,tab_MinKomp[[Stanowisko / Position ]:[Stanowisko / Position ]],0))="n/a","n/a",AT561-INDEX(tab_MinKomp[SPC],MATCH($B561,tab_MinKomp[[Stanowisko / Position ]:[Stanowisko / Position ]],0)))</f>
        <v>n/a</v>
      </c>
      <c r="AU562" s="194" t="str">
        <f>IF(INDEX(tab_MinKomp[CSR (SPECYFICZNE WYMAGANIA KLIENTA)],MATCH($B561,tab_MinKomp[[Stanowisko / Position ]:[Stanowisko / Position ]],0))="n/a","n/a",AU561-INDEX(tab_MinKomp[CSR (SPECYFICZNE WYMAGANIA KLIENTA)],MATCH($B561,tab_MinKomp[[Stanowisko / Position ]:[Stanowisko / Position ]],0)))</f>
        <v>n/a</v>
      </c>
      <c r="AV562" s="194">
        <f>IF(INDEX(tab_MinKomp[5S],MATCH($B561,tab_MinKomp[[Stanowisko / Position ]:[Stanowisko / Position ]],0))="n/a","n/a",AV561-INDEX(tab_MinKomp[5S],MATCH($B561,tab_MinKomp[[Stanowisko / Position ]:[Stanowisko / Position ]],0)))</f>
        <v>0</v>
      </c>
      <c r="AW562" s="194">
        <f>IF(INDEX(tab_MinKomp[CP],MATCH($B561,tab_MinKomp[[Stanowisko / Position ]:[Stanowisko / Position ]],0))="n/a","n/a",AW561-INDEX(tab_MinKomp[CP],MATCH($B561,tab_MinKomp[[Stanowisko / Position ]:[Stanowisko / Position ]],0)))</f>
        <v>0</v>
      </c>
      <c r="AX562" s="194" t="str">
        <f>IF(INDEX(tab_MinKomp[5R],MATCH($B561,tab_MinKomp[[Stanowisko / Position ]:[Stanowisko / Position ]],0))="n/a","n/a",AX561-INDEX(tab_MinKomp[5R],MATCH($B561,tab_MinKomp[[Stanowisko / Position ]:[Stanowisko / Position ]],0)))</f>
        <v>n/a</v>
      </c>
      <c r="AY562" s="194" t="str">
        <f>IF(INDEX(tab_MinKomp[Six Sigma],MATCH($B561,tab_MinKomp[[Stanowisko / Position ]:[Stanowisko / Position ]],0))="n/a","n/a",AY561-INDEX(tab_MinKomp[Six Sigma],MATCH($B561,tab_MinKomp[[Stanowisko / Position ]:[Stanowisko / Position ]],0)))</f>
        <v>n/a</v>
      </c>
      <c r="AZ562" s="194" t="str">
        <f>IF(INDEX(tab_MinKomp[System BAAN / Distribution &amp; Supply Chain],MATCH($B561,tab_MinKomp[[Stanowisko / Position ]:[Stanowisko / Position ]],0))="n/a","n/a",AZ561-INDEX(tab_MinKomp[System BAAN / Distribution &amp; Supply Chain],MATCH($B561,tab_MinKomp[[Stanowisko / Position ]:[Stanowisko / Position ]],0)))</f>
        <v>n/a</v>
      </c>
      <c r="BA562" s="194" t="str">
        <f>IF(INDEX(tab_MinKomp[Gospodarka magazynowa / Lagerverwaltung],MATCH($B561,tab_MinKomp[[Stanowisko / Position ]:[Stanowisko / Position ]],0))="n/a","n/a",BA561-INDEX(tab_MinKomp[Gospodarka magazynowa / Lagerverwaltung],MATCH($B561,tab_MinKomp[[Stanowisko / Position ]:[Stanowisko / Position ]],0)))</f>
        <v>n/a</v>
      </c>
      <c r="BB562" s="194" t="str">
        <f>IF(INDEX(tab_MinKomp[Inwentaryzacja - organizacja i przebieg / Inventurprozess],MATCH($B561,tab_MinKomp[[Stanowisko / Position ]:[Stanowisko / Position ]],0))="n/a","n/a",BB561-INDEX(tab_MinKomp[Inwentaryzacja - organizacja i przebieg / Inventurprozess],MATCH($B561,tab_MinKomp[[Stanowisko / Position ]:[Stanowisko / Position ]],0)))</f>
        <v>n/a</v>
      </c>
      <c r="BC562" s="194" t="str">
        <f>IF(INDEX(tab_MinKomp[Organizacja dostaw / Versorgungsorganisation],MATCH($B561,tab_MinKomp[[Stanowisko / Position ]:[Stanowisko / Position ]],0))="n/a","n/a",BC561-INDEX(tab_MinKomp[Organizacja dostaw / Versorgungsorganisation],MATCH($B561,tab_MinKomp[[Stanowisko / Position ]:[Stanowisko / Position ]],0)))</f>
        <v>n/a</v>
      </c>
      <c r="BD562" s="194" t="str">
        <f>IF(INDEX(tab_MinKomp[Organizacja wysyłek / Organisation von Lieferungen],MATCH($B561,tab_MinKomp[[Stanowisko / Position ]:[Stanowisko / Position ]],0))="n/a","n/a",BD561-INDEX(tab_MinKomp[Organizacja wysyłek / Organisation von Lieferungen],MATCH($B561,tab_MinKomp[[Stanowisko / Position ]:[Stanowisko / Position ]],0)))</f>
        <v>n/a</v>
      </c>
      <c r="BE562" s="194" t="str">
        <f>IF(INDEX(tab_MinKomp[Analiza magazynowa - Program Polen.mdb / Inventuranalyse],MATCH($B561,tab_MinKomp[[Stanowisko / Position ]:[Stanowisko / Position ]],0))="n/a","n/a",BE561-INDEX(tab_MinKomp[Analiza magazynowa - Program Polen.mdb / Inventuranalyse],MATCH($B561,tab_MinKomp[[Stanowisko / Position ]:[Stanowisko / Position ]],0)))</f>
        <v>n/a</v>
      </c>
      <c r="BF562" s="190" t="str">
        <f>IF(INDEX(tab_MinKomp[MMOG (Materials Management Operations Guidelines)],MATCH($B561,tab_MinKomp[[Stanowisko / Position ]:[Stanowisko / Position ]],0))="n/a","n/a",BF561-INDEX(tab_MinKomp[MMOG (Materials Management Operations Guidelines)],MATCH($B561,tab_MinKomp[[Stanowisko / Position ]:[Stanowisko / Position ]],0)))</f>
        <v>n/a</v>
      </c>
      <c r="BG562" s="190" t="str">
        <f>IF(INDEX(tab_MinKomp[GPP],MATCH($B561,tab_MinKomp[[Stanowisko / Position ]:[Stanowisko / Position ]],0))="n/a","n/a",BG561-INDEX(tab_MinKomp[GPP],MATCH($B561,tab_MinKomp[[Stanowisko / Position ]:[Stanowisko / Position ]],0)))</f>
        <v>n/a</v>
      </c>
      <c r="BH562" s="190" t="str">
        <f>IF(INDEX(tab_MinKomp[AIAG (Automotive Industry Action Group)],MATCH($B561,tab_MinKomp[[Stanowisko / Position ]:[Stanowisko / Position ]],0))="n/a","n/a",BH561-INDEX(tab_MinKomp[AIAG (Automotive Industry Action Group)],MATCH($B561,tab_MinKomp[[Stanowisko / Position ]:[Stanowisko / Position ]],0)))</f>
        <v>n/a</v>
      </c>
      <c r="BI562" s="190" t="str">
        <f>IF(INDEX(tab_MinKomp[Super-G disputes],MATCH($B561,tab_MinKomp[[Stanowisko / Position ]:[Stanowisko / Position ]],0))="n/a","n/a",BI561-INDEX(tab_MinKomp[Super-G disputes],MATCH($B561,tab_MinKomp[[Stanowisko / Position ]:[Stanowisko / Position ]],0)))</f>
        <v>n/a</v>
      </c>
      <c r="BJ562" s="190" t="str">
        <f>IF(INDEX(tab_MinKomp[CMMS3/eDDL (Direct Data Link)],MATCH($B561,tab_MinKomp[[Stanowisko / Position ]:[Stanowisko / Position ]],0))="n/a","n/a",BJ561-INDEX(tab_MinKomp[CMMS3/eDDL (Direct Data Link)],MATCH($B561,tab_MinKomp[[Stanowisko / Position ]:[Stanowisko / Position ]],0)))</f>
        <v>n/a</v>
      </c>
      <c r="BK562" s="190" t="str">
        <f>IF(INDEX(tab_MinKomp[MP&amp;L (Material Planning and Logistics)],MATCH($B561,tab_MinKomp[[Stanowisko / Position ]:[Stanowisko / Position ]],0))="n/a","n/a",BK561-INDEX(tab_MinKomp[MP&amp;L (Material Planning and Logistics)],MATCH($B561,tab_MinKomp[[Stanowisko / Position ]:[Stanowisko / Position ]],0)))</f>
        <v>n/a</v>
      </c>
      <c r="BL562" s="190" t="str">
        <f>IF(INDEX(tab_MinKomp[Supplier delivery rating],MATCH($B561,tab_MinKomp[[Stanowisko / Position ]:[Stanowisko / Position ]],0))="n/a","n/a",BL561-INDEX(tab_MinKomp[Supplier delivery rating],MATCH($B561,tab_MinKomp[[Stanowisko / Position ]:[Stanowisko / Position ]],0)))</f>
        <v>n/a</v>
      </c>
      <c r="BM562" s="194" t="str">
        <f>IF(INDEX(tab_MinKomp[Planowanie produkcji / Produktionsplanung],MATCH($B561,tab_MinKomp[[Stanowisko / Position ]:[Stanowisko / Position ]],0))="n/a","n/a",BM561-INDEX(tab_MinKomp[Planowanie produkcji / Produktionsplanung],MATCH($B561,tab_MinKomp[[Stanowisko / Position ]:[Stanowisko / Position ]],0)))</f>
        <v>n/a</v>
      </c>
      <c r="BN562" s="194" t="str">
        <f>IF(INDEX(tab_MinKomp[Obsługa maszyn KVT / KVT Maschinenbedienung],MATCH($B561,tab_MinKomp[[Stanowisko / Position ]:[Stanowisko / Position ]],0))="n/a","n/a",BN561-INDEX(tab_MinKomp[Obsługa maszyn KVT / KVT Maschinenbedienung],MATCH($B561,tab_MinKomp[[Stanowisko / Position ]:[Stanowisko / Position ]],0)))</f>
        <v>n/a</v>
      </c>
      <c r="BO562" s="194" t="str">
        <f>IF(INDEX(tab_MinKomp[Obsługa maszyn KVT / KVT Maschinenbedienung],MATCH($B561,tab_MinKomp[[Stanowisko / Position ]:[Stanowisko / Position ]],0))="n/a","n/a",BO561-INDEX(tab_MinKomp[Obsługa maszyn KVT / KVT Maschinenbedienung],MATCH($B561,tab_MinKomp[[Stanowisko / Position ]:[Stanowisko / Position ]],0)))</f>
        <v>n/a</v>
      </c>
      <c r="BP562" s="194">
        <f>IF(INDEX(tab_MinKomp[Obsługa maszyn Novapax / Novapax Maschinenbedienung],MATCH($B561,tab_MinKomp[[Stanowisko / Position ]:[Stanowisko / Position ]],0))="n/a","n/a",BP561-INDEX(tab_MinKomp[Obsługa maszyn Novapax / Novapax Maschinenbedienung],MATCH($B561,tab_MinKomp[[Stanowisko / Position ]:[Stanowisko / Position ]],0)))</f>
        <v>-1</v>
      </c>
      <c r="BQ562" s="194" t="str">
        <f>IF(INDEX(tab_MinKomp[Obsługa maszyn Piovan / Piovan Maschinenbedienung],MATCH($B561,tab_MinKomp[[Stanowisko / Position ]:[Stanowisko / Position ]],0))="n/a","n/a",BQ561-INDEX(tab_MinKomp[Obsługa maszyn Piovan / Piovan Maschinenbedienung],MATCH($B561,tab_MinKomp[[Stanowisko / Position ]:[Stanowisko / Position ]],0)))</f>
        <v>n/a</v>
      </c>
      <c r="BR562" s="194">
        <f>IF(INDEX(tab_MinKomp[Eliminacja awarii / Beseitigung von Ausfällen],MATCH($B561,tab_MinKomp[[Stanowisko / Position ]:[Stanowisko / Position ]],0))="n/a","n/a",BR561-INDEX(tab_MinKomp[Eliminacja awarii / Beseitigung von Ausfällen],MATCH($B561,tab_MinKomp[[Stanowisko / Position ]:[Stanowisko / Position ]],0)))</f>
        <v>0</v>
      </c>
      <c r="BS562" s="194" t="str">
        <f>IF(INDEX(tab_MinKomp[Obsługa maszyn Piovan / Piovan Maschinenbedienung],MATCH($B561,tab_MinKomp[[Stanowisko / Position ]:[Stanowisko / Position ]],0))="n/a","n/a",BS561-INDEX(tab_MinKomp[Obsługa maszyn Piovan / Piovan Maschinenbedienung],MATCH($B561,tab_MinKomp[[Stanowisko / Position ]:[Stanowisko / Position ]],0)))</f>
        <v>n/a</v>
      </c>
      <c r="BT562" s="194" t="str">
        <f>IF(INDEX(tab_MinKomp[Obsługa maszyn Piovan / Piovan Maschinenbedienung],MATCH($B561,tab_MinKomp[[Stanowisko / Position ]:[Stanowisko / Position ]],0))="n/a","n/a",BT561-INDEX(tab_MinKomp[Obsługa maszyn Piovan / Piovan Maschinenbedienung],MATCH($B561,tab_MinKomp[[Stanowisko / Position ]:[Stanowisko / Position ]],0)))</f>
        <v>n/a</v>
      </c>
      <c r="BU562" s="194" t="str">
        <f>IF(INDEX(tab_MinKomp[Obsługa maszyn Piovan / Piovan Maschinenbedienung],MATCH($B561,tab_MinKomp[[Stanowisko / Position ]:[Stanowisko / Position ]],0))="n/a","n/a",BU561-INDEX(tab_MinKomp[Obsługa maszyn Piovan / Piovan Maschinenbedienung],MATCH($B561,tab_MinKomp[[Stanowisko / Position ]:[Stanowisko / Position ]],0)))</f>
        <v>n/a</v>
      </c>
      <c r="BV562" s="194" t="str">
        <f>IF(INDEX(tab_MinKomp[Obsługa maszyn Piovan / Piovan Maschinenbedienung],MATCH($B561,tab_MinKomp[[Stanowisko / Position ]:[Stanowisko / Position ]],0))="n/a","n/a",BV561-INDEX(tab_MinKomp[Obsługa maszyn Piovan / Piovan Maschinenbedienung],MATCH($B561,tab_MinKomp[[Stanowisko / Position ]:[Stanowisko / Position ]],0)))</f>
        <v>n/a</v>
      </c>
      <c r="BW562" s="194" t="str">
        <f>IF(INDEX(tab_MinKomp[Obsługa maszyn Piovan / Piovan Maschinenbedienung],MATCH($B561,tab_MinKomp[[Stanowisko / Position ]:[Stanowisko / Position ]],0))="n/a","n/a",BW561-INDEX(tab_MinKomp[Obsługa maszyn Piovan / Piovan Maschinenbedienung],MATCH($B561,tab_MinKomp[[Stanowisko / Position ]:[Stanowisko / Position ]],0)))</f>
        <v>n/a</v>
      </c>
      <c r="BX562" s="194" t="str">
        <f>IF(INDEX(tab_MinKomp[Obsługa maszyn Piovan / Piovan Maschinenbedienung],MATCH($B561,tab_MinKomp[[Stanowisko / Position ]:[Stanowisko / Position ]],0))="n/a","n/a",BX561-INDEX(tab_MinKomp[Obsługa maszyn Piovan / Piovan Maschinenbedienung],MATCH($B561,tab_MinKomp[[Stanowisko / Position ]:[Stanowisko / Position ]],0)))</f>
        <v>n/a</v>
      </c>
      <c r="BY562" s="194" t="str">
        <f>IF(INDEX(tab_MinKomp[Obsługa maszyn Engel / Engel Maschinenbedienung],MATCH($B561,tab_MinKomp[[Stanowisko / Position ]:[Stanowisko / Position ]],0))="n/a","n/a",BY561-INDEX(tab_MinKomp[Obsługa maszyn Engel / Engel Maschinenbedienung],MATCH($B561,tab_MinKomp[[Stanowisko / Position ]:[Stanowisko / Position ]],0)))</f>
        <v>n/a</v>
      </c>
      <c r="BZ562" s="194" t="str">
        <f>IF(INDEX(tab_MinKomp[Obsługa maszyn KVT / KVT Maschinenbedienung],MATCH($B561,tab_MinKomp[[Stanowisko / Position ]:[Stanowisko / Position ]],0))="n/a","n/a",BZ561-INDEX(tab_MinKomp[Obsługa maszyn KVT / KVT Maschinenbedienung],MATCH($B561,tab_MinKomp[[Stanowisko / Position ]:[Stanowisko / Position ]],0)))</f>
        <v>n/a</v>
      </c>
      <c r="CA562" s="194">
        <f>IF(INDEX(tab_MinKomp[Eliminacja awarii / Beseitigung von Ausfällen],MATCH($B561,tab_MinKomp[[Stanowisko / Position ]:[Stanowisko / Position ]],0))="n/a","n/a",CA561-INDEX(tab_MinKomp[Eliminacja awarii / Beseitigung von Ausfällen],MATCH($B561,tab_MinKomp[[Stanowisko / Position ]:[Stanowisko / Position ]],0)))</f>
        <v>0</v>
      </c>
      <c r="CB562" s="194" t="str">
        <f>IF(INDEX(tab_MinKomp[Obsługa maszyn ASL / ASL Maschinenbedienung],MATCH($B561,tab_MinKomp[[Stanowisko / Position ]:[Stanowisko / Position ]],0))="n/a","n/a",CB561-INDEX(tab_MinKomp[Obsługa maszyn ASL / ASL Maschinenbedienung],MATCH($B561,tab_MinKomp[[Stanowisko / Position ]:[Stanowisko / Position ]],0)))</f>
        <v>n/a</v>
      </c>
      <c r="CC562" s="194">
        <f>IF(INDEX(tab_MinKomp[Obsługa maszyn Novapax / Novapax Maschinenbedienung],MATCH($B561,tab_MinKomp[[Stanowisko / Position ]:[Stanowisko / Position ]],0))="n/a","n/a",CC561-INDEX(tab_MinKomp[Obsługa maszyn Novapax / Novapax Maschinenbedienung],MATCH($B561,tab_MinKomp[[Stanowisko / Position ]:[Stanowisko / Position ]],0)))</f>
        <v>0</v>
      </c>
      <c r="CD562" s="194">
        <f>IF(INDEX(tab_MinKomp[Obsługa maszyn Novapax / Novapax Maschinenbedienung],MATCH($B561,tab_MinKomp[[Stanowisko / Position ]:[Stanowisko / Position ]],0))="n/a","n/a",CD561-INDEX(tab_MinKomp[Obsługa maszyn Novapax / Novapax Maschinenbedienung],MATCH($B561,tab_MinKomp[[Stanowisko / Position ]:[Stanowisko / Position ]],0)))</f>
        <v>0</v>
      </c>
      <c r="CE562" s="194" t="str">
        <f>IF(INDEX(tab_MinKomp[Obsługa maszyn Piovan / Piovan Maschinenbedienung],MATCH($B561,tab_MinKomp[[Stanowisko / Position ]:[Stanowisko / Position ]],0))="n/a","n/a",CE561-INDEX(tab_MinKomp[Obsługa maszyn Piovan / Piovan Maschinenbedienung],MATCH($B561,tab_MinKomp[[Stanowisko / Position ]:[Stanowisko / Position ]],0)))</f>
        <v>n/a</v>
      </c>
      <c r="CF562" s="194" t="str">
        <f>IF(INDEX(tab_MinKomp[Obsługa maszyn Piovan / Piovan Maschinenbedienung],MATCH($B561,tab_MinKomp[[Stanowisko / Position ]:[Stanowisko / Position ]],0))="n/a","n/a",CF561-INDEX(tab_MinKomp[Obsługa maszyn Piovan / Piovan Maschinenbedienung],MATCH($B561,tab_MinKomp[[Stanowisko / Position ]:[Stanowisko / Position ]],0)))</f>
        <v>n/a</v>
      </c>
      <c r="CG562" s="194">
        <f>IF(INDEX(tab_MinKomp[Eliminacja awarii / Beseitigung von Ausfällen],MATCH($B561,tab_MinKomp[[Stanowisko / Position ]:[Stanowisko / Position ]],0))="n/a","n/a",CG561-INDEX(tab_MinKomp[Eliminacja awarii / Beseitigung von Ausfällen],MATCH($B561,tab_MinKomp[[Stanowisko / Position ]:[Stanowisko / Position ]],0)))</f>
        <v>0</v>
      </c>
      <c r="CH562" s="194" t="str">
        <f>IF(INDEX(tab_MinKomp[Wymagania VDA 6.5 Product / Forderungen],MATCH($B561,tab_MinKomp[[Stanowisko / Position ]:[Stanowisko / Position ]],0))="n/a","n/a",CH561-INDEX(tab_MinKomp[Wymagania VDA 6.5 Product / Forderungen],MATCH($B561,tab_MinKomp[[Stanowisko / Position ]:[Stanowisko / Position ]],0)))</f>
        <v>n/a</v>
      </c>
      <c r="CI562" s="194" t="str">
        <f>IF(INDEX(tab_MinKomp[Wymagania VDA 6.5 Product / Forderungen],MATCH($B561,tab_MinKomp[[Stanowisko / Position ]:[Stanowisko / Position ]],0))="n/a","n/a",CI561-INDEX(tab_MinKomp[Wymagania VDA 6.5 Product / Forderungen],MATCH($B561,tab_MinKomp[[Stanowisko / Position ]:[Stanowisko / Position ]],0)))</f>
        <v>n/a</v>
      </c>
      <c r="CJ562" s="194" t="str">
        <f>IF(INDEX(tab_MinKomp[Wymagania VDA 6.5 Product / Forderungen],MATCH($B561,tab_MinKomp[[Stanowisko / Position ]:[Stanowisko / Position ]],0))="n/a","n/a",CJ561-INDEX(tab_MinKomp[Wymagania VDA 6.5 Product / Forderungen],MATCH($B561,tab_MinKomp[[Stanowisko / Position ]:[Stanowisko / Position ]],0)))</f>
        <v>n/a</v>
      </c>
      <c r="CK562" s="194" t="str">
        <f>IF(INDEX(tab_MinKomp[Wymagania VDA 6.5 Product / Forderungen],MATCH($B561,tab_MinKomp[[Stanowisko / Position ]:[Stanowisko / Position ]],0))="n/a","n/a",CK561-INDEX(tab_MinKomp[Wymagania VDA 6.5 Product / Forderungen],MATCH($B561,tab_MinKomp[[Stanowisko / Position ]:[Stanowisko / Position ]],0)))</f>
        <v>n/a</v>
      </c>
      <c r="CL562" s="194" t="str">
        <f>IF(INDEX(tab_MinKomp[Wymagania VDA 6.5 Product / Forderungen],MATCH($B561,tab_MinKomp[[Stanowisko / Position ]:[Stanowisko / Position ]],0))="n/a","n/a",CL561-INDEX(tab_MinKomp[Wymagania VDA 6.5 Product / Forderungen],MATCH($B561,tab_MinKomp[[Stanowisko / Position ]:[Stanowisko / Position ]],0)))</f>
        <v>n/a</v>
      </c>
      <c r="CM562" s="194" t="str">
        <f>IF(INDEX(tab_MinKomp[Informatyka ogólna (techniczne i systemowe) / Allgemeine IT (Technik und System)],MATCH($B561,tab_MinKomp[[Stanowisko / Position ]:[Stanowisko / Position ]],0))="n/a","n/a",CM561-INDEX(tab_MinKomp[Informatyka ogólna (techniczne i systemowe) / Allgemeine IT (Technik und System)],MATCH($B561,tab_MinKomp[[Stanowisko / Position ]:[Stanowisko / Position ]],0)))</f>
        <v>n/a</v>
      </c>
      <c r="CN562" s="194" t="str">
        <f>IF(INDEX(tab_MinKomp[Sieci komputerowe / Computernetzwerke],MATCH($B561,tab_MinKomp[[Stanowisko / Position ]:[Stanowisko / Position ]],0))="n/a","n/a",CN561-INDEX(tab_MinKomp[Sieci komputerowe / Computernetzwerke],MATCH($B561,tab_MinKomp[[Stanowisko / Position ]:[Stanowisko / Position ]],0)))</f>
        <v>n/a</v>
      </c>
      <c r="CO562" s="194" t="str">
        <f>IF(INDEX(tab_MinKomp[Hardware (komputery PC, drukarki biurowe i etykietowe, telefonia stacjonarna i mobilna) (PC, Drucker, Telefpne, Handys)],MATCH($B561,tab_MinKomp[[Stanowisko / Position ]:[Stanowisko / Position ]],0))="n/a","n/a",CO561-INDEX(tab_MinKomp[Hardware (komputery PC, drukarki biurowe i etykietowe, telefonia stacjonarna i mobilna) (PC, Drucker, Telefpne, Handys)],MATCH($B561,tab_MinKomp[[Stanowisko / Position ]:[Stanowisko / Position ]],0)))</f>
        <v>n/a</v>
      </c>
      <c r="CP562" s="194" t="str">
        <f>IF(INDEX(tab_MinKomp[Software &amp; Systems (MS Office, MS Remote Desktop)],MATCH($B561,tab_MinKomp[[Stanowisko / Position ]:[Stanowisko / Position ]],0))="n/a","n/a",CP561-INDEX(tab_MinKomp[Software &amp; Systems (MS Office, MS Remote Desktop)],MATCH($B561,tab_MinKomp[[Stanowisko / Position ]:[Stanowisko / Position ]],0)))</f>
        <v>n/a</v>
      </c>
      <c r="CQ562" s="194" t="str">
        <f>IF(INDEX(tab_MinKomp[Programowanie obiektowe (PHP) / Objektprogrammierung],MATCH($B561,tab_MinKomp[[Stanowisko / Position ]:[Stanowisko / Position ]],0))="n/a","n/a",CQ561-INDEX(tab_MinKomp[Programowanie obiektowe (PHP) / Objektprogrammierung],MATCH($B561,tab_MinKomp[[Stanowisko / Position ]:[Stanowisko / Position ]],0)))</f>
        <v>n/a</v>
      </c>
      <c r="CR562" s="194" t="str">
        <f>IF(INDEX(tab_MinKomp[Scrum],MATCH($B561,tab_MinKomp[[Stanowisko / Position ]:[Stanowisko / Position ]],0))="n/a","n/a",CR561-INDEX(tab_MinKomp[Scrum],MATCH($B561,tab_MinKomp[[Stanowisko / Position ]:[Stanowisko / Position ]],0)))</f>
        <v>n/a</v>
      </c>
      <c r="CS562" s="194" t="str">
        <f>IF(INDEX(tab_MinKomp[SQL (MySQL)],MATCH($B561,tab_MinKomp[[Stanowisko / Position ]:[Stanowisko / Position ]],0))="n/a","n/a",CS561-INDEX(tab_MinKomp[SQL (MySQL)],MATCH($B561,tab_MinKomp[[Stanowisko / Position ]:[Stanowisko / Position ]],0)))</f>
        <v>n/a</v>
      </c>
      <c r="CT562" s="194" t="str">
        <f>IF(INDEX(tab_MinKomp[Javascript],MATCH($B561,tab_MinKomp[[Stanowisko / Position ]:[Stanowisko / Position ]],0))="n/a","n/a",CT561-INDEX(tab_MinKomp[Javascript],MATCH($B561,tab_MinKomp[[Stanowisko / Position ]:[Stanowisko / Position ]],0)))</f>
        <v>n/a</v>
      </c>
      <c r="CU562" s="194" t="str">
        <f>IF(INDEX(tab_MinKomp[Joomla],MATCH($B561,tab_MinKomp[[Stanowisko / Position ]:[Stanowisko / Position ]],0))="n/a","n/a",CU561-INDEX(tab_MinKomp[Joomla],MATCH($B561,tab_MinKomp[[Stanowisko / Position ]:[Stanowisko / Position ]],0)))</f>
        <v>n/a</v>
      </c>
      <c r="CV562" s="194" t="str">
        <f>IF(INDEX(tab_MinKomp[Bash],MATCH($B561,tab_MinKomp[[Stanowisko / Position ]:[Stanowisko / Position ]],0))="n/a","n/a",CV561-INDEX(tab_MinKomp[Bash],MATCH($B561,tab_MinKomp[[Stanowisko / Position ]:[Stanowisko / Position ]],0)))</f>
        <v>n/a</v>
      </c>
      <c r="CW562" s="194">
        <f>IF(INDEX(tab_MinKomp[Systemy MES (HYDRA / SFMS)],MATCH($B561,tab_MinKomp[[Stanowisko / Position ]:[Stanowisko / Position ]],0))="n/a","n/a",CW561-INDEX(tab_MinKomp[Systemy MES (HYDRA / SFMS)],MATCH($B561,tab_MinKomp[[Stanowisko / Position ]:[Stanowisko / Position ]],0)))</f>
        <v>-1</v>
      </c>
      <c r="CX562" s="194" t="str">
        <f>IF(INDEX(tab_MinKomp[HTML / CSS],MATCH($B561,tab_MinKomp[[Stanowisko / Position ]:[Stanowisko / Position ]],0))="n/a","n/a",CX561-INDEX(tab_MinKomp[HTML / CSS],MATCH($B561,tab_MinKomp[[Stanowisko / Position ]:[Stanowisko / Position ]],0)))</f>
        <v>n/a</v>
      </c>
      <c r="CY562" s="194" t="str">
        <f>IF(INDEX(tab_MinKomp[SYSTEM PR],MATCH($B561,tab_MinKomp[[Stanowisko / Position ]:[Stanowisko / Position ]],0))="n/a","n/a",CY561-INDEX(tab_MinKomp[SYSTEM PR],MATCH($B561,tab_MinKomp[[Stanowisko / Position ]:[Stanowisko / Position ]],0)))</f>
        <v>n/a</v>
      </c>
      <c r="CZ562" s="194" t="str">
        <f>IF(INDEX(tab_MinKomp[System Einkauf XP / EBA],MATCH($B561,tab_MinKomp[[Stanowisko / Position ]:[Stanowisko / Position ]],0))="n/a","n/a",CZ561-INDEX(tab_MinKomp[System Einkauf XP / EBA],MATCH($B561,tab_MinKomp[[Stanowisko / Position ]:[Stanowisko / Position ]],0)))</f>
        <v>n/a</v>
      </c>
      <c r="DA562" s="194" t="str">
        <f>IF(INDEX(tab_MinKomp[Techniki negocjacyjne / Verhandlungstechniken],MATCH($B561,tab_MinKomp[[Stanowisko / Position ]:[Stanowisko / Position ]],0))="n/a","n/a",DA561-INDEX(tab_MinKomp[Techniki negocjacyjne / Verhandlungstechniken],MATCH($B561,tab_MinKomp[[Stanowisko / Position ]:[Stanowisko / Position ]],0)))</f>
        <v>n/a</v>
      </c>
      <c r="DB562" s="194" t="str">
        <f>IF(INDEX(tab_MinKomp[Znajomość rynku branżowego / Kenntnis des Industrie Marktes],MATCH($B561,tab_MinKomp[[Stanowisko / Position ]:[Stanowisko / Position ]],0))="n/a","n/a",DB561-INDEX(tab_MinKomp[Znajomość rynku branżowego / Kenntnis des Industrie Marktes],MATCH($B561,tab_MinKomp[[Stanowisko / Position ]:[Stanowisko / Position ]],0)))</f>
        <v>n/a</v>
      </c>
      <c r="DC562" s="194" t="str">
        <f>IF(INDEX(tab_MinKomp[SUPPLIER MANAGEMENT],MATCH($B561,tab_MinKomp[[Stanowisko / Position ]:[Stanowisko / Position ]],0))="n/a","n/a",DC561-INDEX(tab_MinKomp[SUPPLIER MANAGEMENT],MATCH($B561,tab_MinKomp[[Stanowisko / Position ]:[Stanowisko / Position ]],0)))</f>
        <v>n/a</v>
      </c>
      <c r="DD562" s="194" t="str">
        <f>IF(INDEX(tab_MinKomp[SUPPLIER MANAGEMENT],MATCH($B561,tab_MinKomp[[Stanowisko / Position ]:[Stanowisko / Position ]],0))="n/a","n/a",DD561-INDEX(tab_MinKomp[SUPPLIER MANAGEMENT],MATCH($B561,tab_MinKomp[[Stanowisko / Position ]:[Stanowisko / Position ]],0)))</f>
        <v>n/a</v>
      </c>
      <c r="DE562" s="194" t="str">
        <f>IF(INDEX(tab_MinKomp[SUPPLIER MANAGEMENT],MATCH($B561,tab_MinKomp[[Stanowisko / Position ]:[Stanowisko / Position ]],0))="n/a","n/a",DE561-INDEX(tab_MinKomp[SUPPLIER MANAGEMENT],MATCH($B561,tab_MinKomp[[Stanowisko / Position ]:[Stanowisko / Position ]],0)))</f>
        <v>n/a</v>
      </c>
      <c r="DF562" s="194">
        <f>IF(INDEX(tab_MinKomp[LEAN MANAGEMENT],MATCH($B561,tab_MinKomp[[Stanowisko / Position ]:[Stanowisko / Position ]],0))="n/a","n/a",DF561-INDEX(tab_MinKomp[LEAN MANAGEMENT],MATCH($B561,tab_MinKomp[[Stanowisko / Position ]:[Stanowisko / Position ]],0)))</f>
        <v>0</v>
      </c>
      <c r="DG562" s="194" t="str">
        <f>IF(INDEX(tab_MinKomp[PPAP/PSW],MATCH($B561,tab_MinKomp[[Stanowisko / Position ]:[Stanowisko / Position ]],0))="n/a","n/a",DG561-INDEX(tab_MinKomp[PPAP/PSW],MATCH($B561,tab_MinKomp[[Stanowisko / Position ]:[Stanowisko / Position ]],0)))</f>
        <v>n/a</v>
      </c>
      <c r="DH562" s="194" t="str">
        <f>IF(INDEX(tab_MinKomp[SUPPLIER MANAGEMENT],MATCH($B561,tab_MinKomp[[Stanowisko / Position ]:[Stanowisko / Position ]],0))="n/a","n/a",DH561-INDEX(tab_MinKomp[SUPPLIER MANAGEMENT],MATCH($B561,tab_MinKomp[[Stanowisko / Position ]:[Stanowisko / Position ]],0)))</f>
        <v>n/a</v>
      </c>
      <c r="DI562" s="194" t="str">
        <f>IF(INDEX(tab_MinKomp[OBSŁUGA PORTALI KLIENTA / Kundenportale],MATCH($B561,tab_MinKomp[[Stanowisko / Position ]:[Stanowisko / Position ]],0))="n/a","n/a",DI561-INDEX(tab_MinKomp[OBSŁUGA PORTALI KLIENTA / Kundenportale],MATCH($B561,tab_MinKomp[[Stanowisko / Position ]:[Stanowisko / Position ]],0)))</f>
        <v>n/a</v>
      </c>
      <c r="DJ562" s="194" t="str">
        <f>IF(INDEX(tab_MinKomp[Obsługa systemu BABTECQ / BABTECQ System],MATCH($B561,tab_MinKomp[[Stanowisko / Position ]:[Stanowisko / Position ]],0))="n/a","n/a",DJ561-INDEX(tab_MinKomp[Obsługa systemu BABTECQ / BABTECQ System],MATCH($B561,tab_MinKomp[[Stanowisko / Position ]:[Stanowisko / Position ]],0)))</f>
        <v>n/a</v>
      </c>
      <c r="DK562" s="194" t="str">
        <f>IF(INDEX(tab_MinKomp[Rysunek techniczny / technische Zeichnung],MATCH($B561,tab_MinKomp[[Stanowisko / Position ]:[Stanowisko / Position ]],0))="n/a","n/a",DK561-INDEX(tab_MinKomp[Rysunek techniczny / technische Zeichnung],MATCH($B561,tab_MinKomp[[Stanowisko / Position ]:[Stanowisko / Position ]],0)))</f>
        <v>n/a</v>
      </c>
      <c r="DL562" s="194" t="str">
        <f>IF(INDEX(tab_MinKomp[Kalibracja / Kalibrierung],MATCH($B561,tab_MinKomp[[Stanowisko / Position ]:[Stanowisko / Position ]],0))="n/a","n/a",DL561-INDEX(tab_MinKomp[Kalibracja / Kalibrierung],MATCH($B561,tab_MinKomp[[Stanowisko / Position ]:[Stanowisko / Position ]],0)))</f>
        <v>n/a</v>
      </c>
      <c r="DM562" s="194" t="str">
        <f>IF(INDEX(tab_MinKomp[Rekwalifikacja / Requalifizierung],MATCH($B561,tab_MinKomp[[Stanowisko / Position ]:[Stanowisko / Position ]],0))="n/a","n/a",DM561-INDEX(tab_MinKomp[Rekwalifikacja / Requalifizierung],MATCH($B561,tab_MinKomp[[Stanowisko / Position ]:[Stanowisko / Position ]],0)))</f>
        <v>n/a</v>
      </c>
      <c r="DN562" s="190" t="str">
        <f>IF(INDEX(tab_MinKomp[Testy czystości / Reinheitstests],MATCH($B561,tab_MinKomp[[Stanowisko / Position ]:[Stanowisko / Position ]],0))="n/a","n/a",DN561-INDEX(tab_MinKomp[Testy czystości / Reinheitstests],MATCH($B561,tab_MinKomp[[Stanowisko / Position ]:[Stanowisko / Position ]],0)))</f>
        <v>n/a</v>
      </c>
      <c r="DO562" s="190" t="str">
        <f>IF(INDEX(tab_MinKomp[Testy czystości / Reinheitstests],MATCH($B561,tab_MinKomp[[Stanowisko / Position ]:[Stanowisko / Position ]],0))="n/a","n/a",DO561-INDEX(tab_MinKomp[Testy czystości / Reinheitstests],MATCH($B561,tab_MinKomp[[Stanowisko / Position ]:[Stanowisko / Position ]],0)))</f>
        <v>n/a</v>
      </c>
      <c r="DP562" s="190" t="str">
        <f>IF(INDEX(tab_MinKomp[Testy czystości / Reinheitstests],MATCH($B561,tab_MinKomp[[Stanowisko / Position ]:[Stanowisko / Position ]],0))="n/a","n/a",DP561-INDEX(tab_MinKomp[Testy czystości / Reinheitstests],MATCH($B561,tab_MinKomp[[Stanowisko / Position ]:[Stanowisko / Position ]],0)))</f>
        <v>n/a</v>
      </c>
      <c r="DQ562" s="190" t="str">
        <f>IF(INDEX(tab_MinKomp[Testy czystości / Reinheitstests],MATCH($B561,tab_MinKomp[[Stanowisko / Position ]:[Stanowisko / Position ]],0))="n/a","n/a",DQ561-INDEX(tab_MinKomp[Testy czystości / Reinheitstests],MATCH($B561,tab_MinKomp[[Stanowisko / Position ]:[Stanowisko / Position ]],0)))</f>
        <v>n/a</v>
      </c>
      <c r="DR562" s="190" t="str">
        <f>IF(INDEX(tab_MinKomp[Testy czystości / Reinheitstests],MATCH($B561,tab_MinKomp[[Stanowisko / Position ]:[Stanowisko / Position ]],0))="n/a","n/a",DR561-INDEX(tab_MinKomp[Testy czystości / Reinheitstests],MATCH($B561,tab_MinKomp[[Stanowisko / Position ]:[Stanowisko / Position ]],0)))</f>
        <v>n/a</v>
      </c>
      <c r="DS562" s="190" t="str">
        <f>IF(INDEX(tab_MinKomp[Testy czystości / Reinheitstests],MATCH($B561,tab_MinKomp[[Stanowisko / Position ]:[Stanowisko / Position ]],0))="n/a","n/a",DS561-INDEX(tab_MinKomp[Testy czystości / Reinheitstests],MATCH($B561,tab_MinKomp[[Stanowisko / Position ]:[Stanowisko / Position ]],0)))</f>
        <v>n/a</v>
      </c>
      <c r="DT562" s="194" t="str">
        <f>IF(INDEX(tab_MinKomp[SUPPLIER MANAGEMENT],MATCH($B561,tab_MinKomp[[Stanowisko / Position ]:[Stanowisko / Position ]],0))="n/a","n/a",DT561-INDEX(tab_MinKomp[SUPPLIER MANAGEMENT],MATCH($B561,tab_MinKomp[[Stanowisko / Position ]:[Stanowisko / Position ]],0)))</f>
        <v>n/a</v>
      </c>
      <c r="DU562" s="190" t="str">
        <f>IF(INDEX(tab_MinKomp[Testy czystości / Reinheitstests],MATCH($B561,tab_MinKomp[[Stanowisko / Position ]:[Stanowisko / Position ]],0))="n/a","n/a",DU561-INDEX(tab_MinKomp[Testy czystości / Reinheitstests],MATCH($B561,tab_MinKomp[[Stanowisko / Position ]:[Stanowisko / Position ]],0)))</f>
        <v>n/a</v>
      </c>
      <c r="DV562" s="190" t="str">
        <f>IF(INDEX(tab_MinKomp[Testy czystości / Reinheitstests],MATCH($B561,tab_MinKomp[[Stanowisko / Position ]:[Stanowisko / Position ]],0))="n/a","n/a",DV561-INDEX(tab_MinKomp[Testy czystości / Reinheitstests],MATCH($B561,tab_MinKomp[[Stanowisko / Position ]:[Stanowisko / Position ]],0)))</f>
        <v>n/a</v>
      </c>
      <c r="DW562" s="190" t="str">
        <f>IF(INDEX(tab_MinKomp[Testy czystości / Reinheitstests],MATCH($B561,tab_MinKomp[[Stanowisko / Position ]:[Stanowisko / Position ]],0))="n/a","n/a",DW561-INDEX(tab_MinKomp[Testy czystości / Reinheitstests],MATCH($B561,tab_MinKomp[[Stanowisko / Position ]:[Stanowisko / Position ]],0)))</f>
        <v>n/a</v>
      </c>
      <c r="DX562" s="190" t="str">
        <f>IF(INDEX(tab_MinKomp[Testy czystości / Reinheitstests],MATCH($B561,tab_MinKomp[[Stanowisko / Position ]:[Stanowisko / Position ]],0))="n/a","n/a",DX561-INDEX(tab_MinKomp[Testy czystości / Reinheitstests],MATCH($B561,tab_MinKomp[[Stanowisko / Position ]:[Stanowisko / Position ]],0)))</f>
        <v>n/a</v>
      </c>
      <c r="DY562" s="190" t="str">
        <f>IF(INDEX(tab_MinKomp[Testy czystości / Reinheitstests],MATCH($B561,tab_MinKomp[[Stanowisko / Position ]:[Stanowisko / Position ]],0))="n/a","n/a",DY561-INDEX(tab_MinKomp[Testy czystości / Reinheitstests],MATCH($B561,tab_MinKomp[[Stanowisko / Position ]:[Stanowisko / Position ]],0)))</f>
        <v>n/a</v>
      </c>
      <c r="DZ562" s="190" t="str">
        <f>IF(INDEX(tab_MinKomp[Testy czystości / Reinheitstests],MATCH($B561,tab_MinKomp[[Stanowisko / Position ]:[Stanowisko / Position ]],0))="n/a","n/a",DZ561-INDEX(tab_MinKomp[Testy czystości / Reinheitstests],MATCH($B561,tab_MinKomp[[Stanowisko / Position ]:[Stanowisko / Position ]],0)))</f>
        <v>n/a</v>
      </c>
      <c r="EA562" s="194" t="str">
        <f>IF(INDEX(tab_MinKomp[SUPPLIER MANAGEMENT],MATCH($B561,tab_MinKomp[[Stanowisko / Position ]:[Stanowisko / Position ]],0))="n/a","n/a",EA561-INDEX(tab_MinKomp[SUPPLIER MANAGEMENT],MATCH($B561,tab_MinKomp[[Stanowisko / Position ]:[Stanowisko / Position ]],0)))</f>
        <v>n/a</v>
      </c>
      <c r="EB562" s="190" t="str">
        <f>IF(INDEX(tab_MinKomp[Testy czystości / Reinheitstests],MATCH($B561,tab_MinKomp[[Stanowisko / Position ]:[Stanowisko / Position ]],0))="n/a","n/a",EB561-INDEX(tab_MinKomp[Testy czystości / Reinheitstests],MATCH($B561,tab_MinKomp[[Stanowisko / Position ]:[Stanowisko / Position ]],0)))</f>
        <v>n/a</v>
      </c>
      <c r="EC562" s="190" t="str">
        <f>IF(INDEX(tab_MinKomp[Testy czystości / Reinheitstests],MATCH($B561,tab_MinKomp[[Stanowisko / Position ]:[Stanowisko / Position ]],0))="n/a","n/a",EC561-INDEX(tab_MinKomp[Testy czystości / Reinheitstests],MATCH($B561,tab_MinKomp[[Stanowisko / Position ]:[Stanowisko / Position ]],0)))</f>
        <v>n/a</v>
      </c>
      <c r="ED562" s="190" t="str">
        <f>IF(INDEX(tab_MinKomp[Testy czystości / Reinheitstests],MATCH($B561,tab_MinKomp[[Stanowisko / Position ]:[Stanowisko / Position ]],0))="n/a","n/a",ED561-INDEX(tab_MinKomp[Testy czystości / Reinheitstests],MATCH($B561,tab_MinKomp[[Stanowisko / Position ]:[Stanowisko / Position ]],0)))</f>
        <v>n/a</v>
      </c>
      <c r="EE562" s="190" t="str">
        <f>IF(INDEX(tab_MinKomp[Testy czystości / Reinheitstests],MATCH($B561,tab_MinKomp[[Stanowisko / Position ]:[Stanowisko / Position ]],0))="n/a","n/a",EE561-INDEX(tab_MinKomp[Testy czystości / Reinheitstests],MATCH($B561,tab_MinKomp[[Stanowisko / Position ]:[Stanowisko / Position ]],0)))</f>
        <v>n/a</v>
      </c>
      <c r="EF562" s="190" t="str">
        <f>IF(INDEX(tab_MinKomp[Testy czystości / Reinheitstests],MATCH($B561,tab_MinKomp[[Stanowisko / Position ]:[Stanowisko / Position ]],0))="n/a","n/a",EF561-INDEX(tab_MinKomp[Testy czystości / Reinheitstests],MATCH($B561,tab_MinKomp[[Stanowisko / Position ]:[Stanowisko / Position ]],0)))</f>
        <v>n/a</v>
      </c>
      <c r="EG562" s="190" t="str">
        <f>IF(INDEX(tab_MinKomp[Testy czystości / Reinheitstests],MATCH($B561,tab_MinKomp[[Stanowisko / Position ]:[Stanowisko / Position ]],0))="n/a","n/a",EG561-INDEX(tab_MinKomp[Testy czystości / Reinheitstests],MATCH($B561,tab_MinKomp[[Stanowisko / Position ]:[Stanowisko / Position ]],0)))</f>
        <v>n/a</v>
      </c>
      <c r="EH562" s="190" t="str">
        <f>IF(INDEX(tab_MinKomp[Testy czystości / Reinheitstests],MATCH($B561,tab_MinKomp[[Stanowisko / Position ]:[Stanowisko / Position ]],0))="n/a","n/a",EH561-INDEX(tab_MinKomp[Testy czystości / Reinheitstests],MATCH($B561,tab_MinKomp[[Stanowisko / Position ]:[Stanowisko / Position ]],0)))</f>
        <v>n/a</v>
      </c>
      <c r="EI562" s="190" t="str">
        <f>IF(INDEX(tab_MinKomp[Testy czystości / Reinheitstests],MATCH($B561,tab_MinKomp[[Stanowisko / Position ]:[Stanowisko / Position ]],0))="n/a","n/a",EI561-INDEX(tab_MinKomp[Testy czystości / Reinheitstests],MATCH($B561,tab_MinKomp[[Stanowisko / Position ]:[Stanowisko / Position ]],0)))</f>
        <v>n/a</v>
      </c>
      <c r="EJ562" s="190" t="str">
        <f>IF(INDEX(tab_MinKomp[Testy czystości / Reinheitstests],MATCH($B561,tab_MinKomp[[Stanowisko / Position ]:[Stanowisko / Position ]],0))="n/a","n/a",EJ561-INDEX(tab_MinKomp[Testy czystości / Reinheitstests],MATCH($B561,tab_MinKomp[[Stanowisko / Position ]:[Stanowisko / Position ]],0)))</f>
        <v>n/a</v>
      </c>
      <c r="EK562" s="190" t="str">
        <f>IF(INDEX(tab_MinKomp[Testy czystości / Reinheitstests],MATCH($B561,tab_MinKomp[[Stanowisko / Position ]:[Stanowisko / Position ]],0))="n/a","n/a",EK561-INDEX(tab_MinKomp[Testy czystości / Reinheitstests],MATCH($B561,tab_MinKomp[[Stanowisko / Position ]:[Stanowisko / Position ]],0)))</f>
        <v>n/a</v>
      </c>
      <c r="EL562" s="190" t="str">
        <f>IF(INDEX(tab_MinKomp[Testy czystości / Reinheitstests],MATCH($B561,tab_MinKomp[[Stanowisko / Position ]:[Stanowisko / Position ]],0))="n/a","n/a",EL561-INDEX(tab_MinKomp[Testy czystości / Reinheitstests],MATCH($B561,tab_MinKomp[[Stanowisko / Position ]:[Stanowisko / Position ]],0)))</f>
        <v>n/a</v>
      </c>
      <c r="EM562" s="190" t="str">
        <f>IF(INDEX(tab_MinKomp[Testy czystości / Reinheitstests],MATCH($B561,tab_MinKomp[[Stanowisko / Position ]:[Stanowisko / Position ]],0))="n/a","n/a",EM561-INDEX(tab_MinKomp[Testy czystości / Reinheitstests],MATCH($B561,tab_MinKomp[[Stanowisko / Position ]:[Stanowisko / Position ]],0)))</f>
        <v>n/a</v>
      </c>
      <c r="EN562" s="190" t="str">
        <f>IF(INDEX(tab_MinKomp[Testy czystości / Reinheitstests],MATCH($B561,tab_MinKomp[[Stanowisko / Position ]:[Stanowisko / Position ]],0))="n/a","n/a",EN561-INDEX(tab_MinKomp[Testy czystości / Reinheitstests],MATCH($B561,tab_MinKomp[[Stanowisko / Position ]:[Stanowisko / Position ]],0)))</f>
        <v>n/a</v>
      </c>
      <c r="EO562" s="194" t="str">
        <f>IF(INDEX(tab_MinKomp[Konserwacja Rep],MATCH($B561,tab_MinKomp[[Stanowisko / Position ]:[Stanowisko / Position ]],0))="n/a","n/a",EO561-INDEX(tab_MinKomp[Konserwacja Rep],MATCH($B561,tab_MinKomp[[Stanowisko / Position ]:[Stanowisko / Position ]],0)))</f>
        <v>n/a</v>
      </c>
      <c r="EP562" s="194" t="str">
        <f>IF(INDEX(tab_MinKomp[[Konserwacja Engel ]],MATCH($B561,tab_MinKomp[[Stanowisko / Position ]:[Stanowisko / Position ]],0))="n/a","n/a",EP561-INDEX(tab_MinKomp[[Konserwacja Engel ]],MATCH($B561,tab_MinKomp[[Stanowisko / Position ]:[Stanowisko / Position ]],0)))</f>
        <v>n/a</v>
      </c>
      <c r="EQ562" s="194" t="str">
        <f>IF(INDEX(tab_MinKomp[Konserwacja B 50],MATCH($B561,tab_MinKomp[[Stanowisko / Position ]:[Stanowisko / Position ]],0))="n/a","n/a",EQ561-INDEX(tab_MinKomp[Konserwacja B 50],MATCH($B561,tab_MinKomp[[Stanowisko / Position ]:[Stanowisko / Position ]],0)))</f>
        <v>n/a</v>
      </c>
      <c r="ER562" s="194" t="str">
        <f>IF(INDEX(tab_MinKomp[[Konserwacja EOL ]],MATCH($B561,tab_MinKomp[[Stanowisko / Position ]:[Stanowisko / Position ]],0))="n/a","n/a",ER561-INDEX(tab_MinKomp[[Konserwacja EOL ]],MATCH($B561,tab_MinKomp[[Stanowisko / Position ]:[Stanowisko / Position ]],0)))</f>
        <v>n/a</v>
      </c>
      <c r="ES562" s="194" t="str">
        <f>IF(INDEX(tab_MinKomp[Konserwacja Branson],MATCH($B561,tab_MinKomp[[Stanowisko / Position ]:[Stanowisko / Position ]],0))="n/a","n/a",ES561-INDEX(tab_MinKomp[Konserwacja Branson],MATCH($B561,tab_MinKomp[[Stanowisko / Position ]:[Stanowisko / Position ]],0)))</f>
        <v>n/a</v>
      </c>
      <c r="ET562" s="194" t="str">
        <f>IF(INDEX(tab_MinKomp[Konserwacja coolery],MATCH($B561,tab_MinKomp[[Stanowisko / Position ]:[Stanowisko / Position ]],0))="n/a","n/a",ET561-INDEX(tab_MinKomp[Konserwacja coolery],MATCH($B561,tab_MinKomp[[Stanowisko / Position ]:[Stanowisko / Position ]],0)))</f>
        <v>n/a</v>
      </c>
      <c r="EU562" s="194" t="str">
        <f>IF(INDEX(tab_MinKomp[Konserwacja piecy],MATCH($B561,tab_MinKomp[[Stanowisko / Position ]:[Stanowisko / Position ]],0))="n/a","n/a",EU561-INDEX(tab_MinKomp[Konserwacja piecy],MATCH($B561,tab_MinKomp[[Stanowisko / Position ]:[Stanowisko / Position ]],0)))</f>
        <v>n/a</v>
      </c>
      <c r="EV562" s="194" t="str">
        <f>IF(INDEX(tab_MinKomp[Rysunek techniczny- czytanie],MATCH($B561,tab_MinKomp[[Stanowisko / Position ]:[Stanowisko / Position ]],0))="n/a","n/a",EV561-INDEX(tab_MinKomp[Rysunek techniczny- czytanie],MATCH($B561,tab_MinKomp[[Stanowisko / Position ]:[Stanowisko / Position ]],0)))</f>
        <v>n/a</v>
      </c>
      <c r="EW562" s="194" t="str">
        <f>IF(INDEX(tab_MinKomp[Elektryka],MATCH($B561,tab_MinKomp[[Stanowisko / Position ]:[Stanowisko / Position ]],0))="n/a","n/a",EW561-INDEX(tab_MinKomp[Elektryka],MATCH($B561,tab_MinKomp[[Stanowisko / Position ]:[Stanowisko / Position ]],0)))</f>
        <v>n/a</v>
      </c>
      <c r="EX562" s="194" t="str">
        <f>IF(INDEX(tab_MinKomp[Pneumatyka],MATCH($B561,tab_MinKomp[[Stanowisko / Position ]:[Stanowisko / Position ]],0))="n/a","n/a",EX561-INDEX(tab_MinKomp[Pneumatyka],MATCH($B561,tab_MinKomp[[Stanowisko / Position ]:[Stanowisko / Position ]],0)))</f>
        <v>n/a</v>
      </c>
      <c r="EY562" s="194" t="str">
        <f>IF(INDEX(tab_MinKomp[[Hydraulika ]],MATCH($B561,tab_MinKomp[[Stanowisko / Position ]:[Stanowisko / Position ]],0))="n/a","n/a",EY561-INDEX(tab_MinKomp[[Hydraulika ]],MATCH($B561,tab_MinKomp[[Stanowisko / Position ]:[Stanowisko / Position ]],0)))</f>
        <v>n/a</v>
      </c>
      <c r="EZ562" s="194" t="str">
        <f>IF(INDEX(tab_MinKomp[Podciśnienie],MATCH($B561,tab_MinKomp[[Stanowisko / Position ]:[Stanowisko / Position ]],0))="n/a","n/a",EZ561-INDEX(tab_MinKomp[Podciśnienie],MATCH($B561,tab_MinKomp[[Stanowisko / Position ]:[Stanowisko / Position ]],0)))</f>
        <v>n/a</v>
      </c>
      <c r="FA562" s="194" t="str">
        <f>IF(INDEX(tab_MinKomp[Usuwanie awarii],MATCH($B561,tab_MinKomp[[Stanowisko / Position ]:[Stanowisko / Position ]],0))="n/a","n/a",FA561-INDEX(tab_MinKomp[Usuwanie awarii],MATCH($B561,tab_MinKomp[[Stanowisko / Position ]:[Stanowisko / Position ]],0)))</f>
        <v>n/a</v>
      </c>
      <c r="FB562" s="194" t="str">
        <f>IF(INDEX(tab_MinKomp[Obsługa robotów],MATCH($B561,tab_MinKomp[[Stanowisko / Position ]:[Stanowisko / Position ]],0))="n/a","n/a",FB561-INDEX(tab_MinKomp[Obsługa robotów],MATCH($B561,tab_MinKomp[[Stanowisko / Position ]:[Stanowisko / Position ]],0)))</f>
        <v>n/a</v>
      </c>
      <c r="FC562" s="194" t="str">
        <f>IF(INDEX(tab_MinKomp[Obsługa sterowania maszyny],MATCH($B561,tab_MinKomp[[Stanowisko / Position ]:[Stanowisko / Position ]],0))="n/a","n/a",FC561-INDEX(tab_MinKomp[Obsługa sterowania maszyny],MATCH($B561,tab_MinKomp[[Stanowisko / Position ]:[Stanowisko / Position ]],0)))</f>
        <v>n/a</v>
      </c>
      <c r="FD562" s="194" t="str">
        <f>IF(INDEX(tab_MinKomp[Usuwanie przyczyn żródłowych],MATCH($B561,tab_MinKomp[[Stanowisko / Position ]:[Stanowisko / Position ]],0))="n/a","n/a",FD561-INDEX(tab_MinKomp[Usuwanie przyczyn żródłowych],MATCH($B561,tab_MinKomp[[Stanowisko / Position ]:[Stanowisko / Position ]],0)))</f>
        <v>n/a</v>
      </c>
      <c r="FE562" s="194" t="str">
        <f>IF(INDEX(tab_MinKomp[Cmms stosowanie],MATCH($B561,tab_MinKomp[[Stanowisko / Position ]:[Stanowisko / Position ]],0))="n/a","n/a",FE561-INDEX(tab_MinKomp[Cmms stosowanie],MATCH($B561,tab_MinKomp[[Stanowisko / Position ]:[Stanowisko / Position ]],0)))</f>
        <v>n/a</v>
      </c>
      <c r="FF562" s="190" t="str">
        <f>IF(INDEX(tab_MinKomp[Testy czystości / Reinheitstests],MATCH($B561,tab_MinKomp[[Stanowisko / Position ]:[Stanowisko / Position ]],0))="n/a","n/a",FF561-INDEX(tab_MinKomp[Testy czystości / Reinheitstests],MATCH($B561,tab_MinKomp[[Stanowisko / Position ]:[Stanowisko / Position ]],0)))</f>
        <v>n/a</v>
      </c>
      <c r="FG562" s="194" t="str">
        <f>IF(INDEX(tab_MinKomp[Czyszczenie form plastikowych],MATCH($B561,tab_MinKomp[[Stanowisko / Position ]:[Stanowisko / Position ]],0))="n/a","n/a",FG561-INDEX(tab_MinKomp[Czyszczenie form plastikowych],MATCH($B561,tab_MinKomp[[Stanowisko / Position ]:[Stanowisko / Position ]],0)))</f>
        <v>n/a</v>
      </c>
      <c r="FH562" s="194" t="str">
        <f>IF(INDEX(tab_MinKomp[Wymiana form plastik],MATCH($B561,tab_MinKomp[[Stanowisko / Position ]:[Stanowisko / Position ]],0))="n/a","n/a",FH561-INDEX(tab_MinKomp[Wymiana form plastik],MATCH($B561,tab_MinKomp[[Stanowisko / Position ]:[Stanowisko / Position ]],0)))</f>
        <v>n/a</v>
      </c>
      <c r="FI562" s="194" t="str">
        <f>IF(INDEX(tab_MinKomp[Wymiana form guma],MATCH($B561,tab_MinKomp[[Stanowisko / Position ]:[Stanowisko / Position ]],0))="n/a","n/a",FI561-INDEX(tab_MinKomp[Wymiana form guma],MATCH($B561,tab_MinKomp[[Stanowisko / Position ]:[Stanowisko / Position ]],0)))</f>
        <v>n/a</v>
      </c>
      <c r="FJ562" s="194" t="str">
        <f>IF(INDEX(tab_MinKomp[Konserwacja KK],MATCH($B561,tab_MinKomp[[Stanowisko / Position ]:[Stanowisko / Position ]],0))="n/a","n/a",FJ561-INDEX(tab_MinKomp[Konserwacja KK],MATCH($B561,tab_MinKomp[[Stanowisko / Position ]:[Stanowisko / Position ]],0)))</f>
        <v>n/a</v>
      </c>
      <c r="FK562" s="194" t="str">
        <f>IF(INDEX(tab_MinKomp[Konserwacja form guma],MATCH($B561,tab_MinKomp[[Stanowisko / Position ]:[Stanowisko / Position ]],0))="n/a","n/a",FK561-INDEX(tab_MinKomp[Konserwacja form guma],MATCH($B561,tab_MinKomp[[Stanowisko / Position ]:[Stanowisko / Position ]],0)))</f>
        <v>n/a</v>
      </c>
      <c r="FL562" s="194" t="str">
        <f>IF(INDEX(tab_MinKomp[Konserwacja form plastiki],MATCH($B561,tab_MinKomp[[Stanowisko / Position ]:[Stanowisko / Position ]],0))="n/a","n/a",FL561-INDEX(tab_MinKomp[Konserwacja form plastiki],MATCH($B561,tab_MinKomp[[Stanowisko / Position ]:[Stanowisko / Position ]],0)))</f>
        <v>n/a</v>
      </c>
      <c r="FM562" s="194" t="str">
        <f>IF(INDEX(tab_MinKomp[Konserwacja Gorącego Kanału],MATCH($B561,tab_MinKomp[[Stanowisko / Position ]:[Stanowisko / Position ]],0))="n/a","n/a",FM561-INDEX(tab_MinKomp[Konserwacja Gorącego Kanału],MATCH($B561,tab_MinKomp[[Stanowisko / Position ]:[Stanowisko / Position ]],0)))</f>
        <v>n/a</v>
      </c>
      <c r="FN562" s="194" t="str">
        <f>IF(INDEX(tab_MinKomp[MS Office (Excel)],MATCH($B561,tab_MinKomp[[Stanowisko / Position ]:[Stanowisko / Position ]],0))="n/a","n/a",FN561-INDEX(tab_MinKomp[MS Office (Excel)],MATCH($B561,tab_MinKomp[[Stanowisko / Position ]:[Stanowisko / Position ]],0)))</f>
        <v>n/a</v>
      </c>
      <c r="FO562" s="194" t="str">
        <f>IF(INDEX(tab_MinKomp[MS Office (Word)],MATCH($B561,tab_MinKomp[[Stanowisko / Position ]:[Stanowisko / Position ]],0))="n/a","n/a",FO561-INDEX(tab_MinKomp[MS Office (Word)],MATCH($B561,tab_MinKomp[[Stanowisko / Position ]:[Stanowisko / Position ]],0)))</f>
        <v>n/a</v>
      </c>
      <c r="FP562" s="194" t="str">
        <f>IF(INDEX(tab_MinKomp[MS Office (Power Point)],MATCH($B561,tab_MinKomp[[Stanowisko / Position ]:[Stanowisko / Position ]],0))="n/a","n/a",FP561-INDEX(tab_MinKomp[MS Office (Power Point)],MATCH($B561,tab_MinKomp[[Stanowisko / Position ]:[Stanowisko / Position ]],0)))</f>
        <v>n/a</v>
      </c>
      <c r="FQ562" s="196" t="str">
        <f>IF(INDEX(tab_MinKomp[Język angielski / Englisch],MATCH($B561,tab_MinKomp[[Stanowisko / Position ]:[Stanowisko / Position ]],0))="n/a","n/a",FQ561-INDEX(tab_MinKomp[Język angielski / Englisch],MATCH($B561,tab_MinKomp[[Stanowisko / Position ]:[Stanowisko / Position ]],0)))</f>
        <v>n/a</v>
      </c>
      <c r="FR562" s="196" t="str">
        <f>IF(INDEX(tab_MinKomp[Język niemiecki / Deutsch],MATCH($B561,tab_MinKomp[[Stanowisko / Position ]:[Stanowisko / Position ]],0))="n/a","n/a",FR561-INDEX(tab_MinKomp[Język niemiecki / Deutsch],MATCH($B561,tab_MinKomp[[Stanowisko / Position ]:[Stanowisko / Position ]],0)))</f>
        <v>n/a</v>
      </c>
      <c r="FS562" s="194">
        <f>IF(INDEX(tab_MinKomp[Zarządzanie dokumentacją procesową / Process dokumentation management],MATCH($B561,tab_MinKomp[[Stanowisko / Position ]:[Stanowisko / Position ]],0))="n/a","n/a",FS561-INDEX(tab_MinKomp[Zarządzanie dokumentacją procesową / Process dokumentation management],MATCH($B561,tab_MinKomp[[Stanowisko / Position ]:[Stanowisko / Position ]],0)))</f>
        <v>-1</v>
      </c>
      <c r="FT562" s="194">
        <f>IF(INDEX(tab_MinKomp[Znajomość procesów z obszaru / Kenntiss der prozesse in dem Bereich],MATCH($B561,tab_MinKomp[[Stanowisko / Position ]:[Stanowisko / Position ]],0))="n/a","n/a",FT561-INDEX(tab_MinKomp[Znajomość procesów z obszaru / Kenntiss der prozesse in dem Bereich],MATCH($B561,tab_MinKomp[[Stanowisko / Position ]:[Stanowisko / Position ]],0)))</f>
        <v>0</v>
      </c>
      <c r="FU562" s="194">
        <f>IF(INDEX(tab_MinKomp[optymalizacja procesów / Prozessoptymalisierung],MATCH($B561,tab_MinKomp[[Stanowisko / Position ]:[Stanowisko / Position ]],0))="n/a","n/a",FU561-INDEX(tab_MinKomp[optymalizacja procesów / Prozessoptymalisierung],MATCH($B561,tab_MinKomp[[Stanowisko / Position ]:[Stanowisko / Position ]],0)))</f>
        <v>0</v>
      </c>
      <c r="FV562" s="194">
        <f>IF(INDEX(tab_MinKomp[Umiejętności szkoleniowe / Trainingsfähigkeiten],MATCH($B561,tab_MinKomp[[Stanowisko / Position ]:[Stanowisko / Position ]],0))="n/a","n/a",FV561-INDEX(tab_MinKomp[Umiejętności szkoleniowe / Trainingsfähigkeiten],MATCH($B561,tab_MinKomp[[Stanowisko / Position ]:[Stanowisko / Position ]],0)))</f>
        <v>0</v>
      </c>
      <c r="FW562" s="194">
        <f>IF(INDEX(tab_MinKomp[Analityczne myślenie, podejście / Analitysches Denken, Einstellung],MATCH($B561,tab_MinKomp[[Stanowisko / Position ]:[Stanowisko / Position ]],0))="n/a","n/a",FW561-INDEX(tab_MinKomp[Analityczne myślenie, podejście / Analitysches Denken, Einstellung],MATCH($B561,tab_MinKomp[[Stanowisko / Position ]:[Stanowisko / Position ]],0)))</f>
        <v>0</v>
      </c>
      <c r="FX562" s="194">
        <f>IF(INDEX(tab_MinKomp[Dokładność, precyzja w dzialaniu / Genauigkeit, Präzision in die Arbeit],MATCH($B561,tab_MinKomp[[Stanowisko / Position ]:[Stanowisko / Position ]],0))="n/a","n/a",FX561-INDEX(tab_MinKomp[Dokładność, precyzja w dzialaniu / Genauigkeit, Präzision in die Arbeit],MATCH($B561,tab_MinKomp[[Stanowisko / Position ]:[Stanowisko / Position ]],0)))</f>
        <v>0</v>
      </c>
      <c r="FY562" s="194">
        <f>IF(INDEX(tab_MinKomp[Dyspozycyjność / Verfügbarkeit],MATCH($B561,tab_MinKomp[[Stanowisko / Position ]:[Stanowisko / Position ]],0))="n/a","n/a",FY561-INDEX(tab_MinKomp[Dyspozycyjność / Verfügbarkeit],MATCH($B561,tab_MinKomp[[Stanowisko / Position ]:[Stanowisko / Position ]],0)))</f>
        <v>0</v>
      </c>
      <c r="FZ562" s="194">
        <f>IF(INDEX(tab_MinKomp[Zaangażowanie / 
Engagement],MATCH($B561,tab_MinKomp[[Stanowisko / Position ]:[Stanowisko / Position ]],0))="n/a","n/a",FZ561-INDEX(tab_MinKomp[Zaangażowanie / 
Engagement],MATCH($B561,tab_MinKomp[[Stanowisko / Position ]:[Stanowisko / Position ]],0)))</f>
        <v>0</v>
      </c>
      <c r="GA562" s="194" t="str">
        <f>IF(INDEX(tab_MinKomp[Konserwacja form guma],MATCH($B561,tab_MinKomp[[Stanowisko / Position ]:[Stanowisko / Position ]],0))="n/a","n/a",GA561-INDEX(tab_MinKomp[Konserwacja form guma],MATCH($B561,tab_MinKomp[[Stanowisko / Position ]:[Stanowisko / Position ]],0)))</f>
        <v>n/a</v>
      </c>
      <c r="GB562" s="194" t="str">
        <f>IF(INDEX(tab_MinKomp[Konserwacja form plastiki],MATCH($B561,tab_MinKomp[[Stanowisko / Position ]:[Stanowisko / Position ]],0))="n/a","n/a",GB561-INDEX(tab_MinKomp[Konserwacja form plastiki],MATCH($B561,tab_MinKomp[[Stanowisko / Position ]:[Stanowisko / Position ]],0)))</f>
        <v>n/a</v>
      </c>
      <c r="GC562" s="194">
        <f>IF(INDEX(tab_MinKomp[Elastyczność w działaniu],MATCH($B561,tab_MinKomp[[Stanowisko / Position ]:[Stanowisko / Position ]],0))="n/a","n/a",GC561-INDEX(tab_MinKomp[Elastyczność w działaniu],MATCH($B561,tab_MinKomp[[Stanowisko / Position ]:[Stanowisko / Position ]],0)))</f>
        <v>0</v>
      </c>
      <c r="GD562" s="194">
        <f>IF(INDEX(tab_MinKomp[Komunikatywność],MATCH($B561,tab_MinKomp[[Stanowisko / Position ]:[Stanowisko / Position ]],0))="n/a","n/a",GD561-INDEX(tab_MinKomp[Komunikatywność],MATCH($B561,tab_MinKomp[[Stanowisko / Position ]:[Stanowisko / Position ]],0)))</f>
        <v>0</v>
      </c>
      <c r="GE562" s="193" t="str">
        <f>IF(INDEX(tab_MinKomp[Motywowanie i budowanie zaangażowania zespołu],MATCH($B561,tab_MinKomp[[Stanowisko / Position ]:[Stanowisko / Position ]],0))="n/a","n/a",GE561-INDEX(tab_MinKomp[Motywowanie i budowanie zaangażowania zespołu],MATCH($B561,tab_MinKomp[[Stanowisko / Position ]:[Stanowisko / Position ]],0)))</f>
        <v>n/a</v>
      </c>
      <c r="GF562" s="186" t="s">
        <v>248</v>
      </c>
      <c r="GG562" s="186" t="s">
        <v>248</v>
      </c>
      <c r="GH562" s="186" t="s">
        <v>248</v>
      </c>
      <c r="GI562" s="186" t="s">
        <v>248</v>
      </c>
      <c r="GJ562" s="186" t="s">
        <v>248</v>
      </c>
      <c r="GK562" s="186" t="s">
        <v>248</v>
      </c>
      <c r="GL562" s="186" t="s">
        <v>248</v>
      </c>
      <c r="GM562" s="186" t="s">
        <v>248</v>
      </c>
      <c r="GN562" s="186" t="s">
        <v>248</v>
      </c>
      <c r="GO562" s="186" t="s">
        <v>248</v>
      </c>
      <c r="GP562" s="186" t="s">
        <v>248</v>
      </c>
      <c r="GQ562" s="186" t="s">
        <v>248</v>
      </c>
      <c r="GR562" s="186" t="s">
        <v>248</v>
      </c>
      <c r="GS562" s="186" t="s">
        <v>248</v>
      </c>
      <c r="GT562" s="186" t="s">
        <v>248</v>
      </c>
      <c r="GU562" s="186" t="s">
        <v>248</v>
      </c>
      <c r="GV562" s="186" t="s">
        <v>248</v>
      </c>
      <c r="GW562" s="186" t="s">
        <v>248</v>
      </c>
      <c r="GX562" s="186" t="s">
        <v>248</v>
      </c>
      <c r="GY562" s="186" t="s">
        <v>248</v>
      </c>
      <c r="GZ562" s="261" t="s">
        <v>248</v>
      </c>
      <c r="HA562" s="261" t="s">
        <v>248</v>
      </c>
      <c r="HB562" s="191">
        <f>SUM(G562:GE562)/(HB561-(SUM(G562:GE562)))</f>
        <v>-6.9767441860465115E-2</v>
      </c>
    </row>
    <row r="563" spans="1:211" s="224" customFormat="1" ht="24.9" customHeight="1" x14ac:dyDescent="0.3">
      <c r="A563" s="219" t="s">
        <v>322</v>
      </c>
      <c r="B563" s="219" t="s">
        <v>315</v>
      </c>
      <c r="C563" s="219"/>
      <c r="D563" s="219">
        <v>1959</v>
      </c>
      <c r="E563" s="394" t="s">
        <v>672</v>
      </c>
      <c r="F563" s="220" t="s">
        <v>374</v>
      </c>
      <c r="G563" s="184">
        <v>2</v>
      </c>
      <c r="H563" s="184">
        <v>1</v>
      </c>
      <c r="I563" s="184">
        <v>2</v>
      </c>
      <c r="J563" s="184">
        <v>1</v>
      </c>
      <c r="K563" s="184">
        <v>1</v>
      </c>
      <c r="L563" s="184" t="s">
        <v>248</v>
      </c>
      <c r="M563" s="184" t="s">
        <v>248</v>
      </c>
      <c r="N563" s="184" t="s">
        <v>248</v>
      </c>
      <c r="O563" s="184">
        <v>1</v>
      </c>
      <c r="P563" s="184">
        <v>1</v>
      </c>
      <c r="Q563" s="184" t="s">
        <v>248</v>
      </c>
      <c r="R563" s="184" t="s">
        <v>248</v>
      </c>
      <c r="S563" s="184" t="s">
        <v>248</v>
      </c>
      <c r="T563" s="184" t="s">
        <v>248</v>
      </c>
      <c r="U563" s="184" t="s">
        <v>248</v>
      </c>
      <c r="V563" s="184" t="s">
        <v>248</v>
      </c>
      <c r="W563" s="184" t="s">
        <v>248</v>
      </c>
      <c r="X563" s="184" t="s">
        <v>248</v>
      </c>
      <c r="Y563" s="184" t="s">
        <v>248</v>
      </c>
      <c r="Z563" s="184" t="s">
        <v>248</v>
      </c>
      <c r="AA563" s="184" t="s">
        <v>248</v>
      </c>
      <c r="AB563" s="184" t="s">
        <v>248</v>
      </c>
      <c r="AC563" s="184" t="s">
        <v>248</v>
      </c>
      <c r="AD563" s="184" t="s">
        <v>248</v>
      </c>
      <c r="AE563" s="184" t="s">
        <v>248</v>
      </c>
      <c r="AF563" s="184" t="s">
        <v>248</v>
      </c>
      <c r="AG563" s="184" t="s">
        <v>248</v>
      </c>
      <c r="AH563" s="184" t="s">
        <v>248</v>
      </c>
      <c r="AI563" s="184" t="s">
        <v>248</v>
      </c>
      <c r="AJ563" s="184" t="s">
        <v>248</v>
      </c>
      <c r="AK563" s="184" t="s">
        <v>248</v>
      </c>
      <c r="AL563" s="184">
        <v>1</v>
      </c>
      <c r="AM563" s="184" t="s">
        <v>248</v>
      </c>
      <c r="AN563" s="184" t="s">
        <v>248</v>
      </c>
      <c r="AO563" s="184">
        <v>1</v>
      </c>
      <c r="AP563" s="184" t="s">
        <v>248</v>
      </c>
      <c r="AQ563" s="184">
        <v>1</v>
      </c>
      <c r="AR563" s="184" t="s">
        <v>248</v>
      </c>
      <c r="AS563" s="184" t="s">
        <v>248</v>
      </c>
      <c r="AT563" s="184" t="s">
        <v>248</v>
      </c>
      <c r="AU563" s="184" t="s">
        <v>248</v>
      </c>
      <c r="AV563" s="184">
        <v>2</v>
      </c>
      <c r="AW563" s="184">
        <v>1</v>
      </c>
      <c r="AX563" s="184" t="s">
        <v>248</v>
      </c>
      <c r="AY563" s="184" t="s">
        <v>248</v>
      </c>
      <c r="AZ563" s="184" t="s">
        <v>248</v>
      </c>
      <c r="BA563" s="184" t="s">
        <v>248</v>
      </c>
      <c r="BB563" s="184" t="s">
        <v>248</v>
      </c>
      <c r="BC563" s="184" t="s">
        <v>248</v>
      </c>
      <c r="BD563" s="184" t="s">
        <v>248</v>
      </c>
      <c r="BE563" s="184" t="s">
        <v>248</v>
      </c>
      <c r="BF563" s="184" t="s">
        <v>248</v>
      </c>
      <c r="BG563" s="184" t="s">
        <v>248</v>
      </c>
      <c r="BH563" s="184" t="s">
        <v>248</v>
      </c>
      <c r="BI563" s="184" t="s">
        <v>248</v>
      </c>
      <c r="BJ563" s="184" t="s">
        <v>248</v>
      </c>
      <c r="BK563" s="184" t="s">
        <v>248</v>
      </c>
      <c r="BL563" s="184" t="s">
        <v>248</v>
      </c>
      <c r="BM563" s="184" t="s">
        <v>248</v>
      </c>
      <c r="BN563" s="184" t="s">
        <v>248</v>
      </c>
      <c r="BO563" s="184" t="s">
        <v>248</v>
      </c>
      <c r="BP563" s="184">
        <v>2</v>
      </c>
      <c r="BQ563" s="184" t="s">
        <v>248</v>
      </c>
      <c r="BR563" s="184">
        <v>1</v>
      </c>
      <c r="BS563" s="184" t="s">
        <v>248</v>
      </c>
      <c r="BT563" s="184" t="s">
        <v>248</v>
      </c>
      <c r="BU563" s="184" t="s">
        <v>248</v>
      </c>
      <c r="BV563" s="184" t="s">
        <v>248</v>
      </c>
      <c r="BW563" s="184" t="s">
        <v>248</v>
      </c>
      <c r="BX563" s="184" t="s">
        <v>248</v>
      </c>
      <c r="BY563" s="184" t="s">
        <v>248</v>
      </c>
      <c r="BZ563" s="184" t="s">
        <v>248</v>
      </c>
      <c r="CA563" s="184">
        <v>1</v>
      </c>
      <c r="CB563" s="184" t="s">
        <v>248</v>
      </c>
      <c r="CC563" s="184">
        <v>2</v>
      </c>
      <c r="CD563" s="184">
        <v>2</v>
      </c>
      <c r="CE563" s="184" t="s">
        <v>248</v>
      </c>
      <c r="CF563" s="184" t="s">
        <v>248</v>
      </c>
      <c r="CG563" s="184">
        <v>1</v>
      </c>
      <c r="CH563" s="184" t="s">
        <v>248</v>
      </c>
      <c r="CI563" s="184" t="s">
        <v>248</v>
      </c>
      <c r="CJ563" s="184" t="s">
        <v>248</v>
      </c>
      <c r="CK563" s="184" t="s">
        <v>248</v>
      </c>
      <c r="CL563" s="184" t="s">
        <v>248</v>
      </c>
      <c r="CM563" s="184" t="s">
        <v>248</v>
      </c>
      <c r="CN563" s="184" t="s">
        <v>248</v>
      </c>
      <c r="CO563" s="184" t="s">
        <v>248</v>
      </c>
      <c r="CP563" s="184" t="s">
        <v>248</v>
      </c>
      <c r="CQ563" s="184" t="s">
        <v>248</v>
      </c>
      <c r="CR563" s="184" t="s">
        <v>248</v>
      </c>
      <c r="CS563" s="184" t="s">
        <v>248</v>
      </c>
      <c r="CT563" s="184" t="s">
        <v>248</v>
      </c>
      <c r="CU563" s="184" t="s">
        <v>248</v>
      </c>
      <c r="CV563" s="184" t="s">
        <v>248</v>
      </c>
      <c r="CW563" s="184">
        <v>2</v>
      </c>
      <c r="CX563" s="184" t="s">
        <v>248</v>
      </c>
      <c r="CY563" s="184" t="s">
        <v>248</v>
      </c>
      <c r="CZ563" s="184" t="s">
        <v>248</v>
      </c>
      <c r="DA563" s="184" t="s">
        <v>248</v>
      </c>
      <c r="DB563" s="184" t="s">
        <v>248</v>
      </c>
      <c r="DC563" s="184" t="s">
        <v>248</v>
      </c>
      <c r="DD563" s="184" t="s">
        <v>248</v>
      </c>
      <c r="DE563" s="184" t="s">
        <v>248</v>
      </c>
      <c r="DF563" s="184">
        <v>1</v>
      </c>
      <c r="DG563" s="184" t="s">
        <v>248</v>
      </c>
      <c r="DH563" s="184" t="s">
        <v>248</v>
      </c>
      <c r="DI563" s="184" t="s">
        <v>248</v>
      </c>
      <c r="DJ563" s="184" t="s">
        <v>248</v>
      </c>
      <c r="DK563" s="184" t="s">
        <v>248</v>
      </c>
      <c r="DL563" s="184" t="s">
        <v>248</v>
      </c>
      <c r="DM563" s="184" t="s">
        <v>248</v>
      </c>
      <c r="DN563" s="184" t="s">
        <v>248</v>
      </c>
      <c r="DO563" s="184" t="s">
        <v>248</v>
      </c>
      <c r="DP563" s="184" t="s">
        <v>248</v>
      </c>
      <c r="DQ563" s="184" t="s">
        <v>248</v>
      </c>
      <c r="DR563" s="184" t="s">
        <v>248</v>
      </c>
      <c r="DS563" s="184" t="s">
        <v>248</v>
      </c>
      <c r="DT563" s="184" t="s">
        <v>248</v>
      </c>
      <c r="DU563" s="184" t="s">
        <v>248</v>
      </c>
      <c r="DV563" s="184" t="s">
        <v>248</v>
      </c>
      <c r="DW563" s="184" t="s">
        <v>248</v>
      </c>
      <c r="DX563" s="184" t="s">
        <v>248</v>
      </c>
      <c r="DY563" s="184" t="s">
        <v>248</v>
      </c>
      <c r="DZ563" s="184" t="s">
        <v>248</v>
      </c>
      <c r="EA563" s="184" t="s">
        <v>248</v>
      </c>
      <c r="EB563" s="184" t="s">
        <v>248</v>
      </c>
      <c r="EC563" s="184" t="s">
        <v>248</v>
      </c>
      <c r="ED563" s="184" t="s">
        <v>248</v>
      </c>
      <c r="EE563" s="184" t="s">
        <v>248</v>
      </c>
      <c r="EF563" s="184" t="s">
        <v>248</v>
      </c>
      <c r="EG563" s="184" t="s">
        <v>248</v>
      </c>
      <c r="EH563" s="184" t="s">
        <v>248</v>
      </c>
      <c r="EI563" s="184" t="s">
        <v>248</v>
      </c>
      <c r="EJ563" s="184" t="s">
        <v>248</v>
      </c>
      <c r="EK563" s="184" t="s">
        <v>248</v>
      </c>
      <c r="EL563" s="184" t="s">
        <v>248</v>
      </c>
      <c r="EM563" s="184" t="s">
        <v>248</v>
      </c>
      <c r="EN563" s="184" t="s">
        <v>248</v>
      </c>
      <c r="EO563" s="184" t="s">
        <v>248</v>
      </c>
      <c r="EP563" s="184" t="s">
        <v>248</v>
      </c>
      <c r="EQ563" s="184" t="s">
        <v>248</v>
      </c>
      <c r="ER563" s="184" t="s">
        <v>248</v>
      </c>
      <c r="ES563" s="184" t="s">
        <v>248</v>
      </c>
      <c r="ET563" s="184" t="s">
        <v>248</v>
      </c>
      <c r="EU563" s="184" t="s">
        <v>248</v>
      </c>
      <c r="EV563" s="184" t="s">
        <v>248</v>
      </c>
      <c r="EW563" s="184" t="s">
        <v>248</v>
      </c>
      <c r="EX563" s="184" t="s">
        <v>248</v>
      </c>
      <c r="EY563" s="184" t="s">
        <v>248</v>
      </c>
      <c r="EZ563" s="184" t="s">
        <v>248</v>
      </c>
      <c r="FA563" s="184" t="s">
        <v>248</v>
      </c>
      <c r="FB563" s="184" t="s">
        <v>248</v>
      </c>
      <c r="FC563" s="184" t="s">
        <v>248</v>
      </c>
      <c r="FD563" s="184" t="s">
        <v>248</v>
      </c>
      <c r="FE563" s="184" t="s">
        <v>248</v>
      </c>
      <c r="FF563" s="184" t="s">
        <v>248</v>
      </c>
      <c r="FG563" s="184" t="s">
        <v>248</v>
      </c>
      <c r="FH563" s="184" t="s">
        <v>248</v>
      </c>
      <c r="FI563" s="184" t="s">
        <v>248</v>
      </c>
      <c r="FJ563" s="184" t="s">
        <v>248</v>
      </c>
      <c r="FK563" s="184" t="s">
        <v>248</v>
      </c>
      <c r="FL563" s="184" t="s">
        <v>248</v>
      </c>
      <c r="FM563" s="184" t="s">
        <v>248</v>
      </c>
      <c r="FN563" s="184" t="s">
        <v>248</v>
      </c>
      <c r="FO563" s="184" t="s">
        <v>248</v>
      </c>
      <c r="FP563" s="184" t="s">
        <v>248</v>
      </c>
      <c r="FQ563" s="221" t="s">
        <v>248</v>
      </c>
      <c r="FR563" s="221" t="s">
        <v>248</v>
      </c>
      <c r="FS563" s="184">
        <v>1</v>
      </c>
      <c r="FT563" s="184">
        <v>2</v>
      </c>
      <c r="FU563" s="184">
        <v>1</v>
      </c>
      <c r="FV563" s="184">
        <v>1</v>
      </c>
      <c r="FW563" s="184">
        <v>1</v>
      </c>
      <c r="FX563" s="184">
        <v>2</v>
      </c>
      <c r="FY563" s="184">
        <v>2</v>
      </c>
      <c r="FZ563" s="184">
        <v>2</v>
      </c>
      <c r="GA563" s="184" t="s">
        <v>248</v>
      </c>
      <c r="GB563" s="184" t="s">
        <v>248</v>
      </c>
      <c r="GC563" s="184">
        <v>2</v>
      </c>
      <c r="GD563" s="184">
        <v>1</v>
      </c>
      <c r="GE563" s="184" t="s">
        <v>248</v>
      </c>
      <c r="GF563" s="184" t="s">
        <v>248</v>
      </c>
      <c r="GG563" s="184" t="s">
        <v>248</v>
      </c>
      <c r="GH563" s="184" t="s">
        <v>248</v>
      </c>
      <c r="GI563" s="184" t="s">
        <v>248</v>
      </c>
      <c r="GJ563" s="184" t="s">
        <v>248</v>
      </c>
      <c r="GK563" s="184" t="s">
        <v>248</v>
      </c>
      <c r="GL563" s="184" t="s">
        <v>248</v>
      </c>
      <c r="GM563" s="184" t="s">
        <v>248</v>
      </c>
      <c r="GN563" s="184" t="s">
        <v>248</v>
      </c>
      <c r="GO563" s="184" t="s">
        <v>248</v>
      </c>
      <c r="GP563" s="184" t="s">
        <v>248</v>
      </c>
      <c r="GQ563" s="184" t="s">
        <v>248</v>
      </c>
      <c r="GR563" s="184" t="s">
        <v>248</v>
      </c>
      <c r="GS563" s="184" t="s">
        <v>248</v>
      </c>
      <c r="GT563" s="184" t="s">
        <v>248</v>
      </c>
      <c r="GU563" s="184" t="s">
        <v>248</v>
      </c>
      <c r="GV563" s="184" t="s">
        <v>248</v>
      </c>
      <c r="GW563" s="184" t="s">
        <v>248</v>
      </c>
      <c r="GX563" s="184" t="s">
        <v>248</v>
      </c>
      <c r="GY563" s="184" t="s">
        <v>248</v>
      </c>
      <c r="GZ563" s="262" t="s">
        <v>248</v>
      </c>
      <c r="HA563" s="262" t="s">
        <v>248</v>
      </c>
      <c r="HB563" s="222">
        <f>SUM(G563:GE563)</f>
        <v>42</v>
      </c>
      <c r="HC563" s="223"/>
    </row>
    <row r="564" spans="1:211" ht="24.9" customHeight="1" thickBot="1" x14ac:dyDescent="0.35">
      <c r="A564" s="108" t="str">
        <f>A563</f>
        <v>Prod.-Q-6</v>
      </c>
      <c r="B564" s="108" t="str">
        <f>B563</f>
        <v>Pracownik Produkcji</v>
      </c>
      <c r="C564" s="108">
        <f>C563</f>
        <v>0</v>
      </c>
      <c r="D564" s="108">
        <f>D563</f>
        <v>1959</v>
      </c>
      <c r="E564" s="395"/>
      <c r="F564" s="189" t="s">
        <v>375</v>
      </c>
      <c r="G564" s="192">
        <f>IF(INDEX(tab_MinKomp[Przepisy BHP / BHP Vorschriften],MATCH($B563,tab_MinKomp[[Stanowisko / Position ]:[Stanowisko / Position ]],0))="n/a","n/a",G563-INDEX(tab_MinKomp[Przepisy BHP / BHP Vorschriften],MATCH($B563,tab_MinKomp[[Stanowisko / Position ]:[Stanowisko / Position ]],0)))</f>
        <v>0</v>
      </c>
      <c r="H564" s="193">
        <f>IF(INDEX(tab_MinKomp[Przepisy PPOŻ / Brandschutzbestimmungen],MATCH($B563,tab_MinKomp[[Stanowisko / Position ]:[Stanowisko / Position ]],0))="n/a","n/a",H563-INDEX(tab_MinKomp[Przepisy PPOŻ / Brandschutzbestimmungen],MATCH($B563,tab_MinKomp[[Stanowisko / Position ]:[Stanowisko / Position ]],0)))</f>
        <v>0</v>
      </c>
      <c r="I564" s="193">
        <f>IF(INDEX(tab_MinKomp[Ryzyko zawodowe na stanowiskach pracyv/ Berufliche Risiken an Arbeitsstellen],MATCH($B563,tab_MinKomp[[Stanowisko / Position ]:[Stanowisko / Position ]],0))="n/a","n/a",I563-INDEX(tab_MinKomp[Ryzyko zawodowe na stanowiskach pracyv/ Berufliche Risiken an Arbeitsstellen],MATCH($B563,tab_MinKomp[[Stanowisko / Position ]:[Stanowisko / Position ]],0)))</f>
        <v>0</v>
      </c>
      <c r="J564" s="193">
        <f>IF(INDEX(tab_MinKomp[Gospodarka substancjami niebezpiecznymi / Gefahrstoffmanagement],MATCH($B563,tab_MinKomp[[Stanowisko / Position ]:[Stanowisko / Position ]],0))="n/a","n/a",J563-INDEX(tab_MinKomp[Gospodarka substancjami niebezpiecznymi / Gefahrstoffmanagement],MATCH($B563,tab_MinKomp[[Stanowisko / Position ]:[Stanowisko / Position ]],0)))</f>
        <v>0</v>
      </c>
      <c r="K564" s="193">
        <f>IF(INDEX(tab_MinKomp[Gospodarka odpadami / Abfallwirtschaft],MATCH($B563,tab_MinKomp[[Stanowisko / Position ]:[Stanowisko / Position ]],0))="n/a","n/a",K563-INDEX(tab_MinKomp[Gospodarka odpadami / Abfallwirtschaft],MATCH($B563,tab_MinKomp[[Stanowisko / Position ]:[Stanowisko / Position ]],0)))</f>
        <v>0</v>
      </c>
      <c r="L564" s="194" t="str">
        <f>IF(INDEX(tab_MinKomp[Przepisy kodeksu pracy / Bestimmungen des Arbeitsgesetzes],MATCH($B563,tab_MinKomp[[Stanowisko / Position ]:[Stanowisko / Position ]],0))="n/a","n/a",L563-INDEX(tab_MinKomp[Przepisy kodeksu pracy / Bestimmungen des Arbeitsgesetzes],MATCH($B563,tab_MinKomp[[Stanowisko / Position ]:[Stanowisko / Position ]],0)))</f>
        <v>n/a</v>
      </c>
      <c r="M564" s="195" t="str">
        <f>IF(INDEX(tab_MinKomp[Przepisy o ub.społ. ZUS  / Sozialversicherungsvorschriften],MATCH($B563,tab_MinKomp[[Stanowisko / Position ]:[Stanowisko / Position ]],0))="n/a","n/a",M563-INDEX(tab_MinKomp[Przepisy o ub.społ. ZUS  / Sozialversicherungsvorschriften],MATCH($B563,tab_MinKomp[[Stanowisko / Position ]:[Stanowisko / Position ]],0)))</f>
        <v>n/a</v>
      </c>
      <c r="N564" s="194" t="str">
        <f>IF(INDEX(tab_MinKomp[PRZEPISY O PDOF /persönlich Einkommensteuergesetz ],MATCH($B563,tab_MinKomp[[Stanowisko / Position ]:[Stanowisko / Position ]],0))="n/a","n/a",N563-INDEX(tab_MinKomp[PRZEPISY O PDOF /persönlich Einkommensteuergesetz ],MATCH($B563,tab_MinKomp[[Stanowisko / Position ]:[Stanowisko / Position ]],0)))</f>
        <v>n/a</v>
      </c>
      <c r="O564" s="194">
        <f>IF(INDEX(tab_MinKomp[Regulamin pracy / Arbeitsordnung],MATCH($B563,tab_MinKomp[[Stanowisko / Position ]:[Stanowisko / Position ]],0))="n/a","n/a",O563-INDEX(tab_MinKomp[Regulamin pracy / Arbeitsordnung],MATCH($B563,tab_MinKomp[[Stanowisko / Position ]:[Stanowisko / Position ]],0)))</f>
        <v>0</v>
      </c>
      <c r="P564" s="194">
        <f>IF(INDEX(tab_MinKomp[Regulamin wynagradzania / Vergütungsordnung],MATCH($B563,tab_MinKomp[[Stanowisko / Position ]:[Stanowisko / Position ]],0))="n/a","n/a",P563-INDEX(tab_MinKomp[Regulamin wynagradzania / Vergütungsordnung],MATCH($B563,tab_MinKomp[[Stanowisko / Position ]:[Stanowisko / Position ]],0)))</f>
        <v>0</v>
      </c>
      <c r="Q564" s="194" t="str">
        <f>IF(INDEX(tab_MinKomp[System R2PŁATNIK PRO: Płace / Lohnabrechnung],MATCH($B563,tab_MinKomp[[Stanowisko / Position ]:[Stanowisko / Position ]],0))="n/a","n/a",Q563-INDEX(tab_MinKomp[System R2PŁATNIK PRO: Płace / Lohnabrechnung],MATCH($B563,tab_MinKomp[[Stanowisko / Position ]:[Stanowisko / Position ]],0)))</f>
        <v>n/a</v>
      </c>
      <c r="R564" s="194" t="str">
        <f>IF(INDEX(tab_MinKomp[SystemR2PŁATNIK PRO: KADRY / Personaldaten],MATCH($B563,tab_MinKomp[[Stanowisko / Position ]:[Stanowisko / Position ]],0))="n/a","n/a",R563-INDEX(tab_MinKomp[SystemR2PŁATNIK PRO: KADRY / Personaldaten],MATCH($B563,tab_MinKomp[[Stanowisko / Position ]:[Stanowisko / Position ]],0)))</f>
        <v>n/a</v>
      </c>
      <c r="S564" s="194" t="str">
        <f>IF(INDEX(tab_MinKomp[SYSTEM R2PŁATNIK PRO: zarządzanie pracownikami / Arbeitsverwaltung],MATCH($B563,tab_MinKomp[[Stanowisko / Position ]:[Stanowisko / Position ]],0))="n/a","n/a",S563-INDEX(tab_MinKomp[SYSTEM R2PŁATNIK PRO: zarządzanie pracownikami / Arbeitsverwaltung],MATCH($B563,tab_MinKomp[[Stanowisko / Position ]:[Stanowisko / Position ]],0)))</f>
        <v>n/a</v>
      </c>
      <c r="T564" s="194" t="str">
        <f>IF(INDEX(tab_MinKomp[Doradztwo, wsparcie personalne / Personalberatung und Unterstützung],MATCH($B563,tab_MinKomp[[Stanowisko / Position ]:[Stanowisko / Position ]],0))="n/a","n/a",T563-INDEX(tab_MinKomp[Doradztwo, wsparcie personalne / Personalberatung und Unterstützung],MATCH($B563,tab_MinKomp[[Stanowisko / Position ]:[Stanowisko / Position ]],0)))</f>
        <v>n/a</v>
      </c>
      <c r="U564" s="194" t="str">
        <f>IF(INDEX(tab_MinKomp[Przepisy o podatku VAT / MwSt.- Gesetz],MATCH($B563,tab_MinKomp[[Stanowisko / Position ]:[Stanowisko / Position ]],0))="n/a","n/a",U563-INDEX(tab_MinKomp[Przepisy o podatku VAT / MwSt.- Gesetz],MATCH($B563,tab_MinKomp[[Stanowisko / Position ]:[Stanowisko / Position ]],0)))</f>
        <v>n/a</v>
      </c>
      <c r="V564" s="194" t="str">
        <f>IF(INDEX(tab_MinKomp[PrzepisyPDOP / geschäftlich Einkommensteuergesetz],MATCH($B563,tab_MinKomp[[Stanowisko / Position ]:[Stanowisko / Position ]],0))="n/a","n/a",V563-INDEX(tab_MinKomp[PrzepisyPDOP / geschäftlich Einkommensteuergesetz],MATCH($B563,tab_MinKomp[[Stanowisko / Position ]:[Stanowisko / Position ]],0)))</f>
        <v>n/a</v>
      </c>
      <c r="W564" s="194" t="str">
        <f>IF(INDEX(tab_MinKomp[System BAAN / FINANSE (FIBU)],MATCH($B563,tab_MinKomp[[Stanowisko / Position ]:[Stanowisko / Position ]],0))="n/a","n/a",W563-INDEX(tab_MinKomp[System BAAN / FINANSE (FIBU)],MATCH($B563,tab_MinKomp[[Stanowisko / Position ]:[Stanowisko / Position ]],0)))</f>
        <v>n/a</v>
      </c>
      <c r="X564" s="194" t="str">
        <f>IF(INDEX(tab_MinKomp[Systemy pomocnicze / Hilfssysteme(STOCKPROGRAM, KALK2000 etc.)],MATCH($B563,tab_MinKomp[[Stanowisko / Position ]:[Stanowisko / Position ]],0))="n/a","n/a",X563-INDEX(tab_MinKomp[Systemy pomocnicze / Hilfssysteme(STOCKPROGRAM, KALK2000 etc.)],MATCH($B563,tab_MinKomp[[Stanowisko / Position ]:[Stanowisko / Position ]],0)))</f>
        <v>n/a</v>
      </c>
      <c r="Y564" s="194" t="str">
        <f>IF(INDEX(tab_MinKomp[Polityka rachunkowości / Buchführungspolitik],MATCH($B563,tab_MinKomp[[Stanowisko / Position ]:[Stanowisko / Position ]],0))="n/a","n/a",Y563-INDEX(tab_MinKomp[Polityka rachunkowości / Buchführungspolitik],MATCH($B563,tab_MinKomp[[Stanowisko / Position ]:[Stanowisko / Position ]],0)))</f>
        <v>n/a</v>
      </c>
      <c r="Z564" s="194" t="str">
        <f>IF(INDEX(tab_MinKomp[Ustawa o rachunkowości / Rechnungslegungsgesetz],MATCH($B563,tab_MinKomp[[Stanowisko / Position ]:[Stanowisko / Position ]],0))="n/a","n/a",Z563-INDEX(tab_MinKomp[Ustawa o rachunkowości / Rechnungslegungsgesetz],MATCH($B563,tab_MinKomp[[Stanowisko / Position ]:[Stanowisko / Position ]],0)))</f>
        <v>n/a</v>
      </c>
      <c r="AA564" s="194" t="str">
        <f>IF(INDEX(tab_MinKomp[WORKFLOW - TS-100],MATCH($B563,tab_MinKomp[[Stanowisko / Position ]:[Stanowisko / Position ]],0))="n/a","n/a",AA563-INDEX(tab_MinKomp[WORKFLOW - TS-100],MATCH($B563,tab_MinKomp[[Stanowisko / Position ]:[Stanowisko / Position ]],0)))</f>
        <v>n/a</v>
      </c>
      <c r="AB564" s="194" t="str">
        <f>IF(INDEX(tab_MinKomp[WORKFLOW - SFMS],MATCH($B563,tab_MinKomp[[Stanowisko / Position ]:[Stanowisko / Position ]],0))="n/a","n/a",AB563-INDEX(tab_MinKomp[WORKFLOW - SFMS],MATCH($B563,tab_MinKomp[[Stanowisko / Position ]:[Stanowisko / Position ]],0)))</f>
        <v>n/a</v>
      </c>
      <c r="AC564" s="194" t="str">
        <f>IF(INDEX(tab_MinKomp[System ISO 9001:2015],MATCH($B563,tab_MinKomp[[Stanowisko / Position ]:[Stanowisko / Position ]],0))="n/a","n/a",AC563-INDEX(tab_MinKomp[System ISO 9001:2015],MATCH($B563,tab_MinKomp[[Stanowisko / Position ]:[Stanowisko / Position ]],0)))</f>
        <v>n/a</v>
      </c>
      <c r="AD564" s="194" t="str">
        <f>IF(INDEX(tab_MinKomp[System ISO 9001:2015],MATCH($B563,tab_MinKomp[[Stanowisko / Position ]:[Stanowisko / Position ]],0))="n/a","n/a",AD563-INDEX(tab_MinKomp[System ISO 9001:2015],MATCH($B563,tab_MinKomp[[Stanowisko / Position ]:[Stanowisko / Position ]],0)))</f>
        <v>n/a</v>
      </c>
      <c r="AE564" s="194" t="str">
        <f>IF(INDEX(tab_MinKomp[System ISO 9001:2015],MATCH($B563,tab_MinKomp[[Stanowisko / Position ]:[Stanowisko / Position ]],0))="n/a","n/a",AE563-INDEX(tab_MinKomp[System ISO 9001:2015],MATCH($B563,tab_MinKomp[[Stanowisko / Position ]:[Stanowisko / Position ]],0)))</f>
        <v>n/a</v>
      </c>
      <c r="AF564" s="194" t="str">
        <f>IF(INDEX(tab_MinKomp[System ISO 9001:2015],MATCH($B563,tab_MinKomp[[Stanowisko / Position ]:[Stanowisko / Position ]],0))="n/a","n/a",AF563-INDEX(tab_MinKomp[System ISO 9001:2015],MATCH($B563,tab_MinKomp[[Stanowisko / Position ]:[Stanowisko / Position ]],0)))</f>
        <v>n/a</v>
      </c>
      <c r="AG564" s="194" t="str">
        <f>IF(INDEX(tab_MinKomp[Wymagania VDA 6.3 Process / Forderungen],MATCH($B563,tab_MinKomp[[Stanowisko / Position ]:[Stanowisko / Position ]],0))="n/a","n/a",AG563-INDEX(tab_MinKomp[Wymagania VDA 6.3 Process / Forderungen],MATCH($B563,tab_MinKomp[[Stanowisko / Position ]:[Stanowisko / Position ]],0)))</f>
        <v>n/a</v>
      </c>
      <c r="AH564" s="194" t="str">
        <f>IF(INDEX(tab_MinKomp[Wymagania VDA 6.5 Product / Forderungen],MATCH($B563,tab_MinKomp[[Stanowisko / Position ]:[Stanowisko / Position ]],0))="n/a","n/a",AH563-INDEX(tab_MinKomp[Wymagania VDA 6.5 Product / Forderungen],MATCH($B563,tab_MinKomp[[Stanowisko / Position ]:[Stanowisko / Position ]],0)))</f>
        <v>n/a</v>
      </c>
      <c r="AI564" s="194" t="str">
        <f>IF(INDEX(tab_MinKomp[System ISO 9001:2015],MATCH($B563,tab_MinKomp[[Stanowisko / Position ]:[Stanowisko / Position ]],0))="n/a","n/a",AI563-INDEX(tab_MinKomp[System ISO 9001:2015],MATCH($B563,tab_MinKomp[[Stanowisko / Position ]:[Stanowisko / Position ]],0)))</f>
        <v>n/a</v>
      </c>
      <c r="AJ564" s="194" t="str">
        <f>IF(INDEX(tab_MinKomp[Auditor systemu ISO 17021:2018],MATCH($B563,tab_MinKomp[[Stanowisko / Position ]:[Stanowisko / Position ]],0))="n/a","n/a",AJ563-INDEX(tab_MinKomp[Auditor systemu ISO 17021:2018],MATCH($B563,tab_MinKomp[[Stanowisko / Position ]:[Stanowisko / Position ]],0)))</f>
        <v>n/a</v>
      </c>
      <c r="AK564" s="194" t="str">
        <f>IF(INDEX(tab_MinKomp[Pełnomocnik systemu / Systemvertreter],MATCH($B563,tab_MinKomp[[Stanowisko / Position ]:[Stanowisko / Position ]],0))="n/a","n/a",AK563-INDEX(tab_MinKomp[Pełnomocnik systemu / Systemvertreter],MATCH($B563,tab_MinKomp[[Stanowisko / Position ]:[Stanowisko / Position ]],0)))</f>
        <v>n/a</v>
      </c>
      <c r="AL564" s="194">
        <f>IF(INDEX(tab_MinKomp[Polityka Etyczna - Compliance],MATCH($B563,tab_MinKomp[[Stanowisko / Position ]:[Stanowisko / Position ]],0))="n/a","n/a",AL563-INDEX(tab_MinKomp[Polityka Etyczna - Compliance],MATCH($B563,tab_MinKomp[[Stanowisko / Position ]:[Stanowisko / Position ]],0)))</f>
        <v>0</v>
      </c>
      <c r="AM564" s="194" t="str">
        <f>IF(INDEX(tab_MinKomp[WDRAŻANIE NOWYCH PROJEKTÓW/ PROCEDURA CTM],MATCH($B563,tab_MinKomp[[Stanowisko / Position ]:[Stanowisko / Position ]],0))="n/a","n/a",AM563-INDEX(tab_MinKomp[WDRAŻANIE NOWYCH PROJEKTÓW/ PROCEDURA CTM],MATCH($B563,tab_MinKomp[[Stanowisko / Position ]:[Stanowisko / Position ]],0)))</f>
        <v>n/a</v>
      </c>
      <c r="AN564" s="194" t="str">
        <f>IF(INDEX(tab_MinKomp[KAMIENIE MILOWE MSL/PIFF],MATCH($B563,tab_MinKomp[[Stanowisko / Position ]:[Stanowisko / Position ]],0))="n/a","n/a",AN563-INDEX(tab_MinKomp[KAMIENIE MILOWE MSL/PIFF],MATCH($B563,tab_MinKomp[[Stanowisko / Position ]:[Stanowisko / Position ]],0)))</f>
        <v>n/a</v>
      </c>
      <c r="AO564" s="194">
        <f>IF(INDEX(tab_MinKomp[CP],MATCH($B563,tab_MinKomp[[Stanowisko / Position ]:[Stanowisko / Position ]],0))="n/a","n/a",AO563-INDEX(tab_MinKomp[CP],MATCH($B563,tab_MinKomp[[Stanowisko / Position ]:[Stanowisko / Position ]],0)))</f>
        <v>0</v>
      </c>
      <c r="AP564" s="194" t="str">
        <f>IF(INDEX(tab_MinKomp[FMEA],MATCH($B563,tab_MinKomp[[Stanowisko / Position ]:[Stanowisko / Position ]],0))="n/a","n/a",AP563-INDEX(tab_MinKomp[FMEA],MATCH($B563,tab_MinKomp[[Stanowisko / Position ]:[Stanowisko / Position ]],0)))</f>
        <v>n/a</v>
      </c>
      <c r="AQ564" s="194">
        <f>IF(INDEX(tab_MinKomp[CP],MATCH($B563,tab_MinKomp[[Stanowisko / Position ]:[Stanowisko / Position ]],0))="n/a","n/a",AQ563-INDEX(tab_MinKomp[CP],MATCH($B563,tab_MinKomp[[Stanowisko / Position ]:[Stanowisko / Position ]],0)))</f>
        <v>0</v>
      </c>
      <c r="AR564" s="194" t="str">
        <f>IF(INDEX(tab_MinKomp[APQP],MATCH($B563,tab_MinKomp[[Stanowisko / Position ]:[Stanowisko / Position ]],0))="n/a","n/a",AR563-INDEX(tab_MinKomp[APQP],MATCH($B563,tab_MinKomp[[Stanowisko / Position ]:[Stanowisko / Position ]],0)))</f>
        <v>n/a</v>
      </c>
      <c r="AS564" s="194" t="str">
        <f>IF(INDEX(tab_MinKomp[MSA],MATCH($B563,tab_MinKomp[[Stanowisko / Position ]:[Stanowisko / Position ]],0))="n/a","n/a",AS563-INDEX(tab_MinKomp[MSA],MATCH($B563,tab_MinKomp[[Stanowisko / Position ]:[Stanowisko / Position ]],0)))</f>
        <v>n/a</v>
      </c>
      <c r="AT564" s="194" t="str">
        <f>IF(INDEX(tab_MinKomp[SPC],MATCH($B563,tab_MinKomp[[Stanowisko / Position ]:[Stanowisko / Position ]],0))="n/a","n/a",AT563-INDEX(tab_MinKomp[SPC],MATCH($B563,tab_MinKomp[[Stanowisko / Position ]:[Stanowisko / Position ]],0)))</f>
        <v>n/a</v>
      </c>
      <c r="AU564" s="194" t="str">
        <f>IF(INDEX(tab_MinKomp[CSR (SPECYFICZNE WYMAGANIA KLIENTA)],MATCH($B563,tab_MinKomp[[Stanowisko / Position ]:[Stanowisko / Position ]],0))="n/a","n/a",AU563-INDEX(tab_MinKomp[CSR (SPECYFICZNE WYMAGANIA KLIENTA)],MATCH($B563,tab_MinKomp[[Stanowisko / Position ]:[Stanowisko / Position ]],0)))</f>
        <v>n/a</v>
      </c>
      <c r="AV564" s="194">
        <f>IF(INDEX(tab_MinKomp[5S],MATCH($B563,tab_MinKomp[[Stanowisko / Position ]:[Stanowisko / Position ]],0))="n/a","n/a",AV563-INDEX(tab_MinKomp[5S],MATCH($B563,tab_MinKomp[[Stanowisko / Position ]:[Stanowisko / Position ]],0)))</f>
        <v>0</v>
      </c>
      <c r="AW564" s="194">
        <f>IF(INDEX(tab_MinKomp[CP],MATCH($B563,tab_MinKomp[[Stanowisko / Position ]:[Stanowisko / Position ]],0))="n/a","n/a",AW563-INDEX(tab_MinKomp[CP],MATCH($B563,tab_MinKomp[[Stanowisko / Position ]:[Stanowisko / Position ]],0)))</f>
        <v>0</v>
      </c>
      <c r="AX564" s="194" t="str">
        <f>IF(INDEX(tab_MinKomp[5R],MATCH($B563,tab_MinKomp[[Stanowisko / Position ]:[Stanowisko / Position ]],0))="n/a","n/a",AX563-INDEX(tab_MinKomp[5R],MATCH($B563,tab_MinKomp[[Stanowisko / Position ]:[Stanowisko / Position ]],0)))</f>
        <v>n/a</v>
      </c>
      <c r="AY564" s="194" t="str">
        <f>IF(INDEX(tab_MinKomp[Six Sigma],MATCH($B563,tab_MinKomp[[Stanowisko / Position ]:[Stanowisko / Position ]],0))="n/a","n/a",AY563-INDEX(tab_MinKomp[Six Sigma],MATCH($B563,tab_MinKomp[[Stanowisko / Position ]:[Stanowisko / Position ]],0)))</f>
        <v>n/a</v>
      </c>
      <c r="AZ564" s="194" t="str">
        <f>IF(INDEX(tab_MinKomp[System BAAN / Distribution &amp; Supply Chain],MATCH($B563,tab_MinKomp[[Stanowisko / Position ]:[Stanowisko / Position ]],0))="n/a","n/a",AZ563-INDEX(tab_MinKomp[System BAAN / Distribution &amp; Supply Chain],MATCH($B563,tab_MinKomp[[Stanowisko / Position ]:[Stanowisko / Position ]],0)))</f>
        <v>n/a</v>
      </c>
      <c r="BA564" s="194" t="str">
        <f>IF(INDEX(tab_MinKomp[Gospodarka magazynowa / Lagerverwaltung],MATCH($B563,tab_MinKomp[[Stanowisko / Position ]:[Stanowisko / Position ]],0))="n/a","n/a",BA563-INDEX(tab_MinKomp[Gospodarka magazynowa / Lagerverwaltung],MATCH($B563,tab_MinKomp[[Stanowisko / Position ]:[Stanowisko / Position ]],0)))</f>
        <v>n/a</v>
      </c>
      <c r="BB564" s="194" t="str">
        <f>IF(INDEX(tab_MinKomp[Inwentaryzacja - organizacja i przebieg / Inventurprozess],MATCH($B563,tab_MinKomp[[Stanowisko / Position ]:[Stanowisko / Position ]],0))="n/a","n/a",BB563-INDEX(tab_MinKomp[Inwentaryzacja - organizacja i przebieg / Inventurprozess],MATCH($B563,tab_MinKomp[[Stanowisko / Position ]:[Stanowisko / Position ]],0)))</f>
        <v>n/a</v>
      </c>
      <c r="BC564" s="194" t="str">
        <f>IF(INDEX(tab_MinKomp[Organizacja dostaw / Versorgungsorganisation],MATCH($B563,tab_MinKomp[[Stanowisko / Position ]:[Stanowisko / Position ]],0))="n/a","n/a",BC563-INDEX(tab_MinKomp[Organizacja dostaw / Versorgungsorganisation],MATCH($B563,tab_MinKomp[[Stanowisko / Position ]:[Stanowisko / Position ]],0)))</f>
        <v>n/a</v>
      </c>
      <c r="BD564" s="194" t="str">
        <f>IF(INDEX(tab_MinKomp[Organizacja wysyłek / Organisation von Lieferungen],MATCH($B563,tab_MinKomp[[Stanowisko / Position ]:[Stanowisko / Position ]],0))="n/a","n/a",BD563-INDEX(tab_MinKomp[Organizacja wysyłek / Organisation von Lieferungen],MATCH($B563,tab_MinKomp[[Stanowisko / Position ]:[Stanowisko / Position ]],0)))</f>
        <v>n/a</v>
      </c>
      <c r="BE564" s="194" t="str">
        <f>IF(INDEX(tab_MinKomp[Analiza magazynowa - Program Polen.mdb / Inventuranalyse],MATCH($B563,tab_MinKomp[[Stanowisko / Position ]:[Stanowisko / Position ]],0))="n/a","n/a",BE563-INDEX(tab_MinKomp[Analiza magazynowa - Program Polen.mdb / Inventuranalyse],MATCH($B563,tab_MinKomp[[Stanowisko / Position ]:[Stanowisko / Position ]],0)))</f>
        <v>n/a</v>
      </c>
      <c r="BF564" s="190" t="str">
        <f>IF(INDEX(tab_MinKomp[MMOG (Materials Management Operations Guidelines)],MATCH($B563,tab_MinKomp[[Stanowisko / Position ]:[Stanowisko / Position ]],0))="n/a","n/a",BF563-INDEX(tab_MinKomp[MMOG (Materials Management Operations Guidelines)],MATCH($B563,tab_MinKomp[[Stanowisko / Position ]:[Stanowisko / Position ]],0)))</f>
        <v>n/a</v>
      </c>
      <c r="BG564" s="190" t="str">
        <f>IF(INDEX(tab_MinKomp[GPP],MATCH($B563,tab_MinKomp[[Stanowisko / Position ]:[Stanowisko / Position ]],0))="n/a","n/a",BG563-INDEX(tab_MinKomp[GPP],MATCH($B563,tab_MinKomp[[Stanowisko / Position ]:[Stanowisko / Position ]],0)))</f>
        <v>n/a</v>
      </c>
      <c r="BH564" s="190" t="str">
        <f>IF(INDEX(tab_MinKomp[AIAG (Automotive Industry Action Group)],MATCH($B563,tab_MinKomp[[Stanowisko / Position ]:[Stanowisko / Position ]],0))="n/a","n/a",BH563-INDEX(tab_MinKomp[AIAG (Automotive Industry Action Group)],MATCH($B563,tab_MinKomp[[Stanowisko / Position ]:[Stanowisko / Position ]],0)))</f>
        <v>n/a</v>
      </c>
      <c r="BI564" s="190" t="str">
        <f>IF(INDEX(tab_MinKomp[Super-G disputes],MATCH($B563,tab_MinKomp[[Stanowisko / Position ]:[Stanowisko / Position ]],0))="n/a","n/a",BI563-INDEX(tab_MinKomp[Super-G disputes],MATCH($B563,tab_MinKomp[[Stanowisko / Position ]:[Stanowisko / Position ]],0)))</f>
        <v>n/a</v>
      </c>
      <c r="BJ564" s="190" t="str">
        <f>IF(INDEX(tab_MinKomp[CMMS3/eDDL (Direct Data Link)],MATCH($B563,tab_MinKomp[[Stanowisko / Position ]:[Stanowisko / Position ]],0))="n/a","n/a",BJ563-INDEX(tab_MinKomp[CMMS3/eDDL (Direct Data Link)],MATCH($B563,tab_MinKomp[[Stanowisko / Position ]:[Stanowisko / Position ]],0)))</f>
        <v>n/a</v>
      </c>
      <c r="BK564" s="190" t="str">
        <f>IF(INDEX(tab_MinKomp[MP&amp;L (Material Planning and Logistics)],MATCH($B563,tab_MinKomp[[Stanowisko / Position ]:[Stanowisko / Position ]],0))="n/a","n/a",BK563-INDEX(tab_MinKomp[MP&amp;L (Material Planning and Logistics)],MATCH($B563,tab_MinKomp[[Stanowisko / Position ]:[Stanowisko / Position ]],0)))</f>
        <v>n/a</v>
      </c>
      <c r="BL564" s="190" t="str">
        <f>IF(INDEX(tab_MinKomp[Supplier delivery rating],MATCH($B563,tab_MinKomp[[Stanowisko / Position ]:[Stanowisko / Position ]],0))="n/a","n/a",BL563-INDEX(tab_MinKomp[Supplier delivery rating],MATCH($B563,tab_MinKomp[[Stanowisko / Position ]:[Stanowisko / Position ]],0)))</f>
        <v>n/a</v>
      </c>
      <c r="BM564" s="194" t="str">
        <f>IF(INDEX(tab_MinKomp[Planowanie produkcji / Produktionsplanung],MATCH($B563,tab_MinKomp[[Stanowisko / Position ]:[Stanowisko / Position ]],0))="n/a","n/a",BM563-INDEX(tab_MinKomp[Planowanie produkcji / Produktionsplanung],MATCH($B563,tab_MinKomp[[Stanowisko / Position ]:[Stanowisko / Position ]],0)))</f>
        <v>n/a</v>
      </c>
      <c r="BN564" s="194" t="str">
        <f>IF(INDEX(tab_MinKomp[Obsługa maszyn KVT / KVT Maschinenbedienung],MATCH($B563,tab_MinKomp[[Stanowisko / Position ]:[Stanowisko / Position ]],0))="n/a","n/a",BN563-INDEX(tab_MinKomp[Obsługa maszyn KVT / KVT Maschinenbedienung],MATCH($B563,tab_MinKomp[[Stanowisko / Position ]:[Stanowisko / Position ]],0)))</f>
        <v>n/a</v>
      </c>
      <c r="BO564" s="194" t="str">
        <f>IF(INDEX(tab_MinKomp[Obsługa maszyn KVT / KVT Maschinenbedienung],MATCH($B563,tab_MinKomp[[Stanowisko / Position ]:[Stanowisko / Position ]],0))="n/a","n/a",BO563-INDEX(tab_MinKomp[Obsługa maszyn KVT / KVT Maschinenbedienung],MATCH($B563,tab_MinKomp[[Stanowisko / Position ]:[Stanowisko / Position ]],0)))</f>
        <v>n/a</v>
      </c>
      <c r="BP564" s="194">
        <f>IF(INDEX(tab_MinKomp[Obsługa maszyn Novapax / Novapax Maschinenbedienung],MATCH($B563,tab_MinKomp[[Stanowisko / Position ]:[Stanowisko / Position ]],0))="n/a","n/a",BP563-INDEX(tab_MinKomp[Obsługa maszyn Novapax / Novapax Maschinenbedienung],MATCH($B563,tab_MinKomp[[Stanowisko / Position ]:[Stanowisko / Position ]],0)))</f>
        <v>0</v>
      </c>
      <c r="BQ564" s="194" t="str">
        <f>IF(INDEX(tab_MinKomp[Obsługa maszyn Piovan / Piovan Maschinenbedienung],MATCH($B563,tab_MinKomp[[Stanowisko / Position ]:[Stanowisko / Position ]],0))="n/a","n/a",BQ563-INDEX(tab_MinKomp[Obsługa maszyn Piovan / Piovan Maschinenbedienung],MATCH($B563,tab_MinKomp[[Stanowisko / Position ]:[Stanowisko / Position ]],0)))</f>
        <v>n/a</v>
      </c>
      <c r="BR564" s="194">
        <f>IF(INDEX(tab_MinKomp[Eliminacja awarii / Beseitigung von Ausfällen],MATCH($B563,tab_MinKomp[[Stanowisko / Position ]:[Stanowisko / Position ]],0))="n/a","n/a",BR563-INDEX(tab_MinKomp[Eliminacja awarii / Beseitigung von Ausfällen],MATCH($B563,tab_MinKomp[[Stanowisko / Position ]:[Stanowisko / Position ]],0)))</f>
        <v>0</v>
      </c>
      <c r="BS564" s="194" t="str">
        <f>IF(INDEX(tab_MinKomp[Obsługa maszyn Piovan / Piovan Maschinenbedienung],MATCH($B563,tab_MinKomp[[Stanowisko / Position ]:[Stanowisko / Position ]],0))="n/a","n/a",BS563-INDEX(tab_MinKomp[Obsługa maszyn Piovan / Piovan Maschinenbedienung],MATCH($B563,tab_MinKomp[[Stanowisko / Position ]:[Stanowisko / Position ]],0)))</f>
        <v>n/a</v>
      </c>
      <c r="BT564" s="194" t="str">
        <f>IF(INDEX(tab_MinKomp[Obsługa maszyn Piovan / Piovan Maschinenbedienung],MATCH($B563,tab_MinKomp[[Stanowisko / Position ]:[Stanowisko / Position ]],0))="n/a","n/a",BT563-INDEX(tab_MinKomp[Obsługa maszyn Piovan / Piovan Maschinenbedienung],MATCH($B563,tab_MinKomp[[Stanowisko / Position ]:[Stanowisko / Position ]],0)))</f>
        <v>n/a</v>
      </c>
      <c r="BU564" s="194" t="str">
        <f>IF(INDEX(tab_MinKomp[Obsługa maszyn Piovan / Piovan Maschinenbedienung],MATCH($B563,tab_MinKomp[[Stanowisko / Position ]:[Stanowisko / Position ]],0))="n/a","n/a",BU563-INDEX(tab_MinKomp[Obsługa maszyn Piovan / Piovan Maschinenbedienung],MATCH($B563,tab_MinKomp[[Stanowisko / Position ]:[Stanowisko / Position ]],0)))</f>
        <v>n/a</v>
      </c>
      <c r="BV564" s="194" t="str">
        <f>IF(INDEX(tab_MinKomp[Obsługa maszyn Piovan / Piovan Maschinenbedienung],MATCH($B563,tab_MinKomp[[Stanowisko / Position ]:[Stanowisko / Position ]],0))="n/a","n/a",BV563-INDEX(tab_MinKomp[Obsługa maszyn Piovan / Piovan Maschinenbedienung],MATCH($B563,tab_MinKomp[[Stanowisko / Position ]:[Stanowisko / Position ]],0)))</f>
        <v>n/a</v>
      </c>
      <c r="BW564" s="194" t="str">
        <f>IF(INDEX(tab_MinKomp[Obsługa maszyn Piovan / Piovan Maschinenbedienung],MATCH($B563,tab_MinKomp[[Stanowisko / Position ]:[Stanowisko / Position ]],0))="n/a","n/a",BW563-INDEX(tab_MinKomp[Obsługa maszyn Piovan / Piovan Maschinenbedienung],MATCH($B563,tab_MinKomp[[Stanowisko / Position ]:[Stanowisko / Position ]],0)))</f>
        <v>n/a</v>
      </c>
      <c r="BX564" s="194" t="str">
        <f>IF(INDEX(tab_MinKomp[Obsługa maszyn Piovan / Piovan Maschinenbedienung],MATCH($B563,tab_MinKomp[[Stanowisko / Position ]:[Stanowisko / Position ]],0))="n/a","n/a",BX563-INDEX(tab_MinKomp[Obsługa maszyn Piovan / Piovan Maschinenbedienung],MATCH($B563,tab_MinKomp[[Stanowisko / Position ]:[Stanowisko / Position ]],0)))</f>
        <v>n/a</v>
      </c>
      <c r="BY564" s="194" t="str">
        <f>IF(INDEX(tab_MinKomp[Obsługa maszyn Engel / Engel Maschinenbedienung],MATCH($B563,tab_MinKomp[[Stanowisko / Position ]:[Stanowisko / Position ]],0))="n/a","n/a",BY563-INDEX(tab_MinKomp[Obsługa maszyn Engel / Engel Maschinenbedienung],MATCH($B563,tab_MinKomp[[Stanowisko / Position ]:[Stanowisko / Position ]],0)))</f>
        <v>n/a</v>
      </c>
      <c r="BZ564" s="194" t="str">
        <f>IF(INDEX(tab_MinKomp[Obsługa maszyn KVT / KVT Maschinenbedienung],MATCH($B563,tab_MinKomp[[Stanowisko / Position ]:[Stanowisko / Position ]],0))="n/a","n/a",BZ563-INDEX(tab_MinKomp[Obsługa maszyn KVT / KVT Maschinenbedienung],MATCH($B563,tab_MinKomp[[Stanowisko / Position ]:[Stanowisko / Position ]],0)))</f>
        <v>n/a</v>
      </c>
      <c r="CA564" s="194">
        <f>IF(INDEX(tab_MinKomp[Eliminacja awarii / Beseitigung von Ausfällen],MATCH($B563,tab_MinKomp[[Stanowisko / Position ]:[Stanowisko / Position ]],0))="n/a","n/a",CA563-INDEX(tab_MinKomp[Eliminacja awarii / Beseitigung von Ausfällen],MATCH($B563,tab_MinKomp[[Stanowisko / Position ]:[Stanowisko / Position ]],0)))</f>
        <v>0</v>
      </c>
      <c r="CB564" s="194" t="str">
        <f>IF(INDEX(tab_MinKomp[Obsługa maszyn ASL / ASL Maschinenbedienung],MATCH($B563,tab_MinKomp[[Stanowisko / Position ]:[Stanowisko / Position ]],0))="n/a","n/a",CB563-INDEX(tab_MinKomp[Obsługa maszyn ASL / ASL Maschinenbedienung],MATCH($B563,tab_MinKomp[[Stanowisko / Position ]:[Stanowisko / Position ]],0)))</f>
        <v>n/a</v>
      </c>
      <c r="CC564" s="194">
        <f>IF(INDEX(tab_MinKomp[Obsługa maszyn Novapax / Novapax Maschinenbedienung],MATCH($B563,tab_MinKomp[[Stanowisko / Position ]:[Stanowisko / Position ]],0))="n/a","n/a",CC563-INDEX(tab_MinKomp[Obsługa maszyn Novapax / Novapax Maschinenbedienung],MATCH($B563,tab_MinKomp[[Stanowisko / Position ]:[Stanowisko / Position ]],0)))</f>
        <v>0</v>
      </c>
      <c r="CD564" s="194">
        <f>IF(INDEX(tab_MinKomp[Obsługa maszyn Novapax / Novapax Maschinenbedienung],MATCH($B563,tab_MinKomp[[Stanowisko / Position ]:[Stanowisko / Position ]],0))="n/a","n/a",CD563-INDEX(tab_MinKomp[Obsługa maszyn Novapax / Novapax Maschinenbedienung],MATCH($B563,tab_MinKomp[[Stanowisko / Position ]:[Stanowisko / Position ]],0)))</f>
        <v>0</v>
      </c>
      <c r="CE564" s="194" t="str">
        <f>IF(INDEX(tab_MinKomp[Obsługa maszyn Piovan / Piovan Maschinenbedienung],MATCH($B563,tab_MinKomp[[Stanowisko / Position ]:[Stanowisko / Position ]],0))="n/a","n/a",CE563-INDEX(tab_MinKomp[Obsługa maszyn Piovan / Piovan Maschinenbedienung],MATCH($B563,tab_MinKomp[[Stanowisko / Position ]:[Stanowisko / Position ]],0)))</f>
        <v>n/a</v>
      </c>
      <c r="CF564" s="194" t="str">
        <f>IF(INDEX(tab_MinKomp[Obsługa maszyn Piovan / Piovan Maschinenbedienung],MATCH($B563,tab_MinKomp[[Stanowisko / Position ]:[Stanowisko / Position ]],0))="n/a","n/a",CF563-INDEX(tab_MinKomp[Obsługa maszyn Piovan / Piovan Maschinenbedienung],MATCH($B563,tab_MinKomp[[Stanowisko / Position ]:[Stanowisko / Position ]],0)))</f>
        <v>n/a</v>
      </c>
      <c r="CG564" s="194">
        <f>IF(INDEX(tab_MinKomp[Eliminacja awarii / Beseitigung von Ausfällen],MATCH($B563,tab_MinKomp[[Stanowisko / Position ]:[Stanowisko / Position ]],0))="n/a","n/a",CG563-INDEX(tab_MinKomp[Eliminacja awarii / Beseitigung von Ausfällen],MATCH($B563,tab_MinKomp[[Stanowisko / Position ]:[Stanowisko / Position ]],0)))</f>
        <v>0</v>
      </c>
      <c r="CH564" s="194" t="str">
        <f>IF(INDEX(tab_MinKomp[Wymagania VDA 6.5 Product / Forderungen],MATCH($B563,tab_MinKomp[[Stanowisko / Position ]:[Stanowisko / Position ]],0))="n/a","n/a",CH563-INDEX(tab_MinKomp[Wymagania VDA 6.5 Product / Forderungen],MATCH($B563,tab_MinKomp[[Stanowisko / Position ]:[Stanowisko / Position ]],0)))</f>
        <v>n/a</v>
      </c>
      <c r="CI564" s="194" t="str">
        <f>IF(INDEX(tab_MinKomp[Wymagania VDA 6.5 Product / Forderungen],MATCH($B563,tab_MinKomp[[Stanowisko / Position ]:[Stanowisko / Position ]],0))="n/a","n/a",CI563-INDEX(tab_MinKomp[Wymagania VDA 6.5 Product / Forderungen],MATCH($B563,tab_MinKomp[[Stanowisko / Position ]:[Stanowisko / Position ]],0)))</f>
        <v>n/a</v>
      </c>
      <c r="CJ564" s="194" t="str">
        <f>IF(INDEX(tab_MinKomp[Wymagania VDA 6.5 Product / Forderungen],MATCH($B563,tab_MinKomp[[Stanowisko / Position ]:[Stanowisko / Position ]],0))="n/a","n/a",CJ563-INDEX(tab_MinKomp[Wymagania VDA 6.5 Product / Forderungen],MATCH($B563,tab_MinKomp[[Stanowisko / Position ]:[Stanowisko / Position ]],0)))</f>
        <v>n/a</v>
      </c>
      <c r="CK564" s="194" t="str">
        <f>IF(INDEX(tab_MinKomp[Wymagania VDA 6.5 Product / Forderungen],MATCH($B563,tab_MinKomp[[Stanowisko / Position ]:[Stanowisko / Position ]],0))="n/a","n/a",CK563-INDEX(tab_MinKomp[Wymagania VDA 6.5 Product / Forderungen],MATCH($B563,tab_MinKomp[[Stanowisko / Position ]:[Stanowisko / Position ]],0)))</f>
        <v>n/a</v>
      </c>
      <c r="CL564" s="194" t="str">
        <f>IF(INDEX(tab_MinKomp[Wymagania VDA 6.5 Product / Forderungen],MATCH($B563,tab_MinKomp[[Stanowisko / Position ]:[Stanowisko / Position ]],0))="n/a","n/a",CL563-INDEX(tab_MinKomp[Wymagania VDA 6.5 Product / Forderungen],MATCH($B563,tab_MinKomp[[Stanowisko / Position ]:[Stanowisko / Position ]],0)))</f>
        <v>n/a</v>
      </c>
      <c r="CM564" s="194" t="str">
        <f>IF(INDEX(tab_MinKomp[Informatyka ogólna (techniczne i systemowe) / Allgemeine IT (Technik und System)],MATCH($B563,tab_MinKomp[[Stanowisko / Position ]:[Stanowisko / Position ]],0))="n/a","n/a",CM563-INDEX(tab_MinKomp[Informatyka ogólna (techniczne i systemowe) / Allgemeine IT (Technik und System)],MATCH($B563,tab_MinKomp[[Stanowisko / Position ]:[Stanowisko / Position ]],0)))</f>
        <v>n/a</v>
      </c>
      <c r="CN564" s="194" t="str">
        <f>IF(INDEX(tab_MinKomp[Sieci komputerowe / Computernetzwerke],MATCH($B563,tab_MinKomp[[Stanowisko / Position ]:[Stanowisko / Position ]],0))="n/a","n/a",CN563-INDEX(tab_MinKomp[Sieci komputerowe / Computernetzwerke],MATCH($B563,tab_MinKomp[[Stanowisko / Position ]:[Stanowisko / Position ]],0)))</f>
        <v>n/a</v>
      </c>
      <c r="CO564" s="194" t="str">
        <f>IF(INDEX(tab_MinKomp[Hardware (komputery PC, drukarki biurowe i etykietowe, telefonia stacjonarna i mobilna) (PC, Drucker, Telefpne, Handys)],MATCH($B563,tab_MinKomp[[Stanowisko / Position ]:[Stanowisko / Position ]],0))="n/a","n/a",CO563-INDEX(tab_MinKomp[Hardware (komputery PC, drukarki biurowe i etykietowe, telefonia stacjonarna i mobilna) (PC, Drucker, Telefpne, Handys)],MATCH($B563,tab_MinKomp[[Stanowisko / Position ]:[Stanowisko / Position ]],0)))</f>
        <v>n/a</v>
      </c>
      <c r="CP564" s="194" t="str">
        <f>IF(INDEX(tab_MinKomp[Software &amp; Systems (MS Office, MS Remote Desktop)],MATCH($B563,tab_MinKomp[[Stanowisko / Position ]:[Stanowisko / Position ]],0))="n/a","n/a",CP563-INDEX(tab_MinKomp[Software &amp; Systems (MS Office, MS Remote Desktop)],MATCH($B563,tab_MinKomp[[Stanowisko / Position ]:[Stanowisko / Position ]],0)))</f>
        <v>n/a</v>
      </c>
      <c r="CQ564" s="194" t="str">
        <f>IF(INDEX(tab_MinKomp[Programowanie obiektowe (PHP) / Objektprogrammierung],MATCH($B563,tab_MinKomp[[Stanowisko / Position ]:[Stanowisko / Position ]],0))="n/a","n/a",CQ563-INDEX(tab_MinKomp[Programowanie obiektowe (PHP) / Objektprogrammierung],MATCH($B563,tab_MinKomp[[Stanowisko / Position ]:[Stanowisko / Position ]],0)))</f>
        <v>n/a</v>
      </c>
      <c r="CR564" s="194" t="str">
        <f>IF(INDEX(tab_MinKomp[Scrum],MATCH($B563,tab_MinKomp[[Stanowisko / Position ]:[Stanowisko / Position ]],0))="n/a","n/a",CR563-INDEX(tab_MinKomp[Scrum],MATCH($B563,tab_MinKomp[[Stanowisko / Position ]:[Stanowisko / Position ]],0)))</f>
        <v>n/a</v>
      </c>
      <c r="CS564" s="194" t="str">
        <f>IF(INDEX(tab_MinKomp[SQL (MySQL)],MATCH($B563,tab_MinKomp[[Stanowisko / Position ]:[Stanowisko / Position ]],0))="n/a","n/a",CS563-INDEX(tab_MinKomp[SQL (MySQL)],MATCH($B563,tab_MinKomp[[Stanowisko / Position ]:[Stanowisko / Position ]],0)))</f>
        <v>n/a</v>
      </c>
      <c r="CT564" s="194" t="str">
        <f>IF(INDEX(tab_MinKomp[Javascript],MATCH($B563,tab_MinKomp[[Stanowisko / Position ]:[Stanowisko / Position ]],0))="n/a","n/a",CT563-INDEX(tab_MinKomp[Javascript],MATCH($B563,tab_MinKomp[[Stanowisko / Position ]:[Stanowisko / Position ]],0)))</f>
        <v>n/a</v>
      </c>
      <c r="CU564" s="194" t="str">
        <f>IF(INDEX(tab_MinKomp[Joomla],MATCH($B563,tab_MinKomp[[Stanowisko / Position ]:[Stanowisko / Position ]],0))="n/a","n/a",CU563-INDEX(tab_MinKomp[Joomla],MATCH($B563,tab_MinKomp[[Stanowisko / Position ]:[Stanowisko / Position ]],0)))</f>
        <v>n/a</v>
      </c>
      <c r="CV564" s="194" t="str">
        <f>IF(INDEX(tab_MinKomp[Bash],MATCH($B563,tab_MinKomp[[Stanowisko / Position ]:[Stanowisko / Position ]],0))="n/a","n/a",CV563-INDEX(tab_MinKomp[Bash],MATCH($B563,tab_MinKomp[[Stanowisko / Position ]:[Stanowisko / Position ]],0)))</f>
        <v>n/a</v>
      </c>
      <c r="CW564" s="194">
        <f>IF(INDEX(tab_MinKomp[Systemy MES (HYDRA / SFMS)],MATCH($B563,tab_MinKomp[[Stanowisko / Position ]:[Stanowisko / Position ]],0))="n/a","n/a",CW563-INDEX(tab_MinKomp[Systemy MES (HYDRA / SFMS)],MATCH($B563,tab_MinKomp[[Stanowisko / Position ]:[Stanowisko / Position ]],0)))</f>
        <v>0</v>
      </c>
      <c r="CX564" s="194" t="str">
        <f>IF(INDEX(tab_MinKomp[HTML / CSS],MATCH($B563,tab_MinKomp[[Stanowisko / Position ]:[Stanowisko / Position ]],0))="n/a","n/a",CX563-INDEX(tab_MinKomp[HTML / CSS],MATCH($B563,tab_MinKomp[[Stanowisko / Position ]:[Stanowisko / Position ]],0)))</f>
        <v>n/a</v>
      </c>
      <c r="CY564" s="194" t="str">
        <f>IF(INDEX(tab_MinKomp[SYSTEM PR],MATCH($B563,tab_MinKomp[[Stanowisko / Position ]:[Stanowisko / Position ]],0))="n/a","n/a",CY563-INDEX(tab_MinKomp[SYSTEM PR],MATCH($B563,tab_MinKomp[[Stanowisko / Position ]:[Stanowisko / Position ]],0)))</f>
        <v>n/a</v>
      </c>
      <c r="CZ564" s="194" t="str">
        <f>IF(INDEX(tab_MinKomp[System Einkauf XP / EBA],MATCH($B563,tab_MinKomp[[Stanowisko / Position ]:[Stanowisko / Position ]],0))="n/a","n/a",CZ563-INDEX(tab_MinKomp[System Einkauf XP / EBA],MATCH($B563,tab_MinKomp[[Stanowisko / Position ]:[Stanowisko / Position ]],0)))</f>
        <v>n/a</v>
      </c>
      <c r="DA564" s="194" t="str">
        <f>IF(INDEX(tab_MinKomp[Techniki negocjacyjne / Verhandlungstechniken],MATCH($B563,tab_MinKomp[[Stanowisko / Position ]:[Stanowisko / Position ]],0))="n/a","n/a",DA563-INDEX(tab_MinKomp[Techniki negocjacyjne / Verhandlungstechniken],MATCH($B563,tab_MinKomp[[Stanowisko / Position ]:[Stanowisko / Position ]],0)))</f>
        <v>n/a</v>
      </c>
      <c r="DB564" s="194" t="str">
        <f>IF(INDEX(tab_MinKomp[Znajomość rynku branżowego / Kenntnis des Industrie Marktes],MATCH($B563,tab_MinKomp[[Stanowisko / Position ]:[Stanowisko / Position ]],0))="n/a","n/a",DB563-INDEX(tab_MinKomp[Znajomość rynku branżowego / Kenntnis des Industrie Marktes],MATCH($B563,tab_MinKomp[[Stanowisko / Position ]:[Stanowisko / Position ]],0)))</f>
        <v>n/a</v>
      </c>
      <c r="DC564" s="194" t="str">
        <f>IF(INDEX(tab_MinKomp[SUPPLIER MANAGEMENT],MATCH($B563,tab_MinKomp[[Stanowisko / Position ]:[Stanowisko / Position ]],0))="n/a","n/a",DC563-INDEX(tab_MinKomp[SUPPLIER MANAGEMENT],MATCH($B563,tab_MinKomp[[Stanowisko / Position ]:[Stanowisko / Position ]],0)))</f>
        <v>n/a</v>
      </c>
      <c r="DD564" s="194" t="str">
        <f>IF(INDEX(tab_MinKomp[SUPPLIER MANAGEMENT],MATCH($B563,tab_MinKomp[[Stanowisko / Position ]:[Stanowisko / Position ]],0))="n/a","n/a",DD563-INDEX(tab_MinKomp[SUPPLIER MANAGEMENT],MATCH($B563,tab_MinKomp[[Stanowisko / Position ]:[Stanowisko / Position ]],0)))</f>
        <v>n/a</v>
      </c>
      <c r="DE564" s="194" t="str">
        <f>IF(INDEX(tab_MinKomp[SUPPLIER MANAGEMENT],MATCH($B563,tab_MinKomp[[Stanowisko / Position ]:[Stanowisko / Position ]],0))="n/a","n/a",DE563-INDEX(tab_MinKomp[SUPPLIER MANAGEMENT],MATCH($B563,tab_MinKomp[[Stanowisko / Position ]:[Stanowisko / Position ]],0)))</f>
        <v>n/a</v>
      </c>
      <c r="DF564" s="194">
        <f>IF(INDEX(tab_MinKomp[LEAN MANAGEMENT],MATCH($B563,tab_MinKomp[[Stanowisko / Position ]:[Stanowisko / Position ]],0))="n/a","n/a",DF563-INDEX(tab_MinKomp[LEAN MANAGEMENT],MATCH($B563,tab_MinKomp[[Stanowisko / Position ]:[Stanowisko / Position ]],0)))</f>
        <v>0</v>
      </c>
      <c r="DG564" s="194" t="str">
        <f>IF(INDEX(tab_MinKomp[PPAP/PSW],MATCH($B563,tab_MinKomp[[Stanowisko / Position ]:[Stanowisko / Position ]],0))="n/a","n/a",DG563-INDEX(tab_MinKomp[PPAP/PSW],MATCH($B563,tab_MinKomp[[Stanowisko / Position ]:[Stanowisko / Position ]],0)))</f>
        <v>n/a</v>
      </c>
      <c r="DH564" s="194" t="str">
        <f>IF(INDEX(tab_MinKomp[SUPPLIER MANAGEMENT],MATCH($B563,tab_MinKomp[[Stanowisko / Position ]:[Stanowisko / Position ]],0))="n/a","n/a",DH563-INDEX(tab_MinKomp[SUPPLIER MANAGEMENT],MATCH($B563,tab_MinKomp[[Stanowisko / Position ]:[Stanowisko / Position ]],0)))</f>
        <v>n/a</v>
      </c>
      <c r="DI564" s="194" t="str">
        <f>IF(INDEX(tab_MinKomp[OBSŁUGA PORTALI KLIENTA / Kundenportale],MATCH($B563,tab_MinKomp[[Stanowisko / Position ]:[Stanowisko / Position ]],0))="n/a","n/a",DI563-INDEX(tab_MinKomp[OBSŁUGA PORTALI KLIENTA / Kundenportale],MATCH($B563,tab_MinKomp[[Stanowisko / Position ]:[Stanowisko / Position ]],0)))</f>
        <v>n/a</v>
      </c>
      <c r="DJ564" s="194" t="str">
        <f>IF(INDEX(tab_MinKomp[Obsługa systemu BABTECQ / BABTECQ System],MATCH($B563,tab_MinKomp[[Stanowisko / Position ]:[Stanowisko / Position ]],0))="n/a","n/a",DJ563-INDEX(tab_MinKomp[Obsługa systemu BABTECQ / BABTECQ System],MATCH($B563,tab_MinKomp[[Stanowisko / Position ]:[Stanowisko / Position ]],0)))</f>
        <v>n/a</v>
      </c>
      <c r="DK564" s="194" t="str">
        <f>IF(INDEX(tab_MinKomp[Rysunek techniczny / technische Zeichnung],MATCH($B563,tab_MinKomp[[Stanowisko / Position ]:[Stanowisko / Position ]],0))="n/a","n/a",DK563-INDEX(tab_MinKomp[Rysunek techniczny / technische Zeichnung],MATCH($B563,tab_MinKomp[[Stanowisko / Position ]:[Stanowisko / Position ]],0)))</f>
        <v>n/a</v>
      </c>
      <c r="DL564" s="194" t="str">
        <f>IF(INDEX(tab_MinKomp[Kalibracja / Kalibrierung],MATCH($B563,tab_MinKomp[[Stanowisko / Position ]:[Stanowisko / Position ]],0))="n/a","n/a",DL563-INDEX(tab_MinKomp[Kalibracja / Kalibrierung],MATCH($B563,tab_MinKomp[[Stanowisko / Position ]:[Stanowisko / Position ]],0)))</f>
        <v>n/a</v>
      </c>
      <c r="DM564" s="194" t="str">
        <f>IF(INDEX(tab_MinKomp[Rekwalifikacja / Requalifizierung],MATCH($B563,tab_MinKomp[[Stanowisko / Position ]:[Stanowisko / Position ]],0))="n/a","n/a",DM563-INDEX(tab_MinKomp[Rekwalifikacja / Requalifizierung],MATCH($B563,tab_MinKomp[[Stanowisko / Position ]:[Stanowisko / Position ]],0)))</f>
        <v>n/a</v>
      </c>
      <c r="DN564" s="190" t="str">
        <f>IF(INDEX(tab_MinKomp[Testy czystości / Reinheitstests],MATCH($B563,tab_MinKomp[[Stanowisko / Position ]:[Stanowisko / Position ]],0))="n/a","n/a",DN563-INDEX(tab_MinKomp[Testy czystości / Reinheitstests],MATCH($B563,tab_MinKomp[[Stanowisko / Position ]:[Stanowisko / Position ]],0)))</f>
        <v>n/a</v>
      </c>
      <c r="DO564" s="190" t="str">
        <f>IF(INDEX(tab_MinKomp[Testy czystości / Reinheitstests],MATCH($B563,tab_MinKomp[[Stanowisko / Position ]:[Stanowisko / Position ]],0))="n/a","n/a",DO563-INDEX(tab_MinKomp[Testy czystości / Reinheitstests],MATCH($B563,tab_MinKomp[[Stanowisko / Position ]:[Stanowisko / Position ]],0)))</f>
        <v>n/a</v>
      </c>
      <c r="DP564" s="190" t="str">
        <f>IF(INDEX(tab_MinKomp[Testy czystości / Reinheitstests],MATCH($B563,tab_MinKomp[[Stanowisko / Position ]:[Stanowisko / Position ]],0))="n/a","n/a",DP563-INDEX(tab_MinKomp[Testy czystości / Reinheitstests],MATCH($B563,tab_MinKomp[[Stanowisko / Position ]:[Stanowisko / Position ]],0)))</f>
        <v>n/a</v>
      </c>
      <c r="DQ564" s="190" t="str">
        <f>IF(INDEX(tab_MinKomp[Testy czystości / Reinheitstests],MATCH($B563,tab_MinKomp[[Stanowisko / Position ]:[Stanowisko / Position ]],0))="n/a","n/a",DQ563-INDEX(tab_MinKomp[Testy czystości / Reinheitstests],MATCH($B563,tab_MinKomp[[Stanowisko / Position ]:[Stanowisko / Position ]],0)))</f>
        <v>n/a</v>
      </c>
      <c r="DR564" s="190" t="str">
        <f>IF(INDEX(tab_MinKomp[Testy czystości / Reinheitstests],MATCH($B563,tab_MinKomp[[Stanowisko / Position ]:[Stanowisko / Position ]],0))="n/a","n/a",DR563-INDEX(tab_MinKomp[Testy czystości / Reinheitstests],MATCH($B563,tab_MinKomp[[Stanowisko / Position ]:[Stanowisko / Position ]],0)))</f>
        <v>n/a</v>
      </c>
      <c r="DS564" s="190" t="str">
        <f>IF(INDEX(tab_MinKomp[Testy czystości / Reinheitstests],MATCH($B563,tab_MinKomp[[Stanowisko / Position ]:[Stanowisko / Position ]],0))="n/a","n/a",DS563-INDEX(tab_MinKomp[Testy czystości / Reinheitstests],MATCH($B563,tab_MinKomp[[Stanowisko / Position ]:[Stanowisko / Position ]],0)))</f>
        <v>n/a</v>
      </c>
      <c r="DT564" s="194" t="str">
        <f>IF(INDEX(tab_MinKomp[SUPPLIER MANAGEMENT],MATCH($B563,tab_MinKomp[[Stanowisko / Position ]:[Stanowisko / Position ]],0))="n/a","n/a",DT563-INDEX(tab_MinKomp[SUPPLIER MANAGEMENT],MATCH($B563,tab_MinKomp[[Stanowisko / Position ]:[Stanowisko / Position ]],0)))</f>
        <v>n/a</v>
      </c>
      <c r="DU564" s="190" t="str">
        <f>IF(INDEX(tab_MinKomp[Testy czystości / Reinheitstests],MATCH($B563,tab_MinKomp[[Stanowisko / Position ]:[Stanowisko / Position ]],0))="n/a","n/a",DU563-INDEX(tab_MinKomp[Testy czystości / Reinheitstests],MATCH($B563,tab_MinKomp[[Stanowisko / Position ]:[Stanowisko / Position ]],0)))</f>
        <v>n/a</v>
      </c>
      <c r="DV564" s="190" t="str">
        <f>IF(INDEX(tab_MinKomp[Testy czystości / Reinheitstests],MATCH($B563,tab_MinKomp[[Stanowisko / Position ]:[Stanowisko / Position ]],0))="n/a","n/a",DV563-INDEX(tab_MinKomp[Testy czystości / Reinheitstests],MATCH($B563,tab_MinKomp[[Stanowisko / Position ]:[Stanowisko / Position ]],0)))</f>
        <v>n/a</v>
      </c>
      <c r="DW564" s="190" t="str">
        <f>IF(INDEX(tab_MinKomp[Testy czystości / Reinheitstests],MATCH($B563,tab_MinKomp[[Stanowisko / Position ]:[Stanowisko / Position ]],0))="n/a","n/a",DW563-INDEX(tab_MinKomp[Testy czystości / Reinheitstests],MATCH($B563,tab_MinKomp[[Stanowisko / Position ]:[Stanowisko / Position ]],0)))</f>
        <v>n/a</v>
      </c>
      <c r="DX564" s="190" t="str">
        <f>IF(INDEX(tab_MinKomp[Testy czystości / Reinheitstests],MATCH($B563,tab_MinKomp[[Stanowisko / Position ]:[Stanowisko / Position ]],0))="n/a","n/a",DX563-INDEX(tab_MinKomp[Testy czystości / Reinheitstests],MATCH($B563,tab_MinKomp[[Stanowisko / Position ]:[Stanowisko / Position ]],0)))</f>
        <v>n/a</v>
      </c>
      <c r="DY564" s="190" t="str">
        <f>IF(INDEX(tab_MinKomp[Testy czystości / Reinheitstests],MATCH($B563,tab_MinKomp[[Stanowisko / Position ]:[Stanowisko / Position ]],0))="n/a","n/a",DY563-INDEX(tab_MinKomp[Testy czystości / Reinheitstests],MATCH($B563,tab_MinKomp[[Stanowisko / Position ]:[Stanowisko / Position ]],0)))</f>
        <v>n/a</v>
      </c>
      <c r="DZ564" s="190" t="str">
        <f>IF(INDEX(tab_MinKomp[Testy czystości / Reinheitstests],MATCH($B563,tab_MinKomp[[Stanowisko / Position ]:[Stanowisko / Position ]],0))="n/a","n/a",DZ563-INDEX(tab_MinKomp[Testy czystości / Reinheitstests],MATCH($B563,tab_MinKomp[[Stanowisko / Position ]:[Stanowisko / Position ]],0)))</f>
        <v>n/a</v>
      </c>
      <c r="EA564" s="194" t="str">
        <f>IF(INDEX(tab_MinKomp[SUPPLIER MANAGEMENT],MATCH($B563,tab_MinKomp[[Stanowisko / Position ]:[Stanowisko / Position ]],0))="n/a","n/a",EA563-INDEX(tab_MinKomp[SUPPLIER MANAGEMENT],MATCH($B563,tab_MinKomp[[Stanowisko / Position ]:[Stanowisko / Position ]],0)))</f>
        <v>n/a</v>
      </c>
      <c r="EB564" s="190" t="str">
        <f>IF(INDEX(tab_MinKomp[Testy czystości / Reinheitstests],MATCH($B563,tab_MinKomp[[Stanowisko / Position ]:[Stanowisko / Position ]],0))="n/a","n/a",EB563-INDEX(tab_MinKomp[Testy czystości / Reinheitstests],MATCH($B563,tab_MinKomp[[Stanowisko / Position ]:[Stanowisko / Position ]],0)))</f>
        <v>n/a</v>
      </c>
      <c r="EC564" s="190" t="str">
        <f>IF(INDEX(tab_MinKomp[Testy czystości / Reinheitstests],MATCH($B563,tab_MinKomp[[Stanowisko / Position ]:[Stanowisko / Position ]],0))="n/a","n/a",EC563-INDEX(tab_MinKomp[Testy czystości / Reinheitstests],MATCH($B563,tab_MinKomp[[Stanowisko / Position ]:[Stanowisko / Position ]],0)))</f>
        <v>n/a</v>
      </c>
      <c r="ED564" s="190" t="str">
        <f>IF(INDEX(tab_MinKomp[Testy czystości / Reinheitstests],MATCH($B563,tab_MinKomp[[Stanowisko / Position ]:[Stanowisko / Position ]],0))="n/a","n/a",ED563-INDEX(tab_MinKomp[Testy czystości / Reinheitstests],MATCH($B563,tab_MinKomp[[Stanowisko / Position ]:[Stanowisko / Position ]],0)))</f>
        <v>n/a</v>
      </c>
      <c r="EE564" s="190" t="str">
        <f>IF(INDEX(tab_MinKomp[Testy czystości / Reinheitstests],MATCH($B563,tab_MinKomp[[Stanowisko / Position ]:[Stanowisko / Position ]],0))="n/a","n/a",EE563-INDEX(tab_MinKomp[Testy czystości / Reinheitstests],MATCH($B563,tab_MinKomp[[Stanowisko / Position ]:[Stanowisko / Position ]],0)))</f>
        <v>n/a</v>
      </c>
      <c r="EF564" s="190" t="str">
        <f>IF(INDEX(tab_MinKomp[Testy czystości / Reinheitstests],MATCH($B563,tab_MinKomp[[Stanowisko / Position ]:[Stanowisko / Position ]],0))="n/a","n/a",EF563-INDEX(tab_MinKomp[Testy czystości / Reinheitstests],MATCH($B563,tab_MinKomp[[Stanowisko / Position ]:[Stanowisko / Position ]],0)))</f>
        <v>n/a</v>
      </c>
      <c r="EG564" s="190" t="str">
        <f>IF(INDEX(tab_MinKomp[Testy czystości / Reinheitstests],MATCH($B563,tab_MinKomp[[Stanowisko / Position ]:[Stanowisko / Position ]],0))="n/a","n/a",EG563-INDEX(tab_MinKomp[Testy czystości / Reinheitstests],MATCH($B563,tab_MinKomp[[Stanowisko / Position ]:[Stanowisko / Position ]],0)))</f>
        <v>n/a</v>
      </c>
      <c r="EH564" s="190" t="str">
        <f>IF(INDEX(tab_MinKomp[Testy czystości / Reinheitstests],MATCH($B563,tab_MinKomp[[Stanowisko / Position ]:[Stanowisko / Position ]],0))="n/a","n/a",EH563-INDEX(tab_MinKomp[Testy czystości / Reinheitstests],MATCH($B563,tab_MinKomp[[Stanowisko / Position ]:[Stanowisko / Position ]],0)))</f>
        <v>n/a</v>
      </c>
      <c r="EI564" s="190" t="str">
        <f>IF(INDEX(tab_MinKomp[Testy czystości / Reinheitstests],MATCH($B563,tab_MinKomp[[Stanowisko / Position ]:[Stanowisko / Position ]],0))="n/a","n/a",EI563-INDEX(tab_MinKomp[Testy czystości / Reinheitstests],MATCH($B563,tab_MinKomp[[Stanowisko / Position ]:[Stanowisko / Position ]],0)))</f>
        <v>n/a</v>
      </c>
      <c r="EJ564" s="190" t="str">
        <f>IF(INDEX(tab_MinKomp[Testy czystości / Reinheitstests],MATCH($B563,tab_MinKomp[[Stanowisko / Position ]:[Stanowisko / Position ]],0))="n/a","n/a",EJ563-INDEX(tab_MinKomp[Testy czystości / Reinheitstests],MATCH($B563,tab_MinKomp[[Stanowisko / Position ]:[Stanowisko / Position ]],0)))</f>
        <v>n/a</v>
      </c>
      <c r="EK564" s="190" t="str">
        <f>IF(INDEX(tab_MinKomp[Testy czystości / Reinheitstests],MATCH($B563,tab_MinKomp[[Stanowisko / Position ]:[Stanowisko / Position ]],0))="n/a","n/a",EK563-INDEX(tab_MinKomp[Testy czystości / Reinheitstests],MATCH($B563,tab_MinKomp[[Stanowisko / Position ]:[Stanowisko / Position ]],0)))</f>
        <v>n/a</v>
      </c>
      <c r="EL564" s="190" t="str">
        <f>IF(INDEX(tab_MinKomp[Testy czystości / Reinheitstests],MATCH($B563,tab_MinKomp[[Stanowisko / Position ]:[Stanowisko / Position ]],0))="n/a","n/a",EL563-INDEX(tab_MinKomp[Testy czystości / Reinheitstests],MATCH($B563,tab_MinKomp[[Stanowisko / Position ]:[Stanowisko / Position ]],0)))</f>
        <v>n/a</v>
      </c>
      <c r="EM564" s="190" t="str">
        <f>IF(INDEX(tab_MinKomp[Testy czystości / Reinheitstests],MATCH($B563,tab_MinKomp[[Stanowisko / Position ]:[Stanowisko / Position ]],0))="n/a","n/a",EM563-INDEX(tab_MinKomp[Testy czystości / Reinheitstests],MATCH($B563,tab_MinKomp[[Stanowisko / Position ]:[Stanowisko / Position ]],0)))</f>
        <v>n/a</v>
      </c>
      <c r="EN564" s="190" t="str">
        <f>IF(INDEX(tab_MinKomp[Testy czystości / Reinheitstests],MATCH($B563,tab_MinKomp[[Stanowisko / Position ]:[Stanowisko / Position ]],0))="n/a","n/a",EN563-INDEX(tab_MinKomp[Testy czystości / Reinheitstests],MATCH($B563,tab_MinKomp[[Stanowisko / Position ]:[Stanowisko / Position ]],0)))</f>
        <v>n/a</v>
      </c>
      <c r="EO564" s="194" t="str">
        <f>IF(INDEX(tab_MinKomp[Konserwacja Rep],MATCH($B563,tab_MinKomp[[Stanowisko / Position ]:[Stanowisko / Position ]],0))="n/a","n/a",EO563-INDEX(tab_MinKomp[Konserwacja Rep],MATCH($B563,tab_MinKomp[[Stanowisko / Position ]:[Stanowisko / Position ]],0)))</f>
        <v>n/a</v>
      </c>
      <c r="EP564" s="194" t="str">
        <f>IF(INDEX(tab_MinKomp[[Konserwacja Engel ]],MATCH($B563,tab_MinKomp[[Stanowisko / Position ]:[Stanowisko / Position ]],0))="n/a","n/a",EP563-INDEX(tab_MinKomp[[Konserwacja Engel ]],MATCH($B563,tab_MinKomp[[Stanowisko / Position ]:[Stanowisko / Position ]],0)))</f>
        <v>n/a</v>
      </c>
      <c r="EQ564" s="194" t="str">
        <f>IF(INDEX(tab_MinKomp[Konserwacja B 50],MATCH($B563,tab_MinKomp[[Stanowisko / Position ]:[Stanowisko / Position ]],0))="n/a","n/a",EQ563-INDEX(tab_MinKomp[Konserwacja B 50],MATCH($B563,tab_MinKomp[[Stanowisko / Position ]:[Stanowisko / Position ]],0)))</f>
        <v>n/a</v>
      </c>
      <c r="ER564" s="194" t="str">
        <f>IF(INDEX(tab_MinKomp[[Konserwacja EOL ]],MATCH($B563,tab_MinKomp[[Stanowisko / Position ]:[Stanowisko / Position ]],0))="n/a","n/a",ER563-INDEX(tab_MinKomp[[Konserwacja EOL ]],MATCH($B563,tab_MinKomp[[Stanowisko / Position ]:[Stanowisko / Position ]],0)))</f>
        <v>n/a</v>
      </c>
      <c r="ES564" s="194" t="str">
        <f>IF(INDEX(tab_MinKomp[Konserwacja Branson],MATCH($B563,tab_MinKomp[[Stanowisko / Position ]:[Stanowisko / Position ]],0))="n/a","n/a",ES563-INDEX(tab_MinKomp[Konserwacja Branson],MATCH($B563,tab_MinKomp[[Stanowisko / Position ]:[Stanowisko / Position ]],0)))</f>
        <v>n/a</v>
      </c>
      <c r="ET564" s="194" t="str">
        <f>IF(INDEX(tab_MinKomp[Konserwacja coolery],MATCH($B563,tab_MinKomp[[Stanowisko / Position ]:[Stanowisko / Position ]],0))="n/a","n/a",ET563-INDEX(tab_MinKomp[Konserwacja coolery],MATCH($B563,tab_MinKomp[[Stanowisko / Position ]:[Stanowisko / Position ]],0)))</f>
        <v>n/a</v>
      </c>
      <c r="EU564" s="194" t="str">
        <f>IF(INDEX(tab_MinKomp[Konserwacja piecy],MATCH($B563,tab_MinKomp[[Stanowisko / Position ]:[Stanowisko / Position ]],0))="n/a","n/a",EU563-INDEX(tab_MinKomp[Konserwacja piecy],MATCH($B563,tab_MinKomp[[Stanowisko / Position ]:[Stanowisko / Position ]],0)))</f>
        <v>n/a</v>
      </c>
      <c r="EV564" s="194" t="str">
        <f>IF(INDEX(tab_MinKomp[Rysunek techniczny- czytanie],MATCH($B563,tab_MinKomp[[Stanowisko / Position ]:[Stanowisko / Position ]],0))="n/a","n/a",EV563-INDEX(tab_MinKomp[Rysunek techniczny- czytanie],MATCH($B563,tab_MinKomp[[Stanowisko / Position ]:[Stanowisko / Position ]],0)))</f>
        <v>n/a</v>
      </c>
      <c r="EW564" s="194" t="str">
        <f>IF(INDEX(tab_MinKomp[Elektryka],MATCH($B563,tab_MinKomp[[Stanowisko / Position ]:[Stanowisko / Position ]],0))="n/a","n/a",EW563-INDEX(tab_MinKomp[Elektryka],MATCH($B563,tab_MinKomp[[Stanowisko / Position ]:[Stanowisko / Position ]],0)))</f>
        <v>n/a</v>
      </c>
      <c r="EX564" s="194" t="str">
        <f>IF(INDEX(tab_MinKomp[Pneumatyka],MATCH($B563,tab_MinKomp[[Stanowisko / Position ]:[Stanowisko / Position ]],0))="n/a","n/a",EX563-INDEX(tab_MinKomp[Pneumatyka],MATCH($B563,tab_MinKomp[[Stanowisko / Position ]:[Stanowisko / Position ]],0)))</f>
        <v>n/a</v>
      </c>
      <c r="EY564" s="194" t="str">
        <f>IF(INDEX(tab_MinKomp[[Hydraulika ]],MATCH($B563,tab_MinKomp[[Stanowisko / Position ]:[Stanowisko / Position ]],0))="n/a","n/a",EY563-INDEX(tab_MinKomp[[Hydraulika ]],MATCH($B563,tab_MinKomp[[Stanowisko / Position ]:[Stanowisko / Position ]],0)))</f>
        <v>n/a</v>
      </c>
      <c r="EZ564" s="194" t="str">
        <f>IF(INDEX(tab_MinKomp[Podciśnienie],MATCH($B563,tab_MinKomp[[Stanowisko / Position ]:[Stanowisko / Position ]],0))="n/a","n/a",EZ563-INDEX(tab_MinKomp[Podciśnienie],MATCH($B563,tab_MinKomp[[Stanowisko / Position ]:[Stanowisko / Position ]],0)))</f>
        <v>n/a</v>
      </c>
      <c r="FA564" s="194" t="str">
        <f>IF(INDEX(tab_MinKomp[Usuwanie awarii],MATCH($B563,tab_MinKomp[[Stanowisko / Position ]:[Stanowisko / Position ]],0))="n/a","n/a",FA563-INDEX(tab_MinKomp[Usuwanie awarii],MATCH($B563,tab_MinKomp[[Stanowisko / Position ]:[Stanowisko / Position ]],0)))</f>
        <v>n/a</v>
      </c>
      <c r="FB564" s="194" t="str">
        <f>IF(INDEX(tab_MinKomp[Obsługa robotów],MATCH($B563,tab_MinKomp[[Stanowisko / Position ]:[Stanowisko / Position ]],0))="n/a","n/a",FB563-INDEX(tab_MinKomp[Obsługa robotów],MATCH($B563,tab_MinKomp[[Stanowisko / Position ]:[Stanowisko / Position ]],0)))</f>
        <v>n/a</v>
      </c>
      <c r="FC564" s="194" t="str">
        <f>IF(INDEX(tab_MinKomp[Obsługa sterowania maszyny],MATCH($B563,tab_MinKomp[[Stanowisko / Position ]:[Stanowisko / Position ]],0))="n/a","n/a",FC563-INDEX(tab_MinKomp[Obsługa sterowania maszyny],MATCH($B563,tab_MinKomp[[Stanowisko / Position ]:[Stanowisko / Position ]],0)))</f>
        <v>n/a</v>
      </c>
      <c r="FD564" s="194" t="str">
        <f>IF(INDEX(tab_MinKomp[Usuwanie przyczyn żródłowych],MATCH($B563,tab_MinKomp[[Stanowisko / Position ]:[Stanowisko / Position ]],0))="n/a","n/a",FD563-INDEX(tab_MinKomp[Usuwanie przyczyn żródłowych],MATCH($B563,tab_MinKomp[[Stanowisko / Position ]:[Stanowisko / Position ]],0)))</f>
        <v>n/a</v>
      </c>
      <c r="FE564" s="194" t="str">
        <f>IF(INDEX(tab_MinKomp[Cmms stosowanie],MATCH($B563,tab_MinKomp[[Stanowisko / Position ]:[Stanowisko / Position ]],0))="n/a","n/a",FE563-INDEX(tab_MinKomp[Cmms stosowanie],MATCH($B563,tab_MinKomp[[Stanowisko / Position ]:[Stanowisko / Position ]],0)))</f>
        <v>n/a</v>
      </c>
      <c r="FF564" s="190" t="str">
        <f>IF(INDEX(tab_MinKomp[Testy czystości / Reinheitstests],MATCH($B563,tab_MinKomp[[Stanowisko / Position ]:[Stanowisko / Position ]],0))="n/a","n/a",FF563-INDEX(tab_MinKomp[Testy czystości / Reinheitstests],MATCH($B563,tab_MinKomp[[Stanowisko / Position ]:[Stanowisko / Position ]],0)))</f>
        <v>n/a</v>
      </c>
      <c r="FG564" s="194" t="str">
        <f>IF(INDEX(tab_MinKomp[Czyszczenie form plastikowych],MATCH($B563,tab_MinKomp[[Stanowisko / Position ]:[Stanowisko / Position ]],0))="n/a","n/a",FG563-INDEX(tab_MinKomp[Czyszczenie form plastikowych],MATCH($B563,tab_MinKomp[[Stanowisko / Position ]:[Stanowisko / Position ]],0)))</f>
        <v>n/a</v>
      </c>
      <c r="FH564" s="194" t="str">
        <f>IF(INDEX(tab_MinKomp[Wymiana form plastik],MATCH($B563,tab_MinKomp[[Stanowisko / Position ]:[Stanowisko / Position ]],0))="n/a","n/a",FH563-INDEX(tab_MinKomp[Wymiana form plastik],MATCH($B563,tab_MinKomp[[Stanowisko / Position ]:[Stanowisko / Position ]],0)))</f>
        <v>n/a</v>
      </c>
      <c r="FI564" s="194" t="str">
        <f>IF(INDEX(tab_MinKomp[Wymiana form guma],MATCH($B563,tab_MinKomp[[Stanowisko / Position ]:[Stanowisko / Position ]],0))="n/a","n/a",FI563-INDEX(tab_MinKomp[Wymiana form guma],MATCH($B563,tab_MinKomp[[Stanowisko / Position ]:[Stanowisko / Position ]],0)))</f>
        <v>n/a</v>
      </c>
      <c r="FJ564" s="194" t="str">
        <f>IF(INDEX(tab_MinKomp[Konserwacja KK],MATCH($B563,tab_MinKomp[[Stanowisko / Position ]:[Stanowisko / Position ]],0))="n/a","n/a",FJ563-INDEX(tab_MinKomp[Konserwacja KK],MATCH($B563,tab_MinKomp[[Stanowisko / Position ]:[Stanowisko / Position ]],0)))</f>
        <v>n/a</v>
      </c>
      <c r="FK564" s="194" t="str">
        <f>IF(INDEX(tab_MinKomp[Konserwacja form guma],MATCH($B563,tab_MinKomp[[Stanowisko / Position ]:[Stanowisko / Position ]],0))="n/a","n/a",FK563-INDEX(tab_MinKomp[Konserwacja form guma],MATCH($B563,tab_MinKomp[[Stanowisko / Position ]:[Stanowisko / Position ]],0)))</f>
        <v>n/a</v>
      </c>
      <c r="FL564" s="194" t="str">
        <f>IF(INDEX(tab_MinKomp[Konserwacja form plastiki],MATCH($B563,tab_MinKomp[[Stanowisko / Position ]:[Stanowisko / Position ]],0))="n/a","n/a",FL563-INDEX(tab_MinKomp[Konserwacja form plastiki],MATCH($B563,tab_MinKomp[[Stanowisko / Position ]:[Stanowisko / Position ]],0)))</f>
        <v>n/a</v>
      </c>
      <c r="FM564" s="194" t="str">
        <f>IF(INDEX(tab_MinKomp[Konserwacja Gorącego Kanału],MATCH($B563,tab_MinKomp[[Stanowisko / Position ]:[Stanowisko / Position ]],0))="n/a","n/a",FM563-INDEX(tab_MinKomp[Konserwacja Gorącego Kanału],MATCH($B563,tab_MinKomp[[Stanowisko / Position ]:[Stanowisko / Position ]],0)))</f>
        <v>n/a</v>
      </c>
      <c r="FN564" s="194" t="str">
        <f>IF(INDEX(tab_MinKomp[MS Office (Excel)],MATCH($B563,tab_MinKomp[[Stanowisko / Position ]:[Stanowisko / Position ]],0))="n/a","n/a",FN563-INDEX(tab_MinKomp[MS Office (Excel)],MATCH($B563,tab_MinKomp[[Stanowisko / Position ]:[Stanowisko / Position ]],0)))</f>
        <v>n/a</v>
      </c>
      <c r="FO564" s="194" t="str">
        <f>IF(INDEX(tab_MinKomp[MS Office (Word)],MATCH($B563,tab_MinKomp[[Stanowisko / Position ]:[Stanowisko / Position ]],0))="n/a","n/a",FO563-INDEX(tab_MinKomp[MS Office (Word)],MATCH($B563,tab_MinKomp[[Stanowisko / Position ]:[Stanowisko / Position ]],0)))</f>
        <v>n/a</v>
      </c>
      <c r="FP564" s="194" t="str">
        <f>IF(INDEX(tab_MinKomp[MS Office (Power Point)],MATCH($B563,tab_MinKomp[[Stanowisko / Position ]:[Stanowisko / Position ]],0))="n/a","n/a",FP563-INDEX(tab_MinKomp[MS Office (Power Point)],MATCH($B563,tab_MinKomp[[Stanowisko / Position ]:[Stanowisko / Position ]],0)))</f>
        <v>n/a</v>
      </c>
      <c r="FQ564" s="196" t="str">
        <f>IF(INDEX(tab_MinKomp[Język angielski / Englisch],MATCH($B563,tab_MinKomp[[Stanowisko / Position ]:[Stanowisko / Position ]],0))="n/a","n/a",FQ563-INDEX(tab_MinKomp[Język angielski / Englisch],MATCH($B563,tab_MinKomp[[Stanowisko / Position ]:[Stanowisko / Position ]],0)))</f>
        <v>n/a</v>
      </c>
      <c r="FR564" s="196" t="str">
        <f>IF(INDEX(tab_MinKomp[Język niemiecki / Deutsch],MATCH($B563,tab_MinKomp[[Stanowisko / Position ]:[Stanowisko / Position ]],0))="n/a","n/a",FR563-INDEX(tab_MinKomp[Język niemiecki / Deutsch],MATCH($B563,tab_MinKomp[[Stanowisko / Position ]:[Stanowisko / Position ]],0)))</f>
        <v>n/a</v>
      </c>
      <c r="FS564" s="194">
        <f>IF(INDEX(tab_MinKomp[Zarządzanie dokumentacją procesową / Process dokumentation management],MATCH($B563,tab_MinKomp[[Stanowisko / Position ]:[Stanowisko / Position ]],0))="n/a","n/a",FS563-INDEX(tab_MinKomp[Zarządzanie dokumentacją procesową / Process dokumentation management],MATCH($B563,tab_MinKomp[[Stanowisko / Position ]:[Stanowisko / Position ]],0)))</f>
        <v>-1</v>
      </c>
      <c r="FT564" s="194">
        <f>IF(INDEX(tab_MinKomp[Znajomość procesów z obszaru / Kenntiss der prozesse in dem Bereich],MATCH($B563,tab_MinKomp[[Stanowisko / Position ]:[Stanowisko / Position ]],0))="n/a","n/a",FT563-INDEX(tab_MinKomp[Znajomość procesów z obszaru / Kenntiss der prozesse in dem Bereich],MATCH($B563,tab_MinKomp[[Stanowisko / Position ]:[Stanowisko / Position ]],0)))</f>
        <v>0</v>
      </c>
      <c r="FU564" s="194">
        <f>IF(INDEX(tab_MinKomp[optymalizacja procesów / Prozessoptymalisierung],MATCH($B563,tab_MinKomp[[Stanowisko / Position ]:[Stanowisko / Position ]],0))="n/a","n/a",FU563-INDEX(tab_MinKomp[optymalizacja procesów / Prozessoptymalisierung],MATCH($B563,tab_MinKomp[[Stanowisko / Position ]:[Stanowisko / Position ]],0)))</f>
        <v>0</v>
      </c>
      <c r="FV564" s="194">
        <f>IF(INDEX(tab_MinKomp[Umiejętności szkoleniowe / Trainingsfähigkeiten],MATCH($B563,tab_MinKomp[[Stanowisko / Position ]:[Stanowisko / Position ]],0))="n/a","n/a",FV563-INDEX(tab_MinKomp[Umiejętności szkoleniowe / Trainingsfähigkeiten],MATCH($B563,tab_MinKomp[[Stanowisko / Position ]:[Stanowisko / Position ]],0)))</f>
        <v>0</v>
      </c>
      <c r="FW564" s="194">
        <f>IF(INDEX(tab_MinKomp[Analityczne myślenie, podejście / Analitysches Denken, Einstellung],MATCH($B563,tab_MinKomp[[Stanowisko / Position ]:[Stanowisko / Position ]],0))="n/a","n/a",FW563-INDEX(tab_MinKomp[Analityczne myślenie, podejście / Analitysches Denken, Einstellung],MATCH($B563,tab_MinKomp[[Stanowisko / Position ]:[Stanowisko / Position ]],0)))</f>
        <v>0</v>
      </c>
      <c r="FX564" s="194">
        <f>IF(INDEX(tab_MinKomp[Dokładność, precyzja w dzialaniu / Genauigkeit, Präzision in die Arbeit],MATCH($B563,tab_MinKomp[[Stanowisko / Position ]:[Stanowisko / Position ]],0))="n/a","n/a",FX563-INDEX(tab_MinKomp[Dokładność, precyzja w dzialaniu / Genauigkeit, Präzision in die Arbeit],MATCH($B563,tab_MinKomp[[Stanowisko / Position ]:[Stanowisko / Position ]],0)))</f>
        <v>0</v>
      </c>
      <c r="FY564" s="194">
        <f>IF(INDEX(tab_MinKomp[Dyspozycyjność / Verfügbarkeit],MATCH($B563,tab_MinKomp[[Stanowisko / Position ]:[Stanowisko / Position ]],0))="n/a","n/a",FY563-INDEX(tab_MinKomp[Dyspozycyjność / Verfügbarkeit],MATCH($B563,tab_MinKomp[[Stanowisko / Position ]:[Stanowisko / Position ]],0)))</f>
        <v>0</v>
      </c>
      <c r="FZ564" s="194">
        <f>IF(INDEX(tab_MinKomp[Zaangażowanie / 
Engagement],MATCH($B563,tab_MinKomp[[Stanowisko / Position ]:[Stanowisko / Position ]],0))="n/a","n/a",FZ563-INDEX(tab_MinKomp[Zaangażowanie / 
Engagement],MATCH($B563,tab_MinKomp[[Stanowisko / Position ]:[Stanowisko / Position ]],0)))</f>
        <v>0</v>
      </c>
      <c r="GA564" s="194" t="str">
        <f>IF(INDEX(tab_MinKomp[Konserwacja form guma],MATCH($B563,tab_MinKomp[[Stanowisko / Position ]:[Stanowisko / Position ]],0))="n/a","n/a",GA563-INDEX(tab_MinKomp[Konserwacja form guma],MATCH($B563,tab_MinKomp[[Stanowisko / Position ]:[Stanowisko / Position ]],0)))</f>
        <v>n/a</v>
      </c>
      <c r="GB564" s="194" t="str">
        <f>IF(INDEX(tab_MinKomp[Konserwacja form plastiki],MATCH($B563,tab_MinKomp[[Stanowisko / Position ]:[Stanowisko / Position ]],0))="n/a","n/a",GB563-INDEX(tab_MinKomp[Konserwacja form plastiki],MATCH($B563,tab_MinKomp[[Stanowisko / Position ]:[Stanowisko / Position ]],0)))</f>
        <v>n/a</v>
      </c>
      <c r="GC564" s="194">
        <f>IF(INDEX(tab_MinKomp[Elastyczność w działaniu],MATCH($B563,tab_MinKomp[[Stanowisko / Position ]:[Stanowisko / Position ]],0))="n/a","n/a",GC563-INDEX(tab_MinKomp[Elastyczność w działaniu],MATCH($B563,tab_MinKomp[[Stanowisko / Position ]:[Stanowisko / Position ]],0)))</f>
        <v>0</v>
      </c>
      <c r="GD564" s="194">
        <f>IF(INDEX(tab_MinKomp[Komunikatywność],MATCH($B563,tab_MinKomp[[Stanowisko / Position ]:[Stanowisko / Position ]],0))="n/a","n/a",GD563-INDEX(tab_MinKomp[Komunikatywność],MATCH($B563,tab_MinKomp[[Stanowisko / Position ]:[Stanowisko / Position ]],0)))</f>
        <v>0</v>
      </c>
      <c r="GE564" s="193" t="str">
        <f>IF(INDEX(tab_MinKomp[Motywowanie i budowanie zaangażowania zespołu],MATCH($B563,tab_MinKomp[[Stanowisko / Position ]:[Stanowisko / Position ]],0))="n/a","n/a",GE563-INDEX(tab_MinKomp[Motywowanie i budowanie zaangażowania zespołu],MATCH($B563,tab_MinKomp[[Stanowisko / Position ]:[Stanowisko / Position ]],0)))</f>
        <v>n/a</v>
      </c>
      <c r="GF564" s="186" t="s">
        <v>248</v>
      </c>
      <c r="GG564" s="186" t="s">
        <v>248</v>
      </c>
      <c r="GH564" s="186" t="s">
        <v>248</v>
      </c>
      <c r="GI564" s="186" t="s">
        <v>248</v>
      </c>
      <c r="GJ564" s="186" t="s">
        <v>248</v>
      </c>
      <c r="GK564" s="186" t="s">
        <v>248</v>
      </c>
      <c r="GL564" s="186" t="s">
        <v>248</v>
      </c>
      <c r="GM564" s="186" t="s">
        <v>248</v>
      </c>
      <c r="GN564" s="186" t="s">
        <v>248</v>
      </c>
      <c r="GO564" s="186" t="s">
        <v>248</v>
      </c>
      <c r="GP564" s="186" t="s">
        <v>248</v>
      </c>
      <c r="GQ564" s="186" t="s">
        <v>248</v>
      </c>
      <c r="GR564" s="186" t="s">
        <v>248</v>
      </c>
      <c r="GS564" s="186" t="s">
        <v>248</v>
      </c>
      <c r="GT564" s="186" t="s">
        <v>248</v>
      </c>
      <c r="GU564" s="186" t="s">
        <v>248</v>
      </c>
      <c r="GV564" s="186" t="s">
        <v>248</v>
      </c>
      <c r="GW564" s="186" t="s">
        <v>248</v>
      </c>
      <c r="GX564" s="186" t="s">
        <v>248</v>
      </c>
      <c r="GY564" s="186" t="s">
        <v>248</v>
      </c>
      <c r="GZ564" s="261" t="s">
        <v>248</v>
      </c>
      <c r="HA564" s="261" t="s">
        <v>248</v>
      </c>
      <c r="HB564" s="191">
        <f>SUM(G564:GE564)/(HB563-(SUM(G564:GE564)))</f>
        <v>-2.3255813953488372E-2</v>
      </c>
    </row>
    <row r="565" spans="1:211" s="224" customFormat="1" ht="24.9" customHeight="1" x14ac:dyDescent="0.3">
      <c r="A565" s="219" t="s">
        <v>322</v>
      </c>
      <c r="B565" s="219" t="s">
        <v>315</v>
      </c>
      <c r="C565" s="219"/>
      <c r="D565" s="219">
        <v>1882</v>
      </c>
      <c r="E565" s="394" t="s">
        <v>673</v>
      </c>
      <c r="F565" s="220" t="s">
        <v>374</v>
      </c>
      <c r="G565" s="184">
        <v>2</v>
      </c>
      <c r="H565" s="184">
        <v>1</v>
      </c>
      <c r="I565" s="184">
        <v>2</v>
      </c>
      <c r="J565" s="184">
        <v>1</v>
      </c>
      <c r="K565" s="184">
        <v>1</v>
      </c>
      <c r="L565" s="184" t="s">
        <v>248</v>
      </c>
      <c r="M565" s="184" t="s">
        <v>248</v>
      </c>
      <c r="N565" s="184" t="s">
        <v>248</v>
      </c>
      <c r="O565" s="184">
        <v>1</v>
      </c>
      <c r="P565" s="184">
        <v>1</v>
      </c>
      <c r="Q565" s="184" t="s">
        <v>248</v>
      </c>
      <c r="R565" s="184" t="s">
        <v>248</v>
      </c>
      <c r="S565" s="184" t="s">
        <v>248</v>
      </c>
      <c r="T565" s="184" t="s">
        <v>248</v>
      </c>
      <c r="U565" s="184" t="s">
        <v>248</v>
      </c>
      <c r="V565" s="184" t="s">
        <v>248</v>
      </c>
      <c r="W565" s="184" t="s">
        <v>248</v>
      </c>
      <c r="X565" s="184" t="s">
        <v>248</v>
      </c>
      <c r="Y565" s="184" t="s">
        <v>248</v>
      </c>
      <c r="Z565" s="184" t="s">
        <v>248</v>
      </c>
      <c r="AA565" s="184" t="s">
        <v>248</v>
      </c>
      <c r="AB565" s="184" t="s">
        <v>248</v>
      </c>
      <c r="AC565" s="184" t="s">
        <v>248</v>
      </c>
      <c r="AD565" s="184" t="s">
        <v>248</v>
      </c>
      <c r="AE565" s="184" t="s">
        <v>248</v>
      </c>
      <c r="AF565" s="184" t="s">
        <v>248</v>
      </c>
      <c r="AG565" s="184" t="s">
        <v>248</v>
      </c>
      <c r="AH565" s="184" t="s">
        <v>248</v>
      </c>
      <c r="AI565" s="184" t="s">
        <v>248</v>
      </c>
      <c r="AJ565" s="184" t="s">
        <v>248</v>
      </c>
      <c r="AK565" s="184" t="s">
        <v>248</v>
      </c>
      <c r="AL565" s="184">
        <v>1</v>
      </c>
      <c r="AM565" s="184" t="s">
        <v>248</v>
      </c>
      <c r="AN565" s="184" t="s">
        <v>248</v>
      </c>
      <c r="AO565" s="184">
        <v>1</v>
      </c>
      <c r="AP565" s="184" t="s">
        <v>248</v>
      </c>
      <c r="AQ565" s="184">
        <v>1</v>
      </c>
      <c r="AR565" s="184" t="s">
        <v>248</v>
      </c>
      <c r="AS565" s="184" t="s">
        <v>248</v>
      </c>
      <c r="AT565" s="184" t="s">
        <v>248</v>
      </c>
      <c r="AU565" s="184" t="s">
        <v>248</v>
      </c>
      <c r="AV565" s="184">
        <v>2</v>
      </c>
      <c r="AW565" s="184">
        <v>1</v>
      </c>
      <c r="AX565" s="184" t="s">
        <v>248</v>
      </c>
      <c r="AY565" s="184" t="s">
        <v>248</v>
      </c>
      <c r="AZ565" s="184" t="s">
        <v>248</v>
      </c>
      <c r="BA565" s="184" t="s">
        <v>248</v>
      </c>
      <c r="BB565" s="184" t="s">
        <v>248</v>
      </c>
      <c r="BC565" s="184" t="s">
        <v>248</v>
      </c>
      <c r="BD565" s="184" t="s">
        <v>248</v>
      </c>
      <c r="BE565" s="184" t="s">
        <v>248</v>
      </c>
      <c r="BF565" s="184" t="s">
        <v>248</v>
      </c>
      <c r="BG565" s="184" t="s">
        <v>248</v>
      </c>
      <c r="BH565" s="184" t="s">
        <v>248</v>
      </c>
      <c r="BI565" s="184" t="s">
        <v>248</v>
      </c>
      <c r="BJ565" s="184" t="s">
        <v>248</v>
      </c>
      <c r="BK565" s="184" t="s">
        <v>248</v>
      </c>
      <c r="BL565" s="184" t="s">
        <v>248</v>
      </c>
      <c r="BM565" s="184" t="s">
        <v>248</v>
      </c>
      <c r="BN565" s="184" t="s">
        <v>248</v>
      </c>
      <c r="BO565" s="184" t="s">
        <v>248</v>
      </c>
      <c r="BP565" s="184">
        <v>2</v>
      </c>
      <c r="BQ565" s="184" t="s">
        <v>248</v>
      </c>
      <c r="BR565" s="184">
        <v>1</v>
      </c>
      <c r="BS565" s="184" t="s">
        <v>248</v>
      </c>
      <c r="BT565" s="184" t="s">
        <v>248</v>
      </c>
      <c r="BU565" s="184" t="s">
        <v>248</v>
      </c>
      <c r="BV565" s="184" t="s">
        <v>248</v>
      </c>
      <c r="BW565" s="184" t="s">
        <v>248</v>
      </c>
      <c r="BX565" s="184" t="s">
        <v>248</v>
      </c>
      <c r="BY565" s="184" t="s">
        <v>248</v>
      </c>
      <c r="BZ565" s="184" t="s">
        <v>248</v>
      </c>
      <c r="CA565" s="184">
        <v>1</v>
      </c>
      <c r="CB565" s="184" t="s">
        <v>248</v>
      </c>
      <c r="CC565" s="184">
        <v>2</v>
      </c>
      <c r="CD565" s="184">
        <v>2</v>
      </c>
      <c r="CE565" s="184" t="s">
        <v>248</v>
      </c>
      <c r="CF565" s="184" t="s">
        <v>248</v>
      </c>
      <c r="CG565" s="184">
        <v>1</v>
      </c>
      <c r="CH565" s="184" t="s">
        <v>248</v>
      </c>
      <c r="CI565" s="184" t="s">
        <v>248</v>
      </c>
      <c r="CJ565" s="184" t="s">
        <v>248</v>
      </c>
      <c r="CK565" s="184" t="s">
        <v>248</v>
      </c>
      <c r="CL565" s="184" t="s">
        <v>248</v>
      </c>
      <c r="CM565" s="184" t="s">
        <v>248</v>
      </c>
      <c r="CN565" s="184" t="s">
        <v>248</v>
      </c>
      <c r="CO565" s="184" t="s">
        <v>248</v>
      </c>
      <c r="CP565" s="184" t="s">
        <v>248</v>
      </c>
      <c r="CQ565" s="184" t="s">
        <v>248</v>
      </c>
      <c r="CR565" s="184" t="s">
        <v>248</v>
      </c>
      <c r="CS565" s="184" t="s">
        <v>248</v>
      </c>
      <c r="CT565" s="184" t="s">
        <v>248</v>
      </c>
      <c r="CU565" s="184" t="s">
        <v>248</v>
      </c>
      <c r="CV565" s="184" t="s">
        <v>248</v>
      </c>
      <c r="CW565" s="184">
        <v>2</v>
      </c>
      <c r="CX565" s="184" t="s">
        <v>248</v>
      </c>
      <c r="CY565" s="184" t="s">
        <v>248</v>
      </c>
      <c r="CZ565" s="184" t="s">
        <v>248</v>
      </c>
      <c r="DA565" s="184" t="s">
        <v>248</v>
      </c>
      <c r="DB565" s="184" t="s">
        <v>248</v>
      </c>
      <c r="DC565" s="184" t="s">
        <v>248</v>
      </c>
      <c r="DD565" s="184" t="s">
        <v>248</v>
      </c>
      <c r="DE565" s="184" t="s">
        <v>248</v>
      </c>
      <c r="DF565" s="184">
        <v>1</v>
      </c>
      <c r="DG565" s="184" t="s">
        <v>248</v>
      </c>
      <c r="DH565" s="184" t="s">
        <v>248</v>
      </c>
      <c r="DI565" s="184" t="s">
        <v>248</v>
      </c>
      <c r="DJ565" s="184" t="s">
        <v>248</v>
      </c>
      <c r="DK565" s="184" t="s">
        <v>248</v>
      </c>
      <c r="DL565" s="184" t="s">
        <v>248</v>
      </c>
      <c r="DM565" s="184" t="s">
        <v>248</v>
      </c>
      <c r="DN565" s="184" t="s">
        <v>248</v>
      </c>
      <c r="DO565" s="184" t="s">
        <v>248</v>
      </c>
      <c r="DP565" s="184" t="s">
        <v>248</v>
      </c>
      <c r="DQ565" s="184" t="s">
        <v>248</v>
      </c>
      <c r="DR565" s="184" t="s">
        <v>248</v>
      </c>
      <c r="DS565" s="184" t="s">
        <v>248</v>
      </c>
      <c r="DT565" s="184" t="s">
        <v>248</v>
      </c>
      <c r="DU565" s="184" t="s">
        <v>248</v>
      </c>
      <c r="DV565" s="184" t="s">
        <v>248</v>
      </c>
      <c r="DW565" s="184" t="s">
        <v>248</v>
      </c>
      <c r="DX565" s="184" t="s">
        <v>248</v>
      </c>
      <c r="DY565" s="184" t="s">
        <v>248</v>
      </c>
      <c r="DZ565" s="184" t="s">
        <v>248</v>
      </c>
      <c r="EA565" s="184" t="s">
        <v>248</v>
      </c>
      <c r="EB565" s="184" t="s">
        <v>248</v>
      </c>
      <c r="EC565" s="184" t="s">
        <v>248</v>
      </c>
      <c r="ED565" s="184" t="s">
        <v>248</v>
      </c>
      <c r="EE565" s="184" t="s">
        <v>248</v>
      </c>
      <c r="EF565" s="184" t="s">
        <v>248</v>
      </c>
      <c r="EG565" s="184" t="s">
        <v>248</v>
      </c>
      <c r="EH565" s="184" t="s">
        <v>248</v>
      </c>
      <c r="EI565" s="184" t="s">
        <v>248</v>
      </c>
      <c r="EJ565" s="184" t="s">
        <v>248</v>
      </c>
      <c r="EK565" s="184" t="s">
        <v>248</v>
      </c>
      <c r="EL565" s="184" t="s">
        <v>248</v>
      </c>
      <c r="EM565" s="184" t="s">
        <v>248</v>
      </c>
      <c r="EN565" s="184" t="s">
        <v>248</v>
      </c>
      <c r="EO565" s="184" t="s">
        <v>248</v>
      </c>
      <c r="EP565" s="184" t="s">
        <v>248</v>
      </c>
      <c r="EQ565" s="184" t="s">
        <v>248</v>
      </c>
      <c r="ER565" s="184" t="s">
        <v>248</v>
      </c>
      <c r="ES565" s="184" t="s">
        <v>248</v>
      </c>
      <c r="ET565" s="184" t="s">
        <v>248</v>
      </c>
      <c r="EU565" s="184" t="s">
        <v>248</v>
      </c>
      <c r="EV565" s="184" t="s">
        <v>248</v>
      </c>
      <c r="EW565" s="184" t="s">
        <v>248</v>
      </c>
      <c r="EX565" s="184" t="s">
        <v>248</v>
      </c>
      <c r="EY565" s="184" t="s">
        <v>248</v>
      </c>
      <c r="EZ565" s="184" t="s">
        <v>248</v>
      </c>
      <c r="FA565" s="184" t="s">
        <v>248</v>
      </c>
      <c r="FB565" s="184" t="s">
        <v>248</v>
      </c>
      <c r="FC565" s="184" t="s">
        <v>248</v>
      </c>
      <c r="FD565" s="184" t="s">
        <v>248</v>
      </c>
      <c r="FE565" s="184" t="s">
        <v>248</v>
      </c>
      <c r="FF565" s="184" t="s">
        <v>248</v>
      </c>
      <c r="FG565" s="184" t="s">
        <v>248</v>
      </c>
      <c r="FH565" s="184" t="s">
        <v>248</v>
      </c>
      <c r="FI565" s="184" t="s">
        <v>248</v>
      </c>
      <c r="FJ565" s="184" t="s">
        <v>248</v>
      </c>
      <c r="FK565" s="184" t="s">
        <v>248</v>
      </c>
      <c r="FL565" s="184" t="s">
        <v>248</v>
      </c>
      <c r="FM565" s="184" t="s">
        <v>248</v>
      </c>
      <c r="FN565" s="184" t="s">
        <v>248</v>
      </c>
      <c r="FO565" s="184" t="s">
        <v>248</v>
      </c>
      <c r="FP565" s="184" t="s">
        <v>248</v>
      </c>
      <c r="FQ565" s="221" t="s">
        <v>248</v>
      </c>
      <c r="FR565" s="221" t="s">
        <v>248</v>
      </c>
      <c r="FS565" s="184">
        <v>1</v>
      </c>
      <c r="FT565" s="184">
        <v>2</v>
      </c>
      <c r="FU565" s="184">
        <v>1</v>
      </c>
      <c r="FV565" s="184">
        <v>1</v>
      </c>
      <c r="FW565" s="184">
        <v>1</v>
      </c>
      <c r="FX565" s="184">
        <v>2</v>
      </c>
      <c r="FY565" s="184">
        <v>2</v>
      </c>
      <c r="FZ565" s="184">
        <v>2</v>
      </c>
      <c r="GA565" s="184" t="s">
        <v>248</v>
      </c>
      <c r="GB565" s="184" t="s">
        <v>248</v>
      </c>
      <c r="GC565" s="184">
        <v>2</v>
      </c>
      <c r="GD565" s="184">
        <v>1</v>
      </c>
      <c r="GE565" s="184" t="s">
        <v>248</v>
      </c>
      <c r="GF565" s="184" t="s">
        <v>248</v>
      </c>
      <c r="GG565" s="184" t="s">
        <v>248</v>
      </c>
      <c r="GH565" s="184" t="s">
        <v>248</v>
      </c>
      <c r="GI565" s="184" t="s">
        <v>248</v>
      </c>
      <c r="GJ565" s="184" t="s">
        <v>248</v>
      </c>
      <c r="GK565" s="184" t="s">
        <v>248</v>
      </c>
      <c r="GL565" s="184" t="s">
        <v>248</v>
      </c>
      <c r="GM565" s="184" t="s">
        <v>248</v>
      </c>
      <c r="GN565" s="184" t="s">
        <v>248</v>
      </c>
      <c r="GO565" s="184" t="s">
        <v>248</v>
      </c>
      <c r="GP565" s="184" t="s">
        <v>248</v>
      </c>
      <c r="GQ565" s="184" t="s">
        <v>248</v>
      </c>
      <c r="GR565" s="184" t="s">
        <v>248</v>
      </c>
      <c r="GS565" s="184" t="s">
        <v>248</v>
      </c>
      <c r="GT565" s="184" t="s">
        <v>248</v>
      </c>
      <c r="GU565" s="184" t="s">
        <v>248</v>
      </c>
      <c r="GV565" s="184" t="s">
        <v>248</v>
      </c>
      <c r="GW565" s="184" t="s">
        <v>248</v>
      </c>
      <c r="GX565" s="184" t="s">
        <v>248</v>
      </c>
      <c r="GY565" s="184" t="s">
        <v>248</v>
      </c>
      <c r="GZ565" s="262" t="s">
        <v>248</v>
      </c>
      <c r="HA565" s="262" t="s">
        <v>248</v>
      </c>
      <c r="HB565" s="222">
        <f>SUM(G565:GE565)</f>
        <v>42</v>
      </c>
      <c r="HC565" s="223"/>
    </row>
    <row r="566" spans="1:211" ht="24.9" customHeight="1" thickBot="1" x14ac:dyDescent="0.35">
      <c r="A566" s="108" t="str">
        <f>A565</f>
        <v>Prod.-Q-6</v>
      </c>
      <c r="B566" s="108" t="str">
        <f>B565</f>
        <v>Pracownik Produkcji</v>
      </c>
      <c r="C566" s="108">
        <f>C565</f>
        <v>0</v>
      </c>
      <c r="D566" s="108">
        <f>D565</f>
        <v>1882</v>
      </c>
      <c r="E566" s="395"/>
      <c r="F566" s="189" t="s">
        <v>375</v>
      </c>
      <c r="G566" s="192">
        <f>IF(INDEX(tab_MinKomp[Przepisy BHP / BHP Vorschriften],MATCH($B565,tab_MinKomp[[Stanowisko / Position ]:[Stanowisko / Position ]],0))="n/a","n/a",G565-INDEX(tab_MinKomp[Przepisy BHP / BHP Vorschriften],MATCH($B565,tab_MinKomp[[Stanowisko / Position ]:[Stanowisko / Position ]],0)))</f>
        <v>0</v>
      </c>
      <c r="H566" s="193">
        <f>IF(INDEX(tab_MinKomp[Przepisy PPOŻ / Brandschutzbestimmungen],MATCH($B565,tab_MinKomp[[Stanowisko / Position ]:[Stanowisko / Position ]],0))="n/a","n/a",H565-INDEX(tab_MinKomp[Przepisy PPOŻ / Brandschutzbestimmungen],MATCH($B565,tab_MinKomp[[Stanowisko / Position ]:[Stanowisko / Position ]],0)))</f>
        <v>0</v>
      </c>
      <c r="I566" s="193">
        <f>IF(INDEX(tab_MinKomp[Ryzyko zawodowe na stanowiskach pracyv/ Berufliche Risiken an Arbeitsstellen],MATCH($B565,tab_MinKomp[[Stanowisko / Position ]:[Stanowisko / Position ]],0))="n/a","n/a",I565-INDEX(tab_MinKomp[Ryzyko zawodowe na stanowiskach pracyv/ Berufliche Risiken an Arbeitsstellen],MATCH($B565,tab_MinKomp[[Stanowisko / Position ]:[Stanowisko / Position ]],0)))</f>
        <v>0</v>
      </c>
      <c r="J566" s="193">
        <f>IF(INDEX(tab_MinKomp[Gospodarka substancjami niebezpiecznymi / Gefahrstoffmanagement],MATCH($B565,tab_MinKomp[[Stanowisko / Position ]:[Stanowisko / Position ]],0))="n/a","n/a",J565-INDEX(tab_MinKomp[Gospodarka substancjami niebezpiecznymi / Gefahrstoffmanagement],MATCH($B565,tab_MinKomp[[Stanowisko / Position ]:[Stanowisko / Position ]],0)))</f>
        <v>0</v>
      </c>
      <c r="K566" s="193">
        <f>IF(INDEX(tab_MinKomp[Gospodarka odpadami / Abfallwirtschaft],MATCH($B565,tab_MinKomp[[Stanowisko / Position ]:[Stanowisko / Position ]],0))="n/a","n/a",K565-INDEX(tab_MinKomp[Gospodarka odpadami / Abfallwirtschaft],MATCH($B565,tab_MinKomp[[Stanowisko / Position ]:[Stanowisko / Position ]],0)))</f>
        <v>0</v>
      </c>
      <c r="L566" s="194" t="str">
        <f>IF(INDEX(tab_MinKomp[Przepisy kodeksu pracy / Bestimmungen des Arbeitsgesetzes],MATCH($B565,tab_MinKomp[[Stanowisko / Position ]:[Stanowisko / Position ]],0))="n/a","n/a",L565-INDEX(tab_MinKomp[Przepisy kodeksu pracy / Bestimmungen des Arbeitsgesetzes],MATCH($B565,tab_MinKomp[[Stanowisko / Position ]:[Stanowisko / Position ]],0)))</f>
        <v>n/a</v>
      </c>
      <c r="M566" s="195" t="str">
        <f>IF(INDEX(tab_MinKomp[Przepisy o ub.społ. ZUS  / Sozialversicherungsvorschriften],MATCH($B565,tab_MinKomp[[Stanowisko / Position ]:[Stanowisko / Position ]],0))="n/a","n/a",M565-INDEX(tab_MinKomp[Przepisy o ub.społ. ZUS  / Sozialversicherungsvorschriften],MATCH($B565,tab_MinKomp[[Stanowisko / Position ]:[Stanowisko / Position ]],0)))</f>
        <v>n/a</v>
      </c>
      <c r="N566" s="194" t="str">
        <f>IF(INDEX(tab_MinKomp[PRZEPISY O PDOF /persönlich Einkommensteuergesetz ],MATCH($B565,tab_MinKomp[[Stanowisko / Position ]:[Stanowisko / Position ]],0))="n/a","n/a",N565-INDEX(tab_MinKomp[PRZEPISY O PDOF /persönlich Einkommensteuergesetz ],MATCH($B565,tab_MinKomp[[Stanowisko / Position ]:[Stanowisko / Position ]],0)))</f>
        <v>n/a</v>
      </c>
      <c r="O566" s="194">
        <f>IF(INDEX(tab_MinKomp[Regulamin pracy / Arbeitsordnung],MATCH($B565,tab_MinKomp[[Stanowisko / Position ]:[Stanowisko / Position ]],0))="n/a","n/a",O565-INDEX(tab_MinKomp[Regulamin pracy / Arbeitsordnung],MATCH($B565,tab_MinKomp[[Stanowisko / Position ]:[Stanowisko / Position ]],0)))</f>
        <v>0</v>
      </c>
      <c r="P566" s="194">
        <f>IF(INDEX(tab_MinKomp[Regulamin wynagradzania / Vergütungsordnung],MATCH($B565,tab_MinKomp[[Stanowisko / Position ]:[Stanowisko / Position ]],0))="n/a","n/a",P565-INDEX(tab_MinKomp[Regulamin wynagradzania / Vergütungsordnung],MATCH($B565,tab_MinKomp[[Stanowisko / Position ]:[Stanowisko / Position ]],0)))</f>
        <v>0</v>
      </c>
      <c r="Q566" s="194" t="str">
        <f>IF(INDEX(tab_MinKomp[System R2PŁATNIK PRO: Płace / Lohnabrechnung],MATCH($B565,tab_MinKomp[[Stanowisko / Position ]:[Stanowisko / Position ]],0))="n/a","n/a",Q565-INDEX(tab_MinKomp[System R2PŁATNIK PRO: Płace / Lohnabrechnung],MATCH($B565,tab_MinKomp[[Stanowisko / Position ]:[Stanowisko / Position ]],0)))</f>
        <v>n/a</v>
      </c>
      <c r="R566" s="194" t="str">
        <f>IF(INDEX(tab_MinKomp[SystemR2PŁATNIK PRO: KADRY / Personaldaten],MATCH($B565,tab_MinKomp[[Stanowisko / Position ]:[Stanowisko / Position ]],0))="n/a","n/a",R565-INDEX(tab_MinKomp[SystemR2PŁATNIK PRO: KADRY / Personaldaten],MATCH($B565,tab_MinKomp[[Stanowisko / Position ]:[Stanowisko / Position ]],0)))</f>
        <v>n/a</v>
      </c>
      <c r="S566" s="194" t="str">
        <f>IF(INDEX(tab_MinKomp[SYSTEM R2PŁATNIK PRO: zarządzanie pracownikami / Arbeitsverwaltung],MATCH($B565,tab_MinKomp[[Stanowisko / Position ]:[Stanowisko / Position ]],0))="n/a","n/a",S565-INDEX(tab_MinKomp[SYSTEM R2PŁATNIK PRO: zarządzanie pracownikami / Arbeitsverwaltung],MATCH($B565,tab_MinKomp[[Stanowisko / Position ]:[Stanowisko / Position ]],0)))</f>
        <v>n/a</v>
      </c>
      <c r="T566" s="194" t="str">
        <f>IF(INDEX(tab_MinKomp[Doradztwo, wsparcie personalne / Personalberatung und Unterstützung],MATCH($B565,tab_MinKomp[[Stanowisko / Position ]:[Stanowisko / Position ]],0))="n/a","n/a",T565-INDEX(tab_MinKomp[Doradztwo, wsparcie personalne / Personalberatung und Unterstützung],MATCH($B565,tab_MinKomp[[Stanowisko / Position ]:[Stanowisko / Position ]],0)))</f>
        <v>n/a</v>
      </c>
      <c r="U566" s="194" t="str">
        <f>IF(INDEX(tab_MinKomp[Przepisy o podatku VAT / MwSt.- Gesetz],MATCH($B565,tab_MinKomp[[Stanowisko / Position ]:[Stanowisko / Position ]],0))="n/a","n/a",U565-INDEX(tab_MinKomp[Przepisy o podatku VAT / MwSt.- Gesetz],MATCH($B565,tab_MinKomp[[Stanowisko / Position ]:[Stanowisko / Position ]],0)))</f>
        <v>n/a</v>
      </c>
      <c r="V566" s="194" t="str">
        <f>IF(INDEX(tab_MinKomp[PrzepisyPDOP / geschäftlich Einkommensteuergesetz],MATCH($B565,tab_MinKomp[[Stanowisko / Position ]:[Stanowisko / Position ]],0))="n/a","n/a",V565-INDEX(tab_MinKomp[PrzepisyPDOP / geschäftlich Einkommensteuergesetz],MATCH($B565,tab_MinKomp[[Stanowisko / Position ]:[Stanowisko / Position ]],0)))</f>
        <v>n/a</v>
      </c>
      <c r="W566" s="194" t="str">
        <f>IF(INDEX(tab_MinKomp[System BAAN / FINANSE (FIBU)],MATCH($B565,tab_MinKomp[[Stanowisko / Position ]:[Stanowisko / Position ]],0))="n/a","n/a",W565-INDEX(tab_MinKomp[System BAAN / FINANSE (FIBU)],MATCH($B565,tab_MinKomp[[Stanowisko / Position ]:[Stanowisko / Position ]],0)))</f>
        <v>n/a</v>
      </c>
      <c r="X566" s="194" t="str">
        <f>IF(INDEX(tab_MinKomp[Systemy pomocnicze / Hilfssysteme(STOCKPROGRAM, KALK2000 etc.)],MATCH($B565,tab_MinKomp[[Stanowisko / Position ]:[Stanowisko / Position ]],0))="n/a","n/a",X565-INDEX(tab_MinKomp[Systemy pomocnicze / Hilfssysteme(STOCKPROGRAM, KALK2000 etc.)],MATCH($B565,tab_MinKomp[[Stanowisko / Position ]:[Stanowisko / Position ]],0)))</f>
        <v>n/a</v>
      </c>
      <c r="Y566" s="194" t="str">
        <f>IF(INDEX(tab_MinKomp[Polityka rachunkowości / Buchführungspolitik],MATCH($B565,tab_MinKomp[[Stanowisko / Position ]:[Stanowisko / Position ]],0))="n/a","n/a",Y565-INDEX(tab_MinKomp[Polityka rachunkowości / Buchführungspolitik],MATCH($B565,tab_MinKomp[[Stanowisko / Position ]:[Stanowisko / Position ]],0)))</f>
        <v>n/a</v>
      </c>
      <c r="Z566" s="194" t="str">
        <f>IF(INDEX(tab_MinKomp[Ustawa o rachunkowości / Rechnungslegungsgesetz],MATCH($B565,tab_MinKomp[[Stanowisko / Position ]:[Stanowisko / Position ]],0))="n/a","n/a",Z565-INDEX(tab_MinKomp[Ustawa o rachunkowości / Rechnungslegungsgesetz],MATCH($B565,tab_MinKomp[[Stanowisko / Position ]:[Stanowisko / Position ]],0)))</f>
        <v>n/a</v>
      </c>
      <c r="AA566" s="194" t="str">
        <f>IF(INDEX(tab_MinKomp[WORKFLOW - TS-100],MATCH($B565,tab_MinKomp[[Stanowisko / Position ]:[Stanowisko / Position ]],0))="n/a","n/a",AA565-INDEX(tab_MinKomp[WORKFLOW - TS-100],MATCH($B565,tab_MinKomp[[Stanowisko / Position ]:[Stanowisko / Position ]],0)))</f>
        <v>n/a</v>
      </c>
      <c r="AB566" s="194" t="str">
        <f>IF(INDEX(tab_MinKomp[WORKFLOW - SFMS],MATCH($B565,tab_MinKomp[[Stanowisko / Position ]:[Stanowisko / Position ]],0))="n/a","n/a",AB565-INDEX(tab_MinKomp[WORKFLOW - SFMS],MATCH($B565,tab_MinKomp[[Stanowisko / Position ]:[Stanowisko / Position ]],0)))</f>
        <v>n/a</v>
      </c>
      <c r="AC566" s="194" t="str">
        <f>IF(INDEX(tab_MinKomp[System ISO 9001:2015],MATCH($B565,tab_MinKomp[[Stanowisko / Position ]:[Stanowisko / Position ]],0))="n/a","n/a",AC565-INDEX(tab_MinKomp[System ISO 9001:2015],MATCH($B565,tab_MinKomp[[Stanowisko / Position ]:[Stanowisko / Position ]],0)))</f>
        <v>n/a</v>
      </c>
      <c r="AD566" s="194" t="str">
        <f>IF(INDEX(tab_MinKomp[System ISO 9001:2015],MATCH($B565,tab_MinKomp[[Stanowisko / Position ]:[Stanowisko / Position ]],0))="n/a","n/a",AD565-INDEX(tab_MinKomp[System ISO 9001:2015],MATCH($B565,tab_MinKomp[[Stanowisko / Position ]:[Stanowisko / Position ]],0)))</f>
        <v>n/a</v>
      </c>
      <c r="AE566" s="194" t="str">
        <f>IF(INDEX(tab_MinKomp[System ISO 9001:2015],MATCH($B565,tab_MinKomp[[Stanowisko / Position ]:[Stanowisko / Position ]],0))="n/a","n/a",AE565-INDEX(tab_MinKomp[System ISO 9001:2015],MATCH($B565,tab_MinKomp[[Stanowisko / Position ]:[Stanowisko / Position ]],0)))</f>
        <v>n/a</v>
      </c>
      <c r="AF566" s="194" t="str">
        <f>IF(INDEX(tab_MinKomp[System ISO 9001:2015],MATCH($B565,tab_MinKomp[[Stanowisko / Position ]:[Stanowisko / Position ]],0))="n/a","n/a",AF565-INDEX(tab_MinKomp[System ISO 9001:2015],MATCH($B565,tab_MinKomp[[Stanowisko / Position ]:[Stanowisko / Position ]],0)))</f>
        <v>n/a</v>
      </c>
      <c r="AG566" s="194" t="str">
        <f>IF(INDEX(tab_MinKomp[Wymagania VDA 6.3 Process / Forderungen],MATCH($B565,tab_MinKomp[[Stanowisko / Position ]:[Stanowisko / Position ]],0))="n/a","n/a",AG565-INDEX(tab_MinKomp[Wymagania VDA 6.3 Process / Forderungen],MATCH($B565,tab_MinKomp[[Stanowisko / Position ]:[Stanowisko / Position ]],0)))</f>
        <v>n/a</v>
      </c>
      <c r="AH566" s="194" t="str">
        <f>IF(INDEX(tab_MinKomp[Wymagania VDA 6.5 Product / Forderungen],MATCH($B565,tab_MinKomp[[Stanowisko / Position ]:[Stanowisko / Position ]],0))="n/a","n/a",AH565-INDEX(tab_MinKomp[Wymagania VDA 6.5 Product / Forderungen],MATCH($B565,tab_MinKomp[[Stanowisko / Position ]:[Stanowisko / Position ]],0)))</f>
        <v>n/a</v>
      </c>
      <c r="AI566" s="194" t="str">
        <f>IF(INDEX(tab_MinKomp[System ISO 9001:2015],MATCH($B565,tab_MinKomp[[Stanowisko / Position ]:[Stanowisko / Position ]],0))="n/a","n/a",AI565-INDEX(tab_MinKomp[System ISO 9001:2015],MATCH($B565,tab_MinKomp[[Stanowisko / Position ]:[Stanowisko / Position ]],0)))</f>
        <v>n/a</v>
      </c>
      <c r="AJ566" s="194" t="str">
        <f>IF(INDEX(tab_MinKomp[Auditor systemu ISO 17021:2018],MATCH($B565,tab_MinKomp[[Stanowisko / Position ]:[Stanowisko / Position ]],0))="n/a","n/a",AJ565-INDEX(tab_MinKomp[Auditor systemu ISO 17021:2018],MATCH($B565,tab_MinKomp[[Stanowisko / Position ]:[Stanowisko / Position ]],0)))</f>
        <v>n/a</v>
      </c>
      <c r="AK566" s="194" t="str">
        <f>IF(INDEX(tab_MinKomp[Pełnomocnik systemu / Systemvertreter],MATCH($B565,tab_MinKomp[[Stanowisko / Position ]:[Stanowisko / Position ]],0))="n/a","n/a",AK565-INDEX(tab_MinKomp[Pełnomocnik systemu / Systemvertreter],MATCH($B565,tab_MinKomp[[Stanowisko / Position ]:[Stanowisko / Position ]],0)))</f>
        <v>n/a</v>
      </c>
      <c r="AL566" s="194">
        <f>IF(INDEX(tab_MinKomp[Polityka Etyczna - Compliance],MATCH($B565,tab_MinKomp[[Stanowisko / Position ]:[Stanowisko / Position ]],0))="n/a","n/a",AL565-INDEX(tab_MinKomp[Polityka Etyczna - Compliance],MATCH($B565,tab_MinKomp[[Stanowisko / Position ]:[Stanowisko / Position ]],0)))</f>
        <v>0</v>
      </c>
      <c r="AM566" s="194" t="str">
        <f>IF(INDEX(tab_MinKomp[WDRAŻANIE NOWYCH PROJEKTÓW/ PROCEDURA CTM],MATCH($B565,tab_MinKomp[[Stanowisko / Position ]:[Stanowisko / Position ]],0))="n/a","n/a",AM565-INDEX(tab_MinKomp[WDRAŻANIE NOWYCH PROJEKTÓW/ PROCEDURA CTM],MATCH($B565,tab_MinKomp[[Stanowisko / Position ]:[Stanowisko / Position ]],0)))</f>
        <v>n/a</v>
      </c>
      <c r="AN566" s="194" t="str">
        <f>IF(INDEX(tab_MinKomp[KAMIENIE MILOWE MSL/PIFF],MATCH($B565,tab_MinKomp[[Stanowisko / Position ]:[Stanowisko / Position ]],0))="n/a","n/a",AN565-INDEX(tab_MinKomp[KAMIENIE MILOWE MSL/PIFF],MATCH($B565,tab_MinKomp[[Stanowisko / Position ]:[Stanowisko / Position ]],0)))</f>
        <v>n/a</v>
      </c>
      <c r="AO566" s="194">
        <f>IF(INDEX(tab_MinKomp[CP],MATCH($B565,tab_MinKomp[[Stanowisko / Position ]:[Stanowisko / Position ]],0))="n/a","n/a",AO565-INDEX(tab_MinKomp[CP],MATCH($B565,tab_MinKomp[[Stanowisko / Position ]:[Stanowisko / Position ]],0)))</f>
        <v>0</v>
      </c>
      <c r="AP566" s="194" t="str">
        <f>IF(INDEX(tab_MinKomp[FMEA],MATCH($B565,tab_MinKomp[[Stanowisko / Position ]:[Stanowisko / Position ]],0))="n/a","n/a",AP565-INDEX(tab_MinKomp[FMEA],MATCH($B565,tab_MinKomp[[Stanowisko / Position ]:[Stanowisko / Position ]],0)))</f>
        <v>n/a</v>
      </c>
      <c r="AQ566" s="194">
        <f>IF(INDEX(tab_MinKomp[CP],MATCH($B565,tab_MinKomp[[Stanowisko / Position ]:[Stanowisko / Position ]],0))="n/a","n/a",AQ565-INDEX(tab_MinKomp[CP],MATCH($B565,tab_MinKomp[[Stanowisko / Position ]:[Stanowisko / Position ]],0)))</f>
        <v>0</v>
      </c>
      <c r="AR566" s="194" t="str">
        <f>IF(INDEX(tab_MinKomp[APQP],MATCH($B565,tab_MinKomp[[Stanowisko / Position ]:[Stanowisko / Position ]],0))="n/a","n/a",AR565-INDEX(tab_MinKomp[APQP],MATCH($B565,tab_MinKomp[[Stanowisko / Position ]:[Stanowisko / Position ]],0)))</f>
        <v>n/a</v>
      </c>
      <c r="AS566" s="194" t="str">
        <f>IF(INDEX(tab_MinKomp[MSA],MATCH($B565,tab_MinKomp[[Stanowisko / Position ]:[Stanowisko / Position ]],0))="n/a","n/a",AS565-INDEX(tab_MinKomp[MSA],MATCH($B565,tab_MinKomp[[Stanowisko / Position ]:[Stanowisko / Position ]],0)))</f>
        <v>n/a</v>
      </c>
      <c r="AT566" s="194" t="str">
        <f>IF(INDEX(tab_MinKomp[SPC],MATCH($B565,tab_MinKomp[[Stanowisko / Position ]:[Stanowisko / Position ]],0))="n/a","n/a",AT565-INDEX(tab_MinKomp[SPC],MATCH($B565,tab_MinKomp[[Stanowisko / Position ]:[Stanowisko / Position ]],0)))</f>
        <v>n/a</v>
      </c>
      <c r="AU566" s="194" t="str">
        <f>IF(INDEX(tab_MinKomp[CSR (SPECYFICZNE WYMAGANIA KLIENTA)],MATCH($B565,tab_MinKomp[[Stanowisko / Position ]:[Stanowisko / Position ]],0))="n/a","n/a",AU565-INDEX(tab_MinKomp[CSR (SPECYFICZNE WYMAGANIA KLIENTA)],MATCH($B565,tab_MinKomp[[Stanowisko / Position ]:[Stanowisko / Position ]],0)))</f>
        <v>n/a</v>
      </c>
      <c r="AV566" s="194">
        <f>IF(INDEX(tab_MinKomp[5S],MATCH($B565,tab_MinKomp[[Stanowisko / Position ]:[Stanowisko / Position ]],0))="n/a","n/a",AV565-INDEX(tab_MinKomp[5S],MATCH($B565,tab_MinKomp[[Stanowisko / Position ]:[Stanowisko / Position ]],0)))</f>
        <v>0</v>
      </c>
      <c r="AW566" s="194">
        <f>IF(INDEX(tab_MinKomp[CP],MATCH($B565,tab_MinKomp[[Stanowisko / Position ]:[Stanowisko / Position ]],0))="n/a","n/a",AW565-INDEX(tab_MinKomp[CP],MATCH($B565,tab_MinKomp[[Stanowisko / Position ]:[Stanowisko / Position ]],0)))</f>
        <v>0</v>
      </c>
      <c r="AX566" s="194" t="str">
        <f>IF(INDEX(tab_MinKomp[5R],MATCH($B565,tab_MinKomp[[Stanowisko / Position ]:[Stanowisko / Position ]],0))="n/a","n/a",AX565-INDEX(tab_MinKomp[5R],MATCH($B565,tab_MinKomp[[Stanowisko / Position ]:[Stanowisko / Position ]],0)))</f>
        <v>n/a</v>
      </c>
      <c r="AY566" s="194" t="str">
        <f>IF(INDEX(tab_MinKomp[Six Sigma],MATCH($B565,tab_MinKomp[[Stanowisko / Position ]:[Stanowisko / Position ]],0))="n/a","n/a",AY565-INDEX(tab_MinKomp[Six Sigma],MATCH($B565,tab_MinKomp[[Stanowisko / Position ]:[Stanowisko / Position ]],0)))</f>
        <v>n/a</v>
      </c>
      <c r="AZ566" s="194" t="str">
        <f>IF(INDEX(tab_MinKomp[System BAAN / Distribution &amp; Supply Chain],MATCH($B565,tab_MinKomp[[Stanowisko / Position ]:[Stanowisko / Position ]],0))="n/a","n/a",AZ565-INDEX(tab_MinKomp[System BAAN / Distribution &amp; Supply Chain],MATCH($B565,tab_MinKomp[[Stanowisko / Position ]:[Stanowisko / Position ]],0)))</f>
        <v>n/a</v>
      </c>
      <c r="BA566" s="194" t="str">
        <f>IF(INDEX(tab_MinKomp[Gospodarka magazynowa / Lagerverwaltung],MATCH($B565,tab_MinKomp[[Stanowisko / Position ]:[Stanowisko / Position ]],0))="n/a","n/a",BA565-INDEX(tab_MinKomp[Gospodarka magazynowa / Lagerverwaltung],MATCH($B565,tab_MinKomp[[Stanowisko / Position ]:[Stanowisko / Position ]],0)))</f>
        <v>n/a</v>
      </c>
      <c r="BB566" s="194" t="str">
        <f>IF(INDEX(tab_MinKomp[Inwentaryzacja - organizacja i przebieg / Inventurprozess],MATCH($B565,tab_MinKomp[[Stanowisko / Position ]:[Stanowisko / Position ]],0))="n/a","n/a",BB565-INDEX(tab_MinKomp[Inwentaryzacja - organizacja i przebieg / Inventurprozess],MATCH($B565,tab_MinKomp[[Stanowisko / Position ]:[Stanowisko / Position ]],0)))</f>
        <v>n/a</v>
      </c>
      <c r="BC566" s="194" t="str">
        <f>IF(INDEX(tab_MinKomp[Organizacja dostaw / Versorgungsorganisation],MATCH($B565,tab_MinKomp[[Stanowisko / Position ]:[Stanowisko / Position ]],0))="n/a","n/a",BC565-INDEX(tab_MinKomp[Organizacja dostaw / Versorgungsorganisation],MATCH($B565,tab_MinKomp[[Stanowisko / Position ]:[Stanowisko / Position ]],0)))</f>
        <v>n/a</v>
      </c>
      <c r="BD566" s="194" t="str">
        <f>IF(INDEX(tab_MinKomp[Organizacja wysyłek / Organisation von Lieferungen],MATCH($B565,tab_MinKomp[[Stanowisko / Position ]:[Stanowisko / Position ]],0))="n/a","n/a",BD565-INDEX(tab_MinKomp[Organizacja wysyłek / Organisation von Lieferungen],MATCH($B565,tab_MinKomp[[Stanowisko / Position ]:[Stanowisko / Position ]],0)))</f>
        <v>n/a</v>
      </c>
      <c r="BE566" s="194" t="str">
        <f>IF(INDEX(tab_MinKomp[Analiza magazynowa - Program Polen.mdb / Inventuranalyse],MATCH($B565,tab_MinKomp[[Stanowisko / Position ]:[Stanowisko / Position ]],0))="n/a","n/a",BE565-INDEX(tab_MinKomp[Analiza magazynowa - Program Polen.mdb / Inventuranalyse],MATCH($B565,tab_MinKomp[[Stanowisko / Position ]:[Stanowisko / Position ]],0)))</f>
        <v>n/a</v>
      </c>
      <c r="BF566" s="190" t="str">
        <f>IF(INDEX(tab_MinKomp[MMOG (Materials Management Operations Guidelines)],MATCH($B565,tab_MinKomp[[Stanowisko / Position ]:[Stanowisko / Position ]],0))="n/a","n/a",BF565-INDEX(tab_MinKomp[MMOG (Materials Management Operations Guidelines)],MATCH($B565,tab_MinKomp[[Stanowisko / Position ]:[Stanowisko / Position ]],0)))</f>
        <v>n/a</v>
      </c>
      <c r="BG566" s="190" t="str">
        <f>IF(INDEX(tab_MinKomp[GPP],MATCH($B565,tab_MinKomp[[Stanowisko / Position ]:[Stanowisko / Position ]],0))="n/a","n/a",BG565-INDEX(tab_MinKomp[GPP],MATCH($B565,tab_MinKomp[[Stanowisko / Position ]:[Stanowisko / Position ]],0)))</f>
        <v>n/a</v>
      </c>
      <c r="BH566" s="190" t="str">
        <f>IF(INDEX(tab_MinKomp[AIAG (Automotive Industry Action Group)],MATCH($B565,tab_MinKomp[[Stanowisko / Position ]:[Stanowisko / Position ]],0))="n/a","n/a",BH565-INDEX(tab_MinKomp[AIAG (Automotive Industry Action Group)],MATCH($B565,tab_MinKomp[[Stanowisko / Position ]:[Stanowisko / Position ]],0)))</f>
        <v>n/a</v>
      </c>
      <c r="BI566" s="190" t="str">
        <f>IF(INDEX(tab_MinKomp[Super-G disputes],MATCH($B565,tab_MinKomp[[Stanowisko / Position ]:[Stanowisko / Position ]],0))="n/a","n/a",BI565-INDEX(tab_MinKomp[Super-G disputes],MATCH($B565,tab_MinKomp[[Stanowisko / Position ]:[Stanowisko / Position ]],0)))</f>
        <v>n/a</v>
      </c>
      <c r="BJ566" s="190" t="str">
        <f>IF(INDEX(tab_MinKomp[CMMS3/eDDL (Direct Data Link)],MATCH($B565,tab_MinKomp[[Stanowisko / Position ]:[Stanowisko / Position ]],0))="n/a","n/a",BJ565-INDEX(tab_MinKomp[CMMS3/eDDL (Direct Data Link)],MATCH($B565,tab_MinKomp[[Stanowisko / Position ]:[Stanowisko / Position ]],0)))</f>
        <v>n/a</v>
      </c>
      <c r="BK566" s="190" t="str">
        <f>IF(INDEX(tab_MinKomp[MP&amp;L (Material Planning and Logistics)],MATCH($B565,tab_MinKomp[[Stanowisko / Position ]:[Stanowisko / Position ]],0))="n/a","n/a",BK565-INDEX(tab_MinKomp[MP&amp;L (Material Planning and Logistics)],MATCH($B565,tab_MinKomp[[Stanowisko / Position ]:[Stanowisko / Position ]],0)))</f>
        <v>n/a</v>
      </c>
      <c r="BL566" s="190" t="str">
        <f>IF(INDEX(tab_MinKomp[Supplier delivery rating],MATCH($B565,tab_MinKomp[[Stanowisko / Position ]:[Stanowisko / Position ]],0))="n/a","n/a",BL565-INDEX(tab_MinKomp[Supplier delivery rating],MATCH($B565,tab_MinKomp[[Stanowisko / Position ]:[Stanowisko / Position ]],0)))</f>
        <v>n/a</v>
      </c>
      <c r="BM566" s="194" t="str">
        <f>IF(INDEX(tab_MinKomp[Planowanie produkcji / Produktionsplanung],MATCH($B565,tab_MinKomp[[Stanowisko / Position ]:[Stanowisko / Position ]],0))="n/a","n/a",BM565-INDEX(tab_MinKomp[Planowanie produkcji / Produktionsplanung],MATCH($B565,tab_MinKomp[[Stanowisko / Position ]:[Stanowisko / Position ]],0)))</f>
        <v>n/a</v>
      </c>
      <c r="BN566" s="194" t="str">
        <f>IF(INDEX(tab_MinKomp[Obsługa maszyn KVT / KVT Maschinenbedienung],MATCH($B565,tab_MinKomp[[Stanowisko / Position ]:[Stanowisko / Position ]],0))="n/a","n/a",BN565-INDEX(tab_MinKomp[Obsługa maszyn KVT / KVT Maschinenbedienung],MATCH($B565,tab_MinKomp[[Stanowisko / Position ]:[Stanowisko / Position ]],0)))</f>
        <v>n/a</v>
      </c>
      <c r="BO566" s="194" t="str">
        <f>IF(INDEX(tab_MinKomp[Obsługa maszyn KVT / KVT Maschinenbedienung],MATCH($B565,tab_MinKomp[[Stanowisko / Position ]:[Stanowisko / Position ]],0))="n/a","n/a",BO565-INDEX(tab_MinKomp[Obsługa maszyn KVT / KVT Maschinenbedienung],MATCH($B565,tab_MinKomp[[Stanowisko / Position ]:[Stanowisko / Position ]],0)))</f>
        <v>n/a</v>
      </c>
      <c r="BP566" s="194">
        <f>IF(INDEX(tab_MinKomp[Obsługa maszyn Novapax / Novapax Maschinenbedienung],MATCH($B565,tab_MinKomp[[Stanowisko / Position ]:[Stanowisko / Position ]],0))="n/a","n/a",BP565-INDEX(tab_MinKomp[Obsługa maszyn Novapax / Novapax Maschinenbedienung],MATCH($B565,tab_MinKomp[[Stanowisko / Position ]:[Stanowisko / Position ]],0)))</f>
        <v>0</v>
      </c>
      <c r="BQ566" s="194" t="str">
        <f>IF(INDEX(tab_MinKomp[Obsługa maszyn Piovan / Piovan Maschinenbedienung],MATCH($B565,tab_MinKomp[[Stanowisko / Position ]:[Stanowisko / Position ]],0))="n/a","n/a",BQ565-INDEX(tab_MinKomp[Obsługa maszyn Piovan / Piovan Maschinenbedienung],MATCH($B565,tab_MinKomp[[Stanowisko / Position ]:[Stanowisko / Position ]],0)))</f>
        <v>n/a</v>
      </c>
      <c r="BR566" s="194">
        <f>IF(INDEX(tab_MinKomp[Eliminacja awarii / Beseitigung von Ausfällen],MATCH($B565,tab_MinKomp[[Stanowisko / Position ]:[Stanowisko / Position ]],0))="n/a","n/a",BR565-INDEX(tab_MinKomp[Eliminacja awarii / Beseitigung von Ausfällen],MATCH($B565,tab_MinKomp[[Stanowisko / Position ]:[Stanowisko / Position ]],0)))</f>
        <v>0</v>
      </c>
      <c r="BS566" s="194" t="str">
        <f>IF(INDEX(tab_MinKomp[Obsługa maszyn Piovan / Piovan Maschinenbedienung],MATCH($B565,tab_MinKomp[[Stanowisko / Position ]:[Stanowisko / Position ]],0))="n/a","n/a",BS565-INDEX(tab_MinKomp[Obsługa maszyn Piovan / Piovan Maschinenbedienung],MATCH($B565,tab_MinKomp[[Stanowisko / Position ]:[Stanowisko / Position ]],0)))</f>
        <v>n/a</v>
      </c>
      <c r="BT566" s="194" t="str">
        <f>IF(INDEX(tab_MinKomp[Obsługa maszyn Piovan / Piovan Maschinenbedienung],MATCH($B565,tab_MinKomp[[Stanowisko / Position ]:[Stanowisko / Position ]],0))="n/a","n/a",BT565-INDEX(tab_MinKomp[Obsługa maszyn Piovan / Piovan Maschinenbedienung],MATCH($B565,tab_MinKomp[[Stanowisko / Position ]:[Stanowisko / Position ]],0)))</f>
        <v>n/a</v>
      </c>
      <c r="BU566" s="194" t="str">
        <f>IF(INDEX(tab_MinKomp[Obsługa maszyn Piovan / Piovan Maschinenbedienung],MATCH($B565,tab_MinKomp[[Stanowisko / Position ]:[Stanowisko / Position ]],0))="n/a","n/a",BU565-INDEX(tab_MinKomp[Obsługa maszyn Piovan / Piovan Maschinenbedienung],MATCH($B565,tab_MinKomp[[Stanowisko / Position ]:[Stanowisko / Position ]],0)))</f>
        <v>n/a</v>
      </c>
      <c r="BV566" s="194" t="str">
        <f>IF(INDEX(tab_MinKomp[Obsługa maszyn Piovan / Piovan Maschinenbedienung],MATCH($B565,tab_MinKomp[[Stanowisko / Position ]:[Stanowisko / Position ]],0))="n/a","n/a",BV565-INDEX(tab_MinKomp[Obsługa maszyn Piovan / Piovan Maschinenbedienung],MATCH($B565,tab_MinKomp[[Stanowisko / Position ]:[Stanowisko / Position ]],0)))</f>
        <v>n/a</v>
      </c>
      <c r="BW566" s="194" t="str">
        <f>IF(INDEX(tab_MinKomp[Obsługa maszyn Piovan / Piovan Maschinenbedienung],MATCH($B565,tab_MinKomp[[Stanowisko / Position ]:[Stanowisko / Position ]],0))="n/a","n/a",BW565-INDEX(tab_MinKomp[Obsługa maszyn Piovan / Piovan Maschinenbedienung],MATCH($B565,tab_MinKomp[[Stanowisko / Position ]:[Stanowisko / Position ]],0)))</f>
        <v>n/a</v>
      </c>
      <c r="BX566" s="194" t="str">
        <f>IF(INDEX(tab_MinKomp[Obsługa maszyn Piovan / Piovan Maschinenbedienung],MATCH($B565,tab_MinKomp[[Stanowisko / Position ]:[Stanowisko / Position ]],0))="n/a","n/a",BX565-INDEX(tab_MinKomp[Obsługa maszyn Piovan / Piovan Maschinenbedienung],MATCH($B565,tab_MinKomp[[Stanowisko / Position ]:[Stanowisko / Position ]],0)))</f>
        <v>n/a</v>
      </c>
      <c r="BY566" s="194" t="str">
        <f>IF(INDEX(tab_MinKomp[Obsługa maszyn Engel / Engel Maschinenbedienung],MATCH($B565,tab_MinKomp[[Stanowisko / Position ]:[Stanowisko / Position ]],0))="n/a","n/a",BY565-INDEX(tab_MinKomp[Obsługa maszyn Engel / Engel Maschinenbedienung],MATCH($B565,tab_MinKomp[[Stanowisko / Position ]:[Stanowisko / Position ]],0)))</f>
        <v>n/a</v>
      </c>
      <c r="BZ566" s="194" t="str">
        <f>IF(INDEX(tab_MinKomp[Obsługa maszyn KVT / KVT Maschinenbedienung],MATCH($B565,tab_MinKomp[[Stanowisko / Position ]:[Stanowisko / Position ]],0))="n/a","n/a",BZ565-INDEX(tab_MinKomp[Obsługa maszyn KVT / KVT Maschinenbedienung],MATCH($B565,tab_MinKomp[[Stanowisko / Position ]:[Stanowisko / Position ]],0)))</f>
        <v>n/a</v>
      </c>
      <c r="CA566" s="194">
        <f>IF(INDEX(tab_MinKomp[Eliminacja awarii / Beseitigung von Ausfällen],MATCH($B565,tab_MinKomp[[Stanowisko / Position ]:[Stanowisko / Position ]],0))="n/a","n/a",CA565-INDEX(tab_MinKomp[Eliminacja awarii / Beseitigung von Ausfällen],MATCH($B565,tab_MinKomp[[Stanowisko / Position ]:[Stanowisko / Position ]],0)))</f>
        <v>0</v>
      </c>
      <c r="CB566" s="194" t="str">
        <f>IF(INDEX(tab_MinKomp[Obsługa maszyn ASL / ASL Maschinenbedienung],MATCH($B565,tab_MinKomp[[Stanowisko / Position ]:[Stanowisko / Position ]],0))="n/a","n/a",CB565-INDEX(tab_MinKomp[Obsługa maszyn ASL / ASL Maschinenbedienung],MATCH($B565,tab_MinKomp[[Stanowisko / Position ]:[Stanowisko / Position ]],0)))</f>
        <v>n/a</v>
      </c>
      <c r="CC566" s="194">
        <f>IF(INDEX(tab_MinKomp[Obsługa maszyn Novapax / Novapax Maschinenbedienung],MATCH($B565,tab_MinKomp[[Stanowisko / Position ]:[Stanowisko / Position ]],0))="n/a","n/a",CC565-INDEX(tab_MinKomp[Obsługa maszyn Novapax / Novapax Maschinenbedienung],MATCH($B565,tab_MinKomp[[Stanowisko / Position ]:[Stanowisko / Position ]],0)))</f>
        <v>0</v>
      </c>
      <c r="CD566" s="194">
        <f>IF(INDEX(tab_MinKomp[Obsługa maszyn Novapax / Novapax Maschinenbedienung],MATCH($B565,tab_MinKomp[[Stanowisko / Position ]:[Stanowisko / Position ]],0))="n/a","n/a",CD565-INDEX(tab_MinKomp[Obsługa maszyn Novapax / Novapax Maschinenbedienung],MATCH($B565,tab_MinKomp[[Stanowisko / Position ]:[Stanowisko / Position ]],0)))</f>
        <v>0</v>
      </c>
      <c r="CE566" s="194" t="str">
        <f>IF(INDEX(tab_MinKomp[Obsługa maszyn Piovan / Piovan Maschinenbedienung],MATCH($B565,tab_MinKomp[[Stanowisko / Position ]:[Stanowisko / Position ]],0))="n/a","n/a",CE565-INDEX(tab_MinKomp[Obsługa maszyn Piovan / Piovan Maschinenbedienung],MATCH($B565,tab_MinKomp[[Stanowisko / Position ]:[Stanowisko / Position ]],0)))</f>
        <v>n/a</v>
      </c>
      <c r="CF566" s="194" t="str">
        <f>IF(INDEX(tab_MinKomp[Obsługa maszyn Piovan / Piovan Maschinenbedienung],MATCH($B565,tab_MinKomp[[Stanowisko / Position ]:[Stanowisko / Position ]],0))="n/a","n/a",CF565-INDEX(tab_MinKomp[Obsługa maszyn Piovan / Piovan Maschinenbedienung],MATCH($B565,tab_MinKomp[[Stanowisko / Position ]:[Stanowisko / Position ]],0)))</f>
        <v>n/a</v>
      </c>
      <c r="CG566" s="194">
        <f>IF(INDEX(tab_MinKomp[Eliminacja awarii / Beseitigung von Ausfällen],MATCH($B565,tab_MinKomp[[Stanowisko / Position ]:[Stanowisko / Position ]],0))="n/a","n/a",CG565-INDEX(tab_MinKomp[Eliminacja awarii / Beseitigung von Ausfällen],MATCH($B565,tab_MinKomp[[Stanowisko / Position ]:[Stanowisko / Position ]],0)))</f>
        <v>0</v>
      </c>
      <c r="CH566" s="194" t="str">
        <f>IF(INDEX(tab_MinKomp[Wymagania VDA 6.5 Product / Forderungen],MATCH($B565,tab_MinKomp[[Stanowisko / Position ]:[Stanowisko / Position ]],0))="n/a","n/a",CH565-INDEX(tab_MinKomp[Wymagania VDA 6.5 Product / Forderungen],MATCH($B565,tab_MinKomp[[Stanowisko / Position ]:[Stanowisko / Position ]],0)))</f>
        <v>n/a</v>
      </c>
      <c r="CI566" s="194" t="str">
        <f>IF(INDEX(tab_MinKomp[Wymagania VDA 6.5 Product / Forderungen],MATCH($B565,tab_MinKomp[[Stanowisko / Position ]:[Stanowisko / Position ]],0))="n/a","n/a",CI565-INDEX(tab_MinKomp[Wymagania VDA 6.5 Product / Forderungen],MATCH($B565,tab_MinKomp[[Stanowisko / Position ]:[Stanowisko / Position ]],0)))</f>
        <v>n/a</v>
      </c>
      <c r="CJ566" s="194" t="str">
        <f>IF(INDEX(tab_MinKomp[Wymagania VDA 6.5 Product / Forderungen],MATCH($B565,tab_MinKomp[[Stanowisko / Position ]:[Stanowisko / Position ]],0))="n/a","n/a",CJ565-INDEX(tab_MinKomp[Wymagania VDA 6.5 Product / Forderungen],MATCH($B565,tab_MinKomp[[Stanowisko / Position ]:[Stanowisko / Position ]],0)))</f>
        <v>n/a</v>
      </c>
      <c r="CK566" s="194" t="str">
        <f>IF(INDEX(tab_MinKomp[Wymagania VDA 6.5 Product / Forderungen],MATCH($B565,tab_MinKomp[[Stanowisko / Position ]:[Stanowisko / Position ]],0))="n/a","n/a",CK565-INDEX(tab_MinKomp[Wymagania VDA 6.5 Product / Forderungen],MATCH($B565,tab_MinKomp[[Stanowisko / Position ]:[Stanowisko / Position ]],0)))</f>
        <v>n/a</v>
      </c>
      <c r="CL566" s="194" t="str">
        <f>IF(INDEX(tab_MinKomp[Wymagania VDA 6.5 Product / Forderungen],MATCH($B565,tab_MinKomp[[Stanowisko / Position ]:[Stanowisko / Position ]],0))="n/a","n/a",CL565-INDEX(tab_MinKomp[Wymagania VDA 6.5 Product / Forderungen],MATCH($B565,tab_MinKomp[[Stanowisko / Position ]:[Stanowisko / Position ]],0)))</f>
        <v>n/a</v>
      </c>
      <c r="CM566" s="194" t="str">
        <f>IF(INDEX(tab_MinKomp[Informatyka ogólna (techniczne i systemowe) / Allgemeine IT (Technik und System)],MATCH($B565,tab_MinKomp[[Stanowisko / Position ]:[Stanowisko / Position ]],0))="n/a","n/a",CM565-INDEX(tab_MinKomp[Informatyka ogólna (techniczne i systemowe) / Allgemeine IT (Technik und System)],MATCH($B565,tab_MinKomp[[Stanowisko / Position ]:[Stanowisko / Position ]],0)))</f>
        <v>n/a</v>
      </c>
      <c r="CN566" s="194" t="str">
        <f>IF(INDEX(tab_MinKomp[Sieci komputerowe / Computernetzwerke],MATCH($B565,tab_MinKomp[[Stanowisko / Position ]:[Stanowisko / Position ]],0))="n/a","n/a",CN565-INDEX(tab_MinKomp[Sieci komputerowe / Computernetzwerke],MATCH($B565,tab_MinKomp[[Stanowisko / Position ]:[Stanowisko / Position ]],0)))</f>
        <v>n/a</v>
      </c>
      <c r="CO566" s="194" t="str">
        <f>IF(INDEX(tab_MinKomp[Hardware (komputery PC, drukarki biurowe i etykietowe, telefonia stacjonarna i mobilna) (PC, Drucker, Telefpne, Handys)],MATCH($B565,tab_MinKomp[[Stanowisko / Position ]:[Stanowisko / Position ]],0))="n/a","n/a",CO565-INDEX(tab_MinKomp[Hardware (komputery PC, drukarki biurowe i etykietowe, telefonia stacjonarna i mobilna) (PC, Drucker, Telefpne, Handys)],MATCH($B565,tab_MinKomp[[Stanowisko / Position ]:[Stanowisko / Position ]],0)))</f>
        <v>n/a</v>
      </c>
      <c r="CP566" s="194" t="str">
        <f>IF(INDEX(tab_MinKomp[Software &amp; Systems (MS Office, MS Remote Desktop)],MATCH($B565,tab_MinKomp[[Stanowisko / Position ]:[Stanowisko / Position ]],0))="n/a","n/a",CP565-INDEX(tab_MinKomp[Software &amp; Systems (MS Office, MS Remote Desktop)],MATCH($B565,tab_MinKomp[[Stanowisko / Position ]:[Stanowisko / Position ]],0)))</f>
        <v>n/a</v>
      </c>
      <c r="CQ566" s="194" t="str">
        <f>IF(INDEX(tab_MinKomp[Programowanie obiektowe (PHP) / Objektprogrammierung],MATCH($B565,tab_MinKomp[[Stanowisko / Position ]:[Stanowisko / Position ]],0))="n/a","n/a",CQ565-INDEX(tab_MinKomp[Programowanie obiektowe (PHP) / Objektprogrammierung],MATCH($B565,tab_MinKomp[[Stanowisko / Position ]:[Stanowisko / Position ]],0)))</f>
        <v>n/a</v>
      </c>
      <c r="CR566" s="194" t="str">
        <f>IF(INDEX(tab_MinKomp[Scrum],MATCH($B565,tab_MinKomp[[Stanowisko / Position ]:[Stanowisko / Position ]],0))="n/a","n/a",CR565-INDEX(tab_MinKomp[Scrum],MATCH($B565,tab_MinKomp[[Stanowisko / Position ]:[Stanowisko / Position ]],0)))</f>
        <v>n/a</v>
      </c>
      <c r="CS566" s="194" t="str">
        <f>IF(INDEX(tab_MinKomp[SQL (MySQL)],MATCH($B565,tab_MinKomp[[Stanowisko / Position ]:[Stanowisko / Position ]],0))="n/a","n/a",CS565-INDEX(tab_MinKomp[SQL (MySQL)],MATCH($B565,tab_MinKomp[[Stanowisko / Position ]:[Stanowisko / Position ]],0)))</f>
        <v>n/a</v>
      </c>
      <c r="CT566" s="194" t="str">
        <f>IF(INDEX(tab_MinKomp[Javascript],MATCH($B565,tab_MinKomp[[Stanowisko / Position ]:[Stanowisko / Position ]],0))="n/a","n/a",CT565-INDEX(tab_MinKomp[Javascript],MATCH($B565,tab_MinKomp[[Stanowisko / Position ]:[Stanowisko / Position ]],0)))</f>
        <v>n/a</v>
      </c>
      <c r="CU566" s="194" t="str">
        <f>IF(INDEX(tab_MinKomp[Joomla],MATCH($B565,tab_MinKomp[[Stanowisko / Position ]:[Stanowisko / Position ]],0))="n/a","n/a",CU565-INDEX(tab_MinKomp[Joomla],MATCH($B565,tab_MinKomp[[Stanowisko / Position ]:[Stanowisko / Position ]],0)))</f>
        <v>n/a</v>
      </c>
      <c r="CV566" s="194" t="str">
        <f>IF(INDEX(tab_MinKomp[Bash],MATCH($B565,tab_MinKomp[[Stanowisko / Position ]:[Stanowisko / Position ]],0))="n/a","n/a",CV565-INDEX(tab_MinKomp[Bash],MATCH($B565,tab_MinKomp[[Stanowisko / Position ]:[Stanowisko / Position ]],0)))</f>
        <v>n/a</v>
      </c>
      <c r="CW566" s="194">
        <f>IF(INDEX(tab_MinKomp[Systemy MES (HYDRA / SFMS)],MATCH($B565,tab_MinKomp[[Stanowisko / Position ]:[Stanowisko / Position ]],0))="n/a","n/a",CW565-INDEX(tab_MinKomp[Systemy MES (HYDRA / SFMS)],MATCH($B565,tab_MinKomp[[Stanowisko / Position ]:[Stanowisko / Position ]],0)))</f>
        <v>0</v>
      </c>
      <c r="CX566" s="194" t="str">
        <f>IF(INDEX(tab_MinKomp[HTML / CSS],MATCH($B565,tab_MinKomp[[Stanowisko / Position ]:[Stanowisko / Position ]],0))="n/a","n/a",CX565-INDEX(tab_MinKomp[HTML / CSS],MATCH($B565,tab_MinKomp[[Stanowisko / Position ]:[Stanowisko / Position ]],0)))</f>
        <v>n/a</v>
      </c>
      <c r="CY566" s="194" t="str">
        <f>IF(INDEX(tab_MinKomp[SYSTEM PR],MATCH($B565,tab_MinKomp[[Stanowisko / Position ]:[Stanowisko / Position ]],0))="n/a","n/a",CY565-INDEX(tab_MinKomp[SYSTEM PR],MATCH($B565,tab_MinKomp[[Stanowisko / Position ]:[Stanowisko / Position ]],0)))</f>
        <v>n/a</v>
      </c>
      <c r="CZ566" s="194" t="str">
        <f>IF(INDEX(tab_MinKomp[System Einkauf XP / EBA],MATCH($B565,tab_MinKomp[[Stanowisko / Position ]:[Stanowisko / Position ]],0))="n/a","n/a",CZ565-INDEX(tab_MinKomp[System Einkauf XP / EBA],MATCH($B565,tab_MinKomp[[Stanowisko / Position ]:[Stanowisko / Position ]],0)))</f>
        <v>n/a</v>
      </c>
      <c r="DA566" s="194" t="str">
        <f>IF(INDEX(tab_MinKomp[Techniki negocjacyjne / Verhandlungstechniken],MATCH($B565,tab_MinKomp[[Stanowisko / Position ]:[Stanowisko / Position ]],0))="n/a","n/a",DA565-INDEX(tab_MinKomp[Techniki negocjacyjne / Verhandlungstechniken],MATCH($B565,tab_MinKomp[[Stanowisko / Position ]:[Stanowisko / Position ]],0)))</f>
        <v>n/a</v>
      </c>
      <c r="DB566" s="194" t="str">
        <f>IF(INDEX(tab_MinKomp[Znajomość rynku branżowego / Kenntnis des Industrie Marktes],MATCH($B565,tab_MinKomp[[Stanowisko / Position ]:[Stanowisko / Position ]],0))="n/a","n/a",DB565-INDEX(tab_MinKomp[Znajomość rynku branżowego / Kenntnis des Industrie Marktes],MATCH($B565,tab_MinKomp[[Stanowisko / Position ]:[Stanowisko / Position ]],0)))</f>
        <v>n/a</v>
      </c>
      <c r="DC566" s="194" t="str">
        <f>IF(INDEX(tab_MinKomp[SUPPLIER MANAGEMENT],MATCH($B565,tab_MinKomp[[Stanowisko / Position ]:[Stanowisko / Position ]],0))="n/a","n/a",DC565-INDEX(tab_MinKomp[SUPPLIER MANAGEMENT],MATCH($B565,tab_MinKomp[[Stanowisko / Position ]:[Stanowisko / Position ]],0)))</f>
        <v>n/a</v>
      </c>
      <c r="DD566" s="194" t="str">
        <f>IF(INDEX(tab_MinKomp[SUPPLIER MANAGEMENT],MATCH($B565,tab_MinKomp[[Stanowisko / Position ]:[Stanowisko / Position ]],0))="n/a","n/a",DD565-INDEX(tab_MinKomp[SUPPLIER MANAGEMENT],MATCH($B565,tab_MinKomp[[Stanowisko / Position ]:[Stanowisko / Position ]],0)))</f>
        <v>n/a</v>
      </c>
      <c r="DE566" s="194" t="str">
        <f>IF(INDEX(tab_MinKomp[SUPPLIER MANAGEMENT],MATCH($B565,tab_MinKomp[[Stanowisko / Position ]:[Stanowisko / Position ]],0))="n/a","n/a",DE565-INDEX(tab_MinKomp[SUPPLIER MANAGEMENT],MATCH($B565,tab_MinKomp[[Stanowisko / Position ]:[Stanowisko / Position ]],0)))</f>
        <v>n/a</v>
      </c>
      <c r="DF566" s="194">
        <f>IF(INDEX(tab_MinKomp[LEAN MANAGEMENT],MATCH($B565,tab_MinKomp[[Stanowisko / Position ]:[Stanowisko / Position ]],0))="n/a","n/a",DF565-INDEX(tab_MinKomp[LEAN MANAGEMENT],MATCH($B565,tab_MinKomp[[Stanowisko / Position ]:[Stanowisko / Position ]],0)))</f>
        <v>0</v>
      </c>
      <c r="DG566" s="194" t="str">
        <f>IF(INDEX(tab_MinKomp[PPAP/PSW],MATCH($B565,tab_MinKomp[[Stanowisko / Position ]:[Stanowisko / Position ]],0))="n/a","n/a",DG565-INDEX(tab_MinKomp[PPAP/PSW],MATCH($B565,tab_MinKomp[[Stanowisko / Position ]:[Stanowisko / Position ]],0)))</f>
        <v>n/a</v>
      </c>
      <c r="DH566" s="194" t="str">
        <f>IF(INDEX(tab_MinKomp[SUPPLIER MANAGEMENT],MATCH($B565,tab_MinKomp[[Stanowisko / Position ]:[Stanowisko / Position ]],0))="n/a","n/a",DH565-INDEX(tab_MinKomp[SUPPLIER MANAGEMENT],MATCH($B565,tab_MinKomp[[Stanowisko / Position ]:[Stanowisko / Position ]],0)))</f>
        <v>n/a</v>
      </c>
      <c r="DI566" s="194" t="str">
        <f>IF(INDEX(tab_MinKomp[OBSŁUGA PORTALI KLIENTA / Kundenportale],MATCH($B565,tab_MinKomp[[Stanowisko / Position ]:[Stanowisko / Position ]],0))="n/a","n/a",DI565-INDEX(tab_MinKomp[OBSŁUGA PORTALI KLIENTA / Kundenportale],MATCH($B565,tab_MinKomp[[Stanowisko / Position ]:[Stanowisko / Position ]],0)))</f>
        <v>n/a</v>
      </c>
      <c r="DJ566" s="194" t="str">
        <f>IF(INDEX(tab_MinKomp[Obsługa systemu BABTECQ / BABTECQ System],MATCH($B565,tab_MinKomp[[Stanowisko / Position ]:[Stanowisko / Position ]],0))="n/a","n/a",DJ565-INDEX(tab_MinKomp[Obsługa systemu BABTECQ / BABTECQ System],MATCH($B565,tab_MinKomp[[Stanowisko / Position ]:[Stanowisko / Position ]],0)))</f>
        <v>n/a</v>
      </c>
      <c r="DK566" s="194" t="str">
        <f>IF(INDEX(tab_MinKomp[Rysunek techniczny / technische Zeichnung],MATCH($B565,tab_MinKomp[[Stanowisko / Position ]:[Stanowisko / Position ]],0))="n/a","n/a",DK565-INDEX(tab_MinKomp[Rysunek techniczny / technische Zeichnung],MATCH($B565,tab_MinKomp[[Stanowisko / Position ]:[Stanowisko / Position ]],0)))</f>
        <v>n/a</v>
      </c>
      <c r="DL566" s="194" t="str">
        <f>IF(INDEX(tab_MinKomp[Kalibracja / Kalibrierung],MATCH($B565,tab_MinKomp[[Stanowisko / Position ]:[Stanowisko / Position ]],0))="n/a","n/a",DL565-INDEX(tab_MinKomp[Kalibracja / Kalibrierung],MATCH($B565,tab_MinKomp[[Stanowisko / Position ]:[Stanowisko / Position ]],0)))</f>
        <v>n/a</v>
      </c>
      <c r="DM566" s="194" t="str">
        <f>IF(INDEX(tab_MinKomp[Rekwalifikacja / Requalifizierung],MATCH($B565,tab_MinKomp[[Stanowisko / Position ]:[Stanowisko / Position ]],0))="n/a","n/a",DM565-INDEX(tab_MinKomp[Rekwalifikacja / Requalifizierung],MATCH($B565,tab_MinKomp[[Stanowisko / Position ]:[Stanowisko / Position ]],0)))</f>
        <v>n/a</v>
      </c>
      <c r="DN566" s="190" t="str">
        <f>IF(INDEX(tab_MinKomp[Testy czystości / Reinheitstests],MATCH($B565,tab_MinKomp[[Stanowisko / Position ]:[Stanowisko / Position ]],0))="n/a","n/a",DN565-INDEX(tab_MinKomp[Testy czystości / Reinheitstests],MATCH($B565,tab_MinKomp[[Stanowisko / Position ]:[Stanowisko / Position ]],0)))</f>
        <v>n/a</v>
      </c>
      <c r="DO566" s="190" t="str">
        <f>IF(INDEX(tab_MinKomp[Testy czystości / Reinheitstests],MATCH($B565,tab_MinKomp[[Stanowisko / Position ]:[Stanowisko / Position ]],0))="n/a","n/a",DO565-INDEX(tab_MinKomp[Testy czystości / Reinheitstests],MATCH($B565,tab_MinKomp[[Stanowisko / Position ]:[Stanowisko / Position ]],0)))</f>
        <v>n/a</v>
      </c>
      <c r="DP566" s="190" t="str">
        <f>IF(INDEX(tab_MinKomp[Testy czystości / Reinheitstests],MATCH($B565,tab_MinKomp[[Stanowisko / Position ]:[Stanowisko / Position ]],0))="n/a","n/a",DP565-INDEX(tab_MinKomp[Testy czystości / Reinheitstests],MATCH($B565,tab_MinKomp[[Stanowisko / Position ]:[Stanowisko / Position ]],0)))</f>
        <v>n/a</v>
      </c>
      <c r="DQ566" s="190" t="str">
        <f>IF(INDEX(tab_MinKomp[Testy czystości / Reinheitstests],MATCH($B565,tab_MinKomp[[Stanowisko / Position ]:[Stanowisko / Position ]],0))="n/a","n/a",DQ565-INDEX(tab_MinKomp[Testy czystości / Reinheitstests],MATCH($B565,tab_MinKomp[[Stanowisko / Position ]:[Stanowisko / Position ]],0)))</f>
        <v>n/a</v>
      </c>
      <c r="DR566" s="190" t="str">
        <f>IF(INDEX(tab_MinKomp[Testy czystości / Reinheitstests],MATCH($B565,tab_MinKomp[[Stanowisko / Position ]:[Stanowisko / Position ]],0))="n/a","n/a",DR565-INDEX(tab_MinKomp[Testy czystości / Reinheitstests],MATCH($B565,tab_MinKomp[[Stanowisko / Position ]:[Stanowisko / Position ]],0)))</f>
        <v>n/a</v>
      </c>
      <c r="DS566" s="190" t="str">
        <f>IF(INDEX(tab_MinKomp[Testy czystości / Reinheitstests],MATCH($B565,tab_MinKomp[[Stanowisko / Position ]:[Stanowisko / Position ]],0))="n/a","n/a",DS565-INDEX(tab_MinKomp[Testy czystości / Reinheitstests],MATCH($B565,tab_MinKomp[[Stanowisko / Position ]:[Stanowisko / Position ]],0)))</f>
        <v>n/a</v>
      </c>
      <c r="DT566" s="194" t="str">
        <f>IF(INDEX(tab_MinKomp[SUPPLIER MANAGEMENT],MATCH($B565,tab_MinKomp[[Stanowisko / Position ]:[Stanowisko / Position ]],0))="n/a","n/a",DT565-INDEX(tab_MinKomp[SUPPLIER MANAGEMENT],MATCH($B565,tab_MinKomp[[Stanowisko / Position ]:[Stanowisko / Position ]],0)))</f>
        <v>n/a</v>
      </c>
      <c r="DU566" s="190" t="str">
        <f>IF(INDEX(tab_MinKomp[Testy czystości / Reinheitstests],MATCH($B565,tab_MinKomp[[Stanowisko / Position ]:[Stanowisko / Position ]],0))="n/a","n/a",DU565-INDEX(tab_MinKomp[Testy czystości / Reinheitstests],MATCH($B565,tab_MinKomp[[Stanowisko / Position ]:[Stanowisko / Position ]],0)))</f>
        <v>n/a</v>
      </c>
      <c r="DV566" s="190" t="str">
        <f>IF(INDEX(tab_MinKomp[Testy czystości / Reinheitstests],MATCH($B565,tab_MinKomp[[Stanowisko / Position ]:[Stanowisko / Position ]],0))="n/a","n/a",DV565-INDEX(tab_MinKomp[Testy czystości / Reinheitstests],MATCH($B565,tab_MinKomp[[Stanowisko / Position ]:[Stanowisko / Position ]],0)))</f>
        <v>n/a</v>
      </c>
      <c r="DW566" s="190" t="str">
        <f>IF(INDEX(tab_MinKomp[Testy czystości / Reinheitstests],MATCH($B565,tab_MinKomp[[Stanowisko / Position ]:[Stanowisko / Position ]],0))="n/a","n/a",DW565-INDEX(tab_MinKomp[Testy czystości / Reinheitstests],MATCH($B565,tab_MinKomp[[Stanowisko / Position ]:[Stanowisko / Position ]],0)))</f>
        <v>n/a</v>
      </c>
      <c r="DX566" s="190" t="str">
        <f>IF(INDEX(tab_MinKomp[Testy czystości / Reinheitstests],MATCH($B565,tab_MinKomp[[Stanowisko / Position ]:[Stanowisko / Position ]],0))="n/a","n/a",DX565-INDEX(tab_MinKomp[Testy czystości / Reinheitstests],MATCH($B565,tab_MinKomp[[Stanowisko / Position ]:[Stanowisko / Position ]],0)))</f>
        <v>n/a</v>
      </c>
      <c r="DY566" s="190" t="str">
        <f>IF(INDEX(tab_MinKomp[Testy czystości / Reinheitstests],MATCH($B565,tab_MinKomp[[Stanowisko / Position ]:[Stanowisko / Position ]],0))="n/a","n/a",DY565-INDEX(tab_MinKomp[Testy czystości / Reinheitstests],MATCH($B565,tab_MinKomp[[Stanowisko / Position ]:[Stanowisko / Position ]],0)))</f>
        <v>n/a</v>
      </c>
      <c r="DZ566" s="190" t="str">
        <f>IF(INDEX(tab_MinKomp[Testy czystości / Reinheitstests],MATCH($B565,tab_MinKomp[[Stanowisko / Position ]:[Stanowisko / Position ]],0))="n/a","n/a",DZ565-INDEX(tab_MinKomp[Testy czystości / Reinheitstests],MATCH($B565,tab_MinKomp[[Stanowisko / Position ]:[Stanowisko / Position ]],0)))</f>
        <v>n/a</v>
      </c>
      <c r="EA566" s="194" t="str">
        <f>IF(INDEX(tab_MinKomp[SUPPLIER MANAGEMENT],MATCH($B565,tab_MinKomp[[Stanowisko / Position ]:[Stanowisko / Position ]],0))="n/a","n/a",EA565-INDEX(tab_MinKomp[SUPPLIER MANAGEMENT],MATCH($B565,tab_MinKomp[[Stanowisko / Position ]:[Stanowisko / Position ]],0)))</f>
        <v>n/a</v>
      </c>
      <c r="EB566" s="190" t="str">
        <f>IF(INDEX(tab_MinKomp[Testy czystości / Reinheitstests],MATCH($B565,tab_MinKomp[[Stanowisko / Position ]:[Stanowisko / Position ]],0))="n/a","n/a",EB565-INDEX(tab_MinKomp[Testy czystości / Reinheitstests],MATCH($B565,tab_MinKomp[[Stanowisko / Position ]:[Stanowisko / Position ]],0)))</f>
        <v>n/a</v>
      </c>
      <c r="EC566" s="190" t="str">
        <f>IF(INDEX(tab_MinKomp[Testy czystości / Reinheitstests],MATCH($B565,tab_MinKomp[[Stanowisko / Position ]:[Stanowisko / Position ]],0))="n/a","n/a",EC565-INDEX(tab_MinKomp[Testy czystości / Reinheitstests],MATCH($B565,tab_MinKomp[[Stanowisko / Position ]:[Stanowisko / Position ]],0)))</f>
        <v>n/a</v>
      </c>
      <c r="ED566" s="190" t="str">
        <f>IF(INDEX(tab_MinKomp[Testy czystości / Reinheitstests],MATCH($B565,tab_MinKomp[[Stanowisko / Position ]:[Stanowisko / Position ]],0))="n/a","n/a",ED565-INDEX(tab_MinKomp[Testy czystości / Reinheitstests],MATCH($B565,tab_MinKomp[[Stanowisko / Position ]:[Stanowisko / Position ]],0)))</f>
        <v>n/a</v>
      </c>
      <c r="EE566" s="190" t="str">
        <f>IF(INDEX(tab_MinKomp[Testy czystości / Reinheitstests],MATCH($B565,tab_MinKomp[[Stanowisko / Position ]:[Stanowisko / Position ]],0))="n/a","n/a",EE565-INDEX(tab_MinKomp[Testy czystości / Reinheitstests],MATCH($B565,tab_MinKomp[[Stanowisko / Position ]:[Stanowisko / Position ]],0)))</f>
        <v>n/a</v>
      </c>
      <c r="EF566" s="190" t="str">
        <f>IF(INDEX(tab_MinKomp[Testy czystości / Reinheitstests],MATCH($B565,tab_MinKomp[[Stanowisko / Position ]:[Stanowisko / Position ]],0))="n/a","n/a",EF565-INDEX(tab_MinKomp[Testy czystości / Reinheitstests],MATCH($B565,tab_MinKomp[[Stanowisko / Position ]:[Stanowisko / Position ]],0)))</f>
        <v>n/a</v>
      </c>
      <c r="EG566" s="190" t="str">
        <f>IF(INDEX(tab_MinKomp[Testy czystości / Reinheitstests],MATCH($B565,tab_MinKomp[[Stanowisko / Position ]:[Stanowisko / Position ]],0))="n/a","n/a",EG565-INDEX(tab_MinKomp[Testy czystości / Reinheitstests],MATCH($B565,tab_MinKomp[[Stanowisko / Position ]:[Stanowisko / Position ]],0)))</f>
        <v>n/a</v>
      </c>
      <c r="EH566" s="190" t="str">
        <f>IF(INDEX(tab_MinKomp[Testy czystości / Reinheitstests],MATCH($B565,tab_MinKomp[[Stanowisko / Position ]:[Stanowisko / Position ]],0))="n/a","n/a",EH565-INDEX(tab_MinKomp[Testy czystości / Reinheitstests],MATCH($B565,tab_MinKomp[[Stanowisko / Position ]:[Stanowisko / Position ]],0)))</f>
        <v>n/a</v>
      </c>
      <c r="EI566" s="190" t="str">
        <f>IF(INDEX(tab_MinKomp[Testy czystości / Reinheitstests],MATCH($B565,tab_MinKomp[[Stanowisko / Position ]:[Stanowisko / Position ]],0))="n/a","n/a",EI565-INDEX(tab_MinKomp[Testy czystości / Reinheitstests],MATCH($B565,tab_MinKomp[[Stanowisko / Position ]:[Stanowisko / Position ]],0)))</f>
        <v>n/a</v>
      </c>
      <c r="EJ566" s="190" t="str">
        <f>IF(INDEX(tab_MinKomp[Testy czystości / Reinheitstests],MATCH($B565,tab_MinKomp[[Stanowisko / Position ]:[Stanowisko / Position ]],0))="n/a","n/a",EJ565-INDEX(tab_MinKomp[Testy czystości / Reinheitstests],MATCH($B565,tab_MinKomp[[Stanowisko / Position ]:[Stanowisko / Position ]],0)))</f>
        <v>n/a</v>
      </c>
      <c r="EK566" s="190" t="str">
        <f>IF(INDEX(tab_MinKomp[Testy czystości / Reinheitstests],MATCH($B565,tab_MinKomp[[Stanowisko / Position ]:[Stanowisko / Position ]],0))="n/a","n/a",EK565-INDEX(tab_MinKomp[Testy czystości / Reinheitstests],MATCH($B565,tab_MinKomp[[Stanowisko / Position ]:[Stanowisko / Position ]],0)))</f>
        <v>n/a</v>
      </c>
      <c r="EL566" s="190" t="str">
        <f>IF(INDEX(tab_MinKomp[Testy czystości / Reinheitstests],MATCH($B565,tab_MinKomp[[Stanowisko / Position ]:[Stanowisko / Position ]],0))="n/a","n/a",EL565-INDEX(tab_MinKomp[Testy czystości / Reinheitstests],MATCH($B565,tab_MinKomp[[Stanowisko / Position ]:[Stanowisko / Position ]],0)))</f>
        <v>n/a</v>
      </c>
      <c r="EM566" s="190" t="str">
        <f>IF(INDEX(tab_MinKomp[Testy czystości / Reinheitstests],MATCH($B565,tab_MinKomp[[Stanowisko / Position ]:[Stanowisko / Position ]],0))="n/a","n/a",EM565-INDEX(tab_MinKomp[Testy czystości / Reinheitstests],MATCH($B565,tab_MinKomp[[Stanowisko / Position ]:[Stanowisko / Position ]],0)))</f>
        <v>n/a</v>
      </c>
      <c r="EN566" s="190" t="str">
        <f>IF(INDEX(tab_MinKomp[Testy czystości / Reinheitstests],MATCH($B565,tab_MinKomp[[Stanowisko / Position ]:[Stanowisko / Position ]],0))="n/a","n/a",EN565-INDEX(tab_MinKomp[Testy czystości / Reinheitstests],MATCH($B565,tab_MinKomp[[Stanowisko / Position ]:[Stanowisko / Position ]],0)))</f>
        <v>n/a</v>
      </c>
      <c r="EO566" s="194" t="str">
        <f>IF(INDEX(tab_MinKomp[Konserwacja Rep],MATCH($B565,tab_MinKomp[[Stanowisko / Position ]:[Stanowisko / Position ]],0))="n/a","n/a",EO565-INDEX(tab_MinKomp[Konserwacja Rep],MATCH($B565,tab_MinKomp[[Stanowisko / Position ]:[Stanowisko / Position ]],0)))</f>
        <v>n/a</v>
      </c>
      <c r="EP566" s="194" t="str">
        <f>IF(INDEX(tab_MinKomp[[Konserwacja Engel ]],MATCH($B565,tab_MinKomp[[Stanowisko / Position ]:[Stanowisko / Position ]],0))="n/a","n/a",EP565-INDEX(tab_MinKomp[[Konserwacja Engel ]],MATCH($B565,tab_MinKomp[[Stanowisko / Position ]:[Stanowisko / Position ]],0)))</f>
        <v>n/a</v>
      </c>
      <c r="EQ566" s="194" t="str">
        <f>IF(INDEX(tab_MinKomp[Konserwacja B 50],MATCH($B565,tab_MinKomp[[Stanowisko / Position ]:[Stanowisko / Position ]],0))="n/a","n/a",EQ565-INDEX(tab_MinKomp[Konserwacja B 50],MATCH($B565,tab_MinKomp[[Stanowisko / Position ]:[Stanowisko / Position ]],0)))</f>
        <v>n/a</v>
      </c>
      <c r="ER566" s="194" t="str">
        <f>IF(INDEX(tab_MinKomp[[Konserwacja EOL ]],MATCH($B565,tab_MinKomp[[Stanowisko / Position ]:[Stanowisko / Position ]],0))="n/a","n/a",ER565-INDEX(tab_MinKomp[[Konserwacja EOL ]],MATCH($B565,tab_MinKomp[[Stanowisko / Position ]:[Stanowisko / Position ]],0)))</f>
        <v>n/a</v>
      </c>
      <c r="ES566" s="194" t="str">
        <f>IF(INDEX(tab_MinKomp[Konserwacja Branson],MATCH($B565,tab_MinKomp[[Stanowisko / Position ]:[Stanowisko / Position ]],0))="n/a","n/a",ES565-INDEX(tab_MinKomp[Konserwacja Branson],MATCH($B565,tab_MinKomp[[Stanowisko / Position ]:[Stanowisko / Position ]],0)))</f>
        <v>n/a</v>
      </c>
      <c r="ET566" s="194" t="str">
        <f>IF(INDEX(tab_MinKomp[Konserwacja coolery],MATCH($B565,tab_MinKomp[[Stanowisko / Position ]:[Stanowisko / Position ]],0))="n/a","n/a",ET565-INDEX(tab_MinKomp[Konserwacja coolery],MATCH($B565,tab_MinKomp[[Stanowisko / Position ]:[Stanowisko / Position ]],0)))</f>
        <v>n/a</v>
      </c>
      <c r="EU566" s="194" t="str">
        <f>IF(INDEX(tab_MinKomp[Konserwacja piecy],MATCH($B565,tab_MinKomp[[Stanowisko / Position ]:[Stanowisko / Position ]],0))="n/a","n/a",EU565-INDEX(tab_MinKomp[Konserwacja piecy],MATCH($B565,tab_MinKomp[[Stanowisko / Position ]:[Stanowisko / Position ]],0)))</f>
        <v>n/a</v>
      </c>
      <c r="EV566" s="194" t="str">
        <f>IF(INDEX(tab_MinKomp[Rysunek techniczny- czytanie],MATCH($B565,tab_MinKomp[[Stanowisko / Position ]:[Stanowisko / Position ]],0))="n/a","n/a",EV565-INDEX(tab_MinKomp[Rysunek techniczny- czytanie],MATCH($B565,tab_MinKomp[[Stanowisko / Position ]:[Stanowisko / Position ]],0)))</f>
        <v>n/a</v>
      </c>
      <c r="EW566" s="194" t="str">
        <f>IF(INDEX(tab_MinKomp[Elektryka],MATCH($B565,tab_MinKomp[[Stanowisko / Position ]:[Stanowisko / Position ]],0))="n/a","n/a",EW565-INDEX(tab_MinKomp[Elektryka],MATCH($B565,tab_MinKomp[[Stanowisko / Position ]:[Stanowisko / Position ]],0)))</f>
        <v>n/a</v>
      </c>
      <c r="EX566" s="194" t="str">
        <f>IF(INDEX(tab_MinKomp[Pneumatyka],MATCH($B565,tab_MinKomp[[Stanowisko / Position ]:[Stanowisko / Position ]],0))="n/a","n/a",EX565-INDEX(tab_MinKomp[Pneumatyka],MATCH($B565,tab_MinKomp[[Stanowisko / Position ]:[Stanowisko / Position ]],0)))</f>
        <v>n/a</v>
      </c>
      <c r="EY566" s="194" t="str">
        <f>IF(INDEX(tab_MinKomp[[Hydraulika ]],MATCH($B565,tab_MinKomp[[Stanowisko / Position ]:[Stanowisko / Position ]],0))="n/a","n/a",EY565-INDEX(tab_MinKomp[[Hydraulika ]],MATCH($B565,tab_MinKomp[[Stanowisko / Position ]:[Stanowisko / Position ]],0)))</f>
        <v>n/a</v>
      </c>
      <c r="EZ566" s="194" t="str">
        <f>IF(INDEX(tab_MinKomp[Podciśnienie],MATCH($B565,tab_MinKomp[[Stanowisko / Position ]:[Stanowisko / Position ]],0))="n/a","n/a",EZ565-INDEX(tab_MinKomp[Podciśnienie],MATCH($B565,tab_MinKomp[[Stanowisko / Position ]:[Stanowisko / Position ]],0)))</f>
        <v>n/a</v>
      </c>
      <c r="FA566" s="194" t="str">
        <f>IF(INDEX(tab_MinKomp[Usuwanie awarii],MATCH($B565,tab_MinKomp[[Stanowisko / Position ]:[Stanowisko / Position ]],0))="n/a","n/a",FA565-INDEX(tab_MinKomp[Usuwanie awarii],MATCH($B565,tab_MinKomp[[Stanowisko / Position ]:[Stanowisko / Position ]],0)))</f>
        <v>n/a</v>
      </c>
      <c r="FB566" s="194" t="str">
        <f>IF(INDEX(tab_MinKomp[Obsługa robotów],MATCH($B565,tab_MinKomp[[Stanowisko / Position ]:[Stanowisko / Position ]],0))="n/a","n/a",FB565-INDEX(tab_MinKomp[Obsługa robotów],MATCH($B565,tab_MinKomp[[Stanowisko / Position ]:[Stanowisko / Position ]],0)))</f>
        <v>n/a</v>
      </c>
      <c r="FC566" s="194" t="str">
        <f>IF(INDEX(tab_MinKomp[Obsługa sterowania maszyny],MATCH($B565,tab_MinKomp[[Stanowisko / Position ]:[Stanowisko / Position ]],0))="n/a","n/a",FC565-INDEX(tab_MinKomp[Obsługa sterowania maszyny],MATCH($B565,tab_MinKomp[[Stanowisko / Position ]:[Stanowisko / Position ]],0)))</f>
        <v>n/a</v>
      </c>
      <c r="FD566" s="194" t="str">
        <f>IF(INDEX(tab_MinKomp[Usuwanie przyczyn żródłowych],MATCH($B565,tab_MinKomp[[Stanowisko / Position ]:[Stanowisko / Position ]],0))="n/a","n/a",FD565-INDEX(tab_MinKomp[Usuwanie przyczyn żródłowych],MATCH($B565,tab_MinKomp[[Stanowisko / Position ]:[Stanowisko / Position ]],0)))</f>
        <v>n/a</v>
      </c>
      <c r="FE566" s="194" t="str">
        <f>IF(INDEX(tab_MinKomp[Cmms stosowanie],MATCH($B565,tab_MinKomp[[Stanowisko / Position ]:[Stanowisko / Position ]],0))="n/a","n/a",FE565-INDEX(tab_MinKomp[Cmms stosowanie],MATCH($B565,tab_MinKomp[[Stanowisko / Position ]:[Stanowisko / Position ]],0)))</f>
        <v>n/a</v>
      </c>
      <c r="FF566" s="190" t="str">
        <f>IF(INDEX(tab_MinKomp[Testy czystości / Reinheitstests],MATCH($B565,tab_MinKomp[[Stanowisko / Position ]:[Stanowisko / Position ]],0))="n/a","n/a",FF565-INDEX(tab_MinKomp[Testy czystości / Reinheitstests],MATCH($B565,tab_MinKomp[[Stanowisko / Position ]:[Stanowisko / Position ]],0)))</f>
        <v>n/a</v>
      </c>
      <c r="FG566" s="194" t="str">
        <f>IF(INDEX(tab_MinKomp[Czyszczenie form plastikowych],MATCH($B565,tab_MinKomp[[Stanowisko / Position ]:[Stanowisko / Position ]],0))="n/a","n/a",FG565-INDEX(tab_MinKomp[Czyszczenie form plastikowych],MATCH($B565,tab_MinKomp[[Stanowisko / Position ]:[Stanowisko / Position ]],0)))</f>
        <v>n/a</v>
      </c>
      <c r="FH566" s="194" t="str">
        <f>IF(INDEX(tab_MinKomp[Wymiana form plastik],MATCH($B565,tab_MinKomp[[Stanowisko / Position ]:[Stanowisko / Position ]],0))="n/a","n/a",FH565-INDEX(tab_MinKomp[Wymiana form plastik],MATCH($B565,tab_MinKomp[[Stanowisko / Position ]:[Stanowisko / Position ]],0)))</f>
        <v>n/a</v>
      </c>
      <c r="FI566" s="194" t="str">
        <f>IF(INDEX(tab_MinKomp[Wymiana form guma],MATCH($B565,tab_MinKomp[[Stanowisko / Position ]:[Stanowisko / Position ]],0))="n/a","n/a",FI565-INDEX(tab_MinKomp[Wymiana form guma],MATCH($B565,tab_MinKomp[[Stanowisko / Position ]:[Stanowisko / Position ]],0)))</f>
        <v>n/a</v>
      </c>
      <c r="FJ566" s="194" t="str">
        <f>IF(INDEX(tab_MinKomp[Konserwacja KK],MATCH($B565,tab_MinKomp[[Stanowisko / Position ]:[Stanowisko / Position ]],0))="n/a","n/a",FJ565-INDEX(tab_MinKomp[Konserwacja KK],MATCH($B565,tab_MinKomp[[Stanowisko / Position ]:[Stanowisko / Position ]],0)))</f>
        <v>n/a</v>
      </c>
      <c r="FK566" s="194" t="str">
        <f>IF(INDEX(tab_MinKomp[Konserwacja form guma],MATCH($B565,tab_MinKomp[[Stanowisko / Position ]:[Stanowisko / Position ]],0))="n/a","n/a",FK565-INDEX(tab_MinKomp[Konserwacja form guma],MATCH($B565,tab_MinKomp[[Stanowisko / Position ]:[Stanowisko / Position ]],0)))</f>
        <v>n/a</v>
      </c>
      <c r="FL566" s="194" t="str">
        <f>IF(INDEX(tab_MinKomp[Konserwacja form plastiki],MATCH($B565,tab_MinKomp[[Stanowisko / Position ]:[Stanowisko / Position ]],0))="n/a","n/a",FL565-INDEX(tab_MinKomp[Konserwacja form plastiki],MATCH($B565,tab_MinKomp[[Stanowisko / Position ]:[Stanowisko / Position ]],0)))</f>
        <v>n/a</v>
      </c>
      <c r="FM566" s="194" t="str">
        <f>IF(INDEX(tab_MinKomp[Konserwacja Gorącego Kanału],MATCH($B565,tab_MinKomp[[Stanowisko / Position ]:[Stanowisko / Position ]],0))="n/a","n/a",FM565-INDEX(tab_MinKomp[Konserwacja Gorącego Kanału],MATCH($B565,tab_MinKomp[[Stanowisko / Position ]:[Stanowisko / Position ]],0)))</f>
        <v>n/a</v>
      </c>
      <c r="FN566" s="194" t="str">
        <f>IF(INDEX(tab_MinKomp[MS Office (Excel)],MATCH($B565,tab_MinKomp[[Stanowisko / Position ]:[Stanowisko / Position ]],0))="n/a","n/a",FN565-INDEX(tab_MinKomp[MS Office (Excel)],MATCH($B565,tab_MinKomp[[Stanowisko / Position ]:[Stanowisko / Position ]],0)))</f>
        <v>n/a</v>
      </c>
      <c r="FO566" s="194" t="str">
        <f>IF(INDEX(tab_MinKomp[MS Office (Word)],MATCH($B565,tab_MinKomp[[Stanowisko / Position ]:[Stanowisko / Position ]],0))="n/a","n/a",FO565-INDEX(tab_MinKomp[MS Office (Word)],MATCH($B565,tab_MinKomp[[Stanowisko / Position ]:[Stanowisko / Position ]],0)))</f>
        <v>n/a</v>
      </c>
      <c r="FP566" s="194" t="str">
        <f>IF(INDEX(tab_MinKomp[MS Office (Power Point)],MATCH($B565,tab_MinKomp[[Stanowisko / Position ]:[Stanowisko / Position ]],0))="n/a","n/a",FP565-INDEX(tab_MinKomp[MS Office (Power Point)],MATCH($B565,tab_MinKomp[[Stanowisko / Position ]:[Stanowisko / Position ]],0)))</f>
        <v>n/a</v>
      </c>
      <c r="FQ566" s="196" t="str">
        <f>IF(INDEX(tab_MinKomp[Język angielski / Englisch],MATCH($B565,tab_MinKomp[[Stanowisko / Position ]:[Stanowisko / Position ]],0))="n/a","n/a",FQ565-INDEX(tab_MinKomp[Język angielski / Englisch],MATCH($B565,tab_MinKomp[[Stanowisko / Position ]:[Stanowisko / Position ]],0)))</f>
        <v>n/a</v>
      </c>
      <c r="FR566" s="196" t="str">
        <f>IF(INDEX(tab_MinKomp[Język niemiecki / Deutsch],MATCH($B565,tab_MinKomp[[Stanowisko / Position ]:[Stanowisko / Position ]],0))="n/a","n/a",FR565-INDEX(tab_MinKomp[Język niemiecki / Deutsch],MATCH($B565,tab_MinKomp[[Stanowisko / Position ]:[Stanowisko / Position ]],0)))</f>
        <v>n/a</v>
      </c>
      <c r="FS566" s="194">
        <f>IF(INDEX(tab_MinKomp[Zarządzanie dokumentacją procesową / Process dokumentation management],MATCH($B565,tab_MinKomp[[Stanowisko / Position ]:[Stanowisko / Position ]],0))="n/a","n/a",FS565-INDEX(tab_MinKomp[Zarządzanie dokumentacją procesową / Process dokumentation management],MATCH($B565,tab_MinKomp[[Stanowisko / Position ]:[Stanowisko / Position ]],0)))</f>
        <v>-1</v>
      </c>
      <c r="FT566" s="194">
        <f>IF(INDEX(tab_MinKomp[Znajomość procesów z obszaru / Kenntiss der prozesse in dem Bereich],MATCH($B565,tab_MinKomp[[Stanowisko / Position ]:[Stanowisko / Position ]],0))="n/a","n/a",FT565-INDEX(tab_MinKomp[Znajomość procesów z obszaru / Kenntiss der prozesse in dem Bereich],MATCH($B565,tab_MinKomp[[Stanowisko / Position ]:[Stanowisko / Position ]],0)))</f>
        <v>0</v>
      </c>
      <c r="FU566" s="194">
        <f>IF(INDEX(tab_MinKomp[optymalizacja procesów / Prozessoptymalisierung],MATCH($B565,tab_MinKomp[[Stanowisko / Position ]:[Stanowisko / Position ]],0))="n/a","n/a",FU565-INDEX(tab_MinKomp[optymalizacja procesów / Prozessoptymalisierung],MATCH($B565,tab_MinKomp[[Stanowisko / Position ]:[Stanowisko / Position ]],0)))</f>
        <v>0</v>
      </c>
      <c r="FV566" s="194">
        <f>IF(INDEX(tab_MinKomp[Umiejętności szkoleniowe / Trainingsfähigkeiten],MATCH($B565,tab_MinKomp[[Stanowisko / Position ]:[Stanowisko / Position ]],0))="n/a","n/a",FV565-INDEX(tab_MinKomp[Umiejętności szkoleniowe / Trainingsfähigkeiten],MATCH($B565,tab_MinKomp[[Stanowisko / Position ]:[Stanowisko / Position ]],0)))</f>
        <v>0</v>
      </c>
      <c r="FW566" s="194">
        <f>IF(INDEX(tab_MinKomp[Analityczne myślenie, podejście / Analitysches Denken, Einstellung],MATCH($B565,tab_MinKomp[[Stanowisko / Position ]:[Stanowisko / Position ]],0))="n/a","n/a",FW565-INDEX(tab_MinKomp[Analityczne myślenie, podejście / Analitysches Denken, Einstellung],MATCH($B565,tab_MinKomp[[Stanowisko / Position ]:[Stanowisko / Position ]],0)))</f>
        <v>0</v>
      </c>
      <c r="FX566" s="194">
        <f>IF(INDEX(tab_MinKomp[Dokładność, precyzja w dzialaniu / Genauigkeit, Präzision in die Arbeit],MATCH($B565,tab_MinKomp[[Stanowisko / Position ]:[Stanowisko / Position ]],0))="n/a","n/a",FX565-INDEX(tab_MinKomp[Dokładność, precyzja w dzialaniu / Genauigkeit, Präzision in die Arbeit],MATCH($B565,tab_MinKomp[[Stanowisko / Position ]:[Stanowisko / Position ]],0)))</f>
        <v>0</v>
      </c>
      <c r="FY566" s="194">
        <f>IF(INDEX(tab_MinKomp[Dyspozycyjność / Verfügbarkeit],MATCH($B565,tab_MinKomp[[Stanowisko / Position ]:[Stanowisko / Position ]],0))="n/a","n/a",FY565-INDEX(tab_MinKomp[Dyspozycyjność / Verfügbarkeit],MATCH($B565,tab_MinKomp[[Stanowisko / Position ]:[Stanowisko / Position ]],0)))</f>
        <v>0</v>
      </c>
      <c r="FZ566" s="194">
        <f>IF(INDEX(tab_MinKomp[Zaangażowanie / 
Engagement],MATCH($B565,tab_MinKomp[[Stanowisko / Position ]:[Stanowisko / Position ]],0))="n/a","n/a",FZ565-INDEX(tab_MinKomp[Zaangażowanie / 
Engagement],MATCH($B565,tab_MinKomp[[Stanowisko / Position ]:[Stanowisko / Position ]],0)))</f>
        <v>0</v>
      </c>
      <c r="GA566" s="194" t="str">
        <f>IF(INDEX(tab_MinKomp[Konserwacja form guma],MATCH($B565,tab_MinKomp[[Stanowisko / Position ]:[Stanowisko / Position ]],0))="n/a","n/a",GA565-INDEX(tab_MinKomp[Konserwacja form guma],MATCH($B565,tab_MinKomp[[Stanowisko / Position ]:[Stanowisko / Position ]],0)))</f>
        <v>n/a</v>
      </c>
      <c r="GB566" s="194" t="str">
        <f>IF(INDEX(tab_MinKomp[Konserwacja form plastiki],MATCH($B565,tab_MinKomp[[Stanowisko / Position ]:[Stanowisko / Position ]],0))="n/a","n/a",GB565-INDEX(tab_MinKomp[Konserwacja form plastiki],MATCH($B565,tab_MinKomp[[Stanowisko / Position ]:[Stanowisko / Position ]],0)))</f>
        <v>n/a</v>
      </c>
      <c r="GC566" s="194">
        <f>IF(INDEX(tab_MinKomp[Elastyczność w działaniu],MATCH($B565,tab_MinKomp[[Stanowisko / Position ]:[Stanowisko / Position ]],0))="n/a","n/a",GC565-INDEX(tab_MinKomp[Elastyczność w działaniu],MATCH($B565,tab_MinKomp[[Stanowisko / Position ]:[Stanowisko / Position ]],0)))</f>
        <v>0</v>
      </c>
      <c r="GD566" s="194">
        <f>IF(INDEX(tab_MinKomp[Komunikatywność],MATCH($B565,tab_MinKomp[[Stanowisko / Position ]:[Stanowisko / Position ]],0))="n/a","n/a",GD565-INDEX(tab_MinKomp[Komunikatywność],MATCH($B565,tab_MinKomp[[Stanowisko / Position ]:[Stanowisko / Position ]],0)))</f>
        <v>0</v>
      </c>
      <c r="GE566" s="193" t="str">
        <f>IF(INDEX(tab_MinKomp[Motywowanie i budowanie zaangażowania zespołu],MATCH($B565,tab_MinKomp[[Stanowisko / Position ]:[Stanowisko / Position ]],0))="n/a","n/a",GE565-INDEX(tab_MinKomp[Motywowanie i budowanie zaangażowania zespołu],MATCH($B565,tab_MinKomp[[Stanowisko / Position ]:[Stanowisko / Position ]],0)))</f>
        <v>n/a</v>
      </c>
      <c r="GF566" s="186" t="s">
        <v>248</v>
      </c>
      <c r="GG566" s="186" t="s">
        <v>248</v>
      </c>
      <c r="GH566" s="186" t="s">
        <v>248</v>
      </c>
      <c r="GI566" s="186" t="s">
        <v>248</v>
      </c>
      <c r="GJ566" s="186" t="s">
        <v>248</v>
      </c>
      <c r="GK566" s="186" t="s">
        <v>248</v>
      </c>
      <c r="GL566" s="186" t="s">
        <v>248</v>
      </c>
      <c r="GM566" s="186" t="s">
        <v>248</v>
      </c>
      <c r="GN566" s="186" t="s">
        <v>248</v>
      </c>
      <c r="GO566" s="186" t="s">
        <v>248</v>
      </c>
      <c r="GP566" s="186" t="s">
        <v>248</v>
      </c>
      <c r="GQ566" s="186" t="s">
        <v>248</v>
      </c>
      <c r="GR566" s="186" t="s">
        <v>248</v>
      </c>
      <c r="GS566" s="186" t="s">
        <v>248</v>
      </c>
      <c r="GT566" s="186" t="s">
        <v>248</v>
      </c>
      <c r="GU566" s="186" t="s">
        <v>248</v>
      </c>
      <c r="GV566" s="186" t="s">
        <v>248</v>
      </c>
      <c r="GW566" s="186" t="s">
        <v>248</v>
      </c>
      <c r="GX566" s="186" t="s">
        <v>248</v>
      </c>
      <c r="GY566" s="186" t="s">
        <v>248</v>
      </c>
      <c r="GZ566" s="261" t="s">
        <v>248</v>
      </c>
      <c r="HA566" s="261" t="s">
        <v>248</v>
      </c>
      <c r="HB566" s="191">
        <f>SUM(G566:GE566)/(HB565-(SUM(G566:GE566)))</f>
        <v>-2.3255813953488372E-2</v>
      </c>
    </row>
    <row r="567" spans="1:211" ht="24.9" customHeight="1" x14ac:dyDescent="0.3">
      <c r="A567" s="105" t="s">
        <v>322</v>
      </c>
      <c r="B567" s="105" t="s">
        <v>315</v>
      </c>
      <c r="C567" s="105"/>
      <c r="D567" s="105">
        <v>1961</v>
      </c>
      <c r="E567" s="394" t="s">
        <v>676</v>
      </c>
      <c r="F567" s="185" t="s">
        <v>374</v>
      </c>
      <c r="G567" s="186">
        <v>2</v>
      </c>
      <c r="H567" s="186">
        <v>1</v>
      </c>
      <c r="I567" s="186">
        <v>2</v>
      </c>
      <c r="J567" s="186">
        <v>1</v>
      </c>
      <c r="K567" s="186">
        <v>1</v>
      </c>
      <c r="L567" s="186" t="s">
        <v>248</v>
      </c>
      <c r="M567" s="186" t="s">
        <v>248</v>
      </c>
      <c r="N567" s="186" t="s">
        <v>248</v>
      </c>
      <c r="O567" s="186">
        <v>1</v>
      </c>
      <c r="P567" s="186">
        <v>1</v>
      </c>
      <c r="Q567" s="186" t="s">
        <v>248</v>
      </c>
      <c r="R567" s="186" t="s">
        <v>248</v>
      </c>
      <c r="S567" s="186" t="s">
        <v>248</v>
      </c>
      <c r="T567" s="186" t="s">
        <v>248</v>
      </c>
      <c r="U567" s="186" t="s">
        <v>248</v>
      </c>
      <c r="V567" s="186" t="s">
        <v>248</v>
      </c>
      <c r="W567" s="186" t="s">
        <v>248</v>
      </c>
      <c r="X567" s="186" t="s">
        <v>248</v>
      </c>
      <c r="Y567" s="186" t="s">
        <v>248</v>
      </c>
      <c r="Z567" s="186" t="s">
        <v>248</v>
      </c>
      <c r="AA567" s="186" t="s">
        <v>248</v>
      </c>
      <c r="AB567" s="186" t="s">
        <v>248</v>
      </c>
      <c r="AC567" s="186" t="s">
        <v>248</v>
      </c>
      <c r="AD567" s="186" t="s">
        <v>248</v>
      </c>
      <c r="AE567" s="186" t="s">
        <v>248</v>
      </c>
      <c r="AF567" s="186" t="s">
        <v>248</v>
      </c>
      <c r="AG567" s="186" t="s">
        <v>248</v>
      </c>
      <c r="AH567" s="186" t="s">
        <v>248</v>
      </c>
      <c r="AI567" s="186" t="s">
        <v>248</v>
      </c>
      <c r="AJ567" s="186" t="s">
        <v>248</v>
      </c>
      <c r="AK567" s="186" t="s">
        <v>248</v>
      </c>
      <c r="AL567" s="186">
        <v>1</v>
      </c>
      <c r="AM567" s="186" t="s">
        <v>248</v>
      </c>
      <c r="AN567" s="186" t="s">
        <v>248</v>
      </c>
      <c r="AO567" s="186">
        <v>1</v>
      </c>
      <c r="AP567" s="186" t="s">
        <v>248</v>
      </c>
      <c r="AQ567" s="186">
        <v>1</v>
      </c>
      <c r="AR567" s="186" t="s">
        <v>248</v>
      </c>
      <c r="AS567" s="186" t="s">
        <v>248</v>
      </c>
      <c r="AT567" s="186" t="s">
        <v>248</v>
      </c>
      <c r="AU567" s="186" t="s">
        <v>248</v>
      </c>
      <c r="AV567" s="186">
        <v>2</v>
      </c>
      <c r="AW567" s="186">
        <v>1</v>
      </c>
      <c r="AX567" s="186" t="s">
        <v>248</v>
      </c>
      <c r="AY567" s="186" t="s">
        <v>248</v>
      </c>
      <c r="AZ567" s="186" t="s">
        <v>248</v>
      </c>
      <c r="BA567" s="186" t="s">
        <v>248</v>
      </c>
      <c r="BB567" s="186" t="s">
        <v>248</v>
      </c>
      <c r="BC567" s="186" t="s">
        <v>248</v>
      </c>
      <c r="BD567" s="186" t="s">
        <v>248</v>
      </c>
      <c r="BE567" s="186" t="s">
        <v>248</v>
      </c>
      <c r="BF567" s="186" t="s">
        <v>248</v>
      </c>
      <c r="BG567" s="186" t="s">
        <v>248</v>
      </c>
      <c r="BH567" s="186" t="s">
        <v>248</v>
      </c>
      <c r="BI567" s="186" t="s">
        <v>248</v>
      </c>
      <c r="BJ567" s="186" t="s">
        <v>248</v>
      </c>
      <c r="BK567" s="186" t="s">
        <v>248</v>
      </c>
      <c r="BL567" s="186" t="s">
        <v>248</v>
      </c>
      <c r="BM567" s="186" t="s">
        <v>248</v>
      </c>
      <c r="BN567" s="186" t="s">
        <v>248</v>
      </c>
      <c r="BO567" s="186" t="s">
        <v>248</v>
      </c>
      <c r="BP567" s="186">
        <v>1</v>
      </c>
      <c r="BQ567" s="186" t="s">
        <v>248</v>
      </c>
      <c r="BR567" s="186">
        <v>1</v>
      </c>
      <c r="BS567" s="186" t="s">
        <v>248</v>
      </c>
      <c r="BT567" s="186" t="s">
        <v>248</v>
      </c>
      <c r="BU567" s="186" t="s">
        <v>248</v>
      </c>
      <c r="BV567" s="186" t="s">
        <v>248</v>
      </c>
      <c r="BW567" s="186" t="s">
        <v>248</v>
      </c>
      <c r="BX567" s="186" t="s">
        <v>248</v>
      </c>
      <c r="BY567" s="186" t="s">
        <v>248</v>
      </c>
      <c r="BZ567" s="186" t="s">
        <v>248</v>
      </c>
      <c r="CA567" s="186">
        <v>1</v>
      </c>
      <c r="CB567" s="186" t="s">
        <v>248</v>
      </c>
      <c r="CC567" s="186">
        <v>2</v>
      </c>
      <c r="CD567" s="186">
        <v>2</v>
      </c>
      <c r="CE567" s="186" t="s">
        <v>248</v>
      </c>
      <c r="CF567" s="186" t="s">
        <v>248</v>
      </c>
      <c r="CG567" s="186">
        <v>1</v>
      </c>
      <c r="CH567" s="186" t="s">
        <v>248</v>
      </c>
      <c r="CI567" s="186" t="s">
        <v>248</v>
      </c>
      <c r="CJ567" s="186" t="s">
        <v>248</v>
      </c>
      <c r="CK567" s="186" t="s">
        <v>248</v>
      </c>
      <c r="CL567" s="186" t="s">
        <v>248</v>
      </c>
      <c r="CM567" s="186" t="s">
        <v>248</v>
      </c>
      <c r="CN567" s="186" t="s">
        <v>248</v>
      </c>
      <c r="CO567" s="186" t="s">
        <v>248</v>
      </c>
      <c r="CP567" s="186" t="s">
        <v>248</v>
      </c>
      <c r="CQ567" s="186" t="s">
        <v>248</v>
      </c>
      <c r="CR567" s="186" t="s">
        <v>248</v>
      </c>
      <c r="CS567" s="186" t="s">
        <v>248</v>
      </c>
      <c r="CT567" s="186" t="s">
        <v>248</v>
      </c>
      <c r="CU567" s="186" t="s">
        <v>248</v>
      </c>
      <c r="CV567" s="186" t="s">
        <v>248</v>
      </c>
      <c r="CW567" s="186">
        <v>1</v>
      </c>
      <c r="CX567" s="186" t="s">
        <v>248</v>
      </c>
      <c r="CY567" s="186" t="s">
        <v>248</v>
      </c>
      <c r="CZ567" s="186" t="s">
        <v>248</v>
      </c>
      <c r="DA567" s="186" t="s">
        <v>248</v>
      </c>
      <c r="DB567" s="186" t="s">
        <v>248</v>
      </c>
      <c r="DC567" s="186" t="s">
        <v>248</v>
      </c>
      <c r="DD567" s="186" t="s">
        <v>248</v>
      </c>
      <c r="DE567" s="186" t="s">
        <v>248</v>
      </c>
      <c r="DF567" s="186">
        <v>1</v>
      </c>
      <c r="DG567" s="186" t="s">
        <v>248</v>
      </c>
      <c r="DH567" s="186" t="s">
        <v>248</v>
      </c>
      <c r="DI567" s="186" t="s">
        <v>248</v>
      </c>
      <c r="DJ567" s="186" t="s">
        <v>248</v>
      </c>
      <c r="DK567" s="186" t="s">
        <v>248</v>
      </c>
      <c r="DL567" s="186" t="s">
        <v>248</v>
      </c>
      <c r="DM567" s="186" t="s">
        <v>248</v>
      </c>
      <c r="DN567" s="186" t="s">
        <v>248</v>
      </c>
      <c r="DO567" s="186" t="s">
        <v>248</v>
      </c>
      <c r="DP567" s="186" t="s">
        <v>248</v>
      </c>
      <c r="DQ567" s="186" t="s">
        <v>248</v>
      </c>
      <c r="DR567" s="186" t="s">
        <v>248</v>
      </c>
      <c r="DS567" s="186" t="s">
        <v>248</v>
      </c>
      <c r="DT567" s="186" t="s">
        <v>248</v>
      </c>
      <c r="DU567" s="186" t="s">
        <v>248</v>
      </c>
      <c r="DV567" s="186" t="s">
        <v>248</v>
      </c>
      <c r="DW567" s="186" t="s">
        <v>248</v>
      </c>
      <c r="DX567" s="186" t="s">
        <v>248</v>
      </c>
      <c r="DY567" s="186" t="s">
        <v>248</v>
      </c>
      <c r="DZ567" s="186" t="s">
        <v>248</v>
      </c>
      <c r="EA567" s="186" t="s">
        <v>248</v>
      </c>
      <c r="EB567" s="186" t="s">
        <v>248</v>
      </c>
      <c r="EC567" s="186" t="s">
        <v>248</v>
      </c>
      <c r="ED567" s="186" t="s">
        <v>248</v>
      </c>
      <c r="EE567" s="186" t="s">
        <v>248</v>
      </c>
      <c r="EF567" s="186" t="s">
        <v>248</v>
      </c>
      <c r="EG567" s="186" t="s">
        <v>248</v>
      </c>
      <c r="EH567" s="186" t="s">
        <v>248</v>
      </c>
      <c r="EI567" s="186" t="s">
        <v>248</v>
      </c>
      <c r="EJ567" s="186" t="s">
        <v>248</v>
      </c>
      <c r="EK567" s="186" t="s">
        <v>248</v>
      </c>
      <c r="EL567" s="184" t="s">
        <v>248</v>
      </c>
      <c r="EM567" s="184" t="s">
        <v>248</v>
      </c>
      <c r="EN567" s="184" t="s">
        <v>248</v>
      </c>
      <c r="EO567" s="186" t="s">
        <v>248</v>
      </c>
      <c r="EP567" s="186" t="s">
        <v>248</v>
      </c>
      <c r="EQ567" s="186" t="s">
        <v>248</v>
      </c>
      <c r="ER567" s="186" t="s">
        <v>248</v>
      </c>
      <c r="ES567" s="186" t="s">
        <v>248</v>
      </c>
      <c r="ET567" s="186" t="s">
        <v>248</v>
      </c>
      <c r="EU567" s="186" t="s">
        <v>248</v>
      </c>
      <c r="EV567" s="186" t="s">
        <v>248</v>
      </c>
      <c r="EW567" s="186" t="s">
        <v>248</v>
      </c>
      <c r="EX567" s="186" t="s">
        <v>248</v>
      </c>
      <c r="EY567" s="186" t="s">
        <v>248</v>
      </c>
      <c r="EZ567" s="186" t="s">
        <v>248</v>
      </c>
      <c r="FA567" s="186" t="s">
        <v>248</v>
      </c>
      <c r="FB567" s="186" t="s">
        <v>248</v>
      </c>
      <c r="FC567" s="186" t="s">
        <v>248</v>
      </c>
      <c r="FD567" s="186" t="s">
        <v>248</v>
      </c>
      <c r="FE567" s="186" t="s">
        <v>248</v>
      </c>
      <c r="FF567" s="186" t="s">
        <v>248</v>
      </c>
      <c r="FG567" s="186" t="s">
        <v>248</v>
      </c>
      <c r="FH567" s="186" t="s">
        <v>248</v>
      </c>
      <c r="FI567" s="186" t="s">
        <v>248</v>
      </c>
      <c r="FJ567" s="186" t="s">
        <v>248</v>
      </c>
      <c r="FK567" s="186" t="s">
        <v>248</v>
      </c>
      <c r="FL567" s="186" t="s">
        <v>248</v>
      </c>
      <c r="FM567" s="186" t="s">
        <v>248</v>
      </c>
      <c r="FN567" s="186" t="s">
        <v>248</v>
      </c>
      <c r="FO567" s="186" t="s">
        <v>248</v>
      </c>
      <c r="FP567" s="186" t="s">
        <v>248</v>
      </c>
      <c r="FQ567" s="187" t="s">
        <v>248</v>
      </c>
      <c r="FR567" s="187" t="s">
        <v>248</v>
      </c>
      <c r="FS567" s="186">
        <v>1</v>
      </c>
      <c r="FT567" s="186">
        <v>2</v>
      </c>
      <c r="FU567" s="186">
        <v>1</v>
      </c>
      <c r="FV567" s="186">
        <v>1</v>
      </c>
      <c r="FW567" s="186">
        <v>1</v>
      </c>
      <c r="FX567" s="186">
        <v>2</v>
      </c>
      <c r="FY567" s="186">
        <v>2</v>
      </c>
      <c r="FZ567" s="186">
        <v>2</v>
      </c>
      <c r="GA567" s="186" t="s">
        <v>248</v>
      </c>
      <c r="GB567" s="186" t="s">
        <v>248</v>
      </c>
      <c r="GC567" s="186">
        <v>2</v>
      </c>
      <c r="GD567" s="186">
        <v>1</v>
      </c>
      <c r="GE567" s="186" t="s">
        <v>248</v>
      </c>
      <c r="GF567" s="186" t="s">
        <v>248</v>
      </c>
      <c r="GG567" s="186" t="s">
        <v>248</v>
      </c>
      <c r="GH567" s="186" t="s">
        <v>248</v>
      </c>
      <c r="GI567" s="186" t="s">
        <v>248</v>
      </c>
      <c r="GJ567" s="186" t="s">
        <v>248</v>
      </c>
      <c r="GK567" s="186" t="s">
        <v>248</v>
      </c>
      <c r="GL567" s="186" t="s">
        <v>248</v>
      </c>
      <c r="GM567" s="186" t="s">
        <v>248</v>
      </c>
      <c r="GN567" s="186" t="s">
        <v>248</v>
      </c>
      <c r="GO567" s="186" t="s">
        <v>248</v>
      </c>
      <c r="GP567" s="186" t="s">
        <v>248</v>
      </c>
      <c r="GQ567" s="186" t="s">
        <v>248</v>
      </c>
      <c r="GR567" s="186" t="s">
        <v>248</v>
      </c>
      <c r="GS567" s="186" t="s">
        <v>248</v>
      </c>
      <c r="GT567" s="186" t="s">
        <v>248</v>
      </c>
      <c r="GU567" s="186" t="s">
        <v>248</v>
      </c>
      <c r="GV567" s="186" t="s">
        <v>248</v>
      </c>
      <c r="GW567" s="186" t="s">
        <v>248</v>
      </c>
      <c r="GX567" s="186" t="s">
        <v>248</v>
      </c>
      <c r="GY567" s="186" t="s">
        <v>248</v>
      </c>
      <c r="GZ567" s="261" t="s">
        <v>248</v>
      </c>
      <c r="HA567" s="261" t="s">
        <v>248</v>
      </c>
      <c r="HB567" s="188">
        <f>SUM(G567:GE567)</f>
        <v>40</v>
      </c>
    </row>
    <row r="568" spans="1:211" ht="24.9" customHeight="1" thickBot="1" x14ac:dyDescent="0.35">
      <c r="A568" s="108" t="str">
        <f>A567</f>
        <v>Prod.-Q-6</v>
      </c>
      <c r="B568" s="108" t="str">
        <f>B567</f>
        <v>Pracownik Produkcji</v>
      </c>
      <c r="C568" s="108">
        <f>C567</f>
        <v>0</v>
      </c>
      <c r="D568" s="108">
        <f>D567</f>
        <v>1961</v>
      </c>
      <c r="E568" s="395"/>
      <c r="F568" s="189" t="s">
        <v>375</v>
      </c>
      <c r="G568" s="192">
        <f>IF(INDEX(tab_MinKomp[Przepisy BHP / BHP Vorschriften],MATCH($B567,tab_MinKomp[[Stanowisko / Position ]:[Stanowisko / Position ]],0))="n/a","n/a",G567-INDEX(tab_MinKomp[Przepisy BHP / BHP Vorschriften],MATCH($B567,tab_MinKomp[[Stanowisko / Position ]:[Stanowisko / Position ]],0)))</f>
        <v>0</v>
      </c>
      <c r="H568" s="193">
        <f>IF(INDEX(tab_MinKomp[Przepisy PPOŻ / Brandschutzbestimmungen],MATCH($B567,tab_MinKomp[[Stanowisko / Position ]:[Stanowisko / Position ]],0))="n/a","n/a",H567-INDEX(tab_MinKomp[Przepisy PPOŻ / Brandschutzbestimmungen],MATCH($B567,tab_MinKomp[[Stanowisko / Position ]:[Stanowisko / Position ]],0)))</f>
        <v>0</v>
      </c>
      <c r="I568" s="193">
        <f>IF(INDEX(tab_MinKomp[Ryzyko zawodowe na stanowiskach pracyv/ Berufliche Risiken an Arbeitsstellen],MATCH($B567,tab_MinKomp[[Stanowisko / Position ]:[Stanowisko / Position ]],0))="n/a","n/a",I567-INDEX(tab_MinKomp[Ryzyko zawodowe na stanowiskach pracyv/ Berufliche Risiken an Arbeitsstellen],MATCH($B567,tab_MinKomp[[Stanowisko / Position ]:[Stanowisko / Position ]],0)))</f>
        <v>0</v>
      </c>
      <c r="J568" s="193">
        <f>IF(INDEX(tab_MinKomp[Gospodarka substancjami niebezpiecznymi / Gefahrstoffmanagement],MATCH($B567,tab_MinKomp[[Stanowisko / Position ]:[Stanowisko / Position ]],0))="n/a","n/a",J567-INDEX(tab_MinKomp[Gospodarka substancjami niebezpiecznymi / Gefahrstoffmanagement],MATCH($B567,tab_MinKomp[[Stanowisko / Position ]:[Stanowisko / Position ]],0)))</f>
        <v>0</v>
      </c>
      <c r="K568" s="193">
        <f>IF(INDEX(tab_MinKomp[Gospodarka odpadami / Abfallwirtschaft],MATCH($B567,tab_MinKomp[[Stanowisko / Position ]:[Stanowisko / Position ]],0))="n/a","n/a",K567-INDEX(tab_MinKomp[Gospodarka odpadami / Abfallwirtschaft],MATCH($B567,tab_MinKomp[[Stanowisko / Position ]:[Stanowisko / Position ]],0)))</f>
        <v>0</v>
      </c>
      <c r="L568" s="194" t="str">
        <f>IF(INDEX(tab_MinKomp[Przepisy kodeksu pracy / Bestimmungen des Arbeitsgesetzes],MATCH($B567,tab_MinKomp[[Stanowisko / Position ]:[Stanowisko / Position ]],0))="n/a","n/a",L567-INDEX(tab_MinKomp[Przepisy kodeksu pracy / Bestimmungen des Arbeitsgesetzes],MATCH($B567,tab_MinKomp[[Stanowisko / Position ]:[Stanowisko / Position ]],0)))</f>
        <v>n/a</v>
      </c>
      <c r="M568" s="195" t="str">
        <f>IF(INDEX(tab_MinKomp[Przepisy o ub.społ. ZUS  / Sozialversicherungsvorschriften],MATCH($B567,tab_MinKomp[[Stanowisko / Position ]:[Stanowisko / Position ]],0))="n/a","n/a",M567-INDEX(tab_MinKomp[Przepisy o ub.społ. ZUS  / Sozialversicherungsvorschriften],MATCH($B567,tab_MinKomp[[Stanowisko / Position ]:[Stanowisko / Position ]],0)))</f>
        <v>n/a</v>
      </c>
      <c r="N568" s="194" t="str">
        <f>IF(INDEX(tab_MinKomp[PRZEPISY O PDOF /persönlich Einkommensteuergesetz ],MATCH($B567,tab_MinKomp[[Stanowisko / Position ]:[Stanowisko / Position ]],0))="n/a","n/a",N567-INDEX(tab_MinKomp[PRZEPISY O PDOF /persönlich Einkommensteuergesetz ],MATCH($B567,tab_MinKomp[[Stanowisko / Position ]:[Stanowisko / Position ]],0)))</f>
        <v>n/a</v>
      </c>
      <c r="O568" s="194">
        <f>IF(INDEX(tab_MinKomp[Regulamin pracy / Arbeitsordnung],MATCH($B567,tab_MinKomp[[Stanowisko / Position ]:[Stanowisko / Position ]],0))="n/a","n/a",O567-INDEX(tab_MinKomp[Regulamin pracy / Arbeitsordnung],MATCH($B567,tab_MinKomp[[Stanowisko / Position ]:[Stanowisko / Position ]],0)))</f>
        <v>0</v>
      </c>
      <c r="P568" s="194">
        <f>IF(INDEX(tab_MinKomp[Regulamin wynagradzania / Vergütungsordnung],MATCH($B567,tab_MinKomp[[Stanowisko / Position ]:[Stanowisko / Position ]],0))="n/a","n/a",P567-INDEX(tab_MinKomp[Regulamin wynagradzania / Vergütungsordnung],MATCH($B567,tab_MinKomp[[Stanowisko / Position ]:[Stanowisko / Position ]],0)))</f>
        <v>0</v>
      </c>
      <c r="Q568" s="194" t="str">
        <f>IF(INDEX(tab_MinKomp[System R2PŁATNIK PRO: Płace / Lohnabrechnung],MATCH($B567,tab_MinKomp[[Stanowisko / Position ]:[Stanowisko / Position ]],0))="n/a","n/a",Q567-INDEX(tab_MinKomp[System R2PŁATNIK PRO: Płace / Lohnabrechnung],MATCH($B567,tab_MinKomp[[Stanowisko / Position ]:[Stanowisko / Position ]],0)))</f>
        <v>n/a</v>
      </c>
      <c r="R568" s="194" t="str">
        <f>IF(INDEX(tab_MinKomp[SystemR2PŁATNIK PRO: KADRY / Personaldaten],MATCH($B567,tab_MinKomp[[Stanowisko / Position ]:[Stanowisko / Position ]],0))="n/a","n/a",R567-INDEX(tab_MinKomp[SystemR2PŁATNIK PRO: KADRY / Personaldaten],MATCH($B567,tab_MinKomp[[Stanowisko / Position ]:[Stanowisko / Position ]],0)))</f>
        <v>n/a</v>
      </c>
      <c r="S568" s="194" t="str">
        <f>IF(INDEX(tab_MinKomp[SYSTEM R2PŁATNIK PRO: zarządzanie pracownikami / Arbeitsverwaltung],MATCH($B567,tab_MinKomp[[Stanowisko / Position ]:[Stanowisko / Position ]],0))="n/a","n/a",S567-INDEX(tab_MinKomp[SYSTEM R2PŁATNIK PRO: zarządzanie pracownikami / Arbeitsverwaltung],MATCH($B567,tab_MinKomp[[Stanowisko / Position ]:[Stanowisko / Position ]],0)))</f>
        <v>n/a</v>
      </c>
      <c r="T568" s="194" t="str">
        <f>IF(INDEX(tab_MinKomp[Doradztwo, wsparcie personalne / Personalberatung und Unterstützung],MATCH($B567,tab_MinKomp[[Stanowisko / Position ]:[Stanowisko / Position ]],0))="n/a","n/a",T567-INDEX(tab_MinKomp[Doradztwo, wsparcie personalne / Personalberatung und Unterstützung],MATCH($B567,tab_MinKomp[[Stanowisko / Position ]:[Stanowisko / Position ]],0)))</f>
        <v>n/a</v>
      </c>
      <c r="U568" s="194" t="str">
        <f>IF(INDEX(tab_MinKomp[Przepisy o podatku VAT / MwSt.- Gesetz],MATCH($B567,tab_MinKomp[[Stanowisko / Position ]:[Stanowisko / Position ]],0))="n/a","n/a",U567-INDEX(tab_MinKomp[Przepisy o podatku VAT / MwSt.- Gesetz],MATCH($B567,tab_MinKomp[[Stanowisko / Position ]:[Stanowisko / Position ]],0)))</f>
        <v>n/a</v>
      </c>
      <c r="V568" s="194" t="str">
        <f>IF(INDEX(tab_MinKomp[PrzepisyPDOP / geschäftlich Einkommensteuergesetz],MATCH($B567,tab_MinKomp[[Stanowisko / Position ]:[Stanowisko / Position ]],0))="n/a","n/a",V567-INDEX(tab_MinKomp[PrzepisyPDOP / geschäftlich Einkommensteuergesetz],MATCH($B567,tab_MinKomp[[Stanowisko / Position ]:[Stanowisko / Position ]],0)))</f>
        <v>n/a</v>
      </c>
      <c r="W568" s="194" t="str">
        <f>IF(INDEX(tab_MinKomp[System BAAN / FINANSE (FIBU)],MATCH($B567,tab_MinKomp[[Stanowisko / Position ]:[Stanowisko / Position ]],0))="n/a","n/a",W567-INDEX(tab_MinKomp[System BAAN / FINANSE (FIBU)],MATCH($B567,tab_MinKomp[[Stanowisko / Position ]:[Stanowisko / Position ]],0)))</f>
        <v>n/a</v>
      </c>
      <c r="X568" s="194" t="str">
        <f>IF(INDEX(tab_MinKomp[Systemy pomocnicze / Hilfssysteme(STOCKPROGRAM, KALK2000 etc.)],MATCH($B567,tab_MinKomp[[Stanowisko / Position ]:[Stanowisko / Position ]],0))="n/a","n/a",X567-INDEX(tab_MinKomp[Systemy pomocnicze / Hilfssysteme(STOCKPROGRAM, KALK2000 etc.)],MATCH($B567,tab_MinKomp[[Stanowisko / Position ]:[Stanowisko / Position ]],0)))</f>
        <v>n/a</v>
      </c>
      <c r="Y568" s="194" t="str">
        <f>IF(INDEX(tab_MinKomp[Polityka rachunkowości / Buchführungspolitik],MATCH($B567,tab_MinKomp[[Stanowisko / Position ]:[Stanowisko / Position ]],0))="n/a","n/a",Y567-INDEX(tab_MinKomp[Polityka rachunkowości / Buchführungspolitik],MATCH($B567,tab_MinKomp[[Stanowisko / Position ]:[Stanowisko / Position ]],0)))</f>
        <v>n/a</v>
      </c>
      <c r="Z568" s="194" t="str">
        <f>IF(INDEX(tab_MinKomp[Ustawa o rachunkowości / Rechnungslegungsgesetz],MATCH($B567,tab_MinKomp[[Stanowisko / Position ]:[Stanowisko / Position ]],0))="n/a","n/a",Z567-INDEX(tab_MinKomp[Ustawa o rachunkowości / Rechnungslegungsgesetz],MATCH($B567,tab_MinKomp[[Stanowisko / Position ]:[Stanowisko / Position ]],0)))</f>
        <v>n/a</v>
      </c>
      <c r="AA568" s="194" t="str">
        <f>IF(INDEX(tab_MinKomp[WORKFLOW - TS-100],MATCH($B567,tab_MinKomp[[Stanowisko / Position ]:[Stanowisko / Position ]],0))="n/a","n/a",AA567-INDEX(tab_MinKomp[WORKFLOW - TS-100],MATCH($B567,tab_MinKomp[[Stanowisko / Position ]:[Stanowisko / Position ]],0)))</f>
        <v>n/a</v>
      </c>
      <c r="AB568" s="194" t="str">
        <f>IF(INDEX(tab_MinKomp[WORKFLOW - SFMS],MATCH($B567,tab_MinKomp[[Stanowisko / Position ]:[Stanowisko / Position ]],0))="n/a","n/a",AB567-INDEX(tab_MinKomp[WORKFLOW - SFMS],MATCH($B567,tab_MinKomp[[Stanowisko / Position ]:[Stanowisko / Position ]],0)))</f>
        <v>n/a</v>
      </c>
      <c r="AC568" s="194" t="str">
        <f>IF(INDEX(tab_MinKomp[System ISO 9001:2015],MATCH($B567,tab_MinKomp[[Stanowisko / Position ]:[Stanowisko / Position ]],0))="n/a","n/a",AC567-INDEX(tab_MinKomp[System ISO 9001:2015],MATCH($B567,tab_MinKomp[[Stanowisko / Position ]:[Stanowisko / Position ]],0)))</f>
        <v>n/a</v>
      </c>
      <c r="AD568" s="194" t="str">
        <f>IF(INDEX(tab_MinKomp[System ISO 9001:2015],MATCH($B567,tab_MinKomp[[Stanowisko / Position ]:[Stanowisko / Position ]],0))="n/a","n/a",AD567-INDEX(tab_MinKomp[System ISO 9001:2015],MATCH($B567,tab_MinKomp[[Stanowisko / Position ]:[Stanowisko / Position ]],0)))</f>
        <v>n/a</v>
      </c>
      <c r="AE568" s="194" t="str">
        <f>IF(INDEX(tab_MinKomp[System ISO 9001:2015],MATCH($B567,tab_MinKomp[[Stanowisko / Position ]:[Stanowisko / Position ]],0))="n/a","n/a",AE567-INDEX(tab_MinKomp[System ISO 9001:2015],MATCH($B567,tab_MinKomp[[Stanowisko / Position ]:[Stanowisko / Position ]],0)))</f>
        <v>n/a</v>
      </c>
      <c r="AF568" s="194" t="str">
        <f>IF(INDEX(tab_MinKomp[System ISO 9001:2015],MATCH($B567,tab_MinKomp[[Stanowisko / Position ]:[Stanowisko / Position ]],0))="n/a","n/a",AF567-INDEX(tab_MinKomp[System ISO 9001:2015],MATCH($B567,tab_MinKomp[[Stanowisko / Position ]:[Stanowisko / Position ]],0)))</f>
        <v>n/a</v>
      </c>
      <c r="AG568" s="194" t="str">
        <f>IF(INDEX(tab_MinKomp[Wymagania VDA 6.3 Process / Forderungen],MATCH($B567,tab_MinKomp[[Stanowisko / Position ]:[Stanowisko / Position ]],0))="n/a","n/a",AG567-INDEX(tab_MinKomp[Wymagania VDA 6.3 Process / Forderungen],MATCH($B567,tab_MinKomp[[Stanowisko / Position ]:[Stanowisko / Position ]],0)))</f>
        <v>n/a</v>
      </c>
      <c r="AH568" s="194" t="str">
        <f>IF(INDEX(tab_MinKomp[Wymagania VDA 6.5 Product / Forderungen],MATCH($B567,tab_MinKomp[[Stanowisko / Position ]:[Stanowisko / Position ]],0))="n/a","n/a",AH567-INDEX(tab_MinKomp[Wymagania VDA 6.5 Product / Forderungen],MATCH($B567,tab_MinKomp[[Stanowisko / Position ]:[Stanowisko / Position ]],0)))</f>
        <v>n/a</v>
      </c>
      <c r="AI568" s="194" t="str">
        <f>IF(INDEX(tab_MinKomp[System ISO 9001:2015],MATCH($B567,tab_MinKomp[[Stanowisko / Position ]:[Stanowisko / Position ]],0))="n/a","n/a",AI567-INDEX(tab_MinKomp[System ISO 9001:2015],MATCH($B567,tab_MinKomp[[Stanowisko / Position ]:[Stanowisko / Position ]],0)))</f>
        <v>n/a</v>
      </c>
      <c r="AJ568" s="194" t="str">
        <f>IF(INDEX(tab_MinKomp[Auditor systemu ISO 17021:2018],MATCH($B567,tab_MinKomp[[Stanowisko / Position ]:[Stanowisko / Position ]],0))="n/a","n/a",AJ567-INDEX(tab_MinKomp[Auditor systemu ISO 17021:2018],MATCH($B567,tab_MinKomp[[Stanowisko / Position ]:[Stanowisko / Position ]],0)))</f>
        <v>n/a</v>
      </c>
      <c r="AK568" s="194" t="str">
        <f>IF(INDEX(tab_MinKomp[Pełnomocnik systemu / Systemvertreter],MATCH($B567,tab_MinKomp[[Stanowisko / Position ]:[Stanowisko / Position ]],0))="n/a","n/a",AK567-INDEX(tab_MinKomp[Pełnomocnik systemu / Systemvertreter],MATCH($B567,tab_MinKomp[[Stanowisko / Position ]:[Stanowisko / Position ]],0)))</f>
        <v>n/a</v>
      </c>
      <c r="AL568" s="194">
        <f>IF(INDEX(tab_MinKomp[Polityka Etyczna - Compliance],MATCH($B567,tab_MinKomp[[Stanowisko / Position ]:[Stanowisko / Position ]],0))="n/a","n/a",AL567-INDEX(tab_MinKomp[Polityka Etyczna - Compliance],MATCH($B567,tab_MinKomp[[Stanowisko / Position ]:[Stanowisko / Position ]],0)))</f>
        <v>0</v>
      </c>
      <c r="AM568" s="194" t="str">
        <f>IF(INDEX(tab_MinKomp[WDRAŻANIE NOWYCH PROJEKTÓW/ PROCEDURA CTM],MATCH($B567,tab_MinKomp[[Stanowisko / Position ]:[Stanowisko / Position ]],0))="n/a","n/a",AM567-INDEX(tab_MinKomp[WDRAŻANIE NOWYCH PROJEKTÓW/ PROCEDURA CTM],MATCH($B567,tab_MinKomp[[Stanowisko / Position ]:[Stanowisko / Position ]],0)))</f>
        <v>n/a</v>
      </c>
      <c r="AN568" s="194" t="str">
        <f>IF(INDEX(tab_MinKomp[KAMIENIE MILOWE MSL/PIFF],MATCH($B567,tab_MinKomp[[Stanowisko / Position ]:[Stanowisko / Position ]],0))="n/a","n/a",AN567-INDEX(tab_MinKomp[KAMIENIE MILOWE MSL/PIFF],MATCH($B567,tab_MinKomp[[Stanowisko / Position ]:[Stanowisko / Position ]],0)))</f>
        <v>n/a</v>
      </c>
      <c r="AO568" s="194">
        <f>IF(INDEX(tab_MinKomp[CP],MATCH($B567,tab_MinKomp[[Stanowisko / Position ]:[Stanowisko / Position ]],0))="n/a","n/a",AO567-INDEX(tab_MinKomp[CP],MATCH($B567,tab_MinKomp[[Stanowisko / Position ]:[Stanowisko / Position ]],0)))</f>
        <v>0</v>
      </c>
      <c r="AP568" s="194" t="str">
        <f>IF(INDEX(tab_MinKomp[FMEA],MATCH($B567,tab_MinKomp[[Stanowisko / Position ]:[Stanowisko / Position ]],0))="n/a","n/a",AP567-INDEX(tab_MinKomp[FMEA],MATCH($B567,tab_MinKomp[[Stanowisko / Position ]:[Stanowisko / Position ]],0)))</f>
        <v>n/a</v>
      </c>
      <c r="AQ568" s="194">
        <f>IF(INDEX(tab_MinKomp[CP],MATCH($B567,tab_MinKomp[[Stanowisko / Position ]:[Stanowisko / Position ]],0))="n/a","n/a",AQ567-INDEX(tab_MinKomp[CP],MATCH($B567,tab_MinKomp[[Stanowisko / Position ]:[Stanowisko / Position ]],0)))</f>
        <v>0</v>
      </c>
      <c r="AR568" s="194" t="str">
        <f>IF(INDEX(tab_MinKomp[APQP],MATCH($B567,tab_MinKomp[[Stanowisko / Position ]:[Stanowisko / Position ]],0))="n/a","n/a",AR567-INDEX(tab_MinKomp[APQP],MATCH($B567,tab_MinKomp[[Stanowisko / Position ]:[Stanowisko / Position ]],0)))</f>
        <v>n/a</v>
      </c>
      <c r="AS568" s="194" t="str">
        <f>IF(INDEX(tab_MinKomp[MSA],MATCH($B567,tab_MinKomp[[Stanowisko / Position ]:[Stanowisko / Position ]],0))="n/a","n/a",AS567-INDEX(tab_MinKomp[MSA],MATCH($B567,tab_MinKomp[[Stanowisko / Position ]:[Stanowisko / Position ]],0)))</f>
        <v>n/a</v>
      </c>
      <c r="AT568" s="194" t="str">
        <f>IF(INDEX(tab_MinKomp[SPC],MATCH($B567,tab_MinKomp[[Stanowisko / Position ]:[Stanowisko / Position ]],0))="n/a","n/a",AT567-INDEX(tab_MinKomp[SPC],MATCH($B567,tab_MinKomp[[Stanowisko / Position ]:[Stanowisko / Position ]],0)))</f>
        <v>n/a</v>
      </c>
      <c r="AU568" s="194" t="str">
        <f>IF(INDEX(tab_MinKomp[CSR (SPECYFICZNE WYMAGANIA KLIENTA)],MATCH($B567,tab_MinKomp[[Stanowisko / Position ]:[Stanowisko / Position ]],0))="n/a","n/a",AU567-INDEX(tab_MinKomp[CSR (SPECYFICZNE WYMAGANIA KLIENTA)],MATCH($B567,tab_MinKomp[[Stanowisko / Position ]:[Stanowisko / Position ]],0)))</f>
        <v>n/a</v>
      </c>
      <c r="AV568" s="194">
        <f>IF(INDEX(tab_MinKomp[5S],MATCH($B567,tab_MinKomp[[Stanowisko / Position ]:[Stanowisko / Position ]],0))="n/a","n/a",AV567-INDEX(tab_MinKomp[5S],MATCH($B567,tab_MinKomp[[Stanowisko / Position ]:[Stanowisko / Position ]],0)))</f>
        <v>0</v>
      </c>
      <c r="AW568" s="194">
        <f>IF(INDEX(tab_MinKomp[CP],MATCH($B567,tab_MinKomp[[Stanowisko / Position ]:[Stanowisko / Position ]],0))="n/a","n/a",AW567-INDEX(tab_MinKomp[CP],MATCH($B567,tab_MinKomp[[Stanowisko / Position ]:[Stanowisko / Position ]],0)))</f>
        <v>0</v>
      </c>
      <c r="AX568" s="194" t="str">
        <f>IF(INDEX(tab_MinKomp[5R],MATCH($B567,tab_MinKomp[[Stanowisko / Position ]:[Stanowisko / Position ]],0))="n/a","n/a",AX567-INDEX(tab_MinKomp[5R],MATCH($B567,tab_MinKomp[[Stanowisko / Position ]:[Stanowisko / Position ]],0)))</f>
        <v>n/a</v>
      </c>
      <c r="AY568" s="194" t="str">
        <f>IF(INDEX(tab_MinKomp[Six Sigma],MATCH($B567,tab_MinKomp[[Stanowisko / Position ]:[Stanowisko / Position ]],0))="n/a","n/a",AY567-INDEX(tab_MinKomp[Six Sigma],MATCH($B567,tab_MinKomp[[Stanowisko / Position ]:[Stanowisko / Position ]],0)))</f>
        <v>n/a</v>
      </c>
      <c r="AZ568" s="194" t="str">
        <f>IF(INDEX(tab_MinKomp[System BAAN / Distribution &amp; Supply Chain],MATCH($B567,tab_MinKomp[[Stanowisko / Position ]:[Stanowisko / Position ]],0))="n/a","n/a",AZ567-INDEX(tab_MinKomp[System BAAN / Distribution &amp; Supply Chain],MATCH($B567,tab_MinKomp[[Stanowisko / Position ]:[Stanowisko / Position ]],0)))</f>
        <v>n/a</v>
      </c>
      <c r="BA568" s="194" t="str">
        <f>IF(INDEX(tab_MinKomp[Gospodarka magazynowa / Lagerverwaltung],MATCH($B567,tab_MinKomp[[Stanowisko / Position ]:[Stanowisko / Position ]],0))="n/a","n/a",BA567-INDEX(tab_MinKomp[Gospodarka magazynowa / Lagerverwaltung],MATCH($B567,tab_MinKomp[[Stanowisko / Position ]:[Stanowisko / Position ]],0)))</f>
        <v>n/a</v>
      </c>
      <c r="BB568" s="194" t="str">
        <f>IF(INDEX(tab_MinKomp[Inwentaryzacja - organizacja i przebieg / Inventurprozess],MATCH($B567,tab_MinKomp[[Stanowisko / Position ]:[Stanowisko / Position ]],0))="n/a","n/a",BB567-INDEX(tab_MinKomp[Inwentaryzacja - organizacja i przebieg / Inventurprozess],MATCH($B567,tab_MinKomp[[Stanowisko / Position ]:[Stanowisko / Position ]],0)))</f>
        <v>n/a</v>
      </c>
      <c r="BC568" s="194" t="str">
        <f>IF(INDEX(tab_MinKomp[Organizacja dostaw / Versorgungsorganisation],MATCH($B567,tab_MinKomp[[Stanowisko / Position ]:[Stanowisko / Position ]],0))="n/a","n/a",BC567-INDEX(tab_MinKomp[Organizacja dostaw / Versorgungsorganisation],MATCH($B567,tab_MinKomp[[Stanowisko / Position ]:[Stanowisko / Position ]],0)))</f>
        <v>n/a</v>
      </c>
      <c r="BD568" s="194" t="str">
        <f>IF(INDEX(tab_MinKomp[Organizacja wysyłek / Organisation von Lieferungen],MATCH($B567,tab_MinKomp[[Stanowisko / Position ]:[Stanowisko / Position ]],0))="n/a","n/a",BD567-INDEX(tab_MinKomp[Organizacja wysyłek / Organisation von Lieferungen],MATCH($B567,tab_MinKomp[[Stanowisko / Position ]:[Stanowisko / Position ]],0)))</f>
        <v>n/a</v>
      </c>
      <c r="BE568" s="194" t="str">
        <f>IF(INDEX(tab_MinKomp[Analiza magazynowa - Program Polen.mdb / Inventuranalyse],MATCH($B567,tab_MinKomp[[Stanowisko / Position ]:[Stanowisko / Position ]],0))="n/a","n/a",BE567-INDEX(tab_MinKomp[Analiza magazynowa - Program Polen.mdb / Inventuranalyse],MATCH($B567,tab_MinKomp[[Stanowisko / Position ]:[Stanowisko / Position ]],0)))</f>
        <v>n/a</v>
      </c>
      <c r="BF568" s="190" t="str">
        <f>IF(INDEX(tab_MinKomp[MMOG (Materials Management Operations Guidelines)],MATCH($B567,tab_MinKomp[[Stanowisko / Position ]:[Stanowisko / Position ]],0))="n/a","n/a",BF567-INDEX(tab_MinKomp[MMOG (Materials Management Operations Guidelines)],MATCH($B567,tab_MinKomp[[Stanowisko / Position ]:[Stanowisko / Position ]],0)))</f>
        <v>n/a</v>
      </c>
      <c r="BG568" s="190" t="str">
        <f>IF(INDEX(tab_MinKomp[GPP],MATCH($B567,tab_MinKomp[[Stanowisko / Position ]:[Stanowisko / Position ]],0))="n/a","n/a",BG567-INDEX(tab_MinKomp[GPP],MATCH($B567,tab_MinKomp[[Stanowisko / Position ]:[Stanowisko / Position ]],0)))</f>
        <v>n/a</v>
      </c>
      <c r="BH568" s="190" t="str">
        <f>IF(INDEX(tab_MinKomp[AIAG (Automotive Industry Action Group)],MATCH($B567,tab_MinKomp[[Stanowisko / Position ]:[Stanowisko / Position ]],0))="n/a","n/a",BH567-INDEX(tab_MinKomp[AIAG (Automotive Industry Action Group)],MATCH($B567,tab_MinKomp[[Stanowisko / Position ]:[Stanowisko / Position ]],0)))</f>
        <v>n/a</v>
      </c>
      <c r="BI568" s="190" t="str">
        <f>IF(INDEX(tab_MinKomp[Super-G disputes],MATCH($B567,tab_MinKomp[[Stanowisko / Position ]:[Stanowisko / Position ]],0))="n/a","n/a",BI567-INDEX(tab_MinKomp[Super-G disputes],MATCH($B567,tab_MinKomp[[Stanowisko / Position ]:[Stanowisko / Position ]],0)))</f>
        <v>n/a</v>
      </c>
      <c r="BJ568" s="190" t="str">
        <f>IF(INDEX(tab_MinKomp[CMMS3/eDDL (Direct Data Link)],MATCH($B567,tab_MinKomp[[Stanowisko / Position ]:[Stanowisko / Position ]],0))="n/a","n/a",BJ567-INDEX(tab_MinKomp[CMMS3/eDDL (Direct Data Link)],MATCH($B567,tab_MinKomp[[Stanowisko / Position ]:[Stanowisko / Position ]],0)))</f>
        <v>n/a</v>
      </c>
      <c r="BK568" s="190" t="str">
        <f>IF(INDEX(tab_MinKomp[MP&amp;L (Material Planning and Logistics)],MATCH($B567,tab_MinKomp[[Stanowisko / Position ]:[Stanowisko / Position ]],0))="n/a","n/a",BK567-INDEX(tab_MinKomp[MP&amp;L (Material Planning and Logistics)],MATCH($B567,tab_MinKomp[[Stanowisko / Position ]:[Stanowisko / Position ]],0)))</f>
        <v>n/a</v>
      </c>
      <c r="BL568" s="190" t="str">
        <f>IF(INDEX(tab_MinKomp[Supplier delivery rating],MATCH($B567,tab_MinKomp[[Stanowisko / Position ]:[Stanowisko / Position ]],0))="n/a","n/a",BL567-INDEX(tab_MinKomp[Supplier delivery rating],MATCH($B567,tab_MinKomp[[Stanowisko / Position ]:[Stanowisko / Position ]],0)))</f>
        <v>n/a</v>
      </c>
      <c r="BM568" s="194" t="str">
        <f>IF(INDEX(tab_MinKomp[Planowanie produkcji / Produktionsplanung],MATCH($B567,tab_MinKomp[[Stanowisko / Position ]:[Stanowisko / Position ]],0))="n/a","n/a",BM567-INDEX(tab_MinKomp[Planowanie produkcji / Produktionsplanung],MATCH($B567,tab_MinKomp[[Stanowisko / Position ]:[Stanowisko / Position ]],0)))</f>
        <v>n/a</v>
      </c>
      <c r="BN568" s="194" t="str">
        <f>IF(INDEX(tab_MinKomp[Obsługa maszyn KVT / KVT Maschinenbedienung],MATCH($B567,tab_MinKomp[[Stanowisko / Position ]:[Stanowisko / Position ]],0))="n/a","n/a",BN567-INDEX(tab_MinKomp[Obsługa maszyn KVT / KVT Maschinenbedienung],MATCH($B567,tab_MinKomp[[Stanowisko / Position ]:[Stanowisko / Position ]],0)))</f>
        <v>n/a</v>
      </c>
      <c r="BO568" s="194" t="str">
        <f>IF(INDEX(tab_MinKomp[Obsługa maszyn KVT / KVT Maschinenbedienung],MATCH($B567,tab_MinKomp[[Stanowisko / Position ]:[Stanowisko / Position ]],0))="n/a","n/a",BO567-INDEX(tab_MinKomp[Obsługa maszyn KVT / KVT Maschinenbedienung],MATCH($B567,tab_MinKomp[[Stanowisko / Position ]:[Stanowisko / Position ]],0)))</f>
        <v>n/a</v>
      </c>
      <c r="BP568" s="194">
        <f>IF(INDEX(tab_MinKomp[Obsługa maszyn Novapax / Novapax Maschinenbedienung],MATCH($B567,tab_MinKomp[[Stanowisko / Position ]:[Stanowisko / Position ]],0))="n/a","n/a",BP567-INDEX(tab_MinKomp[Obsługa maszyn Novapax / Novapax Maschinenbedienung],MATCH($B567,tab_MinKomp[[Stanowisko / Position ]:[Stanowisko / Position ]],0)))</f>
        <v>-1</v>
      </c>
      <c r="BQ568" s="194" t="str">
        <f>IF(INDEX(tab_MinKomp[Obsługa maszyn Piovan / Piovan Maschinenbedienung],MATCH($B567,tab_MinKomp[[Stanowisko / Position ]:[Stanowisko / Position ]],0))="n/a","n/a",BQ567-INDEX(tab_MinKomp[Obsługa maszyn Piovan / Piovan Maschinenbedienung],MATCH($B567,tab_MinKomp[[Stanowisko / Position ]:[Stanowisko / Position ]],0)))</f>
        <v>n/a</v>
      </c>
      <c r="BR568" s="194">
        <f>IF(INDEX(tab_MinKomp[Eliminacja awarii / Beseitigung von Ausfällen],MATCH($B567,tab_MinKomp[[Stanowisko / Position ]:[Stanowisko / Position ]],0))="n/a","n/a",BR567-INDEX(tab_MinKomp[Eliminacja awarii / Beseitigung von Ausfällen],MATCH($B567,tab_MinKomp[[Stanowisko / Position ]:[Stanowisko / Position ]],0)))</f>
        <v>0</v>
      </c>
      <c r="BS568" s="194" t="str">
        <f>IF(INDEX(tab_MinKomp[Obsługa maszyn Piovan / Piovan Maschinenbedienung],MATCH($B567,tab_MinKomp[[Stanowisko / Position ]:[Stanowisko / Position ]],0))="n/a","n/a",BS567-INDEX(tab_MinKomp[Obsługa maszyn Piovan / Piovan Maschinenbedienung],MATCH($B567,tab_MinKomp[[Stanowisko / Position ]:[Stanowisko / Position ]],0)))</f>
        <v>n/a</v>
      </c>
      <c r="BT568" s="194" t="str">
        <f>IF(INDEX(tab_MinKomp[Obsługa maszyn Piovan / Piovan Maschinenbedienung],MATCH($B567,tab_MinKomp[[Stanowisko / Position ]:[Stanowisko / Position ]],0))="n/a","n/a",BT567-INDEX(tab_MinKomp[Obsługa maszyn Piovan / Piovan Maschinenbedienung],MATCH($B567,tab_MinKomp[[Stanowisko / Position ]:[Stanowisko / Position ]],0)))</f>
        <v>n/a</v>
      </c>
      <c r="BU568" s="194" t="str">
        <f>IF(INDEX(tab_MinKomp[Obsługa maszyn Piovan / Piovan Maschinenbedienung],MATCH($B567,tab_MinKomp[[Stanowisko / Position ]:[Stanowisko / Position ]],0))="n/a","n/a",BU567-INDEX(tab_MinKomp[Obsługa maszyn Piovan / Piovan Maschinenbedienung],MATCH($B567,tab_MinKomp[[Stanowisko / Position ]:[Stanowisko / Position ]],0)))</f>
        <v>n/a</v>
      </c>
      <c r="BV568" s="194" t="str">
        <f>IF(INDEX(tab_MinKomp[Obsługa maszyn Piovan / Piovan Maschinenbedienung],MATCH($B567,tab_MinKomp[[Stanowisko / Position ]:[Stanowisko / Position ]],0))="n/a","n/a",BV567-INDEX(tab_MinKomp[Obsługa maszyn Piovan / Piovan Maschinenbedienung],MATCH($B567,tab_MinKomp[[Stanowisko / Position ]:[Stanowisko / Position ]],0)))</f>
        <v>n/a</v>
      </c>
      <c r="BW568" s="194" t="str">
        <f>IF(INDEX(tab_MinKomp[Obsługa maszyn Piovan / Piovan Maschinenbedienung],MATCH($B567,tab_MinKomp[[Stanowisko / Position ]:[Stanowisko / Position ]],0))="n/a","n/a",BW567-INDEX(tab_MinKomp[Obsługa maszyn Piovan / Piovan Maschinenbedienung],MATCH($B567,tab_MinKomp[[Stanowisko / Position ]:[Stanowisko / Position ]],0)))</f>
        <v>n/a</v>
      </c>
      <c r="BX568" s="194" t="str">
        <f>IF(INDEX(tab_MinKomp[Obsługa maszyn Piovan / Piovan Maschinenbedienung],MATCH($B567,tab_MinKomp[[Stanowisko / Position ]:[Stanowisko / Position ]],0))="n/a","n/a",BX567-INDEX(tab_MinKomp[Obsługa maszyn Piovan / Piovan Maschinenbedienung],MATCH($B567,tab_MinKomp[[Stanowisko / Position ]:[Stanowisko / Position ]],0)))</f>
        <v>n/a</v>
      </c>
      <c r="BY568" s="194" t="str">
        <f>IF(INDEX(tab_MinKomp[Obsługa maszyn Engel / Engel Maschinenbedienung],MATCH($B567,tab_MinKomp[[Stanowisko / Position ]:[Stanowisko / Position ]],0))="n/a","n/a",BY567-INDEX(tab_MinKomp[Obsługa maszyn Engel / Engel Maschinenbedienung],MATCH($B567,tab_MinKomp[[Stanowisko / Position ]:[Stanowisko / Position ]],0)))</f>
        <v>n/a</v>
      </c>
      <c r="BZ568" s="194" t="str">
        <f>IF(INDEX(tab_MinKomp[Obsługa maszyn KVT / KVT Maschinenbedienung],MATCH($B567,tab_MinKomp[[Stanowisko / Position ]:[Stanowisko / Position ]],0))="n/a","n/a",BZ567-INDEX(tab_MinKomp[Obsługa maszyn KVT / KVT Maschinenbedienung],MATCH($B567,tab_MinKomp[[Stanowisko / Position ]:[Stanowisko / Position ]],0)))</f>
        <v>n/a</v>
      </c>
      <c r="CA568" s="194">
        <f>IF(INDEX(tab_MinKomp[Eliminacja awarii / Beseitigung von Ausfällen],MATCH($B567,tab_MinKomp[[Stanowisko / Position ]:[Stanowisko / Position ]],0))="n/a","n/a",CA567-INDEX(tab_MinKomp[Eliminacja awarii / Beseitigung von Ausfällen],MATCH($B567,tab_MinKomp[[Stanowisko / Position ]:[Stanowisko / Position ]],0)))</f>
        <v>0</v>
      </c>
      <c r="CB568" s="194" t="str">
        <f>IF(INDEX(tab_MinKomp[Obsługa maszyn ASL / ASL Maschinenbedienung],MATCH($B567,tab_MinKomp[[Stanowisko / Position ]:[Stanowisko / Position ]],0))="n/a","n/a",CB567-INDEX(tab_MinKomp[Obsługa maszyn ASL / ASL Maschinenbedienung],MATCH($B567,tab_MinKomp[[Stanowisko / Position ]:[Stanowisko / Position ]],0)))</f>
        <v>n/a</v>
      </c>
      <c r="CC568" s="194">
        <f>IF(INDEX(tab_MinKomp[Obsługa maszyn Novapax / Novapax Maschinenbedienung],MATCH($B567,tab_MinKomp[[Stanowisko / Position ]:[Stanowisko / Position ]],0))="n/a","n/a",CC567-INDEX(tab_MinKomp[Obsługa maszyn Novapax / Novapax Maschinenbedienung],MATCH($B567,tab_MinKomp[[Stanowisko / Position ]:[Stanowisko / Position ]],0)))</f>
        <v>0</v>
      </c>
      <c r="CD568" s="194">
        <f>IF(INDEX(tab_MinKomp[Obsługa maszyn Novapax / Novapax Maschinenbedienung],MATCH($B567,tab_MinKomp[[Stanowisko / Position ]:[Stanowisko / Position ]],0))="n/a","n/a",CD567-INDEX(tab_MinKomp[Obsługa maszyn Novapax / Novapax Maschinenbedienung],MATCH($B567,tab_MinKomp[[Stanowisko / Position ]:[Stanowisko / Position ]],0)))</f>
        <v>0</v>
      </c>
      <c r="CE568" s="194" t="str">
        <f>IF(INDEX(tab_MinKomp[Obsługa maszyn Piovan / Piovan Maschinenbedienung],MATCH($B567,tab_MinKomp[[Stanowisko / Position ]:[Stanowisko / Position ]],0))="n/a","n/a",CE567-INDEX(tab_MinKomp[Obsługa maszyn Piovan / Piovan Maschinenbedienung],MATCH($B567,tab_MinKomp[[Stanowisko / Position ]:[Stanowisko / Position ]],0)))</f>
        <v>n/a</v>
      </c>
      <c r="CF568" s="194" t="str">
        <f>IF(INDEX(tab_MinKomp[Obsługa maszyn Piovan / Piovan Maschinenbedienung],MATCH($B567,tab_MinKomp[[Stanowisko / Position ]:[Stanowisko / Position ]],0))="n/a","n/a",CF567-INDEX(tab_MinKomp[Obsługa maszyn Piovan / Piovan Maschinenbedienung],MATCH($B567,tab_MinKomp[[Stanowisko / Position ]:[Stanowisko / Position ]],0)))</f>
        <v>n/a</v>
      </c>
      <c r="CG568" s="194">
        <f>IF(INDEX(tab_MinKomp[Eliminacja awarii / Beseitigung von Ausfällen],MATCH($B567,tab_MinKomp[[Stanowisko / Position ]:[Stanowisko / Position ]],0))="n/a","n/a",CG567-INDEX(tab_MinKomp[Eliminacja awarii / Beseitigung von Ausfällen],MATCH($B567,tab_MinKomp[[Stanowisko / Position ]:[Stanowisko / Position ]],0)))</f>
        <v>0</v>
      </c>
      <c r="CH568" s="194" t="str">
        <f>IF(INDEX(tab_MinKomp[Wymagania VDA 6.5 Product / Forderungen],MATCH($B567,tab_MinKomp[[Stanowisko / Position ]:[Stanowisko / Position ]],0))="n/a","n/a",CH567-INDEX(tab_MinKomp[Wymagania VDA 6.5 Product / Forderungen],MATCH($B567,tab_MinKomp[[Stanowisko / Position ]:[Stanowisko / Position ]],0)))</f>
        <v>n/a</v>
      </c>
      <c r="CI568" s="194" t="str">
        <f>IF(INDEX(tab_MinKomp[Wymagania VDA 6.5 Product / Forderungen],MATCH($B567,tab_MinKomp[[Stanowisko / Position ]:[Stanowisko / Position ]],0))="n/a","n/a",CI567-INDEX(tab_MinKomp[Wymagania VDA 6.5 Product / Forderungen],MATCH($B567,tab_MinKomp[[Stanowisko / Position ]:[Stanowisko / Position ]],0)))</f>
        <v>n/a</v>
      </c>
      <c r="CJ568" s="194" t="str">
        <f>IF(INDEX(tab_MinKomp[Wymagania VDA 6.5 Product / Forderungen],MATCH($B567,tab_MinKomp[[Stanowisko / Position ]:[Stanowisko / Position ]],0))="n/a","n/a",CJ567-INDEX(tab_MinKomp[Wymagania VDA 6.5 Product / Forderungen],MATCH($B567,tab_MinKomp[[Stanowisko / Position ]:[Stanowisko / Position ]],0)))</f>
        <v>n/a</v>
      </c>
      <c r="CK568" s="194" t="str">
        <f>IF(INDEX(tab_MinKomp[Wymagania VDA 6.5 Product / Forderungen],MATCH($B567,tab_MinKomp[[Stanowisko / Position ]:[Stanowisko / Position ]],0))="n/a","n/a",CK567-INDEX(tab_MinKomp[Wymagania VDA 6.5 Product / Forderungen],MATCH($B567,tab_MinKomp[[Stanowisko / Position ]:[Stanowisko / Position ]],0)))</f>
        <v>n/a</v>
      </c>
      <c r="CL568" s="194" t="str">
        <f>IF(INDEX(tab_MinKomp[Wymagania VDA 6.5 Product / Forderungen],MATCH($B567,tab_MinKomp[[Stanowisko / Position ]:[Stanowisko / Position ]],0))="n/a","n/a",CL567-INDEX(tab_MinKomp[Wymagania VDA 6.5 Product / Forderungen],MATCH($B567,tab_MinKomp[[Stanowisko / Position ]:[Stanowisko / Position ]],0)))</f>
        <v>n/a</v>
      </c>
      <c r="CM568" s="194" t="str">
        <f>IF(INDEX(tab_MinKomp[Informatyka ogólna (techniczne i systemowe) / Allgemeine IT (Technik und System)],MATCH($B567,tab_MinKomp[[Stanowisko / Position ]:[Stanowisko / Position ]],0))="n/a","n/a",CM567-INDEX(tab_MinKomp[Informatyka ogólna (techniczne i systemowe) / Allgemeine IT (Technik und System)],MATCH($B567,tab_MinKomp[[Stanowisko / Position ]:[Stanowisko / Position ]],0)))</f>
        <v>n/a</v>
      </c>
      <c r="CN568" s="194" t="str">
        <f>IF(INDEX(tab_MinKomp[Sieci komputerowe / Computernetzwerke],MATCH($B567,tab_MinKomp[[Stanowisko / Position ]:[Stanowisko / Position ]],0))="n/a","n/a",CN567-INDEX(tab_MinKomp[Sieci komputerowe / Computernetzwerke],MATCH($B567,tab_MinKomp[[Stanowisko / Position ]:[Stanowisko / Position ]],0)))</f>
        <v>n/a</v>
      </c>
      <c r="CO568" s="194" t="str">
        <f>IF(INDEX(tab_MinKomp[Hardware (komputery PC, drukarki biurowe i etykietowe, telefonia stacjonarna i mobilna) (PC, Drucker, Telefpne, Handys)],MATCH($B567,tab_MinKomp[[Stanowisko / Position ]:[Stanowisko / Position ]],0))="n/a","n/a",CO567-INDEX(tab_MinKomp[Hardware (komputery PC, drukarki biurowe i etykietowe, telefonia stacjonarna i mobilna) (PC, Drucker, Telefpne, Handys)],MATCH($B567,tab_MinKomp[[Stanowisko / Position ]:[Stanowisko / Position ]],0)))</f>
        <v>n/a</v>
      </c>
      <c r="CP568" s="194" t="str">
        <f>IF(INDEX(tab_MinKomp[Software &amp; Systems (MS Office, MS Remote Desktop)],MATCH($B567,tab_MinKomp[[Stanowisko / Position ]:[Stanowisko / Position ]],0))="n/a","n/a",CP567-INDEX(tab_MinKomp[Software &amp; Systems (MS Office, MS Remote Desktop)],MATCH($B567,tab_MinKomp[[Stanowisko / Position ]:[Stanowisko / Position ]],0)))</f>
        <v>n/a</v>
      </c>
      <c r="CQ568" s="194" t="str">
        <f>IF(INDEX(tab_MinKomp[Programowanie obiektowe (PHP) / Objektprogrammierung],MATCH($B567,tab_MinKomp[[Stanowisko / Position ]:[Stanowisko / Position ]],0))="n/a","n/a",CQ567-INDEX(tab_MinKomp[Programowanie obiektowe (PHP) / Objektprogrammierung],MATCH($B567,tab_MinKomp[[Stanowisko / Position ]:[Stanowisko / Position ]],0)))</f>
        <v>n/a</v>
      </c>
      <c r="CR568" s="194" t="str">
        <f>IF(INDEX(tab_MinKomp[Scrum],MATCH($B567,tab_MinKomp[[Stanowisko / Position ]:[Stanowisko / Position ]],0))="n/a","n/a",CR567-INDEX(tab_MinKomp[Scrum],MATCH($B567,tab_MinKomp[[Stanowisko / Position ]:[Stanowisko / Position ]],0)))</f>
        <v>n/a</v>
      </c>
      <c r="CS568" s="194" t="str">
        <f>IF(INDEX(tab_MinKomp[SQL (MySQL)],MATCH($B567,tab_MinKomp[[Stanowisko / Position ]:[Stanowisko / Position ]],0))="n/a","n/a",CS567-INDEX(tab_MinKomp[SQL (MySQL)],MATCH($B567,tab_MinKomp[[Stanowisko / Position ]:[Stanowisko / Position ]],0)))</f>
        <v>n/a</v>
      </c>
      <c r="CT568" s="194" t="str">
        <f>IF(INDEX(tab_MinKomp[Javascript],MATCH($B567,tab_MinKomp[[Stanowisko / Position ]:[Stanowisko / Position ]],0))="n/a","n/a",CT567-INDEX(tab_MinKomp[Javascript],MATCH($B567,tab_MinKomp[[Stanowisko / Position ]:[Stanowisko / Position ]],0)))</f>
        <v>n/a</v>
      </c>
      <c r="CU568" s="194" t="str">
        <f>IF(INDEX(tab_MinKomp[Joomla],MATCH($B567,tab_MinKomp[[Stanowisko / Position ]:[Stanowisko / Position ]],0))="n/a","n/a",CU567-INDEX(tab_MinKomp[Joomla],MATCH($B567,tab_MinKomp[[Stanowisko / Position ]:[Stanowisko / Position ]],0)))</f>
        <v>n/a</v>
      </c>
      <c r="CV568" s="194" t="str">
        <f>IF(INDEX(tab_MinKomp[Bash],MATCH($B567,tab_MinKomp[[Stanowisko / Position ]:[Stanowisko / Position ]],0))="n/a","n/a",CV567-INDEX(tab_MinKomp[Bash],MATCH($B567,tab_MinKomp[[Stanowisko / Position ]:[Stanowisko / Position ]],0)))</f>
        <v>n/a</v>
      </c>
      <c r="CW568" s="194">
        <f>IF(INDEX(tab_MinKomp[Systemy MES (HYDRA / SFMS)],MATCH($B567,tab_MinKomp[[Stanowisko / Position ]:[Stanowisko / Position ]],0))="n/a","n/a",CW567-INDEX(tab_MinKomp[Systemy MES (HYDRA / SFMS)],MATCH($B567,tab_MinKomp[[Stanowisko / Position ]:[Stanowisko / Position ]],0)))</f>
        <v>-1</v>
      </c>
      <c r="CX568" s="194" t="str">
        <f>IF(INDEX(tab_MinKomp[HTML / CSS],MATCH($B567,tab_MinKomp[[Stanowisko / Position ]:[Stanowisko / Position ]],0))="n/a","n/a",CX567-INDEX(tab_MinKomp[HTML / CSS],MATCH($B567,tab_MinKomp[[Stanowisko / Position ]:[Stanowisko / Position ]],0)))</f>
        <v>n/a</v>
      </c>
      <c r="CY568" s="194" t="str">
        <f>IF(INDEX(tab_MinKomp[SYSTEM PR],MATCH($B567,tab_MinKomp[[Stanowisko / Position ]:[Stanowisko / Position ]],0))="n/a","n/a",CY567-INDEX(tab_MinKomp[SYSTEM PR],MATCH($B567,tab_MinKomp[[Stanowisko / Position ]:[Stanowisko / Position ]],0)))</f>
        <v>n/a</v>
      </c>
      <c r="CZ568" s="194" t="str">
        <f>IF(INDEX(tab_MinKomp[System Einkauf XP / EBA],MATCH($B567,tab_MinKomp[[Stanowisko / Position ]:[Stanowisko / Position ]],0))="n/a","n/a",CZ567-INDEX(tab_MinKomp[System Einkauf XP / EBA],MATCH($B567,tab_MinKomp[[Stanowisko / Position ]:[Stanowisko / Position ]],0)))</f>
        <v>n/a</v>
      </c>
      <c r="DA568" s="194" t="str">
        <f>IF(INDEX(tab_MinKomp[Techniki negocjacyjne / Verhandlungstechniken],MATCH($B567,tab_MinKomp[[Stanowisko / Position ]:[Stanowisko / Position ]],0))="n/a","n/a",DA567-INDEX(tab_MinKomp[Techniki negocjacyjne / Verhandlungstechniken],MATCH($B567,tab_MinKomp[[Stanowisko / Position ]:[Stanowisko / Position ]],0)))</f>
        <v>n/a</v>
      </c>
      <c r="DB568" s="194" t="str">
        <f>IF(INDEX(tab_MinKomp[Znajomość rynku branżowego / Kenntnis des Industrie Marktes],MATCH($B567,tab_MinKomp[[Stanowisko / Position ]:[Stanowisko / Position ]],0))="n/a","n/a",DB567-INDEX(tab_MinKomp[Znajomość rynku branżowego / Kenntnis des Industrie Marktes],MATCH($B567,tab_MinKomp[[Stanowisko / Position ]:[Stanowisko / Position ]],0)))</f>
        <v>n/a</v>
      </c>
      <c r="DC568" s="194" t="str">
        <f>IF(INDEX(tab_MinKomp[SUPPLIER MANAGEMENT],MATCH($B567,tab_MinKomp[[Stanowisko / Position ]:[Stanowisko / Position ]],0))="n/a","n/a",DC567-INDEX(tab_MinKomp[SUPPLIER MANAGEMENT],MATCH($B567,tab_MinKomp[[Stanowisko / Position ]:[Stanowisko / Position ]],0)))</f>
        <v>n/a</v>
      </c>
      <c r="DD568" s="194" t="str">
        <f>IF(INDEX(tab_MinKomp[SUPPLIER MANAGEMENT],MATCH($B567,tab_MinKomp[[Stanowisko / Position ]:[Stanowisko / Position ]],0))="n/a","n/a",DD567-INDEX(tab_MinKomp[SUPPLIER MANAGEMENT],MATCH($B567,tab_MinKomp[[Stanowisko / Position ]:[Stanowisko / Position ]],0)))</f>
        <v>n/a</v>
      </c>
      <c r="DE568" s="194" t="str">
        <f>IF(INDEX(tab_MinKomp[SUPPLIER MANAGEMENT],MATCH($B567,tab_MinKomp[[Stanowisko / Position ]:[Stanowisko / Position ]],0))="n/a","n/a",DE567-INDEX(tab_MinKomp[SUPPLIER MANAGEMENT],MATCH($B567,tab_MinKomp[[Stanowisko / Position ]:[Stanowisko / Position ]],0)))</f>
        <v>n/a</v>
      </c>
      <c r="DF568" s="194">
        <f>IF(INDEX(tab_MinKomp[LEAN MANAGEMENT],MATCH($B567,tab_MinKomp[[Stanowisko / Position ]:[Stanowisko / Position ]],0))="n/a","n/a",DF567-INDEX(tab_MinKomp[LEAN MANAGEMENT],MATCH($B567,tab_MinKomp[[Stanowisko / Position ]:[Stanowisko / Position ]],0)))</f>
        <v>0</v>
      </c>
      <c r="DG568" s="194" t="str">
        <f>IF(INDEX(tab_MinKomp[PPAP/PSW],MATCH($B567,tab_MinKomp[[Stanowisko / Position ]:[Stanowisko / Position ]],0))="n/a","n/a",DG567-INDEX(tab_MinKomp[PPAP/PSW],MATCH($B567,tab_MinKomp[[Stanowisko / Position ]:[Stanowisko / Position ]],0)))</f>
        <v>n/a</v>
      </c>
      <c r="DH568" s="194" t="str">
        <f>IF(INDEX(tab_MinKomp[SUPPLIER MANAGEMENT],MATCH($B567,tab_MinKomp[[Stanowisko / Position ]:[Stanowisko / Position ]],0))="n/a","n/a",DH567-INDEX(tab_MinKomp[SUPPLIER MANAGEMENT],MATCH($B567,tab_MinKomp[[Stanowisko / Position ]:[Stanowisko / Position ]],0)))</f>
        <v>n/a</v>
      </c>
      <c r="DI568" s="194" t="str">
        <f>IF(INDEX(tab_MinKomp[OBSŁUGA PORTALI KLIENTA / Kundenportale],MATCH($B567,tab_MinKomp[[Stanowisko / Position ]:[Stanowisko / Position ]],0))="n/a","n/a",DI567-INDEX(tab_MinKomp[OBSŁUGA PORTALI KLIENTA / Kundenportale],MATCH($B567,tab_MinKomp[[Stanowisko / Position ]:[Stanowisko / Position ]],0)))</f>
        <v>n/a</v>
      </c>
      <c r="DJ568" s="194" t="str">
        <f>IF(INDEX(tab_MinKomp[Obsługa systemu BABTECQ / BABTECQ System],MATCH($B567,tab_MinKomp[[Stanowisko / Position ]:[Stanowisko / Position ]],0))="n/a","n/a",DJ567-INDEX(tab_MinKomp[Obsługa systemu BABTECQ / BABTECQ System],MATCH($B567,tab_MinKomp[[Stanowisko / Position ]:[Stanowisko / Position ]],0)))</f>
        <v>n/a</v>
      </c>
      <c r="DK568" s="194" t="str">
        <f>IF(INDEX(tab_MinKomp[Rysunek techniczny / technische Zeichnung],MATCH($B567,tab_MinKomp[[Stanowisko / Position ]:[Stanowisko / Position ]],0))="n/a","n/a",DK567-INDEX(tab_MinKomp[Rysunek techniczny / technische Zeichnung],MATCH($B567,tab_MinKomp[[Stanowisko / Position ]:[Stanowisko / Position ]],0)))</f>
        <v>n/a</v>
      </c>
      <c r="DL568" s="194" t="str">
        <f>IF(INDEX(tab_MinKomp[Kalibracja / Kalibrierung],MATCH($B567,tab_MinKomp[[Stanowisko / Position ]:[Stanowisko / Position ]],0))="n/a","n/a",DL567-INDEX(tab_MinKomp[Kalibracja / Kalibrierung],MATCH($B567,tab_MinKomp[[Stanowisko / Position ]:[Stanowisko / Position ]],0)))</f>
        <v>n/a</v>
      </c>
      <c r="DM568" s="194" t="str">
        <f>IF(INDEX(tab_MinKomp[Rekwalifikacja / Requalifizierung],MATCH($B567,tab_MinKomp[[Stanowisko / Position ]:[Stanowisko / Position ]],0))="n/a","n/a",DM567-INDEX(tab_MinKomp[Rekwalifikacja / Requalifizierung],MATCH($B567,tab_MinKomp[[Stanowisko / Position ]:[Stanowisko / Position ]],0)))</f>
        <v>n/a</v>
      </c>
      <c r="DN568" s="190" t="str">
        <f>IF(INDEX(tab_MinKomp[Testy czystości / Reinheitstests],MATCH($B567,tab_MinKomp[[Stanowisko / Position ]:[Stanowisko / Position ]],0))="n/a","n/a",DN567-INDEX(tab_MinKomp[Testy czystości / Reinheitstests],MATCH($B567,tab_MinKomp[[Stanowisko / Position ]:[Stanowisko / Position ]],0)))</f>
        <v>n/a</v>
      </c>
      <c r="DO568" s="190" t="str">
        <f>IF(INDEX(tab_MinKomp[Testy czystości / Reinheitstests],MATCH($B567,tab_MinKomp[[Stanowisko / Position ]:[Stanowisko / Position ]],0))="n/a","n/a",DO567-INDEX(tab_MinKomp[Testy czystości / Reinheitstests],MATCH($B567,tab_MinKomp[[Stanowisko / Position ]:[Stanowisko / Position ]],0)))</f>
        <v>n/a</v>
      </c>
      <c r="DP568" s="190" t="str">
        <f>IF(INDEX(tab_MinKomp[Testy czystości / Reinheitstests],MATCH($B567,tab_MinKomp[[Stanowisko / Position ]:[Stanowisko / Position ]],0))="n/a","n/a",DP567-INDEX(tab_MinKomp[Testy czystości / Reinheitstests],MATCH($B567,tab_MinKomp[[Stanowisko / Position ]:[Stanowisko / Position ]],0)))</f>
        <v>n/a</v>
      </c>
      <c r="DQ568" s="190" t="str">
        <f>IF(INDEX(tab_MinKomp[Testy czystości / Reinheitstests],MATCH($B567,tab_MinKomp[[Stanowisko / Position ]:[Stanowisko / Position ]],0))="n/a","n/a",DQ567-INDEX(tab_MinKomp[Testy czystości / Reinheitstests],MATCH($B567,tab_MinKomp[[Stanowisko / Position ]:[Stanowisko / Position ]],0)))</f>
        <v>n/a</v>
      </c>
      <c r="DR568" s="190" t="str">
        <f>IF(INDEX(tab_MinKomp[Testy czystości / Reinheitstests],MATCH($B567,tab_MinKomp[[Stanowisko / Position ]:[Stanowisko / Position ]],0))="n/a","n/a",DR567-INDEX(tab_MinKomp[Testy czystości / Reinheitstests],MATCH($B567,tab_MinKomp[[Stanowisko / Position ]:[Stanowisko / Position ]],0)))</f>
        <v>n/a</v>
      </c>
      <c r="DS568" s="190" t="str">
        <f>IF(INDEX(tab_MinKomp[Testy czystości / Reinheitstests],MATCH($B567,tab_MinKomp[[Stanowisko / Position ]:[Stanowisko / Position ]],0))="n/a","n/a",DS567-INDEX(tab_MinKomp[Testy czystości / Reinheitstests],MATCH($B567,tab_MinKomp[[Stanowisko / Position ]:[Stanowisko / Position ]],0)))</f>
        <v>n/a</v>
      </c>
      <c r="DT568" s="194" t="str">
        <f>IF(INDEX(tab_MinKomp[SUPPLIER MANAGEMENT],MATCH($B567,tab_MinKomp[[Stanowisko / Position ]:[Stanowisko / Position ]],0))="n/a","n/a",DT567-INDEX(tab_MinKomp[SUPPLIER MANAGEMENT],MATCH($B567,tab_MinKomp[[Stanowisko / Position ]:[Stanowisko / Position ]],0)))</f>
        <v>n/a</v>
      </c>
      <c r="DU568" s="190" t="str">
        <f>IF(INDEX(tab_MinKomp[Testy czystości / Reinheitstests],MATCH($B567,tab_MinKomp[[Stanowisko / Position ]:[Stanowisko / Position ]],0))="n/a","n/a",DU567-INDEX(tab_MinKomp[Testy czystości / Reinheitstests],MATCH($B567,tab_MinKomp[[Stanowisko / Position ]:[Stanowisko / Position ]],0)))</f>
        <v>n/a</v>
      </c>
      <c r="DV568" s="190" t="str">
        <f>IF(INDEX(tab_MinKomp[Testy czystości / Reinheitstests],MATCH($B567,tab_MinKomp[[Stanowisko / Position ]:[Stanowisko / Position ]],0))="n/a","n/a",DV567-INDEX(tab_MinKomp[Testy czystości / Reinheitstests],MATCH($B567,tab_MinKomp[[Stanowisko / Position ]:[Stanowisko / Position ]],0)))</f>
        <v>n/a</v>
      </c>
      <c r="DW568" s="190" t="str">
        <f>IF(INDEX(tab_MinKomp[Testy czystości / Reinheitstests],MATCH($B567,tab_MinKomp[[Stanowisko / Position ]:[Stanowisko / Position ]],0))="n/a","n/a",DW567-INDEX(tab_MinKomp[Testy czystości / Reinheitstests],MATCH($B567,tab_MinKomp[[Stanowisko / Position ]:[Stanowisko / Position ]],0)))</f>
        <v>n/a</v>
      </c>
      <c r="DX568" s="190" t="str">
        <f>IF(INDEX(tab_MinKomp[Testy czystości / Reinheitstests],MATCH($B567,tab_MinKomp[[Stanowisko / Position ]:[Stanowisko / Position ]],0))="n/a","n/a",DX567-INDEX(tab_MinKomp[Testy czystości / Reinheitstests],MATCH($B567,tab_MinKomp[[Stanowisko / Position ]:[Stanowisko / Position ]],0)))</f>
        <v>n/a</v>
      </c>
      <c r="DY568" s="190" t="str">
        <f>IF(INDEX(tab_MinKomp[Testy czystości / Reinheitstests],MATCH($B567,tab_MinKomp[[Stanowisko / Position ]:[Stanowisko / Position ]],0))="n/a","n/a",DY567-INDEX(tab_MinKomp[Testy czystości / Reinheitstests],MATCH($B567,tab_MinKomp[[Stanowisko / Position ]:[Stanowisko / Position ]],0)))</f>
        <v>n/a</v>
      </c>
      <c r="DZ568" s="190" t="str">
        <f>IF(INDEX(tab_MinKomp[Testy czystości / Reinheitstests],MATCH($B567,tab_MinKomp[[Stanowisko / Position ]:[Stanowisko / Position ]],0))="n/a","n/a",DZ567-INDEX(tab_MinKomp[Testy czystości / Reinheitstests],MATCH($B567,tab_MinKomp[[Stanowisko / Position ]:[Stanowisko / Position ]],0)))</f>
        <v>n/a</v>
      </c>
      <c r="EA568" s="194" t="str">
        <f>IF(INDEX(tab_MinKomp[SUPPLIER MANAGEMENT],MATCH($B567,tab_MinKomp[[Stanowisko / Position ]:[Stanowisko / Position ]],0))="n/a","n/a",EA567-INDEX(tab_MinKomp[SUPPLIER MANAGEMENT],MATCH($B567,tab_MinKomp[[Stanowisko / Position ]:[Stanowisko / Position ]],0)))</f>
        <v>n/a</v>
      </c>
      <c r="EB568" s="190" t="str">
        <f>IF(INDEX(tab_MinKomp[Testy czystości / Reinheitstests],MATCH($B567,tab_MinKomp[[Stanowisko / Position ]:[Stanowisko / Position ]],0))="n/a","n/a",EB567-INDEX(tab_MinKomp[Testy czystości / Reinheitstests],MATCH($B567,tab_MinKomp[[Stanowisko / Position ]:[Stanowisko / Position ]],0)))</f>
        <v>n/a</v>
      </c>
      <c r="EC568" s="190" t="str">
        <f>IF(INDEX(tab_MinKomp[Testy czystości / Reinheitstests],MATCH($B567,tab_MinKomp[[Stanowisko / Position ]:[Stanowisko / Position ]],0))="n/a","n/a",EC567-INDEX(tab_MinKomp[Testy czystości / Reinheitstests],MATCH($B567,tab_MinKomp[[Stanowisko / Position ]:[Stanowisko / Position ]],0)))</f>
        <v>n/a</v>
      </c>
      <c r="ED568" s="190" t="str">
        <f>IF(INDEX(tab_MinKomp[Testy czystości / Reinheitstests],MATCH($B567,tab_MinKomp[[Stanowisko / Position ]:[Stanowisko / Position ]],0))="n/a","n/a",ED567-INDEX(tab_MinKomp[Testy czystości / Reinheitstests],MATCH($B567,tab_MinKomp[[Stanowisko / Position ]:[Stanowisko / Position ]],0)))</f>
        <v>n/a</v>
      </c>
      <c r="EE568" s="190" t="str">
        <f>IF(INDEX(tab_MinKomp[Testy czystości / Reinheitstests],MATCH($B567,tab_MinKomp[[Stanowisko / Position ]:[Stanowisko / Position ]],0))="n/a","n/a",EE567-INDEX(tab_MinKomp[Testy czystości / Reinheitstests],MATCH($B567,tab_MinKomp[[Stanowisko / Position ]:[Stanowisko / Position ]],0)))</f>
        <v>n/a</v>
      </c>
      <c r="EF568" s="190" t="str">
        <f>IF(INDEX(tab_MinKomp[Testy czystości / Reinheitstests],MATCH($B567,tab_MinKomp[[Stanowisko / Position ]:[Stanowisko / Position ]],0))="n/a","n/a",EF567-INDEX(tab_MinKomp[Testy czystości / Reinheitstests],MATCH($B567,tab_MinKomp[[Stanowisko / Position ]:[Stanowisko / Position ]],0)))</f>
        <v>n/a</v>
      </c>
      <c r="EG568" s="190" t="str">
        <f>IF(INDEX(tab_MinKomp[Testy czystości / Reinheitstests],MATCH($B567,tab_MinKomp[[Stanowisko / Position ]:[Stanowisko / Position ]],0))="n/a","n/a",EG567-INDEX(tab_MinKomp[Testy czystości / Reinheitstests],MATCH($B567,tab_MinKomp[[Stanowisko / Position ]:[Stanowisko / Position ]],0)))</f>
        <v>n/a</v>
      </c>
      <c r="EH568" s="190" t="str">
        <f>IF(INDEX(tab_MinKomp[Testy czystości / Reinheitstests],MATCH($B567,tab_MinKomp[[Stanowisko / Position ]:[Stanowisko / Position ]],0))="n/a","n/a",EH567-INDEX(tab_MinKomp[Testy czystości / Reinheitstests],MATCH($B567,tab_MinKomp[[Stanowisko / Position ]:[Stanowisko / Position ]],0)))</f>
        <v>n/a</v>
      </c>
      <c r="EI568" s="190" t="str">
        <f>IF(INDEX(tab_MinKomp[Testy czystości / Reinheitstests],MATCH($B567,tab_MinKomp[[Stanowisko / Position ]:[Stanowisko / Position ]],0))="n/a","n/a",EI567-INDEX(tab_MinKomp[Testy czystości / Reinheitstests],MATCH($B567,tab_MinKomp[[Stanowisko / Position ]:[Stanowisko / Position ]],0)))</f>
        <v>n/a</v>
      </c>
      <c r="EJ568" s="190" t="str">
        <f>IF(INDEX(tab_MinKomp[Testy czystości / Reinheitstests],MATCH($B567,tab_MinKomp[[Stanowisko / Position ]:[Stanowisko / Position ]],0))="n/a","n/a",EJ567-INDEX(tab_MinKomp[Testy czystości / Reinheitstests],MATCH($B567,tab_MinKomp[[Stanowisko / Position ]:[Stanowisko / Position ]],0)))</f>
        <v>n/a</v>
      </c>
      <c r="EK568" s="190" t="str">
        <f>IF(INDEX(tab_MinKomp[Testy czystości / Reinheitstests],MATCH($B567,tab_MinKomp[[Stanowisko / Position ]:[Stanowisko / Position ]],0))="n/a","n/a",EK567-INDEX(tab_MinKomp[Testy czystości / Reinheitstests],MATCH($B567,tab_MinKomp[[Stanowisko / Position ]:[Stanowisko / Position ]],0)))</f>
        <v>n/a</v>
      </c>
      <c r="EL568" s="190" t="str">
        <f>IF(INDEX(tab_MinKomp[Testy czystości / Reinheitstests],MATCH($B567,tab_MinKomp[[Stanowisko / Position ]:[Stanowisko / Position ]],0))="n/a","n/a",EL567-INDEX(tab_MinKomp[Testy czystości / Reinheitstests],MATCH($B567,tab_MinKomp[[Stanowisko / Position ]:[Stanowisko / Position ]],0)))</f>
        <v>n/a</v>
      </c>
      <c r="EM568" s="190" t="str">
        <f>IF(INDEX(tab_MinKomp[Testy czystości / Reinheitstests],MATCH($B567,tab_MinKomp[[Stanowisko / Position ]:[Stanowisko / Position ]],0))="n/a","n/a",EM567-INDEX(tab_MinKomp[Testy czystości / Reinheitstests],MATCH($B567,tab_MinKomp[[Stanowisko / Position ]:[Stanowisko / Position ]],0)))</f>
        <v>n/a</v>
      </c>
      <c r="EN568" s="190" t="str">
        <f>IF(INDEX(tab_MinKomp[Testy czystości / Reinheitstests],MATCH($B567,tab_MinKomp[[Stanowisko / Position ]:[Stanowisko / Position ]],0))="n/a","n/a",EN567-INDEX(tab_MinKomp[Testy czystości / Reinheitstests],MATCH($B567,tab_MinKomp[[Stanowisko / Position ]:[Stanowisko / Position ]],0)))</f>
        <v>n/a</v>
      </c>
      <c r="EO568" s="194" t="str">
        <f>IF(INDEX(tab_MinKomp[Konserwacja Rep],MATCH($B567,tab_MinKomp[[Stanowisko / Position ]:[Stanowisko / Position ]],0))="n/a","n/a",EO567-INDEX(tab_MinKomp[Konserwacja Rep],MATCH($B567,tab_MinKomp[[Stanowisko / Position ]:[Stanowisko / Position ]],0)))</f>
        <v>n/a</v>
      </c>
      <c r="EP568" s="194" t="str">
        <f>IF(INDEX(tab_MinKomp[[Konserwacja Engel ]],MATCH($B567,tab_MinKomp[[Stanowisko / Position ]:[Stanowisko / Position ]],0))="n/a","n/a",EP567-INDEX(tab_MinKomp[[Konserwacja Engel ]],MATCH($B567,tab_MinKomp[[Stanowisko / Position ]:[Stanowisko / Position ]],0)))</f>
        <v>n/a</v>
      </c>
      <c r="EQ568" s="194" t="str">
        <f>IF(INDEX(tab_MinKomp[Konserwacja B 50],MATCH($B567,tab_MinKomp[[Stanowisko / Position ]:[Stanowisko / Position ]],0))="n/a","n/a",EQ567-INDEX(tab_MinKomp[Konserwacja B 50],MATCH($B567,tab_MinKomp[[Stanowisko / Position ]:[Stanowisko / Position ]],0)))</f>
        <v>n/a</v>
      </c>
      <c r="ER568" s="194" t="str">
        <f>IF(INDEX(tab_MinKomp[[Konserwacja EOL ]],MATCH($B567,tab_MinKomp[[Stanowisko / Position ]:[Stanowisko / Position ]],0))="n/a","n/a",ER567-INDEX(tab_MinKomp[[Konserwacja EOL ]],MATCH($B567,tab_MinKomp[[Stanowisko / Position ]:[Stanowisko / Position ]],0)))</f>
        <v>n/a</v>
      </c>
      <c r="ES568" s="194" t="str">
        <f>IF(INDEX(tab_MinKomp[Konserwacja Branson],MATCH($B567,tab_MinKomp[[Stanowisko / Position ]:[Stanowisko / Position ]],0))="n/a","n/a",ES567-INDEX(tab_MinKomp[Konserwacja Branson],MATCH($B567,tab_MinKomp[[Stanowisko / Position ]:[Stanowisko / Position ]],0)))</f>
        <v>n/a</v>
      </c>
      <c r="ET568" s="194" t="str">
        <f>IF(INDEX(tab_MinKomp[Konserwacja coolery],MATCH($B567,tab_MinKomp[[Stanowisko / Position ]:[Stanowisko / Position ]],0))="n/a","n/a",ET567-INDEX(tab_MinKomp[Konserwacja coolery],MATCH($B567,tab_MinKomp[[Stanowisko / Position ]:[Stanowisko / Position ]],0)))</f>
        <v>n/a</v>
      </c>
      <c r="EU568" s="194" t="str">
        <f>IF(INDEX(tab_MinKomp[Konserwacja piecy],MATCH($B567,tab_MinKomp[[Stanowisko / Position ]:[Stanowisko / Position ]],0))="n/a","n/a",EU567-INDEX(tab_MinKomp[Konserwacja piecy],MATCH($B567,tab_MinKomp[[Stanowisko / Position ]:[Stanowisko / Position ]],0)))</f>
        <v>n/a</v>
      </c>
      <c r="EV568" s="194" t="str">
        <f>IF(INDEX(tab_MinKomp[Rysunek techniczny- czytanie],MATCH($B567,tab_MinKomp[[Stanowisko / Position ]:[Stanowisko / Position ]],0))="n/a","n/a",EV567-INDEX(tab_MinKomp[Rysunek techniczny- czytanie],MATCH($B567,tab_MinKomp[[Stanowisko / Position ]:[Stanowisko / Position ]],0)))</f>
        <v>n/a</v>
      </c>
      <c r="EW568" s="194" t="str">
        <f>IF(INDEX(tab_MinKomp[Elektryka],MATCH($B567,tab_MinKomp[[Stanowisko / Position ]:[Stanowisko / Position ]],0))="n/a","n/a",EW567-INDEX(tab_MinKomp[Elektryka],MATCH($B567,tab_MinKomp[[Stanowisko / Position ]:[Stanowisko / Position ]],0)))</f>
        <v>n/a</v>
      </c>
      <c r="EX568" s="194" t="str">
        <f>IF(INDEX(tab_MinKomp[Pneumatyka],MATCH($B567,tab_MinKomp[[Stanowisko / Position ]:[Stanowisko / Position ]],0))="n/a","n/a",EX567-INDEX(tab_MinKomp[Pneumatyka],MATCH($B567,tab_MinKomp[[Stanowisko / Position ]:[Stanowisko / Position ]],0)))</f>
        <v>n/a</v>
      </c>
      <c r="EY568" s="194" t="str">
        <f>IF(INDEX(tab_MinKomp[[Hydraulika ]],MATCH($B567,tab_MinKomp[[Stanowisko / Position ]:[Stanowisko / Position ]],0))="n/a","n/a",EY567-INDEX(tab_MinKomp[[Hydraulika ]],MATCH($B567,tab_MinKomp[[Stanowisko / Position ]:[Stanowisko / Position ]],0)))</f>
        <v>n/a</v>
      </c>
      <c r="EZ568" s="194" t="str">
        <f>IF(INDEX(tab_MinKomp[Podciśnienie],MATCH($B567,tab_MinKomp[[Stanowisko / Position ]:[Stanowisko / Position ]],0))="n/a","n/a",EZ567-INDEX(tab_MinKomp[Podciśnienie],MATCH($B567,tab_MinKomp[[Stanowisko / Position ]:[Stanowisko / Position ]],0)))</f>
        <v>n/a</v>
      </c>
      <c r="FA568" s="194" t="str">
        <f>IF(INDEX(tab_MinKomp[Usuwanie awarii],MATCH($B567,tab_MinKomp[[Stanowisko / Position ]:[Stanowisko / Position ]],0))="n/a","n/a",FA567-INDEX(tab_MinKomp[Usuwanie awarii],MATCH($B567,tab_MinKomp[[Stanowisko / Position ]:[Stanowisko / Position ]],0)))</f>
        <v>n/a</v>
      </c>
      <c r="FB568" s="194" t="str">
        <f>IF(INDEX(tab_MinKomp[Obsługa robotów],MATCH($B567,tab_MinKomp[[Stanowisko / Position ]:[Stanowisko / Position ]],0))="n/a","n/a",FB567-INDEX(tab_MinKomp[Obsługa robotów],MATCH($B567,tab_MinKomp[[Stanowisko / Position ]:[Stanowisko / Position ]],0)))</f>
        <v>n/a</v>
      </c>
      <c r="FC568" s="194" t="str">
        <f>IF(INDEX(tab_MinKomp[Obsługa sterowania maszyny],MATCH($B567,tab_MinKomp[[Stanowisko / Position ]:[Stanowisko / Position ]],0))="n/a","n/a",FC567-INDEX(tab_MinKomp[Obsługa sterowania maszyny],MATCH($B567,tab_MinKomp[[Stanowisko / Position ]:[Stanowisko / Position ]],0)))</f>
        <v>n/a</v>
      </c>
      <c r="FD568" s="194" t="str">
        <f>IF(INDEX(tab_MinKomp[Usuwanie przyczyn żródłowych],MATCH($B567,tab_MinKomp[[Stanowisko / Position ]:[Stanowisko / Position ]],0))="n/a","n/a",FD567-INDEX(tab_MinKomp[Usuwanie przyczyn żródłowych],MATCH($B567,tab_MinKomp[[Stanowisko / Position ]:[Stanowisko / Position ]],0)))</f>
        <v>n/a</v>
      </c>
      <c r="FE568" s="194" t="str">
        <f>IF(INDEX(tab_MinKomp[Cmms stosowanie],MATCH($B567,tab_MinKomp[[Stanowisko / Position ]:[Stanowisko / Position ]],0))="n/a","n/a",FE567-INDEX(tab_MinKomp[Cmms stosowanie],MATCH($B567,tab_MinKomp[[Stanowisko / Position ]:[Stanowisko / Position ]],0)))</f>
        <v>n/a</v>
      </c>
      <c r="FF568" s="190" t="str">
        <f>IF(INDEX(tab_MinKomp[Testy czystości / Reinheitstests],MATCH($B567,tab_MinKomp[[Stanowisko / Position ]:[Stanowisko / Position ]],0))="n/a","n/a",FF567-INDEX(tab_MinKomp[Testy czystości / Reinheitstests],MATCH($B567,tab_MinKomp[[Stanowisko / Position ]:[Stanowisko / Position ]],0)))</f>
        <v>n/a</v>
      </c>
      <c r="FG568" s="194" t="str">
        <f>IF(INDEX(tab_MinKomp[Czyszczenie form plastikowych],MATCH($B567,tab_MinKomp[[Stanowisko / Position ]:[Stanowisko / Position ]],0))="n/a","n/a",FG567-INDEX(tab_MinKomp[Czyszczenie form plastikowych],MATCH($B567,tab_MinKomp[[Stanowisko / Position ]:[Stanowisko / Position ]],0)))</f>
        <v>n/a</v>
      </c>
      <c r="FH568" s="194" t="str">
        <f>IF(INDEX(tab_MinKomp[Wymiana form plastik],MATCH($B567,tab_MinKomp[[Stanowisko / Position ]:[Stanowisko / Position ]],0))="n/a","n/a",FH567-INDEX(tab_MinKomp[Wymiana form plastik],MATCH($B567,tab_MinKomp[[Stanowisko / Position ]:[Stanowisko / Position ]],0)))</f>
        <v>n/a</v>
      </c>
      <c r="FI568" s="194" t="str">
        <f>IF(INDEX(tab_MinKomp[Wymiana form guma],MATCH($B567,tab_MinKomp[[Stanowisko / Position ]:[Stanowisko / Position ]],0))="n/a","n/a",FI567-INDEX(tab_MinKomp[Wymiana form guma],MATCH($B567,tab_MinKomp[[Stanowisko / Position ]:[Stanowisko / Position ]],0)))</f>
        <v>n/a</v>
      </c>
      <c r="FJ568" s="194" t="str">
        <f>IF(INDEX(tab_MinKomp[Konserwacja KK],MATCH($B567,tab_MinKomp[[Stanowisko / Position ]:[Stanowisko / Position ]],0))="n/a","n/a",FJ567-INDEX(tab_MinKomp[Konserwacja KK],MATCH($B567,tab_MinKomp[[Stanowisko / Position ]:[Stanowisko / Position ]],0)))</f>
        <v>n/a</v>
      </c>
      <c r="FK568" s="194" t="str">
        <f>IF(INDEX(tab_MinKomp[Konserwacja form guma],MATCH($B567,tab_MinKomp[[Stanowisko / Position ]:[Stanowisko / Position ]],0))="n/a","n/a",FK567-INDEX(tab_MinKomp[Konserwacja form guma],MATCH($B567,tab_MinKomp[[Stanowisko / Position ]:[Stanowisko / Position ]],0)))</f>
        <v>n/a</v>
      </c>
      <c r="FL568" s="194" t="str">
        <f>IF(INDEX(tab_MinKomp[Konserwacja form plastiki],MATCH($B567,tab_MinKomp[[Stanowisko / Position ]:[Stanowisko / Position ]],0))="n/a","n/a",FL567-INDEX(tab_MinKomp[Konserwacja form plastiki],MATCH($B567,tab_MinKomp[[Stanowisko / Position ]:[Stanowisko / Position ]],0)))</f>
        <v>n/a</v>
      </c>
      <c r="FM568" s="194" t="str">
        <f>IF(INDEX(tab_MinKomp[Konserwacja Gorącego Kanału],MATCH($B567,tab_MinKomp[[Stanowisko / Position ]:[Stanowisko / Position ]],0))="n/a","n/a",FM567-INDEX(tab_MinKomp[Konserwacja Gorącego Kanału],MATCH($B567,tab_MinKomp[[Stanowisko / Position ]:[Stanowisko / Position ]],0)))</f>
        <v>n/a</v>
      </c>
      <c r="FN568" s="194" t="str">
        <f>IF(INDEX(tab_MinKomp[MS Office (Excel)],MATCH($B567,tab_MinKomp[[Stanowisko / Position ]:[Stanowisko / Position ]],0))="n/a","n/a",FN567-INDEX(tab_MinKomp[MS Office (Excel)],MATCH($B567,tab_MinKomp[[Stanowisko / Position ]:[Stanowisko / Position ]],0)))</f>
        <v>n/a</v>
      </c>
      <c r="FO568" s="194" t="str">
        <f>IF(INDEX(tab_MinKomp[MS Office (Word)],MATCH($B567,tab_MinKomp[[Stanowisko / Position ]:[Stanowisko / Position ]],0))="n/a","n/a",FO567-INDEX(tab_MinKomp[MS Office (Word)],MATCH($B567,tab_MinKomp[[Stanowisko / Position ]:[Stanowisko / Position ]],0)))</f>
        <v>n/a</v>
      </c>
      <c r="FP568" s="194" t="str">
        <f>IF(INDEX(tab_MinKomp[MS Office (Power Point)],MATCH($B567,tab_MinKomp[[Stanowisko / Position ]:[Stanowisko / Position ]],0))="n/a","n/a",FP567-INDEX(tab_MinKomp[MS Office (Power Point)],MATCH($B567,tab_MinKomp[[Stanowisko / Position ]:[Stanowisko / Position ]],0)))</f>
        <v>n/a</v>
      </c>
      <c r="FQ568" s="196" t="str">
        <f>IF(INDEX(tab_MinKomp[Język angielski / Englisch],MATCH($B567,tab_MinKomp[[Stanowisko / Position ]:[Stanowisko / Position ]],0))="n/a","n/a",FQ567-INDEX(tab_MinKomp[Język angielski / Englisch],MATCH($B567,tab_MinKomp[[Stanowisko / Position ]:[Stanowisko / Position ]],0)))</f>
        <v>n/a</v>
      </c>
      <c r="FR568" s="196" t="str">
        <f>IF(INDEX(tab_MinKomp[Język niemiecki / Deutsch],MATCH($B567,tab_MinKomp[[Stanowisko / Position ]:[Stanowisko / Position ]],0))="n/a","n/a",FR567-INDEX(tab_MinKomp[Język niemiecki / Deutsch],MATCH($B567,tab_MinKomp[[Stanowisko / Position ]:[Stanowisko / Position ]],0)))</f>
        <v>n/a</v>
      </c>
      <c r="FS568" s="194">
        <f>IF(INDEX(tab_MinKomp[Zarządzanie dokumentacją procesową / Process dokumentation management],MATCH($B567,tab_MinKomp[[Stanowisko / Position ]:[Stanowisko / Position ]],0))="n/a","n/a",FS567-INDEX(tab_MinKomp[Zarządzanie dokumentacją procesową / Process dokumentation management],MATCH($B567,tab_MinKomp[[Stanowisko / Position ]:[Stanowisko / Position ]],0)))</f>
        <v>-1</v>
      </c>
      <c r="FT568" s="194">
        <f>IF(INDEX(tab_MinKomp[Znajomość procesów z obszaru / Kenntiss der prozesse in dem Bereich],MATCH($B567,tab_MinKomp[[Stanowisko / Position ]:[Stanowisko / Position ]],0))="n/a","n/a",FT567-INDEX(tab_MinKomp[Znajomość procesów z obszaru / Kenntiss der prozesse in dem Bereich],MATCH($B567,tab_MinKomp[[Stanowisko / Position ]:[Stanowisko / Position ]],0)))</f>
        <v>0</v>
      </c>
      <c r="FU568" s="194">
        <f>IF(INDEX(tab_MinKomp[optymalizacja procesów / Prozessoptymalisierung],MATCH($B567,tab_MinKomp[[Stanowisko / Position ]:[Stanowisko / Position ]],0))="n/a","n/a",FU567-INDEX(tab_MinKomp[optymalizacja procesów / Prozessoptymalisierung],MATCH($B567,tab_MinKomp[[Stanowisko / Position ]:[Stanowisko / Position ]],0)))</f>
        <v>0</v>
      </c>
      <c r="FV568" s="194">
        <f>IF(INDEX(tab_MinKomp[Umiejętności szkoleniowe / Trainingsfähigkeiten],MATCH($B567,tab_MinKomp[[Stanowisko / Position ]:[Stanowisko / Position ]],0))="n/a","n/a",FV567-INDEX(tab_MinKomp[Umiejętności szkoleniowe / Trainingsfähigkeiten],MATCH($B567,tab_MinKomp[[Stanowisko / Position ]:[Stanowisko / Position ]],0)))</f>
        <v>0</v>
      </c>
      <c r="FW568" s="194">
        <f>IF(INDEX(tab_MinKomp[Analityczne myślenie, podejście / Analitysches Denken, Einstellung],MATCH($B567,tab_MinKomp[[Stanowisko / Position ]:[Stanowisko / Position ]],0))="n/a","n/a",FW567-INDEX(tab_MinKomp[Analityczne myślenie, podejście / Analitysches Denken, Einstellung],MATCH($B567,tab_MinKomp[[Stanowisko / Position ]:[Stanowisko / Position ]],0)))</f>
        <v>0</v>
      </c>
      <c r="FX568" s="194">
        <f>IF(INDEX(tab_MinKomp[Dokładność, precyzja w dzialaniu / Genauigkeit, Präzision in die Arbeit],MATCH($B567,tab_MinKomp[[Stanowisko / Position ]:[Stanowisko / Position ]],0))="n/a","n/a",FX567-INDEX(tab_MinKomp[Dokładność, precyzja w dzialaniu / Genauigkeit, Präzision in die Arbeit],MATCH($B567,tab_MinKomp[[Stanowisko / Position ]:[Stanowisko / Position ]],0)))</f>
        <v>0</v>
      </c>
      <c r="FY568" s="194">
        <f>IF(INDEX(tab_MinKomp[Dyspozycyjność / Verfügbarkeit],MATCH($B567,tab_MinKomp[[Stanowisko / Position ]:[Stanowisko / Position ]],0))="n/a","n/a",FY567-INDEX(tab_MinKomp[Dyspozycyjność / Verfügbarkeit],MATCH($B567,tab_MinKomp[[Stanowisko / Position ]:[Stanowisko / Position ]],0)))</f>
        <v>0</v>
      </c>
      <c r="FZ568" s="194">
        <f>IF(INDEX(tab_MinKomp[Zaangażowanie / 
Engagement],MATCH($B567,tab_MinKomp[[Stanowisko / Position ]:[Stanowisko / Position ]],0))="n/a","n/a",FZ567-INDEX(tab_MinKomp[Zaangażowanie / 
Engagement],MATCH($B567,tab_MinKomp[[Stanowisko / Position ]:[Stanowisko / Position ]],0)))</f>
        <v>0</v>
      </c>
      <c r="GA568" s="194" t="str">
        <f>IF(INDEX(tab_MinKomp[Konserwacja form guma],MATCH($B567,tab_MinKomp[[Stanowisko / Position ]:[Stanowisko / Position ]],0))="n/a","n/a",GA567-INDEX(tab_MinKomp[Konserwacja form guma],MATCH($B567,tab_MinKomp[[Stanowisko / Position ]:[Stanowisko / Position ]],0)))</f>
        <v>n/a</v>
      </c>
      <c r="GB568" s="194" t="str">
        <f>IF(INDEX(tab_MinKomp[Konserwacja form plastiki],MATCH($B567,tab_MinKomp[[Stanowisko / Position ]:[Stanowisko / Position ]],0))="n/a","n/a",GB567-INDEX(tab_MinKomp[Konserwacja form plastiki],MATCH($B567,tab_MinKomp[[Stanowisko / Position ]:[Stanowisko / Position ]],0)))</f>
        <v>n/a</v>
      </c>
      <c r="GC568" s="194">
        <f>IF(INDEX(tab_MinKomp[Elastyczność w działaniu],MATCH($B567,tab_MinKomp[[Stanowisko / Position ]:[Stanowisko / Position ]],0))="n/a","n/a",GC567-INDEX(tab_MinKomp[Elastyczność w działaniu],MATCH($B567,tab_MinKomp[[Stanowisko / Position ]:[Stanowisko / Position ]],0)))</f>
        <v>0</v>
      </c>
      <c r="GD568" s="194">
        <f>IF(INDEX(tab_MinKomp[Komunikatywność],MATCH($B567,tab_MinKomp[[Stanowisko / Position ]:[Stanowisko / Position ]],0))="n/a","n/a",GD567-INDEX(tab_MinKomp[Komunikatywność],MATCH($B567,tab_MinKomp[[Stanowisko / Position ]:[Stanowisko / Position ]],0)))</f>
        <v>0</v>
      </c>
      <c r="GE568" s="193" t="str">
        <f>IF(INDEX(tab_MinKomp[Motywowanie i budowanie zaangażowania zespołu],MATCH($B567,tab_MinKomp[[Stanowisko / Position ]:[Stanowisko / Position ]],0))="n/a","n/a",GE567-INDEX(tab_MinKomp[Motywowanie i budowanie zaangażowania zespołu],MATCH($B567,tab_MinKomp[[Stanowisko / Position ]:[Stanowisko / Position ]],0)))</f>
        <v>n/a</v>
      </c>
      <c r="GF568" s="186" t="s">
        <v>248</v>
      </c>
      <c r="GG568" s="186" t="s">
        <v>248</v>
      </c>
      <c r="GH568" s="186" t="s">
        <v>248</v>
      </c>
      <c r="GI568" s="186" t="s">
        <v>248</v>
      </c>
      <c r="GJ568" s="186" t="s">
        <v>248</v>
      </c>
      <c r="GK568" s="186" t="s">
        <v>248</v>
      </c>
      <c r="GL568" s="186" t="s">
        <v>248</v>
      </c>
      <c r="GM568" s="186" t="s">
        <v>248</v>
      </c>
      <c r="GN568" s="186" t="s">
        <v>248</v>
      </c>
      <c r="GO568" s="186" t="s">
        <v>248</v>
      </c>
      <c r="GP568" s="186" t="s">
        <v>248</v>
      </c>
      <c r="GQ568" s="186" t="s">
        <v>248</v>
      </c>
      <c r="GR568" s="186" t="s">
        <v>248</v>
      </c>
      <c r="GS568" s="186" t="s">
        <v>248</v>
      </c>
      <c r="GT568" s="186" t="s">
        <v>248</v>
      </c>
      <c r="GU568" s="186" t="s">
        <v>248</v>
      </c>
      <c r="GV568" s="186" t="s">
        <v>248</v>
      </c>
      <c r="GW568" s="186" t="s">
        <v>248</v>
      </c>
      <c r="GX568" s="186" t="s">
        <v>248</v>
      </c>
      <c r="GY568" s="186" t="s">
        <v>248</v>
      </c>
      <c r="GZ568" s="261" t="s">
        <v>248</v>
      </c>
      <c r="HA568" s="261" t="s">
        <v>248</v>
      </c>
      <c r="HB568" s="191">
        <f>SUM(G568:GE568)/(HB567-(SUM(G568:GE568)))</f>
        <v>-6.9767441860465115E-2</v>
      </c>
    </row>
    <row r="569" spans="1:211" ht="24.9" customHeight="1" x14ac:dyDescent="0.3">
      <c r="A569" s="105" t="s">
        <v>322</v>
      </c>
      <c r="B569" s="105" t="s">
        <v>315</v>
      </c>
      <c r="C569" s="105"/>
      <c r="D569" s="105">
        <v>1834</v>
      </c>
      <c r="E569" s="394" t="s">
        <v>677</v>
      </c>
      <c r="F569" s="185" t="s">
        <v>374</v>
      </c>
      <c r="G569" s="186">
        <v>2</v>
      </c>
      <c r="H569" s="186">
        <v>1</v>
      </c>
      <c r="I569" s="186">
        <v>2</v>
      </c>
      <c r="J569" s="186">
        <v>1</v>
      </c>
      <c r="K569" s="186">
        <v>1</v>
      </c>
      <c r="L569" s="186" t="s">
        <v>248</v>
      </c>
      <c r="M569" s="186" t="s">
        <v>248</v>
      </c>
      <c r="N569" s="186" t="s">
        <v>248</v>
      </c>
      <c r="O569" s="186">
        <v>1</v>
      </c>
      <c r="P569" s="186">
        <v>1</v>
      </c>
      <c r="Q569" s="186" t="s">
        <v>248</v>
      </c>
      <c r="R569" s="186" t="s">
        <v>248</v>
      </c>
      <c r="S569" s="186" t="s">
        <v>248</v>
      </c>
      <c r="T569" s="186" t="s">
        <v>248</v>
      </c>
      <c r="U569" s="186" t="s">
        <v>248</v>
      </c>
      <c r="V569" s="186" t="s">
        <v>248</v>
      </c>
      <c r="W569" s="186" t="s">
        <v>248</v>
      </c>
      <c r="X569" s="186" t="s">
        <v>248</v>
      </c>
      <c r="Y569" s="186" t="s">
        <v>248</v>
      </c>
      <c r="Z569" s="186" t="s">
        <v>248</v>
      </c>
      <c r="AA569" s="186" t="s">
        <v>248</v>
      </c>
      <c r="AB569" s="186" t="s">
        <v>248</v>
      </c>
      <c r="AC569" s="186" t="s">
        <v>248</v>
      </c>
      <c r="AD569" s="186" t="s">
        <v>248</v>
      </c>
      <c r="AE569" s="186" t="s">
        <v>248</v>
      </c>
      <c r="AF569" s="186" t="s">
        <v>248</v>
      </c>
      <c r="AG569" s="186" t="s">
        <v>248</v>
      </c>
      <c r="AH569" s="186" t="s">
        <v>248</v>
      </c>
      <c r="AI569" s="186" t="s">
        <v>248</v>
      </c>
      <c r="AJ569" s="186" t="s">
        <v>248</v>
      </c>
      <c r="AK569" s="186" t="s">
        <v>248</v>
      </c>
      <c r="AL569" s="186">
        <v>1</v>
      </c>
      <c r="AM569" s="186" t="s">
        <v>248</v>
      </c>
      <c r="AN569" s="186" t="s">
        <v>248</v>
      </c>
      <c r="AO569" s="186">
        <v>1</v>
      </c>
      <c r="AP569" s="186" t="s">
        <v>248</v>
      </c>
      <c r="AQ569" s="186">
        <v>1</v>
      </c>
      <c r="AR569" s="186" t="s">
        <v>248</v>
      </c>
      <c r="AS569" s="186" t="s">
        <v>248</v>
      </c>
      <c r="AT569" s="186" t="s">
        <v>248</v>
      </c>
      <c r="AU569" s="186" t="s">
        <v>248</v>
      </c>
      <c r="AV569" s="186">
        <v>2</v>
      </c>
      <c r="AW569" s="186">
        <v>1</v>
      </c>
      <c r="AX569" s="186" t="s">
        <v>248</v>
      </c>
      <c r="AY569" s="186" t="s">
        <v>248</v>
      </c>
      <c r="AZ569" s="186" t="s">
        <v>248</v>
      </c>
      <c r="BA569" s="186" t="s">
        <v>248</v>
      </c>
      <c r="BB569" s="186" t="s">
        <v>248</v>
      </c>
      <c r="BC569" s="186" t="s">
        <v>248</v>
      </c>
      <c r="BD569" s="186" t="s">
        <v>248</v>
      </c>
      <c r="BE569" s="186" t="s">
        <v>248</v>
      </c>
      <c r="BF569" s="186" t="s">
        <v>248</v>
      </c>
      <c r="BG569" s="186" t="s">
        <v>248</v>
      </c>
      <c r="BH569" s="186" t="s">
        <v>248</v>
      </c>
      <c r="BI569" s="186" t="s">
        <v>248</v>
      </c>
      <c r="BJ569" s="186" t="s">
        <v>248</v>
      </c>
      <c r="BK569" s="186" t="s">
        <v>248</v>
      </c>
      <c r="BL569" s="186" t="s">
        <v>248</v>
      </c>
      <c r="BM569" s="186" t="s">
        <v>248</v>
      </c>
      <c r="BN569" s="186" t="s">
        <v>248</v>
      </c>
      <c r="BO569" s="186" t="s">
        <v>248</v>
      </c>
      <c r="BP569" s="186">
        <v>1</v>
      </c>
      <c r="BQ569" s="186" t="s">
        <v>248</v>
      </c>
      <c r="BR569" s="186">
        <v>1</v>
      </c>
      <c r="BS569" s="186" t="s">
        <v>248</v>
      </c>
      <c r="BT569" s="186" t="s">
        <v>248</v>
      </c>
      <c r="BU569" s="186" t="s">
        <v>248</v>
      </c>
      <c r="BV569" s="186" t="s">
        <v>248</v>
      </c>
      <c r="BW569" s="186" t="s">
        <v>248</v>
      </c>
      <c r="BX569" s="186" t="s">
        <v>248</v>
      </c>
      <c r="BY569" s="186" t="s">
        <v>248</v>
      </c>
      <c r="BZ569" s="186" t="s">
        <v>248</v>
      </c>
      <c r="CA569" s="186">
        <v>1</v>
      </c>
      <c r="CB569" s="186" t="s">
        <v>248</v>
      </c>
      <c r="CC569" s="186">
        <v>2</v>
      </c>
      <c r="CD569" s="186">
        <v>2</v>
      </c>
      <c r="CE569" s="186" t="s">
        <v>248</v>
      </c>
      <c r="CF569" s="186" t="s">
        <v>248</v>
      </c>
      <c r="CG569" s="186">
        <v>1</v>
      </c>
      <c r="CH569" s="186" t="s">
        <v>248</v>
      </c>
      <c r="CI569" s="186" t="s">
        <v>248</v>
      </c>
      <c r="CJ569" s="186" t="s">
        <v>248</v>
      </c>
      <c r="CK569" s="186" t="s">
        <v>248</v>
      </c>
      <c r="CL569" s="186" t="s">
        <v>248</v>
      </c>
      <c r="CM569" s="186" t="s">
        <v>248</v>
      </c>
      <c r="CN569" s="186" t="s">
        <v>248</v>
      </c>
      <c r="CO569" s="186" t="s">
        <v>248</v>
      </c>
      <c r="CP569" s="186" t="s">
        <v>248</v>
      </c>
      <c r="CQ569" s="186" t="s">
        <v>248</v>
      </c>
      <c r="CR569" s="186" t="s">
        <v>248</v>
      </c>
      <c r="CS569" s="186" t="s">
        <v>248</v>
      </c>
      <c r="CT569" s="186" t="s">
        <v>248</v>
      </c>
      <c r="CU569" s="186" t="s">
        <v>248</v>
      </c>
      <c r="CV569" s="186" t="s">
        <v>248</v>
      </c>
      <c r="CW569" s="186">
        <v>1</v>
      </c>
      <c r="CX569" s="186" t="s">
        <v>248</v>
      </c>
      <c r="CY569" s="186" t="s">
        <v>248</v>
      </c>
      <c r="CZ569" s="186" t="s">
        <v>248</v>
      </c>
      <c r="DA569" s="186" t="s">
        <v>248</v>
      </c>
      <c r="DB569" s="186" t="s">
        <v>248</v>
      </c>
      <c r="DC569" s="186" t="s">
        <v>248</v>
      </c>
      <c r="DD569" s="186" t="s">
        <v>248</v>
      </c>
      <c r="DE569" s="186" t="s">
        <v>248</v>
      </c>
      <c r="DF569" s="186">
        <v>1</v>
      </c>
      <c r="DG569" s="186" t="s">
        <v>248</v>
      </c>
      <c r="DH569" s="186" t="s">
        <v>248</v>
      </c>
      <c r="DI569" s="186" t="s">
        <v>248</v>
      </c>
      <c r="DJ569" s="186" t="s">
        <v>248</v>
      </c>
      <c r="DK569" s="186" t="s">
        <v>248</v>
      </c>
      <c r="DL569" s="186" t="s">
        <v>248</v>
      </c>
      <c r="DM569" s="186" t="s">
        <v>248</v>
      </c>
      <c r="DN569" s="186" t="s">
        <v>248</v>
      </c>
      <c r="DO569" s="186" t="s">
        <v>248</v>
      </c>
      <c r="DP569" s="186" t="s">
        <v>248</v>
      </c>
      <c r="DQ569" s="186" t="s">
        <v>248</v>
      </c>
      <c r="DR569" s="186" t="s">
        <v>248</v>
      </c>
      <c r="DS569" s="186" t="s">
        <v>248</v>
      </c>
      <c r="DT569" s="186" t="s">
        <v>248</v>
      </c>
      <c r="DU569" s="186" t="s">
        <v>248</v>
      </c>
      <c r="DV569" s="186" t="s">
        <v>248</v>
      </c>
      <c r="DW569" s="186" t="s">
        <v>248</v>
      </c>
      <c r="DX569" s="186" t="s">
        <v>248</v>
      </c>
      <c r="DY569" s="186" t="s">
        <v>248</v>
      </c>
      <c r="DZ569" s="186" t="s">
        <v>248</v>
      </c>
      <c r="EA569" s="186" t="s">
        <v>248</v>
      </c>
      <c r="EB569" s="186" t="s">
        <v>248</v>
      </c>
      <c r="EC569" s="186" t="s">
        <v>248</v>
      </c>
      <c r="ED569" s="186" t="s">
        <v>248</v>
      </c>
      <c r="EE569" s="186" t="s">
        <v>248</v>
      </c>
      <c r="EF569" s="186" t="s">
        <v>248</v>
      </c>
      <c r="EG569" s="186" t="s">
        <v>248</v>
      </c>
      <c r="EH569" s="186" t="s">
        <v>248</v>
      </c>
      <c r="EI569" s="186" t="s">
        <v>248</v>
      </c>
      <c r="EJ569" s="186" t="s">
        <v>248</v>
      </c>
      <c r="EK569" s="186" t="s">
        <v>248</v>
      </c>
      <c r="EL569" s="184" t="s">
        <v>248</v>
      </c>
      <c r="EM569" s="184" t="s">
        <v>248</v>
      </c>
      <c r="EN569" s="184" t="s">
        <v>248</v>
      </c>
      <c r="EO569" s="186" t="s">
        <v>248</v>
      </c>
      <c r="EP569" s="186" t="s">
        <v>248</v>
      </c>
      <c r="EQ569" s="186" t="s">
        <v>248</v>
      </c>
      <c r="ER569" s="186" t="s">
        <v>248</v>
      </c>
      <c r="ES569" s="186" t="s">
        <v>248</v>
      </c>
      <c r="ET569" s="186" t="s">
        <v>248</v>
      </c>
      <c r="EU569" s="186" t="s">
        <v>248</v>
      </c>
      <c r="EV569" s="186" t="s">
        <v>248</v>
      </c>
      <c r="EW569" s="186" t="s">
        <v>248</v>
      </c>
      <c r="EX569" s="186" t="s">
        <v>248</v>
      </c>
      <c r="EY569" s="186" t="s">
        <v>248</v>
      </c>
      <c r="EZ569" s="186" t="s">
        <v>248</v>
      </c>
      <c r="FA569" s="186" t="s">
        <v>248</v>
      </c>
      <c r="FB569" s="186" t="s">
        <v>248</v>
      </c>
      <c r="FC569" s="186" t="s">
        <v>248</v>
      </c>
      <c r="FD569" s="186" t="s">
        <v>248</v>
      </c>
      <c r="FE569" s="186" t="s">
        <v>248</v>
      </c>
      <c r="FF569" s="186" t="s">
        <v>248</v>
      </c>
      <c r="FG569" s="186" t="s">
        <v>248</v>
      </c>
      <c r="FH569" s="186" t="s">
        <v>248</v>
      </c>
      <c r="FI569" s="186" t="s">
        <v>248</v>
      </c>
      <c r="FJ569" s="186" t="s">
        <v>248</v>
      </c>
      <c r="FK569" s="186" t="s">
        <v>248</v>
      </c>
      <c r="FL569" s="186" t="s">
        <v>248</v>
      </c>
      <c r="FM569" s="186" t="s">
        <v>248</v>
      </c>
      <c r="FN569" s="186" t="s">
        <v>248</v>
      </c>
      <c r="FO569" s="186" t="s">
        <v>248</v>
      </c>
      <c r="FP569" s="186" t="s">
        <v>248</v>
      </c>
      <c r="FQ569" s="187" t="s">
        <v>248</v>
      </c>
      <c r="FR569" s="187" t="s">
        <v>248</v>
      </c>
      <c r="FS569" s="186">
        <v>1</v>
      </c>
      <c r="FT569" s="186">
        <v>2</v>
      </c>
      <c r="FU569" s="186">
        <v>1</v>
      </c>
      <c r="FV569" s="186">
        <v>1</v>
      </c>
      <c r="FW569" s="186">
        <v>1</v>
      </c>
      <c r="FX569" s="186">
        <v>2</v>
      </c>
      <c r="FY569" s="186">
        <v>2</v>
      </c>
      <c r="FZ569" s="186">
        <v>2</v>
      </c>
      <c r="GA569" s="186" t="s">
        <v>248</v>
      </c>
      <c r="GB569" s="186" t="s">
        <v>248</v>
      </c>
      <c r="GC569" s="186">
        <v>2</v>
      </c>
      <c r="GD569" s="186">
        <v>1</v>
      </c>
      <c r="GE569" s="186" t="s">
        <v>248</v>
      </c>
      <c r="GF569" s="186" t="s">
        <v>248</v>
      </c>
      <c r="GG569" s="186" t="s">
        <v>248</v>
      </c>
      <c r="GH569" s="186" t="s">
        <v>248</v>
      </c>
      <c r="GI569" s="186" t="s">
        <v>248</v>
      </c>
      <c r="GJ569" s="186" t="s">
        <v>248</v>
      </c>
      <c r="GK569" s="186" t="s">
        <v>248</v>
      </c>
      <c r="GL569" s="186" t="s">
        <v>248</v>
      </c>
      <c r="GM569" s="186" t="s">
        <v>248</v>
      </c>
      <c r="GN569" s="186" t="s">
        <v>248</v>
      </c>
      <c r="GO569" s="186" t="s">
        <v>248</v>
      </c>
      <c r="GP569" s="186" t="s">
        <v>248</v>
      </c>
      <c r="GQ569" s="186" t="s">
        <v>248</v>
      </c>
      <c r="GR569" s="186" t="s">
        <v>248</v>
      </c>
      <c r="GS569" s="186" t="s">
        <v>248</v>
      </c>
      <c r="GT569" s="186" t="s">
        <v>248</v>
      </c>
      <c r="GU569" s="186" t="s">
        <v>248</v>
      </c>
      <c r="GV569" s="186" t="s">
        <v>248</v>
      </c>
      <c r="GW569" s="186" t="s">
        <v>248</v>
      </c>
      <c r="GX569" s="186" t="s">
        <v>248</v>
      </c>
      <c r="GY569" s="186" t="s">
        <v>248</v>
      </c>
      <c r="GZ569" s="261" t="s">
        <v>248</v>
      </c>
      <c r="HA569" s="261" t="s">
        <v>248</v>
      </c>
      <c r="HB569" s="188">
        <f>SUM(G569:GE569)</f>
        <v>40</v>
      </c>
    </row>
    <row r="570" spans="1:211" ht="24.9" customHeight="1" thickBot="1" x14ac:dyDescent="0.35">
      <c r="A570" s="108" t="str">
        <f>A569</f>
        <v>Prod.-Q-6</v>
      </c>
      <c r="B570" s="108" t="str">
        <f>B569</f>
        <v>Pracownik Produkcji</v>
      </c>
      <c r="C570" s="108">
        <f>C569</f>
        <v>0</v>
      </c>
      <c r="D570" s="108">
        <f>D569</f>
        <v>1834</v>
      </c>
      <c r="E570" s="395"/>
      <c r="F570" s="189" t="s">
        <v>375</v>
      </c>
      <c r="G570" s="192">
        <f>IF(INDEX(tab_MinKomp[Przepisy BHP / BHP Vorschriften],MATCH($B569,tab_MinKomp[[Stanowisko / Position ]:[Stanowisko / Position ]],0))="n/a","n/a",G569-INDEX(tab_MinKomp[Przepisy BHP / BHP Vorschriften],MATCH($B569,tab_MinKomp[[Stanowisko / Position ]:[Stanowisko / Position ]],0)))</f>
        <v>0</v>
      </c>
      <c r="H570" s="193">
        <f>IF(INDEX(tab_MinKomp[Przepisy PPOŻ / Brandschutzbestimmungen],MATCH($B569,tab_MinKomp[[Stanowisko / Position ]:[Stanowisko / Position ]],0))="n/a","n/a",H569-INDEX(tab_MinKomp[Przepisy PPOŻ / Brandschutzbestimmungen],MATCH($B569,tab_MinKomp[[Stanowisko / Position ]:[Stanowisko / Position ]],0)))</f>
        <v>0</v>
      </c>
      <c r="I570" s="193">
        <f>IF(INDEX(tab_MinKomp[Ryzyko zawodowe na stanowiskach pracyv/ Berufliche Risiken an Arbeitsstellen],MATCH($B569,tab_MinKomp[[Stanowisko / Position ]:[Stanowisko / Position ]],0))="n/a","n/a",I569-INDEX(tab_MinKomp[Ryzyko zawodowe na stanowiskach pracyv/ Berufliche Risiken an Arbeitsstellen],MATCH($B569,tab_MinKomp[[Stanowisko / Position ]:[Stanowisko / Position ]],0)))</f>
        <v>0</v>
      </c>
      <c r="J570" s="193">
        <f>IF(INDEX(tab_MinKomp[Gospodarka substancjami niebezpiecznymi / Gefahrstoffmanagement],MATCH($B569,tab_MinKomp[[Stanowisko / Position ]:[Stanowisko / Position ]],0))="n/a","n/a",J569-INDEX(tab_MinKomp[Gospodarka substancjami niebezpiecznymi / Gefahrstoffmanagement],MATCH($B569,tab_MinKomp[[Stanowisko / Position ]:[Stanowisko / Position ]],0)))</f>
        <v>0</v>
      </c>
      <c r="K570" s="193">
        <f>IF(INDEX(tab_MinKomp[Gospodarka odpadami / Abfallwirtschaft],MATCH($B569,tab_MinKomp[[Stanowisko / Position ]:[Stanowisko / Position ]],0))="n/a","n/a",K569-INDEX(tab_MinKomp[Gospodarka odpadami / Abfallwirtschaft],MATCH($B569,tab_MinKomp[[Stanowisko / Position ]:[Stanowisko / Position ]],0)))</f>
        <v>0</v>
      </c>
      <c r="L570" s="194" t="str">
        <f>IF(INDEX(tab_MinKomp[Przepisy kodeksu pracy / Bestimmungen des Arbeitsgesetzes],MATCH($B569,tab_MinKomp[[Stanowisko / Position ]:[Stanowisko / Position ]],0))="n/a","n/a",L569-INDEX(tab_MinKomp[Przepisy kodeksu pracy / Bestimmungen des Arbeitsgesetzes],MATCH($B569,tab_MinKomp[[Stanowisko / Position ]:[Stanowisko / Position ]],0)))</f>
        <v>n/a</v>
      </c>
      <c r="M570" s="195" t="str">
        <f>IF(INDEX(tab_MinKomp[Przepisy o ub.społ. ZUS  / Sozialversicherungsvorschriften],MATCH($B569,tab_MinKomp[[Stanowisko / Position ]:[Stanowisko / Position ]],0))="n/a","n/a",M569-INDEX(tab_MinKomp[Przepisy o ub.społ. ZUS  / Sozialversicherungsvorschriften],MATCH($B569,tab_MinKomp[[Stanowisko / Position ]:[Stanowisko / Position ]],0)))</f>
        <v>n/a</v>
      </c>
      <c r="N570" s="194" t="str">
        <f>IF(INDEX(tab_MinKomp[PRZEPISY O PDOF /persönlich Einkommensteuergesetz ],MATCH($B569,tab_MinKomp[[Stanowisko / Position ]:[Stanowisko / Position ]],0))="n/a","n/a",N569-INDEX(tab_MinKomp[PRZEPISY O PDOF /persönlich Einkommensteuergesetz ],MATCH($B569,tab_MinKomp[[Stanowisko / Position ]:[Stanowisko / Position ]],0)))</f>
        <v>n/a</v>
      </c>
      <c r="O570" s="194">
        <f>IF(INDEX(tab_MinKomp[Regulamin pracy / Arbeitsordnung],MATCH($B569,tab_MinKomp[[Stanowisko / Position ]:[Stanowisko / Position ]],0))="n/a","n/a",O569-INDEX(tab_MinKomp[Regulamin pracy / Arbeitsordnung],MATCH($B569,tab_MinKomp[[Stanowisko / Position ]:[Stanowisko / Position ]],0)))</f>
        <v>0</v>
      </c>
      <c r="P570" s="194">
        <f>IF(INDEX(tab_MinKomp[Regulamin wynagradzania / Vergütungsordnung],MATCH($B569,tab_MinKomp[[Stanowisko / Position ]:[Stanowisko / Position ]],0))="n/a","n/a",P569-INDEX(tab_MinKomp[Regulamin wynagradzania / Vergütungsordnung],MATCH($B569,tab_MinKomp[[Stanowisko / Position ]:[Stanowisko / Position ]],0)))</f>
        <v>0</v>
      </c>
      <c r="Q570" s="194" t="str">
        <f>IF(INDEX(tab_MinKomp[System R2PŁATNIK PRO: Płace / Lohnabrechnung],MATCH($B569,tab_MinKomp[[Stanowisko / Position ]:[Stanowisko / Position ]],0))="n/a","n/a",Q569-INDEX(tab_MinKomp[System R2PŁATNIK PRO: Płace / Lohnabrechnung],MATCH($B569,tab_MinKomp[[Stanowisko / Position ]:[Stanowisko / Position ]],0)))</f>
        <v>n/a</v>
      </c>
      <c r="R570" s="194" t="str">
        <f>IF(INDEX(tab_MinKomp[SystemR2PŁATNIK PRO: KADRY / Personaldaten],MATCH($B569,tab_MinKomp[[Stanowisko / Position ]:[Stanowisko / Position ]],0))="n/a","n/a",R569-INDEX(tab_MinKomp[SystemR2PŁATNIK PRO: KADRY / Personaldaten],MATCH($B569,tab_MinKomp[[Stanowisko / Position ]:[Stanowisko / Position ]],0)))</f>
        <v>n/a</v>
      </c>
      <c r="S570" s="194" t="str">
        <f>IF(INDEX(tab_MinKomp[SYSTEM R2PŁATNIK PRO: zarządzanie pracownikami / Arbeitsverwaltung],MATCH($B569,tab_MinKomp[[Stanowisko / Position ]:[Stanowisko / Position ]],0))="n/a","n/a",S569-INDEX(tab_MinKomp[SYSTEM R2PŁATNIK PRO: zarządzanie pracownikami / Arbeitsverwaltung],MATCH($B569,tab_MinKomp[[Stanowisko / Position ]:[Stanowisko / Position ]],0)))</f>
        <v>n/a</v>
      </c>
      <c r="T570" s="194" t="str">
        <f>IF(INDEX(tab_MinKomp[Doradztwo, wsparcie personalne / Personalberatung und Unterstützung],MATCH($B569,tab_MinKomp[[Stanowisko / Position ]:[Stanowisko / Position ]],0))="n/a","n/a",T569-INDEX(tab_MinKomp[Doradztwo, wsparcie personalne / Personalberatung und Unterstützung],MATCH($B569,tab_MinKomp[[Stanowisko / Position ]:[Stanowisko / Position ]],0)))</f>
        <v>n/a</v>
      </c>
      <c r="U570" s="194" t="str">
        <f>IF(INDEX(tab_MinKomp[Przepisy o podatku VAT / MwSt.- Gesetz],MATCH($B569,tab_MinKomp[[Stanowisko / Position ]:[Stanowisko / Position ]],0))="n/a","n/a",U569-INDEX(tab_MinKomp[Przepisy o podatku VAT / MwSt.- Gesetz],MATCH($B569,tab_MinKomp[[Stanowisko / Position ]:[Stanowisko / Position ]],0)))</f>
        <v>n/a</v>
      </c>
      <c r="V570" s="194" t="str">
        <f>IF(INDEX(tab_MinKomp[PrzepisyPDOP / geschäftlich Einkommensteuergesetz],MATCH($B569,tab_MinKomp[[Stanowisko / Position ]:[Stanowisko / Position ]],0))="n/a","n/a",V569-INDEX(tab_MinKomp[PrzepisyPDOP / geschäftlich Einkommensteuergesetz],MATCH($B569,tab_MinKomp[[Stanowisko / Position ]:[Stanowisko / Position ]],0)))</f>
        <v>n/a</v>
      </c>
      <c r="W570" s="194" t="str">
        <f>IF(INDEX(tab_MinKomp[System BAAN / FINANSE (FIBU)],MATCH($B569,tab_MinKomp[[Stanowisko / Position ]:[Stanowisko / Position ]],0))="n/a","n/a",W569-INDEX(tab_MinKomp[System BAAN / FINANSE (FIBU)],MATCH($B569,tab_MinKomp[[Stanowisko / Position ]:[Stanowisko / Position ]],0)))</f>
        <v>n/a</v>
      </c>
      <c r="X570" s="194" t="str">
        <f>IF(INDEX(tab_MinKomp[Systemy pomocnicze / Hilfssysteme(STOCKPROGRAM, KALK2000 etc.)],MATCH($B569,tab_MinKomp[[Stanowisko / Position ]:[Stanowisko / Position ]],0))="n/a","n/a",X569-INDEX(tab_MinKomp[Systemy pomocnicze / Hilfssysteme(STOCKPROGRAM, KALK2000 etc.)],MATCH($B569,tab_MinKomp[[Stanowisko / Position ]:[Stanowisko / Position ]],0)))</f>
        <v>n/a</v>
      </c>
      <c r="Y570" s="194" t="str">
        <f>IF(INDEX(tab_MinKomp[Polityka rachunkowości / Buchführungspolitik],MATCH($B569,tab_MinKomp[[Stanowisko / Position ]:[Stanowisko / Position ]],0))="n/a","n/a",Y569-INDEX(tab_MinKomp[Polityka rachunkowości / Buchführungspolitik],MATCH($B569,tab_MinKomp[[Stanowisko / Position ]:[Stanowisko / Position ]],0)))</f>
        <v>n/a</v>
      </c>
      <c r="Z570" s="194" t="str">
        <f>IF(INDEX(tab_MinKomp[Ustawa o rachunkowości / Rechnungslegungsgesetz],MATCH($B569,tab_MinKomp[[Stanowisko / Position ]:[Stanowisko / Position ]],0))="n/a","n/a",Z569-INDEX(tab_MinKomp[Ustawa o rachunkowości / Rechnungslegungsgesetz],MATCH($B569,tab_MinKomp[[Stanowisko / Position ]:[Stanowisko / Position ]],0)))</f>
        <v>n/a</v>
      </c>
      <c r="AA570" s="194" t="str">
        <f>IF(INDEX(tab_MinKomp[WORKFLOW - TS-100],MATCH($B569,tab_MinKomp[[Stanowisko / Position ]:[Stanowisko / Position ]],0))="n/a","n/a",AA569-INDEX(tab_MinKomp[WORKFLOW - TS-100],MATCH($B569,tab_MinKomp[[Stanowisko / Position ]:[Stanowisko / Position ]],0)))</f>
        <v>n/a</v>
      </c>
      <c r="AB570" s="194" t="str">
        <f>IF(INDEX(tab_MinKomp[WORKFLOW - SFMS],MATCH($B569,tab_MinKomp[[Stanowisko / Position ]:[Stanowisko / Position ]],0))="n/a","n/a",AB569-INDEX(tab_MinKomp[WORKFLOW - SFMS],MATCH($B569,tab_MinKomp[[Stanowisko / Position ]:[Stanowisko / Position ]],0)))</f>
        <v>n/a</v>
      </c>
      <c r="AC570" s="194" t="str">
        <f>IF(INDEX(tab_MinKomp[System ISO 9001:2015],MATCH($B569,tab_MinKomp[[Stanowisko / Position ]:[Stanowisko / Position ]],0))="n/a","n/a",AC569-INDEX(tab_MinKomp[System ISO 9001:2015],MATCH($B569,tab_MinKomp[[Stanowisko / Position ]:[Stanowisko / Position ]],0)))</f>
        <v>n/a</v>
      </c>
      <c r="AD570" s="194" t="str">
        <f>IF(INDEX(tab_MinKomp[System ISO 9001:2015],MATCH($B569,tab_MinKomp[[Stanowisko / Position ]:[Stanowisko / Position ]],0))="n/a","n/a",AD569-INDEX(tab_MinKomp[System ISO 9001:2015],MATCH($B569,tab_MinKomp[[Stanowisko / Position ]:[Stanowisko / Position ]],0)))</f>
        <v>n/a</v>
      </c>
      <c r="AE570" s="194" t="str">
        <f>IF(INDEX(tab_MinKomp[System ISO 9001:2015],MATCH($B569,tab_MinKomp[[Stanowisko / Position ]:[Stanowisko / Position ]],0))="n/a","n/a",AE569-INDEX(tab_MinKomp[System ISO 9001:2015],MATCH($B569,tab_MinKomp[[Stanowisko / Position ]:[Stanowisko / Position ]],0)))</f>
        <v>n/a</v>
      </c>
      <c r="AF570" s="194" t="str">
        <f>IF(INDEX(tab_MinKomp[System ISO 9001:2015],MATCH($B569,tab_MinKomp[[Stanowisko / Position ]:[Stanowisko / Position ]],0))="n/a","n/a",AF569-INDEX(tab_MinKomp[System ISO 9001:2015],MATCH($B569,tab_MinKomp[[Stanowisko / Position ]:[Stanowisko / Position ]],0)))</f>
        <v>n/a</v>
      </c>
      <c r="AG570" s="194" t="str">
        <f>IF(INDEX(tab_MinKomp[Wymagania VDA 6.3 Process / Forderungen],MATCH($B569,tab_MinKomp[[Stanowisko / Position ]:[Stanowisko / Position ]],0))="n/a","n/a",AG569-INDEX(tab_MinKomp[Wymagania VDA 6.3 Process / Forderungen],MATCH($B569,tab_MinKomp[[Stanowisko / Position ]:[Stanowisko / Position ]],0)))</f>
        <v>n/a</v>
      </c>
      <c r="AH570" s="194" t="str">
        <f>IF(INDEX(tab_MinKomp[Wymagania VDA 6.5 Product / Forderungen],MATCH($B569,tab_MinKomp[[Stanowisko / Position ]:[Stanowisko / Position ]],0))="n/a","n/a",AH569-INDEX(tab_MinKomp[Wymagania VDA 6.5 Product / Forderungen],MATCH($B569,tab_MinKomp[[Stanowisko / Position ]:[Stanowisko / Position ]],0)))</f>
        <v>n/a</v>
      </c>
      <c r="AI570" s="194" t="str">
        <f>IF(INDEX(tab_MinKomp[System ISO 9001:2015],MATCH($B569,tab_MinKomp[[Stanowisko / Position ]:[Stanowisko / Position ]],0))="n/a","n/a",AI569-INDEX(tab_MinKomp[System ISO 9001:2015],MATCH($B569,tab_MinKomp[[Stanowisko / Position ]:[Stanowisko / Position ]],0)))</f>
        <v>n/a</v>
      </c>
      <c r="AJ570" s="194" t="str">
        <f>IF(INDEX(tab_MinKomp[Auditor systemu ISO 17021:2018],MATCH($B569,tab_MinKomp[[Stanowisko / Position ]:[Stanowisko / Position ]],0))="n/a","n/a",AJ569-INDEX(tab_MinKomp[Auditor systemu ISO 17021:2018],MATCH($B569,tab_MinKomp[[Stanowisko / Position ]:[Stanowisko / Position ]],0)))</f>
        <v>n/a</v>
      </c>
      <c r="AK570" s="194" t="str">
        <f>IF(INDEX(tab_MinKomp[Pełnomocnik systemu / Systemvertreter],MATCH($B569,tab_MinKomp[[Stanowisko / Position ]:[Stanowisko / Position ]],0))="n/a","n/a",AK569-INDEX(tab_MinKomp[Pełnomocnik systemu / Systemvertreter],MATCH($B569,tab_MinKomp[[Stanowisko / Position ]:[Stanowisko / Position ]],0)))</f>
        <v>n/a</v>
      </c>
      <c r="AL570" s="194">
        <f>IF(INDEX(tab_MinKomp[Polityka Etyczna - Compliance],MATCH($B569,tab_MinKomp[[Stanowisko / Position ]:[Stanowisko / Position ]],0))="n/a","n/a",AL569-INDEX(tab_MinKomp[Polityka Etyczna - Compliance],MATCH($B569,tab_MinKomp[[Stanowisko / Position ]:[Stanowisko / Position ]],0)))</f>
        <v>0</v>
      </c>
      <c r="AM570" s="194" t="str">
        <f>IF(INDEX(tab_MinKomp[WDRAŻANIE NOWYCH PROJEKTÓW/ PROCEDURA CTM],MATCH($B569,tab_MinKomp[[Stanowisko / Position ]:[Stanowisko / Position ]],0))="n/a","n/a",AM569-INDEX(tab_MinKomp[WDRAŻANIE NOWYCH PROJEKTÓW/ PROCEDURA CTM],MATCH($B569,tab_MinKomp[[Stanowisko / Position ]:[Stanowisko / Position ]],0)))</f>
        <v>n/a</v>
      </c>
      <c r="AN570" s="194" t="str">
        <f>IF(INDEX(tab_MinKomp[KAMIENIE MILOWE MSL/PIFF],MATCH($B569,tab_MinKomp[[Stanowisko / Position ]:[Stanowisko / Position ]],0))="n/a","n/a",AN569-INDEX(tab_MinKomp[KAMIENIE MILOWE MSL/PIFF],MATCH($B569,tab_MinKomp[[Stanowisko / Position ]:[Stanowisko / Position ]],0)))</f>
        <v>n/a</v>
      </c>
      <c r="AO570" s="194">
        <f>IF(INDEX(tab_MinKomp[CP],MATCH($B569,tab_MinKomp[[Stanowisko / Position ]:[Stanowisko / Position ]],0))="n/a","n/a",AO569-INDEX(tab_MinKomp[CP],MATCH($B569,tab_MinKomp[[Stanowisko / Position ]:[Stanowisko / Position ]],0)))</f>
        <v>0</v>
      </c>
      <c r="AP570" s="194" t="str">
        <f>IF(INDEX(tab_MinKomp[FMEA],MATCH($B569,tab_MinKomp[[Stanowisko / Position ]:[Stanowisko / Position ]],0))="n/a","n/a",AP569-INDEX(tab_MinKomp[FMEA],MATCH($B569,tab_MinKomp[[Stanowisko / Position ]:[Stanowisko / Position ]],0)))</f>
        <v>n/a</v>
      </c>
      <c r="AQ570" s="194">
        <f>IF(INDEX(tab_MinKomp[CP],MATCH($B569,tab_MinKomp[[Stanowisko / Position ]:[Stanowisko / Position ]],0))="n/a","n/a",AQ569-INDEX(tab_MinKomp[CP],MATCH($B569,tab_MinKomp[[Stanowisko / Position ]:[Stanowisko / Position ]],0)))</f>
        <v>0</v>
      </c>
      <c r="AR570" s="194" t="str">
        <f>IF(INDEX(tab_MinKomp[APQP],MATCH($B569,tab_MinKomp[[Stanowisko / Position ]:[Stanowisko / Position ]],0))="n/a","n/a",AR569-INDEX(tab_MinKomp[APQP],MATCH($B569,tab_MinKomp[[Stanowisko / Position ]:[Stanowisko / Position ]],0)))</f>
        <v>n/a</v>
      </c>
      <c r="AS570" s="194" t="str">
        <f>IF(INDEX(tab_MinKomp[MSA],MATCH($B569,tab_MinKomp[[Stanowisko / Position ]:[Stanowisko / Position ]],0))="n/a","n/a",AS569-INDEX(tab_MinKomp[MSA],MATCH($B569,tab_MinKomp[[Stanowisko / Position ]:[Stanowisko / Position ]],0)))</f>
        <v>n/a</v>
      </c>
      <c r="AT570" s="194" t="str">
        <f>IF(INDEX(tab_MinKomp[SPC],MATCH($B569,tab_MinKomp[[Stanowisko / Position ]:[Stanowisko / Position ]],0))="n/a","n/a",AT569-INDEX(tab_MinKomp[SPC],MATCH($B569,tab_MinKomp[[Stanowisko / Position ]:[Stanowisko / Position ]],0)))</f>
        <v>n/a</v>
      </c>
      <c r="AU570" s="194" t="str">
        <f>IF(INDEX(tab_MinKomp[CSR (SPECYFICZNE WYMAGANIA KLIENTA)],MATCH($B569,tab_MinKomp[[Stanowisko / Position ]:[Stanowisko / Position ]],0))="n/a","n/a",AU569-INDEX(tab_MinKomp[CSR (SPECYFICZNE WYMAGANIA KLIENTA)],MATCH($B569,tab_MinKomp[[Stanowisko / Position ]:[Stanowisko / Position ]],0)))</f>
        <v>n/a</v>
      </c>
      <c r="AV570" s="194">
        <f>IF(INDEX(tab_MinKomp[5S],MATCH($B569,tab_MinKomp[[Stanowisko / Position ]:[Stanowisko / Position ]],0))="n/a","n/a",AV569-INDEX(tab_MinKomp[5S],MATCH($B569,tab_MinKomp[[Stanowisko / Position ]:[Stanowisko / Position ]],0)))</f>
        <v>0</v>
      </c>
      <c r="AW570" s="194">
        <f>IF(INDEX(tab_MinKomp[CP],MATCH($B569,tab_MinKomp[[Stanowisko / Position ]:[Stanowisko / Position ]],0))="n/a","n/a",AW569-INDEX(tab_MinKomp[CP],MATCH($B569,tab_MinKomp[[Stanowisko / Position ]:[Stanowisko / Position ]],0)))</f>
        <v>0</v>
      </c>
      <c r="AX570" s="194" t="str">
        <f>IF(INDEX(tab_MinKomp[5R],MATCH($B569,tab_MinKomp[[Stanowisko / Position ]:[Stanowisko / Position ]],0))="n/a","n/a",AX569-INDEX(tab_MinKomp[5R],MATCH($B569,tab_MinKomp[[Stanowisko / Position ]:[Stanowisko / Position ]],0)))</f>
        <v>n/a</v>
      </c>
      <c r="AY570" s="194" t="str">
        <f>IF(INDEX(tab_MinKomp[Six Sigma],MATCH($B569,tab_MinKomp[[Stanowisko / Position ]:[Stanowisko / Position ]],0))="n/a","n/a",AY569-INDEX(tab_MinKomp[Six Sigma],MATCH($B569,tab_MinKomp[[Stanowisko / Position ]:[Stanowisko / Position ]],0)))</f>
        <v>n/a</v>
      </c>
      <c r="AZ570" s="194" t="str">
        <f>IF(INDEX(tab_MinKomp[System BAAN / Distribution &amp; Supply Chain],MATCH($B569,tab_MinKomp[[Stanowisko / Position ]:[Stanowisko / Position ]],0))="n/a","n/a",AZ569-INDEX(tab_MinKomp[System BAAN / Distribution &amp; Supply Chain],MATCH($B569,tab_MinKomp[[Stanowisko / Position ]:[Stanowisko / Position ]],0)))</f>
        <v>n/a</v>
      </c>
      <c r="BA570" s="194" t="str">
        <f>IF(INDEX(tab_MinKomp[Gospodarka magazynowa / Lagerverwaltung],MATCH($B569,tab_MinKomp[[Stanowisko / Position ]:[Stanowisko / Position ]],0))="n/a","n/a",BA569-INDEX(tab_MinKomp[Gospodarka magazynowa / Lagerverwaltung],MATCH($B569,tab_MinKomp[[Stanowisko / Position ]:[Stanowisko / Position ]],0)))</f>
        <v>n/a</v>
      </c>
      <c r="BB570" s="194" t="str">
        <f>IF(INDEX(tab_MinKomp[Inwentaryzacja - organizacja i przebieg / Inventurprozess],MATCH($B569,tab_MinKomp[[Stanowisko / Position ]:[Stanowisko / Position ]],0))="n/a","n/a",BB569-INDEX(tab_MinKomp[Inwentaryzacja - organizacja i przebieg / Inventurprozess],MATCH($B569,tab_MinKomp[[Stanowisko / Position ]:[Stanowisko / Position ]],0)))</f>
        <v>n/a</v>
      </c>
      <c r="BC570" s="194" t="str">
        <f>IF(INDEX(tab_MinKomp[Organizacja dostaw / Versorgungsorganisation],MATCH($B569,tab_MinKomp[[Stanowisko / Position ]:[Stanowisko / Position ]],0))="n/a","n/a",BC569-INDEX(tab_MinKomp[Organizacja dostaw / Versorgungsorganisation],MATCH($B569,tab_MinKomp[[Stanowisko / Position ]:[Stanowisko / Position ]],0)))</f>
        <v>n/a</v>
      </c>
      <c r="BD570" s="194" t="str">
        <f>IF(INDEX(tab_MinKomp[Organizacja wysyłek / Organisation von Lieferungen],MATCH($B569,tab_MinKomp[[Stanowisko / Position ]:[Stanowisko / Position ]],0))="n/a","n/a",BD569-INDEX(tab_MinKomp[Organizacja wysyłek / Organisation von Lieferungen],MATCH($B569,tab_MinKomp[[Stanowisko / Position ]:[Stanowisko / Position ]],0)))</f>
        <v>n/a</v>
      </c>
      <c r="BE570" s="194" t="str">
        <f>IF(INDEX(tab_MinKomp[Analiza magazynowa - Program Polen.mdb / Inventuranalyse],MATCH($B569,tab_MinKomp[[Stanowisko / Position ]:[Stanowisko / Position ]],0))="n/a","n/a",BE569-INDEX(tab_MinKomp[Analiza magazynowa - Program Polen.mdb / Inventuranalyse],MATCH($B569,tab_MinKomp[[Stanowisko / Position ]:[Stanowisko / Position ]],0)))</f>
        <v>n/a</v>
      </c>
      <c r="BF570" s="190" t="str">
        <f>IF(INDEX(tab_MinKomp[MMOG (Materials Management Operations Guidelines)],MATCH($B569,tab_MinKomp[[Stanowisko / Position ]:[Stanowisko / Position ]],0))="n/a","n/a",BF569-INDEX(tab_MinKomp[MMOG (Materials Management Operations Guidelines)],MATCH($B569,tab_MinKomp[[Stanowisko / Position ]:[Stanowisko / Position ]],0)))</f>
        <v>n/a</v>
      </c>
      <c r="BG570" s="190" t="str">
        <f>IF(INDEX(tab_MinKomp[GPP],MATCH($B569,tab_MinKomp[[Stanowisko / Position ]:[Stanowisko / Position ]],0))="n/a","n/a",BG569-INDEX(tab_MinKomp[GPP],MATCH($B569,tab_MinKomp[[Stanowisko / Position ]:[Stanowisko / Position ]],0)))</f>
        <v>n/a</v>
      </c>
      <c r="BH570" s="190" t="str">
        <f>IF(INDEX(tab_MinKomp[AIAG (Automotive Industry Action Group)],MATCH($B569,tab_MinKomp[[Stanowisko / Position ]:[Stanowisko / Position ]],0))="n/a","n/a",BH569-INDEX(tab_MinKomp[AIAG (Automotive Industry Action Group)],MATCH($B569,tab_MinKomp[[Stanowisko / Position ]:[Stanowisko / Position ]],0)))</f>
        <v>n/a</v>
      </c>
      <c r="BI570" s="190" t="str">
        <f>IF(INDEX(tab_MinKomp[Super-G disputes],MATCH($B569,tab_MinKomp[[Stanowisko / Position ]:[Stanowisko / Position ]],0))="n/a","n/a",BI569-INDEX(tab_MinKomp[Super-G disputes],MATCH($B569,tab_MinKomp[[Stanowisko / Position ]:[Stanowisko / Position ]],0)))</f>
        <v>n/a</v>
      </c>
      <c r="BJ570" s="190" t="str">
        <f>IF(INDEX(tab_MinKomp[CMMS3/eDDL (Direct Data Link)],MATCH($B569,tab_MinKomp[[Stanowisko / Position ]:[Stanowisko / Position ]],0))="n/a","n/a",BJ569-INDEX(tab_MinKomp[CMMS3/eDDL (Direct Data Link)],MATCH($B569,tab_MinKomp[[Stanowisko / Position ]:[Stanowisko / Position ]],0)))</f>
        <v>n/a</v>
      </c>
      <c r="BK570" s="190" t="str">
        <f>IF(INDEX(tab_MinKomp[MP&amp;L (Material Planning and Logistics)],MATCH($B569,tab_MinKomp[[Stanowisko / Position ]:[Stanowisko / Position ]],0))="n/a","n/a",BK569-INDEX(tab_MinKomp[MP&amp;L (Material Planning and Logistics)],MATCH($B569,tab_MinKomp[[Stanowisko / Position ]:[Stanowisko / Position ]],0)))</f>
        <v>n/a</v>
      </c>
      <c r="BL570" s="190" t="str">
        <f>IF(INDEX(tab_MinKomp[Supplier delivery rating],MATCH($B569,tab_MinKomp[[Stanowisko / Position ]:[Stanowisko / Position ]],0))="n/a","n/a",BL569-INDEX(tab_MinKomp[Supplier delivery rating],MATCH($B569,tab_MinKomp[[Stanowisko / Position ]:[Stanowisko / Position ]],0)))</f>
        <v>n/a</v>
      </c>
      <c r="BM570" s="194" t="str">
        <f>IF(INDEX(tab_MinKomp[Planowanie produkcji / Produktionsplanung],MATCH($B569,tab_MinKomp[[Stanowisko / Position ]:[Stanowisko / Position ]],0))="n/a","n/a",BM569-INDEX(tab_MinKomp[Planowanie produkcji / Produktionsplanung],MATCH($B569,tab_MinKomp[[Stanowisko / Position ]:[Stanowisko / Position ]],0)))</f>
        <v>n/a</v>
      </c>
      <c r="BN570" s="194" t="str">
        <f>IF(INDEX(tab_MinKomp[Obsługa maszyn KVT / KVT Maschinenbedienung],MATCH($B569,tab_MinKomp[[Stanowisko / Position ]:[Stanowisko / Position ]],0))="n/a","n/a",BN569-INDEX(tab_MinKomp[Obsługa maszyn KVT / KVT Maschinenbedienung],MATCH($B569,tab_MinKomp[[Stanowisko / Position ]:[Stanowisko / Position ]],0)))</f>
        <v>n/a</v>
      </c>
      <c r="BO570" s="194" t="str">
        <f>IF(INDEX(tab_MinKomp[Obsługa maszyn KVT / KVT Maschinenbedienung],MATCH($B569,tab_MinKomp[[Stanowisko / Position ]:[Stanowisko / Position ]],0))="n/a","n/a",BO569-INDEX(tab_MinKomp[Obsługa maszyn KVT / KVT Maschinenbedienung],MATCH($B569,tab_MinKomp[[Stanowisko / Position ]:[Stanowisko / Position ]],0)))</f>
        <v>n/a</v>
      </c>
      <c r="BP570" s="194">
        <f>IF(INDEX(tab_MinKomp[Obsługa maszyn Novapax / Novapax Maschinenbedienung],MATCH($B569,tab_MinKomp[[Stanowisko / Position ]:[Stanowisko / Position ]],0))="n/a","n/a",BP569-INDEX(tab_MinKomp[Obsługa maszyn Novapax / Novapax Maschinenbedienung],MATCH($B569,tab_MinKomp[[Stanowisko / Position ]:[Stanowisko / Position ]],0)))</f>
        <v>-1</v>
      </c>
      <c r="BQ570" s="194" t="str">
        <f>IF(INDEX(tab_MinKomp[Obsługa maszyn Piovan / Piovan Maschinenbedienung],MATCH($B569,tab_MinKomp[[Stanowisko / Position ]:[Stanowisko / Position ]],0))="n/a","n/a",BQ569-INDEX(tab_MinKomp[Obsługa maszyn Piovan / Piovan Maschinenbedienung],MATCH($B569,tab_MinKomp[[Stanowisko / Position ]:[Stanowisko / Position ]],0)))</f>
        <v>n/a</v>
      </c>
      <c r="BR570" s="194">
        <f>IF(INDEX(tab_MinKomp[Eliminacja awarii / Beseitigung von Ausfällen],MATCH($B569,tab_MinKomp[[Stanowisko / Position ]:[Stanowisko / Position ]],0))="n/a","n/a",BR569-INDEX(tab_MinKomp[Eliminacja awarii / Beseitigung von Ausfällen],MATCH($B569,tab_MinKomp[[Stanowisko / Position ]:[Stanowisko / Position ]],0)))</f>
        <v>0</v>
      </c>
      <c r="BS570" s="194" t="str">
        <f>IF(INDEX(tab_MinKomp[Obsługa maszyn Piovan / Piovan Maschinenbedienung],MATCH($B569,tab_MinKomp[[Stanowisko / Position ]:[Stanowisko / Position ]],0))="n/a","n/a",BS569-INDEX(tab_MinKomp[Obsługa maszyn Piovan / Piovan Maschinenbedienung],MATCH($B569,tab_MinKomp[[Stanowisko / Position ]:[Stanowisko / Position ]],0)))</f>
        <v>n/a</v>
      </c>
      <c r="BT570" s="194" t="str">
        <f>IF(INDEX(tab_MinKomp[Obsługa maszyn Piovan / Piovan Maschinenbedienung],MATCH($B569,tab_MinKomp[[Stanowisko / Position ]:[Stanowisko / Position ]],0))="n/a","n/a",BT569-INDEX(tab_MinKomp[Obsługa maszyn Piovan / Piovan Maschinenbedienung],MATCH($B569,tab_MinKomp[[Stanowisko / Position ]:[Stanowisko / Position ]],0)))</f>
        <v>n/a</v>
      </c>
      <c r="BU570" s="194" t="str">
        <f>IF(INDEX(tab_MinKomp[Obsługa maszyn Piovan / Piovan Maschinenbedienung],MATCH($B569,tab_MinKomp[[Stanowisko / Position ]:[Stanowisko / Position ]],0))="n/a","n/a",BU569-INDEX(tab_MinKomp[Obsługa maszyn Piovan / Piovan Maschinenbedienung],MATCH($B569,tab_MinKomp[[Stanowisko / Position ]:[Stanowisko / Position ]],0)))</f>
        <v>n/a</v>
      </c>
      <c r="BV570" s="194" t="str">
        <f>IF(INDEX(tab_MinKomp[Obsługa maszyn Piovan / Piovan Maschinenbedienung],MATCH($B569,tab_MinKomp[[Stanowisko / Position ]:[Stanowisko / Position ]],0))="n/a","n/a",BV569-INDEX(tab_MinKomp[Obsługa maszyn Piovan / Piovan Maschinenbedienung],MATCH($B569,tab_MinKomp[[Stanowisko / Position ]:[Stanowisko / Position ]],0)))</f>
        <v>n/a</v>
      </c>
      <c r="BW570" s="194" t="str">
        <f>IF(INDEX(tab_MinKomp[Obsługa maszyn Piovan / Piovan Maschinenbedienung],MATCH($B569,tab_MinKomp[[Stanowisko / Position ]:[Stanowisko / Position ]],0))="n/a","n/a",BW569-INDEX(tab_MinKomp[Obsługa maszyn Piovan / Piovan Maschinenbedienung],MATCH($B569,tab_MinKomp[[Stanowisko / Position ]:[Stanowisko / Position ]],0)))</f>
        <v>n/a</v>
      </c>
      <c r="BX570" s="194" t="str">
        <f>IF(INDEX(tab_MinKomp[Obsługa maszyn Piovan / Piovan Maschinenbedienung],MATCH($B569,tab_MinKomp[[Stanowisko / Position ]:[Stanowisko / Position ]],0))="n/a","n/a",BX569-INDEX(tab_MinKomp[Obsługa maszyn Piovan / Piovan Maschinenbedienung],MATCH($B569,tab_MinKomp[[Stanowisko / Position ]:[Stanowisko / Position ]],0)))</f>
        <v>n/a</v>
      </c>
      <c r="BY570" s="194" t="str">
        <f>IF(INDEX(tab_MinKomp[Obsługa maszyn Engel / Engel Maschinenbedienung],MATCH($B569,tab_MinKomp[[Stanowisko / Position ]:[Stanowisko / Position ]],0))="n/a","n/a",BY569-INDEX(tab_MinKomp[Obsługa maszyn Engel / Engel Maschinenbedienung],MATCH($B569,tab_MinKomp[[Stanowisko / Position ]:[Stanowisko / Position ]],0)))</f>
        <v>n/a</v>
      </c>
      <c r="BZ570" s="194" t="str">
        <f>IF(INDEX(tab_MinKomp[Obsługa maszyn KVT / KVT Maschinenbedienung],MATCH($B569,tab_MinKomp[[Stanowisko / Position ]:[Stanowisko / Position ]],0))="n/a","n/a",BZ569-INDEX(tab_MinKomp[Obsługa maszyn KVT / KVT Maschinenbedienung],MATCH($B569,tab_MinKomp[[Stanowisko / Position ]:[Stanowisko / Position ]],0)))</f>
        <v>n/a</v>
      </c>
      <c r="CA570" s="194">
        <f>IF(INDEX(tab_MinKomp[Eliminacja awarii / Beseitigung von Ausfällen],MATCH($B569,tab_MinKomp[[Stanowisko / Position ]:[Stanowisko / Position ]],0))="n/a","n/a",CA569-INDEX(tab_MinKomp[Eliminacja awarii / Beseitigung von Ausfällen],MATCH($B569,tab_MinKomp[[Stanowisko / Position ]:[Stanowisko / Position ]],0)))</f>
        <v>0</v>
      </c>
      <c r="CB570" s="194" t="str">
        <f>IF(INDEX(tab_MinKomp[Obsługa maszyn ASL / ASL Maschinenbedienung],MATCH($B569,tab_MinKomp[[Stanowisko / Position ]:[Stanowisko / Position ]],0))="n/a","n/a",CB569-INDEX(tab_MinKomp[Obsługa maszyn ASL / ASL Maschinenbedienung],MATCH($B569,tab_MinKomp[[Stanowisko / Position ]:[Stanowisko / Position ]],0)))</f>
        <v>n/a</v>
      </c>
      <c r="CC570" s="194">
        <f>IF(INDEX(tab_MinKomp[Obsługa maszyn Novapax / Novapax Maschinenbedienung],MATCH($B569,tab_MinKomp[[Stanowisko / Position ]:[Stanowisko / Position ]],0))="n/a","n/a",CC569-INDEX(tab_MinKomp[Obsługa maszyn Novapax / Novapax Maschinenbedienung],MATCH($B569,tab_MinKomp[[Stanowisko / Position ]:[Stanowisko / Position ]],0)))</f>
        <v>0</v>
      </c>
      <c r="CD570" s="194">
        <f>IF(INDEX(tab_MinKomp[Obsługa maszyn Novapax / Novapax Maschinenbedienung],MATCH($B569,tab_MinKomp[[Stanowisko / Position ]:[Stanowisko / Position ]],0))="n/a","n/a",CD569-INDEX(tab_MinKomp[Obsługa maszyn Novapax / Novapax Maschinenbedienung],MATCH($B569,tab_MinKomp[[Stanowisko / Position ]:[Stanowisko / Position ]],0)))</f>
        <v>0</v>
      </c>
      <c r="CE570" s="194" t="str">
        <f>IF(INDEX(tab_MinKomp[Obsługa maszyn Piovan / Piovan Maschinenbedienung],MATCH($B569,tab_MinKomp[[Stanowisko / Position ]:[Stanowisko / Position ]],0))="n/a","n/a",CE569-INDEX(tab_MinKomp[Obsługa maszyn Piovan / Piovan Maschinenbedienung],MATCH($B569,tab_MinKomp[[Stanowisko / Position ]:[Stanowisko / Position ]],0)))</f>
        <v>n/a</v>
      </c>
      <c r="CF570" s="194" t="str">
        <f>IF(INDEX(tab_MinKomp[Obsługa maszyn Piovan / Piovan Maschinenbedienung],MATCH($B569,tab_MinKomp[[Stanowisko / Position ]:[Stanowisko / Position ]],0))="n/a","n/a",CF569-INDEX(tab_MinKomp[Obsługa maszyn Piovan / Piovan Maschinenbedienung],MATCH($B569,tab_MinKomp[[Stanowisko / Position ]:[Stanowisko / Position ]],0)))</f>
        <v>n/a</v>
      </c>
      <c r="CG570" s="194">
        <f>IF(INDEX(tab_MinKomp[Eliminacja awarii / Beseitigung von Ausfällen],MATCH($B569,tab_MinKomp[[Stanowisko / Position ]:[Stanowisko / Position ]],0))="n/a","n/a",CG569-INDEX(tab_MinKomp[Eliminacja awarii / Beseitigung von Ausfällen],MATCH($B569,tab_MinKomp[[Stanowisko / Position ]:[Stanowisko / Position ]],0)))</f>
        <v>0</v>
      </c>
      <c r="CH570" s="194" t="str">
        <f>IF(INDEX(tab_MinKomp[Wymagania VDA 6.5 Product / Forderungen],MATCH($B569,tab_MinKomp[[Stanowisko / Position ]:[Stanowisko / Position ]],0))="n/a","n/a",CH569-INDEX(tab_MinKomp[Wymagania VDA 6.5 Product / Forderungen],MATCH($B569,tab_MinKomp[[Stanowisko / Position ]:[Stanowisko / Position ]],0)))</f>
        <v>n/a</v>
      </c>
      <c r="CI570" s="194" t="str">
        <f>IF(INDEX(tab_MinKomp[Wymagania VDA 6.5 Product / Forderungen],MATCH($B569,tab_MinKomp[[Stanowisko / Position ]:[Stanowisko / Position ]],0))="n/a","n/a",CI569-INDEX(tab_MinKomp[Wymagania VDA 6.5 Product / Forderungen],MATCH($B569,tab_MinKomp[[Stanowisko / Position ]:[Stanowisko / Position ]],0)))</f>
        <v>n/a</v>
      </c>
      <c r="CJ570" s="194" t="str">
        <f>IF(INDEX(tab_MinKomp[Wymagania VDA 6.5 Product / Forderungen],MATCH($B569,tab_MinKomp[[Stanowisko / Position ]:[Stanowisko / Position ]],0))="n/a","n/a",CJ569-INDEX(tab_MinKomp[Wymagania VDA 6.5 Product / Forderungen],MATCH($B569,tab_MinKomp[[Stanowisko / Position ]:[Stanowisko / Position ]],0)))</f>
        <v>n/a</v>
      </c>
      <c r="CK570" s="194" t="str">
        <f>IF(INDEX(tab_MinKomp[Wymagania VDA 6.5 Product / Forderungen],MATCH($B569,tab_MinKomp[[Stanowisko / Position ]:[Stanowisko / Position ]],0))="n/a","n/a",CK569-INDEX(tab_MinKomp[Wymagania VDA 6.5 Product / Forderungen],MATCH($B569,tab_MinKomp[[Stanowisko / Position ]:[Stanowisko / Position ]],0)))</f>
        <v>n/a</v>
      </c>
      <c r="CL570" s="194" t="str">
        <f>IF(INDEX(tab_MinKomp[Wymagania VDA 6.5 Product / Forderungen],MATCH($B569,tab_MinKomp[[Stanowisko / Position ]:[Stanowisko / Position ]],0))="n/a","n/a",CL569-INDEX(tab_MinKomp[Wymagania VDA 6.5 Product / Forderungen],MATCH($B569,tab_MinKomp[[Stanowisko / Position ]:[Stanowisko / Position ]],0)))</f>
        <v>n/a</v>
      </c>
      <c r="CM570" s="194" t="str">
        <f>IF(INDEX(tab_MinKomp[Informatyka ogólna (techniczne i systemowe) / Allgemeine IT (Technik und System)],MATCH($B569,tab_MinKomp[[Stanowisko / Position ]:[Stanowisko / Position ]],0))="n/a","n/a",CM569-INDEX(tab_MinKomp[Informatyka ogólna (techniczne i systemowe) / Allgemeine IT (Technik und System)],MATCH($B569,tab_MinKomp[[Stanowisko / Position ]:[Stanowisko / Position ]],0)))</f>
        <v>n/a</v>
      </c>
      <c r="CN570" s="194" t="str">
        <f>IF(INDEX(tab_MinKomp[Sieci komputerowe / Computernetzwerke],MATCH($B569,tab_MinKomp[[Stanowisko / Position ]:[Stanowisko / Position ]],0))="n/a","n/a",CN569-INDEX(tab_MinKomp[Sieci komputerowe / Computernetzwerke],MATCH($B569,tab_MinKomp[[Stanowisko / Position ]:[Stanowisko / Position ]],0)))</f>
        <v>n/a</v>
      </c>
      <c r="CO570" s="194" t="str">
        <f>IF(INDEX(tab_MinKomp[Hardware (komputery PC, drukarki biurowe i etykietowe, telefonia stacjonarna i mobilna) (PC, Drucker, Telefpne, Handys)],MATCH($B569,tab_MinKomp[[Stanowisko / Position ]:[Stanowisko / Position ]],0))="n/a","n/a",CO569-INDEX(tab_MinKomp[Hardware (komputery PC, drukarki biurowe i etykietowe, telefonia stacjonarna i mobilna) (PC, Drucker, Telefpne, Handys)],MATCH($B569,tab_MinKomp[[Stanowisko / Position ]:[Stanowisko / Position ]],0)))</f>
        <v>n/a</v>
      </c>
      <c r="CP570" s="194" t="str">
        <f>IF(INDEX(tab_MinKomp[Software &amp; Systems (MS Office, MS Remote Desktop)],MATCH($B569,tab_MinKomp[[Stanowisko / Position ]:[Stanowisko / Position ]],0))="n/a","n/a",CP569-INDEX(tab_MinKomp[Software &amp; Systems (MS Office, MS Remote Desktop)],MATCH($B569,tab_MinKomp[[Stanowisko / Position ]:[Stanowisko / Position ]],0)))</f>
        <v>n/a</v>
      </c>
      <c r="CQ570" s="194" t="str">
        <f>IF(INDEX(tab_MinKomp[Programowanie obiektowe (PHP) / Objektprogrammierung],MATCH($B569,tab_MinKomp[[Stanowisko / Position ]:[Stanowisko / Position ]],0))="n/a","n/a",CQ569-INDEX(tab_MinKomp[Programowanie obiektowe (PHP) / Objektprogrammierung],MATCH($B569,tab_MinKomp[[Stanowisko / Position ]:[Stanowisko / Position ]],0)))</f>
        <v>n/a</v>
      </c>
      <c r="CR570" s="194" t="str">
        <f>IF(INDEX(tab_MinKomp[Scrum],MATCH($B569,tab_MinKomp[[Stanowisko / Position ]:[Stanowisko / Position ]],0))="n/a","n/a",CR569-INDEX(tab_MinKomp[Scrum],MATCH($B569,tab_MinKomp[[Stanowisko / Position ]:[Stanowisko / Position ]],0)))</f>
        <v>n/a</v>
      </c>
      <c r="CS570" s="194" t="str">
        <f>IF(INDEX(tab_MinKomp[SQL (MySQL)],MATCH($B569,tab_MinKomp[[Stanowisko / Position ]:[Stanowisko / Position ]],0))="n/a","n/a",CS569-INDEX(tab_MinKomp[SQL (MySQL)],MATCH($B569,tab_MinKomp[[Stanowisko / Position ]:[Stanowisko / Position ]],0)))</f>
        <v>n/a</v>
      </c>
      <c r="CT570" s="194" t="str">
        <f>IF(INDEX(tab_MinKomp[Javascript],MATCH($B569,tab_MinKomp[[Stanowisko / Position ]:[Stanowisko / Position ]],0))="n/a","n/a",CT569-INDEX(tab_MinKomp[Javascript],MATCH($B569,tab_MinKomp[[Stanowisko / Position ]:[Stanowisko / Position ]],0)))</f>
        <v>n/a</v>
      </c>
      <c r="CU570" s="194" t="str">
        <f>IF(INDEX(tab_MinKomp[Joomla],MATCH($B569,tab_MinKomp[[Stanowisko / Position ]:[Stanowisko / Position ]],0))="n/a","n/a",CU569-INDEX(tab_MinKomp[Joomla],MATCH($B569,tab_MinKomp[[Stanowisko / Position ]:[Stanowisko / Position ]],0)))</f>
        <v>n/a</v>
      </c>
      <c r="CV570" s="194" t="str">
        <f>IF(INDEX(tab_MinKomp[Bash],MATCH($B569,tab_MinKomp[[Stanowisko / Position ]:[Stanowisko / Position ]],0))="n/a","n/a",CV569-INDEX(tab_MinKomp[Bash],MATCH($B569,tab_MinKomp[[Stanowisko / Position ]:[Stanowisko / Position ]],0)))</f>
        <v>n/a</v>
      </c>
      <c r="CW570" s="194">
        <f>IF(INDEX(tab_MinKomp[Systemy MES (HYDRA / SFMS)],MATCH($B569,tab_MinKomp[[Stanowisko / Position ]:[Stanowisko / Position ]],0))="n/a","n/a",CW569-INDEX(tab_MinKomp[Systemy MES (HYDRA / SFMS)],MATCH($B569,tab_MinKomp[[Stanowisko / Position ]:[Stanowisko / Position ]],0)))</f>
        <v>-1</v>
      </c>
      <c r="CX570" s="194" t="str">
        <f>IF(INDEX(tab_MinKomp[HTML / CSS],MATCH($B569,tab_MinKomp[[Stanowisko / Position ]:[Stanowisko / Position ]],0))="n/a","n/a",CX569-INDEX(tab_MinKomp[HTML / CSS],MATCH($B569,tab_MinKomp[[Stanowisko / Position ]:[Stanowisko / Position ]],0)))</f>
        <v>n/a</v>
      </c>
      <c r="CY570" s="194" t="str">
        <f>IF(INDEX(tab_MinKomp[SYSTEM PR],MATCH($B569,tab_MinKomp[[Stanowisko / Position ]:[Stanowisko / Position ]],0))="n/a","n/a",CY569-INDEX(tab_MinKomp[SYSTEM PR],MATCH($B569,tab_MinKomp[[Stanowisko / Position ]:[Stanowisko / Position ]],0)))</f>
        <v>n/a</v>
      </c>
      <c r="CZ570" s="194" t="str">
        <f>IF(INDEX(tab_MinKomp[System Einkauf XP / EBA],MATCH($B569,tab_MinKomp[[Stanowisko / Position ]:[Stanowisko / Position ]],0))="n/a","n/a",CZ569-INDEX(tab_MinKomp[System Einkauf XP / EBA],MATCH($B569,tab_MinKomp[[Stanowisko / Position ]:[Stanowisko / Position ]],0)))</f>
        <v>n/a</v>
      </c>
      <c r="DA570" s="194" t="str">
        <f>IF(INDEX(tab_MinKomp[Techniki negocjacyjne / Verhandlungstechniken],MATCH($B569,tab_MinKomp[[Stanowisko / Position ]:[Stanowisko / Position ]],0))="n/a","n/a",DA569-INDEX(tab_MinKomp[Techniki negocjacyjne / Verhandlungstechniken],MATCH($B569,tab_MinKomp[[Stanowisko / Position ]:[Stanowisko / Position ]],0)))</f>
        <v>n/a</v>
      </c>
      <c r="DB570" s="194" t="str">
        <f>IF(INDEX(tab_MinKomp[Znajomość rynku branżowego / Kenntnis des Industrie Marktes],MATCH($B569,tab_MinKomp[[Stanowisko / Position ]:[Stanowisko / Position ]],0))="n/a","n/a",DB569-INDEX(tab_MinKomp[Znajomość rynku branżowego / Kenntnis des Industrie Marktes],MATCH($B569,tab_MinKomp[[Stanowisko / Position ]:[Stanowisko / Position ]],0)))</f>
        <v>n/a</v>
      </c>
      <c r="DC570" s="194" t="str">
        <f>IF(INDEX(tab_MinKomp[SUPPLIER MANAGEMENT],MATCH($B569,tab_MinKomp[[Stanowisko / Position ]:[Stanowisko / Position ]],0))="n/a","n/a",DC569-INDEX(tab_MinKomp[SUPPLIER MANAGEMENT],MATCH($B569,tab_MinKomp[[Stanowisko / Position ]:[Stanowisko / Position ]],0)))</f>
        <v>n/a</v>
      </c>
      <c r="DD570" s="194" t="str">
        <f>IF(INDEX(tab_MinKomp[SUPPLIER MANAGEMENT],MATCH($B569,tab_MinKomp[[Stanowisko / Position ]:[Stanowisko / Position ]],0))="n/a","n/a",DD569-INDEX(tab_MinKomp[SUPPLIER MANAGEMENT],MATCH($B569,tab_MinKomp[[Stanowisko / Position ]:[Stanowisko / Position ]],0)))</f>
        <v>n/a</v>
      </c>
      <c r="DE570" s="194" t="str">
        <f>IF(INDEX(tab_MinKomp[SUPPLIER MANAGEMENT],MATCH($B569,tab_MinKomp[[Stanowisko / Position ]:[Stanowisko / Position ]],0))="n/a","n/a",DE569-INDEX(tab_MinKomp[SUPPLIER MANAGEMENT],MATCH($B569,tab_MinKomp[[Stanowisko / Position ]:[Stanowisko / Position ]],0)))</f>
        <v>n/a</v>
      </c>
      <c r="DF570" s="194">
        <f>IF(INDEX(tab_MinKomp[LEAN MANAGEMENT],MATCH($B569,tab_MinKomp[[Stanowisko / Position ]:[Stanowisko / Position ]],0))="n/a","n/a",DF569-INDEX(tab_MinKomp[LEAN MANAGEMENT],MATCH($B569,tab_MinKomp[[Stanowisko / Position ]:[Stanowisko / Position ]],0)))</f>
        <v>0</v>
      </c>
      <c r="DG570" s="194" t="str">
        <f>IF(INDEX(tab_MinKomp[PPAP/PSW],MATCH($B569,tab_MinKomp[[Stanowisko / Position ]:[Stanowisko / Position ]],0))="n/a","n/a",DG569-INDEX(tab_MinKomp[PPAP/PSW],MATCH($B569,tab_MinKomp[[Stanowisko / Position ]:[Stanowisko / Position ]],0)))</f>
        <v>n/a</v>
      </c>
      <c r="DH570" s="194" t="str">
        <f>IF(INDEX(tab_MinKomp[SUPPLIER MANAGEMENT],MATCH($B569,tab_MinKomp[[Stanowisko / Position ]:[Stanowisko / Position ]],0))="n/a","n/a",DH569-INDEX(tab_MinKomp[SUPPLIER MANAGEMENT],MATCH($B569,tab_MinKomp[[Stanowisko / Position ]:[Stanowisko / Position ]],0)))</f>
        <v>n/a</v>
      </c>
      <c r="DI570" s="194" t="str">
        <f>IF(INDEX(tab_MinKomp[OBSŁUGA PORTALI KLIENTA / Kundenportale],MATCH($B569,tab_MinKomp[[Stanowisko / Position ]:[Stanowisko / Position ]],0))="n/a","n/a",DI569-INDEX(tab_MinKomp[OBSŁUGA PORTALI KLIENTA / Kundenportale],MATCH($B569,tab_MinKomp[[Stanowisko / Position ]:[Stanowisko / Position ]],0)))</f>
        <v>n/a</v>
      </c>
      <c r="DJ570" s="194" t="str">
        <f>IF(INDEX(tab_MinKomp[Obsługa systemu BABTECQ / BABTECQ System],MATCH($B569,tab_MinKomp[[Stanowisko / Position ]:[Stanowisko / Position ]],0))="n/a","n/a",DJ569-INDEX(tab_MinKomp[Obsługa systemu BABTECQ / BABTECQ System],MATCH($B569,tab_MinKomp[[Stanowisko / Position ]:[Stanowisko / Position ]],0)))</f>
        <v>n/a</v>
      </c>
      <c r="DK570" s="194" t="str">
        <f>IF(INDEX(tab_MinKomp[Rysunek techniczny / technische Zeichnung],MATCH($B569,tab_MinKomp[[Stanowisko / Position ]:[Stanowisko / Position ]],0))="n/a","n/a",DK569-INDEX(tab_MinKomp[Rysunek techniczny / technische Zeichnung],MATCH($B569,tab_MinKomp[[Stanowisko / Position ]:[Stanowisko / Position ]],0)))</f>
        <v>n/a</v>
      </c>
      <c r="DL570" s="194" t="str">
        <f>IF(INDEX(tab_MinKomp[Kalibracja / Kalibrierung],MATCH($B569,tab_MinKomp[[Stanowisko / Position ]:[Stanowisko / Position ]],0))="n/a","n/a",DL569-INDEX(tab_MinKomp[Kalibracja / Kalibrierung],MATCH($B569,tab_MinKomp[[Stanowisko / Position ]:[Stanowisko / Position ]],0)))</f>
        <v>n/a</v>
      </c>
      <c r="DM570" s="194" t="str">
        <f>IF(INDEX(tab_MinKomp[Rekwalifikacja / Requalifizierung],MATCH($B569,tab_MinKomp[[Stanowisko / Position ]:[Stanowisko / Position ]],0))="n/a","n/a",DM569-INDEX(tab_MinKomp[Rekwalifikacja / Requalifizierung],MATCH($B569,tab_MinKomp[[Stanowisko / Position ]:[Stanowisko / Position ]],0)))</f>
        <v>n/a</v>
      </c>
      <c r="DN570" s="190" t="str">
        <f>IF(INDEX(tab_MinKomp[Testy czystości / Reinheitstests],MATCH($B569,tab_MinKomp[[Stanowisko / Position ]:[Stanowisko / Position ]],0))="n/a","n/a",DN569-INDEX(tab_MinKomp[Testy czystości / Reinheitstests],MATCH($B569,tab_MinKomp[[Stanowisko / Position ]:[Stanowisko / Position ]],0)))</f>
        <v>n/a</v>
      </c>
      <c r="DO570" s="190" t="str">
        <f>IF(INDEX(tab_MinKomp[Testy czystości / Reinheitstests],MATCH($B569,tab_MinKomp[[Stanowisko / Position ]:[Stanowisko / Position ]],0))="n/a","n/a",DO569-INDEX(tab_MinKomp[Testy czystości / Reinheitstests],MATCH($B569,tab_MinKomp[[Stanowisko / Position ]:[Stanowisko / Position ]],0)))</f>
        <v>n/a</v>
      </c>
      <c r="DP570" s="190" t="str">
        <f>IF(INDEX(tab_MinKomp[Testy czystości / Reinheitstests],MATCH($B569,tab_MinKomp[[Stanowisko / Position ]:[Stanowisko / Position ]],0))="n/a","n/a",DP569-INDEX(tab_MinKomp[Testy czystości / Reinheitstests],MATCH($B569,tab_MinKomp[[Stanowisko / Position ]:[Stanowisko / Position ]],0)))</f>
        <v>n/a</v>
      </c>
      <c r="DQ570" s="190" t="str">
        <f>IF(INDEX(tab_MinKomp[Testy czystości / Reinheitstests],MATCH($B569,tab_MinKomp[[Stanowisko / Position ]:[Stanowisko / Position ]],0))="n/a","n/a",DQ569-INDEX(tab_MinKomp[Testy czystości / Reinheitstests],MATCH($B569,tab_MinKomp[[Stanowisko / Position ]:[Stanowisko / Position ]],0)))</f>
        <v>n/a</v>
      </c>
      <c r="DR570" s="190" t="str">
        <f>IF(INDEX(tab_MinKomp[Testy czystości / Reinheitstests],MATCH($B569,tab_MinKomp[[Stanowisko / Position ]:[Stanowisko / Position ]],0))="n/a","n/a",DR569-INDEX(tab_MinKomp[Testy czystości / Reinheitstests],MATCH($B569,tab_MinKomp[[Stanowisko / Position ]:[Stanowisko / Position ]],0)))</f>
        <v>n/a</v>
      </c>
      <c r="DS570" s="190" t="str">
        <f>IF(INDEX(tab_MinKomp[Testy czystości / Reinheitstests],MATCH($B569,tab_MinKomp[[Stanowisko / Position ]:[Stanowisko / Position ]],0))="n/a","n/a",DS569-INDEX(tab_MinKomp[Testy czystości / Reinheitstests],MATCH($B569,tab_MinKomp[[Stanowisko / Position ]:[Stanowisko / Position ]],0)))</f>
        <v>n/a</v>
      </c>
      <c r="DT570" s="194" t="str">
        <f>IF(INDEX(tab_MinKomp[SUPPLIER MANAGEMENT],MATCH($B569,tab_MinKomp[[Stanowisko / Position ]:[Stanowisko / Position ]],0))="n/a","n/a",DT569-INDEX(tab_MinKomp[SUPPLIER MANAGEMENT],MATCH($B569,tab_MinKomp[[Stanowisko / Position ]:[Stanowisko / Position ]],0)))</f>
        <v>n/a</v>
      </c>
      <c r="DU570" s="190" t="str">
        <f>IF(INDEX(tab_MinKomp[Testy czystości / Reinheitstests],MATCH($B569,tab_MinKomp[[Stanowisko / Position ]:[Stanowisko / Position ]],0))="n/a","n/a",DU569-INDEX(tab_MinKomp[Testy czystości / Reinheitstests],MATCH($B569,tab_MinKomp[[Stanowisko / Position ]:[Stanowisko / Position ]],0)))</f>
        <v>n/a</v>
      </c>
      <c r="DV570" s="190" t="str">
        <f>IF(INDEX(tab_MinKomp[Testy czystości / Reinheitstests],MATCH($B569,tab_MinKomp[[Stanowisko / Position ]:[Stanowisko / Position ]],0))="n/a","n/a",DV569-INDEX(tab_MinKomp[Testy czystości / Reinheitstests],MATCH($B569,tab_MinKomp[[Stanowisko / Position ]:[Stanowisko / Position ]],0)))</f>
        <v>n/a</v>
      </c>
      <c r="DW570" s="190" t="str">
        <f>IF(INDEX(tab_MinKomp[Testy czystości / Reinheitstests],MATCH($B569,tab_MinKomp[[Stanowisko / Position ]:[Stanowisko / Position ]],0))="n/a","n/a",DW569-INDEX(tab_MinKomp[Testy czystości / Reinheitstests],MATCH($B569,tab_MinKomp[[Stanowisko / Position ]:[Stanowisko / Position ]],0)))</f>
        <v>n/a</v>
      </c>
      <c r="DX570" s="190" t="str">
        <f>IF(INDEX(tab_MinKomp[Testy czystości / Reinheitstests],MATCH($B569,tab_MinKomp[[Stanowisko / Position ]:[Stanowisko / Position ]],0))="n/a","n/a",DX569-INDEX(tab_MinKomp[Testy czystości / Reinheitstests],MATCH($B569,tab_MinKomp[[Stanowisko / Position ]:[Stanowisko / Position ]],0)))</f>
        <v>n/a</v>
      </c>
      <c r="DY570" s="190" t="str">
        <f>IF(INDEX(tab_MinKomp[Testy czystości / Reinheitstests],MATCH($B569,tab_MinKomp[[Stanowisko / Position ]:[Stanowisko / Position ]],0))="n/a","n/a",DY569-INDEX(tab_MinKomp[Testy czystości / Reinheitstests],MATCH($B569,tab_MinKomp[[Stanowisko / Position ]:[Stanowisko / Position ]],0)))</f>
        <v>n/a</v>
      </c>
      <c r="DZ570" s="190" t="str">
        <f>IF(INDEX(tab_MinKomp[Testy czystości / Reinheitstests],MATCH($B569,tab_MinKomp[[Stanowisko / Position ]:[Stanowisko / Position ]],0))="n/a","n/a",DZ569-INDEX(tab_MinKomp[Testy czystości / Reinheitstests],MATCH($B569,tab_MinKomp[[Stanowisko / Position ]:[Stanowisko / Position ]],0)))</f>
        <v>n/a</v>
      </c>
      <c r="EA570" s="194" t="str">
        <f>IF(INDEX(tab_MinKomp[SUPPLIER MANAGEMENT],MATCH($B569,tab_MinKomp[[Stanowisko / Position ]:[Stanowisko / Position ]],0))="n/a","n/a",EA569-INDEX(tab_MinKomp[SUPPLIER MANAGEMENT],MATCH($B569,tab_MinKomp[[Stanowisko / Position ]:[Stanowisko / Position ]],0)))</f>
        <v>n/a</v>
      </c>
      <c r="EB570" s="190" t="str">
        <f>IF(INDEX(tab_MinKomp[Testy czystości / Reinheitstests],MATCH($B569,tab_MinKomp[[Stanowisko / Position ]:[Stanowisko / Position ]],0))="n/a","n/a",EB569-INDEX(tab_MinKomp[Testy czystości / Reinheitstests],MATCH($B569,tab_MinKomp[[Stanowisko / Position ]:[Stanowisko / Position ]],0)))</f>
        <v>n/a</v>
      </c>
      <c r="EC570" s="190" t="str">
        <f>IF(INDEX(tab_MinKomp[Testy czystości / Reinheitstests],MATCH($B569,tab_MinKomp[[Stanowisko / Position ]:[Stanowisko / Position ]],0))="n/a","n/a",EC569-INDEX(tab_MinKomp[Testy czystości / Reinheitstests],MATCH($B569,tab_MinKomp[[Stanowisko / Position ]:[Stanowisko / Position ]],0)))</f>
        <v>n/a</v>
      </c>
      <c r="ED570" s="190" t="str">
        <f>IF(INDEX(tab_MinKomp[Testy czystości / Reinheitstests],MATCH($B569,tab_MinKomp[[Stanowisko / Position ]:[Stanowisko / Position ]],0))="n/a","n/a",ED569-INDEX(tab_MinKomp[Testy czystości / Reinheitstests],MATCH($B569,tab_MinKomp[[Stanowisko / Position ]:[Stanowisko / Position ]],0)))</f>
        <v>n/a</v>
      </c>
      <c r="EE570" s="190" t="str">
        <f>IF(INDEX(tab_MinKomp[Testy czystości / Reinheitstests],MATCH($B569,tab_MinKomp[[Stanowisko / Position ]:[Stanowisko / Position ]],0))="n/a","n/a",EE569-INDEX(tab_MinKomp[Testy czystości / Reinheitstests],MATCH($B569,tab_MinKomp[[Stanowisko / Position ]:[Stanowisko / Position ]],0)))</f>
        <v>n/a</v>
      </c>
      <c r="EF570" s="190" t="str">
        <f>IF(INDEX(tab_MinKomp[Testy czystości / Reinheitstests],MATCH($B569,tab_MinKomp[[Stanowisko / Position ]:[Stanowisko / Position ]],0))="n/a","n/a",EF569-INDEX(tab_MinKomp[Testy czystości / Reinheitstests],MATCH($B569,tab_MinKomp[[Stanowisko / Position ]:[Stanowisko / Position ]],0)))</f>
        <v>n/a</v>
      </c>
      <c r="EG570" s="190" t="str">
        <f>IF(INDEX(tab_MinKomp[Testy czystości / Reinheitstests],MATCH($B569,tab_MinKomp[[Stanowisko / Position ]:[Stanowisko / Position ]],0))="n/a","n/a",EG569-INDEX(tab_MinKomp[Testy czystości / Reinheitstests],MATCH($B569,tab_MinKomp[[Stanowisko / Position ]:[Stanowisko / Position ]],0)))</f>
        <v>n/a</v>
      </c>
      <c r="EH570" s="190" t="str">
        <f>IF(INDEX(tab_MinKomp[Testy czystości / Reinheitstests],MATCH($B569,tab_MinKomp[[Stanowisko / Position ]:[Stanowisko / Position ]],0))="n/a","n/a",EH569-INDEX(tab_MinKomp[Testy czystości / Reinheitstests],MATCH($B569,tab_MinKomp[[Stanowisko / Position ]:[Stanowisko / Position ]],0)))</f>
        <v>n/a</v>
      </c>
      <c r="EI570" s="190" t="str">
        <f>IF(INDEX(tab_MinKomp[Testy czystości / Reinheitstests],MATCH($B569,tab_MinKomp[[Stanowisko / Position ]:[Stanowisko / Position ]],0))="n/a","n/a",EI569-INDEX(tab_MinKomp[Testy czystości / Reinheitstests],MATCH($B569,tab_MinKomp[[Stanowisko / Position ]:[Stanowisko / Position ]],0)))</f>
        <v>n/a</v>
      </c>
      <c r="EJ570" s="190" t="str">
        <f>IF(INDEX(tab_MinKomp[Testy czystości / Reinheitstests],MATCH($B569,tab_MinKomp[[Stanowisko / Position ]:[Stanowisko / Position ]],0))="n/a","n/a",EJ569-INDEX(tab_MinKomp[Testy czystości / Reinheitstests],MATCH($B569,tab_MinKomp[[Stanowisko / Position ]:[Stanowisko / Position ]],0)))</f>
        <v>n/a</v>
      </c>
      <c r="EK570" s="190" t="str">
        <f>IF(INDEX(tab_MinKomp[Testy czystości / Reinheitstests],MATCH($B569,tab_MinKomp[[Stanowisko / Position ]:[Stanowisko / Position ]],0))="n/a","n/a",EK569-INDEX(tab_MinKomp[Testy czystości / Reinheitstests],MATCH($B569,tab_MinKomp[[Stanowisko / Position ]:[Stanowisko / Position ]],0)))</f>
        <v>n/a</v>
      </c>
      <c r="EL570" s="190" t="str">
        <f>IF(INDEX(tab_MinKomp[Testy czystości / Reinheitstests],MATCH($B569,tab_MinKomp[[Stanowisko / Position ]:[Stanowisko / Position ]],0))="n/a","n/a",EL569-INDEX(tab_MinKomp[Testy czystości / Reinheitstests],MATCH($B569,tab_MinKomp[[Stanowisko / Position ]:[Stanowisko / Position ]],0)))</f>
        <v>n/a</v>
      </c>
      <c r="EM570" s="190" t="str">
        <f>IF(INDEX(tab_MinKomp[Testy czystości / Reinheitstests],MATCH($B569,tab_MinKomp[[Stanowisko / Position ]:[Stanowisko / Position ]],0))="n/a","n/a",EM569-INDEX(tab_MinKomp[Testy czystości / Reinheitstests],MATCH($B569,tab_MinKomp[[Stanowisko / Position ]:[Stanowisko / Position ]],0)))</f>
        <v>n/a</v>
      </c>
      <c r="EN570" s="190" t="str">
        <f>IF(INDEX(tab_MinKomp[Testy czystości / Reinheitstests],MATCH($B569,tab_MinKomp[[Stanowisko / Position ]:[Stanowisko / Position ]],0))="n/a","n/a",EN569-INDEX(tab_MinKomp[Testy czystości / Reinheitstests],MATCH($B569,tab_MinKomp[[Stanowisko / Position ]:[Stanowisko / Position ]],0)))</f>
        <v>n/a</v>
      </c>
      <c r="EO570" s="194" t="str">
        <f>IF(INDEX(tab_MinKomp[Konserwacja Rep],MATCH($B569,tab_MinKomp[[Stanowisko / Position ]:[Stanowisko / Position ]],0))="n/a","n/a",EO569-INDEX(tab_MinKomp[Konserwacja Rep],MATCH($B569,tab_MinKomp[[Stanowisko / Position ]:[Stanowisko / Position ]],0)))</f>
        <v>n/a</v>
      </c>
      <c r="EP570" s="194" t="str">
        <f>IF(INDEX(tab_MinKomp[[Konserwacja Engel ]],MATCH($B569,tab_MinKomp[[Stanowisko / Position ]:[Stanowisko / Position ]],0))="n/a","n/a",EP569-INDEX(tab_MinKomp[[Konserwacja Engel ]],MATCH($B569,tab_MinKomp[[Stanowisko / Position ]:[Stanowisko / Position ]],0)))</f>
        <v>n/a</v>
      </c>
      <c r="EQ570" s="194" t="str">
        <f>IF(INDEX(tab_MinKomp[Konserwacja B 50],MATCH($B569,tab_MinKomp[[Stanowisko / Position ]:[Stanowisko / Position ]],0))="n/a","n/a",EQ569-INDEX(tab_MinKomp[Konserwacja B 50],MATCH($B569,tab_MinKomp[[Stanowisko / Position ]:[Stanowisko / Position ]],0)))</f>
        <v>n/a</v>
      </c>
      <c r="ER570" s="194" t="str">
        <f>IF(INDEX(tab_MinKomp[[Konserwacja EOL ]],MATCH($B569,tab_MinKomp[[Stanowisko / Position ]:[Stanowisko / Position ]],0))="n/a","n/a",ER569-INDEX(tab_MinKomp[[Konserwacja EOL ]],MATCH($B569,tab_MinKomp[[Stanowisko / Position ]:[Stanowisko / Position ]],0)))</f>
        <v>n/a</v>
      </c>
      <c r="ES570" s="194" t="str">
        <f>IF(INDEX(tab_MinKomp[Konserwacja Branson],MATCH($B569,tab_MinKomp[[Stanowisko / Position ]:[Stanowisko / Position ]],0))="n/a","n/a",ES569-INDEX(tab_MinKomp[Konserwacja Branson],MATCH($B569,tab_MinKomp[[Stanowisko / Position ]:[Stanowisko / Position ]],0)))</f>
        <v>n/a</v>
      </c>
      <c r="ET570" s="194" t="str">
        <f>IF(INDEX(tab_MinKomp[Konserwacja coolery],MATCH($B569,tab_MinKomp[[Stanowisko / Position ]:[Stanowisko / Position ]],0))="n/a","n/a",ET569-INDEX(tab_MinKomp[Konserwacja coolery],MATCH($B569,tab_MinKomp[[Stanowisko / Position ]:[Stanowisko / Position ]],0)))</f>
        <v>n/a</v>
      </c>
      <c r="EU570" s="194" t="str">
        <f>IF(INDEX(tab_MinKomp[Konserwacja piecy],MATCH($B569,tab_MinKomp[[Stanowisko / Position ]:[Stanowisko / Position ]],0))="n/a","n/a",EU569-INDEX(tab_MinKomp[Konserwacja piecy],MATCH($B569,tab_MinKomp[[Stanowisko / Position ]:[Stanowisko / Position ]],0)))</f>
        <v>n/a</v>
      </c>
      <c r="EV570" s="194" t="str">
        <f>IF(INDEX(tab_MinKomp[Rysunek techniczny- czytanie],MATCH($B569,tab_MinKomp[[Stanowisko / Position ]:[Stanowisko / Position ]],0))="n/a","n/a",EV569-INDEX(tab_MinKomp[Rysunek techniczny- czytanie],MATCH($B569,tab_MinKomp[[Stanowisko / Position ]:[Stanowisko / Position ]],0)))</f>
        <v>n/a</v>
      </c>
      <c r="EW570" s="194" t="str">
        <f>IF(INDEX(tab_MinKomp[Elektryka],MATCH($B569,tab_MinKomp[[Stanowisko / Position ]:[Stanowisko / Position ]],0))="n/a","n/a",EW569-INDEX(tab_MinKomp[Elektryka],MATCH($B569,tab_MinKomp[[Stanowisko / Position ]:[Stanowisko / Position ]],0)))</f>
        <v>n/a</v>
      </c>
      <c r="EX570" s="194" t="str">
        <f>IF(INDEX(tab_MinKomp[Pneumatyka],MATCH($B569,tab_MinKomp[[Stanowisko / Position ]:[Stanowisko / Position ]],0))="n/a","n/a",EX569-INDEX(tab_MinKomp[Pneumatyka],MATCH($B569,tab_MinKomp[[Stanowisko / Position ]:[Stanowisko / Position ]],0)))</f>
        <v>n/a</v>
      </c>
      <c r="EY570" s="194" t="str">
        <f>IF(INDEX(tab_MinKomp[[Hydraulika ]],MATCH($B569,tab_MinKomp[[Stanowisko / Position ]:[Stanowisko / Position ]],0))="n/a","n/a",EY569-INDEX(tab_MinKomp[[Hydraulika ]],MATCH($B569,tab_MinKomp[[Stanowisko / Position ]:[Stanowisko / Position ]],0)))</f>
        <v>n/a</v>
      </c>
      <c r="EZ570" s="194" t="str">
        <f>IF(INDEX(tab_MinKomp[Podciśnienie],MATCH($B569,tab_MinKomp[[Stanowisko / Position ]:[Stanowisko / Position ]],0))="n/a","n/a",EZ569-INDEX(tab_MinKomp[Podciśnienie],MATCH($B569,tab_MinKomp[[Stanowisko / Position ]:[Stanowisko / Position ]],0)))</f>
        <v>n/a</v>
      </c>
      <c r="FA570" s="194" t="str">
        <f>IF(INDEX(tab_MinKomp[Usuwanie awarii],MATCH($B569,tab_MinKomp[[Stanowisko / Position ]:[Stanowisko / Position ]],0))="n/a","n/a",FA569-INDEX(tab_MinKomp[Usuwanie awarii],MATCH($B569,tab_MinKomp[[Stanowisko / Position ]:[Stanowisko / Position ]],0)))</f>
        <v>n/a</v>
      </c>
      <c r="FB570" s="194" t="str">
        <f>IF(INDEX(tab_MinKomp[Obsługa robotów],MATCH($B569,tab_MinKomp[[Stanowisko / Position ]:[Stanowisko / Position ]],0))="n/a","n/a",FB569-INDEX(tab_MinKomp[Obsługa robotów],MATCH($B569,tab_MinKomp[[Stanowisko / Position ]:[Stanowisko / Position ]],0)))</f>
        <v>n/a</v>
      </c>
      <c r="FC570" s="194" t="str">
        <f>IF(INDEX(tab_MinKomp[Obsługa sterowania maszyny],MATCH($B569,tab_MinKomp[[Stanowisko / Position ]:[Stanowisko / Position ]],0))="n/a","n/a",FC569-INDEX(tab_MinKomp[Obsługa sterowania maszyny],MATCH($B569,tab_MinKomp[[Stanowisko / Position ]:[Stanowisko / Position ]],0)))</f>
        <v>n/a</v>
      </c>
      <c r="FD570" s="194" t="str">
        <f>IF(INDEX(tab_MinKomp[Usuwanie przyczyn żródłowych],MATCH($B569,tab_MinKomp[[Stanowisko / Position ]:[Stanowisko / Position ]],0))="n/a","n/a",FD569-INDEX(tab_MinKomp[Usuwanie przyczyn żródłowych],MATCH($B569,tab_MinKomp[[Stanowisko / Position ]:[Stanowisko / Position ]],0)))</f>
        <v>n/a</v>
      </c>
      <c r="FE570" s="194" t="str">
        <f>IF(INDEX(tab_MinKomp[Cmms stosowanie],MATCH($B569,tab_MinKomp[[Stanowisko / Position ]:[Stanowisko / Position ]],0))="n/a","n/a",FE569-INDEX(tab_MinKomp[Cmms stosowanie],MATCH($B569,tab_MinKomp[[Stanowisko / Position ]:[Stanowisko / Position ]],0)))</f>
        <v>n/a</v>
      </c>
      <c r="FF570" s="190" t="str">
        <f>IF(INDEX(tab_MinKomp[Testy czystości / Reinheitstests],MATCH($B569,tab_MinKomp[[Stanowisko / Position ]:[Stanowisko / Position ]],0))="n/a","n/a",FF569-INDEX(tab_MinKomp[Testy czystości / Reinheitstests],MATCH($B569,tab_MinKomp[[Stanowisko / Position ]:[Stanowisko / Position ]],0)))</f>
        <v>n/a</v>
      </c>
      <c r="FG570" s="194" t="str">
        <f>IF(INDEX(tab_MinKomp[Czyszczenie form plastikowych],MATCH($B569,tab_MinKomp[[Stanowisko / Position ]:[Stanowisko / Position ]],0))="n/a","n/a",FG569-INDEX(tab_MinKomp[Czyszczenie form plastikowych],MATCH($B569,tab_MinKomp[[Stanowisko / Position ]:[Stanowisko / Position ]],0)))</f>
        <v>n/a</v>
      </c>
      <c r="FH570" s="194" t="str">
        <f>IF(INDEX(tab_MinKomp[Wymiana form plastik],MATCH($B569,tab_MinKomp[[Stanowisko / Position ]:[Stanowisko / Position ]],0))="n/a","n/a",FH569-INDEX(tab_MinKomp[Wymiana form plastik],MATCH($B569,tab_MinKomp[[Stanowisko / Position ]:[Stanowisko / Position ]],0)))</f>
        <v>n/a</v>
      </c>
      <c r="FI570" s="194" t="str">
        <f>IF(INDEX(tab_MinKomp[Wymiana form guma],MATCH($B569,tab_MinKomp[[Stanowisko / Position ]:[Stanowisko / Position ]],0))="n/a","n/a",FI569-INDEX(tab_MinKomp[Wymiana form guma],MATCH($B569,tab_MinKomp[[Stanowisko / Position ]:[Stanowisko / Position ]],0)))</f>
        <v>n/a</v>
      </c>
      <c r="FJ570" s="194" t="str">
        <f>IF(INDEX(tab_MinKomp[Konserwacja KK],MATCH($B569,tab_MinKomp[[Stanowisko / Position ]:[Stanowisko / Position ]],0))="n/a","n/a",FJ569-INDEX(tab_MinKomp[Konserwacja KK],MATCH($B569,tab_MinKomp[[Stanowisko / Position ]:[Stanowisko / Position ]],0)))</f>
        <v>n/a</v>
      </c>
      <c r="FK570" s="194" t="str">
        <f>IF(INDEX(tab_MinKomp[Konserwacja form guma],MATCH($B569,tab_MinKomp[[Stanowisko / Position ]:[Stanowisko / Position ]],0))="n/a","n/a",FK569-INDEX(tab_MinKomp[Konserwacja form guma],MATCH($B569,tab_MinKomp[[Stanowisko / Position ]:[Stanowisko / Position ]],0)))</f>
        <v>n/a</v>
      </c>
      <c r="FL570" s="194" t="str">
        <f>IF(INDEX(tab_MinKomp[Konserwacja form plastiki],MATCH($B569,tab_MinKomp[[Stanowisko / Position ]:[Stanowisko / Position ]],0))="n/a","n/a",FL569-INDEX(tab_MinKomp[Konserwacja form plastiki],MATCH($B569,tab_MinKomp[[Stanowisko / Position ]:[Stanowisko / Position ]],0)))</f>
        <v>n/a</v>
      </c>
      <c r="FM570" s="194" t="str">
        <f>IF(INDEX(tab_MinKomp[Konserwacja Gorącego Kanału],MATCH($B569,tab_MinKomp[[Stanowisko / Position ]:[Stanowisko / Position ]],0))="n/a","n/a",FM569-INDEX(tab_MinKomp[Konserwacja Gorącego Kanału],MATCH($B569,tab_MinKomp[[Stanowisko / Position ]:[Stanowisko / Position ]],0)))</f>
        <v>n/a</v>
      </c>
      <c r="FN570" s="194" t="str">
        <f>IF(INDEX(tab_MinKomp[MS Office (Excel)],MATCH($B569,tab_MinKomp[[Stanowisko / Position ]:[Stanowisko / Position ]],0))="n/a","n/a",FN569-INDEX(tab_MinKomp[MS Office (Excel)],MATCH($B569,tab_MinKomp[[Stanowisko / Position ]:[Stanowisko / Position ]],0)))</f>
        <v>n/a</v>
      </c>
      <c r="FO570" s="194" t="str">
        <f>IF(INDEX(tab_MinKomp[MS Office (Word)],MATCH($B569,tab_MinKomp[[Stanowisko / Position ]:[Stanowisko / Position ]],0))="n/a","n/a",FO569-INDEX(tab_MinKomp[MS Office (Word)],MATCH($B569,tab_MinKomp[[Stanowisko / Position ]:[Stanowisko / Position ]],0)))</f>
        <v>n/a</v>
      </c>
      <c r="FP570" s="194" t="str">
        <f>IF(INDEX(tab_MinKomp[MS Office (Power Point)],MATCH($B569,tab_MinKomp[[Stanowisko / Position ]:[Stanowisko / Position ]],0))="n/a","n/a",FP569-INDEX(tab_MinKomp[MS Office (Power Point)],MATCH($B569,tab_MinKomp[[Stanowisko / Position ]:[Stanowisko / Position ]],0)))</f>
        <v>n/a</v>
      </c>
      <c r="FQ570" s="196" t="str">
        <f>IF(INDEX(tab_MinKomp[Język angielski / Englisch],MATCH($B569,tab_MinKomp[[Stanowisko / Position ]:[Stanowisko / Position ]],0))="n/a","n/a",FQ569-INDEX(tab_MinKomp[Język angielski / Englisch],MATCH($B569,tab_MinKomp[[Stanowisko / Position ]:[Stanowisko / Position ]],0)))</f>
        <v>n/a</v>
      </c>
      <c r="FR570" s="196" t="str">
        <f>IF(INDEX(tab_MinKomp[Język niemiecki / Deutsch],MATCH($B569,tab_MinKomp[[Stanowisko / Position ]:[Stanowisko / Position ]],0))="n/a","n/a",FR569-INDEX(tab_MinKomp[Język niemiecki / Deutsch],MATCH($B569,tab_MinKomp[[Stanowisko / Position ]:[Stanowisko / Position ]],0)))</f>
        <v>n/a</v>
      </c>
      <c r="FS570" s="194">
        <f>IF(INDEX(tab_MinKomp[Zarządzanie dokumentacją procesową / Process dokumentation management],MATCH($B569,tab_MinKomp[[Stanowisko / Position ]:[Stanowisko / Position ]],0))="n/a","n/a",FS569-INDEX(tab_MinKomp[Zarządzanie dokumentacją procesową / Process dokumentation management],MATCH($B569,tab_MinKomp[[Stanowisko / Position ]:[Stanowisko / Position ]],0)))</f>
        <v>-1</v>
      </c>
      <c r="FT570" s="194">
        <f>IF(INDEX(tab_MinKomp[Znajomość procesów z obszaru / Kenntiss der prozesse in dem Bereich],MATCH($B569,tab_MinKomp[[Stanowisko / Position ]:[Stanowisko / Position ]],0))="n/a","n/a",FT569-INDEX(tab_MinKomp[Znajomość procesów z obszaru / Kenntiss der prozesse in dem Bereich],MATCH($B569,tab_MinKomp[[Stanowisko / Position ]:[Stanowisko / Position ]],0)))</f>
        <v>0</v>
      </c>
      <c r="FU570" s="194">
        <f>IF(INDEX(tab_MinKomp[optymalizacja procesów / Prozessoptymalisierung],MATCH($B569,tab_MinKomp[[Stanowisko / Position ]:[Stanowisko / Position ]],0))="n/a","n/a",FU569-INDEX(tab_MinKomp[optymalizacja procesów / Prozessoptymalisierung],MATCH($B569,tab_MinKomp[[Stanowisko / Position ]:[Stanowisko / Position ]],0)))</f>
        <v>0</v>
      </c>
      <c r="FV570" s="194">
        <f>IF(INDEX(tab_MinKomp[Umiejętności szkoleniowe / Trainingsfähigkeiten],MATCH($B569,tab_MinKomp[[Stanowisko / Position ]:[Stanowisko / Position ]],0))="n/a","n/a",FV569-INDEX(tab_MinKomp[Umiejętności szkoleniowe / Trainingsfähigkeiten],MATCH($B569,tab_MinKomp[[Stanowisko / Position ]:[Stanowisko / Position ]],0)))</f>
        <v>0</v>
      </c>
      <c r="FW570" s="194">
        <f>IF(INDEX(tab_MinKomp[Analityczne myślenie, podejście / Analitysches Denken, Einstellung],MATCH($B569,tab_MinKomp[[Stanowisko / Position ]:[Stanowisko / Position ]],0))="n/a","n/a",FW569-INDEX(tab_MinKomp[Analityczne myślenie, podejście / Analitysches Denken, Einstellung],MATCH($B569,tab_MinKomp[[Stanowisko / Position ]:[Stanowisko / Position ]],0)))</f>
        <v>0</v>
      </c>
      <c r="FX570" s="194">
        <f>IF(INDEX(tab_MinKomp[Dokładność, precyzja w dzialaniu / Genauigkeit, Präzision in die Arbeit],MATCH($B569,tab_MinKomp[[Stanowisko / Position ]:[Stanowisko / Position ]],0))="n/a","n/a",FX569-INDEX(tab_MinKomp[Dokładność, precyzja w dzialaniu / Genauigkeit, Präzision in die Arbeit],MATCH($B569,tab_MinKomp[[Stanowisko / Position ]:[Stanowisko / Position ]],0)))</f>
        <v>0</v>
      </c>
      <c r="FY570" s="194">
        <f>IF(INDEX(tab_MinKomp[Dyspozycyjność / Verfügbarkeit],MATCH($B569,tab_MinKomp[[Stanowisko / Position ]:[Stanowisko / Position ]],0))="n/a","n/a",FY569-INDEX(tab_MinKomp[Dyspozycyjność / Verfügbarkeit],MATCH($B569,tab_MinKomp[[Stanowisko / Position ]:[Stanowisko / Position ]],0)))</f>
        <v>0</v>
      </c>
      <c r="FZ570" s="194">
        <f>IF(INDEX(tab_MinKomp[Zaangażowanie / 
Engagement],MATCH($B569,tab_MinKomp[[Stanowisko / Position ]:[Stanowisko / Position ]],0))="n/a","n/a",FZ569-INDEX(tab_MinKomp[Zaangażowanie / 
Engagement],MATCH($B569,tab_MinKomp[[Stanowisko / Position ]:[Stanowisko / Position ]],0)))</f>
        <v>0</v>
      </c>
      <c r="GA570" s="194" t="str">
        <f>IF(INDEX(tab_MinKomp[Konserwacja form guma],MATCH($B569,tab_MinKomp[[Stanowisko / Position ]:[Stanowisko / Position ]],0))="n/a","n/a",GA569-INDEX(tab_MinKomp[Konserwacja form guma],MATCH($B569,tab_MinKomp[[Stanowisko / Position ]:[Stanowisko / Position ]],0)))</f>
        <v>n/a</v>
      </c>
      <c r="GB570" s="194" t="str">
        <f>IF(INDEX(tab_MinKomp[Konserwacja form plastiki],MATCH($B569,tab_MinKomp[[Stanowisko / Position ]:[Stanowisko / Position ]],0))="n/a","n/a",GB569-INDEX(tab_MinKomp[Konserwacja form plastiki],MATCH($B569,tab_MinKomp[[Stanowisko / Position ]:[Stanowisko / Position ]],0)))</f>
        <v>n/a</v>
      </c>
      <c r="GC570" s="194">
        <f>IF(INDEX(tab_MinKomp[Elastyczność w działaniu],MATCH($B569,tab_MinKomp[[Stanowisko / Position ]:[Stanowisko / Position ]],0))="n/a","n/a",GC569-INDEX(tab_MinKomp[Elastyczność w działaniu],MATCH($B569,tab_MinKomp[[Stanowisko / Position ]:[Stanowisko / Position ]],0)))</f>
        <v>0</v>
      </c>
      <c r="GD570" s="194">
        <f>IF(INDEX(tab_MinKomp[Komunikatywność],MATCH($B569,tab_MinKomp[[Stanowisko / Position ]:[Stanowisko / Position ]],0))="n/a","n/a",GD569-INDEX(tab_MinKomp[Komunikatywność],MATCH($B569,tab_MinKomp[[Stanowisko / Position ]:[Stanowisko / Position ]],0)))</f>
        <v>0</v>
      </c>
      <c r="GE570" s="193" t="str">
        <f>IF(INDEX(tab_MinKomp[Motywowanie i budowanie zaangażowania zespołu],MATCH($B569,tab_MinKomp[[Stanowisko / Position ]:[Stanowisko / Position ]],0))="n/a","n/a",GE569-INDEX(tab_MinKomp[Motywowanie i budowanie zaangażowania zespołu],MATCH($B569,tab_MinKomp[[Stanowisko / Position ]:[Stanowisko / Position ]],0)))</f>
        <v>n/a</v>
      </c>
      <c r="GF570" s="186" t="s">
        <v>248</v>
      </c>
      <c r="GG570" s="186" t="s">
        <v>248</v>
      </c>
      <c r="GH570" s="186" t="s">
        <v>248</v>
      </c>
      <c r="GI570" s="186" t="s">
        <v>248</v>
      </c>
      <c r="GJ570" s="186" t="s">
        <v>248</v>
      </c>
      <c r="GK570" s="186" t="s">
        <v>248</v>
      </c>
      <c r="GL570" s="186" t="s">
        <v>248</v>
      </c>
      <c r="GM570" s="186" t="s">
        <v>248</v>
      </c>
      <c r="GN570" s="186" t="s">
        <v>248</v>
      </c>
      <c r="GO570" s="186" t="s">
        <v>248</v>
      </c>
      <c r="GP570" s="186" t="s">
        <v>248</v>
      </c>
      <c r="GQ570" s="186" t="s">
        <v>248</v>
      </c>
      <c r="GR570" s="186" t="s">
        <v>248</v>
      </c>
      <c r="GS570" s="186" t="s">
        <v>248</v>
      </c>
      <c r="GT570" s="186" t="s">
        <v>248</v>
      </c>
      <c r="GU570" s="186" t="s">
        <v>248</v>
      </c>
      <c r="GV570" s="186" t="s">
        <v>248</v>
      </c>
      <c r="GW570" s="186" t="s">
        <v>248</v>
      </c>
      <c r="GX570" s="186" t="s">
        <v>248</v>
      </c>
      <c r="GY570" s="186" t="s">
        <v>248</v>
      </c>
      <c r="GZ570" s="261" t="s">
        <v>248</v>
      </c>
      <c r="HA570" s="261" t="s">
        <v>248</v>
      </c>
      <c r="HB570" s="191">
        <f>SUM(G570:GE570)/(HB569-(SUM(G570:GE570)))</f>
        <v>-6.9767441860465115E-2</v>
      </c>
    </row>
    <row r="571" spans="1:211" ht="24.9" customHeight="1" x14ac:dyDescent="0.3">
      <c r="A571" s="105" t="s">
        <v>322</v>
      </c>
      <c r="B571" s="105" t="s">
        <v>315</v>
      </c>
      <c r="C571" s="105"/>
      <c r="D571" s="105">
        <v>1835</v>
      </c>
      <c r="E571" s="394" t="s">
        <v>678</v>
      </c>
      <c r="F571" s="185" t="s">
        <v>374</v>
      </c>
      <c r="G571" s="186">
        <v>2</v>
      </c>
      <c r="H571" s="186">
        <v>1</v>
      </c>
      <c r="I571" s="186">
        <v>2</v>
      </c>
      <c r="J571" s="186">
        <v>1</v>
      </c>
      <c r="K571" s="186">
        <v>1</v>
      </c>
      <c r="L571" s="186" t="s">
        <v>248</v>
      </c>
      <c r="M571" s="186" t="s">
        <v>248</v>
      </c>
      <c r="N571" s="186" t="s">
        <v>248</v>
      </c>
      <c r="O571" s="186">
        <v>1</v>
      </c>
      <c r="P571" s="186">
        <v>1</v>
      </c>
      <c r="Q571" s="186" t="s">
        <v>248</v>
      </c>
      <c r="R571" s="186" t="s">
        <v>248</v>
      </c>
      <c r="S571" s="186" t="s">
        <v>248</v>
      </c>
      <c r="T571" s="186" t="s">
        <v>248</v>
      </c>
      <c r="U571" s="186" t="s">
        <v>248</v>
      </c>
      <c r="V571" s="186" t="s">
        <v>248</v>
      </c>
      <c r="W571" s="186" t="s">
        <v>248</v>
      </c>
      <c r="X571" s="186" t="s">
        <v>248</v>
      </c>
      <c r="Y571" s="186" t="s">
        <v>248</v>
      </c>
      <c r="Z571" s="186" t="s">
        <v>248</v>
      </c>
      <c r="AA571" s="186" t="s">
        <v>248</v>
      </c>
      <c r="AB571" s="186" t="s">
        <v>248</v>
      </c>
      <c r="AC571" s="186" t="s">
        <v>248</v>
      </c>
      <c r="AD571" s="186" t="s">
        <v>248</v>
      </c>
      <c r="AE571" s="186" t="s">
        <v>248</v>
      </c>
      <c r="AF571" s="186" t="s">
        <v>248</v>
      </c>
      <c r="AG571" s="186" t="s">
        <v>248</v>
      </c>
      <c r="AH571" s="186" t="s">
        <v>248</v>
      </c>
      <c r="AI571" s="186" t="s">
        <v>248</v>
      </c>
      <c r="AJ571" s="186" t="s">
        <v>248</v>
      </c>
      <c r="AK571" s="186" t="s">
        <v>248</v>
      </c>
      <c r="AL571" s="186">
        <v>1</v>
      </c>
      <c r="AM571" s="186" t="s">
        <v>248</v>
      </c>
      <c r="AN571" s="186" t="s">
        <v>248</v>
      </c>
      <c r="AO571" s="186">
        <v>1</v>
      </c>
      <c r="AP571" s="186" t="s">
        <v>248</v>
      </c>
      <c r="AQ571" s="186">
        <v>1</v>
      </c>
      <c r="AR571" s="186" t="s">
        <v>248</v>
      </c>
      <c r="AS571" s="186" t="s">
        <v>248</v>
      </c>
      <c r="AT571" s="186" t="s">
        <v>248</v>
      </c>
      <c r="AU571" s="186" t="s">
        <v>248</v>
      </c>
      <c r="AV571" s="186">
        <v>2</v>
      </c>
      <c r="AW571" s="186">
        <v>1</v>
      </c>
      <c r="AX571" s="186" t="s">
        <v>248</v>
      </c>
      <c r="AY571" s="186" t="s">
        <v>248</v>
      </c>
      <c r="AZ571" s="186" t="s">
        <v>248</v>
      </c>
      <c r="BA571" s="186" t="s">
        <v>248</v>
      </c>
      <c r="BB571" s="186" t="s">
        <v>248</v>
      </c>
      <c r="BC571" s="186" t="s">
        <v>248</v>
      </c>
      <c r="BD571" s="186" t="s">
        <v>248</v>
      </c>
      <c r="BE571" s="186" t="s">
        <v>248</v>
      </c>
      <c r="BF571" s="186" t="s">
        <v>248</v>
      </c>
      <c r="BG571" s="186" t="s">
        <v>248</v>
      </c>
      <c r="BH571" s="186" t="s">
        <v>248</v>
      </c>
      <c r="BI571" s="186" t="s">
        <v>248</v>
      </c>
      <c r="BJ571" s="186" t="s">
        <v>248</v>
      </c>
      <c r="BK571" s="186" t="s">
        <v>248</v>
      </c>
      <c r="BL571" s="186" t="s">
        <v>248</v>
      </c>
      <c r="BM571" s="186" t="s">
        <v>248</v>
      </c>
      <c r="BN571" s="186" t="s">
        <v>248</v>
      </c>
      <c r="BO571" s="186" t="s">
        <v>248</v>
      </c>
      <c r="BP571" s="186">
        <v>2</v>
      </c>
      <c r="BQ571" s="186" t="s">
        <v>248</v>
      </c>
      <c r="BR571" s="186">
        <v>1</v>
      </c>
      <c r="BS571" s="186" t="s">
        <v>248</v>
      </c>
      <c r="BT571" s="186" t="s">
        <v>248</v>
      </c>
      <c r="BU571" s="186" t="s">
        <v>248</v>
      </c>
      <c r="BV571" s="186" t="s">
        <v>248</v>
      </c>
      <c r="BW571" s="186" t="s">
        <v>248</v>
      </c>
      <c r="BX571" s="186" t="s">
        <v>248</v>
      </c>
      <c r="BY571" s="186" t="s">
        <v>248</v>
      </c>
      <c r="BZ571" s="186" t="s">
        <v>248</v>
      </c>
      <c r="CA571" s="186">
        <v>1</v>
      </c>
      <c r="CB571" s="186" t="s">
        <v>248</v>
      </c>
      <c r="CC571" s="186">
        <v>2</v>
      </c>
      <c r="CD571" s="186">
        <v>2</v>
      </c>
      <c r="CE571" s="186" t="s">
        <v>248</v>
      </c>
      <c r="CF571" s="186" t="s">
        <v>248</v>
      </c>
      <c r="CG571" s="186">
        <v>1</v>
      </c>
      <c r="CH571" s="186" t="s">
        <v>248</v>
      </c>
      <c r="CI571" s="186" t="s">
        <v>248</v>
      </c>
      <c r="CJ571" s="186" t="s">
        <v>248</v>
      </c>
      <c r="CK571" s="186" t="s">
        <v>248</v>
      </c>
      <c r="CL571" s="186" t="s">
        <v>248</v>
      </c>
      <c r="CM571" s="186" t="s">
        <v>248</v>
      </c>
      <c r="CN571" s="186" t="s">
        <v>248</v>
      </c>
      <c r="CO571" s="186" t="s">
        <v>248</v>
      </c>
      <c r="CP571" s="186" t="s">
        <v>248</v>
      </c>
      <c r="CQ571" s="186" t="s">
        <v>248</v>
      </c>
      <c r="CR571" s="186" t="s">
        <v>248</v>
      </c>
      <c r="CS571" s="186" t="s">
        <v>248</v>
      </c>
      <c r="CT571" s="186" t="s">
        <v>248</v>
      </c>
      <c r="CU571" s="186" t="s">
        <v>248</v>
      </c>
      <c r="CV571" s="186" t="s">
        <v>248</v>
      </c>
      <c r="CW571" s="186">
        <v>2</v>
      </c>
      <c r="CX571" s="186" t="s">
        <v>248</v>
      </c>
      <c r="CY571" s="186" t="s">
        <v>248</v>
      </c>
      <c r="CZ571" s="186" t="s">
        <v>248</v>
      </c>
      <c r="DA571" s="186" t="s">
        <v>248</v>
      </c>
      <c r="DB571" s="186" t="s">
        <v>248</v>
      </c>
      <c r="DC571" s="186" t="s">
        <v>248</v>
      </c>
      <c r="DD571" s="186" t="s">
        <v>248</v>
      </c>
      <c r="DE571" s="186" t="s">
        <v>248</v>
      </c>
      <c r="DF571" s="186">
        <v>1</v>
      </c>
      <c r="DG571" s="186" t="s">
        <v>248</v>
      </c>
      <c r="DH571" s="186" t="s">
        <v>248</v>
      </c>
      <c r="DI571" s="186" t="s">
        <v>248</v>
      </c>
      <c r="DJ571" s="186" t="s">
        <v>248</v>
      </c>
      <c r="DK571" s="186" t="s">
        <v>248</v>
      </c>
      <c r="DL571" s="186" t="s">
        <v>248</v>
      </c>
      <c r="DM571" s="186" t="s">
        <v>248</v>
      </c>
      <c r="DN571" s="186" t="s">
        <v>248</v>
      </c>
      <c r="DO571" s="186" t="s">
        <v>248</v>
      </c>
      <c r="DP571" s="186" t="s">
        <v>248</v>
      </c>
      <c r="DQ571" s="186" t="s">
        <v>248</v>
      </c>
      <c r="DR571" s="186" t="s">
        <v>248</v>
      </c>
      <c r="DS571" s="186" t="s">
        <v>248</v>
      </c>
      <c r="DT571" s="186" t="s">
        <v>248</v>
      </c>
      <c r="DU571" s="186" t="s">
        <v>248</v>
      </c>
      <c r="DV571" s="186" t="s">
        <v>248</v>
      </c>
      <c r="DW571" s="186" t="s">
        <v>248</v>
      </c>
      <c r="DX571" s="186" t="s">
        <v>248</v>
      </c>
      <c r="DY571" s="186" t="s">
        <v>248</v>
      </c>
      <c r="DZ571" s="186" t="s">
        <v>248</v>
      </c>
      <c r="EA571" s="186" t="s">
        <v>248</v>
      </c>
      <c r="EB571" s="186" t="s">
        <v>248</v>
      </c>
      <c r="EC571" s="186" t="s">
        <v>248</v>
      </c>
      <c r="ED571" s="186" t="s">
        <v>248</v>
      </c>
      <c r="EE571" s="186" t="s">
        <v>248</v>
      </c>
      <c r="EF571" s="186" t="s">
        <v>248</v>
      </c>
      <c r="EG571" s="186" t="s">
        <v>248</v>
      </c>
      <c r="EH571" s="186" t="s">
        <v>248</v>
      </c>
      <c r="EI571" s="186" t="s">
        <v>248</v>
      </c>
      <c r="EJ571" s="186" t="s">
        <v>248</v>
      </c>
      <c r="EK571" s="186" t="s">
        <v>248</v>
      </c>
      <c r="EL571" s="184" t="s">
        <v>248</v>
      </c>
      <c r="EM571" s="184" t="s">
        <v>248</v>
      </c>
      <c r="EN571" s="184" t="s">
        <v>248</v>
      </c>
      <c r="EO571" s="186" t="s">
        <v>248</v>
      </c>
      <c r="EP571" s="186" t="s">
        <v>248</v>
      </c>
      <c r="EQ571" s="186" t="s">
        <v>248</v>
      </c>
      <c r="ER571" s="186" t="s">
        <v>248</v>
      </c>
      <c r="ES571" s="186" t="s">
        <v>248</v>
      </c>
      <c r="ET571" s="186" t="s">
        <v>248</v>
      </c>
      <c r="EU571" s="186" t="s">
        <v>248</v>
      </c>
      <c r="EV571" s="186" t="s">
        <v>248</v>
      </c>
      <c r="EW571" s="186" t="s">
        <v>248</v>
      </c>
      <c r="EX571" s="186" t="s">
        <v>248</v>
      </c>
      <c r="EY571" s="186" t="s">
        <v>248</v>
      </c>
      <c r="EZ571" s="186" t="s">
        <v>248</v>
      </c>
      <c r="FA571" s="186" t="s">
        <v>248</v>
      </c>
      <c r="FB571" s="186" t="s">
        <v>248</v>
      </c>
      <c r="FC571" s="186" t="s">
        <v>248</v>
      </c>
      <c r="FD571" s="186" t="s">
        <v>248</v>
      </c>
      <c r="FE571" s="186" t="s">
        <v>248</v>
      </c>
      <c r="FF571" s="186" t="s">
        <v>248</v>
      </c>
      <c r="FG571" s="186" t="s">
        <v>248</v>
      </c>
      <c r="FH571" s="186" t="s">
        <v>248</v>
      </c>
      <c r="FI571" s="186" t="s">
        <v>248</v>
      </c>
      <c r="FJ571" s="186" t="s">
        <v>248</v>
      </c>
      <c r="FK571" s="186" t="s">
        <v>248</v>
      </c>
      <c r="FL571" s="186" t="s">
        <v>248</v>
      </c>
      <c r="FM571" s="186" t="s">
        <v>248</v>
      </c>
      <c r="FN571" s="186" t="s">
        <v>248</v>
      </c>
      <c r="FO571" s="186" t="s">
        <v>248</v>
      </c>
      <c r="FP571" s="186" t="s">
        <v>248</v>
      </c>
      <c r="FQ571" s="187" t="s">
        <v>248</v>
      </c>
      <c r="FR571" s="187" t="s">
        <v>248</v>
      </c>
      <c r="FS571" s="186">
        <v>1</v>
      </c>
      <c r="FT571" s="186">
        <v>2</v>
      </c>
      <c r="FU571" s="186">
        <v>1</v>
      </c>
      <c r="FV571" s="186">
        <v>1</v>
      </c>
      <c r="FW571" s="186">
        <v>1</v>
      </c>
      <c r="FX571" s="186">
        <v>2</v>
      </c>
      <c r="FY571" s="186">
        <v>2</v>
      </c>
      <c r="FZ571" s="186">
        <v>2</v>
      </c>
      <c r="GA571" s="186" t="s">
        <v>248</v>
      </c>
      <c r="GB571" s="186" t="s">
        <v>248</v>
      </c>
      <c r="GC571" s="186">
        <v>2</v>
      </c>
      <c r="GD571" s="186">
        <v>1</v>
      </c>
      <c r="GE571" s="186" t="s">
        <v>248</v>
      </c>
      <c r="GF571" s="186" t="s">
        <v>248</v>
      </c>
      <c r="GG571" s="186" t="s">
        <v>248</v>
      </c>
      <c r="GH571" s="186" t="s">
        <v>248</v>
      </c>
      <c r="GI571" s="186" t="s">
        <v>248</v>
      </c>
      <c r="GJ571" s="186" t="s">
        <v>248</v>
      </c>
      <c r="GK571" s="186" t="s">
        <v>248</v>
      </c>
      <c r="GL571" s="186" t="s">
        <v>248</v>
      </c>
      <c r="GM571" s="186" t="s">
        <v>248</v>
      </c>
      <c r="GN571" s="186" t="s">
        <v>248</v>
      </c>
      <c r="GO571" s="186" t="s">
        <v>248</v>
      </c>
      <c r="GP571" s="186" t="s">
        <v>248</v>
      </c>
      <c r="GQ571" s="186" t="s">
        <v>248</v>
      </c>
      <c r="GR571" s="186" t="s">
        <v>248</v>
      </c>
      <c r="GS571" s="186" t="s">
        <v>248</v>
      </c>
      <c r="GT571" s="186" t="s">
        <v>248</v>
      </c>
      <c r="GU571" s="186" t="s">
        <v>248</v>
      </c>
      <c r="GV571" s="186" t="s">
        <v>248</v>
      </c>
      <c r="GW571" s="186" t="s">
        <v>248</v>
      </c>
      <c r="GX571" s="186" t="s">
        <v>248</v>
      </c>
      <c r="GY571" s="186" t="s">
        <v>248</v>
      </c>
      <c r="GZ571" s="261" t="s">
        <v>248</v>
      </c>
      <c r="HA571" s="261" t="s">
        <v>248</v>
      </c>
      <c r="HB571" s="188">
        <f>SUM(G571:GE571)</f>
        <v>42</v>
      </c>
    </row>
    <row r="572" spans="1:211" ht="24.9" customHeight="1" thickBot="1" x14ac:dyDescent="0.35">
      <c r="A572" s="108" t="str">
        <f>A571</f>
        <v>Prod.-Q-6</v>
      </c>
      <c r="B572" s="108" t="str">
        <f>B571</f>
        <v>Pracownik Produkcji</v>
      </c>
      <c r="C572" s="108">
        <f>C571</f>
        <v>0</v>
      </c>
      <c r="D572" s="108">
        <f>D571</f>
        <v>1835</v>
      </c>
      <c r="E572" s="395"/>
      <c r="F572" s="189" t="s">
        <v>375</v>
      </c>
      <c r="G572" s="192">
        <f>IF(INDEX(tab_MinKomp[Przepisy BHP / BHP Vorschriften],MATCH($B571,tab_MinKomp[[Stanowisko / Position ]:[Stanowisko / Position ]],0))="n/a","n/a",G571-INDEX(tab_MinKomp[Przepisy BHP / BHP Vorschriften],MATCH($B571,tab_MinKomp[[Stanowisko / Position ]:[Stanowisko / Position ]],0)))</f>
        <v>0</v>
      </c>
      <c r="H572" s="193">
        <f>IF(INDEX(tab_MinKomp[Przepisy PPOŻ / Brandschutzbestimmungen],MATCH($B571,tab_MinKomp[[Stanowisko / Position ]:[Stanowisko / Position ]],0))="n/a","n/a",H571-INDEX(tab_MinKomp[Przepisy PPOŻ / Brandschutzbestimmungen],MATCH($B571,tab_MinKomp[[Stanowisko / Position ]:[Stanowisko / Position ]],0)))</f>
        <v>0</v>
      </c>
      <c r="I572" s="193">
        <f>IF(INDEX(tab_MinKomp[Ryzyko zawodowe na stanowiskach pracyv/ Berufliche Risiken an Arbeitsstellen],MATCH($B571,tab_MinKomp[[Stanowisko / Position ]:[Stanowisko / Position ]],0))="n/a","n/a",I571-INDEX(tab_MinKomp[Ryzyko zawodowe na stanowiskach pracyv/ Berufliche Risiken an Arbeitsstellen],MATCH($B571,tab_MinKomp[[Stanowisko / Position ]:[Stanowisko / Position ]],0)))</f>
        <v>0</v>
      </c>
      <c r="J572" s="193">
        <f>IF(INDEX(tab_MinKomp[Gospodarka substancjami niebezpiecznymi / Gefahrstoffmanagement],MATCH($B571,tab_MinKomp[[Stanowisko / Position ]:[Stanowisko / Position ]],0))="n/a","n/a",J571-INDEX(tab_MinKomp[Gospodarka substancjami niebezpiecznymi / Gefahrstoffmanagement],MATCH($B571,tab_MinKomp[[Stanowisko / Position ]:[Stanowisko / Position ]],0)))</f>
        <v>0</v>
      </c>
      <c r="K572" s="193">
        <f>IF(INDEX(tab_MinKomp[Gospodarka odpadami / Abfallwirtschaft],MATCH($B571,tab_MinKomp[[Stanowisko / Position ]:[Stanowisko / Position ]],0))="n/a","n/a",K571-INDEX(tab_MinKomp[Gospodarka odpadami / Abfallwirtschaft],MATCH($B571,tab_MinKomp[[Stanowisko / Position ]:[Stanowisko / Position ]],0)))</f>
        <v>0</v>
      </c>
      <c r="L572" s="194" t="str">
        <f>IF(INDEX(tab_MinKomp[Przepisy kodeksu pracy / Bestimmungen des Arbeitsgesetzes],MATCH($B571,tab_MinKomp[[Stanowisko / Position ]:[Stanowisko / Position ]],0))="n/a","n/a",L571-INDEX(tab_MinKomp[Przepisy kodeksu pracy / Bestimmungen des Arbeitsgesetzes],MATCH($B571,tab_MinKomp[[Stanowisko / Position ]:[Stanowisko / Position ]],0)))</f>
        <v>n/a</v>
      </c>
      <c r="M572" s="195" t="str">
        <f>IF(INDEX(tab_MinKomp[Przepisy o ub.społ. ZUS  / Sozialversicherungsvorschriften],MATCH($B571,tab_MinKomp[[Stanowisko / Position ]:[Stanowisko / Position ]],0))="n/a","n/a",M571-INDEX(tab_MinKomp[Przepisy o ub.społ. ZUS  / Sozialversicherungsvorschriften],MATCH($B571,tab_MinKomp[[Stanowisko / Position ]:[Stanowisko / Position ]],0)))</f>
        <v>n/a</v>
      </c>
      <c r="N572" s="194" t="str">
        <f>IF(INDEX(tab_MinKomp[PRZEPISY O PDOF /persönlich Einkommensteuergesetz ],MATCH($B571,tab_MinKomp[[Stanowisko / Position ]:[Stanowisko / Position ]],0))="n/a","n/a",N571-INDEX(tab_MinKomp[PRZEPISY O PDOF /persönlich Einkommensteuergesetz ],MATCH($B571,tab_MinKomp[[Stanowisko / Position ]:[Stanowisko / Position ]],0)))</f>
        <v>n/a</v>
      </c>
      <c r="O572" s="194">
        <f>IF(INDEX(tab_MinKomp[Regulamin pracy / Arbeitsordnung],MATCH($B571,tab_MinKomp[[Stanowisko / Position ]:[Stanowisko / Position ]],0))="n/a","n/a",O571-INDEX(tab_MinKomp[Regulamin pracy / Arbeitsordnung],MATCH($B571,tab_MinKomp[[Stanowisko / Position ]:[Stanowisko / Position ]],0)))</f>
        <v>0</v>
      </c>
      <c r="P572" s="194">
        <f>IF(INDEX(tab_MinKomp[Regulamin wynagradzania / Vergütungsordnung],MATCH($B571,tab_MinKomp[[Stanowisko / Position ]:[Stanowisko / Position ]],0))="n/a","n/a",P571-INDEX(tab_MinKomp[Regulamin wynagradzania / Vergütungsordnung],MATCH($B571,tab_MinKomp[[Stanowisko / Position ]:[Stanowisko / Position ]],0)))</f>
        <v>0</v>
      </c>
      <c r="Q572" s="194" t="str">
        <f>IF(INDEX(tab_MinKomp[System R2PŁATNIK PRO: Płace / Lohnabrechnung],MATCH($B571,tab_MinKomp[[Stanowisko / Position ]:[Stanowisko / Position ]],0))="n/a","n/a",Q571-INDEX(tab_MinKomp[System R2PŁATNIK PRO: Płace / Lohnabrechnung],MATCH($B571,tab_MinKomp[[Stanowisko / Position ]:[Stanowisko / Position ]],0)))</f>
        <v>n/a</v>
      </c>
      <c r="R572" s="194" t="str">
        <f>IF(INDEX(tab_MinKomp[SystemR2PŁATNIK PRO: KADRY / Personaldaten],MATCH($B571,tab_MinKomp[[Stanowisko / Position ]:[Stanowisko / Position ]],0))="n/a","n/a",R571-INDEX(tab_MinKomp[SystemR2PŁATNIK PRO: KADRY / Personaldaten],MATCH($B571,tab_MinKomp[[Stanowisko / Position ]:[Stanowisko / Position ]],0)))</f>
        <v>n/a</v>
      </c>
      <c r="S572" s="194" t="str">
        <f>IF(INDEX(tab_MinKomp[SYSTEM R2PŁATNIK PRO: zarządzanie pracownikami / Arbeitsverwaltung],MATCH($B571,tab_MinKomp[[Stanowisko / Position ]:[Stanowisko / Position ]],0))="n/a","n/a",S571-INDEX(tab_MinKomp[SYSTEM R2PŁATNIK PRO: zarządzanie pracownikami / Arbeitsverwaltung],MATCH($B571,tab_MinKomp[[Stanowisko / Position ]:[Stanowisko / Position ]],0)))</f>
        <v>n/a</v>
      </c>
      <c r="T572" s="194" t="str">
        <f>IF(INDEX(tab_MinKomp[Doradztwo, wsparcie personalne / Personalberatung und Unterstützung],MATCH($B571,tab_MinKomp[[Stanowisko / Position ]:[Stanowisko / Position ]],0))="n/a","n/a",T571-INDEX(tab_MinKomp[Doradztwo, wsparcie personalne / Personalberatung und Unterstützung],MATCH($B571,tab_MinKomp[[Stanowisko / Position ]:[Stanowisko / Position ]],0)))</f>
        <v>n/a</v>
      </c>
      <c r="U572" s="194" t="str">
        <f>IF(INDEX(tab_MinKomp[Przepisy o podatku VAT / MwSt.- Gesetz],MATCH($B571,tab_MinKomp[[Stanowisko / Position ]:[Stanowisko / Position ]],0))="n/a","n/a",U571-INDEX(tab_MinKomp[Przepisy o podatku VAT / MwSt.- Gesetz],MATCH($B571,tab_MinKomp[[Stanowisko / Position ]:[Stanowisko / Position ]],0)))</f>
        <v>n/a</v>
      </c>
      <c r="V572" s="194" t="str">
        <f>IF(INDEX(tab_MinKomp[PrzepisyPDOP / geschäftlich Einkommensteuergesetz],MATCH($B571,tab_MinKomp[[Stanowisko / Position ]:[Stanowisko / Position ]],0))="n/a","n/a",V571-INDEX(tab_MinKomp[PrzepisyPDOP / geschäftlich Einkommensteuergesetz],MATCH($B571,tab_MinKomp[[Stanowisko / Position ]:[Stanowisko / Position ]],0)))</f>
        <v>n/a</v>
      </c>
      <c r="W572" s="194" t="str">
        <f>IF(INDEX(tab_MinKomp[System BAAN / FINANSE (FIBU)],MATCH($B571,tab_MinKomp[[Stanowisko / Position ]:[Stanowisko / Position ]],0))="n/a","n/a",W571-INDEX(tab_MinKomp[System BAAN / FINANSE (FIBU)],MATCH($B571,tab_MinKomp[[Stanowisko / Position ]:[Stanowisko / Position ]],0)))</f>
        <v>n/a</v>
      </c>
      <c r="X572" s="194" t="str">
        <f>IF(INDEX(tab_MinKomp[Systemy pomocnicze / Hilfssysteme(STOCKPROGRAM, KALK2000 etc.)],MATCH($B571,tab_MinKomp[[Stanowisko / Position ]:[Stanowisko / Position ]],0))="n/a","n/a",X571-INDEX(tab_MinKomp[Systemy pomocnicze / Hilfssysteme(STOCKPROGRAM, KALK2000 etc.)],MATCH($B571,tab_MinKomp[[Stanowisko / Position ]:[Stanowisko / Position ]],0)))</f>
        <v>n/a</v>
      </c>
      <c r="Y572" s="194" t="str">
        <f>IF(INDEX(tab_MinKomp[Polityka rachunkowości / Buchführungspolitik],MATCH($B571,tab_MinKomp[[Stanowisko / Position ]:[Stanowisko / Position ]],0))="n/a","n/a",Y571-INDEX(tab_MinKomp[Polityka rachunkowości / Buchführungspolitik],MATCH($B571,tab_MinKomp[[Stanowisko / Position ]:[Stanowisko / Position ]],0)))</f>
        <v>n/a</v>
      </c>
      <c r="Z572" s="194" t="str">
        <f>IF(INDEX(tab_MinKomp[Ustawa o rachunkowości / Rechnungslegungsgesetz],MATCH($B571,tab_MinKomp[[Stanowisko / Position ]:[Stanowisko / Position ]],0))="n/a","n/a",Z571-INDEX(tab_MinKomp[Ustawa o rachunkowości / Rechnungslegungsgesetz],MATCH($B571,tab_MinKomp[[Stanowisko / Position ]:[Stanowisko / Position ]],0)))</f>
        <v>n/a</v>
      </c>
      <c r="AA572" s="194" t="str">
        <f>IF(INDEX(tab_MinKomp[WORKFLOW - TS-100],MATCH($B571,tab_MinKomp[[Stanowisko / Position ]:[Stanowisko / Position ]],0))="n/a","n/a",AA571-INDEX(tab_MinKomp[WORKFLOW - TS-100],MATCH($B571,tab_MinKomp[[Stanowisko / Position ]:[Stanowisko / Position ]],0)))</f>
        <v>n/a</v>
      </c>
      <c r="AB572" s="194" t="str">
        <f>IF(INDEX(tab_MinKomp[WORKFLOW - SFMS],MATCH($B571,tab_MinKomp[[Stanowisko / Position ]:[Stanowisko / Position ]],0))="n/a","n/a",AB571-INDEX(tab_MinKomp[WORKFLOW - SFMS],MATCH($B571,tab_MinKomp[[Stanowisko / Position ]:[Stanowisko / Position ]],0)))</f>
        <v>n/a</v>
      </c>
      <c r="AC572" s="194" t="str">
        <f>IF(INDEX(tab_MinKomp[System ISO 9001:2015],MATCH($B571,tab_MinKomp[[Stanowisko / Position ]:[Stanowisko / Position ]],0))="n/a","n/a",AC571-INDEX(tab_MinKomp[System ISO 9001:2015],MATCH($B571,tab_MinKomp[[Stanowisko / Position ]:[Stanowisko / Position ]],0)))</f>
        <v>n/a</v>
      </c>
      <c r="AD572" s="194" t="str">
        <f>IF(INDEX(tab_MinKomp[System ISO 9001:2015],MATCH($B571,tab_MinKomp[[Stanowisko / Position ]:[Stanowisko / Position ]],0))="n/a","n/a",AD571-INDEX(tab_MinKomp[System ISO 9001:2015],MATCH($B571,tab_MinKomp[[Stanowisko / Position ]:[Stanowisko / Position ]],0)))</f>
        <v>n/a</v>
      </c>
      <c r="AE572" s="194" t="str">
        <f>IF(INDEX(tab_MinKomp[System ISO 9001:2015],MATCH($B571,tab_MinKomp[[Stanowisko / Position ]:[Stanowisko / Position ]],0))="n/a","n/a",AE571-INDEX(tab_MinKomp[System ISO 9001:2015],MATCH($B571,tab_MinKomp[[Stanowisko / Position ]:[Stanowisko / Position ]],0)))</f>
        <v>n/a</v>
      </c>
      <c r="AF572" s="194" t="str">
        <f>IF(INDEX(tab_MinKomp[System ISO 9001:2015],MATCH($B571,tab_MinKomp[[Stanowisko / Position ]:[Stanowisko / Position ]],0))="n/a","n/a",AF571-INDEX(tab_MinKomp[System ISO 9001:2015],MATCH($B571,tab_MinKomp[[Stanowisko / Position ]:[Stanowisko / Position ]],0)))</f>
        <v>n/a</v>
      </c>
      <c r="AG572" s="194" t="str">
        <f>IF(INDEX(tab_MinKomp[Wymagania VDA 6.3 Process / Forderungen],MATCH($B571,tab_MinKomp[[Stanowisko / Position ]:[Stanowisko / Position ]],0))="n/a","n/a",AG571-INDEX(tab_MinKomp[Wymagania VDA 6.3 Process / Forderungen],MATCH($B571,tab_MinKomp[[Stanowisko / Position ]:[Stanowisko / Position ]],0)))</f>
        <v>n/a</v>
      </c>
      <c r="AH572" s="194" t="str">
        <f>IF(INDEX(tab_MinKomp[Wymagania VDA 6.5 Product / Forderungen],MATCH($B571,tab_MinKomp[[Stanowisko / Position ]:[Stanowisko / Position ]],0))="n/a","n/a",AH571-INDEX(tab_MinKomp[Wymagania VDA 6.5 Product / Forderungen],MATCH($B571,tab_MinKomp[[Stanowisko / Position ]:[Stanowisko / Position ]],0)))</f>
        <v>n/a</v>
      </c>
      <c r="AI572" s="194" t="str">
        <f>IF(INDEX(tab_MinKomp[System ISO 9001:2015],MATCH($B571,tab_MinKomp[[Stanowisko / Position ]:[Stanowisko / Position ]],0))="n/a","n/a",AI571-INDEX(tab_MinKomp[System ISO 9001:2015],MATCH($B571,tab_MinKomp[[Stanowisko / Position ]:[Stanowisko / Position ]],0)))</f>
        <v>n/a</v>
      </c>
      <c r="AJ572" s="194" t="str">
        <f>IF(INDEX(tab_MinKomp[Auditor systemu ISO 17021:2018],MATCH($B571,tab_MinKomp[[Stanowisko / Position ]:[Stanowisko / Position ]],0))="n/a","n/a",AJ571-INDEX(tab_MinKomp[Auditor systemu ISO 17021:2018],MATCH($B571,tab_MinKomp[[Stanowisko / Position ]:[Stanowisko / Position ]],0)))</f>
        <v>n/a</v>
      </c>
      <c r="AK572" s="194" t="str">
        <f>IF(INDEX(tab_MinKomp[Pełnomocnik systemu / Systemvertreter],MATCH($B571,tab_MinKomp[[Stanowisko / Position ]:[Stanowisko / Position ]],0))="n/a","n/a",AK571-INDEX(tab_MinKomp[Pełnomocnik systemu / Systemvertreter],MATCH($B571,tab_MinKomp[[Stanowisko / Position ]:[Stanowisko / Position ]],0)))</f>
        <v>n/a</v>
      </c>
      <c r="AL572" s="194">
        <f>IF(INDEX(tab_MinKomp[Polityka Etyczna - Compliance],MATCH($B571,tab_MinKomp[[Stanowisko / Position ]:[Stanowisko / Position ]],0))="n/a","n/a",AL571-INDEX(tab_MinKomp[Polityka Etyczna - Compliance],MATCH($B571,tab_MinKomp[[Stanowisko / Position ]:[Stanowisko / Position ]],0)))</f>
        <v>0</v>
      </c>
      <c r="AM572" s="194" t="str">
        <f>IF(INDEX(tab_MinKomp[WDRAŻANIE NOWYCH PROJEKTÓW/ PROCEDURA CTM],MATCH($B571,tab_MinKomp[[Stanowisko / Position ]:[Stanowisko / Position ]],0))="n/a","n/a",AM571-INDEX(tab_MinKomp[WDRAŻANIE NOWYCH PROJEKTÓW/ PROCEDURA CTM],MATCH($B571,tab_MinKomp[[Stanowisko / Position ]:[Stanowisko / Position ]],0)))</f>
        <v>n/a</v>
      </c>
      <c r="AN572" s="194" t="str">
        <f>IF(INDEX(tab_MinKomp[KAMIENIE MILOWE MSL/PIFF],MATCH($B571,tab_MinKomp[[Stanowisko / Position ]:[Stanowisko / Position ]],0))="n/a","n/a",AN571-INDEX(tab_MinKomp[KAMIENIE MILOWE MSL/PIFF],MATCH($B571,tab_MinKomp[[Stanowisko / Position ]:[Stanowisko / Position ]],0)))</f>
        <v>n/a</v>
      </c>
      <c r="AO572" s="194">
        <f>IF(INDEX(tab_MinKomp[CP],MATCH($B571,tab_MinKomp[[Stanowisko / Position ]:[Stanowisko / Position ]],0))="n/a","n/a",AO571-INDEX(tab_MinKomp[CP],MATCH($B571,tab_MinKomp[[Stanowisko / Position ]:[Stanowisko / Position ]],0)))</f>
        <v>0</v>
      </c>
      <c r="AP572" s="194" t="str">
        <f>IF(INDEX(tab_MinKomp[FMEA],MATCH($B571,tab_MinKomp[[Stanowisko / Position ]:[Stanowisko / Position ]],0))="n/a","n/a",AP571-INDEX(tab_MinKomp[FMEA],MATCH($B571,tab_MinKomp[[Stanowisko / Position ]:[Stanowisko / Position ]],0)))</f>
        <v>n/a</v>
      </c>
      <c r="AQ572" s="194">
        <f>IF(INDEX(tab_MinKomp[CP],MATCH($B571,tab_MinKomp[[Stanowisko / Position ]:[Stanowisko / Position ]],0))="n/a","n/a",AQ571-INDEX(tab_MinKomp[CP],MATCH($B571,tab_MinKomp[[Stanowisko / Position ]:[Stanowisko / Position ]],0)))</f>
        <v>0</v>
      </c>
      <c r="AR572" s="194" t="str">
        <f>IF(INDEX(tab_MinKomp[APQP],MATCH($B571,tab_MinKomp[[Stanowisko / Position ]:[Stanowisko / Position ]],0))="n/a","n/a",AR571-INDEX(tab_MinKomp[APQP],MATCH($B571,tab_MinKomp[[Stanowisko / Position ]:[Stanowisko / Position ]],0)))</f>
        <v>n/a</v>
      </c>
      <c r="AS572" s="194" t="str">
        <f>IF(INDEX(tab_MinKomp[MSA],MATCH($B571,tab_MinKomp[[Stanowisko / Position ]:[Stanowisko / Position ]],0))="n/a","n/a",AS571-INDEX(tab_MinKomp[MSA],MATCH($B571,tab_MinKomp[[Stanowisko / Position ]:[Stanowisko / Position ]],0)))</f>
        <v>n/a</v>
      </c>
      <c r="AT572" s="194" t="str">
        <f>IF(INDEX(tab_MinKomp[SPC],MATCH($B571,tab_MinKomp[[Stanowisko / Position ]:[Stanowisko / Position ]],0))="n/a","n/a",AT571-INDEX(tab_MinKomp[SPC],MATCH($B571,tab_MinKomp[[Stanowisko / Position ]:[Stanowisko / Position ]],0)))</f>
        <v>n/a</v>
      </c>
      <c r="AU572" s="194" t="str">
        <f>IF(INDEX(tab_MinKomp[CSR (SPECYFICZNE WYMAGANIA KLIENTA)],MATCH($B571,tab_MinKomp[[Stanowisko / Position ]:[Stanowisko / Position ]],0))="n/a","n/a",AU571-INDEX(tab_MinKomp[CSR (SPECYFICZNE WYMAGANIA KLIENTA)],MATCH($B571,tab_MinKomp[[Stanowisko / Position ]:[Stanowisko / Position ]],0)))</f>
        <v>n/a</v>
      </c>
      <c r="AV572" s="194">
        <f>IF(INDEX(tab_MinKomp[5S],MATCH($B571,tab_MinKomp[[Stanowisko / Position ]:[Stanowisko / Position ]],0))="n/a","n/a",AV571-INDEX(tab_MinKomp[5S],MATCH($B571,tab_MinKomp[[Stanowisko / Position ]:[Stanowisko / Position ]],0)))</f>
        <v>0</v>
      </c>
      <c r="AW572" s="194">
        <f>IF(INDEX(tab_MinKomp[CP],MATCH($B571,tab_MinKomp[[Stanowisko / Position ]:[Stanowisko / Position ]],0))="n/a","n/a",AW571-INDEX(tab_MinKomp[CP],MATCH($B571,tab_MinKomp[[Stanowisko / Position ]:[Stanowisko / Position ]],0)))</f>
        <v>0</v>
      </c>
      <c r="AX572" s="194" t="str">
        <f>IF(INDEX(tab_MinKomp[5R],MATCH($B571,tab_MinKomp[[Stanowisko / Position ]:[Stanowisko / Position ]],0))="n/a","n/a",AX571-INDEX(tab_MinKomp[5R],MATCH($B571,tab_MinKomp[[Stanowisko / Position ]:[Stanowisko / Position ]],0)))</f>
        <v>n/a</v>
      </c>
      <c r="AY572" s="194" t="str">
        <f>IF(INDEX(tab_MinKomp[Six Sigma],MATCH($B571,tab_MinKomp[[Stanowisko / Position ]:[Stanowisko / Position ]],0))="n/a","n/a",AY571-INDEX(tab_MinKomp[Six Sigma],MATCH($B571,tab_MinKomp[[Stanowisko / Position ]:[Stanowisko / Position ]],0)))</f>
        <v>n/a</v>
      </c>
      <c r="AZ572" s="194" t="str">
        <f>IF(INDEX(tab_MinKomp[System BAAN / Distribution &amp; Supply Chain],MATCH($B571,tab_MinKomp[[Stanowisko / Position ]:[Stanowisko / Position ]],0))="n/a","n/a",AZ571-INDEX(tab_MinKomp[System BAAN / Distribution &amp; Supply Chain],MATCH($B571,tab_MinKomp[[Stanowisko / Position ]:[Stanowisko / Position ]],0)))</f>
        <v>n/a</v>
      </c>
      <c r="BA572" s="194" t="str">
        <f>IF(INDEX(tab_MinKomp[Gospodarka magazynowa / Lagerverwaltung],MATCH($B571,tab_MinKomp[[Stanowisko / Position ]:[Stanowisko / Position ]],0))="n/a","n/a",BA571-INDEX(tab_MinKomp[Gospodarka magazynowa / Lagerverwaltung],MATCH($B571,tab_MinKomp[[Stanowisko / Position ]:[Stanowisko / Position ]],0)))</f>
        <v>n/a</v>
      </c>
      <c r="BB572" s="194" t="str">
        <f>IF(INDEX(tab_MinKomp[Inwentaryzacja - organizacja i przebieg / Inventurprozess],MATCH($B571,tab_MinKomp[[Stanowisko / Position ]:[Stanowisko / Position ]],0))="n/a","n/a",BB571-INDEX(tab_MinKomp[Inwentaryzacja - organizacja i przebieg / Inventurprozess],MATCH($B571,tab_MinKomp[[Stanowisko / Position ]:[Stanowisko / Position ]],0)))</f>
        <v>n/a</v>
      </c>
      <c r="BC572" s="194" t="str">
        <f>IF(INDEX(tab_MinKomp[Organizacja dostaw / Versorgungsorganisation],MATCH($B571,tab_MinKomp[[Stanowisko / Position ]:[Stanowisko / Position ]],0))="n/a","n/a",BC571-INDEX(tab_MinKomp[Organizacja dostaw / Versorgungsorganisation],MATCH($B571,tab_MinKomp[[Stanowisko / Position ]:[Stanowisko / Position ]],0)))</f>
        <v>n/a</v>
      </c>
      <c r="BD572" s="194" t="str">
        <f>IF(INDEX(tab_MinKomp[Organizacja wysyłek / Organisation von Lieferungen],MATCH($B571,tab_MinKomp[[Stanowisko / Position ]:[Stanowisko / Position ]],0))="n/a","n/a",BD571-INDEX(tab_MinKomp[Organizacja wysyłek / Organisation von Lieferungen],MATCH($B571,tab_MinKomp[[Stanowisko / Position ]:[Stanowisko / Position ]],0)))</f>
        <v>n/a</v>
      </c>
      <c r="BE572" s="194" t="str">
        <f>IF(INDEX(tab_MinKomp[Analiza magazynowa - Program Polen.mdb / Inventuranalyse],MATCH($B571,tab_MinKomp[[Stanowisko / Position ]:[Stanowisko / Position ]],0))="n/a","n/a",BE571-INDEX(tab_MinKomp[Analiza magazynowa - Program Polen.mdb / Inventuranalyse],MATCH($B571,tab_MinKomp[[Stanowisko / Position ]:[Stanowisko / Position ]],0)))</f>
        <v>n/a</v>
      </c>
      <c r="BF572" s="190" t="str">
        <f>IF(INDEX(tab_MinKomp[MMOG (Materials Management Operations Guidelines)],MATCH($B571,tab_MinKomp[[Stanowisko / Position ]:[Stanowisko / Position ]],0))="n/a","n/a",BF571-INDEX(tab_MinKomp[MMOG (Materials Management Operations Guidelines)],MATCH($B571,tab_MinKomp[[Stanowisko / Position ]:[Stanowisko / Position ]],0)))</f>
        <v>n/a</v>
      </c>
      <c r="BG572" s="190" t="str">
        <f>IF(INDEX(tab_MinKomp[GPP],MATCH($B571,tab_MinKomp[[Stanowisko / Position ]:[Stanowisko / Position ]],0))="n/a","n/a",BG571-INDEX(tab_MinKomp[GPP],MATCH($B571,tab_MinKomp[[Stanowisko / Position ]:[Stanowisko / Position ]],0)))</f>
        <v>n/a</v>
      </c>
      <c r="BH572" s="190" t="str">
        <f>IF(INDEX(tab_MinKomp[AIAG (Automotive Industry Action Group)],MATCH($B571,tab_MinKomp[[Stanowisko / Position ]:[Stanowisko / Position ]],0))="n/a","n/a",BH571-INDEX(tab_MinKomp[AIAG (Automotive Industry Action Group)],MATCH($B571,tab_MinKomp[[Stanowisko / Position ]:[Stanowisko / Position ]],0)))</f>
        <v>n/a</v>
      </c>
      <c r="BI572" s="190" t="str">
        <f>IF(INDEX(tab_MinKomp[Super-G disputes],MATCH($B571,tab_MinKomp[[Stanowisko / Position ]:[Stanowisko / Position ]],0))="n/a","n/a",BI571-INDEX(tab_MinKomp[Super-G disputes],MATCH($B571,tab_MinKomp[[Stanowisko / Position ]:[Stanowisko / Position ]],0)))</f>
        <v>n/a</v>
      </c>
      <c r="BJ572" s="190" t="str">
        <f>IF(INDEX(tab_MinKomp[CMMS3/eDDL (Direct Data Link)],MATCH($B571,tab_MinKomp[[Stanowisko / Position ]:[Stanowisko / Position ]],0))="n/a","n/a",BJ571-INDEX(tab_MinKomp[CMMS3/eDDL (Direct Data Link)],MATCH($B571,tab_MinKomp[[Stanowisko / Position ]:[Stanowisko / Position ]],0)))</f>
        <v>n/a</v>
      </c>
      <c r="BK572" s="190" t="str">
        <f>IF(INDEX(tab_MinKomp[MP&amp;L (Material Planning and Logistics)],MATCH($B571,tab_MinKomp[[Stanowisko / Position ]:[Stanowisko / Position ]],0))="n/a","n/a",BK571-INDEX(tab_MinKomp[MP&amp;L (Material Planning and Logistics)],MATCH($B571,tab_MinKomp[[Stanowisko / Position ]:[Stanowisko / Position ]],0)))</f>
        <v>n/a</v>
      </c>
      <c r="BL572" s="190" t="str">
        <f>IF(INDEX(tab_MinKomp[Supplier delivery rating],MATCH($B571,tab_MinKomp[[Stanowisko / Position ]:[Stanowisko / Position ]],0))="n/a","n/a",BL571-INDEX(tab_MinKomp[Supplier delivery rating],MATCH($B571,tab_MinKomp[[Stanowisko / Position ]:[Stanowisko / Position ]],0)))</f>
        <v>n/a</v>
      </c>
      <c r="BM572" s="194" t="str">
        <f>IF(INDEX(tab_MinKomp[Planowanie produkcji / Produktionsplanung],MATCH($B571,tab_MinKomp[[Stanowisko / Position ]:[Stanowisko / Position ]],0))="n/a","n/a",BM571-INDEX(tab_MinKomp[Planowanie produkcji / Produktionsplanung],MATCH($B571,tab_MinKomp[[Stanowisko / Position ]:[Stanowisko / Position ]],0)))</f>
        <v>n/a</v>
      </c>
      <c r="BN572" s="194" t="str">
        <f>IF(INDEX(tab_MinKomp[Obsługa maszyn KVT / KVT Maschinenbedienung],MATCH($B571,tab_MinKomp[[Stanowisko / Position ]:[Stanowisko / Position ]],0))="n/a","n/a",BN571-INDEX(tab_MinKomp[Obsługa maszyn KVT / KVT Maschinenbedienung],MATCH($B571,tab_MinKomp[[Stanowisko / Position ]:[Stanowisko / Position ]],0)))</f>
        <v>n/a</v>
      </c>
      <c r="BO572" s="194" t="str">
        <f>IF(INDEX(tab_MinKomp[Obsługa maszyn KVT / KVT Maschinenbedienung],MATCH($B571,tab_MinKomp[[Stanowisko / Position ]:[Stanowisko / Position ]],0))="n/a","n/a",BO571-INDEX(tab_MinKomp[Obsługa maszyn KVT / KVT Maschinenbedienung],MATCH($B571,tab_MinKomp[[Stanowisko / Position ]:[Stanowisko / Position ]],0)))</f>
        <v>n/a</v>
      </c>
      <c r="BP572" s="194">
        <f>IF(INDEX(tab_MinKomp[Obsługa maszyn Novapax / Novapax Maschinenbedienung],MATCH($B571,tab_MinKomp[[Stanowisko / Position ]:[Stanowisko / Position ]],0))="n/a","n/a",BP571-INDEX(tab_MinKomp[Obsługa maszyn Novapax / Novapax Maschinenbedienung],MATCH($B571,tab_MinKomp[[Stanowisko / Position ]:[Stanowisko / Position ]],0)))</f>
        <v>0</v>
      </c>
      <c r="BQ572" s="194" t="str">
        <f>IF(INDEX(tab_MinKomp[Obsługa maszyn Piovan / Piovan Maschinenbedienung],MATCH($B571,tab_MinKomp[[Stanowisko / Position ]:[Stanowisko / Position ]],0))="n/a","n/a",BQ571-INDEX(tab_MinKomp[Obsługa maszyn Piovan / Piovan Maschinenbedienung],MATCH($B571,tab_MinKomp[[Stanowisko / Position ]:[Stanowisko / Position ]],0)))</f>
        <v>n/a</v>
      </c>
      <c r="BR572" s="194">
        <f>IF(INDEX(tab_MinKomp[Eliminacja awarii / Beseitigung von Ausfällen],MATCH($B571,tab_MinKomp[[Stanowisko / Position ]:[Stanowisko / Position ]],0))="n/a","n/a",BR571-INDEX(tab_MinKomp[Eliminacja awarii / Beseitigung von Ausfällen],MATCH($B571,tab_MinKomp[[Stanowisko / Position ]:[Stanowisko / Position ]],0)))</f>
        <v>0</v>
      </c>
      <c r="BS572" s="194" t="str">
        <f>IF(INDEX(tab_MinKomp[Obsługa maszyn Piovan / Piovan Maschinenbedienung],MATCH($B571,tab_MinKomp[[Stanowisko / Position ]:[Stanowisko / Position ]],0))="n/a","n/a",BS571-INDEX(tab_MinKomp[Obsługa maszyn Piovan / Piovan Maschinenbedienung],MATCH($B571,tab_MinKomp[[Stanowisko / Position ]:[Stanowisko / Position ]],0)))</f>
        <v>n/a</v>
      </c>
      <c r="BT572" s="194" t="str">
        <f>IF(INDEX(tab_MinKomp[Obsługa maszyn Piovan / Piovan Maschinenbedienung],MATCH($B571,tab_MinKomp[[Stanowisko / Position ]:[Stanowisko / Position ]],0))="n/a","n/a",BT571-INDEX(tab_MinKomp[Obsługa maszyn Piovan / Piovan Maschinenbedienung],MATCH($B571,tab_MinKomp[[Stanowisko / Position ]:[Stanowisko / Position ]],0)))</f>
        <v>n/a</v>
      </c>
      <c r="BU572" s="194" t="str">
        <f>IF(INDEX(tab_MinKomp[Obsługa maszyn Piovan / Piovan Maschinenbedienung],MATCH($B571,tab_MinKomp[[Stanowisko / Position ]:[Stanowisko / Position ]],0))="n/a","n/a",BU571-INDEX(tab_MinKomp[Obsługa maszyn Piovan / Piovan Maschinenbedienung],MATCH($B571,tab_MinKomp[[Stanowisko / Position ]:[Stanowisko / Position ]],0)))</f>
        <v>n/a</v>
      </c>
      <c r="BV572" s="194" t="str">
        <f>IF(INDEX(tab_MinKomp[Obsługa maszyn Piovan / Piovan Maschinenbedienung],MATCH($B571,tab_MinKomp[[Stanowisko / Position ]:[Stanowisko / Position ]],0))="n/a","n/a",BV571-INDEX(tab_MinKomp[Obsługa maszyn Piovan / Piovan Maschinenbedienung],MATCH($B571,tab_MinKomp[[Stanowisko / Position ]:[Stanowisko / Position ]],0)))</f>
        <v>n/a</v>
      </c>
      <c r="BW572" s="194" t="str">
        <f>IF(INDEX(tab_MinKomp[Obsługa maszyn Piovan / Piovan Maschinenbedienung],MATCH($B571,tab_MinKomp[[Stanowisko / Position ]:[Stanowisko / Position ]],0))="n/a","n/a",BW571-INDEX(tab_MinKomp[Obsługa maszyn Piovan / Piovan Maschinenbedienung],MATCH($B571,tab_MinKomp[[Stanowisko / Position ]:[Stanowisko / Position ]],0)))</f>
        <v>n/a</v>
      </c>
      <c r="BX572" s="194" t="str">
        <f>IF(INDEX(tab_MinKomp[Obsługa maszyn Piovan / Piovan Maschinenbedienung],MATCH($B571,tab_MinKomp[[Stanowisko / Position ]:[Stanowisko / Position ]],0))="n/a","n/a",BX571-INDEX(tab_MinKomp[Obsługa maszyn Piovan / Piovan Maschinenbedienung],MATCH($B571,tab_MinKomp[[Stanowisko / Position ]:[Stanowisko / Position ]],0)))</f>
        <v>n/a</v>
      </c>
      <c r="BY572" s="194" t="str">
        <f>IF(INDEX(tab_MinKomp[Obsługa maszyn Engel / Engel Maschinenbedienung],MATCH($B571,tab_MinKomp[[Stanowisko / Position ]:[Stanowisko / Position ]],0))="n/a","n/a",BY571-INDEX(tab_MinKomp[Obsługa maszyn Engel / Engel Maschinenbedienung],MATCH($B571,tab_MinKomp[[Stanowisko / Position ]:[Stanowisko / Position ]],0)))</f>
        <v>n/a</v>
      </c>
      <c r="BZ572" s="194" t="str">
        <f>IF(INDEX(tab_MinKomp[Obsługa maszyn KVT / KVT Maschinenbedienung],MATCH($B571,tab_MinKomp[[Stanowisko / Position ]:[Stanowisko / Position ]],0))="n/a","n/a",BZ571-INDEX(tab_MinKomp[Obsługa maszyn KVT / KVT Maschinenbedienung],MATCH($B571,tab_MinKomp[[Stanowisko / Position ]:[Stanowisko / Position ]],0)))</f>
        <v>n/a</v>
      </c>
      <c r="CA572" s="194">
        <f>IF(INDEX(tab_MinKomp[Eliminacja awarii / Beseitigung von Ausfällen],MATCH($B571,tab_MinKomp[[Stanowisko / Position ]:[Stanowisko / Position ]],0))="n/a","n/a",CA571-INDEX(tab_MinKomp[Eliminacja awarii / Beseitigung von Ausfällen],MATCH($B571,tab_MinKomp[[Stanowisko / Position ]:[Stanowisko / Position ]],0)))</f>
        <v>0</v>
      </c>
      <c r="CB572" s="194" t="str">
        <f>IF(INDEX(tab_MinKomp[Obsługa maszyn ASL / ASL Maschinenbedienung],MATCH($B571,tab_MinKomp[[Stanowisko / Position ]:[Stanowisko / Position ]],0))="n/a","n/a",CB571-INDEX(tab_MinKomp[Obsługa maszyn ASL / ASL Maschinenbedienung],MATCH($B571,tab_MinKomp[[Stanowisko / Position ]:[Stanowisko / Position ]],0)))</f>
        <v>n/a</v>
      </c>
      <c r="CC572" s="194">
        <f>IF(INDEX(tab_MinKomp[Obsługa maszyn Novapax / Novapax Maschinenbedienung],MATCH($B571,tab_MinKomp[[Stanowisko / Position ]:[Stanowisko / Position ]],0))="n/a","n/a",CC571-INDEX(tab_MinKomp[Obsługa maszyn Novapax / Novapax Maschinenbedienung],MATCH($B571,tab_MinKomp[[Stanowisko / Position ]:[Stanowisko / Position ]],0)))</f>
        <v>0</v>
      </c>
      <c r="CD572" s="194">
        <f>IF(INDEX(tab_MinKomp[Obsługa maszyn Novapax / Novapax Maschinenbedienung],MATCH($B571,tab_MinKomp[[Stanowisko / Position ]:[Stanowisko / Position ]],0))="n/a","n/a",CD571-INDEX(tab_MinKomp[Obsługa maszyn Novapax / Novapax Maschinenbedienung],MATCH($B571,tab_MinKomp[[Stanowisko / Position ]:[Stanowisko / Position ]],0)))</f>
        <v>0</v>
      </c>
      <c r="CE572" s="194" t="str">
        <f>IF(INDEX(tab_MinKomp[Obsługa maszyn Piovan / Piovan Maschinenbedienung],MATCH($B571,tab_MinKomp[[Stanowisko / Position ]:[Stanowisko / Position ]],0))="n/a","n/a",CE571-INDEX(tab_MinKomp[Obsługa maszyn Piovan / Piovan Maschinenbedienung],MATCH($B571,tab_MinKomp[[Stanowisko / Position ]:[Stanowisko / Position ]],0)))</f>
        <v>n/a</v>
      </c>
      <c r="CF572" s="194" t="str">
        <f>IF(INDEX(tab_MinKomp[Obsługa maszyn Piovan / Piovan Maschinenbedienung],MATCH($B571,tab_MinKomp[[Stanowisko / Position ]:[Stanowisko / Position ]],0))="n/a","n/a",CF571-INDEX(tab_MinKomp[Obsługa maszyn Piovan / Piovan Maschinenbedienung],MATCH($B571,tab_MinKomp[[Stanowisko / Position ]:[Stanowisko / Position ]],0)))</f>
        <v>n/a</v>
      </c>
      <c r="CG572" s="194">
        <f>IF(INDEX(tab_MinKomp[Eliminacja awarii / Beseitigung von Ausfällen],MATCH($B571,tab_MinKomp[[Stanowisko / Position ]:[Stanowisko / Position ]],0))="n/a","n/a",CG571-INDEX(tab_MinKomp[Eliminacja awarii / Beseitigung von Ausfällen],MATCH($B571,tab_MinKomp[[Stanowisko / Position ]:[Stanowisko / Position ]],0)))</f>
        <v>0</v>
      </c>
      <c r="CH572" s="194" t="str">
        <f>IF(INDEX(tab_MinKomp[Wymagania VDA 6.5 Product / Forderungen],MATCH($B571,tab_MinKomp[[Stanowisko / Position ]:[Stanowisko / Position ]],0))="n/a","n/a",CH571-INDEX(tab_MinKomp[Wymagania VDA 6.5 Product / Forderungen],MATCH($B571,tab_MinKomp[[Stanowisko / Position ]:[Stanowisko / Position ]],0)))</f>
        <v>n/a</v>
      </c>
      <c r="CI572" s="194" t="str">
        <f>IF(INDEX(tab_MinKomp[Wymagania VDA 6.5 Product / Forderungen],MATCH($B571,tab_MinKomp[[Stanowisko / Position ]:[Stanowisko / Position ]],0))="n/a","n/a",CI571-INDEX(tab_MinKomp[Wymagania VDA 6.5 Product / Forderungen],MATCH($B571,tab_MinKomp[[Stanowisko / Position ]:[Stanowisko / Position ]],0)))</f>
        <v>n/a</v>
      </c>
      <c r="CJ572" s="194" t="str">
        <f>IF(INDEX(tab_MinKomp[Wymagania VDA 6.5 Product / Forderungen],MATCH($B571,tab_MinKomp[[Stanowisko / Position ]:[Stanowisko / Position ]],0))="n/a","n/a",CJ571-INDEX(tab_MinKomp[Wymagania VDA 6.5 Product / Forderungen],MATCH($B571,tab_MinKomp[[Stanowisko / Position ]:[Stanowisko / Position ]],0)))</f>
        <v>n/a</v>
      </c>
      <c r="CK572" s="194" t="str">
        <f>IF(INDEX(tab_MinKomp[Wymagania VDA 6.5 Product / Forderungen],MATCH($B571,tab_MinKomp[[Stanowisko / Position ]:[Stanowisko / Position ]],0))="n/a","n/a",CK571-INDEX(tab_MinKomp[Wymagania VDA 6.5 Product / Forderungen],MATCH($B571,tab_MinKomp[[Stanowisko / Position ]:[Stanowisko / Position ]],0)))</f>
        <v>n/a</v>
      </c>
      <c r="CL572" s="194" t="str">
        <f>IF(INDEX(tab_MinKomp[Wymagania VDA 6.5 Product / Forderungen],MATCH($B571,tab_MinKomp[[Stanowisko / Position ]:[Stanowisko / Position ]],0))="n/a","n/a",CL571-INDEX(tab_MinKomp[Wymagania VDA 6.5 Product / Forderungen],MATCH($B571,tab_MinKomp[[Stanowisko / Position ]:[Stanowisko / Position ]],0)))</f>
        <v>n/a</v>
      </c>
      <c r="CM572" s="194" t="str">
        <f>IF(INDEX(tab_MinKomp[Informatyka ogólna (techniczne i systemowe) / Allgemeine IT (Technik und System)],MATCH($B571,tab_MinKomp[[Stanowisko / Position ]:[Stanowisko / Position ]],0))="n/a","n/a",CM571-INDEX(tab_MinKomp[Informatyka ogólna (techniczne i systemowe) / Allgemeine IT (Technik und System)],MATCH($B571,tab_MinKomp[[Stanowisko / Position ]:[Stanowisko / Position ]],0)))</f>
        <v>n/a</v>
      </c>
      <c r="CN572" s="194" t="str">
        <f>IF(INDEX(tab_MinKomp[Sieci komputerowe / Computernetzwerke],MATCH($B571,tab_MinKomp[[Stanowisko / Position ]:[Stanowisko / Position ]],0))="n/a","n/a",CN571-INDEX(tab_MinKomp[Sieci komputerowe / Computernetzwerke],MATCH($B571,tab_MinKomp[[Stanowisko / Position ]:[Stanowisko / Position ]],0)))</f>
        <v>n/a</v>
      </c>
      <c r="CO572" s="194" t="str">
        <f>IF(INDEX(tab_MinKomp[Hardware (komputery PC, drukarki biurowe i etykietowe, telefonia stacjonarna i mobilna) (PC, Drucker, Telefpne, Handys)],MATCH($B571,tab_MinKomp[[Stanowisko / Position ]:[Stanowisko / Position ]],0))="n/a","n/a",CO571-INDEX(tab_MinKomp[Hardware (komputery PC, drukarki biurowe i etykietowe, telefonia stacjonarna i mobilna) (PC, Drucker, Telefpne, Handys)],MATCH($B571,tab_MinKomp[[Stanowisko / Position ]:[Stanowisko / Position ]],0)))</f>
        <v>n/a</v>
      </c>
      <c r="CP572" s="194" t="str">
        <f>IF(INDEX(tab_MinKomp[Software &amp; Systems (MS Office, MS Remote Desktop)],MATCH($B571,tab_MinKomp[[Stanowisko / Position ]:[Stanowisko / Position ]],0))="n/a","n/a",CP571-INDEX(tab_MinKomp[Software &amp; Systems (MS Office, MS Remote Desktop)],MATCH($B571,tab_MinKomp[[Stanowisko / Position ]:[Stanowisko / Position ]],0)))</f>
        <v>n/a</v>
      </c>
      <c r="CQ572" s="194" t="str">
        <f>IF(INDEX(tab_MinKomp[Programowanie obiektowe (PHP) / Objektprogrammierung],MATCH($B571,tab_MinKomp[[Stanowisko / Position ]:[Stanowisko / Position ]],0))="n/a","n/a",CQ571-INDEX(tab_MinKomp[Programowanie obiektowe (PHP) / Objektprogrammierung],MATCH($B571,tab_MinKomp[[Stanowisko / Position ]:[Stanowisko / Position ]],0)))</f>
        <v>n/a</v>
      </c>
      <c r="CR572" s="194" t="str">
        <f>IF(INDEX(tab_MinKomp[Scrum],MATCH($B571,tab_MinKomp[[Stanowisko / Position ]:[Stanowisko / Position ]],0))="n/a","n/a",CR571-INDEX(tab_MinKomp[Scrum],MATCH($B571,tab_MinKomp[[Stanowisko / Position ]:[Stanowisko / Position ]],0)))</f>
        <v>n/a</v>
      </c>
      <c r="CS572" s="194" t="str">
        <f>IF(INDEX(tab_MinKomp[SQL (MySQL)],MATCH($B571,tab_MinKomp[[Stanowisko / Position ]:[Stanowisko / Position ]],0))="n/a","n/a",CS571-INDEX(tab_MinKomp[SQL (MySQL)],MATCH($B571,tab_MinKomp[[Stanowisko / Position ]:[Stanowisko / Position ]],0)))</f>
        <v>n/a</v>
      </c>
      <c r="CT572" s="194" t="str">
        <f>IF(INDEX(tab_MinKomp[Javascript],MATCH($B571,tab_MinKomp[[Stanowisko / Position ]:[Stanowisko / Position ]],0))="n/a","n/a",CT571-INDEX(tab_MinKomp[Javascript],MATCH($B571,tab_MinKomp[[Stanowisko / Position ]:[Stanowisko / Position ]],0)))</f>
        <v>n/a</v>
      </c>
      <c r="CU572" s="194" t="str">
        <f>IF(INDEX(tab_MinKomp[Joomla],MATCH($B571,tab_MinKomp[[Stanowisko / Position ]:[Stanowisko / Position ]],0))="n/a","n/a",CU571-INDEX(tab_MinKomp[Joomla],MATCH($B571,tab_MinKomp[[Stanowisko / Position ]:[Stanowisko / Position ]],0)))</f>
        <v>n/a</v>
      </c>
      <c r="CV572" s="194" t="str">
        <f>IF(INDEX(tab_MinKomp[Bash],MATCH($B571,tab_MinKomp[[Stanowisko / Position ]:[Stanowisko / Position ]],0))="n/a","n/a",CV571-INDEX(tab_MinKomp[Bash],MATCH($B571,tab_MinKomp[[Stanowisko / Position ]:[Stanowisko / Position ]],0)))</f>
        <v>n/a</v>
      </c>
      <c r="CW572" s="194">
        <f>IF(INDEX(tab_MinKomp[Systemy MES (HYDRA / SFMS)],MATCH($B571,tab_MinKomp[[Stanowisko / Position ]:[Stanowisko / Position ]],0))="n/a","n/a",CW571-INDEX(tab_MinKomp[Systemy MES (HYDRA / SFMS)],MATCH($B571,tab_MinKomp[[Stanowisko / Position ]:[Stanowisko / Position ]],0)))</f>
        <v>0</v>
      </c>
      <c r="CX572" s="194" t="str">
        <f>IF(INDEX(tab_MinKomp[HTML / CSS],MATCH($B571,tab_MinKomp[[Stanowisko / Position ]:[Stanowisko / Position ]],0))="n/a","n/a",CX571-INDEX(tab_MinKomp[HTML / CSS],MATCH($B571,tab_MinKomp[[Stanowisko / Position ]:[Stanowisko / Position ]],0)))</f>
        <v>n/a</v>
      </c>
      <c r="CY572" s="194" t="str">
        <f>IF(INDEX(tab_MinKomp[SYSTEM PR],MATCH($B571,tab_MinKomp[[Stanowisko / Position ]:[Stanowisko / Position ]],0))="n/a","n/a",CY571-INDEX(tab_MinKomp[SYSTEM PR],MATCH($B571,tab_MinKomp[[Stanowisko / Position ]:[Stanowisko / Position ]],0)))</f>
        <v>n/a</v>
      </c>
      <c r="CZ572" s="194" t="str">
        <f>IF(INDEX(tab_MinKomp[System Einkauf XP / EBA],MATCH($B571,tab_MinKomp[[Stanowisko / Position ]:[Stanowisko / Position ]],0))="n/a","n/a",CZ571-INDEX(tab_MinKomp[System Einkauf XP / EBA],MATCH($B571,tab_MinKomp[[Stanowisko / Position ]:[Stanowisko / Position ]],0)))</f>
        <v>n/a</v>
      </c>
      <c r="DA572" s="194" t="str">
        <f>IF(INDEX(tab_MinKomp[Techniki negocjacyjne / Verhandlungstechniken],MATCH($B571,tab_MinKomp[[Stanowisko / Position ]:[Stanowisko / Position ]],0))="n/a","n/a",DA571-INDEX(tab_MinKomp[Techniki negocjacyjne / Verhandlungstechniken],MATCH($B571,tab_MinKomp[[Stanowisko / Position ]:[Stanowisko / Position ]],0)))</f>
        <v>n/a</v>
      </c>
      <c r="DB572" s="194" t="str">
        <f>IF(INDEX(tab_MinKomp[Znajomość rynku branżowego / Kenntnis des Industrie Marktes],MATCH($B571,tab_MinKomp[[Stanowisko / Position ]:[Stanowisko / Position ]],0))="n/a","n/a",DB571-INDEX(tab_MinKomp[Znajomość rynku branżowego / Kenntnis des Industrie Marktes],MATCH($B571,tab_MinKomp[[Stanowisko / Position ]:[Stanowisko / Position ]],0)))</f>
        <v>n/a</v>
      </c>
      <c r="DC572" s="194" t="str">
        <f>IF(INDEX(tab_MinKomp[SUPPLIER MANAGEMENT],MATCH($B571,tab_MinKomp[[Stanowisko / Position ]:[Stanowisko / Position ]],0))="n/a","n/a",DC571-INDEX(tab_MinKomp[SUPPLIER MANAGEMENT],MATCH($B571,tab_MinKomp[[Stanowisko / Position ]:[Stanowisko / Position ]],0)))</f>
        <v>n/a</v>
      </c>
      <c r="DD572" s="194" t="str">
        <f>IF(INDEX(tab_MinKomp[SUPPLIER MANAGEMENT],MATCH($B571,tab_MinKomp[[Stanowisko / Position ]:[Stanowisko / Position ]],0))="n/a","n/a",DD571-INDEX(tab_MinKomp[SUPPLIER MANAGEMENT],MATCH($B571,tab_MinKomp[[Stanowisko / Position ]:[Stanowisko / Position ]],0)))</f>
        <v>n/a</v>
      </c>
      <c r="DE572" s="194" t="str">
        <f>IF(INDEX(tab_MinKomp[SUPPLIER MANAGEMENT],MATCH($B571,tab_MinKomp[[Stanowisko / Position ]:[Stanowisko / Position ]],0))="n/a","n/a",DE571-INDEX(tab_MinKomp[SUPPLIER MANAGEMENT],MATCH($B571,tab_MinKomp[[Stanowisko / Position ]:[Stanowisko / Position ]],0)))</f>
        <v>n/a</v>
      </c>
      <c r="DF572" s="194">
        <f>IF(INDEX(tab_MinKomp[LEAN MANAGEMENT],MATCH($B571,tab_MinKomp[[Stanowisko / Position ]:[Stanowisko / Position ]],0))="n/a","n/a",DF571-INDEX(tab_MinKomp[LEAN MANAGEMENT],MATCH($B571,tab_MinKomp[[Stanowisko / Position ]:[Stanowisko / Position ]],0)))</f>
        <v>0</v>
      </c>
      <c r="DG572" s="194" t="str">
        <f>IF(INDEX(tab_MinKomp[PPAP/PSW],MATCH($B571,tab_MinKomp[[Stanowisko / Position ]:[Stanowisko / Position ]],0))="n/a","n/a",DG571-INDEX(tab_MinKomp[PPAP/PSW],MATCH($B571,tab_MinKomp[[Stanowisko / Position ]:[Stanowisko / Position ]],0)))</f>
        <v>n/a</v>
      </c>
      <c r="DH572" s="194" t="str">
        <f>IF(INDEX(tab_MinKomp[SUPPLIER MANAGEMENT],MATCH($B571,tab_MinKomp[[Stanowisko / Position ]:[Stanowisko / Position ]],0))="n/a","n/a",DH571-INDEX(tab_MinKomp[SUPPLIER MANAGEMENT],MATCH($B571,tab_MinKomp[[Stanowisko / Position ]:[Stanowisko / Position ]],0)))</f>
        <v>n/a</v>
      </c>
      <c r="DI572" s="194" t="str">
        <f>IF(INDEX(tab_MinKomp[OBSŁUGA PORTALI KLIENTA / Kundenportale],MATCH($B571,tab_MinKomp[[Stanowisko / Position ]:[Stanowisko / Position ]],0))="n/a","n/a",DI571-INDEX(tab_MinKomp[OBSŁUGA PORTALI KLIENTA / Kundenportale],MATCH($B571,tab_MinKomp[[Stanowisko / Position ]:[Stanowisko / Position ]],0)))</f>
        <v>n/a</v>
      </c>
      <c r="DJ572" s="194" t="str">
        <f>IF(INDEX(tab_MinKomp[Obsługa systemu BABTECQ / BABTECQ System],MATCH($B571,tab_MinKomp[[Stanowisko / Position ]:[Stanowisko / Position ]],0))="n/a","n/a",DJ571-INDEX(tab_MinKomp[Obsługa systemu BABTECQ / BABTECQ System],MATCH($B571,tab_MinKomp[[Stanowisko / Position ]:[Stanowisko / Position ]],0)))</f>
        <v>n/a</v>
      </c>
      <c r="DK572" s="194" t="str">
        <f>IF(INDEX(tab_MinKomp[Rysunek techniczny / technische Zeichnung],MATCH($B571,tab_MinKomp[[Stanowisko / Position ]:[Stanowisko / Position ]],0))="n/a","n/a",DK571-INDEX(tab_MinKomp[Rysunek techniczny / technische Zeichnung],MATCH($B571,tab_MinKomp[[Stanowisko / Position ]:[Stanowisko / Position ]],0)))</f>
        <v>n/a</v>
      </c>
      <c r="DL572" s="194" t="str">
        <f>IF(INDEX(tab_MinKomp[Kalibracja / Kalibrierung],MATCH($B571,tab_MinKomp[[Stanowisko / Position ]:[Stanowisko / Position ]],0))="n/a","n/a",DL571-INDEX(tab_MinKomp[Kalibracja / Kalibrierung],MATCH($B571,tab_MinKomp[[Stanowisko / Position ]:[Stanowisko / Position ]],0)))</f>
        <v>n/a</v>
      </c>
      <c r="DM572" s="194" t="str">
        <f>IF(INDEX(tab_MinKomp[Rekwalifikacja / Requalifizierung],MATCH($B571,tab_MinKomp[[Stanowisko / Position ]:[Stanowisko / Position ]],0))="n/a","n/a",DM571-INDEX(tab_MinKomp[Rekwalifikacja / Requalifizierung],MATCH($B571,tab_MinKomp[[Stanowisko / Position ]:[Stanowisko / Position ]],0)))</f>
        <v>n/a</v>
      </c>
      <c r="DN572" s="190" t="str">
        <f>IF(INDEX(tab_MinKomp[Testy czystości / Reinheitstests],MATCH($B571,tab_MinKomp[[Stanowisko / Position ]:[Stanowisko / Position ]],0))="n/a","n/a",DN571-INDEX(tab_MinKomp[Testy czystości / Reinheitstests],MATCH($B571,tab_MinKomp[[Stanowisko / Position ]:[Stanowisko / Position ]],0)))</f>
        <v>n/a</v>
      </c>
      <c r="DO572" s="190" t="str">
        <f>IF(INDEX(tab_MinKomp[Testy czystości / Reinheitstests],MATCH($B571,tab_MinKomp[[Stanowisko / Position ]:[Stanowisko / Position ]],0))="n/a","n/a",DO571-INDEX(tab_MinKomp[Testy czystości / Reinheitstests],MATCH($B571,tab_MinKomp[[Stanowisko / Position ]:[Stanowisko / Position ]],0)))</f>
        <v>n/a</v>
      </c>
      <c r="DP572" s="190" t="str">
        <f>IF(INDEX(tab_MinKomp[Testy czystości / Reinheitstests],MATCH($B571,tab_MinKomp[[Stanowisko / Position ]:[Stanowisko / Position ]],0))="n/a","n/a",DP571-INDEX(tab_MinKomp[Testy czystości / Reinheitstests],MATCH($B571,tab_MinKomp[[Stanowisko / Position ]:[Stanowisko / Position ]],0)))</f>
        <v>n/a</v>
      </c>
      <c r="DQ572" s="190" t="str">
        <f>IF(INDEX(tab_MinKomp[Testy czystości / Reinheitstests],MATCH($B571,tab_MinKomp[[Stanowisko / Position ]:[Stanowisko / Position ]],0))="n/a","n/a",DQ571-INDEX(tab_MinKomp[Testy czystości / Reinheitstests],MATCH($B571,tab_MinKomp[[Stanowisko / Position ]:[Stanowisko / Position ]],0)))</f>
        <v>n/a</v>
      </c>
      <c r="DR572" s="190" t="str">
        <f>IF(INDEX(tab_MinKomp[Testy czystości / Reinheitstests],MATCH($B571,tab_MinKomp[[Stanowisko / Position ]:[Stanowisko / Position ]],0))="n/a","n/a",DR571-INDEX(tab_MinKomp[Testy czystości / Reinheitstests],MATCH($B571,tab_MinKomp[[Stanowisko / Position ]:[Stanowisko / Position ]],0)))</f>
        <v>n/a</v>
      </c>
      <c r="DS572" s="190" t="str">
        <f>IF(INDEX(tab_MinKomp[Testy czystości / Reinheitstests],MATCH($B571,tab_MinKomp[[Stanowisko / Position ]:[Stanowisko / Position ]],0))="n/a","n/a",DS571-INDEX(tab_MinKomp[Testy czystości / Reinheitstests],MATCH($B571,tab_MinKomp[[Stanowisko / Position ]:[Stanowisko / Position ]],0)))</f>
        <v>n/a</v>
      </c>
      <c r="DT572" s="194" t="str">
        <f>IF(INDEX(tab_MinKomp[SUPPLIER MANAGEMENT],MATCH($B571,tab_MinKomp[[Stanowisko / Position ]:[Stanowisko / Position ]],0))="n/a","n/a",DT571-INDEX(tab_MinKomp[SUPPLIER MANAGEMENT],MATCH($B571,tab_MinKomp[[Stanowisko / Position ]:[Stanowisko / Position ]],0)))</f>
        <v>n/a</v>
      </c>
      <c r="DU572" s="190" t="str">
        <f>IF(INDEX(tab_MinKomp[Testy czystości / Reinheitstests],MATCH($B571,tab_MinKomp[[Stanowisko / Position ]:[Stanowisko / Position ]],0))="n/a","n/a",DU571-INDEX(tab_MinKomp[Testy czystości / Reinheitstests],MATCH($B571,tab_MinKomp[[Stanowisko / Position ]:[Stanowisko / Position ]],0)))</f>
        <v>n/a</v>
      </c>
      <c r="DV572" s="190" t="str">
        <f>IF(INDEX(tab_MinKomp[Testy czystości / Reinheitstests],MATCH($B571,tab_MinKomp[[Stanowisko / Position ]:[Stanowisko / Position ]],0))="n/a","n/a",DV571-INDEX(tab_MinKomp[Testy czystości / Reinheitstests],MATCH($B571,tab_MinKomp[[Stanowisko / Position ]:[Stanowisko / Position ]],0)))</f>
        <v>n/a</v>
      </c>
      <c r="DW572" s="190" t="str">
        <f>IF(INDEX(tab_MinKomp[Testy czystości / Reinheitstests],MATCH($B571,tab_MinKomp[[Stanowisko / Position ]:[Stanowisko / Position ]],0))="n/a","n/a",DW571-INDEX(tab_MinKomp[Testy czystości / Reinheitstests],MATCH($B571,tab_MinKomp[[Stanowisko / Position ]:[Stanowisko / Position ]],0)))</f>
        <v>n/a</v>
      </c>
      <c r="DX572" s="190" t="str">
        <f>IF(INDEX(tab_MinKomp[Testy czystości / Reinheitstests],MATCH($B571,tab_MinKomp[[Stanowisko / Position ]:[Stanowisko / Position ]],0))="n/a","n/a",DX571-INDEX(tab_MinKomp[Testy czystości / Reinheitstests],MATCH($B571,tab_MinKomp[[Stanowisko / Position ]:[Stanowisko / Position ]],0)))</f>
        <v>n/a</v>
      </c>
      <c r="DY572" s="190" t="str">
        <f>IF(INDEX(tab_MinKomp[Testy czystości / Reinheitstests],MATCH($B571,tab_MinKomp[[Stanowisko / Position ]:[Stanowisko / Position ]],0))="n/a","n/a",DY571-INDEX(tab_MinKomp[Testy czystości / Reinheitstests],MATCH($B571,tab_MinKomp[[Stanowisko / Position ]:[Stanowisko / Position ]],0)))</f>
        <v>n/a</v>
      </c>
      <c r="DZ572" s="190" t="str">
        <f>IF(INDEX(tab_MinKomp[Testy czystości / Reinheitstests],MATCH($B571,tab_MinKomp[[Stanowisko / Position ]:[Stanowisko / Position ]],0))="n/a","n/a",DZ571-INDEX(tab_MinKomp[Testy czystości / Reinheitstests],MATCH($B571,tab_MinKomp[[Stanowisko / Position ]:[Stanowisko / Position ]],0)))</f>
        <v>n/a</v>
      </c>
      <c r="EA572" s="194" t="str">
        <f>IF(INDEX(tab_MinKomp[SUPPLIER MANAGEMENT],MATCH($B571,tab_MinKomp[[Stanowisko / Position ]:[Stanowisko / Position ]],0))="n/a","n/a",EA571-INDEX(tab_MinKomp[SUPPLIER MANAGEMENT],MATCH($B571,tab_MinKomp[[Stanowisko / Position ]:[Stanowisko / Position ]],0)))</f>
        <v>n/a</v>
      </c>
      <c r="EB572" s="190" t="str">
        <f>IF(INDEX(tab_MinKomp[Testy czystości / Reinheitstests],MATCH($B571,tab_MinKomp[[Stanowisko / Position ]:[Stanowisko / Position ]],0))="n/a","n/a",EB571-INDEX(tab_MinKomp[Testy czystości / Reinheitstests],MATCH($B571,tab_MinKomp[[Stanowisko / Position ]:[Stanowisko / Position ]],0)))</f>
        <v>n/a</v>
      </c>
      <c r="EC572" s="190" t="str">
        <f>IF(INDEX(tab_MinKomp[Testy czystości / Reinheitstests],MATCH($B571,tab_MinKomp[[Stanowisko / Position ]:[Stanowisko / Position ]],0))="n/a","n/a",EC571-INDEX(tab_MinKomp[Testy czystości / Reinheitstests],MATCH($B571,tab_MinKomp[[Stanowisko / Position ]:[Stanowisko / Position ]],0)))</f>
        <v>n/a</v>
      </c>
      <c r="ED572" s="190" t="str">
        <f>IF(INDEX(tab_MinKomp[Testy czystości / Reinheitstests],MATCH($B571,tab_MinKomp[[Stanowisko / Position ]:[Stanowisko / Position ]],0))="n/a","n/a",ED571-INDEX(tab_MinKomp[Testy czystości / Reinheitstests],MATCH($B571,tab_MinKomp[[Stanowisko / Position ]:[Stanowisko / Position ]],0)))</f>
        <v>n/a</v>
      </c>
      <c r="EE572" s="190" t="str">
        <f>IF(INDEX(tab_MinKomp[Testy czystości / Reinheitstests],MATCH($B571,tab_MinKomp[[Stanowisko / Position ]:[Stanowisko / Position ]],0))="n/a","n/a",EE571-INDEX(tab_MinKomp[Testy czystości / Reinheitstests],MATCH($B571,tab_MinKomp[[Stanowisko / Position ]:[Stanowisko / Position ]],0)))</f>
        <v>n/a</v>
      </c>
      <c r="EF572" s="190" t="str">
        <f>IF(INDEX(tab_MinKomp[Testy czystości / Reinheitstests],MATCH($B571,tab_MinKomp[[Stanowisko / Position ]:[Stanowisko / Position ]],0))="n/a","n/a",EF571-INDEX(tab_MinKomp[Testy czystości / Reinheitstests],MATCH($B571,tab_MinKomp[[Stanowisko / Position ]:[Stanowisko / Position ]],0)))</f>
        <v>n/a</v>
      </c>
      <c r="EG572" s="190" t="str">
        <f>IF(INDEX(tab_MinKomp[Testy czystości / Reinheitstests],MATCH($B571,tab_MinKomp[[Stanowisko / Position ]:[Stanowisko / Position ]],0))="n/a","n/a",EG571-INDEX(tab_MinKomp[Testy czystości / Reinheitstests],MATCH($B571,tab_MinKomp[[Stanowisko / Position ]:[Stanowisko / Position ]],0)))</f>
        <v>n/a</v>
      </c>
      <c r="EH572" s="190" t="str">
        <f>IF(INDEX(tab_MinKomp[Testy czystości / Reinheitstests],MATCH($B571,tab_MinKomp[[Stanowisko / Position ]:[Stanowisko / Position ]],0))="n/a","n/a",EH571-INDEX(tab_MinKomp[Testy czystości / Reinheitstests],MATCH($B571,tab_MinKomp[[Stanowisko / Position ]:[Stanowisko / Position ]],0)))</f>
        <v>n/a</v>
      </c>
      <c r="EI572" s="190" t="str">
        <f>IF(INDEX(tab_MinKomp[Testy czystości / Reinheitstests],MATCH($B571,tab_MinKomp[[Stanowisko / Position ]:[Stanowisko / Position ]],0))="n/a","n/a",EI571-INDEX(tab_MinKomp[Testy czystości / Reinheitstests],MATCH($B571,tab_MinKomp[[Stanowisko / Position ]:[Stanowisko / Position ]],0)))</f>
        <v>n/a</v>
      </c>
      <c r="EJ572" s="190" t="str">
        <f>IF(INDEX(tab_MinKomp[Testy czystości / Reinheitstests],MATCH($B571,tab_MinKomp[[Stanowisko / Position ]:[Stanowisko / Position ]],0))="n/a","n/a",EJ571-INDEX(tab_MinKomp[Testy czystości / Reinheitstests],MATCH($B571,tab_MinKomp[[Stanowisko / Position ]:[Stanowisko / Position ]],0)))</f>
        <v>n/a</v>
      </c>
      <c r="EK572" s="190" t="str">
        <f>IF(INDEX(tab_MinKomp[Testy czystości / Reinheitstests],MATCH($B571,tab_MinKomp[[Stanowisko / Position ]:[Stanowisko / Position ]],0))="n/a","n/a",EK571-INDEX(tab_MinKomp[Testy czystości / Reinheitstests],MATCH($B571,tab_MinKomp[[Stanowisko / Position ]:[Stanowisko / Position ]],0)))</f>
        <v>n/a</v>
      </c>
      <c r="EL572" s="190" t="str">
        <f>IF(INDEX(tab_MinKomp[Testy czystości / Reinheitstests],MATCH($B571,tab_MinKomp[[Stanowisko / Position ]:[Stanowisko / Position ]],0))="n/a","n/a",EL571-INDEX(tab_MinKomp[Testy czystości / Reinheitstests],MATCH($B571,tab_MinKomp[[Stanowisko / Position ]:[Stanowisko / Position ]],0)))</f>
        <v>n/a</v>
      </c>
      <c r="EM572" s="190" t="str">
        <f>IF(INDEX(tab_MinKomp[Testy czystości / Reinheitstests],MATCH($B571,tab_MinKomp[[Stanowisko / Position ]:[Stanowisko / Position ]],0))="n/a","n/a",EM571-INDEX(tab_MinKomp[Testy czystości / Reinheitstests],MATCH($B571,tab_MinKomp[[Stanowisko / Position ]:[Stanowisko / Position ]],0)))</f>
        <v>n/a</v>
      </c>
      <c r="EN572" s="190" t="str">
        <f>IF(INDEX(tab_MinKomp[Testy czystości / Reinheitstests],MATCH($B571,tab_MinKomp[[Stanowisko / Position ]:[Stanowisko / Position ]],0))="n/a","n/a",EN571-INDEX(tab_MinKomp[Testy czystości / Reinheitstests],MATCH($B571,tab_MinKomp[[Stanowisko / Position ]:[Stanowisko / Position ]],0)))</f>
        <v>n/a</v>
      </c>
      <c r="EO572" s="194" t="str">
        <f>IF(INDEX(tab_MinKomp[Konserwacja Rep],MATCH($B571,tab_MinKomp[[Stanowisko / Position ]:[Stanowisko / Position ]],0))="n/a","n/a",EO571-INDEX(tab_MinKomp[Konserwacja Rep],MATCH($B571,tab_MinKomp[[Stanowisko / Position ]:[Stanowisko / Position ]],0)))</f>
        <v>n/a</v>
      </c>
      <c r="EP572" s="194" t="str">
        <f>IF(INDEX(tab_MinKomp[[Konserwacja Engel ]],MATCH($B571,tab_MinKomp[[Stanowisko / Position ]:[Stanowisko / Position ]],0))="n/a","n/a",EP571-INDEX(tab_MinKomp[[Konserwacja Engel ]],MATCH($B571,tab_MinKomp[[Stanowisko / Position ]:[Stanowisko / Position ]],0)))</f>
        <v>n/a</v>
      </c>
      <c r="EQ572" s="194" t="str">
        <f>IF(INDEX(tab_MinKomp[Konserwacja B 50],MATCH($B571,tab_MinKomp[[Stanowisko / Position ]:[Stanowisko / Position ]],0))="n/a","n/a",EQ571-INDEX(tab_MinKomp[Konserwacja B 50],MATCH($B571,tab_MinKomp[[Stanowisko / Position ]:[Stanowisko / Position ]],0)))</f>
        <v>n/a</v>
      </c>
      <c r="ER572" s="194" t="str">
        <f>IF(INDEX(tab_MinKomp[[Konserwacja EOL ]],MATCH($B571,tab_MinKomp[[Stanowisko / Position ]:[Stanowisko / Position ]],0))="n/a","n/a",ER571-INDEX(tab_MinKomp[[Konserwacja EOL ]],MATCH($B571,tab_MinKomp[[Stanowisko / Position ]:[Stanowisko / Position ]],0)))</f>
        <v>n/a</v>
      </c>
      <c r="ES572" s="194" t="str">
        <f>IF(INDEX(tab_MinKomp[Konserwacja Branson],MATCH($B571,tab_MinKomp[[Stanowisko / Position ]:[Stanowisko / Position ]],0))="n/a","n/a",ES571-INDEX(tab_MinKomp[Konserwacja Branson],MATCH($B571,tab_MinKomp[[Stanowisko / Position ]:[Stanowisko / Position ]],0)))</f>
        <v>n/a</v>
      </c>
      <c r="ET572" s="194" t="str">
        <f>IF(INDEX(tab_MinKomp[Konserwacja coolery],MATCH($B571,tab_MinKomp[[Stanowisko / Position ]:[Stanowisko / Position ]],0))="n/a","n/a",ET571-INDEX(tab_MinKomp[Konserwacja coolery],MATCH($B571,tab_MinKomp[[Stanowisko / Position ]:[Stanowisko / Position ]],0)))</f>
        <v>n/a</v>
      </c>
      <c r="EU572" s="194" t="str">
        <f>IF(INDEX(tab_MinKomp[Konserwacja piecy],MATCH($B571,tab_MinKomp[[Stanowisko / Position ]:[Stanowisko / Position ]],0))="n/a","n/a",EU571-INDEX(tab_MinKomp[Konserwacja piecy],MATCH($B571,tab_MinKomp[[Stanowisko / Position ]:[Stanowisko / Position ]],0)))</f>
        <v>n/a</v>
      </c>
      <c r="EV572" s="194" t="str">
        <f>IF(INDEX(tab_MinKomp[Rysunek techniczny- czytanie],MATCH($B571,tab_MinKomp[[Stanowisko / Position ]:[Stanowisko / Position ]],0))="n/a","n/a",EV571-INDEX(tab_MinKomp[Rysunek techniczny- czytanie],MATCH($B571,tab_MinKomp[[Stanowisko / Position ]:[Stanowisko / Position ]],0)))</f>
        <v>n/a</v>
      </c>
      <c r="EW572" s="194" t="str">
        <f>IF(INDEX(tab_MinKomp[Elektryka],MATCH($B571,tab_MinKomp[[Stanowisko / Position ]:[Stanowisko / Position ]],0))="n/a","n/a",EW571-INDEX(tab_MinKomp[Elektryka],MATCH($B571,tab_MinKomp[[Stanowisko / Position ]:[Stanowisko / Position ]],0)))</f>
        <v>n/a</v>
      </c>
      <c r="EX572" s="194" t="str">
        <f>IF(INDEX(tab_MinKomp[Pneumatyka],MATCH($B571,tab_MinKomp[[Stanowisko / Position ]:[Stanowisko / Position ]],0))="n/a","n/a",EX571-INDEX(tab_MinKomp[Pneumatyka],MATCH($B571,tab_MinKomp[[Stanowisko / Position ]:[Stanowisko / Position ]],0)))</f>
        <v>n/a</v>
      </c>
      <c r="EY572" s="194" t="str">
        <f>IF(INDEX(tab_MinKomp[[Hydraulika ]],MATCH($B571,tab_MinKomp[[Stanowisko / Position ]:[Stanowisko / Position ]],0))="n/a","n/a",EY571-INDEX(tab_MinKomp[[Hydraulika ]],MATCH($B571,tab_MinKomp[[Stanowisko / Position ]:[Stanowisko / Position ]],0)))</f>
        <v>n/a</v>
      </c>
      <c r="EZ572" s="194" t="str">
        <f>IF(INDEX(tab_MinKomp[Podciśnienie],MATCH($B571,tab_MinKomp[[Stanowisko / Position ]:[Stanowisko / Position ]],0))="n/a","n/a",EZ571-INDEX(tab_MinKomp[Podciśnienie],MATCH($B571,tab_MinKomp[[Stanowisko / Position ]:[Stanowisko / Position ]],0)))</f>
        <v>n/a</v>
      </c>
      <c r="FA572" s="194" t="str">
        <f>IF(INDEX(tab_MinKomp[Usuwanie awarii],MATCH($B571,tab_MinKomp[[Stanowisko / Position ]:[Stanowisko / Position ]],0))="n/a","n/a",FA571-INDEX(tab_MinKomp[Usuwanie awarii],MATCH($B571,tab_MinKomp[[Stanowisko / Position ]:[Stanowisko / Position ]],0)))</f>
        <v>n/a</v>
      </c>
      <c r="FB572" s="194" t="str">
        <f>IF(INDEX(tab_MinKomp[Obsługa robotów],MATCH($B571,tab_MinKomp[[Stanowisko / Position ]:[Stanowisko / Position ]],0))="n/a","n/a",FB571-INDEX(tab_MinKomp[Obsługa robotów],MATCH($B571,tab_MinKomp[[Stanowisko / Position ]:[Stanowisko / Position ]],0)))</f>
        <v>n/a</v>
      </c>
      <c r="FC572" s="194" t="str">
        <f>IF(INDEX(tab_MinKomp[Obsługa sterowania maszyny],MATCH($B571,tab_MinKomp[[Stanowisko / Position ]:[Stanowisko / Position ]],0))="n/a","n/a",FC571-INDEX(tab_MinKomp[Obsługa sterowania maszyny],MATCH($B571,tab_MinKomp[[Stanowisko / Position ]:[Stanowisko / Position ]],0)))</f>
        <v>n/a</v>
      </c>
      <c r="FD572" s="194" t="str">
        <f>IF(INDEX(tab_MinKomp[Usuwanie przyczyn żródłowych],MATCH($B571,tab_MinKomp[[Stanowisko / Position ]:[Stanowisko / Position ]],0))="n/a","n/a",FD571-INDEX(tab_MinKomp[Usuwanie przyczyn żródłowych],MATCH($B571,tab_MinKomp[[Stanowisko / Position ]:[Stanowisko / Position ]],0)))</f>
        <v>n/a</v>
      </c>
      <c r="FE572" s="194" t="str">
        <f>IF(INDEX(tab_MinKomp[Cmms stosowanie],MATCH($B571,tab_MinKomp[[Stanowisko / Position ]:[Stanowisko / Position ]],0))="n/a","n/a",FE571-INDEX(tab_MinKomp[Cmms stosowanie],MATCH($B571,tab_MinKomp[[Stanowisko / Position ]:[Stanowisko / Position ]],0)))</f>
        <v>n/a</v>
      </c>
      <c r="FF572" s="190" t="str">
        <f>IF(INDEX(tab_MinKomp[Testy czystości / Reinheitstests],MATCH($B571,tab_MinKomp[[Stanowisko / Position ]:[Stanowisko / Position ]],0))="n/a","n/a",FF571-INDEX(tab_MinKomp[Testy czystości / Reinheitstests],MATCH($B571,tab_MinKomp[[Stanowisko / Position ]:[Stanowisko / Position ]],0)))</f>
        <v>n/a</v>
      </c>
      <c r="FG572" s="194" t="str">
        <f>IF(INDEX(tab_MinKomp[Czyszczenie form plastikowych],MATCH($B571,tab_MinKomp[[Stanowisko / Position ]:[Stanowisko / Position ]],0))="n/a","n/a",FG571-INDEX(tab_MinKomp[Czyszczenie form plastikowych],MATCH($B571,tab_MinKomp[[Stanowisko / Position ]:[Stanowisko / Position ]],0)))</f>
        <v>n/a</v>
      </c>
      <c r="FH572" s="194" t="str">
        <f>IF(INDEX(tab_MinKomp[Wymiana form plastik],MATCH($B571,tab_MinKomp[[Stanowisko / Position ]:[Stanowisko / Position ]],0))="n/a","n/a",FH571-INDEX(tab_MinKomp[Wymiana form plastik],MATCH($B571,tab_MinKomp[[Stanowisko / Position ]:[Stanowisko / Position ]],0)))</f>
        <v>n/a</v>
      </c>
      <c r="FI572" s="194" t="str">
        <f>IF(INDEX(tab_MinKomp[Wymiana form guma],MATCH($B571,tab_MinKomp[[Stanowisko / Position ]:[Stanowisko / Position ]],0))="n/a","n/a",FI571-INDEX(tab_MinKomp[Wymiana form guma],MATCH($B571,tab_MinKomp[[Stanowisko / Position ]:[Stanowisko / Position ]],0)))</f>
        <v>n/a</v>
      </c>
      <c r="FJ572" s="194" t="str">
        <f>IF(INDEX(tab_MinKomp[Konserwacja KK],MATCH($B571,tab_MinKomp[[Stanowisko / Position ]:[Stanowisko / Position ]],0))="n/a","n/a",FJ571-INDEX(tab_MinKomp[Konserwacja KK],MATCH($B571,tab_MinKomp[[Stanowisko / Position ]:[Stanowisko / Position ]],0)))</f>
        <v>n/a</v>
      </c>
      <c r="FK572" s="194" t="str">
        <f>IF(INDEX(tab_MinKomp[Konserwacja form guma],MATCH($B571,tab_MinKomp[[Stanowisko / Position ]:[Stanowisko / Position ]],0))="n/a","n/a",FK571-INDEX(tab_MinKomp[Konserwacja form guma],MATCH($B571,tab_MinKomp[[Stanowisko / Position ]:[Stanowisko / Position ]],0)))</f>
        <v>n/a</v>
      </c>
      <c r="FL572" s="194" t="str">
        <f>IF(INDEX(tab_MinKomp[Konserwacja form plastiki],MATCH($B571,tab_MinKomp[[Stanowisko / Position ]:[Stanowisko / Position ]],0))="n/a","n/a",FL571-INDEX(tab_MinKomp[Konserwacja form plastiki],MATCH($B571,tab_MinKomp[[Stanowisko / Position ]:[Stanowisko / Position ]],0)))</f>
        <v>n/a</v>
      </c>
      <c r="FM572" s="194" t="str">
        <f>IF(INDEX(tab_MinKomp[Konserwacja Gorącego Kanału],MATCH($B571,tab_MinKomp[[Stanowisko / Position ]:[Stanowisko / Position ]],0))="n/a","n/a",FM571-INDEX(tab_MinKomp[Konserwacja Gorącego Kanału],MATCH($B571,tab_MinKomp[[Stanowisko / Position ]:[Stanowisko / Position ]],0)))</f>
        <v>n/a</v>
      </c>
      <c r="FN572" s="194" t="str">
        <f>IF(INDEX(tab_MinKomp[MS Office (Excel)],MATCH($B571,tab_MinKomp[[Stanowisko / Position ]:[Stanowisko / Position ]],0))="n/a","n/a",FN571-INDEX(tab_MinKomp[MS Office (Excel)],MATCH($B571,tab_MinKomp[[Stanowisko / Position ]:[Stanowisko / Position ]],0)))</f>
        <v>n/a</v>
      </c>
      <c r="FO572" s="194" t="str">
        <f>IF(INDEX(tab_MinKomp[MS Office (Word)],MATCH($B571,tab_MinKomp[[Stanowisko / Position ]:[Stanowisko / Position ]],0))="n/a","n/a",FO571-INDEX(tab_MinKomp[MS Office (Word)],MATCH($B571,tab_MinKomp[[Stanowisko / Position ]:[Stanowisko / Position ]],0)))</f>
        <v>n/a</v>
      </c>
      <c r="FP572" s="194" t="str">
        <f>IF(INDEX(tab_MinKomp[MS Office (Power Point)],MATCH($B571,tab_MinKomp[[Stanowisko / Position ]:[Stanowisko / Position ]],0))="n/a","n/a",FP571-INDEX(tab_MinKomp[MS Office (Power Point)],MATCH($B571,tab_MinKomp[[Stanowisko / Position ]:[Stanowisko / Position ]],0)))</f>
        <v>n/a</v>
      </c>
      <c r="FQ572" s="196" t="str">
        <f>IF(INDEX(tab_MinKomp[Język angielski / Englisch],MATCH($B571,tab_MinKomp[[Stanowisko / Position ]:[Stanowisko / Position ]],0))="n/a","n/a",FQ571-INDEX(tab_MinKomp[Język angielski / Englisch],MATCH($B571,tab_MinKomp[[Stanowisko / Position ]:[Stanowisko / Position ]],0)))</f>
        <v>n/a</v>
      </c>
      <c r="FR572" s="196" t="str">
        <f>IF(INDEX(tab_MinKomp[Język niemiecki / Deutsch],MATCH($B571,tab_MinKomp[[Stanowisko / Position ]:[Stanowisko / Position ]],0))="n/a","n/a",FR571-INDEX(tab_MinKomp[Język niemiecki / Deutsch],MATCH($B571,tab_MinKomp[[Stanowisko / Position ]:[Stanowisko / Position ]],0)))</f>
        <v>n/a</v>
      </c>
      <c r="FS572" s="194">
        <f>IF(INDEX(tab_MinKomp[Zarządzanie dokumentacją procesową / Process dokumentation management],MATCH($B571,tab_MinKomp[[Stanowisko / Position ]:[Stanowisko / Position ]],0))="n/a","n/a",FS571-INDEX(tab_MinKomp[Zarządzanie dokumentacją procesową / Process dokumentation management],MATCH($B571,tab_MinKomp[[Stanowisko / Position ]:[Stanowisko / Position ]],0)))</f>
        <v>-1</v>
      </c>
      <c r="FT572" s="194">
        <f>IF(INDEX(tab_MinKomp[Znajomość procesów z obszaru / Kenntiss der prozesse in dem Bereich],MATCH($B571,tab_MinKomp[[Stanowisko / Position ]:[Stanowisko / Position ]],0))="n/a","n/a",FT571-INDEX(tab_MinKomp[Znajomość procesów z obszaru / Kenntiss der prozesse in dem Bereich],MATCH($B571,tab_MinKomp[[Stanowisko / Position ]:[Stanowisko / Position ]],0)))</f>
        <v>0</v>
      </c>
      <c r="FU572" s="194">
        <f>IF(INDEX(tab_MinKomp[optymalizacja procesów / Prozessoptymalisierung],MATCH($B571,tab_MinKomp[[Stanowisko / Position ]:[Stanowisko / Position ]],0))="n/a","n/a",FU571-INDEX(tab_MinKomp[optymalizacja procesów / Prozessoptymalisierung],MATCH($B571,tab_MinKomp[[Stanowisko / Position ]:[Stanowisko / Position ]],0)))</f>
        <v>0</v>
      </c>
      <c r="FV572" s="194">
        <f>IF(INDEX(tab_MinKomp[Umiejętności szkoleniowe / Trainingsfähigkeiten],MATCH($B571,tab_MinKomp[[Stanowisko / Position ]:[Stanowisko / Position ]],0))="n/a","n/a",FV571-INDEX(tab_MinKomp[Umiejętności szkoleniowe / Trainingsfähigkeiten],MATCH($B571,tab_MinKomp[[Stanowisko / Position ]:[Stanowisko / Position ]],0)))</f>
        <v>0</v>
      </c>
      <c r="FW572" s="194">
        <f>IF(INDEX(tab_MinKomp[Analityczne myślenie, podejście / Analitysches Denken, Einstellung],MATCH($B571,tab_MinKomp[[Stanowisko / Position ]:[Stanowisko / Position ]],0))="n/a","n/a",FW571-INDEX(tab_MinKomp[Analityczne myślenie, podejście / Analitysches Denken, Einstellung],MATCH($B571,tab_MinKomp[[Stanowisko / Position ]:[Stanowisko / Position ]],0)))</f>
        <v>0</v>
      </c>
      <c r="FX572" s="194">
        <f>IF(INDEX(tab_MinKomp[Dokładność, precyzja w dzialaniu / Genauigkeit, Präzision in die Arbeit],MATCH($B571,tab_MinKomp[[Stanowisko / Position ]:[Stanowisko / Position ]],0))="n/a","n/a",FX571-INDEX(tab_MinKomp[Dokładność, precyzja w dzialaniu / Genauigkeit, Präzision in die Arbeit],MATCH($B571,tab_MinKomp[[Stanowisko / Position ]:[Stanowisko / Position ]],0)))</f>
        <v>0</v>
      </c>
      <c r="FY572" s="194">
        <f>IF(INDEX(tab_MinKomp[Dyspozycyjność / Verfügbarkeit],MATCH($B571,tab_MinKomp[[Stanowisko / Position ]:[Stanowisko / Position ]],0))="n/a","n/a",FY571-INDEX(tab_MinKomp[Dyspozycyjność / Verfügbarkeit],MATCH($B571,tab_MinKomp[[Stanowisko / Position ]:[Stanowisko / Position ]],0)))</f>
        <v>0</v>
      </c>
      <c r="FZ572" s="194">
        <f>IF(INDEX(tab_MinKomp[Zaangażowanie / 
Engagement],MATCH($B571,tab_MinKomp[[Stanowisko / Position ]:[Stanowisko / Position ]],0))="n/a","n/a",FZ571-INDEX(tab_MinKomp[Zaangażowanie / 
Engagement],MATCH($B571,tab_MinKomp[[Stanowisko / Position ]:[Stanowisko / Position ]],0)))</f>
        <v>0</v>
      </c>
      <c r="GA572" s="194" t="str">
        <f>IF(INDEX(tab_MinKomp[Konserwacja form guma],MATCH($B571,tab_MinKomp[[Stanowisko / Position ]:[Stanowisko / Position ]],0))="n/a","n/a",GA571-INDEX(tab_MinKomp[Konserwacja form guma],MATCH($B571,tab_MinKomp[[Stanowisko / Position ]:[Stanowisko / Position ]],0)))</f>
        <v>n/a</v>
      </c>
      <c r="GB572" s="194" t="str">
        <f>IF(INDEX(tab_MinKomp[Konserwacja form plastiki],MATCH($B571,tab_MinKomp[[Stanowisko / Position ]:[Stanowisko / Position ]],0))="n/a","n/a",GB571-INDEX(tab_MinKomp[Konserwacja form plastiki],MATCH($B571,tab_MinKomp[[Stanowisko / Position ]:[Stanowisko / Position ]],0)))</f>
        <v>n/a</v>
      </c>
      <c r="GC572" s="194">
        <f>IF(INDEX(tab_MinKomp[Elastyczność w działaniu],MATCH($B571,tab_MinKomp[[Stanowisko / Position ]:[Stanowisko / Position ]],0))="n/a","n/a",GC571-INDEX(tab_MinKomp[Elastyczność w działaniu],MATCH($B571,tab_MinKomp[[Stanowisko / Position ]:[Stanowisko / Position ]],0)))</f>
        <v>0</v>
      </c>
      <c r="GD572" s="194">
        <f>IF(INDEX(tab_MinKomp[Komunikatywność],MATCH($B571,tab_MinKomp[[Stanowisko / Position ]:[Stanowisko / Position ]],0))="n/a","n/a",GD571-INDEX(tab_MinKomp[Komunikatywność],MATCH($B571,tab_MinKomp[[Stanowisko / Position ]:[Stanowisko / Position ]],0)))</f>
        <v>0</v>
      </c>
      <c r="GE572" s="193" t="str">
        <f>IF(INDEX(tab_MinKomp[Motywowanie i budowanie zaangażowania zespołu],MATCH($B571,tab_MinKomp[[Stanowisko / Position ]:[Stanowisko / Position ]],0))="n/a","n/a",GE571-INDEX(tab_MinKomp[Motywowanie i budowanie zaangażowania zespołu],MATCH($B571,tab_MinKomp[[Stanowisko / Position ]:[Stanowisko / Position ]],0)))</f>
        <v>n/a</v>
      </c>
      <c r="GF572" s="186" t="s">
        <v>248</v>
      </c>
      <c r="GG572" s="186" t="s">
        <v>248</v>
      </c>
      <c r="GH572" s="186" t="s">
        <v>248</v>
      </c>
      <c r="GI572" s="186" t="s">
        <v>248</v>
      </c>
      <c r="GJ572" s="186" t="s">
        <v>248</v>
      </c>
      <c r="GK572" s="186" t="s">
        <v>248</v>
      </c>
      <c r="GL572" s="186" t="s">
        <v>248</v>
      </c>
      <c r="GM572" s="186" t="s">
        <v>248</v>
      </c>
      <c r="GN572" s="186" t="s">
        <v>248</v>
      </c>
      <c r="GO572" s="186" t="s">
        <v>248</v>
      </c>
      <c r="GP572" s="186" t="s">
        <v>248</v>
      </c>
      <c r="GQ572" s="186" t="s">
        <v>248</v>
      </c>
      <c r="GR572" s="186" t="s">
        <v>248</v>
      </c>
      <c r="GS572" s="186" t="s">
        <v>248</v>
      </c>
      <c r="GT572" s="186" t="s">
        <v>248</v>
      </c>
      <c r="GU572" s="186" t="s">
        <v>248</v>
      </c>
      <c r="GV572" s="186" t="s">
        <v>248</v>
      </c>
      <c r="GW572" s="186" t="s">
        <v>248</v>
      </c>
      <c r="GX572" s="186" t="s">
        <v>248</v>
      </c>
      <c r="GY572" s="186" t="s">
        <v>248</v>
      </c>
      <c r="GZ572" s="261" t="s">
        <v>248</v>
      </c>
      <c r="HA572" s="261" t="s">
        <v>248</v>
      </c>
      <c r="HB572" s="191">
        <f>SUM(G572:GE572)/(HB571-(SUM(G572:GE572)))</f>
        <v>-2.3255813953488372E-2</v>
      </c>
    </row>
    <row r="573" spans="1:211" s="224" customFormat="1" ht="24.9" customHeight="1" x14ac:dyDescent="0.3">
      <c r="A573" s="219" t="s">
        <v>322</v>
      </c>
      <c r="B573" s="219" t="s">
        <v>315</v>
      </c>
      <c r="C573" s="219"/>
      <c r="D573" s="219">
        <v>1832</v>
      </c>
      <c r="E573" s="394" t="s">
        <v>680</v>
      </c>
      <c r="F573" s="220" t="s">
        <v>374</v>
      </c>
      <c r="G573" s="184">
        <v>2</v>
      </c>
      <c r="H573" s="184">
        <v>1</v>
      </c>
      <c r="I573" s="184">
        <v>2</v>
      </c>
      <c r="J573" s="184">
        <v>1</v>
      </c>
      <c r="K573" s="184">
        <v>1</v>
      </c>
      <c r="L573" s="184" t="s">
        <v>248</v>
      </c>
      <c r="M573" s="184" t="s">
        <v>248</v>
      </c>
      <c r="N573" s="184" t="s">
        <v>248</v>
      </c>
      <c r="O573" s="184">
        <v>1</v>
      </c>
      <c r="P573" s="184">
        <v>1</v>
      </c>
      <c r="Q573" s="184" t="s">
        <v>248</v>
      </c>
      <c r="R573" s="184" t="s">
        <v>248</v>
      </c>
      <c r="S573" s="184" t="s">
        <v>248</v>
      </c>
      <c r="T573" s="184" t="s">
        <v>248</v>
      </c>
      <c r="U573" s="184" t="s">
        <v>248</v>
      </c>
      <c r="V573" s="184" t="s">
        <v>248</v>
      </c>
      <c r="W573" s="184" t="s">
        <v>248</v>
      </c>
      <c r="X573" s="184" t="s">
        <v>248</v>
      </c>
      <c r="Y573" s="184" t="s">
        <v>248</v>
      </c>
      <c r="Z573" s="184" t="s">
        <v>248</v>
      </c>
      <c r="AA573" s="184" t="s">
        <v>248</v>
      </c>
      <c r="AB573" s="184" t="s">
        <v>248</v>
      </c>
      <c r="AC573" s="184" t="s">
        <v>248</v>
      </c>
      <c r="AD573" s="184" t="s">
        <v>248</v>
      </c>
      <c r="AE573" s="184" t="s">
        <v>248</v>
      </c>
      <c r="AF573" s="184" t="s">
        <v>248</v>
      </c>
      <c r="AG573" s="184" t="s">
        <v>248</v>
      </c>
      <c r="AH573" s="184" t="s">
        <v>248</v>
      </c>
      <c r="AI573" s="184" t="s">
        <v>248</v>
      </c>
      <c r="AJ573" s="184" t="s">
        <v>248</v>
      </c>
      <c r="AK573" s="184" t="s">
        <v>248</v>
      </c>
      <c r="AL573" s="184">
        <v>1</v>
      </c>
      <c r="AM573" s="184" t="s">
        <v>248</v>
      </c>
      <c r="AN573" s="184" t="s">
        <v>248</v>
      </c>
      <c r="AO573" s="184">
        <v>1</v>
      </c>
      <c r="AP573" s="184" t="s">
        <v>248</v>
      </c>
      <c r="AQ573" s="184">
        <v>1</v>
      </c>
      <c r="AR573" s="184" t="s">
        <v>248</v>
      </c>
      <c r="AS573" s="184" t="s">
        <v>248</v>
      </c>
      <c r="AT573" s="184" t="s">
        <v>248</v>
      </c>
      <c r="AU573" s="184" t="s">
        <v>248</v>
      </c>
      <c r="AV573" s="184">
        <v>2</v>
      </c>
      <c r="AW573" s="184">
        <v>1</v>
      </c>
      <c r="AX573" s="184" t="s">
        <v>248</v>
      </c>
      <c r="AY573" s="184" t="s">
        <v>248</v>
      </c>
      <c r="AZ573" s="184" t="s">
        <v>248</v>
      </c>
      <c r="BA573" s="184" t="s">
        <v>248</v>
      </c>
      <c r="BB573" s="184" t="s">
        <v>248</v>
      </c>
      <c r="BC573" s="184" t="s">
        <v>248</v>
      </c>
      <c r="BD573" s="184" t="s">
        <v>248</v>
      </c>
      <c r="BE573" s="184" t="s">
        <v>248</v>
      </c>
      <c r="BF573" s="184" t="s">
        <v>248</v>
      </c>
      <c r="BG573" s="184" t="s">
        <v>248</v>
      </c>
      <c r="BH573" s="184" t="s">
        <v>248</v>
      </c>
      <c r="BI573" s="184" t="s">
        <v>248</v>
      </c>
      <c r="BJ573" s="184" t="s">
        <v>248</v>
      </c>
      <c r="BK573" s="184" t="s">
        <v>248</v>
      </c>
      <c r="BL573" s="184" t="s">
        <v>248</v>
      </c>
      <c r="BM573" s="184" t="s">
        <v>248</v>
      </c>
      <c r="BN573" s="184" t="s">
        <v>248</v>
      </c>
      <c r="BO573" s="184" t="s">
        <v>248</v>
      </c>
      <c r="BP573" s="184">
        <v>1</v>
      </c>
      <c r="BQ573" s="184" t="s">
        <v>248</v>
      </c>
      <c r="BR573" s="184">
        <v>1</v>
      </c>
      <c r="BS573" s="184" t="s">
        <v>248</v>
      </c>
      <c r="BT573" s="184" t="s">
        <v>248</v>
      </c>
      <c r="BU573" s="184" t="s">
        <v>248</v>
      </c>
      <c r="BV573" s="184" t="s">
        <v>248</v>
      </c>
      <c r="BW573" s="184" t="s">
        <v>248</v>
      </c>
      <c r="BX573" s="184" t="s">
        <v>248</v>
      </c>
      <c r="BY573" s="184" t="s">
        <v>248</v>
      </c>
      <c r="BZ573" s="184" t="s">
        <v>248</v>
      </c>
      <c r="CA573" s="184">
        <v>1</v>
      </c>
      <c r="CB573" s="184" t="s">
        <v>248</v>
      </c>
      <c r="CC573" s="184">
        <v>2</v>
      </c>
      <c r="CD573" s="184">
        <v>2</v>
      </c>
      <c r="CE573" s="184" t="s">
        <v>248</v>
      </c>
      <c r="CF573" s="184" t="s">
        <v>248</v>
      </c>
      <c r="CG573" s="184">
        <v>1</v>
      </c>
      <c r="CH573" s="184" t="s">
        <v>248</v>
      </c>
      <c r="CI573" s="184" t="s">
        <v>248</v>
      </c>
      <c r="CJ573" s="184" t="s">
        <v>248</v>
      </c>
      <c r="CK573" s="184" t="s">
        <v>248</v>
      </c>
      <c r="CL573" s="184" t="s">
        <v>248</v>
      </c>
      <c r="CM573" s="184" t="s">
        <v>248</v>
      </c>
      <c r="CN573" s="184" t="s">
        <v>248</v>
      </c>
      <c r="CO573" s="184" t="s">
        <v>248</v>
      </c>
      <c r="CP573" s="184" t="s">
        <v>248</v>
      </c>
      <c r="CQ573" s="184" t="s">
        <v>248</v>
      </c>
      <c r="CR573" s="184" t="s">
        <v>248</v>
      </c>
      <c r="CS573" s="184" t="s">
        <v>248</v>
      </c>
      <c r="CT573" s="184" t="s">
        <v>248</v>
      </c>
      <c r="CU573" s="184" t="s">
        <v>248</v>
      </c>
      <c r="CV573" s="184" t="s">
        <v>248</v>
      </c>
      <c r="CW573" s="184">
        <v>1</v>
      </c>
      <c r="CX573" s="184" t="s">
        <v>248</v>
      </c>
      <c r="CY573" s="184" t="s">
        <v>248</v>
      </c>
      <c r="CZ573" s="184" t="s">
        <v>248</v>
      </c>
      <c r="DA573" s="184" t="s">
        <v>248</v>
      </c>
      <c r="DB573" s="184" t="s">
        <v>248</v>
      </c>
      <c r="DC573" s="184" t="s">
        <v>248</v>
      </c>
      <c r="DD573" s="184" t="s">
        <v>248</v>
      </c>
      <c r="DE573" s="184" t="s">
        <v>248</v>
      </c>
      <c r="DF573" s="184">
        <v>1</v>
      </c>
      <c r="DG573" s="184" t="s">
        <v>248</v>
      </c>
      <c r="DH573" s="184" t="s">
        <v>248</v>
      </c>
      <c r="DI573" s="184" t="s">
        <v>248</v>
      </c>
      <c r="DJ573" s="184" t="s">
        <v>248</v>
      </c>
      <c r="DK573" s="184" t="s">
        <v>248</v>
      </c>
      <c r="DL573" s="184" t="s">
        <v>248</v>
      </c>
      <c r="DM573" s="184" t="s">
        <v>248</v>
      </c>
      <c r="DN573" s="184" t="s">
        <v>248</v>
      </c>
      <c r="DO573" s="184" t="s">
        <v>248</v>
      </c>
      <c r="DP573" s="184" t="s">
        <v>248</v>
      </c>
      <c r="DQ573" s="184" t="s">
        <v>248</v>
      </c>
      <c r="DR573" s="184" t="s">
        <v>248</v>
      </c>
      <c r="DS573" s="184" t="s">
        <v>248</v>
      </c>
      <c r="DT573" s="184" t="s">
        <v>248</v>
      </c>
      <c r="DU573" s="184" t="s">
        <v>248</v>
      </c>
      <c r="DV573" s="184" t="s">
        <v>248</v>
      </c>
      <c r="DW573" s="184" t="s">
        <v>248</v>
      </c>
      <c r="DX573" s="184" t="s">
        <v>248</v>
      </c>
      <c r="DY573" s="184" t="s">
        <v>248</v>
      </c>
      <c r="DZ573" s="184" t="s">
        <v>248</v>
      </c>
      <c r="EA573" s="184" t="s">
        <v>248</v>
      </c>
      <c r="EB573" s="184" t="s">
        <v>248</v>
      </c>
      <c r="EC573" s="184" t="s">
        <v>248</v>
      </c>
      <c r="ED573" s="184" t="s">
        <v>248</v>
      </c>
      <c r="EE573" s="184" t="s">
        <v>248</v>
      </c>
      <c r="EF573" s="184" t="s">
        <v>248</v>
      </c>
      <c r="EG573" s="184" t="s">
        <v>248</v>
      </c>
      <c r="EH573" s="184" t="s">
        <v>248</v>
      </c>
      <c r="EI573" s="184" t="s">
        <v>248</v>
      </c>
      <c r="EJ573" s="184" t="s">
        <v>248</v>
      </c>
      <c r="EK573" s="184" t="s">
        <v>248</v>
      </c>
      <c r="EL573" s="184" t="s">
        <v>248</v>
      </c>
      <c r="EM573" s="184" t="s">
        <v>248</v>
      </c>
      <c r="EN573" s="184" t="s">
        <v>248</v>
      </c>
      <c r="EO573" s="184" t="s">
        <v>248</v>
      </c>
      <c r="EP573" s="184" t="s">
        <v>248</v>
      </c>
      <c r="EQ573" s="184" t="s">
        <v>248</v>
      </c>
      <c r="ER573" s="184" t="s">
        <v>248</v>
      </c>
      <c r="ES573" s="184" t="s">
        <v>248</v>
      </c>
      <c r="ET573" s="184" t="s">
        <v>248</v>
      </c>
      <c r="EU573" s="184" t="s">
        <v>248</v>
      </c>
      <c r="EV573" s="184" t="s">
        <v>248</v>
      </c>
      <c r="EW573" s="184" t="s">
        <v>248</v>
      </c>
      <c r="EX573" s="184" t="s">
        <v>248</v>
      </c>
      <c r="EY573" s="184" t="s">
        <v>248</v>
      </c>
      <c r="EZ573" s="184" t="s">
        <v>248</v>
      </c>
      <c r="FA573" s="184" t="s">
        <v>248</v>
      </c>
      <c r="FB573" s="184" t="s">
        <v>248</v>
      </c>
      <c r="FC573" s="184" t="s">
        <v>248</v>
      </c>
      <c r="FD573" s="184" t="s">
        <v>248</v>
      </c>
      <c r="FE573" s="184" t="s">
        <v>248</v>
      </c>
      <c r="FF573" s="184" t="s">
        <v>248</v>
      </c>
      <c r="FG573" s="184" t="s">
        <v>248</v>
      </c>
      <c r="FH573" s="184" t="s">
        <v>248</v>
      </c>
      <c r="FI573" s="184" t="s">
        <v>248</v>
      </c>
      <c r="FJ573" s="184" t="s">
        <v>248</v>
      </c>
      <c r="FK573" s="184" t="s">
        <v>248</v>
      </c>
      <c r="FL573" s="184" t="s">
        <v>248</v>
      </c>
      <c r="FM573" s="184" t="s">
        <v>248</v>
      </c>
      <c r="FN573" s="184" t="s">
        <v>248</v>
      </c>
      <c r="FO573" s="184" t="s">
        <v>248</v>
      </c>
      <c r="FP573" s="184" t="s">
        <v>248</v>
      </c>
      <c r="FQ573" s="221" t="s">
        <v>248</v>
      </c>
      <c r="FR573" s="221" t="s">
        <v>248</v>
      </c>
      <c r="FS573" s="184">
        <v>1</v>
      </c>
      <c r="FT573" s="184">
        <v>2</v>
      </c>
      <c r="FU573" s="184">
        <v>1</v>
      </c>
      <c r="FV573" s="184">
        <v>1</v>
      </c>
      <c r="FW573" s="184">
        <v>1</v>
      </c>
      <c r="FX573" s="184">
        <v>2</v>
      </c>
      <c r="FY573" s="184">
        <v>2</v>
      </c>
      <c r="FZ573" s="184">
        <v>2</v>
      </c>
      <c r="GA573" s="184" t="s">
        <v>248</v>
      </c>
      <c r="GB573" s="184" t="s">
        <v>248</v>
      </c>
      <c r="GC573" s="184">
        <v>2</v>
      </c>
      <c r="GD573" s="184">
        <v>1</v>
      </c>
      <c r="GE573" s="184" t="s">
        <v>248</v>
      </c>
      <c r="GF573" s="184" t="s">
        <v>248</v>
      </c>
      <c r="GG573" s="184" t="s">
        <v>248</v>
      </c>
      <c r="GH573" s="184" t="s">
        <v>248</v>
      </c>
      <c r="GI573" s="184" t="s">
        <v>248</v>
      </c>
      <c r="GJ573" s="184" t="s">
        <v>248</v>
      </c>
      <c r="GK573" s="184" t="s">
        <v>248</v>
      </c>
      <c r="GL573" s="184" t="s">
        <v>248</v>
      </c>
      <c r="GM573" s="184" t="s">
        <v>248</v>
      </c>
      <c r="GN573" s="184" t="s">
        <v>248</v>
      </c>
      <c r="GO573" s="184" t="s">
        <v>248</v>
      </c>
      <c r="GP573" s="184" t="s">
        <v>248</v>
      </c>
      <c r="GQ573" s="184" t="s">
        <v>248</v>
      </c>
      <c r="GR573" s="184" t="s">
        <v>248</v>
      </c>
      <c r="GS573" s="184" t="s">
        <v>248</v>
      </c>
      <c r="GT573" s="184" t="s">
        <v>248</v>
      </c>
      <c r="GU573" s="184" t="s">
        <v>248</v>
      </c>
      <c r="GV573" s="184" t="s">
        <v>248</v>
      </c>
      <c r="GW573" s="184" t="s">
        <v>248</v>
      </c>
      <c r="GX573" s="184" t="s">
        <v>248</v>
      </c>
      <c r="GY573" s="184" t="s">
        <v>248</v>
      </c>
      <c r="GZ573" s="262" t="s">
        <v>248</v>
      </c>
      <c r="HA573" s="262" t="s">
        <v>248</v>
      </c>
      <c r="HB573" s="222">
        <f>SUM(G573:GE573)</f>
        <v>40</v>
      </c>
      <c r="HC573" s="223"/>
    </row>
    <row r="574" spans="1:211" ht="24.9" customHeight="1" thickBot="1" x14ac:dyDescent="0.35">
      <c r="A574" s="108" t="str">
        <f>A573</f>
        <v>Prod.-Q-6</v>
      </c>
      <c r="B574" s="108" t="str">
        <f>B573</f>
        <v>Pracownik Produkcji</v>
      </c>
      <c r="C574" s="108">
        <f>C573</f>
        <v>0</v>
      </c>
      <c r="D574" s="108">
        <f>D573</f>
        <v>1832</v>
      </c>
      <c r="E574" s="395"/>
      <c r="F574" s="189" t="s">
        <v>375</v>
      </c>
      <c r="G574" s="192">
        <f>IF(INDEX(tab_MinKomp[Przepisy BHP / BHP Vorschriften],MATCH($B573,tab_MinKomp[[Stanowisko / Position ]:[Stanowisko / Position ]],0))="n/a","n/a",G573-INDEX(tab_MinKomp[Przepisy BHP / BHP Vorschriften],MATCH($B573,tab_MinKomp[[Stanowisko / Position ]:[Stanowisko / Position ]],0)))</f>
        <v>0</v>
      </c>
      <c r="H574" s="193">
        <f>IF(INDEX(tab_MinKomp[Przepisy PPOŻ / Brandschutzbestimmungen],MATCH($B573,tab_MinKomp[[Stanowisko / Position ]:[Stanowisko / Position ]],0))="n/a","n/a",H573-INDEX(tab_MinKomp[Przepisy PPOŻ / Brandschutzbestimmungen],MATCH($B573,tab_MinKomp[[Stanowisko / Position ]:[Stanowisko / Position ]],0)))</f>
        <v>0</v>
      </c>
      <c r="I574" s="193">
        <f>IF(INDEX(tab_MinKomp[Ryzyko zawodowe na stanowiskach pracyv/ Berufliche Risiken an Arbeitsstellen],MATCH($B573,tab_MinKomp[[Stanowisko / Position ]:[Stanowisko / Position ]],0))="n/a","n/a",I573-INDEX(tab_MinKomp[Ryzyko zawodowe na stanowiskach pracyv/ Berufliche Risiken an Arbeitsstellen],MATCH($B573,tab_MinKomp[[Stanowisko / Position ]:[Stanowisko / Position ]],0)))</f>
        <v>0</v>
      </c>
      <c r="J574" s="193">
        <f>IF(INDEX(tab_MinKomp[Gospodarka substancjami niebezpiecznymi / Gefahrstoffmanagement],MATCH($B573,tab_MinKomp[[Stanowisko / Position ]:[Stanowisko / Position ]],0))="n/a","n/a",J573-INDEX(tab_MinKomp[Gospodarka substancjami niebezpiecznymi / Gefahrstoffmanagement],MATCH($B573,tab_MinKomp[[Stanowisko / Position ]:[Stanowisko / Position ]],0)))</f>
        <v>0</v>
      </c>
      <c r="K574" s="193">
        <f>IF(INDEX(tab_MinKomp[Gospodarka odpadami / Abfallwirtschaft],MATCH($B573,tab_MinKomp[[Stanowisko / Position ]:[Stanowisko / Position ]],0))="n/a","n/a",K573-INDEX(tab_MinKomp[Gospodarka odpadami / Abfallwirtschaft],MATCH($B573,tab_MinKomp[[Stanowisko / Position ]:[Stanowisko / Position ]],0)))</f>
        <v>0</v>
      </c>
      <c r="L574" s="194" t="str">
        <f>IF(INDEX(tab_MinKomp[Przepisy kodeksu pracy / Bestimmungen des Arbeitsgesetzes],MATCH($B573,tab_MinKomp[[Stanowisko / Position ]:[Stanowisko / Position ]],0))="n/a","n/a",L573-INDEX(tab_MinKomp[Przepisy kodeksu pracy / Bestimmungen des Arbeitsgesetzes],MATCH($B573,tab_MinKomp[[Stanowisko / Position ]:[Stanowisko / Position ]],0)))</f>
        <v>n/a</v>
      </c>
      <c r="M574" s="195" t="str">
        <f>IF(INDEX(tab_MinKomp[Przepisy o ub.społ. ZUS  / Sozialversicherungsvorschriften],MATCH($B573,tab_MinKomp[[Stanowisko / Position ]:[Stanowisko / Position ]],0))="n/a","n/a",M573-INDEX(tab_MinKomp[Przepisy o ub.społ. ZUS  / Sozialversicherungsvorschriften],MATCH($B573,tab_MinKomp[[Stanowisko / Position ]:[Stanowisko / Position ]],0)))</f>
        <v>n/a</v>
      </c>
      <c r="N574" s="194" t="str">
        <f>IF(INDEX(tab_MinKomp[PRZEPISY O PDOF /persönlich Einkommensteuergesetz ],MATCH($B573,tab_MinKomp[[Stanowisko / Position ]:[Stanowisko / Position ]],0))="n/a","n/a",N573-INDEX(tab_MinKomp[PRZEPISY O PDOF /persönlich Einkommensteuergesetz ],MATCH($B573,tab_MinKomp[[Stanowisko / Position ]:[Stanowisko / Position ]],0)))</f>
        <v>n/a</v>
      </c>
      <c r="O574" s="194">
        <f>IF(INDEX(tab_MinKomp[Regulamin pracy / Arbeitsordnung],MATCH($B573,tab_MinKomp[[Stanowisko / Position ]:[Stanowisko / Position ]],0))="n/a","n/a",O573-INDEX(tab_MinKomp[Regulamin pracy / Arbeitsordnung],MATCH($B573,tab_MinKomp[[Stanowisko / Position ]:[Stanowisko / Position ]],0)))</f>
        <v>0</v>
      </c>
      <c r="P574" s="194">
        <f>IF(INDEX(tab_MinKomp[Regulamin wynagradzania / Vergütungsordnung],MATCH($B573,tab_MinKomp[[Stanowisko / Position ]:[Stanowisko / Position ]],0))="n/a","n/a",P573-INDEX(tab_MinKomp[Regulamin wynagradzania / Vergütungsordnung],MATCH($B573,tab_MinKomp[[Stanowisko / Position ]:[Stanowisko / Position ]],0)))</f>
        <v>0</v>
      </c>
      <c r="Q574" s="194" t="str">
        <f>IF(INDEX(tab_MinKomp[System R2PŁATNIK PRO: Płace / Lohnabrechnung],MATCH($B573,tab_MinKomp[[Stanowisko / Position ]:[Stanowisko / Position ]],0))="n/a","n/a",Q573-INDEX(tab_MinKomp[System R2PŁATNIK PRO: Płace / Lohnabrechnung],MATCH($B573,tab_MinKomp[[Stanowisko / Position ]:[Stanowisko / Position ]],0)))</f>
        <v>n/a</v>
      </c>
      <c r="R574" s="194" t="str">
        <f>IF(INDEX(tab_MinKomp[SystemR2PŁATNIK PRO: KADRY / Personaldaten],MATCH($B573,tab_MinKomp[[Stanowisko / Position ]:[Stanowisko / Position ]],0))="n/a","n/a",R573-INDEX(tab_MinKomp[SystemR2PŁATNIK PRO: KADRY / Personaldaten],MATCH($B573,tab_MinKomp[[Stanowisko / Position ]:[Stanowisko / Position ]],0)))</f>
        <v>n/a</v>
      </c>
      <c r="S574" s="194" t="str">
        <f>IF(INDEX(tab_MinKomp[SYSTEM R2PŁATNIK PRO: zarządzanie pracownikami / Arbeitsverwaltung],MATCH($B573,tab_MinKomp[[Stanowisko / Position ]:[Stanowisko / Position ]],0))="n/a","n/a",S573-INDEX(tab_MinKomp[SYSTEM R2PŁATNIK PRO: zarządzanie pracownikami / Arbeitsverwaltung],MATCH($B573,tab_MinKomp[[Stanowisko / Position ]:[Stanowisko / Position ]],0)))</f>
        <v>n/a</v>
      </c>
      <c r="T574" s="194" t="str">
        <f>IF(INDEX(tab_MinKomp[Doradztwo, wsparcie personalne / Personalberatung und Unterstützung],MATCH($B573,tab_MinKomp[[Stanowisko / Position ]:[Stanowisko / Position ]],0))="n/a","n/a",T573-INDEX(tab_MinKomp[Doradztwo, wsparcie personalne / Personalberatung und Unterstützung],MATCH($B573,tab_MinKomp[[Stanowisko / Position ]:[Stanowisko / Position ]],0)))</f>
        <v>n/a</v>
      </c>
      <c r="U574" s="194" t="str">
        <f>IF(INDEX(tab_MinKomp[Przepisy o podatku VAT / MwSt.- Gesetz],MATCH($B573,tab_MinKomp[[Stanowisko / Position ]:[Stanowisko / Position ]],0))="n/a","n/a",U573-INDEX(tab_MinKomp[Przepisy o podatku VAT / MwSt.- Gesetz],MATCH($B573,tab_MinKomp[[Stanowisko / Position ]:[Stanowisko / Position ]],0)))</f>
        <v>n/a</v>
      </c>
      <c r="V574" s="194" t="str">
        <f>IF(INDEX(tab_MinKomp[PrzepisyPDOP / geschäftlich Einkommensteuergesetz],MATCH($B573,tab_MinKomp[[Stanowisko / Position ]:[Stanowisko / Position ]],0))="n/a","n/a",V573-INDEX(tab_MinKomp[PrzepisyPDOP / geschäftlich Einkommensteuergesetz],MATCH($B573,tab_MinKomp[[Stanowisko / Position ]:[Stanowisko / Position ]],0)))</f>
        <v>n/a</v>
      </c>
      <c r="W574" s="194" t="str">
        <f>IF(INDEX(tab_MinKomp[System BAAN / FINANSE (FIBU)],MATCH($B573,tab_MinKomp[[Stanowisko / Position ]:[Stanowisko / Position ]],0))="n/a","n/a",W573-INDEX(tab_MinKomp[System BAAN / FINANSE (FIBU)],MATCH($B573,tab_MinKomp[[Stanowisko / Position ]:[Stanowisko / Position ]],0)))</f>
        <v>n/a</v>
      </c>
      <c r="X574" s="194" t="str">
        <f>IF(INDEX(tab_MinKomp[Systemy pomocnicze / Hilfssysteme(STOCKPROGRAM, KALK2000 etc.)],MATCH($B573,tab_MinKomp[[Stanowisko / Position ]:[Stanowisko / Position ]],0))="n/a","n/a",X573-INDEX(tab_MinKomp[Systemy pomocnicze / Hilfssysteme(STOCKPROGRAM, KALK2000 etc.)],MATCH($B573,tab_MinKomp[[Stanowisko / Position ]:[Stanowisko / Position ]],0)))</f>
        <v>n/a</v>
      </c>
      <c r="Y574" s="194" t="str">
        <f>IF(INDEX(tab_MinKomp[Polityka rachunkowości / Buchführungspolitik],MATCH($B573,tab_MinKomp[[Stanowisko / Position ]:[Stanowisko / Position ]],0))="n/a","n/a",Y573-INDEX(tab_MinKomp[Polityka rachunkowości / Buchführungspolitik],MATCH($B573,tab_MinKomp[[Stanowisko / Position ]:[Stanowisko / Position ]],0)))</f>
        <v>n/a</v>
      </c>
      <c r="Z574" s="194" t="str">
        <f>IF(INDEX(tab_MinKomp[Ustawa o rachunkowości / Rechnungslegungsgesetz],MATCH($B573,tab_MinKomp[[Stanowisko / Position ]:[Stanowisko / Position ]],0))="n/a","n/a",Z573-INDEX(tab_MinKomp[Ustawa o rachunkowości / Rechnungslegungsgesetz],MATCH($B573,tab_MinKomp[[Stanowisko / Position ]:[Stanowisko / Position ]],0)))</f>
        <v>n/a</v>
      </c>
      <c r="AA574" s="194" t="str">
        <f>IF(INDEX(tab_MinKomp[WORKFLOW - TS-100],MATCH($B573,tab_MinKomp[[Stanowisko / Position ]:[Stanowisko / Position ]],0))="n/a","n/a",AA573-INDEX(tab_MinKomp[WORKFLOW - TS-100],MATCH($B573,tab_MinKomp[[Stanowisko / Position ]:[Stanowisko / Position ]],0)))</f>
        <v>n/a</v>
      </c>
      <c r="AB574" s="194" t="str">
        <f>IF(INDEX(tab_MinKomp[WORKFLOW - SFMS],MATCH($B573,tab_MinKomp[[Stanowisko / Position ]:[Stanowisko / Position ]],0))="n/a","n/a",AB573-INDEX(tab_MinKomp[WORKFLOW - SFMS],MATCH($B573,tab_MinKomp[[Stanowisko / Position ]:[Stanowisko / Position ]],0)))</f>
        <v>n/a</v>
      </c>
      <c r="AC574" s="194" t="str">
        <f>IF(INDEX(tab_MinKomp[System ISO 9001:2015],MATCH($B573,tab_MinKomp[[Stanowisko / Position ]:[Stanowisko / Position ]],0))="n/a","n/a",AC573-INDEX(tab_MinKomp[System ISO 9001:2015],MATCH($B573,tab_MinKomp[[Stanowisko / Position ]:[Stanowisko / Position ]],0)))</f>
        <v>n/a</v>
      </c>
      <c r="AD574" s="194" t="str">
        <f>IF(INDEX(tab_MinKomp[System ISO 9001:2015],MATCH($B573,tab_MinKomp[[Stanowisko / Position ]:[Stanowisko / Position ]],0))="n/a","n/a",AD573-INDEX(tab_MinKomp[System ISO 9001:2015],MATCH($B573,tab_MinKomp[[Stanowisko / Position ]:[Stanowisko / Position ]],0)))</f>
        <v>n/a</v>
      </c>
      <c r="AE574" s="194" t="str">
        <f>IF(INDEX(tab_MinKomp[System ISO 9001:2015],MATCH($B573,tab_MinKomp[[Stanowisko / Position ]:[Stanowisko / Position ]],0))="n/a","n/a",AE573-INDEX(tab_MinKomp[System ISO 9001:2015],MATCH($B573,tab_MinKomp[[Stanowisko / Position ]:[Stanowisko / Position ]],0)))</f>
        <v>n/a</v>
      </c>
      <c r="AF574" s="194" t="str">
        <f>IF(INDEX(tab_MinKomp[System ISO 9001:2015],MATCH($B573,tab_MinKomp[[Stanowisko / Position ]:[Stanowisko / Position ]],0))="n/a","n/a",AF573-INDEX(tab_MinKomp[System ISO 9001:2015],MATCH($B573,tab_MinKomp[[Stanowisko / Position ]:[Stanowisko / Position ]],0)))</f>
        <v>n/a</v>
      </c>
      <c r="AG574" s="194" t="str">
        <f>IF(INDEX(tab_MinKomp[Wymagania VDA 6.3 Process / Forderungen],MATCH($B573,tab_MinKomp[[Stanowisko / Position ]:[Stanowisko / Position ]],0))="n/a","n/a",AG573-INDEX(tab_MinKomp[Wymagania VDA 6.3 Process / Forderungen],MATCH($B573,tab_MinKomp[[Stanowisko / Position ]:[Stanowisko / Position ]],0)))</f>
        <v>n/a</v>
      </c>
      <c r="AH574" s="194" t="str">
        <f>IF(INDEX(tab_MinKomp[Wymagania VDA 6.5 Product / Forderungen],MATCH($B573,tab_MinKomp[[Stanowisko / Position ]:[Stanowisko / Position ]],0))="n/a","n/a",AH573-INDEX(tab_MinKomp[Wymagania VDA 6.5 Product / Forderungen],MATCH($B573,tab_MinKomp[[Stanowisko / Position ]:[Stanowisko / Position ]],0)))</f>
        <v>n/a</v>
      </c>
      <c r="AI574" s="194" t="str">
        <f>IF(INDEX(tab_MinKomp[System ISO 9001:2015],MATCH($B573,tab_MinKomp[[Stanowisko / Position ]:[Stanowisko / Position ]],0))="n/a","n/a",AI573-INDEX(tab_MinKomp[System ISO 9001:2015],MATCH($B573,tab_MinKomp[[Stanowisko / Position ]:[Stanowisko / Position ]],0)))</f>
        <v>n/a</v>
      </c>
      <c r="AJ574" s="194" t="str">
        <f>IF(INDEX(tab_MinKomp[Auditor systemu ISO 17021:2018],MATCH($B573,tab_MinKomp[[Stanowisko / Position ]:[Stanowisko / Position ]],0))="n/a","n/a",AJ573-INDEX(tab_MinKomp[Auditor systemu ISO 17021:2018],MATCH($B573,tab_MinKomp[[Stanowisko / Position ]:[Stanowisko / Position ]],0)))</f>
        <v>n/a</v>
      </c>
      <c r="AK574" s="194" t="str">
        <f>IF(INDEX(tab_MinKomp[Pełnomocnik systemu / Systemvertreter],MATCH($B573,tab_MinKomp[[Stanowisko / Position ]:[Stanowisko / Position ]],0))="n/a","n/a",AK573-INDEX(tab_MinKomp[Pełnomocnik systemu / Systemvertreter],MATCH($B573,tab_MinKomp[[Stanowisko / Position ]:[Stanowisko / Position ]],0)))</f>
        <v>n/a</v>
      </c>
      <c r="AL574" s="194">
        <f>IF(INDEX(tab_MinKomp[Polityka Etyczna - Compliance],MATCH($B573,tab_MinKomp[[Stanowisko / Position ]:[Stanowisko / Position ]],0))="n/a","n/a",AL573-INDEX(tab_MinKomp[Polityka Etyczna - Compliance],MATCH($B573,tab_MinKomp[[Stanowisko / Position ]:[Stanowisko / Position ]],0)))</f>
        <v>0</v>
      </c>
      <c r="AM574" s="194" t="str">
        <f>IF(INDEX(tab_MinKomp[WDRAŻANIE NOWYCH PROJEKTÓW/ PROCEDURA CTM],MATCH($B573,tab_MinKomp[[Stanowisko / Position ]:[Stanowisko / Position ]],0))="n/a","n/a",AM573-INDEX(tab_MinKomp[WDRAŻANIE NOWYCH PROJEKTÓW/ PROCEDURA CTM],MATCH($B573,tab_MinKomp[[Stanowisko / Position ]:[Stanowisko / Position ]],0)))</f>
        <v>n/a</v>
      </c>
      <c r="AN574" s="194" t="str">
        <f>IF(INDEX(tab_MinKomp[KAMIENIE MILOWE MSL/PIFF],MATCH($B573,tab_MinKomp[[Stanowisko / Position ]:[Stanowisko / Position ]],0))="n/a","n/a",AN573-INDEX(tab_MinKomp[KAMIENIE MILOWE MSL/PIFF],MATCH($B573,tab_MinKomp[[Stanowisko / Position ]:[Stanowisko / Position ]],0)))</f>
        <v>n/a</v>
      </c>
      <c r="AO574" s="194">
        <f>IF(INDEX(tab_MinKomp[CP],MATCH($B573,tab_MinKomp[[Stanowisko / Position ]:[Stanowisko / Position ]],0))="n/a","n/a",AO573-INDEX(tab_MinKomp[CP],MATCH($B573,tab_MinKomp[[Stanowisko / Position ]:[Stanowisko / Position ]],0)))</f>
        <v>0</v>
      </c>
      <c r="AP574" s="194" t="str">
        <f>IF(INDEX(tab_MinKomp[FMEA],MATCH($B573,tab_MinKomp[[Stanowisko / Position ]:[Stanowisko / Position ]],0))="n/a","n/a",AP573-INDEX(tab_MinKomp[FMEA],MATCH($B573,tab_MinKomp[[Stanowisko / Position ]:[Stanowisko / Position ]],0)))</f>
        <v>n/a</v>
      </c>
      <c r="AQ574" s="194">
        <f>IF(INDEX(tab_MinKomp[CP],MATCH($B573,tab_MinKomp[[Stanowisko / Position ]:[Stanowisko / Position ]],0))="n/a","n/a",AQ573-INDEX(tab_MinKomp[CP],MATCH($B573,tab_MinKomp[[Stanowisko / Position ]:[Stanowisko / Position ]],0)))</f>
        <v>0</v>
      </c>
      <c r="AR574" s="194" t="str">
        <f>IF(INDEX(tab_MinKomp[APQP],MATCH($B573,tab_MinKomp[[Stanowisko / Position ]:[Stanowisko / Position ]],0))="n/a","n/a",AR573-INDEX(tab_MinKomp[APQP],MATCH($B573,tab_MinKomp[[Stanowisko / Position ]:[Stanowisko / Position ]],0)))</f>
        <v>n/a</v>
      </c>
      <c r="AS574" s="194" t="str">
        <f>IF(INDEX(tab_MinKomp[MSA],MATCH($B573,tab_MinKomp[[Stanowisko / Position ]:[Stanowisko / Position ]],0))="n/a","n/a",AS573-INDEX(tab_MinKomp[MSA],MATCH($B573,tab_MinKomp[[Stanowisko / Position ]:[Stanowisko / Position ]],0)))</f>
        <v>n/a</v>
      </c>
      <c r="AT574" s="194" t="str">
        <f>IF(INDEX(tab_MinKomp[SPC],MATCH($B573,tab_MinKomp[[Stanowisko / Position ]:[Stanowisko / Position ]],0))="n/a","n/a",AT573-INDEX(tab_MinKomp[SPC],MATCH($B573,tab_MinKomp[[Stanowisko / Position ]:[Stanowisko / Position ]],0)))</f>
        <v>n/a</v>
      </c>
      <c r="AU574" s="194" t="str">
        <f>IF(INDEX(tab_MinKomp[CSR (SPECYFICZNE WYMAGANIA KLIENTA)],MATCH($B573,tab_MinKomp[[Stanowisko / Position ]:[Stanowisko / Position ]],0))="n/a","n/a",AU573-INDEX(tab_MinKomp[CSR (SPECYFICZNE WYMAGANIA KLIENTA)],MATCH($B573,tab_MinKomp[[Stanowisko / Position ]:[Stanowisko / Position ]],0)))</f>
        <v>n/a</v>
      </c>
      <c r="AV574" s="194">
        <f>IF(INDEX(tab_MinKomp[5S],MATCH($B573,tab_MinKomp[[Stanowisko / Position ]:[Stanowisko / Position ]],0))="n/a","n/a",AV573-INDEX(tab_MinKomp[5S],MATCH($B573,tab_MinKomp[[Stanowisko / Position ]:[Stanowisko / Position ]],0)))</f>
        <v>0</v>
      </c>
      <c r="AW574" s="194">
        <f>IF(INDEX(tab_MinKomp[CP],MATCH($B573,tab_MinKomp[[Stanowisko / Position ]:[Stanowisko / Position ]],0))="n/a","n/a",AW573-INDEX(tab_MinKomp[CP],MATCH($B573,tab_MinKomp[[Stanowisko / Position ]:[Stanowisko / Position ]],0)))</f>
        <v>0</v>
      </c>
      <c r="AX574" s="194" t="str">
        <f>IF(INDEX(tab_MinKomp[5R],MATCH($B573,tab_MinKomp[[Stanowisko / Position ]:[Stanowisko / Position ]],0))="n/a","n/a",AX573-INDEX(tab_MinKomp[5R],MATCH($B573,tab_MinKomp[[Stanowisko / Position ]:[Stanowisko / Position ]],0)))</f>
        <v>n/a</v>
      </c>
      <c r="AY574" s="194" t="str">
        <f>IF(INDEX(tab_MinKomp[Six Sigma],MATCH($B573,tab_MinKomp[[Stanowisko / Position ]:[Stanowisko / Position ]],0))="n/a","n/a",AY573-INDEX(tab_MinKomp[Six Sigma],MATCH($B573,tab_MinKomp[[Stanowisko / Position ]:[Stanowisko / Position ]],0)))</f>
        <v>n/a</v>
      </c>
      <c r="AZ574" s="194" t="str">
        <f>IF(INDEX(tab_MinKomp[System BAAN / Distribution &amp; Supply Chain],MATCH($B573,tab_MinKomp[[Stanowisko / Position ]:[Stanowisko / Position ]],0))="n/a","n/a",AZ573-INDEX(tab_MinKomp[System BAAN / Distribution &amp; Supply Chain],MATCH($B573,tab_MinKomp[[Stanowisko / Position ]:[Stanowisko / Position ]],0)))</f>
        <v>n/a</v>
      </c>
      <c r="BA574" s="194" t="str">
        <f>IF(INDEX(tab_MinKomp[Gospodarka magazynowa / Lagerverwaltung],MATCH($B573,tab_MinKomp[[Stanowisko / Position ]:[Stanowisko / Position ]],0))="n/a","n/a",BA573-INDEX(tab_MinKomp[Gospodarka magazynowa / Lagerverwaltung],MATCH($B573,tab_MinKomp[[Stanowisko / Position ]:[Stanowisko / Position ]],0)))</f>
        <v>n/a</v>
      </c>
      <c r="BB574" s="194" t="str">
        <f>IF(INDEX(tab_MinKomp[Inwentaryzacja - organizacja i przebieg / Inventurprozess],MATCH($B573,tab_MinKomp[[Stanowisko / Position ]:[Stanowisko / Position ]],0))="n/a","n/a",BB573-INDEX(tab_MinKomp[Inwentaryzacja - organizacja i przebieg / Inventurprozess],MATCH($B573,tab_MinKomp[[Stanowisko / Position ]:[Stanowisko / Position ]],0)))</f>
        <v>n/a</v>
      </c>
      <c r="BC574" s="194" t="str">
        <f>IF(INDEX(tab_MinKomp[Organizacja dostaw / Versorgungsorganisation],MATCH($B573,tab_MinKomp[[Stanowisko / Position ]:[Stanowisko / Position ]],0))="n/a","n/a",BC573-INDEX(tab_MinKomp[Organizacja dostaw / Versorgungsorganisation],MATCH($B573,tab_MinKomp[[Stanowisko / Position ]:[Stanowisko / Position ]],0)))</f>
        <v>n/a</v>
      </c>
      <c r="BD574" s="194" t="str">
        <f>IF(INDEX(tab_MinKomp[Organizacja wysyłek / Organisation von Lieferungen],MATCH($B573,tab_MinKomp[[Stanowisko / Position ]:[Stanowisko / Position ]],0))="n/a","n/a",BD573-INDEX(tab_MinKomp[Organizacja wysyłek / Organisation von Lieferungen],MATCH($B573,tab_MinKomp[[Stanowisko / Position ]:[Stanowisko / Position ]],0)))</f>
        <v>n/a</v>
      </c>
      <c r="BE574" s="194" t="str">
        <f>IF(INDEX(tab_MinKomp[Analiza magazynowa - Program Polen.mdb / Inventuranalyse],MATCH($B573,tab_MinKomp[[Stanowisko / Position ]:[Stanowisko / Position ]],0))="n/a","n/a",BE573-INDEX(tab_MinKomp[Analiza magazynowa - Program Polen.mdb / Inventuranalyse],MATCH($B573,tab_MinKomp[[Stanowisko / Position ]:[Stanowisko / Position ]],0)))</f>
        <v>n/a</v>
      </c>
      <c r="BF574" s="190" t="str">
        <f>IF(INDEX(tab_MinKomp[MMOG (Materials Management Operations Guidelines)],MATCH($B573,tab_MinKomp[[Stanowisko / Position ]:[Stanowisko / Position ]],0))="n/a","n/a",BF573-INDEX(tab_MinKomp[MMOG (Materials Management Operations Guidelines)],MATCH($B573,tab_MinKomp[[Stanowisko / Position ]:[Stanowisko / Position ]],0)))</f>
        <v>n/a</v>
      </c>
      <c r="BG574" s="190" t="str">
        <f>IF(INDEX(tab_MinKomp[GPP],MATCH($B573,tab_MinKomp[[Stanowisko / Position ]:[Stanowisko / Position ]],0))="n/a","n/a",BG573-INDEX(tab_MinKomp[GPP],MATCH($B573,tab_MinKomp[[Stanowisko / Position ]:[Stanowisko / Position ]],0)))</f>
        <v>n/a</v>
      </c>
      <c r="BH574" s="190" t="str">
        <f>IF(INDEX(tab_MinKomp[AIAG (Automotive Industry Action Group)],MATCH($B573,tab_MinKomp[[Stanowisko / Position ]:[Stanowisko / Position ]],0))="n/a","n/a",BH573-INDEX(tab_MinKomp[AIAG (Automotive Industry Action Group)],MATCH($B573,tab_MinKomp[[Stanowisko / Position ]:[Stanowisko / Position ]],0)))</f>
        <v>n/a</v>
      </c>
      <c r="BI574" s="190" t="str">
        <f>IF(INDEX(tab_MinKomp[Super-G disputes],MATCH($B573,tab_MinKomp[[Stanowisko / Position ]:[Stanowisko / Position ]],0))="n/a","n/a",BI573-INDEX(tab_MinKomp[Super-G disputes],MATCH($B573,tab_MinKomp[[Stanowisko / Position ]:[Stanowisko / Position ]],0)))</f>
        <v>n/a</v>
      </c>
      <c r="BJ574" s="190" t="str">
        <f>IF(INDEX(tab_MinKomp[CMMS3/eDDL (Direct Data Link)],MATCH($B573,tab_MinKomp[[Stanowisko / Position ]:[Stanowisko / Position ]],0))="n/a","n/a",BJ573-INDEX(tab_MinKomp[CMMS3/eDDL (Direct Data Link)],MATCH($B573,tab_MinKomp[[Stanowisko / Position ]:[Stanowisko / Position ]],0)))</f>
        <v>n/a</v>
      </c>
      <c r="BK574" s="190" t="str">
        <f>IF(INDEX(tab_MinKomp[MP&amp;L (Material Planning and Logistics)],MATCH($B573,tab_MinKomp[[Stanowisko / Position ]:[Stanowisko / Position ]],0))="n/a","n/a",BK573-INDEX(tab_MinKomp[MP&amp;L (Material Planning and Logistics)],MATCH($B573,tab_MinKomp[[Stanowisko / Position ]:[Stanowisko / Position ]],0)))</f>
        <v>n/a</v>
      </c>
      <c r="BL574" s="190" t="str">
        <f>IF(INDEX(tab_MinKomp[Supplier delivery rating],MATCH($B573,tab_MinKomp[[Stanowisko / Position ]:[Stanowisko / Position ]],0))="n/a","n/a",BL573-INDEX(tab_MinKomp[Supplier delivery rating],MATCH($B573,tab_MinKomp[[Stanowisko / Position ]:[Stanowisko / Position ]],0)))</f>
        <v>n/a</v>
      </c>
      <c r="BM574" s="194" t="str">
        <f>IF(INDEX(tab_MinKomp[Planowanie produkcji / Produktionsplanung],MATCH($B573,tab_MinKomp[[Stanowisko / Position ]:[Stanowisko / Position ]],0))="n/a","n/a",BM573-INDEX(tab_MinKomp[Planowanie produkcji / Produktionsplanung],MATCH($B573,tab_MinKomp[[Stanowisko / Position ]:[Stanowisko / Position ]],0)))</f>
        <v>n/a</v>
      </c>
      <c r="BN574" s="194" t="str">
        <f>IF(INDEX(tab_MinKomp[Obsługa maszyn KVT / KVT Maschinenbedienung],MATCH($B573,tab_MinKomp[[Stanowisko / Position ]:[Stanowisko / Position ]],0))="n/a","n/a",BN573-INDEX(tab_MinKomp[Obsługa maszyn KVT / KVT Maschinenbedienung],MATCH($B573,tab_MinKomp[[Stanowisko / Position ]:[Stanowisko / Position ]],0)))</f>
        <v>n/a</v>
      </c>
      <c r="BO574" s="194" t="str">
        <f>IF(INDEX(tab_MinKomp[Obsługa maszyn KVT / KVT Maschinenbedienung],MATCH($B573,tab_MinKomp[[Stanowisko / Position ]:[Stanowisko / Position ]],0))="n/a","n/a",BO573-INDEX(tab_MinKomp[Obsługa maszyn KVT / KVT Maschinenbedienung],MATCH($B573,tab_MinKomp[[Stanowisko / Position ]:[Stanowisko / Position ]],0)))</f>
        <v>n/a</v>
      </c>
      <c r="BP574" s="194">
        <f>IF(INDEX(tab_MinKomp[Obsługa maszyn Novapax / Novapax Maschinenbedienung],MATCH($B573,tab_MinKomp[[Stanowisko / Position ]:[Stanowisko / Position ]],0))="n/a","n/a",BP573-INDEX(tab_MinKomp[Obsługa maszyn Novapax / Novapax Maschinenbedienung],MATCH($B573,tab_MinKomp[[Stanowisko / Position ]:[Stanowisko / Position ]],0)))</f>
        <v>-1</v>
      </c>
      <c r="BQ574" s="194" t="str">
        <f>IF(INDEX(tab_MinKomp[Obsługa maszyn Piovan / Piovan Maschinenbedienung],MATCH($B573,tab_MinKomp[[Stanowisko / Position ]:[Stanowisko / Position ]],0))="n/a","n/a",BQ573-INDEX(tab_MinKomp[Obsługa maszyn Piovan / Piovan Maschinenbedienung],MATCH($B573,tab_MinKomp[[Stanowisko / Position ]:[Stanowisko / Position ]],0)))</f>
        <v>n/a</v>
      </c>
      <c r="BR574" s="194">
        <f>IF(INDEX(tab_MinKomp[Eliminacja awarii / Beseitigung von Ausfällen],MATCH($B573,tab_MinKomp[[Stanowisko / Position ]:[Stanowisko / Position ]],0))="n/a","n/a",BR573-INDEX(tab_MinKomp[Eliminacja awarii / Beseitigung von Ausfällen],MATCH($B573,tab_MinKomp[[Stanowisko / Position ]:[Stanowisko / Position ]],0)))</f>
        <v>0</v>
      </c>
      <c r="BS574" s="194" t="str">
        <f>IF(INDEX(tab_MinKomp[Obsługa maszyn Piovan / Piovan Maschinenbedienung],MATCH($B573,tab_MinKomp[[Stanowisko / Position ]:[Stanowisko / Position ]],0))="n/a","n/a",BS573-INDEX(tab_MinKomp[Obsługa maszyn Piovan / Piovan Maschinenbedienung],MATCH($B573,tab_MinKomp[[Stanowisko / Position ]:[Stanowisko / Position ]],0)))</f>
        <v>n/a</v>
      </c>
      <c r="BT574" s="194" t="str">
        <f>IF(INDEX(tab_MinKomp[Obsługa maszyn Piovan / Piovan Maschinenbedienung],MATCH($B573,tab_MinKomp[[Stanowisko / Position ]:[Stanowisko / Position ]],0))="n/a","n/a",BT573-INDEX(tab_MinKomp[Obsługa maszyn Piovan / Piovan Maschinenbedienung],MATCH($B573,tab_MinKomp[[Stanowisko / Position ]:[Stanowisko / Position ]],0)))</f>
        <v>n/a</v>
      </c>
      <c r="BU574" s="194" t="str">
        <f>IF(INDEX(tab_MinKomp[Obsługa maszyn Piovan / Piovan Maschinenbedienung],MATCH($B573,tab_MinKomp[[Stanowisko / Position ]:[Stanowisko / Position ]],0))="n/a","n/a",BU573-INDEX(tab_MinKomp[Obsługa maszyn Piovan / Piovan Maschinenbedienung],MATCH($B573,tab_MinKomp[[Stanowisko / Position ]:[Stanowisko / Position ]],0)))</f>
        <v>n/a</v>
      </c>
      <c r="BV574" s="194" t="str">
        <f>IF(INDEX(tab_MinKomp[Obsługa maszyn Piovan / Piovan Maschinenbedienung],MATCH($B573,tab_MinKomp[[Stanowisko / Position ]:[Stanowisko / Position ]],0))="n/a","n/a",BV573-INDEX(tab_MinKomp[Obsługa maszyn Piovan / Piovan Maschinenbedienung],MATCH($B573,tab_MinKomp[[Stanowisko / Position ]:[Stanowisko / Position ]],0)))</f>
        <v>n/a</v>
      </c>
      <c r="BW574" s="194" t="str">
        <f>IF(INDEX(tab_MinKomp[Obsługa maszyn Piovan / Piovan Maschinenbedienung],MATCH($B573,tab_MinKomp[[Stanowisko / Position ]:[Stanowisko / Position ]],0))="n/a","n/a",BW573-INDEX(tab_MinKomp[Obsługa maszyn Piovan / Piovan Maschinenbedienung],MATCH($B573,tab_MinKomp[[Stanowisko / Position ]:[Stanowisko / Position ]],0)))</f>
        <v>n/a</v>
      </c>
      <c r="BX574" s="194" t="str">
        <f>IF(INDEX(tab_MinKomp[Obsługa maszyn Piovan / Piovan Maschinenbedienung],MATCH($B573,tab_MinKomp[[Stanowisko / Position ]:[Stanowisko / Position ]],0))="n/a","n/a",BX573-INDEX(tab_MinKomp[Obsługa maszyn Piovan / Piovan Maschinenbedienung],MATCH($B573,tab_MinKomp[[Stanowisko / Position ]:[Stanowisko / Position ]],0)))</f>
        <v>n/a</v>
      </c>
      <c r="BY574" s="194" t="str">
        <f>IF(INDEX(tab_MinKomp[Obsługa maszyn Engel / Engel Maschinenbedienung],MATCH($B573,tab_MinKomp[[Stanowisko / Position ]:[Stanowisko / Position ]],0))="n/a","n/a",BY573-INDEX(tab_MinKomp[Obsługa maszyn Engel / Engel Maschinenbedienung],MATCH($B573,tab_MinKomp[[Stanowisko / Position ]:[Stanowisko / Position ]],0)))</f>
        <v>n/a</v>
      </c>
      <c r="BZ574" s="194" t="str">
        <f>IF(INDEX(tab_MinKomp[Obsługa maszyn KVT / KVT Maschinenbedienung],MATCH($B573,tab_MinKomp[[Stanowisko / Position ]:[Stanowisko / Position ]],0))="n/a","n/a",BZ573-INDEX(tab_MinKomp[Obsługa maszyn KVT / KVT Maschinenbedienung],MATCH($B573,tab_MinKomp[[Stanowisko / Position ]:[Stanowisko / Position ]],0)))</f>
        <v>n/a</v>
      </c>
      <c r="CA574" s="194">
        <f>IF(INDEX(tab_MinKomp[Eliminacja awarii / Beseitigung von Ausfällen],MATCH($B573,tab_MinKomp[[Stanowisko / Position ]:[Stanowisko / Position ]],0))="n/a","n/a",CA573-INDEX(tab_MinKomp[Eliminacja awarii / Beseitigung von Ausfällen],MATCH($B573,tab_MinKomp[[Stanowisko / Position ]:[Stanowisko / Position ]],0)))</f>
        <v>0</v>
      </c>
      <c r="CB574" s="194" t="str">
        <f>IF(INDEX(tab_MinKomp[Obsługa maszyn ASL / ASL Maschinenbedienung],MATCH($B573,tab_MinKomp[[Stanowisko / Position ]:[Stanowisko / Position ]],0))="n/a","n/a",CB573-INDEX(tab_MinKomp[Obsługa maszyn ASL / ASL Maschinenbedienung],MATCH($B573,tab_MinKomp[[Stanowisko / Position ]:[Stanowisko / Position ]],0)))</f>
        <v>n/a</v>
      </c>
      <c r="CC574" s="194">
        <f>IF(INDEX(tab_MinKomp[Obsługa maszyn Novapax / Novapax Maschinenbedienung],MATCH($B573,tab_MinKomp[[Stanowisko / Position ]:[Stanowisko / Position ]],0))="n/a","n/a",CC573-INDEX(tab_MinKomp[Obsługa maszyn Novapax / Novapax Maschinenbedienung],MATCH($B573,tab_MinKomp[[Stanowisko / Position ]:[Stanowisko / Position ]],0)))</f>
        <v>0</v>
      </c>
      <c r="CD574" s="194">
        <f>IF(INDEX(tab_MinKomp[Obsługa maszyn Novapax / Novapax Maschinenbedienung],MATCH($B573,tab_MinKomp[[Stanowisko / Position ]:[Stanowisko / Position ]],0))="n/a","n/a",CD573-INDEX(tab_MinKomp[Obsługa maszyn Novapax / Novapax Maschinenbedienung],MATCH($B573,tab_MinKomp[[Stanowisko / Position ]:[Stanowisko / Position ]],0)))</f>
        <v>0</v>
      </c>
      <c r="CE574" s="194" t="str">
        <f>IF(INDEX(tab_MinKomp[Obsługa maszyn Piovan / Piovan Maschinenbedienung],MATCH($B573,tab_MinKomp[[Stanowisko / Position ]:[Stanowisko / Position ]],0))="n/a","n/a",CE573-INDEX(tab_MinKomp[Obsługa maszyn Piovan / Piovan Maschinenbedienung],MATCH($B573,tab_MinKomp[[Stanowisko / Position ]:[Stanowisko / Position ]],0)))</f>
        <v>n/a</v>
      </c>
      <c r="CF574" s="194" t="str">
        <f>IF(INDEX(tab_MinKomp[Obsługa maszyn Piovan / Piovan Maschinenbedienung],MATCH($B573,tab_MinKomp[[Stanowisko / Position ]:[Stanowisko / Position ]],0))="n/a","n/a",CF573-INDEX(tab_MinKomp[Obsługa maszyn Piovan / Piovan Maschinenbedienung],MATCH($B573,tab_MinKomp[[Stanowisko / Position ]:[Stanowisko / Position ]],0)))</f>
        <v>n/a</v>
      </c>
      <c r="CG574" s="194">
        <f>IF(INDEX(tab_MinKomp[Eliminacja awarii / Beseitigung von Ausfällen],MATCH($B573,tab_MinKomp[[Stanowisko / Position ]:[Stanowisko / Position ]],0))="n/a","n/a",CG573-INDEX(tab_MinKomp[Eliminacja awarii / Beseitigung von Ausfällen],MATCH($B573,tab_MinKomp[[Stanowisko / Position ]:[Stanowisko / Position ]],0)))</f>
        <v>0</v>
      </c>
      <c r="CH574" s="194" t="str">
        <f>IF(INDEX(tab_MinKomp[Wymagania VDA 6.5 Product / Forderungen],MATCH($B573,tab_MinKomp[[Stanowisko / Position ]:[Stanowisko / Position ]],0))="n/a","n/a",CH573-INDEX(tab_MinKomp[Wymagania VDA 6.5 Product / Forderungen],MATCH($B573,tab_MinKomp[[Stanowisko / Position ]:[Stanowisko / Position ]],0)))</f>
        <v>n/a</v>
      </c>
      <c r="CI574" s="194" t="str">
        <f>IF(INDEX(tab_MinKomp[Wymagania VDA 6.5 Product / Forderungen],MATCH($B573,tab_MinKomp[[Stanowisko / Position ]:[Stanowisko / Position ]],0))="n/a","n/a",CI573-INDEX(tab_MinKomp[Wymagania VDA 6.5 Product / Forderungen],MATCH($B573,tab_MinKomp[[Stanowisko / Position ]:[Stanowisko / Position ]],0)))</f>
        <v>n/a</v>
      </c>
      <c r="CJ574" s="194" t="str">
        <f>IF(INDEX(tab_MinKomp[Wymagania VDA 6.5 Product / Forderungen],MATCH($B573,tab_MinKomp[[Stanowisko / Position ]:[Stanowisko / Position ]],0))="n/a","n/a",CJ573-INDEX(tab_MinKomp[Wymagania VDA 6.5 Product / Forderungen],MATCH($B573,tab_MinKomp[[Stanowisko / Position ]:[Stanowisko / Position ]],0)))</f>
        <v>n/a</v>
      </c>
      <c r="CK574" s="194" t="str">
        <f>IF(INDEX(tab_MinKomp[Wymagania VDA 6.5 Product / Forderungen],MATCH($B573,tab_MinKomp[[Stanowisko / Position ]:[Stanowisko / Position ]],0))="n/a","n/a",CK573-INDEX(tab_MinKomp[Wymagania VDA 6.5 Product / Forderungen],MATCH($B573,tab_MinKomp[[Stanowisko / Position ]:[Stanowisko / Position ]],0)))</f>
        <v>n/a</v>
      </c>
      <c r="CL574" s="194" t="str">
        <f>IF(INDEX(tab_MinKomp[Wymagania VDA 6.5 Product / Forderungen],MATCH($B573,tab_MinKomp[[Stanowisko / Position ]:[Stanowisko / Position ]],0))="n/a","n/a",CL573-INDEX(tab_MinKomp[Wymagania VDA 6.5 Product / Forderungen],MATCH($B573,tab_MinKomp[[Stanowisko / Position ]:[Stanowisko / Position ]],0)))</f>
        <v>n/a</v>
      </c>
      <c r="CM574" s="194" t="str">
        <f>IF(INDEX(tab_MinKomp[Informatyka ogólna (techniczne i systemowe) / Allgemeine IT (Technik und System)],MATCH($B573,tab_MinKomp[[Stanowisko / Position ]:[Stanowisko / Position ]],0))="n/a","n/a",CM573-INDEX(tab_MinKomp[Informatyka ogólna (techniczne i systemowe) / Allgemeine IT (Technik und System)],MATCH($B573,tab_MinKomp[[Stanowisko / Position ]:[Stanowisko / Position ]],0)))</f>
        <v>n/a</v>
      </c>
      <c r="CN574" s="194" t="str">
        <f>IF(INDEX(tab_MinKomp[Sieci komputerowe / Computernetzwerke],MATCH($B573,tab_MinKomp[[Stanowisko / Position ]:[Stanowisko / Position ]],0))="n/a","n/a",CN573-INDEX(tab_MinKomp[Sieci komputerowe / Computernetzwerke],MATCH($B573,tab_MinKomp[[Stanowisko / Position ]:[Stanowisko / Position ]],0)))</f>
        <v>n/a</v>
      </c>
      <c r="CO574" s="194" t="str">
        <f>IF(INDEX(tab_MinKomp[Hardware (komputery PC, drukarki biurowe i etykietowe, telefonia stacjonarna i mobilna) (PC, Drucker, Telefpne, Handys)],MATCH($B573,tab_MinKomp[[Stanowisko / Position ]:[Stanowisko / Position ]],0))="n/a","n/a",CO573-INDEX(tab_MinKomp[Hardware (komputery PC, drukarki biurowe i etykietowe, telefonia stacjonarna i mobilna) (PC, Drucker, Telefpne, Handys)],MATCH($B573,tab_MinKomp[[Stanowisko / Position ]:[Stanowisko / Position ]],0)))</f>
        <v>n/a</v>
      </c>
      <c r="CP574" s="194" t="str">
        <f>IF(INDEX(tab_MinKomp[Software &amp; Systems (MS Office, MS Remote Desktop)],MATCH($B573,tab_MinKomp[[Stanowisko / Position ]:[Stanowisko / Position ]],0))="n/a","n/a",CP573-INDEX(tab_MinKomp[Software &amp; Systems (MS Office, MS Remote Desktop)],MATCH($B573,tab_MinKomp[[Stanowisko / Position ]:[Stanowisko / Position ]],0)))</f>
        <v>n/a</v>
      </c>
      <c r="CQ574" s="194" t="str">
        <f>IF(INDEX(tab_MinKomp[Programowanie obiektowe (PHP) / Objektprogrammierung],MATCH($B573,tab_MinKomp[[Stanowisko / Position ]:[Stanowisko / Position ]],0))="n/a","n/a",CQ573-INDEX(tab_MinKomp[Programowanie obiektowe (PHP) / Objektprogrammierung],MATCH($B573,tab_MinKomp[[Stanowisko / Position ]:[Stanowisko / Position ]],0)))</f>
        <v>n/a</v>
      </c>
      <c r="CR574" s="194" t="str">
        <f>IF(INDEX(tab_MinKomp[Scrum],MATCH($B573,tab_MinKomp[[Stanowisko / Position ]:[Stanowisko / Position ]],0))="n/a","n/a",CR573-INDEX(tab_MinKomp[Scrum],MATCH($B573,tab_MinKomp[[Stanowisko / Position ]:[Stanowisko / Position ]],0)))</f>
        <v>n/a</v>
      </c>
      <c r="CS574" s="194" t="str">
        <f>IF(INDEX(tab_MinKomp[SQL (MySQL)],MATCH($B573,tab_MinKomp[[Stanowisko / Position ]:[Stanowisko / Position ]],0))="n/a","n/a",CS573-INDEX(tab_MinKomp[SQL (MySQL)],MATCH($B573,tab_MinKomp[[Stanowisko / Position ]:[Stanowisko / Position ]],0)))</f>
        <v>n/a</v>
      </c>
      <c r="CT574" s="194" t="str">
        <f>IF(INDEX(tab_MinKomp[Javascript],MATCH($B573,tab_MinKomp[[Stanowisko / Position ]:[Stanowisko / Position ]],0))="n/a","n/a",CT573-INDEX(tab_MinKomp[Javascript],MATCH($B573,tab_MinKomp[[Stanowisko / Position ]:[Stanowisko / Position ]],0)))</f>
        <v>n/a</v>
      </c>
      <c r="CU574" s="194" t="str">
        <f>IF(INDEX(tab_MinKomp[Joomla],MATCH($B573,tab_MinKomp[[Stanowisko / Position ]:[Stanowisko / Position ]],0))="n/a","n/a",CU573-INDEX(tab_MinKomp[Joomla],MATCH($B573,tab_MinKomp[[Stanowisko / Position ]:[Stanowisko / Position ]],0)))</f>
        <v>n/a</v>
      </c>
      <c r="CV574" s="194" t="str">
        <f>IF(INDEX(tab_MinKomp[Bash],MATCH($B573,tab_MinKomp[[Stanowisko / Position ]:[Stanowisko / Position ]],0))="n/a","n/a",CV573-INDEX(tab_MinKomp[Bash],MATCH($B573,tab_MinKomp[[Stanowisko / Position ]:[Stanowisko / Position ]],0)))</f>
        <v>n/a</v>
      </c>
      <c r="CW574" s="194">
        <f>IF(INDEX(tab_MinKomp[Systemy MES (HYDRA / SFMS)],MATCH($B573,tab_MinKomp[[Stanowisko / Position ]:[Stanowisko / Position ]],0))="n/a","n/a",CW573-INDEX(tab_MinKomp[Systemy MES (HYDRA / SFMS)],MATCH($B573,tab_MinKomp[[Stanowisko / Position ]:[Stanowisko / Position ]],0)))</f>
        <v>-1</v>
      </c>
      <c r="CX574" s="194" t="str">
        <f>IF(INDEX(tab_MinKomp[HTML / CSS],MATCH($B573,tab_MinKomp[[Stanowisko / Position ]:[Stanowisko / Position ]],0))="n/a","n/a",CX573-INDEX(tab_MinKomp[HTML / CSS],MATCH($B573,tab_MinKomp[[Stanowisko / Position ]:[Stanowisko / Position ]],0)))</f>
        <v>n/a</v>
      </c>
      <c r="CY574" s="194" t="str">
        <f>IF(INDEX(tab_MinKomp[SYSTEM PR],MATCH($B573,tab_MinKomp[[Stanowisko / Position ]:[Stanowisko / Position ]],0))="n/a","n/a",CY573-INDEX(tab_MinKomp[SYSTEM PR],MATCH($B573,tab_MinKomp[[Stanowisko / Position ]:[Stanowisko / Position ]],0)))</f>
        <v>n/a</v>
      </c>
      <c r="CZ574" s="194" t="str">
        <f>IF(INDEX(tab_MinKomp[System Einkauf XP / EBA],MATCH($B573,tab_MinKomp[[Stanowisko / Position ]:[Stanowisko / Position ]],0))="n/a","n/a",CZ573-INDEX(tab_MinKomp[System Einkauf XP / EBA],MATCH($B573,tab_MinKomp[[Stanowisko / Position ]:[Stanowisko / Position ]],0)))</f>
        <v>n/a</v>
      </c>
      <c r="DA574" s="194" t="str">
        <f>IF(INDEX(tab_MinKomp[Techniki negocjacyjne / Verhandlungstechniken],MATCH($B573,tab_MinKomp[[Stanowisko / Position ]:[Stanowisko / Position ]],0))="n/a","n/a",DA573-INDEX(tab_MinKomp[Techniki negocjacyjne / Verhandlungstechniken],MATCH($B573,tab_MinKomp[[Stanowisko / Position ]:[Stanowisko / Position ]],0)))</f>
        <v>n/a</v>
      </c>
      <c r="DB574" s="194" t="str">
        <f>IF(INDEX(tab_MinKomp[Znajomość rynku branżowego / Kenntnis des Industrie Marktes],MATCH($B573,tab_MinKomp[[Stanowisko / Position ]:[Stanowisko / Position ]],0))="n/a","n/a",DB573-INDEX(tab_MinKomp[Znajomość rynku branżowego / Kenntnis des Industrie Marktes],MATCH($B573,tab_MinKomp[[Stanowisko / Position ]:[Stanowisko / Position ]],0)))</f>
        <v>n/a</v>
      </c>
      <c r="DC574" s="194" t="str">
        <f>IF(INDEX(tab_MinKomp[SUPPLIER MANAGEMENT],MATCH($B573,tab_MinKomp[[Stanowisko / Position ]:[Stanowisko / Position ]],0))="n/a","n/a",DC573-INDEX(tab_MinKomp[SUPPLIER MANAGEMENT],MATCH($B573,tab_MinKomp[[Stanowisko / Position ]:[Stanowisko / Position ]],0)))</f>
        <v>n/a</v>
      </c>
      <c r="DD574" s="194" t="str">
        <f>IF(INDEX(tab_MinKomp[SUPPLIER MANAGEMENT],MATCH($B573,tab_MinKomp[[Stanowisko / Position ]:[Stanowisko / Position ]],0))="n/a","n/a",DD573-INDEX(tab_MinKomp[SUPPLIER MANAGEMENT],MATCH($B573,tab_MinKomp[[Stanowisko / Position ]:[Stanowisko / Position ]],0)))</f>
        <v>n/a</v>
      </c>
      <c r="DE574" s="194" t="str">
        <f>IF(INDEX(tab_MinKomp[SUPPLIER MANAGEMENT],MATCH($B573,tab_MinKomp[[Stanowisko / Position ]:[Stanowisko / Position ]],0))="n/a","n/a",DE573-INDEX(tab_MinKomp[SUPPLIER MANAGEMENT],MATCH($B573,tab_MinKomp[[Stanowisko / Position ]:[Stanowisko / Position ]],0)))</f>
        <v>n/a</v>
      </c>
      <c r="DF574" s="194">
        <f>IF(INDEX(tab_MinKomp[LEAN MANAGEMENT],MATCH($B573,tab_MinKomp[[Stanowisko / Position ]:[Stanowisko / Position ]],0))="n/a","n/a",DF573-INDEX(tab_MinKomp[LEAN MANAGEMENT],MATCH($B573,tab_MinKomp[[Stanowisko / Position ]:[Stanowisko / Position ]],0)))</f>
        <v>0</v>
      </c>
      <c r="DG574" s="194" t="str">
        <f>IF(INDEX(tab_MinKomp[PPAP/PSW],MATCH($B573,tab_MinKomp[[Stanowisko / Position ]:[Stanowisko / Position ]],0))="n/a","n/a",DG573-INDEX(tab_MinKomp[PPAP/PSW],MATCH($B573,tab_MinKomp[[Stanowisko / Position ]:[Stanowisko / Position ]],0)))</f>
        <v>n/a</v>
      </c>
      <c r="DH574" s="194" t="str">
        <f>IF(INDEX(tab_MinKomp[SUPPLIER MANAGEMENT],MATCH($B573,tab_MinKomp[[Stanowisko / Position ]:[Stanowisko / Position ]],0))="n/a","n/a",DH573-INDEX(tab_MinKomp[SUPPLIER MANAGEMENT],MATCH($B573,tab_MinKomp[[Stanowisko / Position ]:[Stanowisko / Position ]],0)))</f>
        <v>n/a</v>
      </c>
      <c r="DI574" s="194" t="str">
        <f>IF(INDEX(tab_MinKomp[OBSŁUGA PORTALI KLIENTA / Kundenportale],MATCH($B573,tab_MinKomp[[Stanowisko / Position ]:[Stanowisko / Position ]],0))="n/a","n/a",DI573-INDEX(tab_MinKomp[OBSŁUGA PORTALI KLIENTA / Kundenportale],MATCH($B573,tab_MinKomp[[Stanowisko / Position ]:[Stanowisko / Position ]],0)))</f>
        <v>n/a</v>
      </c>
      <c r="DJ574" s="194" t="str">
        <f>IF(INDEX(tab_MinKomp[Obsługa systemu BABTECQ / BABTECQ System],MATCH($B573,tab_MinKomp[[Stanowisko / Position ]:[Stanowisko / Position ]],0))="n/a","n/a",DJ573-INDEX(tab_MinKomp[Obsługa systemu BABTECQ / BABTECQ System],MATCH($B573,tab_MinKomp[[Stanowisko / Position ]:[Stanowisko / Position ]],0)))</f>
        <v>n/a</v>
      </c>
      <c r="DK574" s="194" t="str">
        <f>IF(INDEX(tab_MinKomp[Rysunek techniczny / technische Zeichnung],MATCH($B573,tab_MinKomp[[Stanowisko / Position ]:[Stanowisko / Position ]],0))="n/a","n/a",DK573-INDEX(tab_MinKomp[Rysunek techniczny / technische Zeichnung],MATCH($B573,tab_MinKomp[[Stanowisko / Position ]:[Stanowisko / Position ]],0)))</f>
        <v>n/a</v>
      </c>
      <c r="DL574" s="194" t="str">
        <f>IF(INDEX(tab_MinKomp[Kalibracja / Kalibrierung],MATCH($B573,tab_MinKomp[[Stanowisko / Position ]:[Stanowisko / Position ]],0))="n/a","n/a",DL573-INDEX(tab_MinKomp[Kalibracja / Kalibrierung],MATCH($B573,tab_MinKomp[[Stanowisko / Position ]:[Stanowisko / Position ]],0)))</f>
        <v>n/a</v>
      </c>
      <c r="DM574" s="194" t="str">
        <f>IF(INDEX(tab_MinKomp[Rekwalifikacja / Requalifizierung],MATCH($B573,tab_MinKomp[[Stanowisko / Position ]:[Stanowisko / Position ]],0))="n/a","n/a",DM573-INDEX(tab_MinKomp[Rekwalifikacja / Requalifizierung],MATCH($B573,tab_MinKomp[[Stanowisko / Position ]:[Stanowisko / Position ]],0)))</f>
        <v>n/a</v>
      </c>
      <c r="DN574" s="190" t="str">
        <f>IF(INDEX(tab_MinKomp[Testy czystości / Reinheitstests],MATCH($B573,tab_MinKomp[[Stanowisko / Position ]:[Stanowisko / Position ]],0))="n/a","n/a",DN573-INDEX(tab_MinKomp[Testy czystości / Reinheitstests],MATCH($B573,tab_MinKomp[[Stanowisko / Position ]:[Stanowisko / Position ]],0)))</f>
        <v>n/a</v>
      </c>
      <c r="DO574" s="190" t="str">
        <f>IF(INDEX(tab_MinKomp[Testy czystości / Reinheitstests],MATCH($B573,tab_MinKomp[[Stanowisko / Position ]:[Stanowisko / Position ]],0))="n/a","n/a",DO573-INDEX(tab_MinKomp[Testy czystości / Reinheitstests],MATCH($B573,tab_MinKomp[[Stanowisko / Position ]:[Stanowisko / Position ]],0)))</f>
        <v>n/a</v>
      </c>
      <c r="DP574" s="190" t="str">
        <f>IF(INDEX(tab_MinKomp[Testy czystości / Reinheitstests],MATCH($B573,tab_MinKomp[[Stanowisko / Position ]:[Stanowisko / Position ]],0))="n/a","n/a",DP573-INDEX(tab_MinKomp[Testy czystości / Reinheitstests],MATCH($B573,tab_MinKomp[[Stanowisko / Position ]:[Stanowisko / Position ]],0)))</f>
        <v>n/a</v>
      </c>
      <c r="DQ574" s="190" t="str">
        <f>IF(INDEX(tab_MinKomp[Testy czystości / Reinheitstests],MATCH($B573,tab_MinKomp[[Stanowisko / Position ]:[Stanowisko / Position ]],0))="n/a","n/a",DQ573-INDEX(tab_MinKomp[Testy czystości / Reinheitstests],MATCH($B573,tab_MinKomp[[Stanowisko / Position ]:[Stanowisko / Position ]],0)))</f>
        <v>n/a</v>
      </c>
      <c r="DR574" s="190" t="str">
        <f>IF(INDEX(tab_MinKomp[Testy czystości / Reinheitstests],MATCH($B573,tab_MinKomp[[Stanowisko / Position ]:[Stanowisko / Position ]],0))="n/a","n/a",DR573-INDEX(tab_MinKomp[Testy czystości / Reinheitstests],MATCH($B573,tab_MinKomp[[Stanowisko / Position ]:[Stanowisko / Position ]],0)))</f>
        <v>n/a</v>
      </c>
      <c r="DS574" s="190" t="str">
        <f>IF(INDEX(tab_MinKomp[Testy czystości / Reinheitstests],MATCH($B573,tab_MinKomp[[Stanowisko / Position ]:[Stanowisko / Position ]],0))="n/a","n/a",DS573-INDEX(tab_MinKomp[Testy czystości / Reinheitstests],MATCH($B573,tab_MinKomp[[Stanowisko / Position ]:[Stanowisko / Position ]],0)))</f>
        <v>n/a</v>
      </c>
      <c r="DT574" s="194" t="str">
        <f>IF(INDEX(tab_MinKomp[SUPPLIER MANAGEMENT],MATCH($B573,tab_MinKomp[[Stanowisko / Position ]:[Stanowisko / Position ]],0))="n/a","n/a",DT573-INDEX(tab_MinKomp[SUPPLIER MANAGEMENT],MATCH($B573,tab_MinKomp[[Stanowisko / Position ]:[Stanowisko / Position ]],0)))</f>
        <v>n/a</v>
      </c>
      <c r="DU574" s="190" t="str">
        <f>IF(INDEX(tab_MinKomp[Testy czystości / Reinheitstests],MATCH($B573,tab_MinKomp[[Stanowisko / Position ]:[Stanowisko / Position ]],0))="n/a","n/a",DU573-INDEX(tab_MinKomp[Testy czystości / Reinheitstests],MATCH($B573,tab_MinKomp[[Stanowisko / Position ]:[Stanowisko / Position ]],0)))</f>
        <v>n/a</v>
      </c>
      <c r="DV574" s="190" t="str">
        <f>IF(INDEX(tab_MinKomp[Testy czystości / Reinheitstests],MATCH($B573,tab_MinKomp[[Stanowisko / Position ]:[Stanowisko / Position ]],0))="n/a","n/a",DV573-INDEX(tab_MinKomp[Testy czystości / Reinheitstests],MATCH($B573,tab_MinKomp[[Stanowisko / Position ]:[Stanowisko / Position ]],0)))</f>
        <v>n/a</v>
      </c>
      <c r="DW574" s="190" t="str">
        <f>IF(INDEX(tab_MinKomp[Testy czystości / Reinheitstests],MATCH($B573,tab_MinKomp[[Stanowisko / Position ]:[Stanowisko / Position ]],0))="n/a","n/a",DW573-INDEX(tab_MinKomp[Testy czystości / Reinheitstests],MATCH($B573,tab_MinKomp[[Stanowisko / Position ]:[Stanowisko / Position ]],0)))</f>
        <v>n/a</v>
      </c>
      <c r="DX574" s="190" t="str">
        <f>IF(INDEX(tab_MinKomp[Testy czystości / Reinheitstests],MATCH($B573,tab_MinKomp[[Stanowisko / Position ]:[Stanowisko / Position ]],0))="n/a","n/a",DX573-INDEX(tab_MinKomp[Testy czystości / Reinheitstests],MATCH($B573,tab_MinKomp[[Stanowisko / Position ]:[Stanowisko / Position ]],0)))</f>
        <v>n/a</v>
      </c>
      <c r="DY574" s="190" t="str">
        <f>IF(INDEX(tab_MinKomp[Testy czystości / Reinheitstests],MATCH($B573,tab_MinKomp[[Stanowisko / Position ]:[Stanowisko / Position ]],0))="n/a","n/a",DY573-INDEX(tab_MinKomp[Testy czystości / Reinheitstests],MATCH($B573,tab_MinKomp[[Stanowisko / Position ]:[Stanowisko / Position ]],0)))</f>
        <v>n/a</v>
      </c>
      <c r="DZ574" s="190" t="str">
        <f>IF(INDEX(tab_MinKomp[Testy czystości / Reinheitstests],MATCH($B573,tab_MinKomp[[Stanowisko / Position ]:[Stanowisko / Position ]],0))="n/a","n/a",DZ573-INDEX(tab_MinKomp[Testy czystości / Reinheitstests],MATCH($B573,tab_MinKomp[[Stanowisko / Position ]:[Stanowisko / Position ]],0)))</f>
        <v>n/a</v>
      </c>
      <c r="EA574" s="194" t="str">
        <f>IF(INDEX(tab_MinKomp[SUPPLIER MANAGEMENT],MATCH($B573,tab_MinKomp[[Stanowisko / Position ]:[Stanowisko / Position ]],0))="n/a","n/a",EA573-INDEX(tab_MinKomp[SUPPLIER MANAGEMENT],MATCH($B573,tab_MinKomp[[Stanowisko / Position ]:[Stanowisko / Position ]],0)))</f>
        <v>n/a</v>
      </c>
      <c r="EB574" s="190" t="str">
        <f>IF(INDEX(tab_MinKomp[Testy czystości / Reinheitstests],MATCH($B573,tab_MinKomp[[Stanowisko / Position ]:[Stanowisko / Position ]],0))="n/a","n/a",EB573-INDEX(tab_MinKomp[Testy czystości / Reinheitstests],MATCH($B573,tab_MinKomp[[Stanowisko / Position ]:[Stanowisko / Position ]],0)))</f>
        <v>n/a</v>
      </c>
      <c r="EC574" s="190" t="str">
        <f>IF(INDEX(tab_MinKomp[Testy czystości / Reinheitstests],MATCH($B573,tab_MinKomp[[Stanowisko / Position ]:[Stanowisko / Position ]],0))="n/a","n/a",EC573-INDEX(tab_MinKomp[Testy czystości / Reinheitstests],MATCH($B573,tab_MinKomp[[Stanowisko / Position ]:[Stanowisko / Position ]],0)))</f>
        <v>n/a</v>
      </c>
      <c r="ED574" s="190" t="str">
        <f>IF(INDEX(tab_MinKomp[Testy czystości / Reinheitstests],MATCH($B573,tab_MinKomp[[Stanowisko / Position ]:[Stanowisko / Position ]],0))="n/a","n/a",ED573-INDEX(tab_MinKomp[Testy czystości / Reinheitstests],MATCH($B573,tab_MinKomp[[Stanowisko / Position ]:[Stanowisko / Position ]],0)))</f>
        <v>n/a</v>
      </c>
      <c r="EE574" s="190" t="str">
        <f>IF(INDEX(tab_MinKomp[Testy czystości / Reinheitstests],MATCH($B573,tab_MinKomp[[Stanowisko / Position ]:[Stanowisko / Position ]],0))="n/a","n/a",EE573-INDEX(tab_MinKomp[Testy czystości / Reinheitstests],MATCH($B573,tab_MinKomp[[Stanowisko / Position ]:[Stanowisko / Position ]],0)))</f>
        <v>n/a</v>
      </c>
      <c r="EF574" s="190" t="str">
        <f>IF(INDEX(tab_MinKomp[Testy czystości / Reinheitstests],MATCH($B573,tab_MinKomp[[Stanowisko / Position ]:[Stanowisko / Position ]],0))="n/a","n/a",EF573-INDEX(tab_MinKomp[Testy czystości / Reinheitstests],MATCH($B573,tab_MinKomp[[Stanowisko / Position ]:[Stanowisko / Position ]],0)))</f>
        <v>n/a</v>
      </c>
      <c r="EG574" s="190" t="str">
        <f>IF(INDEX(tab_MinKomp[Testy czystości / Reinheitstests],MATCH($B573,tab_MinKomp[[Stanowisko / Position ]:[Stanowisko / Position ]],0))="n/a","n/a",EG573-INDEX(tab_MinKomp[Testy czystości / Reinheitstests],MATCH($B573,tab_MinKomp[[Stanowisko / Position ]:[Stanowisko / Position ]],0)))</f>
        <v>n/a</v>
      </c>
      <c r="EH574" s="190" t="str">
        <f>IF(INDEX(tab_MinKomp[Testy czystości / Reinheitstests],MATCH($B573,tab_MinKomp[[Stanowisko / Position ]:[Stanowisko / Position ]],0))="n/a","n/a",EH573-INDEX(tab_MinKomp[Testy czystości / Reinheitstests],MATCH($B573,tab_MinKomp[[Stanowisko / Position ]:[Stanowisko / Position ]],0)))</f>
        <v>n/a</v>
      </c>
      <c r="EI574" s="190" t="str">
        <f>IF(INDEX(tab_MinKomp[Testy czystości / Reinheitstests],MATCH($B573,tab_MinKomp[[Stanowisko / Position ]:[Stanowisko / Position ]],0))="n/a","n/a",EI573-INDEX(tab_MinKomp[Testy czystości / Reinheitstests],MATCH($B573,tab_MinKomp[[Stanowisko / Position ]:[Stanowisko / Position ]],0)))</f>
        <v>n/a</v>
      </c>
      <c r="EJ574" s="190" t="str">
        <f>IF(INDEX(tab_MinKomp[Testy czystości / Reinheitstests],MATCH($B573,tab_MinKomp[[Stanowisko / Position ]:[Stanowisko / Position ]],0))="n/a","n/a",EJ573-INDEX(tab_MinKomp[Testy czystości / Reinheitstests],MATCH($B573,tab_MinKomp[[Stanowisko / Position ]:[Stanowisko / Position ]],0)))</f>
        <v>n/a</v>
      </c>
      <c r="EK574" s="190" t="str">
        <f>IF(INDEX(tab_MinKomp[Testy czystości / Reinheitstests],MATCH($B573,tab_MinKomp[[Stanowisko / Position ]:[Stanowisko / Position ]],0))="n/a","n/a",EK573-INDEX(tab_MinKomp[Testy czystości / Reinheitstests],MATCH($B573,tab_MinKomp[[Stanowisko / Position ]:[Stanowisko / Position ]],0)))</f>
        <v>n/a</v>
      </c>
      <c r="EL574" s="190" t="str">
        <f>IF(INDEX(tab_MinKomp[Testy czystości / Reinheitstests],MATCH($B573,tab_MinKomp[[Stanowisko / Position ]:[Stanowisko / Position ]],0))="n/a","n/a",EL573-INDEX(tab_MinKomp[Testy czystości / Reinheitstests],MATCH($B573,tab_MinKomp[[Stanowisko / Position ]:[Stanowisko / Position ]],0)))</f>
        <v>n/a</v>
      </c>
      <c r="EM574" s="190" t="str">
        <f>IF(INDEX(tab_MinKomp[Testy czystości / Reinheitstests],MATCH($B573,tab_MinKomp[[Stanowisko / Position ]:[Stanowisko / Position ]],0))="n/a","n/a",EM573-INDEX(tab_MinKomp[Testy czystości / Reinheitstests],MATCH($B573,tab_MinKomp[[Stanowisko / Position ]:[Stanowisko / Position ]],0)))</f>
        <v>n/a</v>
      </c>
      <c r="EN574" s="190" t="str">
        <f>IF(INDEX(tab_MinKomp[Testy czystości / Reinheitstests],MATCH($B573,tab_MinKomp[[Stanowisko / Position ]:[Stanowisko / Position ]],0))="n/a","n/a",EN573-INDEX(tab_MinKomp[Testy czystości / Reinheitstests],MATCH($B573,tab_MinKomp[[Stanowisko / Position ]:[Stanowisko / Position ]],0)))</f>
        <v>n/a</v>
      </c>
      <c r="EO574" s="194" t="str">
        <f>IF(INDEX(tab_MinKomp[Konserwacja Rep],MATCH($B573,tab_MinKomp[[Stanowisko / Position ]:[Stanowisko / Position ]],0))="n/a","n/a",EO573-INDEX(tab_MinKomp[Konserwacja Rep],MATCH($B573,tab_MinKomp[[Stanowisko / Position ]:[Stanowisko / Position ]],0)))</f>
        <v>n/a</v>
      </c>
      <c r="EP574" s="194" t="str">
        <f>IF(INDEX(tab_MinKomp[[Konserwacja Engel ]],MATCH($B573,tab_MinKomp[[Stanowisko / Position ]:[Stanowisko / Position ]],0))="n/a","n/a",EP573-INDEX(tab_MinKomp[[Konserwacja Engel ]],MATCH($B573,tab_MinKomp[[Stanowisko / Position ]:[Stanowisko / Position ]],0)))</f>
        <v>n/a</v>
      </c>
      <c r="EQ574" s="194" t="str">
        <f>IF(INDEX(tab_MinKomp[Konserwacja B 50],MATCH($B573,tab_MinKomp[[Stanowisko / Position ]:[Stanowisko / Position ]],0))="n/a","n/a",EQ573-INDEX(tab_MinKomp[Konserwacja B 50],MATCH($B573,tab_MinKomp[[Stanowisko / Position ]:[Stanowisko / Position ]],0)))</f>
        <v>n/a</v>
      </c>
      <c r="ER574" s="194" t="str">
        <f>IF(INDEX(tab_MinKomp[[Konserwacja EOL ]],MATCH($B573,tab_MinKomp[[Stanowisko / Position ]:[Stanowisko / Position ]],0))="n/a","n/a",ER573-INDEX(tab_MinKomp[[Konserwacja EOL ]],MATCH($B573,tab_MinKomp[[Stanowisko / Position ]:[Stanowisko / Position ]],0)))</f>
        <v>n/a</v>
      </c>
      <c r="ES574" s="194" t="str">
        <f>IF(INDEX(tab_MinKomp[Konserwacja Branson],MATCH($B573,tab_MinKomp[[Stanowisko / Position ]:[Stanowisko / Position ]],0))="n/a","n/a",ES573-INDEX(tab_MinKomp[Konserwacja Branson],MATCH($B573,tab_MinKomp[[Stanowisko / Position ]:[Stanowisko / Position ]],0)))</f>
        <v>n/a</v>
      </c>
      <c r="ET574" s="194" t="str">
        <f>IF(INDEX(tab_MinKomp[Konserwacja coolery],MATCH($B573,tab_MinKomp[[Stanowisko / Position ]:[Stanowisko / Position ]],0))="n/a","n/a",ET573-INDEX(tab_MinKomp[Konserwacja coolery],MATCH($B573,tab_MinKomp[[Stanowisko / Position ]:[Stanowisko / Position ]],0)))</f>
        <v>n/a</v>
      </c>
      <c r="EU574" s="194" t="str">
        <f>IF(INDEX(tab_MinKomp[Konserwacja piecy],MATCH($B573,tab_MinKomp[[Stanowisko / Position ]:[Stanowisko / Position ]],0))="n/a","n/a",EU573-INDEX(tab_MinKomp[Konserwacja piecy],MATCH($B573,tab_MinKomp[[Stanowisko / Position ]:[Stanowisko / Position ]],0)))</f>
        <v>n/a</v>
      </c>
      <c r="EV574" s="194" t="str">
        <f>IF(INDEX(tab_MinKomp[Rysunek techniczny- czytanie],MATCH($B573,tab_MinKomp[[Stanowisko / Position ]:[Stanowisko / Position ]],0))="n/a","n/a",EV573-INDEX(tab_MinKomp[Rysunek techniczny- czytanie],MATCH($B573,tab_MinKomp[[Stanowisko / Position ]:[Stanowisko / Position ]],0)))</f>
        <v>n/a</v>
      </c>
      <c r="EW574" s="194" t="str">
        <f>IF(INDEX(tab_MinKomp[Elektryka],MATCH($B573,tab_MinKomp[[Stanowisko / Position ]:[Stanowisko / Position ]],0))="n/a","n/a",EW573-INDEX(tab_MinKomp[Elektryka],MATCH($B573,tab_MinKomp[[Stanowisko / Position ]:[Stanowisko / Position ]],0)))</f>
        <v>n/a</v>
      </c>
      <c r="EX574" s="194" t="str">
        <f>IF(INDEX(tab_MinKomp[Pneumatyka],MATCH($B573,tab_MinKomp[[Stanowisko / Position ]:[Stanowisko / Position ]],0))="n/a","n/a",EX573-INDEX(tab_MinKomp[Pneumatyka],MATCH($B573,tab_MinKomp[[Stanowisko / Position ]:[Stanowisko / Position ]],0)))</f>
        <v>n/a</v>
      </c>
      <c r="EY574" s="194" t="str">
        <f>IF(INDEX(tab_MinKomp[[Hydraulika ]],MATCH($B573,tab_MinKomp[[Stanowisko / Position ]:[Stanowisko / Position ]],0))="n/a","n/a",EY573-INDEX(tab_MinKomp[[Hydraulika ]],MATCH($B573,tab_MinKomp[[Stanowisko / Position ]:[Stanowisko / Position ]],0)))</f>
        <v>n/a</v>
      </c>
      <c r="EZ574" s="194" t="str">
        <f>IF(INDEX(tab_MinKomp[Podciśnienie],MATCH($B573,tab_MinKomp[[Stanowisko / Position ]:[Stanowisko / Position ]],0))="n/a","n/a",EZ573-INDEX(tab_MinKomp[Podciśnienie],MATCH($B573,tab_MinKomp[[Stanowisko / Position ]:[Stanowisko / Position ]],0)))</f>
        <v>n/a</v>
      </c>
      <c r="FA574" s="194" t="str">
        <f>IF(INDEX(tab_MinKomp[Usuwanie awarii],MATCH($B573,tab_MinKomp[[Stanowisko / Position ]:[Stanowisko / Position ]],0))="n/a","n/a",FA573-INDEX(tab_MinKomp[Usuwanie awarii],MATCH($B573,tab_MinKomp[[Stanowisko / Position ]:[Stanowisko / Position ]],0)))</f>
        <v>n/a</v>
      </c>
      <c r="FB574" s="194" t="str">
        <f>IF(INDEX(tab_MinKomp[Obsługa robotów],MATCH($B573,tab_MinKomp[[Stanowisko / Position ]:[Stanowisko / Position ]],0))="n/a","n/a",FB573-INDEX(tab_MinKomp[Obsługa robotów],MATCH($B573,tab_MinKomp[[Stanowisko / Position ]:[Stanowisko / Position ]],0)))</f>
        <v>n/a</v>
      </c>
      <c r="FC574" s="194" t="str">
        <f>IF(INDEX(tab_MinKomp[Obsługa sterowania maszyny],MATCH($B573,tab_MinKomp[[Stanowisko / Position ]:[Stanowisko / Position ]],0))="n/a","n/a",FC573-INDEX(tab_MinKomp[Obsługa sterowania maszyny],MATCH($B573,tab_MinKomp[[Stanowisko / Position ]:[Stanowisko / Position ]],0)))</f>
        <v>n/a</v>
      </c>
      <c r="FD574" s="194" t="str">
        <f>IF(INDEX(tab_MinKomp[Usuwanie przyczyn żródłowych],MATCH($B573,tab_MinKomp[[Stanowisko / Position ]:[Stanowisko / Position ]],0))="n/a","n/a",FD573-INDEX(tab_MinKomp[Usuwanie przyczyn żródłowych],MATCH($B573,tab_MinKomp[[Stanowisko / Position ]:[Stanowisko / Position ]],0)))</f>
        <v>n/a</v>
      </c>
      <c r="FE574" s="194" t="str">
        <f>IF(INDEX(tab_MinKomp[Cmms stosowanie],MATCH($B573,tab_MinKomp[[Stanowisko / Position ]:[Stanowisko / Position ]],0))="n/a","n/a",FE573-INDEX(tab_MinKomp[Cmms stosowanie],MATCH($B573,tab_MinKomp[[Stanowisko / Position ]:[Stanowisko / Position ]],0)))</f>
        <v>n/a</v>
      </c>
      <c r="FF574" s="190" t="str">
        <f>IF(INDEX(tab_MinKomp[Testy czystości / Reinheitstests],MATCH($B573,tab_MinKomp[[Stanowisko / Position ]:[Stanowisko / Position ]],0))="n/a","n/a",FF573-INDEX(tab_MinKomp[Testy czystości / Reinheitstests],MATCH($B573,tab_MinKomp[[Stanowisko / Position ]:[Stanowisko / Position ]],0)))</f>
        <v>n/a</v>
      </c>
      <c r="FG574" s="194" t="str">
        <f>IF(INDEX(tab_MinKomp[Czyszczenie form plastikowych],MATCH($B573,tab_MinKomp[[Stanowisko / Position ]:[Stanowisko / Position ]],0))="n/a","n/a",FG573-INDEX(tab_MinKomp[Czyszczenie form plastikowych],MATCH($B573,tab_MinKomp[[Stanowisko / Position ]:[Stanowisko / Position ]],0)))</f>
        <v>n/a</v>
      </c>
      <c r="FH574" s="194" t="str">
        <f>IF(INDEX(tab_MinKomp[Wymiana form plastik],MATCH($B573,tab_MinKomp[[Stanowisko / Position ]:[Stanowisko / Position ]],0))="n/a","n/a",FH573-INDEX(tab_MinKomp[Wymiana form plastik],MATCH($B573,tab_MinKomp[[Stanowisko / Position ]:[Stanowisko / Position ]],0)))</f>
        <v>n/a</v>
      </c>
      <c r="FI574" s="194" t="str">
        <f>IF(INDEX(tab_MinKomp[Wymiana form guma],MATCH($B573,tab_MinKomp[[Stanowisko / Position ]:[Stanowisko / Position ]],0))="n/a","n/a",FI573-INDEX(tab_MinKomp[Wymiana form guma],MATCH($B573,tab_MinKomp[[Stanowisko / Position ]:[Stanowisko / Position ]],0)))</f>
        <v>n/a</v>
      </c>
      <c r="FJ574" s="194" t="str">
        <f>IF(INDEX(tab_MinKomp[Konserwacja KK],MATCH($B573,tab_MinKomp[[Stanowisko / Position ]:[Stanowisko / Position ]],0))="n/a","n/a",FJ573-INDEX(tab_MinKomp[Konserwacja KK],MATCH($B573,tab_MinKomp[[Stanowisko / Position ]:[Stanowisko / Position ]],0)))</f>
        <v>n/a</v>
      </c>
      <c r="FK574" s="194" t="str">
        <f>IF(INDEX(tab_MinKomp[Konserwacja form guma],MATCH($B573,tab_MinKomp[[Stanowisko / Position ]:[Stanowisko / Position ]],0))="n/a","n/a",FK573-INDEX(tab_MinKomp[Konserwacja form guma],MATCH($B573,tab_MinKomp[[Stanowisko / Position ]:[Stanowisko / Position ]],0)))</f>
        <v>n/a</v>
      </c>
      <c r="FL574" s="194" t="str">
        <f>IF(INDEX(tab_MinKomp[Konserwacja form plastiki],MATCH($B573,tab_MinKomp[[Stanowisko / Position ]:[Stanowisko / Position ]],0))="n/a","n/a",FL573-INDEX(tab_MinKomp[Konserwacja form plastiki],MATCH($B573,tab_MinKomp[[Stanowisko / Position ]:[Stanowisko / Position ]],0)))</f>
        <v>n/a</v>
      </c>
      <c r="FM574" s="194" t="str">
        <f>IF(INDEX(tab_MinKomp[Konserwacja Gorącego Kanału],MATCH($B573,tab_MinKomp[[Stanowisko / Position ]:[Stanowisko / Position ]],0))="n/a","n/a",FM573-INDEX(tab_MinKomp[Konserwacja Gorącego Kanału],MATCH($B573,tab_MinKomp[[Stanowisko / Position ]:[Stanowisko / Position ]],0)))</f>
        <v>n/a</v>
      </c>
      <c r="FN574" s="194" t="str">
        <f>IF(INDEX(tab_MinKomp[MS Office (Excel)],MATCH($B573,tab_MinKomp[[Stanowisko / Position ]:[Stanowisko / Position ]],0))="n/a","n/a",FN573-INDEX(tab_MinKomp[MS Office (Excel)],MATCH($B573,tab_MinKomp[[Stanowisko / Position ]:[Stanowisko / Position ]],0)))</f>
        <v>n/a</v>
      </c>
      <c r="FO574" s="194" t="str">
        <f>IF(INDEX(tab_MinKomp[MS Office (Word)],MATCH($B573,tab_MinKomp[[Stanowisko / Position ]:[Stanowisko / Position ]],0))="n/a","n/a",FO573-INDEX(tab_MinKomp[MS Office (Word)],MATCH($B573,tab_MinKomp[[Stanowisko / Position ]:[Stanowisko / Position ]],0)))</f>
        <v>n/a</v>
      </c>
      <c r="FP574" s="194" t="str">
        <f>IF(INDEX(tab_MinKomp[MS Office (Power Point)],MATCH($B573,tab_MinKomp[[Stanowisko / Position ]:[Stanowisko / Position ]],0))="n/a","n/a",FP573-INDEX(tab_MinKomp[MS Office (Power Point)],MATCH($B573,tab_MinKomp[[Stanowisko / Position ]:[Stanowisko / Position ]],0)))</f>
        <v>n/a</v>
      </c>
      <c r="FQ574" s="196" t="str">
        <f>IF(INDEX(tab_MinKomp[Język angielski / Englisch],MATCH($B573,tab_MinKomp[[Stanowisko / Position ]:[Stanowisko / Position ]],0))="n/a","n/a",FQ573-INDEX(tab_MinKomp[Język angielski / Englisch],MATCH($B573,tab_MinKomp[[Stanowisko / Position ]:[Stanowisko / Position ]],0)))</f>
        <v>n/a</v>
      </c>
      <c r="FR574" s="196" t="str">
        <f>IF(INDEX(tab_MinKomp[Język niemiecki / Deutsch],MATCH($B573,tab_MinKomp[[Stanowisko / Position ]:[Stanowisko / Position ]],0))="n/a","n/a",FR573-INDEX(tab_MinKomp[Język niemiecki / Deutsch],MATCH($B573,tab_MinKomp[[Stanowisko / Position ]:[Stanowisko / Position ]],0)))</f>
        <v>n/a</v>
      </c>
      <c r="FS574" s="194">
        <f>IF(INDEX(tab_MinKomp[Zarządzanie dokumentacją procesową / Process dokumentation management],MATCH($B573,tab_MinKomp[[Stanowisko / Position ]:[Stanowisko / Position ]],0))="n/a","n/a",FS573-INDEX(tab_MinKomp[Zarządzanie dokumentacją procesową / Process dokumentation management],MATCH($B573,tab_MinKomp[[Stanowisko / Position ]:[Stanowisko / Position ]],0)))</f>
        <v>-1</v>
      </c>
      <c r="FT574" s="194">
        <f>IF(INDEX(tab_MinKomp[Znajomość procesów z obszaru / Kenntiss der prozesse in dem Bereich],MATCH($B573,tab_MinKomp[[Stanowisko / Position ]:[Stanowisko / Position ]],0))="n/a","n/a",FT573-INDEX(tab_MinKomp[Znajomość procesów z obszaru / Kenntiss der prozesse in dem Bereich],MATCH($B573,tab_MinKomp[[Stanowisko / Position ]:[Stanowisko / Position ]],0)))</f>
        <v>0</v>
      </c>
      <c r="FU574" s="194">
        <f>IF(INDEX(tab_MinKomp[optymalizacja procesów / Prozessoptymalisierung],MATCH($B573,tab_MinKomp[[Stanowisko / Position ]:[Stanowisko / Position ]],0))="n/a","n/a",FU573-INDEX(tab_MinKomp[optymalizacja procesów / Prozessoptymalisierung],MATCH($B573,tab_MinKomp[[Stanowisko / Position ]:[Stanowisko / Position ]],0)))</f>
        <v>0</v>
      </c>
      <c r="FV574" s="194">
        <f>IF(INDEX(tab_MinKomp[Umiejętności szkoleniowe / Trainingsfähigkeiten],MATCH($B573,tab_MinKomp[[Stanowisko / Position ]:[Stanowisko / Position ]],0))="n/a","n/a",FV573-INDEX(tab_MinKomp[Umiejętności szkoleniowe / Trainingsfähigkeiten],MATCH($B573,tab_MinKomp[[Stanowisko / Position ]:[Stanowisko / Position ]],0)))</f>
        <v>0</v>
      </c>
      <c r="FW574" s="194">
        <f>IF(INDEX(tab_MinKomp[Analityczne myślenie, podejście / Analitysches Denken, Einstellung],MATCH($B573,tab_MinKomp[[Stanowisko / Position ]:[Stanowisko / Position ]],0))="n/a","n/a",FW573-INDEX(tab_MinKomp[Analityczne myślenie, podejście / Analitysches Denken, Einstellung],MATCH($B573,tab_MinKomp[[Stanowisko / Position ]:[Stanowisko / Position ]],0)))</f>
        <v>0</v>
      </c>
      <c r="FX574" s="194">
        <f>IF(INDEX(tab_MinKomp[Dokładność, precyzja w dzialaniu / Genauigkeit, Präzision in die Arbeit],MATCH($B573,tab_MinKomp[[Stanowisko / Position ]:[Stanowisko / Position ]],0))="n/a","n/a",FX573-INDEX(tab_MinKomp[Dokładność, precyzja w dzialaniu / Genauigkeit, Präzision in die Arbeit],MATCH($B573,tab_MinKomp[[Stanowisko / Position ]:[Stanowisko / Position ]],0)))</f>
        <v>0</v>
      </c>
      <c r="FY574" s="194">
        <f>IF(INDEX(tab_MinKomp[Dyspozycyjność / Verfügbarkeit],MATCH($B573,tab_MinKomp[[Stanowisko / Position ]:[Stanowisko / Position ]],0))="n/a","n/a",FY573-INDEX(tab_MinKomp[Dyspozycyjność / Verfügbarkeit],MATCH($B573,tab_MinKomp[[Stanowisko / Position ]:[Stanowisko / Position ]],0)))</f>
        <v>0</v>
      </c>
      <c r="FZ574" s="194">
        <f>IF(INDEX(tab_MinKomp[Zaangażowanie / 
Engagement],MATCH($B573,tab_MinKomp[[Stanowisko / Position ]:[Stanowisko / Position ]],0))="n/a","n/a",FZ573-INDEX(tab_MinKomp[Zaangażowanie / 
Engagement],MATCH($B573,tab_MinKomp[[Stanowisko / Position ]:[Stanowisko / Position ]],0)))</f>
        <v>0</v>
      </c>
      <c r="GA574" s="194" t="str">
        <f>IF(INDEX(tab_MinKomp[Konserwacja form guma],MATCH($B573,tab_MinKomp[[Stanowisko / Position ]:[Stanowisko / Position ]],0))="n/a","n/a",GA573-INDEX(tab_MinKomp[Konserwacja form guma],MATCH($B573,tab_MinKomp[[Stanowisko / Position ]:[Stanowisko / Position ]],0)))</f>
        <v>n/a</v>
      </c>
      <c r="GB574" s="194" t="str">
        <f>IF(INDEX(tab_MinKomp[Konserwacja form plastiki],MATCH($B573,tab_MinKomp[[Stanowisko / Position ]:[Stanowisko / Position ]],0))="n/a","n/a",GB573-INDEX(tab_MinKomp[Konserwacja form plastiki],MATCH($B573,tab_MinKomp[[Stanowisko / Position ]:[Stanowisko / Position ]],0)))</f>
        <v>n/a</v>
      </c>
      <c r="GC574" s="194">
        <f>IF(INDEX(tab_MinKomp[Elastyczność w działaniu],MATCH($B573,tab_MinKomp[[Stanowisko / Position ]:[Stanowisko / Position ]],0))="n/a","n/a",GC573-INDEX(tab_MinKomp[Elastyczność w działaniu],MATCH($B573,tab_MinKomp[[Stanowisko / Position ]:[Stanowisko / Position ]],0)))</f>
        <v>0</v>
      </c>
      <c r="GD574" s="194">
        <f>IF(INDEX(tab_MinKomp[Komunikatywność],MATCH($B573,tab_MinKomp[[Stanowisko / Position ]:[Stanowisko / Position ]],0))="n/a","n/a",GD573-INDEX(tab_MinKomp[Komunikatywność],MATCH($B573,tab_MinKomp[[Stanowisko / Position ]:[Stanowisko / Position ]],0)))</f>
        <v>0</v>
      </c>
      <c r="GE574" s="193" t="str">
        <f>IF(INDEX(tab_MinKomp[Motywowanie i budowanie zaangażowania zespołu],MATCH($B573,tab_MinKomp[[Stanowisko / Position ]:[Stanowisko / Position ]],0))="n/a","n/a",GE573-INDEX(tab_MinKomp[Motywowanie i budowanie zaangażowania zespołu],MATCH($B573,tab_MinKomp[[Stanowisko / Position ]:[Stanowisko / Position ]],0)))</f>
        <v>n/a</v>
      </c>
      <c r="GF574" s="186" t="s">
        <v>248</v>
      </c>
      <c r="GG574" s="186" t="s">
        <v>248</v>
      </c>
      <c r="GH574" s="186" t="s">
        <v>248</v>
      </c>
      <c r="GI574" s="186" t="s">
        <v>248</v>
      </c>
      <c r="GJ574" s="186" t="s">
        <v>248</v>
      </c>
      <c r="GK574" s="186" t="s">
        <v>248</v>
      </c>
      <c r="GL574" s="186" t="s">
        <v>248</v>
      </c>
      <c r="GM574" s="186" t="s">
        <v>248</v>
      </c>
      <c r="GN574" s="186" t="s">
        <v>248</v>
      </c>
      <c r="GO574" s="186" t="s">
        <v>248</v>
      </c>
      <c r="GP574" s="186" t="s">
        <v>248</v>
      </c>
      <c r="GQ574" s="186" t="s">
        <v>248</v>
      </c>
      <c r="GR574" s="186" t="s">
        <v>248</v>
      </c>
      <c r="GS574" s="186" t="s">
        <v>248</v>
      </c>
      <c r="GT574" s="186" t="s">
        <v>248</v>
      </c>
      <c r="GU574" s="186" t="s">
        <v>248</v>
      </c>
      <c r="GV574" s="186" t="s">
        <v>248</v>
      </c>
      <c r="GW574" s="186" t="s">
        <v>248</v>
      </c>
      <c r="GX574" s="186" t="s">
        <v>248</v>
      </c>
      <c r="GY574" s="186" t="s">
        <v>248</v>
      </c>
      <c r="GZ574" s="261" t="s">
        <v>248</v>
      </c>
      <c r="HA574" s="261" t="s">
        <v>248</v>
      </c>
      <c r="HB574" s="191">
        <f>SUM(G574:GE574)/(HB573-(SUM(G574:GE574)))</f>
        <v>-6.9767441860465115E-2</v>
      </c>
    </row>
    <row r="575" spans="1:211" ht="24.9" customHeight="1" x14ac:dyDescent="0.3">
      <c r="A575" s="105" t="s">
        <v>322</v>
      </c>
      <c r="B575" s="105" t="s">
        <v>315</v>
      </c>
      <c r="C575" s="105"/>
      <c r="D575" s="105">
        <v>1954</v>
      </c>
      <c r="E575" s="394" t="s">
        <v>683</v>
      </c>
      <c r="F575" s="185" t="s">
        <v>374</v>
      </c>
      <c r="G575" s="186">
        <v>2</v>
      </c>
      <c r="H575" s="186">
        <v>1</v>
      </c>
      <c r="I575" s="186">
        <v>2</v>
      </c>
      <c r="J575" s="186">
        <v>1</v>
      </c>
      <c r="K575" s="186">
        <v>1</v>
      </c>
      <c r="L575" s="186" t="s">
        <v>248</v>
      </c>
      <c r="M575" s="186" t="s">
        <v>248</v>
      </c>
      <c r="N575" s="186" t="s">
        <v>248</v>
      </c>
      <c r="O575" s="186">
        <v>1</v>
      </c>
      <c r="P575" s="186">
        <v>1</v>
      </c>
      <c r="Q575" s="186" t="s">
        <v>248</v>
      </c>
      <c r="R575" s="186" t="s">
        <v>248</v>
      </c>
      <c r="S575" s="186" t="s">
        <v>248</v>
      </c>
      <c r="T575" s="186" t="s">
        <v>248</v>
      </c>
      <c r="U575" s="186" t="s">
        <v>248</v>
      </c>
      <c r="V575" s="186" t="s">
        <v>248</v>
      </c>
      <c r="W575" s="186" t="s">
        <v>248</v>
      </c>
      <c r="X575" s="186" t="s">
        <v>248</v>
      </c>
      <c r="Y575" s="186" t="s">
        <v>248</v>
      </c>
      <c r="Z575" s="186" t="s">
        <v>248</v>
      </c>
      <c r="AA575" s="186" t="s">
        <v>248</v>
      </c>
      <c r="AB575" s="186" t="s">
        <v>248</v>
      </c>
      <c r="AC575" s="186" t="s">
        <v>248</v>
      </c>
      <c r="AD575" s="186" t="s">
        <v>248</v>
      </c>
      <c r="AE575" s="186" t="s">
        <v>248</v>
      </c>
      <c r="AF575" s="186" t="s">
        <v>248</v>
      </c>
      <c r="AG575" s="186" t="s">
        <v>248</v>
      </c>
      <c r="AH575" s="186" t="s">
        <v>248</v>
      </c>
      <c r="AI575" s="186" t="s">
        <v>248</v>
      </c>
      <c r="AJ575" s="186" t="s">
        <v>248</v>
      </c>
      <c r="AK575" s="186" t="s">
        <v>248</v>
      </c>
      <c r="AL575" s="186">
        <v>1</v>
      </c>
      <c r="AM575" s="186" t="s">
        <v>248</v>
      </c>
      <c r="AN575" s="186" t="s">
        <v>248</v>
      </c>
      <c r="AO575" s="186">
        <v>1</v>
      </c>
      <c r="AP575" s="186" t="s">
        <v>248</v>
      </c>
      <c r="AQ575" s="186">
        <v>1</v>
      </c>
      <c r="AR575" s="186" t="s">
        <v>248</v>
      </c>
      <c r="AS575" s="186" t="s">
        <v>248</v>
      </c>
      <c r="AT575" s="186" t="s">
        <v>248</v>
      </c>
      <c r="AU575" s="186" t="s">
        <v>248</v>
      </c>
      <c r="AV575" s="186">
        <v>2</v>
      </c>
      <c r="AW575" s="186">
        <v>1</v>
      </c>
      <c r="AX575" s="186" t="s">
        <v>248</v>
      </c>
      <c r="AY575" s="186" t="s">
        <v>248</v>
      </c>
      <c r="AZ575" s="186" t="s">
        <v>248</v>
      </c>
      <c r="BA575" s="186" t="s">
        <v>248</v>
      </c>
      <c r="BB575" s="186" t="s">
        <v>248</v>
      </c>
      <c r="BC575" s="186" t="s">
        <v>248</v>
      </c>
      <c r="BD575" s="186" t="s">
        <v>248</v>
      </c>
      <c r="BE575" s="186" t="s">
        <v>248</v>
      </c>
      <c r="BF575" s="186" t="s">
        <v>248</v>
      </c>
      <c r="BG575" s="186" t="s">
        <v>248</v>
      </c>
      <c r="BH575" s="186" t="s">
        <v>248</v>
      </c>
      <c r="BI575" s="186" t="s">
        <v>248</v>
      </c>
      <c r="BJ575" s="186" t="s">
        <v>248</v>
      </c>
      <c r="BK575" s="186" t="s">
        <v>248</v>
      </c>
      <c r="BL575" s="186" t="s">
        <v>248</v>
      </c>
      <c r="BM575" s="186" t="s">
        <v>248</v>
      </c>
      <c r="BN575" s="186" t="s">
        <v>248</v>
      </c>
      <c r="BO575" s="186" t="s">
        <v>248</v>
      </c>
      <c r="BP575" s="186">
        <v>2</v>
      </c>
      <c r="BQ575" s="186" t="s">
        <v>248</v>
      </c>
      <c r="BR575" s="186">
        <v>1</v>
      </c>
      <c r="BS575" s="186" t="s">
        <v>248</v>
      </c>
      <c r="BT575" s="186" t="s">
        <v>248</v>
      </c>
      <c r="BU575" s="186" t="s">
        <v>248</v>
      </c>
      <c r="BV575" s="186" t="s">
        <v>248</v>
      </c>
      <c r="BW575" s="186" t="s">
        <v>248</v>
      </c>
      <c r="BX575" s="186" t="s">
        <v>248</v>
      </c>
      <c r="BY575" s="186" t="s">
        <v>248</v>
      </c>
      <c r="BZ575" s="186" t="s">
        <v>248</v>
      </c>
      <c r="CA575" s="186">
        <v>1</v>
      </c>
      <c r="CB575" s="186" t="s">
        <v>248</v>
      </c>
      <c r="CC575" s="186">
        <v>2</v>
      </c>
      <c r="CD575" s="186">
        <v>2</v>
      </c>
      <c r="CE575" s="186" t="s">
        <v>248</v>
      </c>
      <c r="CF575" s="186" t="s">
        <v>248</v>
      </c>
      <c r="CG575" s="186">
        <v>1</v>
      </c>
      <c r="CH575" s="186" t="s">
        <v>248</v>
      </c>
      <c r="CI575" s="186" t="s">
        <v>248</v>
      </c>
      <c r="CJ575" s="186" t="s">
        <v>248</v>
      </c>
      <c r="CK575" s="186" t="s">
        <v>248</v>
      </c>
      <c r="CL575" s="186" t="s">
        <v>248</v>
      </c>
      <c r="CM575" s="186" t="s">
        <v>248</v>
      </c>
      <c r="CN575" s="186" t="s">
        <v>248</v>
      </c>
      <c r="CO575" s="186" t="s">
        <v>248</v>
      </c>
      <c r="CP575" s="186" t="s">
        <v>248</v>
      </c>
      <c r="CQ575" s="186" t="s">
        <v>248</v>
      </c>
      <c r="CR575" s="186" t="s">
        <v>248</v>
      </c>
      <c r="CS575" s="186" t="s">
        <v>248</v>
      </c>
      <c r="CT575" s="186" t="s">
        <v>248</v>
      </c>
      <c r="CU575" s="186" t="s">
        <v>248</v>
      </c>
      <c r="CV575" s="186" t="s">
        <v>248</v>
      </c>
      <c r="CW575" s="186">
        <v>1</v>
      </c>
      <c r="CX575" s="186" t="s">
        <v>248</v>
      </c>
      <c r="CY575" s="186" t="s">
        <v>248</v>
      </c>
      <c r="CZ575" s="186" t="s">
        <v>248</v>
      </c>
      <c r="DA575" s="186" t="s">
        <v>248</v>
      </c>
      <c r="DB575" s="186" t="s">
        <v>248</v>
      </c>
      <c r="DC575" s="186" t="s">
        <v>248</v>
      </c>
      <c r="DD575" s="186" t="s">
        <v>248</v>
      </c>
      <c r="DE575" s="186" t="s">
        <v>248</v>
      </c>
      <c r="DF575" s="186">
        <v>1</v>
      </c>
      <c r="DG575" s="186" t="s">
        <v>248</v>
      </c>
      <c r="DH575" s="186" t="s">
        <v>248</v>
      </c>
      <c r="DI575" s="186" t="s">
        <v>248</v>
      </c>
      <c r="DJ575" s="186" t="s">
        <v>248</v>
      </c>
      <c r="DK575" s="186" t="s">
        <v>248</v>
      </c>
      <c r="DL575" s="186" t="s">
        <v>248</v>
      </c>
      <c r="DM575" s="186" t="s">
        <v>248</v>
      </c>
      <c r="DN575" s="186" t="s">
        <v>248</v>
      </c>
      <c r="DO575" s="186" t="s">
        <v>248</v>
      </c>
      <c r="DP575" s="186" t="s">
        <v>248</v>
      </c>
      <c r="DQ575" s="186" t="s">
        <v>248</v>
      </c>
      <c r="DR575" s="186" t="s">
        <v>248</v>
      </c>
      <c r="DS575" s="186" t="s">
        <v>248</v>
      </c>
      <c r="DT575" s="186" t="s">
        <v>248</v>
      </c>
      <c r="DU575" s="186" t="s">
        <v>248</v>
      </c>
      <c r="DV575" s="186" t="s">
        <v>248</v>
      </c>
      <c r="DW575" s="186" t="s">
        <v>248</v>
      </c>
      <c r="DX575" s="186" t="s">
        <v>248</v>
      </c>
      <c r="DY575" s="186" t="s">
        <v>248</v>
      </c>
      <c r="DZ575" s="186" t="s">
        <v>248</v>
      </c>
      <c r="EA575" s="186" t="s">
        <v>248</v>
      </c>
      <c r="EB575" s="186" t="s">
        <v>248</v>
      </c>
      <c r="EC575" s="186" t="s">
        <v>248</v>
      </c>
      <c r="ED575" s="186" t="s">
        <v>248</v>
      </c>
      <c r="EE575" s="186" t="s">
        <v>248</v>
      </c>
      <c r="EF575" s="186" t="s">
        <v>248</v>
      </c>
      <c r="EG575" s="186" t="s">
        <v>248</v>
      </c>
      <c r="EH575" s="186" t="s">
        <v>248</v>
      </c>
      <c r="EI575" s="186" t="s">
        <v>248</v>
      </c>
      <c r="EJ575" s="186" t="s">
        <v>248</v>
      </c>
      <c r="EK575" s="186" t="s">
        <v>248</v>
      </c>
      <c r="EL575" s="184" t="s">
        <v>248</v>
      </c>
      <c r="EM575" s="184" t="s">
        <v>248</v>
      </c>
      <c r="EN575" s="184" t="s">
        <v>248</v>
      </c>
      <c r="EO575" s="186" t="s">
        <v>248</v>
      </c>
      <c r="EP575" s="186" t="s">
        <v>248</v>
      </c>
      <c r="EQ575" s="186" t="s">
        <v>248</v>
      </c>
      <c r="ER575" s="186" t="s">
        <v>248</v>
      </c>
      <c r="ES575" s="186" t="s">
        <v>248</v>
      </c>
      <c r="ET575" s="186" t="s">
        <v>248</v>
      </c>
      <c r="EU575" s="186" t="s">
        <v>248</v>
      </c>
      <c r="EV575" s="186" t="s">
        <v>248</v>
      </c>
      <c r="EW575" s="186" t="s">
        <v>248</v>
      </c>
      <c r="EX575" s="186" t="s">
        <v>248</v>
      </c>
      <c r="EY575" s="186" t="s">
        <v>248</v>
      </c>
      <c r="EZ575" s="186" t="s">
        <v>248</v>
      </c>
      <c r="FA575" s="186" t="s">
        <v>248</v>
      </c>
      <c r="FB575" s="186" t="s">
        <v>248</v>
      </c>
      <c r="FC575" s="186" t="s">
        <v>248</v>
      </c>
      <c r="FD575" s="186" t="s">
        <v>248</v>
      </c>
      <c r="FE575" s="186" t="s">
        <v>248</v>
      </c>
      <c r="FF575" s="186" t="s">
        <v>248</v>
      </c>
      <c r="FG575" s="186" t="s">
        <v>248</v>
      </c>
      <c r="FH575" s="186" t="s">
        <v>248</v>
      </c>
      <c r="FI575" s="186" t="s">
        <v>248</v>
      </c>
      <c r="FJ575" s="186" t="s">
        <v>248</v>
      </c>
      <c r="FK575" s="186" t="s">
        <v>248</v>
      </c>
      <c r="FL575" s="186" t="s">
        <v>248</v>
      </c>
      <c r="FM575" s="186" t="s">
        <v>248</v>
      </c>
      <c r="FN575" s="186" t="s">
        <v>248</v>
      </c>
      <c r="FO575" s="186" t="s">
        <v>248</v>
      </c>
      <c r="FP575" s="186" t="s">
        <v>248</v>
      </c>
      <c r="FQ575" s="187" t="s">
        <v>248</v>
      </c>
      <c r="FR575" s="187" t="s">
        <v>248</v>
      </c>
      <c r="FS575" s="186">
        <v>1</v>
      </c>
      <c r="FT575" s="186">
        <v>2</v>
      </c>
      <c r="FU575" s="186">
        <v>1</v>
      </c>
      <c r="FV575" s="186">
        <v>1</v>
      </c>
      <c r="FW575" s="186">
        <v>1</v>
      </c>
      <c r="FX575" s="186">
        <v>2</v>
      </c>
      <c r="FY575" s="186">
        <v>2</v>
      </c>
      <c r="FZ575" s="186">
        <v>2</v>
      </c>
      <c r="GA575" s="186" t="s">
        <v>248</v>
      </c>
      <c r="GB575" s="186" t="s">
        <v>248</v>
      </c>
      <c r="GC575" s="186">
        <v>2</v>
      </c>
      <c r="GD575" s="186">
        <v>1</v>
      </c>
      <c r="GE575" s="186" t="s">
        <v>248</v>
      </c>
      <c r="GF575" s="186" t="s">
        <v>248</v>
      </c>
      <c r="GG575" s="186" t="s">
        <v>248</v>
      </c>
      <c r="GH575" s="186" t="s">
        <v>248</v>
      </c>
      <c r="GI575" s="186" t="s">
        <v>248</v>
      </c>
      <c r="GJ575" s="186" t="s">
        <v>248</v>
      </c>
      <c r="GK575" s="186" t="s">
        <v>248</v>
      </c>
      <c r="GL575" s="186" t="s">
        <v>248</v>
      </c>
      <c r="GM575" s="186" t="s">
        <v>248</v>
      </c>
      <c r="GN575" s="186" t="s">
        <v>248</v>
      </c>
      <c r="GO575" s="186" t="s">
        <v>248</v>
      </c>
      <c r="GP575" s="186" t="s">
        <v>248</v>
      </c>
      <c r="GQ575" s="186" t="s">
        <v>248</v>
      </c>
      <c r="GR575" s="186" t="s">
        <v>248</v>
      </c>
      <c r="GS575" s="186" t="s">
        <v>248</v>
      </c>
      <c r="GT575" s="186" t="s">
        <v>248</v>
      </c>
      <c r="GU575" s="186" t="s">
        <v>248</v>
      </c>
      <c r="GV575" s="186" t="s">
        <v>248</v>
      </c>
      <c r="GW575" s="186" t="s">
        <v>248</v>
      </c>
      <c r="GX575" s="186" t="s">
        <v>248</v>
      </c>
      <c r="GY575" s="186" t="s">
        <v>248</v>
      </c>
      <c r="GZ575" s="261" t="s">
        <v>248</v>
      </c>
      <c r="HA575" s="261" t="s">
        <v>248</v>
      </c>
      <c r="HB575" s="188">
        <f>SUM(G575:GE575)</f>
        <v>41</v>
      </c>
    </row>
    <row r="576" spans="1:211" ht="24.9" customHeight="1" thickBot="1" x14ac:dyDescent="0.35">
      <c r="A576" s="108" t="str">
        <f>A575</f>
        <v>Prod.-Q-6</v>
      </c>
      <c r="B576" s="108" t="str">
        <f>B575</f>
        <v>Pracownik Produkcji</v>
      </c>
      <c r="C576" s="108">
        <f>C575</f>
        <v>0</v>
      </c>
      <c r="D576" s="108">
        <f>D575</f>
        <v>1954</v>
      </c>
      <c r="E576" s="395"/>
      <c r="F576" s="189" t="s">
        <v>375</v>
      </c>
      <c r="G576" s="192">
        <f>IF(INDEX(tab_MinKomp[Przepisy BHP / BHP Vorschriften],MATCH($B575,tab_MinKomp[[Stanowisko / Position ]:[Stanowisko / Position ]],0))="n/a","n/a",G575-INDEX(tab_MinKomp[Przepisy BHP / BHP Vorschriften],MATCH($B575,tab_MinKomp[[Stanowisko / Position ]:[Stanowisko / Position ]],0)))</f>
        <v>0</v>
      </c>
      <c r="H576" s="193">
        <f>IF(INDEX(tab_MinKomp[Przepisy PPOŻ / Brandschutzbestimmungen],MATCH($B575,tab_MinKomp[[Stanowisko / Position ]:[Stanowisko / Position ]],0))="n/a","n/a",H575-INDEX(tab_MinKomp[Przepisy PPOŻ / Brandschutzbestimmungen],MATCH($B575,tab_MinKomp[[Stanowisko / Position ]:[Stanowisko / Position ]],0)))</f>
        <v>0</v>
      </c>
      <c r="I576" s="193">
        <f>IF(INDEX(tab_MinKomp[Ryzyko zawodowe na stanowiskach pracyv/ Berufliche Risiken an Arbeitsstellen],MATCH($B575,tab_MinKomp[[Stanowisko / Position ]:[Stanowisko / Position ]],0))="n/a","n/a",I575-INDEX(tab_MinKomp[Ryzyko zawodowe na stanowiskach pracyv/ Berufliche Risiken an Arbeitsstellen],MATCH($B575,tab_MinKomp[[Stanowisko / Position ]:[Stanowisko / Position ]],0)))</f>
        <v>0</v>
      </c>
      <c r="J576" s="193">
        <f>IF(INDEX(tab_MinKomp[Gospodarka substancjami niebezpiecznymi / Gefahrstoffmanagement],MATCH($B575,tab_MinKomp[[Stanowisko / Position ]:[Stanowisko / Position ]],0))="n/a","n/a",J575-INDEX(tab_MinKomp[Gospodarka substancjami niebezpiecznymi / Gefahrstoffmanagement],MATCH($B575,tab_MinKomp[[Stanowisko / Position ]:[Stanowisko / Position ]],0)))</f>
        <v>0</v>
      </c>
      <c r="K576" s="193">
        <f>IF(INDEX(tab_MinKomp[Gospodarka odpadami / Abfallwirtschaft],MATCH($B575,tab_MinKomp[[Stanowisko / Position ]:[Stanowisko / Position ]],0))="n/a","n/a",K575-INDEX(tab_MinKomp[Gospodarka odpadami / Abfallwirtschaft],MATCH($B575,tab_MinKomp[[Stanowisko / Position ]:[Stanowisko / Position ]],0)))</f>
        <v>0</v>
      </c>
      <c r="L576" s="194" t="str">
        <f>IF(INDEX(tab_MinKomp[Przepisy kodeksu pracy / Bestimmungen des Arbeitsgesetzes],MATCH($B575,tab_MinKomp[[Stanowisko / Position ]:[Stanowisko / Position ]],0))="n/a","n/a",L575-INDEX(tab_MinKomp[Przepisy kodeksu pracy / Bestimmungen des Arbeitsgesetzes],MATCH($B575,tab_MinKomp[[Stanowisko / Position ]:[Stanowisko / Position ]],0)))</f>
        <v>n/a</v>
      </c>
      <c r="M576" s="195" t="str">
        <f>IF(INDEX(tab_MinKomp[Przepisy o ub.społ. ZUS  / Sozialversicherungsvorschriften],MATCH($B575,tab_MinKomp[[Stanowisko / Position ]:[Stanowisko / Position ]],0))="n/a","n/a",M575-INDEX(tab_MinKomp[Przepisy o ub.społ. ZUS  / Sozialversicherungsvorschriften],MATCH($B575,tab_MinKomp[[Stanowisko / Position ]:[Stanowisko / Position ]],0)))</f>
        <v>n/a</v>
      </c>
      <c r="N576" s="194" t="str">
        <f>IF(INDEX(tab_MinKomp[PRZEPISY O PDOF /persönlich Einkommensteuergesetz ],MATCH($B575,tab_MinKomp[[Stanowisko / Position ]:[Stanowisko / Position ]],0))="n/a","n/a",N575-INDEX(tab_MinKomp[PRZEPISY O PDOF /persönlich Einkommensteuergesetz ],MATCH($B575,tab_MinKomp[[Stanowisko / Position ]:[Stanowisko / Position ]],0)))</f>
        <v>n/a</v>
      </c>
      <c r="O576" s="194">
        <f>IF(INDEX(tab_MinKomp[Regulamin pracy / Arbeitsordnung],MATCH($B575,tab_MinKomp[[Stanowisko / Position ]:[Stanowisko / Position ]],0))="n/a","n/a",O575-INDEX(tab_MinKomp[Regulamin pracy / Arbeitsordnung],MATCH($B575,tab_MinKomp[[Stanowisko / Position ]:[Stanowisko / Position ]],0)))</f>
        <v>0</v>
      </c>
      <c r="P576" s="194">
        <f>IF(INDEX(tab_MinKomp[Regulamin wynagradzania / Vergütungsordnung],MATCH($B575,tab_MinKomp[[Stanowisko / Position ]:[Stanowisko / Position ]],0))="n/a","n/a",P575-INDEX(tab_MinKomp[Regulamin wynagradzania / Vergütungsordnung],MATCH($B575,tab_MinKomp[[Stanowisko / Position ]:[Stanowisko / Position ]],0)))</f>
        <v>0</v>
      </c>
      <c r="Q576" s="194" t="str">
        <f>IF(INDEX(tab_MinKomp[System R2PŁATNIK PRO: Płace / Lohnabrechnung],MATCH($B575,tab_MinKomp[[Stanowisko / Position ]:[Stanowisko / Position ]],0))="n/a","n/a",Q575-INDEX(tab_MinKomp[System R2PŁATNIK PRO: Płace / Lohnabrechnung],MATCH($B575,tab_MinKomp[[Stanowisko / Position ]:[Stanowisko / Position ]],0)))</f>
        <v>n/a</v>
      </c>
      <c r="R576" s="194" t="str">
        <f>IF(INDEX(tab_MinKomp[SystemR2PŁATNIK PRO: KADRY / Personaldaten],MATCH($B575,tab_MinKomp[[Stanowisko / Position ]:[Stanowisko / Position ]],0))="n/a","n/a",R575-INDEX(tab_MinKomp[SystemR2PŁATNIK PRO: KADRY / Personaldaten],MATCH($B575,tab_MinKomp[[Stanowisko / Position ]:[Stanowisko / Position ]],0)))</f>
        <v>n/a</v>
      </c>
      <c r="S576" s="194" t="str">
        <f>IF(INDEX(tab_MinKomp[SYSTEM R2PŁATNIK PRO: zarządzanie pracownikami / Arbeitsverwaltung],MATCH($B575,tab_MinKomp[[Stanowisko / Position ]:[Stanowisko / Position ]],0))="n/a","n/a",S575-INDEX(tab_MinKomp[SYSTEM R2PŁATNIK PRO: zarządzanie pracownikami / Arbeitsverwaltung],MATCH($B575,tab_MinKomp[[Stanowisko / Position ]:[Stanowisko / Position ]],0)))</f>
        <v>n/a</v>
      </c>
      <c r="T576" s="194" t="str">
        <f>IF(INDEX(tab_MinKomp[Doradztwo, wsparcie personalne / Personalberatung und Unterstützung],MATCH($B575,tab_MinKomp[[Stanowisko / Position ]:[Stanowisko / Position ]],0))="n/a","n/a",T575-INDEX(tab_MinKomp[Doradztwo, wsparcie personalne / Personalberatung und Unterstützung],MATCH($B575,tab_MinKomp[[Stanowisko / Position ]:[Stanowisko / Position ]],0)))</f>
        <v>n/a</v>
      </c>
      <c r="U576" s="194" t="str">
        <f>IF(INDEX(tab_MinKomp[Przepisy o podatku VAT / MwSt.- Gesetz],MATCH($B575,tab_MinKomp[[Stanowisko / Position ]:[Stanowisko / Position ]],0))="n/a","n/a",U575-INDEX(tab_MinKomp[Przepisy o podatku VAT / MwSt.- Gesetz],MATCH($B575,tab_MinKomp[[Stanowisko / Position ]:[Stanowisko / Position ]],0)))</f>
        <v>n/a</v>
      </c>
      <c r="V576" s="194" t="str">
        <f>IF(INDEX(tab_MinKomp[PrzepisyPDOP / geschäftlich Einkommensteuergesetz],MATCH($B575,tab_MinKomp[[Stanowisko / Position ]:[Stanowisko / Position ]],0))="n/a","n/a",V575-INDEX(tab_MinKomp[PrzepisyPDOP / geschäftlich Einkommensteuergesetz],MATCH($B575,tab_MinKomp[[Stanowisko / Position ]:[Stanowisko / Position ]],0)))</f>
        <v>n/a</v>
      </c>
      <c r="W576" s="194" t="str">
        <f>IF(INDEX(tab_MinKomp[System BAAN / FINANSE (FIBU)],MATCH($B575,tab_MinKomp[[Stanowisko / Position ]:[Stanowisko / Position ]],0))="n/a","n/a",W575-INDEX(tab_MinKomp[System BAAN / FINANSE (FIBU)],MATCH($B575,tab_MinKomp[[Stanowisko / Position ]:[Stanowisko / Position ]],0)))</f>
        <v>n/a</v>
      </c>
      <c r="X576" s="194" t="str">
        <f>IF(INDEX(tab_MinKomp[Systemy pomocnicze / Hilfssysteme(STOCKPROGRAM, KALK2000 etc.)],MATCH($B575,tab_MinKomp[[Stanowisko / Position ]:[Stanowisko / Position ]],0))="n/a","n/a",X575-INDEX(tab_MinKomp[Systemy pomocnicze / Hilfssysteme(STOCKPROGRAM, KALK2000 etc.)],MATCH($B575,tab_MinKomp[[Stanowisko / Position ]:[Stanowisko / Position ]],0)))</f>
        <v>n/a</v>
      </c>
      <c r="Y576" s="194" t="str">
        <f>IF(INDEX(tab_MinKomp[Polityka rachunkowości / Buchführungspolitik],MATCH($B575,tab_MinKomp[[Stanowisko / Position ]:[Stanowisko / Position ]],0))="n/a","n/a",Y575-INDEX(tab_MinKomp[Polityka rachunkowości / Buchführungspolitik],MATCH($B575,tab_MinKomp[[Stanowisko / Position ]:[Stanowisko / Position ]],0)))</f>
        <v>n/a</v>
      </c>
      <c r="Z576" s="194" t="str">
        <f>IF(INDEX(tab_MinKomp[Ustawa o rachunkowości / Rechnungslegungsgesetz],MATCH($B575,tab_MinKomp[[Stanowisko / Position ]:[Stanowisko / Position ]],0))="n/a","n/a",Z575-INDEX(tab_MinKomp[Ustawa o rachunkowości / Rechnungslegungsgesetz],MATCH($B575,tab_MinKomp[[Stanowisko / Position ]:[Stanowisko / Position ]],0)))</f>
        <v>n/a</v>
      </c>
      <c r="AA576" s="194" t="str">
        <f>IF(INDEX(tab_MinKomp[WORKFLOW - TS-100],MATCH($B575,tab_MinKomp[[Stanowisko / Position ]:[Stanowisko / Position ]],0))="n/a","n/a",AA575-INDEX(tab_MinKomp[WORKFLOW - TS-100],MATCH($B575,tab_MinKomp[[Stanowisko / Position ]:[Stanowisko / Position ]],0)))</f>
        <v>n/a</v>
      </c>
      <c r="AB576" s="194" t="str">
        <f>IF(INDEX(tab_MinKomp[WORKFLOW - SFMS],MATCH($B575,tab_MinKomp[[Stanowisko / Position ]:[Stanowisko / Position ]],0))="n/a","n/a",AB575-INDEX(tab_MinKomp[WORKFLOW - SFMS],MATCH($B575,tab_MinKomp[[Stanowisko / Position ]:[Stanowisko / Position ]],0)))</f>
        <v>n/a</v>
      </c>
      <c r="AC576" s="194" t="str">
        <f>IF(INDEX(tab_MinKomp[System ISO 9001:2015],MATCH($B575,tab_MinKomp[[Stanowisko / Position ]:[Stanowisko / Position ]],0))="n/a","n/a",AC575-INDEX(tab_MinKomp[System ISO 9001:2015],MATCH($B575,tab_MinKomp[[Stanowisko / Position ]:[Stanowisko / Position ]],0)))</f>
        <v>n/a</v>
      </c>
      <c r="AD576" s="194" t="str">
        <f>IF(INDEX(tab_MinKomp[System ISO 9001:2015],MATCH($B575,tab_MinKomp[[Stanowisko / Position ]:[Stanowisko / Position ]],0))="n/a","n/a",AD575-INDEX(tab_MinKomp[System ISO 9001:2015],MATCH($B575,tab_MinKomp[[Stanowisko / Position ]:[Stanowisko / Position ]],0)))</f>
        <v>n/a</v>
      </c>
      <c r="AE576" s="194" t="str">
        <f>IF(INDEX(tab_MinKomp[System ISO 9001:2015],MATCH($B575,tab_MinKomp[[Stanowisko / Position ]:[Stanowisko / Position ]],0))="n/a","n/a",AE575-INDEX(tab_MinKomp[System ISO 9001:2015],MATCH($B575,tab_MinKomp[[Stanowisko / Position ]:[Stanowisko / Position ]],0)))</f>
        <v>n/a</v>
      </c>
      <c r="AF576" s="194" t="str">
        <f>IF(INDEX(tab_MinKomp[System ISO 9001:2015],MATCH($B575,tab_MinKomp[[Stanowisko / Position ]:[Stanowisko / Position ]],0))="n/a","n/a",AF575-INDEX(tab_MinKomp[System ISO 9001:2015],MATCH($B575,tab_MinKomp[[Stanowisko / Position ]:[Stanowisko / Position ]],0)))</f>
        <v>n/a</v>
      </c>
      <c r="AG576" s="194" t="str">
        <f>IF(INDEX(tab_MinKomp[Wymagania VDA 6.3 Process / Forderungen],MATCH($B575,tab_MinKomp[[Stanowisko / Position ]:[Stanowisko / Position ]],0))="n/a","n/a",AG575-INDEX(tab_MinKomp[Wymagania VDA 6.3 Process / Forderungen],MATCH($B575,tab_MinKomp[[Stanowisko / Position ]:[Stanowisko / Position ]],0)))</f>
        <v>n/a</v>
      </c>
      <c r="AH576" s="194" t="str">
        <f>IF(INDEX(tab_MinKomp[Wymagania VDA 6.5 Product / Forderungen],MATCH($B575,tab_MinKomp[[Stanowisko / Position ]:[Stanowisko / Position ]],0))="n/a","n/a",AH575-INDEX(tab_MinKomp[Wymagania VDA 6.5 Product / Forderungen],MATCH($B575,tab_MinKomp[[Stanowisko / Position ]:[Stanowisko / Position ]],0)))</f>
        <v>n/a</v>
      </c>
      <c r="AI576" s="194" t="str">
        <f>IF(INDEX(tab_MinKomp[System ISO 9001:2015],MATCH($B575,tab_MinKomp[[Stanowisko / Position ]:[Stanowisko / Position ]],0))="n/a","n/a",AI575-INDEX(tab_MinKomp[System ISO 9001:2015],MATCH($B575,tab_MinKomp[[Stanowisko / Position ]:[Stanowisko / Position ]],0)))</f>
        <v>n/a</v>
      </c>
      <c r="AJ576" s="194" t="str">
        <f>IF(INDEX(tab_MinKomp[Auditor systemu ISO 17021:2018],MATCH($B575,tab_MinKomp[[Stanowisko / Position ]:[Stanowisko / Position ]],0))="n/a","n/a",AJ575-INDEX(tab_MinKomp[Auditor systemu ISO 17021:2018],MATCH($B575,tab_MinKomp[[Stanowisko / Position ]:[Stanowisko / Position ]],0)))</f>
        <v>n/a</v>
      </c>
      <c r="AK576" s="194" t="str">
        <f>IF(INDEX(tab_MinKomp[Pełnomocnik systemu / Systemvertreter],MATCH($B575,tab_MinKomp[[Stanowisko / Position ]:[Stanowisko / Position ]],0))="n/a","n/a",AK575-INDEX(tab_MinKomp[Pełnomocnik systemu / Systemvertreter],MATCH($B575,tab_MinKomp[[Stanowisko / Position ]:[Stanowisko / Position ]],0)))</f>
        <v>n/a</v>
      </c>
      <c r="AL576" s="194">
        <f>IF(INDEX(tab_MinKomp[Polityka Etyczna - Compliance],MATCH($B575,tab_MinKomp[[Stanowisko / Position ]:[Stanowisko / Position ]],0))="n/a","n/a",AL575-INDEX(tab_MinKomp[Polityka Etyczna - Compliance],MATCH($B575,tab_MinKomp[[Stanowisko / Position ]:[Stanowisko / Position ]],0)))</f>
        <v>0</v>
      </c>
      <c r="AM576" s="194" t="str">
        <f>IF(INDEX(tab_MinKomp[WDRAŻANIE NOWYCH PROJEKTÓW/ PROCEDURA CTM],MATCH($B575,tab_MinKomp[[Stanowisko / Position ]:[Stanowisko / Position ]],0))="n/a","n/a",AM575-INDEX(tab_MinKomp[WDRAŻANIE NOWYCH PROJEKTÓW/ PROCEDURA CTM],MATCH($B575,tab_MinKomp[[Stanowisko / Position ]:[Stanowisko / Position ]],0)))</f>
        <v>n/a</v>
      </c>
      <c r="AN576" s="194" t="str">
        <f>IF(INDEX(tab_MinKomp[KAMIENIE MILOWE MSL/PIFF],MATCH($B575,tab_MinKomp[[Stanowisko / Position ]:[Stanowisko / Position ]],0))="n/a","n/a",AN575-INDEX(tab_MinKomp[KAMIENIE MILOWE MSL/PIFF],MATCH($B575,tab_MinKomp[[Stanowisko / Position ]:[Stanowisko / Position ]],0)))</f>
        <v>n/a</v>
      </c>
      <c r="AO576" s="194">
        <f>IF(INDEX(tab_MinKomp[CP],MATCH($B575,tab_MinKomp[[Stanowisko / Position ]:[Stanowisko / Position ]],0))="n/a","n/a",AO575-INDEX(tab_MinKomp[CP],MATCH($B575,tab_MinKomp[[Stanowisko / Position ]:[Stanowisko / Position ]],0)))</f>
        <v>0</v>
      </c>
      <c r="AP576" s="194" t="str">
        <f>IF(INDEX(tab_MinKomp[FMEA],MATCH($B575,tab_MinKomp[[Stanowisko / Position ]:[Stanowisko / Position ]],0))="n/a","n/a",AP575-INDEX(tab_MinKomp[FMEA],MATCH($B575,tab_MinKomp[[Stanowisko / Position ]:[Stanowisko / Position ]],0)))</f>
        <v>n/a</v>
      </c>
      <c r="AQ576" s="194">
        <f>IF(INDEX(tab_MinKomp[CP],MATCH($B575,tab_MinKomp[[Stanowisko / Position ]:[Stanowisko / Position ]],0))="n/a","n/a",AQ575-INDEX(tab_MinKomp[CP],MATCH($B575,tab_MinKomp[[Stanowisko / Position ]:[Stanowisko / Position ]],0)))</f>
        <v>0</v>
      </c>
      <c r="AR576" s="194" t="str">
        <f>IF(INDEX(tab_MinKomp[APQP],MATCH($B575,tab_MinKomp[[Stanowisko / Position ]:[Stanowisko / Position ]],0))="n/a","n/a",AR575-INDEX(tab_MinKomp[APQP],MATCH($B575,tab_MinKomp[[Stanowisko / Position ]:[Stanowisko / Position ]],0)))</f>
        <v>n/a</v>
      </c>
      <c r="AS576" s="194" t="str">
        <f>IF(INDEX(tab_MinKomp[MSA],MATCH($B575,tab_MinKomp[[Stanowisko / Position ]:[Stanowisko / Position ]],0))="n/a","n/a",AS575-INDEX(tab_MinKomp[MSA],MATCH($B575,tab_MinKomp[[Stanowisko / Position ]:[Stanowisko / Position ]],0)))</f>
        <v>n/a</v>
      </c>
      <c r="AT576" s="194" t="str">
        <f>IF(INDEX(tab_MinKomp[SPC],MATCH($B575,tab_MinKomp[[Stanowisko / Position ]:[Stanowisko / Position ]],0))="n/a","n/a",AT575-INDEX(tab_MinKomp[SPC],MATCH($B575,tab_MinKomp[[Stanowisko / Position ]:[Stanowisko / Position ]],0)))</f>
        <v>n/a</v>
      </c>
      <c r="AU576" s="194" t="str">
        <f>IF(INDEX(tab_MinKomp[CSR (SPECYFICZNE WYMAGANIA KLIENTA)],MATCH($B575,tab_MinKomp[[Stanowisko / Position ]:[Stanowisko / Position ]],0))="n/a","n/a",AU575-INDEX(tab_MinKomp[CSR (SPECYFICZNE WYMAGANIA KLIENTA)],MATCH($B575,tab_MinKomp[[Stanowisko / Position ]:[Stanowisko / Position ]],0)))</f>
        <v>n/a</v>
      </c>
      <c r="AV576" s="194">
        <f>IF(INDEX(tab_MinKomp[5S],MATCH($B575,tab_MinKomp[[Stanowisko / Position ]:[Stanowisko / Position ]],0))="n/a","n/a",AV575-INDEX(tab_MinKomp[5S],MATCH($B575,tab_MinKomp[[Stanowisko / Position ]:[Stanowisko / Position ]],0)))</f>
        <v>0</v>
      </c>
      <c r="AW576" s="194">
        <f>IF(INDEX(tab_MinKomp[CP],MATCH($B575,tab_MinKomp[[Stanowisko / Position ]:[Stanowisko / Position ]],0))="n/a","n/a",AW575-INDEX(tab_MinKomp[CP],MATCH($B575,tab_MinKomp[[Stanowisko / Position ]:[Stanowisko / Position ]],0)))</f>
        <v>0</v>
      </c>
      <c r="AX576" s="194" t="str">
        <f>IF(INDEX(tab_MinKomp[5R],MATCH($B575,tab_MinKomp[[Stanowisko / Position ]:[Stanowisko / Position ]],0))="n/a","n/a",AX575-INDEX(tab_MinKomp[5R],MATCH($B575,tab_MinKomp[[Stanowisko / Position ]:[Stanowisko / Position ]],0)))</f>
        <v>n/a</v>
      </c>
      <c r="AY576" s="194" t="str">
        <f>IF(INDEX(tab_MinKomp[Six Sigma],MATCH($B575,tab_MinKomp[[Stanowisko / Position ]:[Stanowisko / Position ]],0))="n/a","n/a",AY575-INDEX(tab_MinKomp[Six Sigma],MATCH($B575,tab_MinKomp[[Stanowisko / Position ]:[Stanowisko / Position ]],0)))</f>
        <v>n/a</v>
      </c>
      <c r="AZ576" s="194" t="str">
        <f>IF(INDEX(tab_MinKomp[System BAAN / Distribution &amp; Supply Chain],MATCH($B575,tab_MinKomp[[Stanowisko / Position ]:[Stanowisko / Position ]],0))="n/a","n/a",AZ575-INDEX(tab_MinKomp[System BAAN / Distribution &amp; Supply Chain],MATCH($B575,tab_MinKomp[[Stanowisko / Position ]:[Stanowisko / Position ]],0)))</f>
        <v>n/a</v>
      </c>
      <c r="BA576" s="194" t="str">
        <f>IF(INDEX(tab_MinKomp[Gospodarka magazynowa / Lagerverwaltung],MATCH($B575,tab_MinKomp[[Stanowisko / Position ]:[Stanowisko / Position ]],0))="n/a","n/a",BA575-INDEX(tab_MinKomp[Gospodarka magazynowa / Lagerverwaltung],MATCH($B575,tab_MinKomp[[Stanowisko / Position ]:[Stanowisko / Position ]],0)))</f>
        <v>n/a</v>
      </c>
      <c r="BB576" s="194" t="str">
        <f>IF(INDEX(tab_MinKomp[Inwentaryzacja - organizacja i przebieg / Inventurprozess],MATCH($B575,tab_MinKomp[[Stanowisko / Position ]:[Stanowisko / Position ]],0))="n/a","n/a",BB575-INDEX(tab_MinKomp[Inwentaryzacja - organizacja i przebieg / Inventurprozess],MATCH($B575,tab_MinKomp[[Stanowisko / Position ]:[Stanowisko / Position ]],0)))</f>
        <v>n/a</v>
      </c>
      <c r="BC576" s="194" t="str">
        <f>IF(INDEX(tab_MinKomp[Organizacja dostaw / Versorgungsorganisation],MATCH($B575,tab_MinKomp[[Stanowisko / Position ]:[Stanowisko / Position ]],0))="n/a","n/a",BC575-INDEX(tab_MinKomp[Organizacja dostaw / Versorgungsorganisation],MATCH($B575,tab_MinKomp[[Stanowisko / Position ]:[Stanowisko / Position ]],0)))</f>
        <v>n/a</v>
      </c>
      <c r="BD576" s="194" t="str">
        <f>IF(INDEX(tab_MinKomp[Organizacja wysyłek / Organisation von Lieferungen],MATCH($B575,tab_MinKomp[[Stanowisko / Position ]:[Stanowisko / Position ]],0))="n/a","n/a",BD575-INDEX(tab_MinKomp[Organizacja wysyłek / Organisation von Lieferungen],MATCH($B575,tab_MinKomp[[Stanowisko / Position ]:[Stanowisko / Position ]],0)))</f>
        <v>n/a</v>
      </c>
      <c r="BE576" s="194" t="str">
        <f>IF(INDEX(tab_MinKomp[Analiza magazynowa - Program Polen.mdb / Inventuranalyse],MATCH($B575,tab_MinKomp[[Stanowisko / Position ]:[Stanowisko / Position ]],0))="n/a","n/a",BE575-INDEX(tab_MinKomp[Analiza magazynowa - Program Polen.mdb / Inventuranalyse],MATCH($B575,tab_MinKomp[[Stanowisko / Position ]:[Stanowisko / Position ]],0)))</f>
        <v>n/a</v>
      </c>
      <c r="BF576" s="190" t="str">
        <f>IF(INDEX(tab_MinKomp[MMOG (Materials Management Operations Guidelines)],MATCH($B575,tab_MinKomp[[Stanowisko / Position ]:[Stanowisko / Position ]],0))="n/a","n/a",BF575-INDEX(tab_MinKomp[MMOG (Materials Management Operations Guidelines)],MATCH($B575,tab_MinKomp[[Stanowisko / Position ]:[Stanowisko / Position ]],0)))</f>
        <v>n/a</v>
      </c>
      <c r="BG576" s="190" t="str">
        <f>IF(INDEX(tab_MinKomp[GPP],MATCH($B575,tab_MinKomp[[Stanowisko / Position ]:[Stanowisko / Position ]],0))="n/a","n/a",BG575-INDEX(tab_MinKomp[GPP],MATCH($B575,tab_MinKomp[[Stanowisko / Position ]:[Stanowisko / Position ]],0)))</f>
        <v>n/a</v>
      </c>
      <c r="BH576" s="190" t="str">
        <f>IF(INDEX(tab_MinKomp[AIAG (Automotive Industry Action Group)],MATCH($B575,tab_MinKomp[[Stanowisko / Position ]:[Stanowisko / Position ]],0))="n/a","n/a",BH575-INDEX(tab_MinKomp[AIAG (Automotive Industry Action Group)],MATCH($B575,tab_MinKomp[[Stanowisko / Position ]:[Stanowisko / Position ]],0)))</f>
        <v>n/a</v>
      </c>
      <c r="BI576" s="190" t="str">
        <f>IF(INDEX(tab_MinKomp[Super-G disputes],MATCH($B575,tab_MinKomp[[Stanowisko / Position ]:[Stanowisko / Position ]],0))="n/a","n/a",BI575-INDEX(tab_MinKomp[Super-G disputes],MATCH($B575,tab_MinKomp[[Stanowisko / Position ]:[Stanowisko / Position ]],0)))</f>
        <v>n/a</v>
      </c>
      <c r="BJ576" s="190" t="str">
        <f>IF(INDEX(tab_MinKomp[CMMS3/eDDL (Direct Data Link)],MATCH($B575,tab_MinKomp[[Stanowisko / Position ]:[Stanowisko / Position ]],0))="n/a","n/a",BJ575-INDEX(tab_MinKomp[CMMS3/eDDL (Direct Data Link)],MATCH($B575,tab_MinKomp[[Stanowisko / Position ]:[Stanowisko / Position ]],0)))</f>
        <v>n/a</v>
      </c>
      <c r="BK576" s="190" t="str">
        <f>IF(INDEX(tab_MinKomp[MP&amp;L (Material Planning and Logistics)],MATCH($B575,tab_MinKomp[[Stanowisko / Position ]:[Stanowisko / Position ]],0))="n/a","n/a",BK575-INDEX(tab_MinKomp[MP&amp;L (Material Planning and Logistics)],MATCH($B575,tab_MinKomp[[Stanowisko / Position ]:[Stanowisko / Position ]],0)))</f>
        <v>n/a</v>
      </c>
      <c r="BL576" s="190" t="str">
        <f>IF(INDEX(tab_MinKomp[Supplier delivery rating],MATCH($B575,tab_MinKomp[[Stanowisko / Position ]:[Stanowisko / Position ]],0))="n/a","n/a",BL575-INDEX(tab_MinKomp[Supplier delivery rating],MATCH($B575,tab_MinKomp[[Stanowisko / Position ]:[Stanowisko / Position ]],0)))</f>
        <v>n/a</v>
      </c>
      <c r="BM576" s="194" t="str">
        <f>IF(INDEX(tab_MinKomp[Planowanie produkcji / Produktionsplanung],MATCH($B575,tab_MinKomp[[Stanowisko / Position ]:[Stanowisko / Position ]],0))="n/a","n/a",BM575-INDEX(tab_MinKomp[Planowanie produkcji / Produktionsplanung],MATCH($B575,tab_MinKomp[[Stanowisko / Position ]:[Stanowisko / Position ]],0)))</f>
        <v>n/a</v>
      </c>
      <c r="BN576" s="194" t="str">
        <f>IF(INDEX(tab_MinKomp[Obsługa maszyn KVT / KVT Maschinenbedienung],MATCH($B575,tab_MinKomp[[Stanowisko / Position ]:[Stanowisko / Position ]],0))="n/a","n/a",BN575-INDEX(tab_MinKomp[Obsługa maszyn KVT / KVT Maschinenbedienung],MATCH($B575,tab_MinKomp[[Stanowisko / Position ]:[Stanowisko / Position ]],0)))</f>
        <v>n/a</v>
      </c>
      <c r="BO576" s="194" t="str">
        <f>IF(INDEX(tab_MinKomp[Obsługa maszyn KVT / KVT Maschinenbedienung],MATCH($B575,tab_MinKomp[[Stanowisko / Position ]:[Stanowisko / Position ]],0))="n/a","n/a",BO575-INDEX(tab_MinKomp[Obsługa maszyn KVT / KVT Maschinenbedienung],MATCH($B575,tab_MinKomp[[Stanowisko / Position ]:[Stanowisko / Position ]],0)))</f>
        <v>n/a</v>
      </c>
      <c r="BP576" s="194">
        <f>IF(INDEX(tab_MinKomp[Obsługa maszyn Novapax / Novapax Maschinenbedienung],MATCH($B575,tab_MinKomp[[Stanowisko / Position ]:[Stanowisko / Position ]],0))="n/a","n/a",BP575-INDEX(tab_MinKomp[Obsługa maszyn Novapax / Novapax Maschinenbedienung],MATCH($B575,tab_MinKomp[[Stanowisko / Position ]:[Stanowisko / Position ]],0)))</f>
        <v>0</v>
      </c>
      <c r="BQ576" s="194" t="str">
        <f>IF(INDEX(tab_MinKomp[Obsługa maszyn Piovan / Piovan Maschinenbedienung],MATCH($B575,tab_MinKomp[[Stanowisko / Position ]:[Stanowisko / Position ]],0))="n/a","n/a",BQ575-INDEX(tab_MinKomp[Obsługa maszyn Piovan / Piovan Maschinenbedienung],MATCH($B575,tab_MinKomp[[Stanowisko / Position ]:[Stanowisko / Position ]],0)))</f>
        <v>n/a</v>
      </c>
      <c r="BR576" s="194">
        <f>IF(INDEX(tab_MinKomp[Eliminacja awarii / Beseitigung von Ausfällen],MATCH($B575,tab_MinKomp[[Stanowisko / Position ]:[Stanowisko / Position ]],0))="n/a","n/a",BR575-INDEX(tab_MinKomp[Eliminacja awarii / Beseitigung von Ausfällen],MATCH($B575,tab_MinKomp[[Stanowisko / Position ]:[Stanowisko / Position ]],0)))</f>
        <v>0</v>
      </c>
      <c r="BS576" s="194" t="str">
        <f>IF(INDEX(tab_MinKomp[Obsługa maszyn Piovan / Piovan Maschinenbedienung],MATCH($B575,tab_MinKomp[[Stanowisko / Position ]:[Stanowisko / Position ]],0))="n/a","n/a",BS575-INDEX(tab_MinKomp[Obsługa maszyn Piovan / Piovan Maschinenbedienung],MATCH($B575,tab_MinKomp[[Stanowisko / Position ]:[Stanowisko / Position ]],0)))</f>
        <v>n/a</v>
      </c>
      <c r="BT576" s="194" t="str">
        <f>IF(INDEX(tab_MinKomp[Obsługa maszyn Piovan / Piovan Maschinenbedienung],MATCH($B575,tab_MinKomp[[Stanowisko / Position ]:[Stanowisko / Position ]],0))="n/a","n/a",BT575-INDEX(tab_MinKomp[Obsługa maszyn Piovan / Piovan Maschinenbedienung],MATCH($B575,tab_MinKomp[[Stanowisko / Position ]:[Stanowisko / Position ]],0)))</f>
        <v>n/a</v>
      </c>
      <c r="BU576" s="194" t="str">
        <f>IF(INDEX(tab_MinKomp[Obsługa maszyn Piovan / Piovan Maschinenbedienung],MATCH($B575,tab_MinKomp[[Stanowisko / Position ]:[Stanowisko / Position ]],0))="n/a","n/a",BU575-INDEX(tab_MinKomp[Obsługa maszyn Piovan / Piovan Maschinenbedienung],MATCH($B575,tab_MinKomp[[Stanowisko / Position ]:[Stanowisko / Position ]],0)))</f>
        <v>n/a</v>
      </c>
      <c r="BV576" s="194" t="str">
        <f>IF(INDEX(tab_MinKomp[Obsługa maszyn Piovan / Piovan Maschinenbedienung],MATCH($B575,tab_MinKomp[[Stanowisko / Position ]:[Stanowisko / Position ]],0))="n/a","n/a",BV575-INDEX(tab_MinKomp[Obsługa maszyn Piovan / Piovan Maschinenbedienung],MATCH($B575,tab_MinKomp[[Stanowisko / Position ]:[Stanowisko / Position ]],0)))</f>
        <v>n/a</v>
      </c>
      <c r="BW576" s="194" t="str">
        <f>IF(INDEX(tab_MinKomp[Obsługa maszyn Piovan / Piovan Maschinenbedienung],MATCH($B575,tab_MinKomp[[Stanowisko / Position ]:[Stanowisko / Position ]],0))="n/a","n/a",BW575-INDEX(tab_MinKomp[Obsługa maszyn Piovan / Piovan Maschinenbedienung],MATCH($B575,tab_MinKomp[[Stanowisko / Position ]:[Stanowisko / Position ]],0)))</f>
        <v>n/a</v>
      </c>
      <c r="BX576" s="194" t="str">
        <f>IF(INDEX(tab_MinKomp[Obsługa maszyn Piovan / Piovan Maschinenbedienung],MATCH($B575,tab_MinKomp[[Stanowisko / Position ]:[Stanowisko / Position ]],0))="n/a","n/a",BX575-INDEX(tab_MinKomp[Obsługa maszyn Piovan / Piovan Maschinenbedienung],MATCH($B575,tab_MinKomp[[Stanowisko / Position ]:[Stanowisko / Position ]],0)))</f>
        <v>n/a</v>
      </c>
      <c r="BY576" s="194" t="str">
        <f>IF(INDEX(tab_MinKomp[Obsługa maszyn Engel / Engel Maschinenbedienung],MATCH($B575,tab_MinKomp[[Stanowisko / Position ]:[Stanowisko / Position ]],0))="n/a","n/a",BY575-INDEX(tab_MinKomp[Obsługa maszyn Engel / Engel Maschinenbedienung],MATCH($B575,tab_MinKomp[[Stanowisko / Position ]:[Stanowisko / Position ]],0)))</f>
        <v>n/a</v>
      </c>
      <c r="BZ576" s="194" t="str">
        <f>IF(INDEX(tab_MinKomp[Obsługa maszyn KVT / KVT Maschinenbedienung],MATCH($B575,tab_MinKomp[[Stanowisko / Position ]:[Stanowisko / Position ]],0))="n/a","n/a",BZ575-INDEX(tab_MinKomp[Obsługa maszyn KVT / KVT Maschinenbedienung],MATCH($B575,tab_MinKomp[[Stanowisko / Position ]:[Stanowisko / Position ]],0)))</f>
        <v>n/a</v>
      </c>
      <c r="CA576" s="194">
        <f>IF(INDEX(tab_MinKomp[Eliminacja awarii / Beseitigung von Ausfällen],MATCH($B575,tab_MinKomp[[Stanowisko / Position ]:[Stanowisko / Position ]],0))="n/a","n/a",CA575-INDEX(tab_MinKomp[Eliminacja awarii / Beseitigung von Ausfällen],MATCH($B575,tab_MinKomp[[Stanowisko / Position ]:[Stanowisko / Position ]],0)))</f>
        <v>0</v>
      </c>
      <c r="CB576" s="194" t="str">
        <f>IF(INDEX(tab_MinKomp[Obsługa maszyn ASL / ASL Maschinenbedienung],MATCH($B575,tab_MinKomp[[Stanowisko / Position ]:[Stanowisko / Position ]],0))="n/a","n/a",CB575-INDEX(tab_MinKomp[Obsługa maszyn ASL / ASL Maschinenbedienung],MATCH($B575,tab_MinKomp[[Stanowisko / Position ]:[Stanowisko / Position ]],0)))</f>
        <v>n/a</v>
      </c>
      <c r="CC576" s="194">
        <f>IF(INDEX(tab_MinKomp[Obsługa maszyn Novapax / Novapax Maschinenbedienung],MATCH($B575,tab_MinKomp[[Stanowisko / Position ]:[Stanowisko / Position ]],0))="n/a","n/a",CC575-INDEX(tab_MinKomp[Obsługa maszyn Novapax / Novapax Maschinenbedienung],MATCH($B575,tab_MinKomp[[Stanowisko / Position ]:[Stanowisko / Position ]],0)))</f>
        <v>0</v>
      </c>
      <c r="CD576" s="194">
        <f>IF(INDEX(tab_MinKomp[Obsługa maszyn Novapax / Novapax Maschinenbedienung],MATCH($B575,tab_MinKomp[[Stanowisko / Position ]:[Stanowisko / Position ]],0))="n/a","n/a",CD575-INDEX(tab_MinKomp[Obsługa maszyn Novapax / Novapax Maschinenbedienung],MATCH($B575,tab_MinKomp[[Stanowisko / Position ]:[Stanowisko / Position ]],0)))</f>
        <v>0</v>
      </c>
      <c r="CE576" s="194" t="str">
        <f>IF(INDEX(tab_MinKomp[Obsługa maszyn Piovan / Piovan Maschinenbedienung],MATCH($B575,tab_MinKomp[[Stanowisko / Position ]:[Stanowisko / Position ]],0))="n/a","n/a",CE575-INDEX(tab_MinKomp[Obsługa maszyn Piovan / Piovan Maschinenbedienung],MATCH($B575,tab_MinKomp[[Stanowisko / Position ]:[Stanowisko / Position ]],0)))</f>
        <v>n/a</v>
      </c>
      <c r="CF576" s="194" t="str">
        <f>IF(INDEX(tab_MinKomp[Obsługa maszyn Piovan / Piovan Maschinenbedienung],MATCH($B575,tab_MinKomp[[Stanowisko / Position ]:[Stanowisko / Position ]],0))="n/a","n/a",CF575-INDEX(tab_MinKomp[Obsługa maszyn Piovan / Piovan Maschinenbedienung],MATCH($B575,tab_MinKomp[[Stanowisko / Position ]:[Stanowisko / Position ]],0)))</f>
        <v>n/a</v>
      </c>
      <c r="CG576" s="194">
        <f>IF(INDEX(tab_MinKomp[Eliminacja awarii / Beseitigung von Ausfällen],MATCH($B575,tab_MinKomp[[Stanowisko / Position ]:[Stanowisko / Position ]],0))="n/a","n/a",CG575-INDEX(tab_MinKomp[Eliminacja awarii / Beseitigung von Ausfällen],MATCH($B575,tab_MinKomp[[Stanowisko / Position ]:[Stanowisko / Position ]],0)))</f>
        <v>0</v>
      </c>
      <c r="CH576" s="194" t="str">
        <f>IF(INDEX(tab_MinKomp[Wymagania VDA 6.5 Product / Forderungen],MATCH($B575,tab_MinKomp[[Stanowisko / Position ]:[Stanowisko / Position ]],0))="n/a","n/a",CH575-INDEX(tab_MinKomp[Wymagania VDA 6.5 Product / Forderungen],MATCH($B575,tab_MinKomp[[Stanowisko / Position ]:[Stanowisko / Position ]],0)))</f>
        <v>n/a</v>
      </c>
      <c r="CI576" s="194" t="str">
        <f>IF(INDEX(tab_MinKomp[Wymagania VDA 6.5 Product / Forderungen],MATCH($B575,tab_MinKomp[[Stanowisko / Position ]:[Stanowisko / Position ]],0))="n/a","n/a",CI575-INDEX(tab_MinKomp[Wymagania VDA 6.5 Product / Forderungen],MATCH($B575,tab_MinKomp[[Stanowisko / Position ]:[Stanowisko / Position ]],0)))</f>
        <v>n/a</v>
      </c>
      <c r="CJ576" s="194" t="str">
        <f>IF(INDEX(tab_MinKomp[Wymagania VDA 6.5 Product / Forderungen],MATCH($B575,tab_MinKomp[[Stanowisko / Position ]:[Stanowisko / Position ]],0))="n/a","n/a",CJ575-INDEX(tab_MinKomp[Wymagania VDA 6.5 Product / Forderungen],MATCH($B575,tab_MinKomp[[Stanowisko / Position ]:[Stanowisko / Position ]],0)))</f>
        <v>n/a</v>
      </c>
      <c r="CK576" s="194" t="str">
        <f>IF(INDEX(tab_MinKomp[Wymagania VDA 6.5 Product / Forderungen],MATCH($B575,tab_MinKomp[[Stanowisko / Position ]:[Stanowisko / Position ]],0))="n/a","n/a",CK575-INDEX(tab_MinKomp[Wymagania VDA 6.5 Product / Forderungen],MATCH($B575,tab_MinKomp[[Stanowisko / Position ]:[Stanowisko / Position ]],0)))</f>
        <v>n/a</v>
      </c>
      <c r="CL576" s="194" t="str">
        <f>IF(INDEX(tab_MinKomp[Wymagania VDA 6.5 Product / Forderungen],MATCH($B575,tab_MinKomp[[Stanowisko / Position ]:[Stanowisko / Position ]],0))="n/a","n/a",CL575-INDEX(tab_MinKomp[Wymagania VDA 6.5 Product / Forderungen],MATCH($B575,tab_MinKomp[[Stanowisko / Position ]:[Stanowisko / Position ]],0)))</f>
        <v>n/a</v>
      </c>
      <c r="CM576" s="194" t="str">
        <f>IF(INDEX(tab_MinKomp[Informatyka ogólna (techniczne i systemowe) / Allgemeine IT (Technik und System)],MATCH($B575,tab_MinKomp[[Stanowisko / Position ]:[Stanowisko / Position ]],0))="n/a","n/a",CM575-INDEX(tab_MinKomp[Informatyka ogólna (techniczne i systemowe) / Allgemeine IT (Technik und System)],MATCH($B575,tab_MinKomp[[Stanowisko / Position ]:[Stanowisko / Position ]],0)))</f>
        <v>n/a</v>
      </c>
      <c r="CN576" s="194" t="str">
        <f>IF(INDEX(tab_MinKomp[Sieci komputerowe / Computernetzwerke],MATCH($B575,tab_MinKomp[[Stanowisko / Position ]:[Stanowisko / Position ]],0))="n/a","n/a",CN575-INDEX(tab_MinKomp[Sieci komputerowe / Computernetzwerke],MATCH($B575,tab_MinKomp[[Stanowisko / Position ]:[Stanowisko / Position ]],0)))</f>
        <v>n/a</v>
      </c>
      <c r="CO576" s="194" t="str">
        <f>IF(INDEX(tab_MinKomp[Hardware (komputery PC, drukarki biurowe i etykietowe, telefonia stacjonarna i mobilna) (PC, Drucker, Telefpne, Handys)],MATCH($B575,tab_MinKomp[[Stanowisko / Position ]:[Stanowisko / Position ]],0))="n/a","n/a",CO575-INDEX(tab_MinKomp[Hardware (komputery PC, drukarki biurowe i etykietowe, telefonia stacjonarna i mobilna) (PC, Drucker, Telefpne, Handys)],MATCH($B575,tab_MinKomp[[Stanowisko / Position ]:[Stanowisko / Position ]],0)))</f>
        <v>n/a</v>
      </c>
      <c r="CP576" s="194" t="str">
        <f>IF(INDEX(tab_MinKomp[Software &amp; Systems (MS Office, MS Remote Desktop)],MATCH($B575,tab_MinKomp[[Stanowisko / Position ]:[Stanowisko / Position ]],0))="n/a","n/a",CP575-INDEX(tab_MinKomp[Software &amp; Systems (MS Office, MS Remote Desktop)],MATCH($B575,tab_MinKomp[[Stanowisko / Position ]:[Stanowisko / Position ]],0)))</f>
        <v>n/a</v>
      </c>
      <c r="CQ576" s="194" t="str">
        <f>IF(INDEX(tab_MinKomp[Programowanie obiektowe (PHP) / Objektprogrammierung],MATCH($B575,tab_MinKomp[[Stanowisko / Position ]:[Stanowisko / Position ]],0))="n/a","n/a",CQ575-INDEX(tab_MinKomp[Programowanie obiektowe (PHP) / Objektprogrammierung],MATCH($B575,tab_MinKomp[[Stanowisko / Position ]:[Stanowisko / Position ]],0)))</f>
        <v>n/a</v>
      </c>
      <c r="CR576" s="194" t="str">
        <f>IF(INDEX(tab_MinKomp[Scrum],MATCH($B575,tab_MinKomp[[Stanowisko / Position ]:[Stanowisko / Position ]],0))="n/a","n/a",CR575-INDEX(tab_MinKomp[Scrum],MATCH($B575,tab_MinKomp[[Stanowisko / Position ]:[Stanowisko / Position ]],0)))</f>
        <v>n/a</v>
      </c>
      <c r="CS576" s="194" t="str">
        <f>IF(INDEX(tab_MinKomp[SQL (MySQL)],MATCH($B575,tab_MinKomp[[Stanowisko / Position ]:[Stanowisko / Position ]],0))="n/a","n/a",CS575-INDEX(tab_MinKomp[SQL (MySQL)],MATCH($B575,tab_MinKomp[[Stanowisko / Position ]:[Stanowisko / Position ]],0)))</f>
        <v>n/a</v>
      </c>
      <c r="CT576" s="194" t="str">
        <f>IF(INDEX(tab_MinKomp[Javascript],MATCH($B575,tab_MinKomp[[Stanowisko / Position ]:[Stanowisko / Position ]],0))="n/a","n/a",CT575-INDEX(tab_MinKomp[Javascript],MATCH($B575,tab_MinKomp[[Stanowisko / Position ]:[Stanowisko / Position ]],0)))</f>
        <v>n/a</v>
      </c>
      <c r="CU576" s="194" t="str">
        <f>IF(INDEX(tab_MinKomp[Joomla],MATCH($B575,tab_MinKomp[[Stanowisko / Position ]:[Stanowisko / Position ]],0))="n/a","n/a",CU575-INDEX(tab_MinKomp[Joomla],MATCH($B575,tab_MinKomp[[Stanowisko / Position ]:[Stanowisko / Position ]],0)))</f>
        <v>n/a</v>
      </c>
      <c r="CV576" s="194" t="str">
        <f>IF(INDEX(tab_MinKomp[Bash],MATCH($B575,tab_MinKomp[[Stanowisko / Position ]:[Stanowisko / Position ]],0))="n/a","n/a",CV575-INDEX(tab_MinKomp[Bash],MATCH($B575,tab_MinKomp[[Stanowisko / Position ]:[Stanowisko / Position ]],0)))</f>
        <v>n/a</v>
      </c>
      <c r="CW576" s="194">
        <f>IF(INDEX(tab_MinKomp[Systemy MES (HYDRA / SFMS)],MATCH($B575,tab_MinKomp[[Stanowisko / Position ]:[Stanowisko / Position ]],0))="n/a","n/a",CW575-INDEX(tab_MinKomp[Systemy MES (HYDRA / SFMS)],MATCH($B575,tab_MinKomp[[Stanowisko / Position ]:[Stanowisko / Position ]],0)))</f>
        <v>-1</v>
      </c>
      <c r="CX576" s="194" t="str">
        <f>IF(INDEX(tab_MinKomp[HTML / CSS],MATCH($B575,tab_MinKomp[[Stanowisko / Position ]:[Stanowisko / Position ]],0))="n/a","n/a",CX575-INDEX(tab_MinKomp[HTML / CSS],MATCH($B575,tab_MinKomp[[Stanowisko / Position ]:[Stanowisko / Position ]],0)))</f>
        <v>n/a</v>
      </c>
      <c r="CY576" s="194" t="str">
        <f>IF(INDEX(tab_MinKomp[SYSTEM PR],MATCH($B575,tab_MinKomp[[Stanowisko / Position ]:[Stanowisko / Position ]],0))="n/a","n/a",CY575-INDEX(tab_MinKomp[SYSTEM PR],MATCH($B575,tab_MinKomp[[Stanowisko / Position ]:[Stanowisko / Position ]],0)))</f>
        <v>n/a</v>
      </c>
      <c r="CZ576" s="194" t="str">
        <f>IF(INDEX(tab_MinKomp[System Einkauf XP / EBA],MATCH($B575,tab_MinKomp[[Stanowisko / Position ]:[Stanowisko / Position ]],0))="n/a","n/a",CZ575-INDEX(tab_MinKomp[System Einkauf XP / EBA],MATCH($B575,tab_MinKomp[[Stanowisko / Position ]:[Stanowisko / Position ]],0)))</f>
        <v>n/a</v>
      </c>
      <c r="DA576" s="194" t="str">
        <f>IF(INDEX(tab_MinKomp[Techniki negocjacyjne / Verhandlungstechniken],MATCH($B575,tab_MinKomp[[Stanowisko / Position ]:[Stanowisko / Position ]],0))="n/a","n/a",DA575-INDEX(tab_MinKomp[Techniki negocjacyjne / Verhandlungstechniken],MATCH($B575,tab_MinKomp[[Stanowisko / Position ]:[Stanowisko / Position ]],0)))</f>
        <v>n/a</v>
      </c>
      <c r="DB576" s="194" t="str">
        <f>IF(INDEX(tab_MinKomp[Znajomość rynku branżowego / Kenntnis des Industrie Marktes],MATCH($B575,tab_MinKomp[[Stanowisko / Position ]:[Stanowisko / Position ]],0))="n/a","n/a",DB575-INDEX(tab_MinKomp[Znajomość rynku branżowego / Kenntnis des Industrie Marktes],MATCH($B575,tab_MinKomp[[Stanowisko / Position ]:[Stanowisko / Position ]],0)))</f>
        <v>n/a</v>
      </c>
      <c r="DC576" s="194" t="str">
        <f>IF(INDEX(tab_MinKomp[SUPPLIER MANAGEMENT],MATCH($B575,tab_MinKomp[[Stanowisko / Position ]:[Stanowisko / Position ]],0))="n/a","n/a",DC575-INDEX(tab_MinKomp[SUPPLIER MANAGEMENT],MATCH($B575,tab_MinKomp[[Stanowisko / Position ]:[Stanowisko / Position ]],0)))</f>
        <v>n/a</v>
      </c>
      <c r="DD576" s="194" t="str">
        <f>IF(INDEX(tab_MinKomp[SUPPLIER MANAGEMENT],MATCH($B575,tab_MinKomp[[Stanowisko / Position ]:[Stanowisko / Position ]],0))="n/a","n/a",DD575-INDEX(tab_MinKomp[SUPPLIER MANAGEMENT],MATCH($B575,tab_MinKomp[[Stanowisko / Position ]:[Stanowisko / Position ]],0)))</f>
        <v>n/a</v>
      </c>
      <c r="DE576" s="194" t="str">
        <f>IF(INDEX(tab_MinKomp[SUPPLIER MANAGEMENT],MATCH($B575,tab_MinKomp[[Stanowisko / Position ]:[Stanowisko / Position ]],0))="n/a","n/a",DE575-INDEX(tab_MinKomp[SUPPLIER MANAGEMENT],MATCH($B575,tab_MinKomp[[Stanowisko / Position ]:[Stanowisko / Position ]],0)))</f>
        <v>n/a</v>
      </c>
      <c r="DF576" s="194">
        <f>IF(INDEX(tab_MinKomp[LEAN MANAGEMENT],MATCH($B575,tab_MinKomp[[Stanowisko / Position ]:[Stanowisko / Position ]],0))="n/a","n/a",DF575-INDEX(tab_MinKomp[LEAN MANAGEMENT],MATCH($B575,tab_MinKomp[[Stanowisko / Position ]:[Stanowisko / Position ]],0)))</f>
        <v>0</v>
      </c>
      <c r="DG576" s="194" t="str">
        <f>IF(INDEX(tab_MinKomp[PPAP/PSW],MATCH($B575,tab_MinKomp[[Stanowisko / Position ]:[Stanowisko / Position ]],0))="n/a","n/a",DG575-INDEX(tab_MinKomp[PPAP/PSW],MATCH($B575,tab_MinKomp[[Stanowisko / Position ]:[Stanowisko / Position ]],0)))</f>
        <v>n/a</v>
      </c>
      <c r="DH576" s="194" t="str">
        <f>IF(INDEX(tab_MinKomp[SUPPLIER MANAGEMENT],MATCH($B575,tab_MinKomp[[Stanowisko / Position ]:[Stanowisko / Position ]],0))="n/a","n/a",DH575-INDEX(tab_MinKomp[SUPPLIER MANAGEMENT],MATCH($B575,tab_MinKomp[[Stanowisko / Position ]:[Stanowisko / Position ]],0)))</f>
        <v>n/a</v>
      </c>
      <c r="DI576" s="194" t="str">
        <f>IF(INDEX(tab_MinKomp[OBSŁUGA PORTALI KLIENTA / Kundenportale],MATCH($B575,tab_MinKomp[[Stanowisko / Position ]:[Stanowisko / Position ]],0))="n/a","n/a",DI575-INDEX(tab_MinKomp[OBSŁUGA PORTALI KLIENTA / Kundenportale],MATCH($B575,tab_MinKomp[[Stanowisko / Position ]:[Stanowisko / Position ]],0)))</f>
        <v>n/a</v>
      </c>
      <c r="DJ576" s="194" t="str">
        <f>IF(INDEX(tab_MinKomp[Obsługa systemu BABTECQ / BABTECQ System],MATCH($B575,tab_MinKomp[[Stanowisko / Position ]:[Stanowisko / Position ]],0))="n/a","n/a",DJ575-INDEX(tab_MinKomp[Obsługa systemu BABTECQ / BABTECQ System],MATCH($B575,tab_MinKomp[[Stanowisko / Position ]:[Stanowisko / Position ]],0)))</f>
        <v>n/a</v>
      </c>
      <c r="DK576" s="194" t="str">
        <f>IF(INDEX(tab_MinKomp[Rysunek techniczny / technische Zeichnung],MATCH($B575,tab_MinKomp[[Stanowisko / Position ]:[Stanowisko / Position ]],0))="n/a","n/a",DK575-INDEX(tab_MinKomp[Rysunek techniczny / technische Zeichnung],MATCH($B575,tab_MinKomp[[Stanowisko / Position ]:[Stanowisko / Position ]],0)))</f>
        <v>n/a</v>
      </c>
      <c r="DL576" s="194" t="str">
        <f>IF(INDEX(tab_MinKomp[Kalibracja / Kalibrierung],MATCH($B575,tab_MinKomp[[Stanowisko / Position ]:[Stanowisko / Position ]],0))="n/a","n/a",DL575-INDEX(tab_MinKomp[Kalibracja / Kalibrierung],MATCH($B575,tab_MinKomp[[Stanowisko / Position ]:[Stanowisko / Position ]],0)))</f>
        <v>n/a</v>
      </c>
      <c r="DM576" s="194" t="str">
        <f>IF(INDEX(tab_MinKomp[Rekwalifikacja / Requalifizierung],MATCH($B575,tab_MinKomp[[Stanowisko / Position ]:[Stanowisko / Position ]],0))="n/a","n/a",DM575-INDEX(tab_MinKomp[Rekwalifikacja / Requalifizierung],MATCH($B575,tab_MinKomp[[Stanowisko / Position ]:[Stanowisko / Position ]],0)))</f>
        <v>n/a</v>
      </c>
      <c r="DN576" s="190" t="str">
        <f>IF(INDEX(tab_MinKomp[Testy czystości / Reinheitstests],MATCH($B575,tab_MinKomp[[Stanowisko / Position ]:[Stanowisko / Position ]],0))="n/a","n/a",DN575-INDEX(tab_MinKomp[Testy czystości / Reinheitstests],MATCH($B575,tab_MinKomp[[Stanowisko / Position ]:[Stanowisko / Position ]],0)))</f>
        <v>n/a</v>
      </c>
      <c r="DO576" s="190" t="str">
        <f>IF(INDEX(tab_MinKomp[Testy czystości / Reinheitstests],MATCH($B575,tab_MinKomp[[Stanowisko / Position ]:[Stanowisko / Position ]],0))="n/a","n/a",DO575-INDEX(tab_MinKomp[Testy czystości / Reinheitstests],MATCH($B575,tab_MinKomp[[Stanowisko / Position ]:[Stanowisko / Position ]],0)))</f>
        <v>n/a</v>
      </c>
      <c r="DP576" s="190" t="str">
        <f>IF(INDEX(tab_MinKomp[Testy czystości / Reinheitstests],MATCH($B575,tab_MinKomp[[Stanowisko / Position ]:[Stanowisko / Position ]],0))="n/a","n/a",DP575-INDEX(tab_MinKomp[Testy czystości / Reinheitstests],MATCH($B575,tab_MinKomp[[Stanowisko / Position ]:[Stanowisko / Position ]],0)))</f>
        <v>n/a</v>
      </c>
      <c r="DQ576" s="190" t="str">
        <f>IF(INDEX(tab_MinKomp[Testy czystości / Reinheitstests],MATCH($B575,tab_MinKomp[[Stanowisko / Position ]:[Stanowisko / Position ]],0))="n/a","n/a",DQ575-INDEX(tab_MinKomp[Testy czystości / Reinheitstests],MATCH($B575,tab_MinKomp[[Stanowisko / Position ]:[Stanowisko / Position ]],0)))</f>
        <v>n/a</v>
      </c>
      <c r="DR576" s="190" t="str">
        <f>IF(INDEX(tab_MinKomp[Testy czystości / Reinheitstests],MATCH($B575,tab_MinKomp[[Stanowisko / Position ]:[Stanowisko / Position ]],0))="n/a","n/a",DR575-INDEX(tab_MinKomp[Testy czystości / Reinheitstests],MATCH($B575,tab_MinKomp[[Stanowisko / Position ]:[Stanowisko / Position ]],0)))</f>
        <v>n/a</v>
      </c>
      <c r="DS576" s="190" t="str">
        <f>IF(INDEX(tab_MinKomp[Testy czystości / Reinheitstests],MATCH($B575,tab_MinKomp[[Stanowisko / Position ]:[Stanowisko / Position ]],0))="n/a","n/a",DS575-INDEX(tab_MinKomp[Testy czystości / Reinheitstests],MATCH($B575,tab_MinKomp[[Stanowisko / Position ]:[Stanowisko / Position ]],0)))</f>
        <v>n/a</v>
      </c>
      <c r="DT576" s="194" t="str">
        <f>IF(INDEX(tab_MinKomp[SUPPLIER MANAGEMENT],MATCH($B575,tab_MinKomp[[Stanowisko / Position ]:[Stanowisko / Position ]],0))="n/a","n/a",DT575-INDEX(tab_MinKomp[SUPPLIER MANAGEMENT],MATCH($B575,tab_MinKomp[[Stanowisko / Position ]:[Stanowisko / Position ]],0)))</f>
        <v>n/a</v>
      </c>
      <c r="DU576" s="190" t="str">
        <f>IF(INDEX(tab_MinKomp[Testy czystości / Reinheitstests],MATCH($B575,tab_MinKomp[[Stanowisko / Position ]:[Stanowisko / Position ]],0))="n/a","n/a",DU575-INDEX(tab_MinKomp[Testy czystości / Reinheitstests],MATCH($B575,tab_MinKomp[[Stanowisko / Position ]:[Stanowisko / Position ]],0)))</f>
        <v>n/a</v>
      </c>
      <c r="DV576" s="190" t="str">
        <f>IF(INDEX(tab_MinKomp[Testy czystości / Reinheitstests],MATCH($B575,tab_MinKomp[[Stanowisko / Position ]:[Stanowisko / Position ]],0))="n/a","n/a",DV575-INDEX(tab_MinKomp[Testy czystości / Reinheitstests],MATCH($B575,tab_MinKomp[[Stanowisko / Position ]:[Stanowisko / Position ]],0)))</f>
        <v>n/a</v>
      </c>
      <c r="DW576" s="190" t="str">
        <f>IF(INDEX(tab_MinKomp[Testy czystości / Reinheitstests],MATCH($B575,tab_MinKomp[[Stanowisko / Position ]:[Stanowisko / Position ]],0))="n/a","n/a",DW575-INDEX(tab_MinKomp[Testy czystości / Reinheitstests],MATCH($B575,tab_MinKomp[[Stanowisko / Position ]:[Stanowisko / Position ]],0)))</f>
        <v>n/a</v>
      </c>
      <c r="DX576" s="190" t="str">
        <f>IF(INDEX(tab_MinKomp[Testy czystości / Reinheitstests],MATCH($B575,tab_MinKomp[[Stanowisko / Position ]:[Stanowisko / Position ]],0))="n/a","n/a",DX575-INDEX(tab_MinKomp[Testy czystości / Reinheitstests],MATCH($B575,tab_MinKomp[[Stanowisko / Position ]:[Stanowisko / Position ]],0)))</f>
        <v>n/a</v>
      </c>
      <c r="DY576" s="190" t="str">
        <f>IF(INDEX(tab_MinKomp[Testy czystości / Reinheitstests],MATCH($B575,tab_MinKomp[[Stanowisko / Position ]:[Stanowisko / Position ]],0))="n/a","n/a",DY575-INDEX(tab_MinKomp[Testy czystości / Reinheitstests],MATCH($B575,tab_MinKomp[[Stanowisko / Position ]:[Stanowisko / Position ]],0)))</f>
        <v>n/a</v>
      </c>
      <c r="DZ576" s="190" t="str">
        <f>IF(INDEX(tab_MinKomp[Testy czystości / Reinheitstests],MATCH($B575,tab_MinKomp[[Stanowisko / Position ]:[Stanowisko / Position ]],0))="n/a","n/a",DZ575-INDEX(tab_MinKomp[Testy czystości / Reinheitstests],MATCH($B575,tab_MinKomp[[Stanowisko / Position ]:[Stanowisko / Position ]],0)))</f>
        <v>n/a</v>
      </c>
      <c r="EA576" s="194" t="str">
        <f>IF(INDEX(tab_MinKomp[SUPPLIER MANAGEMENT],MATCH($B575,tab_MinKomp[[Stanowisko / Position ]:[Stanowisko / Position ]],0))="n/a","n/a",EA575-INDEX(tab_MinKomp[SUPPLIER MANAGEMENT],MATCH($B575,tab_MinKomp[[Stanowisko / Position ]:[Stanowisko / Position ]],0)))</f>
        <v>n/a</v>
      </c>
      <c r="EB576" s="190" t="str">
        <f>IF(INDEX(tab_MinKomp[Testy czystości / Reinheitstests],MATCH($B575,tab_MinKomp[[Stanowisko / Position ]:[Stanowisko / Position ]],0))="n/a","n/a",EB575-INDEX(tab_MinKomp[Testy czystości / Reinheitstests],MATCH($B575,tab_MinKomp[[Stanowisko / Position ]:[Stanowisko / Position ]],0)))</f>
        <v>n/a</v>
      </c>
      <c r="EC576" s="190" t="str">
        <f>IF(INDEX(tab_MinKomp[Testy czystości / Reinheitstests],MATCH($B575,tab_MinKomp[[Stanowisko / Position ]:[Stanowisko / Position ]],0))="n/a","n/a",EC575-INDEX(tab_MinKomp[Testy czystości / Reinheitstests],MATCH($B575,tab_MinKomp[[Stanowisko / Position ]:[Stanowisko / Position ]],0)))</f>
        <v>n/a</v>
      </c>
      <c r="ED576" s="190" t="str">
        <f>IF(INDEX(tab_MinKomp[Testy czystości / Reinheitstests],MATCH($B575,tab_MinKomp[[Stanowisko / Position ]:[Stanowisko / Position ]],0))="n/a","n/a",ED575-INDEX(tab_MinKomp[Testy czystości / Reinheitstests],MATCH($B575,tab_MinKomp[[Stanowisko / Position ]:[Stanowisko / Position ]],0)))</f>
        <v>n/a</v>
      </c>
      <c r="EE576" s="190" t="str">
        <f>IF(INDEX(tab_MinKomp[Testy czystości / Reinheitstests],MATCH($B575,tab_MinKomp[[Stanowisko / Position ]:[Stanowisko / Position ]],0))="n/a","n/a",EE575-INDEX(tab_MinKomp[Testy czystości / Reinheitstests],MATCH($B575,tab_MinKomp[[Stanowisko / Position ]:[Stanowisko / Position ]],0)))</f>
        <v>n/a</v>
      </c>
      <c r="EF576" s="190" t="str">
        <f>IF(INDEX(tab_MinKomp[Testy czystości / Reinheitstests],MATCH($B575,tab_MinKomp[[Stanowisko / Position ]:[Stanowisko / Position ]],0))="n/a","n/a",EF575-INDEX(tab_MinKomp[Testy czystości / Reinheitstests],MATCH($B575,tab_MinKomp[[Stanowisko / Position ]:[Stanowisko / Position ]],0)))</f>
        <v>n/a</v>
      </c>
      <c r="EG576" s="190" t="str">
        <f>IF(INDEX(tab_MinKomp[Testy czystości / Reinheitstests],MATCH($B575,tab_MinKomp[[Stanowisko / Position ]:[Stanowisko / Position ]],0))="n/a","n/a",EG575-INDEX(tab_MinKomp[Testy czystości / Reinheitstests],MATCH($B575,tab_MinKomp[[Stanowisko / Position ]:[Stanowisko / Position ]],0)))</f>
        <v>n/a</v>
      </c>
      <c r="EH576" s="190" t="str">
        <f>IF(INDEX(tab_MinKomp[Testy czystości / Reinheitstests],MATCH($B575,tab_MinKomp[[Stanowisko / Position ]:[Stanowisko / Position ]],0))="n/a","n/a",EH575-INDEX(tab_MinKomp[Testy czystości / Reinheitstests],MATCH($B575,tab_MinKomp[[Stanowisko / Position ]:[Stanowisko / Position ]],0)))</f>
        <v>n/a</v>
      </c>
      <c r="EI576" s="190" t="str">
        <f>IF(INDEX(tab_MinKomp[Testy czystości / Reinheitstests],MATCH($B575,tab_MinKomp[[Stanowisko / Position ]:[Stanowisko / Position ]],0))="n/a","n/a",EI575-INDEX(tab_MinKomp[Testy czystości / Reinheitstests],MATCH($B575,tab_MinKomp[[Stanowisko / Position ]:[Stanowisko / Position ]],0)))</f>
        <v>n/a</v>
      </c>
      <c r="EJ576" s="190" t="str">
        <f>IF(INDEX(tab_MinKomp[Testy czystości / Reinheitstests],MATCH($B575,tab_MinKomp[[Stanowisko / Position ]:[Stanowisko / Position ]],0))="n/a","n/a",EJ575-INDEX(tab_MinKomp[Testy czystości / Reinheitstests],MATCH($B575,tab_MinKomp[[Stanowisko / Position ]:[Stanowisko / Position ]],0)))</f>
        <v>n/a</v>
      </c>
      <c r="EK576" s="190" t="str">
        <f>IF(INDEX(tab_MinKomp[Testy czystości / Reinheitstests],MATCH($B575,tab_MinKomp[[Stanowisko / Position ]:[Stanowisko / Position ]],0))="n/a","n/a",EK575-INDEX(tab_MinKomp[Testy czystości / Reinheitstests],MATCH($B575,tab_MinKomp[[Stanowisko / Position ]:[Stanowisko / Position ]],0)))</f>
        <v>n/a</v>
      </c>
      <c r="EL576" s="190" t="str">
        <f>IF(INDEX(tab_MinKomp[Testy czystości / Reinheitstests],MATCH($B575,tab_MinKomp[[Stanowisko / Position ]:[Stanowisko / Position ]],0))="n/a","n/a",EL575-INDEX(tab_MinKomp[Testy czystości / Reinheitstests],MATCH($B575,tab_MinKomp[[Stanowisko / Position ]:[Stanowisko / Position ]],0)))</f>
        <v>n/a</v>
      </c>
      <c r="EM576" s="190" t="str">
        <f>IF(INDEX(tab_MinKomp[Testy czystości / Reinheitstests],MATCH($B575,tab_MinKomp[[Stanowisko / Position ]:[Stanowisko / Position ]],0))="n/a","n/a",EM575-INDEX(tab_MinKomp[Testy czystości / Reinheitstests],MATCH($B575,tab_MinKomp[[Stanowisko / Position ]:[Stanowisko / Position ]],0)))</f>
        <v>n/a</v>
      </c>
      <c r="EN576" s="190" t="str">
        <f>IF(INDEX(tab_MinKomp[Testy czystości / Reinheitstests],MATCH($B575,tab_MinKomp[[Stanowisko / Position ]:[Stanowisko / Position ]],0))="n/a","n/a",EN575-INDEX(tab_MinKomp[Testy czystości / Reinheitstests],MATCH($B575,tab_MinKomp[[Stanowisko / Position ]:[Stanowisko / Position ]],0)))</f>
        <v>n/a</v>
      </c>
      <c r="EO576" s="194" t="str">
        <f>IF(INDEX(tab_MinKomp[Konserwacja Rep],MATCH($B575,tab_MinKomp[[Stanowisko / Position ]:[Stanowisko / Position ]],0))="n/a","n/a",EO575-INDEX(tab_MinKomp[Konserwacja Rep],MATCH($B575,tab_MinKomp[[Stanowisko / Position ]:[Stanowisko / Position ]],0)))</f>
        <v>n/a</v>
      </c>
      <c r="EP576" s="194" t="str">
        <f>IF(INDEX(tab_MinKomp[[Konserwacja Engel ]],MATCH($B575,tab_MinKomp[[Stanowisko / Position ]:[Stanowisko / Position ]],0))="n/a","n/a",EP575-INDEX(tab_MinKomp[[Konserwacja Engel ]],MATCH($B575,tab_MinKomp[[Stanowisko / Position ]:[Stanowisko / Position ]],0)))</f>
        <v>n/a</v>
      </c>
      <c r="EQ576" s="194" t="str">
        <f>IF(INDEX(tab_MinKomp[Konserwacja B 50],MATCH($B575,tab_MinKomp[[Stanowisko / Position ]:[Stanowisko / Position ]],0))="n/a","n/a",EQ575-INDEX(tab_MinKomp[Konserwacja B 50],MATCH($B575,tab_MinKomp[[Stanowisko / Position ]:[Stanowisko / Position ]],0)))</f>
        <v>n/a</v>
      </c>
      <c r="ER576" s="194" t="str">
        <f>IF(INDEX(tab_MinKomp[[Konserwacja EOL ]],MATCH($B575,tab_MinKomp[[Stanowisko / Position ]:[Stanowisko / Position ]],0))="n/a","n/a",ER575-INDEX(tab_MinKomp[[Konserwacja EOL ]],MATCH($B575,tab_MinKomp[[Stanowisko / Position ]:[Stanowisko / Position ]],0)))</f>
        <v>n/a</v>
      </c>
      <c r="ES576" s="194" t="str">
        <f>IF(INDEX(tab_MinKomp[Konserwacja Branson],MATCH($B575,tab_MinKomp[[Stanowisko / Position ]:[Stanowisko / Position ]],0))="n/a","n/a",ES575-INDEX(tab_MinKomp[Konserwacja Branson],MATCH($B575,tab_MinKomp[[Stanowisko / Position ]:[Stanowisko / Position ]],0)))</f>
        <v>n/a</v>
      </c>
      <c r="ET576" s="194" t="str">
        <f>IF(INDEX(tab_MinKomp[Konserwacja coolery],MATCH($B575,tab_MinKomp[[Stanowisko / Position ]:[Stanowisko / Position ]],0))="n/a","n/a",ET575-INDEX(tab_MinKomp[Konserwacja coolery],MATCH($B575,tab_MinKomp[[Stanowisko / Position ]:[Stanowisko / Position ]],0)))</f>
        <v>n/a</v>
      </c>
      <c r="EU576" s="194" t="str">
        <f>IF(INDEX(tab_MinKomp[Konserwacja piecy],MATCH($B575,tab_MinKomp[[Stanowisko / Position ]:[Stanowisko / Position ]],0))="n/a","n/a",EU575-INDEX(tab_MinKomp[Konserwacja piecy],MATCH($B575,tab_MinKomp[[Stanowisko / Position ]:[Stanowisko / Position ]],0)))</f>
        <v>n/a</v>
      </c>
      <c r="EV576" s="194" t="str">
        <f>IF(INDEX(tab_MinKomp[Rysunek techniczny- czytanie],MATCH($B575,tab_MinKomp[[Stanowisko / Position ]:[Stanowisko / Position ]],0))="n/a","n/a",EV575-INDEX(tab_MinKomp[Rysunek techniczny- czytanie],MATCH($B575,tab_MinKomp[[Stanowisko / Position ]:[Stanowisko / Position ]],0)))</f>
        <v>n/a</v>
      </c>
      <c r="EW576" s="194" t="str">
        <f>IF(INDEX(tab_MinKomp[Elektryka],MATCH($B575,tab_MinKomp[[Stanowisko / Position ]:[Stanowisko / Position ]],0))="n/a","n/a",EW575-INDEX(tab_MinKomp[Elektryka],MATCH($B575,tab_MinKomp[[Stanowisko / Position ]:[Stanowisko / Position ]],0)))</f>
        <v>n/a</v>
      </c>
      <c r="EX576" s="194" t="str">
        <f>IF(INDEX(tab_MinKomp[Pneumatyka],MATCH($B575,tab_MinKomp[[Stanowisko / Position ]:[Stanowisko / Position ]],0))="n/a","n/a",EX575-INDEX(tab_MinKomp[Pneumatyka],MATCH($B575,tab_MinKomp[[Stanowisko / Position ]:[Stanowisko / Position ]],0)))</f>
        <v>n/a</v>
      </c>
      <c r="EY576" s="194" t="str">
        <f>IF(INDEX(tab_MinKomp[[Hydraulika ]],MATCH($B575,tab_MinKomp[[Stanowisko / Position ]:[Stanowisko / Position ]],0))="n/a","n/a",EY575-INDEX(tab_MinKomp[[Hydraulika ]],MATCH($B575,tab_MinKomp[[Stanowisko / Position ]:[Stanowisko / Position ]],0)))</f>
        <v>n/a</v>
      </c>
      <c r="EZ576" s="194" t="str">
        <f>IF(INDEX(tab_MinKomp[Podciśnienie],MATCH($B575,tab_MinKomp[[Stanowisko / Position ]:[Stanowisko / Position ]],0))="n/a","n/a",EZ575-INDEX(tab_MinKomp[Podciśnienie],MATCH($B575,tab_MinKomp[[Stanowisko / Position ]:[Stanowisko / Position ]],0)))</f>
        <v>n/a</v>
      </c>
      <c r="FA576" s="194" t="str">
        <f>IF(INDEX(tab_MinKomp[Usuwanie awarii],MATCH($B575,tab_MinKomp[[Stanowisko / Position ]:[Stanowisko / Position ]],0))="n/a","n/a",FA575-INDEX(tab_MinKomp[Usuwanie awarii],MATCH($B575,tab_MinKomp[[Stanowisko / Position ]:[Stanowisko / Position ]],0)))</f>
        <v>n/a</v>
      </c>
      <c r="FB576" s="194" t="str">
        <f>IF(INDEX(tab_MinKomp[Obsługa robotów],MATCH($B575,tab_MinKomp[[Stanowisko / Position ]:[Stanowisko / Position ]],0))="n/a","n/a",FB575-INDEX(tab_MinKomp[Obsługa robotów],MATCH($B575,tab_MinKomp[[Stanowisko / Position ]:[Stanowisko / Position ]],0)))</f>
        <v>n/a</v>
      </c>
      <c r="FC576" s="194" t="str">
        <f>IF(INDEX(tab_MinKomp[Obsługa sterowania maszyny],MATCH($B575,tab_MinKomp[[Stanowisko / Position ]:[Stanowisko / Position ]],0))="n/a","n/a",FC575-INDEX(tab_MinKomp[Obsługa sterowania maszyny],MATCH($B575,tab_MinKomp[[Stanowisko / Position ]:[Stanowisko / Position ]],0)))</f>
        <v>n/a</v>
      </c>
      <c r="FD576" s="194" t="str">
        <f>IF(INDEX(tab_MinKomp[Usuwanie przyczyn żródłowych],MATCH($B575,tab_MinKomp[[Stanowisko / Position ]:[Stanowisko / Position ]],0))="n/a","n/a",FD575-INDEX(tab_MinKomp[Usuwanie przyczyn żródłowych],MATCH($B575,tab_MinKomp[[Stanowisko / Position ]:[Stanowisko / Position ]],0)))</f>
        <v>n/a</v>
      </c>
      <c r="FE576" s="194" t="str">
        <f>IF(INDEX(tab_MinKomp[Cmms stosowanie],MATCH($B575,tab_MinKomp[[Stanowisko / Position ]:[Stanowisko / Position ]],0))="n/a","n/a",FE575-INDEX(tab_MinKomp[Cmms stosowanie],MATCH($B575,tab_MinKomp[[Stanowisko / Position ]:[Stanowisko / Position ]],0)))</f>
        <v>n/a</v>
      </c>
      <c r="FF576" s="190" t="str">
        <f>IF(INDEX(tab_MinKomp[Testy czystości / Reinheitstests],MATCH($B575,tab_MinKomp[[Stanowisko / Position ]:[Stanowisko / Position ]],0))="n/a","n/a",FF575-INDEX(tab_MinKomp[Testy czystości / Reinheitstests],MATCH($B575,tab_MinKomp[[Stanowisko / Position ]:[Stanowisko / Position ]],0)))</f>
        <v>n/a</v>
      </c>
      <c r="FG576" s="194" t="str">
        <f>IF(INDEX(tab_MinKomp[Czyszczenie form plastikowych],MATCH($B575,tab_MinKomp[[Stanowisko / Position ]:[Stanowisko / Position ]],0))="n/a","n/a",FG575-INDEX(tab_MinKomp[Czyszczenie form plastikowych],MATCH($B575,tab_MinKomp[[Stanowisko / Position ]:[Stanowisko / Position ]],0)))</f>
        <v>n/a</v>
      </c>
      <c r="FH576" s="194" t="str">
        <f>IF(INDEX(tab_MinKomp[Wymiana form plastik],MATCH($B575,tab_MinKomp[[Stanowisko / Position ]:[Stanowisko / Position ]],0))="n/a","n/a",FH575-INDEX(tab_MinKomp[Wymiana form plastik],MATCH($B575,tab_MinKomp[[Stanowisko / Position ]:[Stanowisko / Position ]],0)))</f>
        <v>n/a</v>
      </c>
      <c r="FI576" s="194" t="str">
        <f>IF(INDEX(tab_MinKomp[Wymiana form guma],MATCH($B575,tab_MinKomp[[Stanowisko / Position ]:[Stanowisko / Position ]],0))="n/a","n/a",FI575-INDEX(tab_MinKomp[Wymiana form guma],MATCH($B575,tab_MinKomp[[Stanowisko / Position ]:[Stanowisko / Position ]],0)))</f>
        <v>n/a</v>
      </c>
      <c r="FJ576" s="194" t="str">
        <f>IF(INDEX(tab_MinKomp[Konserwacja KK],MATCH($B575,tab_MinKomp[[Stanowisko / Position ]:[Stanowisko / Position ]],0))="n/a","n/a",FJ575-INDEX(tab_MinKomp[Konserwacja KK],MATCH($B575,tab_MinKomp[[Stanowisko / Position ]:[Stanowisko / Position ]],0)))</f>
        <v>n/a</v>
      </c>
      <c r="FK576" s="194" t="str">
        <f>IF(INDEX(tab_MinKomp[Konserwacja form guma],MATCH($B575,tab_MinKomp[[Stanowisko / Position ]:[Stanowisko / Position ]],0))="n/a","n/a",FK575-INDEX(tab_MinKomp[Konserwacja form guma],MATCH($B575,tab_MinKomp[[Stanowisko / Position ]:[Stanowisko / Position ]],0)))</f>
        <v>n/a</v>
      </c>
      <c r="FL576" s="194" t="str">
        <f>IF(INDEX(tab_MinKomp[Konserwacja form plastiki],MATCH($B575,tab_MinKomp[[Stanowisko / Position ]:[Stanowisko / Position ]],0))="n/a","n/a",FL575-INDEX(tab_MinKomp[Konserwacja form plastiki],MATCH($B575,tab_MinKomp[[Stanowisko / Position ]:[Stanowisko / Position ]],0)))</f>
        <v>n/a</v>
      </c>
      <c r="FM576" s="194" t="str">
        <f>IF(INDEX(tab_MinKomp[Konserwacja Gorącego Kanału],MATCH($B575,tab_MinKomp[[Stanowisko / Position ]:[Stanowisko / Position ]],0))="n/a","n/a",FM575-INDEX(tab_MinKomp[Konserwacja Gorącego Kanału],MATCH($B575,tab_MinKomp[[Stanowisko / Position ]:[Stanowisko / Position ]],0)))</f>
        <v>n/a</v>
      </c>
      <c r="FN576" s="194" t="str">
        <f>IF(INDEX(tab_MinKomp[MS Office (Excel)],MATCH($B575,tab_MinKomp[[Stanowisko / Position ]:[Stanowisko / Position ]],0))="n/a","n/a",FN575-INDEX(tab_MinKomp[MS Office (Excel)],MATCH($B575,tab_MinKomp[[Stanowisko / Position ]:[Stanowisko / Position ]],0)))</f>
        <v>n/a</v>
      </c>
      <c r="FO576" s="194" t="str">
        <f>IF(INDEX(tab_MinKomp[MS Office (Word)],MATCH($B575,tab_MinKomp[[Stanowisko / Position ]:[Stanowisko / Position ]],0))="n/a","n/a",FO575-INDEX(tab_MinKomp[MS Office (Word)],MATCH($B575,tab_MinKomp[[Stanowisko / Position ]:[Stanowisko / Position ]],0)))</f>
        <v>n/a</v>
      </c>
      <c r="FP576" s="194" t="str">
        <f>IF(INDEX(tab_MinKomp[MS Office (Power Point)],MATCH($B575,tab_MinKomp[[Stanowisko / Position ]:[Stanowisko / Position ]],0))="n/a","n/a",FP575-INDEX(tab_MinKomp[MS Office (Power Point)],MATCH($B575,tab_MinKomp[[Stanowisko / Position ]:[Stanowisko / Position ]],0)))</f>
        <v>n/a</v>
      </c>
      <c r="FQ576" s="196" t="str">
        <f>IF(INDEX(tab_MinKomp[Język angielski / Englisch],MATCH($B575,tab_MinKomp[[Stanowisko / Position ]:[Stanowisko / Position ]],0))="n/a","n/a",FQ575-INDEX(tab_MinKomp[Język angielski / Englisch],MATCH($B575,tab_MinKomp[[Stanowisko / Position ]:[Stanowisko / Position ]],0)))</f>
        <v>n/a</v>
      </c>
      <c r="FR576" s="196" t="str">
        <f>IF(INDEX(tab_MinKomp[Język niemiecki / Deutsch],MATCH($B575,tab_MinKomp[[Stanowisko / Position ]:[Stanowisko / Position ]],0))="n/a","n/a",FR575-INDEX(tab_MinKomp[Język niemiecki / Deutsch],MATCH($B575,tab_MinKomp[[Stanowisko / Position ]:[Stanowisko / Position ]],0)))</f>
        <v>n/a</v>
      </c>
      <c r="FS576" s="194">
        <f>IF(INDEX(tab_MinKomp[Zarządzanie dokumentacją procesową / Process dokumentation management],MATCH($B575,tab_MinKomp[[Stanowisko / Position ]:[Stanowisko / Position ]],0))="n/a","n/a",FS575-INDEX(tab_MinKomp[Zarządzanie dokumentacją procesową / Process dokumentation management],MATCH($B575,tab_MinKomp[[Stanowisko / Position ]:[Stanowisko / Position ]],0)))</f>
        <v>-1</v>
      </c>
      <c r="FT576" s="194">
        <f>IF(INDEX(tab_MinKomp[Znajomość procesów z obszaru / Kenntiss der prozesse in dem Bereich],MATCH($B575,tab_MinKomp[[Stanowisko / Position ]:[Stanowisko / Position ]],0))="n/a","n/a",FT575-INDEX(tab_MinKomp[Znajomość procesów z obszaru / Kenntiss der prozesse in dem Bereich],MATCH($B575,tab_MinKomp[[Stanowisko / Position ]:[Stanowisko / Position ]],0)))</f>
        <v>0</v>
      </c>
      <c r="FU576" s="194">
        <f>IF(INDEX(tab_MinKomp[optymalizacja procesów / Prozessoptymalisierung],MATCH($B575,tab_MinKomp[[Stanowisko / Position ]:[Stanowisko / Position ]],0))="n/a","n/a",FU575-INDEX(tab_MinKomp[optymalizacja procesów / Prozessoptymalisierung],MATCH($B575,tab_MinKomp[[Stanowisko / Position ]:[Stanowisko / Position ]],0)))</f>
        <v>0</v>
      </c>
      <c r="FV576" s="194">
        <f>IF(INDEX(tab_MinKomp[Umiejętności szkoleniowe / Trainingsfähigkeiten],MATCH($B575,tab_MinKomp[[Stanowisko / Position ]:[Stanowisko / Position ]],0))="n/a","n/a",FV575-INDEX(tab_MinKomp[Umiejętności szkoleniowe / Trainingsfähigkeiten],MATCH($B575,tab_MinKomp[[Stanowisko / Position ]:[Stanowisko / Position ]],0)))</f>
        <v>0</v>
      </c>
      <c r="FW576" s="194">
        <f>IF(INDEX(tab_MinKomp[Analityczne myślenie, podejście / Analitysches Denken, Einstellung],MATCH($B575,tab_MinKomp[[Stanowisko / Position ]:[Stanowisko / Position ]],0))="n/a","n/a",FW575-INDEX(tab_MinKomp[Analityczne myślenie, podejście / Analitysches Denken, Einstellung],MATCH($B575,tab_MinKomp[[Stanowisko / Position ]:[Stanowisko / Position ]],0)))</f>
        <v>0</v>
      </c>
      <c r="FX576" s="194">
        <f>IF(INDEX(tab_MinKomp[Dokładność, precyzja w dzialaniu / Genauigkeit, Präzision in die Arbeit],MATCH($B575,tab_MinKomp[[Stanowisko / Position ]:[Stanowisko / Position ]],0))="n/a","n/a",FX575-INDEX(tab_MinKomp[Dokładność, precyzja w dzialaniu / Genauigkeit, Präzision in die Arbeit],MATCH($B575,tab_MinKomp[[Stanowisko / Position ]:[Stanowisko / Position ]],0)))</f>
        <v>0</v>
      </c>
      <c r="FY576" s="194">
        <f>IF(INDEX(tab_MinKomp[Dyspozycyjność / Verfügbarkeit],MATCH($B575,tab_MinKomp[[Stanowisko / Position ]:[Stanowisko / Position ]],0))="n/a","n/a",FY575-INDEX(tab_MinKomp[Dyspozycyjność / Verfügbarkeit],MATCH($B575,tab_MinKomp[[Stanowisko / Position ]:[Stanowisko / Position ]],0)))</f>
        <v>0</v>
      </c>
      <c r="FZ576" s="194">
        <f>IF(INDEX(tab_MinKomp[Zaangażowanie / 
Engagement],MATCH($B575,tab_MinKomp[[Stanowisko / Position ]:[Stanowisko / Position ]],0))="n/a","n/a",FZ575-INDEX(tab_MinKomp[Zaangażowanie / 
Engagement],MATCH($B575,tab_MinKomp[[Stanowisko / Position ]:[Stanowisko / Position ]],0)))</f>
        <v>0</v>
      </c>
      <c r="GA576" s="194" t="str">
        <f>IF(INDEX(tab_MinKomp[Konserwacja form guma],MATCH($B575,tab_MinKomp[[Stanowisko / Position ]:[Stanowisko / Position ]],0))="n/a","n/a",GA575-INDEX(tab_MinKomp[Konserwacja form guma],MATCH($B575,tab_MinKomp[[Stanowisko / Position ]:[Stanowisko / Position ]],0)))</f>
        <v>n/a</v>
      </c>
      <c r="GB576" s="194" t="str">
        <f>IF(INDEX(tab_MinKomp[Konserwacja form plastiki],MATCH($B575,tab_MinKomp[[Stanowisko / Position ]:[Stanowisko / Position ]],0))="n/a","n/a",GB575-INDEX(tab_MinKomp[Konserwacja form plastiki],MATCH($B575,tab_MinKomp[[Stanowisko / Position ]:[Stanowisko / Position ]],0)))</f>
        <v>n/a</v>
      </c>
      <c r="GC576" s="194">
        <f>IF(INDEX(tab_MinKomp[Elastyczność w działaniu],MATCH($B575,tab_MinKomp[[Stanowisko / Position ]:[Stanowisko / Position ]],0))="n/a","n/a",GC575-INDEX(tab_MinKomp[Elastyczność w działaniu],MATCH($B575,tab_MinKomp[[Stanowisko / Position ]:[Stanowisko / Position ]],0)))</f>
        <v>0</v>
      </c>
      <c r="GD576" s="194">
        <f>IF(INDEX(tab_MinKomp[Komunikatywność],MATCH($B575,tab_MinKomp[[Stanowisko / Position ]:[Stanowisko / Position ]],0))="n/a","n/a",GD575-INDEX(tab_MinKomp[Komunikatywność],MATCH($B575,tab_MinKomp[[Stanowisko / Position ]:[Stanowisko / Position ]],0)))</f>
        <v>0</v>
      </c>
      <c r="GE576" s="193" t="str">
        <f>IF(INDEX(tab_MinKomp[Motywowanie i budowanie zaangażowania zespołu],MATCH($B575,tab_MinKomp[[Stanowisko / Position ]:[Stanowisko / Position ]],0))="n/a","n/a",GE575-INDEX(tab_MinKomp[Motywowanie i budowanie zaangażowania zespołu],MATCH($B575,tab_MinKomp[[Stanowisko / Position ]:[Stanowisko / Position ]],0)))</f>
        <v>n/a</v>
      </c>
      <c r="GF576" s="186" t="s">
        <v>248</v>
      </c>
      <c r="GG576" s="186" t="s">
        <v>248</v>
      </c>
      <c r="GH576" s="186" t="s">
        <v>248</v>
      </c>
      <c r="GI576" s="186" t="s">
        <v>248</v>
      </c>
      <c r="GJ576" s="186" t="s">
        <v>248</v>
      </c>
      <c r="GK576" s="186" t="s">
        <v>248</v>
      </c>
      <c r="GL576" s="186" t="s">
        <v>248</v>
      </c>
      <c r="GM576" s="186" t="s">
        <v>248</v>
      </c>
      <c r="GN576" s="186" t="s">
        <v>248</v>
      </c>
      <c r="GO576" s="186" t="s">
        <v>248</v>
      </c>
      <c r="GP576" s="186" t="s">
        <v>248</v>
      </c>
      <c r="GQ576" s="186" t="s">
        <v>248</v>
      </c>
      <c r="GR576" s="186" t="s">
        <v>248</v>
      </c>
      <c r="GS576" s="186" t="s">
        <v>248</v>
      </c>
      <c r="GT576" s="186" t="s">
        <v>248</v>
      </c>
      <c r="GU576" s="186" t="s">
        <v>248</v>
      </c>
      <c r="GV576" s="186" t="s">
        <v>248</v>
      </c>
      <c r="GW576" s="186" t="s">
        <v>248</v>
      </c>
      <c r="GX576" s="186" t="s">
        <v>248</v>
      </c>
      <c r="GY576" s="186" t="s">
        <v>248</v>
      </c>
      <c r="GZ576" s="261" t="s">
        <v>248</v>
      </c>
      <c r="HA576" s="261" t="s">
        <v>248</v>
      </c>
      <c r="HB576" s="191">
        <f>SUM(G576:GE576)/(HB575-(SUM(G576:GE576)))</f>
        <v>-4.6511627906976744E-2</v>
      </c>
    </row>
    <row r="577" spans="1:211" ht="24.9" customHeight="1" x14ac:dyDescent="0.3">
      <c r="A577" s="105" t="s">
        <v>322</v>
      </c>
      <c r="B577" s="105" t="s">
        <v>315</v>
      </c>
      <c r="C577" s="105"/>
      <c r="D577" s="105">
        <v>1869</v>
      </c>
      <c r="E577" s="394" t="s">
        <v>686</v>
      </c>
      <c r="F577" s="185" t="s">
        <v>374</v>
      </c>
      <c r="G577" s="186">
        <v>2</v>
      </c>
      <c r="H577" s="186">
        <v>1</v>
      </c>
      <c r="I577" s="186">
        <v>2</v>
      </c>
      <c r="J577" s="186">
        <v>1</v>
      </c>
      <c r="K577" s="186">
        <v>1</v>
      </c>
      <c r="L577" s="186" t="s">
        <v>248</v>
      </c>
      <c r="M577" s="186" t="s">
        <v>248</v>
      </c>
      <c r="N577" s="186" t="s">
        <v>248</v>
      </c>
      <c r="O577" s="186">
        <v>1</v>
      </c>
      <c r="P577" s="186">
        <v>1</v>
      </c>
      <c r="Q577" s="186" t="s">
        <v>248</v>
      </c>
      <c r="R577" s="186" t="s">
        <v>248</v>
      </c>
      <c r="S577" s="186" t="s">
        <v>248</v>
      </c>
      <c r="T577" s="186" t="s">
        <v>248</v>
      </c>
      <c r="U577" s="186" t="s">
        <v>248</v>
      </c>
      <c r="V577" s="186" t="s">
        <v>248</v>
      </c>
      <c r="W577" s="186" t="s">
        <v>248</v>
      </c>
      <c r="X577" s="186" t="s">
        <v>248</v>
      </c>
      <c r="Y577" s="186" t="s">
        <v>248</v>
      </c>
      <c r="Z577" s="186" t="s">
        <v>248</v>
      </c>
      <c r="AA577" s="186" t="s">
        <v>248</v>
      </c>
      <c r="AB577" s="186" t="s">
        <v>248</v>
      </c>
      <c r="AC577" s="186" t="s">
        <v>248</v>
      </c>
      <c r="AD577" s="186" t="s">
        <v>248</v>
      </c>
      <c r="AE577" s="186" t="s">
        <v>248</v>
      </c>
      <c r="AF577" s="186" t="s">
        <v>248</v>
      </c>
      <c r="AG577" s="186" t="s">
        <v>248</v>
      </c>
      <c r="AH577" s="186" t="s">
        <v>248</v>
      </c>
      <c r="AI577" s="186" t="s">
        <v>248</v>
      </c>
      <c r="AJ577" s="186" t="s">
        <v>248</v>
      </c>
      <c r="AK577" s="186" t="s">
        <v>248</v>
      </c>
      <c r="AL577" s="186">
        <v>1</v>
      </c>
      <c r="AM577" s="186" t="s">
        <v>248</v>
      </c>
      <c r="AN577" s="186" t="s">
        <v>248</v>
      </c>
      <c r="AO577" s="186">
        <v>1</v>
      </c>
      <c r="AP577" s="186" t="s">
        <v>248</v>
      </c>
      <c r="AQ577" s="186">
        <v>1</v>
      </c>
      <c r="AR577" s="186" t="s">
        <v>248</v>
      </c>
      <c r="AS577" s="186" t="s">
        <v>248</v>
      </c>
      <c r="AT577" s="186" t="s">
        <v>248</v>
      </c>
      <c r="AU577" s="186" t="s">
        <v>248</v>
      </c>
      <c r="AV577" s="186">
        <v>2</v>
      </c>
      <c r="AW577" s="186">
        <v>1</v>
      </c>
      <c r="AX577" s="186" t="s">
        <v>248</v>
      </c>
      <c r="AY577" s="186" t="s">
        <v>248</v>
      </c>
      <c r="AZ577" s="186" t="s">
        <v>248</v>
      </c>
      <c r="BA577" s="186" t="s">
        <v>248</v>
      </c>
      <c r="BB577" s="186" t="s">
        <v>248</v>
      </c>
      <c r="BC577" s="186" t="s">
        <v>248</v>
      </c>
      <c r="BD577" s="186" t="s">
        <v>248</v>
      </c>
      <c r="BE577" s="186" t="s">
        <v>248</v>
      </c>
      <c r="BF577" s="186" t="s">
        <v>248</v>
      </c>
      <c r="BG577" s="186" t="s">
        <v>248</v>
      </c>
      <c r="BH577" s="186" t="s">
        <v>248</v>
      </c>
      <c r="BI577" s="186" t="s">
        <v>248</v>
      </c>
      <c r="BJ577" s="186" t="s">
        <v>248</v>
      </c>
      <c r="BK577" s="186" t="s">
        <v>248</v>
      </c>
      <c r="BL577" s="186" t="s">
        <v>248</v>
      </c>
      <c r="BM577" s="186" t="s">
        <v>248</v>
      </c>
      <c r="BN577" s="186" t="s">
        <v>248</v>
      </c>
      <c r="BO577" s="186" t="s">
        <v>248</v>
      </c>
      <c r="BP577" s="186">
        <v>1</v>
      </c>
      <c r="BQ577" s="186" t="s">
        <v>248</v>
      </c>
      <c r="BR577" s="186">
        <v>1</v>
      </c>
      <c r="BS577" s="186" t="s">
        <v>248</v>
      </c>
      <c r="BT577" s="186" t="s">
        <v>248</v>
      </c>
      <c r="BU577" s="186" t="s">
        <v>248</v>
      </c>
      <c r="BV577" s="186" t="s">
        <v>248</v>
      </c>
      <c r="BW577" s="186" t="s">
        <v>248</v>
      </c>
      <c r="BX577" s="186" t="s">
        <v>248</v>
      </c>
      <c r="BY577" s="186" t="s">
        <v>248</v>
      </c>
      <c r="BZ577" s="186" t="s">
        <v>248</v>
      </c>
      <c r="CA577" s="186">
        <v>1</v>
      </c>
      <c r="CB577" s="186" t="s">
        <v>248</v>
      </c>
      <c r="CC577" s="186">
        <v>2</v>
      </c>
      <c r="CD577" s="186">
        <v>2</v>
      </c>
      <c r="CE577" s="186" t="s">
        <v>248</v>
      </c>
      <c r="CF577" s="186" t="s">
        <v>248</v>
      </c>
      <c r="CG577" s="186">
        <v>1</v>
      </c>
      <c r="CH577" s="186" t="s">
        <v>248</v>
      </c>
      <c r="CI577" s="186" t="s">
        <v>248</v>
      </c>
      <c r="CJ577" s="186" t="s">
        <v>248</v>
      </c>
      <c r="CK577" s="186" t="s">
        <v>248</v>
      </c>
      <c r="CL577" s="186" t="s">
        <v>248</v>
      </c>
      <c r="CM577" s="186" t="s">
        <v>248</v>
      </c>
      <c r="CN577" s="186" t="s">
        <v>248</v>
      </c>
      <c r="CO577" s="186" t="s">
        <v>248</v>
      </c>
      <c r="CP577" s="186" t="s">
        <v>248</v>
      </c>
      <c r="CQ577" s="186" t="s">
        <v>248</v>
      </c>
      <c r="CR577" s="186" t="s">
        <v>248</v>
      </c>
      <c r="CS577" s="186" t="s">
        <v>248</v>
      </c>
      <c r="CT577" s="186" t="s">
        <v>248</v>
      </c>
      <c r="CU577" s="186" t="s">
        <v>248</v>
      </c>
      <c r="CV577" s="186" t="s">
        <v>248</v>
      </c>
      <c r="CW577" s="186">
        <v>1</v>
      </c>
      <c r="CX577" s="186" t="s">
        <v>248</v>
      </c>
      <c r="CY577" s="186" t="s">
        <v>248</v>
      </c>
      <c r="CZ577" s="186" t="s">
        <v>248</v>
      </c>
      <c r="DA577" s="186" t="s">
        <v>248</v>
      </c>
      <c r="DB577" s="186" t="s">
        <v>248</v>
      </c>
      <c r="DC577" s="186" t="s">
        <v>248</v>
      </c>
      <c r="DD577" s="186" t="s">
        <v>248</v>
      </c>
      <c r="DE577" s="186" t="s">
        <v>248</v>
      </c>
      <c r="DF577" s="186">
        <v>1</v>
      </c>
      <c r="DG577" s="186" t="s">
        <v>248</v>
      </c>
      <c r="DH577" s="186" t="s">
        <v>248</v>
      </c>
      <c r="DI577" s="186" t="s">
        <v>248</v>
      </c>
      <c r="DJ577" s="186" t="s">
        <v>248</v>
      </c>
      <c r="DK577" s="186" t="s">
        <v>248</v>
      </c>
      <c r="DL577" s="186" t="s">
        <v>248</v>
      </c>
      <c r="DM577" s="186" t="s">
        <v>248</v>
      </c>
      <c r="DN577" s="186" t="s">
        <v>248</v>
      </c>
      <c r="DO577" s="186" t="s">
        <v>248</v>
      </c>
      <c r="DP577" s="186" t="s">
        <v>248</v>
      </c>
      <c r="DQ577" s="186" t="s">
        <v>248</v>
      </c>
      <c r="DR577" s="186" t="s">
        <v>248</v>
      </c>
      <c r="DS577" s="186" t="s">
        <v>248</v>
      </c>
      <c r="DT577" s="186" t="s">
        <v>248</v>
      </c>
      <c r="DU577" s="186" t="s">
        <v>248</v>
      </c>
      <c r="DV577" s="186" t="s">
        <v>248</v>
      </c>
      <c r="DW577" s="186" t="s">
        <v>248</v>
      </c>
      <c r="DX577" s="186" t="s">
        <v>248</v>
      </c>
      <c r="DY577" s="186" t="s">
        <v>248</v>
      </c>
      <c r="DZ577" s="186" t="s">
        <v>248</v>
      </c>
      <c r="EA577" s="186" t="s">
        <v>248</v>
      </c>
      <c r="EB577" s="186" t="s">
        <v>248</v>
      </c>
      <c r="EC577" s="186" t="s">
        <v>248</v>
      </c>
      <c r="ED577" s="186" t="s">
        <v>248</v>
      </c>
      <c r="EE577" s="186" t="s">
        <v>248</v>
      </c>
      <c r="EF577" s="186" t="s">
        <v>248</v>
      </c>
      <c r="EG577" s="186" t="s">
        <v>248</v>
      </c>
      <c r="EH577" s="186" t="s">
        <v>248</v>
      </c>
      <c r="EI577" s="186" t="s">
        <v>248</v>
      </c>
      <c r="EJ577" s="186" t="s">
        <v>248</v>
      </c>
      <c r="EK577" s="186" t="s">
        <v>248</v>
      </c>
      <c r="EL577" s="184" t="s">
        <v>248</v>
      </c>
      <c r="EM577" s="184" t="s">
        <v>248</v>
      </c>
      <c r="EN577" s="184" t="s">
        <v>248</v>
      </c>
      <c r="EO577" s="186" t="s">
        <v>248</v>
      </c>
      <c r="EP577" s="186" t="s">
        <v>248</v>
      </c>
      <c r="EQ577" s="186" t="s">
        <v>248</v>
      </c>
      <c r="ER577" s="186" t="s">
        <v>248</v>
      </c>
      <c r="ES577" s="186" t="s">
        <v>248</v>
      </c>
      <c r="ET577" s="186" t="s">
        <v>248</v>
      </c>
      <c r="EU577" s="186" t="s">
        <v>248</v>
      </c>
      <c r="EV577" s="186" t="s">
        <v>248</v>
      </c>
      <c r="EW577" s="186" t="s">
        <v>248</v>
      </c>
      <c r="EX577" s="186" t="s">
        <v>248</v>
      </c>
      <c r="EY577" s="186" t="s">
        <v>248</v>
      </c>
      <c r="EZ577" s="186" t="s">
        <v>248</v>
      </c>
      <c r="FA577" s="186" t="s">
        <v>248</v>
      </c>
      <c r="FB577" s="186" t="s">
        <v>248</v>
      </c>
      <c r="FC577" s="186" t="s">
        <v>248</v>
      </c>
      <c r="FD577" s="186" t="s">
        <v>248</v>
      </c>
      <c r="FE577" s="186" t="s">
        <v>248</v>
      </c>
      <c r="FF577" s="186" t="s">
        <v>248</v>
      </c>
      <c r="FG577" s="186" t="s">
        <v>248</v>
      </c>
      <c r="FH577" s="186" t="s">
        <v>248</v>
      </c>
      <c r="FI577" s="186" t="s">
        <v>248</v>
      </c>
      <c r="FJ577" s="186" t="s">
        <v>248</v>
      </c>
      <c r="FK577" s="186" t="s">
        <v>248</v>
      </c>
      <c r="FL577" s="186" t="s">
        <v>248</v>
      </c>
      <c r="FM577" s="186" t="s">
        <v>248</v>
      </c>
      <c r="FN577" s="186" t="s">
        <v>248</v>
      </c>
      <c r="FO577" s="186" t="s">
        <v>248</v>
      </c>
      <c r="FP577" s="186" t="s">
        <v>248</v>
      </c>
      <c r="FQ577" s="187" t="s">
        <v>248</v>
      </c>
      <c r="FR577" s="187" t="s">
        <v>248</v>
      </c>
      <c r="FS577" s="186">
        <v>1</v>
      </c>
      <c r="FT577" s="186">
        <v>2</v>
      </c>
      <c r="FU577" s="186">
        <v>1</v>
      </c>
      <c r="FV577" s="186">
        <v>1</v>
      </c>
      <c r="FW577" s="186">
        <v>1</v>
      </c>
      <c r="FX577" s="186">
        <v>2</v>
      </c>
      <c r="FY577" s="186">
        <v>2</v>
      </c>
      <c r="FZ577" s="186">
        <v>2</v>
      </c>
      <c r="GA577" s="186" t="s">
        <v>248</v>
      </c>
      <c r="GB577" s="186" t="s">
        <v>248</v>
      </c>
      <c r="GC577" s="186">
        <v>2</v>
      </c>
      <c r="GD577" s="186">
        <v>1</v>
      </c>
      <c r="GE577" s="186" t="s">
        <v>248</v>
      </c>
      <c r="GF577" s="186" t="s">
        <v>248</v>
      </c>
      <c r="GG577" s="186" t="s">
        <v>248</v>
      </c>
      <c r="GH577" s="186" t="s">
        <v>248</v>
      </c>
      <c r="GI577" s="186" t="s">
        <v>248</v>
      </c>
      <c r="GJ577" s="186" t="s">
        <v>248</v>
      </c>
      <c r="GK577" s="186" t="s">
        <v>248</v>
      </c>
      <c r="GL577" s="186" t="s">
        <v>248</v>
      </c>
      <c r="GM577" s="186" t="s">
        <v>248</v>
      </c>
      <c r="GN577" s="186" t="s">
        <v>248</v>
      </c>
      <c r="GO577" s="186" t="s">
        <v>248</v>
      </c>
      <c r="GP577" s="186" t="s">
        <v>248</v>
      </c>
      <c r="GQ577" s="186" t="s">
        <v>248</v>
      </c>
      <c r="GR577" s="186" t="s">
        <v>248</v>
      </c>
      <c r="GS577" s="186" t="s">
        <v>248</v>
      </c>
      <c r="GT577" s="186" t="s">
        <v>248</v>
      </c>
      <c r="GU577" s="186" t="s">
        <v>248</v>
      </c>
      <c r="GV577" s="186" t="s">
        <v>248</v>
      </c>
      <c r="GW577" s="186" t="s">
        <v>248</v>
      </c>
      <c r="GX577" s="186" t="s">
        <v>248</v>
      </c>
      <c r="GY577" s="186" t="s">
        <v>248</v>
      </c>
      <c r="GZ577" s="261" t="s">
        <v>248</v>
      </c>
      <c r="HA577" s="261" t="s">
        <v>248</v>
      </c>
      <c r="HB577" s="188">
        <f>SUM(G577:GE577)</f>
        <v>40</v>
      </c>
    </row>
    <row r="578" spans="1:211" ht="24.9" customHeight="1" thickBot="1" x14ac:dyDescent="0.35">
      <c r="A578" s="108" t="str">
        <f>A577</f>
        <v>Prod.-Q-6</v>
      </c>
      <c r="B578" s="108" t="str">
        <f>B577</f>
        <v>Pracownik Produkcji</v>
      </c>
      <c r="C578" s="108">
        <f>C577</f>
        <v>0</v>
      </c>
      <c r="D578" s="108">
        <f>D577</f>
        <v>1869</v>
      </c>
      <c r="E578" s="395"/>
      <c r="F578" s="189" t="s">
        <v>375</v>
      </c>
      <c r="G578" s="192">
        <f>IF(INDEX(tab_MinKomp[Przepisy BHP / BHP Vorschriften],MATCH($B577,tab_MinKomp[[Stanowisko / Position ]:[Stanowisko / Position ]],0))="n/a","n/a",G577-INDEX(tab_MinKomp[Przepisy BHP / BHP Vorschriften],MATCH($B577,tab_MinKomp[[Stanowisko / Position ]:[Stanowisko / Position ]],0)))</f>
        <v>0</v>
      </c>
      <c r="H578" s="193">
        <f>IF(INDEX(tab_MinKomp[Przepisy PPOŻ / Brandschutzbestimmungen],MATCH($B577,tab_MinKomp[[Stanowisko / Position ]:[Stanowisko / Position ]],0))="n/a","n/a",H577-INDEX(tab_MinKomp[Przepisy PPOŻ / Brandschutzbestimmungen],MATCH($B577,tab_MinKomp[[Stanowisko / Position ]:[Stanowisko / Position ]],0)))</f>
        <v>0</v>
      </c>
      <c r="I578" s="193">
        <f>IF(INDEX(tab_MinKomp[Ryzyko zawodowe na stanowiskach pracyv/ Berufliche Risiken an Arbeitsstellen],MATCH($B577,tab_MinKomp[[Stanowisko / Position ]:[Stanowisko / Position ]],0))="n/a","n/a",I577-INDEX(tab_MinKomp[Ryzyko zawodowe na stanowiskach pracyv/ Berufliche Risiken an Arbeitsstellen],MATCH($B577,tab_MinKomp[[Stanowisko / Position ]:[Stanowisko / Position ]],0)))</f>
        <v>0</v>
      </c>
      <c r="J578" s="193">
        <f>IF(INDEX(tab_MinKomp[Gospodarka substancjami niebezpiecznymi / Gefahrstoffmanagement],MATCH($B577,tab_MinKomp[[Stanowisko / Position ]:[Stanowisko / Position ]],0))="n/a","n/a",J577-INDEX(tab_MinKomp[Gospodarka substancjami niebezpiecznymi / Gefahrstoffmanagement],MATCH($B577,tab_MinKomp[[Stanowisko / Position ]:[Stanowisko / Position ]],0)))</f>
        <v>0</v>
      </c>
      <c r="K578" s="193">
        <f>IF(INDEX(tab_MinKomp[Gospodarka odpadami / Abfallwirtschaft],MATCH($B577,tab_MinKomp[[Stanowisko / Position ]:[Stanowisko / Position ]],0))="n/a","n/a",K577-INDEX(tab_MinKomp[Gospodarka odpadami / Abfallwirtschaft],MATCH($B577,tab_MinKomp[[Stanowisko / Position ]:[Stanowisko / Position ]],0)))</f>
        <v>0</v>
      </c>
      <c r="L578" s="194" t="str">
        <f>IF(INDEX(tab_MinKomp[Przepisy kodeksu pracy / Bestimmungen des Arbeitsgesetzes],MATCH($B577,tab_MinKomp[[Stanowisko / Position ]:[Stanowisko / Position ]],0))="n/a","n/a",L577-INDEX(tab_MinKomp[Przepisy kodeksu pracy / Bestimmungen des Arbeitsgesetzes],MATCH($B577,tab_MinKomp[[Stanowisko / Position ]:[Stanowisko / Position ]],0)))</f>
        <v>n/a</v>
      </c>
      <c r="M578" s="195" t="str">
        <f>IF(INDEX(tab_MinKomp[Przepisy o ub.społ. ZUS  / Sozialversicherungsvorschriften],MATCH($B577,tab_MinKomp[[Stanowisko / Position ]:[Stanowisko / Position ]],0))="n/a","n/a",M577-INDEX(tab_MinKomp[Przepisy o ub.społ. ZUS  / Sozialversicherungsvorschriften],MATCH($B577,tab_MinKomp[[Stanowisko / Position ]:[Stanowisko / Position ]],0)))</f>
        <v>n/a</v>
      </c>
      <c r="N578" s="194" t="str">
        <f>IF(INDEX(tab_MinKomp[PRZEPISY O PDOF /persönlich Einkommensteuergesetz ],MATCH($B577,tab_MinKomp[[Stanowisko / Position ]:[Stanowisko / Position ]],0))="n/a","n/a",N577-INDEX(tab_MinKomp[PRZEPISY O PDOF /persönlich Einkommensteuergesetz ],MATCH($B577,tab_MinKomp[[Stanowisko / Position ]:[Stanowisko / Position ]],0)))</f>
        <v>n/a</v>
      </c>
      <c r="O578" s="194">
        <f>IF(INDEX(tab_MinKomp[Regulamin pracy / Arbeitsordnung],MATCH($B577,tab_MinKomp[[Stanowisko / Position ]:[Stanowisko / Position ]],0))="n/a","n/a",O577-INDEX(tab_MinKomp[Regulamin pracy / Arbeitsordnung],MATCH($B577,tab_MinKomp[[Stanowisko / Position ]:[Stanowisko / Position ]],0)))</f>
        <v>0</v>
      </c>
      <c r="P578" s="194">
        <f>IF(INDEX(tab_MinKomp[Regulamin wynagradzania / Vergütungsordnung],MATCH($B577,tab_MinKomp[[Stanowisko / Position ]:[Stanowisko / Position ]],0))="n/a","n/a",P577-INDEX(tab_MinKomp[Regulamin wynagradzania / Vergütungsordnung],MATCH($B577,tab_MinKomp[[Stanowisko / Position ]:[Stanowisko / Position ]],0)))</f>
        <v>0</v>
      </c>
      <c r="Q578" s="194" t="str">
        <f>IF(INDEX(tab_MinKomp[System R2PŁATNIK PRO: Płace / Lohnabrechnung],MATCH($B577,tab_MinKomp[[Stanowisko / Position ]:[Stanowisko / Position ]],0))="n/a","n/a",Q577-INDEX(tab_MinKomp[System R2PŁATNIK PRO: Płace / Lohnabrechnung],MATCH($B577,tab_MinKomp[[Stanowisko / Position ]:[Stanowisko / Position ]],0)))</f>
        <v>n/a</v>
      </c>
      <c r="R578" s="194" t="str">
        <f>IF(INDEX(tab_MinKomp[SystemR2PŁATNIK PRO: KADRY / Personaldaten],MATCH($B577,tab_MinKomp[[Stanowisko / Position ]:[Stanowisko / Position ]],0))="n/a","n/a",R577-INDEX(tab_MinKomp[SystemR2PŁATNIK PRO: KADRY / Personaldaten],MATCH($B577,tab_MinKomp[[Stanowisko / Position ]:[Stanowisko / Position ]],0)))</f>
        <v>n/a</v>
      </c>
      <c r="S578" s="194" t="str">
        <f>IF(INDEX(tab_MinKomp[SYSTEM R2PŁATNIK PRO: zarządzanie pracownikami / Arbeitsverwaltung],MATCH($B577,tab_MinKomp[[Stanowisko / Position ]:[Stanowisko / Position ]],0))="n/a","n/a",S577-INDEX(tab_MinKomp[SYSTEM R2PŁATNIK PRO: zarządzanie pracownikami / Arbeitsverwaltung],MATCH($B577,tab_MinKomp[[Stanowisko / Position ]:[Stanowisko / Position ]],0)))</f>
        <v>n/a</v>
      </c>
      <c r="T578" s="194" t="str">
        <f>IF(INDEX(tab_MinKomp[Doradztwo, wsparcie personalne / Personalberatung und Unterstützung],MATCH($B577,tab_MinKomp[[Stanowisko / Position ]:[Stanowisko / Position ]],0))="n/a","n/a",T577-INDEX(tab_MinKomp[Doradztwo, wsparcie personalne / Personalberatung und Unterstützung],MATCH($B577,tab_MinKomp[[Stanowisko / Position ]:[Stanowisko / Position ]],0)))</f>
        <v>n/a</v>
      </c>
      <c r="U578" s="194" t="str">
        <f>IF(INDEX(tab_MinKomp[Przepisy o podatku VAT / MwSt.- Gesetz],MATCH($B577,tab_MinKomp[[Stanowisko / Position ]:[Stanowisko / Position ]],0))="n/a","n/a",U577-INDEX(tab_MinKomp[Przepisy o podatku VAT / MwSt.- Gesetz],MATCH($B577,tab_MinKomp[[Stanowisko / Position ]:[Stanowisko / Position ]],0)))</f>
        <v>n/a</v>
      </c>
      <c r="V578" s="194" t="str">
        <f>IF(INDEX(tab_MinKomp[PrzepisyPDOP / geschäftlich Einkommensteuergesetz],MATCH($B577,tab_MinKomp[[Stanowisko / Position ]:[Stanowisko / Position ]],0))="n/a","n/a",V577-INDEX(tab_MinKomp[PrzepisyPDOP / geschäftlich Einkommensteuergesetz],MATCH($B577,tab_MinKomp[[Stanowisko / Position ]:[Stanowisko / Position ]],0)))</f>
        <v>n/a</v>
      </c>
      <c r="W578" s="194" t="str">
        <f>IF(INDEX(tab_MinKomp[System BAAN / FINANSE (FIBU)],MATCH($B577,tab_MinKomp[[Stanowisko / Position ]:[Stanowisko / Position ]],0))="n/a","n/a",W577-INDEX(tab_MinKomp[System BAAN / FINANSE (FIBU)],MATCH($B577,tab_MinKomp[[Stanowisko / Position ]:[Stanowisko / Position ]],0)))</f>
        <v>n/a</v>
      </c>
      <c r="X578" s="194" t="str">
        <f>IF(INDEX(tab_MinKomp[Systemy pomocnicze / Hilfssysteme(STOCKPROGRAM, KALK2000 etc.)],MATCH($B577,tab_MinKomp[[Stanowisko / Position ]:[Stanowisko / Position ]],0))="n/a","n/a",X577-INDEX(tab_MinKomp[Systemy pomocnicze / Hilfssysteme(STOCKPROGRAM, KALK2000 etc.)],MATCH($B577,tab_MinKomp[[Stanowisko / Position ]:[Stanowisko / Position ]],0)))</f>
        <v>n/a</v>
      </c>
      <c r="Y578" s="194" t="str">
        <f>IF(INDEX(tab_MinKomp[Polityka rachunkowości / Buchführungspolitik],MATCH($B577,tab_MinKomp[[Stanowisko / Position ]:[Stanowisko / Position ]],0))="n/a","n/a",Y577-INDEX(tab_MinKomp[Polityka rachunkowości / Buchführungspolitik],MATCH($B577,tab_MinKomp[[Stanowisko / Position ]:[Stanowisko / Position ]],0)))</f>
        <v>n/a</v>
      </c>
      <c r="Z578" s="194" t="str">
        <f>IF(INDEX(tab_MinKomp[Ustawa o rachunkowości / Rechnungslegungsgesetz],MATCH($B577,tab_MinKomp[[Stanowisko / Position ]:[Stanowisko / Position ]],0))="n/a","n/a",Z577-INDEX(tab_MinKomp[Ustawa o rachunkowości / Rechnungslegungsgesetz],MATCH($B577,tab_MinKomp[[Stanowisko / Position ]:[Stanowisko / Position ]],0)))</f>
        <v>n/a</v>
      </c>
      <c r="AA578" s="194" t="str">
        <f>IF(INDEX(tab_MinKomp[WORKFLOW - TS-100],MATCH($B577,tab_MinKomp[[Stanowisko / Position ]:[Stanowisko / Position ]],0))="n/a","n/a",AA577-INDEX(tab_MinKomp[WORKFLOW - TS-100],MATCH($B577,tab_MinKomp[[Stanowisko / Position ]:[Stanowisko / Position ]],0)))</f>
        <v>n/a</v>
      </c>
      <c r="AB578" s="194" t="str">
        <f>IF(INDEX(tab_MinKomp[WORKFLOW - SFMS],MATCH($B577,tab_MinKomp[[Stanowisko / Position ]:[Stanowisko / Position ]],0))="n/a","n/a",AB577-INDEX(tab_MinKomp[WORKFLOW - SFMS],MATCH($B577,tab_MinKomp[[Stanowisko / Position ]:[Stanowisko / Position ]],0)))</f>
        <v>n/a</v>
      </c>
      <c r="AC578" s="194" t="str">
        <f>IF(INDEX(tab_MinKomp[System ISO 9001:2015],MATCH($B577,tab_MinKomp[[Stanowisko / Position ]:[Stanowisko / Position ]],0))="n/a","n/a",AC577-INDEX(tab_MinKomp[System ISO 9001:2015],MATCH($B577,tab_MinKomp[[Stanowisko / Position ]:[Stanowisko / Position ]],0)))</f>
        <v>n/a</v>
      </c>
      <c r="AD578" s="194" t="str">
        <f>IF(INDEX(tab_MinKomp[System ISO 9001:2015],MATCH($B577,tab_MinKomp[[Stanowisko / Position ]:[Stanowisko / Position ]],0))="n/a","n/a",AD577-INDEX(tab_MinKomp[System ISO 9001:2015],MATCH($B577,tab_MinKomp[[Stanowisko / Position ]:[Stanowisko / Position ]],0)))</f>
        <v>n/a</v>
      </c>
      <c r="AE578" s="194" t="str">
        <f>IF(INDEX(tab_MinKomp[System ISO 9001:2015],MATCH($B577,tab_MinKomp[[Stanowisko / Position ]:[Stanowisko / Position ]],0))="n/a","n/a",AE577-INDEX(tab_MinKomp[System ISO 9001:2015],MATCH($B577,tab_MinKomp[[Stanowisko / Position ]:[Stanowisko / Position ]],0)))</f>
        <v>n/a</v>
      </c>
      <c r="AF578" s="194" t="str">
        <f>IF(INDEX(tab_MinKomp[System ISO 9001:2015],MATCH($B577,tab_MinKomp[[Stanowisko / Position ]:[Stanowisko / Position ]],0))="n/a","n/a",AF577-INDEX(tab_MinKomp[System ISO 9001:2015],MATCH($B577,tab_MinKomp[[Stanowisko / Position ]:[Stanowisko / Position ]],0)))</f>
        <v>n/a</v>
      </c>
      <c r="AG578" s="194" t="str">
        <f>IF(INDEX(tab_MinKomp[Wymagania VDA 6.3 Process / Forderungen],MATCH($B577,tab_MinKomp[[Stanowisko / Position ]:[Stanowisko / Position ]],0))="n/a","n/a",AG577-INDEX(tab_MinKomp[Wymagania VDA 6.3 Process / Forderungen],MATCH($B577,tab_MinKomp[[Stanowisko / Position ]:[Stanowisko / Position ]],0)))</f>
        <v>n/a</v>
      </c>
      <c r="AH578" s="194" t="str">
        <f>IF(INDEX(tab_MinKomp[Wymagania VDA 6.5 Product / Forderungen],MATCH($B577,tab_MinKomp[[Stanowisko / Position ]:[Stanowisko / Position ]],0))="n/a","n/a",AH577-INDEX(tab_MinKomp[Wymagania VDA 6.5 Product / Forderungen],MATCH($B577,tab_MinKomp[[Stanowisko / Position ]:[Stanowisko / Position ]],0)))</f>
        <v>n/a</v>
      </c>
      <c r="AI578" s="194" t="str">
        <f>IF(INDEX(tab_MinKomp[System ISO 9001:2015],MATCH($B577,tab_MinKomp[[Stanowisko / Position ]:[Stanowisko / Position ]],0))="n/a","n/a",AI577-INDEX(tab_MinKomp[System ISO 9001:2015],MATCH($B577,tab_MinKomp[[Stanowisko / Position ]:[Stanowisko / Position ]],0)))</f>
        <v>n/a</v>
      </c>
      <c r="AJ578" s="194" t="str">
        <f>IF(INDEX(tab_MinKomp[Auditor systemu ISO 17021:2018],MATCH($B577,tab_MinKomp[[Stanowisko / Position ]:[Stanowisko / Position ]],0))="n/a","n/a",AJ577-INDEX(tab_MinKomp[Auditor systemu ISO 17021:2018],MATCH($B577,tab_MinKomp[[Stanowisko / Position ]:[Stanowisko / Position ]],0)))</f>
        <v>n/a</v>
      </c>
      <c r="AK578" s="194" t="str">
        <f>IF(INDEX(tab_MinKomp[Pełnomocnik systemu / Systemvertreter],MATCH($B577,tab_MinKomp[[Stanowisko / Position ]:[Stanowisko / Position ]],0))="n/a","n/a",AK577-INDEX(tab_MinKomp[Pełnomocnik systemu / Systemvertreter],MATCH($B577,tab_MinKomp[[Stanowisko / Position ]:[Stanowisko / Position ]],0)))</f>
        <v>n/a</v>
      </c>
      <c r="AL578" s="194">
        <f>IF(INDEX(tab_MinKomp[Polityka Etyczna - Compliance],MATCH($B577,tab_MinKomp[[Stanowisko / Position ]:[Stanowisko / Position ]],0))="n/a","n/a",AL577-INDEX(tab_MinKomp[Polityka Etyczna - Compliance],MATCH($B577,tab_MinKomp[[Stanowisko / Position ]:[Stanowisko / Position ]],0)))</f>
        <v>0</v>
      </c>
      <c r="AM578" s="194" t="str">
        <f>IF(INDEX(tab_MinKomp[WDRAŻANIE NOWYCH PROJEKTÓW/ PROCEDURA CTM],MATCH($B577,tab_MinKomp[[Stanowisko / Position ]:[Stanowisko / Position ]],0))="n/a","n/a",AM577-INDEX(tab_MinKomp[WDRAŻANIE NOWYCH PROJEKTÓW/ PROCEDURA CTM],MATCH($B577,tab_MinKomp[[Stanowisko / Position ]:[Stanowisko / Position ]],0)))</f>
        <v>n/a</v>
      </c>
      <c r="AN578" s="194" t="str">
        <f>IF(INDEX(tab_MinKomp[KAMIENIE MILOWE MSL/PIFF],MATCH($B577,tab_MinKomp[[Stanowisko / Position ]:[Stanowisko / Position ]],0))="n/a","n/a",AN577-INDEX(tab_MinKomp[KAMIENIE MILOWE MSL/PIFF],MATCH($B577,tab_MinKomp[[Stanowisko / Position ]:[Stanowisko / Position ]],0)))</f>
        <v>n/a</v>
      </c>
      <c r="AO578" s="194">
        <f>IF(INDEX(tab_MinKomp[CP],MATCH($B577,tab_MinKomp[[Stanowisko / Position ]:[Stanowisko / Position ]],0))="n/a","n/a",AO577-INDEX(tab_MinKomp[CP],MATCH($B577,tab_MinKomp[[Stanowisko / Position ]:[Stanowisko / Position ]],0)))</f>
        <v>0</v>
      </c>
      <c r="AP578" s="194" t="str">
        <f>IF(INDEX(tab_MinKomp[FMEA],MATCH($B577,tab_MinKomp[[Stanowisko / Position ]:[Stanowisko / Position ]],0))="n/a","n/a",AP577-INDEX(tab_MinKomp[FMEA],MATCH($B577,tab_MinKomp[[Stanowisko / Position ]:[Stanowisko / Position ]],0)))</f>
        <v>n/a</v>
      </c>
      <c r="AQ578" s="194">
        <f>IF(INDEX(tab_MinKomp[CP],MATCH($B577,tab_MinKomp[[Stanowisko / Position ]:[Stanowisko / Position ]],0))="n/a","n/a",AQ577-INDEX(tab_MinKomp[CP],MATCH($B577,tab_MinKomp[[Stanowisko / Position ]:[Stanowisko / Position ]],0)))</f>
        <v>0</v>
      </c>
      <c r="AR578" s="194" t="str">
        <f>IF(INDEX(tab_MinKomp[APQP],MATCH($B577,tab_MinKomp[[Stanowisko / Position ]:[Stanowisko / Position ]],0))="n/a","n/a",AR577-INDEX(tab_MinKomp[APQP],MATCH($B577,tab_MinKomp[[Stanowisko / Position ]:[Stanowisko / Position ]],0)))</f>
        <v>n/a</v>
      </c>
      <c r="AS578" s="194" t="str">
        <f>IF(INDEX(tab_MinKomp[MSA],MATCH($B577,tab_MinKomp[[Stanowisko / Position ]:[Stanowisko / Position ]],0))="n/a","n/a",AS577-INDEX(tab_MinKomp[MSA],MATCH($B577,tab_MinKomp[[Stanowisko / Position ]:[Stanowisko / Position ]],0)))</f>
        <v>n/a</v>
      </c>
      <c r="AT578" s="194" t="str">
        <f>IF(INDEX(tab_MinKomp[SPC],MATCH($B577,tab_MinKomp[[Stanowisko / Position ]:[Stanowisko / Position ]],0))="n/a","n/a",AT577-INDEX(tab_MinKomp[SPC],MATCH($B577,tab_MinKomp[[Stanowisko / Position ]:[Stanowisko / Position ]],0)))</f>
        <v>n/a</v>
      </c>
      <c r="AU578" s="194" t="str">
        <f>IF(INDEX(tab_MinKomp[CSR (SPECYFICZNE WYMAGANIA KLIENTA)],MATCH($B577,tab_MinKomp[[Stanowisko / Position ]:[Stanowisko / Position ]],0))="n/a","n/a",AU577-INDEX(tab_MinKomp[CSR (SPECYFICZNE WYMAGANIA KLIENTA)],MATCH($B577,tab_MinKomp[[Stanowisko / Position ]:[Stanowisko / Position ]],0)))</f>
        <v>n/a</v>
      </c>
      <c r="AV578" s="194">
        <f>IF(INDEX(tab_MinKomp[5S],MATCH($B577,tab_MinKomp[[Stanowisko / Position ]:[Stanowisko / Position ]],0))="n/a","n/a",AV577-INDEX(tab_MinKomp[5S],MATCH($B577,tab_MinKomp[[Stanowisko / Position ]:[Stanowisko / Position ]],0)))</f>
        <v>0</v>
      </c>
      <c r="AW578" s="194">
        <f>IF(INDEX(tab_MinKomp[CP],MATCH($B577,tab_MinKomp[[Stanowisko / Position ]:[Stanowisko / Position ]],0))="n/a","n/a",AW577-INDEX(tab_MinKomp[CP],MATCH($B577,tab_MinKomp[[Stanowisko / Position ]:[Stanowisko / Position ]],0)))</f>
        <v>0</v>
      </c>
      <c r="AX578" s="194" t="str">
        <f>IF(INDEX(tab_MinKomp[5R],MATCH($B577,tab_MinKomp[[Stanowisko / Position ]:[Stanowisko / Position ]],0))="n/a","n/a",AX577-INDEX(tab_MinKomp[5R],MATCH($B577,tab_MinKomp[[Stanowisko / Position ]:[Stanowisko / Position ]],0)))</f>
        <v>n/a</v>
      </c>
      <c r="AY578" s="194" t="str">
        <f>IF(INDEX(tab_MinKomp[Six Sigma],MATCH($B577,tab_MinKomp[[Stanowisko / Position ]:[Stanowisko / Position ]],0))="n/a","n/a",AY577-INDEX(tab_MinKomp[Six Sigma],MATCH($B577,tab_MinKomp[[Stanowisko / Position ]:[Stanowisko / Position ]],0)))</f>
        <v>n/a</v>
      </c>
      <c r="AZ578" s="194" t="str">
        <f>IF(INDEX(tab_MinKomp[System BAAN / Distribution &amp; Supply Chain],MATCH($B577,tab_MinKomp[[Stanowisko / Position ]:[Stanowisko / Position ]],0))="n/a","n/a",AZ577-INDEX(tab_MinKomp[System BAAN / Distribution &amp; Supply Chain],MATCH($B577,tab_MinKomp[[Stanowisko / Position ]:[Stanowisko / Position ]],0)))</f>
        <v>n/a</v>
      </c>
      <c r="BA578" s="194" t="str">
        <f>IF(INDEX(tab_MinKomp[Gospodarka magazynowa / Lagerverwaltung],MATCH($B577,tab_MinKomp[[Stanowisko / Position ]:[Stanowisko / Position ]],0))="n/a","n/a",BA577-INDEX(tab_MinKomp[Gospodarka magazynowa / Lagerverwaltung],MATCH($B577,tab_MinKomp[[Stanowisko / Position ]:[Stanowisko / Position ]],0)))</f>
        <v>n/a</v>
      </c>
      <c r="BB578" s="194" t="str">
        <f>IF(INDEX(tab_MinKomp[Inwentaryzacja - organizacja i przebieg / Inventurprozess],MATCH($B577,tab_MinKomp[[Stanowisko / Position ]:[Stanowisko / Position ]],0))="n/a","n/a",BB577-INDEX(tab_MinKomp[Inwentaryzacja - organizacja i przebieg / Inventurprozess],MATCH($B577,tab_MinKomp[[Stanowisko / Position ]:[Stanowisko / Position ]],0)))</f>
        <v>n/a</v>
      </c>
      <c r="BC578" s="194" t="str">
        <f>IF(INDEX(tab_MinKomp[Organizacja dostaw / Versorgungsorganisation],MATCH($B577,tab_MinKomp[[Stanowisko / Position ]:[Stanowisko / Position ]],0))="n/a","n/a",BC577-INDEX(tab_MinKomp[Organizacja dostaw / Versorgungsorganisation],MATCH($B577,tab_MinKomp[[Stanowisko / Position ]:[Stanowisko / Position ]],0)))</f>
        <v>n/a</v>
      </c>
      <c r="BD578" s="194" t="str">
        <f>IF(INDEX(tab_MinKomp[Organizacja wysyłek / Organisation von Lieferungen],MATCH($B577,tab_MinKomp[[Stanowisko / Position ]:[Stanowisko / Position ]],0))="n/a","n/a",BD577-INDEX(tab_MinKomp[Organizacja wysyłek / Organisation von Lieferungen],MATCH($B577,tab_MinKomp[[Stanowisko / Position ]:[Stanowisko / Position ]],0)))</f>
        <v>n/a</v>
      </c>
      <c r="BE578" s="194" t="str">
        <f>IF(INDEX(tab_MinKomp[Analiza magazynowa - Program Polen.mdb / Inventuranalyse],MATCH($B577,tab_MinKomp[[Stanowisko / Position ]:[Stanowisko / Position ]],0))="n/a","n/a",BE577-INDEX(tab_MinKomp[Analiza magazynowa - Program Polen.mdb / Inventuranalyse],MATCH($B577,tab_MinKomp[[Stanowisko / Position ]:[Stanowisko / Position ]],0)))</f>
        <v>n/a</v>
      </c>
      <c r="BF578" s="190" t="str">
        <f>IF(INDEX(tab_MinKomp[MMOG (Materials Management Operations Guidelines)],MATCH($B577,tab_MinKomp[[Stanowisko / Position ]:[Stanowisko / Position ]],0))="n/a","n/a",BF577-INDEX(tab_MinKomp[MMOG (Materials Management Operations Guidelines)],MATCH($B577,tab_MinKomp[[Stanowisko / Position ]:[Stanowisko / Position ]],0)))</f>
        <v>n/a</v>
      </c>
      <c r="BG578" s="190" t="str">
        <f>IF(INDEX(tab_MinKomp[GPP],MATCH($B577,tab_MinKomp[[Stanowisko / Position ]:[Stanowisko / Position ]],0))="n/a","n/a",BG577-INDEX(tab_MinKomp[GPP],MATCH($B577,tab_MinKomp[[Stanowisko / Position ]:[Stanowisko / Position ]],0)))</f>
        <v>n/a</v>
      </c>
      <c r="BH578" s="190" t="str">
        <f>IF(INDEX(tab_MinKomp[AIAG (Automotive Industry Action Group)],MATCH($B577,tab_MinKomp[[Stanowisko / Position ]:[Stanowisko / Position ]],0))="n/a","n/a",BH577-INDEX(tab_MinKomp[AIAG (Automotive Industry Action Group)],MATCH($B577,tab_MinKomp[[Stanowisko / Position ]:[Stanowisko / Position ]],0)))</f>
        <v>n/a</v>
      </c>
      <c r="BI578" s="190" t="str">
        <f>IF(INDEX(tab_MinKomp[Super-G disputes],MATCH($B577,tab_MinKomp[[Stanowisko / Position ]:[Stanowisko / Position ]],0))="n/a","n/a",BI577-INDEX(tab_MinKomp[Super-G disputes],MATCH($B577,tab_MinKomp[[Stanowisko / Position ]:[Stanowisko / Position ]],0)))</f>
        <v>n/a</v>
      </c>
      <c r="BJ578" s="190" t="str">
        <f>IF(INDEX(tab_MinKomp[CMMS3/eDDL (Direct Data Link)],MATCH($B577,tab_MinKomp[[Stanowisko / Position ]:[Stanowisko / Position ]],0))="n/a","n/a",BJ577-INDEX(tab_MinKomp[CMMS3/eDDL (Direct Data Link)],MATCH($B577,tab_MinKomp[[Stanowisko / Position ]:[Stanowisko / Position ]],0)))</f>
        <v>n/a</v>
      </c>
      <c r="BK578" s="190" t="str">
        <f>IF(INDEX(tab_MinKomp[MP&amp;L (Material Planning and Logistics)],MATCH($B577,tab_MinKomp[[Stanowisko / Position ]:[Stanowisko / Position ]],0))="n/a","n/a",BK577-INDEX(tab_MinKomp[MP&amp;L (Material Planning and Logistics)],MATCH($B577,tab_MinKomp[[Stanowisko / Position ]:[Stanowisko / Position ]],0)))</f>
        <v>n/a</v>
      </c>
      <c r="BL578" s="190" t="str">
        <f>IF(INDEX(tab_MinKomp[Supplier delivery rating],MATCH($B577,tab_MinKomp[[Stanowisko / Position ]:[Stanowisko / Position ]],0))="n/a","n/a",BL577-INDEX(tab_MinKomp[Supplier delivery rating],MATCH($B577,tab_MinKomp[[Stanowisko / Position ]:[Stanowisko / Position ]],0)))</f>
        <v>n/a</v>
      </c>
      <c r="BM578" s="194" t="str">
        <f>IF(INDEX(tab_MinKomp[Planowanie produkcji / Produktionsplanung],MATCH($B577,tab_MinKomp[[Stanowisko / Position ]:[Stanowisko / Position ]],0))="n/a","n/a",BM577-INDEX(tab_MinKomp[Planowanie produkcji / Produktionsplanung],MATCH($B577,tab_MinKomp[[Stanowisko / Position ]:[Stanowisko / Position ]],0)))</f>
        <v>n/a</v>
      </c>
      <c r="BN578" s="194" t="str">
        <f>IF(INDEX(tab_MinKomp[Obsługa maszyn KVT / KVT Maschinenbedienung],MATCH($B577,tab_MinKomp[[Stanowisko / Position ]:[Stanowisko / Position ]],0))="n/a","n/a",BN577-INDEX(tab_MinKomp[Obsługa maszyn KVT / KVT Maschinenbedienung],MATCH($B577,tab_MinKomp[[Stanowisko / Position ]:[Stanowisko / Position ]],0)))</f>
        <v>n/a</v>
      </c>
      <c r="BO578" s="194" t="str">
        <f>IF(INDEX(tab_MinKomp[Obsługa maszyn KVT / KVT Maschinenbedienung],MATCH($B577,tab_MinKomp[[Stanowisko / Position ]:[Stanowisko / Position ]],0))="n/a","n/a",BO577-INDEX(tab_MinKomp[Obsługa maszyn KVT / KVT Maschinenbedienung],MATCH($B577,tab_MinKomp[[Stanowisko / Position ]:[Stanowisko / Position ]],0)))</f>
        <v>n/a</v>
      </c>
      <c r="BP578" s="194">
        <f>IF(INDEX(tab_MinKomp[Obsługa maszyn Novapax / Novapax Maschinenbedienung],MATCH($B577,tab_MinKomp[[Stanowisko / Position ]:[Stanowisko / Position ]],0))="n/a","n/a",BP577-INDEX(tab_MinKomp[Obsługa maszyn Novapax / Novapax Maschinenbedienung],MATCH($B577,tab_MinKomp[[Stanowisko / Position ]:[Stanowisko / Position ]],0)))</f>
        <v>-1</v>
      </c>
      <c r="BQ578" s="194" t="str">
        <f>IF(INDEX(tab_MinKomp[Obsługa maszyn Piovan / Piovan Maschinenbedienung],MATCH($B577,tab_MinKomp[[Stanowisko / Position ]:[Stanowisko / Position ]],0))="n/a","n/a",BQ577-INDEX(tab_MinKomp[Obsługa maszyn Piovan / Piovan Maschinenbedienung],MATCH($B577,tab_MinKomp[[Stanowisko / Position ]:[Stanowisko / Position ]],0)))</f>
        <v>n/a</v>
      </c>
      <c r="BR578" s="194">
        <f>IF(INDEX(tab_MinKomp[Eliminacja awarii / Beseitigung von Ausfällen],MATCH($B577,tab_MinKomp[[Stanowisko / Position ]:[Stanowisko / Position ]],0))="n/a","n/a",BR577-INDEX(tab_MinKomp[Eliminacja awarii / Beseitigung von Ausfällen],MATCH($B577,tab_MinKomp[[Stanowisko / Position ]:[Stanowisko / Position ]],0)))</f>
        <v>0</v>
      </c>
      <c r="BS578" s="194" t="str">
        <f>IF(INDEX(tab_MinKomp[Obsługa maszyn Piovan / Piovan Maschinenbedienung],MATCH($B577,tab_MinKomp[[Stanowisko / Position ]:[Stanowisko / Position ]],0))="n/a","n/a",BS577-INDEX(tab_MinKomp[Obsługa maszyn Piovan / Piovan Maschinenbedienung],MATCH($B577,tab_MinKomp[[Stanowisko / Position ]:[Stanowisko / Position ]],0)))</f>
        <v>n/a</v>
      </c>
      <c r="BT578" s="194" t="str">
        <f>IF(INDEX(tab_MinKomp[Obsługa maszyn Piovan / Piovan Maschinenbedienung],MATCH($B577,tab_MinKomp[[Stanowisko / Position ]:[Stanowisko / Position ]],0))="n/a","n/a",BT577-INDEX(tab_MinKomp[Obsługa maszyn Piovan / Piovan Maschinenbedienung],MATCH($B577,tab_MinKomp[[Stanowisko / Position ]:[Stanowisko / Position ]],0)))</f>
        <v>n/a</v>
      </c>
      <c r="BU578" s="194" t="str">
        <f>IF(INDEX(tab_MinKomp[Obsługa maszyn Piovan / Piovan Maschinenbedienung],MATCH($B577,tab_MinKomp[[Stanowisko / Position ]:[Stanowisko / Position ]],0))="n/a","n/a",BU577-INDEX(tab_MinKomp[Obsługa maszyn Piovan / Piovan Maschinenbedienung],MATCH($B577,tab_MinKomp[[Stanowisko / Position ]:[Stanowisko / Position ]],0)))</f>
        <v>n/a</v>
      </c>
      <c r="BV578" s="194" t="str">
        <f>IF(INDEX(tab_MinKomp[Obsługa maszyn Piovan / Piovan Maschinenbedienung],MATCH($B577,tab_MinKomp[[Stanowisko / Position ]:[Stanowisko / Position ]],0))="n/a","n/a",BV577-INDEX(tab_MinKomp[Obsługa maszyn Piovan / Piovan Maschinenbedienung],MATCH($B577,tab_MinKomp[[Stanowisko / Position ]:[Stanowisko / Position ]],0)))</f>
        <v>n/a</v>
      </c>
      <c r="BW578" s="194" t="str">
        <f>IF(INDEX(tab_MinKomp[Obsługa maszyn Piovan / Piovan Maschinenbedienung],MATCH($B577,tab_MinKomp[[Stanowisko / Position ]:[Stanowisko / Position ]],0))="n/a","n/a",BW577-INDEX(tab_MinKomp[Obsługa maszyn Piovan / Piovan Maschinenbedienung],MATCH($B577,tab_MinKomp[[Stanowisko / Position ]:[Stanowisko / Position ]],0)))</f>
        <v>n/a</v>
      </c>
      <c r="BX578" s="194" t="str">
        <f>IF(INDEX(tab_MinKomp[Obsługa maszyn Piovan / Piovan Maschinenbedienung],MATCH($B577,tab_MinKomp[[Stanowisko / Position ]:[Stanowisko / Position ]],0))="n/a","n/a",BX577-INDEX(tab_MinKomp[Obsługa maszyn Piovan / Piovan Maschinenbedienung],MATCH($B577,tab_MinKomp[[Stanowisko / Position ]:[Stanowisko / Position ]],0)))</f>
        <v>n/a</v>
      </c>
      <c r="BY578" s="194" t="str">
        <f>IF(INDEX(tab_MinKomp[Obsługa maszyn Engel / Engel Maschinenbedienung],MATCH($B577,tab_MinKomp[[Stanowisko / Position ]:[Stanowisko / Position ]],0))="n/a","n/a",BY577-INDEX(tab_MinKomp[Obsługa maszyn Engel / Engel Maschinenbedienung],MATCH($B577,tab_MinKomp[[Stanowisko / Position ]:[Stanowisko / Position ]],0)))</f>
        <v>n/a</v>
      </c>
      <c r="BZ578" s="194" t="str">
        <f>IF(INDEX(tab_MinKomp[Obsługa maszyn KVT / KVT Maschinenbedienung],MATCH($B577,tab_MinKomp[[Stanowisko / Position ]:[Stanowisko / Position ]],0))="n/a","n/a",BZ577-INDEX(tab_MinKomp[Obsługa maszyn KVT / KVT Maschinenbedienung],MATCH($B577,tab_MinKomp[[Stanowisko / Position ]:[Stanowisko / Position ]],0)))</f>
        <v>n/a</v>
      </c>
      <c r="CA578" s="194">
        <f>IF(INDEX(tab_MinKomp[Eliminacja awarii / Beseitigung von Ausfällen],MATCH($B577,tab_MinKomp[[Stanowisko / Position ]:[Stanowisko / Position ]],0))="n/a","n/a",CA577-INDEX(tab_MinKomp[Eliminacja awarii / Beseitigung von Ausfällen],MATCH($B577,tab_MinKomp[[Stanowisko / Position ]:[Stanowisko / Position ]],0)))</f>
        <v>0</v>
      </c>
      <c r="CB578" s="194" t="str">
        <f>IF(INDEX(tab_MinKomp[Obsługa maszyn ASL / ASL Maschinenbedienung],MATCH($B577,tab_MinKomp[[Stanowisko / Position ]:[Stanowisko / Position ]],0))="n/a","n/a",CB577-INDEX(tab_MinKomp[Obsługa maszyn ASL / ASL Maschinenbedienung],MATCH($B577,tab_MinKomp[[Stanowisko / Position ]:[Stanowisko / Position ]],0)))</f>
        <v>n/a</v>
      </c>
      <c r="CC578" s="194">
        <f>IF(INDEX(tab_MinKomp[Obsługa maszyn Novapax / Novapax Maschinenbedienung],MATCH($B577,tab_MinKomp[[Stanowisko / Position ]:[Stanowisko / Position ]],0))="n/a","n/a",CC577-INDEX(tab_MinKomp[Obsługa maszyn Novapax / Novapax Maschinenbedienung],MATCH($B577,tab_MinKomp[[Stanowisko / Position ]:[Stanowisko / Position ]],0)))</f>
        <v>0</v>
      </c>
      <c r="CD578" s="194">
        <f>IF(INDEX(tab_MinKomp[Obsługa maszyn Novapax / Novapax Maschinenbedienung],MATCH($B577,tab_MinKomp[[Stanowisko / Position ]:[Stanowisko / Position ]],0))="n/a","n/a",CD577-INDEX(tab_MinKomp[Obsługa maszyn Novapax / Novapax Maschinenbedienung],MATCH($B577,tab_MinKomp[[Stanowisko / Position ]:[Stanowisko / Position ]],0)))</f>
        <v>0</v>
      </c>
      <c r="CE578" s="194" t="str">
        <f>IF(INDEX(tab_MinKomp[Obsługa maszyn Piovan / Piovan Maschinenbedienung],MATCH($B577,tab_MinKomp[[Stanowisko / Position ]:[Stanowisko / Position ]],0))="n/a","n/a",CE577-INDEX(tab_MinKomp[Obsługa maszyn Piovan / Piovan Maschinenbedienung],MATCH($B577,tab_MinKomp[[Stanowisko / Position ]:[Stanowisko / Position ]],0)))</f>
        <v>n/a</v>
      </c>
      <c r="CF578" s="194" t="str">
        <f>IF(INDEX(tab_MinKomp[Obsługa maszyn Piovan / Piovan Maschinenbedienung],MATCH($B577,tab_MinKomp[[Stanowisko / Position ]:[Stanowisko / Position ]],0))="n/a","n/a",CF577-INDEX(tab_MinKomp[Obsługa maszyn Piovan / Piovan Maschinenbedienung],MATCH($B577,tab_MinKomp[[Stanowisko / Position ]:[Stanowisko / Position ]],0)))</f>
        <v>n/a</v>
      </c>
      <c r="CG578" s="194">
        <f>IF(INDEX(tab_MinKomp[Eliminacja awarii / Beseitigung von Ausfällen],MATCH($B577,tab_MinKomp[[Stanowisko / Position ]:[Stanowisko / Position ]],0))="n/a","n/a",CG577-INDEX(tab_MinKomp[Eliminacja awarii / Beseitigung von Ausfällen],MATCH($B577,tab_MinKomp[[Stanowisko / Position ]:[Stanowisko / Position ]],0)))</f>
        <v>0</v>
      </c>
      <c r="CH578" s="194" t="str">
        <f>IF(INDEX(tab_MinKomp[Wymagania VDA 6.5 Product / Forderungen],MATCH($B577,tab_MinKomp[[Stanowisko / Position ]:[Stanowisko / Position ]],0))="n/a","n/a",CH577-INDEX(tab_MinKomp[Wymagania VDA 6.5 Product / Forderungen],MATCH($B577,tab_MinKomp[[Stanowisko / Position ]:[Stanowisko / Position ]],0)))</f>
        <v>n/a</v>
      </c>
      <c r="CI578" s="194" t="str">
        <f>IF(INDEX(tab_MinKomp[Wymagania VDA 6.5 Product / Forderungen],MATCH($B577,tab_MinKomp[[Stanowisko / Position ]:[Stanowisko / Position ]],0))="n/a","n/a",CI577-INDEX(tab_MinKomp[Wymagania VDA 6.5 Product / Forderungen],MATCH($B577,tab_MinKomp[[Stanowisko / Position ]:[Stanowisko / Position ]],0)))</f>
        <v>n/a</v>
      </c>
      <c r="CJ578" s="194" t="str">
        <f>IF(INDEX(tab_MinKomp[Wymagania VDA 6.5 Product / Forderungen],MATCH($B577,tab_MinKomp[[Stanowisko / Position ]:[Stanowisko / Position ]],0))="n/a","n/a",CJ577-INDEX(tab_MinKomp[Wymagania VDA 6.5 Product / Forderungen],MATCH($B577,tab_MinKomp[[Stanowisko / Position ]:[Stanowisko / Position ]],0)))</f>
        <v>n/a</v>
      </c>
      <c r="CK578" s="194" t="str">
        <f>IF(INDEX(tab_MinKomp[Wymagania VDA 6.5 Product / Forderungen],MATCH($B577,tab_MinKomp[[Stanowisko / Position ]:[Stanowisko / Position ]],0))="n/a","n/a",CK577-INDEX(tab_MinKomp[Wymagania VDA 6.5 Product / Forderungen],MATCH($B577,tab_MinKomp[[Stanowisko / Position ]:[Stanowisko / Position ]],0)))</f>
        <v>n/a</v>
      </c>
      <c r="CL578" s="194" t="str">
        <f>IF(INDEX(tab_MinKomp[Wymagania VDA 6.5 Product / Forderungen],MATCH($B577,tab_MinKomp[[Stanowisko / Position ]:[Stanowisko / Position ]],0))="n/a","n/a",CL577-INDEX(tab_MinKomp[Wymagania VDA 6.5 Product / Forderungen],MATCH($B577,tab_MinKomp[[Stanowisko / Position ]:[Stanowisko / Position ]],0)))</f>
        <v>n/a</v>
      </c>
      <c r="CM578" s="194" t="str">
        <f>IF(INDEX(tab_MinKomp[Informatyka ogólna (techniczne i systemowe) / Allgemeine IT (Technik und System)],MATCH($B577,tab_MinKomp[[Stanowisko / Position ]:[Stanowisko / Position ]],0))="n/a","n/a",CM577-INDEX(tab_MinKomp[Informatyka ogólna (techniczne i systemowe) / Allgemeine IT (Technik und System)],MATCH($B577,tab_MinKomp[[Stanowisko / Position ]:[Stanowisko / Position ]],0)))</f>
        <v>n/a</v>
      </c>
      <c r="CN578" s="194" t="str">
        <f>IF(INDEX(tab_MinKomp[Sieci komputerowe / Computernetzwerke],MATCH($B577,tab_MinKomp[[Stanowisko / Position ]:[Stanowisko / Position ]],0))="n/a","n/a",CN577-INDEX(tab_MinKomp[Sieci komputerowe / Computernetzwerke],MATCH($B577,tab_MinKomp[[Stanowisko / Position ]:[Stanowisko / Position ]],0)))</f>
        <v>n/a</v>
      </c>
      <c r="CO578" s="194" t="str">
        <f>IF(INDEX(tab_MinKomp[Hardware (komputery PC, drukarki biurowe i etykietowe, telefonia stacjonarna i mobilna) (PC, Drucker, Telefpne, Handys)],MATCH($B577,tab_MinKomp[[Stanowisko / Position ]:[Stanowisko / Position ]],0))="n/a","n/a",CO577-INDEX(tab_MinKomp[Hardware (komputery PC, drukarki biurowe i etykietowe, telefonia stacjonarna i mobilna) (PC, Drucker, Telefpne, Handys)],MATCH($B577,tab_MinKomp[[Stanowisko / Position ]:[Stanowisko / Position ]],0)))</f>
        <v>n/a</v>
      </c>
      <c r="CP578" s="194" t="str">
        <f>IF(INDEX(tab_MinKomp[Software &amp; Systems (MS Office, MS Remote Desktop)],MATCH($B577,tab_MinKomp[[Stanowisko / Position ]:[Stanowisko / Position ]],0))="n/a","n/a",CP577-INDEX(tab_MinKomp[Software &amp; Systems (MS Office, MS Remote Desktop)],MATCH($B577,tab_MinKomp[[Stanowisko / Position ]:[Stanowisko / Position ]],0)))</f>
        <v>n/a</v>
      </c>
      <c r="CQ578" s="194" t="str">
        <f>IF(INDEX(tab_MinKomp[Programowanie obiektowe (PHP) / Objektprogrammierung],MATCH($B577,tab_MinKomp[[Stanowisko / Position ]:[Stanowisko / Position ]],0))="n/a","n/a",CQ577-INDEX(tab_MinKomp[Programowanie obiektowe (PHP) / Objektprogrammierung],MATCH($B577,tab_MinKomp[[Stanowisko / Position ]:[Stanowisko / Position ]],0)))</f>
        <v>n/a</v>
      </c>
      <c r="CR578" s="194" t="str">
        <f>IF(INDEX(tab_MinKomp[Scrum],MATCH($B577,tab_MinKomp[[Stanowisko / Position ]:[Stanowisko / Position ]],0))="n/a","n/a",CR577-INDEX(tab_MinKomp[Scrum],MATCH($B577,tab_MinKomp[[Stanowisko / Position ]:[Stanowisko / Position ]],0)))</f>
        <v>n/a</v>
      </c>
      <c r="CS578" s="194" t="str">
        <f>IF(INDEX(tab_MinKomp[SQL (MySQL)],MATCH($B577,tab_MinKomp[[Stanowisko / Position ]:[Stanowisko / Position ]],0))="n/a","n/a",CS577-INDEX(tab_MinKomp[SQL (MySQL)],MATCH($B577,tab_MinKomp[[Stanowisko / Position ]:[Stanowisko / Position ]],0)))</f>
        <v>n/a</v>
      </c>
      <c r="CT578" s="194" t="str">
        <f>IF(INDEX(tab_MinKomp[Javascript],MATCH($B577,tab_MinKomp[[Stanowisko / Position ]:[Stanowisko / Position ]],0))="n/a","n/a",CT577-INDEX(tab_MinKomp[Javascript],MATCH($B577,tab_MinKomp[[Stanowisko / Position ]:[Stanowisko / Position ]],0)))</f>
        <v>n/a</v>
      </c>
      <c r="CU578" s="194" t="str">
        <f>IF(INDEX(tab_MinKomp[Joomla],MATCH($B577,tab_MinKomp[[Stanowisko / Position ]:[Stanowisko / Position ]],0))="n/a","n/a",CU577-INDEX(tab_MinKomp[Joomla],MATCH($B577,tab_MinKomp[[Stanowisko / Position ]:[Stanowisko / Position ]],0)))</f>
        <v>n/a</v>
      </c>
      <c r="CV578" s="194" t="str">
        <f>IF(INDEX(tab_MinKomp[Bash],MATCH($B577,tab_MinKomp[[Stanowisko / Position ]:[Stanowisko / Position ]],0))="n/a","n/a",CV577-INDEX(tab_MinKomp[Bash],MATCH($B577,tab_MinKomp[[Stanowisko / Position ]:[Stanowisko / Position ]],0)))</f>
        <v>n/a</v>
      </c>
      <c r="CW578" s="194">
        <f>IF(INDEX(tab_MinKomp[Systemy MES (HYDRA / SFMS)],MATCH($B577,tab_MinKomp[[Stanowisko / Position ]:[Stanowisko / Position ]],0))="n/a","n/a",CW577-INDEX(tab_MinKomp[Systemy MES (HYDRA / SFMS)],MATCH($B577,tab_MinKomp[[Stanowisko / Position ]:[Stanowisko / Position ]],0)))</f>
        <v>-1</v>
      </c>
      <c r="CX578" s="194" t="str">
        <f>IF(INDEX(tab_MinKomp[HTML / CSS],MATCH($B577,tab_MinKomp[[Stanowisko / Position ]:[Stanowisko / Position ]],0))="n/a","n/a",CX577-INDEX(tab_MinKomp[HTML / CSS],MATCH($B577,tab_MinKomp[[Stanowisko / Position ]:[Stanowisko / Position ]],0)))</f>
        <v>n/a</v>
      </c>
      <c r="CY578" s="194" t="str">
        <f>IF(INDEX(tab_MinKomp[SYSTEM PR],MATCH($B577,tab_MinKomp[[Stanowisko / Position ]:[Stanowisko / Position ]],0))="n/a","n/a",CY577-INDEX(tab_MinKomp[SYSTEM PR],MATCH($B577,tab_MinKomp[[Stanowisko / Position ]:[Stanowisko / Position ]],0)))</f>
        <v>n/a</v>
      </c>
      <c r="CZ578" s="194" t="str">
        <f>IF(INDEX(tab_MinKomp[System Einkauf XP / EBA],MATCH($B577,tab_MinKomp[[Stanowisko / Position ]:[Stanowisko / Position ]],0))="n/a","n/a",CZ577-INDEX(tab_MinKomp[System Einkauf XP / EBA],MATCH($B577,tab_MinKomp[[Stanowisko / Position ]:[Stanowisko / Position ]],0)))</f>
        <v>n/a</v>
      </c>
      <c r="DA578" s="194" t="str">
        <f>IF(INDEX(tab_MinKomp[Techniki negocjacyjne / Verhandlungstechniken],MATCH($B577,tab_MinKomp[[Stanowisko / Position ]:[Stanowisko / Position ]],0))="n/a","n/a",DA577-INDEX(tab_MinKomp[Techniki negocjacyjne / Verhandlungstechniken],MATCH($B577,tab_MinKomp[[Stanowisko / Position ]:[Stanowisko / Position ]],0)))</f>
        <v>n/a</v>
      </c>
      <c r="DB578" s="194" t="str">
        <f>IF(INDEX(tab_MinKomp[Znajomość rynku branżowego / Kenntnis des Industrie Marktes],MATCH($B577,tab_MinKomp[[Stanowisko / Position ]:[Stanowisko / Position ]],0))="n/a","n/a",DB577-INDEX(tab_MinKomp[Znajomość rynku branżowego / Kenntnis des Industrie Marktes],MATCH($B577,tab_MinKomp[[Stanowisko / Position ]:[Stanowisko / Position ]],0)))</f>
        <v>n/a</v>
      </c>
      <c r="DC578" s="194" t="str">
        <f>IF(INDEX(tab_MinKomp[SUPPLIER MANAGEMENT],MATCH($B577,tab_MinKomp[[Stanowisko / Position ]:[Stanowisko / Position ]],0))="n/a","n/a",DC577-INDEX(tab_MinKomp[SUPPLIER MANAGEMENT],MATCH($B577,tab_MinKomp[[Stanowisko / Position ]:[Stanowisko / Position ]],0)))</f>
        <v>n/a</v>
      </c>
      <c r="DD578" s="194" t="str">
        <f>IF(INDEX(tab_MinKomp[SUPPLIER MANAGEMENT],MATCH($B577,tab_MinKomp[[Stanowisko / Position ]:[Stanowisko / Position ]],0))="n/a","n/a",DD577-INDEX(tab_MinKomp[SUPPLIER MANAGEMENT],MATCH($B577,tab_MinKomp[[Stanowisko / Position ]:[Stanowisko / Position ]],0)))</f>
        <v>n/a</v>
      </c>
      <c r="DE578" s="194" t="str">
        <f>IF(INDEX(tab_MinKomp[SUPPLIER MANAGEMENT],MATCH($B577,tab_MinKomp[[Stanowisko / Position ]:[Stanowisko / Position ]],0))="n/a","n/a",DE577-INDEX(tab_MinKomp[SUPPLIER MANAGEMENT],MATCH($B577,tab_MinKomp[[Stanowisko / Position ]:[Stanowisko / Position ]],0)))</f>
        <v>n/a</v>
      </c>
      <c r="DF578" s="194">
        <f>IF(INDEX(tab_MinKomp[LEAN MANAGEMENT],MATCH($B577,tab_MinKomp[[Stanowisko / Position ]:[Stanowisko / Position ]],0))="n/a","n/a",DF577-INDEX(tab_MinKomp[LEAN MANAGEMENT],MATCH($B577,tab_MinKomp[[Stanowisko / Position ]:[Stanowisko / Position ]],0)))</f>
        <v>0</v>
      </c>
      <c r="DG578" s="194" t="str">
        <f>IF(INDEX(tab_MinKomp[PPAP/PSW],MATCH($B577,tab_MinKomp[[Stanowisko / Position ]:[Stanowisko / Position ]],0))="n/a","n/a",DG577-INDEX(tab_MinKomp[PPAP/PSW],MATCH($B577,tab_MinKomp[[Stanowisko / Position ]:[Stanowisko / Position ]],0)))</f>
        <v>n/a</v>
      </c>
      <c r="DH578" s="194" t="str">
        <f>IF(INDEX(tab_MinKomp[SUPPLIER MANAGEMENT],MATCH($B577,tab_MinKomp[[Stanowisko / Position ]:[Stanowisko / Position ]],0))="n/a","n/a",DH577-INDEX(tab_MinKomp[SUPPLIER MANAGEMENT],MATCH($B577,tab_MinKomp[[Stanowisko / Position ]:[Stanowisko / Position ]],0)))</f>
        <v>n/a</v>
      </c>
      <c r="DI578" s="194" t="str">
        <f>IF(INDEX(tab_MinKomp[OBSŁUGA PORTALI KLIENTA / Kundenportale],MATCH($B577,tab_MinKomp[[Stanowisko / Position ]:[Stanowisko / Position ]],0))="n/a","n/a",DI577-INDEX(tab_MinKomp[OBSŁUGA PORTALI KLIENTA / Kundenportale],MATCH($B577,tab_MinKomp[[Stanowisko / Position ]:[Stanowisko / Position ]],0)))</f>
        <v>n/a</v>
      </c>
      <c r="DJ578" s="194" t="str">
        <f>IF(INDEX(tab_MinKomp[Obsługa systemu BABTECQ / BABTECQ System],MATCH($B577,tab_MinKomp[[Stanowisko / Position ]:[Stanowisko / Position ]],0))="n/a","n/a",DJ577-INDEX(tab_MinKomp[Obsługa systemu BABTECQ / BABTECQ System],MATCH($B577,tab_MinKomp[[Stanowisko / Position ]:[Stanowisko / Position ]],0)))</f>
        <v>n/a</v>
      </c>
      <c r="DK578" s="194" t="str">
        <f>IF(INDEX(tab_MinKomp[Rysunek techniczny / technische Zeichnung],MATCH($B577,tab_MinKomp[[Stanowisko / Position ]:[Stanowisko / Position ]],0))="n/a","n/a",DK577-INDEX(tab_MinKomp[Rysunek techniczny / technische Zeichnung],MATCH($B577,tab_MinKomp[[Stanowisko / Position ]:[Stanowisko / Position ]],0)))</f>
        <v>n/a</v>
      </c>
      <c r="DL578" s="194" t="str">
        <f>IF(INDEX(tab_MinKomp[Kalibracja / Kalibrierung],MATCH($B577,tab_MinKomp[[Stanowisko / Position ]:[Stanowisko / Position ]],0))="n/a","n/a",DL577-INDEX(tab_MinKomp[Kalibracja / Kalibrierung],MATCH($B577,tab_MinKomp[[Stanowisko / Position ]:[Stanowisko / Position ]],0)))</f>
        <v>n/a</v>
      </c>
      <c r="DM578" s="194" t="str">
        <f>IF(INDEX(tab_MinKomp[Rekwalifikacja / Requalifizierung],MATCH($B577,tab_MinKomp[[Stanowisko / Position ]:[Stanowisko / Position ]],0))="n/a","n/a",DM577-INDEX(tab_MinKomp[Rekwalifikacja / Requalifizierung],MATCH($B577,tab_MinKomp[[Stanowisko / Position ]:[Stanowisko / Position ]],0)))</f>
        <v>n/a</v>
      </c>
      <c r="DN578" s="190" t="str">
        <f>IF(INDEX(tab_MinKomp[Testy czystości / Reinheitstests],MATCH($B577,tab_MinKomp[[Stanowisko / Position ]:[Stanowisko / Position ]],0))="n/a","n/a",DN577-INDEX(tab_MinKomp[Testy czystości / Reinheitstests],MATCH($B577,tab_MinKomp[[Stanowisko / Position ]:[Stanowisko / Position ]],0)))</f>
        <v>n/a</v>
      </c>
      <c r="DO578" s="190" t="str">
        <f>IF(INDEX(tab_MinKomp[Testy czystości / Reinheitstests],MATCH($B577,tab_MinKomp[[Stanowisko / Position ]:[Stanowisko / Position ]],0))="n/a","n/a",DO577-INDEX(tab_MinKomp[Testy czystości / Reinheitstests],MATCH($B577,tab_MinKomp[[Stanowisko / Position ]:[Stanowisko / Position ]],0)))</f>
        <v>n/a</v>
      </c>
      <c r="DP578" s="190" t="str">
        <f>IF(INDEX(tab_MinKomp[Testy czystości / Reinheitstests],MATCH($B577,tab_MinKomp[[Stanowisko / Position ]:[Stanowisko / Position ]],0))="n/a","n/a",DP577-INDEX(tab_MinKomp[Testy czystości / Reinheitstests],MATCH($B577,tab_MinKomp[[Stanowisko / Position ]:[Stanowisko / Position ]],0)))</f>
        <v>n/a</v>
      </c>
      <c r="DQ578" s="190" t="str">
        <f>IF(INDEX(tab_MinKomp[Testy czystości / Reinheitstests],MATCH($B577,tab_MinKomp[[Stanowisko / Position ]:[Stanowisko / Position ]],0))="n/a","n/a",DQ577-INDEX(tab_MinKomp[Testy czystości / Reinheitstests],MATCH($B577,tab_MinKomp[[Stanowisko / Position ]:[Stanowisko / Position ]],0)))</f>
        <v>n/a</v>
      </c>
      <c r="DR578" s="190" t="str">
        <f>IF(INDEX(tab_MinKomp[Testy czystości / Reinheitstests],MATCH($B577,tab_MinKomp[[Stanowisko / Position ]:[Stanowisko / Position ]],0))="n/a","n/a",DR577-INDEX(tab_MinKomp[Testy czystości / Reinheitstests],MATCH($B577,tab_MinKomp[[Stanowisko / Position ]:[Stanowisko / Position ]],0)))</f>
        <v>n/a</v>
      </c>
      <c r="DS578" s="190" t="str">
        <f>IF(INDEX(tab_MinKomp[Testy czystości / Reinheitstests],MATCH($B577,tab_MinKomp[[Stanowisko / Position ]:[Stanowisko / Position ]],0))="n/a","n/a",DS577-INDEX(tab_MinKomp[Testy czystości / Reinheitstests],MATCH($B577,tab_MinKomp[[Stanowisko / Position ]:[Stanowisko / Position ]],0)))</f>
        <v>n/a</v>
      </c>
      <c r="DT578" s="194" t="str">
        <f>IF(INDEX(tab_MinKomp[SUPPLIER MANAGEMENT],MATCH($B577,tab_MinKomp[[Stanowisko / Position ]:[Stanowisko / Position ]],0))="n/a","n/a",DT577-INDEX(tab_MinKomp[SUPPLIER MANAGEMENT],MATCH($B577,tab_MinKomp[[Stanowisko / Position ]:[Stanowisko / Position ]],0)))</f>
        <v>n/a</v>
      </c>
      <c r="DU578" s="190" t="str">
        <f>IF(INDEX(tab_MinKomp[Testy czystości / Reinheitstests],MATCH($B577,tab_MinKomp[[Stanowisko / Position ]:[Stanowisko / Position ]],0))="n/a","n/a",DU577-INDEX(tab_MinKomp[Testy czystości / Reinheitstests],MATCH($B577,tab_MinKomp[[Stanowisko / Position ]:[Stanowisko / Position ]],0)))</f>
        <v>n/a</v>
      </c>
      <c r="DV578" s="190" t="str">
        <f>IF(INDEX(tab_MinKomp[Testy czystości / Reinheitstests],MATCH($B577,tab_MinKomp[[Stanowisko / Position ]:[Stanowisko / Position ]],0))="n/a","n/a",DV577-INDEX(tab_MinKomp[Testy czystości / Reinheitstests],MATCH($B577,tab_MinKomp[[Stanowisko / Position ]:[Stanowisko / Position ]],0)))</f>
        <v>n/a</v>
      </c>
      <c r="DW578" s="190" t="str">
        <f>IF(INDEX(tab_MinKomp[Testy czystości / Reinheitstests],MATCH($B577,tab_MinKomp[[Stanowisko / Position ]:[Stanowisko / Position ]],0))="n/a","n/a",DW577-INDEX(tab_MinKomp[Testy czystości / Reinheitstests],MATCH($B577,tab_MinKomp[[Stanowisko / Position ]:[Stanowisko / Position ]],0)))</f>
        <v>n/a</v>
      </c>
      <c r="DX578" s="190" t="str">
        <f>IF(INDEX(tab_MinKomp[Testy czystości / Reinheitstests],MATCH($B577,tab_MinKomp[[Stanowisko / Position ]:[Stanowisko / Position ]],0))="n/a","n/a",DX577-INDEX(tab_MinKomp[Testy czystości / Reinheitstests],MATCH($B577,tab_MinKomp[[Stanowisko / Position ]:[Stanowisko / Position ]],0)))</f>
        <v>n/a</v>
      </c>
      <c r="DY578" s="190" t="str">
        <f>IF(INDEX(tab_MinKomp[Testy czystości / Reinheitstests],MATCH($B577,tab_MinKomp[[Stanowisko / Position ]:[Stanowisko / Position ]],0))="n/a","n/a",DY577-INDEX(tab_MinKomp[Testy czystości / Reinheitstests],MATCH($B577,tab_MinKomp[[Stanowisko / Position ]:[Stanowisko / Position ]],0)))</f>
        <v>n/a</v>
      </c>
      <c r="DZ578" s="190" t="str">
        <f>IF(INDEX(tab_MinKomp[Testy czystości / Reinheitstests],MATCH($B577,tab_MinKomp[[Stanowisko / Position ]:[Stanowisko / Position ]],0))="n/a","n/a",DZ577-INDEX(tab_MinKomp[Testy czystości / Reinheitstests],MATCH($B577,tab_MinKomp[[Stanowisko / Position ]:[Stanowisko / Position ]],0)))</f>
        <v>n/a</v>
      </c>
      <c r="EA578" s="194" t="str">
        <f>IF(INDEX(tab_MinKomp[SUPPLIER MANAGEMENT],MATCH($B577,tab_MinKomp[[Stanowisko / Position ]:[Stanowisko / Position ]],0))="n/a","n/a",EA577-INDEX(tab_MinKomp[SUPPLIER MANAGEMENT],MATCH($B577,tab_MinKomp[[Stanowisko / Position ]:[Stanowisko / Position ]],0)))</f>
        <v>n/a</v>
      </c>
      <c r="EB578" s="190" t="str">
        <f>IF(INDEX(tab_MinKomp[Testy czystości / Reinheitstests],MATCH($B577,tab_MinKomp[[Stanowisko / Position ]:[Stanowisko / Position ]],0))="n/a","n/a",EB577-INDEX(tab_MinKomp[Testy czystości / Reinheitstests],MATCH($B577,tab_MinKomp[[Stanowisko / Position ]:[Stanowisko / Position ]],0)))</f>
        <v>n/a</v>
      </c>
      <c r="EC578" s="190" t="str">
        <f>IF(INDEX(tab_MinKomp[Testy czystości / Reinheitstests],MATCH($B577,tab_MinKomp[[Stanowisko / Position ]:[Stanowisko / Position ]],0))="n/a","n/a",EC577-INDEX(tab_MinKomp[Testy czystości / Reinheitstests],MATCH($B577,tab_MinKomp[[Stanowisko / Position ]:[Stanowisko / Position ]],0)))</f>
        <v>n/a</v>
      </c>
      <c r="ED578" s="190" t="str">
        <f>IF(INDEX(tab_MinKomp[Testy czystości / Reinheitstests],MATCH($B577,tab_MinKomp[[Stanowisko / Position ]:[Stanowisko / Position ]],0))="n/a","n/a",ED577-INDEX(tab_MinKomp[Testy czystości / Reinheitstests],MATCH($B577,tab_MinKomp[[Stanowisko / Position ]:[Stanowisko / Position ]],0)))</f>
        <v>n/a</v>
      </c>
      <c r="EE578" s="190" t="str">
        <f>IF(INDEX(tab_MinKomp[Testy czystości / Reinheitstests],MATCH($B577,tab_MinKomp[[Stanowisko / Position ]:[Stanowisko / Position ]],0))="n/a","n/a",EE577-INDEX(tab_MinKomp[Testy czystości / Reinheitstests],MATCH($B577,tab_MinKomp[[Stanowisko / Position ]:[Stanowisko / Position ]],0)))</f>
        <v>n/a</v>
      </c>
      <c r="EF578" s="190" t="str">
        <f>IF(INDEX(tab_MinKomp[Testy czystości / Reinheitstests],MATCH($B577,tab_MinKomp[[Stanowisko / Position ]:[Stanowisko / Position ]],0))="n/a","n/a",EF577-INDEX(tab_MinKomp[Testy czystości / Reinheitstests],MATCH($B577,tab_MinKomp[[Stanowisko / Position ]:[Stanowisko / Position ]],0)))</f>
        <v>n/a</v>
      </c>
      <c r="EG578" s="190" t="str">
        <f>IF(INDEX(tab_MinKomp[Testy czystości / Reinheitstests],MATCH($B577,tab_MinKomp[[Stanowisko / Position ]:[Stanowisko / Position ]],0))="n/a","n/a",EG577-INDEX(tab_MinKomp[Testy czystości / Reinheitstests],MATCH($B577,tab_MinKomp[[Stanowisko / Position ]:[Stanowisko / Position ]],0)))</f>
        <v>n/a</v>
      </c>
      <c r="EH578" s="190" t="str">
        <f>IF(INDEX(tab_MinKomp[Testy czystości / Reinheitstests],MATCH($B577,tab_MinKomp[[Stanowisko / Position ]:[Stanowisko / Position ]],0))="n/a","n/a",EH577-INDEX(tab_MinKomp[Testy czystości / Reinheitstests],MATCH($B577,tab_MinKomp[[Stanowisko / Position ]:[Stanowisko / Position ]],0)))</f>
        <v>n/a</v>
      </c>
      <c r="EI578" s="190" t="str">
        <f>IF(INDEX(tab_MinKomp[Testy czystości / Reinheitstests],MATCH($B577,tab_MinKomp[[Stanowisko / Position ]:[Stanowisko / Position ]],0))="n/a","n/a",EI577-INDEX(tab_MinKomp[Testy czystości / Reinheitstests],MATCH($B577,tab_MinKomp[[Stanowisko / Position ]:[Stanowisko / Position ]],0)))</f>
        <v>n/a</v>
      </c>
      <c r="EJ578" s="190" t="str">
        <f>IF(INDEX(tab_MinKomp[Testy czystości / Reinheitstests],MATCH($B577,tab_MinKomp[[Stanowisko / Position ]:[Stanowisko / Position ]],0))="n/a","n/a",EJ577-INDEX(tab_MinKomp[Testy czystości / Reinheitstests],MATCH($B577,tab_MinKomp[[Stanowisko / Position ]:[Stanowisko / Position ]],0)))</f>
        <v>n/a</v>
      </c>
      <c r="EK578" s="190" t="str">
        <f>IF(INDEX(tab_MinKomp[Testy czystości / Reinheitstests],MATCH($B577,tab_MinKomp[[Stanowisko / Position ]:[Stanowisko / Position ]],0))="n/a","n/a",EK577-INDEX(tab_MinKomp[Testy czystości / Reinheitstests],MATCH($B577,tab_MinKomp[[Stanowisko / Position ]:[Stanowisko / Position ]],0)))</f>
        <v>n/a</v>
      </c>
      <c r="EL578" s="190" t="str">
        <f>IF(INDEX(tab_MinKomp[Testy czystości / Reinheitstests],MATCH($B577,tab_MinKomp[[Stanowisko / Position ]:[Stanowisko / Position ]],0))="n/a","n/a",EL577-INDEX(tab_MinKomp[Testy czystości / Reinheitstests],MATCH($B577,tab_MinKomp[[Stanowisko / Position ]:[Stanowisko / Position ]],0)))</f>
        <v>n/a</v>
      </c>
      <c r="EM578" s="190" t="str">
        <f>IF(INDEX(tab_MinKomp[Testy czystości / Reinheitstests],MATCH($B577,tab_MinKomp[[Stanowisko / Position ]:[Stanowisko / Position ]],0))="n/a","n/a",EM577-INDEX(tab_MinKomp[Testy czystości / Reinheitstests],MATCH($B577,tab_MinKomp[[Stanowisko / Position ]:[Stanowisko / Position ]],0)))</f>
        <v>n/a</v>
      </c>
      <c r="EN578" s="190" t="str">
        <f>IF(INDEX(tab_MinKomp[Testy czystości / Reinheitstests],MATCH($B577,tab_MinKomp[[Stanowisko / Position ]:[Stanowisko / Position ]],0))="n/a","n/a",EN577-INDEX(tab_MinKomp[Testy czystości / Reinheitstests],MATCH($B577,tab_MinKomp[[Stanowisko / Position ]:[Stanowisko / Position ]],0)))</f>
        <v>n/a</v>
      </c>
      <c r="EO578" s="194" t="str">
        <f>IF(INDEX(tab_MinKomp[Konserwacja Rep],MATCH($B577,tab_MinKomp[[Stanowisko / Position ]:[Stanowisko / Position ]],0))="n/a","n/a",EO577-INDEX(tab_MinKomp[Konserwacja Rep],MATCH($B577,tab_MinKomp[[Stanowisko / Position ]:[Stanowisko / Position ]],0)))</f>
        <v>n/a</v>
      </c>
      <c r="EP578" s="194" t="str">
        <f>IF(INDEX(tab_MinKomp[[Konserwacja Engel ]],MATCH($B577,tab_MinKomp[[Stanowisko / Position ]:[Stanowisko / Position ]],0))="n/a","n/a",EP577-INDEX(tab_MinKomp[[Konserwacja Engel ]],MATCH($B577,tab_MinKomp[[Stanowisko / Position ]:[Stanowisko / Position ]],0)))</f>
        <v>n/a</v>
      </c>
      <c r="EQ578" s="194" t="str">
        <f>IF(INDEX(tab_MinKomp[Konserwacja B 50],MATCH($B577,tab_MinKomp[[Stanowisko / Position ]:[Stanowisko / Position ]],0))="n/a","n/a",EQ577-INDEX(tab_MinKomp[Konserwacja B 50],MATCH($B577,tab_MinKomp[[Stanowisko / Position ]:[Stanowisko / Position ]],0)))</f>
        <v>n/a</v>
      </c>
      <c r="ER578" s="194" t="str">
        <f>IF(INDEX(tab_MinKomp[[Konserwacja EOL ]],MATCH($B577,tab_MinKomp[[Stanowisko / Position ]:[Stanowisko / Position ]],0))="n/a","n/a",ER577-INDEX(tab_MinKomp[[Konserwacja EOL ]],MATCH($B577,tab_MinKomp[[Stanowisko / Position ]:[Stanowisko / Position ]],0)))</f>
        <v>n/a</v>
      </c>
      <c r="ES578" s="194" t="str">
        <f>IF(INDEX(tab_MinKomp[Konserwacja Branson],MATCH($B577,tab_MinKomp[[Stanowisko / Position ]:[Stanowisko / Position ]],0))="n/a","n/a",ES577-INDEX(tab_MinKomp[Konserwacja Branson],MATCH($B577,tab_MinKomp[[Stanowisko / Position ]:[Stanowisko / Position ]],0)))</f>
        <v>n/a</v>
      </c>
      <c r="ET578" s="194" t="str">
        <f>IF(INDEX(tab_MinKomp[Konserwacja coolery],MATCH($B577,tab_MinKomp[[Stanowisko / Position ]:[Stanowisko / Position ]],0))="n/a","n/a",ET577-INDEX(tab_MinKomp[Konserwacja coolery],MATCH($B577,tab_MinKomp[[Stanowisko / Position ]:[Stanowisko / Position ]],0)))</f>
        <v>n/a</v>
      </c>
      <c r="EU578" s="194" t="str">
        <f>IF(INDEX(tab_MinKomp[Konserwacja piecy],MATCH($B577,tab_MinKomp[[Stanowisko / Position ]:[Stanowisko / Position ]],0))="n/a","n/a",EU577-INDEX(tab_MinKomp[Konserwacja piecy],MATCH($B577,tab_MinKomp[[Stanowisko / Position ]:[Stanowisko / Position ]],0)))</f>
        <v>n/a</v>
      </c>
      <c r="EV578" s="194" t="str">
        <f>IF(INDEX(tab_MinKomp[Rysunek techniczny- czytanie],MATCH($B577,tab_MinKomp[[Stanowisko / Position ]:[Stanowisko / Position ]],0))="n/a","n/a",EV577-INDEX(tab_MinKomp[Rysunek techniczny- czytanie],MATCH($B577,tab_MinKomp[[Stanowisko / Position ]:[Stanowisko / Position ]],0)))</f>
        <v>n/a</v>
      </c>
      <c r="EW578" s="194" t="str">
        <f>IF(INDEX(tab_MinKomp[Elektryka],MATCH($B577,tab_MinKomp[[Stanowisko / Position ]:[Stanowisko / Position ]],0))="n/a","n/a",EW577-INDEX(tab_MinKomp[Elektryka],MATCH($B577,tab_MinKomp[[Stanowisko / Position ]:[Stanowisko / Position ]],0)))</f>
        <v>n/a</v>
      </c>
      <c r="EX578" s="194" t="str">
        <f>IF(INDEX(tab_MinKomp[Pneumatyka],MATCH($B577,tab_MinKomp[[Stanowisko / Position ]:[Stanowisko / Position ]],0))="n/a","n/a",EX577-INDEX(tab_MinKomp[Pneumatyka],MATCH($B577,tab_MinKomp[[Stanowisko / Position ]:[Stanowisko / Position ]],0)))</f>
        <v>n/a</v>
      </c>
      <c r="EY578" s="194" t="str">
        <f>IF(INDEX(tab_MinKomp[[Hydraulika ]],MATCH($B577,tab_MinKomp[[Stanowisko / Position ]:[Stanowisko / Position ]],0))="n/a","n/a",EY577-INDEX(tab_MinKomp[[Hydraulika ]],MATCH($B577,tab_MinKomp[[Stanowisko / Position ]:[Stanowisko / Position ]],0)))</f>
        <v>n/a</v>
      </c>
      <c r="EZ578" s="194" t="str">
        <f>IF(INDEX(tab_MinKomp[Podciśnienie],MATCH($B577,tab_MinKomp[[Stanowisko / Position ]:[Stanowisko / Position ]],0))="n/a","n/a",EZ577-INDEX(tab_MinKomp[Podciśnienie],MATCH($B577,tab_MinKomp[[Stanowisko / Position ]:[Stanowisko / Position ]],0)))</f>
        <v>n/a</v>
      </c>
      <c r="FA578" s="194" t="str">
        <f>IF(INDEX(tab_MinKomp[Usuwanie awarii],MATCH($B577,tab_MinKomp[[Stanowisko / Position ]:[Stanowisko / Position ]],0))="n/a","n/a",FA577-INDEX(tab_MinKomp[Usuwanie awarii],MATCH($B577,tab_MinKomp[[Stanowisko / Position ]:[Stanowisko / Position ]],0)))</f>
        <v>n/a</v>
      </c>
      <c r="FB578" s="194" t="str">
        <f>IF(INDEX(tab_MinKomp[Obsługa robotów],MATCH($B577,tab_MinKomp[[Stanowisko / Position ]:[Stanowisko / Position ]],0))="n/a","n/a",FB577-INDEX(tab_MinKomp[Obsługa robotów],MATCH($B577,tab_MinKomp[[Stanowisko / Position ]:[Stanowisko / Position ]],0)))</f>
        <v>n/a</v>
      </c>
      <c r="FC578" s="194" t="str">
        <f>IF(INDEX(tab_MinKomp[Obsługa sterowania maszyny],MATCH($B577,tab_MinKomp[[Stanowisko / Position ]:[Stanowisko / Position ]],0))="n/a","n/a",FC577-INDEX(tab_MinKomp[Obsługa sterowania maszyny],MATCH($B577,tab_MinKomp[[Stanowisko / Position ]:[Stanowisko / Position ]],0)))</f>
        <v>n/a</v>
      </c>
      <c r="FD578" s="194" t="str">
        <f>IF(INDEX(tab_MinKomp[Usuwanie przyczyn żródłowych],MATCH($B577,tab_MinKomp[[Stanowisko / Position ]:[Stanowisko / Position ]],0))="n/a","n/a",FD577-INDEX(tab_MinKomp[Usuwanie przyczyn żródłowych],MATCH($B577,tab_MinKomp[[Stanowisko / Position ]:[Stanowisko / Position ]],0)))</f>
        <v>n/a</v>
      </c>
      <c r="FE578" s="194" t="str">
        <f>IF(INDEX(tab_MinKomp[Cmms stosowanie],MATCH($B577,tab_MinKomp[[Stanowisko / Position ]:[Stanowisko / Position ]],0))="n/a","n/a",FE577-INDEX(tab_MinKomp[Cmms stosowanie],MATCH($B577,tab_MinKomp[[Stanowisko / Position ]:[Stanowisko / Position ]],0)))</f>
        <v>n/a</v>
      </c>
      <c r="FF578" s="190" t="str">
        <f>IF(INDEX(tab_MinKomp[Testy czystości / Reinheitstests],MATCH($B577,tab_MinKomp[[Stanowisko / Position ]:[Stanowisko / Position ]],0))="n/a","n/a",FF577-INDEX(tab_MinKomp[Testy czystości / Reinheitstests],MATCH($B577,tab_MinKomp[[Stanowisko / Position ]:[Stanowisko / Position ]],0)))</f>
        <v>n/a</v>
      </c>
      <c r="FG578" s="194" t="str">
        <f>IF(INDEX(tab_MinKomp[Czyszczenie form plastikowych],MATCH($B577,tab_MinKomp[[Stanowisko / Position ]:[Stanowisko / Position ]],0))="n/a","n/a",FG577-INDEX(tab_MinKomp[Czyszczenie form plastikowych],MATCH($B577,tab_MinKomp[[Stanowisko / Position ]:[Stanowisko / Position ]],0)))</f>
        <v>n/a</v>
      </c>
      <c r="FH578" s="194" t="str">
        <f>IF(INDEX(tab_MinKomp[Wymiana form plastik],MATCH($B577,tab_MinKomp[[Stanowisko / Position ]:[Stanowisko / Position ]],0))="n/a","n/a",FH577-INDEX(tab_MinKomp[Wymiana form plastik],MATCH($B577,tab_MinKomp[[Stanowisko / Position ]:[Stanowisko / Position ]],0)))</f>
        <v>n/a</v>
      </c>
      <c r="FI578" s="194" t="str">
        <f>IF(INDEX(tab_MinKomp[Wymiana form guma],MATCH($B577,tab_MinKomp[[Stanowisko / Position ]:[Stanowisko / Position ]],0))="n/a","n/a",FI577-INDEX(tab_MinKomp[Wymiana form guma],MATCH($B577,tab_MinKomp[[Stanowisko / Position ]:[Stanowisko / Position ]],0)))</f>
        <v>n/a</v>
      </c>
      <c r="FJ578" s="194" t="str">
        <f>IF(INDEX(tab_MinKomp[Konserwacja KK],MATCH($B577,tab_MinKomp[[Stanowisko / Position ]:[Stanowisko / Position ]],0))="n/a","n/a",FJ577-INDEX(tab_MinKomp[Konserwacja KK],MATCH($B577,tab_MinKomp[[Stanowisko / Position ]:[Stanowisko / Position ]],0)))</f>
        <v>n/a</v>
      </c>
      <c r="FK578" s="194" t="str">
        <f>IF(INDEX(tab_MinKomp[Konserwacja form guma],MATCH($B577,tab_MinKomp[[Stanowisko / Position ]:[Stanowisko / Position ]],0))="n/a","n/a",FK577-INDEX(tab_MinKomp[Konserwacja form guma],MATCH($B577,tab_MinKomp[[Stanowisko / Position ]:[Stanowisko / Position ]],0)))</f>
        <v>n/a</v>
      </c>
      <c r="FL578" s="194" t="str">
        <f>IF(INDEX(tab_MinKomp[Konserwacja form plastiki],MATCH($B577,tab_MinKomp[[Stanowisko / Position ]:[Stanowisko / Position ]],0))="n/a","n/a",FL577-INDEX(tab_MinKomp[Konserwacja form plastiki],MATCH($B577,tab_MinKomp[[Stanowisko / Position ]:[Stanowisko / Position ]],0)))</f>
        <v>n/a</v>
      </c>
      <c r="FM578" s="194" t="str">
        <f>IF(INDEX(tab_MinKomp[Konserwacja Gorącego Kanału],MATCH($B577,tab_MinKomp[[Stanowisko / Position ]:[Stanowisko / Position ]],0))="n/a","n/a",FM577-INDEX(tab_MinKomp[Konserwacja Gorącego Kanału],MATCH($B577,tab_MinKomp[[Stanowisko / Position ]:[Stanowisko / Position ]],0)))</f>
        <v>n/a</v>
      </c>
      <c r="FN578" s="194" t="str">
        <f>IF(INDEX(tab_MinKomp[MS Office (Excel)],MATCH($B577,tab_MinKomp[[Stanowisko / Position ]:[Stanowisko / Position ]],0))="n/a","n/a",FN577-INDEX(tab_MinKomp[MS Office (Excel)],MATCH($B577,tab_MinKomp[[Stanowisko / Position ]:[Stanowisko / Position ]],0)))</f>
        <v>n/a</v>
      </c>
      <c r="FO578" s="194" t="str">
        <f>IF(INDEX(tab_MinKomp[MS Office (Word)],MATCH($B577,tab_MinKomp[[Stanowisko / Position ]:[Stanowisko / Position ]],0))="n/a","n/a",FO577-INDEX(tab_MinKomp[MS Office (Word)],MATCH($B577,tab_MinKomp[[Stanowisko / Position ]:[Stanowisko / Position ]],0)))</f>
        <v>n/a</v>
      </c>
      <c r="FP578" s="194" t="str">
        <f>IF(INDEX(tab_MinKomp[MS Office (Power Point)],MATCH($B577,tab_MinKomp[[Stanowisko / Position ]:[Stanowisko / Position ]],0))="n/a","n/a",FP577-INDEX(tab_MinKomp[MS Office (Power Point)],MATCH($B577,tab_MinKomp[[Stanowisko / Position ]:[Stanowisko / Position ]],0)))</f>
        <v>n/a</v>
      </c>
      <c r="FQ578" s="196" t="str">
        <f>IF(INDEX(tab_MinKomp[Język angielski / Englisch],MATCH($B577,tab_MinKomp[[Stanowisko / Position ]:[Stanowisko / Position ]],0))="n/a","n/a",FQ577-INDEX(tab_MinKomp[Język angielski / Englisch],MATCH($B577,tab_MinKomp[[Stanowisko / Position ]:[Stanowisko / Position ]],0)))</f>
        <v>n/a</v>
      </c>
      <c r="FR578" s="196" t="str">
        <f>IF(INDEX(tab_MinKomp[Język niemiecki / Deutsch],MATCH($B577,tab_MinKomp[[Stanowisko / Position ]:[Stanowisko / Position ]],0))="n/a","n/a",FR577-INDEX(tab_MinKomp[Język niemiecki / Deutsch],MATCH($B577,tab_MinKomp[[Stanowisko / Position ]:[Stanowisko / Position ]],0)))</f>
        <v>n/a</v>
      </c>
      <c r="FS578" s="194">
        <f>IF(INDEX(tab_MinKomp[Zarządzanie dokumentacją procesową / Process dokumentation management],MATCH($B577,tab_MinKomp[[Stanowisko / Position ]:[Stanowisko / Position ]],0))="n/a","n/a",FS577-INDEX(tab_MinKomp[Zarządzanie dokumentacją procesową / Process dokumentation management],MATCH($B577,tab_MinKomp[[Stanowisko / Position ]:[Stanowisko / Position ]],0)))</f>
        <v>-1</v>
      </c>
      <c r="FT578" s="194">
        <f>IF(INDEX(tab_MinKomp[Znajomość procesów z obszaru / Kenntiss der prozesse in dem Bereich],MATCH($B577,tab_MinKomp[[Stanowisko / Position ]:[Stanowisko / Position ]],0))="n/a","n/a",FT577-INDEX(tab_MinKomp[Znajomość procesów z obszaru / Kenntiss der prozesse in dem Bereich],MATCH($B577,tab_MinKomp[[Stanowisko / Position ]:[Stanowisko / Position ]],0)))</f>
        <v>0</v>
      </c>
      <c r="FU578" s="194">
        <f>IF(INDEX(tab_MinKomp[optymalizacja procesów / Prozessoptymalisierung],MATCH($B577,tab_MinKomp[[Stanowisko / Position ]:[Stanowisko / Position ]],0))="n/a","n/a",FU577-INDEX(tab_MinKomp[optymalizacja procesów / Prozessoptymalisierung],MATCH($B577,tab_MinKomp[[Stanowisko / Position ]:[Stanowisko / Position ]],0)))</f>
        <v>0</v>
      </c>
      <c r="FV578" s="194">
        <f>IF(INDEX(tab_MinKomp[Umiejętności szkoleniowe / Trainingsfähigkeiten],MATCH($B577,tab_MinKomp[[Stanowisko / Position ]:[Stanowisko / Position ]],0))="n/a","n/a",FV577-INDEX(tab_MinKomp[Umiejętności szkoleniowe / Trainingsfähigkeiten],MATCH($B577,tab_MinKomp[[Stanowisko / Position ]:[Stanowisko / Position ]],0)))</f>
        <v>0</v>
      </c>
      <c r="FW578" s="194">
        <f>IF(INDEX(tab_MinKomp[Analityczne myślenie, podejście / Analitysches Denken, Einstellung],MATCH($B577,tab_MinKomp[[Stanowisko / Position ]:[Stanowisko / Position ]],0))="n/a","n/a",FW577-INDEX(tab_MinKomp[Analityczne myślenie, podejście / Analitysches Denken, Einstellung],MATCH($B577,tab_MinKomp[[Stanowisko / Position ]:[Stanowisko / Position ]],0)))</f>
        <v>0</v>
      </c>
      <c r="FX578" s="194">
        <f>IF(INDEX(tab_MinKomp[Dokładność, precyzja w dzialaniu / Genauigkeit, Präzision in die Arbeit],MATCH($B577,tab_MinKomp[[Stanowisko / Position ]:[Stanowisko / Position ]],0))="n/a","n/a",FX577-INDEX(tab_MinKomp[Dokładność, precyzja w dzialaniu / Genauigkeit, Präzision in die Arbeit],MATCH($B577,tab_MinKomp[[Stanowisko / Position ]:[Stanowisko / Position ]],0)))</f>
        <v>0</v>
      </c>
      <c r="FY578" s="194">
        <f>IF(INDEX(tab_MinKomp[Dyspozycyjność / Verfügbarkeit],MATCH($B577,tab_MinKomp[[Stanowisko / Position ]:[Stanowisko / Position ]],0))="n/a","n/a",FY577-INDEX(tab_MinKomp[Dyspozycyjność / Verfügbarkeit],MATCH($B577,tab_MinKomp[[Stanowisko / Position ]:[Stanowisko / Position ]],0)))</f>
        <v>0</v>
      </c>
      <c r="FZ578" s="194">
        <f>IF(INDEX(tab_MinKomp[Zaangażowanie / 
Engagement],MATCH($B577,tab_MinKomp[[Stanowisko / Position ]:[Stanowisko / Position ]],0))="n/a","n/a",FZ577-INDEX(tab_MinKomp[Zaangażowanie / 
Engagement],MATCH($B577,tab_MinKomp[[Stanowisko / Position ]:[Stanowisko / Position ]],0)))</f>
        <v>0</v>
      </c>
      <c r="GA578" s="194" t="str">
        <f>IF(INDEX(tab_MinKomp[Konserwacja form guma],MATCH($B577,tab_MinKomp[[Stanowisko / Position ]:[Stanowisko / Position ]],0))="n/a","n/a",GA577-INDEX(tab_MinKomp[Konserwacja form guma],MATCH($B577,tab_MinKomp[[Stanowisko / Position ]:[Stanowisko / Position ]],0)))</f>
        <v>n/a</v>
      </c>
      <c r="GB578" s="194" t="str">
        <f>IF(INDEX(tab_MinKomp[Konserwacja form plastiki],MATCH($B577,tab_MinKomp[[Stanowisko / Position ]:[Stanowisko / Position ]],0))="n/a","n/a",GB577-INDEX(tab_MinKomp[Konserwacja form plastiki],MATCH($B577,tab_MinKomp[[Stanowisko / Position ]:[Stanowisko / Position ]],0)))</f>
        <v>n/a</v>
      </c>
      <c r="GC578" s="194">
        <f>IF(INDEX(tab_MinKomp[Elastyczność w działaniu],MATCH($B577,tab_MinKomp[[Stanowisko / Position ]:[Stanowisko / Position ]],0))="n/a","n/a",GC577-INDEX(tab_MinKomp[Elastyczność w działaniu],MATCH($B577,tab_MinKomp[[Stanowisko / Position ]:[Stanowisko / Position ]],0)))</f>
        <v>0</v>
      </c>
      <c r="GD578" s="194">
        <f>IF(INDEX(tab_MinKomp[Komunikatywność],MATCH($B577,tab_MinKomp[[Stanowisko / Position ]:[Stanowisko / Position ]],0))="n/a","n/a",GD577-INDEX(tab_MinKomp[Komunikatywność],MATCH($B577,tab_MinKomp[[Stanowisko / Position ]:[Stanowisko / Position ]],0)))</f>
        <v>0</v>
      </c>
      <c r="GE578" s="193" t="str">
        <f>IF(INDEX(tab_MinKomp[Motywowanie i budowanie zaangażowania zespołu],MATCH($B577,tab_MinKomp[[Stanowisko / Position ]:[Stanowisko / Position ]],0))="n/a","n/a",GE577-INDEX(tab_MinKomp[Motywowanie i budowanie zaangażowania zespołu],MATCH($B577,tab_MinKomp[[Stanowisko / Position ]:[Stanowisko / Position ]],0)))</f>
        <v>n/a</v>
      </c>
      <c r="GF578" s="186" t="s">
        <v>248</v>
      </c>
      <c r="GG578" s="186" t="s">
        <v>248</v>
      </c>
      <c r="GH578" s="186" t="s">
        <v>248</v>
      </c>
      <c r="GI578" s="186" t="s">
        <v>248</v>
      </c>
      <c r="GJ578" s="186" t="s">
        <v>248</v>
      </c>
      <c r="GK578" s="186" t="s">
        <v>248</v>
      </c>
      <c r="GL578" s="186" t="s">
        <v>248</v>
      </c>
      <c r="GM578" s="186" t="s">
        <v>248</v>
      </c>
      <c r="GN578" s="186" t="s">
        <v>248</v>
      </c>
      <c r="GO578" s="186" t="s">
        <v>248</v>
      </c>
      <c r="GP578" s="186" t="s">
        <v>248</v>
      </c>
      <c r="GQ578" s="186" t="s">
        <v>248</v>
      </c>
      <c r="GR578" s="186" t="s">
        <v>248</v>
      </c>
      <c r="GS578" s="186" t="s">
        <v>248</v>
      </c>
      <c r="GT578" s="186" t="s">
        <v>248</v>
      </c>
      <c r="GU578" s="186" t="s">
        <v>248</v>
      </c>
      <c r="GV578" s="186" t="s">
        <v>248</v>
      </c>
      <c r="GW578" s="186" t="s">
        <v>248</v>
      </c>
      <c r="GX578" s="186" t="s">
        <v>248</v>
      </c>
      <c r="GY578" s="186" t="s">
        <v>248</v>
      </c>
      <c r="GZ578" s="261" t="s">
        <v>248</v>
      </c>
      <c r="HA578" s="261" t="s">
        <v>248</v>
      </c>
      <c r="HB578" s="191">
        <f>SUM(G578:GE578)/(HB577-(SUM(G578:GE578)))</f>
        <v>-6.9767441860465115E-2</v>
      </c>
    </row>
    <row r="579" spans="1:211" s="224" customFormat="1" ht="24.9" customHeight="1" x14ac:dyDescent="0.3">
      <c r="A579" s="219" t="s">
        <v>322</v>
      </c>
      <c r="B579" s="219" t="s">
        <v>315</v>
      </c>
      <c r="C579" s="219"/>
      <c r="D579" s="219">
        <v>1974</v>
      </c>
      <c r="E579" s="394" t="s">
        <v>687</v>
      </c>
      <c r="F579" s="220" t="s">
        <v>374</v>
      </c>
      <c r="G579" s="184">
        <v>2</v>
      </c>
      <c r="H579" s="184">
        <v>1</v>
      </c>
      <c r="I579" s="184">
        <v>2</v>
      </c>
      <c r="J579" s="184">
        <v>1</v>
      </c>
      <c r="K579" s="184">
        <v>1</v>
      </c>
      <c r="L579" s="184" t="s">
        <v>248</v>
      </c>
      <c r="M579" s="184" t="s">
        <v>248</v>
      </c>
      <c r="N579" s="184" t="s">
        <v>248</v>
      </c>
      <c r="O579" s="184">
        <v>1</v>
      </c>
      <c r="P579" s="184">
        <v>1</v>
      </c>
      <c r="Q579" s="184" t="s">
        <v>248</v>
      </c>
      <c r="R579" s="184" t="s">
        <v>248</v>
      </c>
      <c r="S579" s="184" t="s">
        <v>248</v>
      </c>
      <c r="T579" s="184" t="s">
        <v>248</v>
      </c>
      <c r="U579" s="184" t="s">
        <v>248</v>
      </c>
      <c r="V579" s="184" t="s">
        <v>248</v>
      </c>
      <c r="W579" s="184" t="s">
        <v>248</v>
      </c>
      <c r="X579" s="184" t="s">
        <v>248</v>
      </c>
      <c r="Y579" s="184" t="s">
        <v>248</v>
      </c>
      <c r="Z579" s="184" t="s">
        <v>248</v>
      </c>
      <c r="AA579" s="184" t="s">
        <v>248</v>
      </c>
      <c r="AB579" s="184" t="s">
        <v>248</v>
      </c>
      <c r="AC579" s="184" t="s">
        <v>248</v>
      </c>
      <c r="AD579" s="184" t="s">
        <v>248</v>
      </c>
      <c r="AE579" s="184" t="s">
        <v>248</v>
      </c>
      <c r="AF579" s="184" t="s">
        <v>248</v>
      </c>
      <c r="AG579" s="184" t="s">
        <v>248</v>
      </c>
      <c r="AH579" s="184" t="s">
        <v>248</v>
      </c>
      <c r="AI579" s="184" t="s">
        <v>248</v>
      </c>
      <c r="AJ579" s="184" t="s">
        <v>248</v>
      </c>
      <c r="AK579" s="184" t="s">
        <v>248</v>
      </c>
      <c r="AL579" s="184">
        <v>1</v>
      </c>
      <c r="AM579" s="184" t="s">
        <v>248</v>
      </c>
      <c r="AN579" s="184" t="s">
        <v>248</v>
      </c>
      <c r="AO579" s="184">
        <v>1</v>
      </c>
      <c r="AP579" s="184" t="s">
        <v>248</v>
      </c>
      <c r="AQ579" s="184">
        <v>1</v>
      </c>
      <c r="AR579" s="184" t="s">
        <v>248</v>
      </c>
      <c r="AS579" s="184" t="s">
        <v>248</v>
      </c>
      <c r="AT579" s="184" t="s">
        <v>248</v>
      </c>
      <c r="AU579" s="184" t="s">
        <v>248</v>
      </c>
      <c r="AV579" s="184">
        <v>2</v>
      </c>
      <c r="AW579" s="184">
        <v>1</v>
      </c>
      <c r="AX579" s="184" t="s">
        <v>248</v>
      </c>
      <c r="AY579" s="184" t="s">
        <v>248</v>
      </c>
      <c r="AZ579" s="184" t="s">
        <v>248</v>
      </c>
      <c r="BA579" s="184" t="s">
        <v>248</v>
      </c>
      <c r="BB579" s="184" t="s">
        <v>248</v>
      </c>
      <c r="BC579" s="184" t="s">
        <v>248</v>
      </c>
      <c r="BD579" s="184" t="s">
        <v>248</v>
      </c>
      <c r="BE579" s="184" t="s">
        <v>248</v>
      </c>
      <c r="BF579" s="184" t="s">
        <v>248</v>
      </c>
      <c r="BG579" s="184" t="s">
        <v>248</v>
      </c>
      <c r="BH579" s="184" t="s">
        <v>248</v>
      </c>
      <c r="BI579" s="184" t="s">
        <v>248</v>
      </c>
      <c r="BJ579" s="184" t="s">
        <v>248</v>
      </c>
      <c r="BK579" s="184" t="s">
        <v>248</v>
      </c>
      <c r="BL579" s="184" t="s">
        <v>248</v>
      </c>
      <c r="BM579" s="184" t="s">
        <v>248</v>
      </c>
      <c r="BN579" s="184" t="s">
        <v>248</v>
      </c>
      <c r="BO579" s="184" t="s">
        <v>248</v>
      </c>
      <c r="BP579" s="184">
        <v>1</v>
      </c>
      <c r="BQ579" s="184" t="s">
        <v>248</v>
      </c>
      <c r="BR579" s="184">
        <v>1</v>
      </c>
      <c r="BS579" s="184" t="s">
        <v>248</v>
      </c>
      <c r="BT579" s="184" t="s">
        <v>248</v>
      </c>
      <c r="BU579" s="184" t="s">
        <v>248</v>
      </c>
      <c r="BV579" s="184" t="s">
        <v>248</v>
      </c>
      <c r="BW579" s="184" t="s">
        <v>248</v>
      </c>
      <c r="BX579" s="184" t="s">
        <v>248</v>
      </c>
      <c r="BY579" s="184" t="s">
        <v>248</v>
      </c>
      <c r="BZ579" s="184" t="s">
        <v>248</v>
      </c>
      <c r="CA579" s="184">
        <v>1</v>
      </c>
      <c r="CB579" s="184" t="s">
        <v>248</v>
      </c>
      <c r="CC579" s="184">
        <v>2</v>
      </c>
      <c r="CD579" s="184">
        <v>2</v>
      </c>
      <c r="CE579" s="184" t="s">
        <v>248</v>
      </c>
      <c r="CF579" s="184" t="s">
        <v>248</v>
      </c>
      <c r="CG579" s="184">
        <v>1</v>
      </c>
      <c r="CH579" s="184" t="s">
        <v>248</v>
      </c>
      <c r="CI579" s="184" t="s">
        <v>248</v>
      </c>
      <c r="CJ579" s="184" t="s">
        <v>248</v>
      </c>
      <c r="CK579" s="184" t="s">
        <v>248</v>
      </c>
      <c r="CL579" s="184" t="s">
        <v>248</v>
      </c>
      <c r="CM579" s="184" t="s">
        <v>248</v>
      </c>
      <c r="CN579" s="184" t="s">
        <v>248</v>
      </c>
      <c r="CO579" s="184" t="s">
        <v>248</v>
      </c>
      <c r="CP579" s="184" t="s">
        <v>248</v>
      </c>
      <c r="CQ579" s="184" t="s">
        <v>248</v>
      </c>
      <c r="CR579" s="184" t="s">
        <v>248</v>
      </c>
      <c r="CS579" s="184" t="s">
        <v>248</v>
      </c>
      <c r="CT579" s="184" t="s">
        <v>248</v>
      </c>
      <c r="CU579" s="184" t="s">
        <v>248</v>
      </c>
      <c r="CV579" s="184" t="s">
        <v>248</v>
      </c>
      <c r="CW579" s="184">
        <v>2</v>
      </c>
      <c r="CX579" s="184" t="s">
        <v>248</v>
      </c>
      <c r="CY579" s="184" t="s">
        <v>248</v>
      </c>
      <c r="CZ579" s="184" t="s">
        <v>248</v>
      </c>
      <c r="DA579" s="184" t="s">
        <v>248</v>
      </c>
      <c r="DB579" s="184" t="s">
        <v>248</v>
      </c>
      <c r="DC579" s="184" t="s">
        <v>248</v>
      </c>
      <c r="DD579" s="184" t="s">
        <v>248</v>
      </c>
      <c r="DE579" s="184" t="s">
        <v>248</v>
      </c>
      <c r="DF579" s="184">
        <v>1</v>
      </c>
      <c r="DG579" s="184" t="s">
        <v>248</v>
      </c>
      <c r="DH579" s="184" t="s">
        <v>248</v>
      </c>
      <c r="DI579" s="184" t="s">
        <v>248</v>
      </c>
      <c r="DJ579" s="184" t="s">
        <v>248</v>
      </c>
      <c r="DK579" s="184" t="s">
        <v>248</v>
      </c>
      <c r="DL579" s="184" t="s">
        <v>248</v>
      </c>
      <c r="DM579" s="184" t="s">
        <v>248</v>
      </c>
      <c r="DN579" s="184" t="s">
        <v>248</v>
      </c>
      <c r="DO579" s="184" t="s">
        <v>248</v>
      </c>
      <c r="DP579" s="184" t="s">
        <v>248</v>
      </c>
      <c r="DQ579" s="184" t="s">
        <v>248</v>
      </c>
      <c r="DR579" s="184" t="s">
        <v>248</v>
      </c>
      <c r="DS579" s="184" t="s">
        <v>248</v>
      </c>
      <c r="DT579" s="184" t="s">
        <v>248</v>
      </c>
      <c r="DU579" s="184" t="s">
        <v>248</v>
      </c>
      <c r="DV579" s="184" t="s">
        <v>248</v>
      </c>
      <c r="DW579" s="184" t="s">
        <v>248</v>
      </c>
      <c r="DX579" s="184" t="s">
        <v>248</v>
      </c>
      <c r="DY579" s="184" t="s">
        <v>248</v>
      </c>
      <c r="DZ579" s="184" t="s">
        <v>248</v>
      </c>
      <c r="EA579" s="184" t="s">
        <v>248</v>
      </c>
      <c r="EB579" s="184" t="s">
        <v>248</v>
      </c>
      <c r="EC579" s="184" t="s">
        <v>248</v>
      </c>
      <c r="ED579" s="184" t="s">
        <v>248</v>
      </c>
      <c r="EE579" s="184" t="s">
        <v>248</v>
      </c>
      <c r="EF579" s="184" t="s">
        <v>248</v>
      </c>
      <c r="EG579" s="184" t="s">
        <v>248</v>
      </c>
      <c r="EH579" s="184" t="s">
        <v>248</v>
      </c>
      <c r="EI579" s="184" t="s">
        <v>248</v>
      </c>
      <c r="EJ579" s="184" t="s">
        <v>248</v>
      </c>
      <c r="EK579" s="184" t="s">
        <v>248</v>
      </c>
      <c r="EL579" s="184" t="s">
        <v>248</v>
      </c>
      <c r="EM579" s="184" t="s">
        <v>248</v>
      </c>
      <c r="EN579" s="184" t="s">
        <v>248</v>
      </c>
      <c r="EO579" s="184" t="s">
        <v>248</v>
      </c>
      <c r="EP579" s="184" t="s">
        <v>248</v>
      </c>
      <c r="EQ579" s="184" t="s">
        <v>248</v>
      </c>
      <c r="ER579" s="184" t="s">
        <v>248</v>
      </c>
      <c r="ES579" s="184" t="s">
        <v>248</v>
      </c>
      <c r="ET579" s="184" t="s">
        <v>248</v>
      </c>
      <c r="EU579" s="184" t="s">
        <v>248</v>
      </c>
      <c r="EV579" s="184" t="s">
        <v>248</v>
      </c>
      <c r="EW579" s="184" t="s">
        <v>248</v>
      </c>
      <c r="EX579" s="184" t="s">
        <v>248</v>
      </c>
      <c r="EY579" s="184" t="s">
        <v>248</v>
      </c>
      <c r="EZ579" s="184" t="s">
        <v>248</v>
      </c>
      <c r="FA579" s="184" t="s">
        <v>248</v>
      </c>
      <c r="FB579" s="184" t="s">
        <v>248</v>
      </c>
      <c r="FC579" s="184" t="s">
        <v>248</v>
      </c>
      <c r="FD579" s="184" t="s">
        <v>248</v>
      </c>
      <c r="FE579" s="184" t="s">
        <v>248</v>
      </c>
      <c r="FF579" s="184" t="s">
        <v>248</v>
      </c>
      <c r="FG579" s="184" t="s">
        <v>248</v>
      </c>
      <c r="FH579" s="184" t="s">
        <v>248</v>
      </c>
      <c r="FI579" s="184" t="s">
        <v>248</v>
      </c>
      <c r="FJ579" s="184" t="s">
        <v>248</v>
      </c>
      <c r="FK579" s="184" t="s">
        <v>248</v>
      </c>
      <c r="FL579" s="184" t="s">
        <v>248</v>
      </c>
      <c r="FM579" s="184" t="s">
        <v>248</v>
      </c>
      <c r="FN579" s="184" t="s">
        <v>248</v>
      </c>
      <c r="FO579" s="184" t="s">
        <v>248</v>
      </c>
      <c r="FP579" s="184" t="s">
        <v>248</v>
      </c>
      <c r="FQ579" s="221" t="s">
        <v>248</v>
      </c>
      <c r="FR579" s="221" t="s">
        <v>248</v>
      </c>
      <c r="FS579" s="184">
        <v>1</v>
      </c>
      <c r="FT579" s="184">
        <v>2</v>
      </c>
      <c r="FU579" s="184">
        <v>1</v>
      </c>
      <c r="FV579" s="184">
        <v>1</v>
      </c>
      <c r="FW579" s="184">
        <v>1</v>
      </c>
      <c r="FX579" s="184">
        <v>2</v>
      </c>
      <c r="FY579" s="184">
        <v>2</v>
      </c>
      <c r="FZ579" s="184">
        <v>2</v>
      </c>
      <c r="GA579" s="184" t="s">
        <v>248</v>
      </c>
      <c r="GB579" s="184" t="s">
        <v>248</v>
      </c>
      <c r="GC579" s="184">
        <v>2</v>
      </c>
      <c r="GD579" s="184">
        <v>1</v>
      </c>
      <c r="GE579" s="184" t="s">
        <v>248</v>
      </c>
      <c r="GF579" s="184" t="s">
        <v>248</v>
      </c>
      <c r="GG579" s="184" t="s">
        <v>248</v>
      </c>
      <c r="GH579" s="184" t="s">
        <v>248</v>
      </c>
      <c r="GI579" s="184" t="s">
        <v>248</v>
      </c>
      <c r="GJ579" s="184" t="s">
        <v>248</v>
      </c>
      <c r="GK579" s="184" t="s">
        <v>248</v>
      </c>
      <c r="GL579" s="184" t="s">
        <v>248</v>
      </c>
      <c r="GM579" s="184" t="s">
        <v>248</v>
      </c>
      <c r="GN579" s="184" t="s">
        <v>248</v>
      </c>
      <c r="GO579" s="184" t="s">
        <v>248</v>
      </c>
      <c r="GP579" s="184" t="s">
        <v>248</v>
      </c>
      <c r="GQ579" s="184" t="s">
        <v>248</v>
      </c>
      <c r="GR579" s="184" t="s">
        <v>248</v>
      </c>
      <c r="GS579" s="184" t="s">
        <v>248</v>
      </c>
      <c r="GT579" s="184" t="s">
        <v>248</v>
      </c>
      <c r="GU579" s="184" t="s">
        <v>248</v>
      </c>
      <c r="GV579" s="184" t="s">
        <v>248</v>
      </c>
      <c r="GW579" s="184" t="s">
        <v>248</v>
      </c>
      <c r="GX579" s="184" t="s">
        <v>248</v>
      </c>
      <c r="GY579" s="184" t="s">
        <v>248</v>
      </c>
      <c r="GZ579" s="262" t="s">
        <v>248</v>
      </c>
      <c r="HA579" s="262" t="s">
        <v>248</v>
      </c>
      <c r="HB579" s="222">
        <f>SUM(G579:GE579)</f>
        <v>41</v>
      </c>
      <c r="HC579" s="223"/>
    </row>
    <row r="580" spans="1:211" ht="24.9" customHeight="1" thickBot="1" x14ac:dyDescent="0.35">
      <c r="A580" s="108" t="str">
        <f>A579</f>
        <v>Prod.-Q-6</v>
      </c>
      <c r="B580" s="108" t="str">
        <f>B579</f>
        <v>Pracownik Produkcji</v>
      </c>
      <c r="C580" s="108">
        <f>C579</f>
        <v>0</v>
      </c>
      <c r="D580" s="108">
        <f>D579</f>
        <v>1974</v>
      </c>
      <c r="E580" s="395"/>
      <c r="F580" s="189" t="s">
        <v>375</v>
      </c>
      <c r="G580" s="192">
        <f>IF(INDEX(tab_MinKomp[Przepisy BHP / BHP Vorschriften],MATCH($B579,tab_MinKomp[[Stanowisko / Position ]:[Stanowisko / Position ]],0))="n/a","n/a",G579-INDEX(tab_MinKomp[Przepisy BHP / BHP Vorschriften],MATCH($B579,tab_MinKomp[[Stanowisko / Position ]:[Stanowisko / Position ]],0)))</f>
        <v>0</v>
      </c>
      <c r="H580" s="193">
        <f>IF(INDEX(tab_MinKomp[Przepisy PPOŻ / Brandschutzbestimmungen],MATCH($B579,tab_MinKomp[[Stanowisko / Position ]:[Stanowisko / Position ]],0))="n/a","n/a",H579-INDEX(tab_MinKomp[Przepisy PPOŻ / Brandschutzbestimmungen],MATCH($B579,tab_MinKomp[[Stanowisko / Position ]:[Stanowisko / Position ]],0)))</f>
        <v>0</v>
      </c>
      <c r="I580" s="193">
        <f>IF(INDEX(tab_MinKomp[Ryzyko zawodowe na stanowiskach pracyv/ Berufliche Risiken an Arbeitsstellen],MATCH($B579,tab_MinKomp[[Stanowisko / Position ]:[Stanowisko / Position ]],0))="n/a","n/a",I579-INDEX(tab_MinKomp[Ryzyko zawodowe na stanowiskach pracyv/ Berufliche Risiken an Arbeitsstellen],MATCH($B579,tab_MinKomp[[Stanowisko / Position ]:[Stanowisko / Position ]],0)))</f>
        <v>0</v>
      </c>
      <c r="J580" s="193">
        <f>IF(INDEX(tab_MinKomp[Gospodarka substancjami niebezpiecznymi / Gefahrstoffmanagement],MATCH($B579,tab_MinKomp[[Stanowisko / Position ]:[Stanowisko / Position ]],0))="n/a","n/a",J579-INDEX(tab_MinKomp[Gospodarka substancjami niebezpiecznymi / Gefahrstoffmanagement],MATCH($B579,tab_MinKomp[[Stanowisko / Position ]:[Stanowisko / Position ]],0)))</f>
        <v>0</v>
      </c>
      <c r="K580" s="193">
        <f>IF(INDEX(tab_MinKomp[Gospodarka odpadami / Abfallwirtschaft],MATCH($B579,tab_MinKomp[[Stanowisko / Position ]:[Stanowisko / Position ]],0))="n/a","n/a",K579-INDEX(tab_MinKomp[Gospodarka odpadami / Abfallwirtschaft],MATCH($B579,tab_MinKomp[[Stanowisko / Position ]:[Stanowisko / Position ]],0)))</f>
        <v>0</v>
      </c>
      <c r="L580" s="194" t="str">
        <f>IF(INDEX(tab_MinKomp[Przepisy kodeksu pracy / Bestimmungen des Arbeitsgesetzes],MATCH($B579,tab_MinKomp[[Stanowisko / Position ]:[Stanowisko / Position ]],0))="n/a","n/a",L579-INDEX(tab_MinKomp[Przepisy kodeksu pracy / Bestimmungen des Arbeitsgesetzes],MATCH($B579,tab_MinKomp[[Stanowisko / Position ]:[Stanowisko / Position ]],0)))</f>
        <v>n/a</v>
      </c>
      <c r="M580" s="195" t="str">
        <f>IF(INDEX(tab_MinKomp[Przepisy o ub.społ. ZUS  / Sozialversicherungsvorschriften],MATCH($B579,tab_MinKomp[[Stanowisko / Position ]:[Stanowisko / Position ]],0))="n/a","n/a",M579-INDEX(tab_MinKomp[Przepisy o ub.społ. ZUS  / Sozialversicherungsvorschriften],MATCH($B579,tab_MinKomp[[Stanowisko / Position ]:[Stanowisko / Position ]],0)))</f>
        <v>n/a</v>
      </c>
      <c r="N580" s="194" t="str">
        <f>IF(INDEX(tab_MinKomp[PRZEPISY O PDOF /persönlich Einkommensteuergesetz ],MATCH($B579,tab_MinKomp[[Stanowisko / Position ]:[Stanowisko / Position ]],0))="n/a","n/a",N579-INDEX(tab_MinKomp[PRZEPISY O PDOF /persönlich Einkommensteuergesetz ],MATCH($B579,tab_MinKomp[[Stanowisko / Position ]:[Stanowisko / Position ]],0)))</f>
        <v>n/a</v>
      </c>
      <c r="O580" s="194">
        <f>IF(INDEX(tab_MinKomp[Regulamin pracy / Arbeitsordnung],MATCH($B579,tab_MinKomp[[Stanowisko / Position ]:[Stanowisko / Position ]],0))="n/a","n/a",O579-INDEX(tab_MinKomp[Regulamin pracy / Arbeitsordnung],MATCH($B579,tab_MinKomp[[Stanowisko / Position ]:[Stanowisko / Position ]],0)))</f>
        <v>0</v>
      </c>
      <c r="P580" s="194">
        <f>IF(INDEX(tab_MinKomp[Regulamin wynagradzania / Vergütungsordnung],MATCH($B579,tab_MinKomp[[Stanowisko / Position ]:[Stanowisko / Position ]],0))="n/a","n/a",P579-INDEX(tab_MinKomp[Regulamin wynagradzania / Vergütungsordnung],MATCH($B579,tab_MinKomp[[Stanowisko / Position ]:[Stanowisko / Position ]],0)))</f>
        <v>0</v>
      </c>
      <c r="Q580" s="194" t="str">
        <f>IF(INDEX(tab_MinKomp[System R2PŁATNIK PRO: Płace / Lohnabrechnung],MATCH($B579,tab_MinKomp[[Stanowisko / Position ]:[Stanowisko / Position ]],0))="n/a","n/a",Q579-INDEX(tab_MinKomp[System R2PŁATNIK PRO: Płace / Lohnabrechnung],MATCH($B579,tab_MinKomp[[Stanowisko / Position ]:[Stanowisko / Position ]],0)))</f>
        <v>n/a</v>
      </c>
      <c r="R580" s="194" t="str">
        <f>IF(INDEX(tab_MinKomp[SystemR2PŁATNIK PRO: KADRY / Personaldaten],MATCH($B579,tab_MinKomp[[Stanowisko / Position ]:[Stanowisko / Position ]],0))="n/a","n/a",R579-INDEX(tab_MinKomp[SystemR2PŁATNIK PRO: KADRY / Personaldaten],MATCH($B579,tab_MinKomp[[Stanowisko / Position ]:[Stanowisko / Position ]],0)))</f>
        <v>n/a</v>
      </c>
      <c r="S580" s="194" t="str">
        <f>IF(INDEX(tab_MinKomp[SYSTEM R2PŁATNIK PRO: zarządzanie pracownikami / Arbeitsverwaltung],MATCH($B579,tab_MinKomp[[Stanowisko / Position ]:[Stanowisko / Position ]],0))="n/a","n/a",S579-INDEX(tab_MinKomp[SYSTEM R2PŁATNIK PRO: zarządzanie pracownikami / Arbeitsverwaltung],MATCH($B579,tab_MinKomp[[Stanowisko / Position ]:[Stanowisko / Position ]],0)))</f>
        <v>n/a</v>
      </c>
      <c r="T580" s="194" t="str">
        <f>IF(INDEX(tab_MinKomp[Doradztwo, wsparcie personalne / Personalberatung und Unterstützung],MATCH($B579,tab_MinKomp[[Stanowisko / Position ]:[Stanowisko / Position ]],0))="n/a","n/a",T579-INDEX(tab_MinKomp[Doradztwo, wsparcie personalne / Personalberatung und Unterstützung],MATCH($B579,tab_MinKomp[[Stanowisko / Position ]:[Stanowisko / Position ]],0)))</f>
        <v>n/a</v>
      </c>
      <c r="U580" s="194" t="str">
        <f>IF(INDEX(tab_MinKomp[Przepisy o podatku VAT / MwSt.- Gesetz],MATCH($B579,tab_MinKomp[[Stanowisko / Position ]:[Stanowisko / Position ]],0))="n/a","n/a",U579-INDEX(tab_MinKomp[Przepisy o podatku VAT / MwSt.- Gesetz],MATCH($B579,tab_MinKomp[[Stanowisko / Position ]:[Stanowisko / Position ]],0)))</f>
        <v>n/a</v>
      </c>
      <c r="V580" s="194" t="str">
        <f>IF(INDEX(tab_MinKomp[PrzepisyPDOP / geschäftlich Einkommensteuergesetz],MATCH($B579,tab_MinKomp[[Stanowisko / Position ]:[Stanowisko / Position ]],0))="n/a","n/a",V579-INDEX(tab_MinKomp[PrzepisyPDOP / geschäftlich Einkommensteuergesetz],MATCH($B579,tab_MinKomp[[Stanowisko / Position ]:[Stanowisko / Position ]],0)))</f>
        <v>n/a</v>
      </c>
      <c r="W580" s="194" t="str">
        <f>IF(INDEX(tab_MinKomp[System BAAN / FINANSE (FIBU)],MATCH($B579,tab_MinKomp[[Stanowisko / Position ]:[Stanowisko / Position ]],0))="n/a","n/a",W579-INDEX(tab_MinKomp[System BAAN / FINANSE (FIBU)],MATCH($B579,tab_MinKomp[[Stanowisko / Position ]:[Stanowisko / Position ]],0)))</f>
        <v>n/a</v>
      </c>
      <c r="X580" s="194" t="str">
        <f>IF(INDEX(tab_MinKomp[Systemy pomocnicze / Hilfssysteme(STOCKPROGRAM, KALK2000 etc.)],MATCH($B579,tab_MinKomp[[Stanowisko / Position ]:[Stanowisko / Position ]],0))="n/a","n/a",X579-INDEX(tab_MinKomp[Systemy pomocnicze / Hilfssysteme(STOCKPROGRAM, KALK2000 etc.)],MATCH($B579,tab_MinKomp[[Stanowisko / Position ]:[Stanowisko / Position ]],0)))</f>
        <v>n/a</v>
      </c>
      <c r="Y580" s="194" t="str">
        <f>IF(INDEX(tab_MinKomp[Polityka rachunkowości / Buchführungspolitik],MATCH($B579,tab_MinKomp[[Stanowisko / Position ]:[Stanowisko / Position ]],0))="n/a","n/a",Y579-INDEX(tab_MinKomp[Polityka rachunkowości / Buchführungspolitik],MATCH($B579,tab_MinKomp[[Stanowisko / Position ]:[Stanowisko / Position ]],0)))</f>
        <v>n/a</v>
      </c>
      <c r="Z580" s="194" t="str">
        <f>IF(INDEX(tab_MinKomp[Ustawa o rachunkowości / Rechnungslegungsgesetz],MATCH($B579,tab_MinKomp[[Stanowisko / Position ]:[Stanowisko / Position ]],0))="n/a","n/a",Z579-INDEX(tab_MinKomp[Ustawa o rachunkowości / Rechnungslegungsgesetz],MATCH($B579,tab_MinKomp[[Stanowisko / Position ]:[Stanowisko / Position ]],0)))</f>
        <v>n/a</v>
      </c>
      <c r="AA580" s="194" t="str">
        <f>IF(INDEX(tab_MinKomp[WORKFLOW - TS-100],MATCH($B579,tab_MinKomp[[Stanowisko / Position ]:[Stanowisko / Position ]],0))="n/a","n/a",AA579-INDEX(tab_MinKomp[WORKFLOW - TS-100],MATCH($B579,tab_MinKomp[[Stanowisko / Position ]:[Stanowisko / Position ]],0)))</f>
        <v>n/a</v>
      </c>
      <c r="AB580" s="194" t="str">
        <f>IF(INDEX(tab_MinKomp[WORKFLOW - SFMS],MATCH($B579,tab_MinKomp[[Stanowisko / Position ]:[Stanowisko / Position ]],0))="n/a","n/a",AB579-INDEX(tab_MinKomp[WORKFLOW - SFMS],MATCH($B579,tab_MinKomp[[Stanowisko / Position ]:[Stanowisko / Position ]],0)))</f>
        <v>n/a</v>
      </c>
      <c r="AC580" s="194" t="str">
        <f>IF(INDEX(tab_MinKomp[System ISO 9001:2015],MATCH($B579,tab_MinKomp[[Stanowisko / Position ]:[Stanowisko / Position ]],0))="n/a","n/a",AC579-INDEX(tab_MinKomp[System ISO 9001:2015],MATCH($B579,tab_MinKomp[[Stanowisko / Position ]:[Stanowisko / Position ]],0)))</f>
        <v>n/a</v>
      </c>
      <c r="AD580" s="194" t="str">
        <f>IF(INDEX(tab_MinKomp[System ISO 9001:2015],MATCH($B579,tab_MinKomp[[Stanowisko / Position ]:[Stanowisko / Position ]],0))="n/a","n/a",AD579-INDEX(tab_MinKomp[System ISO 9001:2015],MATCH($B579,tab_MinKomp[[Stanowisko / Position ]:[Stanowisko / Position ]],0)))</f>
        <v>n/a</v>
      </c>
      <c r="AE580" s="194" t="str">
        <f>IF(INDEX(tab_MinKomp[System ISO 9001:2015],MATCH($B579,tab_MinKomp[[Stanowisko / Position ]:[Stanowisko / Position ]],0))="n/a","n/a",AE579-INDEX(tab_MinKomp[System ISO 9001:2015],MATCH($B579,tab_MinKomp[[Stanowisko / Position ]:[Stanowisko / Position ]],0)))</f>
        <v>n/a</v>
      </c>
      <c r="AF580" s="194" t="str">
        <f>IF(INDEX(tab_MinKomp[System ISO 9001:2015],MATCH($B579,tab_MinKomp[[Stanowisko / Position ]:[Stanowisko / Position ]],0))="n/a","n/a",AF579-INDEX(tab_MinKomp[System ISO 9001:2015],MATCH($B579,tab_MinKomp[[Stanowisko / Position ]:[Stanowisko / Position ]],0)))</f>
        <v>n/a</v>
      </c>
      <c r="AG580" s="194" t="str">
        <f>IF(INDEX(tab_MinKomp[Wymagania VDA 6.3 Process / Forderungen],MATCH($B579,tab_MinKomp[[Stanowisko / Position ]:[Stanowisko / Position ]],0))="n/a","n/a",AG579-INDEX(tab_MinKomp[Wymagania VDA 6.3 Process / Forderungen],MATCH($B579,tab_MinKomp[[Stanowisko / Position ]:[Stanowisko / Position ]],0)))</f>
        <v>n/a</v>
      </c>
      <c r="AH580" s="194" t="str">
        <f>IF(INDEX(tab_MinKomp[Wymagania VDA 6.5 Product / Forderungen],MATCH($B579,tab_MinKomp[[Stanowisko / Position ]:[Stanowisko / Position ]],0))="n/a","n/a",AH579-INDEX(tab_MinKomp[Wymagania VDA 6.5 Product / Forderungen],MATCH($B579,tab_MinKomp[[Stanowisko / Position ]:[Stanowisko / Position ]],0)))</f>
        <v>n/a</v>
      </c>
      <c r="AI580" s="194" t="str">
        <f>IF(INDEX(tab_MinKomp[System ISO 9001:2015],MATCH($B579,tab_MinKomp[[Stanowisko / Position ]:[Stanowisko / Position ]],0))="n/a","n/a",AI579-INDEX(tab_MinKomp[System ISO 9001:2015],MATCH($B579,tab_MinKomp[[Stanowisko / Position ]:[Stanowisko / Position ]],0)))</f>
        <v>n/a</v>
      </c>
      <c r="AJ580" s="194" t="str">
        <f>IF(INDEX(tab_MinKomp[Auditor systemu ISO 17021:2018],MATCH($B579,tab_MinKomp[[Stanowisko / Position ]:[Stanowisko / Position ]],0))="n/a","n/a",AJ579-INDEX(tab_MinKomp[Auditor systemu ISO 17021:2018],MATCH($B579,tab_MinKomp[[Stanowisko / Position ]:[Stanowisko / Position ]],0)))</f>
        <v>n/a</v>
      </c>
      <c r="AK580" s="194" t="str">
        <f>IF(INDEX(tab_MinKomp[Pełnomocnik systemu / Systemvertreter],MATCH($B579,tab_MinKomp[[Stanowisko / Position ]:[Stanowisko / Position ]],0))="n/a","n/a",AK579-INDEX(tab_MinKomp[Pełnomocnik systemu / Systemvertreter],MATCH($B579,tab_MinKomp[[Stanowisko / Position ]:[Stanowisko / Position ]],0)))</f>
        <v>n/a</v>
      </c>
      <c r="AL580" s="194">
        <f>IF(INDEX(tab_MinKomp[Polityka Etyczna - Compliance],MATCH($B579,tab_MinKomp[[Stanowisko / Position ]:[Stanowisko / Position ]],0))="n/a","n/a",AL579-INDEX(tab_MinKomp[Polityka Etyczna - Compliance],MATCH($B579,tab_MinKomp[[Stanowisko / Position ]:[Stanowisko / Position ]],0)))</f>
        <v>0</v>
      </c>
      <c r="AM580" s="194" t="str">
        <f>IF(INDEX(tab_MinKomp[WDRAŻANIE NOWYCH PROJEKTÓW/ PROCEDURA CTM],MATCH($B579,tab_MinKomp[[Stanowisko / Position ]:[Stanowisko / Position ]],0))="n/a","n/a",AM579-INDEX(tab_MinKomp[WDRAŻANIE NOWYCH PROJEKTÓW/ PROCEDURA CTM],MATCH($B579,tab_MinKomp[[Stanowisko / Position ]:[Stanowisko / Position ]],0)))</f>
        <v>n/a</v>
      </c>
      <c r="AN580" s="194" t="str">
        <f>IF(INDEX(tab_MinKomp[KAMIENIE MILOWE MSL/PIFF],MATCH($B579,tab_MinKomp[[Stanowisko / Position ]:[Stanowisko / Position ]],0))="n/a","n/a",AN579-INDEX(tab_MinKomp[KAMIENIE MILOWE MSL/PIFF],MATCH($B579,tab_MinKomp[[Stanowisko / Position ]:[Stanowisko / Position ]],0)))</f>
        <v>n/a</v>
      </c>
      <c r="AO580" s="194">
        <f>IF(INDEX(tab_MinKomp[CP],MATCH($B579,tab_MinKomp[[Stanowisko / Position ]:[Stanowisko / Position ]],0))="n/a","n/a",AO579-INDEX(tab_MinKomp[CP],MATCH($B579,tab_MinKomp[[Stanowisko / Position ]:[Stanowisko / Position ]],0)))</f>
        <v>0</v>
      </c>
      <c r="AP580" s="194" t="str">
        <f>IF(INDEX(tab_MinKomp[FMEA],MATCH($B579,tab_MinKomp[[Stanowisko / Position ]:[Stanowisko / Position ]],0))="n/a","n/a",AP579-INDEX(tab_MinKomp[FMEA],MATCH($B579,tab_MinKomp[[Stanowisko / Position ]:[Stanowisko / Position ]],0)))</f>
        <v>n/a</v>
      </c>
      <c r="AQ580" s="194">
        <f>IF(INDEX(tab_MinKomp[CP],MATCH($B579,tab_MinKomp[[Stanowisko / Position ]:[Stanowisko / Position ]],0))="n/a","n/a",AQ579-INDEX(tab_MinKomp[CP],MATCH($B579,tab_MinKomp[[Stanowisko / Position ]:[Stanowisko / Position ]],0)))</f>
        <v>0</v>
      </c>
      <c r="AR580" s="194" t="str">
        <f>IF(INDEX(tab_MinKomp[APQP],MATCH($B579,tab_MinKomp[[Stanowisko / Position ]:[Stanowisko / Position ]],0))="n/a","n/a",AR579-INDEX(tab_MinKomp[APQP],MATCH($B579,tab_MinKomp[[Stanowisko / Position ]:[Stanowisko / Position ]],0)))</f>
        <v>n/a</v>
      </c>
      <c r="AS580" s="194" t="str">
        <f>IF(INDEX(tab_MinKomp[MSA],MATCH($B579,tab_MinKomp[[Stanowisko / Position ]:[Stanowisko / Position ]],0))="n/a","n/a",AS579-INDEX(tab_MinKomp[MSA],MATCH($B579,tab_MinKomp[[Stanowisko / Position ]:[Stanowisko / Position ]],0)))</f>
        <v>n/a</v>
      </c>
      <c r="AT580" s="194" t="str">
        <f>IF(INDEX(tab_MinKomp[SPC],MATCH($B579,tab_MinKomp[[Stanowisko / Position ]:[Stanowisko / Position ]],0))="n/a","n/a",AT579-INDEX(tab_MinKomp[SPC],MATCH($B579,tab_MinKomp[[Stanowisko / Position ]:[Stanowisko / Position ]],0)))</f>
        <v>n/a</v>
      </c>
      <c r="AU580" s="194" t="str">
        <f>IF(INDEX(tab_MinKomp[CSR (SPECYFICZNE WYMAGANIA KLIENTA)],MATCH($B579,tab_MinKomp[[Stanowisko / Position ]:[Stanowisko / Position ]],0))="n/a","n/a",AU579-INDEX(tab_MinKomp[CSR (SPECYFICZNE WYMAGANIA KLIENTA)],MATCH($B579,tab_MinKomp[[Stanowisko / Position ]:[Stanowisko / Position ]],0)))</f>
        <v>n/a</v>
      </c>
      <c r="AV580" s="194">
        <f>IF(INDEX(tab_MinKomp[5S],MATCH($B579,tab_MinKomp[[Stanowisko / Position ]:[Stanowisko / Position ]],0))="n/a","n/a",AV579-INDEX(tab_MinKomp[5S],MATCH($B579,tab_MinKomp[[Stanowisko / Position ]:[Stanowisko / Position ]],0)))</f>
        <v>0</v>
      </c>
      <c r="AW580" s="194">
        <f>IF(INDEX(tab_MinKomp[CP],MATCH($B579,tab_MinKomp[[Stanowisko / Position ]:[Stanowisko / Position ]],0))="n/a","n/a",AW579-INDEX(tab_MinKomp[CP],MATCH($B579,tab_MinKomp[[Stanowisko / Position ]:[Stanowisko / Position ]],0)))</f>
        <v>0</v>
      </c>
      <c r="AX580" s="194" t="str">
        <f>IF(INDEX(tab_MinKomp[5R],MATCH($B579,tab_MinKomp[[Stanowisko / Position ]:[Stanowisko / Position ]],0))="n/a","n/a",AX579-INDEX(tab_MinKomp[5R],MATCH($B579,tab_MinKomp[[Stanowisko / Position ]:[Stanowisko / Position ]],0)))</f>
        <v>n/a</v>
      </c>
      <c r="AY580" s="194" t="str">
        <f>IF(INDEX(tab_MinKomp[Six Sigma],MATCH($B579,tab_MinKomp[[Stanowisko / Position ]:[Stanowisko / Position ]],0))="n/a","n/a",AY579-INDEX(tab_MinKomp[Six Sigma],MATCH($B579,tab_MinKomp[[Stanowisko / Position ]:[Stanowisko / Position ]],0)))</f>
        <v>n/a</v>
      </c>
      <c r="AZ580" s="194" t="str">
        <f>IF(INDEX(tab_MinKomp[System BAAN / Distribution &amp; Supply Chain],MATCH($B579,tab_MinKomp[[Stanowisko / Position ]:[Stanowisko / Position ]],0))="n/a","n/a",AZ579-INDEX(tab_MinKomp[System BAAN / Distribution &amp; Supply Chain],MATCH($B579,tab_MinKomp[[Stanowisko / Position ]:[Stanowisko / Position ]],0)))</f>
        <v>n/a</v>
      </c>
      <c r="BA580" s="194" t="str">
        <f>IF(INDEX(tab_MinKomp[Gospodarka magazynowa / Lagerverwaltung],MATCH($B579,tab_MinKomp[[Stanowisko / Position ]:[Stanowisko / Position ]],0))="n/a","n/a",BA579-INDEX(tab_MinKomp[Gospodarka magazynowa / Lagerverwaltung],MATCH($B579,tab_MinKomp[[Stanowisko / Position ]:[Stanowisko / Position ]],0)))</f>
        <v>n/a</v>
      </c>
      <c r="BB580" s="194" t="str">
        <f>IF(INDEX(tab_MinKomp[Inwentaryzacja - organizacja i przebieg / Inventurprozess],MATCH($B579,tab_MinKomp[[Stanowisko / Position ]:[Stanowisko / Position ]],0))="n/a","n/a",BB579-INDEX(tab_MinKomp[Inwentaryzacja - organizacja i przebieg / Inventurprozess],MATCH($B579,tab_MinKomp[[Stanowisko / Position ]:[Stanowisko / Position ]],0)))</f>
        <v>n/a</v>
      </c>
      <c r="BC580" s="194" t="str">
        <f>IF(INDEX(tab_MinKomp[Organizacja dostaw / Versorgungsorganisation],MATCH($B579,tab_MinKomp[[Stanowisko / Position ]:[Stanowisko / Position ]],0))="n/a","n/a",BC579-INDEX(tab_MinKomp[Organizacja dostaw / Versorgungsorganisation],MATCH($B579,tab_MinKomp[[Stanowisko / Position ]:[Stanowisko / Position ]],0)))</f>
        <v>n/a</v>
      </c>
      <c r="BD580" s="194" t="str">
        <f>IF(INDEX(tab_MinKomp[Organizacja wysyłek / Organisation von Lieferungen],MATCH($B579,tab_MinKomp[[Stanowisko / Position ]:[Stanowisko / Position ]],0))="n/a","n/a",BD579-INDEX(tab_MinKomp[Organizacja wysyłek / Organisation von Lieferungen],MATCH($B579,tab_MinKomp[[Stanowisko / Position ]:[Stanowisko / Position ]],0)))</f>
        <v>n/a</v>
      </c>
      <c r="BE580" s="194" t="str">
        <f>IF(INDEX(tab_MinKomp[Analiza magazynowa - Program Polen.mdb / Inventuranalyse],MATCH($B579,tab_MinKomp[[Stanowisko / Position ]:[Stanowisko / Position ]],0))="n/a","n/a",BE579-INDEX(tab_MinKomp[Analiza magazynowa - Program Polen.mdb / Inventuranalyse],MATCH($B579,tab_MinKomp[[Stanowisko / Position ]:[Stanowisko / Position ]],0)))</f>
        <v>n/a</v>
      </c>
      <c r="BF580" s="190" t="str">
        <f>IF(INDEX(tab_MinKomp[MMOG (Materials Management Operations Guidelines)],MATCH($B579,tab_MinKomp[[Stanowisko / Position ]:[Stanowisko / Position ]],0))="n/a","n/a",BF579-INDEX(tab_MinKomp[MMOG (Materials Management Operations Guidelines)],MATCH($B579,tab_MinKomp[[Stanowisko / Position ]:[Stanowisko / Position ]],0)))</f>
        <v>n/a</v>
      </c>
      <c r="BG580" s="190" t="str">
        <f>IF(INDEX(tab_MinKomp[GPP],MATCH($B579,tab_MinKomp[[Stanowisko / Position ]:[Stanowisko / Position ]],0))="n/a","n/a",BG579-INDEX(tab_MinKomp[GPP],MATCH($B579,tab_MinKomp[[Stanowisko / Position ]:[Stanowisko / Position ]],0)))</f>
        <v>n/a</v>
      </c>
      <c r="BH580" s="190" t="str">
        <f>IF(INDEX(tab_MinKomp[AIAG (Automotive Industry Action Group)],MATCH($B579,tab_MinKomp[[Stanowisko / Position ]:[Stanowisko / Position ]],0))="n/a","n/a",BH579-INDEX(tab_MinKomp[AIAG (Automotive Industry Action Group)],MATCH($B579,tab_MinKomp[[Stanowisko / Position ]:[Stanowisko / Position ]],0)))</f>
        <v>n/a</v>
      </c>
      <c r="BI580" s="190" t="str">
        <f>IF(INDEX(tab_MinKomp[Super-G disputes],MATCH($B579,tab_MinKomp[[Stanowisko / Position ]:[Stanowisko / Position ]],0))="n/a","n/a",BI579-INDEX(tab_MinKomp[Super-G disputes],MATCH($B579,tab_MinKomp[[Stanowisko / Position ]:[Stanowisko / Position ]],0)))</f>
        <v>n/a</v>
      </c>
      <c r="BJ580" s="190" t="str">
        <f>IF(INDEX(tab_MinKomp[CMMS3/eDDL (Direct Data Link)],MATCH($B579,tab_MinKomp[[Stanowisko / Position ]:[Stanowisko / Position ]],0))="n/a","n/a",BJ579-INDEX(tab_MinKomp[CMMS3/eDDL (Direct Data Link)],MATCH($B579,tab_MinKomp[[Stanowisko / Position ]:[Stanowisko / Position ]],0)))</f>
        <v>n/a</v>
      </c>
      <c r="BK580" s="190" t="str">
        <f>IF(INDEX(tab_MinKomp[MP&amp;L (Material Planning and Logistics)],MATCH($B579,tab_MinKomp[[Stanowisko / Position ]:[Stanowisko / Position ]],0))="n/a","n/a",BK579-INDEX(tab_MinKomp[MP&amp;L (Material Planning and Logistics)],MATCH($B579,tab_MinKomp[[Stanowisko / Position ]:[Stanowisko / Position ]],0)))</f>
        <v>n/a</v>
      </c>
      <c r="BL580" s="190" t="str">
        <f>IF(INDEX(tab_MinKomp[Supplier delivery rating],MATCH($B579,tab_MinKomp[[Stanowisko / Position ]:[Stanowisko / Position ]],0))="n/a","n/a",BL579-INDEX(tab_MinKomp[Supplier delivery rating],MATCH($B579,tab_MinKomp[[Stanowisko / Position ]:[Stanowisko / Position ]],0)))</f>
        <v>n/a</v>
      </c>
      <c r="BM580" s="194" t="str">
        <f>IF(INDEX(tab_MinKomp[Planowanie produkcji / Produktionsplanung],MATCH($B579,tab_MinKomp[[Stanowisko / Position ]:[Stanowisko / Position ]],0))="n/a","n/a",BM579-INDEX(tab_MinKomp[Planowanie produkcji / Produktionsplanung],MATCH($B579,tab_MinKomp[[Stanowisko / Position ]:[Stanowisko / Position ]],0)))</f>
        <v>n/a</v>
      </c>
      <c r="BN580" s="194" t="str">
        <f>IF(INDEX(tab_MinKomp[Obsługa maszyn KVT / KVT Maschinenbedienung],MATCH($B579,tab_MinKomp[[Stanowisko / Position ]:[Stanowisko / Position ]],0))="n/a","n/a",BN579-INDEX(tab_MinKomp[Obsługa maszyn KVT / KVT Maschinenbedienung],MATCH($B579,tab_MinKomp[[Stanowisko / Position ]:[Stanowisko / Position ]],0)))</f>
        <v>n/a</v>
      </c>
      <c r="BO580" s="194" t="str">
        <f>IF(INDEX(tab_MinKomp[Obsługa maszyn KVT / KVT Maschinenbedienung],MATCH($B579,tab_MinKomp[[Stanowisko / Position ]:[Stanowisko / Position ]],0))="n/a","n/a",BO579-INDEX(tab_MinKomp[Obsługa maszyn KVT / KVT Maschinenbedienung],MATCH($B579,tab_MinKomp[[Stanowisko / Position ]:[Stanowisko / Position ]],0)))</f>
        <v>n/a</v>
      </c>
      <c r="BP580" s="194">
        <f>IF(INDEX(tab_MinKomp[Obsługa maszyn Novapax / Novapax Maschinenbedienung],MATCH($B579,tab_MinKomp[[Stanowisko / Position ]:[Stanowisko / Position ]],0))="n/a","n/a",BP579-INDEX(tab_MinKomp[Obsługa maszyn Novapax / Novapax Maschinenbedienung],MATCH($B579,tab_MinKomp[[Stanowisko / Position ]:[Stanowisko / Position ]],0)))</f>
        <v>-1</v>
      </c>
      <c r="BQ580" s="194" t="str">
        <f>IF(INDEX(tab_MinKomp[Obsługa maszyn Piovan / Piovan Maschinenbedienung],MATCH($B579,tab_MinKomp[[Stanowisko / Position ]:[Stanowisko / Position ]],0))="n/a","n/a",BQ579-INDEX(tab_MinKomp[Obsługa maszyn Piovan / Piovan Maschinenbedienung],MATCH($B579,tab_MinKomp[[Stanowisko / Position ]:[Stanowisko / Position ]],0)))</f>
        <v>n/a</v>
      </c>
      <c r="BR580" s="194">
        <f>IF(INDEX(tab_MinKomp[Eliminacja awarii / Beseitigung von Ausfällen],MATCH($B579,tab_MinKomp[[Stanowisko / Position ]:[Stanowisko / Position ]],0))="n/a","n/a",BR579-INDEX(tab_MinKomp[Eliminacja awarii / Beseitigung von Ausfällen],MATCH($B579,tab_MinKomp[[Stanowisko / Position ]:[Stanowisko / Position ]],0)))</f>
        <v>0</v>
      </c>
      <c r="BS580" s="194" t="str">
        <f>IF(INDEX(tab_MinKomp[Obsługa maszyn Piovan / Piovan Maschinenbedienung],MATCH($B579,tab_MinKomp[[Stanowisko / Position ]:[Stanowisko / Position ]],0))="n/a","n/a",BS579-INDEX(tab_MinKomp[Obsługa maszyn Piovan / Piovan Maschinenbedienung],MATCH($B579,tab_MinKomp[[Stanowisko / Position ]:[Stanowisko / Position ]],0)))</f>
        <v>n/a</v>
      </c>
      <c r="BT580" s="194" t="str">
        <f>IF(INDEX(tab_MinKomp[Obsługa maszyn Piovan / Piovan Maschinenbedienung],MATCH($B579,tab_MinKomp[[Stanowisko / Position ]:[Stanowisko / Position ]],0))="n/a","n/a",BT579-INDEX(tab_MinKomp[Obsługa maszyn Piovan / Piovan Maschinenbedienung],MATCH($B579,tab_MinKomp[[Stanowisko / Position ]:[Stanowisko / Position ]],0)))</f>
        <v>n/a</v>
      </c>
      <c r="BU580" s="194" t="str">
        <f>IF(INDEX(tab_MinKomp[Obsługa maszyn Piovan / Piovan Maschinenbedienung],MATCH($B579,tab_MinKomp[[Stanowisko / Position ]:[Stanowisko / Position ]],0))="n/a","n/a",BU579-INDEX(tab_MinKomp[Obsługa maszyn Piovan / Piovan Maschinenbedienung],MATCH($B579,tab_MinKomp[[Stanowisko / Position ]:[Stanowisko / Position ]],0)))</f>
        <v>n/a</v>
      </c>
      <c r="BV580" s="194" t="str">
        <f>IF(INDEX(tab_MinKomp[Obsługa maszyn Piovan / Piovan Maschinenbedienung],MATCH($B579,tab_MinKomp[[Stanowisko / Position ]:[Stanowisko / Position ]],0))="n/a","n/a",BV579-INDEX(tab_MinKomp[Obsługa maszyn Piovan / Piovan Maschinenbedienung],MATCH($B579,tab_MinKomp[[Stanowisko / Position ]:[Stanowisko / Position ]],0)))</f>
        <v>n/a</v>
      </c>
      <c r="BW580" s="194" t="str">
        <f>IF(INDEX(tab_MinKomp[Obsługa maszyn Piovan / Piovan Maschinenbedienung],MATCH($B579,tab_MinKomp[[Stanowisko / Position ]:[Stanowisko / Position ]],0))="n/a","n/a",BW579-INDEX(tab_MinKomp[Obsługa maszyn Piovan / Piovan Maschinenbedienung],MATCH($B579,tab_MinKomp[[Stanowisko / Position ]:[Stanowisko / Position ]],0)))</f>
        <v>n/a</v>
      </c>
      <c r="BX580" s="194" t="str">
        <f>IF(INDEX(tab_MinKomp[Obsługa maszyn Piovan / Piovan Maschinenbedienung],MATCH($B579,tab_MinKomp[[Stanowisko / Position ]:[Stanowisko / Position ]],0))="n/a","n/a",BX579-INDEX(tab_MinKomp[Obsługa maszyn Piovan / Piovan Maschinenbedienung],MATCH($B579,tab_MinKomp[[Stanowisko / Position ]:[Stanowisko / Position ]],0)))</f>
        <v>n/a</v>
      </c>
      <c r="BY580" s="194" t="str">
        <f>IF(INDEX(tab_MinKomp[Obsługa maszyn Engel / Engel Maschinenbedienung],MATCH($B579,tab_MinKomp[[Stanowisko / Position ]:[Stanowisko / Position ]],0))="n/a","n/a",BY579-INDEX(tab_MinKomp[Obsługa maszyn Engel / Engel Maschinenbedienung],MATCH($B579,tab_MinKomp[[Stanowisko / Position ]:[Stanowisko / Position ]],0)))</f>
        <v>n/a</v>
      </c>
      <c r="BZ580" s="194" t="str">
        <f>IF(INDEX(tab_MinKomp[Obsługa maszyn KVT / KVT Maschinenbedienung],MATCH($B579,tab_MinKomp[[Stanowisko / Position ]:[Stanowisko / Position ]],0))="n/a","n/a",BZ579-INDEX(tab_MinKomp[Obsługa maszyn KVT / KVT Maschinenbedienung],MATCH($B579,tab_MinKomp[[Stanowisko / Position ]:[Stanowisko / Position ]],0)))</f>
        <v>n/a</v>
      </c>
      <c r="CA580" s="194">
        <f>IF(INDEX(tab_MinKomp[Eliminacja awarii / Beseitigung von Ausfällen],MATCH($B579,tab_MinKomp[[Stanowisko / Position ]:[Stanowisko / Position ]],0))="n/a","n/a",CA579-INDEX(tab_MinKomp[Eliminacja awarii / Beseitigung von Ausfällen],MATCH($B579,tab_MinKomp[[Stanowisko / Position ]:[Stanowisko / Position ]],0)))</f>
        <v>0</v>
      </c>
      <c r="CB580" s="194" t="str">
        <f>IF(INDEX(tab_MinKomp[Obsługa maszyn ASL / ASL Maschinenbedienung],MATCH($B579,tab_MinKomp[[Stanowisko / Position ]:[Stanowisko / Position ]],0))="n/a","n/a",CB579-INDEX(tab_MinKomp[Obsługa maszyn ASL / ASL Maschinenbedienung],MATCH($B579,tab_MinKomp[[Stanowisko / Position ]:[Stanowisko / Position ]],0)))</f>
        <v>n/a</v>
      </c>
      <c r="CC580" s="194">
        <f>IF(INDEX(tab_MinKomp[Obsługa maszyn Novapax / Novapax Maschinenbedienung],MATCH($B579,tab_MinKomp[[Stanowisko / Position ]:[Stanowisko / Position ]],0))="n/a","n/a",CC579-INDEX(tab_MinKomp[Obsługa maszyn Novapax / Novapax Maschinenbedienung],MATCH($B579,tab_MinKomp[[Stanowisko / Position ]:[Stanowisko / Position ]],0)))</f>
        <v>0</v>
      </c>
      <c r="CD580" s="194">
        <f>IF(INDEX(tab_MinKomp[Obsługa maszyn Novapax / Novapax Maschinenbedienung],MATCH($B579,tab_MinKomp[[Stanowisko / Position ]:[Stanowisko / Position ]],0))="n/a","n/a",CD579-INDEX(tab_MinKomp[Obsługa maszyn Novapax / Novapax Maschinenbedienung],MATCH($B579,tab_MinKomp[[Stanowisko / Position ]:[Stanowisko / Position ]],0)))</f>
        <v>0</v>
      </c>
      <c r="CE580" s="194" t="str">
        <f>IF(INDEX(tab_MinKomp[Obsługa maszyn Piovan / Piovan Maschinenbedienung],MATCH($B579,tab_MinKomp[[Stanowisko / Position ]:[Stanowisko / Position ]],0))="n/a","n/a",CE579-INDEX(tab_MinKomp[Obsługa maszyn Piovan / Piovan Maschinenbedienung],MATCH($B579,tab_MinKomp[[Stanowisko / Position ]:[Stanowisko / Position ]],0)))</f>
        <v>n/a</v>
      </c>
      <c r="CF580" s="194" t="str">
        <f>IF(INDEX(tab_MinKomp[Obsługa maszyn Piovan / Piovan Maschinenbedienung],MATCH($B579,tab_MinKomp[[Stanowisko / Position ]:[Stanowisko / Position ]],0))="n/a","n/a",CF579-INDEX(tab_MinKomp[Obsługa maszyn Piovan / Piovan Maschinenbedienung],MATCH($B579,tab_MinKomp[[Stanowisko / Position ]:[Stanowisko / Position ]],0)))</f>
        <v>n/a</v>
      </c>
      <c r="CG580" s="194">
        <f>IF(INDEX(tab_MinKomp[Eliminacja awarii / Beseitigung von Ausfällen],MATCH($B579,tab_MinKomp[[Stanowisko / Position ]:[Stanowisko / Position ]],0))="n/a","n/a",CG579-INDEX(tab_MinKomp[Eliminacja awarii / Beseitigung von Ausfällen],MATCH($B579,tab_MinKomp[[Stanowisko / Position ]:[Stanowisko / Position ]],0)))</f>
        <v>0</v>
      </c>
      <c r="CH580" s="194" t="str">
        <f>IF(INDEX(tab_MinKomp[Wymagania VDA 6.5 Product / Forderungen],MATCH($B579,tab_MinKomp[[Stanowisko / Position ]:[Stanowisko / Position ]],0))="n/a","n/a",CH579-INDEX(tab_MinKomp[Wymagania VDA 6.5 Product / Forderungen],MATCH($B579,tab_MinKomp[[Stanowisko / Position ]:[Stanowisko / Position ]],0)))</f>
        <v>n/a</v>
      </c>
      <c r="CI580" s="194" t="str">
        <f>IF(INDEX(tab_MinKomp[Wymagania VDA 6.5 Product / Forderungen],MATCH($B579,tab_MinKomp[[Stanowisko / Position ]:[Stanowisko / Position ]],0))="n/a","n/a",CI579-INDEX(tab_MinKomp[Wymagania VDA 6.5 Product / Forderungen],MATCH($B579,tab_MinKomp[[Stanowisko / Position ]:[Stanowisko / Position ]],0)))</f>
        <v>n/a</v>
      </c>
      <c r="CJ580" s="194" t="str">
        <f>IF(INDEX(tab_MinKomp[Wymagania VDA 6.5 Product / Forderungen],MATCH($B579,tab_MinKomp[[Stanowisko / Position ]:[Stanowisko / Position ]],0))="n/a","n/a",CJ579-INDEX(tab_MinKomp[Wymagania VDA 6.5 Product / Forderungen],MATCH($B579,tab_MinKomp[[Stanowisko / Position ]:[Stanowisko / Position ]],0)))</f>
        <v>n/a</v>
      </c>
      <c r="CK580" s="194" t="str">
        <f>IF(INDEX(tab_MinKomp[Wymagania VDA 6.5 Product / Forderungen],MATCH($B579,tab_MinKomp[[Stanowisko / Position ]:[Stanowisko / Position ]],0))="n/a","n/a",CK579-INDEX(tab_MinKomp[Wymagania VDA 6.5 Product / Forderungen],MATCH($B579,tab_MinKomp[[Stanowisko / Position ]:[Stanowisko / Position ]],0)))</f>
        <v>n/a</v>
      </c>
      <c r="CL580" s="194" t="str">
        <f>IF(INDEX(tab_MinKomp[Wymagania VDA 6.5 Product / Forderungen],MATCH($B579,tab_MinKomp[[Stanowisko / Position ]:[Stanowisko / Position ]],0))="n/a","n/a",CL579-INDEX(tab_MinKomp[Wymagania VDA 6.5 Product / Forderungen],MATCH($B579,tab_MinKomp[[Stanowisko / Position ]:[Stanowisko / Position ]],0)))</f>
        <v>n/a</v>
      </c>
      <c r="CM580" s="194" t="str">
        <f>IF(INDEX(tab_MinKomp[Informatyka ogólna (techniczne i systemowe) / Allgemeine IT (Technik und System)],MATCH($B579,tab_MinKomp[[Stanowisko / Position ]:[Stanowisko / Position ]],0))="n/a","n/a",CM579-INDEX(tab_MinKomp[Informatyka ogólna (techniczne i systemowe) / Allgemeine IT (Technik und System)],MATCH($B579,tab_MinKomp[[Stanowisko / Position ]:[Stanowisko / Position ]],0)))</f>
        <v>n/a</v>
      </c>
      <c r="CN580" s="194" t="str">
        <f>IF(INDEX(tab_MinKomp[Sieci komputerowe / Computernetzwerke],MATCH($B579,tab_MinKomp[[Stanowisko / Position ]:[Stanowisko / Position ]],0))="n/a","n/a",CN579-INDEX(tab_MinKomp[Sieci komputerowe / Computernetzwerke],MATCH($B579,tab_MinKomp[[Stanowisko / Position ]:[Stanowisko / Position ]],0)))</f>
        <v>n/a</v>
      </c>
      <c r="CO580" s="194" t="str">
        <f>IF(INDEX(tab_MinKomp[Hardware (komputery PC, drukarki biurowe i etykietowe, telefonia stacjonarna i mobilna) (PC, Drucker, Telefpne, Handys)],MATCH($B579,tab_MinKomp[[Stanowisko / Position ]:[Stanowisko / Position ]],0))="n/a","n/a",CO579-INDEX(tab_MinKomp[Hardware (komputery PC, drukarki biurowe i etykietowe, telefonia stacjonarna i mobilna) (PC, Drucker, Telefpne, Handys)],MATCH($B579,tab_MinKomp[[Stanowisko / Position ]:[Stanowisko / Position ]],0)))</f>
        <v>n/a</v>
      </c>
      <c r="CP580" s="194" t="str">
        <f>IF(INDEX(tab_MinKomp[Software &amp; Systems (MS Office, MS Remote Desktop)],MATCH($B579,tab_MinKomp[[Stanowisko / Position ]:[Stanowisko / Position ]],0))="n/a","n/a",CP579-INDEX(tab_MinKomp[Software &amp; Systems (MS Office, MS Remote Desktop)],MATCH($B579,tab_MinKomp[[Stanowisko / Position ]:[Stanowisko / Position ]],0)))</f>
        <v>n/a</v>
      </c>
      <c r="CQ580" s="194" t="str">
        <f>IF(INDEX(tab_MinKomp[Programowanie obiektowe (PHP) / Objektprogrammierung],MATCH($B579,tab_MinKomp[[Stanowisko / Position ]:[Stanowisko / Position ]],0))="n/a","n/a",CQ579-INDEX(tab_MinKomp[Programowanie obiektowe (PHP) / Objektprogrammierung],MATCH($B579,tab_MinKomp[[Stanowisko / Position ]:[Stanowisko / Position ]],0)))</f>
        <v>n/a</v>
      </c>
      <c r="CR580" s="194" t="str">
        <f>IF(INDEX(tab_MinKomp[Scrum],MATCH($B579,tab_MinKomp[[Stanowisko / Position ]:[Stanowisko / Position ]],0))="n/a","n/a",CR579-INDEX(tab_MinKomp[Scrum],MATCH($B579,tab_MinKomp[[Stanowisko / Position ]:[Stanowisko / Position ]],0)))</f>
        <v>n/a</v>
      </c>
      <c r="CS580" s="194" t="str">
        <f>IF(INDEX(tab_MinKomp[SQL (MySQL)],MATCH($B579,tab_MinKomp[[Stanowisko / Position ]:[Stanowisko / Position ]],0))="n/a","n/a",CS579-INDEX(tab_MinKomp[SQL (MySQL)],MATCH($B579,tab_MinKomp[[Stanowisko / Position ]:[Stanowisko / Position ]],0)))</f>
        <v>n/a</v>
      </c>
      <c r="CT580" s="194" t="str">
        <f>IF(INDEX(tab_MinKomp[Javascript],MATCH($B579,tab_MinKomp[[Stanowisko / Position ]:[Stanowisko / Position ]],0))="n/a","n/a",CT579-INDEX(tab_MinKomp[Javascript],MATCH($B579,tab_MinKomp[[Stanowisko / Position ]:[Stanowisko / Position ]],0)))</f>
        <v>n/a</v>
      </c>
      <c r="CU580" s="194" t="str">
        <f>IF(INDEX(tab_MinKomp[Joomla],MATCH($B579,tab_MinKomp[[Stanowisko / Position ]:[Stanowisko / Position ]],0))="n/a","n/a",CU579-INDEX(tab_MinKomp[Joomla],MATCH($B579,tab_MinKomp[[Stanowisko / Position ]:[Stanowisko / Position ]],0)))</f>
        <v>n/a</v>
      </c>
      <c r="CV580" s="194" t="str">
        <f>IF(INDEX(tab_MinKomp[Bash],MATCH($B579,tab_MinKomp[[Stanowisko / Position ]:[Stanowisko / Position ]],0))="n/a","n/a",CV579-INDEX(tab_MinKomp[Bash],MATCH($B579,tab_MinKomp[[Stanowisko / Position ]:[Stanowisko / Position ]],0)))</f>
        <v>n/a</v>
      </c>
      <c r="CW580" s="194">
        <f>IF(INDEX(tab_MinKomp[Systemy MES (HYDRA / SFMS)],MATCH($B579,tab_MinKomp[[Stanowisko / Position ]:[Stanowisko / Position ]],0))="n/a","n/a",CW579-INDEX(tab_MinKomp[Systemy MES (HYDRA / SFMS)],MATCH($B579,tab_MinKomp[[Stanowisko / Position ]:[Stanowisko / Position ]],0)))</f>
        <v>0</v>
      </c>
      <c r="CX580" s="194" t="str">
        <f>IF(INDEX(tab_MinKomp[HTML / CSS],MATCH($B579,tab_MinKomp[[Stanowisko / Position ]:[Stanowisko / Position ]],0))="n/a","n/a",CX579-INDEX(tab_MinKomp[HTML / CSS],MATCH($B579,tab_MinKomp[[Stanowisko / Position ]:[Stanowisko / Position ]],0)))</f>
        <v>n/a</v>
      </c>
      <c r="CY580" s="194" t="str">
        <f>IF(INDEX(tab_MinKomp[SYSTEM PR],MATCH($B579,tab_MinKomp[[Stanowisko / Position ]:[Stanowisko / Position ]],0))="n/a","n/a",CY579-INDEX(tab_MinKomp[SYSTEM PR],MATCH($B579,tab_MinKomp[[Stanowisko / Position ]:[Stanowisko / Position ]],0)))</f>
        <v>n/a</v>
      </c>
      <c r="CZ580" s="194" t="str">
        <f>IF(INDEX(tab_MinKomp[System Einkauf XP / EBA],MATCH($B579,tab_MinKomp[[Stanowisko / Position ]:[Stanowisko / Position ]],0))="n/a","n/a",CZ579-INDEX(tab_MinKomp[System Einkauf XP / EBA],MATCH($B579,tab_MinKomp[[Stanowisko / Position ]:[Stanowisko / Position ]],0)))</f>
        <v>n/a</v>
      </c>
      <c r="DA580" s="194" t="str">
        <f>IF(INDEX(tab_MinKomp[Techniki negocjacyjne / Verhandlungstechniken],MATCH($B579,tab_MinKomp[[Stanowisko / Position ]:[Stanowisko / Position ]],0))="n/a","n/a",DA579-INDEX(tab_MinKomp[Techniki negocjacyjne / Verhandlungstechniken],MATCH($B579,tab_MinKomp[[Stanowisko / Position ]:[Stanowisko / Position ]],0)))</f>
        <v>n/a</v>
      </c>
      <c r="DB580" s="194" t="str">
        <f>IF(INDEX(tab_MinKomp[Znajomość rynku branżowego / Kenntnis des Industrie Marktes],MATCH($B579,tab_MinKomp[[Stanowisko / Position ]:[Stanowisko / Position ]],0))="n/a","n/a",DB579-INDEX(tab_MinKomp[Znajomość rynku branżowego / Kenntnis des Industrie Marktes],MATCH($B579,tab_MinKomp[[Stanowisko / Position ]:[Stanowisko / Position ]],0)))</f>
        <v>n/a</v>
      </c>
      <c r="DC580" s="194" t="str">
        <f>IF(INDEX(tab_MinKomp[SUPPLIER MANAGEMENT],MATCH($B579,tab_MinKomp[[Stanowisko / Position ]:[Stanowisko / Position ]],0))="n/a","n/a",DC579-INDEX(tab_MinKomp[SUPPLIER MANAGEMENT],MATCH($B579,tab_MinKomp[[Stanowisko / Position ]:[Stanowisko / Position ]],0)))</f>
        <v>n/a</v>
      </c>
      <c r="DD580" s="194" t="str">
        <f>IF(INDEX(tab_MinKomp[SUPPLIER MANAGEMENT],MATCH($B579,tab_MinKomp[[Stanowisko / Position ]:[Stanowisko / Position ]],0))="n/a","n/a",DD579-INDEX(tab_MinKomp[SUPPLIER MANAGEMENT],MATCH($B579,tab_MinKomp[[Stanowisko / Position ]:[Stanowisko / Position ]],0)))</f>
        <v>n/a</v>
      </c>
      <c r="DE580" s="194" t="str">
        <f>IF(INDEX(tab_MinKomp[SUPPLIER MANAGEMENT],MATCH($B579,tab_MinKomp[[Stanowisko / Position ]:[Stanowisko / Position ]],0))="n/a","n/a",DE579-INDEX(tab_MinKomp[SUPPLIER MANAGEMENT],MATCH($B579,tab_MinKomp[[Stanowisko / Position ]:[Stanowisko / Position ]],0)))</f>
        <v>n/a</v>
      </c>
      <c r="DF580" s="194">
        <f>IF(INDEX(tab_MinKomp[LEAN MANAGEMENT],MATCH($B579,tab_MinKomp[[Stanowisko / Position ]:[Stanowisko / Position ]],0))="n/a","n/a",DF579-INDEX(tab_MinKomp[LEAN MANAGEMENT],MATCH($B579,tab_MinKomp[[Stanowisko / Position ]:[Stanowisko / Position ]],0)))</f>
        <v>0</v>
      </c>
      <c r="DG580" s="194" t="str">
        <f>IF(INDEX(tab_MinKomp[PPAP/PSW],MATCH($B579,tab_MinKomp[[Stanowisko / Position ]:[Stanowisko / Position ]],0))="n/a","n/a",DG579-INDEX(tab_MinKomp[PPAP/PSW],MATCH($B579,tab_MinKomp[[Stanowisko / Position ]:[Stanowisko / Position ]],0)))</f>
        <v>n/a</v>
      </c>
      <c r="DH580" s="194" t="str">
        <f>IF(INDEX(tab_MinKomp[SUPPLIER MANAGEMENT],MATCH($B579,tab_MinKomp[[Stanowisko / Position ]:[Stanowisko / Position ]],0))="n/a","n/a",DH579-INDEX(tab_MinKomp[SUPPLIER MANAGEMENT],MATCH($B579,tab_MinKomp[[Stanowisko / Position ]:[Stanowisko / Position ]],0)))</f>
        <v>n/a</v>
      </c>
      <c r="DI580" s="194" t="str">
        <f>IF(INDEX(tab_MinKomp[OBSŁUGA PORTALI KLIENTA / Kundenportale],MATCH($B579,tab_MinKomp[[Stanowisko / Position ]:[Stanowisko / Position ]],0))="n/a","n/a",DI579-INDEX(tab_MinKomp[OBSŁUGA PORTALI KLIENTA / Kundenportale],MATCH($B579,tab_MinKomp[[Stanowisko / Position ]:[Stanowisko / Position ]],0)))</f>
        <v>n/a</v>
      </c>
      <c r="DJ580" s="194" t="str">
        <f>IF(INDEX(tab_MinKomp[Obsługa systemu BABTECQ / BABTECQ System],MATCH($B579,tab_MinKomp[[Stanowisko / Position ]:[Stanowisko / Position ]],0))="n/a","n/a",DJ579-INDEX(tab_MinKomp[Obsługa systemu BABTECQ / BABTECQ System],MATCH($B579,tab_MinKomp[[Stanowisko / Position ]:[Stanowisko / Position ]],0)))</f>
        <v>n/a</v>
      </c>
      <c r="DK580" s="194" t="str">
        <f>IF(INDEX(tab_MinKomp[Rysunek techniczny / technische Zeichnung],MATCH($B579,tab_MinKomp[[Stanowisko / Position ]:[Stanowisko / Position ]],0))="n/a","n/a",DK579-INDEX(tab_MinKomp[Rysunek techniczny / technische Zeichnung],MATCH($B579,tab_MinKomp[[Stanowisko / Position ]:[Stanowisko / Position ]],0)))</f>
        <v>n/a</v>
      </c>
      <c r="DL580" s="194" t="str">
        <f>IF(INDEX(tab_MinKomp[Kalibracja / Kalibrierung],MATCH($B579,tab_MinKomp[[Stanowisko / Position ]:[Stanowisko / Position ]],0))="n/a","n/a",DL579-INDEX(tab_MinKomp[Kalibracja / Kalibrierung],MATCH($B579,tab_MinKomp[[Stanowisko / Position ]:[Stanowisko / Position ]],0)))</f>
        <v>n/a</v>
      </c>
      <c r="DM580" s="194" t="str">
        <f>IF(INDEX(tab_MinKomp[Rekwalifikacja / Requalifizierung],MATCH($B579,tab_MinKomp[[Stanowisko / Position ]:[Stanowisko / Position ]],0))="n/a","n/a",DM579-INDEX(tab_MinKomp[Rekwalifikacja / Requalifizierung],MATCH($B579,tab_MinKomp[[Stanowisko / Position ]:[Stanowisko / Position ]],0)))</f>
        <v>n/a</v>
      </c>
      <c r="DN580" s="190" t="str">
        <f>IF(INDEX(tab_MinKomp[Testy czystości / Reinheitstests],MATCH($B579,tab_MinKomp[[Stanowisko / Position ]:[Stanowisko / Position ]],0))="n/a","n/a",DN579-INDEX(tab_MinKomp[Testy czystości / Reinheitstests],MATCH($B579,tab_MinKomp[[Stanowisko / Position ]:[Stanowisko / Position ]],0)))</f>
        <v>n/a</v>
      </c>
      <c r="DO580" s="190" t="str">
        <f>IF(INDEX(tab_MinKomp[Testy czystości / Reinheitstests],MATCH($B579,tab_MinKomp[[Stanowisko / Position ]:[Stanowisko / Position ]],0))="n/a","n/a",DO579-INDEX(tab_MinKomp[Testy czystości / Reinheitstests],MATCH($B579,tab_MinKomp[[Stanowisko / Position ]:[Stanowisko / Position ]],0)))</f>
        <v>n/a</v>
      </c>
      <c r="DP580" s="190" t="str">
        <f>IF(INDEX(tab_MinKomp[Testy czystości / Reinheitstests],MATCH($B579,tab_MinKomp[[Stanowisko / Position ]:[Stanowisko / Position ]],0))="n/a","n/a",DP579-INDEX(tab_MinKomp[Testy czystości / Reinheitstests],MATCH($B579,tab_MinKomp[[Stanowisko / Position ]:[Stanowisko / Position ]],0)))</f>
        <v>n/a</v>
      </c>
      <c r="DQ580" s="190" t="str">
        <f>IF(INDEX(tab_MinKomp[Testy czystości / Reinheitstests],MATCH($B579,tab_MinKomp[[Stanowisko / Position ]:[Stanowisko / Position ]],0))="n/a","n/a",DQ579-INDEX(tab_MinKomp[Testy czystości / Reinheitstests],MATCH($B579,tab_MinKomp[[Stanowisko / Position ]:[Stanowisko / Position ]],0)))</f>
        <v>n/a</v>
      </c>
      <c r="DR580" s="190" t="str">
        <f>IF(INDEX(tab_MinKomp[Testy czystości / Reinheitstests],MATCH($B579,tab_MinKomp[[Stanowisko / Position ]:[Stanowisko / Position ]],0))="n/a","n/a",DR579-INDEX(tab_MinKomp[Testy czystości / Reinheitstests],MATCH($B579,tab_MinKomp[[Stanowisko / Position ]:[Stanowisko / Position ]],0)))</f>
        <v>n/a</v>
      </c>
      <c r="DS580" s="190" t="str">
        <f>IF(INDEX(tab_MinKomp[Testy czystości / Reinheitstests],MATCH($B579,tab_MinKomp[[Stanowisko / Position ]:[Stanowisko / Position ]],0))="n/a","n/a",DS579-INDEX(tab_MinKomp[Testy czystości / Reinheitstests],MATCH($B579,tab_MinKomp[[Stanowisko / Position ]:[Stanowisko / Position ]],0)))</f>
        <v>n/a</v>
      </c>
      <c r="DT580" s="194" t="str">
        <f>IF(INDEX(tab_MinKomp[SUPPLIER MANAGEMENT],MATCH($B579,tab_MinKomp[[Stanowisko / Position ]:[Stanowisko / Position ]],0))="n/a","n/a",DT579-INDEX(tab_MinKomp[SUPPLIER MANAGEMENT],MATCH($B579,tab_MinKomp[[Stanowisko / Position ]:[Stanowisko / Position ]],0)))</f>
        <v>n/a</v>
      </c>
      <c r="DU580" s="190" t="str">
        <f>IF(INDEX(tab_MinKomp[Testy czystości / Reinheitstests],MATCH($B579,tab_MinKomp[[Stanowisko / Position ]:[Stanowisko / Position ]],0))="n/a","n/a",DU579-INDEX(tab_MinKomp[Testy czystości / Reinheitstests],MATCH($B579,tab_MinKomp[[Stanowisko / Position ]:[Stanowisko / Position ]],0)))</f>
        <v>n/a</v>
      </c>
      <c r="DV580" s="190" t="str">
        <f>IF(INDEX(tab_MinKomp[Testy czystości / Reinheitstests],MATCH($B579,tab_MinKomp[[Stanowisko / Position ]:[Stanowisko / Position ]],0))="n/a","n/a",DV579-INDEX(tab_MinKomp[Testy czystości / Reinheitstests],MATCH($B579,tab_MinKomp[[Stanowisko / Position ]:[Stanowisko / Position ]],0)))</f>
        <v>n/a</v>
      </c>
      <c r="DW580" s="190" t="str">
        <f>IF(INDEX(tab_MinKomp[Testy czystości / Reinheitstests],MATCH($B579,tab_MinKomp[[Stanowisko / Position ]:[Stanowisko / Position ]],0))="n/a","n/a",DW579-INDEX(tab_MinKomp[Testy czystości / Reinheitstests],MATCH($B579,tab_MinKomp[[Stanowisko / Position ]:[Stanowisko / Position ]],0)))</f>
        <v>n/a</v>
      </c>
      <c r="DX580" s="190" t="str">
        <f>IF(INDEX(tab_MinKomp[Testy czystości / Reinheitstests],MATCH($B579,tab_MinKomp[[Stanowisko / Position ]:[Stanowisko / Position ]],0))="n/a","n/a",DX579-INDEX(tab_MinKomp[Testy czystości / Reinheitstests],MATCH($B579,tab_MinKomp[[Stanowisko / Position ]:[Stanowisko / Position ]],0)))</f>
        <v>n/a</v>
      </c>
      <c r="DY580" s="190" t="str">
        <f>IF(INDEX(tab_MinKomp[Testy czystości / Reinheitstests],MATCH($B579,tab_MinKomp[[Stanowisko / Position ]:[Stanowisko / Position ]],0))="n/a","n/a",DY579-INDEX(tab_MinKomp[Testy czystości / Reinheitstests],MATCH($B579,tab_MinKomp[[Stanowisko / Position ]:[Stanowisko / Position ]],0)))</f>
        <v>n/a</v>
      </c>
      <c r="DZ580" s="190" t="str">
        <f>IF(INDEX(tab_MinKomp[Testy czystości / Reinheitstests],MATCH($B579,tab_MinKomp[[Stanowisko / Position ]:[Stanowisko / Position ]],0))="n/a","n/a",DZ579-INDEX(tab_MinKomp[Testy czystości / Reinheitstests],MATCH($B579,tab_MinKomp[[Stanowisko / Position ]:[Stanowisko / Position ]],0)))</f>
        <v>n/a</v>
      </c>
      <c r="EA580" s="194" t="str">
        <f>IF(INDEX(tab_MinKomp[SUPPLIER MANAGEMENT],MATCH($B579,tab_MinKomp[[Stanowisko / Position ]:[Stanowisko / Position ]],0))="n/a","n/a",EA579-INDEX(tab_MinKomp[SUPPLIER MANAGEMENT],MATCH($B579,tab_MinKomp[[Stanowisko / Position ]:[Stanowisko / Position ]],0)))</f>
        <v>n/a</v>
      </c>
      <c r="EB580" s="190" t="str">
        <f>IF(INDEX(tab_MinKomp[Testy czystości / Reinheitstests],MATCH($B579,tab_MinKomp[[Stanowisko / Position ]:[Stanowisko / Position ]],0))="n/a","n/a",EB579-INDEX(tab_MinKomp[Testy czystości / Reinheitstests],MATCH($B579,tab_MinKomp[[Stanowisko / Position ]:[Stanowisko / Position ]],0)))</f>
        <v>n/a</v>
      </c>
      <c r="EC580" s="190" t="str">
        <f>IF(INDEX(tab_MinKomp[Testy czystości / Reinheitstests],MATCH($B579,tab_MinKomp[[Stanowisko / Position ]:[Stanowisko / Position ]],0))="n/a","n/a",EC579-INDEX(tab_MinKomp[Testy czystości / Reinheitstests],MATCH($B579,tab_MinKomp[[Stanowisko / Position ]:[Stanowisko / Position ]],0)))</f>
        <v>n/a</v>
      </c>
      <c r="ED580" s="190" t="str">
        <f>IF(INDEX(tab_MinKomp[Testy czystości / Reinheitstests],MATCH($B579,tab_MinKomp[[Stanowisko / Position ]:[Stanowisko / Position ]],0))="n/a","n/a",ED579-INDEX(tab_MinKomp[Testy czystości / Reinheitstests],MATCH($B579,tab_MinKomp[[Stanowisko / Position ]:[Stanowisko / Position ]],0)))</f>
        <v>n/a</v>
      </c>
      <c r="EE580" s="190" t="str">
        <f>IF(INDEX(tab_MinKomp[Testy czystości / Reinheitstests],MATCH($B579,tab_MinKomp[[Stanowisko / Position ]:[Stanowisko / Position ]],0))="n/a","n/a",EE579-INDEX(tab_MinKomp[Testy czystości / Reinheitstests],MATCH($B579,tab_MinKomp[[Stanowisko / Position ]:[Stanowisko / Position ]],0)))</f>
        <v>n/a</v>
      </c>
      <c r="EF580" s="190" t="str">
        <f>IF(INDEX(tab_MinKomp[Testy czystości / Reinheitstests],MATCH($B579,tab_MinKomp[[Stanowisko / Position ]:[Stanowisko / Position ]],0))="n/a","n/a",EF579-INDEX(tab_MinKomp[Testy czystości / Reinheitstests],MATCH($B579,tab_MinKomp[[Stanowisko / Position ]:[Stanowisko / Position ]],0)))</f>
        <v>n/a</v>
      </c>
      <c r="EG580" s="190" t="str">
        <f>IF(INDEX(tab_MinKomp[Testy czystości / Reinheitstests],MATCH($B579,tab_MinKomp[[Stanowisko / Position ]:[Stanowisko / Position ]],0))="n/a","n/a",EG579-INDEX(tab_MinKomp[Testy czystości / Reinheitstests],MATCH($B579,tab_MinKomp[[Stanowisko / Position ]:[Stanowisko / Position ]],0)))</f>
        <v>n/a</v>
      </c>
      <c r="EH580" s="190" t="str">
        <f>IF(INDEX(tab_MinKomp[Testy czystości / Reinheitstests],MATCH($B579,tab_MinKomp[[Stanowisko / Position ]:[Stanowisko / Position ]],0))="n/a","n/a",EH579-INDEX(tab_MinKomp[Testy czystości / Reinheitstests],MATCH($B579,tab_MinKomp[[Stanowisko / Position ]:[Stanowisko / Position ]],0)))</f>
        <v>n/a</v>
      </c>
      <c r="EI580" s="190" t="str">
        <f>IF(INDEX(tab_MinKomp[Testy czystości / Reinheitstests],MATCH($B579,tab_MinKomp[[Stanowisko / Position ]:[Stanowisko / Position ]],0))="n/a","n/a",EI579-INDEX(tab_MinKomp[Testy czystości / Reinheitstests],MATCH($B579,tab_MinKomp[[Stanowisko / Position ]:[Stanowisko / Position ]],0)))</f>
        <v>n/a</v>
      </c>
      <c r="EJ580" s="190" t="str">
        <f>IF(INDEX(tab_MinKomp[Testy czystości / Reinheitstests],MATCH($B579,tab_MinKomp[[Stanowisko / Position ]:[Stanowisko / Position ]],0))="n/a","n/a",EJ579-INDEX(tab_MinKomp[Testy czystości / Reinheitstests],MATCH($B579,tab_MinKomp[[Stanowisko / Position ]:[Stanowisko / Position ]],0)))</f>
        <v>n/a</v>
      </c>
      <c r="EK580" s="190" t="str">
        <f>IF(INDEX(tab_MinKomp[Testy czystości / Reinheitstests],MATCH($B579,tab_MinKomp[[Stanowisko / Position ]:[Stanowisko / Position ]],0))="n/a","n/a",EK579-INDEX(tab_MinKomp[Testy czystości / Reinheitstests],MATCH($B579,tab_MinKomp[[Stanowisko / Position ]:[Stanowisko / Position ]],0)))</f>
        <v>n/a</v>
      </c>
      <c r="EL580" s="190" t="str">
        <f>IF(INDEX(tab_MinKomp[Testy czystości / Reinheitstests],MATCH($B579,tab_MinKomp[[Stanowisko / Position ]:[Stanowisko / Position ]],0))="n/a","n/a",EL579-INDEX(tab_MinKomp[Testy czystości / Reinheitstests],MATCH($B579,tab_MinKomp[[Stanowisko / Position ]:[Stanowisko / Position ]],0)))</f>
        <v>n/a</v>
      </c>
      <c r="EM580" s="190" t="str">
        <f>IF(INDEX(tab_MinKomp[Testy czystości / Reinheitstests],MATCH($B579,tab_MinKomp[[Stanowisko / Position ]:[Stanowisko / Position ]],0))="n/a","n/a",EM579-INDEX(tab_MinKomp[Testy czystości / Reinheitstests],MATCH($B579,tab_MinKomp[[Stanowisko / Position ]:[Stanowisko / Position ]],0)))</f>
        <v>n/a</v>
      </c>
      <c r="EN580" s="190" t="str">
        <f>IF(INDEX(tab_MinKomp[Testy czystości / Reinheitstests],MATCH($B579,tab_MinKomp[[Stanowisko / Position ]:[Stanowisko / Position ]],0))="n/a","n/a",EN579-INDEX(tab_MinKomp[Testy czystości / Reinheitstests],MATCH($B579,tab_MinKomp[[Stanowisko / Position ]:[Stanowisko / Position ]],0)))</f>
        <v>n/a</v>
      </c>
      <c r="EO580" s="194" t="str">
        <f>IF(INDEX(tab_MinKomp[Konserwacja Rep],MATCH($B579,tab_MinKomp[[Stanowisko / Position ]:[Stanowisko / Position ]],0))="n/a","n/a",EO579-INDEX(tab_MinKomp[Konserwacja Rep],MATCH($B579,tab_MinKomp[[Stanowisko / Position ]:[Stanowisko / Position ]],0)))</f>
        <v>n/a</v>
      </c>
      <c r="EP580" s="194" t="str">
        <f>IF(INDEX(tab_MinKomp[[Konserwacja Engel ]],MATCH($B579,tab_MinKomp[[Stanowisko / Position ]:[Stanowisko / Position ]],0))="n/a","n/a",EP579-INDEX(tab_MinKomp[[Konserwacja Engel ]],MATCH($B579,tab_MinKomp[[Stanowisko / Position ]:[Stanowisko / Position ]],0)))</f>
        <v>n/a</v>
      </c>
      <c r="EQ580" s="194" t="str">
        <f>IF(INDEX(tab_MinKomp[Konserwacja B 50],MATCH($B579,tab_MinKomp[[Stanowisko / Position ]:[Stanowisko / Position ]],0))="n/a","n/a",EQ579-INDEX(tab_MinKomp[Konserwacja B 50],MATCH($B579,tab_MinKomp[[Stanowisko / Position ]:[Stanowisko / Position ]],0)))</f>
        <v>n/a</v>
      </c>
      <c r="ER580" s="194" t="str">
        <f>IF(INDEX(tab_MinKomp[[Konserwacja EOL ]],MATCH($B579,tab_MinKomp[[Stanowisko / Position ]:[Stanowisko / Position ]],0))="n/a","n/a",ER579-INDEX(tab_MinKomp[[Konserwacja EOL ]],MATCH($B579,tab_MinKomp[[Stanowisko / Position ]:[Stanowisko / Position ]],0)))</f>
        <v>n/a</v>
      </c>
      <c r="ES580" s="194" t="str">
        <f>IF(INDEX(tab_MinKomp[Konserwacja Branson],MATCH($B579,tab_MinKomp[[Stanowisko / Position ]:[Stanowisko / Position ]],0))="n/a","n/a",ES579-INDEX(tab_MinKomp[Konserwacja Branson],MATCH($B579,tab_MinKomp[[Stanowisko / Position ]:[Stanowisko / Position ]],0)))</f>
        <v>n/a</v>
      </c>
      <c r="ET580" s="194" t="str">
        <f>IF(INDEX(tab_MinKomp[Konserwacja coolery],MATCH($B579,tab_MinKomp[[Stanowisko / Position ]:[Stanowisko / Position ]],0))="n/a","n/a",ET579-INDEX(tab_MinKomp[Konserwacja coolery],MATCH($B579,tab_MinKomp[[Stanowisko / Position ]:[Stanowisko / Position ]],0)))</f>
        <v>n/a</v>
      </c>
      <c r="EU580" s="194" t="str">
        <f>IF(INDEX(tab_MinKomp[Konserwacja piecy],MATCH($B579,tab_MinKomp[[Stanowisko / Position ]:[Stanowisko / Position ]],0))="n/a","n/a",EU579-INDEX(tab_MinKomp[Konserwacja piecy],MATCH($B579,tab_MinKomp[[Stanowisko / Position ]:[Stanowisko / Position ]],0)))</f>
        <v>n/a</v>
      </c>
      <c r="EV580" s="194" t="str">
        <f>IF(INDEX(tab_MinKomp[Rysunek techniczny- czytanie],MATCH($B579,tab_MinKomp[[Stanowisko / Position ]:[Stanowisko / Position ]],0))="n/a","n/a",EV579-INDEX(tab_MinKomp[Rysunek techniczny- czytanie],MATCH($B579,tab_MinKomp[[Stanowisko / Position ]:[Stanowisko / Position ]],0)))</f>
        <v>n/a</v>
      </c>
      <c r="EW580" s="194" t="str">
        <f>IF(INDEX(tab_MinKomp[Elektryka],MATCH($B579,tab_MinKomp[[Stanowisko / Position ]:[Stanowisko / Position ]],0))="n/a","n/a",EW579-INDEX(tab_MinKomp[Elektryka],MATCH($B579,tab_MinKomp[[Stanowisko / Position ]:[Stanowisko / Position ]],0)))</f>
        <v>n/a</v>
      </c>
      <c r="EX580" s="194" t="str">
        <f>IF(INDEX(tab_MinKomp[Pneumatyka],MATCH($B579,tab_MinKomp[[Stanowisko / Position ]:[Stanowisko / Position ]],0))="n/a","n/a",EX579-INDEX(tab_MinKomp[Pneumatyka],MATCH($B579,tab_MinKomp[[Stanowisko / Position ]:[Stanowisko / Position ]],0)))</f>
        <v>n/a</v>
      </c>
      <c r="EY580" s="194" t="str">
        <f>IF(INDEX(tab_MinKomp[[Hydraulika ]],MATCH($B579,tab_MinKomp[[Stanowisko / Position ]:[Stanowisko / Position ]],0))="n/a","n/a",EY579-INDEX(tab_MinKomp[[Hydraulika ]],MATCH($B579,tab_MinKomp[[Stanowisko / Position ]:[Stanowisko / Position ]],0)))</f>
        <v>n/a</v>
      </c>
      <c r="EZ580" s="194" t="str">
        <f>IF(INDEX(tab_MinKomp[Podciśnienie],MATCH($B579,tab_MinKomp[[Stanowisko / Position ]:[Stanowisko / Position ]],0))="n/a","n/a",EZ579-INDEX(tab_MinKomp[Podciśnienie],MATCH($B579,tab_MinKomp[[Stanowisko / Position ]:[Stanowisko / Position ]],0)))</f>
        <v>n/a</v>
      </c>
      <c r="FA580" s="194" t="str">
        <f>IF(INDEX(tab_MinKomp[Usuwanie awarii],MATCH($B579,tab_MinKomp[[Stanowisko / Position ]:[Stanowisko / Position ]],0))="n/a","n/a",FA579-INDEX(tab_MinKomp[Usuwanie awarii],MATCH($B579,tab_MinKomp[[Stanowisko / Position ]:[Stanowisko / Position ]],0)))</f>
        <v>n/a</v>
      </c>
      <c r="FB580" s="194" t="str">
        <f>IF(INDEX(tab_MinKomp[Obsługa robotów],MATCH($B579,tab_MinKomp[[Stanowisko / Position ]:[Stanowisko / Position ]],0))="n/a","n/a",FB579-INDEX(tab_MinKomp[Obsługa robotów],MATCH($B579,tab_MinKomp[[Stanowisko / Position ]:[Stanowisko / Position ]],0)))</f>
        <v>n/a</v>
      </c>
      <c r="FC580" s="194" t="str">
        <f>IF(INDEX(tab_MinKomp[Obsługa sterowania maszyny],MATCH($B579,tab_MinKomp[[Stanowisko / Position ]:[Stanowisko / Position ]],0))="n/a","n/a",FC579-INDEX(tab_MinKomp[Obsługa sterowania maszyny],MATCH($B579,tab_MinKomp[[Stanowisko / Position ]:[Stanowisko / Position ]],0)))</f>
        <v>n/a</v>
      </c>
      <c r="FD580" s="194" t="str">
        <f>IF(INDEX(tab_MinKomp[Usuwanie przyczyn żródłowych],MATCH($B579,tab_MinKomp[[Stanowisko / Position ]:[Stanowisko / Position ]],0))="n/a","n/a",FD579-INDEX(tab_MinKomp[Usuwanie przyczyn żródłowych],MATCH($B579,tab_MinKomp[[Stanowisko / Position ]:[Stanowisko / Position ]],0)))</f>
        <v>n/a</v>
      </c>
      <c r="FE580" s="194" t="str">
        <f>IF(INDEX(tab_MinKomp[Cmms stosowanie],MATCH($B579,tab_MinKomp[[Stanowisko / Position ]:[Stanowisko / Position ]],0))="n/a","n/a",FE579-INDEX(tab_MinKomp[Cmms stosowanie],MATCH($B579,tab_MinKomp[[Stanowisko / Position ]:[Stanowisko / Position ]],0)))</f>
        <v>n/a</v>
      </c>
      <c r="FF580" s="190" t="str">
        <f>IF(INDEX(tab_MinKomp[Testy czystości / Reinheitstests],MATCH($B579,tab_MinKomp[[Stanowisko / Position ]:[Stanowisko / Position ]],0))="n/a","n/a",FF579-INDEX(tab_MinKomp[Testy czystości / Reinheitstests],MATCH($B579,tab_MinKomp[[Stanowisko / Position ]:[Stanowisko / Position ]],0)))</f>
        <v>n/a</v>
      </c>
      <c r="FG580" s="194" t="str">
        <f>IF(INDEX(tab_MinKomp[Czyszczenie form plastikowych],MATCH($B579,tab_MinKomp[[Stanowisko / Position ]:[Stanowisko / Position ]],0))="n/a","n/a",FG579-INDEX(tab_MinKomp[Czyszczenie form plastikowych],MATCH($B579,tab_MinKomp[[Stanowisko / Position ]:[Stanowisko / Position ]],0)))</f>
        <v>n/a</v>
      </c>
      <c r="FH580" s="194" t="str">
        <f>IF(INDEX(tab_MinKomp[Wymiana form plastik],MATCH($B579,tab_MinKomp[[Stanowisko / Position ]:[Stanowisko / Position ]],0))="n/a","n/a",FH579-INDEX(tab_MinKomp[Wymiana form plastik],MATCH($B579,tab_MinKomp[[Stanowisko / Position ]:[Stanowisko / Position ]],0)))</f>
        <v>n/a</v>
      </c>
      <c r="FI580" s="194" t="str">
        <f>IF(INDEX(tab_MinKomp[Wymiana form guma],MATCH($B579,tab_MinKomp[[Stanowisko / Position ]:[Stanowisko / Position ]],0))="n/a","n/a",FI579-INDEX(tab_MinKomp[Wymiana form guma],MATCH($B579,tab_MinKomp[[Stanowisko / Position ]:[Stanowisko / Position ]],0)))</f>
        <v>n/a</v>
      </c>
      <c r="FJ580" s="194" t="str">
        <f>IF(INDEX(tab_MinKomp[Konserwacja KK],MATCH($B579,tab_MinKomp[[Stanowisko / Position ]:[Stanowisko / Position ]],0))="n/a","n/a",FJ579-INDEX(tab_MinKomp[Konserwacja KK],MATCH($B579,tab_MinKomp[[Stanowisko / Position ]:[Stanowisko / Position ]],0)))</f>
        <v>n/a</v>
      </c>
      <c r="FK580" s="194" t="str">
        <f>IF(INDEX(tab_MinKomp[Konserwacja form guma],MATCH($B579,tab_MinKomp[[Stanowisko / Position ]:[Stanowisko / Position ]],0))="n/a","n/a",FK579-INDEX(tab_MinKomp[Konserwacja form guma],MATCH($B579,tab_MinKomp[[Stanowisko / Position ]:[Stanowisko / Position ]],0)))</f>
        <v>n/a</v>
      </c>
      <c r="FL580" s="194" t="str">
        <f>IF(INDEX(tab_MinKomp[Konserwacja form plastiki],MATCH($B579,tab_MinKomp[[Stanowisko / Position ]:[Stanowisko / Position ]],0))="n/a","n/a",FL579-INDEX(tab_MinKomp[Konserwacja form plastiki],MATCH($B579,tab_MinKomp[[Stanowisko / Position ]:[Stanowisko / Position ]],0)))</f>
        <v>n/a</v>
      </c>
      <c r="FM580" s="194" t="str">
        <f>IF(INDEX(tab_MinKomp[Konserwacja Gorącego Kanału],MATCH($B579,tab_MinKomp[[Stanowisko / Position ]:[Stanowisko / Position ]],0))="n/a","n/a",FM579-INDEX(tab_MinKomp[Konserwacja Gorącego Kanału],MATCH($B579,tab_MinKomp[[Stanowisko / Position ]:[Stanowisko / Position ]],0)))</f>
        <v>n/a</v>
      </c>
      <c r="FN580" s="194" t="str">
        <f>IF(INDEX(tab_MinKomp[MS Office (Excel)],MATCH($B579,tab_MinKomp[[Stanowisko / Position ]:[Stanowisko / Position ]],0))="n/a","n/a",FN579-INDEX(tab_MinKomp[MS Office (Excel)],MATCH($B579,tab_MinKomp[[Stanowisko / Position ]:[Stanowisko / Position ]],0)))</f>
        <v>n/a</v>
      </c>
      <c r="FO580" s="194" t="str">
        <f>IF(INDEX(tab_MinKomp[MS Office (Word)],MATCH($B579,tab_MinKomp[[Stanowisko / Position ]:[Stanowisko / Position ]],0))="n/a","n/a",FO579-INDEX(tab_MinKomp[MS Office (Word)],MATCH($B579,tab_MinKomp[[Stanowisko / Position ]:[Stanowisko / Position ]],0)))</f>
        <v>n/a</v>
      </c>
      <c r="FP580" s="194" t="str">
        <f>IF(INDEX(tab_MinKomp[MS Office (Power Point)],MATCH($B579,tab_MinKomp[[Stanowisko / Position ]:[Stanowisko / Position ]],0))="n/a","n/a",FP579-INDEX(tab_MinKomp[MS Office (Power Point)],MATCH($B579,tab_MinKomp[[Stanowisko / Position ]:[Stanowisko / Position ]],0)))</f>
        <v>n/a</v>
      </c>
      <c r="FQ580" s="196" t="str">
        <f>IF(INDEX(tab_MinKomp[Język angielski / Englisch],MATCH($B579,tab_MinKomp[[Stanowisko / Position ]:[Stanowisko / Position ]],0))="n/a","n/a",FQ579-INDEX(tab_MinKomp[Język angielski / Englisch],MATCH($B579,tab_MinKomp[[Stanowisko / Position ]:[Stanowisko / Position ]],0)))</f>
        <v>n/a</v>
      </c>
      <c r="FR580" s="196" t="str">
        <f>IF(INDEX(tab_MinKomp[Język niemiecki / Deutsch],MATCH($B579,tab_MinKomp[[Stanowisko / Position ]:[Stanowisko / Position ]],0))="n/a","n/a",FR579-INDEX(tab_MinKomp[Język niemiecki / Deutsch],MATCH($B579,tab_MinKomp[[Stanowisko / Position ]:[Stanowisko / Position ]],0)))</f>
        <v>n/a</v>
      </c>
      <c r="FS580" s="194">
        <f>IF(INDEX(tab_MinKomp[Zarządzanie dokumentacją procesową / Process dokumentation management],MATCH($B579,tab_MinKomp[[Stanowisko / Position ]:[Stanowisko / Position ]],0))="n/a","n/a",FS579-INDEX(tab_MinKomp[Zarządzanie dokumentacją procesową / Process dokumentation management],MATCH($B579,tab_MinKomp[[Stanowisko / Position ]:[Stanowisko / Position ]],0)))</f>
        <v>-1</v>
      </c>
      <c r="FT580" s="194">
        <f>IF(INDEX(tab_MinKomp[Znajomość procesów z obszaru / Kenntiss der prozesse in dem Bereich],MATCH($B579,tab_MinKomp[[Stanowisko / Position ]:[Stanowisko / Position ]],0))="n/a","n/a",FT579-INDEX(tab_MinKomp[Znajomość procesów z obszaru / Kenntiss der prozesse in dem Bereich],MATCH($B579,tab_MinKomp[[Stanowisko / Position ]:[Stanowisko / Position ]],0)))</f>
        <v>0</v>
      </c>
      <c r="FU580" s="194">
        <f>IF(INDEX(tab_MinKomp[optymalizacja procesów / Prozessoptymalisierung],MATCH($B579,tab_MinKomp[[Stanowisko / Position ]:[Stanowisko / Position ]],0))="n/a","n/a",FU579-INDEX(tab_MinKomp[optymalizacja procesów / Prozessoptymalisierung],MATCH($B579,tab_MinKomp[[Stanowisko / Position ]:[Stanowisko / Position ]],0)))</f>
        <v>0</v>
      </c>
      <c r="FV580" s="194">
        <f>IF(INDEX(tab_MinKomp[Umiejętności szkoleniowe / Trainingsfähigkeiten],MATCH($B579,tab_MinKomp[[Stanowisko / Position ]:[Stanowisko / Position ]],0))="n/a","n/a",FV579-INDEX(tab_MinKomp[Umiejętności szkoleniowe / Trainingsfähigkeiten],MATCH($B579,tab_MinKomp[[Stanowisko / Position ]:[Stanowisko / Position ]],0)))</f>
        <v>0</v>
      </c>
      <c r="FW580" s="194">
        <f>IF(INDEX(tab_MinKomp[Analityczne myślenie, podejście / Analitysches Denken, Einstellung],MATCH($B579,tab_MinKomp[[Stanowisko / Position ]:[Stanowisko / Position ]],0))="n/a","n/a",FW579-INDEX(tab_MinKomp[Analityczne myślenie, podejście / Analitysches Denken, Einstellung],MATCH($B579,tab_MinKomp[[Stanowisko / Position ]:[Stanowisko / Position ]],0)))</f>
        <v>0</v>
      </c>
      <c r="FX580" s="194">
        <f>IF(INDEX(tab_MinKomp[Dokładność, precyzja w dzialaniu / Genauigkeit, Präzision in die Arbeit],MATCH($B579,tab_MinKomp[[Stanowisko / Position ]:[Stanowisko / Position ]],0))="n/a","n/a",FX579-INDEX(tab_MinKomp[Dokładność, precyzja w dzialaniu / Genauigkeit, Präzision in die Arbeit],MATCH($B579,tab_MinKomp[[Stanowisko / Position ]:[Stanowisko / Position ]],0)))</f>
        <v>0</v>
      </c>
      <c r="FY580" s="194">
        <f>IF(INDEX(tab_MinKomp[Dyspozycyjność / Verfügbarkeit],MATCH($B579,tab_MinKomp[[Stanowisko / Position ]:[Stanowisko / Position ]],0))="n/a","n/a",FY579-INDEX(tab_MinKomp[Dyspozycyjność / Verfügbarkeit],MATCH($B579,tab_MinKomp[[Stanowisko / Position ]:[Stanowisko / Position ]],0)))</f>
        <v>0</v>
      </c>
      <c r="FZ580" s="194">
        <f>IF(INDEX(tab_MinKomp[Zaangażowanie / 
Engagement],MATCH($B579,tab_MinKomp[[Stanowisko / Position ]:[Stanowisko / Position ]],0))="n/a","n/a",FZ579-INDEX(tab_MinKomp[Zaangażowanie / 
Engagement],MATCH($B579,tab_MinKomp[[Stanowisko / Position ]:[Stanowisko / Position ]],0)))</f>
        <v>0</v>
      </c>
      <c r="GA580" s="194" t="str">
        <f>IF(INDEX(tab_MinKomp[Konserwacja form guma],MATCH($B579,tab_MinKomp[[Stanowisko / Position ]:[Stanowisko / Position ]],0))="n/a","n/a",GA579-INDEX(tab_MinKomp[Konserwacja form guma],MATCH($B579,tab_MinKomp[[Stanowisko / Position ]:[Stanowisko / Position ]],0)))</f>
        <v>n/a</v>
      </c>
      <c r="GB580" s="194" t="str">
        <f>IF(INDEX(tab_MinKomp[Konserwacja form plastiki],MATCH($B579,tab_MinKomp[[Stanowisko / Position ]:[Stanowisko / Position ]],0))="n/a","n/a",GB579-INDEX(tab_MinKomp[Konserwacja form plastiki],MATCH($B579,tab_MinKomp[[Stanowisko / Position ]:[Stanowisko / Position ]],0)))</f>
        <v>n/a</v>
      </c>
      <c r="GC580" s="194">
        <f>IF(INDEX(tab_MinKomp[Elastyczność w działaniu],MATCH($B579,tab_MinKomp[[Stanowisko / Position ]:[Stanowisko / Position ]],0))="n/a","n/a",GC579-INDEX(tab_MinKomp[Elastyczność w działaniu],MATCH($B579,tab_MinKomp[[Stanowisko / Position ]:[Stanowisko / Position ]],0)))</f>
        <v>0</v>
      </c>
      <c r="GD580" s="194">
        <f>IF(INDEX(tab_MinKomp[Komunikatywność],MATCH($B579,tab_MinKomp[[Stanowisko / Position ]:[Stanowisko / Position ]],0))="n/a","n/a",GD579-INDEX(tab_MinKomp[Komunikatywność],MATCH($B579,tab_MinKomp[[Stanowisko / Position ]:[Stanowisko / Position ]],0)))</f>
        <v>0</v>
      </c>
      <c r="GE580" s="193" t="str">
        <f>IF(INDEX(tab_MinKomp[Motywowanie i budowanie zaangażowania zespołu],MATCH($B579,tab_MinKomp[[Stanowisko / Position ]:[Stanowisko / Position ]],0))="n/a","n/a",GE579-INDEX(tab_MinKomp[Motywowanie i budowanie zaangażowania zespołu],MATCH($B579,tab_MinKomp[[Stanowisko / Position ]:[Stanowisko / Position ]],0)))</f>
        <v>n/a</v>
      </c>
      <c r="GF580" s="186" t="s">
        <v>248</v>
      </c>
      <c r="GG580" s="186" t="s">
        <v>248</v>
      </c>
      <c r="GH580" s="186" t="s">
        <v>248</v>
      </c>
      <c r="GI580" s="186" t="s">
        <v>248</v>
      </c>
      <c r="GJ580" s="186" t="s">
        <v>248</v>
      </c>
      <c r="GK580" s="186" t="s">
        <v>248</v>
      </c>
      <c r="GL580" s="186" t="s">
        <v>248</v>
      </c>
      <c r="GM580" s="186" t="s">
        <v>248</v>
      </c>
      <c r="GN580" s="186" t="s">
        <v>248</v>
      </c>
      <c r="GO580" s="186" t="s">
        <v>248</v>
      </c>
      <c r="GP580" s="186" t="s">
        <v>248</v>
      </c>
      <c r="GQ580" s="186" t="s">
        <v>248</v>
      </c>
      <c r="GR580" s="186" t="s">
        <v>248</v>
      </c>
      <c r="GS580" s="186" t="s">
        <v>248</v>
      </c>
      <c r="GT580" s="186" t="s">
        <v>248</v>
      </c>
      <c r="GU580" s="186" t="s">
        <v>248</v>
      </c>
      <c r="GV580" s="186" t="s">
        <v>248</v>
      </c>
      <c r="GW580" s="186" t="s">
        <v>248</v>
      </c>
      <c r="GX580" s="186" t="s">
        <v>248</v>
      </c>
      <c r="GY580" s="186" t="s">
        <v>248</v>
      </c>
      <c r="GZ580" s="261" t="s">
        <v>248</v>
      </c>
      <c r="HA580" s="261" t="s">
        <v>248</v>
      </c>
      <c r="HB580" s="191">
        <f>SUM(G580:GE580)/(HB579-(SUM(G580:GE580)))</f>
        <v>-4.6511627906976744E-2</v>
      </c>
    </row>
    <row r="581" spans="1:211" s="224" customFormat="1" ht="24.9" customHeight="1" x14ac:dyDescent="0.3">
      <c r="A581" s="219" t="s">
        <v>322</v>
      </c>
      <c r="B581" s="219" t="s">
        <v>315</v>
      </c>
      <c r="C581" s="219"/>
      <c r="D581" s="219">
        <v>1905</v>
      </c>
      <c r="E581" s="394" t="s">
        <v>688</v>
      </c>
      <c r="F581" s="220" t="s">
        <v>374</v>
      </c>
      <c r="G581" s="184">
        <v>2</v>
      </c>
      <c r="H581" s="184">
        <v>1</v>
      </c>
      <c r="I581" s="184">
        <v>2</v>
      </c>
      <c r="J581" s="184">
        <v>1</v>
      </c>
      <c r="K581" s="184">
        <v>1</v>
      </c>
      <c r="L581" s="184" t="s">
        <v>248</v>
      </c>
      <c r="M581" s="184" t="s">
        <v>248</v>
      </c>
      <c r="N581" s="184" t="s">
        <v>248</v>
      </c>
      <c r="O581" s="184">
        <v>1</v>
      </c>
      <c r="P581" s="184">
        <v>1</v>
      </c>
      <c r="Q581" s="184" t="s">
        <v>248</v>
      </c>
      <c r="R581" s="184" t="s">
        <v>248</v>
      </c>
      <c r="S581" s="184" t="s">
        <v>248</v>
      </c>
      <c r="T581" s="184" t="s">
        <v>248</v>
      </c>
      <c r="U581" s="184" t="s">
        <v>248</v>
      </c>
      <c r="V581" s="184" t="s">
        <v>248</v>
      </c>
      <c r="W581" s="184" t="s">
        <v>248</v>
      </c>
      <c r="X581" s="184" t="s">
        <v>248</v>
      </c>
      <c r="Y581" s="184" t="s">
        <v>248</v>
      </c>
      <c r="Z581" s="184" t="s">
        <v>248</v>
      </c>
      <c r="AA581" s="184" t="s">
        <v>248</v>
      </c>
      <c r="AB581" s="184" t="s">
        <v>248</v>
      </c>
      <c r="AC581" s="184" t="s">
        <v>248</v>
      </c>
      <c r="AD581" s="184" t="s">
        <v>248</v>
      </c>
      <c r="AE581" s="184" t="s">
        <v>248</v>
      </c>
      <c r="AF581" s="184" t="s">
        <v>248</v>
      </c>
      <c r="AG581" s="184" t="s">
        <v>248</v>
      </c>
      <c r="AH581" s="184" t="s">
        <v>248</v>
      </c>
      <c r="AI581" s="184" t="s">
        <v>248</v>
      </c>
      <c r="AJ581" s="184" t="s">
        <v>248</v>
      </c>
      <c r="AK581" s="184" t="s">
        <v>248</v>
      </c>
      <c r="AL581" s="184">
        <v>1</v>
      </c>
      <c r="AM581" s="184" t="s">
        <v>248</v>
      </c>
      <c r="AN581" s="184" t="s">
        <v>248</v>
      </c>
      <c r="AO581" s="184">
        <v>1</v>
      </c>
      <c r="AP581" s="184" t="s">
        <v>248</v>
      </c>
      <c r="AQ581" s="184">
        <v>1</v>
      </c>
      <c r="AR581" s="184" t="s">
        <v>248</v>
      </c>
      <c r="AS581" s="184" t="s">
        <v>248</v>
      </c>
      <c r="AT581" s="184" t="s">
        <v>248</v>
      </c>
      <c r="AU581" s="184" t="s">
        <v>248</v>
      </c>
      <c r="AV581" s="184">
        <v>2</v>
      </c>
      <c r="AW581" s="184">
        <v>1</v>
      </c>
      <c r="AX581" s="184" t="s">
        <v>248</v>
      </c>
      <c r="AY581" s="184" t="s">
        <v>248</v>
      </c>
      <c r="AZ581" s="184" t="s">
        <v>248</v>
      </c>
      <c r="BA581" s="184" t="s">
        <v>248</v>
      </c>
      <c r="BB581" s="184" t="s">
        <v>248</v>
      </c>
      <c r="BC581" s="184" t="s">
        <v>248</v>
      </c>
      <c r="BD581" s="184" t="s">
        <v>248</v>
      </c>
      <c r="BE581" s="184" t="s">
        <v>248</v>
      </c>
      <c r="BF581" s="184" t="s">
        <v>248</v>
      </c>
      <c r="BG581" s="184" t="s">
        <v>248</v>
      </c>
      <c r="BH581" s="184" t="s">
        <v>248</v>
      </c>
      <c r="BI581" s="184" t="s">
        <v>248</v>
      </c>
      <c r="BJ581" s="184" t="s">
        <v>248</v>
      </c>
      <c r="BK581" s="184" t="s">
        <v>248</v>
      </c>
      <c r="BL581" s="184" t="s">
        <v>248</v>
      </c>
      <c r="BM581" s="184" t="s">
        <v>248</v>
      </c>
      <c r="BN581" s="184" t="s">
        <v>248</v>
      </c>
      <c r="BO581" s="184" t="s">
        <v>248</v>
      </c>
      <c r="BP581" s="184">
        <v>1</v>
      </c>
      <c r="BQ581" s="184" t="s">
        <v>248</v>
      </c>
      <c r="BR581" s="184">
        <v>1</v>
      </c>
      <c r="BS581" s="184" t="s">
        <v>248</v>
      </c>
      <c r="BT581" s="184" t="s">
        <v>248</v>
      </c>
      <c r="BU581" s="184" t="s">
        <v>248</v>
      </c>
      <c r="BV581" s="184" t="s">
        <v>248</v>
      </c>
      <c r="BW581" s="184" t="s">
        <v>248</v>
      </c>
      <c r="BX581" s="184" t="s">
        <v>248</v>
      </c>
      <c r="BY581" s="184" t="s">
        <v>248</v>
      </c>
      <c r="BZ581" s="184" t="s">
        <v>248</v>
      </c>
      <c r="CA581" s="184">
        <v>1</v>
      </c>
      <c r="CB581" s="184" t="s">
        <v>248</v>
      </c>
      <c r="CC581" s="184">
        <v>2</v>
      </c>
      <c r="CD581" s="184">
        <v>2</v>
      </c>
      <c r="CE581" s="184" t="s">
        <v>248</v>
      </c>
      <c r="CF581" s="184" t="s">
        <v>248</v>
      </c>
      <c r="CG581" s="184">
        <v>1</v>
      </c>
      <c r="CH581" s="184" t="s">
        <v>248</v>
      </c>
      <c r="CI581" s="184" t="s">
        <v>248</v>
      </c>
      <c r="CJ581" s="184" t="s">
        <v>248</v>
      </c>
      <c r="CK581" s="184" t="s">
        <v>248</v>
      </c>
      <c r="CL581" s="184" t="s">
        <v>248</v>
      </c>
      <c r="CM581" s="184" t="s">
        <v>248</v>
      </c>
      <c r="CN581" s="184" t="s">
        <v>248</v>
      </c>
      <c r="CO581" s="184" t="s">
        <v>248</v>
      </c>
      <c r="CP581" s="184" t="s">
        <v>248</v>
      </c>
      <c r="CQ581" s="184" t="s">
        <v>248</v>
      </c>
      <c r="CR581" s="184" t="s">
        <v>248</v>
      </c>
      <c r="CS581" s="184" t="s">
        <v>248</v>
      </c>
      <c r="CT581" s="184" t="s">
        <v>248</v>
      </c>
      <c r="CU581" s="184" t="s">
        <v>248</v>
      </c>
      <c r="CV581" s="184" t="s">
        <v>248</v>
      </c>
      <c r="CW581" s="184">
        <v>2</v>
      </c>
      <c r="CX581" s="184" t="s">
        <v>248</v>
      </c>
      <c r="CY581" s="184" t="s">
        <v>248</v>
      </c>
      <c r="CZ581" s="184" t="s">
        <v>248</v>
      </c>
      <c r="DA581" s="184" t="s">
        <v>248</v>
      </c>
      <c r="DB581" s="184" t="s">
        <v>248</v>
      </c>
      <c r="DC581" s="184" t="s">
        <v>248</v>
      </c>
      <c r="DD581" s="184" t="s">
        <v>248</v>
      </c>
      <c r="DE581" s="184" t="s">
        <v>248</v>
      </c>
      <c r="DF581" s="184">
        <v>1</v>
      </c>
      <c r="DG581" s="184" t="s">
        <v>248</v>
      </c>
      <c r="DH581" s="184" t="s">
        <v>248</v>
      </c>
      <c r="DI581" s="184" t="s">
        <v>248</v>
      </c>
      <c r="DJ581" s="184" t="s">
        <v>248</v>
      </c>
      <c r="DK581" s="184" t="s">
        <v>248</v>
      </c>
      <c r="DL581" s="184" t="s">
        <v>248</v>
      </c>
      <c r="DM581" s="184" t="s">
        <v>248</v>
      </c>
      <c r="DN581" s="184" t="s">
        <v>248</v>
      </c>
      <c r="DO581" s="184" t="s">
        <v>248</v>
      </c>
      <c r="DP581" s="184" t="s">
        <v>248</v>
      </c>
      <c r="DQ581" s="184" t="s">
        <v>248</v>
      </c>
      <c r="DR581" s="184" t="s">
        <v>248</v>
      </c>
      <c r="DS581" s="184" t="s">
        <v>248</v>
      </c>
      <c r="DT581" s="184" t="s">
        <v>248</v>
      </c>
      <c r="DU581" s="184" t="s">
        <v>248</v>
      </c>
      <c r="DV581" s="184" t="s">
        <v>248</v>
      </c>
      <c r="DW581" s="184" t="s">
        <v>248</v>
      </c>
      <c r="DX581" s="184" t="s">
        <v>248</v>
      </c>
      <c r="DY581" s="184" t="s">
        <v>248</v>
      </c>
      <c r="DZ581" s="184" t="s">
        <v>248</v>
      </c>
      <c r="EA581" s="184" t="s">
        <v>248</v>
      </c>
      <c r="EB581" s="184" t="s">
        <v>248</v>
      </c>
      <c r="EC581" s="184" t="s">
        <v>248</v>
      </c>
      <c r="ED581" s="184" t="s">
        <v>248</v>
      </c>
      <c r="EE581" s="184" t="s">
        <v>248</v>
      </c>
      <c r="EF581" s="184" t="s">
        <v>248</v>
      </c>
      <c r="EG581" s="184" t="s">
        <v>248</v>
      </c>
      <c r="EH581" s="184" t="s">
        <v>248</v>
      </c>
      <c r="EI581" s="184" t="s">
        <v>248</v>
      </c>
      <c r="EJ581" s="184" t="s">
        <v>248</v>
      </c>
      <c r="EK581" s="184" t="s">
        <v>248</v>
      </c>
      <c r="EL581" s="184" t="s">
        <v>248</v>
      </c>
      <c r="EM581" s="184" t="s">
        <v>248</v>
      </c>
      <c r="EN581" s="184" t="s">
        <v>248</v>
      </c>
      <c r="EO581" s="184" t="s">
        <v>248</v>
      </c>
      <c r="EP581" s="184" t="s">
        <v>248</v>
      </c>
      <c r="EQ581" s="184" t="s">
        <v>248</v>
      </c>
      <c r="ER581" s="184" t="s">
        <v>248</v>
      </c>
      <c r="ES581" s="184" t="s">
        <v>248</v>
      </c>
      <c r="ET581" s="184" t="s">
        <v>248</v>
      </c>
      <c r="EU581" s="184" t="s">
        <v>248</v>
      </c>
      <c r="EV581" s="184" t="s">
        <v>248</v>
      </c>
      <c r="EW581" s="184" t="s">
        <v>248</v>
      </c>
      <c r="EX581" s="184" t="s">
        <v>248</v>
      </c>
      <c r="EY581" s="184" t="s">
        <v>248</v>
      </c>
      <c r="EZ581" s="184" t="s">
        <v>248</v>
      </c>
      <c r="FA581" s="184" t="s">
        <v>248</v>
      </c>
      <c r="FB581" s="184" t="s">
        <v>248</v>
      </c>
      <c r="FC581" s="184" t="s">
        <v>248</v>
      </c>
      <c r="FD581" s="184" t="s">
        <v>248</v>
      </c>
      <c r="FE581" s="184" t="s">
        <v>248</v>
      </c>
      <c r="FF581" s="184" t="s">
        <v>248</v>
      </c>
      <c r="FG581" s="184" t="s">
        <v>248</v>
      </c>
      <c r="FH581" s="184" t="s">
        <v>248</v>
      </c>
      <c r="FI581" s="184" t="s">
        <v>248</v>
      </c>
      <c r="FJ581" s="184" t="s">
        <v>248</v>
      </c>
      <c r="FK581" s="184" t="s">
        <v>248</v>
      </c>
      <c r="FL581" s="184" t="s">
        <v>248</v>
      </c>
      <c r="FM581" s="184" t="s">
        <v>248</v>
      </c>
      <c r="FN581" s="184" t="s">
        <v>248</v>
      </c>
      <c r="FO581" s="184" t="s">
        <v>248</v>
      </c>
      <c r="FP581" s="184" t="s">
        <v>248</v>
      </c>
      <c r="FQ581" s="221" t="s">
        <v>248</v>
      </c>
      <c r="FR581" s="221" t="s">
        <v>248</v>
      </c>
      <c r="FS581" s="184">
        <v>1</v>
      </c>
      <c r="FT581" s="184">
        <v>2</v>
      </c>
      <c r="FU581" s="184">
        <v>1</v>
      </c>
      <c r="FV581" s="184">
        <v>1</v>
      </c>
      <c r="FW581" s="184">
        <v>1</v>
      </c>
      <c r="FX581" s="184">
        <v>2</v>
      </c>
      <c r="FY581" s="184">
        <v>2</v>
      </c>
      <c r="FZ581" s="184">
        <v>2</v>
      </c>
      <c r="GA581" s="184" t="s">
        <v>248</v>
      </c>
      <c r="GB581" s="184" t="s">
        <v>248</v>
      </c>
      <c r="GC581" s="184">
        <v>2</v>
      </c>
      <c r="GD581" s="184">
        <v>1</v>
      </c>
      <c r="GE581" s="184" t="s">
        <v>248</v>
      </c>
      <c r="GF581" s="184" t="s">
        <v>248</v>
      </c>
      <c r="GG581" s="184" t="s">
        <v>248</v>
      </c>
      <c r="GH581" s="184" t="s">
        <v>248</v>
      </c>
      <c r="GI581" s="184" t="s">
        <v>248</v>
      </c>
      <c r="GJ581" s="184" t="s">
        <v>248</v>
      </c>
      <c r="GK581" s="184" t="s">
        <v>248</v>
      </c>
      <c r="GL581" s="184" t="s">
        <v>248</v>
      </c>
      <c r="GM581" s="184" t="s">
        <v>248</v>
      </c>
      <c r="GN581" s="184" t="s">
        <v>248</v>
      </c>
      <c r="GO581" s="184" t="s">
        <v>248</v>
      </c>
      <c r="GP581" s="184" t="s">
        <v>248</v>
      </c>
      <c r="GQ581" s="184" t="s">
        <v>248</v>
      </c>
      <c r="GR581" s="184" t="s">
        <v>248</v>
      </c>
      <c r="GS581" s="184" t="s">
        <v>248</v>
      </c>
      <c r="GT581" s="184" t="s">
        <v>248</v>
      </c>
      <c r="GU581" s="184" t="s">
        <v>248</v>
      </c>
      <c r="GV581" s="184" t="s">
        <v>248</v>
      </c>
      <c r="GW581" s="184" t="s">
        <v>248</v>
      </c>
      <c r="GX581" s="184" t="s">
        <v>248</v>
      </c>
      <c r="GY581" s="184" t="s">
        <v>248</v>
      </c>
      <c r="GZ581" s="262" t="s">
        <v>248</v>
      </c>
      <c r="HA581" s="262" t="s">
        <v>248</v>
      </c>
      <c r="HB581" s="222">
        <f>SUM(G581:GE581)</f>
        <v>41</v>
      </c>
      <c r="HC581" s="223"/>
    </row>
    <row r="582" spans="1:211" ht="24.9" customHeight="1" thickBot="1" x14ac:dyDescent="0.35">
      <c r="A582" s="108" t="str">
        <f>A581</f>
        <v>Prod.-Q-6</v>
      </c>
      <c r="B582" s="108" t="str">
        <f>B581</f>
        <v>Pracownik Produkcji</v>
      </c>
      <c r="C582" s="108">
        <f>C581</f>
        <v>0</v>
      </c>
      <c r="D582" s="108">
        <f>D581</f>
        <v>1905</v>
      </c>
      <c r="E582" s="395"/>
      <c r="F582" s="189" t="s">
        <v>375</v>
      </c>
      <c r="G582" s="192">
        <f>IF(INDEX(tab_MinKomp[Przepisy BHP / BHP Vorschriften],MATCH($B581,tab_MinKomp[[Stanowisko / Position ]:[Stanowisko / Position ]],0))="n/a","n/a",G581-INDEX(tab_MinKomp[Przepisy BHP / BHP Vorschriften],MATCH($B581,tab_MinKomp[[Stanowisko / Position ]:[Stanowisko / Position ]],0)))</f>
        <v>0</v>
      </c>
      <c r="H582" s="193">
        <f>IF(INDEX(tab_MinKomp[Przepisy PPOŻ / Brandschutzbestimmungen],MATCH($B581,tab_MinKomp[[Stanowisko / Position ]:[Stanowisko / Position ]],0))="n/a","n/a",H581-INDEX(tab_MinKomp[Przepisy PPOŻ / Brandschutzbestimmungen],MATCH($B581,tab_MinKomp[[Stanowisko / Position ]:[Stanowisko / Position ]],0)))</f>
        <v>0</v>
      </c>
      <c r="I582" s="193">
        <f>IF(INDEX(tab_MinKomp[Ryzyko zawodowe na stanowiskach pracyv/ Berufliche Risiken an Arbeitsstellen],MATCH($B581,tab_MinKomp[[Stanowisko / Position ]:[Stanowisko / Position ]],0))="n/a","n/a",I581-INDEX(tab_MinKomp[Ryzyko zawodowe na stanowiskach pracyv/ Berufliche Risiken an Arbeitsstellen],MATCH($B581,tab_MinKomp[[Stanowisko / Position ]:[Stanowisko / Position ]],0)))</f>
        <v>0</v>
      </c>
      <c r="J582" s="193">
        <f>IF(INDEX(tab_MinKomp[Gospodarka substancjami niebezpiecznymi / Gefahrstoffmanagement],MATCH($B581,tab_MinKomp[[Stanowisko / Position ]:[Stanowisko / Position ]],0))="n/a","n/a",J581-INDEX(tab_MinKomp[Gospodarka substancjami niebezpiecznymi / Gefahrstoffmanagement],MATCH($B581,tab_MinKomp[[Stanowisko / Position ]:[Stanowisko / Position ]],0)))</f>
        <v>0</v>
      </c>
      <c r="K582" s="193">
        <f>IF(INDEX(tab_MinKomp[Gospodarka odpadami / Abfallwirtschaft],MATCH($B581,tab_MinKomp[[Stanowisko / Position ]:[Stanowisko / Position ]],0))="n/a","n/a",K581-INDEX(tab_MinKomp[Gospodarka odpadami / Abfallwirtschaft],MATCH($B581,tab_MinKomp[[Stanowisko / Position ]:[Stanowisko / Position ]],0)))</f>
        <v>0</v>
      </c>
      <c r="L582" s="194" t="str">
        <f>IF(INDEX(tab_MinKomp[Przepisy kodeksu pracy / Bestimmungen des Arbeitsgesetzes],MATCH($B581,tab_MinKomp[[Stanowisko / Position ]:[Stanowisko / Position ]],0))="n/a","n/a",L581-INDEX(tab_MinKomp[Przepisy kodeksu pracy / Bestimmungen des Arbeitsgesetzes],MATCH($B581,tab_MinKomp[[Stanowisko / Position ]:[Stanowisko / Position ]],0)))</f>
        <v>n/a</v>
      </c>
      <c r="M582" s="195" t="str">
        <f>IF(INDEX(tab_MinKomp[Przepisy o ub.społ. ZUS  / Sozialversicherungsvorschriften],MATCH($B581,tab_MinKomp[[Stanowisko / Position ]:[Stanowisko / Position ]],0))="n/a","n/a",M581-INDEX(tab_MinKomp[Przepisy o ub.społ. ZUS  / Sozialversicherungsvorschriften],MATCH($B581,tab_MinKomp[[Stanowisko / Position ]:[Stanowisko / Position ]],0)))</f>
        <v>n/a</v>
      </c>
      <c r="N582" s="194" t="str">
        <f>IF(INDEX(tab_MinKomp[PRZEPISY O PDOF /persönlich Einkommensteuergesetz ],MATCH($B581,tab_MinKomp[[Stanowisko / Position ]:[Stanowisko / Position ]],0))="n/a","n/a",N581-INDEX(tab_MinKomp[PRZEPISY O PDOF /persönlich Einkommensteuergesetz ],MATCH($B581,tab_MinKomp[[Stanowisko / Position ]:[Stanowisko / Position ]],0)))</f>
        <v>n/a</v>
      </c>
      <c r="O582" s="194">
        <f>IF(INDEX(tab_MinKomp[Regulamin pracy / Arbeitsordnung],MATCH($B581,tab_MinKomp[[Stanowisko / Position ]:[Stanowisko / Position ]],0))="n/a","n/a",O581-INDEX(tab_MinKomp[Regulamin pracy / Arbeitsordnung],MATCH($B581,tab_MinKomp[[Stanowisko / Position ]:[Stanowisko / Position ]],0)))</f>
        <v>0</v>
      </c>
      <c r="P582" s="194">
        <f>IF(INDEX(tab_MinKomp[Regulamin wynagradzania / Vergütungsordnung],MATCH($B581,tab_MinKomp[[Stanowisko / Position ]:[Stanowisko / Position ]],0))="n/a","n/a",P581-INDEX(tab_MinKomp[Regulamin wynagradzania / Vergütungsordnung],MATCH($B581,tab_MinKomp[[Stanowisko / Position ]:[Stanowisko / Position ]],0)))</f>
        <v>0</v>
      </c>
      <c r="Q582" s="194" t="str">
        <f>IF(INDEX(tab_MinKomp[System R2PŁATNIK PRO: Płace / Lohnabrechnung],MATCH($B581,tab_MinKomp[[Stanowisko / Position ]:[Stanowisko / Position ]],0))="n/a","n/a",Q581-INDEX(tab_MinKomp[System R2PŁATNIK PRO: Płace / Lohnabrechnung],MATCH($B581,tab_MinKomp[[Stanowisko / Position ]:[Stanowisko / Position ]],0)))</f>
        <v>n/a</v>
      </c>
      <c r="R582" s="194" t="str">
        <f>IF(INDEX(tab_MinKomp[SystemR2PŁATNIK PRO: KADRY / Personaldaten],MATCH($B581,tab_MinKomp[[Stanowisko / Position ]:[Stanowisko / Position ]],0))="n/a","n/a",R581-INDEX(tab_MinKomp[SystemR2PŁATNIK PRO: KADRY / Personaldaten],MATCH($B581,tab_MinKomp[[Stanowisko / Position ]:[Stanowisko / Position ]],0)))</f>
        <v>n/a</v>
      </c>
      <c r="S582" s="194" t="str">
        <f>IF(INDEX(tab_MinKomp[SYSTEM R2PŁATNIK PRO: zarządzanie pracownikami / Arbeitsverwaltung],MATCH($B581,tab_MinKomp[[Stanowisko / Position ]:[Stanowisko / Position ]],0))="n/a","n/a",S581-INDEX(tab_MinKomp[SYSTEM R2PŁATNIK PRO: zarządzanie pracownikami / Arbeitsverwaltung],MATCH($B581,tab_MinKomp[[Stanowisko / Position ]:[Stanowisko / Position ]],0)))</f>
        <v>n/a</v>
      </c>
      <c r="T582" s="194" t="str">
        <f>IF(INDEX(tab_MinKomp[Doradztwo, wsparcie personalne / Personalberatung und Unterstützung],MATCH($B581,tab_MinKomp[[Stanowisko / Position ]:[Stanowisko / Position ]],0))="n/a","n/a",T581-INDEX(tab_MinKomp[Doradztwo, wsparcie personalne / Personalberatung und Unterstützung],MATCH($B581,tab_MinKomp[[Stanowisko / Position ]:[Stanowisko / Position ]],0)))</f>
        <v>n/a</v>
      </c>
      <c r="U582" s="194" t="str">
        <f>IF(INDEX(tab_MinKomp[Przepisy o podatku VAT / MwSt.- Gesetz],MATCH($B581,tab_MinKomp[[Stanowisko / Position ]:[Stanowisko / Position ]],0))="n/a","n/a",U581-INDEX(tab_MinKomp[Przepisy o podatku VAT / MwSt.- Gesetz],MATCH($B581,tab_MinKomp[[Stanowisko / Position ]:[Stanowisko / Position ]],0)))</f>
        <v>n/a</v>
      </c>
      <c r="V582" s="194" t="str">
        <f>IF(INDEX(tab_MinKomp[PrzepisyPDOP / geschäftlich Einkommensteuergesetz],MATCH($B581,tab_MinKomp[[Stanowisko / Position ]:[Stanowisko / Position ]],0))="n/a","n/a",V581-INDEX(tab_MinKomp[PrzepisyPDOP / geschäftlich Einkommensteuergesetz],MATCH($B581,tab_MinKomp[[Stanowisko / Position ]:[Stanowisko / Position ]],0)))</f>
        <v>n/a</v>
      </c>
      <c r="W582" s="194" t="str">
        <f>IF(INDEX(tab_MinKomp[System BAAN / FINANSE (FIBU)],MATCH($B581,tab_MinKomp[[Stanowisko / Position ]:[Stanowisko / Position ]],0))="n/a","n/a",W581-INDEX(tab_MinKomp[System BAAN / FINANSE (FIBU)],MATCH($B581,tab_MinKomp[[Stanowisko / Position ]:[Stanowisko / Position ]],0)))</f>
        <v>n/a</v>
      </c>
      <c r="X582" s="194" t="str">
        <f>IF(INDEX(tab_MinKomp[Systemy pomocnicze / Hilfssysteme(STOCKPROGRAM, KALK2000 etc.)],MATCH($B581,tab_MinKomp[[Stanowisko / Position ]:[Stanowisko / Position ]],0))="n/a","n/a",X581-INDEX(tab_MinKomp[Systemy pomocnicze / Hilfssysteme(STOCKPROGRAM, KALK2000 etc.)],MATCH($B581,tab_MinKomp[[Stanowisko / Position ]:[Stanowisko / Position ]],0)))</f>
        <v>n/a</v>
      </c>
      <c r="Y582" s="194" t="str">
        <f>IF(INDEX(tab_MinKomp[Polityka rachunkowości / Buchführungspolitik],MATCH($B581,tab_MinKomp[[Stanowisko / Position ]:[Stanowisko / Position ]],0))="n/a","n/a",Y581-INDEX(tab_MinKomp[Polityka rachunkowości / Buchführungspolitik],MATCH($B581,tab_MinKomp[[Stanowisko / Position ]:[Stanowisko / Position ]],0)))</f>
        <v>n/a</v>
      </c>
      <c r="Z582" s="194" t="str">
        <f>IF(INDEX(tab_MinKomp[Ustawa o rachunkowości / Rechnungslegungsgesetz],MATCH($B581,tab_MinKomp[[Stanowisko / Position ]:[Stanowisko / Position ]],0))="n/a","n/a",Z581-INDEX(tab_MinKomp[Ustawa o rachunkowości / Rechnungslegungsgesetz],MATCH($B581,tab_MinKomp[[Stanowisko / Position ]:[Stanowisko / Position ]],0)))</f>
        <v>n/a</v>
      </c>
      <c r="AA582" s="194" t="str">
        <f>IF(INDEX(tab_MinKomp[WORKFLOW - TS-100],MATCH($B581,tab_MinKomp[[Stanowisko / Position ]:[Stanowisko / Position ]],0))="n/a","n/a",AA581-INDEX(tab_MinKomp[WORKFLOW - TS-100],MATCH($B581,tab_MinKomp[[Stanowisko / Position ]:[Stanowisko / Position ]],0)))</f>
        <v>n/a</v>
      </c>
      <c r="AB582" s="194" t="str">
        <f>IF(INDEX(tab_MinKomp[WORKFLOW - SFMS],MATCH($B581,tab_MinKomp[[Stanowisko / Position ]:[Stanowisko / Position ]],0))="n/a","n/a",AB581-INDEX(tab_MinKomp[WORKFLOW - SFMS],MATCH($B581,tab_MinKomp[[Stanowisko / Position ]:[Stanowisko / Position ]],0)))</f>
        <v>n/a</v>
      </c>
      <c r="AC582" s="194" t="str">
        <f>IF(INDEX(tab_MinKomp[System ISO 9001:2015],MATCH($B581,tab_MinKomp[[Stanowisko / Position ]:[Stanowisko / Position ]],0))="n/a","n/a",AC581-INDEX(tab_MinKomp[System ISO 9001:2015],MATCH($B581,tab_MinKomp[[Stanowisko / Position ]:[Stanowisko / Position ]],0)))</f>
        <v>n/a</v>
      </c>
      <c r="AD582" s="194" t="str">
        <f>IF(INDEX(tab_MinKomp[System ISO 9001:2015],MATCH($B581,tab_MinKomp[[Stanowisko / Position ]:[Stanowisko / Position ]],0))="n/a","n/a",AD581-INDEX(tab_MinKomp[System ISO 9001:2015],MATCH($B581,tab_MinKomp[[Stanowisko / Position ]:[Stanowisko / Position ]],0)))</f>
        <v>n/a</v>
      </c>
      <c r="AE582" s="194" t="str">
        <f>IF(INDEX(tab_MinKomp[System ISO 9001:2015],MATCH($B581,tab_MinKomp[[Stanowisko / Position ]:[Stanowisko / Position ]],0))="n/a","n/a",AE581-INDEX(tab_MinKomp[System ISO 9001:2015],MATCH($B581,tab_MinKomp[[Stanowisko / Position ]:[Stanowisko / Position ]],0)))</f>
        <v>n/a</v>
      </c>
      <c r="AF582" s="194" t="str">
        <f>IF(INDEX(tab_MinKomp[System ISO 9001:2015],MATCH($B581,tab_MinKomp[[Stanowisko / Position ]:[Stanowisko / Position ]],0))="n/a","n/a",AF581-INDEX(tab_MinKomp[System ISO 9001:2015],MATCH($B581,tab_MinKomp[[Stanowisko / Position ]:[Stanowisko / Position ]],0)))</f>
        <v>n/a</v>
      </c>
      <c r="AG582" s="194" t="str">
        <f>IF(INDEX(tab_MinKomp[Wymagania VDA 6.3 Process / Forderungen],MATCH($B581,tab_MinKomp[[Stanowisko / Position ]:[Stanowisko / Position ]],0))="n/a","n/a",AG581-INDEX(tab_MinKomp[Wymagania VDA 6.3 Process / Forderungen],MATCH($B581,tab_MinKomp[[Stanowisko / Position ]:[Stanowisko / Position ]],0)))</f>
        <v>n/a</v>
      </c>
      <c r="AH582" s="194" t="str">
        <f>IF(INDEX(tab_MinKomp[Wymagania VDA 6.5 Product / Forderungen],MATCH($B581,tab_MinKomp[[Stanowisko / Position ]:[Stanowisko / Position ]],0))="n/a","n/a",AH581-INDEX(tab_MinKomp[Wymagania VDA 6.5 Product / Forderungen],MATCH($B581,tab_MinKomp[[Stanowisko / Position ]:[Stanowisko / Position ]],0)))</f>
        <v>n/a</v>
      </c>
      <c r="AI582" s="194" t="str">
        <f>IF(INDEX(tab_MinKomp[System ISO 9001:2015],MATCH($B581,tab_MinKomp[[Stanowisko / Position ]:[Stanowisko / Position ]],0))="n/a","n/a",AI581-INDEX(tab_MinKomp[System ISO 9001:2015],MATCH($B581,tab_MinKomp[[Stanowisko / Position ]:[Stanowisko / Position ]],0)))</f>
        <v>n/a</v>
      </c>
      <c r="AJ582" s="194" t="str">
        <f>IF(INDEX(tab_MinKomp[Auditor systemu ISO 17021:2018],MATCH($B581,tab_MinKomp[[Stanowisko / Position ]:[Stanowisko / Position ]],0))="n/a","n/a",AJ581-INDEX(tab_MinKomp[Auditor systemu ISO 17021:2018],MATCH($B581,tab_MinKomp[[Stanowisko / Position ]:[Stanowisko / Position ]],0)))</f>
        <v>n/a</v>
      </c>
      <c r="AK582" s="194" t="str">
        <f>IF(INDEX(tab_MinKomp[Pełnomocnik systemu / Systemvertreter],MATCH($B581,tab_MinKomp[[Stanowisko / Position ]:[Stanowisko / Position ]],0))="n/a","n/a",AK581-INDEX(tab_MinKomp[Pełnomocnik systemu / Systemvertreter],MATCH($B581,tab_MinKomp[[Stanowisko / Position ]:[Stanowisko / Position ]],0)))</f>
        <v>n/a</v>
      </c>
      <c r="AL582" s="194">
        <f>IF(INDEX(tab_MinKomp[Polityka Etyczna - Compliance],MATCH($B581,tab_MinKomp[[Stanowisko / Position ]:[Stanowisko / Position ]],0))="n/a","n/a",AL581-INDEX(tab_MinKomp[Polityka Etyczna - Compliance],MATCH($B581,tab_MinKomp[[Stanowisko / Position ]:[Stanowisko / Position ]],0)))</f>
        <v>0</v>
      </c>
      <c r="AM582" s="194" t="str">
        <f>IF(INDEX(tab_MinKomp[WDRAŻANIE NOWYCH PROJEKTÓW/ PROCEDURA CTM],MATCH($B581,tab_MinKomp[[Stanowisko / Position ]:[Stanowisko / Position ]],0))="n/a","n/a",AM581-INDEX(tab_MinKomp[WDRAŻANIE NOWYCH PROJEKTÓW/ PROCEDURA CTM],MATCH($B581,tab_MinKomp[[Stanowisko / Position ]:[Stanowisko / Position ]],0)))</f>
        <v>n/a</v>
      </c>
      <c r="AN582" s="194" t="str">
        <f>IF(INDEX(tab_MinKomp[KAMIENIE MILOWE MSL/PIFF],MATCH($B581,tab_MinKomp[[Stanowisko / Position ]:[Stanowisko / Position ]],0))="n/a","n/a",AN581-INDEX(tab_MinKomp[KAMIENIE MILOWE MSL/PIFF],MATCH($B581,tab_MinKomp[[Stanowisko / Position ]:[Stanowisko / Position ]],0)))</f>
        <v>n/a</v>
      </c>
      <c r="AO582" s="194">
        <f>IF(INDEX(tab_MinKomp[CP],MATCH($B581,tab_MinKomp[[Stanowisko / Position ]:[Stanowisko / Position ]],0))="n/a","n/a",AO581-INDEX(tab_MinKomp[CP],MATCH($B581,tab_MinKomp[[Stanowisko / Position ]:[Stanowisko / Position ]],0)))</f>
        <v>0</v>
      </c>
      <c r="AP582" s="194" t="str">
        <f>IF(INDEX(tab_MinKomp[FMEA],MATCH($B581,tab_MinKomp[[Stanowisko / Position ]:[Stanowisko / Position ]],0))="n/a","n/a",AP581-INDEX(tab_MinKomp[FMEA],MATCH($B581,tab_MinKomp[[Stanowisko / Position ]:[Stanowisko / Position ]],0)))</f>
        <v>n/a</v>
      </c>
      <c r="AQ582" s="194">
        <f>IF(INDEX(tab_MinKomp[CP],MATCH($B581,tab_MinKomp[[Stanowisko / Position ]:[Stanowisko / Position ]],0))="n/a","n/a",AQ581-INDEX(tab_MinKomp[CP],MATCH($B581,tab_MinKomp[[Stanowisko / Position ]:[Stanowisko / Position ]],0)))</f>
        <v>0</v>
      </c>
      <c r="AR582" s="194" t="str">
        <f>IF(INDEX(tab_MinKomp[APQP],MATCH($B581,tab_MinKomp[[Stanowisko / Position ]:[Stanowisko / Position ]],0))="n/a","n/a",AR581-INDEX(tab_MinKomp[APQP],MATCH($B581,tab_MinKomp[[Stanowisko / Position ]:[Stanowisko / Position ]],0)))</f>
        <v>n/a</v>
      </c>
      <c r="AS582" s="194" t="str">
        <f>IF(INDEX(tab_MinKomp[MSA],MATCH($B581,tab_MinKomp[[Stanowisko / Position ]:[Stanowisko / Position ]],0))="n/a","n/a",AS581-INDEX(tab_MinKomp[MSA],MATCH($B581,tab_MinKomp[[Stanowisko / Position ]:[Stanowisko / Position ]],0)))</f>
        <v>n/a</v>
      </c>
      <c r="AT582" s="194" t="str">
        <f>IF(INDEX(tab_MinKomp[SPC],MATCH($B581,tab_MinKomp[[Stanowisko / Position ]:[Stanowisko / Position ]],0))="n/a","n/a",AT581-INDEX(tab_MinKomp[SPC],MATCH($B581,tab_MinKomp[[Stanowisko / Position ]:[Stanowisko / Position ]],0)))</f>
        <v>n/a</v>
      </c>
      <c r="AU582" s="194" t="str">
        <f>IF(INDEX(tab_MinKomp[CSR (SPECYFICZNE WYMAGANIA KLIENTA)],MATCH($B581,tab_MinKomp[[Stanowisko / Position ]:[Stanowisko / Position ]],0))="n/a","n/a",AU581-INDEX(tab_MinKomp[CSR (SPECYFICZNE WYMAGANIA KLIENTA)],MATCH($B581,tab_MinKomp[[Stanowisko / Position ]:[Stanowisko / Position ]],0)))</f>
        <v>n/a</v>
      </c>
      <c r="AV582" s="194">
        <f>IF(INDEX(tab_MinKomp[5S],MATCH($B581,tab_MinKomp[[Stanowisko / Position ]:[Stanowisko / Position ]],0))="n/a","n/a",AV581-INDEX(tab_MinKomp[5S],MATCH($B581,tab_MinKomp[[Stanowisko / Position ]:[Stanowisko / Position ]],0)))</f>
        <v>0</v>
      </c>
      <c r="AW582" s="194">
        <f>IF(INDEX(tab_MinKomp[CP],MATCH($B581,tab_MinKomp[[Stanowisko / Position ]:[Stanowisko / Position ]],0))="n/a","n/a",AW581-INDEX(tab_MinKomp[CP],MATCH($B581,tab_MinKomp[[Stanowisko / Position ]:[Stanowisko / Position ]],0)))</f>
        <v>0</v>
      </c>
      <c r="AX582" s="194" t="str">
        <f>IF(INDEX(tab_MinKomp[5R],MATCH($B581,tab_MinKomp[[Stanowisko / Position ]:[Stanowisko / Position ]],0))="n/a","n/a",AX581-INDEX(tab_MinKomp[5R],MATCH($B581,tab_MinKomp[[Stanowisko / Position ]:[Stanowisko / Position ]],0)))</f>
        <v>n/a</v>
      </c>
      <c r="AY582" s="194" t="str">
        <f>IF(INDEX(tab_MinKomp[Six Sigma],MATCH($B581,tab_MinKomp[[Stanowisko / Position ]:[Stanowisko / Position ]],0))="n/a","n/a",AY581-INDEX(tab_MinKomp[Six Sigma],MATCH($B581,tab_MinKomp[[Stanowisko / Position ]:[Stanowisko / Position ]],0)))</f>
        <v>n/a</v>
      </c>
      <c r="AZ582" s="194" t="str">
        <f>IF(INDEX(tab_MinKomp[System BAAN / Distribution &amp; Supply Chain],MATCH($B581,tab_MinKomp[[Stanowisko / Position ]:[Stanowisko / Position ]],0))="n/a","n/a",AZ581-INDEX(tab_MinKomp[System BAAN / Distribution &amp; Supply Chain],MATCH($B581,tab_MinKomp[[Stanowisko / Position ]:[Stanowisko / Position ]],0)))</f>
        <v>n/a</v>
      </c>
      <c r="BA582" s="194" t="str">
        <f>IF(INDEX(tab_MinKomp[Gospodarka magazynowa / Lagerverwaltung],MATCH($B581,tab_MinKomp[[Stanowisko / Position ]:[Stanowisko / Position ]],0))="n/a","n/a",BA581-INDEX(tab_MinKomp[Gospodarka magazynowa / Lagerverwaltung],MATCH($B581,tab_MinKomp[[Stanowisko / Position ]:[Stanowisko / Position ]],0)))</f>
        <v>n/a</v>
      </c>
      <c r="BB582" s="194" t="str">
        <f>IF(INDEX(tab_MinKomp[Inwentaryzacja - organizacja i przebieg / Inventurprozess],MATCH($B581,tab_MinKomp[[Stanowisko / Position ]:[Stanowisko / Position ]],0))="n/a","n/a",BB581-INDEX(tab_MinKomp[Inwentaryzacja - organizacja i przebieg / Inventurprozess],MATCH($B581,tab_MinKomp[[Stanowisko / Position ]:[Stanowisko / Position ]],0)))</f>
        <v>n/a</v>
      </c>
      <c r="BC582" s="194" t="str">
        <f>IF(INDEX(tab_MinKomp[Organizacja dostaw / Versorgungsorganisation],MATCH($B581,tab_MinKomp[[Stanowisko / Position ]:[Stanowisko / Position ]],0))="n/a","n/a",BC581-INDEX(tab_MinKomp[Organizacja dostaw / Versorgungsorganisation],MATCH($B581,tab_MinKomp[[Stanowisko / Position ]:[Stanowisko / Position ]],0)))</f>
        <v>n/a</v>
      </c>
      <c r="BD582" s="194" t="str">
        <f>IF(INDEX(tab_MinKomp[Organizacja wysyłek / Organisation von Lieferungen],MATCH($B581,tab_MinKomp[[Stanowisko / Position ]:[Stanowisko / Position ]],0))="n/a","n/a",BD581-INDEX(tab_MinKomp[Organizacja wysyłek / Organisation von Lieferungen],MATCH($B581,tab_MinKomp[[Stanowisko / Position ]:[Stanowisko / Position ]],0)))</f>
        <v>n/a</v>
      </c>
      <c r="BE582" s="194" t="str">
        <f>IF(INDEX(tab_MinKomp[Analiza magazynowa - Program Polen.mdb / Inventuranalyse],MATCH($B581,tab_MinKomp[[Stanowisko / Position ]:[Stanowisko / Position ]],0))="n/a","n/a",BE581-INDEX(tab_MinKomp[Analiza magazynowa - Program Polen.mdb / Inventuranalyse],MATCH($B581,tab_MinKomp[[Stanowisko / Position ]:[Stanowisko / Position ]],0)))</f>
        <v>n/a</v>
      </c>
      <c r="BF582" s="190" t="str">
        <f>IF(INDEX(tab_MinKomp[MMOG (Materials Management Operations Guidelines)],MATCH($B581,tab_MinKomp[[Stanowisko / Position ]:[Stanowisko / Position ]],0))="n/a","n/a",BF581-INDEX(tab_MinKomp[MMOG (Materials Management Operations Guidelines)],MATCH($B581,tab_MinKomp[[Stanowisko / Position ]:[Stanowisko / Position ]],0)))</f>
        <v>n/a</v>
      </c>
      <c r="BG582" s="190" t="str">
        <f>IF(INDEX(tab_MinKomp[GPP],MATCH($B581,tab_MinKomp[[Stanowisko / Position ]:[Stanowisko / Position ]],0))="n/a","n/a",BG581-INDEX(tab_MinKomp[GPP],MATCH($B581,tab_MinKomp[[Stanowisko / Position ]:[Stanowisko / Position ]],0)))</f>
        <v>n/a</v>
      </c>
      <c r="BH582" s="190" t="str">
        <f>IF(INDEX(tab_MinKomp[AIAG (Automotive Industry Action Group)],MATCH($B581,tab_MinKomp[[Stanowisko / Position ]:[Stanowisko / Position ]],0))="n/a","n/a",BH581-INDEX(tab_MinKomp[AIAG (Automotive Industry Action Group)],MATCH($B581,tab_MinKomp[[Stanowisko / Position ]:[Stanowisko / Position ]],0)))</f>
        <v>n/a</v>
      </c>
      <c r="BI582" s="190" t="str">
        <f>IF(INDEX(tab_MinKomp[Super-G disputes],MATCH($B581,tab_MinKomp[[Stanowisko / Position ]:[Stanowisko / Position ]],0))="n/a","n/a",BI581-INDEX(tab_MinKomp[Super-G disputes],MATCH($B581,tab_MinKomp[[Stanowisko / Position ]:[Stanowisko / Position ]],0)))</f>
        <v>n/a</v>
      </c>
      <c r="BJ582" s="190" t="str">
        <f>IF(INDEX(tab_MinKomp[CMMS3/eDDL (Direct Data Link)],MATCH($B581,tab_MinKomp[[Stanowisko / Position ]:[Stanowisko / Position ]],0))="n/a","n/a",BJ581-INDEX(tab_MinKomp[CMMS3/eDDL (Direct Data Link)],MATCH($B581,tab_MinKomp[[Stanowisko / Position ]:[Stanowisko / Position ]],0)))</f>
        <v>n/a</v>
      </c>
      <c r="BK582" s="190" t="str">
        <f>IF(INDEX(tab_MinKomp[MP&amp;L (Material Planning and Logistics)],MATCH($B581,tab_MinKomp[[Stanowisko / Position ]:[Stanowisko / Position ]],0))="n/a","n/a",BK581-INDEX(tab_MinKomp[MP&amp;L (Material Planning and Logistics)],MATCH($B581,tab_MinKomp[[Stanowisko / Position ]:[Stanowisko / Position ]],0)))</f>
        <v>n/a</v>
      </c>
      <c r="BL582" s="190" t="str">
        <f>IF(INDEX(tab_MinKomp[Supplier delivery rating],MATCH($B581,tab_MinKomp[[Stanowisko / Position ]:[Stanowisko / Position ]],0))="n/a","n/a",BL581-INDEX(tab_MinKomp[Supplier delivery rating],MATCH($B581,tab_MinKomp[[Stanowisko / Position ]:[Stanowisko / Position ]],0)))</f>
        <v>n/a</v>
      </c>
      <c r="BM582" s="194" t="str">
        <f>IF(INDEX(tab_MinKomp[Planowanie produkcji / Produktionsplanung],MATCH($B581,tab_MinKomp[[Stanowisko / Position ]:[Stanowisko / Position ]],0))="n/a","n/a",BM581-INDEX(tab_MinKomp[Planowanie produkcji / Produktionsplanung],MATCH($B581,tab_MinKomp[[Stanowisko / Position ]:[Stanowisko / Position ]],0)))</f>
        <v>n/a</v>
      </c>
      <c r="BN582" s="194" t="str">
        <f>IF(INDEX(tab_MinKomp[Obsługa maszyn KVT / KVT Maschinenbedienung],MATCH($B581,tab_MinKomp[[Stanowisko / Position ]:[Stanowisko / Position ]],0))="n/a","n/a",BN581-INDEX(tab_MinKomp[Obsługa maszyn KVT / KVT Maschinenbedienung],MATCH($B581,tab_MinKomp[[Stanowisko / Position ]:[Stanowisko / Position ]],0)))</f>
        <v>n/a</v>
      </c>
      <c r="BO582" s="194" t="str">
        <f>IF(INDEX(tab_MinKomp[Obsługa maszyn KVT / KVT Maschinenbedienung],MATCH($B581,tab_MinKomp[[Stanowisko / Position ]:[Stanowisko / Position ]],0))="n/a","n/a",BO581-INDEX(tab_MinKomp[Obsługa maszyn KVT / KVT Maschinenbedienung],MATCH($B581,tab_MinKomp[[Stanowisko / Position ]:[Stanowisko / Position ]],0)))</f>
        <v>n/a</v>
      </c>
      <c r="BP582" s="194">
        <f>IF(INDEX(tab_MinKomp[Obsługa maszyn Novapax / Novapax Maschinenbedienung],MATCH($B581,tab_MinKomp[[Stanowisko / Position ]:[Stanowisko / Position ]],0))="n/a","n/a",BP581-INDEX(tab_MinKomp[Obsługa maszyn Novapax / Novapax Maschinenbedienung],MATCH($B581,tab_MinKomp[[Stanowisko / Position ]:[Stanowisko / Position ]],0)))</f>
        <v>-1</v>
      </c>
      <c r="BQ582" s="194" t="str">
        <f>IF(INDEX(tab_MinKomp[Obsługa maszyn Piovan / Piovan Maschinenbedienung],MATCH($B581,tab_MinKomp[[Stanowisko / Position ]:[Stanowisko / Position ]],0))="n/a","n/a",BQ581-INDEX(tab_MinKomp[Obsługa maszyn Piovan / Piovan Maschinenbedienung],MATCH($B581,tab_MinKomp[[Stanowisko / Position ]:[Stanowisko / Position ]],0)))</f>
        <v>n/a</v>
      </c>
      <c r="BR582" s="194">
        <f>IF(INDEX(tab_MinKomp[Eliminacja awarii / Beseitigung von Ausfällen],MATCH($B581,tab_MinKomp[[Stanowisko / Position ]:[Stanowisko / Position ]],0))="n/a","n/a",BR581-INDEX(tab_MinKomp[Eliminacja awarii / Beseitigung von Ausfällen],MATCH($B581,tab_MinKomp[[Stanowisko / Position ]:[Stanowisko / Position ]],0)))</f>
        <v>0</v>
      </c>
      <c r="BS582" s="194" t="str">
        <f>IF(INDEX(tab_MinKomp[Obsługa maszyn Piovan / Piovan Maschinenbedienung],MATCH($B581,tab_MinKomp[[Stanowisko / Position ]:[Stanowisko / Position ]],0))="n/a","n/a",BS581-INDEX(tab_MinKomp[Obsługa maszyn Piovan / Piovan Maschinenbedienung],MATCH($B581,tab_MinKomp[[Stanowisko / Position ]:[Stanowisko / Position ]],0)))</f>
        <v>n/a</v>
      </c>
      <c r="BT582" s="194" t="str">
        <f>IF(INDEX(tab_MinKomp[Obsługa maszyn Piovan / Piovan Maschinenbedienung],MATCH($B581,tab_MinKomp[[Stanowisko / Position ]:[Stanowisko / Position ]],0))="n/a","n/a",BT581-INDEX(tab_MinKomp[Obsługa maszyn Piovan / Piovan Maschinenbedienung],MATCH($B581,tab_MinKomp[[Stanowisko / Position ]:[Stanowisko / Position ]],0)))</f>
        <v>n/a</v>
      </c>
      <c r="BU582" s="194" t="str">
        <f>IF(INDEX(tab_MinKomp[Obsługa maszyn Piovan / Piovan Maschinenbedienung],MATCH($B581,tab_MinKomp[[Stanowisko / Position ]:[Stanowisko / Position ]],0))="n/a","n/a",BU581-INDEX(tab_MinKomp[Obsługa maszyn Piovan / Piovan Maschinenbedienung],MATCH($B581,tab_MinKomp[[Stanowisko / Position ]:[Stanowisko / Position ]],0)))</f>
        <v>n/a</v>
      </c>
      <c r="BV582" s="194" t="str">
        <f>IF(INDEX(tab_MinKomp[Obsługa maszyn Piovan / Piovan Maschinenbedienung],MATCH($B581,tab_MinKomp[[Stanowisko / Position ]:[Stanowisko / Position ]],0))="n/a","n/a",BV581-INDEX(tab_MinKomp[Obsługa maszyn Piovan / Piovan Maschinenbedienung],MATCH($B581,tab_MinKomp[[Stanowisko / Position ]:[Stanowisko / Position ]],0)))</f>
        <v>n/a</v>
      </c>
      <c r="BW582" s="194" t="str">
        <f>IF(INDEX(tab_MinKomp[Obsługa maszyn Piovan / Piovan Maschinenbedienung],MATCH($B581,tab_MinKomp[[Stanowisko / Position ]:[Stanowisko / Position ]],0))="n/a","n/a",BW581-INDEX(tab_MinKomp[Obsługa maszyn Piovan / Piovan Maschinenbedienung],MATCH($B581,tab_MinKomp[[Stanowisko / Position ]:[Stanowisko / Position ]],0)))</f>
        <v>n/a</v>
      </c>
      <c r="BX582" s="194" t="str">
        <f>IF(INDEX(tab_MinKomp[Obsługa maszyn Piovan / Piovan Maschinenbedienung],MATCH($B581,tab_MinKomp[[Stanowisko / Position ]:[Stanowisko / Position ]],0))="n/a","n/a",BX581-INDEX(tab_MinKomp[Obsługa maszyn Piovan / Piovan Maschinenbedienung],MATCH($B581,tab_MinKomp[[Stanowisko / Position ]:[Stanowisko / Position ]],0)))</f>
        <v>n/a</v>
      </c>
      <c r="BY582" s="194" t="str">
        <f>IF(INDEX(tab_MinKomp[Obsługa maszyn Engel / Engel Maschinenbedienung],MATCH($B581,tab_MinKomp[[Stanowisko / Position ]:[Stanowisko / Position ]],0))="n/a","n/a",BY581-INDEX(tab_MinKomp[Obsługa maszyn Engel / Engel Maschinenbedienung],MATCH($B581,tab_MinKomp[[Stanowisko / Position ]:[Stanowisko / Position ]],0)))</f>
        <v>n/a</v>
      </c>
      <c r="BZ582" s="194" t="str">
        <f>IF(INDEX(tab_MinKomp[Obsługa maszyn KVT / KVT Maschinenbedienung],MATCH($B581,tab_MinKomp[[Stanowisko / Position ]:[Stanowisko / Position ]],0))="n/a","n/a",BZ581-INDEX(tab_MinKomp[Obsługa maszyn KVT / KVT Maschinenbedienung],MATCH($B581,tab_MinKomp[[Stanowisko / Position ]:[Stanowisko / Position ]],0)))</f>
        <v>n/a</v>
      </c>
      <c r="CA582" s="194">
        <f>IF(INDEX(tab_MinKomp[Eliminacja awarii / Beseitigung von Ausfällen],MATCH($B581,tab_MinKomp[[Stanowisko / Position ]:[Stanowisko / Position ]],0))="n/a","n/a",CA581-INDEX(tab_MinKomp[Eliminacja awarii / Beseitigung von Ausfällen],MATCH($B581,tab_MinKomp[[Stanowisko / Position ]:[Stanowisko / Position ]],0)))</f>
        <v>0</v>
      </c>
      <c r="CB582" s="194" t="str">
        <f>IF(INDEX(tab_MinKomp[Obsługa maszyn ASL / ASL Maschinenbedienung],MATCH($B581,tab_MinKomp[[Stanowisko / Position ]:[Stanowisko / Position ]],0))="n/a","n/a",CB581-INDEX(tab_MinKomp[Obsługa maszyn ASL / ASL Maschinenbedienung],MATCH($B581,tab_MinKomp[[Stanowisko / Position ]:[Stanowisko / Position ]],0)))</f>
        <v>n/a</v>
      </c>
      <c r="CC582" s="194">
        <f>IF(INDEX(tab_MinKomp[Obsługa maszyn Novapax / Novapax Maschinenbedienung],MATCH($B581,tab_MinKomp[[Stanowisko / Position ]:[Stanowisko / Position ]],0))="n/a","n/a",CC581-INDEX(tab_MinKomp[Obsługa maszyn Novapax / Novapax Maschinenbedienung],MATCH($B581,tab_MinKomp[[Stanowisko / Position ]:[Stanowisko / Position ]],0)))</f>
        <v>0</v>
      </c>
      <c r="CD582" s="194">
        <f>IF(INDEX(tab_MinKomp[Obsługa maszyn Novapax / Novapax Maschinenbedienung],MATCH($B581,tab_MinKomp[[Stanowisko / Position ]:[Stanowisko / Position ]],0))="n/a","n/a",CD581-INDEX(tab_MinKomp[Obsługa maszyn Novapax / Novapax Maschinenbedienung],MATCH($B581,tab_MinKomp[[Stanowisko / Position ]:[Stanowisko / Position ]],0)))</f>
        <v>0</v>
      </c>
      <c r="CE582" s="194" t="str">
        <f>IF(INDEX(tab_MinKomp[Obsługa maszyn Piovan / Piovan Maschinenbedienung],MATCH($B581,tab_MinKomp[[Stanowisko / Position ]:[Stanowisko / Position ]],0))="n/a","n/a",CE581-INDEX(tab_MinKomp[Obsługa maszyn Piovan / Piovan Maschinenbedienung],MATCH($B581,tab_MinKomp[[Stanowisko / Position ]:[Stanowisko / Position ]],0)))</f>
        <v>n/a</v>
      </c>
      <c r="CF582" s="194" t="str">
        <f>IF(INDEX(tab_MinKomp[Obsługa maszyn Piovan / Piovan Maschinenbedienung],MATCH($B581,tab_MinKomp[[Stanowisko / Position ]:[Stanowisko / Position ]],0))="n/a","n/a",CF581-INDEX(tab_MinKomp[Obsługa maszyn Piovan / Piovan Maschinenbedienung],MATCH($B581,tab_MinKomp[[Stanowisko / Position ]:[Stanowisko / Position ]],0)))</f>
        <v>n/a</v>
      </c>
      <c r="CG582" s="194">
        <f>IF(INDEX(tab_MinKomp[Eliminacja awarii / Beseitigung von Ausfällen],MATCH($B581,tab_MinKomp[[Stanowisko / Position ]:[Stanowisko / Position ]],0))="n/a","n/a",CG581-INDEX(tab_MinKomp[Eliminacja awarii / Beseitigung von Ausfällen],MATCH($B581,tab_MinKomp[[Stanowisko / Position ]:[Stanowisko / Position ]],0)))</f>
        <v>0</v>
      </c>
      <c r="CH582" s="194" t="str">
        <f>IF(INDEX(tab_MinKomp[Wymagania VDA 6.5 Product / Forderungen],MATCH($B581,tab_MinKomp[[Stanowisko / Position ]:[Stanowisko / Position ]],0))="n/a","n/a",CH581-INDEX(tab_MinKomp[Wymagania VDA 6.5 Product / Forderungen],MATCH($B581,tab_MinKomp[[Stanowisko / Position ]:[Stanowisko / Position ]],0)))</f>
        <v>n/a</v>
      </c>
      <c r="CI582" s="194" t="str">
        <f>IF(INDEX(tab_MinKomp[Wymagania VDA 6.5 Product / Forderungen],MATCH($B581,tab_MinKomp[[Stanowisko / Position ]:[Stanowisko / Position ]],0))="n/a","n/a",CI581-INDEX(tab_MinKomp[Wymagania VDA 6.5 Product / Forderungen],MATCH($B581,tab_MinKomp[[Stanowisko / Position ]:[Stanowisko / Position ]],0)))</f>
        <v>n/a</v>
      </c>
      <c r="CJ582" s="194" t="str">
        <f>IF(INDEX(tab_MinKomp[Wymagania VDA 6.5 Product / Forderungen],MATCH($B581,tab_MinKomp[[Stanowisko / Position ]:[Stanowisko / Position ]],0))="n/a","n/a",CJ581-INDEX(tab_MinKomp[Wymagania VDA 6.5 Product / Forderungen],MATCH($B581,tab_MinKomp[[Stanowisko / Position ]:[Stanowisko / Position ]],0)))</f>
        <v>n/a</v>
      </c>
      <c r="CK582" s="194" t="str">
        <f>IF(INDEX(tab_MinKomp[Wymagania VDA 6.5 Product / Forderungen],MATCH($B581,tab_MinKomp[[Stanowisko / Position ]:[Stanowisko / Position ]],0))="n/a","n/a",CK581-INDEX(tab_MinKomp[Wymagania VDA 6.5 Product / Forderungen],MATCH($B581,tab_MinKomp[[Stanowisko / Position ]:[Stanowisko / Position ]],0)))</f>
        <v>n/a</v>
      </c>
      <c r="CL582" s="194" t="str">
        <f>IF(INDEX(tab_MinKomp[Wymagania VDA 6.5 Product / Forderungen],MATCH($B581,tab_MinKomp[[Stanowisko / Position ]:[Stanowisko / Position ]],0))="n/a","n/a",CL581-INDEX(tab_MinKomp[Wymagania VDA 6.5 Product / Forderungen],MATCH($B581,tab_MinKomp[[Stanowisko / Position ]:[Stanowisko / Position ]],0)))</f>
        <v>n/a</v>
      </c>
      <c r="CM582" s="194" t="str">
        <f>IF(INDEX(tab_MinKomp[Informatyka ogólna (techniczne i systemowe) / Allgemeine IT (Technik und System)],MATCH($B581,tab_MinKomp[[Stanowisko / Position ]:[Stanowisko / Position ]],0))="n/a","n/a",CM581-INDEX(tab_MinKomp[Informatyka ogólna (techniczne i systemowe) / Allgemeine IT (Technik und System)],MATCH($B581,tab_MinKomp[[Stanowisko / Position ]:[Stanowisko / Position ]],0)))</f>
        <v>n/a</v>
      </c>
      <c r="CN582" s="194" t="str">
        <f>IF(INDEX(tab_MinKomp[Sieci komputerowe / Computernetzwerke],MATCH($B581,tab_MinKomp[[Stanowisko / Position ]:[Stanowisko / Position ]],0))="n/a","n/a",CN581-INDEX(tab_MinKomp[Sieci komputerowe / Computernetzwerke],MATCH($B581,tab_MinKomp[[Stanowisko / Position ]:[Stanowisko / Position ]],0)))</f>
        <v>n/a</v>
      </c>
      <c r="CO582" s="194" t="str">
        <f>IF(INDEX(tab_MinKomp[Hardware (komputery PC, drukarki biurowe i etykietowe, telefonia stacjonarna i mobilna) (PC, Drucker, Telefpne, Handys)],MATCH($B581,tab_MinKomp[[Stanowisko / Position ]:[Stanowisko / Position ]],0))="n/a","n/a",CO581-INDEX(tab_MinKomp[Hardware (komputery PC, drukarki biurowe i etykietowe, telefonia stacjonarna i mobilna) (PC, Drucker, Telefpne, Handys)],MATCH($B581,tab_MinKomp[[Stanowisko / Position ]:[Stanowisko / Position ]],0)))</f>
        <v>n/a</v>
      </c>
      <c r="CP582" s="194" t="str">
        <f>IF(INDEX(tab_MinKomp[Software &amp; Systems (MS Office, MS Remote Desktop)],MATCH($B581,tab_MinKomp[[Stanowisko / Position ]:[Stanowisko / Position ]],0))="n/a","n/a",CP581-INDEX(tab_MinKomp[Software &amp; Systems (MS Office, MS Remote Desktop)],MATCH($B581,tab_MinKomp[[Stanowisko / Position ]:[Stanowisko / Position ]],0)))</f>
        <v>n/a</v>
      </c>
      <c r="CQ582" s="194" t="str">
        <f>IF(INDEX(tab_MinKomp[Programowanie obiektowe (PHP) / Objektprogrammierung],MATCH($B581,tab_MinKomp[[Stanowisko / Position ]:[Stanowisko / Position ]],0))="n/a","n/a",CQ581-INDEX(tab_MinKomp[Programowanie obiektowe (PHP) / Objektprogrammierung],MATCH($B581,tab_MinKomp[[Stanowisko / Position ]:[Stanowisko / Position ]],0)))</f>
        <v>n/a</v>
      </c>
      <c r="CR582" s="194" t="str">
        <f>IF(INDEX(tab_MinKomp[Scrum],MATCH($B581,tab_MinKomp[[Stanowisko / Position ]:[Stanowisko / Position ]],0))="n/a","n/a",CR581-INDEX(tab_MinKomp[Scrum],MATCH($B581,tab_MinKomp[[Stanowisko / Position ]:[Stanowisko / Position ]],0)))</f>
        <v>n/a</v>
      </c>
      <c r="CS582" s="194" t="str">
        <f>IF(INDEX(tab_MinKomp[SQL (MySQL)],MATCH($B581,tab_MinKomp[[Stanowisko / Position ]:[Stanowisko / Position ]],0))="n/a","n/a",CS581-INDEX(tab_MinKomp[SQL (MySQL)],MATCH($B581,tab_MinKomp[[Stanowisko / Position ]:[Stanowisko / Position ]],0)))</f>
        <v>n/a</v>
      </c>
      <c r="CT582" s="194" t="str">
        <f>IF(INDEX(tab_MinKomp[Javascript],MATCH($B581,tab_MinKomp[[Stanowisko / Position ]:[Stanowisko / Position ]],0))="n/a","n/a",CT581-INDEX(tab_MinKomp[Javascript],MATCH($B581,tab_MinKomp[[Stanowisko / Position ]:[Stanowisko / Position ]],0)))</f>
        <v>n/a</v>
      </c>
      <c r="CU582" s="194" t="str">
        <f>IF(INDEX(tab_MinKomp[Joomla],MATCH($B581,tab_MinKomp[[Stanowisko / Position ]:[Stanowisko / Position ]],0))="n/a","n/a",CU581-INDEX(tab_MinKomp[Joomla],MATCH($B581,tab_MinKomp[[Stanowisko / Position ]:[Stanowisko / Position ]],0)))</f>
        <v>n/a</v>
      </c>
      <c r="CV582" s="194" t="str">
        <f>IF(INDEX(tab_MinKomp[Bash],MATCH($B581,tab_MinKomp[[Stanowisko / Position ]:[Stanowisko / Position ]],0))="n/a","n/a",CV581-INDEX(tab_MinKomp[Bash],MATCH($B581,tab_MinKomp[[Stanowisko / Position ]:[Stanowisko / Position ]],0)))</f>
        <v>n/a</v>
      </c>
      <c r="CW582" s="194">
        <f>IF(INDEX(tab_MinKomp[Systemy MES (HYDRA / SFMS)],MATCH($B581,tab_MinKomp[[Stanowisko / Position ]:[Stanowisko / Position ]],0))="n/a","n/a",CW581-INDEX(tab_MinKomp[Systemy MES (HYDRA / SFMS)],MATCH($B581,tab_MinKomp[[Stanowisko / Position ]:[Stanowisko / Position ]],0)))</f>
        <v>0</v>
      </c>
      <c r="CX582" s="194" t="str">
        <f>IF(INDEX(tab_MinKomp[HTML / CSS],MATCH($B581,tab_MinKomp[[Stanowisko / Position ]:[Stanowisko / Position ]],0))="n/a","n/a",CX581-INDEX(tab_MinKomp[HTML / CSS],MATCH($B581,tab_MinKomp[[Stanowisko / Position ]:[Stanowisko / Position ]],0)))</f>
        <v>n/a</v>
      </c>
      <c r="CY582" s="194" t="str">
        <f>IF(INDEX(tab_MinKomp[SYSTEM PR],MATCH($B581,tab_MinKomp[[Stanowisko / Position ]:[Stanowisko / Position ]],0))="n/a","n/a",CY581-INDEX(tab_MinKomp[SYSTEM PR],MATCH($B581,tab_MinKomp[[Stanowisko / Position ]:[Stanowisko / Position ]],0)))</f>
        <v>n/a</v>
      </c>
      <c r="CZ582" s="194" t="str">
        <f>IF(INDEX(tab_MinKomp[System Einkauf XP / EBA],MATCH($B581,tab_MinKomp[[Stanowisko / Position ]:[Stanowisko / Position ]],0))="n/a","n/a",CZ581-INDEX(tab_MinKomp[System Einkauf XP / EBA],MATCH($B581,tab_MinKomp[[Stanowisko / Position ]:[Stanowisko / Position ]],0)))</f>
        <v>n/a</v>
      </c>
      <c r="DA582" s="194" t="str">
        <f>IF(INDEX(tab_MinKomp[Techniki negocjacyjne / Verhandlungstechniken],MATCH($B581,tab_MinKomp[[Stanowisko / Position ]:[Stanowisko / Position ]],0))="n/a","n/a",DA581-INDEX(tab_MinKomp[Techniki negocjacyjne / Verhandlungstechniken],MATCH($B581,tab_MinKomp[[Stanowisko / Position ]:[Stanowisko / Position ]],0)))</f>
        <v>n/a</v>
      </c>
      <c r="DB582" s="194" t="str">
        <f>IF(INDEX(tab_MinKomp[Znajomość rynku branżowego / Kenntnis des Industrie Marktes],MATCH($B581,tab_MinKomp[[Stanowisko / Position ]:[Stanowisko / Position ]],0))="n/a","n/a",DB581-INDEX(tab_MinKomp[Znajomość rynku branżowego / Kenntnis des Industrie Marktes],MATCH($B581,tab_MinKomp[[Stanowisko / Position ]:[Stanowisko / Position ]],0)))</f>
        <v>n/a</v>
      </c>
      <c r="DC582" s="194" t="str">
        <f>IF(INDEX(tab_MinKomp[SUPPLIER MANAGEMENT],MATCH($B581,tab_MinKomp[[Stanowisko / Position ]:[Stanowisko / Position ]],0))="n/a","n/a",DC581-INDEX(tab_MinKomp[SUPPLIER MANAGEMENT],MATCH($B581,tab_MinKomp[[Stanowisko / Position ]:[Stanowisko / Position ]],0)))</f>
        <v>n/a</v>
      </c>
      <c r="DD582" s="194" t="str">
        <f>IF(INDEX(tab_MinKomp[SUPPLIER MANAGEMENT],MATCH($B581,tab_MinKomp[[Stanowisko / Position ]:[Stanowisko / Position ]],0))="n/a","n/a",DD581-INDEX(tab_MinKomp[SUPPLIER MANAGEMENT],MATCH($B581,tab_MinKomp[[Stanowisko / Position ]:[Stanowisko / Position ]],0)))</f>
        <v>n/a</v>
      </c>
      <c r="DE582" s="194" t="str">
        <f>IF(INDEX(tab_MinKomp[SUPPLIER MANAGEMENT],MATCH($B581,tab_MinKomp[[Stanowisko / Position ]:[Stanowisko / Position ]],0))="n/a","n/a",DE581-INDEX(tab_MinKomp[SUPPLIER MANAGEMENT],MATCH($B581,tab_MinKomp[[Stanowisko / Position ]:[Stanowisko / Position ]],0)))</f>
        <v>n/a</v>
      </c>
      <c r="DF582" s="194">
        <f>IF(INDEX(tab_MinKomp[LEAN MANAGEMENT],MATCH($B581,tab_MinKomp[[Stanowisko / Position ]:[Stanowisko / Position ]],0))="n/a","n/a",DF581-INDEX(tab_MinKomp[LEAN MANAGEMENT],MATCH($B581,tab_MinKomp[[Stanowisko / Position ]:[Stanowisko / Position ]],0)))</f>
        <v>0</v>
      </c>
      <c r="DG582" s="194" t="str">
        <f>IF(INDEX(tab_MinKomp[PPAP/PSW],MATCH($B581,tab_MinKomp[[Stanowisko / Position ]:[Stanowisko / Position ]],0))="n/a","n/a",DG581-INDEX(tab_MinKomp[PPAP/PSW],MATCH($B581,tab_MinKomp[[Stanowisko / Position ]:[Stanowisko / Position ]],0)))</f>
        <v>n/a</v>
      </c>
      <c r="DH582" s="194" t="str">
        <f>IF(INDEX(tab_MinKomp[SUPPLIER MANAGEMENT],MATCH($B581,tab_MinKomp[[Stanowisko / Position ]:[Stanowisko / Position ]],0))="n/a","n/a",DH581-INDEX(tab_MinKomp[SUPPLIER MANAGEMENT],MATCH($B581,tab_MinKomp[[Stanowisko / Position ]:[Stanowisko / Position ]],0)))</f>
        <v>n/a</v>
      </c>
      <c r="DI582" s="194" t="str">
        <f>IF(INDEX(tab_MinKomp[OBSŁUGA PORTALI KLIENTA / Kundenportale],MATCH($B581,tab_MinKomp[[Stanowisko / Position ]:[Stanowisko / Position ]],0))="n/a","n/a",DI581-INDEX(tab_MinKomp[OBSŁUGA PORTALI KLIENTA / Kundenportale],MATCH($B581,tab_MinKomp[[Stanowisko / Position ]:[Stanowisko / Position ]],0)))</f>
        <v>n/a</v>
      </c>
      <c r="DJ582" s="194" t="str">
        <f>IF(INDEX(tab_MinKomp[Obsługa systemu BABTECQ / BABTECQ System],MATCH($B581,tab_MinKomp[[Stanowisko / Position ]:[Stanowisko / Position ]],0))="n/a","n/a",DJ581-INDEX(tab_MinKomp[Obsługa systemu BABTECQ / BABTECQ System],MATCH($B581,tab_MinKomp[[Stanowisko / Position ]:[Stanowisko / Position ]],0)))</f>
        <v>n/a</v>
      </c>
      <c r="DK582" s="194" t="str">
        <f>IF(INDEX(tab_MinKomp[Rysunek techniczny / technische Zeichnung],MATCH($B581,tab_MinKomp[[Stanowisko / Position ]:[Stanowisko / Position ]],0))="n/a","n/a",DK581-INDEX(tab_MinKomp[Rysunek techniczny / technische Zeichnung],MATCH($B581,tab_MinKomp[[Stanowisko / Position ]:[Stanowisko / Position ]],0)))</f>
        <v>n/a</v>
      </c>
      <c r="DL582" s="194" t="str">
        <f>IF(INDEX(tab_MinKomp[Kalibracja / Kalibrierung],MATCH($B581,tab_MinKomp[[Stanowisko / Position ]:[Stanowisko / Position ]],0))="n/a","n/a",DL581-INDEX(tab_MinKomp[Kalibracja / Kalibrierung],MATCH($B581,tab_MinKomp[[Stanowisko / Position ]:[Stanowisko / Position ]],0)))</f>
        <v>n/a</v>
      </c>
      <c r="DM582" s="194" t="str">
        <f>IF(INDEX(tab_MinKomp[Rekwalifikacja / Requalifizierung],MATCH($B581,tab_MinKomp[[Stanowisko / Position ]:[Stanowisko / Position ]],0))="n/a","n/a",DM581-INDEX(tab_MinKomp[Rekwalifikacja / Requalifizierung],MATCH($B581,tab_MinKomp[[Stanowisko / Position ]:[Stanowisko / Position ]],0)))</f>
        <v>n/a</v>
      </c>
      <c r="DN582" s="190" t="str">
        <f>IF(INDEX(tab_MinKomp[Testy czystości / Reinheitstests],MATCH($B581,tab_MinKomp[[Stanowisko / Position ]:[Stanowisko / Position ]],0))="n/a","n/a",DN581-INDEX(tab_MinKomp[Testy czystości / Reinheitstests],MATCH($B581,tab_MinKomp[[Stanowisko / Position ]:[Stanowisko / Position ]],0)))</f>
        <v>n/a</v>
      </c>
      <c r="DO582" s="190" t="str">
        <f>IF(INDEX(tab_MinKomp[Testy czystości / Reinheitstests],MATCH($B581,tab_MinKomp[[Stanowisko / Position ]:[Stanowisko / Position ]],0))="n/a","n/a",DO581-INDEX(tab_MinKomp[Testy czystości / Reinheitstests],MATCH($B581,tab_MinKomp[[Stanowisko / Position ]:[Stanowisko / Position ]],0)))</f>
        <v>n/a</v>
      </c>
      <c r="DP582" s="190" t="str">
        <f>IF(INDEX(tab_MinKomp[Testy czystości / Reinheitstests],MATCH($B581,tab_MinKomp[[Stanowisko / Position ]:[Stanowisko / Position ]],0))="n/a","n/a",DP581-INDEX(tab_MinKomp[Testy czystości / Reinheitstests],MATCH($B581,tab_MinKomp[[Stanowisko / Position ]:[Stanowisko / Position ]],0)))</f>
        <v>n/a</v>
      </c>
      <c r="DQ582" s="190" t="str">
        <f>IF(INDEX(tab_MinKomp[Testy czystości / Reinheitstests],MATCH($B581,tab_MinKomp[[Stanowisko / Position ]:[Stanowisko / Position ]],0))="n/a","n/a",DQ581-INDEX(tab_MinKomp[Testy czystości / Reinheitstests],MATCH($B581,tab_MinKomp[[Stanowisko / Position ]:[Stanowisko / Position ]],0)))</f>
        <v>n/a</v>
      </c>
      <c r="DR582" s="190" t="str">
        <f>IF(INDEX(tab_MinKomp[Testy czystości / Reinheitstests],MATCH($B581,tab_MinKomp[[Stanowisko / Position ]:[Stanowisko / Position ]],0))="n/a","n/a",DR581-INDEX(tab_MinKomp[Testy czystości / Reinheitstests],MATCH($B581,tab_MinKomp[[Stanowisko / Position ]:[Stanowisko / Position ]],0)))</f>
        <v>n/a</v>
      </c>
      <c r="DS582" s="190" t="str">
        <f>IF(INDEX(tab_MinKomp[Testy czystości / Reinheitstests],MATCH($B581,tab_MinKomp[[Stanowisko / Position ]:[Stanowisko / Position ]],0))="n/a","n/a",DS581-INDEX(tab_MinKomp[Testy czystości / Reinheitstests],MATCH($B581,tab_MinKomp[[Stanowisko / Position ]:[Stanowisko / Position ]],0)))</f>
        <v>n/a</v>
      </c>
      <c r="DT582" s="194" t="str">
        <f>IF(INDEX(tab_MinKomp[SUPPLIER MANAGEMENT],MATCH($B581,tab_MinKomp[[Stanowisko / Position ]:[Stanowisko / Position ]],0))="n/a","n/a",DT581-INDEX(tab_MinKomp[SUPPLIER MANAGEMENT],MATCH($B581,tab_MinKomp[[Stanowisko / Position ]:[Stanowisko / Position ]],0)))</f>
        <v>n/a</v>
      </c>
      <c r="DU582" s="190" t="str">
        <f>IF(INDEX(tab_MinKomp[Testy czystości / Reinheitstests],MATCH($B581,tab_MinKomp[[Stanowisko / Position ]:[Stanowisko / Position ]],0))="n/a","n/a",DU581-INDEX(tab_MinKomp[Testy czystości / Reinheitstests],MATCH($B581,tab_MinKomp[[Stanowisko / Position ]:[Stanowisko / Position ]],0)))</f>
        <v>n/a</v>
      </c>
      <c r="DV582" s="190" t="str">
        <f>IF(INDEX(tab_MinKomp[Testy czystości / Reinheitstests],MATCH($B581,tab_MinKomp[[Stanowisko / Position ]:[Stanowisko / Position ]],0))="n/a","n/a",DV581-INDEX(tab_MinKomp[Testy czystości / Reinheitstests],MATCH($B581,tab_MinKomp[[Stanowisko / Position ]:[Stanowisko / Position ]],0)))</f>
        <v>n/a</v>
      </c>
      <c r="DW582" s="190" t="str">
        <f>IF(INDEX(tab_MinKomp[Testy czystości / Reinheitstests],MATCH($B581,tab_MinKomp[[Stanowisko / Position ]:[Stanowisko / Position ]],0))="n/a","n/a",DW581-INDEX(tab_MinKomp[Testy czystości / Reinheitstests],MATCH($B581,tab_MinKomp[[Stanowisko / Position ]:[Stanowisko / Position ]],0)))</f>
        <v>n/a</v>
      </c>
      <c r="DX582" s="190" t="str">
        <f>IF(INDEX(tab_MinKomp[Testy czystości / Reinheitstests],MATCH($B581,tab_MinKomp[[Stanowisko / Position ]:[Stanowisko / Position ]],0))="n/a","n/a",DX581-INDEX(tab_MinKomp[Testy czystości / Reinheitstests],MATCH($B581,tab_MinKomp[[Stanowisko / Position ]:[Stanowisko / Position ]],0)))</f>
        <v>n/a</v>
      </c>
      <c r="DY582" s="190" t="str">
        <f>IF(INDEX(tab_MinKomp[Testy czystości / Reinheitstests],MATCH($B581,tab_MinKomp[[Stanowisko / Position ]:[Stanowisko / Position ]],0))="n/a","n/a",DY581-INDEX(tab_MinKomp[Testy czystości / Reinheitstests],MATCH($B581,tab_MinKomp[[Stanowisko / Position ]:[Stanowisko / Position ]],0)))</f>
        <v>n/a</v>
      </c>
      <c r="DZ582" s="190" t="str">
        <f>IF(INDEX(tab_MinKomp[Testy czystości / Reinheitstests],MATCH($B581,tab_MinKomp[[Stanowisko / Position ]:[Stanowisko / Position ]],0))="n/a","n/a",DZ581-INDEX(tab_MinKomp[Testy czystości / Reinheitstests],MATCH($B581,tab_MinKomp[[Stanowisko / Position ]:[Stanowisko / Position ]],0)))</f>
        <v>n/a</v>
      </c>
      <c r="EA582" s="194" t="str">
        <f>IF(INDEX(tab_MinKomp[SUPPLIER MANAGEMENT],MATCH($B581,tab_MinKomp[[Stanowisko / Position ]:[Stanowisko / Position ]],0))="n/a","n/a",EA581-INDEX(tab_MinKomp[SUPPLIER MANAGEMENT],MATCH($B581,tab_MinKomp[[Stanowisko / Position ]:[Stanowisko / Position ]],0)))</f>
        <v>n/a</v>
      </c>
      <c r="EB582" s="190" t="str">
        <f>IF(INDEX(tab_MinKomp[Testy czystości / Reinheitstests],MATCH($B581,tab_MinKomp[[Stanowisko / Position ]:[Stanowisko / Position ]],0))="n/a","n/a",EB581-INDEX(tab_MinKomp[Testy czystości / Reinheitstests],MATCH($B581,tab_MinKomp[[Stanowisko / Position ]:[Stanowisko / Position ]],0)))</f>
        <v>n/a</v>
      </c>
      <c r="EC582" s="190" t="str">
        <f>IF(INDEX(tab_MinKomp[Testy czystości / Reinheitstests],MATCH($B581,tab_MinKomp[[Stanowisko / Position ]:[Stanowisko / Position ]],0))="n/a","n/a",EC581-INDEX(tab_MinKomp[Testy czystości / Reinheitstests],MATCH($B581,tab_MinKomp[[Stanowisko / Position ]:[Stanowisko / Position ]],0)))</f>
        <v>n/a</v>
      </c>
      <c r="ED582" s="190" t="str">
        <f>IF(INDEX(tab_MinKomp[Testy czystości / Reinheitstests],MATCH($B581,tab_MinKomp[[Stanowisko / Position ]:[Stanowisko / Position ]],0))="n/a","n/a",ED581-INDEX(tab_MinKomp[Testy czystości / Reinheitstests],MATCH($B581,tab_MinKomp[[Stanowisko / Position ]:[Stanowisko / Position ]],0)))</f>
        <v>n/a</v>
      </c>
      <c r="EE582" s="190" t="str">
        <f>IF(INDEX(tab_MinKomp[Testy czystości / Reinheitstests],MATCH($B581,tab_MinKomp[[Stanowisko / Position ]:[Stanowisko / Position ]],0))="n/a","n/a",EE581-INDEX(tab_MinKomp[Testy czystości / Reinheitstests],MATCH($B581,tab_MinKomp[[Stanowisko / Position ]:[Stanowisko / Position ]],0)))</f>
        <v>n/a</v>
      </c>
      <c r="EF582" s="190" t="str">
        <f>IF(INDEX(tab_MinKomp[Testy czystości / Reinheitstests],MATCH($B581,tab_MinKomp[[Stanowisko / Position ]:[Stanowisko / Position ]],0))="n/a","n/a",EF581-INDEX(tab_MinKomp[Testy czystości / Reinheitstests],MATCH($B581,tab_MinKomp[[Stanowisko / Position ]:[Stanowisko / Position ]],0)))</f>
        <v>n/a</v>
      </c>
      <c r="EG582" s="190" t="str">
        <f>IF(INDEX(tab_MinKomp[Testy czystości / Reinheitstests],MATCH($B581,tab_MinKomp[[Stanowisko / Position ]:[Stanowisko / Position ]],0))="n/a","n/a",EG581-INDEX(tab_MinKomp[Testy czystości / Reinheitstests],MATCH($B581,tab_MinKomp[[Stanowisko / Position ]:[Stanowisko / Position ]],0)))</f>
        <v>n/a</v>
      </c>
      <c r="EH582" s="190" t="str">
        <f>IF(INDEX(tab_MinKomp[Testy czystości / Reinheitstests],MATCH($B581,tab_MinKomp[[Stanowisko / Position ]:[Stanowisko / Position ]],0))="n/a","n/a",EH581-INDEX(tab_MinKomp[Testy czystości / Reinheitstests],MATCH($B581,tab_MinKomp[[Stanowisko / Position ]:[Stanowisko / Position ]],0)))</f>
        <v>n/a</v>
      </c>
      <c r="EI582" s="190" t="str">
        <f>IF(INDEX(tab_MinKomp[Testy czystości / Reinheitstests],MATCH($B581,tab_MinKomp[[Stanowisko / Position ]:[Stanowisko / Position ]],0))="n/a","n/a",EI581-INDEX(tab_MinKomp[Testy czystości / Reinheitstests],MATCH($B581,tab_MinKomp[[Stanowisko / Position ]:[Stanowisko / Position ]],0)))</f>
        <v>n/a</v>
      </c>
      <c r="EJ582" s="190" t="str">
        <f>IF(INDEX(tab_MinKomp[Testy czystości / Reinheitstests],MATCH($B581,tab_MinKomp[[Stanowisko / Position ]:[Stanowisko / Position ]],0))="n/a","n/a",EJ581-INDEX(tab_MinKomp[Testy czystości / Reinheitstests],MATCH($B581,tab_MinKomp[[Stanowisko / Position ]:[Stanowisko / Position ]],0)))</f>
        <v>n/a</v>
      </c>
      <c r="EK582" s="190" t="str">
        <f>IF(INDEX(tab_MinKomp[Testy czystości / Reinheitstests],MATCH($B581,tab_MinKomp[[Stanowisko / Position ]:[Stanowisko / Position ]],0))="n/a","n/a",EK581-INDEX(tab_MinKomp[Testy czystości / Reinheitstests],MATCH($B581,tab_MinKomp[[Stanowisko / Position ]:[Stanowisko / Position ]],0)))</f>
        <v>n/a</v>
      </c>
      <c r="EL582" s="190" t="str">
        <f>IF(INDEX(tab_MinKomp[Testy czystości / Reinheitstests],MATCH($B581,tab_MinKomp[[Stanowisko / Position ]:[Stanowisko / Position ]],0))="n/a","n/a",EL581-INDEX(tab_MinKomp[Testy czystości / Reinheitstests],MATCH($B581,tab_MinKomp[[Stanowisko / Position ]:[Stanowisko / Position ]],0)))</f>
        <v>n/a</v>
      </c>
      <c r="EM582" s="190" t="str">
        <f>IF(INDEX(tab_MinKomp[Testy czystości / Reinheitstests],MATCH($B581,tab_MinKomp[[Stanowisko / Position ]:[Stanowisko / Position ]],0))="n/a","n/a",EM581-INDEX(tab_MinKomp[Testy czystości / Reinheitstests],MATCH($B581,tab_MinKomp[[Stanowisko / Position ]:[Stanowisko / Position ]],0)))</f>
        <v>n/a</v>
      </c>
      <c r="EN582" s="190" t="str">
        <f>IF(INDEX(tab_MinKomp[Testy czystości / Reinheitstests],MATCH($B581,tab_MinKomp[[Stanowisko / Position ]:[Stanowisko / Position ]],0))="n/a","n/a",EN581-INDEX(tab_MinKomp[Testy czystości / Reinheitstests],MATCH($B581,tab_MinKomp[[Stanowisko / Position ]:[Stanowisko / Position ]],0)))</f>
        <v>n/a</v>
      </c>
      <c r="EO582" s="194" t="str">
        <f>IF(INDEX(tab_MinKomp[Konserwacja Rep],MATCH($B581,tab_MinKomp[[Stanowisko / Position ]:[Stanowisko / Position ]],0))="n/a","n/a",EO581-INDEX(tab_MinKomp[Konserwacja Rep],MATCH($B581,tab_MinKomp[[Stanowisko / Position ]:[Stanowisko / Position ]],0)))</f>
        <v>n/a</v>
      </c>
      <c r="EP582" s="194" t="str">
        <f>IF(INDEX(tab_MinKomp[[Konserwacja Engel ]],MATCH($B581,tab_MinKomp[[Stanowisko / Position ]:[Stanowisko / Position ]],0))="n/a","n/a",EP581-INDEX(tab_MinKomp[[Konserwacja Engel ]],MATCH($B581,tab_MinKomp[[Stanowisko / Position ]:[Stanowisko / Position ]],0)))</f>
        <v>n/a</v>
      </c>
      <c r="EQ582" s="194" t="str">
        <f>IF(INDEX(tab_MinKomp[Konserwacja B 50],MATCH($B581,tab_MinKomp[[Stanowisko / Position ]:[Stanowisko / Position ]],0))="n/a","n/a",EQ581-INDEX(tab_MinKomp[Konserwacja B 50],MATCH($B581,tab_MinKomp[[Stanowisko / Position ]:[Stanowisko / Position ]],0)))</f>
        <v>n/a</v>
      </c>
      <c r="ER582" s="194" t="str">
        <f>IF(INDEX(tab_MinKomp[[Konserwacja EOL ]],MATCH($B581,tab_MinKomp[[Stanowisko / Position ]:[Stanowisko / Position ]],0))="n/a","n/a",ER581-INDEX(tab_MinKomp[[Konserwacja EOL ]],MATCH($B581,tab_MinKomp[[Stanowisko / Position ]:[Stanowisko / Position ]],0)))</f>
        <v>n/a</v>
      </c>
      <c r="ES582" s="194" t="str">
        <f>IF(INDEX(tab_MinKomp[Konserwacja Branson],MATCH($B581,tab_MinKomp[[Stanowisko / Position ]:[Stanowisko / Position ]],0))="n/a","n/a",ES581-INDEX(tab_MinKomp[Konserwacja Branson],MATCH($B581,tab_MinKomp[[Stanowisko / Position ]:[Stanowisko / Position ]],0)))</f>
        <v>n/a</v>
      </c>
      <c r="ET582" s="194" t="str">
        <f>IF(INDEX(tab_MinKomp[Konserwacja coolery],MATCH($B581,tab_MinKomp[[Stanowisko / Position ]:[Stanowisko / Position ]],0))="n/a","n/a",ET581-INDEX(tab_MinKomp[Konserwacja coolery],MATCH($B581,tab_MinKomp[[Stanowisko / Position ]:[Stanowisko / Position ]],0)))</f>
        <v>n/a</v>
      </c>
      <c r="EU582" s="194" t="str">
        <f>IF(INDEX(tab_MinKomp[Konserwacja piecy],MATCH($B581,tab_MinKomp[[Stanowisko / Position ]:[Stanowisko / Position ]],0))="n/a","n/a",EU581-INDEX(tab_MinKomp[Konserwacja piecy],MATCH($B581,tab_MinKomp[[Stanowisko / Position ]:[Stanowisko / Position ]],0)))</f>
        <v>n/a</v>
      </c>
      <c r="EV582" s="194" t="str">
        <f>IF(INDEX(tab_MinKomp[Rysunek techniczny- czytanie],MATCH($B581,tab_MinKomp[[Stanowisko / Position ]:[Stanowisko / Position ]],0))="n/a","n/a",EV581-INDEX(tab_MinKomp[Rysunek techniczny- czytanie],MATCH($B581,tab_MinKomp[[Stanowisko / Position ]:[Stanowisko / Position ]],0)))</f>
        <v>n/a</v>
      </c>
      <c r="EW582" s="194" t="str">
        <f>IF(INDEX(tab_MinKomp[Elektryka],MATCH($B581,tab_MinKomp[[Stanowisko / Position ]:[Stanowisko / Position ]],0))="n/a","n/a",EW581-INDEX(tab_MinKomp[Elektryka],MATCH($B581,tab_MinKomp[[Stanowisko / Position ]:[Stanowisko / Position ]],0)))</f>
        <v>n/a</v>
      </c>
      <c r="EX582" s="194" t="str">
        <f>IF(INDEX(tab_MinKomp[Pneumatyka],MATCH($B581,tab_MinKomp[[Stanowisko / Position ]:[Stanowisko / Position ]],0))="n/a","n/a",EX581-INDEX(tab_MinKomp[Pneumatyka],MATCH($B581,tab_MinKomp[[Stanowisko / Position ]:[Stanowisko / Position ]],0)))</f>
        <v>n/a</v>
      </c>
      <c r="EY582" s="194" t="str">
        <f>IF(INDEX(tab_MinKomp[[Hydraulika ]],MATCH($B581,tab_MinKomp[[Stanowisko / Position ]:[Stanowisko / Position ]],0))="n/a","n/a",EY581-INDEX(tab_MinKomp[[Hydraulika ]],MATCH($B581,tab_MinKomp[[Stanowisko / Position ]:[Stanowisko / Position ]],0)))</f>
        <v>n/a</v>
      </c>
      <c r="EZ582" s="194" t="str">
        <f>IF(INDEX(tab_MinKomp[Podciśnienie],MATCH($B581,tab_MinKomp[[Stanowisko / Position ]:[Stanowisko / Position ]],0))="n/a","n/a",EZ581-INDEX(tab_MinKomp[Podciśnienie],MATCH($B581,tab_MinKomp[[Stanowisko / Position ]:[Stanowisko / Position ]],0)))</f>
        <v>n/a</v>
      </c>
      <c r="FA582" s="194" t="str">
        <f>IF(INDEX(tab_MinKomp[Usuwanie awarii],MATCH($B581,tab_MinKomp[[Stanowisko / Position ]:[Stanowisko / Position ]],0))="n/a","n/a",FA581-INDEX(tab_MinKomp[Usuwanie awarii],MATCH($B581,tab_MinKomp[[Stanowisko / Position ]:[Stanowisko / Position ]],0)))</f>
        <v>n/a</v>
      </c>
      <c r="FB582" s="194" t="str">
        <f>IF(INDEX(tab_MinKomp[Obsługa robotów],MATCH($B581,tab_MinKomp[[Stanowisko / Position ]:[Stanowisko / Position ]],0))="n/a","n/a",FB581-INDEX(tab_MinKomp[Obsługa robotów],MATCH($B581,tab_MinKomp[[Stanowisko / Position ]:[Stanowisko / Position ]],0)))</f>
        <v>n/a</v>
      </c>
      <c r="FC582" s="194" t="str">
        <f>IF(INDEX(tab_MinKomp[Obsługa sterowania maszyny],MATCH($B581,tab_MinKomp[[Stanowisko / Position ]:[Stanowisko / Position ]],0))="n/a","n/a",FC581-INDEX(tab_MinKomp[Obsługa sterowania maszyny],MATCH($B581,tab_MinKomp[[Stanowisko / Position ]:[Stanowisko / Position ]],0)))</f>
        <v>n/a</v>
      </c>
      <c r="FD582" s="194" t="str">
        <f>IF(INDEX(tab_MinKomp[Usuwanie przyczyn żródłowych],MATCH($B581,tab_MinKomp[[Stanowisko / Position ]:[Stanowisko / Position ]],0))="n/a","n/a",FD581-INDEX(tab_MinKomp[Usuwanie przyczyn żródłowych],MATCH($B581,tab_MinKomp[[Stanowisko / Position ]:[Stanowisko / Position ]],0)))</f>
        <v>n/a</v>
      </c>
      <c r="FE582" s="194" t="str">
        <f>IF(INDEX(tab_MinKomp[Cmms stosowanie],MATCH($B581,tab_MinKomp[[Stanowisko / Position ]:[Stanowisko / Position ]],0))="n/a","n/a",FE581-INDEX(tab_MinKomp[Cmms stosowanie],MATCH($B581,tab_MinKomp[[Stanowisko / Position ]:[Stanowisko / Position ]],0)))</f>
        <v>n/a</v>
      </c>
      <c r="FF582" s="190" t="str">
        <f>IF(INDEX(tab_MinKomp[Testy czystości / Reinheitstests],MATCH($B581,tab_MinKomp[[Stanowisko / Position ]:[Stanowisko / Position ]],0))="n/a","n/a",FF581-INDEX(tab_MinKomp[Testy czystości / Reinheitstests],MATCH($B581,tab_MinKomp[[Stanowisko / Position ]:[Stanowisko / Position ]],0)))</f>
        <v>n/a</v>
      </c>
      <c r="FG582" s="194" t="str">
        <f>IF(INDEX(tab_MinKomp[Czyszczenie form plastikowych],MATCH($B581,tab_MinKomp[[Stanowisko / Position ]:[Stanowisko / Position ]],0))="n/a","n/a",FG581-INDEX(tab_MinKomp[Czyszczenie form plastikowych],MATCH($B581,tab_MinKomp[[Stanowisko / Position ]:[Stanowisko / Position ]],0)))</f>
        <v>n/a</v>
      </c>
      <c r="FH582" s="194" t="str">
        <f>IF(INDEX(tab_MinKomp[Wymiana form plastik],MATCH($B581,tab_MinKomp[[Stanowisko / Position ]:[Stanowisko / Position ]],0))="n/a","n/a",FH581-INDEX(tab_MinKomp[Wymiana form plastik],MATCH($B581,tab_MinKomp[[Stanowisko / Position ]:[Stanowisko / Position ]],0)))</f>
        <v>n/a</v>
      </c>
      <c r="FI582" s="194" t="str">
        <f>IF(INDEX(tab_MinKomp[Wymiana form guma],MATCH($B581,tab_MinKomp[[Stanowisko / Position ]:[Stanowisko / Position ]],0))="n/a","n/a",FI581-INDEX(tab_MinKomp[Wymiana form guma],MATCH($B581,tab_MinKomp[[Stanowisko / Position ]:[Stanowisko / Position ]],0)))</f>
        <v>n/a</v>
      </c>
      <c r="FJ582" s="194" t="str">
        <f>IF(INDEX(tab_MinKomp[Konserwacja KK],MATCH($B581,tab_MinKomp[[Stanowisko / Position ]:[Stanowisko / Position ]],0))="n/a","n/a",FJ581-INDEX(tab_MinKomp[Konserwacja KK],MATCH($B581,tab_MinKomp[[Stanowisko / Position ]:[Stanowisko / Position ]],0)))</f>
        <v>n/a</v>
      </c>
      <c r="FK582" s="194" t="str">
        <f>IF(INDEX(tab_MinKomp[Konserwacja form guma],MATCH($B581,tab_MinKomp[[Stanowisko / Position ]:[Stanowisko / Position ]],0))="n/a","n/a",FK581-INDEX(tab_MinKomp[Konserwacja form guma],MATCH($B581,tab_MinKomp[[Stanowisko / Position ]:[Stanowisko / Position ]],0)))</f>
        <v>n/a</v>
      </c>
      <c r="FL582" s="194" t="str">
        <f>IF(INDEX(tab_MinKomp[Konserwacja form plastiki],MATCH($B581,tab_MinKomp[[Stanowisko / Position ]:[Stanowisko / Position ]],0))="n/a","n/a",FL581-INDEX(tab_MinKomp[Konserwacja form plastiki],MATCH($B581,tab_MinKomp[[Stanowisko / Position ]:[Stanowisko / Position ]],0)))</f>
        <v>n/a</v>
      </c>
      <c r="FM582" s="194" t="str">
        <f>IF(INDEX(tab_MinKomp[Konserwacja Gorącego Kanału],MATCH($B581,tab_MinKomp[[Stanowisko / Position ]:[Stanowisko / Position ]],0))="n/a","n/a",FM581-INDEX(tab_MinKomp[Konserwacja Gorącego Kanału],MATCH($B581,tab_MinKomp[[Stanowisko / Position ]:[Stanowisko / Position ]],0)))</f>
        <v>n/a</v>
      </c>
      <c r="FN582" s="194" t="str">
        <f>IF(INDEX(tab_MinKomp[MS Office (Excel)],MATCH($B581,tab_MinKomp[[Stanowisko / Position ]:[Stanowisko / Position ]],0))="n/a","n/a",FN581-INDEX(tab_MinKomp[MS Office (Excel)],MATCH($B581,tab_MinKomp[[Stanowisko / Position ]:[Stanowisko / Position ]],0)))</f>
        <v>n/a</v>
      </c>
      <c r="FO582" s="194" t="str">
        <f>IF(INDEX(tab_MinKomp[MS Office (Word)],MATCH($B581,tab_MinKomp[[Stanowisko / Position ]:[Stanowisko / Position ]],0))="n/a","n/a",FO581-INDEX(tab_MinKomp[MS Office (Word)],MATCH($B581,tab_MinKomp[[Stanowisko / Position ]:[Stanowisko / Position ]],0)))</f>
        <v>n/a</v>
      </c>
      <c r="FP582" s="194" t="str">
        <f>IF(INDEX(tab_MinKomp[MS Office (Power Point)],MATCH($B581,tab_MinKomp[[Stanowisko / Position ]:[Stanowisko / Position ]],0))="n/a","n/a",FP581-INDEX(tab_MinKomp[MS Office (Power Point)],MATCH($B581,tab_MinKomp[[Stanowisko / Position ]:[Stanowisko / Position ]],0)))</f>
        <v>n/a</v>
      </c>
      <c r="FQ582" s="196" t="str">
        <f>IF(INDEX(tab_MinKomp[Język angielski / Englisch],MATCH($B581,tab_MinKomp[[Stanowisko / Position ]:[Stanowisko / Position ]],0))="n/a","n/a",FQ581-INDEX(tab_MinKomp[Język angielski / Englisch],MATCH($B581,tab_MinKomp[[Stanowisko / Position ]:[Stanowisko / Position ]],0)))</f>
        <v>n/a</v>
      </c>
      <c r="FR582" s="196" t="str">
        <f>IF(INDEX(tab_MinKomp[Język niemiecki / Deutsch],MATCH($B581,tab_MinKomp[[Stanowisko / Position ]:[Stanowisko / Position ]],0))="n/a","n/a",FR581-INDEX(tab_MinKomp[Język niemiecki / Deutsch],MATCH($B581,tab_MinKomp[[Stanowisko / Position ]:[Stanowisko / Position ]],0)))</f>
        <v>n/a</v>
      </c>
      <c r="FS582" s="194">
        <f>IF(INDEX(tab_MinKomp[Zarządzanie dokumentacją procesową / Process dokumentation management],MATCH($B581,tab_MinKomp[[Stanowisko / Position ]:[Stanowisko / Position ]],0))="n/a","n/a",FS581-INDEX(tab_MinKomp[Zarządzanie dokumentacją procesową / Process dokumentation management],MATCH($B581,tab_MinKomp[[Stanowisko / Position ]:[Stanowisko / Position ]],0)))</f>
        <v>-1</v>
      </c>
      <c r="FT582" s="194">
        <f>IF(INDEX(tab_MinKomp[Znajomość procesów z obszaru / Kenntiss der prozesse in dem Bereich],MATCH($B581,tab_MinKomp[[Stanowisko / Position ]:[Stanowisko / Position ]],0))="n/a","n/a",FT581-INDEX(tab_MinKomp[Znajomość procesów z obszaru / Kenntiss der prozesse in dem Bereich],MATCH($B581,tab_MinKomp[[Stanowisko / Position ]:[Stanowisko / Position ]],0)))</f>
        <v>0</v>
      </c>
      <c r="FU582" s="194">
        <f>IF(INDEX(tab_MinKomp[optymalizacja procesów / Prozessoptymalisierung],MATCH($B581,tab_MinKomp[[Stanowisko / Position ]:[Stanowisko / Position ]],0))="n/a","n/a",FU581-INDEX(tab_MinKomp[optymalizacja procesów / Prozessoptymalisierung],MATCH($B581,tab_MinKomp[[Stanowisko / Position ]:[Stanowisko / Position ]],0)))</f>
        <v>0</v>
      </c>
      <c r="FV582" s="194">
        <f>IF(INDEX(tab_MinKomp[Umiejętności szkoleniowe / Trainingsfähigkeiten],MATCH($B581,tab_MinKomp[[Stanowisko / Position ]:[Stanowisko / Position ]],0))="n/a","n/a",FV581-INDEX(tab_MinKomp[Umiejętności szkoleniowe / Trainingsfähigkeiten],MATCH($B581,tab_MinKomp[[Stanowisko / Position ]:[Stanowisko / Position ]],0)))</f>
        <v>0</v>
      </c>
      <c r="FW582" s="194">
        <f>IF(INDEX(tab_MinKomp[Analityczne myślenie, podejście / Analitysches Denken, Einstellung],MATCH($B581,tab_MinKomp[[Stanowisko / Position ]:[Stanowisko / Position ]],0))="n/a","n/a",FW581-INDEX(tab_MinKomp[Analityczne myślenie, podejście / Analitysches Denken, Einstellung],MATCH($B581,tab_MinKomp[[Stanowisko / Position ]:[Stanowisko / Position ]],0)))</f>
        <v>0</v>
      </c>
      <c r="FX582" s="194">
        <f>IF(INDEX(tab_MinKomp[Dokładność, precyzja w dzialaniu / Genauigkeit, Präzision in die Arbeit],MATCH($B581,tab_MinKomp[[Stanowisko / Position ]:[Stanowisko / Position ]],0))="n/a","n/a",FX581-INDEX(tab_MinKomp[Dokładność, precyzja w dzialaniu / Genauigkeit, Präzision in die Arbeit],MATCH($B581,tab_MinKomp[[Stanowisko / Position ]:[Stanowisko / Position ]],0)))</f>
        <v>0</v>
      </c>
      <c r="FY582" s="194">
        <f>IF(INDEX(tab_MinKomp[Dyspozycyjność / Verfügbarkeit],MATCH($B581,tab_MinKomp[[Stanowisko / Position ]:[Stanowisko / Position ]],0))="n/a","n/a",FY581-INDEX(tab_MinKomp[Dyspozycyjność / Verfügbarkeit],MATCH($B581,tab_MinKomp[[Stanowisko / Position ]:[Stanowisko / Position ]],0)))</f>
        <v>0</v>
      </c>
      <c r="FZ582" s="194">
        <f>IF(INDEX(tab_MinKomp[Zaangażowanie / 
Engagement],MATCH($B581,tab_MinKomp[[Stanowisko / Position ]:[Stanowisko / Position ]],0))="n/a","n/a",FZ581-INDEX(tab_MinKomp[Zaangażowanie / 
Engagement],MATCH($B581,tab_MinKomp[[Stanowisko / Position ]:[Stanowisko / Position ]],0)))</f>
        <v>0</v>
      </c>
      <c r="GA582" s="194" t="str">
        <f>IF(INDEX(tab_MinKomp[Konserwacja form guma],MATCH($B581,tab_MinKomp[[Stanowisko / Position ]:[Stanowisko / Position ]],0))="n/a","n/a",GA581-INDEX(tab_MinKomp[Konserwacja form guma],MATCH($B581,tab_MinKomp[[Stanowisko / Position ]:[Stanowisko / Position ]],0)))</f>
        <v>n/a</v>
      </c>
      <c r="GB582" s="194" t="str">
        <f>IF(INDEX(tab_MinKomp[Konserwacja form plastiki],MATCH($B581,tab_MinKomp[[Stanowisko / Position ]:[Stanowisko / Position ]],0))="n/a","n/a",GB581-INDEX(tab_MinKomp[Konserwacja form plastiki],MATCH($B581,tab_MinKomp[[Stanowisko / Position ]:[Stanowisko / Position ]],0)))</f>
        <v>n/a</v>
      </c>
      <c r="GC582" s="194">
        <f>IF(INDEX(tab_MinKomp[Elastyczność w działaniu],MATCH($B581,tab_MinKomp[[Stanowisko / Position ]:[Stanowisko / Position ]],0))="n/a","n/a",GC581-INDEX(tab_MinKomp[Elastyczność w działaniu],MATCH($B581,tab_MinKomp[[Stanowisko / Position ]:[Stanowisko / Position ]],0)))</f>
        <v>0</v>
      </c>
      <c r="GD582" s="194">
        <f>IF(INDEX(tab_MinKomp[Komunikatywność],MATCH($B581,tab_MinKomp[[Stanowisko / Position ]:[Stanowisko / Position ]],0))="n/a","n/a",GD581-INDEX(tab_MinKomp[Komunikatywność],MATCH($B581,tab_MinKomp[[Stanowisko / Position ]:[Stanowisko / Position ]],0)))</f>
        <v>0</v>
      </c>
      <c r="GE582" s="193" t="str">
        <f>IF(INDEX(tab_MinKomp[Motywowanie i budowanie zaangażowania zespołu],MATCH($B581,tab_MinKomp[[Stanowisko / Position ]:[Stanowisko / Position ]],0))="n/a","n/a",GE581-INDEX(tab_MinKomp[Motywowanie i budowanie zaangażowania zespołu],MATCH($B581,tab_MinKomp[[Stanowisko / Position ]:[Stanowisko / Position ]],0)))</f>
        <v>n/a</v>
      </c>
      <c r="GF582" s="186" t="s">
        <v>248</v>
      </c>
      <c r="GG582" s="186" t="s">
        <v>248</v>
      </c>
      <c r="GH582" s="186" t="s">
        <v>248</v>
      </c>
      <c r="GI582" s="186" t="s">
        <v>248</v>
      </c>
      <c r="GJ582" s="186" t="s">
        <v>248</v>
      </c>
      <c r="GK582" s="186" t="s">
        <v>248</v>
      </c>
      <c r="GL582" s="186" t="s">
        <v>248</v>
      </c>
      <c r="GM582" s="186" t="s">
        <v>248</v>
      </c>
      <c r="GN582" s="186" t="s">
        <v>248</v>
      </c>
      <c r="GO582" s="186" t="s">
        <v>248</v>
      </c>
      <c r="GP582" s="186" t="s">
        <v>248</v>
      </c>
      <c r="GQ582" s="186" t="s">
        <v>248</v>
      </c>
      <c r="GR582" s="186" t="s">
        <v>248</v>
      </c>
      <c r="GS582" s="186" t="s">
        <v>248</v>
      </c>
      <c r="GT582" s="186" t="s">
        <v>248</v>
      </c>
      <c r="GU582" s="186" t="s">
        <v>248</v>
      </c>
      <c r="GV582" s="186" t="s">
        <v>248</v>
      </c>
      <c r="GW582" s="186" t="s">
        <v>248</v>
      </c>
      <c r="GX582" s="186" t="s">
        <v>248</v>
      </c>
      <c r="GY582" s="186" t="s">
        <v>248</v>
      </c>
      <c r="GZ582" s="261" t="s">
        <v>248</v>
      </c>
      <c r="HA582" s="261" t="s">
        <v>248</v>
      </c>
      <c r="HB582" s="191">
        <f>SUM(G582:GE582)/(HB581-(SUM(G582:GE582)))</f>
        <v>-4.6511627906976744E-2</v>
      </c>
    </row>
    <row r="583" spans="1:211" ht="24.9" customHeight="1" x14ac:dyDescent="0.3">
      <c r="A583" s="105" t="s">
        <v>322</v>
      </c>
      <c r="B583" s="105" t="s">
        <v>315</v>
      </c>
      <c r="C583" s="105"/>
      <c r="D583" s="105">
        <v>1975</v>
      </c>
      <c r="E583" s="394" t="s">
        <v>689</v>
      </c>
      <c r="F583" s="185" t="s">
        <v>374</v>
      </c>
      <c r="G583" s="186">
        <v>2</v>
      </c>
      <c r="H583" s="186">
        <v>1</v>
      </c>
      <c r="I583" s="186">
        <v>2</v>
      </c>
      <c r="J583" s="186">
        <v>1</v>
      </c>
      <c r="K583" s="186">
        <v>1</v>
      </c>
      <c r="L583" s="186" t="s">
        <v>248</v>
      </c>
      <c r="M583" s="186" t="s">
        <v>248</v>
      </c>
      <c r="N583" s="186" t="s">
        <v>248</v>
      </c>
      <c r="O583" s="186">
        <v>1</v>
      </c>
      <c r="P583" s="186">
        <v>1</v>
      </c>
      <c r="Q583" s="186" t="s">
        <v>248</v>
      </c>
      <c r="R583" s="186" t="s">
        <v>248</v>
      </c>
      <c r="S583" s="186" t="s">
        <v>248</v>
      </c>
      <c r="T583" s="186" t="s">
        <v>248</v>
      </c>
      <c r="U583" s="186" t="s">
        <v>248</v>
      </c>
      <c r="V583" s="186" t="s">
        <v>248</v>
      </c>
      <c r="W583" s="186" t="s">
        <v>248</v>
      </c>
      <c r="X583" s="186" t="s">
        <v>248</v>
      </c>
      <c r="Y583" s="186" t="s">
        <v>248</v>
      </c>
      <c r="Z583" s="186" t="s">
        <v>248</v>
      </c>
      <c r="AA583" s="186" t="s">
        <v>248</v>
      </c>
      <c r="AB583" s="186" t="s">
        <v>248</v>
      </c>
      <c r="AC583" s="186" t="s">
        <v>248</v>
      </c>
      <c r="AD583" s="186" t="s">
        <v>248</v>
      </c>
      <c r="AE583" s="186" t="s">
        <v>248</v>
      </c>
      <c r="AF583" s="186" t="s">
        <v>248</v>
      </c>
      <c r="AG583" s="186" t="s">
        <v>248</v>
      </c>
      <c r="AH583" s="186" t="s">
        <v>248</v>
      </c>
      <c r="AI583" s="186" t="s">
        <v>248</v>
      </c>
      <c r="AJ583" s="186" t="s">
        <v>248</v>
      </c>
      <c r="AK583" s="186" t="s">
        <v>248</v>
      </c>
      <c r="AL583" s="186">
        <v>1</v>
      </c>
      <c r="AM583" s="186" t="s">
        <v>248</v>
      </c>
      <c r="AN583" s="186" t="s">
        <v>248</v>
      </c>
      <c r="AO583" s="186">
        <v>1</v>
      </c>
      <c r="AP583" s="186" t="s">
        <v>248</v>
      </c>
      <c r="AQ583" s="186">
        <v>1</v>
      </c>
      <c r="AR583" s="186" t="s">
        <v>248</v>
      </c>
      <c r="AS583" s="186" t="s">
        <v>248</v>
      </c>
      <c r="AT583" s="186" t="s">
        <v>248</v>
      </c>
      <c r="AU583" s="186" t="s">
        <v>248</v>
      </c>
      <c r="AV583" s="186">
        <v>2</v>
      </c>
      <c r="AW583" s="186">
        <v>1</v>
      </c>
      <c r="AX583" s="186" t="s">
        <v>248</v>
      </c>
      <c r="AY583" s="186" t="s">
        <v>248</v>
      </c>
      <c r="AZ583" s="186" t="s">
        <v>248</v>
      </c>
      <c r="BA583" s="186" t="s">
        <v>248</v>
      </c>
      <c r="BB583" s="186" t="s">
        <v>248</v>
      </c>
      <c r="BC583" s="186" t="s">
        <v>248</v>
      </c>
      <c r="BD583" s="186" t="s">
        <v>248</v>
      </c>
      <c r="BE583" s="186" t="s">
        <v>248</v>
      </c>
      <c r="BF583" s="186" t="s">
        <v>248</v>
      </c>
      <c r="BG583" s="186" t="s">
        <v>248</v>
      </c>
      <c r="BH583" s="186" t="s">
        <v>248</v>
      </c>
      <c r="BI583" s="186" t="s">
        <v>248</v>
      </c>
      <c r="BJ583" s="186" t="s">
        <v>248</v>
      </c>
      <c r="BK583" s="186" t="s">
        <v>248</v>
      </c>
      <c r="BL583" s="186" t="s">
        <v>248</v>
      </c>
      <c r="BM583" s="186" t="s">
        <v>248</v>
      </c>
      <c r="BN583" s="186" t="s">
        <v>248</v>
      </c>
      <c r="BO583" s="186" t="s">
        <v>248</v>
      </c>
      <c r="BP583" s="186">
        <v>1</v>
      </c>
      <c r="BQ583" s="186" t="s">
        <v>248</v>
      </c>
      <c r="BR583" s="186">
        <v>1</v>
      </c>
      <c r="BS583" s="186" t="s">
        <v>248</v>
      </c>
      <c r="BT583" s="186" t="s">
        <v>248</v>
      </c>
      <c r="BU583" s="186" t="s">
        <v>248</v>
      </c>
      <c r="BV583" s="186" t="s">
        <v>248</v>
      </c>
      <c r="BW583" s="186" t="s">
        <v>248</v>
      </c>
      <c r="BX583" s="186" t="s">
        <v>248</v>
      </c>
      <c r="BY583" s="186" t="s">
        <v>248</v>
      </c>
      <c r="BZ583" s="186" t="s">
        <v>248</v>
      </c>
      <c r="CA583" s="186">
        <v>1</v>
      </c>
      <c r="CB583" s="186" t="s">
        <v>248</v>
      </c>
      <c r="CC583" s="186">
        <v>2</v>
      </c>
      <c r="CD583" s="186">
        <v>2</v>
      </c>
      <c r="CE583" s="186" t="s">
        <v>248</v>
      </c>
      <c r="CF583" s="186" t="s">
        <v>248</v>
      </c>
      <c r="CG583" s="186">
        <v>1</v>
      </c>
      <c r="CH583" s="186" t="s">
        <v>248</v>
      </c>
      <c r="CI583" s="186" t="s">
        <v>248</v>
      </c>
      <c r="CJ583" s="186" t="s">
        <v>248</v>
      </c>
      <c r="CK583" s="186" t="s">
        <v>248</v>
      </c>
      <c r="CL583" s="186" t="s">
        <v>248</v>
      </c>
      <c r="CM583" s="186" t="s">
        <v>248</v>
      </c>
      <c r="CN583" s="186" t="s">
        <v>248</v>
      </c>
      <c r="CO583" s="186" t="s">
        <v>248</v>
      </c>
      <c r="CP583" s="186" t="s">
        <v>248</v>
      </c>
      <c r="CQ583" s="186" t="s">
        <v>248</v>
      </c>
      <c r="CR583" s="186" t="s">
        <v>248</v>
      </c>
      <c r="CS583" s="186" t="s">
        <v>248</v>
      </c>
      <c r="CT583" s="186" t="s">
        <v>248</v>
      </c>
      <c r="CU583" s="186" t="s">
        <v>248</v>
      </c>
      <c r="CV583" s="186" t="s">
        <v>248</v>
      </c>
      <c r="CW583" s="186">
        <v>1</v>
      </c>
      <c r="CX583" s="186" t="s">
        <v>248</v>
      </c>
      <c r="CY583" s="186" t="s">
        <v>248</v>
      </c>
      <c r="CZ583" s="186" t="s">
        <v>248</v>
      </c>
      <c r="DA583" s="186" t="s">
        <v>248</v>
      </c>
      <c r="DB583" s="186" t="s">
        <v>248</v>
      </c>
      <c r="DC583" s="186" t="s">
        <v>248</v>
      </c>
      <c r="DD583" s="186" t="s">
        <v>248</v>
      </c>
      <c r="DE583" s="186" t="s">
        <v>248</v>
      </c>
      <c r="DF583" s="186">
        <v>1</v>
      </c>
      <c r="DG583" s="186" t="s">
        <v>248</v>
      </c>
      <c r="DH583" s="186" t="s">
        <v>248</v>
      </c>
      <c r="DI583" s="186" t="s">
        <v>248</v>
      </c>
      <c r="DJ583" s="186" t="s">
        <v>248</v>
      </c>
      <c r="DK583" s="186" t="s">
        <v>248</v>
      </c>
      <c r="DL583" s="186" t="s">
        <v>248</v>
      </c>
      <c r="DM583" s="186" t="s">
        <v>248</v>
      </c>
      <c r="DN583" s="186" t="s">
        <v>248</v>
      </c>
      <c r="DO583" s="186" t="s">
        <v>248</v>
      </c>
      <c r="DP583" s="186" t="s">
        <v>248</v>
      </c>
      <c r="DQ583" s="186" t="s">
        <v>248</v>
      </c>
      <c r="DR583" s="186" t="s">
        <v>248</v>
      </c>
      <c r="DS583" s="186" t="s">
        <v>248</v>
      </c>
      <c r="DT583" s="186" t="s">
        <v>248</v>
      </c>
      <c r="DU583" s="186" t="s">
        <v>248</v>
      </c>
      <c r="DV583" s="186" t="s">
        <v>248</v>
      </c>
      <c r="DW583" s="186" t="s">
        <v>248</v>
      </c>
      <c r="DX583" s="186" t="s">
        <v>248</v>
      </c>
      <c r="DY583" s="186" t="s">
        <v>248</v>
      </c>
      <c r="DZ583" s="186" t="s">
        <v>248</v>
      </c>
      <c r="EA583" s="186" t="s">
        <v>248</v>
      </c>
      <c r="EB583" s="186" t="s">
        <v>248</v>
      </c>
      <c r="EC583" s="186" t="s">
        <v>248</v>
      </c>
      <c r="ED583" s="186" t="s">
        <v>248</v>
      </c>
      <c r="EE583" s="186" t="s">
        <v>248</v>
      </c>
      <c r="EF583" s="186" t="s">
        <v>248</v>
      </c>
      <c r="EG583" s="186" t="s">
        <v>248</v>
      </c>
      <c r="EH583" s="186" t="s">
        <v>248</v>
      </c>
      <c r="EI583" s="186" t="s">
        <v>248</v>
      </c>
      <c r="EJ583" s="186" t="s">
        <v>248</v>
      </c>
      <c r="EK583" s="186" t="s">
        <v>248</v>
      </c>
      <c r="EL583" s="184" t="s">
        <v>248</v>
      </c>
      <c r="EM583" s="184" t="s">
        <v>248</v>
      </c>
      <c r="EN583" s="184" t="s">
        <v>248</v>
      </c>
      <c r="EO583" s="186" t="s">
        <v>248</v>
      </c>
      <c r="EP583" s="186" t="s">
        <v>248</v>
      </c>
      <c r="EQ583" s="186" t="s">
        <v>248</v>
      </c>
      <c r="ER583" s="186" t="s">
        <v>248</v>
      </c>
      <c r="ES583" s="186" t="s">
        <v>248</v>
      </c>
      <c r="ET583" s="186" t="s">
        <v>248</v>
      </c>
      <c r="EU583" s="186" t="s">
        <v>248</v>
      </c>
      <c r="EV583" s="186" t="s">
        <v>248</v>
      </c>
      <c r="EW583" s="186" t="s">
        <v>248</v>
      </c>
      <c r="EX583" s="186" t="s">
        <v>248</v>
      </c>
      <c r="EY583" s="186" t="s">
        <v>248</v>
      </c>
      <c r="EZ583" s="186" t="s">
        <v>248</v>
      </c>
      <c r="FA583" s="186" t="s">
        <v>248</v>
      </c>
      <c r="FB583" s="186" t="s">
        <v>248</v>
      </c>
      <c r="FC583" s="186" t="s">
        <v>248</v>
      </c>
      <c r="FD583" s="186" t="s">
        <v>248</v>
      </c>
      <c r="FE583" s="186" t="s">
        <v>248</v>
      </c>
      <c r="FF583" s="186" t="s">
        <v>248</v>
      </c>
      <c r="FG583" s="186" t="s">
        <v>248</v>
      </c>
      <c r="FH583" s="186" t="s">
        <v>248</v>
      </c>
      <c r="FI583" s="186" t="s">
        <v>248</v>
      </c>
      <c r="FJ583" s="186" t="s">
        <v>248</v>
      </c>
      <c r="FK583" s="186" t="s">
        <v>248</v>
      </c>
      <c r="FL583" s="186" t="s">
        <v>248</v>
      </c>
      <c r="FM583" s="186" t="s">
        <v>248</v>
      </c>
      <c r="FN583" s="186" t="s">
        <v>248</v>
      </c>
      <c r="FO583" s="186" t="s">
        <v>248</v>
      </c>
      <c r="FP583" s="186" t="s">
        <v>248</v>
      </c>
      <c r="FQ583" s="187" t="s">
        <v>248</v>
      </c>
      <c r="FR583" s="187" t="s">
        <v>248</v>
      </c>
      <c r="FS583" s="186">
        <v>1</v>
      </c>
      <c r="FT583" s="186">
        <v>2</v>
      </c>
      <c r="FU583" s="186">
        <v>1</v>
      </c>
      <c r="FV583" s="186">
        <v>1</v>
      </c>
      <c r="FW583" s="186">
        <v>1</v>
      </c>
      <c r="FX583" s="186">
        <v>2</v>
      </c>
      <c r="FY583" s="186">
        <v>2</v>
      </c>
      <c r="FZ583" s="186">
        <v>2</v>
      </c>
      <c r="GA583" s="186" t="s">
        <v>248</v>
      </c>
      <c r="GB583" s="186" t="s">
        <v>248</v>
      </c>
      <c r="GC583" s="186">
        <v>2</v>
      </c>
      <c r="GD583" s="186">
        <v>1</v>
      </c>
      <c r="GE583" s="186" t="s">
        <v>248</v>
      </c>
      <c r="GF583" s="186" t="s">
        <v>248</v>
      </c>
      <c r="GG583" s="186" t="s">
        <v>248</v>
      </c>
      <c r="GH583" s="186" t="s">
        <v>248</v>
      </c>
      <c r="GI583" s="186" t="s">
        <v>248</v>
      </c>
      <c r="GJ583" s="186" t="s">
        <v>248</v>
      </c>
      <c r="GK583" s="186" t="s">
        <v>248</v>
      </c>
      <c r="GL583" s="186" t="s">
        <v>248</v>
      </c>
      <c r="GM583" s="186" t="s">
        <v>248</v>
      </c>
      <c r="GN583" s="186" t="s">
        <v>248</v>
      </c>
      <c r="GO583" s="186" t="s">
        <v>248</v>
      </c>
      <c r="GP583" s="186" t="s">
        <v>248</v>
      </c>
      <c r="GQ583" s="186" t="s">
        <v>248</v>
      </c>
      <c r="GR583" s="186" t="s">
        <v>248</v>
      </c>
      <c r="GS583" s="186" t="s">
        <v>248</v>
      </c>
      <c r="GT583" s="186" t="s">
        <v>248</v>
      </c>
      <c r="GU583" s="186" t="s">
        <v>248</v>
      </c>
      <c r="GV583" s="186" t="s">
        <v>248</v>
      </c>
      <c r="GW583" s="186" t="s">
        <v>248</v>
      </c>
      <c r="GX583" s="186" t="s">
        <v>248</v>
      </c>
      <c r="GY583" s="186" t="s">
        <v>248</v>
      </c>
      <c r="GZ583" s="261" t="s">
        <v>248</v>
      </c>
      <c r="HA583" s="261" t="s">
        <v>248</v>
      </c>
      <c r="HB583" s="188">
        <f>SUM(G583:GE583)</f>
        <v>40</v>
      </c>
    </row>
    <row r="584" spans="1:211" ht="24.9" customHeight="1" thickBot="1" x14ac:dyDescent="0.35">
      <c r="A584" s="108" t="str">
        <f>A583</f>
        <v>Prod.-Q-6</v>
      </c>
      <c r="B584" s="108" t="str">
        <f>B583</f>
        <v>Pracownik Produkcji</v>
      </c>
      <c r="C584" s="108">
        <f>C583</f>
        <v>0</v>
      </c>
      <c r="D584" s="108">
        <f>D583</f>
        <v>1975</v>
      </c>
      <c r="E584" s="395"/>
      <c r="F584" s="189" t="s">
        <v>375</v>
      </c>
      <c r="G584" s="192">
        <f>IF(INDEX(tab_MinKomp[Przepisy BHP / BHP Vorschriften],MATCH($B583,tab_MinKomp[[Stanowisko / Position ]:[Stanowisko / Position ]],0))="n/a","n/a",G583-INDEX(tab_MinKomp[Przepisy BHP / BHP Vorschriften],MATCH($B583,tab_MinKomp[[Stanowisko / Position ]:[Stanowisko / Position ]],0)))</f>
        <v>0</v>
      </c>
      <c r="H584" s="193">
        <f>IF(INDEX(tab_MinKomp[Przepisy PPOŻ / Brandschutzbestimmungen],MATCH($B583,tab_MinKomp[[Stanowisko / Position ]:[Stanowisko / Position ]],0))="n/a","n/a",H583-INDEX(tab_MinKomp[Przepisy PPOŻ / Brandschutzbestimmungen],MATCH($B583,tab_MinKomp[[Stanowisko / Position ]:[Stanowisko / Position ]],0)))</f>
        <v>0</v>
      </c>
      <c r="I584" s="193">
        <f>IF(INDEX(tab_MinKomp[Ryzyko zawodowe na stanowiskach pracyv/ Berufliche Risiken an Arbeitsstellen],MATCH($B583,tab_MinKomp[[Stanowisko / Position ]:[Stanowisko / Position ]],0))="n/a","n/a",I583-INDEX(tab_MinKomp[Ryzyko zawodowe na stanowiskach pracyv/ Berufliche Risiken an Arbeitsstellen],MATCH($B583,tab_MinKomp[[Stanowisko / Position ]:[Stanowisko / Position ]],0)))</f>
        <v>0</v>
      </c>
      <c r="J584" s="193">
        <f>IF(INDEX(tab_MinKomp[Gospodarka substancjami niebezpiecznymi / Gefahrstoffmanagement],MATCH($B583,tab_MinKomp[[Stanowisko / Position ]:[Stanowisko / Position ]],0))="n/a","n/a",J583-INDEX(tab_MinKomp[Gospodarka substancjami niebezpiecznymi / Gefahrstoffmanagement],MATCH($B583,tab_MinKomp[[Stanowisko / Position ]:[Stanowisko / Position ]],0)))</f>
        <v>0</v>
      </c>
      <c r="K584" s="193">
        <f>IF(INDEX(tab_MinKomp[Gospodarka odpadami / Abfallwirtschaft],MATCH($B583,tab_MinKomp[[Stanowisko / Position ]:[Stanowisko / Position ]],0))="n/a","n/a",K583-INDEX(tab_MinKomp[Gospodarka odpadami / Abfallwirtschaft],MATCH($B583,tab_MinKomp[[Stanowisko / Position ]:[Stanowisko / Position ]],0)))</f>
        <v>0</v>
      </c>
      <c r="L584" s="194" t="str">
        <f>IF(INDEX(tab_MinKomp[Przepisy kodeksu pracy / Bestimmungen des Arbeitsgesetzes],MATCH($B583,tab_MinKomp[[Stanowisko / Position ]:[Stanowisko / Position ]],0))="n/a","n/a",L583-INDEX(tab_MinKomp[Przepisy kodeksu pracy / Bestimmungen des Arbeitsgesetzes],MATCH($B583,tab_MinKomp[[Stanowisko / Position ]:[Stanowisko / Position ]],0)))</f>
        <v>n/a</v>
      </c>
      <c r="M584" s="195" t="str">
        <f>IF(INDEX(tab_MinKomp[Przepisy o ub.społ. ZUS  / Sozialversicherungsvorschriften],MATCH($B583,tab_MinKomp[[Stanowisko / Position ]:[Stanowisko / Position ]],0))="n/a","n/a",M583-INDEX(tab_MinKomp[Przepisy o ub.społ. ZUS  / Sozialversicherungsvorschriften],MATCH($B583,tab_MinKomp[[Stanowisko / Position ]:[Stanowisko / Position ]],0)))</f>
        <v>n/a</v>
      </c>
      <c r="N584" s="194" t="str">
        <f>IF(INDEX(tab_MinKomp[PRZEPISY O PDOF /persönlich Einkommensteuergesetz ],MATCH($B583,tab_MinKomp[[Stanowisko / Position ]:[Stanowisko / Position ]],0))="n/a","n/a",N583-INDEX(tab_MinKomp[PRZEPISY O PDOF /persönlich Einkommensteuergesetz ],MATCH($B583,tab_MinKomp[[Stanowisko / Position ]:[Stanowisko / Position ]],0)))</f>
        <v>n/a</v>
      </c>
      <c r="O584" s="194">
        <f>IF(INDEX(tab_MinKomp[Regulamin pracy / Arbeitsordnung],MATCH($B583,tab_MinKomp[[Stanowisko / Position ]:[Stanowisko / Position ]],0))="n/a","n/a",O583-INDEX(tab_MinKomp[Regulamin pracy / Arbeitsordnung],MATCH($B583,tab_MinKomp[[Stanowisko / Position ]:[Stanowisko / Position ]],0)))</f>
        <v>0</v>
      </c>
      <c r="P584" s="194">
        <f>IF(INDEX(tab_MinKomp[Regulamin wynagradzania / Vergütungsordnung],MATCH($B583,tab_MinKomp[[Stanowisko / Position ]:[Stanowisko / Position ]],0))="n/a","n/a",P583-INDEX(tab_MinKomp[Regulamin wynagradzania / Vergütungsordnung],MATCH($B583,tab_MinKomp[[Stanowisko / Position ]:[Stanowisko / Position ]],0)))</f>
        <v>0</v>
      </c>
      <c r="Q584" s="194" t="str">
        <f>IF(INDEX(tab_MinKomp[System R2PŁATNIK PRO: Płace / Lohnabrechnung],MATCH($B583,tab_MinKomp[[Stanowisko / Position ]:[Stanowisko / Position ]],0))="n/a","n/a",Q583-INDEX(tab_MinKomp[System R2PŁATNIK PRO: Płace / Lohnabrechnung],MATCH($B583,tab_MinKomp[[Stanowisko / Position ]:[Stanowisko / Position ]],0)))</f>
        <v>n/a</v>
      </c>
      <c r="R584" s="194" t="str">
        <f>IF(INDEX(tab_MinKomp[SystemR2PŁATNIK PRO: KADRY / Personaldaten],MATCH($B583,tab_MinKomp[[Stanowisko / Position ]:[Stanowisko / Position ]],0))="n/a","n/a",R583-INDEX(tab_MinKomp[SystemR2PŁATNIK PRO: KADRY / Personaldaten],MATCH($B583,tab_MinKomp[[Stanowisko / Position ]:[Stanowisko / Position ]],0)))</f>
        <v>n/a</v>
      </c>
      <c r="S584" s="194" t="str">
        <f>IF(INDEX(tab_MinKomp[SYSTEM R2PŁATNIK PRO: zarządzanie pracownikami / Arbeitsverwaltung],MATCH($B583,tab_MinKomp[[Stanowisko / Position ]:[Stanowisko / Position ]],0))="n/a","n/a",S583-INDEX(tab_MinKomp[SYSTEM R2PŁATNIK PRO: zarządzanie pracownikami / Arbeitsverwaltung],MATCH($B583,tab_MinKomp[[Stanowisko / Position ]:[Stanowisko / Position ]],0)))</f>
        <v>n/a</v>
      </c>
      <c r="T584" s="194" t="str">
        <f>IF(INDEX(tab_MinKomp[Doradztwo, wsparcie personalne / Personalberatung und Unterstützung],MATCH($B583,tab_MinKomp[[Stanowisko / Position ]:[Stanowisko / Position ]],0))="n/a","n/a",T583-INDEX(tab_MinKomp[Doradztwo, wsparcie personalne / Personalberatung und Unterstützung],MATCH($B583,tab_MinKomp[[Stanowisko / Position ]:[Stanowisko / Position ]],0)))</f>
        <v>n/a</v>
      </c>
      <c r="U584" s="194" t="str">
        <f>IF(INDEX(tab_MinKomp[Przepisy o podatku VAT / MwSt.- Gesetz],MATCH($B583,tab_MinKomp[[Stanowisko / Position ]:[Stanowisko / Position ]],0))="n/a","n/a",U583-INDEX(tab_MinKomp[Przepisy o podatku VAT / MwSt.- Gesetz],MATCH($B583,tab_MinKomp[[Stanowisko / Position ]:[Stanowisko / Position ]],0)))</f>
        <v>n/a</v>
      </c>
      <c r="V584" s="194" t="str">
        <f>IF(INDEX(tab_MinKomp[PrzepisyPDOP / geschäftlich Einkommensteuergesetz],MATCH($B583,tab_MinKomp[[Stanowisko / Position ]:[Stanowisko / Position ]],0))="n/a","n/a",V583-INDEX(tab_MinKomp[PrzepisyPDOP / geschäftlich Einkommensteuergesetz],MATCH($B583,tab_MinKomp[[Stanowisko / Position ]:[Stanowisko / Position ]],0)))</f>
        <v>n/a</v>
      </c>
      <c r="W584" s="194" t="str">
        <f>IF(INDEX(tab_MinKomp[System BAAN / FINANSE (FIBU)],MATCH($B583,tab_MinKomp[[Stanowisko / Position ]:[Stanowisko / Position ]],0))="n/a","n/a",W583-INDEX(tab_MinKomp[System BAAN / FINANSE (FIBU)],MATCH($B583,tab_MinKomp[[Stanowisko / Position ]:[Stanowisko / Position ]],0)))</f>
        <v>n/a</v>
      </c>
      <c r="X584" s="194" t="str">
        <f>IF(INDEX(tab_MinKomp[Systemy pomocnicze / Hilfssysteme(STOCKPROGRAM, KALK2000 etc.)],MATCH($B583,tab_MinKomp[[Stanowisko / Position ]:[Stanowisko / Position ]],0))="n/a","n/a",X583-INDEX(tab_MinKomp[Systemy pomocnicze / Hilfssysteme(STOCKPROGRAM, KALK2000 etc.)],MATCH($B583,tab_MinKomp[[Stanowisko / Position ]:[Stanowisko / Position ]],0)))</f>
        <v>n/a</v>
      </c>
      <c r="Y584" s="194" t="str">
        <f>IF(INDEX(tab_MinKomp[Polityka rachunkowości / Buchführungspolitik],MATCH($B583,tab_MinKomp[[Stanowisko / Position ]:[Stanowisko / Position ]],0))="n/a","n/a",Y583-INDEX(tab_MinKomp[Polityka rachunkowości / Buchführungspolitik],MATCH($B583,tab_MinKomp[[Stanowisko / Position ]:[Stanowisko / Position ]],0)))</f>
        <v>n/a</v>
      </c>
      <c r="Z584" s="194" t="str">
        <f>IF(INDEX(tab_MinKomp[Ustawa o rachunkowości / Rechnungslegungsgesetz],MATCH($B583,tab_MinKomp[[Stanowisko / Position ]:[Stanowisko / Position ]],0))="n/a","n/a",Z583-INDEX(tab_MinKomp[Ustawa o rachunkowości / Rechnungslegungsgesetz],MATCH($B583,tab_MinKomp[[Stanowisko / Position ]:[Stanowisko / Position ]],0)))</f>
        <v>n/a</v>
      </c>
      <c r="AA584" s="194" t="str">
        <f>IF(INDEX(tab_MinKomp[WORKFLOW - TS-100],MATCH($B583,tab_MinKomp[[Stanowisko / Position ]:[Stanowisko / Position ]],0))="n/a","n/a",AA583-INDEX(tab_MinKomp[WORKFLOW - TS-100],MATCH($B583,tab_MinKomp[[Stanowisko / Position ]:[Stanowisko / Position ]],0)))</f>
        <v>n/a</v>
      </c>
      <c r="AB584" s="194" t="str">
        <f>IF(INDEX(tab_MinKomp[WORKFLOW - SFMS],MATCH($B583,tab_MinKomp[[Stanowisko / Position ]:[Stanowisko / Position ]],0))="n/a","n/a",AB583-INDEX(tab_MinKomp[WORKFLOW - SFMS],MATCH($B583,tab_MinKomp[[Stanowisko / Position ]:[Stanowisko / Position ]],0)))</f>
        <v>n/a</v>
      </c>
      <c r="AC584" s="194" t="str">
        <f>IF(INDEX(tab_MinKomp[System ISO 9001:2015],MATCH($B583,tab_MinKomp[[Stanowisko / Position ]:[Stanowisko / Position ]],0))="n/a","n/a",AC583-INDEX(tab_MinKomp[System ISO 9001:2015],MATCH($B583,tab_MinKomp[[Stanowisko / Position ]:[Stanowisko / Position ]],0)))</f>
        <v>n/a</v>
      </c>
      <c r="AD584" s="194" t="str">
        <f>IF(INDEX(tab_MinKomp[System ISO 9001:2015],MATCH($B583,tab_MinKomp[[Stanowisko / Position ]:[Stanowisko / Position ]],0))="n/a","n/a",AD583-INDEX(tab_MinKomp[System ISO 9001:2015],MATCH($B583,tab_MinKomp[[Stanowisko / Position ]:[Stanowisko / Position ]],0)))</f>
        <v>n/a</v>
      </c>
      <c r="AE584" s="194" t="str">
        <f>IF(INDEX(tab_MinKomp[System ISO 9001:2015],MATCH($B583,tab_MinKomp[[Stanowisko / Position ]:[Stanowisko / Position ]],0))="n/a","n/a",AE583-INDEX(tab_MinKomp[System ISO 9001:2015],MATCH($B583,tab_MinKomp[[Stanowisko / Position ]:[Stanowisko / Position ]],0)))</f>
        <v>n/a</v>
      </c>
      <c r="AF584" s="194" t="str">
        <f>IF(INDEX(tab_MinKomp[System ISO 9001:2015],MATCH($B583,tab_MinKomp[[Stanowisko / Position ]:[Stanowisko / Position ]],0))="n/a","n/a",AF583-INDEX(tab_MinKomp[System ISO 9001:2015],MATCH($B583,tab_MinKomp[[Stanowisko / Position ]:[Stanowisko / Position ]],0)))</f>
        <v>n/a</v>
      </c>
      <c r="AG584" s="194" t="str">
        <f>IF(INDEX(tab_MinKomp[Wymagania VDA 6.3 Process / Forderungen],MATCH($B583,tab_MinKomp[[Stanowisko / Position ]:[Stanowisko / Position ]],0))="n/a","n/a",AG583-INDEX(tab_MinKomp[Wymagania VDA 6.3 Process / Forderungen],MATCH($B583,tab_MinKomp[[Stanowisko / Position ]:[Stanowisko / Position ]],0)))</f>
        <v>n/a</v>
      </c>
      <c r="AH584" s="194" t="str">
        <f>IF(INDEX(tab_MinKomp[Wymagania VDA 6.5 Product / Forderungen],MATCH($B583,tab_MinKomp[[Stanowisko / Position ]:[Stanowisko / Position ]],0))="n/a","n/a",AH583-INDEX(tab_MinKomp[Wymagania VDA 6.5 Product / Forderungen],MATCH($B583,tab_MinKomp[[Stanowisko / Position ]:[Stanowisko / Position ]],0)))</f>
        <v>n/a</v>
      </c>
      <c r="AI584" s="194" t="str">
        <f>IF(INDEX(tab_MinKomp[System ISO 9001:2015],MATCH($B583,tab_MinKomp[[Stanowisko / Position ]:[Stanowisko / Position ]],0))="n/a","n/a",AI583-INDEX(tab_MinKomp[System ISO 9001:2015],MATCH($B583,tab_MinKomp[[Stanowisko / Position ]:[Stanowisko / Position ]],0)))</f>
        <v>n/a</v>
      </c>
      <c r="AJ584" s="194" t="str">
        <f>IF(INDEX(tab_MinKomp[Auditor systemu ISO 17021:2018],MATCH($B583,tab_MinKomp[[Stanowisko / Position ]:[Stanowisko / Position ]],0))="n/a","n/a",AJ583-INDEX(tab_MinKomp[Auditor systemu ISO 17021:2018],MATCH($B583,tab_MinKomp[[Stanowisko / Position ]:[Stanowisko / Position ]],0)))</f>
        <v>n/a</v>
      </c>
      <c r="AK584" s="194" t="str">
        <f>IF(INDEX(tab_MinKomp[Pełnomocnik systemu / Systemvertreter],MATCH($B583,tab_MinKomp[[Stanowisko / Position ]:[Stanowisko / Position ]],0))="n/a","n/a",AK583-INDEX(tab_MinKomp[Pełnomocnik systemu / Systemvertreter],MATCH($B583,tab_MinKomp[[Stanowisko / Position ]:[Stanowisko / Position ]],0)))</f>
        <v>n/a</v>
      </c>
      <c r="AL584" s="194">
        <f>IF(INDEX(tab_MinKomp[Polityka Etyczna - Compliance],MATCH($B583,tab_MinKomp[[Stanowisko / Position ]:[Stanowisko / Position ]],0))="n/a","n/a",AL583-INDEX(tab_MinKomp[Polityka Etyczna - Compliance],MATCH($B583,tab_MinKomp[[Stanowisko / Position ]:[Stanowisko / Position ]],0)))</f>
        <v>0</v>
      </c>
      <c r="AM584" s="194" t="str">
        <f>IF(INDEX(tab_MinKomp[WDRAŻANIE NOWYCH PROJEKTÓW/ PROCEDURA CTM],MATCH($B583,tab_MinKomp[[Stanowisko / Position ]:[Stanowisko / Position ]],0))="n/a","n/a",AM583-INDEX(tab_MinKomp[WDRAŻANIE NOWYCH PROJEKTÓW/ PROCEDURA CTM],MATCH($B583,tab_MinKomp[[Stanowisko / Position ]:[Stanowisko / Position ]],0)))</f>
        <v>n/a</v>
      </c>
      <c r="AN584" s="194" t="str">
        <f>IF(INDEX(tab_MinKomp[KAMIENIE MILOWE MSL/PIFF],MATCH($B583,tab_MinKomp[[Stanowisko / Position ]:[Stanowisko / Position ]],0))="n/a","n/a",AN583-INDEX(tab_MinKomp[KAMIENIE MILOWE MSL/PIFF],MATCH($B583,tab_MinKomp[[Stanowisko / Position ]:[Stanowisko / Position ]],0)))</f>
        <v>n/a</v>
      </c>
      <c r="AO584" s="194">
        <f>IF(INDEX(tab_MinKomp[CP],MATCH($B583,tab_MinKomp[[Stanowisko / Position ]:[Stanowisko / Position ]],0))="n/a","n/a",AO583-INDEX(tab_MinKomp[CP],MATCH($B583,tab_MinKomp[[Stanowisko / Position ]:[Stanowisko / Position ]],0)))</f>
        <v>0</v>
      </c>
      <c r="AP584" s="194" t="str">
        <f>IF(INDEX(tab_MinKomp[FMEA],MATCH($B583,tab_MinKomp[[Stanowisko / Position ]:[Stanowisko / Position ]],0))="n/a","n/a",AP583-INDEX(tab_MinKomp[FMEA],MATCH($B583,tab_MinKomp[[Stanowisko / Position ]:[Stanowisko / Position ]],0)))</f>
        <v>n/a</v>
      </c>
      <c r="AQ584" s="194">
        <f>IF(INDEX(tab_MinKomp[CP],MATCH($B583,tab_MinKomp[[Stanowisko / Position ]:[Stanowisko / Position ]],0))="n/a","n/a",AQ583-INDEX(tab_MinKomp[CP],MATCH($B583,tab_MinKomp[[Stanowisko / Position ]:[Stanowisko / Position ]],0)))</f>
        <v>0</v>
      </c>
      <c r="AR584" s="194" t="str">
        <f>IF(INDEX(tab_MinKomp[APQP],MATCH($B583,tab_MinKomp[[Stanowisko / Position ]:[Stanowisko / Position ]],0))="n/a","n/a",AR583-INDEX(tab_MinKomp[APQP],MATCH($B583,tab_MinKomp[[Stanowisko / Position ]:[Stanowisko / Position ]],0)))</f>
        <v>n/a</v>
      </c>
      <c r="AS584" s="194" t="str">
        <f>IF(INDEX(tab_MinKomp[MSA],MATCH($B583,tab_MinKomp[[Stanowisko / Position ]:[Stanowisko / Position ]],0))="n/a","n/a",AS583-INDEX(tab_MinKomp[MSA],MATCH($B583,tab_MinKomp[[Stanowisko / Position ]:[Stanowisko / Position ]],0)))</f>
        <v>n/a</v>
      </c>
      <c r="AT584" s="194" t="str">
        <f>IF(INDEX(tab_MinKomp[SPC],MATCH($B583,tab_MinKomp[[Stanowisko / Position ]:[Stanowisko / Position ]],0))="n/a","n/a",AT583-INDEX(tab_MinKomp[SPC],MATCH($B583,tab_MinKomp[[Stanowisko / Position ]:[Stanowisko / Position ]],0)))</f>
        <v>n/a</v>
      </c>
      <c r="AU584" s="194" t="str">
        <f>IF(INDEX(tab_MinKomp[CSR (SPECYFICZNE WYMAGANIA KLIENTA)],MATCH($B583,tab_MinKomp[[Stanowisko / Position ]:[Stanowisko / Position ]],0))="n/a","n/a",AU583-INDEX(tab_MinKomp[CSR (SPECYFICZNE WYMAGANIA KLIENTA)],MATCH($B583,tab_MinKomp[[Stanowisko / Position ]:[Stanowisko / Position ]],0)))</f>
        <v>n/a</v>
      </c>
      <c r="AV584" s="194">
        <f>IF(INDEX(tab_MinKomp[5S],MATCH($B583,tab_MinKomp[[Stanowisko / Position ]:[Stanowisko / Position ]],0))="n/a","n/a",AV583-INDEX(tab_MinKomp[5S],MATCH($B583,tab_MinKomp[[Stanowisko / Position ]:[Stanowisko / Position ]],0)))</f>
        <v>0</v>
      </c>
      <c r="AW584" s="194">
        <f>IF(INDEX(tab_MinKomp[CP],MATCH($B583,tab_MinKomp[[Stanowisko / Position ]:[Stanowisko / Position ]],0))="n/a","n/a",AW583-INDEX(tab_MinKomp[CP],MATCH($B583,tab_MinKomp[[Stanowisko / Position ]:[Stanowisko / Position ]],0)))</f>
        <v>0</v>
      </c>
      <c r="AX584" s="194" t="str">
        <f>IF(INDEX(tab_MinKomp[5R],MATCH($B583,tab_MinKomp[[Stanowisko / Position ]:[Stanowisko / Position ]],0))="n/a","n/a",AX583-INDEX(tab_MinKomp[5R],MATCH($B583,tab_MinKomp[[Stanowisko / Position ]:[Stanowisko / Position ]],0)))</f>
        <v>n/a</v>
      </c>
      <c r="AY584" s="194" t="str">
        <f>IF(INDEX(tab_MinKomp[Six Sigma],MATCH($B583,tab_MinKomp[[Stanowisko / Position ]:[Stanowisko / Position ]],0))="n/a","n/a",AY583-INDEX(tab_MinKomp[Six Sigma],MATCH($B583,tab_MinKomp[[Stanowisko / Position ]:[Stanowisko / Position ]],0)))</f>
        <v>n/a</v>
      </c>
      <c r="AZ584" s="194" t="str">
        <f>IF(INDEX(tab_MinKomp[System BAAN / Distribution &amp; Supply Chain],MATCH($B583,tab_MinKomp[[Stanowisko / Position ]:[Stanowisko / Position ]],0))="n/a","n/a",AZ583-INDEX(tab_MinKomp[System BAAN / Distribution &amp; Supply Chain],MATCH($B583,tab_MinKomp[[Stanowisko / Position ]:[Stanowisko / Position ]],0)))</f>
        <v>n/a</v>
      </c>
      <c r="BA584" s="194" t="str">
        <f>IF(INDEX(tab_MinKomp[Gospodarka magazynowa / Lagerverwaltung],MATCH($B583,tab_MinKomp[[Stanowisko / Position ]:[Stanowisko / Position ]],0))="n/a","n/a",BA583-INDEX(tab_MinKomp[Gospodarka magazynowa / Lagerverwaltung],MATCH($B583,tab_MinKomp[[Stanowisko / Position ]:[Stanowisko / Position ]],0)))</f>
        <v>n/a</v>
      </c>
      <c r="BB584" s="194" t="str">
        <f>IF(INDEX(tab_MinKomp[Inwentaryzacja - organizacja i przebieg / Inventurprozess],MATCH($B583,tab_MinKomp[[Stanowisko / Position ]:[Stanowisko / Position ]],0))="n/a","n/a",BB583-INDEX(tab_MinKomp[Inwentaryzacja - organizacja i przebieg / Inventurprozess],MATCH($B583,tab_MinKomp[[Stanowisko / Position ]:[Stanowisko / Position ]],0)))</f>
        <v>n/a</v>
      </c>
      <c r="BC584" s="194" t="str">
        <f>IF(INDEX(tab_MinKomp[Organizacja dostaw / Versorgungsorganisation],MATCH($B583,tab_MinKomp[[Stanowisko / Position ]:[Stanowisko / Position ]],0))="n/a","n/a",BC583-INDEX(tab_MinKomp[Organizacja dostaw / Versorgungsorganisation],MATCH($B583,tab_MinKomp[[Stanowisko / Position ]:[Stanowisko / Position ]],0)))</f>
        <v>n/a</v>
      </c>
      <c r="BD584" s="194" t="str">
        <f>IF(INDEX(tab_MinKomp[Organizacja wysyłek / Organisation von Lieferungen],MATCH($B583,tab_MinKomp[[Stanowisko / Position ]:[Stanowisko / Position ]],0))="n/a","n/a",BD583-INDEX(tab_MinKomp[Organizacja wysyłek / Organisation von Lieferungen],MATCH($B583,tab_MinKomp[[Stanowisko / Position ]:[Stanowisko / Position ]],0)))</f>
        <v>n/a</v>
      </c>
      <c r="BE584" s="194" t="str">
        <f>IF(INDEX(tab_MinKomp[Analiza magazynowa - Program Polen.mdb / Inventuranalyse],MATCH($B583,tab_MinKomp[[Stanowisko / Position ]:[Stanowisko / Position ]],0))="n/a","n/a",BE583-INDEX(tab_MinKomp[Analiza magazynowa - Program Polen.mdb / Inventuranalyse],MATCH($B583,tab_MinKomp[[Stanowisko / Position ]:[Stanowisko / Position ]],0)))</f>
        <v>n/a</v>
      </c>
      <c r="BF584" s="190" t="str">
        <f>IF(INDEX(tab_MinKomp[MMOG (Materials Management Operations Guidelines)],MATCH($B583,tab_MinKomp[[Stanowisko / Position ]:[Stanowisko / Position ]],0))="n/a","n/a",BF583-INDEX(tab_MinKomp[MMOG (Materials Management Operations Guidelines)],MATCH($B583,tab_MinKomp[[Stanowisko / Position ]:[Stanowisko / Position ]],0)))</f>
        <v>n/a</v>
      </c>
      <c r="BG584" s="190" t="str">
        <f>IF(INDEX(tab_MinKomp[GPP],MATCH($B583,tab_MinKomp[[Stanowisko / Position ]:[Stanowisko / Position ]],0))="n/a","n/a",BG583-INDEX(tab_MinKomp[GPP],MATCH($B583,tab_MinKomp[[Stanowisko / Position ]:[Stanowisko / Position ]],0)))</f>
        <v>n/a</v>
      </c>
      <c r="BH584" s="190" t="str">
        <f>IF(INDEX(tab_MinKomp[AIAG (Automotive Industry Action Group)],MATCH($B583,tab_MinKomp[[Stanowisko / Position ]:[Stanowisko / Position ]],0))="n/a","n/a",BH583-INDEX(tab_MinKomp[AIAG (Automotive Industry Action Group)],MATCH($B583,tab_MinKomp[[Stanowisko / Position ]:[Stanowisko / Position ]],0)))</f>
        <v>n/a</v>
      </c>
      <c r="BI584" s="190" t="str">
        <f>IF(INDEX(tab_MinKomp[Super-G disputes],MATCH($B583,tab_MinKomp[[Stanowisko / Position ]:[Stanowisko / Position ]],0))="n/a","n/a",BI583-INDEX(tab_MinKomp[Super-G disputes],MATCH($B583,tab_MinKomp[[Stanowisko / Position ]:[Stanowisko / Position ]],0)))</f>
        <v>n/a</v>
      </c>
      <c r="BJ584" s="190" t="str">
        <f>IF(INDEX(tab_MinKomp[CMMS3/eDDL (Direct Data Link)],MATCH($B583,tab_MinKomp[[Stanowisko / Position ]:[Stanowisko / Position ]],0))="n/a","n/a",BJ583-INDEX(tab_MinKomp[CMMS3/eDDL (Direct Data Link)],MATCH($B583,tab_MinKomp[[Stanowisko / Position ]:[Stanowisko / Position ]],0)))</f>
        <v>n/a</v>
      </c>
      <c r="BK584" s="190" t="str">
        <f>IF(INDEX(tab_MinKomp[MP&amp;L (Material Planning and Logistics)],MATCH($B583,tab_MinKomp[[Stanowisko / Position ]:[Stanowisko / Position ]],0))="n/a","n/a",BK583-INDEX(tab_MinKomp[MP&amp;L (Material Planning and Logistics)],MATCH($B583,tab_MinKomp[[Stanowisko / Position ]:[Stanowisko / Position ]],0)))</f>
        <v>n/a</v>
      </c>
      <c r="BL584" s="190" t="str">
        <f>IF(INDEX(tab_MinKomp[Supplier delivery rating],MATCH($B583,tab_MinKomp[[Stanowisko / Position ]:[Stanowisko / Position ]],0))="n/a","n/a",BL583-INDEX(tab_MinKomp[Supplier delivery rating],MATCH($B583,tab_MinKomp[[Stanowisko / Position ]:[Stanowisko / Position ]],0)))</f>
        <v>n/a</v>
      </c>
      <c r="BM584" s="194" t="str">
        <f>IF(INDEX(tab_MinKomp[Planowanie produkcji / Produktionsplanung],MATCH($B583,tab_MinKomp[[Stanowisko / Position ]:[Stanowisko / Position ]],0))="n/a","n/a",BM583-INDEX(tab_MinKomp[Planowanie produkcji / Produktionsplanung],MATCH($B583,tab_MinKomp[[Stanowisko / Position ]:[Stanowisko / Position ]],0)))</f>
        <v>n/a</v>
      </c>
      <c r="BN584" s="194" t="str">
        <f>IF(INDEX(tab_MinKomp[Obsługa maszyn KVT / KVT Maschinenbedienung],MATCH($B583,tab_MinKomp[[Stanowisko / Position ]:[Stanowisko / Position ]],0))="n/a","n/a",BN583-INDEX(tab_MinKomp[Obsługa maszyn KVT / KVT Maschinenbedienung],MATCH($B583,tab_MinKomp[[Stanowisko / Position ]:[Stanowisko / Position ]],0)))</f>
        <v>n/a</v>
      </c>
      <c r="BO584" s="194" t="str">
        <f>IF(INDEX(tab_MinKomp[Obsługa maszyn KVT / KVT Maschinenbedienung],MATCH($B583,tab_MinKomp[[Stanowisko / Position ]:[Stanowisko / Position ]],0))="n/a","n/a",BO583-INDEX(tab_MinKomp[Obsługa maszyn KVT / KVT Maschinenbedienung],MATCH($B583,tab_MinKomp[[Stanowisko / Position ]:[Stanowisko / Position ]],0)))</f>
        <v>n/a</v>
      </c>
      <c r="BP584" s="194">
        <f>IF(INDEX(tab_MinKomp[Obsługa maszyn Novapax / Novapax Maschinenbedienung],MATCH($B583,tab_MinKomp[[Stanowisko / Position ]:[Stanowisko / Position ]],0))="n/a","n/a",BP583-INDEX(tab_MinKomp[Obsługa maszyn Novapax / Novapax Maschinenbedienung],MATCH($B583,tab_MinKomp[[Stanowisko / Position ]:[Stanowisko / Position ]],0)))</f>
        <v>-1</v>
      </c>
      <c r="BQ584" s="194" t="str">
        <f>IF(INDEX(tab_MinKomp[Obsługa maszyn Piovan / Piovan Maschinenbedienung],MATCH($B583,tab_MinKomp[[Stanowisko / Position ]:[Stanowisko / Position ]],0))="n/a","n/a",BQ583-INDEX(tab_MinKomp[Obsługa maszyn Piovan / Piovan Maschinenbedienung],MATCH($B583,tab_MinKomp[[Stanowisko / Position ]:[Stanowisko / Position ]],0)))</f>
        <v>n/a</v>
      </c>
      <c r="BR584" s="194">
        <f>IF(INDEX(tab_MinKomp[Eliminacja awarii / Beseitigung von Ausfällen],MATCH($B583,tab_MinKomp[[Stanowisko / Position ]:[Stanowisko / Position ]],0))="n/a","n/a",BR583-INDEX(tab_MinKomp[Eliminacja awarii / Beseitigung von Ausfällen],MATCH($B583,tab_MinKomp[[Stanowisko / Position ]:[Stanowisko / Position ]],0)))</f>
        <v>0</v>
      </c>
      <c r="BS584" s="194" t="str">
        <f>IF(INDEX(tab_MinKomp[Obsługa maszyn Piovan / Piovan Maschinenbedienung],MATCH($B583,tab_MinKomp[[Stanowisko / Position ]:[Stanowisko / Position ]],0))="n/a","n/a",BS583-INDEX(tab_MinKomp[Obsługa maszyn Piovan / Piovan Maschinenbedienung],MATCH($B583,tab_MinKomp[[Stanowisko / Position ]:[Stanowisko / Position ]],0)))</f>
        <v>n/a</v>
      </c>
      <c r="BT584" s="194" t="str">
        <f>IF(INDEX(tab_MinKomp[Obsługa maszyn Piovan / Piovan Maschinenbedienung],MATCH($B583,tab_MinKomp[[Stanowisko / Position ]:[Stanowisko / Position ]],0))="n/a","n/a",BT583-INDEX(tab_MinKomp[Obsługa maszyn Piovan / Piovan Maschinenbedienung],MATCH($B583,tab_MinKomp[[Stanowisko / Position ]:[Stanowisko / Position ]],0)))</f>
        <v>n/a</v>
      </c>
      <c r="BU584" s="194" t="str">
        <f>IF(INDEX(tab_MinKomp[Obsługa maszyn Piovan / Piovan Maschinenbedienung],MATCH($B583,tab_MinKomp[[Stanowisko / Position ]:[Stanowisko / Position ]],0))="n/a","n/a",BU583-INDEX(tab_MinKomp[Obsługa maszyn Piovan / Piovan Maschinenbedienung],MATCH($B583,tab_MinKomp[[Stanowisko / Position ]:[Stanowisko / Position ]],0)))</f>
        <v>n/a</v>
      </c>
      <c r="BV584" s="194" t="str">
        <f>IF(INDEX(tab_MinKomp[Obsługa maszyn Piovan / Piovan Maschinenbedienung],MATCH($B583,tab_MinKomp[[Stanowisko / Position ]:[Stanowisko / Position ]],0))="n/a","n/a",BV583-INDEX(tab_MinKomp[Obsługa maszyn Piovan / Piovan Maschinenbedienung],MATCH($B583,tab_MinKomp[[Stanowisko / Position ]:[Stanowisko / Position ]],0)))</f>
        <v>n/a</v>
      </c>
      <c r="BW584" s="194" t="str">
        <f>IF(INDEX(tab_MinKomp[Obsługa maszyn Piovan / Piovan Maschinenbedienung],MATCH($B583,tab_MinKomp[[Stanowisko / Position ]:[Stanowisko / Position ]],0))="n/a","n/a",BW583-INDEX(tab_MinKomp[Obsługa maszyn Piovan / Piovan Maschinenbedienung],MATCH($B583,tab_MinKomp[[Stanowisko / Position ]:[Stanowisko / Position ]],0)))</f>
        <v>n/a</v>
      </c>
      <c r="BX584" s="194" t="str">
        <f>IF(INDEX(tab_MinKomp[Obsługa maszyn Piovan / Piovan Maschinenbedienung],MATCH($B583,tab_MinKomp[[Stanowisko / Position ]:[Stanowisko / Position ]],0))="n/a","n/a",BX583-INDEX(tab_MinKomp[Obsługa maszyn Piovan / Piovan Maschinenbedienung],MATCH($B583,tab_MinKomp[[Stanowisko / Position ]:[Stanowisko / Position ]],0)))</f>
        <v>n/a</v>
      </c>
      <c r="BY584" s="194" t="str">
        <f>IF(INDEX(tab_MinKomp[Obsługa maszyn Engel / Engel Maschinenbedienung],MATCH($B583,tab_MinKomp[[Stanowisko / Position ]:[Stanowisko / Position ]],0))="n/a","n/a",BY583-INDEX(tab_MinKomp[Obsługa maszyn Engel / Engel Maschinenbedienung],MATCH($B583,tab_MinKomp[[Stanowisko / Position ]:[Stanowisko / Position ]],0)))</f>
        <v>n/a</v>
      </c>
      <c r="BZ584" s="194" t="str">
        <f>IF(INDEX(tab_MinKomp[Obsługa maszyn KVT / KVT Maschinenbedienung],MATCH($B583,tab_MinKomp[[Stanowisko / Position ]:[Stanowisko / Position ]],0))="n/a","n/a",BZ583-INDEX(tab_MinKomp[Obsługa maszyn KVT / KVT Maschinenbedienung],MATCH($B583,tab_MinKomp[[Stanowisko / Position ]:[Stanowisko / Position ]],0)))</f>
        <v>n/a</v>
      </c>
      <c r="CA584" s="194">
        <f>IF(INDEX(tab_MinKomp[Eliminacja awarii / Beseitigung von Ausfällen],MATCH($B583,tab_MinKomp[[Stanowisko / Position ]:[Stanowisko / Position ]],0))="n/a","n/a",CA583-INDEX(tab_MinKomp[Eliminacja awarii / Beseitigung von Ausfällen],MATCH($B583,tab_MinKomp[[Stanowisko / Position ]:[Stanowisko / Position ]],0)))</f>
        <v>0</v>
      </c>
      <c r="CB584" s="194" t="str">
        <f>IF(INDEX(tab_MinKomp[Obsługa maszyn ASL / ASL Maschinenbedienung],MATCH($B583,tab_MinKomp[[Stanowisko / Position ]:[Stanowisko / Position ]],0))="n/a","n/a",CB583-INDEX(tab_MinKomp[Obsługa maszyn ASL / ASL Maschinenbedienung],MATCH($B583,tab_MinKomp[[Stanowisko / Position ]:[Stanowisko / Position ]],0)))</f>
        <v>n/a</v>
      </c>
      <c r="CC584" s="194">
        <f>IF(INDEX(tab_MinKomp[Obsługa maszyn Novapax / Novapax Maschinenbedienung],MATCH($B583,tab_MinKomp[[Stanowisko / Position ]:[Stanowisko / Position ]],0))="n/a","n/a",CC583-INDEX(tab_MinKomp[Obsługa maszyn Novapax / Novapax Maschinenbedienung],MATCH($B583,tab_MinKomp[[Stanowisko / Position ]:[Stanowisko / Position ]],0)))</f>
        <v>0</v>
      </c>
      <c r="CD584" s="194">
        <f>IF(INDEX(tab_MinKomp[Obsługa maszyn Novapax / Novapax Maschinenbedienung],MATCH($B583,tab_MinKomp[[Stanowisko / Position ]:[Stanowisko / Position ]],0))="n/a","n/a",CD583-INDEX(tab_MinKomp[Obsługa maszyn Novapax / Novapax Maschinenbedienung],MATCH($B583,tab_MinKomp[[Stanowisko / Position ]:[Stanowisko / Position ]],0)))</f>
        <v>0</v>
      </c>
      <c r="CE584" s="194" t="str">
        <f>IF(INDEX(tab_MinKomp[Obsługa maszyn Piovan / Piovan Maschinenbedienung],MATCH($B583,tab_MinKomp[[Stanowisko / Position ]:[Stanowisko / Position ]],0))="n/a","n/a",CE583-INDEX(tab_MinKomp[Obsługa maszyn Piovan / Piovan Maschinenbedienung],MATCH($B583,tab_MinKomp[[Stanowisko / Position ]:[Stanowisko / Position ]],0)))</f>
        <v>n/a</v>
      </c>
      <c r="CF584" s="194" t="str">
        <f>IF(INDEX(tab_MinKomp[Obsługa maszyn Piovan / Piovan Maschinenbedienung],MATCH($B583,tab_MinKomp[[Stanowisko / Position ]:[Stanowisko / Position ]],0))="n/a","n/a",CF583-INDEX(tab_MinKomp[Obsługa maszyn Piovan / Piovan Maschinenbedienung],MATCH($B583,tab_MinKomp[[Stanowisko / Position ]:[Stanowisko / Position ]],0)))</f>
        <v>n/a</v>
      </c>
      <c r="CG584" s="194">
        <f>IF(INDEX(tab_MinKomp[Eliminacja awarii / Beseitigung von Ausfällen],MATCH($B583,tab_MinKomp[[Stanowisko / Position ]:[Stanowisko / Position ]],0))="n/a","n/a",CG583-INDEX(tab_MinKomp[Eliminacja awarii / Beseitigung von Ausfällen],MATCH($B583,tab_MinKomp[[Stanowisko / Position ]:[Stanowisko / Position ]],0)))</f>
        <v>0</v>
      </c>
      <c r="CH584" s="194" t="str">
        <f>IF(INDEX(tab_MinKomp[Wymagania VDA 6.5 Product / Forderungen],MATCH($B583,tab_MinKomp[[Stanowisko / Position ]:[Stanowisko / Position ]],0))="n/a","n/a",CH583-INDEX(tab_MinKomp[Wymagania VDA 6.5 Product / Forderungen],MATCH($B583,tab_MinKomp[[Stanowisko / Position ]:[Stanowisko / Position ]],0)))</f>
        <v>n/a</v>
      </c>
      <c r="CI584" s="194" t="str">
        <f>IF(INDEX(tab_MinKomp[Wymagania VDA 6.5 Product / Forderungen],MATCH($B583,tab_MinKomp[[Stanowisko / Position ]:[Stanowisko / Position ]],0))="n/a","n/a",CI583-INDEX(tab_MinKomp[Wymagania VDA 6.5 Product / Forderungen],MATCH($B583,tab_MinKomp[[Stanowisko / Position ]:[Stanowisko / Position ]],0)))</f>
        <v>n/a</v>
      </c>
      <c r="CJ584" s="194" t="str">
        <f>IF(INDEX(tab_MinKomp[Wymagania VDA 6.5 Product / Forderungen],MATCH($B583,tab_MinKomp[[Stanowisko / Position ]:[Stanowisko / Position ]],0))="n/a","n/a",CJ583-INDEX(tab_MinKomp[Wymagania VDA 6.5 Product / Forderungen],MATCH($B583,tab_MinKomp[[Stanowisko / Position ]:[Stanowisko / Position ]],0)))</f>
        <v>n/a</v>
      </c>
      <c r="CK584" s="194" t="str">
        <f>IF(INDEX(tab_MinKomp[Wymagania VDA 6.5 Product / Forderungen],MATCH($B583,tab_MinKomp[[Stanowisko / Position ]:[Stanowisko / Position ]],0))="n/a","n/a",CK583-INDEX(tab_MinKomp[Wymagania VDA 6.5 Product / Forderungen],MATCH($B583,tab_MinKomp[[Stanowisko / Position ]:[Stanowisko / Position ]],0)))</f>
        <v>n/a</v>
      </c>
      <c r="CL584" s="194" t="str">
        <f>IF(INDEX(tab_MinKomp[Wymagania VDA 6.5 Product / Forderungen],MATCH($B583,tab_MinKomp[[Stanowisko / Position ]:[Stanowisko / Position ]],0))="n/a","n/a",CL583-INDEX(tab_MinKomp[Wymagania VDA 6.5 Product / Forderungen],MATCH($B583,tab_MinKomp[[Stanowisko / Position ]:[Stanowisko / Position ]],0)))</f>
        <v>n/a</v>
      </c>
      <c r="CM584" s="194" t="str">
        <f>IF(INDEX(tab_MinKomp[Informatyka ogólna (techniczne i systemowe) / Allgemeine IT (Technik und System)],MATCH($B583,tab_MinKomp[[Stanowisko / Position ]:[Stanowisko / Position ]],0))="n/a","n/a",CM583-INDEX(tab_MinKomp[Informatyka ogólna (techniczne i systemowe) / Allgemeine IT (Technik und System)],MATCH($B583,tab_MinKomp[[Stanowisko / Position ]:[Stanowisko / Position ]],0)))</f>
        <v>n/a</v>
      </c>
      <c r="CN584" s="194" t="str">
        <f>IF(INDEX(tab_MinKomp[Sieci komputerowe / Computernetzwerke],MATCH($B583,tab_MinKomp[[Stanowisko / Position ]:[Stanowisko / Position ]],0))="n/a","n/a",CN583-INDEX(tab_MinKomp[Sieci komputerowe / Computernetzwerke],MATCH($B583,tab_MinKomp[[Stanowisko / Position ]:[Stanowisko / Position ]],0)))</f>
        <v>n/a</v>
      </c>
      <c r="CO584" s="194" t="str">
        <f>IF(INDEX(tab_MinKomp[Hardware (komputery PC, drukarki biurowe i etykietowe, telefonia stacjonarna i mobilna) (PC, Drucker, Telefpne, Handys)],MATCH($B583,tab_MinKomp[[Stanowisko / Position ]:[Stanowisko / Position ]],0))="n/a","n/a",CO583-INDEX(tab_MinKomp[Hardware (komputery PC, drukarki biurowe i etykietowe, telefonia stacjonarna i mobilna) (PC, Drucker, Telefpne, Handys)],MATCH($B583,tab_MinKomp[[Stanowisko / Position ]:[Stanowisko / Position ]],0)))</f>
        <v>n/a</v>
      </c>
      <c r="CP584" s="194" t="str">
        <f>IF(INDEX(tab_MinKomp[Software &amp; Systems (MS Office, MS Remote Desktop)],MATCH($B583,tab_MinKomp[[Stanowisko / Position ]:[Stanowisko / Position ]],0))="n/a","n/a",CP583-INDEX(tab_MinKomp[Software &amp; Systems (MS Office, MS Remote Desktop)],MATCH($B583,tab_MinKomp[[Stanowisko / Position ]:[Stanowisko / Position ]],0)))</f>
        <v>n/a</v>
      </c>
      <c r="CQ584" s="194" t="str">
        <f>IF(INDEX(tab_MinKomp[Programowanie obiektowe (PHP) / Objektprogrammierung],MATCH($B583,tab_MinKomp[[Stanowisko / Position ]:[Stanowisko / Position ]],0))="n/a","n/a",CQ583-INDEX(tab_MinKomp[Programowanie obiektowe (PHP) / Objektprogrammierung],MATCH($B583,tab_MinKomp[[Stanowisko / Position ]:[Stanowisko / Position ]],0)))</f>
        <v>n/a</v>
      </c>
      <c r="CR584" s="194" t="str">
        <f>IF(INDEX(tab_MinKomp[Scrum],MATCH($B583,tab_MinKomp[[Stanowisko / Position ]:[Stanowisko / Position ]],0))="n/a","n/a",CR583-INDEX(tab_MinKomp[Scrum],MATCH($B583,tab_MinKomp[[Stanowisko / Position ]:[Stanowisko / Position ]],0)))</f>
        <v>n/a</v>
      </c>
      <c r="CS584" s="194" t="str">
        <f>IF(INDEX(tab_MinKomp[SQL (MySQL)],MATCH($B583,tab_MinKomp[[Stanowisko / Position ]:[Stanowisko / Position ]],0))="n/a","n/a",CS583-INDEX(tab_MinKomp[SQL (MySQL)],MATCH($B583,tab_MinKomp[[Stanowisko / Position ]:[Stanowisko / Position ]],0)))</f>
        <v>n/a</v>
      </c>
      <c r="CT584" s="194" t="str">
        <f>IF(INDEX(tab_MinKomp[Javascript],MATCH($B583,tab_MinKomp[[Stanowisko / Position ]:[Stanowisko / Position ]],0))="n/a","n/a",CT583-INDEX(tab_MinKomp[Javascript],MATCH($B583,tab_MinKomp[[Stanowisko / Position ]:[Stanowisko / Position ]],0)))</f>
        <v>n/a</v>
      </c>
      <c r="CU584" s="194" t="str">
        <f>IF(INDEX(tab_MinKomp[Joomla],MATCH($B583,tab_MinKomp[[Stanowisko / Position ]:[Stanowisko / Position ]],0))="n/a","n/a",CU583-INDEX(tab_MinKomp[Joomla],MATCH($B583,tab_MinKomp[[Stanowisko / Position ]:[Stanowisko / Position ]],0)))</f>
        <v>n/a</v>
      </c>
      <c r="CV584" s="194" t="str">
        <f>IF(INDEX(tab_MinKomp[Bash],MATCH($B583,tab_MinKomp[[Stanowisko / Position ]:[Stanowisko / Position ]],0))="n/a","n/a",CV583-INDEX(tab_MinKomp[Bash],MATCH($B583,tab_MinKomp[[Stanowisko / Position ]:[Stanowisko / Position ]],0)))</f>
        <v>n/a</v>
      </c>
      <c r="CW584" s="194">
        <f>IF(INDEX(tab_MinKomp[Systemy MES (HYDRA / SFMS)],MATCH($B583,tab_MinKomp[[Stanowisko / Position ]:[Stanowisko / Position ]],0))="n/a","n/a",CW583-INDEX(tab_MinKomp[Systemy MES (HYDRA / SFMS)],MATCH($B583,tab_MinKomp[[Stanowisko / Position ]:[Stanowisko / Position ]],0)))</f>
        <v>-1</v>
      </c>
      <c r="CX584" s="194" t="str">
        <f>IF(INDEX(tab_MinKomp[HTML / CSS],MATCH($B583,tab_MinKomp[[Stanowisko / Position ]:[Stanowisko / Position ]],0))="n/a","n/a",CX583-INDEX(tab_MinKomp[HTML / CSS],MATCH($B583,tab_MinKomp[[Stanowisko / Position ]:[Stanowisko / Position ]],0)))</f>
        <v>n/a</v>
      </c>
      <c r="CY584" s="194" t="str">
        <f>IF(INDEX(tab_MinKomp[SYSTEM PR],MATCH($B583,tab_MinKomp[[Stanowisko / Position ]:[Stanowisko / Position ]],0))="n/a","n/a",CY583-INDEX(tab_MinKomp[SYSTEM PR],MATCH($B583,tab_MinKomp[[Stanowisko / Position ]:[Stanowisko / Position ]],0)))</f>
        <v>n/a</v>
      </c>
      <c r="CZ584" s="194" t="str">
        <f>IF(INDEX(tab_MinKomp[System Einkauf XP / EBA],MATCH($B583,tab_MinKomp[[Stanowisko / Position ]:[Stanowisko / Position ]],0))="n/a","n/a",CZ583-INDEX(tab_MinKomp[System Einkauf XP / EBA],MATCH($B583,tab_MinKomp[[Stanowisko / Position ]:[Stanowisko / Position ]],0)))</f>
        <v>n/a</v>
      </c>
      <c r="DA584" s="194" t="str">
        <f>IF(INDEX(tab_MinKomp[Techniki negocjacyjne / Verhandlungstechniken],MATCH($B583,tab_MinKomp[[Stanowisko / Position ]:[Stanowisko / Position ]],0))="n/a","n/a",DA583-INDEX(tab_MinKomp[Techniki negocjacyjne / Verhandlungstechniken],MATCH($B583,tab_MinKomp[[Stanowisko / Position ]:[Stanowisko / Position ]],0)))</f>
        <v>n/a</v>
      </c>
      <c r="DB584" s="194" t="str">
        <f>IF(INDEX(tab_MinKomp[Znajomość rynku branżowego / Kenntnis des Industrie Marktes],MATCH($B583,tab_MinKomp[[Stanowisko / Position ]:[Stanowisko / Position ]],0))="n/a","n/a",DB583-INDEX(tab_MinKomp[Znajomość rynku branżowego / Kenntnis des Industrie Marktes],MATCH($B583,tab_MinKomp[[Stanowisko / Position ]:[Stanowisko / Position ]],0)))</f>
        <v>n/a</v>
      </c>
      <c r="DC584" s="194" t="str">
        <f>IF(INDEX(tab_MinKomp[SUPPLIER MANAGEMENT],MATCH($B583,tab_MinKomp[[Stanowisko / Position ]:[Stanowisko / Position ]],0))="n/a","n/a",DC583-INDEX(tab_MinKomp[SUPPLIER MANAGEMENT],MATCH($B583,tab_MinKomp[[Stanowisko / Position ]:[Stanowisko / Position ]],0)))</f>
        <v>n/a</v>
      </c>
      <c r="DD584" s="194" t="str">
        <f>IF(INDEX(tab_MinKomp[SUPPLIER MANAGEMENT],MATCH($B583,tab_MinKomp[[Stanowisko / Position ]:[Stanowisko / Position ]],0))="n/a","n/a",DD583-INDEX(tab_MinKomp[SUPPLIER MANAGEMENT],MATCH($B583,tab_MinKomp[[Stanowisko / Position ]:[Stanowisko / Position ]],0)))</f>
        <v>n/a</v>
      </c>
      <c r="DE584" s="194" t="str">
        <f>IF(INDEX(tab_MinKomp[SUPPLIER MANAGEMENT],MATCH($B583,tab_MinKomp[[Stanowisko / Position ]:[Stanowisko / Position ]],0))="n/a","n/a",DE583-INDEX(tab_MinKomp[SUPPLIER MANAGEMENT],MATCH($B583,tab_MinKomp[[Stanowisko / Position ]:[Stanowisko / Position ]],0)))</f>
        <v>n/a</v>
      </c>
      <c r="DF584" s="194">
        <f>IF(INDEX(tab_MinKomp[LEAN MANAGEMENT],MATCH($B583,tab_MinKomp[[Stanowisko / Position ]:[Stanowisko / Position ]],0))="n/a","n/a",DF583-INDEX(tab_MinKomp[LEAN MANAGEMENT],MATCH($B583,tab_MinKomp[[Stanowisko / Position ]:[Stanowisko / Position ]],0)))</f>
        <v>0</v>
      </c>
      <c r="DG584" s="194" t="str">
        <f>IF(INDEX(tab_MinKomp[PPAP/PSW],MATCH($B583,tab_MinKomp[[Stanowisko / Position ]:[Stanowisko / Position ]],0))="n/a","n/a",DG583-INDEX(tab_MinKomp[PPAP/PSW],MATCH($B583,tab_MinKomp[[Stanowisko / Position ]:[Stanowisko / Position ]],0)))</f>
        <v>n/a</v>
      </c>
      <c r="DH584" s="194" t="str">
        <f>IF(INDEX(tab_MinKomp[SUPPLIER MANAGEMENT],MATCH($B583,tab_MinKomp[[Stanowisko / Position ]:[Stanowisko / Position ]],0))="n/a","n/a",DH583-INDEX(tab_MinKomp[SUPPLIER MANAGEMENT],MATCH($B583,tab_MinKomp[[Stanowisko / Position ]:[Stanowisko / Position ]],0)))</f>
        <v>n/a</v>
      </c>
      <c r="DI584" s="194" t="str">
        <f>IF(INDEX(tab_MinKomp[OBSŁUGA PORTALI KLIENTA / Kundenportale],MATCH($B583,tab_MinKomp[[Stanowisko / Position ]:[Stanowisko / Position ]],0))="n/a","n/a",DI583-INDEX(tab_MinKomp[OBSŁUGA PORTALI KLIENTA / Kundenportale],MATCH($B583,tab_MinKomp[[Stanowisko / Position ]:[Stanowisko / Position ]],0)))</f>
        <v>n/a</v>
      </c>
      <c r="DJ584" s="194" t="str">
        <f>IF(INDEX(tab_MinKomp[Obsługa systemu BABTECQ / BABTECQ System],MATCH($B583,tab_MinKomp[[Stanowisko / Position ]:[Stanowisko / Position ]],0))="n/a","n/a",DJ583-INDEX(tab_MinKomp[Obsługa systemu BABTECQ / BABTECQ System],MATCH($B583,tab_MinKomp[[Stanowisko / Position ]:[Stanowisko / Position ]],0)))</f>
        <v>n/a</v>
      </c>
      <c r="DK584" s="194" t="str">
        <f>IF(INDEX(tab_MinKomp[Rysunek techniczny / technische Zeichnung],MATCH($B583,tab_MinKomp[[Stanowisko / Position ]:[Stanowisko / Position ]],0))="n/a","n/a",DK583-INDEX(tab_MinKomp[Rysunek techniczny / technische Zeichnung],MATCH($B583,tab_MinKomp[[Stanowisko / Position ]:[Stanowisko / Position ]],0)))</f>
        <v>n/a</v>
      </c>
      <c r="DL584" s="194" t="str">
        <f>IF(INDEX(tab_MinKomp[Kalibracja / Kalibrierung],MATCH($B583,tab_MinKomp[[Stanowisko / Position ]:[Stanowisko / Position ]],0))="n/a","n/a",DL583-INDEX(tab_MinKomp[Kalibracja / Kalibrierung],MATCH($B583,tab_MinKomp[[Stanowisko / Position ]:[Stanowisko / Position ]],0)))</f>
        <v>n/a</v>
      </c>
      <c r="DM584" s="194" t="str">
        <f>IF(INDEX(tab_MinKomp[Rekwalifikacja / Requalifizierung],MATCH($B583,tab_MinKomp[[Stanowisko / Position ]:[Stanowisko / Position ]],0))="n/a","n/a",DM583-INDEX(tab_MinKomp[Rekwalifikacja / Requalifizierung],MATCH($B583,tab_MinKomp[[Stanowisko / Position ]:[Stanowisko / Position ]],0)))</f>
        <v>n/a</v>
      </c>
      <c r="DN584" s="190" t="str">
        <f>IF(INDEX(tab_MinKomp[Testy czystości / Reinheitstests],MATCH($B583,tab_MinKomp[[Stanowisko / Position ]:[Stanowisko / Position ]],0))="n/a","n/a",DN583-INDEX(tab_MinKomp[Testy czystości / Reinheitstests],MATCH($B583,tab_MinKomp[[Stanowisko / Position ]:[Stanowisko / Position ]],0)))</f>
        <v>n/a</v>
      </c>
      <c r="DO584" s="190" t="str">
        <f>IF(INDEX(tab_MinKomp[Testy czystości / Reinheitstests],MATCH($B583,tab_MinKomp[[Stanowisko / Position ]:[Stanowisko / Position ]],0))="n/a","n/a",DO583-INDEX(tab_MinKomp[Testy czystości / Reinheitstests],MATCH($B583,tab_MinKomp[[Stanowisko / Position ]:[Stanowisko / Position ]],0)))</f>
        <v>n/a</v>
      </c>
      <c r="DP584" s="190" t="str">
        <f>IF(INDEX(tab_MinKomp[Testy czystości / Reinheitstests],MATCH($B583,tab_MinKomp[[Stanowisko / Position ]:[Stanowisko / Position ]],0))="n/a","n/a",DP583-INDEX(tab_MinKomp[Testy czystości / Reinheitstests],MATCH($B583,tab_MinKomp[[Stanowisko / Position ]:[Stanowisko / Position ]],0)))</f>
        <v>n/a</v>
      </c>
      <c r="DQ584" s="190" t="str">
        <f>IF(INDEX(tab_MinKomp[Testy czystości / Reinheitstests],MATCH($B583,tab_MinKomp[[Stanowisko / Position ]:[Stanowisko / Position ]],0))="n/a","n/a",DQ583-INDEX(tab_MinKomp[Testy czystości / Reinheitstests],MATCH($B583,tab_MinKomp[[Stanowisko / Position ]:[Stanowisko / Position ]],0)))</f>
        <v>n/a</v>
      </c>
      <c r="DR584" s="190" t="str">
        <f>IF(INDEX(tab_MinKomp[Testy czystości / Reinheitstests],MATCH($B583,tab_MinKomp[[Stanowisko / Position ]:[Stanowisko / Position ]],0))="n/a","n/a",DR583-INDEX(tab_MinKomp[Testy czystości / Reinheitstests],MATCH($B583,tab_MinKomp[[Stanowisko / Position ]:[Stanowisko / Position ]],0)))</f>
        <v>n/a</v>
      </c>
      <c r="DS584" s="190" t="str">
        <f>IF(INDEX(tab_MinKomp[Testy czystości / Reinheitstests],MATCH($B583,tab_MinKomp[[Stanowisko / Position ]:[Stanowisko / Position ]],0))="n/a","n/a",DS583-INDEX(tab_MinKomp[Testy czystości / Reinheitstests],MATCH($B583,tab_MinKomp[[Stanowisko / Position ]:[Stanowisko / Position ]],0)))</f>
        <v>n/a</v>
      </c>
      <c r="DT584" s="194" t="str">
        <f>IF(INDEX(tab_MinKomp[SUPPLIER MANAGEMENT],MATCH($B583,tab_MinKomp[[Stanowisko / Position ]:[Stanowisko / Position ]],0))="n/a","n/a",DT583-INDEX(tab_MinKomp[SUPPLIER MANAGEMENT],MATCH($B583,tab_MinKomp[[Stanowisko / Position ]:[Stanowisko / Position ]],0)))</f>
        <v>n/a</v>
      </c>
      <c r="DU584" s="190" t="str">
        <f>IF(INDEX(tab_MinKomp[Testy czystości / Reinheitstests],MATCH($B583,tab_MinKomp[[Stanowisko / Position ]:[Stanowisko / Position ]],0))="n/a","n/a",DU583-INDEX(tab_MinKomp[Testy czystości / Reinheitstests],MATCH($B583,tab_MinKomp[[Stanowisko / Position ]:[Stanowisko / Position ]],0)))</f>
        <v>n/a</v>
      </c>
      <c r="DV584" s="190" t="str">
        <f>IF(INDEX(tab_MinKomp[Testy czystości / Reinheitstests],MATCH($B583,tab_MinKomp[[Stanowisko / Position ]:[Stanowisko / Position ]],0))="n/a","n/a",DV583-INDEX(tab_MinKomp[Testy czystości / Reinheitstests],MATCH($B583,tab_MinKomp[[Stanowisko / Position ]:[Stanowisko / Position ]],0)))</f>
        <v>n/a</v>
      </c>
      <c r="DW584" s="190" t="str">
        <f>IF(INDEX(tab_MinKomp[Testy czystości / Reinheitstests],MATCH($B583,tab_MinKomp[[Stanowisko / Position ]:[Stanowisko / Position ]],0))="n/a","n/a",DW583-INDEX(tab_MinKomp[Testy czystości / Reinheitstests],MATCH($B583,tab_MinKomp[[Stanowisko / Position ]:[Stanowisko / Position ]],0)))</f>
        <v>n/a</v>
      </c>
      <c r="DX584" s="190" t="str">
        <f>IF(INDEX(tab_MinKomp[Testy czystości / Reinheitstests],MATCH($B583,tab_MinKomp[[Stanowisko / Position ]:[Stanowisko / Position ]],0))="n/a","n/a",DX583-INDEX(tab_MinKomp[Testy czystości / Reinheitstests],MATCH($B583,tab_MinKomp[[Stanowisko / Position ]:[Stanowisko / Position ]],0)))</f>
        <v>n/a</v>
      </c>
      <c r="DY584" s="190" t="str">
        <f>IF(INDEX(tab_MinKomp[Testy czystości / Reinheitstests],MATCH($B583,tab_MinKomp[[Stanowisko / Position ]:[Stanowisko / Position ]],0))="n/a","n/a",DY583-INDEX(tab_MinKomp[Testy czystości / Reinheitstests],MATCH($B583,tab_MinKomp[[Stanowisko / Position ]:[Stanowisko / Position ]],0)))</f>
        <v>n/a</v>
      </c>
      <c r="DZ584" s="190" t="str">
        <f>IF(INDEX(tab_MinKomp[Testy czystości / Reinheitstests],MATCH($B583,tab_MinKomp[[Stanowisko / Position ]:[Stanowisko / Position ]],0))="n/a","n/a",DZ583-INDEX(tab_MinKomp[Testy czystości / Reinheitstests],MATCH($B583,tab_MinKomp[[Stanowisko / Position ]:[Stanowisko / Position ]],0)))</f>
        <v>n/a</v>
      </c>
      <c r="EA584" s="194" t="str">
        <f>IF(INDEX(tab_MinKomp[SUPPLIER MANAGEMENT],MATCH($B583,tab_MinKomp[[Stanowisko / Position ]:[Stanowisko / Position ]],0))="n/a","n/a",EA583-INDEX(tab_MinKomp[SUPPLIER MANAGEMENT],MATCH($B583,tab_MinKomp[[Stanowisko / Position ]:[Stanowisko / Position ]],0)))</f>
        <v>n/a</v>
      </c>
      <c r="EB584" s="190" t="str">
        <f>IF(INDEX(tab_MinKomp[Testy czystości / Reinheitstests],MATCH($B583,tab_MinKomp[[Stanowisko / Position ]:[Stanowisko / Position ]],0))="n/a","n/a",EB583-INDEX(tab_MinKomp[Testy czystości / Reinheitstests],MATCH($B583,tab_MinKomp[[Stanowisko / Position ]:[Stanowisko / Position ]],0)))</f>
        <v>n/a</v>
      </c>
      <c r="EC584" s="190" t="str">
        <f>IF(INDEX(tab_MinKomp[Testy czystości / Reinheitstests],MATCH($B583,tab_MinKomp[[Stanowisko / Position ]:[Stanowisko / Position ]],0))="n/a","n/a",EC583-INDEX(tab_MinKomp[Testy czystości / Reinheitstests],MATCH($B583,tab_MinKomp[[Stanowisko / Position ]:[Stanowisko / Position ]],0)))</f>
        <v>n/a</v>
      </c>
      <c r="ED584" s="190" t="str">
        <f>IF(INDEX(tab_MinKomp[Testy czystości / Reinheitstests],MATCH($B583,tab_MinKomp[[Stanowisko / Position ]:[Stanowisko / Position ]],0))="n/a","n/a",ED583-INDEX(tab_MinKomp[Testy czystości / Reinheitstests],MATCH($B583,tab_MinKomp[[Stanowisko / Position ]:[Stanowisko / Position ]],0)))</f>
        <v>n/a</v>
      </c>
      <c r="EE584" s="190" t="str">
        <f>IF(INDEX(tab_MinKomp[Testy czystości / Reinheitstests],MATCH($B583,tab_MinKomp[[Stanowisko / Position ]:[Stanowisko / Position ]],0))="n/a","n/a",EE583-INDEX(tab_MinKomp[Testy czystości / Reinheitstests],MATCH($B583,tab_MinKomp[[Stanowisko / Position ]:[Stanowisko / Position ]],0)))</f>
        <v>n/a</v>
      </c>
      <c r="EF584" s="190" t="str">
        <f>IF(INDEX(tab_MinKomp[Testy czystości / Reinheitstests],MATCH($B583,tab_MinKomp[[Stanowisko / Position ]:[Stanowisko / Position ]],0))="n/a","n/a",EF583-INDEX(tab_MinKomp[Testy czystości / Reinheitstests],MATCH($B583,tab_MinKomp[[Stanowisko / Position ]:[Stanowisko / Position ]],0)))</f>
        <v>n/a</v>
      </c>
      <c r="EG584" s="190" t="str">
        <f>IF(INDEX(tab_MinKomp[Testy czystości / Reinheitstests],MATCH($B583,tab_MinKomp[[Stanowisko / Position ]:[Stanowisko / Position ]],0))="n/a","n/a",EG583-INDEX(tab_MinKomp[Testy czystości / Reinheitstests],MATCH($B583,tab_MinKomp[[Stanowisko / Position ]:[Stanowisko / Position ]],0)))</f>
        <v>n/a</v>
      </c>
      <c r="EH584" s="190" t="str">
        <f>IF(INDEX(tab_MinKomp[Testy czystości / Reinheitstests],MATCH($B583,tab_MinKomp[[Stanowisko / Position ]:[Stanowisko / Position ]],0))="n/a","n/a",EH583-INDEX(tab_MinKomp[Testy czystości / Reinheitstests],MATCH($B583,tab_MinKomp[[Stanowisko / Position ]:[Stanowisko / Position ]],0)))</f>
        <v>n/a</v>
      </c>
      <c r="EI584" s="190" t="str">
        <f>IF(INDEX(tab_MinKomp[Testy czystości / Reinheitstests],MATCH($B583,tab_MinKomp[[Stanowisko / Position ]:[Stanowisko / Position ]],0))="n/a","n/a",EI583-INDEX(tab_MinKomp[Testy czystości / Reinheitstests],MATCH($B583,tab_MinKomp[[Stanowisko / Position ]:[Stanowisko / Position ]],0)))</f>
        <v>n/a</v>
      </c>
      <c r="EJ584" s="190" t="str">
        <f>IF(INDEX(tab_MinKomp[Testy czystości / Reinheitstests],MATCH($B583,tab_MinKomp[[Stanowisko / Position ]:[Stanowisko / Position ]],0))="n/a","n/a",EJ583-INDEX(tab_MinKomp[Testy czystości / Reinheitstests],MATCH($B583,tab_MinKomp[[Stanowisko / Position ]:[Stanowisko / Position ]],0)))</f>
        <v>n/a</v>
      </c>
      <c r="EK584" s="190" t="str">
        <f>IF(INDEX(tab_MinKomp[Testy czystości / Reinheitstests],MATCH($B583,tab_MinKomp[[Stanowisko / Position ]:[Stanowisko / Position ]],0))="n/a","n/a",EK583-INDEX(tab_MinKomp[Testy czystości / Reinheitstests],MATCH($B583,tab_MinKomp[[Stanowisko / Position ]:[Stanowisko / Position ]],0)))</f>
        <v>n/a</v>
      </c>
      <c r="EL584" s="190" t="str">
        <f>IF(INDEX(tab_MinKomp[Testy czystości / Reinheitstests],MATCH($B583,tab_MinKomp[[Stanowisko / Position ]:[Stanowisko / Position ]],0))="n/a","n/a",EL583-INDEX(tab_MinKomp[Testy czystości / Reinheitstests],MATCH($B583,tab_MinKomp[[Stanowisko / Position ]:[Stanowisko / Position ]],0)))</f>
        <v>n/a</v>
      </c>
      <c r="EM584" s="190" t="str">
        <f>IF(INDEX(tab_MinKomp[Testy czystości / Reinheitstests],MATCH($B583,tab_MinKomp[[Stanowisko / Position ]:[Stanowisko / Position ]],0))="n/a","n/a",EM583-INDEX(tab_MinKomp[Testy czystości / Reinheitstests],MATCH($B583,tab_MinKomp[[Stanowisko / Position ]:[Stanowisko / Position ]],0)))</f>
        <v>n/a</v>
      </c>
      <c r="EN584" s="190" t="str">
        <f>IF(INDEX(tab_MinKomp[Testy czystości / Reinheitstests],MATCH($B583,tab_MinKomp[[Stanowisko / Position ]:[Stanowisko / Position ]],0))="n/a","n/a",EN583-INDEX(tab_MinKomp[Testy czystości / Reinheitstests],MATCH($B583,tab_MinKomp[[Stanowisko / Position ]:[Stanowisko / Position ]],0)))</f>
        <v>n/a</v>
      </c>
      <c r="EO584" s="194" t="str">
        <f>IF(INDEX(tab_MinKomp[Konserwacja Rep],MATCH($B583,tab_MinKomp[[Stanowisko / Position ]:[Stanowisko / Position ]],0))="n/a","n/a",EO583-INDEX(tab_MinKomp[Konserwacja Rep],MATCH($B583,tab_MinKomp[[Stanowisko / Position ]:[Stanowisko / Position ]],0)))</f>
        <v>n/a</v>
      </c>
      <c r="EP584" s="194" t="str">
        <f>IF(INDEX(tab_MinKomp[[Konserwacja Engel ]],MATCH($B583,tab_MinKomp[[Stanowisko / Position ]:[Stanowisko / Position ]],0))="n/a","n/a",EP583-INDEX(tab_MinKomp[[Konserwacja Engel ]],MATCH($B583,tab_MinKomp[[Stanowisko / Position ]:[Stanowisko / Position ]],0)))</f>
        <v>n/a</v>
      </c>
      <c r="EQ584" s="194" t="str">
        <f>IF(INDEX(tab_MinKomp[Konserwacja B 50],MATCH($B583,tab_MinKomp[[Stanowisko / Position ]:[Stanowisko / Position ]],0))="n/a","n/a",EQ583-INDEX(tab_MinKomp[Konserwacja B 50],MATCH($B583,tab_MinKomp[[Stanowisko / Position ]:[Stanowisko / Position ]],0)))</f>
        <v>n/a</v>
      </c>
      <c r="ER584" s="194" t="str">
        <f>IF(INDEX(tab_MinKomp[[Konserwacja EOL ]],MATCH($B583,tab_MinKomp[[Stanowisko / Position ]:[Stanowisko / Position ]],0))="n/a","n/a",ER583-INDEX(tab_MinKomp[[Konserwacja EOL ]],MATCH($B583,tab_MinKomp[[Stanowisko / Position ]:[Stanowisko / Position ]],0)))</f>
        <v>n/a</v>
      </c>
      <c r="ES584" s="194" t="str">
        <f>IF(INDEX(tab_MinKomp[Konserwacja Branson],MATCH($B583,tab_MinKomp[[Stanowisko / Position ]:[Stanowisko / Position ]],0))="n/a","n/a",ES583-INDEX(tab_MinKomp[Konserwacja Branson],MATCH($B583,tab_MinKomp[[Stanowisko / Position ]:[Stanowisko / Position ]],0)))</f>
        <v>n/a</v>
      </c>
      <c r="ET584" s="194" t="str">
        <f>IF(INDEX(tab_MinKomp[Konserwacja coolery],MATCH($B583,tab_MinKomp[[Stanowisko / Position ]:[Stanowisko / Position ]],0))="n/a","n/a",ET583-INDEX(tab_MinKomp[Konserwacja coolery],MATCH($B583,tab_MinKomp[[Stanowisko / Position ]:[Stanowisko / Position ]],0)))</f>
        <v>n/a</v>
      </c>
      <c r="EU584" s="194" t="str">
        <f>IF(INDEX(tab_MinKomp[Konserwacja piecy],MATCH($B583,tab_MinKomp[[Stanowisko / Position ]:[Stanowisko / Position ]],0))="n/a","n/a",EU583-INDEX(tab_MinKomp[Konserwacja piecy],MATCH($B583,tab_MinKomp[[Stanowisko / Position ]:[Stanowisko / Position ]],0)))</f>
        <v>n/a</v>
      </c>
      <c r="EV584" s="194" t="str">
        <f>IF(INDEX(tab_MinKomp[Rysunek techniczny- czytanie],MATCH($B583,tab_MinKomp[[Stanowisko / Position ]:[Stanowisko / Position ]],0))="n/a","n/a",EV583-INDEX(tab_MinKomp[Rysunek techniczny- czytanie],MATCH($B583,tab_MinKomp[[Stanowisko / Position ]:[Stanowisko / Position ]],0)))</f>
        <v>n/a</v>
      </c>
      <c r="EW584" s="194" t="str">
        <f>IF(INDEX(tab_MinKomp[Elektryka],MATCH($B583,tab_MinKomp[[Stanowisko / Position ]:[Stanowisko / Position ]],0))="n/a","n/a",EW583-INDEX(tab_MinKomp[Elektryka],MATCH($B583,tab_MinKomp[[Stanowisko / Position ]:[Stanowisko / Position ]],0)))</f>
        <v>n/a</v>
      </c>
      <c r="EX584" s="194" t="str">
        <f>IF(INDEX(tab_MinKomp[Pneumatyka],MATCH($B583,tab_MinKomp[[Stanowisko / Position ]:[Stanowisko / Position ]],0))="n/a","n/a",EX583-INDEX(tab_MinKomp[Pneumatyka],MATCH($B583,tab_MinKomp[[Stanowisko / Position ]:[Stanowisko / Position ]],0)))</f>
        <v>n/a</v>
      </c>
      <c r="EY584" s="194" t="str">
        <f>IF(INDEX(tab_MinKomp[[Hydraulika ]],MATCH($B583,tab_MinKomp[[Stanowisko / Position ]:[Stanowisko / Position ]],0))="n/a","n/a",EY583-INDEX(tab_MinKomp[[Hydraulika ]],MATCH($B583,tab_MinKomp[[Stanowisko / Position ]:[Stanowisko / Position ]],0)))</f>
        <v>n/a</v>
      </c>
      <c r="EZ584" s="194" t="str">
        <f>IF(INDEX(tab_MinKomp[Podciśnienie],MATCH($B583,tab_MinKomp[[Stanowisko / Position ]:[Stanowisko / Position ]],0))="n/a","n/a",EZ583-INDEX(tab_MinKomp[Podciśnienie],MATCH($B583,tab_MinKomp[[Stanowisko / Position ]:[Stanowisko / Position ]],0)))</f>
        <v>n/a</v>
      </c>
      <c r="FA584" s="194" t="str">
        <f>IF(INDEX(tab_MinKomp[Usuwanie awarii],MATCH($B583,tab_MinKomp[[Stanowisko / Position ]:[Stanowisko / Position ]],0))="n/a","n/a",FA583-INDEX(tab_MinKomp[Usuwanie awarii],MATCH($B583,tab_MinKomp[[Stanowisko / Position ]:[Stanowisko / Position ]],0)))</f>
        <v>n/a</v>
      </c>
      <c r="FB584" s="194" t="str">
        <f>IF(INDEX(tab_MinKomp[Obsługa robotów],MATCH($B583,tab_MinKomp[[Stanowisko / Position ]:[Stanowisko / Position ]],0))="n/a","n/a",FB583-INDEX(tab_MinKomp[Obsługa robotów],MATCH($B583,tab_MinKomp[[Stanowisko / Position ]:[Stanowisko / Position ]],0)))</f>
        <v>n/a</v>
      </c>
      <c r="FC584" s="194" t="str">
        <f>IF(INDEX(tab_MinKomp[Obsługa sterowania maszyny],MATCH($B583,tab_MinKomp[[Stanowisko / Position ]:[Stanowisko / Position ]],0))="n/a","n/a",FC583-INDEX(tab_MinKomp[Obsługa sterowania maszyny],MATCH($B583,tab_MinKomp[[Stanowisko / Position ]:[Stanowisko / Position ]],0)))</f>
        <v>n/a</v>
      </c>
      <c r="FD584" s="194" t="str">
        <f>IF(INDEX(tab_MinKomp[Usuwanie przyczyn żródłowych],MATCH($B583,tab_MinKomp[[Stanowisko / Position ]:[Stanowisko / Position ]],0))="n/a","n/a",FD583-INDEX(tab_MinKomp[Usuwanie przyczyn żródłowych],MATCH($B583,tab_MinKomp[[Stanowisko / Position ]:[Stanowisko / Position ]],0)))</f>
        <v>n/a</v>
      </c>
      <c r="FE584" s="194" t="str">
        <f>IF(INDEX(tab_MinKomp[Cmms stosowanie],MATCH($B583,tab_MinKomp[[Stanowisko / Position ]:[Stanowisko / Position ]],0))="n/a","n/a",FE583-INDEX(tab_MinKomp[Cmms stosowanie],MATCH($B583,tab_MinKomp[[Stanowisko / Position ]:[Stanowisko / Position ]],0)))</f>
        <v>n/a</v>
      </c>
      <c r="FF584" s="190" t="str">
        <f>IF(INDEX(tab_MinKomp[Testy czystości / Reinheitstests],MATCH($B583,tab_MinKomp[[Stanowisko / Position ]:[Stanowisko / Position ]],0))="n/a","n/a",FF583-INDEX(tab_MinKomp[Testy czystości / Reinheitstests],MATCH($B583,tab_MinKomp[[Stanowisko / Position ]:[Stanowisko / Position ]],0)))</f>
        <v>n/a</v>
      </c>
      <c r="FG584" s="194" t="str">
        <f>IF(INDEX(tab_MinKomp[Czyszczenie form plastikowych],MATCH($B583,tab_MinKomp[[Stanowisko / Position ]:[Stanowisko / Position ]],0))="n/a","n/a",FG583-INDEX(tab_MinKomp[Czyszczenie form plastikowych],MATCH($B583,tab_MinKomp[[Stanowisko / Position ]:[Stanowisko / Position ]],0)))</f>
        <v>n/a</v>
      </c>
      <c r="FH584" s="194" t="str">
        <f>IF(INDEX(tab_MinKomp[Wymiana form plastik],MATCH($B583,tab_MinKomp[[Stanowisko / Position ]:[Stanowisko / Position ]],0))="n/a","n/a",FH583-INDEX(tab_MinKomp[Wymiana form plastik],MATCH($B583,tab_MinKomp[[Stanowisko / Position ]:[Stanowisko / Position ]],0)))</f>
        <v>n/a</v>
      </c>
      <c r="FI584" s="194" t="str">
        <f>IF(INDEX(tab_MinKomp[Wymiana form guma],MATCH($B583,tab_MinKomp[[Stanowisko / Position ]:[Stanowisko / Position ]],0))="n/a","n/a",FI583-INDEX(tab_MinKomp[Wymiana form guma],MATCH($B583,tab_MinKomp[[Stanowisko / Position ]:[Stanowisko / Position ]],0)))</f>
        <v>n/a</v>
      </c>
      <c r="FJ584" s="194" t="str">
        <f>IF(INDEX(tab_MinKomp[Konserwacja KK],MATCH($B583,tab_MinKomp[[Stanowisko / Position ]:[Stanowisko / Position ]],0))="n/a","n/a",FJ583-INDEX(tab_MinKomp[Konserwacja KK],MATCH($B583,tab_MinKomp[[Stanowisko / Position ]:[Stanowisko / Position ]],0)))</f>
        <v>n/a</v>
      </c>
      <c r="FK584" s="194" t="str">
        <f>IF(INDEX(tab_MinKomp[Konserwacja form guma],MATCH($B583,tab_MinKomp[[Stanowisko / Position ]:[Stanowisko / Position ]],0))="n/a","n/a",FK583-INDEX(tab_MinKomp[Konserwacja form guma],MATCH($B583,tab_MinKomp[[Stanowisko / Position ]:[Stanowisko / Position ]],0)))</f>
        <v>n/a</v>
      </c>
      <c r="FL584" s="194" t="str">
        <f>IF(INDEX(tab_MinKomp[Konserwacja form plastiki],MATCH($B583,tab_MinKomp[[Stanowisko / Position ]:[Stanowisko / Position ]],0))="n/a","n/a",FL583-INDEX(tab_MinKomp[Konserwacja form plastiki],MATCH($B583,tab_MinKomp[[Stanowisko / Position ]:[Stanowisko / Position ]],0)))</f>
        <v>n/a</v>
      </c>
      <c r="FM584" s="194" t="str">
        <f>IF(INDEX(tab_MinKomp[Konserwacja Gorącego Kanału],MATCH($B583,tab_MinKomp[[Stanowisko / Position ]:[Stanowisko / Position ]],0))="n/a","n/a",FM583-INDEX(tab_MinKomp[Konserwacja Gorącego Kanału],MATCH($B583,tab_MinKomp[[Stanowisko / Position ]:[Stanowisko / Position ]],0)))</f>
        <v>n/a</v>
      </c>
      <c r="FN584" s="194" t="str">
        <f>IF(INDEX(tab_MinKomp[MS Office (Excel)],MATCH($B583,tab_MinKomp[[Stanowisko / Position ]:[Stanowisko / Position ]],0))="n/a","n/a",FN583-INDEX(tab_MinKomp[MS Office (Excel)],MATCH($B583,tab_MinKomp[[Stanowisko / Position ]:[Stanowisko / Position ]],0)))</f>
        <v>n/a</v>
      </c>
      <c r="FO584" s="194" t="str">
        <f>IF(INDEX(tab_MinKomp[MS Office (Word)],MATCH($B583,tab_MinKomp[[Stanowisko / Position ]:[Stanowisko / Position ]],0))="n/a","n/a",FO583-INDEX(tab_MinKomp[MS Office (Word)],MATCH($B583,tab_MinKomp[[Stanowisko / Position ]:[Stanowisko / Position ]],0)))</f>
        <v>n/a</v>
      </c>
      <c r="FP584" s="194" t="str">
        <f>IF(INDEX(tab_MinKomp[MS Office (Power Point)],MATCH($B583,tab_MinKomp[[Stanowisko / Position ]:[Stanowisko / Position ]],0))="n/a","n/a",FP583-INDEX(tab_MinKomp[MS Office (Power Point)],MATCH($B583,tab_MinKomp[[Stanowisko / Position ]:[Stanowisko / Position ]],0)))</f>
        <v>n/a</v>
      </c>
      <c r="FQ584" s="196" t="str">
        <f>IF(INDEX(tab_MinKomp[Język angielski / Englisch],MATCH($B583,tab_MinKomp[[Stanowisko / Position ]:[Stanowisko / Position ]],0))="n/a","n/a",FQ583-INDEX(tab_MinKomp[Język angielski / Englisch],MATCH($B583,tab_MinKomp[[Stanowisko / Position ]:[Stanowisko / Position ]],0)))</f>
        <v>n/a</v>
      </c>
      <c r="FR584" s="196" t="str">
        <f>IF(INDEX(tab_MinKomp[Język niemiecki / Deutsch],MATCH($B583,tab_MinKomp[[Stanowisko / Position ]:[Stanowisko / Position ]],0))="n/a","n/a",FR583-INDEX(tab_MinKomp[Język niemiecki / Deutsch],MATCH($B583,tab_MinKomp[[Stanowisko / Position ]:[Stanowisko / Position ]],0)))</f>
        <v>n/a</v>
      </c>
      <c r="FS584" s="194">
        <f>IF(INDEX(tab_MinKomp[Zarządzanie dokumentacją procesową / Process dokumentation management],MATCH($B583,tab_MinKomp[[Stanowisko / Position ]:[Stanowisko / Position ]],0))="n/a","n/a",FS583-INDEX(tab_MinKomp[Zarządzanie dokumentacją procesową / Process dokumentation management],MATCH($B583,tab_MinKomp[[Stanowisko / Position ]:[Stanowisko / Position ]],0)))</f>
        <v>-1</v>
      </c>
      <c r="FT584" s="194">
        <f>IF(INDEX(tab_MinKomp[Znajomość procesów z obszaru / Kenntiss der prozesse in dem Bereich],MATCH($B583,tab_MinKomp[[Stanowisko / Position ]:[Stanowisko / Position ]],0))="n/a","n/a",FT583-INDEX(tab_MinKomp[Znajomość procesów z obszaru / Kenntiss der prozesse in dem Bereich],MATCH($B583,tab_MinKomp[[Stanowisko / Position ]:[Stanowisko / Position ]],0)))</f>
        <v>0</v>
      </c>
      <c r="FU584" s="194">
        <f>IF(INDEX(tab_MinKomp[optymalizacja procesów / Prozessoptymalisierung],MATCH($B583,tab_MinKomp[[Stanowisko / Position ]:[Stanowisko / Position ]],0))="n/a","n/a",FU583-INDEX(tab_MinKomp[optymalizacja procesów / Prozessoptymalisierung],MATCH($B583,tab_MinKomp[[Stanowisko / Position ]:[Stanowisko / Position ]],0)))</f>
        <v>0</v>
      </c>
      <c r="FV584" s="194">
        <f>IF(INDEX(tab_MinKomp[Umiejętności szkoleniowe / Trainingsfähigkeiten],MATCH($B583,tab_MinKomp[[Stanowisko / Position ]:[Stanowisko / Position ]],0))="n/a","n/a",FV583-INDEX(tab_MinKomp[Umiejętności szkoleniowe / Trainingsfähigkeiten],MATCH($B583,tab_MinKomp[[Stanowisko / Position ]:[Stanowisko / Position ]],0)))</f>
        <v>0</v>
      </c>
      <c r="FW584" s="194">
        <f>IF(INDEX(tab_MinKomp[Analityczne myślenie, podejście / Analitysches Denken, Einstellung],MATCH($B583,tab_MinKomp[[Stanowisko / Position ]:[Stanowisko / Position ]],0))="n/a","n/a",FW583-INDEX(tab_MinKomp[Analityczne myślenie, podejście / Analitysches Denken, Einstellung],MATCH($B583,tab_MinKomp[[Stanowisko / Position ]:[Stanowisko / Position ]],0)))</f>
        <v>0</v>
      </c>
      <c r="FX584" s="194">
        <f>IF(INDEX(tab_MinKomp[Dokładność, precyzja w dzialaniu / Genauigkeit, Präzision in die Arbeit],MATCH($B583,tab_MinKomp[[Stanowisko / Position ]:[Stanowisko / Position ]],0))="n/a","n/a",FX583-INDEX(tab_MinKomp[Dokładność, precyzja w dzialaniu / Genauigkeit, Präzision in die Arbeit],MATCH($B583,tab_MinKomp[[Stanowisko / Position ]:[Stanowisko / Position ]],0)))</f>
        <v>0</v>
      </c>
      <c r="FY584" s="194">
        <f>IF(INDEX(tab_MinKomp[Dyspozycyjność / Verfügbarkeit],MATCH($B583,tab_MinKomp[[Stanowisko / Position ]:[Stanowisko / Position ]],0))="n/a","n/a",FY583-INDEX(tab_MinKomp[Dyspozycyjność / Verfügbarkeit],MATCH($B583,tab_MinKomp[[Stanowisko / Position ]:[Stanowisko / Position ]],0)))</f>
        <v>0</v>
      </c>
      <c r="FZ584" s="194">
        <f>IF(INDEX(tab_MinKomp[Zaangażowanie / 
Engagement],MATCH($B583,tab_MinKomp[[Stanowisko / Position ]:[Stanowisko / Position ]],0))="n/a","n/a",FZ583-INDEX(tab_MinKomp[Zaangażowanie / 
Engagement],MATCH($B583,tab_MinKomp[[Stanowisko / Position ]:[Stanowisko / Position ]],0)))</f>
        <v>0</v>
      </c>
      <c r="GA584" s="194" t="str">
        <f>IF(INDEX(tab_MinKomp[Konserwacja form guma],MATCH($B583,tab_MinKomp[[Stanowisko / Position ]:[Stanowisko / Position ]],0))="n/a","n/a",GA583-INDEX(tab_MinKomp[Konserwacja form guma],MATCH($B583,tab_MinKomp[[Stanowisko / Position ]:[Stanowisko / Position ]],0)))</f>
        <v>n/a</v>
      </c>
      <c r="GB584" s="194" t="str">
        <f>IF(INDEX(tab_MinKomp[Konserwacja form plastiki],MATCH($B583,tab_MinKomp[[Stanowisko / Position ]:[Stanowisko / Position ]],0))="n/a","n/a",GB583-INDEX(tab_MinKomp[Konserwacja form plastiki],MATCH($B583,tab_MinKomp[[Stanowisko / Position ]:[Stanowisko / Position ]],0)))</f>
        <v>n/a</v>
      </c>
      <c r="GC584" s="194">
        <f>IF(INDEX(tab_MinKomp[Elastyczność w działaniu],MATCH($B583,tab_MinKomp[[Stanowisko / Position ]:[Stanowisko / Position ]],0))="n/a","n/a",GC583-INDEX(tab_MinKomp[Elastyczność w działaniu],MATCH($B583,tab_MinKomp[[Stanowisko / Position ]:[Stanowisko / Position ]],0)))</f>
        <v>0</v>
      </c>
      <c r="GD584" s="194">
        <f>IF(INDEX(tab_MinKomp[Komunikatywność],MATCH($B583,tab_MinKomp[[Stanowisko / Position ]:[Stanowisko / Position ]],0))="n/a","n/a",GD583-INDEX(tab_MinKomp[Komunikatywność],MATCH($B583,tab_MinKomp[[Stanowisko / Position ]:[Stanowisko / Position ]],0)))</f>
        <v>0</v>
      </c>
      <c r="GE584" s="193" t="str">
        <f>IF(INDEX(tab_MinKomp[Motywowanie i budowanie zaangażowania zespołu],MATCH($B583,tab_MinKomp[[Stanowisko / Position ]:[Stanowisko / Position ]],0))="n/a","n/a",GE583-INDEX(tab_MinKomp[Motywowanie i budowanie zaangażowania zespołu],MATCH($B583,tab_MinKomp[[Stanowisko / Position ]:[Stanowisko / Position ]],0)))</f>
        <v>n/a</v>
      </c>
      <c r="GF584" s="186" t="s">
        <v>248</v>
      </c>
      <c r="GG584" s="186" t="s">
        <v>248</v>
      </c>
      <c r="GH584" s="186" t="s">
        <v>248</v>
      </c>
      <c r="GI584" s="186" t="s">
        <v>248</v>
      </c>
      <c r="GJ584" s="186" t="s">
        <v>248</v>
      </c>
      <c r="GK584" s="186" t="s">
        <v>248</v>
      </c>
      <c r="GL584" s="186" t="s">
        <v>248</v>
      </c>
      <c r="GM584" s="186" t="s">
        <v>248</v>
      </c>
      <c r="GN584" s="186" t="s">
        <v>248</v>
      </c>
      <c r="GO584" s="186" t="s">
        <v>248</v>
      </c>
      <c r="GP584" s="186" t="s">
        <v>248</v>
      </c>
      <c r="GQ584" s="186" t="s">
        <v>248</v>
      </c>
      <c r="GR584" s="186" t="s">
        <v>248</v>
      </c>
      <c r="GS584" s="186" t="s">
        <v>248</v>
      </c>
      <c r="GT584" s="186" t="s">
        <v>248</v>
      </c>
      <c r="GU584" s="186" t="s">
        <v>248</v>
      </c>
      <c r="GV584" s="186" t="s">
        <v>248</v>
      </c>
      <c r="GW584" s="186" t="s">
        <v>248</v>
      </c>
      <c r="GX584" s="186" t="s">
        <v>248</v>
      </c>
      <c r="GY584" s="186" t="s">
        <v>248</v>
      </c>
      <c r="GZ584" s="261" t="s">
        <v>248</v>
      </c>
      <c r="HA584" s="261" t="s">
        <v>248</v>
      </c>
      <c r="HB584" s="191">
        <f>SUM(G584:GE584)/(HB583-(SUM(G584:GE584)))</f>
        <v>-6.9767441860465115E-2</v>
      </c>
    </row>
    <row r="585" spans="1:211" ht="24.9" customHeight="1" x14ac:dyDescent="0.3">
      <c r="A585" s="105" t="s">
        <v>320</v>
      </c>
      <c r="B585" s="105" t="s">
        <v>315</v>
      </c>
      <c r="C585" s="105"/>
      <c r="D585" s="105">
        <v>1916</v>
      </c>
      <c r="E585" s="394" t="s">
        <v>690</v>
      </c>
      <c r="F585" s="185" t="s">
        <v>374</v>
      </c>
      <c r="G585" s="186">
        <v>1</v>
      </c>
      <c r="H585" s="186">
        <v>1</v>
      </c>
      <c r="I585" s="186">
        <v>1</v>
      </c>
      <c r="J585" s="186">
        <v>1</v>
      </c>
      <c r="K585" s="186"/>
      <c r="L585" s="186">
        <v>1</v>
      </c>
      <c r="M585" s="186" t="s">
        <v>248</v>
      </c>
      <c r="N585" s="186" t="s">
        <v>248</v>
      </c>
      <c r="O585" s="186">
        <v>1</v>
      </c>
      <c r="P585" s="186">
        <v>1</v>
      </c>
      <c r="Q585" s="186" t="s">
        <v>248</v>
      </c>
      <c r="R585" s="186" t="s">
        <v>248</v>
      </c>
      <c r="S585" s="186" t="s">
        <v>248</v>
      </c>
      <c r="T585" s="186" t="s">
        <v>248</v>
      </c>
      <c r="U585" s="186" t="s">
        <v>248</v>
      </c>
      <c r="V585" s="186" t="s">
        <v>248</v>
      </c>
      <c r="W585" s="186" t="s">
        <v>248</v>
      </c>
      <c r="X585" s="186" t="s">
        <v>248</v>
      </c>
      <c r="Y585" s="186" t="s">
        <v>248</v>
      </c>
      <c r="Z585" s="186" t="s">
        <v>248</v>
      </c>
      <c r="AA585" s="186" t="s">
        <v>248</v>
      </c>
      <c r="AB585" s="186" t="s">
        <v>248</v>
      </c>
      <c r="AC585" s="186" t="s">
        <v>248</v>
      </c>
      <c r="AD585" s="186" t="s">
        <v>248</v>
      </c>
      <c r="AE585" s="186" t="s">
        <v>248</v>
      </c>
      <c r="AF585" s="186" t="s">
        <v>248</v>
      </c>
      <c r="AG585" s="186" t="s">
        <v>248</v>
      </c>
      <c r="AH585" s="186" t="s">
        <v>248</v>
      </c>
      <c r="AI585" s="186" t="s">
        <v>248</v>
      </c>
      <c r="AJ585" s="186" t="s">
        <v>248</v>
      </c>
      <c r="AK585" s="186" t="s">
        <v>248</v>
      </c>
      <c r="AL585" s="186">
        <v>1</v>
      </c>
      <c r="AM585" s="186" t="s">
        <v>248</v>
      </c>
      <c r="AN585" s="186" t="s">
        <v>248</v>
      </c>
      <c r="AO585" s="186">
        <v>1</v>
      </c>
      <c r="AP585" s="186" t="s">
        <v>248</v>
      </c>
      <c r="AQ585" s="186">
        <v>1</v>
      </c>
      <c r="AR585" s="186" t="s">
        <v>248</v>
      </c>
      <c r="AS585" s="186" t="s">
        <v>248</v>
      </c>
      <c r="AT585" s="186" t="s">
        <v>248</v>
      </c>
      <c r="AU585" s="186" t="s">
        <v>248</v>
      </c>
      <c r="AV585" s="186">
        <v>1</v>
      </c>
      <c r="AW585" s="186">
        <v>1</v>
      </c>
      <c r="AX585" s="186" t="s">
        <v>248</v>
      </c>
      <c r="AY585" s="186" t="s">
        <v>248</v>
      </c>
      <c r="AZ585" s="186" t="s">
        <v>248</v>
      </c>
      <c r="BA585" s="186" t="s">
        <v>248</v>
      </c>
      <c r="BB585" s="186" t="s">
        <v>248</v>
      </c>
      <c r="BC585" s="186" t="s">
        <v>248</v>
      </c>
      <c r="BD585" s="186" t="s">
        <v>248</v>
      </c>
      <c r="BE585" s="186" t="s">
        <v>248</v>
      </c>
      <c r="BF585" s="186" t="s">
        <v>248</v>
      </c>
      <c r="BG585" s="186" t="s">
        <v>248</v>
      </c>
      <c r="BH585" s="186" t="s">
        <v>248</v>
      </c>
      <c r="BI585" s="186" t="s">
        <v>248</v>
      </c>
      <c r="BJ585" s="186" t="s">
        <v>248</v>
      </c>
      <c r="BK585" s="186" t="s">
        <v>248</v>
      </c>
      <c r="BL585" s="186" t="s">
        <v>248</v>
      </c>
      <c r="BM585" s="186" t="s">
        <v>248</v>
      </c>
      <c r="BN585" s="186" t="s">
        <v>248</v>
      </c>
      <c r="BO585" s="186" t="s">
        <v>248</v>
      </c>
      <c r="BP585" s="186"/>
      <c r="BQ585" s="186" t="s">
        <v>248</v>
      </c>
      <c r="BR585" s="186"/>
      <c r="BS585" s="186" t="s">
        <v>248</v>
      </c>
      <c r="BT585" s="186" t="s">
        <v>248</v>
      </c>
      <c r="BU585" s="186" t="s">
        <v>248</v>
      </c>
      <c r="BV585" s="186" t="s">
        <v>248</v>
      </c>
      <c r="BW585" s="186" t="s">
        <v>248</v>
      </c>
      <c r="BX585" s="186" t="s">
        <v>248</v>
      </c>
      <c r="BY585" s="186" t="s">
        <v>248</v>
      </c>
      <c r="BZ585" s="186" t="s">
        <v>248</v>
      </c>
      <c r="CA585" s="186"/>
      <c r="CB585" s="186" t="s">
        <v>248</v>
      </c>
      <c r="CC585" s="186"/>
      <c r="CD585" s="186"/>
      <c r="CE585" s="186" t="s">
        <v>248</v>
      </c>
      <c r="CF585" s="186" t="s">
        <v>248</v>
      </c>
      <c r="CG585" s="186"/>
      <c r="CH585" s="186" t="s">
        <v>248</v>
      </c>
      <c r="CI585" s="186" t="s">
        <v>248</v>
      </c>
      <c r="CJ585" s="186" t="s">
        <v>248</v>
      </c>
      <c r="CK585" s="186" t="s">
        <v>248</v>
      </c>
      <c r="CL585" s="186" t="s">
        <v>248</v>
      </c>
      <c r="CM585" s="186" t="s">
        <v>248</v>
      </c>
      <c r="CN585" s="186" t="s">
        <v>248</v>
      </c>
      <c r="CO585" s="186" t="s">
        <v>248</v>
      </c>
      <c r="CP585" s="186" t="s">
        <v>248</v>
      </c>
      <c r="CQ585" s="186" t="s">
        <v>248</v>
      </c>
      <c r="CR585" s="186" t="s">
        <v>248</v>
      </c>
      <c r="CS585" s="186" t="s">
        <v>248</v>
      </c>
      <c r="CT585" s="186" t="s">
        <v>248</v>
      </c>
      <c r="CU585" s="186" t="s">
        <v>248</v>
      </c>
      <c r="CV585" s="186" t="s">
        <v>248</v>
      </c>
      <c r="CW585" s="186"/>
      <c r="CX585" s="186" t="s">
        <v>248</v>
      </c>
      <c r="CY585" s="186" t="s">
        <v>248</v>
      </c>
      <c r="CZ585" s="186" t="s">
        <v>248</v>
      </c>
      <c r="DA585" s="186" t="s">
        <v>248</v>
      </c>
      <c r="DB585" s="186" t="s">
        <v>248</v>
      </c>
      <c r="DC585" s="186" t="s">
        <v>248</v>
      </c>
      <c r="DD585" s="186" t="s">
        <v>248</v>
      </c>
      <c r="DE585" s="186" t="s">
        <v>248</v>
      </c>
      <c r="DF585" s="186"/>
      <c r="DG585" s="186" t="s">
        <v>248</v>
      </c>
      <c r="DH585" s="186" t="s">
        <v>248</v>
      </c>
      <c r="DI585" s="186" t="s">
        <v>248</v>
      </c>
      <c r="DJ585" s="186" t="s">
        <v>248</v>
      </c>
      <c r="DK585" s="186" t="s">
        <v>248</v>
      </c>
      <c r="DL585" s="186" t="s">
        <v>248</v>
      </c>
      <c r="DM585" s="186" t="s">
        <v>248</v>
      </c>
      <c r="DN585" s="186" t="s">
        <v>248</v>
      </c>
      <c r="DO585" s="186" t="s">
        <v>248</v>
      </c>
      <c r="DP585" s="186" t="s">
        <v>248</v>
      </c>
      <c r="DQ585" s="186" t="s">
        <v>248</v>
      </c>
      <c r="DR585" s="186" t="s">
        <v>248</v>
      </c>
      <c r="DS585" s="186" t="s">
        <v>248</v>
      </c>
      <c r="DT585" s="186" t="s">
        <v>248</v>
      </c>
      <c r="DU585" s="186" t="s">
        <v>248</v>
      </c>
      <c r="DV585" s="186" t="s">
        <v>248</v>
      </c>
      <c r="DW585" s="186" t="s">
        <v>248</v>
      </c>
      <c r="DX585" s="186" t="s">
        <v>248</v>
      </c>
      <c r="DY585" s="186" t="s">
        <v>248</v>
      </c>
      <c r="DZ585" s="186" t="s">
        <v>248</v>
      </c>
      <c r="EA585" s="186" t="s">
        <v>248</v>
      </c>
      <c r="EB585" s="186" t="s">
        <v>248</v>
      </c>
      <c r="EC585" s="186" t="s">
        <v>248</v>
      </c>
      <c r="ED585" s="186" t="s">
        <v>248</v>
      </c>
      <c r="EE585" s="186" t="s">
        <v>248</v>
      </c>
      <c r="EF585" s="186" t="s">
        <v>248</v>
      </c>
      <c r="EG585" s="186" t="s">
        <v>248</v>
      </c>
      <c r="EH585" s="186" t="s">
        <v>248</v>
      </c>
      <c r="EI585" s="186" t="s">
        <v>248</v>
      </c>
      <c r="EJ585" s="186" t="s">
        <v>248</v>
      </c>
      <c r="EK585" s="186" t="s">
        <v>248</v>
      </c>
      <c r="EL585" s="184" t="s">
        <v>248</v>
      </c>
      <c r="EM585" s="184" t="s">
        <v>248</v>
      </c>
      <c r="EN585" s="184" t="s">
        <v>248</v>
      </c>
      <c r="EO585" s="186" t="s">
        <v>248</v>
      </c>
      <c r="EP585" s="186" t="s">
        <v>248</v>
      </c>
      <c r="EQ585" s="186" t="s">
        <v>248</v>
      </c>
      <c r="ER585" s="186" t="s">
        <v>248</v>
      </c>
      <c r="ES585" s="186" t="s">
        <v>248</v>
      </c>
      <c r="ET585" s="186" t="s">
        <v>248</v>
      </c>
      <c r="EU585" s="186" t="s">
        <v>248</v>
      </c>
      <c r="EV585" s="186" t="s">
        <v>248</v>
      </c>
      <c r="EW585" s="186" t="s">
        <v>248</v>
      </c>
      <c r="EX585" s="186" t="s">
        <v>248</v>
      </c>
      <c r="EY585" s="186" t="s">
        <v>248</v>
      </c>
      <c r="EZ585" s="186" t="s">
        <v>248</v>
      </c>
      <c r="FA585" s="186" t="s">
        <v>248</v>
      </c>
      <c r="FB585" s="186" t="s">
        <v>248</v>
      </c>
      <c r="FC585" s="186" t="s">
        <v>248</v>
      </c>
      <c r="FD585" s="186" t="s">
        <v>248</v>
      </c>
      <c r="FE585" s="186" t="s">
        <v>248</v>
      </c>
      <c r="FF585" s="186" t="s">
        <v>248</v>
      </c>
      <c r="FG585" s="186" t="s">
        <v>248</v>
      </c>
      <c r="FH585" s="186" t="s">
        <v>248</v>
      </c>
      <c r="FI585" s="186" t="s">
        <v>248</v>
      </c>
      <c r="FJ585" s="186" t="s">
        <v>248</v>
      </c>
      <c r="FK585" s="186" t="s">
        <v>248</v>
      </c>
      <c r="FL585" s="186" t="s">
        <v>248</v>
      </c>
      <c r="FM585" s="186" t="s">
        <v>248</v>
      </c>
      <c r="FN585" s="186" t="s">
        <v>248</v>
      </c>
      <c r="FO585" s="186" t="s">
        <v>248</v>
      </c>
      <c r="FP585" s="186" t="s">
        <v>248</v>
      </c>
      <c r="FQ585" s="187" t="s">
        <v>248</v>
      </c>
      <c r="FR585" s="187" t="s">
        <v>248</v>
      </c>
      <c r="FS585" s="186">
        <v>1</v>
      </c>
      <c r="FT585" s="186">
        <v>1</v>
      </c>
      <c r="FU585" s="186">
        <v>1</v>
      </c>
      <c r="FV585" s="186">
        <v>1</v>
      </c>
      <c r="FW585" s="186">
        <v>1</v>
      </c>
      <c r="FX585" s="186">
        <v>1</v>
      </c>
      <c r="FY585" s="186">
        <v>1</v>
      </c>
      <c r="FZ585" s="186">
        <v>1</v>
      </c>
      <c r="GA585" s="186" t="s">
        <v>248</v>
      </c>
      <c r="GB585" s="186" t="s">
        <v>248</v>
      </c>
      <c r="GC585" s="186">
        <v>1</v>
      </c>
      <c r="GD585" s="186">
        <v>1</v>
      </c>
      <c r="GE585" s="186" t="s">
        <v>248</v>
      </c>
      <c r="GF585" s="186" t="s">
        <v>248</v>
      </c>
      <c r="GG585" s="186" t="s">
        <v>248</v>
      </c>
      <c r="GH585" s="186" t="s">
        <v>248</v>
      </c>
      <c r="GI585" s="186" t="s">
        <v>248</v>
      </c>
      <c r="GJ585" s="186" t="s">
        <v>248</v>
      </c>
      <c r="GK585" s="186" t="s">
        <v>248</v>
      </c>
      <c r="GL585" s="186" t="s">
        <v>248</v>
      </c>
      <c r="GM585" s="186" t="s">
        <v>248</v>
      </c>
      <c r="GN585" s="186" t="s">
        <v>248</v>
      </c>
      <c r="GO585" s="186" t="s">
        <v>248</v>
      </c>
      <c r="GP585" s="186" t="s">
        <v>248</v>
      </c>
      <c r="GQ585" s="186" t="s">
        <v>248</v>
      </c>
      <c r="GR585" s="186" t="s">
        <v>248</v>
      </c>
      <c r="GS585" s="186" t="s">
        <v>248</v>
      </c>
      <c r="GT585" s="186" t="s">
        <v>248</v>
      </c>
      <c r="GU585" s="186" t="s">
        <v>248</v>
      </c>
      <c r="GV585" s="186" t="s">
        <v>248</v>
      </c>
      <c r="GW585" s="186" t="s">
        <v>248</v>
      </c>
      <c r="GX585" s="186" t="s">
        <v>248</v>
      </c>
      <c r="GY585" s="186" t="s">
        <v>248</v>
      </c>
      <c r="GZ585" s="261" t="s">
        <v>248</v>
      </c>
      <c r="HA585" s="261" t="s">
        <v>248</v>
      </c>
      <c r="HB585" s="188">
        <f>SUM(G585:GE585)</f>
        <v>22</v>
      </c>
    </row>
    <row r="586" spans="1:211" ht="24.9" customHeight="1" thickBot="1" x14ac:dyDescent="0.35">
      <c r="A586" s="108" t="str">
        <f>A585</f>
        <v>Prod.-Q-4</v>
      </c>
      <c r="B586" s="108" t="str">
        <f>B585</f>
        <v>Pracownik Produkcji</v>
      </c>
      <c r="C586" s="108">
        <f>C585</f>
        <v>0</v>
      </c>
      <c r="D586" s="108">
        <f>D585</f>
        <v>1916</v>
      </c>
      <c r="E586" s="395"/>
      <c r="F586" s="189" t="s">
        <v>375</v>
      </c>
      <c r="G586" s="192">
        <f>IF(INDEX(tab_MinKomp[Przepisy BHP / BHP Vorschriften],MATCH($B585,tab_MinKomp[[Stanowisko / Position ]:[Stanowisko / Position ]],0))="n/a","n/a",G585-INDEX(tab_MinKomp[Przepisy BHP / BHP Vorschriften],MATCH($B585,tab_MinKomp[[Stanowisko / Position ]:[Stanowisko / Position ]],0)))</f>
        <v>-1</v>
      </c>
      <c r="H586" s="193">
        <f>IF(INDEX(tab_MinKomp[Przepisy PPOŻ / Brandschutzbestimmungen],MATCH($B585,tab_MinKomp[[Stanowisko / Position ]:[Stanowisko / Position ]],0))="n/a","n/a",H585-INDEX(tab_MinKomp[Przepisy PPOŻ / Brandschutzbestimmungen],MATCH($B585,tab_MinKomp[[Stanowisko / Position ]:[Stanowisko / Position ]],0)))</f>
        <v>0</v>
      </c>
      <c r="I586" s="193">
        <f>IF(INDEX(tab_MinKomp[Ryzyko zawodowe na stanowiskach pracyv/ Berufliche Risiken an Arbeitsstellen],MATCH($B585,tab_MinKomp[[Stanowisko / Position ]:[Stanowisko / Position ]],0))="n/a","n/a",I585-INDEX(tab_MinKomp[Ryzyko zawodowe na stanowiskach pracyv/ Berufliche Risiken an Arbeitsstellen],MATCH($B585,tab_MinKomp[[Stanowisko / Position ]:[Stanowisko / Position ]],0)))</f>
        <v>-1</v>
      </c>
      <c r="J586" s="193">
        <f>IF(INDEX(tab_MinKomp[Gospodarka substancjami niebezpiecznymi / Gefahrstoffmanagement],MATCH($B585,tab_MinKomp[[Stanowisko / Position ]:[Stanowisko / Position ]],0))="n/a","n/a",J585-INDEX(tab_MinKomp[Gospodarka substancjami niebezpiecznymi / Gefahrstoffmanagement],MATCH($B585,tab_MinKomp[[Stanowisko / Position ]:[Stanowisko / Position ]],0)))</f>
        <v>0</v>
      </c>
      <c r="K586" s="193">
        <f>IF(INDEX(tab_MinKomp[Gospodarka odpadami / Abfallwirtschaft],MATCH($B585,tab_MinKomp[[Stanowisko / Position ]:[Stanowisko / Position ]],0))="n/a","n/a",K585-INDEX(tab_MinKomp[Gospodarka odpadami / Abfallwirtschaft],MATCH($B585,tab_MinKomp[[Stanowisko / Position ]:[Stanowisko / Position ]],0)))</f>
        <v>-1</v>
      </c>
      <c r="L586" s="194" t="str">
        <f>IF(INDEX(tab_MinKomp[Przepisy kodeksu pracy / Bestimmungen des Arbeitsgesetzes],MATCH($B585,tab_MinKomp[[Stanowisko / Position ]:[Stanowisko / Position ]],0))="n/a","n/a",L585-INDEX(tab_MinKomp[Przepisy kodeksu pracy / Bestimmungen des Arbeitsgesetzes],MATCH($B585,tab_MinKomp[[Stanowisko / Position ]:[Stanowisko / Position ]],0)))</f>
        <v>n/a</v>
      </c>
      <c r="M586" s="195" t="str">
        <f>IF(INDEX(tab_MinKomp[Przepisy o ub.społ. ZUS  / Sozialversicherungsvorschriften],MATCH($B585,tab_MinKomp[[Stanowisko / Position ]:[Stanowisko / Position ]],0))="n/a","n/a",M585-INDEX(tab_MinKomp[Przepisy o ub.społ. ZUS  / Sozialversicherungsvorschriften],MATCH($B585,tab_MinKomp[[Stanowisko / Position ]:[Stanowisko / Position ]],0)))</f>
        <v>n/a</v>
      </c>
      <c r="N586" s="194" t="str">
        <f>IF(INDEX(tab_MinKomp[PRZEPISY O PDOF /persönlich Einkommensteuergesetz ],MATCH($B585,tab_MinKomp[[Stanowisko / Position ]:[Stanowisko / Position ]],0))="n/a","n/a",N585-INDEX(tab_MinKomp[PRZEPISY O PDOF /persönlich Einkommensteuergesetz ],MATCH($B585,tab_MinKomp[[Stanowisko / Position ]:[Stanowisko / Position ]],0)))</f>
        <v>n/a</v>
      </c>
      <c r="O586" s="194">
        <f>IF(INDEX(tab_MinKomp[Regulamin pracy / Arbeitsordnung],MATCH($B585,tab_MinKomp[[Stanowisko / Position ]:[Stanowisko / Position ]],0))="n/a","n/a",O585-INDEX(tab_MinKomp[Regulamin pracy / Arbeitsordnung],MATCH($B585,tab_MinKomp[[Stanowisko / Position ]:[Stanowisko / Position ]],0)))</f>
        <v>0</v>
      </c>
      <c r="P586" s="194">
        <f>IF(INDEX(tab_MinKomp[Regulamin wynagradzania / Vergütungsordnung],MATCH($B585,tab_MinKomp[[Stanowisko / Position ]:[Stanowisko / Position ]],0))="n/a","n/a",P585-INDEX(tab_MinKomp[Regulamin wynagradzania / Vergütungsordnung],MATCH($B585,tab_MinKomp[[Stanowisko / Position ]:[Stanowisko / Position ]],0)))</f>
        <v>0</v>
      </c>
      <c r="Q586" s="194" t="str">
        <f>IF(INDEX(tab_MinKomp[System R2PŁATNIK PRO: Płace / Lohnabrechnung],MATCH($B585,tab_MinKomp[[Stanowisko / Position ]:[Stanowisko / Position ]],0))="n/a","n/a",Q585-INDEX(tab_MinKomp[System R2PŁATNIK PRO: Płace / Lohnabrechnung],MATCH($B585,tab_MinKomp[[Stanowisko / Position ]:[Stanowisko / Position ]],0)))</f>
        <v>n/a</v>
      </c>
      <c r="R586" s="194" t="str">
        <f>IF(INDEX(tab_MinKomp[SystemR2PŁATNIK PRO: KADRY / Personaldaten],MATCH($B585,tab_MinKomp[[Stanowisko / Position ]:[Stanowisko / Position ]],0))="n/a","n/a",R585-INDEX(tab_MinKomp[SystemR2PŁATNIK PRO: KADRY / Personaldaten],MATCH($B585,tab_MinKomp[[Stanowisko / Position ]:[Stanowisko / Position ]],0)))</f>
        <v>n/a</v>
      </c>
      <c r="S586" s="194" t="str">
        <f>IF(INDEX(tab_MinKomp[SYSTEM R2PŁATNIK PRO: zarządzanie pracownikami / Arbeitsverwaltung],MATCH($B585,tab_MinKomp[[Stanowisko / Position ]:[Stanowisko / Position ]],0))="n/a","n/a",S585-INDEX(tab_MinKomp[SYSTEM R2PŁATNIK PRO: zarządzanie pracownikami / Arbeitsverwaltung],MATCH($B585,tab_MinKomp[[Stanowisko / Position ]:[Stanowisko / Position ]],0)))</f>
        <v>n/a</v>
      </c>
      <c r="T586" s="194" t="str">
        <f>IF(INDEX(tab_MinKomp[Doradztwo, wsparcie personalne / Personalberatung und Unterstützung],MATCH($B585,tab_MinKomp[[Stanowisko / Position ]:[Stanowisko / Position ]],0))="n/a","n/a",T585-INDEX(tab_MinKomp[Doradztwo, wsparcie personalne / Personalberatung und Unterstützung],MATCH($B585,tab_MinKomp[[Stanowisko / Position ]:[Stanowisko / Position ]],0)))</f>
        <v>n/a</v>
      </c>
      <c r="U586" s="194" t="str">
        <f>IF(INDEX(tab_MinKomp[Przepisy o podatku VAT / MwSt.- Gesetz],MATCH($B585,tab_MinKomp[[Stanowisko / Position ]:[Stanowisko / Position ]],0))="n/a","n/a",U585-INDEX(tab_MinKomp[Przepisy o podatku VAT / MwSt.- Gesetz],MATCH($B585,tab_MinKomp[[Stanowisko / Position ]:[Stanowisko / Position ]],0)))</f>
        <v>n/a</v>
      </c>
      <c r="V586" s="194" t="str">
        <f>IF(INDEX(tab_MinKomp[PrzepisyPDOP / geschäftlich Einkommensteuergesetz],MATCH($B585,tab_MinKomp[[Stanowisko / Position ]:[Stanowisko / Position ]],0))="n/a","n/a",V585-INDEX(tab_MinKomp[PrzepisyPDOP / geschäftlich Einkommensteuergesetz],MATCH($B585,tab_MinKomp[[Stanowisko / Position ]:[Stanowisko / Position ]],0)))</f>
        <v>n/a</v>
      </c>
      <c r="W586" s="194" t="str">
        <f>IF(INDEX(tab_MinKomp[System BAAN / FINANSE (FIBU)],MATCH($B585,tab_MinKomp[[Stanowisko / Position ]:[Stanowisko / Position ]],0))="n/a","n/a",W585-INDEX(tab_MinKomp[System BAAN / FINANSE (FIBU)],MATCH($B585,tab_MinKomp[[Stanowisko / Position ]:[Stanowisko / Position ]],0)))</f>
        <v>n/a</v>
      </c>
      <c r="X586" s="194" t="str">
        <f>IF(INDEX(tab_MinKomp[Systemy pomocnicze / Hilfssysteme(STOCKPROGRAM, KALK2000 etc.)],MATCH($B585,tab_MinKomp[[Stanowisko / Position ]:[Stanowisko / Position ]],0))="n/a","n/a",X585-INDEX(tab_MinKomp[Systemy pomocnicze / Hilfssysteme(STOCKPROGRAM, KALK2000 etc.)],MATCH($B585,tab_MinKomp[[Stanowisko / Position ]:[Stanowisko / Position ]],0)))</f>
        <v>n/a</v>
      </c>
      <c r="Y586" s="194" t="str">
        <f>IF(INDEX(tab_MinKomp[Polityka rachunkowości / Buchführungspolitik],MATCH($B585,tab_MinKomp[[Stanowisko / Position ]:[Stanowisko / Position ]],0))="n/a","n/a",Y585-INDEX(tab_MinKomp[Polityka rachunkowości / Buchführungspolitik],MATCH($B585,tab_MinKomp[[Stanowisko / Position ]:[Stanowisko / Position ]],0)))</f>
        <v>n/a</v>
      </c>
      <c r="Z586" s="194" t="str">
        <f>IF(INDEX(tab_MinKomp[Ustawa o rachunkowości / Rechnungslegungsgesetz],MATCH($B585,tab_MinKomp[[Stanowisko / Position ]:[Stanowisko / Position ]],0))="n/a","n/a",Z585-INDEX(tab_MinKomp[Ustawa o rachunkowości / Rechnungslegungsgesetz],MATCH($B585,tab_MinKomp[[Stanowisko / Position ]:[Stanowisko / Position ]],0)))</f>
        <v>n/a</v>
      </c>
      <c r="AA586" s="194" t="str">
        <f>IF(INDEX(tab_MinKomp[WORKFLOW - TS-100],MATCH($B585,tab_MinKomp[[Stanowisko / Position ]:[Stanowisko / Position ]],0))="n/a","n/a",AA585-INDEX(tab_MinKomp[WORKFLOW - TS-100],MATCH($B585,tab_MinKomp[[Stanowisko / Position ]:[Stanowisko / Position ]],0)))</f>
        <v>n/a</v>
      </c>
      <c r="AB586" s="194" t="str">
        <f>IF(INDEX(tab_MinKomp[WORKFLOW - SFMS],MATCH($B585,tab_MinKomp[[Stanowisko / Position ]:[Stanowisko / Position ]],0))="n/a","n/a",AB585-INDEX(tab_MinKomp[WORKFLOW - SFMS],MATCH($B585,tab_MinKomp[[Stanowisko / Position ]:[Stanowisko / Position ]],0)))</f>
        <v>n/a</v>
      </c>
      <c r="AC586" s="194" t="str">
        <f>IF(INDEX(tab_MinKomp[System ISO 9001:2015],MATCH($B585,tab_MinKomp[[Stanowisko / Position ]:[Stanowisko / Position ]],0))="n/a","n/a",AC585-INDEX(tab_MinKomp[System ISO 9001:2015],MATCH($B585,tab_MinKomp[[Stanowisko / Position ]:[Stanowisko / Position ]],0)))</f>
        <v>n/a</v>
      </c>
      <c r="AD586" s="194" t="str">
        <f>IF(INDEX(tab_MinKomp[System ISO 9001:2015],MATCH($B585,tab_MinKomp[[Stanowisko / Position ]:[Stanowisko / Position ]],0))="n/a","n/a",AD585-INDEX(tab_MinKomp[System ISO 9001:2015],MATCH($B585,tab_MinKomp[[Stanowisko / Position ]:[Stanowisko / Position ]],0)))</f>
        <v>n/a</v>
      </c>
      <c r="AE586" s="194" t="str">
        <f>IF(INDEX(tab_MinKomp[System ISO 9001:2015],MATCH($B585,tab_MinKomp[[Stanowisko / Position ]:[Stanowisko / Position ]],0))="n/a","n/a",AE585-INDEX(tab_MinKomp[System ISO 9001:2015],MATCH($B585,tab_MinKomp[[Stanowisko / Position ]:[Stanowisko / Position ]],0)))</f>
        <v>n/a</v>
      </c>
      <c r="AF586" s="194" t="str">
        <f>IF(INDEX(tab_MinKomp[System ISO 9001:2015],MATCH($B585,tab_MinKomp[[Stanowisko / Position ]:[Stanowisko / Position ]],0))="n/a","n/a",AF585-INDEX(tab_MinKomp[System ISO 9001:2015],MATCH($B585,tab_MinKomp[[Stanowisko / Position ]:[Stanowisko / Position ]],0)))</f>
        <v>n/a</v>
      </c>
      <c r="AG586" s="194" t="str">
        <f>IF(INDEX(tab_MinKomp[Wymagania VDA 6.3 Process / Forderungen],MATCH($B585,tab_MinKomp[[Stanowisko / Position ]:[Stanowisko / Position ]],0))="n/a","n/a",AG585-INDEX(tab_MinKomp[Wymagania VDA 6.3 Process / Forderungen],MATCH($B585,tab_MinKomp[[Stanowisko / Position ]:[Stanowisko / Position ]],0)))</f>
        <v>n/a</v>
      </c>
      <c r="AH586" s="194" t="str">
        <f>IF(INDEX(tab_MinKomp[Wymagania VDA 6.5 Product / Forderungen],MATCH($B585,tab_MinKomp[[Stanowisko / Position ]:[Stanowisko / Position ]],0))="n/a","n/a",AH585-INDEX(tab_MinKomp[Wymagania VDA 6.5 Product / Forderungen],MATCH($B585,tab_MinKomp[[Stanowisko / Position ]:[Stanowisko / Position ]],0)))</f>
        <v>n/a</v>
      </c>
      <c r="AI586" s="194" t="str">
        <f>IF(INDEX(tab_MinKomp[System ISO 9001:2015],MATCH($B585,tab_MinKomp[[Stanowisko / Position ]:[Stanowisko / Position ]],0))="n/a","n/a",AI585-INDEX(tab_MinKomp[System ISO 9001:2015],MATCH($B585,tab_MinKomp[[Stanowisko / Position ]:[Stanowisko / Position ]],0)))</f>
        <v>n/a</v>
      </c>
      <c r="AJ586" s="194" t="str">
        <f>IF(INDEX(tab_MinKomp[Auditor systemu ISO 17021:2018],MATCH($B585,tab_MinKomp[[Stanowisko / Position ]:[Stanowisko / Position ]],0))="n/a","n/a",AJ585-INDEX(tab_MinKomp[Auditor systemu ISO 17021:2018],MATCH($B585,tab_MinKomp[[Stanowisko / Position ]:[Stanowisko / Position ]],0)))</f>
        <v>n/a</v>
      </c>
      <c r="AK586" s="194" t="str">
        <f>IF(INDEX(tab_MinKomp[Pełnomocnik systemu / Systemvertreter],MATCH($B585,tab_MinKomp[[Stanowisko / Position ]:[Stanowisko / Position ]],0))="n/a","n/a",AK585-INDEX(tab_MinKomp[Pełnomocnik systemu / Systemvertreter],MATCH($B585,tab_MinKomp[[Stanowisko / Position ]:[Stanowisko / Position ]],0)))</f>
        <v>n/a</v>
      </c>
      <c r="AL586" s="194">
        <f>IF(INDEX(tab_MinKomp[Polityka Etyczna - Compliance],MATCH($B585,tab_MinKomp[[Stanowisko / Position ]:[Stanowisko / Position ]],0))="n/a","n/a",AL585-INDEX(tab_MinKomp[Polityka Etyczna - Compliance],MATCH($B585,tab_MinKomp[[Stanowisko / Position ]:[Stanowisko / Position ]],0)))</f>
        <v>0</v>
      </c>
      <c r="AM586" s="194" t="str">
        <f>IF(INDEX(tab_MinKomp[WDRAŻANIE NOWYCH PROJEKTÓW/ PROCEDURA CTM],MATCH($B585,tab_MinKomp[[Stanowisko / Position ]:[Stanowisko / Position ]],0))="n/a","n/a",AM585-INDEX(tab_MinKomp[WDRAŻANIE NOWYCH PROJEKTÓW/ PROCEDURA CTM],MATCH($B585,tab_MinKomp[[Stanowisko / Position ]:[Stanowisko / Position ]],0)))</f>
        <v>n/a</v>
      </c>
      <c r="AN586" s="194" t="str">
        <f>IF(INDEX(tab_MinKomp[KAMIENIE MILOWE MSL/PIFF],MATCH($B585,tab_MinKomp[[Stanowisko / Position ]:[Stanowisko / Position ]],0))="n/a","n/a",AN585-INDEX(tab_MinKomp[KAMIENIE MILOWE MSL/PIFF],MATCH($B585,tab_MinKomp[[Stanowisko / Position ]:[Stanowisko / Position ]],0)))</f>
        <v>n/a</v>
      </c>
      <c r="AO586" s="194">
        <f>IF(INDEX(tab_MinKomp[CP],MATCH($B585,tab_MinKomp[[Stanowisko / Position ]:[Stanowisko / Position ]],0))="n/a","n/a",AO585-INDEX(tab_MinKomp[CP],MATCH($B585,tab_MinKomp[[Stanowisko / Position ]:[Stanowisko / Position ]],0)))</f>
        <v>0</v>
      </c>
      <c r="AP586" s="194" t="str">
        <f>IF(INDEX(tab_MinKomp[FMEA],MATCH($B585,tab_MinKomp[[Stanowisko / Position ]:[Stanowisko / Position ]],0))="n/a","n/a",AP585-INDEX(tab_MinKomp[FMEA],MATCH($B585,tab_MinKomp[[Stanowisko / Position ]:[Stanowisko / Position ]],0)))</f>
        <v>n/a</v>
      </c>
      <c r="AQ586" s="194">
        <f>IF(INDEX(tab_MinKomp[FLOW CHART],MATCH($B585,tab_MinKomp[[Stanowisko / Position ]:[Stanowisko / Position ]],0))="n/a","n/a",AQ585-INDEX(tab_MinKomp[FLOW CHART],MATCH($B585,tab_MinKomp[[Stanowisko / Position ]:[Stanowisko / Position ]],0)))</f>
        <v>0</v>
      </c>
      <c r="AR586" s="194" t="str">
        <f>IF(INDEX(tab_MinKomp[APQP],MATCH($B585,tab_MinKomp[[Stanowisko / Position ]:[Stanowisko / Position ]],0))="n/a","n/a",AR585-INDEX(tab_MinKomp[APQP],MATCH($B585,tab_MinKomp[[Stanowisko / Position ]:[Stanowisko / Position ]],0)))</f>
        <v>n/a</v>
      </c>
      <c r="AS586" s="194" t="str">
        <f>IF(INDEX(tab_MinKomp[MSA],MATCH($B585,tab_MinKomp[[Stanowisko / Position ]:[Stanowisko / Position ]],0))="n/a","n/a",AS585-INDEX(tab_MinKomp[MSA],MATCH($B585,tab_MinKomp[[Stanowisko / Position ]:[Stanowisko / Position ]],0)))</f>
        <v>n/a</v>
      </c>
      <c r="AT586" s="194" t="str">
        <f>IF(INDEX(tab_MinKomp[SPC],MATCH($B585,tab_MinKomp[[Stanowisko / Position ]:[Stanowisko / Position ]],0))="n/a","n/a",AT585-INDEX(tab_MinKomp[SPC],MATCH($B585,tab_MinKomp[[Stanowisko / Position ]:[Stanowisko / Position ]],0)))</f>
        <v>n/a</v>
      </c>
      <c r="AU586" s="194" t="str">
        <f>IF(INDEX(tab_MinKomp[CSR (SPECYFICZNE WYMAGANIA KLIENTA)],MATCH($B585,tab_MinKomp[[Stanowisko / Position ]:[Stanowisko / Position ]],0))="n/a","n/a",AU585-INDEX(tab_MinKomp[CSR (SPECYFICZNE WYMAGANIA KLIENTA)],MATCH($B585,tab_MinKomp[[Stanowisko / Position ]:[Stanowisko / Position ]],0)))</f>
        <v>n/a</v>
      </c>
      <c r="AV586" s="194">
        <f>IF(INDEX(tab_MinKomp[5S],MATCH($B585,tab_MinKomp[[Stanowisko / Position ]:[Stanowisko / Position ]],0))="n/a","n/a",AV585-INDEX(tab_MinKomp[5S],MATCH($B585,tab_MinKomp[[Stanowisko / Position ]:[Stanowisko / Position ]],0)))</f>
        <v>-1</v>
      </c>
      <c r="AW586" s="194">
        <f>IF(INDEX(tab_MinKomp[LEAN MANAGEMENT],MATCH($B585,tab_MinKomp[[Stanowisko / Position ]:[Stanowisko / Position ]],0))="n/a","n/a",AW585-INDEX(tab_MinKomp[LEAN MANAGEMENT],MATCH($B585,tab_MinKomp[[Stanowisko / Position ]:[Stanowisko / Position ]],0)))</f>
        <v>0</v>
      </c>
      <c r="AX586" s="194" t="str">
        <f>IF(INDEX(tab_MinKomp[5R],MATCH($B585,tab_MinKomp[[Stanowisko / Position ]:[Stanowisko / Position ]],0))="n/a","n/a",AX585-INDEX(tab_MinKomp[5R],MATCH($B585,tab_MinKomp[[Stanowisko / Position ]:[Stanowisko / Position ]],0)))</f>
        <v>n/a</v>
      </c>
      <c r="AY586" s="194" t="str">
        <f>IF(INDEX(tab_MinKomp[Six Sigma],MATCH($B585,tab_MinKomp[[Stanowisko / Position ]:[Stanowisko / Position ]],0))="n/a","n/a",AY585-INDEX(tab_MinKomp[Six Sigma],MATCH($B585,tab_MinKomp[[Stanowisko / Position ]:[Stanowisko / Position ]],0)))</f>
        <v>n/a</v>
      </c>
      <c r="AZ586" s="194" t="str">
        <f>IF(INDEX(tab_MinKomp[System BAAN / Distribution &amp; Supply Chain],MATCH($B585,tab_MinKomp[[Stanowisko / Position ]:[Stanowisko / Position ]],0))="n/a","n/a",AZ585-INDEX(tab_MinKomp[System BAAN / Distribution &amp; Supply Chain],MATCH($B585,tab_MinKomp[[Stanowisko / Position ]:[Stanowisko / Position ]],0)))</f>
        <v>n/a</v>
      </c>
      <c r="BA586" s="194" t="str">
        <f>IF(INDEX(tab_MinKomp[Gospodarka magazynowa / Lagerverwaltung],MATCH($B585,tab_MinKomp[[Stanowisko / Position ]:[Stanowisko / Position ]],0))="n/a","n/a",BA585-INDEX(tab_MinKomp[Gospodarka magazynowa / Lagerverwaltung],MATCH($B585,tab_MinKomp[[Stanowisko / Position ]:[Stanowisko / Position ]],0)))</f>
        <v>n/a</v>
      </c>
      <c r="BB586" s="194" t="str">
        <f>IF(INDEX(tab_MinKomp[Inwentaryzacja - organizacja i przebieg / Inventurprozess],MATCH($B585,tab_MinKomp[[Stanowisko / Position ]:[Stanowisko / Position ]],0))="n/a","n/a",BB585-INDEX(tab_MinKomp[Inwentaryzacja - organizacja i przebieg / Inventurprozess],MATCH($B585,tab_MinKomp[[Stanowisko / Position ]:[Stanowisko / Position ]],0)))</f>
        <v>n/a</v>
      </c>
      <c r="BC586" s="194" t="str">
        <f>IF(INDEX(tab_MinKomp[Organizacja dostaw / Versorgungsorganisation],MATCH($B585,tab_MinKomp[[Stanowisko / Position ]:[Stanowisko / Position ]],0))="n/a","n/a",BC585-INDEX(tab_MinKomp[Organizacja dostaw / Versorgungsorganisation],MATCH($B585,tab_MinKomp[[Stanowisko / Position ]:[Stanowisko / Position ]],0)))</f>
        <v>n/a</v>
      </c>
      <c r="BD586" s="194" t="str">
        <f>IF(INDEX(tab_MinKomp[Organizacja wysyłek / Organisation von Lieferungen],MATCH($B585,tab_MinKomp[[Stanowisko / Position ]:[Stanowisko / Position ]],0))="n/a","n/a",BD585-INDEX(tab_MinKomp[Organizacja wysyłek / Organisation von Lieferungen],MATCH($B585,tab_MinKomp[[Stanowisko / Position ]:[Stanowisko / Position ]],0)))</f>
        <v>n/a</v>
      </c>
      <c r="BE586" s="194" t="str">
        <f>IF(INDEX(tab_MinKomp[Analiza magazynowa - Program Polen.mdb / Inventuranalyse],MATCH($B585,tab_MinKomp[[Stanowisko / Position ]:[Stanowisko / Position ]],0))="n/a","n/a",BE585-INDEX(tab_MinKomp[Analiza magazynowa - Program Polen.mdb / Inventuranalyse],MATCH($B585,tab_MinKomp[[Stanowisko / Position ]:[Stanowisko / Position ]],0)))</f>
        <v>n/a</v>
      </c>
      <c r="BF586" s="190" t="str">
        <f>IF(INDEX(tab_MinKomp[MMOG (Materials Management Operations Guidelines)],MATCH($B585,tab_MinKomp[[Stanowisko / Position ]:[Stanowisko / Position ]],0))="n/a","n/a",BF585-INDEX(tab_MinKomp[MMOG (Materials Management Operations Guidelines)],MATCH($B585,tab_MinKomp[[Stanowisko / Position ]:[Stanowisko / Position ]],0)))</f>
        <v>n/a</v>
      </c>
      <c r="BG586" s="190" t="str">
        <f>IF(INDEX(tab_MinKomp[GPP],MATCH($B585,tab_MinKomp[[Stanowisko / Position ]:[Stanowisko / Position ]],0))="n/a","n/a",BG585-INDEX(tab_MinKomp[GPP],MATCH($B585,tab_MinKomp[[Stanowisko / Position ]:[Stanowisko / Position ]],0)))</f>
        <v>n/a</v>
      </c>
      <c r="BH586" s="190" t="str">
        <f>IF(INDEX(tab_MinKomp[AIAG (Automotive Industry Action Group)],MATCH($B585,tab_MinKomp[[Stanowisko / Position ]:[Stanowisko / Position ]],0))="n/a","n/a",BH585-INDEX(tab_MinKomp[AIAG (Automotive Industry Action Group)],MATCH($B585,tab_MinKomp[[Stanowisko / Position ]:[Stanowisko / Position ]],0)))</f>
        <v>n/a</v>
      </c>
      <c r="BI586" s="190" t="str">
        <f>IF(INDEX(tab_MinKomp[Super-G disputes],MATCH($B585,tab_MinKomp[[Stanowisko / Position ]:[Stanowisko / Position ]],0))="n/a","n/a",BI585-INDEX(tab_MinKomp[Super-G disputes],MATCH($B585,tab_MinKomp[[Stanowisko / Position ]:[Stanowisko / Position ]],0)))</f>
        <v>n/a</v>
      </c>
      <c r="BJ586" s="190" t="str">
        <f>IF(INDEX(tab_MinKomp[CMMS3/eDDL (Direct Data Link)],MATCH($B585,tab_MinKomp[[Stanowisko / Position ]:[Stanowisko / Position ]],0))="n/a","n/a",BJ585-INDEX(tab_MinKomp[CMMS3/eDDL (Direct Data Link)],MATCH($B585,tab_MinKomp[[Stanowisko / Position ]:[Stanowisko / Position ]],0)))</f>
        <v>n/a</v>
      </c>
      <c r="BK586" s="190" t="str">
        <f>IF(INDEX(tab_MinKomp[MP&amp;L (Material Planning and Logistics)],MATCH($B585,tab_MinKomp[[Stanowisko / Position ]:[Stanowisko / Position ]],0))="n/a","n/a",BK585-INDEX(tab_MinKomp[MP&amp;L (Material Planning and Logistics)],MATCH($B585,tab_MinKomp[[Stanowisko / Position ]:[Stanowisko / Position ]],0)))</f>
        <v>n/a</v>
      </c>
      <c r="BL586" s="190" t="str">
        <f>IF(INDEX(tab_MinKomp[Supplier delivery rating],MATCH($B585,tab_MinKomp[[Stanowisko / Position ]:[Stanowisko / Position ]],0))="n/a","n/a",BL585-INDEX(tab_MinKomp[Supplier delivery rating],MATCH($B585,tab_MinKomp[[Stanowisko / Position ]:[Stanowisko / Position ]],0)))</f>
        <v>n/a</v>
      </c>
      <c r="BM586" s="194" t="str">
        <f>IF(INDEX(tab_MinKomp[Planowanie produkcji / Produktionsplanung],MATCH($B585,tab_MinKomp[[Stanowisko / Position ]:[Stanowisko / Position ]],0))="n/a","n/a",BM585-INDEX(tab_MinKomp[Planowanie produkcji / Produktionsplanung],MATCH($B585,tab_MinKomp[[Stanowisko / Position ]:[Stanowisko / Position ]],0)))</f>
        <v>n/a</v>
      </c>
      <c r="BN586" s="194" t="str">
        <f>IF(INDEX(tab_MinKomp[Obsługa maszyn KVT / KVT Maschinenbedienung],MATCH($B585,tab_MinKomp[[Stanowisko / Position ]:[Stanowisko / Position ]],0))="n/a","n/a",BN585-INDEX(tab_MinKomp[Obsługa maszyn KVT / KVT Maschinenbedienung],MATCH($B585,tab_MinKomp[[Stanowisko / Position ]:[Stanowisko / Position ]],0)))</f>
        <v>n/a</v>
      </c>
      <c r="BO586" s="194" t="str">
        <f>IF(INDEX(tab_MinKomp[Obsługa maszyn KVT / KVT Maschinenbedienung],MATCH($B585,tab_MinKomp[[Stanowisko / Position ]:[Stanowisko / Position ]],0))="n/a","n/a",BO585-INDEX(tab_MinKomp[Obsługa maszyn KVT / KVT Maschinenbedienung],MATCH($B585,tab_MinKomp[[Stanowisko / Position ]:[Stanowisko / Position ]],0)))</f>
        <v>n/a</v>
      </c>
      <c r="BP586" s="194">
        <f>IF(INDEX(tab_MinKomp[Obsługa maszyn Novapax / Novapax Maschinenbedienung],MATCH($B585,tab_MinKomp[[Stanowisko / Position ]:[Stanowisko / Position ]],0))="n/a","n/a",BP585-INDEX(tab_MinKomp[Obsługa maszyn Novapax / Novapax Maschinenbedienung],MATCH($B585,tab_MinKomp[[Stanowisko / Position ]:[Stanowisko / Position ]],0)))</f>
        <v>-2</v>
      </c>
      <c r="BQ586" s="194" t="str">
        <f>IF(INDEX(tab_MinKomp[Obsługa maszyn Piovan / Piovan Maschinenbedienung],MATCH($B585,tab_MinKomp[[Stanowisko / Position ]:[Stanowisko / Position ]],0))="n/a","n/a",BQ585-INDEX(tab_MinKomp[Obsługa maszyn Piovan / Piovan Maschinenbedienung],MATCH($B585,tab_MinKomp[[Stanowisko / Position ]:[Stanowisko / Position ]],0)))</f>
        <v>n/a</v>
      </c>
      <c r="BR586" s="194">
        <f>IF(INDEX(tab_MinKomp[Eliminacja awarii / Beseitigung von Ausfällen],MATCH($B585,tab_MinKomp[[Stanowisko / Position ]:[Stanowisko / Position ]],0))="n/a","n/a",BR585-INDEX(tab_MinKomp[Eliminacja awarii / Beseitigung von Ausfällen],MATCH($B585,tab_MinKomp[[Stanowisko / Position ]:[Stanowisko / Position ]],0)))</f>
        <v>-1</v>
      </c>
      <c r="BS586" s="194" t="str">
        <f>IF(INDEX(tab_MinKomp[Obsługa maszyn Piovan / Piovan Maschinenbedienung],MATCH($B585,tab_MinKomp[[Stanowisko / Position ]:[Stanowisko / Position ]],0))="n/a","n/a",BS585-INDEX(tab_MinKomp[Obsługa maszyn Piovan / Piovan Maschinenbedienung],MATCH($B585,tab_MinKomp[[Stanowisko / Position ]:[Stanowisko / Position ]],0)))</f>
        <v>n/a</v>
      </c>
      <c r="BT586" s="194" t="str">
        <f>IF(INDEX(tab_MinKomp[Obsługa maszyn Piovan / Piovan Maschinenbedienung],MATCH($B585,tab_MinKomp[[Stanowisko / Position ]:[Stanowisko / Position ]],0))="n/a","n/a",BT585-INDEX(tab_MinKomp[Obsługa maszyn Piovan / Piovan Maschinenbedienung],MATCH($B585,tab_MinKomp[[Stanowisko / Position ]:[Stanowisko / Position ]],0)))</f>
        <v>n/a</v>
      </c>
      <c r="BU586" s="194" t="str">
        <f>IF(INDEX(tab_MinKomp[Obsługa maszyn Piovan / Piovan Maschinenbedienung],MATCH($B585,tab_MinKomp[[Stanowisko / Position ]:[Stanowisko / Position ]],0))="n/a","n/a",BU585-INDEX(tab_MinKomp[Obsługa maszyn Piovan / Piovan Maschinenbedienung],MATCH($B585,tab_MinKomp[[Stanowisko / Position ]:[Stanowisko / Position ]],0)))</f>
        <v>n/a</v>
      </c>
      <c r="BV586" s="194" t="str">
        <f>IF(INDEX(tab_MinKomp[Obsługa maszyn Piovan / Piovan Maschinenbedienung],MATCH($B585,tab_MinKomp[[Stanowisko / Position ]:[Stanowisko / Position ]],0))="n/a","n/a",BV585-INDEX(tab_MinKomp[Obsługa maszyn Piovan / Piovan Maschinenbedienung],MATCH($B585,tab_MinKomp[[Stanowisko / Position ]:[Stanowisko / Position ]],0)))</f>
        <v>n/a</v>
      </c>
      <c r="BW586" s="194" t="str">
        <f>IF(INDEX(tab_MinKomp[Obsługa maszyn Piovan / Piovan Maschinenbedienung],MATCH($B585,tab_MinKomp[[Stanowisko / Position ]:[Stanowisko / Position ]],0))="n/a","n/a",BW585-INDEX(tab_MinKomp[Obsługa maszyn Piovan / Piovan Maschinenbedienung],MATCH($B585,tab_MinKomp[[Stanowisko / Position ]:[Stanowisko / Position ]],0)))</f>
        <v>n/a</v>
      </c>
      <c r="BX586" s="194" t="str">
        <f>IF(INDEX(tab_MinKomp[Obsługa maszyn Piovan / Piovan Maschinenbedienung],MATCH($B585,tab_MinKomp[[Stanowisko / Position ]:[Stanowisko / Position ]],0))="n/a","n/a",BX585-INDEX(tab_MinKomp[Obsługa maszyn Piovan / Piovan Maschinenbedienung],MATCH($B585,tab_MinKomp[[Stanowisko / Position ]:[Stanowisko / Position ]],0)))</f>
        <v>n/a</v>
      </c>
      <c r="BY586" s="194" t="str">
        <f>IF(INDEX(tab_MinKomp[Obsługa maszyn Engel / Engel Maschinenbedienung],MATCH($B585,tab_MinKomp[[Stanowisko / Position ]:[Stanowisko / Position ]],0))="n/a","n/a",BY585-INDEX(tab_MinKomp[Obsługa maszyn Engel / Engel Maschinenbedienung],MATCH($B585,tab_MinKomp[[Stanowisko / Position ]:[Stanowisko / Position ]],0)))</f>
        <v>n/a</v>
      </c>
      <c r="BZ586" s="194" t="str">
        <f>IF(INDEX(tab_MinKomp[Obsługa maszyn KVT / KVT Maschinenbedienung],MATCH($B585,tab_MinKomp[[Stanowisko / Position ]:[Stanowisko / Position ]],0))="n/a","n/a",BZ585-INDEX(tab_MinKomp[Obsługa maszyn KVT / KVT Maschinenbedienung],MATCH($B585,tab_MinKomp[[Stanowisko / Position ]:[Stanowisko / Position ]],0)))</f>
        <v>n/a</v>
      </c>
      <c r="CA586" s="194">
        <f>IF(INDEX(tab_MinKomp[Eliminacja awarii / Beseitigung von Ausfällen],MATCH($B585,tab_MinKomp[[Stanowisko / Position ]:[Stanowisko / Position ]],0))="n/a","n/a",CA585-INDEX(tab_MinKomp[Eliminacja awarii / Beseitigung von Ausfällen],MATCH($B585,tab_MinKomp[[Stanowisko / Position ]:[Stanowisko / Position ]],0)))</f>
        <v>-1</v>
      </c>
      <c r="CB586" s="194" t="str">
        <f>IF(INDEX(tab_MinKomp[Obsługa maszyn ASL / ASL Maschinenbedienung],MATCH($B585,tab_MinKomp[[Stanowisko / Position ]:[Stanowisko / Position ]],0))="n/a","n/a",CB585-INDEX(tab_MinKomp[Obsługa maszyn ASL / ASL Maschinenbedienung],MATCH($B585,tab_MinKomp[[Stanowisko / Position ]:[Stanowisko / Position ]],0)))</f>
        <v>n/a</v>
      </c>
      <c r="CC586" s="194">
        <f>IF(INDEX(tab_MinKomp[Obsługa maszyn Novapax / Novapax Maschinenbedienung],MATCH($B585,tab_MinKomp[[Stanowisko / Position ]:[Stanowisko / Position ]],0))="n/a","n/a",CC585-INDEX(tab_MinKomp[Obsługa maszyn Novapax / Novapax Maschinenbedienung],MATCH($B585,tab_MinKomp[[Stanowisko / Position ]:[Stanowisko / Position ]],0)))</f>
        <v>-2</v>
      </c>
      <c r="CD586" s="194">
        <f>IF(INDEX(tab_MinKomp[Obsługa maszyn Novapax / Novapax Maschinenbedienung],MATCH($B585,tab_MinKomp[[Stanowisko / Position ]:[Stanowisko / Position ]],0))="n/a","n/a",CD585-INDEX(tab_MinKomp[Obsługa maszyn Novapax / Novapax Maschinenbedienung],MATCH($B585,tab_MinKomp[[Stanowisko / Position ]:[Stanowisko / Position ]],0)))</f>
        <v>-2</v>
      </c>
      <c r="CE586" s="194" t="str">
        <f>IF(INDEX(tab_MinKomp[Obsługa maszyn Piovan / Piovan Maschinenbedienung],MATCH($B585,tab_MinKomp[[Stanowisko / Position ]:[Stanowisko / Position ]],0))="n/a","n/a",CE585-INDEX(tab_MinKomp[Obsługa maszyn Piovan / Piovan Maschinenbedienung],MATCH($B585,tab_MinKomp[[Stanowisko / Position ]:[Stanowisko / Position ]],0)))</f>
        <v>n/a</v>
      </c>
      <c r="CF586" s="194" t="str">
        <f>IF(INDEX(tab_MinKomp[Obsługa maszyn Piovan / Piovan Maschinenbedienung],MATCH($B585,tab_MinKomp[[Stanowisko / Position ]:[Stanowisko / Position ]],0))="n/a","n/a",CF585-INDEX(tab_MinKomp[Obsługa maszyn Piovan / Piovan Maschinenbedienung],MATCH($B585,tab_MinKomp[[Stanowisko / Position ]:[Stanowisko / Position ]],0)))</f>
        <v>n/a</v>
      </c>
      <c r="CG586" s="194">
        <f>IF(INDEX(tab_MinKomp[Eliminacja awarii / Beseitigung von Ausfällen],MATCH($B585,tab_MinKomp[[Stanowisko / Position ]:[Stanowisko / Position ]],0))="n/a","n/a",CG585-INDEX(tab_MinKomp[Eliminacja awarii / Beseitigung von Ausfällen],MATCH($B585,tab_MinKomp[[Stanowisko / Position ]:[Stanowisko / Position ]],0)))</f>
        <v>-1</v>
      </c>
      <c r="CH586" s="194" t="str">
        <f>IF(INDEX(tab_MinKomp[Wymagania VDA 6.5 Product / Forderungen],MATCH($B585,tab_MinKomp[[Stanowisko / Position ]:[Stanowisko / Position ]],0))="n/a","n/a",CH585-INDEX(tab_MinKomp[Wymagania VDA 6.5 Product / Forderungen],MATCH($B585,tab_MinKomp[[Stanowisko / Position ]:[Stanowisko / Position ]],0)))</f>
        <v>n/a</v>
      </c>
      <c r="CI586" s="194" t="str">
        <f>IF(INDEX(tab_MinKomp[Wymagania VDA 6.5 Product / Forderungen],MATCH($B585,tab_MinKomp[[Stanowisko / Position ]:[Stanowisko / Position ]],0))="n/a","n/a",CI585-INDEX(tab_MinKomp[Wymagania VDA 6.5 Product / Forderungen],MATCH($B585,tab_MinKomp[[Stanowisko / Position ]:[Stanowisko / Position ]],0)))</f>
        <v>n/a</v>
      </c>
      <c r="CJ586" s="194" t="str">
        <f>IF(INDEX(tab_MinKomp[Wymagania VDA 6.5 Product / Forderungen],MATCH($B585,tab_MinKomp[[Stanowisko / Position ]:[Stanowisko / Position ]],0))="n/a","n/a",CJ585-INDEX(tab_MinKomp[Wymagania VDA 6.5 Product / Forderungen],MATCH($B585,tab_MinKomp[[Stanowisko / Position ]:[Stanowisko / Position ]],0)))</f>
        <v>n/a</v>
      </c>
      <c r="CK586" s="194" t="str">
        <f>IF(INDEX(tab_MinKomp[Wymagania VDA 6.5 Product / Forderungen],MATCH($B585,tab_MinKomp[[Stanowisko / Position ]:[Stanowisko / Position ]],0))="n/a","n/a",CK585-INDEX(tab_MinKomp[Wymagania VDA 6.5 Product / Forderungen],MATCH($B585,tab_MinKomp[[Stanowisko / Position ]:[Stanowisko / Position ]],0)))</f>
        <v>n/a</v>
      </c>
      <c r="CL586" s="194" t="str">
        <f>IF(INDEX(tab_MinKomp[Wymagania VDA 6.5 Product / Forderungen],MATCH($B585,tab_MinKomp[[Stanowisko / Position ]:[Stanowisko / Position ]],0))="n/a","n/a",CL585-INDEX(tab_MinKomp[Wymagania VDA 6.5 Product / Forderungen],MATCH($B585,tab_MinKomp[[Stanowisko / Position ]:[Stanowisko / Position ]],0)))</f>
        <v>n/a</v>
      </c>
      <c r="CM586" s="194" t="str">
        <f>IF(INDEX(tab_MinKomp[Informatyka ogólna (techniczne i systemowe) / Allgemeine IT (Technik und System)],MATCH($B585,tab_MinKomp[[Stanowisko / Position ]:[Stanowisko / Position ]],0))="n/a","n/a",CM585-INDEX(tab_MinKomp[Informatyka ogólna (techniczne i systemowe) / Allgemeine IT (Technik und System)],MATCH($B585,tab_MinKomp[[Stanowisko / Position ]:[Stanowisko / Position ]],0)))</f>
        <v>n/a</v>
      </c>
      <c r="CN586" s="194" t="str">
        <f>IF(INDEX(tab_MinKomp[Sieci komputerowe / Computernetzwerke],MATCH($B585,tab_MinKomp[[Stanowisko / Position ]:[Stanowisko / Position ]],0))="n/a","n/a",CN585-INDEX(tab_MinKomp[Sieci komputerowe / Computernetzwerke],MATCH($B585,tab_MinKomp[[Stanowisko / Position ]:[Stanowisko / Position ]],0)))</f>
        <v>n/a</v>
      </c>
      <c r="CO586" s="194" t="str">
        <f>IF(INDEX(tab_MinKomp[Hardware (komputery PC, drukarki biurowe i etykietowe, telefonia stacjonarna i mobilna) (PC, Drucker, Telefpne, Handys)],MATCH($B585,tab_MinKomp[[Stanowisko / Position ]:[Stanowisko / Position ]],0))="n/a","n/a",CO585-INDEX(tab_MinKomp[Hardware (komputery PC, drukarki biurowe i etykietowe, telefonia stacjonarna i mobilna) (PC, Drucker, Telefpne, Handys)],MATCH($B585,tab_MinKomp[[Stanowisko / Position ]:[Stanowisko / Position ]],0)))</f>
        <v>n/a</v>
      </c>
      <c r="CP586" s="194" t="str">
        <f>IF(INDEX(tab_MinKomp[Software &amp; Systems (MS Office, MS Remote Desktop)],MATCH($B585,tab_MinKomp[[Stanowisko / Position ]:[Stanowisko / Position ]],0))="n/a","n/a",CP585-INDEX(tab_MinKomp[Software &amp; Systems (MS Office, MS Remote Desktop)],MATCH($B585,tab_MinKomp[[Stanowisko / Position ]:[Stanowisko / Position ]],0)))</f>
        <v>n/a</v>
      </c>
      <c r="CQ586" s="194" t="str">
        <f>IF(INDEX(tab_MinKomp[Programowanie obiektowe (PHP) / Objektprogrammierung],MATCH($B585,tab_MinKomp[[Stanowisko / Position ]:[Stanowisko / Position ]],0))="n/a","n/a",CQ585-INDEX(tab_MinKomp[Programowanie obiektowe (PHP) / Objektprogrammierung],MATCH($B585,tab_MinKomp[[Stanowisko / Position ]:[Stanowisko / Position ]],0)))</f>
        <v>n/a</v>
      </c>
      <c r="CR586" s="194" t="str">
        <f>IF(INDEX(tab_MinKomp[Scrum],MATCH($B585,tab_MinKomp[[Stanowisko / Position ]:[Stanowisko / Position ]],0))="n/a","n/a",CR585-INDEX(tab_MinKomp[Scrum],MATCH($B585,tab_MinKomp[[Stanowisko / Position ]:[Stanowisko / Position ]],0)))</f>
        <v>n/a</v>
      </c>
      <c r="CS586" s="194" t="str">
        <f>IF(INDEX(tab_MinKomp[SQL (MySQL)],MATCH($B585,tab_MinKomp[[Stanowisko / Position ]:[Stanowisko / Position ]],0))="n/a","n/a",CS585-INDEX(tab_MinKomp[SQL (MySQL)],MATCH($B585,tab_MinKomp[[Stanowisko / Position ]:[Stanowisko / Position ]],0)))</f>
        <v>n/a</v>
      </c>
      <c r="CT586" s="194" t="str">
        <f>IF(INDEX(tab_MinKomp[Javascript],MATCH($B585,tab_MinKomp[[Stanowisko / Position ]:[Stanowisko / Position ]],0))="n/a","n/a",CT585-INDEX(tab_MinKomp[Javascript],MATCH($B585,tab_MinKomp[[Stanowisko / Position ]:[Stanowisko / Position ]],0)))</f>
        <v>n/a</v>
      </c>
      <c r="CU586" s="194" t="str">
        <f>IF(INDEX(tab_MinKomp[Joomla],MATCH($B585,tab_MinKomp[[Stanowisko / Position ]:[Stanowisko / Position ]],0))="n/a","n/a",CU585-INDEX(tab_MinKomp[Joomla],MATCH($B585,tab_MinKomp[[Stanowisko / Position ]:[Stanowisko / Position ]],0)))</f>
        <v>n/a</v>
      </c>
      <c r="CV586" s="194" t="str">
        <f>IF(INDEX(tab_MinKomp[Bash],MATCH($B585,tab_MinKomp[[Stanowisko / Position ]:[Stanowisko / Position ]],0))="n/a","n/a",CV585-INDEX(tab_MinKomp[Bash],MATCH($B585,tab_MinKomp[[Stanowisko / Position ]:[Stanowisko / Position ]],0)))</f>
        <v>n/a</v>
      </c>
      <c r="CW586" s="194">
        <f>IF(INDEX(tab_MinKomp[Systemy MES (HYDRA / SFMS)],MATCH($B585,tab_MinKomp[[Stanowisko / Position ]:[Stanowisko / Position ]],0))="n/a","n/a",CW585-INDEX(tab_MinKomp[Systemy MES (HYDRA / SFMS)],MATCH($B585,tab_MinKomp[[Stanowisko / Position ]:[Stanowisko / Position ]],0)))</f>
        <v>-2</v>
      </c>
      <c r="CX586" s="194" t="str">
        <f>IF(INDEX(tab_MinKomp[HTML / CSS],MATCH($B585,tab_MinKomp[[Stanowisko / Position ]:[Stanowisko / Position ]],0))="n/a","n/a",CX585-INDEX(tab_MinKomp[HTML / CSS],MATCH($B585,tab_MinKomp[[Stanowisko / Position ]:[Stanowisko / Position ]],0)))</f>
        <v>n/a</v>
      </c>
      <c r="CY586" s="194" t="str">
        <f>IF(INDEX(tab_MinKomp[SYSTEM PR],MATCH($B585,tab_MinKomp[[Stanowisko / Position ]:[Stanowisko / Position ]],0))="n/a","n/a",CY585-INDEX(tab_MinKomp[SYSTEM PR],MATCH($B585,tab_MinKomp[[Stanowisko / Position ]:[Stanowisko / Position ]],0)))</f>
        <v>n/a</v>
      </c>
      <c r="CZ586" s="194" t="str">
        <f>IF(INDEX(tab_MinKomp[System Einkauf XP / EBA],MATCH($B585,tab_MinKomp[[Stanowisko / Position ]:[Stanowisko / Position ]],0))="n/a","n/a",CZ585-INDEX(tab_MinKomp[System Einkauf XP / EBA],MATCH($B585,tab_MinKomp[[Stanowisko / Position ]:[Stanowisko / Position ]],0)))</f>
        <v>n/a</v>
      </c>
      <c r="DA586" s="194" t="str">
        <f>IF(INDEX(tab_MinKomp[Techniki negocjacyjne / Verhandlungstechniken],MATCH($B585,tab_MinKomp[[Stanowisko / Position ]:[Stanowisko / Position ]],0))="n/a","n/a",DA585-INDEX(tab_MinKomp[Techniki negocjacyjne / Verhandlungstechniken],MATCH($B585,tab_MinKomp[[Stanowisko / Position ]:[Stanowisko / Position ]],0)))</f>
        <v>n/a</v>
      </c>
      <c r="DB586" s="194" t="str">
        <f>IF(INDEX(tab_MinKomp[Znajomość rynku branżowego / Kenntnis des Industrie Marktes],MATCH($B585,tab_MinKomp[[Stanowisko / Position ]:[Stanowisko / Position ]],0))="n/a","n/a",DB585-INDEX(tab_MinKomp[Znajomość rynku branżowego / Kenntnis des Industrie Marktes],MATCH($B585,tab_MinKomp[[Stanowisko / Position ]:[Stanowisko / Position ]],0)))</f>
        <v>n/a</v>
      </c>
      <c r="DC586" s="194" t="str">
        <f>IF(INDEX(tab_MinKomp[SUPPLIER MANAGEMENT],MATCH($B585,tab_MinKomp[[Stanowisko / Position ]:[Stanowisko / Position ]],0))="n/a","n/a",DC585-INDEX(tab_MinKomp[SUPPLIER MANAGEMENT],MATCH($B585,tab_MinKomp[[Stanowisko / Position ]:[Stanowisko / Position ]],0)))</f>
        <v>n/a</v>
      </c>
      <c r="DD586" s="194" t="str">
        <f>IF(INDEX(tab_MinKomp[SUPPLIER MANAGEMENT],MATCH($B585,tab_MinKomp[[Stanowisko / Position ]:[Stanowisko / Position ]],0))="n/a","n/a",DD585-INDEX(tab_MinKomp[SUPPLIER MANAGEMENT],MATCH($B585,tab_MinKomp[[Stanowisko / Position ]:[Stanowisko / Position ]],0)))</f>
        <v>n/a</v>
      </c>
      <c r="DE586" s="194" t="str">
        <f>IF(INDEX(tab_MinKomp[SUPPLIER MANAGEMENT],MATCH($B585,tab_MinKomp[[Stanowisko / Position ]:[Stanowisko / Position ]],0))="n/a","n/a",DE585-INDEX(tab_MinKomp[SUPPLIER MANAGEMENT],MATCH($B585,tab_MinKomp[[Stanowisko / Position ]:[Stanowisko / Position ]],0)))</f>
        <v>n/a</v>
      </c>
      <c r="DF586" s="194">
        <f>IF(INDEX(tab_MinKomp[LEAN MANAGEMENT],MATCH($B585,tab_MinKomp[[Stanowisko / Position ]:[Stanowisko / Position ]],0))="n/a","n/a",DF585-INDEX(tab_MinKomp[LEAN MANAGEMENT],MATCH($B585,tab_MinKomp[[Stanowisko / Position ]:[Stanowisko / Position ]],0)))</f>
        <v>-1</v>
      </c>
      <c r="DG586" s="194" t="str">
        <f>IF(INDEX(tab_MinKomp[PPAP/PSW],MATCH($B585,tab_MinKomp[[Stanowisko / Position ]:[Stanowisko / Position ]],0))="n/a","n/a",DG585-INDEX(tab_MinKomp[PPAP/PSW],MATCH($B585,tab_MinKomp[[Stanowisko / Position ]:[Stanowisko / Position ]],0)))</f>
        <v>n/a</v>
      </c>
      <c r="DH586" s="194" t="str">
        <f>IF(INDEX(tab_MinKomp[SUPPLIER MANAGEMENT],MATCH($B585,tab_MinKomp[[Stanowisko / Position ]:[Stanowisko / Position ]],0))="n/a","n/a",DH585-INDEX(tab_MinKomp[SUPPLIER MANAGEMENT],MATCH($B585,tab_MinKomp[[Stanowisko / Position ]:[Stanowisko / Position ]],0)))</f>
        <v>n/a</v>
      </c>
      <c r="DI586" s="194" t="str">
        <f>IF(INDEX(tab_MinKomp[OBSŁUGA PORTALI KLIENTA / Kundenportale],MATCH($B585,tab_MinKomp[[Stanowisko / Position ]:[Stanowisko / Position ]],0))="n/a","n/a",DI585-INDEX(tab_MinKomp[OBSŁUGA PORTALI KLIENTA / Kundenportale],MATCH($B585,tab_MinKomp[[Stanowisko / Position ]:[Stanowisko / Position ]],0)))</f>
        <v>n/a</v>
      </c>
      <c r="DJ586" s="194" t="str">
        <f>IF(INDEX(tab_MinKomp[Obsługa systemu BABTECQ / BABTECQ System],MATCH($B585,tab_MinKomp[[Stanowisko / Position ]:[Stanowisko / Position ]],0))="n/a","n/a",DJ585-INDEX(tab_MinKomp[Obsługa systemu BABTECQ / BABTECQ System],MATCH($B585,tab_MinKomp[[Stanowisko / Position ]:[Stanowisko / Position ]],0)))</f>
        <v>n/a</v>
      </c>
      <c r="DK586" s="194" t="str">
        <f>IF(INDEX(tab_MinKomp[Rysunek techniczny / technische Zeichnung],MATCH($B585,tab_MinKomp[[Stanowisko / Position ]:[Stanowisko / Position ]],0))="n/a","n/a",DK585-INDEX(tab_MinKomp[Rysunek techniczny / technische Zeichnung],MATCH($B585,tab_MinKomp[[Stanowisko / Position ]:[Stanowisko / Position ]],0)))</f>
        <v>n/a</v>
      </c>
      <c r="DL586" s="194" t="str">
        <f>IF(INDEX(tab_MinKomp[Kalibracja / Kalibrierung],MATCH($B585,tab_MinKomp[[Stanowisko / Position ]:[Stanowisko / Position ]],0))="n/a","n/a",DL585-INDEX(tab_MinKomp[Kalibracja / Kalibrierung],MATCH($B585,tab_MinKomp[[Stanowisko / Position ]:[Stanowisko / Position ]],0)))</f>
        <v>n/a</v>
      </c>
      <c r="DM586" s="194" t="str">
        <f>IF(INDEX(tab_MinKomp[Rekwalifikacja / Requalifizierung],MATCH($B585,tab_MinKomp[[Stanowisko / Position ]:[Stanowisko / Position ]],0))="n/a","n/a",DM585-INDEX(tab_MinKomp[Rekwalifikacja / Requalifizierung],MATCH($B585,tab_MinKomp[[Stanowisko / Position ]:[Stanowisko / Position ]],0)))</f>
        <v>n/a</v>
      </c>
      <c r="DN586" s="190" t="str">
        <f>IF(INDEX(tab_MinKomp[Testy czystości / Reinheitstests],MATCH($B585,tab_MinKomp[[Stanowisko / Position ]:[Stanowisko / Position ]],0))="n/a","n/a",DN585-INDEX(tab_MinKomp[Testy czystości / Reinheitstests],MATCH($B585,tab_MinKomp[[Stanowisko / Position ]:[Stanowisko / Position ]],0)))</f>
        <v>n/a</v>
      </c>
      <c r="DO586" s="190" t="str">
        <f>IF(INDEX(tab_MinKomp[Testy czystości / Reinheitstests],MATCH($B585,tab_MinKomp[[Stanowisko / Position ]:[Stanowisko / Position ]],0))="n/a","n/a",DO585-INDEX(tab_MinKomp[Testy czystości / Reinheitstests],MATCH($B585,tab_MinKomp[[Stanowisko / Position ]:[Stanowisko / Position ]],0)))</f>
        <v>n/a</v>
      </c>
      <c r="DP586" s="190" t="str">
        <f>IF(INDEX(tab_MinKomp[Testy czystości / Reinheitstests],MATCH($B585,tab_MinKomp[[Stanowisko / Position ]:[Stanowisko / Position ]],0))="n/a","n/a",DP585-INDEX(tab_MinKomp[Testy czystości / Reinheitstests],MATCH($B585,tab_MinKomp[[Stanowisko / Position ]:[Stanowisko / Position ]],0)))</f>
        <v>n/a</v>
      </c>
      <c r="DQ586" s="190" t="str">
        <f>IF(INDEX(tab_MinKomp[Testy czystości / Reinheitstests],MATCH($B585,tab_MinKomp[[Stanowisko / Position ]:[Stanowisko / Position ]],0))="n/a","n/a",DQ585-INDEX(tab_MinKomp[Testy czystości / Reinheitstests],MATCH($B585,tab_MinKomp[[Stanowisko / Position ]:[Stanowisko / Position ]],0)))</f>
        <v>n/a</v>
      </c>
      <c r="DR586" s="190" t="str">
        <f>IF(INDEX(tab_MinKomp[Testy czystości / Reinheitstests],MATCH($B585,tab_MinKomp[[Stanowisko / Position ]:[Stanowisko / Position ]],0))="n/a","n/a",DR585-INDEX(tab_MinKomp[Testy czystości / Reinheitstests],MATCH($B585,tab_MinKomp[[Stanowisko / Position ]:[Stanowisko / Position ]],0)))</f>
        <v>n/a</v>
      </c>
      <c r="DS586" s="190" t="str">
        <f>IF(INDEX(tab_MinKomp[Testy czystości / Reinheitstests],MATCH($B585,tab_MinKomp[[Stanowisko / Position ]:[Stanowisko / Position ]],0))="n/a","n/a",DS585-INDEX(tab_MinKomp[Testy czystości / Reinheitstests],MATCH($B585,tab_MinKomp[[Stanowisko / Position ]:[Stanowisko / Position ]],0)))</f>
        <v>n/a</v>
      </c>
      <c r="DT586" s="194" t="str">
        <f>IF(INDEX(tab_MinKomp[SUPPLIER MANAGEMENT],MATCH($B585,tab_MinKomp[[Stanowisko / Position ]:[Stanowisko / Position ]],0))="n/a","n/a",DT585-INDEX(tab_MinKomp[SUPPLIER MANAGEMENT],MATCH($B585,tab_MinKomp[[Stanowisko / Position ]:[Stanowisko / Position ]],0)))</f>
        <v>n/a</v>
      </c>
      <c r="DU586" s="190" t="str">
        <f>IF(INDEX(tab_MinKomp[Testy czystości / Reinheitstests],MATCH($B585,tab_MinKomp[[Stanowisko / Position ]:[Stanowisko / Position ]],0))="n/a","n/a",DU585-INDEX(tab_MinKomp[Testy czystości / Reinheitstests],MATCH($B585,tab_MinKomp[[Stanowisko / Position ]:[Stanowisko / Position ]],0)))</f>
        <v>n/a</v>
      </c>
      <c r="DV586" s="190" t="str">
        <f>IF(INDEX(tab_MinKomp[Testy czystości / Reinheitstests],MATCH($B585,tab_MinKomp[[Stanowisko / Position ]:[Stanowisko / Position ]],0))="n/a","n/a",DV585-INDEX(tab_MinKomp[Testy czystości / Reinheitstests],MATCH($B585,tab_MinKomp[[Stanowisko / Position ]:[Stanowisko / Position ]],0)))</f>
        <v>n/a</v>
      </c>
      <c r="DW586" s="190" t="str">
        <f>IF(INDEX(tab_MinKomp[Testy czystości / Reinheitstests],MATCH($B585,tab_MinKomp[[Stanowisko / Position ]:[Stanowisko / Position ]],0))="n/a","n/a",DW585-INDEX(tab_MinKomp[Testy czystości / Reinheitstests],MATCH($B585,tab_MinKomp[[Stanowisko / Position ]:[Stanowisko / Position ]],0)))</f>
        <v>n/a</v>
      </c>
      <c r="DX586" s="190" t="str">
        <f>IF(INDEX(tab_MinKomp[Testy czystości / Reinheitstests],MATCH($B585,tab_MinKomp[[Stanowisko / Position ]:[Stanowisko / Position ]],0))="n/a","n/a",DX585-INDEX(tab_MinKomp[Testy czystości / Reinheitstests],MATCH($B585,tab_MinKomp[[Stanowisko / Position ]:[Stanowisko / Position ]],0)))</f>
        <v>n/a</v>
      </c>
      <c r="DY586" s="190" t="str">
        <f>IF(INDEX(tab_MinKomp[Testy czystości / Reinheitstests],MATCH($B585,tab_MinKomp[[Stanowisko / Position ]:[Stanowisko / Position ]],0))="n/a","n/a",DY585-INDEX(tab_MinKomp[Testy czystości / Reinheitstests],MATCH($B585,tab_MinKomp[[Stanowisko / Position ]:[Stanowisko / Position ]],0)))</f>
        <v>n/a</v>
      </c>
      <c r="DZ586" s="190" t="str">
        <f>IF(INDEX(tab_MinKomp[Testy czystości / Reinheitstests],MATCH($B585,tab_MinKomp[[Stanowisko / Position ]:[Stanowisko / Position ]],0))="n/a","n/a",DZ585-INDEX(tab_MinKomp[Testy czystości / Reinheitstests],MATCH($B585,tab_MinKomp[[Stanowisko / Position ]:[Stanowisko / Position ]],0)))</f>
        <v>n/a</v>
      </c>
      <c r="EA586" s="194" t="str">
        <f>IF(INDEX(tab_MinKomp[SUPPLIER MANAGEMENT],MATCH($B585,tab_MinKomp[[Stanowisko / Position ]:[Stanowisko / Position ]],0))="n/a","n/a",EA585-INDEX(tab_MinKomp[SUPPLIER MANAGEMENT],MATCH($B585,tab_MinKomp[[Stanowisko / Position ]:[Stanowisko / Position ]],0)))</f>
        <v>n/a</v>
      </c>
      <c r="EB586" s="190" t="str">
        <f>IF(INDEX(tab_MinKomp[Testy czystości / Reinheitstests],MATCH($B585,tab_MinKomp[[Stanowisko / Position ]:[Stanowisko / Position ]],0))="n/a","n/a",EB585-INDEX(tab_MinKomp[Testy czystości / Reinheitstests],MATCH($B585,tab_MinKomp[[Stanowisko / Position ]:[Stanowisko / Position ]],0)))</f>
        <v>n/a</v>
      </c>
      <c r="EC586" s="190" t="str">
        <f>IF(INDEX(tab_MinKomp[Testy czystości / Reinheitstests],MATCH($B585,tab_MinKomp[[Stanowisko / Position ]:[Stanowisko / Position ]],0))="n/a","n/a",EC585-INDEX(tab_MinKomp[Testy czystości / Reinheitstests],MATCH($B585,tab_MinKomp[[Stanowisko / Position ]:[Stanowisko / Position ]],0)))</f>
        <v>n/a</v>
      </c>
      <c r="ED586" s="190" t="str">
        <f>IF(INDEX(tab_MinKomp[Testy czystości / Reinheitstests],MATCH($B585,tab_MinKomp[[Stanowisko / Position ]:[Stanowisko / Position ]],0))="n/a","n/a",ED585-INDEX(tab_MinKomp[Testy czystości / Reinheitstests],MATCH($B585,tab_MinKomp[[Stanowisko / Position ]:[Stanowisko / Position ]],0)))</f>
        <v>n/a</v>
      </c>
      <c r="EE586" s="190" t="str">
        <f>IF(INDEX(tab_MinKomp[Testy czystości / Reinheitstests],MATCH($B585,tab_MinKomp[[Stanowisko / Position ]:[Stanowisko / Position ]],0))="n/a","n/a",EE585-INDEX(tab_MinKomp[Testy czystości / Reinheitstests],MATCH($B585,tab_MinKomp[[Stanowisko / Position ]:[Stanowisko / Position ]],0)))</f>
        <v>n/a</v>
      </c>
      <c r="EF586" s="190" t="str">
        <f>IF(INDEX(tab_MinKomp[Testy czystości / Reinheitstests],MATCH($B585,tab_MinKomp[[Stanowisko / Position ]:[Stanowisko / Position ]],0))="n/a","n/a",EF585-INDEX(tab_MinKomp[Testy czystości / Reinheitstests],MATCH($B585,tab_MinKomp[[Stanowisko / Position ]:[Stanowisko / Position ]],0)))</f>
        <v>n/a</v>
      </c>
      <c r="EG586" s="190" t="str">
        <f>IF(INDEX(tab_MinKomp[Testy czystości / Reinheitstests],MATCH($B585,tab_MinKomp[[Stanowisko / Position ]:[Stanowisko / Position ]],0))="n/a","n/a",EG585-INDEX(tab_MinKomp[Testy czystości / Reinheitstests],MATCH($B585,tab_MinKomp[[Stanowisko / Position ]:[Stanowisko / Position ]],0)))</f>
        <v>n/a</v>
      </c>
      <c r="EH586" s="190" t="str">
        <f>IF(INDEX(tab_MinKomp[Testy czystości / Reinheitstests],MATCH($B585,tab_MinKomp[[Stanowisko / Position ]:[Stanowisko / Position ]],0))="n/a","n/a",EH585-INDEX(tab_MinKomp[Testy czystości / Reinheitstests],MATCH($B585,tab_MinKomp[[Stanowisko / Position ]:[Stanowisko / Position ]],0)))</f>
        <v>n/a</v>
      </c>
      <c r="EI586" s="190" t="str">
        <f>IF(INDEX(tab_MinKomp[Testy czystości / Reinheitstests],MATCH($B585,tab_MinKomp[[Stanowisko / Position ]:[Stanowisko / Position ]],0))="n/a","n/a",EI585-INDEX(tab_MinKomp[Testy czystości / Reinheitstests],MATCH($B585,tab_MinKomp[[Stanowisko / Position ]:[Stanowisko / Position ]],0)))</f>
        <v>n/a</v>
      </c>
      <c r="EJ586" s="190" t="str">
        <f>IF(INDEX(tab_MinKomp[Testy czystości / Reinheitstests],MATCH($B585,tab_MinKomp[[Stanowisko / Position ]:[Stanowisko / Position ]],0))="n/a","n/a",EJ585-INDEX(tab_MinKomp[Testy czystości / Reinheitstests],MATCH($B585,tab_MinKomp[[Stanowisko / Position ]:[Stanowisko / Position ]],0)))</f>
        <v>n/a</v>
      </c>
      <c r="EK586" s="190" t="str">
        <f>IF(INDEX(tab_MinKomp[Testy czystości / Reinheitstests],MATCH($B585,tab_MinKomp[[Stanowisko / Position ]:[Stanowisko / Position ]],0))="n/a","n/a",EK585-INDEX(tab_MinKomp[Testy czystości / Reinheitstests],MATCH($B585,tab_MinKomp[[Stanowisko / Position ]:[Stanowisko / Position ]],0)))</f>
        <v>n/a</v>
      </c>
      <c r="EL586" s="190" t="str">
        <f>IF(INDEX(tab_MinKomp[Testy czystości / Reinheitstests],MATCH($B585,tab_MinKomp[[Stanowisko / Position ]:[Stanowisko / Position ]],0))="n/a","n/a",EL585-INDEX(tab_MinKomp[Testy czystości / Reinheitstests],MATCH($B585,tab_MinKomp[[Stanowisko / Position ]:[Stanowisko / Position ]],0)))</f>
        <v>n/a</v>
      </c>
      <c r="EM586" s="190" t="str">
        <f>IF(INDEX(tab_MinKomp[Testy czystości / Reinheitstests],MATCH($B585,tab_MinKomp[[Stanowisko / Position ]:[Stanowisko / Position ]],0))="n/a","n/a",EM585-INDEX(tab_MinKomp[Testy czystości / Reinheitstests],MATCH($B585,tab_MinKomp[[Stanowisko / Position ]:[Stanowisko / Position ]],0)))</f>
        <v>n/a</v>
      </c>
      <c r="EN586" s="190" t="str">
        <f>IF(INDEX(tab_MinKomp[Testy czystości / Reinheitstests],MATCH($B585,tab_MinKomp[[Stanowisko / Position ]:[Stanowisko / Position ]],0))="n/a","n/a",EN585-INDEX(tab_MinKomp[Testy czystości / Reinheitstests],MATCH($B585,tab_MinKomp[[Stanowisko / Position ]:[Stanowisko / Position ]],0)))</f>
        <v>n/a</v>
      </c>
      <c r="EO586" s="194" t="str">
        <f>IF(INDEX(tab_MinKomp[Konserwacja Rep],MATCH($B585,tab_MinKomp[[Stanowisko / Position ]:[Stanowisko / Position ]],0))="n/a","n/a",EO585-INDEX(tab_MinKomp[Konserwacja Rep],MATCH($B585,tab_MinKomp[[Stanowisko / Position ]:[Stanowisko / Position ]],0)))</f>
        <v>n/a</v>
      </c>
      <c r="EP586" s="194" t="str">
        <f>IF(INDEX(tab_MinKomp[[Konserwacja Engel ]],MATCH($B585,tab_MinKomp[[Stanowisko / Position ]:[Stanowisko / Position ]],0))="n/a","n/a",EP585-INDEX(tab_MinKomp[[Konserwacja Engel ]],MATCH($B585,tab_MinKomp[[Stanowisko / Position ]:[Stanowisko / Position ]],0)))</f>
        <v>n/a</v>
      </c>
      <c r="EQ586" s="194" t="str">
        <f>IF(INDEX(tab_MinKomp[Konserwacja B 50],MATCH($B585,tab_MinKomp[[Stanowisko / Position ]:[Stanowisko / Position ]],0))="n/a","n/a",EQ585-INDEX(tab_MinKomp[Konserwacja B 50],MATCH($B585,tab_MinKomp[[Stanowisko / Position ]:[Stanowisko / Position ]],0)))</f>
        <v>n/a</v>
      </c>
      <c r="ER586" s="194" t="str">
        <f>IF(INDEX(tab_MinKomp[[Konserwacja EOL ]],MATCH($B585,tab_MinKomp[[Stanowisko / Position ]:[Stanowisko / Position ]],0))="n/a","n/a",ER585-INDEX(tab_MinKomp[[Konserwacja EOL ]],MATCH($B585,tab_MinKomp[[Stanowisko / Position ]:[Stanowisko / Position ]],0)))</f>
        <v>n/a</v>
      </c>
      <c r="ES586" s="194" t="str">
        <f>IF(INDEX(tab_MinKomp[Konserwacja Branson],MATCH($B585,tab_MinKomp[[Stanowisko / Position ]:[Stanowisko / Position ]],0))="n/a","n/a",ES585-INDEX(tab_MinKomp[Konserwacja Branson],MATCH($B585,tab_MinKomp[[Stanowisko / Position ]:[Stanowisko / Position ]],0)))</f>
        <v>n/a</v>
      </c>
      <c r="ET586" s="194" t="str">
        <f>IF(INDEX(tab_MinKomp[Konserwacja coolery],MATCH($B585,tab_MinKomp[[Stanowisko / Position ]:[Stanowisko / Position ]],0))="n/a","n/a",ET585-INDEX(tab_MinKomp[Konserwacja coolery],MATCH($B585,tab_MinKomp[[Stanowisko / Position ]:[Stanowisko / Position ]],0)))</f>
        <v>n/a</v>
      </c>
      <c r="EU586" s="194" t="str">
        <f>IF(INDEX(tab_MinKomp[Konserwacja piecy],MATCH($B585,tab_MinKomp[[Stanowisko / Position ]:[Stanowisko / Position ]],0))="n/a","n/a",EU585-INDEX(tab_MinKomp[Konserwacja piecy],MATCH($B585,tab_MinKomp[[Stanowisko / Position ]:[Stanowisko / Position ]],0)))</f>
        <v>n/a</v>
      </c>
      <c r="EV586" s="194" t="str">
        <f>IF(INDEX(tab_MinKomp[Rysunek techniczny- czytanie],MATCH($B585,tab_MinKomp[[Stanowisko / Position ]:[Stanowisko / Position ]],0))="n/a","n/a",EV585-INDEX(tab_MinKomp[Rysunek techniczny- czytanie],MATCH($B585,tab_MinKomp[[Stanowisko / Position ]:[Stanowisko / Position ]],0)))</f>
        <v>n/a</v>
      </c>
      <c r="EW586" s="194" t="str">
        <f>IF(INDEX(tab_MinKomp[Elektryka],MATCH($B585,tab_MinKomp[[Stanowisko / Position ]:[Stanowisko / Position ]],0))="n/a","n/a",EW585-INDEX(tab_MinKomp[Elektryka],MATCH($B585,tab_MinKomp[[Stanowisko / Position ]:[Stanowisko / Position ]],0)))</f>
        <v>n/a</v>
      </c>
      <c r="EX586" s="194" t="str">
        <f>IF(INDEX(tab_MinKomp[Pneumatyka],MATCH($B585,tab_MinKomp[[Stanowisko / Position ]:[Stanowisko / Position ]],0))="n/a","n/a",EX585-INDEX(tab_MinKomp[Pneumatyka],MATCH($B585,tab_MinKomp[[Stanowisko / Position ]:[Stanowisko / Position ]],0)))</f>
        <v>n/a</v>
      </c>
      <c r="EY586" s="194" t="str">
        <f>IF(INDEX(tab_MinKomp[[Hydraulika ]],MATCH($B585,tab_MinKomp[[Stanowisko / Position ]:[Stanowisko / Position ]],0))="n/a","n/a",EY585-INDEX(tab_MinKomp[[Hydraulika ]],MATCH($B585,tab_MinKomp[[Stanowisko / Position ]:[Stanowisko / Position ]],0)))</f>
        <v>n/a</v>
      </c>
      <c r="EZ586" s="194" t="str">
        <f>IF(INDEX(tab_MinKomp[Podciśnienie],MATCH($B585,tab_MinKomp[[Stanowisko / Position ]:[Stanowisko / Position ]],0))="n/a","n/a",EZ585-INDEX(tab_MinKomp[Podciśnienie],MATCH($B585,tab_MinKomp[[Stanowisko / Position ]:[Stanowisko / Position ]],0)))</f>
        <v>n/a</v>
      </c>
      <c r="FA586" s="194" t="str">
        <f>IF(INDEX(tab_MinKomp[Usuwanie awarii],MATCH($B585,tab_MinKomp[[Stanowisko / Position ]:[Stanowisko / Position ]],0))="n/a","n/a",FA585-INDEX(tab_MinKomp[Usuwanie awarii],MATCH($B585,tab_MinKomp[[Stanowisko / Position ]:[Stanowisko / Position ]],0)))</f>
        <v>n/a</v>
      </c>
      <c r="FB586" s="194" t="str">
        <f>IF(INDEX(tab_MinKomp[Obsługa robotów],MATCH($B585,tab_MinKomp[[Stanowisko / Position ]:[Stanowisko / Position ]],0))="n/a","n/a",FB585-INDEX(tab_MinKomp[Obsługa robotów],MATCH($B585,tab_MinKomp[[Stanowisko / Position ]:[Stanowisko / Position ]],0)))</f>
        <v>n/a</v>
      </c>
      <c r="FC586" s="194" t="str">
        <f>IF(INDEX(tab_MinKomp[Obsługa sterowania maszyny],MATCH($B585,tab_MinKomp[[Stanowisko / Position ]:[Stanowisko / Position ]],0))="n/a","n/a",FC585-INDEX(tab_MinKomp[Obsługa sterowania maszyny],MATCH($B585,tab_MinKomp[[Stanowisko / Position ]:[Stanowisko / Position ]],0)))</f>
        <v>n/a</v>
      </c>
      <c r="FD586" s="194" t="str">
        <f>IF(INDEX(tab_MinKomp[Usuwanie przyczyn żródłowych],MATCH($B585,tab_MinKomp[[Stanowisko / Position ]:[Stanowisko / Position ]],0))="n/a","n/a",FD585-INDEX(tab_MinKomp[Usuwanie przyczyn żródłowych],MATCH($B585,tab_MinKomp[[Stanowisko / Position ]:[Stanowisko / Position ]],0)))</f>
        <v>n/a</v>
      </c>
      <c r="FE586" s="194" t="str">
        <f>IF(INDEX(tab_MinKomp[Cmms stosowanie],MATCH($B585,tab_MinKomp[[Stanowisko / Position ]:[Stanowisko / Position ]],0))="n/a","n/a",FE585-INDEX(tab_MinKomp[Cmms stosowanie],MATCH($B585,tab_MinKomp[[Stanowisko / Position ]:[Stanowisko / Position ]],0)))</f>
        <v>n/a</v>
      </c>
      <c r="FF586" s="190" t="str">
        <f>IF(INDEX(tab_MinKomp[Testy czystości / Reinheitstests],MATCH($B585,tab_MinKomp[[Stanowisko / Position ]:[Stanowisko / Position ]],0))="n/a","n/a",FF585-INDEX(tab_MinKomp[Testy czystości / Reinheitstests],MATCH($B585,tab_MinKomp[[Stanowisko / Position ]:[Stanowisko / Position ]],0)))</f>
        <v>n/a</v>
      </c>
      <c r="FG586" s="194" t="str">
        <f>IF(INDEX(tab_MinKomp[Czyszczenie form plastikowych],MATCH($B585,tab_MinKomp[[Stanowisko / Position ]:[Stanowisko / Position ]],0))="n/a","n/a",FG585-INDEX(tab_MinKomp[Czyszczenie form plastikowych],MATCH($B585,tab_MinKomp[[Stanowisko / Position ]:[Stanowisko / Position ]],0)))</f>
        <v>n/a</v>
      </c>
      <c r="FH586" s="194" t="str">
        <f>IF(INDEX(tab_MinKomp[Wymiana form plastik],MATCH($B585,tab_MinKomp[[Stanowisko / Position ]:[Stanowisko / Position ]],0))="n/a","n/a",FH585-INDEX(tab_MinKomp[Wymiana form plastik],MATCH($B585,tab_MinKomp[[Stanowisko / Position ]:[Stanowisko / Position ]],0)))</f>
        <v>n/a</v>
      </c>
      <c r="FI586" s="194" t="str">
        <f>IF(INDEX(tab_MinKomp[Wymiana form guma],MATCH($B585,tab_MinKomp[[Stanowisko / Position ]:[Stanowisko / Position ]],0))="n/a","n/a",FI585-INDEX(tab_MinKomp[Wymiana form guma],MATCH($B585,tab_MinKomp[[Stanowisko / Position ]:[Stanowisko / Position ]],0)))</f>
        <v>n/a</v>
      </c>
      <c r="FJ586" s="194" t="str">
        <f>IF(INDEX(tab_MinKomp[Konserwacja KK],MATCH($B585,tab_MinKomp[[Stanowisko / Position ]:[Stanowisko / Position ]],0))="n/a","n/a",FJ585-INDEX(tab_MinKomp[Konserwacja KK],MATCH($B585,tab_MinKomp[[Stanowisko / Position ]:[Stanowisko / Position ]],0)))</f>
        <v>n/a</v>
      </c>
      <c r="FK586" s="194" t="str">
        <f>IF(INDEX(tab_MinKomp[Konserwacja form guma],MATCH($B585,tab_MinKomp[[Stanowisko / Position ]:[Stanowisko / Position ]],0))="n/a","n/a",FK585-INDEX(tab_MinKomp[Konserwacja form guma],MATCH($B585,tab_MinKomp[[Stanowisko / Position ]:[Stanowisko / Position ]],0)))</f>
        <v>n/a</v>
      </c>
      <c r="FL586" s="194" t="str">
        <f>IF(INDEX(tab_MinKomp[Konserwacja form plastiki],MATCH($B585,tab_MinKomp[[Stanowisko / Position ]:[Stanowisko / Position ]],0))="n/a","n/a",FL585-INDEX(tab_MinKomp[Konserwacja form plastiki],MATCH($B585,tab_MinKomp[[Stanowisko / Position ]:[Stanowisko / Position ]],0)))</f>
        <v>n/a</v>
      </c>
      <c r="FM586" s="194" t="str">
        <f>IF(INDEX(tab_MinKomp[Konserwacja Gorącego Kanału],MATCH($B585,tab_MinKomp[[Stanowisko / Position ]:[Stanowisko / Position ]],0))="n/a","n/a",FM585-INDEX(tab_MinKomp[Konserwacja Gorącego Kanału],MATCH($B585,tab_MinKomp[[Stanowisko / Position ]:[Stanowisko / Position ]],0)))</f>
        <v>n/a</v>
      </c>
      <c r="FN586" s="194" t="str">
        <f>IF(INDEX(tab_MinKomp[MS Office (Excel)],MATCH($B585,tab_MinKomp[[Stanowisko / Position ]:[Stanowisko / Position ]],0))="n/a","n/a",FN585-INDEX(tab_MinKomp[MS Office (Excel)],MATCH($B585,tab_MinKomp[[Stanowisko / Position ]:[Stanowisko / Position ]],0)))</f>
        <v>n/a</v>
      </c>
      <c r="FO586" s="194" t="str">
        <f>IF(INDEX(tab_MinKomp[MS Office (Word)],MATCH($B585,tab_MinKomp[[Stanowisko / Position ]:[Stanowisko / Position ]],0))="n/a","n/a",FO585-INDEX(tab_MinKomp[MS Office (Word)],MATCH($B585,tab_MinKomp[[Stanowisko / Position ]:[Stanowisko / Position ]],0)))</f>
        <v>n/a</v>
      </c>
      <c r="FP586" s="194" t="str">
        <f>IF(INDEX(tab_MinKomp[MS Office (Power Point)],MATCH($B585,tab_MinKomp[[Stanowisko / Position ]:[Stanowisko / Position ]],0))="n/a","n/a",FP585-INDEX(tab_MinKomp[MS Office (Power Point)],MATCH($B585,tab_MinKomp[[Stanowisko / Position ]:[Stanowisko / Position ]],0)))</f>
        <v>n/a</v>
      </c>
      <c r="FQ586" s="196" t="str">
        <f>IF(INDEX(tab_MinKomp[Język angielski / Englisch],MATCH($B585,tab_MinKomp[[Stanowisko / Position ]:[Stanowisko / Position ]],0))="n/a","n/a",FQ585-INDEX(tab_MinKomp[Język angielski / Englisch],MATCH($B585,tab_MinKomp[[Stanowisko / Position ]:[Stanowisko / Position ]],0)))</f>
        <v>n/a</v>
      </c>
      <c r="FR586" s="196" t="str">
        <f>IF(INDEX(tab_MinKomp[Język niemiecki / Deutsch],MATCH($B585,tab_MinKomp[[Stanowisko / Position ]:[Stanowisko / Position ]],0))="n/a","n/a",FR585-INDEX(tab_MinKomp[Język niemiecki / Deutsch],MATCH($B585,tab_MinKomp[[Stanowisko / Position ]:[Stanowisko / Position ]],0)))</f>
        <v>n/a</v>
      </c>
      <c r="FS586" s="194">
        <f>IF(INDEX(tab_MinKomp[Zarządzanie dokumentacją procesową / Process dokumentation management],MATCH($B585,tab_MinKomp[[Stanowisko / Position ]:[Stanowisko / Position ]],0))="n/a","n/a",FS585-INDEX(tab_MinKomp[Zarządzanie dokumentacją procesową / Process dokumentation management],MATCH($B585,tab_MinKomp[[Stanowisko / Position ]:[Stanowisko / Position ]],0)))</f>
        <v>-1</v>
      </c>
      <c r="FT586" s="194">
        <f>IF(INDEX(tab_MinKomp[Znajomość procesów z obszaru / Kenntiss der prozesse in dem Bereich],MATCH($B585,tab_MinKomp[[Stanowisko / Position ]:[Stanowisko / Position ]],0))="n/a","n/a",FT585-INDEX(tab_MinKomp[Znajomość procesów z obszaru / Kenntiss der prozesse in dem Bereich],MATCH($B585,tab_MinKomp[[Stanowisko / Position ]:[Stanowisko / Position ]],0)))</f>
        <v>-1</v>
      </c>
      <c r="FU586" s="194">
        <f>IF(INDEX(tab_MinKomp[optymalizacja procesów / Prozessoptymalisierung],MATCH($B585,tab_MinKomp[[Stanowisko / Position ]:[Stanowisko / Position ]],0))="n/a","n/a",FU585-INDEX(tab_MinKomp[optymalizacja procesów / Prozessoptymalisierung],MATCH($B585,tab_MinKomp[[Stanowisko / Position ]:[Stanowisko / Position ]],0)))</f>
        <v>0</v>
      </c>
      <c r="FV586" s="194">
        <f>IF(INDEX(tab_MinKomp[Umiejętności szkoleniowe / Trainingsfähigkeiten],MATCH($B585,tab_MinKomp[[Stanowisko / Position ]:[Stanowisko / Position ]],0))="n/a","n/a",FV585-INDEX(tab_MinKomp[Umiejętności szkoleniowe / Trainingsfähigkeiten],MATCH($B585,tab_MinKomp[[Stanowisko / Position ]:[Stanowisko / Position ]],0)))</f>
        <v>0</v>
      </c>
      <c r="FW586" s="194">
        <f>IF(INDEX(tab_MinKomp[Analityczne myślenie, podejście / Analitysches Denken, Einstellung],MATCH($B585,tab_MinKomp[[Stanowisko / Position ]:[Stanowisko / Position ]],0))="n/a","n/a",FW585-INDEX(tab_MinKomp[Analityczne myślenie, podejście / Analitysches Denken, Einstellung],MATCH($B585,tab_MinKomp[[Stanowisko / Position ]:[Stanowisko / Position ]],0)))</f>
        <v>0</v>
      </c>
      <c r="FX586" s="194">
        <f>IF(INDEX(tab_MinKomp[Dokładność, precyzja w dzialaniu / Genauigkeit, Präzision in die Arbeit],MATCH($B585,tab_MinKomp[[Stanowisko / Position ]:[Stanowisko / Position ]],0))="n/a","n/a",FX585-INDEX(tab_MinKomp[Dokładność, precyzja w dzialaniu / Genauigkeit, Präzision in die Arbeit],MATCH($B585,tab_MinKomp[[Stanowisko / Position ]:[Stanowisko / Position ]],0)))</f>
        <v>-1</v>
      </c>
      <c r="FY586" s="194">
        <f>IF(INDEX(tab_MinKomp[Dyspozycyjność / Verfügbarkeit],MATCH($B585,tab_MinKomp[[Stanowisko / Position ]:[Stanowisko / Position ]],0))="n/a","n/a",FY585-INDEX(tab_MinKomp[Dyspozycyjność / Verfügbarkeit],MATCH($B585,tab_MinKomp[[Stanowisko / Position ]:[Stanowisko / Position ]],0)))</f>
        <v>-1</v>
      </c>
      <c r="FZ586" s="194">
        <f>IF(INDEX(tab_MinKomp[Zaangażowanie / 
Engagement],MATCH($B585,tab_MinKomp[[Stanowisko / Position ]:[Stanowisko / Position ]],0))="n/a","n/a",FZ585-INDEX(tab_MinKomp[Zaangażowanie / 
Engagement],MATCH($B585,tab_MinKomp[[Stanowisko / Position ]:[Stanowisko / Position ]],0)))</f>
        <v>-1</v>
      </c>
      <c r="GA586" s="194" t="str">
        <f>IF(INDEX(tab_MinKomp[Konserwacja form guma],MATCH($B585,tab_MinKomp[[Stanowisko / Position ]:[Stanowisko / Position ]],0))="n/a","n/a",GA585-INDEX(tab_MinKomp[Konserwacja form guma],MATCH($B585,tab_MinKomp[[Stanowisko / Position ]:[Stanowisko / Position ]],0)))</f>
        <v>n/a</v>
      </c>
      <c r="GB586" s="194" t="str">
        <f>IF(INDEX(tab_MinKomp[Konserwacja form plastiki],MATCH($B585,tab_MinKomp[[Stanowisko / Position ]:[Stanowisko / Position ]],0))="n/a","n/a",GB585-INDEX(tab_MinKomp[Konserwacja form plastiki],MATCH($B585,tab_MinKomp[[Stanowisko / Position ]:[Stanowisko / Position ]],0)))</f>
        <v>n/a</v>
      </c>
      <c r="GC586" s="194">
        <f>IF(INDEX(tab_MinKomp[Elastyczność w działaniu],MATCH($B585,tab_MinKomp[[Stanowisko / Position ]:[Stanowisko / Position ]],0))="n/a","n/a",GC585-INDEX(tab_MinKomp[Elastyczność w działaniu],MATCH($B585,tab_MinKomp[[Stanowisko / Position ]:[Stanowisko / Position ]],0)))</f>
        <v>-1</v>
      </c>
      <c r="GD586" s="194">
        <f>IF(INDEX(tab_MinKomp[Komunikatywność],MATCH($B585,tab_MinKomp[[Stanowisko / Position ]:[Stanowisko / Position ]],0))="n/a","n/a",GD585-INDEX(tab_MinKomp[Komunikatywność],MATCH($B585,tab_MinKomp[[Stanowisko / Position ]:[Stanowisko / Position ]],0)))</f>
        <v>0</v>
      </c>
      <c r="GE586" s="193" t="str">
        <f>IF(INDEX(tab_MinKomp[Motywowanie i budowanie zaangażowania zespołu],MATCH($B585,tab_MinKomp[[Stanowisko / Position ]:[Stanowisko / Position ]],0))="n/a","n/a",GE585-INDEX(tab_MinKomp[Motywowanie i budowanie zaangażowania zespołu],MATCH($B585,tab_MinKomp[[Stanowisko / Position ]:[Stanowisko / Position ]],0)))</f>
        <v>n/a</v>
      </c>
      <c r="GF586" s="186" t="s">
        <v>248</v>
      </c>
      <c r="GG586" s="186" t="s">
        <v>248</v>
      </c>
      <c r="GH586" s="186" t="s">
        <v>248</v>
      </c>
      <c r="GI586" s="186" t="s">
        <v>248</v>
      </c>
      <c r="GJ586" s="186" t="s">
        <v>248</v>
      </c>
      <c r="GK586" s="186" t="s">
        <v>248</v>
      </c>
      <c r="GL586" s="186" t="s">
        <v>248</v>
      </c>
      <c r="GM586" s="186" t="s">
        <v>248</v>
      </c>
      <c r="GN586" s="186" t="s">
        <v>248</v>
      </c>
      <c r="GO586" s="186" t="s">
        <v>248</v>
      </c>
      <c r="GP586" s="186" t="s">
        <v>248</v>
      </c>
      <c r="GQ586" s="186" t="s">
        <v>248</v>
      </c>
      <c r="GR586" s="186" t="s">
        <v>248</v>
      </c>
      <c r="GS586" s="186" t="s">
        <v>248</v>
      </c>
      <c r="GT586" s="186" t="s">
        <v>248</v>
      </c>
      <c r="GU586" s="186" t="s">
        <v>248</v>
      </c>
      <c r="GV586" s="186" t="s">
        <v>248</v>
      </c>
      <c r="GW586" s="186" t="s">
        <v>248</v>
      </c>
      <c r="GX586" s="186" t="s">
        <v>248</v>
      </c>
      <c r="GY586" s="186" t="s">
        <v>248</v>
      </c>
      <c r="GZ586" s="261" t="s">
        <v>248</v>
      </c>
      <c r="HA586" s="261" t="s">
        <v>248</v>
      </c>
      <c r="HB586" s="191">
        <f>SUM(G586:GE586)/(HB585-(SUM(G586:GE586)))</f>
        <v>-0.5</v>
      </c>
    </row>
    <row r="587" spans="1:211" ht="24.9" customHeight="1" x14ac:dyDescent="0.3">
      <c r="A587" s="105" t="s">
        <v>322</v>
      </c>
      <c r="B587" s="105" t="s">
        <v>315</v>
      </c>
      <c r="C587" s="105"/>
      <c r="D587" s="105">
        <v>1887</v>
      </c>
      <c r="E587" s="394" t="s">
        <v>691</v>
      </c>
      <c r="F587" s="185" t="s">
        <v>374</v>
      </c>
      <c r="G587" s="186">
        <v>2</v>
      </c>
      <c r="H587" s="186">
        <v>1</v>
      </c>
      <c r="I587" s="186">
        <v>2</v>
      </c>
      <c r="J587" s="186">
        <v>1</v>
      </c>
      <c r="K587" s="186">
        <v>1</v>
      </c>
      <c r="L587" s="186" t="s">
        <v>248</v>
      </c>
      <c r="M587" s="186" t="s">
        <v>248</v>
      </c>
      <c r="N587" s="186" t="s">
        <v>248</v>
      </c>
      <c r="O587" s="186">
        <v>1</v>
      </c>
      <c r="P587" s="186">
        <v>1</v>
      </c>
      <c r="Q587" s="186" t="s">
        <v>248</v>
      </c>
      <c r="R587" s="186" t="s">
        <v>248</v>
      </c>
      <c r="S587" s="186" t="s">
        <v>248</v>
      </c>
      <c r="T587" s="186" t="s">
        <v>248</v>
      </c>
      <c r="U587" s="186" t="s">
        <v>248</v>
      </c>
      <c r="V587" s="186" t="s">
        <v>248</v>
      </c>
      <c r="W587" s="186" t="s">
        <v>248</v>
      </c>
      <c r="X587" s="186" t="s">
        <v>248</v>
      </c>
      <c r="Y587" s="186" t="s">
        <v>248</v>
      </c>
      <c r="Z587" s="186" t="s">
        <v>248</v>
      </c>
      <c r="AA587" s="186" t="s">
        <v>248</v>
      </c>
      <c r="AB587" s="186" t="s">
        <v>248</v>
      </c>
      <c r="AC587" s="186" t="s">
        <v>248</v>
      </c>
      <c r="AD587" s="186" t="s">
        <v>248</v>
      </c>
      <c r="AE587" s="186" t="s">
        <v>248</v>
      </c>
      <c r="AF587" s="186" t="s">
        <v>248</v>
      </c>
      <c r="AG587" s="186" t="s">
        <v>248</v>
      </c>
      <c r="AH587" s="186" t="s">
        <v>248</v>
      </c>
      <c r="AI587" s="186" t="s">
        <v>248</v>
      </c>
      <c r="AJ587" s="186" t="s">
        <v>248</v>
      </c>
      <c r="AK587" s="186" t="s">
        <v>248</v>
      </c>
      <c r="AL587" s="186">
        <v>1</v>
      </c>
      <c r="AM587" s="186" t="s">
        <v>248</v>
      </c>
      <c r="AN587" s="186" t="s">
        <v>248</v>
      </c>
      <c r="AO587" s="186">
        <v>1</v>
      </c>
      <c r="AP587" s="186" t="s">
        <v>248</v>
      </c>
      <c r="AQ587" s="186">
        <v>1</v>
      </c>
      <c r="AR587" s="186" t="s">
        <v>248</v>
      </c>
      <c r="AS587" s="186" t="s">
        <v>248</v>
      </c>
      <c r="AT587" s="186" t="s">
        <v>248</v>
      </c>
      <c r="AU587" s="186" t="s">
        <v>248</v>
      </c>
      <c r="AV587" s="186">
        <v>2</v>
      </c>
      <c r="AW587" s="186">
        <v>1</v>
      </c>
      <c r="AX587" s="186" t="s">
        <v>248</v>
      </c>
      <c r="AY587" s="186" t="s">
        <v>248</v>
      </c>
      <c r="AZ587" s="186" t="s">
        <v>248</v>
      </c>
      <c r="BA587" s="186" t="s">
        <v>248</v>
      </c>
      <c r="BB587" s="186" t="s">
        <v>248</v>
      </c>
      <c r="BC587" s="186" t="s">
        <v>248</v>
      </c>
      <c r="BD587" s="186" t="s">
        <v>248</v>
      </c>
      <c r="BE587" s="186" t="s">
        <v>248</v>
      </c>
      <c r="BF587" s="186" t="s">
        <v>248</v>
      </c>
      <c r="BG587" s="186" t="s">
        <v>248</v>
      </c>
      <c r="BH587" s="186" t="s">
        <v>248</v>
      </c>
      <c r="BI587" s="186" t="s">
        <v>248</v>
      </c>
      <c r="BJ587" s="186" t="s">
        <v>248</v>
      </c>
      <c r="BK587" s="186" t="s">
        <v>248</v>
      </c>
      <c r="BL587" s="186" t="s">
        <v>248</v>
      </c>
      <c r="BM587" s="186" t="s">
        <v>248</v>
      </c>
      <c r="BN587" s="186" t="s">
        <v>248</v>
      </c>
      <c r="BO587" s="186" t="s">
        <v>248</v>
      </c>
      <c r="BP587" s="186">
        <v>2</v>
      </c>
      <c r="BQ587" s="186" t="s">
        <v>248</v>
      </c>
      <c r="BR587" s="186">
        <v>1</v>
      </c>
      <c r="BS587" s="186" t="s">
        <v>248</v>
      </c>
      <c r="BT587" s="186" t="s">
        <v>248</v>
      </c>
      <c r="BU587" s="186" t="s">
        <v>248</v>
      </c>
      <c r="BV587" s="186" t="s">
        <v>248</v>
      </c>
      <c r="BW587" s="186" t="s">
        <v>248</v>
      </c>
      <c r="BX587" s="186" t="s">
        <v>248</v>
      </c>
      <c r="BY587" s="186" t="s">
        <v>248</v>
      </c>
      <c r="BZ587" s="186" t="s">
        <v>248</v>
      </c>
      <c r="CA587" s="186">
        <v>1</v>
      </c>
      <c r="CB587" s="186" t="s">
        <v>248</v>
      </c>
      <c r="CC587" s="186">
        <v>2</v>
      </c>
      <c r="CD587" s="186">
        <v>2</v>
      </c>
      <c r="CE587" s="186" t="s">
        <v>248</v>
      </c>
      <c r="CF587" s="186" t="s">
        <v>248</v>
      </c>
      <c r="CG587" s="186">
        <v>1</v>
      </c>
      <c r="CH587" s="186" t="s">
        <v>248</v>
      </c>
      <c r="CI587" s="186" t="s">
        <v>248</v>
      </c>
      <c r="CJ587" s="186" t="s">
        <v>248</v>
      </c>
      <c r="CK587" s="186" t="s">
        <v>248</v>
      </c>
      <c r="CL587" s="186" t="s">
        <v>248</v>
      </c>
      <c r="CM587" s="186" t="s">
        <v>248</v>
      </c>
      <c r="CN587" s="186" t="s">
        <v>248</v>
      </c>
      <c r="CO587" s="186" t="s">
        <v>248</v>
      </c>
      <c r="CP587" s="186" t="s">
        <v>248</v>
      </c>
      <c r="CQ587" s="186" t="s">
        <v>248</v>
      </c>
      <c r="CR587" s="186" t="s">
        <v>248</v>
      </c>
      <c r="CS587" s="186" t="s">
        <v>248</v>
      </c>
      <c r="CT587" s="186" t="s">
        <v>248</v>
      </c>
      <c r="CU587" s="186" t="s">
        <v>248</v>
      </c>
      <c r="CV587" s="186" t="s">
        <v>248</v>
      </c>
      <c r="CW587" s="186">
        <v>1</v>
      </c>
      <c r="CX587" s="186" t="s">
        <v>248</v>
      </c>
      <c r="CY587" s="186" t="s">
        <v>248</v>
      </c>
      <c r="CZ587" s="186" t="s">
        <v>248</v>
      </c>
      <c r="DA587" s="186" t="s">
        <v>248</v>
      </c>
      <c r="DB587" s="186" t="s">
        <v>248</v>
      </c>
      <c r="DC587" s="186" t="s">
        <v>248</v>
      </c>
      <c r="DD587" s="186" t="s">
        <v>248</v>
      </c>
      <c r="DE587" s="186" t="s">
        <v>248</v>
      </c>
      <c r="DF587" s="186">
        <v>1</v>
      </c>
      <c r="DG587" s="186" t="s">
        <v>248</v>
      </c>
      <c r="DH587" s="186" t="s">
        <v>248</v>
      </c>
      <c r="DI587" s="186" t="s">
        <v>248</v>
      </c>
      <c r="DJ587" s="186" t="s">
        <v>248</v>
      </c>
      <c r="DK587" s="186" t="s">
        <v>248</v>
      </c>
      <c r="DL587" s="186" t="s">
        <v>248</v>
      </c>
      <c r="DM587" s="186" t="s">
        <v>248</v>
      </c>
      <c r="DN587" s="186" t="s">
        <v>248</v>
      </c>
      <c r="DO587" s="186" t="s">
        <v>248</v>
      </c>
      <c r="DP587" s="186" t="s">
        <v>248</v>
      </c>
      <c r="DQ587" s="186" t="s">
        <v>248</v>
      </c>
      <c r="DR587" s="186" t="s">
        <v>248</v>
      </c>
      <c r="DS587" s="186" t="s">
        <v>248</v>
      </c>
      <c r="DT587" s="186" t="s">
        <v>248</v>
      </c>
      <c r="DU587" s="186" t="s">
        <v>248</v>
      </c>
      <c r="DV587" s="186" t="s">
        <v>248</v>
      </c>
      <c r="DW587" s="186" t="s">
        <v>248</v>
      </c>
      <c r="DX587" s="186" t="s">
        <v>248</v>
      </c>
      <c r="DY587" s="186" t="s">
        <v>248</v>
      </c>
      <c r="DZ587" s="186" t="s">
        <v>248</v>
      </c>
      <c r="EA587" s="186" t="s">
        <v>248</v>
      </c>
      <c r="EB587" s="186" t="s">
        <v>248</v>
      </c>
      <c r="EC587" s="186" t="s">
        <v>248</v>
      </c>
      <c r="ED587" s="186" t="s">
        <v>248</v>
      </c>
      <c r="EE587" s="186" t="s">
        <v>248</v>
      </c>
      <c r="EF587" s="186" t="s">
        <v>248</v>
      </c>
      <c r="EG587" s="186" t="s">
        <v>248</v>
      </c>
      <c r="EH587" s="186" t="s">
        <v>248</v>
      </c>
      <c r="EI587" s="186" t="s">
        <v>248</v>
      </c>
      <c r="EJ587" s="186" t="s">
        <v>248</v>
      </c>
      <c r="EK587" s="186" t="s">
        <v>248</v>
      </c>
      <c r="EL587" s="184" t="s">
        <v>248</v>
      </c>
      <c r="EM587" s="184" t="s">
        <v>248</v>
      </c>
      <c r="EN587" s="184" t="s">
        <v>248</v>
      </c>
      <c r="EO587" s="186" t="s">
        <v>248</v>
      </c>
      <c r="EP587" s="186" t="s">
        <v>248</v>
      </c>
      <c r="EQ587" s="186" t="s">
        <v>248</v>
      </c>
      <c r="ER587" s="186" t="s">
        <v>248</v>
      </c>
      <c r="ES587" s="186" t="s">
        <v>248</v>
      </c>
      <c r="ET587" s="186" t="s">
        <v>248</v>
      </c>
      <c r="EU587" s="186" t="s">
        <v>248</v>
      </c>
      <c r="EV587" s="186" t="s">
        <v>248</v>
      </c>
      <c r="EW587" s="186" t="s">
        <v>248</v>
      </c>
      <c r="EX587" s="186" t="s">
        <v>248</v>
      </c>
      <c r="EY587" s="186" t="s">
        <v>248</v>
      </c>
      <c r="EZ587" s="186" t="s">
        <v>248</v>
      </c>
      <c r="FA587" s="186" t="s">
        <v>248</v>
      </c>
      <c r="FB587" s="186" t="s">
        <v>248</v>
      </c>
      <c r="FC587" s="186" t="s">
        <v>248</v>
      </c>
      <c r="FD587" s="186" t="s">
        <v>248</v>
      </c>
      <c r="FE587" s="186" t="s">
        <v>248</v>
      </c>
      <c r="FF587" s="186" t="s">
        <v>248</v>
      </c>
      <c r="FG587" s="186" t="s">
        <v>248</v>
      </c>
      <c r="FH587" s="186" t="s">
        <v>248</v>
      </c>
      <c r="FI587" s="186" t="s">
        <v>248</v>
      </c>
      <c r="FJ587" s="186" t="s">
        <v>248</v>
      </c>
      <c r="FK587" s="186" t="s">
        <v>248</v>
      </c>
      <c r="FL587" s="186" t="s">
        <v>248</v>
      </c>
      <c r="FM587" s="186" t="s">
        <v>248</v>
      </c>
      <c r="FN587" s="186" t="s">
        <v>248</v>
      </c>
      <c r="FO587" s="186" t="s">
        <v>248</v>
      </c>
      <c r="FP587" s="186" t="s">
        <v>248</v>
      </c>
      <c r="FQ587" s="187" t="s">
        <v>248</v>
      </c>
      <c r="FR587" s="187" t="s">
        <v>248</v>
      </c>
      <c r="FS587" s="186">
        <v>1</v>
      </c>
      <c r="FT587" s="186">
        <v>2</v>
      </c>
      <c r="FU587" s="186">
        <v>1</v>
      </c>
      <c r="FV587" s="186">
        <v>1</v>
      </c>
      <c r="FW587" s="186">
        <v>1</v>
      </c>
      <c r="FX587" s="186">
        <v>2</v>
      </c>
      <c r="FY587" s="186">
        <v>2</v>
      </c>
      <c r="FZ587" s="186">
        <v>2</v>
      </c>
      <c r="GA587" s="186" t="s">
        <v>248</v>
      </c>
      <c r="GB587" s="186" t="s">
        <v>248</v>
      </c>
      <c r="GC587" s="186">
        <v>2</v>
      </c>
      <c r="GD587" s="186">
        <v>1</v>
      </c>
      <c r="GE587" s="186" t="s">
        <v>248</v>
      </c>
      <c r="GF587" s="186" t="s">
        <v>248</v>
      </c>
      <c r="GG587" s="186" t="s">
        <v>248</v>
      </c>
      <c r="GH587" s="186" t="s">
        <v>248</v>
      </c>
      <c r="GI587" s="186" t="s">
        <v>248</v>
      </c>
      <c r="GJ587" s="186" t="s">
        <v>248</v>
      </c>
      <c r="GK587" s="186" t="s">
        <v>248</v>
      </c>
      <c r="GL587" s="186" t="s">
        <v>248</v>
      </c>
      <c r="GM587" s="186" t="s">
        <v>248</v>
      </c>
      <c r="GN587" s="186" t="s">
        <v>248</v>
      </c>
      <c r="GO587" s="186" t="s">
        <v>248</v>
      </c>
      <c r="GP587" s="186" t="s">
        <v>248</v>
      </c>
      <c r="GQ587" s="186" t="s">
        <v>248</v>
      </c>
      <c r="GR587" s="186" t="s">
        <v>248</v>
      </c>
      <c r="GS587" s="186" t="s">
        <v>248</v>
      </c>
      <c r="GT587" s="186" t="s">
        <v>248</v>
      </c>
      <c r="GU587" s="186" t="s">
        <v>248</v>
      </c>
      <c r="GV587" s="186" t="s">
        <v>248</v>
      </c>
      <c r="GW587" s="186" t="s">
        <v>248</v>
      </c>
      <c r="GX587" s="186" t="s">
        <v>248</v>
      </c>
      <c r="GY587" s="186" t="s">
        <v>248</v>
      </c>
      <c r="GZ587" s="261" t="s">
        <v>248</v>
      </c>
      <c r="HA587" s="261" t="s">
        <v>248</v>
      </c>
      <c r="HB587" s="188">
        <f>SUM(G587:GE587)</f>
        <v>41</v>
      </c>
    </row>
    <row r="588" spans="1:211" ht="24.9" customHeight="1" thickBot="1" x14ac:dyDescent="0.35">
      <c r="A588" s="108" t="str">
        <f>A587</f>
        <v>Prod.-Q-6</v>
      </c>
      <c r="B588" s="108" t="str">
        <f>B587</f>
        <v>Pracownik Produkcji</v>
      </c>
      <c r="C588" s="108">
        <f>C587</f>
        <v>0</v>
      </c>
      <c r="D588" s="108">
        <f>D587</f>
        <v>1887</v>
      </c>
      <c r="E588" s="395"/>
      <c r="F588" s="189" t="s">
        <v>375</v>
      </c>
      <c r="G588" s="192">
        <f>IF(INDEX(tab_MinKomp[Przepisy BHP / BHP Vorschriften],MATCH($B587,tab_MinKomp[[Stanowisko / Position ]:[Stanowisko / Position ]],0))="n/a","n/a",G587-INDEX(tab_MinKomp[Przepisy BHP / BHP Vorschriften],MATCH($B587,tab_MinKomp[[Stanowisko / Position ]:[Stanowisko / Position ]],0)))</f>
        <v>0</v>
      </c>
      <c r="H588" s="193">
        <f>IF(INDEX(tab_MinKomp[Przepisy PPOŻ / Brandschutzbestimmungen],MATCH($B587,tab_MinKomp[[Stanowisko / Position ]:[Stanowisko / Position ]],0))="n/a","n/a",H587-INDEX(tab_MinKomp[Przepisy PPOŻ / Brandschutzbestimmungen],MATCH($B587,tab_MinKomp[[Stanowisko / Position ]:[Stanowisko / Position ]],0)))</f>
        <v>0</v>
      </c>
      <c r="I588" s="193">
        <f>IF(INDEX(tab_MinKomp[Ryzyko zawodowe na stanowiskach pracyv/ Berufliche Risiken an Arbeitsstellen],MATCH($B587,tab_MinKomp[[Stanowisko / Position ]:[Stanowisko / Position ]],0))="n/a","n/a",I587-INDEX(tab_MinKomp[Ryzyko zawodowe na stanowiskach pracyv/ Berufliche Risiken an Arbeitsstellen],MATCH($B587,tab_MinKomp[[Stanowisko / Position ]:[Stanowisko / Position ]],0)))</f>
        <v>0</v>
      </c>
      <c r="J588" s="193">
        <f>IF(INDEX(tab_MinKomp[Gospodarka substancjami niebezpiecznymi / Gefahrstoffmanagement],MATCH($B587,tab_MinKomp[[Stanowisko / Position ]:[Stanowisko / Position ]],0))="n/a","n/a",J587-INDEX(tab_MinKomp[Gospodarka substancjami niebezpiecznymi / Gefahrstoffmanagement],MATCH($B587,tab_MinKomp[[Stanowisko / Position ]:[Stanowisko / Position ]],0)))</f>
        <v>0</v>
      </c>
      <c r="K588" s="193">
        <f>IF(INDEX(tab_MinKomp[Gospodarka odpadami / Abfallwirtschaft],MATCH($B587,tab_MinKomp[[Stanowisko / Position ]:[Stanowisko / Position ]],0))="n/a","n/a",K587-INDEX(tab_MinKomp[Gospodarka odpadami / Abfallwirtschaft],MATCH($B587,tab_MinKomp[[Stanowisko / Position ]:[Stanowisko / Position ]],0)))</f>
        <v>0</v>
      </c>
      <c r="L588" s="194" t="str">
        <f>IF(INDEX(tab_MinKomp[Przepisy kodeksu pracy / Bestimmungen des Arbeitsgesetzes],MATCH($B587,tab_MinKomp[[Stanowisko / Position ]:[Stanowisko / Position ]],0))="n/a","n/a",L587-INDEX(tab_MinKomp[Przepisy kodeksu pracy / Bestimmungen des Arbeitsgesetzes],MATCH($B587,tab_MinKomp[[Stanowisko / Position ]:[Stanowisko / Position ]],0)))</f>
        <v>n/a</v>
      </c>
      <c r="M588" s="195" t="str">
        <f>IF(INDEX(tab_MinKomp[Przepisy o ub.społ. ZUS  / Sozialversicherungsvorschriften],MATCH($B587,tab_MinKomp[[Stanowisko / Position ]:[Stanowisko / Position ]],0))="n/a","n/a",M587-INDEX(tab_MinKomp[Przepisy o ub.społ. ZUS  / Sozialversicherungsvorschriften],MATCH($B587,tab_MinKomp[[Stanowisko / Position ]:[Stanowisko / Position ]],0)))</f>
        <v>n/a</v>
      </c>
      <c r="N588" s="194" t="str">
        <f>IF(INDEX(tab_MinKomp[PRZEPISY O PDOF /persönlich Einkommensteuergesetz ],MATCH($B587,tab_MinKomp[[Stanowisko / Position ]:[Stanowisko / Position ]],0))="n/a","n/a",N587-INDEX(tab_MinKomp[PRZEPISY O PDOF /persönlich Einkommensteuergesetz ],MATCH($B587,tab_MinKomp[[Stanowisko / Position ]:[Stanowisko / Position ]],0)))</f>
        <v>n/a</v>
      </c>
      <c r="O588" s="194">
        <f>IF(INDEX(tab_MinKomp[Regulamin pracy / Arbeitsordnung],MATCH($B587,tab_MinKomp[[Stanowisko / Position ]:[Stanowisko / Position ]],0))="n/a","n/a",O587-INDEX(tab_MinKomp[Regulamin pracy / Arbeitsordnung],MATCH($B587,tab_MinKomp[[Stanowisko / Position ]:[Stanowisko / Position ]],0)))</f>
        <v>0</v>
      </c>
      <c r="P588" s="194">
        <f>IF(INDEX(tab_MinKomp[Regulamin wynagradzania / Vergütungsordnung],MATCH($B587,tab_MinKomp[[Stanowisko / Position ]:[Stanowisko / Position ]],0))="n/a","n/a",P587-INDEX(tab_MinKomp[Regulamin wynagradzania / Vergütungsordnung],MATCH($B587,tab_MinKomp[[Stanowisko / Position ]:[Stanowisko / Position ]],0)))</f>
        <v>0</v>
      </c>
      <c r="Q588" s="194" t="str">
        <f>IF(INDEX(tab_MinKomp[System R2PŁATNIK PRO: Płace / Lohnabrechnung],MATCH($B587,tab_MinKomp[[Stanowisko / Position ]:[Stanowisko / Position ]],0))="n/a","n/a",Q587-INDEX(tab_MinKomp[System R2PŁATNIK PRO: Płace / Lohnabrechnung],MATCH($B587,tab_MinKomp[[Stanowisko / Position ]:[Stanowisko / Position ]],0)))</f>
        <v>n/a</v>
      </c>
      <c r="R588" s="194" t="str">
        <f>IF(INDEX(tab_MinKomp[SystemR2PŁATNIK PRO: KADRY / Personaldaten],MATCH($B587,tab_MinKomp[[Stanowisko / Position ]:[Stanowisko / Position ]],0))="n/a","n/a",R587-INDEX(tab_MinKomp[SystemR2PŁATNIK PRO: KADRY / Personaldaten],MATCH($B587,tab_MinKomp[[Stanowisko / Position ]:[Stanowisko / Position ]],0)))</f>
        <v>n/a</v>
      </c>
      <c r="S588" s="194" t="str">
        <f>IF(INDEX(tab_MinKomp[SYSTEM R2PŁATNIK PRO: zarządzanie pracownikami / Arbeitsverwaltung],MATCH($B587,tab_MinKomp[[Stanowisko / Position ]:[Stanowisko / Position ]],0))="n/a","n/a",S587-INDEX(tab_MinKomp[SYSTEM R2PŁATNIK PRO: zarządzanie pracownikami / Arbeitsverwaltung],MATCH($B587,tab_MinKomp[[Stanowisko / Position ]:[Stanowisko / Position ]],0)))</f>
        <v>n/a</v>
      </c>
      <c r="T588" s="194" t="str">
        <f>IF(INDEX(tab_MinKomp[Doradztwo, wsparcie personalne / Personalberatung und Unterstützung],MATCH($B587,tab_MinKomp[[Stanowisko / Position ]:[Stanowisko / Position ]],0))="n/a","n/a",T587-INDEX(tab_MinKomp[Doradztwo, wsparcie personalne / Personalberatung und Unterstützung],MATCH($B587,tab_MinKomp[[Stanowisko / Position ]:[Stanowisko / Position ]],0)))</f>
        <v>n/a</v>
      </c>
      <c r="U588" s="194" t="str">
        <f>IF(INDEX(tab_MinKomp[Przepisy o podatku VAT / MwSt.- Gesetz],MATCH($B587,tab_MinKomp[[Stanowisko / Position ]:[Stanowisko / Position ]],0))="n/a","n/a",U587-INDEX(tab_MinKomp[Przepisy o podatku VAT / MwSt.- Gesetz],MATCH($B587,tab_MinKomp[[Stanowisko / Position ]:[Stanowisko / Position ]],0)))</f>
        <v>n/a</v>
      </c>
      <c r="V588" s="194" t="str">
        <f>IF(INDEX(tab_MinKomp[PrzepisyPDOP / geschäftlich Einkommensteuergesetz],MATCH($B587,tab_MinKomp[[Stanowisko / Position ]:[Stanowisko / Position ]],0))="n/a","n/a",V587-INDEX(tab_MinKomp[PrzepisyPDOP / geschäftlich Einkommensteuergesetz],MATCH($B587,tab_MinKomp[[Stanowisko / Position ]:[Stanowisko / Position ]],0)))</f>
        <v>n/a</v>
      </c>
      <c r="W588" s="194" t="str">
        <f>IF(INDEX(tab_MinKomp[System BAAN / FINANSE (FIBU)],MATCH($B587,tab_MinKomp[[Stanowisko / Position ]:[Stanowisko / Position ]],0))="n/a","n/a",W587-INDEX(tab_MinKomp[System BAAN / FINANSE (FIBU)],MATCH($B587,tab_MinKomp[[Stanowisko / Position ]:[Stanowisko / Position ]],0)))</f>
        <v>n/a</v>
      </c>
      <c r="X588" s="194" t="str">
        <f>IF(INDEX(tab_MinKomp[Systemy pomocnicze / Hilfssysteme(STOCKPROGRAM, KALK2000 etc.)],MATCH($B587,tab_MinKomp[[Stanowisko / Position ]:[Stanowisko / Position ]],0))="n/a","n/a",X587-INDEX(tab_MinKomp[Systemy pomocnicze / Hilfssysteme(STOCKPROGRAM, KALK2000 etc.)],MATCH($B587,tab_MinKomp[[Stanowisko / Position ]:[Stanowisko / Position ]],0)))</f>
        <v>n/a</v>
      </c>
      <c r="Y588" s="194" t="str">
        <f>IF(INDEX(tab_MinKomp[Polityka rachunkowości / Buchführungspolitik],MATCH($B587,tab_MinKomp[[Stanowisko / Position ]:[Stanowisko / Position ]],0))="n/a","n/a",Y587-INDEX(tab_MinKomp[Polityka rachunkowości / Buchführungspolitik],MATCH($B587,tab_MinKomp[[Stanowisko / Position ]:[Stanowisko / Position ]],0)))</f>
        <v>n/a</v>
      </c>
      <c r="Z588" s="194" t="str">
        <f>IF(INDEX(tab_MinKomp[Ustawa o rachunkowości / Rechnungslegungsgesetz],MATCH($B587,tab_MinKomp[[Stanowisko / Position ]:[Stanowisko / Position ]],0))="n/a","n/a",Z587-INDEX(tab_MinKomp[Ustawa o rachunkowości / Rechnungslegungsgesetz],MATCH($B587,tab_MinKomp[[Stanowisko / Position ]:[Stanowisko / Position ]],0)))</f>
        <v>n/a</v>
      </c>
      <c r="AA588" s="194" t="str">
        <f>IF(INDEX(tab_MinKomp[WORKFLOW - TS-100],MATCH($B587,tab_MinKomp[[Stanowisko / Position ]:[Stanowisko / Position ]],0))="n/a","n/a",AA587-INDEX(tab_MinKomp[WORKFLOW - TS-100],MATCH($B587,tab_MinKomp[[Stanowisko / Position ]:[Stanowisko / Position ]],0)))</f>
        <v>n/a</v>
      </c>
      <c r="AB588" s="194" t="str">
        <f>IF(INDEX(tab_MinKomp[WORKFLOW - SFMS],MATCH($B587,tab_MinKomp[[Stanowisko / Position ]:[Stanowisko / Position ]],0))="n/a","n/a",AB587-INDEX(tab_MinKomp[WORKFLOW - SFMS],MATCH($B587,tab_MinKomp[[Stanowisko / Position ]:[Stanowisko / Position ]],0)))</f>
        <v>n/a</v>
      </c>
      <c r="AC588" s="194" t="str">
        <f>IF(INDEX(tab_MinKomp[System ISO 9001:2015],MATCH($B587,tab_MinKomp[[Stanowisko / Position ]:[Stanowisko / Position ]],0))="n/a","n/a",AC587-INDEX(tab_MinKomp[System ISO 9001:2015],MATCH($B587,tab_MinKomp[[Stanowisko / Position ]:[Stanowisko / Position ]],0)))</f>
        <v>n/a</v>
      </c>
      <c r="AD588" s="194" t="str">
        <f>IF(INDEX(tab_MinKomp[System ISO 9001:2015],MATCH($B587,tab_MinKomp[[Stanowisko / Position ]:[Stanowisko / Position ]],0))="n/a","n/a",AD587-INDEX(tab_MinKomp[System ISO 9001:2015],MATCH($B587,tab_MinKomp[[Stanowisko / Position ]:[Stanowisko / Position ]],0)))</f>
        <v>n/a</v>
      </c>
      <c r="AE588" s="194" t="str">
        <f>IF(INDEX(tab_MinKomp[System ISO 9001:2015],MATCH($B587,tab_MinKomp[[Stanowisko / Position ]:[Stanowisko / Position ]],0))="n/a","n/a",AE587-INDEX(tab_MinKomp[System ISO 9001:2015],MATCH($B587,tab_MinKomp[[Stanowisko / Position ]:[Stanowisko / Position ]],0)))</f>
        <v>n/a</v>
      </c>
      <c r="AF588" s="194" t="str">
        <f>IF(INDEX(tab_MinKomp[System ISO 9001:2015],MATCH($B587,tab_MinKomp[[Stanowisko / Position ]:[Stanowisko / Position ]],0))="n/a","n/a",AF587-INDEX(tab_MinKomp[System ISO 9001:2015],MATCH($B587,tab_MinKomp[[Stanowisko / Position ]:[Stanowisko / Position ]],0)))</f>
        <v>n/a</v>
      </c>
      <c r="AG588" s="194" t="str">
        <f>IF(INDEX(tab_MinKomp[Wymagania VDA 6.3 Process / Forderungen],MATCH($B587,tab_MinKomp[[Stanowisko / Position ]:[Stanowisko / Position ]],0))="n/a","n/a",AG587-INDEX(tab_MinKomp[Wymagania VDA 6.3 Process / Forderungen],MATCH($B587,tab_MinKomp[[Stanowisko / Position ]:[Stanowisko / Position ]],0)))</f>
        <v>n/a</v>
      </c>
      <c r="AH588" s="194" t="str">
        <f>IF(INDEX(tab_MinKomp[Wymagania VDA 6.5 Product / Forderungen],MATCH($B587,tab_MinKomp[[Stanowisko / Position ]:[Stanowisko / Position ]],0))="n/a","n/a",AH587-INDEX(tab_MinKomp[Wymagania VDA 6.5 Product / Forderungen],MATCH($B587,tab_MinKomp[[Stanowisko / Position ]:[Stanowisko / Position ]],0)))</f>
        <v>n/a</v>
      </c>
      <c r="AI588" s="194" t="str">
        <f>IF(INDEX(tab_MinKomp[System ISO 9001:2015],MATCH($B587,tab_MinKomp[[Stanowisko / Position ]:[Stanowisko / Position ]],0))="n/a","n/a",AI587-INDEX(tab_MinKomp[System ISO 9001:2015],MATCH($B587,tab_MinKomp[[Stanowisko / Position ]:[Stanowisko / Position ]],0)))</f>
        <v>n/a</v>
      </c>
      <c r="AJ588" s="194" t="str">
        <f>IF(INDEX(tab_MinKomp[Auditor systemu ISO 17021:2018],MATCH($B587,tab_MinKomp[[Stanowisko / Position ]:[Stanowisko / Position ]],0))="n/a","n/a",AJ587-INDEX(tab_MinKomp[Auditor systemu ISO 17021:2018],MATCH($B587,tab_MinKomp[[Stanowisko / Position ]:[Stanowisko / Position ]],0)))</f>
        <v>n/a</v>
      </c>
      <c r="AK588" s="194" t="str">
        <f>IF(INDEX(tab_MinKomp[Pełnomocnik systemu / Systemvertreter],MATCH($B587,tab_MinKomp[[Stanowisko / Position ]:[Stanowisko / Position ]],0))="n/a","n/a",AK587-INDEX(tab_MinKomp[Pełnomocnik systemu / Systemvertreter],MATCH($B587,tab_MinKomp[[Stanowisko / Position ]:[Stanowisko / Position ]],0)))</f>
        <v>n/a</v>
      </c>
      <c r="AL588" s="194">
        <f>IF(INDEX(tab_MinKomp[Polityka Etyczna - Compliance],MATCH($B587,tab_MinKomp[[Stanowisko / Position ]:[Stanowisko / Position ]],0))="n/a","n/a",AL587-INDEX(tab_MinKomp[Polityka Etyczna - Compliance],MATCH($B587,tab_MinKomp[[Stanowisko / Position ]:[Stanowisko / Position ]],0)))</f>
        <v>0</v>
      </c>
      <c r="AM588" s="194" t="str">
        <f>IF(INDEX(tab_MinKomp[WDRAŻANIE NOWYCH PROJEKTÓW/ PROCEDURA CTM],MATCH($B587,tab_MinKomp[[Stanowisko / Position ]:[Stanowisko / Position ]],0))="n/a","n/a",AM587-INDEX(tab_MinKomp[WDRAŻANIE NOWYCH PROJEKTÓW/ PROCEDURA CTM],MATCH($B587,tab_MinKomp[[Stanowisko / Position ]:[Stanowisko / Position ]],0)))</f>
        <v>n/a</v>
      </c>
      <c r="AN588" s="194" t="str">
        <f>IF(INDEX(tab_MinKomp[KAMIENIE MILOWE MSL/PIFF],MATCH($B587,tab_MinKomp[[Stanowisko / Position ]:[Stanowisko / Position ]],0))="n/a","n/a",AN587-INDEX(tab_MinKomp[KAMIENIE MILOWE MSL/PIFF],MATCH($B587,tab_MinKomp[[Stanowisko / Position ]:[Stanowisko / Position ]],0)))</f>
        <v>n/a</v>
      </c>
      <c r="AO588" s="194">
        <f>IF(INDEX(tab_MinKomp[CP],MATCH($B587,tab_MinKomp[[Stanowisko / Position ]:[Stanowisko / Position ]],0))="n/a","n/a",AO587-INDEX(tab_MinKomp[CP],MATCH($B587,tab_MinKomp[[Stanowisko / Position ]:[Stanowisko / Position ]],0)))</f>
        <v>0</v>
      </c>
      <c r="AP588" s="194" t="str">
        <f>IF(INDEX(tab_MinKomp[FMEA],MATCH($B587,tab_MinKomp[[Stanowisko / Position ]:[Stanowisko / Position ]],0))="n/a","n/a",AP587-INDEX(tab_MinKomp[FMEA],MATCH($B587,tab_MinKomp[[Stanowisko / Position ]:[Stanowisko / Position ]],0)))</f>
        <v>n/a</v>
      </c>
      <c r="AQ588" s="194">
        <f>IF(INDEX(tab_MinKomp[CP],MATCH($B587,tab_MinKomp[[Stanowisko / Position ]:[Stanowisko / Position ]],0))="n/a","n/a",AQ587-INDEX(tab_MinKomp[CP],MATCH($B587,tab_MinKomp[[Stanowisko / Position ]:[Stanowisko / Position ]],0)))</f>
        <v>0</v>
      </c>
      <c r="AR588" s="194" t="str">
        <f>IF(INDEX(tab_MinKomp[APQP],MATCH($B587,tab_MinKomp[[Stanowisko / Position ]:[Stanowisko / Position ]],0))="n/a","n/a",AR587-INDEX(tab_MinKomp[APQP],MATCH($B587,tab_MinKomp[[Stanowisko / Position ]:[Stanowisko / Position ]],0)))</f>
        <v>n/a</v>
      </c>
      <c r="AS588" s="194" t="str">
        <f>IF(INDEX(tab_MinKomp[MSA],MATCH($B587,tab_MinKomp[[Stanowisko / Position ]:[Stanowisko / Position ]],0))="n/a","n/a",AS587-INDEX(tab_MinKomp[MSA],MATCH($B587,tab_MinKomp[[Stanowisko / Position ]:[Stanowisko / Position ]],0)))</f>
        <v>n/a</v>
      </c>
      <c r="AT588" s="194" t="str">
        <f>IF(INDEX(tab_MinKomp[SPC],MATCH($B587,tab_MinKomp[[Stanowisko / Position ]:[Stanowisko / Position ]],0))="n/a","n/a",AT587-INDEX(tab_MinKomp[SPC],MATCH($B587,tab_MinKomp[[Stanowisko / Position ]:[Stanowisko / Position ]],0)))</f>
        <v>n/a</v>
      </c>
      <c r="AU588" s="194" t="str">
        <f>IF(INDEX(tab_MinKomp[CSR (SPECYFICZNE WYMAGANIA KLIENTA)],MATCH($B587,tab_MinKomp[[Stanowisko / Position ]:[Stanowisko / Position ]],0))="n/a","n/a",AU587-INDEX(tab_MinKomp[CSR (SPECYFICZNE WYMAGANIA KLIENTA)],MATCH($B587,tab_MinKomp[[Stanowisko / Position ]:[Stanowisko / Position ]],0)))</f>
        <v>n/a</v>
      </c>
      <c r="AV588" s="194">
        <f>IF(INDEX(tab_MinKomp[5S],MATCH($B587,tab_MinKomp[[Stanowisko / Position ]:[Stanowisko / Position ]],0))="n/a","n/a",AV587-INDEX(tab_MinKomp[5S],MATCH($B587,tab_MinKomp[[Stanowisko / Position ]:[Stanowisko / Position ]],0)))</f>
        <v>0</v>
      </c>
      <c r="AW588" s="194">
        <f>IF(INDEX(tab_MinKomp[CP],MATCH($B587,tab_MinKomp[[Stanowisko / Position ]:[Stanowisko / Position ]],0))="n/a","n/a",AW587-INDEX(tab_MinKomp[CP],MATCH($B587,tab_MinKomp[[Stanowisko / Position ]:[Stanowisko / Position ]],0)))</f>
        <v>0</v>
      </c>
      <c r="AX588" s="194" t="str">
        <f>IF(INDEX(tab_MinKomp[5R],MATCH($B587,tab_MinKomp[[Stanowisko / Position ]:[Stanowisko / Position ]],0))="n/a","n/a",AX587-INDEX(tab_MinKomp[5R],MATCH($B587,tab_MinKomp[[Stanowisko / Position ]:[Stanowisko / Position ]],0)))</f>
        <v>n/a</v>
      </c>
      <c r="AY588" s="194" t="str">
        <f>IF(INDEX(tab_MinKomp[Six Sigma],MATCH($B587,tab_MinKomp[[Stanowisko / Position ]:[Stanowisko / Position ]],0))="n/a","n/a",AY587-INDEX(tab_MinKomp[Six Sigma],MATCH($B587,tab_MinKomp[[Stanowisko / Position ]:[Stanowisko / Position ]],0)))</f>
        <v>n/a</v>
      </c>
      <c r="AZ588" s="194" t="str">
        <f>IF(INDEX(tab_MinKomp[System BAAN / Distribution &amp; Supply Chain],MATCH($B587,tab_MinKomp[[Stanowisko / Position ]:[Stanowisko / Position ]],0))="n/a","n/a",AZ587-INDEX(tab_MinKomp[System BAAN / Distribution &amp; Supply Chain],MATCH($B587,tab_MinKomp[[Stanowisko / Position ]:[Stanowisko / Position ]],0)))</f>
        <v>n/a</v>
      </c>
      <c r="BA588" s="194" t="str">
        <f>IF(INDEX(tab_MinKomp[Gospodarka magazynowa / Lagerverwaltung],MATCH($B587,tab_MinKomp[[Stanowisko / Position ]:[Stanowisko / Position ]],0))="n/a","n/a",BA587-INDEX(tab_MinKomp[Gospodarka magazynowa / Lagerverwaltung],MATCH($B587,tab_MinKomp[[Stanowisko / Position ]:[Stanowisko / Position ]],0)))</f>
        <v>n/a</v>
      </c>
      <c r="BB588" s="194" t="str">
        <f>IF(INDEX(tab_MinKomp[Inwentaryzacja - organizacja i przebieg / Inventurprozess],MATCH($B587,tab_MinKomp[[Stanowisko / Position ]:[Stanowisko / Position ]],0))="n/a","n/a",BB587-INDEX(tab_MinKomp[Inwentaryzacja - organizacja i przebieg / Inventurprozess],MATCH($B587,tab_MinKomp[[Stanowisko / Position ]:[Stanowisko / Position ]],0)))</f>
        <v>n/a</v>
      </c>
      <c r="BC588" s="194" t="str">
        <f>IF(INDEX(tab_MinKomp[Organizacja dostaw / Versorgungsorganisation],MATCH($B587,tab_MinKomp[[Stanowisko / Position ]:[Stanowisko / Position ]],0))="n/a","n/a",BC587-INDEX(tab_MinKomp[Organizacja dostaw / Versorgungsorganisation],MATCH($B587,tab_MinKomp[[Stanowisko / Position ]:[Stanowisko / Position ]],0)))</f>
        <v>n/a</v>
      </c>
      <c r="BD588" s="194" t="str">
        <f>IF(INDEX(tab_MinKomp[Organizacja wysyłek / Organisation von Lieferungen],MATCH($B587,tab_MinKomp[[Stanowisko / Position ]:[Stanowisko / Position ]],0))="n/a","n/a",BD587-INDEX(tab_MinKomp[Organizacja wysyłek / Organisation von Lieferungen],MATCH($B587,tab_MinKomp[[Stanowisko / Position ]:[Stanowisko / Position ]],0)))</f>
        <v>n/a</v>
      </c>
      <c r="BE588" s="194" t="str">
        <f>IF(INDEX(tab_MinKomp[Analiza magazynowa - Program Polen.mdb / Inventuranalyse],MATCH($B587,tab_MinKomp[[Stanowisko / Position ]:[Stanowisko / Position ]],0))="n/a","n/a",BE587-INDEX(tab_MinKomp[Analiza magazynowa - Program Polen.mdb / Inventuranalyse],MATCH($B587,tab_MinKomp[[Stanowisko / Position ]:[Stanowisko / Position ]],0)))</f>
        <v>n/a</v>
      </c>
      <c r="BF588" s="190" t="str">
        <f>IF(INDEX(tab_MinKomp[MMOG (Materials Management Operations Guidelines)],MATCH($B587,tab_MinKomp[[Stanowisko / Position ]:[Stanowisko / Position ]],0))="n/a","n/a",BF587-INDEX(tab_MinKomp[MMOG (Materials Management Operations Guidelines)],MATCH($B587,tab_MinKomp[[Stanowisko / Position ]:[Stanowisko / Position ]],0)))</f>
        <v>n/a</v>
      </c>
      <c r="BG588" s="190" t="str">
        <f>IF(INDEX(tab_MinKomp[GPP],MATCH($B587,tab_MinKomp[[Stanowisko / Position ]:[Stanowisko / Position ]],0))="n/a","n/a",BG587-INDEX(tab_MinKomp[GPP],MATCH($B587,tab_MinKomp[[Stanowisko / Position ]:[Stanowisko / Position ]],0)))</f>
        <v>n/a</v>
      </c>
      <c r="BH588" s="190" t="str">
        <f>IF(INDEX(tab_MinKomp[AIAG (Automotive Industry Action Group)],MATCH($B587,tab_MinKomp[[Stanowisko / Position ]:[Stanowisko / Position ]],0))="n/a","n/a",BH587-INDEX(tab_MinKomp[AIAG (Automotive Industry Action Group)],MATCH($B587,tab_MinKomp[[Stanowisko / Position ]:[Stanowisko / Position ]],0)))</f>
        <v>n/a</v>
      </c>
      <c r="BI588" s="190" t="str">
        <f>IF(INDEX(tab_MinKomp[Super-G disputes],MATCH($B587,tab_MinKomp[[Stanowisko / Position ]:[Stanowisko / Position ]],0))="n/a","n/a",BI587-INDEX(tab_MinKomp[Super-G disputes],MATCH($B587,tab_MinKomp[[Stanowisko / Position ]:[Stanowisko / Position ]],0)))</f>
        <v>n/a</v>
      </c>
      <c r="BJ588" s="190" t="str">
        <f>IF(INDEX(tab_MinKomp[CMMS3/eDDL (Direct Data Link)],MATCH($B587,tab_MinKomp[[Stanowisko / Position ]:[Stanowisko / Position ]],0))="n/a","n/a",BJ587-INDEX(tab_MinKomp[CMMS3/eDDL (Direct Data Link)],MATCH($B587,tab_MinKomp[[Stanowisko / Position ]:[Stanowisko / Position ]],0)))</f>
        <v>n/a</v>
      </c>
      <c r="BK588" s="190" t="str">
        <f>IF(INDEX(tab_MinKomp[MP&amp;L (Material Planning and Logistics)],MATCH($B587,tab_MinKomp[[Stanowisko / Position ]:[Stanowisko / Position ]],0))="n/a","n/a",BK587-INDEX(tab_MinKomp[MP&amp;L (Material Planning and Logistics)],MATCH($B587,tab_MinKomp[[Stanowisko / Position ]:[Stanowisko / Position ]],0)))</f>
        <v>n/a</v>
      </c>
      <c r="BL588" s="190" t="str">
        <f>IF(INDEX(tab_MinKomp[Supplier delivery rating],MATCH($B587,tab_MinKomp[[Stanowisko / Position ]:[Stanowisko / Position ]],0))="n/a","n/a",BL587-INDEX(tab_MinKomp[Supplier delivery rating],MATCH($B587,tab_MinKomp[[Stanowisko / Position ]:[Stanowisko / Position ]],0)))</f>
        <v>n/a</v>
      </c>
      <c r="BM588" s="194" t="str">
        <f>IF(INDEX(tab_MinKomp[Planowanie produkcji / Produktionsplanung],MATCH($B587,tab_MinKomp[[Stanowisko / Position ]:[Stanowisko / Position ]],0))="n/a","n/a",BM587-INDEX(tab_MinKomp[Planowanie produkcji / Produktionsplanung],MATCH($B587,tab_MinKomp[[Stanowisko / Position ]:[Stanowisko / Position ]],0)))</f>
        <v>n/a</v>
      </c>
      <c r="BN588" s="194" t="str">
        <f>IF(INDEX(tab_MinKomp[Obsługa maszyn KVT / KVT Maschinenbedienung],MATCH($B587,tab_MinKomp[[Stanowisko / Position ]:[Stanowisko / Position ]],0))="n/a","n/a",BN587-INDEX(tab_MinKomp[Obsługa maszyn KVT / KVT Maschinenbedienung],MATCH($B587,tab_MinKomp[[Stanowisko / Position ]:[Stanowisko / Position ]],0)))</f>
        <v>n/a</v>
      </c>
      <c r="BO588" s="194" t="str">
        <f>IF(INDEX(tab_MinKomp[Obsługa maszyn KVT / KVT Maschinenbedienung],MATCH($B587,tab_MinKomp[[Stanowisko / Position ]:[Stanowisko / Position ]],0))="n/a","n/a",BO587-INDEX(tab_MinKomp[Obsługa maszyn KVT / KVT Maschinenbedienung],MATCH($B587,tab_MinKomp[[Stanowisko / Position ]:[Stanowisko / Position ]],0)))</f>
        <v>n/a</v>
      </c>
      <c r="BP588" s="194">
        <f>IF(INDEX(tab_MinKomp[Obsługa maszyn Novapax / Novapax Maschinenbedienung],MATCH($B587,tab_MinKomp[[Stanowisko / Position ]:[Stanowisko / Position ]],0))="n/a","n/a",BP587-INDEX(tab_MinKomp[Obsługa maszyn Novapax / Novapax Maschinenbedienung],MATCH($B587,tab_MinKomp[[Stanowisko / Position ]:[Stanowisko / Position ]],0)))</f>
        <v>0</v>
      </c>
      <c r="BQ588" s="194" t="str">
        <f>IF(INDEX(tab_MinKomp[Obsługa maszyn Piovan / Piovan Maschinenbedienung],MATCH($B587,tab_MinKomp[[Stanowisko / Position ]:[Stanowisko / Position ]],0))="n/a","n/a",BQ587-INDEX(tab_MinKomp[Obsługa maszyn Piovan / Piovan Maschinenbedienung],MATCH($B587,tab_MinKomp[[Stanowisko / Position ]:[Stanowisko / Position ]],0)))</f>
        <v>n/a</v>
      </c>
      <c r="BR588" s="194">
        <f>IF(INDEX(tab_MinKomp[Eliminacja awarii / Beseitigung von Ausfällen],MATCH($B587,tab_MinKomp[[Stanowisko / Position ]:[Stanowisko / Position ]],0))="n/a","n/a",BR587-INDEX(tab_MinKomp[Eliminacja awarii / Beseitigung von Ausfällen],MATCH($B587,tab_MinKomp[[Stanowisko / Position ]:[Stanowisko / Position ]],0)))</f>
        <v>0</v>
      </c>
      <c r="BS588" s="194" t="str">
        <f>IF(INDEX(tab_MinKomp[Obsługa maszyn Piovan / Piovan Maschinenbedienung],MATCH($B587,tab_MinKomp[[Stanowisko / Position ]:[Stanowisko / Position ]],0))="n/a","n/a",BS587-INDEX(tab_MinKomp[Obsługa maszyn Piovan / Piovan Maschinenbedienung],MATCH($B587,tab_MinKomp[[Stanowisko / Position ]:[Stanowisko / Position ]],0)))</f>
        <v>n/a</v>
      </c>
      <c r="BT588" s="194" t="str">
        <f>IF(INDEX(tab_MinKomp[Obsługa maszyn Piovan / Piovan Maschinenbedienung],MATCH($B587,tab_MinKomp[[Stanowisko / Position ]:[Stanowisko / Position ]],0))="n/a","n/a",BT587-INDEX(tab_MinKomp[Obsługa maszyn Piovan / Piovan Maschinenbedienung],MATCH($B587,tab_MinKomp[[Stanowisko / Position ]:[Stanowisko / Position ]],0)))</f>
        <v>n/a</v>
      </c>
      <c r="BU588" s="194" t="str">
        <f>IF(INDEX(tab_MinKomp[Obsługa maszyn Piovan / Piovan Maschinenbedienung],MATCH($B587,tab_MinKomp[[Stanowisko / Position ]:[Stanowisko / Position ]],0))="n/a","n/a",BU587-INDEX(tab_MinKomp[Obsługa maszyn Piovan / Piovan Maschinenbedienung],MATCH($B587,tab_MinKomp[[Stanowisko / Position ]:[Stanowisko / Position ]],0)))</f>
        <v>n/a</v>
      </c>
      <c r="BV588" s="194" t="str">
        <f>IF(INDEX(tab_MinKomp[Obsługa maszyn Piovan / Piovan Maschinenbedienung],MATCH($B587,tab_MinKomp[[Stanowisko / Position ]:[Stanowisko / Position ]],0))="n/a","n/a",BV587-INDEX(tab_MinKomp[Obsługa maszyn Piovan / Piovan Maschinenbedienung],MATCH($B587,tab_MinKomp[[Stanowisko / Position ]:[Stanowisko / Position ]],0)))</f>
        <v>n/a</v>
      </c>
      <c r="BW588" s="194" t="str">
        <f>IF(INDEX(tab_MinKomp[Obsługa maszyn Piovan / Piovan Maschinenbedienung],MATCH($B587,tab_MinKomp[[Stanowisko / Position ]:[Stanowisko / Position ]],0))="n/a","n/a",BW587-INDEX(tab_MinKomp[Obsługa maszyn Piovan / Piovan Maschinenbedienung],MATCH($B587,tab_MinKomp[[Stanowisko / Position ]:[Stanowisko / Position ]],0)))</f>
        <v>n/a</v>
      </c>
      <c r="BX588" s="194" t="str">
        <f>IF(INDEX(tab_MinKomp[Obsługa maszyn Piovan / Piovan Maschinenbedienung],MATCH($B587,tab_MinKomp[[Stanowisko / Position ]:[Stanowisko / Position ]],0))="n/a","n/a",BX587-INDEX(tab_MinKomp[Obsługa maszyn Piovan / Piovan Maschinenbedienung],MATCH($B587,tab_MinKomp[[Stanowisko / Position ]:[Stanowisko / Position ]],0)))</f>
        <v>n/a</v>
      </c>
      <c r="BY588" s="194" t="str">
        <f>IF(INDEX(tab_MinKomp[Obsługa maszyn Engel / Engel Maschinenbedienung],MATCH($B587,tab_MinKomp[[Stanowisko / Position ]:[Stanowisko / Position ]],0))="n/a","n/a",BY587-INDEX(tab_MinKomp[Obsługa maszyn Engel / Engel Maschinenbedienung],MATCH($B587,tab_MinKomp[[Stanowisko / Position ]:[Stanowisko / Position ]],0)))</f>
        <v>n/a</v>
      </c>
      <c r="BZ588" s="194" t="str">
        <f>IF(INDEX(tab_MinKomp[Obsługa maszyn KVT / KVT Maschinenbedienung],MATCH($B587,tab_MinKomp[[Stanowisko / Position ]:[Stanowisko / Position ]],0))="n/a","n/a",BZ587-INDEX(tab_MinKomp[Obsługa maszyn KVT / KVT Maschinenbedienung],MATCH($B587,tab_MinKomp[[Stanowisko / Position ]:[Stanowisko / Position ]],0)))</f>
        <v>n/a</v>
      </c>
      <c r="CA588" s="194">
        <f>IF(INDEX(tab_MinKomp[Eliminacja awarii / Beseitigung von Ausfällen],MATCH($B587,tab_MinKomp[[Stanowisko / Position ]:[Stanowisko / Position ]],0))="n/a","n/a",CA587-INDEX(tab_MinKomp[Eliminacja awarii / Beseitigung von Ausfällen],MATCH($B587,tab_MinKomp[[Stanowisko / Position ]:[Stanowisko / Position ]],0)))</f>
        <v>0</v>
      </c>
      <c r="CB588" s="194" t="str">
        <f>IF(INDEX(tab_MinKomp[Obsługa maszyn ASL / ASL Maschinenbedienung],MATCH($B587,tab_MinKomp[[Stanowisko / Position ]:[Stanowisko / Position ]],0))="n/a","n/a",CB587-INDEX(tab_MinKomp[Obsługa maszyn ASL / ASL Maschinenbedienung],MATCH($B587,tab_MinKomp[[Stanowisko / Position ]:[Stanowisko / Position ]],0)))</f>
        <v>n/a</v>
      </c>
      <c r="CC588" s="194">
        <f>IF(INDEX(tab_MinKomp[Obsługa maszyn Novapax / Novapax Maschinenbedienung],MATCH($B587,tab_MinKomp[[Stanowisko / Position ]:[Stanowisko / Position ]],0))="n/a","n/a",CC587-INDEX(tab_MinKomp[Obsługa maszyn Novapax / Novapax Maschinenbedienung],MATCH($B587,tab_MinKomp[[Stanowisko / Position ]:[Stanowisko / Position ]],0)))</f>
        <v>0</v>
      </c>
      <c r="CD588" s="194">
        <f>IF(INDEX(tab_MinKomp[Obsługa maszyn Novapax / Novapax Maschinenbedienung],MATCH($B587,tab_MinKomp[[Stanowisko / Position ]:[Stanowisko / Position ]],0))="n/a","n/a",CD587-INDEX(tab_MinKomp[Obsługa maszyn Novapax / Novapax Maschinenbedienung],MATCH($B587,tab_MinKomp[[Stanowisko / Position ]:[Stanowisko / Position ]],0)))</f>
        <v>0</v>
      </c>
      <c r="CE588" s="194" t="str">
        <f>IF(INDEX(tab_MinKomp[Obsługa maszyn Piovan / Piovan Maschinenbedienung],MATCH($B587,tab_MinKomp[[Stanowisko / Position ]:[Stanowisko / Position ]],0))="n/a","n/a",CE587-INDEX(tab_MinKomp[Obsługa maszyn Piovan / Piovan Maschinenbedienung],MATCH($B587,tab_MinKomp[[Stanowisko / Position ]:[Stanowisko / Position ]],0)))</f>
        <v>n/a</v>
      </c>
      <c r="CF588" s="194" t="str">
        <f>IF(INDEX(tab_MinKomp[Obsługa maszyn Piovan / Piovan Maschinenbedienung],MATCH($B587,tab_MinKomp[[Stanowisko / Position ]:[Stanowisko / Position ]],0))="n/a","n/a",CF587-INDEX(tab_MinKomp[Obsługa maszyn Piovan / Piovan Maschinenbedienung],MATCH($B587,tab_MinKomp[[Stanowisko / Position ]:[Stanowisko / Position ]],0)))</f>
        <v>n/a</v>
      </c>
      <c r="CG588" s="194">
        <f>IF(INDEX(tab_MinKomp[Eliminacja awarii / Beseitigung von Ausfällen],MATCH($B587,tab_MinKomp[[Stanowisko / Position ]:[Stanowisko / Position ]],0))="n/a","n/a",CG587-INDEX(tab_MinKomp[Eliminacja awarii / Beseitigung von Ausfällen],MATCH($B587,tab_MinKomp[[Stanowisko / Position ]:[Stanowisko / Position ]],0)))</f>
        <v>0</v>
      </c>
      <c r="CH588" s="194" t="str">
        <f>IF(INDEX(tab_MinKomp[Wymagania VDA 6.5 Product / Forderungen],MATCH($B587,tab_MinKomp[[Stanowisko / Position ]:[Stanowisko / Position ]],0))="n/a","n/a",CH587-INDEX(tab_MinKomp[Wymagania VDA 6.5 Product / Forderungen],MATCH($B587,tab_MinKomp[[Stanowisko / Position ]:[Stanowisko / Position ]],0)))</f>
        <v>n/a</v>
      </c>
      <c r="CI588" s="194" t="str">
        <f>IF(INDEX(tab_MinKomp[Wymagania VDA 6.5 Product / Forderungen],MATCH($B587,tab_MinKomp[[Stanowisko / Position ]:[Stanowisko / Position ]],0))="n/a","n/a",CI587-INDEX(tab_MinKomp[Wymagania VDA 6.5 Product / Forderungen],MATCH($B587,tab_MinKomp[[Stanowisko / Position ]:[Stanowisko / Position ]],0)))</f>
        <v>n/a</v>
      </c>
      <c r="CJ588" s="194" t="str">
        <f>IF(INDEX(tab_MinKomp[Wymagania VDA 6.5 Product / Forderungen],MATCH($B587,tab_MinKomp[[Stanowisko / Position ]:[Stanowisko / Position ]],0))="n/a","n/a",CJ587-INDEX(tab_MinKomp[Wymagania VDA 6.5 Product / Forderungen],MATCH($B587,tab_MinKomp[[Stanowisko / Position ]:[Stanowisko / Position ]],0)))</f>
        <v>n/a</v>
      </c>
      <c r="CK588" s="194" t="str">
        <f>IF(INDEX(tab_MinKomp[Wymagania VDA 6.5 Product / Forderungen],MATCH($B587,tab_MinKomp[[Stanowisko / Position ]:[Stanowisko / Position ]],0))="n/a","n/a",CK587-INDEX(tab_MinKomp[Wymagania VDA 6.5 Product / Forderungen],MATCH($B587,tab_MinKomp[[Stanowisko / Position ]:[Stanowisko / Position ]],0)))</f>
        <v>n/a</v>
      </c>
      <c r="CL588" s="194" t="str">
        <f>IF(INDEX(tab_MinKomp[Wymagania VDA 6.5 Product / Forderungen],MATCH($B587,tab_MinKomp[[Stanowisko / Position ]:[Stanowisko / Position ]],0))="n/a","n/a",CL587-INDEX(tab_MinKomp[Wymagania VDA 6.5 Product / Forderungen],MATCH($B587,tab_MinKomp[[Stanowisko / Position ]:[Stanowisko / Position ]],0)))</f>
        <v>n/a</v>
      </c>
      <c r="CM588" s="194" t="str">
        <f>IF(INDEX(tab_MinKomp[Informatyka ogólna (techniczne i systemowe) / Allgemeine IT (Technik und System)],MATCH($B587,tab_MinKomp[[Stanowisko / Position ]:[Stanowisko / Position ]],0))="n/a","n/a",CM587-INDEX(tab_MinKomp[Informatyka ogólna (techniczne i systemowe) / Allgemeine IT (Technik und System)],MATCH($B587,tab_MinKomp[[Stanowisko / Position ]:[Stanowisko / Position ]],0)))</f>
        <v>n/a</v>
      </c>
      <c r="CN588" s="194" t="str">
        <f>IF(INDEX(tab_MinKomp[Sieci komputerowe / Computernetzwerke],MATCH($B587,tab_MinKomp[[Stanowisko / Position ]:[Stanowisko / Position ]],0))="n/a","n/a",CN587-INDEX(tab_MinKomp[Sieci komputerowe / Computernetzwerke],MATCH($B587,tab_MinKomp[[Stanowisko / Position ]:[Stanowisko / Position ]],0)))</f>
        <v>n/a</v>
      </c>
      <c r="CO588" s="194" t="str">
        <f>IF(INDEX(tab_MinKomp[Hardware (komputery PC, drukarki biurowe i etykietowe, telefonia stacjonarna i mobilna) (PC, Drucker, Telefpne, Handys)],MATCH($B587,tab_MinKomp[[Stanowisko / Position ]:[Stanowisko / Position ]],0))="n/a","n/a",CO587-INDEX(tab_MinKomp[Hardware (komputery PC, drukarki biurowe i etykietowe, telefonia stacjonarna i mobilna) (PC, Drucker, Telefpne, Handys)],MATCH($B587,tab_MinKomp[[Stanowisko / Position ]:[Stanowisko / Position ]],0)))</f>
        <v>n/a</v>
      </c>
      <c r="CP588" s="194" t="str">
        <f>IF(INDEX(tab_MinKomp[Software &amp; Systems (MS Office, MS Remote Desktop)],MATCH($B587,tab_MinKomp[[Stanowisko / Position ]:[Stanowisko / Position ]],0))="n/a","n/a",CP587-INDEX(tab_MinKomp[Software &amp; Systems (MS Office, MS Remote Desktop)],MATCH($B587,tab_MinKomp[[Stanowisko / Position ]:[Stanowisko / Position ]],0)))</f>
        <v>n/a</v>
      </c>
      <c r="CQ588" s="194" t="str">
        <f>IF(INDEX(tab_MinKomp[Programowanie obiektowe (PHP) / Objektprogrammierung],MATCH($B587,tab_MinKomp[[Stanowisko / Position ]:[Stanowisko / Position ]],0))="n/a","n/a",CQ587-INDEX(tab_MinKomp[Programowanie obiektowe (PHP) / Objektprogrammierung],MATCH($B587,tab_MinKomp[[Stanowisko / Position ]:[Stanowisko / Position ]],0)))</f>
        <v>n/a</v>
      </c>
      <c r="CR588" s="194" t="str">
        <f>IF(INDEX(tab_MinKomp[Scrum],MATCH($B587,tab_MinKomp[[Stanowisko / Position ]:[Stanowisko / Position ]],0))="n/a","n/a",CR587-INDEX(tab_MinKomp[Scrum],MATCH($B587,tab_MinKomp[[Stanowisko / Position ]:[Stanowisko / Position ]],0)))</f>
        <v>n/a</v>
      </c>
      <c r="CS588" s="194" t="str">
        <f>IF(INDEX(tab_MinKomp[SQL (MySQL)],MATCH($B587,tab_MinKomp[[Stanowisko / Position ]:[Stanowisko / Position ]],0))="n/a","n/a",CS587-INDEX(tab_MinKomp[SQL (MySQL)],MATCH($B587,tab_MinKomp[[Stanowisko / Position ]:[Stanowisko / Position ]],0)))</f>
        <v>n/a</v>
      </c>
      <c r="CT588" s="194" t="str">
        <f>IF(INDEX(tab_MinKomp[Javascript],MATCH($B587,tab_MinKomp[[Stanowisko / Position ]:[Stanowisko / Position ]],0))="n/a","n/a",CT587-INDEX(tab_MinKomp[Javascript],MATCH($B587,tab_MinKomp[[Stanowisko / Position ]:[Stanowisko / Position ]],0)))</f>
        <v>n/a</v>
      </c>
      <c r="CU588" s="194" t="str">
        <f>IF(INDEX(tab_MinKomp[Joomla],MATCH($B587,tab_MinKomp[[Stanowisko / Position ]:[Stanowisko / Position ]],0))="n/a","n/a",CU587-INDEX(tab_MinKomp[Joomla],MATCH($B587,tab_MinKomp[[Stanowisko / Position ]:[Stanowisko / Position ]],0)))</f>
        <v>n/a</v>
      </c>
      <c r="CV588" s="194" t="str">
        <f>IF(INDEX(tab_MinKomp[Bash],MATCH($B587,tab_MinKomp[[Stanowisko / Position ]:[Stanowisko / Position ]],0))="n/a","n/a",CV587-INDEX(tab_MinKomp[Bash],MATCH($B587,tab_MinKomp[[Stanowisko / Position ]:[Stanowisko / Position ]],0)))</f>
        <v>n/a</v>
      </c>
      <c r="CW588" s="194">
        <f>IF(INDEX(tab_MinKomp[Systemy MES (HYDRA / SFMS)],MATCH($B587,tab_MinKomp[[Stanowisko / Position ]:[Stanowisko / Position ]],0))="n/a","n/a",CW587-INDEX(tab_MinKomp[Systemy MES (HYDRA / SFMS)],MATCH($B587,tab_MinKomp[[Stanowisko / Position ]:[Stanowisko / Position ]],0)))</f>
        <v>-1</v>
      </c>
      <c r="CX588" s="194" t="str">
        <f>IF(INDEX(tab_MinKomp[HTML / CSS],MATCH($B587,tab_MinKomp[[Stanowisko / Position ]:[Stanowisko / Position ]],0))="n/a","n/a",CX587-INDEX(tab_MinKomp[HTML / CSS],MATCH($B587,tab_MinKomp[[Stanowisko / Position ]:[Stanowisko / Position ]],0)))</f>
        <v>n/a</v>
      </c>
      <c r="CY588" s="194" t="str">
        <f>IF(INDEX(tab_MinKomp[SYSTEM PR],MATCH($B587,tab_MinKomp[[Stanowisko / Position ]:[Stanowisko / Position ]],0))="n/a","n/a",CY587-INDEX(tab_MinKomp[SYSTEM PR],MATCH($B587,tab_MinKomp[[Stanowisko / Position ]:[Stanowisko / Position ]],0)))</f>
        <v>n/a</v>
      </c>
      <c r="CZ588" s="194" t="str">
        <f>IF(INDEX(tab_MinKomp[System Einkauf XP / EBA],MATCH($B587,tab_MinKomp[[Stanowisko / Position ]:[Stanowisko / Position ]],0))="n/a","n/a",CZ587-INDEX(tab_MinKomp[System Einkauf XP / EBA],MATCH($B587,tab_MinKomp[[Stanowisko / Position ]:[Stanowisko / Position ]],0)))</f>
        <v>n/a</v>
      </c>
      <c r="DA588" s="194" t="str">
        <f>IF(INDEX(tab_MinKomp[Techniki negocjacyjne / Verhandlungstechniken],MATCH($B587,tab_MinKomp[[Stanowisko / Position ]:[Stanowisko / Position ]],0))="n/a","n/a",DA587-INDEX(tab_MinKomp[Techniki negocjacyjne / Verhandlungstechniken],MATCH($B587,tab_MinKomp[[Stanowisko / Position ]:[Stanowisko / Position ]],0)))</f>
        <v>n/a</v>
      </c>
      <c r="DB588" s="194" t="str">
        <f>IF(INDEX(tab_MinKomp[Znajomość rynku branżowego / Kenntnis des Industrie Marktes],MATCH($B587,tab_MinKomp[[Stanowisko / Position ]:[Stanowisko / Position ]],0))="n/a","n/a",DB587-INDEX(tab_MinKomp[Znajomość rynku branżowego / Kenntnis des Industrie Marktes],MATCH($B587,tab_MinKomp[[Stanowisko / Position ]:[Stanowisko / Position ]],0)))</f>
        <v>n/a</v>
      </c>
      <c r="DC588" s="194" t="str">
        <f>IF(INDEX(tab_MinKomp[SUPPLIER MANAGEMENT],MATCH($B587,tab_MinKomp[[Stanowisko / Position ]:[Stanowisko / Position ]],0))="n/a","n/a",DC587-INDEX(tab_MinKomp[SUPPLIER MANAGEMENT],MATCH($B587,tab_MinKomp[[Stanowisko / Position ]:[Stanowisko / Position ]],0)))</f>
        <v>n/a</v>
      </c>
      <c r="DD588" s="194" t="str">
        <f>IF(INDEX(tab_MinKomp[SUPPLIER MANAGEMENT],MATCH($B587,tab_MinKomp[[Stanowisko / Position ]:[Stanowisko / Position ]],0))="n/a","n/a",DD587-INDEX(tab_MinKomp[SUPPLIER MANAGEMENT],MATCH($B587,tab_MinKomp[[Stanowisko / Position ]:[Stanowisko / Position ]],0)))</f>
        <v>n/a</v>
      </c>
      <c r="DE588" s="194" t="str">
        <f>IF(INDEX(tab_MinKomp[SUPPLIER MANAGEMENT],MATCH($B587,tab_MinKomp[[Stanowisko / Position ]:[Stanowisko / Position ]],0))="n/a","n/a",DE587-INDEX(tab_MinKomp[SUPPLIER MANAGEMENT],MATCH($B587,tab_MinKomp[[Stanowisko / Position ]:[Stanowisko / Position ]],0)))</f>
        <v>n/a</v>
      </c>
      <c r="DF588" s="194">
        <f>IF(INDEX(tab_MinKomp[LEAN MANAGEMENT],MATCH($B587,tab_MinKomp[[Stanowisko / Position ]:[Stanowisko / Position ]],0))="n/a","n/a",DF587-INDEX(tab_MinKomp[LEAN MANAGEMENT],MATCH($B587,tab_MinKomp[[Stanowisko / Position ]:[Stanowisko / Position ]],0)))</f>
        <v>0</v>
      </c>
      <c r="DG588" s="194" t="str">
        <f>IF(INDEX(tab_MinKomp[PPAP/PSW],MATCH($B587,tab_MinKomp[[Stanowisko / Position ]:[Stanowisko / Position ]],0))="n/a","n/a",DG587-INDEX(tab_MinKomp[PPAP/PSW],MATCH($B587,tab_MinKomp[[Stanowisko / Position ]:[Stanowisko / Position ]],0)))</f>
        <v>n/a</v>
      </c>
      <c r="DH588" s="194" t="str">
        <f>IF(INDEX(tab_MinKomp[SUPPLIER MANAGEMENT],MATCH($B587,tab_MinKomp[[Stanowisko / Position ]:[Stanowisko / Position ]],0))="n/a","n/a",DH587-INDEX(tab_MinKomp[SUPPLIER MANAGEMENT],MATCH($B587,tab_MinKomp[[Stanowisko / Position ]:[Stanowisko / Position ]],0)))</f>
        <v>n/a</v>
      </c>
      <c r="DI588" s="194" t="str">
        <f>IF(INDEX(tab_MinKomp[OBSŁUGA PORTALI KLIENTA / Kundenportale],MATCH($B587,tab_MinKomp[[Stanowisko / Position ]:[Stanowisko / Position ]],0))="n/a","n/a",DI587-INDEX(tab_MinKomp[OBSŁUGA PORTALI KLIENTA / Kundenportale],MATCH($B587,tab_MinKomp[[Stanowisko / Position ]:[Stanowisko / Position ]],0)))</f>
        <v>n/a</v>
      </c>
      <c r="DJ588" s="194" t="str">
        <f>IF(INDEX(tab_MinKomp[Obsługa systemu BABTECQ / BABTECQ System],MATCH($B587,tab_MinKomp[[Stanowisko / Position ]:[Stanowisko / Position ]],0))="n/a","n/a",DJ587-INDEX(tab_MinKomp[Obsługa systemu BABTECQ / BABTECQ System],MATCH($B587,tab_MinKomp[[Stanowisko / Position ]:[Stanowisko / Position ]],0)))</f>
        <v>n/a</v>
      </c>
      <c r="DK588" s="194" t="str">
        <f>IF(INDEX(tab_MinKomp[Rysunek techniczny / technische Zeichnung],MATCH($B587,tab_MinKomp[[Stanowisko / Position ]:[Stanowisko / Position ]],0))="n/a","n/a",DK587-INDEX(tab_MinKomp[Rysunek techniczny / technische Zeichnung],MATCH($B587,tab_MinKomp[[Stanowisko / Position ]:[Stanowisko / Position ]],0)))</f>
        <v>n/a</v>
      </c>
      <c r="DL588" s="194" t="str">
        <f>IF(INDEX(tab_MinKomp[Kalibracja / Kalibrierung],MATCH($B587,tab_MinKomp[[Stanowisko / Position ]:[Stanowisko / Position ]],0))="n/a","n/a",DL587-INDEX(tab_MinKomp[Kalibracja / Kalibrierung],MATCH($B587,tab_MinKomp[[Stanowisko / Position ]:[Stanowisko / Position ]],0)))</f>
        <v>n/a</v>
      </c>
      <c r="DM588" s="194" t="str">
        <f>IF(INDEX(tab_MinKomp[Rekwalifikacja / Requalifizierung],MATCH($B587,tab_MinKomp[[Stanowisko / Position ]:[Stanowisko / Position ]],0))="n/a","n/a",DM587-INDEX(tab_MinKomp[Rekwalifikacja / Requalifizierung],MATCH($B587,tab_MinKomp[[Stanowisko / Position ]:[Stanowisko / Position ]],0)))</f>
        <v>n/a</v>
      </c>
      <c r="DN588" s="190" t="str">
        <f>IF(INDEX(tab_MinKomp[Testy czystości / Reinheitstests],MATCH($B587,tab_MinKomp[[Stanowisko / Position ]:[Stanowisko / Position ]],0))="n/a","n/a",DN587-INDEX(tab_MinKomp[Testy czystości / Reinheitstests],MATCH($B587,tab_MinKomp[[Stanowisko / Position ]:[Stanowisko / Position ]],0)))</f>
        <v>n/a</v>
      </c>
      <c r="DO588" s="190" t="str">
        <f>IF(INDEX(tab_MinKomp[Testy czystości / Reinheitstests],MATCH($B587,tab_MinKomp[[Stanowisko / Position ]:[Stanowisko / Position ]],0))="n/a","n/a",DO587-INDEX(tab_MinKomp[Testy czystości / Reinheitstests],MATCH($B587,tab_MinKomp[[Stanowisko / Position ]:[Stanowisko / Position ]],0)))</f>
        <v>n/a</v>
      </c>
      <c r="DP588" s="190" t="str">
        <f>IF(INDEX(tab_MinKomp[Testy czystości / Reinheitstests],MATCH($B587,tab_MinKomp[[Stanowisko / Position ]:[Stanowisko / Position ]],0))="n/a","n/a",DP587-INDEX(tab_MinKomp[Testy czystości / Reinheitstests],MATCH($B587,tab_MinKomp[[Stanowisko / Position ]:[Stanowisko / Position ]],0)))</f>
        <v>n/a</v>
      </c>
      <c r="DQ588" s="190" t="str">
        <f>IF(INDEX(tab_MinKomp[Testy czystości / Reinheitstests],MATCH($B587,tab_MinKomp[[Stanowisko / Position ]:[Stanowisko / Position ]],0))="n/a","n/a",DQ587-INDEX(tab_MinKomp[Testy czystości / Reinheitstests],MATCH($B587,tab_MinKomp[[Stanowisko / Position ]:[Stanowisko / Position ]],0)))</f>
        <v>n/a</v>
      </c>
      <c r="DR588" s="190" t="str">
        <f>IF(INDEX(tab_MinKomp[Testy czystości / Reinheitstests],MATCH($B587,tab_MinKomp[[Stanowisko / Position ]:[Stanowisko / Position ]],0))="n/a","n/a",DR587-INDEX(tab_MinKomp[Testy czystości / Reinheitstests],MATCH($B587,tab_MinKomp[[Stanowisko / Position ]:[Stanowisko / Position ]],0)))</f>
        <v>n/a</v>
      </c>
      <c r="DS588" s="190" t="str">
        <f>IF(INDEX(tab_MinKomp[Testy czystości / Reinheitstests],MATCH($B587,tab_MinKomp[[Stanowisko / Position ]:[Stanowisko / Position ]],0))="n/a","n/a",DS587-INDEX(tab_MinKomp[Testy czystości / Reinheitstests],MATCH($B587,tab_MinKomp[[Stanowisko / Position ]:[Stanowisko / Position ]],0)))</f>
        <v>n/a</v>
      </c>
      <c r="DT588" s="194" t="str">
        <f>IF(INDEX(tab_MinKomp[SUPPLIER MANAGEMENT],MATCH($B587,tab_MinKomp[[Stanowisko / Position ]:[Stanowisko / Position ]],0))="n/a","n/a",DT587-INDEX(tab_MinKomp[SUPPLIER MANAGEMENT],MATCH($B587,tab_MinKomp[[Stanowisko / Position ]:[Stanowisko / Position ]],0)))</f>
        <v>n/a</v>
      </c>
      <c r="DU588" s="190" t="str">
        <f>IF(INDEX(tab_MinKomp[Testy czystości / Reinheitstests],MATCH($B587,tab_MinKomp[[Stanowisko / Position ]:[Stanowisko / Position ]],0))="n/a","n/a",DU587-INDEX(tab_MinKomp[Testy czystości / Reinheitstests],MATCH($B587,tab_MinKomp[[Stanowisko / Position ]:[Stanowisko / Position ]],0)))</f>
        <v>n/a</v>
      </c>
      <c r="DV588" s="190" t="str">
        <f>IF(INDEX(tab_MinKomp[Testy czystości / Reinheitstests],MATCH($B587,tab_MinKomp[[Stanowisko / Position ]:[Stanowisko / Position ]],0))="n/a","n/a",DV587-INDEX(tab_MinKomp[Testy czystości / Reinheitstests],MATCH($B587,tab_MinKomp[[Stanowisko / Position ]:[Stanowisko / Position ]],0)))</f>
        <v>n/a</v>
      </c>
      <c r="DW588" s="190" t="str">
        <f>IF(INDEX(tab_MinKomp[Testy czystości / Reinheitstests],MATCH($B587,tab_MinKomp[[Stanowisko / Position ]:[Stanowisko / Position ]],0))="n/a","n/a",DW587-INDEX(tab_MinKomp[Testy czystości / Reinheitstests],MATCH($B587,tab_MinKomp[[Stanowisko / Position ]:[Stanowisko / Position ]],0)))</f>
        <v>n/a</v>
      </c>
      <c r="DX588" s="190" t="str">
        <f>IF(INDEX(tab_MinKomp[Testy czystości / Reinheitstests],MATCH($B587,tab_MinKomp[[Stanowisko / Position ]:[Stanowisko / Position ]],0))="n/a","n/a",DX587-INDEX(tab_MinKomp[Testy czystości / Reinheitstests],MATCH($B587,tab_MinKomp[[Stanowisko / Position ]:[Stanowisko / Position ]],0)))</f>
        <v>n/a</v>
      </c>
      <c r="DY588" s="190" t="str">
        <f>IF(INDEX(tab_MinKomp[Testy czystości / Reinheitstests],MATCH($B587,tab_MinKomp[[Stanowisko / Position ]:[Stanowisko / Position ]],0))="n/a","n/a",DY587-INDEX(tab_MinKomp[Testy czystości / Reinheitstests],MATCH($B587,tab_MinKomp[[Stanowisko / Position ]:[Stanowisko / Position ]],0)))</f>
        <v>n/a</v>
      </c>
      <c r="DZ588" s="190" t="str">
        <f>IF(INDEX(tab_MinKomp[Testy czystości / Reinheitstests],MATCH($B587,tab_MinKomp[[Stanowisko / Position ]:[Stanowisko / Position ]],0))="n/a","n/a",DZ587-INDEX(tab_MinKomp[Testy czystości / Reinheitstests],MATCH($B587,tab_MinKomp[[Stanowisko / Position ]:[Stanowisko / Position ]],0)))</f>
        <v>n/a</v>
      </c>
      <c r="EA588" s="194" t="str">
        <f>IF(INDEX(tab_MinKomp[SUPPLIER MANAGEMENT],MATCH($B587,tab_MinKomp[[Stanowisko / Position ]:[Stanowisko / Position ]],0))="n/a","n/a",EA587-INDEX(tab_MinKomp[SUPPLIER MANAGEMENT],MATCH($B587,tab_MinKomp[[Stanowisko / Position ]:[Stanowisko / Position ]],0)))</f>
        <v>n/a</v>
      </c>
      <c r="EB588" s="190" t="str">
        <f>IF(INDEX(tab_MinKomp[Testy czystości / Reinheitstests],MATCH($B587,tab_MinKomp[[Stanowisko / Position ]:[Stanowisko / Position ]],0))="n/a","n/a",EB587-INDEX(tab_MinKomp[Testy czystości / Reinheitstests],MATCH($B587,tab_MinKomp[[Stanowisko / Position ]:[Stanowisko / Position ]],0)))</f>
        <v>n/a</v>
      </c>
      <c r="EC588" s="190" t="str">
        <f>IF(INDEX(tab_MinKomp[Testy czystości / Reinheitstests],MATCH($B587,tab_MinKomp[[Stanowisko / Position ]:[Stanowisko / Position ]],0))="n/a","n/a",EC587-INDEX(tab_MinKomp[Testy czystości / Reinheitstests],MATCH($B587,tab_MinKomp[[Stanowisko / Position ]:[Stanowisko / Position ]],0)))</f>
        <v>n/a</v>
      </c>
      <c r="ED588" s="190" t="str">
        <f>IF(INDEX(tab_MinKomp[Testy czystości / Reinheitstests],MATCH($B587,tab_MinKomp[[Stanowisko / Position ]:[Stanowisko / Position ]],0))="n/a","n/a",ED587-INDEX(tab_MinKomp[Testy czystości / Reinheitstests],MATCH($B587,tab_MinKomp[[Stanowisko / Position ]:[Stanowisko / Position ]],0)))</f>
        <v>n/a</v>
      </c>
      <c r="EE588" s="190" t="str">
        <f>IF(INDEX(tab_MinKomp[Testy czystości / Reinheitstests],MATCH($B587,tab_MinKomp[[Stanowisko / Position ]:[Stanowisko / Position ]],0))="n/a","n/a",EE587-INDEX(tab_MinKomp[Testy czystości / Reinheitstests],MATCH($B587,tab_MinKomp[[Stanowisko / Position ]:[Stanowisko / Position ]],0)))</f>
        <v>n/a</v>
      </c>
      <c r="EF588" s="190" t="str">
        <f>IF(INDEX(tab_MinKomp[Testy czystości / Reinheitstests],MATCH($B587,tab_MinKomp[[Stanowisko / Position ]:[Stanowisko / Position ]],0))="n/a","n/a",EF587-INDEX(tab_MinKomp[Testy czystości / Reinheitstests],MATCH($B587,tab_MinKomp[[Stanowisko / Position ]:[Stanowisko / Position ]],0)))</f>
        <v>n/a</v>
      </c>
      <c r="EG588" s="190" t="str">
        <f>IF(INDEX(tab_MinKomp[Testy czystości / Reinheitstests],MATCH($B587,tab_MinKomp[[Stanowisko / Position ]:[Stanowisko / Position ]],0))="n/a","n/a",EG587-INDEX(tab_MinKomp[Testy czystości / Reinheitstests],MATCH($B587,tab_MinKomp[[Stanowisko / Position ]:[Stanowisko / Position ]],0)))</f>
        <v>n/a</v>
      </c>
      <c r="EH588" s="190" t="str">
        <f>IF(INDEX(tab_MinKomp[Testy czystości / Reinheitstests],MATCH($B587,tab_MinKomp[[Stanowisko / Position ]:[Stanowisko / Position ]],0))="n/a","n/a",EH587-INDEX(tab_MinKomp[Testy czystości / Reinheitstests],MATCH($B587,tab_MinKomp[[Stanowisko / Position ]:[Stanowisko / Position ]],0)))</f>
        <v>n/a</v>
      </c>
      <c r="EI588" s="190" t="str">
        <f>IF(INDEX(tab_MinKomp[Testy czystości / Reinheitstests],MATCH($B587,tab_MinKomp[[Stanowisko / Position ]:[Stanowisko / Position ]],0))="n/a","n/a",EI587-INDEX(tab_MinKomp[Testy czystości / Reinheitstests],MATCH($B587,tab_MinKomp[[Stanowisko / Position ]:[Stanowisko / Position ]],0)))</f>
        <v>n/a</v>
      </c>
      <c r="EJ588" s="190" t="str">
        <f>IF(INDEX(tab_MinKomp[Testy czystości / Reinheitstests],MATCH($B587,tab_MinKomp[[Stanowisko / Position ]:[Stanowisko / Position ]],0))="n/a","n/a",EJ587-INDEX(tab_MinKomp[Testy czystości / Reinheitstests],MATCH($B587,tab_MinKomp[[Stanowisko / Position ]:[Stanowisko / Position ]],0)))</f>
        <v>n/a</v>
      </c>
      <c r="EK588" s="190" t="str">
        <f>IF(INDEX(tab_MinKomp[Testy czystości / Reinheitstests],MATCH($B587,tab_MinKomp[[Stanowisko / Position ]:[Stanowisko / Position ]],0))="n/a","n/a",EK587-INDEX(tab_MinKomp[Testy czystości / Reinheitstests],MATCH($B587,tab_MinKomp[[Stanowisko / Position ]:[Stanowisko / Position ]],0)))</f>
        <v>n/a</v>
      </c>
      <c r="EL588" s="190" t="str">
        <f>IF(INDEX(tab_MinKomp[Testy czystości / Reinheitstests],MATCH($B587,tab_MinKomp[[Stanowisko / Position ]:[Stanowisko / Position ]],0))="n/a","n/a",EL587-INDEX(tab_MinKomp[Testy czystości / Reinheitstests],MATCH($B587,tab_MinKomp[[Stanowisko / Position ]:[Stanowisko / Position ]],0)))</f>
        <v>n/a</v>
      </c>
      <c r="EM588" s="190" t="str">
        <f>IF(INDEX(tab_MinKomp[Testy czystości / Reinheitstests],MATCH($B587,tab_MinKomp[[Stanowisko / Position ]:[Stanowisko / Position ]],0))="n/a","n/a",EM587-INDEX(tab_MinKomp[Testy czystości / Reinheitstests],MATCH($B587,tab_MinKomp[[Stanowisko / Position ]:[Stanowisko / Position ]],0)))</f>
        <v>n/a</v>
      </c>
      <c r="EN588" s="190" t="str">
        <f>IF(INDEX(tab_MinKomp[Testy czystości / Reinheitstests],MATCH($B587,tab_MinKomp[[Stanowisko / Position ]:[Stanowisko / Position ]],0))="n/a","n/a",EN587-INDEX(tab_MinKomp[Testy czystości / Reinheitstests],MATCH($B587,tab_MinKomp[[Stanowisko / Position ]:[Stanowisko / Position ]],0)))</f>
        <v>n/a</v>
      </c>
      <c r="EO588" s="194" t="str">
        <f>IF(INDEX(tab_MinKomp[Konserwacja Rep],MATCH($B587,tab_MinKomp[[Stanowisko / Position ]:[Stanowisko / Position ]],0))="n/a","n/a",EO587-INDEX(tab_MinKomp[Konserwacja Rep],MATCH($B587,tab_MinKomp[[Stanowisko / Position ]:[Stanowisko / Position ]],0)))</f>
        <v>n/a</v>
      </c>
      <c r="EP588" s="194" t="str">
        <f>IF(INDEX(tab_MinKomp[[Konserwacja Engel ]],MATCH($B587,tab_MinKomp[[Stanowisko / Position ]:[Stanowisko / Position ]],0))="n/a","n/a",EP587-INDEX(tab_MinKomp[[Konserwacja Engel ]],MATCH($B587,tab_MinKomp[[Stanowisko / Position ]:[Stanowisko / Position ]],0)))</f>
        <v>n/a</v>
      </c>
      <c r="EQ588" s="194" t="str">
        <f>IF(INDEX(tab_MinKomp[Konserwacja B 50],MATCH($B587,tab_MinKomp[[Stanowisko / Position ]:[Stanowisko / Position ]],0))="n/a","n/a",EQ587-INDEX(tab_MinKomp[Konserwacja B 50],MATCH($B587,tab_MinKomp[[Stanowisko / Position ]:[Stanowisko / Position ]],0)))</f>
        <v>n/a</v>
      </c>
      <c r="ER588" s="194" t="str">
        <f>IF(INDEX(tab_MinKomp[[Konserwacja EOL ]],MATCH($B587,tab_MinKomp[[Stanowisko / Position ]:[Stanowisko / Position ]],0))="n/a","n/a",ER587-INDEX(tab_MinKomp[[Konserwacja EOL ]],MATCH($B587,tab_MinKomp[[Stanowisko / Position ]:[Stanowisko / Position ]],0)))</f>
        <v>n/a</v>
      </c>
      <c r="ES588" s="194" t="str">
        <f>IF(INDEX(tab_MinKomp[Konserwacja Branson],MATCH($B587,tab_MinKomp[[Stanowisko / Position ]:[Stanowisko / Position ]],0))="n/a","n/a",ES587-INDEX(tab_MinKomp[Konserwacja Branson],MATCH($B587,tab_MinKomp[[Stanowisko / Position ]:[Stanowisko / Position ]],0)))</f>
        <v>n/a</v>
      </c>
      <c r="ET588" s="194" t="str">
        <f>IF(INDEX(tab_MinKomp[Konserwacja coolery],MATCH($B587,tab_MinKomp[[Stanowisko / Position ]:[Stanowisko / Position ]],0))="n/a","n/a",ET587-INDEX(tab_MinKomp[Konserwacja coolery],MATCH($B587,tab_MinKomp[[Stanowisko / Position ]:[Stanowisko / Position ]],0)))</f>
        <v>n/a</v>
      </c>
      <c r="EU588" s="194" t="str">
        <f>IF(INDEX(tab_MinKomp[Konserwacja piecy],MATCH($B587,tab_MinKomp[[Stanowisko / Position ]:[Stanowisko / Position ]],0))="n/a","n/a",EU587-INDEX(tab_MinKomp[Konserwacja piecy],MATCH($B587,tab_MinKomp[[Stanowisko / Position ]:[Stanowisko / Position ]],0)))</f>
        <v>n/a</v>
      </c>
      <c r="EV588" s="194" t="str">
        <f>IF(INDEX(tab_MinKomp[Rysunek techniczny- czytanie],MATCH($B587,tab_MinKomp[[Stanowisko / Position ]:[Stanowisko / Position ]],0))="n/a","n/a",EV587-INDEX(tab_MinKomp[Rysunek techniczny- czytanie],MATCH($B587,tab_MinKomp[[Stanowisko / Position ]:[Stanowisko / Position ]],0)))</f>
        <v>n/a</v>
      </c>
      <c r="EW588" s="194" t="str">
        <f>IF(INDEX(tab_MinKomp[Elektryka],MATCH($B587,tab_MinKomp[[Stanowisko / Position ]:[Stanowisko / Position ]],0))="n/a","n/a",EW587-INDEX(tab_MinKomp[Elektryka],MATCH($B587,tab_MinKomp[[Stanowisko / Position ]:[Stanowisko / Position ]],0)))</f>
        <v>n/a</v>
      </c>
      <c r="EX588" s="194" t="str">
        <f>IF(INDEX(tab_MinKomp[Pneumatyka],MATCH($B587,tab_MinKomp[[Stanowisko / Position ]:[Stanowisko / Position ]],0))="n/a","n/a",EX587-INDEX(tab_MinKomp[Pneumatyka],MATCH($B587,tab_MinKomp[[Stanowisko / Position ]:[Stanowisko / Position ]],0)))</f>
        <v>n/a</v>
      </c>
      <c r="EY588" s="194" t="str">
        <f>IF(INDEX(tab_MinKomp[[Hydraulika ]],MATCH($B587,tab_MinKomp[[Stanowisko / Position ]:[Stanowisko / Position ]],0))="n/a","n/a",EY587-INDEX(tab_MinKomp[[Hydraulika ]],MATCH($B587,tab_MinKomp[[Stanowisko / Position ]:[Stanowisko / Position ]],0)))</f>
        <v>n/a</v>
      </c>
      <c r="EZ588" s="194" t="str">
        <f>IF(INDEX(tab_MinKomp[Podciśnienie],MATCH($B587,tab_MinKomp[[Stanowisko / Position ]:[Stanowisko / Position ]],0))="n/a","n/a",EZ587-INDEX(tab_MinKomp[Podciśnienie],MATCH($B587,tab_MinKomp[[Stanowisko / Position ]:[Stanowisko / Position ]],0)))</f>
        <v>n/a</v>
      </c>
      <c r="FA588" s="194" t="str">
        <f>IF(INDEX(tab_MinKomp[Usuwanie awarii],MATCH($B587,tab_MinKomp[[Stanowisko / Position ]:[Stanowisko / Position ]],0))="n/a","n/a",FA587-INDEX(tab_MinKomp[Usuwanie awarii],MATCH($B587,tab_MinKomp[[Stanowisko / Position ]:[Stanowisko / Position ]],0)))</f>
        <v>n/a</v>
      </c>
      <c r="FB588" s="194" t="str">
        <f>IF(INDEX(tab_MinKomp[Obsługa robotów],MATCH($B587,tab_MinKomp[[Stanowisko / Position ]:[Stanowisko / Position ]],0))="n/a","n/a",FB587-INDEX(tab_MinKomp[Obsługa robotów],MATCH($B587,tab_MinKomp[[Stanowisko / Position ]:[Stanowisko / Position ]],0)))</f>
        <v>n/a</v>
      </c>
      <c r="FC588" s="194" t="str">
        <f>IF(INDEX(tab_MinKomp[Obsługa sterowania maszyny],MATCH($B587,tab_MinKomp[[Stanowisko / Position ]:[Stanowisko / Position ]],0))="n/a","n/a",FC587-INDEX(tab_MinKomp[Obsługa sterowania maszyny],MATCH($B587,tab_MinKomp[[Stanowisko / Position ]:[Stanowisko / Position ]],0)))</f>
        <v>n/a</v>
      </c>
      <c r="FD588" s="194" t="str">
        <f>IF(INDEX(tab_MinKomp[Usuwanie przyczyn żródłowych],MATCH($B587,tab_MinKomp[[Stanowisko / Position ]:[Stanowisko / Position ]],0))="n/a","n/a",FD587-INDEX(tab_MinKomp[Usuwanie przyczyn żródłowych],MATCH($B587,tab_MinKomp[[Stanowisko / Position ]:[Stanowisko / Position ]],0)))</f>
        <v>n/a</v>
      </c>
      <c r="FE588" s="194" t="str">
        <f>IF(INDEX(tab_MinKomp[Cmms stosowanie],MATCH($B587,tab_MinKomp[[Stanowisko / Position ]:[Stanowisko / Position ]],0))="n/a","n/a",FE587-INDEX(tab_MinKomp[Cmms stosowanie],MATCH($B587,tab_MinKomp[[Stanowisko / Position ]:[Stanowisko / Position ]],0)))</f>
        <v>n/a</v>
      </c>
      <c r="FF588" s="190" t="str">
        <f>IF(INDEX(tab_MinKomp[Testy czystości / Reinheitstests],MATCH($B587,tab_MinKomp[[Stanowisko / Position ]:[Stanowisko / Position ]],0))="n/a","n/a",FF587-INDEX(tab_MinKomp[Testy czystości / Reinheitstests],MATCH($B587,tab_MinKomp[[Stanowisko / Position ]:[Stanowisko / Position ]],0)))</f>
        <v>n/a</v>
      </c>
      <c r="FG588" s="194" t="str">
        <f>IF(INDEX(tab_MinKomp[Czyszczenie form plastikowych],MATCH($B587,tab_MinKomp[[Stanowisko / Position ]:[Stanowisko / Position ]],0))="n/a","n/a",FG587-INDEX(tab_MinKomp[Czyszczenie form plastikowych],MATCH($B587,tab_MinKomp[[Stanowisko / Position ]:[Stanowisko / Position ]],0)))</f>
        <v>n/a</v>
      </c>
      <c r="FH588" s="194" t="str">
        <f>IF(INDEX(tab_MinKomp[Wymiana form plastik],MATCH($B587,tab_MinKomp[[Stanowisko / Position ]:[Stanowisko / Position ]],0))="n/a","n/a",FH587-INDEX(tab_MinKomp[Wymiana form plastik],MATCH($B587,tab_MinKomp[[Stanowisko / Position ]:[Stanowisko / Position ]],0)))</f>
        <v>n/a</v>
      </c>
      <c r="FI588" s="194" t="str">
        <f>IF(INDEX(tab_MinKomp[Wymiana form guma],MATCH($B587,tab_MinKomp[[Stanowisko / Position ]:[Stanowisko / Position ]],0))="n/a","n/a",FI587-INDEX(tab_MinKomp[Wymiana form guma],MATCH($B587,tab_MinKomp[[Stanowisko / Position ]:[Stanowisko / Position ]],0)))</f>
        <v>n/a</v>
      </c>
      <c r="FJ588" s="194" t="str">
        <f>IF(INDEX(tab_MinKomp[Konserwacja KK],MATCH($B587,tab_MinKomp[[Stanowisko / Position ]:[Stanowisko / Position ]],0))="n/a","n/a",FJ587-INDEX(tab_MinKomp[Konserwacja KK],MATCH($B587,tab_MinKomp[[Stanowisko / Position ]:[Stanowisko / Position ]],0)))</f>
        <v>n/a</v>
      </c>
      <c r="FK588" s="194" t="str">
        <f>IF(INDEX(tab_MinKomp[Konserwacja form guma],MATCH($B587,tab_MinKomp[[Stanowisko / Position ]:[Stanowisko / Position ]],0))="n/a","n/a",FK587-INDEX(tab_MinKomp[Konserwacja form guma],MATCH($B587,tab_MinKomp[[Stanowisko / Position ]:[Stanowisko / Position ]],0)))</f>
        <v>n/a</v>
      </c>
      <c r="FL588" s="194" t="str">
        <f>IF(INDEX(tab_MinKomp[Konserwacja form plastiki],MATCH($B587,tab_MinKomp[[Stanowisko / Position ]:[Stanowisko / Position ]],0))="n/a","n/a",FL587-INDEX(tab_MinKomp[Konserwacja form plastiki],MATCH($B587,tab_MinKomp[[Stanowisko / Position ]:[Stanowisko / Position ]],0)))</f>
        <v>n/a</v>
      </c>
      <c r="FM588" s="194" t="str">
        <f>IF(INDEX(tab_MinKomp[Konserwacja Gorącego Kanału],MATCH($B587,tab_MinKomp[[Stanowisko / Position ]:[Stanowisko / Position ]],0))="n/a","n/a",FM587-INDEX(tab_MinKomp[Konserwacja Gorącego Kanału],MATCH($B587,tab_MinKomp[[Stanowisko / Position ]:[Stanowisko / Position ]],0)))</f>
        <v>n/a</v>
      </c>
      <c r="FN588" s="194" t="str">
        <f>IF(INDEX(tab_MinKomp[MS Office (Excel)],MATCH($B587,tab_MinKomp[[Stanowisko / Position ]:[Stanowisko / Position ]],0))="n/a","n/a",FN587-INDEX(tab_MinKomp[MS Office (Excel)],MATCH($B587,tab_MinKomp[[Stanowisko / Position ]:[Stanowisko / Position ]],0)))</f>
        <v>n/a</v>
      </c>
      <c r="FO588" s="194" t="str">
        <f>IF(INDEX(tab_MinKomp[MS Office (Word)],MATCH($B587,tab_MinKomp[[Stanowisko / Position ]:[Stanowisko / Position ]],0))="n/a","n/a",FO587-INDEX(tab_MinKomp[MS Office (Word)],MATCH($B587,tab_MinKomp[[Stanowisko / Position ]:[Stanowisko / Position ]],0)))</f>
        <v>n/a</v>
      </c>
      <c r="FP588" s="194" t="str">
        <f>IF(INDEX(tab_MinKomp[MS Office (Power Point)],MATCH($B587,tab_MinKomp[[Stanowisko / Position ]:[Stanowisko / Position ]],0))="n/a","n/a",FP587-INDEX(tab_MinKomp[MS Office (Power Point)],MATCH($B587,tab_MinKomp[[Stanowisko / Position ]:[Stanowisko / Position ]],0)))</f>
        <v>n/a</v>
      </c>
      <c r="FQ588" s="196" t="str">
        <f>IF(INDEX(tab_MinKomp[Język angielski / Englisch],MATCH($B587,tab_MinKomp[[Stanowisko / Position ]:[Stanowisko / Position ]],0))="n/a","n/a",FQ587-INDEX(tab_MinKomp[Język angielski / Englisch],MATCH($B587,tab_MinKomp[[Stanowisko / Position ]:[Stanowisko / Position ]],0)))</f>
        <v>n/a</v>
      </c>
      <c r="FR588" s="196" t="str">
        <f>IF(INDEX(tab_MinKomp[Język niemiecki / Deutsch],MATCH($B587,tab_MinKomp[[Stanowisko / Position ]:[Stanowisko / Position ]],0))="n/a","n/a",FR587-INDEX(tab_MinKomp[Język niemiecki / Deutsch],MATCH($B587,tab_MinKomp[[Stanowisko / Position ]:[Stanowisko / Position ]],0)))</f>
        <v>n/a</v>
      </c>
      <c r="FS588" s="194">
        <f>IF(INDEX(tab_MinKomp[Zarządzanie dokumentacją procesową / Process dokumentation management],MATCH($B587,tab_MinKomp[[Stanowisko / Position ]:[Stanowisko / Position ]],0))="n/a","n/a",FS587-INDEX(tab_MinKomp[Zarządzanie dokumentacją procesową / Process dokumentation management],MATCH($B587,tab_MinKomp[[Stanowisko / Position ]:[Stanowisko / Position ]],0)))</f>
        <v>-1</v>
      </c>
      <c r="FT588" s="194">
        <f>IF(INDEX(tab_MinKomp[Znajomość procesów z obszaru / Kenntiss der prozesse in dem Bereich],MATCH($B587,tab_MinKomp[[Stanowisko / Position ]:[Stanowisko / Position ]],0))="n/a","n/a",FT587-INDEX(tab_MinKomp[Znajomość procesów z obszaru / Kenntiss der prozesse in dem Bereich],MATCH($B587,tab_MinKomp[[Stanowisko / Position ]:[Stanowisko / Position ]],0)))</f>
        <v>0</v>
      </c>
      <c r="FU588" s="194">
        <f>IF(INDEX(tab_MinKomp[optymalizacja procesów / Prozessoptymalisierung],MATCH($B587,tab_MinKomp[[Stanowisko / Position ]:[Stanowisko / Position ]],0))="n/a","n/a",FU587-INDEX(tab_MinKomp[optymalizacja procesów / Prozessoptymalisierung],MATCH($B587,tab_MinKomp[[Stanowisko / Position ]:[Stanowisko / Position ]],0)))</f>
        <v>0</v>
      </c>
      <c r="FV588" s="194">
        <f>IF(INDEX(tab_MinKomp[Umiejętności szkoleniowe / Trainingsfähigkeiten],MATCH($B587,tab_MinKomp[[Stanowisko / Position ]:[Stanowisko / Position ]],0))="n/a","n/a",FV587-INDEX(tab_MinKomp[Umiejętności szkoleniowe / Trainingsfähigkeiten],MATCH($B587,tab_MinKomp[[Stanowisko / Position ]:[Stanowisko / Position ]],0)))</f>
        <v>0</v>
      </c>
      <c r="FW588" s="194">
        <f>IF(INDEX(tab_MinKomp[Analityczne myślenie, podejście / Analitysches Denken, Einstellung],MATCH($B587,tab_MinKomp[[Stanowisko / Position ]:[Stanowisko / Position ]],0))="n/a","n/a",FW587-INDEX(tab_MinKomp[Analityczne myślenie, podejście / Analitysches Denken, Einstellung],MATCH($B587,tab_MinKomp[[Stanowisko / Position ]:[Stanowisko / Position ]],0)))</f>
        <v>0</v>
      </c>
      <c r="FX588" s="194">
        <f>IF(INDEX(tab_MinKomp[Dokładność, precyzja w dzialaniu / Genauigkeit, Präzision in die Arbeit],MATCH($B587,tab_MinKomp[[Stanowisko / Position ]:[Stanowisko / Position ]],0))="n/a","n/a",FX587-INDEX(tab_MinKomp[Dokładność, precyzja w dzialaniu / Genauigkeit, Präzision in die Arbeit],MATCH($B587,tab_MinKomp[[Stanowisko / Position ]:[Stanowisko / Position ]],0)))</f>
        <v>0</v>
      </c>
      <c r="FY588" s="194">
        <f>IF(INDEX(tab_MinKomp[Dyspozycyjność / Verfügbarkeit],MATCH($B587,tab_MinKomp[[Stanowisko / Position ]:[Stanowisko / Position ]],0))="n/a","n/a",FY587-INDEX(tab_MinKomp[Dyspozycyjność / Verfügbarkeit],MATCH($B587,tab_MinKomp[[Stanowisko / Position ]:[Stanowisko / Position ]],0)))</f>
        <v>0</v>
      </c>
      <c r="FZ588" s="194">
        <f>IF(INDEX(tab_MinKomp[Zaangażowanie / 
Engagement],MATCH($B587,tab_MinKomp[[Stanowisko / Position ]:[Stanowisko / Position ]],0))="n/a","n/a",FZ587-INDEX(tab_MinKomp[Zaangażowanie / 
Engagement],MATCH($B587,tab_MinKomp[[Stanowisko / Position ]:[Stanowisko / Position ]],0)))</f>
        <v>0</v>
      </c>
      <c r="GA588" s="194" t="str">
        <f>IF(INDEX(tab_MinKomp[Konserwacja form guma],MATCH($B587,tab_MinKomp[[Stanowisko / Position ]:[Stanowisko / Position ]],0))="n/a","n/a",GA587-INDEX(tab_MinKomp[Konserwacja form guma],MATCH($B587,tab_MinKomp[[Stanowisko / Position ]:[Stanowisko / Position ]],0)))</f>
        <v>n/a</v>
      </c>
      <c r="GB588" s="194" t="str">
        <f>IF(INDEX(tab_MinKomp[Konserwacja form plastiki],MATCH($B587,tab_MinKomp[[Stanowisko / Position ]:[Stanowisko / Position ]],0))="n/a","n/a",GB587-INDEX(tab_MinKomp[Konserwacja form plastiki],MATCH($B587,tab_MinKomp[[Stanowisko / Position ]:[Stanowisko / Position ]],0)))</f>
        <v>n/a</v>
      </c>
      <c r="GC588" s="194">
        <f>IF(INDEX(tab_MinKomp[Elastyczność w działaniu],MATCH($B587,tab_MinKomp[[Stanowisko / Position ]:[Stanowisko / Position ]],0))="n/a","n/a",GC587-INDEX(tab_MinKomp[Elastyczność w działaniu],MATCH($B587,tab_MinKomp[[Stanowisko / Position ]:[Stanowisko / Position ]],0)))</f>
        <v>0</v>
      </c>
      <c r="GD588" s="194">
        <f>IF(INDEX(tab_MinKomp[Komunikatywność],MATCH($B587,tab_MinKomp[[Stanowisko / Position ]:[Stanowisko / Position ]],0))="n/a","n/a",GD587-INDEX(tab_MinKomp[Komunikatywność],MATCH($B587,tab_MinKomp[[Stanowisko / Position ]:[Stanowisko / Position ]],0)))</f>
        <v>0</v>
      </c>
      <c r="GE588" s="193" t="str">
        <f>IF(INDEX(tab_MinKomp[Motywowanie i budowanie zaangażowania zespołu],MATCH($B587,tab_MinKomp[[Stanowisko / Position ]:[Stanowisko / Position ]],0))="n/a","n/a",GE587-INDEX(tab_MinKomp[Motywowanie i budowanie zaangażowania zespołu],MATCH($B587,tab_MinKomp[[Stanowisko / Position ]:[Stanowisko / Position ]],0)))</f>
        <v>n/a</v>
      </c>
      <c r="GF588" s="186" t="s">
        <v>248</v>
      </c>
      <c r="GG588" s="186" t="s">
        <v>248</v>
      </c>
      <c r="GH588" s="186" t="s">
        <v>248</v>
      </c>
      <c r="GI588" s="186" t="s">
        <v>248</v>
      </c>
      <c r="GJ588" s="186" t="s">
        <v>248</v>
      </c>
      <c r="GK588" s="186" t="s">
        <v>248</v>
      </c>
      <c r="GL588" s="186" t="s">
        <v>248</v>
      </c>
      <c r="GM588" s="186" t="s">
        <v>248</v>
      </c>
      <c r="GN588" s="186" t="s">
        <v>248</v>
      </c>
      <c r="GO588" s="186" t="s">
        <v>248</v>
      </c>
      <c r="GP588" s="186" t="s">
        <v>248</v>
      </c>
      <c r="GQ588" s="186" t="s">
        <v>248</v>
      </c>
      <c r="GR588" s="186" t="s">
        <v>248</v>
      </c>
      <c r="GS588" s="186" t="s">
        <v>248</v>
      </c>
      <c r="GT588" s="186" t="s">
        <v>248</v>
      </c>
      <c r="GU588" s="186" t="s">
        <v>248</v>
      </c>
      <c r="GV588" s="186" t="s">
        <v>248</v>
      </c>
      <c r="GW588" s="186" t="s">
        <v>248</v>
      </c>
      <c r="GX588" s="186" t="s">
        <v>248</v>
      </c>
      <c r="GY588" s="186" t="s">
        <v>248</v>
      </c>
      <c r="GZ588" s="261" t="s">
        <v>248</v>
      </c>
      <c r="HA588" s="261" t="s">
        <v>248</v>
      </c>
      <c r="HB588" s="191">
        <f>SUM(G588:GE588)/(HB587-(SUM(G588:GE588)))</f>
        <v>-4.6511627906976744E-2</v>
      </c>
    </row>
    <row r="589" spans="1:211" s="224" customFormat="1" ht="24.9" customHeight="1" x14ac:dyDescent="0.3">
      <c r="A589" s="219" t="s">
        <v>322</v>
      </c>
      <c r="B589" s="219" t="s">
        <v>315</v>
      </c>
      <c r="C589" s="219"/>
      <c r="D589" s="219">
        <v>1888</v>
      </c>
      <c r="E589" s="394" t="s">
        <v>692</v>
      </c>
      <c r="F589" s="220" t="s">
        <v>374</v>
      </c>
      <c r="G589" s="184">
        <v>2</v>
      </c>
      <c r="H589" s="184">
        <v>1</v>
      </c>
      <c r="I589" s="184">
        <v>2</v>
      </c>
      <c r="J589" s="184">
        <v>1</v>
      </c>
      <c r="K589" s="184">
        <v>1</v>
      </c>
      <c r="L589" s="184" t="s">
        <v>248</v>
      </c>
      <c r="M589" s="184" t="s">
        <v>248</v>
      </c>
      <c r="N589" s="184" t="s">
        <v>248</v>
      </c>
      <c r="O589" s="184">
        <v>1</v>
      </c>
      <c r="P589" s="184">
        <v>1</v>
      </c>
      <c r="Q589" s="184" t="s">
        <v>248</v>
      </c>
      <c r="R589" s="184" t="s">
        <v>248</v>
      </c>
      <c r="S589" s="184" t="s">
        <v>248</v>
      </c>
      <c r="T589" s="184" t="s">
        <v>248</v>
      </c>
      <c r="U589" s="184" t="s">
        <v>248</v>
      </c>
      <c r="V589" s="184" t="s">
        <v>248</v>
      </c>
      <c r="W589" s="184" t="s">
        <v>248</v>
      </c>
      <c r="X589" s="184" t="s">
        <v>248</v>
      </c>
      <c r="Y589" s="184" t="s">
        <v>248</v>
      </c>
      <c r="Z589" s="184" t="s">
        <v>248</v>
      </c>
      <c r="AA589" s="184" t="s">
        <v>248</v>
      </c>
      <c r="AB589" s="184" t="s">
        <v>248</v>
      </c>
      <c r="AC589" s="184" t="s">
        <v>248</v>
      </c>
      <c r="AD589" s="184" t="s">
        <v>248</v>
      </c>
      <c r="AE589" s="184" t="s">
        <v>248</v>
      </c>
      <c r="AF589" s="184" t="s">
        <v>248</v>
      </c>
      <c r="AG589" s="184" t="s">
        <v>248</v>
      </c>
      <c r="AH589" s="184" t="s">
        <v>248</v>
      </c>
      <c r="AI589" s="184" t="s">
        <v>248</v>
      </c>
      <c r="AJ589" s="184" t="s">
        <v>248</v>
      </c>
      <c r="AK589" s="184" t="s">
        <v>248</v>
      </c>
      <c r="AL589" s="184">
        <v>1</v>
      </c>
      <c r="AM589" s="184" t="s">
        <v>248</v>
      </c>
      <c r="AN589" s="184" t="s">
        <v>248</v>
      </c>
      <c r="AO589" s="184">
        <v>1</v>
      </c>
      <c r="AP589" s="184" t="s">
        <v>248</v>
      </c>
      <c r="AQ589" s="184">
        <v>1</v>
      </c>
      <c r="AR589" s="184" t="s">
        <v>248</v>
      </c>
      <c r="AS589" s="184" t="s">
        <v>248</v>
      </c>
      <c r="AT589" s="184" t="s">
        <v>248</v>
      </c>
      <c r="AU589" s="184" t="s">
        <v>248</v>
      </c>
      <c r="AV589" s="184">
        <v>2</v>
      </c>
      <c r="AW589" s="184">
        <v>1</v>
      </c>
      <c r="AX589" s="184" t="s">
        <v>248</v>
      </c>
      <c r="AY589" s="184" t="s">
        <v>248</v>
      </c>
      <c r="AZ589" s="184" t="s">
        <v>248</v>
      </c>
      <c r="BA589" s="184" t="s">
        <v>248</v>
      </c>
      <c r="BB589" s="184" t="s">
        <v>248</v>
      </c>
      <c r="BC589" s="184" t="s">
        <v>248</v>
      </c>
      <c r="BD589" s="184" t="s">
        <v>248</v>
      </c>
      <c r="BE589" s="184" t="s">
        <v>248</v>
      </c>
      <c r="BF589" s="184" t="s">
        <v>248</v>
      </c>
      <c r="BG589" s="184" t="s">
        <v>248</v>
      </c>
      <c r="BH589" s="184" t="s">
        <v>248</v>
      </c>
      <c r="BI589" s="184" t="s">
        <v>248</v>
      </c>
      <c r="BJ589" s="184" t="s">
        <v>248</v>
      </c>
      <c r="BK589" s="184" t="s">
        <v>248</v>
      </c>
      <c r="BL589" s="184" t="s">
        <v>248</v>
      </c>
      <c r="BM589" s="184" t="s">
        <v>248</v>
      </c>
      <c r="BN589" s="184" t="s">
        <v>248</v>
      </c>
      <c r="BO589" s="184" t="s">
        <v>248</v>
      </c>
      <c r="BP589" s="184">
        <v>1</v>
      </c>
      <c r="BQ589" s="184" t="s">
        <v>248</v>
      </c>
      <c r="BR589" s="184">
        <v>1</v>
      </c>
      <c r="BS589" s="184" t="s">
        <v>248</v>
      </c>
      <c r="BT589" s="184" t="s">
        <v>248</v>
      </c>
      <c r="BU589" s="184" t="s">
        <v>248</v>
      </c>
      <c r="BV589" s="184" t="s">
        <v>248</v>
      </c>
      <c r="BW589" s="184" t="s">
        <v>248</v>
      </c>
      <c r="BX589" s="184" t="s">
        <v>248</v>
      </c>
      <c r="BY589" s="184" t="s">
        <v>248</v>
      </c>
      <c r="BZ589" s="184" t="s">
        <v>248</v>
      </c>
      <c r="CA589" s="184">
        <v>1</v>
      </c>
      <c r="CB589" s="184" t="s">
        <v>248</v>
      </c>
      <c r="CC589" s="184">
        <v>2</v>
      </c>
      <c r="CD589" s="184">
        <v>2</v>
      </c>
      <c r="CE589" s="184" t="s">
        <v>248</v>
      </c>
      <c r="CF589" s="184" t="s">
        <v>248</v>
      </c>
      <c r="CG589" s="184">
        <v>1</v>
      </c>
      <c r="CH589" s="184" t="s">
        <v>248</v>
      </c>
      <c r="CI589" s="184" t="s">
        <v>248</v>
      </c>
      <c r="CJ589" s="184" t="s">
        <v>248</v>
      </c>
      <c r="CK589" s="184" t="s">
        <v>248</v>
      </c>
      <c r="CL589" s="184" t="s">
        <v>248</v>
      </c>
      <c r="CM589" s="184" t="s">
        <v>248</v>
      </c>
      <c r="CN589" s="184" t="s">
        <v>248</v>
      </c>
      <c r="CO589" s="184" t="s">
        <v>248</v>
      </c>
      <c r="CP589" s="184" t="s">
        <v>248</v>
      </c>
      <c r="CQ589" s="184" t="s">
        <v>248</v>
      </c>
      <c r="CR589" s="184" t="s">
        <v>248</v>
      </c>
      <c r="CS589" s="184" t="s">
        <v>248</v>
      </c>
      <c r="CT589" s="184" t="s">
        <v>248</v>
      </c>
      <c r="CU589" s="184" t="s">
        <v>248</v>
      </c>
      <c r="CV589" s="184" t="s">
        <v>248</v>
      </c>
      <c r="CW589" s="184">
        <v>1</v>
      </c>
      <c r="CX589" s="184" t="s">
        <v>248</v>
      </c>
      <c r="CY589" s="184" t="s">
        <v>248</v>
      </c>
      <c r="CZ589" s="184" t="s">
        <v>248</v>
      </c>
      <c r="DA589" s="184" t="s">
        <v>248</v>
      </c>
      <c r="DB589" s="184" t="s">
        <v>248</v>
      </c>
      <c r="DC589" s="184" t="s">
        <v>248</v>
      </c>
      <c r="DD589" s="184" t="s">
        <v>248</v>
      </c>
      <c r="DE589" s="184" t="s">
        <v>248</v>
      </c>
      <c r="DF589" s="184">
        <v>1</v>
      </c>
      <c r="DG589" s="184" t="s">
        <v>248</v>
      </c>
      <c r="DH589" s="184" t="s">
        <v>248</v>
      </c>
      <c r="DI589" s="184" t="s">
        <v>248</v>
      </c>
      <c r="DJ589" s="184" t="s">
        <v>248</v>
      </c>
      <c r="DK589" s="184" t="s">
        <v>248</v>
      </c>
      <c r="DL589" s="184" t="s">
        <v>248</v>
      </c>
      <c r="DM589" s="184" t="s">
        <v>248</v>
      </c>
      <c r="DN589" s="184" t="s">
        <v>248</v>
      </c>
      <c r="DO589" s="184" t="s">
        <v>248</v>
      </c>
      <c r="DP589" s="184" t="s">
        <v>248</v>
      </c>
      <c r="DQ589" s="184" t="s">
        <v>248</v>
      </c>
      <c r="DR589" s="184" t="s">
        <v>248</v>
      </c>
      <c r="DS589" s="184" t="s">
        <v>248</v>
      </c>
      <c r="DT589" s="184" t="s">
        <v>248</v>
      </c>
      <c r="DU589" s="184" t="s">
        <v>248</v>
      </c>
      <c r="DV589" s="184" t="s">
        <v>248</v>
      </c>
      <c r="DW589" s="184" t="s">
        <v>248</v>
      </c>
      <c r="DX589" s="184" t="s">
        <v>248</v>
      </c>
      <c r="DY589" s="184" t="s">
        <v>248</v>
      </c>
      <c r="DZ589" s="184" t="s">
        <v>248</v>
      </c>
      <c r="EA589" s="184" t="s">
        <v>248</v>
      </c>
      <c r="EB589" s="184" t="s">
        <v>248</v>
      </c>
      <c r="EC589" s="184" t="s">
        <v>248</v>
      </c>
      <c r="ED589" s="184" t="s">
        <v>248</v>
      </c>
      <c r="EE589" s="184" t="s">
        <v>248</v>
      </c>
      <c r="EF589" s="184" t="s">
        <v>248</v>
      </c>
      <c r="EG589" s="184" t="s">
        <v>248</v>
      </c>
      <c r="EH589" s="184" t="s">
        <v>248</v>
      </c>
      <c r="EI589" s="184" t="s">
        <v>248</v>
      </c>
      <c r="EJ589" s="184" t="s">
        <v>248</v>
      </c>
      <c r="EK589" s="184" t="s">
        <v>248</v>
      </c>
      <c r="EL589" s="184" t="s">
        <v>248</v>
      </c>
      <c r="EM589" s="184" t="s">
        <v>248</v>
      </c>
      <c r="EN589" s="184" t="s">
        <v>248</v>
      </c>
      <c r="EO589" s="184" t="s">
        <v>248</v>
      </c>
      <c r="EP589" s="184" t="s">
        <v>248</v>
      </c>
      <c r="EQ589" s="184" t="s">
        <v>248</v>
      </c>
      <c r="ER589" s="184" t="s">
        <v>248</v>
      </c>
      <c r="ES589" s="184" t="s">
        <v>248</v>
      </c>
      <c r="ET589" s="184" t="s">
        <v>248</v>
      </c>
      <c r="EU589" s="184" t="s">
        <v>248</v>
      </c>
      <c r="EV589" s="184" t="s">
        <v>248</v>
      </c>
      <c r="EW589" s="184" t="s">
        <v>248</v>
      </c>
      <c r="EX589" s="184" t="s">
        <v>248</v>
      </c>
      <c r="EY589" s="184" t="s">
        <v>248</v>
      </c>
      <c r="EZ589" s="184" t="s">
        <v>248</v>
      </c>
      <c r="FA589" s="184" t="s">
        <v>248</v>
      </c>
      <c r="FB589" s="184" t="s">
        <v>248</v>
      </c>
      <c r="FC589" s="184" t="s">
        <v>248</v>
      </c>
      <c r="FD589" s="184" t="s">
        <v>248</v>
      </c>
      <c r="FE589" s="184" t="s">
        <v>248</v>
      </c>
      <c r="FF589" s="184" t="s">
        <v>248</v>
      </c>
      <c r="FG589" s="184" t="s">
        <v>248</v>
      </c>
      <c r="FH589" s="184" t="s">
        <v>248</v>
      </c>
      <c r="FI589" s="184" t="s">
        <v>248</v>
      </c>
      <c r="FJ589" s="184" t="s">
        <v>248</v>
      </c>
      <c r="FK589" s="184" t="s">
        <v>248</v>
      </c>
      <c r="FL589" s="184" t="s">
        <v>248</v>
      </c>
      <c r="FM589" s="184" t="s">
        <v>248</v>
      </c>
      <c r="FN589" s="184" t="s">
        <v>248</v>
      </c>
      <c r="FO589" s="184" t="s">
        <v>248</v>
      </c>
      <c r="FP589" s="184" t="s">
        <v>248</v>
      </c>
      <c r="FQ589" s="221" t="s">
        <v>248</v>
      </c>
      <c r="FR589" s="221" t="s">
        <v>248</v>
      </c>
      <c r="FS589" s="184">
        <v>1</v>
      </c>
      <c r="FT589" s="184">
        <v>2</v>
      </c>
      <c r="FU589" s="184">
        <v>1</v>
      </c>
      <c r="FV589" s="184">
        <v>1</v>
      </c>
      <c r="FW589" s="184">
        <v>1</v>
      </c>
      <c r="FX589" s="184">
        <v>1</v>
      </c>
      <c r="FY589" s="184">
        <v>2</v>
      </c>
      <c r="FZ589" s="184">
        <v>2</v>
      </c>
      <c r="GA589" s="184" t="s">
        <v>248</v>
      </c>
      <c r="GB589" s="184" t="s">
        <v>248</v>
      </c>
      <c r="GC589" s="184">
        <v>2</v>
      </c>
      <c r="GD589" s="184">
        <v>1</v>
      </c>
      <c r="GE589" s="184" t="s">
        <v>248</v>
      </c>
      <c r="GF589" s="184" t="s">
        <v>248</v>
      </c>
      <c r="GG589" s="184" t="s">
        <v>248</v>
      </c>
      <c r="GH589" s="184" t="s">
        <v>248</v>
      </c>
      <c r="GI589" s="184" t="s">
        <v>248</v>
      </c>
      <c r="GJ589" s="184" t="s">
        <v>248</v>
      </c>
      <c r="GK589" s="184" t="s">
        <v>248</v>
      </c>
      <c r="GL589" s="184" t="s">
        <v>248</v>
      </c>
      <c r="GM589" s="184" t="s">
        <v>248</v>
      </c>
      <c r="GN589" s="184" t="s">
        <v>248</v>
      </c>
      <c r="GO589" s="184" t="s">
        <v>248</v>
      </c>
      <c r="GP589" s="184" t="s">
        <v>248</v>
      </c>
      <c r="GQ589" s="184" t="s">
        <v>248</v>
      </c>
      <c r="GR589" s="184" t="s">
        <v>248</v>
      </c>
      <c r="GS589" s="184" t="s">
        <v>248</v>
      </c>
      <c r="GT589" s="184" t="s">
        <v>248</v>
      </c>
      <c r="GU589" s="184" t="s">
        <v>248</v>
      </c>
      <c r="GV589" s="184" t="s">
        <v>248</v>
      </c>
      <c r="GW589" s="184" t="s">
        <v>248</v>
      </c>
      <c r="GX589" s="184" t="s">
        <v>248</v>
      </c>
      <c r="GY589" s="184" t="s">
        <v>248</v>
      </c>
      <c r="GZ589" s="262" t="s">
        <v>248</v>
      </c>
      <c r="HA589" s="262" t="s">
        <v>248</v>
      </c>
      <c r="HB589" s="222">
        <f>SUM(G589:GE589)</f>
        <v>39</v>
      </c>
      <c r="HC589" s="223"/>
    </row>
    <row r="590" spans="1:211" ht="24.9" customHeight="1" thickBot="1" x14ac:dyDescent="0.35">
      <c r="A590" s="108" t="str">
        <f>A589</f>
        <v>Prod.-Q-6</v>
      </c>
      <c r="B590" s="108" t="str">
        <f>B589</f>
        <v>Pracownik Produkcji</v>
      </c>
      <c r="C590" s="108">
        <f>C589</f>
        <v>0</v>
      </c>
      <c r="D590" s="108">
        <f>D589</f>
        <v>1888</v>
      </c>
      <c r="E590" s="395"/>
      <c r="F590" s="189" t="s">
        <v>375</v>
      </c>
      <c r="G590" s="192">
        <f>IF(INDEX(tab_MinKomp[Przepisy BHP / BHP Vorschriften],MATCH($B589,tab_MinKomp[[Stanowisko / Position ]:[Stanowisko / Position ]],0))="n/a","n/a",G589-INDEX(tab_MinKomp[Przepisy BHP / BHP Vorschriften],MATCH($B589,tab_MinKomp[[Stanowisko / Position ]:[Stanowisko / Position ]],0)))</f>
        <v>0</v>
      </c>
      <c r="H590" s="193">
        <f>IF(INDEX(tab_MinKomp[Przepisy PPOŻ / Brandschutzbestimmungen],MATCH($B589,tab_MinKomp[[Stanowisko / Position ]:[Stanowisko / Position ]],0))="n/a","n/a",H589-INDEX(tab_MinKomp[Przepisy PPOŻ / Brandschutzbestimmungen],MATCH($B589,tab_MinKomp[[Stanowisko / Position ]:[Stanowisko / Position ]],0)))</f>
        <v>0</v>
      </c>
      <c r="I590" s="193">
        <f>IF(INDEX(tab_MinKomp[Ryzyko zawodowe na stanowiskach pracyv/ Berufliche Risiken an Arbeitsstellen],MATCH($B589,tab_MinKomp[[Stanowisko / Position ]:[Stanowisko / Position ]],0))="n/a","n/a",I589-INDEX(tab_MinKomp[Ryzyko zawodowe na stanowiskach pracyv/ Berufliche Risiken an Arbeitsstellen],MATCH($B589,tab_MinKomp[[Stanowisko / Position ]:[Stanowisko / Position ]],0)))</f>
        <v>0</v>
      </c>
      <c r="J590" s="193">
        <f>IF(INDEX(tab_MinKomp[Gospodarka substancjami niebezpiecznymi / Gefahrstoffmanagement],MATCH($B589,tab_MinKomp[[Stanowisko / Position ]:[Stanowisko / Position ]],0))="n/a","n/a",J589-INDEX(tab_MinKomp[Gospodarka substancjami niebezpiecznymi / Gefahrstoffmanagement],MATCH($B589,tab_MinKomp[[Stanowisko / Position ]:[Stanowisko / Position ]],0)))</f>
        <v>0</v>
      </c>
      <c r="K590" s="193">
        <f>IF(INDEX(tab_MinKomp[Gospodarka odpadami / Abfallwirtschaft],MATCH($B589,tab_MinKomp[[Stanowisko / Position ]:[Stanowisko / Position ]],0))="n/a","n/a",K589-INDEX(tab_MinKomp[Gospodarka odpadami / Abfallwirtschaft],MATCH($B589,tab_MinKomp[[Stanowisko / Position ]:[Stanowisko / Position ]],0)))</f>
        <v>0</v>
      </c>
      <c r="L590" s="194" t="str">
        <f>IF(INDEX(tab_MinKomp[Przepisy kodeksu pracy / Bestimmungen des Arbeitsgesetzes],MATCH($B589,tab_MinKomp[[Stanowisko / Position ]:[Stanowisko / Position ]],0))="n/a","n/a",L589-INDEX(tab_MinKomp[Przepisy kodeksu pracy / Bestimmungen des Arbeitsgesetzes],MATCH($B589,tab_MinKomp[[Stanowisko / Position ]:[Stanowisko / Position ]],0)))</f>
        <v>n/a</v>
      </c>
      <c r="M590" s="195" t="str">
        <f>IF(INDEX(tab_MinKomp[Przepisy o ub.społ. ZUS  / Sozialversicherungsvorschriften],MATCH($B589,tab_MinKomp[[Stanowisko / Position ]:[Stanowisko / Position ]],0))="n/a","n/a",M589-INDEX(tab_MinKomp[Przepisy o ub.społ. ZUS  / Sozialversicherungsvorschriften],MATCH($B589,tab_MinKomp[[Stanowisko / Position ]:[Stanowisko / Position ]],0)))</f>
        <v>n/a</v>
      </c>
      <c r="N590" s="194" t="str">
        <f>IF(INDEX(tab_MinKomp[PRZEPISY O PDOF /persönlich Einkommensteuergesetz ],MATCH($B589,tab_MinKomp[[Stanowisko / Position ]:[Stanowisko / Position ]],0))="n/a","n/a",N589-INDEX(tab_MinKomp[PRZEPISY O PDOF /persönlich Einkommensteuergesetz ],MATCH($B589,tab_MinKomp[[Stanowisko / Position ]:[Stanowisko / Position ]],0)))</f>
        <v>n/a</v>
      </c>
      <c r="O590" s="194">
        <f>IF(INDEX(tab_MinKomp[Regulamin pracy / Arbeitsordnung],MATCH($B589,tab_MinKomp[[Stanowisko / Position ]:[Stanowisko / Position ]],0))="n/a","n/a",O589-INDEX(tab_MinKomp[Regulamin pracy / Arbeitsordnung],MATCH($B589,tab_MinKomp[[Stanowisko / Position ]:[Stanowisko / Position ]],0)))</f>
        <v>0</v>
      </c>
      <c r="P590" s="194">
        <f>IF(INDEX(tab_MinKomp[Regulamin wynagradzania / Vergütungsordnung],MATCH($B589,tab_MinKomp[[Stanowisko / Position ]:[Stanowisko / Position ]],0))="n/a","n/a",P589-INDEX(tab_MinKomp[Regulamin wynagradzania / Vergütungsordnung],MATCH($B589,tab_MinKomp[[Stanowisko / Position ]:[Stanowisko / Position ]],0)))</f>
        <v>0</v>
      </c>
      <c r="Q590" s="194" t="str">
        <f>IF(INDEX(tab_MinKomp[System R2PŁATNIK PRO: Płace / Lohnabrechnung],MATCH($B589,tab_MinKomp[[Stanowisko / Position ]:[Stanowisko / Position ]],0))="n/a","n/a",Q589-INDEX(tab_MinKomp[System R2PŁATNIK PRO: Płace / Lohnabrechnung],MATCH($B589,tab_MinKomp[[Stanowisko / Position ]:[Stanowisko / Position ]],0)))</f>
        <v>n/a</v>
      </c>
      <c r="R590" s="194" t="str">
        <f>IF(INDEX(tab_MinKomp[SystemR2PŁATNIK PRO: KADRY / Personaldaten],MATCH($B589,tab_MinKomp[[Stanowisko / Position ]:[Stanowisko / Position ]],0))="n/a","n/a",R589-INDEX(tab_MinKomp[SystemR2PŁATNIK PRO: KADRY / Personaldaten],MATCH($B589,tab_MinKomp[[Stanowisko / Position ]:[Stanowisko / Position ]],0)))</f>
        <v>n/a</v>
      </c>
      <c r="S590" s="194" t="str">
        <f>IF(INDEX(tab_MinKomp[SYSTEM R2PŁATNIK PRO: zarządzanie pracownikami / Arbeitsverwaltung],MATCH($B589,tab_MinKomp[[Stanowisko / Position ]:[Stanowisko / Position ]],0))="n/a","n/a",S589-INDEX(tab_MinKomp[SYSTEM R2PŁATNIK PRO: zarządzanie pracownikami / Arbeitsverwaltung],MATCH($B589,tab_MinKomp[[Stanowisko / Position ]:[Stanowisko / Position ]],0)))</f>
        <v>n/a</v>
      </c>
      <c r="T590" s="194" t="str">
        <f>IF(INDEX(tab_MinKomp[Doradztwo, wsparcie personalne / Personalberatung und Unterstützung],MATCH($B589,tab_MinKomp[[Stanowisko / Position ]:[Stanowisko / Position ]],0))="n/a","n/a",T589-INDEX(tab_MinKomp[Doradztwo, wsparcie personalne / Personalberatung und Unterstützung],MATCH($B589,tab_MinKomp[[Stanowisko / Position ]:[Stanowisko / Position ]],0)))</f>
        <v>n/a</v>
      </c>
      <c r="U590" s="194" t="str">
        <f>IF(INDEX(tab_MinKomp[Przepisy o podatku VAT / MwSt.- Gesetz],MATCH($B589,tab_MinKomp[[Stanowisko / Position ]:[Stanowisko / Position ]],0))="n/a","n/a",U589-INDEX(tab_MinKomp[Przepisy o podatku VAT / MwSt.- Gesetz],MATCH($B589,tab_MinKomp[[Stanowisko / Position ]:[Stanowisko / Position ]],0)))</f>
        <v>n/a</v>
      </c>
      <c r="V590" s="194" t="str">
        <f>IF(INDEX(tab_MinKomp[PrzepisyPDOP / geschäftlich Einkommensteuergesetz],MATCH($B589,tab_MinKomp[[Stanowisko / Position ]:[Stanowisko / Position ]],0))="n/a","n/a",V589-INDEX(tab_MinKomp[PrzepisyPDOP / geschäftlich Einkommensteuergesetz],MATCH($B589,tab_MinKomp[[Stanowisko / Position ]:[Stanowisko / Position ]],0)))</f>
        <v>n/a</v>
      </c>
      <c r="W590" s="194" t="str">
        <f>IF(INDEX(tab_MinKomp[System BAAN / FINANSE (FIBU)],MATCH($B589,tab_MinKomp[[Stanowisko / Position ]:[Stanowisko / Position ]],0))="n/a","n/a",W589-INDEX(tab_MinKomp[System BAAN / FINANSE (FIBU)],MATCH($B589,tab_MinKomp[[Stanowisko / Position ]:[Stanowisko / Position ]],0)))</f>
        <v>n/a</v>
      </c>
      <c r="X590" s="194" t="str">
        <f>IF(INDEX(tab_MinKomp[Systemy pomocnicze / Hilfssysteme(STOCKPROGRAM, KALK2000 etc.)],MATCH($B589,tab_MinKomp[[Stanowisko / Position ]:[Stanowisko / Position ]],0))="n/a","n/a",X589-INDEX(tab_MinKomp[Systemy pomocnicze / Hilfssysteme(STOCKPROGRAM, KALK2000 etc.)],MATCH($B589,tab_MinKomp[[Stanowisko / Position ]:[Stanowisko / Position ]],0)))</f>
        <v>n/a</v>
      </c>
      <c r="Y590" s="194" t="str">
        <f>IF(INDEX(tab_MinKomp[Polityka rachunkowości / Buchführungspolitik],MATCH($B589,tab_MinKomp[[Stanowisko / Position ]:[Stanowisko / Position ]],0))="n/a","n/a",Y589-INDEX(tab_MinKomp[Polityka rachunkowości / Buchführungspolitik],MATCH($B589,tab_MinKomp[[Stanowisko / Position ]:[Stanowisko / Position ]],0)))</f>
        <v>n/a</v>
      </c>
      <c r="Z590" s="194" t="str">
        <f>IF(INDEX(tab_MinKomp[Ustawa o rachunkowości / Rechnungslegungsgesetz],MATCH($B589,tab_MinKomp[[Stanowisko / Position ]:[Stanowisko / Position ]],0))="n/a","n/a",Z589-INDEX(tab_MinKomp[Ustawa o rachunkowości / Rechnungslegungsgesetz],MATCH($B589,tab_MinKomp[[Stanowisko / Position ]:[Stanowisko / Position ]],0)))</f>
        <v>n/a</v>
      </c>
      <c r="AA590" s="194" t="str">
        <f>IF(INDEX(tab_MinKomp[WORKFLOW - TS-100],MATCH($B589,tab_MinKomp[[Stanowisko / Position ]:[Stanowisko / Position ]],0))="n/a","n/a",AA589-INDEX(tab_MinKomp[WORKFLOW - TS-100],MATCH($B589,tab_MinKomp[[Stanowisko / Position ]:[Stanowisko / Position ]],0)))</f>
        <v>n/a</v>
      </c>
      <c r="AB590" s="194" t="str">
        <f>IF(INDEX(tab_MinKomp[WORKFLOW - SFMS],MATCH($B589,tab_MinKomp[[Stanowisko / Position ]:[Stanowisko / Position ]],0))="n/a","n/a",AB589-INDEX(tab_MinKomp[WORKFLOW - SFMS],MATCH($B589,tab_MinKomp[[Stanowisko / Position ]:[Stanowisko / Position ]],0)))</f>
        <v>n/a</v>
      </c>
      <c r="AC590" s="194" t="str">
        <f>IF(INDEX(tab_MinKomp[System ISO 9001:2015],MATCH($B589,tab_MinKomp[[Stanowisko / Position ]:[Stanowisko / Position ]],0))="n/a","n/a",AC589-INDEX(tab_MinKomp[System ISO 9001:2015],MATCH($B589,tab_MinKomp[[Stanowisko / Position ]:[Stanowisko / Position ]],0)))</f>
        <v>n/a</v>
      </c>
      <c r="AD590" s="194" t="str">
        <f>IF(INDEX(tab_MinKomp[System ISO 9001:2015],MATCH($B589,tab_MinKomp[[Stanowisko / Position ]:[Stanowisko / Position ]],0))="n/a","n/a",AD589-INDEX(tab_MinKomp[System ISO 9001:2015],MATCH($B589,tab_MinKomp[[Stanowisko / Position ]:[Stanowisko / Position ]],0)))</f>
        <v>n/a</v>
      </c>
      <c r="AE590" s="194" t="str">
        <f>IF(INDEX(tab_MinKomp[System ISO 9001:2015],MATCH($B589,tab_MinKomp[[Stanowisko / Position ]:[Stanowisko / Position ]],0))="n/a","n/a",AE589-INDEX(tab_MinKomp[System ISO 9001:2015],MATCH($B589,tab_MinKomp[[Stanowisko / Position ]:[Stanowisko / Position ]],0)))</f>
        <v>n/a</v>
      </c>
      <c r="AF590" s="194" t="str">
        <f>IF(INDEX(tab_MinKomp[System ISO 9001:2015],MATCH($B589,tab_MinKomp[[Stanowisko / Position ]:[Stanowisko / Position ]],0))="n/a","n/a",AF589-INDEX(tab_MinKomp[System ISO 9001:2015],MATCH($B589,tab_MinKomp[[Stanowisko / Position ]:[Stanowisko / Position ]],0)))</f>
        <v>n/a</v>
      </c>
      <c r="AG590" s="194" t="str">
        <f>IF(INDEX(tab_MinKomp[Wymagania VDA 6.3 Process / Forderungen],MATCH($B589,tab_MinKomp[[Stanowisko / Position ]:[Stanowisko / Position ]],0))="n/a","n/a",AG589-INDEX(tab_MinKomp[Wymagania VDA 6.3 Process / Forderungen],MATCH($B589,tab_MinKomp[[Stanowisko / Position ]:[Stanowisko / Position ]],0)))</f>
        <v>n/a</v>
      </c>
      <c r="AH590" s="194" t="str">
        <f>IF(INDEX(tab_MinKomp[Wymagania VDA 6.5 Product / Forderungen],MATCH($B589,tab_MinKomp[[Stanowisko / Position ]:[Stanowisko / Position ]],0))="n/a","n/a",AH589-INDEX(tab_MinKomp[Wymagania VDA 6.5 Product / Forderungen],MATCH($B589,tab_MinKomp[[Stanowisko / Position ]:[Stanowisko / Position ]],0)))</f>
        <v>n/a</v>
      </c>
      <c r="AI590" s="194" t="str">
        <f>IF(INDEX(tab_MinKomp[System ISO 9001:2015],MATCH($B589,tab_MinKomp[[Stanowisko / Position ]:[Stanowisko / Position ]],0))="n/a","n/a",AI589-INDEX(tab_MinKomp[System ISO 9001:2015],MATCH($B589,tab_MinKomp[[Stanowisko / Position ]:[Stanowisko / Position ]],0)))</f>
        <v>n/a</v>
      </c>
      <c r="AJ590" s="194" t="str">
        <f>IF(INDEX(tab_MinKomp[Auditor systemu ISO 17021:2018],MATCH($B589,tab_MinKomp[[Stanowisko / Position ]:[Stanowisko / Position ]],0))="n/a","n/a",AJ589-INDEX(tab_MinKomp[Auditor systemu ISO 17021:2018],MATCH($B589,tab_MinKomp[[Stanowisko / Position ]:[Stanowisko / Position ]],0)))</f>
        <v>n/a</v>
      </c>
      <c r="AK590" s="194" t="str">
        <f>IF(INDEX(tab_MinKomp[Pełnomocnik systemu / Systemvertreter],MATCH($B589,tab_MinKomp[[Stanowisko / Position ]:[Stanowisko / Position ]],0))="n/a","n/a",AK589-INDEX(tab_MinKomp[Pełnomocnik systemu / Systemvertreter],MATCH($B589,tab_MinKomp[[Stanowisko / Position ]:[Stanowisko / Position ]],0)))</f>
        <v>n/a</v>
      </c>
      <c r="AL590" s="194">
        <f>IF(INDEX(tab_MinKomp[Polityka Etyczna - Compliance],MATCH($B589,tab_MinKomp[[Stanowisko / Position ]:[Stanowisko / Position ]],0))="n/a","n/a",AL589-INDEX(tab_MinKomp[Polityka Etyczna - Compliance],MATCH($B589,tab_MinKomp[[Stanowisko / Position ]:[Stanowisko / Position ]],0)))</f>
        <v>0</v>
      </c>
      <c r="AM590" s="194" t="str">
        <f>IF(INDEX(tab_MinKomp[WDRAŻANIE NOWYCH PROJEKTÓW/ PROCEDURA CTM],MATCH($B589,tab_MinKomp[[Stanowisko / Position ]:[Stanowisko / Position ]],0))="n/a","n/a",AM589-INDEX(tab_MinKomp[WDRAŻANIE NOWYCH PROJEKTÓW/ PROCEDURA CTM],MATCH($B589,tab_MinKomp[[Stanowisko / Position ]:[Stanowisko / Position ]],0)))</f>
        <v>n/a</v>
      </c>
      <c r="AN590" s="194" t="str">
        <f>IF(INDEX(tab_MinKomp[KAMIENIE MILOWE MSL/PIFF],MATCH($B589,tab_MinKomp[[Stanowisko / Position ]:[Stanowisko / Position ]],0))="n/a","n/a",AN589-INDEX(tab_MinKomp[KAMIENIE MILOWE MSL/PIFF],MATCH($B589,tab_MinKomp[[Stanowisko / Position ]:[Stanowisko / Position ]],0)))</f>
        <v>n/a</v>
      </c>
      <c r="AO590" s="194">
        <f>IF(INDEX(tab_MinKomp[CP],MATCH($B589,tab_MinKomp[[Stanowisko / Position ]:[Stanowisko / Position ]],0))="n/a","n/a",AO589-INDEX(tab_MinKomp[CP],MATCH($B589,tab_MinKomp[[Stanowisko / Position ]:[Stanowisko / Position ]],0)))</f>
        <v>0</v>
      </c>
      <c r="AP590" s="194" t="str">
        <f>IF(INDEX(tab_MinKomp[FMEA],MATCH($B589,tab_MinKomp[[Stanowisko / Position ]:[Stanowisko / Position ]],0))="n/a","n/a",AP589-INDEX(tab_MinKomp[FMEA],MATCH($B589,tab_MinKomp[[Stanowisko / Position ]:[Stanowisko / Position ]],0)))</f>
        <v>n/a</v>
      </c>
      <c r="AQ590" s="194">
        <f>IF(INDEX(tab_MinKomp[CP],MATCH($B589,tab_MinKomp[[Stanowisko / Position ]:[Stanowisko / Position ]],0))="n/a","n/a",AQ589-INDEX(tab_MinKomp[CP],MATCH($B589,tab_MinKomp[[Stanowisko / Position ]:[Stanowisko / Position ]],0)))</f>
        <v>0</v>
      </c>
      <c r="AR590" s="194" t="str">
        <f>IF(INDEX(tab_MinKomp[APQP],MATCH($B589,tab_MinKomp[[Stanowisko / Position ]:[Stanowisko / Position ]],0))="n/a","n/a",AR589-INDEX(tab_MinKomp[APQP],MATCH($B589,tab_MinKomp[[Stanowisko / Position ]:[Stanowisko / Position ]],0)))</f>
        <v>n/a</v>
      </c>
      <c r="AS590" s="194" t="str">
        <f>IF(INDEX(tab_MinKomp[MSA],MATCH($B589,tab_MinKomp[[Stanowisko / Position ]:[Stanowisko / Position ]],0))="n/a","n/a",AS589-INDEX(tab_MinKomp[MSA],MATCH($B589,tab_MinKomp[[Stanowisko / Position ]:[Stanowisko / Position ]],0)))</f>
        <v>n/a</v>
      </c>
      <c r="AT590" s="194" t="str">
        <f>IF(INDEX(tab_MinKomp[SPC],MATCH($B589,tab_MinKomp[[Stanowisko / Position ]:[Stanowisko / Position ]],0))="n/a","n/a",AT589-INDEX(tab_MinKomp[SPC],MATCH($B589,tab_MinKomp[[Stanowisko / Position ]:[Stanowisko / Position ]],0)))</f>
        <v>n/a</v>
      </c>
      <c r="AU590" s="194" t="str">
        <f>IF(INDEX(tab_MinKomp[CSR (SPECYFICZNE WYMAGANIA KLIENTA)],MATCH($B589,tab_MinKomp[[Stanowisko / Position ]:[Stanowisko / Position ]],0))="n/a","n/a",AU589-INDEX(tab_MinKomp[CSR (SPECYFICZNE WYMAGANIA KLIENTA)],MATCH($B589,tab_MinKomp[[Stanowisko / Position ]:[Stanowisko / Position ]],0)))</f>
        <v>n/a</v>
      </c>
      <c r="AV590" s="194">
        <f>IF(INDEX(tab_MinKomp[5S],MATCH($B589,tab_MinKomp[[Stanowisko / Position ]:[Stanowisko / Position ]],0))="n/a","n/a",AV589-INDEX(tab_MinKomp[5S],MATCH($B589,tab_MinKomp[[Stanowisko / Position ]:[Stanowisko / Position ]],0)))</f>
        <v>0</v>
      </c>
      <c r="AW590" s="194">
        <f>IF(INDEX(tab_MinKomp[CP],MATCH($B589,tab_MinKomp[[Stanowisko / Position ]:[Stanowisko / Position ]],0))="n/a","n/a",AW589-INDEX(tab_MinKomp[CP],MATCH($B589,tab_MinKomp[[Stanowisko / Position ]:[Stanowisko / Position ]],0)))</f>
        <v>0</v>
      </c>
      <c r="AX590" s="194" t="str">
        <f>IF(INDEX(tab_MinKomp[5R],MATCH($B589,tab_MinKomp[[Stanowisko / Position ]:[Stanowisko / Position ]],0))="n/a","n/a",AX589-INDEX(tab_MinKomp[5R],MATCH($B589,tab_MinKomp[[Stanowisko / Position ]:[Stanowisko / Position ]],0)))</f>
        <v>n/a</v>
      </c>
      <c r="AY590" s="194" t="str">
        <f>IF(INDEX(tab_MinKomp[Six Sigma],MATCH($B589,tab_MinKomp[[Stanowisko / Position ]:[Stanowisko / Position ]],0))="n/a","n/a",AY589-INDEX(tab_MinKomp[Six Sigma],MATCH($B589,tab_MinKomp[[Stanowisko / Position ]:[Stanowisko / Position ]],0)))</f>
        <v>n/a</v>
      </c>
      <c r="AZ590" s="194" t="str">
        <f>IF(INDEX(tab_MinKomp[System BAAN / Distribution &amp; Supply Chain],MATCH($B589,tab_MinKomp[[Stanowisko / Position ]:[Stanowisko / Position ]],0))="n/a","n/a",AZ589-INDEX(tab_MinKomp[System BAAN / Distribution &amp; Supply Chain],MATCH($B589,tab_MinKomp[[Stanowisko / Position ]:[Stanowisko / Position ]],0)))</f>
        <v>n/a</v>
      </c>
      <c r="BA590" s="194" t="str">
        <f>IF(INDEX(tab_MinKomp[Gospodarka magazynowa / Lagerverwaltung],MATCH($B589,tab_MinKomp[[Stanowisko / Position ]:[Stanowisko / Position ]],0))="n/a","n/a",BA589-INDEX(tab_MinKomp[Gospodarka magazynowa / Lagerverwaltung],MATCH($B589,tab_MinKomp[[Stanowisko / Position ]:[Stanowisko / Position ]],0)))</f>
        <v>n/a</v>
      </c>
      <c r="BB590" s="194" t="str">
        <f>IF(INDEX(tab_MinKomp[Inwentaryzacja - organizacja i przebieg / Inventurprozess],MATCH($B589,tab_MinKomp[[Stanowisko / Position ]:[Stanowisko / Position ]],0))="n/a","n/a",BB589-INDEX(tab_MinKomp[Inwentaryzacja - organizacja i przebieg / Inventurprozess],MATCH($B589,tab_MinKomp[[Stanowisko / Position ]:[Stanowisko / Position ]],0)))</f>
        <v>n/a</v>
      </c>
      <c r="BC590" s="194" t="str">
        <f>IF(INDEX(tab_MinKomp[Organizacja dostaw / Versorgungsorganisation],MATCH($B589,tab_MinKomp[[Stanowisko / Position ]:[Stanowisko / Position ]],0))="n/a","n/a",BC589-INDEX(tab_MinKomp[Organizacja dostaw / Versorgungsorganisation],MATCH($B589,tab_MinKomp[[Stanowisko / Position ]:[Stanowisko / Position ]],0)))</f>
        <v>n/a</v>
      </c>
      <c r="BD590" s="194" t="str">
        <f>IF(INDEX(tab_MinKomp[Organizacja wysyłek / Organisation von Lieferungen],MATCH($B589,tab_MinKomp[[Stanowisko / Position ]:[Stanowisko / Position ]],0))="n/a","n/a",BD589-INDEX(tab_MinKomp[Organizacja wysyłek / Organisation von Lieferungen],MATCH($B589,tab_MinKomp[[Stanowisko / Position ]:[Stanowisko / Position ]],0)))</f>
        <v>n/a</v>
      </c>
      <c r="BE590" s="194" t="str">
        <f>IF(INDEX(tab_MinKomp[Analiza magazynowa - Program Polen.mdb / Inventuranalyse],MATCH($B589,tab_MinKomp[[Stanowisko / Position ]:[Stanowisko / Position ]],0))="n/a","n/a",BE589-INDEX(tab_MinKomp[Analiza magazynowa - Program Polen.mdb / Inventuranalyse],MATCH($B589,tab_MinKomp[[Stanowisko / Position ]:[Stanowisko / Position ]],0)))</f>
        <v>n/a</v>
      </c>
      <c r="BF590" s="190" t="str">
        <f>IF(INDEX(tab_MinKomp[MMOG (Materials Management Operations Guidelines)],MATCH($B589,tab_MinKomp[[Stanowisko / Position ]:[Stanowisko / Position ]],0))="n/a","n/a",BF589-INDEX(tab_MinKomp[MMOG (Materials Management Operations Guidelines)],MATCH($B589,tab_MinKomp[[Stanowisko / Position ]:[Stanowisko / Position ]],0)))</f>
        <v>n/a</v>
      </c>
      <c r="BG590" s="190" t="str">
        <f>IF(INDEX(tab_MinKomp[GPP],MATCH($B589,tab_MinKomp[[Stanowisko / Position ]:[Stanowisko / Position ]],0))="n/a","n/a",BG589-INDEX(tab_MinKomp[GPP],MATCH($B589,tab_MinKomp[[Stanowisko / Position ]:[Stanowisko / Position ]],0)))</f>
        <v>n/a</v>
      </c>
      <c r="BH590" s="190" t="str">
        <f>IF(INDEX(tab_MinKomp[AIAG (Automotive Industry Action Group)],MATCH($B589,tab_MinKomp[[Stanowisko / Position ]:[Stanowisko / Position ]],0))="n/a","n/a",BH589-INDEX(tab_MinKomp[AIAG (Automotive Industry Action Group)],MATCH($B589,tab_MinKomp[[Stanowisko / Position ]:[Stanowisko / Position ]],0)))</f>
        <v>n/a</v>
      </c>
      <c r="BI590" s="190" t="str">
        <f>IF(INDEX(tab_MinKomp[Super-G disputes],MATCH($B589,tab_MinKomp[[Stanowisko / Position ]:[Stanowisko / Position ]],0))="n/a","n/a",BI589-INDEX(tab_MinKomp[Super-G disputes],MATCH($B589,tab_MinKomp[[Stanowisko / Position ]:[Stanowisko / Position ]],0)))</f>
        <v>n/a</v>
      </c>
      <c r="BJ590" s="190" t="str">
        <f>IF(INDEX(tab_MinKomp[CMMS3/eDDL (Direct Data Link)],MATCH($B589,tab_MinKomp[[Stanowisko / Position ]:[Stanowisko / Position ]],0))="n/a","n/a",BJ589-INDEX(tab_MinKomp[CMMS3/eDDL (Direct Data Link)],MATCH($B589,tab_MinKomp[[Stanowisko / Position ]:[Stanowisko / Position ]],0)))</f>
        <v>n/a</v>
      </c>
      <c r="BK590" s="190" t="str">
        <f>IF(INDEX(tab_MinKomp[MP&amp;L (Material Planning and Logistics)],MATCH($B589,tab_MinKomp[[Stanowisko / Position ]:[Stanowisko / Position ]],0))="n/a","n/a",BK589-INDEX(tab_MinKomp[MP&amp;L (Material Planning and Logistics)],MATCH($B589,tab_MinKomp[[Stanowisko / Position ]:[Stanowisko / Position ]],0)))</f>
        <v>n/a</v>
      </c>
      <c r="BL590" s="190" t="str">
        <f>IF(INDEX(tab_MinKomp[Supplier delivery rating],MATCH($B589,tab_MinKomp[[Stanowisko / Position ]:[Stanowisko / Position ]],0))="n/a","n/a",BL589-INDEX(tab_MinKomp[Supplier delivery rating],MATCH($B589,tab_MinKomp[[Stanowisko / Position ]:[Stanowisko / Position ]],0)))</f>
        <v>n/a</v>
      </c>
      <c r="BM590" s="194" t="str">
        <f>IF(INDEX(tab_MinKomp[Planowanie produkcji / Produktionsplanung],MATCH($B589,tab_MinKomp[[Stanowisko / Position ]:[Stanowisko / Position ]],0))="n/a","n/a",BM589-INDEX(tab_MinKomp[Planowanie produkcji / Produktionsplanung],MATCH($B589,tab_MinKomp[[Stanowisko / Position ]:[Stanowisko / Position ]],0)))</f>
        <v>n/a</v>
      </c>
      <c r="BN590" s="194" t="str">
        <f>IF(INDEX(tab_MinKomp[Obsługa maszyn KVT / KVT Maschinenbedienung],MATCH($B589,tab_MinKomp[[Stanowisko / Position ]:[Stanowisko / Position ]],0))="n/a","n/a",BN589-INDEX(tab_MinKomp[Obsługa maszyn KVT / KVT Maschinenbedienung],MATCH($B589,tab_MinKomp[[Stanowisko / Position ]:[Stanowisko / Position ]],0)))</f>
        <v>n/a</v>
      </c>
      <c r="BO590" s="194" t="str">
        <f>IF(INDEX(tab_MinKomp[Obsługa maszyn KVT / KVT Maschinenbedienung],MATCH($B589,tab_MinKomp[[Stanowisko / Position ]:[Stanowisko / Position ]],0))="n/a","n/a",BO589-INDEX(tab_MinKomp[Obsługa maszyn KVT / KVT Maschinenbedienung],MATCH($B589,tab_MinKomp[[Stanowisko / Position ]:[Stanowisko / Position ]],0)))</f>
        <v>n/a</v>
      </c>
      <c r="BP590" s="194">
        <f>IF(INDEX(tab_MinKomp[Obsługa maszyn Novapax / Novapax Maschinenbedienung],MATCH($B589,tab_MinKomp[[Stanowisko / Position ]:[Stanowisko / Position ]],0))="n/a","n/a",BP589-INDEX(tab_MinKomp[Obsługa maszyn Novapax / Novapax Maschinenbedienung],MATCH($B589,tab_MinKomp[[Stanowisko / Position ]:[Stanowisko / Position ]],0)))</f>
        <v>-1</v>
      </c>
      <c r="BQ590" s="194" t="str">
        <f>IF(INDEX(tab_MinKomp[Obsługa maszyn Piovan / Piovan Maschinenbedienung],MATCH($B589,tab_MinKomp[[Stanowisko / Position ]:[Stanowisko / Position ]],0))="n/a","n/a",BQ589-INDEX(tab_MinKomp[Obsługa maszyn Piovan / Piovan Maschinenbedienung],MATCH($B589,tab_MinKomp[[Stanowisko / Position ]:[Stanowisko / Position ]],0)))</f>
        <v>n/a</v>
      </c>
      <c r="BR590" s="194">
        <f>IF(INDEX(tab_MinKomp[Eliminacja awarii / Beseitigung von Ausfällen],MATCH($B589,tab_MinKomp[[Stanowisko / Position ]:[Stanowisko / Position ]],0))="n/a","n/a",BR589-INDEX(tab_MinKomp[Eliminacja awarii / Beseitigung von Ausfällen],MATCH($B589,tab_MinKomp[[Stanowisko / Position ]:[Stanowisko / Position ]],0)))</f>
        <v>0</v>
      </c>
      <c r="BS590" s="194" t="str">
        <f>IF(INDEX(tab_MinKomp[Obsługa maszyn Piovan / Piovan Maschinenbedienung],MATCH($B589,tab_MinKomp[[Stanowisko / Position ]:[Stanowisko / Position ]],0))="n/a","n/a",BS589-INDEX(tab_MinKomp[Obsługa maszyn Piovan / Piovan Maschinenbedienung],MATCH($B589,tab_MinKomp[[Stanowisko / Position ]:[Stanowisko / Position ]],0)))</f>
        <v>n/a</v>
      </c>
      <c r="BT590" s="194" t="str">
        <f>IF(INDEX(tab_MinKomp[Obsługa maszyn Piovan / Piovan Maschinenbedienung],MATCH($B589,tab_MinKomp[[Stanowisko / Position ]:[Stanowisko / Position ]],0))="n/a","n/a",BT589-INDEX(tab_MinKomp[Obsługa maszyn Piovan / Piovan Maschinenbedienung],MATCH($B589,tab_MinKomp[[Stanowisko / Position ]:[Stanowisko / Position ]],0)))</f>
        <v>n/a</v>
      </c>
      <c r="BU590" s="194" t="str">
        <f>IF(INDEX(tab_MinKomp[Obsługa maszyn Piovan / Piovan Maschinenbedienung],MATCH($B589,tab_MinKomp[[Stanowisko / Position ]:[Stanowisko / Position ]],0))="n/a","n/a",BU589-INDEX(tab_MinKomp[Obsługa maszyn Piovan / Piovan Maschinenbedienung],MATCH($B589,tab_MinKomp[[Stanowisko / Position ]:[Stanowisko / Position ]],0)))</f>
        <v>n/a</v>
      </c>
      <c r="BV590" s="194" t="str">
        <f>IF(INDEX(tab_MinKomp[Obsługa maszyn Piovan / Piovan Maschinenbedienung],MATCH($B589,tab_MinKomp[[Stanowisko / Position ]:[Stanowisko / Position ]],0))="n/a","n/a",BV589-INDEX(tab_MinKomp[Obsługa maszyn Piovan / Piovan Maschinenbedienung],MATCH($B589,tab_MinKomp[[Stanowisko / Position ]:[Stanowisko / Position ]],0)))</f>
        <v>n/a</v>
      </c>
      <c r="BW590" s="194" t="str">
        <f>IF(INDEX(tab_MinKomp[Obsługa maszyn Piovan / Piovan Maschinenbedienung],MATCH($B589,tab_MinKomp[[Stanowisko / Position ]:[Stanowisko / Position ]],0))="n/a","n/a",BW589-INDEX(tab_MinKomp[Obsługa maszyn Piovan / Piovan Maschinenbedienung],MATCH($B589,tab_MinKomp[[Stanowisko / Position ]:[Stanowisko / Position ]],0)))</f>
        <v>n/a</v>
      </c>
      <c r="BX590" s="194" t="str">
        <f>IF(INDEX(tab_MinKomp[Obsługa maszyn Piovan / Piovan Maschinenbedienung],MATCH($B589,tab_MinKomp[[Stanowisko / Position ]:[Stanowisko / Position ]],0))="n/a","n/a",BX589-INDEX(tab_MinKomp[Obsługa maszyn Piovan / Piovan Maschinenbedienung],MATCH($B589,tab_MinKomp[[Stanowisko / Position ]:[Stanowisko / Position ]],0)))</f>
        <v>n/a</v>
      </c>
      <c r="BY590" s="194" t="str">
        <f>IF(INDEX(tab_MinKomp[Obsługa maszyn Engel / Engel Maschinenbedienung],MATCH($B589,tab_MinKomp[[Stanowisko / Position ]:[Stanowisko / Position ]],0))="n/a","n/a",BY589-INDEX(tab_MinKomp[Obsługa maszyn Engel / Engel Maschinenbedienung],MATCH($B589,tab_MinKomp[[Stanowisko / Position ]:[Stanowisko / Position ]],0)))</f>
        <v>n/a</v>
      </c>
      <c r="BZ590" s="194" t="str">
        <f>IF(INDEX(tab_MinKomp[Obsługa maszyn KVT / KVT Maschinenbedienung],MATCH($B589,tab_MinKomp[[Stanowisko / Position ]:[Stanowisko / Position ]],0))="n/a","n/a",BZ589-INDEX(tab_MinKomp[Obsługa maszyn KVT / KVT Maschinenbedienung],MATCH($B589,tab_MinKomp[[Stanowisko / Position ]:[Stanowisko / Position ]],0)))</f>
        <v>n/a</v>
      </c>
      <c r="CA590" s="194">
        <f>IF(INDEX(tab_MinKomp[Eliminacja awarii / Beseitigung von Ausfällen],MATCH($B589,tab_MinKomp[[Stanowisko / Position ]:[Stanowisko / Position ]],0))="n/a","n/a",CA589-INDEX(tab_MinKomp[Eliminacja awarii / Beseitigung von Ausfällen],MATCH($B589,tab_MinKomp[[Stanowisko / Position ]:[Stanowisko / Position ]],0)))</f>
        <v>0</v>
      </c>
      <c r="CB590" s="194" t="str">
        <f>IF(INDEX(tab_MinKomp[Obsługa maszyn ASL / ASL Maschinenbedienung],MATCH($B589,tab_MinKomp[[Stanowisko / Position ]:[Stanowisko / Position ]],0))="n/a","n/a",CB589-INDEX(tab_MinKomp[Obsługa maszyn ASL / ASL Maschinenbedienung],MATCH($B589,tab_MinKomp[[Stanowisko / Position ]:[Stanowisko / Position ]],0)))</f>
        <v>n/a</v>
      </c>
      <c r="CC590" s="194">
        <f>IF(INDEX(tab_MinKomp[Obsługa maszyn Novapax / Novapax Maschinenbedienung],MATCH($B589,tab_MinKomp[[Stanowisko / Position ]:[Stanowisko / Position ]],0))="n/a","n/a",CC589-INDEX(tab_MinKomp[Obsługa maszyn Novapax / Novapax Maschinenbedienung],MATCH($B589,tab_MinKomp[[Stanowisko / Position ]:[Stanowisko / Position ]],0)))</f>
        <v>0</v>
      </c>
      <c r="CD590" s="194">
        <f>IF(INDEX(tab_MinKomp[Obsługa maszyn Novapax / Novapax Maschinenbedienung],MATCH($B589,tab_MinKomp[[Stanowisko / Position ]:[Stanowisko / Position ]],0))="n/a","n/a",CD589-INDEX(tab_MinKomp[Obsługa maszyn Novapax / Novapax Maschinenbedienung],MATCH($B589,tab_MinKomp[[Stanowisko / Position ]:[Stanowisko / Position ]],0)))</f>
        <v>0</v>
      </c>
      <c r="CE590" s="194" t="str">
        <f>IF(INDEX(tab_MinKomp[Obsługa maszyn Piovan / Piovan Maschinenbedienung],MATCH($B589,tab_MinKomp[[Stanowisko / Position ]:[Stanowisko / Position ]],0))="n/a","n/a",CE589-INDEX(tab_MinKomp[Obsługa maszyn Piovan / Piovan Maschinenbedienung],MATCH($B589,tab_MinKomp[[Stanowisko / Position ]:[Stanowisko / Position ]],0)))</f>
        <v>n/a</v>
      </c>
      <c r="CF590" s="194" t="str">
        <f>IF(INDEX(tab_MinKomp[Obsługa maszyn Piovan / Piovan Maschinenbedienung],MATCH($B589,tab_MinKomp[[Stanowisko / Position ]:[Stanowisko / Position ]],0))="n/a","n/a",CF589-INDEX(tab_MinKomp[Obsługa maszyn Piovan / Piovan Maschinenbedienung],MATCH($B589,tab_MinKomp[[Stanowisko / Position ]:[Stanowisko / Position ]],0)))</f>
        <v>n/a</v>
      </c>
      <c r="CG590" s="194">
        <f>IF(INDEX(tab_MinKomp[Eliminacja awarii / Beseitigung von Ausfällen],MATCH($B589,tab_MinKomp[[Stanowisko / Position ]:[Stanowisko / Position ]],0))="n/a","n/a",CG589-INDEX(tab_MinKomp[Eliminacja awarii / Beseitigung von Ausfällen],MATCH($B589,tab_MinKomp[[Stanowisko / Position ]:[Stanowisko / Position ]],0)))</f>
        <v>0</v>
      </c>
      <c r="CH590" s="194" t="str">
        <f>IF(INDEX(tab_MinKomp[Wymagania VDA 6.5 Product / Forderungen],MATCH($B589,tab_MinKomp[[Stanowisko / Position ]:[Stanowisko / Position ]],0))="n/a","n/a",CH589-INDEX(tab_MinKomp[Wymagania VDA 6.5 Product / Forderungen],MATCH($B589,tab_MinKomp[[Stanowisko / Position ]:[Stanowisko / Position ]],0)))</f>
        <v>n/a</v>
      </c>
      <c r="CI590" s="194" t="str">
        <f>IF(INDEX(tab_MinKomp[Wymagania VDA 6.5 Product / Forderungen],MATCH($B589,tab_MinKomp[[Stanowisko / Position ]:[Stanowisko / Position ]],0))="n/a","n/a",CI589-INDEX(tab_MinKomp[Wymagania VDA 6.5 Product / Forderungen],MATCH($B589,tab_MinKomp[[Stanowisko / Position ]:[Stanowisko / Position ]],0)))</f>
        <v>n/a</v>
      </c>
      <c r="CJ590" s="194" t="str">
        <f>IF(INDEX(tab_MinKomp[Wymagania VDA 6.5 Product / Forderungen],MATCH($B589,tab_MinKomp[[Stanowisko / Position ]:[Stanowisko / Position ]],0))="n/a","n/a",CJ589-INDEX(tab_MinKomp[Wymagania VDA 6.5 Product / Forderungen],MATCH($B589,tab_MinKomp[[Stanowisko / Position ]:[Stanowisko / Position ]],0)))</f>
        <v>n/a</v>
      </c>
      <c r="CK590" s="194" t="str">
        <f>IF(INDEX(tab_MinKomp[Wymagania VDA 6.5 Product / Forderungen],MATCH($B589,tab_MinKomp[[Stanowisko / Position ]:[Stanowisko / Position ]],0))="n/a","n/a",CK589-INDEX(tab_MinKomp[Wymagania VDA 6.5 Product / Forderungen],MATCH($B589,tab_MinKomp[[Stanowisko / Position ]:[Stanowisko / Position ]],0)))</f>
        <v>n/a</v>
      </c>
      <c r="CL590" s="194" t="str">
        <f>IF(INDEX(tab_MinKomp[Wymagania VDA 6.5 Product / Forderungen],MATCH($B589,tab_MinKomp[[Stanowisko / Position ]:[Stanowisko / Position ]],0))="n/a","n/a",CL589-INDEX(tab_MinKomp[Wymagania VDA 6.5 Product / Forderungen],MATCH($B589,tab_MinKomp[[Stanowisko / Position ]:[Stanowisko / Position ]],0)))</f>
        <v>n/a</v>
      </c>
      <c r="CM590" s="194" t="str">
        <f>IF(INDEX(tab_MinKomp[Informatyka ogólna (techniczne i systemowe) / Allgemeine IT (Technik und System)],MATCH($B589,tab_MinKomp[[Stanowisko / Position ]:[Stanowisko / Position ]],0))="n/a","n/a",CM589-INDEX(tab_MinKomp[Informatyka ogólna (techniczne i systemowe) / Allgemeine IT (Technik und System)],MATCH($B589,tab_MinKomp[[Stanowisko / Position ]:[Stanowisko / Position ]],0)))</f>
        <v>n/a</v>
      </c>
      <c r="CN590" s="194" t="str">
        <f>IF(INDEX(tab_MinKomp[Sieci komputerowe / Computernetzwerke],MATCH($B589,tab_MinKomp[[Stanowisko / Position ]:[Stanowisko / Position ]],0))="n/a","n/a",CN589-INDEX(tab_MinKomp[Sieci komputerowe / Computernetzwerke],MATCH($B589,tab_MinKomp[[Stanowisko / Position ]:[Stanowisko / Position ]],0)))</f>
        <v>n/a</v>
      </c>
      <c r="CO590" s="194" t="str">
        <f>IF(INDEX(tab_MinKomp[Hardware (komputery PC, drukarki biurowe i etykietowe, telefonia stacjonarna i mobilna) (PC, Drucker, Telefpne, Handys)],MATCH($B589,tab_MinKomp[[Stanowisko / Position ]:[Stanowisko / Position ]],0))="n/a","n/a",CO589-INDEX(tab_MinKomp[Hardware (komputery PC, drukarki biurowe i etykietowe, telefonia stacjonarna i mobilna) (PC, Drucker, Telefpne, Handys)],MATCH($B589,tab_MinKomp[[Stanowisko / Position ]:[Stanowisko / Position ]],0)))</f>
        <v>n/a</v>
      </c>
      <c r="CP590" s="194" t="str">
        <f>IF(INDEX(tab_MinKomp[Software &amp; Systems (MS Office, MS Remote Desktop)],MATCH($B589,tab_MinKomp[[Stanowisko / Position ]:[Stanowisko / Position ]],0))="n/a","n/a",CP589-INDEX(tab_MinKomp[Software &amp; Systems (MS Office, MS Remote Desktop)],MATCH($B589,tab_MinKomp[[Stanowisko / Position ]:[Stanowisko / Position ]],0)))</f>
        <v>n/a</v>
      </c>
      <c r="CQ590" s="194" t="str">
        <f>IF(INDEX(tab_MinKomp[Programowanie obiektowe (PHP) / Objektprogrammierung],MATCH($B589,tab_MinKomp[[Stanowisko / Position ]:[Stanowisko / Position ]],0))="n/a","n/a",CQ589-INDEX(tab_MinKomp[Programowanie obiektowe (PHP) / Objektprogrammierung],MATCH($B589,tab_MinKomp[[Stanowisko / Position ]:[Stanowisko / Position ]],0)))</f>
        <v>n/a</v>
      </c>
      <c r="CR590" s="194" t="str">
        <f>IF(INDEX(tab_MinKomp[Scrum],MATCH($B589,tab_MinKomp[[Stanowisko / Position ]:[Stanowisko / Position ]],0))="n/a","n/a",CR589-INDEX(tab_MinKomp[Scrum],MATCH($B589,tab_MinKomp[[Stanowisko / Position ]:[Stanowisko / Position ]],0)))</f>
        <v>n/a</v>
      </c>
      <c r="CS590" s="194" t="str">
        <f>IF(INDEX(tab_MinKomp[SQL (MySQL)],MATCH($B589,tab_MinKomp[[Stanowisko / Position ]:[Stanowisko / Position ]],0))="n/a","n/a",CS589-INDEX(tab_MinKomp[SQL (MySQL)],MATCH($B589,tab_MinKomp[[Stanowisko / Position ]:[Stanowisko / Position ]],0)))</f>
        <v>n/a</v>
      </c>
      <c r="CT590" s="194" t="str">
        <f>IF(INDEX(tab_MinKomp[Javascript],MATCH($B589,tab_MinKomp[[Stanowisko / Position ]:[Stanowisko / Position ]],0))="n/a","n/a",CT589-INDEX(tab_MinKomp[Javascript],MATCH($B589,tab_MinKomp[[Stanowisko / Position ]:[Stanowisko / Position ]],0)))</f>
        <v>n/a</v>
      </c>
      <c r="CU590" s="194" t="str">
        <f>IF(INDEX(tab_MinKomp[Joomla],MATCH($B589,tab_MinKomp[[Stanowisko / Position ]:[Stanowisko / Position ]],0))="n/a","n/a",CU589-INDEX(tab_MinKomp[Joomla],MATCH($B589,tab_MinKomp[[Stanowisko / Position ]:[Stanowisko / Position ]],0)))</f>
        <v>n/a</v>
      </c>
      <c r="CV590" s="194" t="str">
        <f>IF(INDEX(tab_MinKomp[Bash],MATCH($B589,tab_MinKomp[[Stanowisko / Position ]:[Stanowisko / Position ]],0))="n/a","n/a",CV589-INDEX(tab_MinKomp[Bash],MATCH($B589,tab_MinKomp[[Stanowisko / Position ]:[Stanowisko / Position ]],0)))</f>
        <v>n/a</v>
      </c>
      <c r="CW590" s="194">
        <f>IF(INDEX(tab_MinKomp[Systemy MES (HYDRA / SFMS)],MATCH($B589,tab_MinKomp[[Stanowisko / Position ]:[Stanowisko / Position ]],0))="n/a","n/a",CW589-INDEX(tab_MinKomp[Systemy MES (HYDRA / SFMS)],MATCH($B589,tab_MinKomp[[Stanowisko / Position ]:[Stanowisko / Position ]],0)))</f>
        <v>-1</v>
      </c>
      <c r="CX590" s="194" t="str">
        <f>IF(INDEX(tab_MinKomp[HTML / CSS],MATCH($B589,tab_MinKomp[[Stanowisko / Position ]:[Stanowisko / Position ]],0))="n/a","n/a",CX589-INDEX(tab_MinKomp[HTML / CSS],MATCH($B589,tab_MinKomp[[Stanowisko / Position ]:[Stanowisko / Position ]],0)))</f>
        <v>n/a</v>
      </c>
      <c r="CY590" s="194" t="str">
        <f>IF(INDEX(tab_MinKomp[SYSTEM PR],MATCH($B589,tab_MinKomp[[Stanowisko / Position ]:[Stanowisko / Position ]],0))="n/a","n/a",CY589-INDEX(tab_MinKomp[SYSTEM PR],MATCH($B589,tab_MinKomp[[Stanowisko / Position ]:[Stanowisko / Position ]],0)))</f>
        <v>n/a</v>
      </c>
      <c r="CZ590" s="194" t="str">
        <f>IF(INDEX(tab_MinKomp[System Einkauf XP / EBA],MATCH($B589,tab_MinKomp[[Stanowisko / Position ]:[Stanowisko / Position ]],0))="n/a","n/a",CZ589-INDEX(tab_MinKomp[System Einkauf XP / EBA],MATCH($B589,tab_MinKomp[[Stanowisko / Position ]:[Stanowisko / Position ]],0)))</f>
        <v>n/a</v>
      </c>
      <c r="DA590" s="194" t="str">
        <f>IF(INDEX(tab_MinKomp[Techniki negocjacyjne / Verhandlungstechniken],MATCH($B589,tab_MinKomp[[Stanowisko / Position ]:[Stanowisko / Position ]],0))="n/a","n/a",DA589-INDEX(tab_MinKomp[Techniki negocjacyjne / Verhandlungstechniken],MATCH($B589,tab_MinKomp[[Stanowisko / Position ]:[Stanowisko / Position ]],0)))</f>
        <v>n/a</v>
      </c>
      <c r="DB590" s="194" t="str">
        <f>IF(INDEX(tab_MinKomp[Znajomość rynku branżowego / Kenntnis des Industrie Marktes],MATCH($B589,tab_MinKomp[[Stanowisko / Position ]:[Stanowisko / Position ]],0))="n/a","n/a",DB589-INDEX(tab_MinKomp[Znajomość rynku branżowego / Kenntnis des Industrie Marktes],MATCH($B589,tab_MinKomp[[Stanowisko / Position ]:[Stanowisko / Position ]],0)))</f>
        <v>n/a</v>
      </c>
      <c r="DC590" s="194" t="str">
        <f>IF(INDEX(tab_MinKomp[SUPPLIER MANAGEMENT],MATCH($B589,tab_MinKomp[[Stanowisko / Position ]:[Stanowisko / Position ]],0))="n/a","n/a",DC589-INDEX(tab_MinKomp[SUPPLIER MANAGEMENT],MATCH($B589,tab_MinKomp[[Stanowisko / Position ]:[Stanowisko / Position ]],0)))</f>
        <v>n/a</v>
      </c>
      <c r="DD590" s="194" t="str">
        <f>IF(INDEX(tab_MinKomp[SUPPLIER MANAGEMENT],MATCH($B589,tab_MinKomp[[Stanowisko / Position ]:[Stanowisko / Position ]],0))="n/a","n/a",DD589-INDEX(tab_MinKomp[SUPPLIER MANAGEMENT],MATCH($B589,tab_MinKomp[[Stanowisko / Position ]:[Stanowisko / Position ]],0)))</f>
        <v>n/a</v>
      </c>
      <c r="DE590" s="194" t="str">
        <f>IF(INDEX(tab_MinKomp[SUPPLIER MANAGEMENT],MATCH($B589,tab_MinKomp[[Stanowisko / Position ]:[Stanowisko / Position ]],0))="n/a","n/a",DE589-INDEX(tab_MinKomp[SUPPLIER MANAGEMENT],MATCH($B589,tab_MinKomp[[Stanowisko / Position ]:[Stanowisko / Position ]],0)))</f>
        <v>n/a</v>
      </c>
      <c r="DF590" s="194">
        <f>IF(INDEX(tab_MinKomp[LEAN MANAGEMENT],MATCH($B589,tab_MinKomp[[Stanowisko / Position ]:[Stanowisko / Position ]],0))="n/a","n/a",DF589-INDEX(tab_MinKomp[LEAN MANAGEMENT],MATCH($B589,tab_MinKomp[[Stanowisko / Position ]:[Stanowisko / Position ]],0)))</f>
        <v>0</v>
      </c>
      <c r="DG590" s="194" t="str">
        <f>IF(INDEX(tab_MinKomp[PPAP/PSW],MATCH($B589,tab_MinKomp[[Stanowisko / Position ]:[Stanowisko / Position ]],0))="n/a","n/a",DG589-INDEX(tab_MinKomp[PPAP/PSW],MATCH($B589,tab_MinKomp[[Stanowisko / Position ]:[Stanowisko / Position ]],0)))</f>
        <v>n/a</v>
      </c>
      <c r="DH590" s="194" t="str">
        <f>IF(INDEX(tab_MinKomp[SUPPLIER MANAGEMENT],MATCH($B589,tab_MinKomp[[Stanowisko / Position ]:[Stanowisko / Position ]],0))="n/a","n/a",DH589-INDEX(tab_MinKomp[SUPPLIER MANAGEMENT],MATCH($B589,tab_MinKomp[[Stanowisko / Position ]:[Stanowisko / Position ]],0)))</f>
        <v>n/a</v>
      </c>
      <c r="DI590" s="194" t="str">
        <f>IF(INDEX(tab_MinKomp[OBSŁUGA PORTALI KLIENTA / Kundenportale],MATCH($B589,tab_MinKomp[[Stanowisko / Position ]:[Stanowisko / Position ]],0))="n/a","n/a",DI589-INDEX(tab_MinKomp[OBSŁUGA PORTALI KLIENTA / Kundenportale],MATCH($B589,tab_MinKomp[[Stanowisko / Position ]:[Stanowisko / Position ]],0)))</f>
        <v>n/a</v>
      </c>
      <c r="DJ590" s="194" t="str">
        <f>IF(INDEX(tab_MinKomp[Obsługa systemu BABTECQ / BABTECQ System],MATCH($B589,tab_MinKomp[[Stanowisko / Position ]:[Stanowisko / Position ]],0))="n/a","n/a",DJ589-INDEX(tab_MinKomp[Obsługa systemu BABTECQ / BABTECQ System],MATCH($B589,tab_MinKomp[[Stanowisko / Position ]:[Stanowisko / Position ]],0)))</f>
        <v>n/a</v>
      </c>
      <c r="DK590" s="194" t="str">
        <f>IF(INDEX(tab_MinKomp[Rysunek techniczny / technische Zeichnung],MATCH($B589,tab_MinKomp[[Stanowisko / Position ]:[Stanowisko / Position ]],0))="n/a","n/a",DK589-INDEX(tab_MinKomp[Rysunek techniczny / technische Zeichnung],MATCH($B589,tab_MinKomp[[Stanowisko / Position ]:[Stanowisko / Position ]],0)))</f>
        <v>n/a</v>
      </c>
      <c r="DL590" s="194" t="str">
        <f>IF(INDEX(tab_MinKomp[Kalibracja / Kalibrierung],MATCH($B589,tab_MinKomp[[Stanowisko / Position ]:[Stanowisko / Position ]],0))="n/a","n/a",DL589-INDEX(tab_MinKomp[Kalibracja / Kalibrierung],MATCH($B589,tab_MinKomp[[Stanowisko / Position ]:[Stanowisko / Position ]],0)))</f>
        <v>n/a</v>
      </c>
      <c r="DM590" s="194" t="str">
        <f>IF(INDEX(tab_MinKomp[Rekwalifikacja / Requalifizierung],MATCH($B589,tab_MinKomp[[Stanowisko / Position ]:[Stanowisko / Position ]],0))="n/a","n/a",DM589-INDEX(tab_MinKomp[Rekwalifikacja / Requalifizierung],MATCH($B589,tab_MinKomp[[Stanowisko / Position ]:[Stanowisko / Position ]],0)))</f>
        <v>n/a</v>
      </c>
      <c r="DN590" s="190" t="str">
        <f>IF(INDEX(tab_MinKomp[Testy czystości / Reinheitstests],MATCH($B589,tab_MinKomp[[Stanowisko / Position ]:[Stanowisko / Position ]],0))="n/a","n/a",DN589-INDEX(tab_MinKomp[Testy czystości / Reinheitstests],MATCH($B589,tab_MinKomp[[Stanowisko / Position ]:[Stanowisko / Position ]],0)))</f>
        <v>n/a</v>
      </c>
      <c r="DO590" s="190" t="str">
        <f>IF(INDEX(tab_MinKomp[Testy czystości / Reinheitstests],MATCH($B589,tab_MinKomp[[Stanowisko / Position ]:[Stanowisko / Position ]],0))="n/a","n/a",DO589-INDEX(tab_MinKomp[Testy czystości / Reinheitstests],MATCH($B589,tab_MinKomp[[Stanowisko / Position ]:[Stanowisko / Position ]],0)))</f>
        <v>n/a</v>
      </c>
      <c r="DP590" s="190" t="str">
        <f>IF(INDEX(tab_MinKomp[Testy czystości / Reinheitstests],MATCH($B589,tab_MinKomp[[Stanowisko / Position ]:[Stanowisko / Position ]],0))="n/a","n/a",DP589-INDEX(tab_MinKomp[Testy czystości / Reinheitstests],MATCH($B589,tab_MinKomp[[Stanowisko / Position ]:[Stanowisko / Position ]],0)))</f>
        <v>n/a</v>
      </c>
      <c r="DQ590" s="190" t="str">
        <f>IF(INDEX(tab_MinKomp[Testy czystości / Reinheitstests],MATCH($B589,tab_MinKomp[[Stanowisko / Position ]:[Stanowisko / Position ]],0))="n/a","n/a",DQ589-INDEX(tab_MinKomp[Testy czystości / Reinheitstests],MATCH($B589,tab_MinKomp[[Stanowisko / Position ]:[Stanowisko / Position ]],0)))</f>
        <v>n/a</v>
      </c>
      <c r="DR590" s="190" t="str">
        <f>IF(INDEX(tab_MinKomp[Testy czystości / Reinheitstests],MATCH($B589,tab_MinKomp[[Stanowisko / Position ]:[Stanowisko / Position ]],0))="n/a","n/a",DR589-INDEX(tab_MinKomp[Testy czystości / Reinheitstests],MATCH($B589,tab_MinKomp[[Stanowisko / Position ]:[Stanowisko / Position ]],0)))</f>
        <v>n/a</v>
      </c>
      <c r="DS590" s="190" t="str">
        <f>IF(INDEX(tab_MinKomp[Testy czystości / Reinheitstests],MATCH($B589,tab_MinKomp[[Stanowisko / Position ]:[Stanowisko / Position ]],0))="n/a","n/a",DS589-INDEX(tab_MinKomp[Testy czystości / Reinheitstests],MATCH($B589,tab_MinKomp[[Stanowisko / Position ]:[Stanowisko / Position ]],0)))</f>
        <v>n/a</v>
      </c>
      <c r="DT590" s="194" t="str">
        <f>IF(INDEX(tab_MinKomp[SUPPLIER MANAGEMENT],MATCH($B589,tab_MinKomp[[Stanowisko / Position ]:[Stanowisko / Position ]],0))="n/a","n/a",DT589-INDEX(tab_MinKomp[SUPPLIER MANAGEMENT],MATCH($B589,tab_MinKomp[[Stanowisko / Position ]:[Stanowisko / Position ]],0)))</f>
        <v>n/a</v>
      </c>
      <c r="DU590" s="190" t="str">
        <f>IF(INDEX(tab_MinKomp[Testy czystości / Reinheitstests],MATCH($B589,tab_MinKomp[[Stanowisko / Position ]:[Stanowisko / Position ]],0))="n/a","n/a",DU589-INDEX(tab_MinKomp[Testy czystości / Reinheitstests],MATCH($B589,tab_MinKomp[[Stanowisko / Position ]:[Stanowisko / Position ]],0)))</f>
        <v>n/a</v>
      </c>
      <c r="DV590" s="190" t="str">
        <f>IF(INDEX(tab_MinKomp[Testy czystości / Reinheitstests],MATCH($B589,tab_MinKomp[[Stanowisko / Position ]:[Stanowisko / Position ]],0))="n/a","n/a",DV589-INDEX(tab_MinKomp[Testy czystości / Reinheitstests],MATCH($B589,tab_MinKomp[[Stanowisko / Position ]:[Stanowisko / Position ]],0)))</f>
        <v>n/a</v>
      </c>
      <c r="DW590" s="190" t="str">
        <f>IF(INDEX(tab_MinKomp[Testy czystości / Reinheitstests],MATCH($B589,tab_MinKomp[[Stanowisko / Position ]:[Stanowisko / Position ]],0))="n/a","n/a",DW589-INDEX(tab_MinKomp[Testy czystości / Reinheitstests],MATCH($B589,tab_MinKomp[[Stanowisko / Position ]:[Stanowisko / Position ]],0)))</f>
        <v>n/a</v>
      </c>
      <c r="DX590" s="190" t="str">
        <f>IF(INDEX(tab_MinKomp[Testy czystości / Reinheitstests],MATCH($B589,tab_MinKomp[[Stanowisko / Position ]:[Stanowisko / Position ]],0))="n/a","n/a",DX589-INDEX(tab_MinKomp[Testy czystości / Reinheitstests],MATCH($B589,tab_MinKomp[[Stanowisko / Position ]:[Stanowisko / Position ]],0)))</f>
        <v>n/a</v>
      </c>
      <c r="DY590" s="190" t="str">
        <f>IF(INDEX(tab_MinKomp[Testy czystości / Reinheitstests],MATCH($B589,tab_MinKomp[[Stanowisko / Position ]:[Stanowisko / Position ]],0))="n/a","n/a",DY589-INDEX(tab_MinKomp[Testy czystości / Reinheitstests],MATCH($B589,tab_MinKomp[[Stanowisko / Position ]:[Stanowisko / Position ]],0)))</f>
        <v>n/a</v>
      </c>
      <c r="DZ590" s="190" t="str">
        <f>IF(INDEX(tab_MinKomp[Testy czystości / Reinheitstests],MATCH($B589,tab_MinKomp[[Stanowisko / Position ]:[Stanowisko / Position ]],0))="n/a","n/a",DZ589-INDEX(tab_MinKomp[Testy czystości / Reinheitstests],MATCH($B589,tab_MinKomp[[Stanowisko / Position ]:[Stanowisko / Position ]],0)))</f>
        <v>n/a</v>
      </c>
      <c r="EA590" s="194" t="str">
        <f>IF(INDEX(tab_MinKomp[SUPPLIER MANAGEMENT],MATCH($B589,tab_MinKomp[[Stanowisko / Position ]:[Stanowisko / Position ]],0))="n/a","n/a",EA589-INDEX(tab_MinKomp[SUPPLIER MANAGEMENT],MATCH($B589,tab_MinKomp[[Stanowisko / Position ]:[Stanowisko / Position ]],0)))</f>
        <v>n/a</v>
      </c>
      <c r="EB590" s="190" t="str">
        <f>IF(INDEX(tab_MinKomp[Testy czystości / Reinheitstests],MATCH($B589,tab_MinKomp[[Stanowisko / Position ]:[Stanowisko / Position ]],0))="n/a","n/a",EB589-INDEX(tab_MinKomp[Testy czystości / Reinheitstests],MATCH($B589,tab_MinKomp[[Stanowisko / Position ]:[Stanowisko / Position ]],0)))</f>
        <v>n/a</v>
      </c>
      <c r="EC590" s="190" t="str">
        <f>IF(INDEX(tab_MinKomp[Testy czystości / Reinheitstests],MATCH($B589,tab_MinKomp[[Stanowisko / Position ]:[Stanowisko / Position ]],0))="n/a","n/a",EC589-INDEX(tab_MinKomp[Testy czystości / Reinheitstests],MATCH($B589,tab_MinKomp[[Stanowisko / Position ]:[Stanowisko / Position ]],0)))</f>
        <v>n/a</v>
      </c>
      <c r="ED590" s="190" t="str">
        <f>IF(INDEX(tab_MinKomp[Testy czystości / Reinheitstests],MATCH($B589,tab_MinKomp[[Stanowisko / Position ]:[Stanowisko / Position ]],0))="n/a","n/a",ED589-INDEX(tab_MinKomp[Testy czystości / Reinheitstests],MATCH($B589,tab_MinKomp[[Stanowisko / Position ]:[Stanowisko / Position ]],0)))</f>
        <v>n/a</v>
      </c>
      <c r="EE590" s="190" t="str">
        <f>IF(INDEX(tab_MinKomp[Testy czystości / Reinheitstests],MATCH($B589,tab_MinKomp[[Stanowisko / Position ]:[Stanowisko / Position ]],0))="n/a","n/a",EE589-INDEX(tab_MinKomp[Testy czystości / Reinheitstests],MATCH($B589,tab_MinKomp[[Stanowisko / Position ]:[Stanowisko / Position ]],0)))</f>
        <v>n/a</v>
      </c>
      <c r="EF590" s="190" t="str">
        <f>IF(INDEX(tab_MinKomp[Testy czystości / Reinheitstests],MATCH($B589,tab_MinKomp[[Stanowisko / Position ]:[Stanowisko / Position ]],0))="n/a","n/a",EF589-INDEX(tab_MinKomp[Testy czystości / Reinheitstests],MATCH($B589,tab_MinKomp[[Stanowisko / Position ]:[Stanowisko / Position ]],0)))</f>
        <v>n/a</v>
      </c>
      <c r="EG590" s="190" t="str">
        <f>IF(INDEX(tab_MinKomp[Testy czystości / Reinheitstests],MATCH($B589,tab_MinKomp[[Stanowisko / Position ]:[Stanowisko / Position ]],0))="n/a","n/a",EG589-INDEX(tab_MinKomp[Testy czystości / Reinheitstests],MATCH($B589,tab_MinKomp[[Stanowisko / Position ]:[Stanowisko / Position ]],0)))</f>
        <v>n/a</v>
      </c>
      <c r="EH590" s="190" t="str">
        <f>IF(INDEX(tab_MinKomp[Testy czystości / Reinheitstests],MATCH($B589,tab_MinKomp[[Stanowisko / Position ]:[Stanowisko / Position ]],0))="n/a","n/a",EH589-INDEX(tab_MinKomp[Testy czystości / Reinheitstests],MATCH($B589,tab_MinKomp[[Stanowisko / Position ]:[Stanowisko / Position ]],0)))</f>
        <v>n/a</v>
      </c>
      <c r="EI590" s="190" t="str">
        <f>IF(INDEX(tab_MinKomp[Testy czystości / Reinheitstests],MATCH($B589,tab_MinKomp[[Stanowisko / Position ]:[Stanowisko / Position ]],0))="n/a","n/a",EI589-INDEX(tab_MinKomp[Testy czystości / Reinheitstests],MATCH($B589,tab_MinKomp[[Stanowisko / Position ]:[Stanowisko / Position ]],0)))</f>
        <v>n/a</v>
      </c>
      <c r="EJ590" s="190" t="str">
        <f>IF(INDEX(tab_MinKomp[Testy czystości / Reinheitstests],MATCH($B589,tab_MinKomp[[Stanowisko / Position ]:[Stanowisko / Position ]],0))="n/a","n/a",EJ589-INDEX(tab_MinKomp[Testy czystości / Reinheitstests],MATCH($B589,tab_MinKomp[[Stanowisko / Position ]:[Stanowisko / Position ]],0)))</f>
        <v>n/a</v>
      </c>
      <c r="EK590" s="190" t="str">
        <f>IF(INDEX(tab_MinKomp[Testy czystości / Reinheitstests],MATCH($B589,tab_MinKomp[[Stanowisko / Position ]:[Stanowisko / Position ]],0))="n/a","n/a",EK589-INDEX(tab_MinKomp[Testy czystości / Reinheitstests],MATCH($B589,tab_MinKomp[[Stanowisko / Position ]:[Stanowisko / Position ]],0)))</f>
        <v>n/a</v>
      </c>
      <c r="EL590" s="190" t="str">
        <f>IF(INDEX(tab_MinKomp[Testy czystości / Reinheitstests],MATCH($B589,tab_MinKomp[[Stanowisko / Position ]:[Stanowisko / Position ]],0))="n/a","n/a",EL589-INDEX(tab_MinKomp[Testy czystości / Reinheitstests],MATCH($B589,tab_MinKomp[[Stanowisko / Position ]:[Stanowisko / Position ]],0)))</f>
        <v>n/a</v>
      </c>
      <c r="EM590" s="190" t="str">
        <f>IF(INDEX(tab_MinKomp[Testy czystości / Reinheitstests],MATCH($B589,tab_MinKomp[[Stanowisko / Position ]:[Stanowisko / Position ]],0))="n/a","n/a",EM589-INDEX(tab_MinKomp[Testy czystości / Reinheitstests],MATCH($B589,tab_MinKomp[[Stanowisko / Position ]:[Stanowisko / Position ]],0)))</f>
        <v>n/a</v>
      </c>
      <c r="EN590" s="190" t="str">
        <f>IF(INDEX(tab_MinKomp[Testy czystości / Reinheitstests],MATCH($B589,tab_MinKomp[[Stanowisko / Position ]:[Stanowisko / Position ]],0))="n/a","n/a",EN589-INDEX(tab_MinKomp[Testy czystości / Reinheitstests],MATCH($B589,tab_MinKomp[[Stanowisko / Position ]:[Stanowisko / Position ]],0)))</f>
        <v>n/a</v>
      </c>
      <c r="EO590" s="194" t="str">
        <f>IF(INDEX(tab_MinKomp[Konserwacja Rep],MATCH($B589,tab_MinKomp[[Stanowisko / Position ]:[Stanowisko / Position ]],0))="n/a","n/a",EO589-INDEX(tab_MinKomp[Konserwacja Rep],MATCH($B589,tab_MinKomp[[Stanowisko / Position ]:[Stanowisko / Position ]],0)))</f>
        <v>n/a</v>
      </c>
      <c r="EP590" s="194" t="str">
        <f>IF(INDEX(tab_MinKomp[[Konserwacja Engel ]],MATCH($B589,tab_MinKomp[[Stanowisko / Position ]:[Stanowisko / Position ]],0))="n/a","n/a",EP589-INDEX(tab_MinKomp[[Konserwacja Engel ]],MATCH($B589,tab_MinKomp[[Stanowisko / Position ]:[Stanowisko / Position ]],0)))</f>
        <v>n/a</v>
      </c>
      <c r="EQ590" s="194" t="str">
        <f>IF(INDEX(tab_MinKomp[Konserwacja B 50],MATCH($B589,tab_MinKomp[[Stanowisko / Position ]:[Stanowisko / Position ]],0))="n/a","n/a",EQ589-INDEX(tab_MinKomp[Konserwacja B 50],MATCH($B589,tab_MinKomp[[Stanowisko / Position ]:[Stanowisko / Position ]],0)))</f>
        <v>n/a</v>
      </c>
      <c r="ER590" s="194" t="str">
        <f>IF(INDEX(tab_MinKomp[[Konserwacja EOL ]],MATCH($B589,tab_MinKomp[[Stanowisko / Position ]:[Stanowisko / Position ]],0))="n/a","n/a",ER589-INDEX(tab_MinKomp[[Konserwacja EOL ]],MATCH($B589,tab_MinKomp[[Stanowisko / Position ]:[Stanowisko / Position ]],0)))</f>
        <v>n/a</v>
      </c>
      <c r="ES590" s="194" t="str">
        <f>IF(INDEX(tab_MinKomp[Konserwacja Branson],MATCH($B589,tab_MinKomp[[Stanowisko / Position ]:[Stanowisko / Position ]],0))="n/a","n/a",ES589-INDEX(tab_MinKomp[Konserwacja Branson],MATCH($B589,tab_MinKomp[[Stanowisko / Position ]:[Stanowisko / Position ]],0)))</f>
        <v>n/a</v>
      </c>
      <c r="ET590" s="194" t="str">
        <f>IF(INDEX(tab_MinKomp[Konserwacja coolery],MATCH($B589,tab_MinKomp[[Stanowisko / Position ]:[Stanowisko / Position ]],0))="n/a","n/a",ET589-INDEX(tab_MinKomp[Konserwacja coolery],MATCH($B589,tab_MinKomp[[Stanowisko / Position ]:[Stanowisko / Position ]],0)))</f>
        <v>n/a</v>
      </c>
      <c r="EU590" s="194" t="str">
        <f>IF(INDEX(tab_MinKomp[Konserwacja piecy],MATCH($B589,tab_MinKomp[[Stanowisko / Position ]:[Stanowisko / Position ]],0))="n/a","n/a",EU589-INDEX(tab_MinKomp[Konserwacja piecy],MATCH($B589,tab_MinKomp[[Stanowisko / Position ]:[Stanowisko / Position ]],0)))</f>
        <v>n/a</v>
      </c>
      <c r="EV590" s="194" t="str">
        <f>IF(INDEX(tab_MinKomp[Rysunek techniczny- czytanie],MATCH($B589,tab_MinKomp[[Stanowisko / Position ]:[Stanowisko / Position ]],0))="n/a","n/a",EV589-INDEX(tab_MinKomp[Rysunek techniczny- czytanie],MATCH($B589,tab_MinKomp[[Stanowisko / Position ]:[Stanowisko / Position ]],0)))</f>
        <v>n/a</v>
      </c>
      <c r="EW590" s="194" t="str">
        <f>IF(INDEX(tab_MinKomp[Elektryka],MATCH($B589,tab_MinKomp[[Stanowisko / Position ]:[Stanowisko / Position ]],0))="n/a","n/a",EW589-INDEX(tab_MinKomp[Elektryka],MATCH($B589,tab_MinKomp[[Stanowisko / Position ]:[Stanowisko / Position ]],0)))</f>
        <v>n/a</v>
      </c>
      <c r="EX590" s="194" t="str">
        <f>IF(INDEX(tab_MinKomp[Pneumatyka],MATCH($B589,tab_MinKomp[[Stanowisko / Position ]:[Stanowisko / Position ]],0))="n/a","n/a",EX589-INDEX(tab_MinKomp[Pneumatyka],MATCH($B589,tab_MinKomp[[Stanowisko / Position ]:[Stanowisko / Position ]],0)))</f>
        <v>n/a</v>
      </c>
      <c r="EY590" s="194" t="str">
        <f>IF(INDEX(tab_MinKomp[[Hydraulika ]],MATCH($B589,tab_MinKomp[[Stanowisko / Position ]:[Stanowisko / Position ]],0))="n/a","n/a",EY589-INDEX(tab_MinKomp[[Hydraulika ]],MATCH($B589,tab_MinKomp[[Stanowisko / Position ]:[Stanowisko / Position ]],0)))</f>
        <v>n/a</v>
      </c>
      <c r="EZ590" s="194" t="str">
        <f>IF(INDEX(tab_MinKomp[Podciśnienie],MATCH($B589,tab_MinKomp[[Stanowisko / Position ]:[Stanowisko / Position ]],0))="n/a","n/a",EZ589-INDEX(tab_MinKomp[Podciśnienie],MATCH($B589,tab_MinKomp[[Stanowisko / Position ]:[Stanowisko / Position ]],0)))</f>
        <v>n/a</v>
      </c>
      <c r="FA590" s="194" t="str">
        <f>IF(INDEX(tab_MinKomp[Usuwanie awarii],MATCH($B589,tab_MinKomp[[Stanowisko / Position ]:[Stanowisko / Position ]],0))="n/a","n/a",FA589-INDEX(tab_MinKomp[Usuwanie awarii],MATCH($B589,tab_MinKomp[[Stanowisko / Position ]:[Stanowisko / Position ]],0)))</f>
        <v>n/a</v>
      </c>
      <c r="FB590" s="194" t="str">
        <f>IF(INDEX(tab_MinKomp[Obsługa robotów],MATCH($B589,tab_MinKomp[[Stanowisko / Position ]:[Stanowisko / Position ]],0))="n/a","n/a",FB589-INDEX(tab_MinKomp[Obsługa robotów],MATCH($B589,tab_MinKomp[[Stanowisko / Position ]:[Stanowisko / Position ]],0)))</f>
        <v>n/a</v>
      </c>
      <c r="FC590" s="194" t="str">
        <f>IF(INDEX(tab_MinKomp[Obsługa sterowania maszyny],MATCH($B589,tab_MinKomp[[Stanowisko / Position ]:[Stanowisko / Position ]],0))="n/a","n/a",FC589-INDEX(tab_MinKomp[Obsługa sterowania maszyny],MATCH($B589,tab_MinKomp[[Stanowisko / Position ]:[Stanowisko / Position ]],0)))</f>
        <v>n/a</v>
      </c>
      <c r="FD590" s="194" t="str">
        <f>IF(INDEX(tab_MinKomp[Usuwanie przyczyn żródłowych],MATCH($B589,tab_MinKomp[[Stanowisko / Position ]:[Stanowisko / Position ]],0))="n/a","n/a",FD589-INDEX(tab_MinKomp[Usuwanie przyczyn żródłowych],MATCH($B589,tab_MinKomp[[Stanowisko / Position ]:[Stanowisko / Position ]],0)))</f>
        <v>n/a</v>
      </c>
      <c r="FE590" s="194" t="str">
        <f>IF(INDEX(tab_MinKomp[Cmms stosowanie],MATCH($B589,tab_MinKomp[[Stanowisko / Position ]:[Stanowisko / Position ]],0))="n/a","n/a",FE589-INDEX(tab_MinKomp[Cmms stosowanie],MATCH($B589,tab_MinKomp[[Stanowisko / Position ]:[Stanowisko / Position ]],0)))</f>
        <v>n/a</v>
      </c>
      <c r="FF590" s="190" t="str">
        <f>IF(INDEX(tab_MinKomp[Testy czystości / Reinheitstests],MATCH($B589,tab_MinKomp[[Stanowisko / Position ]:[Stanowisko / Position ]],0))="n/a","n/a",FF589-INDEX(tab_MinKomp[Testy czystości / Reinheitstests],MATCH($B589,tab_MinKomp[[Stanowisko / Position ]:[Stanowisko / Position ]],0)))</f>
        <v>n/a</v>
      </c>
      <c r="FG590" s="194" t="str">
        <f>IF(INDEX(tab_MinKomp[Czyszczenie form plastikowych],MATCH($B589,tab_MinKomp[[Stanowisko / Position ]:[Stanowisko / Position ]],0))="n/a","n/a",FG589-INDEX(tab_MinKomp[Czyszczenie form plastikowych],MATCH($B589,tab_MinKomp[[Stanowisko / Position ]:[Stanowisko / Position ]],0)))</f>
        <v>n/a</v>
      </c>
      <c r="FH590" s="194" t="str">
        <f>IF(INDEX(tab_MinKomp[Wymiana form plastik],MATCH($B589,tab_MinKomp[[Stanowisko / Position ]:[Stanowisko / Position ]],0))="n/a","n/a",FH589-INDEX(tab_MinKomp[Wymiana form plastik],MATCH($B589,tab_MinKomp[[Stanowisko / Position ]:[Stanowisko / Position ]],0)))</f>
        <v>n/a</v>
      </c>
      <c r="FI590" s="194" t="str">
        <f>IF(INDEX(tab_MinKomp[Wymiana form guma],MATCH($B589,tab_MinKomp[[Stanowisko / Position ]:[Stanowisko / Position ]],0))="n/a","n/a",FI589-INDEX(tab_MinKomp[Wymiana form guma],MATCH($B589,tab_MinKomp[[Stanowisko / Position ]:[Stanowisko / Position ]],0)))</f>
        <v>n/a</v>
      </c>
      <c r="FJ590" s="194" t="str">
        <f>IF(INDEX(tab_MinKomp[Konserwacja KK],MATCH($B589,tab_MinKomp[[Stanowisko / Position ]:[Stanowisko / Position ]],0))="n/a","n/a",FJ589-INDEX(tab_MinKomp[Konserwacja KK],MATCH($B589,tab_MinKomp[[Stanowisko / Position ]:[Stanowisko / Position ]],0)))</f>
        <v>n/a</v>
      </c>
      <c r="FK590" s="194" t="str">
        <f>IF(INDEX(tab_MinKomp[Konserwacja form guma],MATCH($B589,tab_MinKomp[[Stanowisko / Position ]:[Stanowisko / Position ]],0))="n/a","n/a",FK589-INDEX(tab_MinKomp[Konserwacja form guma],MATCH($B589,tab_MinKomp[[Stanowisko / Position ]:[Stanowisko / Position ]],0)))</f>
        <v>n/a</v>
      </c>
      <c r="FL590" s="194" t="str">
        <f>IF(INDEX(tab_MinKomp[Konserwacja form plastiki],MATCH($B589,tab_MinKomp[[Stanowisko / Position ]:[Stanowisko / Position ]],0))="n/a","n/a",FL589-INDEX(tab_MinKomp[Konserwacja form plastiki],MATCH($B589,tab_MinKomp[[Stanowisko / Position ]:[Stanowisko / Position ]],0)))</f>
        <v>n/a</v>
      </c>
      <c r="FM590" s="194" t="str">
        <f>IF(INDEX(tab_MinKomp[Konserwacja Gorącego Kanału],MATCH($B589,tab_MinKomp[[Stanowisko / Position ]:[Stanowisko / Position ]],0))="n/a","n/a",FM589-INDEX(tab_MinKomp[Konserwacja Gorącego Kanału],MATCH($B589,tab_MinKomp[[Stanowisko / Position ]:[Stanowisko / Position ]],0)))</f>
        <v>n/a</v>
      </c>
      <c r="FN590" s="194" t="str">
        <f>IF(INDEX(tab_MinKomp[MS Office (Excel)],MATCH($B589,tab_MinKomp[[Stanowisko / Position ]:[Stanowisko / Position ]],0))="n/a","n/a",FN589-INDEX(tab_MinKomp[MS Office (Excel)],MATCH($B589,tab_MinKomp[[Stanowisko / Position ]:[Stanowisko / Position ]],0)))</f>
        <v>n/a</v>
      </c>
      <c r="FO590" s="194" t="str">
        <f>IF(INDEX(tab_MinKomp[MS Office (Word)],MATCH($B589,tab_MinKomp[[Stanowisko / Position ]:[Stanowisko / Position ]],0))="n/a","n/a",FO589-INDEX(tab_MinKomp[MS Office (Word)],MATCH($B589,tab_MinKomp[[Stanowisko / Position ]:[Stanowisko / Position ]],0)))</f>
        <v>n/a</v>
      </c>
      <c r="FP590" s="194" t="str">
        <f>IF(INDEX(tab_MinKomp[MS Office (Power Point)],MATCH($B589,tab_MinKomp[[Stanowisko / Position ]:[Stanowisko / Position ]],0))="n/a","n/a",FP589-INDEX(tab_MinKomp[MS Office (Power Point)],MATCH($B589,tab_MinKomp[[Stanowisko / Position ]:[Stanowisko / Position ]],0)))</f>
        <v>n/a</v>
      </c>
      <c r="FQ590" s="196" t="str">
        <f>IF(INDEX(tab_MinKomp[Język angielski / Englisch],MATCH($B589,tab_MinKomp[[Stanowisko / Position ]:[Stanowisko / Position ]],0))="n/a","n/a",FQ589-INDEX(tab_MinKomp[Język angielski / Englisch],MATCH($B589,tab_MinKomp[[Stanowisko / Position ]:[Stanowisko / Position ]],0)))</f>
        <v>n/a</v>
      </c>
      <c r="FR590" s="196" t="str">
        <f>IF(INDEX(tab_MinKomp[Język niemiecki / Deutsch],MATCH($B589,tab_MinKomp[[Stanowisko / Position ]:[Stanowisko / Position ]],0))="n/a","n/a",FR589-INDEX(tab_MinKomp[Język niemiecki / Deutsch],MATCH($B589,tab_MinKomp[[Stanowisko / Position ]:[Stanowisko / Position ]],0)))</f>
        <v>n/a</v>
      </c>
      <c r="FS590" s="194">
        <f>IF(INDEX(tab_MinKomp[Zarządzanie dokumentacją procesową / Process dokumentation management],MATCH($B589,tab_MinKomp[[Stanowisko / Position ]:[Stanowisko / Position ]],0))="n/a","n/a",FS589-INDEX(tab_MinKomp[Zarządzanie dokumentacją procesową / Process dokumentation management],MATCH($B589,tab_MinKomp[[Stanowisko / Position ]:[Stanowisko / Position ]],0)))</f>
        <v>-1</v>
      </c>
      <c r="FT590" s="194">
        <f>IF(INDEX(tab_MinKomp[Znajomość procesów z obszaru / Kenntiss der prozesse in dem Bereich],MATCH($B589,tab_MinKomp[[Stanowisko / Position ]:[Stanowisko / Position ]],0))="n/a","n/a",FT589-INDEX(tab_MinKomp[Znajomość procesów z obszaru / Kenntiss der prozesse in dem Bereich],MATCH($B589,tab_MinKomp[[Stanowisko / Position ]:[Stanowisko / Position ]],0)))</f>
        <v>0</v>
      </c>
      <c r="FU590" s="194">
        <f>IF(INDEX(tab_MinKomp[optymalizacja procesów / Prozessoptymalisierung],MATCH($B589,tab_MinKomp[[Stanowisko / Position ]:[Stanowisko / Position ]],0))="n/a","n/a",FU589-INDEX(tab_MinKomp[optymalizacja procesów / Prozessoptymalisierung],MATCH($B589,tab_MinKomp[[Stanowisko / Position ]:[Stanowisko / Position ]],0)))</f>
        <v>0</v>
      </c>
      <c r="FV590" s="194">
        <f>IF(INDEX(tab_MinKomp[Umiejętności szkoleniowe / Trainingsfähigkeiten],MATCH($B589,tab_MinKomp[[Stanowisko / Position ]:[Stanowisko / Position ]],0))="n/a","n/a",FV589-INDEX(tab_MinKomp[Umiejętności szkoleniowe / Trainingsfähigkeiten],MATCH($B589,tab_MinKomp[[Stanowisko / Position ]:[Stanowisko / Position ]],0)))</f>
        <v>0</v>
      </c>
      <c r="FW590" s="194">
        <f>IF(INDEX(tab_MinKomp[Analityczne myślenie, podejście / Analitysches Denken, Einstellung],MATCH($B589,tab_MinKomp[[Stanowisko / Position ]:[Stanowisko / Position ]],0))="n/a","n/a",FW589-INDEX(tab_MinKomp[Analityczne myślenie, podejście / Analitysches Denken, Einstellung],MATCH($B589,tab_MinKomp[[Stanowisko / Position ]:[Stanowisko / Position ]],0)))</f>
        <v>0</v>
      </c>
      <c r="FX590" s="194">
        <f>IF(INDEX(tab_MinKomp[Dokładność, precyzja w dzialaniu / Genauigkeit, Präzision in die Arbeit],MATCH($B589,tab_MinKomp[[Stanowisko / Position ]:[Stanowisko / Position ]],0))="n/a","n/a",FX589-INDEX(tab_MinKomp[Dokładność, precyzja w dzialaniu / Genauigkeit, Präzision in die Arbeit],MATCH($B589,tab_MinKomp[[Stanowisko / Position ]:[Stanowisko / Position ]],0)))</f>
        <v>-1</v>
      </c>
      <c r="FY590" s="194">
        <f>IF(INDEX(tab_MinKomp[Dyspozycyjność / Verfügbarkeit],MATCH($B589,tab_MinKomp[[Stanowisko / Position ]:[Stanowisko / Position ]],0))="n/a","n/a",FY589-INDEX(tab_MinKomp[Dyspozycyjność / Verfügbarkeit],MATCH($B589,tab_MinKomp[[Stanowisko / Position ]:[Stanowisko / Position ]],0)))</f>
        <v>0</v>
      </c>
      <c r="FZ590" s="194">
        <f>IF(INDEX(tab_MinKomp[Zaangażowanie / 
Engagement],MATCH($B589,tab_MinKomp[[Stanowisko / Position ]:[Stanowisko / Position ]],0))="n/a","n/a",FZ589-INDEX(tab_MinKomp[Zaangażowanie / 
Engagement],MATCH($B589,tab_MinKomp[[Stanowisko / Position ]:[Stanowisko / Position ]],0)))</f>
        <v>0</v>
      </c>
      <c r="GA590" s="194" t="str">
        <f>IF(INDEX(tab_MinKomp[Konserwacja form guma],MATCH($B589,tab_MinKomp[[Stanowisko / Position ]:[Stanowisko / Position ]],0))="n/a","n/a",GA589-INDEX(tab_MinKomp[Konserwacja form guma],MATCH($B589,tab_MinKomp[[Stanowisko / Position ]:[Stanowisko / Position ]],0)))</f>
        <v>n/a</v>
      </c>
      <c r="GB590" s="194" t="str">
        <f>IF(INDEX(tab_MinKomp[Konserwacja form plastiki],MATCH($B589,tab_MinKomp[[Stanowisko / Position ]:[Stanowisko / Position ]],0))="n/a","n/a",GB589-INDEX(tab_MinKomp[Konserwacja form plastiki],MATCH($B589,tab_MinKomp[[Stanowisko / Position ]:[Stanowisko / Position ]],0)))</f>
        <v>n/a</v>
      </c>
      <c r="GC590" s="194">
        <f>IF(INDEX(tab_MinKomp[Elastyczność w działaniu],MATCH($B589,tab_MinKomp[[Stanowisko / Position ]:[Stanowisko / Position ]],0))="n/a","n/a",GC589-INDEX(tab_MinKomp[Elastyczność w działaniu],MATCH($B589,tab_MinKomp[[Stanowisko / Position ]:[Stanowisko / Position ]],0)))</f>
        <v>0</v>
      </c>
      <c r="GD590" s="194">
        <f>IF(INDEX(tab_MinKomp[Komunikatywność],MATCH($B589,tab_MinKomp[[Stanowisko / Position ]:[Stanowisko / Position ]],0))="n/a","n/a",GD589-INDEX(tab_MinKomp[Komunikatywność],MATCH($B589,tab_MinKomp[[Stanowisko / Position ]:[Stanowisko / Position ]],0)))</f>
        <v>0</v>
      </c>
      <c r="GE590" s="193" t="str">
        <f>IF(INDEX(tab_MinKomp[Motywowanie i budowanie zaangażowania zespołu],MATCH($B589,tab_MinKomp[[Stanowisko / Position ]:[Stanowisko / Position ]],0))="n/a","n/a",GE589-INDEX(tab_MinKomp[Motywowanie i budowanie zaangażowania zespołu],MATCH($B589,tab_MinKomp[[Stanowisko / Position ]:[Stanowisko / Position ]],0)))</f>
        <v>n/a</v>
      </c>
      <c r="GF590" s="186" t="s">
        <v>248</v>
      </c>
      <c r="GG590" s="186" t="s">
        <v>248</v>
      </c>
      <c r="GH590" s="186" t="s">
        <v>248</v>
      </c>
      <c r="GI590" s="186" t="s">
        <v>248</v>
      </c>
      <c r="GJ590" s="186" t="s">
        <v>248</v>
      </c>
      <c r="GK590" s="186" t="s">
        <v>248</v>
      </c>
      <c r="GL590" s="186" t="s">
        <v>248</v>
      </c>
      <c r="GM590" s="186" t="s">
        <v>248</v>
      </c>
      <c r="GN590" s="186" t="s">
        <v>248</v>
      </c>
      <c r="GO590" s="186" t="s">
        <v>248</v>
      </c>
      <c r="GP590" s="186" t="s">
        <v>248</v>
      </c>
      <c r="GQ590" s="186" t="s">
        <v>248</v>
      </c>
      <c r="GR590" s="186" t="s">
        <v>248</v>
      </c>
      <c r="GS590" s="186" t="s">
        <v>248</v>
      </c>
      <c r="GT590" s="186" t="s">
        <v>248</v>
      </c>
      <c r="GU590" s="186" t="s">
        <v>248</v>
      </c>
      <c r="GV590" s="186" t="s">
        <v>248</v>
      </c>
      <c r="GW590" s="186" t="s">
        <v>248</v>
      </c>
      <c r="GX590" s="186" t="s">
        <v>248</v>
      </c>
      <c r="GY590" s="186" t="s">
        <v>248</v>
      </c>
      <c r="GZ590" s="261" t="s">
        <v>248</v>
      </c>
      <c r="HA590" s="261" t="s">
        <v>248</v>
      </c>
      <c r="HB590" s="191">
        <f>SUM(G590:GE590)/(HB589-(SUM(G590:GE590)))</f>
        <v>-9.3023255813953487E-2</v>
      </c>
    </row>
    <row r="591" spans="1:211" ht="24.9" customHeight="1" x14ac:dyDescent="0.3">
      <c r="A591" s="105" t="s">
        <v>317</v>
      </c>
      <c r="B591" s="105" t="s">
        <v>315</v>
      </c>
      <c r="C591" s="105"/>
      <c r="D591" s="105">
        <v>1850</v>
      </c>
      <c r="E591" s="394" t="s">
        <v>693</v>
      </c>
      <c r="F591" s="185" t="s">
        <v>374</v>
      </c>
      <c r="G591" s="186">
        <v>2</v>
      </c>
      <c r="H591" s="186">
        <v>1</v>
      </c>
      <c r="I591" s="186">
        <v>2</v>
      </c>
      <c r="J591" s="186">
        <v>1</v>
      </c>
      <c r="K591" s="186">
        <v>1</v>
      </c>
      <c r="L591" s="186" t="s">
        <v>248</v>
      </c>
      <c r="M591" s="186" t="s">
        <v>248</v>
      </c>
      <c r="N591" s="186" t="s">
        <v>248</v>
      </c>
      <c r="O591" s="186">
        <v>1</v>
      </c>
      <c r="P591" s="186">
        <v>1</v>
      </c>
      <c r="Q591" s="186" t="s">
        <v>248</v>
      </c>
      <c r="R591" s="186" t="s">
        <v>248</v>
      </c>
      <c r="S591" s="186" t="s">
        <v>248</v>
      </c>
      <c r="T591" s="186" t="s">
        <v>248</v>
      </c>
      <c r="U591" s="186" t="s">
        <v>248</v>
      </c>
      <c r="V591" s="186" t="s">
        <v>248</v>
      </c>
      <c r="W591" s="186" t="s">
        <v>248</v>
      </c>
      <c r="X591" s="186" t="s">
        <v>248</v>
      </c>
      <c r="Y591" s="186" t="s">
        <v>248</v>
      </c>
      <c r="Z591" s="186" t="s">
        <v>248</v>
      </c>
      <c r="AA591" s="186" t="s">
        <v>248</v>
      </c>
      <c r="AB591" s="186" t="s">
        <v>248</v>
      </c>
      <c r="AC591" s="186" t="s">
        <v>248</v>
      </c>
      <c r="AD591" s="186" t="s">
        <v>248</v>
      </c>
      <c r="AE591" s="186" t="s">
        <v>248</v>
      </c>
      <c r="AF591" s="186" t="s">
        <v>248</v>
      </c>
      <c r="AG591" s="186" t="s">
        <v>248</v>
      </c>
      <c r="AH591" s="186" t="s">
        <v>248</v>
      </c>
      <c r="AI591" s="186" t="s">
        <v>248</v>
      </c>
      <c r="AJ591" s="186" t="s">
        <v>248</v>
      </c>
      <c r="AK591" s="186" t="s">
        <v>248</v>
      </c>
      <c r="AL591" s="186">
        <v>1</v>
      </c>
      <c r="AM591" s="186" t="s">
        <v>248</v>
      </c>
      <c r="AN591" s="186" t="s">
        <v>248</v>
      </c>
      <c r="AO591" s="186">
        <v>1</v>
      </c>
      <c r="AP591" s="186" t="s">
        <v>248</v>
      </c>
      <c r="AQ591" s="186">
        <v>1</v>
      </c>
      <c r="AR591" s="186" t="s">
        <v>248</v>
      </c>
      <c r="AS591" s="186" t="s">
        <v>248</v>
      </c>
      <c r="AT591" s="186" t="s">
        <v>248</v>
      </c>
      <c r="AU591" s="186" t="s">
        <v>248</v>
      </c>
      <c r="AV591" s="186">
        <v>2</v>
      </c>
      <c r="AW591" s="186">
        <v>1</v>
      </c>
      <c r="AX591" s="186" t="s">
        <v>248</v>
      </c>
      <c r="AY591" s="186" t="s">
        <v>248</v>
      </c>
      <c r="AZ591" s="186" t="s">
        <v>248</v>
      </c>
      <c r="BA591" s="186" t="s">
        <v>248</v>
      </c>
      <c r="BB591" s="186" t="s">
        <v>248</v>
      </c>
      <c r="BC591" s="186" t="s">
        <v>248</v>
      </c>
      <c r="BD591" s="186" t="s">
        <v>248</v>
      </c>
      <c r="BE591" s="186" t="s">
        <v>248</v>
      </c>
      <c r="BF591" s="186" t="s">
        <v>248</v>
      </c>
      <c r="BG591" s="186" t="s">
        <v>248</v>
      </c>
      <c r="BH591" s="186" t="s">
        <v>248</v>
      </c>
      <c r="BI591" s="186" t="s">
        <v>248</v>
      </c>
      <c r="BJ591" s="186" t="s">
        <v>248</v>
      </c>
      <c r="BK591" s="186" t="s">
        <v>248</v>
      </c>
      <c r="BL591" s="186" t="s">
        <v>248</v>
      </c>
      <c r="BM591" s="186" t="s">
        <v>248</v>
      </c>
      <c r="BN591" s="186" t="s">
        <v>248</v>
      </c>
      <c r="BO591" s="186">
        <v>3</v>
      </c>
      <c r="BP591" s="186">
        <v>2</v>
      </c>
      <c r="BQ591" s="186" t="s">
        <v>248</v>
      </c>
      <c r="BR591" s="186">
        <v>1</v>
      </c>
      <c r="BS591" s="186" t="s">
        <v>248</v>
      </c>
      <c r="BT591" s="186" t="s">
        <v>248</v>
      </c>
      <c r="BU591" s="186" t="s">
        <v>248</v>
      </c>
      <c r="BV591" s="186" t="s">
        <v>248</v>
      </c>
      <c r="BW591" s="186">
        <v>3</v>
      </c>
      <c r="BX591" s="186">
        <v>3</v>
      </c>
      <c r="BY591" s="186" t="s">
        <v>248</v>
      </c>
      <c r="BZ591" s="186">
        <v>3</v>
      </c>
      <c r="CA591" s="186">
        <v>1</v>
      </c>
      <c r="CB591" s="186" t="s">
        <v>248</v>
      </c>
      <c r="CC591" s="186"/>
      <c r="CD591" s="186">
        <v>2</v>
      </c>
      <c r="CE591" s="186" t="s">
        <v>248</v>
      </c>
      <c r="CF591" s="186" t="s">
        <v>248</v>
      </c>
      <c r="CG591" s="186">
        <v>1</v>
      </c>
      <c r="CH591" s="186" t="s">
        <v>248</v>
      </c>
      <c r="CI591" s="186" t="s">
        <v>248</v>
      </c>
      <c r="CJ591" s="186" t="s">
        <v>248</v>
      </c>
      <c r="CK591" s="186" t="s">
        <v>248</v>
      </c>
      <c r="CL591" s="186" t="s">
        <v>248</v>
      </c>
      <c r="CM591" s="186" t="s">
        <v>248</v>
      </c>
      <c r="CN591" s="186" t="s">
        <v>248</v>
      </c>
      <c r="CO591" s="186" t="s">
        <v>248</v>
      </c>
      <c r="CP591" s="186" t="s">
        <v>248</v>
      </c>
      <c r="CQ591" s="186" t="s">
        <v>248</v>
      </c>
      <c r="CR591" s="186" t="s">
        <v>248</v>
      </c>
      <c r="CS591" s="186" t="s">
        <v>248</v>
      </c>
      <c r="CT591" s="186" t="s">
        <v>248</v>
      </c>
      <c r="CU591" s="186" t="s">
        <v>248</v>
      </c>
      <c r="CV591" s="186" t="s">
        <v>248</v>
      </c>
      <c r="CW591" s="186">
        <v>2</v>
      </c>
      <c r="CX591" s="186" t="s">
        <v>248</v>
      </c>
      <c r="CY591" s="186" t="s">
        <v>248</v>
      </c>
      <c r="CZ591" s="186" t="s">
        <v>248</v>
      </c>
      <c r="DA591" s="186" t="s">
        <v>248</v>
      </c>
      <c r="DB591" s="186" t="s">
        <v>248</v>
      </c>
      <c r="DC591" s="186" t="s">
        <v>248</v>
      </c>
      <c r="DD591" s="186" t="s">
        <v>248</v>
      </c>
      <c r="DE591" s="186" t="s">
        <v>248</v>
      </c>
      <c r="DF591" s="186">
        <v>1</v>
      </c>
      <c r="DG591" s="186" t="s">
        <v>248</v>
      </c>
      <c r="DH591" s="186" t="s">
        <v>248</v>
      </c>
      <c r="DI591" s="186" t="s">
        <v>248</v>
      </c>
      <c r="DJ591" s="186" t="s">
        <v>248</v>
      </c>
      <c r="DK591" s="186" t="s">
        <v>248</v>
      </c>
      <c r="DL591" s="186" t="s">
        <v>248</v>
      </c>
      <c r="DM591" s="186" t="s">
        <v>248</v>
      </c>
      <c r="DN591" s="186" t="s">
        <v>248</v>
      </c>
      <c r="DO591" s="186" t="s">
        <v>248</v>
      </c>
      <c r="DP591" s="186" t="s">
        <v>248</v>
      </c>
      <c r="DQ591" s="186" t="s">
        <v>248</v>
      </c>
      <c r="DR591" s="186" t="s">
        <v>248</v>
      </c>
      <c r="DS591" s="186" t="s">
        <v>248</v>
      </c>
      <c r="DT591" s="186" t="s">
        <v>248</v>
      </c>
      <c r="DU591" s="186" t="s">
        <v>248</v>
      </c>
      <c r="DV591" s="186" t="s">
        <v>248</v>
      </c>
      <c r="DW591" s="186" t="s">
        <v>248</v>
      </c>
      <c r="DX591" s="186" t="s">
        <v>248</v>
      </c>
      <c r="DY591" s="186" t="s">
        <v>248</v>
      </c>
      <c r="DZ591" s="186" t="s">
        <v>248</v>
      </c>
      <c r="EA591" s="186" t="s">
        <v>248</v>
      </c>
      <c r="EB591" s="186" t="s">
        <v>248</v>
      </c>
      <c r="EC591" s="186" t="s">
        <v>248</v>
      </c>
      <c r="ED591" s="186" t="s">
        <v>248</v>
      </c>
      <c r="EE591" s="186" t="s">
        <v>248</v>
      </c>
      <c r="EF591" s="186" t="s">
        <v>248</v>
      </c>
      <c r="EG591" s="186" t="s">
        <v>248</v>
      </c>
      <c r="EH591" s="186" t="s">
        <v>248</v>
      </c>
      <c r="EI591" s="186" t="s">
        <v>248</v>
      </c>
      <c r="EJ591" s="186" t="s">
        <v>248</v>
      </c>
      <c r="EK591" s="186" t="s">
        <v>248</v>
      </c>
      <c r="EL591" s="184" t="s">
        <v>248</v>
      </c>
      <c r="EM591" s="184" t="s">
        <v>248</v>
      </c>
      <c r="EN591" s="184" t="s">
        <v>248</v>
      </c>
      <c r="EO591" s="186" t="s">
        <v>248</v>
      </c>
      <c r="EP591" s="186" t="s">
        <v>248</v>
      </c>
      <c r="EQ591" s="186" t="s">
        <v>248</v>
      </c>
      <c r="ER591" s="186" t="s">
        <v>248</v>
      </c>
      <c r="ES591" s="186" t="s">
        <v>248</v>
      </c>
      <c r="ET591" s="186" t="s">
        <v>248</v>
      </c>
      <c r="EU591" s="186" t="s">
        <v>248</v>
      </c>
      <c r="EV591" s="186" t="s">
        <v>248</v>
      </c>
      <c r="EW591" s="186" t="s">
        <v>248</v>
      </c>
      <c r="EX591" s="186" t="s">
        <v>248</v>
      </c>
      <c r="EY591" s="186" t="s">
        <v>248</v>
      </c>
      <c r="EZ591" s="186" t="s">
        <v>248</v>
      </c>
      <c r="FA591" s="186" t="s">
        <v>248</v>
      </c>
      <c r="FB591" s="186" t="s">
        <v>248</v>
      </c>
      <c r="FC591" s="186" t="s">
        <v>248</v>
      </c>
      <c r="FD591" s="186" t="s">
        <v>248</v>
      </c>
      <c r="FE591" s="186" t="s">
        <v>248</v>
      </c>
      <c r="FF591" s="186" t="s">
        <v>248</v>
      </c>
      <c r="FG591" s="186" t="s">
        <v>248</v>
      </c>
      <c r="FH591" s="186" t="s">
        <v>248</v>
      </c>
      <c r="FI591" s="186" t="s">
        <v>248</v>
      </c>
      <c r="FJ591" s="186" t="s">
        <v>248</v>
      </c>
      <c r="FK591" s="186" t="s">
        <v>248</v>
      </c>
      <c r="FL591" s="186" t="s">
        <v>248</v>
      </c>
      <c r="FM591" s="186" t="s">
        <v>248</v>
      </c>
      <c r="FN591" s="186" t="s">
        <v>248</v>
      </c>
      <c r="FO591" s="186" t="s">
        <v>248</v>
      </c>
      <c r="FP591" s="186" t="s">
        <v>248</v>
      </c>
      <c r="FQ591" s="187" t="s">
        <v>248</v>
      </c>
      <c r="FR591" s="187" t="s">
        <v>248</v>
      </c>
      <c r="FS591" s="186">
        <v>2</v>
      </c>
      <c r="FT591" s="186">
        <v>2</v>
      </c>
      <c r="FU591" s="186">
        <v>1</v>
      </c>
      <c r="FV591" s="186">
        <v>1</v>
      </c>
      <c r="FW591" s="186">
        <v>1</v>
      </c>
      <c r="FX591" s="186">
        <v>2</v>
      </c>
      <c r="FY591" s="186">
        <v>2</v>
      </c>
      <c r="FZ591" s="186">
        <v>2</v>
      </c>
      <c r="GA591" s="186" t="s">
        <v>248</v>
      </c>
      <c r="GB591" s="186" t="s">
        <v>248</v>
      </c>
      <c r="GC591" s="186">
        <v>2</v>
      </c>
      <c r="GD591" s="186">
        <v>1</v>
      </c>
      <c r="GE591" s="186" t="s">
        <v>248</v>
      </c>
      <c r="GF591" s="186" t="s">
        <v>248</v>
      </c>
      <c r="GG591" s="186" t="s">
        <v>248</v>
      </c>
      <c r="GH591" s="186" t="s">
        <v>248</v>
      </c>
      <c r="GI591" s="186" t="s">
        <v>248</v>
      </c>
      <c r="GJ591" s="186" t="s">
        <v>248</v>
      </c>
      <c r="GK591" s="186" t="s">
        <v>248</v>
      </c>
      <c r="GL591" s="186" t="s">
        <v>248</v>
      </c>
      <c r="GM591" s="186" t="s">
        <v>248</v>
      </c>
      <c r="GN591" s="186" t="s">
        <v>248</v>
      </c>
      <c r="GO591" s="186" t="s">
        <v>248</v>
      </c>
      <c r="GP591" s="186" t="s">
        <v>248</v>
      </c>
      <c r="GQ591" s="186" t="s">
        <v>248</v>
      </c>
      <c r="GR591" s="186" t="s">
        <v>248</v>
      </c>
      <c r="GS591" s="186" t="s">
        <v>248</v>
      </c>
      <c r="GT591" s="186" t="s">
        <v>248</v>
      </c>
      <c r="GU591" s="186" t="s">
        <v>248</v>
      </c>
      <c r="GV591" s="186" t="s">
        <v>248</v>
      </c>
      <c r="GW591" s="186" t="s">
        <v>248</v>
      </c>
      <c r="GX591" s="186" t="s">
        <v>248</v>
      </c>
      <c r="GY591" s="186" t="s">
        <v>248</v>
      </c>
      <c r="GZ591" s="261" t="s">
        <v>248</v>
      </c>
      <c r="HA591" s="261" t="s">
        <v>248</v>
      </c>
      <c r="HB591" s="188">
        <f>SUM(G591:GE591)</f>
        <v>53</v>
      </c>
    </row>
    <row r="592" spans="1:211" ht="24.9" customHeight="1" thickBot="1" x14ac:dyDescent="0.35">
      <c r="A592" s="108" t="str">
        <f>A591</f>
        <v>Prod.-Q-2</v>
      </c>
      <c r="B592" s="108" t="str">
        <f>B591</f>
        <v>Pracownik Produkcji</v>
      </c>
      <c r="C592" s="108">
        <f>C591</f>
        <v>0</v>
      </c>
      <c r="D592" s="108">
        <f>D591</f>
        <v>1850</v>
      </c>
      <c r="E592" s="395"/>
      <c r="F592" s="189" t="s">
        <v>375</v>
      </c>
      <c r="G592" s="192">
        <f>IF(INDEX(tab_MinKomp[Przepisy BHP / BHP Vorschriften],MATCH($B591,tab_MinKomp[[Stanowisko / Position ]:[Stanowisko / Position ]],0))="n/a","n/a",G591-INDEX(tab_MinKomp[Przepisy BHP / BHP Vorschriften],MATCH($B591,tab_MinKomp[[Stanowisko / Position ]:[Stanowisko / Position ]],0)))</f>
        <v>0</v>
      </c>
      <c r="H592" s="193">
        <f>IF(INDEX(tab_MinKomp[Przepisy PPOŻ / Brandschutzbestimmungen],MATCH($B591,tab_MinKomp[[Stanowisko / Position ]:[Stanowisko / Position ]],0))="n/a","n/a",H591-INDEX(tab_MinKomp[Przepisy PPOŻ / Brandschutzbestimmungen],MATCH($B591,tab_MinKomp[[Stanowisko / Position ]:[Stanowisko / Position ]],0)))</f>
        <v>0</v>
      </c>
      <c r="I592" s="193">
        <f>IF(INDEX(tab_MinKomp[Ryzyko zawodowe na stanowiskach pracyv/ Berufliche Risiken an Arbeitsstellen],MATCH($B591,tab_MinKomp[[Stanowisko / Position ]:[Stanowisko / Position ]],0))="n/a","n/a",I591-INDEX(tab_MinKomp[Ryzyko zawodowe na stanowiskach pracyv/ Berufliche Risiken an Arbeitsstellen],MATCH($B591,tab_MinKomp[[Stanowisko / Position ]:[Stanowisko / Position ]],0)))</f>
        <v>0</v>
      </c>
      <c r="J592" s="193">
        <f>IF(INDEX(tab_MinKomp[Gospodarka substancjami niebezpiecznymi / Gefahrstoffmanagement],MATCH($B591,tab_MinKomp[[Stanowisko / Position ]:[Stanowisko / Position ]],0))="n/a","n/a",J591-INDEX(tab_MinKomp[Gospodarka substancjami niebezpiecznymi / Gefahrstoffmanagement],MATCH($B591,tab_MinKomp[[Stanowisko / Position ]:[Stanowisko / Position ]],0)))</f>
        <v>0</v>
      </c>
      <c r="K592" s="193">
        <f>IF(INDEX(tab_MinKomp[Gospodarka odpadami / Abfallwirtschaft],MATCH($B591,tab_MinKomp[[Stanowisko / Position ]:[Stanowisko / Position ]],0))="n/a","n/a",K591-INDEX(tab_MinKomp[Gospodarka odpadami / Abfallwirtschaft],MATCH($B591,tab_MinKomp[[Stanowisko / Position ]:[Stanowisko / Position ]],0)))</f>
        <v>0</v>
      </c>
      <c r="L592" s="194" t="str">
        <f>IF(INDEX(tab_MinKomp[Przepisy kodeksu pracy / Bestimmungen des Arbeitsgesetzes],MATCH($B591,tab_MinKomp[[Stanowisko / Position ]:[Stanowisko / Position ]],0))="n/a","n/a",L591-INDEX(tab_MinKomp[Przepisy kodeksu pracy / Bestimmungen des Arbeitsgesetzes],MATCH($B591,tab_MinKomp[[Stanowisko / Position ]:[Stanowisko / Position ]],0)))</f>
        <v>n/a</v>
      </c>
      <c r="M592" s="195" t="str">
        <f>IF(INDEX(tab_MinKomp[Przepisy o ub.społ. ZUS  / Sozialversicherungsvorschriften],MATCH($B591,tab_MinKomp[[Stanowisko / Position ]:[Stanowisko / Position ]],0))="n/a","n/a",M591-INDEX(tab_MinKomp[Przepisy o ub.społ. ZUS  / Sozialversicherungsvorschriften],MATCH($B591,tab_MinKomp[[Stanowisko / Position ]:[Stanowisko / Position ]],0)))</f>
        <v>n/a</v>
      </c>
      <c r="N592" s="194" t="str">
        <f>IF(INDEX(tab_MinKomp[PRZEPISY O PDOF /persönlich Einkommensteuergesetz ],MATCH($B591,tab_MinKomp[[Stanowisko / Position ]:[Stanowisko / Position ]],0))="n/a","n/a",N591-INDEX(tab_MinKomp[PRZEPISY O PDOF /persönlich Einkommensteuergesetz ],MATCH($B591,tab_MinKomp[[Stanowisko / Position ]:[Stanowisko / Position ]],0)))</f>
        <v>n/a</v>
      </c>
      <c r="O592" s="194">
        <f>IF(INDEX(tab_MinKomp[Regulamin pracy / Arbeitsordnung],MATCH($B591,tab_MinKomp[[Stanowisko / Position ]:[Stanowisko / Position ]],0))="n/a","n/a",O591-INDEX(tab_MinKomp[Regulamin pracy / Arbeitsordnung],MATCH($B591,tab_MinKomp[[Stanowisko / Position ]:[Stanowisko / Position ]],0)))</f>
        <v>0</v>
      </c>
      <c r="P592" s="194">
        <f>IF(INDEX(tab_MinKomp[Regulamin wynagradzania / Vergütungsordnung],MATCH($B591,tab_MinKomp[[Stanowisko / Position ]:[Stanowisko / Position ]],0))="n/a","n/a",P591-INDEX(tab_MinKomp[Regulamin wynagradzania / Vergütungsordnung],MATCH($B591,tab_MinKomp[[Stanowisko / Position ]:[Stanowisko / Position ]],0)))</f>
        <v>0</v>
      </c>
      <c r="Q592" s="194" t="str">
        <f>IF(INDEX(tab_MinKomp[System R2PŁATNIK PRO: Płace / Lohnabrechnung],MATCH($B591,tab_MinKomp[[Stanowisko / Position ]:[Stanowisko / Position ]],0))="n/a","n/a",Q591-INDEX(tab_MinKomp[System R2PŁATNIK PRO: Płace / Lohnabrechnung],MATCH($B591,tab_MinKomp[[Stanowisko / Position ]:[Stanowisko / Position ]],0)))</f>
        <v>n/a</v>
      </c>
      <c r="R592" s="194" t="str">
        <f>IF(INDEX(tab_MinKomp[SystemR2PŁATNIK PRO: KADRY / Personaldaten],MATCH($B591,tab_MinKomp[[Stanowisko / Position ]:[Stanowisko / Position ]],0))="n/a","n/a",R591-INDEX(tab_MinKomp[SystemR2PŁATNIK PRO: KADRY / Personaldaten],MATCH($B591,tab_MinKomp[[Stanowisko / Position ]:[Stanowisko / Position ]],0)))</f>
        <v>n/a</v>
      </c>
      <c r="S592" s="194" t="str">
        <f>IF(INDEX(tab_MinKomp[SYSTEM R2PŁATNIK PRO: zarządzanie pracownikami / Arbeitsverwaltung],MATCH($B591,tab_MinKomp[[Stanowisko / Position ]:[Stanowisko / Position ]],0))="n/a","n/a",S591-INDEX(tab_MinKomp[SYSTEM R2PŁATNIK PRO: zarządzanie pracownikami / Arbeitsverwaltung],MATCH($B591,tab_MinKomp[[Stanowisko / Position ]:[Stanowisko / Position ]],0)))</f>
        <v>n/a</v>
      </c>
      <c r="T592" s="194" t="str">
        <f>IF(INDEX(tab_MinKomp[Doradztwo, wsparcie personalne / Personalberatung und Unterstützung],MATCH($B591,tab_MinKomp[[Stanowisko / Position ]:[Stanowisko / Position ]],0))="n/a","n/a",T591-INDEX(tab_MinKomp[Doradztwo, wsparcie personalne / Personalberatung und Unterstützung],MATCH($B591,tab_MinKomp[[Stanowisko / Position ]:[Stanowisko / Position ]],0)))</f>
        <v>n/a</v>
      </c>
      <c r="U592" s="194" t="str">
        <f>IF(INDEX(tab_MinKomp[Przepisy o podatku VAT / MwSt.- Gesetz],MATCH($B591,tab_MinKomp[[Stanowisko / Position ]:[Stanowisko / Position ]],0))="n/a","n/a",U591-INDEX(tab_MinKomp[Przepisy o podatku VAT / MwSt.- Gesetz],MATCH($B591,tab_MinKomp[[Stanowisko / Position ]:[Stanowisko / Position ]],0)))</f>
        <v>n/a</v>
      </c>
      <c r="V592" s="194" t="str">
        <f>IF(INDEX(tab_MinKomp[PrzepisyPDOP / geschäftlich Einkommensteuergesetz],MATCH($B591,tab_MinKomp[[Stanowisko / Position ]:[Stanowisko / Position ]],0))="n/a","n/a",V591-INDEX(tab_MinKomp[PrzepisyPDOP / geschäftlich Einkommensteuergesetz],MATCH($B591,tab_MinKomp[[Stanowisko / Position ]:[Stanowisko / Position ]],0)))</f>
        <v>n/a</v>
      </c>
      <c r="W592" s="194" t="str">
        <f>IF(INDEX(tab_MinKomp[System BAAN / FINANSE (FIBU)],MATCH($B591,tab_MinKomp[[Stanowisko / Position ]:[Stanowisko / Position ]],0))="n/a","n/a",W591-INDEX(tab_MinKomp[System BAAN / FINANSE (FIBU)],MATCH($B591,tab_MinKomp[[Stanowisko / Position ]:[Stanowisko / Position ]],0)))</f>
        <v>n/a</v>
      </c>
      <c r="X592" s="194" t="str">
        <f>IF(INDEX(tab_MinKomp[Systemy pomocnicze / Hilfssysteme(STOCKPROGRAM, KALK2000 etc.)],MATCH($B591,tab_MinKomp[[Stanowisko / Position ]:[Stanowisko / Position ]],0))="n/a","n/a",X591-INDEX(tab_MinKomp[Systemy pomocnicze / Hilfssysteme(STOCKPROGRAM, KALK2000 etc.)],MATCH($B591,tab_MinKomp[[Stanowisko / Position ]:[Stanowisko / Position ]],0)))</f>
        <v>n/a</v>
      </c>
      <c r="Y592" s="194" t="str">
        <f>IF(INDEX(tab_MinKomp[Polityka rachunkowości / Buchführungspolitik],MATCH($B591,tab_MinKomp[[Stanowisko / Position ]:[Stanowisko / Position ]],0))="n/a","n/a",Y591-INDEX(tab_MinKomp[Polityka rachunkowości / Buchführungspolitik],MATCH($B591,tab_MinKomp[[Stanowisko / Position ]:[Stanowisko / Position ]],0)))</f>
        <v>n/a</v>
      </c>
      <c r="Z592" s="194" t="str">
        <f>IF(INDEX(tab_MinKomp[Ustawa o rachunkowości / Rechnungslegungsgesetz],MATCH($B591,tab_MinKomp[[Stanowisko / Position ]:[Stanowisko / Position ]],0))="n/a","n/a",Z591-INDEX(tab_MinKomp[Ustawa o rachunkowości / Rechnungslegungsgesetz],MATCH($B591,tab_MinKomp[[Stanowisko / Position ]:[Stanowisko / Position ]],0)))</f>
        <v>n/a</v>
      </c>
      <c r="AA592" s="194" t="str">
        <f>IF(INDEX(tab_MinKomp[WORKFLOW - TS-100],MATCH($B591,tab_MinKomp[[Stanowisko / Position ]:[Stanowisko / Position ]],0))="n/a","n/a",AA591-INDEX(tab_MinKomp[WORKFLOW - TS-100],MATCH($B591,tab_MinKomp[[Stanowisko / Position ]:[Stanowisko / Position ]],0)))</f>
        <v>n/a</v>
      </c>
      <c r="AB592" s="194" t="str">
        <f>IF(INDEX(tab_MinKomp[WORKFLOW - SFMS],MATCH($B591,tab_MinKomp[[Stanowisko / Position ]:[Stanowisko / Position ]],0))="n/a","n/a",AB591-INDEX(tab_MinKomp[WORKFLOW - SFMS],MATCH($B591,tab_MinKomp[[Stanowisko / Position ]:[Stanowisko / Position ]],0)))</f>
        <v>n/a</v>
      </c>
      <c r="AC592" s="194" t="str">
        <f>IF(INDEX(tab_MinKomp[System ISO 9001:2015],MATCH($B591,tab_MinKomp[[Stanowisko / Position ]:[Stanowisko / Position ]],0))="n/a","n/a",AC591-INDEX(tab_MinKomp[System ISO 9001:2015],MATCH($B591,tab_MinKomp[[Stanowisko / Position ]:[Stanowisko / Position ]],0)))</f>
        <v>n/a</v>
      </c>
      <c r="AD592" s="194" t="str">
        <f>IF(INDEX(tab_MinKomp[System ISO 9001:2015],MATCH($B591,tab_MinKomp[[Stanowisko / Position ]:[Stanowisko / Position ]],0))="n/a","n/a",AD591-INDEX(tab_MinKomp[System ISO 9001:2015],MATCH($B591,tab_MinKomp[[Stanowisko / Position ]:[Stanowisko / Position ]],0)))</f>
        <v>n/a</v>
      </c>
      <c r="AE592" s="194" t="str">
        <f>IF(INDEX(tab_MinKomp[System ISO 9001:2015],MATCH($B591,tab_MinKomp[[Stanowisko / Position ]:[Stanowisko / Position ]],0))="n/a","n/a",AE591-INDEX(tab_MinKomp[System ISO 9001:2015],MATCH($B591,tab_MinKomp[[Stanowisko / Position ]:[Stanowisko / Position ]],0)))</f>
        <v>n/a</v>
      </c>
      <c r="AF592" s="194" t="str">
        <f>IF(INDEX(tab_MinKomp[System ISO 9001:2015],MATCH($B591,tab_MinKomp[[Stanowisko / Position ]:[Stanowisko / Position ]],0))="n/a","n/a",AF591-INDEX(tab_MinKomp[System ISO 9001:2015],MATCH($B591,tab_MinKomp[[Stanowisko / Position ]:[Stanowisko / Position ]],0)))</f>
        <v>n/a</v>
      </c>
      <c r="AG592" s="194" t="str">
        <f>IF(INDEX(tab_MinKomp[Wymagania VDA 6.3 Process / Forderungen],MATCH($B591,tab_MinKomp[[Stanowisko / Position ]:[Stanowisko / Position ]],0))="n/a","n/a",AG591-INDEX(tab_MinKomp[Wymagania VDA 6.3 Process / Forderungen],MATCH($B591,tab_MinKomp[[Stanowisko / Position ]:[Stanowisko / Position ]],0)))</f>
        <v>n/a</v>
      </c>
      <c r="AH592" s="194" t="str">
        <f>IF(INDEX(tab_MinKomp[Wymagania VDA 6.5 Product / Forderungen],MATCH($B591,tab_MinKomp[[Stanowisko / Position ]:[Stanowisko / Position ]],0))="n/a","n/a",AH591-INDEX(tab_MinKomp[Wymagania VDA 6.5 Product / Forderungen],MATCH($B591,tab_MinKomp[[Stanowisko / Position ]:[Stanowisko / Position ]],0)))</f>
        <v>n/a</v>
      </c>
      <c r="AI592" s="194" t="str">
        <f>IF(INDEX(tab_MinKomp[System ISO 9001:2015],MATCH($B591,tab_MinKomp[[Stanowisko / Position ]:[Stanowisko / Position ]],0))="n/a","n/a",AI591-INDEX(tab_MinKomp[System ISO 9001:2015],MATCH($B591,tab_MinKomp[[Stanowisko / Position ]:[Stanowisko / Position ]],0)))</f>
        <v>n/a</v>
      </c>
      <c r="AJ592" s="194" t="str">
        <f>IF(INDEX(tab_MinKomp[Auditor systemu ISO 17021:2018],MATCH($B591,tab_MinKomp[[Stanowisko / Position ]:[Stanowisko / Position ]],0))="n/a","n/a",AJ591-INDEX(tab_MinKomp[Auditor systemu ISO 17021:2018],MATCH($B591,tab_MinKomp[[Stanowisko / Position ]:[Stanowisko / Position ]],0)))</f>
        <v>n/a</v>
      </c>
      <c r="AK592" s="194" t="str">
        <f>IF(INDEX(tab_MinKomp[Pełnomocnik systemu / Systemvertreter],MATCH($B591,tab_MinKomp[[Stanowisko / Position ]:[Stanowisko / Position ]],0))="n/a","n/a",AK591-INDEX(tab_MinKomp[Pełnomocnik systemu / Systemvertreter],MATCH($B591,tab_MinKomp[[Stanowisko / Position ]:[Stanowisko / Position ]],0)))</f>
        <v>n/a</v>
      </c>
      <c r="AL592" s="194">
        <f>IF(INDEX(tab_MinKomp[Polityka Etyczna - Compliance],MATCH($B591,tab_MinKomp[[Stanowisko / Position ]:[Stanowisko / Position ]],0))="n/a","n/a",AL591-INDEX(tab_MinKomp[Polityka Etyczna - Compliance],MATCH($B591,tab_MinKomp[[Stanowisko / Position ]:[Stanowisko / Position ]],0)))</f>
        <v>0</v>
      </c>
      <c r="AM592" s="194" t="str">
        <f>IF(INDEX(tab_MinKomp[WDRAŻANIE NOWYCH PROJEKTÓW/ PROCEDURA CTM],MATCH($B591,tab_MinKomp[[Stanowisko / Position ]:[Stanowisko / Position ]],0))="n/a","n/a",AM591-INDEX(tab_MinKomp[WDRAŻANIE NOWYCH PROJEKTÓW/ PROCEDURA CTM],MATCH($B591,tab_MinKomp[[Stanowisko / Position ]:[Stanowisko / Position ]],0)))</f>
        <v>n/a</v>
      </c>
      <c r="AN592" s="194" t="str">
        <f>IF(INDEX(tab_MinKomp[KAMIENIE MILOWE MSL/PIFF],MATCH($B591,tab_MinKomp[[Stanowisko / Position ]:[Stanowisko / Position ]],0))="n/a","n/a",AN591-INDEX(tab_MinKomp[KAMIENIE MILOWE MSL/PIFF],MATCH($B591,tab_MinKomp[[Stanowisko / Position ]:[Stanowisko / Position ]],0)))</f>
        <v>n/a</v>
      </c>
      <c r="AO592" s="194">
        <f>IF(INDEX(tab_MinKomp[CP],MATCH($B591,tab_MinKomp[[Stanowisko / Position ]:[Stanowisko / Position ]],0))="n/a","n/a",AO591-INDEX(tab_MinKomp[CP],MATCH($B591,tab_MinKomp[[Stanowisko / Position ]:[Stanowisko / Position ]],0)))</f>
        <v>0</v>
      </c>
      <c r="AP592" s="194" t="str">
        <f>IF(INDEX(tab_MinKomp[FMEA],MATCH($B591,tab_MinKomp[[Stanowisko / Position ]:[Stanowisko / Position ]],0))="n/a","n/a",AP591-INDEX(tab_MinKomp[FMEA],MATCH($B591,tab_MinKomp[[Stanowisko / Position ]:[Stanowisko / Position ]],0)))</f>
        <v>n/a</v>
      </c>
      <c r="AQ592" s="194">
        <f>IF(INDEX(tab_MinKomp[FLOW CHART],MATCH($B591,tab_MinKomp[[Stanowisko / Position ]:[Stanowisko / Position ]],0))="n/a","n/a",AQ591-INDEX(tab_MinKomp[FLOW CHART],MATCH($B591,tab_MinKomp[[Stanowisko / Position ]:[Stanowisko / Position ]],0)))</f>
        <v>0</v>
      </c>
      <c r="AR592" s="194" t="str">
        <f>IF(INDEX(tab_MinKomp[APQP],MATCH($B591,tab_MinKomp[[Stanowisko / Position ]:[Stanowisko / Position ]],0))="n/a","n/a",AR591-INDEX(tab_MinKomp[APQP],MATCH($B591,tab_MinKomp[[Stanowisko / Position ]:[Stanowisko / Position ]],0)))</f>
        <v>n/a</v>
      </c>
      <c r="AS592" s="194" t="str">
        <f>IF(INDEX(tab_MinKomp[MSA],MATCH($B591,tab_MinKomp[[Stanowisko / Position ]:[Stanowisko / Position ]],0))="n/a","n/a",AS591-INDEX(tab_MinKomp[MSA],MATCH($B591,tab_MinKomp[[Stanowisko / Position ]:[Stanowisko / Position ]],0)))</f>
        <v>n/a</v>
      </c>
      <c r="AT592" s="194" t="str">
        <f>IF(INDEX(tab_MinKomp[SPC],MATCH($B591,tab_MinKomp[[Stanowisko / Position ]:[Stanowisko / Position ]],0))="n/a","n/a",AT591-INDEX(tab_MinKomp[SPC],MATCH($B591,tab_MinKomp[[Stanowisko / Position ]:[Stanowisko / Position ]],0)))</f>
        <v>n/a</v>
      </c>
      <c r="AU592" s="194" t="str">
        <f>IF(INDEX(tab_MinKomp[CSR (SPECYFICZNE WYMAGANIA KLIENTA)],MATCH($B591,tab_MinKomp[[Stanowisko / Position ]:[Stanowisko / Position ]],0))="n/a","n/a",AU591-INDEX(tab_MinKomp[CSR (SPECYFICZNE WYMAGANIA KLIENTA)],MATCH($B591,tab_MinKomp[[Stanowisko / Position ]:[Stanowisko / Position ]],0)))</f>
        <v>n/a</v>
      </c>
      <c r="AV592" s="194">
        <f>IF(INDEX(tab_MinKomp[5S],MATCH($B591,tab_MinKomp[[Stanowisko / Position ]:[Stanowisko / Position ]],0))="n/a","n/a",AV591-INDEX(tab_MinKomp[5S],MATCH($B591,tab_MinKomp[[Stanowisko / Position ]:[Stanowisko / Position ]],0)))</f>
        <v>0</v>
      </c>
      <c r="AW592" s="194">
        <f>IF(INDEX(tab_MinKomp[LEAN MANAGEMENT],MATCH($B591,tab_MinKomp[[Stanowisko / Position ]:[Stanowisko / Position ]],0))="n/a","n/a",AW591-INDEX(tab_MinKomp[LEAN MANAGEMENT],MATCH($B591,tab_MinKomp[[Stanowisko / Position ]:[Stanowisko / Position ]],0)))</f>
        <v>0</v>
      </c>
      <c r="AX592" s="194" t="str">
        <f>IF(INDEX(tab_MinKomp[5R],MATCH($B591,tab_MinKomp[[Stanowisko / Position ]:[Stanowisko / Position ]],0))="n/a","n/a",AX591-INDEX(tab_MinKomp[5R],MATCH($B591,tab_MinKomp[[Stanowisko / Position ]:[Stanowisko / Position ]],0)))</f>
        <v>n/a</v>
      </c>
      <c r="AY592" s="194" t="str">
        <f>IF(INDEX(tab_MinKomp[Six Sigma],MATCH($B591,tab_MinKomp[[Stanowisko / Position ]:[Stanowisko / Position ]],0))="n/a","n/a",AY591-INDEX(tab_MinKomp[Six Sigma],MATCH($B591,tab_MinKomp[[Stanowisko / Position ]:[Stanowisko / Position ]],0)))</f>
        <v>n/a</v>
      </c>
      <c r="AZ592" s="194" t="str">
        <f>IF(INDEX(tab_MinKomp[System BAAN / Distribution &amp; Supply Chain],MATCH($B591,tab_MinKomp[[Stanowisko / Position ]:[Stanowisko / Position ]],0))="n/a","n/a",AZ591-INDEX(tab_MinKomp[System BAAN / Distribution &amp; Supply Chain],MATCH($B591,tab_MinKomp[[Stanowisko / Position ]:[Stanowisko / Position ]],0)))</f>
        <v>n/a</v>
      </c>
      <c r="BA592" s="194" t="str">
        <f>IF(INDEX(tab_MinKomp[Gospodarka magazynowa / Lagerverwaltung],MATCH($B591,tab_MinKomp[[Stanowisko / Position ]:[Stanowisko / Position ]],0))="n/a","n/a",BA591-INDEX(tab_MinKomp[Gospodarka magazynowa / Lagerverwaltung],MATCH($B591,tab_MinKomp[[Stanowisko / Position ]:[Stanowisko / Position ]],0)))</f>
        <v>n/a</v>
      </c>
      <c r="BB592" s="194" t="str">
        <f>IF(INDEX(tab_MinKomp[Inwentaryzacja - organizacja i przebieg / Inventurprozess],MATCH($B591,tab_MinKomp[[Stanowisko / Position ]:[Stanowisko / Position ]],0))="n/a","n/a",BB591-INDEX(tab_MinKomp[Inwentaryzacja - organizacja i przebieg / Inventurprozess],MATCH($B591,tab_MinKomp[[Stanowisko / Position ]:[Stanowisko / Position ]],0)))</f>
        <v>n/a</v>
      </c>
      <c r="BC592" s="194" t="str">
        <f>IF(INDEX(tab_MinKomp[Organizacja dostaw / Versorgungsorganisation],MATCH($B591,tab_MinKomp[[Stanowisko / Position ]:[Stanowisko / Position ]],0))="n/a","n/a",BC591-INDEX(tab_MinKomp[Organizacja dostaw / Versorgungsorganisation],MATCH($B591,tab_MinKomp[[Stanowisko / Position ]:[Stanowisko / Position ]],0)))</f>
        <v>n/a</v>
      </c>
      <c r="BD592" s="194" t="str">
        <f>IF(INDEX(tab_MinKomp[Organizacja wysyłek / Organisation von Lieferungen],MATCH($B591,tab_MinKomp[[Stanowisko / Position ]:[Stanowisko / Position ]],0))="n/a","n/a",BD591-INDEX(tab_MinKomp[Organizacja wysyłek / Organisation von Lieferungen],MATCH($B591,tab_MinKomp[[Stanowisko / Position ]:[Stanowisko / Position ]],0)))</f>
        <v>n/a</v>
      </c>
      <c r="BE592" s="194" t="str">
        <f>IF(INDEX(tab_MinKomp[Analiza magazynowa - Program Polen.mdb / Inventuranalyse],MATCH($B591,tab_MinKomp[[Stanowisko / Position ]:[Stanowisko / Position ]],0))="n/a","n/a",BE591-INDEX(tab_MinKomp[Analiza magazynowa - Program Polen.mdb / Inventuranalyse],MATCH($B591,tab_MinKomp[[Stanowisko / Position ]:[Stanowisko / Position ]],0)))</f>
        <v>n/a</v>
      </c>
      <c r="BF592" s="190" t="str">
        <f>IF(INDEX(tab_MinKomp[MMOG (Materials Management Operations Guidelines)],MATCH($B591,tab_MinKomp[[Stanowisko / Position ]:[Stanowisko / Position ]],0))="n/a","n/a",BF591-INDEX(tab_MinKomp[MMOG (Materials Management Operations Guidelines)],MATCH($B591,tab_MinKomp[[Stanowisko / Position ]:[Stanowisko / Position ]],0)))</f>
        <v>n/a</v>
      </c>
      <c r="BG592" s="190" t="str">
        <f>IF(INDEX(tab_MinKomp[GPP],MATCH($B591,tab_MinKomp[[Stanowisko / Position ]:[Stanowisko / Position ]],0))="n/a","n/a",BG591-INDEX(tab_MinKomp[GPP],MATCH($B591,tab_MinKomp[[Stanowisko / Position ]:[Stanowisko / Position ]],0)))</f>
        <v>n/a</v>
      </c>
      <c r="BH592" s="190" t="str">
        <f>IF(INDEX(tab_MinKomp[AIAG (Automotive Industry Action Group)],MATCH($B591,tab_MinKomp[[Stanowisko / Position ]:[Stanowisko / Position ]],0))="n/a","n/a",BH591-INDEX(tab_MinKomp[AIAG (Automotive Industry Action Group)],MATCH($B591,tab_MinKomp[[Stanowisko / Position ]:[Stanowisko / Position ]],0)))</f>
        <v>n/a</v>
      </c>
      <c r="BI592" s="190" t="str">
        <f>IF(INDEX(tab_MinKomp[Super-G disputes],MATCH($B591,tab_MinKomp[[Stanowisko / Position ]:[Stanowisko / Position ]],0))="n/a","n/a",BI591-INDEX(tab_MinKomp[Super-G disputes],MATCH($B591,tab_MinKomp[[Stanowisko / Position ]:[Stanowisko / Position ]],0)))</f>
        <v>n/a</v>
      </c>
      <c r="BJ592" s="190" t="str">
        <f>IF(INDEX(tab_MinKomp[CMMS3/eDDL (Direct Data Link)],MATCH($B591,tab_MinKomp[[Stanowisko / Position ]:[Stanowisko / Position ]],0))="n/a","n/a",BJ591-INDEX(tab_MinKomp[CMMS3/eDDL (Direct Data Link)],MATCH($B591,tab_MinKomp[[Stanowisko / Position ]:[Stanowisko / Position ]],0)))</f>
        <v>n/a</v>
      </c>
      <c r="BK592" s="190" t="str">
        <f>IF(INDEX(tab_MinKomp[MP&amp;L (Material Planning and Logistics)],MATCH($B591,tab_MinKomp[[Stanowisko / Position ]:[Stanowisko / Position ]],0))="n/a","n/a",BK591-INDEX(tab_MinKomp[MP&amp;L (Material Planning and Logistics)],MATCH($B591,tab_MinKomp[[Stanowisko / Position ]:[Stanowisko / Position ]],0)))</f>
        <v>n/a</v>
      </c>
      <c r="BL592" s="190" t="str">
        <f>IF(INDEX(tab_MinKomp[Supplier delivery rating],MATCH($B591,tab_MinKomp[[Stanowisko / Position ]:[Stanowisko / Position ]],0))="n/a","n/a",BL591-INDEX(tab_MinKomp[Supplier delivery rating],MATCH($B591,tab_MinKomp[[Stanowisko / Position ]:[Stanowisko / Position ]],0)))</f>
        <v>n/a</v>
      </c>
      <c r="BM592" s="194" t="str">
        <f>IF(INDEX(tab_MinKomp[Planowanie produkcji / Produktionsplanung],MATCH($B591,tab_MinKomp[[Stanowisko / Position ]:[Stanowisko / Position ]],0))="n/a","n/a",BM591-INDEX(tab_MinKomp[Planowanie produkcji / Produktionsplanung],MATCH($B591,tab_MinKomp[[Stanowisko / Position ]:[Stanowisko / Position ]],0)))</f>
        <v>n/a</v>
      </c>
      <c r="BN592" s="194" t="str">
        <f>IF(INDEX(tab_MinKomp[Obsługa maszyn KVT / KVT Maschinenbedienung],MATCH($B591,tab_MinKomp[[Stanowisko / Position ]:[Stanowisko / Position ]],0))="n/a","n/a",BN591-INDEX(tab_MinKomp[Obsługa maszyn KVT / KVT Maschinenbedienung],MATCH($B591,tab_MinKomp[[Stanowisko / Position ]:[Stanowisko / Position ]],0)))</f>
        <v>n/a</v>
      </c>
      <c r="BO592" s="194" t="str">
        <f>IF(INDEX(tab_MinKomp[Obsługa maszyn KVT / KVT Maschinenbedienung],MATCH($B591,tab_MinKomp[[Stanowisko / Position ]:[Stanowisko / Position ]],0))="n/a","n/a",BO591-INDEX(tab_MinKomp[Obsługa maszyn KVT / KVT Maschinenbedienung],MATCH($B591,tab_MinKomp[[Stanowisko / Position ]:[Stanowisko / Position ]],0)))</f>
        <v>n/a</v>
      </c>
      <c r="BP592" s="194">
        <f>IF(INDEX(tab_MinKomp[Obsługa maszyn Novapax / Novapax Maschinenbedienung],MATCH($B591,tab_MinKomp[[Stanowisko / Position ]:[Stanowisko / Position ]],0))="n/a","n/a",BP591-INDEX(tab_MinKomp[Obsługa maszyn Novapax / Novapax Maschinenbedienung],MATCH($B591,tab_MinKomp[[Stanowisko / Position ]:[Stanowisko / Position ]],0)))</f>
        <v>0</v>
      </c>
      <c r="BQ592" s="194" t="str">
        <f>IF(INDEX(tab_MinKomp[Obsługa maszyn Piovan / Piovan Maschinenbedienung],MATCH($B591,tab_MinKomp[[Stanowisko / Position ]:[Stanowisko / Position ]],0))="n/a","n/a",BQ591-INDEX(tab_MinKomp[Obsługa maszyn Piovan / Piovan Maschinenbedienung],MATCH($B591,tab_MinKomp[[Stanowisko / Position ]:[Stanowisko / Position ]],0)))</f>
        <v>n/a</v>
      </c>
      <c r="BR592" s="194">
        <f>IF(INDEX(tab_MinKomp[Eliminacja awarii / Beseitigung von Ausfällen],MATCH($B591,tab_MinKomp[[Stanowisko / Position ]:[Stanowisko / Position ]],0))="n/a","n/a",BR591-INDEX(tab_MinKomp[Eliminacja awarii / Beseitigung von Ausfällen],MATCH($B591,tab_MinKomp[[Stanowisko / Position ]:[Stanowisko / Position ]],0)))</f>
        <v>0</v>
      </c>
      <c r="BS592" s="194" t="str">
        <f>IF(INDEX(tab_MinKomp[Obsługa maszyn Piovan / Piovan Maschinenbedienung],MATCH($B591,tab_MinKomp[[Stanowisko / Position ]:[Stanowisko / Position ]],0))="n/a","n/a",BS591-INDEX(tab_MinKomp[Obsługa maszyn Piovan / Piovan Maschinenbedienung],MATCH($B591,tab_MinKomp[[Stanowisko / Position ]:[Stanowisko / Position ]],0)))</f>
        <v>n/a</v>
      </c>
      <c r="BT592" s="194" t="str">
        <f>IF(INDEX(tab_MinKomp[Obsługa maszyn Piovan / Piovan Maschinenbedienung],MATCH($B591,tab_MinKomp[[Stanowisko / Position ]:[Stanowisko / Position ]],0))="n/a","n/a",BT591-INDEX(tab_MinKomp[Obsługa maszyn Piovan / Piovan Maschinenbedienung],MATCH($B591,tab_MinKomp[[Stanowisko / Position ]:[Stanowisko / Position ]],0)))</f>
        <v>n/a</v>
      </c>
      <c r="BU592" s="194" t="str">
        <f>IF(INDEX(tab_MinKomp[Obsługa maszyn Piovan / Piovan Maschinenbedienung],MATCH($B591,tab_MinKomp[[Stanowisko / Position ]:[Stanowisko / Position ]],0))="n/a","n/a",BU591-INDEX(tab_MinKomp[Obsługa maszyn Piovan / Piovan Maschinenbedienung],MATCH($B591,tab_MinKomp[[Stanowisko / Position ]:[Stanowisko / Position ]],0)))</f>
        <v>n/a</v>
      </c>
      <c r="BV592" s="194" t="str">
        <f>IF(INDEX(tab_MinKomp[Obsługa maszyn Piovan / Piovan Maschinenbedienung],MATCH($B591,tab_MinKomp[[Stanowisko / Position ]:[Stanowisko / Position ]],0))="n/a","n/a",BV591-INDEX(tab_MinKomp[Obsługa maszyn Piovan / Piovan Maschinenbedienung],MATCH($B591,tab_MinKomp[[Stanowisko / Position ]:[Stanowisko / Position ]],0)))</f>
        <v>n/a</v>
      </c>
      <c r="BW592" s="194" t="str">
        <f>IF(INDEX(tab_MinKomp[Obsługa maszyn Piovan / Piovan Maschinenbedienung],MATCH($B591,tab_MinKomp[[Stanowisko / Position ]:[Stanowisko / Position ]],0))="n/a","n/a",BW591-INDEX(tab_MinKomp[Obsługa maszyn Piovan / Piovan Maschinenbedienung],MATCH($B591,tab_MinKomp[[Stanowisko / Position ]:[Stanowisko / Position ]],0)))</f>
        <v>n/a</v>
      </c>
      <c r="BX592" s="194" t="str">
        <f>IF(INDEX(tab_MinKomp[Obsługa maszyn Piovan / Piovan Maschinenbedienung],MATCH($B591,tab_MinKomp[[Stanowisko / Position ]:[Stanowisko / Position ]],0))="n/a","n/a",BX591-INDEX(tab_MinKomp[Obsługa maszyn Piovan / Piovan Maschinenbedienung],MATCH($B591,tab_MinKomp[[Stanowisko / Position ]:[Stanowisko / Position ]],0)))</f>
        <v>n/a</v>
      </c>
      <c r="BY592" s="194" t="str">
        <f>IF(INDEX(tab_MinKomp[Obsługa maszyn Engel / Engel Maschinenbedienung],MATCH($B591,tab_MinKomp[[Stanowisko / Position ]:[Stanowisko / Position ]],0))="n/a","n/a",BY591-INDEX(tab_MinKomp[Obsługa maszyn Engel / Engel Maschinenbedienung],MATCH($B591,tab_MinKomp[[Stanowisko / Position ]:[Stanowisko / Position ]],0)))</f>
        <v>n/a</v>
      </c>
      <c r="BZ592" s="194" t="str">
        <f>IF(INDEX(tab_MinKomp[Obsługa maszyn KVT / KVT Maschinenbedienung],MATCH($B591,tab_MinKomp[[Stanowisko / Position ]:[Stanowisko / Position ]],0))="n/a","n/a",BZ591-INDEX(tab_MinKomp[Obsługa maszyn KVT / KVT Maschinenbedienung],MATCH($B591,tab_MinKomp[[Stanowisko / Position ]:[Stanowisko / Position ]],0)))</f>
        <v>n/a</v>
      </c>
      <c r="CA592" s="194">
        <f>IF(INDEX(tab_MinKomp[Eliminacja awarii / Beseitigung von Ausfällen],MATCH($B591,tab_MinKomp[[Stanowisko / Position ]:[Stanowisko / Position ]],0))="n/a","n/a",CA591-INDEX(tab_MinKomp[Eliminacja awarii / Beseitigung von Ausfällen],MATCH($B591,tab_MinKomp[[Stanowisko / Position ]:[Stanowisko / Position ]],0)))</f>
        <v>0</v>
      </c>
      <c r="CB592" s="194" t="str">
        <f>IF(INDEX(tab_MinKomp[Obsługa maszyn ASL / ASL Maschinenbedienung],MATCH($B591,tab_MinKomp[[Stanowisko / Position ]:[Stanowisko / Position ]],0))="n/a","n/a",CB591-INDEX(tab_MinKomp[Obsługa maszyn ASL / ASL Maschinenbedienung],MATCH($B591,tab_MinKomp[[Stanowisko / Position ]:[Stanowisko / Position ]],0)))</f>
        <v>n/a</v>
      </c>
      <c r="CC592" s="194">
        <f>IF(INDEX(tab_MinKomp[Obsługa maszyn Novapax / Novapax Maschinenbedienung],MATCH($B591,tab_MinKomp[[Stanowisko / Position ]:[Stanowisko / Position ]],0))="n/a","n/a",CC591-INDEX(tab_MinKomp[Obsługa maszyn Novapax / Novapax Maschinenbedienung],MATCH($B591,tab_MinKomp[[Stanowisko / Position ]:[Stanowisko / Position ]],0)))</f>
        <v>-2</v>
      </c>
      <c r="CD592" s="194">
        <f>IF(INDEX(tab_MinKomp[Obsługa maszyn Novapax / Novapax Maschinenbedienung],MATCH($B591,tab_MinKomp[[Stanowisko / Position ]:[Stanowisko / Position ]],0))="n/a","n/a",CD591-INDEX(tab_MinKomp[Obsługa maszyn Novapax / Novapax Maschinenbedienung],MATCH($B591,tab_MinKomp[[Stanowisko / Position ]:[Stanowisko / Position ]],0)))</f>
        <v>0</v>
      </c>
      <c r="CE592" s="194" t="str">
        <f>IF(INDEX(tab_MinKomp[Obsługa maszyn Piovan / Piovan Maschinenbedienung],MATCH($B591,tab_MinKomp[[Stanowisko / Position ]:[Stanowisko / Position ]],0))="n/a","n/a",CE591-INDEX(tab_MinKomp[Obsługa maszyn Piovan / Piovan Maschinenbedienung],MATCH($B591,tab_MinKomp[[Stanowisko / Position ]:[Stanowisko / Position ]],0)))</f>
        <v>n/a</v>
      </c>
      <c r="CF592" s="194" t="str">
        <f>IF(INDEX(tab_MinKomp[Obsługa maszyn Piovan / Piovan Maschinenbedienung],MATCH($B591,tab_MinKomp[[Stanowisko / Position ]:[Stanowisko / Position ]],0))="n/a","n/a",CF591-INDEX(tab_MinKomp[Obsługa maszyn Piovan / Piovan Maschinenbedienung],MATCH($B591,tab_MinKomp[[Stanowisko / Position ]:[Stanowisko / Position ]],0)))</f>
        <v>n/a</v>
      </c>
      <c r="CG592" s="194">
        <f>IF(INDEX(tab_MinKomp[Eliminacja awarii / Beseitigung von Ausfällen],MATCH($B591,tab_MinKomp[[Stanowisko / Position ]:[Stanowisko / Position ]],0))="n/a","n/a",CG591-INDEX(tab_MinKomp[Eliminacja awarii / Beseitigung von Ausfällen],MATCH($B591,tab_MinKomp[[Stanowisko / Position ]:[Stanowisko / Position ]],0)))</f>
        <v>0</v>
      </c>
      <c r="CH592" s="194" t="str">
        <f>IF(INDEX(tab_MinKomp[Wymagania VDA 6.5 Product / Forderungen],MATCH($B591,tab_MinKomp[[Stanowisko / Position ]:[Stanowisko / Position ]],0))="n/a","n/a",CH591-INDEX(tab_MinKomp[Wymagania VDA 6.5 Product / Forderungen],MATCH($B591,tab_MinKomp[[Stanowisko / Position ]:[Stanowisko / Position ]],0)))</f>
        <v>n/a</v>
      </c>
      <c r="CI592" s="194" t="str">
        <f>IF(INDEX(tab_MinKomp[Wymagania VDA 6.5 Product / Forderungen],MATCH($B591,tab_MinKomp[[Stanowisko / Position ]:[Stanowisko / Position ]],0))="n/a","n/a",CI591-INDEX(tab_MinKomp[Wymagania VDA 6.5 Product / Forderungen],MATCH($B591,tab_MinKomp[[Stanowisko / Position ]:[Stanowisko / Position ]],0)))</f>
        <v>n/a</v>
      </c>
      <c r="CJ592" s="194" t="str">
        <f>IF(INDEX(tab_MinKomp[Wymagania VDA 6.5 Product / Forderungen],MATCH($B591,tab_MinKomp[[Stanowisko / Position ]:[Stanowisko / Position ]],0))="n/a","n/a",CJ591-INDEX(tab_MinKomp[Wymagania VDA 6.5 Product / Forderungen],MATCH($B591,tab_MinKomp[[Stanowisko / Position ]:[Stanowisko / Position ]],0)))</f>
        <v>n/a</v>
      </c>
      <c r="CK592" s="194" t="str">
        <f>IF(INDEX(tab_MinKomp[Wymagania VDA 6.5 Product / Forderungen],MATCH($B591,tab_MinKomp[[Stanowisko / Position ]:[Stanowisko / Position ]],0))="n/a","n/a",CK591-INDEX(tab_MinKomp[Wymagania VDA 6.5 Product / Forderungen],MATCH($B591,tab_MinKomp[[Stanowisko / Position ]:[Stanowisko / Position ]],0)))</f>
        <v>n/a</v>
      </c>
      <c r="CL592" s="194" t="str">
        <f>IF(INDEX(tab_MinKomp[Wymagania VDA 6.5 Product / Forderungen],MATCH($B591,tab_MinKomp[[Stanowisko / Position ]:[Stanowisko / Position ]],0))="n/a","n/a",CL591-INDEX(tab_MinKomp[Wymagania VDA 6.5 Product / Forderungen],MATCH($B591,tab_MinKomp[[Stanowisko / Position ]:[Stanowisko / Position ]],0)))</f>
        <v>n/a</v>
      </c>
      <c r="CM592" s="194" t="str">
        <f>IF(INDEX(tab_MinKomp[Informatyka ogólna (techniczne i systemowe) / Allgemeine IT (Technik und System)],MATCH($B591,tab_MinKomp[[Stanowisko / Position ]:[Stanowisko / Position ]],0))="n/a","n/a",CM591-INDEX(tab_MinKomp[Informatyka ogólna (techniczne i systemowe) / Allgemeine IT (Technik und System)],MATCH($B591,tab_MinKomp[[Stanowisko / Position ]:[Stanowisko / Position ]],0)))</f>
        <v>n/a</v>
      </c>
      <c r="CN592" s="194" t="str">
        <f>IF(INDEX(tab_MinKomp[Sieci komputerowe / Computernetzwerke],MATCH($B591,tab_MinKomp[[Stanowisko / Position ]:[Stanowisko / Position ]],0))="n/a","n/a",CN591-INDEX(tab_MinKomp[Sieci komputerowe / Computernetzwerke],MATCH($B591,tab_MinKomp[[Stanowisko / Position ]:[Stanowisko / Position ]],0)))</f>
        <v>n/a</v>
      </c>
      <c r="CO592" s="194" t="str">
        <f>IF(INDEX(tab_MinKomp[Hardware (komputery PC, drukarki biurowe i etykietowe, telefonia stacjonarna i mobilna) (PC, Drucker, Telefpne, Handys)],MATCH($B591,tab_MinKomp[[Stanowisko / Position ]:[Stanowisko / Position ]],0))="n/a","n/a",CO591-INDEX(tab_MinKomp[Hardware (komputery PC, drukarki biurowe i etykietowe, telefonia stacjonarna i mobilna) (PC, Drucker, Telefpne, Handys)],MATCH($B591,tab_MinKomp[[Stanowisko / Position ]:[Stanowisko / Position ]],0)))</f>
        <v>n/a</v>
      </c>
      <c r="CP592" s="194" t="str">
        <f>IF(INDEX(tab_MinKomp[Software &amp; Systems (MS Office, MS Remote Desktop)],MATCH($B591,tab_MinKomp[[Stanowisko / Position ]:[Stanowisko / Position ]],0))="n/a","n/a",CP591-INDEX(tab_MinKomp[Software &amp; Systems (MS Office, MS Remote Desktop)],MATCH($B591,tab_MinKomp[[Stanowisko / Position ]:[Stanowisko / Position ]],0)))</f>
        <v>n/a</v>
      </c>
      <c r="CQ592" s="194" t="str">
        <f>IF(INDEX(tab_MinKomp[Programowanie obiektowe (PHP) / Objektprogrammierung],MATCH($B591,tab_MinKomp[[Stanowisko / Position ]:[Stanowisko / Position ]],0))="n/a","n/a",CQ591-INDEX(tab_MinKomp[Programowanie obiektowe (PHP) / Objektprogrammierung],MATCH($B591,tab_MinKomp[[Stanowisko / Position ]:[Stanowisko / Position ]],0)))</f>
        <v>n/a</v>
      </c>
      <c r="CR592" s="194" t="str">
        <f>IF(INDEX(tab_MinKomp[Scrum],MATCH($B591,tab_MinKomp[[Stanowisko / Position ]:[Stanowisko / Position ]],0))="n/a","n/a",CR591-INDEX(tab_MinKomp[Scrum],MATCH($B591,tab_MinKomp[[Stanowisko / Position ]:[Stanowisko / Position ]],0)))</f>
        <v>n/a</v>
      </c>
      <c r="CS592" s="194" t="str">
        <f>IF(INDEX(tab_MinKomp[SQL (MySQL)],MATCH($B591,tab_MinKomp[[Stanowisko / Position ]:[Stanowisko / Position ]],0))="n/a","n/a",CS591-INDEX(tab_MinKomp[SQL (MySQL)],MATCH($B591,tab_MinKomp[[Stanowisko / Position ]:[Stanowisko / Position ]],0)))</f>
        <v>n/a</v>
      </c>
      <c r="CT592" s="194" t="str">
        <f>IF(INDEX(tab_MinKomp[Javascript],MATCH($B591,tab_MinKomp[[Stanowisko / Position ]:[Stanowisko / Position ]],0))="n/a","n/a",CT591-INDEX(tab_MinKomp[Javascript],MATCH($B591,tab_MinKomp[[Stanowisko / Position ]:[Stanowisko / Position ]],0)))</f>
        <v>n/a</v>
      </c>
      <c r="CU592" s="194" t="str">
        <f>IF(INDEX(tab_MinKomp[Joomla],MATCH($B591,tab_MinKomp[[Stanowisko / Position ]:[Stanowisko / Position ]],0))="n/a","n/a",CU591-INDEX(tab_MinKomp[Joomla],MATCH($B591,tab_MinKomp[[Stanowisko / Position ]:[Stanowisko / Position ]],0)))</f>
        <v>n/a</v>
      </c>
      <c r="CV592" s="194" t="str">
        <f>IF(INDEX(tab_MinKomp[Bash],MATCH($B591,tab_MinKomp[[Stanowisko / Position ]:[Stanowisko / Position ]],0))="n/a","n/a",CV591-INDEX(tab_MinKomp[Bash],MATCH($B591,tab_MinKomp[[Stanowisko / Position ]:[Stanowisko / Position ]],0)))</f>
        <v>n/a</v>
      </c>
      <c r="CW592" s="194">
        <f>IF(INDEX(tab_MinKomp[Systemy MES (HYDRA / SFMS)],MATCH($B591,tab_MinKomp[[Stanowisko / Position ]:[Stanowisko / Position ]],0))="n/a","n/a",CW591-INDEX(tab_MinKomp[Systemy MES (HYDRA / SFMS)],MATCH($B591,tab_MinKomp[[Stanowisko / Position ]:[Stanowisko / Position ]],0)))</f>
        <v>0</v>
      </c>
      <c r="CX592" s="194" t="str">
        <f>IF(INDEX(tab_MinKomp[HTML / CSS],MATCH($B591,tab_MinKomp[[Stanowisko / Position ]:[Stanowisko / Position ]],0))="n/a","n/a",CX591-INDEX(tab_MinKomp[HTML / CSS],MATCH($B591,tab_MinKomp[[Stanowisko / Position ]:[Stanowisko / Position ]],0)))</f>
        <v>n/a</v>
      </c>
      <c r="CY592" s="194" t="str">
        <f>IF(INDEX(tab_MinKomp[SYSTEM PR],MATCH($B591,tab_MinKomp[[Stanowisko / Position ]:[Stanowisko / Position ]],0))="n/a","n/a",CY591-INDEX(tab_MinKomp[SYSTEM PR],MATCH($B591,tab_MinKomp[[Stanowisko / Position ]:[Stanowisko / Position ]],0)))</f>
        <v>n/a</v>
      </c>
      <c r="CZ592" s="194" t="str">
        <f>IF(INDEX(tab_MinKomp[System Einkauf XP / EBA],MATCH($B591,tab_MinKomp[[Stanowisko / Position ]:[Stanowisko / Position ]],0))="n/a","n/a",CZ591-INDEX(tab_MinKomp[System Einkauf XP / EBA],MATCH($B591,tab_MinKomp[[Stanowisko / Position ]:[Stanowisko / Position ]],0)))</f>
        <v>n/a</v>
      </c>
      <c r="DA592" s="194" t="str">
        <f>IF(INDEX(tab_MinKomp[Techniki negocjacyjne / Verhandlungstechniken],MATCH($B591,tab_MinKomp[[Stanowisko / Position ]:[Stanowisko / Position ]],0))="n/a","n/a",DA591-INDEX(tab_MinKomp[Techniki negocjacyjne / Verhandlungstechniken],MATCH($B591,tab_MinKomp[[Stanowisko / Position ]:[Stanowisko / Position ]],0)))</f>
        <v>n/a</v>
      </c>
      <c r="DB592" s="194" t="str">
        <f>IF(INDEX(tab_MinKomp[Znajomość rynku branżowego / Kenntnis des Industrie Marktes],MATCH($B591,tab_MinKomp[[Stanowisko / Position ]:[Stanowisko / Position ]],0))="n/a","n/a",DB591-INDEX(tab_MinKomp[Znajomość rynku branżowego / Kenntnis des Industrie Marktes],MATCH($B591,tab_MinKomp[[Stanowisko / Position ]:[Stanowisko / Position ]],0)))</f>
        <v>n/a</v>
      </c>
      <c r="DC592" s="194" t="str">
        <f>IF(INDEX(tab_MinKomp[SUPPLIER MANAGEMENT],MATCH($B591,tab_MinKomp[[Stanowisko / Position ]:[Stanowisko / Position ]],0))="n/a","n/a",DC591-INDEX(tab_MinKomp[SUPPLIER MANAGEMENT],MATCH($B591,tab_MinKomp[[Stanowisko / Position ]:[Stanowisko / Position ]],0)))</f>
        <v>n/a</v>
      </c>
      <c r="DD592" s="194" t="str">
        <f>IF(INDEX(tab_MinKomp[SUPPLIER MANAGEMENT],MATCH($B591,tab_MinKomp[[Stanowisko / Position ]:[Stanowisko / Position ]],0))="n/a","n/a",DD591-INDEX(tab_MinKomp[SUPPLIER MANAGEMENT],MATCH($B591,tab_MinKomp[[Stanowisko / Position ]:[Stanowisko / Position ]],0)))</f>
        <v>n/a</v>
      </c>
      <c r="DE592" s="194" t="str">
        <f>IF(INDEX(tab_MinKomp[SUPPLIER MANAGEMENT],MATCH($B591,tab_MinKomp[[Stanowisko / Position ]:[Stanowisko / Position ]],0))="n/a","n/a",DE591-INDEX(tab_MinKomp[SUPPLIER MANAGEMENT],MATCH($B591,tab_MinKomp[[Stanowisko / Position ]:[Stanowisko / Position ]],0)))</f>
        <v>n/a</v>
      </c>
      <c r="DF592" s="194">
        <f>IF(INDEX(tab_MinKomp[LEAN MANAGEMENT],MATCH($B591,tab_MinKomp[[Stanowisko / Position ]:[Stanowisko / Position ]],0))="n/a","n/a",DF591-INDEX(tab_MinKomp[LEAN MANAGEMENT],MATCH($B591,tab_MinKomp[[Stanowisko / Position ]:[Stanowisko / Position ]],0)))</f>
        <v>0</v>
      </c>
      <c r="DG592" s="194" t="str">
        <f>IF(INDEX(tab_MinKomp[PPAP/PSW],MATCH($B591,tab_MinKomp[[Stanowisko / Position ]:[Stanowisko / Position ]],0))="n/a","n/a",DG591-INDEX(tab_MinKomp[PPAP/PSW],MATCH($B591,tab_MinKomp[[Stanowisko / Position ]:[Stanowisko / Position ]],0)))</f>
        <v>n/a</v>
      </c>
      <c r="DH592" s="194" t="str">
        <f>IF(INDEX(tab_MinKomp[SUPPLIER MANAGEMENT],MATCH($B591,tab_MinKomp[[Stanowisko / Position ]:[Stanowisko / Position ]],0))="n/a","n/a",DH591-INDEX(tab_MinKomp[SUPPLIER MANAGEMENT],MATCH($B591,tab_MinKomp[[Stanowisko / Position ]:[Stanowisko / Position ]],0)))</f>
        <v>n/a</v>
      </c>
      <c r="DI592" s="194" t="str">
        <f>IF(INDEX(tab_MinKomp[OBSŁUGA PORTALI KLIENTA / Kundenportale],MATCH($B591,tab_MinKomp[[Stanowisko / Position ]:[Stanowisko / Position ]],0))="n/a","n/a",DI591-INDEX(tab_MinKomp[OBSŁUGA PORTALI KLIENTA / Kundenportale],MATCH($B591,tab_MinKomp[[Stanowisko / Position ]:[Stanowisko / Position ]],0)))</f>
        <v>n/a</v>
      </c>
      <c r="DJ592" s="194" t="str">
        <f>IF(INDEX(tab_MinKomp[Obsługa systemu BABTECQ / BABTECQ System],MATCH($B591,tab_MinKomp[[Stanowisko / Position ]:[Stanowisko / Position ]],0))="n/a","n/a",DJ591-INDEX(tab_MinKomp[Obsługa systemu BABTECQ / BABTECQ System],MATCH($B591,tab_MinKomp[[Stanowisko / Position ]:[Stanowisko / Position ]],0)))</f>
        <v>n/a</v>
      </c>
      <c r="DK592" s="194" t="str">
        <f>IF(INDEX(tab_MinKomp[Rysunek techniczny / technische Zeichnung],MATCH($B591,tab_MinKomp[[Stanowisko / Position ]:[Stanowisko / Position ]],0))="n/a","n/a",DK591-INDEX(tab_MinKomp[Rysunek techniczny / technische Zeichnung],MATCH($B591,tab_MinKomp[[Stanowisko / Position ]:[Stanowisko / Position ]],0)))</f>
        <v>n/a</v>
      </c>
      <c r="DL592" s="194" t="str">
        <f>IF(INDEX(tab_MinKomp[Kalibracja / Kalibrierung],MATCH($B591,tab_MinKomp[[Stanowisko / Position ]:[Stanowisko / Position ]],0))="n/a","n/a",DL591-INDEX(tab_MinKomp[Kalibracja / Kalibrierung],MATCH($B591,tab_MinKomp[[Stanowisko / Position ]:[Stanowisko / Position ]],0)))</f>
        <v>n/a</v>
      </c>
      <c r="DM592" s="194" t="str">
        <f>IF(INDEX(tab_MinKomp[Rekwalifikacja / Requalifizierung],MATCH($B591,tab_MinKomp[[Stanowisko / Position ]:[Stanowisko / Position ]],0))="n/a","n/a",DM591-INDEX(tab_MinKomp[Rekwalifikacja / Requalifizierung],MATCH($B591,tab_MinKomp[[Stanowisko / Position ]:[Stanowisko / Position ]],0)))</f>
        <v>n/a</v>
      </c>
      <c r="DN592" s="190" t="str">
        <f>IF(INDEX(tab_MinKomp[Testy czystości / Reinheitstests],MATCH($B591,tab_MinKomp[[Stanowisko / Position ]:[Stanowisko / Position ]],0))="n/a","n/a",DN591-INDEX(tab_MinKomp[Testy czystości / Reinheitstests],MATCH($B591,tab_MinKomp[[Stanowisko / Position ]:[Stanowisko / Position ]],0)))</f>
        <v>n/a</v>
      </c>
      <c r="DO592" s="190" t="str">
        <f>IF(INDEX(tab_MinKomp[Testy czystości / Reinheitstests],MATCH($B591,tab_MinKomp[[Stanowisko / Position ]:[Stanowisko / Position ]],0))="n/a","n/a",DO591-INDEX(tab_MinKomp[Testy czystości / Reinheitstests],MATCH($B591,tab_MinKomp[[Stanowisko / Position ]:[Stanowisko / Position ]],0)))</f>
        <v>n/a</v>
      </c>
      <c r="DP592" s="190" t="str">
        <f>IF(INDEX(tab_MinKomp[Testy czystości / Reinheitstests],MATCH($B591,tab_MinKomp[[Stanowisko / Position ]:[Stanowisko / Position ]],0))="n/a","n/a",DP591-INDEX(tab_MinKomp[Testy czystości / Reinheitstests],MATCH($B591,tab_MinKomp[[Stanowisko / Position ]:[Stanowisko / Position ]],0)))</f>
        <v>n/a</v>
      </c>
      <c r="DQ592" s="190" t="str">
        <f>IF(INDEX(tab_MinKomp[Testy czystości / Reinheitstests],MATCH($B591,tab_MinKomp[[Stanowisko / Position ]:[Stanowisko / Position ]],0))="n/a","n/a",DQ591-INDEX(tab_MinKomp[Testy czystości / Reinheitstests],MATCH($B591,tab_MinKomp[[Stanowisko / Position ]:[Stanowisko / Position ]],0)))</f>
        <v>n/a</v>
      </c>
      <c r="DR592" s="190" t="str">
        <f>IF(INDEX(tab_MinKomp[Testy czystości / Reinheitstests],MATCH($B591,tab_MinKomp[[Stanowisko / Position ]:[Stanowisko / Position ]],0))="n/a","n/a",DR591-INDEX(tab_MinKomp[Testy czystości / Reinheitstests],MATCH($B591,tab_MinKomp[[Stanowisko / Position ]:[Stanowisko / Position ]],0)))</f>
        <v>n/a</v>
      </c>
      <c r="DS592" s="190" t="str">
        <f>IF(INDEX(tab_MinKomp[Testy czystości / Reinheitstests],MATCH($B591,tab_MinKomp[[Stanowisko / Position ]:[Stanowisko / Position ]],0))="n/a","n/a",DS591-INDEX(tab_MinKomp[Testy czystości / Reinheitstests],MATCH($B591,tab_MinKomp[[Stanowisko / Position ]:[Stanowisko / Position ]],0)))</f>
        <v>n/a</v>
      </c>
      <c r="DT592" s="194" t="str">
        <f>IF(INDEX(tab_MinKomp[SUPPLIER MANAGEMENT],MATCH($B591,tab_MinKomp[[Stanowisko / Position ]:[Stanowisko / Position ]],0))="n/a","n/a",DT591-INDEX(tab_MinKomp[SUPPLIER MANAGEMENT],MATCH($B591,tab_MinKomp[[Stanowisko / Position ]:[Stanowisko / Position ]],0)))</f>
        <v>n/a</v>
      </c>
      <c r="DU592" s="190" t="str">
        <f>IF(INDEX(tab_MinKomp[Testy czystości / Reinheitstests],MATCH($B591,tab_MinKomp[[Stanowisko / Position ]:[Stanowisko / Position ]],0))="n/a","n/a",DU591-INDEX(tab_MinKomp[Testy czystości / Reinheitstests],MATCH($B591,tab_MinKomp[[Stanowisko / Position ]:[Stanowisko / Position ]],0)))</f>
        <v>n/a</v>
      </c>
      <c r="DV592" s="190" t="str">
        <f>IF(INDEX(tab_MinKomp[Testy czystości / Reinheitstests],MATCH($B591,tab_MinKomp[[Stanowisko / Position ]:[Stanowisko / Position ]],0))="n/a","n/a",DV591-INDEX(tab_MinKomp[Testy czystości / Reinheitstests],MATCH($B591,tab_MinKomp[[Stanowisko / Position ]:[Stanowisko / Position ]],0)))</f>
        <v>n/a</v>
      </c>
      <c r="DW592" s="190" t="str">
        <f>IF(INDEX(tab_MinKomp[Testy czystości / Reinheitstests],MATCH($B591,tab_MinKomp[[Stanowisko / Position ]:[Stanowisko / Position ]],0))="n/a","n/a",DW591-INDEX(tab_MinKomp[Testy czystości / Reinheitstests],MATCH($B591,tab_MinKomp[[Stanowisko / Position ]:[Stanowisko / Position ]],0)))</f>
        <v>n/a</v>
      </c>
      <c r="DX592" s="190" t="str">
        <f>IF(INDEX(tab_MinKomp[Testy czystości / Reinheitstests],MATCH($B591,tab_MinKomp[[Stanowisko / Position ]:[Stanowisko / Position ]],0))="n/a","n/a",DX591-INDEX(tab_MinKomp[Testy czystości / Reinheitstests],MATCH($B591,tab_MinKomp[[Stanowisko / Position ]:[Stanowisko / Position ]],0)))</f>
        <v>n/a</v>
      </c>
      <c r="DY592" s="190" t="str">
        <f>IF(INDEX(tab_MinKomp[Testy czystości / Reinheitstests],MATCH($B591,tab_MinKomp[[Stanowisko / Position ]:[Stanowisko / Position ]],0))="n/a","n/a",DY591-INDEX(tab_MinKomp[Testy czystości / Reinheitstests],MATCH($B591,tab_MinKomp[[Stanowisko / Position ]:[Stanowisko / Position ]],0)))</f>
        <v>n/a</v>
      </c>
      <c r="DZ592" s="190" t="str">
        <f>IF(INDEX(tab_MinKomp[Testy czystości / Reinheitstests],MATCH($B591,tab_MinKomp[[Stanowisko / Position ]:[Stanowisko / Position ]],0))="n/a","n/a",DZ591-INDEX(tab_MinKomp[Testy czystości / Reinheitstests],MATCH($B591,tab_MinKomp[[Stanowisko / Position ]:[Stanowisko / Position ]],0)))</f>
        <v>n/a</v>
      </c>
      <c r="EA592" s="194" t="str">
        <f>IF(INDEX(tab_MinKomp[SUPPLIER MANAGEMENT],MATCH($B591,tab_MinKomp[[Stanowisko / Position ]:[Stanowisko / Position ]],0))="n/a","n/a",EA591-INDEX(tab_MinKomp[SUPPLIER MANAGEMENT],MATCH($B591,tab_MinKomp[[Stanowisko / Position ]:[Stanowisko / Position ]],0)))</f>
        <v>n/a</v>
      </c>
      <c r="EB592" s="190" t="str">
        <f>IF(INDEX(tab_MinKomp[Testy czystości / Reinheitstests],MATCH($B591,tab_MinKomp[[Stanowisko / Position ]:[Stanowisko / Position ]],0))="n/a","n/a",EB591-INDEX(tab_MinKomp[Testy czystości / Reinheitstests],MATCH($B591,tab_MinKomp[[Stanowisko / Position ]:[Stanowisko / Position ]],0)))</f>
        <v>n/a</v>
      </c>
      <c r="EC592" s="190" t="str">
        <f>IF(INDEX(tab_MinKomp[Testy czystości / Reinheitstests],MATCH($B591,tab_MinKomp[[Stanowisko / Position ]:[Stanowisko / Position ]],0))="n/a","n/a",EC591-INDEX(tab_MinKomp[Testy czystości / Reinheitstests],MATCH($B591,tab_MinKomp[[Stanowisko / Position ]:[Stanowisko / Position ]],0)))</f>
        <v>n/a</v>
      </c>
      <c r="ED592" s="190" t="str">
        <f>IF(INDEX(tab_MinKomp[Testy czystości / Reinheitstests],MATCH($B591,tab_MinKomp[[Stanowisko / Position ]:[Stanowisko / Position ]],0))="n/a","n/a",ED591-INDEX(tab_MinKomp[Testy czystości / Reinheitstests],MATCH($B591,tab_MinKomp[[Stanowisko / Position ]:[Stanowisko / Position ]],0)))</f>
        <v>n/a</v>
      </c>
      <c r="EE592" s="190" t="str">
        <f>IF(INDEX(tab_MinKomp[Testy czystości / Reinheitstests],MATCH($B591,tab_MinKomp[[Stanowisko / Position ]:[Stanowisko / Position ]],0))="n/a","n/a",EE591-INDEX(tab_MinKomp[Testy czystości / Reinheitstests],MATCH($B591,tab_MinKomp[[Stanowisko / Position ]:[Stanowisko / Position ]],0)))</f>
        <v>n/a</v>
      </c>
      <c r="EF592" s="190" t="str">
        <f>IF(INDEX(tab_MinKomp[Testy czystości / Reinheitstests],MATCH($B591,tab_MinKomp[[Stanowisko / Position ]:[Stanowisko / Position ]],0))="n/a","n/a",EF591-INDEX(tab_MinKomp[Testy czystości / Reinheitstests],MATCH($B591,tab_MinKomp[[Stanowisko / Position ]:[Stanowisko / Position ]],0)))</f>
        <v>n/a</v>
      </c>
      <c r="EG592" s="190" t="str">
        <f>IF(INDEX(tab_MinKomp[Testy czystości / Reinheitstests],MATCH($B591,tab_MinKomp[[Stanowisko / Position ]:[Stanowisko / Position ]],0))="n/a","n/a",EG591-INDEX(tab_MinKomp[Testy czystości / Reinheitstests],MATCH($B591,tab_MinKomp[[Stanowisko / Position ]:[Stanowisko / Position ]],0)))</f>
        <v>n/a</v>
      </c>
      <c r="EH592" s="190" t="str">
        <f>IF(INDEX(tab_MinKomp[Testy czystości / Reinheitstests],MATCH($B591,tab_MinKomp[[Stanowisko / Position ]:[Stanowisko / Position ]],0))="n/a","n/a",EH591-INDEX(tab_MinKomp[Testy czystości / Reinheitstests],MATCH($B591,tab_MinKomp[[Stanowisko / Position ]:[Stanowisko / Position ]],0)))</f>
        <v>n/a</v>
      </c>
      <c r="EI592" s="190" t="str">
        <f>IF(INDEX(tab_MinKomp[Testy czystości / Reinheitstests],MATCH($B591,tab_MinKomp[[Stanowisko / Position ]:[Stanowisko / Position ]],0))="n/a","n/a",EI591-INDEX(tab_MinKomp[Testy czystości / Reinheitstests],MATCH($B591,tab_MinKomp[[Stanowisko / Position ]:[Stanowisko / Position ]],0)))</f>
        <v>n/a</v>
      </c>
      <c r="EJ592" s="190" t="str">
        <f>IF(INDEX(tab_MinKomp[Testy czystości / Reinheitstests],MATCH($B591,tab_MinKomp[[Stanowisko / Position ]:[Stanowisko / Position ]],0))="n/a","n/a",EJ591-INDEX(tab_MinKomp[Testy czystości / Reinheitstests],MATCH($B591,tab_MinKomp[[Stanowisko / Position ]:[Stanowisko / Position ]],0)))</f>
        <v>n/a</v>
      </c>
      <c r="EK592" s="190" t="str">
        <f>IF(INDEX(tab_MinKomp[Testy czystości / Reinheitstests],MATCH($B591,tab_MinKomp[[Stanowisko / Position ]:[Stanowisko / Position ]],0))="n/a","n/a",EK591-INDEX(tab_MinKomp[Testy czystości / Reinheitstests],MATCH($B591,tab_MinKomp[[Stanowisko / Position ]:[Stanowisko / Position ]],0)))</f>
        <v>n/a</v>
      </c>
      <c r="EL592" s="190" t="str">
        <f>IF(INDEX(tab_MinKomp[Testy czystości / Reinheitstests],MATCH($B591,tab_MinKomp[[Stanowisko / Position ]:[Stanowisko / Position ]],0))="n/a","n/a",EL591-INDEX(tab_MinKomp[Testy czystości / Reinheitstests],MATCH($B591,tab_MinKomp[[Stanowisko / Position ]:[Stanowisko / Position ]],0)))</f>
        <v>n/a</v>
      </c>
      <c r="EM592" s="190" t="str">
        <f>IF(INDEX(tab_MinKomp[Testy czystości / Reinheitstests],MATCH($B591,tab_MinKomp[[Stanowisko / Position ]:[Stanowisko / Position ]],0))="n/a","n/a",EM591-INDEX(tab_MinKomp[Testy czystości / Reinheitstests],MATCH($B591,tab_MinKomp[[Stanowisko / Position ]:[Stanowisko / Position ]],0)))</f>
        <v>n/a</v>
      </c>
      <c r="EN592" s="190" t="str">
        <f>IF(INDEX(tab_MinKomp[Testy czystości / Reinheitstests],MATCH($B591,tab_MinKomp[[Stanowisko / Position ]:[Stanowisko / Position ]],0))="n/a","n/a",EN591-INDEX(tab_MinKomp[Testy czystości / Reinheitstests],MATCH($B591,tab_MinKomp[[Stanowisko / Position ]:[Stanowisko / Position ]],0)))</f>
        <v>n/a</v>
      </c>
      <c r="EO592" s="194" t="str">
        <f>IF(INDEX(tab_MinKomp[Konserwacja Rep],MATCH($B591,tab_MinKomp[[Stanowisko / Position ]:[Stanowisko / Position ]],0))="n/a","n/a",EO591-INDEX(tab_MinKomp[Konserwacja Rep],MATCH($B591,tab_MinKomp[[Stanowisko / Position ]:[Stanowisko / Position ]],0)))</f>
        <v>n/a</v>
      </c>
      <c r="EP592" s="194" t="str">
        <f>IF(INDEX(tab_MinKomp[[Konserwacja Engel ]],MATCH($B591,tab_MinKomp[[Stanowisko / Position ]:[Stanowisko / Position ]],0))="n/a","n/a",EP591-INDEX(tab_MinKomp[[Konserwacja Engel ]],MATCH($B591,tab_MinKomp[[Stanowisko / Position ]:[Stanowisko / Position ]],0)))</f>
        <v>n/a</v>
      </c>
      <c r="EQ592" s="194" t="str">
        <f>IF(INDEX(tab_MinKomp[Konserwacja B 50],MATCH($B591,tab_MinKomp[[Stanowisko / Position ]:[Stanowisko / Position ]],0))="n/a","n/a",EQ591-INDEX(tab_MinKomp[Konserwacja B 50],MATCH($B591,tab_MinKomp[[Stanowisko / Position ]:[Stanowisko / Position ]],0)))</f>
        <v>n/a</v>
      </c>
      <c r="ER592" s="194" t="str">
        <f>IF(INDEX(tab_MinKomp[[Konserwacja EOL ]],MATCH($B591,tab_MinKomp[[Stanowisko / Position ]:[Stanowisko / Position ]],0))="n/a","n/a",ER591-INDEX(tab_MinKomp[[Konserwacja EOL ]],MATCH($B591,tab_MinKomp[[Stanowisko / Position ]:[Stanowisko / Position ]],0)))</f>
        <v>n/a</v>
      </c>
      <c r="ES592" s="194" t="str">
        <f>IF(INDEX(tab_MinKomp[Konserwacja Branson],MATCH($B591,tab_MinKomp[[Stanowisko / Position ]:[Stanowisko / Position ]],0))="n/a","n/a",ES591-INDEX(tab_MinKomp[Konserwacja Branson],MATCH($B591,tab_MinKomp[[Stanowisko / Position ]:[Stanowisko / Position ]],0)))</f>
        <v>n/a</v>
      </c>
      <c r="ET592" s="194" t="str">
        <f>IF(INDEX(tab_MinKomp[Konserwacja coolery],MATCH($B591,tab_MinKomp[[Stanowisko / Position ]:[Stanowisko / Position ]],0))="n/a","n/a",ET591-INDEX(tab_MinKomp[Konserwacja coolery],MATCH($B591,tab_MinKomp[[Stanowisko / Position ]:[Stanowisko / Position ]],0)))</f>
        <v>n/a</v>
      </c>
      <c r="EU592" s="194" t="str">
        <f>IF(INDEX(tab_MinKomp[Konserwacja piecy],MATCH($B591,tab_MinKomp[[Stanowisko / Position ]:[Stanowisko / Position ]],0))="n/a","n/a",EU591-INDEX(tab_MinKomp[Konserwacja piecy],MATCH($B591,tab_MinKomp[[Stanowisko / Position ]:[Stanowisko / Position ]],0)))</f>
        <v>n/a</v>
      </c>
      <c r="EV592" s="194" t="str">
        <f>IF(INDEX(tab_MinKomp[Rysunek techniczny- czytanie],MATCH($B591,tab_MinKomp[[Stanowisko / Position ]:[Stanowisko / Position ]],0))="n/a","n/a",EV591-INDEX(tab_MinKomp[Rysunek techniczny- czytanie],MATCH($B591,tab_MinKomp[[Stanowisko / Position ]:[Stanowisko / Position ]],0)))</f>
        <v>n/a</v>
      </c>
      <c r="EW592" s="194" t="str">
        <f>IF(INDEX(tab_MinKomp[Elektryka],MATCH($B591,tab_MinKomp[[Stanowisko / Position ]:[Stanowisko / Position ]],0))="n/a","n/a",EW591-INDEX(tab_MinKomp[Elektryka],MATCH($B591,tab_MinKomp[[Stanowisko / Position ]:[Stanowisko / Position ]],0)))</f>
        <v>n/a</v>
      </c>
      <c r="EX592" s="194" t="str">
        <f>IF(INDEX(tab_MinKomp[Pneumatyka],MATCH($B591,tab_MinKomp[[Stanowisko / Position ]:[Stanowisko / Position ]],0))="n/a","n/a",EX591-INDEX(tab_MinKomp[Pneumatyka],MATCH($B591,tab_MinKomp[[Stanowisko / Position ]:[Stanowisko / Position ]],0)))</f>
        <v>n/a</v>
      </c>
      <c r="EY592" s="194" t="str">
        <f>IF(INDEX(tab_MinKomp[[Hydraulika ]],MATCH($B591,tab_MinKomp[[Stanowisko / Position ]:[Stanowisko / Position ]],0))="n/a","n/a",EY591-INDEX(tab_MinKomp[[Hydraulika ]],MATCH($B591,tab_MinKomp[[Stanowisko / Position ]:[Stanowisko / Position ]],0)))</f>
        <v>n/a</v>
      </c>
      <c r="EZ592" s="194" t="str">
        <f>IF(INDEX(tab_MinKomp[Podciśnienie],MATCH($B591,tab_MinKomp[[Stanowisko / Position ]:[Stanowisko / Position ]],0))="n/a","n/a",EZ591-INDEX(tab_MinKomp[Podciśnienie],MATCH($B591,tab_MinKomp[[Stanowisko / Position ]:[Stanowisko / Position ]],0)))</f>
        <v>n/a</v>
      </c>
      <c r="FA592" s="194" t="str">
        <f>IF(INDEX(tab_MinKomp[Usuwanie awarii],MATCH($B591,tab_MinKomp[[Stanowisko / Position ]:[Stanowisko / Position ]],0))="n/a","n/a",FA591-INDEX(tab_MinKomp[Usuwanie awarii],MATCH($B591,tab_MinKomp[[Stanowisko / Position ]:[Stanowisko / Position ]],0)))</f>
        <v>n/a</v>
      </c>
      <c r="FB592" s="194" t="str">
        <f>IF(INDEX(tab_MinKomp[Obsługa robotów],MATCH($B591,tab_MinKomp[[Stanowisko / Position ]:[Stanowisko / Position ]],0))="n/a","n/a",FB591-INDEX(tab_MinKomp[Obsługa robotów],MATCH($B591,tab_MinKomp[[Stanowisko / Position ]:[Stanowisko / Position ]],0)))</f>
        <v>n/a</v>
      </c>
      <c r="FC592" s="194" t="str">
        <f>IF(INDEX(tab_MinKomp[Obsługa sterowania maszyny],MATCH($B591,tab_MinKomp[[Stanowisko / Position ]:[Stanowisko / Position ]],0))="n/a","n/a",FC591-INDEX(tab_MinKomp[Obsługa sterowania maszyny],MATCH($B591,tab_MinKomp[[Stanowisko / Position ]:[Stanowisko / Position ]],0)))</f>
        <v>n/a</v>
      </c>
      <c r="FD592" s="194" t="str">
        <f>IF(INDEX(tab_MinKomp[Usuwanie przyczyn żródłowych],MATCH($B591,tab_MinKomp[[Stanowisko / Position ]:[Stanowisko / Position ]],0))="n/a","n/a",FD591-INDEX(tab_MinKomp[Usuwanie przyczyn żródłowych],MATCH($B591,tab_MinKomp[[Stanowisko / Position ]:[Stanowisko / Position ]],0)))</f>
        <v>n/a</v>
      </c>
      <c r="FE592" s="194" t="str">
        <f>IF(INDEX(tab_MinKomp[Cmms stosowanie],MATCH($B591,tab_MinKomp[[Stanowisko / Position ]:[Stanowisko / Position ]],0))="n/a","n/a",FE591-INDEX(tab_MinKomp[Cmms stosowanie],MATCH($B591,tab_MinKomp[[Stanowisko / Position ]:[Stanowisko / Position ]],0)))</f>
        <v>n/a</v>
      </c>
      <c r="FF592" s="190" t="str">
        <f>IF(INDEX(tab_MinKomp[Testy czystości / Reinheitstests],MATCH($B591,tab_MinKomp[[Stanowisko / Position ]:[Stanowisko / Position ]],0))="n/a","n/a",FF591-INDEX(tab_MinKomp[Testy czystości / Reinheitstests],MATCH($B591,tab_MinKomp[[Stanowisko / Position ]:[Stanowisko / Position ]],0)))</f>
        <v>n/a</v>
      </c>
      <c r="FG592" s="194" t="str">
        <f>IF(INDEX(tab_MinKomp[Czyszczenie form plastikowych],MATCH($B591,tab_MinKomp[[Stanowisko / Position ]:[Stanowisko / Position ]],0))="n/a","n/a",FG591-INDEX(tab_MinKomp[Czyszczenie form plastikowych],MATCH($B591,tab_MinKomp[[Stanowisko / Position ]:[Stanowisko / Position ]],0)))</f>
        <v>n/a</v>
      </c>
      <c r="FH592" s="194" t="str">
        <f>IF(INDEX(tab_MinKomp[Wymiana form plastik],MATCH($B591,tab_MinKomp[[Stanowisko / Position ]:[Stanowisko / Position ]],0))="n/a","n/a",FH591-INDEX(tab_MinKomp[Wymiana form plastik],MATCH($B591,tab_MinKomp[[Stanowisko / Position ]:[Stanowisko / Position ]],0)))</f>
        <v>n/a</v>
      </c>
      <c r="FI592" s="194" t="str">
        <f>IF(INDEX(tab_MinKomp[Wymiana form guma],MATCH($B591,tab_MinKomp[[Stanowisko / Position ]:[Stanowisko / Position ]],0))="n/a","n/a",FI591-INDEX(tab_MinKomp[Wymiana form guma],MATCH($B591,tab_MinKomp[[Stanowisko / Position ]:[Stanowisko / Position ]],0)))</f>
        <v>n/a</v>
      </c>
      <c r="FJ592" s="194" t="str">
        <f>IF(INDEX(tab_MinKomp[Konserwacja KK],MATCH($B591,tab_MinKomp[[Stanowisko / Position ]:[Stanowisko / Position ]],0))="n/a","n/a",FJ591-INDEX(tab_MinKomp[Konserwacja KK],MATCH($B591,tab_MinKomp[[Stanowisko / Position ]:[Stanowisko / Position ]],0)))</f>
        <v>n/a</v>
      </c>
      <c r="FK592" s="194" t="str">
        <f>IF(INDEX(tab_MinKomp[Konserwacja form guma],MATCH($B591,tab_MinKomp[[Stanowisko / Position ]:[Stanowisko / Position ]],0))="n/a","n/a",FK591-INDEX(tab_MinKomp[Konserwacja form guma],MATCH($B591,tab_MinKomp[[Stanowisko / Position ]:[Stanowisko / Position ]],0)))</f>
        <v>n/a</v>
      </c>
      <c r="FL592" s="194" t="str">
        <f>IF(INDEX(tab_MinKomp[Konserwacja form plastiki],MATCH($B591,tab_MinKomp[[Stanowisko / Position ]:[Stanowisko / Position ]],0))="n/a","n/a",FL591-INDEX(tab_MinKomp[Konserwacja form plastiki],MATCH($B591,tab_MinKomp[[Stanowisko / Position ]:[Stanowisko / Position ]],0)))</f>
        <v>n/a</v>
      </c>
      <c r="FM592" s="194" t="str">
        <f>IF(INDEX(tab_MinKomp[Konserwacja Gorącego Kanału],MATCH($B591,tab_MinKomp[[Stanowisko / Position ]:[Stanowisko / Position ]],0))="n/a","n/a",FM591-INDEX(tab_MinKomp[Konserwacja Gorącego Kanału],MATCH($B591,tab_MinKomp[[Stanowisko / Position ]:[Stanowisko / Position ]],0)))</f>
        <v>n/a</v>
      </c>
      <c r="FN592" s="194" t="str">
        <f>IF(INDEX(tab_MinKomp[MS Office (Excel)],MATCH($B591,tab_MinKomp[[Stanowisko / Position ]:[Stanowisko / Position ]],0))="n/a","n/a",FN591-INDEX(tab_MinKomp[MS Office (Excel)],MATCH($B591,tab_MinKomp[[Stanowisko / Position ]:[Stanowisko / Position ]],0)))</f>
        <v>n/a</v>
      </c>
      <c r="FO592" s="194" t="str">
        <f>IF(INDEX(tab_MinKomp[MS Office (Word)],MATCH($B591,tab_MinKomp[[Stanowisko / Position ]:[Stanowisko / Position ]],0))="n/a","n/a",FO591-INDEX(tab_MinKomp[MS Office (Word)],MATCH($B591,tab_MinKomp[[Stanowisko / Position ]:[Stanowisko / Position ]],0)))</f>
        <v>n/a</v>
      </c>
      <c r="FP592" s="194" t="str">
        <f>IF(INDEX(tab_MinKomp[MS Office (Power Point)],MATCH($B591,tab_MinKomp[[Stanowisko / Position ]:[Stanowisko / Position ]],0))="n/a","n/a",FP591-INDEX(tab_MinKomp[MS Office (Power Point)],MATCH($B591,tab_MinKomp[[Stanowisko / Position ]:[Stanowisko / Position ]],0)))</f>
        <v>n/a</v>
      </c>
      <c r="FQ592" s="196" t="str">
        <f>IF(INDEX(tab_MinKomp[Język angielski / Englisch],MATCH($B591,tab_MinKomp[[Stanowisko / Position ]:[Stanowisko / Position ]],0))="n/a","n/a",FQ591-INDEX(tab_MinKomp[Język angielski / Englisch],MATCH($B591,tab_MinKomp[[Stanowisko / Position ]:[Stanowisko / Position ]],0)))</f>
        <v>n/a</v>
      </c>
      <c r="FR592" s="196" t="str">
        <f>IF(INDEX(tab_MinKomp[Język niemiecki / Deutsch],MATCH($B591,tab_MinKomp[[Stanowisko / Position ]:[Stanowisko / Position ]],0))="n/a","n/a",FR591-INDEX(tab_MinKomp[Język niemiecki / Deutsch],MATCH($B591,tab_MinKomp[[Stanowisko / Position ]:[Stanowisko / Position ]],0)))</f>
        <v>n/a</v>
      </c>
      <c r="FS592" s="194">
        <f>IF(INDEX(tab_MinKomp[Zarządzanie dokumentacją procesową / Process dokumentation management],MATCH($B591,tab_MinKomp[[Stanowisko / Position ]:[Stanowisko / Position ]],0))="n/a","n/a",FS591-INDEX(tab_MinKomp[Zarządzanie dokumentacją procesową / Process dokumentation management],MATCH($B591,tab_MinKomp[[Stanowisko / Position ]:[Stanowisko / Position ]],0)))</f>
        <v>0</v>
      </c>
      <c r="FT592" s="194">
        <f>IF(INDEX(tab_MinKomp[Znajomość procesów z obszaru / Kenntiss der prozesse in dem Bereich],MATCH($B591,tab_MinKomp[[Stanowisko / Position ]:[Stanowisko / Position ]],0))="n/a","n/a",FT591-INDEX(tab_MinKomp[Znajomość procesów z obszaru / Kenntiss der prozesse in dem Bereich],MATCH($B591,tab_MinKomp[[Stanowisko / Position ]:[Stanowisko / Position ]],0)))</f>
        <v>0</v>
      </c>
      <c r="FU592" s="194">
        <f>IF(INDEX(tab_MinKomp[optymalizacja procesów / Prozessoptymalisierung],MATCH($B591,tab_MinKomp[[Stanowisko / Position ]:[Stanowisko / Position ]],0))="n/a","n/a",FU591-INDEX(tab_MinKomp[optymalizacja procesów / Prozessoptymalisierung],MATCH($B591,tab_MinKomp[[Stanowisko / Position ]:[Stanowisko / Position ]],0)))</f>
        <v>0</v>
      </c>
      <c r="FV592" s="194">
        <f>IF(INDEX(tab_MinKomp[Umiejętności szkoleniowe / Trainingsfähigkeiten],MATCH($B591,tab_MinKomp[[Stanowisko / Position ]:[Stanowisko / Position ]],0))="n/a","n/a",FV591-INDEX(tab_MinKomp[Umiejętności szkoleniowe / Trainingsfähigkeiten],MATCH($B591,tab_MinKomp[[Stanowisko / Position ]:[Stanowisko / Position ]],0)))</f>
        <v>0</v>
      </c>
      <c r="FW592" s="194">
        <f>IF(INDEX(tab_MinKomp[Analityczne myślenie, podejście / Analitysches Denken, Einstellung],MATCH($B591,tab_MinKomp[[Stanowisko / Position ]:[Stanowisko / Position ]],0))="n/a","n/a",FW591-INDEX(tab_MinKomp[Analityczne myślenie, podejście / Analitysches Denken, Einstellung],MATCH($B591,tab_MinKomp[[Stanowisko / Position ]:[Stanowisko / Position ]],0)))</f>
        <v>0</v>
      </c>
      <c r="FX592" s="194">
        <f>IF(INDEX(tab_MinKomp[Dokładność, precyzja w dzialaniu / Genauigkeit, Präzision in die Arbeit],MATCH($B591,tab_MinKomp[[Stanowisko / Position ]:[Stanowisko / Position ]],0))="n/a","n/a",FX591-INDEX(tab_MinKomp[Dokładność, precyzja w dzialaniu / Genauigkeit, Präzision in die Arbeit],MATCH($B591,tab_MinKomp[[Stanowisko / Position ]:[Stanowisko / Position ]],0)))</f>
        <v>0</v>
      </c>
      <c r="FY592" s="194">
        <f>IF(INDEX(tab_MinKomp[Dyspozycyjność / Verfügbarkeit],MATCH($B591,tab_MinKomp[[Stanowisko / Position ]:[Stanowisko / Position ]],0))="n/a","n/a",FY591-INDEX(tab_MinKomp[Dyspozycyjność / Verfügbarkeit],MATCH($B591,tab_MinKomp[[Stanowisko / Position ]:[Stanowisko / Position ]],0)))</f>
        <v>0</v>
      </c>
      <c r="FZ592" s="194">
        <f>IF(INDEX(tab_MinKomp[Zaangażowanie / 
Engagement],MATCH($B591,tab_MinKomp[[Stanowisko / Position ]:[Stanowisko / Position ]],0))="n/a","n/a",FZ591-INDEX(tab_MinKomp[Zaangażowanie / 
Engagement],MATCH($B591,tab_MinKomp[[Stanowisko / Position ]:[Stanowisko / Position ]],0)))</f>
        <v>0</v>
      </c>
      <c r="GA592" s="194" t="str">
        <f>IF(INDEX(tab_MinKomp[Konserwacja form guma],MATCH($B591,tab_MinKomp[[Stanowisko / Position ]:[Stanowisko / Position ]],0))="n/a","n/a",GA591-INDEX(tab_MinKomp[Konserwacja form guma],MATCH($B591,tab_MinKomp[[Stanowisko / Position ]:[Stanowisko / Position ]],0)))</f>
        <v>n/a</v>
      </c>
      <c r="GB592" s="194" t="str">
        <f>IF(INDEX(tab_MinKomp[Konserwacja form plastiki],MATCH($B591,tab_MinKomp[[Stanowisko / Position ]:[Stanowisko / Position ]],0))="n/a","n/a",GB591-INDEX(tab_MinKomp[Konserwacja form plastiki],MATCH($B591,tab_MinKomp[[Stanowisko / Position ]:[Stanowisko / Position ]],0)))</f>
        <v>n/a</v>
      </c>
      <c r="GC592" s="194">
        <f>IF(INDEX(tab_MinKomp[Elastyczność w działaniu],MATCH($B591,tab_MinKomp[[Stanowisko / Position ]:[Stanowisko / Position ]],0))="n/a","n/a",GC591-INDEX(tab_MinKomp[Elastyczność w działaniu],MATCH($B591,tab_MinKomp[[Stanowisko / Position ]:[Stanowisko / Position ]],0)))</f>
        <v>0</v>
      </c>
      <c r="GD592" s="194">
        <f>IF(INDEX(tab_MinKomp[Komunikatywność],MATCH($B591,tab_MinKomp[[Stanowisko / Position ]:[Stanowisko / Position ]],0))="n/a","n/a",GD591-INDEX(tab_MinKomp[Komunikatywność],MATCH($B591,tab_MinKomp[[Stanowisko / Position ]:[Stanowisko / Position ]],0)))</f>
        <v>0</v>
      </c>
      <c r="GE592" s="193" t="str">
        <f>IF(INDEX(tab_MinKomp[Motywowanie i budowanie zaangażowania zespołu],MATCH($B591,tab_MinKomp[[Stanowisko / Position ]:[Stanowisko / Position ]],0))="n/a","n/a",GE591-INDEX(tab_MinKomp[Motywowanie i budowanie zaangażowania zespołu],MATCH($B591,tab_MinKomp[[Stanowisko / Position ]:[Stanowisko / Position ]],0)))</f>
        <v>n/a</v>
      </c>
      <c r="GF592" s="186" t="s">
        <v>248</v>
      </c>
      <c r="GG592" s="186" t="s">
        <v>248</v>
      </c>
      <c r="GH592" s="186" t="s">
        <v>248</v>
      </c>
      <c r="GI592" s="186" t="s">
        <v>248</v>
      </c>
      <c r="GJ592" s="186" t="s">
        <v>248</v>
      </c>
      <c r="GK592" s="186" t="s">
        <v>248</v>
      </c>
      <c r="GL592" s="186" t="s">
        <v>248</v>
      </c>
      <c r="GM592" s="186" t="s">
        <v>248</v>
      </c>
      <c r="GN592" s="186" t="s">
        <v>248</v>
      </c>
      <c r="GO592" s="186" t="s">
        <v>248</v>
      </c>
      <c r="GP592" s="186" t="s">
        <v>248</v>
      </c>
      <c r="GQ592" s="186" t="s">
        <v>248</v>
      </c>
      <c r="GR592" s="186" t="s">
        <v>248</v>
      </c>
      <c r="GS592" s="186" t="s">
        <v>248</v>
      </c>
      <c r="GT592" s="186" t="s">
        <v>248</v>
      </c>
      <c r="GU592" s="186" t="s">
        <v>248</v>
      </c>
      <c r="GV592" s="186" t="s">
        <v>248</v>
      </c>
      <c r="GW592" s="186" t="s">
        <v>248</v>
      </c>
      <c r="GX592" s="186" t="s">
        <v>248</v>
      </c>
      <c r="GY592" s="186" t="s">
        <v>248</v>
      </c>
      <c r="GZ592" s="261" t="s">
        <v>248</v>
      </c>
      <c r="HA592" s="261" t="s">
        <v>248</v>
      </c>
      <c r="HB592" s="191">
        <f>SUM(G592:GE592)/(HB591-(SUM(G592:GE592)))</f>
        <v>-3.6363636363636362E-2</v>
      </c>
    </row>
    <row r="593" spans="1:211" ht="24.9" customHeight="1" x14ac:dyDescent="0.3">
      <c r="A593" s="105" t="s">
        <v>317</v>
      </c>
      <c r="B593" s="105" t="s">
        <v>315</v>
      </c>
      <c r="C593" s="105"/>
      <c r="D593" s="105">
        <v>1894</v>
      </c>
      <c r="E593" s="394" t="s">
        <v>695</v>
      </c>
      <c r="F593" s="185" t="s">
        <v>374</v>
      </c>
      <c r="G593" s="186">
        <v>1</v>
      </c>
      <c r="H593" s="186">
        <v>1</v>
      </c>
      <c r="I593" s="186">
        <v>1</v>
      </c>
      <c r="J593" s="186">
        <v>1</v>
      </c>
      <c r="K593" s="186">
        <v>1</v>
      </c>
      <c r="L593" s="186" t="s">
        <v>248</v>
      </c>
      <c r="M593" s="186" t="s">
        <v>248</v>
      </c>
      <c r="N593" s="186" t="s">
        <v>248</v>
      </c>
      <c r="O593" s="186">
        <v>1</v>
      </c>
      <c r="P593" s="186">
        <v>1</v>
      </c>
      <c r="Q593" s="186" t="s">
        <v>248</v>
      </c>
      <c r="R593" s="186" t="s">
        <v>248</v>
      </c>
      <c r="S593" s="186" t="s">
        <v>248</v>
      </c>
      <c r="T593" s="186" t="s">
        <v>248</v>
      </c>
      <c r="U593" s="186" t="s">
        <v>248</v>
      </c>
      <c r="V593" s="186" t="s">
        <v>248</v>
      </c>
      <c r="W593" s="186" t="s">
        <v>248</v>
      </c>
      <c r="X593" s="186" t="s">
        <v>248</v>
      </c>
      <c r="Y593" s="186" t="s">
        <v>248</v>
      </c>
      <c r="Z593" s="186" t="s">
        <v>248</v>
      </c>
      <c r="AA593" s="186" t="s">
        <v>248</v>
      </c>
      <c r="AB593" s="186" t="s">
        <v>248</v>
      </c>
      <c r="AC593" s="186" t="s">
        <v>248</v>
      </c>
      <c r="AD593" s="186" t="s">
        <v>248</v>
      </c>
      <c r="AE593" s="186" t="s">
        <v>248</v>
      </c>
      <c r="AF593" s="186" t="s">
        <v>248</v>
      </c>
      <c r="AG593" s="186" t="s">
        <v>248</v>
      </c>
      <c r="AH593" s="186" t="s">
        <v>248</v>
      </c>
      <c r="AI593" s="186" t="s">
        <v>248</v>
      </c>
      <c r="AJ593" s="186" t="s">
        <v>248</v>
      </c>
      <c r="AK593" s="186" t="s">
        <v>248</v>
      </c>
      <c r="AL593" s="186">
        <v>1</v>
      </c>
      <c r="AM593" s="186" t="s">
        <v>248</v>
      </c>
      <c r="AN593" s="186" t="s">
        <v>248</v>
      </c>
      <c r="AO593" s="186">
        <v>1</v>
      </c>
      <c r="AP593" s="186" t="s">
        <v>248</v>
      </c>
      <c r="AQ593" s="186">
        <v>1</v>
      </c>
      <c r="AR593" s="186" t="s">
        <v>248</v>
      </c>
      <c r="AS593" s="186" t="s">
        <v>248</v>
      </c>
      <c r="AT593" s="186" t="s">
        <v>248</v>
      </c>
      <c r="AU593" s="186" t="s">
        <v>248</v>
      </c>
      <c r="AV593" s="186">
        <v>1</v>
      </c>
      <c r="AW593" s="186">
        <v>1</v>
      </c>
      <c r="AX593" s="186" t="s">
        <v>248</v>
      </c>
      <c r="AY593" s="186" t="s">
        <v>248</v>
      </c>
      <c r="AZ593" s="186" t="s">
        <v>248</v>
      </c>
      <c r="BA593" s="186" t="s">
        <v>248</v>
      </c>
      <c r="BB593" s="186" t="s">
        <v>248</v>
      </c>
      <c r="BC593" s="186" t="s">
        <v>248</v>
      </c>
      <c r="BD593" s="186" t="s">
        <v>248</v>
      </c>
      <c r="BE593" s="186" t="s">
        <v>248</v>
      </c>
      <c r="BF593" s="186" t="s">
        <v>248</v>
      </c>
      <c r="BG593" s="186" t="s">
        <v>248</v>
      </c>
      <c r="BH593" s="186" t="s">
        <v>248</v>
      </c>
      <c r="BI593" s="186" t="s">
        <v>248</v>
      </c>
      <c r="BJ593" s="186" t="s">
        <v>248</v>
      </c>
      <c r="BK593" s="186" t="s">
        <v>248</v>
      </c>
      <c r="BL593" s="186" t="s">
        <v>248</v>
      </c>
      <c r="BM593" s="186" t="s">
        <v>248</v>
      </c>
      <c r="BN593" s="186" t="s">
        <v>248</v>
      </c>
      <c r="BO593" s="186" t="s">
        <v>248</v>
      </c>
      <c r="BP593" s="186">
        <v>1</v>
      </c>
      <c r="BQ593" s="186" t="s">
        <v>248</v>
      </c>
      <c r="BR593" s="186">
        <v>1</v>
      </c>
      <c r="BS593" s="186" t="s">
        <v>248</v>
      </c>
      <c r="BT593" s="186" t="s">
        <v>248</v>
      </c>
      <c r="BU593" s="186" t="s">
        <v>248</v>
      </c>
      <c r="BV593" s="186" t="s">
        <v>248</v>
      </c>
      <c r="BW593" s="186" t="s">
        <v>248</v>
      </c>
      <c r="BX593" s="186" t="s">
        <v>248</v>
      </c>
      <c r="BY593" s="186" t="s">
        <v>248</v>
      </c>
      <c r="BZ593" s="186" t="s">
        <v>248</v>
      </c>
      <c r="CA593" s="186">
        <v>1</v>
      </c>
      <c r="CB593" s="186" t="s">
        <v>248</v>
      </c>
      <c r="CC593" s="186">
        <v>1</v>
      </c>
      <c r="CD593" s="186">
        <v>1</v>
      </c>
      <c r="CE593" s="186" t="s">
        <v>248</v>
      </c>
      <c r="CF593" s="186" t="s">
        <v>248</v>
      </c>
      <c r="CG593" s="186">
        <v>1</v>
      </c>
      <c r="CH593" s="186" t="s">
        <v>248</v>
      </c>
      <c r="CI593" s="186" t="s">
        <v>248</v>
      </c>
      <c r="CJ593" s="186" t="s">
        <v>248</v>
      </c>
      <c r="CK593" s="186" t="s">
        <v>248</v>
      </c>
      <c r="CL593" s="186" t="s">
        <v>248</v>
      </c>
      <c r="CM593" s="186" t="s">
        <v>248</v>
      </c>
      <c r="CN593" s="186" t="s">
        <v>248</v>
      </c>
      <c r="CO593" s="186" t="s">
        <v>248</v>
      </c>
      <c r="CP593" s="186" t="s">
        <v>248</v>
      </c>
      <c r="CQ593" s="186" t="s">
        <v>248</v>
      </c>
      <c r="CR593" s="186" t="s">
        <v>248</v>
      </c>
      <c r="CS593" s="186" t="s">
        <v>248</v>
      </c>
      <c r="CT593" s="186" t="s">
        <v>248</v>
      </c>
      <c r="CU593" s="186" t="s">
        <v>248</v>
      </c>
      <c r="CV593" s="186" t="s">
        <v>248</v>
      </c>
      <c r="CW593" s="186">
        <v>1</v>
      </c>
      <c r="CX593" s="186" t="s">
        <v>248</v>
      </c>
      <c r="CY593" s="186" t="s">
        <v>248</v>
      </c>
      <c r="CZ593" s="186" t="s">
        <v>248</v>
      </c>
      <c r="DA593" s="186" t="s">
        <v>248</v>
      </c>
      <c r="DB593" s="186" t="s">
        <v>248</v>
      </c>
      <c r="DC593" s="186" t="s">
        <v>248</v>
      </c>
      <c r="DD593" s="186" t="s">
        <v>248</v>
      </c>
      <c r="DE593" s="186" t="s">
        <v>248</v>
      </c>
      <c r="DF593" s="186">
        <v>1</v>
      </c>
      <c r="DG593" s="186" t="s">
        <v>248</v>
      </c>
      <c r="DH593" s="186" t="s">
        <v>248</v>
      </c>
      <c r="DI593" s="186" t="s">
        <v>248</v>
      </c>
      <c r="DJ593" s="186" t="s">
        <v>248</v>
      </c>
      <c r="DK593" s="186" t="s">
        <v>248</v>
      </c>
      <c r="DL593" s="186" t="s">
        <v>248</v>
      </c>
      <c r="DM593" s="186" t="s">
        <v>248</v>
      </c>
      <c r="DN593" s="186" t="s">
        <v>248</v>
      </c>
      <c r="DO593" s="186" t="s">
        <v>248</v>
      </c>
      <c r="DP593" s="186" t="s">
        <v>248</v>
      </c>
      <c r="DQ593" s="186" t="s">
        <v>248</v>
      </c>
      <c r="DR593" s="186" t="s">
        <v>248</v>
      </c>
      <c r="DS593" s="186" t="s">
        <v>248</v>
      </c>
      <c r="DT593" s="186" t="s">
        <v>248</v>
      </c>
      <c r="DU593" s="186" t="s">
        <v>248</v>
      </c>
      <c r="DV593" s="186" t="s">
        <v>248</v>
      </c>
      <c r="DW593" s="186" t="s">
        <v>248</v>
      </c>
      <c r="DX593" s="186" t="s">
        <v>248</v>
      </c>
      <c r="DY593" s="186" t="s">
        <v>248</v>
      </c>
      <c r="DZ593" s="186" t="s">
        <v>248</v>
      </c>
      <c r="EA593" s="186" t="s">
        <v>248</v>
      </c>
      <c r="EB593" s="186" t="s">
        <v>248</v>
      </c>
      <c r="EC593" s="186" t="s">
        <v>248</v>
      </c>
      <c r="ED593" s="186" t="s">
        <v>248</v>
      </c>
      <c r="EE593" s="186" t="s">
        <v>248</v>
      </c>
      <c r="EF593" s="186" t="s">
        <v>248</v>
      </c>
      <c r="EG593" s="186" t="s">
        <v>248</v>
      </c>
      <c r="EH593" s="186" t="s">
        <v>248</v>
      </c>
      <c r="EI593" s="186" t="s">
        <v>248</v>
      </c>
      <c r="EJ593" s="186" t="s">
        <v>248</v>
      </c>
      <c r="EK593" s="186" t="s">
        <v>248</v>
      </c>
      <c r="EL593" s="184" t="s">
        <v>248</v>
      </c>
      <c r="EM593" s="184" t="s">
        <v>248</v>
      </c>
      <c r="EN593" s="184" t="s">
        <v>248</v>
      </c>
      <c r="EO593" s="186" t="s">
        <v>248</v>
      </c>
      <c r="EP593" s="186" t="s">
        <v>248</v>
      </c>
      <c r="EQ593" s="186" t="s">
        <v>248</v>
      </c>
      <c r="ER593" s="186" t="s">
        <v>248</v>
      </c>
      <c r="ES593" s="186" t="s">
        <v>248</v>
      </c>
      <c r="ET593" s="186" t="s">
        <v>248</v>
      </c>
      <c r="EU593" s="186" t="s">
        <v>248</v>
      </c>
      <c r="EV593" s="186" t="s">
        <v>248</v>
      </c>
      <c r="EW593" s="186" t="s">
        <v>248</v>
      </c>
      <c r="EX593" s="186" t="s">
        <v>248</v>
      </c>
      <c r="EY593" s="186" t="s">
        <v>248</v>
      </c>
      <c r="EZ593" s="186" t="s">
        <v>248</v>
      </c>
      <c r="FA593" s="186" t="s">
        <v>248</v>
      </c>
      <c r="FB593" s="186" t="s">
        <v>248</v>
      </c>
      <c r="FC593" s="186" t="s">
        <v>248</v>
      </c>
      <c r="FD593" s="186" t="s">
        <v>248</v>
      </c>
      <c r="FE593" s="186" t="s">
        <v>248</v>
      </c>
      <c r="FF593" s="186" t="s">
        <v>248</v>
      </c>
      <c r="FG593" s="186" t="s">
        <v>248</v>
      </c>
      <c r="FH593" s="186" t="s">
        <v>248</v>
      </c>
      <c r="FI593" s="186" t="s">
        <v>248</v>
      </c>
      <c r="FJ593" s="186" t="s">
        <v>248</v>
      </c>
      <c r="FK593" s="186" t="s">
        <v>248</v>
      </c>
      <c r="FL593" s="186" t="s">
        <v>248</v>
      </c>
      <c r="FM593" s="186" t="s">
        <v>248</v>
      </c>
      <c r="FN593" s="186" t="s">
        <v>248</v>
      </c>
      <c r="FO593" s="186" t="s">
        <v>248</v>
      </c>
      <c r="FP593" s="186" t="s">
        <v>248</v>
      </c>
      <c r="FQ593" s="187" t="s">
        <v>248</v>
      </c>
      <c r="FR593" s="187" t="s">
        <v>248</v>
      </c>
      <c r="FS593" s="186">
        <v>1</v>
      </c>
      <c r="FT593" s="186">
        <v>1</v>
      </c>
      <c r="FU593" s="186">
        <v>1</v>
      </c>
      <c r="FV593" s="186">
        <v>1</v>
      </c>
      <c r="FW593" s="186">
        <v>1</v>
      </c>
      <c r="FX593" s="186">
        <v>1</v>
      </c>
      <c r="FY593" s="186">
        <v>1</v>
      </c>
      <c r="FZ593" s="186">
        <v>1</v>
      </c>
      <c r="GA593" s="186" t="s">
        <v>248</v>
      </c>
      <c r="GB593" s="186" t="s">
        <v>248</v>
      </c>
      <c r="GC593" s="186">
        <v>1</v>
      </c>
      <c r="GD593" s="186">
        <v>1</v>
      </c>
      <c r="GE593" s="186" t="s">
        <v>248</v>
      </c>
      <c r="GF593" s="186" t="s">
        <v>248</v>
      </c>
      <c r="GG593" s="186" t="s">
        <v>248</v>
      </c>
      <c r="GH593" s="186" t="s">
        <v>248</v>
      </c>
      <c r="GI593" s="186" t="s">
        <v>248</v>
      </c>
      <c r="GJ593" s="186" t="s">
        <v>248</v>
      </c>
      <c r="GK593" s="186" t="s">
        <v>248</v>
      </c>
      <c r="GL593" s="186" t="s">
        <v>248</v>
      </c>
      <c r="GM593" s="186" t="s">
        <v>248</v>
      </c>
      <c r="GN593" s="186" t="s">
        <v>248</v>
      </c>
      <c r="GO593" s="186" t="s">
        <v>248</v>
      </c>
      <c r="GP593" s="186" t="s">
        <v>248</v>
      </c>
      <c r="GQ593" s="186" t="s">
        <v>248</v>
      </c>
      <c r="GR593" s="186" t="s">
        <v>248</v>
      </c>
      <c r="GS593" s="186" t="s">
        <v>248</v>
      </c>
      <c r="GT593" s="186" t="s">
        <v>248</v>
      </c>
      <c r="GU593" s="186" t="s">
        <v>248</v>
      </c>
      <c r="GV593" s="186" t="s">
        <v>248</v>
      </c>
      <c r="GW593" s="186" t="s">
        <v>248</v>
      </c>
      <c r="GX593" s="186" t="s">
        <v>248</v>
      </c>
      <c r="GY593" s="186" t="s">
        <v>248</v>
      </c>
      <c r="GZ593" s="261" t="s">
        <v>248</v>
      </c>
      <c r="HA593" s="261" t="s">
        <v>248</v>
      </c>
      <c r="HB593" s="188">
        <f>SUM(G593:GE593)</f>
        <v>30</v>
      </c>
    </row>
    <row r="594" spans="1:211" ht="24.9" customHeight="1" thickBot="1" x14ac:dyDescent="0.35">
      <c r="A594" s="108" t="str">
        <f>A593</f>
        <v>Prod.-Q-2</v>
      </c>
      <c r="B594" s="108" t="str">
        <f>B593</f>
        <v>Pracownik Produkcji</v>
      </c>
      <c r="C594" s="108">
        <f>C593</f>
        <v>0</v>
      </c>
      <c r="D594" s="108">
        <f>D593</f>
        <v>1894</v>
      </c>
      <c r="E594" s="395"/>
      <c r="F594" s="189" t="s">
        <v>375</v>
      </c>
      <c r="G594" s="192">
        <f>IF(INDEX(tab_MinKomp[Przepisy BHP / BHP Vorschriften],MATCH($B593,tab_MinKomp[[Stanowisko / Position ]:[Stanowisko / Position ]],0))="n/a","n/a",G593-INDEX(tab_MinKomp[Przepisy BHP / BHP Vorschriften],MATCH($B593,tab_MinKomp[[Stanowisko / Position ]:[Stanowisko / Position ]],0)))</f>
        <v>-1</v>
      </c>
      <c r="H594" s="193">
        <f>IF(INDEX(tab_MinKomp[Przepisy PPOŻ / Brandschutzbestimmungen],MATCH($B593,tab_MinKomp[[Stanowisko / Position ]:[Stanowisko / Position ]],0))="n/a","n/a",H593-INDEX(tab_MinKomp[Przepisy PPOŻ / Brandschutzbestimmungen],MATCH($B593,tab_MinKomp[[Stanowisko / Position ]:[Stanowisko / Position ]],0)))</f>
        <v>0</v>
      </c>
      <c r="I594" s="193">
        <f>IF(INDEX(tab_MinKomp[Ryzyko zawodowe na stanowiskach pracyv/ Berufliche Risiken an Arbeitsstellen],MATCH($B593,tab_MinKomp[[Stanowisko / Position ]:[Stanowisko / Position ]],0))="n/a","n/a",I593-INDEX(tab_MinKomp[Ryzyko zawodowe na stanowiskach pracyv/ Berufliche Risiken an Arbeitsstellen],MATCH($B593,tab_MinKomp[[Stanowisko / Position ]:[Stanowisko / Position ]],0)))</f>
        <v>-1</v>
      </c>
      <c r="J594" s="193">
        <f>IF(INDEX(tab_MinKomp[Gospodarka substancjami niebezpiecznymi / Gefahrstoffmanagement],MATCH($B593,tab_MinKomp[[Stanowisko / Position ]:[Stanowisko / Position ]],0))="n/a","n/a",J593-INDEX(tab_MinKomp[Gospodarka substancjami niebezpiecznymi / Gefahrstoffmanagement],MATCH($B593,tab_MinKomp[[Stanowisko / Position ]:[Stanowisko / Position ]],0)))</f>
        <v>0</v>
      </c>
      <c r="K594" s="193">
        <f>IF(INDEX(tab_MinKomp[Gospodarka odpadami / Abfallwirtschaft],MATCH($B593,tab_MinKomp[[Stanowisko / Position ]:[Stanowisko / Position ]],0))="n/a","n/a",K593-INDEX(tab_MinKomp[Gospodarka odpadami / Abfallwirtschaft],MATCH($B593,tab_MinKomp[[Stanowisko / Position ]:[Stanowisko / Position ]],0)))</f>
        <v>0</v>
      </c>
      <c r="L594" s="194" t="str">
        <f>IF(INDEX(tab_MinKomp[Przepisy kodeksu pracy / Bestimmungen des Arbeitsgesetzes],MATCH($B593,tab_MinKomp[[Stanowisko / Position ]:[Stanowisko / Position ]],0))="n/a","n/a",L593-INDEX(tab_MinKomp[Przepisy kodeksu pracy / Bestimmungen des Arbeitsgesetzes],MATCH($B593,tab_MinKomp[[Stanowisko / Position ]:[Stanowisko / Position ]],0)))</f>
        <v>n/a</v>
      </c>
      <c r="M594" s="195" t="str">
        <f>IF(INDEX(tab_MinKomp[Przepisy o ub.społ. ZUS  / Sozialversicherungsvorschriften],MATCH($B593,tab_MinKomp[[Stanowisko / Position ]:[Stanowisko / Position ]],0))="n/a","n/a",M593-INDEX(tab_MinKomp[Przepisy o ub.społ. ZUS  / Sozialversicherungsvorschriften],MATCH($B593,tab_MinKomp[[Stanowisko / Position ]:[Stanowisko / Position ]],0)))</f>
        <v>n/a</v>
      </c>
      <c r="N594" s="194" t="str">
        <f>IF(INDEX(tab_MinKomp[PRZEPISY O PDOF /persönlich Einkommensteuergesetz ],MATCH($B593,tab_MinKomp[[Stanowisko / Position ]:[Stanowisko / Position ]],0))="n/a","n/a",N593-INDEX(tab_MinKomp[PRZEPISY O PDOF /persönlich Einkommensteuergesetz ],MATCH($B593,tab_MinKomp[[Stanowisko / Position ]:[Stanowisko / Position ]],0)))</f>
        <v>n/a</v>
      </c>
      <c r="O594" s="194">
        <f>IF(INDEX(tab_MinKomp[Regulamin pracy / Arbeitsordnung],MATCH($B593,tab_MinKomp[[Stanowisko / Position ]:[Stanowisko / Position ]],0))="n/a","n/a",O593-INDEX(tab_MinKomp[Regulamin pracy / Arbeitsordnung],MATCH($B593,tab_MinKomp[[Stanowisko / Position ]:[Stanowisko / Position ]],0)))</f>
        <v>0</v>
      </c>
      <c r="P594" s="194">
        <f>IF(INDEX(tab_MinKomp[Regulamin wynagradzania / Vergütungsordnung],MATCH($B593,tab_MinKomp[[Stanowisko / Position ]:[Stanowisko / Position ]],0))="n/a","n/a",P593-INDEX(tab_MinKomp[Regulamin wynagradzania / Vergütungsordnung],MATCH($B593,tab_MinKomp[[Stanowisko / Position ]:[Stanowisko / Position ]],0)))</f>
        <v>0</v>
      </c>
      <c r="Q594" s="194" t="str">
        <f>IF(INDEX(tab_MinKomp[System R2PŁATNIK PRO: Płace / Lohnabrechnung],MATCH($B593,tab_MinKomp[[Stanowisko / Position ]:[Stanowisko / Position ]],0))="n/a","n/a",Q593-INDEX(tab_MinKomp[System R2PŁATNIK PRO: Płace / Lohnabrechnung],MATCH($B593,tab_MinKomp[[Stanowisko / Position ]:[Stanowisko / Position ]],0)))</f>
        <v>n/a</v>
      </c>
      <c r="R594" s="194" t="str">
        <f>IF(INDEX(tab_MinKomp[SystemR2PŁATNIK PRO: KADRY / Personaldaten],MATCH($B593,tab_MinKomp[[Stanowisko / Position ]:[Stanowisko / Position ]],0))="n/a","n/a",R593-INDEX(tab_MinKomp[SystemR2PŁATNIK PRO: KADRY / Personaldaten],MATCH($B593,tab_MinKomp[[Stanowisko / Position ]:[Stanowisko / Position ]],0)))</f>
        <v>n/a</v>
      </c>
      <c r="S594" s="194" t="str">
        <f>IF(INDEX(tab_MinKomp[SYSTEM R2PŁATNIK PRO: zarządzanie pracownikami / Arbeitsverwaltung],MATCH($B593,tab_MinKomp[[Stanowisko / Position ]:[Stanowisko / Position ]],0))="n/a","n/a",S593-INDEX(tab_MinKomp[SYSTEM R2PŁATNIK PRO: zarządzanie pracownikami / Arbeitsverwaltung],MATCH($B593,tab_MinKomp[[Stanowisko / Position ]:[Stanowisko / Position ]],0)))</f>
        <v>n/a</v>
      </c>
      <c r="T594" s="194" t="str">
        <f>IF(INDEX(tab_MinKomp[Doradztwo, wsparcie personalne / Personalberatung und Unterstützung],MATCH($B593,tab_MinKomp[[Stanowisko / Position ]:[Stanowisko / Position ]],0))="n/a","n/a",T593-INDEX(tab_MinKomp[Doradztwo, wsparcie personalne / Personalberatung und Unterstützung],MATCH($B593,tab_MinKomp[[Stanowisko / Position ]:[Stanowisko / Position ]],0)))</f>
        <v>n/a</v>
      </c>
      <c r="U594" s="194" t="str">
        <f>IF(INDEX(tab_MinKomp[Przepisy o podatku VAT / MwSt.- Gesetz],MATCH($B593,tab_MinKomp[[Stanowisko / Position ]:[Stanowisko / Position ]],0))="n/a","n/a",U593-INDEX(tab_MinKomp[Przepisy o podatku VAT / MwSt.- Gesetz],MATCH($B593,tab_MinKomp[[Stanowisko / Position ]:[Stanowisko / Position ]],0)))</f>
        <v>n/a</v>
      </c>
      <c r="V594" s="194" t="str">
        <f>IF(INDEX(tab_MinKomp[PrzepisyPDOP / geschäftlich Einkommensteuergesetz],MATCH($B593,tab_MinKomp[[Stanowisko / Position ]:[Stanowisko / Position ]],0))="n/a","n/a",V593-INDEX(tab_MinKomp[PrzepisyPDOP / geschäftlich Einkommensteuergesetz],MATCH($B593,tab_MinKomp[[Stanowisko / Position ]:[Stanowisko / Position ]],0)))</f>
        <v>n/a</v>
      </c>
      <c r="W594" s="194" t="str">
        <f>IF(INDEX(tab_MinKomp[System BAAN / FINANSE (FIBU)],MATCH($B593,tab_MinKomp[[Stanowisko / Position ]:[Stanowisko / Position ]],0))="n/a","n/a",W593-INDEX(tab_MinKomp[System BAAN / FINANSE (FIBU)],MATCH($B593,tab_MinKomp[[Stanowisko / Position ]:[Stanowisko / Position ]],0)))</f>
        <v>n/a</v>
      </c>
      <c r="X594" s="194" t="str">
        <f>IF(INDEX(tab_MinKomp[Systemy pomocnicze / Hilfssysteme(STOCKPROGRAM, KALK2000 etc.)],MATCH($B593,tab_MinKomp[[Stanowisko / Position ]:[Stanowisko / Position ]],0))="n/a","n/a",X593-INDEX(tab_MinKomp[Systemy pomocnicze / Hilfssysteme(STOCKPROGRAM, KALK2000 etc.)],MATCH($B593,tab_MinKomp[[Stanowisko / Position ]:[Stanowisko / Position ]],0)))</f>
        <v>n/a</v>
      </c>
      <c r="Y594" s="194" t="str">
        <f>IF(INDEX(tab_MinKomp[Polityka rachunkowości / Buchführungspolitik],MATCH($B593,tab_MinKomp[[Stanowisko / Position ]:[Stanowisko / Position ]],0))="n/a","n/a",Y593-INDEX(tab_MinKomp[Polityka rachunkowości / Buchführungspolitik],MATCH($B593,tab_MinKomp[[Stanowisko / Position ]:[Stanowisko / Position ]],0)))</f>
        <v>n/a</v>
      </c>
      <c r="Z594" s="194" t="str">
        <f>IF(INDEX(tab_MinKomp[Ustawa o rachunkowości / Rechnungslegungsgesetz],MATCH($B593,tab_MinKomp[[Stanowisko / Position ]:[Stanowisko / Position ]],0))="n/a","n/a",Z593-INDEX(tab_MinKomp[Ustawa o rachunkowości / Rechnungslegungsgesetz],MATCH($B593,tab_MinKomp[[Stanowisko / Position ]:[Stanowisko / Position ]],0)))</f>
        <v>n/a</v>
      </c>
      <c r="AA594" s="194" t="str">
        <f>IF(INDEX(tab_MinKomp[WORKFLOW - TS-100],MATCH($B593,tab_MinKomp[[Stanowisko / Position ]:[Stanowisko / Position ]],0))="n/a","n/a",AA593-INDEX(tab_MinKomp[WORKFLOW - TS-100],MATCH($B593,tab_MinKomp[[Stanowisko / Position ]:[Stanowisko / Position ]],0)))</f>
        <v>n/a</v>
      </c>
      <c r="AB594" s="194" t="str">
        <f>IF(INDEX(tab_MinKomp[WORKFLOW - SFMS],MATCH($B593,tab_MinKomp[[Stanowisko / Position ]:[Stanowisko / Position ]],0))="n/a","n/a",AB593-INDEX(tab_MinKomp[WORKFLOW - SFMS],MATCH($B593,tab_MinKomp[[Stanowisko / Position ]:[Stanowisko / Position ]],0)))</f>
        <v>n/a</v>
      </c>
      <c r="AC594" s="194" t="str">
        <f>IF(INDEX(tab_MinKomp[System ISO 9001:2015],MATCH($B593,tab_MinKomp[[Stanowisko / Position ]:[Stanowisko / Position ]],0))="n/a","n/a",AC593-INDEX(tab_MinKomp[System ISO 9001:2015],MATCH($B593,tab_MinKomp[[Stanowisko / Position ]:[Stanowisko / Position ]],0)))</f>
        <v>n/a</v>
      </c>
      <c r="AD594" s="194" t="str">
        <f>IF(INDEX(tab_MinKomp[System ISO 9001:2015],MATCH($B593,tab_MinKomp[[Stanowisko / Position ]:[Stanowisko / Position ]],0))="n/a","n/a",AD593-INDEX(tab_MinKomp[System ISO 9001:2015],MATCH($B593,tab_MinKomp[[Stanowisko / Position ]:[Stanowisko / Position ]],0)))</f>
        <v>n/a</v>
      </c>
      <c r="AE594" s="194" t="str">
        <f>IF(INDEX(tab_MinKomp[System ISO 9001:2015],MATCH($B593,tab_MinKomp[[Stanowisko / Position ]:[Stanowisko / Position ]],0))="n/a","n/a",AE593-INDEX(tab_MinKomp[System ISO 9001:2015],MATCH($B593,tab_MinKomp[[Stanowisko / Position ]:[Stanowisko / Position ]],0)))</f>
        <v>n/a</v>
      </c>
      <c r="AF594" s="194" t="str">
        <f>IF(INDEX(tab_MinKomp[System ISO 9001:2015],MATCH($B593,tab_MinKomp[[Stanowisko / Position ]:[Stanowisko / Position ]],0))="n/a","n/a",AF593-INDEX(tab_MinKomp[System ISO 9001:2015],MATCH($B593,tab_MinKomp[[Stanowisko / Position ]:[Stanowisko / Position ]],0)))</f>
        <v>n/a</v>
      </c>
      <c r="AG594" s="194" t="str">
        <f>IF(INDEX(tab_MinKomp[Wymagania VDA 6.3 Process / Forderungen],MATCH($B593,tab_MinKomp[[Stanowisko / Position ]:[Stanowisko / Position ]],0))="n/a","n/a",AG593-INDEX(tab_MinKomp[Wymagania VDA 6.3 Process / Forderungen],MATCH($B593,tab_MinKomp[[Stanowisko / Position ]:[Stanowisko / Position ]],0)))</f>
        <v>n/a</v>
      </c>
      <c r="AH594" s="194" t="str">
        <f>IF(INDEX(tab_MinKomp[Wymagania VDA 6.5 Product / Forderungen],MATCH($B593,tab_MinKomp[[Stanowisko / Position ]:[Stanowisko / Position ]],0))="n/a","n/a",AH593-INDEX(tab_MinKomp[Wymagania VDA 6.5 Product / Forderungen],MATCH($B593,tab_MinKomp[[Stanowisko / Position ]:[Stanowisko / Position ]],0)))</f>
        <v>n/a</v>
      </c>
      <c r="AI594" s="194" t="str">
        <f>IF(INDEX(tab_MinKomp[System ISO 9001:2015],MATCH($B593,tab_MinKomp[[Stanowisko / Position ]:[Stanowisko / Position ]],0))="n/a","n/a",AI593-INDEX(tab_MinKomp[System ISO 9001:2015],MATCH($B593,tab_MinKomp[[Stanowisko / Position ]:[Stanowisko / Position ]],0)))</f>
        <v>n/a</v>
      </c>
      <c r="AJ594" s="194" t="str">
        <f>IF(INDEX(tab_MinKomp[Auditor systemu ISO 17021:2018],MATCH($B593,tab_MinKomp[[Stanowisko / Position ]:[Stanowisko / Position ]],0))="n/a","n/a",AJ593-INDEX(tab_MinKomp[Auditor systemu ISO 17021:2018],MATCH($B593,tab_MinKomp[[Stanowisko / Position ]:[Stanowisko / Position ]],0)))</f>
        <v>n/a</v>
      </c>
      <c r="AK594" s="194" t="str">
        <f>IF(INDEX(tab_MinKomp[Pełnomocnik systemu / Systemvertreter],MATCH($B593,tab_MinKomp[[Stanowisko / Position ]:[Stanowisko / Position ]],0))="n/a","n/a",AK593-INDEX(tab_MinKomp[Pełnomocnik systemu / Systemvertreter],MATCH($B593,tab_MinKomp[[Stanowisko / Position ]:[Stanowisko / Position ]],0)))</f>
        <v>n/a</v>
      </c>
      <c r="AL594" s="194">
        <f>IF(INDEX(tab_MinKomp[Polityka Etyczna - Compliance],MATCH($B593,tab_MinKomp[[Stanowisko / Position ]:[Stanowisko / Position ]],0))="n/a","n/a",AL593-INDEX(tab_MinKomp[Polityka Etyczna - Compliance],MATCH($B593,tab_MinKomp[[Stanowisko / Position ]:[Stanowisko / Position ]],0)))</f>
        <v>0</v>
      </c>
      <c r="AM594" s="194" t="str">
        <f>IF(INDEX(tab_MinKomp[WDRAŻANIE NOWYCH PROJEKTÓW/ PROCEDURA CTM],MATCH($B593,tab_MinKomp[[Stanowisko / Position ]:[Stanowisko / Position ]],0))="n/a","n/a",AM593-INDEX(tab_MinKomp[WDRAŻANIE NOWYCH PROJEKTÓW/ PROCEDURA CTM],MATCH($B593,tab_MinKomp[[Stanowisko / Position ]:[Stanowisko / Position ]],0)))</f>
        <v>n/a</v>
      </c>
      <c r="AN594" s="194" t="str">
        <f>IF(INDEX(tab_MinKomp[KAMIENIE MILOWE MSL/PIFF],MATCH($B593,tab_MinKomp[[Stanowisko / Position ]:[Stanowisko / Position ]],0))="n/a","n/a",AN593-INDEX(tab_MinKomp[KAMIENIE MILOWE MSL/PIFF],MATCH($B593,tab_MinKomp[[Stanowisko / Position ]:[Stanowisko / Position ]],0)))</f>
        <v>n/a</v>
      </c>
      <c r="AO594" s="194">
        <f>IF(INDEX(tab_MinKomp[CP],MATCH($B593,tab_MinKomp[[Stanowisko / Position ]:[Stanowisko / Position ]],0))="n/a","n/a",AO593-INDEX(tab_MinKomp[CP],MATCH($B593,tab_MinKomp[[Stanowisko / Position ]:[Stanowisko / Position ]],0)))</f>
        <v>0</v>
      </c>
      <c r="AP594" s="194" t="str">
        <f>IF(INDEX(tab_MinKomp[FMEA],MATCH($B593,tab_MinKomp[[Stanowisko / Position ]:[Stanowisko / Position ]],0))="n/a","n/a",AP593-INDEX(tab_MinKomp[FMEA],MATCH($B593,tab_MinKomp[[Stanowisko / Position ]:[Stanowisko / Position ]],0)))</f>
        <v>n/a</v>
      </c>
      <c r="AQ594" s="194">
        <f>IF(INDEX(tab_MinKomp[FLOW CHART],MATCH($B593,tab_MinKomp[[Stanowisko / Position ]:[Stanowisko / Position ]],0))="n/a","n/a",AQ593-INDEX(tab_MinKomp[FLOW CHART],MATCH($B593,tab_MinKomp[[Stanowisko / Position ]:[Stanowisko / Position ]],0)))</f>
        <v>0</v>
      </c>
      <c r="AR594" s="194" t="str">
        <f>IF(INDEX(tab_MinKomp[APQP],MATCH($B593,tab_MinKomp[[Stanowisko / Position ]:[Stanowisko / Position ]],0))="n/a","n/a",AR593-INDEX(tab_MinKomp[APQP],MATCH($B593,tab_MinKomp[[Stanowisko / Position ]:[Stanowisko / Position ]],0)))</f>
        <v>n/a</v>
      </c>
      <c r="AS594" s="194" t="str">
        <f>IF(INDEX(tab_MinKomp[MSA],MATCH($B593,tab_MinKomp[[Stanowisko / Position ]:[Stanowisko / Position ]],0))="n/a","n/a",AS593-INDEX(tab_MinKomp[MSA],MATCH($B593,tab_MinKomp[[Stanowisko / Position ]:[Stanowisko / Position ]],0)))</f>
        <v>n/a</v>
      </c>
      <c r="AT594" s="194" t="str">
        <f>IF(INDEX(tab_MinKomp[SPC],MATCH($B593,tab_MinKomp[[Stanowisko / Position ]:[Stanowisko / Position ]],0))="n/a","n/a",AT593-INDEX(tab_MinKomp[SPC],MATCH($B593,tab_MinKomp[[Stanowisko / Position ]:[Stanowisko / Position ]],0)))</f>
        <v>n/a</v>
      </c>
      <c r="AU594" s="194" t="str">
        <f>IF(INDEX(tab_MinKomp[CSR (SPECYFICZNE WYMAGANIA KLIENTA)],MATCH($B593,tab_MinKomp[[Stanowisko / Position ]:[Stanowisko / Position ]],0))="n/a","n/a",AU593-INDEX(tab_MinKomp[CSR (SPECYFICZNE WYMAGANIA KLIENTA)],MATCH($B593,tab_MinKomp[[Stanowisko / Position ]:[Stanowisko / Position ]],0)))</f>
        <v>n/a</v>
      </c>
      <c r="AV594" s="194">
        <f>IF(INDEX(tab_MinKomp[5S],MATCH($B593,tab_MinKomp[[Stanowisko / Position ]:[Stanowisko / Position ]],0))="n/a","n/a",AV593-INDEX(tab_MinKomp[5S],MATCH($B593,tab_MinKomp[[Stanowisko / Position ]:[Stanowisko / Position ]],0)))</f>
        <v>-1</v>
      </c>
      <c r="AW594" s="194">
        <f>IF(INDEX(tab_MinKomp[LEAN MANAGEMENT],MATCH($B593,tab_MinKomp[[Stanowisko / Position ]:[Stanowisko / Position ]],0))="n/a","n/a",AW593-INDEX(tab_MinKomp[LEAN MANAGEMENT],MATCH($B593,tab_MinKomp[[Stanowisko / Position ]:[Stanowisko / Position ]],0)))</f>
        <v>0</v>
      </c>
      <c r="AX594" s="194" t="str">
        <f>IF(INDEX(tab_MinKomp[5R],MATCH($B593,tab_MinKomp[[Stanowisko / Position ]:[Stanowisko / Position ]],0))="n/a","n/a",AX593-INDEX(tab_MinKomp[5R],MATCH($B593,tab_MinKomp[[Stanowisko / Position ]:[Stanowisko / Position ]],0)))</f>
        <v>n/a</v>
      </c>
      <c r="AY594" s="194" t="str">
        <f>IF(INDEX(tab_MinKomp[Six Sigma],MATCH($B593,tab_MinKomp[[Stanowisko / Position ]:[Stanowisko / Position ]],0))="n/a","n/a",AY593-INDEX(tab_MinKomp[Six Sigma],MATCH($B593,tab_MinKomp[[Stanowisko / Position ]:[Stanowisko / Position ]],0)))</f>
        <v>n/a</v>
      </c>
      <c r="AZ594" s="194" t="str">
        <f>IF(INDEX(tab_MinKomp[System BAAN / Distribution &amp; Supply Chain],MATCH($B593,tab_MinKomp[[Stanowisko / Position ]:[Stanowisko / Position ]],0))="n/a","n/a",AZ593-INDEX(tab_MinKomp[System BAAN / Distribution &amp; Supply Chain],MATCH($B593,tab_MinKomp[[Stanowisko / Position ]:[Stanowisko / Position ]],0)))</f>
        <v>n/a</v>
      </c>
      <c r="BA594" s="194" t="str">
        <f>IF(INDEX(tab_MinKomp[Gospodarka magazynowa / Lagerverwaltung],MATCH($B593,tab_MinKomp[[Stanowisko / Position ]:[Stanowisko / Position ]],0))="n/a","n/a",BA593-INDEX(tab_MinKomp[Gospodarka magazynowa / Lagerverwaltung],MATCH($B593,tab_MinKomp[[Stanowisko / Position ]:[Stanowisko / Position ]],0)))</f>
        <v>n/a</v>
      </c>
      <c r="BB594" s="194" t="str">
        <f>IF(INDEX(tab_MinKomp[Inwentaryzacja - organizacja i przebieg / Inventurprozess],MATCH($B593,tab_MinKomp[[Stanowisko / Position ]:[Stanowisko / Position ]],0))="n/a","n/a",BB593-INDEX(tab_MinKomp[Inwentaryzacja - organizacja i przebieg / Inventurprozess],MATCH($B593,tab_MinKomp[[Stanowisko / Position ]:[Stanowisko / Position ]],0)))</f>
        <v>n/a</v>
      </c>
      <c r="BC594" s="194" t="str">
        <f>IF(INDEX(tab_MinKomp[Organizacja dostaw / Versorgungsorganisation],MATCH($B593,tab_MinKomp[[Stanowisko / Position ]:[Stanowisko / Position ]],0))="n/a","n/a",BC593-INDEX(tab_MinKomp[Organizacja dostaw / Versorgungsorganisation],MATCH($B593,tab_MinKomp[[Stanowisko / Position ]:[Stanowisko / Position ]],0)))</f>
        <v>n/a</v>
      </c>
      <c r="BD594" s="194" t="str">
        <f>IF(INDEX(tab_MinKomp[Organizacja wysyłek / Organisation von Lieferungen],MATCH($B593,tab_MinKomp[[Stanowisko / Position ]:[Stanowisko / Position ]],0))="n/a","n/a",BD593-INDEX(tab_MinKomp[Organizacja wysyłek / Organisation von Lieferungen],MATCH($B593,tab_MinKomp[[Stanowisko / Position ]:[Stanowisko / Position ]],0)))</f>
        <v>n/a</v>
      </c>
      <c r="BE594" s="194" t="str">
        <f>IF(INDEX(tab_MinKomp[Analiza magazynowa - Program Polen.mdb / Inventuranalyse],MATCH($B593,tab_MinKomp[[Stanowisko / Position ]:[Stanowisko / Position ]],0))="n/a","n/a",BE593-INDEX(tab_MinKomp[Analiza magazynowa - Program Polen.mdb / Inventuranalyse],MATCH($B593,tab_MinKomp[[Stanowisko / Position ]:[Stanowisko / Position ]],0)))</f>
        <v>n/a</v>
      </c>
      <c r="BF594" s="190" t="str">
        <f>IF(INDEX(tab_MinKomp[MMOG (Materials Management Operations Guidelines)],MATCH($B593,tab_MinKomp[[Stanowisko / Position ]:[Stanowisko / Position ]],0))="n/a","n/a",BF593-INDEX(tab_MinKomp[MMOG (Materials Management Operations Guidelines)],MATCH($B593,tab_MinKomp[[Stanowisko / Position ]:[Stanowisko / Position ]],0)))</f>
        <v>n/a</v>
      </c>
      <c r="BG594" s="190" t="str">
        <f>IF(INDEX(tab_MinKomp[GPP],MATCH($B593,tab_MinKomp[[Stanowisko / Position ]:[Stanowisko / Position ]],0))="n/a","n/a",BG593-INDEX(tab_MinKomp[GPP],MATCH($B593,tab_MinKomp[[Stanowisko / Position ]:[Stanowisko / Position ]],0)))</f>
        <v>n/a</v>
      </c>
      <c r="BH594" s="190" t="str">
        <f>IF(INDEX(tab_MinKomp[AIAG (Automotive Industry Action Group)],MATCH($B593,tab_MinKomp[[Stanowisko / Position ]:[Stanowisko / Position ]],0))="n/a","n/a",BH593-INDEX(tab_MinKomp[AIAG (Automotive Industry Action Group)],MATCH($B593,tab_MinKomp[[Stanowisko / Position ]:[Stanowisko / Position ]],0)))</f>
        <v>n/a</v>
      </c>
      <c r="BI594" s="190" t="str">
        <f>IF(INDEX(tab_MinKomp[Super-G disputes],MATCH($B593,tab_MinKomp[[Stanowisko / Position ]:[Stanowisko / Position ]],0))="n/a","n/a",BI593-INDEX(tab_MinKomp[Super-G disputes],MATCH($B593,tab_MinKomp[[Stanowisko / Position ]:[Stanowisko / Position ]],0)))</f>
        <v>n/a</v>
      </c>
      <c r="BJ594" s="190" t="str">
        <f>IF(INDEX(tab_MinKomp[CMMS3/eDDL (Direct Data Link)],MATCH($B593,tab_MinKomp[[Stanowisko / Position ]:[Stanowisko / Position ]],0))="n/a","n/a",BJ593-INDEX(tab_MinKomp[CMMS3/eDDL (Direct Data Link)],MATCH($B593,tab_MinKomp[[Stanowisko / Position ]:[Stanowisko / Position ]],0)))</f>
        <v>n/a</v>
      </c>
      <c r="BK594" s="190" t="str">
        <f>IF(INDEX(tab_MinKomp[MP&amp;L (Material Planning and Logistics)],MATCH($B593,tab_MinKomp[[Stanowisko / Position ]:[Stanowisko / Position ]],0))="n/a","n/a",BK593-INDEX(tab_MinKomp[MP&amp;L (Material Planning and Logistics)],MATCH($B593,tab_MinKomp[[Stanowisko / Position ]:[Stanowisko / Position ]],0)))</f>
        <v>n/a</v>
      </c>
      <c r="BL594" s="190" t="str">
        <f>IF(INDEX(tab_MinKomp[Supplier delivery rating],MATCH($B593,tab_MinKomp[[Stanowisko / Position ]:[Stanowisko / Position ]],0))="n/a","n/a",BL593-INDEX(tab_MinKomp[Supplier delivery rating],MATCH($B593,tab_MinKomp[[Stanowisko / Position ]:[Stanowisko / Position ]],0)))</f>
        <v>n/a</v>
      </c>
      <c r="BM594" s="194" t="str">
        <f>IF(INDEX(tab_MinKomp[Planowanie produkcji / Produktionsplanung],MATCH($B593,tab_MinKomp[[Stanowisko / Position ]:[Stanowisko / Position ]],0))="n/a","n/a",BM593-INDEX(tab_MinKomp[Planowanie produkcji / Produktionsplanung],MATCH($B593,tab_MinKomp[[Stanowisko / Position ]:[Stanowisko / Position ]],0)))</f>
        <v>n/a</v>
      </c>
      <c r="BN594" s="194" t="str">
        <f>IF(INDEX(tab_MinKomp[Obsługa maszyn KVT / KVT Maschinenbedienung],MATCH($B593,tab_MinKomp[[Stanowisko / Position ]:[Stanowisko / Position ]],0))="n/a","n/a",BN593-INDEX(tab_MinKomp[Obsługa maszyn KVT / KVT Maschinenbedienung],MATCH($B593,tab_MinKomp[[Stanowisko / Position ]:[Stanowisko / Position ]],0)))</f>
        <v>n/a</v>
      </c>
      <c r="BO594" s="194" t="str">
        <f>IF(INDEX(tab_MinKomp[Obsługa maszyn KVT / KVT Maschinenbedienung],MATCH($B593,tab_MinKomp[[Stanowisko / Position ]:[Stanowisko / Position ]],0))="n/a","n/a",BO593-INDEX(tab_MinKomp[Obsługa maszyn KVT / KVT Maschinenbedienung],MATCH($B593,tab_MinKomp[[Stanowisko / Position ]:[Stanowisko / Position ]],0)))</f>
        <v>n/a</v>
      </c>
      <c r="BP594" s="194">
        <f>IF(INDEX(tab_MinKomp[Obsługa maszyn Novapax / Novapax Maschinenbedienung],MATCH($B593,tab_MinKomp[[Stanowisko / Position ]:[Stanowisko / Position ]],0))="n/a","n/a",BP593-INDEX(tab_MinKomp[Obsługa maszyn Novapax / Novapax Maschinenbedienung],MATCH($B593,tab_MinKomp[[Stanowisko / Position ]:[Stanowisko / Position ]],0)))</f>
        <v>-1</v>
      </c>
      <c r="BQ594" s="194" t="str">
        <f>IF(INDEX(tab_MinKomp[Obsługa maszyn Piovan / Piovan Maschinenbedienung],MATCH($B593,tab_MinKomp[[Stanowisko / Position ]:[Stanowisko / Position ]],0))="n/a","n/a",BQ593-INDEX(tab_MinKomp[Obsługa maszyn Piovan / Piovan Maschinenbedienung],MATCH($B593,tab_MinKomp[[Stanowisko / Position ]:[Stanowisko / Position ]],0)))</f>
        <v>n/a</v>
      </c>
      <c r="BR594" s="194">
        <f>IF(INDEX(tab_MinKomp[Eliminacja awarii / Beseitigung von Ausfällen],MATCH($B593,tab_MinKomp[[Stanowisko / Position ]:[Stanowisko / Position ]],0))="n/a","n/a",BR593-INDEX(tab_MinKomp[Eliminacja awarii / Beseitigung von Ausfällen],MATCH($B593,tab_MinKomp[[Stanowisko / Position ]:[Stanowisko / Position ]],0)))</f>
        <v>0</v>
      </c>
      <c r="BS594" s="194" t="str">
        <f>IF(INDEX(tab_MinKomp[Obsługa maszyn Piovan / Piovan Maschinenbedienung],MATCH($B593,tab_MinKomp[[Stanowisko / Position ]:[Stanowisko / Position ]],0))="n/a","n/a",BS593-INDEX(tab_MinKomp[Obsługa maszyn Piovan / Piovan Maschinenbedienung],MATCH($B593,tab_MinKomp[[Stanowisko / Position ]:[Stanowisko / Position ]],0)))</f>
        <v>n/a</v>
      </c>
      <c r="BT594" s="194" t="str">
        <f>IF(INDEX(tab_MinKomp[Obsługa maszyn Piovan / Piovan Maschinenbedienung],MATCH($B593,tab_MinKomp[[Stanowisko / Position ]:[Stanowisko / Position ]],0))="n/a","n/a",BT593-INDEX(tab_MinKomp[Obsługa maszyn Piovan / Piovan Maschinenbedienung],MATCH($B593,tab_MinKomp[[Stanowisko / Position ]:[Stanowisko / Position ]],0)))</f>
        <v>n/a</v>
      </c>
      <c r="BU594" s="194" t="str">
        <f>IF(INDEX(tab_MinKomp[Obsługa maszyn Piovan / Piovan Maschinenbedienung],MATCH($B593,tab_MinKomp[[Stanowisko / Position ]:[Stanowisko / Position ]],0))="n/a","n/a",BU593-INDEX(tab_MinKomp[Obsługa maszyn Piovan / Piovan Maschinenbedienung],MATCH($B593,tab_MinKomp[[Stanowisko / Position ]:[Stanowisko / Position ]],0)))</f>
        <v>n/a</v>
      </c>
      <c r="BV594" s="194" t="str">
        <f>IF(INDEX(tab_MinKomp[Obsługa maszyn Piovan / Piovan Maschinenbedienung],MATCH($B593,tab_MinKomp[[Stanowisko / Position ]:[Stanowisko / Position ]],0))="n/a","n/a",BV593-INDEX(tab_MinKomp[Obsługa maszyn Piovan / Piovan Maschinenbedienung],MATCH($B593,tab_MinKomp[[Stanowisko / Position ]:[Stanowisko / Position ]],0)))</f>
        <v>n/a</v>
      </c>
      <c r="BW594" s="194" t="str">
        <f>IF(INDEX(tab_MinKomp[Obsługa maszyn Piovan / Piovan Maschinenbedienung],MATCH($B593,tab_MinKomp[[Stanowisko / Position ]:[Stanowisko / Position ]],0))="n/a","n/a",BW593-INDEX(tab_MinKomp[Obsługa maszyn Piovan / Piovan Maschinenbedienung],MATCH($B593,tab_MinKomp[[Stanowisko / Position ]:[Stanowisko / Position ]],0)))</f>
        <v>n/a</v>
      </c>
      <c r="BX594" s="194" t="str">
        <f>IF(INDEX(tab_MinKomp[Obsługa maszyn Piovan / Piovan Maschinenbedienung],MATCH($B593,tab_MinKomp[[Stanowisko / Position ]:[Stanowisko / Position ]],0))="n/a","n/a",BX593-INDEX(tab_MinKomp[Obsługa maszyn Piovan / Piovan Maschinenbedienung],MATCH($B593,tab_MinKomp[[Stanowisko / Position ]:[Stanowisko / Position ]],0)))</f>
        <v>n/a</v>
      </c>
      <c r="BY594" s="194" t="str">
        <f>IF(INDEX(tab_MinKomp[Obsługa maszyn Engel / Engel Maschinenbedienung],MATCH($B593,tab_MinKomp[[Stanowisko / Position ]:[Stanowisko / Position ]],0))="n/a","n/a",BY593-INDEX(tab_MinKomp[Obsługa maszyn Engel / Engel Maschinenbedienung],MATCH($B593,tab_MinKomp[[Stanowisko / Position ]:[Stanowisko / Position ]],0)))</f>
        <v>n/a</v>
      </c>
      <c r="BZ594" s="194" t="str">
        <f>IF(INDEX(tab_MinKomp[Obsługa maszyn KVT / KVT Maschinenbedienung],MATCH($B593,tab_MinKomp[[Stanowisko / Position ]:[Stanowisko / Position ]],0))="n/a","n/a",BZ593-INDEX(tab_MinKomp[Obsługa maszyn KVT / KVT Maschinenbedienung],MATCH($B593,tab_MinKomp[[Stanowisko / Position ]:[Stanowisko / Position ]],0)))</f>
        <v>n/a</v>
      </c>
      <c r="CA594" s="194">
        <f>IF(INDEX(tab_MinKomp[Eliminacja awarii / Beseitigung von Ausfällen],MATCH($B593,tab_MinKomp[[Stanowisko / Position ]:[Stanowisko / Position ]],0))="n/a","n/a",CA593-INDEX(tab_MinKomp[Eliminacja awarii / Beseitigung von Ausfällen],MATCH($B593,tab_MinKomp[[Stanowisko / Position ]:[Stanowisko / Position ]],0)))</f>
        <v>0</v>
      </c>
      <c r="CB594" s="194" t="str">
        <f>IF(INDEX(tab_MinKomp[Obsługa maszyn ASL / ASL Maschinenbedienung],MATCH($B593,tab_MinKomp[[Stanowisko / Position ]:[Stanowisko / Position ]],0))="n/a","n/a",CB593-INDEX(tab_MinKomp[Obsługa maszyn ASL / ASL Maschinenbedienung],MATCH($B593,tab_MinKomp[[Stanowisko / Position ]:[Stanowisko / Position ]],0)))</f>
        <v>n/a</v>
      </c>
      <c r="CC594" s="194">
        <f>IF(INDEX(tab_MinKomp[Obsługa maszyn Novapax / Novapax Maschinenbedienung],MATCH($B593,tab_MinKomp[[Stanowisko / Position ]:[Stanowisko / Position ]],0))="n/a","n/a",CC593-INDEX(tab_MinKomp[Obsługa maszyn Novapax / Novapax Maschinenbedienung],MATCH($B593,tab_MinKomp[[Stanowisko / Position ]:[Stanowisko / Position ]],0)))</f>
        <v>-1</v>
      </c>
      <c r="CD594" s="194">
        <f>IF(INDEX(tab_MinKomp[Obsługa maszyn Novapax / Novapax Maschinenbedienung],MATCH($B593,tab_MinKomp[[Stanowisko / Position ]:[Stanowisko / Position ]],0))="n/a","n/a",CD593-INDEX(tab_MinKomp[Obsługa maszyn Novapax / Novapax Maschinenbedienung],MATCH($B593,tab_MinKomp[[Stanowisko / Position ]:[Stanowisko / Position ]],0)))</f>
        <v>-1</v>
      </c>
      <c r="CE594" s="194" t="str">
        <f>IF(INDEX(tab_MinKomp[Obsługa maszyn Piovan / Piovan Maschinenbedienung],MATCH($B593,tab_MinKomp[[Stanowisko / Position ]:[Stanowisko / Position ]],0))="n/a","n/a",CE593-INDEX(tab_MinKomp[Obsługa maszyn Piovan / Piovan Maschinenbedienung],MATCH($B593,tab_MinKomp[[Stanowisko / Position ]:[Stanowisko / Position ]],0)))</f>
        <v>n/a</v>
      </c>
      <c r="CF594" s="194" t="str">
        <f>IF(INDEX(tab_MinKomp[Obsługa maszyn Piovan / Piovan Maschinenbedienung],MATCH($B593,tab_MinKomp[[Stanowisko / Position ]:[Stanowisko / Position ]],0))="n/a","n/a",CF593-INDEX(tab_MinKomp[Obsługa maszyn Piovan / Piovan Maschinenbedienung],MATCH($B593,tab_MinKomp[[Stanowisko / Position ]:[Stanowisko / Position ]],0)))</f>
        <v>n/a</v>
      </c>
      <c r="CG594" s="194">
        <f>IF(INDEX(tab_MinKomp[Eliminacja awarii / Beseitigung von Ausfällen],MATCH($B593,tab_MinKomp[[Stanowisko / Position ]:[Stanowisko / Position ]],0))="n/a","n/a",CG593-INDEX(tab_MinKomp[Eliminacja awarii / Beseitigung von Ausfällen],MATCH($B593,tab_MinKomp[[Stanowisko / Position ]:[Stanowisko / Position ]],0)))</f>
        <v>0</v>
      </c>
      <c r="CH594" s="194" t="str">
        <f>IF(INDEX(tab_MinKomp[Wymagania VDA 6.5 Product / Forderungen],MATCH($B593,tab_MinKomp[[Stanowisko / Position ]:[Stanowisko / Position ]],0))="n/a","n/a",CH593-INDEX(tab_MinKomp[Wymagania VDA 6.5 Product / Forderungen],MATCH($B593,tab_MinKomp[[Stanowisko / Position ]:[Stanowisko / Position ]],0)))</f>
        <v>n/a</v>
      </c>
      <c r="CI594" s="194" t="str">
        <f>IF(INDEX(tab_MinKomp[Wymagania VDA 6.5 Product / Forderungen],MATCH($B593,tab_MinKomp[[Stanowisko / Position ]:[Stanowisko / Position ]],0))="n/a","n/a",CI593-INDEX(tab_MinKomp[Wymagania VDA 6.5 Product / Forderungen],MATCH($B593,tab_MinKomp[[Stanowisko / Position ]:[Stanowisko / Position ]],0)))</f>
        <v>n/a</v>
      </c>
      <c r="CJ594" s="194" t="str">
        <f>IF(INDEX(tab_MinKomp[Wymagania VDA 6.5 Product / Forderungen],MATCH($B593,tab_MinKomp[[Stanowisko / Position ]:[Stanowisko / Position ]],0))="n/a","n/a",CJ593-INDEX(tab_MinKomp[Wymagania VDA 6.5 Product / Forderungen],MATCH($B593,tab_MinKomp[[Stanowisko / Position ]:[Stanowisko / Position ]],0)))</f>
        <v>n/a</v>
      </c>
      <c r="CK594" s="194" t="str">
        <f>IF(INDEX(tab_MinKomp[Wymagania VDA 6.5 Product / Forderungen],MATCH($B593,tab_MinKomp[[Stanowisko / Position ]:[Stanowisko / Position ]],0))="n/a","n/a",CK593-INDEX(tab_MinKomp[Wymagania VDA 6.5 Product / Forderungen],MATCH($B593,tab_MinKomp[[Stanowisko / Position ]:[Stanowisko / Position ]],0)))</f>
        <v>n/a</v>
      </c>
      <c r="CL594" s="194" t="str">
        <f>IF(INDEX(tab_MinKomp[Wymagania VDA 6.5 Product / Forderungen],MATCH($B593,tab_MinKomp[[Stanowisko / Position ]:[Stanowisko / Position ]],0))="n/a","n/a",CL593-INDEX(tab_MinKomp[Wymagania VDA 6.5 Product / Forderungen],MATCH($B593,tab_MinKomp[[Stanowisko / Position ]:[Stanowisko / Position ]],0)))</f>
        <v>n/a</v>
      </c>
      <c r="CM594" s="194" t="str">
        <f>IF(INDEX(tab_MinKomp[Informatyka ogólna (techniczne i systemowe) / Allgemeine IT (Technik und System)],MATCH($B593,tab_MinKomp[[Stanowisko / Position ]:[Stanowisko / Position ]],0))="n/a","n/a",CM593-INDEX(tab_MinKomp[Informatyka ogólna (techniczne i systemowe) / Allgemeine IT (Technik und System)],MATCH($B593,tab_MinKomp[[Stanowisko / Position ]:[Stanowisko / Position ]],0)))</f>
        <v>n/a</v>
      </c>
      <c r="CN594" s="194" t="str">
        <f>IF(INDEX(tab_MinKomp[Sieci komputerowe / Computernetzwerke],MATCH($B593,tab_MinKomp[[Stanowisko / Position ]:[Stanowisko / Position ]],0))="n/a","n/a",CN593-INDEX(tab_MinKomp[Sieci komputerowe / Computernetzwerke],MATCH($B593,tab_MinKomp[[Stanowisko / Position ]:[Stanowisko / Position ]],0)))</f>
        <v>n/a</v>
      </c>
      <c r="CO594" s="194" t="str">
        <f>IF(INDEX(tab_MinKomp[Hardware (komputery PC, drukarki biurowe i etykietowe, telefonia stacjonarna i mobilna) (PC, Drucker, Telefpne, Handys)],MATCH($B593,tab_MinKomp[[Stanowisko / Position ]:[Stanowisko / Position ]],0))="n/a","n/a",CO593-INDEX(tab_MinKomp[Hardware (komputery PC, drukarki biurowe i etykietowe, telefonia stacjonarna i mobilna) (PC, Drucker, Telefpne, Handys)],MATCH($B593,tab_MinKomp[[Stanowisko / Position ]:[Stanowisko / Position ]],0)))</f>
        <v>n/a</v>
      </c>
      <c r="CP594" s="194" t="str">
        <f>IF(INDEX(tab_MinKomp[Software &amp; Systems (MS Office, MS Remote Desktop)],MATCH($B593,tab_MinKomp[[Stanowisko / Position ]:[Stanowisko / Position ]],0))="n/a","n/a",CP593-INDEX(tab_MinKomp[Software &amp; Systems (MS Office, MS Remote Desktop)],MATCH($B593,tab_MinKomp[[Stanowisko / Position ]:[Stanowisko / Position ]],0)))</f>
        <v>n/a</v>
      </c>
      <c r="CQ594" s="194" t="str">
        <f>IF(INDEX(tab_MinKomp[Programowanie obiektowe (PHP) / Objektprogrammierung],MATCH($B593,tab_MinKomp[[Stanowisko / Position ]:[Stanowisko / Position ]],0))="n/a","n/a",CQ593-INDEX(tab_MinKomp[Programowanie obiektowe (PHP) / Objektprogrammierung],MATCH($B593,tab_MinKomp[[Stanowisko / Position ]:[Stanowisko / Position ]],0)))</f>
        <v>n/a</v>
      </c>
      <c r="CR594" s="194" t="str">
        <f>IF(INDEX(tab_MinKomp[Scrum],MATCH($B593,tab_MinKomp[[Stanowisko / Position ]:[Stanowisko / Position ]],0))="n/a","n/a",CR593-INDEX(tab_MinKomp[Scrum],MATCH($B593,tab_MinKomp[[Stanowisko / Position ]:[Stanowisko / Position ]],0)))</f>
        <v>n/a</v>
      </c>
      <c r="CS594" s="194" t="str">
        <f>IF(INDEX(tab_MinKomp[SQL (MySQL)],MATCH($B593,tab_MinKomp[[Stanowisko / Position ]:[Stanowisko / Position ]],0))="n/a","n/a",CS593-INDEX(tab_MinKomp[SQL (MySQL)],MATCH($B593,tab_MinKomp[[Stanowisko / Position ]:[Stanowisko / Position ]],0)))</f>
        <v>n/a</v>
      </c>
      <c r="CT594" s="194" t="str">
        <f>IF(INDEX(tab_MinKomp[Javascript],MATCH($B593,tab_MinKomp[[Stanowisko / Position ]:[Stanowisko / Position ]],0))="n/a","n/a",CT593-INDEX(tab_MinKomp[Javascript],MATCH($B593,tab_MinKomp[[Stanowisko / Position ]:[Stanowisko / Position ]],0)))</f>
        <v>n/a</v>
      </c>
      <c r="CU594" s="194" t="str">
        <f>IF(INDEX(tab_MinKomp[Joomla],MATCH($B593,tab_MinKomp[[Stanowisko / Position ]:[Stanowisko / Position ]],0))="n/a","n/a",CU593-INDEX(tab_MinKomp[Joomla],MATCH($B593,tab_MinKomp[[Stanowisko / Position ]:[Stanowisko / Position ]],0)))</f>
        <v>n/a</v>
      </c>
      <c r="CV594" s="194" t="str">
        <f>IF(INDEX(tab_MinKomp[Bash],MATCH($B593,tab_MinKomp[[Stanowisko / Position ]:[Stanowisko / Position ]],0))="n/a","n/a",CV593-INDEX(tab_MinKomp[Bash],MATCH($B593,tab_MinKomp[[Stanowisko / Position ]:[Stanowisko / Position ]],0)))</f>
        <v>n/a</v>
      </c>
      <c r="CW594" s="194">
        <f>IF(INDEX(tab_MinKomp[Systemy MES (HYDRA / SFMS)],MATCH($B593,tab_MinKomp[[Stanowisko / Position ]:[Stanowisko / Position ]],0))="n/a","n/a",CW593-INDEX(tab_MinKomp[Systemy MES (HYDRA / SFMS)],MATCH($B593,tab_MinKomp[[Stanowisko / Position ]:[Stanowisko / Position ]],0)))</f>
        <v>-1</v>
      </c>
      <c r="CX594" s="194" t="str">
        <f>IF(INDEX(tab_MinKomp[HTML / CSS],MATCH($B593,tab_MinKomp[[Stanowisko / Position ]:[Stanowisko / Position ]],0))="n/a","n/a",CX593-INDEX(tab_MinKomp[HTML / CSS],MATCH($B593,tab_MinKomp[[Stanowisko / Position ]:[Stanowisko / Position ]],0)))</f>
        <v>n/a</v>
      </c>
      <c r="CY594" s="194" t="str">
        <f>IF(INDEX(tab_MinKomp[SYSTEM PR],MATCH($B593,tab_MinKomp[[Stanowisko / Position ]:[Stanowisko / Position ]],0))="n/a","n/a",CY593-INDEX(tab_MinKomp[SYSTEM PR],MATCH($B593,tab_MinKomp[[Stanowisko / Position ]:[Stanowisko / Position ]],0)))</f>
        <v>n/a</v>
      </c>
      <c r="CZ594" s="194" t="str">
        <f>IF(INDEX(tab_MinKomp[System Einkauf XP / EBA],MATCH($B593,tab_MinKomp[[Stanowisko / Position ]:[Stanowisko / Position ]],0))="n/a","n/a",CZ593-INDEX(tab_MinKomp[System Einkauf XP / EBA],MATCH($B593,tab_MinKomp[[Stanowisko / Position ]:[Stanowisko / Position ]],0)))</f>
        <v>n/a</v>
      </c>
      <c r="DA594" s="194" t="str">
        <f>IF(INDEX(tab_MinKomp[Techniki negocjacyjne / Verhandlungstechniken],MATCH($B593,tab_MinKomp[[Stanowisko / Position ]:[Stanowisko / Position ]],0))="n/a","n/a",DA593-INDEX(tab_MinKomp[Techniki negocjacyjne / Verhandlungstechniken],MATCH($B593,tab_MinKomp[[Stanowisko / Position ]:[Stanowisko / Position ]],0)))</f>
        <v>n/a</v>
      </c>
      <c r="DB594" s="194" t="str">
        <f>IF(INDEX(tab_MinKomp[Znajomość rynku branżowego / Kenntnis des Industrie Marktes],MATCH($B593,tab_MinKomp[[Stanowisko / Position ]:[Stanowisko / Position ]],0))="n/a","n/a",DB593-INDEX(tab_MinKomp[Znajomość rynku branżowego / Kenntnis des Industrie Marktes],MATCH($B593,tab_MinKomp[[Stanowisko / Position ]:[Stanowisko / Position ]],0)))</f>
        <v>n/a</v>
      </c>
      <c r="DC594" s="194" t="str">
        <f>IF(INDEX(tab_MinKomp[SUPPLIER MANAGEMENT],MATCH($B593,tab_MinKomp[[Stanowisko / Position ]:[Stanowisko / Position ]],0))="n/a","n/a",DC593-INDEX(tab_MinKomp[SUPPLIER MANAGEMENT],MATCH($B593,tab_MinKomp[[Stanowisko / Position ]:[Stanowisko / Position ]],0)))</f>
        <v>n/a</v>
      </c>
      <c r="DD594" s="194" t="str">
        <f>IF(INDEX(tab_MinKomp[SUPPLIER MANAGEMENT],MATCH($B593,tab_MinKomp[[Stanowisko / Position ]:[Stanowisko / Position ]],0))="n/a","n/a",DD593-INDEX(tab_MinKomp[SUPPLIER MANAGEMENT],MATCH($B593,tab_MinKomp[[Stanowisko / Position ]:[Stanowisko / Position ]],0)))</f>
        <v>n/a</v>
      </c>
      <c r="DE594" s="194" t="str">
        <f>IF(INDEX(tab_MinKomp[SUPPLIER MANAGEMENT],MATCH($B593,tab_MinKomp[[Stanowisko / Position ]:[Stanowisko / Position ]],0))="n/a","n/a",DE593-INDEX(tab_MinKomp[SUPPLIER MANAGEMENT],MATCH($B593,tab_MinKomp[[Stanowisko / Position ]:[Stanowisko / Position ]],0)))</f>
        <v>n/a</v>
      </c>
      <c r="DF594" s="194">
        <f>IF(INDEX(tab_MinKomp[LEAN MANAGEMENT],MATCH($B593,tab_MinKomp[[Stanowisko / Position ]:[Stanowisko / Position ]],0))="n/a","n/a",DF593-INDEX(tab_MinKomp[LEAN MANAGEMENT],MATCH($B593,tab_MinKomp[[Stanowisko / Position ]:[Stanowisko / Position ]],0)))</f>
        <v>0</v>
      </c>
      <c r="DG594" s="194" t="str">
        <f>IF(INDEX(tab_MinKomp[PPAP/PSW],MATCH($B593,tab_MinKomp[[Stanowisko / Position ]:[Stanowisko / Position ]],0))="n/a","n/a",DG593-INDEX(tab_MinKomp[PPAP/PSW],MATCH($B593,tab_MinKomp[[Stanowisko / Position ]:[Stanowisko / Position ]],0)))</f>
        <v>n/a</v>
      </c>
      <c r="DH594" s="194" t="str">
        <f>IF(INDEX(tab_MinKomp[SUPPLIER MANAGEMENT],MATCH($B593,tab_MinKomp[[Stanowisko / Position ]:[Stanowisko / Position ]],0))="n/a","n/a",DH593-INDEX(tab_MinKomp[SUPPLIER MANAGEMENT],MATCH($B593,tab_MinKomp[[Stanowisko / Position ]:[Stanowisko / Position ]],0)))</f>
        <v>n/a</v>
      </c>
      <c r="DI594" s="194" t="str">
        <f>IF(INDEX(tab_MinKomp[OBSŁUGA PORTALI KLIENTA / Kundenportale],MATCH($B593,tab_MinKomp[[Stanowisko / Position ]:[Stanowisko / Position ]],0))="n/a","n/a",DI593-INDEX(tab_MinKomp[OBSŁUGA PORTALI KLIENTA / Kundenportale],MATCH($B593,tab_MinKomp[[Stanowisko / Position ]:[Stanowisko / Position ]],0)))</f>
        <v>n/a</v>
      </c>
      <c r="DJ594" s="194" t="str">
        <f>IF(INDEX(tab_MinKomp[Obsługa systemu BABTECQ / BABTECQ System],MATCH($B593,tab_MinKomp[[Stanowisko / Position ]:[Stanowisko / Position ]],0))="n/a","n/a",DJ593-INDEX(tab_MinKomp[Obsługa systemu BABTECQ / BABTECQ System],MATCH($B593,tab_MinKomp[[Stanowisko / Position ]:[Stanowisko / Position ]],0)))</f>
        <v>n/a</v>
      </c>
      <c r="DK594" s="194" t="str">
        <f>IF(INDEX(tab_MinKomp[Rysunek techniczny / technische Zeichnung],MATCH($B593,tab_MinKomp[[Stanowisko / Position ]:[Stanowisko / Position ]],0))="n/a","n/a",DK593-INDEX(tab_MinKomp[Rysunek techniczny / technische Zeichnung],MATCH($B593,tab_MinKomp[[Stanowisko / Position ]:[Stanowisko / Position ]],0)))</f>
        <v>n/a</v>
      </c>
      <c r="DL594" s="194" t="str">
        <f>IF(INDEX(tab_MinKomp[Kalibracja / Kalibrierung],MATCH($B593,tab_MinKomp[[Stanowisko / Position ]:[Stanowisko / Position ]],0))="n/a","n/a",DL593-INDEX(tab_MinKomp[Kalibracja / Kalibrierung],MATCH($B593,tab_MinKomp[[Stanowisko / Position ]:[Stanowisko / Position ]],0)))</f>
        <v>n/a</v>
      </c>
      <c r="DM594" s="194" t="str">
        <f>IF(INDEX(tab_MinKomp[Rekwalifikacja / Requalifizierung],MATCH($B593,tab_MinKomp[[Stanowisko / Position ]:[Stanowisko / Position ]],0))="n/a","n/a",DM593-INDEX(tab_MinKomp[Rekwalifikacja / Requalifizierung],MATCH($B593,tab_MinKomp[[Stanowisko / Position ]:[Stanowisko / Position ]],0)))</f>
        <v>n/a</v>
      </c>
      <c r="DN594" s="190" t="str">
        <f>IF(INDEX(tab_MinKomp[Testy czystości / Reinheitstests],MATCH($B593,tab_MinKomp[[Stanowisko / Position ]:[Stanowisko / Position ]],0))="n/a","n/a",DN593-INDEX(tab_MinKomp[Testy czystości / Reinheitstests],MATCH($B593,tab_MinKomp[[Stanowisko / Position ]:[Stanowisko / Position ]],0)))</f>
        <v>n/a</v>
      </c>
      <c r="DO594" s="190" t="str">
        <f>IF(INDEX(tab_MinKomp[Testy czystości / Reinheitstests],MATCH($B593,tab_MinKomp[[Stanowisko / Position ]:[Stanowisko / Position ]],0))="n/a","n/a",DO593-INDEX(tab_MinKomp[Testy czystości / Reinheitstests],MATCH($B593,tab_MinKomp[[Stanowisko / Position ]:[Stanowisko / Position ]],0)))</f>
        <v>n/a</v>
      </c>
      <c r="DP594" s="190" t="str">
        <f>IF(INDEX(tab_MinKomp[Testy czystości / Reinheitstests],MATCH($B593,tab_MinKomp[[Stanowisko / Position ]:[Stanowisko / Position ]],0))="n/a","n/a",DP593-INDEX(tab_MinKomp[Testy czystości / Reinheitstests],MATCH($B593,tab_MinKomp[[Stanowisko / Position ]:[Stanowisko / Position ]],0)))</f>
        <v>n/a</v>
      </c>
      <c r="DQ594" s="190" t="str">
        <f>IF(INDEX(tab_MinKomp[Testy czystości / Reinheitstests],MATCH($B593,tab_MinKomp[[Stanowisko / Position ]:[Stanowisko / Position ]],0))="n/a","n/a",DQ593-INDEX(tab_MinKomp[Testy czystości / Reinheitstests],MATCH($B593,tab_MinKomp[[Stanowisko / Position ]:[Stanowisko / Position ]],0)))</f>
        <v>n/a</v>
      </c>
      <c r="DR594" s="190" t="str">
        <f>IF(INDEX(tab_MinKomp[Testy czystości / Reinheitstests],MATCH($B593,tab_MinKomp[[Stanowisko / Position ]:[Stanowisko / Position ]],0))="n/a","n/a",DR593-INDEX(tab_MinKomp[Testy czystości / Reinheitstests],MATCH($B593,tab_MinKomp[[Stanowisko / Position ]:[Stanowisko / Position ]],0)))</f>
        <v>n/a</v>
      </c>
      <c r="DS594" s="190" t="str">
        <f>IF(INDEX(tab_MinKomp[Testy czystości / Reinheitstests],MATCH($B593,tab_MinKomp[[Stanowisko / Position ]:[Stanowisko / Position ]],0))="n/a","n/a",DS593-INDEX(tab_MinKomp[Testy czystości / Reinheitstests],MATCH($B593,tab_MinKomp[[Stanowisko / Position ]:[Stanowisko / Position ]],0)))</f>
        <v>n/a</v>
      </c>
      <c r="DT594" s="194" t="str">
        <f>IF(INDEX(tab_MinKomp[SUPPLIER MANAGEMENT],MATCH($B593,tab_MinKomp[[Stanowisko / Position ]:[Stanowisko / Position ]],0))="n/a","n/a",DT593-INDEX(tab_MinKomp[SUPPLIER MANAGEMENT],MATCH($B593,tab_MinKomp[[Stanowisko / Position ]:[Stanowisko / Position ]],0)))</f>
        <v>n/a</v>
      </c>
      <c r="DU594" s="190" t="str">
        <f>IF(INDEX(tab_MinKomp[Testy czystości / Reinheitstests],MATCH($B593,tab_MinKomp[[Stanowisko / Position ]:[Stanowisko / Position ]],0))="n/a","n/a",DU593-INDEX(tab_MinKomp[Testy czystości / Reinheitstests],MATCH($B593,tab_MinKomp[[Stanowisko / Position ]:[Stanowisko / Position ]],0)))</f>
        <v>n/a</v>
      </c>
      <c r="DV594" s="190" t="str">
        <f>IF(INDEX(tab_MinKomp[Testy czystości / Reinheitstests],MATCH($B593,tab_MinKomp[[Stanowisko / Position ]:[Stanowisko / Position ]],0))="n/a","n/a",DV593-INDEX(tab_MinKomp[Testy czystości / Reinheitstests],MATCH($B593,tab_MinKomp[[Stanowisko / Position ]:[Stanowisko / Position ]],0)))</f>
        <v>n/a</v>
      </c>
      <c r="DW594" s="190" t="str">
        <f>IF(INDEX(tab_MinKomp[Testy czystości / Reinheitstests],MATCH($B593,tab_MinKomp[[Stanowisko / Position ]:[Stanowisko / Position ]],0))="n/a","n/a",DW593-INDEX(tab_MinKomp[Testy czystości / Reinheitstests],MATCH($B593,tab_MinKomp[[Stanowisko / Position ]:[Stanowisko / Position ]],0)))</f>
        <v>n/a</v>
      </c>
      <c r="DX594" s="190" t="str">
        <f>IF(INDEX(tab_MinKomp[Testy czystości / Reinheitstests],MATCH($B593,tab_MinKomp[[Stanowisko / Position ]:[Stanowisko / Position ]],0))="n/a","n/a",DX593-INDEX(tab_MinKomp[Testy czystości / Reinheitstests],MATCH($B593,tab_MinKomp[[Stanowisko / Position ]:[Stanowisko / Position ]],0)))</f>
        <v>n/a</v>
      </c>
      <c r="DY594" s="190" t="str">
        <f>IF(INDEX(tab_MinKomp[Testy czystości / Reinheitstests],MATCH($B593,tab_MinKomp[[Stanowisko / Position ]:[Stanowisko / Position ]],0))="n/a","n/a",DY593-INDEX(tab_MinKomp[Testy czystości / Reinheitstests],MATCH($B593,tab_MinKomp[[Stanowisko / Position ]:[Stanowisko / Position ]],0)))</f>
        <v>n/a</v>
      </c>
      <c r="DZ594" s="190" t="str">
        <f>IF(INDEX(tab_MinKomp[Testy czystości / Reinheitstests],MATCH($B593,tab_MinKomp[[Stanowisko / Position ]:[Stanowisko / Position ]],0))="n/a","n/a",DZ593-INDEX(tab_MinKomp[Testy czystości / Reinheitstests],MATCH($B593,tab_MinKomp[[Stanowisko / Position ]:[Stanowisko / Position ]],0)))</f>
        <v>n/a</v>
      </c>
      <c r="EA594" s="194" t="str">
        <f>IF(INDEX(tab_MinKomp[SUPPLIER MANAGEMENT],MATCH($B593,tab_MinKomp[[Stanowisko / Position ]:[Stanowisko / Position ]],0))="n/a","n/a",EA593-INDEX(tab_MinKomp[SUPPLIER MANAGEMENT],MATCH($B593,tab_MinKomp[[Stanowisko / Position ]:[Stanowisko / Position ]],0)))</f>
        <v>n/a</v>
      </c>
      <c r="EB594" s="190" t="str">
        <f>IF(INDEX(tab_MinKomp[Testy czystości / Reinheitstests],MATCH($B593,tab_MinKomp[[Stanowisko / Position ]:[Stanowisko / Position ]],0))="n/a","n/a",EB593-INDEX(tab_MinKomp[Testy czystości / Reinheitstests],MATCH($B593,tab_MinKomp[[Stanowisko / Position ]:[Stanowisko / Position ]],0)))</f>
        <v>n/a</v>
      </c>
      <c r="EC594" s="190" t="str">
        <f>IF(INDEX(tab_MinKomp[Testy czystości / Reinheitstests],MATCH($B593,tab_MinKomp[[Stanowisko / Position ]:[Stanowisko / Position ]],0))="n/a","n/a",EC593-INDEX(tab_MinKomp[Testy czystości / Reinheitstests],MATCH($B593,tab_MinKomp[[Stanowisko / Position ]:[Stanowisko / Position ]],0)))</f>
        <v>n/a</v>
      </c>
      <c r="ED594" s="190" t="str">
        <f>IF(INDEX(tab_MinKomp[Testy czystości / Reinheitstests],MATCH($B593,tab_MinKomp[[Stanowisko / Position ]:[Stanowisko / Position ]],0))="n/a","n/a",ED593-INDEX(tab_MinKomp[Testy czystości / Reinheitstests],MATCH($B593,tab_MinKomp[[Stanowisko / Position ]:[Stanowisko / Position ]],0)))</f>
        <v>n/a</v>
      </c>
      <c r="EE594" s="190" t="str">
        <f>IF(INDEX(tab_MinKomp[Testy czystości / Reinheitstests],MATCH($B593,tab_MinKomp[[Stanowisko / Position ]:[Stanowisko / Position ]],0))="n/a","n/a",EE593-INDEX(tab_MinKomp[Testy czystości / Reinheitstests],MATCH($B593,tab_MinKomp[[Stanowisko / Position ]:[Stanowisko / Position ]],0)))</f>
        <v>n/a</v>
      </c>
      <c r="EF594" s="190" t="str">
        <f>IF(INDEX(tab_MinKomp[Testy czystości / Reinheitstests],MATCH($B593,tab_MinKomp[[Stanowisko / Position ]:[Stanowisko / Position ]],0))="n/a","n/a",EF593-INDEX(tab_MinKomp[Testy czystości / Reinheitstests],MATCH($B593,tab_MinKomp[[Stanowisko / Position ]:[Stanowisko / Position ]],0)))</f>
        <v>n/a</v>
      </c>
      <c r="EG594" s="190" t="str">
        <f>IF(INDEX(tab_MinKomp[Testy czystości / Reinheitstests],MATCH($B593,tab_MinKomp[[Stanowisko / Position ]:[Stanowisko / Position ]],0))="n/a","n/a",EG593-INDEX(tab_MinKomp[Testy czystości / Reinheitstests],MATCH($B593,tab_MinKomp[[Stanowisko / Position ]:[Stanowisko / Position ]],0)))</f>
        <v>n/a</v>
      </c>
      <c r="EH594" s="190" t="str">
        <f>IF(INDEX(tab_MinKomp[Testy czystości / Reinheitstests],MATCH($B593,tab_MinKomp[[Stanowisko / Position ]:[Stanowisko / Position ]],0))="n/a","n/a",EH593-INDEX(tab_MinKomp[Testy czystości / Reinheitstests],MATCH($B593,tab_MinKomp[[Stanowisko / Position ]:[Stanowisko / Position ]],0)))</f>
        <v>n/a</v>
      </c>
      <c r="EI594" s="190" t="str">
        <f>IF(INDEX(tab_MinKomp[Testy czystości / Reinheitstests],MATCH($B593,tab_MinKomp[[Stanowisko / Position ]:[Stanowisko / Position ]],0))="n/a","n/a",EI593-INDEX(tab_MinKomp[Testy czystości / Reinheitstests],MATCH($B593,tab_MinKomp[[Stanowisko / Position ]:[Stanowisko / Position ]],0)))</f>
        <v>n/a</v>
      </c>
      <c r="EJ594" s="190" t="str">
        <f>IF(INDEX(tab_MinKomp[Testy czystości / Reinheitstests],MATCH($B593,tab_MinKomp[[Stanowisko / Position ]:[Stanowisko / Position ]],0))="n/a","n/a",EJ593-INDEX(tab_MinKomp[Testy czystości / Reinheitstests],MATCH($B593,tab_MinKomp[[Stanowisko / Position ]:[Stanowisko / Position ]],0)))</f>
        <v>n/a</v>
      </c>
      <c r="EK594" s="190" t="str">
        <f>IF(INDEX(tab_MinKomp[Testy czystości / Reinheitstests],MATCH($B593,tab_MinKomp[[Stanowisko / Position ]:[Stanowisko / Position ]],0))="n/a","n/a",EK593-INDEX(tab_MinKomp[Testy czystości / Reinheitstests],MATCH($B593,tab_MinKomp[[Stanowisko / Position ]:[Stanowisko / Position ]],0)))</f>
        <v>n/a</v>
      </c>
      <c r="EL594" s="190" t="str">
        <f>IF(INDEX(tab_MinKomp[Testy czystości / Reinheitstests],MATCH($B593,tab_MinKomp[[Stanowisko / Position ]:[Stanowisko / Position ]],0))="n/a","n/a",EL593-INDEX(tab_MinKomp[Testy czystości / Reinheitstests],MATCH($B593,tab_MinKomp[[Stanowisko / Position ]:[Stanowisko / Position ]],0)))</f>
        <v>n/a</v>
      </c>
      <c r="EM594" s="190" t="str">
        <f>IF(INDEX(tab_MinKomp[Testy czystości / Reinheitstests],MATCH($B593,tab_MinKomp[[Stanowisko / Position ]:[Stanowisko / Position ]],0))="n/a","n/a",EM593-INDEX(tab_MinKomp[Testy czystości / Reinheitstests],MATCH($B593,tab_MinKomp[[Stanowisko / Position ]:[Stanowisko / Position ]],0)))</f>
        <v>n/a</v>
      </c>
      <c r="EN594" s="190" t="str">
        <f>IF(INDEX(tab_MinKomp[Testy czystości / Reinheitstests],MATCH($B593,tab_MinKomp[[Stanowisko / Position ]:[Stanowisko / Position ]],0))="n/a","n/a",EN593-INDEX(tab_MinKomp[Testy czystości / Reinheitstests],MATCH($B593,tab_MinKomp[[Stanowisko / Position ]:[Stanowisko / Position ]],0)))</f>
        <v>n/a</v>
      </c>
      <c r="EO594" s="194" t="str">
        <f>IF(INDEX(tab_MinKomp[Konserwacja Rep],MATCH($B593,tab_MinKomp[[Stanowisko / Position ]:[Stanowisko / Position ]],0))="n/a","n/a",EO593-INDEX(tab_MinKomp[Konserwacja Rep],MATCH($B593,tab_MinKomp[[Stanowisko / Position ]:[Stanowisko / Position ]],0)))</f>
        <v>n/a</v>
      </c>
      <c r="EP594" s="194" t="str">
        <f>IF(INDEX(tab_MinKomp[[Konserwacja Engel ]],MATCH($B593,tab_MinKomp[[Stanowisko / Position ]:[Stanowisko / Position ]],0))="n/a","n/a",EP593-INDEX(tab_MinKomp[[Konserwacja Engel ]],MATCH($B593,tab_MinKomp[[Stanowisko / Position ]:[Stanowisko / Position ]],0)))</f>
        <v>n/a</v>
      </c>
      <c r="EQ594" s="194" t="str">
        <f>IF(INDEX(tab_MinKomp[Konserwacja B 50],MATCH($B593,tab_MinKomp[[Stanowisko / Position ]:[Stanowisko / Position ]],0))="n/a","n/a",EQ593-INDEX(tab_MinKomp[Konserwacja B 50],MATCH($B593,tab_MinKomp[[Stanowisko / Position ]:[Stanowisko / Position ]],0)))</f>
        <v>n/a</v>
      </c>
      <c r="ER594" s="194" t="str">
        <f>IF(INDEX(tab_MinKomp[[Konserwacja EOL ]],MATCH($B593,tab_MinKomp[[Stanowisko / Position ]:[Stanowisko / Position ]],0))="n/a","n/a",ER593-INDEX(tab_MinKomp[[Konserwacja EOL ]],MATCH($B593,tab_MinKomp[[Stanowisko / Position ]:[Stanowisko / Position ]],0)))</f>
        <v>n/a</v>
      </c>
      <c r="ES594" s="194" t="str">
        <f>IF(INDEX(tab_MinKomp[Konserwacja Branson],MATCH($B593,tab_MinKomp[[Stanowisko / Position ]:[Stanowisko / Position ]],0))="n/a","n/a",ES593-INDEX(tab_MinKomp[Konserwacja Branson],MATCH($B593,tab_MinKomp[[Stanowisko / Position ]:[Stanowisko / Position ]],0)))</f>
        <v>n/a</v>
      </c>
      <c r="ET594" s="194" t="str">
        <f>IF(INDEX(tab_MinKomp[Konserwacja coolery],MATCH($B593,tab_MinKomp[[Stanowisko / Position ]:[Stanowisko / Position ]],0))="n/a","n/a",ET593-INDEX(tab_MinKomp[Konserwacja coolery],MATCH($B593,tab_MinKomp[[Stanowisko / Position ]:[Stanowisko / Position ]],0)))</f>
        <v>n/a</v>
      </c>
      <c r="EU594" s="194" t="str">
        <f>IF(INDEX(tab_MinKomp[Konserwacja piecy],MATCH($B593,tab_MinKomp[[Stanowisko / Position ]:[Stanowisko / Position ]],0))="n/a","n/a",EU593-INDEX(tab_MinKomp[Konserwacja piecy],MATCH($B593,tab_MinKomp[[Stanowisko / Position ]:[Stanowisko / Position ]],0)))</f>
        <v>n/a</v>
      </c>
      <c r="EV594" s="194" t="str">
        <f>IF(INDEX(tab_MinKomp[Rysunek techniczny- czytanie],MATCH($B593,tab_MinKomp[[Stanowisko / Position ]:[Stanowisko / Position ]],0))="n/a","n/a",EV593-INDEX(tab_MinKomp[Rysunek techniczny- czytanie],MATCH($B593,tab_MinKomp[[Stanowisko / Position ]:[Stanowisko / Position ]],0)))</f>
        <v>n/a</v>
      </c>
      <c r="EW594" s="194" t="str">
        <f>IF(INDEX(tab_MinKomp[Elektryka],MATCH($B593,tab_MinKomp[[Stanowisko / Position ]:[Stanowisko / Position ]],0))="n/a","n/a",EW593-INDEX(tab_MinKomp[Elektryka],MATCH($B593,tab_MinKomp[[Stanowisko / Position ]:[Stanowisko / Position ]],0)))</f>
        <v>n/a</v>
      </c>
      <c r="EX594" s="194" t="str">
        <f>IF(INDEX(tab_MinKomp[Pneumatyka],MATCH($B593,tab_MinKomp[[Stanowisko / Position ]:[Stanowisko / Position ]],0))="n/a","n/a",EX593-INDEX(tab_MinKomp[Pneumatyka],MATCH($B593,tab_MinKomp[[Stanowisko / Position ]:[Stanowisko / Position ]],0)))</f>
        <v>n/a</v>
      </c>
      <c r="EY594" s="194" t="str">
        <f>IF(INDEX(tab_MinKomp[[Hydraulika ]],MATCH($B593,tab_MinKomp[[Stanowisko / Position ]:[Stanowisko / Position ]],0))="n/a","n/a",EY593-INDEX(tab_MinKomp[[Hydraulika ]],MATCH($B593,tab_MinKomp[[Stanowisko / Position ]:[Stanowisko / Position ]],0)))</f>
        <v>n/a</v>
      </c>
      <c r="EZ594" s="194" t="str">
        <f>IF(INDEX(tab_MinKomp[Podciśnienie],MATCH($B593,tab_MinKomp[[Stanowisko / Position ]:[Stanowisko / Position ]],0))="n/a","n/a",EZ593-INDEX(tab_MinKomp[Podciśnienie],MATCH($B593,tab_MinKomp[[Stanowisko / Position ]:[Stanowisko / Position ]],0)))</f>
        <v>n/a</v>
      </c>
      <c r="FA594" s="194" t="str">
        <f>IF(INDEX(tab_MinKomp[Usuwanie awarii],MATCH($B593,tab_MinKomp[[Stanowisko / Position ]:[Stanowisko / Position ]],0))="n/a","n/a",FA593-INDEX(tab_MinKomp[Usuwanie awarii],MATCH($B593,tab_MinKomp[[Stanowisko / Position ]:[Stanowisko / Position ]],0)))</f>
        <v>n/a</v>
      </c>
      <c r="FB594" s="194" t="str">
        <f>IF(INDEX(tab_MinKomp[Obsługa robotów],MATCH($B593,tab_MinKomp[[Stanowisko / Position ]:[Stanowisko / Position ]],0))="n/a","n/a",FB593-INDEX(tab_MinKomp[Obsługa robotów],MATCH($B593,tab_MinKomp[[Stanowisko / Position ]:[Stanowisko / Position ]],0)))</f>
        <v>n/a</v>
      </c>
      <c r="FC594" s="194" t="str">
        <f>IF(INDEX(tab_MinKomp[Obsługa sterowania maszyny],MATCH($B593,tab_MinKomp[[Stanowisko / Position ]:[Stanowisko / Position ]],0))="n/a","n/a",FC593-INDEX(tab_MinKomp[Obsługa sterowania maszyny],MATCH($B593,tab_MinKomp[[Stanowisko / Position ]:[Stanowisko / Position ]],0)))</f>
        <v>n/a</v>
      </c>
      <c r="FD594" s="194" t="str">
        <f>IF(INDEX(tab_MinKomp[Usuwanie przyczyn żródłowych],MATCH($B593,tab_MinKomp[[Stanowisko / Position ]:[Stanowisko / Position ]],0))="n/a","n/a",FD593-INDEX(tab_MinKomp[Usuwanie przyczyn żródłowych],MATCH($B593,tab_MinKomp[[Stanowisko / Position ]:[Stanowisko / Position ]],0)))</f>
        <v>n/a</v>
      </c>
      <c r="FE594" s="194" t="str">
        <f>IF(INDEX(tab_MinKomp[Cmms stosowanie],MATCH($B593,tab_MinKomp[[Stanowisko / Position ]:[Stanowisko / Position ]],0))="n/a","n/a",FE593-INDEX(tab_MinKomp[Cmms stosowanie],MATCH($B593,tab_MinKomp[[Stanowisko / Position ]:[Stanowisko / Position ]],0)))</f>
        <v>n/a</v>
      </c>
      <c r="FF594" s="190" t="str">
        <f>IF(INDEX(tab_MinKomp[Testy czystości / Reinheitstests],MATCH($B593,tab_MinKomp[[Stanowisko / Position ]:[Stanowisko / Position ]],0))="n/a","n/a",FF593-INDEX(tab_MinKomp[Testy czystości / Reinheitstests],MATCH($B593,tab_MinKomp[[Stanowisko / Position ]:[Stanowisko / Position ]],0)))</f>
        <v>n/a</v>
      </c>
      <c r="FG594" s="194" t="str">
        <f>IF(INDEX(tab_MinKomp[Czyszczenie form plastikowych],MATCH($B593,tab_MinKomp[[Stanowisko / Position ]:[Stanowisko / Position ]],0))="n/a","n/a",FG593-INDEX(tab_MinKomp[Czyszczenie form plastikowych],MATCH($B593,tab_MinKomp[[Stanowisko / Position ]:[Stanowisko / Position ]],0)))</f>
        <v>n/a</v>
      </c>
      <c r="FH594" s="194" t="str">
        <f>IF(INDEX(tab_MinKomp[Wymiana form plastik],MATCH($B593,tab_MinKomp[[Stanowisko / Position ]:[Stanowisko / Position ]],0))="n/a","n/a",FH593-INDEX(tab_MinKomp[Wymiana form plastik],MATCH($B593,tab_MinKomp[[Stanowisko / Position ]:[Stanowisko / Position ]],0)))</f>
        <v>n/a</v>
      </c>
      <c r="FI594" s="194" t="str">
        <f>IF(INDEX(tab_MinKomp[Wymiana form guma],MATCH($B593,tab_MinKomp[[Stanowisko / Position ]:[Stanowisko / Position ]],0))="n/a","n/a",FI593-INDEX(tab_MinKomp[Wymiana form guma],MATCH($B593,tab_MinKomp[[Stanowisko / Position ]:[Stanowisko / Position ]],0)))</f>
        <v>n/a</v>
      </c>
      <c r="FJ594" s="194" t="str">
        <f>IF(INDEX(tab_MinKomp[Konserwacja KK],MATCH($B593,tab_MinKomp[[Stanowisko / Position ]:[Stanowisko / Position ]],0))="n/a","n/a",FJ593-INDEX(tab_MinKomp[Konserwacja KK],MATCH($B593,tab_MinKomp[[Stanowisko / Position ]:[Stanowisko / Position ]],0)))</f>
        <v>n/a</v>
      </c>
      <c r="FK594" s="194" t="str">
        <f>IF(INDEX(tab_MinKomp[Konserwacja form guma],MATCH($B593,tab_MinKomp[[Stanowisko / Position ]:[Stanowisko / Position ]],0))="n/a","n/a",FK593-INDEX(tab_MinKomp[Konserwacja form guma],MATCH($B593,tab_MinKomp[[Stanowisko / Position ]:[Stanowisko / Position ]],0)))</f>
        <v>n/a</v>
      </c>
      <c r="FL594" s="194" t="str">
        <f>IF(INDEX(tab_MinKomp[Konserwacja form plastiki],MATCH($B593,tab_MinKomp[[Stanowisko / Position ]:[Stanowisko / Position ]],0))="n/a","n/a",FL593-INDEX(tab_MinKomp[Konserwacja form plastiki],MATCH($B593,tab_MinKomp[[Stanowisko / Position ]:[Stanowisko / Position ]],0)))</f>
        <v>n/a</v>
      </c>
      <c r="FM594" s="194" t="str">
        <f>IF(INDEX(tab_MinKomp[Konserwacja Gorącego Kanału],MATCH($B593,tab_MinKomp[[Stanowisko / Position ]:[Stanowisko / Position ]],0))="n/a","n/a",FM593-INDEX(tab_MinKomp[Konserwacja Gorącego Kanału],MATCH($B593,tab_MinKomp[[Stanowisko / Position ]:[Stanowisko / Position ]],0)))</f>
        <v>n/a</v>
      </c>
      <c r="FN594" s="194" t="str">
        <f>IF(INDEX(tab_MinKomp[MS Office (Excel)],MATCH($B593,tab_MinKomp[[Stanowisko / Position ]:[Stanowisko / Position ]],0))="n/a","n/a",FN593-INDEX(tab_MinKomp[MS Office (Excel)],MATCH($B593,tab_MinKomp[[Stanowisko / Position ]:[Stanowisko / Position ]],0)))</f>
        <v>n/a</v>
      </c>
      <c r="FO594" s="194" t="str">
        <f>IF(INDEX(tab_MinKomp[MS Office (Word)],MATCH($B593,tab_MinKomp[[Stanowisko / Position ]:[Stanowisko / Position ]],0))="n/a","n/a",FO593-INDEX(tab_MinKomp[MS Office (Word)],MATCH($B593,tab_MinKomp[[Stanowisko / Position ]:[Stanowisko / Position ]],0)))</f>
        <v>n/a</v>
      </c>
      <c r="FP594" s="194" t="str">
        <f>IF(INDEX(tab_MinKomp[MS Office (Power Point)],MATCH($B593,tab_MinKomp[[Stanowisko / Position ]:[Stanowisko / Position ]],0))="n/a","n/a",FP593-INDEX(tab_MinKomp[MS Office (Power Point)],MATCH($B593,tab_MinKomp[[Stanowisko / Position ]:[Stanowisko / Position ]],0)))</f>
        <v>n/a</v>
      </c>
      <c r="FQ594" s="196" t="str">
        <f>IF(INDEX(tab_MinKomp[Język angielski / Englisch],MATCH($B593,tab_MinKomp[[Stanowisko / Position ]:[Stanowisko / Position ]],0))="n/a","n/a",FQ593-INDEX(tab_MinKomp[Język angielski / Englisch],MATCH($B593,tab_MinKomp[[Stanowisko / Position ]:[Stanowisko / Position ]],0)))</f>
        <v>n/a</v>
      </c>
      <c r="FR594" s="196" t="str">
        <f>IF(INDEX(tab_MinKomp[Język niemiecki / Deutsch],MATCH($B593,tab_MinKomp[[Stanowisko / Position ]:[Stanowisko / Position ]],0))="n/a","n/a",FR593-INDEX(tab_MinKomp[Język niemiecki / Deutsch],MATCH($B593,tab_MinKomp[[Stanowisko / Position ]:[Stanowisko / Position ]],0)))</f>
        <v>n/a</v>
      </c>
      <c r="FS594" s="194">
        <f>IF(INDEX(tab_MinKomp[Zarządzanie dokumentacją procesową / Process dokumentation management],MATCH($B593,tab_MinKomp[[Stanowisko / Position ]:[Stanowisko / Position ]],0))="n/a","n/a",FS593-INDEX(tab_MinKomp[Zarządzanie dokumentacją procesową / Process dokumentation management],MATCH($B593,tab_MinKomp[[Stanowisko / Position ]:[Stanowisko / Position ]],0)))</f>
        <v>-1</v>
      </c>
      <c r="FT594" s="194">
        <f>IF(INDEX(tab_MinKomp[Znajomość procesów z obszaru / Kenntiss der prozesse in dem Bereich],MATCH($B593,tab_MinKomp[[Stanowisko / Position ]:[Stanowisko / Position ]],0))="n/a","n/a",FT593-INDEX(tab_MinKomp[Znajomość procesów z obszaru / Kenntiss der prozesse in dem Bereich],MATCH($B593,tab_MinKomp[[Stanowisko / Position ]:[Stanowisko / Position ]],0)))</f>
        <v>-1</v>
      </c>
      <c r="FU594" s="194">
        <f>IF(INDEX(tab_MinKomp[optymalizacja procesów / Prozessoptymalisierung],MATCH($B593,tab_MinKomp[[Stanowisko / Position ]:[Stanowisko / Position ]],0))="n/a","n/a",FU593-INDEX(tab_MinKomp[optymalizacja procesów / Prozessoptymalisierung],MATCH($B593,tab_MinKomp[[Stanowisko / Position ]:[Stanowisko / Position ]],0)))</f>
        <v>0</v>
      </c>
      <c r="FV594" s="194">
        <f>IF(INDEX(tab_MinKomp[Umiejętności szkoleniowe / Trainingsfähigkeiten],MATCH($B593,tab_MinKomp[[Stanowisko / Position ]:[Stanowisko / Position ]],0))="n/a","n/a",FV593-INDEX(tab_MinKomp[Umiejętności szkoleniowe / Trainingsfähigkeiten],MATCH($B593,tab_MinKomp[[Stanowisko / Position ]:[Stanowisko / Position ]],0)))</f>
        <v>0</v>
      </c>
      <c r="FW594" s="194">
        <f>IF(INDEX(tab_MinKomp[Analityczne myślenie, podejście / Analitysches Denken, Einstellung],MATCH($B593,tab_MinKomp[[Stanowisko / Position ]:[Stanowisko / Position ]],0))="n/a","n/a",FW593-INDEX(tab_MinKomp[Analityczne myślenie, podejście / Analitysches Denken, Einstellung],MATCH($B593,tab_MinKomp[[Stanowisko / Position ]:[Stanowisko / Position ]],0)))</f>
        <v>0</v>
      </c>
      <c r="FX594" s="194">
        <f>IF(INDEX(tab_MinKomp[Dokładność, precyzja w dzialaniu / Genauigkeit, Präzision in die Arbeit],MATCH($B593,tab_MinKomp[[Stanowisko / Position ]:[Stanowisko / Position ]],0))="n/a","n/a",FX593-INDEX(tab_MinKomp[Dokładność, precyzja w dzialaniu / Genauigkeit, Präzision in die Arbeit],MATCH($B593,tab_MinKomp[[Stanowisko / Position ]:[Stanowisko / Position ]],0)))</f>
        <v>-1</v>
      </c>
      <c r="FY594" s="194">
        <f>IF(INDEX(tab_MinKomp[Dyspozycyjność / Verfügbarkeit],MATCH($B593,tab_MinKomp[[Stanowisko / Position ]:[Stanowisko / Position ]],0))="n/a","n/a",FY593-INDEX(tab_MinKomp[Dyspozycyjność / Verfügbarkeit],MATCH($B593,tab_MinKomp[[Stanowisko / Position ]:[Stanowisko / Position ]],0)))</f>
        <v>-1</v>
      </c>
      <c r="FZ594" s="194">
        <f>IF(INDEX(tab_MinKomp[Zaangażowanie / 
Engagement],MATCH($B593,tab_MinKomp[[Stanowisko / Position ]:[Stanowisko / Position ]],0))="n/a","n/a",FZ593-INDEX(tab_MinKomp[Zaangażowanie / 
Engagement],MATCH($B593,tab_MinKomp[[Stanowisko / Position ]:[Stanowisko / Position ]],0)))</f>
        <v>-1</v>
      </c>
      <c r="GA594" s="194" t="str">
        <f>IF(INDEX(tab_MinKomp[Konserwacja form guma],MATCH($B593,tab_MinKomp[[Stanowisko / Position ]:[Stanowisko / Position ]],0))="n/a","n/a",GA593-INDEX(tab_MinKomp[Konserwacja form guma],MATCH($B593,tab_MinKomp[[Stanowisko / Position ]:[Stanowisko / Position ]],0)))</f>
        <v>n/a</v>
      </c>
      <c r="GB594" s="194" t="str">
        <f>IF(INDEX(tab_MinKomp[Konserwacja form plastiki],MATCH($B593,tab_MinKomp[[Stanowisko / Position ]:[Stanowisko / Position ]],0))="n/a","n/a",GB593-INDEX(tab_MinKomp[Konserwacja form plastiki],MATCH($B593,tab_MinKomp[[Stanowisko / Position ]:[Stanowisko / Position ]],0)))</f>
        <v>n/a</v>
      </c>
      <c r="GC594" s="194">
        <f>IF(INDEX(tab_MinKomp[Elastyczność w działaniu],MATCH($B593,tab_MinKomp[[Stanowisko / Position ]:[Stanowisko / Position ]],0))="n/a","n/a",GC593-INDEX(tab_MinKomp[Elastyczność w działaniu],MATCH($B593,tab_MinKomp[[Stanowisko / Position ]:[Stanowisko / Position ]],0)))</f>
        <v>-1</v>
      </c>
      <c r="GD594" s="194">
        <f>IF(INDEX(tab_MinKomp[Komunikatywność],MATCH($B593,tab_MinKomp[[Stanowisko / Position ]:[Stanowisko / Position ]],0))="n/a","n/a",GD593-INDEX(tab_MinKomp[Komunikatywność],MATCH($B593,tab_MinKomp[[Stanowisko / Position ]:[Stanowisko / Position ]],0)))</f>
        <v>0</v>
      </c>
      <c r="GE594" s="193" t="str">
        <f>IF(INDEX(tab_MinKomp[Motywowanie i budowanie zaangażowania zespołu],MATCH($B593,tab_MinKomp[[Stanowisko / Position ]:[Stanowisko / Position ]],0))="n/a","n/a",GE593-INDEX(tab_MinKomp[Motywowanie i budowanie zaangażowania zespołu],MATCH($B593,tab_MinKomp[[Stanowisko / Position ]:[Stanowisko / Position ]],0)))</f>
        <v>n/a</v>
      </c>
      <c r="GF594" s="186" t="s">
        <v>248</v>
      </c>
      <c r="GG594" s="186" t="s">
        <v>248</v>
      </c>
      <c r="GH594" s="186" t="s">
        <v>248</v>
      </c>
      <c r="GI594" s="186" t="s">
        <v>248</v>
      </c>
      <c r="GJ594" s="186" t="s">
        <v>248</v>
      </c>
      <c r="GK594" s="186" t="s">
        <v>248</v>
      </c>
      <c r="GL594" s="186" t="s">
        <v>248</v>
      </c>
      <c r="GM594" s="186" t="s">
        <v>248</v>
      </c>
      <c r="GN594" s="186" t="s">
        <v>248</v>
      </c>
      <c r="GO594" s="186" t="s">
        <v>248</v>
      </c>
      <c r="GP594" s="186" t="s">
        <v>248</v>
      </c>
      <c r="GQ594" s="186" t="s">
        <v>248</v>
      </c>
      <c r="GR594" s="186" t="s">
        <v>248</v>
      </c>
      <c r="GS594" s="186" t="s">
        <v>248</v>
      </c>
      <c r="GT594" s="186" t="s">
        <v>248</v>
      </c>
      <c r="GU594" s="186" t="s">
        <v>248</v>
      </c>
      <c r="GV594" s="186" t="s">
        <v>248</v>
      </c>
      <c r="GW594" s="186" t="s">
        <v>248</v>
      </c>
      <c r="GX594" s="186" t="s">
        <v>248</v>
      </c>
      <c r="GY594" s="186" t="s">
        <v>248</v>
      </c>
      <c r="GZ594" s="261" t="s">
        <v>248</v>
      </c>
      <c r="HA594" s="261" t="s">
        <v>248</v>
      </c>
      <c r="HB594" s="191">
        <f>SUM(G594:GE594)/(HB593-(SUM(G594:GE594)))</f>
        <v>-0.30232558139534882</v>
      </c>
    </row>
    <row r="595" spans="1:211" s="224" customFormat="1" ht="24.9" customHeight="1" x14ac:dyDescent="0.3">
      <c r="A595" s="219" t="s">
        <v>322</v>
      </c>
      <c r="B595" s="219" t="s">
        <v>315</v>
      </c>
      <c r="C595" s="219"/>
      <c r="D595" s="219">
        <v>1924</v>
      </c>
      <c r="E595" s="394" t="s">
        <v>696</v>
      </c>
      <c r="F595" s="220" t="s">
        <v>374</v>
      </c>
      <c r="G595" s="184">
        <v>1</v>
      </c>
      <c r="H595" s="184">
        <v>1</v>
      </c>
      <c r="I595" s="184">
        <v>1</v>
      </c>
      <c r="J595" s="184">
        <v>1</v>
      </c>
      <c r="K595" s="184">
        <v>1</v>
      </c>
      <c r="L595" s="184" t="s">
        <v>248</v>
      </c>
      <c r="M595" s="184" t="s">
        <v>248</v>
      </c>
      <c r="N595" s="184" t="s">
        <v>248</v>
      </c>
      <c r="O595" s="184">
        <v>1</v>
      </c>
      <c r="P595" s="184">
        <v>1</v>
      </c>
      <c r="Q595" s="184" t="s">
        <v>248</v>
      </c>
      <c r="R595" s="184" t="s">
        <v>248</v>
      </c>
      <c r="S595" s="184" t="s">
        <v>248</v>
      </c>
      <c r="T595" s="184" t="s">
        <v>248</v>
      </c>
      <c r="U595" s="184" t="s">
        <v>248</v>
      </c>
      <c r="V595" s="184" t="s">
        <v>248</v>
      </c>
      <c r="W595" s="184" t="s">
        <v>248</v>
      </c>
      <c r="X595" s="184" t="s">
        <v>248</v>
      </c>
      <c r="Y595" s="184" t="s">
        <v>248</v>
      </c>
      <c r="Z595" s="184" t="s">
        <v>248</v>
      </c>
      <c r="AA595" s="184" t="s">
        <v>248</v>
      </c>
      <c r="AB595" s="184" t="s">
        <v>248</v>
      </c>
      <c r="AC595" s="184" t="s">
        <v>248</v>
      </c>
      <c r="AD595" s="184" t="s">
        <v>248</v>
      </c>
      <c r="AE595" s="184" t="s">
        <v>248</v>
      </c>
      <c r="AF595" s="184" t="s">
        <v>248</v>
      </c>
      <c r="AG595" s="184" t="s">
        <v>248</v>
      </c>
      <c r="AH595" s="184" t="s">
        <v>248</v>
      </c>
      <c r="AI595" s="184" t="s">
        <v>248</v>
      </c>
      <c r="AJ595" s="184" t="s">
        <v>248</v>
      </c>
      <c r="AK595" s="184" t="s">
        <v>248</v>
      </c>
      <c r="AL595" s="184"/>
      <c r="AM595" s="184" t="s">
        <v>248</v>
      </c>
      <c r="AN595" s="184" t="s">
        <v>248</v>
      </c>
      <c r="AO595" s="184">
        <v>1</v>
      </c>
      <c r="AP595" s="184" t="s">
        <v>248</v>
      </c>
      <c r="AQ595" s="184">
        <v>1</v>
      </c>
      <c r="AR595" s="184" t="s">
        <v>248</v>
      </c>
      <c r="AS595" s="184" t="s">
        <v>248</v>
      </c>
      <c r="AT595" s="184" t="s">
        <v>248</v>
      </c>
      <c r="AU595" s="184" t="s">
        <v>248</v>
      </c>
      <c r="AV595" s="184">
        <v>1</v>
      </c>
      <c r="AW595" s="184">
        <v>1</v>
      </c>
      <c r="AX595" s="184" t="s">
        <v>248</v>
      </c>
      <c r="AY595" s="184" t="s">
        <v>248</v>
      </c>
      <c r="AZ595" s="184" t="s">
        <v>248</v>
      </c>
      <c r="BA595" s="184" t="s">
        <v>248</v>
      </c>
      <c r="BB595" s="184" t="s">
        <v>248</v>
      </c>
      <c r="BC595" s="184" t="s">
        <v>248</v>
      </c>
      <c r="BD595" s="184" t="s">
        <v>248</v>
      </c>
      <c r="BE595" s="184" t="s">
        <v>248</v>
      </c>
      <c r="BF595" s="184" t="s">
        <v>248</v>
      </c>
      <c r="BG595" s="184" t="s">
        <v>248</v>
      </c>
      <c r="BH595" s="184" t="s">
        <v>248</v>
      </c>
      <c r="BI595" s="184" t="s">
        <v>248</v>
      </c>
      <c r="BJ595" s="184" t="s">
        <v>248</v>
      </c>
      <c r="BK595" s="184" t="s">
        <v>248</v>
      </c>
      <c r="BL595" s="184" t="s">
        <v>248</v>
      </c>
      <c r="BM595" s="184" t="s">
        <v>248</v>
      </c>
      <c r="BN595" s="184" t="s">
        <v>248</v>
      </c>
      <c r="BO595" s="184" t="s">
        <v>248</v>
      </c>
      <c r="BP595" s="184">
        <v>1</v>
      </c>
      <c r="BQ595" s="184" t="s">
        <v>248</v>
      </c>
      <c r="BR595" s="184">
        <v>1</v>
      </c>
      <c r="BS595" s="184" t="s">
        <v>248</v>
      </c>
      <c r="BT595" s="184" t="s">
        <v>248</v>
      </c>
      <c r="BU595" s="184" t="s">
        <v>248</v>
      </c>
      <c r="BV595" s="184" t="s">
        <v>248</v>
      </c>
      <c r="BW595" s="184" t="s">
        <v>248</v>
      </c>
      <c r="BX595" s="184" t="s">
        <v>248</v>
      </c>
      <c r="BY595" s="184" t="s">
        <v>248</v>
      </c>
      <c r="BZ595" s="184" t="s">
        <v>248</v>
      </c>
      <c r="CA595" s="184">
        <v>1</v>
      </c>
      <c r="CB595" s="184" t="s">
        <v>248</v>
      </c>
      <c r="CC595" s="184">
        <v>1</v>
      </c>
      <c r="CD595" s="223">
        <v>1</v>
      </c>
      <c r="CE595" s="184" t="s">
        <v>248</v>
      </c>
      <c r="CF595" s="184" t="s">
        <v>248</v>
      </c>
      <c r="CG595" s="184">
        <v>1</v>
      </c>
      <c r="CH595" s="184" t="s">
        <v>248</v>
      </c>
      <c r="CI595" s="184" t="s">
        <v>248</v>
      </c>
      <c r="CJ595" s="184" t="s">
        <v>248</v>
      </c>
      <c r="CK595" s="184" t="s">
        <v>248</v>
      </c>
      <c r="CL595" s="184" t="s">
        <v>248</v>
      </c>
      <c r="CM595" s="184" t="s">
        <v>248</v>
      </c>
      <c r="CN595" s="184" t="s">
        <v>248</v>
      </c>
      <c r="CO595" s="184" t="s">
        <v>248</v>
      </c>
      <c r="CP595" s="184" t="s">
        <v>248</v>
      </c>
      <c r="CQ595" s="184" t="s">
        <v>248</v>
      </c>
      <c r="CR595" s="184" t="s">
        <v>248</v>
      </c>
      <c r="CS595" s="184" t="s">
        <v>248</v>
      </c>
      <c r="CT595" s="184" t="s">
        <v>248</v>
      </c>
      <c r="CU595" s="184" t="s">
        <v>248</v>
      </c>
      <c r="CV595" s="184" t="s">
        <v>248</v>
      </c>
      <c r="CW595" s="184">
        <v>1</v>
      </c>
      <c r="CX595" s="184" t="s">
        <v>248</v>
      </c>
      <c r="CY595" s="184" t="s">
        <v>248</v>
      </c>
      <c r="CZ595" s="184" t="s">
        <v>248</v>
      </c>
      <c r="DA595" s="184" t="s">
        <v>248</v>
      </c>
      <c r="DB595" s="184" t="s">
        <v>248</v>
      </c>
      <c r="DC595" s="184" t="s">
        <v>248</v>
      </c>
      <c r="DD595" s="184" t="s">
        <v>248</v>
      </c>
      <c r="DE595" s="184" t="s">
        <v>248</v>
      </c>
      <c r="DF595" s="184">
        <v>1</v>
      </c>
      <c r="DG595" s="184" t="s">
        <v>248</v>
      </c>
      <c r="DH595" s="184" t="s">
        <v>248</v>
      </c>
      <c r="DI595" s="184" t="s">
        <v>248</v>
      </c>
      <c r="DJ595" s="184" t="s">
        <v>248</v>
      </c>
      <c r="DK595" s="184" t="s">
        <v>248</v>
      </c>
      <c r="DL595" s="184" t="s">
        <v>248</v>
      </c>
      <c r="DM595" s="184" t="s">
        <v>248</v>
      </c>
      <c r="DN595" s="184" t="s">
        <v>248</v>
      </c>
      <c r="DO595" s="184" t="s">
        <v>248</v>
      </c>
      <c r="DP595" s="184" t="s">
        <v>248</v>
      </c>
      <c r="DQ595" s="184" t="s">
        <v>248</v>
      </c>
      <c r="DR595" s="184" t="s">
        <v>248</v>
      </c>
      <c r="DS595" s="184" t="s">
        <v>248</v>
      </c>
      <c r="DT595" s="184" t="s">
        <v>248</v>
      </c>
      <c r="DU595" s="184" t="s">
        <v>248</v>
      </c>
      <c r="DV595" s="184" t="s">
        <v>248</v>
      </c>
      <c r="DW595" s="184" t="s">
        <v>248</v>
      </c>
      <c r="DX595" s="184" t="s">
        <v>248</v>
      </c>
      <c r="DY595" s="184" t="s">
        <v>248</v>
      </c>
      <c r="DZ595" s="184" t="s">
        <v>248</v>
      </c>
      <c r="EA595" s="184" t="s">
        <v>248</v>
      </c>
      <c r="EB595" s="184" t="s">
        <v>248</v>
      </c>
      <c r="EC595" s="184" t="s">
        <v>248</v>
      </c>
      <c r="ED595" s="184" t="s">
        <v>248</v>
      </c>
      <c r="EE595" s="184" t="s">
        <v>248</v>
      </c>
      <c r="EF595" s="184" t="s">
        <v>248</v>
      </c>
      <c r="EG595" s="184" t="s">
        <v>248</v>
      </c>
      <c r="EH595" s="184" t="s">
        <v>248</v>
      </c>
      <c r="EI595" s="184" t="s">
        <v>248</v>
      </c>
      <c r="EJ595" s="184" t="s">
        <v>248</v>
      </c>
      <c r="EK595" s="184" t="s">
        <v>248</v>
      </c>
      <c r="EL595" s="184" t="s">
        <v>248</v>
      </c>
      <c r="EM595" s="184" t="s">
        <v>248</v>
      </c>
      <c r="EN595" s="184" t="s">
        <v>248</v>
      </c>
      <c r="EO595" s="184" t="s">
        <v>248</v>
      </c>
      <c r="EP595" s="184" t="s">
        <v>248</v>
      </c>
      <c r="EQ595" s="184" t="s">
        <v>248</v>
      </c>
      <c r="ER595" s="184" t="s">
        <v>248</v>
      </c>
      <c r="ES595" s="184" t="s">
        <v>248</v>
      </c>
      <c r="ET595" s="184" t="s">
        <v>248</v>
      </c>
      <c r="EU595" s="184" t="s">
        <v>248</v>
      </c>
      <c r="EV595" s="184" t="s">
        <v>248</v>
      </c>
      <c r="EW595" s="184" t="s">
        <v>248</v>
      </c>
      <c r="EX595" s="184" t="s">
        <v>248</v>
      </c>
      <c r="EY595" s="184" t="s">
        <v>248</v>
      </c>
      <c r="EZ595" s="184" t="s">
        <v>248</v>
      </c>
      <c r="FA595" s="184" t="s">
        <v>248</v>
      </c>
      <c r="FB595" s="184" t="s">
        <v>248</v>
      </c>
      <c r="FC595" s="184" t="s">
        <v>248</v>
      </c>
      <c r="FD595" s="184" t="s">
        <v>248</v>
      </c>
      <c r="FE595" s="184" t="s">
        <v>248</v>
      </c>
      <c r="FF595" s="184" t="s">
        <v>248</v>
      </c>
      <c r="FG595" s="184" t="s">
        <v>248</v>
      </c>
      <c r="FH595" s="184" t="s">
        <v>248</v>
      </c>
      <c r="FI595" s="184" t="s">
        <v>248</v>
      </c>
      <c r="FJ595" s="184" t="s">
        <v>248</v>
      </c>
      <c r="FK595" s="184" t="s">
        <v>248</v>
      </c>
      <c r="FL595" s="184" t="s">
        <v>248</v>
      </c>
      <c r="FM595" s="184" t="s">
        <v>248</v>
      </c>
      <c r="FN595" s="184" t="s">
        <v>248</v>
      </c>
      <c r="FO595" s="184" t="s">
        <v>248</v>
      </c>
      <c r="FP595" s="184" t="s">
        <v>248</v>
      </c>
      <c r="FQ595" s="221" t="s">
        <v>248</v>
      </c>
      <c r="FR595" s="221" t="s">
        <v>248</v>
      </c>
      <c r="FS595" s="184">
        <v>1</v>
      </c>
      <c r="FT595" s="184">
        <v>1</v>
      </c>
      <c r="FU595" s="184">
        <v>1</v>
      </c>
      <c r="FV595" s="184">
        <v>1</v>
      </c>
      <c r="FW595" s="184">
        <v>1</v>
      </c>
      <c r="FX595" s="184">
        <v>1</v>
      </c>
      <c r="FY595" s="184">
        <v>1</v>
      </c>
      <c r="FZ595" s="184">
        <v>1</v>
      </c>
      <c r="GA595" s="184" t="s">
        <v>248</v>
      </c>
      <c r="GB595" s="184" t="s">
        <v>248</v>
      </c>
      <c r="GC595" s="184">
        <v>1</v>
      </c>
      <c r="GD595" s="184">
        <v>1</v>
      </c>
      <c r="GE595" s="184" t="s">
        <v>248</v>
      </c>
      <c r="GF595" s="184" t="s">
        <v>248</v>
      </c>
      <c r="GG595" s="184" t="s">
        <v>248</v>
      </c>
      <c r="GH595" s="184" t="s">
        <v>248</v>
      </c>
      <c r="GI595" s="184" t="s">
        <v>248</v>
      </c>
      <c r="GJ595" s="184" t="s">
        <v>248</v>
      </c>
      <c r="GK595" s="184" t="s">
        <v>248</v>
      </c>
      <c r="GL595" s="184" t="s">
        <v>248</v>
      </c>
      <c r="GM595" s="184" t="s">
        <v>248</v>
      </c>
      <c r="GN595" s="184" t="s">
        <v>248</v>
      </c>
      <c r="GO595" s="184" t="s">
        <v>248</v>
      </c>
      <c r="GP595" s="184" t="s">
        <v>248</v>
      </c>
      <c r="GQ595" s="184" t="s">
        <v>248</v>
      </c>
      <c r="GR595" s="184" t="s">
        <v>248</v>
      </c>
      <c r="GS595" s="184" t="s">
        <v>248</v>
      </c>
      <c r="GT595" s="184" t="s">
        <v>248</v>
      </c>
      <c r="GU595" s="184" t="s">
        <v>248</v>
      </c>
      <c r="GV595" s="184" t="s">
        <v>248</v>
      </c>
      <c r="GW595" s="184" t="s">
        <v>248</v>
      </c>
      <c r="GX595" s="184" t="s">
        <v>248</v>
      </c>
      <c r="GY595" s="184" t="s">
        <v>248</v>
      </c>
      <c r="GZ595" s="262" t="s">
        <v>248</v>
      </c>
      <c r="HA595" s="262" t="s">
        <v>248</v>
      </c>
      <c r="HB595" s="222">
        <f>SUM(G595:GE595)</f>
        <v>29</v>
      </c>
      <c r="HC595" s="223"/>
    </row>
    <row r="596" spans="1:211" ht="24.9" customHeight="1" thickBot="1" x14ac:dyDescent="0.35">
      <c r="A596" s="108" t="str">
        <f>A595</f>
        <v>Prod.-Q-6</v>
      </c>
      <c r="B596" s="108" t="str">
        <f>B595</f>
        <v>Pracownik Produkcji</v>
      </c>
      <c r="C596" s="108">
        <f>C595</f>
        <v>0</v>
      </c>
      <c r="D596" s="108">
        <f>D595</f>
        <v>1924</v>
      </c>
      <c r="E596" s="395"/>
      <c r="F596" s="189" t="s">
        <v>375</v>
      </c>
      <c r="G596" s="192">
        <f>IF(INDEX(tab_MinKomp[Przepisy BHP / BHP Vorschriften],MATCH($B595,tab_MinKomp[[Stanowisko / Position ]:[Stanowisko / Position ]],0))="n/a","n/a",G595-INDEX(tab_MinKomp[Przepisy BHP / BHP Vorschriften],MATCH($B595,tab_MinKomp[[Stanowisko / Position ]:[Stanowisko / Position ]],0)))</f>
        <v>-1</v>
      </c>
      <c r="H596" s="193">
        <f>IF(INDEX(tab_MinKomp[Przepisy PPOŻ / Brandschutzbestimmungen],MATCH($B595,tab_MinKomp[[Stanowisko / Position ]:[Stanowisko / Position ]],0))="n/a","n/a",H595-INDEX(tab_MinKomp[Przepisy PPOŻ / Brandschutzbestimmungen],MATCH($B595,tab_MinKomp[[Stanowisko / Position ]:[Stanowisko / Position ]],0)))</f>
        <v>0</v>
      </c>
      <c r="I596" s="193">
        <f>IF(INDEX(tab_MinKomp[Ryzyko zawodowe na stanowiskach pracyv/ Berufliche Risiken an Arbeitsstellen],MATCH($B595,tab_MinKomp[[Stanowisko / Position ]:[Stanowisko / Position ]],0))="n/a","n/a",I595-INDEX(tab_MinKomp[Ryzyko zawodowe na stanowiskach pracyv/ Berufliche Risiken an Arbeitsstellen],MATCH($B595,tab_MinKomp[[Stanowisko / Position ]:[Stanowisko / Position ]],0)))</f>
        <v>-1</v>
      </c>
      <c r="J596" s="193">
        <f>IF(INDEX(tab_MinKomp[Gospodarka substancjami niebezpiecznymi / Gefahrstoffmanagement],MATCH($B595,tab_MinKomp[[Stanowisko / Position ]:[Stanowisko / Position ]],0))="n/a","n/a",J595-INDEX(tab_MinKomp[Gospodarka substancjami niebezpiecznymi / Gefahrstoffmanagement],MATCH($B595,tab_MinKomp[[Stanowisko / Position ]:[Stanowisko / Position ]],0)))</f>
        <v>0</v>
      </c>
      <c r="K596" s="193">
        <f>IF(INDEX(tab_MinKomp[Gospodarka odpadami / Abfallwirtschaft],MATCH($B595,tab_MinKomp[[Stanowisko / Position ]:[Stanowisko / Position ]],0))="n/a","n/a",K595-INDEX(tab_MinKomp[Gospodarka odpadami / Abfallwirtschaft],MATCH($B595,tab_MinKomp[[Stanowisko / Position ]:[Stanowisko / Position ]],0)))</f>
        <v>0</v>
      </c>
      <c r="L596" s="194" t="str">
        <f>IF(INDEX(tab_MinKomp[Przepisy kodeksu pracy / Bestimmungen des Arbeitsgesetzes],MATCH($B595,tab_MinKomp[[Stanowisko / Position ]:[Stanowisko / Position ]],0))="n/a","n/a",L595-INDEX(tab_MinKomp[Przepisy kodeksu pracy / Bestimmungen des Arbeitsgesetzes],MATCH($B595,tab_MinKomp[[Stanowisko / Position ]:[Stanowisko / Position ]],0)))</f>
        <v>n/a</v>
      </c>
      <c r="M596" s="195" t="str">
        <f>IF(INDEX(tab_MinKomp[Przepisy o ub.społ. ZUS  / Sozialversicherungsvorschriften],MATCH($B595,tab_MinKomp[[Stanowisko / Position ]:[Stanowisko / Position ]],0))="n/a","n/a",M595-INDEX(tab_MinKomp[Przepisy o ub.społ. ZUS  / Sozialversicherungsvorschriften],MATCH($B595,tab_MinKomp[[Stanowisko / Position ]:[Stanowisko / Position ]],0)))</f>
        <v>n/a</v>
      </c>
      <c r="N596" s="194" t="str">
        <f>IF(INDEX(tab_MinKomp[PRZEPISY O PDOF /persönlich Einkommensteuergesetz ],MATCH($B595,tab_MinKomp[[Stanowisko / Position ]:[Stanowisko / Position ]],0))="n/a","n/a",N595-INDEX(tab_MinKomp[PRZEPISY O PDOF /persönlich Einkommensteuergesetz ],MATCH($B595,tab_MinKomp[[Stanowisko / Position ]:[Stanowisko / Position ]],0)))</f>
        <v>n/a</v>
      </c>
      <c r="O596" s="194">
        <f>IF(INDEX(tab_MinKomp[Regulamin pracy / Arbeitsordnung],MATCH($B595,tab_MinKomp[[Stanowisko / Position ]:[Stanowisko / Position ]],0))="n/a","n/a",O595-INDEX(tab_MinKomp[Regulamin pracy / Arbeitsordnung],MATCH($B595,tab_MinKomp[[Stanowisko / Position ]:[Stanowisko / Position ]],0)))</f>
        <v>0</v>
      </c>
      <c r="P596" s="194">
        <f>IF(INDEX(tab_MinKomp[Regulamin wynagradzania / Vergütungsordnung],MATCH($B595,tab_MinKomp[[Stanowisko / Position ]:[Stanowisko / Position ]],0))="n/a","n/a",P595-INDEX(tab_MinKomp[Regulamin wynagradzania / Vergütungsordnung],MATCH($B595,tab_MinKomp[[Stanowisko / Position ]:[Stanowisko / Position ]],0)))</f>
        <v>0</v>
      </c>
      <c r="Q596" s="194" t="str">
        <f>IF(INDEX(tab_MinKomp[System R2PŁATNIK PRO: Płace / Lohnabrechnung],MATCH($B595,tab_MinKomp[[Stanowisko / Position ]:[Stanowisko / Position ]],0))="n/a","n/a",Q595-INDEX(tab_MinKomp[System R2PŁATNIK PRO: Płace / Lohnabrechnung],MATCH($B595,tab_MinKomp[[Stanowisko / Position ]:[Stanowisko / Position ]],0)))</f>
        <v>n/a</v>
      </c>
      <c r="R596" s="194" t="str">
        <f>IF(INDEX(tab_MinKomp[SystemR2PŁATNIK PRO: KADRY / Personaldaten],MATCH($B595,tab_MinKomp[[Stanowisko / Position ]:[Stanowisko / Position ]],0))="n/a","n/a",R595-INDEX(tab_MinKomp[SystemR2PŁATNIK PRO: KADRY / Personaldaten],MATCH($B595,tab_MinKomp[[Stanowisko / Position ]:[Stanowisko / Position ]],0)))</f>
        <v>n/a</v>
      </c>
      <c r="S596" s="194" t="str">
        <f>IF(INDEX(tab_MinKomp[SYSTEM R2PŁATNIK PRO: zarządzanie pracownikami / Arbeitsverwaltung],MATCH($B595,tab_MinKomp[[Stanowisko / Position ]:[Stanowisko / Position ]],0))="n/a","n/a",S595-INDEX(tab_MinKomp[SYSTEM R2PŁATNIK PRO: zarządzanie pracownikami / Arbeitsverwaltung],MATCH($B595,tab_MinKomp[[Stanowisko / Position ]:[Stanowisko / Position ]],0)))</f>
        <v>n/a</v>
      </c>
      <c r="T596" s="194" t="str">
        <f>IF(INDEX(tab_MinKomp[Doradztwo, wsparcie personalne / Personalberatung und Unterstützung],MATCH($B595,tab_MinKomp[[Stanowisko / Position ]:[Stanowisko / Position ]],0))="n/a","n/a",T595-INDEX(tab_MinKomp[Doradztwo, wsparcie personalne / Personalberatung und Unterstützung],MATCH($B595,tab_MinKomp[[Stanowisko / Position ]:[Stanowisko / Position ]],0)))</f>
        <v>n/a</v>
      </c>
      <c r="U596" s="194" t="str">
        <f>IF(INDEX(tab_MinKomp[Przepisy o podatku VAT / MwSt.- Gesetz],MATCH($B595,tab_MinKomp[[Stanowisko / Position ]:[Stanowisko / Position ]],0))="n/a","n/a",U595-INDEX(tab_MinKomp[Przepisy o podatku VAT / MwSt.- Gesetz],MATCH($B595,tab_MinKomp[[Stanowisko / Position ]:[Stanowisko / Position ]],0)))</f>
        <v>n/a</v>
      </c>
      <c r="V596" s="194" t="str">
        <f>IF(INDEX(tab_MinKomp[PrzepisyPDOP / geschäftlich Einkommensteuergesetz],MATCH($B595,tab_MinKomp[[Stanowisko / Position ]:[Stanowisko / Position ]],0))="n/a","n/a",V595-INDEX(tab_MinKomp[PrzepisyPDOP / geschäftlich Einkommensteuergesetz],MATCH($B595,tab_MinKomp[[Stanowisko / Position ]:[Stanowisko / Position ]],0)))</f>
        <v>n/a</v>
      </c>
      <c r="W596" s="194" t="str">
        <f>IF(INDEX(tab_MinKomp[System BAAN / FINANSE (FIBU)],MATCH($B595,tab_MinKomp[[Stanowisko / Position ]:[Stanowisko / Position ]],0))="n/a","n/a",W595-INDEX(tab_MinKomp[System BAAN / FINANSE (FIBU)],MATCH($B595,tab_MinKomp[[Stanowisko / Position ]:[Stanowisko / Position ]],0)))</f>
        <v>n/a</v>
      </c>
      <c r="X596" s="194" t="str">
        <f>IF(INDEX(tab_MinKomp[Systemy pomocnicze / Hilfssysteme(STOCKPROGRAM, KALK2000 etc.)],MATCH($B595,tab_MinKomp[[Stanowisko / Position ]:[Stanowisko / Position ]],0))="n/a","n/a",X595-INDEX(tab_MinKomp[Systemy pomocnicze / Hilfssysteme(STOCKPROGRAM, KALK2000 etc.)],MATCH($B595,tab_MinKomp[[Stanowisko / Position ]:[Stanowisko / Position ]],0)))</f>
        <v>n/a</v>
      </c>
      <c r="Y596" s="194" t="str">
        <f>IF(INDEX(tab_MinKomp[Polityka rachunkowości / Buchführungspolitik],MATCH($B595,tab_MinKomp[[Stanowisko / Position ]:[Stanowisko / Position ]],0))="n/a","n/a",Y595-INDEX(tab_MinKomp[Polityka rachunkowości / Buchführungspolitik],MATCH($B595,tab_MinKomp[[Stanowisko / Position ]:[Stanowisko / Position ]],0)))</f>
        <v>n/a</v>
      </c>
      <c r="Z596" s="194" t="str">
        <f>IF(INDEX(tab_MinKomp[Ustawa o rachunkowości / Rechnungslegungsgesetz],MATCH($B595,tab_MinKomp[[Stanowisko / Position ]:[Stanowisko / Position ]],0))="n/a","n/a",Z595-INDEX(tab_MinKomp[Ustawa o rachunkowości / Rechnungslegungsgesetz],MATCH($B595,tab_MinKomp[[Stanowisko / Position ]:[Stanowisko / Position ]],0)))</f>
        <v>n/a</v>
      </c>
      <c r="AA596" s="194" t="str">
        <f>IF(INDEX(tab_MinKomp[WORKFLOW - TS-100],MATCH($B595,tab_MinKomp[[Stanowisko / Position ]:[Stanowisko / Position ]],0))="n/a","n/a",AA595-INDEX(tab_MinKomp[WORKFLOW - TS-100],MATCH($B595,tab_MinKomp[[Stanowisko / Position ]:[Stanowisko / Position ]],0)))</f>
        <v>n/a</v>
      </c>
      <c r="AB596" s="194" t="str">
        <f>IF(INDEX(tab_MinKomp[WORKFLOW - SFMS],MATCH($B595,tab_MinKomp[[Stanowisko / Position ]:[Stanowisko / Position ]],0))="n/a","n/a",AB595-INDEX(tab_MinKomp[WORKFLOW - SFMS],MATCH($B595,tab_MinKomp[[Stanowisko / Position ]:[Stanowisko / Position ]],0)))</f>
        <v>n/a</v>
      </c>
      <c r="AC596" s="194" t="str">
        <f>IF(INDEX(tab_MinKomp[System ISO 9001:2015],MATCH($B595,tab_MinKomp[[Stanowisko / Position ]:[Stanowisko / Position ]],0))="n/a","n/a",AC595-INDEX(tab_MinKomp[System ISO 9001:2015],MATCH($B595,tab_MinKomp[[Stanowisko / Position ]:[Stanowisko / Position ]],0)))</f>
        <v>n/a</v>
      </c>
      <c r="AD596" s="194" t="str">
        <f>IF(INDEX(tab_MinKomp[System ISO 9001:2015],MATCH($B595,tab_MinKomp[[Stanowisko / Position ]:[Stanowisko / Position ]],0))="n/a","n/a",AD595-INDEX(tab_MinKomp[System ISO 9001:2015],MATCH($B595,tab_MinKomp[[Stanowisko / Position ]:[Stanowisko / Position ]],0)))</f>
        <v>n/a</v>
      </c>
      <c r="AE596" s="194" t="str">
        <f>IF(INDEX(tab_MinKomp[System ISO 9001:2015],MATCH($B595,tab_MinKomp[[Stanowisko / Position ]:[Stanowisko / Position ]],0))="n/a","n/a",AE595-INDEX(tab_MinKomp[System ISO 9001:2015],MATCH($B595,tab_MinKomp[[Stanowisko / Position ]:[Stanowisko / Position ]],0)))</f>
        <v>n/a</v>
      </c>
      <c r="AF596" s="194" t="str">
        <f>IF(INDEX(tab_MinKomp[System ISO 9001:2015],MATCH($B595,tab_MinKomp[[Stanowisko / Position ]:[Stanowisko / Position ]],0))="n/a","n/a",AF595-INDEX(tab_MinKomp[System ISO 9001:2015],MATCH($B595,tab_MinKomp[[Stanowisko / Position ]:[Stanowisko / Position ]],0)))</f>
        <v>n/a</v>
      </c>
      <c r="AG596" s="194" t="str">
        <f>IF(INDEX(tab_MinKomp[Wymagania VDA 6.3 Process / Forderungen],MATCH($B595,tab_MinKomp[[Stanowisko / Position ]:[Stanowisko / Position ]],0))="n/a","n/a",AG595-INDEX(tab_MinKomp[Wymagania VDA 6.3 Process / Forderungen],MATCH($B595,tab_MinKomp[[Stanowisko / Position ]:[Stanowisko / Position ]],0)))</f>
        <v>n/a</v>
      </c>
      <c r="AH596" s="194" t="str">
        <f>IF(INDEX(tab_MinKomp[Wymagania VDA 6.5 Product / Forderungen],MATCH($B595,tab_MinKomp[[Stanowisko / Position ]:[Stanowisko / Position ]],0))="n/a","n/a",AH595-INDEX(tab_MinKomp[Wymagania VDA 6.5 Product / Forderungen],MATCH($B595,tab_MinKomp[[Stanowisko / Position ]:[Stanowisko / Position ]],0)))</f>
        <v>n/a</v>
      </c>
      <c r="AI596" s="194" t="str">
        <f>IF(INDEX(tab_MinKomp[System ISO 9001:2015],MATCH($B595,tab_MinKomp[[Stanowisko / Position ]:[Stanowisko / Position ]],0))="n/a","n/a",AI595-INDEX(tab_MinKomp[System ISO 9001:2015],MATCH($B595,tab_MinKomp[[Stanowisko / Position ]:[Stanowisko / Position ]],0)))</f>
        <v>n/a</v>
      </c>
      <c r="AJ596" s="194" t="str">
        <f>IF(INDEX(tab_MinKomp[Auditor systemu ISO 17021:2018],MATCH($B595,tab_MinKomp[[Stanowisko / Position ]:[Stanowisko / Position ]],0))="n/a","n/a",AJ595-INDEX(tab_MinKomp[Auditor systemu ISO 17021:2018],MATCH($B595,tab_MinKomp[[Stanowisko / Position ]:[Stanowisko / Position ]],0)))</f>
        <v>n/a</v>
      </c>
      <c r="AK596" s="194" t="str">
        <f>IF(INDEX(tab_MinKomp[Pełnomocnik systemu / Systemvertreter],MATCH($B595,tab_MinKomp[[Stanowisko / Position ]:[Stanowisko / Position ]],0))="n/a","n/a",AK595-INDEX(tab_MinKomp[Pełnomocnik systemu / Systemvertreter],MATCH($B595,tab_MinKomp[[Stanowisko / Position ]:[Stanowisko / Position ]],0)))</f>
        <v>n/a</v>
      </c>
      <c r="AL596" s="194">
        <f>IF(INDEX(tab_MinKomp[Polityka Etyczna - Compliance],MATCH($B595,tab_MinKomp[[Stanowisko / Position ]:[Stanowisko / Position ]],0))="n/a","n/a",AL595-INDEX(tab_MinKomp[Polityka Etyczna - Compliance],MATCH($B595,tab_MinKomp[[Stanowisko / Position ]:[Stanowisko / Position ]],0)))</f>
        <v>-1</v>
      </c>
      <c r="AM596" s="194" t="str">
        <f>IF(INDEX(tab_MinKomp[WDRAŻANIE NOWYCH PROJEKTÓW/ PROCEDURA CTM],MATCH($B595,tab_MinKomp[[Stanowisko / Position ]:[Stanowisko / Position ]],0))="n/a","n/a",AM595-INDEX(tab_MinKomp[WDRAŻANIE NOWYCH PROJEKTÓW/ PROCEDURA CTM],MATCH($B595,tab_MinKomp[[Stanowisko / Position ]:[Stanowisko / Position ]],0)))</f>
        <v>n/a</v>
      </c>
      <c r="AN596" s="194" t="str">
        <f>IF(INDEX(tab_MinKomp[KAMIENIE MILOWE MSL/PIFF],MATCH($B595,tab_MinKomp[[Stanowisko / Position ]:[Stanowisko / Position ]],0))="n/a","n/a",AN595-INDEX(tab_MinKomp[KAMIENIE MILOWE MSL/PIFF],MATCH($B595,tab_MinKomp[[Stanowisko / Position ]:[Stanowisko / Position ]],0)))</f>
        <v>n/a</v>
      </c>
      <c r="AO596" s="194">
        <f>IF(INDEX(tab_MinKomp[CP],MATCH($B595,tab_MinKomp[[Stanowisko / Position ]:[Stanowisko / Position ]],0))="n/a","n/a",AO595-INDEX(tab_MinKomp[CP],MATCH($B595,tab_MinKomp[[Stanowisko / Position ]:[Stanowisko / Position ]],0)))</f>
        <v>0</v>
      </c>
      <c r="AP596" s="194" t="str">
        <f>IF(INDEX(tab_MinKomp[FMEA],MATCH($B595,tab_MinKomp[[Stanowisko / Position ]:[Stanowisko / Position ]],0))="n/a","n/a",AP595-INDEX(tab_MinKomp[FMEA],MATCH($B595,tab_MinKomp[[Stanowisko / Position ]:[Stanowisko / Position ]],0)))</f>
        <v>n/a</v>
      </c>
      <c r="AQ596" s="194">
        <f>IF(INDEX(tab_MinKomp[FLOW CHART],MATCH($B595,tab_MinKomp[[Stanowisko / Position ]:[Stanowisko / Position ]],0))="n/a","n/a",AQ595-INDEX(tab_MinKomp[FLOW CHART],MATCH($B595,tab_MinKomp[[Stanowisko / Position ]:[Stanowisko / Position ]],0)))</f>
        <v>0</v>
      </c>
      <c r="AR596" s="194" t="str">
        <f>IF(INDEX(tab_MinKomp[APQP],MATCH($B595,tab_MinKomp[[Stanowisko / Position ]:[Stanowisko / Position ]],0))="n/a","n/a",AR595-INDEX(tab_MinKomp[APQP],MATCH($B595,tab_MinKomp[[Stanowisko / Position ]:[Stanowisko / Position ]],0)))</f>
        <v>n/a</v>
      </c>
      <c r="AS596" s="194" t="str">
        <f>IF(INDEX(tab_MinKomp[MSA],MATCH($B595,tab_MinKomp[[Stanowisko / Position ]:[Stanowisko / Position ]],0))="n/a","n/a",AS595-INDEX(tab_MinKomp[MSA],MATCH($B595,tab_MinKomp[[Stanowisko / Position ]:[Stanowisko / Position ]],0)))</f>
        <v>n/a</v>
      </c>
      <c r="AT596" s="194" t="str">
        <f>IF(INDEX(tab_MinKomp[SPC],MATCH($B595,tab_MinKomp[[Stanowisko / Position ]:[Stanowisko / Position ]],0))="n/a","n/a",AT595-INDEX(tab_MinKomp[SPC],MATCH($B595,tab_MinKomp[[Stanowisko / Position ]:[Stanowisko / Position ]],0)))</f>
        <v>n/a</v>
      </c>
      <c r="AU596" s="194" t="str">
        <f>IF(INDEX(tab_MinKomp[CSR (SPECYFICZNE WYMAGANIA KLIENTA)],MATCH($B595,tab_MinKomp[[Stanowisko / Position ]:[Stanowisko / Position ]],0))="n/a","n/a",AU595-INDEX(tab_MinKomp[CSR (SPECYFICZNE WYMAGANIA KLIENTA)],MATCH($B595,tab_MinKomp[[Stanowisko / Position ]:[Stanowisko / Position ]],0)))</f>
        <v>n/a</v>
      </c>
      <c r="AV596" s="194">
        <f>IF(INDEX(tab_MinKomp[5S],MATCH($B595,tab_MinKomp[[Stanowisko / Position ]:[Stanowisko / Position ]],0))="n/a","n/a",AV595-INDEX(tab_MinKomp[5S],MATCH($B595,tab_MinKomp[[Stanowisko / Position ]:[Stanowisko / Position ]],0)))</f>
        <v>-1</v>
      </c>
      <c r="AW596" s="194">
        <f>IF(INDEX(tab_MinKomp[LEAN MANAGEMENT],MATCH($B595,tab_MinKomp[[Stanowisko / Position ]:[Stanowisko / Position ]],0))="n/a","n/a",AW595-INDEX(tab_MinKomp[LEAN MANAGEMENT],MATCH($B595,tab_MinKomp[[Stanowisko / Position ]:[Stanowisko / Position ]],0)))</f>
        <v>0</v>
      </c>
      <c r="AX596" s="194" t="str">
        <f>IF(INDEX(tab_MinKomp[5R],MATCH($B595,tab_MinKomp[[Stanowisko / Position ]:[Stanowisko / Position ]],0))="n/a","n/a",AX595-INDEX(tab_MinKomp[5R],MATCH($B595,tab_MinKomp[[Stanowisko / Position ]:[Stanowisko / Position ]],0)))</f>
        <v>n/a</v>
      </c>
      <c r="AY596" s="194" t="str">
        <f>IF(INDEX(tab_MinKomp[Six Sigma],MATCH($B595,tab_MinKomp[[Stanowisko / Position ]:[Stanowisko / Position ]],0))="n/a","n/a",AY595-INDEX(tab_MinKomp[Six Sigma],MATCH($B595,tab_MinKomp[[Stanowisko / Position ]:[Stanowisko / Position ]],0)))</f>
        <v>n/a</v>
      </c>
      <c r="AZ596" s="194" t="str">
        <f>IF(INDEX(tab_MinKomp[System BAAN / Distribution &amp; Supply Chain],MATCH($B595,tab_MinKomp[[Stanowisko / Position ]:[Stanowisko / Position ]],0))="n/a","n/a",AZ595-INDEX(tab_MinKomp[System BAAN / Distribution &amp; Supply Chain],MATCH($B595,tab_MinKomp[[Stanowisko / Position ]:[Stanowisko / Position ]],0)))</f>
        <v>n/a</v>
      </c>
      <c r="BA596" s="194" t="str">
        <f>IF(INDEX(tab_MinKomp[Gospodarka magazynowa / Lagerverwaltung],MATCH($B595,tab_MinKomp[[Stanowisko / Position ]:[Stanowisko / Position ]],0))="n/a","n/a",BA595-INDEX(tab_MinKomp[Gospodarka magazynowa / Lagerverwaltung],MATCH($B595,tab_MinKomp[[Stanowisko / Position ]:[Stanowisko / Position ]],0)))</f>
        <v>n/a</v>
      </c>
      <c r="BB596" s="194" t="str">
        <f>IF(INDEX(tab_MinKomp[Inwentaryzacja - organizacja i przebieg / Inventurprozess],MATCH($B595,tab_MinKomp[[Stanowisko / Position ]:[Stanowisko / Position ]],0))="n/a","n/a",BB595-INDEX(tab_MinKomp[Inwentaryzacja - organizacja i przebieg / Inventurprozess],MATCH($B595,tab_MinKomp[[Stanowisko / Position ]:[Stanowisko / Position ]],0)))</f>
        <v>n/a</v>
      </c>
      <c r="BC596" s="194" t="str">
        <f>IF(INDEX(tab_MinKomp[Organizacja dostaw / Versorgungsorganisation],MATCH($B595,tab_MinKomp[[Stanowisko / Position ]:[Stanowisko / Position ]],0))="n/a","n/a",BC595-INDEX(tab_MinKomp[Organizacja dostaw / Versorgungsorganisation],MATCH($B595,tab_MinKomp[[Stanowisko / Position ]:[Stanowisko / Position ]],0)))</f>
        <v>n/a</v>
      </c>
      <c r="BD596" s="194" t="str">
        <f>IF(INDEX(tab_MinKomp[Organizacja wysyłek / Organisation von Lieferungen],MATCH($B595,tab_MinKomp[[Stanowisko / Position ]:[Stanowisko / Position ]],0))="n/a","n/a",BD595-INDEX(tab_MinKomp[Organizacja wysyłek / Organisation von Lieferungen],MATCH($B595,tab_MinKomp[[Stanowisko / Position ]:[Stanowisko / Position ]],0)))</f>
        <v>n/a</v>
      </c>
      <c r="BE596" s="194" t="str">
        <f>IF(INDEX(tab_MinKomp[Analiza magazynowa - Program Polen.mdb / Inventuranalyse],MATCH($B595,tab_MinKomp[[Stanowisko / Position ]:[Stanowisko / Position ]],0))="n/a","n/a",BE595-INDEX(tab_MinKomp[Analiza magazynowa - Program Polen.mdb / Inventuranalyse],MATCH($B595,tab_MinKomp[[Stanowisko / Position ]:[Stanowisko / Position ]],0)))</f>
        <v>n/a</v>
      </c>
      <c r="BF596" s="190" t="str">
        <f>IF(INDEX(tab_MinKomp[MMOG (Materials Management Operations Guidelines)],MATCH($B595,tab_MinKomp[[Stanowisko / Position ]:[Stanowisko / Position ]],0))="n/a","n/a",BF595-INDEX(tab_MinKomp[MMOG (Materials Management Operations Guidelines)],MATCH($B595,tab_MinKomp[[Stanowisko / Position ]:[Stanowisko / Position ]],0)))</f>
        <v>n/a</v>
      </c>
      <c r="BG596" s="190" t="str">
        <f>IF(INDEX(tab_MinKomp[GPP],MATCH($B595,tab_MinKomp[[Stanowisko / Position ]:[Stanowisko / Position ]],0))="n/a","n/a",BG595-INDEX(tab_MinKomp[GPP],MATCH($B595,tab_MinKomp[[Stanowisko / Position ]:[Stanowisko / Position ]],0)))</f>
        <v>n/a</v>
      </c>
      <c r="BH596" s="190" t="str">
        <f>IF(INDEX(tab_MinKomp[AIAG (Automotive Industry Action Group)],MATCH($B595,tab_MinKomp[[Stanowisko / Position ]:[Stanowisko / Position ]],0))="n/a","n/a",BH595-INDEX(tab_MinKomp[AIAG (Automotive Industry Action Group)],MATCH($B595,tab_MinKomp[[Stanowisko / Position ]:[Stanowisko / Position ]],0)))</f>
        <v>n/a</v>
      </c>
      <c r="BI596" s="190" t="str">
        <f>IF(INDEX(tab_MinKomp[Super-G disputes],MATCH($B595,tab_MinKomp[[Stanowisko / Position ]:[Stanowisko / Position ]],0))="n/a","n/a",BI595-INDEX(tab_MinKomp[Super-G disputes],MATCH($B595,tab_MinKomp[[Stanowisko / Position ]:[Stanowisko / Position ]],0)))</f>
        <v>n/a</v>
      </c>
      <c r="BJ596" s="190" t="str">
        <f>IF(INDEX(tab_MinKomp[CMMS3/eDDL (Direct Data Link)],MATCH($B595,tab_MinKomp[[Stanowisko / Position ]:[Stanowisko / Position ]],0))="n/a","n/a",BJ595-INDEX(tab_MinKomp[CMMS3/eDDL (Direct Data Link)],MATCH($B595,tab_MinKomp[[Stanowisko / Position ]:[Stanowisko / Position ]],0)))</f>
        <v>n/a</v>
      </c>
      <c r="BK596" s="190" t="str">
        <f>IF(INDEX(tab_MinKomp[MP&amp;L (Material Planning and Logistics)],MATCH($B595,tab_MinKomp[[Stanowisko / Position ]:[Stanowisko / Position ]],0))="n/a","n/a",BK595-INDEX(tab_MinKomp[MP&amp;L (Material Planning and Logistics)],MATCH($B595,tab_MinKomp[[Stanowisko / Position ]:[Stanowisko / Position ]],0)))</f>
        <v>n/a</v>
      </c>
      <c r="BL596" s="190" t="str">
        <f>IF(INDEX(tab_MinKomp[Supplier delivery rating],MATCH($B595,tab_MinKomp[[Stanowisko / Position ]:[Stanowisko / Position ]],0))="n/a","n/a",BL595-INDEX(tab_MinKomp[Supplier delivery rating],MATCH($B595,tab_MinKomp[[Stanowisko / Position ]:[Stanowisko / Position ]],0)))</f>
        <v>n/a</v>
      </c>
      <c r="BM596" s="194" t="str">
        <f>IF(INDEX(tab_MinKomp[Planowanie produkcji / Produktionsplanung],MATCH($B595,tab_MinKomp[[Stanowisko / Position ]:[Stanowisko / Position ]],0))="n/a","n/a",BM595-INDEX(tab_MinKomp[Planowanie produkcji / Produktionsplanung],MATCH($B595,tab_MinKomp[[Stanowisko / Position ]:[Stanowisko / Position ]],0)))</f>
        <v>n/a</v>
      </c>
      <c r="BN596" s="194" t="str">
        <f>IF(INDEX(tab_MinKomp[Obsługa maszyn KVT / KVT Maschinenbedienung],MATCH($B595,tab_MinKomp[[Stanowisko / Position ]:[Stanowisko / Position ]],0))="n/a","n/a",BN595-INDEX(tab_MinKomp[Obsługa maszyn KVT / KVT Maschinenbedienung],MATCH($B595,tab_MinKomp[[Stanowisko / Position ]:[Stanowisko / Position ]],0)))</f>
        <v>n/a</v>
      </c>
      <c r="BO596" s="194" t="str">
        <f>IF(INDEX(tab_MinKomp[Obsługa maszyn KVT / KVT Maschinenbedienung],MATCH($B595,tab_MinKomp[[Stanowisko / Position ]:[Stanowisko / Position ]],0))="n/a","n/a",BO595-INDEX(tab_MinKomp[Obsługa maszyn KVT / KVT Maschinenbedienung],MATCH($B595,tab_MinKomp[[Stanowisko / Position ]:[Stanowisko / Position ]],0)))</f>
        <v>n/a</v>
      </c>
      <c r="BP596" s="194">
        <f>IF(INDEX(tab_MinKomp[Obsługa maszyn Novapax / Novapax Maschinenbedienung],MATCH($B595,tab_MinKomp[[Stanowisko / Position ]:[Stanowisko / Position ]],0))="n/a","n/a",BP595-INDEX(tab_MinKomp[Obsługa maszyn Novapax / Novapax Maschinenbedienung],MATCH($B595,tab_MinKomp[[Stanowisko / Position ]:[Stanowisko / Position ]],0)))</f>
        <v>-1</v>
      </c>
      <c r="BQ596" s="194" t="str">
        <f>IF(INDEX(tab_MinKomp[Obsługa maszyn Piovan / Piovan Maschinenbedienung],MATCH($B595,tab_MinKomp[[Stanowisko / Position ]:[Stanowisko / Position ]],0))="n/a","n/a",BQ595-INDEX(tab_MinKomp[Obsługa maszyn Piovan / Piovan Maschinenbedienung],MATCH($B595,tab_MinKomp[[Stanowisko / Position ]:[Stanowisko / Position ]],0)))</f>
        <v>n/a</v>
      </c>
      <c r="BR596" s="194">
        <f>IF(INDEX(tab_MinKomp[Eliminacja awarii / Beseitigung von Ausfällen],MATCH($B595,tab_MinKomp[[Stanowisko / Position ]:[Stanowisko / Position ]],0))="n/a","n/a",BR595-INDEX(tab_MinKomp[Eliminacja awarii / Beseitigung von Ausfällen],MATCH($B595,tab_MinKomp[[Stanowisko / Position ]:[Stanowisko / Position ]],0)))</f>
        <v>0</v>
      </c>
      <c r="BS596" s="194" t="str">
        <f>IF(INDEX(tab_MinKomp[Obsługa maszyn Piovan / Piovan Maschinenbedienung],MATCH($B595,tab_MinKomp[[Stanowisko / Position ]:[Stanowisko / Position ]],0))="n/a","n/a",BS595-INDEX(tab_MinKomp[Obsługa maszyn Piovan / Piovan Maschinenbedienung],MATCH($B595,tab_MinKomp[[Stanowisko / Position ]:[Stanowisko / Position ]],0)))</f>
        <v>n/a</v>
      </c>
      <c r="BT596" s="194" t="str">
        <f>IF(INDEX(tab_MinKomp[Obsługa maszyn Piovan / Piovan Maschinenbedienung],MATCH($B595,tab_MinKomp[[Stanowisko / Position ]:[Stanowisko / Position ]],0))="n/a","n/a",BT595-INDEX(tab_MinKomp[Obsługa maszyn Piovan / Piovan Maschinenbedienung],MATCH($B595,tab_MinKomp[[Stanowisko / Position ]:[Stanowisko / Position ]],0)))</f>
        <v>n/a</v>
      </c>
      <c r="BU596" s="194" t="str">
        <f>IF(INDEX(tab_MinKomp[Obsługa maszyn Piovan / Piovan Maschinenbedienung],MATCH($B595,tab_MinKomp[[Stanowisko / Position ]:[Stanowisko / Position ]],0))="n/a","n/a",BU595-INDEX(tab_MinKomp[Obsługa maszyn Piovan / Piovan Maschinenbedienung],MATCH($B595,tab_MinKomp[[Stanowisko / Position ]:[Stanowisko / Position ]],0)))</f>
        <v>n/a</v>
      </c>
      <c r="BV596" s="194" t="str">
        <f>IF(INDEX(tab_MinKomp[Obsługa maszyn Piovan / Piovan Maschinenbedienung],MATCH($B595,tab_MinKomp[[Stanowisko / Position ]:[Stanowisko / Position ]],0))="n/a","n/a",BV595-INDEX(tab_MinKomp[Obsługa maszyn Piovan / Piovan Maschinenbedienung],MATCH($B595,tab_MinKomp[[Stanowisko / Position ]:[Stanowisko / Position ]],0)))</f>
        <v>n/a</v>
      </c>
      <c r="BW596" s="194" t="str">
        <f>IF(INDEX(tab_MinKomp[Obsługa maszyn Piovan / Piovan Maschinenbedienung],MATCH($B595,tab_MinKomp[[Stanowisko / Position ]:[Stanowisko / Position ]],0))="n/a","n/a",BW595-INDEX(tab_MinKomp[Obsługa maszyn Piovan / Piovan Maschinenbedienung],MATCH($B595,tab_MinKomp[[Stanowisko / Position ]:[Stanowisko / Position ]],0)))</f>
        <v>n/a</v>
      </c>
      <c r="BX596" s="194" t="str">
        <f>IF(INDEX(tab_MinKomp[Obsługa maszyn Piovan / Piovan Maschinenbedienung],MATCH($B595,tab_MinKomp[[Stanowisko / Position ]:[Stanowisko / Position ]],0))="n/a","n/a",BX595-INDEX(tab_MinKomp[Obsługa maszyn Piovan / Piovan Maschinenbedienung],MATCH($B595,tab_MinKomp[[Stanowisko / Position ]:[Stanowisko / Position ]],0)))</f>
        <v>n/a</v>
      </c>
      <c r="BY596" s="194" t="str">
        <f>IF(INDEX(tab_MinKomp[Obsługa maszyn Engel / Engel Maschinenbedienung],MATCH($B595,tab_MinKomp[[Stanowisko / Position ]:[Stanowisko / Position ]],0))="n/a","n/a",BY595-INDEX(tab_MinKomp[Obsługa maszyn Engel / Engel Maschinenbedienung],MATCH($B595,tab_MinKomp[[Stanowisko / Position ]:[Stanowisko / Position ]],0)))</f>
        <v>n/a</v>
      </c>
      <c r="BZ596" s="194" t="str">
        <f>IF(INDEX(tab_MinKomp[Obsługa maszyn KVT / KVT Maschinenbedienung],MATCH($B595,tab_MinKomp[[Stanowisko / Position ]:[Stanowisko / Position ]],0))="n/a","n/a",BZ595-INDEX(tab_MinKomp[Obsługa maszyn KVT / KVT Maschinenbedienung],MATCH($B595,tab_MinKomp[[Stanowisko / Position ]:[Stanowisko / Position ]],0)))</f>
        <v>n/a</v>
      </c>
      <c r="CA596" s="194">
        <f>IF(INDEX(tab_MinKomp[Eliminacja awarii / Beseitigung von Ausfällen],MATCH($B595,tab_MinKomp[[Stanowisko / Position ]:[Stanowisko / Position ]],0))="n/a","n/a",CA595-INDEX(tab_MinKomp[Eliminacja awarii / Beseitigung von Ausfällen],MATCH($B595,tab_MinKomp[[Stanowisko / Position ]:[Stanowisko / Position ]],0)))</f>
        <v>0</v>
      </c>
      <c r="CB596" s="194" t="str">
        <f>IF(INDEX(tab_MinKomp[Obsługa maszyn ASL / ASL Maschinenbedienung],MATCH($B595,tab_MinKomp[[Stanowisko / Position ]:[Stanowisko / Position ]],0))="n/a","n/a",CB595-INDEX(tab_MinKomp[Obsługa maszyn ASL / ASL Maschinenbedienung],MATCH($B595,tab_MinKomp[[Stanowisko / Position ]:[Stanowisko / Position ]],0)))</f>
        <v>n/a</v>
      </c>
      <c r="CC596" s="194">
        <f>IF(INDEX(tab_MinKomp[Obsługa maszyn Novapax / Novapax Maschinenbedienung],MATCH($B595,tab_MinKomp[[Stanowisko / Position ]:[Stanowisko / Position ]],0))="n/a","n/a",CC595-INDEX(tab_MinKomp[Obsługa maszyn Novapax / Novapax Maschinenbedienung],MATCH($B595,tab_MinKomp[[Stanowisko / Position ]:[Stanowisko / Position ]],0)))</f>
        <v>-1</v>
      </c>
      <c r="CD596" s="194">
        <f>IF(INDEX(tab_MinKomp[Obsługa maszyn Novapax / Novapax Maschinenbedienung],MATCH($B595,tab_MinKomp[[Stanowisko / Position ]:[Stanowisko / Position ]],0))="n/a","n/a",CC595-INDEX(tab_MinKomp[Obsługa maszyn Novapax / Novapax Maschinenbedienung],MATCH($B595,tab_MinKomp[[Stanowisko / Position ]:[Stanowisko / Position ]],0)))</f>
        <v>-1</v>
      </c>
      <c r="CE596" s="194" t="str">
        <f>IF(INDEX(tab_MinKomp[Obsługa maszyn Piovan / Piovan Maschinenbedienung],MATCH($B595,tab_MinKomp[[Stanowisko / Position ]:[Stanowisko / Position ]],0))="n/a","n/a",CE595-INDEX(tab_MinKomp[Obsługa maszyn Piovan / Piovan Maschinenbedienung],MATCH($B595,tab_MinKomp[[Stanowisko / Position ]:[Stanowisko / Position ]],0)))</f>
        <v>n/a</v>
      </c>
      <c r="CF596" s="194" t="str">
        <f>IF(INDEX(tab_MinKomp[Obsługa maszyn Piovan / Piovan Maschinenbedienung],MATCH($B595,tab_MinKomp[[Stanowisko / Position ]:[Stanowisko / Position ]],0))="n/a","n/a",CF595-INDEX(tab_MinKomp[Obsługa maszyn Piovan / Piovan Maschinenbedienung],MATCH($B595,tab_MinKomp[[Stanowisko / Position ]:[Stanowisko / Position ]],0)))</f>
        <v>n/a</v>
      </c>
      <c r="CG596" s="194">
        <f>IF(INDEX(tab_MinKomp[Eliminacja awarii / Beseitigung von Ausfällen],MATCH($B595,tab_MinKomp[[Stanowisko / Position ]:[Stanowisko / Position ]],0))="n/a","n/a",CG595-INDEX(tab_MinKomp[Eliminacja awarii / Beseitigung von Ausfällen],MATCH($B595,tab_MinKomp[[Stanowisko / Position ]:[Stanowisko / Position ]],0)))</f>
        <v>0</v>
      </c>
      <c r="CH596" s="194" t="str">
        <f>IF(INDEX(tab_MinKomp[Wymagania VDA 6.5 Product / Forderungen],MATCH($B595,tab_MinKomp[[Stanowisko / Position ]:[Stanowisko / Position ]],0))="n/a","n/a",CH595-INDEX(tab_MinKomp[Wymagania VDA 6.5 Product / Forderungen],MATCH($B595,tab_MinKomp[[Stanowisko / Position ]:[Stanowisko / Position ]],0)))</f>
        <v>n/a</v>
      </c>
      <c r="CI596" s="194" t="str">
        <f>IF(INDEX(tab_MinKomp[Wymagania VDA 6.5 Product / Forderungen],MATCH($B595,tab_MinKomp[[Stanowisko / Position ]:[Stanowisko / Position ]],0))="n/a","n/a",CI595-INDEX(tab_MinKomp[Wymagania VDA 6.5 Product / Forderungen],MATCH($B595,tab_MinKomp[[Stanowisko / Position ]:[Stanowisko / Position ]],0)))</f>
        <v>n/a</v>
      </c>
      <c r="CJ596" s="194" t="str">
        <f>IF(INDEX(tab_MinKomp[Wymagania VDA 6.5 Product / Forderungen],MATCH($B595,tab_MinKomp[[Stanowisko / Position ]:[Stanowisko / Position ]],0))="n/a","n/a",CJ595-INDEX(tab_MinKomp[Wymagania VDA 6.5 Product / Forderungen],MATCH($B595,tab_MinKomp[[Stanowisko / Position ]:[Stanowisko / Position ]],0)))</f>
        <v>n/a</v>
      </c>
      <c r="CK596" s="194" t="str">
        <f>IF(INDEX(tab_MinKomp[Wymagania VDA 6.5 Product / Forderungen],MATCH($B595,tab_MinKomp[[Stanowisko / Position ]:[Stanowisko / Position ]],0))="n/a","n/a",CK595-INDEX(tab_MinKomp[Wymagania VDA 6.5 Product / Forderungen],MATCH($B595,tab_MinKomp[[Stanowisko / Position ]:[Stanowisko / Position ]],0)))</f>
        <v>n/a</v>
      </c>
      <c r="CL596" s="194" t="str">
        <f>IF(INDEX(tab_MinKomp[Wymagania VDA 6.5 Product / Forderungen],MATCH($B595,tab_MinKomp[[Stanowisko / Position ]:[Stanowisko / Position ]],0))="n/a","n/a",CL595-INDEX(tab_MinKomp[Wymagania VDA 6.5 Product / Forderungen],MATCH($B595,tab_MinKomp[[Stanowisko / Position ]:[Stanowisko / Position ]],0)))</f>
        <v>n/a</v>
      </c>
      <c r="CM596" s="194" t="str">
        <f>IF(INDEX(tab_MinKomp[Informatyka ogólna (techniczne i systemowe) / Allgemeine IT (Technik und System)],MATCH($B595,tab_MinKomp[[Stanowisko / Position ]:[Stanowisko / Position ]],0))="n/a","n/a",CM595-INDEX(tab_MinKomp[Informatyka ogólna (techniczne i systemowe) / Allgemeine IT (Technik und System)],MATCH($B595,tab_MinKomp[[Stanowisko / Position ]:[Stanowisko / Position ]],0)))</f>
        <v>n/a</v>
      </c>
      <c r="CN596" s="194" t="str">
        <f>IF(INDEX(tab_MinKomp[Sieci komputerowe / Computernetzwerke],MATCH($B595,tab_MinKomp[[Stanowisko / Position ]:[Stanowisko / Position ]],0))="n/a","n/a",CN595-INDEX(tab_MinKomp[Sieci komputerowe / Computernetzwerke],MATCH($B595,tab_MinKomp[[Stanowisko / Position ]:[Stanowisko / Position ]],0)))</f>
        <v>n/a</v>
      </c>
      <c r="CO596" s="194" t="str">
        <f>IF(INDEX(tab_MinKomp[Hardware (komputery PC, drukarki biurowe i etykietowe, telefonia stacjonarna i mobilna) (PC, Drucker, Telefpne, Handys)],MATCH($B595,tab_MinKomp[[Stanowisko / Position ]:[Stanowisko / Position ]],0))="n/a","n/a",CO595-INDEX(tab_MinKomp[Hardware (komputery PC, drukarki biurowe i etykietowe, telefonia stacjonarna i mobilna) (PC, Drucker, Telefpne, Handys)],MATCH($B595,tab_MinKomp[[Stanowisko / Position ]:[Stanowisko / Position ]],0)))</f>
        <v>n/a</v>
      </c>
      <c r="CP596" s="194" t="str">
        <f>IF(INDEX(tab_MinKomp[Software &amp; Systems (MS Office, MS Remote Desktop)],MATCH($B595,tab_MinKomp[[Stanowisko / Position ]:[Stanowisko / Position ]],0))="n/a","n/a",CP595-INDEX(tab_MinKomp[Software &amp; Systems (MS Office, MS Remote Desktop)],MATCH($B595,tab_MinKomp[[Stanowisko / Position ]:[Stanowisko / Position ]],0)))</f>
        <v>n/a</v>
      </c>
      <c r="CQ596" s="194" t="str">
        <f>IF(INDEX(tab_MinKomp[Programowanie obiektowe (PHP) / Objektprogrammierung],MATCH($B595,tab_MinKomp[[Stanowisko / Position ]:[Stanowisko / Position ]],0))="n/a","n/a",CQ595-INDEX(tab_MinKomp[Programowanie obiektowe (PHP) / Objektprogrammierung],MATCH($B595,tab_MinKomp[[Stanowisko / Position ]:[Stanowisko / Position ]],0)))</f>
        <v>n/a</v>
      </c>
      <c r="CR596" s="194" t="str">
        <f>IF(INDEX(tab_MinKomp[Scrum],MATCH($B595,tab_MinKomp[[Stanowisko / Position ]:[Stanowisko / Position ]],0))="n/a","n/a",CR595-INDEX(tab_MinKomp[Scrum],MATCH($B595,tab_MinKomp[[Stanowisko / Position ]:[Stanowisko / Position ]],0)))</f>
        <v>n/a</v>
      </c>
      <c r="CS596" s="194" t="str">
        <f>IF(INDEX(tab_MinKomp[SQL (MySQL)],MATCH($B595,tab_MinKomp[[Stanowisko / Position ]:[Stanowisko / Position ]],0))="n/a","n/a",CS595-INDEX(tab_MinKomp[SQL (MySQL)],MATCH($B595,tab_MinKomp[[Stanowisko / Position ]:[Stanowisko / Position ]],0)))</f>
        <v>n/a</v>
      </c>
      <c r="CT596" s="194" t="str">
        <f>IF(INDEX(tab_MinKomp[Javascript],MATCH($B595,tab_MinKomp[[Stanowisko / Position ]:[Stanowisko / Position ]],0))="n/a","n/a",CT595-INDEX(tab_MinKomp[Javascript],MATCH($B595,tab_MinKomp[[Stanowisko / Position ]:[Stanowisko / Position ]],0)))</f>
        <v>n/a</v>
      </c>
      <c r="CU596" s="194" t="str">
        <f>IF(INDEX(tab_MinKomp[Joomla],MATCH($B595,tab_MinKomp[[Stanowisko / Position ]:[Stanowisko / Position ]],0))="n/a","n/a",CU595-INDEX(tab_MinKomp[Joomla],MATCH($B595,tab_MinKomp[[Stanowisko / Position ]:[Stanowisko / Position ]],0)))</f>
        <v>n/a</v>
      </c>
      <c r="CV596" s="194" t="str">
        <f>IF(INDEX(tab_MinKomp[Bash],MATCH($B595,tab_MinKomp[[Stanowisko / Position ]:[Stanowisko / Position ]],0))="n/a","n/a",CV595-INDEX(tab_MinKomp[Bash],MATCH($B595,tab_MinKomp[[Stanowisko / Position ]:[Stanowisko / Position ]],0)))</f>
        <v>n/a</v>
      </c>
      <c r="CW596" s="194">
        <f>IF(INDEX(tab_MinKomp[Systemy MES (HYDRA / SFMS)],MATCH($B595,tab_MinKomp[[Stanowisko / Position ]:[Stanowisko / Position ]],0))="n/a","n/a",CW595-INDEX(tab_MinKomp[Systemy MES (HYDRA / SFMS)],MATCH($B595,tab_MinKomp[[Stanowisko / Position ]:[Stanowisko / Position ]],0)))</f>
        <v>-1</v>
      </c>
      <c r="CX596" s="194" t="str">
        <f>IF(INDEX(tab_MinKomp[HTML / CSS],MATCH($B595,tab_MinKomp[[Stanowisko / Position ]:[Stanowisko / Position ]],0))="n/a","n/a",CX595-INDEX(tab_MinKomp[HTML / CSS],MATCH($B595,tab_MinKomp[[Stanowisko / Position ]:[Stanowisko / Position ]],0)))</f>
        <v>n/a</v>
      </c>
      <c r="CY596" s="194" t="str">
        <f>IF(INDEX(tab_MinKomp[SYSTEM PR],MATCH($B595,tab_MinKomp[[Stanowisko / Position ]:[Stanowisko / Position ]],0))="n/a","n/a",CY595-INDEX(tab_MinKomp[SYSTEM PR],MATCH($B595,tab_MinKomp[[Stanowisko / Position ]:[Stanowisko / Position ]],0)))</f>
        <v>n/a</v>
      </c>
      <c r="CZ596" s="194" t="str">
        <f>IF(INDEX(tab_MinKomp[System Einkauf XP / EBA],MATCH($B595,tab_MinKomp[[Stanowisko / Position ]:[Stanowisko / Position ]],0))="n/a","n/a",CZ595-INDEX(tab_MinKomp[System Einkauf XP / EBA],MATCH($B595,tab_MinKomp[[Stanowisko / Position ]:[Stanowisko / Position ]],0)))</f>
        <v>n/a</v>
      </c>
      <c r="DA596" s="194" t="str">
        <f>IF(INDEX(tab_MinKomp[Techniki negocjacyjne / Verhandlungstechniken],MATCH($B595,tab_MinKomp[[Stanowisko / Position ]:[Stanowisko / Position ]],0))="n/a","n/a",DA595-INDEX(tab_MinKomp[Techniki negocjacyjne / Verhandlungstechniken],MATCH($B595,tab_MinKomp[[Stanowisko / Position ]:[Stanowisko / Position ]],0)))</f>
        <v>n/a</v>
      </c>
      <c r="DB596" s="194" t="str">
        <f>IF(INDEX(tab_MinKomp[Znajomość rynku branżowego / Kenntnis des Industrie Marktes],MATCH($B595,tab_MinKomp[[Stanowisko / Position ]:[Stanowisko / Position ]],0))="n/a","n/a",DB595-INDEX(tab_MinKomp[Znajomość rynku branżowego / Kenntnis des Industrie Marktes],MATCH($B595,tab_MinKomp[[Stanowisko / Position ]:[Stanowisko / Position ]],0)))</f>
        <v>n/a</v>
      </c>
      <c r="DC596" s="194" t="str">
        <f>IF(INDEX(tab_MinKomp[SUPPLIER MANAGEMENT],MATCH($B595,tab_MinKomp[[Stanowisko / Position ]:[Stanowisko / Position ]],0))="n/a","n/a",DC595-INDEX(tab_MinKomp[SUPPLIER MANAGEMENT],MATCH($B595,tab_MinKomp[[Stanowisko / Position ]:[Stanowisko / Position ]],0)))</f>
        <v>n/a</v>
      </c>
      <c r="DD596" s="194" t="str">
        <f>IF(INDEX(tab_MinKomp[SUPPLIER MANAGEMENT],MATCH($B595,tab_MinKomp[[Stanowisko / Position ]:[Stanowisko / Position ]],0))="n/a","n/a",DD595-INDEX(tab_MinKomp[SUPPLIER MANAGEMENT],MATCH($B595,tab_MinKomp[[Stanowisko / Position ]:[Stanowisko / Position ]],0)))</f>
        <v>n/a</v>
      </c>
      <c r="DE596" s="194" t="str">
        <f>IF(INDEX(tab_MinKomp[SUPPLIER MANAGEMENT],MATCH($B595,tab_MinKomp[[Stanowisko / Position ]:[Stanowisko / Position ]],0))="n/a","n/a",DE595-INDEX(tab_MinKomp[SUPPLIER MANAGEMENT],MATCH($B595,tab_MinKomp[[Stanowisko / Position ]:[Stanowisko / Position ]],0)))</f>
        <v>n/a</v>
      </c>
      <c r="DF596" s="194">
        <f>IF(INDEX(tab_MinKomp[LEAN MANAGEMENT],MATCH($B595,tab_MinKomp[[Stanowisko / Position ]:[Stanowisko / Position ]],0))="n/a","n/a",DF595-INDEX(tab_MinKomp[LEAN MANAGEMENT],MATCH($B595,tab_MinKomp[[Stanowisko / Position ]:[Stanowisko / Position ]],0)))</f>
        <v>0</v>
      </c>
      <c r="DG596" s="194" t="str">
        <f>IF(INDEX(tab_MinKomp[PPAP/PSW],MATCH($B595,tab_MinKomp[[Stanowisko / Position ]:[Stanowisko / Position ]],0))="n/a","n/a",DG595-INDEX(tab_MinKomp[PPAP/PSW],MATCH($B595,tab_MinKomp[[Stanowisko / Position ]:[Stanowisko / Position ]],0)))</f>
        <v>n/a</v>
      </c>
      <c r="DH596" s="194" t="str">
        <f>IF(INDEX(tab_MinKomp[SUPPLIER MANAGEMENT],MATCH($B595,tab_MinKomp[[Stanowisko / Position ]:[Stanowisko / Position ]],0))="n/a","n/a",DH595-INDEX(tab_MinKomp[SUPPLIER MANAGEMENT],MATCH($B595,tab_MinKomp[[Stanowisko / Position ]:[Stanowisko / Position ]],0)))</f>
        <v>n/a</v>
      </c>
      <c r="DI596" s="194" t="str">
        <f>IF(INDEX(tab_MinKomp[OBSŁUGA PORTALI KLIENTA / Kundenportale],MATCH($B595,tab_MinKomp[[Stanowisko / Position ]:[Stanowisko / Position ]],0))="n/a","n/a",DI595-INDEX(tab_MinKomp[OBSŁUGA PORTALI KLIENTA / Kundenportale],MATCH($B595,tab_MinKomp[[Stanowisko / Position ]:[Stanowisko / Position ]],0)))</f>
        <v>n/a</v>
      </c>
      <c r="DJ596" s="194" t="str">
        <f>IF(INDEX(tab_MinKomp[Obsługa systemu BABTECQ / BABTECQ System],MATCH($B595,tab_MinKomp[[Stanowisko / Position ]:[Stanowisko / Position ]],0))="n/a","n/a",DJ595-INDEX(tab_MinKomp[Obsługa systemu BABTECQ / BABTECQ System],MATCH($B595,tab_MinKomp[[Stanowisko / Position ]:[Stanowisko / Position ]],0)))</f>
        <v>n/a</v>
      </c>
      <c r="DK596" s="194" t="str">
        <f>IF(INDEX(tab_MinKomp[Rysunek techniczny / technische Zeichnung],MATCH($B595,tab_MinKomp[[Stanowisko / Position ]:[Stanowisko / Position ]],0))="n/a","n/a",DK595-INDEX(tab_MinKomp[Rysunek techniczny / technische Zeichnung],MATCH($B595,tab_MinKomp[[Stanowisko / Position ]:[Stanowisko / Position ]],0)))</f>
        <v>n/a</v>
      </c>
      <c r="DL596" s="194" t="str">
        <f>IF(INDEX(tab_MinKomp[Kalibracja / Kalibrierung],MATCH($B595,tab_MinKomp[[Stanowisko / Position ]:[Stanowisko / Position ]],0))="n/a","n/a",DL595-INDEX(tab_MinKomp[Kalibracja / Kalibrierung],MATCH($B595,tab_MinKomp[[Stanowisko / Position ]:[Stanowisko / Position ]],0)))</f>
        <v>n/a</v>
      </c>
      <c r="DM596" s="194" t="str">
        <f>IF(INDEX(tab_MinKomp[Rekwalifikacja / Requalifizierung],MATCH($B595,tab_MinKomp[[Stanowisko / Position ]:[Stanowisko / Position ]],0))="n/a","n/a",DM595-INDEX(tab_MinKomp[Rekwalifikacja / Requalifizierung],MATCH($B595,tab_MinKomp[[Stanowisko / Position ]:[Stanowisko / Position ]],0)))</f>
        <v>n/a</v>
      </c>
      <c r="DN596" s="190" t="str">
        <f>IF(INDEX(tab_MinKomp[Testy czystości / Reinheitstests],MATCH($B595,tab_MinKomp[[Stanowisko / Position ]:[Stanowisko / Position ]],0))="n/a","n/a",DN595-INDEX(tab_MinKomp[Testy czystości / Reinheitstests],MATCH($B595,tab_MinKomp[[Stanowisko / Position ]:[Stanowisko / Position ]],0)))</f>
        <v>n/a</v>
      </c>
      <c r="DO596" s="190" t="str">
        <f>IF(INDEX(tab_MinKomp[Testy czystości / Reinheitstests],MATCH($B595,tab_MinKomp[[Stanowisko / Position ]:[Stanowisko / Position ]],0))="n/a","n/a",DO595-INDEX(tab_MinKomp[Testy czystości / Reinheitstests],MATCH($B595,tab_MinKomp[[Stanowisko / Position ]:[Stanowisko / Position ]],0)))</f>
        <v>n/a</v>
      </c>
      <c r="DP596" s="190" t="str">
        <f>IF(INDEX(tab_MinKomp[Testy czystości / Reinheitstests],MATCH($B595,tab_MinKomp[[Stanowisko / Position ]:[Stanowisko / Position ]],0))="n/a","n/a",DP595-INDEX(tab_MinKomp[Testy czystości / Reinheitstests],MATCH($B595,tab_MinKomp[[Stanowisko / Position ]:[Stanowisko / Position ]],0)))</f>
        <v>n/a</v>
      </c>
      <c r="DQ596" s="190" t="str">
        <f>IF(INDEX(tab_MinKomp[Testy czystości / Reinheitstests],MATCH($B595,tab_MinKomp[[Stanowisko / Position ]:[Stanowisko / Position ]],0))="n/a","n/a",DQ595-INDEX(tab_MinKomp[Testy czystości / Reinheitstests],MATCH($B595,tab_MinKomp[[Stanowisko / Position ]:[Stanowisko / Position ]],0)))</f>
        <v>n/a</v>
      </c>
      <c r="DR596" s="190" t="str">
        <f>IF(INDEX(tab_MinKomp[Testy czystości / Reinheitstests],MATCH($B595,tab_MinKomp[[Stanowisko / Position ]:[Stanowisko / Position ]],0))="n/a","n/a",DR595-INDEX(tab_MinKomp[Testy czystości / Reinheitstests],MATCH($B595,tab_MinKomp[[Stanowisko / Position ]:[Stanowisko / Position ]],0)))</f>
        <v>n/a</v>
      </c>
      <c r="DS596" s="190" t="str">
        <f>IF(INDEX(tab_MinKomp[Testy czystości / Reinheitstests],MATCH($B595,tab_MinKomp[[Stanowisko / Position ]:[Stanowisko / Position ]],0))="n/a","n/a",DS595-INDEX(tab_MinKomp[Testy czystości / Reinheitstests],MATCH($B595,tab_MinKomp[[Stanowisko / Position ]:[Stanowisko / Position ]],0)))</f>
        <v>n/a</v>
      </c>
      <c r="DT596" s="194" t="str">
        <f>IF(INDEX(tab_MinKomp[SUPPLIER MANAGEMENT],MATCH($B595,tab_MinKomp[[Stanowisko / Position ]:[Stanowisko / Position ]],0))="n/a","n/a",DT595-INDEX(tab_MinKomp[SUPPLIER MANAGEMENT],MATCH($B595,tab_MinKomp[[Stanowisko / Position ]:[Stanowisko / Position ]],0)))</f>
        <v>n/a</v>
      </c>
      <c r="DU596" s="190" t="str">
        <f>IF(INDEX(tab_MinKomp[Testy czystości / Reinheitstests],MATCH($B595,tab_MinKomp[[Stanowisko / Position ]:[Stanowisko / Position ]],0))="n/a","n/a",DU595-INDEX(tab_MinKomp[Testy czystości / Reinheitstests],MATCH($B595,tab_MinKomp[[Stanowisko / Position ]:[Stanowisko / Position ]],0)))</f>
        <v>n/a</v>
      </c>
      <c r="DV596" s="190" t="str">
        <f>IF(INDEX(tab_MinKomp[Testy czystości / Reinheitstests],MATCH($B595,tab_MinKomp[[Stanowisko / Position ]:[Stanowisko / Position ]],0))="n/a","n/a",DV595-INDEX(tab_MinKomp[Testy czystości / Reinheitstests],MATCH($B595,tab_MinKomp[[Stanowisko / Position ]:[Stanowisko / Position ]],0)))</f>
        <v>n/a</v>
      </c>
      <c r="DW596" s="190" t="str">
        <f>IF(INDEX(tab_MinKomp[Testy czystości / Reinheitstests],MATCH($B595,tab_MinKomp[[Stanowisko / Position ]:[Stanowisko / Position ]],0))="n/a","n/a",DW595-INDEX(tab_MinKomp[Testy czystości / Reinheitstests],MATCH($B595,tab_MinKomp[[Stanowisko / Position ]:[Stanowisko / Position ]],0)))</f>
        <v>n/a</v>
      </c>
      <c r="DX596" s="190" t="str">
        <f>IF(INDEX(tab_MinKomp[Testy czystości / Reinheitstests],MATCH($B595,tab_MinKomp[[Stanowisko / Position ]:[Stanowisko / Position ]],0))="n/a","n/a",DX595-INDEX(tab_MinKomp[Testy czystości / Reinheitstests],MATCH($B595,tab_MinKomp[[Stanowisko / Position ]:[Stanowisko / Position ]],0)))</f>
        <v>n/a</v>
      </c>
      <c r="DY596" s="190" t="str">
        <f>IF(INDEX(tab_MinKomp[Testy czystości / Reinheitstests],MATCH($B595,tab_MinKomp[[Stanowisko / Position ]:[Stanowisko / Position ]],0))="n/a","n/a",DY595-INDEX(tab_MinKomp[Testy czystości / Reinheitstests],MATCH($B595,tab_MinKomp[[Stanowisko / Position ]:[Stanowisko / Position ]],0)))</f>
        <v>n/a</v>
      </c>
      <c r="DZ596" s="190" t="str">
        <f>IF(INDEX(tab_MinKomp[Testy czystości / Reinheitstests],MATCH($B595,tab_MinKomp[[Stanowisko / Position ]:[Stanowisko / Position ]],0))="n/a","n/a",DZ595-INDEX(tab_MinKomp[Testy czystości / Reinheitstests],MATCH($B595,tab_MinKomp[[Stanowisko / Position ]:[Stanowisko / Position ]],0)))</f>
        <v>n/a</v>
      </c>
      <c r="EA596" s="194" t="str">
        <f>IF(INDEX(tab_MinKomp[SUPPLIER MANAGEMENT],MATCH($B595,tab_MinKomp[[Stanowisko / Position ]:[Stanowisko / Position ]],0))="n/a","n/a",EA595-INDEX(tab_MinKomp[SUPPLIER MANAGEMENT],MATCH($B595,tab_MinKomp[[Stanowisko / Position ]:[Stanowisko / Position ]],0)))</f>
        <v>n/a</v>
      </c>
      <c r="EB596" s="190" t="str">
        <f>IF(INDEX(tab_MinKomp[Testy czystości / Reinheitstests],MATCH($B595,tab_MinKomp[[Stanowisko / Position ]:[Stanowisko / Position ]],0))="n/a","n/a",EB595-INDEX(tab_MinKomp[Testy czystości / Reinheitstests],MATCH($B595,tab_MinKomp[[Stanowisko / Position ]:[Stanowisko / Position ]],0)))</f>
        <v>n/a</v>
      </c>
      <c r="EC596" s="190" t="str">
        <f>IF(INDEX(tab_MinKomp[Testy czystości / Reinheitstests],MATCH($B595,tab_MinKomp[[Stanowisko / Position ]:[Stanowisko / Position ]],0))="n/a","n/a",EC595-INDEX(tab_MinKomp[Testy czystości / Reinheitstests],MATCH($B595,tab_MinKomp[[Stanowisko / Position ]:[Stanowisko / Position ]],0)))</f>
        <v>n/a</v>
      </c>
      <c r="ED596" s="190" t="str">
        <f>IF(INDEX(tab_MinKomp[Testy czystości / Reinheitstests],MATCH($B595,tab_MinKomp[[Stanowisko / Position ]:[Stanowisko / Position ]],0))="n/a","n/a",ED595-INDEX(tab_MinKomp[Testy czystości / Reinheitstests],MATCH($B595,tab_MinKomp[[Stanowisko / Position ]:[Stanowisko / Position ]],0)))</f>
        <v>n/a</v>
      </c>
      <c r="EE596" s="190" t="str">
        <f>IF(INDEX(tab_MinKomp[Testy czystości / Reinheitstests],MATCH($B595,tab_MinKomp[[Stanowisko / Position ]:[Stanowisko / Position ]],0))="n/a","n/a",EE595-INDEX(tab_MinKomp[Testy czystości / Reinheitstests],MATCH($B595,tab_MinKomp[[Stanowisko / Position ]:[Stanowisko / Position ]],0)))</f>
        <v>n/a</v>
      </c>
      <c r="EF596" s="190" t="str">
        <f>IF(INDEX(tab_MinKomp[Testy czystości / Reinheitstests],MATCH($B595,tab_MinKomp[[Stanowisko / Position ]:[Stanowisko / Position ]],0))="n/a","n/a",EF595-INDEX(tab_MinKomp[Testy czystości / Reinheitstests],MATCH($B595,tab_MinKomp[[Stanowisko / Position ]:[Stanowisko / Position ]],0)))</f>
        <v>n/a</v>
      </c>
      <c r="EG596" s="190" t="str">
        <f>IF(INDEX(tab_MinKomp[Testy czystości / Reinheitstests],MATCH($B595,tab_MinKomp[[Stanowisko / Position ]:[Stanowisko / Position ]],0))="n/a","n/a",EG595-INDEX(tab_MinKomp[Testy czystości / Reinheitstests],MATCH($B595,tab_MinKomp[[Stanowisko / Position ]:[Stanowisko / Position ]],0)))</f>
        <v>n/a</v>
      </c>
      <c r="EH596" s="190" t="str">
        <f>IF(INDEX(tab_MinKomp[Testy czystości / Reinheitstests],MATCH($B595,tab_MinKomp[[Stanowisko / Position ]:[Stanowisko / Position ]],0))="n/a","n/a",EH595-INDEX(tab_MinKomp[Testy czystości / Reinheitstests],MATCH($B595,tab_MinKomp[[Stanowisko / Position ]:[Stanowisko / Position ]],0)))</f>
        <v>n/a</v>
      </c>
      <c r="EI596" s="190" t="str">
        <f>IF(INDEX(tab_MinKomp[Testy czystości / Reinheitstests],MATCH($B595,tab_MinKomp[[Stanowisko / Position ]:[Stanowisko / Position ]],0))="n/a","n/a",EI595-INDEX(tab_MinKomp[Testy czystości / Reinheitstests],MATCH($B595,tab_MinKomp[[Stanowisko / Position ]:[Stanowisko / Position ]],0)))</f>
        <v>n/a</v>
      </c>
      <c r="EJ596" s="190" t="str">
        <f>IF(INDEX(tab_MinKomp[Testy czystości / Reinheitstests],MATCH($B595,tab_MinKomp[[Stanowisko / Position ]:[Stanowisko / Position ]],0))="n/a","n/a",EJ595-INDEX(tab_MinKomp[Testy czystości / Reinheitstests],MATCH($B595,tab_MinKomp[[Stanowisko / Position ]:[Stanowisko / Position ]],0)))</f>
        <v>n/a</v>
      </c>
      <c r="EK596" s="190" t="str">
        <f>IF(INDEX(tab_MinKomp[Testy czystości / Reinheitstests],MATCH($B595,tab_MinKomp[[Stanowisko / Position ]:[Stanowisko / Position ]],0))="n/a","n/a",EK595-INDEX(tab_MinKomp[Testy czystości / Reinheitstests],MATCH($B595,tab_MinKomp[[Stanowisko / Position ]:[Stanowisko / Position ]],0)))</f>
        <v>n/a</v>
      </c>
      <c r="EL596" s="190" t="str">
        <f>IF(INDEX(tab_MinKomp[Testy czystości / Reinheitstests],MATCH($B595,tab_MinKomp[[Stanowisko / Position ]:[Stanowisko / Position ]],0))="n/a","n/a",EL595-INDEX(tab_MinKomp[Testy czystości / Reinheitstests],MATCH($B595,tab_MinKomp[[Stanowisko / Position ]:[Stanowisko / Position ]],0)))</f>
        <v>n/a</v>
      </c>
      <c r="EM596" s="190" t="str">
        <f>IF(INDEX(tab_MinKomp[Testy czystości / Reinheitstests],MATCH($B595,tab_MinKomp[[Stanowisko / Position ]:[Stanowisko / Position ]],0))="n/a","n/a",EM595-INDEX(tab_MinKomp[Testy czystości / Reinheitstests],MATCH($B595,tab_MinKomp[[Stanowisko / Position ]:[Stanowisko / Position ]],0)))</f>
        <v>n/a</v>
      </c>
      <c r="EN596" s="190" t="str">
        <f>IF(INDEX(tab_MinKomp[Testy czystości / Reinheitstests],MATCH($B595,tab_MinKomp[[Stanowisko / Position ]:[Stanowisko / Position ]],0))="n/a","n/a",EN595-INDEX(tab_MinKomp[Testy czystości / Reinheitstests],MATCH($B595,tab_MinKomp[[Stanowisko / Position ]:[Stanowisko / Position ]],0)))</f>
        <v>n/a</v>
      </c>
      <c r="EO596" s="194" t="str">
        <f>IF(INDEX(tab_MinKomp[Konserwacja Rep],MATCH($B595,tab_MinKomp[[Stanowisko / Position ]:[Stanowisko / Position ]],0))="n/a","n/a",EO595-INDEX(tab_MinKomp[Konserwacja Rep],MATCH($B595,tab_MinKomp[[Stanowisko / Position ]:[Stanowisko / Position ]],0)))</f>
        <v>n/a</v>
      </c>
      <c r="EP596" s="194" t="str">
        <f>IF(INDEX(tab_MinKomp[[Konserwacja Engel ]],MATCH($B595,tab_MinKomp[[Stanowisko / Position ]:[Stanowisko / Position ]],0))="n/a","n/a",EP595-INDEX(tab_MinKomp[[Konserwacja Engel ]],MATCH($B595,tab_MinKomp[[Stanowisko / Position ]:[Stanowisko / Position ]],0)))</f>
        <v>n/a</v>
      </c>
      <c r="EQ596" s="194" t="str">
        <f>IF(INDEX(tab_MinKomp[Konserwacja B 50],MATCH($B595,tab_MinKomp[[Stanowisko / Position ]:[Stanowisko / Position ]],0))="n/a","n/a",EQ595-INDEX(tab_MinKomp[Konserwacja B 50],MATCH($B595,tab_MinKomp[[Stanowisko / Position ]:[Stanowisko / Position ]],0)))</f>
        <v>n/a</v>
      </c>
      <c r="ER596" s="194" t="str">
        <f>IF(INDEX(tab_MinKomp[[Konserwacja EOL ]],MATCH($B595,tab_MinKomp[[Stanowisko / Position ]:[Stanowisko / Position ]],0))="n/a","n/a",ER595-INDEX(tab_MinKomp[[Konserwacja EOL ]],MATCH($B595,tab_MinKomp[[Stanowisko / Position ]:[Stanowisko / Position ]],0)))</f>
        <v>n/a</v>
      </c>
      <c r="ES596" s="194" t="str">
        <f>IF(INDEX(tab_MinKomp[Konserwacja Branson],MATCH($B595,tab_MinKomp[[Stanowisko / Position ]:[Stanowisko / Position ]],0))="n/a","n/a",ES595-INDEX(tab_MinKomp[Konserwacja Branson],MATCH($B595,tab_MinKomp[[Stanowisko / Position ]:[Stanowisko / Position ]],0)))</f>
        <v>n/a</v>
      </c>
      <c r="ET596" s="194" t="str">
        <f>IF(INDEX(tab_MinKomp[Konserwacja coolery],MATCH($B595,tab_MinKomp[[Stanowisko / Position ]:[Stanowisko / Position ]],0))="n/a","n/a",ET595-INDEX(tab_MinKomp[Konserwacja coolery],MATCH($B595,tab_MinKomp[[Stanowisko / Position ]:[Stanowisko / Position ]],0)))</f>
        <v>n/a</v>
      </c>
      <c r="EU596" s="194" t="str">
        <f>IF(INDEX(tab_MinKomp[Konserwacja piecy],MATCH($B595,tab_MinKomp[[Stanowisko / Position ]:[Stanowisko / Position ]],0))="n/a","n/a",EU595-INDEX(tab_MinKomp[Konserwacja piecy],MATCH($B595,tab_MinKomp[[Stanowisko / Position ]:[Stanowisko / Position ]],0)))</f>
        <v>n/a</v>
      </c>
      <c r="EV596" s="194" t="str">
        <f>IF(INDEX(tab_MinKomp[Rysunek techniczny- czytanie],MATCH($B595,tab_MinKomp[[Stanowisko / Position ]:[Stanowisko / Position ]],0))="n/a","n/a",EV595-INDEX(tab_MinKomp[Rysunek techniczny- czytanie],MATCH($B595,tab_MinKomp[[Stanowisko / Position ]:[Stanowisko / Position ]],0)))</f>
        <v>n/a</v>
      </c>
      <c r="EW596" s="194" t="str">
        <f>IF(INDEX(tab_MinKomp[Elektryka],MATCH($B595,tab_MinKomp[[Stanowisko / Position ]:[Stanowisko / Position ]],0))="n/a","n/a",EW595-INDEX(tab_MinKomp[Elektryka],MATCH($B595,tab_MinKomp[[Stanowisko / Position ]:[Stanowisko / Position ]],0)))</f>
        <v>n/a</v>
      </c>
      <c r="EX596" s="194" t="str">
        <f>IF(INDEX(tab_MinKomp[Pneumatyka],MATCH($B595,tab_MinKomp[[Stanowisko / Position ]:[Stanowisko / Position ]],0))="n/a","n/a",EX595-INDEX(tab_MinKomp[Pneumatyka],MATCH($B595,tab_MinKomp[[Stanowisko / Position ]:[Stanowisko / Position ]],0)))</f>
        <v>n/a</v>
      </c>
      <c r="EY596" s="194" t="str">
        <f>IF(INDEX(tab_MinKomp[[Hydraulika ]],MATCH($B595,tab_MinKomp[[Stanowisko / Position ]:[Stanowisko / Position ]],0))="n/a","n/a",EY595-INDEX(tab_MinKomp[[Hydraulika ]],MATCH($B595,tab_MinKomp[[Stanowisko / Position ]:[Stanowisko / Position ]],0)))</f>
        <v>n/a</v>
      </c>
      <c r="EZ596" s="194" t="str">
        <f>IF(INDEX(tab_MinKomp[Podciśnienie],MATCH($B595,tab_MinKomp[[Stanowisko / Position ]:[Stanowisko / Position ]],0))="n/a","n/a",EZ595-INDEX(tab_MinKomp[Podciśnienie],MATCH($B595,tab_MinKomp[[Stanowisko / Position ]:[Stanowisko / Position ]],0)))</f>
        <v>n/a</v>
      </c>
      <c r="FA596" s="194" t="str">
        <f>IF(INDEX(tab_MinKomp[Usuwanie awarii],MATCH($B595,tab_MinKomp[[Stanowisko / Position ]:[Stanowisko / Position ]],0))="n/a","n/a",FA595-INDEX(tab_MinKomp[Usuwanie awarii],MATCH($B595,tab_MinKomp[[Stanowisko / Position ]:[Stanowisko / Position ]],0)))</f>
        <v>n/a</v>
      </c>
      <c r="FB596" s="194" t="str">
        <f>IF(INDEX(tab_MinKomp[Obsługa robotów],MATCH($B595,tab_MinKomp[[Stanowisko / Position ]:[Stanowisko / Position ]],0))="n/a","n/a",FB595-INDEX(tab_MinKomp[Obsługa robotów],MATCH($B595,tab_MinKomp[[Stanowisko / Position ]:[Stanowisko / Position ]],0)))</f>
        <v>n/a</v>
      </c>
      <c r="FC596" s="194" t="str">
        <f>IF(INDEX(tab_MinKomp[Obsługa sterowania maszyny],MATCH($B595,tab_MinKomp[[Stanowisko / Position ]:[Stanowisko / Position ]],0))="n/a","n/a",FC595-INDEX(tab_MinKomp[Obsługa sterowania maszyny],MATCH($B595,tab_MinKomp[[Stanowisko / Position ]:[Stanowisko / Position ]],0)))</f>
        <v>n/a</v>
      </c>
      <c r="FD596" s="194" t="str">
        <f>IF(INDEX(tab_MinKomp[Usuwanie przyczyn żródłowych],MATCH($B595,tab_MinKomp[[Stanowisko / Position ]:[Stanowisko / Position ]],0))="n/a","n/a",FD595-INDEX(tab_MinKomp[Usuwanie przyczyn żródłowych],MATCH($B595,tab_MinKomp[[Stanowisko / Position ]:[Stanowisko / Position ]],0)))</f>
        <v>n/a</v>
      </c>
      <c r="FE596" s="194" t="str">
        <f>IF(INDEX(tab_MinKomp[Cmms stosowanie],MATCH($B595,tab_MinKomp[[Stanowisko / Position ]:[Stanowisko / Position ]],0))="n/a","n/a",FE595-INDEX(tab_MinKomp[Cmms stosowanie],MATCH($B595,tab_MinKomp[[Stanowisko / Position ]:[Stanowisko / Position ]],0)))</f>
        <v>n/a</v>
      </c>
      <c r="FF596" s="190" t="str">
        <f>IF(INDEX(tab_MinKomp[Testy czystości / Reinheitstests],MATCH($B595,tab_MinKomp[[Stanowisko / Position ]:[Stanowisko / Position ]],0))="n/a","n/a",FF595-INDEX(tab_MinKomp[Testy czystości / Reinheitstests],MATCH($B595,tab_MinKomp[[Stanowisko / Position ]:[Stanowisko / Position ]],0)))</f>
        <v>n/a</v>
      </c>
      <c r="FG596" s="194" t="str">
        <f>IF(INDEX(tab_MinKomp[Czyszczenie form plastikowych],MATCH($B595,tab_MinKomp[[Stanowisko / Position ]:[Stanowisko / Position ]],0))="n/a","n/a",FG595-INDEX(tab_MinKomp[Czyszczenie form plastikowych],MATCH($B595,tab_MinKomp[[Stanowisko / Position ]:[Stanowisko / Position ]],0)))</f>
        <v>n/a</v>
      </c>
      <c r="FH596" s="194" t="str">
        <f>IF(INDEX(tab_MinKomp[Wymiana form plastik],MATCH($B595,tab_MinKomp[[Stanowisko / Position ]:[Stanowisko / Position ]],0))="n/a","n/a",FH595-INDEX(tab_MinKomp[Wymiana form plastik],MATCH($B595,tab_MinKomp[[Stanowisko / Position ]:[Stanowisko / Position ]],0)))</f>
        <v>n/a</v>
      </c>
      <c r="FI596" s="194" t="str">
        <f>IF(INDEX(tab_MinKomp[Wymiana form guma],MATCH($B595,tab_MinKomp[[Stanowisko / Position ]:[Stanowisko / Position ]],0))="n/a","n/a",FI595-INDEX(tab_MinKomp[Wymiana form guma],MATCH($B595,tab_MinKomp[[Stanowisko / Position ]:[Stanowisko / Position ]],0)))</f>
        <v>n/a</v>
      </c>
      <c r="FJ596" s="194" t="str">
        <f>IF(INDEX(tab_MinKomp[Konserwacja KK],MATCH($B595,tab_MinKomp[[Stanowisko / Position ]:[Stanowisko / Position ]],0))="n/a","n/a",FJ595-INDEX(tab_MinKomp[Konserwacja KK],MATCH($B595,tab_MinKomp[[Stanowisko / Position ]:[Stanowisko / Position ]],0)))</f>
        <v>n/a</v>
      </c>
      <c r="FK596" s="194" t="str">
        <f>IF(INDEX(tab_MinKomp[Konserwacja form guma],MATCH($B595,tab_MinKomp[[Stanowisko / Position ]:[Stanowisko / Position ]],0))="n/a","n/a",FK595-INDEX(tab_MinKomp[Konserwacja form guma],MATCH($B595,tab_MinKomp[[Stanowisko / Position ]:[Stanowisko / Position ]],0)))</f>
        <v>n/a</v>
      </c>
      <c r="FL596" s="194" t="str">
        <f>IF(INDEX(tab_MinKomp[Konserwacja form plastiki],MATCH($B595,tab_MinKomp[[Stanowisko / Position ]:[Stanowisko / Position ]],0))="n/a","n/a",FL595-INDEX(tab_MinKomp[Konserwacja form plastiki],MATCH($B595,tab_MinKomp[[Stanowisko / Position ]:[Stanowisko / Position ]],0)))</f>
        <v>n/a</v>
      </c>
      <c r="FM596" s="194" t="str">
        <f>IF(INDEX(tab_MinKomp[Konserwacja Gorącego Kanału],MATCH($B595,tab_MinKomp[[Stanowisko / Position ]:[Stanowisko / Position ]],0))="n/a","n/a",FM595-INDEX(tab_MinKomp[Konserwacja Gorącego Kanału],MATCH($B595,tab_MinKomp[[Stanowisko / Position ]:[Stanowisko / Position ]],0)))</f>
        <v>n/a</v>
      </c>
      <c r="FN596" s="194" t="str">
        <f>IF(INDEX(tab_MinKomp[MS Office (Excel)],MATCH($B595,tab_MinKomp[[Stanowisko / Position ]:[Stanowisko / Position ]],0))="n/a","n/a",FN595-INDEX(tab_MinKomp[MS Office (Excel)],MATCH($B595,tab_MinKomp[[Stanowisko / Position ]:[Stanowisko / Position ]],0)))</f>
        <v>n/a</v>
      </c>
      <c r="FO596" s="194" t="str">
        <f>IF(INDEX(tab_MinKomp[MS Office (Word)],MATCH($B595,tab_MinKomp[[Stanowisko / Position ]:[Stanowisko / Position ]],0))="n/a","n/a",FO595-INDEX(tab_MinKomp[MS Office (Word)],MATCH($B595,tab_MinKomp[[Stanowisko / Position ]:[Stanowisko / Position ]],0)))</f>
        <v>n/a</v>
      </c>
      <c r="FP596" s="194" t="str">
        <f>IF(INDEX(tab_MinKomp[MS Office (Power Point)],MATCH($B595,tab_MinKomp[[Stanowisko / Position ]:[Stanowisko / Position ]],0))="n/a","n/a",FP595-INDEX(tab_MinKomp[MS Office (Power Point)],MATCH($B595,tab_MinKomp[[Stanowisko / Position ]:[Stanowisko / Position ]],0)))</f>
        <v>n/a</v>
      </c>
      <c r="FQ596" s="196" t="str">
        <f>IF(INDEX(tab_MinKomp[Język angielski / Englisch],MATCH($B595,tab_MinKomp[[Stanowisko / Position ]:[Stanowisko / Position ]],0))="n/a","n/a",FQ595-INDEX(tab_MinKomp[Język angielski / Englisch],MATCH($B595,tab_MinKomp[[Stanowisko / Position ]:[Stanowisko / Position ]],0)))</f>
        <v>n/a</v>
      </c>
      <c r="FR596" s="196" t="str">
        <f>IF(INDEX(tab_MinKomp[Język niemiecki / Deutsch],MATCH($B595,tab_MinKomp[[Stanowisko / Position ]:[Stanowisko / Position ]],0))="n/a","n/a",FR595-INDEX(tab_MinKomp[Język niemiecki / Deutsch],MATCH($B595,tab_MinKomp[[Stanowisko / Position ]:[Stanowisko / Position ]],0)))</f>
        <v>n/a</v>
      </c>
      <c r="FS596" s="194">
        <f>IF(INDEX(tab_MinKomp[Zarządzanie dokumentacją procesową / Process dokumentation management],MATCH($B595,tab_MinKomp[[Stanowisko / Position ]:[Stanowisko / Position ]],0))="n/a","n/a",FS595-INDEX(tab_MinKomp[Zarządzanie dokumentacją procesową / Process dokumentation management],MATCH($B595,tab_MinKomp[[Stanowisko / Position ]:[Stanowisko / Position ]],0)))</f>
        <v>-1</v>
      </c>
      <c r="FT596" s="194">
        <f>IF(INDEX(tab_MinKomp[Znajomość procesów z obszaru / Kenntiss der prozesse in dem Bereich],MATCH($B595,tab_MinKomp[[Stanowisko / Position ]:[Stanowisko / Position ]],0))="n/a","n/a",FT595-INDEX(tab_MinKomp[Znajomość procesów z obszaru / Kenntiss der prozesse in dem Bereich],MATCH($B595,tab_MinKomp[[Stanowisko / Position ]:[Stanowisko / Position ]],0)))</f>
        <v>-1</v>
      </c>
      <c r="FU596" s="194">
        <f>IF(INDEX(tab_MinKomp[optymalizacja procesów / Prozessoptymalisierung],MATCH($B595,tab_MinKomp[[Stanowisko / Position ]:[Stanowisko / Position ]],0))="n/a","n/a",FU595-INDEX(tab_MinKomp[optymalizacja procesów / Prozessoptymalisierung],MATCH($B595,tab_MinKomp[[Stanowisko / Position ]:[Stanowisko / Position ]],0)))</f>
        <v>0</v>
      </c>
      <c r="FV596" s="194">
        <f>IF(INDEX(tab_MinKomp[Umiejętności szkoleniowe / Trainingsfähigkeiten],MATCH($B595,tab_MinKomp[[Stanowisko / Position ]:[Stanowisko / Position ]],0))="n/a","n/a",FV595-INDEX(tab_MinKomp[Umiejętności szkoleniowe / Trainingsfähigkeiten],MATCH($B595,tab_MinKomp[[Stanowisko / Position ]:[Stanowisko / Position ]],0)))</f>
        <v>0</v>
      </c>
      <c r="FW596" s="194">
        <f>IF(INDEX(tab_MinKomp[Analityczne myślenie, podejście / Analitysches Denken, Einstellung],MATCH($B595,tab_MinKomp[[Stanowisko / Position ]:[Stanowisko / Position ]],0))="n/a","n/a",FW595-INDEX(tab_MinKomp[Analityczne myślenie, podejście / Analitysches Denken, Einstellung],MATCH($B595,tab_MinKomp[[Stanowisko / Position ]:[Stanowisko / Position ]],0)))</f>
        <v>0</v>
      </c>
      <c r="FX596" s="194">
        <f>IF(INDEX(tab_MinKomp[Dokładność, precyzja w dzialaniu / Genauigkeit, Präzision in die Arbeit],MATCH($B595,tab_MinKomp[[Stanowisko / Position ]:[Stanowisko / Position ]],0))="n/a","n/a",FX595-INDEX(tab_MinKomp[Dokładność, precyzja w dzialaniu / Genauigkeit, Präzision in die Arbeit],MATCH($B595,tab_MinKomp[[Stanowisko / Position ]:[Stanowisko / Position ]],0)))</f>
        <v>-1</v>
      </c>
      <c r="FY596" s="194">
        <f>IF(INDEX(tab_MinKomp[Dyspozycyjność / Verfügbarkeit],MATCH($B595,tab_MinKomp[[Stanowisko / Position ]:[Stanowisko / Position ]],0))="n/a","n/a",FY595-INDEX(tab_MinKomp[Dyspozycyjność / Verfügbarkeit],MATCH($B595,tab_MinKomp[[Stanowisko / Position ]:[Stanowisko / Position ]],0)))</f>
        <v>-1</v>
      </c>
      <c r="FZ596" s="194">
        <f>IF(INDEX(tab_MinKomp[Zaangażowanie / 
Engagement],MATCH($B595,tab_MinKomp[[Stanowisko / Position ]:[Stanowisko / Position ]],0))="n/a","n/a",FZ595-INDEX(tab_MinKomp[Zaangażowanie / 
Engagement],MATCH($B595,tab_MinKomp[[Stanowisko / Position ]:[Stanowisko / Position ]],0)))</f>
        <v>-1</v>
      </c>
      <c r="GA596" s="194" t="str">
        <f>IF(INDEX(tab_MinKomp[Konserwacja form guma],MATCH($B595,tab_MinKomp[[Stanowisko / Position ]:[Stanowisko / Position ]],0))="n/a","n/a",GA595-INDEX(tab_MinKomp[Konserwacja form guma],MATCH($B595,tab_MinKomp[[Stanowisko / Position ]:[Stanowisko / Position ]],0)))</f>
        <v>n/a</v>
      </c>
      <c r="GB596" s="194" t="str">
        <f>IF(INDEX(tab_MinKomp[Konserwacja form plastiki],MATCH($B595,tab_MinKomp[[Stanowisko / Position ]:[Stanowisko / Position ]],0))="n/a","n/a",GB595-INDEX(tab_MinKomp[Konserwacja form plastiki],MATCH($B595,tab_MinKomp[[Stanowisko / Position ]:[Stanowisko / Position ]],0)))</f>
        <v>n/a</v>
      </c>
      <c r="GC596" s="194">
        <f>IF(INDEX(tab_MinKomp[Elastyczność w działaniu],MATCH($B595,tab_MinKomp[[Stanowisko / Position ]:[Stanowisko / Position ]],0))="n/a","n/a",GC595-INDEX(tab_MinKomp[Elastyczność w działaniu],MATCH($B595,tab_MinKomp[[Stanowisko / Position ]:[Stanowisko / Position ]],0)))</f>
        <v>-1</v>
      </c>
      <c r="GD596" s="194">
        <f>IF(INDEX(tab_MinKomp[Komunikatywność],MATCH($B595,tab_MinKomp[[Stanowisko / Position ]:[Stanowisko / Position ]],0))="n/a","n/a",GD595-INDEX(tab_MinKomp[Komunikatywność],MATCH($B595,tab_MinKomp[[Stanowisko / Position ]:[Stanowisko / Position ]],0)))</f>
        <v>0</v>
      </c>
      <c r="GE596" s="193" t="str">
        <f>IF(INDEX(tab_MinKomp[Motywowanie i budowanie zaangażowania zespołu],MATCH($B595,tab_MinKomp[[Stanowisko / Position ]:[Stanowisko / Position ]],0))="n/a","n/a",GE595-INDEX(tab_MinKomp[Motywowanie i budowanie zaangażowania zespołu],MATCH($B595,tab_MinKomp[[Stanowisko / Position ]:[Stanowisko / Position ]],0)))</f>
        <v>n/a</v>
      </c>
      <c r="GF596" s="186" t="s">
        <v>248</v>
      </c>
      <c r="GG596" s="186" t="s">
        <v>248</v>
      </c>
      <c r="GH596" s="186" t="s">
        <v>248</v>
      </c>
      <c r="GI596" s="186" t="s">
        <v>248</v>
      </c>
      <c r="GJ596" s="186" t="s">
        <v>248</v>
      </c>
      <c r="GK596" s="186" t="s">
        <v>248</v>
      </c>
      <c r="GL596" s="186" t="s">
        <v>248</v>
      </c>
      <c r="GM596" s="186" t="s">
        <v>248</v>
      </c>
      <c r="GN596" s="186" t="s">
        <v>248</v>
      </c>
      <c r="GO596" s="186" t="s">
        <v>248</v>
      </c>
      <c r="GP596" s="186" t="s">
        <v>248</v>
      </c>
      <c r="GQ596" s="186" t="s">
        <v>248</v>
      </c>
      <c r="GR596" s="186" t="s">
        <v>248</v>
      </c>
      <c r="GS596" s="186" t="s">
        <v>248</v>
      </c>
      <c r="GT596" s="186" t="s">
        <v>248</v>
      </c>
      <c r="GU596" s="186" t="s">
        <v>248</v>
      </c>
      <c r="GV596" s="186" t="s">
        <v>248</v>
      </c>
      <c r="GW596" s="186" t="s">
        <v>248</v>
      </c>
      <c r="GX596" s="186" t="s">
        <v>248</v>
      </c>
      <c r="GY596" s="186" t="s">
        <v>248</v>
      </c>
      <c r="GZ596" s="261" t="s">
        <v>248</v>
      </c>
      <c r="HA596" s="261" t="s">
        <v>248</v>
      </c>
      <c r="HB596" s="191">
        <f>SUM(G596:GE596)/(HB595-(SUM(G596:GE596)))</f>
        <v>-0.32558139534883723</v>
      </c>
    </row>
    <row r="597" spans="1:211" s="224" customFormat="1" ht="24.9" customHeight="1" x14ac:dyDescent="0.3">
      <c r="A597" s="219" t="s">
        <v>322</v>
      </c>
      <c r="B597" s="219" t="s">
        <v>315</v>
      </c>
      <c r="C597" s="219"/>
      <c r="D597" s="219">
        <v>1957</v>
      </c>
      <c r="E597" s="394" t="s">
        <v>697</v>
      </c>
      <c r="F597" s="220" t="s">
        <v>374</v>
      </c>
      <c r="G597" s="184">
        <v>2</v>
      </c>
      <c r="H597" s="184">
        <v>1</v>
      </c>
      <c r="I597" s="184">
        <v>2</v>
      </c>
      <c r="J597" s="184">
        <v>1</v>
      </c>
      <c r="K597" s="184">
        <v>1</v>
      </c>
      <c r="L597" s="184" t="s">
        <v>248</v>
      </c>
      <c r="M597" s="184" t="s">
        <v>248</v>
      </c>
      <c r="N597" s="184" t="s">
        <v>248</v>
      </c>
      <c r="O597" s="184">
        <v>1</v>
      </c>
      <c r="P597" s="184">
        <v>1</v>
      </c>
      <c r="Q597" s="184" t="s">
        <v>248</v>
      </c>
      <c r="R597" s="184" t="s">
        <v>248</v>
      </c>
      <c r="S597" s="184" t="s">
        <v>248</v>
      </c>
      <c r="T597" s="184" t="s">
        <v>248</v>
      </c>
      <c r="U597" s="184" t="s">
        <v>248</v>
      </c>
      <c r="V597" s="184" t="s">
        <v>248</v>
      </c>
      <c r="W597" s="184" t="s">
        <v>248</v>
      </c>
      <c r="X597" s="184" t="s">
        <v>248</v>
      </c>
      <c r="Y597" s="184" t="s">
        <v>248</v>
      </c>
      <c r="Z597" s="184" t="s">
        <v>248</v>
      </c>
      <c r="AA597" s="184" t="s">
        <v>248</v>
      </c>
      <c r="AB597" s="184" t="s">
        <v>248</v>
      </c>
      <c r="AC597" s="184" t="s">
        <v>248</v>
      </c>
      <c r="AD597" s="184" t="s">
        <v>248</v>
      </c>
      <c r="AE597" s="184" t="s">
        <v>248</v>
      </c>
      <c r="AF597" s="184" t="s">
        <v>248</v>
      </c>
      <c r="AG597" s="184" t="s">
        <v>248</v>
      </c>
      <c r="AH597" s="184" t="s">
        <v>248</v>
      </c>
      <c r="AI597" s="184" t="s">
        <v>248</v>
      </c>
      <c r="AJ597" s="184" t="s">
        <v>248</v>
      </c>
      <c r="AK597" s="184" t="s">
        <v>248</v>
      </c>
      <c r="AL597" s="184">
        <v>1</v>
      </c>
      <c r="AM597" s="184" t="s">
        <v>248</v>
      </c>
      <c r="AN597" s="184" t="s">
        <v>248</v>
      </c>
      <c r="AO597" s="184">
        <v>1</v>
      </c>
      <c r="AP597" s="184" t="s">
        <v>248</v>
      </c>
      <c r="AQ597" s="184">
        <v>1</v>
      </c>
      <c r="AR597" s="184" t="s">
        <v>248</v>
      </c>
      <c r="AS597" s="184" t="s">
        <v>248</v>
      </c>
      <c r="AT597" s="184" t="s">
        <v>248</v>
      </c>
      <c r="AU597" s="184" t="s">
        <v>248</v>
      </c>
      <c r="AV597" s="184">
        <v>2</v>
      </c>
      <c r="AW597" s="184">
        <v>1</v>
      </c>
      <c r="AX597" s="184" t="s">
        <v>248</v>
      </c>
      <c r="AY597" s="184" t="s">
        <v>248</v>
      </c>
      <c r="AZ597" s="184" t="s">
        <v>248</v>
      </c>
      <c r="BA597" s="184" t="s">
        <v>248</v>
      </c>
      <c r="BB597" s="184" t="s">
        <v>248</v>
      </c>
      <c r="BC597" s="184" t="s">
        <v>248</v>
      </c>
      <c r="BD597" s="184" t="s">
        <v>248</v>
      </c>
      <c r="BE597" s="184" t="s">
        <v>248</v>
      </c>
      <c r="BF597" s="184" t="s">
        <v>248</v>
      </c>
      <c r="BG597" s="184" t="s">
        <v>248</v>
      </c>
      <c r="BH597" s="184" t="s">
        <v>248</v>
      </c>
      <c r="BI597" s="184" t="s">
        <v>248</v>
      </c>
      <c r="BJ597" s="184" t="s">
        <v>248</v>
      </c>
      <c r="BK597" s="184" t="s">
        <v>248</v>
      </c>
      <c r="BL597" s="184" t="s">
        <v>248</v>
      </c>
      <c r="BM597" s="184" t="s">
        <v>248</v>
      </c>
      <c r="BN597" s="184" t="s">
        <v>248</v>
      </c>
      <c r="BO597" s="184" t="s">
        <v>248</v>
      </c>
      <c r="BP597" s="184" t="s">
        <v>248</v>
      </c>
      <c r="BQ597" s="184" t="s">
        <v>248</v>
      </c>
      <c r="BR597" s="184">
        <v>1</v>
      </c>
      <c r="BS597" s="184" t="s">
        <v>248</v>
      </c>
      <c r="BT597" s="184" t="s">
        <v>248</v>
      </c>
      <c r="BU597" s="184" t="s">
        <v>248</v>
      </c>
      <c r="BV597" s="184" t="s">
        <v>248</v>
      </c>
      <c r="BW597" s="184" t="s">
        <v>248</v>
      </c>
      <c r="BX597" s="184" t="s">
        <v>248</v>
      </c>
      <c r="BY597" s="184" t="s">
        <v>248</v>
      </c>
      <c r="BZ597" s="184" t="s">
        <v>248</v>
      </c>
      <c r="CA597" s="184">
        <v>1</v>
      </c>
      <c r="CB597" s="184" t="s">
        <v>248</v>
      </c>
      <c r="CC597" s="184">
        <v>2</v>
      </c>
      <c r="CD597" s="184">
        <v>2</v>
      </c>
      <c r="CE597" s="184" t="s">
        <v>248</v>
      </c>
      <c r="CF597" s="184" t="s">
        <v>248</v>
      </c>
      <c r="CG597" s="184">
        <v>1</v>
      </c>
      <c r="CH597" s="184" t="s">
        <v>248</v>
      </c>
      <c r="CI597" s="184" t="s">
        <v>248</v>
      </c>
      <c r="CJ597" s="184" t="s">
        <v>248</v>
      </c>
      <c r="CK597" s="184" t="s">
        <v>248</v>
      </c>
      <c r="CL597" s="184" t="s">
        <v>248</v>
      </c>
      <c r="CM597" s="184" t="s">
        <v>248</v>
      </c>
      <c r="CN597" s="184" t="s">
        <v>248</v>
      </c>
      <c r="CO597" s="184" t="s">
        <v>248</v>
      </c>
      <c r="CP597" s="184" t="s">
        <v>248</v>
      </c>
      <c r="CQ597" s="184" t="s">
        <v>248</v>
      </c>
      <c r="CR597" s="184" t="s">
        <v>248</v>
      </c>
      <c r="CS597" s="184" t="s">
        <v>248</v>
      </c>
      <c r="CT597" s="184" t="s">
        <v>248</v>
      </c>
      <c r="CU597" s="184" t="s">
        <v>248</v>
      </c>
      <c r="CV597" s="184" t="s">
        <v>248</v>
      </c>
      <c r="CW597" s="184">
        <v>1</v>
      </c>
      <c r="CX597" s="184" t="s">
        <v>248</v>
      </c>
      <c r="CY597" s="184" t="s">
        <v>248</v>
      </c>
      <c r="CZ597" s="184" t="s">
        <v>248</v>
      </c>
      <c r="DA597" s="184" t="s">
        <v>248</v>
      </c>
      <c r="DB597" s="184" t="s">
        <v>248</v>
      </c>
      <c r="DC597" s="184" t="s">
        <v>248</v>
      </c>
      <c r="DD597" s="184" t="s">
        <v>248</v>
      </c>
      <c r="DE597" s="184" t="s">
        <v>248</v>
      </c>
      <c r="DF597" s="184">
        <v>1</v>
      </c>
      <c r="DG597" s="184" t="s">
        <v>248</v>
      </c>
      <c r="DH597" s="184" t="s">
        <v>248</v>
      </c>
      <c r="DI597" s="184" t="s">
        <v>248</v>
      </c>
      <c r="DJ597" s="184" t="s">
        <v>248</v>
      </c>
      <c r="DK597" s="184" t="s">
        <v>248</v>
      </c>
      <c r="DL597" s="184" t="s">
        <v>248</v>
      </c>
      <c r="DM597" s="184" t="s">
        <v>248</v>
      </c>
      <c r="DN597" s="184" t="s">
        <v>248</v>
      </c>
      <c r="DO597" s="184" t="s">
        <v>248</v>
      </c>
      <c r="DP597" s="184" t="s">
        <v>248</v>
      </c>
      <c r="DQ597" s="184" t="s">
        <v>248</v>
      </c>
      <c r="DR597" s="184" t="s">
        <v>248</v>
      </c>
      <c r="DS597" s="184" t="s">
        <v>248</v>
      </c>
      <c r="DT597" s="184" t="s">
        <v>248</v>
      </c>
      <c r="DU597" s="184" t="s">
        <v>248</v>
      </c>
      <c r="DV597" s="184" t="s">
        <v>248</v>
      </c>
      <c r="DW597" s="184" t="s">
        <v>248</v>
      </c>
      <c r="DX597" s="184" t="s">
        <v>248</v>
      </c>
      <c r="DY597" s="184" t="s">
        <v>248</v>
      </c>
      <c r="DZ597" s="184" t="s">
        <v>248</v>
      </c>
      <c r="EA597" s="184" t="s">
        <v>248</v>
      </c>
      <c r="EB597" s="184" t="s">
        <v>248</v>
      </c>
      <c r="EC597" s="184" t="s">
        <v>248</v>
      </c>
      <c r="ED597" s="184" t="s">
        <v>248</v>
      </c>
      <c r="EE597" s="184" t="s">
        <v>248</v>
      </c>
      <c r="EF597" s="184" t="s">
        <v>248</v>
      </c>
      <c r="EG597" s="184" t="s">
        <v>248</v>
      </c>
      <c r="EH597" s="184" t="s">
        <v>248</v>
      </c>
      <c r="EI597" s="184" t="s">
        <v>248</v>
      </c>
      <c r="EJ597" s="184" t="s">
        <v>248</v>
      </c>
      <c r="EK597" s="184" t="s">
        <v>248</v>
      </c>
      <c r="EL597" s="184" t="s">
        <v>248</v>
      </c>
      <c r="EM597" s="184" t="s">
        <v>248</v>
      </c>
      <c r="EN597" s="184" t="s">
        <v>248</v>
      </c>
      <c r="EO597" s="184" t="s">
        <v>248</v>
      </c>
      <c r="EP597" s="184" t="s">
        <v>248</v>
      </c>
      <c r="EQ597" s="184" t="s">
        <v>248</v>
      </c>
      <c r="ER597" s="184" t="s">
        <v>248</v>
      </c>
      <c r="ES597" s="184" t="s">
        <v>248</v>
      </c>
      <c r="ET597" s="184" t="s">
        <v>248</v>
      </c>
      <c r="EU597" s="184" t="s">
        <v>248</v>
      </c>
      <c r="EV597" s="184" t="s">
        <v>248</v>
      </c>
      <c r="EW597" s="184" t="s">
        <v>248</v>
      </c>
      <c r="EX597" s="184" t="s">
        <v>248</v>
      </c>
      <c r="EY597" s="184" t="s">
        <v>248</v>
      </c>
      <c r="EZ597" s="184" t="s">
        <v>248</v>
      </c>
      <c r="FA597" s="184" t="s">
        <v>248</v>
      </c>
      <c r="FB597" s="184" t="s">
        <v>248</v>
      </c>
      <c r="FC597" s="184" t="s">
        <v>248</v>
      </c>
      <c r="FD597" s="184" t="s">
        <v>248</v>
      </c>
      <c r="FE597" s="184" t="s">
        <v>248</v>
      </c>
      <c r="FF597" s="184" t="s">
        <v>248</v>
      </c>
      <c r="FG597" s="184" t="s">
        <v>248</v>
      </c>
      <c r="FH597" s="184" t="s">
        <v>248</v>
      </c>
      <c r="FI597" s="184" t="s">
        <v>248</v>
      </c>
      <c r="FJ597" s="184" t="s">
        <v>248</v>
      </c>
      <c r="FK597" s="184" t="s">
        <v>248</v>
      </c>
      <c r="FL597" s="184" t="s">
        <v>248</v>
      </c>
      <c r="FM597" s="184" t="s">
        <v>248</v>
      </c>
      <c r="FN597" s="184" t="s">
        <v>248</v>
      </c>
      <c r="FO597" s="184" t="s">
        <v>248</v>
      </c>
      <c r="FP597" s="184" t="s">
        <v>248</v>
      </c>
      <c r="FQ597" s="221" t="s">
        <v>248</v>
      </c>
      <c r="FR597" s="221" t="s">
        <v>248</v>
      </c>
      <c r="FS597" s="184">
        <v>1</v>
      </c>
      <c r="FT597" s="184">
        <v>2</v>
      </c>
      <c r="FU597" s="184">
        <v>1</v>
      </c>
      <c r="FV597" s="184">
        <v>1</v>
      </c>
      <c r="FW597" s="184">
        <v>1</v>
      </c>
      <c r="FX597" s="184">
        <v>2</v>
      </c>
      <c r="FY597" s="184">
        <v>2</v>
      </c>
      <c r="FZ597" s="184">
        <v>2</v>
      </c>
      <c r="GA597" s="184" t="s">
        <v>248</v>
      </c>
      <c r="GB597" s="184" t="s">
        <v>248</v>
      </c>
      <c r="GC597" s="184">
        <v>2</v>
      </c>
      <c r="GD597" s="184">
        <v>1</v>
      </c>
      <c r="GE597" s="184" t="s">
        <v>248</v>
      </c>
      <c r="GF597" s="184" t="s">
        <v>248</v>
      </c>
      <c r="GG597" s="184" t="s">
        <v>248</v>
      </c>
      <c r="GH597" s="184" t="s">
        <v>248</v>
      </c>
      <c r="GI597" s="184" t="s">
        <v>248</v>
      </c>
      <c r="GJ597" s="184" t="s">
        <v>248</v>
      </c>
      <c r="GK597" s="184" t="s">
        <v>248</v>
      </c>
      <c r="GL597" s="184" t="s">
        <v>248</v>
      </c>
      <c r="GM597" s="184" t="s">
        <v>248</v>
      </c>
      <c r="GN597" s="184" t="s">
        <v>248</v>
      </c>
      <c r="GO597" s="184" t="s">
        <v>248</v>
      </c>
      <c r="GP597" s="184" t="s">
        <v>248</v>
      </c>
      <c r="GQ597" s="184" t="s">
        <v>248</v>
      </c>
      <c r="GR597" s="184" t="s">
        <v>248</v>
      </c>
      <c r="GS597" s="184" t="s">
        <v>248</v>
      </c>
      <c r="GT597" s="184" t="s">
        <v>248</v>
      </c>
      <c r="GU597" s="184" t="s">
        <v>248</v>
      </c>
      <c r="GV597" s="184" t="s">
        <v>248</v>
      </c>
      <c r="GW597" s="184" t="s">
        <v>248</v>
      </c>
      <c r="GX597" s="184" t="s">
        <v>248</v>
      </c>
      <c r="GY597" s="184" t="s">
        <v>248</v>
      </c>
      <c r="GZ597" s="262" t="s">
        <v>248</v>
      </c>
      <c r="HA597" s="262" t="s">
        <v>248</v>
      </c>
      <c r="HB597" s="222">
        <f>SUM(G597:GE597)</f>
        <v>39</v>
      </c>
      <c r="HC597" s="223"/>
    </row>
    <row r="598" spans="1:211" ht="24.9" customHeight="1" thickBot="1" x14ac:dyDescent="0.35">
      <c r="A598" s="108" t="str">
        <f>A597</f>
        <v>Prod.-Q-6</v>
      </c>
      <c r="B598" s="108" t="str">
        <f>B597</f>
        <v>Pracownik Produkcji</v>
      </c>
      <c r="C598" s="108">
        <f>C597</f>
        <v>0</v>
      </c>
      <c r="D598" s="108">
        <f>D597</f>
        <v>1957</v>
      </c>
      <c r="E598" s="395"/>
      <c r="F598" s="189" t="s">
        <v>375</v>
      </c>
      <c r="G598" s="192">
        <f>IF(INDEX(tab_MinKomp[Przepisy BHP / BHP Vorschriften],MATCH($B597,tab_MinKomp[[Stanowisko / Position ]:[Stanowisko / Position ]],0))="n/a","n/a",G597-INDEX(tab_MinKomp[Przepisy BHP / BHP Vorschriften],MATCH($B597,tab_MinKomp[[Stanowisko / Position ]:[Stanowisko / Position ]],0)))</f>
        <v>0</v>
      </c>
      <c r="H598" s="193">
        <f>IF(INDEX(tab_MinKomp[Przepisy PPOŻ / Brandschutzbestimmungen],MATCH($B597,tab_MinKomp[[Stanowisko / Position ]:[Stanowisko / Position ]],0))="n/a","n/a",H597-INDEX(tab_MinKomp[Przepisy PPOŻ / Brandschutzbestimmungen],MATCH($B597,tab_MinKomp[[Stanowisko / Position ]:[Stanowisko / Position ]],0)))</f>
        <v>0</v>
      </c>
      <c r="I598" s="193">
        <f>IF(INDEX(tab_MinKomp[Ryzyko zawodowe na stanowiskach pracyv/ Berufliche Risiken an Arbeitsstellen],MATCH($B597,tab_MinKomp[[Stanowisko / Position ]:[Stanowisko / Position ]],0))="n/a","n/a",I597-INDEX(tab_MinKomp[Ryzyko zawodowe na stanowiskach pracyv/ Berufliche Risiken an Arbeitsstellen],MATCH($B597,tab_MinKomp[[Stanowisko / Position ]:[Stanowisko / Position ]],0)))</f>
        <v>0</v>
      </c>
      <c r="J598" s="193">
        <f>IF(INDEX(tab_MinKomp[Gospodarka substancjami niebezpiecznymi / Gefahrstoffmanagement],MATCH($B597,tab_MinKomp[[Stanowisko / Position ]:[Stanowisko / Position ]],0))="n/a","n/a",J597-INDEX(tab_MinKomp[Gospodarka substancjami niebezpiecznymi / Gefahrstoffmanagement],MATCH($B597,tab_MinKomp[[Stanowisko / Position ]:[Stanowisko / Position ]],0)))</f>
        <v>0</v>
      </c>
      <c r="K598" s="193">
        <f>IF(INDEX(tab_MinKomp[Gospodarka odpadami / Abfallwirtschaft],MATCH($B597,tab_MinKomp[[Stanowisko / Position ]:[Stanowisko / Position ]],0))="n/a","n/a",K597-INDEX(tab_MinKomp[Gospodarka odpadami / Abfallwirtschaft],MATCH($B597,tab_MinKomp[[Stanowisko / Position ]:[Stanowisko / Position ]],0)))</f>
        <v>0</v>
      </c>
      <c r="L598" s="194" t="str">
        <f>IF(INDEX(tab_MinKomp[Przepisy kodeksu pracy / Bestimmungen des Arbeitsgesetzes],MATCH($B597,tab_MinKomp[[Stanowisko / Position ]:[Stanowisko / Position ]],0))="n/a","n/a",L597-INDEX(tab_MinKomp[Przepisy kodeksu pracy / Bestimmungen des Arbeitsgesetzes],MATCH($B597,tab_MinKomp[[Stanowisko / Position ]:[Stanowisko / Position ]],0)))</f>
        <v>n/a</v>
      </c>
      <c r="M598" s="195" t="str">
        <f>IF(INDEX(tab_MinKomp[Przepisy o ub.społ. ZUS  / Sozialversicherungsvorschriften],MATCH($B597,tab_MinKomp[[Stanowisko / Position ]:[Stanowisko / Position ]],0))="n/a","n/a",M597-INDEX(tab_MinKomp[Przepisy o ub.społ. ZUS  / Sozialversicherungsvorschriften],MATCH($B597,tab_MinKomp[[Stanowisko / Position ]:[Stanowisko / Position ]],0)))</f>
        <v>n/a</v>
      </c>
      <c r="N598" s="194" t="str">
        <f>IF(INDEX(tab_MinKomp[PRZEPISY O PDOF /persönlich Einkommensteuergesetz ],MATCH($B597,tab_MinKomp[[Stanowisko / Position ]:[Stanowisko / Position ]],0))="n/a","n/a",N597-INDEX(tab_MinKomp[PRZEPISY O PDOF /persönlich Einkommensteuergesetz ],MATCH($B597,tab_MinKomp[[Stanowisko / Position ]:[Stanowisko / Position ]],0)))</f>
        <v>n/a</v>
      </c>
      <c r="O598" s="194">
        <f>IF(INDEX(tab_MinKomp[Regulamin pracy / Arbeitsordnung],MATCH($B597,tab_MinKomp[[Stanowisko / Position ]:[Stanowisko / Position ]],0))="n/a","n/a",O597-INDEX(tab_MinKomp[Regulamin pracy / Arbeitsordnung],MATCH($B597,tab_MinKomp[[Stanowisko / Position ]:[Stanowisko / Position ]],0)))</f>
        <v>0</v>
      </c>
      <c r="P598" s="194">
        <f>IF(INDEX(tab_MinKomp[Regulamin wynagradzania / Vergütungsordnung],MATCH($B597,tab_MinKomp[[Stanowisko / Position ]:[Stanowisko / Position ]],0))="n/a","n/a",P597-INDEX(tab_MinKomp[Regulamin wynagradzania / Vergütungsordnung],MATCH($B597,tab_MinKomp[[Stanowisko / Position ]:[Stanowisko / Position ]],0)))</f>
        <v>0</v>
      </c>
      <c r="Q598" s="194" t="str">
        <f>IF(INDEX(tab_MinKomp[System R2PŁATNIK PRO: Płace / Lohnabrechnung],MATCH($B597,tab_MinKomp[[Stanowisko / Position ]:[Stanowisko / Position ]],0))="n/a","n/a",Q597-INDEX(tab_MinKomp[System R2PŁATNIK PRO: Płace / Lohnabrechnung],MATCH($B597,tab_MinKomp[[Stanowisko / Position ]:[Stanowisko / Position ]],0)))</f>
        <v>n/a</v>
      </c>
      <c r="R598" s="194" t="str">
        <f>IF(INDEX(tab_MinKomp[SystemR2PŁATNIK PRO: KADRY / Personaldaten],MATCH($B597,tab_MinKomp[[Stanowisko / Position ]:[Stanowisko / Position ]],0))="n/a","n/a",R597-INDEX(tab_MinKomp[SystemR2PŁATNIK PRO: KADRY / Personaldaten],MATCH($B597,tab_MinKomp[[Stanowisko / Position ]:[Stanowisko / Position ]],0)))</f>
        <v>n/a</v>
      </c>
      <c r="S598" s="194" t="str">
        <f>IF(INDEX(tab_MinKomp[SYSTEM R2PŁATNIK PRO: zarządzanie pracownikami / Arbeitsverwaltung],MATCH($B597,tab_MinKomp[[Stanowisko / Position ]:[Stanowisko / Position ]],0))="n/a","n/a",S597-INDEX(tab_MinKomp[SYSTEM R2PŁATNIK PRO: zarządzanie pracownikami / Arbeitsverwaltung],MATCH($B597,tab_MinKomp[[Stanowisko / Position ]:[Stanowisko / Position ]],0)))</f>
        <v>n/a</v>
      </c>
      <c r="T598" s="194" t="str">
        <f>IF(INDEX(tab_MinKomp[Doradztwo, wsparcie personalne / Personalberatung und Unterstützung],MATCH($B597,tab_MinKomp[[Stanowisko / Position ]:[Stanowisko / Position ]],0))="n/a","n/a",T597-INDEX(tab_MinKomp[Doradztwo, wsparcie personalne / Personalberatung und Unterstützung],MATCH($B597,tab_MinKomp[[Stanowisko / Position ]:[Stanowisko / Position ]],0)))</f>
        <v>n/a</v>
      </c>
      <c r="U598" s="194" t="str">
        <f>IF(INDEX(tab_MinKomp[Przepisy o podatku VAT / MwSt.- Gesetz],MATCH($B597,tab_MinKomp[[Stanowisko / Position ]:[Stanowisko / Position ]],0))="n/a","n/a",U597-INDEX(tab_MinKomp[Przepisy o podatku VAT / MwSt.- Gesetz],MATCH($B597,tab_MinKomp[[Stanowisko / Position ]:[Stanowisko / Position ]],0)))</f>
        <v>n/a</v>
      </c>
      <c r="V598" s="194" t="str">
        <f>IF(INDEX(tab_MinKomp[PrzepisyPDOP / geschäftlich Einkommensteuergesetz],MATCH($B597,tab_MinKomp[[Stanowisko / Position ]:[Stanowisko / Position ]],0))="n/a","n/a",V597-INDEX(tab_MinKomp[PrzepisyPDOP / geschäftlich Einkommensteuergesetz],MATCH($B597,tab_MinKomp[[Stanowisko / Position ]:[Stanowisko / Position ]],0)))</f>
        <v>n/a</v>
      </c>
      <c r="W598" s="194" t="str">
        <f>IF(INDEX(tab_MinKomp[System BAAN / FINANSE (FIBU)],MATCH($B597,tab_MinKomp[[Stanowisko / Position ]:[Stanowisko / Position ]],0))="n/a","n/a",W597-INDEX(tab_MinKomp[System BAAN / FINANSE (FIBU)],MATCH($B597,tab_MinKomp[[Stanowisko / Position ]:[Stanowisko / Position ]],0)))</f>
        <v>n/a</v>
      </c>
      <c r="X598" s="194" t="str">
        <f>IF(INDEX(tab_MinKomp[Systemy pomocnicze / Hilfssysteme(STOCKPROGRAM, KALK2000 etc.)],MATCH($B597,tab_MinKomp[[Stanowisko / Position ]:[Stanowisko / Position ]],0))="n/a","n/a",X597-INDEX(tab_MinKomp[Systemy pomocnicze / Hilfssysteme(STOCKPROGRAM, KALK2000 etc.)],MATCH($B597,tab_MinKomp[[Stanowisko / Position ]:[Stanowisko / Position ]],0)))</f>
        <v>n/a</v>
      </c>
      <c r="Y598" s="194" t="str">
        <f>IF(INDEX(tab_MinKomp[Polityka rachunkowości / Buchführungspolitik],MATCH($B597,tab_MinKomp[[Stanowisko / Position ]:[Stanowisko / Position ]],0))="n/a","n/a",Y597-INDEX(tab_MinKomp[Polityka rachunkowości / Buchführungspolitik],MATCH($B597,tab_MinKomp[[Stanowisko / Position ]:[Stanowisko / Position ]],0)))</f>
        <v>n/a</v>
      </c>
      <c r="Z598" s="194" t="str">
        <f>IF(INDEX(tab_MinKomp[Ustawa o rachunkowości / Rechnungslegungsgesetz],MATCH($B597,tab_MinKomp[[Stanowisko / Position ]:[Stanowisko / Position ]],0))="n/a","n/a",Z597-INDEX(tab_MinKomp[Ustawa o rachunkowości / Rechnungslegungsgesetz],MATCH($B597,tab_MinKomp[[Stanowisko / Position ]:[Stanowisko / Position ]],0)))</f>
        <v>n/a</v>
      </c>
      <c r="AA598" s="194" t="str">
        <f>IF(INDEX(tab_MinKomp[WORKFLOW - TS-100],MATCH($B597,tab_MinKomp[[Stanowisko / Position ]:[Stanowisko / Position ]],0))="n/a","n/a",AA597-INDEX(tab_MinKomp[WORKFLOW - TS-100],MATCH($B597,tab_MinKomp[[Stanowisko / Position ]:[Stanowisko / Position ]],0)))</f>
        <v>n/a</v>
      </c>
      <c r="AB598" s="194" t="str">
        <f>IF(INDEX(tab_MinKomp[WORKFLOW - SFMS],MATCH($B597,tab_MinKomp[[Stanowisko / Position ]:[Stanowisko / Position ]],0))="n/a","n/a",AB597-INDEX(tab_MinKomp[WORKFLOW - SFMS],MATCH($B597,tab_MinKomp[[Stanowisko / Position ]:[Stanowisko / Position ]],0)))</f>
        <v>n/a</v>
      </c>
      <c r="AC598" s="194" t="str">
        <f>IF(INDEX(tab_MinKomp[System ISO 9001:2015],MATCH($B597,tab_MinKomp[[Stanowisko / Position ]:[Stanowisko / Position ]],0))="n/a","n/a",AC597-INDEX(tab_MinKomp[System ISO 9001:2015],MATCH($B597,tab_MinKomp[[Stanowisko / Position ]:[Stanowisko / Position ]],0)))</f>
        <v>n/a</v>
      </c>
      <c r="AD598" s="194" t="str">
        <f>IF(INDEX(tab_MinKomp[System ISO 9001:2015],MATCH($B597,tab_MinKomp[[Stanowisko / Position ]:[Stanowisko / Position ]],0))="n/a","n/a",AD597-INDEX(tab_MinKomp[System ISO 9001:2015],MATCH($B597,tab_MinKomp[[Stanowisko / Position ]:[Stanowisko / Position ]],0)))</f>
        <v>n/a</v>
      </c>
      <c r="AE598" s="194" t="str">
        <f>IF(INDEX(tab_MinKomp[System ISO 9001:2015],MATCH($B597,tab_MinKomp[[Stanowisko / Position ]:[Stanowisko / Position ]],0))="n/a","n/a",AE597-INDEX(tab_MinKomp[System ISO 9001:2015],MATCH($B597,tab_MinKomp[[Stanowisko / Position ]:[Stanowisko / Position ]],0)))</f>
        <v>n/a</v>
      </c>
      <c r="AF598" s="194" t="str">
        <f>IF(INDEX(tab_MinKomp[System ISO 9001:2015],MATCH($B597,tab_MinKomp[[Stanowisko / Position ]:[Stanowisko / Position ]],0))="n/a","n/a",AF597-INDEX(tab_MinKomp[System ISO 9001:2015],MATCH($B597,tab_MinKomp[[Stanowisko / Position ]:[Stanowisko / Position ]],0)))</f>
        <v>n/a</v>
      </c>
      <c r="AG598" s="194" t="str">
        <f>IF(INDEX(tab_MinKomp[Wymagania VDA 6.3 Process / Forderungen],MATCH($B597,tab_MinKomp[[Stanowisko / Position ]:[Stanowisko / Position ]],0))="n/a","n/a",AG597-INDEX(tab_MinKomp[Wymagania VDA 6.3 Process / Forderungen],MATCH($B597,tab_MinKomp[[Stanowisko / Position ]:[Stanowisko / Position ]],0)))</f>
        <v>n/a</v>
      </c>
      <c r="AH598" s="194" t="str">
        <f>IF(INDEX(tab_MinKomp[Wymagania VDA 6.5 Product / Forderungen],MATCH($B597,tab_MinKomp[[Stanowisko / Position ]:[Stanowisko / Position ]],0))="n/a","n/a",AH597-INDEX(tab_MinKomp[Wymagania VDA 6.5 Product / Forderungen],MATCH($B597,tab_MinKomp[[Stanowisko / Position ]:[Stanowisko / Position ]],0)))</f>
        <v>n/a</v>
      </c>
      <c r="AI598" s="194" t="str">
        <f>IF(INDEX(tab_MinKomp[System ISO 9001:2015],MATCH($B597,tab_MinKomp[[Stanowisko / Position ]:[Stanowisko / Position ]],0))="n/a","n/a",AI597-INDEX(tab_MinKomp[System ISO 9001:2015],MATCH($B597,tab_MinKomp[[Stanowisko / Position ]:[Stanowisko / Position ]],0)))</f>
        <v>n/a</v>
      </c>
      <c r="AJ598" s="194" t="str">
        <f>IF(INDEX(tab_MinKomp[Auditor systemu ISO 17021:2018],MATCH($B597,tab_MinKomp[[Stanowisko / Position ]:[Stanowisko / Position ]],0))="n/a","n/a",AJ597-INDEX(tab_MinKomp[Auditor systemu ISO 17021:2018],MATCH($B597,tab_MinKomp[[Stanowisko / Position ]:[Stanowisko / Position ]],0)))</f>
        <v>n/a</v>
      </c>
      <c r="AK598" s="194" t="str">
        <f>IF(INDEX(tab_MinKomp[Pełnomocnik systemu / Systemvertreter],MATCH($B597,tab_MinKomp[[Stanowisko / Position ]:[Stanowisko / Position ]],0))="n/a","n/a",AK597-INDEX(tab_MinKomp[Pełnomocnik systemu / Systemvertreter],MATCH($B597,tab_MinKomp[[Stanowisko / Position ]:[Stanowisko / Position ]],0)))</f>
        <v>n/a</v>
      </c>
      <c r="AL598" s="194">
        <f>IF(INDEX(tab_MinKomp[Polityka Etyczna - Compliance],MATCH($B597,tab_MinKomp[[Stanowisko / Position ]:[Stanowisko / Position ]],0))="n/a","n/a",AL597-INDEX(tab_MinKomp[Polityka Etyczna - Compliance],MATCH($B597,tab_MinKomp[[Stanowisko / Position ]:[Stanowisko / Position ]],0)))</f>
        <v>0</v>
      </c>
      <c r="AM598" s="194" t="str">
        <f>IF(INDEX(tab_MinKomp[WDRAŻANIE NOWYCH PROJEKTÓW/ PROCEDURA CTM],MATCH($B597,tab_MinKomp[[Stanowisko / Position ]:[Stanowisko / Position ]],0))="n/a","n/a",AM597-INDEX(tab_MinKomp[WDRAŻANIE NOWYCH PROJEKTÓW/ PROCEDURA CTM],MATCH($B597,tab_MinKomp[[Stanowisko / Position ]:[Stanowisko / Position ]],0)))</f>
        <v>n/a</v>
      </c>
      <c r="AN598" s="194" t="str">
        <f>IF(INDEX(tab_MinKomp[KAMIENIE MILOWE MSL/PIFF],MATCH($B597,tab_MinKomp[[Stanowisko / Position ]:[Stanowisko / Position ]],0))="n/a","n/a",AN597-INDEX(tab_MinKomp[KAMIENIE MILOWE MSL/PIFF],MATCH($B597,tab_MinKomp[[Stanowisko / Position ]:[Stanowisko / Position ]],0)))</f>
        <v>n/a</v>
      </c>
      <c r="AO598" s="194">
        <f>IF(INDEX(tab_MinKomp[CP],MATCH($B597,tab_MinKomp[[Stanowisko / Position ]:[Stanowisko / Position ]],0))="n/a","n/a",AO597-INDEX(tab_MinKomp[CP],MATCH($B597,tab_MinKomp[[Stanowisko / Position ]:[Stanowisko / Position ]],0)))</f>
        <v>0</v>
      </c>
      <c r="AP598" s="194" t="str">
        <f>IF(INDEX(tab_MinKomp[FMEA],MATCH($B597,tab_MinKomp[[Stanowisko / Position ]:[Stanowisko / Position ]],0))="n/a","n/a",AP597-INDEX(tab_MinKomp[FMEA],MATCH($B597,tab_MinKomp[[Stanowisko / Position ]:[Stanowisko / Position ]],0)))</f>
        <v>n/a</v>
      </c>
      <c r="AQ598" s="194">
        <f>IF(INDEX(tab_MinKomp[CP],MATCH($B597,tab_MinKomp[[Stanowisko / Position ]:[Stanowisko / Position ]],0))="n/a","n/a",AQ597-INDEX(tab_MinKomp[CP],MATCH($B597,tab_MinKomp[[Stanowisko / Position ]:[Stanowisko / Position ]],0)))</f>
        <v>0</v>
      </c>
      <c r="AR598" s="194" t="str">
        <f>IF(INDEX(tab_MinKomp[APQP],MATCH($B597,tab_MinKomp[[Stanowisko / Position ]:[Stanowisko / Position ]],0))="n/a","n/a",AR597-INDEX(tab_MinKomp[APQP],MATCH($B597,tab_MinKomp[[Stanowisko / Position ]:[Stanowisko / Position ]],0)))</f>
        <v>n/a</v>
      </c>
      <c r="AS598" s="194" t="str">
        <f>IF(INDEX(tab_MinKomp[MSA],MATCH($B597,tab_MinKomp[[Stanowisko / Position ]:[Stanowisko / Position ]],0))="n/a","n/a",AS597-INDEX(tab_MinKomp[MSA],MATCH($B597,tab_MinKomp[[Stanowisko / Position ]:[Stanowisko / Position ]],0)))</f>
        <v>n/a</v>
      </c>
      <c r="AT598" s="194" t="str">
        <f>IF(INDEX(tab_MinKomp[SPC],MATCH($B597,tab_MinKomp[[Stanowisko / Position ]:[Stanowisko / Position ]],0))="n/a","n/a",AT597-INDEX(tab_MinKomp[SPC],MATCH($B597,tab_MinKomp[[Stanowisko / Position ]:[Stanowisko / Position ]],0)))</f>
        <v>n/a</v>
      </c>
      <c r="AU598" s="194" t="str">
        <f>IF(INDEX(tab_MinKomp[CSR (SPECYFICZNE WYMAGANIA KLIENTA)],MATCH($B597,tab_MinKomp[[Stanowisko / Position ]:[Stanowisko / Position ]],0))="n/a","n/a",AU597-INDEX(tab_MinKomp[CSR (SPECYFICZNE WYMAGANIA KLIENTA)],MATCH($B597,tab_MinKomp[[Stanowisko / Position ]:[Stanowisko / Position ]],0)))</f>
        <v>n/a</v>
      </c>
      <c r="AV598" s="194">
        <f>IF(INDEX(tab_MinKomp[5S],MATCH($B597,tab_MinKomp[[Stanowisko / Position ]:[Stanowisko / Position ]],0))="n/a","n/a",AV597-INDEX(tab_MinKomp[5S],MATCH($B597,tab_MinKomp[[Stanowisko / Position ]:[Stanowisko / Position ]],0)))</f>
        <v>0</v>
      </c>
      <c r="AW598" s="194">
        <f>IF(INDEX(tab_MinKomp[CP],MATCH($B597,tab_MinKomp[[Stanowisko / Position ]:[Stanowisko / Position ]],0))="n/a","n/a",AW597-INDEX(tab_MinKomp[CP],MATCH($B597,tab_MinKomp[[Stanowisko / Position ]:[Stanowisko / Position ]],0)))</f>
        <v>0</v>
      </c>
      <c r="AX598" s="194" t="str">
        <f>IF(INDEX(tab_MinKomp[5R],MATCH($B597,tab_MinKomp[[Stanowisko / Position ]:[Stanowisko / Position ]],0))="n/a","n/a",AX597-INDEX(tab_MinKomp[5R],MATCH($B597,tab_MinKomp[[Stanowisko / Position ]:[Stanowisko / Position ]],0)))</f>
        <v>n/a</v>
      </c>
      <c r="AY598" s="194" t="str">
        <f>IF(INDEX(tab_MinKomp[Six Sigma],MATCH($B597,tab_MinKomp[[Stanowisko / Position ]:[Stanowisko / Position ]],0))="n/a","n/a",AY597-INDEX(tab_MinKomp[Six Sigma],MATCH($B597,tab_MinKomp[[Stanowisko / Position ]:[Stanowisko / Position ]],0)))</f>
        <v>n/a</v>
      </c>
      <c r="AZ598" s="194" t="str">
        <f>IF(INDEX(tab_MinKomp[System BAAN / Distribution &amp; Supply Chain],MATCH($B597,tab_MinKomp[[Stanowisko / Position ]:[Stanowisko / Position ]],0))="n/a","n/a",AZ597-INDEX(tab_MinKomp[System BAAN / Distribution &amp; Supply Chain],MATCH($B597,tab_MinKomp[[Stanowisko / Position ]:[Stanowisko / Position ]],0)))</f>
        <v>n/a</v>
      </c>
      <c r="BA598" s="194" t="str">
        <f>IF(INDEX(tab_MinKomp[Gospodarka magazynowa / Lagerverwaltung],MATCH($B597,tab_MinKomp[[Stanowisko / Position ]:[Stanowisko / Position ]],0))="n/a","n/a",BA597-INDEX(tab_MinKomp[Gospodarka magazynowa / Lagerverwaltung],MATCH($B597,tab_MinKomp[[Stanowisko / Position ]:[Stanowisko / Position ]],0)))</f>
        <v>n/a</v>
      </c>
      <c r="BB598" s="194" t="str">
        <f>IF(INDEX(tab_MinKomp[Inwentaryzacja - organizacja i przebieg / Inventurprozess],MATCH($B597,tab_MinKomp[[Stanowisko / Position ]:[Stanowisko / Position ]],0))="n/a","n/a",BB597-INDEX(tab_MinKomp[Inwentaryzacja - organizacja i przebieg / Inventurprozess],MATCH($B597,tab_MinKomp[[Stanowisko / Position ]:[Stanowisko / Position ]],0)))</f>
        <v>n/a</v>
      </c>
      <c r="BC598" s="194" t="str">
        <f>IF(INDEX(tab_MinKomp[Organizacja dostaw / Versorgungsorganisation],MATCH($B597,tab_MinKomp[[Stanowisko / Position ]:[Stanowisko / Position ]],0))="n/a","n/a",BC597-INDEX(tab_MinKomp[Organizacja dostaw / Versorgungsorganisation],MATCH($B597,tab_MinKomp[[Stanowisko / Position ]:[Stanowisko / Position ]],0)))</f>
        <v>n/a</v>
      </c>
      <c r="BD598" s="194" t="str">
        <f>IF(INDEX(tab_MinKomp[Organizacja wysyłek / Organisation von Lieferungen],MATCH($B597,tab_MinKomp[[Stanowisko / Position ]:[Stanowisko / Position ]],0))="n/a","n/a",BD597-INDEX(tab_MinKomp[Organizacja wysyłek / Organisation von Lieferungen],MATCH($B597,tab_MinKomp[[Stanowisko / Position ]:[Stanowisko / Position ]],0)))</f>
        <v>n/a</v>
      </c>
      <c r="BE598" s="194" t="str">
        <f>IF(INDEX(tab_MinKomp[Analiza magazynowa - Program Polen.mdb / Inventuranalyse],MATCH($B597,tab_MinKomp[[Stanowisko / Position ]:[Stanowisko / Position ]],0))="n/a","n/a",BE597-INDEX(tab_MinKomp[Analiza magazynowa - Program Polen.mdb / Inventuranalyse],MATCH($B597,tab_MinKomp[[Stanowisko / Position ]:[Stanowisko / Position ]],0)))</f>
        <v>n/a</v>
      </c>
      <c r="BF598" s="190" t="str">
        <f>IF(INDEX(tab_MinKomp[MMOG (Materials Management Operations Guidelines)],MATCH($B597,tab_MinKomp[[Stanowisko / Position ]:[Stanowisko / Position ]],0))="n/a","n/a",BF597-INDEX(tab_MinKomp[MMOG (Materials Management Operations Guidelines)],MATCH($B597,tab_MinKomp[[Stanowisko / Position ]:[Stanowisko / Position ]],0)))</f>
        <v>n/a</v>
      </c>
      <c r="BG598" s="190" t="str">
        <f>IF(INDEX(tab_MinKomp[GPP],MATCH($B597,tab_MinKomp[[Stanowisko / Position ]:[Stanowisko / Position ]],0))="n/a","n/a",BG597-INDEX(tab_MinKomp[GPP],MATCH($B597,tab_MinKomp[[Stanowisko / Position ]:[Stanowisko / Position ]],0)))</f>
        <v>n/a</v>
      </c>
      <c r="BH598" s="190" t="str">
        <f>IF(INDEX(tab_MinKomp[AIAG (Automotive Industry Action Group)],MATCH($B597,tab_MinKomp[[Stanowisko / Position ]:[Stanowisko / Position ]],0))="n/a","n/a",BH597-INDEX(tab_MinKomp[AIAG (Automotive Industry Action Group)],MATCH($B597,tab_MinKomp[[Stanowisko / Position ]:[Stanowisko / Position ]],0)))</f>
        <v>n/a</v>
      </c>
      <c r="BI598" s="190" t="str">
        <f>IF(INDEX(tab_MinKomp[Super-G disputes],MATCH($B597,tab_MinKomp[[Stanowisko / Position ]:[Stanowisko / Position ]],0))="n/a","n/a",BI597-INDEX(tab_MinKomp[Super-G disputes],MATCH($B597,tab_MinKomp[[Stanowisko / Position ]:[Stanowisko / Position ]],0)))</f>
        <v>n/a</v>
      </c>
      <c r="BJ598" s="190" t="str">
        <f>IF(INDEX(tab_MinKomp[CMMS3/eDDL (Direct Data Link)],MATCH($B597,tab_MinKomp[[Stanowisko / Position ]:[Stanowisko / Position ]],0))="n/a","n/a",BJ597-INDEX(tab_MinKomp[CMMS3/eDDL (Direct Data Link)],MATCH($B597,tab_MinKomp[[Stanowisko / Position ]:[Stanowisko / Position ]],0)))</f>
        <v>n/a</v>
      </c>
      <c r="BK598" s="190" t="str">
        <f>IF(INDEX(tab_MinKomp[MP&amp;L (Material Planning and Logistics)],MATCH($B597,tab_MinKomp[[Stanowisko / Position ]:[Stanowisko / Position ]],0))="n/a","n/a",BK597-INDEX(tab_MinKomp[MP&amp;L (Material Planning and Logistics)],MATCH($B597,tab_MinKomp[[Stanowisko / Position ]:[Stanowisko / Position ]],0)))</f>
        <v>n/a</v>
      </c>
      <c r="BL598" s="190" t="str">
        <f>IF(INDEX(tab_MinKomp[Supplier delivery rating],MATCH($B597,tab_MinKomp[[Stanowisko / Position ]:[Stanowisko / Position ]],0))="n/a","n/a",BL597-INDEX(tab_MinKomp[Supplier delivery rating],MATCH($B597,tab_MinKomp[[Stanowisko / Position ]:[Stanowisko / Position ]],0)))</f>
        <v>n/a</v>
      </c>
      <c r="BM598" s="194" t="str">
        <f>IF(INDEX(tab_MinKomp[Planowanie produkcji / Produktionsplanung],MATCH($B597,tab_MinKomp[[Stanowisko / Position ]:[Stanowisko / Position ]],0))="n/a","n/a",BM597-INDEX(tab_MinKomp[Planowanie produkcji / Produktionsplanung],MATCH($B597,tab_MinKomp[[Stanowisko / Position ]:[Stanowisko / Position ]],0)))</f>
        <v>n/a</v>
      </c>
      <c r="BN598" s="194" t="str">
        <f>IF(INDEX(tab_MinKomp[Obsługa maszyn KVT / KVT Maschinenbedienung],MATCH($B597,tab_MinKomp[[Stanowisko / Position ]:[Stanowisko / Position ]],0))="n/a","n/a",BN597-INDEX(tab_MinKomp[Obsługa maszyn KVT / KVT Maschinenbedienung],MATCH($B597,tab_MinKomp[[Stanowisko / Position ]:[Stanowisko / Position ]],0)))</f>
        <v>n/a</v>
      </c>
      <c r="BO598" s="194" t="str">
        <f>IF(INDEX(tab_MinKomp[Obsługa maszyn KVT / KVT Maschinenbedienung],MATCH($B597,tab_MinKomp[[Stanowisko / Position ]:[Stanowisko / Position ]],0))="n/a","n/a",BO597-INDEX(tab_MinKomp[Obsługa maszyn KVT / KVT Maschinenbedienung],MATCH($B597,tab_MinKomp[[Stanowisko / Position ]:[Stanowisko / Position ]],0)))</f>
        <v>n/a</v>
      </c>
      <c r="BP598" s="194" t="str">
        <f>IF(INDEX(tab_MinKomp[Obsługa maszyn Piovan / Piovan Maschinenbedienung],MATCH($B597,tab_MinKomp[[Stanowisko / Position ]:[Stanowisko / Position ]],0))="n/a","n/a",BP597-INDEX(tab_MinKomp[Obsługa maszyn Piovan / Piovan Maschinenbedienung],MATCH($B597,tab_MinKomp[[Stanowisko / Position ]:[Stanowisko / Position ]],0)))</f>
        <v>n/a</v>
      </c>
      <c r="BQ598" s="194" t="str">
        <f>IF(INDEX(tab_MinKomp[Obsługa maszyn Piovan / Piovan Maschinenbedienung],MATCH($B597,tab_MinKomp[[Stanowisko / Position ]:[Stanowisko / Position ]],0))="n/a","n/a",BQ597-INDEX(tab_MinKomp[Obsługa maszyn Piovan / Piovan Maschinenbedienung],MATCH($B597,tab_MinKomp[[Stanowisko / Position ]:[Stanowisko / Position ]],0)))</f>
        <v>n/a</v>
      </c>
      <c r="BR598" s="194">
        <f>IF(INDEX(tab_MinKomp[Eliminacja awarii / Beseitigung von Ausfällen],MATCH($B597,tab_MinKomp[[Stanowisko / Position ]:[Stanowisko / Position ]],0))="n/a","n/a",BR597-INDEX(tab_MinKomp[Eliminacja awarii / Beseitigung von Ausfällen],MATCH($B597,tab_MinKomp[[Stanowisko / Position ]:[Stanowisko / Position ]],0)))</f>
        <v>0</v>
      </c>
      <c r="BS598" s="194" t="str">
        <f>IF(INDEX(tab_MinKomp[Obsługa maszyn Piovan / Piovan Maschinenbedienung],MATCH($B597,tab_MinKomp[[Stanowisko / Position ]:[Stanowisko / Position ]],0))="n/a","n/a",BS597-INDEX(tab_MinKomp[Obsługa maszyn Piovan / Piovan Maschinenbedienung],MATCH($B597,tab_MinKomp[[Stanowisko / Position ]:[Stanowisko / Position ]],0)))</f>
        <v>n/a</v>
      </c>
      <c r="BT598" s="194" t="str">
        <f>IF(INDEX(tab_MinKomp[Obsługa maszyn Piovan / Piovan Maschinenbedienung],MATCH($B597,tab_MinKomp[[Stanowisko / Position ]:[Stanowisko / Position ]],0))="n/a","n/a",BT597-INDEX(tab_MinKomp[Obsługa maszyn Piovan / Piovan Maschinenbedienung],MATCH($B597,tab_MinKomp[[Stanowisko / Position ]:[Stanowisko / Position ]],0)))</f>
        <v>n/a</v>
      </c>
      <c r="BU598" s="194" t="str">
        <f>IF(INDEX(tab_MinKomp[Obsługa maszyn Piovan / Piovan Maschinenbedienung],MATCH($B597,tab_MinKomp[[Stanowisko / Position ]:[Stanowisko / Position ]],0))="n/a","n/a",BU597-INDEX(tab_MinKomp[Obsługa maszyn Piovan / Piovan Maschinenbedienung],MATCH($B597,tab_MinKomp[[Stanowisko / Position ]:[Stanowisko / Position ]],0)))</f>
        <v>n/a</v>
      </c>
      <c r="BV598" s="194" t="str">
        <f>IF(INDEX(tab_MinKomp[Obsługa maszyn Piovan / Piovan Maschinenbedienung],MATCH($B597,tab_MinKomp[[Stanowisko / Position ]:[Stanowisko / Position ]],0))="n/a","n/a",BV597-INDEX(tab_MinKomp[Obsługa maszyn Piovan / Piovan Maschinenbedienung],MATCH($B597,tab_MinKomp[[Stanowisko / Position ]:[Stanowisko / Position ]],0)))</f>
        <v>n/a</v>
      </c>
      <c r="BW598" s="194" t="str">
        <f>IF(INDEX(tab_MinKomp[Obsługa maszyn Piovan / Piovan Maschinenbedienung],MATCH($B597,tab_MinKomp[[Stanowisko / Position ]:[Stanowisko / Position ]],0))="n/a","n/a",BW597-INDEX(tab_MinKomp[Obsługa maszyn Piovan / Piovan Maschinenbedienung],MATCH($B597,tab_MinKomp[[Stanowisko / Position ]:[Stanowisko / Position ]],0)))</f>
        <v>n/a</v>
      </c>
      <c r="BX598" s="194" t="str">
        <f>IF(INDEX(tab_MinKomp[Obsługa maszyn Piovan / Piovan Maschinenbedienung],MATCH($B597,tab_MinKomp[[Stanowisko / Position ]:[Stanowisko / Position ]],0))="n/a","n/a",BX597-INDEX(tab_MinKomp[Obsługa maszyn Piovan / Piovan Maschinenbedienung],MATCH($B597,tab_MinKomp[[Stanowisko / Position ]:[Stanowisko / Position ]],0)))</f>
        <v>n/a</v>
      </c>
      <c r="BY598" s="194" t="str">
        <f>IF(INDEX(tab_MinKomp[Obsługa maszyn Engel / Engel Maschinenbedienung],MATCH($B597,tab_MinKomp[[Stanowisko / Position ]:[Stanowisko / Position ]],0))="n/a","n/a",BY597-INDEX(tab_MinKomp[Obsługa maszyn Engel / Engel Maschinenbedienung],MATCH($B597,tab_MinKomp[[Stanowisko / Position ]:[Stanowisko / Position ]],0)))</f>
        <v>n/a</v>
      </c>
      <c r="BZ598" s="194" t="str">
        <f>IF(INDEX(tab_MinKomp[Obsługa maszyn KVT / KVT Maschinenbedienung],MATCH($B597,tab_MinKomp[[Stanowisko / Position ]:[Stanowisko / Position ]],0))="n/a","n/a",BZ597-INDEX(tab_MinKomp[Obsługa maszyn KVT / KVT Maschinenbedienung],MATCH($B597,tab_MinKomp[[Stanowisko / Position ]:[Stanowisko / Position ]],0)))</f>
        <v>n/a</v>
      </c>
      <c r="CA598" s="194">
        <f>IF(INDEX(tab_MinKomp[Eliminacja awarii / Beseitigung von Ausfällen],MATCH($B597,tab_MinKomp[[Stanowisko / Position ]:[Stanowisko / Position ]],0))="n/a","n/a",CA597-INDEX(tab_MinKomp[Eliminacja awarii / Beseitigung von Ausfällen],MATCH($B597,tab_MinKomp[[Stanowisko / Position ]:[Stanowisko / Position ]],0)))</f>
        <v>0</v>
      </c>
      <c r="CB598" s="194" t="str">
        <f>IF(INDEX(tab_MinKomp[Obsługa maszyn ASL / ASL Maschinenbedienung],MATCH($B597,tab_MinKomp[[Stanowisko / Position ]:[Stanowisko / Position ]],0))="n/a","n/a",CB597-INDEX(tab_MinKomp[Obsługa maszyn ASL / ASL Maschinenbedienung],MATCH($B597,tab_MinKomp[[Stanowisko / Position ]:[Stanowisko / Position ]],0)))</f>
        <v>n/a</v>
      </c>
      <c r="CC598" s="194">
        <f>IF(INDEX(tab_MinKomp[Obsługa maszyn Novapax / Novapax Maschinenbedienung],MATCH($B597,tab_MinKomp[[Stanowisko / Position ]:[Stanowisko / Position ]],0))="n/a","n/a",CC597-INDEX(tab_MinKomp[Obsługa maszyn Novapax / Novapax Maschinenbedienung],MATCH($B597,tab_MinKomp[[Stanowisko / Position ]:[Stanowisko / Position ]],0)))</f>
        <v>0</v>
      </c>
      <c r="CD598" s="194">
        <f>IF(INDEX(tab_MinKomp[Obsługa maszyn Novapax / Novapax Maschinenbedienung],MATCH($B597,tab_MinKomp[[Stanowisko / Position ]:[Stanowisko / Position ]],0))="n/a","n/a",CD597-INDEX(tab_MinKomp[Obsługa maszyn Novapax / Novapax Maschinenbedienung],MATCH($B597,tab_MinKomp[[Stanowisko / Position ]:[Stanowisko / Position ]],0)))</f>
        <v>0</v>
      </c>
      <c r="CE598" s="194" t="str">
        <f>IF(INDEX(tab_MinKomp[Obsługa maszyn Piovan / Piovan Maschinenbedienung],MATCH($B597,tab_MinKomp[[Stanowisko / Position ]:[Stanowisko / Position ]],0))="n/a","n/a",CE597-INDEX(tab_MinKomp[Obsługa maszyn Piovan / Piovan Maschinenbedienung],MATCH($B597,tab_MinKomp[[Stanowisko / Position ]:[Stanowisko / Position ]],0)))</f>
        <v>n/a</v>
      </c>
      <c r="CF598" s="194" t="str">
        <f>IF(INDEX(tab_MinKomp[Obsługa maszyn Piovan / Piovan Maschinenbedienung],MATCH($B597,tab_MinKomp[[Stanowisko / Position ]:[Stanowisko / Position ]],0))="n/a","n/a",CF597-INDEX(tab_MinKomp[Obsługa maszyn Piovan / Piovan Maschinenbedienung],MATCH($B597,tab_MinKomp[[Stanowisko / Position ]:[Stanowisko / Position ]],0)))</f>
        <v>n/a</v>
      </c>
      <c r="CG598" s="194">
        <f>IF(INDEX(tab_MinKomp[Eliminacja awarii / Beseitigung von Ausfällen],MATCH($B597,tab_MinKomp[[Stanowisko / Position ]:[Stanowisko / Position ]],0))="n/a","n/a",CG597-INDEX(tab_MinKomp[Eliminacja awarii / Beseitigung von Ausfällen],MATCH($B597,tab_MinKomp[[Stanowisko / Position ]:[Stanowisko / Position ]],0)))</f>
        <v>0</v>
      </c>
      <c r="CH598" s="194" t="str">
        <f>IF(INDEX(tab_MinKomp[Wymagania VDA 6.5 Product / Forderungen],MATCH($B597,tab_MinKomp[[Stanowisko / Position ]:[Stanowisko / Position ]],0))="n/a","n/a",CH597-INDEX(tab_MinKomp[Wymagania VDA 6.5 Product / Forderungen],MATCH($B597,tab_MinKomp[[Stanowisko / Position ]:[Stanowisko / Position ]],0)))</f>
        <v>n/a</v>
      </c>
      <c r="CI598" s="194" t="str">
        <f>IF(INDEX(tab_MinKomp[Wymagania VDA 6.5 Product / Forderungen],MATCH($B597,tab_MinKomp[[Stanowisko / Position ]:[Stanowisko / Position ]],0))="n/a","n/a",CI597-INDEX(tab_MinKomp[Wymagania VDA 6.5 Product / Forderungen],MATCH($B597,tab_MinKomp[[Stanowisko / Position ]:[Stanowisko / Position ]],0)))</f>
        <v>n/a</v>
      </c>
      <c r="CJ598" s="194" t="str">
        <f>IF(INDEX(tab_MinKomp[Wymagania VDA 6.5 Product / Forderungen],MATCH($B597,tab_MinKomp[[Stanowisko / Position ]:[Stanowisko / Position ]],0))="n/a","n/a",CJ597-INDEX(tab_MinKomp[Wymagania VDA 6.5 Product / Forderungen],MATCH($B597,tab_MinKomp[[Stanowisko / Position ]:[Stanowisko / Position ]],0)))</f>
        <v>n/a</v>
      </c>
      <c r="CK598" s="194" t="str">
        <f>IF(INDEX(tab_MinKomp[Wymagania VDA 6.5 Product / Forderungen],MATCH($B597,tab_MinKomp[[Stanowisko / Position ]:[Stanowisko / Position ]],0))="n/a","n/a",CK597-INDEX(tab_MinKomp[Wymagania VDA 6.5 Product / Forderungen],MATCH($B597,tab_MinKomp[[Stanowisko / Position ]:[Stanowisko / Position ]],0)))</f>
        <v>n/a</v>
      </c>
      <c r="CL598" s="194" t="str">
        <f>IF(INDEX(tab_MinKomp[Wymagania VDA 6.5 Product / Forderungen],MATCH($B597,tab_MinKomp[[Stanowisko / Position ]:[Stanowisko / Position ]],0))="n/a","n/a",CL597-INDEX(tab_MinKomp[Wymagania VDA 6.5 Product / Forderungen],MATCH($B597,tab_MinKomp[[Stanowisko / Position ]:[Stanowisko / Position ]],0)))</f>
        <v>n/a</v>
      </c>
      <c r="CM598" s="194" t="str">
        <f>IF(INDEX(tab_MinKomp[Informatyka ogólna (techniczne i systemowe) / Allgemeine IT (Technik und System)],MATCH($B597,tab_MinKomp[[Stanowisko / Position ]:[Stanowisko / Position ]],0))="n/a","n/a",CM597-INDEX(tab_MinKomp[Informatyka ogólna (techniczne i systemowe) / Allgemeine IT (Technik und System)],MATCH($B597,tab_MinKomp[[Stanowisko / Position ]:[Stanowisko / Position ]],0)))</f>
        <v>n/a</v>
      </c>
      <c r="CN598" s="194" t="str">
        <f>IF(INDEX(tab_MinKomp[Sieci komputerowe / Computernetzwerke],MATCH($B597,tab_MinKomp[[Stanowisko / Position ]:[Stanowisko / Position ]],0))="n/a","n/a",CN597-INDEX(tab_MinKomp[Sieci komputerowe / Computernetzwerke],MATCH($B597,tab_MinKomp[[Stanowisko / Position ]:[Stanowisko / Position ]],0)))</f>
        <v>n/a</v>
      </c>
      <c r="CO598" s="194" t="str">
        <f>IF(INDEX(tab_MinKomp[Hardware (komputery PC, drukarki biurowe i etykietowe, telefonia stacjonarna i mobilna) (PC, Drucker, Telefpne, Handys)],MATCH($B597,tab_MinKomp[[Stanowisko / Position ]:[Stanowisko / Position ]],0))="n/a","n/a",CO597-INDEX(tab_MinKomp[Hardware (komputery PC, drukarki biurowe i etykietowe, telefonia stacjonarna i mobilna) (PC, Drucker, Telefpne, Handys)],MATCH($B597,tab_MinKomp[[Stanowisko / Position ]:[Stanowisko / Position ]],0)))</f>
        <v>n/a</v>
      </c>
      <c r="CP598" s="194" t="str">
        <f>IF(INDEX(tab_MinKomp[Software &amp; Systems (MS Office, MS Remote Desktop)],MATCH($B597,tab_MinKomp[[Stanowisko / Position ]:[Stanowisko / Position ]],0))="n/a","n/a",CP597-INDEX(tab_MinKomp[Software &amp; Systems (MS Office, MS Remote Desktop)],MATCH($B597,tab_MinKomp[[Stanowisko / Position ]:[Stanowisko / Position ]],0)))</f>
        <v>n/a</v>
      </c>
      <c r="CQ598" s="194" t="str">
        <f>IF(INDEX(tab_MinKomp[Programowanie obiektowe (PHP) / Objektprogrammierung],MATCH($B597,tab_MinKomp[[Stanowisko / Position ]:[Stanowisko / Position ]],0))="n/a","n/a",CQ597-INDEX(tab_MinKomp[Programowanie obiektowe (PHP) / Objektprogrammierung],MATCH($B597,tab_MinKomp[[Stanowisko / Position ]:[Stanowisko / Position ]],0)))</f>
        <v>n/a</v>
      </c>
      <c r="CR598" s="194" t="str">
        <f>IF(INDEX(tab_MinKomp[Scrum],MATCH($B597,tab_MinKomp[[Stanowisko / Position ]:[Stanowisko / Position ]],0))="n/a","n/a",CR597-INDEX(tab_MinKomp[Scrum],MATCH($B597,tab_MinKomp[[Stanowisko / Position ]:[Stanowisko / Position ]],0)))</f>
        <v>n/a</v>
      </c>
      <c r="CS598" s="194" t="str">
        <f>IF(INDEX(tab_MinKomp[SQL (MySQL)],MATCH($B597,tab_MinKomp[[Stanowisko / Position ]:[Stanowisko / Position ]],0))="n/a","n/a",CS597-INDEX(tab_MinKomp[SQL (MySQL)],MATCH($B597,tab_MinKomp[[Stanowisko / Position ]:[Stanowisko / Position ]],0)))</f>
        <v>n/a</v>
      </c>
      <c r="CT598" s="194" t="str">
        <f>IF(INDEX(tab_MinKomp[Javascript],MATCH($B597,tab_MinKomp[[Stanowisko / Position ]:[Stanowisko / Position ]],0))="n/a","n/a",CT597-INDEX(tab_MinKomp[Javascript],MATCH($B597,tab_MinKomp[[Stanowisko / Position ]:[Stanowisko / Position ]],0)))</f>
        <v>n/a</v>
      </c>
      <c r="CU598" s="194" t="str">
        <f>IF(INDEX(tab_MinKomp[Joomla],MATCH($B597,tab_MinKomp[[Stanowisko / Position ]:[Stanowisko / Position ]],0))="n/a","n/a",CU597-INDEX(tab_MinKomp[Joomla],MATCH($B597,tab_MinKomp[[Stanowisko / Position ]:[Stanowisko / Position ]],0)))</f>
        <v>n/a</v>
      </c>
      <c r="CV598" s="194" t="str">
        <f>IF(INDEX(tab_MinKomp[Bash],MATCH($B597,tab_MinKomp[[Stanowisko / Position ]:[Stanowisko / Position ]],0))="n/a","n/a",CV597-INDEX(tab_MinKomp[Bash],MATCH($B597,tab_MinKomp[[Stanowisko / Position ]:[Stanowisko / Position ]],0)))</f>
        <v>n/a</v>
      </c>
      <c r="CW598" s="194">
        <f>IF(INDEX(tab_MinKomp[Systemy MES (HYDRA / SFMS)],MATCH($B597,tab_MinKomp[[Stanowisko / Position ]:[Stanowisko / Position ]],0))="n/a","n/a",CW597-INDEX(tab_MinKomp[Systemy MES (HYDRA / SFMS)],MATCH($B597,tab_MinKomp[[Stanowisko / Position ]:[Stanowisko / Position ]],0)))</f>
        <v>-1</v>
      </c>
      <c r="CX598" s="194" t="str">
        <f>IF(INDEX(tab_MinKomp[HTML / CSS],MATCH($B597,tab_MinKomp[[Stanowisko / Position ]:[Stanowisko / Position ]],0))="n/a","n/a",CX597-INDEX(tab_MinKomp[HTML / CSS],MATCH($B597,tab_MinKomp[[Stanowisko / Position ]:[Stanowisko / Position ]],0)))</f>
        <v>n/a</v>
      </c>
      <c r="CY598" s="194" t="str">
        <f>IF(INDEX(tab_MinKomp[SYSTEM PR],MATCH($B597,tab_MinKomp[[Stanowisko / Position ]:[Stanowisko / Position ]],0))="n/a","n/a",CY597-INDEX(tab_MinKomp[SYSTEM PR],MATCH($B597,tab_MinKomp[[Stanowisko / Position ]:[Stanowisko / Position ]],0)))</f>
        <v>n/a</v>
      </c>
      <c r="CZ598" s="194" t="str">
        <f>IF(INDEX(tab_MinKomp[System Einkauf XP / EBA],MATCH($B597,tab_MinKomp[[Stanowisko / Position ]:[Stanowisko / Position ]],0))="n/a","n/a",CZ597-INDEX(tab_MinKomp[System Einkauf XP / EBA],MATCH($B597,tab_MinKomp[[Stanowisko / Position ]:[Stanowisko / Position ]],0)))</f>
        <v>n/a</v>
      </c>
      <c r="DA598" s="194" t="str">
        <f>IF(INDEX(tab_MinKomp[Techniki negocjacyjne / Verhandlungstechniken],MATCH($B597,tab_MinKomp[[Stanowisko / Position ]:[Stanowisko / Position ]],0))="n/a","n/a",DA597-INDEX(tab_MinKomp[Techniki negocjacyjne / Verhandlungstechniken],MATCH($B597,tab_MinKomp[[Stanowisko / Position ]:[Stanowisko / Position ]],0)))</f>
        <v>n/a</v>
      </c>
      <c r="DB598" s="194" t="str">
        <f>IF(INDEX(tab_MinKomp[Znajomość rynku branżowego / Kenntnis des Industrie Marktes],MATCH($B597,tab_MinKomp[[Stanowisko / Position ]:[Stanowisko / Position ]],0))="n/a","n/a",DB597-INDEX(tab_MinKomp[Znajomość rynku branżowego / Kenntnis des Industrie Marktes],MATCH($B597,tab_MinKomp[[Stanowisko / Position ]:[Stanowisko / Position ]],0)))</f>
        <v>n/a</v>
      </c>
      <c r="DC598" s="194" t="str">
        <f>IF(INDEX(tab_MinKomp[SUPPLIER MANAGEMENT],MATCH($B597,tab_MinKomp[[Stanowisko / Position ]:[Stanowisko / Position ]],0))="n/a","n/a",DC597-INDEX(tab_MinKomp[SUPPLIER MANAGEMENT],MATCH($B597,tab_MinKomp[[Stanowisko / Position ]:[Stanowisko / Position ]],0)))</f>
        <v>n/a</v>
      </c>
      <c r="DD598" s="194" t="str">
        <f>IF(INDEX(tab_MinKomp[SUPPLIER MANAGEMENT],MATCH($B597,tab_MinKomp[[Stanowisko / Position ]:[Stanowisko / Position ]],0))="n/a","n/a",DD597-INDEX(tab_MinKomp[SUPPLIER MANAGEMENT],MATCH($B597,tab_MinKomp[[Stanowisko / Position ]:[Stanowisko / Position ]],0)))</f>
        <v>n/a</v>
      </c>
      <c r="DE598" s="194" t="str">
        <f>IF(INDEX(tab_MinKomp[SUPPLIER MANAGEMENT],MATCH($B597,tab_MinKomp[[Stanowisko / Position ]:[Stanowisko / Position ]],0))="n/a","n/a",DE597-INDEX(tab_MinKomp[SUPPLIER MANAGEMENT],MATCH($B597,tab_MinKomp[[Stanowisko / Position ]:[Stanowisko / Position ]],0)))</f>
        <v>n/a</v>
      </c>
      <c r="DF598" s="194">
        <f>IF(INDEX(tab_MinKomp[LEAN MANAGEMENT],MATCH($B597,tab_MinKomp[[Stanowisko / Position ]:[Stanowisko / Position ]],0))="n/a","n/a",DF597-INDEX(tab_MinKomp[LEAN MANAGEMENT],MATCH($B597,tab_MinKomp[[Stanowisko / Position ]:[Stanowisko / Position ]],0)))</f>
        <v>0</v>
      </c>
      <c r="DG598" s="194" t="str">
        <f>IF(INDEX(tab_MinKomp[PPAP/PSW],MATCH($B597,tab_MinKomp[[Stanowisko / Position ]:[Stanowisko / Position ]],0))="n/a","n/a",DG597-INDEX(tab_MinKomp[PPAP/PSW],MATCH($B597,tab_MinKomp[[Stanowisko / Position ]:[Stanowisko / Position ]],0)))</f>
        <v>n/a</v>
      </c>
      <c r="DH598" s="194" t="str">
        <f>IF(INDEX(tab_MinKomp[SUPPLIER MANAGEMENT],MATCH($B597,tab_MinKomp[[Stanowisko / Position ]:[Stanowisko / Position ]],0))="n/a","n/a",DH597-INDEX(tab_MinKomp[SUPPLIER MANAGEMENT],MATCH($B597,tab_MinKomp[[Stanowisko / Position ]:[Stanowisko / Position ]],0)))</f>
        <v>n/a</v>
      </c>
      <c r="DI598" s="194" t="str">
        <f>IF(INDEX(tab_MinKomp[OBSŁUGA PORTALI KLIENTA / Kundenportale],MATCH($B597,tab_MinKomp[[Stanowisko / Position ]:[Stanowisko / Position ]],0))="n/a","n/a",DI597-INDEX(tab_MinKomp[OBSŁUGA PORTALI KLIENTA / Kundenportale],MATCH($B597,tab_MinKomp[[Stanowisko / Position ]:[Stanowisko / Position ]],0)))</f>
        <v>n/a</v>
      </c>
      <c r="DJ598" s="194" t="str">
        <f>IF(INDEX(tab_MinKomp[Obsługa systemu BABTECQ / BABTECQ System],MATCH($B597,tab_MinKomp[[Stanowisko / Position ]:[Stanowisko / Position ]],0))="n/a","n/a",DJ597-INDEX(tab_MinKomp[Obsługa systemu BABTECQ / BABTECQ System],MATCH($B597,tab_MinKomp[[Stanowisko / Position ]:[Stanowisko / Position ]],0)))</f>
        <v>n/a</v>
      </c>
      <c r="DK598" s="194" t="str">
        <f>IF(INDEX(tab_MinKomp[Rysunek techniczny / technische Zeichnung],MATCH($B597,tab_MinKomp[[Stanowisko / Position ]:[Stanowisko / Position ]],0))="n/a","n/a",DK597-INDEX(tab_MinKomp[Rysunek techniczny / technische Zeichnung],MATCH($B597,tab_MinKomp[[Stanowisko / Position ]:[Stanowisko / Position ]],0)))</f>
        <v>n/a</v>
      </c>
      <c r="DL598" s="194" t="str">
        <f>IF(INDEX(tab_MinKomp[Kalibracja / Kalibrierung],MATCH($B597,tab_MinKomp[[Stanowisko / Position ]:[Stanowisko / Position ]],0))="n/a","n/a",DL597-INDEX(tab_MinKomp[Kalibracja / Kalibrierung],MATCH($B597,tab_MinKomp[[Stanowisko / Position ]:[Stanowisko / Position ]],0)))</f>
        <v>n/a</v>
      </c>
      <c r="DM598" s="194" t="str">
        <f>IF(INDEX(tab_MinKomp[Rekwalifikacja / Requalifizierung],MATCH($B597,tab_MinKomp[[Stanowisko / Position ]:[Stanowisko / Position ]],0))="n/a","n/a",DM597-INDEX(tab_MinKomp[Rekwalifikacja / Requalifizierung],MATCH($B597,tab_MinKomp[[Stanowisko / Position ]:[Stanowisko / Position ]],0)))</f>
        <v>n/a</v>
      </c>
      <c r="DN598" s="190" t="str">
        <f>IF(INDEX(tab_MinKomp[Testy czystości / Reinheitstests],MATCH($B597,tab_MinKomp[[Stanowisko / Position ]:[Stanowisko / Position ]],0))="n/a","n/a",DN597-INDEX(tab_MinKomp[Testy czystości / Reinheitstests],MATCH($B597,tab_MinKomp[[Stanowisko / Position ]:[Stanowisko / Position ]],0)))</f>
        <v>n/a</v>
      </c>
      <c r="DO598" s="190" t="str">
        <f>IF(INDEX(tab_MinKomp[Testy czystości / Reinheitstests],MATCH($B597,tab_MinKomp[[Stanowisko / Position ]:[Stanowisko / Position ]],0))="n/a","n/a",DO597-INDEX(tab_MinKomp[Testy czystości / Reinheitstests],MATCH($B597,tab_MinKomp[[Stanowisko / Position ]:[Stanowisko / Position ]],0)))</f>
        <v>n/a</v>
      </c>
      <c r="DP598" s="190" t="str">
        <f>IF(INDEX(tab_MinKomp[Testy czystości / Reinheitstests],MATCH($B597,tab_MinKomp[[Stanowisko / Position ]:[Stanowisko / Position ]],0))="n/a","n/a",DP597-INDEX(tab_MinKomp[Testy czystości / Reinheitstests],MATCH($B597,tab_MinKomp[[Stanowisko / Position ]:[Stanowisko / Position ]],0)))</f>
        <v>n/a</v>
      </c>
      <c r="DQ598" s="190" t="str">
        <f>IF(INDEX(tab_MinKomp[Testy czystości / Reinheitstests],MATCH($B597,tab_MinKomp[[Stanowisko / Position ]:[Stanowisko / Position ]],0))="n/a","n/a",DQ597-INDEX(tab_MinKomp[Testy czystości / Reinheitstests],MATCH($B597,tab_MinKomp[[Stanowisko / Position ]:[Stanowisko / Position ]],0)))</f>
        <v>n/a</v>
      </c>
      <c r="DR598" s="190" t="str">
        <f>IF(INDEX(tab_MinKomp[Testy czystości / Reinheitstests],MATCH($B597,tab_MinKomp[[Stanowisko / Position ]:[Stanowisko / Position ]],0))="n/a","n/a",DR597-INDEX(tab_MinKomp[Testy czystości / Reinheitstests],MATCH($B597,tab_MinKomp[[Stanowisko / Position ]:[Stanowisko / Position ]],0)))</f>
        <v>n/a</v>
      </c>
      <c r="DS598" s="190" t="str">
        <f>IF(INDEX(tab_MinKomp[Testy czystości / Reinheitstests],MATCH($B597,tab_MinKomp[[Stanowisko / Position ]:[Stanowisko / Position ]],0))="n/a","n/a",DS597-INDEX(tab_MinKomp[Testy czystości / Reinheitstests],MATCH($B597,tab_MinKomp[[Stanowisko / Position ]:[Stanowisko / Position ]],0)))</f>
        <v>n/a</v>
      </c>
      <c r="DT598" s="194" t="str">
        <f>IF(INDEX(tab_MinKomp[SUPPLIER MANAGEMENT],MATCH($B597,tab_MinKomp[[Stanowisko / Position ]:[Stanowisko / Position ]],0))="n/a","n/a",DT597-INDEX(tab_MinKomp[SUPPLIER MANAGEMENT],MATCH($B597,tab_MinKomp[[Stanowisko / Position ]:[Stanowisko / Position ]],0)))</f>
        <v>n/a</v>
      </c>
      <c r="DU598" s="190" t="str">
        <f>IF(INDEX(tab_MinKomp[Testy czystości / Reinheitstests],MATCH($B597,tab_MinKomp[[Stanowisko / Position ]:[Stanowisko / Position ]],0))="n/a","n/a",DU597-INDEX(tab_MinKomp[Testy czystości / Reinheitstests],MATCH($B597,tab_MinKomp[[Stanowisko / Position ]:[Stanowisko / Position ]],0)))</f>
        <v>n/a</v>
      </c>
      <c r="DV598" s="190" t="str">
        <f>IF(INDEX(tab_MinKomp[Testy czystości / Reinheitstests],MATCH($B597,tab_MinKomp[[Stanowisko / Position ]:[Stanowisko / Position ]],0))="n/a","n/a",DV597-INDEX(tab_MinKomp[Testy czystości / Reinheitstests],MATCH($B597,tab_MinKomp[[Stanowisko / Position ]:[Stanowisko / Position ]],0)))</f>
        <v>n/a</v>
      </c>
      <c r="DW598" s="190" t="str">
        <f>IF(INDEX(tab_MinKomp[Testy czystości / Reinheitstests],MATCH($B597,tab_MinKomp[[Stanowisko / Position ]:[Stanowisko / Position ]],0))="n/a","n/a",DW597-INDEX(tab_MinKomp[Testy czystości / Reinheitstests],MATCH($B597,tab_MinKomp[[Stanowisko / Position ]:[Stanowisko / Position ]],0)))</f>
        <v>n/a</v>
      </c>
      <c r="DX598" s="190" t="str">
        <f>IF(INDEX(tab_MinKomp[Testy czystości / Reinheitstests],MATCH($B597,tab_MinKomp[[Stanowisko / Position ]:[Stanowisko / Position ]],0))="n/a","n/a",DX597-INDEX(tab_MinKomp[Testy czystości / Reinheitstests],MATCH($B597,tab_MinKomp[[Stanowisko / Position ]:[Stanowisko / Position ]],0)))</f>
        <v>n/a</v>
      </c>
      <c r="DY598" s="190" t="str">
        <f>IF(INDEX(tab_MinKomp[Testy czystości / Reinheitstests],MATCH($B597,tab_MinKomp[[Stanowisko / Position ]:[Stanowisko / Position ]],0))="n/a","n/a",DY597-INDEX(tab_MinKomp[Testy czystości / Reinheitstests],MATCH($B597,tab_MinKomp[[Stanowisko / Position ]:[Stanowisko / Position ]],0)))</f>
        <v>n/a</v>
      </c>
      <c r="DZ598" s="190" t="str">
        <f>IF(INDEX(tab_MinKomp[Testy czystości / Reinheitstests],MATCH($B597,tab_MinKomp[[Stanowisko / Position ]:[Stanowisko / Position ]],0))="n/a","n/a",DZ597-INDEX(tab_MinKomp[Testy czystości / Reinheitstests],MATCH($B597,tab_MinKomp[[Stanowisko / Position ]:[Stanowisko / Position ]],0)))</f>
        <v>n/a</v>
      </c>
      <c r="EA598" s="194" t="str">
        <f>IF(INDEX(tab_MinKomp[SUPPLIER MANAGEMENT],MATCH($B597,tab_MinKomp[[Stanowisko / Position ]:[Stanowisko / Position ]],0))="n/a","n/a",EA597-INDEX(tab_MinKomp[SUPPLIER MANAGEMENT],MATCH($B597,tab_MinKomp[[Stanowisko / Position ]:[Stanowisko / Position ]],0)))</f>
        <v>n/a</v>
      </c>
      <c r="EB598" s="190" t="str">
        <f>IF(INDEX(tab_MinKomp[Testy czystości / Reinheitstests],MATCH($B597,tab_MinKomp[[Stanowisko / Position ]:[Stanowisko / Position ]],0))="n/a","n/a",EB597-INDEX(tab_MinKomp[Testy czystości / Reinheitstests],MATCH($B597,tab_MinKomp[[Stanowisko / Position ]:[Stanowisko / Position ]],0)))</f>
        <v>n/a</v>
      </c>
      <c r="EC598" s="190" t="str">
        <f>IF(INDEX(tab_MinKomp[Testy czystości / Reinheitstests],MATCH($B597,tab_MinKomp[[Stanowisko / Position ]:[Stanowisko / Position ]],0))="n/a","n/a",EC597-INDEX(tab_MinKomp[Testy czystości / Reinheitstests],MATCH($B597,tab_MinKomp[[Stanowisko / Position ]:[Stanowisko / Position ]],0)))</f>
        <v>n/a</v>
      </c>
      <c r="ED598" s="190" t="str">
        <f>IF(INDEX(tab_MinKomp[Testy czystości / Reinheitstests],MATCH($B597,tab_MinKomp[[Stanowisko / Position ]:[Stanowisko / Position ]],0))="n/a","n/a",ED597-INDEX(tab_MinKomp[Testy czystości / Reinheitstests],MATCH($B597,tab_MinKomp[[Stanowisko / Position ]:[Stanowisko / Position ]],0)))</f>
        <v>n/a</v>
      </c>
      <c r="EE598" s="190" t="str">
        <f>IF(INDEX(tab_MinKomp[Testy czystości / Reinheitstests],MATCH($B597,tab_MinKomp[[Stanowisko / Position ]:[Stanowisko / Position ]],0))="n/a","n/a",EE597-INDEX(tab_MinKomp[Testy czystości / Reinheitstests],MATCH($B597,tab_MinKomp[[Stanowisko / Position ]:[Stanowisko / Position ]],0)))</f>
        <v>n/a</v>
      </c>
      <c r="EF598" s="190" t="str">
        <f>IF(INDEX(tab_MinKomp[Testy czystości / Reinheitstests],MATCH($B597,tab_MinKomp[[Stanowisko / Position ]:[Stanowisko / Position ]],0))="n/a","n/a",EF597-INDEX(tab_MinKomp[Testy czystości / Reinheitstests],MATCH($B597,tab_MinKomp[[Stanowisko / Position ]:[Stanowisko / Position ]],0)))</f>
        <v>n/a</v>
      </c>
      <c r="EG598" s="190" t="str">
        <f>IF(INDEX(tab_MinKomp[Testy czystości / Reinheitstests],MATCH($B597,tab_MinKomp[[Stanowisko / Position ]:[Stanowisko / Position ]],0))="n/a","n/a",EG597-INDEX(tab_MinKomp[Testy czystości / Reinheitstests],MATCH($B597,tab_MinKomp[[Stanowisko / Position ]:[Stanowisko / Position ]],0)))</f>
        <v>n/a</v>
      </c>
      <c r="EH598" s="190" t="str">
        <f>IF(INDEX(tab_MinKomp[Testy czystości / Reinheitstests],MATCH($B597,tab_MinKomp[[Stanowisko / Position ]:[Stanowisko / Position ]],0))="n/a","n/a",EH597-INDEX(tab_MinKomp[Testy czystości / Reinheitstests],MATCH($B597,tab_MinKomp[[Stanowisko / Position ]:[Stanowisko / Position ]],0)))</f>
        <v>n/a</v>
      </c>
      <c r="EI598" s="190" t="str">
        <f>IF(INDEX(tab_MinKomp[Testy czystości / Reinheitstests],MATCH($B597,tab_MinKomp[[Stanowisko / Position ]:[Stanowisko / Position ]],0))="n/a","n/a",EI597-INDEX(tab_MinKomp[Testy czystości / Reinheitstests],MATCH($B597,tab_MinKomp[[Stanowisko / Position ]:[Stanowisko / Position ]],0)))</f>
        <v>n/a</v>
      </c>
      <c r="EJ598" s="190" t="str">
        <f>IF(INDEX(tab_MinKomp[Testy czystości / Reinheitstests],MATCH($B597,tab_MinKomp[[Stanowisko / Position ]:[Stanowisko / Position ]],0))="n/a","n/a",EJ597-INDEX(tab_MinKomp[Testy czystości / Reinheitstests],MATCH($B597,tab_MinKomp[[Stanowisko / Position ]:[Stanowisko / Position ]],0)))</f>
        <v>n/a</v>
      </c>
      <c r="EK598" s="190" t="str">
        <f>IF(INDEX(tab_MinKomp[Testy czystości / Reinheitstests],MATCH($B597,tab_MinKomp[[Stanowisko / Position ]:[Stanowisko / Position ]],0))="n/a","n/a",EK597-INDEX(tab_MinKomp[Testy czystości / Reinheitstests],MATCH($B597,tab_MinKomp[[Stanowisko / Position ]:[Stanowisko / Position ]],0)))</f>
        <v>n/a</v>
      </c>
      <c r="EL598" s="190" t="str">
        <f>IF(INDEX(tab_MinKomp[Testy czystości / Reinheitstests],MATCH($B597,tab_MinKomp[[Stanowisko / Position ]:[Stanowisko / Position ]],0))="n/a","n/a",EL597-INDEX(tab_MinKomp[Testy czystości / Reinheitstests],MATCH($B597,tab_MinKomp[[Stanowisko / Position ]:[Stanowisko / Position ]],0)))</f>
        <v>n/a</v>
      </c>
      <c r="EM598" s="190" t="str">
        <f>IF(INDEX(tab_MinKomp[Testy czystości / Reinheitstests],MATCH($B597,tab_MinKomp[[Stanowisko / Position ]:[Stanowisko / Position ]],0))="n/a","n/a",EM597-INDEX(tab_MinKomp[Testy czystości / Reinheitstests],MATCH($B597,tab_MinKomp[[Stanowisko / Position ]:[Stanowisko / Position ]],0)))</f>
        <v>n/a</v>
      </c>
      <c r="EN598" s="190" t="str">
        <f>IF(INDEX(tab_MinKomp[Testy czystości / Reinheitstests],MATCH($B597,tab_MinKomp[[Stanowisko / Position ]:[Stanowisko / Position ]],0))="n/a","n/a",EN597-INDEX(tab_MinKomp[Testy czystości / Reinheitstests],MATCH($B597,tab_MinKomp[[Stanowisko / Position ]:[Stanowisko / Position ]],0)))</f>
        <v>n/a</v>
      </c>
      <c r="EO598" s="194" t="str">
        <f>IF(INDEX(tab_MinKomp[Konserwacja Rep],MATCH($B597,tab_MinKomp[[Stanowisko / Position ]:[Stanowisko / Position ]],0))="n/a","n/a",EO597-INDEX(tab_MinKomp[Konserwacja Rep],MATCH($B597,tab_MinKomp[[Stanowisko / Position ]:[Stanowisko / Position ]],0)))</f>
        <v>n/a</v>
      </c>
      <c r="EP598" s="194" t="str">
        <f>IF(INDEX(tab_MinKomp[[Konserwacja Engel ]],MATCH($B597,tab_MinKomp[[Stanowisko / Position ]:[Stanowisko / Position ]],0))="n/a","n/a",EP597-INDEX(tab_MinKomp[[Konserwacja Engel ]],MATCH($B597,tab_MinKomp[[Stanowisko / Position ]:[Stanowisko / Position ]],0)))</f>
        <v>n/a</v>
      </c>
      <c r="EQ598" s="194" t="str">
        <f>IF(INDEX(tab_MinKomp[Konserwacja B 50],MATCH($B597,tab_MinKomp[[Stanowisko / Position ]:[Stanowisko / Position ]],0))="n/a","n/a",EQ597-INDEX(tab_MinKomp[Konserwacja B 50],MATCH($B597,tab_MinKomp[[Stanowisko / Position ]:[Stanowisko / Position ]],0)))</f>
        <v>n/a</v>
      </c>
      <c r="ER598" s="194" t="str">
        <f>IF(INDEX(tab_MinKomp[[Konserwacja EOL ]],MATCH($B597,tab_MinKomp[[Stanowisko / Position ]:[Stanowisko / Position ]],0))="n/a","n/a",ER597-INDEX(tab_MinKomp[[Konserwacja EOL ]],MATCH($B597,tab_MinKomp[[Stanowisko / Position ]:[Stanowisko / Position ]],0)))</f>
        <v>n/a</v>
      </c>
      <c r="ES598" s="194" t="str">
        <f>IF(INDEX(tab_MinKomp[Konserwacja Branson],MATCH($B597,tab_MinKomp[[Stanowisko / Position ]:[Stanowisko / Position ]],0))="n/a","n/a",ES597-INDEX(tab_MinKomp[Konserwacja Branson],MATCH($B597,tab_MinKomp[[Stanowisko / Position ]:[Stanowisko / Position ]],0)))</f>
        <v>n/a</v>
      </c>
      <c r="ET598" s="194" t="str">
        <f>IF(INDEX(tab_MinKomp[Konserwacja coolery],MATCH($B597,tab_MinKomp[[Stanowisko / Position ]:[Stanowisko / Position ]],0))="n/a","n/a",ET597-INDEX(tab_MinKomp[Konserwacja coolery],MATCH($B597,tab_MinKomp[[Stanowisko / Position ]:[Stanowisko / Position ]],0)))</f>
        <v>n/a</v>
      </c>
      <c r="EU598" s="194" t="str">
        <f>IF(INDEX(tab_MinKomp[Konserwacja piecy],MATCH($B597,tab_MinKomp[[Stanowisko / Position ]:[Stanowisko / Position ]],0))="n/a","n/a",EU597-INDEX(tab_MinKomp[Konserwacja piecy],MATCH($B597,tab_MinKomp[[Stanowisko / Position ]:[Stanowisko / Position ]],0)))</f>
        <v>n/a</v>
      </c>
      <c r="EV598" s="194" t="str">
        <f>IF(INDEX(tab_MinKomp[Rysunek techniczny- czytanie],MATCH($B597,tab_MinKomp[[Stanowisko / Position ]:[Stanowisko / Position ]],0))="n/a","n/a",EV597-INDEX(tab_MinKomp[Rysunek techniczny- czytanie],MATCH($B597,tab_MinKomp[[Stanowisko / Position ]:[Stanowisko / Position ]],0)))</f>
        <v>n/a</v>
      </c>
      <c r="EW598" s="194" t="str">
        <f>IF(INDEX(tab_MinKomp[Elektryka],MATCH($B597,tab_MinKomp[[Stanowisko / Position ]:[Stanowisko / Position ]],0))="n/a","n/a",EW597-INDEX(tab_MinKomp[Elektryka],MATCH($B597,tab_MinKomp[[Stanowisko / Position ]:[Stanowisko / Position ]],0)))</f>
        <v>n/a</v>
      </c>
      <c r="EX598" s="194" t="str">
        <f>IF(INDEX(tab_MinKomp[Pneumatyka],MATCH($B597,tab_MinKomp[[Stanowisko / Position ]:[Stanowisko / Position ]],0))="n/a","n/a",EX597-INDEX(tab_MinKomp[Pneumatyka],MATCH($B597,tab_MinKomp[[Stanowisko / Position ]:[Stanowisko / Position ]],0)))</f>
        <v>n/a</v>
      </c>
      <c r="EY598" s="194" t="str">
        <f>IF(INDEX(tab_MinKomp[[Hydraulika ]],MATCH($B597,tab_MinKomp[[Stanowisko / Position ]:[Stanowisko / Position ]],0))="n/a","n/a",EY597-INDEX(tab_MinKomp[[Hydraulika ]],MATCH($B597,tab_MinKomp[[Stanowisko / Position ]:[Stanowisko / Position ]],0)))</f>
        <v>n/a</v>
      </c>
      <c r="EZ598" s="194" t="str">
        <f>IF(INDEX(tab_MinKomp[Podciśnienie],MATCH($B597,tab_MinKomp[[Stanowisko / Position ]:[Stanowisko / Position ]],0))="n/a","n/a",EZ597-INDEX(tab_MinKomp[Podciśnienie],MATCH($B597,tab_MinKomp[[Stanowisko / Position ]:[Stanowisko / Position ]],0)))</f>
        <v>n/a</v>
      </c>
      <c r="FA598" s="194" t="str">
        <f>IF(INDEX(tab_MinKomp[Usuwanie awarii],MATCH($B597,tab_MinKomp[[Stanowisko / Position ]:[Stanowisko / Position ]],0))="n/a","n/a",FA597-INDEX(tab_MinKomp[Usuwanie awarii],MATCH($B597,tab_MinKomp[[Stanowisko / Position ]:[Stanowisko / Position ]],0)))</f>
        <v>n/a</v>
      </c>
      <c r="FB598" s="194" t="str">
        <f>IF(INDEX(tab_MinKomp[Obsługa robotów],MATCH($B597,tab_MinKomp[[Stanowisko / Position ]:[Stanowisko / Position ]],0))="n/a","n/a",FB597-INDEX(tab_MinKomp[Obsługa robotów],MATCH($B597,tab_MinKomp[[Stanowisko / Position ]:[Stanowisko / Position ]],0)))</f>
        <v>n/a</v>
      </c>
      <c r="FC598" s="194" t="str">
        <f>IF(INDEX(tab_MinKomp[Obsługa sterowania maszyny],MATCH($B597,tab_MinKomp[[Stanowisko / Position ]:[Stanowisko / Position ]],0))="n/a","n/a",FC597-INDEX(tab_MinKomp[Obsługa sterowania maszyny],MATCH($B597,tab_MinKomp[[Stanowisko / Position ]:[Stanowisko / Position ]],0)))</f>
        <v>n/a</v>
      </c>
      <c r="FD598" s="194" t="str">
        <f>IF(INDEX(tab_MinKomp[Usuwanie przyczyn żródłowych],MATCH($B597,tab_MinKomp[[Stanowisko / Position ]:[Stanowisko / Position ]],0))="n/a","n/a",FD597-INDEX(tab_MinKomp[Usuwanie przyczyn żródłowych],MATCH($B597,tab_MinKomp[[Stanowisko / Position ]:[Stanowisko / Position ]],0)))</f>
        <v>n/a</v>
      </c>
      <c r="FE598" s="194" t="str">
        <f>IF(INDEX(tab_MinKomp[Cmms stosowanie],MATCH($B597,tab_MinKomp[[Stanowisko / Position ]:[Stanowisko / Position ]],0))="n/a","n/a",FE597-INDEX(tab_MinKomp[Cmms stosowanie],MATCH($B597,tab_MinKomp[[Stanowisko / Position ]:[Stanowisko / Position ]],0)))</f>
        <v>n/a</v>
      </c>
      <c r="FF598" s="190" t="str">
        <f>IF(INDEX(tab_MinKomp[Testy czystości / Reinheitstests],MATCH($B597,tab_MinKomp[[Stanowisko / Position ]:[Stanowisko / Position ]],0))="n/a","n/a",FF597-INDEX(tab_MinKomp[Testy czystości / Reinheitstests],MATCH($B597,tab_MinKomp[[Stanowisko / Position ]:[Stanowisko / Position ]],0)))</f>
        <v>n/a</v>
      </c>
      <c r="FG598" s="194" t="str">
        <f>IF(INDEX(tab_MinKomp[Czyszczenie form plastikowych],MATCH($B597,tab_MinKomp[[Stanowisko / Position ]:[Stanowisko / Position ]],0))="n/a","n/a",FG597-INDEX(tab_MinKomp[Czyszczenie form plastikowych],MATCH($B597,tab_MinKomp[[Stanowisko / Position ]:[Stanowisko / Position ]],0)))</f>
        <v>n/a</v>
      </c>
      <c r="FH598" s="194" t="str">
        <f>IF(INDEX(tab_MinKomp[Wymiana form plastik],MATCH($B597,tab_MinKomp[[Stanowisko / Position ]:[Stanowisko / Position ]],0))="n/a","n/a",FH597-INDEX(tab_MinKomp[Wymiana form plastik],MATCH($B597,tab_MinKomp[[Stanowisko / Position ]:[Stanowisko / Position ]],0)))</f>
        <v>n/a</v>
      </c>
      <c r="FI598" s="194" t="str">
        <f>IF(INDEX(tab_MinKomp[Wymiana form guma],MATCH($B597,tab_MinKomp[[Stanowisko / Position ]:[Stanowisko / Position ]],0))="n/a","n/a",FI597-INDEX(tab_MinKomp[Wymiana form guma],MATCH($B597,tab_MinKomp[[Stanowisko / Position ]:[Stanowisko / Position ]],0)))</f>
        <v>n/a</v>
      </c>
      <c r="FJ598" s="194" t="str">
        <f>IF(INDEX(tab_MinKomp[Konserwacja KK],MATCH($B597,tab_MinKomp[[Stanowisko / Position ]:[Stanowisko / Position ]],0))="n/a","n/a",FJ597-INDEX(tab_MinKomp[Konserwacja KK],MATCH($B597,tab_MinKomp[[Stanowisko / Position ]:[Stanowisko / Position ]],0)))</f>
        <v>n/a</v>
      </c>
      <c r="FK598" s="194" t="str">
        <f>IF(INDEX(tab_MinKomp[Konserwacja form guma],MATCH($B597,tab_MinKomp[[Stanowisko / Position ]:[Stanowisko / Position ]],0))="n/a","n/a",FK597-INDEX(tab_MinKomp[Konserwacja form guma],MATCH($B597,tab_MinKomp[[Stanowisko / Position ]:[Stanowisko / Position ]],0)))</f>
        <v>n/a</v>
      </c>
      <c r="FL598" s="194" t="str">
        <f>IF(INDEX(tab_MinKomp[Konserwacja form plastiki],MATCH($B597,tab_MinKomp[[Stanowisko / Position ]:[Stanowisko / Position ]],0))="n/a","n/a",FL597-INDEX(tab_MinKomp[Konserwacja form plastiki],MATCH($B597,tab_MinKomp[[Stanowisko / Position ]:[Stanowisko / Position ]],0)))</f>
        <v>n/a</v>
      </c>
      <c r="FM598" s="194" t="str">
        <f>IF(INDEX(tab_MinKomp[Konserwacja Gorącego Kanału],MATCH($B597,tab_MinKomp[[Stanowisko / Position ]:[Stanowisko / Position ]],0))="n/a","n/a",FM597-INDEX(tab_MinKomp[Konserwacja Gorącego Kanału],MATCH($B597,tab_MinKomp[[Stanowisko / Position ]:[Stanowisko / Position ]],0)))</f>
        <v>n/a</v>
      </c>
      <c r="FN598" s="194" t="str">
        <f>IF(INDEX(tab_MinKomp[MS Office (Excel)],MATCH($B597,tab_MinKomp[[Stanowisko / Position ]:[Stanowisko / Position ]],0))="n/a","n/a",FN597-INDEX(tab_MinKomp[MS Office (Excel)],MATCH($B597,tab_MinKomp[[Stanowisko / Position ]:[Stanowisko / Position ]],0)))</f>
        <v>n/a</v>
      </c>
      <c r="FO598" s="194" t="str">
        <f>IF(INDEX(tab_MinKomp[MS Office (Word)],MATCH($B597,tab_MinKomp[[Stanowisko / Position ]:[Stanowisko / Position ]],0))="n/a","n/a",FO597-INDEX(tab_MinKomp[MS Office (Word)],MATCH($B597,tab_MinKomp[[Stanowisko / Position ]:[Stanowisko / Position ]],0)))</f>
        <v>n/a</v>
      </c>
      <c r="FP598" s="194" t="str">
        <f>IF(INDEX(tab_MinKomp[MS Office (Power Point)],MATCH($B597,tab_MinKomp[[Stanowisko / Position ]:[Stanowisko / Position ]],0))="n/a","n/a",FP597-INDEX(tab_MinKomp[MS Office (Power Point)],MATCH($B597,tab_MinKomp[[Stanowisko / Position ]:[Stanowisko / Position ]],0)))</f>
        <v>n/a</v>
      </c>
      <c r="FQ598" s="196" t="str">
        <f>IF(INDEX(tab_MinKomp[Język angielski / Englisch],MATCH($B597,tab_MinKomp[[Stanowisko / Position ]:[Stanowisko / Position ]],0))="n/a","n/a",FQ597-INDEX(tab_MinKomp[Język angielski / Englisch],MATCH($B597,tab_MinKomp[[Stanowisko / Position ]:[Stanowisko / Position ]],0)))</f>
        <v>n/a</v>
      </c>
      <c r="FR598" s="196" t="str">
        <f>IF(INDEX(tab_MinKomp[Język niemiecki / Deutsch],MATCH($B597,tab_MinKomp[[Stanowisko / Position ]:[Stanowisko / Position ]],0))="n/a","n/a",FR597-INDEX(tab_MinKomp[Język niemiecki / Deutsch],MATCH($B597,tab_MinKomp[[Stanowisko / Position ]:[Stanowisko / Position ]],0)))</f>
        <v>n/a</v>
      </c>
      <c r="FS598" s="194">
        <f>IF(INDEX(tab_MinKomp[Zarządzanie dokumentacją procesową / Process dokumentation management],MATCH($B597,tab_MinKomp[[Stanowisko / Position ]:[Stanowisko / Position ]],0))="n/a","n/a",FS597-INDEX(tab_MinKomp[Zarządzanie dokumentacją procesową / Process dokumentation management],MATCH($B597,tab_MinKomp[[Stanowisko / Position ]:[Stanowisko / Position ]],0)))</f>
        <v>-1</v>
      </c>
      <c r="FT598" s="194">
        <f>IF(INDEX(tab_MinKomp[Znajomość procesów z obszaru / Kenntiss der prozesse in dem Bereich],MATCH($B597,tab_MinKomp[[Stanowisko / Position ]:[Stanowisko / Position ]],0))="n/a","n/a",FT597-INDEX(tab_MinKomp[Znajomość procesów z obszaru / Kenntiss der prozesse in dem Bereich],MATCH($B597,tab_MinKomp[[Stanowisko / Position ]:[Stanowisko / Position ]],0)))</f>
        <v>0</v>
      </c>
      <c r="FU598" s="194">
        <f>IF(INDEX(tab_MinKomp[optymalizacja procesów / Prozessoptymalisierung],MATCH($B597,tab_MinKomp[[Stanowisko / Position ]:[Stanowisko / Position ]],0))="n/a","n/a",FU597-INDEX(tab_MinKomp[optymalizacja procesów / Prozessoptymalisierung],MATCH($B597,tab_MinKomp[[Stanowisko / Position ]:[Stanowisko / Position ]],0)))</f>
        <v>0</v>
      </c>
      <c r="FV598" s="194">
        <f>IF(INDEX(tab_MinKomp[Umiejętności szkoleniowe / Trainingsfähigkeiten],MATCH($B597,tab_MinKomp[[Stanowisko / Position ]:[Stanowisko / Position ]],0))="n/a","n/a",FV597-INDEX(tab_MinKomp[Umiejętności szkoleniowe / Trainingsfähigkeiten],MATCH($B597,tab_MinKomp[[Stanowisko / Position ]:[Stanowisko / Position ]],0)))</f>
        <v>0</v>
      </c>
      <c r="FW598" s="194">
        <f>IF(INDEX(tab_MinKomp[Analityczne myślenie, podejście / Analitysches Denken, Einstellung],MATCH($B597,tab_MinKomp[[Stanowisko / Position ]:[Stanowisko / Position ]],0))="n/a","n/a",FW597-INDEX(tab_MinKomp[Analityczne myślenie, podejście / Analitysches Denken, Einstellung],MATCH($B597,tab_MinKomp[[Stanowisko / Position ]:[Stanowisko / Position ]],0)))</f>
        <v>0</v>
      </c>
      <c r="FX598" s="194">
        <f>IF(INDEX(tab_MinKomp[Dokładność, precyzja w dzialaniu / Genauigkeit, Präzision in die Arbeit],MATCH($B597,tab_MinKomp[[Stanowisko / Position ]:[Stanowisko / Position ]],0))="n/a","n/a",FX597-INDEX(tab_MinKomp[Dokładność, precyzja w dzialaniu / Genauigkeit, Präzision in die Arbeit],MATCH($B597,tab_MinKomp[[Stanowisko / Position ]:[Stanowisko / Position ]],0)))</f>
        <v>0</v>
      </c>
      <c r="FY598" s="194">
        <f>IF(INDEX(tab_MinKomp[Dyspozycyjność / Verfügbarkeit],MATCH($B597,tab_MinKomp[[Stanowisko / Position ]:[Stanowisko / Position ]],0))="n/a","n/a",FY597-INDEX(tab_MinKomp[Dyspozycyjność / Verfügbarkeit],MATCH($B597,tab_MinKomp[[Stanowisko / Position ]:[Stanowisko / Position ]],0)))</f>
        <v>0</v>
      </c>
      <c r="FZ598" s="194">
        <f>IF(INDEX(tab_MinKomp[Zaangażowanie / 
Engagement],MATCH($B597,tab_MinKomp[[Stanowisko / Position ]:[Stanowisko / Position ]],0))="n/a","n/a",FZ597-INDEX(tab_MinKomp[Zaangażowanie / 
Engagement],MATCH($B597,tab_MinKomp[[Stanowisko / Position ]:[Stanowisko / Position ]],0)))</f>
        <v>0</v>
      </c>
      <c r="GA598" s="194" t="str">
        <f>IF(INDEX(tab_MinKomp[Konserwacja form guma],MATCH($B597,tab_MinKomp[[Stanowisko / Position ]:[Stanowisko / Position ]],0))="n/a","n/a",GA597-INDEX(tab_MinKomp[Konserwacja form guma],MATCH($B597,tab_MinKomp[[Stanowisko / Position ]:[Stanowisko / Position ]],0)))</f>
        <v>n/a</v>
      </c>
      <c r="GB598" s="194" t="str">
        <f>IF(INDEX(tab_MinKomp[Konserwacja form plastiki],MATCH($B597,tab_MinKomp[[Stanowisko / Position ]:[Stanowisko / Position ]],0))="n/a","n/a",GB597-INDEX(tab_MinKomp[Konserwacja form plastiki],MATCH($B597,tab_MinKomp[[Stanowisko / Position ]:[Stanowisko / Position ]],0)))</f>
        <v>n/a</v>
      </c>
      <c r="GC598" s="194">
        <f>IF(INDEX(tab_MinKomp[Elastyczność w działaniu],MATCH($B597,tab_MinKomp[[Stanowisko / Position ]:[Stanowisko / Position ]],0))="n/a","n/a",GC597-INDEX(tab_MinKomp[Elastyczność w działaniu],MATCH($B597,tab_MinKomp[[Stanowisko / Position ]:[Stanowisko / Position ]],0)))</f>
        <v>0</v>
      </c>
      <c r="GD598" s="194">
        <f>IF(INDEX(tab_MinKomp[Komunikatywność],MATCH($B597,tab_MinKomp[[Stanowisko / Position ]:[Stanowisko / Position ]],0))="n/a","n/a",GD597-INDEX(tab_MinKomp[Komunikatywność],MATCH($B597,tab_MinKomp[[Stanowisko / Position ]:[Stanowisko / Position ]],0)))</f>
        <v>0</v>
      </c>
      <c r="GE598" s="193" t="str">
        <f>IF(INDEX(tab_MinKomp[Motywowanie i budowanie zaangażowania zespołu],MATCH($B597,tab_MinKomp[[Stanowisko / Position ]:[Stanowisko / Position ]],0))="n/a","n/a",GE597-INDEX(tab_MinKomp[Motywowanie i budowanie zaangażowania zespołu],MATCH($B597,tab_MinKomp[[Stanowisko / Position ]:[Stanowisko / Position ]],0)))</f>
        <v>n/a</v>
      </c>
      <c r="GF598" s="186" t="s">
        <v>248</v>
      </c>
      <c r="GG598" s="186" t="s">
        <v>248</v>
      </c>
      <c r="GH598" s="186" t="s">
        <v>248</v>
      </c>
      <c r="GI598" s="186" t="s">
        <v>248</v>
      </c>
      <c r="GJ598" s="186" t="s">
        <v>248</v>
      </c>
      <c r="GK598" s="186" t="s">
        <v>248</v>
      </c>
      <c r="GL598" s="186" t="s">
        <v>248</v>
      </c>
      <c r="GM598" s="186" t="s">
        <v>248</v>
      </c>
      <c r="GN598" s="186" t="s">
        <v>248</v>
      </c>
      <c r="GO598" s="186" t="s">
        <v>248</v>
      </c>
      <c r="GP598" s="186" t="s">
        <v>248</v>
      </c>
      <c r="GQ598" s="186" t="s">
        <v>248</v>
      </c>
      <c r="GR598" s="186" t="s">
        <v>248</v>
      </c>
      <c r="GS598" s="186" t="s">
        <v>248</v>
      </c>
      <c r="GT598" s="186" t="s">
        <v>248</v>
      </c>
      <c r="GU598" s="186" t="s">
        <v>248</v>
      </c>
      <c r="GV598" s="186" t="s">
        <v>248</v>
      </c>
      <c r="GW598" s="186" t="s">
        <v>248</v>
      </c>
      <c r="GX598" s="186" t="s">
        <v>248</v>
      </c>
      <c r="GY598" s="186" t="s">
        <v>248</v>
      </c>
      <c r="GZ598" s="261" t="s">
        <v>248</v>
      </c>
      <c r="HA598" s="261" t="s">
        <v>248</v>
      </c>
      <c r="HB598" s="191">
        <f>SUM(G598:GE598)/(HB597-(SUM(G598:GE598)))</f>
        <v>-4.878048780487805E-2</v>
      </c>
    </row>
    <row r="599" spans="1:211" ht="24.9" customHeight="1" x14ac:dyDescent="0.3">
      <c r="A599" s="105" t="s">
        <v>320</v>
      </c>
      <c r="B599" s="105" t="s">
        <v>315</v>
      </c>
      <c r="C599" s="105"/>
      <c r="D599" s="105">
        <v>1951</v>
      </c>
      <c r="E599" s="394" t="s">
        <v>495</v>
      </c>
      <c r="F599" s="185" t="s">
        <v>374</v>
      </c>
      <c r="G599" s="186">
        <v>1</v>
      </c>
      <c r="H599" s="186">
        <v>1</v>
      </c>
      <c r="I599" s="186">
        <v>1</v>
      </c>
      <c r="J599" s="186">
        <v>1</v>
      </c>
      <c r="K599" s="186">
        <v>1</v>
      </c>
      <c r="L599" s="186" t="s">
        <v>248</v>
      </c>
      <c r="M599" s="186" t="s">
        <v>248</v>
      </c>
      <c r="N599" s="186" t="s">
        <v>248</v>
      </c>
      <c r="O599" s="186">
        <v>1</v>
      </c>
      <c r="P599" s="186">
        <v>1</v>
      </c>
      <c r="Q599" s="186" t="s">
        <v>248</v>
      </c>
      <c r="R599" s="186" t="s">
        <v>248</v>
      </c>
      <c r="S599" s="186" t="s">
        <v>248</v>
      </c>
      <c r="T599" s="186" t="s">
        <v>248</v>
      </c>
      <c r="U599" s="186" t="s">
        <v>248</v>
      </c>
      <c r="V599" s="186" t="s">
        <v>248</v>
      </c>
      <c r="W599" s="186" t="s">
        <v>248</v>
      </c>
      <c r="X599" s="186" t="s">
        <v>248</v>
      </c>
      <c r="Y599" s="186" t="s">
        <v>248</v>
      </c>
      <c r="Z599" s="186" t="s">
        <v>248</v>
      </c>
      <c r="AA599" s="186" t="s">
        <v>248</v>
      </c>
      <c r="AB599" s="186" t="s">
        <v>248</v>
      </c>
      <c r="AC599" s="186" t="s">
        <v>248</v>
      </c>
      <c r="AD599" s="186" t="s">
        <v>248</v>
      </c>
      <c r="AE599" s="186" t="s">
        <v>248</v>
      </c>
      <c r="AF599" s="186" t="s">
        <v>248</v>
      </c>
      <c r="AG599" s="186" t="s">
        <v>248</v>
      </c>
      <c r="AH599" s="186" t="s">
        <v>248</v>
      </c>
      <c r="AI599" s="186" t="s">
        <v>248</v>
      </c>
      <c r="AJ599" s="186" t="s">
        <v>248</v>
      </c>
      <c r="AK599" s="186" t="s">
        <v>248</v>
      </c>
      <c r="AL599" s="186">
        <v>1</v>
      </c>
      <c r="AM599" s="186" t="s">
        <v>248</v>
      </c>
      <c r="AN599" s="186" t="s">
        <v>248</v>
      </c>
      <c r="AO599" s="186">
        <v>1</v>
      </c>
      <c r="AP599" s="186" t="s">
        <v>248</v>
      </c>
      <c r="AQ599" s="186">
        <v>1</v>
      </c>
      <c r="AR599" s="186" t="s">
        <v>248</v>
      </c>
      <c r="AS599" s="186" t="s">
        <v>248</v>
      </c>
      <c r="AT599" s="186" t="s">
        <v>248</v>
      </c>
      <c r="AU599" s="186" t="s">
        <v>248</v>
      </c>
      <c r="AV599" s="186">
        <v>1</v>
      </c>
      <c r="AW599" s="186">
        <v>1</v>
      </c>
      <c r="AX599" s="186" t="s">
        <v>248</v>
      </c>
      <c r="AY599" s="186" t="s">
        <v>248</v>
      </c>
      <c r="AZ599" s="186" t="s">
        <v>248</v>
      </c>
      <c r="BA599" s="186">
        <v>1</v>
      </c>
      <c r="BB599" s="186">
        <v>1</v>
      </c>
      <c r="BC599" s="186" t="s">
        <v>248</v>
      </c>
      <c r="BD599" s="186" t="s">
        <v>248</v>
      </c>
      <c r="BE599" s="186" t="s">
        <v>248</v>
      </c>
      <c r="BF599" s="186" t="s">
        <v>248</v>
      </c>
      <c r="BG599" s="186" t="s">
        <v>248</v>
      </c>
      <c r="BH599" s="186" t="s">
        <v>248</v>
      </c>
      <c r="BI599" s="186" t="s">
        <v>248</v>
      </c>
      <c r="BJ599" s="186" t="s">
        <v>248</v>
      </c>
      <c r="BK599" s="186" t="s">
        <v>248</v>
      </c>
      <c r="BL599" s="186" t="s">
        <v>248</v>
      </c>
      <c r="BM599" s="186" t="s">
        <v>248</v>
      </c>
      <c r="BN599" s="186" t="s">
        <v>248</v>
      </c>
      <c r="BO599" s="186" t="s">
        <v>248</v>
      </c>
      <c r="BP599" s="186" t="s">
        <v>248</v>
      </c>
      <c r="BQ599" s="186">
        <v>1</v>
      </c>
      <c r="BR599" s="186" t="s">
        <v>248</v>
      </c>
      <c r="BS599" s="186">
        <v>1</v>
      </c>
      <c r="BT599" s="186" t="s">
        <v>248</v>
      </c>
      <c r="BU599" s="186">
        <v>1</v>
      </c>
      <c r="BV599" s="186" t="s">
        <v>248</v>
      </c>
      <c r="BW599" s="186">
        <v>2</v>
      </c>
      <c r="BX599" s="186">
        <v>1</v>
      </c>
      <c r="BY599" s="186" t="s">
        <v>248</v>
      </c>
      <c r="BZ599" s="186">
        <v>1</v>
      </c>
      <c r="CA599" s="186" t="s">
        <v>248</v>
      </c>
      <c r="CB599" s="186">
        <v>1</v>
      </c>
      <c r="CC599" s="186" t="s">
        <v>248</v>
      </c>
      <c r="CD599" s="186">
        <v>1</v>
      </c>
      <c r="CE599" s="186">
        <v>1</v>
      </c>
      <c r="CF599" s="186">
        <v>1</v>
      </c>
      <c r="CG599" s="186">
        <v>1</v>
      </c>
      <c r="CH599" s="186" t="s">
        <v>248</v>
      </c>
      <c r="CI599" s="186" t="s">
        <v>248</v>
      </c>
      <c r="CJ599" s="186" t="s">
        <v>248</v>
      </c>
      <c r="CK599" s="186" t="s">
        <v>248</v>
      </c>
      <c r="CL599" s="186" t="s">
        <v>248</v>
      </c>
      <c r="CM599" s="186" t="s">
        <v>248</v>
      </c>
      <c r="CN599" s="186" t="s">
        <v>248</v>
      </c>
      <c r="CO599" s="186" t="s">
        <v>248</v>
      </c>
      <c r="CP599" s="186" t="s">
        <v>248</v>
      </c>
      <c r="CQ599" s="186" t="s">
        <v>248</v>
      </c>
      <c r="CR599" s="186" t="s">
        <v>248</v>
      </c>
      <c r="CS599" s="186" t="s">
        <v>248</v>
      </c>
      <c r="CT599" s="186" t="s">
        <v>248</v>
      </c>
      <c r="CU599" s="186" t="s">
        <v>248</v>
      </c>
      <c r="CV599" s="186" t="s">
        <v>248</v>
      </c>
      <c r="CW599" s="186">
        <v>1</v>
      </c>
      <c r="CX599" s="186" t="s">
        <v>248</v>
      </c>
      <c r="CY599" s="186" t="s">
        <v>248</v>
      </c>
      <c r="CZ599" s="186" t="s">
        <v>248</v>
      </c>
      <c r="DA599" s="186" t="s">
        <v>248</v>
      </c>
      <c r="DB599" s="186" t="s">
        <v>248</v>
      </c>
      <c r="DC599" s="186" t="s">
        <v>248</v>
      </c>
      <c r="DD599" s="186" t="s">
        <v>248</v>
      </c>
      <c r="DE599" s="186" t="s">
        <v>248</v>
      </c>
      <c r="DF599" s="186">
        <v>1</v>
      </c>
      <c r="DG599" s="186" t="s">
        <v>248</v>
      </c>
      <c r="DH599" s="186" t="s">
        <v>248</v>
      </c>
      <c r="DI599" s="186" t="s">
        <v>248</v>
      </c>
      <c r="DJ599" s="186" t="s">
        <v>248</v>
      </c>
      <c r="DK599" s="186" t="s">
        <v>248</v>
      </c>
      <c r="DL599" s="186" t="s">
        <v>248</v>
      </c>
      <c r="DM599" s="186" t="s">
        <v>248</v>
      </c>
      <c r="DN599" s="186" t="s">
        <v>248</v>
      </c>
      <c r="DO599" s="186" t="s">
        <v>248</v>
      </c>
      <c r="DP599" s="186" t="s">
        <v>248</v>
      </c>
      <c r="DQ599" s="186" t="s">
        <v>248</v>
      </c>
      <c r="DR599" s="186" t="s">
        <v>248</v>
      </c>
      <c r="DS599" s="186" t="s">
        <v>248</v>
      </c>
      <c r="DT599" s="186" t="s">
        <v>248</v>
      </c>
      <c r="DU599" s="186" t="s">
        <v>248</v>
      </c>
      <c r="DV599" s="186" t="s">
        <v>248</v>
      </c>
      <c r="DW599" s="186" t="s">
        <v>248</v>
      </c>
      <c r="DX599" s="186" t="s">
        <v>248</v>
      </c>
      <c r="DY599" s="186" t="s">
        <v>248</v>
      </c>
      <c r="DZ599" s="186" t="s">
        <v>248</v>
      </c>
      <c r="EA599" s="186" t="s">
        <v>248</v>
      </c>
      <c r="EB599" s="186" t="s">
        <v>248</v>
      </c>
      <c r="EC599" s="186" t="s">
        <v>248</v>
      </c>
      <c r="ED599" s="186" t="s">
        <v>248</v>
      </c>
      <c r="EE599" s="186" t="s">
        <v>248</v>
      </c>
      <c r="EF599" s="186" t="s">
        <v>248</v>
      </c>
      <c r="EG599" s="186" t="s">
        <v>248</v>
      </c>
      <c r="EH599" s="186" t="s">
        <v>248</v>
      </c>
      <c r="EI599" s="186" t="s">
        <v>248</v>
      </c>
      <c r="EJ599" s="186" t="s">
        <v>248</v>
      </c>
      <c r="EK599" s="186" t="s">
        <v>248</v>
      </c>
      <c r="EL599" s="184" t="s">
        <v>248</v>
      </c>
      <c r="EM599" s="184" t="s">
        <v>248</v>
      </c>
      <c r="EN599" s="184" t="s">
        <v>248</v>
      </c>
      <c r="EO599" s="186" t="s">
        <v>248</v>
      </c>
      <c r="EP599" s="186" t="s">
        <v>248</v>
      </c>
      <c r="EQ599" s="186" t="s">
        <v>248</v>
      </c>
      <c r="ER599" s="186" t="s">
        <v>248</v>
      </c>
      <c r="ES599" s="186" t="s">
        <v>248</v>
      </c>
      <c r="ET599" s="186" t="s">
        <v>248</v>
      </c>
      <c r="EU599" s="186" t="s">
        <v>248</v>
      </c>
      <c r="EV599" s="186" t="s">
        <v>248</v>
      </c>
      <c r="EW599" s="186" t="s">
        <v>248</v>
      </c>
      <c r="EX599" s="186" t="s">
        <v>248</v>
      </c>
      <c r="EY599" s="186" t="s">
        <v>248</v>
      </c>
      <c r="EZ599" s="186" t="s">
        <v>248</v>
      </c>
      <c r="FA599" s="186" t="s">
        <v>248</v>
      </c>
      <c r="FB599" s="186" t="s">
        <v>248</v>
      </c>
      <c r="FC599" s="186" t="s">
        <v>248</v>
      </c>
      <c r="FD599" s="186" t="s">
        <v>248</v>
      </c>
      <c r="FE599" s="186" t="s">
        <v>248</v>
      </c>
      <c r="FF599" s="186" t="s">
        <v>248</v>
      </c>
      <c r="FG599" s="186" t="s">
        <v>248</v>
      </c>
      <c r="FH599" s="186" t="s">
        <v>248</v>
      </c>
      <c r="FI599" s="186" t="s">
        <v>248</v>
      </c>
      <c r="FJ599" s="186" t="s">
        <v>248</v>
      </c>
      <c r="FK599" s="186" t="s">
        <v>248</v>
      </c>
      <c r="FL599" s="186" t="s">
        <v>248</v>
      </c>
      <c r="FM599" s="186" t="s">
        <v>248</v>
      </c>
      <c r="FN599" s="186" t="s">
        <v>248</v>
      </c>
      <c r="FO599" s="186" t="s">
        <v>248</v>
      </c>
      <c r="FP599" s="186" t="s">
        <v>248</v>
      </c>
      <c r="FQ599" s="187" t="s">
        <v>248</v>
      </c>
      <c r="FR599" s="187" t="s">
        <v>248</v>
      </c>
      <c r="FS599" s="186">
        <v>1</v>
      </c>
      <c r="FT599" s="186">
        <v>1</v>
      </c>
      <c r="FU599" s="186">
        <v>1</v>
      </c>
      <c r="FV599" s="186">
        <v>1</v>
      </c>
      <c r="FW599" s="186">
        <v>1</v>
      </c>
      <c r="FX599" s="186">
        <v>1</v>
      </c>
      <c r="FY599" s="186">
        <v>1</v>
      </c>
      <c r="FZ599" s="186">
        <v>1</v>
      </c>
      <c r="GA599" s="186" t="s">
        <v>248</v>
      </c>
      <c r="GB599" s="186" t="s">
        <v>248</v>
      </c>
      <c r="GC599" s="186">
        <v>1</v>
      </c>
      <c r="GD599" s="186">
        <v>1</v>
      </c>
      <c r="GE599" s="186" t="s">
        <v>248</v>
      </c>
      <c r="GF599" s="186" t="s">
        <v>248</v>
      </c>
      <c r="GG599" s="186" t="s">
        <v>248</v>
      </c>
      <c r="GH599" s="186" t="s">
        <v>248</v>
      </c>
      <c r="GI599" s="186" t="s">
        <v>248</v>
      </c>
      <c r="GJ599" s="186" t="s">
        <v>248</v>
      </c>
      <c r="GK599" s="186" t="s">
        <v>248</v>
      </c>
      <c r="GL599" s="186" t="s">
        <v>248</v>
      </c>
      <c r="GM599" s="186" t="s">
        <v>248</v>
      </c>
      <c r="GN599" s="186" t="s">
        <v>248</v>
      </c>
      <c r="GO599" s="186" t="s">
        <v>248</v>
      </c>
      <c r="GP599" s="186" t="s">
        <v>248</v>
      </c>
      <c r="GQ599" s="186" t="s">
        <v>248</v>
      </c>
      <c r="GR599" s="186" t="s">
        <v>248</v>
      </c>
      <c r="GS599" s="186" t="s">
        <v>248</v>
      </c>
      <c r="GT599" s="186" t="s">
        <v>248</v>
      </c>
      <c r="GU599" s="186" t="s">
        <v>248</v>
      </c>
      <c r="GV599" s="186" t="s">
        <v>248</v>
      </c>
      <c r="GW599" s="186" t="s">
        <v>248</v>
      </c>
      <c r="GX599" s="186" t="s">
        <v>248</v>
      </c>
      <c r="GY599" s="186" t="s">
        <v>248</v>
      </c>
      <c r="GZ599" s="261" t="s">
        <v>248</v>
      </c>
      <c r="HA599" s="261" t="s">
        <v>248</v>
      </c>
      <c r="HB599" s="188">
        <f>SUM(G599:GE599)</f>
        <v>38</v>
      </c>
    </row>
    <row r="600" spans="1:211" ht="24.9" customHeight="1" thickBot="1" x14ac:dyDescent="0.35">
      <c r="A600" s="108" t="str">
        <f>A599</f>
        <v>Prod.-Q-4</v>
      </c>
      <c r="B600" s="108" t="str">
        <f>B599</f>
        <v>Pracownik Produkcji</v>
      </c>
      <c r="C600" s="108">
        <f>C599</f>
        <v>0</v>
      </c>
      <c r="D600" s="108">
        <f>D599</f>
        <v>1951</v>
      </c>
      <c r="E600" s="395"/>
      <c r="F600" s="189" t="s">
        <v>375</v>
      </c>
      <c r="G600" s="192">
        <f>IF(INDEX(tab_MinKomp[Przepisy BHP / BHP Vorschriften],MATCH($B599,tab_MinKomp[[Stanowisko / Position ]:[Stanowisko / Position ]],0))="n/a","n/a",G599-INDEX(tab_MinKomp[Przepisy BHP / BHP Vorschriften],MATCH($B599,tab_MinKomp[[Stanowisko / Position ]:[Stanowisko / Position ]],0)))</f>
        <v>-1</v>
      </c>
      <c r="H600" s="193">
        <f>IF(INDEX(tab_MinKomp[Przepisy PPOŻ / Brandschutzbestimmungen],MATCH($B599,tab_MinKomp[[Stanowisko / Position ]:[Stanowisko / Position ]],0))="n/a","n/a",H599-INDEX(tab_MinKomp[Przepisy PPOŻ / Brandschutzbestimmungen],MATCH($B599,tab_MinKomp[[Stanowisko / Position ]:[Stanowisko / Position ]],0)))</f>
        <v>0</v>
      </c>
      <c r="I600" s="193">
        <f>IF(INDEX(tab_MinKomp[Ryzyko zawodowe na stanowiskach pracyv/ Berufliche Risiken an Arbeitsstellen],MATCH($B599,tab_MinKomp[[Stanowisko / Position ]:[Stanowisko / Position ]],0))="n/a","n/a",I599-INDEX(tab_MinKomp[Ryzyko zawodowe na stanowiskach pracyv/ Berufliche Risiken an Arbeitsstellen],MATCH($B599,tab_MinKomp[[Stanowisko / Position ]:[Stanowisko / Position ]],0)))</f>
        <v>-1</v>
      </c>
      <c r="J600" s="193">
        <f>IF(INDEX(tab_MinKomp[Gospodarka substancjami niebezpiecznymi / Gefahrstoffmanagement],MATCH($B599,tab_MinKomp[[Stanowisko / Position ]:[Stanowisko / Position ]],0))="n/a","n/a",J599-INDEX(tab_MinKomp[Gospodarka substancjami niebezpiecznymi / Gefahrstoffmanagement],MATCH($B599,tab_MinKomp[[Stanowisko / Position ]:[Stanowisko / Position ]],0)))</f>
        <v>0</v>
      </c>
      <c r="K600" s="193">
        <f>IF(INDEX(tab_MinKomp[Gospodarka odpadami / Abfallwirtschaft],MATCH($B599,tab_MinKomp[[Stanowisko / Position ]:[Stanowisko / Position ]],0))="n/a","n/a",K599-INDEX(tab_MinKomp[Gospodarka odpadami / Abfallwirtschaft],MATCH($B599,tab_MinKomp[[Stanowisko / Position ]:[Stanowisko / Position ]],0)))</f>
        <v>0</v>
      </c>
      <c r="L600" s="194" t="str">
        <f>IF(INDEX(tab_MinKomp[Przepisy kodeksu pracy / Bestimmungen des Arbeitsgesetzes],MATCH($B599,tab_MinKomp[[Stanowisko / Position ]:[Stanowisko / Position ]],0))="n/a","n/a",L599-INDEX(tab_MinKomp[Przepisy kodeksu pracy / Bestimmungen des Arbeitsgesetzes],MATCH($B599,tab_MinKomp[[Stanowisko / Position ]:[Stanowisko / Position ]],0)))</f>
        <v>n/a</v>
      </c>
      <c r="M600" s="195" t="str">
        <f>IF(INDEX(tab_MinKomp[Przepisy o ub.społ. ZUS  / Sozialversicherungsvorschriften],MATCH($B599,tab_MinKomp[[Stanowisko / Position ]:[Stanowisko / Position ]],0))="n/a","n/a",M599-INDEX(tab_MinKomp[Przepisy o ub.społ. ZUS  / Sozialversicherungsvorschriften],MATCH($B599,tab_MinKomp[[Stanowisko / Position ]:[Stanowisko / Position ]],0)))</f>
        <v>n/a</v>
      </c>
      <c r="N600" s="194" t="str">
        <f>IF(INDEX(tab_MinKomp[PRZEPISY O PDOF /persönlich Einkommensteuergesetz ],MATCH($B599,tab_MinKomp[[Stanowisko / Position ]:[Stanowisko / Position ]],0))="n/a","n/a",N599-INDEX(tab_MinKomp[PRZEPISY O PDOF /persönlich Einkommensteuergesetz ],MATCH($B599,tab_MinKomp[[Stanowisko / Position ]:[Stanowisko / Position ]],0)))</f>
        <v>n/a</v>
      </c>
      <c r="O600" s="194">
        <f>IF(INDEX(tab_MinKomp[Regulamin pracy / Arbeitsordnung],MATCH($B599,tab_MinKomp[[Stanowisko / Position ]:[Stanowisko / Position ]],0))="n/a","n/a",O599-INDEX(tab_MinKomp[Regulamin pracy / Arbeitsordnung],MATCH($B599,tab_MinKomp[[Stanowisko / Position ]:[Stanowisko / Position ]],0)))</f>
        <v>0</v>
      </c>
      <c r="P600" s="194">
        <f>IF(INDEX(tab_MinKomp[Regulamin wynagradzania / Vergütungsordnung],MATCH($B599,tab_MinKomp[[Stanowisko / Position ]:[Stanowisko / Position ]],0))="n/a","n/a",P599-INDEX(tab_MinKomp[Regulamin wynagradzania / Vergütungsordnung],MATCH($B599,tab_MinKomp[[Stanowisko / Position ]:[Stanowisko / Position ]],0)))</f>
        <v>0</v>
      </c>
      <c r="Q600" s="194" t="str">
        <f>IF(INDEX(tab_MinKomp[System R2PŁATNIK PRO: Płace / Lohnabrechnung],MATCH($B599,tab_MinKomp[[Stanowisko / Position ]:[Stanowisko / Position ]],0))="n/a","n/a",Q599-INDEX(tab_MinKomp[System R2PŁATNIK PRO: Płace / Lohnabrechnung],MATCH($B599,tab_MinKomp[[Stanowisko / Position ]:[Stanowisko / Position ]],0)))</f>
        <v>n/a</v>
      </c>
      <c r="R600" s="194" t="str">
        <f>IF(INDEX(tab_MinKomp[SystemR2PŁATNIK PRO: KADRY / Personaldaten],MATCH($B599,tab_MinKomp[[Stanowisko / Position ]:[Stanowisko / Position ]],0))="n/a","n/a",R599-INDEX(tab_MinKomp[SystemR2PŁATNIK PRO: KADRY / Personaldaten],MATCH($B599,tab_MinKomp[[Stanowisko / Position ]:[Stanowisko / Position ]],0)))</f>
        <v>n/a</v>
      </c>
      <c r="S600" s="194" t="str">
        <f>IF(INDEX(tab_MinKomp[SYSTEM R2PŁATNIK PRO: zarządzanie pracownikami / Arbeitsverwaltung],MATCH($B599,tab_MinKomp[[Stanowisko / Position ]:[Stanowisko / Position ]],0))="n/a","n/a",S599-INDEX(tab_MinKomp[SYSTEM R2PŁATNIK PRO: zarządzanie pracownikami / Arbeitsverwaltung],MATCH($B599,tab_MinKomp[[Stanowisko / Position ]:[Stanowisko / Position ]],0)))</f>
        <v>n/a</v>
      </c>
      <c r="T600" s="194" t="str">
        <f>IF(INDEX(tab_MinKomp[Doradztwo, wsparcie personalne / Personalberatung und Unterstützung],MATCH($B599,tab_MinKomp[[Stanowisko / Position ]:[Stanowisko / Position ]],0))="n/a","n/a",T599-INDEX(tab_MinKomp[Doradztwo, wsparcie personalne / Personalberatung und Unterstützung],MATCH($B599,tab_MinKomp[[Stanowisko / Position ]:[Stanowisko / Position ]],0)))</f>
        <v>n/a</v>
      </c>
      <c r="U600" s="194" t="str">
        <f>IF(INDEX(tab_MinKomp[Przepisy o podatku VAT / MwSt.- Gesetz],MATCH($B599,tab_MinKomp[[Stanowisko / Position ]:[Stanowisko / Position ]],0))="n/a","n/a",U599-INDEX(tab_MinKomp[Przepisy o podatku VAT / MwSt.- Gesetz],MATCH($B599,tab_MinKomp[[Stanowisko / Position ]:[Stanowisko / Position ]],0)))</f>
        <v>n/a</v>
      </c>
      <c r="V600" s="194" t="str">
        <f>IF(INDEX(tab_MinKomp[PrzepisyPDOP / geschäftlich Einkommensteuergesetz],MATCH($B599,tab_MinKomp[[Stanowisko / Position ]:[Stanowisko / Position ]],0))="n/a","n/a",V599-INDEX(tab_MinKomp[PrzepisyPDOP / geschäftlich Einkommensteuergesetz],MATCH($B599,tab_MinKomp[[Stanowisko / Position ]:[Stanowisko / Position ]],0)))</f>
        <v>n/a</v>
      </c>
      <c r="W600" s="194" t="str">
        <f>IF(INDEX(tab_MinKomp[System BAAN / FINANSE (FIBU)],MATCH($B599,tab_MinKomp[[Stanowisko / Position ]:[Stanowisko / Position ]],0))="n/a","n/a",W599-INDEX(tab_MinKomp[System BAAN / FINANSE (FIBU)],MATCH($B599,tab_MinKomp[[Stanowisko / Position ]:[Stanowisko / Position ]],0)))</f>
        <v>n/a</v>
      </c>
      <c r="X600" s="194" t="str">
        <f>IF(INDEX(tab_MinKomp[Systemy pomocnicze / Hilfssysteme(STOCKPROGRAM, KALK2000 etc.)],MATCH($B599,tab_MinKomp[[Stanowisko / Position ]:[Stanowisko / Position ]],0))="n/a","n/a",X599-INDEX(tab_MinKomp[Systemy pomocnicze / Hilfssysteme(STOCKPROGRAM, KALK2000 etc.)],MATCH($B599,tab_MinKomp[[Stanowisko / Position ]:[Stanowisko / Position ]],0)))</f>
        <v>n/a</v>
      </c>
      <c r="Y600" s="194" t="str">
        <f>IF(INDEX(tab_MinKomp[Polityka rachunkowości / Buchführungspolitik],MATCH($B599,tab_MinKomp[[Stanowisko / Position ]:[Stanowisko / Position ]],0))="n/a","n/a",Y599-INDEX(tab_MinKomp[Polityka rachunkowości / Buchführungspolitik],MATCH($B599,tab_MinKomp[[Stanowisko / Position ]:[Stanowisko / Position ]],0)))</f>
        <v>n/a</v>
      </c>
      <c r="Z600" s="194" t="str">
        <f>IF(INDEX(tab_MinKomp[Ustawa o rachunkowości / Rechnungslegungsgesetz],MATCH($B599,tab_MinKomp[[Stanowisko / Position ]:[Stanowisko / Position ]],0))="n/a","n/a",Z599-INDEX(tab_MinKomp[Ustawa o rachunkowości / Rechnungslegungsgesetz],MATCH($B599,tab_MinKomp[[Stanowisko / Position ]:[Stanowisko / Position ]],0)))</f>
        <v>n/a</v>
      </c>
      <c r="AA600" s="194" t="str">
        <f>IF(INDEX(tab_MinKomp[WORKFLOW - TS-100],MATCH($B599,tab_MinKomp[[Stanowisko / Position ]:[Stanowisko / Position ]],0))="n/a","n/a",AA599-INDEX(tab_MinKomp[WORKFLOW - TS-100],MATCH($B599,tab_MinKomp[[Stanowisko / Position ]:[Stanowisko / Position ]],0)))</f>
        <v>n/a</v>
      </c>
      <c r="AB600" s="194" t="str">
        <f>IF(INDEX(tab_MinKomp[WORKFLOW - SFMS],MATCH($B599,tab_MinKomp[[Stanowisko / Position ]:[Stanowisko / Position ]],0))="n/a","n/a",AB599-INDEX(tab_MinKomp[WORKFLOW - SFMS],MATCH($B599,tab_MinKomp[[Stanowisko / Position ]:[Stanowisko / Position ]],0)))</f>
        <v>n/a</v>
      </c>
      <c r="AC600" s="194" t="str">
        <f>IF(INDEX(tab_MinKomp[System ISO 9001:2015],MATCH($B599,tab_MinKomp[[Stanowisko / Position ]:[Stanowisko / Position ]],0))="n/a","n/a",AC599-INDEX(tab_MinKomp[System ISO 9001:2015],MATCH($B599,tab_MinKomp[[Stanowisko / Position ]:[Stanowisko / Position ]],0)))</f>
        <v>n/a</v>
      </c>
      <c r="AD600" s="194" t="str">
        <f>IF(INDEX(tab_MinKomp[System ISO 9001:2015],MATCH($B599,tab_MinKomp[[Stanowisko / Position ]:[Stanowisko / Position ]],0))="n/a","n/a",AD599-INDEX(tab_MinKomp[System ISO 9001:2015],MATCH($B599,tab_MinKomp[[Stanowisko / Position ]:[Stanowisko / Position ]],0)))</f>
        <v>n/a</v>
      </c>
      <c r="AE600" s="194" t="str">
        <f>IF(INDEX(tab_MinKomp[System ISO 9001:2015],MATCH($B599,tab_MinKomp[[Stanowisko / Position ]:[Stanowisko / Position ]],0))="n/a","n/a",AE599-INDEX(tab_MinKomp[System ISO 9001:2015],MATCH($B599,tab_MinKomp[[Stanowisko / Position ]:[Stanowisko / Position ]],0)))</f>
        <v>n/a</v>
      </c>
      <c r="AF600" s="194" t="str">
        <f>IF(INDEX(tab_MinKomp[System ISO 9001:2015],MATCH($B599,tab_MinKomp[[Stanowisko / Position ]:[Stanowisko / Position ]],0))="n/a","n/a",AF599-INDEX(tab_MinKomp[System ISO 9001:2015],MATCH($B599,tab_MinKomp[[Stanowisko / Position ]:[Stanowisko / Position ]],0)))</f>
        <v>n/a</v>
      </c>
      <c r="AG600" s="194" t="str">
        <f>IF(INDEX(tab_MinKomp[Wymagania VDA 6.3 Process / Forderungen],MATCH($B599,tab_MinKomp[[Stanowisko / Position ]:[Stanowisko / Position ]],0))="n/a","n/a",AG599-INDEX(tab_MinKomp[Wymagania VDA 6.3 Process / Forderungen],MATCH($B599,tab_MinKomp[[Stanowisko / Position ]:[Stanowisko / Position ]],0)))</f>
        <v>n/a</v>
      </c>
      <c r="AH600" s="194" t="str">
        <f>IF(INDEX(tab_MinKomp[Wymagania VDA 6.5 Product / Forderungen],MATCH($B599,tab_MinKomp[[Stanowisko / Position ]:[Stanowisko / Position ]],0))="n/a","n/a",AH599-INDEX(tab_MinKomp[Wymagania VDA 6.5 Product / Forderungen],MATCH($B599,tab_MinKomp[[Stanowisko / Position ]:[Stanowisko / Position ]],0)))</f>
        <v>n/a</v>
      </c>
      <c r="AI600" s="194" t="str">
        <f>IF(INDEX(tab_MinKomp[System ISO 9001:2015],MATCH($B599,tab_MinKomp[[Stanowisko / Position ]:[Stanowisko / Position ]],0))="n/a","n/a",AI599-INDEX(tab_MinKomp[System ISO 9001:2015],MATCH($B599,tab_MinKomp[[Stanowisko / Position ]:[Stanowisko / Position ]],0)))</f>
        <v>n/a</v>
      </c>
      <c r="AJ600" s="194" t="str">
        <f>IF(INDEX(tab_MinKomp[Auditor systemu ISO 17021:2018],MATCH($B599,tab_MinKomp[[Stanowisko / Position ]:[Stanowisko / Position ]],0))="n/a","n/a",AJ599-INDEX(tab_MinKomp[Auditor systemu ISO 17021:2018],MATCH($B599,tab_MinKomp[[Stanowisko / Position ]:[Stanowisko / Position ]],0)))</f>
        <v>n/a</v>
      </c>
      <c r="AK600" s="194" t="str">
        <f>IF(INDEX(tab_MinKomp[Pełnomocnik systemu / Systemvertreter],MATCH($B599,tab_MinKomp[[Stanowisko / Position ]:[Stanowisko / Position ]],0))="n/a","n/a",AK599-INDEX(tab_MinKomp[Pełnomocnik systemu / Systemvertreter],MATCH($B599,tab_MinKomp[[Stanowisko / Position ]:[Stanowisko / Position ]],0)))</f>
        <v>n/a</v>
      </c>
      <c r="AL600" s="194">
        <f>IF(INDEX(tab_MinKomp[Polityka Etyczna - Compliance],MATCH($B599,tab_MinKomp[[Stanowisko / Position ]:[Stanowisko / Position ]],0))="n/a","n/a",AL599-INDEX(tab_MinKomp[Polityka Etyczna - Compliance],MATCH($B599,tab_MinKomp[[Stanowisko / Position ]:[Stanowisko / Position ]],0)))</f>
        <v>0</v>
      </c>
      <c r="AM600" s="194" t="str">
        <f>IF(INDEX(tab_MinKomp[WDRAŻANIE NOWYCH PROJEKTÓW/ PROCEDURA CTM],MATCH($B599,tab_MinKomp[[Stanowisko / Position ]:[Stanowisko / Position ]],0))="n/a","n/a",AM599-INDEX(tab_MinKomp[WDRAŻANIE NOWYCH PROJEKTÓW/ PROCEDURA CTM],MATCH($B599,tab_MinKomp[[Stanowisko / Position ]:[Stanowisko / Position ]],0)))</f>
        <v>n/a</v>
      </c>
      <c r="AN600" s="194" t="str">
        <f>IF(INDEX(tab_MinKomp[KAMIENIE MILOWE MSL/PIFF],MATCH($B599,tab_MinKomp[[Stanowisko / Position ]:[Stanowisko / Position ]],0))="n/a","n/a",AN599-INDEX(tab_MinKomp[KAMIENIE MILOWE MSL/PIFF],MATCH($B599,tab_MinKomp[[Stanowisko / Position ]:[Stanowisko / Position ]],0)))</f>
        <v>n/a</v>
      </c>
      <c r="AO600" s="194">
        <f>IF(INDEX(tab_MinKomp[CP],MATCH($B599,tab_MinKomp[[Stanowisko / Position ]:[Stanowisko / Position ]],0))="n/a","n/a",AO599-INDEX(tab_MinKomp[CP],MATCH($B599,tab_MinKomp[[Stanowisko / Position ]:[Stanowisko / Position ]],0)))</f>
        <v>0</v>
      </c>
      <c r="AP600" s="194" t="str">
        <f>IF(INDEX(tab_MinKomp[FMEA],MATCH($B599,tab_MinKomp[[Stanowisko / Position ]:[Stanowisko / Position ]],0))="n/a","n/a",AP599-INDEX(tab_MinKomp[FMEA],MATCH($B599,tab_MinKomp[[Stanowisko / Position ]:[Stanowisko / Position ]],0)))</f>
        <v>n/a</v>
      </c>
      <c r="AQ600" s="194">
        <f>IF(INDEX(tab_MinKomp[FLOW CHART],MATCH($B599,tab_MinKomp[[Stanowisko / Position ]:[Stanowisko / Position ]],0))="n/a","n/a",AQ599-INDEX(tab_MinKomp[FLOW CHART],MATCH($B599,tab_MinKomp[[Stanowisko / Position ]:[Stanowisko / Position ]],0)))</f>
        <v>0</v>
      </c>
      <c r="AR600" s="194" t="str">
        <f>IF(INDEX(tab_MinKomp[APQP],MATCH($B599,tab_MinKomp[[Stanowisko / Position ]:[Stanowisko / Position ]],0))="n/a","n/a",AR599-INDEX(tab_MinKomp[APQP],MATCH($B599,tab_MinKomp[[Stanowisko / Position ]:[Stanowisko / Position ]],0)))</f>
        <v>n/a</v>
      </c>
      <c r="AS600" s="194" t="str">
        <f>IF(INDEX(tab_MinKomp[MSA],MATCH($B599,tab_MinKomp[[Stanowisko / Position ]:[Stanowisko / Position ]],0))="n/a","n/a",AS599-INDEX(tab_MinKomp[MSA],MATCH($B599,tab_MinKomp[[Stanowisko / Position ]:[Stanowisko / Position ]],0)))</f>
        <v>n/a</v>
      </c>
      <c r="AT600" s="194" t="str">
        <f>IF(INDEX(tab_MinKomp[SPC],MATCH($B599,tab_MinKomp[[Stanowisko / Position ]:[Stanowisko / Position ]],0))="n/a","n/a",AT599-INDEX(tab_MinKomp[SPC],MATCH($B599,tab_MinKomp[[Stanowisko / Position ]:[Stanowisko / Position ]],0)))</f>
        <v>n/a</v>
      </c>
      <c r="AU600" s="194" t="str">
        <f>IF(INDEX(tab_MinKomp[CSR (SPECYFICZNE WYMAGANIA KLIENTA)],MATCH($B599,tab_MinKomp[[Stanowisko / Position ]:[Stanowisko / Position ]],0))="n/a","n/a",AU599-INDEX(tab_MinKomp[CSR (SPECYFICZNE WYMAGANIA KLIENTA)],MATCH($B599,tab_MinKomp[[Stanowisko / Position ]:[Stanowisko / Position ]],0)))</f>
        <v>n/a</v>
      </c>
      <c r="AV600" s="194">
        <f>IF(INDEX(tab_MinKomp[5S],MATCH($B599,tab_MinKomp[[Stanowisko / Position ]:[Stanowisko / Position ]],0))="n/a","n/a",AV599-INDEX(tab_MinKomp[5S],MATCH($B599,tab_MinKomp[[Stanowisko / Position ]:[Stanowisko / Position ]],0)))</f>
        <v>-1</v>
      </c>
      <c r="AW600" s="194">
        <f>IF(INDEX(tab_MinKomp[LEAN MANAGEMENT],MATCH($B599,tab_MinKomp[[Stanowisko / Position ]:[Stanowisko / Position ]],0))="n/a","n/a",AW599-INDEX(tab_MinKomp[LEAN MANAGEMENT],MATCH($B599,tab_MinKomp[[Stanowisko / Position ]:[Stanowisko / Position ]],0)))</f>
        <v>0</v>
      </c>
      <c r="AX600" s="194" t="str">
        <f>IF(INDEX(tab_MinKomp[5R],MATCH($B599,tab_MinKomp[[Stanowisko / Position ]:[Stanowisko / Position ]],0))="n/a","n/a",AX599-INDEX(tab_MinKomp[5R],MATCH($B599,tab_MinKomp[[Stanowisko / Position ]:[Stanowisko / Position ]],0)))</f>
        <v>n/a</v>
      </c>
      <c r="AY600" s="194" t="str">
        <f>IF(INDEX(tab_MinKomp[Six Sigma],MATCH($B599,tab_MinKomp[[Stanowisko / Position ]:[Stanowisko / Position ]],0))="n/a","n/a",AY599-INDEX(tab_MinKomp[Six Sigma],MATCH($B599,tab_MinKomp[[Stanowisko / Position ]:[Stanowisko / Position ]],0)))</f>
        <v>n/a</v>
      </c>
      <c r="AZ600" s="194" t="str">
        <f>IF(INDEX(tab_MinKomp[System BAAN / Distribution &amp; Supply Chain],MATCH($B599,tab_MinKomp[[Stanowisko / Position ]:[Stanowisko / Position ]],0))="n/a","n/a",AZ599-INDEX(tab_MinKomp[System BAAN / Distribution &amp; Supply Chain],MATCH($B599,tab_MinKomp[[Stanowisko / Position ]:[Stanowisko / Position ]],0)))</f>
        <v>n/a</v>
      </c>
      <c r="BA600" s="194">
        <f>IF(INDEX(tab_MinKomp[LEAN MANAGEMENT],MATCH($B599,tab_MinKomp[[Stanowisko / Position ]:[Stanowisko / Position ]],0))="n/a","n/a",BA599-INDEX(tab_MinKomp[LEAN MANAGEMENT],MATCH($B599,tab_MinKomp[[Stanowisko / Position ]:[Stanowisko / Position ]],0)))</f>
        <v>0</v>
      </c>
      <c r="BB600" s="194">
        <f>IF(INDEX(tab_MinKomp[LEAN MANAGEMENT],MATCH($B599,tab_MinKomp[[Stanowisko / Position ]:[Stanowisko / Position ]],0))="n/a","n/a",BB599-INDEX(tab_MinKomp[LEAN MANAGEMENT],MATCH($B599,tab_MinKomp[[Stanowisko / Position ]:[Stanowisko / Position ]],0)))</f>
        <v>0</v>
      </c>
      <c r="BC600" s="194" t="str">
        <f>IF(INDEX(tab_MinKomp[Organizacja dostaw / Versorgungsorganisation],MATCH($B599,tab_MinKomp[[Stanowisko / Position ]:[Stanowisko / Position ]],0))="n/a","n/a",BC599-INDEX(tab_MinKomp[Organizacja dostaw / Versorgungsorganisation],MATCH($B599,tab_MinKomp[[Stanowisko / Position ]:[Stanowisko / Position ]],0)))</f>
        <v>n/a</v>
      </c>
      <c r="BD600" s="194" t="str">
        <f>IF(INDEX(tab_MinKomp[Organizacja wysyłek / Organisation von Lieferungen],MATCH($B599,tab_MinKomp[[Stanowisko / Position ]:[Stanowisko / Position ]],0))="n/a","n/a",BD599-INDEX(tab_MinKomp[Organizacja wysyłek / Organisation von Lieferungen],MATCH($B599,tab_MinKomp[[Stanowisko / Position ]:[Stanowisko / Position ]],0)))</f>
        <v>n/a</v>
      </c>
      <c r="BE600" s="194" t="str">
        <f>IF(INDEX(tab_MinKomp[Analiza magazynowa - Program Polen.mdb / Inventuranalyse],MATCH($B599,tab_MinKomp[[Stanowisko / Position ]:[Stanowisko / Position ]],0))="n/a","n/a",BE599-INDEX(tab_MinKomp[Analiza magazynowa - Program Polen.mdb / Inventuranalyse],MATCH($B599,tab_MinKomp[[Stanowisko / Position ]:[Stanowisko / Position ]],0)))</f>
        <v>n/a</v>
      </c>
      <c r="BF600" s="190" t="str">
        <f>IF(INDEX(tab_MinKomp[MMOG (Materials Management Operations Guidelines)],MATCH($B599,tab_MinKomp[[Stanowisko / Position ]:[Stanowisko / Position ]],0))="n/a","n/a",BF599-INDEX(tab_MinKomp[MMOG (Materials Management Operations Guidelines)],MATCH($B599,tab_MinKomp[[Stanowisko / Position ]:[Stanowisko / Position ]],0)))</f>
        <v>n/a</v>
      </c>
      <c r="BG600" s="190" t="str">
        <f>IF(INDEX(tab_MinKomp[GPP],MATCH($B599,tab_MinKomp[[Stanowisko / Position ]:[Stanowisko / Position ]],0))="n/a","n/a",BG599-INDEX(tab_MinKomp[GPP],MATCH($B599,tab_MinKomp[[Stanowisko / Position ]:[Stanowisko / Position ]],0)))</f>
        <v>n/a</v>
      </c>
      <c r="BH600" s="190" t="str">
        <f>IF(INDEX(tab_MinKomp[AIAG (Automotive Industry Action Group)],MATCH($B599,tab_MinKomp[[Stanowisko / Position ]:[Stanowisko / Position ]],0))="n/a","n/a",BH599-INDEX(tab_MinKomp[AIAG (Automotive Industry Action Group)],MATCH($B599,tab_MinKomp[[Stanowisko / Position ]:[Stanowisko / Position ]],0)))</f>
        <v>n/a</v>
      </c>
      <c r="BI600" s="190" t="str">
        <f>IF(INDEX(tab_MinKomp[Super-G disputes],MATCH($B599,tab_MinKomp[[Stanowisko / Position ]:[Stanowisko / Position ]],0))="n/a","n/a",BI599-INDEX(tab_MinKomp[Super-G disputes],MATCH($B599,tab_MinKomp[[Stanowisko / Position ]:[Stanowisko / Position ]],0)))</f>
        <v>n/a</v>
      </c>
      <c r="BJ600" s="190" t="str">
        <f>IF(INDEX(tab_MinKomp[CMMS3/eDDL (Direct Data Link)],MATCH($B599,tab_MinKomp[[Stanowisko / Position ]:[Stanowisko / Position ]],0))="n/a","n/a",BJ599-INDEX(tab_MinKomp[CMMS3/eDDL (Direct Data Link)],MATCH($B599,tab_MinKomp[[Stanowisko / Position ]:[Stanowisko / Position ]],0)))</f>
        <v>n/a</v>
      </c>
      <c r="BK600" s="190" t="str">
        <f>IF(INDEX(tab_MinKomp[MP&amp;L (Material Planning and Logistics)],MATCH($B599,tab_MinKomp[[Stanowisko / Position ]:[Stanowisko / Position ]],0))="n/a","n/a",BK599-INDEX(tab_MinKomp[MP&amp;L (Material Planning and Logistics)],MATCH($B599,tab_MinKomp[[Stanowisko / Position ]:[Stanowisko / Position ]],0)))</f>
        <v>n/a</v>
      </c>
      <c r="BL600" s="190" t="str">
        <f>IF(INDEX(tab_MinKomp[Supplier delivery rating],MATCH($B599,tab_MinKomp[[Stanowisko / Position ]:[Stanowisko / Position ]],0))="n/a","n/a",BL599-INDEX(tab_MinKomp[Supplier delivery rating],MATCH($B599,tab_MinKomp[[Stanowisko / Position ]:[Stanowisko / Position ]],0)))</f>
        <v>n/a</v>
      </c>
      <c r="BM600" s="194" t="str">
        <f>IF(INDEX(tab_MinKomp[Planowanie produkcji / Produktionsplanung],MATCH($B599,tab_MinKomp[[Stanowisko / Position ]:[Stanowisko / Position ]],0))="n/a","n/a",BM599-INDEX(tab_MinKomp[Planowanie produkcji / Produktionsplanung],MATCH($B599,tab_MinKomp[[Stanowisko / Position ]:[Stanowisko / Position ]],0)))</f>
        <v>n/a</v>
      </c>
      <c r="BN600" s="194" t="str">
        <f>IF(INDEX(tab_MinKomp[Planowanie produkcji / Produktionsplanung],MATCH($B599,tab_MinKomp[[Stanowisko / Position ]:[Stanowisko / Position ]],0))="n/a","n/a",BN599-INDEX(tab_MinKomp[Planowanie produkcji / Produktionsplanung],MATCH($B599,tab_MinKomp[[Stanowisko / Position ]:[Stanowisko / Position ]],0)))</f>
        <v>n/a</v>
      </c>
      <c r="BO600" s="194" t="str">
        <f>IF(INDEX(tab_MinKomp[Planowanie produkcji / Produktionsplanung],MATCH($B599,tab_MinKomp[[Stanowisko / Position ]:[Stanowisko / Position ]],0))="n/a","n/a",BO599-INDEX(tab_MinKomp[Planowanie produkcji / Produktionsplanung],MATCH($B599,tab_MinKomp[[Stanowisko / Position ]:[Stanowisko / Position ]],0)))</f>
        <v>n/a</v>
      </c>
      <c r="BP600" s="194" t="str">
        <f>IF(INDEX(tab_MinKomp[Planowanie produkcji / Produktionsplanung],MATCH($B599,tab_MinKomp[[Stanowisko / Position ]:[Stanowisko / Position ]],0))="n/a","n/a",BP599-INDEX(tab_MinKomp[Planowanie produkcji / Produktionsplanung],MATCH($B599,tab_MinKomp[[Stanowisko / Position ]:[Stanowisko / Position ]],0)))</f>
        <v>n/a</v>
      </c>
      <c r="BQ600" s="194">
        <f>IF(INDEX(tab_MinKomp[Obsługa maszyn Novapax / Novapax Maschinenbedienung],MATCH($B599,tab_MinKomp[[Stanowisko / Position ]:[Stanowisko / Position ]],0))="n/a","n/a",BQ599-INDEX(tab_MinKomp[Obsługa maszyn Novapax / Novapax Maschinenbedienung],MATCH($B599,tab_MinKomp[[Stanowisko / Position ]:[Stanowisko / Position ]],0)))</f>
        <v>-1</v>
      </c>
      <c r="BR600" s="194" t="str">
        <f>IF(INDEX(tab_MinKomp[Planowanie produkcji / Produktionsplanung],MATCH($B599,tab_MinKomp[[Stanowisko / Position ]:[Stanowisko / Position ]],0))="n/a","n/a",BR599-INDEX(tab_MinKomp[Planowanie produkcji / Produktionsplanung],MATCH($B599,tab_MinKomp[[Stanowisko / Position ]:[Stanowisko / Position ]],0)))</f>
        <v>n/a</v>
      </c>
      <c r="BS600" s="194">
        <f>IF(INDEX(tab_MinKomp[Obsługa maszyn Novapax / Novapax Maschinenbedienung],MATCH($B599,tab_MinKomp[[Stanowisko / Position ]:[Stanowisko / Position ]],0))="n/a","n/a",BS599-INDEX(tab_MinKomp[Obsługa maszyn Novapax / Novapax Maschinenbedienung],MATCH($B599,tab_MinKomp[[Stanowisko / Position ]:[Stanowisko / Position ]],0)))</f>
        <v>-1</v>
      </c>
      <c r="BT600" s="194" t="str">
        <f>IF(INDEX(tab_MinKomp[Planowanie produkcji / Produktionsplanung],MATCH($B599,tab_MinKomp[[Stanowisko / Position ]:[Stanowisko / Position ]],0))="n/a","n/a",BT599-INDEX(tab_MinKomp[Planowanie produkcji / Produktionsplanung],MATCH($B599,tab_MinKomp[[Stanowisko / Position ]:[Stanowisko / Position ]],0)))</f>
        <v>n/a</v>
      </c>
      <c r="BU600" s="194">
        <f>IF(INDEX(tab_MinKomp[Obsługa maszyn Novapax / Novapax Maschinenbedienung],MATCH($B599,tab_MinKomp[[Stanowisko / Position ]:[Stanowisko / Position ]],0))="n/a","n/a",BU599-INDEX(tab_MinKomp[Obsługa maszyn Novapax / Novapax Maschinenbedienung],MATCH($B599,tab_MinKomp[[Stanowisko / Position ]:[Stanowisko / Position ]],0)))</f>
        <v>-1</v>
      </c>
      <c r="BV600" s="194" t="str">
        <f>IF(INDEX(tab_MinKomp[Planowanie produkcji / Produktionsplanung],MATCH($B599,tab_MinKomp[[Stanowisko / Position ]:[Stanowisko / Position ]],0))="n/a","n/a",BV599-INDEX(tab_MinKomp[Planowanie produkcji / Produktionsplanung],MATCH($B599,tab_MinKomp[[Stanowisko / Position ]:[Stanowisko / Position ]],0)))</f>
        <v>n/a</v>
      </c>
      <c r="BW600" s="194">
        <f>IF(INDEX(tab_MinKomp[Obsługa maszyn Novapax / Novapax Maschinenbedienung],MATCH($B599,tab_MinKomp[[Stanowisko / Position ]:[Stanowisko / Position ]],0))="n/a","n/a",BW599-INDEX(tab_MinKomp[Obsługa maszyn Novapax / Novapax Maschinenbedienung],MATCH($B599,tab_MinKomp[[Stanowisko / Position ]:[Stanowisko / Position ]],0)))</f>
        <v>0</v>
      </c>
      <c r="BX600" s="194">
        <f>IF(INDEX(tab_MinKomp[Obsługa maszyn Novapax / Novapax Maschinenbedienung],MATCH($B599,tab_MinKomp[[Stanowisko / Position ]:[Stanowisko / Position ]],0))="n/a","n/a",BX599-INDEX(tab_MinKomp[Obsługa maszyn Novapax / Novapax Maschinenbedienung],MATCH($B599,tab_MinKomp[[Stanowisko / Position ]:[Stanowisko / Position ]],0)))</f>
        <v>-1</v>
      </c>
      <c r="BY600" s="194" t="str">
        <f>IF(INDEX(tab_MinKomp[Obsługa maszyn Engel / Engel Maschinenbedienung],MATCH($B599,tab_MinKomp[[Stanowisko / Position ]:[Stanowisko / Position ]],0))="n/a","n/a",BY599-INDEX(tab_MinKomp[Obsługa maszyn Engel / Engel Maschinenbedienung],MATCH($B599,tab_MinKomp[[Stanowisko / Position ]:[Stanowisko / Position ]],0)))</f>
        <v>n/a</v>
      </c>
      <c r="BZ600" s="194">
        <f>IF(INDEX(tab_MinKomp[Obsługa maszyn Novapax / Novapax Maschinenbedienung],MATCH($B599,tab_MinKomp[[Stanowisko / Position ]:[Stanowisko / Position ]],0))="n/a","n/a",BZ599-INDEX(tab_MinKomp[Obsługa maszyn Novapax / Novapax Maschinenbedienung],MATCH($B599,tab_MinKomp[[Stanowisko / Position ]:[Stanowisko / Position ]],0)))</f>
        <v>-1</v>
      </c>
      <c r="CA600" s="194" t="str">
        <f>IF(INDEX(tab_MinKomp[Obsługa maszyn KVT / KVT Maschinenbedienung],MATCH($B599,tab_MinKomp[[Stanowisko / Position ]:[Stanowisko / Position ]],0))="n/a","n/a",CA599-INDEX(tab_MinKomp[Obsługa maszyn KVT / KVT Maschinenbedienung],MATCH($B599,tab_MinKomp[[Stanowisko / Position ]:[Stanowisko / Position ]],0)))</f>
        <v>n/a</v>
      </c>
      <c r="CB600" s="194">
        <f>IF(INDEX(tab_MinKomp[Obsługa maszyn Novapax / Novapax Maschinenbedienung],MATCH($B599,tab_MinKomp[[Stanowisko / Position ]:[Stanowisko / Position ]],0))="n/a","n/a",CB599-INDEX(tab_MinKomp[Obsługa maszyn Novapax / Novapax Maschinenbedienung],MATCH($B599,tab_MinKomp[[Stanowisko / Position ]:[Stanowisko / Position ]],0)))</f>
        <v>-1</v>
      </c>
      <c r="CC600" s="194" t="str">
        <f>IF(INDEX(tab_MinKomp[Obsługa maszyn Branson / Branson Maschinenbedienung],MATCH($B599,tab_MinKomp[[Stanowisko / Position ]:[Stanowisko / Position ]],0))="n/a","n/a",CC599-INDEX(tab_MinKomp[Obsługa maszyn Branson / Branson Maschinenbedienung],MATCH($B599,tab_MinKomp[[Stanowisko / Position ]:[Stanowisko / Position ]],0)))</f>
        <v>n/a</v>
      </c>
      <c r="CD600" s="194">
        <f>IF(INDEX(tab_MinKomp[Obsługa maszyn Novapax / Novapax Maschinenbedienung],MATCH($B599,tab_MinKomp[[Stanowisko / Position ]:[Stanowisko / Position ]],0))="n/a","n/a",CD599-INDEX(tab_MinKomp[Obsługa maszyn Novapax / Novapax Maschinenbedienung],MATCH($B599,tab_MinKomp[[Stanowisko / Position ]:[Stanowisko / Position ]],0)))</f>
        <v>-1</v>
      </c>
      <c r="CE600" s="194">
        <f>IF(INDEX(tab_MinKomp[Obsługa maszyn Novapax / Novapax Maschinenbedienung],MATCH($B599,tab_MinKomp[[Stanowisko / Position ]:[Stanowisko / Position ]],0))="n/a","n/a",CE599-INDEX(tab_MinKomp[Obsługa maszyn Novapax / Novapax Maschinenbedienung],MATCH($B599,tab_MinKomp[[Stanowisko / Position ]:[Stanowisko / Position ]],0)))</f>
        <v>-1</v>
      </c>
      <c r="CF600" s="194">
        <f>IF(INDEX(tab_MinKomp[Obsługa maszyn Novapax / Novapax Maschinenbedienung],MATCH($B599,tab_MinKomp[[Stanowisko / Position ]:[Stanowisko / Position ]],0))="n/a","n/a",CF599-INDEX(tab_MinKomp[Obsługa maszyn Novapax / Novapax Maschinenbedienung],MATCH($B599,tab_MinKomp[[Stanowisko / Position ]:[Stanowisko / Position ]],0)))</f>
        <v>-1</v>
      </c>
      <c r="CG600" s="194">
        <f>IF(INDEX(tab_MinKomp[Eliminacja awarii / Beseitigung von Ausfällen],MATCH($B599,tab_MinKomp[[Stanowisko / Position ]:[Stanowisko / Position ]],0))="n/a","n/a",CG599-INDEX(tab_MinKomp[Eliminacja awarii / Beseitigung von Ausfällen],MATCH($B599,tab_MinKomp[[Stanowisko / Position ]:[Stanowisko / Position ]],0)))</f>
        <v>0</v>
      </c>
      <c r="CH600" s="194" t="str">
        <f>IF(INDEX(tab_MinKomp[Wymagania VDA 6.5 Product / Forderungen],MATCH($B599,tab_MinKomp[[Stanowisko / Position ]:[Stanowisko / Position ]],0))="n/a","n/a",CH599-INDEX(tab_MinKomp[Wymagania VDA 6.5 Product / Forderungen],MATCH($B599,tab_MinKomp[[Stanowisko / Position ]:[Stanowisko / Position ]],0)))</f>
        <v>n/a</v>
      </c>
      <c r="CI600" s="194" t="str">
        <f>IF(INDEX(tab_MinKomp[Wymagania VDA 6.5 Product / Forderungen],MATCH($B599,tab_MinKomp[[Stanowisko / Position ]:[Stanowisko / Position ]],0))="n/a","n/a",CI599-INDEX(tab_MinKomp[Wymagania VDA 6.5 Product / Forderungen],MATCH($B599,tab_MinKomp[[Stanowisko / Position ]:[Stanowisko / Position ]],0)))</f>
        <v>n/a</v>
      </c>
      <c r="CJ600" s="194" t="str">
        <f>IF(INDEX(tab_MinKomp[Wymagania VDA 6.5 Product / Forderungen],MATCH($B599,tab_MinKomp[[Stanowisko / Position ]:[Stanowisko / Position ]],0))="n/a","n/a",CJ599-INDEX(tab_MinKomp[Wymagania VDA 6.5 Product / Forderungen],MATCH($B599,tab_MinKomp[[Stanowisko / Position ]:[Stanowisko / Position ]],0)))</f>
        <v>n/a</v>
      </c>
      <c r="CK600" s="194" t="str">
        <f>IF(INDEX(tab_MinKomp[Wymagania VDA 6.5 Product / Forderungen],MATCH($B599,tab_MinKomp[[Stanowisko / Position ]:[Stanowisko / Position ]],0))="n/a","n/a",CK599-INDEX(tab_MinKomp[Wymagania VDA 6.5 Product / Forderungen],MATCH($B599,tab_MinKomp[[Stanowisko / Position ]:[Stanowisko / Position ]],0)))</f>
        <v>n/a</v>
      </c>
      <c r="CL600" s="194" t="str">
        <f>IF(INDEX(tab_MinKomp[Wymagania VDA 6.5 Product / Forderungen],MATCH($B599,tab_MinKomp[[Stanowisko / Position ]:[Stanowisko / Position ]],0))="n/a","n/a",CL599-INDEX(tab_MinKomp[Wymagania VDA 6.5 Product / Forderungen],MATCH($B599,tab_MinKomp[[Stanowisko / Position ]:[Stanowisko / Position ]],0)))</f>
        <v>n/a</v>
      </c>
      <c r="CM600" s="194" t="str">
        <f>IF(INDEX(tab_MinKomp[Informatyka ogólna (techniczne i systemowe) / Allgemeine IT (Technik und System)],MATCH($B599,tab_MinKomp[[Stanowisko / Position ]:[Stanowisko / Position ]],0))="n/a","n/a",CM599-INDEX(tab_MinKomp[Informatyka ogólna (techniczne i systemowe) / Allgemeine IT (Technik und System)],MATCH($B599,tab_MinKomp[[Stanowisko / Position ]:[Stanowisko / Position ]],0)))</f>
        <v>n/a</v>
      </c>
      <c r="CN600" s="194" t="str">
        <f>IF(INDEX(tab_MinKomp[Sieci komputerowe / Computernetzwerke],MATCH($B599,tab_MinKomp[[Stanowisko / Position ]:[Stanowisko / Position ]],0))="n/a","n/a",CN599-INDEX(tab_MinKomp[Sieci komputerowe / Computernetzwerke],MATCH($B599,tab_MinKomp[[Stanowisko / Position ]:[Stanowisko / Position ]],0)))</f>
        <v>n/a</v>
      </c>
      <c r="CO600" s="194" t="str">
        <f>IF(INDEX(tab_MinKomp[Hardware (komputery PC, drukarki biurowe i etykietowe, telefonia stacjonarna i mobilna) (PC, Drucker, Telefpne, Handys)],MATCH($B599,tab_MinKomp[[Stanowisko / Position ]:[Stanowisko / Position ]],0))="n/a","n/a",CO599-INDEX(tab_MinKomp[Hardware (komputery PC, drukarki biurowe i etykietowe, telefonia stacjonarna i mobilna) (PC, Drucker, Telefpne, Handys)],MATCH($B599,tab_MinKomp[[Stanowisko / Position ]:[Stanowisko / Position ]],0)))</f>
        <v>n/a</v>
      </c>
      <c r="CP600" s="194" t="str">
        <f>IF(INDEX(tab_MinKomp[Software &amp; Systems (MS Office, MS Remote Desktop)],MATCH($B599,tab_MinKomp[[Stanowisko / Position ]:[Stanowisko / Position ]],0))="n/a","n/a",CP599-INDEX(tab_MinKomp[Software &amp; Systems (MS Office, MS Remote Desktop)],MATCH($B599,tab_MinKomp[[Stanowisko / Position ]:[Stanowisko / Position ]],0)))</f>
        <v>n/a</v>
      </c>
      <c r="CQ600" s="194" t="str">
        <f>IF(INDEX(tab_MinKomp[Programowanie obiektowe (PHP) / Objektprogrammierung],MATCH($B599,tab_MinKomp[[Stanowisko / Position ]:[Stanowisko / Position ]],0))="n/a","n/a",CQ599-INDEX(tab_MinKomp[Programowanie obiektowe (PHP) / Objektprogrammierung],MATCH($B599,tab_MinKomp[[Stanowisko / Position ]:[Stanowisko / Position ]],0)))</f>
        <v>n/a</v>
      </c>
      <c r="CR600" s="194" t="str">
        <f>IF(INDEX(tab_MinKomp[Scrum],MATCH($B599,tab_MinKomp[[Stanowisko / Position ]:[Stanowisko / Position ]],0))="n/a","n/a",CR599-INDEX(tab_MinKomp[Scrum],MATCH($B599,tab_MinKomp[[Stanowisko / Position ]:[Stanowisko / Position ]],0)))</f>
        <v>n/a</v>
      </c>
      <c r="CS600" s="194" t="str">
        <f>IF(INDEX(tab_MinKomp[SQL (MySQL)],MATCH($B599,tab_MinKomp[[Stanowisko / Position ]:[Stanowisko / Position ]],0))="n/a","n/a",CS599-INDEX(tab_MinKomp[SQL (MySQL)],MATCH($B599,tab_MinKomp[[Stanowisko / Position ]:[Stanowisko / Position ]],0)))</f>
        <v>n/a</v>
      </c>
      <c r="CT600" s="194" t="str">
        <f>IF(INDEX(tab_MinKomp[Javascript],MATCH($B599,tab_MinKomp[[Stanowisko / Position ]:[Stanowisko / Position ]],0))="n/a","n/a",CT599-INDEX(tab_MinKomp[Javascript],MATCH($B599,tab_MinKomp[[Stanowisko / Position ]:[Stanowisko / Position ]],0)))</f>
        <v>n/a</v>
      </c>
      <c r="CU600" s="194" t="str">
        <f>IF(INDEX(tab_MinKomp[Joomla],MATCH($B599,tab_MinKomp[[Stanowisko / Position ]:[Stanowisko / Position ]],0))="n/a","n/a",CU599-INDEX(tab_MinKomp[Joomla],MATCH($B599,tab_MinKomp[[Stanowisko / Position ]:[Stanowisko / Position ]],0)))</f>
        <v>n/a</v>
      </c>
      <c r="CV600" s="194" t="str">
        <f>IF(INDEX(tab_MinKomp[Bash],MATCH($B599,tab_MinKomp[[Stanowisko / Position ]:[Stanowisko / Position ]],0))="n/a","n/a",CV599-INDEX(tab_MinKomp[Bash],MATCH($B599,tab_MinKomp[[Stanowisko / Position ]:[Stanowisko / Position ]],0)))</f>
        <v>n/a</v>
      </c>
      <c r="CW600" s="194">
        <f>IF(INDEX(tab_MinKomp[Systemy MES (HYDRA / SFMS)],MATCH($B599,tab_MinKomp[[Stanowisko / Position ]:[Stanowisko / Position ]],0))="n/a","n/a",CW599-INDEX(tab_MinKomp[Systemy MES (HYDRA / SFMS)],MATCH($B599,tab_MinKomp[[Stanowisko / Position ]:[Stanowisko / Position ]],0)))</f>
        <v>-1</v>
      </c>
      <c r="CX600" s="194" t="str">
        <f>IF(INDEX(tab_MinKomp[HTML / CSS],MATCH($B599,tab_MinKomp[[Stanowisko / Position ]:[Stanowisko / Position ]],0))="n/a","n/a",CX599-INDEX(tab_MinKomp[HTML / CSS],MATCH($B599,tab_MinKomp[[Stanowisko / Position ]:[Stanowisko / Position ]],0)))</f>
        <v>n/a</v>
      </c>
      <c r="CY600" s="194" t="str">
        <f>IF(INDEX(tab_MinKomp[SYSTEM PR],MATCH($B599,tab_MinKomp[[Stanowisko / Position ]:[Stanowisko / Position ]],0))="n/a","n/a",CY599-INDEX(tab_MinKomp[SYSTEM PR],MATCH($B599,tab_MinKomp[[Stanowisko / Position ]:[Stanowisko / Position ]],0)))</f>
        <v>n/a</v>
      </c>
      <c r="CZ600" s="194" t="str">
        <f>IF(INDEX(tab_MinKomp[System Einkauf XP / EBA],MATCH($B599,tab_MinKomp[[Stanowisko / Position ]:[Stanowisko / Position ]],0))="n/a","n/a",CZ599-INDEX(tab_MinKomp[System Einkauf XP / EBA],MATCH($B599,tab_MinKomp[[Stanowisko / Position ]:[Stanowisko / Position ]],0)))</f>
        <v>n/a</v>
      </c>
      <c r="DA600" s="194" t="str">
        <f>IF(INDEX(tab_MinKomp[Techniki negocjacyjne / Verhandlungstechniken],MATCH($B599,tab_MinKomp[[Stanowisko / Position ]:[Stanowisko / Position ]],0))="n/a","n/a",DA599-INDEX(tab_MinKomp[Techniki negocjacyjne / Verhandlungstechniken],MATCH($B599,tab_MinKomp[[Stanowisko / Position ]:[Stanowisko / Position ]],0)))</f>
        <v>n/a</v>
      </c>
      <c r="DB600" s="194" t="str">
        <f>IF(INDEX(tab_MinKomp[Znajomość rynku branżowego / Kenntnis des Industrie Marktes],MATCH($B599,tab_MinKomp[[Stanowisko / Position ]:[Stanowisko / Position ]],0))="n/a","n/a",DB599-INDEX(tab_MinKomp[Znajomość rynku branżowego / Kenntnis des Industrie Marktes],MATCH($B599,tab_MinKomp[[Stanowisko / Position ]:[Stanowisko / Position ]],0)))</f>
        <v>n/a</v>
      </c>
      <c r="DC600" s="194" t="str">
        <f>IF(INDEX(tab_MinKomp[SUPPLIER MANAGEMENT],MATCH($B599,tab_MinKomp[[Stanowisko / Position ]:[Stanowisko / Position ]],0))="n/a","n/a",DC599-INDEX(tab_MinKomp[SUPPLIER MANAGEMENT],MATCH($B599,tab_MinKomp[[Stanowisko / Position ]:[Stanowisko / Position ]],0)))</f>
        <v>n/a</v>
      </c>
      <c r="DD600" s="194" t="str">
        <f>IF(INDEX(tab_MinKomp[SUPPLIER MANAGEMENT],MATCH($B599,tab_MinKomp[[Stanowisko / Position ]:[Stanowisko / Position ]],0))="n/a","n/a",DD599-INDEX(tab_MinKomp[SUPPLIER MANAGEMENT],MATCH($B599,tab_MinKomp[[Stanowisko / Position ]:[Stanowisko / Position ]],0)))</f>
        <v>n/a</v>
      </c>
      <c r="DE600" s="194" t="str">
        <f>IF(INDEX(tab_MinKomp[SUPPLIER MANAGEMENT],MATCH($B599,tab_MinKomp[[Stanowisko / Position ]:[Stanowisko / Position ]],0))="n/a","n/a",DE599-INDEX(tab_MinKomp[SUPPLIER MANAGEMENT],MATCH($B599,tab_MinKomp[[Stanowisko / Position ]:[Stanowisko / Position ]],0)))</f>
        <v>n/a</v>
      </c>
      <c r="DF600" s="194">
        <f>IF(INDEX(tab_MinKomp[LEAN MANAGEMENT],MATCH($B599,tab_MinKomp[[Stanowisko / Position ]:[Stanowisko / Position ]],0))="n/a","n/a",DF599-INDEX(tab_MinKomp[LEAN MANAGEMENT],MATCH($B599,tab_MinKomp[[Stanowisko / Position ]:[Stanowisko / Position ]],0)))</f>
        <v>0</v>
      </c>
      <c r="DG600" s="194" t="str">
        <f>IF(INDEX(tab_MinKomp[PPAP/PSW],MATCH($B599,tab_MinKomp[[Stanowisko / Position ]:[Stanowisko / Position ]],0))="n/a","n/a",DG599-INDEX(tab_MinKomp[PPAP/PSW],MATCH($B599,tab_MinKomp[[Stanowisko / Position ]:[Stanowisko / Position ]],0)))</f>
        <v>n/a</v>
      </c>
      <c r="DH600" s="194" t="str">
        <f>IF(INDEX(tab_MinKomp[SUPPLIER MANAGEMENT],MATCH($B599,tab_MinKomp[[Stanowisko / Position ]:[Stanowisko / Position ]],0))="n/a","n/a",DH599-INDEX(tab_MinKomp[SUPPLIER MANAGEMENT],MATCH($B599,tab_MinKomp[[Stanowisko / Position ]:[Stanowisko / Position ]],0)))</f>
        <v>n/a</v>
      </c>
      <c r="DI600" s="194" t="str">
        <f>IF(INDEX(tab_MinKomp[OBSŁUGA PORTALI KLIENTA / Kundenportale],MATCH($B599,tab_MinKomp[[Stanowisko / Position ]:[Stanowisko / Position ]],0))="n/a","n/a",DI599-INDEX(tab_MinKomp[OBSŁUGA PORTALI KLIENTA / Kundenportale],MATCH($B599,tab_MinKomp[[Stanowisko / Position ]:[Stanowisko / Position ]],0)))</f>
        <v>n/a</v>
      </c>
      <c r="DJ600" s="194" t="str">
        <f>IF(INDEX(tab_MinKomp[Obsługa systemu BABTECQ / BABTECQ System],MATCH($B599,tab_MinKomp[[Stanowisko / Position ]:[Stanowisko / Position ]],0))="n/a","n/a",DJ599-INDEX(tab_MinKomp[Obsługa systemu BABTECQ / BABTECQ System],MATCH($B599,tab_MinKomp[[Stanowisko / Position ]:[Stanowisko / Position ]],0)))</f>
        <v>n/a</v>
      </c>
      <c r="DK600" s="194" t="str">
        <f>IF(INDEX(tab_MinKomp[Rysunek techniczny / technische Zeichnung],MATCH($B599,tab_MinKomp[[Stanowisko / Position ]:[Stanowisko / Position ]],0))="n/a","n/a",DK599-INDEX(tab_MinKomp[Rysunek techniczny / technische Zeichnung],MATCH($B599,tab_MinKomp[[Stanowisko / Position ]:[Stanowisko / Position ]],0)))</f>
        <v>n/a</v>
      </c>
      <c r="DL600" s="194" t="str">
        <f>IF(INDEX(tab_MinKomp[Kalibracja / Kalibrierung],MATCH($B599,tab_MinKomp[[Stanowisko / Position ]:[Stanowisko / Position ]],0))="n/a","n/a",DL599-INDEX(tab_MinKomp[Kalibracja / Kalibrierung],MATCH($B599,tab_MinKomp[[Stanowisko / Position ]:[Stanowisko / Position ]],0)))</f>
        <v>n/a</v>
      </c>
      <c r="DM600" s="194" t="str">
        <f>IF(INDEX(tab_MinKomp[Rekwalifikacja / Requalifizierung],MATCH($B599,tab_MinKomp[[Stanowisko / Position ]:[Stanowisko / Position ]],0))="n/a","n/a",DM599-INDEX(tab_MinKomp[Rekwalifikacja / Requalifizierung],MATCH($B599,tab_MinKomp[[Stanowisko / Position ]:[Stanowisko / Position ]],0)))</f>
        <v>n/a</v>
      </c>
      <c r="DN600" s="190" t="str">
        <f>IF(INDEX(tab_MinKomp[Testy czystości / Reinheitstests],MATCH($B599,tab_MinKomp[[Stanowisko / Position ]:[Stanowisko / Position ]],0))="n/a","n/a",DN599-INDEX(tab_MinKomp[Testy czystości / Reinheitstests],MATCH($B599,tab_MinKomp[[Stanowisko / Position ]:[Stanowisko / Position ]],0)))</f>
        <v>n/a</v>
      </c>
      <c r="DO600" s="190" t="str">
        <f>IF(INDEX(tab_MinKomp[Testy czystości / Reinheitstests],MATCH($B599,tab_MinKomp[[Stanowisko / Position ]:[Stanowisko / Position ]],0))="n/a","n/a",DO599-INDEX(tab_MinKomp[Testy czystości / Reinheitstests],MATCH($B599,tab_MinKomp[[Stanowisko / Position ]:[Stanowisko / Position ]],0)))</f>
        <v>n/a</v>
      </c>
      <c r="DP600" s="190" t="str">
        <f>IF(INDEX(tab_MinKomp[Testy czystości / Reinheitstests],MATCH($B599,tab_MinKomp[[Stanowisko / Position ]:[Stanowisko / Position ]],0))="n/a","n/a",DP599-INDEX(tab_MinKomp[Testy czystości / Reinheitstests],MATCH($B599,tab_MinKomp[[Stanowisko / Position ]:[Stanowisko / Position ]],0)))</f>
        <v>n/a</v>
      </c>
      <c r="DQ600" s="190" t="str">
        <f>IF(INDEX(tab_MinKomp[Testy czystości / Reinheitstests],MATCH($B599,tab_MinKomp[[Stanowisko / Position ]:[Stanowisko / Position ]],0))="n/a","n/a",DQ599-INDEX(tab_MinKomp[Testy czystości / Reinheitstests],MATCH($B599,tab_MinKomp[[Stanowisko / Position ]:[Stanowisko / Position ]],0)))</f>
        <v>n/a</v>
      </c>
      <c r="DR600" s="190" t="str">
        <f>IF(INDEX(tab_MinKomp[Testy czystości / Reinheitstests],MATCH($B599,tab_MinKomp[[Stanowisko / Position ]:[Stanowisko / Position ]],0))="n/a","n/a",DR599-INDEX(tab_MinKomp[Testy czystości / Reinheitstests],MATCH($B599,tab_MinKomp[[Stanowisko / Position ]:[Stanowisko / Position ]],0)))</f>
        <v>n/a</v>
      </c>
      <c r="DS600" s="190" t="str">
        <f>IF(INDEX(tab_MinKomp[Testy czystości / Reinheitstests],MATCH($B599,tab_MinKomp[[Stanowisko / Position ]:[Stanowisko / Position ]],0))="n/a","n/a",DS599-INDEX(tab_MinKomp[Testy czystości / Reinheitstests],MATCH($B599,tab_MinKomp[[Stanowisko / Position ]:[Stanowisko / Position ]],0)))</f>
        <v>n/a</v>
      </c>
      <c r="DT600" s="194" t="str">
        <f>IF(INDEX(tab_MinKomp[SUPPLIER MANAGEMENT],MATCH($B599,tab_MinKomp[[Stanowisko / Position ]:[Stanowisko / Position ]],0))="n/a","n/a",DT599-INDEX(tab_MinKomp[SUPPLIER MANAGEMENT],MATCH($B599,tab_MinKomp[[Stanowisko / Position ]:[Stanowisko / Position ]],0)))</f>
        <v>n/a</v>
      </c>
      <c r="DU600" s="190" t="str">
        <f>IF(INDEX(tab_MinKomp[Testy czystości / Reinheitstests],MATCH($B599,tab_MinKomp[[Stanowisko / Position ]:[Stanowisko / Position ]],0))="n/a","n/a",DU599-INDEX(tab_MinKomp[Testy czystości / Reinheitstests],MATCH($B599,tab_MinKomp[[Stanowisko / Position ]:[Stanowisko / Position ]],0)))</f>
        <v>n/a</v>
      </c>
      <c r="DV600" s="190" t="str">
        <f>IF(INDEX(tab_MinKomp[Testy czystości / Reinheitstests],MATCH($B599,tab_MinKomp[[Stanowisko / Position ]:[Stanowisko / Position ]],0))="n/a","n/a",DV599-INDEX(tab_MinKomp[Testy czystości / Reinheitstests],MATCH($B599,tab_MinKomp[[Stanowisko / Position ]:[Stanowisko / Position ]],0)))</f>
        <v>n/a</v>
      </c>
      <c r="DW600" s="190" t="str">
        <f>IF(INDEX(tab_MinKomp[Testy czystości / Reinheitstests],MATCH($B599,tab_MinKomp[[Stanowisko / Position ]:[Stanowisko / Position ]],0))="n/a","n/a",DW599-INDEX(tab_MinKomp[Testy czystości / Reinheitstests],MATCH($B599,tab_MinKomp[[Stanowisko / Position ]:[Stanowisko / Position ]],0)))</f>
        <v>n/a</v>
      </c>
      <c r="DX600" s="190" t="str">
        <f>IF(INDEX(tab_MinKomp[Testy czystości / Reinheitstests],MATCH($B599,tab_MinKomp[[Stanowisko / Position ]:[Stanowisko / Position ]],0))="n/a","n/a",DX599-INDEX(tab_MinKomp[Testy czystości / Reinheitstests],MATCH($B599,tab_MinKomp[[Stanowisko / Position ]:[Stanowisko / Position ]],0)))</f>
        <v>n/a</v>
      </c>
      <c r="DY600" s="190" t="str">
        <f>IF(INDEX(tab_MinKomp[Testy czystości / Reinheitstests],MATCH($B599,tab_MinKomp[[Stanowisko / Position ]:[Stanowisko / Position ]],0))="n/a","n/a",DY599-INDEX(tab_MinKomp[Testy czystości / Reinheitstests],MATCH($B599,tab_MinKomp[[Stanowisko / Position ]:[Stanowisko / Position ]],0)))</f>
        <v>n/a</v>
      </c>
      <c r="DZ600" s="190" t="str">
        <f>IF(INDEX(tab_MinKomp[Testy czystości / Reinheitstests],MATCH($B599,tab_MinKomp[[Stanowisko / Position ]:[Stanowisko / Position ]],0))="n/a","n/a",DZ599-INDEX(tab_MinKomp[Testy czystości / Reinheitstests],MATCH($B599,tab_MinKomp[[Stanowisko / Position ]:[Stanowisko / Position ]],0)))</f>
        <v>n/a</v>
      </c>
      <c r="EA600" s="194" t="str">
        <f>IF(INDEX(tab_MinKomp[SUPPLIER MANAGEMENT],MATCH($B599,tab_MinKomp[[Stanowisko / Position ]:[Stanowisko / Position ]],0))="n/a","n/a",EA599-INDEX(tab_MinKomp[SUPPLIER MANAGEMENT],MATCH($B599,tab_MinKomp[[Stanowisko / Position ]:[Stanowisko / Position ]],0)))</f>
        <v>n/a</v>
      </c>
      <c r="EB600" s="190" t="str">
        <f>IF(INDEX(tab_MinKomp[Testy czystości / Reinheitstests],MATCH($B599,tab_MinKomp[[Stanowisko / Position ]:[Stanowisko / Position ]],0))="n/a","n/a",EB599-INDEX(tab_MinKomp[Testy czystości / Reinheitstests],MATCH($B599,tab_MinKomp[[Stanowisko / Position ]:[Stanowisko / Position ]],0)))</f>
        <v>n/a</v>
      </c>
      <c r="EC600" s="190" t="str">
        <f>IF(INDEX(tab_MinKomp[Testy czystości / Reinheitstests],MATCH($B599,tab_MinKomp[[Stanowisko / Position ]:[Stanowisko / Position ]],0))="n/a","n/a",EC599-INDEX(tab_MinKomp[Testy czystości / Reinheitstests],MATCH($B599,tab_MinKomp[[Stanowisko / Position ]:[Stanowisko / Position ]],0)))</f>
        <v>n/a</v>
      </c>
      <c r="ED600" s="190" t="str">
        <f>IF(INDEX(tab_MinKomp[Testy czystości / Reinheitstests],MATCH($B599,tab_MinKomp[[Stanowisko / Position ]:[Stanowisko / Position ]],0))="n/a","n/a",ED599-INDEX(tab_MinKomp[Testy czystości / Reinheitstests],MATCH($B599,tab_MinKomp[[Stanowisko / Position ]:[Stanowisko / Position ]],0)))</f>
        <v>n/a</v>
      </c>
      <c r="EE600" s="190" t="str">
        <f>IF(INDEX(tab_MinKomp[Testy czystości / Reinheitstests],MATCH($B599,tab_MinKomp[[Stanowisko / Position ]:[Stanowisko / Position ]],0))="n/a","n/a",EE599-INDEX(tab_MinKomp[Testy czystości / Reinheitstests],MATCH($B599,tab_MinKomp[[Stanowisko / Position ]:[Stanowisko / Position ]],0)))</f>
        <v>n/a</v>
      </c>
      <c r="EF600" s="190" t="str">
        <f>IF(INDEX(tab_MinKomp[Testy czystości / Reinheitstests],MATCH($B599,tab_MinKomp[[Stanowisko / Position ]:[Stanowisko / Position ]],0))="n/a","n/a",EF599-INDEX(tab_MinKomp[Testy czystości / Reinheitstests],MATCH($B599,tab_MinKomp[[Stanowisko / Position ]:[Stanowisko / Position ]],0)))</f>
        <v>n/a</v>
      </c>
      <c r="EG600" s="190" t="str">
        <f>IF(INDEX(tab_MinKomp[Testy czystości / Reinheitstests],MATCH($B599,tab_MinKomp[[Stanowisko / Position ]:[Stanowisko / Position ]],0))="n/a","n/a",EG599-INDEX(tab_MinKomp[Testy czystości / Reinheitstests],MATCH($B599,tab_MinKomp[[Stanowisko / Position ]:[Stanowisko / Position ]],0)))</f>
        <v>n/a</v>
      </c>
      <c r="EH600" s="190" t="str">
        <f>IF(INDEX(tab_MinKomp[Testy czystości / Reinheitstests],MATCH($B599,tab_MinKomp[[Stanowisko / Position ]:[Stanowisko / Position ]],0))="n/a","n/a",EH599-INDEX(tab_MinKomp[Testy czystości / Reinheitstests],MATCH($B599,tab_MinKomp[[Stanowisko / Position ]:[Stanowisko / Position ]],0)))</f>
        <v>n/a</v>
      </c>
      <c r="EI600" s="190" t="str">
        <f>IF(INDEX(tab_MinKomp[Testy czystości / Reinheitstests],MATCH($B599,tab_MinKomp[[Stanowisko / Position ]:[Stanowisko / Position ]],0))="n/a","n/a",EI599-INDEX(tab_MinKomp[Testy czystości / Reinheitstests],MATCH($B599,tab_MinKomp[[Stanowisko / Position ]:[Stanowisko / Position ]],0)))</f>
        <v>n/a</v>
      </c>
      <c r="EJ600" s="190" t="str">
        <f>IF(INDEX(tab_MinKomp[Testy czystości / Reinheitstests],MATCH($B599,tab_MinKomp[[Stanowisko / Position ]:[Stanowisko / Position ]],0))="n/a","n/a",EJ599-INDEX(tab_MinKomp[Testy czystości / Reinheitstests],MATCH($B599,tab_MinKomp[[Stanowisko / Position ]:[Stanowisko / Position ]],0)))</f>
        <v>n/a</v>
      </c>
      <c r="EK600" s="190" t="str">
        <f>IF(INDEX(tab_MinKomp[Testy czystości / Reinheitstests],MATCH($B599,tab_MinKomp[[Stanowisko / Position ]:[Stanowisko / Position ]],0))="n/a","n/a",EK599-INDEX(tab_MinKomp[Testy czystości / Reinheitstests],MATCH($B599,tab_MinKomp[[Stanowisko / Position ]:[Stanowisko / Position ]],0)))</f>
        <v>n/a</v>
      </c>
      <c r="EL600" s="190" t="str">
        <f>IF(INDEX(tab_MinKomp[Testy czystości / Reinheitstests],MATCH($B599,tab_MinKomp[[Stanowisko / Position ]:[Stanowisko / Position ]],0))="n/a","n/a",EL599-INDEX(tab_MinKomp[Testy czystości / Reinheitstests],MATCH($B599,tab_MinKomp[[Stanowisko / Position ]:[Stanowisko / Position ]],0)))</f>
        <v>n/a</v>
      </c>
      <c r="EM600" s="190" t="str">
        <f>IF(INDEX(tab_MinKomp[Testy czystości / Reinheitstests],MATCH($B599,tab_MinKomp[[Stanowisko / Position ]:[Stanowisko / Position ]],0))="n/a","n/a",EM599-INDEX(tab_MinKomp[Testy czystości / Reinheitstests],MATCH($B599,tab_MinKomp[[Stanowisko / Position ]:[Stanowisko / Position ]],0)))</f>
        <v>n/a</v>
      </c>
      <c r="EN600" s="190" t="str">
        <f>IF(INDEX(tab_MinKomp[Testy czystości / Reinheitstests],MATCH($B599,tab_MinKomp[[Stanowisko / Position ]:[Stanowisko / Position ]],0))="n/a","n/a",EN599-INDEX(tab_MinKomp[Testy czystości / Reinheitstests],MATCH($B599,tab_MinKomp[[Stanowisko / Position ]:[Stanowisko / Position ]],0)))</f>
        <v>n/a</v>
      </c>
      <c r="EO600" s="194" t="str">
        <f>IF(INDEX(tab_MinKomp[Konserwacja Rep],MATCH($B599,tab_MinKomp[[Stanowisko / Position ]:[Stanowisko / Position ]],0))="n/a","n/a",EO599-INDEX(tab_MinKomp[Konserwacja Rep],MATCH($B599,tab_MinKomp[[Stanowisko / Position ]:[Stanowisko / Position ]],0)))</f>
        <v>n/a</v>
      </c>
      <c r="EP600" s="194" t="str">
        <f>IF(INDEX(tab_MinKomp[[Konserwacja Engel ]],MATCH($B599,tab_MinKomp[[Stanowisko / Position ]:[Stanowisko / Position ]],0))="n/a","n/a",EP599-INDEX(tab_MinKomp[[Konserwacja Engel ]],MATCH($B599,tab_MinKomp[[Stanowisko / Position ]:[Stanowisko / Position ]],0)))</f>
        <v>n/a</v>
      </c>
      <c r="EQ600" s="194" t="str">
        <f>IF(INDEX(tab_MinKomp[Konserwacja B 50],MATCH($B599,tab_MinKomp[[Stanowisko / Position ]:[Stanowisko / Position ]],0))="n/a","n/a",EQ599-INDEX(tab_MinKomp[Konserwacja B 50],MATCH($B599,tab_MinKomp[[Stanowisko / Position ]:[Stanowisko / Position ]],0)))</f>
        <v>n/a</v>
      </c>
      <c r="ER600" s="194" t="str">
        <f>IF(INDEX(tab_MinKomp[[Konserwacja EOL ]],MATCH($B599,tab_MinKomp[[Stanowisko / Position ]:[Stanowisko / Position ]],0))="n/a","n/a",ER599-INDEX(tab_MinKomp[[Konserwacja EOL ]],MATCH($B599,tab_MinKomp[[Stanowisko / Position ]:[Stanowisko / Position ]],0)))</f>
        <v>n/a</v>
      </c>
      <c r="ES600" s="194" t="str">
        <f>IF(INDEX(tab_MinKomp[Konserwacja Branson],MATCH($B599,tab_MinKomp[[Stanowisko / Position ]:[Stanowisko / Position ]],0))="n/a","n/a",ES599-INDEX(tab_MinKomp[Konserwacja Branson],MATCH($B599,tab_MinKomp[[Stanowisko / Position ]:[Stanowisko / Position ]],0)))</f>
        <v>n/a</v>
      </c>
      <c r="ET600" s="194" t="str">
        <f>IF(INDEX(tab_MinKomp[Konserwacja coolery],MATCH($B599,tab_MinKomp[[Stanowisko / Position ]:[Stanowisko / Position ]],0))="n/a","n/a",ET599-INDEX(tab_MinKomp[Konserwacja coolery],MATCH($B599,tab_MinKomp[[Stanowisko / Position ]:[Stanowisko / Position ]],0)))</f>
        <v>n/a</v>
      </c>
      <c r="EU600" s="194" t="str">
        <f>IF(INDEX(tab_MinKomp[Konserwacja piecy],MATCH($B599,tab_MinKomp[[Stanowisko / Position ]:[Stanowisko / Position ]],0))="n/a","n/a",EU599-INDEX(tab_MinKomp[Konserwacja piecy],MATCH($B599,tab_MinKomp[[Stanowisko / Position ]:[Stanowisko / Position ]],0)))</f>
        <v>n/a</v>
      </c>
      <c r="EV600" s="194" t="str">
        <f>IF(INDEX(tab_MinKomp[Rysunek techniczny- czytanie],MATCH($B599,tab_MinKomp[[Stanowisko / Position ]:[Stanowisko / Position ]],0))="n/a","n/a",EV599-INDEX(tab_MinKomp[Rysunek techniczny- czytanie],MATCH($B599,tab_MinKomp[[Stanowisko / Position ]:[Stanowisko / Position ]],0)))</f>
        <v>n/a</v>
      </c>
      <c r="EW600" s="194" t="str">
        <f>IF(INDEX(tab_MinKomp[Elektryka],MATCH($B599,tab_MinKomp[[Stanowisko / Position ]:[Stanowisko / Position ]],0))="n/a","n/a",EW599-INDEX(tab_MinKomp[Elektryka],MATCH($B599,tab_MinKomp[[Stanowisko / Position ]:[Stanowisko / Position ]],0)))</f>
        <v>n/a</v>
      </c>
      <c r="EX600" s="194" t="str">
        <f>IF(INDEX(tab_MinKomp[Pneumatyka],MATCH($B599,tab_MinKomp[[Stanowisko / Position ]:[Stanowisko / Position ]],0))="n/a","n/a",EX599-INDEX(tab_MinKomp[Pneumatyka],MATCH($B599,tab_MinKomp[[Stanowisko / Position ]:[Stanowisko / Position ]],0)))</f>
        <v>n/a</v>
      </c>
      <c r="EY600" s="194" t="str">
        <f>IF(INDEX(tab_MinKomp[[Hydraulika ]],MATCH($B599,tab_MinKomp[[Stanowisko / Position ]:[Stanowisko / Position ]],0))="n/a","n/a",EY599-INDEX(tab_MinKomp[[Hydraulika ]],MATCH($B599,tab_MinKomp[[Stanowisko / Position ]:[Stanowisko / Position ]],0)))</f>
        <v>n/a</v>
      </c>
      <c r="EZ600" s="194" t="str">
        <f>IF(INDEX(tab_MinKomp[Podciśnienie],MATCH($B599,tab_MinKomp[[Stanowisko / Position ]:[Stanowisko / Position ]],0))="n/a","n/a",EZ599-INDEX(tab_MinKomp[Podciśnienie],MATCH($B599,tab_MinKomp[[Stanowisko / Position ]:[Stanowisko / Position ]],0)))</f>
        <v>n/a</v>
      </c>
      <c r="FA600" s="194" t="str">
        <f>IF(INDEX(tab_MinKomp[Usuwanie awarii],MATCH($B599,tab_MinKomp[[Stanowisko / Position ]:[Stanowisko / Position ]],0))="n/a","n/a",FA599-INDEX(tab_MinKomp[Usuwanie awarii],MATCH($B599,tab_MinKomp[[Stanowisko / Position ]:[Stanowisko / Position ]],0)))</f>
        <v>n/a</v>
      </c>
      <c r="FB600" s="194" t="str">
        <f>IF(INDEX(tab_MinKomp[Obsługa robotów],MATCH($B599,tab_MinKomp[[Stanowisko / Position ]:[Stanowisko / Position ]],0))="n/a","n/a",FB599-INDEX(tab_MinKomp[Obsługa robotów],MATCH($B599,tab_MinKomp[[Stanowisko / Position ]:[Stanowisko / Position ]],0)))</f>
        <v>n/a</v>
      </c>
      <c r="FC600" s="194" t="str">
        <f>IF(INDEX(tab_MinKomp[Obsługa sterowania maszyny],MATCH($B599,tab_MinKomp[[Stanowisko / Position ]:[Stanowisko / Position ]],0))="n/a","n/a",FC599-INDEX(tab_MinKomp[Obsługa sterowania maszyny],MATCH($B599,tab_MinKomp[[Stanowisko / Position ]:[Stanowisko / Position ]],0)))</f>
        <v>n/a</v>
      </c>
      <c r="FD600" s="194" t="str">
        <f>IF(INDEX(tab_MinKomp[Usuwanie przyczyn żródłowych],MATCH($B599,tab_MinKomp[[Stanowisko / Position ]:[Stanowisko / Position ]],0))="n/a","n/a",FD599-INDEX(tab_MinKomp[Usuwanie przyczyn żródłowych],MATCH($B599,tab_MinKomp[[Stanowisko / Position ]:[Stanowisko / Position ]],0)))</f>
        <v>n/a</v>
      </c>
      <c r="FE600" s="194" t="str">
        <f>IF(INDEX(tab_MinKomp[Cmms stosowanie],MATCH($B599,tab_MinKomp[[Stanowisko / Position ]:[Stanowisko / Position ]],0))="n/a","n/a",FE599-INDEX(tab_MinKomp[Cmms stosowanie],MATCH($B599,tab_MinKomp[[Stanowisko / Position ]:[Stanowisko / Position ]],0)))</f>
        <v>n/a</v>
      </c>
      <c r="FF600" s="190" t="str">
        <f>IF(INDEX(tab_MinKomp[Testy czystości / Reinheitstests],MATCH($B599,tab_MinKomp[[Stanowisko / Position ]:[Stanowisko / Position ]],0))="n/a","n/a",FF599-INDEX(tab_MinKomp[Testy czystości / Reinheitstests],MATCH($B599,tab_MinKomp[[Stanowisko / Position ]:[Stanowisko / Position ]],0)))</f>
        <v>n/a</v>
      </c>
      <c r="FG600" s="194" t="str">
        <f>IF(INDEX(tab_MinKomp[Czyszczenie form plastikowych],MATCH($B599,tab_MinKomp[[Stanowisko / Position ]:[Stanowisko / Position ]],0))="n/a","n/a",FG599-INDEX(tab_MinKomp[Czyszczenie form plastikowych],MATCH($B599,tab_MinKomp[[Stanowisko / Position ]:[Stanowisko / Position ]],0)))</f>
        <v>n/a</v>
      </c>
      <c r="FH600" s="194" t="str">
        <f>IF(INDEX(tab_MinKomp[Wymiana form plastik],MATCH($B599,tab_MinKomp[[Stanowisko / Position ]:[Stanowisko / Position ]],0))="n/a","n/a",FH599-INDEX(tab_MinKomp[Wymiana form plastik],MATCH($B599,tab_MinKomp[[Stanowisko / Position ]:[Stanowisko / Position ]],0)))</f>
        <v>n/a</v>
      </c>
      <c r="FI600" s="194" t="str">
        <f>IF(INDEX(tab_MinKomp[Wymiana form guma],MATCH($B599,tab_MinKomp[[Stanowisko / Position ]:[Stanowisko / Position ]],0))="n/a","n/a",FI599-INDEX(tab_MinKomp[Wymiana form guma],MATCH($B599,tab_MinKomp[[Stanowisko / Position ]:[Stanowisko / Position ]],0)))</f>
        <v>n/a</v>
      </c>
      <c r="FJ600" s="194" t="str">
        <f>IF(INDEX(tab_MinKomp[Konserwacja KK],MATCH($B599,tab_MinKomp[[Stanowisko / Position ]:[Stanowisko / Position ]],0))="n/a","n/a",FJ599-INDEX(tab_MinKomp[Konserwacja KK],MATCH($B599,tab_MinKomp[[Stanowisko / Position ]:[Stanowisko / Position ]],0)))</f>
        <v>n/a</v>
      </c>
      <c r="FK600" s="194" t="str">
        <f>IF(INDEX(tab_MinKomp[Konserwacja form guma],MATCH($B599,tab_MinKomp[[Stanowisko / Position ]:[Stanowisko / Position ]],0))="n/a","n/a",FK599-INDEX(tab_MinKomp[Konserwacja form guma],MATCH($B599,tab_MinKomp[[Stanowisko / Position ]:[Stanowisko / Position ]],0)))</f>
        <v>n/a</v>
      </c>
      <c r="FL600" s="194" t="str">
        <f>IF(INDEX(tab_MinKomp[Konserwacja form plastiki],MATCH($B599,tab_MinKomp[[Stanowisko / Position ]:[Stanowisko / Position ]],0))="n/a","n/a",FL599-INDEX(tab_MinKomp[Konserwacja form plastiki],MATCH($B599,tab_MinKomp[[Stanowisko / Position ]:[Stanowisko / Position ]],0)))</f>
        <v>n/a</v>
      </c>
      <c r="FM600" s="194" t="str">
        <f>IF(INDEX(tab_MinKomp[Konserwacja Gorącego Kanału],MATCH($B599,tab_MinKomp[[Stanowisko / Position ]:[Stanowisko / Position ]],0))="n/a","n/a",FM599-INDEX(tab_MinKomp[Konserwacja Gorącego Kanału],MATCH($B599,tab_MinKomp[[Stanowisko / Position ]:[Stanowisko / Position ]],0)))</f>
        <v>n/a</v>
      </c>
      <c r="FN600" s="194" t="str">
        <f>IF(INDEX(tab_MinKomp[MS Office (Excel)],MATCH($B599,tab_MinKomp[[Stanowisko / Position ]:[Stanowisko / Position ]],0))="n/a","n/a",FN599-INDEX(tab_MinKomp[MS Office (Excel)],MATCH($B599,tab_MinKomp[[Stanowisko / Position ]:[Stanowisko / Position ]],0)))</f>
        <v>n/a</v>
      </c>
      <c r="FO600" s="194" t="str">
        <f>IF(INDEX(tab_MinKomp[MS Office (Word)],MATCH($B599,tab_MinKomp[[Stanowisko / Position ]:[Stanowisko / Position ]],0))="n/a","n/a",FO599-INDEX(tab_MinKomp[MS Office (Word)],MATCH($B599,tab_MinKomp[[Stanowisko / Position ]:[Stanowisko / Position ]],0)))</f>
        <v>n/a</v>
      </c>
      <c r="FP600" s="194" t="str">
        <f>IF(INDEX(tab_MinKomp[MS Office (Power Point)],MATCH($B599,tab_MinKomp[[Stanowisko / Position ]:[Stanowisko / Position ]],0))="n/a","n/a",FP599-INDEX(tab_MinKomp[MS Office (Power Point)],MATCH($B599,tab_MinKomp[[Stanowisko / Position ]:[Stanowisko / Position ]],0)))</f>
        <v>n/a</v>
      </c>
      <c r="FQ600" s="196" t="str">
        <f>IF(INDEX(tab_MinKomp[Język angielski / Englisch],MATCH($B599,tab_MinKomp[[Stanowisko / Position ]:[Stanowisko / Position ]],0))="n/a","n/a",FQ599-INDEX(tab_MinKomp[Język angielski / Englisch],MATCH($B599,tab_MinKomp[[Stanowisko / Position ]:[Stanowisko / Position ]],0)))</f>
        <v>n/a</v>
      </c>
      <c r="FR600" s="196" t="str">
        <f>IF(INDEX(tab_MinKomp[Język niemiecki / Deutsch],MATCH($B599,tab_MinKomp[[Stanowisko / Position ]:[Stanowisko / Position ]],0))="n/a","n/a",FR599-INDEX(tab_MinKomp[Język niemiecki / Deutsch],MATCH($B599,tab_MinKomp[[Stanowisko / Position ]:[Stanowisko / Position ]],0)))</f>
        <v>n/a</v>
      </c>
      <c r="FS600" s="194">
        <f>IF(INDEX(tab_MinKomp[Zarządzanie dokumentacją procesową / Process dokumentation management],MATCH($B599,tab_MinKomp[[Stanowisko / Position ]:[Stanowisko / Position ]],0))="n/a","n/a",FS599-INDEX(tab_MinKomp[Zarządzanie dokumentacją procesową / Process dokumentation management],MATCH($B599,tab_MinKomp[[Stanowisko / Position ]:[Stanowisko / Position ]],0)))</f>
        <v>-1</v>
      </c>
      <c r="FT600" s="194">
        <f>IF(INDEX(tab_MinKomp[Znajomość procesów z obszaru / Kenntiss der prozesse in dem Bereich],MATCH($B599,tab_MinKomp[[Stanowisko / Position ]:[Stanowisko / Position ]],0))="n/a","n/a",FT599-INDEX(tab_MinKomp[Znajomość procesów z obszaru / Kenntiss der prozesse in dem Bereich],MATCH($B599,tab_MinKomp[[Stanowisko / Position ]:[Stanowisko / Position ]],0)))</f>
        <v>-1</v>
      </c>
      <c r="FU600" s="194">
        <f>IF(INDEX(tab_MinKomp[optymalizacja procesów / Prozessoptymalisierung],MATCH($B599,tab_MinKomp[[Stanowisko / Position ]:[Stanowisko / Position ]],0))="n/a","n/a",FU599-INDEX(tab_MinKomp[optymalizacja procesów / Prozessoptymalisierung],MATCH($B599,tab_MinKomp[[Stanowisko / Position ]:[Stanowisko / Position ]],0)))</f>
        <v>0</v>
      </c>
      <c r="FV600" s="194">
        <f>IF(INDEX(tab_MinKomp[Umiejętności szkoleniowe / Trainingsfähigkeiten],MATCH($B599,tab_MinKomp[[Stanowisko / Position ]:[Stanowisko / Position ]],0))="n/a","n/a",FV599-INDEX(tab_MinKomp[Umiejętności szkoleniowe / Trainingsfähigkeiten],MATCH($B599,tab_MinKomp[[Stanowisko / Position ]:[Stanowisko / Position ]],0)))</f>
        <v>0</v>
      </c>
      <c r="FW600" s="194">
        <f>IF(INDEX(tab_MinKomp[Analityczne myślenie, podejście / Analitysches Denken, Einstellung],MATCH($B599,tab_MinKomp[[Stanowisko / Position ]:[Stanowisko / Position ]],0))="n/a","n/a",FW599-INDEX(tab_MinKomp[Analityczne myślenie, podejście / Analitysches Denken, Einstellung],MATCH($B599,tab_MinKomp[[Stanowisko / Position ]:[Stanowisko / Position ]],0)))</f>
        <v>0</v>
      </c>
      <c r="FX600" s="194">
        <f>IF(INDEX(tab_MinKomp[Dokładność, precyzja w dzialaniu / Genauigkeit, Präzision in die Arbeit],MATCH($B599,tab_MinKomp[[Stanowisko / Position ]:[Stanowisko / Position ]],0))="n/a","n/a",FX599-INDEX(tab_MinKomp[Dokładność, precyzja w dzialaniu / Genauigkeit, Präzision in die Arbeit],MATCH($B599,tab_MinKomp[[Stanowisko / Position ]:[Stanowisko / Position ]],0)))</f>
        <v>-1</v>
      </c>
      <c r="FY600" s="194">
        <f>IF(INDEX(tab_MinKomp[Dyspozycyjność / Verfügbarkeit],MATCH($B599,tab_MinKomp[[Stanowisko / Position ]:[Stanowisko / Position ]],0))="n/a","n/a",FY599-INDEX(tab_MinKomp[Dyspozycyjność / Verfügbarkeit],MATCH($B599,tab_MinKomp[[Stanowisko / Position ]:[Stanowisko / Position ]],0)))</f>
        <v>-1</v>
      </c>
      <c r="FZ600" s="194">
        <f>IF(INDEX(tab_MinKomp[Zaangażowanie / 
Engagement],MATCH($B599,tab_MinKomp[[Stanowisko / Position ]:[Stanowisko / Position ]],0))="n/a","n/a",FZ599-INDEX(tab_MinKomp[Zaangażowanie / 
Engagement],MATCH($B599,tab_MinKomp[[Stanowisko / Position ]:[Stanowisko / Position ]],0)))</f>
        <v>-1</v>
      </c>
      <c r="GA600" s="194" t="str">
        <f>IF(INDEX(tab_MinKomp[Konserwacja form guma],MATCH($B599,tab_MinKomp[[Stanowisko / Position ]:[Stanowisko / Position ]],0))="n/a","n/a",GA599-INDEX(tab_MinKomp[Konserwacja form guma],MATCH($B599,tab_MinKomp[[Stanowisko / Position ]:[Stanowisko / Position ]],0)))</f>
        <v>n/a</v>
      </c>
      <c r="GB600" s="194" t="str">
        <f>IF(INDEX(tab_MinKomp[Konserwacja form plastiki],MATCH($B599,tab_MinKomp[[Stanowisko / Position ]:[Stanowisko / Position ]],0))="n/a","n/a",GB599-INDEX(tab_MinKomp[Konserwacja form plastiki],MATCH($B599,tab_MinKomp[[Stanowisko / Position ]:[Stanowisko / Position ]],0)))</f>
        <v>n/a</v>
      </c>
      <c r="GC600" s="194">
        <f>IF(INDEX(tab_MinKomp[Elastyczność w działaniu],MATCH($B599,tab_MinKomp[[Stanowisko / Position ]:[Stanowisko / Position ]],0))="n/a","n/a",GC599-INDEX(tab_MinKomp[Elastyczność w działaniu],MATCH($B599,tab_MinKomp[[Stanowisko / Position ]:[Stanowisko / Position ]],0)))</f>
        <v>-1</v>
      </c>
      <c r="GD600" s="194">
        <f>IF(INDEX(tab_MinKomp[Komunikatywność],MATCH($B599,tab_MinKomp[[Stanowisko / Position ]:[Stanowisko / Position ]],0))="n/a","n/a",GD599-INDEX(tab_MinKomp[Komunikatywność],MATCH($B599,tab_MinKomp[[Stanowisko / Position ]:[Stanowisko / Position ]],0)))</f>
        <v>0</v>
      </c>
      <c r="GE600" s="193" t="str">
        <f>IF(INDEX(tab_MinKomp[Motywowanie i budowanie zaangażowania zespołu],MATCH($B599,tab_MinKomp[[Stanowisko / Position ]:[Stanowisko / Position ]],0))="n/a","n/a",GE599-INDEX(tab_MinKomp[Motywowanie i budowanie zaangażowania zespołu],MATCH($B599,tab_MinKomp[[Stanowisko / Position ]:[Stanowisko / Position ]],0)))</f>
        <v>n/a</v>
      </c>
      <c r="GF600" s="186" t="s">
        <v>248</v>
      </c>
      <c r="GG600" s="186" t="s">
        <v>248</v>
      </c>
      <c r="GH600" s="186" t="s">
        <v>248</v>
      </c>
      <c r="GI600" s="186" t="s">
        <v>248</v>
      </c>
      <c r="GJ600" s="186" t="s">
        <v>248</v>
      </c>
      <c r="GK600" s="186" t="s">
        <v>248</v>
      </c>
      <c r="GL600" s="186" t="s">
        <v>248</v>
      </c>
      <c r="GM600" s="186" t="s">
        <v>248</v>
      </c>
      <c r="GN600" s="186" t="s">
        <v>248</v>
      </c>
      <c r="GO600" s="186" t="s">
        <v>248</v>
      </c>
      <c r="GP600" s="186" t="s">
        <v>248</v>
      </c>
      <c r="GQ600" s="186" t="s">
        <v>248</v>
      </c>
      <c r="GR600" s="186" t="s">
        <v>248</v>
      </c>
      <c r="GS600" s="186" t="s">
        <v>248</v>
      </c>
      <c r="GT600" s="186" t="s">
        <v>248</v>
      </c>
      <c r="GU600" s="186" t="s">
        <v>248</v>
      </c>
      <c r="GV600" s="186" t="s">
        <v>248</v>
      </c>
      <c r="GW600" s="186" t="s">
        <v>248</v>
      </c>
      <c r="GX600" s="186" t="s">
        <v>248</v>
      </c>
      <c r="GY600" s="186" t="s">
        <v>248</v>
      </c>
      <c r="GZ600" s="261" t="s">
        <v>248</v>
      </c>
      <c r="HA600" s="261" t="s">
        <v>248</v>
      </c>
      <c r="HB600" s="191">
        <f>SUM(G600:GE600)/(HB599-(SUM(G600:GE600)))</f>
        <v>-0.33333333333333331</v>
      </c>
    </row>
    <row r="601" spans="1:211" ht="24.9" customHeight="1" x14ac:dyDescent="0.3">
      <c r="A601" s="105" t="s">
        <v>320</v>
      </c>
      <c r="B601" s="105" t="s">
        <v>315</v>
      </c>
      <c r="C601" s="105"/>
      <c r="D601" s="105">
        <v>1890</v>
      </c>
      <c r="E601" s="394" t="s">
        <v>698</v>
      </c>
      <c r="F601" s="185" t="s">
        <v>374</v>
      </c>
      <c r="G601" s="186">
        <v>2</v>
      </c>
      <c r="H601" s="186">
        <v>1</v>
      </c>
      <c r="I601" s="186">
        <v>1</v>
      </c>
      <c r="J601" s="186">
        <v>1</v>
      </c>
      <c r="K601" s="186">
        <v>1</v>
      </c>
      <c r="L601" s="186" t="s">
        <v>248</v>
      </c>
      <c r="M601" s="186" t="s">
        <v>248</v>
      </c>
      <c r="N601" s="186" t="s">
        <v>248</v>
      </c>
      <c r="O601" s="186">
        <v>1</v>
      </c>
      <c r="P601" s="186">
        <v>1</v>
      </c>
      <c r="Q601" s="186" t="s">
        <v>248</v>
      </c>
      <c r="R601" s="186" t="s">
        <v>248</v>
      </c>
      <c r="S601" s="186" t="s">
        <v>248</v>
      </c>
      <c r="T601" s="186" t="s">
        <v>248</v>
      </c>
      <c r="U601" s="186" t="s">
        <v>248</v>
      </c>
      <c r="V601" s="186" t="s">
        <v>248</v>
      </c>
      <c r="W601" s="186" t="s">
        <v>248</v>
      </c>
      <c r="X601" s="186" t="s">
        <v>248</v>
      </c>
      <c r="Y601" s="186" t="s">
        <v>248</v>
      </c>
      <c r="Z601" s="186" t="s">
        <v>248</v>
      </c>
      <c r="AA601" s="186" t="s">
        <v>248</v>
      </c>
      <c r="AB601" s="186" t="s">
        <v>248</v>
      </c>
      <c r="AC601" s="186" t="s">
        <v>248</v>
      </c>
      <c r="AD601" s="186" t="s">
        <v>248</v>
      </c>
      <c r="AE601" s="186" t="s">
        <v>248</v>
      </c>
      <c r="AF601" s="186" t="s">
        <v>248</v>
      </c>
      <c r="AG601" s="186" t="s">
        <v>248</v>
      </c>
      <c r="AH601" s="186" t="s">
        <v>248</v>
      </c>
      <c r="AI601" s="186" t="s">
        <v>248</v>
      </c>
      <c r="AJ601" s="186" t="s">
        <v>248</v>
      </c>
      <c r="AK601" s="186" t="s">
        <v>248</v>
      </c>
      <c r="AL601" s="186">
        <v>1</v>
      </c>
      <c r="AM601" s="186" t="s">
        <v>248</v>
      </c>
      <c r="AN601" s="186" t="s">
        <v>248</v>
      </c>
      <c r="AO601" s="186">
        <v>1</v>
      </c>
      <c r="AP601" s="186" t="s">
        <v>248</v>
      </c>
      <c r="AQ601" s="186">
        <v>1</v>
      </c>
      <c r="AR601" s="186" t="s">
        <v>248</v>
      </c>
      <c r="AS601" s="186" t="s">
        <v>248</v>
      </c>
      <c r="AT601" s="186" t="s">
        <v>248</v>
      </c>
      <c r="AU601" s="186" t="s">
        <v>248</v>
      </c>
      <c r="AV601" s="186">
        <v>2</v>
      </c>
      <c r="AW601" s="186">
        <v>1</v>
      </c>
      <c r="AX601" s="186" t="s">
        <v>248</v>
      </c>
      <c r="AY601" s="186" t="s">
        <v>248</v>
      </c>
      <c r="AZ601" s="186" t="s">
        <v>248</v>
      </c>
      <c r="BA601" s="186">
        <v>1</v>
      </c>
      <c r="BB601" s="186">
        <v>1</v>
      </c>
      <c r="BC601" s="186" t="s">
        <v>248</v>
      </c>
      <c r="BD601" s="186" t="s">
        <v>248</v>
      </c>
      <c r="BE601" s="186" t="s">
        <v>248</v>
      </c>
      <c r="BF601" s="186" t="s">
        <v>248</v>
      </c>
      <c r="BG601" s="186" t="s">
        <v>248</v>
      </c>
      <c r="BH601" s="186" t="s">
        <v>248</v>
      </c>
      <c r="BI601" s="186" t="s">
        <v>248</v>
      </c>
      <c r="BJ601" s="186" t="s">
        <v>248</v>
      </c>
      <c r="BK601" s="186" t="s">
        <v>248</v>
      </c>
      <c r="BL601" s="186" t="s">
        <v>248</v>
      </c>
      <c r="BM601" s="186" t="s">
        <v>248</v>
      </c>
      <c r="BN601" s="186" t="s">
        <v>248</v>
      </c>
      <c r="BO601" s="186" t="s">
        <v>248</v>
      </c>
      <c r="BP601" s="186" t="s">
        <v>248</v>
      </c>
      <c r="BQ601" s="186">
        <v>1</v>
      </c>
      <c r="BR601" s="186" t="s">
        <v>248</v>
      </c>
      <c r="BS601" s="186">
        <v>1</v>
      </c>
      <c r="BT601" s="186" t="s">
        <v>248</v>
      </c>
      <c r="BU601" s="186">
        <v>1</v>
      </c>
      <c r="BV601" s="186" t="s">
        <v>248</v>
      </c>
      <c r="BW601" s="186">
        <v>1</v>
      </c>
      <c r="BX601" s="186">
        <v>1</v>
      </c>
      <c r="BY601" s="186" t="s">
        <v>248</v>
      </c>
      <c r="BZ601" s="186">
        <v>1</v>
      </c>
      <c r="CA601" s="186" t="s">
        <v>248</v>
      </c>
      <c r="CB601" s="186"/>
      <c r="CC601" s="186" t="s">
        <v>248</v>
      </c>
      <c r="CD601" s="186">
        <v>2</v>
      </c>
      <c r="CE601" s="186">
        <v>1</v>
      </c>
      <c r="CF601" s="186">
        <v>1</v>
      </c>
      <c r="CG601" s="186">
        <v>1</v>
      </c>
      <c r="CH601" s="186" t="s">
        <v>248</v>
      </c>
      <c r="CI601" s="186" t="s">
        <v>248</v>
      </c>
      <c r="CJ601" s="186" t="s">
        <v>248</v>
      </c>
      <c r="CK601" s="186" t="s">
        <v>248</v>
      </c>
      <c r="CL601" s="186" t="s">
        <v>248</v>
      </c>
      <c r="CM601" s="186" t="s">
        <v>248</v>
      </c>
      <c r="CN601" s="186" t="s">
        <v>248</v>
      </c>
      <c r="CO601" s="186" t="s">
        <v>248</v>
      </c>
      <c r="CP601" s="186" t="s">
        <v>248</v>
      </c>
      <c r="CQ601" s="186" t="s">
        <v>248</v>
      </c>
      <c r="CR601" s="186" t="s">
        <v>248</v>
      </c>
      <c r="CS601" s="186" t="s">
        <v>248</v>
      </c>
      <c r="CT601" s="186" t="s">
        <v>248</v>
      </c>
      <c r="CU601" s="186" t="s">
        <v>248</v>
      </c>
      <c r="CV601" s="186" t="s">
        <v>248</v>
      </c>
      <c r="CW601" s="186">
        <v>1</v>
      </c>
      <c r="CX601" s="186" t="s">
        <v>248</v>
      </c>
      <c r="CY601" s="186" t="s">
        <v>248</v>
      </c>
      <c r="CZ601" s="186" t="s">
        <v>248</v>
      </c>
      <c r="DA601" s="186" t="s">
        <v>248</v>
      </c>
      <c r="DB601" s="186" t="s">
        <v>248</v>
      </c>
      <c r="DC601" s="186" t="s">
        <v>248</v>
      </c>
      <c r="DD601" s="186" t="s">
        <v>248</v>
      </c>
      <c r="DE601" s="186" t="s">
        <v>248</v>
      </c>
      <c r="DF601" s="186">
        <v>1</v>
      </c>
      <c r="DG601" s="186" t="s">
        <v>248</v>
      </c>
      <c r="DH601" s="186" t="s">
        <v>248</v>
      </c>
      <c r="DI601" s="186" t="s">
        <v>248</v>
      </c>
      <c r="DJ601" s="186" t="s">
        <v>248</v>
      </c>
      <c r="DK601" s="186" t="s">
        <v>248</v>
      </c>
      <c r="DL601" s="186" t="s">
        <v>248</v>
      </c>
      <c r="DM601" s="186" t="s">
        <v>248</v>
      </c>
      <c r="DN601" s="186" t="s">
        <v>248</v>
      </c>
      <c r="DO601" s="186" t="s">
        <v>248</v>
      </c>
      <c r="DP601" s="186" t="s">
        <v>248</v>
      </c>
      <c r="DQ601" s="186" t="s">
        <v>248</v>
      </c>
      <c r="DR601" s="186" t="s">
        <v>248</v>
      </c>
      <c r="DS601" s="186" t="s">
        <v>248</v>
      </c>
      <c r="DT601" s="186" t="s">
        <v>248</v>
      </c>
      <c r="DU601" s="186" t="s">
        <v>248</v>
      </c>
      <c r="DV601" s="186" t="s">
        <v>248</v>
      </c>
      <c r="DW601" s="186" t="s">
        <v>248</v>
      </c>
      <c r="DX601" s="186" t="s">
        <v>248</v>
      </c>
      <c r="DY601" s="186" t="s">
        <v>248</v>
      </c>
      <c r="DZ601" s="186" t="s">
        <v>248</v>
      </c>
      <c r="EA601" s="186" t="s">
        <v>248</v>
      </c>
      <c r="EB601" s="186" t="s">
        <v>248</v>
      </c>
      <c r="EC601" s="186" t="s">
        <v>248</v>
      </c>
      <c r="ED601" s="186" t="s">
        <v>248</v>
      </c>
      <c r="EE601" s="186" t="s">
        <v>248</v>
      </c>
      <c r="EF601" s="186" t="s">
        <v>248</v>
      </c>
      <c r="EG601" s="186" t="s">
        <v>248</v>
      </c>
      <c r="EH601" s="186" t="s">
        <v>248</v>
      </c>
      <c r="EI601" s="186" t="s">
        <v>248</v>
      </c>
      <c r="EJ601" s="186" t="s">
        <v>248</v>
      </c>
      <c r="EK601" s="186" t="s">
        <v>248</v>
      </c>
      <c r="EL601" s="184" t="s">
        <v>248</v>
      </c>
      <c r="EM601" s="184" t="s">
        <v>248</v>
      </c>
      <c r="EN601" s="184" t="s">
        <v>248</v>
      </c>
      <c r="EO601" s="186" t="s">
        <v>248</v>
      </c>
      <c r="EP601" s="186" t="s">
        <v>248</v>
      </c>
      <c r="EQ601" s="186" t="s">
        <v>248</v>
      </c>
      <c r="ER601" s="186" t="s">
        <v>248</v>
      </c>
      <c r="ES601" s="186" t="s">
        <v>248</v>
      </c>
      <c r="ET601" s="186" t="s">
        <v>248</v>
      </c>
      <c r="EU601" s="186" t="s">
        <v>248</v>
      </c>
      <c r="EV601" s="186" t="s">
        <v>248</v>
      </c>
      <c r="EW601" s="186" t="s">
        <v>248</v>
      </c>
      <c r="EX601" s="186" t="s">
        <v>248</v>
      </c>
      <c r="EY601" s="186" t="s">
        <v>248</v>
      </c>
      <c r="EZ601" s="186" t="s">
        <v>248</v>
      </c>
      <c r="FA601" s="186" t="s">
        <v>248</v>
      </c>
      <c r="FB601" s="186" t="s">
        <v>248</v>
      </c>
      <c r="FC601" s="186" t="s">
        <v>248</v>
      </c>
      <c r="FD601" s="186" t="s">
        <v>248</v>
      </c>
      <c r="FE601" s="186" t="s">
        <v>248</v>
      </c>
      <c r="FF601" s="186" t="s">
        <v>248</v>
      </c>
      <c r="FG601" s="186" t="s">
        <v>248</v>
      </c>
      <c r="FH601" s="186" t="s">
        <v>248</v>
      </c>
      <c r="FI601" s="186" t="s">
        <v>248</v>
      </c>
      <c r="FJ601" s="186" t="s">
        <v>248</v>
      </c>
      <c r="FK601" s="186" t="s">
        <v>248</v>
      </c>
      <c r="FL601" s="186" t="s">
        <v>248</v>
      </c>
      <c r="FM601" s="186" t="s">
        <v>248</v>
      </c>
      <c r="FN601" s="186" t="s">
        <v>248</v>
      </c>
      <c r="FO601" s="186" t="s">
        <v>248</v>
      </c>
      <c r="FP601" s="186" t="s">
        <v>248</v>
      </c>
      <c r="FQ601" s="187" t="s">
        <v>248</v>
      </c>
      <c r="FR601" s="187" t="s">
        <v>248</v>
      </c>
      <c r="FS601" s="186">
        <v>1</v>
      </c>
      <c r="FT601" s="186">
        <v>1</v>
      </c>
      <c r="FU601" s="186">
        <v>1</v>
      </c>
      <c r="FV601" s="186">
        <v>1</v>
      </c>
      <c r="FW601" s="186">
        <v>1</v>
      </c>
      <c r="FX601" s="186">
        <v>1</v>
      </c>
      <c r="FY601" s="186">
        <v>1</v>
      </c>
      <c r="FZ601" s="186">
        <v>1</v>
      </c>
      <c r="GA601" s="186" t="s">
        <v>248</v>
      </c>
      <c r="GB601" s="186" t="s">
        <v>248</v>
      </c>
      <c r="GC601" s="186">
        <v>1</v>
      </c>
      <c r="GD601" s="186">
        <v>1</v>
      </c>
      <c r="GE601" s="186" t="s">
        <v>248</v>
      </c>
      <c r="GF601" s="186" t="s">
        <v>248</v>
      </c>
      <c r="GG601" s="186" t="s">
        <v>248</v>
      </c>
      <c r="GH601" s="186" t="s">
        <v>248</v>
      </c>
      <c r="GI601" s="186" t="s">
        <v>248</v>
      </c>
      <c r="GJ601" s="186" t="s">
        <v>248</v>
      </c>
      <c r="GK601" s="186" t="s">
        <v>248</v>
      </c>
      <c r="GL601" s="186" t="s">
        <v>248</v>
      </c>
      <c r="GM601" s="186" t="s">
        <v>248</v>
      </c>
      <c r="GN601" s="186" t="s">
        <v>248</v>
      </c>
      <c r="GO601" s="186" t="s">
        <v>248</v>
      </c>
      <c r="GP601" s="186" t="s">
        <v>248</v>
      </c>
      <c r="GQ601" s="186" t="s">
        <v>248</v>
      </c>
      <c r="GR601" s="186" t="s">
        <v>248</v>
      </c>
      <c r="GS601" s="186" t="s">
        <v>248</v>
      </c>
      <c r="GT601" s="186" t="s">
        <v>248</v>
      </c>
      <c r="GU601" s="186" t="s">
        <v>248</v>
      </c>
      <c r="GV601" s="186" t="s">
        <v>248</v>
      </c>
      <c r="GW601" s="186" t="s">
        <v>248</v>
      </c>
      <c r="GX601" s="186" t="s">
        <v>248</v>
      </c>
      <c r="GY601" s="186" t="s">
        <v>248</v>
      </c>
      <c r="GZ601" s="261" t="s">
        <v>248</v>
      </c>
      <c r="HA601" s="261" t="s">
        <v>248</v>
      </c>
      <c r="HB601" s="188">
        <f>SUM(G601:GE601)</f>
        <v>39</v>
      </c>
    </row>
    <row r="602" spans="1:211" ht="24.9" customHeight="1" thickBot="1" x14ac:dyDescent="0.35">
      <c r="A602" s="108" t="str">
        <f>A601</f>
        <v>Prod.-Q-4</v>
      </c>
      <c r="B602" s="108" t="str">
        <f>B601</f>
        <v>Pracownik Produkcji</v>
      </c>
      <c r="C602" s="108">
        <f>C601</f>
        <v>0</v>
      </c>
      <c r="D602" s="108">
        <f>D601</f>
        <v>1890</v>
      </c>
      <c r="E602" s="395"/>
      <c r="F602" s="189" t="s">
        <v>375</v>
      </c>
      <c r="G602" s="192">
        <f>IF(INDEX(tab_MinKomp[Przepisy BHP / BHP Vorschriften],MATCH($B601,tab_MinKomp[[Stanowisko / Position ]:[Stanowisko / Position ]],0))="n/a","n/a",G601-INDEX(tab_MinKomp[Przepisy BHP / BHP Vorschriften],MATCH($B601,tab_MinKomp[[Stanowisko / Position ]:[Stanowisko / Position ]],0)))</f>
        <v>0</v>
      </c>
      <c r="H602" s="193">
        <f>IF(INDEX(tab_MinKomp[Przepisy PPOŻ / Brandschutzbestimmungen],MATCH($B601,tab_MinKomp[[Stanowisko / Position ]:[Stanowisko / Position ]],0))="n/a","n/a",H601-INDEX(tab_MinKomp[Przepisy PPOŻ / Brandschutzbestimmungen],MATCH($B601,tab_MinKomp[[Stanowisko / Position ]:[Stanowisko / Position ]],0)))</f>
        <v>0</v>
      </c>
      <c r="I602" s="193">
        <f>IF(INDEX(tab_MinKomp[Ryzyko zawodowe na stanowiskach pracyv/ Berufliche Risiken an Arbeitsstellen],MATCH($B601,tab_MinKomp[[Stanowisko / Position ]:[Stanowisko / Position ]],0))="n/a","n/a",I601-INDEX(tab_MinKomp[Ryzyko zawodowe na stanowiskach pracyv/ Berufliche Risiken an Arbeitsstellen],MATCH($B601,tab_MinKomp[[Stanowisko / Position ]:[Stanowisko / Position ]],0)))</f>
        <v>-1</v>
      </c>
      <c r="J602" s="193">
        <f>IF(INDEX(tab_MinKomp[Gospodarka substancjami niebezpiecznymi / Gefahrstoffmanagement],MATCH($B601,tab_MinKomp[[Stanowisko / Position ]:[Stanowisko / Position ]],0))="n/a","n/a",J601-INDEX(tab_MinKomp[Gospodarka substancjami niebezpiecznymi / Gefahrstoffmanagement],MATCH($B601,tab_MinKomp[[Stanowisko / Position ]:[Stanowisko / Position ]],0)))</f>
        <v>0</v>
      </c>
      <c r="K602" s="193">
        <f>IF(INDEX(tab_MinKomp[Gospodarka odpadami / Abfallwirtschaft],MATCH($B601,tab_MinKomp[[Stanowisko / Position ]:[Stanowisko / Position ]],0))="n/a","n/a",K601-INDEX(tab_MinKomp[Gospodarka odpadami / Abfallwirtschaft],MATCH($B601,tab_MinKomp[[Stanowisko / Position ]:[Stanowisko / Position ]],0)))</f>
        <v>0</v>
      </c>
      <c r="L602" s="194" t="str">
        <f>IF(INDEX(tab_MinKomp[Przepisy kodeksu pracy / Bestimmungen des Arbeitsgesetzes],MATCH($B601,tab_MinKomp[[Stanowisko / Position ]:[Stanowisko / Position ]],0))="n/a","n/a",L601-INDEX(tab_MinKomp[Przepisy kodeksu pracy / Bestimmungen des Arbeitsgesetzes],MATCH($B601,tab_MinKomp[[Stanowisko / Position ]:[Stanowisko / Position ]],0)))</f>
        <v>n/a</v>
      </c>
      <c r="M602" s="195" t="str">
        <f>IF(INDEX(tab_MinKomp[Przepisy o ub.społ. ZUS  / Sozialversicherungsvorschriften],MATCH($B601,tab_MinKomp[[Stanowisko / Position ]:[Stanowisko / Position ]],0))="n/a","n/a",M601-INDEX(tab_MinKomp[Przepisy o ub.społ. ZUS  / Sozialversicherungsvorschriften],MATCH($B601,tab_MinKomp[[Stanowisko / Position ]:[Stanowisko / Position ]],0)))</f>
        <v>n/a</v>
      </c>
      <c r="N602" s="194" t="str">
        <f>IF(INDEX(tab_MinKomp[PRZEPISY O PDOF /persönlich Einkommensteuergesetz ],MATCH($B601,tab_MinKomp[[Stanowisko / Position ]:[Stanowisko / Position ]],0))="n/a","n/a",N601-INDEX(tab_MinKomp[PRZEPISY O PDOF /persönlich Einkommensteuergesetz ],MATCH($B601,tab_MinKomp[[Stanowisko / Position ]:[Stanowisko / Position ]],0)))</f>
        <v>n/a</v>
      </c>
      <c r="O602" s="194">
        <f>IF(INDEX(tab_MinKomp[Regulamin pracy / Arbeitsordnung],MATCH($B601,tab_MinKomp[[Stanowisko / Position ]:[Stanowisko / Position ]],0))="n/a","n/a",O601-INDEX(tab_MinKomp[Regulamin pracy / Arbeitsordnung],MATCH($B601,tab_MinKomp[[Stanowisko / Position ]:[Stanowisko / Position ]],0)))</f>
        <v>0</v>
      </c>
      <c r="P602" s="194">
        <f>IF(INDEX(tab_MinKomp[Regulamin wynagradzania / Vergütungsordnung],MATCH($B601,tab_MinKomp[[Stanowisko / Position ]:[Stanowisko / Position ]],0))="n/a","n/a",P601-INDEX(tab_MinKomp[Regulamin wynagradzania / Vergütungsordnung],MATCH($B601,tab_MinKomp[[Stanowisko / Position ]:[Stanowisko / Position ]],0)))</f>
        <v>0</v>
      </c>
      <c r="Q602" s="194" t="str">
        <f>IF(INDEX(tab_MinKomp[System R2PŁATNIK PRO: Płace / Lohnabrechnung],MATCH($B601,tab_MinKomp[[Stanowisko / Position ]:[Stanowisko / Position ]],0))="n/a","n/a",Q601-INDEX(tab_MinKomp[System R2PŁATNIK PRO: Płace / Lohnabrechnung],MATCH($B601,tab_MinKomp[[Stanowisko / Position ]:[Stanowisko / Position ]],0)))</f>
        <v>n/a</v>
      </c>
      <c r="R602" s="194" t="str">
        <f>IF(INDEX(tab_MinKomp[SystemR2PŁATNIK PRO: KADRY / Personaldaten],MATCH($B601,tab_MinKomp[[Stanowisko / Position ]:[Stanowisko / Position ]],0))="n/a","n/a",R601-INDEX(tab_MinKomp[SystemR2PŁATNIK PRO: KADRY / Personaldaten],MATCH($B601,tab_MinKomp[[Stanowisko / Position ]:[Stanowisko / Position ]],0)))</f>
        <v>n/a</v>
      </c>
      <c r="S602" s="194" t="str">
        <f>IF(INDEX(tab_MinKomp[SYSTEM R2PŁATNIK PRO: zarządzanie pracownikami / Arbeitsverwaltung],MATCH($B601,tab_MinKomp[[Stanowisko / Position ]:[Stanowisko / Position ]],0))="n/a","n/a",S601-INDEX(tab_MinKomp[SYSTEM R2PŁATNIK PRO: zarządzanie pracownikami / Arbeitsverwaltung],MATCH($B601,tab_MinKomp[[Stanowisko / Position ]:[Stanowisko / Position ]],0)))</f>
        <v>n/a</v>
      </c>
      <c r="T602" s="194" t="str">
        <f>IF(INDEX(tab_MinKomp[Doradztwo, wsparcie personalne / Personalberatung und Unterstützung],MATCH($B601,tab_MinKomp[[Stanowisko / Position ]:[Stanowisko / Position ]],0))="n/a","n/a",T601-INDEX(tab_MinKomp[Doradztwo, wsparcie personalne / Personalberatung und Unterstützung],MATCH($B601,tab_MinKomp[[Stanowisko / Position ]:[Stanowisko / Position ]],0)))</f>
        <v>n/a</v>
      </c>
      <c r="U602" s="194" t="str">
        <f>IF(INDEX(tab_MinKomp[Przepisy o podatku VAT / MwSt.- Gesetz],MATCH($B601,tab_MinKomp[[Stanowisko / Position ]:[Stanowisko / Position ]],0))="n/a","n/a",U601-INDEX(tab_MinKomp[Przepisy o podatku VAT / MwSt.- Gesetz],MATCH($B601,tab_MinKomp[[Stanowisko / Position ]:[Stanowisko / Position ]],0)))</f>
        <v>n/a</v>
      </c>
      <c r="V602" s="194" t="str">
        <f>IF(INDEX(tab_MinKomp[PrzepisyPDOP / geschäftlich Einkommensteuergesetz],MATCH($B601,tab_MinKomp[[Stanowisko / Position ]:[Stanowisko / Position ]],0))="n/a","n/a",V601-INDEX(tab_MinKomp[PrzepisyPDOP / geschäftlich Einkommensteuergesetz],MATCH($B601,tab_MinKomp[[Stanowisko / Position ]:[Stanowisko / Position ]],0)))</f>
        <v>n/a</v>
      </c>
      <c r="W602" s="194" t="str">
        <f>IF(INDEX(tab_MinKomp[System BAAN / FINANSE (FIBU)],MATCH($B601,tab_MinKomp[[Stanowisko / Position ]:[Stanowisko / Position ]],0))="n/a","n/a",W601-INDEX(tab_MinKomp[System BAAN / FINANSE (FIBU)],MATCH($B601,tab_MinKomp[[Stanowisko / Position ]:[Stanowisko / Position ]],0)))</f>
        <v>n/a</v>
      </c>
      <c r="X602" s="194" t="str">
        <f>IF(INDEX(tab_MinKomp[Systemy pomocnicze / Hilfssysteme(STOCKPROGRAM, KALK2000 etc.)],MATCH($B601,tab_MinKomp[[Stanowisko / Position ]:[Stanowisko / Position ]],0))="n/a","n/a",X601-INDEX(tab_MinKomp[Systemy pomocnicze / Hilfssysteme(STOCKPROGRAM, KALK2000 etc.)],MATCH($B601,tab_MinKomp[[Stanowisko / Position ]:[Stanowisko / Position ]],0)))</f>
        <v>n/a</v>
      </c>
      <c r="Y602" s="194" t="str">
        <f>IF(INDEX(tab_MinKomp[Polityka rachunkowości / Buchführungspolitik],MATCH($B601,tab_MinKomp[[Stanowisko / Position ]:[Stanowisko / Position ]],0))="n/a","n/a",Y601-INDEX(tab_MinKomp[Polityka rachunkowości / Buchführungspolitik],MATCH($B601,tab_MinKomp[[Stanowisko / Position ]:[Stanowisko / Position ]],0)))</f>
        <v>n/a</v>
      </c>
      <c r="Z602" s="194" t="str">
        <f>IF(INDEX(tab_MinKomp[Ustawa o rachunkowości / Rechnungslegungsgesetz],MATCH($B601,tab_MinKomp[[Stanowisko / Position ]:[Stanowisko / Position ]],0))="n/a","n/a",Z601-INDEX(tab_MinKomp[Ustawa o rachunkowości / Rechnungslegungsgesetz],MATCH($B601,tab_MinKomp[[Stanowisko / Position ]:[Stanowisko / Position ]],0)))</f>
        <v>n/a</v>
      </c>
      <c r="AA602" s="194" t="str">
        <f>IF(INDEX(tab_MinKomp[WORKFLOW - TS-100],MATCH($B601,tab_MinKomp[[Stanowisko / Position ]:[Stanowisko / Position ]],0))="n/a","n/a",AA601-INDEX(tab_MinKomp[WORKFLOW - TS-100],MATCH($B601,tab_MinKomp[[Stanowisko / Position ]:[Stanowisko / Position ]],0)))</f>
        <v>n/a</v>
      </c>
      <c r="AB602" s="194" t="str">
        <f>IF(INDEX(tab_MinKomp[WORKFLOW - SFMS],MATCH($B601,tab_MinKomp[[Stanowisko / Position ]:[Stanowisko / Position ]],0))="n/a","n/a",AB601-INDEX(tab_MinKomp[WORKFLOW - SFMS],MATCH($B601,tab_MinKomp[[Stanowisko / Position ]:[Stanowisko / Position ]],0)))</f>
        <v>n/a</v>
      </c>
      <c r="AC602" s="194" t="str">
        <f>IF(INDEX(tab_MinKomp[System ISO 9001:2015],MATCH($B601,tab_MinKomp[[Stanowisko / Position ]:[Stanowisko / Position ]],0))="n/a","n/a",AC601-INDEX(tab_MinKomp[System ISO 9001:2015],MATCH($B601,tab_MinKomp[[Stanowisko / Position ]:[Stanowisko / Position ]],0)))</f>
        <v>n/a</v>
      </c>
      <c r="AD602" s="194" t="str">
        <f>IF(INDEX(tab_MinKomp[System ISO 9001:2015],MATCH($B601,tab_MinKomp[[Stanowisko / Position ]:[Stanowisko / Position ]],0))="n/a","n/a",AD601-INDEX(tab_MinKomp[System ISO 9001:2015],MATCH($B601,tab_MinKomp[[Stanowisko / Position ]:[Stanowisko / Position ]],0)))</f>
        <v>n/a</v>
      </c>
      <c r="AE602" s="194" t="str">
        <f>IF(INDEX(tab_MinKomp[System ISO 9001:2015],MATCH($B601,tab_MinKomp[[Stanowisko / Position ]:[Stanowisko / Position ]],0))="n/a","n/a",AE601-INDEX(tab_MinKomp[System ISO 9001:2015],MATCH($B601,tab_MinKomp[[Stanowisko / Position ]:[Stanowisko / Position ]],0)))</f>
        <v>n/a</v>
      </c>
      <c r="AF602" s="194" t="str">
        <f>IF(INDEX(tab_MinKomp[System ISO 9001:2015],MATCH($B601,tab_MinKomp[[Stanowisko / Position ]:[Stanowisko / Position ]],0))="n/a","n/a",AF601-INDEX(tab_MinKomp[System ISO 9001:2015],MATCH($B601,tab_MinKomp[[Stanowisko / Position ]:[Stanowisko / Position ]],0)))</f>
        <v>n/a</v>
      </c>
      <c r="AG602" s="194" t="str">
        <f>IF(INDEX(tab_MinKomp[Wymagania VDA 6.3 Process / Forderungen],MATCH($B601,tab_MinKomp[[Stanowisko / Position ]:[Stanowisko / Position ]],0))="n/a","n/a",AG601-INDEX(tab_MinKomp[Wymagania VDA 6.3 Process / Forderungen],MATCH($B601,tab_MinKomp[[Stanowisko / Position ]:[Stanowisko / Position ]],0)))</f>
        <v>n/a</v>
      </c>
      <c r="AH602" s="194" t="str">
        <f>IF(INDEX(tab_MinKomp[Wymagania VDA 6.5 Product / Forderungen],MATCH($B601,tab_MinKomp[[Stanowisko / Position ]:[Stanowisko / Position ]],0))="n/a","n/a",AH601-INDEX(tab_MinKomp[Wymagania VDA 6.5 Product / Forderungen],MATCH($B601,tab_MinKomp[[Stanowisko / Position ]:[Stanowisko / Position ]],0)))</f>
        <v>n/a</v>
      </c>
      <c r="AI602" s="194" t="str">
        <f>IF(INDEX(tab_MinKomp[System ISO 9001:2015],MATCH($B601,tab_MinKomp[[Stanowisko / Position ]:[Stanowisko / Position ]],0))="n/a","n/a",AI601-INDEX(tab_MinKomp[System ISO 9001:2015],MATCH($B601,tab_MinKomp[[Stanowisko / Position ]:[Stanowisko / Position ]],0)))</f>
        <v>n/a</v>
      </c>
      <c r="AJ602" s="194" t="str">
        <f>IF(INDEX(tab_MinKomp[Auditor systemu ISO 17021:2018],MATCH($B601,tab_MinKomp[[Stanowisko / Position ]:[Stanowisko / Position ]],0))="n/a","n/a",AJ601-INDEX(tab_MinKomp[Auditor systemu ISO 17021:2018],MATCH($B601,tab_MinKomp[[Stanowisko / Position ]:[Stanowisko / Position ]],0)))</f>
        <v>n/a</v>
      </c>
      <c r="AK602" s="194" t="str">
        <f>IF(INDEX(tab_MinKomp[Pełnomocnik systemu / Systemvertreter],MATCH($B601,tab_MinKomp[[Stanowisko / Position ]:[Stanowisko / Position ]],0))="n/a","n/a",AK601-INDEX(tab_MinKomp[Pełnomocnik systemu / Systemvertreter],MATCH($B601,tab_MinKomp[[Stanowisko / Position ]:[Stanowisko / Position ]],0)))</f>
        <v>n/a</v>
      </c>
      <c r="AL602" s="194">
        <f>IF(INDEX(tab_MinKomp[Polityka Etyczna - Compliance],MATCH($B601,tab_MinKomp[[Stanowisko / Position ]:[Stanowisko / Position ]],0))="n/a","n/a",AL601-INDEX(tab_MinKomp[Polityka Etyczna - Compliance],MATCH($B601,tab_MinKomp[[Stanowisko / Position ]:[Stanowisko / Position ]],0)))</f>
        <v>0</v>
      </c>
      <c r="AM602" s="194" t="str">
        <f>IF(INDEX(tab_MinKomp[WDRAŻANIE NOWYCH PROJEKTÓW/ PROCEDURA CTM],MATCH($B601,tab_MinKomp[[Stanowisko / Position ]:[Stanowisko / Position ]],0))="n/a","n/a",AM601-INDEX(tab_MinKomp[WDRAŻANIE NOWYCH PROJEKTÓW/ PROCEDURA CTM],MATCH($B601,tab_MinKomp[[Stanowisko / Position ]:[Stanowisko / Position ]],0)))</f>
        <v>n/a</v>
      </c>
      <c r="AN602" s="194" t="str">
        <f>IF(INDEX(tab_MinKomp[KAMIENIE MILOWE MSL/PIFF],MATCH($B601,tab_MinKomp[[Stanowisko / Position ]:[Stanowisko / Position ]],0))="n/a","n/a",AN601-INDEX(tab_MinKomp[KAMIENIE MILOWE MSL/PIFF],MATCH($B601,tab_MinKomp[[Stanowisko / Position ]:[Stanowisko / Position ]],0)))</f>
        <v>n/a</v>
      </c>
      <c r="AO602" s="194">
        <f>IF(INDEX(tab_MinKomp[CP],MATCH($B601,tab_MinKomp[[Stanowisko / Position ]:[Stanowisko / Position ]],0))="n/a","n/a",AO601-INDEX(tab_MinKomp[CP],MATCH($B601,tab_MinKomp[[Stanowisko / Position ]:[Stanowisko / Position ]],0)))</f>
        <v>0</v>
      </c>
      <c r="AP602" s="194" t="str">
        <f>IF(INDEX(tab_MinKomp[FMEA],MATCH($B601,tab_MinKomp[[Stanowisko / Position ]:[Stanowisko / Position ]],0))="n/a","n/a",AP601-INDEX(tab_MinKomp[FMEA],MATCH($B601,tab_MinKomp[[Stanowisko / Position ]:[Stanowisko / Position ]],0)))</f>
        <v>n/a</v>
      </c>
      <c r="AQ602" s="194">
        <f>IF(INDEX(tab_MinKomp[FLOW CHART],MATCH($B601,tab_MinKomp[[Stanowisko / Position ]:[Stanowisko / Position ]],0))="n/a","n/a",AQ601-INDEX(tab_MinKomp[FLOW CHART],MATCH($B601,tab_MinKomp[[Stanowisko / Position ]:[Stanowisko / Position ]],0)))</f>
        <v>0</v>
      </c>
      <c r="AR602" s="194" t="str">
        <f>IF(INDEX(tab_MinKomp[APQP],MATCH($B601,tab_MinKomp[[Stanowisko / Position ]:[Stanowisko / Position ]],0))="n/a","n/a",AR601-INDEX(tab_MinKomp[APQP],MATCH($B601,tab_MinKomp[[Stanowisko / Position ]:[Stanowisko / Position ]],0)))</f>
        <v>n/a</v>
      </c>
      <c r="AS602" s="194" t="str">
        <f>IF(INDEX(tab_MinKomp[MSA],MATCH($B601,tab_MinKomp[[Stanowisko / Position ]:[Stanowisko / Position ]],0))="n/a","n/a",AS601-INDEX(tab_MinKomp[MSA],MATCH($B601,tab_MinKomp[[Stanowisko / Position ]:[Stanowisko / Position ]],0)))</f>
        <v>n/a</v>
      </c>
      <c r="AT602" s="194" t="str">
        <f>IF(INDEX(tab_MinKomp[SPC],MATCH($B601,tab_MinKomp[[Stanowisko / Position ]:[Stanowisko / Position ]],0))="n/a","n/a",AT601-INDEX(tab_MinKomp[SPC],MATCH($B601,tab_MinKomp[[Stanowisko / Position ]:[Stanowisko / Position ]],0)))</f>
        <v>n/a</v>
      </c>
      <c r="AU602" s="194" t="str">
        <f>IF(INDEX(tab_MinKomp[CSR (SPECYFICZNE WYMAGANIA KLIENTA)],MATCH($B601,tab_MinKomp[[Stanowisko / Position ]:[Stanowisko / Position ]],0))="n/a","n/a",AU601-INDEX(tab_MinKomp[CSR (SPECYFICZNE WYMAGANIA KLIENTA)],MATCH($B601,tab_MinKomp[[Stanowisko / Position ]:[Stanowisko / Position ]],0)))</f>
        <v>n/a</v>
      </c>
      <c r="AV602" s="194">
        <f>IF(INDEX(tab_MinKomp[5S],MATCH($B601,tab_MinKomp[[Stanowisko / Position ]:[Stanowisko / Position ]],0))="n/a","n/a",AV601-INDEX(tab_MinKomp[5S],MATCH($B601,tab_MinKomp[[Stanowisko / Position ]:[Stanowisko / Position ]],0)))</f>
        <v>0</v>
      </c>
      <c r="AW602" s="194">
        <f>IF(INDEX(tab_MinKomp[LEAN MANAGEMENT],MATCH($B601,tab_MinKomp[[Stanowisko / Position ]:[Stanowisko / Position ]],0))="n/a","n/a",AW601-INDEX(tab_MinKomp[LEAN MANAGEMENT],MATCH($B601,tab_MinKomp[[Stanowisko / Position ]:[Stanowisko / Position ]],0)))</f>
        <v>0</v>
      </c>
      <c r="AX602" s="194" t="str">
        <f>IF(INDEX(tab_MinKomp[5R],MATCH($B601,tab_MinKomp[[Stanowisko / Position ]:[Stanowisko / Position ]],0))="n/a","n/a",AX601-INDEX(tab_MinKomp[5R],MATCH($B601,tab_MinKomp[[Stanowisko / Position ]:[Stanowisko / Position ]],0)))</f>
        <v>n/a</v>
      </c>
      <c r="AY602" s="194" t="str">
        <f>IF(INDEX(tab_MinKomp[Six Sigma],MATCH($B601,tab_MinKomp[[Stanowisko / Position ]:[Stanowisko / Position ]],0))="n/a","n/a",AY601-INDEX(tab_MinKomp[Six Sigma],MATCH($B601,tab_MinKomp[[Stanowisko / Position ]:[Stanowisko / Position ]],0)))</f>
        <v>n/a</v>
      </c>
      <c r="AZ602" s="194" t="str">
        <f>IF(INDEX(tab_MinKomp[System BAAN / Distribution &amp; Supply Chain],MATCH($B601,tab_MinKomp[[Stanowisko / Position ]:[Stanowisko / Position ]],0))="n/a","n/a",AZ601-INDEX(tab_MinKomp[System BAAN / Distribution &amp; Supply Chain],MATCH($B601,tab_MinKomp[[Stanowisko / Position ]:[Stanowisko / Position ]],0)))</f>
        <v>n/a</v>
      </c>
      <c r="BA602" s="194">
        <f>IF(INDEX(tab_MinKomp[LEAN MANAGEMENT],MATCH($B601,tab_MinKomp[[Stanowisko / Position ]:[Stanowisko / Position ]],0))="n/a","n/a",BA601-INDEX(tab_MinKomp[LEAN MANAGEMENT],MATCH($B601,tab_MinKomp[[Stanowisko / Position ]:[Stanowisko / Position ]],0)))</f>
        <v>0</v>
      </c>
      <c r="BB602" s="194">
        <f>IF(INDEX(tab_MinKomp[LEAN MANAGEMENT],MATCH($B601,tab_MinKomp[[Stanowisko / Position ]:[Stanowisko / Position ]],0))="n/a","n/a",BB601-INDEX(tab_MinKomp[LEAN MANAGEMENT],MATCH($B601,tab_MinKomp[[Stanowisko / Position ]:[Stanowisko / Position ]],0)))</f>
        <v>0</v>
      </c>
      <c r="BC602" s="194" t="str">
        <f>IF(INDEX(tab_MinKomp[Organizacja dostaw / Versorgungsorganisation],MATCH($B601,tab_MinKomp[[Stanowisko / Position ]:[Stanowisko / Position ]],0))="n/a","n/a",BC601-INDEX(tab_MinKomp[Organizacja dostaw / Versorgungsorganisation],MATCH($B601,tab_MinKomp[[Stanowisko / Position ]:[Stanowisko / Position ]],0)))</f>
        <v>n/a</v>
      </c>
      <c r="BD602" s="194" t="str">
        <f>IF(INDEX(tab_MinKomp[Organizacja wysyłek / Organisation von Lieferungen],MATCH($B601,tab_MinKomp[[Stanowisko / Position ]:[Stanowisko / Position ]],0))="n/a","n/a",BD601-INDEX(tab_MinKomp[Organizacja wysyłek / Organisation von Lieferungen],MATCH($B601,tab_MinKomp[[Stanowisko / Position ]:[Stanowisko / Position ]],0)))</f>
        <v>n/a</v>
      </c>
      <c r="BE602" s="194" t="str">
        <f>IF(INDEX(tab_MinKomp[Analiza magazynowa - Program Polen.mdb / Inventuranalyse],MATCH($B601,tab_MinKomp[[Stanowisko / Position ]:[Stanowisko / Position ]],0))="n/a","n/a",BE601-INDEX(tab_MinKomp[Analiza magazynowa - Program Polen.mdb / Inventuranalyse],MATCH($B601,tab_MinKomp[[Stanowisko / Position ]:[Stanowisko / Position ]],0)))</f>
        <v>n/a</v>
      </c>
      <c r="BF602" s="190" t="str">
        <f>IF(INDEX(tab_MinKomp[MMOG (Materials Management Operations Guidelines)],MATCH($B601,tab_MinKomp[[Stanowisko / Position ]:[Stanowisko / Position ]],0))="n/a","n/a",BF601-INDEX(tab_MinKomp[MMOG (Materials Management Operations Guidelines)],MATCH($B601,tab_MinKomp[[Stanowisko / Position ]:[Stanowisko / Position ]],0)))</f>
        <v>n/a</v>
      </c>
      <c r="BG602" s="190" t="str">
        <f>IF(INDEX(tab_MinKomp[GPP],MATCH($B601,tab_MinKomp[[Stanowisko / Position ]:[Stanowisko / Position ]],0))="n/a","n/a",BG601-INDEX(tab_MinKomp[GPP],MATCH($B601,tab_MinKomp[[Stanowisko / Position ]:[Stanowisko / Position ]],0)))</f>
        <v>n/a</v>
      </c>
      <c r="BH602" s="190" t="str">
        <f>IF(INDEX(tab_MinKomp[AIAG (Automotive Industry Action Group)],MATCH($B601,tab_MinKomp[[Stanowisko / Position ]:[Stanowisko / Position ]],0))="n/a","n/a",BH601-INDEX(tab_MinKomp[AIAG (Automotive Industry Action Group)],MATCH($B601,tab_MinKomp[[Stanowisko / Position ]:[Stanowisko / Position ]],0)))</f>
        <v>n/a</v>
      </c>
      <c r="BI602" s="190" t="str">
        <f>IF(INDEX(tab_MinKomp[Super-G disputes],MATCH($B601,tab_MinKomp[[Stanowisko / Position ]:[Stanowisko / Position ]],0))="n/a","n/a",BI601-INDEX(tab_MinKomp[Super-G disputes],MATCH($B601,tab_MinKomp[[Stanowisko / Position ]:[Stanowisko / Position ]],0)))</f>
        <v>n/a</v>
      </c>
      <c r="BJ602" s="190" t="str">
        <f>IF(INDEX(tab_MinKomp[CMMS3/eDDL (Direct Data Link)],MATCH($B601,tab_MinKomp[[Stanowisko / Position ]:[Stanowisko / Position ]],0))="n/a","n/a",BJ601-INDEX(tab_MinKomp[CMMS3/eDDL (Direct Data Link)],MATCH($B601,tab_MinKomp[[Stanowisko / Position ]:[Stanowisko / Position ]],0)))</f>
        <v>n/a</v>
      </c>
      <c r="BK602" s="190" t="str">
        <f>IF(INDEX(tab_MinKomp[MP&amp;L (Material Planning and Logistics)],MATCH($B601,tab_MinKomp[[Stanowisko / Position ]:[Stanowisko / Position ]],0))="n/a","n/a",BK601-INDEX(tab_MinKomp[MP&amp;L (Material Planning and Logistics)],MATCH($B601,tab_MinKomp[[Stanowisko / Position ]:[Stanowisko / Position ]],0)))</f>
        <v>n/a</v>
      </c>
      <c r="BL602" s="190" t="str">
        <f>IF(INDEX(tab_MinKomp[Supplier delivery rating],MATCH($B601,tab_MinKomp[[Stanowisko / Position ]:[Stanowisko / Position ]],0))="n/a","n/a",BL601-INDEX(tab_MinKomp[Supplier delivery rating],MATCH($B601,tab_MinKomp[[Stanowisko / Position ]:[Stanowisko / Position ]],0)))</f>
        <v>n/a</v>
      </c>
      <c r="BM602" s="194" t="str">
        <f>IF(INDEX(tab_MinKomp[Planowanie produkcji / Produktionsplanung],MATCH($B601,tab_MinKomp[[Stanowisko / Position ]:[Stanowisko / Position ]],0))="n/a","n/a",BM601-INDEX(tab_MinKomp[Planowanie produkcji / Produktionsplanung],MATCH($B601,tab_MinKomp[[Stanowisko / Position ]:[Stanowisko / Position ]],0)))</f>
        <v>n/a</v>
      </c>
      <c r="BN602" s="194" t="str">
        <f>IF(INDEX(tab_MinKomp[Planowanie produkcji / Produktionsplanung],MATCH($B601,tab_MinKomp[[Stanowisko / Position ]:[Stanowisko / Position ]],0))="n/a","n/a",BN601-INDEX(tab_MinKomp[Planowanie produkcji / Produktionsplanung],MATCH($B601,tab_MinKomp[[Stanowisko / Position ]:[Stanowisko / Position ]],0)))</f>
        <v>n/a</v>
      </c>
      <c r="BO602" s="194" t="str">
        <f>IF(INDEX(tab_MinKomp[Planowanie produkcji / Produktionsplanung],MATCH($B601,tab_MinKomp[[Stanowisko / Position ]:[Stanowisko / Position ]],0))="n/a","n/a",BO601-INDEX(tab_MinKomp[Planowanie produkcji / Produktionsplanung],MATCH($B601,tab_MinKomp[[Stanowisko / Position ]:[Stanowisko / Position ]],0)))</f>
        <v>n/a</v>
      </c>
      <c r="BP602" s="194" t="str">
        <f>IF(INDEX(tab_MinKomp[Planowanie produkcji / Produktionsplanung],MATCH($B601,tab_MinKomp[[Stanowisko / Position ]:[Stanowisko / Position ]],0))="n/a","n/a",BP601-INDEX(tab_MinKomp[Planowanie produkcji / Produktionsplanung],MATCH($B601,tab_MinKomp[[Stanowisko / Position ]:[Stanowisko / Position ]],0)))</f>
        <v>n/a</v>
      </c>
      <c r="BQ602" s="194">
        <f>IF(INDEX(tab_MinKomp[Obsługa maszyn Novapax / Novapax Maschinenbedienung],MATCH($B601,tab_MinKomp[[Stanowisko / Position ]:[Stanowisko / Position ]],0))="n/a","n/a",BQ601-INDEX(tab_MinKomp[Obsługa maszyn Novapax / Novapax Maschinenbedienung],MATCH($B601,tab_MinKomp[[Stanowisko / Position ]:[Stanowisko / Position ]],0)))</f>
        <v>-1</v>
      </c>
      <c r="BR602" s="194" t="str">
        <f>IF(INDEX(tab_MinKomp[Planowanie produkcji / Produktionsplanung],MATCH($B601,tab_MinKomp[[Stanowisko / Position ]:[Stanowisko / Position ]],0))="n/a","n/a",BR601-INDEX(tab_MinKomp[Planowanie produkcji / Produktionsplanung],MATCH($B601,tab_MinKomp[[Stanowisko / Position ]:[Stanowisko / Position ]],0)))</f>
        <v>n/a</v>
      </c>
      <c r="BS602" s="194">
        <f>IF(INDEX(tab_MinKomp[Obsługa maszyn Novapax / Novapax Maschinenbedienung],MATCH($B601,tab_MinKomp[[Stanowisko / Position ]:[Stanowisko / Position ]],0))="n/a","n/a",BS601-INDEX(tab_MinKomp[Obsługa maszyn Novapax / Novapax Maschinenbedienung],MATCH($B601,tab_MinKomp[[Stanowisko / Position ]:[Stanowisko / Position ]],0)))</f>
        <v>-1</v>
      </c>
      <c r="BT602" s="194" t="str">
        <f>IF(INDEX(tab_MinKomp[Planowanie produkcji / Produktionsplanung],MATCH($B601,tab_MinKomp[[Stanowisko / Position ]:[Stanowisko / Position ]],0))="n/a","n/a",BT601-INDEX(tab_MinKomp[Planowanie produkcji / Produktionsplanung],MATCH($B601,tab_MinKomp[[Stanowisko / Position ]:[Stanowisko / Position ]],0)))</f>
        <v>n/a</v>
      </c>
      <c r="BU602" s="194">
        <f>IF(INDEX(tab_MinKomp[Obsługa maszyn Novapax / Novapax Maschinenbedienung],MATCH($B601,tab_MinKomp[[Stanowisko / Position ]:[Stanowisko / Position ]],0))="n/a","n/a",BU601-INDEX(tab_MinKomp[Obsługa maszyn Novapax / Novapax Maschinenbedienung],MATCH($B601,tab_MinKomp[[Stanowisko / Position ]:[Stanowisko / Position ]],0)))</f>
        <v>-1</v>
      </c>
      <c r="BV602" s="194" t="str">
        <f>IF(INDEX(tab_MinKomp[Planowanie produkcji / Produktionsplanung],MATCH($B601,tab_MinKomp[[Stanowisko / Position ]:[Stanowisko / Position ]],0))="n/a","n/a",BV601-INDEX(tab_MinKomp[Planowanie produkcji / Produktionsplanung],MATCH($B601,tab_MinKomp[[Stanowisko / Position ]:[Stanowisko / Position ]],0)))</f>
        <v>n/a</v>
      </c>
      <c r="BW602" s="194">
        <f>IF(INDEX(tab_MinKomp[Obsługa maszyn Novapax / Novapax Maschinenbedienung],MATCH($B601,tab_MinKomp[[Stanowisko / Position ]:[Stanowisko / Position ]],0))="n/a","n/a",BW601-INDEX(tab_MinKomp[Obsługa maszyn Novapax / Novapax Maschinenbedienung],MATCH($B601,tab_MinKomp[[Stanowisko / Position ]:[Stanowisko / Position ]],0)))</f>
        <v>-1</v>
      </c>
      <c r="BX602" s="194">
        <f>IF(INDEX(tab_MinKomp[Obsługa maszyn Novapax / Novapax Maschinenbedienung],MATCH($B601,tab_MinKomp[[Stanowisko / Position ]:[Stanowisko / Position ]],0))="n/a","n/a",BX601-INDEX(tab_MinKomp[Obsługa maszyn Novapax / Novapax Maschinenbedienung],MATCH($B601,tab_MinKomp[[Stanowisko / Position ]:[Stanowisko / Position ]],0)))</f>
        <v>-1</v>
      </c>
      <c r="BY602" s="194" t="str">
        <f>IF(INDEX(tab_MinKomp[Obsługa maszyn Engel / Engel Maschinenbedienung],MATCH($B601,tab_MinKomp[[Stanowisko / Position ]:[Stanowisko / Position ]],0))="n/a","n/a",BY601-INDEX(tab_MinKomp[Obsługa maszyn Engel / Engel Maschinenbedienung],MATCH($B601,tab_MinKomp[[Stanowisko / Position ]:[Stanowisko / Position ]],0)))</f>
        <v>n/a</v>
      </c>
      <c r="BZ602" s="194">
        <f>IF(INDEX(tab_MinKomp[Obsługa maszyn Novapax / Novapax Maschinenbedienung],MATCH($B601,tab_MinKomp[[Stanowisko / Position ]:[Stanowisko / Position ]],0))="n/a","n/a",BZ601-INDEX(tab_MinKomp[Obsługa maszyn Novapax / Novapax Maschinenbedienung],MATCH($B601,tab_MinKomp[[Stanowisko / Position ]:[Stanowisko / Position ]],0)))</f>
        <v>-1</v>
      </c>
      <c r="CA602" s="194" t="str">
        <f>IF(INDEX(tab_MinKomp[Obsługa maszyn KVT / KVT Maschinenbedienung],MATCH($B601,tab_MinKomp[[Stanowisko / Position ]:[Stanowisko / Position ]],0))="n/a","n/a",CA601-INDEX(tab_MinKomp[Obsługa maszyn KVT / KVT Maschinenbedienung],MATCH($B601,tab_MinKomp[[Stanowisko / Position ]:[Stanowisko / Position ]],0)))</f>
        <v>n/a</v>
      </c>
      <c r="CB602" s="194">
        <f>IF(INDEX(tab_MinKomp[Obsługa maszyn Novapax / Novapax Maschinenbedienung],MATCH($B601,tab_MinKomp[[Stanowisko / Position ]:[Stanowisko / Position ]],0))="n/a","n/a",CB601-INDEX(tab_MinKomp[Obsługa maszyn Novapax / Novapax Maschinenbedienung],MATCH($B601,tab_MinKomp[[Stanowisko / Position ]:[Stanowisko / Position ]],0)))</f>
        <v>-2</v>
      </c>
      <c r="CC602" s="194" t="str">
        <f>IF(INDEX(tab_MinKomp[Obsługa maszyn Branson / Branson Maschinenbedienung],MATCH($B601,tab_MinKomp[[Stanowisko / Position ]:[Stanowisko / Position ]],0))="n/a","n/a",CC601-INDEX(tab_MinKomp[Obsługa maszyn Branson / Branson Maschinenbedienung],MATCH($B601,tab_MinKomp[[Stanowisko / Position ]:[Stanowisko / Position ]],0)))</f>
        <v>n/a</v>
      </c>
      <c r="CD602" s="194">
        <f>IF(INDEX(tab_MinKomp[Obsługa maszyn Novapax / Novapax Maschinenbedienung],MATCH($B601,tab_MinKomp[[Stanowisko / Position ]:[Stanowisko / Position ]],0))="n/a","n/a",CD601-INDEX(tab_MinKomp[Obsługa maszyn Novapax / Novapax Maschinenbedienung],MATCH($B601,tab_MinKomp[[Stanowisko / Position ]:[Stanowisko / Position ]],0)))</f>
        <v>0</v>
      </c>
      <c r="CE602" s="194">
        <f>IF(INDEX(tab_MinKomp[Obsługa maszyn Novapax / Novapax Maschinenbedienung],MATCH($B601,tab_MinKomp[[Stanowisko / Position ]:[Stanowisko / Position ]],0))="n/a","n/a",CE601-INDEX(tab_MinKomp[Obsługa maszyn Novapax / Novapax Maschinenbedienung],MATCH($B601,tab_MinKomp[[Stanowisko / Position ]:[Stanowisko / Position ]],0)))</f>
        <v>-1</v>
      </c>
      <c r="CF602" s="194">
        <f>IF(INDEX(tab_MinKomp[Obsługa maszyn Novapax / Novapax Maschinenbedienung],MATCH($B601,tab_MinKomp[[Stanowisko / Position ]:[Stanowisko / Position ]],0))="n/a","n/a",CF601-INDEX(tab_MinKomp[Obsługa maszyn Novapax / Novapax Maschinenbedienung],MATCH($B601,tab_MinKomp[[Stanowisko / Position ]:[Stanowisko / Position ]],0)))</f>
        <v>-1</v>
      </c>
      <c r="CG602" s="194">
        <f>IF(INDEX(tab_MinKomp[Eliminacja awarii / Beseitigung von Ausfällen],MATCH($B601,tab_MinKomp[[Stanowisko / Position ]:[Stanowisko / Position ]],0))="n/a","n/a",CG601-INDEX(tab_MinKomp[Eliminacja awarii / Beseitigung von Ausfällen],MATCH($B601,tab_MinKomp[[Stanowisko / Position ]:[Stanowisko / Position ]],0)))</f>
        <v>0</v>
      </c>
      <c r="CH602" s="194" t="str">
        <f>IF(INDEX(tab_MinKomp[Wymagania VDA 6.5 Product / Forderungen],MATCH($B601,tab_MinKomp[[Stanowisko / Position ]:[Stanowisko / Position ]],0))="n/a","n/a",CH601-INDEX(tab_MinKomp[Wymagania VDA 6.5 Product / Forderungen],MATCH($B601,tab_MinKomp[[Stanowisko / Position ]:[Stanowisko / Position ]],0)))</f>
        <v>n/a</v>
      </c>
      <c r="CI602" s="194" t="str">
        <f>IF(INDEX(tab_MinKomp[Wymagania VDA 6.5 Product / Forderungen],MATCH($B601,tab_MinKomp[[Stanowisko / Position ]:[Stanowisko / Position ]],0))="n/a","n/a",CI601-INDEX(tab_MinKomp[Wymagania VDA 6.5 Product / Forderungen],MATCH($B601,tab_MinKomp[[Stanowisko / Position ]:[Stanowisko / Position ]],0)))</f>
        <v>n/a</v>
      </c>
      <c r="CJ602" s="194" t="str">
        <f>IF(INDEX(tab_MinKomp[Wymagania VDA 6.5 Product / Forderungen],MATCH($B601,tab_MinKomp[[Stanowisko / Position ]:[Stanowisko / Position ]],0))="n/a","n/a",CJ601-INDEX(tab_MinKomp[Wymagania VDA 6.5 Product / Forderungen],MATCH($B601,tab_MinKomp[[Stanowisko / Position ]:[Stanowisko / Position ]],0)))</f>
        <v>n/a</v>
      </c>
      <c r="CK602" s="194" t="str">
        <f>IF(INDEX(tab_MinKomp[Wymagania VDA 6.5 Product / Forderungen],MATCH($B601,tab_MinKomp[[Stanowisko / Position ]:[Stanowisko / Position ]],0))="n/a","n/a",CK601-INDEX(tab_MinKomp[Wymagania VDA 6.5 Product / Forderungen],MATCH($B601,tab_MinKomp[[Stanowisko / Position ]:[Stanowisko / Position ]],0)))</f>
        <v>n/a</v>
      </c>
      <c r="CL602" s="194" t="str">
        <f>IF(INDEX(tab_MinKomp[Wymagania VDA 6.5 Product / Forderungen],MATCH($B601,tab_MinKomp[[Stanowisko / Position ]:[Stanowisko / Position ]],0))="n/a","n/a",CL601-INDEX(tab_MinKomp[Wymagania VDA 6.5 Product / Forderungen],MATCH($B601,tab_MinKomp[[Stanowisko / Position ]:[Stanowisko / Position ]],0)))</f>
        <v>n/a</v>
      </c>
      <c r="CM602" s="194" t="str">
        <f>IF(INDEX(tab_MinKomp[Informatyka ogólna (techniczne i systemowe) / Allgemeine IT (Technik und System)],MATCH($B601,tab_MinKomp[[Stanowisko / Position ]:[Stanowisko / Position ]],0))="n/a","n/a",CM601-INDEX(tab_MinKomp[Informatyka ogólna (techniczne i systemowe) / Allgemeine IT (Technik und System)],MATCH($B601,tab_MinKomp[[Stanowisko / Position ]:[Stanowisko / Position ]],0)))</f>
        <v>n/a</v>
      </c>
      <c r="CN602" s="194" t="str">
        <f>IF(INDEX(tab_MinKomp[Sieci komputerowe / Computernetzwerke],MATCH($B601,tab_MinKomp[[Stanowisko / Position ]:[Stanowisko / Position ]],0))="n/a","n/a",CN601-INDEX(tab_MinKomp[Sieci komputerowe / Computernetzwerke],MATCH($B601,tab_MinKomp[[Stanowisko / Position ]:[Stanowisko / Position ]],0)))</f>
        <v>n/a</v>
      </c>
      <c r="CO602" s="194" t="str">
        <f>IF(INDEX(tab_MinKomp[Hardware (komputery PC, drukarki biurowe i etykietowe, telefonia stacjonarna i mobilna) (PC, Drucker, Telefpne, Handys)],MATCH($B601,tab_MinKomp[[Stanowisko / Position ]:[Stanowisko / Position ]],0))="n/a","n/a",CO601-INDEX(tab_MinKomp[Hardware (komputery PC, drukarki biurowe i etykietowe, telefonia stacjonarna i mobilna) (PC, Drucker, Telefpne, Handys)],MATCH($B601,tab_MinKomp[[Stanowisko / Position ]:[Stanowisko / Position ]],0)))</f>
        <v>n/a</v>
      </c>
      <c r="CP602" s="194" t="str">
        <f>IF(INDEX(tab_MinKomp[Software &amp; Systems (MS Office, MS Remote Desktop)],MATCH($B601,tab_MinKomp[[Stanowisko / Position ]:[Stanowisko / Position ]],0))="n/a","n/a",CP601-INDEX(tab_MinKomp[Software &amp; Systems (MS Office, MS Remote Desktop)],MATCH($B601,tab_MinKomp[[Stanowisko / Position ]:[Stanowisko / Position ]],0)))</f>
        <v>n/a</v>
      </c>
      <c r="CQ602" s="194" t="str">
        <f>IF(INDEX(tab_MinKomp[Programowanie obiektowe (PHP) / Objektprogrammierung],MATCH($B601,tab_MinKomp[[Stanowisko / Position ]:[Stanowisko / Position ]],0))="n/a","n/a",CQ601-INDEX(tab_MinKomp[Programowanie obiektowe (PHP) / Objektprogrammierung],MATCH($B601,tab_MinKomp[[Stanowisko / Position ]:[Stanowisko / Position ]],0)))</f>
        <v>n/a</v>
      </c>
      <c r="CR602" s="194" t="str">
        <f>IF(INDEX(tab_MinKomp[Scrum],MATCH($B601,tab_MinKomp[[Stanowisko / Position ]:[Stanowisko / Position ]],0))="n/a","n/a",CR601-INDEX(tab_MinKomp[Scrum],MATCH($B601,tab_MinKomp[[Stanowisko / Position ]:[Stanowisko / Position ]],0)))</f>
        <v>n/a</v>
      </c>
      <c r="CS602" s="194" t="str">
        <f>IF(INDEX(tab_MinKomp[SQL (MySQL)],MATCH($B601,tab_MinKomp[[Stanowisko / Position ]:[Stanowisko / Position ]],0))="n/a","n/a",CS601-INDEX(tab_MinKomp[SQL (MySQL)],MATCH($B601,tab_MinKomp[[Stanowisko / Position ]:[Stanowisko / Position ]],0)))</f>
        <v>n/a</v>
      </c>
      <c r="CT602" s="194" t="str">
        <f>IF(INDEX(tab_MinKomp[Javascript],MATCH($B601,tab_MinKomp[[Stanowisko / Position ]:[Stanowisko / Position ]],0))="n/a","n/a",CT601-INDEX(tab_MinKomp[Javascript],MATCH($B601,tab_MinKomp[[Stanowisko / Position ]:[Stanowisko / Position ]],0)))</f>
        <v>n/a</v>
      </c>
      <c r="CU602" s="194" t="str">
        <f>IF(INDEX(tab_MinKomp[Joomla],MATCH($B601,tab_MinKomp[[Stanowisko / Position ]:[Stanowisko / Position ]],0))="n/a","n/a",CU601-INDEX(tab_MinKomp[Joomla],MATCH($B601,tab_MinKomp[[Stanowisko / Position ]:[Stanowisko / Position ]],0)))</f>
        <v>n/a</v>
      </c>
      <c r="CV602" s="194" t="str">
        <f>IF(INDEX(tab_MinKomp[Bash],MATCH($B601,tab_MinKomp[[Stanowisko / Position ]:[Stanowisko / Position ]],0))="n/a","n/a",CV601-INDEX(tab_MinKomp[Bash],MATCH($B601,tab_MinKomp[[Stanowisko / Position ]:[Stanowisko / Position ]],0)))</f>
        <v>n/a</v>
      </c>
      <c r="CW602" s="194">
        <f>IF(INDEX(tab_MinKomp[Systemy MES (HYDRA / SFMS)],MATCH($B601,tab_MinKomp[[Stanowisko / Position ]:[Stanowisko / Position ]],0))="n/a","n/a",CW601-INDEX(tab_MinKomp[Systemy MES (HYDRA / SFMS)],MATCH($B601,tab_MinKomp[[Stanowisko / Position ]:[Stanowisko / Position ]],0)))</f>
        <v>-1</v>
      </c>
      <c r="CX602" s="194" t="str">
        <f>IF(INDEX(tab_MinKomp[HTML / CSS],MATCH($B601,tab_MinKomp[[Stanowisko / Position ]:[Stanowisko / Position ]],0))="n/a","n/a",CX601-INDEX(tab_MinKomp[HTML / CSS],MATCH($B601,tab_MinKomp[[Stanowisko / Position ]:[Stanowisko / Position ]],0)))</f>
        <v>n/a</v>
      </c>
      <c r="CY602" s="194" t="str">
        <f>IF(INDEX(tab_MinKomp[SYSTEM PR],MATCH($B601,tab_MinKomp[[Stanowisko / Position ]:[Stanowisko / Position ]],0))="n/a","n/a",CY601-INDEX(tab_MinKomp[SYSTEM PR],MATCH($B601,tab_MinKomp[[Stanowisko / Position ]:[Stanowisko / Position ]],0)))</f>
        <v>n/a</v>
      </c>
      <c r="CZ602" s="194" t="str">
        <f>IF(INDEX(tab_MinKomp[System Einkauf XP / EBA],MATCH($B601,tab_MinKomp[[Stanowisko / Position ]:[Stanowisko / Position ]],0))="n/a","n/a",CZ601-INDEX(tab_MinKomp[System Einkauf XP / EBA],MATCH($B601,tab_MinKomp[[Stanowisko / Position ]:[Stanowisko / Position ]],0)))</f>
        <v>n/a</v>
      </c>
      <c r="DA602" s="194" t="str">
        <f>IF(INDEX(tab_MinKomp[Techniki negocjacyjne / Verhandlungstechniken],MATCH($B601,tab_MinKomp[[Stanowisko / Position ]:[Stanowisko / Position ]],0))="n/a","n/a",DA601-INDEX(tab_MinKomp[Techniki negocjacyjne / Verhandlungstechniken],MATCH($B601,tab_MinKomp[[Stanowisko / Position ]:[Stanowisko / Position ]],0)))</f>
        <v>n/a</v>
      </c>
      <c r="DB602" s="194" t="str">
        <f>IF(INDEX(tab_MinKomp[Znajomość rynku branżowego / Kenntnis des Industrie Marktes],MATCH($B601,tab_MinKomp[[Stanowisko / Position ]:[Stanowisko / Position ]],0))="n/a","n/a",DB601-INDEX(tab_MinKomp[Znajomość rynku branżowego / Kenntnis des Industrie Marktes],MATCH($B601,tab_MinKomp[[Stanowisko / Position ]:[Stanowisko / Position ]],0)))</f>
        <v>n/a</v>
      </c>
      <c r="DC602" s="194" t="str">
        <f>IF(INDEX(tab_MinKomp[SUPPLIER MANAGEMENT],MATCH($B601,tab_MinKomp[[Stanowisko / Position ]:[Stanowisko / Position ]],0))="n/a","n/a",DC601-INDEX(tab_MinKomp[SUPPLIER MANAGEMENT],MATCH($B601,tab_MinKomp[[Stanowisko / Position ]:[Stanowisko / Position ]],0)))</f>
        <v>n/a</v>
      </c>
      <c r="DD602" s="194" t="str">
        <f>IF(INDEX(tab_MinKomp[SUPPLIER MANAGEMENT],MATCH($B601,tab_MinKomp[[Stanowisko / Position ]:[Stanowisko / Position ]],0))="n/a","n/a",DD601-INDEX(tab_MinKomp[SUPPLIER MANAGEMENT],MATCH($B601,tab_MinKomp[[Stanowisko / Position ]:[Stanowisko / Position ]],0)))</f>
        <v>n/a</v>
      </c>
      <c r="DE602" s="194" t="str">
        <f>IF(INDEX(tab_MinKomp[SUPPLIER MANAGEMENT],MATCH($B601,tab_MinKomp[[Stanowisko / Position ]:[Stanowisko / Position ]],0))="n/a","n/a",DE601-INDEX(tab_MinKomp[SUPPLIER MANAGEMENT],MATCH($B601,tab_MinKomp[[Stanowisko / Position ]:[Stanowisko / Position ]],0)))</f>
        <v>n/a</v>
      </c>
      <c r="DF602" s="194">
        <f>IF(INDEX(tab_MinKomp[LEAN MANAGEMENT],MATCH($B601,tab_MinKomp[[Stanowisko / Position ]:[Stanowisko / Position ]],0))="n/a","n/a",DF601-INDEX(tab_MinKomp[LEAN MANAGEMENT],MATCH($B601,tab_MinKomp[[Stanowisko / Position ]:[Stanowisko / Position ]],0)))</f>
        <v>0</v>
      </c>
      <c r="DG602" s="194" t="str">
        <f>IF(INDEX(tab_MinKomp[PPAP/PSW],MATCH($B601,tab_MinKomp[[Stanowisko / Position ]:[Stanowisko / Position ]],0))="n/a","n/a",DG601-INDEX(tab_MinKomp[PPAP/PSW],MATCH($B601,tab_MinKomp[[Stanowisko / Position ]:[Stanowisko / Position ]],0)))</f>
        <v>n/a</v>
      </c>
      <c r="DH602" s="194" t="str">
        <f>IF(INDEX(tab_MinKomp[SUPPLIER MANAGEMENT],MATCH($B601,tab_MinKomp[[Stanowisko / Position ]:[Stanowisko / Position ]],0))="n/a","n/a",DH601-INDEX(tab_MinKomp[SUPPLIER MANAGEMENT],MATCH($B601,tab_MinKomp[[Stanowisko / Position ]:[Stanowisko / Position ]],0)))</f>
        <v>n/a</v>
      </c>
      <c r="DI602" s="194" t="str">
        <f>IF(INDEX(tab_MinKomp[OBSŁUGA PORTALI KLIENTA / Kundenportale],MATCH($B601,tab_MinKomp[[Stanowisko / Position ]:[Stanowisko / Position ]],0))="n/a","n/a",DI601-INDEX(tab_MinKomp[OBSŁUGA PORTALI KLIENTA / Kundenportale],MATCH($B601,tab_MinKomp[[Stanowisko / Position ]:[Stanowisko / Position ]],0)))</f>
        <v>n/a</v>
      </c>
      <c r="DJ602" s="194" t="str">
        <f>IF(INDEX(tab_MinKomp[Obsługa systemu BABTECQ / BABTECQ System],MATCH($B601,tab_MinKomp[[Stanowisko / Position ]:[Stanowisko / Position ]],0))="n/a","n/a",DJ601-INDEX(tab_MinKomp[Obsługa systemu BABTECQ / BABTECQ System],MATCH($B601,tab_MinKomp[[Stanowisko / Position ]:[Stanowisko / Position ]],0)))</f>
        <v>n/a</v>
      </c>
      <c r="DK602" s="194" t="str">
        <f>IF(INDEX(tab_MinKomp[Rysunek techniczny / technische Zeichnung],MATCH($B601,tab_MinKomp[[Stanowisko / Position ]:[Stanowisko / Position ]],0))="n/a","n/a",DK601-INDEX(tab_MinKomp[Rysunek techniczny / technische Zeichnung],MATCH($B601,tab_MinKomp[[Stanowisko / Position ]:[Stanowisko / Position ]],0)))</f>
        <v>n/a</v>
      </c>
      <c r="DL602" s="194" t="str">
        <f>IF(INDEX(tab_MinKomp[Kalibracja / Kalibrierung],MATCH($B601,tab_MinKomp[[Stanowisko / Position ]:[Stanowisko / Position ]],0))="n/a","n/a",DL601-INDEX(tab_MinKomp[Kalibracja / Kalibrierung],MATCH($B601,tab_MinKomp[[Stanowisko / Position ]:[Stanowisko / Position ]],0)))</f>
        <v>n/a</v>
      </c>
      <c r="DM602" s="194" t="str">
        <f>IF(INDEX(tab_MinKomp[Rekwalifikacja / Requalifizierung],MATCH($B601,tab_MinKomp[[Stanowisko / Position ]:[Stanowisko / Position ]],0))="n/a","n/a",DM601-INDEX(tab_MinKomp[Rekwalifikacja / Requalifizierung],MATCH($B601,tab_MinKomp[[Stanowisko / Position ]:[Stanowisko / Position ]],0)))</f>
        <v>n/a</v>
      </c>
      <c r="DN602" s="190" t="str">
        <f>IF(INDEX(tab_MinKomp[Testy czystości / Reinheitstests],MATCH($B601,tab_MinKomp[[Stanowisko / Position ]:[Stanowisko / Position ]],0))="n/a","n/a",DN601-INDEX(tab_MinKomp[Testy czystości / Reinheitstests],MATCH($B601,tab_MinKomp[[Stanowisko / Position ]:[Stanowisko / Position ]],0)))</f>
        <v>n/a</v>
      </c>
      <c r="DO602" s="190" t="str">
        <f>IF(INDEX(tab_MinKomp[Testy czystości / Reinheitstests],MATCH($B601,tab_MinKomp[[Stanowisko / Position ]:[Stanowisko / Position ]],0))="n/a","n/a",DO601-INDEX(tab_MinKomp[Testy czystości / Reinheitstests],MATCH($B601,tab_MinKomp[[Stanowisko / Position ]:[Stanowisko / Position ]],0)))</f>
        <v>n/a</v>
      </c>
      <c r="DP602" s="190" t="str">
        <f>IF(INDEX(tab_MinKomp[Testy czystości / Reinheitstests],MATCH($B601,tab_MinKomp[[Stanowisko / Position ]:[Stanowisko / Position ]],0))="n/a","n/a",DP601-INDEX(tab_MinKomp[Testy czystości / Reinheitstests],MATCH($B601,tab_MinKomp[[Stanowisko / Position ]:[Stanowisko / Position ]],0)))</f>
        <v>n/a</v>
      </c>
      <c r="DQ602" s="190" t="str">
        <f>IF(INDEX(tab_MinKomp[Testy czystości / Reinheitstests],MATCH($B601,tab_MinKomp[[Stanowisko / Position ]:[Stanowisko / Position ]],0))="n/a","n/a",DQ601-INDEX(tab_MinKomp[Testy czystości / Reinheitstests],MATCH($B601,tab_MinKomp[[Stanowisko / Position ]:[Stanowisko / Position ]],0)))</f>
        <v>n/a</v>
      </c>
      <c r="DR602" s="190" t="str">
        <f>IF(INDEX(tab_MinKomp[Testy czystości / Reinheitstests],MATCH($B601,tab_MinKomp[[Stanowisko / Position ]:[Stanowisko / Position ]],0))="n/a","n/a",DR601-INDEX(tab_MinKomp[Testy czystości / Reinheitstests],MATCH($B601,tab_MinKomp[[Stanowisko / Position ]:[Stanowisko / Position ]],0)))</f>
        <v>n/a</v>
      </c>
      <c r="DS602" s="190" t="str">
        <f>IF(INDEX(tab_MinKomp[Testy czystości / Reinheitstests],MATCH($B601,tab_MinKomp[[Stanowisko / Position ]:[Stanowisko / Position ]],0))="n/a","n/a",DS601-INDEX(tab_MinKomp[Testy czystości / Reinheitstests],MATCH($B601,tab_MinKomp[[Stanowisko / Position ]:[Stanowisko / Position ]],0)))</f>
        <v>n/a</v>
      </c>
      <c r="DT602" s="194" t="str">
        <f>IF(INDEX(tab_MinKomp[SUPPLIER MANAGEMENT],MATCH($B601,tab_MinKomp[[Stanowisko / Position ]:[Stanowisko / Position ]],0))="n/a","n/a",DT601-INDEX(tab_MinKomp[SUPPLIER MANAGEMENT],MATCH($B601,tab_MinKomp[[Stanowisko / Position ]:[Stanowisko / Position ]],0)))</f>
        <v>n/a</v>
      </c>
      <c r="DU602" s="190" t="str">
        <f>IF(INDEX(tab_MinKomp[Testy czystości / Reinheitstests],MATCH($B601,tab_MinKomp[[Stanowisko / Position ]:[Stanowisko / Position ]],0))="n/a","n/a",DU601-INDEX(tab_MinKomp[Testy czystości / Reinheitstests],MATCH($B601,tab_MinKomp[[Stanowisko / Position ]:[Stanowisko / Position ]],0)))</f>
        <v>n/a</v>
      </c>
      <c r="DV602" s="190" t="str">
        <f>IF(INDEX(tab_MinKomp[Testy czystości / Reinheitstests],MATCH($B601,tab_MinKomp[[Stanowisko / Position ]:[Stanowisko / Position ]],0))="n/a","n/a",DV601-INDEX(tab_MinKomp[Testy czystości / Reinheitstests],MATCH($B601,tab_MinKomp[[Stanowisko / Position ]:[Stanowisko / Position ]],0)))</f>
        <v>n/a</v>
      </c>
      <c r="DW602" s="190" t="str">
        <f>IF(INDEX(tab_MinKomp[Testy czystości / Reinheitstests],MATCH($B601,tab_MinKomp[[Stanowisko / Position ]:[Stanowisko / Position ]],0))="n/a","n/a",DW601-INDEX(tab_MinKomp[Testy czystości / Reinheitstests],MATCH($B601,tab_MinKomp[[Stanowisko / Position ]:[Stanowisko / Position ]],0)))</f>
        <v>n/a</v>
      </c>
      <c r="DX602" s="190" t="str">
        <f>IF(INDEX(tab_MinKomp[Testy czystości / Reinheitstests],MATCH($B601,tab_MinKomp[[Stanowisko / Position ]:[Stanowisko / Position ]],0))="n/a","n/a",DX601-INDEX(tab_MinKomp[Testy czystości / Reinheitstests],MATCH($B601,tab_MinKomp[[Stanowisko / Position ]:[Stanowisko / Position ]],0)))</f>
        <v>n/a</v>
      </c>
      <c r="DY602" s="190" t="str">
        <f>IF(INDEX(tab_MinKomp[Testy czystości / Reinheitstests],MATCH($B601,tab_MinKomp[[Stanowisko / Position ]:[Stanowisko / Position ]],0))="n/a","n/a",DY601-INDEX(tab_MinKomp[Testy czystości / Reinheitstests],MATCH($B601,tab_MinKomp[[Stanowisko / Position ]:[Stanowisko / Position ]],0)))</f>
        <v>n/a</v>
      </c>
      <c r="DZ602" s="190" t="str">
        <f>IF(INDEX(tab_MinKomp[Testy czystości / Reinheitstests],MATCH($B601,tab_MinKomp[[Stanowisko / Position ]:[Stanowisko / Position ]],0))="n/a","n/a",DZ601-INDEX(tab_MinKomp[Testy czystości / Reinheitstests],MATCH($B601,tab_MinKomp[[Stanowisko / Position ]:[Stanowisko / Position ]],0)))</f>
        <v>n/a</v>
      </c>
      <c r="EA602" s="194" t="str">
        <f>IF(INDEX(tab_MinKomp[SUPPLIER MANAGEMENT],MATCH($B601,tab_MinKomp[[Stanowisko / Position ]:[Stanowisko / Position ]],0))="n/a","n/a",EA601-INDEX(tab_MinKomp[SUPPLIER MANAGEMENT],MATCH($B601,tab_MinKomp[[Stanowisko / Position ]:[Stanowisko / Position ]],0)))</f>
        <v>n/a</v>
      </c>
      <c r="EB602" s="190" t="str">
        <f>IF(INDEX(tab_MinKomp[Testy czystości / Reinheitstests],MATCH($B601,tab_MinKomp[[Stanowisko / Position ]:[Stanowisko / Position ]],0))="n/a","n/a",EB601-INDEX(tab_MinKomp[Testy czystości / Reinheitstests],MATCH($B601,tab_MinKomp[[Stanowisko / Position ]:[Stanowisko / Position ]],0)))</f>
        <v>n/a</v>
      </c>
      <c r="EC602" s="190" t="str">
        <f>IF(INDEX(tab_MinKomp[Testy czystości / Reinheitstests],MATCH($B601,tab_MinKomp[[Stanowisko / Position ]:[Stanowisko / Position ]],0))="n/a","n/a",EC601-INDEX(tab_MinKomp[Testy czystości / Reinheitstests],MATCH($B601,tab_MinKomp[[Stanowisko / Position ]:[Stanowisko / Position ]],0)))</f>
        <v>n/a</v>
      </c>
      <c r="ED602" s="190" t="str">
        <f>IF(INDEX(tab_MinKomp[Testy czystości / Reinheitstests],MATCH($B601,tab_MinKomp[[Stanowisko / Position ]:[Stanowisko / Position ]],0))="n/a","n/a",ED601-INDEX(tab_MinKomp[Testy czystości / Reinheitstests],MATCH($B601,tab_MinKomp[[Stanowisko / Position ]:[Stanowisko / Position ]],0)))</f>
        <v>n/a</v>
      </c>
      <c r="EE602" s="190" t="str">
        <f>IF(INDEX(tab_MinKomp[Testy czystości / Reinheitstests],MATCH($B601,tab_MinKomp[[Stanowisko / Position ]:[Stanowisko / Position ]],0))="n/a","n/a",EE601-INDEX(tab_MinKomp[Testy czystości / Reinheitstests],MATCH($B601,tab_MinKomp[[Stanowisko / Position ]:[Stanowisko / Position ]],0)))</f>
        <v>n/a</v>
      </c>
      <c r="EF602" s="190" t="str">
        <f>IF(INDEX(tab_MinKomp[Testy czystości / Reinheitstests],MATCH($B601,tab_MinKomp[[Stanowisko / Position ]:[Stanowisko / Position ]],0))="n/a","n/a",EF601-INDEX(tab_MinKomp[Testy czystości / Reinheitstests],MATCH($B601,tab_MinKomp[[Stanowisko / Position ]:[Stanowisko / Position ]],0)))</f>
        <v>n/a</v>
      </c>
      <c r="EG602" s="190" t="str">
        <f>IF(INDEX(tab_MinKomp[Testy czystości / Reinheitstests],MATCH($B601,tab_MinKomp[[Stanowisko / Position ]:[Stanowisko / Position ]],0))="n/a","n/a",EG601-INDEX(tab_MinKomp[Testy czystości / Reinheitstests],MATCH($B601,tab_MinKomp[[Stanowisko / Position ]:[Stanowisko / Position ]],0)))</f>
        <v>n/a</v>
      </c>
      <c r="EH602" s="190" t="str">
        <f>IF(INDEX(tab_MinKomp[Testy czystości / Reinheitstests],MATCH($B601,tab_MinKomp[[Stanowisko / Position ]:[Stanowisko / Position ]],0))="n/a","n/a",EH601-INDEX(tab_MinKomp[Testy czystości / Reinheitstests],MATCH($B601,tab_MinKomp[[Stanowisko / Position ]:[Stanowisko / Position ]],0)))</f>
        <v>n/a</v>
      </c>
      <c r="EI602" s="190" t="str">
        <f>IF(INDEX(tab_MinKomp[Testy czystości / Reinheitstests],MATCH($B601,tab_MinKomp[[Stanowisko / Position ]:[Stanowisko / Position ]],0))="n/a","n/a",EI601-INDEX(tab_MinKomp[Testy czystości / Reinheitstests],MATCH($B601,tab_MinKomp[[Stanowisko / Position ]:[Stanowisko / Position ]],0)))</f>
        <v>n/a</v>
      </c>
      <c r="EJ602" s="190" t="str">
        <f>IF(INDEX(tab_MinKomp[Testy czystości / Reinheitstests],MATCH($B601,tab_MinKomp[[Stanowisko / Position ]:[Stanowisko / Position ]],0))="n/a","n/a",EJ601-INDEX(tab_MinKomp[Testy czystości / Reinheitstests],MATCH($B601,tab_MinKomp[[Stanowisko / Position ]:[Stanowisko / Position ]],0)))</f>
        <v>n/a</v>
      </c>
      <c r="EK602" s="190" t="str">
        <f>IF(INDEX(tab_MinKomp[Testy czystości / Reinheitstests],MATCH($B601,tab_MinKomp[[Stanowisko / Position ]:[Stanowisko / Position ]],0))="n/a","n/a",EK601-INDEX(tab_MinKomp[Testy czystości / Reinheitstests],MATCH($B601,tab_MinKomp[[Stanowisko / Position ]:[Stanowisko / Position ]],0)))</f>
        <v>n/a</v>
      </c>
      <c r="EL602" s="190" t="str">
        <f>IF(INDEX(tab_MinKomp[Testy czystości / Reinheitstests],MATCH($B601,tab_MinKomp[[Stanowisko / Position ]:[Stanowisko / Position ]],0))="n/a","n/a",EL601-INDEX(tab_MinKomp[Testy czystości / Reinheitstests],MATCH($B601,tab_MinKomp[[Stanowisko / Position ]:[Stanowisko / Position ]],0)))</f>
        <v>n/a</v>
      </c>
      <c r="EM602" s="190" t="str">
        <f>IF(INDEX(tab_MinKomp[Testy czystości / Reinheitstests],MATCH($B601,tab_MinKomp[[Stanowisko / Position ]:[Stanowisko / Position ]],0))="n/a","n/a",EM601-INDEX(tab_MinKomp[Testy czystości / Reinheitstests],MATCH($B601,tab_MinKomp[[Stanowisko / Position ]:[Stanowisko / Position ]],0)))</f>
        <v>n/a</v>
      </c>
      <c r="EN602" s="190" t="str">
        <f>IF(INDEX(tab_MinKomp[Testy czystości / Reinheitstests],MATCH($B601,tab_MinKomp[[Stanowisko / Position ]:[Stanowisko / Position ]],0))="n/a","n/a",EN601-INDEX(tab_MinKomp[Testy czystości / Reinheitstests],MATCH($B601,tab_MinKomp[[Stanowisko / Position ]:[Stanowisko / Position ]],0)))</f>
        <v>n/a</v>
      </c>
      <c r="EO602" s="194" t="str">
        <f>IF(INDEX(tab_MinKomp[Konserwacja Rep],MATCH($B601,tab_MinKomp[[Stanowisko / Position ]:[Stanowisko / Position ]],0))="n/a","n/a",EO601-INDEX(tab_MinKomp[Konserwacja Rep],MATCH($B601,tab_MinKomp[[Stanowisko / Position ]:[Stanowisko / Position ]],0)))</f>
        <v>n/a</v>
      </c>
      <c r="EP602" s="194" t="str">
        <f>IF(INDEX(tab_MinKomp[[Konserwacja Engel ]],MATCH($B601,tab_MinKomp[[Stanowisko / Position ]:[Stanowisko / Position ]],0))="n/a","n/a",EP601-INDEX(tab_MinKomp[[Konserwacja Engel ]],MATCH($B601,tab_MinKomp[[Stanowisko / Position ]:[Stanowisko / Position ]],0)))</f>
        <v>n/a</v>
      </c>
      <c r="EQ602" s="194" t="str">
        <f>IF(INDEX(tab_MinKomp[Konserwacja B 50],MATCH($B601,tab_MinKomp[[Stanowisko / Position ]:[Stanowisko / Position ]],0))="n/a","n/a",EQ601-INDEX(tab_MinKomp[Konserwacja B 50],MATCH($B601,tab_MinKomp[[Stanowisko / Position ]:[Stanowisko / Position ]],0)))</f>
        <v>n/a</v>
      </c>
      <c r="ER602" s="194" t="str">
        <f>IF(INDEX(tab_MinKomp[[Konserwacja EOL ]],MATCH($B601,tab_MinKomp[[Stanowisko / Position ]:[Stanowisko / Position ]],0))="n/a","n/a",ER601-INDEX(tab_MinKomp[[Konserwacja EOL ]],MATCH($B601,tab_MinKomp[[Stanowisko / Position ]:[Stanowisko / Position ]],0)))</f>
        <v>n/a</v>
      </c>
      <c r="ES602" s="194" t="str">
        <f>IF(INDEX(tab_MinKomp[Konserwacja Branson],MATCH($B601,tab_MinKomp[[Stanowisko / Position ]:[Stanowisko / Position ]],0))="n/a","n/a",ES601-INDEX(tab_MinKomp[Konserwacja Branson],MATCH($B601,tab_MinKomp[[Stanowisko / Position ]:[Stanowisko / Position ]],0)))</f>
        <v>n/a</v>
      </c>
      <c r="ET602" s="194" t="str">
        <f>IF(INDEX(tab_MinKomp[Konserwacja coolery],MATCH($B601,tab_MinKomp[[Stanowisko / Position ]:[Stanowisko / Position ]],0))="n/a","n/a",ET601-INDEX(tab_MinKomp[Konserwacja coolery],MATCH($B601,tab_MinKomp[[Stanowisko / Position ]:[Stanowisko / Position ]],0)))</f>
        <v>n/a</v>
      </c>
      <c r="EU602" s="194" t="str">
        <f>IF(INDEX(tab_MinKomp[Konserwacja piecy],MATCH($B601,tab_MinKomp[[Stanowisko / Position ]:[Stanowisko / Position ]],0))="n/a","n/a",EU601-INDEX(tab_MinKomp[Konserwacja piecy],MATCH($B601,tab_MinKomp[[Stanowisko / Position ]:[Stanowisko / Position ]],0)))</f>
        <v>n/a</v>
      </c>
      <c r="EV602" s="194" t="str">
        <f>IF(INDEX(tab_MinKomp[Rysunek techniczny- czytanie],MATCH($B601,tab_MinKomp[[Stanowisko / Position ]:[Stanowisko / Position ]],0))="n/a","n/a",EV601-INDEX(tab_MinKomp[Rysunek techniczny- czytanie],MATCH($B601,tab_MinKomp[[Stanowisko / Position ]:[Stanowisko / Position ]],0)))</f>
        <v>n/a</v>
      </c>
      <c r="EW602" s="194" t="str">
        <f>IF(INDEX(tab_MinKomp[Elektryka],MATCH($B601,tab_MinKomp[[Stanowisko / Position ]:[Stanowisko / Position ]],0))="n/a","n/a",EW601-INDEX(tab_MinKomp[Elektryka],MATCH($B601,tab_MinKomp[[Stanowisko / Position ]:[Stanowisko / Position ]],0)))</f>
        <v>n/a</v>
      </c>
      <c r="EX602" s="194" t="str">
        <f>IF(INDEX(tab_MinKomp[Pneumatyka],MATCH($B601,tab_MinKomp[[Stanowisko / Position ]:[Stanowisko / Position ]],0))="n/a","n/a",EX601-INDEX(tab_MinKomp[Pneumatyka],MATCH($B601,tab_MinKomp[[Stanowisko / Position ]:[Stanowisko / Position ]],0)))</f>
        <v>n/a</v>
      </c>
      <c r="EY602" s="194" t="str">
        <f>IF(INDEX(tab_MinKomp[[Hydraulika ]],MATCH($B601,tab_MinKomp[[Stanowisko / Position ]:[Stanowisko / Position ]],0))="n/a","n/a",EY601-INDEX(tab_MinKomp[[Hydraulika ]],MATCH($B601,tab_MinKomp[[Stanowisko / Position ]:[Stanowisko / Position ]],0)))</f>
        <v>n/a</v>
      </c>
      <c r="EZ602" s="194" t="str">
        <f>IF(INDEX(tab_MinKomp[Podciśnienie],MATCH($B601,tab_MinKomp[[Stanowisko / Position ]:[Stanowisko / Position ]],0))="n/a","n/a",EZ601-INDEX(tab_MinKomp[Podciśnienie],MATCH($B601,tab_MinKomp[[Stanowisko / Position ]:[Stanowisko / Position ]],0)))</f>
        <v>n/a</v>
      </c>
      <c r="FA602" s="194" t="str">
        <f>IF(INDEX(tab_MinKomp[Usuwanie awarii],MATCH($B601,tab_MinKomp[[Stanowisko / Position ]:[Stanowisko / Position ]],0))="n/a","n/a",FA601-INDEX(tab_MinKomp[Usuwanie awarii],MATCH($B601,tab_MinKomp[[Stanowisko / Position ]:[Stanowisko / Position ]],0)))</f>
        <v>n/a</v>
      </c>
      <c r="FB602" s="194" t="str">
        <f>IF(INDEX(tab_MinKomp[Obsługa robotów],MATCH($B601,tab_MinKomp[[Stanowisko / Position ]:[Stanowisko / Position ]],0))="n/a","n/a",FB601-INDEX(tab_MinKomp[Obsługa robotów],MATCH($B601,tab_MinKomp[[Stanowisko / Position ]:[Stanowisko / Position ]],0)))</f>
        <v>n/a</v>
      </c>
      <c r="FC602" s="194" t="str">
        <f>IF(INDEX(tab_MinKomp[Obsługa sterowania maszyny],MATCH($B601,tab_MinKomp[[Stanowisko / Position ]:[Stanowisko / Position ]],0))="n/a","n/a",FC601-INDEX(tab_MinKomp[Obsługa sterowania maszyny],MATCH($B601,tab_MinKomp[[Stanowisko / Position ]:[Stanowisko / Position ]],0)))</f>
        <v>n/a</v>
      </c>
      <c r="FD602" s="194" t="str">
        <f>IF(INDEX(tab_MinKomp[Usuwanie przyczyn żródłowych],MATCH($B601,tab_MinKomp[[Stanowisko / Position ]:[Stanowisko / Position ]],0))="n/a","n/a",FD601-INDEX(tab_MinKomp[Usuwanie przyczyn żródłowych],MATCH($B601,tab_MinKomp[[Stanowisko / Position ]:[Stanowisko / Position ]],0)))</f>
        <v>n/a</v>
      </c>
      <c r="FE602" s="194" t="str">
        <f>IF(INDEX(tab_MinKomp[Cmms stosowanie],MATCH($B601,tab_MinKomp[[Stanowisko / Position ]:[Stanowisko / Position ]],0))="n/a","n/a",FE601-INDEX(tab_MinKomp[Cmms stosowanie],MATCH($B601,tab_MinKomp[[Stanowisko / Position ]:[Stanowisko / Position ]],0)))</f>
        <v>n/a</v>
      </c>
      <c r="FF602" s="190" t="str">
        <f>IF(INDEX(tab_MinKomp[Testy czystości / Reinheitstests],MATCH($B601,tab_MinKomp[[Stanowisko / Position ]:[Stanowisko / Position ]],0))="n/a","n/a",FF601-INDEX(tab_MinKomp[Testy czystości / Reinheitstests],MATCH($B601,tab_MinKomp[[Stanowisko / Position ]:[Stanowisko / Position ]],0)))</f>
        <v>n/a</v>
      </c>
      <c r="FG602" s="194" t="str">
        <f>IF(INDEX(tab_MinKomp[Czyszczenie form plastikowych],MATCH($B601,tab_MinKomp[[Stanowisko / Position ]:[Stanowisko / Position ]],0))="n/a","n/a",FG601-INDEX(tab_MinKomp[Czyszczenie form plastikowych],MATCH($B601,tab_MinKomp[[Stanowisko / Position ]:[Stanowisko / Position ]],0)))</f>
        <v>n/a</v>
      </c>
      <c r="FH602" s="194" t="str">
        <f>IF(INDEX(tab_MinKomp[Wymiana form plastik],MATCH($B601,tab_MinKomp[[Stanowisko / Position ]:[Stanowisko / Position ]],0))="n/a","n/a",FH601-INDEX(tab_MinKomp[Wymiana form plastik],MATCH($B601,tab_MinKomp[[Stanowisko / Position ]:[Stanowisko / Position ]],0)))</f>
        <v>n/a</v>
      </c>
      <c r="FI602" s="194" t="str">
        <f>IF(INDEX(tab_MinKomp[Wymiana form guma],MATCH($B601,tab_MinKomp[[Stanowisko / Position ]:[Stanowisko / Position ]],0))="n/a","n/a",FI601-INDEX(tab_MinKomp[Wymiana form guma],MATCH($B601,tab_MinKomp[[Stanowisko / Position ]:[Stanowisko / Position ]],0)))</f>
        <v>n/a</v>
      </c>
      <c r="FJ602" s="194" t="str">
        <f>IF(INDEX(tab_MinKomp[Konserwacja KK],MATCH($B601,tab_MinKomp[[Stanowisko / Position ]:[Stanowisko / Position ]],0))="n/a","n/a",FJ601-INDEX(tab_MinKomp[Konserwacja KK],MATCH($B601,tab_MinKomp[[Stanowisko / Position ]:[Stanowisko / Position ]],0)))</f>
        <v>n/a</v>
      </c>
      <c r="FK602" s="194" t="str">
        <f>IF(INDEX(tab_MinKomp[Konserwacja form guma],MATCH($B601,tab_MinKomp[[Stanowisko / Position ]:[Stanowisko / Position ]],0))="n/a","n/a",FK601-INDEX(tab_MinKomp[Konserwacja form guma],MATCH($B601,tab_MinKomp[[Stanowisko / Position ]:[Stanowisko / Position ]],0)))</f>
        <v>n/a</v>
      </c>
      <c r="FL602" s="194" t="str">
        <f>IF(INDEX(tab_MinKomp[Konserwacja form plastiki],MATCH($B601,tab_MinKomp[[Stanowisko / Position ]:[Stanowisko / Position ]],0))="n/a","n/a",FL601-INDEX(tab_MinKomp[Konserwacja form plastiki],MATCH($B601,tab_MinKomp[[Stanowisko / Position ]:[Stanowisko / Position ]],0)))</f>
        <v>n/a</v>
      </c>
      <c r="FM602" s="194" t="str">
        <f>IF(INDEX(tab_MinKomp[Konserwacja Gorącego Kanału],MATCH($B601,tab_MinKomp[[Stanowisko / Position ]:[Stanowisko / Position ]],0))="n/a","n/a",FM601-INDEX(tab_MinKomp[Konserwacja Gorącego Kanału],MATCH($B601,tab_MinKomp[[Stanowisko / Position ]:[Stanowisko / Position ]],0)))</f>
        <v>n/a</v>
      </c>
      <c r="FN602" s="194" t="str">
        <f>IF(INDEX(tab_MinKomp[MS Office (Excel)],MATCH($B601,tab_MinKomp[[Stanowisko / Position ]:[Stanowisko / Position ]],0))="n/a","n/a",FN601-INDEX(tab_MinKomp[MS Office (Excel)],MATCH($B601,tab_MinKomp[[Stanowisko / Position ]:[Stanowisko / Position ]],0)))</f>
        <v>n/a</v>
      </c>
      <c r="FO602" s="194" t="str">
        <f>IF(INDEX(tab_MinKomp[MS Office (Word)],MATCH($B601,tab_MinKomp[[Stanowisko / Position ]:[Stanowisko / Position ]],0))="n/a","n/a",FO601-INDEX(tab_MinKomp[MS Office (Word)],MATCH($B601,tab_MinKomp[[Stanowisko / Position ]:[Stanowisko / Position ]],0)))</f>
        <v>n/a</v>
      </c>
      <c r="FP602" s="194" t="str">
        <f>IF(INDEX(tab_MinKomp[MS Office (Power Point)],MATCH($B601,tab_MinKomp[[Stanowisko / Position ]:[Stanowisko / Position ]],0))="n/a","n/a",FP601-INDEX(tab_MinKomp[MS Office (Power Point)],MATCH($B601,tab_MinKomp[[Stanowisko / Position ]:[Stanowisko / Position ]],0)))</f>
        <v>n/a</v>
      </c>
      <c r="FQ602" s="196" t="str">
        <f>IF(INDEX(tab_MinKomp[Język angielski / Englisch],MATCH($B601,tab_MinKomp[[Stanowisko / Position ]:[Stanowisko / Position ]],0))="n/a","n/a",FQ601-INDEX(tab_MinKomp[Język angielski / Englisch],MATCH($B601,tab_MinKomp[[Stanowisko / Position ]:[Stanowisko / Position ]],0)))</f>
        <v>n/a</v>
      </c>
      <c r="FR602" s="196" t="str">
        <f>IF(INDEX(tab_MinKomp[Język niemiecki / Deutsch],MATCH($B601,tab_MinKomp[[Stanowisko / Position ]:[Stanowisko / Position ]],0))="n/a","n/a",FR601-INDEX(tab_MinKomp[Język niemiecki / Deutsch],MATCH($B601,tab_MinKomp[[Stanowisko / Position ]:[Stanowisko / Position ]],0)))</f>
        <v>n/a</v>
      </c>
      <c r="FS602" s="194">
        <f>IF(INDEX(tab_MinKomp[Zarządzanie dokumentacją procesową / Process dokumentation management],MATCH($B601,tab_MinKomp[[Stanowisko / Position ]:[Stanowisko / Position ]],0))="n/a","n/a",FS601-INDEX(tab_MinKomp[Zarządzanie dokumentacją procesową / Process dokumentation management],MATCH($B601,tab_MinKomp[[Stanowisko / Position ]:[Stanowisko / Position ]],0)))</f>
        <v>-1</v>
      </c>
      <c r="FT602" s="194">
        <f>IF(INDEX(tab_MinKomp[Znajomość procesów z obszaru / Kenntiss der prozesse in dem Bereich],MATCH($B601,tab_MinKomp[[Stanowisko / Position ]:[Stanowisko / Position ]],0))="n/a","n/a",FT601-INDEX(tab_MinKomp[Znajomość procesów z obszaru / Kenntiss der prozesse in dem Bereich],MATCH($B601,tab_MinKomp[[Stanowisko / Position ]:[Stanowisko / Position ]],0)))</f>
        <v>-1</v>
      </c>
      <c r="FU602" s="194">
        <f>IF(INDEX(tab_MinKomp[optymalizacja procesów / Prozessoptymalisierung],MATCH($B601,tab_MinKomp[[Stanowisko / Position ]:[Stanowisko / Position ]],0))="n/a","n/a",FU601-INDEX(tab_MinKomp[optymalizacja procesów / Prozessoptymalisierung],MATCH($B601,tab_MinKomp[[Stanowisko / Position ]:[Stanowisko / Position ]],0)))</f>
        <v>0</v>
      </c>
      <c r="FV602" s="194">
        <f>IF(INDEX(tab_MinKomp[Umiejętności szkoleniowe / Trainingsfähigkeiten],MATCH($B601,tab_MinKomp[[Stanowisko / Position ]:[Stanowisko / Position ]],0))="n/a","n/a",FV601-INDEX(tab_MinKomp[Umiejętności szkoleniowe / Trainingsfähigkeiten],MATCH($B601,tab_MinKomp[[Stanowisko / Position ]:[Stanowisko / Position ]],0)))</f>
        <v>0</v>
      </c>
      <c r="FW602" s="194">
        <f>IF(INDEX(tab_MinKomp[Analityczne myślenie, podejście / Analitysches Denken, Einstellung],MATCH($B601,tab_MinKomp[[Stanowisko / Position ]:[Stanowisko / Position ]],0))="n/a","n/a",FW601-INDEX(tab_MinKomp[Analityczne myślenie, podejście / Analitysches Denken, Einstellung],MATCH($B601,tab_MinKomp[[Stanowisko / Position ]:[Stanowisko / Position ]],0)))</f>
        <v>0</v>
      </c>
      <c r="FX602" s="194">
        <f>IF(INDEX(tab_MinKomp[Dokładność, precyzja w dzialaniu / Genauigkeit, Präzision in die Arbeit],MATCH($B601,tab_MinKomp[[Stanowisko / Position ]:[Stanowisko / Position ]],0))="n/a","n/a",FX601-INDEX(tab_MinKomp[Dokładność, precyzja w dzialaniu / Genauigkeit, Präzision in die Arbeit],MATCH($B601,tab_MinKomp[[Stanowisko / Position ]:[Stanowisko / Position ]],0)))</f>
        <v>-1</v>
      </c>
      <c r="FY602" s="194">
        <f>IF(INDEX(tab_MinKomp[Dyspozycyjność / Verfügbarkeit],MATCH($B601,tab_MinKomp[[Stanowisko / Position ]:[Stanowisko / Position ]],0))="n/a","n/a",FY601-INDEX(tab_MinKomp[Dyspozycyjność / Verfügbarkeit],MATCH($B601,tab_MinKomp[[Stanowisko / Position ]:[Stanowisko / Position ]],0)))</f>
        <v>-1</v>
      </c>
      <c r="FZ602" s="194">
        <f>IF(INDEX(tab_MinKomp[Zaangażowanie / 
Engagement],MATCH($B601,tab_MinKomp[[Stanowisko / Position ]:[Stanowisko / Position ]],0))="n/a","n/a",FZ601-INDEX(tab_MinKomp[Zaangażowanie / 
Engagement],MATCH($B601,tab_MinKomp[[Stanowisko / Position ]:[Stanowisko / Position ]],0)))</f>
        <v>-1</v>
      </c>
      <c r="GA602" s="194" t="str">
        <f>IF(INDEX(tab_MinKomp[Konserwacja form guma],MATCH($B601,tab_MinKomp[[Stanowisko / Position ]:[Stanowisko / Position ]],0))="n/a","n/a",GA601-INDEX(tab_MinKomp[Konserwacja form guma],MATCH($B601,tab_MinKomp[[Stanowisko / Position ]:[Stanowisko / Position ]],0)))</f>
        <v>n/a</v>
      </c>
      <c r="GB602" s="194" t="str">
        <f>IF(INDEX(tab_MinKomp[Konserwacja form plastiki],MATCH($B601,tab_MinKomp[[Stanowisko / Position ]:[Stanowisko / Position ]],0))="n/a","n/a",GB601-INDEX(tab_MinKomp[Konserwacja form plastiki],MATCH($B601,tab_MinKomp[[Stanowisko / Position ]:[Stanowisko / Position ]],0)))</f>
        <v>n/a</v>
      </c>
      <c r="GC602" s="194">
        <f>IF(INDEX(tab_MinKomp[Elastyczność w działaniu],MATCH($B601,tab_MinKomp[[Stanowisko / Position ]:[Stanowisko / Position ]],0))="n/a","n/a",GC601-INDEX(tab_MinKomp[Elastyczność w działaniu],MATCH($B601,tab_MinKomp[[Stanowisko / Position ]:[Stanowisko / Position ]],0)))</f>
        <v>-1</v>
      </c>
      <c r="GD602" s="194">
        <f>IF(INDEX(tab_MinKomp[Komunikatywność],MATCH($B601,tab_MinKomp[[Stanowisko / Position ]:[Stanowisko / Position ]],0))="n/a","n/a",GD601-INDEX(tab_MinKomp[Komunikatywność],MATCH($B601,tab_MinKomp[[Stanowisko / Position ]:[Stanowisko / Position ]],0)))</f>
        <v>0</v>
      </c>
      <c r="GE602" s="193" t="str">
        <f>IF(INDEX(tab_MinKomp[Motywowanie i budowanie zaangażowania zespołu],MATCH($B601,tab_MinKomp[[Stanowisko / Position ]:[Stanowisko / Position ]],0))="n/a","n/a",GE601-INDEX(tab_MinKomp[Motywowanie i budowanie zaangażowania zespołu],MATCH($B601,tab_MinKomp[[Stanowisko / Position ]:[Stanowisko / Position ]],0)))</f>
        <v>n/a</v>
      </c>
      <c r="GF602" s="186" t="s">
        <v>248</v>
      </c>
      <c r="GG602" s="186" t="s">
        <v>248</v>
      </c>
      <c r="GH602" s="186" t="s">
        <v>248</v>
      </c>
      <c r="GI602" s="186" t="s">
        <v>248</v>
      </c>
      <c r="GJ602" s="186" t="s">
        <v>248</v>
      </c>
      <c r="GK602" s="186" t="s">
        <v>248</v>
      </c>
      <c r="GL602" s="186" t="s">
        <v>248</v>
      </c>
      <c r="GM602" s="186" t="s">
        <v>248</v>
      </c>
      <c r="GN602" s="186" t="s">
        <v>248</v>
      </c>
      <c r="GO602" s="186" t="s">
        <v>248</v>
      </c>
      <c r="GP602" s="186" t="s">
        <v>248</v>
      </c>
      <c r="GQ602" s="186" t="s">
        <v>248</v>
      </c>
      <c r="GR602" s="186" t="s">
        <v>248</v>
      </c>
      <c r="GS602" s="186" t="s">
        <v>248</v>
      </c>
      <c r="GT602" s="186" t="s">
        <v>248</v>
      </c>
      <c r="GU602" s="186" t="s">
        <v>248</v>
      </c>
      <c r="GV602" s="186" t="s">
        <v>248</v>
      </c>
      <c r="GW602" s="186" t="s">
        <v>248</v>
      </c>
      <c r="GX602" s="186" t="s">
        <v>248</v>
      </c>
      <c r="GY602" s="186" t="s">
        <v>248</v>
      </c>
      <c r="GZ602" s="261" t="s">
        <v>248</v>
      </c>
      <c r="HA602" s="261" t="s">
        <v>248</v>
      </c>
      <c r="HB602" s="191">
        <f>SUM(G602:GE602)/(HB601-(SUM(G602:GE602)))</f>
        <v>-0.31578947368421051</v>
      </c>
    </row>
    <row r="603" spans="1:211" ht="24.9" customHeight="1" x14ac:dyDescent="0.3">
      <c r="A603" s="105" t="s">
        <v>322</v>
      </c>
      <c r="B603" s="105" t="s">
        <v>315</v>
      </c>
      <c r="C603" s="105"/>
      <c r="D603" s="105">
        <v>1889</v>
      </c>
      <c r="E603" s="394" t="s">
        <v>699</v>
      </c>
      <c r="F603" s="185" t="s">
        <v>374</v>
      </c>
      <c r="G603" s="186">
        <v>2</v>
      </c>
      <c r="H603" s="186">
        <v>1</v>
      </c>
      <c r="I603" s="186">
        <v>2</v>
      </c>
      <c r="J603" s="186">
        <v>1</v>
      </c>
      <c r="K603" s="186">
        <v>1</v>
      </c>
      <c r="L603" s="186" t="s">
        <v>248</v>
      </c>
      <c r="M603" s="186" t="s">
        <v>248</v>
      </c>
      <c r="N603" s="186" t="s">
        <v>248</v>
      </c>
      <c r="O603" s="186">
        <v>1</v>
      </c>
      <c r="P603" s="186">
        <v>1</v>
      </c>
      <c r="Q603" s="186" t="s">
        <v>248</v>
      </c>
      <c r="R603" s="186" t="s">
        <v>248</v>
      </c>
      <c r="S603" s="186" t="s">
        <v>248</v>
      </c>
      <c r="T603" s="186" t="s">
        <v>248</v>
      </c>
      <c r="U603" s="186" t="s">
        <v>248</v>
      </c>
      <c r="V603" s="186" t="s">
        <v>248</v>
      </c>
      <c r="W603" s="186" t="s">
        <v>248</v>
      </c>
      <c r="X603" s="186" t="s">
        <v>248</v>
      </c>
      <c r="Y603" s="186" t="s">
        <v>248</v>
      </c>
      <c r="Z603" s="186" t="s">
        <v>248</v>
      </c>
      <c r="AA603" s="186" t="s">
        <v>248</v>
      </c>
      <c r="AB603" s="186" t="s">
        <v>248</v>
      </c>
      <c r="AC603" s="186" t="s">
        <v>248</v>
      </c>
      <c r="AD603" s="186" t="s">
        <v>248</v>
      </c>
      <c r="AE603" s="186" t="s">
        <v>248</v>
      </c>
      <c r="AF603" s="186" t="s">
        <v>248</v>
      </c>
      <c r="AG603" s="186" t="s">
        <v>248</v>
      </c>
      <c r="AH603" s="186" t="s">
        <v>248</v>
      </c>
      <c r="AI603" s="186" t="s">
        <v>248</v>
      </c>
      <c r="AJ603" s="186" t="s">
        <v>248</v>
      </c>
      <c r="AK603" s="186" t="s">
        <v>248</v>
      </c>
      <c r="AL603" s="186">
        <v>1</v>
      </c>
      <c r="AM603" s="186" t="s">
        <v>248</v>
      </c>
      <c r="AN603" s="186" t="s">
        <v>248</v>
      </c>
      <c r="AO603" s="186">
        <v>1</v>
      </c>
      <c r="AP603" s="186" t="s">
        <v>248</v>
      </c>
      <c r="AQ603" s="186">
        <v>1</v>
      </c>
      <c r="AR603" s="186" t="s">
        <v>248</v>
      </c>
      <c r="AS603" s="186" t="s">
        <v>248</v>
      </c>
      <c r="AT603" s="186" t="s">
        <v>248</v>
      </c>
      <c r="AU603" s="186" t="s">
        <v>248</v>
      </c>
      <c r="AV603" s="186">
        <v>2</v>
      </c>
      <c r="AW603" s="186">
        <v>1</v>
      </c>
      <c r="AX603" s="186" t="s">
        <v>248</v>
      </c>
      <c r="AY603" s="186" t="s">
        <v>248</v>
      </c>
      <c r="AZ603" s="186" t="s">
        <v>248</v>
      </c>
      <c r="BA603" s="186" t="s">
        <v>248</v>
      </c>
      <c r="BB603" s="186" t="s">
        <v>248</v>
      </c>
      <c r="BC603" s="186" t="s">
        <v>248</v>
      </c>
      <c r="BD603" s="186" t="s">
        <v>248</v>
      </c>
      <c r="BE603" s="186" t="s">
        <v>248</v>
      </c>
      <c r="BF603" s="186" t="s">
        <v>248</v>
      </c>
      <c r="BG603" s="186" t="s">
        <v>248</v>
      </c>
      <c r="BH603" s="186" t="s">
        <v>248</v>
      </c>
      <c r="BI603" s="186" t="s">
        <v>248</v>
      </c>
      <c r="BJ603" s="186" t="s">
        <v>248</v>
      </c>
      <c r="BK603" s="186" t="s">
        <v>248</v>
      </c>
      <c r="BL603" s="186" t="s">
        <v>248</v>
      </c>
      <c r="BM603" s="186" t="s">
        <v>248</v>
      </c>
      <c r="BN603" s="186" t="s">
        <v>248</v>
      </c>
      <c r="BO603" s="186" t="s">
        <v>248</v>
      </c>
      <c r="BP603" s="186" t="s">
        <v>248</v>
      </c>
      <c r="BQ603" s="186" t="s">
        <v>248</v>
      </c>
      <c r="BR603" s="186">
        <v>1</v>
      </c>
      <c r="BS603" s="186" t="s">
        <v>248</v>
      </c>
      <c r="BT603" s="186" t="s">
        <v>248</v>
      </c>
      <c r="BU603" s="186" t="s">
        <v>248</v>
      </c>
      <c r="BV603" s="186" t="s">
        <v>248</v>
      </c>
      <c r="BW603" s="186" t="s">
        <v>248</v>
      </c>
      <c r="BX603" s="186" t="s">
        <v>248</v>
      </c>
      <c r="BY603" s="186" t="s">
        <v>248</v>
      </c>
      <c r="BZ603" s="186" t="s">
        <v>248</v>
      </c>
      <c r="CA603" s="186">
        <v>1</v>
      </c>
      <c r="CB603" s="186" t="s">
        <v>248</v>
      </c>
      <c r="CC603" s="186">
        <v>2</v>
      </c>
      <c r="CD603" s="186">
        <v>2</v>
      </c>
      <c r="CE603" s="186" t="s">
        <v>248</v>
      </c>
      <c r="CF603" s="186" t="s">
        <v>248</v>
      </c>
      <c r="CG603" s="186">
        <v>1</v>
      </c>
      <c r="CH603" s="186" t="s">
        <v>248</v>
      </c>
      <c r="CI603" s="186" t="s">
        <v>248</v>
      </c>
      <c r="CJ603" s="186" t="s">
        <v>248</v>
      </c>
      <c r="CK603" s="186" t="s">
        <v>248</v>
      </c>
      <c r="CL603" s="186" t="s">
        <v>248</v>
      </c>
      <c r="CM603" s="186" t="s">
        <v>248</v>
      </c>
      <c r="CN603" s="186" t="s">
        <v>248</v>
      </c>
      <c r="CO603" s="186" t="s">
        <v>248</v>
      </c>
      <c r="CP603" s="186" t="s">
        <v>248</v>
      </c>
      <c r="CQ603" s="186" t="s">
        <v>248</v>
      </c>
      <c r="CR603" s="186" t="s">
        <v>248</v>
      </c>
      <c r="CS603" s="186" t="s">
        <v>248</v>
      </c>
      <c r="CT603" s="186" t="s">
        <v>248</v>
      </c>
      <c r="CU603" s="186" t="s">
        <v>248</v>
      </c>
      <c r="CV603" s="186" t="s">
        <v>248</v>
      </c>
      <c r="CW603" s="186">
        <v>1</v>
      </c>
      <c r="CX603" s="186" t="s">
        <v>248</v>
      </c>
      <c r="CY603" s="186" t="s">
        <v>248</v>
      </c>
      <c r="CZ603" s="186" t="s">
        <v>248</v>
      </c>
      <c r="DA603" s="186" t="s">
        <v>248</v>
      </c>
      <c r="DB603" s="186" t="s">
        <v>248</v>
      </c>
      <c r="DC603" s="186" t="s">
        <v>248</v>
      </c>
      <c r="DD603" s="186" t="s">
        <v>248</v>
      </c>
      <c r="DE603" s="186" t="s">
        <v>248</v>
      </c>
      <c r="DF603" s="186">
        <v>1</v>
      </c>
      <c r="DG603" s="186" t="s">
        <v>248</v>
      </c>
      <c r="DH603" s="186" t="s">
        <v>248</v>
      </c>
      <c r="DI603" s="186" t="s">
        <v>248</v>
      </c>
      <c r="DJ603" s="186" t="s">
        <v>248</v>
      </c>
      <c r="DK603" s="186" t="s">
        <v>248</v>
      </c>
      <c r="DL603" s="186" t="s">
        <v>248</v>
      </c>
      <c r="DM603" s="186" t="s">
        <v>248</v>
      </c>
      <c r="DN603" s="186" t="s">
        <v>248</v>
      </c>
      <c r="DO603" s="186" t="s">
        <v>248</v>
      </c>
      <c r="DP603" s="186" t="s">
        <v>248</v>
      </c>
      <c r="DQ603" s="186" t="s">
        <v>248</v>
      </c>
      <c r="DR603" s="186" t="s">
        <v>248</v>
      </c>
      <c r="DS603" s="186" t="s">
        <v>248</v>
      </c>
      <c r="DT603" s="186" t="s">
        <v>248</v>
      </c>
      <c r="DU603" s="186" t="s">
        <v>248</v>
      </c>
      <c r="DV603" s="186" t="s">
        <v>248</v>
      </c>
      <c r="DW603" s="186" t="s">
        <v>248</v>
      </c>
      <c r="DX603" s="186" t="s">
        <v>248</v>
      </c>
      <c r="DY603" s="186" t="s">
        <v>248</v>
      </c>
      <c r="DZ603" s="186" t="s">
        <v>248</v>
      </c>
      <c r="EA603" s="186" t="s">
        <v>248</v>
      </c>
      <c r="EB603" s="186" t="s">
        <v>248</v>
      </c>
      <c r="EC603" s="186" t="s">
        <v>248</v>
      </c>
      <c r="ED603" s="186" t="s">
        <v>248</v>
      </c>
      <c r="EE603" s="186" t="s">
        <v>248</v>
      </c>
      <c r="EF603" s="186" t="s">
        <v>248</v>
      </c>
      <c r="EG603" s="186" t="s">
        <v>248</v>
      </c>
      <c r="EH603" s="186" t="s">
        <v>248</v>
      </c>
      <c r="EI603" s="186" t="s">
        <v>248</v>
      </c>
      <c r="EJ603" s="186" t="s">
        <v>248</v>
      </c>
      <c r="EK603" s="186" t="s">
        <v>248</v>
      </c>
      <c r="EL603" s="184" t="s">
        <v>248</v>
      </c>
      <c r="EM603" s="184" t="s">
        <v>248</v>
      </c>
      <c r="EN603" s="184" t="s">
        <v>248</v>
      </c>
      <c r="EO603" s="186" t="s">
        <v>248</v>
      </c>
      <c r="EP603" s="186" t="s">
        <v>248</v>
      </c>
      <c r="EQ603" s="186" t="s">
        <v>248</v>
      </c>
      <c r="ER603" s="186" t="s">
        <v>248</v>
      </c>
      <c r="ES603" s="186" t="s">
        <v>248</v>
      </c>
      <c r="ET603" s="186" t="s">
        <v>248</v>
      </c>
      <c r="EU603" s="186" t="s">
        <v>248</v>
      </c>
      <c r="EV603" s="186" t="s">
        <v>248</v>
      </c>
      <c r="EW603" s="186" t="s">
        <v>248</v>
      </c>
      <c r="EX603" s="186" t="s">
        <v>248</v>
      </c>
      <c r="EY603" s="186" t="s">
        <v>248</v>
      </c>
      <c r="EZ603" s="186" t="s">
        <v>248</v>
      </c>
      <c r="FA603" s="186" t="s">
        <v>248</v>
      </c>
      <c r="FB603" s="186" t="s">
        <v>248</v>
      </c>
      <c r="FC603" s="186" t="s">
        <v>248</v>
      </c>
      <c r="FD603" s="186" t="s">
        <v>248</v>
      </c>
      <c r="FE603" s="186" t="s">
        <v>248</v>
      </c>
      <c r="FF603" s="186" t="s">
        <v>248</v>
      </c>
      <c r="FG603" s="186" t="s">
        <v>248</v>
      </c>
      <c r="FH603" s="186" t="s">
        <v>248</v>
      </c>
      <c r="FI603" s="186" t="s">
        <v>248</v>
      </c>
      <c r="FJ603" s="186" t="s">
        <v>248</v>
      </c>
      <c r="FK603" s="186" t="s">
        <v>248</v>
      </c>
      <c r="FL603" s="186" t="s">
        <v>248</v>
      </c>
      <c r="FM603" s="186" t="s">
        <v>248</v>
      </c>
      <c r="FN603" s="186" t="s">
        <v>248</v>
      </c>
      <c r="FO603" s="186" t="s">
        <v>248</v>
      </c>
      <c r="FP603" s="186" t="s">
        <v>248</v>
      </c>
      <c r="FQ603" s="187" t="s">
        <v>248</v>
      </c>
      <c r="FR603" s="187" t="s">
        <v>248</v>
      </c>
      <c r="FS603" s="186">
        <v>1</v>
      </c>
      <c r="FT603" s="186">
        <v>2</v>
      </c>
      <c r="FU603" s="186">
        <v>1</v>
      </c>
      <c r="FV603" s="186">
        <v>1</v>
      </c>
      <c r="FW603" s="186">
        <v>1</v>
      </c>
      <c r="FX603" s="186">
        <v>2</v>
      </c>
      <c r="FY603" s="186">
        <v>2</v>
      </c>
      <c r="FZ603" s="186">
        <v>2</v>
      </c>
      <c r="GA603" s="186" t="s">
        <v>248</v>
      </c>
      <c r="GB603" s="186" t="s">
        <v>248</v>
      </c>
      <c r="GC603" s="186">
        <v>2</v>
      </c>
      <c r="GD603" s="186">
        <v>1</v>
      </c>
      <c r="GE603" s="186" t="s">
        <v>248</v>
      </c>
      <c r="GF603" s="186" t="s">
        <v>248</v>
      </c>
      <c r="GG603" s="186" t="s">
        <v>248</v>
      </c>
      <c r="GH603" s="186" t="s">
        <v>248</v>
      </c>
      <c r="GI603" s="186" t="s">
        <v>248</v>
      </c>
      <c r="GJ603" s="186" t="s">
        <v>248</v>
      </c>
      <c r="GK603" s="186" t="s">
        <v>248</v>
      </c>
      <c r="GL603" s="186" t="s">
        <v>248</v>
      </c>
      <c r="GM603" s="186" t="s">
        <v>248</v>
      </c>
      <c r="GN603" s="186" t="s">
        <v>248</v>
      </c>
      <c r="GO603" s="186" t="s">
        <v>248</v>
      </c>
      <c r="GP603" s="186" t="s">
        <v>248</v>
      </c>
      <c r="GQ603" s="186" t="s">
        <v>248</v>
      </c>
      <c r="GR603" s="186" t="s">
        <v>248</v>
      </c>
      <c r="GS603" s="186" t="s">
        <v>248</v>
      </c>
      <c r="GT603" s="186" t="s">
        <v>248</v>
      </c>
      <c r="GU603" s="186" t="s">
        <v>248</v>
      </c>
      <c r="GV603" s="186" t="s">
        <v>248</v>
      </c>
      <c r="GW603" s="186" t="s">
        <v>248</v>
      </c>
      <c r="GX603" s="186" t="s">
        <v>248</v>
      </c>
      <c r="GY603" s="186" t="s">
        <v>248</v>
      </c>
      <c r="GZ603" s="261" t="s">
        <v>248</v>
      </c>
      <c r="HA603" s="261" t="s">
        <v>248</v>
      </c>
      <c r="HB603" s="188">
        <f>SUM(G603:GE603)</f>
        <v>39</v>
      </c>
    </row>
    <row r="604" spans="1:211" ht="24.9" customHeight="1" thickBot="1" x14ac:dyDescent="0.35">
      <c r="A604" s="108" t="str">
        <f>A603</f>
        <v>Prod.-Q-6</v>
      </c>
      <c r="B604" s="108" t="str">
        <f>B603</f>
        <v>Pracownik Produkcji</v>
      </c>
      <c r="C604" s="108">
        <f>C603</f>
        <v>0</v>
      </c>
      <c r="D604" s="108">
        <f>D603</f>
        <v>1889</v>
      </c>
      <c r="E604" s="395"/>
      <c r="F604" s="189" t="s">
        <v>375</v>
      </c>
      <c r="G604" s="192">
        <f>IF(INDEX(tab_MinKomp[Przepisy BHP / BHP Vorschriften],MATCH($B603,tab_MinKomp[[Stanowisko / Position ]:[Stanowisko / Position ]],0))="n/a","n/a",G603-INDEX(tab_MinKomp[Przepisy BHP / BHP Vorschriften],MATCH($B603,tab_MinKomp[[Stanowisko / Position ]:[Stanowisko / Position ]],0)))</f>
        <v>0</v>
      </c>
      <c r="H604" s="193">
        <f>IF(INDEX(tab_MinKomp[Przepisy PPOŻ / Brandschutzbestimmungen],MATCH($B603,tab_MinKomp[[Stanowisko / Position ]:[Stanowisko / Position ]],0))="n/a","n/a",H603-INDEX(tab_MinKomp[Przepisy PPOŻ / Brandschutzbestimmungen],MATCH($B603,tab_MinKomp[[Stanowisko / Position ]:[Stanowisko / Position ]],0)))</f>
        <v>0</v>
      </c>
      <c r="I604" s="193">
        <f>IF(INDEX(tab_MinKomp[Ryzyko zawodowe na stanowiskach pracyv/ Berufliche Risiken an Arbeitsstellen],MATCH($B603,tab_MinKomp[[Stanowisko / Position ]:[Stanowisko / Position ]],0))="n/a","n/a",I603-INDEX(tab_MinKomp[Ryzyko zawodowe na stanowiskach pracyv/ Berufliche Risiken an Arbeitsstellen],MATCH($B603,tab_MinKomp[[Stanowisko / Position ]:[Stanowisko / Position ]],0)))</f>
        <v>0</v>
      </c>
      <c r="J604" s="193">
        <f>IF(INDEX(tab_MinKomp[Gospodarka substancjami niebezpiecznymi / Gefahrstoffmanagement],MATCH($B603,tab_MinKomp[[Stanowisko / Position ]:[Stanowisko / Position ]],0))="n/a","n/a",J603-INDEX(tab_MinKomp[Gospodarka substancjami niebezpiecznymi / Gefahrstoffmanagement],MATCH($B603,tab_MinKomp[[Stanowisko / Position ]:[Stanowisko / Position ]],0)))</f>
        <v>0</v>
      </c>
      <c r="K604" s="193">
        <f>IF(INDEX(tab_MinKomp[Gospodarka odpadami / Abfallwirtschaft],MATCH($B603,tab_MinKomp[[Stanowisko / Position ]:[Stanowisko / Position ]],0))="n/a","n/a",K603-INDEX(tab_MinKomp[Gospodarka odpadami / Abfallwirtschaft],MATCH($B603,tab_MinKomp[[Stanowisko / Position ]:[Stanowisko / Position ]],0)))</f>
        <v>0</v>
      </c>
      <c r="L604" s="194" t="str">
        <f>IF(INDEX(tab_MinKomp[Przepisy kodeksu pracy / Bestimmungen des Arbeitsgesetzes],MATCH($B603,tab_MinKomp[[Stanowisko / Position ]:[Stanowisko / Position ]],0))="n/a","n/a",L603-INDEX(tab_MinKomp[Przepisy kodeksu pracy / Bestimmungen des Arbeitsgesetzes],MATCH($B603,tab_MinKomp[[Stanowisko / Position ]:[Stanowisko / Position ]],0)))</f>
        <v>n/a</v>
      </c>
      <c r="M604" s="195" t="str">
        <f>IF(INDEX(tab_MinKomp[Przepisy o ub.społ. ZUS  / Sozialversicherungsvorschriften],MATCH($B603,tab_MinKomp[[Stanowisko / Position ]:[Stanowisko / Position ]],0))="n/a","n/a",M603-INDEX(tab_MinKomp[Przepisy o ub.społ. ZUS  / Sozialversicherungsvorschriften],MATCH($B603,tab_MinKomp[[Stanowisko / Position ]:[Stanowisko / Position ]],0)))</f>
        <v>n/a</v>
      </c>
      <c r="N604" s="194" t="str">
        <f>IF(INDEX(tab_MinKomp[PRZEPISY O PDOF /persönlich Einkommensteuergesetz ],MATCH($B603,tab_MinKomp[[Stanowisko / Position ]:[Stanowisko / Position ]],0))="n/a","n/a",N603-INDEX(tab_MinKomp[PRZEPISY O PDOF /persönlich Einkommensteuergesetz ],MATCH($B603,tab_MinKomp[[Stanowisko / Position ]:[Stanowisko / Position ]],0)))</f>
        <v>n/a</v>
      </c>
      <c r="O604" s="194">
        <f>IF(INDEX(tab_MinKomp[Regulamin pracy / Arbeitsordnung],MATCH($B603,tab_MinKomp[[Stanowisko / Position ]:[Stanowisko / Position ]],0))="n/a","n/a",O603-INDEX(tab_MinKomp[Regulamin pracy / Arbeitsordnung],MATCH($B603,tab_MinKomp[[Stanowisko / Position ]:[Stanowisko / Position ]],0)))</f>
        <v>0</v>
      </c>
      <c r="P604" s="194">
        <f>IF(INDEX(tab_MinKomp[Regulamin wynagradzania / Vergütungsordnung],MATCH($B603,tab_MinKomp[[Stanowisko / Position ]:[Stanowisko / Position ]],0))="n/a","n/a",P603-INDEX(tab_MinKomp[Regulamin wynagradzania / Vergütungsordnung],MATCH($B603,tab_MinKomp[[Stanowisko / Position ]:[Stanowisko / Position ]],0)))</f>
        <v>0</v>
      </c>
      <c r="Q604" s="194" t="str">
        <f>IF(INDEX(tab_MinKomp[System R2PŁATNIK PRO: Płace / Lohnabrechnung],MATCH($B603,tab_MinKomp[[Stanowisko / Position ]:[Stanowisko / Position ]],0))="n/a","n/a",Q603-INDEX(tab_MinKomp[System R2PŁATNIK PRO: Płace / Lohnabrechnung],MATCH($B603,tab_MinKomp[[Stanowisko / Position ]:[Stanowisko / Position ]],0)))</f>
        <v>n/a</v>
      </c>
      <c r="R604" s="194" t="str">
        <f>IF(INDEX(tab_MinKomp[SystemR2PŁATNIK PRO: KADRY / Personaldaten],MATCH($B603,tab_MinKomp[[Stanowisko / Position ]:[Stanowisko / Position ]],0))="n/a","n/a",R603-INDEX(tab_MinKomp[SystemR2PŁATNIK PRO: KADRY / Personaldaten],MATCH($B603,tab_MinKomp[[Stanowisko / Position ]:[Stanowisko / Position ]],0)))</f>
        <v>n/a</v>
      </c>
      <c r="S604" s="194" t="str">
        <f>IF(INDEX(tab_MinKomp[SYSTEM R2PŁATNIK PRO: zarządzanie pracownikami / Arbeitsverwaltung],MATCH($B603,tab_MinKomp[[Stanowisko / Position ]:[Stanowisko / Position ]],0))="n/a","n/a",S603-INDEX(tab_MinKomp[SYSTEM R2PŁATNIK PRO: zarządzanie pracownikami / Arbeitsverwaltung],MATCH($B603,tab_MinKomp[[Stanowisko / Position ]:[Stanowisko / Position ]],0)))</f>
        <v>n/a</v>
      </c>
      <c r="T604" s="194" t="str">
        <f>IF(INDEX(tab_MinKomp[Doradztwo, wsparcie personalne / Personalberatung und Unterstützung],MATCH($B603,tab_MinKomp[[Stanowisko / Position ]:[Stanowisko / Position ]],0))="n/a","n/a",T603-INDEX(tab_MinKomp[Doradztwo, wsparcie personalne / Personalberatung und Unterstützung],MATCH($B603,tab_MinKomp[[Stanowisko / Position ]:[Stanowisko / Position ]],0)))</f>
        <v>n/a</v>
      </c>
      <c r="U604" s="194" t="str">
        <f>IF(INDEX(tab_MinKomp[Przepisy o podatku VAT / MwSt.- Gesetz],MATCH($B603,tab_MinKomp[[Stanowisko / Position ]:[Stanowisko / Position ]],0))="n/a","n/a",U603-INDEX(tab_MinKomp[Przepisy o podatku VAT / MwSt.- Gesetz],MATCH($B603,tab_MinKomp[[Stanowisko / Position ]:[Stanowisko / Position ]],0)))</f>
        <v>n/a</v>
      </c>
      <c r="V604" s="194" t="str">
        <f>IF(INDEX(tab_MinKomp[PrzepisyPDOP / geschäftlich Einkommensteuergesetz],MATCH($B603,tab_MinKomp[[Stanowisko / Position ]:[Stanowisko / Position ]],0))="n/a","n/a",V603-INDEX(tab_MinKomp[PrzepisyPDOP / geschäftlich Einkommensteuergesetz],MATCH($B603,tab_MinKomp[[Stanowisko / Position ]:[Stanowisko / Position ]],0)))</f>
        <v>n/a</v>
      </c>
      <c r="W604" s="194" t="str">
        <f>IF(INDEX(tab_MinKomp[System BAAN / FINANSE (FIBU)],MATCH($B603,tab_MinKomp[[Stanowisko / Position ]:[Stanowisko / Position ]],0))="n/a","n/a",W603-INDEX(tab_MinKomp[System BAAN / FINANSE (FIBU)],MATCH($B603,tab_MinKomp[[Stanowisko / Position ]:[Stanowisko / Position ]],0)))</f>
        <v>n/a</v>
      </c>
      <c r="X604" s="194" t="str">
        <f>IF(INDEX(tab_MinKomp[Systemy pomocnicze / Hilfssysteme(STOCKPROGRAM, KALK2000 etc.)],MATCH($B603,tab_MinKomp[[Stanowisko / Position ]:[Stanowisko / Position ]],0))="n/a","n/a",X603-INDEX(tab_MinKomp[Systemy pomocnicze / Hilfssysteme(STOCKPROGRAM, KALK2000 etc.)],MATCH($B603,tab_MinKomp[[Stanowisko / Position ]:[Stanowisko / Position ]],0)))</f>
        <v>n/a</v>
      </c>
      <c r="Y604" s="194" t="str">
        <f>IF(INDEX(tab_MinKomp[Polityka rachunkowości / Buchführungspolitik],MATCH($B603,tab_MinKomp[[Stanowisko / Position ]:[Stanowisko / Position ]],0))="n/a","n/a",Y603-INDEX(tab_MinKomp[Polityka rachunkowości / Buchführungspolitik],MATCH($B603,tab_MinKomp[[Stanowisko / Position ]:[Stanowisko / Position ]],0)))</f>
        <v>n/a</v>
      </c>
      <c r="Z604" s="194" t="str">
        <f>IF(INDEX(tab_MinKomp[Ustawa o rachunkowości / Rechnungslegungsgesetz],MATCH($B603,tab_MinKomp[[Stanowisko / Position ]:[Stanowisko / Position ]],0))="n/a","n/a",Z603-INDEX(tab_MinKomp[Ustawa o rachunkowości / Rechnungslegungsgesetz],MATCH($B603,tab_MinKomp[[Stanowisko / Position ]:[Stanowisko / Position ]],0)))</f>
        <v>n/a</v>
      </c>
      <c r="AA604" s="194" t="str">
        <f>IF(INDEX(tab_MinKomp[WORKFLOW - TS-100],MATCH($B603,tab_MinKomp[[Stanowisko / Position ]:[Stanowisko / Position ]],0))="n/a","n/a",AA603-INDEX(tab_MinKomp[WORKFLOW - TS-100],MATCH($B603,tab_MinKomp[[Stanowisko / Position ]:[Stanowisko / Position ]],0)))</f>
        <v>n/a</v>
      </c>
      <c r="AB604" s="194" t="str">
        <f>IF(INDEX(tab_MinKomp[WORKFLOW - SFMS],MATCH($B603,tab_MinKomp[[Stanowisko / Position ]:[Stanowisko / Position ]],0))="n/a","n/a",AB603-INDEX(tab_MinKomp[WORKFLOW - SFMS],MATCH($B603,tab_MinKomp[[Stanowisko / Position ]:[Stanowisko / Position ]],0)))</f>
        <v>n/a</v>
      </c>
      <c r="AC604" s="194" t="str">
        <f>IF(INDEX(tab_MinKomp[System ISO 9001:2015],MATCH($B603,tab_MinKomp[[Stanowisko / Position ]:[Stanowisko / Position ]],0))="n/a","n/a",AC603-INDEX(tab_MinKomp[System ISO 9001:2015],MATCH($B603,tab_MinKomp[[Stanowisko / Position ]:[Stanowisko / Position ]],0)))</f>
        <v>n/a</v>
      </c>
      <c r="AD604" s="194" t="str">
        <f>IF(INDEX(tab_MinKomp[System ISO 9001:2015],MATCH($B603,tab_MinKomp[[Stanowisko / Position ]:[Stanowisko / Position ]],0))="n/a","n/a",AD603-INDEX(tab_MinKomp[System ISO 9001:2015],MATCH($B603,tab_MinKomp[[Stanowisko / Position ]:[Stanowisko / Position ]],0)))</f>
        <v>n/a</v>
      </c>
      <c r="AE604" s="194" t="str">
        <f>IF(INDEX(tab_MinKomp[System ISO 9001:2015],MATCH($B603,tab_MinKomp[[Stanowisko / Position ]:[Stanowisko / Position ]],0))="n/a","n/a",AE603-INDEX(tab_MinKomp[System ISO 9001:2015],MATCH($B603,tab_MinKomp[[Stanowisko / Position ]:[Stanowisko / Position ]],0)))</f>
        <v>n/a</v>
      </c>
      <c r="AF604" s="194" t="str">
        <f>IF(INDEX(tab_MinKomp[System ISO 9001:2015],MATCH($B603,tab_MinKomp[[Stanowisko / Position ]:[Stanowisko / Position ]],0))="n/a","n/a",AF603-INDEX(tab_MinKomp[System ISO 9001:2015],MATCH($B603,tab_MinKomp[[Stanowisko / Position ]:[Stanowisko / Position ]],0)))</f>
        <v>n/a</v>
      </c>
      <c r="AG604" s="194" t="str">
        <f>IF(INDEX(tab_MinKomp[Wymagania VDA 6.3 Process / Forderungen],MATCH($B603,tab_MinKomp[[Stanowisko / Position ]:[Stanowisko / Position ]],0))="n/a","n/a",AG603-INDEX(tab_MinKomp[Wymagania VDA 6.3 Process / Forderungen],MATCH($B603,tab_MinKomp[[Stanowisko / Position ]:[Stanowisko / Position ]],0)))</f>
        <v>n/a</v>
      </c>
      <c r="AH604" s="194" t="str">
        <f>IF(INDEX(tab_MinKomp[Wymagania VDA 6.5 Product / Forderungen],MATCH($B603,tab_MinKomp[[Stanowisko / Position ]:[Stanowisko / Position ]],0))="n/a","n/a",AH603-INDEX(tab_MinKomp[Wymagania VDA 6.5 Product / Forderungen],MATCH($B603,tab_MinKomp[[Stanowisko / Position ]:[Stanowisko / Position ]],0)))</f>
        <v>n/a</v>
      </c>
      <c r="AI604" s="194" t="str">
        <f>IF(INDEX(tab_MinKomp[System ISO 9001:2015],MATCH($B603,tab_MinKomp[[Stanowisko / Position ]:[Stanowisko / Position ]],0))="n/a","n/a",AI603-INDEX(tab_MinKomp[System ISO 9001:2015],MATCH($B603,tab_MinKomp[[Stanowisko / Position ]:[Stanowisko / Position ]],0)))</f>
        <v>n/a</v>
      </c>
      <c r="AJ604" s="194" t="str">
        <f>IF(INDEX(tab_MinKomp[Auditor systemu ISO 17021:2018],MATCH($B603,tab_MinKomp[[Stanowisko / Position ]:[Stanowisko / Position ]],0))="n/a","n/a",AJ603-INDEX(tab_MinKomp[Auditor systemu ISO 17021:2018],MATCH($B603,tab_MinKomp[[Stanowisko / Position ]:[Stanowisko / Position ]],0)))</f>
        <v>n/a</v>
      </c>
      <c r="AK604" s="194" t="str">
        <f>IF(INDEX(tab_MinKomp[Pełnomocnik systemu / Systemvertreter],MATCH($B603,tab_MinKomp[[Stanowisko / Position ]:[Stanowisko / Position ]],0))="n/a","n/a",AK603-INDEX(tab_MinKomp[Pełnomocnik systemu / Systemvertreter],MATCH($B603,tab_MinKomp[[Stanowisko / Position ]:[Stanowisko / Position ]],0)))</f>
        <v>n/a</v>
      </c>
      <c r="AL604" s="194">
        <f>IF(INDEX(tab_MinKomp[Polityka Etyczna - Compliance],MATCH($B603,tab_MinKomp[[Stanowisko / Position ]:[Stanowisko / Position ]],0))="n/a","n/a",AL603-INDEX(tab_MinKomp[Polityka Etyczna - Compliance],MATCH($B603,tab_MinKomp[[Stanowisko / Position ]:[Stanowisko / Position ]],0)))</f>
        <v>0</v>
      </c>
      <c r="AM604" s="194" t="str">
        <f>IF(INDEX(tab_MinKomp[WDRAŻANIE NOWYCH PROJEKTÓW/ PROCEDURA CTM],MATCH($B603,tab_MinKomp[[Stanowisko / Position ]:[Stanowisko / Position ]],0))="n/a","n/a",AM603-INDEX(tab_MinKomp[WDRAŻANIE NOWYCH PROJEKTÓW/ PROCEDURA CTM],MATCH($B603,tab_MinKomp[[Stanowisko / Position ]:[Stanowisko / Position ]],0)))</f>
        <v>n/a</v>
      </c>
      <c r="AN604" s="194" t="str">
        <f>IF(INDEX(tab_MinKomp[KAMIENIE MILOWE MSL/PIFF],MATCH($B603,tab_MinKomp[[Stanowisko / Position ]:[Stanowisko / Position ]],0))="n/a","n/a",AN603-INDEX(tab_MinKomp[KAMIENIE MILOWE MSL/PIFF],MATCH($B603,tab_MinKomp[[Stanowisko / Position ]:[Stanowisko / Position ]],0)))</f>
        <v>n/a</v>
      </c>
      <c r="AO604" s="194">
        <f>IF(INDEX(tab_MinKomp[CP],MATCH($B603,tab_MinKomp[[Stanowisko / Position ]:[Stanowisko / Position ]],0))="n/a","n/a",AO603-INDEX(tab_MinKomp[CP],MATCH($B603,tab_MinKomp[[Stanowisko / Position ]:[Stanowisko / Position ]],0)))</f>
        <v>0</v>
      </c>
      <c r="AP604" s="194" t="str">
        <f>IF(INDEX(tab_MinKomp[FMEA],MATCH($B603,tab_MinKomp[[Stanowisko / Position ]:[Stanowisko / Position ]],0))="n/a","n/a",AP603-INDEX(tab_MinKomp[FMEA],MATCH($B603,tab_MinKomp[[Stanowisko / Position ]:[Stanowisko / Position ]],0)))</f>
        <v>n/a</v>
      </c>
      <c r="AQ604" s="194">
        <f>IF(INDEX(tab_MinKomp[CP],MATCH($B603,tab_MinKomp[[Stanowisko / Position ]:[Stanowisko / Position ]],0))="n/a","n/a",AQ603-INDEX(tab_MinKomp[CP],MATCH($B603,tab_MinKomp[[Stanowisko / Position ]:[Stanowisko / Position ]],0)))</f>
        <v>0</v>
      </c>
      <c r="AR604" s="194" t="str">
        <f>IF(INDEX(tab_MinKomp[APQP],MATCH($B603,tab_MinKomp[[Stanowisko / Position ]:[Stanowisko / Position ]],0))="n/a","n/a",AR603-INDEX(tab_MinKomp[APQP],MATCH($B603,tab_MinKomp[[Stanowisko / Position ]:[Stanowisko / Position ]],0)))</f>
        <v>n/a</v>
      </c>
      <c r="AS604" s="194" t="str">
        <f>IF(INDEX(tab_MinKomp[MSA],MATCH($B603,tab_MinKomp[[Stanowisko / Position ]:[Stanowisko / Position ]],0))="n/a","n/a",AS603-INDEX(tab_MinKomp[MSA],MATCH($B603,tab_MinKomp[[Stanowisko / Position ]:[Stanowisko / Position ]],0)))</f>
        <v>n/a</v>
      </c>
      <c r="AT604" s="194" t="str">
        <f>IF(INDEX(tab_MinKomp[SPC],MATCH($B603,tab_MinKomp[[Stanowisko / Position ]:[Stanowisko / Position ]],0))="n/a","n/a",AT603-INDEX(tab_MinKomp[SPC],MATCH($B603,tab_MinKomp[[Stanowisko / Position ]:[Stanowisko / Position ]],0)))</f>
        <v>n/a</v>
      </c>
      <c r="AU604" s="194" t="str">
        <f>IF(INDEX(tab_MinKomp[CSR (SPECYFICZNE WYMAGANIA KLIENTA)],MATCH($B603,tab_MinKomp[[Stanowisko / Position ]:[Stanowisko / Position ]],0))="n/a","n/a",AU603-INDEX(tab_MinKomp[CSR (SPECYFICZNE WYMAGANIA KLIENTA)],MATCH($B603,tab_MinKomp[[Stanowisko / Position ]:[Stanowisko / Position ]],0)))</f>
        <v>n/a</v>
      </c>
      <c r="AV604" s="194">
        <f>IF(INDEX(tab_MinKomp[5S],MATCH($B603,tab_MinKomp[[Stanowisko / Position ]:[Stanowisko / Position ]],0))="n/a","n/a",AV603-INDEX(tab_MinKomp[5S],MATCH($B603,tab_MinKomp[[Stanowisko / Position ]:[Stanowisko / Position ]],0)))</f>
        <v>0</v>
      </c>
      <c r="AW604" s="194">
        <f>IF(INDEX(tab_MinKomp[CP],MATCH($B603,tab_MinKomp[[Stanowisko / Position ]:[Stanowisko / Position ]],0))="n/a","n/a",AW603-INDEX(tab_MinKomp[CP],MATCH($B603,tab_MinKomp[[Stanowisko / Position ]:[Stanowisko / Position ]],0)))</f>
        <v>0</v>
      </c>
      <c r="AX604" s="194" t="str">
        <f>IF(INDEX(tab_MinKomp[5R],MATCH($B603,tab_MinKomp[[Stanowisko / Position ]:[Stanowisko / Position ]],0))="n/a","n/a",AX603-INDEX(tab_MinKomp[5R],MATCH($B603,tab_MinKomp[[Stanowisko / Position ]:[Stanowisko / Position ]],0)))</f>
        <v>n/a</v>
      </c>
      <c r="AY604" s="194" t="str">
        <f>IF(INDEX(tab_MinKomp[Six Sigma],MATCH($B603,tab_MinKomp[[Stanowisko / Position ]:[Stanowisko / Position ]],0))="n/a","n/a",AY603-INDEX(tab_MinKomp[Six Sigma],MATCH($B603,tab_MinKomp[[Stanowisko / Position ]:[Stanowisko / Position ]],0)))</f>
        <v>n/a</v>
      </c>
      <c r="AZ604" s="194" t="str">
        <f>IF(INDEX(tab_MinKomp[System BAAN / Distribution &amp; Supply Chain],MATCH($B603,tab_MinKomp[[Stanowisko / Position ]:[Stanowisko / Position ]],0))="n/a","n/a",AZ603-INDEX(tab_MinKomp[System BAAN / Distribution &amp; Supply Chain],MATCH($B603,tab_MinKomp[[Stanowisko / Position ]:[Stanowisko / Position ]],0)))</f>
        <v>n/a</v>
      </c>
      <c r="BA604" s="194" t="str">
        <f>IF(INDEX(tab_MinKomp[Gospodarka magazynowa / Lagerverwaltung],MATCH($B603,tab_MinKomp[[Stanowisko / Position ]:[Stanowisko / Position ]],0))="n/a","n/a",BA603-INDEX(tab_MinKomp[Gospodarka magazynowa / Lagerverwaltung],MATCH($B603,tab_MinKomp[[Stanowisko / Position ]:[Stanowisko / Position ]],0)))</f>
        <v>n/a</v>
      </c>
      <c r="BB604" s="194" t="str">
        <f>IF(INDEX(tab_MinKomp[Inwentaryzacja - organizacja i przebieg / Inventurprozess],MATCH($B603,tab_MinKomp[[Stanowisko / Position ]:[Stanowisko / Position ]],0))="n/a","n/a",BB603-INDEX(tab_MinKomp[Inwentaryzacja - organizacja i przebieg / Inventurprozess],MATCH($B603,tab_MinKomp[[Stanowisko / Position ]:[Stanowisko / Position ]],0)))</f>
        <v>n/a</v>
      </c>
      <c r="BC604" s="194" t="str">
        <f>IF(INDEX(tab_MinKomp[Organizacja dostaw / Versorgungsorganisation],MATCH($B603,tab_MinKomp[[Stanowisko / Position ]:[Stanowisko / Position ]],0))="n/a","n/a",BC603-INDEX(tab_MinKomp[Organizacja dostaw / Versorgungsorganisation],MATCH($B603,tab_MinKomp[[Stanowisko / Position ]:[Stanowisko / Position ]],0)))</f>
        <v>n/a</v>
      </c>
      <c r="BD604" s="194" t="str">
        <f>IF(INDEX(tab_MinKomp[Organizacja wysyłek / Organisation von Lieferungen],MATCH($B603,tab_MinKomp[[Stanowisko / Position ]:[Stanowisko / Position ]],0))="n/a","n/a",BD603-INDEX(tab_MinKomp[Organizacja wysyłek / Organisation von Lieferungen],MATCH($B603,tab_MinKomp[[Stanowisko / Position ]:[Stanowisko / Position ]],0)))</f>
        <v>n/a</v>
      </c>
      <c r="BE604" s="194" t="str">
        <f>IF(INDEX(tab_MinKomp[Analiza magazynowa - Program Polen.mdb / Inventuranalyse],MATCH($B603,tab_MinKomp[[Stanowisko / Position ]:[Stanowisko / Position ]],0))="n/a","n/a",BE603-INDEX(tab_MinKomp[Analiza magazynowa - Program Polen.mdb / Inventuranalyse],MATCH($B603,tab_MinKomp[[Stanowisko / Position ]:[Stanowisko / Position ]],0)))</f>
        <v>n/a</v>
      </c>
      <c r="BF604" s="190" t="str">
        <f>IF(INDEX(tab_MinKomp[MMOG (Materials Management Operations Guidelines)],MATCH($B603,tab_MinKomp[[Stanowisko / Position ]:[Stanowisko / Position ]],0))="n/a","n/a",BF603-INDEX(tab_MinKomp[MMOG (Materials Management Operations Guidelines)],MATCH($B603,tab_MinKomp[[Stanowisko / Position ]:[Stanowisko / Position ]],0)))</f>
        <v>n/a</v>
      </c>
      <c r="BG604" s="190" t="str">
        <f>IF(INDEX(tab_MinKomp[GPP],MATCH($B603,tab_MinKomp[[Stanowisko / Position ]:[Stanowisko / Position ]],0))="n/a","n/a",BG603-INDEX(tab_MinKomp[GPP],MATCH($B603,tab_MinKomp[[Stanowisko / Position ]:[Stanowisko / Position ]],0)))</f>
        <v>n/a</v>
      </c>
      <c r="BH604" s="190" t="str">
        <f>IF(INDEX(tab_MinKomp[AIAG (Automotive Industry Action Group)],MATCH($B603,tab_MinKomp[[Stanowisko / Position ]:[Stanowisko / Position ]],0))="n/a","n/a",BH603-INDEX(tab_MinKomp[AIAG (Automotive Industry Action Group)],MATCH($B603,tab_MinKomp[[Stanowisko / Position ]:[Stanowisko / Position ]],0)))</f>
        <v>n/a</v>
      </c>
      <c r="BI604" s="190" t="str">
        <f>IF(INDEX(tab_MinKomp[Super-G disputes],MATCH($B603,tab_MinKomp[[Stanowisko / Position ]:[Stanowisko / Position ]],0))="n/a","n/a",BI603-INDEX(tab_MinKomp[Super-G disputes],MATCH($B603,tab_MinKomp[[Stanowisko / Position ]:[Stanowisko / Position ]],0)))</f>
        <v>n/a</v>
      </c>
      <c r="BJ604" s="190" t="str">
        <f>IF(INDEX(tab_MinKomp[CMMS3/eDDL (Direct Data Link)],MATCH($B603,tab_MinKomp[[Stanowisko / Position ]:[Stanowisko / Position ]],0))="n/a","n/a",BJ603-INDEX(tab_MinKomp[CMMS3/eDDL (Direct Data Link)],MATCH($B603,tab_MinKomp[[Stanowisko / Position ]:[Stanowisko / Position ]],0)))</f>
        <v>n/a</v>
      </c>
      <c r="BK604" s="190" t="str">
        <f>IF(INDEX(tab_MinKomp[MP&amp;L (Material Planning and Logistics)],MATCH($B603,tab_MinKomp[[Stanowisko / Position ]:[Stanowisko / Position ]],0))="n/a","n/a",BK603-INDEX(tab_MinKomp[MP&amp;L (Material Planning and Logistics)],MATCH($B603,tab_MinKomp[[Stanowisko / Position ]:[Stanowisko / Position ]],0)))</f>
        <v>n/a</v>
      </c>
      <c r="BL604" s="190" t="str">
        <f>IF(INDEX(tab_MinKomp[Supplier delivery rating],MATCH($B603,tab_MinKomp[[Stanowisko / Position ]:[Stanowisko / Position ]],0))="n/a","n/a",BL603-INDEX(tab_MinKomp[Supplier delivery rating],MATCH($B603,tab_MinKomp[[Stanowisko / Position ]:[Stanowisko / Position ]],0)))</f>
        <v>n/a</v>
      </c>
      <c r="BM604" s="194" t="str">
        <f>IF(INDEX(tab_MinKomp[Planowanie produkcji / Produktionsplanung],MATCH($B603,tab_MinKomp[[Stanowisko / Position ]:[Stanowisko / Position ]],0))="n/a","n/a",BM603-INDEX(tab_MinKomp[Planowanie produkcji / Produktionsplanung],MATCH($B603,tab_MinKomp[[Stanowisko / Position ]:[Stanowisko / Position ]],0)))</f>
        <v>n/a</v>
      </c>
      <c r="BN604" s="194" t="str">
        <f>IF(INDEX(tab_MinKomp[Obsługa maszyn KVT / KVT Maschinenbedienung],MATCH($B603,tab_MinKomp[[Stanowisko / Position ]:[Stanowisko / Position ]],0))="n/a","n/a",BN603-INDEX(tab_MinKomp[Obsługa maszyn KVT / KVT Maschinenbedienung],MATCH($B603,tab_MinKomp[[Stanowisko / Position ]:[Stanowisko / Position ]],0)))</f>
        <v>n/a</v>
      </c>
      <c r="BO604" s="194" t="str">
        <f>IF(INDEX(tab_MinKomp[Obsługa maszyn KVT / KVT Maschinenbedienung],MATCH($B603,tab_MinKomp[[Stanowisko / Position ]:[Stanowisko / Position ]],0))="n/a","n/a",BO603-INDEX(tab_MinKomp[Obsługa maszyn KVT / KVT Maschinenbedienung],MATCH($B603,tab_MinKomp[[Stanowisko / Position ]:[Stanowisko / Position ]],0)))</f>
        <v>n/a</v>
      </c>
      <c r="BP604" s="194" t="str">
        <f>IF(INDEX(tab_MinKomp[Obsługa maszyn Piovan / Piovan Maschinenbedienung],MATCH($B603,tab_MinKomp[[Stanowisko / Position ]:[Stanowisko / Position ]],0))="n/a","n/a",BP603-INDEX(tab_MinKomp[Obsługa maszyn Piovan / Piovan Maschinenbedienung],MATCH($B603,tab_MinKomp[[Stanowisko / Position ]:[Stanowisko / Position ]],0)))</f>
        <v>n/a</v>
      </c>
      <c r="BQ604" s="194" t="str">
        <f>IF(INDEX(tab_MinKomp[Obsługa maszyn Piovan / Piovan Maschinenbedienung],MATCH($B603,tab_MinKomp[[Stanowisko / Position ]:[Stanowisko / Position ]],0))="n/a","n/a",BQ603-INDEX(tab_MinKomp[Obsługa maszyn Piovan / Piovan Maschinenbedienung],MATCH($B603,tab_MinKomp[[Stanowisko / Position ]:[Stanowisko / Position ]],0)))</f>
        <v>n/a</v>
      </c>
      <c r="BR604" s="194">
        <f>IF(INDEX(tab_MinKomp[Eliminacja awarii / Beseitigung von Ausfällen],MATCH($B603,tab_MinKomp[[Stanowisko / Position ]:[Stanowisko / Position ]],0))="n/a","n/a",BR603-INDEX(tab_MinKomp[Eliminacja awarii / Beseitigung von Ausfällen],MATCH($B603,tab_MinKomp[[Stanowisko / Position ]:[Stanowisko / Position ]],0)))</f>
        <v>0</v>
      </c>
      <c r="BS604" s="194" t="str">
        <f>IF(INDEX(tab_MinKomp[Obsługa maszyn Piovan / Piovan Maschinenbedienung],MATCH($B603,tab_MinKomp[[Stanowisko / Position ]:[Stanowisko / Position ]],0))="n/a","n/a",BS603-INDEX(tab_MinKomp[Obsługa maszyn Piovan / Piovan Maschinenbedienung],MATCH($B603,tab_MinKomp[[Stanowisko / Position ]:[Stanowisko / Position ]],0)))</f>
        <v>n/a</v>
      </c>
      <c r="BT604" s="194" t="str">
        <f>IF(INDEX(tab_MinKomp[Obsługa maszyn Piovan / Piovan Maschinenbedienung],MATCH($B603,tab_MinKomp[[Stanowisko / Position ]:[Stanowisko / Position ]],0))="n/a","n/a",BT603-INDEX(tab_MinKomp[Obsługa maszyn Piovan / Piovan Maschinenbedienung],MATCH($B603,tab_MinKomp[[Stanowisko / Position ]:[Stanowisko / Position ]],0)))</f>
        <v>n/a</v>
      </c>
      <c r="BU604" s="194" t="str">
        <f>IF(INDEX(tab_MinKomp[Obsługa maszyn Piovan / Piovan Maschinenbedienung],MATCH($B603,tab_MinKomp[[Stanowisko / Position ]:[Stanowisko / Position ]],0))="n/a","n/a",BU603-INDEX(tab_MinKomp[Obsługa maszyn Piovan / Piovan Maschinenbedienung],MATCH($B603,tab_MinKomp[[Stanowisko / Position ]:[Stanowisko / Position ]],0)))</f>
        <v>n/a</v>
      </c>
      <c r="BV604" s="194" t="str">
        <f>IF(INDEX(tab_MinKomp[Obsługa maszyn Piovan / Piovan Maschinenbedienung],MATCH($B603,tab_MinKomp[[Stanowisko / Position ]:[Stanowisko / Position ]],0))="n/a","n/a",BV603-INDEX(tab_MinKomp[Obsługa maszyn Piovan / Piovan Maschinenbedienung],MATCH($B603,tab_MinKomp[[Stanowisko / Position ]:[Stanowisko / Position ]],0)))</f>
        <v>n/a</v>
      </c>
      <c r="BW604" s="194" t="str">
        <f>IF(INDEX(tab_MinKomp[Obsługa maszyn Piovan / Piovan Maschinenbedienung],MATCH($B603,tab_MinKomp[[Stanowisko / Position ]:[Stanowisko / Position ]],0))="n/a","n/a",BW603-INDEX(tab_MinKomp[Obsługa maszyn Piovan / Piovan Maschinenbedienung],MATCH($B603,tab_MinKomp[[Stanowisko / Position ]:[Stanowisko / Position ]],0)))</f>
        <v>n/a</v>
      </c>
      <c r="BX604" s="194" t="str">
        <f>IF(INDEX(tab_MinKomp[Obsługa maszyn Piovan / Piovan Maschinenbedienung],MATCH($B603,tab_MinKomp[[Stanowisko / Position ]:[Stanowisko / Position ]],0))="n/a","n/a",BX603-INDEX(tab_MinKomp[Obsługa maszyn Piovan / Piovan Maschinenbedienung],MATCH($B603,tab_MinKomp[[Stanowisko / Position ]:[Stanowisko / Position ]],0)))</f>
        <v>n/a</v>
      </c>
      <c r="BY604" s="194" t="str">
        <f>IF(INDEX(tab_MinKomp[Obsługa maszyn Engel / Engel Maschinenbedienung],MATCH($B603,tab_MinKomp[[Stanowisko / Position ]:[Stanowisko / Position ]],0))="n/a","n/a",BY603-INDEX(tab_MinKomp[Obsługa maszyn Engel / Engel Maschinenbedienung],MATCH($B603,tab_MinKomp[[Stanowisko / Position ]:[Stanowisko / Position ]],0)))</f>
        <v>n/a</v>
      </c>
      <c r="BZ604" s="194" t="str">
        <f>IF(INDEX(tab_MinKomp[Obsługa maszyn KVT / KVT Maschinenbedienung],MATCH($B603,tab_MinKomp[[Stanowisko / Position ]:[Stanowisko / Position ]],0))="n/a","n/a",BZ603-INDEX(tab_MinKomp[Obsługa maszyn KVT / KVT Maschinenbedienung],MATCH($B603,tab_MinKomp[[Stanowisko / Position ]:[Stanowisko / Position ]],0)))</f>
        <v>n/a</v>
      </c>
      <c r="CA604" s="194">
        <f>IF(INDEX(tab_MinKomp[Eliminacja awarii / Beseitigung von Ausfällen],MATCH($B603,tab_MinKomp[[Stanowisko / Position ]:[Stanowisko / Position ]],0))="n/a","n/a",CA603-INDEX(tab_MinKomp[Eliminacja awarii / Beseitigung von Ausfällen],MATCH($B603,tab_MinKomp[[Stanowisko / Position ]:[Stanowisko / Position ]],0)))</f>
        <v>0</v>
      </c>
      <c r="CB604" s="194" t="str">
        <f>IF(INDEX(tab_MinKomp[Obsługa maszyn ASL / ASL Maschinenbedienung],MATCH($B603,tab_MinKomp[[Stanowisko / Position ]:[Stanowisko / Position ]],0))="n/a","n/a",CB603-INDEX(tab_MinKomp[Obsługa maszyn ASL / ASL Maschinenbedienung],MATCH($B603,tab_MinKomp[[Stanowisko / Position ]:[Stanowisko / Position ]],0)))</f>
        <v>n/a</v>
      </c>
      <c r="CC604" s="194">
        <f>IF(INDEX(tab_MinKomp[Obsługa maszyn Novapax / Novapax Maschinenbedienung],MATCH($B603,tab_MinKomp[[Stanowisko / Position ]:[Stanowisko / Position ]],0))="n/a","n/a",CC603-INDEX(tab_MinKomp[Obsługa maszyn Novapax / Novapax Maschinenbedienung],MATCH($B603,tab_MinKomp[[Stanowisko / Position ]:[Stanowisko / Position ]],0)))</f>
        <v>0</v>
      </c>
      <c r="CD604" s="194">
        <f>IF(INDEX(tab_MinKomp[Obsługa maszyn Novapax / Novapax Maschinenbedienung],MATCH($B603,tab_MinKomp[[Stanowisko / Position ]:[Stanowisko / Position ]],0))="n/a","n/a",CD603-INDEX(tab_MinKomp[Obsługa maszyn Novapax / Novapax Maschinenbedienung],MATCH($B603,tab_MinKomp[[Stanowisko / Position ]:[Stanowisko / Position ]],0)))</f>
        <v>0</v>
      </c>
      <c r="CE604" s="194" t="str">
        <f>IF(INDEX(tab_MinKomp[Obsługa maszyn Piovan / Piovan Maschinenbedienung],MATCH($B603,tab_MinKomp[[Stanowisko / Position ]:[Stanowisko / Position ]],0))="n/a","n/a",CE603-INDEX(tab_MinKomp[Obsługa maszyn Piovan / Piovan Maschinenbedienung],MATCH($B603,tab_MinKomp[[Stanowisko / Position ]:[Stanowisko / Position ]],0)))</f>
        <v>n/a</v>
      </c>
      <c r="CF604" s="194" t="str">
        <f>IF(INDEX(tab_MinKomp[Obsługa maszyn Piovan / Piovan Maschinenbedienung],MATCH($B603,tab_MinKomp[[Stanowisko / Position ]:[Stanowisko / Position ]],0))="n/a","n/a",CF603-INDEX(tab_MinKomp[Obsługa maszyn Piovan / Piovan Maschinenbedienung],MATCH($B603,tab_MinKomp[[Stanowisko / Position ]:[Stanowisko / Position ]],0)))</f>
        <v>n/a</v>
      </c>
      <c r="CG604" s="194">
        <f>IF(INDEX(tab_MinKomp[Eliminacja awarii / Beseitigung von Ausfällen],MATCH($B603,tab_MinKomp[[Stanowisko / Position ]:[Stanowisko / Position ]],0))="n/a","n/a",CG603-INDEX(tab_MinKomp[Eliminacja awarii / Beseitigung von Ausfällen],MATCH($B603,tab_MinKomp[[Stanowisko / Position ]:[Stanowisko / Position ]],0)))</f>
        <v>0</v>
      </c>
      <c r="CH604" s="194" t="str">
        <f>IF(INDEX(tab_MinKomp[Wymagania VDA 6.5 Product / Forderungen],MATCH($B603,tab_MinKomp[[Stanowisko / Position ]:[Stanowisko / Position ]],0))="n/a","n/a",CH603-INDEX(tab_MinKomp[Wymagania VDA 6.5 Product / Forderungen],MATCH($B603,tab_MinKomp[[Stanowisko / Position ]:[Stanowisko / Position ]],0)))</f>
        <v>n/a</v>
      </c>
      <c r="CI604" s="194" t="str">
        <f>IF(INDEX(tab_MinKomp[Wymagania VDA 6.5 Product / Forderungen],MATCH($B603,tab_MinKomp[[Stanowisko / Position ]:[Stanowisko / Position ]],0))="n/a","n/a",CI603-INDEX(tab_MinKomp[Wymagania VDA 6.5 Product / Forderungen],MATCH($B603,tab_MinKomp[[Stanowisko / Position ]:[Stanowisko / Position ]],0)))</f>
        <v>n/a</v>
      </c>
      <c r="CJ604" s="194" t="str">
        <f>IF(INDEX(tab_MinKomp[Wymagania VDA 6.5 Product / Forderungen],MATCH($B603,tab_MinKomp[[Stanowisko / Position ]:[Stanowisko / Position ]],0))="n/a","n/a",CJ603-INDEX(tab_MinKomp[Wymagania VDA 6.5 Product / Forderungen],MATCH($B603,tab_MinKomp[[Stanowisko / Position ]:[Stanowisko / Position ]],0)))</f>
        <v>n/a</v>
      </c>
      <c r="CK604" s="194" t="str">
        <f>IF(INDEX(tab_MinKomp[Wymagania VDA 6.5 Product / Forderungen],MATCH($B603,tab_MinKomp[[Stanowisko / Position ]:[Stanowisko / Position ]],0))="n/a","n/a",CK603-INDEX(tab_MinKomp[Wymagania VDA 6.5 Product / Forderungen],MATCH($B603,tab_MinKomp[[Stanowisko / Position ]:[Stanowisko / Position ]],0)))</f>
        <v>n/a</v>
      </c>
      <c r="CL604" s="194" t="str">
        <f>IF(INDEX(tab_MinKomp[Wymagania VDA 6.5 Product / Forderungen],MATCH($B603,tab_MinKomp[[Stanowisko / Position ]:[Stanowisko / Position ]],0))="n/a","n/a",CL603-INDEX(tab_MinKomp[Wymagania VDA 6.5 Product / Forderungen],MATCH($B603,tab_MinKomp[[Stanowisko / Position ]:[Stanowisko / Position ]],0)))</f>
        <v>n/a</v>
      </c>
      <c r="CM604" s="194" t="str">
        <f>IF(INDEX(tab_MinKomp[Informatyka ogólna (techniczne i systemowe) / Allgemeine IT (Technik und System)],MATCH($B603,tab_MinKomp[[Stanowisko / Position ]:[Stanowisko / Position ]],0))="n/a","n/a",CM603-INDEX(tab_MinKomp[Informatyka ogólna (techniczne i systemowe) / Allgemeine IT (Technik und System)],MATCH($B603,tab_MinKomp[[Stanowisko / Position ]:[Stanowisko / Position ]],0)))</f>
        <v>n/a</v>
      </c>
      <c r="CN604" s="194" t="str">
        <f>IF(INDEX(tab_MinKomp[Sieci komputerowe / Computernetzwerke],MATCH($B603,tab_MinKomp[[Stanowisko / Position ]:[Stanowisko / Position ]],0))="n/a","n/a",CN603-INDEX(tab_MinKomp[Sieci komputerowe / Computernetzwerke],MATCH($B603,tab_MinKomp[[Stanowisko / Position ]:[Stanowisko / Position ]],0)))</f>
        <v>n/a</v>
      </c>
      <c r="CO604" s="194" t="str">
        <f>IF(INDEX(tab_MinKomp[Hardware (komputery PC, drukarki biurowe i etykietowe, telefonia stacjonarna i mobilna) (PC, Drucker, Telefpne, Handys)],MATCH($B603,tab_MinKomp[[Stanowisko / Position ]:[Stanowisko / Position ]],0))="n/a","n/a",CO603-INDEX(tab_MinKomp[Hardware (komputery PC, drukarki biurowe i etykietowe, telefonia stacjonarna i mobilna) (PC, Drucker, Telefpne, Handys)],MATCH($B603,tab_MinKomp[[Stanowisko / Position ]:[Stanowisko / Position ]],0)))</f>
        <v>n/a</v>
      </c>
      <c r="CP604" s="194" t="str">
        <f>IF(INDEX(tab_MinKomp[Software &amp; Systems (MS Office, MS Remote Desktop)],MATCH($B603,tab_MinKomp[[Stanowisko / Position ]:[Stanowisko / Position ]],0))="n/a","n/a",CP603-INDEX(tab_MinKomp[Software &amp; Systems (MS Office, MS Remote Desktop)],MATCH($B603,tab_MinKomp[[Stanowisko / Position ]:[Stanowisko / Position ]],0)))</f>
        <v>n/a</v>
      </c>
      <c r="CQ604" s="194" t="str">
        <f>IF(INDEX(tab_MinKomp[Programowanie obiektowe (PHP) / Objektprogrammierung],MATCH($B603,tab_MinKomp[[Stanowisko / Position ]:[Stanowisko / Position ]],0))="n/a","n/a",CQ603-INDEX(tab_MinKomp[Programowanie obiektowe (PHP) / Objektprogrammierung],MATCH($B603,tab_MinKomp[[Stanowisko / Position ]:[Stanowisko / Position ]],0)))</f>
        <v>n/a</v>
      </c>
      <c r="CR604" s="194" t="str">
        <f>IF(INDEX(tab_MinKomp[Scrum],MATCH($B603,tab_MinKomp[[Stanowisko / Position ]:[Stanowisko / Position ]],0))="n/a","n/a",CR603-INDEX(tab_MinKomp[Scrum],MATCH($B603,tab_MinKomp[[Stanowisko / Position ]:[Stanowisko / Position ]],0)))</f>
        <v>n/a</v>
      </c>
      <c r="CS604" s="194" t="str">
        <f>IF(INDEX(tab_MinKomp[SQL (MySQL)],MATCH($B603,tab_MinKomp[[Stanowisko / Position ]:[Stanowisko / Position ]],0))="n/a","n/a",CS603-INDEX(tab_MinKomp[SQL (MySQL)],MATCH($B603,tab_MinKomp[[Stanowisko / Position ]:[Stanowisko / Position ]],0)))</f>
        <v>n/a</v>
      </c>
      <c r="CT604" s="194" t="str">
        <f>IF(INDEX(tab_MinKomp[Javascript],MATCH($B603,tab_MinKomp[[Stanowisko / Position ]:[Stanowisko / Position ]],0))="n/a","n/a",CT603-INDEX(tab_MinKomp[Javascript],MATCH($B603,tab_MinKomp[[Stanowisko / Position ]:[Stanowisko / Position ]],0)))</f>
        <v>n/a</v>
      </c>
      <c r="CU604" s="194" t="str">
        <f>IF(INDEX(tab_MinKomp[Joomla],MATCH($B603,tab_MinKomp[[Stanowisko / Position ]:[Stanowisko / Position ]],0))="n/a","n/a",CU603-INDEX(tab_MinKomp[Joomla],MATCH($B603,tab_MinKomp[[Stanowisko / Position ]:[Stanowisko / Position ]],0)))</f>
        <v>n/a</v>
      </c>
      <c r="CV604" s="194" t="str">
        <f>IF(INDEX(tab_MinKomp[Bash],MATCH($B603,tab_MinKomp[[Stanowisko / Position ]:[Stanowisko / Position ]],0))="n/a","n/a",CV603-INDEX(tab_MinKomp[Bash],MATCH($B603,tab_MinKomp[[Stanowisko / Position ]:[Stanowisko / Position ]],0)))</f>
        <v>n/a</v>
      </c>
      <c r="CW604" s="194">
        <f>IF(INDEX(tab_MinKomp[Systemy MES (HYDRA / SFMS)],MATCH($B603,tab_MinKomp[[Stanowisko / Position ]:[Stanowisko / Position ]],0))="n/a","n/a",CW603-INDEX(tab_MinKomp[Systemy MES (HYDRA / SFMS)],MATCH($B603,tab_MinKomp[[Stanowisko / Position ]:[Stanowisko / Position ]],0)))</f>
        <v>-1</v>
      </c>
      <c r="CX604" s="194" t="str">
        <f>IF(INDEX(tab_MinKomp[HTML / CSS],MATCH($B603,tab_MinKomp[[Stanowisko / Position ]:[Stanowisko / Position ]],0))="n/a","n/a",CX603-INDEX(tab_MinKomp[HTML / CSS],MATCH($B603,tab_MinKomp[[Stanowisko / Position ]:[Stanowisko / Position ]],0)))</f>
        <v>n/a</v>
      </c>
      <c r="CY604" s="194" t="str">
        <f>IF(INDEX(tab_MinKomp[SYSTEM PR],MATCH($B603,tab_MinKomp[[Stanowisko / Position ]:[Stanowisko / Position ]],0))="n/a","n/a",CY603-INDEX(tab_MinKomp[SYSTEM PR],MATCH($B603,tab_MinKomp[[Stanowisko / Position ]:[Stanowisko / Position ]],0)))</f>
        <v>n/a</v>
      </c>
      <c r="CZ604" s="194" t="str">
        <f>IF(INDEX(tab_MinKomp[System Einkauf XP / EBA],MATCH($B603,tab_MinKomp[[Stanowisko / Position ]:[Stanowisko / Position ]],0))="n/a","n/a",CZ603-INDEX(tab_MinKomp[System Einkauf XP / EBA],MATCH($B603,tab_MinKomp[[Stanowisko / Position ]:[Stanowisko / Position ]],0)))</f>
        <v>n/a</v>
      </c>
      <c r="DA604" s="194" t="str">
        <f>IF(INDEX(tab_MinKomp[Techniki negocjacyjne / Verhandlungstechniken],MATCH($B603,tab_MinKomp[[Stanowisko / Position ]:[Stanowisko / Position ]],0))="n/a","n/a",DA603-INDEX(tab_MinKomp[Techniki negocjacyjne / Verhandlungstechniken],MATCH($B603,tab_MinKomp[[Stanowisko / Position ]:[Stanowisko / Position ]],0)))</f>
        <v>n/a</v>
      </c>
      <c r="DB604" s="194" t="str">
        <f>IF(INDEX(tab_MinKomp[Znajomość rynku branżowego / Kenntnis des Industrie Marktes],MATCH($B603,tab_MinKomp[[Stanowisko / Position ]:[Stanowisko / Position ]],0))="n/a","n/a",DB603-INDEX(tab_MinKomp[Znajomość rynku branżowego / Kenntnis des Industrie Marktes],MATCH($B603,tab_MinKomp[[Stanowisko / Position ]:[Stanowisko / Position ]],0)))</f>
        <v>n/a</v>
      </c>
      <c r="DC604" s="194" t="str">
        <f>IF(INDEX(tab_MinKomp[SUPPLIER MANAGEMENT],MATCH($B603,tab_MinKomp[[Stanowisko / Position ]:[Stanowisko / Position ]],0))="n/a","n/a",DC603-INDEX(tab_MinKomp[SUPPLIER MANAGEMENT],MATCH($B603,tab_MinKomp[[Stanowisko / Position ]:[Stanowisko / Position ]],0)))</f>
        <v>n/a</v>
      </c>
      <c r="DD604" s="194" t="str">
        <f>IF(INDEX(tab_MinKomp[SUPPLIER MANAGEMENT],MATCH($B603,tab_MinKomp[[Stanowisko / Position ]:[Stanowisko / Position ]],0))="n/a","n/a",DD603-INDEX(tab_MinKomp[SUPPLIER MANAGEMENT],MATCH($B603,tab_MinKomp[[Stanowisko / Position ]:[Stanowisko / Position ]],0)))</f>
        <v>n/a</v>
      </c>
      <c r="DE604" s="194" t="str">
        <f>IF(INDEX(tab_MinKomp[SUPPLIER MANAGEMENT],MATCH($B603,tab_MinKomp[[Stanowisko / Position ]:[Stanowisko / Position ]],0))="n/a","n/a",DE603-INDEX(tab_MinKomp[SUPPLIER MANAGEMENT],MATCH($B603,tab_MinKomp[[Stanowisko / Position ]:[Stanowisko / Position ]],0)))</f>
        <v>n/a</v>
      </c>
      <c r="DF604" s="194">
        <f>IF(INDEX(tab_MinKomp[LEAN MANAGEMENT],MATCH($B603,tab_MinKomp[[Stanowisko / Position ]:[Stanowisko / Position ]],0))="n/a","n/a",DF603-INDEX(tab_MinKomp[LEAN MANAGEMENT],MATCH($B603,tab_MinKomp[[Stanowisko / Position ]:[Stanowisko / Position ]],0)))</f>
        <v>0</v>
      </c>
      <c r="DG604" s="194" t="str">
        <f>IF(INDEX(tab_MinKomp[PPAP/PSW],MATCH($B603,tab_MinKomp[[Stanowisko / Position ]:[Stanowisko / Position ]],0))="n/a","n/a",DG603-INDEX(tab_MinKomp[PPAP/PSW],MATCH($B603,tab_MinKomp[[Stanowisko / Position ]:[Stanowisko / Position ]],0)))</f>
        <v>n/a</v>
      </c>
      <c r="DH604" s="194" t="str">
        <f>IF(INDEX(tab_MinKomp[SUPPLIER MANAGEMENT],MATCH($B603,tab_MinKomp[[Stanowisko / Position ]:[Stanowisko / Position ]],0))="n/a","n/a",DH603-INDEX(tab_MinKomp[SUPPLIER MANAGEMENT],MATCH($B603,tab_MinKomp[[Stanowisko / Position ]:[Stanowisko / Position ]],0)))</f>
        <v>n/a</v>
      </c>
      <c r="DI604" s="194" t="str">
        <f>IF(INDEX(tab_MinKomp[OBSŁUGA PORTALI KLIENTA / Kundenportale],MATCH($B603,tab_MinKomp[[Stanowisko / Position ]:[Stanowisko / Position ]],0))="n/a","n/a",DI603-INDEX(tab_MinKomp[OBSŁUGA PORTALI KLIENTA / Kundenportale],MATCH($B603,tab_MinKomp[[Stanowisko / Position ]:[Stanowisko / Position ]],0)))</f>
        <v>n/a</v>
      </c>
      <c r="DJ604" s="194" t="str">
        <f>IF(INDEX(tab_MinKomp[Obsługa systemu BABTECQ / BABTECQ System],MATCH($B603,tab_MinKomp[[Stanowisko / Position ]:[Stanowisko / Position ]],0))="n/a","n/a",DJ603-INDEX(tab_MinKomp[Obsługa systemu BABTECQ / BABTECQ System],MATCH($B603,tab_MinKomp[[Stanowisko / Position ]:[Stanowisko / Position ]],0)))</f>
        <v>n/a</v>
      </c>
      <c r="DK604" s="194" t="str">
        <f>IF(INDEX(tab_MinKomp[Rysunek techniczny / technische Zeichnung],MATCH($B603,tab_MinKomp[[Stanowisko / Position ]:[Stanowisko / Position ]],0))="n/a","n/a",DK603-INDEX(tab_MinKomp[Rysunek techniczny / technische Zeichnung],MATCH($B603,tab_MinKomp[[Stanowisko / Position ]:[Stanowisko / Position ]],0)))</f>
        <v>n/a</v>
      </c>
      <c r="DL604" s="194" t="str">
        <f>IF(INDEX(tab_MinKomp[Kalibracja / Kalibrierung],MATCH($B603,tab_MinKomp[[Stanowisko / Position ]:[Stanowisko / Position ]],0))="n/a","n/a",DL603-INDEX(tab_MinKomp[Kalibracja / Kalibrierung],MATCH($B603,tab_MinKomp[[Stanowisko / Position ]:[Stanowisko / Position ]],0)))</f>
        <v>n/a</v>
      </c>
      <c r="DM604" s="194" t="str">
        <f>IF(INDEX(tab_MinKomp[Rekwalifikacja / Requalifizierung],MATCH($B603,tab_MinKomp[[Stanowisko / Position ]:[Stanowisko / Position ]],0))="n/a","n/a",DM603-INDEX(tab_MinKomp[Rekwalifikacja / Requalifizierung],MATCH($B603,tab_MinKomp[[Stanowisko / Position ]:[Stanowisko / Position ]],0)))</f>
        <v>n/a</v>
      </c>
      <c r="DN604" s="190" t="str">
        <f>IF(INDEX(tab_MinKomp[Testy czystości / Reinheitstests],MATCH($B603,tab_MinKomp[[Stanowisko / Position ]:[Stanowisko / Position ]],0))="n/a","n/a",DN603-INDEX(tab_MinKomp[Testy czystości / Reinheitstests],MATCH($B603,tab_MinKomp[[Stanowisko / Position ]:[Stanowisko / Position ]],0)))</f>
        <v>n/a</v>
      </c>
      <c r="DO604" s="190" t="str">
        <f>IF(INDEX(tab_MinKomp[Testy czystości / Reinheitstests],MATCH($B603,tab_MinKomp[[Stanowisko / Position ]:[Stanowisko / Position ]],0))="n/a","n/a",DO603-INDEX(tab_MinKomp[Testy czystości / Reinheitstests],MATCH($B603,tab_MinKomp[[Stanowisko / Position ]:[Stanowisko / Position ]],0)))</f>
        <v>n/a</v>
      </c>
      <c r="DP604" s="190" t="str">
        <f>IF(INDEX(tab_MinKomp[Testy czystości / Reinheitstests],MATCH($B603,tab_MinKomp[[Stanowisko / Position ]:[Stanowisko / Position ]],0))="n/a","n/a",DP603-INDEX(tab_MinKomp[Testy czystości / Reinheitstests],MATCH($B603,tab_MinKomp[[Stanowisko / Position ]:[Stanowisko / Position ]],0)))</f>
        <v>n/a</v>
      </c>
      <c r="DQ604" s="190" t="str">
        <f>IF(INDEX(tab_MinKomp[Testy czystości / Reinheitstests],MATCH($B603,tab_MinKomp[[Stanowisko / Position ]:[Stanowisko / Position ]],0))="n/a","n/a",DQ603-INDEX(tab_MinKomp[Testy czystości / Reinheitstests],MATCH($B603,tab_MinKomp[[Stanowisko / Position ]:[Stanowisko / Position ]],0)))</f>
        <v>n/a</v>
      </c>
      <c r="DR604" s="190" t="str">
        <f>IF(INDEX(tab_MinKomp[Testy czystości / Reinheitstests],MATCH($B603,tab_MinKomp[[Stanowisko / Position ]:[Stanowisko / Position ]],0))="n/a","n/a",DR603-INDEX(tab_MinKomp[Testy czystości / Reinheitstests],MATCH($B603,tab_MinKomp[[Stanowisko / Position ]:[Stanowisko / Position ]],0)))</f>
        <v>n/a</v>
      </c>
      <c r="DS604" s="190" t="str">
        <f>IF(INDEX(tab_MinKomp[Testy czystości / Reinheitstests],MATCH($B603,tab_MinKomp[[Stanowisko / Position ]:[Stanowisko / Position ]],0))="n/a","n/a",DS603-INDEX(tab_MinKomp[Testy czystości / Reinheitstests],MATCH($B603,tab_MinKomp[[Stanowisko / Position ]:[Stanowisko / Position ]],0)))</f>
        <v>n/a</v>
      </c>
      <c r="DT604" s="194" t="str">
        <f>IF(INDEX(tab_MinKomp[SUPPLIER MANAGEMENT],MATCH($B603,tab_MinKomp[[Stanowisko / Position ]:[Stanowisko / Position ]],0))="n/a","n/a",DT603-INDEX(tab_MinKomp[SUPPLIER MANAGEMENT],MATCH($B603,tab_MinKomp[[Stanowisko / Position ]:[Stanowisko / Position ]],0)))</f>
        <v>n/a</v>
      </c>
      <c r="DU604" s="190" t="str">
        <f>IF(INDEX(tab_MinKomp[Testy czystości / Reinheitstests],MATCH($B603,tab_MinKomp[[Stanowisko / Position ]:[Stanowisko / Position ]],0))="n/a","n/a",DU603-INDEX(tab_MinKomp[Testy czystości / Reinheitstests],MATCH($B603,tab_MinKomp[[Stanowisko / Position ]:[Stanowisko / Position ]],0)))</f>
        <v>n/a</v>
      </c>
      <c r="DV604" s="190" t="str">
        <f>IF(INDEX(tab_MinKomp[Testy czystości / Reinheitstests],MATCH($B603,tab_MinKomp[[Stanowisko / Position ]:[Stanowisko / Position ]],0))="n/a","n/a",DV603-INDEX(tab_MinKomp[Testy czystości / Reinheitstests],MATCH($B603,tab_MinKomp[[Stanowisko / Position ]:[Stanowisko / Position ]],0)))</f>
        <v>n/a</v>
      </c>
      <c r="DW604" s="190" t="str">
        <f>IF(INDEX(tab_MinKomp[Testy czystości / Reinheitstests],MATCH($B603,tab_MinKomp[[Stanowisko / Position ]:[Stanowisko / Position ]],0))="n/a","n/a",DW603-INDEX(tab_MinKomp[Testy czystości / Reinheitstests],MATCH($B603,tab_MinKomp[[Stanowisko / Position ]:[Stanowisko / Position ]],0)))</f>
        <v>n/a</v>
      </c>
      <c r="DX604" s="190" t="str">
        <f>IF(INDEX(tab_MinKomp[Testy czystości / Reinheitstests],MATCH($B603,tab_MinKomp[[Stanowisko / Position ]:[Stanowisko / Position ]],0))="n/a","n/a",DX603-INDEX(tab_MinKomp[Testy czystości / Reinheitstests],MATCH($B603,tab_MinKomp[[Stanowisko / Position ]:[Stanowisko / Position ]],0)))</f>
        <v>n/a</v>
      </c>
      <c r="DY604" s="190" t="str">
        <f>IF(INDEX(tab_MinKomp[Testy czystości / Reinheitstests],MATCH($B603,tab_MinKomp[[Stanowisko / Position ]:[Stanowisko / Position ]],0))="n/a","n/a",DY603-INDEX(tab_MinKomp[Testy czystości / Reinheitstests],MATCH($B603,tab_MinKomp[[Stanowisko / Position ]:[Stanowisko / Position ]],0)))</f>
        <v>n/a</v>
      </c>
      <c r="DZ604" s="190" t="str">
        <f>IF(INDEX(tab_MinKomp[Testy czystości / Reinheitstests],MATCH($B603,tab_MinKomp[[Stanowisko / Position ]:[Stanowisko / Position ]],0))="n/a","n/a",DZ603-INDEX(tab_MinKomp[Testy czystości / Reinheitstests],MATCH($B603,tab_MinKomp[[Stanowisko / Position ]:[Stanowisko / Position ]],0)))</f>
        <v>n/a</v>
      </c>
      <c r="EA604" s="194" t="str">
        <f>IF(INDEX(tab_MinKomp[SUPPLIER MANAGEMENT],MATCH($B603,tab_MinKomp[[Stanowisko / Position ]:[Stanowisko / Position ]],0))="n/a","n/a",EA603-INDEX(tab_MinKomp[SUPPLIER MANAGEMENT],MATCH($B603,tab_MinKomp[[Stanowisko / Position ]:[Stanowisko / Position ]],0)))</f>
        <v>n/a</v>
      </c>
      <c r="EB604" s="190" t="str">
        <f>IF(INDEX(tab_MinKomp[Testy czystości / Reinheitstests],MATCH($B603,tab_MinKomp[[Stanowisko / Position ]:[Stanowisko / Position ]],0))="n/a","n/a",EB603-INDEX(tab_MinKomp[Testy czystości / Reinheitstests],MATCH($B603,tab_MinKomp[[Stanowisko / Position ]:[Stanowisko / Position ]],0)))</f>
        <v>n/a</v>
      </c>
      <c r="EC604" s="190" t="str">
        <f>IF(INDEX(tab_MinKomp[Testy czystości / Reinheitstests],MATCH($B603,tab_MinKomp[[Stanowisko / Position ]:[Stanowisko / Position ]],0))="n/a","n/a",EC603-INDEX(tab_MinKomp[Testy czystości / Reinheitstests],MATCH($B603,tab_MinKomp[[Stanowisko / Position ]:[Stanowisko / Position ]],0)))</f>
        <v>n/a</v>
      </c>
      <c r="ED604" s="190" t="str">
        <f>IF(INDEX(tab_MinKomp[Testy czystości / Reinheitstests],MATCH($B603,tab_MinKomp[[Stanowisko / Position ]:[Stanowisko / Position ]],0))="n/a","n/a",ED603-INDEX(tab_MinKomp[Testy czystości / Reinheitstests],MATCH($B603,tab_MinKomp[[Stanowisko / Position ]:[Stanowisko / Position ]],0)))</f>
        <v>n/a</v>
      </c>
      <c r="EE604" s="190" t="str">
        <f>IF(INDEX(tab_MinKomp[Testy czystości / Reinheitstests],MATCH($B603,tab_MinKomp[[Stanowisko / Position ]:[Stanowisko / Position ]],0))="n/a","n/a",EE603-INDEX(tab_MinKomp[Testy czystości / Reinheitstests],MATCH($B603,tab_MinKomp[[Stanowisko / Position ]:[Stanowisko / Position ]],0)))</f>
        <v>n/a</v>
      </c>
      <c r="EF604" s="190" t="str">
        <f>IF(INDEX(tab_MinKomp[Testy czystości / Reinheitstests],MATCH($B603,tab_MinKomp[[Stanowisko / Position ]:[Stanowisko / Position ]],0))="n/a","n/a",EF603-INDEX(tab_MinKomp[Testy czystości / Reinheitstests],MATCH($B603,tab_MinKomp[[Stanowisko / Position ]:[Stanowisko / Position ]],0)))</f>
        <v>n/a</v>
      </c>
      <c r="EG604" s="190" t="str">
        <f>IF(INDEX(tab_MinKomp[Testy czystości / Reinheitstests],MATCH($B603,tab_MinKomp[[Stanowisko / Position ]:[Stanowisko / Position ]],0))="n/a","n/a",EG603-INDEX(tab_MinKomp[Testy czystości / Reinheitstests],MATCH($B603,tab_MinKomp[[Stanowisko / Position ]:[Stanowisko / Position ]],0)))</f>
        <v>n/a</v>
      </c>
      <c r="EH604" s="190" t="str">
        <f>IF(INDEX(tab_MinKomp[Testy czystości / Reinheitstests],MATCH($B603,tab_MinKomp[[Stanowisko / Position ]:[Stanowisko / Position ]],0))="n/a","n/a",EH603-INDEX(tab_MinKomp[Testy czystości / Reinheitstests],MATCH($B603,tab_MinKomp[[Stanowisko / Position ]:[Stanowisko / Position ]],0)))</f>
        <v>n/a</v>
      </c>
      <c r="EI604" s="190" t="str">
        <f>IF(INDEX(tab_MinKomp[Testy czystości / Reinheitstests],MATCH($B603,tab_MinKomp[[Stanowisko / Position ]:[Stanowisko / Position ]],0))="n/a","n/a",EI603-INDEX(tab_MinKomp[Testy czystości / Reinheitstests],MATCH($B603,tab_MinKomp[[Stanowisko / Position ]:[Stanowisko / Position ]],0)))</f>
        <v>n/a</v>
      </c>
      <c r="EJ604" s="190" t="str">
        <f>IF(INDEX(tab_MinKomp[Testy czystości / Reinheitstests],MATCH($B603,tab_MinKomp[[Stanowisko / Position ]:[Stanowisko / Position ]],0))="n/a","n/a",EJ603-INDEX(tab_MinKomp[Testy czystości / Reinheitstests],MATCH($B603,tab_MinKomp[[Stanowisko / Position ]:[Stanowisko / Position ]],0)))</f>
        <v>n/a</v>
      </c>
      <c r="EK604" s="190" t="str">
        <f>IF(INDEX(tab_MinKomp[Testy czystości / Reinheitstests],MATCH($B603,tab_MinKomp[[Stanowisko / Position ]:[Stanowisko / Position ]],0))="n/a","n/a",EK603-INDEX(tab_MinKomp[Testy czystości / Reinheitstests],MATCH($B603,tab_MinKomp[[Stanowisko / Position ]:[Stanowisko / Position ]],0)))</f>
        <v>n/a</v>
      </c>
      <c r="EL604" s="190" t="str">
        <f>IF(INDEX(tab_MinKomp[Testy czystości / Reinheitstests],MATCH($B603,tab_MinKomp[[Stanowisko / Position ]:[Stanowisko / Position ]],0))="n/a","n/a",EL603-INDEX(tab_MinKomp[Testy czystości / Reinheitstests],MATCH($B603,tab_MinKomp[[Stanowisko / Position ]:[Stanowisko / Position ]],0)))</f>
        <v>n/a</v>
      </c>
      <c r="EM604" s="190" t="str">
        <f>IF(INDEX(tab_MinKomp[Testy czystości / Reinheitstests],MATCH($B603,tab_MinKomp[[Stanowisko / Position ]:[Stanowisko / Position ]],0))="n/a","n/a",EM603-INDEX(tab_MinKomp[Testy czystości / Reinheitstests],MATCH($B603,tab_MinKomp[[Stanowisko / Position ]:[Stanowisko / Position ]],0)))</f>
        <v>n/a</v>
      </c>
      <c r="EN604" s="190" t="str">
        <f>IF(INDEX(tab_MinKomp[Testy czystości / Reinheitstests],MATCH($B603,tab_MinKomp[[Stanowisko / Position ]:[Stanowisko / Position ]],0))="n/a","n/a",EN603-INDEX(tab_MinKomp[Testy czystości / Reinheitstests],MATCH($B603,tab_MinKomp[[Stanowisko / Position ]:[Stanowisko / Position ]],0)))</f>
        <v>n/a</v>
      </c>
      <c r="EO604" s="194" t="str">
        <f>IF(INDEX(tab_MinKomp[Konserwacja Rep],MATCH($B603,tab_MinKomp[[Stanowisko / Position ]:[Stanowisko / Position ]],0))="n/a","n/a",EO603-INDEX(tab_MinKomp[Konserwacja Rep],MATCH($B603,tab_MinKomp[[Stanowisko / Position ]:[Stanowisko / Position ]],0)))</f>
        <v>n/a</v>
      </c>
      <c r="EP604" s="194" t="str">
        <f>IF(INDEX(tab_MinKomp[[Konserwacja Engel ]],MATCH($B603,tab_MinKomp[[Stanowisko / Position ]:[Stanowisko / Position ]],0))="n/a","n/a",EP603-INDEX(tab_MinKomp[[Konserwacja Engel ]],MATCH($B603,tab_MinKomp[[Stanowisko / Position ]:[Stanowisko / Position ]],0)))</f>
        <v>n/a</v>
      </c>
      <c r="EQ604" s="194" t="str">
        <f>IF(INDEX(tab_MinKomp[Konserwacja B 50],MATCH($B603,tab_MinKomp[[Stanowisko / Position ]:[Stanowisko / Position ]],0))="n/a","n/a",EQ603-INDEX(tab_MinKomp[Konserwacja B 50],MATCH($B603,tab_MinKomp[[Stanowisko / Position ]:[Stanowisko / Position ]],0)))</f>
        <v>n/a</v>
      </c>
      <c r="ER604" s="194" t="str">
        <f>IF(INDEX(tab_MinKomp[[Konserwacja EOL ]],MATCH($B603,tab_MinKomp[[Stanowisko / Position ]:[Stanowisko / Position ]],0))="n/a","n/a",ER603-INDEX(tab_MinKomp[[Konserwacja EOL ]],MATCH($B603,tab_MinKomp[[Stanowisko / Position ]:[Stanowisko / Position ]],0)))</f>
        <v>n/a</v>
      </c>
      <c r="ES604" s="194" t="str">
        <f>IF(INDEX(tab_MinKomp[Konserwacja Branson],MATCH($B603,tab_MinKomp[[Stanowisko / Position ]:[Stanowisko / Position ]],0))="n/a","n/a",ES603-INDEX(tab_MinKomp[Konserwacja Branson],MATCH($B603,tab_MinKomp[[Stanowisko / Position ]:[Stanowisko / Position ]],0)))</f>
        <v>n/a</v>
      </c>
      <c r="ET604" s="194" t="str">
        <f>IF(INDEX(tab_MinKomp[Konserwacja coolery],MATCH($B603,tab_MinKomp[[Stanowisko / Position ]:[Stanowisko / Position ]],0))="n/a","n/a",ET603-INDEX(tab_MinKomp[Konserwacja coolery],MATCH($B603,tab_MinKomp[[Stanowisko / Position ]:[Stanowisko / Position ]],0)))</f>
        <v>n/a</v>
      </c>
      <c r="EU604" s="194" t="str">
        <f>IF(INDEX(tab_MinKomp[Konserwacja piecy],MATCH($B603,tab_MinKomp[[Stanowisko / Position ]:[Stanowisko / Position ]],0))="n/a","n/a",EU603-INDEX(tab_MinKomp[Konserwacja piecy],MATCH($B603,tab_MinKomp[[Stanowisko / Position ]:[Stanowisko / Position ]],0)))</f>
        <v>n/a</v>
      </c>
      <c r="EV604" s="194" t="str">
        <f>IF(INDEX(tab_MinKomp[Rysunek techniczny- czytanie],MATCH($B603,tab_MinKomp[[Stanowisko / Position ]:[Stanowisko / Position ]],0))="n/a","n/a",EV603-INDEX(tab_MinKomp[Rysunek techniczny- czytanie],MATCH($B603,tab_MinKomp[[Stanowisko / Position ]:[Stanowisko / Position ]],0)))</f>
        <v>n/a</v>
      </c>
      <c r="EW604" s="194" t="str">
        <f>IF(INDEX(tab_MinKomp[Elektryka],MATCH($B603,tab_MinKomp[[Stanowisko / Position ]:[Stanowisko / Position ]],0))="n/a","n/a",EW603-INDEX(tab_MinKomp[Elektryka],MATCH($B603,tab_MinKomp[[Stanowisko / Position ]:[Stanowisko / Position ]],0)))</f>
        <v>n/a</v>
      </c>
      <c r="EX604" s="194" t="str">
        <f>IF(INDEX(tab_MinKomp[Pneumatyka],MATCH($B603,tab_MinKomp[[Stanowisko / Position ]:[Stanowisko / Position ]],0))="n/a","n/a",EX603-INDEX(tab_MinKomp[Pneumatyka],MATCH($B603,tab_MinKomp[[Stanowisko / Position ]:[Stanowisko / Position ]],0)))</f>
        <v>n/a</v>
      </c>
      <c r="EY604" s="194" t="str">
        <f>IF(INDEX(tab_MinKomp[[Hydraulika ]],MATCH($B603,tab_MinKomp[[Stanowisko / Position ]:[Stanowisko / Position ]],0))="n/a","n/a",EY603-INDEX(tab_MinKomp[[Hydraulika ]],MATCH($B603,tab_MinKomp[[Stanowisko / Position ]:[Stanowisko / Position ]],0)))</f>
        <v>n/a</v>
      </c>
      <c r="EZ604" s="194" t="str">
        <f>IF(INDEX(tab_MinKomp[Podciśnienie],MATCH($B603,tab_MinKomp[[Stanowisko / Position ]:[Stanowisko / Position ]],0))="n/a","n/a",EZ603-INDEX(tab_MinKomp[Podciśnienie],MATCH($B603,tab_MinKomp[[Stanowisko / Position ]:[Stanowisko / Position ]],0)))</f>
        <v>n/a</v>
      </c>
      <c r="FA604" s="194" t="str">
        <f>IF(INDEX(tab_MinKomp[Usuwanie awarii],MATCH($B603,tab_MinKomp[[Stanowisko / Position ]:[Stanowisko / Position ]],0))="n/a","n/a",FA603-INDEX(tab_MinKomp[Usuwanie awarii],MATCH($B603,tab_MinKomp[[Stanowisko / Position ]:[Stanowisko / Position ]],0)))</f>
        <v>n/a</v>
      </c>
      <c r="FB604" s="194" t="str">
        <f>IF(INDEX(tab_MinKomp[Obsługa robotów],MATCH($B603,tab_MinKomp[[Stanowisko / Position ]:[Stanowisko / Position ]],0))="n/a","n/a",FB603-INDEX(tab_MinKomp[Obsługa robotów],MATCH($B603,tab_MinKomp[[Stanowisko / Position ]:[Stanowisko / Position ]],0)))</f>
        <v>n/a</v>
      </c>
      <c r="FC604" s="194" t="str">
        <f>IF(INDEX(tab_MinKomp[Obsługa sterowania maszyny],MATCH($B603,tab_MinKomp[[Stanowisko / Position ]:[Stanowisko / Position ]],0))="n/a","n/a",FC603-INDEX(tab_MinKomp[Obsługa sterowania maszyny],MATCH($B603,tab_MinKomp[[Stanowisko / Position ]:[Stanowisko / Position ]],0)))</f>
        <v>n/a</v>
      </c>
      <c r="FD604" s="194" t="str">
        <f>IF(INDEX(tab_MinKomp[Usuwanie przyczyn żródłowych],MATCH($B603,tab_MinKomp[[Stanowisko / Position ]:[Stanowisko / Position ]],0))="n/a","n/a",FD603-INDEX(tab_MinKomp[Usuwanie przyczyn żródłowych],MATCH($B603,tab_MinKomp[[Stanowisko / Position ]:[Stanowisko / Position ]],0)))</f>
        <v>n/a</v>
      </c>
      <c r="FE604" s="194" t="str">
        <f>IF(INDEX(tab_MinKomp[Cmms stosowanie],MATCH($B603,tab_MinKomp[[Stanowisko / Position ]:[Stanowisko / Position ]],0))="n/a","n/a",FE603-INDEX(tab_MinKomp[Cmms stosowanie],MATCH($B603,tab_MinKomp[[Stanowisko / Position ]:[Stanowisko / Position ]],0)))</f>
        <v>n/a</v>
      </c>
      <c r="FF604" s="190" t="str">
        <f>IF(INDEX(tab_MinKomp[Testy czystości / Reinheitstests],MATCH($B603,tab_MinKomp[[Stanowisko / Position ]:[Stanowisko / Position ]],0))="n/a","n/a",FF603-INDEX(tab_MinKomp[Testy czystości / Reinheitstests],MATCH($B603,tab_MinKomp[[Stanowisko / Position ]:[Stanowisko / Position ]],0)))</f>
        <v>n/a</v>
      </c>
      <c r="FG604" s="194" t="str">
        <f>IF(INDEX(tab_MinKomp[Czyszczenie form plastikowych],MATCH($B603,tab_MinKomp[[Stanowisko / Position ]:[Stanowisko / Position ]],0))="n/a","n/a",FG603-INDEX(tab_MinKomp[Czyszczenie form plastikowych],MATCH($B603,tab_MinKomp[[Stanowisko / Position ]:[Stanowisko / Position ]],0)))</f>
        <v>n/a</v>
      </c>
      <c r="FH604" s="194" t="str">
        <f>IF(INDEX(tab_MinKomp[Wymiana form plastik],MATCH($B603,tab_MinKomp[[Stanowisko / Position ]:[Stanowisko / Position ]],0))="n/a","n/a",FH603-INDEX(tab_MinKomp[Wymiana form plastik],MATCH($B603,tab_MinKomp[[Stanowisko / Position ]:[Stanowisko / Position ]],0)))</f>
        <v>n/a</v>
      </c>
      <c r="FI604" s="194" t="str">
        <f>IF(INDEX(tab_MinKomp[Wymiana form guma],MATCH($B603,tab_MinKomp[[Stanowisko / Position ]:[Stanowisko / Position ]],0))="n/a","n/a",FI603-INDEX(tab_MinKomp[Wymiana form guma],MATCH($B603,tab_MinKomp[[Stanowisko / Position ]:[Stanowisko / Position ]],0)))</f>
        <v>n/a</v>
      </c>
      <c r="FJ604" s="194" t="str">
        <f>IF(INDEX(tab_MinKomp[Konserwacja KK],MATCH($B603,tab_MinKomp[[Stanowisko / Position ]:[Stanowisko / Position ]],0))="n/a","n/a",FJ603-INDEX(tab_MinKomp[Konserwacja KK],MATCH($B603,tab_MinKomp[[Stanowisko / Position ]:[Stanowisko / Position ]],0)))</f>
        <v>n/a</v>
      </c>
      <c r="FK604" s="194" t="str">
        <f>IF(INDEX(tab_MinKomp[Konserwacja form guma],MATCH($B603,tab_MinKomp[[Stanowisko / Position ]:[Stanowisko / Position ]],0))="n/a","n/a",FK603-INDEX(tab_MinKomp[Konserwacja form guma],MATCH($B603,tab_MinKomp[[Stanowisko / Position ]:[Stanowisko / Position ]],0)))</f>
        <v>n/a</v>
      </c>
      <c r="FL604" s="194" t="str">
        <f>IF(INDEX(tab_MinKomp[Konserwacja form plastiki],MATCH($B603,tab_MinKomp[[Stanowisko / Position ]:[Stanowisko / Position ]],0))="n/a","n/a",FL603-INDEX(tab_MinKomp[Konserwacja form plastiki],MATCH($B603,tab_MinKomp[[Stanowisko / Position ]:[Stanowisko / Position ]],0)))</f>
        <v>n/a</v>
      </c>
      <c r="FM604" s="194" t="str">
        <f>IF(INDEX(tab_MinKomp[Konserwacja Gorącego Kanału],MATCH($B603,tab_MinKomp[[Stanowisko / Position ]:[Stanowisko / Position ]],0))="n/a","n/a",FM603-INDEX(tab_MinKomp[Konserwacja Gorącego Kanału],MATCH($B603,tab_MinKomp[[Stanowisko / Position ]:[Stanowisko / Position ]],0)))</f>
        <v>n/a</v>
      </c>
      <c r="FN604" s="194" t="str">
        <f>IF(INDEX(tab_MinKomp[MS Office (Excel)],MATCH($B603,tab_MinKomp[[Stanowisko / Position ]:[Stanowisko / Position ]],0))="n/a","n/a",FN603-INDEX(tab_MinKomp[MS Office (Excel)],MATCH($B603,tab_MinKomp[[Stanowisko / Position ]:[Stanowisko / Position ]],0)))</f>
        <v>n/a</v>
      </c>
      <c r="FO604" s="194" t="str">
        <f>IF(INDEX(tab_MinKomp[MS Office (Word)],MATCH($B603,tab_MinKomp[[Stanowisko / Position ]:[Stanowisko / Position ]],0))="n/a","n/a",FO603-INDEX(tab_MinKomp[MS Office (Word)],MATCH($B603,tab_MinKomp[[Stanowisko / Position ]:[Stanowisko / Position ]],0)))</f>
        <v>n/a</v>
      </c>
      <c r="FP604" s="194" t="str">
        <f>IF(INDEX(tab_MinKomp[MS Office (Power Point)],MATCH($B603,tab_MinKomp[[Stanowisko / Position ]:[Stanowisko / Position ]],0))="n/a","n/a",FP603-INDEX(tab_MinKomp[MS Office (Power Point)],MATCH($B603,tab_MinKomp[[Stanowisko / Position ]:[Stanowisko / Position ]],0)))</f>
        <v>n/a</v>
      </c>
      <c r="FQ604" s="196" t="str">
        <f>IF(INDEX(tab_MinKomp[Język angielski / Englisch],MATCH($B603,tab_MinKomp[[Stanowisko / Position ]:[Stanowisko / Position ]],0))="n/a","n/a",FQ603-INDEX(tab_MinKomp[Język angielski / Englisch],MATCH($B603,tab_MinKomp[[Stanowisko / Position ]:[Stanowisko / Position ]],0)))</f>
        <v>n/a</v>
      </c>
      <c r="FR604" s="196" t="str">
        <f>IF(INDEX(tab_MinKomp[Język niemiecki / Deutsch],MATCH($B603,tab_MinKomp[[Stanowisko / Position ]:[Stanowisko / Position ]],0))="n/a","n/a",FR603-INDEX(tab_MinKomp[Język niemiecki / Deutsch],MATCH($B603,tab_MinKomp[[Stanowisko / Position ]:[Stanowisko / Position ]],0)))</f>
        <v>n/a</v>
      </c>
      <c r="FS604" s="194">
        <f>IF(INDEX(tab_MinKomp[Zarządzanie dokumentacją procesową / Process dokumentation management],MATCH($B603,tab_MinKomp[[Stanowisko / Position ]:[Stanowisko / Position ]],0))="n/a","n/a",FS603-INDEX(tab_MinKomp[Zarządzanie dokumentacją procesową / Process dokumentation management],MATCH($B603,tab_MinKomp[[Stanowisko / Position ]:[Stanowisko / Position ]],0)))</f>
        <v>-1</v>
      </c>
      <c r="FT604" s="194">
        <f>IF(INDEX(tab_MinKomp[Znajomość procesów z obszaru / Kenntiss der prozesse in dem Bereich],MATCH($B603,tab_MinKomp[[Stanowisko / Position ]:[Stanowisko / Position ]],0))="n/a","n/a",FT603-INDEX(tab_MinKomp[Znajomość procesów z obszaru / Kenntiss der prozesse in dem Bereich],MATCH($B603,tab_MinKomp[[Stanowisko / Position ]:[Stanowisko / Position ]],0)))</f>
        <v>0</v>
      </c>
      <c r="FU604" s="194">
        <f>IF(INDEX(tab_MinKomp[optymalizacja procesów / Prozessoptymalisierung],MATCH($B603,tab_MinKomp[[Stanowisko / Position ]:[Stanowisko / Position ]],0))="n/a","n/a",FU603-INDEX(tab_MinKomp[optymalizacja procesów / Prozessoptymalisierung],MATCH($B603,tab_MinKomp[[Stanowisko / Position ]:[Stanowisko / Position ]],0)))</f>
        <v>0</v>
      </c>
      <c r="FV604" s="194">
        <f>IF(INDEX(tab_MinKomp[Umiejętności szkoleniowe / Trainingsfähigkeiten],MATCH($B603,tab_MinKomp[[Stanowisko / Position ]:[Stanowisko / Position ]],0))="n/a","n/a",FV603-INDEX(tab_MinKomp[Umiejętności szkoleniowe / Trainingsfähigkeiten],MATCH($B603,tab_MinKomp[[Stanowisko / Position ]:[Stanowisko / Position ]],0)))</f>
        <v>0</v>
      </c>
      <c r="FW604" s="194">
        <f>IF(INDEX(tab_MinKomp[Analityczne myślenie, podejście / Analitysches Denken, Einstellung],MATCH($B603,tab_MinKomp[[Stanowisko / Position ]:[Stanowisko / Position ]],0))="n/a","n/a",FW603-INDEX(tab_MinKomp[Analityczne myślenie, podejście / Analitysches Denken, Einstellung],MATCH($B603,tab_MinKomp[[Stanowisko / Position ]:[Stanowisko / Position ]],0)))</f>
        <v>0</v>
      </c>
      <c r="FX604" s="194">
        <f>IF(INDEX(tab_MinKomp[Dokładność, precyzja w dzialaniu / Genauigkeit, Präzision in die Arbeit],MATCH($B603,tab_MinKomp[[Stanowisko / Position ]:[Stanowisko / Position ]],0))="n/a","n/a",FX603-INDEX(tab_MinKomp[Dokładność, precyzja w dzialaniu / Genauigkeit, Präzision in die Arbeit],MATCH($B603,tab_MinKomp[[Stanowisko / Position ]:[Stanowisko / Position ]],0)))</f>
        <v>0</v>
      </c>
      <c r="FY604" s="194">
        <f>IF(INDEX(tab_MinKomp[Dyspozycyjność / Verfügbarkeit],MATCH($B603,tab_MinKomp[[Stanowisko / Position ]:[Stanowisko / Position ]],0))="n/a","n/a",FY603-INDEX(tab_MinKomp[Dyspozycyjność / Verfügbarkeit],MATCH($B603,tab_MinKomp[[Stanowisko / Position ]:[Stanowisko / Position ]],0)))</f>
        <v>0</v>
      </c>
      <c r="FZ604" s="194">
        <f>IF(INDEX(tab_MinKomp[Zaangażowanie / 
Engagement],MATCH($B603,tab_MinKomp[[Stanowisko / Position ]:[Stanowisko / Position ]],0))="n/a","n/a",FZ603-INDEX(tab_MinKomp[Zaangażowanie / 
Engagement],MATCH($B603,tab_MinKomp[[Stanowisko / Position ]:[Stanowisko / Position ]],0)))</f>
        <v>0</v>
      </c>
      <c r="GA604" s="194" t="str">
        <f>IF(INDEX(tab_MinKomp[Konserwacja form guma],MATCH($B603,tab_MinKomp[[Stanowisko / Position ]:[Stanowisko / Position ]],0))="n/a","n/a",GA603-INDEX(tab_MinKomp[Konserwacja form guma],MATCH($B603,tab_MinKomp[[Stanowisko / Position ]:[Stanowisko / Position ]],0)))</f>
        <v>n/a</v>
      </c>
      <c r="GB604" s="194" t="str">
        <f>IF(INDEX(tab_MinKomp[Konserwacja form plastiki],MATCH($B603,tab_MinKomp[[Stanowisko / Position ]:[Stanowisko / Position ]],0))="n/a","n/a",GB603-INDEX(tab_MinKomp[Konserwacja form plastiki],MATCH($B603,tab_MinKomp[[Stanowisko / Position ]:[Stanowisko / Position ]],0)))</f>
        <v>n/a</v>
      </c>
      <c r="GC604" s="194">
        <f>IF(INDEX(tab_MinKomp[Elastyczność w działaniu],MATCH($B603,tab_MinKomp[[Stanowisko / Position ]:[Stanowisko / Position ]],0))="n/a","n/a",GC603-INDEX(tab_MinKomp[Elastyczność w działaniu],MATCH($B603,tab_MinKomp[[Stanowisko / Position ]:[Stanowisko / Position ]],0)))</f>
        <v>0</v>
      </c>
      <c r="GD604" s="194">
        <f>IF(INDEX(tab_MinKomp[Komunikatywność],MATCH($B603,tab_MinKomp[[Stanowisko / Position ]:[Stanowisko / Position ]],0))="n/a","n/a",GD603-INDEX(tab_MinKomp[Komunikatywność],MATCH($B603,tab_MinKomp[[Stanowisko / Position ]:[Stanowisko / Position ]],0)))</f>
        <v>0</v>
      </c>
      <c r="GE604" s="193" t="str">
        <f>IF(INDEX(tab_MinKomp[Motywowanie i budowanie zaangażowania zespołu],MATCH($B603,tab_MinKomp[[Stanowisko / Position ]:[Stanowisko / Position ]],0))="n/a","n/a",GE603-INDEX(tab_MinKomp[Motywowanie i budowanie zaangażowania zespołu],MATCH($B603,tab_MinKomp[[Stanowisko / Position ]:[Stanowisko / Position ]],0)))</f>
        <v>n/a</v>
      </c>
      <c r="GF604" s="186" t="s">
        <v>248</v>
      </c>
      <c r="GG604" s="186" t="s">
        <v>248</v>
      </c>
      <c r="GH604" s="186" t="s">
        <v>248</v>
      </c>
      <c r="GI604" s="186" t="s">
        <v>248</v>
      </c>
      <c r="GJ604" s="186" t="s">
        <v>248</v>
      </c>
      <c r="GK604" s="186" t="s">
        <v>248</v>
      </c>
      <c r="GL604" s="186" t="s">
        <v>248</v>
      </c>
      <c r="GM604" s="186" t="s">
        <v>248</v>
      </c>
      <c r="GN604" s="186" t="s">
        <v>248</v>
      </c>
      <c r="GO604" s="186" t="s">
        <v>248</v>
      </c>
      <c r="GP604" s="186" t="s">
        <v>248</v>
      </c>
      <c r="GQ604" s="186" t="s">
        <v>248</v>
      </c>
      <c r="GR604" s="186" t="s">
        <v>248</v>
      </c>
      <c r="GS604" s="186" t="s">
        <v>248</v>
      </c>
      <c r="GT604" s="186" t="s">
        <v>248</v>
      </c>
      <c r="GU604" s="186" t="s">
        <v>248</v>
      </c>
      <c r="GV604" s="186" t="s">
        <v>248</v>
      </c>
      <c r="GW604" s="186" t="s">
        <v>248</v>
      </c>
      <c r="GX604" s="186" t="s">
        <v>248</v>
      </c>
      <c r="GY604" s="186" t="s">
        <v>248</v>
      </c>
      <c r="GZ604" s="261" t="s">
        <v>248</v>
      </c>
      <c r="HA604" s="261" t="s">
        <v>248</v>
      </c>
      <c r="HB604" s="191">
        <f>SUM(G604:GE604)/(HB603-(SUM(G604:GE604)))</f>
        <v>-4.878048780487805E-2</v>
      </c>
    </row>
    <row r="605" spans="1:211" s="224" customFormat="1" ht="24.9" customHeight="1" x14ac:dyDescent="0.3">
      <c r="A605" s="219" t="s">
        <v>322</v>
      </c>
      <c r="B605" s="219" t="s">
        <v>315</v>
      </c>
      <c r="C605" s="219"/>
      <c r="D605" s="219">
        <v>1958</v>
      </c>
      <c r="E605" s="394" t="s">
        <v>700</v>
      </c>
      <c r="F605" s="220" t="s">
        <v>374</v>
      </c>
      <c r="G605" s="184">
        <v>2</v>
      </c>
      <c r="H605" s="184">
        <v>1</v>
      </c>
      <c r="I605" s="184">
        <v>2</v>
      </c>
      <c r="J605" s="184">
        <v>1</v>
      </c>
      <c r="K605" s="184">
        <v>1</v>
      </c>
      <c r="L605" s="184" t="s">
        <v>248</v>
      </c>
      <c r="M605" s="184" t="s">
        <v>248</v>
      </c>
      <c r="N605" s="184" t="s">
        <v>248</v>
      </c>
      <c r="O605" s="184">
        <v>1</v>
      </c>
      <c r="P605" s="184">
        <v>1</v>
      </c>
      <c r="Q605" s="184" t="s">
        <v>248</v>
      </c>
      <c r="R605" s="184" t="s">
        <v>248</v>
      </c>
      <c r="S605" s="184" t="s">
        <v>248</v>
      </c>
      <c r="T605" s="184" t="s">
        <v>248</v>
      </c>
      <c r="U605" s="184" t="s">
        <v>248</v>
      </c>
      <c r="V605" s="184" t="s">
        <v>248</v>
      </c>
      <c r="W605" s="184" t="s">
        <v>248</v>
      </c>
      <c r="X605" s="184" t="s">
        <v>248</v>
      </c>
      <c r="Y605" s="184" t="s">
        <v>248</v>
      </c>
      <c r="Z605" s="184" t="s">
        <v>248</v>
      </c>
      <c r="AA605" s="184" t="s">
        <v>248</v>
      </c>
      <c r="AB605" s="184" t="s">
        <v>248</v>
      </c>
      <c r="AC605" s="184" t="s">
        <v>248</v>
      </c>
      <c r="AD605" s="184" t="s">
        <v>248</v>
      </c>
      <c r="AE605" s="184" t="s">
        <v>248</v>
      </c>
      <c r="AF605" s="184" t="s">
        <v>248</v>
      </c>
      <c r="AG605" s="184" t="s">
        <v>248</v>
      </c>
      <c r="AH605" s="184" t="s">
        <v>248</v>
      </c>
      <c r="AI605" s="184" t="s">
        <v>248</v>
      </c>
      <c r="AJ605" s="184" t="s">
        <v>248</v>
      </c>
      <c r="AK605" s="184" t="s">
        <v>248</v>
      </c>
      <c r="AL605" s="184">
        <v>1</v>
      </c>
      <c r="AM605" s="184" t="s">
        <v>248</v>
      </c>
      <c r="AN605" s="184" t="s">
        <v>248</v>
      </c>
      <c r="AO605" s="184">
        <v>1</v>
      </c>
      <c r="AP605" s="184" t="s">
        <v>248</v>
      </c>
      <c r="AQ605" s="184">
        <v>1</v>
      </c>
      <c r="AR605" s="184" t="s">
        <v>248</v>
      </c>
      <c r="AS605" s="184" t="s">
        <v>248</v>
      </c>
      <c r="AT605" s="184" t="s">
        <v>248</v>
      </c>
      <c r="AU605" s="184" t="s">
        <v>248</v>
      </c>
      <c r="AV605" s="184">
        <v>2</v>
      </c>
      <c r="AW605" s="184">
        <v>1</v>
      </c>
      <c r="AX605" s="184" t="s">
        <v>248</v>
      </c>
      <c r="AY605" s="184" t="s">
        <v>248</v>
      </c>
      <c r="AZ605" s="184" t="s">
        <v>248</v>
      </c>
      <c r="BA605" s="184" t="s">
        <v>248</v>
      </c>
      <c r="BB605" s="184" t="s">
        <v>248</v>
      </c>
      <c r="BC605" s="184" t="s">
        <v>248</v>
      </c>
      <c r="BD605" s="184" t="s">
        <v>248</v>
      </c>
      <c r="BE605" s="184" t="s">
        <v>248</v>
      </c>
      <c r="BF605" s="184" t="s">
        <v>248</v>
      </c>
      <c r="BG605" s="184" t="s">
        <v>248</v>
      </c>
      <c r="BH605" s="184" t="s">
        <v>248</v>
      </c>
      <c r="BI605" s="184" t="s">
        <v>248</v>
      </c>
      <c r="BJ605" s="184" t="s">
        <v>248</v>
      </c>
      <c r="BK605" s="184" t="s">
        <v>248</v>
      </c>
      <c r="BL605" s="184" t="s">
        <v>248</v>
      </c>
      <c r="BM605" s="184" t="s">
        <v>248</v>
      </c>
      <c r="BN605" s="184" t="s">
        <v>248</v>
      </c>
      <c r="BO605" s="184" t="s">
        <v>248</v>
      </c>
      <c r="BP605" s="184" t="s">
        <v>248</v>
      </c>
      <c r="BQ605" s="184" t="s">
        <v>248</v>
      </c>
      <c r="BR605" s="184">
        <v>1</v>
      </c>
      <c r="BS605" s="184" t="s">
        <v>248</v>
      </c>
      <c r="BT605" s="184" t="s">
        <v>248</v>
      </c>
      <c r="BU605" s="184" t="s">
        <v>248</v>
      </c>
      <c r="BV605" s="184" t="s">
        <v>248</v>
      </c>
      <c r="BW605" s="184" t="s">
        <v>248</v>
      </c>
      <c r="BX605" s="184" t="s">
        <v>248</v>
      </c>
      <c r="BY605" s="184" t="s">
        <v>248</v>
      </c>
      <c r="BZ605" s="184" t="s">
        <v>248</v>
      </c>
      <c r="CA605" s="184">
        <v>1</v>
      </c>
      <c r="CB605" s="184" t="s">
        <v>248</v>
      </c>
      <c r="CC605" s="184">
        <v>2</v>
      </c>
      <c r="CD605" s="184">
        <v>2</v>
      </c>
      <c r="CE605" s="184" t="s">
        <v>248</v>
      </c>
      <c r="CF605" s="184" t="s">
        <v>248</v>
      </c>
      <c r="CG605" s="184">
        <v>1</v>
      </c>
      <c r="CH605" s="184" t="s">
        <v>248</v>
      </c>
      <c r="CI605" s="184" t="s">
        <v>248</v>
      </c>
      <c r="CJ605" s="184" t="s">
        <v>248</v>
      </c>
      <c r="CK605" s="184" t="s">
        <v>248</v>
      </c>
      <c r="CL605" s="184" t="s">
        <v>248</v>
      </c>
      <c r="CM605" s="184" t="s">
        <v>248</v>
      </c>
      <c r="CN605" s="184" t="s">
        <v>248</v>
      </c>
      <c r="CO605" s="184" t="s">
        <v>248</v>
      </c>
      <c r="CP605" s="184" t="s">
        <v>248</v>
      </c>
      <c r="CQ605" s="184" t="s">
        <v>248</v>
      </c>
      <c r="CR605" s="184" t="s">
        <v>248</v>
      </c>
      <c r="CS605" s="184" t="s">
        <v>248</v>
      </c>
      <c r="CT605" s="184" t="s">
        <v>248</v>
      </c>
      <c r="CU605" s="184" t="s">
        <v>248</v>
      </c>
      <c r="CV605" s="184" t="s">
        <v>248</v>
      </c>
      <c r="CW605" s="184">
        <v>1</v>
      </c>
      <c r="CX605" s="184" t="s">
        <v>248</v>
      </c>
      <c r="CY605" s="184" t="s">
        <v>248</v>
      </c>
      <c r="CZ605" s="184" t="s">
        <v>248</v>
      </c>
      <c r="DA605" s="184" t="s">
        <v>248</v>
      </c>
      <c r="DB605" s="184" t="s">
        <v>248</v>
      </c>
      <c r="DC605" s="184" t="s">
        <v>248</v>
      </c>
      <c r="DD605" s="184" t="s">
        <v>248</v>
      </c>
      <c r="DE605" s="184" t="s">
        <v>248</v>
      </c>
      <c r="DF605" s="184">
        <v>1</v>
      </c>
      <c r="DG605" s="184" t="s">
        <v>248</v>
      </c>
      <c r="DH605" s="184" t="s">
        <v>248</v>
      </c>
      <c r="DI605" s="184" t="s">
        <v>248</v>
      </c>
      <c r="DJ605" s="184" t="s">
        <v>248</v>
      </c>
      <c r="DK605" s="184" t="s">
        <v>248</v>
      </c>
      <c r="DL605" s="184" t="s">
        <v>248</v>
      </c>
      <c r="DM605" s="184" t="s">
        <v>248</v>
      </c>
      <c r="DN605" s="184" t="s">
        <v>248</v>
      </c>
      <c r="DO605" s="184" t="s">
        <v>248</v>
      </c>
      <c r="DP605" s="184" t="s">
        <v>248</v>
      </c>
      <c r="DQ605" s="184" t="s">
        <v>248</v>
      </c>
      <c r="DR605" s="184" t="s">
        <v>248</v>
      </c>
      <c r="DS605" s="184" t="s">
        <v>248</v>
      </c>
      <c r="DT605" s="184" t="s">
        <v>248</v>
      </c>
      <c r="DU605" s="184" t="s">
        <v>248</v>
      </c>
      <c r="DV605" s="184" t="s">
        <v>248</v>
      </c>
      <c r="DW605" s="184" t="s">
        <v>248</v>
      </c>
      <c r="DX605" s="184" t="s">
        <v>248</v>
      </c>
      <c r="DY605" s="184" t="s">
        <v>248</v>
      </c>
      <c r="DZ605" s="184" t="s">
        <v>248</v>
      </c>
      <c r="EA605" s="184" t="s">
        <v>248</v>
      </c>
      <c r="EB605" s="184" t="s">
        <v>248</v>
      </c>
      <c r="EC605" s="184" t="s">
        <v>248</v>
      </c>
      <c r="ED605" s="184" t="s">
        <v>248</v>
      </c>
      <c r="EE605" s="184" t="s">
        <v>248</v>
      </c>
      <c r="EF605" s="184" t="s">
        <v>248</v>
      </c>
      <c r="EG605" s="184" t="s">
        <v>248</v>
      </c>
      <c r="EH605" s="184" t="s">
        <v>248</v>
      </c>
      <c r="EI605" s="184" t="s">
        <v>248</v>
      </c>
      <c r="EJ605" s="184" t="s">
        <v>248</v>
      </c>
      <c r="EK605" s="184" t="s">
        <v>248</v>
      </c>
      <c r="EL605" s="184" t="s">
        <v>248</v>
      </c>
      <c r="EM605" s="184" t="s">
        <v>248</v>
      </c>
      <c r="EN605" s="184" t="s">
        <v>248</v>
      </c>
      <c r="EO605" s="184" t="s">
        <v>248</v>
      </c>
      <c r="EP605" s="184" t="s">
        <v>248</v>
      </c>
      <c r="EQ605" s="184" t="s">
        <v>248</v>
      </c>
      <c r="ER605" s="184" t="s">
        <v>248</v>
      </c>
      <c r="ES605" s="184" t="s">
        <v>248</v>
      </c>
      <c r="ET605" s="184" t="s">
        <v>248</v>
      </c>
      <c r="EU605" s="184" t="s">
        <v>248</v>
      </c>
      <c r="EV605" s="184" t="s">
        <v>248</v>
      </c>
      <c r="EW605" s="184" t="s">
        <v>248</v>
      </c>
      <c r="EX605" s="184" t="s">
        <v>248</v>
      </c>
      <c r="EY605" s="184" t="s">
        <v>248</v>
      </c>
      <c r="EZ605" s="184" t="s">
        <v>248</v>
      </c>
      <c r="FA605" s="184" t="s">
        <v>248</v>
      </c>
      <c r="FB605" s="184" t="s">
        <v>248</v>
      </c>
      <c r="FC605" s="184" t="s">
        <v>248</v>
      </c>
      <c r="FD605" s="184" t="s">
        <v>248</v>
      </c>
      <c r="FE605" s="184" t="s">
        <v>248</v>
      </c>
      <c r="FF605" s="184" t="s">
        <v>248</v>
      </c>
      <c r="FG605" s="184" t="s">
        <v>248</v>
      </c>
      <c r="FH605" s="184" t="s">
        <v>248</v>
      </c>
      <c r="FI605" s="184" t="s">
        <v>248</v>
      </c>
      <c r="FJ605" s="184" t="s">
        <v>248</v>
      </c>
      <c r="FK605" s="184" t="s">
        <v>248</v>
      </c>
      <c r="FL605" s="184" t="s">
        <v>248</v>
      </c>
      <c r="FM605" s="184" t="s">
        <v>248</v>
      </c>
      <c r="FN605" s="184" t="s">
        <v>248</v>
      </c>
      <c r="FO605" s="184" t="s">
        <v>248</v>
      </c>
      <c r="FP605" s="184" t="s">
        <v>248</v>
      </c>
      <c r="FQ605" s="221" t="s">
        <v>248</v>
      </c>
      <c r="FR605" s="221" t="s">
        <v>248</v>
      </c>
      <c r="FS605" s="184">
        <v>1</v>
      </c>
      <c r="FT605" s="184">
        <v>2</v>
      </c>
      <c r="FU605" s="184">
        <v>1</v>
      </c>
      <c r="FV605" s="184">
        <v>1</v>
      </c>
      <c r="FW605" s="184">
        <v>1</v>
      </c>
      <c r="FX605" s="184">
        <v>2</v>
      </c>
      <c r="FY605" s="184">
        <v>2</v>
      </c>
      <c r="FZ605" s="184">
        <v>2</v>
      </c>
      <c r="GA605" s="184" t="s">
        <v>248</v>
      </c>
      <c r="GB605" s="184" t="s">
        <v>248</v>
      </c>
      <c r="GC605" s="184">
        <v>2</v>
      </c>
      <c r="GD605" s="184">
        <v>1</v>
      </c>
      <c r="GE605" s="184" t="s">
        <v>248</v>
      </c>
      <c r="GF605" s="184" t="s">
        <v>248</v>
      </c>
      <c r="GG605" s="184" t="s">
        <v>248</v>
      </c>
      <c r="GH605" s="184" t="s">
        <v>248</v>
      </c>
      <c r="GI605" s="184" t="s">
        <v>248</v>
      </c>
      <c r="GJ605" s="184" t="s">
        <v>248</v>
      </c>
      <c r="GK605" s="184" t="s">
        <v>248</v>
      </c>
      <c r="GL605" s="184" t="s">
        <v>248</v>
      </c>
      <c r="GM605" s="184" t="s">
        <v>248</v>
      </c>
      <c r="GN605" s="184" t="s">
        <v>248</v>
      </c>
      <c r="GO605" s="184" t="s">
        <v>248</v>
      </c>
      <c r="GP605" s="184" t="s">
        <v>248</v>
      </c>
      <c r="GQ605" s="184" t="s">
        <v>248</v>
      </c>
      <c r="GR605" s="184" t="s">
        <v>248</v>
      </c>
      <c r="GS605" s="184" t="s">
        <v>248</v>
      </c>
      <c r="GT605" s="184" t="s">
        <v>248</v>
      </c>
      <c r="GU605" s="184" t="s">
        <v>248</v>
      </c>
      <c r="GV605" s="184" t="s">
        <v>248</v>
      </c>
      <c r="GW605" s="184" t="s">
        <v>248</v>
      </c>
      <c r="GX605" s="184" t="s">
        <v>248</v>
      </c>
      <c r="GY605" s="184" t="s">
        <v>248</v>
      </c>
      <c r="GZ605" s="262" t="s">
        <v>248</v>
      </c>
      <c r="HA605" s="262" t="s">
        <v>248</v>
      </c>
      <c r="HB605" s="222">
        <f>SUM(G605:GE605)</f>
        <v>39</v>
      </c>
      <c r="HC605" s="223"/>
    </row>
    <row r="606" spans="1:211" ht="24.9" customHeight="1" thickBot="1" x14ac:dyDescent="0.35">
      <c r="A606" s="108" t="str">
        <f>A605</f>
        <v>Prod.-Q-6</v>
      </c>
      <c r="B606" s="108" t="str">
        <f>B605</f>
        <v>Pracownik Produkcji</v>
      </c>
      <c r="C606" s="108">
        <f>C605</f>
        <v>0</v>
      </c>
      <c r="D606" s="108">
        <f>D605</f>
        <v>1958</v>
      </c>
      <c r="E606" s="395"/>
      <c r="F606" s="189" t="s">
        <v>375</v>
      </c>
      <c r="G606" s="192">
        <f>IF(INDEX(tab_MinKomp[Przepisy BHP / BHP Vorschriften],MATCH($B605,tab_MinKomp[[Stanowisko / Position ]:[Stanowisko / Position ]],0))="n/a","n/a",G605-INDEX(tab_MinKomp[Przepisy BHP / BHP Vorschriften],MATCH($B605,tab_MinKomp[[Stanowisko / Position ]:[Stanowisko / Position ]],0)))</f>
        <v>0</v>
      </c>
      <c r="H606" s="193">
        <f>IF(INDEX(tab_MinKomp[Przepisy PPOŻ / Brandschutzbestimmungen],MATCH($B605,tab_MinKomp[[Stanowisko / Position ]:[Stanowisko / Position ]],0))="n/a","n/a",H605-INDEX(tab_MinKomp[Przepisy PPOŻ / Brandschutzbestimmungen],MATCH($B605,tab_MinKomp[[Stanowisko / Position ]:[Stanowisko / Position ]],0)))</f>
        <v>0</v>
      </c>
      <c r="I606" s="193">
        <f>IF(INDEX(tab_MinKomp[Ryzyko zawodowe na stanowiskach pracyv/ Berufliche Risiken an Arbeitsstellen],MATCH($B605,tab_MinKomp[[Stanowisko / Position ]:[Stanowisko / Position ]],0))="n/a","n/a",I605-INDEX(tab_MinKomp[Ryzyko zawodowe na stanowiskach pracyv/ Berufliche Risiken an Arbeitsstellen],MATCH($B605,tab_MinKomp[[Stanowisko / Position ]:[Stanowisko / Position ]],0)))</f>
        <v>0</v>
      </c>
      <c r="J606" s="193">
        <f>IF(INDEX(tab_MinKomp[Gospodarka substancjami niebezpiecznymi / Gefahrstoffmanagement],MATCH($B605,tab_MinKomp[[Stanowisko / Position ]:[Stanowisko / Position ]],0))="n/a","n/a",J605-INDEX(tab_MinKomp[Gospodarka substancjami niebezpiecznymi / Gefahrstoffmanagement],MATCH($B605,tab_MinKomp[[Stanowisko / Position ]:[Stanowisko / Position ]],0)))</f>
        <v>0</v>
      </c>
      <c r="K606" s="193">
        <f>IF(INDEX(tab_MinKomp[Gospodarka odpadami / Abfallwirtschaft],MATCH($B605,tab_MinKomp[[Stanowisko / Position ]:[Stanowisko / Position ]],0))="n/a","n/a",K605-INDEX(tab_MinKomp[Gospodarka odpadami / Abfallwirtschaft],MATCH($B605,tab_MinKomp[[Stanowisko / Position ]:[Stanowisko / Position ]],0)))</f>
        <v>0</v>
      </c>
      <c r="L606" s="194" t="str">
        <f>IF(INDEX(tab_MinKomp[Przepisy kodeksu pracy / Bestimmungen des Arbeitsgesetzes],MATCH($B605,tab_MinKomp[[Stanowisko / Position ]:[Stanowisko / Position ]],0))="n/a","n/a",L605-INDEX(tab_MinKomp[Przepisy kodeksu pracy / Bestimmungen des Arbeitsgesetzes],MATCH($B605,tab_MinKomp[[Stanowisko / Position ]:[Stanowisko / Position ]],0)))</f>
        <v>n/a</v>
      </c>
      <c r="M606" s="195" t="str">
        <f>IF(INDEX(tab_MinKomp[Przepisy o ub.społ. ZUS  / Sozialversicherungsvorschriften],MATCH($B605,tab_MinKomp[[Stanowisko / Position ]:[Stanowisko / Position ]],0))="n/a","n/a",M605-INDEX(tab_MinKomp[Przepisy o ub.społ. ZUS  / Sozialversicherungsvorschriften],MATCH($B605,tab_MinKomp[[Stanowisko / Position ]:[Stanowisko / Position ]],0)))</f>
        <v>n/a</v>
      </c>
      <c r="N606" s="194" t="str">
        <f>IF(INDEX(tab_MinKomp[PRZEPISY O PDOF /persönlich Einkommensteuergesetz ],MATCH($B605,tab_MinKomp[[Stanowisko / Position ]:[Stanowisko / Position ]],0))="n/a","n/a",N605-INDEX(tab_MinKomp[PRZEPISY O PDOF /persönlich Einkommensteuergesetz ],MATCH($B605,tab_MinKomp[[Stanowisko / Position ]:[Stanowisko / Position ]],0)))</f>
        <v>n/a</v>
      </c>
      <c r="O606" s="194">
        <f>IF(INDEX(tab_MinKomp[Regulamin pracy / Arbeitsordnung],MATCH($B605,tab_MinKomp[[Stanowisko / Position ]:[Stanowisko / Position ]],0))="n/a","n/a",O605-INDEX(tab_MinKomp[Regulamin pracy / Arbeitsordnung],MATCH($B605,tab_MinKomp[[Stanowisko / Position ]:[Stanowisko / Position ]],0)))</f>
        <v>0</v>
      </c>
      <c r="P606" s="194">
        <f>IF(INDEX(tab_MinKomp[Regulamin wynagradzania / Vergütungsordnung],MATCH($B605,tab_MinKomp[[Stanowisko / Position ]:[Stanowisko / Position ]],0))="n/a","n/a",P605-INDEX(tab_MinKomp[Regulamin wynagradzania / Vergütungsordnung],MATCH($B605,tab_MinKomp[[Stanowisko / Position ]:[Stanowisko / Position ]],0)))</f>
        <v>0</v>
      </c>
      <c r="Q606" s="194" t="str">
        <f>IF(INDEX(tab_MinKomp[System R2PŁATNIK PRO: Płace / Lohnabrechnung],MATCH($B605,tab_MinKomp[[Stanowisko / Position ]:[Stanowisko / Position ]],0))="n/a","n/a",Q605-INDEX(tab_MinKomp[System R2PŁATNIK PRO: Płace / Lohnabrechnung],MATCH($B605,tab_MinKomp[[Stanowisko / Position ]:[Stanowisko / Position ]],0)))</f>
        <v>n/a</v>
      </c>
      <c r="R606" s="194" t="str">
        <f>IF(INDEX(tab_MinKomp[SystemR2PŁATNIK PRO: KADRY / Personaldaten],MATCH($B605,tab_MinKomp[[Stanowisko / Position ]:[Stanowisko / Position ]],0))="n/a","n/a",R605-INDEX(tab_MinKomp[SystemR2PŁATNIK PRO: KADRY / Personaldaten],MATCH($B605,tab_MinKomp[[Stanowisko / Position ]:[Stanowisko / Position ]],0)))</f>
        <v>n/a</v>
      </c>
      <c r="S606" s="194" t="str">
        <f>IF(INDEX(tab_MinKomp[SYSTEM R2PŁATNIK PRO: zarządzanie pracownikami / Arbeitsverwaltung],MATCH($B605,tab_MinKomp[[Stanowisko / Position ]:[Stanowisko / Position ]],0))="n/a","n/a",S605-INDEX(tab_MinKomp[SYSTEM R2PŁATNIK PRO: zarządzanie pracownikami / Arbeitsverwaltung],MATCH($B605,tab_MinKomp[[Stanowisko / Position ]:[Stanowisko / Position ]],0)))</f>
        <v>n/a</v>
      </c>
      <c r="T606" s="194" t="str">
        <f>IF(INDEX(tab_MinKomp[Doradztwo, wsparcie personalne / Personalberatung und Unterstützung],MATCH($B605,tab_MinKomp[[Stanowisko / Position ]:[Stanowisko / Position ]],0))="n/a","n/a",T605-INDEX(tab_MinKomp[Doradztwo, wsparcie personalne / Personalberatung und Unterstützung],MATCH($B605,tab_MinKomp[[Stanowisko / Position ]:[Stanowisko / Position ]],0)))</f>
        <v>n/a</v>
      </c>
      <c r="U606" s="194" t="str">
        <f>IF(INDEX(tab_MinKomp[Przepisy o podatku VAT / MwSt.- Gesetz],MATCH($B605,tab_MinKomp[[Stanowisko / Position ]:[Stanowisko / Position ]],0))="n/a","n/a",U605-INDEX(tab_MinKomp[Przepisy o podatku VAT / MwSt.- Gesetz],MATCH($B605,tab_MinKomp[[Stanowisko / Position ]:[Stanowisko / Position ]],0)))</f>
        <v>n/a</v>
      </c>
      <c r="V606" s="194" t="str">
        <f>IF(INDEX(tab_MinKomp[PrzepisyPDOP / geschäftlich Einkommensteuergesetz],MATCH($B605,tab_MinKomp[[Stanowisko / Position ]:[Stanowisko / Position ]],0))="n/a","n/a",V605-INDEX(tab_MinKomp[PrzepisyPDOP / geschäftlich Einkommensteuergesetz],MATCH($B605,tab_MinKomp[[Stanowisko / Position ]:[Stanowisko / Position ]],0)))</f>
        <v>n/a</v>
      </c>
      <c r="W606" s="194" t="str">
        <f>IF(INDEX(tab_MinKomp[System BAAN / FINANSE (FIBU)],MATCH($B605,tab_MinKomp[[Stanowisko / Position ]:[Stanowisko / Position ]],0))="n/a","n/a",W605-INDEX(tab_MinKomp[System BAAN / FINANSE (FIBU)],MATCH($B605,tab_MinKomp[[Stanowisko / Position ]:[Stanowisko / Position ]],0)))</f>
        <v>n/a</v>
      </c>
      <c r="X606" s="194" t="str">
        <f>IF(INDEX(tab_MinKomp[Systemy pomocnicze / Hilfssysteme(STOCKPROGRAM, KALK2000 etc.)],MATCH($B605,tab_MinKomp[[Stanowisko / Position ]:[Stanowisko / Position ]],0))="n/a","n/a",X605-INDEX(tab_MinKomp[Systemy pomocnicze / Hilfssysteme(STOCKPROGRAM, KALK2000 etc.)],MATCH($B605,tab_MinKomp[[Stanowisko / Position ]:[Stanowisko / Position ]],0)))</f>
        <v>n/a</v>
      </c>
      <c r="Y606" s="194" t="str">
        <f>IF(INDEX(tab_MinKomp[Polityka rachunkowości / Buchführungspolitik],MATCH($B605,tab_MinKomp[[Stanowisko / Position ]:[Stanowisko / Position ]],0))="n/a","n/a",Y605-INDEX(tab_MinKomp[Polityka rachunkowości / Buchführungspolitik],MATCH($B605,tab_MinKomp[[Stanowisko / Position ]:[Stanowisko / Position ]],0)))</f>
        <v>n/a</v>
      </c>
      <c r="Z606" s="194" t="str">
        <f>IF(INDEX(tab_MinKomp[Ustawa o rachunkowości / Rechnungslegungsgesetz],MATCH($B605,tab_MinKomp[[Stanowisko / Position ]:[Stanowisko / Position ]],0))="n/a","n/a",Z605-INDEX(tab_MinKomp[Ustawa o rachunkowości / Rechnungslegungsgesetz],MATCH($B605,tab_MinKomp[[Stanowisko / Position ]:[Stanowisko / Position ]],0)))</f>
        <v>n/a</v>
      </c>
      <c r="AA606" s="194" t="str">
        <f>IF(INDEX(tab_MinKomp[WORKFLOW - TS-100],MATCH($B605,tab_MinKomp[[Stanowisko / Position ]:[Stanowisko / Position ]],0))="n/a","n/a",AA605-INDEX(tab_MinKomp[WORKFLOW - TS-100],MATCH($B605,tab_MinKomp[[Stanowisko / Position ]:[Stanowisko / Position ]],0)))</f>
        <v>n/a</v>
      </c>
      <c r="AB606" s="194" t="str">
        <f>IF(INDEX(tab_MinKomp[WORKFLOW - SFMS],MATCH($B605,tab_MinKomp[[Stanowisko / Position ]:[Stanowisko / Position ]],0))="n/a","n/a",AB605-INDEX(tab_MinKomp[WORKFLOW - SFMS],MATCH($B605,tab_MinKomp[[Stanowisko / Position ]:[Stanowisko / Position ]],0)))</f>
        <v>n/a</v>
      </c>
      <c r="AC606" s="194" t="str">
        <f>IF(INDEX(tab_MinKomp[System ISO 9001:2015],MATCH($B605,tab_MinKomp[[Stanowisko / Position ]:[Stanowisko / Position ]],0))="n/a","n/a",AC605-INDEX(tab_MinKomp[System ISO 9001:2015],MATCH($B605,tab_MinKomp[[Stanowisko / Position ]:[Stanowisko / Position ]],0)))</f>
        <v>n/a</v>
      </c>
      <c r="AD606" s="194" t="str">
        <f>IF(INDEX(tab_MinKomp[System ISO 9001:2015],MATCH($B605,tab_MinKomp[[Stanowisko / Position ]:[Stanowisko / Position ]],0))="n/a","n/a",AD605-INDEX(tab_MinKomp[System ISO 9001:2015],MATCH($B605,tab_MinKomp[[Stanowisko / Position ]:[Stanowisko / Position ]],0)))</f>
        <v>n/a</v>
      </c>
      <c r="AE606" s="194" t="str">
        <f>IF(INDEX(tab_MinKomp[System ISO 9001:2015],MATCH($B605,tab_MinKomp[[Stanowisko / Position ]:[Stanowisko / Position ]],0))="n/a","n/a",AE605-INDEX(tab_MinKomp[System ISO 9001:2015],MATCH($B605,tab_MinKomp[[Stanowisko / Position ]:[Stanowisko / Position ]],0)))</f>
        <v>n/a</v>
      </c>
      <c r="AF606" s="194" t="str">
        <f>IF(INDEX(tab_MinKomp[System ISO 9001:2015],MATCH($B605,tab_MinKomp[[Stanowisko / Position ]:[Stanowisko / Position ]],0))="n/a","n/a",AF605-INDEX(tab_MinKomp[System ISO 9001:2015],MATCH($B605,tab_MinKomp[[Stanowisko / Position ]:[Stanowisko / Position ]],0)))</f>
        <v>n/a</v>
      </c>
      <c r="AG606" s="194" t="str">
        <f>IF(INDEX(tab_MinKomp[Wymagania VDA 6.3 Process / Forderungen],MATCH($B605,tab_MinKomp[[Stanowisko / Position ]:[Stanowisko / Position ]],0))="n/a","n/a",AG605-INDEX(tab_MinKomp[Wymagania VDA 6.3 Process / Forderungen],MATCH($B605,tab_MinKomp[[Stanowisko / Position ]:[Stanowisko / Position ]],0)))</f>
        <v>n/a</v>
      </c>
      <c r="AH606" s="194" t="str">
        <f>IF(INDEX(tab_MinKomp[Wymagania VDA 6.5 Product / Forderungen],MATCH($B605,tab_MinKomp[[Stanowisko / Position ]:[Stanowisko / Position ]],0))="n/a","n/a",AH605-INDEX(tab_MinKomp[Wymagania VDA 6.5 Product / Forderungen],MATCH($B605,tab_MinKomp[[Stanowisko / Position ]:[Stanowisko / Position ]],0)))</f>
        <v>n/a</v>
      </c>
      <c r="AI606" s="194" t="str">
        <f>IF(INDEX(tab_MinKomp[System ISO 9001:2015],MATCH($B605,tab_MinKomp[[Stanowisko / Position ]:[Stanowisko / Position ]],0))="n/a","n/a",AI605-INDEX(tab_MinKomp[System ISO 9001:2015],MATCH($B605,tab_MinKomp[[Stanowisko / Position ]:[Stanowisko / Position ]],0)))</f>
        <v>n/a</v>
      </c>
      <c r="AJ606" s="194" t="str">
        <f>IF(INDEX(tab_MinKomp[Auditor systemu ISO 17021:2018],MATCH($B605,tab_MinKomp[[Stanowisko / Position ]:[Stanowisko / Position ]],0))="n/a","n/a",AJ605-INDEX(tab_MinKomp[Auditor systemu ISO 17021:2018],MATCH($B605,tab_MinKomp[[Stanowisko / Position ]:[Stanowisko / Position ]],0)))</f>
        <v>n/a</v>
      </c>
      <c r="AK606" s="194" t="str">
        <f>IF(INDEX(tab_MinKomp[Pełnomocnik systemu / Systemvertreter],MATCH($B605,tab_MinKomp[[Stanowisko / Position ]:[Stanowisko / Position ]],0))="n/a","n/a",AK605-INDEX(tab_MinKomp[Pełnomocnik systemu / Systemvertreter],MATCH($B605,tab_MinKomp[[Stanowisko / Position ]:[Stanowisko / Position ]],0)))</f>
        <v>n/a</v>
      </c>
      <c r="AL606" s="194">
        <f>IF(INDEX(tab_MinKomp[Polityka Etyczna - Compliance],MATCH($B605,tab_MinKomp[[Stanowisko / Position ]:[Stanowisko / Position ]],0))="n/a","n/a",AL605-INDEX(tab_MinKomp[Polityka Etyczna - Compliance],MATCH($B605,tab_MinKomp[[Stanowisko / Position ]:[Stanowisko / Position ]],0)))</f>
        <v>0</v>
      </c>
      <c r="AM606" s="194" t="str">
        <f>IF(INDEX(tab_MinKomp[WDRAŻANIE NOWYCH PROJEKTÓW/ PROCEDURA CTM],MATCH($B605,tab_MinKomp[[Stanowisko / Position ]:[Stanowisko / Position ]],0))="n/a","n/a",AM605-INDEX(tab_MinKomp[WDRAŻANIE NOWYCH PROJEKTÓW/ PROCEDURA CTM],MATCH($B605,tab_MinKomp[[Stanowisko / Position ]:[Stanowisko / Position ]],0)))</f>
        <v>n/a</v>
      </c>
      <c r="AN606" s="194" t="str">
        <f>IF(INDEX(tab_MinKomp[KAMIENIE MILOWE MSL/PIFF],MATCH($B605,tab_MinKomp[[Stanowisko / Position ]:[Stanowisko / Position ]],0))="n/a","n/a",AN605-INDEX(tab_MinKomp[KAMIENIE MILOWE MSL/PIFF],MATCH($B605,tab_MinKomp[[Stanowisko / Position ]:[Stanowisko / Position ]],0)))</f>
        <v>n/a</v>
      </c>
      <c r="AO606" s="194">
        <f>IF(INDEX(tab_MinKomp[CP],MATCH($B605,tab_MinKomp[[Stanowisko / Position ]:[Stanowisko / Position ]],0))="n/a","n/a",AO605-INDEX(tab_MinKomp[CP],MATCH($B605,tab_MinKomp[[Stanowisko / Position ]:[Stanowisko / Position ]],0)))</f>
        <v>0</v>
      </c>
      <c r="AP606" s="194" t="str">
        <f>IF(INDEX(tab_MinKomp[FMEA],MATCH($B605,tab_MinKomp[[Stanowisko / Position ]:[Stanowisko / Position ]],0))="n/a","n/a",AP605-INDEX(tab_MinKomp[FMEA],MATCH($B605,tab_MinKomp[[Stanowisko / Position ]:[Stanowisko / Position ]],0)))</f>
        <v>n/a</v>
      </c>
      <c r="AQ606" s="194">
        <f>IF(INDEX(tab_MinKomp[CP],MATCH($B605,tab_MinKomp[[Stanowisko / Position ]:[Stanowisko / Position ]],0))="n/a","n/a",AQ605-INDEX(tab_MinKomp[CP],MATCH($B605,tab_MinKomp[[Stanowisko / Position ]:[Stanowisko / Position ]],0)))</f>
        <v>0</v>
      </c>
      <c r="AR606" s="194" t="str">
        <f>IF(INDEX(tab_MinKomp[APQP],MATCH($B605,tab_MinKomp[[Stanowisko / Position ]:[Stanowisko / Position ]],0))="n/a","n/a",AR605-INDEX(tab_MinKomp[APQP],MATCH($B605,tab_MinKomp[[Stanowisko / Position ]:[Stanowisko / Position ]],0)))</f>
        <v>n/a</v>
      </c>
      <c r="AS606" s="194" t="str">
        <f>IF(INDEX(tab_MinKomp[MSA],MATCH($B605,tab_MinKomp[[Stanowisko / Position ]:[Stanowisko / Position ]],0))="n/a","n/a",AS605-INDEX(tab_MinKomp[MSA],MATCH($B605,tab_MinKomp[[Stanowisko / Position ]:[Stanowisko / Position ]],0)))</f>
        <v>n/a</v>
      </c>
      <c r="AT606" s="194" t="str">
        <f>IF(INDEX(tab_MinKomp[SPC],MATCH($B605,tab_MinKomp[[Stanowisko / Position ]:[Stanowisko / Position ]],0))="n/a","n/a",AT605-INDEX(tab_MinKomp[SPC],MATCH($B605,tab_MinKomp[[Stanowisko / Position ]:[Stanowisko / Position ]],0)))</f>
        <v>n/a</v>
      </c>
      <c r="AU606" s="194" t="str">
        <f>IF(INDEX(tab_MinKomp[CSR (SPECYFICZNE WYMAGANIA KLIENTA)],MATCH($B605,tab_MinKomp[[Stanowisko / Position ]:[Stanowisko / Position ]],0))="n/a","n/a",AU605-INDEX(tab_MinKomp[CSR (SPECYFICZNE WYMAGANIA KLIENTA)],MATCH($B605,tab_MinKomp[[Stanowisko / Position ]:[Stanowisko / Position ]],0)))</f>
        <v>n/a</v>
      </c>
      <c r="AV606" s="194">
        <f>IF(INDEX(tab_MinKomp[5S],MATCH($B605,tab_MinKomp[[Stanowisko / Position ]:[Stanowisko / Position ]],0))="n/a","n/a",AV605-INDEX(tab_MinKomp[5S],MATCH($B605,tab_MinKomp[[Stanowisko / Position ]:[Stanowisko / Position ]],0)))</f>
        <v>0</v>
      </c>
      <c r="AW606" s="194">
        <f>IF(INDEX(tab_MinKomp[CP],MATCH($B605,tab_MinKomp[[Stanowisko / Position ]:[Stanowisko / Position ]],0))="n/a","n/a",AW605-INDEX(tab_MinKomp[CP],MATCH($B605,tab_MinKomp[[Stanowisko / Position ]:[Stanowisko / Position ]],0)))</f>
        <v>0</v>
      </c>
      <c r="AX606" s="194" t="str">
        <f>IF(INDEX(tab_MinKomp[5R],MATCH($B605,tab_MinKomp[[Stanowisko / Position ]:[Stanowisko / Position ]],0))="n/a","n/a",AX605-INDEX(tab_MinKomp[5R],MATCH($B605,tab_MinKomp[[Stanowisko / Position ]:[Stanowisko / Position ]],0)))</f>
        <v>n/a</v>
      </c>
      <c r="AY606" s="194" t="str">
        <f>IF(INDEX(tab_MinKomp[Six Sigma],MATCH($B605,tab_MinKomp[[Stanowisko / Position ]:[Stanowisko / Position ]],0))="n/a","n/a",AY605-INDEX(tab_MinKomp[Six Sigma],MATCH($B605,tab_MinKomp[[Stanowisko / Position ]:[Stanowisko / Position ]],0)))</f>
        <v>n/a</v>
      </c>
      <c r="AZ606" s="194" t="str">
        <f>IF(INDEX(tab_MinKomp[System BAAN / Distribution &amp; Supply Chain],MATCH($B605,tab_MinKomp[[Stanowisko / Position ]:[Stanowisko / Position ]],0))="n/a","n/a",AZ605-INDEX(tab_MinKomp[System BAAN / Distribution &amp; Supply Chain],MATCH($B605,tab_MinKomp[[Stanowisko / Position ]:[Stanowisko / Position ]],0)))</f>
        <v>n/a</v>
      </c>
      <c r="BA606" s="194" t="str">
        <f>IF(INDEX(tab_MinKomp[Gospodarka magazynowa / Lagerverwaltung],MATCH($B605,tab_MinKomp[[Stanowisko / Position ]:[Stanowisko / Position ]],0))="n/a","n/a",BA605-INDEX(tab_MinKomp[Gospodarka magazynowa / Lagerverwaltung],MATCH($B605,tab_MinKomp[[Stanowisko / Position ]:[Stanowisko / Position ]],0)))</f>
        <v>n/a</v>
      </c>
      <c r="BB606" s="194" t="str">
        <f>IF(INDEX(tab_MinKomp[Inwentaryzacja - organizacja i przebieg / Inventurprozess],MATCH($B605,tab_MinKomp[[Stanowisko / Position ]:[Stanowisko / Position ]],0))="n/a","n/a",BB605-INDEX(tab_MinKomp[Inwentaryzacja - organizacja i przebieg / Inventurprozess],MATCH($B605,tab_MinKomp[[Stanowisko / Position ]:[Stanowisko / Position ]],0)))</f>
        <v>n/a</v>
      </c>
      <c r="BC606" s="194" t="str">
        <f>IF(INDEX(tab_MinKomp[Organizacja dostaw / Versorgungsorganisation],MATCH($B605,tab_MinKomp[[Stanowisko / Position ]:[Stanowisko / Position ]],0))="n/a","n/a",BC605-INDEX(tab_MinKomp[Organizacja dostaw / Versorgungsorganisation],MATCH($B605,tab_MinKomp[[Stanowisko / Position ]:[Stanowisko / Position ]],0)))</f>
        <v>n/a</v>
      </c>
      <c r="BD606" s="194" t="str">
        <f>IF(INDEX(tab_MinKomp[Organizacja wysyłek / Organisation von Lieferungen],MATCH($B605,tab_MinKomp[[Stanowisko / Position ]:[Stanowisko / Position ]],0))="n/a","n/a",BD605-INDEX(tab_MinKomp[Organizacja wysyłek / Organisation von Lieferungen],MATCH($B605,tab_MinKomp[[Stanowisko / Position ]:[Stanowisko / Position ]],0)))</f>
        <v>n/a</v>
      </c>
      <c r="BE606" s="194" t="str">
        <f>IF(INDEX(tab_MinKomp[Analiza magazynowa - Program Polen.mdb / Inventuranalyse],MATCH($B605,tab_MinKomp[[Stanowisko / Position ]:[Stanowisko / Position ]],0))="n/a","n/a",BE605-INDEX(tab_MinKomp[Analiza magazynowa - Program Polen.mdb / Inventuranalyse],MATCH($B605,tab_MinKomp[[Stanowisko / Position ]:[Stanowisko / Position ]],0)))</f>
        <v>n/a</v>
      </c>
      <c r="BF606" s="190" t="str">
        <f>IF(INDEX(tab_MinKomp[MMOG (Materials Management Operations Guidelines)],MATCH($B605,tab_MinKomp[[Stanowisko / Position ]:[Stanowisko / Position ]],0))="n/a","n/a",BF605-INDEX(tab_MinKomp[MMOG (Materials Management Operations Guidelines)],MATCH($B605,tab_MinKomp[[Stanowisko / Position ]:[Stanowisko / Position ]],0)))</f>
        <v>n/a</v>
      </c>
      <c r="BG606" s="190" t="str">
        <f>IF(INDEX(tab_MinKomp[GPP],MATCH($B605,tab_MinKomp[[Stanowisko / Position ]:[Stanowisko / Position ]],0))="n/a","n/a",BG605-INDEX(tab_MinKomp[GPP],MATCH($B605,tab_MinKomp[[Stanowisko / Position ]:[Stanowisko / Position ]],0)))</f>
        <v>n/a</v>
      </c>
      <c r="BH606" s="190" t="str">
        <f>IF(INDEX(tab_MinKomp[AIAG (Automotive Industry Action Group)],MATCH($B605,tab_MinKomp[[Stanowisko / Position ]:[Stanowisko / Position ]],0))="n/a","n/a",BH605-INDEX(tab_MinKomp[AIAG (Automotive Industry Action Group)],MATCH($B605,tab_MinKomp[[Stanowisko / Position ]:[Stanowisko / Position ]],0)))</f>
        <v>n/a</v>
      </c>
      <c r="BI606" s="190" t="str">
        <f>IF(INDEX(tab_MinKomp[Super-G disputes],MATCH($B605,tab_MinKomp[[Stanowisko / Position ]:[Stanowisko / Position ]],0))="n/a","n/a",BI605-INDEX(tab_MinKomp[Super-G disputes],MATCH($B605,tab_MinKomp[[Stanowisko / Position ]:[Stanowisko / Position ]],0)))</f>
        <v>n/a</v>
      </c>
      <c r="BJ606" s="190" t="str">
        <f>IF(INDEX(tab_MinKomp[CMMS3/eDDL (Direct Data Link)],MATCH($B605,tab_MinKomp[[Stanowisko / Position ]:[Stanowisko / Position ]],0))="n/a","n/a",BJ605-INDEX(tab_MinKomp[CMMS3/eDDL (Direct Data Link)],MATCH($B605,tab_MinKomp[[Stanowisko / Position ]:[Stanowisko / Position ]],0)))</f>
        <v>n/a</v>
      </c>
      <c r="BK606" s="190" t="str">
        <f>IF(INDEX(tab_MinKomp[MP&amp;L (Material Planning and Logistics)],MATCH($B605,tab_MinKomp[[Stanowisko / Position ]:[Stanowisko / Position ]],0))="n/a","n/a",BK605-INDEX(tab_MinKomp[MP&amp;L (Material Planning and Logistics)],MATCH($B605,tab_MinKomp[[Stanowisko / Position ]:[Stanowisko / Position ]],0)))</f>
        <v>n/a</v>
      </c>
      <c r="BL606" s="190" t="str">
        <f>IF(INDEX(tab_MinKomp[Supplier delivery rating],MATCH($B605,tab_MinKomp[[Stanowisko / Position ]:[Stanowisko / Position ]],0))="n/a","n/a",BL605-INDEX(tab_MinKomp[Supplier delivery rating],MATCH($B605,tab_MinKomp[[Stanowisko / Position ]:[Stanowisko / Position ]],0)))</f>
        <v>n/a</v>
      </c>
      <c r="BM606" s="194" t="str">
        <f>IF(INDEX(tab_MinKomp[Planowanie produkcji / Produktionsplanung],MATCH($B605,tab_MinKomp[[Stanowisko / Position ]:[Stanowisko / Position ]],0))="n/a","n/a",BM605-INDEX(tab_MinKomp[Planowanie produkcji / Produktionsplanung],MATCH($B605,tab_MinKomp[[Stanowisko / Position ]:[Stanowisko / Position ]],0)))</f>
        <v>n/a</v>
      </c>
      <c r="BN606" s="194" t="str">
        <f>IF(INDEX(tab_MinKomp[Obsługa maszyn KVT / KVT Maschinenbedienung],MATCH($B605,tab_MinKomp[[Stanowisko / Position ]:[Stanowisko / Position ]],0))="n/a","n/a",BN605-INDEX(tab_MinKomp[Obsługa maszyn KVT / KVT Maschinenbedienung],MATCH($B605,tab_MinKomp[[Stanowisko / Position ]:[Stanowisko / Position ]],0)))</f>
        <v>n/a</v>
      </c>
      <c r="BO606" s="194" t="str">
        <f>IF(INDEX(tab_MinKomp[Obsługa maszyn KVT / KVT Maschinenbedienung],MATCH($B605,tab_MinKomp[[Stanowisko / Position ]:[Stanowisko / Position ]],0))="n/a","n/a",BO605-INDEX(tab_MinKomp[Obsługa maszyn KVT / KVT Maschinenbedienung],MATCH($B605,tab_MinKomp[[Stanowisko / Position ]:[Stanowisko / Position ]],0)))</f>
        <v>n/a</v>
      </c>
      <c r="BP606" s="194" t="str">
        <f>IF(INDEX(tab_MinKomp[Obsługa maszyn Piovan / Piovan Maschinenbedienung],MATCH($B605,tab_MinKomp[[Stanowisko / Position ]:[Stanowisko / Position ]],0))="n/a","n/a",BP605-INDEX(tab_MinKomp[Obsługa maszyn Piovan / Piovan Maschinenbedienung],MATCH($B605,tab_MinKomp[[Stanowisko / Position ]:[Stanowisko / Position ]],0)))</f>
        <v>n/a</v>
      </c>
      <c r="BQ606" s="194" t="str">
        <f>IF(INDEX(tab_MinKomp[Obsługa maszyn Piovan / Piovan Maschinenbedienung],MATCH($B605,tab_MinKomp[[Stanowisko / Position ]:[Stanowisko / Position ]],0))="n/a","n/a",BQ605-INDEX(tab_MinKomp[Obsługa maszyn Piovan / Piovan Maschinenbedienung],MATCH($B605,tab_MinKomp[[Stanowisko / Position ]:[Stanowisko / Position ]],0)))</f>
        <v>n/a</v>
      </c>
      <c r="BR606" s="194">
        <f>IF(INDEX(tab_MinKomp[Eliminacja awarii / Beseitigung von Ausfällen],MATCH($B605,tab_MinKomp[[Stanowisko / Position ]:[Stanowisko / Position ]],0))="n/a","n/a",BR605-INDEX(tab_MinKomp[Eliminacja awarii / Beseitigung von Ausfällen],MATCH($B605,tab_MinKomp[[Stanowisko / Position ]:[Stanowisko / Position ]],0)))</f>
        <v>0</v>
      </c>
      <c r="BS606" s="194" t="str">
        <f>IF(INDEX(tab_MinKomp[Obsługa maszyn Piovan / Piovan Maschinenbedienung],MATCH($B605,tab_MinKomp[[Stanowisko / Position ]:[Stanowisko / Position ]],0))="n/a","n/a",BS605-INDEX(tab_MinKomp[Obsługa maszyn Piovan / Piovan Maschinenbedienung],MATCH($B605,tab_MinKomp[[Stanowisko / Position ]:[Stanowisko / Position ]],0)))</f>
        <v>n/a</v>
      </c>
      <c r="BT606" s="194" t="str">
        <f>IF(INDEX(tab_MinKomp[Obsługa maszyn Piovan / Piovan Maschinenbedienung],MATCH($B605,tab_MinKomp[[Stanowisko / Position ]:[Stanowisko / Position ]],0))="n/a","n/a",BT605-INDEX(tab_MinKomp[Obsługa maszyn Piovan / Piovan Maschinenbedienung],MATCH($B605,tab_MinKomp[[Stanowisko / Position ]:[Stanowisko / Position ]],0)))</f>
        <v>n/a</v>
      </c>
      <c r="BU606" s="194" t="str">
        <f>IF(INDEX(tab_MinKomp[Obsługa maszyn Piovan / Piovan Maschinenbedienung],MATCH($B605,tab_MinKomp[[Stanowisko / Position ]:[Stanowisko / Position ]],0))="n/a","n/a",BU605-INDEX(tab_MinKomp[Obsługa maszyn Piovan / Piovan Maschinenbedienung],MATCH($B605,tab_MinKomp[[Stanowisko / Position ]:[Stanowisko / Position ]],0)))</f>
        <v>n/a</v>
      </c>
      <c r="BV606" s="194" t="str">
        <f>IF(INDEX(tab_MinKomp[Obsługa maszyn Piovan / Piovan Maschinenbedienung],MATCH($B605,tab_MinKomp[[Stanowisko / Position ]:[Stanowisko / Position ]],0))="n/a","n/a",BV605-INDEX(tab_MinKomp[Obsługa maszyn Piovan / Piovan Maschinenbedienung],MATCH($B605,tab_MinKomp[[Stanowisko / Position ]:[Stanowisko / Position ]],0)))</f>
        <v>n/a</v>
      </c>
      <c r="BW606" s="194" t="str">
        <f>IF(INDEX(tab_MinKomp[Obsługa maszyn Piovan / Piovan Maschinenbedienung],MATCH($B605,tab_MinKomp[[Stanowisko / Position ]:[Stanowisko / Position ]],0))="n/a","n/a",BW605-INDEX(tab_MinKomp[Obsługa maszyn Piovan / Piovan Maschinenbedienung],MATCH($B605,tab_MinKomp[[Stanowisko / Position ]:[Stanowisko / Position ]],0)))</f>
        <v>n/a</v>
      </c>
      <c r="BX606" s="194" t="str">
        <f>IF(INDEX(tab_MinKomp[Obsługa maszyn Piovan / Piovan Maschinenbedienung],MATCH($B605,tab_MinKomp[[Stanowisko / Position ]:[Stanowisko / Position ]],0))="n/a","n/a",BX605-INDEX(tab_MinKomp[Obsługa maszyn Piovan / Piovan Maschinenbedienung],MATCH($B605,tab_MinKomp[[Stanowisko / Position ]:[Stanowisko / Position ]],0)))</f>
        <v>n/a</v>
      </c>
      <c r="BY606" s="194" t="str">
        <f>IF(INDEX(tab_MinKomp[Obsługa maszyn Engel / Engel Maschinenbedienung],MATCH($B605,tab_MinKomp[[Stanowisko / Position ]:[Stanowisko / Position ]],0))="n/a","n/a",BY605-INDEX(tab_MinKomp[Obsługa maszyn Engel / Engel Maschinenbedienung],MATCH($B605,tab_MinKomp[[Stanowisko / Position ]:[Stanowisko / Position ]],0)))</f>
        <v>n/a</v>
      </c>
      <c r="BZ606" s="194" t="str">
        <f>IF(INDEX(tab_MinKomp[Obsługa maszyn KVT / KVT Maschinenbedienung],MATCH($B605,tab_MinKomp[[Stanowisko / Position ]:[Stanowisko / Position ]],0))="n/a","n/a",BZ605-INDEX(tab_MinKomp[Obsługa maszyn KVT / KVT Maschinenbedienung],MATCH($B605,tab_MinKomp[[Stanowisko / Position ]:[Stanowisko / Position ]],0)))</f>
        <v>n/a</v>
      </c>
      <c r="CA606" s="194">
        <f>IF(INDEX(tab_MinKomp[Eliminacja awarii / Beseitigung von Ausfällen],MATCH($B605,tab_MinKomp[[Stanowisko / Position ]:[Stanowisko / Position ]],0))="n/a","n/a",CA605-INDEX(tab_MinKomp[Eliminacja awarii / Beseitigung von Ausfällen],MATCH($B605,tab_MinKomp[[Stanowisko / Position ]:[Stanowisko / Position ]],0)))</f>
        <v>0</v>
      </c>
      <c r="CB606" s="194" t="str">
        <f>IF(INDEX(tab_MinKomp[Obsługa maszyn ASL / ASL Maschinenbedienung],MATCH($B605,tab_MinKomp[[Stanowisko / Position ]:[Stanowisko / Position ]],0))="n/a","n/a",CB605-INDEX(tab_MinKomp[Obsługa maszyn ASL / ASL Maschinenbedienung],MATCH($B605,tab_MinKomp[[Stanowisko / Position ]:[Stanowisko / Position ]],0)))</f>
        <v>n/a</v>
      </c>
      <c r="CC606" s="194">
        <f>IF(INDEX(tab_MinKomp[Obsługa maszyn Novapax / Novapax Maschinenbedienung],MATCH($B605,tab_MinKomp[[Stanowisko / Position ]:[Stanowisko / Position ]],0))="n/a","n/a",CC605-INDEX(tab_MinKomp[Obsługa maszyn Novapax / Novapax Maschinenbedienung],MATCH($B605,tab_MinKomp[[Stanowisko / Position ]:[Stanowisko / Position ]],0)))</f>
        <v>0</v>
      </c>
      <c r="CD606" s="194">
        <f>IF(INDEX(tab_MinKomp[Obsługa maszyn Novapax / Novapax Maschinenbedienung],MATCH($B605,tab_MinKomp[[Stanowisko / Position ]:[Stanowisko / Position ]],0))="n/a","n/a",CD605-INDEX(tab_MinKomp[Obsługa maszyn Novapax / Novapax Maschinenbedienung],MATCH($B605,tab_MinKomp[[Stanowisko / Position ]:[Stanowisko / Position ]],0)))</f>
        <v>0</v>
      </c>
      <c r="CE606" s="194" t="str">
        <f>IF(INDEX(tab_MinKomp[Obsługa maszyn Piovan / Piovan Maschinenbedienung],MATCH($B605,tab_MinKomp[[Stanowisko / Position ]:[Stanowisko / Position ]],0))="n/a","n/a",CE605-INDEX(tab_MinKomp[Obsługa maszyn Piovan / Piovan Maschinenbedienung],MATCH($B605,tab_MinKomp[[Stanowisko / Position ]:[Stanowisko / Position ]],0)))</f>
        <v>n/a</v>
      </c>
      <c r="CF606" s="194" t="str">
        <f>IF(INDEX(tab_MinKomp[Obsługa maszyn Piovan / Piovan Maschinenbedienung],MATCH($B605,tab_MinKomp[[Stanowisko / Position ]:[Stanowisko / Position ]],0))="n/a","n/a",CF605-INDEX(tab_MinKomp[Obsługa maszyn Piovan / Piovan Maschinenbedienung],MATCH($B605,tab_MinKomp[[Stanowisko / Position ]:[Stanowisko / Position ]],0)))</f>
        <v>n/a</v>
      </c>
      <c r="CG606" s="194">
        <f>IF(INDEX(tab_MinKomp[Eliminacja awarii / Beseitigung von Ausfällen],MATCH($B605,tab_MinKomp[[Stanowisko / Position ]:[Stanowisko / Position ]],0))="n/a","n/a",CG605-INDEX(tab_MinKomp[Eliminacja awarii / Beseitigung von Ausfällen],MATCH($B605,tab_MinKomp[[Stanowisko / Position ]:[Stanowisko / Position ]],0)))</f>
        <v>0</v>
      </c>
      <c r="CH606" s="194" t="str">
        <f>IF(INDEX(tab_MinKomp[Wymagania VDA 6.5 Product / Forderungen],MATCH($B605,tab_MinKomp[[Stanowisko / Position ]:[Stanowisko / Position ]],0))="n/a","n/a",CH605-INDEX(tab_MinKomp[Wymagania VDA 6.5 Product / Forderungen],MATCH($B605,tab_MinKomp[[Stanowisko / Position ]:[Stanowisko / Position ]],0)))</f>
        <v>n/a</v>
      </c>
      <c r="CI606" s="194" t="str">
        <f>IF(INDEX(tab_MinKomp[Wymagania VDA 6.5 Product / Forderungen],MATCH($B605,tab_MinKomp[[Stanowisko / Position ]:[Stanowisko / Position ]],0))="n/a","n/a",CI605-INDEX(tab_MinKomp[Wymagania VDA 6.5 Product / Forderungen],MATCH($B605,tab_MinKomp[[Stanowisko / Position ]:[Stanowisko / Position ]],0)))</f>
        <v>n/a</v>
      </c>
      <c r="CJ606" s="194" t="str">
        <f>IF(INDEX(tab_MinKomp[Wymagania VDA 6.5 Product / Forderungen],MATCH($B605,tab_MinKomp[[Stanowisko / Position ]:[Stanowisko / Position ]],0))="n/a","n/a",CJ605-INDEX(tab_MinKomp[Wymagania VDA 6.5 Product / Forderungen],MATCH($B605,tab_MinKomp[[Stanowisko / Position ]:[Stanowisko / Position ]],0)))</f>
        <v>n/a</v>
      </c>
      <c r="CK606" s="194" t="str">
        <f>IF(INDEX(tab_MinKomp[Wymagania VDA 6.5 Product / Forderungen],MATCH($B605,tab_MinKomp[[Stanowisko / Position ]:[Stanowisko / Position ]],0))="n/a","n/a",CK605-INDEX(tab_MinKomp[Wymagania VDA 6.5 Product / Forderungen],MATCH($B605,tab_MinKomp[[Stanowisko / Position ]:[Stanowisko / Position ]],0)))</f>
        <v>n/a</v>
      </c>
      <c r="CL606" s="194" t="str">
        <f>IF(INDEX(tab_MinKomp[Wymagania VDA 6.5 Product / Forderungen],MATCH($B605,tab_MinKomp[[Stanowisko / Position ]:[Stanowisko / Position ]],0))="n/a","n/a",CL605-INDEX(tab_MinKomp[Wymagania VDA 6.5 Product / Forderungen],MATCH($B605,tab_MinKomp[[Stanowisko / Position ]:[Stanowisko / Position ]],0)))</f>
        <v>n/a</v>
      </c>
      <c r="CM606" s="194" t="str">
        <f>IF(INDEX(tab_MinKomp[Informatyka ogólna (techniczne i systemowe) / Allgemeine IT (Technik und System)],MATCH($B605,tab_MinKomp[[Stanowisko / Position ]:[Stanowisko / Position ]],0))="n/a","n/a",CM605-INDEX(tab_MinKomp[Informatyka ogólna (techniczne i systemowe) / Allgemeine IT (Technik und System)],MATCH($B605,tab_MinKomp[[Stanowisko / Position ]:[Stanowisko / Position ]],0)))</f>
        <v>n/a</v>
      </c>
      <c r="CN606" s="194" t="str">
        <f>IF(INDEX(tab_MinKomp[Sieci komputerowe / Computernetzwerke],MATCH($B605,tab_MinKomp[[Stanowisko / Position ]:[Stanowisko / Position ]],0))="n/a","n/a",CN605-INDEX(tab_MinKomp[Sieci komputerowe / Computernetzwerke],MATCH($B605,tab_MinKomp[[Stanowisko / Position ]:[Stanowisko / Position ]],0)))</f>
        <v>n/a</v>
      </c>
      <c r="CO606" s="194" t="str">
        <f>IF(INDEX(tab_MinKomp[Hardware (komputery PC, drukarki biurowe i etykietowe, telefonia stacjonarna i mobilna) (PC, Drucker, Telefpne, Handys)],MATCH($B605,tab_MinKomp[[Stanowisko / Position ]:[Stanowisko / Position ]],0))="n/a","n/a",CO605-INDEX(tab_MinKomp[Hardware (komputery PC, drukarki biurowe i etykietowe, telefonia stacjonarna i mobilna) (PC, Drucker, Telefpne, Handys)],MATCH($B605,tab_MinKomp[[Stanowisko / Position ]:[Stanowisko / Position ]],0)))</f>
        <v>n/a</v>
      </c>
      <c r="CP606" s="194" t="str">
        <f>IF(INDEX(tab_MinKomp[Software &amp; Systems (MS Office, MS Remote Desktop)],MATCH($B605,tab_MinKomp[[Stanowisko / Position ]:[Stanowisko / Position ]],0))="n/a","n/a",CP605-INDEX(tab_MinKomp[Software &amp; Systems (MS Office, MS Remote Desktop)],MATCH($B605,tab_MinKomp[[Stanowisko / Position ]:[Stanowisko / Position ]],0)))</f>
        <v>n/a</v>
      </c>
      <c r="CQ606" s="194" t="str">
        <f>IF(INDEX(tab_MinKomp[Programowanie obiektowe (PHP) / Objektprogrammierung],MATCH($B605,tab_MinKomp[[Stanowisko / Position ]:[Stanowisko / Position ]],0))="n/a","n/a",CQ605-INDEX(tab_MinKomp[Programowanie obiektowe (PHP) / Objektprogrammierung],MATCH($B605,tab_MinKomp[[Stanowisko / Position ]:[Stanowisko / Position ]],0)))</f>
        <v>n/a</v>
      </c>
      <c r="CR606" s="194" t="str">
        <f>IF(INDEX(tab_MinKomp[Scrum],MATCH($B605,tab_MinKomp[[Stanowisko / Position ]:[Stanowisko / Position ]],0))="n/a","n/a",CR605-INDEX(tab_MinKomp[Scrum],MATCH($B605,tab_MinKomp[[Stanowisko / Position ]:[Stanowisko / Position ]],0)))</f>
        <v>n/a</v>
      </c>
      <c r="CS606" s="194" t="str">
        <f>IF(INDEX(tab_MinKomp[SQL (MySQL)],MATCH($B605,tab_MinKomp[[Stanowisko / Position ]:[Stanowisko / Position ]],0))="n/a","n/a",CS605-INDEX(tab_MinKomp[SQL (MySQL)],MATCH($B605,tab_MinKomp[[Stanowisko / Position ]:[Stanowisko / Position ]],0)))</f>
        <v>n/a</v>
      </c>
      <c r="CT606" s="194" t="str">
        <f>IF(INDEX(tab_MinKomp[Javascript],MATCH($B605,tab_MinKomp[[Stanowisko / Position ]:[Stanowisko / Position ]],0))="n/a","n/a",CT605-INDEX(tab_MinKomp[Javascript],MATCH($B605,tab_MinKomp[[Stanowisko / Position ]:[Stanowisko / Position ]],0)))</f>
        <v>n/a</v>
      </c>
      <c r="CU606" s="194" t="str">
        <f>IF(INDEX(tab_MinKomp[Joomla],MATCH($B605,tab_MinKomp[[Stanowisko / Position ]:[Stanowisko / Position ]],0))="n/a","n/a",CU605-INDEX(tab_MinKomp[Joomla],MATCH($B605,tab_MinKomp[[Stanowisko / Position ]:[Stanowisko / Position ]],0)))</f>
        <v>n/a</v>
      </c>
      <c r="CV606" s="194" t="str">
        <f>IF(INDEX(tab_MinKomp[Bash],MATCH($B605,tab_MinKomp[[Stanowisko / Position ]:[Stanowisko / Position ]],0))="n/a","n/a",CV605-INDEX(tab_MinKomp[Bash],MATCH($B605,tab_MinKomp[[Stanowisko / Position ]:[Stanowisko / Position ]],0)))</f>
        <v>n/a</v>
      </c>
      <c r="CW606" s="194">
        <f>IF(INDEX(tab_MinKomp[Systemy MES (HYDRA / SFMS)],MATCH($B605,tab_MinKomp[[Stanowisko / Position ]:[Stanowisko / Position ]],0))="n/a","n/a",CW605-INDEX(tab_MinKomp[Systemy MES (HYDRA / SFMS)],MATCH($B605,tab_MinKomp[[Stanowisko / Position ]:[Stanowisko / Position ]],0)))</f>
        <v>-1</v>
      </c>
      <c r="CX606" s="194" t="str">
        <f>IF(INDEX(tab_MinKomp[HTML / CSS],MATCH($B605,tab_MinKomp[[Stanowisko / Position ]:[Stanowisko / Position ]],0))="n/a","n/a",CX605-INDEX(tab_MinKomp[HTML / CSS],MATCH($B605,tab_MinKomp[[Stanowisko / Position ]:[Stanowisko / Position ]],0)))</f>
        <v>n/a</v>
      </c>
      <c r="CY606" s="194" t="str">
        <f>IF(INDEX(tab_MinKomp[SYSTEM PR],MATCH($B605,tab_MinKomp[[Stanowisko / Position ]:[Stanowisko / Position ]],0))="n/a","n/a",CY605-INDEX(tab_MinKomp[SYSTEM PR],MATCH($B605,tab_MinKomp[[Stanowisko / Position ]:[Stanowisko / Position ]],0)))</f>
        <v>n/a</v>
      </c>
      <c r="CZ606" s="194" t="str">
        <f>IF(INDEX(tab_MinKomp[System Einkauf XP / EBA],MATCH($B605,tab_MinKomp[[Stanowisko / Position ]:[Stanowisko / Position ]],0))="n/a","n/a",CZ605-INDEX(tab_MinKomp[System Einkauf XP / EBA],MATCH($B605,tab_MinKomp[[Stanowisko / Position ]:[Stanowisko / Position ]],0)))</f>
        <v>n/a</v>
      </c>
      <c r="DA606" s="194" t="str">
        <f>IF(INDEX(tab_MinKomp[Techniki negocjacyjne / Verhandlungstechniken],MATCH($B605,tab_MinKomp[[Stanowisko / Position ]:[Stanowisko / Position ]],0))="n/a","n/a",DA605-INDEX(tab_MinKomp[Techniki negocjacyjne / Verhandlungstechniken],MATCH($B605,tab_MinKomp[[Stanowisko / Position ]:[Stanowisko / Position ]],0)))</f>
        <v>n/a</v>
      </c>
      <c r="DB606" s="194" t="str">
        <f>IF(INDEX(tab_MinKomp[Znajomość rynku branżowego / Kenntnis des Industrie Marktes],MATCH($B605,tab_MinKomp[[Stanowisko / Position ]:[Stanowisko / Position ]],0))="n/a","n/a",DB605-INDEX(tab_MinKomp[Znajomość rynku branżowego / Kenntnis des Industrie Marktes],MATCH($B605,tab_MinKomp[[Stanowisko / Position ]:[Stanowisko / Position ]],0)))</f>
        <v>n/a</v>
      </c>
      <c r="DC606" s="194" t="str">
        <f>IF(INDEX(tab_MinKomp[SUPPLIER MANAGEMENT],MATCH($B605,tab_MinKomp[[Stanowisko / Position ]:[Stanowisko / Position ]],0))="n/a","n/a",DC605-INDEX(tab_MinKomp[SUPPLIER MANAGEMENT],MATCH($B605,tab_MinKomp[[Stanowisko / Position ]:[Stanowisko / Position ]],0)))</f>
        <v>n/a</v>
      </c>
      <c r="DD606" s="194" t="str">
        <f>IF(INDEX(tab_MinKomp[SUPPLIER MANAGEMENT],MATCH($B605,tab_MinKomp[[Stanowisko / Position ]:[Stanowisko / Position ]],0))="n/a","n/a",DD605-INDEX(tab_MinKomp[SUPPLIER MANAGEMENT],MATCH($B605,tab_MinKomp[[Stanowisko / Position ]:[Stanowisko / Position ]],0)))</f>
        <v>n/a</v>
      </c>
      <c r="DE606" s="194" t="str">
        <f>IF(INDEX(tab_MinKomp[SUPPLIER MANAGEMENT],MATCH($B605,tab_MinKomp[[Stanowisko / Position ]:[Stanowisko / Position ]],0))="n/a","n/a",DE605-INDEX(tab_MinKomp[SUPPLIER MANAGEMENT],MATCH($B605,tab_MinKomp[[Stanowisko / Position ]:[Stanowisko / Position ]],0)))</f>
        <v>n/a</v>
      </c>
      <c r="DF606" s="194">
        <f>IF(INDEX(tab_MinKomp[LEAN MANAGEMENT],MATCH($B605,tab_MinKomp[[Stanowisko / Position ]:[Stanowisko / Position ]],0))="n/a","n/a",DF605-INDEX(tab_MinKomp[LEAN MANAGEMENT],MATCH($B605,tab_MinKomp[[Stanowisko / Position ]:[Stanowisko / Position ]],0)))</f>
        <v>0</v>
      </c>
      <c r="DG606" s="194" t="str">
        <f>IF(INDEX(tab_MinKomp[PPAP/PSW],MATCH($B605,tab_MinKomp[[Stanowisko / Position ]:[Stanowisko / Position ]],0))="n/a","n/a",DG605-INDEX(tab_MinKomp[PPAP/PSW],MATCH($B605,tab_MinKomp[[Stanowisko / Position ]:[Stanowisko / Position ]],0)))</f>
        <v>n/a</v>
      </c>
      <c r="DH606" s="194" t="str">
        <f>IF(INDEX(tab_MinKomp[SUPPLIER MANAGEMENT],MATCH($B605,tab_MinKomp[[Stanowisko / Position ]:[Stanowisko / Position ]],0))="n/a","n/a",DH605-INDEX(tab_MinKomp[SUPPLIER MANAGEMENT],MATCH($B605,tab_MinKomp[[Stanowisko / Position ]:[Stanowisko / Position ]],0)))</f>
        <v>n/a</v>
      </c>
      <c r="DI606" s="194" t="str">
        <f>IF(INDEX(tab_MinKomp[OBSŁUGA PORTALI KLIENTA / Kundenportale],MATCH($B605,tab_MinKomp[[Stanowisko / Position ]:[Stanowisko / Position ]],0))="n/a","n/a",DI605-INDEX(tab_MinKomp[OBSŁUGA PORTALI KLIENTA / Kundenportale],MATCH($B605,tab_MinKomp[[Stanowisko / Position ]:[Stanowisko / Position ]],0)))</f>
        <v>n/a</v>
      </c>
      <c r="DJ606" s="194" t="str">
        <f>IF(INDEX(tab_MinKomp[Obsługa systemu BABTECQ / BABTECQ System],MATCH($B605,tab_MinKomp[[Stanowisko / Position ]:[Stanowisko / Position ]],0))="n/a","n/a",DJ605-INDEX(tab_MinKomp[Obsługa systemu BABTECQ / BABTECQ System],MATCH($B605,tab_MinKomp[[Stanowisko / Position ]:[Stanowisko / Position ]],0)))</f>
        <v>n/a</v>
      </c>
      <c r="DK606" s="194" t="str">
        <f>IF(INDEX(tab_MinKomp[Rysunek techniczny / technische Zeichnung],MATCH($B605,tab_MinKomp[[Stanowisko / Position ]:[Stanowisko / Position ]],0))="n/a","n/a",DK605-INDEX(tab_MinKomp[Rysunek techniczny / technische Zeichnung],MATCH($B605,tab_MinKomp[[Stanowisko / Position ]:[Stanowisko / Position ]],0)))</f>
        <v>n/a</v>
      </c>
      <c r="DL606" s="194" t="str">
        <f>IF(INDEX(tab_MinKomp[Kalibracja / Kalibrierung],MATCH($B605,tab_MinKomp[[Stanowisko / Position ]:[Stanowisko / Position ]],0))="n/a","n/a",DL605-INDEX(tab_MinKomp[Kalibracja / Kalibrierung],MATCH($B605,tab_MinKomp[[Stanowisko / Position ]:[Stanowisko / Position ]],0)))</f>
        <v>n/a</v>
      </c>
      <c r="DM606" s="194" t="str">
        <f>IF(INDEX(tab_MinKomp[Rekwalifikacja / Requalifizierung],MATCH($B605,tab_MinKomp[[Stanowisko / Position ]:[Stanowisko / Position ]],0))="n/a","n/a",DM605-INDEX(tab_MinKomp[Rekwalifikacja / Requalifizierung],MATCH($B605,tab_MinKomp[[Stanowisko / Position ]:[Stanowisko / Position ]],0)))</f>
        <v>n/a</v>
      </c>
      <c r="DN606" s="190" t="str">
        <f>IF(INDEX(tab_MinKomp[Testy czystości / Reinheitstests],MATCH($B605,tab_MinKomp[[Stanowisko / Position ]:[Stanowisko / Position ]],0))="n/a","n/a",DN605-INDEX(tab_MinKomp[Testy czystości / Reinheitstests],MATCH($B605,tab_MinKomp[[Stanowisko / Position ]:[Stanowisko / Position ]],0)))</f>
        <v>n/a</v>
      </c>
      <c r="DO606" s="190" t="str">
        <f>IF(INDEX(tab_MinKomp[Testy czystości / Reinheitstests],MATCH($B605,tab_MinKomp[[Stanowisko / Position ]:[Stanowisko / Position ]],0))="n/a","n/a",DO605-INDEX(tab_MinKomp[Testy czystości / Reinheitstests],MATCH($B605,tab_MinKomp[[Stanowisko / Position ]:[Stanowisko / Position ]],0)))</f>
        <v>n/a</v>
      </c>
      <c r="DP606" s="190" t="str">
        <f>IF(INDEX(tab_MinKomp[Testy czystości / Reinheitstests],MATCH($B605,tab_MinKomp[[Stanowisko / Position ]:[Stanowisko / Position ]],0))="n/a","n/a",DP605-INDEX(tab_MinKomp[Testy czystości / Reinheitstests],MATCH($B605,tab_MinKomp[[Stanowisko / Position ]:[Stanowisko / Position ]],0)))</f>
        <v>n/a</v>
      </c>
      <c r="DQ606" s="190" t="str">
        <f>IF(INDEX(tab_MinKomp[Testy czystości / Reinheitstests],MATCH($B605,tab_MinKomp[[Stanowisko / Position ]:[Stanowisko / Position ]],0))="n/a","n/a",DQ605-INDEX(tab_MinKomp[Testy czystości / Reinheitstests],MATCH($B605,tab_MinKomp[[Stanowisko / Position ]:[Stanowisko / Position ]],0)))</f>
        <v>n/a</v>
      </c>
      <c r="DR606" s="190" t="str">
        <f>IF(INDEX(tab_MinKomp[Testy czystości / Reinheitstests],MATCH($B605,tab_MinKomp[[Stanowisko / Position ]:[Stanowisko / Position ]],0))="n/a","n/a",DR605-INDEX(tab_MinKomp[Testy czystości / Reinheitstests],MATCH($B605,tab_MinKomp[[Stanowisko / Position ]:[Stanowisko / Position ]],0)))</f>
        <v>n/a</v>
      </c>
      <c r="DS606" s="190" t="str">
        <f>IF(INDEX(tab_MinKomp[Testy czystości / Reinheitstests],MATCH($B605,tab_MinKomp[[Stanowisko / Position ]:[Stanowisko / Position ]],0))="n/a","n/a",DS605-INDEX(tab_MinKomp[Testy czystości / Reinheitstests],MATCH($B605,tab_MinKomp[[Stanowisko / Position ]:[Stanowisko / Position ]],0)))</f>
        <v>n/a</v>
      </c>
      <c r="DT606" s="194" t="str">
        <f>IF(INDEX(tab_MinKomp[SUPPLIER MANAGEMENT],MATCH($B605,tab_MinKomp[[Stanowisko / Position ]:[Stanowisko / Position ]],0))="n/a","n/a",DT605-INDEX(tab_MinKomp[SUPPLIER MANAGEMENT],MATCH($B605,tab_MinKomp[[Stanowisko / Position ]:[Stanowisko / Position ]],0)))</f>
        <v>n/a</v>
      </c>
      <c r="DU606" s="190" t="str">
        <f>IF(INDEX(tab_MinKomp[Testy czystości / Reinheitstests],MATCH($B605,tab_MinKomp[[Stanowisko / Position ]:[Stanowisko / Position ]],0))="n/a","n/a",DU605-INDEX(tab_MinKomp[Testy czystości / Reinheitstests],MATCH($B605,tab_MinKomp[[Stanowisko / Position ]:[Stanowisko / Position ]],0)))</f>
        <v>n/a</v>
      </c>
      <c r="DV606" s="190" t="str">
        <f>IF(INDEX(tab_MinKomp[Testy czystości / Reinheitstests],MATCH($B605,tab_MinKomp[[Stanowisko / Position ]:[Stanowisko / Position ]],0))="n/a","n/a",DV605-INDEX(tab_MinKomp[Testy czystości / Reinheitstests],MATCH($B605,tab_MinKomp[[Stanowisko / Position ]:[Stanowisko / Position ]],0)))</f>
        <v>n/a</v>
      </c>
      <c r="DW606" s="190" t="str">
        <f>IF(INDEX(tab_MinKomp[Testy czystości / Reinheitstests],MATCH($B605,tab_MinKomp[[Stanowisko / Position ]:[Stanowisko / Position ]],0))="n/a","n/a",DW605-INDEX(tab_MinKomp[Testy czystości / Reinheitstests],MATCH($B605,tab_MinKomp[[Stanowisko / Position ]:[Stanowisko / Position ]],0)))</f>
        <v>n/a</v>
      </c>
      <c r="DX606" s="190" t="str">
        <f>IF(INDEX(tab_MinKomp[Testy czystości / Reinheitstests],MATCH($B605,tab_MinKomp[[Stanowisko / Position ]:[Stanowisko / Position ]],0))="n/a","n/a",DX605-INDEX(tab_MinKomp[Testy czystości / Reinheitstests],MATCH($B605,tab_MinKomp[[Stanowisko / Position ]:[Stanowisko / Position ]],0)))</f>
        <v>n/a</v>
      </c>
      <c r="DY606" s="190" t="str">
        <f>IF(INDEX(tab_MinKomp[Testy czystości / Reinheitstests],MATCH($B605,tab_MinKomp[[Stanowisko / Position ]:[Stanowisko / Position ]],0))="n/a","n/a",DY605-INDEX(tab_MinKomp[Testy czystości / Reinheitstests],MATCH($B605,tab_MinKomp[[Stanowisko / Position ]:[Stanowisko / Position ]],0)))</f>
        <v>n/a</v>
      </c>
      <c r="DZ606" s="190" t="str">
        <f>IF(INDEX(tab_MinKomp[Testy czystości / Reinheitstests],MATCH($B605,tab_MinKomp[[Stanowisko / Position ]:[Stanowisko / Position ]],0))="n/a","n/a",DZ605-INDEX(tab_MinKomp[Testy czystości / Reinheitstests],MATCH($B605,tab_MinKomp[[Stanowisko / Position ]:[Stanowisko / Position ]],0)))</f>
        <v>n/a</v>
      </c>
      <c r="EA606" s="194" t="str">
        <f>IF(INDEX(tab_MinKomp[SUPPLIER MANAGEMENT],MATCH($B605,tab_MinKomp[[Stanowisko / Position ]:[Stanowisko / Position ]],0))="n/a","n/a",EA605-INDEX(tab_MinKomp[SUPPLIER MANAGEMENT],MATCH($B605,tab_MinKomp[[Stanowisko / Position ]:[Stanowisko / Position ]],0)))</f>
        <v>n/a</v>
      </c>
      <c r="EB606" s="190" t="str">
        <f>IF(INDEX(tab_MinKomp[Testy czystości / Reinheitstests],MATCH($B605,tab_MinKomp[[Stanowisko / Position ]:[Stanowisko / Position ]],0))="n/a","n/a",EB605-INDEX(tab_MinKomp[Testy czystości / Reinheitstests],MATCH($B605,tab_MinKomp[[Stanowisko / Position ]:[Stanowisko / Position ]],0)))</f>
        <v>n/a</v>
      </c>
      <c r="EC606" s="190" t="str">
        <f>IF(INDEX(tab_MinKomp[Testy czystości / Reinheitstests],MATCH($B605,tab_MinKomp[[Stanowisko / Position ]:[Stanowisko / Position ]],0))="n/a","n/a",EC605-INDEX(tab_MinKomp[Testy czystości / Reinheitstests],MATCH($B605,tab_MinKomp[[Stanowisko / Position ]:[Stanowisko / Position ]],0)))</f>
        <v>n/a</v>
      </c>
      <c r="ED606" s="190" t="str">
        <f>IF(INDEX(tab_MinKomp[Testy czystości / Reinheitstests],MATCH($B605,tab_MinKomp[[Stanowisko / Position ]:[Stanowisko / Position ]],0))="n/a","n/a",ED605-INDEX(tab_MinKomp[Testy czystości / Reinheitstests],MATCH($B605,tab_MinKomp[[Stanowisko / Position ]:[Stanowisko / Position ]],0)))</f>
        <v>n/a</v>
      </c>
      <c r="EE606" s="190" t="str">
        <f>IF(INDEX(tab_MinKomp[Testy czystości / Reinheitstests],MATCH($B605,tab_MinKomp[[Stanowisko / Position ]:[Stanowisko / Position ]],0))="n/a","n/a",EE605-INDEX(tab_MinKomp[Testy czystości / Reinheitstests],MATCH($B605,tab_MinKomp[[Stanowisko / Position ]:[Stanowisko / Position ]],0)))</f>
        <v>n/a</v>
      </c>
      <c r="EF606" s="190" t="str">
        <f>IF(INDEX(tab_MinKomp[Testy czystości / Reinheitstests],MATCH($B605,tab_MinKomp[[Stanowisko / Position ]:[Stanowisko / Position ]],0))="n/a","n/a",EF605-INDEX(tab_MinKomp[Testy czystości / Reinheitstests],MATCH($B605,tab_MinKomp[[Stanowisko / Position ]:[Stanowisko / Position ]],0)))</f>
        <v>n/a</v>
      </c>
      <c r="EG606" s="190" t="str">
        <f>IF(INDEX(tab_MinKomp[Testy czystości / Reinheitstests],MATCH($B605,tab_MinKomp[[Stanowisko / Position ]:[Stanowisko / Position ]],0))="n/a","n/a",EG605-INDEX(tab_MinKomp[Testy czystości / Reinheitstests],MATCH($B605,tab_MinKomp[[Stanowisko / Position ]:[Stanowisko / Position ]],0)))</f>
        <v>n/a</v>
      </c>
      <c r="EH606" s="190" t="str">
        <f>IF(INDEX(tab_MinKomp[Testy czystości / Reinheitstests],MATCH($B605,tab_MinKomp[[Stanowisko / Position ]:[Stanowisko / Position ]],0))="n/a","n/a",EH605-INDEX(tab_MinKomp[Testy czystości / Reinheitstests],MATCH($B605,tab_MinKomp[[Stanowisko / Position ]:[Stanowisko / Position ]],0)))</f>
        <v>n/a</v>
      </c>
      <c r="EI606" s="190" t="str">
        <f>IF(INDEX(tab_MinKomp[Testy czystości / Reinheitstests],MATCH($B605,tab_MinKomp[[Stanowisko / Position ]:[Stanowisko / Position ]],0))="n/a","n/a",EI605-INDEX(tab_MinKomp[Testy czystości / Reinheitstests],MATCH($B605,tab_MinKomp[[Stanowisko / Position ]:[Stanowisko / Position ]],0)))</f>
        <v>n/a</v>
      </c>
      <c r="EJ606" s="190" t="str">
        <f>IF(INDEX(tab_MinKomp[Testy czystości / Reinheitstests],MATCH($B605,tab_MinKomp[[Stanowisko / Position ]:[Stanowisko / Position ]],0))="n/a","n/a",EJ605-INDEX(tab_MinKomp[Testy czystości / Reinheitstests],MATCH($B605,tab_MinKomp[[Stanowisko / Position ]:[Stanowisko / Position ]],0)))</f>
        <v>n/a</v>
      </c>
      <c r="EK606" s="190" t="str">
        <f>IF(INDEX(tab_MinKomp[Testy czystości / Reinheitstests],MATCH($B605,tab_MinKomp[[Stanowisko / Position ]:[Stanowisko / Position ]],0))="n/a","n/a",EK605-INDEX(tab_MinKomp[Testy czystości / Reinheitstests],MATCH($B605,tab_MinKomp[[Stanowisko / Position ]:[Stanowisko / Position ]],0)))</f>
        <v>n/a</v>
      </c>
      <c r="EL606" s="190" t="str">
        <f>IF(INDEX(tab_MinKomp[Testy czystości / Reinheitstests],MATCH($B605,tab_MinKomp[[Stanowisko / Position ]:[Stanowisko / Position ]],0))="n/a","n/a",EL605-INDEX(tab_MinKomp[Testy czystości / Reinheitstests],MATCH($B605,tab_MinKomp[[Stanowisko / Position ]:[Stanowisko / Position ]],0)))</f>
        <v>n/a</v>
      </c>
      <c r="EM606" s="190" t="str">
        <f>IF(INDEX(tab_MinKomp[Testy czystości / Reinheitstests],MATCH($B605,tab_MinKomp[[Stanowisko / Position ]:[Stanowisko / Position ]],0))="n/a","n/a",EM605-INDEX(tab_MinKomp[Testy czystości / Reinheitstests],MATCH($B605,tab_MinKomp[[Stanowisko / Position ]:[Stanowisko / Position ]],0)))</f>
        <v>n/a</v>
      </c>
      <c r="EN606" s="190" t="str">
        <f>IF(INDEX(tab_MinKomp[Testy czystości / Reinheitstests],MATCH($B605,tab_MinKomp[[Stanowisko / Position ]:[Stanowisko / Position ]],0))="n/a","n/a",EN605-INDEX(tab_MinKomp[Testy czystości / Reinheitstests],MATCH($B605,tab_MinKomp[[Stanowisko / Position ]:[Stanowisko / Position ]],0)))</f>
        <v>n/a</v>
      </c>
      <c r="EO606" s="194" t="str">
        <f>IF(INDEX(tab_MinKomp[Konserwacja Rep],MATCH($B605,tab_MinKomp[[Stanowisko / Position ]:[Stanowisko / Position ]],0))="n/a","n/a",EO605-INDEX(tab_MinKomp[Konserwacja Rep],MATCH($B605,tab_MinKomp[[Stanowisko / Position ]:[Stanowisko / Position ]],0)))</f>
        <v>n/a</v>
      </c>
      <c r="EP606" s="194" t="str">
        <f>IF(INDEX(tab_MinKomp[[Konserwacja Engel ]],MATCH($B605,tab_MinKomp[[Stanowisko / Position ]:[Stanowisko / Position ]],0))="n/a","n/a",EP605-INDEX(tab_MinKomp[[Konserwacja Engel ]],MATCH($B605,tab_MinKomp[[Stanowisko / Position ]:[Stanowisko / Position ]],0)))</f>
        <v>n/a</v>
      </c>
      <c r="EQ606" s="194" t="str">
        <f>IF(INDEX(tab_MinKomp[Konserwacja B 50],MATCH($B605,tab_MinKomp[[Stanowisko / Position ]:[Stanowisko / Position ]],0))="n/a","n/a",EQ605-INDEX(tab_MinKomp[Konserwacja B 50],MATCH($B605,tab_MinKomp[[Stanowisko / Position ]:[Stanowisko / Position ]],0)))</f>
        <v>n/a</v>
      </c>
      <c r="ER606" s="194" t="str">
        <f>IF(INDEX(tab_MinKomp[[Konserwacja EOL ]],MATCH($B605,tab_MinKomp[[Stanowisko / Position ]:[Stanowisko / Position ]],0))="n/a","n/a",ER605-INDEX(tab_MinKomp[[Konserwacja EOL ]],MATCH($B605,tab_MinKomp[[Stanowisko / Position ]:[Stanowisko / Position ]],0)))</f>
        <v>n/a</v>
      </c>
      <c r="ES606" s="194" t="str">
        <f>IF(INDEX(tab_MinKomp[Konserwacja Branson],MATCH($B605,tab_MinKomp[[Stanowisko / Position ]:[Stanowisko / Position ]],0))="n/a","n/a",ES605-INDEX(tab_MinKomp[Konserwacja Branson],MATCH($B605,tab_MinKomp[[Stanowisko / Position ]:[Stanowisko / Position ]],0)))</f>
        <v>n/a</v>
      </c>
      <c r="ET606" s="194" t="str">
        <f>IF(INDEX(tab_MinKomp[Konserwacja coolery],MATCH($B605,tab_MinKomp[[Stanowisko / Position ]:[Stanowisko / Position ]],0))="n/a","n/a",ET605-INDEX(tab_MinKomp[Konserwacja coolery],MATCH($B605,tab_MinKomp[[Stanowisko / Position ]:[Stanowisko / Position ]],0)))</f>
        <v>n/a</v>
      </c>
      <c r="EU606" s="194" t="str">
        <f>IF(INDEX(tab_MinKomp[Konserwacja piecy],MATCH($B605,tab_MinKomp[[Stanowisko / Position ]:[Stanowisko / Position ]],0))="n/a","n/a",EU605-INDEX(tab_MinKomp[Konserwacja piecy],MATCH($B605,tab_MinKomp[[Stanowisko / Position ]:[Stanowisko / Position ]],0)))</f>
        <v>n/a</v>
      </c>
      <c r="EV606" s="194" t="str">
        <f>IF(INDEX(tab_MinKomp[Rysunek techniczny- czytanie],MATCH($B605,tab_MinKomp[[Stanowisko / Position ]:[Stanowisko / Position ]],0))="n/a","n/a",EV605-INDEX(tab_MinKomp[Rysunek techniczny- czytanie],MATCH($B605,tab_MinKomp[[Stanowisko / Position ]:[Stanowisko / Position ]],0)))</f>
        <v>n/a</v>
      </c>
      <c r="EW606" s="194" t="str">
        <f>IF(INDEX(tab_MinKomp[Elektryka],MATCH($B605,tab_MinKomp[[Stanowisko / Position ]:[Stanowisko / Position ]],0))="n/a","n/a",EW605-INDEX(tab_MinKomp[Elektryka],MATCH($B605,tab_MinKomp[[Stanowisko / Position ]:[Stanowisko / Position ]],0)))</f>
        <v>n/a</v>
      </c>
      <c r="EX606" s="194" t="str">
        <f>IF(INDEX(tab_MinKomp[Pneumatyka],MATCH($B605,tab_MinKomp[[Stanowisko / Position ]:[Stanowisko / Position ]],0))="n/a","n/a",EX605-INDEX(tab_MinKomp[Pneumatyka],MATCH($B605,tab_MinKomp[[Stanowisko / Position ]:[Stanowisko / Position ]],0)))</f>
        <v>n/a</v>
      </c>
      <c r="EY606" s="194" t="str">
        <f>IF(INDEX(tab_MinKomp[[Hydraulika ]],MATCH($B605,tab_MinKomp[[Stanowisko / Position ]:[Stanowisko / Position ]],0))="n/a","n/a",EY605-INDEX(tab_MinKomp[[Hydraulika ]],MATCH($B605,tab_MinKomp[[Stanowisko / Position ]:[Stanowisko / Position ]],0)))</f>
        <v>n/a</v>
      </c>
      <c r="EZ606" s="194" t="str">
        <f>IF(INDEX(tab_MinKomp[Podciśnienie],MATCH($B605,tab_MinKomp[[Stanowisko / Position ]:[Stanowisko / Position ]],0))="n/a","n/a",EZ605-INDEX(tab_MinKomp[Podciśnienie],MATCH($B605,tab_MinKomp[[Stanowisko / Position ]:[Stanowisko / Position ]],0)))</f>
        <v>n/a</v>
      </c>
      <c r="FA606" s="194" t="str">
        <f>IF(INDEX(tab_MinKomp[Usuwanie awarii],MATCH($B605,tab_MinKomp[[Stanowisko / Position ]:[Stanowisko / Position ]],0))="n/a","n/a",FA605-INDEX(tab_MinKomp[Usuwanie awarii],MATCH($B605,tab_MinKomp[[Stanowisko / Position ]:[Stanowisko / Position ]],0)))</f>
        <v>n/a</v>
      </c>
      <c r="FB606" s="194" t="str">
        <f>IF(INDEX(tab_MinKomp[Obsługa robotów],MATCH($B605,tab_MinKomp[[Stanowisko / Position ]:[Stanowisko / Position ]],0))="n/a","n/a",FB605-INDEX(tab_MinKomp[Obsługa robotów],MATCH($B605,tab_MinKomp[[Stanowisko / Position ]:[Stanowisko / Position ]],0)))</f>
        <v>n/a</v>
      </c>
      <c r="FC606" s="194" t="str">
        <f>IF(INDEX(tab_MinKomp[Obsługa sterowania maszyny],MATCH($B605,tab_MinKomp[[Stanowisko / Position ]:[Stanowisko / Position ]],0))="n/a","n/a",FC605-INDEX(tab_MinKomp[Obsługa sterowania maszyny],MATCH($B605,tab_MinKomp[[Stanowisko / Position ]:[Stanowisko / Position ]],0)))</f>
        <v>n/a</v>
      </c>
      <c r="FD606" s="194" t="str">
        <f>IF(INDEX(tab_MinKomp[Usuwanie przyczyn żródłowych],MATCH($B605,tab_MinKomp[[Stanowisko / Position ]:[Stanowisko / Position ]],0))="n/a","n/a",FD605-INDEX(tab_MinKomp[Usuwanie przyczyn żródłowych],MATCH($B605,tab_MinKomp[[Stanowisko / Position ]:[Stanowisko / Position ]],0)))</f>
        <v>n/a</v>
      </c>
      <c r="FE606" s="194" t="str">
        <f>IF(INDEX(tab_MinKomp[Cmms stosowanie],MATCH($B605,tab_MinKomp[[Stanowisko / Position ]:[Stanowisko / Position ]],0))="n/a","n/a",FE605-INDEX(tab_MinKomp[Cmms stosowanie],MATCH($B605,tab_MinKomp[[Stanowisko / Position ]:[Stanowisko / Position ]],0)))</f>
        <v>n/a</v>
      </c>
      <c r="FF606" s="190" t="str">
        <f>IF(INDEX(tab_MinKomp[Testy czystości / Reinheitstests],MATCH($B605,tab_MinKomp[[Stanowisko / Position ]:[Stanowisko / Position ]],0))="n/a","n/a",FF605-INDEX(tab_MinKomp[Testy czystości / Reinheitstests],MATCH($B605,tab_MinKomp[[Stanowisko / Position ]:[Stanowisko / Position ]],0)))</f>
        <v>n/a</v>
      </c>
      <c r="FG606" s="194" t="str">
        <f>IF(INDEX(tab_MinKomp[Czyszczenie form plastikowych],MATCH($B605,tab_MinKomp[[Stanowisko / Position ]:[Stanowisko / Position ]],0))="n/a","n/a",FG605-INDEX(tab_MinKomp[Czyszczenie form plastikowych],MATCH($B605,tab_MinKomp[[Stanowisko / Position ]:[Stanowisko / Position ]],0)))</f>
        <v>n/a</v>
      </c>
      <c r="FH606" s="194" t="str">
        <f>IF(INDEX(tab_MinKomp[Wymiana form plastik],MATCH($B605,tab_MinKomp[[Stanowisko / Position ]:[Stanowisko / Position ]],0))="n/a","n/a",FH605-INDEX(tab_MinKomp[Wymiana form plastik],MATCH($B605,tab_MinKomp[[Stanowisko / Position ]:[Stanowisko / Position ]],0)))</f>
        <v>n/a</v>
      </c>
      <c r="FI606" s="194" t="str">
        <f>IF(INDEX(tab_MinKomp[Wymiana form guma],MATCH($B605,tab_MinKomp[[Stanowisko / Position ]:[Stanowisko / Position ]],0))="n/a","n/a",FI605-INDEX(tab_MinKomp[Wymiana form guma],MATCH($B605,tab_MinKomp[[Stanowisko / Position ]:[Stanowisko / Position ]],0)))</f>
        <v>n/a</v>
      </c>
      <c r="FJ606" s="194" t="str">
        <f>IF(INDEX(tab_MinKomp[Konserwacja KK],MATCH($B605,tab_MinKomp[[Stanowisko / Position ]:[Stanowisko / Position ]],0))="n/a","n/a",FJ605-INDEX(tab_MinKomp[Konserwacja KK],MATCH($B605,tab_MinKomp[[Stanowisko / Position ]:[Stanowisko / Position ]],0)))</f>
        <v>n/a</v>
      </c>
      <c r="FK606" s="194" t="str">
        <f>IF(INDEX(tab_MinKomp[Konserwacja form guma],MATCH($B605,tab_MinKomp[[Stanowisko / Position ]:[Stanowisko / Position ]],0))="n/a","n/a",FK605-INDEX(tab_MinKomp[Konserwacja form guma],MATCH($B605,tab_MinKomp[[Stanowisko / Position ]:[Stanowisko / Position ]],0)))</f>
        <v>n/a</v>
      </c>
      <c r="FL606" s="194" t="str">
        <f>IF(INDEX(tab_MinKomp[Konserwacja form plastiki],MATCH($B605,tab_MinKomp[[Stanowisko / Position ]:[Stanowisko / Position ]],0))="n/a","n/a",FL605-INDEX(tab_MinKomp[Konserwacja form plastiki],MATCH($B605,tab_MinKomp[[Stanowisko / Position ]:[Stanowisko / Position ]],0)))</f>
        <v>n/a</v>
      </c>
      <c r="FM606" s="194" t="str">
        <f>IF(INDEX(tab_MinKomp[Konserwacja Gorącego Kanału],MATCH($B605,tab_MinKomp[[Stanowisko / Position ]:[Stanowisko / Position ]],0))="n/a","n/a",FM605-INDEX(tab_MinKomp[Konserwacja Gorącego Kanału],MATCH($B605,tab_MinKomp[[Stanowisko / Position ]:[Stanowisko / Position ]],0)))</f>
        <v>n/a</v>
      </c>
      <c r="FN606" s="194" t="str">
        <f>IF(INDEX(tab_MinKomp[MS Office (Excel)],MATCH($B605,tab_MinKomp[[Stanowisko / Position ]:[Stanowisko / Position ]],0))="n/a","n/a",FN605-INDEX(tab_MinKomp[MS Office (Excel)],MATCH($B605,tab_MinKomp[[Stanowisko / Position ]:[Stanowisko / Position ]],0)))</f>
        <v>n/a</v>
      </c>
      <c r="FO606" s="194" t="str">
        <f>IF(INDEX(tab_MinKomp[MS Office (Word)],MATCH($B605,tab_MinKomp[[Stanowisko / Position ]:[Stanowisko / Position ]],0))="n/a","n/a",FO605-INDEX(tab_MinKomp[MS Office (Word)],MATCH($B605,tab_MinKomp[[Stanowisko / Position ]:[Stanowisko / Position ]],0)))</f>
        <v>n/a</v>
      </c>
      <c r="FP606" s="194" t="str">
        <f>IF(INDEX(tab_MinKomp[MS Office (Power Point)],MATCH($B605,tab_MinKomp[[Stanowisko / Position ]:[Stanowisko / Position ]],0))="n/a","n/a",FP605-INDEX(tab_MinKomp[MS Office (Power Point)],MATCH($B605,tab_MinKomp[[Stanowisko / Position ]:[Stanowisko / Position ]],0)))</f>
        <v>n/a</v>
      </c>
      <c r="FQ606" s="196" t="str">
        <f>IF(INDEX(tab_MinKomp[Język angielski / Englisch],MATCH($B605,tab_MinKomp[[Stanowisko / Position ]:[Stanowisko / Position ]],0))="n/a","n/a",FQ605-INDEX(tab_MinKomp[Język angielski / Englisch],MATCH($B605,tab_MinKomp[[Stanowisko / Position ]:[Stanowisko / Position ]],0)))</f>
        <v>n/a</v>
      </c>
      <c r="FR606" s="196" t="str">
        <f>IF(INDEX(tab_MinKomp[Język niemiecki / Deutsch],MATCH($B605,tab_MinKomp[[Stanowisko / Position ]:[Stanowisko / Position ]],0))="n/a","n/a",FR605-INDEX(tab_MinKomp[Język niemiecki / Deutsch],MATCH($B605,tab_MinKomp[[Stanowisko / Position ]:[Stanowisko / Position ]],0)))</f>
        <v>n/a</v>
      </c>
      <c r="FS606" s="194">
        <f>IF(INDEX(tab_MinKomp[Zarządzanie dokumentacją procesową / Process dokumentation management],MATCH($B605,tab_MinKomp[[Stanowisko / Position ]:[Stanowisko / Position ]],0))="n/a","n/a",FS605-INDEX(tab_MinKomp[Zarządzanie dokumentacją procesową / Process dokumentation management],MATCH($B605,tab_MinKomp[[Stanowisko / Position ]:[Stanowisko / Position ]],0)))</f>
        <v>-1</v>
      </c>
      <c r="FT606" s="194">
        <f>IF(INDEX(tab_MinKomp[Znajomość procesów z obszaru / Kenntiss der prozesse in dem Bereich],MATCH($B605,tab_MinKomp[[Stanowisko / Position ]:[Stanowisko / Position ]],0))="n/a","n/a",FT605-INDEX(tab_MinKomp[Znajomość procesów z obszaru / Kenntiss der prozesse in dem Bereich],MATCH($B605,tab_MinKomp[[Stanowisko / Position ]:[Stanowisko / Position ]],0)))</f>
        <v>0</v>
      </c>
      <c r="FU606" s="194">
        <f>IF(INDEX(tab_MinKomp[optymalizacja procesów / Prozessoptymalisierung],MATCH($B605,tab_MinKomp[[Stanowisko / Position ]:[Stanowisko / Position ]],0))="n/a","n/a",FU605-INDEX(tab_MinKomp[optymalizacja procesów / Prozessoptymalisierung],MATCH($B605,tab_MinKomp[[Stanowisko / Position ]:[Stanowisko / Position ]],0)))</f>
        <v>0</v>
      </c>
      <c r="FV606" s="194">
        <f>IF(INDEX(tab_MinKomp[Umiejętności szkoleniowe / Trainingsfähigkeiten],MATCH($B605,tab_MinKomp[[Stanowisko / Position ]:[Stanowisko / Position ]],0))="n/a","n/a",FV605-INDEX(tab_MinKomp[Umiejętności szkoleniowe / Trainingsfähigkeiten],MATCH($B605,tab_MinKomp[[Stanowisko / Position ]:[Stanowisko / Position ]],0)))</f>
        <v>0</v>
      </c>
      <c r="FW606" s="194">
        <f>IF(INDEX(tab_MinKomp[Analityczne myślenie, podejście / Analitysches Denken, Einstellung],MATCH($B605,tab_MinKomp[[Stanowisko / Position ]:[Stanowisko / Position ]],0))="n/a","n/a",FW605-INDEX(tab_MinKomp[Analityczne myślenie, podejście / Analitysches Denken, Einstellung],MATCH($B605,tab_MinKomp[[Stanowisko / Position ]:[Stanowisko / Position ]],0)))</f>
        <v>0</v>
      </c>
      <c r="FX606" s="194">
        <f>IF(INDEX(tab_MinKomp[Dokładność, precyzja w dzialaniu / Genauigkeit, Präzision in die Arbeit],MATCH($B605,tab_MinKomp[[Stanowisko / Position ]:[Stanowisko / Position ]],0))="n/a","n/a",FX605-INDEX(tab_MinKomp[Dokładność, precyzja w dzialaniu / Genauigkeit, Präzision in die Arbeit],MATCH($B605,tab_MinKomp[[Stanowisko / Position ]:[Stanowisko / Position ]],0)))</f>
        <v>0</v>
      </c>
      <c r="FY606" s="194">
        <f>IF(INDEX(tab_MinKomp[Dyspozycyjność / Verfügbarkeit],MATCH($B605,tab_MinKomp[[Stanowisko / Position ]:[Stanowisko / Position ]],0))="n/a","n/a",FY605-INDEX(tab_MinKomp[Dyspozycyjność / Verfügbarkeit],MATCH($B605,tab_MinKomp[[Stanowisko / Position ]:[Stanowisko / Position ]],0)))</f>
        <v>0</v>
      </c>
      <c r="FZ606" s="194">
        <f>IF(INDEX(tab_MinKomp[Zaangażowanie / 
Engagement],MATCH($B605,tab_MinKomp[[Stanowisko / Position ]:[Stanowisko / Position ]],0))="n/a","n/a",FZ605-INDEX(tab_MinKomp[Zaangażowanie / 
Engagement],MATCH($B605,tab_MinKomp[[Stanowisko / Position ]:[Stanowisko / Position ]],0)))</f>
        <v>0</v>
      </c>
      <c r="GA606" s="194" t="str">
        <f>IF(INDEX(tab_MinKomp[Konserwacja form guma],MATCH($B605,tab_MinKomp[[Stanowisko / Position ]:[Stanowisko / Position ]],0))="n/a","n/a",GA605-INDEX(tab_MinKomp[Konserwacja form guma],MATCH($B605,tab_MinKomp[[Stanowisko / Position ]:[Stanowisko / Position ]],0)))</f>
        <v>n/a</v>
      </c>
      <c r="GB606" s="194" t="str">
        <f>IF(INDEX(tab_MinKomp[Konserwacja form plastiki],MATCH($B605,tab_MinKomp[[Stanowisko / Position ]:[Stanowisko / Position ]],0))="n/a","n/a",GB605-INDEX(tab_MinKomp[Konserwacja form plastiki],MATCH($B605,tab_MinKomp[[Stanowisko / Position ]:[Stanowisko / Position ]],0)))</f>
        <v>n/a</v>
      </c>
      <c r="GC606" s="194">
        <f>IF(INDEX(tab_MinKomp[Elastyczność w działaniu],MATCH($B605,tab_MinKomp[[Stanowisko / Position ]:[Stanowisko / Position ]],0))="n/a","n/a",GC605-INDEX(tab_MinKomp[Elastyczność w działaniu],MATCH($B605,tab_MinKomp[[Stanowisko / Position ]:[Stanowisko / Position ]],0)))</f>
        <v>0</v>
      </c>
      <c r="GD606" s="194">
        <f>IF(INDEX(tab_MinKomp[Komunikatywność],MATCH($B605,tab_MinKomp[[Stanowisko / Position ]:[Stanowisko / Position ]],0))="n/a","n/a",GD605-INDEX(tab_MinKomp[Komunikatywność],MATCH($B605,tab_MinKomp[[Stanowisko / Position ]:[Stanowisko / Position ]],0)))</f>
        <v>0</v>
      </c>
      <c r="GE606" s="193" t="str">
        <f>IF(INDEX(tab_MinKomp[Motywowanie i budowanie zaangażowania zespołu],MATCH($B605,tab_MinKomp[[Stanowisko / Position ]:[Stanowisko / Position ]],0))="n/a","n/a",GE605-INDEX(tab_MinKomp[Motywowanie i budowanie zaangażowania zespołu],MATCH($B605,tab_MinKomp[[Stanowisko / Position ]:[Stanowisko / Position ]],0)))</f>
        <v>n/a</v>
      </c>
      <c r="GF606" s="186" t="s">
        <v>248</v>
      </c>
      <c r="GG606" s="186" t="s">
        <v>248</v>
      </c>
      <c r="GH606" s="186" t="s">
        <v>248</v>
      </c>
      <c r="GI606" s="186" t="s">
        <v>248</v>
      </c>
      <c r="GJ606" s="186" t="s">
        <v>248</v>
      </c>
      <c r="GK606" s="186" t="s">
        <v>248</v>
      </c>
      <c r="GL606" s="186" t="s">
        <v>248</v>
      </c>
      <c r="GM606" s="186" t="s">
        <v>248</v>
      </c>
      <c r="GN606" s="186" t="s">
        <v>248</v>
      </c>
      <c r="GO606" s="186" t="s">
        <v>248</v>
      </c>
      <c r="GP606" s="186" t="s">
        <v>248</v>
      </c>
      <c r="GQ606" s="186" t="s">
        <v>248</v>
      </c>
      <c r="GR606" s="186" t="s">
        <v>248</v>
      </c>
      <c r="GS606" s="186" t="s">
        <v>248</v>
      </c>
      <c r="GT606" s="186" t="s">
        <v>248</v>
      </c>
      <c r="GU606" s="186" t="s">
        <v>248</v>
      </c>
      <c r="GV606" s="186" t="s">
        <v>248</v>
      </c>
      <c r="GW606" s="186" t="s">
        <v>248</v>
      </c>
      <c r="GX606" s="186" t="s">
        <v>248</v>
      </c>
      <c r="GY606" s="186" t="s">
        <v>248</v>
      </c>
      <c r="GZ606" s="261" t="s">
        <v>248</v>
      </c>
      <c r="HA606" s="261" t="s">
        <v>248</v>
      </c>
      <c r="HB606" s="191">
        <f>SUM(G606:GE606)/(HB605-(SUM(G606:GE606)))</f>
        <v>-4.878048780487805E-2</v>
      </c>
    </row>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sheetData>
  <sheetProtection algorithmName="SHA-512" hashValue="EiZM+kxQ4Et33rJn2WulxhvdhDPyLH6HwEbYbwrIDSp4jPdscOlttEKDoMmqkUMZA0va9SFGBvDJuU6axzMtDg==" saltValue="HzHFL1jp1DIf6XYKAu4H8g==" spinCount="100000" sheet="1" formatCells="0" formatColumns="0" formatRows="0" sort="0" autoFilter="0"/>
  <autoFilter ref="A8:E606" xr:uid="{00000000-0009-0000-0000-000002000000}"/>
  <dataConsolidate/>
  <mergeCells count="341">
    <mergeCell ref="E179:E180"/>
    <mergeCell ref="E247:E248"/>
    <mergeCell ref="E245:E246"/>
    <mergeCell ref="E249:E250"/>
    <mergeCell ref="E65:E66"/>
    <mergeCell ref="E67:E68"/>
    <mergeCell ref="E69:E70"/>
    <mergeCell ref="E119:E120"/>
    <mergeCell ref="E121:E122"/>
    <mergeCell ref="E123:E124"/>
    <mergeCell ref="E105:E106"/>
    <mergeCell ref="E107:E108"/>
    <mergeCell ref="E109:E110"/>
    <mergeCell ref="E111:E112"/>
    <mergeCell ref="E89:E90"/>
    <mergeCell ref="E95:E96"/>
    <mergeCell ref="E251:E252"/>
    <mergeCell ref="E189:E190"/>
    <mergeCell ref="E191:E192"/>
    <mergeCell ref="E193:E194"/>
    <mergeCell ref="E195:E196"/>
    <mergeCell ref="E197:E198"/>
    <mergeCell ref="E213:E214"/>
    <mergeCell ref="E207:E208"/>
    <mergeCell ref="E209:E210"/>
    <mergeCell ref="E211:E212"/>
    <mergeCell ref="E233:E234"/>
    <mergeCell ref="E219:E220"/>
    <mergeCell ref="E221:E222"/>
    <mergeCell ref="E223:E224"/>
    <mergeCell ref="E225:E226"/>
    <mergeCell ref="E583:E584"/>
    <mergeCell ref="E149:E150"/>
    <mergeCell ref="E139:E140"/>
    <mergeCell ref="E141:E142"/>
    <mergeCell ref="E143:E144"/>
    <mergeCell ref="E205:E206"/>
    <mergeCell ref="E185:E186"/>
    <mergeCell ref="E187:E188"/>
    <mergeCell ref="E517:E518"/>
    <mergeCell ref="E519:E520"/>
    <mergeCell ref="E227:E228"/>
    <mergeCell ref="E263:E264"/>
    <mergeCell ref="E265:E266"/>
    <mergeCell ref="E267:E268"/>
    <mergeCell ref="E335:E336"/>
    <mergeCell ref="E501:E502"/>
    <mergeCell ref="E503:E504"/>
    <mergeCell ref="E505:E506"/>
    <mergeCell ref="E241:E242"/>
    <mergeCell ref="E243:E244"/>
    <mergeCell ref="E215:E216"/>
    <mergeCell ref="E217:E218"/>
    <mergeCell ref="E329:E330"/>
    <mergeCell ref="E319:E320"/>
    <mergeCell ref="E9:E10"/>
    <mergeCell ref="E17:E18"/>
    <mergeCell ref="E11:E12"/>
    <mergeCell ref="E15:E16"/>
    <mergeCell ref="E157:E158"/>
    <mergeCell ref="E169:E170"/>
    <mergeCell ref="E147:E148"/>
    <mergeCell ref="E145:E146"/>
    <mergeCell ref="E153:E154"/>
    <mergeCell ref="E19:E20"/>
    <mergeCell ref="E131:E132"/>
    <mergeCell ref="E71:E72"/>
    <mergeCell ref="E73:E74"/>
    <mergeCell ref="E75:E76"/>
    <mergeCell ref="E137:E138"/>
    <mergeCell ref="E77:E78"/>
    <mergeCell ref="E79:E80"/>
    <mergeCell ref="E81:E82"/>
    <mergeCell ref="E133:E134"/>
    <mergeCell ref="E135:E136"/>
    <mergeCell ref="E125:E126"/>
    <mergeCell ref="E103:E104"/>
    <mergeCell ref="E115:E116"/>
    <mergeCell ref="E117:E118"/>
    <mergeCell ref="G1:BL1"/>
    <mergeCell ref="DC7:DJ7"/>
    <mergeCell ref="EO7:FE7"/>
    <mergeCell ref="ER2:FE2"/>
    <mergeCell ref="FI2:FM2"/>
    <mergeCell ref="DK7:EN7"/>
    <mergeCell ref="CM7:CX7"/>
    <mergeCell ref="M2:M3"/>
    <mergeCell ref="N2:N3"/>
    <mergeCell ref="O2:O3"/>
    <mergeCell ref="AR2:AR3"/>
    <mergeCell ref="CH7:CL7"/>
    <mergeCell ref="FN7:FZ7"/>
    <mergeCell ref="GA7:GE7"/>
    <mergeCell ref="FF7:FM7"/>
    <mergeCell ref="U7:AB7"/>
    <mergeCell ref="AC7:AL7"/>
    <mergeCell ref="E199:E200"/>
    <mergeCell ref="E201:E202"/>
    <mergeCell ref="E203:E204"/>
    <mergeCell ref="E151:E152"/>
    <mergeCell ref="E25:E26"/>
    <mergeCell ref="E31:E32"/>
    <mergeCell ref="E29:E30"/>
    <mergeCell ref="E33:E34"/>
    <mergeCell ref="E35:E36"/>
    <mergeCell ref="E39:E40"/>
    <mergeCell ref="E43:E44"/>
    <mergeCell ref="E45:E46"/>
    <mergeCell ref="E47:E48"/>
    <mergeCell ref="E51:E52"/>
    <mergeCell ref="E53:E54"/>
    <mergeCell ref="E23:E24"/>
    <mergeCell ref="E21:E22"/>
    <mergeCell ref="E37:E38"/>
    <mergeCell ref="E129:E130"/>
    <mergeCell ref="E55:E56"/>
    <mergeCell ref="E171:E172"/>
    <mergeCell ref="E173:E174"/>
    <mergeCell ref="E175:E176"/>
    <mergeCell ref="E159:E160"/>
    <mergeCell ref="E177:E178"/>
    <mergeCell ref="E181:E182"/>
    <mergeCell ref="E163:E164"/>
    <mergeCell ref="E183:E184"/>
    <mergeCell ref="E59:E60"/>
    <mergeCell ref="E61:E62"/>
    <mergeCell ref="E63:E64"/>
    <mergeCell ref="E57:E58"/>
    <mergeCell ref="E83:E84"/>
    <mergeCell ref="E85:E86"/>
    <mergeCell ref="E91:E92"/>
    <mergeCell ref="E93:E94"/>
    <mergeCell ref="E97:E98"/>
    <mergeCell ref="E99:E100"/>
    <mergeCell ref="E113:E114"/>
    <mergeCell ref="E101:E102"/>
    <mergeCell ref="E127:E128"/>
    <mergeCell ref="E155:E156"/>
    <mergeCell ref="E87:E88"/>
    <mergeCell ref="A2:B2"/>
    <mergeCell ref="A7:E7"/>
    <mergeCell ref="GF1:HB1"/>
    <mergeCell ref="CY7:DB7"/>
    <mergeCell ref="AG5:AO5"/>
    <mergeCell ref="AP5:AQ5"/>
    <mergeCell ref="AG6:AO6"/>
    <mergeCell ref="AP6:AQ6"/>
    <mergeCell ref="GF6:GZ6"/>
    <mergeCell ref="GR7:GZ7"/>
    <mergeCell ref="GF7:GK7"/>
    <mergeCell ref="GL7:GQ7"/>
    <mergeCell ref="AM7:AU7"/>
    <mergeCell ref="AV7:AY7"/>
    <mergeCell ref="AZ7:BL7"/>
    <mergeCell ref="BM7:CG7"/>
    <mergeCell ref="BM1:GE1"/>
    <mergeCell ref="FN6:GE6"/>
    <mergeCell ref="FN2:FO2"/>
    <mergeCell ref="FR2:FX2"/>
    <mergeCell ref="G7:K7"/>
    <mergeCell ref="L7:T7"/>
    <mergeCell ref="AY2:BA2"/>
    <mergeCell ref="L2:L3"/>
    <mergeCell ref="E269:E270"/>
    <mergeCell ref="E275:E276"/>
    <mergeCell ref="E277:E278"/>
    <mergeCell ref="E253:E254"/>
    <mergeCell ref="E255:E256"/>
    <mergeCell ref="E257:E258"/>
    <mergeCell ref="E259:E260"/>
    <mergeCell ref="E261:E262"/>
    <mergeCell ref="E279:E280"/>
    <mergeCell ref="E271:E272"/>
    <mergeCell ref="E273:E274"/>
    <mergeCell ref="E281:E282"/>
    <mergeCell ref="E283:E284"/>
    <mergeCell ref="E285:E286"/>
    <mergeCell ref="E287:E288"/>
    <mergeCell ref="E289:E290"/>
    <mergeCell ref="E303:E304"/>
    <mergeCell ref="E293:E294"/>
    <mergeCell ref="E291:E292"/>
    <mergeCell ref="E295:E296"/>
    <mergeCell ref="E297:E298"/>
    <mergeCell ref="E299:E300"/>
    <mergeCell ref="E471:E472"/>
    <mergeCell ref="E579:E580"/>
    <mergeCell ref="E593:E594"/>
    <mergeCell ref="E391:E392"/>
    <mergeCell ref="E393:E394"/>
    <mergeCell ref="E401:E402"/>
    <mergeCell ref="E311:E312"/>
    <mergeCell ref="E313:E314"/>
    <mergeCell ref="E315:E316"/>
    <mergeCell ref="E317:E318"/>
    <mergeCell ref="E321:E322"/>
    <mergeCell ref="E363:E364"/>
    <mergeCell ref="E349:E350"/>
    <mergeCell ref="E351:E352"/>
    <mergeCell ref="E353:E354"/>
    <mergeCell ref="E343:E344"/>
    <mergeCell ref="E345:E346"/>
    <mergeCell ref="E367:E368"/>
    <mergeCell ref="E369:E370"/>
    <mergeCell ref="E397:E398"/>
    <mergeCell ref="E399:E400"/>
    <mergeCell ref="E347:E348"/>
    <mergeCell ref="E323:E324"/>
    <mergeCell ref="E325:E326"/>
    <mergeCell ref="E371:E372"/>
    <mergeCell ref="E461:E462"/>
    <mergeCell ref="E435:E436"/>
    <mergeCell ref="E373:E374"/>
    <mergeCell ref="E375:E376"/>
    <mergeCell ref="E377:E378"/>
    <mergeCell ref="E379:E380"/>
    <mergeCell ref="E381:E382"/>
    <mergeCell ref="E383:E384"/>
    <mergeCell ref="E385:E386"/>
    <mergeCell ref="E403:E404"/>
    <mergeCell ref="E405:E406"/>
    <mergeCell ref="E605:E606"/>
    <mergeCell ref="E489:E490"/>
    <mergeCell ref="E521:E522"/>
    <mergeCell ref="E523:E524"/>
    <mergeCell ref="E495:E496"/>
    <mergeCell ref="E497:E498"/>
    <mergeCell ref="E499:E500"/>
    <mergeCell ref="E491:E492"/>
    <mergeCell ref="E493:E494"/>
    <mergeCell ref="E525:E526"/>
    <mergeCell ref="E509:E510"/>
    <mergeCell ref="E527:E528"/>
    <mergeCell ref="E529:E530"/>
    <mergeCell ref="E531:E532"/>
    <mergeCell ref="E533:E534"/>
    <mergeCell ref="E581:E582"/>
    <mergeCell ref="E603:E604"/>
    <mergeCell ref="E511:E512"/>
    <mergeCell ref="E535:E536"/>
    <mergeCell ref="E569:E570"/>
    <mergeCell ref="E595:E596"/>
    <mergeCell ref="E597:E598"/>
    <mergeCell ref="E571:E572"/>
    <mergeCell ref="E585:E586"/>
    <mergeCell ref="E587:E588"/>
    <mergeCell ref="E589:E590"/>
    <mergeCell ref="E513:E514"/>
    <mergeCell ref="E553:E554"/>
    <mergeCell ref="E515:E516"/>
    <mergeCell ref="E577:E578"/>
    <mergeCell ref="E575:E576"/>
    <mergeCell ref="E573:E574"/>
    <mergeCell ref="E415:E416"/>
    <mergeCell ref="E417:E418"/>
    <mergeCell ref="E419:E420"/>
    <mergeCell ref="E421:E422"/>
    <mergeCell ref="E423:E424"/>
    <mergeCell ref="E425:E426"/>
    <mergeCell ref="E427:E428"/>
    <mergeCell ref="E463:E464"/>
    <mergeCell ref="E453:E454"/>
    <mergeCell ref="E429:E430"/>
    <mergeCell ref="E441:E442"/>
    <mergeCell ref="E443:E444"/>
    <mergeCell ref="E445:E446"/>
    <mergeCell ref="E449:E450"/>
    <mergeCell ref="E451:E452"/>
    <mergeCell ref="E549:E550"/>
    <mergeCell ref="E599:E600"/>
    <mergeCell ref="E601:E602"/>
    <mergeCell ref="E473:E474"/>
    <mergeCell ref="E475:E476"/>
    <mergeCell ref="E477:E478"/>
    <mergeCell ref="E479:E480"/>
    <mergeCell ref="E481:E482"/>
    <mergeCell ref="E483:E484"/>
    <mergeCell ref="E485:E486"/>
    <mergeCell ref="E487:E488"/>
    <mergeCell ref="E537:E538"/>
    <mergeCell ref="E539:E540"/>
    <mergeCell ref="E541:E542"/>
    <mergeCell ref="E543:E544"/>
    <mergeCell ref="E545:E546"/>
    <mergeCell ref="E547:E548"/>
    <mergeCell ref="E559:E560"/>
    <mergeCell ref="E561:E562"/>
    <mergeCell ref="E563:E564"/>
    <mergeCell ref="E565:E566"/>
    <mergeCell ref="E567:E568"/>
    <mergeCell ref="E591:E592"/>
    <mergeCell ref="E555:E556"/>
    <mergeCell ref="E557:E558"/>
    <mergeCell ref="E551:E552"/>
    <mergeCell ref="E365:E366"/>
    <mergeCell ref="E387:E388"/>
    <mergeCell ref="E389:E390"/>
    <mergeCell ref="E41:E42"/>
    <mergeCell ref="E447:E448"/>
    <mergeCell ref="GZ2:HA5"/>
    <mergeCell ref="E13:E14"/>
    <mergeCell ref="E301:E302"/>
    <mergeCell ref="E305:E306"/>
    <mergeCell ref="E307:E308"/>
    <mergeCell ref="E309:E310"/>
    <mergeCell ref="E433:E434"/>
    <mergeCell ref="E395:E396"/>
    <mergeCell ref="E355:E356"/>
    <mergeCell ref="E357:E358"/>
    <mergeCell ref="E331:E332"/>
    <mergeCell ref="E327:E328"/>
    <mergeCell ref="E333:E334"/>
    <mergeCell ref="E337:E338"/>
    <mergeCell ref="E339:E340"/>
    <mergeCell ref="E341:E342"/>
    <mergeCell ref="E437:E438"/>
    <mergeCell ref="E27:E28"/>
    <mergeCell ref="E49:E50"/>
    <mergeCell ref="E455:E456"/>
    <mergeCell ref="E457:E458"/>
    <mergeCell ref="E459:E460"/>
    <mergeCell ref="E507:E508"/>
    <mergeCell ref="E229:E230"/>
    <mergeCell ref="E231:E232"/>
    <mergeCell ref="E235:E236"/>
    <mergeCell ref="E237:E238"/>
    <mergeCell ref="E239:E240"/>
    <mergeCell ref="E359:E360"/>
    <mergeCell ref="E361:E362"/>
    <mergeCell ref="E161:E162"/>
    <mergeCell ref="E165:E166"/>
    <mergeCell ref="E167:E168"/>
    <mergeCell ref="E439:E440"/>
    <mergeCell ref="E431:E432"/>
    <mergeCell ref="E411:E412"/>
    <mergeCell ref="E407:E408"/>
    <mergeCell ref="E409:E410"/>
    <mergeCell ref="E413:E414"/>
    <mergeCell ref="E465:E466"/>
    <mergeCell ref="E467:E468"/>
    <mergeCell ref="E469:E470"/>
  </mergeCells>
  <phoneticPr fontId="23" type="noConversion"/>
  <conditionalFormatting sqref="G11 BY11:CE11 CG11 I11 K11:AN11 GE11:HA11 GE13:HA13 GE15:HA15 GE17:HA17 GF43:HA48 CE595 GF55:HA56 AP11 AR11:AT11 AV11:BW11 GF525:HA606 GF63:HA66 GF71:HA72">
    <cfRule type="expression" dxfId="10467" priority="5533">
      <formula>G11=3</formula>
    </cfRule>
    <cfRule type="expression" dxfId="10466" priority="5534">
      <formula>G11=2</formula>
    </cfRule>
    <cfRule type="expression" dxfId="10465" priority="5535">
      <formula>G11=1</formula>
    </cfRule>
    <cfRule type="expression" dxfId="10464" priority="5532">
      <formula>G11="n/a"</formula>
    </cfRule>
  </conditionalFormatting>
  <conditionalFormatting sqref="G13 I13 K13">
    <cfRule type="expression" dxfId="10463" priority="5275">
      <formula>G13=2</formula>
    </cfRule>
    <cfRule type="expression" dxfId="10462" priority="5276">
      <formula>G13=1</formula>
    </cfRule>
    <cfRule type="expression" dxfId="10461" priority="5273">
      <formula>G13="n/a"</formula>
    </cfRule>
    <cfRule type="expression" dxfId="10460" priority="5274">
      <formula>G13=3</formula>
    </cfRule>
  </conditionalFormatting>
  <conditionalFormatting sqref="G15 I15 K15">
    <cfRule type="expression" dxfId="10459" priority="5252">
      <formula>G15=1</formula>
    </cfRule>
    <cfRule type="expression" dxfId="10458" priority="5249">
      <formula>G15="n/a"</formula>
    </cfRule>
    <cfRule type="expression" dxfId="10457" priority="5250">
      <formula>G15=3</formula>
    </cfRule>
    <cfRule type="expression" dxfId="10456" priority="5251">
      <formula>G15=2</formula>
    </cfRule>
  </conditionalFormatting>
  <conditionalFormatting sqref="G17 I17 K17">
    <cfRule type="expression" dxfId="10455" priority="5237">
      <formula>G17="n/a"</formula>
    </cfRule>
    <cfRule type="expression" dxfId="10454" priority="5238">
      <formula>G17=3</formula>
    </cfRule>
    <cfRule type="expression" dxfId="10453" priority="5239">
      <formula>G17=2</formula>
    </cfRule>
    <cfRule type="expression" dxfId="10452" priority="5240">
      <formula>G17=1</formula>
    </cfRule>
  </conditionalFormatting>
  <conditionalFormatting sqref="G253">
    <cfRule type="expression" dxfId="10451" priority="4930">
      <formula>G253="n/a"</formula>
    </cfRule>
    <cfRule type="expression" dxfId="10450" priority="4931">
      <formula>G253=3</formula>
    </cfRule>
    <cfRule type="expression" dxfId="10449" priority="4932">
      <formula>G253=2</formula>
    </cfRule>
    <cfRule type="expression" dxfId="10448" priority="4933">
      <formula>G253=1</formula>
    </cfRule>
  </conditionalFormatting>
  <conditionalFormatting sqref="G254">
    <cfRule type="expression" dxfId="10447" priority="4934">
      <formula>G254&lt;0</formula>
    </cfRule>
  </conditionalFormatting>
  <conditionalFormatting sqref="G35:K35">
    <cfRule type="expression" dxfId="10446" priority="6955">
      <formula>G35=2</formula>
    </cfRule>
    <cfRule type="expression" dxfId="10445" priority="6956">
      <formula>G35=1</formula>
    </cfRule>
    <cfRule type="expression" dxfId="10444" priority="6953">
      <formula>G35="n/a"</formula>
    </cfRule>
    <cfRule type="expression" dxfId="10443" priority="6954">
      <formula>G35=3</formula>
    </cfRule>
  </conditionalFormatting>
  <conditionalFormatting sqref="G45:K45 GF51:HA54 GF57:HA62 GF9:HA10 GF103:HA104 GF73:HA100 GF19:HA42 GF107:HA108 GF275:HA524 GF115:HA270">
    <cfRule type="expression" dxfId="10442" priority="16628">
      <formula>G9=2</formula>
    </cfRule>
  </conditionalFormatting>
  <conditionalFormatting sqref="G46:K46 M46:CG46 GC46:GE46 DF46:FZ46 CM46:DB46">
    <cfRule type="expression" dxfId="10441" priority="16651">
      <formula>G46&lt;0</formula>
    </cfRule>
  </conditionalFormatting>
  <conditionalFormatting sqref="G50:K50">
    <cfRule type="expression" dxfId="10440" priority="1916">
      <formula>G50&lt;0</formula>
    </cfRule>
  </conditionalFormatting>
  <conditionalFormatting sqref="G52:K52">
    <cfRule type="expression" dxfId="10439" priority="5228">
      <formula>G52&lt;0</formula>
    </cfRule>
  </conditionalFormatting>
  <conditionalFormatting sqref="G64:K64">
    <cfRule type="expression" dxfId="10438" priority="5735">
      <formula>G64&lt;0</formula>
    </cfRule>
  </conditionalFormatting>
  <conditionalFormatting sqref="G96:K96">
    <cfRule type="expression" dxfId="10437" priority="1962">
      <formula>G96&lt;0</formula>
    </cfRule>
  </conditionalFormatting>
  <conditionalFormatting sqref="G101:K101">
    <cfRule type="expression" dxfId="10436" priority="912">
      <formula>G101=1</formula>
    </cfRule>
    <cfRule type="expression" dxfId="10435" priority="911">
      <formula>G101=2</formula>
    </cfRule>
    <cfRule type="expression" dxfId="10434" priority="909">
      <formula>G101="n/a"</formula>
    </cfRule>
    <cfRule type="expression" dxfId="10433" priority="910">
      <formula>G101=3</formula>
    </cfRule>
  </conditionalFormatting>
  <conditionalFormatting sqref="G102:K102">
    <cfRule type="expression" dxfId="10432" priority="3782">
      <formula>G102&lt;0</formula>
    </cfRule>
  </conditionalFormatting>
  <conditionalFormatting sqref="G106:K106">
    <cfRule type="expression" dxfId="10431" priority="494">
      <formula>G106&lt;0</formula>
    </cfRule>
  </conditionalFormatting>
  <conditionalFormatting sqref="G110:K110">
    <cfRule type="expression" dxfId="10430" priority="360">
      <formula>G110&lt;0</formula>
    </cfRule>
  </conditionalFormatting>
  <conditionalFormatting sqref="G112:K112">
    <cfRule type="expression" dxfId="10429" priority="293">
      <formula>G112&lt;0</formula>
    </cfRule>
  </conditionalFormatting>
  <conditionalFormatting sqref="G114:K114">
    <cfRule type="expression" dxfId="10428" priority="3562">
      <formula>G114&lt;0</formula>
    </cfRule>
  </conditionalFormatting>
  <conditionalFormatting sqref="G137:K137 M137:AN137 AP137 AR137:AV137 AX137:AZ137 BE137:CG137 CX137:DB137 DG137:FM137 FQ137:GB137 GE137:GF137 CM137:CV137">
    <cfRule type="expression" dxfId="10427" priority="15368">
      <formula>G137=2</formula>
    </cfRule>
    <cfRule type="expression" dxfId="10426" priority="15369">
      <formula>G137=1</formula>
    </cfRule>
  </conditionalFormatting>
  <conditionalFormatting sqref="G138:K138 GE138 M138:AN138 AP138 BE138:CG138 AX138:AZ138 AR138:AV138 CX138:DB138 DG138:FM138 FQ138:FZ138 CM138:CV138">
    <cfRule type="expression" dxfId="10425" priority="15391">
      <formula>G138&lt;0</formula>
    </cfRule>
  </conditionalFormatting>
  <conditionalFormatting sqref="G152:K152">
    <cfRule type="expression" dxfId="10424" priority="5733">
      <formula>G152&lt;0</formula>
    </cfRule>
  </conditionalFormatting>
  <conditionalFormatting sqref="G156:K156">
    <cfRule type="expression" dxfId="10423" priority="5734">
      <formula>G156&lt;0</formula>
    </cfRule>
  </conditionalFormatting>
  <conditionalFormatting sqref="G230:K230">
    <cfRule type="expression" dxfId="10422" priority="1615">
      <formula>G230&lt;0</formula>
    </cfRule>
  </conditionalFormatting>
  <conditionalFormatting sqref="G232:K232">
    <cfRule type="expression" dxfId="10421" priority="1569">
      <formula>G232&lt;0</formula>
    </cfRule>
  </conditionalFormatting>
  <conditionalFormatting sqref="G234:K234">
    <cfRule type="expression" dxfId="10420" priority="1523">
      <formula>G234&lt;0</formula>
    </cfRule>
  </conditionalFormatting>
  <conditionalFormatting sqref="G272:K272">
    <cfRule type="expression" dxfId="10419" priority="804">
      <formula>G272&lt;0</formula>
    </cfRule>
  </conditionalFormatting>
  <conditionalFormatting sqref="G274:K274">
    <cfRule type="expression" dxfId="10418" priority="746">
      <formula>G274&lt;0</formula>
    </cfRule>
  </conditionalFormatting>
  <conditionalFormatting sqref="G276:K276">
    <cfRule type="expression" dxfId="10417" priority="5732">
      <formula>G276&lt;0</formula>
    </cfRule>
  </conditionalFormatting>
  <conditionalFormatting sqref="G280:K280">
    <cfRule type="expression" dxfId="10416" priority="5731">
      <formula>G280&lt;0</formula>
    </cfRule>
  </conditionalFormatting>
  <conditionalFormatting sqref="G308:K308">
    <cfRule type="expression" dxfId="10415" priority="5730">
      <formula>G308&lt;0</formula>
    </cfRule>
  </conditionalFormatting>
  <conditionalFormatting sqref="G540:K540">
    <cfRule type="expression" dxfId="10414" priority="5727">
      <formula>G540&lt;0</formula>
    </cfRule>
  </conditionalFormatting>
  <conditionalFormatting sqref="G541:K541">
    <cfRule type="expression" dxfId="10413" priority="5079">
      <formula>G541="n/a"</formula>
    </cfRule>
    <cfRule type="expression" dxfId="10412" priority="5082">
      <formula>G541=1</formula>
    </cfRule>
    <cfRule type="expression" dxfId="10411" priority="5081">
      <formula>G541=2</formula>
    </cfRule>
    <cfRule type="expression" dxfId="10410" priority="5080">
      <formula>G541=3</formula>
    </cfRule>
  </conditionalFormatting>
  <conditionalFormatting sqref="G542:K542">
    <cfRule type="expression" dxfId="10409" priority="5078">
      <formula>G542&lt;0</formula>
    </cfRule>
  </conditionalFormatting>
  <conditionalFormatting sqref="G39:N39 Q39:AZ39 BC39:BL39 BY39 CA39">
    <cfRule type="expression" dxfId="10408" priority="16686">
      <formula>G39=3</formula>
    </cfRule>
    <cfRule type="expression" dxfId="10407" priority="16685">
      <formula>G39="n/a"</formula>
    </cfRule>
  </conditionalFormatting>
  <conditionalFormatting sqref="G39:N39 BC39:BL39 BY39 CA39 Q39:AZ39">
    <cfRule type="expression" dxfId="10406" priority="16688">
      <formula>G39=1</formula>
    </cfRule>
    <cfRule type="expression" dxfId="10405" priority="16687">
      <formula>G39=2</formula>
    </cfRule>
  </conditionalFormatting>
  <conditionalFormatting sqref="G41:N41 BC41:BL41 BY41 CA41 Q41:AZ41">
    <cfRule type="expression" dxfId="10404" priority="2979">
      <formula>G41=1</formula>
    </cfRule>
    <cfRule type="expression" dxfId="10403" priority="2976">
      <formula>G41="n/a"</formula>
    </cfRule>
    <cfRule type="expression" dxfId="10402" priority="2978">
      <formula>G41=2</formula>
    </cfRule>
    <cfRule type="expression" dxfId="10401" priority="2977">
      <formula>G41=3</formula>
    </cfRule>
  </conditionalFormatting>
  <conditionalFormatting sqref="G63:N63 Q63:BL63 BY63 CA63 CC63:CD63 CF63:CG63 CM63:GF63">
    <cfRule type="expression" dxfId="10400" priority="15556">
      <formula>G63=3</formula>
    </cfRule>
  </conditionalFormatting>
  <conditionalFormatting sqref="G63:N63 Q63:BL63 BY63 CA63 CC63:CD63 GF181:HA270">
    <cfRule type="expression" dxfId="10399" priority="15555">
      <formula>G63="n/a"</formula>
    </cfRule>
  </conditionalFormatting>
  <conditionalFormatting sqref="G63:N63 BY63 CA63 CC63:CD63 CF63:CG63 CM63:GF63 Q63:BL63">
    <cfRule type="expression" dxfId="10398" priority="15557">
      <formula>G63=2</formula>
    </cfRule>
    <cfRule type="expression" dxfId="10397" priority="15558">
      <formula>G63=1</formula>
    </cfRule>
  </conditionalFormatting>
  <conditionalFormatting sqref="G105:N105 BY105 CA105 CC105:CD105 Q105:BL105">
    <cfRule type="expression" dxfId="10396" priority="536">
      <formula>G105="n/a"</formula>
    </cfRule>
  </conditionalFormatting>
  <conditionalFormatting sqref="G105:N105 BY105 CA105 CC105:CD105 CF105:CG105 CM105:GF105 Q105:BL105">
    <cfRule type="expression" dxfId="10395" priority="537">
      <formula>G105=3</formula>
    </cfRule>
    <cfRule type="expression" dxfId="10394" priority="538">
      <formula>G105=2</formula>
    </cfRule>
    <cfRule type="expression" dxfId="10393" priority="539">
      <formula>G105=1</formula>
    </cfRule>
  </conditionalFormatting>
  <conditionalFormatting sqref="G109:N109 BY109 CA109 CC109:CD109 Q109:BL109">
    <cfRule type="expression" dxfId="10392" priority="402">
      <formula>G109="n/a"</formula>
    </cfRule>
  </conditionalFormatting>
  <conditionalFormatting sqref="G109:N109 BY109 CA109 CC109:CD109 CF109:CG109 CM109:GF109 Q109:BL109">
    <cfRule type="expression" dxfId="10391" priority="405">
      <formula>G109=1</formula>
    </cfRule>
    <cfRule type="expression" dxfId="10390" priority="403">
      <formula>G109=3</formula>
    </cfRule>
    <cfRule type="expression" dxfId="10389" priority="404">
      <formula>G109=2</formula>
    </cfRule>
  </conditionalFormatting>
  <conditionalFormatting sqref="G111:N111 BY111 CA111 CC111:CD111 Q111:BL111">
    <cfRule type="expression" dxfId="10388" priority="335">
      <formula>G111="n/a"</formula>
    </cfRule>
  </conditionalFormatting>
  <conditionalFormatting sqref="G111:N111 BY111 CA111 CC111:CD111 CF111:CG111 CM111:GF111 Q111:BL111">
    <cfRule type="expression" dxfId="10387" priority="336">
      <formula>G111=3</formula>
    </cfRule>
    <cfRule type="expression" dxfId="10386" priority="338">
      <formula>G111=1</formula>
    </cfRule>
    <cfRule type="expression" dxfId="10385" priority="337">
      <formula>G111=2</formula>
    </cfRule>
  </conditionalFormatting>
  <conditionalFormatting sqref="G113:N113 BY113 CA113 CC113:CD113 Q113:BL113">
    <cfRule type="expression" dxfId="10384" priority="3604">
      <formula>G113="n/a"</formula>
    </cfRule>
  </conditionalFormatting>
  <conditionalFormatting sqref="G113:N113 BY113 CA113 CC113:CD113 CF113:CG113 CM113:GF113 Q113:BL113">
    <cfRule type="expression" dxfId="10383" priority="3607">
      <formula>G113=1</formula>
    </cfRule>
    <cfRule type="expression" dxfId="10382" priority="3606">
      <formula>G113=2</formula>
    </cfRule>
    <cfRule type="expression" dxfId="10381" priority="3605">
      <formula>G113=3</formula>
    </cfRule>
  </conditionalFormatting>
  <conditionalFormatting sqref="G155:N155 Q155:AZ155 BC155:BL155 BY155 CA155 CC155:CD155 CF155:CG155 CM155:DB155 DF155:FM155 FQ155:GF155">
    <cfRule type="expression" dxfId="10380" priority="15048">
      <formula>G155=3</formula>
    </cfRule>
  </conditionalFormatting>
  <conditionalFormatting sqref="G155:N155 Q155:AZ155 BC155:BL155 BY155 CA155 CC155:CD155 CF155:CG155 CM155:DB155 DF155:FM155">
    <cfRule type="expression" dxfId="10379" priority="15047">
      <formula>G155="n/a"</formula>
    </cfRule>
  </conditionalFormatting>
  <conditionalFormatting sqref="G155:N155 BC155:BL155 BY155 CA155 CC155:CD155 CF155:CG155 DF155:FM155 FQ155:GF155 CM155:DB155 Q155:AZ155">
    <cfRule type="expression" dxfId="10378" priority="15049">
      <formula>G155=2</formula>
    </cfRule>
    <cfRule type="expression" dxfId="10377" priority="15050">
      <formula>G155=1</formula>
    </cfRule>
  </conditionalFormatting>
  <conditionalFormatting sqref="G271:N271 Q271:BL271 BY271 CA271 CC271:CD271 CF271:CG271 CM271:GF271">
    <cfRule type="expression" dxfId="10376" priority="842">
      <formula>G271=3</formula>
    </cfRule>
  </conditionalFormatting>
  <conditionalFormatting sqref="G271:N271 Q271:BL271 BY271 CA271 CC271:CD271">
    <cfRule type="expression" dxfId="10375" priority="841">
      <formula>G271="n/a"</formula>
    </cfRule>
  </conditionalFormatting>
  <conditionalFormatting sqref="G271:N271 BY271 CA271 CC271:CD271 CF271:CG271 CM271:GF271 Q271:BL271">
    <cfRule type="expression" dxfId="10374" priority="843">
      <formula>G271=2</formula>
    </cfRule>
    <cfRule type="expression" dxfId="10373" priority="844">
      <formula>G271=1</formula>
    </cfRule>
  </conditionalFormatting>
  <conditionalFormatting sqref="G273:N273 Q273:BL273 BY273 CA273 CC273:CD273 CF273:CG273 CM273:GF273">
    <cfRule type="expression" dxfId="10372" priority="784">
      <formula>G273=3</formula>
    </cfRule>
  </conditionalFormatting>
  <conditionalFormatting sqref="G273:N273 Q273:BL273 BY273 CA273 CC273:CD273">
    <cfRule type="expression" dxfId="10371" priority="783">
      <formula>G273="n/a"</formula>
    </cfRule>
  </conditionalFormatting>
  <conditionalFormatting sqref="G273:N273 BY273 CA273 CC273:CD273 CF273:CG273 CM273:GF273 Q273:BL273">
    <cfRule type="expression" dxfId="10370" priority="785">
      <formula>G273=2</formula>
    </cfRule>
    <cfRule type="expression" dxfId="10369" priority="786">
      <formula>G273=1</formula>
    </cfRule>
  </conditionalFormatting>
  <conditionalFormatting sqref="G527:N527 Q527:BL527 BY527 CA527 CC527:CD527 CF527:CG527 CM527:CV527 CX527:DB527 DF527:FM527 FQ527:GF527">
    <cfRule type="expression" dxfId="10368" priority="14751">
      <formula>G527=3</formula>
    </cfRule>
  </conditionalFormatting>
  <conditionalFormatting sqref="G527:N527 Q527:BL527 BY527 CA527 CC527:CD527 CF527:CG527 CM527:CV527 CX527:DB527 DF527:FM527">
    <cfRule type="expression" dxfId="10367" priority="14750">
      <formula>G527="n/a"</formula>
    </cfRule>
  </conditionalFormatting>
  <conditionalFormatting sqref="G527:N527 Q527:BL527 BY527 CA527 CC527:CD527 CF527:CG527 CX527:DB527 DF527:FM527 FQ527:GF527 CM527:CV527">
    <cfRule type="expression" dxfId="10366" priority="14752">
      <formula>G527=2</formula>
    </cfRule>
    <cfRule type="expression" dxfId="10365" priority="14753">
      <formula>G527=1</formula>
    </cfRule>
  </conditionalFormatting>
  <conditionalFormatting sqref="G36:AK36 G38:AZ38 GE38 GC36:GE36 CB38:CE38 CG38 DF36:FZ36 DF38:FQ38 AM36:BL36 CB36:CE36 CG36 BC38:BL38 CM36:DB36 CM38:DB38">
    <cfRule type="expression" dxfId="10364" priority="16714">
      <formula>G36&lt;0</formula>
    </cfRule>
  </conditionalFormatting>
  <conditionalFormatting sqref="G547:AN547 AP547 AR547:AV547 AX547:BL547 BY547 CM547:DB547 DG547:FT547 FV547:GF547">
    <cfRule type="expression" dxfId="10363" priority="14626">
      <formula>G547=2</formula>
    </cfRule>
    <cfRule type="expression" dxfId="10362" priority="14625">
      <formula>G547=3</formula>
    </cfRule>
    <cfRule type="expression" dxfId="10361" priority="14627">
      <formula>G547=1</formula>
    </cfRule>
  </conditionalFormatting>
  <conditionalFormatting sqref="G547:AN547 AP547 AR547:AV547 AX547:BL547 BY547 CM547:DB547 DG547:FT547">
    <cfRule type="expression" dxfId="10360" priority="14624">
      <formula>G547="n/a"</formula>
    </cfRule>
  </conditionalFormatting>
  <conditionalFormatting sqref="G548:AN548 GC548:GE548 CM548:DB548 BY548 FV548:FZ548 DG548:FT548 AP548 AR548:AV548 AX548:BL548">
    <cfRule type="expression" dxfId="10359" priority="14628">
      <formula>G548&lt;0</formula>
    </cfRule>
  </conditionalFormatting>
  <conditionalFormatting sqref="G549:AN549 AP549 AR549:AV549 AX549:BL549 BY549 CM549:DB549 DG549:GF549">
    <cfRule type="expression" dxfId="10358" priority="14609">
      <formula>G549=1</formula>
    </cfRule>
    <cfRule type="expression" dxfId="10357" priority="14608">
      <formula>G549=2</formula>
    </cfRule>
    <cfRule type="expression" dxfId="10356" priority="14607">
      <formula>G549=3</formula>
    </cfRule>
  </conditionalFormatting>
  <conditionalFormatting sqref="G549:AN549 AP549 AR549:AV549 AX549:BL549 BY549 CM549:DB549">
    <cfRule type="expression" dxfId="10355" priority="14606">
      <formula>G549="n/a"</formula>
    </cfRule>
  </conditionalFormatting>
  <conditionalFormatting sqref="G550:AN550 GC550:GE550 CM550:DB550 BY550 DG550:FZ550 AP550 AR550:AV550 AX550:BL550">
    <cfRule type="expression" dxfId="10354" priority="14610">
      <formula>G550&lt;0</formula>
    </cfRule>
  </conditionalFormatting>
  <conditionalFormatting sqref="G551:AN551 AP551 AR551:AV551 AX551:BL551 BY551 CM551:DB551 DG551:GF551">
    <cfRule type="expression" dxfId="10353" priority="14600">
      <formula>G551=1</formula>
    </cfRule>
    <cfRule type="expression" dxfId="10352" priority="14599">
      <formula>G551=2</formula>
    </cfRule>
    <cfRule type="expression" dxfId="10351" priority="14598">
      <formula>G551=3</formula>
    </cfRule>
  </conditionalFormatting>
  <conditionalFormatting sqref="G551:AN551 AP551 AR551:AV551 AX551:BL551 BY551 CM551:DB551">
    <cfRule type="expression" dxfId="10350" priority="14597">
      <formula>G551="n/a"</formula>
    </cfRule>
  </conditionalFormatting>
  <conditionalFormatting sqref="G552:AN552 GC552:GE552 CM552:DB552 BY552 DG552:FZ552 AP552 AR552:AV552 AX552:BL552">
    <cfRule type="expression" dxfId="10349" priority="14601">
      <formula>G552&lt;0</formula>
    </cfRule>
  </conditionalFormatting>
  <conditionalFormatting sqref="G553:AN553 AP553 AR553:AV553 AX553:BL553 BY553 CM553:DB553 DG553:GF553">
    <cfRule type="expression" dxfId="10348" priority="14582">
      <formula>G553=1</formula>
    </cfRule>
    <cfRule type="expression" dxfId="10347" priority="14581">
      <formula>G553=2</formula>
    </cfRule>
    <cfRule type="expression" dxfId="10346" priority="14580">
      <formula>G553=3</formula>
    </cfRule>
  </conditionalFormatting>
  <conditionalFormatting sqref="G553:AN553 AP553 AR553:AV553 AX553:BL553 BY553 CM553:DB553">
    <cfRule type="expression" dxfId="10345" priority="14579">
      <formula>G553="n/a"</formula>
    </cfRule>
  </conditionalFormatting>
  <conditionalFormatting sqref="G554:AN554 GC554:GE554 CM554:DB554 BY554 DG554:FZ554 AP554 AR554:AV554 AX554:BL554">
    <cfRule type="expression" dxfId="10344" priority="14583">
      <formula>G554&lt;0</formula>
    </cfRule>
  </conditionalFormatting>
  <conditionalFormatting sqref="G555:AN555 AP555 AR555:AV555 AX555:BL555 BY555 CM555:DB555 DG555:GF555">
    <cfRule type="expression" dxfId="10343" priority="14553">
      <formula>G555=3</formula>
    </cfRule>
    <cfRule type="expression" dxfId="10342" priority="14554">
      <formula>G555=2</formula>
    </cfRule>
    <cfRule type="expression" dxfId="10341" priority="14555">
      <formula>G555=1</formula>
    </cfRule>
  </conditionalFormatting>
  <conditionalFormatting sqref="G555:AN555 AP555 AR555:AV555 AX555:BL555 BY555 CM555:DB555">
    <cfRule type="expression" dxfId="10340" priority="14552">
      <formula>G555="n/a"</formula>
    </cfRule>
  </conditionalFormatting>
  <conditionalFormatting sqref="G556:AN556 GC556:GE556 CM556:DB556 BY556 DG556:FZ556 AX556:BL556 AR556:AV556 AP556">
    <cfRule type="expression" dxfId="10339" priority="14556">
      <formula>G556&lt;0</formula>
    </cfRule>
  </conditionalFormatting>
  <conditionalFormatting sqref="G557:AN557 AP557 AR557:AV557 AX557:BL557 BY557 CM557:DB557 DG557:GF557">
    <cfRule type="expression" dxfId="10338" priority="14544">
      <formula>G557=3</formula>
    </cfRule>
    <cfRule type="expression" dxfId="10337" priority="14545">
      <formula>G557=2</formula>
    </cfRule>
    <cfRule type="expression" dxfId="10336" priority="14546">
      <formula>G557=1</formula>
    </cfRule>
  </conditionalFormatting>
  <conditionalFormatting sqref="G557:AN557 AP557 AR557:AV557 AX557:BL557 BY557 CM557:DB557">
    <cfRule type="expression" dxfId="10335" priority="14543">
      <formula>G557="n/a"</formula>
    </cfRule>
  </conditionalFormatting>
  <conditionalFormatting sqref="G558:AN558 GC558:GE558 CM558:DB558 BY558 DG558:FZ558 AP558 AR558:AV558 AX558:BL558">
    <cfRule type="expression" dxfId="10334" priority="14547">
      <formula>G558&lt;0</formula>
    </cfRule>
  </conditionalFormatting>
  <conditionalFormatting sqref="G559:AN559 AP559 AR559:AV559 AX559:BL559 BY559 CM559:DB559 DG559:GF559">
    <cfRule type="expression" dxfId="10333" priority="14537">
      <formula>G559=1</formula>
    </cfRule>
    <cfRule type="expression" dxfId="10332" priority="14535">
      <formula>G559=3</formula>
    </cfRule>
    <cfRule type="expression" dxfId="10331" priority="14536">
      <formula>G559=2</formula>
    </cfRule>
  </conditionalFormatting>
  <conditionalFormatting sqref="G559:AN559 AP559 AR559:AV559 AX559:BL559 BY559 CM559:DB559">
    <cfRule type="expression" dxfId="10330" priority="14534">
      <formula>G559="n/a"</formula>
    </cfRule>
  </conditionalFormatting>
  <conditionalFormatting sqref="G560:AN560 GC560:GE560 CM560:DB560 BY560 DG560:FZ560 AP560 AR560:AV560 AX560:BL560">
    <cfRule type="expression" dxfId="10329" priority="14538">
      <formula>G560&lt;0</formula>
    </cfRule>
  </conditionalFormatting>
  <conditionalFormatting sqref="G561:AN561 AP561 AR561:AV561 AX561:BL561 BY561 CM561:DB561 DG561:GF561">
    <cfRule type="expression" dxfId="10328" priority="14518">
      <formula>G561=2</formula>
    </cfRule>
    <cfRule type="expression" dxfId="10327" priority="14517">
      <formula>G561=3</formula>
    </cfRule>
    <cfRule type="expression" dxfId="10326" priority="14519">
      <formula>G561=1</formula>
    </cfRule>
  </conditionalFormatting>
  <conditionalFormatting sqref="G561:AN561 AP561 AR561:AV561 AX561:BL561 BY561 CM561:DB561">
    <cfRule type="expression" dxfId="10325" priority="14516">
      <formula>G561="n/a"</formula>
    </cfRule>
  </conditionalFormatting>
  <conditionalFormatting sqref="G562:AN562 GC562:GE562 CM562:DB562 BY562 DG562:FZ562 AP562 AR562:AV562 AX562:BL562">
    <cfRule type="expression" dxfId="10324" priority="14520">
      <formula>G562&lt;0</formula>
    </cfRule>
  </conditionalFormatting>
  <conditionalFormatting sqref="G563:AN563 AP563 AR563:AV563 AX563:BL563 BY563 CM563:DB563 DF563:GF563">
    <cfRule type="expression" dxfId="10323" priority="14510">
      <formula>G563=1</formula>
    </cfRule>
    <cfRule type="expression" dxfId="10322" priority="14509">
      <formula>G563=2</formula>
    </cfRule>
    <cfRule type="expression" dxfId="10321" priority="14508">
      <formula>G563=3</formula>
    </cfRule>
  </conditionalFormatting>
  <conditionalFormatting sqref="G563:AN563 AP563 AR563:AV563 AX563:BL563 BY563 CM563:DB563">
    <cfRule type="expression" dxfId="10320" priority="14507">
      <formula>G563="n/a"</formula>
    </cfRule>
  </conditionalFormatting>
  <conditionalFormatting sqref="G564:AN564 GC564:GE564 CM564:DB564 BY564 DF564:FZ564 AP564 AR564:AV564 AX564:BL564">
    <cfRule type="expression" dxfId="10319" priority="14511">
      <formula>G564&lt;0</formula>
    </cfRule>
  </conditionalFormatting>
  <conditionalFormatting sqref="G565:AN565 AP565 AR565:AV565 AX565:BL565 BY565 CM565:DB565 DG565:GF565">
    <cfRule type="expression" dxfId="10318" priority="14501">
      <formula>G565=1</formula>
    </cfRule>
    <cfRule type="expression" dxfId="10317" priority="14500">
      <formula>G565=2</formula>
    </cfRule>
    <cfRule type="expression" dxfId="10316" priority="14499">
      <formula>G565=3</formula>
    </cfRule>
  </conditionalFormatting>
  <conditionalFormatting sqref="G565:AN565 AP565 AR565:AV565 AX565:BL565 BY565 CM565:DB565">
    <cfRule type="expression" dxfId="10315" priority="14498">
      <formula>G565="n/a"</formula>
    </cfRule>
  </conditionalFormatting>
  <conditionalFormatting sqref="G566:AN566 GC566:GE566 CM566:DB566 BY566 DG566:FZ566 AP566 AR566:AV566 AX566:BL566">
    <cfRule type="expression" dxfId="10314" priority="14502">
      <formula>G566&lt;0</formula>
    </cfRule>
  </conditionalFormatting>
  <conditionalFormatting sqref="G567:AN567 AP567 AR567:AV567 AX567:BL567 BY567 CM567:DB567 DG567:GF567">
    <cfRule type="expression" dxfId="10313" priority="14465">
      <formula>G567=1</formula>
    </cfRule>
    <cfRule type="expression" dxfId="10312" priority="14463">
      <formula>G567=3</formula>
    </cfRule>
    <cfRule type="expression" dxfId="10311" priority="14464">
      <formula>G567=2</formula>
    </cfRule>
  </conditionalFormatting>
  <conditionalFormatting sqref="G567:AN567 AP567 AR567:AV567 AX567:BL567 BY567 CM567:DB567">
    <cfRule type="expression" dxfId="10310" priority="14462">
      <formula>G567="n/a"</formula>
    </cfRule>
  </conditionalFormatting>
  <conditionalFormatting sqref="G568:AN568 GC568:GE568 CM568:DB568 BY568 DG568:FZ568 AR568:AV568 AP568 AX568:BL568">
    <cfRule type="expression" dxfId="10309" priority="14466">
      <formula>G568&lt;0</formula>
    </cfRule>
  </conditionalFormatting>
  <conditionalFormatting sqref="G569:AN569 AP569 AR569:AV569 AX569:BL569 BY569 CM569:DB569 DG569:GF569">
    <cfRule type="expression" dxfId="10308" priority="14454">
      <formula>G569=3</formula>
    </cfRule>
    <cfRule type="expression" dxfId="10307" priority="14455">
      <formula>G569=2</formula>
    </cfRule>
    <cfRule type="expression" dxfId="10306" priority="14456">
      <formula>G569=1</formula>
    </cfRule>
  </conditionalFormatting>
  <conditionalFormatting sqref="G569:AN569 AP569 AR569:AV569 AX569:BL569 BY569 CM569:DB569">
    <cfRule type="expression" dxfId="10305" priority="14453">
      <formula>G569="n/a"</formula>
    </cfRule>
  </conditionalFormatting>
  <conditionalFormatting sqref="G570:AN570 GC570:GE570 CM570:DB570 BY570 DG570:FZ570 AR570:AV570 AP570 AX570:BL570">
    <cfRule type="expression" dxfId="10304" priority="14457">
      <formula>G570&lt;0</formula>
    </cfRule>
  </conditionalFormatting>
  <conditionalFormatting sqref="G571:AN571 AP571 AR571:AV571 AX571:BL571 BY571 CM571:DB571 DG571:GF571">
    <cfRule type="expression" dxfId="10303" priority="14447">
      <formula>G571=1</formula>
    </cfRule>
    <cfRule type="expression" dxfId="10302" priority="14446">
      <formula>G571=2</formula>
    </cfRule>
    <cfRule type="expression" dxfId="10301" priority="14445">
      <formula>G571=3</formula>
    </cfRule>
  </conditionalFormatting>
  <conditionalFormatting sqref="G571:AN571 AP571 AR571:AV571 AX571:BL571 BY571 CM571:DB571">
    <cfRule type="expression" dxfId="10300" priority="14444">
      <formula>G571="n/a"</formula>
    </cfRule>
  </conditionalFormatting>
  <conditionalFormatting sqref="G572:AN572 GC572:GE572 CM572:DB572 BY572 DG572:FZ572 AX572:BL572 AR572:AV572 AP572">
    <cfRule type="expression" dxfId="10299" priority="14448">
      <formula>G572&lt;0</formula>
    </cfRule>
  </conditionalFormatting>
  <conditionalFormatting sqref="G573:AN573 AP573 AR573:AV573 AX573:BL573 BY573 CM573:DB573 DG573:GF573">
    <cfRule type="expression" dxfId="10298" priority="14429">
      <formula>G573=1</formula>
    </cfRule>
    <cfRule type="expression" dxfId="10297" priority="14427">
      <formula>G573=3</formula>
    </cfRule>
    <cfRule type="expression" dxfId="10296" priority="14428">
      <formula>G573=2</formula>
    </cfRule>
  </conditionalFormatting>
  <conditionalFormatting sqref="G573:AN573 AP573 AR573:AV573 AX573:BL573 BY573 CM573:DB573">
    <cfRule type="expression" dxfId="10295" priority="14426">
      <formula>G573="n/a"</formula>
    </cfRule>
  </conditionalFormatting>
  <conditionalFormatting sqref="G574:AN574 GC574:GE574 CM574:DB574 BY574 DG574:FZ574 AP574 AR574:AV574 AX574:BL574">
    <cfRule type="expression" dxfId="10294" priority="14430">
      <formula>G574&lt;0</formula>
    </cfRule>
  </conditionalFormatting>
  <conditionalFormatting sqref="G575:AN575 AP575 AR575:AV575 AX575:BL575 BY575 CM575:DB575 DG575:GF575">
    <cfRule type="expression" dxfId="10293" priority="14382">
      <formula>G575=3</formula>
    </cfRule>
    <cfRule type="expression" dxfId="10292" priority="14383">
      <formula>G575=2</formula>
    </cfRule>
    <cfRule type="expression" dxfId="10291" priority="14384">
      <formula>G575=1</formula>
    </cfRule>
  </conditionalFormatting>
  <conditionalFormatting sqref="G575:AN575 AP575 AR575:AV575 AX575:BL575 BY575 CM575:DB575">
    <cfRule type="expression" dxfId="10290" priority="14381">
      <formula>G575="n/a"</formula>
    </cfRule>
  </conditionalFormatting>
  <conditionalFormatting sqref="G576:AN576 GC576:GE576 CM576:DB576 BY576 DG576:FZ576 AP576 AR576:AV576 AX576:BL576">
    <cfRule type="expression" dxfId="10289" priority="14385">
      <formula>G576&lt;0</formula>
    </cfRule>
  </conditionalFormatting>
  <conditionalFormatting sqref="G577:AN577 AP577 AR577:AV577 AX577:BL577 BY577 CM577:DB577 DG577:GF577">
    <cfRule type="expression" dxfId="10288" priority="14348">
      <formula>G577=1</formula>
    </cfRule>
    <cfRule type="expression" dxfId="10287" priority="14346">
      <formula>G577=3</formula>
    </cfRule>
    <cfRule type="expression" dxfId="10286" priority="14347">
      <formula>G577=2</formula>
    </cfRule>
  </conditionalFormatting>
  <conditionalFormatting sqref="G577:AN577 AP577 AR577:AV577 AX577:BL577 BY577 CM577:DB577">
    <cfRule type="expression" dxfId="10285" priority="14345">
      <formula>G577="n/a"</formula>
    </cfRule>
  </conditionalFormatting>
  <conditionalFormatting sqref="G578:AN578 GC578:GE578 CM578:DB578 BY578 DG578:FZ578 AP578 AR578:AV578 AX578:BL578">
    <cfRule type="expression" dxfId="10284" priority="14349">
      <formula>G578&lt;0</formula>
    </cfRule>
  </conditionalFormatting>
  <conditionalFormatting sqref="G579:AN579 AP579 AR579:AV579 AX579:BL579 BY579 CM579:DB579 DG579:GF579">
    <cfRule type="expression" dxfId="10283" priority="14338">
      <formula>G579=2</formula>
    </cfRule>
    <cfRule type="expression" dxfId="10282" priority="14337">
      <formula>G579=3</formula>
    </cfRule>
    <cfRule type="expression" dxfId="10281" priority="14339">
      <formula>G579=1</formula>
    </cfRule>
  </conditionalFormatting>
  <conditionalFormatting sqref="G579:AN579 AP579 AR579:AV579 AX579:BL579 BY579 CM579:DB579">
    <cfRule type="expression" dxfId="10280" priority="14336">
      <formula>G579="n/a"</formula>
    </cfRule>
  </conditionalFormatting>
  <conditionalFormatting sqref="G580:AN580 GC580:GE580 CM580:DB580 BY580 DG580:FZ580 AP580 AR580:AV580 AX580:BL580">
    <cfRule type="expression" dxfId="10279" priority="14340">
      <formula>G580&lt;0</formula>
    </cfRule>
  </conditionalFormatting>
  <conditionalFormatting sqref="G581:AN581 AP581 AR581:AV581 AX581:BL581 BY581 CM581:DB581 DG581:GF581">
    <cfRule type="expression" dxfId="10278" priority="14328">
      <formula>G581=3</formula>
    </cfRule>
    <cfRule type="expression" dxfId="10277" priority="14329">
      <formula>G581=2</formula>
    </cfRule>
    <cfRule type="expression" dxfId="10276" priority="14330">
      <formula>G581=1</formula>
    </cfRule>
  </conditionalFormatting>
  <conditionalFormatting sqref="G581:AN581 AP581 AR581:AV581 AX581:BL581 BY581 CM581:DB581">
    <cfRule type="expression" dxfId="10275" priority="14327">
      <formula>G581="n/a"</formula>
    </cfRule>
  </conditionalFormatting>
  <conditionalFormatting sqref="G582:AN582 GC582:GE582 CM582:DB582 BY582 DG582:FZ582 AP582 AR582:AV582 AX582:BL582">
    <cfRule type="expression" dxfId="10274" priority="14331">
      <formula>G582&lt;0</formula>
    </cfRule>
  </conditionalFormatting>
  <conditionalFormatting sqref="G583:AN583 AP583 AR583:AV583 AX583:BL583 BY583 CM583:DB583 DG583:GF583">
    <cfRule type="expression" dxfId="10273" priority="14320">
      <formula>G583=2</formula>
    </cfRule>
    <cfRule type="expression" dxfId="10272" priority="14319">
      <formula>G583=3</formula>
    </cfRule>
    <cfRule type="expression" dxfId="10271" priority="14321">
      <formula>G583=1</formula>
    </cfRule>
  </conditionalFormatting>
  <conditionalFormatting sqref="G583:AN583 AP583 AR583:AV583 AX583:BL583 BY583 CM583:DB583">
    <cfRule type="expression" dxfId="10270" priority="14318">
      <formula>G583="n/a"</formula>
    </cfRule>
  </conditionalFormatting>
  <conditionalFormatting sqref="G584:AN584 GC584:GE584 CM584:DB584 BY584 DG584:FZ584 AP584 AR584:AV584 AX584:BL584">
    <cfRule type="expression" dxfId="10269" priority="14322">
      <formula>G584&lt;0</formula>
    </cfRule>
  </conditionalFormatting>
  <conditionalFormatting sqref="G587:AN587 AP587 AR587:AV587 AX587:BL587 BY587 CM587:DB587 DG587:GF587">
    <cfRule type="expression" dxfId="10268" priority="14302">
      <formula>G587=2</formula>
    </cfRule>
    <cfRule type="expression" dxfId="10267" priority="14301">
      <formula>G587=3</formula>
    </cfRule>
    <cfRule type="expression" dxfId="10266" priority="14303">
      <formula>G587=1</formula>
    </cfRule>
  </conditionalFormatting>
  <conditionalFormatting sqref="G587:AN587 AP587 AR587:AV587 AX587:BL587 BY587 CM587:DB587">
    <cfRule type="expression" dxfId="10265" priority="14300">
      <formula>G587="n/a"</formula>
    </cfRule>
  </conditionalFormatting>
  <conditionalFormatting sqref="G588:AN588 GC588:GE588 CM588:DB588 BY588 DG588:FZ588 AX588:BL588 AR588:AV588 AP588">
    <cfRule type="expression" dxfId="10264" priority="14304">
      <formula>G588&lt;0</formula>
    </cfRule>
  </conditionalFormatting>
  <conditionalFormatting sqref="G589:AN589 AP589 AR589:AV589 AX589:BL589 BY589 CM589:DB589 DG589:GF589">
    <cfRule type="expression" dxfId="10263" priority="14292">
      <formula>G589=3</formula>
    </cfRule>
    <cfRule type="expression" dxfId="10262" priority="14293">
      <formula>G589=2</formula>
    </cfRule>
    <cfRule type="expression" dxfId="10261" priority="14294">
      <formula>G589=1</formula>
    </cfRule>
  </conditionalFormatting>
  <conditionalFormatting sqref="G589:AN589 AP589 AR589:AV589 AX589:BL589 BY589 CM589:DB589">
    <cfRule type="expression" dxfId="10260" priority="14291">
      <formula>G589="n/a"</formula>
    </cfRule>
  </conditionalFormatting>
  <conditionalFormatting sqref="G590:AN590 GC590:GE590 CM590:DB590 BY590 DG590:FZ590 AR590:AV590 AP590 AX590:BL590">
    <cfRule type="expression" dxfId="10259" priority="14295">
      <formula>G590&lt;0</formula>
    </cfRule>
  </conditionalFormatting>
  <conditionalFormatting sqref="G597:AN597 AP597 AR597:AV597 AX597:BL597 BY597 CM597:DB597 DG597:GF597">
    <cfRule type="expression" dxfId="10258" priority="14227">
      <formula>G597=3</formula>
    </cfRule>
    <cfRule type="expression" dxfId="10257" priority="14228">
      <formula>G597=2</formula>
    </cfRule>
    <cfRule type="expression" dxfId="10256" priority="14229">
      <formula>G597=1</formula>
    </cfRule>
  </conditionalFormatting>
  <conditionalFormatting sqref="G597:AN597 AP597 AR597:AV597 AX597:BL597 BY597 CM597:DB597">
    <cfRule type="expression" dxfId="10255" priority="14226">
      <formula>G597="n/a"</formula>
    </cfRule>
  </conditionalFormatting>
  <conditionalFormatting sqref="G598:AN598 GC598:GE598 CM598:DB598 BY598 DG598:FZ598 AP598 AR598:AV598 AX598:BL598">
    <cfRule type="expression" dxfId="10254" priority="14230">
      <formula>G598&lt;0</formula>
    </cfRule>
  </conditionalFormatting>
  <conditionalFormatting sqref="G603:AN603 AP603 AR603:AV603 AX603:BL603 BY603:BZ603 CM603:DB603 DG603:GF603">
    <cfRule type="expression" dxfId="10253" priority="14191">
      <formula>G603=3</formula>
    </cfRule>
    <cfRule type="expression" dxfId="10252" priority="14193">
      <formula>G603=1</formula>
    </cfRule>
    <cfRule type="expression" dxfId="10251" priority="14192">
      <formula>G603=2</formula>
    </cfRule>
  </conditionalFormatting>
  <conditionalFormatting sqref="G603:AN603 AP603 AR603:AV603 AX603:BL603 BY603:BZ603 CM603:DB603">
    <cfRule type="expression" dxfId="10250" priority="14190">
      <formula>G603="n/a"</formula>
    </cfRule>
  </conditionalFormatting>
  <conditionalFormatting sqref="G605:AN605 AP605 AR605:AV605 AX605:BL605 BY605:BZ605 CM605:DB605 DG605:GF605">
    <cfRule type="expression" dxfId="10249" priority="14182">
      <formula>G605=3</formula>
    </cfRule>
    <cfRule type="expression" dxfId="10248" priority="14183">
      <formula>G605=2</formula>
    </cfRule>
    <cfRule type="expression" dxfId="10247" priority="14184">
      <formula>G605=1</formula>
    </cfRule>
  </conditionalFormatting>
  <conditionalFormatting sqref="G605:AN605 AP605 AR605:AV605 AX605:BL605 BY605:BZ605 CM605:DB605">
    <cfRule type="expression" dxfId="10246" priority="14181">
      <formula>G605="n/a"</formula>
    </cfRule>
  </conditionalFormatting>
  <conditionalFormatting sqref="G606:AN606 GC606:GE606 CM606:DB606 BY606 DG606:FZ606 AP606 AR606:AV606 AX606:BL606">
    <cfRule type="expression" dxfId="10245" priority="14185">
      <formula>G606&lt;0</formula>
    </cfRule>
  </conditionalFormatting>
  <conditionalFormatting sqref="G33:AT33 AV33:BL33 BY33 CA33 CC33:CD33">
    <cfRule type="expression" dxfId="10244" priority="16746">
      <formula>G33=1</formula>
    </cfRule>
    <cfRule type="expression" dxfId="10243" priority="16745">
      <formula>G33=2</formula>
    </cfRule>
    <cfRule type="expression" dxfId="10242" priority="16744">
      <formula>G33=3</formula>
    </cfRule>
    <cfRule type="expression" dxfId="10241" priority="16743">
      <formula>G33="n/a"</formula>
    </cfRule>
  </conditionalFormatting>
  <conditionalFormatting sqref="G34:AT34 BY34 CA34 CC34:CD34 CF34:CG34 DF34:DM34 DO34:FE34 FG34:FM34 FQ34:FR34 FU34:FZ34 AV34:BL34 CM34:DB34">
    <cfRule type="expression" dxfId="10240" priority="16706">
      <formula>G34&lt;0</formula>
    </cfRule>
  </conditionalFormatting>
  <conditionalFormatting sqref="G43:AT43 AV43:AZ43 BC43:BL43 BY43 CA43 CC43:CG43 CM43:GB43 GD43:GE43">
    <cfRule type="expression" dxfId="10239" priority="14098">
      <formula>G43=3</formula>
    </cfRule>
    <cfRule type="expression" dxfId="10238" priority="14097">
      <formula>G43="n/a"</formula>
    </cfRule>
  </conditionalFormatting>
  <conditionalFormatting sqref="G43:AT43 AV43:AZ43 BC43:BL43 BY43 CA43 CC43:CG43 GD43:GE43 CM43:GB43">
    <cfRule type="expression" dxfId="10237" priority="14100">
      <formula>G43=1</formula>
    </cfRule>
    <cfRule type="expression" dxfId="10236" priority="14099">
      <formula>G43=2</formula>
    </cfRule>
  </conditionalFormatting>
  <conditionalFormatting sqref="G44:AT44 BY44 CA44 CC44:CD44 CF44:CG44 BC44:BL44 DF44:FS44 FU44:FZ44 AV44:AZ44 CM44:DB44">
    <cfRule type="expression" dxfId="10235" priority="16643">
      <formula>G44&lt;0</formula>
    </cfRule>
  </conditionalFormatting>
  <conditionalFormatting sqref="G55:AT55 AV55:AZ55 BC55:BL55 BY55 CA55 CC55:CD55">
    <cfRule type="expression" dxfId="10234" priority="16811">
      <formula>G55="n/a"</formula>
    </cfRule>
  </conditionalFormatting>
  <conditionalFormatting sqref="G55:AT55 AV55:AZ55 CG55 CX55:DB55 DG55:FM55 FQ55:FR55 FX55:FY55 GD55:GE55 CM55:CV55 GF103:HA104 GF73:HA100 GF19:HA42 GF115:HA120 GF275:HA524 GF123:HA270">
    <cfRule type="expression" dxfId="10233" priority="14104">
      <formula>G19=1</formula>
    </cfRule>
  </conditionalFormatting>
  <conditionalFormatting sqref="G55:AT55 AV55:AZ55 DG55:FM55 FQ55:FR55 FX55:FY55 GD55:GE55 CG55 CX55:DB55 CM55:CV55">
    <cfRule type="expression" dxfId="10232" priority="14103">
      <formula>G55=2</formula>
    </cfRule>
  </conditionalFormatting>
  <conditionalFormatting sqref="G56:AT56 BY56 CA56 CC56:CD56 CG56 DG56:FM56 BC56:BL56 CX56:DB56 FQ56:FR56 FX56 AV56:AZ56 CM56:CV56">
    <cfRule type="expression" dxfId="10231" priority="16517">
      <formula>G56&lt;0</formula>
    </cfRule>
  </conditionalFormatting>
  <conditionalFormatting sqref="G65:AT65 AV65:AZ65 BC65:BL65 BY65 CA65 CC65:CD65">
    <cfRule type="expression" dxfId="10230" priority="273">
      <formula>G65="n/a"</formula>
    </cfRule>
  </conditionalFormatting>
  <conditionalFormatting sqref="G65:AT65 AV65:AZ65 CG65 CX65:DB65 DG65:FM65 FQ65:FR65 FX65:FY65 GD65:GE65 CM65:CV65">
    <cfRule type="expression" dxfId="10229" priority="267">
      <formula>G65=1</formula>
    </cfRule>
  </conditionalFormatting>
  <conditionalFormatting sqref="G65:AT65 AV65:AZ65 DG65:FM65 FQ65:FR65 FX65:FY65 GD65:GE65 CG65 CX65:DB65 CM65:CV65">
    <cfRule type="expression" dxfId="10228" priority="266">
      <formula>G65=2</formula>
    </cfRule>
  </conditionalFormatting>
  <conditionalFormatting sqref="G65:AT65 AV65:AZ65 DG65:FM65 FQ65:FR65 FX65:FY65 GD65:GE65">
    <cfRule type="expression" dxfId="10227" priority="265">
      <formula>G65=3</formula>
    </cfRule>
  </conditionalFormatting>
  <conditionalFormatting sqref="G66:AT66 BY66 CA66 CC66:CD66 CG66 DG66:FM66 BC66:BL66 CX66:DB66 FQ66:FR66 FX66 AV66:AZ66 CM66:CV66">
    <cfRule type="expression" dxfId="10226" priority="272">
      <formula>G66&lt;0</formula>
    </cfRule>
  </conditionalFormatting>
  <conditionalFormatting sqref="G210:AU210 GC210:GE210 CG210 DG210:FZ210 CM210:DB210 AW210:BM210">
    <cfRule type="expression" dxfId="10225" priority="2410">
      <formula>G210&lt;0</formula>
    </cfRule>
  </conditionalFormatting>
  <conditionalFormatting sqref="G211:AU211 CG211 CM211:DB211 AW211:BM211">
    <cfRule type="expression" dxfId="10224" priority="2332">
      <formula>G211="n/a"</formula>
    </cfRule>
  </conditionalFormatting>
  <conditionalFormatting sqref="G211:AU211 CG211 CM211:DB211 DF211:GF211 AW211:BM211">
    <cfRule type="expression" dxfId="10223" priority="2333">
      <formula>G211=3</formula>
    </cfRule>
    <cfRule type="expression" dxfId="10222" priority="2334">
      <formula>G211=2</formula>
    </cfRule>
    <cfRule type="expression" dxfId="10221" priority="2335">
      <formula>G211=1</formula>
    </cfRule>
  </conditionalFormatting>
  <conditionalFormatting sqref="G212:AU212 GC212:GE212 CG212 DG212:FZ212 CM212:DB212 AW212:BM212">
    <cfRule type="expression" dxfId="10220" priority="2336">
      <formula>G212&lt;0</formula>
    </cfRule>
  </conditionalFormatting>
  <conditionalFormatting sqref="G37:AZ37 BC37:BL37 CB37:CE37">
    <cfRule type="expression" dxfId="10219" priority="14035">
      <formula>G37="n/a"</formula>
    </cfRule>
    <cfRule type="expression" dxfId="10218" priority="14037">
      <formula>G37=2</formula>
    </cfRule>
    <cfRule type="expression" dxfId="10217" priority="14038">
      <formula>G37=1</formula>
    </cfRule>
    <cfRule type="expression" dxfId="10216" priority="14036">
      <formula>G37=3</formula>
    </cfRule>
  </conditionalFormatting>
  <conditionalFormatting sqref="G79:AZ79 BC79:BL79 BY79 CB79:CC79 CE79 CG79 CM79:DE79 DG79:GE79">
    <cfRule type="expression" dxfId="10215" priority="15484">
      <formula>G79=3</formula>
    </cfRule>
    <cfRule type="expression" dxfId="10214" priority="15483">
      <formula>G79="n/a"</formula>
    </cfRule>
  </conditionalFormatting>
  <conditionalFormatting sqref="G79:AZ79 BC79:BL79 BY79 CB79:CC79 CE79 CG79 DG79:GE79 CM79:DE79">
    <cfRule type="expression" dxfId="10213" priority="15486">
      <formula>G79=1</formula>
    </cfRule>
    <cfRule type="expression" dxfId="10212" priority="15485">
      <formula>G79=2</formula>
    </cfRule>
  </conditionalFormatting>
  <conditionalFormatting sqref="G81:AZ81 BC81:BL81 BY81:BZ81 CB81 CE81 CG81 CM81:GF81">
    <cfRule type="expression" dxfId="10211" priority="15430">
      <formula>G81=3</formula>
    </cfRule>
    <cfRule type="expression" dxfId="10210" priority="15432">
      <formula>G81=1</formula>
    </cfRule>
    <cfRule type="expression" dxfId="10209" priority="15431">
      <formula>G81=2</formula>
    </cfRule>
  </conditionalFormatting>
  <conditionalFormatting sqref="G81:AZ81 BC81:BL81 BY81:BZ81 CB81 CE81">
    <cfRule type="expression" dxfId="10208" priority="15429">
      <formula>G81="n/a"</formula>
    </cfRule>
  </conditionalFormatting>
  <conditionalFormatting sqref="G82:AZ82 G126:BL126 G130:BL130 G132:BL132 GC132:GE132 GC130:GE130 GC126:GE126 GC82:GE82 CF130:CG130 CF132:CG132 BY132 BY130 CC130:CD130 CC132:CD132 BY126 CA126 CC126:CD126 CF126:CG126 CG82 CE82 BY82:BZ82 BC82:BL82 CB82 FQ126:FZ126 DF82:FZ82 DF126:FM126 DF132:FZ132 DF130:FZ130 G128:BL128 GC128:GE128 BY128 CA128 CC128:CD128 CM128:CV128 DF128:FM128 CX128:DB128 CM82:DB82 CM126:DB126 CM132:DB132 CM130:DB130 G84:AZ84 GC84:GE84 CB84:CE84 CG84 DF84:FM84 FQ84:FZ84 BC84:BL84 CM84:DB84 G86:BL86 GC86:GE86 BY86 CA86 CC86:CD86 CM86:CV86 DF86:FM86 CX86:DB86 FQ86:FR86 FV86:FZ86 G92:BL92 GC92:GE92 CD92 CF92:CG92 DF92:FZ92 CM92:DB92 G94:BL94 GC94:GE94 CB94:CE94 CG94 DF94:FZ94 CM94:DB94 G98:AZ98 GC98:GE98 CB98:CE98 CG98 DF98:FM98 FQ98:FZ98 BC98:BL98 CM98:DB98 G116:BL116 GC116:GE116 CB116:CE116 CG116 DF116:FZ116 CM116:DB116 G118:BL118 GC118:GE118 CB118:CE118 CG118 DF118:FZ118 CM118:DB118 FQ128:FT128 FV128:FZ128 G88:BL88 GC88:GE88 CF88:CG88 BY88 CC88:CD88 DF88:FZ88 CM88:DB88 G90:BL90 GC90:GE90 CF90:CG90 BY90 CC90:CD90 DF90:FZ90 CM90:DB90 G120:BL120 GC120:GE120 BY120 CA120 CC120:CD120 CF120:CG120 FQ120:FZ120 DF120:FM120 CM120:DB120">
    <cfRule type="expression" dxfId="10207" priority="15454">
      <formula>G82&lt;0</formula>
    </cfRule>
  </conditionalFormatting>
  <conditionalFormatting sqref="G83:AZ83 BC83:BL83 CB83:CE83 FQ83:GF83">
    <cfRule type="expression" dxfId="10206" priority="4297">
      <formula>G83=3</formula>
    </cfRule>
    <cfRule type="expression" dxfId="10205" priority="4298">
      <formula>G83=2</formula>
    </cfRule>
    <cfRule type="expression" dxfId="10204" priority="4299">
      <formula>G83=1</formula>
    </cfRule>
  </conditionalFormatting>
  <conditionalFormatting sqref="G83:AZ83 BC83:BL83 CB83:CE83">
    <cfRule type="expression" dxfId="10203" priority="4296">
      <formula>G83="n/a"</formula>
    </cfRule>
  </conditionalFormatting>
  <conditionalFormatting sqref="G97:AZ97 BC97:BL97 CB97:CE97 FQ97:GF97">
    <cfRule type="expression" dxfId="10202" priority="3968">
      <formula>G97=3</formula>
    </cfRule>
    <cfRule type="expression" dxfId="10201" priority="3970">
      <formula>G97=1</formula>
    </cfRule>
    <cfRule type="expression" dxfId="10200" priority="3969">
      <formula>G97=2</formula>
    </cfRule>
  </conditionalFormatting>
  <conditionalFormatting sqref="G97:AZ97 BC97:BL97 CB97:CE97">
    <cfRule type="expression" dxfId="10199" priority="3967">
      <formula>G97="n/a"</formula>
    </cfRule>
  </conditionalFormatting>
  <conditionalFormatting sqref="G99:AZ99 BC99:BL99 CB99:CE99 FQ99:GF99">
    <cfRule type="expression" dxfId="10198" priority="3865">
      <formula>G99=2</formula>
    </cfRule>
    <cfRule type="expression" dxfId="10197" priority="3866">
      <formula>G99=1</formula>
    </cfRule>
    <cfRule type="expression" dxfId="10196" priority="3864">
      <formula>G99=3</formula>
    </cfRule>
  </conditionalFormatting>
  <conditionalFormatting sqref="G99:AZ99 BC99:BL99 CB99:CE99">
    <cfRule type="expression" dxfId="10195" priority="3863">
      <formula>G99="n/a"</formula>
    </cfRule>
  </conditionalFormatting>
  <conditionalFormatting sqref="G100:AZ100 GC100:GE100 CB100:CE100 CG100 DF100:FM100 FQ100:FZ100 BC100:BL100 CM100:DB100">
    <cfRule type="expression" dxfId="10194" priority="3877">
      <formula>G100&lt;0</formula>
    </cfRule>
  </conditionalFormatting>
  <conditionalFormatting sqref="G147:AZ147 BC147:BM147 CA147 CD147:CG147 CM147:DB147 DF147:GF147">
    <cfRule type="expression" dxfId="10193" priority="15115">
      <formula>G147=3</formula>
    </cfRule>
  </conditionalFormatting>
  <conditionalFormatting sqref="G147:AZ147 BC147:BM147 CA147 CD147:CG147 CM147:DB147">
    <cfRule type="expression" dxfId="10192" priority="15114">
      <formula>G147="n/a"</formula>
    </cfRule>
  </conditionalFormatting>
  <conditionalFormatting sqref="G147:AZ147 BC147:BM147 CA147 DF147:GF147 CM147:DB147 CD147:CG147">
    <cfRule type="expression" dxfId="10191" priority="15116">
      <formula>G147=2</formula>
    </cfRule>
    <cfRule type="expression" dxfId="10190" priority="15117">
      <formula>G147=1</formula>
    </cfRule>
  </conditionalFormatting>
  <conditionalFormatting sqref="G148:AZ148 GC148:GE148 CA148 CD148 CF148:CG148 BC148:BM148 DF148:FZ148 CM148:DB148">
    <cfRule type="expression" dxfId="10189" priority="15139">
      <formula>G148&lt;0</formula>
    </cfRule>
  </conditionalFormatting>
  <conditionalFormatting sqref="G175:AZ175 BC175:BM175 BY175 CM175:DB175 DF175:GF175">
    <cfRule type="expression" dxfId="10188" priority="14980">
      <formula>G175=3</formula>
    </cfRule>
    <cfRule type="expression" dxfId="10187" priority="14981">
      <formula>G175=2</formula>
    </cfRule>
    <cfRule type="expression" dxfId="10186" priority="14982">
      <formula>G175=1</formula>
    </cfRule>
  </conditionalFormatting>
  <conditionalFormatting sqref="G175:AZ175 BC175:BM175 BY175 CM175:DB175">
    <cfRule type="expression" dxfId="10185" priority="14979">
      <formula>G175="n/a"</formula>
    </cfRule>
  </conditionalFormatting>
  <conditionalFormatting sqref="G176:AZ176 GC176:GE176 BY176 BC176:BM176 CM176:DB176 DF176:FZ176">
    <cfRule type="expression" dxfId="10184" priority="14983">
      <formula>G176&lt;0</formula>
    </cfRule>
  </conditionalFormatting>
  <conditionalFormatting sqref="G189:AZ189 BC189:BL189 BY189 CA189 CC189 CG189 CM189:DB189 DG189:FM189 FQ189:FR189 FU189:GF189">
    <cfRule type="expression" dxfId="10183" priority="14935">
      <formula>G189=3</formula>
    </cfRule>
  </conditionalFormatting>
  <conditionalFormatting sqref="G189:AZ189 BC189:BL189 BY189 CA189 CC189 CG189 CM189:DB189 DG189:FM189 FQ189:FR189">
    <cfRule type="expression" dxfId="10182" priority="14934">
      <formula>G189="n/a"</formula>
    </cfRule>
  </conditionalFormatting>
  <conditionalFormatting sqref="G189:AZ189 BC189:BL189 BY189 CA189 CC189 CG189 DG189:FM189 FQ189:FR189 FU189:GF189 CM189:DB189">
    <cfRule type="expression" dxfId="10181" priority="14936">
      <formula>G189=2</formula>
    </cfRule>
    <cfRule type="expression" dxfId="10180" priority="14937">
      <formula>G189=1</formula>
    </cfRule>
  </conditionalFormatting>
  <conditionalFormatting sqref="G190:AZ190 GC190:GE190 BY190 CA190 CC190 CG190 DG190:FM190 BC190:BL190 FQ190:FR190 FU190:FZ190 CM190:DB190">
    <cfRule type="expression" dxfId="10179" priority="14938">
      <formula>G190&lt;0</formula>
    </cfRule>
  </conditionalFormatting>
  <conditionalFormatting sqref="G203:AZ203 BC203:BL203 BY203 CA203 CC203:CD203 CF203:CG203 CM203:DB203 DF203:GF203">
    <cfRule type="expression" dxfId="10178" priority="14904">
      <formula>G203=3</formula>
    </cfRule>
  </conditionalFormatting>
  <conditionalFormatting sqref="G203:AZ203 BC203:BL203 BY203 CA203 CC203:CD203 CF203:CG203 CM203:DB203">
    <cfRule type="expression" dxfId="10177" priority="14903">
      <formula>G203="n/a"</formula>
    </cfRule>
  </conditionalFormatting>
  <conditionalFormatting sqref="G203:AZ203 BC203:BL203 BY203 CA203 CC203:CD203 CF203:CG203 DF203:GF203 CM203:DB203">
    <cfRule type="expression" dxfId="10176" priority="14906">
      <formula>G203=1</formula>
    </cfRule>
    <cfRule type="expression" dxfId="10175" priority="14905">
      <formula>G203=2</formula>
    </cfRule>
  </conditionalFormatting>
  <conditionalFormatting sqref="G228:AZ228 G242:BL242 G244:BL244 G264:BL264 G266:N266 GC266:GE266 GC264:GE264 GC244:GE244 GC242:GE242 GC228:GE228 CB242:CE242 CB264:CE264 CG242 CG264 BY228 BY266 BY244 CA228 CA244 CA266 CC228:CD228 CC244:CD244 CC266:CD266 CF228:CG228 CF244:CG244 CF266:CG266 BC228:BL228 BC266:BL266 DF244:DM244 DF228:FZ228 DF242:FZ242 DF266:FZ266 DF264:FZ264 DO244:FE244 FG244:FZ244 CM244:DB244 CM228:DB228 CM242:DB242 CM266:DB266 CM264:DB264 Q266:AZ266">
    <cfRule type="expression" dxfId="10174" priority="14856">
      <formula>G228&lt;0</formula>
    </cfRule>
  </conditionalFormatting>
  <conditionalFormatting sqref="G235:AZ235 BC235:BL235 CB235:CE235 FQ235:GF235">
    <cfRule type="expression" dxfId="10173" priority="1501">
      <formula>G235=1</formula>
    </cfRule>
    <cfRule type="expression" dxfId="10172" priority="1500">
      <formula>G235=2</formula>
    </cfRule>
    <cfRule type="expression" dxfId="10171" priority="1499">
      <formula>G235=3</formula>
    </cfRule>
  </conditionalFormatting>
  <conditionalFormatting sqref="G235:AZ235 BC235:BL235 CB235:CE235">
    <cfRule type="expression" dxfId="10170" priority="1498">
      <formula>G235="n/a"</formula>
    </cfRule>
  </conditionalFormatting>
  <conditionalFormatting sqref="G236:AZ236 GC236:GE236 CB236:CE236 CG236 DF236:FM236 FQ236:FZ236 BC236:BL236 CM236:DB236">
    <cfRule type="expression" dxfId="10169" priority="1512">
      <formula>G236&lt;0</formula>
    </cfRule>
  </conditionalFormatting>
  <conditionalFormatting sqref="G237:AZ237 BC237:BL237 CB237:CE237 FQ237:GF237">
    <cfRule type="expression" dxfId="10168" priority="1452">
      <formula>G237=3</formula>
    </cfRule>
    <cfRule type="expression" dxfId="10167" priority="1454">
      <formula>G237=1</formula>
    </cfRule>
    <cfRule type="expression" dxfId="10166" priority="1453">
      <formula>G237=2</formula>
    </cfRule>
  </conditionalFormatting>
  <conditionalFormatting sqref="G237:AZ237 BC237:BL237 CB237:CE237">
    <cfRule type="expression" dxfId="10165" priority="1451">
      <formula>G237="n/a"</formula>
    </cfRule>
  </conditionalFormatting>
  <conditionalFormatting sqref="G238:AZ238 GC238:GE238 CB238:CE238 CG238 DF238:FM238 FQ238:FZ238 BC238:BL238 CM238:DB238">
    <cfRule type="expression" dxfId="10164" priority="1465">
      <formula>G238&lt;0</formula>
    </cfRule>
  </conditionalFormatting>
  <conditionalFormatting sqref="G239:AZ239 BC239:BL239 CB239:CE239 FQ239:GF239">
    <cfRule type="expression" dxfId="10163" priority="1406">
      <formula>G239=2</formula>
    </cfRule>
    <cfRule type="expression" dxfId="10162" priority="1405">
      <formula>G239=3</formula>
    </cfRule>
    <cfRule type="expression" dxfId="10161" priority="1407">
      <formula>G239=1</formula>
    </cfRule>
  </conditionalFormatting>
  <conditionalFormatting sqref="G239:AZ239 BC239:BL239 CB239:CE239">
    <cfRule type="expression" dxfId="10160" priority="1404">
      <formula>G239="n/a"</formula>
    </cfRule>
  </conditionalFormatting>
  <conditionalFormatting sqref="G240:AZ240 GC240:GE240 CB240:CE240 CG240 DF240:FM240 FQ240:FZ240 BC240:BL240 CM240:DB240">
    <cfRule type="expression" dxfId="10159" priority="1418">
      <formula>G240&lt;0</formula>
    </cfRule>
  </conditionalFormatting>
  <conditionalFormatting sqref="G533:AZ533 BC533:BL533 BY533 CA533 CC533:CD533 CF533:CG533 CM533:DB533 DF533:FM533 FQ533:GF533">
    <cfRule type="expression" dxfId="10158" priority="14715">
      <formula>G533=3</formula>
    </cfRule>
  </conditionalFormatting>
  <conditionalFormatting sqref="G533:AZ533 BC533:BL533 BY533 CA533 CC533:CD533 CF533:CG533 CM533:DB533 DF533:FM533">
    <cfRule type="expression" dxfId="10157" priority="14714">
      <formula>G533="n/a"</formula>
    </cfRule>
  </conditionalFormatting>
  <conditionalFormatting sqref="G533:AZ533 BC533:BL533 BY533 CA533 CC533:CD533 CF533:CG533 DF533:FM533 FQ533:GF533 CM533:DB533">
    <cfRule type="expression" dxfId="10156" priority="14716">
      <formula>G533=2</formula>
    </cfRule>
    <cfRule type="expression" dxfId="10155" priority="14717">
      <formula>G533=1</formula>
    </cfRule>
  </conditionalFormatting>
  <conditionalFormatting sqref="G534:AZ534 GC534:GE534 BY534 CA534 CC534:CD534 CF534:CG534 FQ534:FZ534 BC534:BL534 DF534:FM534 CM534:DB534">
    <cfRule type="expression" dxfId="10154" priority="14718">
      <formula>G534&lt;0</formula>
    </cfRule>
  </conditionalFormatting>
  <conditionalFormatting sqref="G535:AZ535 BC535:BL535 BY535 CA535 CC535:CD535 CF535:CG535 CM535:DB535 DF535:FM535 FQ535:GF535">
    <cfRule type="expression" dxfId="10153" priority="14706">
      <formula>G535=3</formula>
    </cfRule>
  </conditionalFormatting>
  <conditionalFormatting sqref="G535:AZ535 BC535:BL535 BY535 CA535 CC535:CD535 CF535:CG535 CM535:DB535 DF535:FM535">
    <cfRule type="expression" dxfId="10152" priority="14705">
      <formula>G535="n/a"</formula>
    </cfRule>
  </conditionalFormatting>
  <conditionalFormatting sqref="G535:AZ535 BC535:BL535 BY535 CA535 CC535:CD535 CF535:CG535 DF535:FM535 FQ535:GF535 CM535:DB535">
    <cfRule type="expression" dxfId="10151" priority="14708">
      <formula>G535=1</formula>
    </cfRule>
    <cfRule type="expression" dxfId="10150" priority="14707">
      <formula>G535=2</formula>
    </cfRule>
  </conditionalFormatting>
  <conditionalFormatting sqref="G536:AZ536 GC536:GE536 BY536 CA536 CC536:CD536 CF536:CG536 FQ536:FZ536 BC536:BL536 DF536:FM536 CM536:DB536">
    <cfRule type="expression" dxfId="10149" priority="14709">
      <formula>G536&lt;0</formula>
    </cfRule>
  </conditionalFormatting>
  <conditionalFormatting sqref="G537:AZ537 BC537:BL537 BY537 CA537 CC537:CD537 CF537:CG537 CM537:DB537 DF537:FM537 FQ537:GF537">
    <cfRule type="expression" dxfId="10148" priority="14697">
      <formula>G537=3</formula>
    </cfRule>
  </conditionalFormatting>
  <conditionalFormatting sqref="G537:AZ537 BC537:BL537 BY537 CA537 CC537:CD537 CF537:CG537 CM537:DB537 DF537:FM537">
    <cfRule type="expression" dxfId="10147" priority="14696">
      <formula>G537="n/a"</formula>
    </cfRule>
  </conditionalFormatting>
  <conditionalFormatting sqref="G537:AZ537 BC537:BL537 BY537 CA537 CC537:CD537 CF537:CG537 DF537:FM537 FQ537:GF537 CM537:DB537">
    <cfRule type="expression" dxfId="10146" priority="14698">
      <formula>G537=2</formula>
    </cfRule>
    <cfRule type="expression" dxfId="10145" priority="14699">
      <formula>G537=1</formula>
    </cfRule>
  </conditionalFormatting>
  <conditionalFormatting sqref="G538:AZ538 GC538:GE538 BY538 CA538 CC538:CD538 CF538:CG538 FQ538:FZ538 BC538:BL538 DF538:FM538 CM538:DB538">
    <cfRule type="expression" dxfId="10144" priority="14700">
      <formula>G538&lt;0</formula>
    </cfRule>
  </conditionalFormatting>
  <conditionalFormatting sqref="G599:AZ599 BC599:BL599 BY599 CA599 CC599:CD599 CF599:CG599 CM599:DB599 DF599:FM599 FQ599:GF599">
    <cfRule type="expression" dxfId="10143" priority="14218">
      <formula>G599=3</formula>
    </cfRule>
  </conditionalFormatting>
  <conditionalFormatting sqref="G599:AZ599 BC599:BL599 BY599 CA599 CC599:CD599 CF599:CG599 CM599:DB599 DF599:FM599">
    <cfRule type="expression" dxfId="10142" priority="14217">
      <formula>G599="n/a"</formula>
    </cfRule>
  </conditionalFormatting>
  <conditionalFormatting sqref="G599:AZ599 BC599:BL599 BY599 CA599 CC599:CD599 CF599:CG599 DF599:FM599 FQ599:GF599 CM599:DB599">
    <cfRule type="expression" dxfId="10141" priority="14219">
      <formula>G599=2</formula>
    </cfRule>
    <cfRule type="expression" dxfId="10140" priority="14220">
      <formula>G599=1</formula>
    </cfRule>
  </conditionalFormatting>
  <conditionalFormatting sqref="G600:AZ600 GC600:GE600 BY600 CA600 CC600:CD600 CF600:CG600 FQ600:FZ600 BC600:BL600 DF600:FM600 CM600:DB600">
    <cfRule type="expression" dxfId="10139" priority="14221">
      <formula>G600&lt;0</formula>
    </cfRule>
  </conditionalFormatting>
  <conditionalFormatting sqref="G601:AZ601 BC601:BL601 BY601 CA601 CC601:CD601 CF601:CG601 CM601:DB601 DF601:FM601 FQ601:GF601">
    <cfRule type="expression" dxfId="10138" priority="14209">
      <formula>G601=3</formula>
    </cfRule>
  </conditionalFormatting>
  <conditionalFormatting sqref="G601:AZ601 BC601:BL601 BY601 CA601 CC601:CD601 CF601:CG601 CM601:DB601 DF601:FM601">
    <cfRule type="expression" dxfId="10137" priority="14208">
      <formula>G601="n/a"</formula>
    </cfRule>
  </conditionalFormatting>
  <conditionalFormatting sqref="G601:AZ601 BC601:BL601 BY601 CA601 CC601:CD601 CF601:CG601 DF601:FM601 FQ601:GF601 CM601:DB601">
    <cfRule type="expression" dxfId="10136" priority="14211">
      <formula>G601=1</formula>
    </cfRule>
    <cfRule type="expression" dxfId="10135" priority="14210">
      <formula>G601=2</formula>
    </cfRule>
  </conditionalFormatting>
  <conditionalFormatting sqref="G602:AZ602 GC602:GE602 BY602 CA602 CC602:CD602 CF602:CG602 FQ602:FZ602 BC602:BL602 DF602:FM602 CM602:DB602">
    <cfRule type="expression" dxfId="10134" priority="14212">
      <formula>G602&lt;0</formula>
    </cfRule>
  </conditionalFormatting>
  <conditionalFormatting sqref="G25:BL25 BN25:BU25">
    <cfRule type="expression" dxfId="10133" priority="16807">
      <formula>G25=3</formula>
    </cfRule>
    <cfRule type="expression" dxfId="10132" priority="16809">
      <formula>G25=1</formula>
    </cfRule>
    <cfRule type="expression" dxfId="10131" priority="16808">
      <formula>G25=2</formula>
    </cfRule>
    <cfRule type="expression" dxfId="10130" priority="16806">
      <formula>G25="n/a"</formula>
    </cfRule>
  </conditionalFormatting>
  <conditionalFormatting sqref="G26:BL26 CB26:CG26 CM26:DB26 BN26:BU26 DF26:FZ26">
    <cfRule type="expression" dxfId="10129" priority="16769">
      <formula>G26&lt;0</formula>
    </cfRule>
  </conditionalFormatting>
  <conditionalFormatting sqref="G47:BL47 CD47:CE47">
    <cfRule type="expression" dxfId="10128" priority="16625">
      <formula>G47=1</formula>
    </cfRule>
    <cfRule type="expression" dxfId="10127" priority="16624">
      <formula>G47=2</formula>
    </cfRule>
    <cfRule type="expression" dxfId="10126" priority="16623">
      <formula>G47=3</formula>
    </cfRule>
    <cfRule type="expression" dxfId="10125" priority="16622">
      <formula>G47="n/a"</formula>
    </cfRule>
  </conditionalFormatting>
  <conditionalFormatting sqref="G48:BL48 GC48:GE48 CD48:CE48 CG48 DF48:FZ48 CM48:DB48">
    <cfRule type="expression" dxfId="10124" priority="16642">
      <formula>G48&lt;0</formula>
    </cfRule>
  </conditionalFormatting>
  <conditionalFormatting sqref="G49:BL49 CB49:CE49">
    <cfRule type="expression" dxfId="10123" priority="1949">
      <formula>G49=1</formula>
    </cfRule>
    <cfRule type="expression" dxfId="10122" priority="1947">
      <formula>G49=3</formula>
    </cfRule>
    <cfRule type="expression" dxfId="10121" priority="1946">
      <formula>G49="n/a"</formula>
    </cfRule>
    <cfRule type="expression" dxfId="10120" priority="1948">
      <formula>G49=2</formula>
    </cfRule>
  </conditionalFormatting>
  <conditionalFormatting sqref="G51:BL51 CB51:CE51">
    <cfRule type="expression" dxfId="10119" priority="16618">
      <formula>G51=3</formula>
    </cfRule>
    <cfRule type="expression" dxfId="10118" priority="16617">
      <formula>G51="n/a"</formula>
    </cfRule>
    <cfRule type="expression" dxfId="10117" priority="16620">
      <formula>G51=1</formula>
    </cfRule>
    <cfRule type="expression" dxfId="10116" priority="16619">
      <formula>G51=2</formula>
    </cfRule>
  </conditionalFormatting>
  <conditionalFormatting sqref="G53:BL53 BY53 CA53 CC53:CD53 CF53:CG53 CM53:FM53">
    <cfRule type="expression" dxfId="10115" priority="16565">
      <formula>G53=2</formula>
    </cfRule>
    <cfRule type="expression" dxfId="10114" priority="16564">
      <formula>G53=3</formula>
    </cfRule>
    <cfRule type="expression" dxfId="10113" priority="16566">
      <formula>G53=1</formula>
    </cfRule>
  </conditionalFormatting>
  <conditionalFormatting sqref="G53:BL53 BY53 CA53 CC53:CD53">
    <cfRule type="expression" dxfId="10112" priority="16563">
      <formula>G53="n/a"</formula>
    </cfRule>
  </conditionalFormatting>
  <conditionalFormatting sqref="G54:BL54 GC54:GE54 BY54 CA54 CC54:CD54 CF54:CG54 FQ54:FZ54 DF54:FM54 CM54:DB54">
    <cfRule type="expression" dxfId="10111" priority="16588">
      <formula>G54&lt;0</formula>
    </cfRule>
  </conditionalFormatting>
  <conditionalFormatting sqref="G57:BL57 BY57 CB57:CC57 CG57 CM57:GE57">
    <cfRule type="expression" dxfId="10110" priority="15673">
      <formula>G57=3</formula>
    </cfRule>
    <cfRule type="expression" dxfId="10109" priority="15672">
      <formula>G57="n/a"</formula>
    </cfRule>
    <cfRule type="expression" dxfId="10108" priority="15675">
      <formula>G57=1</formula>
    </cfRule>
    <cfRule type="expression" dxfId="10107" priority="15674">
      <formula>G57=2</formula>
    </cfRule>
  </conditionalFormatting>
  <conditionalFormatting sqref="G60:BL60 GC60:GE60 CD60 CF60:CG60 DF60:FZ60 CM60:DB60">
    <cfRule type="expression" dxfId="10106" priority="15643">
      <formula>G60&lt;0</formula>
    </cfRule>
  </conditionalFormatting>
  <conditionalFormatting sqref="G61:BL61 CD61 CF61:CG61 CM61:GF61">
    <cfRule type="expression" dxfId="10105" priority="15616">
      <formula>G61=2</formula>
    </cfRule>
    <cfRule type="expression" dxfId="10104" priority="15617">
      <formula>G61=1</formula>
    </cfRule>
  </conditionalFormatting>
  <conditionalFormatting sqref="G62:BL62 GC62:GE62 CD62 CF62:CG62 DF62:FZ62 CM62:DB62">
    <cfRule type="expression" dxfId="10103" priority="15634">
      <formula>G62&lt;0</formula>
    </cfRule>
  </conditionalFormatting>
  <conditionalFormatting sqref="G67:BL67 BY67 CA67 CC67:CD67 CF67 CM67:CV67 CX67:FM67 FQ67:FR67 FU67:GF67">
    <cfRule type="expression" dxfId="10102" priority="145">
      <formula>G67=3</formula>
    </cfRule>
    <cfRule type="expression" dxfId="10101" priority="147">
      <formula>G67=1</formula>
    </cfRule>
    <cfRule type="expression" dxfId="10100" priority="146">
      <formula>G67=2</formula>
    </cfRule>
  </conditionalFormatting>
  <conditionalFormatting sqref="G67:BL67 BY67 CA67 CC67:CD67 CF67 CM67:CV67 CX67:FM67 FQ67:FR67">
    <cfRule type="expression" dxfId="10099" priority="144">
      <formula>G67="n/a"</formula>
    </cfRule>
  </conditionalFormatting>
  <conditionalFormatting sqref="G68:BL68 GC68:GE68 BY68 CA68 CC68:CD68 CM68:CV68 DF68:FM68 CX68:DB68 FQ68:FR68 FU68:FZ68">
    <cfRule type="expression" dxfId="10098" priority="151">
      <formula>G68&lt;0</formula>
    </cfRule>
  </conditionalFormatting>
  <conditionalFormatting sqref="G69:BL69 BY69 CA69 CC69:CD69 CF69 CM69:CV69 CX69:FM69 FQ69:FR69 FV69:GF69">
    <cfRule type="expression" dxfId="10097" priority="72">
      <formula>G69=3</formula>
    </cfRule>
    <cfRule type="expression" dxfId="10096" priority="73">
      <formula>G69=2</formula>
    </cfRule>
    <cfRule type="expression" dxfId="10095" priority="74">
      <formula>G69=1</formula>
    </cfRule>
  </conditionalFormatting>
  <conditionalFormatting sqref="G69:BL69 BY69 CA69 CC69:CD69 CF69 CM69:CV69 CX69:FM69 FQ69:FR69">
    <cfRule type="expression" dxfId="10094" priority="71">
      <formula>G69="n/a"</formula>
    </cfRule>
  </conditionalFormatting>
  <conditionalFormatting sqref="G70:BL70 GC70:GE70 BY70 CA70 CC70:CD70 CM70:CV70 DF70:FM70 CX70:DB70 FQ70:FT70 FV70:FZ70">
    <cfRule type="expression" dxfId="10093" priority="82">
      <formula>G70&lt;0</formula>
    </cfRule>
  </conditionalFormatting>
  <conditionalFormatting sqref="G71:BL71 BY71 CA71 CC71 CF71 CM71:CV71 CX71:DE71 DG71:FM71 FQ71:FR71 FU71:GF71">
    <cfRule type="expression" dxfId="10092" priority="14064">
      <formula>G71=1</formula>
    </cfRule>
    <cfRule type="expression" dxfId="10091" priority="14062">
      <formula>G71=3</formula>
    </cfRule>
    <cfRule type="expression" dxfId="10090" priority="14063">
      <formula>G71=2</formula>
    </cfRule>
  </conditionalFormatting>
  <conditionalFormatting sqref="G71:BL71 BY71 CA71 CC71 CF71 CM71:CV71 CX71:DE71 DG71:FM71 FQ71:FR71">
    <cfRule type="expression" dxfId="10089" priority="14061">
      <formula>G71="n/a"</formula>
    </cfRule>
  </conditionalFormatting>
  <conditionalFormatting sqref="G72:BL72 CM72:CV72 GC72:GE72 BY72 CA72 CC72 DG72:FM72 CX72:DB72 FQ72:FR72 FU72:FZ72">
    <cfRule type="expression" dxfId="10088" priority="15571">
      <formula>G72&lt;0</formula>
    </cfRule>
  </conditionalFormatting>
  <conditionalFormatting sqref="G73:BL73 BY73 CA73 CC73:CD73 CF73:CG73 CM73:FM73 FQ73:GE73">
    <cfRule type="expression" dxfId="10087" priority="15546">
      <formula>G73="n/a"</formula>
    </cfRule>
    <cfRule type="expression" dxfId="10086" priority="15547">
      <formula>G73=3</formula>
    </cfRule>
  </conditionalFormatting>
  <conditionalFormatting sqref="G73:BL73 BY73 CA73 CC73:CD73 CF73:CG73 FQ73:GE73 CM73:FM73">
    <cfRule type="expression" dxfId="10085" priority="15549">
      <formula>G73=1</formula>
    </cfRule>
    <cfRule type="expression" dxfId="10084" priority="15548">
      <formula>G73=2</formula>
    </cfRule>
  </conditionalFormatting>
  <conditionalFormatting sqref="G74:BL74 BY74 CA74 CC74:CD74 CF74:CG74 DF74:FM74 FQ74:FZ74 CM74:DB74">
    <cfRule type="expression" dxfId="10083" priority="15509">
      <formula>G74&lt;0</formula>
    </cfRule>
  </conditionalFormatting>
  <conditionalFormatting sqref="G75:BL75 BY75 CA75 CC75:CD75 CF75:CG75 CM75:FE75 FG75:FR75 FT75:GF75">
    <cfRule type="expression" dxfId="10082" priority="15493">
      <formula>G75=3</formula>
    </cfRule>
  </conditionalFormatting>
  <conditionalFormatting sqref="G75:BL75 BY75 CA75 CC75:CD75 CF75:CG75 CM75:FE75 FG75:FR75">
    <cfRule type="expression" dxfId="10081" priority="15492">
      <formula>G75="n/a"</formula>
    </cfRule>
  </conditionalFormatting>
  <conditionalFormatting sqref="G75:BL75 BY75 CA75 CC75:CD75 CF75:CG75 FG75:FR75 FT75:GF75 CM75:FE75">
    <cfRule type="expression" dxfId="10080" priority="15494">
      <formula>G75=2</formula>
    </cfRule>
    <cfRule type="expression" dxfId="10079" priority="15495">
      <formula>G75=1</formula>
    </cfRule>
  </conditionalFormatting>
  <conditionalFormatting sqref="G76:BL76 GC76:GE76 BY76 CA76 CC76:CD76 CF76:CG76 DF76:FE76 FG76:FR76 FT76:FZ76 CM76:DB76">
    <cfRule type="expression" dxfId="10078" priority="15517">
      <formula>G76&lt;0</formula>
    </cfRule>
  </conditionalFormatting>
  <conditionalFormatting sqref="G77:BL77 BY77 CA77 CC77:CD77 CF77 CM77:CV77 CX77:FM77 FQ77:FR77 FU77:GF77">
    <cfRule type="expression" dxfId="10077" priority="14056">
      <formula>G77=1</formula>
    </cfRule>
    <cfRule type="expression" dxfId="10076" priority="14055">
      <formula>G77=2</formula>
    </cfRule>
    <cfRule type="expression" dxfId="10075" priority="14054">
      <formula>G77=3</formula>
    </cfRule>
  </conditionalFormatting>
  <conditionalFormatting sqref="G77:BL77 BY77 CA77 CC77:CD77 CF77 CM77:CV77 CX77:FM77 FQ77:FR77">
    <cfRule type="expression" dxfId="10074" priority="14053">
      <formula>G77="n/a"</formula>
    </cfRule>
  </conditionalFormatting>
  <conditionalFormatting sqref="G78:BL78 GC78:GE78 BY78 CA78 CC78:CD78 CM78:CV78 DF78:FM78 CX78:DB78 FQ78:FR78 FU78:FZ78">
    <cfRule type="expression" dxfId="10073" priority="15508">
      <formula>G78&lt;0</formula>
    </cfRule>
  </conditionalFormatting>
  <conditionalFormatting sqref="G85:BL85 BY85 CA85 CC85:CD85 CF85 CM85:CV85 CX85:FM85 FQ85:FR85 FV85:GF85">
    <cfRule type="expression" dxfId="10072" priority="4256">
      <formula>G85=3</formula>
    </cfRule>
    <cfRule type="expression" dxfId="10071" priority="4257">
      <formula>G85=2</formula>
    </cfRule>
    <cfRule type="expression" dxfId="10070" priority="4258">
      <formula>G85=1</formula>
    </cfRule>
  </conditionalFormatting>
  <conditionalFormatting sqref="G85:BL85 BY85 CA85 CC85:CD85 CF85 CM85:CV85 CX85:FM85 FQ85:FR85">
    <cfRule type="expression" dxfId="10069" priority="4255">
      <formula>G85="n/a"</formula>
    </cfRule>
  </conditionalFormatting>
  <conditionalFormatting sqref="G87:BL87 BY87 CC87:CD87 CF87:CG87 DF87:GF87 CM87:DB87">
    <cfRule type="expression" dxfId="10068" priority="2168">
      <formula>G87=1</formula>
    </cfRule>
    <cfRule type="expression" dxfId="10067" priority="2167">
      <formula>G87=2</formula>
    </cfRule>
  </conditionalFormatting>
  <conditionalFormatting sqref="G89:BL89 BY89 CC89:CD89 CF89:CG89 DF89:GF89 CM89:DB89">
    <cfRule type="expression" dxfId="10066" priority="2125">
      <formula>G89=1</formula>
    </cfRule>
    <cfRule type="expression" dxfId="10065" priority="2124">
      <formula>G89=2</formula>
    </cfRule>
  </conditionalFormatting>
  <conditionalFormatting sqref="G91:BL91 CD91 CF91:CG91 CM91:GF91">
    <cfRule type="expression" dxfId="10064" priority="4107">
      <formula>G91=2</formula>
    </cfRule>
    <cfRule type="expression" dxfId="10063" priority="4108">
      <formula>G91=1</formula>
    </cfRule>
  </conditionalFormatting>
  <conditionalFormatting sqref="G93:BL93 CB93:CE93 CG93 CM93:GF93">
    <cfRule type="expression" dxfId="10062" priority="4072">
      <formula>G93=1</formula>
    </cfRule>
    <cfRule type="expression" dxfId="10061" priority="4071">
      <formula>G93=2</formula>
    </cfRule>
  </conditionalFormatting>
  <conditionalFormatting sqref="G93:BL93 CB93:CE93">
    <cfRule type="expression" dxfId="10060" priority="4069">
      <formula>G93="n/a"</formula>
    </cfRule>
    <cfRule type="expression" dxfId="10059" priority="4070">
      <formula>G93=3</formula>
    </cfRule>
  </conditionalFormatting>
  <conditionalFormatting sqref="G95:BL95 CB95:CE95 DF95:GE95">
    <cfRule type="expression" dxfId="10058" priority="1994">
      <formula>G95="n/a"</formula>
    </cfRule>
    <cfRule type="expression" dxfId="10057" priority="1995">
      <formula>G95=3</formula>
    </cfRule>
    <cfRule type="expression" dxfId="10056" priority="1996">
      <formula>G95=2</formula>
    </cfRule>
    <cfRule type="expression" dxfId="10055" priority="1997">
      <formula>G95=1</formula>
    </cfRule>
  </conditionalFormatting>
  <conditionalFormatting sqref="G103:BL103 CD103 CF103:CG103 CM103:GF103">
    <cfRule type="expression" dxfId="10054" priority="3705">
      <formula>G103=1</formula>
    </cfRule>
    <cfRule type="expression" dxfId="10053" priority="3704">
      <formula>G103=2</formula>
    </cfRule>
  </conditionalFormatting>
  <conditionalFormatting sqref="G104:BL104 GC104:GE104 CD104 CF104:CG104 DF104:FZ104 CM104:DB104">
    <cfRule type="expression" dxfId="10052" priority="3709">
      <formula>G104&lt;0</formula>
    </cfRule>
  </conditionalFormatting>
  <conditionalFormatting sqref="G107:BL107 BY107 CA107 CC107:CD107 CF107:CG107 CM107:FM107">
    <cfRule type="expression" dxfId="10051" priority="469">
      <formula>G107=3</formula>
    </cfRule>
    <cfRule type="expression" dxfId="10050" priority="470">
      <formula>G107=2</formula>
    </cfRule>
    <cfRule type="expression" dxfId="10049" priority="471">
      <formula>G107=1</formula>
    </cfRule>
  </conditionalFormatting>
  <conditionalFormatting sqref="G107:BL107 BY107 CA107 CC107:CD107">
    <cfRule type="expression" dxfId="10048" priority="468">
      <formula>G107="n/a"</formula>
    </cfRule>
  </conditionalFormatting>
  <conditionalFormatting sqref="G108:BL108 GC108:GE108 BY108 CA108 CC108:CD108 CF108:CG108 FQ108:FZ108 DF108:FM108 CM108:DB108">
    <cfRule type="expression" dxfId="10047" priority="472">
      <formula>G108&lt;0</formula>
    </cfRule>
  </conditionalFormatting>
  <conditionalFormatting sqref="G115:BL115 CB115:CE115 CG115 CM115:GF115">
    <cfRule type="expression" dxfId="10046" priority="3349">
      <formula>G115=1</formula>
    </cfRule>
    <cfRule type="expression" dxfId="10045" priority="3348">
      <formula>G115=2</formula>
    </cfRule>
  </conditionalFormatting>
  <conditionalFormatting sqref="G115:BL115 CB115:CE115">
    <cfRule type="expression" dxfId="10044" priority="3347">
      <formula>G115=3</formula>
    </cfRule>
    <cfRule type="expression" dxfId="10043" priority="3346">
      <formula>G115="n/a"</formula>
    </cfRule>
  </conditionalFormatting>
  <conditionalFormatting sqref="G117:BL117 CB117:CE117 CG117 CM117:GF117">
    <cfRule type="expression" dxfId="10042" priority="3321">
      <formula>G117=1</formula>
    </cfRule>
    <cfRule type="expression" dxfId="10041" priority="3320">
      <formula>G117=2</formula>
    </cfRule>
  </conditionalFormatting>
  <conditionalFormatting sqref="G117:BL117 CB117:CE117">
    <cfRule type="expression" dxfId="10040" priority="3319">
      <formula>G117=3</formula>
    </cfRule>
    <cfRule type="expression" dxfId="10039" priority="3318">
      <formula>G117="n/a"</formula>
    </cfRule>
  </conditionalFormatting>
  <conditionalFormatting sqref="G119:BL119 BY119 CA119 CC119:CD119 CF119:CG119 CM119:FM119 FQ119:GF119">
    <cfRule type="expression" dxfId="10038" priority="726">
      <formula>G119=3</formula>
    </cfRule>
  </conditionalFormatting>
  <conditionalFormatting sqref="G119:BL119 BY119 CA119 CC119:CD119 CF119:CG119 CM119:FM119">
    <cfRule type="expression" dxfId="10037" priority="725">
      <formula>G119="n/a"</formula>
    </cfRule>
  </conditionalFormatting>
  <conditionalFormatting sqref="G119:BL119 BY119 CA119 CC119:CD119 CF119:CG119 FQ119:GF119 CM119:FM119">
    <cfRule type="expression" dxfId="10036" priority="728">
      <formula>G119=1</formula>
    </cfRule>
    <cfRule type="expression" dxfId="10035" priority="727">
      <formula>G119=2</formula>
    </cfRule>
  </conditionalFormatting>
  <conditionalFormatting sqref="G121:BL121 BY121 CA121 CC121:CD121 CF121:CG121 CM121:FM121">
    <cfRule type="expression" dxfId="10034" priority="668">
      <formula>G121=1</formula>
    </cfRule>
    <cfRule type="expression" dxfId="10033" priority="667">
      <formula>G121=2</formula>
    </cfRule>
    <cfRule type="expression" dxfId="10032" priority="666">
      <formula>G121=3</formula>
    </cfRule>
  </conditionalFormatting>
  <conditionalFormatting sqref="G121:BL121 BY121 CA121 CC121:CD121">
    <cfRule type="expression" dxfId="10031" priority="665">
      <formula>G121="n/a"</formula>
    </cfRule>
  </conditionalFormatting>
  <conditionalFormatting sqref="G122:BL122 GC122:GE122 BY122 CA122 CC122:CD122 CF122:CG122 FQ122:FZ122 DF122:FM122 CM122:DB122">
    <cfRule type="expression" dxfId="10030" priority="669">
      <formula>G122&lt;0</formula>
    </cfRule>
  </conditionalFormatting>
  <conditionalFormatting sqref="G123:BL123 BY123 CA123 CC123:CD123 CF123:CG123 CM123:DB123 DF123:FM123 FQ123:GF123">
    <cfRule type="expression" dxfId="10029" priority="603">
      <formula>G123=3</formula>
    </cfRule>
  </conditionalFormatting>
  <conditionalFormatting sqref="G123:BL123 BY123 CA123 CC123:CD123 CF123:CG123 CM123:DB123 DF123:FM123">
    <cfRule type="expression" dxfId="10028" priority="602">
      <formula>G123="n/a"</formula>
    </cfRule>
  </conditionalFormatting>
  <conditionalFormatting sqref="G123:BL123 BY123 CA123 CC123:CD123 CF123:CG123 DF123:FM123 FQ123:GF123 CM123:DB123">
    <cfRule type="expression" dxfId="10027" priority="605">
      <formula>G123=1</formula>
    </cfRule>
    <cfRule type="expression" dxfId="10026" priority="604">
      <formula>G123=2</formula>
    </cfRule>
  </conditionalFormatting>
  <conditionalFormatting sqref="G124:BL124 GC124:GE124 BY124 CA124 CC124:CD124 CF124:CG124 FQ124:FZ124 DF124:FM124 CM124:DB124">
    <cfRule type="expression" dxfId="10025" priority="606">
      <formula>G124&lt;0</formula>
    </cfRule>
  </conditionalFormatting>
  <conditionalFormatting sqref="G125:BL125 BY125 CA125 CC125:CD125 CF125:CG125 CM125:FM125 FQ125:GF125">
    <cfRule type="expression" dxfId="10024" priority="14263">
      <formula>G125=3</formula>
    </cfRule>
  </conditionalFormatting>
  <conditionalFormatting sqref="G125:BL125 BY125 CA125 CC125:CD125 CF125:CG125 CM125:FM125">
    <cfRule type="expression" dxfId="10023" priority="14262">
      <formula>G125="n/a"</formula>
    </cfRule>
  </conditionalFormatting>
  <conditionalFormatting sqref="G125:BL125 BY125 CA125 CC125:CD125 CF125:CG125 FQ125:GF125 CM125:FM125">
    <cfRule type="expression" dxfId="10022" priority="14265">
      <formula>G125=1</formula>
    </cfRule>
    <cfRule type="expression" dxfId="10021" priority="14264">
      <formula>G125=2</formula>
    </cfRule>
  </conditionalFormatting>
  <conditionalFormatting sqref="G127:BL127 BY127 CA127 CC127:CD127 CF127 CM127:CV127 CX127:FM127 FQ127:FR127 FV127:GF127">
    <cfRule type="expression" dxfId="10020" priority="4536">
      <formula>G127=3</formula>
    </cfRule>
    <cfRule type="expression" dxfId="10019" priority="4537">
      <formula>G127=2</formula>
    </cfRule>
    <cfRule type="expression" dxfId="10018" priority="4538">
      <formula>G127=1</formula>
    </cfRule>
  </conditionalFormatting>
  <conditionalFormatting sqref="G127:BL127 BY127 CA127 CC127:CD127 CF127 CM127:CV127 CX127:FM127 FQ127:FR127">
    <cfRule type="expression" dxfId="10017" priority="4535">
      <formula>G127="n/a"</formula>
    </cfRule>
  </conditionalFormatting>
  <conditionalFormatting sqref="G129:BL129 BY129 CC129:CD129 CF129:CG129 DF129:GF129 CM129:DB129">
    <cfRule type="expression" dxfId="10016" priority="14180">
      <formula>G129=1</formula>
    </cfRule>
    <cfRule type="expression" dxfId="10015" priority="14179">
      <formula>G129=2</formula>
    </cfRule>
  </conditionalFormatting>
  <conditionalFormatting sqref="G131:BL131 BY131 CC131:CD131 CF131:CG131 DF131:GF131 CM131:DB131">
    <cfRule type="expression" dxfId="10014" priority="14272">
      <formula>G131=2</formula>
    </cfRule>
    <cfRule type="expression" dxfId="10013" priority="14273">
      <formula>G131=1</formula>
    </cfRule>
  </conditionalFormatting>
  <conditionalFormatting sqref="G133:BL133 BY133 CD133:CE133 CG133 CM133:DB133 DF133:FM133 FQ133:GF133">
    <cfRule type="expression" dxfId="10012" priority="15426">
      <formula>G133=3</formula>
    </cfRule>
  </conditionalFormatting>
  <conditionalFormatting sqref="G133:BL133 BY133 CD133:CE133 CG133 CM133:DB133">
    <cfRule type="expression" dxfId="10011" priority="15425">
      <formula>G133="n/a"</formula>
    </cfRule>
  </conditionalFormatting>
  <conditionalFormatting sqref="G133:BL133 BY133 CD133:CE133 CG133 DF133:FM133 FQ133:GF133 CM133:DB133">
    <cfRule type="expression" dxfId="10010" priority="15427">
      <formula>G133=2</formula>
    </cfRule>
    <cfRule type="expression" dxfId="10009" priority="15428">
      <formula>G133=1</formula>
    </cfRule>
  </conditionalFormatting>
  <conditionalFormatting sqref="G134:BL134 GC134:GE134 BY134 CD134:CE134 CG134 DF134:FM134 FQ134:FZ134 CM134:DB134">
    <cfRule type="expression" dxfId="10008" priority="15445">
      <formula>G134&lt;0</formula>
    </cfRule>
  </conditionalFormatting>
  <conditionalFormatting sqref="G135:BL135 BY135 CC135:CD135 CF135:CG135 DF135:GE135 CM135:DB135">
    <cfRule type="expression" dxfId="10007" priority="15423">
      <formula>G135=1</formula>
    </cfRule>
    <cfRule type="expression" dxfId="10006" priority="15422">
      <formula>G135=2</formula>
    </cfRule>
  </conditionalFormatting>
  <conditionalFormatting sqref="G136:BL136 CF136:CG136 BY136 CC136:CD136 DF136:FZ136 CM136:DB136">
    <cfRule type="expression" dxfId="10005" priority="15383">
      <formula>G136&lt;0</formula>
    </cfRule>
  </conditionalFormatting>
  <conditionalFormatting sqref="G139:BL139 BY139 CA139 CC139:CD139 CM139:CV139 CX139:DB139 DF139:FM139 FQ139:FR139 FU139:GF139">
    <cfRule type="expression" dxfId="10004" priority="15365">
      <formula>G139=1</formula>
    </cfRule>
    <cfRule type="expression" dxfId="10003" priority="15363">
      <formula>G139=3</formula>
    </cfRule>
    <cfRule type="expression" dxfId="10002" priority="15364">
      <formula>G139=2</formula>
    </cfRule>
  </conditionalFormatting>
  <conditionalFormatting sqref="G139:BL139 BY139 CA139 CC139:CD139 CM139:CV139 CX139:DB139 DF139:FM139 FQ139:FR139">
    <cfRule type="expression" dxfId="10001" priority="15362">
      <formula>G139="n/a"</formula>
    </cfRule>
  </conditionalFormatting>
  <conditionalFormatting sqref="G140:BL140 GC140:GE140 BY140 CA140 CC140:CD140 CM140:CV140 DF140:FM140 CX140:DB140 FQ140:FR140 FU140:FZ140">
    <cfRule type="expression" dxfId="10000" priority="15382">
      <formula>G140&lt;0</formula>
    </cfRule>
  </conditionalFormatting>
  <conditionalFormatting sqref="G141:BL141 BY141 CA141 CC141:CD141 CF141:CG141 CM141:DB141 DF141:FE141 FG141:FT141 FV141:GF141">
    <cfRule type="expression" dxfId="9999" priority="15304">
      <formula>G141=3</formula>
    </cfRule>
  </conditionalFormatting>
  <conditionalFormatting sqref="G141:BL141 BY141 CA141 CC141:CD141 CF141:CG141 CM141:DB141 DF141:FE141 FG141:FT141">
    <cfRule type="expression" dxfId="9998" priority="15303">
      <formula>G141="n/a"</formula>
    </cfRule>
  </conditionalFormatting>
  <conditionalFormatting sqref="G141:BL141 BY141 CA141 CC141:CD141 CF141:CG141 DF141:FE141 FG141:FT141 FV141:GF141 CM141:DB141">
    <cfRule type="expression" dxfId="9997" priority="15305">
      <formula>G141=2</formula>
    </cfRule>
    <cfRule type="expression" dxfId="9996" priority="15306">
      <formula>G141=1</formula>
    </cfRule>
  </conditionalFormatting>
  <conditionalFormatting sqref="G142:BL142 GC142:GE142 BY142 CA142 CC142:CD142 CF142:CG142 DF142:FE142 FG142:FZ142 CM142:DB142">
    <cfRule type="expression" dxfId="9995" priority="15328">
      <formula>G142&lt;0</formula>
    </cfRule>
  </conditionalFormatting>
  <conditionalFormatting sqref="G143:BL143 BY143 CA143 CC143:CD143 CF143:CG143 CM143:DB143 DF143:FE143 FG143:GF143">
    <cfRule type="expression" dxfId="9994" priority="15300">
      <formula>G143=3</formula>
    </cfRule>
  </conditionalFormatting>
  <conditionalFormatting sqref="G143:BL143 BY143 CA143 CC143:CD143 CF143:CG143 CM143:DB143 DF143:FE143">
    <cfRule type="expression" dxfId="9993" priority="15299">
      <formula>G143="n/a"</formula>
    </cfRule>
  </conditionalFormatting>
  <conditionalFormatting sqref="G143:BL143 BY143 CA143 CC143:CD143 CF143:CG143 DF143:FE143 FG143:GF143 CM143:DB143">
    <cfRule type="expression" dxfId="9992" priority="15302">
      <formula>G143=1</formula>
    </cfRule>
    <cfRule type="expression" dxfId="9991" priority="15301">
      <formula>G143=2</formula>
    </cfRule>
  </conditionalFormatting>
  <conditionalFormatting sqref="G144:BL144 GC144:GE144 BY144 CA144 CC144:CD144 CF144:CG144 DF144:FE144 FG144:FZ144 CM144:DB144">
    <cfRule type="expression" dxfId="9990" priority="15319">
      <formula>G144&lt;0</formula>
    </cfRule>
  </conditionalFormatting>
  <conditionalFormatting sqref="G145:BL145 BY145 CD145:CE145 CG145 CM145:DB145 DF145:GE145">
    <cfRule type="expression" dxfId="9989" priority="15295">
      <formula>G145=3</formula>
    </cfRule>
    <cfRule type="expression" dxfId="9988" priority="15294">
      <formula>G145="n/a"</formula>
    </cfRule>
  </conditionalFormatting>
  <conditionalFormatting sqref="G145:BL145 BY145 CD145:CE145 CG145 DF145:GE145 CM145:DB145">
    <cfRule type="expression" dxfId="9987" priority="15297">
      <formula>G145=1</formula>
    </cfRule>
    <cfRule type="expression" dxfId="9986" priority="15296">
      <formula>G145=2</formula>
    </cfRule>
  </conditionalFormatting>
  <conditionalFormatting sqref="G146:BL146 BY146 CD146:CE146 CG146 DF146:FZ146 CM146:DB146">
    <cfRule type="expression" dxfId="9985" priority="15131">
      <formula>G146&lt;0</formula>
    </cfRule>
  </conditionalFormatting>
  <conditionalFormatting sqref="G149:BL149 BY149 CA149 CC149:CD149 CF149:CG149 CM149:DB149 DF149:FM149 FQ149:GF149">
    <cfRule type="expression" dxfId="9984" priority="15111">
      <formula>G149=3</formula>
    </cfRule>
  </conditionalFormatting>
  <conditionalFormatting sqref="G149:BL149 BY149 CA149 CC149:CD149 CF149:CG149 CM149:DB149 DF149:FM149">
    <cfRule type="expression" dxfId="9983" priority="15110">
      <formula>G149="n/a"</formula>
    </cfRule>
  </conditionalFormatting>
  <conditionalFormatting sqref="G149:BL149 BY149 CA149 CC149:CD149 CF149:CG149 DF149:FM149 FQ149:GF149 CM149:DB149">
    <cfRule type="expression" dxfId="9982" priority="15112">
      <formula>G149=2</formula>
    </cfRule>
    <cfRule type="expression" dxfId="9981" priority="15113">
      <formula>G149=1</formula>
    </cfRule>
  </conditionalFormatting>
  <conditionalFormatting sqref="G151:BL151 CB151:CE151 DF151:GE151">
    <cfRule type="expression" dxfId="9980" priority="15108">
      <formula>G151=1</formula>
    </cfRule>
    <cfRule type="expression" dxfId="9979" priority="15107">
      <formula>G151=2</formula>
    </cfRule>
    <cfRule type="expression" dxfId="9978" priority="15106">
      <formula>G151=3</formula>
    </cfRule>
    <cfRule type="expression" dxfId="9977" priority="15105">
      <formula>G151="n/a"</formula>
    </cfRule>
  </conditionalFormatting>
  <conditionalFormatting sqref="G153:BL153 BY153 CA153 CC153:CD153 CF153:CG153 CM153:DB153 DF153:FE153 FG153:GF153">
    <cfRule type="expression" dxfId="9976" priority="15052">
      <formula>G153=3</formula>
    </cfRule>
  </conditionalFormatting>
  <conditionalFormatting sqref="G153:BL153 BY153 CA153 CC153:CD153 CF153:CG153 CM153:DB153 DF153:FE153">
    <cfRule type="expression" dxfId="9975" priority="15051">
      <formula>G153="n/a"</formula>
    </cfRule>
  </conditionalFormatting>
  <conditionalFormatting sqref="G153:BL153 BY153 CA153 CC153:CD153 CF153:CG153 DF153:FE153 FG153:GF153 CM153:DB153">
    <cfRule type="expression" dxfId="9974" priority="15054">
      <formula>G153=1</formula>
    </cfRule>
    <cfRule type="expression" dxfId="9973" priority="15053">
      <formula>G153=2</formula>
    </cfRule>
  </conditionalFormatting>
  <conditionalFormatting sqref="G154:BL154 GC154:GE154 BY154 CA154 CC154:CD154 CF154:CG154 DF154:FE154 FG154:FZ154 CM154:DB154">
    <cfRule type="expression" dxfId="9972" priority="15076">
      <formula>G154&lt;0</formula>
    </cfRule>
  </conditionalFormatting>
  <conditionalFormatting sqref="G157:BL157 BY157 CC157:CE157 CG157 CM157:DB157 DF157:GE157">
    <cfRule type="expression" dxfId="9971" priority="15988">
      <formula>G157=3</formula>
    </cfRule>
    <cfRule type="expression" dxfId="9970" priority="15987">
      <formula>G157="n/a"</formula>
    </cfRule>
  </conditionalFormatting>
  <conditionalFormatting sqref="G157:BL157 BY157 CC157:CE157 CG157 DF157:GE157 CM157:DB157">
    <cfRule type="expression" dxfId="9969" priority="15990">
      <formula>G157=1</formula>
    </cfRule>
    <cfRule type="expression" dxfId="9968" priority="15989">
      <formula>G157=2</formula>
    </cfRule>
  </conditionalFormatting>
  <conditionalFormatting sqref="G158:BL158 BY158 CC158:CE158 CG158 DF158:FZ158 CM158:DB158">
    <cfRule type="expression" dxfId="9967" priority="15013">
      <formula>G158&lt;0</formula>
    </cfRule>
  </conditionalFormatting>
  <conditionalFormatting sqref="G159:BL159 BY159 CD159:CE159 CG159 CM159:DB159 DF159:GF159">
    <cfRule type="expression" dxfId="9966" priority="1266">
      <formula>G159=3</formula>
    </cfRule>
  </conditionalFormatting>
  <conditionalFormatting sqref="G159:BL159 BY159 CD159:CE159 CG159 CM159:DB159">
    <cfRule type="expression" dxfId="9965" priority="1265">
      <formula>G159="n/a"</formula>
    </cfRule>
  </conditionalFormatting>
  <conditionalFormatting sqref="G159:BL159 BY159 CD159:CE159 CG159 DF159:GF159 CM159:DB159">
    <cfRule type="expression" dxfId="9964" priority="1267">
      <formula>G159=2</formula>
    </cfRule>
    <cfRule type="expression" dxfId="9963" priority="1268">
      <formula>G159=1</formula>
    </cfRule>
  </conditionalFormatting>
  <conditionalFormatting sqref="G160:BL160 GC160:GE160 BY160 CD160:CE160 CG160 DF160:FZ160 CM160:DB160">
    <cfRule type="expression" dxfId="9962" priority="1269">
      <formula>G160&lt;0</formula>
    </cfRule>
  </conditionalFormatting>
  <conditionalFormatting sqref="G161:BL161 BY161 CD161:CE161 CG161 CM161:DB161 DF161:GF161">
    <cfRule type="expression" dxfId="9961" priority="1209">
      <formula>G161=3</formula>
    </cfRule>
  </conditionalFormatting>
  <conditionalFormatting sqref="G161:BL161 BY161 CD161:CE161 CG161 CM161:DB161">
    <cfRule type="expression" dxfId="9960" priority="1208">
      <formula>G161="n/a"</formula>
    </cfRule>
  </conditionalFormatting>
  <conditionalFormatting sqref="G161:BL161 BY161 CD161:CE161 CG161 DF161:GF161 CM161:DB161">
    <cfRule type="expression" dxfId="9959" priority="1211">
      <formula>G161=1</formula>
    </cfRule>
    <cfRule type="expression" dxfId="9958" priority="1210">
      <formula>G161=2</formula>
    </cfRule>
  </conditionalFormatting>
  <conditionalFormatting sqref="G162:BL162 GC162:GE162 BY162 CD162:CE162 CG162 DF162:FZ162 CM162:DB162">
    <cfRule type="expression" dxfId="9957" priority="1212">
      <formula>G162&lt;0</formula>
    </cfRule>
  </conditionalFormatting>
  <conditionalFormatting sqref="G163:BL163 BY163 CD163:CE163 CG163 CM163:DB163 DF163:GF163">
    <cfRule type="expression" dxfId="9956" priority="1152">
      <formula>G163=3</formula>
    </cfRule>
  </conditionalFormatting>
  <conditionalFormatting sqref="G163:BL163 BY163 CD163:CE163 CG163 CM163:DB163">
    <cfRule type="expression" dxfId="9955" priority="1151">
      <formula>G163="n/a"</formula>
    </cfRule>
  </conditionalFormatting>
  <conditionalFormatting sqref="G163:BL163 BY163 CD163:CE163 CG163 DF163:GF163 CM163:DB163">
    <cfRule type="expression" dxfId="9954" priority="1154">
      <formula>G163=1</formula>
    </cfRule>
    <cfRule type="expression" dxfId="9953" priority="1153">
      <formula>G163=2</formula>
    </cfRule>
  </conditionalFormatting>
  <conditionalFormatting sqref="G164:BL164 GC164:GE164 BY164 CD164:CE164 CG164 DF164:FZ164 CM164:DB164">
    <cfRule type="expression" dxfId="9952" priority="1155">
      <formula>G164&lt;0</formula>
    </cfRule>
  </conditionalFormatting>
  <conditionalFormatting sqref="G165:BL165 BY165 CD165:CE165 CG165 CM165:DB165 DF165:GF165">
    <cfRule type="expression" dxfId="9951" priority="1095">
      <formula>G165=3</formula>
    </cfRule>
  </conditionalFormatting>
  <conditionalFormatting sqref="G165:BL165 BY165 CD165:CE165 CG165 CM165:DB165">
    <cfRule type="expression" dxfId="9950" priority="1094">
      <formula>G165="n/a"</formula>
    </cfRule>
  </conditionalFormatting>
  <conditionalFormatting sqref="G165:BL165 BY165 CD165:CE165 CG165 DF165:GF165 CM165:DB165">
    <cfRule type="expression" dxfId="9949" priority="1097">
      <formula>G165=1</formula>
    </cfRule>
    <cfRule type="expression" dxfId="9948" priority="1096">
      <formula>G165=2</formula>
    </cfRule>
  </conditionalFormatting>
  <conditionalFormatting sqref="G166:BL166 GC166:GE166 BY166 CD166:CE166 CG166 DF166:FZ166 CM166:DB166">
    <cfRule type="expression" dxfId="9947" priority="1098">
      <formula>G166&lt;0</formula>
    </cfRule>
  </conditionalFormatting>
  <conditionalFormatting sqref="G167:BL167 BY167 CD167:CE167 CG167 CM167:DB167 DF167:GF167">
    <cfRule type="expression" dxfId="9946" priority="1038">
      <formula>G167=3</formula>
    </cfRule>
  </conditionalFormatting>
  <conditionalFormatting sqref="G167:BL167 BY167 CD167:CE167 CG167 CM167:DB167">
    <cfRule type="expression" dxfId="9945" priority="1037">
      <formula>G167="n/a"</formula>
    </cfRule>
  </conditionalFormatting>
  <conditionalFormatting sqref="G167:BL167 BY167 CD167:CE167 CG167 DF167:GF167 CM167:DB167">
    <cfRule type="expression" dxfId="9944" priority="1040">
      <formula>G167=1</formula>
    </cfRule>
    <cfRule type="expression" dxfId="9943" priority="1039">
      <formula>G167=2</formula>
    </cfRule>
  </conditionalFormatting>
  <conditionalFormatting sqref="G168:BL168 GC168:GE168 BY168 CD168:CE168 CG168 DF168:FZ168 CM168:DB168">
    <cfRule type="expression" dxfId="9942" priority="1041">
      <formula>G168&lt;0</formula>
    </cfRule>
  </conditionalFormatting>
  <conditionalFormatting sqref="G169:BL169 BY169 CD169:CE169 CG169 CM169:DB169 FQ169:GF169 DF169:FM169">
    <cfRule type="expression" dxfId="9941" priority="14994">
      <formula>G169=3</formula>
    </cfRule>
  </conditionalFormatting>
  <conditionalFormatting sqref="G169:BL169 BY169 CD169:CE169 CG169 CM169:DB169">
    <cfRule type="expression" dxfId="9940" priority="14993">
      <formula>G169="n/a"</formula>
    </cfRule>
  </conditionalFormatting>
  <conditionalFormatting sqref="G169:BL169 BY169 CD169:CE169 CG169 DF169:FM169 FQ169:GF169 CM169:DB169">
    <cfRule type="expression" dxfId="9939" priority="14996">
      <formula>G169=1</formula>
    </cfRule>
    <cfRule type="expression" dxfId="9938" priority="14995">
      <formula>G169=2</formula>
    </cfRule>
  </conditionalFormatting>
  <conditionalFormatting sqref="G170:BL170 G174:BM174 G182:BL182 G184:BL184 G186:BL186 G192:BL192 G196:BL196 G200:BL200 G204:AZ204 G206:BL206 G220:BL220 G224:BL224 GC224:GE224 GC220:GE220 GC206:GE206 GC204:GE204 GC200:GE200 GC196:GE196 GC192:GE192 GC186:GE186 GC184:GE184 GC182:GE182 GC174:GE174 GC170:GE170 CF182:CG182 CF184:CG184 BY182 BY184 CC182:CD182 CC184:CD184 BY170 BY186 BY200 CD170:CE170 CD186:CE186 CD200:CE200 CG170 CG186 CG200 BY204 BY192 BY196 BY206 BY224 BY220 CA192 CA196 CA204 CA206 CA220 CA224 CC192:CD192 CC196:CD196 CC204:CD204 CC206:CD206 CC224:CD224 CC220:CD220 CF192:CG192 CF204:CG204 CF224:CG224 BZ174 CM174:DB174 CF196 FQ200:FZ200 CF206 CF220 BC204:BL204 DF174:FM174 DF170:FM170 DF184:FZ184 DF182:FZ182 DF192:FM192 DF186:FZ186 DF196:DM196 DF204:FZ204 DF200:FM200 DF206:DM206 DF224:DM224 DO196:FZ196 DO206:FZ206 DO224:FZ224 DF220:FZ220 FQ192:FZ192 CM196:DB196 CM206:DB206 CM220:DB220 FQ170:FZ170 FQ174:FZ174 CM224:DB224 CM204:DB204 CM192:DB192 CM200:DB200 CM186:DB186 CM170:DB170 CM184:DB184 CM182:DB182">
    <cfRule type="expression" dxfId="9937" priority="15949">
      <formula>G170&lt;0</formula>
    </cfRule>
  </conditionalFormatting>
  <conditionalFormatting sqref="G171:BL171 BY171 CD171:CE171 CG171 CM171:DB171 FQ171:GF171 DF171:FM171">
    <cfRule type="expression" dxfId="9936" priority="14989">
      <formula>G171=3</formula>
    </cfRule>
  </conditionalFormatting>
  <conditionalFormatting sqref="G171:BL171 BY171 CD171:CE171 CG171 CM171:DB171">
    <cfRule type="expression" dxfId="9935" priority="14988">
      <formula>G171="n/a"</formula>
    </cfRule>
  </conditionalFormatting>
  <conditionalFormatting sqref="G171:BL171 BY171 CD171:CE171 CG171 DF171:FM171 FQ171:GF171 CM171:DB171">
    <cfRule type="expression" dxfId="9934" priority="14991">
      <formula>G171=1</formula>
    </cfRule>
    <cfRule type="expression" dxfId="9933" priority="14990">
      <formula>G171=2</formula>
    </cfRule>
  </conditionalFormatting>
  <conditionalFormatting sqref="G172:BL172 GC172:GE172 BY172 CD172:CE172 CG172 DF172:FM172 FQ172:FZ172 CM172:DB172">
    <cfRule type="expression" dxfId="9932" priority="14992">
      <formula>G172&lt;0</formula>
    </cfRule>
  </conditionalFormatting>
  <conditionalFormatting sqref="G177:BL177 CA177 CC177:CD177 CF177:CG177 CM177:DB177 DF177:GF177">
    <cfRule type="expression" dxfId="9931" priority="14971">
      <formula>G177=3</formula>
    </cfRule>
  </conditionalFormatting>
  <conditionalFormatting sqref="G177:BL177 CA177 CC177:CD177 CF177:CG177 CM177:DB177">
    <cfRule type="expression" dxfId="9930" priority="14970">
      <formula>G177="n/a"</formula>
    </cfRule>
  </conditionalFormatting>
  <conditionalFormatting sqref="G177:BL177 CA177 CC177:CD177 CF177:CG177 DF177:GF177 CM177:DB177">
    <cfRule type="expression" dxfId="9929" priority="14972">
      <formula>G177=2</formula>
    </cfRule>
    <cfRule type="expression" dxfId="9928" priority="14973">
      <formula>G177=1</formula>
    </cfRule>
  </conditionalFormatting>
  <conditionalFormatting sqref="G178:BL178 GC178:GE178 CA178 CC178:CD178 CF178:CG178 BQ178:BY178 DF178:FZ178 CM178:DB178">
    <cfRule type="expression" dxfId="9927" priority="14974">
      <formula>G178&lt;0</formula>
    </cfRule>
  </conditionalFormatting>
  <conditionalFormatting sqref="G179:BL179 CD179 CF179:CG179 CM179:GF179">
    <cfRule type="expression" dxfId="9926" priority="2034">
      <formula>G179=1</formula>
    </cfRule>
    <cfRule type="expression" dxfId="9925" priority="2033">
      <formula>G179=2</formula>
    </cfRule>
  </conditionalFormatting>
  <conditionalFormatting sqref="G180:BL180 GC180:GE180 CD180 CF180:CG180 DF180:FZ180 CM180:DB180">
    <cfRule type="expression" dxfId="9924" priority="2038">
      <formula>G180&lt;0</formula>
    </cfRule>
  </conditionalFormatting>
  <conditionalFormatting sqref="G181:BL181 BY181 CC181:CD181 CF181:CG181 DF181:GF181 CM181:DB181">
    <cfRule type="expression" dxfId="9923" priority="14969">
      <formula>G181=1</formula>
    </cfRule>
    <cfRule type="expression" dxfId="9922" priority="14968">
      <formula>G181=2</formula>
    </cfRule>
  </conditionalFormatting>
  <conditionalFormatting sqref="G183:BL183 BY183 CC183:CD183 CF183:CG183 DF183:GF183 CM183:DB183">
    <cfRule type="expression" dxfId="9921" priority="14959">
      <formula>G183=2</formula>
    </cfRule>
    <cfRule type="expression" dxfId="9920" priority="14960">
      <formula>G183=1</formula>
    </cfRule>
  </conditionalFormatting>
  <conditionalFormatting sqref="G185:BL185 BY185 CD185:CE185 CG185 CM185:DB185 DF185:GF185">
    <cfRule type="expression" dxfId="9919" priority="14949">
      <formula>G185=3</formula>
    </cfRule>
  </conditionalFormatting>
  <conditionalFormatting sqref="G185:BL185 BY185 CD185:CE185 CG185 CM185:DB185">
    <cfRule type="expression" dxfId="9918" priority="14948">
      <formula>G185="n/a"</formula>
    </cfRule>
  </conditionalFormatting>
  <conditionalFormatting sqref="G185:BL185 BY185 CD185:CE185 CG185 DF185:GF185 CM185:DB185">
    <cfRule type="expression" dxfId="9917" priority="14950">
      <formula>G185=2</formula>
    </cfRule>
    <cfRule type="expression" dxfId="9916" priority="14951">
      <formula>G185=1</formula>
    </cfRule>
  </conditionalFormatting>
  <conditionalFormatting sqref="G187:BL187 BY187 CD187:CE187 CG187 CM187:DB187 DF187:GF187">
    <cfRule type="expression" dxfId="9915" priority="14944">
      <formula>G187=3</formula>
    </cfRule>
  </conditionalFormatting>
  <conditionalFormatting sqref="G187:BL187 BY187 CD187:CE187 CG187 CM187:DB187">
    <cfRule type="expression" dxfId="9914" priority="14943">
      <formula>G187="n/a"</formula>
    </cfRule>
  </conditionalFormatting>
  <conditionalFormatting sqref="G187:BL187 BY187 CD187:CE187 CG187 DF187:GF187 CM187:DB187">
    <cfRule type="expression" dxfId="9913" priority="14946">
      <formula>G187=1</formula>
    </cfRule>
    <cfRule type="expression" dxfId="9912" priority="14945">
      <formula>G187=2</formula>
    </cfRule>
  </conditionalFormatting>
  <conditionalFormatting sqref="G188:BL188 GC188:GE188 BY188 CD188:CE188 CG188 DF188:FZ188 CM188:DB188">
    <cfRule type="expression" dxfId="9911" priority="14947">
      <formula>G188&lt;0</formula>
    </cfRule>
  </conditionalFormatting>
  <conditionalFormatting sqref="G191:BL191 BY191 CA191 CC191:CD191 CF191:CG191 CM191:DB191 DF191:FM191 FQ191:GF191">
    <cfRule type="expression" dxfId="9910" priority="14931">
      <formula>G191=3</formula>
    </cfRule>
  </conditionalFormatting>
  <conditionalFormatting sqref="G191:BL191 BY191 CA191 CC191:CD191 CF191:CG191 CM191:DB191 DF191:FM191">
    <cfRule type="expression" dxfId="9909" priority="14930">
      <formula>G191="n/a"</formula>
    </cfRule>
  </conditionalFormatting>
  <conditionalFormatting sqref="G191:BL191 BY191 CA191 CC191:CD191 CF191:CG191 DF191:FM191 FQ191:GF191 CM191:DB191">
    <cfRule type="expression" dxfId="9908" priority="14933">
      <formula>G191=1</formula>
    </cfRule>
    <cfRule type="expression" dxfId="9907" priority="14932">
      <formula>G191=2</formula>
    </cfRule>
  </conditionalFormatting>
  <conditionalFormatting sqref="G193:BL193 BY193 CC193:CD193 CF193:CG193 DG193:GF193 CM193:DB193">
    <cfRule type="expression" dxfId="9906" priority="14927">
      <formula>G193=2</formula>
    </cfRule>
    <cfRule type="expression" dxfId="9905" priority="14928">
      <formula>G193=1</formula>
    </cfRule>
  </conditionalFormatting>
  <conditionalFormatting sqref="G194:BL194 GC194:GE194 CF194:CG194 BY194 CC194:CD194 DG194:FZ194 CM194:DB194">
    <cfRule type="expression" dxfId="9904" priority="14929">
      <formula>G194&lt;0</formula>
    </cfRule>
  </conditionalFormatting>
  <conditionalFormatting sqref="G195:BL195 BY195 CA195 CC195:CD195 CF195 CM195:DB195 DF195:DM195 DO195:GF195">
    <cfRule type="expression" dxfId="9903" priority="14922">
      <formula>G195=3</formula>
    </cfRule>
    <cfRule type="expression" dxfId="9902" priority="14923">
      <formula>G195=2</formula>
    </cfRule>
    <cfRule type="expression" dxfId="9901" priority="14924">
      <formula>G195=1</formula>
    </cfRule>
  </conditionalFormatting>
  <conditionalFormatting sqref="G195:BL195 BY195 CA195 CC195:CD195 CF195 CM195:DB195 DF195:DM195">
    <cfRule type="expression" dxfId="9900" priority="14921">
      <formula>G195="n/a"</formula>
    </cfRule>
  </conditionalFormatting>
  <conditionalFormatting sqref="G197:BL197 BY197 CC197:CD197 CF197:CG197 DF197:GF197 CM197:DB197">
    <cfRule type="expression" dxfId="9899" priority="14918">
      <formula>G197=2</formula>
    </cfRule>
    <cfRule type="expression" dxfId="9898" priority="14919">
      <formula>G197=1</formula>
    </cfRule>
  </conditionalFormatting>
  <conditionalFormatting sqref="G198:BL198 GC198:GE198 CF198:CG198 BY198 CC198:CD198 DF198:FZ198 CM198:DB198">
    <cfRule type="expression" dxfId="9897" priority="14920">
      <formula>G198&lt;0</formula>
    </cfRule>
  </conditionalFormatting>
  <conditionalFormatting sqref="G199:BL199 BY199 CD199:CE199 CG199 CM199:DB199 DF199:FM199 FQ199:GF199">
    <cfRule type="expression" dxfId="9896" priority="14913">
      <formula>G199=3</formula>
    </cfRule>
  </conditionalFormatting>
  <conditionalFormatting sqref="G199:BL199 BY199 CD199:CE199 CG199 CM199:DB199 DF199:FM199">
    <cfRule type="expression" dxfId="9895" priority="14912">
      <formula>G199="n/a"</formula>
    </cfRule>
  </conditionalFormatting>
  <conditionalFormatting sqref="G199:BL199 BY199 CD199:CE199 CG199 DF199:FM199 FQ199:GF199 CM199:DB199">
    <cfRule type="expression" dxfId="9894" priority="14914">
      <formula>G199=2</formula>
    </cfRule>
    <cfRule type="expression" dxfId="9893" priority="14915">
      <formula>G199=1</formula>
    </cfRule>
  </conditionalFormatting>
  <conditionalFormatting sqref="G201:BL201 BY201 CA201 CC201:CD201 CF201:CG201 CM201:DB201 DF201:FM201 FQ201:GF201">
    <cfRule type="expression" dxfId="9892" priority="14908">
      <formula>G201=3</formula>
    </cfRule>
  </conditionalFormatting>
  <conditionalFormatting sqref="G201:BL201 BY201 CA201 CC201:CD201 CF201:CG201 CM201:DB201 DF201:FM201">
    <cfRule type="expression" dxfId="9891" priority="14907">
      <formula>G201="n/a"</formula>
    </cfRule>
  </conditionalFormatting>
  <conditionalFormatting sqref="G201:BL201 BY201 CA201 CC201:CD201 CF201:CG201 DF201:FM201 FQ201:GF201 CM201:DB201">
    <cfRule type="expression" dxfId="9890" priority="14909">
      <formula>G201=2</formula>
    </cfRule>
    <cfRule type="expression" dxfId="9889" priority="14910">
      <formula>G201=1</formula>
    </cfRule>
  </conditionalFormatting>
  <conditionalFormatting sqref="G202:BL202 GC202:GE202 BY202 CA202 CC202:CD202 CF202:CG202 FQ202:FZ202 DF202:FM202 CM202:DB202">
    <cfRule type="expression" dxfId="9888" priority="14911">
      <formula>G202&lt;0</formula>
    </cfRule>
  </conditionalFormatting>
  <conditionalFormatting sqref="G205:BL205 BY205 CA205 CC205:CD205 CF205 CM205:DB205 DF205:DM205 DO205:GF205">
    <cfRule type="expression" dxfId="9887" priority="14895">
      <formula>G205=3</formula>
    </cfRule>
    <cfRule type="expression" dxfId="9886" priority="14896">
      <formula>G205=2</formula>
    </cfRule>
    <cfRule type="expression" dxfId="9885" priority="14897">
      <formula>G205=1</formula>
    </cfRule>
  </conditionalFormatting>
  <conditionalFormatting sqref="G205:BL205 BY205 CA205 CC205:CD205 CF205 CM205:DB205 DF205:DM205">
    <cfRule type="expression" dxfId="9884" priority="14894">
      <formula>G205="n/a"</formula>
    </cfRule>
  </conditionalFormatting>
  <conditionalFormatting sqref="G219:BL219 BY219 CA219 CC219:CD219 CF219 CM219:DB219 DG219:FM219 FQ219:GF219">
    <cfRule type="expression" dxfId="9883" priority="14886">
      <formula>G219=3</formula>
    </cfRule>
    <cfRule type="expression" dxfId="9882" priority="14887">
      <formula>G219=2</formula>
    </cfRule>
    <cfRule type="expression" dxfId="9881" priority="14888">
      <formula>G219=1</formula>
    </cfRule>
  </conditionalFormatting>
  <conditionalFormatting sqref="G219:BL219 BY219 CA219 CC219:CD219 CF219 CM219:DB219 DG219:FM219">
    <cfRule type="expression" dxfId="9880" priority="14885">
      <formula>G219="n/a"</formula>
    </cfRule>
  </conditionalFormatting>
  <conditionalFormatting sqref="G221:BL221 BY221 CA221 CC221:CD221 CF221 CM221:DB221">
    <cfRule type="expression" dxfId="9879" priority="14881">
      <formula>G221=3</formula>
    </cfRule>
    <cfRule type="expression" dxfId="9878" priority="14883">
      <formula>G221=1</formula>
    </cfRule>
    <cfRule type="expression" dxfId="9877" priority="14882">
      <formula>G221=2</formula>
    </cfRule>
    <cfRule type="expression" dxfId="9876" priority="14880">
      <formula>G221="n/a"</formula>
    </cfRule>
  </conditionalFormatting>
  <conditionalFormatting sqref="G223:BL223 BY223 CA223 CC223:CD223 CF223:CG223 CM223:DB223 DF223:DM223 DO223:GF223">
    <cfRule type="expression" dxfId="9875" priority="14877">
      <formula>G223=3</formula>
    </cfRule>
  </conditionalFormatting>
  <conditionalFormatting sqref="G223:BL223 BY223 CA223 CC223:CD223 CF223:CG223 CM223:DB223 DF223:DM223">
    <cfRule type="expression" dxfId="9874" priority="14876">
      <formula>G223="n/a"</formula>
    </cfRule>
  </conditionalFormatting>
  <conditionalFormatting sqref="G223:BL223 BY223 CA223 CC223:CD223 CF223:CG223 DF223:DM223 DO223:GF223 CM223:DB223">
    <cfRule type="expression" dxfId="9873" priority="14878">
      <formula>G223=2</formula>
    </cfRule>
    <cfRule type="expression" dxfId="9872" priority="14879">
      <formula>G223=1</formula>
    </cfRule>
  </conditionalFormatting>
  <conditionalFormatting sqref="G225:BL225 CB225:CC225 CE225 CM225:CV225 CX225:DB225 DG225:FR225 GA225:GB225 GE225:GF225">
    <cfRule type="expression" dxfId="9871" priority="14874">
      <formula>G225=1</formula>
    </cfRule>
    <cfRule type="expression" dxfId="9870" priority="14873">
      <formula>G225=2</formula>
    </cfRule>
  </conditionalFormatting>
  <conditionalFormatting sqref="G225:BL225 CB225:CC225 CE225 CM225:CV225 CX225:DB225 GE225:GF225 DG225:FR225 GA225:GB225">
    <cfRule type="expression" dxfId="9869" priority="14872">
      <formula>G225=3</formula>
    </cfRule>
  </conditionalFormatting>
  <conditionalFormatting sqref="G225:BL225 CB225:CC225 CE225 CM225:CV225 CX225:DB225">
    <cfRule type="expression" dxfId="9868" priority="14871">
      <formula>G225="n/a"</formula>
    </cfRule>
  </conditionalFormatting>
  <conditionalFormatting sqref="G226:BL226 GE226 CB226:CC226 CM226:CV226 DG226:FR226 CX226:DB226 CE226">
    <cfRule type="expression" dxfId="9867" priority="14875">
      <formula>G226&lt;0</formula>
    </cfRule>
  </conditionalFormatting>
  <conditionalFormatting sqref="G229:BL229 CB229:CE229 DF229:GE229">
    <cfRule type="expression" dxfId="9866" priority="1650">
      <formula>G229=1</formula>
    </cfRule>
    <cfRule type="expression" dxfId="9865" priority="1649">
      <formula>G229=2</formula>
    </cfRule>
    <cfRule type="expression" dxfId="9864" priority="1647">
      <formula>G229="n/a"</formula>
    </cfRule>
    <cfRule type="expression" dxfId="9863" priority="1648">
      <formula>G229=3</formula>
    </cfRule>
  </conditionalFormatting>
  <conditionalFormatting sqref="G231:BL231 CB231:CE231 DF231:GE231">
    <cfRule type="expression" dxfId="9862" priority="1604">
      <formula>G231=1</formula>
    </cfRule>
    <cfRule type="expression" dxfId="9861" priority="1602">
      <formula>G231=3</formula>
    </cfRule>
    <cfRule type="expression" dxfId="9860" priority="1603">
      <formula>G231=2</formula>
    </cfRule>
    <cfRule type="expression" dxfId="9859" priority="1601">
      <formula>G231="n/a"</formula>
    </cfRule>
  </conditionalFormatting>
  <conditionalFormatting sqref="G233:BL233 CB233:CE233 DF233:GE233">
    <cfRule type="expression" dxfId="9858" priority="1555">
      <formula>G233="n/a"</formula>
    </cfRule>
    <cfRule type="expression" dxfId="9857" priority="1556">
      <formula>G233=3</formula>
    </cfRule>
    <cfRule type="expression" dxfId="9856" priority="1558">
      <formula>G233=1</formula>
    </cfRule>
    <cfRule type="expression" dxfId="9855" priority="1557">
      <formula>G233=2</formula>
    </cfRule>
  </conditionalFormatting>
  <conditionalFormatting sqref="G241:BL241 CB241:CE241 CG241 CM241:DB241 G243:BL243 BY243 CA243 CC243:CD243 CF243:CG243 CM243:DB243 DF243:DM243 DO243:FE243 DF241:GF241 FG243:GF243">
    <cfRule type="expression" dxfId="9854" priority="14824">
      <formula>G241=3</formula>
    </cfRule>
  </conditionalFormatting>
  <conditionalFormatting sqref="G241:BL241 CB241:CE241 CG241 CM241:DB241 G243:BL243 BY243 CA243 CC243:CD243 CF243:CG243 CM243:DB243 DF243:DM243 DO243:FE243">
    <cfRule type="expression" dxfId="9853" priority="14823">
      <formula>G241="n/a"</formula>
    </cfRule>
  </conditionalFormatting>
  <conditionalFormatting sqref="G241:BL241 CB241:CE241 CG241 DF241:GF241 G243:BL243 BY243 CA243 CC243:CD243 CF243:CG243 DF243:DM243 DO243:FE243 FG243:GF243 CM243:DB243 CM241:DB241">
    <cfRule type="expression" dxfId="9852" priority="14825">
      <formula>G241=2</formula>
    </cfRule>
    <cfRule type="expression" dxfId="9851" priority="14826">
      <formula>G241=1</formula>
    </cfRule>
  </conditionalFormatting>
  <conditionalFormatting sqref="G245:BL245 BY245 CA245 CC245:CD245 CF245:CG245 CM245:DB245 DF245:DM245 G247:BL247 BY247 CD247:CE247 CG247 CM247:DB247 G249:BL249 BY249 CA249 CC249:CD249 CF249:CG249 CM249:DB249 DF249:FM249 G251:BL251 BY251 CA251 CC251:CD251 CF251:CG251 CM251:DB251 DF251:FM251 DO245:GF245 DF247:GF247 FQ249:GF249 FQ251:GF251">
    <cfRule type="expression" dxfId="9850" priority="14814">
      <formula>G245=3</formula>
    </cfRule>
  </conditionalFormatting>
  <conditionalFormatting sqref="G245:BL245 BY245 CA245 CC245:CD245 CF245:CG245 CM245:DB245 DF245:DM245 G247:BL247 BY247 CD247:CE247 CG247 CM247:DB247 G249:BL249 BY249 CA249 CC249:CD249 CF249:CG249 CM249:DB249 DF249:FM249 G251:BL251 BY251 CA251 CC251:CD251 CF251:CG251 CM251:DB251 DF251:FM251">
    <cfRule type="expression" dxfId="9849" priority="14813">
      <formula>G245="n/a"</formula>
    </cfRule>
  </conditionalFormatting>
  <conditionalFormatting sqref="G245:BL245 BY245 CA245 CC245:CD245 CF245:CG245 DF245:DM245 DO245:GF245 G247:BL247 BY247 CD247:CE247 CG247 DF247:GF247 G249:BL249 BY249 CA249 CC249:CD249 CF249:CG249 DF249:FM249 FQ249:GF249 G251:BL251 BY251 CA251 CC251:CD251 CF251:CG251 DF251:FM251 FQ251:GF251 CM251:DB251 CM249:DB249 CM247:DB247 CM245:DB245">
    <cfRule type="expression" dxfId="9848" priority="14816">
      <formula>G245=1</formula>
    </cfRule>
    <cfRule type="expression" dxfId="9847" priority="14815">
      <formula>G245=2</formula>
    </cfRule>
  </conditionalFormatting>
  <conditionalFormatting sqref="G246:BL246 G248:BL248 G250:BL250 G252:BL252 GC252:GE252 GC250:GE250 GC248:GE248 GC246:GE246 BY248 CD248:CE248 CG248 BY246 BY252 BY250 CA246 CA250 CA252 CC246:CD246 CC252:CD252 CC250:CD250 CF246:CG246 CF250:CG250 CF252:CG252 DF246:DM246 DF252:FM252 DF250:FM250 DF248:FZ248 DO246:FZ246 FQ250:FZ250 FQ252:FZ252 CM252:DB252 CM250:DB250 CM246:DB246 CM248:DB248">
    <cfRule type="expression" dxfId="9846" priority="14817">
      <formula>G246&lt;0</formula>
    </cfRule>
  </conditionalFormatting>
  <conditionalFormatting sqref="G256:BL256 G258:BL258 G260:BL260 GC260:GE260 GC258:GE258 GC256:GE256 GE254 CB254:CC254 CB260:CE260 CM254:CV254 CG260 BY258 BY256 CA256 CA258 CC258:CD258 CC256:CD256 CF256:CG256 CF258:CG258 DF256:FM256 DG254:FR254 DF258:FM258 DF260:FZ260 FQ256:FZ256 FQ258:FZ258 CX254:DB254 CE254 AX254:BL254 H254 AM254:AU254 Q254:AK254 J254 L254:N254 CM256:DB256 CM258:DB258 CM260:DB260">
    <cfRule type="expression" dxfId="9845" priority="14836">
      <formula>G254&lt;0</formula>
    </cfRule>
  </conditionalFormatting>
  <conditionalFormatting sqref="G261:BL261 BY261 CD261:CE261 CG261 CM261:DB261 DF261:GF261">
    <cfRule type="expression" dxfId="9844" priority="14838">
      <formula>G261=3</formula>
    </cfRule>
  </conditionalFormatting>
  <conditionalFormatting sqref="G261:BL261 BY261 CD261:CE261 CG261 CM261:DB261">
    <cfRule type="expression" dxfId="9843" priority="14837">
      <formula>G261="n/a"</formula>
    </cfRule>
  </conditionalFormatting>
  <conditionalFormatting sqref="G261:BL261 BY261 CD261:CE261 CG261 DF261:GF261 CM261:DB261">
    <cfRule type="expression" dxfId="9842" priority="14839">
      <formula>G261=2</formula>
    </cfRule>
    <cfRule type="expression" dxfId="9841" priority="14840">
      <formula>G261=1</formula>
    </cfRule>
  </conditionalFormatting>
  <conditionalFormatting sqref="G262:BL262 GC262:GE262 BY262 CD262:CE262 CG262 DF262:FZ262 CM262:DB262">
    <cfRule type="expression" dxfId="9840" priority="14841">
      <formula>G262&lt;0</formula>
    </cfRule>
  </conditionalFormatting>
  <conditionalFormatting sqref="G267:BL267 BY267 CC267:CD267 CF267:CG267 DF267:GF267 CM267:DB267">
    <cfRule type="expression" dxfId="9839" priority="14859">
      <formula>G267=2</formula>
    </cfRule>
    <cfRule type="expression" dxfId="9838" priority="14860">
      <formula>G267=1</formula>
    </cfRule>
  </conditionalFormatting>
  <conditionalFormatting sqref="G268:BL268 G270:BL270 L276:N276 G278:BL278 L280:N280 G282:BL282 G284:BL284 G286:BM286 G288:BL288 G290:BL290 G292:BL292 G294:BL294 G302:BL302 G306:BL306 L308:N308 G310:BL310 G312:BL312 G314:BL314 G316:AZ316 G318:BL318 G320:K320 G322:BL322 G324:BL324 G326:BL326 G330:BL330 G332:BM332 G334:BL334 GC334:GE334 GC332:GE332 GC330:GE330 GC326:GE326 GC324:GE324 GC322:GE322 GE320 GC318:GE318 GC316:GE316 GC314:GE314 GC312:GE312 GC310:GE310 GC308:GE308 GC306:GE306 GC302:GE302 GC294:GE294 GC292:GE292 GC290:GE290 GC288:GE288 GC286:GE286 GC284:GE284 GC282:GE282 GC280:GE280 GC278:GE278 GC276:GE276 GC270:GE270 GC268:GE268 CF268:CG268 CF290:CG290 CF318:CG318 CF330:CG330 BY268 BY290 BY294 BY318 BY330 CC268:CD268 CC290:CD290 CC294:CD294 CD318 CC330:CD330 CB278:CE278 CB302:CE302 CB324 CB334:CE334 CG278 CG302 CG324 CG334 BY284 BY282 BY288 BY306 BY314 BY326 CD282:CE282 CD284:CE284 CD288:CE288 CD306:CE306 CD314:CE314 CD326:CE326 CD324:CE324 CD322 CE320 CG284 CG282 CG288 CG306 CG314 CG326 BY276 BY280 BY308 BY316 BY270 BY292 BY312 BY310 BY322 CA270 CA276 CA280 CA292 CA310 CA312 CA308 CA316 CA322 CC276:CD276 CC270:CD270 CC280:CD280 CC292:CD292 CC308:CD308 CC312:CD312 CC310 CC316:CD316 CF276:CG276 CF280:CG280 CF292:CG292 CF308:CG308 CF316:CG316 CF322:CG322 CD286:CE286 CG286 BY286:BZ286 CG332 CD332:CE332 BY332:BZ332 CF294:CG294 CM310:DB310 BE320:BL320 BY320 CA320:CB320 CM320:CV320 M320:AN320 CF270 CF312:CG312 AP320 AX320:AZ320 AR320:AV320 CX320:DB320 DG320:FM320 FQ320:FZ320 FQ276:FZ276 FQ280:FZ280 FQ308:FZ308 BC276:BL276 BC280:BL280 BC308:BL308 BC316:BL316 DF270:DM270 DF280:FM280 DF276:FM276 DF282:FZ282 DF278:FZ278 DF268:FZ268 DF294:FZ294 DF286:FZ286 DF292:FM292 DF288:FZ288 DF284:FZ284 DF290:FZ290 DF312:FM312 DF310:FM310 DF308:FM308 DF306:FZ306 DF302:FZ302 DF322:DM322 DF316:FZ316 DF314:FZ314 DF318:FZ318 DF332:FZ332 DF326:FZ326 DF334:FZ334 DF324:FZ324 DF330:FZ330 DO270:FZ270 DO322:FE322 FG322:FZ322 FQ310:FR310 FQ312:FR312 FQ292:FZ292 FV310:FZ310 FU312:FZ312 CM270:DB270 CM312:DB312 CM294:DB294 CM332:DB332 CM286:DB286 CM322:DB322 CM316:DB316 CM308:DB308 CM292:DB292 CM280:DB280 CM276:DB276 CM326:DB326 CM314:DB314 CM306:DB306 CM288:DB288 CM282:DB282 CM284:DB284 CM324:DB324 CM302:DB302 CM278:DB278 CM330:DB330 CM318:DB318 CM290:DB290 CM268:DB268 CM334:DB334 G304:BL304 GC304:GE304 CB304:CE304 CG304 DF304:FZ304 CM304:DB304 G296:BL296 GC296:GE296 BY296 CC296:CD296 CF296:CG296 DF296:FZ296 CM296:DB296 G298:BL298 GC298:GE298 BY298 CC298:CD298 CF298:CG298 DF298:FZ298 CM298:DB298 G300:BL300 GC300:GE300 BY300 CC300:CD300 CF300:CG300 DF300:FZ300 CM300:DB300 G328:BL328 GC328:GE328 CF328:CG328 BY328 CC328:CD328 DF328:FZ328 CM328:DB328 Q280:AZ280 Q276:AZ276 Q308:AZ308">
    <cfRule type="expression" dxfId="9837" priority="14861">
      <formula>G268&lt;0</formula>
    </cfRule>
  </conditionalFormatting>
  <conditionalFormatting sqref="G269:BL269 BY269 CA269 CC269:CD269 CF269 CM269:DB269 DF269:DM269 G275:N275 Q275:AZ275 BC275:BL275 BY275 CA275 CC275:CD275 CF275:CG275 CM275:DB275 DF275:FM275 G277:BL277 CB277:CE277 CG277 CM277:DB277 G279:N279 Q279:AZ279 BC279:BL279 BY279 CA279 CC279:CD279 CF279:CG279 CM279:DB279 DF279:FM279 G281:BL281 BY281 CD281:CE281 CG281 CM281:DB281 G283:BL283 BY283 CD283:CE283 CG283 CM283:DB283 G285:BM285 BY285:BZ285 CD285:CE285 CG285 CM285:DB285 G287:BL287 BY287 CD287:CE287 CG287 CM287:DB287 G291:BL291 BY291 CA291 CC291:CD291 CF291:CG291 CM291:DB291 DF291:FM291 G301:BL301 CB301:CE301 CG301 CM301:DB301 G305:BL305 BY305 CD305:CE305 CG305 CM305:DB305 G307:N307 Q307:AZ307 BC307:BL307 BY307 CA307 CC307:CD307 CF307:CG307 CM307:DB307 DF307:FM307 G309:BL309 BY309 CA309 CC309 CF309 CM309:DB309 DF309:FM309 FQ309:FR309 G311:BL311 BY311 CA311 CC311:CD311 CF311:CG311 CM311:DB311 DF311:FM311 FQ311:FR311 G313:BL313 BY313 CD313:CE313 CG313 CM313:DB313 G315:AZ315 BC315:BL315 BY315 CA315 CC315:CD315 CF315:CG315 CM315:DB315 G319:K319 M319:AN319 AP319 AR319:AV319 AX319:AZ319 BE319:BL319 BY319 CA319:CB319 CE319 CM319:CV319 CX319:DB319 DG319:FM319 FQ319:GB319 G321:BL321 BY321 CA321 CD321 CF321:CG321 CM321:DB321 DF321:DM321 DO321:FE321 G323:BL323 CB323 CD323:CE323 CG323 CM323:DB323 G325:BL325 BY325 CD325:CE325 CG325 CM325:DB325 G331:BM331 BY331:BZ331 CD331:CE331 CG331 CM331:DB331 G333:BL333 CB333:CE333 CG333 CM333:DB333 FQ275:GF275 DF277:GF277 FQ279:GF279 DF281:GF281 DF283:GF283 DF285:GF285 DF287:GF287 DF289:GF289 FQ291:GF291 DF293:GF293 DF301:GF301 DF305:GF305 FQ307:GF307 FV309:GF309 FU311:GF311 DF313:GF313 DF315:GF315 DF317:GF317 GE319:GF319 FG321:GF321 DF323:GF323 DF325:GF325 DF329:GF329 DF331:GF331 DF333:GF333 DO269:GF269 CM289:DB289 CM293:DB293 CM317:DB317 CM329:DB329">
    <cfRule type="expression" dxfId="9836" priority="14810">
      <formula>G269=3</formula>
    </cfRule>
  </conditionalFormatting>
  <conditionalFormatting sqref="G269:BL269 BY269 CA269 CC269:CD269 CF269 CM269:DB269 DF269:DM269 G275:N275 Q275:AZ275 BC275:BL275 BY275 CA275 CC275:CD275 CF275:CG275 CM275:DB275 DF275:FM275 G277:BL277 CB277:CE277 CG277 CM277:DB277 G279:N279 Q279:AZ279 BC279:BL279 BY279 CA279 CC279:CD279 CF279:CG279 CM279:DB279 DF279:FM279 G281:BL281 BY281 CD281:CE281 CG281 CM281:DB281 G283:BL283 BY283 CD283:CE283 CG283 CM283:DB283 G285:BM285 BY285:BZ285 CD285:CE285 CG285 CM285:DB285 G287:BL287 BY287 CD287:CE287 CG287 CM287:DB287 G291:BL291 BY291 CA291 CC291:CD291 CF291:CG291 CM291:DB291 DF291:FM291 G301:BL301 CB301:CE301 CG301 CM301:DB301 G305:BL305 BY305 CD305:CE305 CG305 CM305:DB305 G307:N307 Q307:AZ307 BC307:BL307 BY307 CA307 CC307:CD307 CF307:CG307 CM307:DB307 DF307:FM307 G309:BL309 BY309 CA309 CC309 CF309 CM309:DB309 DF309:FM309 FQ309:FR309 G311:BL311 BY311 CA311 CC311:CD311 CF311:CG311 CM311:DB311 DF311:FM311 FQ311:FR311 G313:BL313 BY313 CD313:CE313 CG313 CM313:DB313 G315:AZ315 BC315:BL315 BY315 CA315 CC315:CD315 CF315:CG315 CM315:DB315 G319:K319 M319:AN319 AP319 AR319:AV319 AX319:AZ319 BE319:BL319 BY319 CA319:CB319 CE319 CM319:CV319 CX319:DB319 DG319:FM319 FQ319:GB319 G321:BL321 BY321 CA321 CD321 CF321:CG321 CM321:DB321 DF321:DM321 DO321:FE321 G323:BL323 CB323 CD323:CE323 CG323 CM323:DB323 G325:BL325 BY325 CD325:CE325 CG325 CM325:DB325 G331:BM331 BY331:BZ331 CD331:CE331 CG331 CM331:DB331 G333:BL333 CB333:CE333 CG333 CM333:DB333">
    <cfRule type="expression" dxfId="9835" priority="14809">
      <formula>G269="n/a"</formula>
    </cfRule>
  </conditionalFormatting>
  <conditionalFormatting sqref="G269:BL269 BY269 CA269 CC269:CD269 CF269 CM269:DB269 DF269:DM269 DO269:GF269 G275:N275 BC275:BL275 BY275 CA275 CC275:CD275 CF275:CG275 DF275:FM275 FQ275:GF275 G277:BL277 CB277:CE277 CG277 DF277:GF277 G279:N279 BC279:BL279 BY279 CA279 CC279:CD279 CF279:CG279 DF279:FM279 FQ279:GF279 G281:BL281 BY281 CD281:CE281 CG281 DF281:GF281 G283:BL283 BY283 CD283:CE283 CG283 DF283:GF283 G285:BM285 BY285:BZ285 CD285:CE285 CG285 DF285:GF285 G287:BL287 BY287 CD287:CE287 CG287 DF287:GF287 G289:BL289 BY289 CC289:CD289 CF289:CG289 DF289:GF289 G291:BL291 BY291 CA291 CC291:CD291 CF291:CG291 DF291:FM291 FQ291:GF291 G293:BL293 BY293 CC293:CD293 CF293:CG293 DF293:GF293 G301:BL301 CB301:CE301 CG301 DF301:GF301 G305:BL305 BY305 CD305:CE305 CG305 DF305:GF305 G307:N307 BC307:BL307 BY307 CA307 CC307:CD307 CF307:CG307 DF307:FM307 FQ307:GF307 G309:BL309 BY309 CA309 CC309 CF309 CM309:DB309 DF309:FM309 FQ309:FR309 FV309:GF309 G311:BL311 BY311 CA311 CC311:CD311 CF311:CG311 DF311:FM311 FQ311:FR311 FU311:GF311 G313:BL313 BY313 CD313:CE313 CG313 DF313:GF313 G315:AZ315 BC315:BL315 BY315 CA315 CC315:CD315 CF315:CG315 DF315:GF315 G317:BL317 BY317 CD317 CF317:CG317 DF317:GF317 G319:K319 M319:AN319 AP319 AR319:AV319 AX319:AZ319 BE319:BL319 BY319 CA319:CB319 CE319 CM319:CV319 CX319:DB319 DG319:FM319 FQ319:GB319 GE319:GF319 G321:BL321 BY321 CA321 CD321 CF321:CG321 DF321:DM321 DO321:FE321 FG321:GF321 G323:BL323 CB323 CD323:CE323 CG323 DF323:GF323 G325:BL325 BY325 CD325:CE325 CG325 DF325:GF325 G329:BL329 BY329 CC329:CD329 CF329:CG329 DF329:GF329 G331:BM331 BY331:BZ331 CD331:CE331 CG331 DF331:GF331 G333:BL333 CB333:CE333 CG333 DF333:GF333 CM331:DB331 CM329:DB329 CM325:DB325 CM323:DB323 CM321:DB321 CM317:DB317 CM315:DB315 CM313:DB313 CM311:DB311 CM307:DB307 CM305:DB305 CM301:DB301 CM293:DB293 CM291:DB291 CM289:DB289 CM287:DB287 CM285:DB285 CM283:DB283 CM281:DB281 CM279:DB279 CM277:DB277 CM275:DB275 CM333:DB333 Q279:AZ279 Q275:AZ275 Q307:AZ307">
    <cfRule type="expression" dxfId="9834" priority="14812">
      <formula>G269=1</formula>
    </cfRule>
    <cfRule type="expression" dxfId="9833" priority="14811">
      <formula>G269=2</formula>
    </cfRule>
  </conditionalFormatting>
  <conditionalFormatting sqref="G295:BL295 BY295 CC295:CD295 CF295:CG295 DF295:GF295 CM295:DB295">
    <cfRule type="expression" dxfId="9832" priority="3260">
      <formula>G295=2</formula>
    </cfRule>
    <cfRule type="expression" dxfId="9831" priority="3261">
      <formula>G295=1</formula>
    </cfRule>
  </conditionalFormatting>
  <conditionalFormatting sqref="G297:BL297 BY297 CC297:CD297 CF297:CG297 DF297:GF297 CM297:DB297">
    <cfRule type="expression" dxfId="9830" priority="3226">
      <formula>G297=2</formula>
    </cfRule>
    <cfRule type="expression" dxfId="9829" priority="3227">
      <formula>G297=1</formula>
    </cfRule>
  </conditionalFormatting>
  <conditionalFormatting sqref="G299:BL299 BY299 CC299:CD299 CF299:CG299 DF299:GF299 CM299:DB299">
    <cfRule type="expression" dxfId="9828" priority="3192">
      <formula>G299=2</formula>
    </cfRule>
    <cfRule type="expression" dxfId="9827" priority="3193">
      <formula>G299=1</formula>
    </cfRule>
  </conditionalFormatting>
  <conditionalFormatting sqref="G303:BL303 CB303:CE303 CG303 CM303:DB303 DF303:GF303">
    <cfRule type="expression" dxfId="9826" priority="3291">
      <formula>G303=3</formula>
    </cfRule>
  </conditionalFormatting>
  <conditionalFormatting sqref="G303:BL303 CB303:CE303 CG303 CM303:DB303">
    <cfRule type="expression" dxfId="9825" priority="3290">
      <formula>G303="n/a"</formula>
    </cfRule>
  </conditionalFormatting>
  <conditionalFormatting sqref="G303:BL303 CB303:CE303 CG303 DF303:GF303 CM303:DB303">
    <cfRule type="expression" dxfId="9824" priority="3293">
      <formula>G303=1</formula>
    </cfRule>
    <cfRule type="expression" dxfId="9823" priority="3292">
      <formula>G303=2</formula>
    </cfRule>
  </conditionalFormatting>
  <conditionalFormatting sqref="G327:BL327 BY327 CC327:CD327 CF327:CG327 DF327:GF327 CM327:DB327">
    <cfRule type="expression" dxfId="9822" priority="2081">
      <formula>G327=2</formula>
    </cfRule>
    <cfRule type="expression" dxfId="9821" priority="2082">
      <formula>G327=1</formula>
    </cfRule>
  </conditionalFormatting>
  <conditionalFormatting sqref="G335:BL335 BY335 CA335 CC335:CD335 CF335:CG335 CM335:DB335 DF335:FM335 G501:BL501 CB501:CE501 CG501 CM501:DB501 DF501:FM501 G503:BL503 BY503 CD503:CE503 CG503 CM503:DB503 DF503:FM503 G505:BL505 BY505 CA505 CC505:CD505 CF505:CG505 CM505:DB505 FQ335:GF335 FQ501:GF501 FQ503:GF503 DF505:GF505">
    <cfRule type="expression" dxfId="9820" priority="14843">
      <formula>G335=3</formula>
    </cfRule>
  </conditionalFormatting>
  <conditionalFormatting sqref="G335:BL335 BY335 CA335 CC335:CD335 CF335:CG335 CM335:DB335 DF335:FM335 G501:BL501 CB501:CE501 CG501 CM501:DB501 DF501:FM501 G503:BL503 BY503 CD503:CE503 CG503 CM503:DB503 DF503:FM503 G505:BL505 BY505 CA505 CC505:CD505 CF505:CG505 CM505:DB505">
    <cfRule type="expression" dxfId="9819" priority="14842">
      <formula>G335="n/a"</formula>
    </cfRule>
  </conditionalFormatting>
  <conditionalFormatting sqref="G335:BL335 BY335 CA335 CC335:CD335 CF335:CG335 DF335:FM335 FQ335:GF335 G501:BL501 CB501:CE501 CG501 DF501:FM501 FQ501:GF501 G503:BL503 BY503 CD503:CE503 CG503 DF503:FM503 FQ503:GF503 G505:BL505 BY505 CA505 CC505:CD505 CF505:CG505 DF505:GF505 CM335:DB335 CM505:DB505 CM503:DB503 CM501:DB501">
    <cfRule type="expression" dxfId="9818" priority="14845">
      <formula>G335=1</formula>
    </cfRule>
    <cfRule type="expression" dxfId="9817" priority="14844">
      <formula>G335=2</formula>
    </cfRule>
  </conditionalFormatting>
  <conditionalFormatting sqref="G336:BL336 G338:BL338 G340:BM340 G342:BL342 G348:BL348 G350:AZ350 G354:BL354 G356:BL356 G358:BL358 G366:BL366 G372:BL372 G374:BL374 G376:BL376 G378:BL378 G382:BL382 G384:AZ384 G386:K386 G388:BL388 G390:BL390 G392:BL392 G394:BL394 G396:BL396 G398:BL398 G400:BL400 G402:N402 G404:BL404 G406:BL406 G408:K408 G410:BL410 G412:BL412 G430:N430 G432:BL432 G434:BL434 G440:BL440 G442:BL442 G444:AZ444 G446:BL446 G450:BL450 G452:BL452 G454:BL454 G462:BL462 G464:BL464 G466:BL466 G468:BL468 G470:BL470 G472:BL472 G474:BL474 G476:BL476 G478:BL478 G480:BL480 G482:AZ482 G484:BM484 G486:BL486 G488:AZ488 G490:BL490 G492:BL492 G494:BL494 G496:BL496 G498:BL498 G500:BL500 G504:BL504 G506:BL506 GC506:GE506 GC504:GE504 GC502:GE502 GC500:GE500 GC498:GE498 GC496:GE496 GC494:GE494 GC492:GE492 GC490:GE490 GC488:GE488 GC486:GE486 GC484:GE484 GC482:GE482 GC480:GE480 GC478:GE478 GC476:GE476 GC474:GE474 GC472:GE472 GC470:GE470 GC468:GE468 GC466:GE466 GC464:GE464 GC462:GE462 GC454:GE454 GC452:GE452 GC450:GE450 GC446:GE446 GC444:GE444 GC442:GE442 GC440:GE440 GE438 GE436 GC434:GE434 GC432:GE432 GC430:GE430 GC412:GE412 GC410:GE410 GE408 GC406:GE406 GC404:GE404 GC402:GE402 GC400:GE400 GC398:GE398 GC396:GE396 GC394:GE394 GC392:GE392 GC390:GE390 GC388:GE388 GE386 GC384:GE384 GC382:GE382 GE380 GC378:GE378 GC376:GE376 GC374:GE374 GC372:GE372 GC366:GE366 GC364:GE364 GC358:GE358 GC356:GE356 GC354:GE354 GC352:GE352 GC350:GE350 GC348:GE348 GC342:GE342 GC340:GE340 GC338:GE338 GC336:GE336 G502:BL502 CF396:CG396 CF406:CG406 CF446:CG446 CF486:CG486 BY354 BY382 BY398 BY396 BY394 BY400 CB406:CD406 BY410 BY450 BY446 BY464 BY474 BY486 BY490 BY496 CC354:CD354 CC382:CD382 CC394:CD394 CC396:CD396 CC398:CD398 CC400:CD400 CC410:CD410 CC446:CD446 CC450:CD450 CC464:CD464 CC474:CD474 CC486:CD486 CC490:CD490 CC496:CD496 CB338:CE338 CB348:CE348 CB374:CE374 CB378:CE378 CB404:CE404 CB412:CE412 CB462:CE462 CB478:CE478 CB502:CE502 CG338 CG348 CG374 CG378 CG404 CG478 BY392 BY434 BY432 BY442 BY440 BY454 BY466 BY472 BY470 BY494 BY492 BY500 BY504 CD342:CE342 CD356:CE356 CD358:CE358 CD364:CE364 CD376:CE376 CD388:CE388 CD390:CE390 CD392:CE392 CD432:CE432 CD434:CE434 CD440:CE440 CD442:CE442 CD454:CE454 CD466:CE466 CD470:CE470 CD472:CE472 CD492:CE492 CC494:CE494 CC500:CE500 CC504:CE504 CG342 CG364 CG358 CG356 CG376 CG390 CG388 BY350 BY384 BY402 BY430 BY444 BY482 BY488 BY336 BY372 BY366 BY452 BY468 BY476 BY480 BY498 BY506 CA336 CA350 CA366 CA372 CA384 CA402 CA430 CA444 CA452 CA468 CA476 CA480 CA482 CA488 CA498 CA506 CC336:CD336 CC350:CD350 CC372:CD372 CC366:CD366 CC384:CD384 CC402:CD402 CC430:CD430 CC444:CD444 CC452:CD452 CC468:CD468 CC476 CC482:CD482 CC480:CD480 CC488:CD488 CC498:CD498 CC506:CD506 CF336:CG336 CF350:CG350 CF366:CG366 CF384:CG384 CF402:CG402 CF430:CG430 CF444:CG444 CF452:CG452 CF498:CG498 BY388 BY364:BZ364 BY376:BZ376 BY390:BZ390 BY358:BZ358 BY356:BZ356 G352:BM352 BY342:BZ342 CD340:CG340 BY340:BZ340 BY352:BZ352 BY484:BZ484 G436:K436 G438:K438 CF506:CG506 CD352:CG352 CM354:DB354 CF372:CG372 CF382:CG382 G380:K380 M380:AN380 M386:AN386 M436:BB436 M438:BB438 AP380 AR380:AV380 BE380:CG380 BE386:BL386 BE408:BL408 BE436:BL436 BE438:BL438 M408:BB408 AX380:BB380 AP386:BB386 BY386 CA386:CC386 CM386:CV386 CM408:CV408 CM436:CV436 CM438:CV438 CX438:DB438 CX436:DB436 CX408:DB408 CX380:DB380 CX386:DB386 DG380:FM380 DG386:FM386 DG408:FM408 DG436:FM436 DG438:FM438 FQ380:FZ380 FQ386:FZ386 FQ408:FZ408 FQ436:FZ436 FQ438:FZ438 FQ350:FZ350 FQ402:FZ402 FQ430:FZ430 CF482:CG482 CF488:CG488 BC350:BL350 BC384:BL384 BC402:BL402 BC430:BL430 BC444:BL444 BC488:BL488 BC482:BL482 CG392 CF394:CG394 CF400:CG400 CF398:CG398 CF410:CG410 CG412 CG432 CG434 CG440 CG442 CF450:CG450 CG454 CG462 CG464 CG466 CF468:CG468 CG470 CG472 CF474:CG474 CF480:CG480 CD484:CG484 CF490:CG490 CG492 CG494 CF496:CG496 CG500 CG502 CG504 DF340:FZ340 DF336:FM336 DF342:FZ342 DF348:FZ348 DF338:FZ338 DF354:FZ354 DF352:FZ352 DF350:FM350 DF356:FZ356 DF358:FZ358 DF372:FM372 DF366:FM366 DF376:FZ376 DF364:FZ364 DF378:FZ378 DF374:FZ374 DF382:FZ382 DF384:FZ384 DF388:FZ388 DF390:FZ390 DF398:FZ398 DF400:FZ400 DF394:FZ394 DF392:FZ392 DF396:FZ396 DF410:FZ410 DF402:FM402 DF404:FZ404 DF406:FZ406 DF434:FZ434 DF432:FZ432 DF412:FZ412 DF430:FM430 DF442:FZ442 DF440:FZ440 DF444:FZ444 DF446:FZ446 DF466:FZ466 DF464:FZ464 DF462:FZ462 DF454:FZ454 DF450:FZ450 DF452:DM452 DF476:FR476 DF474:FZ474 DF472:FZ472 DF470:FZ470 DF468:FZ468 DF478:FZ478 DF484:FZ484 DF480:FZ480 DF488:FZ488 DF482:FZ482 DF486:FZ486 DF500:FZ500 DF496:FZ496 DF494:FZ494 DF492:FZ492 DF490:FZ490 DF498:FZ498 DF504:FZ504 DF502:FZ502 DF506:FZ506 CG476 DO452:FE452 FG452:FZ452 FQ372:FR372 FQ336:FZ336 FQ366:FZ366 FU372:FZ372 FU476:FZ476 G364:BL364 G448:BL448 GC448:GE448 BY448 CC448:CD448 CF448:CG448 DF448:FZ448 CM448:DB448 CM454:DB454 CM450:DB450 CM442:DB442 CM440:DB440 CM434:DB434 CM432:DB432 CM412:DB412 CM410:DB410 CM398:DB398 CM400:DB400 CM394:DB394 CM392:DB392 CM380:CV380 CM382:DB382 CM372:DB372 CM352:DB352 CM340:DB340 CM452:DB452 CM444:DB444 CM430:DB430 CM402:DB402 CM384:DB384 CM366:DB366 CM350:DB350 CM336:DB336 CM388:DB388 CM390:DB390 CM376:DB376 CM356:DB356 CM358:DB358 CM364:DB364 CM342:DB342 CM404:DB404 CM378:DB378 CM374:DB374 CM348:DB348 CM338:DB338 CM446:DB446 CM406:DB406 CM396:DB396 CM476:DB476 CM504:DB504 CM502:DB502 CM500:DB500 CM496:DB496 CM494:DB494 CM492:DB492 CM490:DB490 CM484:DB484 CM480:DB480 CM474:DB474 CM472:DB472 CM470:DB470 CM468:DB468 CM466:DB466 CM464:DB464 CM462:DB462 CM488:DB488 CM482:DB482 CM506:DB506 CM498:DB498 CM478:DB478 CM486:DB486 G344:BL344 GC344:GE344 CD344:CE344 CG344 BY344:BZ344 DF344:FZ344 CM344:DB344 G346:BL346 GC346:GE346 CD346:CE346 CG346 BY346:BZ346 DF346:FZ346 CM346:DB346 G368:BL368 GC368:GE368 BY368 CA368 CC368:CD368 CF368:CG368 DF368:FM368 FQ368:FZ368 CM368:DB368 G370:BL370 GC370:GE370 BY370 CA370 CC370:CD370 CF370:CG370 DF370:FM370 FQ370:FZ370 CM370:DB370 G414:BL414 BY414 CA414 CC414:CD414 CF414 GC414:GE414 DF414:FE414 FG414:FZ414 CM414:DB414 G416:BL416 BY416 CA416 CC416:CD416 CF416 GC416:GE416 DF416:FE416 FG416:FZ416 CM416:DB416 G418:BL418 BY418 CA418 CC418:CD418 CF418 GC418:GE418 DF418:FE418 FG418:FZ418 CM418:DB418 G420:BL420 BY420 CA420 CC420:CD420 CF420 GC420:GE420 DF420:FE420 FG420:FZ420 CM420:DB420 G422:BL422 BY422 CA422 CC422:CD422 CF422 GC422:GE422 DF422:FE422 FG422:FZ422 CM422:DB422 G424:BL424 BY424 CA424 CC424:CD424 CF424 GC424:GE424 DF424:FE424 FG424:FZ424 CM424:DB424 G426:BL426 BY426 CA426 CC426:CD426 CF426 GC426:GE426 DF426:FE426 FG426:FZ426 CM426:DB426 G428:BL428 BY428 CA428 CC428:CD428 CF428 GC428:GE428 DF428:FE428 FG428:FZ428 CM428:DB428 G456:BL456 GC456:GE456 CB456:CE456 CG456 DF456:FZ456 CM456:DB456 G458:BL458 GC458:GE458 CB458:CE458 CG458 DF458:FZ458 CM458:DB458 G460:BL460 GC460:GE460 CB460:CE460 CG460 DF460:FZ460 CM460:DB460 GC360:GE360 CD360:CE360 CG360 BY360:BZ360 DF360:FZ360 G360:BL360 CM360:DB360 GC362:GE362 CD362:CE362 CG362 BY362:BZ362 DF362:FZ362 G362:BL362 CM362:DB362 Q402:AZ402 Q430:AZ430">
    <cfRule type="expression" dxfId="9816" priority="14846">
      <formula>G336&lt;0</formula>
    </cfRule>
  </conditionalFormatting>
  <conditionalFormatting sqref="G337:BL337 CB337:CE337 CG337 CM337:DB337 G339:BM339 BY339:BZ339 CD339:CG339 CM339:DB339 G341:BL341 BY341:BZ341 CD341:CE341 CG341 CM341:DB341 G347:BL347 CB347:CE347 CG347 CM347:DB347 G349:AZ349 BC349:BL349 BY349 CA349 CC349:CD349 CF349:CG349 CM349:DB349 DF349:FM349 G351:BM351 BY351:BZ351 CD351:CG351 CM351:DB351 G355:BL355 BY355:BZ355 CD355:CE355 CG355 CM355:DB355 G357:BL357 BY357:BZ357 CD357:CE357 CG357 CM357:DB357 G363:BL363 BY363:BZ363 CD363:CE363 CG363 CM363:DB363 G365:BL365 BY365 CA365 CC365:CD365 CF365:CG365 CM365:DB365 DF365:FM365 G371:BL371 BY371 CA371 CC371:CD371 CF371:CG371 CM371:DB371 DF371:FM371 FQ371:FR371 G373:BL373 CB373:CE373 CG373 CM373:DB373 G375:BL375 BY375:BZ375 CD375:CE375 CG375 CM375:DB375 G377:BL377 CB377:CE377 CG377 CM377:DB377 G379:K379 M379:AN379 AP379 AR379:AV379 AX379:AZ379 BE379:CG379 CM379:CV379 CX379:DB379 DG379:FM379 FQ379:GB379 G383:AZ383 BC383:BL383 BY383 CA383 CC383:CD383 CF383:CG383 CM383:DB383 G385:K385 M385:AN385 AP385:AZ385 BE385:BL385 BY385 CA385:CC385 CM385:CV385 CX385:DB385 DG385:FM385 FQ385:GB385 G491:BL491 BY491 CD491:CE491 CG491 CM491:DB491 DF491:FM491 G493:BL493 BY493 CC493:CE493 CG493 CM493:DB493 DF493:FM493 DF495:FM495 G497:BL497 BY497 CA497 CC497:CD497 CF497:CG497 CM497:DB497 G499:BL499 BY499 CC499:CE499 CG499 CM499:DB499 DF499:FM499 DF337:GF337 DF339:GF339 DF341:GF341 DF347:GF347 FQ349:GF349 DF351:GF351 DF353:GF353 DF355:GF355 DF357:GF357 DF363:GF363 FQ365:GF365 FU371:GF371 DF373:GF373 DF375:GF375 DF377:GF377 GE379:GF379 DF381:GF381 DF383:GF383 GE385:GF385 FQ491:GF491 FQ493:GF493 FQ495:GF495 DF497:GF497 FQ499:GF499 CM353:DB353 CM381:DB381 CM495:DB495">
    <cfRule type="expression" dxfId="9815" priority="14806">
      <formula>G337=3</formula>
    </cfRule>
  </conditionalFormatting>
  <conditionalFormatting sqref="G337:BL337 CB337:CE337 CG337 CM337:DB337 G339:BM339 BY339:BZ339 CD339:CG339 CM339:DB339 G341:BL341 BY341:BZ341 CD341:CE341 CG341 CM341:DB341 G347:BL347 CB347:CE347 CG347 CM347:DB347 G349:AZ349 BC349:BL349 BY349 CA349 CC349:CD349 CF349:CG349 CM349:DB349 DF349:FM349 G351:BM351 BY351:BZ351 CD351:CG351 CM351:DB351 G355:BL355 BY355:BZ355 CD355:CE355 CG355 CM355:DB355 G357:BL357 BY357:BZ357 CD357:CE357 CG357 CM357:DB357 G363:BL363 BY363:BZ363 CD363:CE363 CG363 CM363:DB363 G365:BL365 BY365 CA365 CC365:CD365 CF365:CG365 CM365:DB365 DF365:FM365 G371:BL371 BY371 CA371 CC371:CD371 CF371:CG371 CM371:DB371 DF371:FM371 FQ371:FR371 G373:BL373 CB373:CE373 CG373 CM373:DB373 G375:BL375 BY375:BZ375 CD375:CE375 CG375 CM375:DB375 G377:BL377 CB377:CE377 CG377 CM377:DB377 G379:K379 M379:AN379 AP379 AR379:AV379 AX379:AZ379 BE379:CG379 CM379:CV379 CX379:DB379 DG379:FM379 FQ379:GB379 G383:AZ383 BC383:BL383 BY383 CA383 CC383:CD383 CF383:CG383 CM383:DB383 G385:K385 M385:AN385 AP385:AZ385 BE385:BL385 BY385 CA385:CC385 CM385:CV385 CX385:DB385 DG385:FM385 FQ385:GB385 G491:BL491 BY491 CD491:CE491 CG491 CM491:DB491 DF491:FM491 G493:BL493 BY493 CC493:CE493 CG493 CM493:DB493 DF493:FM493 DF495:FM495 G497:BL497 BY497 CA497 CC497:CD497 CF497:CG497 CM497:DB497 G499:BL499 BY499 CC499:CE499 CG499 CM499:DB499 DF499:FM499">
    <cfRule type="expression" dxfId="9814" priority="14805">
      <formula>G337="n/a"</formula>
    </cfRule>
  </conditionalFormatting>
  <conditionalFormatting sqref="G337:BL337 CB337:CE337 CG337 DF337:GF337 G339:BM339 BY339:BZ339 CD339:CG339 DF339:GF339 G341:BL341 BY341:BZ341 CD341:CE341 CG341 DF341:GF341 G347:BL347 CB347:CE347 CG347 DF347:GF347 G349:AZ349 BC349:BL349 BY349 CA349 CC349:CD349 CF349:CG349 DF349:FM349 FQ349:GF349 G351:BM351 BY351:BZ351 CD351:CG351 DF351:GF351 G353:BL353 BY353 CC353:CD353 CM353:DB353 DF353:GF353 G355:BL355 BY355:BZ355 CD355:CE355 CG355 DF355:GF355 G357:BL357 BY357:BZ357 CD357:CE357 CG357 DF357:GF357 G363:BL363 BY363:BZ363 CD363:CE363 CG363 DF363:GF363 G365:BL365 BY365 CA365 CC365:CD365 CF365:CG365 DF365:FM365 FQ365:GF365 G371:BL371 BY371 CA371 CC371:CD371 CF371:CG371 DF371:FM371 FQ371:FR371 FU371:GF371 G373:BL373 CB373:CE373 CG373 DF373:GF373 G375:BL375 BY375:BZ375 CD375:CE375 CG375 DF375:GF375 G377:BL377 CB377:CE377 CG377 DF377:GF377 G379:K379 M379:AN379 AP379 AR379:AV379 AX379:AZ379 BE379:CG379 CX379:DB379 DG379:FM379 FQ379:GB379 GE379:GF379 G381:BL381 BY381 CC381:CD381 CF381:CG381 DF381:GF381 G383:AZ383 BC383:BL383 BY383 CA383 CC383:CD383 CF383:CG383 DF383:GF383 G385:K385 M385:AN385 AP385:AZ385 BE385:BL385 BY385 CA385:CC385 CM385:CV385 CX385:DB385 DG385:FM385 FQ385:GB385 GE385:GF385 G491:BL491 BY491 CD491:CE491 CG491 DF491:FM491 FQ491:GF491 G493:BL493 BY493 CC493:CE493 CG493 DF493:FM493 FQ493:GF493 G495:BL495 BY495 CD495 CF495:CG495 DF495:FM495 FQ495:GF495 G497:BL497 BY497 CA497 CC497:CD497 CF497:CG497 DF497:GF497 G499:BL499 BY499 CC499:CE499 CG499 DF499:FM499 FQ499:GF499 CM383:DB383 CM381:DB381 CM379:CV379 CM377:DB377 CM375:DB375 CM373:DB373 CM371:DB371 CM365:DB365 CM363:DB363 CM357:DB357 CM355:DB355 CM351:DB351 CM349:DB349 CM347:DB347 CM341:DB341 CM339:DB339 CM337:DB337 CM499:DB499 CM497:DB497 CM495:DB495 CM493:DB493 CM491:DB491">
    <cfRule type="expression" dxfId="9813" priority="14808">
      <formula>G337=1</formula>
    </cfRule>
    <cfRule type="expression" dxfId="9812" priority="14807">
      <formula>G337=2</formula>
    </cfRule>
  </conditionalFormatting>
  <conditionalFormatting sqref="G343:BL343 BY343:BZ343 CD343:CE343 CG343 CM343:DB343 DF343:GF343">
    <cfRule type="expression" dxfId="9811" priority="3547">
      <formula>G343=3</formula>
    </cfRule>
  </conditionalFormatting>
  <conditionalFormatting sqref="G343:BL343 BY343:BZ343 CD343:CE343 CG343 CM343:DB343">
    <cfRule type="expression" dxfId="9810" priority="3546">
      <formula>G343="n/a"</formula>
    </cfRule>
  </conditionalFormatting>
  <conditionalFormatting sqref="G343:BL343 BY343:BZ343 CD343:CE343 CG343 DF343:GF343 CM343:DB343">
    <cfRule type="expression" dxfId="9809" priority="3548">
      <formula>G343=2</formula>
    </cfRule>
    <cfRule type="expression" dxfId="9808" priority="3549">
      <formula>G343=1</formula>
    </cfRule>
  </conditionalFormatting>
  <conditionalFormatting sqref="G345:BL345 BY345:BZ345 CD345:CE345 CG345 CM345:DB345 DF345:GF345">
    <cfRule type="expression" dxfId="9807" priority="3499">
      <formula>G345=3</formula>
    </cfRule>
  </conditionalFormatting>
  <conditionalFormatting sqref="G345:BL345 BY345:BZ345 CD345:CE345 CG345 CM345:DB345">
    <cfRule type="expression" dxfId="9806" priority="3498">
      <formula>G345="n/a"</formula>
    </cfRule>
  </conditionalFormatting>
  <conditionalFormatting sqref="G345:BL345 BY345:BZ345 CD345:CE345 CG345 DF345:GF345 CM345:DB345">
    <cfRule type="expression" dxfId="9805" priority="3500">
      <formula>G345=2</formula>
    </cfRule>
    <cfRule type="expression" dxfId="9804" priority="3501">
      <formula>G345=1</formula>
    </cfRule>
  </conditionalFormatting>
  <conditionalFormatting sqref="G359:BL359 BY359:BZ359 CD359:CE359 CG359 CM359:DB359 DF359:GF359">
    <cfRule type="expression" dxfId="9803" priority="1369">
      <formula>G359=3</formula>
    </cfRule>
  </conditionalFormatting>
  <conditionalFormatting sqref="G359:BL359 BY359:BZ359 CD359:CE359 CG359 CM359:DB359">
    <cfRule type="expression" dxfId="9802" priority="1368">
      <formula>G359="n/a"</formula>
    </cfRule>
  </conditionalFormatting>
  <conditionalFormatting sqref="G359:BL359 BY359:BZ359 CD359:CE359 CG359 DF359:GF359 CM359:DB359">
    <cfRule type="expression" dxfId="9801" priority="1370">
      <formula>G359=2</formula>
    </cfRule>
    <cfRule type="expression" dxfId="9800" priority="1371">
      <formula>G359=1</formula>
    </cfRule>
  </conditionalFormatting>
  <conditionalFormatting sqref="G361:BL361 BY361:BZ361 CD361:CE361 CG361 CM361:DB361 DF361:GF361">
    <cfRule type="expression" dxfId="9799" priority="1318">
      <formula>G361=3</formula>
    </cfRule>
  </conditionalFormatting>
  <conditionalFormatting sqref="G361:BL361 BY361:BZ361 CD361:CE361 CG361 CM361:DB361">
    <cfRule type="expression" dxfId="9798" priority="1317">
      <formula>G361="n/a"</formula>
    </cfRule>
  </conditionalFormatting>
  <conditionalFormatting sqref="G361:BL361 BY361:BZ361 CD361:CE361 CG361 DF361:GF361 CM361:DB361">
    <cfRule type="expression" dxfId="9797" priority="1319">
      <formula>G361=2</formula>
    </cfRule>
    <cfRule type="expression" dxfId="9796" priority="1320">
      <formula>G361=1</formula>
    </cfRule>
  </conditionalFormatting>
  <conditionalFormatting sqref="G367:BL367 BY367 CA367 CC367:CD367 CF367:CG367 CM367:DB367 DF367:FM367 FQ367:GF367">
    <cfRule type="expression" dxfId="9795" priority="3451">
      <formula>G367=3</formula>
    </cfRule>
  </conditionalFormatting>
  <conditionalFormatting sqref="G367:BL367 BY367 CA367 CC367:CD367 CF367:CG367 CM367:DB367 DF367:FM367">
    <cfRule type="expression" dxfId="9794" priority="3450">
      <formula>G367="n/a"</formula>
    </cfRule>
  </conditionalFormatting>
  <conditionalFormatting sqref="G367:BL367 BY367 CA367 CC367:CD367 CF367:CG367 DF367:FM367 FQ367:GF367 CM367:DB367">
    <cfRule type="expression" dxfId="9793" priority="3452">
      <formula>G367=2</formula>
    </cfRule>
    <cfRule type="expression" dxfId="9792" priority="3453">
      <formula>G367=1</formula>
    </cfRule>
  </conditionalFormatting>
  <conditionalFormatting sqref="G369:BL369 BY369 CA369 CC369:CD369 CF369:CG369 CM369:DB369 DF369:FM369 FQ369:GF369">
    <cfRule type="expression" dxfId="9791" priority="3399">
      <formula>G369=3</formula>
    </cfRule>
  </conditionalFormatting>
  <conditionalFormatting sqref="G369:BL369 BY369 CA369 CC369:CD369 CF369:CG369 CM369:DB369 DF369:FM369">
    <cfRule type="expression" dxfId="9790" priority="3398">
      <formula>G369="n/a"</formula>
    </cfRule>
  </conditionalFormatting>
  <conditionalFormatting sqref="G369:BL369 BY369 CA369 CC369:CD369 CF369:CG369 DF369:FM369 FQ369:GF369 CM369:DB369">
    <cfRule type="expression" dxfId="9789" priority="3401">
      <formula>G369=1</formula>
    </cfRule>
    <cfRule type="expression" dxfId="9788" priority="3400">
      <formula>G369=2</formula>
    </cfRule>
  </conditionalFormatting>
  <conditionalFormatting sqref="G387:BL387 BY387 CD387:CE387 CG387 CM387:DB387 G389:BL389 BY389 CD389:CE389 CG389 CM389:DB389 G391:BL391 BY391 CD391:CE391 CG391 CM391:DB391 G401:N401 Q401:AZ401 BC401:BL401 BY401 CA401 CC401:CD401 CF401:CG401 CM401:DB401 DF401:FM401 G403:BL403 CB403:CE403 CG403 CM403:DB403 G407:K407 M407:BB407 BE407:BL407 CM407:CV407 CX407:DB407 DG407:FM407 FQ407:GB407 G411:BL411 CB411:CE411 CG411 CM411:DB411 G429:N429 Q429:AZ429 BC429:BL429 BY429 CA429 CC429:CD429 CF429:CG429 CM429:DB429 DF429:FM429 G431:BL431 BY431 CD431:CE431 CG431 CM431:DB431 G433:BL433 BY433 CD433:CE433 CG433 CM433:DB433 G435:K435 M435:BB435 BE435:BL435 CM435:CV435 CX435:DB435 DG435:FM435 FQ435:GB435 G437:K437 M437:BB437 BE437:BL437 CM437:CV437 CX437:DB437 DG437:FM437 FQ437:GB437 G439:BL439 BY439 CD439:CE439 CG439 CM439:DB439 G441:BL441 BY441 CD441:CE441 CG441 CM441:DB441 G443:AZ443 BC443:BL443 BY443 CA443 CC443:CD443 CF443:CG443 CM443:DB443 G451:BL451 BY451 CA451 CC451:CD451 CF451:CG451 CM451:DB451 DF451:DM451 DO451:FE451 G453:BL453 BY453 CD453:CE453 CG453 CM453:DB453 G461:BL461 CB461:CE461 CG461 CM461:DB461 G465:BL465 BY465 CD465:CE465 G467:BL467 BY467 CA467 CC467:CD467 CF467:CG467 CM467:DB467 G469:BL469 BY469 CD469:CE469 CG469 CM469:DB469 G471:BL471 BY471 CD471:CE471 CG471 CM471:DB471 G475:BL475 BY475 CA475 CC475 CG475 CM475:DB475 DF475:FR475 G477:BL477 CB477:CE477 CG477 CM477:DB477 G479:BL479 BY479 CA479 CC479:CD479 CF479:CG479 CM479:DB479 G481:AZ481 BC481:BL481 BY481 CA481 CC481:CD481 CF481:CG481 CM481:DB481 G483:BM483 BY483:BZ483 CD483:CG483 CM483:DB483 G487:AZ487 BC487:BL487 BY487 CA487 CC487:CD487 CF487:CG487 CM487:DB487 DF387:GF387 DF389:GF389 DF391:GF391 DF393:GF393 DF395:GF395 DF399:GF399 FQ401:GF401 DF403:GF403 DF405:GF405 GE407:GF407 DF409:GF409 DF411:GF411 FQ429:GF429 DF431:GF431 DF433:GF433 GE435:GF435 GE437:GF437 DF439:GF439 DF441:GF441 DF443:GF443 DF445:GF445 DF449:GF449 FG451:GF451 DF453:GF453 DF461:GF461 DF463:GF463 DF467:GF467 DF469:GF469 DF471:GF471 DF473:GF473 FU475:GF475 DF477:GF477 DF479:GF479 DF481:GF481 DF483:GF483 DF485:GF485 DF487:GF487 DF489:GF489 CM393:DB393 CM395:DB395 CM399:DB399 CM405:DB405 CM409:DB409 CM445:DB445 CM449:DB449 CM463:DB463 CM473:DB473 CM485:DB485 CM489:DB489">
    <cfRule type="expression" dxfId="9787" priority="14802">
      <formula>G387=3</formula>
    </cfRule>
  </conditionalFormatting>
  <conditionalFormatting sqref="G387:BL387 BY387 CD387:CE387 CG387 CM387:DB387 G389:BL389 BY389 CD389:CE389 CG389 CM389:DB389 G391:BL391 BY391 CD391:CE391 CG391 CM391:DB391 G401:N401 Q401:AZ401 BC401:BL401 BY401 CA401 CC401:CD401 CF401:CG401 CM401:DB401 DF401:FM401 G403:BL403 CB403:CE403 CG403 CM403:DB403 G407:K407 M407:BB407 BE407:BL407 CM407:CV407 CX407:DB407 DG407:FM407 FQ407:GB407 G411:BL411 CB411:CE411 CG411 CM411:DB411 G429:N429 Q429:AZ429 BC429:BL429 BY429 CA429 CC429:CD429 CF429:CG429 CM429:DB429 DF429:FM429 G431:BL431 BY431 CD431:CE431 CG431 CM431:DB431 G433:BL433 BY433 CD433:CE433 CG433 CM433:DB433 G435:K435 M435:BB435 BE435:BL435 CM435:CV435 CX435:DB435 DG435:FM435 FQ435:GB435 G437:K437 M437:BB437 BE437:BL437 CM437:CV437 CX437:DB437 DG437:FM437 FQ437:GB437 G439:BL439 BY439 CD439:CE439 CG439 CM439:DB439 G441:BL441 BY441 CD441:CE441 CG441 CM441:DB441 G443:AZ443 BC443:BL443 BY443 CA443 CC443:CD443 CF443:CG443 CM443:DB443 G451:BL451 BY451 CA451 CC451:CD451 CF451:CG451 CM451:DB451 DF451:DM451 DO451:FE451 G453:BL453 BY453 CD453:CE453 CG453 CM453:DB453 G461:BL461 CB461:CE461 CG461 CM461:DB461 G465:BL465 BY465 CD465:CE465 G467:BL467 BY467 CA467 CC467:CD467 CF467:CG467 CM467:DB467 G469:BL469 BY469 CD469:CE469 CG469 CM469:DB469 G471:BL471 BY471 CD471:CE471 CG471 CM471:DB471 G475:BL475 BY475 CA475 CC475 CG475 CM475:DB475 DF475:FR475 G477:BL477 CB477:CE477 CG477 CM477:DB477 G479:BL479 BY479 CA479 CC479:CD479 CF479:CG479 CM479:DB479 G481:AZ481 BC481:BL481 BY481 CA481 CC481:CD481 CF481:CG481 CM481:DB481 G483:BM483 BY483:BZ483 CD483:CG483 CM483:DB483 G487:AZ487 BC487:BL487 BY487 CA487 CC487:CD487 CF487:CG487 CM487:DB487">
    <cfRule type="expression" dxfId="9786" priority="14801">
      <formula>G387="n/a"</formula>
    </cfRule>
  </conditionalFormatting>
  <conditionalFormatting sqref="G387:BL387 BY387 CD387:CE387 CG387 DF387:GF387 G389:BL389 BY389 CD389:CE389 CG389 DF389:GF389 G391:BL391 BY391 CD391:CE391 CG391 DF391:GF391 G393:BL393 BY393 CC393:CD393 CF393:CG393 DF393:GF393 G395:BL395 BY395 CC395:CD395 CF395:CG395 DF395:GF395 G397:BL397 BY397 CC397:CD397 G399:BL399 BY399 CC399:CD399 CF399:CG399 DF399:GF399 G401:N401 BC401:BL401 BY401 CA401 CC401:CD401 CF401:CG401 DF401:FM401 FQ401:GF401 G403:BL403 CB403:CE403 CG403 DF403:GF403 G405:BL405 CB405:CD405 CF405:CG405 DF405:GF405 G407:K407 M407:BB407 BE407:BL407 CM407:CV407 CX407:DB407 DG407:FM407 FQ407:GB407 GE407:GF407 G409:BL409 BY409 CC409:CD409 CF409:CG409 DF409:GF409 G411:BL411 CB411:CE411 CG411 DF411:GF411 G429:N429 BC429:BL429 BY429 CA429 CC429:CD429 CF429:CG429 DF429:FM429 FQ429:GF429 G431:BL431 BY431 CD431:CE431 CG431 DF431:GF431 G433:BL433 BY433 CD433:CE433 CG433 DF433:GF433 G435:K435 M435:BB435 BE435:BL435 CM435:CV435 CX435:DB435 DG435:FM435 FQ435:GB435 GE435:GF435 G437:K437 M437:BB437 BE437:BL437 CM437:CV437 CX437:DB437 DG437:FM437 FQ437:GB437 GE437:GF437 G439:BL439 BY439 CD439:CE439 CG439 DF439:GF439 G441:BL441 BY441 CD441:CE441 CG441 DF441:GF441 G443:AZ443 BC443:BL443 BY443 CA443 CC443:CD443 CF443:CG443 DF443:GF443 G445:BL445 BY445 CC445:CD445 CF445:CG445 DF445:GF445 G449:BL449 BY449 CC449:CD449 CF449:CG449 DF449:GF449 G451:BL451 BY451 CA451 CC451:CD451 CF451:CG451 DF451:DM451 DO451:FE451 FG451:GF451 G453:BL453 BY453 CD453:CE453 CG453 DF453:GF453 G461:BL461 CB461:CE461 CG461 DF461:GF461 G463:BL463 BY463 CC463:CD463 CG463 DF463:GF463 G465:BL465 BY465 CD465:CE465 G467:BL467 BY467 CA467 CC467:CD467 CF467:CG467 DF467:GF467 G469:BL469 BY469 CD469:CE469 CG469 DF469:GF469 G471:BL471 BY471 CD471:CE471 CG471 DF471:GF471 G473:BL473 BY473 CC473:CD473 CF473:CG473 DF473:GF473 G475:BL475 BY475 CA475 CC475 CG475 DF475:FR475 FU475:GF475 G477:BL477 CB477:CE477 CG477 DF477:GF477 G479:BL479 BY479 CA479 CC479:CD479 CF479:CG479 DF479:GF479 G481:AZ481 BC481:BL481 BY481 CA481 CC481:CD481 CF481:CG481 DF481:GF481 G483:BM483 BY483:BZ483 CD483:CG483 DF483:GF483 G485:BL485 BY485 CC485:CD485 CF485:CG485 DF485:GF485 G487:AZ487 BC487:BL487 BY487 CA487 CC487:CD487 CF487:CG487 DF487:GF487 G489:BL489 BY489 CC489:CD489 CF489:CG489 DF489:GF489 CM453:DB453 CM451:DB451 CM449:DB449 CM445:DB445 CM443:DB443 CM441:DB441 CM439:DB439 CM433:DB433 CM431:DB431 CM429:DB429 CM411:DB411 CM409:DB409 CM405:DB405 CM403:DB403 CM401:DB401 CM399:DB399 CM395:DB395 CM393:DB393 CM391:DB391 CM389:DB389 CM387:DB387 CM489:DB489 CM487:DB487 CM485:DB485 CM483:DB483 CM481:DB481 CM479:DB479 CM477:DB477 CM475:DB475 CM473:DB473 CM471:DB471 CM469:DB469 CM467:DB467 CM463:DB463 CM461:DB461 Q401:AZ401 Q429:AZ429">
    <cfRule type="expression" dxfId="9785" priority="14804">
      <formula>G387=1</formula>
    </cfRule>
    <cfRule type="expression" dxfId="9784" priority="14803">
      <formula>G387=2</formula>
    </cfRule>
  </conditionalFormatting>
  <conditionalFormatting sqref="G413:BL413 BY413 CA413 CC413:CD413 CF413 CM413:DB413 DF413:FE413 FG413:GF413">
    <cfRule type="expression" dxfId="9783" priority="2931">
      <formula>G413=2</formula>
    </cfRule>
    <cfRule type="expression" dxfId="9782" priority="2930">
      <formula>G413=3</formula>
    </cfRule>
    <cfRule type="expression" dxfId="9781" priority="2932">
      <formula>G413=1</formula>
    </cfRule>
  </conditionalFormatting>
  <conditionalFormatting sqref="G413:BL413 BY413 CA413 CC413:CD413 CF413 CM413:DB413 DF413:FE413">
    <cfRule type="expression" dxfId="9780" priority="2929">
      <formula>G413="n/a"</formula>
    </cfRule>
  </conditionalFormatting>
  <conditionalFormatting sqref="G415:BL415 BY415 CA415 CC415:CD415 CF415 CM415:DB415 DF415:FE415 FG415:GF415">
    <cfRule type="expression" dxfId="9779" priority="2875">
      <formula>G415=2</formula>
    </cfRule>
    <cfRule type="expression" dxfId="9778" priority="2876">
      <formula>G415=1</formula>
    </cfRule>
    <cfRule type="expression" dxfId="9777" priority="2874">
      <formula>G415=3</formula>
    </cfRule>
  </conditionalFormatting>
  <conditionalFormatting sqref="G415:BL415 BY415 CA415 CC415:CD415 CF415 CM415:DB415 DF415:FE415">
    <cfRule type="expression" dxfId="9776" priority="2873">
      <formula>G415="n/a"</formula>
    </cfRule>
  </conditionalFormatting>
  <conditionalFormatting sqref="G417:BL417 BY417 CA417 CC417:CD417 CF417 CM417:DB417 DF417:FE417 FG417:GF417">
    <cfRule type="expression" dxfId="9775" priority="2820">
      <formula>G417=1</formula>
    </cfRule>
    <cfRule type="expression" dxfId="9774" priority="2819">
      <formula>G417=2</formula>
    </cfRule>
    <cfRule type="expression" dxfId="9773" priority="2818">
      <formula>G417=3</formula>
    </cfRule>
  </conditionalFormatting>
  <conditionalFormatting sqref="G417:BL417 BY417 CA417 CC417:CD417 CF417 CM417:DB417 DF417:FE417">
    <cfRule type="expression" dxfId="9772" priority="2817">
      <formula>G417="n/a"</formula>
    </cfRule>
  </conditionalFormatting>
  <conditionalFormatting sqref="G419:BL419 BY419 CA419 CC419:CD419 CF419 CM419:DB419 DF419:FE419 FG419:GF419">
    <cfRule type="expression" dxfId="9771" priority="2764">
      <formula>G419=1</formula>
    </cfRule>
    <cfRule type="expression" dxfId="9770" priority="2762">
      <formula>G419=3</formula>
    </cfRule>
    <cfRule type="expression" dxfId="9769" priority="2763">
      <formula>G419=2</formula>
    </cfRule>
  </conditionalFormatting>
  <conditionalFormatting sqref="G419:BL419 BY419 CA419 CC419:CD419 CF419 CM419:DB419 DF419:FE419">
    <cfRule type="expression" dxfId="9768" priority="2761">
      <formula>G419="n/a"</formula>
    </cfRule>
  </conditionalFormatting>
  <conditionalFormatting sqref="G421:BL421 BY421 CA421 CC421:CD421 CF421 CM421:DB421 DF421:FE421 FG421:GF421">
    <cfRule type="expression" dxfId="9767" priority="2708">
      <formula>G421=1</formula>
    </cfRule>
    <cfRule type="expression" dxfId="9766" priority="2707">
      <formula>G421=2</formula>
    </cfRule>
    <cfRule type="expression" dxfId="9765" priority="2706">
      <formula>G421=3</formula>
    </cfRule>
  </conditionalFormatting>
  <conditionalFormatting sqref="G421:BL421 BY421 CA421 CC421:CD421 CF421 CM421:DB421 DF421:FE421">
    <cfRule type="expression" dxfId="9764" priority="2705">
      <formula>G421="n/a"</formula>
    </cfRule>
  </conditionalFormatting>
  <conditionalFormatting sqref="G423:BL423 BY423 CA423 CC423:CD423 CF423 CM423:DB423 DF423:FE423 FG423:GF423">
    <cfRule type="expression" dxfId="9763" priority="2650">
      <formula>G423=3</formula>
    </cfRule>
    <cfRule type="expression" dxfId="9762" priority="2651">
      <formula>G423=2</formula>
    </cfRule>
    <cfRule type="expression" dxfId="9761" priority="2652">
      <formula>G423=1</formula>
    </cfRule>
  </conditionalFormatting>
  <conditionalFormatting sqref="G423:BL423 BY423 CA423 CC423:CD423 CF423 CM423:DB423 DF423:FE423">
    <cfRule type="expression" dxfId="9760" priority="2649">
      <formula>G423="n/a"</formula>
    </cfRule>
  </conditionalFormatting>
  <conditionalFormatting sqref="G425:BL425 BY425 CA425 CC425:CD425 CF425 CM425:DB425 DF425:FE425 FG425:GF425">
    <cfRule type="expression" dxfId="9759" priority="2596">
      <formula>G425=1</formula>
    </cfRule>
    <cfRule type="expression" dxfId="9758" priority="2594">
      <formula>G425=3</formula>
    </cfRule>
    <cfRule type="expression" dxfId="9757" priority="2595">
      <formula>G425=2</formula>
    </cfRule>
  </conditionalFormatting>
  <conditionalFormatting sqref="G425:BL425 BY425 CA425 CC425:CD425 CF425 CM425:DB425 DF425:FE425">
    <cfRule type="expression" dxfId="9756" priority="2593">
      <formula>G425="n/a"</formula>
    </cfRule>
  </conditionalFormatting>
  <conditionalFormatting sqref="G427:BL427 BY427 CA427 CC427:CD427 CF427 CM427:DB427 DF427:FE427 FG427:GF427">
    <cfRule type="expression" dxfId="9755" priority="2539">
      <formula>G427=2</formula>
    </cfRule>
    <cfRule type="expression" dxfId="9754" priority="2540">
      <formula>G427=1</formula>
    </cfRule>
    <cfRule type="expression" dxfId="9753" priority="2538">
      <formula>G427=3</formula>
    </cfRule>
  </conditionalFormatting>
  <conditionalFormatting sqref="G427:BL427 BY427 CA427 CC427:CD427 CF427 CM427:DB427 DF427:FE427">
    <cfRule type="expression" dxfId="9752" priority="2537">
      <formula>G427="n/a"</formula>
    </cfRule>
  </conditionalFormatting>
  <conditionalFormatting sqref="G447:BL447 BY447 CC447:CD447 CF447:CG447 CM447:DB447">
    <cfRule type="expression" dxfId="9751" priority="4865">
      <formula>G447="n/a"</formula>
    </cfRule>
  </conditionalFormatting>
  <conditionalFormatting sqref="G447:BL447 BY447 CC447:CD447 CF447:CG447 DF447:GF447 CM447:DB447">
    <cfRule type="expression" dxfId="9750" priority="4867">
      <formula>G447=2</formula>
    </cfRule>
    <cfRule type="expression" dxfId="9749" priority="4868">
      <formula>G447=1</formula>
    </cfRule>
    <cfRule type="expression" dxfId="9748" priority="4866">
      <formula>G447=3</formula>
    </cfRule>
  </conditionalFormatting>
  <conditionalFormatting sqref="G455:BL455 CB455:CE455 CG455 CM455:DB455 DF455:GF455">
    <cfRule type="expression" dxfId="9747" priority="1890">
      <formula>G455=3</formula>
    </cfRule>
  </conditionalFormatting>
  <conditionalFormatting sqref="G455:BL455 CB455:CE455 CG455 CM455:DB455">
    <cfRule type="expression" dxfId="9746" priority="1889">
      <formula>G455="n/a"</formula>
    </cfRule>
  </conditionalFormatting>
  <conditionalFormatting sqref="G455:BL455 CB455:CE455 CG455 DF455:GF455 CM455:DB455">
    <cfRule type="expression" dxfId="9745" priority="1891">
      <formula>G455=2</formula>
    </cfRule>
    <cfRule type="expression" dxfId="9744" priority="1892">
      <formula>G455=1</formula>
    </cfRule>
  </conditionalFormatting>
  <conditionalFormatting sqref="G457:BL457 CB457:CE457 CG457 CM457:DB457 DF457:GF457">
    <cfRule type="expression" dxfId="9743" priority="1853">
      <formula>G457=3</formula>
    </cfRule>
  </conditionalFormatting>
  <conditionalFormatting sqref="G457:BL457 CB457:CE457 CG457 CM457:DB457">
    <cfRule type="expression" dxfId="9742" priority="1852">
      <formula>G457="n/a"</formula>
    </cfRule>
  </conditionalFormatting>
  <conditionalFormatting sqref="G457:BL457 CB457:CE457 CG457 DF457:GF457 CM457:DB457">
    <cfRule type="expression" dxfId="9741" priority="1855">
      <formula>G457=1</formula>
    </cfRule>
    <cfRule type="expression" dxfId="9740" priority="1854">
      <formula>G457=2</formula>
    </cfRule>
  </conditionalFormatting>
  <conditionalFormatting sqref="G459:BL459 CB459:CE459 CG459 CM459:DB459 DF459:GF459">
    <cfRule type="expression" dxfId="9739" priority="1816">
      <formula>G459=3</formula>
    </cfRule>
  </conditionalFormatting>
  <conditionalFormatting sqref="G459:BL459 CB459:CE459 CG459 CM459:DB459">
    <cfRule type="expression" dxfId="9738" priority="1815">
      <formula>G459="n/a"</formula>
    </cfRule>
  </conditionalFormatting>
  <conditionalFormatting sqref="G459:BL459 CB459:CE459 CG459 DF459:GF459 CM459:DB459">
    <cfRule type="expression" dxfId="9737" priority="1817">
      <formula>G459=2</formula>
    </cfRule>
    <cfRule type="expression" dxfId="9736" priority="1818">
      <formula>G459=1</formula>
    </cfRule>
  </conditionalFormatting>
  <conditionalFormatting sqref="G507:BL507 CB507:CE507 CG507 CM507:DB507 DF507:FM507 FQ507:GF507">
    <cfRule type="expression" dxfId="9735" priority="1733">
      <formula>G507=3</formula>
    </cfRule>
  </conditionalFormatting>
  <conditionalFormatting sqref="G507:BL507 CB507:CE507 CG507 CM507:DB507 DF507:FM507">
    <cfRule type="expression" dxfId="9734" priority="1732">
      <formula>G507="n/a"</formula>
    </cfRule>
  </conditionalFormatting>
  <conditionalFormatting sqref="G507:BL507 CB507:CE507 CG507 DF507:FM507 FQ507:GF507 CM507:DB507">
    <cfRule type="expression" dxfId="9733" priority="1735">
      <formula>G507=1</formula>
    </cfRule>
    <cfRule type="expression" dxfId="9732" priority="1734">
      <formula>G507=2</formula>
    </cfRule>
  </conditionalFormatting>
  <conditionalFormatting sqref="G508:BL508 GC508:GE508 CB508:CE508 CG508 FQ508:FZ508 DF508:FM508 CM508:DB508">
    <cfRule type="expression" dxfId="9731" priority="1736">
      <formula>G508&lt;0</formula>
    </cfRule>
  </conditionalFormatting>
  <conditionalFormatting sqref="G509:BL509 CB509:CE509 CG509 CM509:DB509 DF509:FM509 FQ509:GF509">
    <cfRule type="expression" dxfId="9730" priority="1690">
      <formula>G509=3</formula>
    </cfRule>
  </conditionalFormatting>
  <conditionalFormatting sqref="G509:BL509 CB509:CE509 CG509 CM509:DB509 DF509:FM509">
    <cfRule type="expression" dxfId="9729" priority="1689">
      <formula>G509="n/a"</formula>
    </cfRule>
  </conditionalFormatting>
  <conditionalFormatting sqref="G509:BL509 CB509:CE509 CG509 DF509:FM509 FQ509:GF509 CM509:DB509">
    <cfRule type="expression" dxfId="9728" priority="1691">
      <formula>G509=2</formula>
    </cfRule>
    <cfRule type="expression" dxfId="9727" priority="1692">
      <formula>G509=1</formula>
    </cfRule>
  </conditionalFormatting>
  <conditionalFormatting sqref="G510:BL510 GC510:GE510 CB510:CE510 CG510 FQ510:FZ510 DF510:FM510 CM510:DB510">
    <cfRule type="expression" dxfId="9726" priority="1693">
      <formula>G510&lt;0</formula>
    </cfRule>
  </conditionalFormatting>
  <conditionalFormatting sqref="G511:BL511 CB511:CE511 CG511 CM511:DB511 DF511:FM511 FQ511:GF511">
    <cfRule type="expression" dxfId="9725" priority="14848">
      <formula>G511=3</formula>
    </cfRule>
  </conditionalFormatting>
  <conditionalFormatting sqref="G511:BL511 CB511:CE511 CG511 CM511:DB511 DF511:FM511">
    <cfRule type="expression" dxfId="9724" priority="14847">
      <formula>G511="n/a"</formula>
    </cfRule>
  </conditionalFormatting>
  <conditionalFormatting sqref="G511:BL511 CB511:CE511 CG511 DF511:FM511 FQ511:GF511 CM511:DB511">
    <cfRule type="expression" dxfId="9723" priority="14849">
      <formula>G511=2</formula>
    </cfRule>
    <cfRule type="expression" dxfId="9722" priority="14850">
      <formula>G511=1</formula>
    </cfRule>
  </conditionalFormatting>
  <conditionalFormatting sqref="G512:BL512 GC512:GE512 CB512:CE512 CG512 FQ512:FZ512 DF512:FM512 CM512:DB512">
    <cfRule type="expression" dxfId="9721" priority="14851">
      <formula>G512&lt;0</formula>
    </cfRule>
  </conditionalFormatting>
  <conditionalFormatting sqref="G513:BL513 BY513 CA513 CC513:CD513 CF513:CG513 CM513:DB513 DF513:FM513 G515:BL515 BY515 CD515:CE515 CG515 CM515:DB515 DF515:FM515 G517:AZ517 BC517:BL517 BY517 CA517 CC517:CG517 CM517:DB517 DF517:FM517 G519:BM519 BY519 CE519 CG519 CM519:DB519 FQ513:GF513 FQ515:GF515 FQ517:GF517 DG519:GF519">
    <cfRule type="expression" dxfId="9720" priority="14863">
      <formula>G513=3</formula>
    </cfRule>
  </conditionalFormatting>
  <conditionalFormatting sqref="G513:BL513 BY513 CA513 CC513:CD513 CF513:CG513 CM513:DB513 DF513:FM513 G515:BL515 BY515 CD515:CE515 CG515 CM515:DB515 DF515:FM515 G517:AZ517 BC517:BL517 BY517 CA517 CC517:CG517 CM517:DB517 DF517:FM517 G519:BM519 BY519 CE519 CG519 CM519:DB519">
    <cfRule type="expression" dxfId="9719" priority="14862">
      <formula>G513="n/a"</formula>
    </cfRule>
  </conditionalFormatting>
  <conditionalFormatting sqref="G513:BL513 BY513 CA513 CC513:CD513 CF513:CG513 DF513:FM513 FQ513:GF513 G515:BL515 BY515 CD515:CE515 CG515 DF515:FM515 FQ515:GF515 G517:AZ517 BC517:BL517 BY517 CA517 CC517:CG517 DF517:FM517 FQ517:GF517 G519:BM519 BY519 CE519 CG519 DG519:GF519 CM519:DB519 CM517:DB517 CM515:DB515 CM513:DB513">
    <cfRule type="expression" dxfId="9718" priority="14865">
      <formula>G513=1</formula>
    </cfRule>
    <cfRule type="expression" dxfId="9717" priority="14864">
      <formula>G513=2</formula>
    </cfRule>
  </conditionalFormatting>
  <conditionalFormatting sqref="G514:BL514 G516:BL516 G518:AZ518 G520:BM520 GC520:GE520 GC518:GE518 GC516:GE516 GC514:GE514 BY516 CD516:CE516 CG516 BY518 BY514 CA514 CA518 CC514:CD514 CC518:CD518 CF514:CG514 CF518:CG518 CE520 BY520 CG520 FQ514:FZ514 FQ516:FZ516 FQ518:FZ518 BC518:BL518 DF514:FM514 DG520:FZ520 DF518:FM518 DF516:FM516 CM520:DB520 CM518:DB518 CM514:DB514 CM516:DB516">
    <cfRule type="expression" dxfId="9716" priority="14866">
      <formula>G514&lt;0</formula>
    </cfRule>
  </conditionalFormatting>
  <conditionalFormatting sqref="G521:BL521 BY521 CA521 CC521:CD521 CG521 CM521:DB521 DF521:FM521 FQ521:FR521 FU521:GF521">
    <cfRule type="expression" dxfId="9715" priority="14787">
      <formula>G521=3</formula>
    </cfRule>
  </conditionalFormatting>
  <conditionalFormatting sqref="G521:BL521 BY521 CA521 CC521:CD521 CG521 CM521:DB521 DF521:FM521 FQ521:FR521">
    <cfRule type="expression" dxfId="9714" priority="14786">
      <formula>G521="n/a"</formula>
    </cfRule>
  </conditionalFormatting>
  <conditionalFormatting sqref="G521:BL521 BY521 CA521 CC521:CD521 CG521 DF521:FM521 FQ521:FR521 FU521:GF521 CM521:DB521">
    <cfRule type="expression" dxfId="9713" priority="14789">
      <formula>G521=1</formula>
    </cfRule>
    <cfRule type="expression" dxfId="9712" priority="14788">
      <formula>G521=2</formula>
    </cfRule>
  </conditionalFormatting>
  <conditionalFormatting sqref="G522:BL522 GC522:GE522 BY522 CA522 CC522:CD522 CG522 FQ522:FR522 DF522:FM522 FU522:FZ522 CM522:DB522">
    <cfRule type="expression" dxfId="9711" priority="14790">
      <formula>G522&lt;0</formula>
    </cfRule>
  </conditionalFormatting>
  <conditionalFormatting sqref="G523:BL523 BY523 CC523:CD523 CF523:CG523 DF523:FM523 FQ523:GF523 CM523:DB523">
    <cfRule type="expression" dxfId="9710" priority="14794">
      <formula>G523=1</formula>
    </cfRule>
    <cfRule type="expression" dxfId="9709" priority="14793">
      <formula>G523=2</formula>
    </cfRule>
  </conditionalFormatting>
  <conditionalFormatting sqref="G524:BL524 GC524:GE524 CF524:CG524 BY524 CC524:CD524 FQ524:FZ524 DF524:FM524 CM524:DB524">
    <cfRule type="expression" dxfId="9708" priority="14795">
      <formula>G524&lt;0</formula>
    </cfRule>
  </conditionalFormatting>
  <conditionalFormatting sqref="G525:BL525 BY525 CA525 CC525:CD525 CF525:CG525 CM525:DB525 DF525:FM525 FQ525:GF525">
    <cfRule type="expression" dxfId="9707" priority="14769">
      <formula>G525=3</formula>
    </cfRule>
  </conditionalFormatting>
  <conditionalFormatting sqref="G525:BL525 BY525 CA525 CC525:CD525 CF525:CG525 CM525:DB525 DF525:FM525">
    <cfRule type="expression" dxfId="9706" priority="14768">
      <formula>G525="n/a"</formula>
    </cfRule>
  </conditionalFormatting>
  <conditionalFormatting sqref="G525:BL525 BY525 CA525 CC525:CD525 CF525:CG525 DF525:FM525 FQ525:GF525 CM525:DB525">
    <cfRule type="expression" dxfId="9705" priority="14771">
      <formula>G525=1</formula>
    </cfRule>
    <cfRule type="expression" dxfId="9704" priority="14770">
      <formula>G525=2</formula>
    </cfRule>
  </conditionalFormatting>
  <conditionalFormatting sqref="G526:BL526 GC526:GE526 BY526 CA526 CC526:CD526 CF526:CG526 FQ526:FZ526 DF526:FM526 CM526:DB526">
    <cfRule type="expression" dxfId="9703" priority="14772">
      <formula>G526&lt;0</formula>
    </cfRule>
  </conditionalFormatting>
  <conditionalFormatting sqref="G528:BL528 GC528:GE528 BY528 CA528 CC528:CD528 CF528:CG528 FQ528:FZ528 DF528:FM528 CM528:DB528">
    <cfRule type="expression" dxfId="9702" priority="14754">
      <formula>G528&lt;0</formula>
    </cfRule>
  </conditionalFormatting>
  <conditionalFormatting sqref="G529:BL529 BY529 CA529 CC529:CD529 CF529:CG529 CM529:DB529 DF529:FM529 FQ529:GF529">
    <cfRule type="expression" dxfId="9701" priority="14742">
      <formula>G529=3</formula>
    </cfRule>
  </conditionalFormatting>
  <conditionalFormatting sqref="G529:BL529 BY529 CA529 CC529:CD529 CF529:CG529 CM529:DB529 DF529:FM529">
    <cfRule type="expression" dxfId="9700" priority="14741">
      <formula>G529="n/a"</formula>
    </cfRule>
  </conditionalFormatting>
  <conditionalFormatting sqref="G529:BL529 BY529 CA529 CC529:CD529 CF529:CG529 DF529:FM529 FQ529:GF529 CM529:DB529">
    <cfRule type="expression" dxfId="9699" priority="14744">
      <formula>G529=1</formula>
    </cfRule>
    <cfRule type="expression" dxfId="9698" priority="14743">
      <formula>G529=2</formula>
    </cfRule>
  </conditionalFormatting>
  <conditionalFormatting sqref="G530:BL530 GC530:GE530 BY530 CA530 CC530:CD530 CF530:CG530 FQ530:FZ530 DF530:FM530 CM530:DB530">
    <cfRule type="expression" dxfId="9697" priority="14745">
      <formula>G530&lt;0</formula>
    </cfRule>
  </conditionalFormatting>
  <conditionalFormatting sqref="G531:BL531 BY531 CA531 CC531:CD531 CF531:CG531 CM531:DB531 DF531:FM531 FQ531:GF531">
    <cfRule type="expression" dxfId="9696" priority="14733">
      <formula>G531=3</formula>
    </cfRule>
  </conditionalFormatting>
  <conditionalFormatting sqref="G531:BL531 BY531 CA531 CC531:CD531 CF531:CG531 CM531:DB531 DF531:FM531">
    <cfRule type="expression" dxfId="9695" priority="14732">
      <formula>G531="n/a"</formula>
    </cfRule>
  </conditionalFormatting>
  <conditionalFormatting sqref="G531:BL531 BY531 CA531 CC531:CD531 CF531:CG531 DF531:FM531 FQ531:GF531 CM531:DB531">
    <cfRule type="expression" dxfId="9694" priority="14735">
      <formula>G531=1</formula>
    </cfRule>
    <cfRule type="expression" dxfId="9693" priority="14734">
      <formula>G531=2</formula>
    </cfRule>
  </conditionalFormatting>
  <conditionalFormatting sqref="G539:BL539 CB539:CE539 CG539 CM539:DB539 DF539:FM539 FQ539:FR539 GF539">
    <cfRule type="expression" dxfId="9692" priority="14688">
      <formula>G539=3</formula>
    </cfRule>
  </conditionalFormatting>
  <conditionalFormatting sqref="G539:BL539 CB539:CE539 CG539 CM539:DB539 DF539:FM539">
    <cfRule type="expression" dxfId="9691" priority="14687">
      <formula>G539="n/a"</formula>
    </cfRule>
  </conditionalFormatting>
  <conditionalFormatting sqref="G539:BL539 CB539:CE539 CG539 DF539:FM539 FQ539:FR539 GF539 CM539:DB539">
    <cfRule type="expression" dxfId="9690" priority="14689">
      <formula>G539=2</formula>
    </cfRule>
    <cfRule type="expression" dxfId="9689" priority="14690">
      <formula>G539=1</formula>
    </cfRule>
  </conditionalFormatting>
  <conditionalFormatting sqref="G543:BL543 CB543:CE543 CG543 CM543:DB543 DF543:GF543">
    <cfRule type="expression" dxfId="9688" priority="14670">
      <formula>G543=3</formula>
    </cfRule>
  </conditionalFormatting>
  <conditionalFormatting sqref="G543:BL543 CB543:CE543 CG543 CM543:DB543">
    <cfRule type="expression" dxfId="9687" priority="14669">
      <formula>G543="n/a"</formula>
    </cfRule>
  </conditionalFormatting>
  <conditionalFormatting sqref="G543:BL543 CB543:CE543 CG543 DF543:GF543 CM543:DB543">
    <cfRule type="expression" dxfId="9686" priority="14671">
      <formula>G543=2</formula>
    </cfRule>
    <cfRule type="expression" dxfId="9685" priority="14672">
      <formula>G543=1</formula>
    </cfRule>
  </conditionalFormatting>
  <conditionalFormatting sqref="G544:BL544 GC544:GE544 CB544:CE544 CG544 DF544:FZ544 CM544:DB544">
    <cfRule type="expression" dxfId="9684" priority="14673">
      <formula>G544&lt;0</formula>
    </cfRule>
  </conditionalFormatting>
  <conditionalFormatting sqref="G545:BL545 CB545:CE545 CG545 CM545:DB545 DF545:FT545 FV545:GF545">
    <cfRule type="expression" dxfId="9683" priority="14661">
      <formula>G545=3</formula>
    </cfRule>
  </conditionalFormatting>
  <conditionalFormatting sqref="G545:BL545 CB545:CE545 CG545 CM545:DB545 DF545:FT545">
    <cfRule type="expression" dxfId="9682" priority="14660">
      <formula>G545="n/a"</formula>
    </cfRule>
  </conditionalFormatting>
  <conditionalFormatting sqref="G545:BL545 CB545:CE545 CG545 DF545:FT545 FV545:GF545 CM545:DB545">
    <cfRule type="expression" dxfId="9681" priority="14663">
      <formula>G545=1</formula>
    </cfRule>
    <cfRule type="expression" dxfId="9680" priority="14662">
      <formula>G545=2</formula>
    </cfRule>
  </conditionalFormatting>
  <conditionalFormatting sqref="G546:BL546 GC546:GE546 CB546:CE546 CG546 FV546:FZ546 DF546:FT546 CM546:DB546">
    <cfRule type="expression" dxfId="9679" priority="14664">
      <formula>G546&lt;0</formula>
    </cfRule>
  </conditionalFormatting>
  <conditionalFormatting sqref="G585:BL585 BY585:BZ585 CM585:DB585 DF585:FM585 FQ585:GF585">
    <cfRule type="expression" dxfId="9678" priority="14311">
      <formula>G585=2</formula>
    </cfRule>
    <cfRule type="expression" dxfId="9677" priority="14310">
      <formula>G585=3</formula>
    </cfRule>
    <cfRule type="expression" dxfId="9676" priority="14312">
      <formula>G585=1</formula>
    </cfRule>
  </conditionalFormatting>
  <conditionalFormatting sqref="G585:BL585 BY585:BZ585 CM585:DB585">
    <cfRule type="expression" dxfId="9675" priority="14309">
      <formula>G585="n/a"</formula>
    </cfRule>
  </conditionalFormatting>
  <conditionalFormatting sqref="G591:BL591 BY591 CM591:DB591 DF591:FM591 FQ591:GF591">
    <cfRule type="expression" dxfId="9674" priority="14284">
      <formula>G591=2</formula>
    </cfRule>
    <cfRule type="expression" dxfId="9673" priority="14285">
      <formula>G591=1</formula>
    </cfRule>
    <cfRule type="expression" dxfId="9672" priority="14283">
      <formula>G591=3</formula>
    </cfRule>
  </conditionalFormatting>
  <conditionalFormatting sqref="G591:BL591 BY591 CM591:DB591">
    <cfRule type="expression" dxfId="9671" priority="14282">
      <formula>G591="n/a"</formula>
    </cfRule>
  </conditionalFormatting>
  <conditionalFormatting sqref="G592:BL592 GC592:GE592 CM592:DB592 BY592 DF592:FM592 FQ592:FZ592">
    <cfRule type="expression" dxfId="9670" priority="14286">
      <formula>G592&lt;0</formula>
    </cfRule>
  </conditionalFormatting>
  <conditionalFormatting sqref="G593:BL593 BY593 CM593:DB593 DF593:FM593 FQ593:GF593">
    <cfRule type="expression" dxfId="9669" priority="14247">
      <formula>G593=1</formula>
    </cfRule>
    <cfRule type="expression" dxfId="9668" priority="14246">
      <formula>G593=2</formula>
    </cfRule>
    <cfRule type="expression" dxfId="9667" priority="14245">
      <formula>G593=3</formula>
    </cfRule>
  </conditionalFormatting>
  <conditionalFormatting sqref="G593:BL593 BY593 CM593:DB593">
    <cfRule type="expression" dxfId="9666" priority="14244">
      <formula>G593="n/a"</formula>
    </cfRule>
  </conditionalFormatting>
  <conditionalFormatting sqref="G594:BL594 GC594:GE594 CM594:DB594 BY594 DF594:FM594 FQ594:FZ594">
    <cfRule type="expression" dxfId="9665" priority="14248">
      <formula>G594&lt;0</formula>
    </cfRule>
  </conditionalFormatting>
  <conditionalFormatting sqref="G595:BL595 BY595 CM595:DB595 DF595:FM595 FQ595:GF595">
    <cfRule type="expression" dxfId="9664" priority="14237">
      <formula>G595=2</formula>
    </cfRule>
    <cfRule type="expression" dxfId="9663" priority="14236">
      <formula>G595=3</formula>
    </cfRule>
    <cfRule type="expression" dxfId="9662" priority="14238">
      <formula>G595=1</formula>
    </cfRule>
  </conditionalFormatting>
  <conditionalFormatting sqref="G595:BL595 BY595 CM595:DB595">
    <cfRule type="expression" dxfId="9661" priority="14235">
      <formula>G595="n/a"</formula>
    </cfRule>
  </conditionalFormatting>
  <conditionalFormatting sqref="G596:BL596 GC596:GE596 CM596:DB596 BY596 DF596:FM596 FQ596:FZ596">
    <cfRule type="expression" dxfId="9660" priority="14239">
      <formula>G596&lt;0</formula>
    </cfRule>
  </conditionalFormatting>
  <conditionalFormatting sqref="G173:BM173 BZ173 CM173:DB173 DF173:FM173 FQ173:GF173">
    <cfRule type="expression" dxfId="9659" priority="14986">
      <formula>G173=2</formula>
    </cfRule>
    <cfRule type="expression" dxfId="9658" priority="14987">
      <formula>G173=1</formula>
    </cfRule>
  </conditionalFormatting>
  <conditionalFormatting sqref="G173:BM173 BZ173 CM173:DB173 FQ173:GF173 DF173:FM173">
    <cfRule type="expression" dxfId="9657" priority="14985">
      <formula>G173=3</formula>
    </cfRule>
  </conditionalFormatting>
  <conditionalFormatting sqref="G173:BM173 BZ173 CM173:DB173">
    <cfRule type="expression" dxfId="9656" priority="14984">
      <formula>G173="n/a"</formula>
    </cfRule>
  </conditionalFormatting>
  <conditionalFormatting sqref="G213:BM213 CG213 CM213:DB213 DF213:GF213">
    <cfRule type="expression" dxfId="9655" priority="14890">
      <formula>G213=3</formula>
    </cfRule>
  </conditionalFormatting>
  <conditionalFormatting sqref="G213:BM213 CG213 CM213:DB213">
    <cfRule type="expression" dxfId="9654" priority="14889">
      <formula>G213="n/a"</formula>
    </cfRule>
  </conditionalFormatting>
  <conditionalFormatting sqref="G213:BM213 CG213 DF213:GF213 CM213:DB213">
    <cfRule type="expression" dxfId="9653" priority="14892">
      <formula>G213=1</formula>
    </cfRule>
    <cfRule type="expression" dxfId="9652" priority="14891">
      <formula>G213=2</formula>
    </cfRule>
  </conditionalFormatting>
  <conditionalFormatting sqref="G214:BM214 GC214:GE214 CG214 DG214:FZ214 CM214:DB214 G216:BM216 GC216:GE216 CG216 DG216:FZ216 CM216:DB216 G218:BM218 GC218:GE218 CG218 DG218:FZ218 CM218:DB218">
    <cfRule type="expression" dxfId="9651" priority="14893">
      <formula>G214&lt;0</formula>
    </cfRule>
  </conditionalFormatting>
  <conditionalFormatting sqref="G215:BM215 CG215 CM215:DB215 DF215:GF215">
    <cfRule type="expression" dxfId="9650" priority="3097">
      <formula>G215=3</formula>
    </cfRule>
  </conditionalFormatting>
  <conditionalFormatting sqref="G215:BM215 CG215 CM215:DB215">
    <cfRule type="expression" dxfId="9649" priority="3096">
      <formula>G215="n/a"</formula>
    </cfRule>
  </conditionalFormatting>
  <conditionalFormatting sqref="G215:BM215 CG215 DF215:GF215 CM215:DB215">
    <cfRule type="expression" dxfId="9648" priority="3099">
      <formula>G215=1</formula>
    </cfRule>
    <cfRule type="expression" dxfId="9647" priority="3098">
      <formula>G215=2</formula>
    </cfRule>
  </conditionalFormatting>
  <conditionalFormatting sqref="G217:BM217 CG217 CM217:DB217 DF217:GF217">
    <cfRule type="expression" dxfId="9646" priority="3037">
      <formula>G217=3</formula>
    </cfRule>
  </conditionalFormatting>
  <conditionalFormatting sqref="G217:BM217 CG217 CM217:DB217">
    <cfRule type="expression" dxfId="9645" priority="3036">
      <formula>G217="n/a"</formula>
    </cfRule>
  </conditionalFormatting>
  <conditionalFormatting sqref="G217:BM217 CG217 DF217:GF217 CM217:DB217">
    <cfRule type="expression" dxfId="9644" priority="3038">
      <formula>G217=2</formula>
    </cfRule>
    <cfRule type="expression" dxfId="9643" priority="3039">
      <formula>G217=1</formula>
    </cfRule>
  </conditionalFormatting>
  <conditionalFormatting sqref="G10:BN10 BP10:BR10 BY10 BT10:BU10 CC10 CA10 G20:BN20 BP20:BR20 BY20 BT20 CC20 CA20 CF10:FZ10 CF20:FZ20 CH22:CL22 CH24:CL24 CH36:CL36 CH52:CL52 CH60:CL60 CH76:CL76 CH38:CL38 CH54:CL54 CH62:CL62 CH78:CL78 CH26:CL26 CH40:CL40 CH80:CL80 CH32:CL32 CH44:CL44 CH64:CL64 CH82:CL82 CH46:CL46 CH56:CL56 CH72:CL72 CH34:CL34 CH48:CL48 CH58:CL58 CH74:CL74 CH190:CL190 CH192:CL192 CH126:CL126 CH194:CL194 CH128:CL128 CH196:CL196 CH198:CL198 CH200:CL200 CH202:CL202 CH138:CL138 CH222:CL222 CH148:CL148 CH178:CL178 CH188:CL188 CH130:CL130 CH204:CL204 CH140:CL140 CH224:CL224 CH150:CL150 CH170:CL170 CH254:CL254 CH182:CL182 CH226:CL226 CH152:CL152 CH246:CL246 CH172:CL172 CH256:CL256 CH132:CL132 CH206:CL206 CH142:CL142 CH228:CL228 CH154:CL154 CH248:CL248 CH174:CL174 CH184:CL184 CH134:CL134 CH214:CL214 CH144:CL144 CH242:CL242 CH156:CL156 CH250:CL250 CH176:CL176 CH136:CL136 CH220:CL220 CH146:CL146 CH244:CL244 CH158:CL158 CH252:CL252 CH186:CL186 CH258:CL258 CH260:CL260 CH262:CL262 CH264:CL264 CH266:CL266 CH268:CL268 CH284:CL284 CH302:CL302 CH314:CL314 CH324:CL324 CH270:CL270 CH286:CL286 CH306:CL306 CH316:CL316 CH326:CL326 CH276:CL276 CH288:CL288 CH330:CL330 CH278:CL278 CH290:CL290 CH308:CL308 CH318:CL318 CH332:CL332 CH280:CL280 CH292:CL292 CH310:CL310 CH320:CL320 CH282:CL282 CH294:CL294 CH312:CL312 CH322:CL322 CH334:CL334 CH336:CL336 CH338:CL338 CH340:CL340 CH342:CL342 CH348:CL348 CH358:CL358 CH378:CL378 CH390:CL390 CH400:CL400 CH410:CL410 CH350:CL350 CH364:CL364 CH380:CL380 CH392:CL392 CH402:CL402 CH412:CL412 CH352:CL352 CH366:CL366 CH382:CL382 CH394:CL394 CH354:CL354 CH372:CL372 CH384:CL384 CH396:CL396 CH404:CL404 CH374:CL374 CH386:CL386 CH398:CL398 CH406:CL406 CH356:CL356 CH376:CL376 CH388:CL388 CH408:CL408 CH430:CL430 CH432:CL432 CH434:CL434 CH436:CL436 CH438:CL438 CH440:CL440 CH450:CL450 CH442:CL442 CH452:CL452 CH454:CL454 CH444:CL444 CH446:CL446 CH448:CL448 CH462:CL462 CH464:CL464 CH466:CL466 CH468:CL468 CH470:CL470 CH472:CL472 CH474:CL474 CH486:CL486 CH496:CL496 CH506:CL506 CH522:CL522 CH532:CL532 CH476:CL476 CH488:CL488 CH498:CL498 CH512:CL512 CH524:CL524 CH478:CL478 CH500:CL500 CH514:CL514 CH526:CL526 CH480:CL480 CH490:CL490 CH516:CL516 CH482:CL482 CH492:CL492 CH502:CL502 CH518:CL518 CH528:CL528 CH484:CL484 CH494:CL494 CH504:CL504 CH520:CL520 CH530:CL530 CH534:CL534 CH536:CL536 CH538:CL538 CH540:CL540 CH542:CL542 CH544:CL544 CH556:CL556 CH546:CL546 CH550:CL550 CH558:CL558 CH552:CL552 CH560:CL560 CH562:CL562 CH554:CL554 CH548:CL548 CH564:CL564 CH566:CL566 CH568:CL568 CH570:CL570 CH572:CL572 G12:FZ12 G14:FZ14 G16:FZ16 G18:FZ18 CH84:CL84 CH86:CL86 CH92:CL92 CH94:CL94 CH98:CL98 CH344:CL344 CH346:CL346 CH368:CL368 CH370:CL370 CH116:CL116 CH118:CL118 CH304:CL304 CH296:CL296 CH298:CL298 CH300:CL300 CH216:CL216 CH218:CL218 CH42:CL42 CH414:CL414 CH416:CL416 CH418:CL418 CH420:CL420 CH422:CL422 CH424:CL424 CH426:CL426 CH428:CL428 CH208:CL208 CH210:CL210 CH212:CL212 CH88:CL88 CH90:CL90 CH328:CL328 CH96:CL96 CH50:CL50 CH456:CL456 CH458:CL458 CH460:CL460 CH508:CL508 CH510:CL510 CH230:CL230 CH232:CL232 CH234:CL234 CH360:CL360 CH362:CL362 CH160:CL160 CH162:CL162 CH164:CL164 CH166:CL166 CH168:CL168 CH28:CL28 CH30:CL30 CH272:CL272 CH274:CL274 CH120:CL120 CH122:CL122 CH124:CL124 CH66:CL66 CH68:CL68 CH70:CL70">
    <cfRule type="expression" dxfId="9642" priority="16832">
      <formula>G10&lt;0</formula>
    </cfRule>
  </conditionalFormatting>
  <conditionalFormatting sqref="G59:BN59 BP59:BR59 BT59:BU59">
    <cfRule type="expression" dxfId="9641" priority="13900">
      <formula>G59=2</formula>
    </cfRule>
    <cfRule type="expression" dxfId="9640" priority="13901">
      <formula>G59=1</formula>
    </cfRule>
  </conditionalFormatting>
  <conditionalFormatting sqref="G21:BP21 BR21 BT21 BV21 BY21 CA21 CC21:CD21 CF21:CG21 CM21:DB21">
    <cfRule type="expression" dxfId="9639" priority="9551">
      <formula>G21=3</formula>
    </cfRule>
  </conditionalFormatting>
  <conditionalFormatting sqref="G21:BP21 BR21 BT21 BV21 BY21 CA21 CC21:CD21">
    <cfRule type="expression" dxfId="9638" priority="9550">
      <formula>G21="n/a"</formula>
    </cfRule>
  </conditionalFormatting>
  <conditionalFormatting sqref="G27:BQ27">
    <cfRule type="expression" dxfId="9637" priority="983">
      <formula>G27=1</formula>
    </cfRule>
    <cfRule type="expression" dxfId="9636" priority="982">
      <formula>G27=2</formula>
    </cfRule>
    <cfRule type="expression" dxfId="9635" priority="981">
      <formula>G27=3</formula>
    </cfRule>
    <cfRule type="expression" dxfId="9634" priority="980">
      <formula>G27="n/a"</formula>
    </cfRule>
  </conditionalFormatting>
  <conditionalFormatting sqref="G29:BQ29">
    <cfRule type="expression" dxfId="9633" priority="942">
      <formula>G29="n/a"</formula>
    </cfRule>
    <cfRule type="expression" dxfId="9632" priority="944">
      <formula>G29=2</formula>
    </cfRule>
    <cfRule type="expression" dxfId="9631" priority="945">
      <formula>G29=1</formula>
    </cfRule>
    <cfRule type="expression" dxfId="9630" priority="943">
      <formula>G29=3</formula>
    </cfRule>
  </conditionalFormatting>
  <conditionalFormatting sqref="G31:BQ31">
    <cfRule type="expression" dxfId="9629" priority="16752">
      <formula>G31="n/a"</formula>
    </cfRule>
    <cfRule type="expression" dxfId="9628" priority="16753">
      <formula>G31=3</formula>
    </cfRule>
    <cfRule type="expression" dxfId="9627" priority="16754">
      <formula>G31=2</formula>
    </cfRule>
    <cfRule type="expression" dxfId="9626" priority="16755">
      <formula>G31=1</formula>
    </cfRule>
  </conditionalFormatting>
  <conditionalFormatting sqref="G23:BR23 BT23 BV23 BY23 CA23 CC23:CD23 GE25 GE31 GE33 GE35 GE39 GE43 GC45:GE45 GE47 GE51 GE53 GE57 GE73 GE79 GE135 GE145 GE151 GE157 GE55 GE59 GE61 GE63 GE75 GE81 GE133 GC137:GE137 GE9 GE37 GE71 GE77 GE125 GE129 GE131 GE139 GE141 GE143 GE147 GE149 GE153 GE155 GE169 GE171 GE173 GE175 GE177 GE181 GE183 GE185 GE187 GE189 GE191 GE193 GE195 GE197 GE199 GE201 GE203 GE205 GE213 GE219 GE221 GE223 GE225 GE227 GE241 GE243 GE245 GE247 GE249 GE251 GE253 GE255 GE257 GE259 GE261 GE263 GE265 GE267 GE269 GE275 GE277 GE279 GE281 GE283 GE285 GE287 GE289 GE291 GE293 GE301 GE305 GE307 GE309 GE311 GE313 GE315 GE317 GC319:GE319 GE321 GE323 GE325 GE329 GE331 GE333 GE335 GE337 GE339 GE341 GE347 GE349 GE351 GE353 GE355 GE357 GE363 GE365 GE371 GE373 GE375 GE377 GC379:GE379 GE381 GE383 GC385:GE385 GE387 GE389 GE391 GE393 GE395 GE397 GE399 GE401 GE403 GE405 GC407:GE407 GE409 GE411 GE429 GE431 GE433 GC435:GE435 GC437:GE437 GE439 GE441 GE443 GE445 GE449 GE451 GE453 GE461 GE463 GE465 GE467 GE469 GE471 GE473 GE475 GE477 GE479 GE481 GE483 GE485 GE487 GE489 GE491 GE493 GE495 GE497 GE499 GE501 GE503 GE505 GE511 GE513 GE515 GE517 GE519 GE521 GE523 GE525 GE527 GE529 GE531 GE533 GE535 GE537 GE539 GE541 GE543 GE545 GE547 GE549 GE551 GE553 GE555 GE557 GE559 GE561 GE563 GE565 GE567 GE569 GE571 GE573 GE575 GE577 GE579 GE581 GE583 GE585 GE587 GE589 GE591 GE593 GE595 GE597 GE599 GE601 GE603 GE605">
    <cfRule type="expression" dxfId="9625" priority="16816">
      <formula>G9=3</formula>
    </cfRule>
  </conditionalFormatting>
  <conditionalFormatting sqref="G405:BX405 G409:BY409 G445:BY445 G449:BY449 G463:BY463 G473:BY473 G485:BY485 G489:BY489 G495:BY495 G523:BY523">
    <cfRule type="expression" dxfId="9624" priority="13547">
      <formula>G405="n/a"</formula>
    </cfRule>
    <cfRule type="expression" dxfId="9623" priority="13548">
      <formula>G405=3</formula>
    </cfRule>
  </conditionalFormatting>
  <conditionalFormatting sqref="G399:CA399">
    <cfRule type="expression" dxfId="9622" priority="13327">
      <formula>G399="n/a"</formula>
    </cfRule>
    <cfRule type="expression" dxfId="9621" priority="13328">
      <formula>G399=3</formula>
    </cfRule>
  </conditionalFormatting>
  <conditionalFormatting sqref="G9:CE9">
    <cfRule type="expression" dxfId="9620" priority="13965">
      <formula>G9=1</formula>
    </cfRule>
    <cfRule type="expression" dxfId="9619" priority="13964">
      <formula>G9=2</formula>
    </cfRule>
    <cfRule type="expression" dxfId="9618" priority="13963">
      <formula>G9=3</formula>
    </cfRule>
    <cfRule type="expression" dxfId="9617" priority="13962">
      <formula>G9="n/a"</formula>
    </cfRule>
  </conditionalFormatting>
  <conditionalFormatting sqref="G91:CE91">
    <cfRule type="expression" dxfId="9616" priority="4081">
      <formula>G91="n/a"</formula>
    </cfRule>
  </conditionalFormatting>
  <conditionalFormatting sqref="G103:CE103">
    <cfRule type="expression" dxfId="9615" priority="3678">
      <formula>G103="n/a"</formula>
    </cfRule>
  </conditionalFormatting>
  <conditionalFormatting sqref="G179:CE179">
    <cfRule type="expression" dxfId="9614" priority="2007">
      <formula>G179="n/a"</formula>
    </cfRule>
  </conditionalFormatting>
  <conditionalFormatting sqref="G59:CG59">
    <cfRule type="expression" dxfId="9613" priority="13722">
      <formula>G59="n/a"</formula>
    </cfRule>
    <cfRule type="expression" dxfId="9612" priority="13723">
      <formula>G59=3</formula>
    </cfRule>
  </conditionalFormatting>
  <conditionalFormatting sqref="G61:CG61">
    <cfRule type="expression" dxfId="9611" priority="13717">
      <formula>G61="n/a"</formula>
    </cfRule>
    <cfRule type="expression" dxfId="9610" priority="13718">
      <formula>G61=3</formula>
    </cfRule>
  </conditionalFormatting>
  <conditionalFormatting sqref="G87:CG87 CM87:DB87">
    <cfRule type="expression" dxfId="9609" priority="2139">
      <formula>G87="n/a"</formula>
    </cfRule>
  </conditionalFormatting>
  <conditionalFormatting sqref="G87:CG87">
    <cfRule type="expression" dxfId="9608" priority="2140">
      <formula>G87=3</formula>
    </cfRule>
  </conditionalFormatting>
  <conditionalFormatting sqref="G89:CG89 CM89:DB89">
    <cfRule type="expression" dxfId="9607" priority="2096">
      <formula>G89="n/a"</formula>
    </cfRule>
  </conditionalFormatting>
  <conditionalFormatting sqref="G89:CG89">
    <cfRule type="expression" dxfId="9606" priority="2097">
      <formula>G89=3</formula>
    </cfRule>
  </conditionalFormatting>
  <conditionalFormatting sqref="G91:CG91 CM91:GF91">
    <cfRule type="expression" dxfId="9605" priority="4082">
      <formula>G91=3</formula>
    </cfRule>
  </conditionalFormatting>
  <conditionalFormatting sqref="G103:CG103 CM103:GF103">
    <cfRule type="expression" dxfId="9604" priority="3679">
      <formula>G103=3</formula>
    </cfRule>
  </conditionalFormatting>
  <conditionalFormatting sqref="G129:CG129 CM129:DB129">
    <cfRule type="expression" dxfId="9603" priority="13532">
      <formula>G129="n/a"</formula>
    </cfRule>
  </conditionalFormatting>
  <conditionalFormatting sqref="G129:CG129">
    <cfRule type="expression" dxfId="9602" priority="13533">
      <formula>G129=3</formula>
    </cfRule>
  </conditionalFormatting>
  <conditionalFormatting sqref="G131:CG131 CM131:DB131">
    <cfRule type="expression" dxfId="9601" priority="13502">
      <formula>G131="n/a"</formula>
    </cfRule>
  </conditionalFormatting>
  <conditionalFormatting sqref="G131:CG131">
    <cfRule type="expression" dxfId="9600" priority="13503">
      <formula>G131=3</formula>
    </cfRule>
  </conditionalFormatting>
  <conditionalFormatting sqref="G135:CG135 CM135:DB135">
    <cfRule type="expression" dxfId="9599" priority="13487">
      <formula>G135="n/a"</formula>
    </cfRule>
  </conditionalFormatting>
  <conditionalFormatting sqref="G135:CG135">
    <cfRule type="expression" dxfId="9598" priority="13488">
      <formula>G135=3</formula>
    </cfRule>
  </conditionalFormatting>
  <conditionalFormatting sqref="G179:CG179 CM179:GF179">
    <cfRule type="expression" dxfId="9597" priority="2008">
      <formula>G179=3</formula>
    </cfRule>
  </conditionalFormatting>
  <conditionalFormatting sqref="G181:CG181">
    <cfRule type="expression" dxfId="9596" priority="13458">
      <formula>G181=3</formula>
    </cfRule>
    <cfRule type="expression" dxfId="9595" priority="13457">
      <formula>G181="n/a"</formula>
    </cfRule>
  </conditionalFormatting>
  <conditionalFormatting sqref="G183:CG183">
    <cfRule type="expression" dxfId="9594" priority="13443">
      <formula>G183=3</formula>
    </cfRule>
    <cfRule type="expression" dxfId="9593" priority="13442">
      <formula>G183="n/a"</formula>
    </cfRule>
  </conditionalFormatting>
  <conditionalFormatting sqref="G193:CG193">
    <cfRule type="expression" dxfId="9592" priority="13428">
      <formula>G193=3</formula>
    </cfRule>
    <cfRule type="expression" dxfId="9591" priority="13427">
      <formula>G193="n/a"</formula>
    </cfRule>
  </conditionalFormatting>
  <conditionalFormatting sqref="G197:CG197 G267:CG267 G289:CG289 G293:CG293 G317:CB317">
    <cfRule type="expression" dxfId="9590" priority="13412">
      <formula>G197="n/a"</formula>
    </cfRule>
    <cfRule type="expression" dxfId="9589" priority="13413">
      <formula>G197=3</formula>
    </cfRule>
  </conditionalFormatting>
  <conditionalFormatting sqref="G295:CG295">
    <cfRule type="expression" dxfId="9588" priority="3240">
      <formula>G295="n/a"</formula>
    </cfRule>
    <cfRule type="expression" dxfId="9587" priority="3241">
      <formula>G295=3</formula>
    </cfRule>
  </conditionalFormatting>
  <conditionalFormatting sqref="G297:CG297">
    <cfRule type="expression" dxfId="9586" priority="3207">
      <formula>G297=3</formula>
    </cfRule>
    <cfRule type="expression" dxfId="9585" priority="3206">
      <formula>G297="n/a"</formula>
    </cfRule>
  </conditionalFormatting>
  <conditionalFormatting sqref="G299:CG299">
    <cfRule type="expression" dxfId="9584" priority="3173">
      <formula>G299=3</formula>
    </cfRule>
    <cfRule type="expression" dxfId="9583" priority="3172">
      <formula>G299="n/a"</formula>
    </cfRule>
  </conditionalFormatting>
  <conditionalFormatting sqref="G327:CG327">
    <cfRule type="expression" dxfId="9582" priority="2054">
      <formula>G327=3</formula>
    </cfRule>
    <cfRule type="expression" dxfId="9581" priority="2053">
      <formula>G327="n/a"</formula>
    </cfRule>
  </conditionalFormatting>
  <conditionalFormatting sqref="G329:CG329">
    <cfRule type="expression" dxfId="9580" priority="13397">
      <formula>G329="n/a"</formula>
    </cfRule>
    <cfRule type="expression" dxfId="9579" priority="13398">
      <formula>G329=3</formula>
    </cfRule>
  </conditionalFormatting>
  <conditionalFormatting sqref="G353:CG353 G381:CG381">
    <cfRule type="expression" dxfId="9578" priority="13383">
      <formula>G353=3</formula>
    </cfRule>
    <cfRule type="expression" dxfId="9577" priority="13382">
      <formula>G353="n/a"</formula>
    </cfRule>
  </conditionalFormatting>
  <conditionalFormatting sqref="G393:CG393">
    <cfRule type="expression" dxfId="9576" priority="13367">
      <formula>G393="n/a"</formula>
    </cfRule>
    <cfRule type="expression" dxfId="9575" priority="13368">
      <formula>G393=3</formula>
    </cfRule>
  </conditionalFormatting>
  <conditionalFormatting sqref="G395:CG395">
    <cfRule type="expression" dxfId="9574" priority="13353">
      <formula>G395=3</formula>
    </cfRule>
    <cfRule type="expression" dxfId="9573" priority="13352">
      <formula>G395="n/a"</formula>
    </cfRule>
  </conditionalFormatting>
  <conditionalFormatting sqref="G397:CG397">
    <cfRule type="expression" dxfId="9572" priority="13338">
      <formula>G397=3</formula>
    </cfRule>
    <cfRule type="expression" dxfId="9571" priority="13337">
      <formula>G397="n/a"</formula>
    </cfRule>
  </conditionalFormatting>
  <conditionalFormatting sqref="H11">
    <cfRule type="expression" dxfId="9570" priority="5281">
      <formula>H11="n/a"</formula>
    </cfRule>
    <cfRule type="expression" dxfId="9569" priority="5282">
      <formula>H11=3</formula>
    </cfRule>
    <cfRule type="expression" dxfId="9568" priority="5284">
      <formula>H11=1</formula>
    </cfRule>
    <cfRule type="expression" dxfId="9567" priority="5283">
      <formula>H11=2</formula>
    </cfRule>
  </conditionalFormatting>
  <conditionalFormatting sqref="H13">
    <cfRule type="expression" dxfId="9566" priority="5272">
      <formula>H13=1</formula>
    </cfRule>
    <cfRule type="expression" dxfId="9565" priority="5271">
      <formula>H13=2</formula>
    </cfRule>
    <cfRule type="expression" dxfId="9564" priority="5269">
      <formula>H13="n/a"</formula>
    </cfRule>
    <cfRule type="expression" dxfId="9563" priority="5270">
      <formula>H13=3</formula>
    </cfRule>
  </conditionalFormatting>
  <conditionalFormatting sqref="H15">
    <cfRule type="expression" dxfId="9562" priority="5245">
      <formula>H15="n/a"</formula>
    </cfRule>
    <cfRule type="expression" dxfId="9561" priority="5246">
      <formula>H15=3</formula>
    </cfRule>
    <cfRule type="expression" dxfId="9560" priority="5247">
      <formula>H15=2</formula>
    </cfRule>
    <cfRule type="expression" dxfId="9559" priority="5248">
      <formula>H15=1</formula>
    </cfRule>
  </conditionalFormatting>
  <conditionalFormatting sqref="H17">
    <cfRule type="expression" dxfId="9558" priority="5233">
      <formula>H17="n/a"</formula>
    </cfRule>
    <cfRule type="expression" dxfId="9557" priority="5236">
      <formula>H17=1</formula>
    </cfRule>
    <cfRule type="expression" dxfId="9556" priority="5234">
      <formula>H17=3</formula>
    </cfRule>
    <cfRule type="expression" dxfId="9555" priority="5235">
      <formula>H17=2</formula>
    </cfRule>
  </conditionalFormatting>
  <conditionalFormatting sqref="H253 J253 L253:N253 Q253:AK253 AM253:AU253 AX253:BL253 CB253:CC253 CE253 CM253:CV253 CX253:DB253 G255:BL255 BY255 CA255 CC255:CD255 CF255:CG255 CM255:DB255 DF255:FM255 G257:BL257 BY257 CA257 CC257:CD257 CF257:CG257 CM257:DB257 DF257:FM257 G259:BL259 CB259:CE259 CG259 CM259:DB259 GE253:GF253 FQ255:GF255 FQ257:GF257 DF259:GF259 DG253:FR253 GA253:GB253">
    <cfRule type="expression" dxfId="9554" priority="14833">
      <formula>G253=3</formula>
    </cfRule>
  </conditionalFormatting>
  <conditionalFormatting sqref="H253 J253 L253:N253 Q253:AK253 AM253:AU253 AX253:BL253 CB253:CC253 CE253 CM253:CV253 CX253:DB253 G255:BL255 BY255 CA255 CC255:CD255 CF255:CG255 CM255:DB255 DF255:FM255 G257:BL257 BY257 CA257 CC257:CD257 CF257:CG257 CM257:DB257 DF257:FM257 G259:BL259 CB259:CE259 CG259 CM259:DB259">
    <cfRule type="expression" dxfId="9553" priority="14832">
      <formula>G253="n/a"</formula>
    </cfRule>
  </conditionalFormatting>
  <conditionalFormatting sqref="H253 J253 L253:N253 Q253:AK253 AM253:AU253 AX253:BL253 CB253:CC253 CE253 CM253:CV253 CX253:DB253 DG253:FR253 GA253:GB253 GE253:GF253 G255:BL255 BY255 CA255 CC255:CD255 CF255:CG255 DF255:FM255 FQ255:GF255 G257:BL257 BY257 CA257 CC257:CD257 CF257:CG257 DF257:FM257 FQ257:GF257 G259:BL259 CB259:CE259 CG259 DF259:GF259 CM255:DB255 CM259:DB259 CM257:DB257">
    <cfRule type="expression" dxfId="9552" priority="14834">
      <formula>G253=2</formula>
    </cfRule>
    <cfRule type="expression" dxfId="9551" priority="14835">
      <formula>G253=1</formula>
    </cfRule>
  </conditionalFormatting>
  <conditionalFormatting sqref="I253">
    <cfRule type="expression" dxfId="9550" priority="4925">
      <formula>I253="n/a"</formula>
    </cfRule>
    <cfRule type="expression" dxfId="9549" priority="4926">
      <formula>I253=3</formula>
    </cfRule>
    <cfRule type="expression" dxfId="9548" priority="4928">
      <formula>I253=1</formula>
    </cfRule>
    <cfRule type="expression" dxfId="9547" priority="4927">
      <formula>I253=2</formula>
    </cfRule>
  </conditionalFormatting>
  <conditionalFormatting sqref="I254">
    <cfRule type="expression" dxfId="9546" priority="4929">
      <formula>I254&lt;0</formula>
    </cfRule>
  </conditionalFormatting>
  <conditionalFormatting sqref="J11">
    <cfRule type="expression" dxfId="9545" priority="5279">
      <formula>J11=2</formula>
    </cfRule>
    <cfRule type="expression" dxfId="9544" priority="5277">
      <formula>J11="n/a"</formula>
    </cfRule>
    <cfRule type="expression" dxfId="9543" priority="5278">
      <formula>J11=3</formula>
    </cfRule>
    <cfRule type="expression" dxfId="9542" priority="5280">
      <formula>J11=1</formula>
    </cfRule>
  </conditionalFormatting>
  <conditionalFormatting sqref="J13">
    <cfRule type="expression" dxfId="9541" priority="5265">
      <formula>J13="n/a"</formula>
    </cfRule>
    <cfRule type="expression" dxfId="9540" priority="5268">
      <formula>J13=1</formula>
    </cfRule>
    <cfRule type="expression" dxfId="9539" priority="5267">
      <formula>J13=2</formula>
    </cfRule>
    <cfRule type="expression" dxfId="9538" priority="5266">
      <formula>J13=3</formula>
    </cfRule>
  </conditionalFormatting>
  <conditionalFormatting sqref="J15">
    <cfRule type="expression" dxfId="9537" priority="5244">
      <formula>J15=1</formula>
    </cfRule>
    <cfRule type="expression" dxfId="9536" priority="5243">
      <formula>J15=2</formula>
    </cfRule>
    <cfRule type="expression" dxfId="9535" priority="5242">
      <formula>J15=3</formula>
    </cfRule>
    <cfRule type="expression" dxfId="9534" priority="5241">
      <formula>J15="n/a"</formula>
    </cfRule>
  </conditionalFormatting>
  <conditionalFormatting sqref="J17">
    <cfRule type="expression" dxfId="9533" priority="5229">
      <formula>J17="n/a"</formula>
    </cfRule>
    <cfRule type="expression" dxfId="9532" priority="5230">
      <formula>J17=3</formula>
    </cfRule>
    <cfRule type="expression" dxfId="9531" priority="5231">
      <formula>J17=2</formula>
    </cfRule>
    <cfRule type="expression" dxfId="9530" priority="5232">
      <formula>J17=1</formula>
    </cfRule>
  </conditionalFormatting>
  <conditionalFormatting sqref="K253">
    <cfRule type="expression" dxfId="9529" priority="4923">
      <formula>K253=1</formula>
    </cfRule>
    <cfRule type="expression" dxfId="9528" priority="4920">
      <formula>K253="n/a"</formula>
    </cfRule>
    <cfRule type="expression" dxfId="9527" priority="4922">
      <formula>K253=2</formula>
    </cfRule>
    <cfRule type="expression" dxfId="9526" priority="4921">
      <formula>K253=3</formula>
    </cfRule>
  </conditionalFormatting>
  <conditionalFormatting sqref="K254">
    <cfRule type="expression" dxfId="9525" priority="4924">
      <formula>K254&lt;0</formula>
    </cfRule>
  </conditionalFormatting>
  <conditionalFormatting sqref="L45">
    <cfRule type="expression" dxfId="9524" priority="9155">
      <formula>L45=2</formula>
    </cfRule>
    <cfRule type="expression" dxfId="9523" priority="9156">
      <formula>L45=1</formula>
    </cfRule>
    <cfRule type="expression" dxfId="9522" priority="9154">
      <formula>L45=3</formula>
    </cfRule>
    <cfRule type="expression" dxfId="9521" priority="9153">
      <formula>L45="n/a"</formula>
    </cfRule>
  </conditionalFormatting>
  <conditionalFormatting sqref="L46">
    <cfRule type="expression" dxfId="9520" priority="9157">
      <formula>L46&lt;0</formula>
    </cfRule>
  </conditionalFormatting>
  <conditionalFormatting sqref="L137">
    <cfRule type="expression" dxfId="9519" priority="9146">
      <formula>L137=1</formula>
    </cfRule>
    <cfRule type="expression" dxfId="9518" priority="9145">
      <formula>L137=2</formula>
    </cfRule>
    <cfRule type="expression" dxfId="9517" priority="9144">
      <formula>L137=3</formula>
    </cfRule>
    <cfRule type="expression" dxfId="9516" priority="9143">
      <formula>L137="n/a"</formula>
    </cfRule>
  </conditionalFormatting>
  <conditionalFormatting sqref="L138">
    <cfRule type="expression" dxfId="9515" priority="9147">
      <formula>L138&lt;0</formula>
    </cfRule>
  </conditionalFormatting>
  <conditionalFormatting sqref="L319">
    <cfRule type="expression" dxfId="9514" priority="9133">
      <formula>L319="n/a"</formula>
    </cfRule>
    <cfRule type="expression" dxfId="9513" priority="9136">
      <formula>L319=1</formula>
    </cfRule>
    <cfRule type="expression" dxfId="9512" priority="9135">
      <formula>L319=2</formula>
    </cfRule>
    <cfRule type="expression" dxfId="9511" priority="9134">
      <formula>L319=3</formula>
    </cfRule>
  </conditionalFormatting>
  <conditionalFormatting sqref="L320">
    <cfRule type="expression" dxfId="9510" priority="9137">
      <formula>L320&lt;0</formula>
    </cfRule>
  </conditionalFormatting>
  <conditionalFormatting sqref="L379">
    <cfRule type="expression" dxfId="9509" priority="9128">
      <formula>L379="n/a"</formula>
    </cfRule>
    <cfRule type="expression" dxfId="9508" priority="9129">
      <formula>L379=3</formula>
    </cfRule>
    <cfRule type="expression" dxfId="9507" priority="9130">
      <formula>L379=2</formula>
    </cfRule>
    <cfRule type="expression" dxfId="9506" priority="9131">
      <formula>L379=1</formula>
    </cfRule>
  </conditionalFormatting>
  <conditionalFormatting sqref="L380">
    <cfRule type="expression" dxfId="9505" priority="9132">
      <formula>L380&lt;0</formula>
    </cfRule>
  </conditionalFormatting>
  <conditionalFormatting sqref="L385">
    <cfRule type="expression" dxfId="9504" priority="9123">
      <formula>L385="n/a"</formula>
    </cfRule>
    <cfRule type="expression" dxfId="9503" priority="9124">
      <formula>L385=3</formula>
    </cfRule>
    <cfRule type="expression" dxfId="9502" priority="9125">
      <formula>L385=2</formula>
    </cfRule>
    <cfRule type="expression" dxfId="9501" priority="9126">
      <formula>L385=1</formula>
    </cfRule>
  </conditionalFormatting>
  <conditionalFormatting sqref="L386">
    <cfRule type="expression" dxfId="9500" priority="9127">
      <formula>L386&lt;0</formula>
    </cfRule>
  </conditionalFormatting>
  <conditionalFormatting sqref="L407">
    <cfRule type="expression" dxfId="9499" priority="9120">
      <formula>L407=2</formula>
    </cfRule>
    <cfRule type="expression" dxfId="9498" priority="9118">
      <formula>L407="n/a"</formula>
    </cfRule>
    <cfRule type="expression" dxfId="9497" priority="9119">
      <formula>L407=3</formula>
    </cfRule>
    <cfRule type="expression" dxfId="9496" priority="9121">
      <formula>L407=1</formula>
    </cfRule>
  </conditionalFormatting>
  <conditionalFormatting sqref="L408">
    <cfRule type="expression" dxfId="9495" priority="9122">
      <formula>L408&lt;0</formula>
    </cfRule>
  </conditionalFormatting>
  <conditionalFormatting sqref="L435">
    <cfRule type="expression" dxfId="9494" priority="9116">
      <formula>L435=1</formula>
    </cfRule>
    <cfRule type="expression" dxfId="9493" priority="9114">
      <formula>L435=3</formula>
    </cfRule>
    <cfRule type="expression" dxfId="9492" priority="9113">
      <formula>L435="n/a"</formula>
    </cfRule>
    <cfRule type="expression" dxfId="9491" priority="9115">
      <formula>L435=2</formula>
    </cfRule>
  </conditionalFormatting>
  <conditionalFormatting sqref="L436">
    <cfRule type="expression" dxfId="9490" priority="9117">
      <formula>L436&lt;0</formula>
    </cfRule>
  </conditionalFormatting>
  <conditionalFormatting sqref="L437">
    <cfRule type="expression" dxfId="9489" priority="9109">
      <formula>L437=3</formula>
    </cfRule>
    <cfRule type="expression" dxfId="9488" priority="9110">
      <formula>L437=2</formula>
    </cfRule>
    <cfRule type="expression" dxfId="9487" priority="9111">
      <formula>L437=1</formula>
    </cfRule>
    <cfRule type="expression" dxfId="9486" priority="9108">
      <formula>L437="n/a"</formula>
    </cfRule>
  </conditionalFormatting>
  <conditionalFormatting sqref="L438">
    <cfRule type="expression" dxfId="9485" priority="9112">
      <formula>L438&lt;0</formula>
    </cfRule>
  </conditionalFormatting>
  <conditionalFormatting sqref="L64:N64 GC64:GE64 BY64 CA64 CC64:CD64 CF64:CG64 DF64:FZ64 CM64:DB64 Q64:BL64">
    <cfRule type="expression" dxfId="9484" priority="15580">
      <formula>L64&lt;0</formula>
    </cfRule>
  </conditionalFormatting>
  <conditionalFormatting sqref="L101:N101 BY101 CA101 CC101:CD101 Q101:BL101">
    <cfRule type="expression" dxfId="9483" priority="3824">
      <formula>L101="n/a"</formula>
    </cfRule>
  </conditionalFormatting>
  <conditionalFormatting sqref="L101:N101 BY101 CA101 CC101:CD101 CF101:CG101 CM101:GF101 Q101:BL101">
    <cfRule type="expression" dxfId="9482" priority="3825">
      <formula>L101=3</formula>
    </cfRule>
    <cfRule type="expression" dxfId="9481" priority="3827">
      <formula>L101=1</formula>
    </cfRule>
    <cfRule type="expression" dxfId="9480" priority="3826">
      <formula>L101=2</formula>
    </cfRule>
  </conditionalFormatting>
  <conditionalFormatting sqref="L102:N102 GC102:GE102 BY102 CA102 CC102:CD102 CF102:CG102 DF102:FZ102 CM102:DB102 Q102:BL102">
    <cfRule type="expression" dxfId="9479" priority="3828">
      <formula>L102&lt;0</formula>
    </cfRule>
  </conditionalFormatting>
  <conditionalFormatting sqref="L106:N106 GC106:GE106 BY106 CA106 CC106:CD106 CF106:CG106 DF106:FZ106 CM106:DB106 Q106:BL106">
    <cfRule type="expression" dxfId="9478" priority="540">
      <formula>L106&lt;0</formula>
    </cfRule>
  </conditionalFormatting>
  <conditionalFormatting sqref="L110:N110 GC110:GE110 BY110 CA110 CC110:CD110 CF110:CG110 DF110:FZ110 CM110:DB110 Q110:BL110">
    <cfRule type="expression" dxfId="9477" priority="406">
      <formula>L110&lt;0</formula>
    </cfRule>
  </conditionalFormatting>
  <conditionalFormatting sqref="L112:N112 GC112:GE112 BY112 CA112 CC112:CD112 CF112:CG112 DF112:FZ112 CM112:DB112 Q112:BL112">
    <cfRule type="expression" dxfId="9476" priority="339">
      <formula>L112&lt;0</formula>
    </cfRule>
  </conditionalFormatting>
  <conditionalFormatting sqref="L114:N114 GC114:GE114 BY114 CA114 CC114:CD114 CF114:CG114 DF114:FZ114 CM114:DB114 Q114:BL114">
    <cfRule type="expression" dxfId="9475" priority="3608">
      <formula>L114&lt;0</formula>
    </cfRule>
  </conditionalFormatting>
  <conditionalFormatting sqref="L156:N156 GC156:GE156 BY156 CA156 CC156:CD156 CF156:CG156 FQ156:FZ156 BC156:BL156 DF156:FM156 CM156:DB156 Q156:AZ156">
    <cfRule type="expression" dxfId="9474" priority="15067">
      <formula>L156&lt;0</formula>
    </cfRule>
  </conditionalFormatting>
  <conditionalFormatting sqref="L272:N272 GC272:GE272 BY272 CA272 CC272:CD272 CF272:CG272 DF272:FZ272 CM272:DB272 Q272:BL272">
    <cfRule type="expression" dxfId="9473" priority="845">
      <formula>L272&lt;0</formula>
    </cfRule>
  </conditionalFormatting>
  <conditionalFormatting sqref="L274:N274 GC274:GE274 BY274 CA274 CC274:CD274 CF274:CG274 DF274:FZ274 CM274:DB274 Q274:BL274">
    <cfRule type="expression" dxfId="9472" priority="787">
      <formula>L274&lt;0</formula>
    </cfRule>
  </conditionalFormatting>
  <conditionalFormatting sqref="L35:AK35 AM35:BL35 CB35:CC35 CE35">
    <cfRule type="expression" dxfId="9471" priority="16691">
      <formula>L35=2</formula>
    </cfRule>
    <cfRule type="expression" dxfId="9470" priority="16690">
      <formula>L35=3</formula>
    </cfRule>
    <cfRule type="expression" dxfId="9469" priority="16692">
      <formula>L35=1</formula>
    </cfRule>
    <cfRule type="expression" dxfId="9468" priority="16689">
      <formula>L35="n/a"</formula>
    </cfRule>
  </conditionalFormatting>
  <conditionalFormatting sqref="L50:AK50 CB50:CC50 CM50:DB50 DG50:FS50 AM50:AP50 AR50:AT50 AW50:BL50 CE50 FU50">
    <cfRule type="expression" dxfId="9467" priority="1945">
      <formula>L50&lt;0</formula>
    </cfRule>
  </conditionalFormatting>
  <conditionalFormatting sqref="L52:AK52 CB52:CC52 CM52:DB52 DG52:FS52 AM52:AP52 AR52:AT52 AW52:BL52 CE52 FU52">
    <cfRule type="expression" dxfId="9466" priority="16580">
      <formula>L52&lt;0</formula>
    </cfRule>
  </conditionalFormatting>
  <conditionalFormatting sqref="L541:AK541 AX541:BL541 CB541:CE541 CG541 CM541:DB541 DF541:FM541 FQ541:FR541 GF541">
    <cfRule type="expression" dxfId="9465" priority="14679">
      <formula>L541=3</formula>
    </cfRule>
  </conditionalFormatting>
  <conditionalFormatting sqref="L541:AK541 AX541:BL541 CB541:CE541 CG541 CM541:DB541 DF541:FM541">
    <cfRule type="expression" dxfId="9464" priority="14678">
      <formula>L541="n/a"</formula>
    </cfRule>
  </conditionalFormatting>
  <conditionalFormatting sqref="L541:AK541 AX541:BL541 CB541:CE541 CG541 DF541:FM541 FQ541:FR541 GF541 CM541:DB541">
    <cfRule type="expression" dxfId="9463" priority="14681">
      <formula>L541=1</formula>
    </cfRule>
    <cfRule type="expression" dxfId="9462" priority="14680">
      <formula>L541=2</formula>
    </cfRule>
  </conditionalFormatting>
  <conditionalFormatting sqref="L542:AK542 CB542:CE542 CG542 FQ542:FR542 DF542:FM542 AX542:BL542 CM542:DB542">
    <cfRule type="expression" dxfId="9461" priority="14682">
      <formula>L542&lt;0</formula>
    </cfRule>
  </conditionalFormatting>
  <conditionalFormatting sqref="L15:AN15 BE15:BW15 BY15:CE15 CG15 AP15 AR15:AT15 AV15:BB15">
    <cfRule type="expression" dxfId="9460" priority="5587">
      <formula>L15="n/a"</formula>
    </cfRule>
    <cfRule type="expression" dxfId="9459" priority="5588">
      <formula>L15=3</formula>
    </cfRule>
    <cfRule type="expression" dxfId="9458" priority="5589">
      <formula>L15=2</formula>
    </cfRule>
    <cfRule type="expression" dxfId="9457" priority="5590">
      <formula>L15=1</formula>
    </cfRule>
  </conditionalFormatting>
  <conditionalFormatting sqref="L17:AN17 AP17 AR17:BB17 BE17:BW17 BY17:CE17 CG17 G19:BN19 BP19:BR19 BT19:BU19 BY19 CA19 CC19 GC9:GF9 GC19:GF19 DC55:DE55 DC21:DE21">
    <cfRule type="expression" dxfId="9456" priority="45264">
      <formula>G9=3</formula>
    </cfRule>
  </conditionalFormatting>
  <conditionalFormatting sqref="L17:AN17 AP17 AR17:BB17 BE17:BW17 BY17:CE17 CG17 G19:BN19 BP19:BR19 BT19:BU19 BY19 CA19 CC19">
    <cfRule type="expression" dxfId="9455" priority="45263">
      <formula>G17="n/a"</formula>
    </cfRule>
  </conditionalFormatting>
  <conditionalFormatting sqref="L96:BL96 CM96:DB96 CB96:CC96 DF96:FZ96 CE96">
    <cfRule type="expression" dxfId="9454" priority="1993">
      <formula>L96&lt;0</formula>
    </cfRule>
  </conditionalFormatting>
  <conditionalFormatting sqref="L152:BL152 CM152:DB152 CB152:CC152 DF152:FZ152 CE152">
    <cfRule type="expression" dxfId="9453" priority="15068">
      <formula>L152&lt;0</formula>
    </cfRule>
  </conditionalFormatting>
  <conditionalFormatting sqref="L230:BL230 CM230:DB230 CB230:CC230 DF230:FZ230 CE230">
    <cfRule type="expression" dxfId="9452" priority="1646">
      <formula>L230&lt;0</formula>
    </cfRule>
  </conditionalFormatting>
  <conditionalFormatting sqref="L232:BL232 CM232:DB232 CB232:CC232 DF232:FZ232 CE232">
    <cfRule type="expression" dxfId="9451" priority="1600">
      <formula>L232&lt;0</formula>
    </cfRule>
  </conditionalFormatting>
  <conditionalFormatting sqref="L234:BL234 CM234:DB234 CB234:CC234 DF234:FZ234 CE234">
    <cfRule type="expression" dxfId="9450" priority="1554">
      <formula>L234&lt;0</formula>
    </cfRule>
  </conditionalFormatting>
  <conditionalFormatting sqref="L540:BL540 CB540:CE540 CG540 FQ540:FR540 DF540:FM540 CM540:DB540">
    <cfRule type="expression" dxfId="9449" priority="14691">
      <formula>L540&lt;0</formula>
    </cfRule>
  </conditionalFormatting>
  <conditionalFormatting sqref="O527">
    <cfRule type="expression" dxfId="9448" priority="1746">
      <formula>O527=3</formula>
    </cfRule>
    <cfRule type="expression" dxfId="9447" priority="1745">
      <formula>O527="n/a"</formula>
    </cfRule>
    <cfRule type="expression" dxfId="9446" priority="1748">
      <formula>O527=1</formula>
    </cfRule>
    <cfRule type="expression" dxfId="9445" priority="1747">
      <formula>O527=2</formula>
    </cfRule>
  </conditionalFormatting>
  <conditionalFormatting sqref="O39:P39">
    <cfRule type="expression" dxfId="9444" priority="894">
      <formula>O39="n/a"</formula>
    </cfRule>
    <cfRule type="expression" dxfId="9443" priority="896">
      <formula>O39=2</formula>
    </cfRule>
    <cfRule type="expression" dxfId="9442" priority="895">
      <formula>O39=3</formula>
    </cfRule>
    <cfRule type="expression" dxfId="9441" priority="897">
      <formula>O39=1</formula>
    </cfRule>
  </conditionalFormatting>
  <conditionalFormatting sqref="O40:P40">
    <cfRule type="expression" dxfId="9440" priority="898">
      <formula>O40&lt;0</formula>
    </cfRule>
  </conditionalFormatting>
  <conditionalFormatting sqref="O41:P41">
    <cfRule type="expression" dxfId="9439" priority="892">
      <formula>O41=1</formula>
    </cfRule>
    <cfRule type="expression" dxfId="9438" priority="890">
      <formula>O41=3</formula>
    </cfRule>
    <cfRule type="expression" dxfId="9437" priority="891">
      <formula>O41=2</formula>
    </cfRule>
    <cfRule type="expression" dxfId="9436" priority="889">
      <formula>O41="n/a"</formula>
    </cfRule>
  </conditionalFormatting>
  <conditionalFormatting sqref="O42:P42">
    <cfRule type="expression" dxfId="9435" priority="893">
      <formula>O42&lt;0</formula>
    </cfRule>
  </conditionalFormatting>
  <conditionalFormatting sqref="O63:P63">
    <cfRule type="expression" dxfId="9434" priority="899">
      <formula>O63="n/a"</formula>
    </cfRule>
    <cfRule type="expression" dxfId="9433" priority="900">
      <formula>O63=3</formula>
    </cfRule>
    <cfRule type="expression" dxfId="9432" priority="902">
      <formula>O63=1</formula>
    </cfRule>
    <cfRule type="expression" dxfId="9431" priority="901">
      <formula>O63=2</formula>
    </cfRule>
  </conditionalFormatting>
  <conditionalFormatting sqref="O64:P64">
    <cfRule type="expression" dxfId="9430" priority="903">
      <formula>O64&lt;0</formula>
    </cfRule>
  </conditionalFormatting>
  <conditionalFormatting sqref="O101:P101">
    <cfRule type="expression" dxfId="9429" priority="906">
      <formula>O101=2</formula>
    </cfRule>
    <cfRule type="expression" dxfId="9428" priority="907">
      <formula>O101=1</formula>
    </cfRule>
    <cfRule type="expression" dxfId="9427" priority="904">
      <formula>O101="n/a"</formula>
    </cfRule>
    <cfRule type="expression" dxfId="9426" priority="905">
      <formula>O101=3</formula>
    </cfRule>
  </conditionalFormatting>
  <conditionalFormatting sqref="O102:P102">
    <cfRule type="expression" dxfId="9425" priority="908">
      <formula>O102&lt;0</formula>
    </cfRule>
  </conditionalFormatting>
  <conditionalFormatting sqref="O105:P105">
    <cfRule type="expression" dxfId="9424" priority="482">
      <formula>O105=3</formula>
    </cfRule>
    <cfRule type="expression" dxfId="9423" priority="483">
      <formula>O105=2</formula>
    </cfRule>
    <cfRule type="expression" dxfId="9422" priority="484">
      <formula>O105=1</formula>
    </cfRule>
    <cfRule type="expression" dxfId="9421" priority="481">
      <formula>O105="n/a"</formula>
    </cfRule>
  </conditionalFormatting>
  <conditionalFormatting sqref="O106:P106">
    <cfRule type="expression" dxfId="9420" priority="485">
      <formula>O106&lt;0</formula>
    </cfRule>
  </conditionalFormatting>
  <conditionalFormatting sqref="O109:P109">
    <cfRule type="expression" dxfId="9419" priority="347">
      <formula>O109="n/a"</formula>
    </cfRule>
    <cfRule type="expression" dxfId="9418" priority="348">
      <formula>O109=3</formula>
    </cfRule>
    <cfRule type="expression" dxfId="9417" priority="349">
      <formula>O109=2</formula>
    </cfRule>
    <cfRule type="expression" dxfId="9416" priority="350">
      <formula>O109=1</formula>
    </cfRule>
  </conditionalFormatting>
  <conditionalFormatting sqref="O110:P110">
    <cfRule type="expression" dxfId="9415" priority="351">
      <formula>O110&lt;0</formula>
    </cfRule>
  </conditionalFormatting>
  <conditionalFormatting sqref="O111:P111">
    <cfRule type="expression" dxfId="9414" priority="280">
      <formula>O111="n/a"</formula>
    </cfRule>
    <cfRule type="expression" dxfId="9413" priority="281">
      <formula>O111=3</formula>
    </cfRule>
    <cfRule type="expression" dxfId="9412" priority="282">
      <formula>O111=2</formula>
    </cfRule>
    <cfRule type="expression" dxfId="9411" priority="283">
      <formula>O111=1</formula>
    </cfRule>
  </conditionalFormatting>
  <conditionalFormatting sqref="O112:P112">
    <cfRule type="expression" dxfId="9410" priority="284">
      <formula>O112&lt;0</formula>
    </cfRule>
  </conditionalFormatting>
  <conditionalFormatting sqref="O113:P113">
    <cfRule type="expression" dxfId="9409" priority="884">
      <formula>O113="n/a"</formula>
    </cfRule>
    <cfRule type="expression" dxfId="9408" priority="885">
      <formula>O113=3</formula>
    </cfRule>
    <cfRule type="expression" dxfId="9407" priority="887">
      <formula>O113=1</formula>
    </cfRule>
    <cfRule type="expression" dxfId="9406" priority="886">
      <formula>O113=2</formula>
    </cfRule>
  </conditionalFormatting>
  <conditionalFormatting sqref="O114:P114">
    <cfRule type="expression" dxfId="9405" priority="888">
      <formula>O114&lt;0</formula>
    </cfRule>
  </conditionalFormatting>
  <conditionalFormatting sqref="O155:P155">
    <cfRule type="expression" dxfId="9404" priority="881">
      <formula>O155=2</formula>
    </cfRule>
    <cfRule type="expression" dxfId="9403" priority="879">
      <formula>O155="n/a"</formula>
    </cfRule>
    <cfRule type="expression" dxfId="9402" priority="880">
      <formula>O155=3</formula>
    </cfRule>
    <cfRule type="expression" dxfId="9401" priority="882">
      <formula>O155=1</formula>
    </cfRule>
  </conditionalFormatting>
  <conditionalFormatting sqref="O156:P156">
    <cfRule type="expression" dxfId="9400" priority="883">
      <formula>O156&lt;0</formula>
    </cfRule>
  </conditionalFormatting>
  <conditionalFormatting sqref="O253:P253">
    <cfRule type="expression" dxfId="9399" priority="4938">
      <formula>O253=1</formula>
    </cfRule>
    <cfRule type="expression" dxfId="9398" priority="4937">
      <formula>O253=2</formula>
    </cfRule>
    <cfRule type="expression" dxfId="9397" priority="4936">
      <formula>O253=3</formula>
    </cfRule>
    <cfRule type="expression" dxfId="9396" priority="4935">
      <formula>O253="n/a"</formula>
    </cfRule>
  </conditionalFormatting>
  <conditionalFormatting sqref="O254:P254">
    <cfRule type="expression" dxfId="9395" priority="4939">
      <formula>O254&lt;0</formula>
    </cfRule>
  </conditionalFormatting>
  <conditionalFormatting sqref="O265:P265">
    <cfRule type="expression" dxfId="9394" priority="876">
      <formula>O265=2</formula>
    </cfRule>
    <cfRule type="expression" dxfId="9393" priority="877">
      <formula>O265=1</formula>
    </cfRule>
    <cfRule type="expression" dxfId="9392" priority="875">
      <formula>O265=3</formula>
    </cfRule>
    <cfRule type="expression" dxfId="9391" priority="874">
      <formula>O265="n/a"</formula>
    </cfRule>
  </conditionalFormatting>
  <conditionalFormatting sqref="O266:P266">
    <cfRule type="expression" dxfId="9390" priority="878">
      <formula>O266&lt;0</formula>
    </cfRule>
  </conditionalFormatting>
  <conditionalFormatting sqref="O271:P271">
    <cfRule type="expression" dxfId="9389" priority="793">
      <formula>O271=2</formula>
    </cfRule>
    <cfRule type="expression" dxfId="9388" priority="794">
      <formula>O271=1</formula>
    </cfRule>
    <cfRule type="expression" dxfId="9387" priority="791">
      <formula>O271="n/a"</formula>
    </cfRule>
    <cfRule type="expression" dxfId="9386" priority="792">
      <formula>O271=3</formula>
    </cfRule>
  </conditionalFormatting>
  <conditionalFormatting sqref="O272:P272">
    <cfRule type="expression" dxfId="9385" priority="795">
      <formula>O272&lt;0</formula>
    </cfRule>
  </conditionalFormatting>
  <conditionalFormatting sqref="O273:P273">
    <cfRule type="expression" dxfId="9384" priority="733">
      <formula>O273="n/a"</formula>
    </cfRule>
    <cfRule type="expression" dxfId="9383" priority="734">
      <formula>O273=3</formula>
    </cfRule>
    <cfRule type="expression" dxfId="9382" priority="736">
      <formula>O273=1</formula>
    </cfRule>
    <cfRule type="expression" dxfId="9381" priority="735">
      <formula>O273=2</formula>
    </cfRule>
  </conditionalFormatting>
  <conditionalFormatting sqref="O274:P274">
    <cfRule type="expression" dxfId="9380" priority="737">
      <formula>O274&lt;0</formula>
    </cfRule>
  </conditionalFormatting>
  <conditionalFormatting sqref="O275:P275">
    <cfRule type="expression" dxfId="9379" priority="864">
      <formula>O275="n/a"</formula>
    </cfRule>
    <cfRule type="expression" dxfId="9378" priority="867">
      <formula>O275=1</formula>
    </cfRule>
    <cfRule type="expression" dxfId="9377" priority="866">
      <formula>O275=2</formula>
    </cfRule>
    <cfRule type="expression" dxfId="9376" priority="865">
      <formula>O275=3</formula>
    </cfRule>
  </conditionalFormatting>
  <conditionalFormatting sqref="O276:P276">
    <cfRule type="expression" dxfId="9375" priority="868">
      <formula>O276&lt;0</formula>
    </cfRule>
  </conditionalFormatting>
  <conditionalFormatting sqref="O279:P279">
    <cfRule type="expression" dxfId="9374" priority="870">
      <formula>O279=3</formula>
    </cfRule>
    <cfRule type="expression" dxfId="9373" priority="869">
      <formula>O279="n/a"</formula>
    </cfRule>
    <cfRule type="expression" dxfId="9372" priority="871">
      <formula>O279=2</formula>
    </cfRule>
    <cfRule type="expression" dxfId="9371" priority="872">
      <formula>O279=1</formula>
    </cfRule>
  </conditionalFormatting>
  <conditionalFormatting sqref="O280:P280">
    <cfRule type="expression" dxfId="9370" priority="873">
      <formula>O280&lt;0</formula>
    </cfRule>
  </conditionalFormatting>
  <conditionalFormatting sqref="O307:P307">
    <cfRule type="expression" dxfId="9369" priority="862">
      <formula>O307=1</formula>
    </cfRule>
    <cfRule type="expression" dxfId="9368" priority="859">
      <formula>O307="n/a"</formula>
    </cfRule>
    <cfRule type="expression" dxfId="9367" priority="860">
      <formula>O307=3</formula>
    </cfRule>
    <cfRule type="expression" dxfId="9366" priority="861">
      <formula>O307=2</formula>
    </cfRule>
  </conditionalFormatting>
  <conditionalFormatting sqref="O308:P308">
    <cfRule type="expression" dxfId="9365" priority="863">
      <formula>O308&lt;0</formula>
    </cfRule>
  </conditionalFormatting>
  <conditionalFormatting sqref="O401:P401">
    <cfRule type="expression" dxfId="9364" priority="856">
      <formula>O401=2</formula>
    </cfRule>
    <cfRule type="expression" dxfId="9363" priority="857">
      <formula>O401=1</formula>
    </cfRule>
    <cfRule type="expression" dxfId="9362" priority="854">
      <formula>O401="n/a"</formula>
    </cfRule>
    <cfRule type="expression" dxfId="9361" priority="855">
      <formula>O401=3</formula>
    </cfRule>
  </conditionalFormatting>
  <conditionalFormatting sqref="O402:P402">
    <cfRule type="expression" dxfId="9360" priority="858">
      <formula>O402&lt;0</formula>
    </cfRule>
  </conditionalFormatting>
  <conditionalFormatting sqref="O429:P429">
    <cfRule type="expression" dxfId="9359" priority="851">
      <formula>O429=2</formula>
    </cfRule>
    <cfRule type="expression" dxfId="9358" priority="850">
      <formula>O429=3</formula>
    </cfRule>
    <cfRule type="expression" dxfId="9357" priority="849">
      <formula>O429="n/a"</formula>
    </cfRule>
    <cfRule type="expression" dxfId="9356" priority="852">
      <formula>O429=1</formula>
    </cfRule>
  </conditionalFormatting>
  <conditionalFormatting sqref="O430:P430">
    <cfRule type="expression" dxfId="9355" priority="853">
      <formula>O430&lt;0</formula>
    </cfRule>
  </conditionalFormatting>
  <conditionalFormatting sqref="P527">
    <cfRule type="expression" dxfId="9354" priority="1744">
      <formula>P527=1</formula>
    </cfRule>
    <cfRule type="expression" dxfId="9353" priority="1742">
      <formula>P527=3</formula>
    </cfRule>
    <cfRule type="expression" dxfId="9352" priority="1743">
      <formula>P527=2</formula>
    </cfRule>
    <cfRule type="expression" dxfId="9351" priority="1741">
      <formula>P527="n/a"</formula>
    </cfRule>
  </conditionalFormatting>
  <conditionalFormatting sqref="AL35">
    <cfRule type="expression" dxfId="9350" priority="5070">
      <formula>AL35=3</formula>
    </cfRule>
    <cfRule type="expression" dxfId="9349" priority="5069">
      <formula>AL35="n/a"</formula>
    </cfRule>
    <cfRule type="expression" dxfId="9348" priority="5071">
      <formula>AL35=2</formula>
    </cfRule>
    <cfRule type="expression" dxfId="9347" priority="5072">
      <formula>AL35=1</formula>
    </cfRule>
  </conditionalFormatting>
  <conditionalFormatting sqref="AL36">
    <cfRule type="expression" dxfId="9346" priority="5068">
      <formula>AL36&lt;0</formula>
    </cfRule>
  </conditionalFormatting>
  <conditionalFormatting sqref="AL50">
    <cfRule type="expression" dxfId="9345" priority="1915">
      <formula>AL50&lt;0</formula>
    </cfRule>
  </conditionalFormatting>
  <conditionalFormatting sqref="AL52">
    <cfRule type="expression" dxfId="9344" priority="5227">
      <formula>AL52&lt;0</formula>
    </cfRule>
  </conditionalFormatting>
  <conditionalFormatting sqref="AL253">
    <cfRule type="expression" dxfId="9343" priority="4942">
      <formula>AL253=2</formula>
    </cfRule>
    <cfRule type="expression" dxfId="9342" priority="4941">
      <formula>AL253=3</formula>
    </cfRule>
    <cfRule type="expression" dxfId="9341" priority="4943">
      <formula>AL253=1</formula>
    </cfRule>
    <cfRule type="expression" dxfId="9340" priority="4940">
      <formula>AL253="n/a"</formula>
    </cfRule>
  </conditionalFormatting>
  <conditionalFormatting sqref="AL254">
    <cfRule type="expression" dxfId="9339" priority="4944">
      <formula>AL254&lt;0</formula>
    </cfRule>
  </conditionalFormatting>
  <conditionalFormatting sqref="AL541:AW541">
    <cfRule type="expression" dxfId="9338" priority="5109">
      <formula>AL541=3</formula>
    </cfRule>
    <cfRule type="expression" dxfId="9337" priority="5110">
      <formula>AL541=2</formula>
    </cfRule>
    <cfRule type="expression" dxfId="9336" priority="5111">
      <formula>AL541=1</formula>
    </cfRule>
    <cfRule type="expression" dxfId="9335" priority="5108">
      <formula>AL541="n/a"</formula>
    </cfRule>
  </conditionalFormatting>
  <conditionalFormatting sqref="AL542:AW542">
    <cfRule type="expression" dxfId="9334" priority="5112">
      <formula>AL542&lt;0</formula>
    </cfRule>
  </conditionalFormatting>
  <conditionalFormatting sqref="AO11">
    <cfRule type="expression" dxfId="9333" priority="4351">
      <formula>AO11="n/a"</formula>
    </cfRule>
    <cfRule type="expression" dxfId="9332" priority="4352">
      <formula>AO11=3</formula>
    </cfRule>
    <cfRule type="expression" dxfId="9331" priority="4353">
      <formula>AO11=2</formula>
    </cfRule>
    <cfRule type="expression" dxfId="9330" priority="4354">
      <formula>AO11=1</formula>
    </cfRule>
  </conditionalFormatting>
  <conditionalFormatting sqref="AO15">
    <cfRule type="expression" dxfId="9329" priority="4344">
      <formula>AO15=3</formula>
    </cfRule>
    <cfRule type="expression" dxfId="9328" priority="4345">
      <formula>AO15=2</formula>
    </cfRule>
    <cfRule type="expression" dxfId="9327" priority="4346">
      <formula>AO15=1</formula>
    </cfRule>
    <cfRule type="expression" dxfId="9326" priority="4343">
      <formula>AO15="n/a"</formula>
    </cfRule>
  </conditionalFormatting>
  <conditionalFormatting sqref="AO17">
    <cfRule type="expression" dxfId="9325" priority="4336">
      <formula>AO17=3</formula>
    </cfRule>
    <cfRule type="expression" dxfId="9324" priority="4337">
      <formula>AO17=2</formula>
    </cfRule>
    <cfRule type="expression" dxfId="9323" priority="4338">
      <formula>AO17=1</formula>
    </cfRule>
    <cfRule type="expression" dxfId="9322" priority="4335">
      <formula>AO17="n/a"</formula>
    </cfRule>
  </conditionalFormatting>
  <conditionalFormatting sqref="AO137 AO319 AO379 AO385">
    <cfRule type="expression" dxfId="9321" priority="9104">
      <formula>AO137=3</formula>
    </cfRule>
  </conditionalFormatting>
  <conditionalFormatting sqref="AO385 AO379 AO319 AO137">
    <cfRule type="expression" dxfId="9320" priority="9106">
      <formula>AO137=1</formula>
    </cfRule>
    <cfRule type="expression" dxfId="9319" priority="9103">
      <formula>AO137="n/a"</formula>
    </cfRule>
    <cfRule type="expression" dxfId="9318" priority="9105">
      <formula>AO137=2</formula>
    </cfRule>
  </conditionalFormatting>
  <conditionalFormatting sqref="AO386 AO380 AO320 AO138">
    <cfRule type="expression" dxfId="9317" priority="9107">
      <formula>AO138&lt;0</formula>
    </cfRule>
  </conditionalFormatting>
  <conditionalFormatting sqref="AO547">
    <cfRule type="expression" dxfId="9316" priority="7072">
      <formula>AO547="n/a"</formula>
    </cfRule>
    <cfRule type="expression" dxfId="9315" priority="7073">
      <formula>AO547=3</formula>
    </cfRule>
    <cfRule type="expression" dxfId="9314" priority="7074">
      <formula>AO547=2</formula>
    </cfRule>
    <cfRule type="expression" dxfId="9313" priority="7075">
      <formula>AO547=1</formula>
    </cfRule>
  </conditionalFormatting>
  <conditionalFormatting sqref="AO548">
    <cfRule type="expression" dxfId="9312" priority="7076">
      <formula>AO548&lt;0</formula>
    </cfRule>
  </conditionalFormatting>
  <conditionalFormatting sqref="AO549">
    <cfRule type="expression" dxfId="9311" priority="7143">
      <formula>AO549=3</formula>
    </cfRule>
    <cfRule type="expression" dxfId="9310" priority="7144">
      <formula>AO549=2</formula>
    </cfRule>
    <cfRule type="expression" dxfId="9309" priority="7145">
      <formula>AO549=1</formula>
    </cfRule>
    <cfRule type="expression" dxfId="9308" priority="7142">
      <formula>AO549="n/a"</formula>
    </cfRule>
  </conditionalFormatting>
  <conditionalFormatting sqref="AO550">
    <cfRule type="expression" dxfId="9307" priority="7146">
      <formula>AO550&lt;0</formula>
    </cfRule>
  </conditionalFormatting>
  <conditionalFormatting sqref="AO551">
    <cfRule type="expression" dxfId="9306" priority="7149">
      <formula>AO551=2</formula>
    </cfRule>
    <cfRule type="expression" dxfId="9305" priority="7150">
      <formula>AO551=1</formula>
    </cfRule>
    <cfRule type="expression" dxfId="9304" priority="7147">
      <formula>AO551="n/a"</formula>
    </cfRule>
    <cfRule type="expression" dxfId="9303" priority="7148">
      <formula>AO551=3</formula>
    </cfRule>
  </conditionalFormatting>
  <conditionalFormatting sqref="AO552">
    <cfRule type="expression" dxfId="9302" priority="7151">
      <formula>AO552&lt;0</formula>
    </cfRule>
  </conditionalFormatting>
  <conditionalFormatting sqref="AO553">
    <cfRule type="expression" dxfId="9301" priority="7169">
      <formula>AO553=2</formula>
    </cfRule>
    <cfRule type="expression" dxfId="9300" priority="7170">
      <formula>AO553=1</formula>
    </cfRule>
    <cfRule type="expression" dxfId="9299" priority="7167">
      <formula>AO553="n/a"</formula>
    </cfRule>
    <cfRule type="expression" dxfId="9298" priority="7168">
      <formula>AO553=3</formula>
    </cfRule>
  </conditionalFormatting>
  <conditionalFormatting sqref="AO554">
    <cfRule type="expression" dxfId="9297" priority="7171">
      <formula>AO554&lt;0</formula>
    </cfRule>
  </conditionalFormatting>
  <conditionalFormatting sqref="AO555">
    <cfRule type="expression" dxfId="9296" priority="7178">
      <formula>AO555=3</formula>
    </cfRule>
    <cfRule type="expression" dxfId="9295" priority="7177">
      <formula>AO555="n/a"</formula>
    </cfRule>
    <cfRule type="expression" dxfId="9294" priority="7180">
      <formula>AO555=1</formula>
    </cfRule>
    <cfRule type="expression" dxfId="9293" priority="7179">
      <formula>AO555=2</formula>
    </cfRule>
  </conditionalFormatting>
  <conditionalFormatting sqref="AO556">
    <cfRule type="expression" dxfId="9292" priority="7181">
      <formula>AO556&lt;0</formula>
    </cfRule>
  </conditionalFormatting>
  <conditionalFormatting sqref="AO557">
    <cfRule type="expression" dxfId="9291" priority="7232">
      <formula>AO557="n/a"</formula>
    </cfRule>
    <cfRule type="expression" dxfId="9290" priority="7233">
      <formula>AO557=3</formula>
    </cfRule>
    <cfRule type="expression" dxfId="9289" priority="7235">
      <formula>AO557=1</formula>
    </cfRule>
    <cfRule type="expression" dxfId="9288" priority="7234">
      <formula>AO557=2</formula>
    </cfRule>
  </conditionalFormatting>
  <conditionalFormatting sqref="AO558">
    <cfRule type="expression" dxfId="9287" priority="7236">
      <formula>AO558&lt;0</formula>
    </cfRule>
  </conditionalFormatting>
  <conditionalFormatting sqref="AO559">
    <cfRule type="expression" dxfId="9286" priority="7240">
      <formula>AO559=1</formula>
    </cfRule>
    <cfRule type="expression" dxfId="9285" priority="7239">
      <formula>AO559=2</formula>
    </cfRule>
    <cfRule type="expression" dxfId="9284" priority="7238">
      <formula>AO559=3</formula>
    </cfRule>
    <cfRule type="expression" dxfId="9283" priority="7237">
      <formula>AO559="n/a"</formula>
    </cfRule>
  </conditionalFormatting>
  <conditionalFormatting sqref="AO560">
    <cfRule type="expression" dxfId="9282" priority="7241">
      <formula>AO560&lt;0</formula>
    </cfRule>
  </conditionalFormatting>
  <conditionalFormatting sqref="AO561">
    <cfRule type="expression" dxfId="9281" priority="7244">
      <formula>AO561=2</formula>
    </cfRule>
    <cfRule type="expression" dxfId="9280" priority="7245">
      <formula>AO561=1</formula>
    </cfRule>
    <cfRule type="expression" dxfId="9279" priority="7243">
      <formula>AO561=3</formula>
    </cfRule>
    <cfRule type="expression" dxfId="9278" priority="7242">
      <formula>AO561="n/a"</formula>
    </cfRule>
  </conditionalFormatting>
  <conditionalFormatting sqref="AO562">
    <cfRule type="expression" dxfId="9277" priority="7246">
      <formula>AO562&lt;0</formula>
    </cfRule>
  </conditionalFormatting>
  <conditionalFormatting sqref="AO563">
    <cfRule type="expression" dxfId="9276" priority="7287">
      <formula>AO563="n/a"</formula>
    </cfRule>
    <cfRule type="expression" dxfId="9275" priority="7289">
      <formula>AO563=2</formula>
    </cfRule>
    <cfRule type="expression" dxfId="9274" priority="7290">
      <formula>AO563=1</formula>
    </cfRule>
    <cfRule type="expression" dxfId="9273" priority="7288">
      <formula>AO563=3</formula>
    </cfRule>
  </conditionalFormatting>
  <conditionalFormatting sqref="AO564">
    <cfRule type="expression" dxfId="9272" priority="7291">
      <formula>AO564&lt;0</formula>
    </cfRule>
  </conditionalFormatting>
  <conditionalFormatting sqref="AO565">
    <cfRule type="expression" dxfId="9271" priority="7274">
      <formula>AO565=2</formula>
    </cfRule>
    <cfRule type="expression" dxfId="9270" priority="7272">
      <formula>AO565="n/a"</formula>
    </cfRule>
    <cfRule type="expression" dxfId="9269" priority="7273">
      <formula>AO565=3</formula>
    </cfRule>
    <cfRule type="expression" dxfId="9268" priority="7275">
      <formula>AO565=1</formula>
    </cfRule>
  </conditionalFormatting>
  <conditionalFormatting sqref="AO566">
    <cfRule type="expression" dxfId="9267" priority="7276">
      <formula>AO566&lt;0</formula>
    </cfRule>
  </conditionalFormatting>
  <conditionalFormatting sqref="AO567">
    <cfRule type="expression" dxfId="9266" priority="7313">
      <formula>AO567=3</formula>
    </cfRule>
    <cfRule type="expression" dxfId="9265" priority="7314">
      <formula>AO567=2</formula>
    </cfRule>
    <cfRule type="expression" dxfId="9264" priority="7315">
      <formula>AO567=1</formula>
    </cfRule>
    <cfRule type="expression" dxfId="9263" priority="7312">
      <formula>AO567="n/a"</formula>
    </cfRule>
  </conditionalFormatting>
  <conditionalFormatting sqref="AO568">
    <cfRule type="expression" dxfId="9262" priority="7316">
      <formula>AO568&lt;0</formula>
    </cfRule>
  </conditionalFormatting>
  <conditionalFormatting sqref="AO569">
    <cfRule type="expression" dxfId="9261" priority="7308">
      <formula>AO569=3</formula>
    </cfRule>
    <cfRule type="expression" dxfId="9260" priority="7309">
      <formula>AO569=2</formula>
    </cfRule>
    <cfRule type="expression" dxfId="9259" priority="7310">
      <formula>AO569=1</formula>
    </cfRule>
    <cfRule type="expression" dxfId="9258" priority="7307">
      <formula>AO569="n/a"</formula>
    </cfRule>
  </conditionalFormatting>
  <conditionalFormatting sqref="AO570">
    <cfRule type="expression" dxfId="9257" priority="7311">
      <formula>AO570&lt;0</formula>
    </cfRule>
  </conditionalFormatting>
  <conditionalFormatting sqref="AO571">
    <cfRule type="expression" dxfId="9256" priority="7348">
      <formula>AO571=3</formula>
    </cfRule>
    <cfRule type="expression" dxfId="9255" priority="7349">
      <formula>AO571=2</formula>
    </cfRule>
    <cfRule type="expression" dxfId="9254" priority="7350">
      <formula>AO571=1</formula>
    </cfRule>
    <cfRule type="expression" dxfId="9253" priority="7347">
      <formula>AO571="n/a"</formula>
    </cfRule>
  </conditionalFormatting>
  <conditionalFormatting sqref="AO572">
    <cfRule type="expression" dxfId="9252" priority="7351">
      <formula>AO572&lt;0</formula>
    </cfRule>
  </conditionalFormatting>
  <conditionalFormatting sqref="AO573">
    <cfRule type="expression" dxfId="9251" priority="7408">
      <formula>AO573=3</formula>
    </cfRule>
    <cfRule type="expression" dxfId="9250" priority="7409">
      <formula>AO573=2</formula>
    </cfRule>
    <cfRule type="expression" dxfId="9249" priority="7410">
      <formula>AO573=1</formula>
    </cfRule>
    <cfRule type="expression" dxfId="9248" priority="7407">
      <formula>AO573="n/a"</formula>
    </cfRule>
  </conditionalFormatting>
  <conditionalFormatting sqref="AO574">
    <cfRule type="expression" dxfId="9247" priority="7411">
      <formula>AO574&lt;0</formula>
    </cfRule>
  </conditionalFormatting>
  <conditionalFormatting sqref="AO575">
    <cfRule type="expression" dxfId="9246" priority="7422">
      <formula>AO575="n/a"</formula>
    </cfRule>
    <cfRule type="expression" dxfId="9245" priority="7423">
      <formula>AO575=3</formula>
    </cfRule>
    <cfRule type="expression" dxfId="9244" priority="7424">
      <formula>AO575=2</formula>
    </cfRule>
    <cfRule type="expression" dxfId="9243" priority="7425">
      <formula>AO575=1</formula>
    </cfRule>
  </conditionalFormatting>
  <conditionalFormatting sqref="AO576">
    <cfRule type="expression" dxfId="9242" priority="7426">
      <formula>AO576&lt;0</formula>
    </cfRule>
  </conditionalFormatting>
  <conditionalFormatting sqref="AO577">
    <cfRule type="expression" dxfId="9241" priority="7478">
      <formula>AO577=3</formula>
    </cfRule>
    <cfRule type="expression" dxfId="9240" priority="7477">
      <formula>AO577="n/a"</formula>
    </cfRule>
    <cfRule type="expression" dxfId="9239" priority="7479">
      <formula>AO577=2</formula>
    </cfRule>
    <cfRule type="expression" dxfId="9238" priority="7480">
      <formula>AO577=1</formula>
    </cfRule>
  </conditionalFormatting>
  <conditionalFormatting sqref="AO578">
    <cfRule type="expression" dxfId="9237" priority="7481">
      <formula>AO578&lt;0</formula>
    </cfRule>
  </conditionalFormatting>
  <conditionalFormatting sqref="AO579">
    <cfRule type="expression" dxfId="9236" priority="7475">
      <formula>AO579=1</formula>
    </cfRule>
    <cfRule type="expression" dxfId="9235" priority="7473">
      <formula>AO579=3</formula>
    </cfRule>
    <cfRule type="expression" dxfId="9234" priority="7472">
      <formula>AO579="n/a"</formula>
    </cfRule>
    <cfRule type="expression" dxfId="9233" priority="7474">
      <formula>AO579=2</formula>
    </cfRule>
  </conditionalFormatting>
  <conditionalFormatting sqref="AO580">
    <cfRule type="expression" dxfId="9232" priority="7476">
      <formula>AO580&lt;0</formula>
    </cfRule>
  </conditionalFormatting>
  <conditionalFormatting sqref="AO581">
    <cfRule type="expression" dxfId="9231" priority="7467">
      <formula>AO581="n/a"</formula>
    </cfRule>
    <cfRule type="expression" dxfId="9230" priority="7468">
      <formula>AO581=3</formula>
    </cfRule>
    <cfRule type="expression" dxfId="9229" priority="7469">
      <formula>AO581=2</formula>
    </cfRule>
    <cfRule type="expression" dxfId="9228" priority="7470">
      <formula>AO581=1</formula>
    </cfRule>
  </conditionalFormatting>
  <conditionalFormatting sqref="AO582">
    <cfRule type="expression" dxfId="9227" priority="7471">
      <formula>AO582&lt;0</formula>
    </cfRule>
  </conditionalFormatting>
  <conditionalFormatting sqref="AO583">
    <cfRule type="expression" dxfId="9226" priority="7497">
      <formula>AO583="n/a"</formula>
    </cfRule>
    <cfRule type="expression" dxfId="9225" priority="7498">
      <formula>AO583=3</formula>
    </cfRule>
    <cfRule type="expression" dxfId="9224" priority="7499">
      <formula>AO583=2</formula>
    </cfRule>
    <cfRule type="expression" dxfId="9223" priority="7500">
      <formula>AO583=1</formula>
    </cfRule>
  </conditionalFormatting>
  <conditionalFormatting sqref="AO584">
    <cfRule type="expression" dxfId="9222" priority="7501">
      <formula>AO584&lt;0</formula>
    </cfRule>
  </conditionalFormatting>
  <conditionalFormatting sqref="AO587">
    <cfRule type="expression" dxfId="9221" priority="7505">
      <formula>AO587=1</formula>
    </cfRule>
    <cfRule type="expression" dxfId="9220" priority="7504">
      <formula>AO587=2</formula>
    </cfRule>
    <cfRule type="expression" dxfId="9219" priority="7503">
      <formula>AO587=3</formula>
    </cfRule>
    <cfRule type="expression" dxfId="9218" priority="7502">
      <formula>AO587="n/a"</formula>
    </cfRule>
  </conditionalFormatting>
  <conditionalFormatting sqref="AO588">
    <cfRule type="expression" dxfId="9217" priority="7506">
      <formula>AO588&lt;0</formula>
    </cfRule>
  </conditionalFormatting>
  <conditionalFormatting sqref="AO589">
    <cfRule type="expression" dxfId="9216" priority="7527">
      <formula>AO589="n/a"</formula>
    </cfRule>
    <cfRule type="expression" dxfId="9215" priority="7528">
      <formula>AO589=3</formula>
    </cfRule>
    <cfRule type="expression" dxfId="9214" priority="7529">
      <formula>AO589=2</formula>
    </cfRule>
    <cfRule type="expression" dxfId="9213" priority="7530">
      <formula>AO589=1</formula>
    </cfRule>
  </conditionalFormatting>
  <conditionalFormatting sqref="AO590">
    <cfRule type="expression" dxfId="9212" priority="7531">
      <formula>AO590&lt;0</formula>
    </cfRule>
  </conditionalFormatting>
  <conditionalFormatting sqref="AO597">
    <cfRule type="expression" dxfId="9211" priority="7587">
      <formula>AO597="n/a"</formula>
    </cfRule>
    <cfRule type="expression" dxfId="9210" priority="7589">
      <formula>AO597=2</formula>
    </cfRule>
    <cfRule type="expression" dxfId="9209" priority="7590">
      <formula>AO597=1</formula>
    </cfRule>
    <cfRule type="expression" dxfId="9208" priority="7588">
      <formula>AO597=3</formula>
    </cfRule>
  </conditionalFormatting>
  <conditionalFormatting sqref="AO598">
    <cfRule type="expression" dxfId="9207" priority="7591">
      <formula>AO598&lt;0</formula>
    </cfRule>
  </conditionalFormatting>
  <conditionalFormatting sqref="AO603">
    <cfRule type="expression" dxfId="9206" priority="7578">
      <formula>AO603=3</formula>
    </cfRule>
    <cfRule type="expression" dxfId="9205" priority="7580">
      <formula>AO603=1</formula>
    </cfRule>
    <cfRule type="expression" dxfId="9204" priority="7579">
      <formula>AO603=2</formula>
    </cfRule>
    <cfRule type="expression" dxfId="9203" priority="7577">
      <formula>AO603="n/a"</formula>
    </cfRule>
  </conditionalFormatting>
  <conditionalFormatting sqref="AO604">
    <cfRule type="expression" dxfId="9202" priority="7581">
      <formula>AO604&lt;0</formula>
    </cfRule>
  </conditionalFormatting>
  <conditionalFormatting sqref="AO605">
    <cfRule type="expression" dxfId="9201" priority="7567">
      <formula>AO605="n/a"</formula>
    </cfRule>
    <cfRule type="expression" dxfId="9200" priority="7568">
      <formula>AO605=3</formula>
    </cfRule>
    <cfRule type="expression" dxfId="9199" priority="7570">
      <formula>AO605=1</formula>
    </cfRule>
    <cfRule type="expression" dxfId="9198" priority="7569">
      <formula>AO605=2</formula>
    </cfRule>
  </conditionalFormatting>
  <conditionalFormatting sqref="AO606">
    <cfRule type="expression" dxfId="9197" priority="7571">
      <formula>AO606&lt;0</formula>
    </cfRule>
  </conditionalFormatting>
  <conditionalFormatting sqref="AQ11">
    <cfRule type="expression" dxfId="9196" priority="4350">
      <formula>AQ11=1</formula>
    </cfRule>
    <cfRule type="expression" dxfId="9195" priority="4349">
      <formula>AQ11=2</formula>
    </cfRule>
    <cfRule type="expression" dxfId="9194" priority="4348">
      <formula>AQ11=3</formula>
    </cfRule>
    <cfRule type="expression" dxfId="9193" priority="4347">
      <formula>AQ11="n/a"</formula>
    </cfRule>
  </conditionalFormatting>
  <conditionalFormatting sqref="AQ15">
    <cfRule type="expression" dxfId="9192" priority="4340">
      <formula>AQ15=3</formula>
    </cfRule>
    <cfRule type="expression" dxfId="9191" priority="4339">
      <formula>AQ15="n/a"</formula>
    </cfRule>
    <cfRule type="expression" dxfId="9190" priority="4341">
      <formula>AQ15=2</formula>
    </cfRule>
    <cfRule type="expression" dxfId="9189" priority="4342">
      <formula>AQ15=1</formula>
    </cfRule>
  </conditionalFormatting>
  <conditionalFormatting sqref="AQ17">
    <cfRule type="expression" dxfId="9188" priority="4334">
      <formula>AQ17=1</formula>
    </cfRule>
    <cfRule type="expression" dxfId="9187" priority="4333">
      <formula>AQ17=2</formula>
    </cfRule>
    <cfRule type="expression" dxfId="9186" priority="4332">
      <formula>AQ17=3</formula>
    </cfRule>
    <cfRule type="expression" dxfId="9185" priority="4331">
      <formula>AQ17="n/a"</formula>
    </cfRule>
  </conditionalFormatting>
  <conditionalFormatting sqref="AQ50">
    <cfRule type="expression" dxfId="9184" priority="1914">
      <formula>AQ50&lt;0</formula>
    </cfRule>
  </conditionalFormatting>
  <conditionalFormatting sqref="AQ52">
    <cfRule type="expression" dxfId="9183" priority="5226">
      <formula>AQ52&lt;0</formula>
    </cfRule>
  </conditionalFormatting>
  <conditionalFormatting sqref="AQ137">
    <cfRule type="expression" dxfId="9182" priority="9033">
      <formula>AQ137="n/a"</formula>
    </cfRule>
    <cfRule type="expression" dxfId="9181" priority="9034">
      <formula>AQ137=3</formula>
    </cfRule>
    <cfRule type="expression" dxfId="9180" priority="9035">
      <formula>AQ137=2</formula>
    </cfRule>
    <cfRule type="expression" dxfId="9179" priority="9036">
      <formula>AQ137=1</formula>
    </cfRule>
  </conditionalFormatting>
  <conditionalFormatting sqref="AQ138">
    <cfRule type="expression" dxfId="9178" priority="9037">
      <formula>AQ138&lt;0</formula>
    </cfRule>
  </conditionalFormatting>
  <conditionalFormatting sqref="AQ319 AQ379 AW379">
    <cfRule type="expression" dxfId="9177" priority="9004">
      <formula>AQ319=3</formula>
    </cfRule>
  </conditionalFormatting>
  <conditionalFormatting sqref="AQ385">
    <cfRule type="expression" dxfId="9176" priority="4916">
      <formula>AQ385="n/a"</formula>
    </cfRule>
  </conditionalFormatting>
  <conditionalFormatting sqref="AQ547">
    <cfRule type="expression" dxfId="9175" priority="7068">
      <formula>AQ547=3</formula>
    </cfRule>
    <cfRule type="expression" dxfId="9174" priority="7070">
      <formula>AQ547=1</formula>
    </cfRule>
    <cfRule type="expression" dxfId="9173" priority="7067">
      <formula>AQ547="n/a"</formula>
    </cfRule>
    <cfRule type="expression" dxfId="9172" priority="7069">
      <formula>AQ547=2</formula>
    </cfRule>
  </conditionalFormatting>
  <conditionalFormatting sqref="AQ548">
    <cfRule type="expression" dxfId="9171" priority="7071">
      <formula>AQ548&lt;0</formula>
    </cfRule>
  </conditionalFormatting>
  <conditionalFormatting sqref="AQ549">
    <cfRule type="expression" dxfId="9170" priority="7130">
      <formula>AQ549=1</formula>
    </cfRule>
    <cfRule type="expression" dxfId="9169" priority="7129">
      <formula>AQ549=2</formula>
    </cfRule>
    <cfRule type="expression" dxfId="9168" priority="7127">
      <formula>AQ549="n/a"</formula>
    </cfRule>
    <cfRule type="expression" dxfId="9167" priority="7128">
      <formula>AQ549=3</formula>
    </cfRule>
  </conditionalFormatting>
  <conditionalFormatting sqref="AQ550">
    <cfRule type="expression" dxfId="9166" priority="7131">
      <formula>AQ550&lt;0</formula>
    </cfRule>
  </conditionalFormatting>
  <conditionalFormatting sqref="AQ551">
    <cfRule type="expression" dxfId="9165" priority="7124">
      <formula>AQ551=2</formula>
    </cfRule>
    <cfRule type="expression" dxfId="9164" priority="7123">
      <formula>AQ551=3</formula>
    </cfRule>
    <cfRule type="expression" dxfId="9163" priority="7122">
      <formula>AQ551="n/a"</formula>
    </cfRule>
    <cfRule type="expression" dxfId="9162" priority="7125">
      <formula>AQ551=1</formula>
    </cfRule>
  </conditionalFormatting>
  <conditionalFormatting sqref="AQ552">
    <cfRule type="expression" dxfId="9161" priority="7126">
      <formula>AQ552&lt;0</formula>
    </cfRule>
  </conditionalFormatting>
  <conditionalFormatting sqref="AQ553">
    <cfRule type="expression" dxfId="9160" priority="7162">
      <formula>AQ553="n/a"</formula>
    </cfRule>
    <cfRule type="expression" dxfId="9159" priority="7163">
      <formula>AQ553=3</formula>
    </cfRule>
    <cfRule type="expression" dxfId="9158" priority="7164">
      <formula>AQ553=2</formula>
    </cfRule>
    <cfRule type="expression" dxfId="9157" priority="7165">
      <formula>AQ553=1</formula>
    </cfRule>
  </conditionalFormatting>
  <conditionalFormatting sqref="AQ554">
    <cfRule type="expression" dxfId="9156" priority="7166">
      <formula>AQ554&lt;0</formula>
    </cfRule>
  </conditionalFormatting>
  <conditionalFormatting sqref="AQ555">
    <cfRule type="expression" dxfId="9155" priority="7185">
      <formula>AQ555=1</formula>
    </cfRule>
    <cfRule type="expression" dxfId="9154" priority="7184">
      <formula>AQ555=2</formula>
    </cfRule>
    <cfRule type="expression" dxfId="9153" priority="7183">
      <formula>AQ555=3</formula>
    </cfRule>
    <cfRule type="expression" dxfId="9152" priority="7182">
      <formula>AQ555="n/a"</formula>
    </cfRule>
  </conditionalFormatting>
  <conditionalFormatting sqref="AQ556">
    <cfRule type="expression" dxfId="9151" priority="7186">
      <formula>AQ556&lt;0</formula>
    </cfRule>
  </conditionalFormatting>
  <conditionalFormatting sqref="AQ557">
    <cfRule type="expression" dxfId="9150" priority="7227">
      <formula>AQ557="n/a"</formula>
    </cfRule>
    <cfRule type="expression" dxfId="9149" priority="7228">
      <formula>AQ557=3</formula>
    </cfRule>
    <cfRule type="expression" dxfId="9148" priority="7229">
      <formula>AQ557=2</formula>
    </cfRule>
    <cfRule type="expression" dxfId="9147" priority="7230">
      <formula>AQ557=1</formula>
    </cfRule>
  </conditionalFormatting>
  <conditionalFormatting sqref="AQ558">
    <cfRule type="expression" dxfId="9146" priority="7231">
      <formula>AQ558&lt;0</formula>
    </cfRule>
  </conditionalFormatting>
  <conditionalFormatting sqref="AQ559">
    <cfRule type="expression" dxfId="9145" priority="7225">
      <formula>AQ559=1</formula>
    </cfRule>
    <cfRule type="expression" dxfId="9144" priority="7224">
      <formula>AQ559=2</formula>
    </cfRule>
    <cfRule type="expression" dxfId="9143" priority="7223">
      <formula>AQ559=3</formula>
    </cfRule>
    <cfRule type="expression" dxfId="9142" priority="7222">
      <formula>AQ559="n/a"</formula>
    </cfRule>
  </conditionalFormatting>
  <conditionalFormatting sqref="AQ560">
    <cfRule type="expression" dxfId="9141" priority="7226">
      <formula>AQ560&lt;0</formula>
    </cfRule>
  </conditionalFormatting>
  <conditionalFormatting sqref="AQ561">
    <cfRule type="expression" dxfId="9140" priority="7218">
      <formula>AQ561=3</formula>
    </cfRule>
    <cfRule type="expression" dxfId="9139" priority="7219">
      <formula>AQ561=2</formula>
    </cfRule>
    <cfRule type="expression" dxfId="9138" priority="7220">
      <formula>AQ561=1</formula>
    </cfRule>
    <cfRule type="expression" dxfId="9137" priority="7217">
      <formula>AQ561="n/a"</formula>
    </cfRule>
  </conditionalFormatting>
  <conditionalFormatting sqref="AQ562">
    <cfRule type="expression" dxfId="9136" priority="7221">
      <formula>AQ562&lt;0</formula>
    </cfRule>
  </conditionalFormatting>
  <conditionalFormatting sqref="AQ563">
    <cfRule type="expression" dxfId="9135" priority="7282">
      <formula>AQ563="n/a"</formula>
    </cfRule>
    <cfRule type="expression" dxfId="9134" priority="7285">
      <formula>AQ563=1</formula>
    </cfRule>
    <cfRule type="expression" dxfId="9133" priority="7284">
      <formula>AQ563=2</formula>
    </cfRule>
    <cfRule type="expression" dxfId="9132" priority="7283">
      <formula>AQ563=3</formula>
    </cfRule>
  </conditionalFormatting>
  <conditionalFormatting sqref="AQ564">
    <cfRule type="expression" dxfId="9131" priority="7286">
      <formula>AQ564&lt;0</formula>
    </cfRule>
  </conditionalFormatting>
  <conditionalFormatting sqref="AQ565">
    <cfRule type="expression" dxfId="9130" priority="7257">
      <formula>AQ565="n/a"</formula>
    </cfRule>
    <cfRule type="expression" dxfId="9129" priority="7258">
      <formula>AQ565=3</formula>
    </cfRule>
    <cfRule type="expression" dxfId="9128" priority="7260">
      <formula>AQ565=1</formula>
    </cfRule>
    <cfRule type="expression" dxfId="9127" priority="7259">
      <formula>AQ565=2</formula>
    </cfRule>
  </conditionalFormatting>
  <conditionalFormatting sqref="AQ566">
    <cfRule type="expression" dxfId="9126" priority="7261">
      <formula>AQ566&lt;0</formula>
    </cfRule>
  </conditionalFormatting>
  <conditionalFormatting sqref="AQ567">
    <cfRule type="expression" dxfId="9125" priority="7328">
      <formula>AQ567=3</formula>
    </cfRule>
    <cfRule type="expression" dxfId="9124" priority="7327">
      <formula>AQ567="n/a"</formula>
    </cfRule>
    <cfRule type="expression" dxfId="9123" priority="7329">
      <formula>AQ567=2</formula>
    </cfRule>
    <cfRule type="expression" dxfId="9122" priority="7330">
      <formula>AQ567=1</formula>
    </cfRule>
  </conditionalFormatting>
  <conditionalFormatting sqref="AQ568">
    <cfRule type="expression" dxfId="9121" priority="7331">
      <formula>AQ568&lt;0</formula>
    </cfRule>
  </conditionalFormatting>
  <conditionalFormatting sqref="AQ569">
    <cfRule type="expression" dxfId="9120" priority="7333">
      <formula>AQ569=3</formula>
    </cfRule>
    <cfRule type="expression" dxfId="9119" priority="7334">
      <formula>AQ569=2</formula>
    </cfRule>
    <cfRule type="expression" dxfId="9118" priority="7335">
      <formula>AQ569=1</formula>
    </cfRule>
    <cfRule type="expression" dxfId="9117" priority="7332">
      <formula>AQ569="n/a"</formula>
    </cfRule>
  </conditionalFormatting>
  <conditionalFormatting sqref="AQ570">
    <cfRule type="expression" dxfId="9116" priority="7336">
      <formula>AQ570&lt;0</formula>
    </cfRule>
  </conditionalFormatting>
  <conditionalFormatting sqref="AQ571">
    <cfRule type="expression" dxfId="9115" priority="7355">
      <formula>AQ571=1</formula>
    </cfRule>
    <cfRule type="expression" dxfId="9114" priority="7354">
      <formula>AQ571=2</formula>
    </cfRule>
    <cfRule type="expression" dxfId="9113" priority="7352">
      <formula>AQ571="n/a"</formula>
    </cfRule>
    <cfRule type="expression" dxfId="9112" priority="7353">
      <formula>AQ571=3</formula>
    </cfRule>
  </conditionalFormatting>
  <conditionalFormatting sqref="AQ572">
    <cfRule type="expression" dxfId="9111" priority="7356">
      <formula>AQ572&lt;0</formula>
    </cfRule>
  </conditionalFormatting>
  <conditionalFormatting sqref="AQ573">
    <cfRule type="expression" dxfId="9110" priority="7403">
      <formula>AQ573=3</formula>
    </cfRule>
    <cfRule type="expression" dxfId="9109" priority="7405">
      <formula>AQ573=1</formula>
    </cfRule>
    <cfRule type="expression" dxfId="9108" priority="7402">
      <formula>AQ573="n/a"</formula>
    </cfRule>
    <cfRule type="expression" dxfId="9107" priority="7404">
      <formula>AQ573=2</formula>
    </cfRule>
  </conditionalFormatting>
  <conditionalFormatting sqref="AQ574">
    <cfRule type="expression" dxfId="9106" priority="7406">
      <formula>AQ574&lt;0</formula>
    </cfRule>
  </conditionalFormatting>
  <conditionalFormatting sqref="AQ575">
    <cfRule type="expression" dxfId="9105" priority="7388">
      <formula>AQ575=3</formula>
    </cfRule>
    <cfRule type="expression" dxfId="9104" priority="7387">
      <formula>AQ575="n/a"</formula>
    </cfRule>
    <cfRule type="expression" dxfId="9103" priority="7389">
      <formula>AQ575=2</formula>
    </cfRule>
    <cfRule type="expression" dxfId="9102" priority="7390">
      <formula>AQ575=1</formula>
    </cfRule>
  </conditionalFormatting>
  <conditionalFormatting sqref="AQ576">
    <cfRule type="expression" dxfId="9101" priority="7391">
      <formula>AQ576&lt;0</formula>
    </cfRule>
  </conditionalFormatting>
  <conditionalFormatting sqref="AQ577">
    <cfRule type="expression" dxfId="9100" priority="7457">
      <formula>AQ577="n/a"</formula>
    </cfRule>
    <cfRule type="expression" dxfId="9099" priority="7460">
      <formula>AQ577=1</formula>
    </cfRule>
    <cfRule type="expression" dxfId="9098" priority="7459">
      <formula>AQ577=2</formula>
    </cfRule>
    <cfRule type="expression" dxfId="9097" priority="7458">
      <formula>AQ577=3</formula>
    </cfRule>
  </conditionalFormatting>
  <conditionalFormatting sqref="AQ578">
    <cfRule type="expression" dxfId="9096" priority="7461">
      <formula>AQ578&lt;0</formula>
    </cfRule>
  </conditionalFormatting>
  <conditionalFormatting sqref="AQ579">
    <cfRule type="expression" dxfId="9095" priority="7452">
      <formula>AQ579="n/a"</formula>
    </cfRule>
    <cfRule type="expression" dxfId="9094" priority="7455">
      <formula>AQ579=1</formula>
    </cfRule>
    <cfRule type="expression" dxfId="9093" priority="7454">
      <formula>AQ579=2</formula>
    </cfRule>
    <cfRule type="expression" dxfId="9092" priority="7453">
      <formula>AQ579=3</formula>
    </cfRule>
  </conditionalFormatting>
  <conditionalFormatting sqref="AQ580">
    <cfRule type="expression" dxfId="9091" priority="7456">
      <formula>AQ580&lt;0</formula>
    </cfRule>
  </conditionalFormatting>
  <conditionalFormatting sqref="AQ581">
    <cfRule type="expression" dxfId="9090" priority="7447">
      <formula>AQ581="n/a"</formula>
    </cfRule>
    <cfRule type="expression" dxfId="9089" priority="7448">
      <formula>AQ581=3</formula>
    </cfRule>
    <cfRule type="expression" dxfId="9088" priority="7449">
      <formula>AQ581=2</formula>
    </cfRule>
    <cfRule type="expression" dxfId="9087" priority="7450">
      <formula>AQ581=1</formula>
    </cfRule>
  </conditionalFormatting>
  <conditionalFormatting sqref="AQ582">
    <cfRule type="expression" dxfId="9086" priority="7451">
      <formula>AQ582&lt;0</formula>
    </cfRule>
  </conditionalFormatting>
  <conditionalFormatting sqref="AQ583">
    <cfRule type="expression" dxfId="9085" priority="7493">
      <formula>AQ583=3</formula>
    </cfRule>
    <cfRule type="expression" dxfId="9084" priority="7494">
      <formula>AQ583=2</formula>
    </cfRule>
    <cfRule type="expression" dxfId="9083" priority="7495">
      <formula>AQ583=1</formula>
    </cfRule>
    <cfRule type="expression" dxfId="9082" priority="7492">
      <formula>AQ583="n/a"</formula>
    </cfRule>
  </conditionalFormatting>
  <conditionalFormatting sqref="AQ584">
    <cfRule type="expression" dxfId="9081" priority="7496">
      <formula>AQ584&lt;0</formula>
    </cfRule>
  </conditionalFormatting>
  <conditionalFormatting sqref="AQ587">
    <cfRule type="expression" dxfId="9080" priority="7507">
      <formula>AQ587="n/a"</formula>
    </cfRule>
    <cfRule type="expression" dxfId="9079" priority="7510">
      <formula>AQ587=1</formula>
    </cfRule>
    <cfRule type="expression" dxfId="9078" priority="7508">
      <formula>AQ587=3</formula>
    </cfRule>
    <cfRule type="expression" dxfId="9077" priority="7509">
      <formula>AQ587=2</formula>
    </cfRule>
  </conditionalFormatting>
  <conditionalFormatting sqref="AQ588">
    <cfRule type="expression" dxfId="9076" priority="7511">
      <formula>AQ588&lt;0</formula>
    </cfRule>
  </conditionalFormatting>
  <conditionalFormatting sqref="AQ589">
    <cfRule type="expression" dxfId="9075" priority="7532">
      <formula>AQ589="n/a"</formula>
    </cfRule>
    <cfRule type="expression" dxfId="9074" priority="7535">
      <formula>AQ589=1</formula>
    </cfRule>
    <cfRule type="expression" dxfId="9073" priority="7534">
      <formula>AQ589=2</formula>
    </cfRule>
    <cfRule type="expression" dxfId="9072" priority="7533">
      <formula>AQ589=3</formula>
    </cfRule>
  </conditionalFormatting>
  <conditionalFormatting sqref="AQ590">
    <cfRule type="expression" dxfId="9071" priority="7536">
      <formula>AQ590&lt;0</formula>
    </cfRule>
  </conditionalFormatting>
  <conditionalFormatting sqref="AQ597">
    <cfRule type="expression" dxfId="9070" priority="7583">
      <formula>AQ597=3</formula>
    </cfRule>
    <cfRule type="expression" dxfId="9069" priority="7584">
      <formula>AQ597=2</formula>
    </cfRule>
    <cfRule type="expression" dxfId="9068" priority="7585">
      <formula>AQ597=1</formula>
    </cfRule>
    <cfRule type="expression" dxfId="9067" priority="7582">
      <formula>AQ597="n/a"</formula>
    </cfRule>
  </conditionalFormatting>
  <conditionalFormatting sqref="AQ598">
    <cfRule type="expression" dxfId="9066" priority="7586">
      <formula>AQ598&lt;0</formula>
    </cfRule>
  </conditionalFormatting>
  <conditionalFormatting sqref="AQ603">
    <cfRule type="expression" dxfId="9065" priority="7575">
      <formula>AQ603=1</formula>
    </cfRule>
    <cfRule type="expression" dxfId="9064" priority="7574">
      <formula>AQ603=2</formula>
    </cfRule>
    <cfRule type="expression" dxfId="9063" priority="7572">
      <formula>AQ603="n/a"</formula>
    </cfRule>
    <cfRule type="expression" dxfId="9062" priority="7573">
      <formula>AQ603=3</formula>
    </cfRule>
  </conditionalFormatting>
  <conditionalFormatting sqref="AQ604">
    <cfRule type="expression" dxfId="9061" priority="7576">
      <formula>AQ604&lt;0</formula>
    </cfRule>
  </conditionalFormatting>
  <conditionalFormatting sqref="AQ605">
    <cfRule type="expression" dxfId="9060" priority="7562">
      <formula>AQ605="n/a"</formula>
    </cfRule>
    <cfRule type="expression" dxfId="9059" priority="7565">
      <formula>AQ605=1</formula>
    </cfRule>
    <cfRule type="expression" dxfId="9058" priority="7564">
      <formula>AQ605=2</formula>
    </cfRule>
    <cfRule type="expression" dxfId="9057" priority="7563">
      <formula>AQ605=3</formula>
    </cfRule>
  </conditionalFormatting>
  <conditionalFormatting sqref="AQ606">
    <cfRule type="expression" dxfId="9056" priority="7566">
      <formula>AQ606&lt;0</formula>
    </cfRule>
  </conditionalFormatting>
  <conditionalFormatting sqref="AU11">
    <cfRule type="expression" dxfId="9055" priority="4330">
      <formula>AU11=1</formula>
    </cfRule>
    <cfRule type="expression" dxfId="9054" priority="4327">
      <formula>AU11="n/a"</formula>
    </cfRule>
    <cfRule type="expression" dxfId="9053" priority="4328">
      <formula>AU11=3</formula>
    </cfRule>
    <cfRule type="expression" dxfId="9052" priority="4329">
      <formula>AU11=2</formula>
    </cfRule>
  </conditionalFormatting>
  <conditionalFormatting sqref="AU13">
    <cfRule type="expression" dxfId="9051" priority="4326">
      <formula>AU13=1</formula>
    </cfRule>
    <cfRule type="expression" dxfId="9050" priority="4324">
      <formula>AU13=3</formula>
    </cfRule>
    <cfRule type="expression" dxfId="9049" priority="4323">
      <formula>AU13="n/a"</formula>
    </cfRule>
    <cfRule type="expression" dxfId="9048" priority="4325">
      <formula>AU13=2</formula>
    </cfRule>
  </conditionalFormatting>
  <conditionalFormatting sqref="AU15">
    <cfRule type="expression" dxfId="9047" priority="4322">
      <formula>AU15=1</formula>
    </cfRule>
    <cfRule type="expression" dxfId="9046" priority="4321">
      <formula>AU15=2</formula>
    </cfRule>
    <cfRule type="expression" dxfId="9045" priority="4320">
      <formula>AU15=3</formula>
    </cfRule>
    <cfRule type="expression" dxfId="9044" priority="4319">
      <formula>AU15="n/a"</formula>
    </cfRule>
  </conditionalFormatting>
  <conditionalFormatting sqref="AU33">
    <cfRule type="expression" dxfId="9043" priority="5785">
      <formula>AU33=3</formula>
    </cfRule>
    <cfRule type="expression" dxfId="9042" priority="5784">
      <formula>AU33="n/a"</formula>
    </cfRule>
    <cfRule type="expression" dxfId="9041" priority="5787">
      <formula>AU33=1</formula>
    </cfRule>
    <cfRule type="expression" dxfId="9040" priority="5786">
      <formula>AU33=2</formula>
    </cfRule>
  </conditionalFormatting>
  <conditionalFormatting sqref="AU34">
    <cfRule type="expression" dxfId="9039" priority="5788">
      <formula>AU34&lt;0</formula>
    </cfRule>
  </conditionalFormatting>
  <conditionalFormatting sqref="AU43">
    <cfRule type="expression" dxfId="9038" priority="5920">
      <formula>AU43=3</formula>
    </cfRule>
    <cfRule type="expression" dxfId="9037" priority="5921">
      <formula>AU43=2</formula>
    </cfRule>
    <cfRule type="expression" dxfId="9036" priority="5919">
      <formula>AU43="n/a"</formula>
    </cfRule>
    <cfRule type="expression" dxfId="9035" priority="5922">
      <formula>AU43=1</formula>
    </cfRule>
  </conditionalFormatting>
  <conditionalFormatting sqref="AU44">
    <cfRule type="expression" dxfId="9034" priority="5923">
      <formula>AU44&lt;0</formula>
    </cfRule>
  </conditionalFormatting>
  <conditionalFormatting sqref="AU50">
    <cfRule type="expression" dxfId="9033" priority="1913">
      <formula>AU50&lt;0</formula>
    </cfRule>
  </conditionalFormatting>
  <conditionalFormatting sqref="AU52">
    <cfRule type="expression" dxfId="9032" priority="5223">
      <formula>AU52&lt;0</formula>
    </cfRule>
  </conditionalFormatting>
  <conditionalFormatting sqref="AU55">
    <cfRule type="expression" dxfId="9031" priority="5924">
      <formula>AU55="n/a"</formula>
    </cfRule>
    <cfRule type="expression" dxfId="9030" priority="5925">
      <formula>AU55=3</formula>
    </cfRule>
    <cfRule type="expression" dxfId="9029" priority="5927">
      <formula>AU55=1</formula>
    </cfRule>
    <cfRule type="expression" dxfId="9028" priority="5926">
      <formula>AU55=2</formula>
    </cfRule>
  </conditionalFormatting>
  <conditionalFormatting sqref="AU56">
    <cfRule type="expression" dxfId="9027" priority="5928">
      <formula>AU56&lt;0</formula>
    </cfRule>
  </conditionalFormatting>
  <conditionalFormatting sqref="AU65">
    <cfRule type="expression" dxfId="9026" priority="162">
      <formula>AU65="n/a"</formula>
    </cfRule>
    <cfRule type="expression" dxfId="9025" priority="163">
      <formula>AU65=3</formula>
    </cfRule>
    <cfRule type="expression" dxfId="9024" priority="165">
      <formula>AU65=1</formula>
    </cfRule>
    <cfRule type="expression" dxfId="9023" priority="164">
      <formula>AU65=2</formula>
    </cfRule>
  </conditionalFormatting>
  <conditionalFormatting sqref="AU66">
    <cfRule type="expression" dxfId="9022" priority="166">
      <formula>AU66&lt;0</formula>
    </cfRule>
  </conditionalFormatting>
  <conditionalFormatting sqref="AV50">
    <cfRule type="expression" dxfId="9021" priority="1912">
      <formula>AV50&lt;0</formula>
    </cfRule>
  </conditionalFormatting>
  <conditionalFormatting sqref="AV52">
    <cfRule type="expression" dxfId="9020" priority="5222">
      <formula>AV52&lt;0</formula>
    </cfRule>
  </conditionalFormatting>
  <conditionalFormatting sqref="AV209">
    <cfRule type="expression" dxfId="9019" priority="2263">
      <formula>AV209=3</formula>
    </cfRule>
    <cfRule type="expression" dxfId="9018" priority="2264">
      <formula>AV209=2</formula>
    </cfRule>
    <cfRule type="expression" dxfId="9017" priority="2265">
      <formula>AV209=1</formula>
    </cfRule>
    <cfRule type="expression" dxfId="9016" priority="2262">
      <formula>AV209="n/a"</formula>
    </cfRule>
  </conditionalFormatting>
  <conditionalFormatting sqref="AV210">
    <cfRule type="expression" dxfId="9015" priority="2266">
      <formula>AV210&lt;0</formula>
    </cfRule>
  </conditionalFormatting>
  <conditionalFormatting sqref="AV211">
    <cfRule type="expression" dxfId="9014" priority="2257">
      <formula>AV211="n/a"</formula>
    </cfRule>
    <cfRule type="expression" dxfId="9013" priority="2258">
      <formula>AV211=3</formula>
    </cfRule>
    <cfRule type="expression" dxfId="9012" priority="2259">
      <formula>AV211=2</formula>
    </cfRule>
    <cfRule type="expression" dxfId="9011" priority="2260">
      <formula>AV211=1</formula>
    </cfRule>
  </conditionalFormatting>
  <conditionalFormatting sqref="AV212">
    <cfRule type="expression" dxfId="9010" priority="2261">
      <formula>AV212&lt;0</formula>
    </cfRule>
  </conditionalFormatting>
  <conditionalFormatting sqref="AV253">
    <cfRule type="expression" dxfId="9009" priority="4952">
      <formula>AV253=2</formula>
    </cfRule>
    <cfRule type="expression" dxfId="9008" priority="4953">
      <formula>AV253=1</formula>
    </cfRule>
    <cfRule type="expression" dxfId="9007" priority="4951">
      <formula>AV253=3</formula>
    </cfRule>
    <cfRule type="expression" dxfId="9006" priority="4950">
      <formula>AV253="n/a"</formula>
    </cfRule>
  </conditionalFormatting>
  <conditionalFormatting sqref="AV254">
    <cfRule type="expression" dxfId="9005" priority="4954">
      <formula>AV254&lt;0</formula>
    </cfRule>
  </conditionalFormatting>
  <conditionalFormatting sqref="AW137 BA137:BB137 AW319">
    <cfRule type="expression" dxfId="9004" priority="9044">
      <formula>AW137=3</formula>
    </cfRule>
  </conditionalFormatting>
  <conditionalFormatting sqref="AW253">
    <cfRule type="expression" dxfId="9003" priority="4948">
      <formula>AW253=1</formula>
    </cfRule>
    <cfRule type="expression" dxfId="9002" priority="4945">
      <formula>AW253="n/a"</formula>
    </cfRule>
    <cfRule type="expression" dxfId="9001" priority="4946">
      <formula>AW253=3</formula>
    </cfRule>
    <cfRule type="expression" dxfId="9000" priority="4947">
      <formula>AW253=2</formula>
    </cfRule>
  </conditionalFormatting>
  <conditionalFormatting sqref="AW254">
    <cfRule type="expression" dxfId="8999" priority="4949">
      <formula>AW254&lt;0</formula>
    </cfRule>
  </conditionalFormatting>
  <conditionalFormatting sqref="AW319 AW137 BA137:BB137">
    <cfRule type="expression" dxfId="8998" priority="9043">
      <formula>AW137="n/a"</formula>
    </cfRule>
    <cfRule type="expression" dxfId="8997" priority="9045">
      <formula>AW137=2</formula>
    </cfRule>
    <cfRule type="expression" dxfId="8996" priority="9046">
      <formula>AW137=1</formula>
    </cfRule>
  </conditionalFormatting>
  <conditionalFormatting sqref="AW320 AW138 BA138:BB138">
    <cfRule type="expression" dxfId="8995" priority="9047">
      <formula>AW138&lt;0</formula>
    </cfRule>
  </conditionalFormatting>
  <conditionalFormatting sqref="AW379 AQ379 AQ319">
    <cfRule type="expression" dxfId="8994" priority="9003">
      <formula>AQ319="n/a"</formula>
    </cfRule>
    <cfRule type="expression" dxfId="8993" priority="9005">
      <formula>AQ319=2</formula>
    </cfRule>
    <cfRule type="expression" dxfId="8992" priority="9006">
      <formula>AQ319=1</formula>
    </cfRule>
  </conditionalFormatting>
  <conditionalFormatting sqref="AW380 AQ380 AQ320">
    <cfRule type="expression" dxfId="8991" priority="9007">
      <formula>AQ320&lt;0</formula>
    </cfRule>
  </conditionalFormatting>
  <conditionalFormatting sqref="AW385">
    <cfRule type="expression" dxfId="8990" priority="4915">
      <formula>AW385="n/a"</formula>
    </cfRule>
  </conditionalFormatting>
  <conditionalFormatting sqref="AW547">
    <cfRule type="expression" dxfId="8989" priority="7040">
      <formula>AW547=1</formula>
    </cfRule>
    <cfRule type="expression" dxfId="8988" priority="7039">
      <formula>AW547=2</formula>
    </cfRule>
    <cfRule type="expression" dxfId="8987" priority="7038">
      <formula>AW547=3</formula>
    </cfRule>
    <cfRule type="expression" dxfId="8986" priority="7037">
      <formula>AW547="n/a"</formula>
    </cfRule>
  </conditionalFormatting>
  <conditionalFormatting sqref="AW548">
    <cfRule type="expression" dxfId="8985" priority="7041">
      <formula>AW548&lt;0</formula>
    </cfRule>
  </conditionalFormatting>
  <conditionalFormatting sqref="AW549">
    <cfRule type="expression" dxfId="8984" priority="7120">
      <formula>AW549=1</formula>
    </cfRule>
    <cfRule type="expression" dxfId="8983" priority="7119">
      <formula>AW549=2</formula>
    </cfRule>
    <cfRule type="expression" dxfId="8982" priority="7117">
      <formula>AW549="n/a"</formula>
    </cfRule>
    <cfRule type="expression" dxfId="8981" priority="7118">
      <formula>AW549=3</formula>
    </cfRule>
  </conditionalFormatting>
  <conditionalFormatting sqref="AW550">
    <cfRule type="expression" dxfId="8980" priority="7121">
      <formula>AW550&lt;0</formula>
    </cfRule>
  </conditionalFormatting>
  <conditionalFormatting sqref="AW551">
    <cfRule type="expression" dxfId="8979" priority="7107">
      <formula>AW551="n/a"</formula>
    </cfRule>
    <cfRule type="expression" dxfId="8978" priority="7109">
      <formula>AW551=2</formula>
    </cfRule>
    <cfRule type="expression" dxfId="8977" priority="7108">
      <formula>AW551=3</formula>
    </cfRule>
    <cfRule type="expression" dxfId="8976" priority="7110">
      <formula>AW551=1</formula>
    </cfRule>
  </conditionalFormatting>
  <conditionalFormatting sqref="AW552">
    <cfRule type="expression" dxfId="8975" priority="7111">
      <formula>AW552&lt;0</formula>
    </cfRule>
  </conditionalFormatting>
  <conditionalFormatting sqref="AW553">
    <cfRule type="expression" dxfId="8974" priority="7157">
      <formula>AW553="n/a"</formula>
    </cfRule>
    <cfRule type="expression" dxfId="8973" priority="7159">
      <formula>AW553=2</formula>
    </cfRule>
    <cfRule type="expression" dxfId="8972" priority="7160">
      <formula>AW553=1</formula>
    </cfRule>
    <cfRule type="expression" dxfId="8971" priority="7158">
      <formula>AW553=3</formula>
    </cfRule>
  </conditionalFormatting>
  <conditionalFormatting sqref="AW554">
    <cfRule type="expression" dxfId="8970" priority="7161">
      <formula>AW554&lt;0</formula>
    </cfRule>
  </conditionalFormatting>
  <conditionalFormatting sqref="AW555">
    <cfRule type="expression" dxfId="8969" priority="7197">
      <formula>AW555="n/a"</formula>
    </cfRule>
    <cfRule type="expression" dxfId="8968" priority="7199">
      <formula>AW555=2</formula>
    </cfRule>
    <cfRule type="expression" dxfId="8967" priority="7200">
      <formula>AW555=1</formula>
    </cfRule>
    <cfRule type="expression" dxfId="8966" priority="7198">
      <formula>AW555=3</formula>
    </cfRule>
  </conditionalFormatting>
  <conditionalFormatting sqref="AW556">
    <cfRule type="expression" dxfId="8965" priority="7201">
      <formula>AW556&lt;0</formula>
    </cfRule>
  </conditionalFormatting>
  <conditionalFormatting sqref="AW557">
    <cfRule type="expression" dxfId="8964" priority="7202">
      <formula>AW557="n/a"</formula>
    </cfRule>
    <cfRule type="expression" dxfId="8963" priority="7205">
      <formula>AW557=1</formula>
    </cfRule>
    <cfRule type="expression" dxfId="8962" priority="7204">
      <formula>AW557=2</formula>
    </cfRule>
    <cfRule type="expression" dxfId="8961" priority="7203">
      <formula>AW557=3</formula>
    </cfRule>
  </conditionalFormatting>
  <conditionalFormatting sqref="AW558">
    <cfRule type="expression" dxfId="8960" priority="7206">
      <formula>AW558&lt;0</formula>
    </cfRule>
  </conditionalFormatting>
  <conditionalFormatting sqref="AW559">
    <cfRule type="expression" dxfId="8959" priority="7208">
      <formula>AW559=3</formula>
    </cfRule>
    <cfRule type="expression" dxfId="8958" priority="7207">
      <formula>AW559="n/a"</formula>
    </cfRule>
    <cfRule type="expression" dxfId="8957" priority="7209">
      <formula>AW559=2</formula>
    </cfRule>
    <cfRule type="expression" dxfId="8956" priority="7210">
      <formula>AW559=1</formula>
    </cfRule>
  </conditionalFormatting>
  <conditionalFormatting sqref="AW560">
    <cfRule type="expression" dxfId="8955" priority="7211">
      <formula>AW560&lt;0</formula>
    </cfRule>
  </conditionalFormatting>
  <conditionalFormatting sqref="AW561">
    <cfRule type="expression" dxfId="8954" priority="7212">
      <formula>AW561="n/a"</formula>
    </cfRule>
    <cfRule type="expression" dxfId="8953" priority="7213">
      <formula>AW561=3</formula>
    </cfRule>
    <cfRule type="expression" dxfId="8952" priority="7214">
      <formula>AW561=2</formula>
    </cfRule>
    <cfRule type="expression" dxfId="8951" priority="7215">
      <formula>AW561=1</formula>
    </cfRule>
  </conditionalFormatting>
  <conditionalFormatting sqref="AW562">
    <cfRule type="expression" dxfId="8950" priority="7216">
      <formula>AW562&lt;0</formula>
    </cfRule>
  </conditionalFormatting>
  <conditionalFormatting sqref="AW563">
    <cfRule type="expression" dxfId="8949" priority="7277">
      <formula>AW563="n/a"</formula>
    </cfRule>
    <cfRule type="expression" dxfId="8948" priority="7280">
      <formula>AW563=1</formula>
    </cfRule>
    <cfRule type="expression" dxfId="8947" priority="7279">
      <formula>AW563=2</formula>
    </cfRule>
    <cfRule type="expression" dxfId="8946" priority="7278">
      <formula>AW563=3</formula>
    </cfRule>
  </conditionalFormatting>
  <conditionalFormatting sqref="AW564">
    <cfRule type="expression" dxfId="8945" priority="7281">
      <formula>AW564&lt;0</formula>
    </cfRule>
  </conditionalFormatting>
  <conditionalFormatting sqref="AW565">
    <cfRule type="expression" dxfId="8944" priority="7254">
      <formula>AW565=2</formula>
    </cfRule>
    <cfRule type="expression" dxfId="8943" priority="7253">
      <formula>AW565=3</formula>
    </cfRule>
    <cfRule type="expression" dxfId="8942" priority="7255">
      <formula>AW565=1</formula>
    </cfRule>
    <cfRule type="expression" dxfId="8941" priority="7252">
      <formula>AW565="n/a"</formula>
    </cfRule>
  </conditionalFormatting>
  <conditionalFormatting sqref="AW566">
    <cfRule type="expression" dxfId="8940" priority="7256">
      <formula>AW566&lt;0</formula>
    </cfRule>
  </conditionalFormatting>
  <conditionalFormatting sqref="AW567">
    <cfRule type="expression" dxfId="8939" priority="7305">
      <formula>AW567=1</formula>
    </cfRule>
    <cfRule type="expression" dxfId="8938" priority="7304">
      <formula>AW567=2</formula>
    </cfRule>
    <cfRule type="expression" dxfId="8937" priority="7303">
      <formula>AW567=3</formula>
    </cfRule>
    <cfRule type="expression" dxfId="8936" priority="7302">
      <formula>AW567="n/a"</formula>
    </cfRule>
  </conditionalFormatting>
  <conditionalFormatting sqref="AW568">
    <cfRule type="expression" dxfId="8935" priority="7306">
      <formula>AW568&lt;0</formula>
    </cfRule>
  </conditionalFormatting>
  <conditionalFormatting sqref="AW569">
    <cfRule type="expression" dxfId="8934" priority="7300">
      <formula>AW569=1</formula>
    </cfRule>
    <cfRule type="expression" dxfId="8933" priority="7299">
      <formula>AW569=2</formula>
    </cfRule>
    <cfRule type="expression" dxfId="8932" priority="7298">
      <formula>AW569=3</formula>
    </cfRule>
    <cfRule type="expression" dxfId="8931" priority="7297">
      <formula>AW569="n/a"</formula>
    </cfRule>
  </conditionalFormatting>
  <conditionalFormatting sqref="AW570">
    <cfRule type="expression" dxfId="8930" priority="7301">
      <formula>AW570&lt;0</formula>
    </cfRule>
  </conditionalFormatting>
  <conditionalFormatting sqref="AW571">
    <cfRule type="expression" dxfId="8929" priority="7357">
      <formula>AW571="n/a"</formula>
    </cfRule>
    <cfRule type="expression" dxfId="8928" priority="7358">
      <formula>AW571=3</formula>
    </cfRule>
    <cfRule type="expression" dxfId="8927" priority="7359">
      <formula>AW571=2</formula>
    </cfRule>
    <cfRule type="expression" dxfId="8926" priority="7360">
      <formula>AW571=1</formula>
    </cfRule>
  </conditionalFormatting>
  <conditionalFormatting sqref="AW572">
    <cfRule type="expression" dxfId="8925" priority="7361">
      <formula>AW572&lt;0</formula>
    </cfRule>
  </conditionalFormatting>
  <conditionalFormatting sqref="AW573">
    <cfRule type="expression" dxfId="8924" priority="7367">
      <formula>AW573="n/a"</formula>
    </cfRule>
    <cfRule type="expression" dxfId="8923" priority="7368">
      <formula>AW573=3</formula>
    </cfRule>
    <cfRule type="expression" dxfId="8922" priority="7369">
      <formula>AW573=2</formula>
    </cfRule>
    <cfRule type="expression" dxfId="8921" priority="7370">
      <formula>AW573=1</formula>
    </cfRule>
  </conditionalFormatting>
  <conditionalFormatting sqref="AW574">
    <cfRule type="expression" dxfId="8920" priority="7371">
      <formula>AW574&lt;0</formula>
    </cfRule>
  </conditionalFormatting>
  <conditionalFormatting sqref="AW575">
    <cfRule type="expression" dxfId="8919" priority="7385">
      <formula>AW575=1</formula>
    </cfRule>
    <cfRule type="expression" dxfId="8918" priority="7383">
      <formula>AW575=3</formula>
    </cfRule>
    <cfRule type="expression" dxfId="8917" priority="7382">
      <formula>AW575="n/a"</formula>
    </cfRule>
    <cfRule type="expression" dxfId="8916" priority="7384">
      <formula>AW575=2</formula>
    </cfRule>
  </conditionalFormatting>
  <conditionalFormatting sqref="AW576">
    <cfRule type="expression" dxfId="8915" priority="7386">
      <formula>AW576&lt;0</formula>
    </cfRule>
  </conditionalFormatting>
  <conditionalFormatting sqref="AW577">
    <cfRule type="expression" dxfId="8914" priority="7440">
      <formula>AW577=1</formula>
    </cfRule>
    <cfRule type="expression" dxfId="8913" priority="7437">
      <formula>AW577="n/a"</formula>
    </cfRule>
    <cfRule type="expression" dxfId="8912" priority="7439">
      <formula>AW577=2</formula>
    </cfRule>
    <cfRule type="expression" dxfId="8911" priority="7438">
      <formula>AW577=3</formula>
    </cfRule>
  </conditionalFormatting>
  <conditionalFormatting sqref="AW578">
    <cfRule type="expression" dxfId="8910" priority="7441">
      <formula>AW578&lt;0</formula>
    </cfRule>
  </conditionalFormatting>
  <conditionalFormatting sqref="AW579">
    <cfRule type="expression" dxfId="8909" priority="7433">
      <formula>AW579=3</formula>
    </cfRule>
    <cfRule type="expression" dxfId="8908" priority="7434">
      <formula>AW579=2</formula>
    </cfRule>
    <cfRule type="expression" dxfId="8907" priority="7435">
      <formula>AW579=1</formula>
    </cfRule>
    <cfRule type="expression" dxfId="8906" priority="7432">
      <formula>AW579="n/a"</formula>
    </cfRule>
  </conditionalFormatting>
  <conditionalFormatting sqref="AW580">
    <cfRule type="expression" dxfId="8905" priority="7436">
      <formula>AW580&lt;0</formula>
    </cfRule>
  </conditionalFormatting>
  <conditionalFormatting sqref="AW581">
    <cfRule type="expression" dxfId="8904" priority="7428">
      <formula>AW581=3</formula>
    </cfRule>
    <cfRule type="expression" dxfId="8903" priority="7427">
      <formula>AW581="n/a"</formula>
    </cfRule>
    <cfRule type="expression" dxfId="8902" priority="7429">
      <formula>AW581=2</formula>
    </cfRule>
    <cfRule type="expression" dxfId="8901" priority="7430">
      <formula>AW581=1</formula>
    </cfRule>
  </conditionalFormatting>
  <conditionalFormatting sqref="AW582">
    <cfRule type="expression" dxfId="8900" priority="7431">
      <formula>AW582&lt;0</formula>
    </cfRule>
  </conditionalFormatting>
  <conditionalFormatting sqref="AW583">
    <cfRule type="expression" dxfId="8899" priority="7487">
      <formula>AW583="n/a"</formula>
    </cfRule>
    <cfRule type="expression" dxfId="8898" priority="7488">
      <formula>AW583=3</formula>
    </cfRule>
    <cfRule type="expression" dxfId="8897" priority="7489">
      <formula>AW583=2</formula>
    </cfRule>
    <cfRule type="expression" dxfId="8896" priority="7490">
      <formula>AW583=1</formula>
    </cfRule>
  </conditionalFormatting>
  <conditionalFormatting sqref="AW584">
    <cfRule type="expression" dxfId="8895" priority="7491">
      <formula>AW584&lt;0</formula>
    </cfRule>
  </conditionalFormatting>
  <conditionalFormatting sqref="AW587">
    <cfRule type="expression" dxfId="8894" priority="7512">
      <formula>AW587="n/a"</formula>
    </cfRule>
    <cfRule type="expression" dxfId="8893" priority="7513">
      <formula>AW587=3</formula>
    </cfRule>
    <cfRule type="expression" dxfId="8892" priority="7514">
      <formula>AW587=2</formula>
    </cfRule>
    <cfRule type="expression" dxfId="8891" priority="7515">
      <formula>AW587=1</formula>
    </cfRule>
  </conditionalFormatting>
  <conditionalFormatting sqref="AW588">
    <cfRule type="expression" dxfId="8890" priority="7516">
      <formula>AW588&lt;0</formula>
    </cfRule>
  </conditionalFormatting>
  <conditionalFormatting sqref="AW589">
    <cfRule type="expression" dxfId="8889" priority="7525">
      <formula>AW589=1</formula>
    </cfRule>
    <cfRule type="expression" dxfId="8888" priority="7524">
      <formula>AW589=2</formula>
    </cfRule>
    <cfRule type="expression" dxfId="8887" priority="7523">
      <formula>AW589=3</formula>
    </cfRule>
    <cfRule type="expression" dxfId="8886" priority="7522">
      <formula>AW589="n/a"</formula>
    </cfRule>
  </conditionalFormatting>
  <conditionalFormatting sqref="AW590">
    <cfRule type="expression" dxfId="8885" priority="7526">
      <formula>AW590&lt;0</formula>
    </cfRule>
  </conditionalFormatting>
  <conditionalFormatting sqref="AW597">
    <cfRule type="expression" dxfId="8884" priority="7549">
      <formula>AW597=2</formula>
    </cfRule>
    <cfRule type="expression" dxfId="8883" priority="7550">
      <formula>AW597=1</formula>
    </cfRule>
    <cfRule type="expression" dxfId="8882" priority="7548">
      <formula>AW597=3</formula>
    </cfRule>
    <cfRule type="expression" dxfId="8881" priority="7547">
      <formula>AW597="n/a"</formula>
    </cfRule>
  </conditionalFormatting>
  <conditionalFormatting sqref="AW598">
    <cfRule type="expression" dxfId="8880" priority="7551">
      <formula>AW598&lt;0</formula>
    </cfRule>
  </conditionalFormatting>
  <conditionalFormatting sqref="AW603">
    <cfRule type="expression" dxfId="8879" priority="7553">
      <formula>AW603=3</formula>
    </cfRule>
    <cfRule type="expression" dxfId="8878" priority="7554">
      <formula>AW603=2</formula>
    </cfRule>
    <cfRule type="expression" dxfId="8877" priority="7555">
      <formula>AW603=1</formula>
    </cfRule>
    <cfRule type="expression" dxfId="8876" priority="7552">
      <formula>AW603="n/a"</formula>
    </cfRule>
  </conditionalFormatting>
  <conditionalFormatting sqref="AW604">
    <cfRule type="expression" dxfId="8875" priority="7556">
      <formula>AW604&lt;0</formula>
    </cfRule>
  </conditionalFormatting>
  <conditionalFormatting sqref="AW605">
    <cfRule type="expression" dxfId="8874" priority="7560">
      <formula>AW605=1</formula>
    </cfRule>
    <cfRule type="expression" dxfId="8873" priority="7557">
      <formula>AW605="n/a"</formula>
    </cfRule>
    <cfRule type="expression" dxfId="8872" priority="7558">
      <formula>AW605=3</formula>
    </cfRule>
    <cfRule type="expression" dxfId="8871" priority="7559">
      <formula>AW605=2</formula>
    </cfRule>
  </conditionalFormatting>
  <conditionalFormatting sqref="AW606">
    <cfRule type="expression" dxfId="8870" priority="7561">
      <formula>AW606&lt;0</formula>
    </cfRule>
  </conditionalFormatting>
  <conditionalFormatting sqref="BA43">
    <cfRule type="expression" dxfId="8869" priority="6926">
      <formula>BA43="n/a"</formula>
    </cfRule>
    <cfRule type="expression" dxfId="8868" priority="6928">
      <formula>BA43=2</formula>
    </cfRule>
    <cfRule type="expression" dxfId="8867" priority="6927">
      <formula>BA43=3</formula>
    </cfRule>
    <cfRule type="expression" dxfId="8866" priority="6929">
      <formula>BA43=1</formula>
    </cfRule>
  </conditionalFormatting>
  <conditionalFormatting sqref="BA44">
    <cfRule type="expression" dxfId="8865" priority="6930">
      <formula>BA44&lt;0</formula>
    </cfRule>
  </conditionalFormatting>
  <conditionalFormatting sqref="BA55">
    <cfRule type="expression" dxfId="8864" priority="6919">
      <formula>BA55=1</formula>
    </cfRule>
    <cfRule type="expression" dxfId="8863" priority="6918">
      <formula>BA55=2</formula>
    </cfRule>
    <cfRule type="expression" dxfId="8862" priority="6917">
      <formula>BA55=3</formula>
    </cfRule>
    <cfRule type="expression" dxfId="8861" priority="6916">
      <formula>BA55="n/a"</formula>
    </cfRule>
  </conditionalFormatting>
  <conditionalFormatting sqref="BA56">
    <cfRule type="expression" dxfId="8860" priority="6920">
      <formula>BA56&lt;0</formula>
    </cfRule>
  </conditionalFormatting>
  <conditionalFormatting sqref="BA65">
    <cfRule type="expression" dxfId="8859" priority="235">
      <formula>BA65=2</formula>
    </cfRule>
    <cfRule type="expression" dxfId="8858" priority="234">
      <formula>BA65=3</formula>
    </cfRule>
    <cfRule type="expression" dxfId="8857" priority="233">
      <formula>BA65="n/a"</formula>
    </cfRule>
    <cfRule type="expression" dxfId="8856" priority="236">
      <formula>BA65=1</formula>
    </cfRule>
  </conditionalFormatting>
  <conditionalFormatting sqref="BA66">
    <cfRule type="expression" dxfId="8855" priority="237">
      <formula>BA66&lt;0</formula>
    </cfRule>
  </conditionalFormatting>
  <conditionalFormatting sqref="BA79">
    <cfRule type="expression" dxfId="8854" priority="9608">
      <formula>BA79=1</formula>
    </cfRule>
    <cfRule type="expression" dxfId="8853" priority="9607">
      <formula>BA79=2</formula>
    </cfRule>
    <cfRule type="expression" dxfId="8852" priority="9606">
      <formula>BA79=3</formula>
    </cfRule>
    <cfRule type="expression" dxfId="8851" priority="9605">
      <formula>BA79="n/a"</formula>
    </cfRule>
  </conditionalFormatting>
  <conditionalFormatting sqref="BA80">
    <cfRule type="expression" dxfId="8850" priority="9604">
      <formula>BA80&lt;0</formula>
    </cfRule>
  </conditionalFormatting>
  <conditionalFormatting sqref="BA81">
    <cfRule type="expression" dxfId="8849" priority="9596">
      <formula>BA81=3</formula>
    </cfRule>
    <cfRule type="expression" dxfId="8848" priority="9595">
      <formula>BA81="n/a"</formula>
    </cfRule>
    <cfRule type="expression" dxfId="8847" priority="9598">
      <formula>BA81=1</formula>
    </cfRule>
    <cfRule type="expression" dxfId="8846" priority="9597">
      <formula>BA81=2</formula>
    </cfRule>
  </conditionalFormatting>
  <conditionalFormatting sqref="BA82">
    <cfRule type="expression" dxfId="8845" priority="9594">
      <formula>BA82&lt;0</formula>
    </cfRule>
  </conditionalFormatting>
  <conditionalFormatting sqref="BA147">
    <cfRule type="expression" dxfId="8844" priority="9586">
      <formula>BA147=3</formula>
    </cfRule>
    <cfRule type="expression" dxfId="8843" priority="9588">
      <formula>BA147=1</formula>
    </cfRule>
    <cfRule type="expression" dxfId="8842" priority="9587">
      <formula>BA147=2</formula>
    </cfRule>
    <cfRule type="expression" dxfId="8841" priority="9585">
      <formula>BA147="n/a"</formula>
    </cfRule>
  </conditionalFormatting>
  <conditionalFormatting sqref="BA148">
    <cfRule type="expression" dxfId="8840" priority="9584">
      <formula>BA148&lt;0</formula>
    </cfRule>
  </conditionalFormatting>
  <conditionalFormatting sqref="BA175">
    <cfRule type="expression" dxfId="8839" priority="9577">
      <formula>BA175=2</formula>
    </cfRule>
    <cfRule type="expression" dxfId="8838" priority="9578">
      <formula>BA175=1</formula>
    </cfRule>
    <cfRule type="expression" dxfId="8837" priority="9575">
      <formula>BA175="n/a"</formula>
    </cfRule>
    <cfRule type="expression" dxfId="8836" priority="9576">
      <formula>BA175=3</formula>
    </cfRule>
  </conditionalFormatting>
  <conditionalFormatting sqref="BA176">
    <cfRule type="expression" dxfId="8835" priority="9574">
      <formula>BA176&lt;0</formula>
    </cfRule>
  </conditionalFormatting>
  <conditionalFormatting sqref="BA189">
    <cfRule type="expression" dxfId="8834" priority="6891">
      <formula>BA189=3</formula>
    </cfRule>
    <cfRule type="expression" dxfId="8833" priority="6890">
      <formula>BA189="n/a"</formula>
    </cfRule>
    <cfRule type="expression" dxfId="8832" priority="6892">
      <formula>BA189=2</formula>
    </cfRule>
    <cfRule type="expression" dxfId="8831" priority="6893">
      <formula>BA189=1</formula>
    </cfRule>
  </conditionalFormatting>
  <conditionalFormatting sqref="BA190">
    <cfRule type="expression" dxfId="8830" priority="6894">
      <formula>BA190&lt;0</formula>
    </cfRule>
  </conditionalFormatting>
  <conditionalFormatting sqref="BA37:BB37">
    <cfRule type="expression" dxfId="8829" priority="4654">
      <formula>BA37=1</formula>
    </cfRule>
    <cfRule type="expression" dxfId="8828" priority="4653">
      <formula>BA37=2</formula>
    </cfRule>
    <cfRule type="expression" dxfId="8827" priority="4652">
      <formula>BA37=3</formula>
    </cfRule>
    <cfRule type="expression" dxfId="8826" priority="4651">
      <formula>BA37="n/a"</formula>
    </cfRule>
  </conditionalFormatting>
  <conditionalFormatting sqref="BA38:BB38">
    <cfRule type="expression" dxfId="8825" priority="4655">
      <formula>BA38&lt;0</formula>
    </cfRule>
  </conditionalFormatting>
  <conditionalFormatting sqref="BA39:BB39">
    <cfRule type="expression" dxfId="8824" priority="8504">
      <formula>BA39=1</formula>
    </cfRule>
    <cfRule type="expression" dxfId="8823" priority="8503">
      <formula>BA39=2</formula>
    </cfRule>
    <cfRule type="expression" dxfId="8822" priority="8502">
      <formula>BA39=3</formula>
    </cfRule>
    <cfRule type="expression" dxfId="8821" priority="8501">
      <formula>BA39="n/a"</formula>
    </cfRule>
  </conditionalFormatting>
  <conditionalFormatting sqref="BA40:BB40 BA42:BB42">
    <cfRule type="expression" dxfId="8820" priority="8505">
      <formula>BA40&lt;0</formula>
    </cfRule>
  </conditionalFormatting>
  <conditionalFormatting sqref="BA41:BB41">
    <cfRule type="expression" dxfId="8819" priority="2941">
      <formula>BA41="n/a"</formula>
    </cfRule>
    <cfRule type="expression" dxfId="8818" priority="2943">
      <formula>BA41=2</formula>
    </cfRule>
    <cfRule type="expression" dxfId="8817" priority="2942">
      <formula>BA41=3</formula>
    </cfRule>
    <cfRule type="expression" dxfId="8816" priority="2944">
      <formula>BA41=1</formula>
    </cfRule>
  </conditionalFormatting>
  <conditionalFormatting sqref="BA83:BB83">
    <cfRule type="expression" dxfId="8815" priority="4272">
      <formula>BA83="n/a"</formula>
    </cfRule>
    <cfRule type="expression" dxfId="8814" priority="4274">
      <formula>BA83=2</formula>
    </cfRule>
    <cfRule type="expression" dxfId="8813" priority="4275">
      <formula>BA83=1</formula>
    </cfRule>
    <cfRule type="expression" dxfId="8812" priority="4273">
      <formula>BA83=3</formula>
    </cfRule>
  </conditionalFormatting>
  <conditionalFormatting sqref="BA84:BB84">
    <cfRule type="expression" dxfId="8811" priority="4635">
      <formula>BA84&lt;0</formula>
    </cfRule>
  </conditionalFormatting>
  <conditionalFormatting sqref="BA97:BB97">
    <cfRule type="expression" dxfId="8810" priority="3943">
      <formula>BA97="n/a"</formula>
    </cfRule>
    <cfRule type="expression" dxfId="8809" priority="3944">
      <formula>BA97=3</formula>
    </cfRule>
    <cfRule type="expression" dxfId="8808" priority="3946">
      <formula>BA97=1</formula>
    </cfRule>
    <cfRule type="expression" dxfId="8807" priority="3945">
      <formula>BA97=2</formula>
    </cfRule>
  </conditionalFormatting>
  <conditionalFormatting sqref="BA98:BB98">
    <cfRule type="expression" dxfId="8806" priority="3974">
      <formula>BA98&lt;0</formula>
    </cfRule>
  </conditionalFormatting>
  <conditionalFormatting sqref="BA99:BB99">
    <cfRule type="expression" dxfId="8805" priority="3839">
      <formula>BA99="n/a"</formula>
    </cfRule>
    <cfRule type="expression" dxfId="8804" priority="3842">
      <formula>BA99=1</formula>
    </cfRule>
    <cfRule type="expression" dxfId="8803" priority="3840">
      <formula>BA99=3</formula>
    </cfRule>
    <cfRule type="expression" dxfId="8802" priority="3841">
      <formula>BA99=2</formula>
    </cfRule>
  </conditionalFormatting>
  <conditionalFormatting sqref="BA100:BB100">
    <cfRule type="expression" dxfId="8801" priority="3870">
      <formula>BA100&lt;0</formula>
    </cfRule>
  </conditionalFormatting>
  <conditionalFormatting sqref="BA155:BB155">
    <cfRule type="expression" dxfId="8800" priority="8484">
      <formula>BA155=1</formula>
    </cfRule>
    <cfRule type="expression" dxfId="8799" priority="8481">
      <formula>BA155="n/a"</formula>
    </cfRule>
    <cfRule type="expression" dxfId="8798" priority="8483">
      <formula>BA155=2</formula>
    </cfRule>
    <cfRule type="expression" dxfId="8797" priority="8482">
      <formula>BA155=3</formula>
    </cfRule>
  </conditionalFormatting>
  <conditionalFormatting sqref="BA156:BB156">
    <cfRule type="expression" dxfId="8796" priority="8485">
      <formula>BA156&lt;0</formula>
    </cfRule>
  </conditionalFormatting>
  <conditionalFormatting sqref="BA203:BB203">
    <cfRule type="expression" dxfId="8795" priority="8479">
      <formula>BA203=1</formula>
    </cfRule>
    <cfRule type="expression" dxfId="8794" priority="8478">
      <formula>BA203=2</formula>
    </cfRule>
    <cfRule type="expression" dxfId="8793" priority="8477">
      <formula>BA203=3</formula>
    </cfRule>
    <cfRule type="expression" dxfId="8792" priority="8476">
      <formula>BA203="n/a"</formula>
    </cfRule>
  </conditionalFormatting>
  <conditionalFormatting sqref="BA204:BB204">
    <cfRule type="expression" dxfId="8791" priority="8480">
      <formula>BA204&lt;0</formula>
    </cfRule>
  </conditionalFormatting>
  <conditionalFormatting sqref="BA227:BB227">
    <cfRule type="expression" dxfId="8790" priority="8473">
      <formula>BA227=2</formula>
    </cfRule>
    <cfRule type="expression" dxfId="8789" priority="8472">
      <formula>BA227=3</formula>
    </cfRule>
    <cfRule type="expression" dxfId="8788" priority="8471">
      <formula>BA227="n/a"</formula>
    </cfRule>
    <cfRule type="expression" dxfId="8787" priority="8474">
      <formula>BA227=1</formula>
    </cfRule>
  </conditionalFormatting>
  <conditionalFormatting sqref="BA228:BB228">
    <cfRule type="expression" dxfId="8786" priority="8475">
      <formula>BA228&lt;0</formula>
    </cfRule>
  </conditionalFormatting>
  <conditionalFormatting sqref="BA235:BB235">
    <cfRule type="expression" dxfId="8785" priority="1477">
      <formula>BA235=1</formula>
    </cfRule>
    <cfRule type="expression" dxfId="8784" priority="1475">
      <formula>BA235=3</formula>
    </cfRule>
    <cfRule type="expression" dxfId="8783" priority="1476">
      <formula>BA235=2</formula>
    </cfRule>
    <cfRule type="expression" dxfId="8782" priority="1474">
      <formula>BA235="n/a"</formula>
    </cfRule>
  </conditionalFormatting>
  <conditionalFormatting sqref="BA236:BB236">
    <cfRule type="expression" dxfId="8781" priority="1505">
      <formula>BA236&lt;0</formula>
    </cfRule>
  </conditionalFormatting>
  <conditionalFormatting sqref="BA237:BB237">
    <cfRule type="expression" dxfId="8780" priority="1427">
      <formula>BA237="n/a"</formula>
    </cfRule>
    <cfRule type="expression" dxfId="8779" priority="1430">
      <formula>BA237=1</formula>
    </cfRule>
    <cfRule type="expression" dxfId="8778" priority="1429">
      <formula>BA237=2</formula>
    </cfRule>
    <cfRule type="expression" dxfId="8777" priority="1428">
      <formula>BA237=3</formula>
    </cfRule>
  </conditionalFormatting>
  <conditionalFormatting sqref="BA238:BB238">
    <cfRule type="expression" dxfId="8776" priority="1458">
      <formula>BA238&lt;0</formula>
    </cfRule>
  </conditionalFormatting>
  <conditionalFormatting sqref="BA239:BB239">
    <cfRule type="expression" dxfId="8775" priority="1381">
      <formula>BA239=3</formula>
    </cfRule>
    <cfRule type="expression" dxfId="8774" priority="1382">
      <formula>BA239=2</formula>
    </cfRule>
    <cfRule type="expression" dxfId="8773" priority="1383">
      <formula>BA239=1</formula>
    </cfRule>
    <cfRule type="expression" dxfId="8772" priority="1380">
      <formula>BA239="n/a"</formula>
    </cfRule>
  </conditionalFormatting>
  <conditionalFormatting sqref="BA240:BB240">
    <cfRule type="expression" dxfId="8771" priority="1411">
      <formula>BA240&lt;0</formula>
    </cfRule>
  </conditionalFormatting>
  <conditionalFormatting sqref="BA265:BB265">
    <cfRule type="expression" dxfId="8770" priority="8467">
      <formula>BA265=3</formula>
    </cfRule>
    <cfRule type="expression" dxfId="8769" priority="8468">
      <formula>BA265=2</formula>
    </cfRule>
    <cfRule type="expression" dxfId="8768" priority="8466">
      <formula>BA265="n/a"</formula>
    </cfRule>
    <cfRule type="expression" dxfId="8767" priority="8469">
      <formula>BA265=1</formula>
    </cfRule>
  </conditionalFormatting>
  <conditionalFormatting sqref="BA266:BB266">
    <cfRule type="expression" dxfId="8766" priority="8470">
      <formula>BA266&lt;0</formula>
    </cfRule>
  </conditionalFormatting>
  <conditionalFormatting sqref="BA279:BB279 BA275:BB275">
    <cfRule type="expression" dxfId="8765" priority="8458">
      <formula>BA275=2</formula>
    </cfRule>
    <cfRule type="expression" dxfId="8764" priority="8456">
      <formula>BA275="n/a"</formula>
    </cfRule>
    <cfRule type="expression" dxfId="8763" priority="8459">
      <formula>BA275=1</formula>
    </cfRule>
    <cfRule type="expression" dxfId="8762" priority="8457">
      <formula>BA275=3</formula>
    </cfRule>
  </conditionalFormatting>
  <conditionalFormatting sqref="BA280:BB280 BA276:BB276">
    <cfRule type="expression" dxfId="8761" priority="8460">
      <formula>BA276&lt;0</formula>
    </cfRule>
  </conditionalFormatting>
  <conditionalFormatting sqref="BA307:BB307">
    <cfRule type="expression" dxfId="8760" priority="8453">
      <formula>BA307=2</formula>
    </cfRule>
    <cfRule type="expression" dxfId="8759" priority="8452">
      <formula>BA307=3</formula>
    </cfRule>
    <cfRule type="expression" dxfId="8758" priority="8451">
      <formula>BA307="n/a"</formula>
    </cfRule>
    <cfRule type="expression" dxfId="8757" priority="8454">
      <formula>BA307=1</formula>
    </cfRule>
  </conditionalFormatting>
  <conditionalFormatting sqref="BA308:BB308">
    <cfRule type="expression" dxfId="8756" priority="8455">
      <formula>BA308&lt;0</formula>
    </cfRule>
  </conditionalFormatting>
  <conditionalFormatting sqref="BA315:BB315">
    <cfRule type="expression" dxfId="8755" priority="8449">
      <formula>BA315=1</formula>
    </cfRule>
    <cfRule type="expression" dxfId="8754" priority="8448">
      <formula>BA315=2</formula>
    </cfRule>
    <cfRule type="expression" dxfId="8753" priority="8446">
      <formula>BA315="n/a"</formula>
    </cfRule>
    <cfRule type="expression" dxfId="8752" priority="8447">
      <formula>BA315=3</formula>
    </cfRule>
  </conditionalFormatting>
  <conditionalFormatting sqref="BA316:BB316">
    <cfRule type="expression" dxfId="8751" priority="8450">
      <formula>BA316&lt;0</formula>
    </cfRule>
  </conditionalFormatting>
  <conditionalFormatting sqref="BA319:BB319">
    <cfRule type="expression" dxfId="8750" priority="9370">
      <formula>BA319=1</formula>
    </cfRule>
    <cfRule type="expression" dxfId="8749" priority="9369">
      <formula>BA319=2</formula>
    </cfRule>
    <cfRule type="expression" dxfId="8748" priority="9367">
      <formula>BA319="n/a"</formula>
    </cfRule>
    <cfRule type="expression" dxfId="8747" priority="9368">
      <formula>BA319=3</formula>
    </cfRule>
  </conditionalFormatting>
  <conditionalFormatting sqref="BA320:BB320">
    <cfRule type="expression" dxfId="8746" priority="9371">
      <formula>BA320&lt;0</formula>
    </cfRule>
  </conditionalFormatting>
  <conditionalFormatting sqref="BA349:BB349">
    <cfRule type="expression" dxfId="8745" priority="8436">
      <formula>BA349="n/a"</formula>
    </cfRule>
    <cfRule type="expression" dxfId="8744" priority="8439">
      <formula>BA349=1</formula>
    </cfRule>
    <cfRule type="expression" dxfId="8743" priority="8438">
      <formula>BA349=2</formula>
    </cfRule>
    <cfRule type="expression" dxfId="8742" priority="8437">
      <formula>BA349=3</formula>
    </cfRule>
  </conditionalFormatting>
  <conditionalFormatting sqref="BA350:BB350">
    <cfRule type="expression" dxfId="8741" priority="8440">
      <formula>BA350&lt;0</formula>
    </cfRule>
  </conditionalFormatting>
  <conditionalFormatting sqref="BA379:BB379">
    <cfRule type="expression" dxfId="8740" priority="8912">
      <formula>BA379=1</formula>
    </cfRule>
    <cfRule type="expression" dxfId="8739" priority="8909">
      <formula>BA379="n/a"</formula>
    </cfRule>
    <cfRule type="expression" dxfId="8738" priority="8911">
      <formula>BA379=2</formula>
    </cfRule>
    <cfRule type="expression" dxfId="8737" priority="8910">
      <formula>BA379=3</formula>
    </cfRule>
  </conditionalFormatting>
  <conditionalFormatting sqref="BA383:BB383">
    <cfRule type="expression" dxfId="8736" priority="8433">
      <formula>BA383=2</formula>
    </cfRule>
    <cfRule type="expression" dxfId="8735" priority="8434">
      <formula>BA383=1</formula>
    </cfRule>
    <cfRule type="expression" dxfId="8734" priority="8431">
      <formula>BA383="n/a"</formula>
    </cfRule>
    <cfRule type="expression" dxfId="8733" priority="8432">
      <formula>BA383=3</formula>
    </cfRule>
  </conditionalFormatting>
  <conditionalFormatting sqref="BA384:BB384">
    <cfRule type="expression" dxfId="8732" priority="8435">
      <formula>BA384&lt;0</formula>
    </cfRule>
  </conditionalFormatting>
  <conditionalFormatting sqref="BA385:BB385">
    <cfRule type="expression" dxfId="8731" priority="8905">
      <formula>BA385="n/a"</formula>
    </cfRule>
    <cfRule type="expression" dxfId="8730" priority="8906">
      <formula>BA385=3</formula>
    </cfRule>
    <cfRule type="expression" dxfId="8729" priority="8907">
      <formula>BA385=2</formula>
    </cfRule>
    <cfRule type="expression" dxfId="8728" priority="8908">
      <formula>BA385=1</formula>
    </cfRule>
  </conditionalFormatting>
  <conditionalFormatting sqref="BA401:BB401">
    <cfRule type="expression" dxfId="8727" priority="8429">
      <formula>BA401=1</formula>
    </cfRule>
    <cfRule type="expression" dxfId="8726" priority="8428">
      <formula>BA401=2</formula>
    </cfRule>
    <cfRule type="expression" dxfId="8725" priority="8426">
      <formula>BA401="n/a"</formula>
    </cfRule>
    <cfRule type="expression" dxfId="8724" priority="8427">
      <formula>BA401=3</formula>
    </cfRule>
  </conditionalFormatting>
  <conditionalFormatting sqref="BA402:BB402">
    <cfRule type="expression" dxfId="8723" priority="8430">
      <formula>BA402&lt;0</formula>
    </cfRule>
  </conditionalFormatting>
  <conditionalFormatting sqref="BA429:BB429">
    <cfRule type="expression" dxfId="8722" priority="8424">
      <formula>BA429=1</formula>
    </cfRule>
    <cfRule type="expression" dxfId="8721" priority="8423">
      <formula>BA429=2</formula>
    </cfRule>
    <cfRule type="expression" dxfId="8720" priority="8421">
      <formula>BA429="n/a"</formula>
    </cfRule>
    <cfRule type="expression" dxfId="8719" priority="8422">
      <formula>BA429=3</formula>
    </cfRule>
  </conditionalFormatting>
  <conditionalFormatting sqref="BA430:BB430">
    <cfRule type="expression" dxfId="8718" priority="8425">
      <formula>BA430&lt;0</formula>
    </cfRule>
  </conditionalFormatting>
  <conditionalFormatting sqref="BA443:BB443">
    <cfRule type="expression" dxfId="8717" priority="8416">
      <formula>BA443="n/a"</formula>
    </cfRule>
    <cfRule type="expression" dxfId="8716" priority="8417">
      <formula>BA443=3</formula>
    </cfRule>
    <cfRule type="expression" dxfId="8715" priority="8418">
      <formula>BA443=2</formula>
    </cfRule>
    <cfRule type="expression" dxfId="8714" priority="8419">
      <formula>BA443=1</formula>
    </cfRule>
  </conditionalFormatting>
  <conditionalFormatting sqref="BA444:BB444">
    <cfRule type="expression" dxfId="8713" priority="8420">
      <formula>BA444&lt;0</formula>
    </cfRule>
  </conditionalFormatting>
  <conditionalFormatting sqref="BA481:BB481">
    <cfRule type="expression" dxfId="8712" priority="8406">
      <formula>BA481="n/a"</formula>
    </cfRule>
    <cfRule type="expression" dxfId="8711" priority="8409">
      <formula>BA481=1</formula>
    </cfRule>
    <cfRule type="expression" dxfId="8710" priority="8408">
      <formula>BA481=2</formula>
    </cfRule>
    <cfRule type="expression" dxfId="8709" priority="8407">
      <formula>BA481=3</formula>
    </cfRule>
  </conditionalFormatting>
  <conditionalFormatting sqref="BA482:BB482">
    <cfRule type="expression" dxfId="8708" priority="8410">
      <formula>BA482&lt;0</formula>
    </cfRule>
  </conditionalFormatting>
  <conditionalFormatting sqref="BA487:BB487">
    <cfRule type="expression" dxfId="8707" priority="8412">
      <formula>BA487=3</formula>
    </cfRule>
    <cfRule type="expression" dxfId="8706" priority="8411">
      <formula>BA487="n/a"</formula>
    </cfRule>
    <cfRule type="expression" dxfId="8705" priority="8414">
      <formula>BA487=1</formula>
    </cfRule>
    <cfRule type="expression" dxfId="8704" priority="8413">
      <formula>BA487=2</formula>
    </cfRule>
  </conditionalFormatting>
  <conditionalFormatting sqref="BA488:BB488">
    <cfRule type="expression" dxfId="8703" priority="8415">
      <formula>BA488&lt;0</formula>
    </cfRule>
  </conditionalFormatting>
  <conditionalFormatting sqref="BA517:BB517">
    <cfRule type="expression" dxfId="8702" priority="8402">
      <formula>BA517=3</formula>
    </cfRule>
    <cfRule type="expression" dxfId="8701" priority="8401">
      <formula>BA517="n/a"</formula>
    </cfRule>
    <cfRule type="expression" dxfId="8700" priority="8404">
      <formula>BA517=1</formula>
    </cfRule>
    <cfRule type="expression" dxfId="8699" priority="8403">
      <formula>BA517=2</formula>
    </cfRule>
  </conditionalFormatting>
  <conditionalFormatting sqref="BA518:BB518">
    <cfRule type="expression" dxfId="8698" priority="8405">
      <formula>BA518&lt;0</formula>
    </cfRule>
  </conditionalFormatting>
  <conditionalFormatting sqref="BA533:BB533">
    <cfRule type="expression" dxfId="8697" priority="8394">
      <formula>BA533=1</formula>
    </cfRule>
    <cfRule type="expression" dxfId="8696" priority="8391">
      <formula>BA533="n/a"</formula>
    </cfRule>
    <cfRule type="expression" dxfId="8695" priority="8393">
      <formula>BA533=2</formula>
    </cfRule>
    <cfRule type="expression" dxfId="8694" priority="8392">
      <formula>BA533=3</formula>
    </cfRule>
  </conditionalFormatting>
  <conditionalFormatting sqref="BA534:BB534">
    <cfRule type="expression" dxfId="8693" priority="8395">
      <formula>BA534&lt;0</formula>
    </cfRule>
  </conditionalFormatting>
  <conditionalFormatting sqref="BA535:BB535">
    <cfRule type="expression" dxfId="8692" priority="8386">
      <formula>BA535="n/a"</formula>
    </cfRule>
    <cfRule type="expression" dxfId="8691" priority="8387">
      <formula>BA535=3</formula>
    </cfRule>
    <cfRule type="expression" dxfId="8690" priority="8389">
      <formula>BA535=1</formula>
    </cfRule>
    <cfRule type="expression" dxfId="8689" priority="8388">
      <formula>BA535=2</formula>
    </cfRule>
  </conditionalFormatting>
  <conditionalFormatting sqref="BA536:BB536">
    <cfRule type="expression" dxfId="8688" priority="8390">
      <formula>BA536&lt;0</formula>
    </cfRule>
  </conditionalFormatting>
  <conditionalFormatting sqref="BA537:BB537">
    <cfRule type="expression" dxfId="8687" priority="8381">
      <formula>BA537="n/a"</formula>
    </cfRule>
    <cfRule type="expression" dxfId="8686" priority="8384">
      <formula>BA537=1</formula>
    </cfRule>
    <cfRule type="expression" dxfId="8685" priority="8383">
      <formula>BA537=2</formula>
    </cfRule>
    <cfRule type="expression" dxfId="8684" priority="8382">
      <formula>BA537=3</formula>
    </cfRule>
  </conditionalFormatting>
  <conditionalFormatting sqref="BA538:BB538">
    <cfRule type="expression" dxfId="8683" priority="8385">
      <formula>BA538&lt;0</formula>
    </cfRule>
  </conditionalFormatting>
  <conditionalFormatting sqref="BA599:BB599">
    <cfRule type="expression" dxfId="8682" priority="8377">
      <formula>BA599=3</formula>
    </cfRule>
    <cfRule type="expression" dxfId="8681" priority="8376">
      <formula>BA599="n/a"</formula>
    </cfRule>
    <cfRule type="expression" dxfId="8680" priority="8378">
      <formula>BA599=2</formula>
    </cfRule>
    <cfRule type="expression" dxfId="8679" priority="8379">
      <formula>BA599=1</formula>
    </cfRule>
  </conditionalFormatting>
  <conditionalFormatting sqref="BA600:BB600">
    <cfRule type="expression" dxfId="8678" priority="8380">
      <formula>BA600&lt;0</formula>
    </cfRule>
  </conditionalFormatting>
  <conditionalFormatting sqref="BA601:BB601">
    <cfRule type="expression" dxfId="8677" priority="8374">
      <formula>BA601=1</formula>
    </cfRule>
    <cfRule type="expression" dxfId="8676" priority="8371">
      <formula>BA601="n/a"</formula>
    </cfRule>
    <cfRule type="expression" dxfId="8675" priority="8372">
      <formula>BA601=3</formula>
    </cfRule>
    <cfRule type="expression" dxfId="8674" priority="8373">
      <formula>BA601=2</formula>
    </cfRule>
  </conditionalFormatting>
  <conditionalFormatting sqref="BA602:BB602">
    <cfRule type="expression" dxfId="8673" priority="8375">
      <formula>BA602&lt;0</formula>
    </cfRule>
  </conditionalFormatting>
  <conditionalFormatting sqref="BB43">
    <cfRule type="expression" dxfId="8672" priority="6921">
      <formula>BB43="n/a"</formula>
    </cfRule>
    <cfRule type="expression" dxfId="8671" priority="6924">
      <formula>BB43=1</formula>
    </cfRule>
    <cfRule type="expression" dxfId="8670" priority="6923">
      <formula>BB43=2</formula>
    </cfRule>
    <cfRule type="expression" dxfId="8669" priority="6922">
      <formula>BB43=3</formula>
    </cfRule>
  </conditionalFormatting>
  <conditionalFormatting sqref="BB44">
    <cfRule type="expression" dxfId="8668" priority="6925">
      <formula>BB44&lt;0</formula>
    </cfRule>
  </conditionalFormatting>
  <conditionalFormatting sqref="BB55">
    <cfRule type="expression" dxfId="8667" priority="6911">
      <formula>BB55="n/a"</formula>
    </cfRule>
    <cfRule type="expression" dxfId="8666" priority="6913">
      <formula>BB55=2</formula>
    </cfRule>
    <cfRule type="expression" dxfId="8665" priority="6914">
      <formula>BB55=1</formula>
    </cfRule>
    <cfRule type="expression" dxfId="8664" priority="6912">
      <formula>BB55=3</formula>
    </cfRule>
  </conditionalFormatting>
  <conditionalFormatting sqref="BB56">
    <cfRule type="expression" dxfId="8663" priority="6915">
      <formula>BB56&lt;0</formula>
    </cfRule>
  </conditionalFormatting>
  <conditionalFormatting sqref="BB65">
    <cfRule type="expression" dxfId="8662" priority="229">
      <formula>BB65=3</formula>
    </cfRule>
    <cfRule type="expression" dxfId="8661" priority="231">
      <formula>BB65=1</formula>
    </cfRule>
    <cfRule type="expression" dxfId="8660" priority="228">
      <formula>BB65="n/a"</formula>
    </cfRule>
    <cfRule type="expression" dxfId="8659" priority="230">
      <formula>BB65=2</formula>
    </cfRule>
  </conditionalFormatting>
  <conditionalFormatting sqref="BB66">
    <cfRule type="expression" dxfId="8658" priority="232">
      <formula>BB66&lt;0</formula>
    </cfRule>
  </conditionalFormatting>
  <conditionalFormatting sqref="BB79">
    <cfRule type="expression" dxfId="8657" priority="9600">
      <formula>BB79="n/a"</formula>
    </cfRule>
    <cfRule type="expression" dxfId="8656" priority="9603">
      <formula>BB79=1</formula>
    </cfRule>
    <cfRule type="expression" dxfId="8655" priority="9602">
      <formula>BB79=2</formula>
    </cfRule>
    <cfRule type="expression" dxfId="8654" priority="9601">
      <formula>BB79=3</formula>
    </cfRule>
  </conditionalFormatting>
  <conditionalFormatting sqref="BB80">
    <cfRule type="expression" dxfId="8653" priority="9599">
      <formula>BB80&lt;0</formula>
    </cfRule>
  </conditionalFormatting>
  <conditionalFormatting sqref="BB81">
    <cfRule type="expression" dxfId="8652" priority="9590">
      <formula>BB81="n/a"</formula>
    </cfRule>
    <cfRule type="expression" dxfId="8651" priority="9592">
      <formula>BB81=2</formula>
    </cfRule>
    <cfRule type="expression" dxfId="8650" priority="9591">
      <formula>BB81=3</formula>
    </cfRule>
    <cfRule type="expression" dxfId="8649" priority="9593">
      <formula>BB81=1</formula>
    </cfRule>
  </conditionalFormatting>
  <conditionalFormatting sqref="BB82">
    <cfRule type="expression" dxfId="8648" priority="9589">
      <formula>BB82&lt;0</formula>
    </cfRule>
  </conditionalFormatting>
  <conditionalFormatting sqref="BB147">
    <cfRule type="expression" dxfId="8647" priority="9580">
      <formula>BB147="n/a"</formula>
    </cfRule>
    <cfRule type="expression" dxfId="8646" priority="9582">
      <formula>BB147=2</formula>
    </cfRule>
    <cfRule type="expression" dxfId="8645" priority="9583">
      <formula>BB147=1</formula>
    </cfRule>
    <cfRule type="expression" dxfId="8644" priority="9581">
      <formula>BB147=3</formula>
    </cfRule>
  </conditionalFormatting>
  <conditionalFormatting sqref="BB148">
    <cfRule type="expression" dxfId="8643" priority="9579">
      <formula>BB148&lt;0</formula>
    </cfRule>
  </conditionalFormatting>
  <conditionalFormatting sqref="BB175">
    <cfRule type="expression" dxfId="8642" priority="9572">
      <formula>BB175=2</formula>
    </cfRule>
    <cfRule type="expression" dxfId="8641" priority="9573">
      <formula>BB175=1</formula>
    </cfRule>
    <cfRule type="expression" dxfId="8640" priority="9570">
      <formula>BB175="n/a"</formula>
    </cfRule>
    <cfRule type="expression" dxfId="8639" priority="9571">
      <formula>BB175=3</formula>
    </cfRule>
  </conditionalFormatting>
  <conditionalFormatting sqref="BB176">
    <cfRule type="expression" dxfId="8638" priority="9569">
      <formula>BB176&lt;0</formula>
    </cfRule>
  </conditionalFormatting>
  <conditionalFormatting sqref="BB189">
    <cfRule type="expression" dxfId="8637" priority="6904">
      <formula>BB189=1</formula>
    </cfRule>
    <cfRule type="expression" dxfId="8636" priority="6903">
      <formula>BB189=2</formula>
    </cfRule>
    <cfRule type="expression" dxfId="8635" priority="6902">
      <formula>BB189=3</formula>
    </cfRule>
    <cfRule type="expression" dxfId="8634" priority="6901">
      <formula>BB189="n/a"</formula>
    </cfRule>
  </conditionalFormatting>
  <conditionalFormatting sqref="BB190">
    <cfRule type="expression" dxfId="8633" priority="6905">
      <formula>BB190&lt;0</formula>
    </cfRule>
  </conditionalFormatting>
  <conditionalFormatting sqref="BC13:BD13">
    <cfRule type="expression" dxfId="8632" priority="5310">
      <formula>BC13="n/a"</formula>
    </cfRule>
    <cfRule type="expression" dxfId="8631" priority="5311">
      <formula>BC13=3</formula>
    </cfRule>
    <cfRule type="expression" dxfId="8630" priority="5312">
      <formula>BC13=2</formula>
    </cfRule>
    <cfRule type="expression" dxfId="8629" priority="5313">
      <formula>BC13=1</formula>
    </cfRule>
  </conditionalFormatting>
  <conditionalFormatting sqref="BC15:BD15">
    <cfRule type="expression" dxfId="8628" priority="5473">
      <formula>BC15="n/a"</formula>
    </cfRule>
    <cfRule type="expression" dxfId="8627" priority="5474">
      <formula>BC15=3</formula>
    </cfRule>
    <cfRule type="expression" dxfId="8626" priority="5475">
      <formula>BC15=2</formula>
    </cfRule>
    <cfRule type="expression" dxfId="8625" priority="5476">
      <formula>BC15=1</formula>
    </cfRule>
  </conditionalFormatting>
  <conditionalFormatting sqref="BC17:BD17">
    <cfRule type="expression" dxfId="8624" priority="5472">
      <formula>BC17=1</formula>
    </cfRule>
    <cfRule type="expression" dxfId="8623" priority="5471">
      <formula>BC17=2</formula>
    </cfRule>
    <cfRule type="expression" dxfId="8622" priority="5470">
      <formula>BC17=3</formula>
    </cfRule>
    <cfRule type="expression" dxfId="8621" priority="5469">
      <formula>BC17="n/a"</formula>
    </cfRule>
  </conditionalFormatting>
  <conditionalFormatting sqref="BC137:BD137">
    <cfRule type="expression" dxfId="8620" priority="8953">
      <formula>BC137="n/a"</formula>
    </cfRule>
    <cfRule type="expression" dxfId="8619" priority="8956">
      <formula>BC137=1</formula>
    </cfRule>
    <cfRule type="expression" dxfId="8618" priority="8954">
      <formula>BC137=3</formula>
    </cfRule>
    <cfRule type="expression" dxfId="8617" priority="8955">
      <formula>BC137=2</formula>
    </cfRule>
  </conditionalFormatting>
  <conditionalFormatting sqref="BC138:BD138">
    <cfRule type="expression" dxfId="8616" priority="8957">
      <formula>BC138&lt;0</formula>
    </cfRule>
  </conditionalFormatting>
  <conditionalFormatting sqref="BC319:BD319">
    <cfRule type="expression" dxfId="8615" priority="8941">
      <formula>BC319=1</formula>
    </cfRule>
    <cfRule type="expression" dxfId="8614" priority="8940">
      <formula>BC319=2</formula>
    </cfRule>
    <cfRule type="expression" dxfId="8613" priority="8939">
      <formula>BC319=3</formula>
    </cfRule>
    <cfRule type="expression" dxfId="8612" priority="8938">
      <formula>BC319="n/a"</formula>
    </cfRule>
  </conditionalFormatting>
  <conditionalFormatting sqref="BC320:BD320">
    <cfRule type="expression" dxfId="8611" priority="8942">
      <formula>BC320&lt;0</formula>
    </cfRule>
  </conditionalFormatting>
  <conditionalFormatting sqref="BC379:BD379">
    <cfRule type="expression" dxfId="8610" priority="8934">
      <formula>BC379=3</formula>
    </cfRule>
    <cfRule type="expression" dxfId="8609" priority="8935">
      <formula>BC379=2</formula>
    </cfRule>
    <cfRule type="expression" dxfId="8608" priority="8936">
      <formula>BC379=1</formula>
    </cfRule>
    <cfRule type="expression" dxfId="8607" priority="8933">
      <formula>BC379="n/a"</formula>
    </cfRule>
  </conditionalFormatting>
  <conditionalFormatting sqref="BC380:BD380">
    <cfRule type="expression" dxfId="8606" priority="8937">
      <formula>BC380&lt;0</formula>
    </cfRule>
  </conditionalFormatting>
  <conditionalFormatting sqref="BC385:BD385">
    <cfRule type="expression" dxfId="8605" priority="8931">
      <formula>BC385=1</formula>
    </cfRule>
    <cfRule type="expression" dxfId="8604" priority="8930">
      <formula>BC385=2</formula>
    </cfRule>
    <cfRule type="expression" dxfId="8603" priority="8928">
      <formula>BC385="n/a"</formula>
    </cfRule>
    <cfRule type="expression" dxfId="8602" priority="8929">
      <formula>BC385=3</formula>
    </cfRule>
  </conditionalFormatting>
  <conditionalFormatting sqref="BC386:BD386">
    <cfRule type="expression" dxfId="8601" priority="8932">
      <formula>BC386&lt;0</formula>
    </cfRule>
  </conditionalFormatting>
  <conditionalFormatting sqref="BC407:BD407">
    <cfRule type="expression" dxfId="8600" priority="8925">
      <formula>BC407=2</formula>
    </cfRule>
    <cfRule type="expression" dxfId="8599" priority="8924">
      <formula>BC407=3</formula>
    </cfRule>
    <cfRule type="expression" dxfId="8598" priority="8923">
      <formula>BC407="n/a"</formula>
    </cfRule>
    <cfRule type="expression" dxfId="8597" priority="8926">
      <formula>BC407=1</formula>
    </cfRule>
  </conditionalFormatting>
  <conditionalFormatting sqref="BC408:BD408">
    <cfRule type="expression" dxfId="8596" priority="8927">
      <formula>BC408&lt;0</formula>
    </cfRule>
  </conditionalFormatting>
  <conditionalFormatting sqref="BC435:BD435">
    <cfRule type="expression" dxfId="8595" priority="8920">
      <formula>BC435=2</formula>
    </cfRule>
    <cfRule type="expression" dxfId="8594" priority="8919">
      <formula>BC435=3</formula>
    </cfRule>
    <cfRule type="expression" dxfId="8593" priority="8921">
      <formula>BC435=1</formula>
    </cfRule>
    <cfRule type="expression" dxfId="8592" priority="8918">
      <formula>BC435="n/a"</formula>
    </cfRule>
  </conditionalFormatting>
  <conditionalFormatting sqref="BC436:BD436">
    <cfRule type="expression" dxfId="8591" priority="8922">
      <formula>BC436&lt;0</formula>
    </cfRule>
  </conditionalFormatting>
  <conditionalFormatting sqref="BC437:BD437">
    <cfRule type="expression" dxfId="8590" priority="8915">
      <formula>BC437=2</formula>
    </cfRule>
    <cfRule type="expression" dxfId="8589" priority="8913">
      <formula>BC437="n/a"</formula>
    </cfRule>
    <cfRule type="expression" dxfId="8588" priority="8914">
      <formula>BC437=3</formula>
    </cfRule>
    <cfRule type="expression" dxfId="8587" priority="8916">
      <formula>BC437=1</formula>
    </cfRule>
  </conditionalFormatting>
  <conditionalFormatting sqref="BC438:BD438">
    <cfRule type="expression" dxfId="8586" priority="8917">
      <formula>BC438&lt;0</formula>
    </cfRule>
  </conditionalFormatting>
  <conditionalFormatting sqref="BC65:BQ65">
    <cfRule type="expression" dxfId="8585" priority="262">
      <formula>BC65=3</formula>
    </cfRule>
    <cfRule type="expression" dxfId="8584" priority="263">
      <formula>BC65=2</formula>
    </cfRule>
    <cfRule type="expression" dxfId="8583" priority="264">
      <formula>BC65=1</formula>
    </cfRule>
  </conditionalFormatting>
  <conditionalFormatting sqref="BE13:BW13 BY13:CE13 CG13 L13:AT13 AV13:BB13">
    <cfRule type="expression" dxfId="8582" priority="5368">
      <formula>L13=1</formula>
    </cfRule>
    <cfRule type="expression" dxfId="8581" priority="5367">
      <formula>L13=2</formula>
    </cfRule>
    <cfRule type="expression" dxfId="8580" priority="5366">
      <formula>L13=3</formula>
    </cfRule>
    <cfRule type="expression" dxfId="8579" priority="5365">
      <formula>L13="n/a"</formula>
    </cfRule>
  </conditionalFormatting>
  <conditionalFormatting sqref="BM319">
    <cfRule type="expression" dxfId="8578" priority="9363">
      <formula>BM319=3</formula>
    </cfRule>
    <cfRule type="expression" dxfId="8577" priority="9365">
      <formula>BM319=1</formula>
    </cfRule>
    <cfRule type="expression" dxfId="8576" priority="9364">
      <formula>BM319=2</formula>
    </cfRule>
    <cfRule type="expression" dxfId="8575" priority="9362">
      <formula>BM319="n/a"</formula>
    </cfRule>
  </conditionalFormatting>
  <conditionalFormatting sqref="BM320">
    <cfRule type="expression" dxfId="8574" priority="9366">
      <formula>BM320&lt;0</formula>
    </cfRule>
  </conditionalFormatting>
  <conditionalFormatting sqref="BM547">
    <cfRule type="expression" dxfId="8573" priority="10582">
      <formula>BM547=1</formula>
    </cfRule>
    <cfRule type="expression" dxfId="8572" priority="10579">
      <formula>BM547="n/a"</formula>
    </cfRule>
    <cfRule type="expression" dxfId="8571" priority="10580">
      <formula>BM547=3</formula>
    </cfRule>
    <cfRule type="expression" dxfId="8570" priority="10581">
      <formula>BM547=2</formula>
    </cfRule>
  </conditionalFormatting>
  <conditionalFormatting sqref="BM548">
    <cfRule type="expression" dxfId="8569" priority="10583">
      <formula>BM548&lt;0</formula>
    </cfRule>
  </conditionalFormatting>
  <conditionalFormatting sqref="BM549">
    <cfRule type="expression" dxfId="8568" priority="10532">
      <formula>BM549=1</formula>
    </cfRule>
    <cfRule type="expression" dxfId="8567" priority="10531">
      <formula>BM549=2</formula>
    </cfRule>
    <cfRule type="expression" dxfId="8566" priority="10530">
      <formula>BM549=3</formula>
    </cfRule>
    <cfRule type="expression" dxfId="8565" priority="10529">
      <formula>BM549="n/a"</formula>
    </cfRule>
  </conditionalFormatting>
  <conditionalFormatting sqref="BM550">
    <cfRule type="expression" dxfId="8564" priority="10533">
      <formula>BM550&lt;0</formula>
    </cfRule>
  </conditionalFormatting>
  <conditionalFormatting sqref="BM551">
    <cfRule type="expression" dxfId="8563" priority="10504">
      <formula>BM551="n/a"</formula>
    </cfRule>
    <cfRule type="expression" dxfId="8562" priority="10507">
      <formula>BM551=1</formula>
    </cfRule>
    <cfRule type="expression" dxfId="8561" priority="10505">
      <formula>BM551=3</formula>
    </cfRule>
    <cfRule type="expression" dxfId="8560" priority="10506">
      <formula>BM551=2</formula>
    </cfRule>
  </conditionalFormatting>
  <conditionalFormatting sqref="BM552">
    <cfRule type="expression" dxfId="8559" priority="10508">
      <formula>BM552&lt;0</formula>
    </cfRule>
  </conditionalFormatting>
  <conditionalFormatting sqref="BM553">
    <cfRule type="expression" dxfId="8558" priority="10457">
      <formula>BM553=1</formula>
    </cfRule>
    <cfRule type="expression" dxfId="8557" priority="10454">
      <formula>BM553="n/a"</formula>
    </cfRule>
    <cfRule type="expression" dxfId="8556" priority="10455">
      <formula>BM553=3</formula>
    </cfRule>
    <cfRule type="expression" dxfId="8555" priority="10456">
      <formula>BM553=2</formula>
    </cfRule>
  </conditionalFormatting>
  <conditionalFormatting sqref="BM554">
    <cfRule type="expression" dxfId="8554" priority="10458">
      <formula>BM554&lt;0</formula>
    </cfRule>
  </conditionalFormatting>
  <conditionalFormatting sqref="BM555">
    <cfRule type="expression" dxfId="8553" priority="10404">
      <formula>BM555="n/a"</formula>
    </cfRule>
    <cfRule type="expression" dxfId="8552" priority="10406">
      <formula>BM555=2</formula>
    </cfRule>
    <cfRule type="expression" dxfId="8551" priority="10405">
      <formula>BM555=3</formula>
    </cfRule>
    <cfRule type="expression" dxfId="8550" priority="10407">
      <formula>BM555=1</formula>
    </cfRule>
  </conditionalFormatting>
  <conditionalFormatting sqref="BM556">
    <cfRule type="expression" dxfId="8549" priority="10408">
      <formula>BM556&lt;0</formula>
    </cfRule>
  </conditionalFormatting>
  <conditionalFormatting sqref="BM557">
    <cfRule type="expression" dxfId="8548" priority="10382">
      <formula>BM557=1</formula>
    </cfRule>
    <cfRule type="expression" dxfId="8547" priority="10379">
      <formula>BM557="n/a"</formula>
    </cfRule>
    <cfRule type="expression" dxfId="8546" priority="10380">
      <formula>BM557=3</formula>
    </cfRule>
    <cfRule type="expression" dxfId="8545" priority="10381">
      <formula>BM557=2</formula>
    </cfRule>
  </conditionalFormatting>
  <conditionalFormatting sqref="BM558">
    <cfRule type="expression" dxfId="8544" priority="10383">
      <formula>BM558&lt;0</formula>
    </cfRule>
  </conditionalFormatting>
  <conditionalFormatting sqref="BM559">
    <cfRule type="expression" dxfId="8543" priority="10355">
      <formula>BM559=3</formula>
    </cfRule>
    <cfRule type="expression" dxfId="8542" priority="10354">
      <formula>BM559="n/a"</formula>
    </cfRule>
    <cfRule type="expression" dxfId="8541" priority="10357">
      <formula>BM559=1</formula>
    </cfRule>
    <cfRule type="expression" dxfId="8540" priority="10356">
      <formula>BM559=2</formula>
    </cfRule>
  </conditionalFormatting>
  <conditionalFormatting sqref="BM560">
    <cfRule type="expression" dxfId="8539" priority="10358">
      <formula>BM560&lt;0</formula>
    </cfRule>
  </conditionalFormatting>
  <conditionalFormatting sqref="BM561">
    <cfRule type="expression" dxfId="8538" priority="10329">
      <formula>BM561="n/a"</formula>
    </cfRule>
    <cfRule type="expression" dxfId="8537" priority="10330">
      <formula>BM561=3</formula>
    </cfRule>
    <cfRule type="expression" dxfId="8536" priority="10331">
      <formula>BM561=2</formula>
    </cfRule>
    <cfRule type="expression" dxfId="8535" priority="10332">
      <formula>BM561=1</formula>
    </cfRule>
  </conditionalFormatting>
  <conditionalFormatting sqref="BM562">
    <cfRule type="expression" dxfId="8534" priority="10333">
      <formula>BM562&lt;0</formula>
    </cfRule>
  </conditionalFormatting>
  <conditionalFormatting sqref="BM563">
    <cfRule type="expression" dxfId="8533" priority="10307">
      <formula>BM563=1</formula>
    </cfRule>
    <cfRule type="expression" dxfId="8532" priority="10306">
      <formula>BM563=2</formula>
    </cfRule>
    <cfRule type="expression" dxfId="8531" priority="10305">
      <formula>BM563=3</formula>
    </cfRule>
    <cfRule type="expression" dxfId="8530" priority="10304">
      <formula>BM563="n/a"</formula>
    </cfRule>
  </conditionalFormatting>
  <conditionalFormatting sqref="BM564">
    <cfRule type="expression" dxfId="8529" priority="10308">
      <formula>BM564&lt;0</formula>
    </cfRule>
  </conditionalFormatting>
  <conditionalFormatting sqref="BM565">
    <cfRule type="expression" dxfId="8528" priority="10282">
      <formula>BM565=1</formula>
    </cfRule>
    <cfRule type="expression" dxfId="8527" priority="10281">
      <formula>BM565=2</formula>
    </cfRule>
    <cfRule type="expression" dxfId="8526" priority="10280">
      <formula>BM565=3</formula>
    </cfRule>
    <cfRule type="expression" dxfId="8525" priority="10279">
      <formula>BM565="n/a"</formula>
    </cfRule>
  </conditionalFormatting>
  <conditionalFormatting sqref="BM566">
    <cfRule type="expression" dxfId="8524" priority="10283">
      <formula>BM566&lt;0</formula>
    </cfRule>
  </conditionalFormatting>
  <conditionalFormatting sqref="BM567">
    <cfRule type="expression" dxfId="8523" priority="10206">
      <formula>BM567=2</formula>
    </cfRule>
    <cfRule type="expression" dxfId="8522" priority="10205">
      <formula>BM567=3</formula>
    </cfRule>
    <cfRule type="expression" dxfId="8521" priority="10204">
      <formula>BM567="n/a"</formula>
    </cfRule>
    <cfRule type="expression" dxfId="8520" priority="10207">
      <formula>BM567=1</formula>
    </cfRule>
  </conditionalFormatting>
  <conditionalFormatting sqref="BM568">
    <cfRule type="expression" dxfId="8519" priority="10208">
      <formula>BM568&lt;0</formula>
    </cfRule>
  </conditionalFormatting>
  <conditionalFormatting sqref="BM569">
    <cfRule type="expression" dxfId="8518" priority="10181">
      <formula>BM569=2</formula>
    </cfRule>
    <cfRule type="expression" dxfId="8517" priority="10180">
      <formula>BM569=3</formula>
    </cfRule>
    <cfRule type="expression" dxfId="8516" priority="10179">
      <formula>BM569="n/a"</formula>
    </cfRule>
    <cfRule type="expression" dxfId="8515" priority="10182">
      <formula>BM569=1</formula>
    </cfRule>
  </conditionalFormatting>
  <conditionalFormatting sqref="BM570">
    <cfRule type="expression" dxfId="8514" priority="10183">
      <formula>BM570&lt;0</formula>
    </cfRule>
  </conditionalFormatting>
  <conditionalFormatting sqref="BM571">
    <cfRule type="expression" dxfId="8513" priority="10154">
      <formula>BM571="n/a"</formula>
    </cfRule>
    <cfRule type="expression" dxfId="8512" priority="10155">
      <formula>BM571=3</formula>
    </cfRule>
    <cfRule type="expression" dxfId="8511" priority="10156">
      <formula>BM571=2</formula>
    </cfRule>
    <cfRule type="expression" dxfId="8510" priority="10157">
      <formula>BM571=1</formula>
    </cfRule>
  </conditionalFormatting>
  <conditionalFormatting sqref="BM572">
    <cfRule type="expression" dxfId="8509" priority="10158">
      <formula>BM572&lt;0</formula>
    </cfRule>
  </conditionalFormatting>
  <conditionalFormatting sqref="BM573">
    <cfRule type="expression" dxfId="8508" priority="10105">
      <formula>BM573=3</formula>
    </cfRule>
    <cfRule type="expression" dxfId="8507" priority="10106">
      <formula>BM573=2</formula>
    </cfRule>
    <cfRule type="expression" dxfId="8506" priority="10107">
      <formula>BM573=1</formula>
    </cfRule>
    <cfRule type="expression" dxfId="8505" priority="10104">
      <formula>BM573="n/a"</formula>
    </cfRule>
  </conditionalFormatting>
  <conditionalFormatting sqref="BM574">
    <cfRule type="expression" dxfId="8504" priority="10108">
      <formula>BM574&lt;0</formula>
    </cfRule>
  </conditionalFormatting>
  <conditionalFormatting sqref="BM575">
    <cfRule type="expression" dxfId="8503" priority="10029">
      <formula>BM575="n/a"</formula>
    </cfRule>
    <cfRule type="expression" dxfId="8502" priority="10030">
      <formula>BM575=3</formula>
    </cfRule>
    <cfRule type="expression" dxfId="8501" priority="10031">
      <formula>BM575=2</formula>
    </cfRule>
    <cfRule type="expression" dxfId="8500" priority="10032">
      <formula>BM575=1</formula>
    </cfRule>
  </conditionalFormatting>
  <conditionalFormatting sqref="BM576">
    <cfRule type="expression" dxfId="8499" priority="10033">
      <formula>BM576&lt;0</formula>
    </cfRule>
  </conditionalFormatting>
  <conditionalFormatting sqref="BM577">
    <cfRule type="expression" dxfId="8498" priority="9956">
      <formula>BM577=2</formula>
    </cfRule>
    <cfRule type="expression" dxfId="8497" priority="9955">
      <formula>BM577=3</formula>
    </cfRule>
    <cfRule type="expression" dxfId="8496" priority="9957">
      <formula>BM577=1</formula>
    </cfRule>
    <cfRule type="expression" dxfId="8495" priority="9954">
      <formula>BM577="n/a"</formula>
    </cfRule>
  </conditionalFormatting>
  <conditionalFormatting sqref="BM578">
    <cfRule type="expression" dxfId="8494" priority="9958">
      <formula>BM578&lt;0</formula>
    </cfRule>
  </conditionalFormatting>
  <conditionalFormatting sqref="BM579">
    <cfRule type="expression" dxfId="8493" priority="9932">
      <formula>BM579=1</formula>
    </cfRule>
    <cfRule type="expression" dxfId="8492" priority="9931">
      <formula>BM579=2</formula>
    </cfRule>
    <cfRule type="expression" dxfId="8491" priority="9930">
      <formula>BM579=3</formula>
    </cfRule>
    <cfRule type="expression" dxfId="8490" priority="9929">
      <formula>BM579="n/a"</formula>
    </cfRule>
  </conditionalFormatting>
  <conditionalFormatting sqref="BM580">
    <cfRule type="expression" dxfId="8489" priority="9933">
      <formula>BM580&lt;0</formula>
    </cfRule>
  </conditionalFormatting>
  <conditionalFormatting sqref="BM581">
    <cfRule type="expression" dxfId="8488" priority="9907">
      <formula>BM581=1</formula>
    </cfRule>
    <cfRule type="expression" dxfId="8487" priority="9904">
      <formula>BM581="n/a"</formula>
    </cfRule>
    <cfRule type="expression" dxfId="8486" priority="9905">
      <formula>BM581=3</formula>
    </cfRule>
    <cfRule type="expression" dxfId="8485" priority="9906">
      <formula>BM581=2</formula>
    </cfRule>
  </conditionalFormatting>
  <conditionalFormatting sqref="BM582">
    <cfRule type="expression" dxfId="8484" priority="9908">
      <formula>BM582&lt;0</formula>
    </cfRule>
  </conditionalFormatting>
  <conditionalFormatting sqref="BM583">
    <cfRule type="expression" dxfId="8483" priority="9879">
      <formula>BM583="n/a"</formula>
    </cfRule>
    <cfRule type="expression" dxfId="8482" priority="9880">
      <formula>BM583=3</formula>
    </cfRule>
    <cfRule type="expression" dxfId="8481" priority="9881">
      <formula>BM583=2</formula>
    </cfRule>
    <cfRule type="expression" dxfId="8480" priority="9882">
      <formula>BM583=1</formula>
    </cfRule>
  </conditionalFormatting>
  <conditionalFormatting sqref="BM584">
    <cfRule type="expression" dxfId="8479" priority="9883">
      <formula>BM584&lt;0</formula>
    </cfRule>
  </conditionalFormatting>
  <conditionalFormatting sqref="BM585">
    <cfRule type="expression" dxfId="8478" priority="9855">
      <formula>BM585=3</formula>
    </cfRule>
    <cfRule type="expression" dxfId="8477" priority="9854">
      <formula>BM585="n/a"</formula>
    </cfRule>
    <cfRule type="expression" dxfId="8476" priority="9856">
      <formula>BM585=2</formula>
    </cfRule>
    <cfRule type="expression" dxfId="8475" priority="9857">
      <formula>BM585=1</formula>
    </cfRule>
  </conditionalFormatting>
  <conditionalFormatting sqref="BM586">
    <cfRule type="expression" dxfId="8474" priority="9858">
      <formula>BM586&lt;0</formula>
    </cfRule>
  </conditionalFormatting>
  <conditionalFormatting sqref="BM587">
    <cfRule type="expression" dxfId="8473" priority="9829">
      <formula>BM587="n/a"</formula>
    </cfRule>
    <cfRule type="expression" dxfId="8472" priority="9830">
      <formula>BM587=3</formula>
    </cfRule>
    <cfRule type="expression" dxfId="8471" priority="9831">
      <formula>BM587=2</formula>
    </cfRule>
    <cfRule type="expression" dxfId="8470" priority="9832">
      <formula>BM587=1</formula>
    </cfRule>
  </conditionalFormatting>
  <conditionalFormatting sqref="BM588">
    <cfRule type="expression" dxfId="8469" priority="9833">
      <formula>BM588&lt;0</formula>
    </cfRule>
  </conditionalFormatting>
  <conditionalFormatting sqref="BM589">
    <cfRule type="expression" dxfId="8468" priority="9807">
      <formula>BM589=1</formula>
    </cfRule>
    <cfRule type="expression" dxfId="8467" priority="9804">
      <formula>BM589="n/a"</formula>
    </cfRule>
    <cfRule type="expression" dxfId="8466" priority="9806">
      <formula>BM589=2</formula>
    </cfRule>
    <cfRule type="expression" dxfId="8465" priority="9805">
      <formula>BM589=3</formula>
    </cfRule>
  </conditionalFormatting>
  <conditionalFormatting sqref="BM590">
    <cfRule type="expression" dxfId="8464" priority="9808">
      <formula>BM590&lt;0</formula>
    </cfRule>
  </conditionalFormatting>
  <conditionalFormatting sqref="BM591">
    <cfRule type="expression" dxfId="8463" priority="9781">
      <formula>BM591=2</formula>
    </cfRule>
    <cfRule type="expression" dxfId="8462" priority="9779">
      <formula>BM591="n/a"</formula>
    </cfRule>
    <cfRule type="expression" dxfId="8461" priority="9782">
      <formula>BM591=1</formula>
    </cfRule>
    <cfRule type="expression" dxfId="8460" priority="9780">
      <formula>BM591=3</formula>
    </cfRule>
  </conditionalFormatting>
  <conditionalFormatting sqref="BM592">
    <cfRule type="expression" dxfId="8459" priority="9783">
      <formula>BM592&lt;0</formula>
    </cfRule>
  </conditionalFormatting>
  <conditionalFormatting sqref="BM593">
    <cfRule type="expression" dxfId="8458" priority="9730">
      <formula>BM593=3</formula>
    </cfRule>
    <cfRule type="expression" dxfId="8457" priority="9731">
      <formula>BM593=2</formula>
    </cfRule>
    <cfRule type="expression" dxfId="8456" priority="9732">
      <formula>BM593=1</formula>
    </cfRule>
    <cfRule type="expression" dxfId="8455" priority="9729">
      <formula>BM593="n/a"</formula>
    </cfRule>
  </conditionalFormatting>
  <conditionalFormatting sqref="BM594">
    <cfRule type="expression" dxfId="8454" priority="9733">
      <formula>BM594&lt;0</formula>
    </cfRule>
  </conditionalFormatting>
  <conditionalFormatting sqref="BM595">
    <cfRule type="expression" dxfId="8453" priority="9707">
      <formula>BM595=1</formula>
    </cfRule>
    <cfRule type="expression" dxfId="8452" priority="9704">
      <formula>BM595="n/a"</formula>
    </cfRule>
    <cfRule type="expression" dxfId="8451" priority="9705">
      <formula>BM595=3</formula>
    </cfRule>
    <cfRule type="expression" dxfId="8450" priority="9706">
      <formula>BM595=2</formula>
    </cfRule>
  </conditionalFormatting>
  <conditionalFormatting sqref="BM596">
    <cfRule type="expression" dxfId="8449" priority="9708">
      <formula>BM596&lt;0</formula>
    </cfRule>
  </conditionalFormatting>
  <conditionalFormatting sqref="BM597">
    <cfRule type="expression" dxfId="8448" priority="9680">
      <formula>BM597=3</formula>
    </cfRule>
    <cfRule type="expression" dxfId="8447" priority="9679">
      <formula>BM597="n/a"</formula>
    </cfRule>
    <cfRule type="expression" dxfId="8446" priority="9682">
      <formula>BM597=1</formula>
    </cfRule>
    <cfRule type="expression" dxfId="8445" priority="9681">
      <formula>BM597=2</formula>
    </cfRule>
  </conditionalFormatting>
  <conditionalFormatting sqref="BM598">
    <cfRule type="expression" dxfId="8444" priority="9683">
      <formula>BM598&lt;0</formula>
    </cfRule>
  </conditionalFormatting>
  <conditionalFormatting sqref="BM603">
    <cfRule type="expression" dxfId="8443" priority="9657">
      <formula>BM603=1</formula>
    </cfRule>
    <cfRule type="expression" dxfId="8442" priority="9656">
      <formula>BM603=2</formula>
    </cfRule>
    <cfRule type="expression" dxfId="8441" priority="9655">
      <formula>BM603=3</formula>
    </cfRule>
    <cfRule type="expression" dxfId="8440" priority="9654">
      <formula>BM603="n/a"</formula>
    </cfRule>
  </conditionalFormatting>
  <conditionalFormatting sqref="BM604">
    <cfRule type="expression" dxfId="8439" priority="9658">
      <formula>BM604&lt;0</formula>
    </cfRule>
  </conditionalFormatting>
  <conditionalFormatting sqref="BM605">
    <cfRule type="expression" dxfId="8438" priority="9630">
      <formula>BM605=3</formula>
    </cfRule>
    <cfRule type="expression" dxfId="8437" priority="9632">
      <formula>BM605=1</formula>
    </cfRule>
    <cfRule type="expression" dxfId="8436" priority="9631">
      <formula>BM605=2</formula>
    </cfRule>
    <cfRule type="expression" dxfId="8435" priority="9629">
      <formula>BM605="n/a"</formula>
    </cfRule>
  </conditionalFormatting>
  <conditionalFormatting sqref="BM606">
    <cfRule type="expression" dxfId="8434" priority="9633">
      <formula>BM606&lt;0</formula>
    </cfRule>
  </conditionalFormatting>
  <conditionalFormatting sqref="BM60:BN60 BT60 BP60:BR60">
    <cfRule type="expression" dxfId="8433" priority="13897">
      <formula>BM60&lt;0</formula>
    </cfRule>
  </conditionalFormatting>
  <conditionalFormatting sqref="BM61:BN61 BP61:BR61 BT61:BU61">
    <cfRule type="expression" dxfId="8432" priority="13880">
      <formula>BM61=2</formula>
    </cfRule>
    <cfRule type="expression" dxfId="8431" priority="13881">
      <formula>BM61=1</formula>
    </cfRule>
  </conditionalFormatting>
  <conditionalFormatting sqref="BM62:BN62 BP62:BR62 BT62:BU62">
    <cfRule type="expression" dxfId="8430" priority="13877">
      <formula>BM62&lt;0</formula>
    </cfRule>
  </conditionalFormatting>
  <conditionalFormatting sqref="BM87:BN87 BP87:BR87 BT87:BU87">
    <cfRule type="expression" dxfId="8429" priority="2161">
      <formula>BM87=1</formula>
    </cfRule>
    <cfRule type="expression" dxfId="8428" priority="2160">
      <formula>BM87=2</formula>
    </cfRule>
  </conditionalFormatting>
  <conditionalFormatting sqref="BM88:BN88 BP88:BR88 BT88:BU88">
    <cfRule type="expression" dxfId="8427" priority="2159">
      <formula>BM88&lt;0</formula>
    </cfRule>
  </conditionalFormatting>
  <conditionalFormatting sqref="BM89:BN89 BP89:BR89 BT89:BU89">
    <cfRule type="expression" dxfId="8426" priority="2118">
      <formula>BM89=1</formula>
    </cfRule>
    <cfRule type="expression" dxfId="8425" priority="2117">
      <formula>BM89=2</formula>
    </cfRule>
  </conditionalFormatting>
  <conditionalFormatting sqref="BM90:BN90 BP90:BR90 BT90:BU90">
    <cfRule type="expression" dxfId="8424" priority="2116">
      <formula>BM90&lt;0</formula>
    </cfRule>
  </conditionalFormatting>
  <conditionalFormatting sqref="BM91:BN91 BP91:BR91 BT91:BU91">
    <cfRule type="expression" dxfId="8423" priority="4105">
      <formula>BM91=2</formula>
    </cfRule>
    <cfRule type="expression" dxfId="8422" priority="4106">
      <formula>BM91=1</formula>
    </cfRule>
  </conditionalFormatting>
  <conditionalFormatting sqref="BM92:BN92 BP92:BR92 BT92:BU92">
    <cfRule type="expression" dxfId="8421" priority="4104">
      <formula>BM92&lt;0</formula>
    </cfRule>
  </conditionalFormatting>
  <conditionalFormatting sqref="BM103:BN103 BP103:BR103 BT103:BU103">
    <cfRule type="expression" dxfId="8420" priority="3703">
      <formula>BM103=1</formula>
    </cfRule>
    <cfRule type="expression" dxfId="8419" priority="3702">
      <formula>BM103=2</formula>
    </cfRule>
  </conditionalFormatting>
  <conditionalFormatting sqref="BM104:BN104 BP104:BR104 BT104:BU104">
    <cfRule type="expression" dxfId="8418" priority="3701">
      <formula>BM104&lt;0</formula>
    </cfRule>
  </conditionalFormatting>
  <conditionalFormatting sqref="BM129:BN129 BP129:BR129 BT129:BU129 BM131:BN131 BP131:BR131 BT131:BU131 BM135:BN135 BP135:BR135 BT135:BU135 BM181:BN181 BP181:BR181 BT181:BU181 BM183:BN183 BP183:BR183 BT183:BU183 BM193:BN193 BP193:BR193 BT193:BU193 BM197:BN197 BP197:BR197 BT197:BU197 BM267:BN267 BP267:BR267 BT267:BU267 BM289:BN289 BP289:BR289 BT289:BU289 BM293:BN293 BP293:BR293 BT293:BU293 BM317:BN317 BP317:BR317 BT317:BU317 BM329:BN329 BP329:BR329 BT329:BU329 BM353:BN353 BP353:BR353 BT353:BU353 BM381:BN381 BP381:BR381 BT381:BU381 BM393:BN393 BP393:BR393 BT393:BU393 BM395:BN395 BP395:BR395 BT395:BU395 BM397:BN397 BP397:BR397 BT397:BU397 BM399:BN399 BP399:BR399 BT399:BU399 BM405:BN405 BP405:BR405 BT405:BU405 BM409:BN409 BP409:BR409 BT409:BU409 BM445:BN445 BP445:BR445 BT445:BU445 BM449:BN449 BP449:BR449 BT449:BU449 BM463:BN463 BP463:BR463 BT463:BU463 BM473:BN473 BP473:BR473 BT473:BU473 BM485:BN485 BP485:BR485 BT485:BU485 BM489:BN489 BP489:BR489 BT489:BU489 BM495:BN495 BP495:BR495 BT495:BU495 BM523:BN523 BP523:BR523 BT523:BU523">
    <cfRule type="expression" dxfId="8417" priority="13565">
      <formula>BM129=2</formula>
    </cfRule>
    <cfRule type="expression" dxfId="8416" priority="13566">
      <formula>BM129=1</formula>
    </cfRule>
  </conditionalFormatting>
  <conditionalFormatting sqref="BM179:BN179 BP179:BR179 BT179:BU179">
    <cfRule type="expression" dxfId="8415" priority="2031">
      <formula>BM179=2</formula>
    </cfRule>
    <cfRule type="expression" dxfId="8414" priority="2032">
      <formula>BM179=1</formula>
    </cfRule>
  </conditionalFormatting>
  <conditionalFormatting sqref="BM180:BN180 BP180:BR180 BT180:BU180">
    <cfRule type="expression" dxfId="8413" priority="2030">
      <formula>BM180&lt;0</formula>
    </cfRule>
  </conditionalFormatting>
  <conditionalFormatting sqref="BM295:BN295 BP295:BR295 BT295:BU295">
    <cfRule type="expression" dxfId="8412" priority="3254">
      <formula>BM295=2</formula>
    </cfRule>
    <cfRule type="expression" dxfId="8411" priority="3255">
      <formula>BM295=1</formula>
    </cfRule>
  </conditionalFormatting>
  <conditionalFormatting sqref="BM297:BN297 BP297:BR297 BT297:BU297">
    <cfRule type="expression" dxfId="8410" priority="3221">
      <formula>BM297=1</formula>
    </cfRule>
    <cfRule type="expression" dxfId="8409" priority="3220">
      <formula>BM297=2</formula>
    </cfRule>
  </conditionalFormatting>
  <conditionalFormatting sqref="BM299:BN299 BP299:BR299 BT299:BU299">
    <cfRule type="expression" dxfId="8408" priority="3186">
      <formula>BM299=2</formula>
    </cfRule>
    <cfRule type="expression" dxfId="8407" priority="3187">
      <formula>BM299=1</formula>
    </cfRule>
  </conditionalFormatting>
  <conditionalFormatting sqref="BM327:BN327 BP327:BR327 BT327:BU327">
    <cfRule type="expression" dxfId="8406" priority="2075">
      <formula>BM327=1</formula>
    </cfRule>
    <cfRule type="expression" dxfId="8405" priority="2074">
      <formula>BM327=2</formula>
    </cfRule>
  </conditionalFormatting>
  <conditionalFormatting sqref="BM328:BN328 BP328:BR328 BT328:BU328">
    <cfRule type="expression" dxfId="8404" priority="2073">
      <formula>BM328&lt;0</formula>
    </cfRule>
  </conditionalFormatting>
  <conditionalFormatting sqref="BM447:BN447 BP447:BR447 BT447:BU447">
    <cfRule type="expression" dxfId="8403" priority="4856">
      <formula>BM447="n/a"</formula>
    </cfRule>
    <cfRule type="expression" dxfId="8402" priority="4858">
      <formula>BM447=2</formula>
    </cfRule>
    <cfRule type="expression" dxfId="8401" priority="4859">
      <formula>BM447=1</formula>
    </cfRule>
    <cfRule type="expression" dxfId="8400" priority="4857">
      <formula>BM447=3</formula>
    </cfRule>
  </conditionalFormatting>
  <conditionalFormatting sqref="BM524:BN524 BP524:BR524 BT524:BU524 BM496:BN496 BP496:BR496 BT496:BU496 BM490:BN490 BP490:BR490 BT490:BU490 BM486:BN486 BP486:BR486 BT486:BU486 BM474:BN474 BP474:BR474 BT474:BU474 BM464:BN464 BP464:BR464 BT464:BU464 BM446:BN446 BM450:BN450 BP446:BR446 BP450:BR450 BT446:BU446 BT450:BU450 BM410:BN410 BP410:BR410 BT410:BU410 BM406:BN406 BP406:BR406 BT406:BU406 BM400:BN400 BP400:BR400 BT400:BU400 BM394:BN394 BM396:BN396 BM398:BN398 BP394:BR394 BP396:BR396 BP398:BR398 BT394:BU394 BT396:BU396 BT398:BU398 BM382:BN382 BP382:BR382 BT382:BU382 BM354:BN354 BP354:BR354 BT354:BU354 BM330:BN330 BP330:BR330 BT330:BU330 BM318:BN318 BP318:BR318 BT318:BU318 BM294:BN294 BP294:BR294 BT294:BU294 BM290:BN290 BP290:BR290 BT290:BU290 BM268:BN268 BP268:BR268 BT268:BU268 BM198:BN198 BP198:BR198 BT198:BU198 BM194:BN194 BP194:BR194 BT194:BU194 BM184:BN184 BP184:BR184 BT184:BU184 BM182:BN182 BP182:BR182 BT182:BU182 BM136:BN136 BP136:BR136 BT136:BU136 BM130:BN130 BM132:BN132 BP130:BR130 BP132:BR132 BT130:BU130 BT132:BU132 BM448:BN448 BP448:BR448 BT448:BU448 BM296:BN296 BP296:BR296 BT296:BU296 BM298:BN298 BP298:BR298 BT298:BU298 BM300:BN300 BP300:BR300 BT300:BU300">
    <cfRule type="expression" dxfId="8399" priority="13562">
      <formula>BM130&lt;0</formula>
    </cfRule>
  </conditionalFormatting>
  <conditionalFormatting sqref="BM47:BO47 BM133:BO133 BM145:BO145 BM157:BO157 BM169:BO169 BM171:BO171 BM185:BO185 BM187:BO187 BM199:BO199 BM247:BO247 BM261:BO261 BM281:BO281 BM283:BO283 BM287:BO287 BM305:BO305 BM313:BO313 BM325:BO325 BM341:BO341 BM355:BO355 BM357:BO357 BM363:BO363 BM375:BO375 BM387:BO387 BM389:BO389 BM391:BO391 BM431:BO431 BM433:BO433 BM439:BO439 BM441:BO441 BM453:BO453 BM465:BO465 BM469:BO469 BM471:BO471 BM491:BO491 BM493:BO493 BM499:BO499 BM503:BO503 BM515:BO515">
    <cfRule type="expression" dxfId="8398" priority="13140">
      <formula>BM47=1</formula>
    </cfRule>
    <cfRule type="expression" dxfId="8397" priority="13138">
      <formula>BM47=3</formula>
    </cfRule>
    <cfRule type="expression" dxfId="8396" priority="13139">
      <formula>BM47=2</formula>
    </cfRule>
  </conditionalFormatting>
  <conditionalFormatting sqref="BM57:BO57 BM79:BO79 BM81:BO81">
    <cfRule type="expression" dxfId="8395" priority="12393">
      <formula>BM57=3</formula>
    </cfRule>
  </conditionalFormatting>
  <conditionalFormatting sqref="BM79:BO79 BM81:BO81 BM57:BO57">
    <cfRule type="expression" dxfId="8394" priority="12392">
      <formula>BM57="n/a"</formula>
    </cfRule>
    <cfRule type="expression" dxfId="8393" priority="12394">
      <formula>BM57=2</formula>
    </cfRule>
    <cfRule type="expression" dxfId="8392" priority="12395">
      <formula>BM57=1</formula>
    </cfRule>
  </conditionalFormatting>
  <conditionalFormatting sqref="BM80:BO80 BM82:BO82 BM58:BO58">
    <cfRule type="expression" dxfId="8391" priority="12396">
      <formula>BM58&lt;0</formula>
    </cfRule>
  </conditionalFormatting>
  <conditionalFormatting sqref="BM159:BO159">
    <cfRule type="expression" dxfId="8390" priority="1264">
      <formula>BM159=1</formula>
    </cfRule>
    <cfRule type="expression" dxfId="8389" priority="1263">
      <formula>BM159=2</formula>
    </cfRule>
    <cfRule type="expression" dxfId="8388" priority="1262">
      <formula>BM159=3</formula>
    </cfRule>
    <cfRule type="expression" dxfId="8387" priority="1261">
      <formula>BM159="n/a"</formula>
    </cfRule>
  </conditionalFormatting>
  <conditionalFormatting sqref="BM161:BO161">
    <cfRule type="expression" dxfId="8386" priority="1205">
      <formula>BM161=3</formula>
    </cfRule>
    <cfRule type="expression" dxfId="8385" priority="1204">
      <formula>BM161="n/a"</formula>
    </cfRule>
    <cfRule type="expression" dxfId="8384" priority="1207">
      <formula>BM161=1</formula>
    </cfRule>
    <cfRule type="expression" dxfId="8383" priority="1206">
      <formula>BM161=2</formula>
    </cfRule>
  </conditionalFormatting>
  <conditionalFormatting sqref="BM163:BO163">
    <cfRule type="expression" dxfId="8382" priority="1150">
      <formula>BM163=1</formula>
    </cfRule>
    <cfRule type="expression" dxfId="8381" priority="1149">
      <formula>BM163=2</formula>
    </cfRule>
    <cfRule type="expression" dxfId="8380" priority="1148">
      <formula>BM163=3</formula>
    </cfRule>
    <cfRule type="expression" dxfId="8379" priority="1147">
      <formula>BM163="n/a"</formula>
    </cfRule>
  </conditionalFormatting>
  <conditionalFormatting sqref="BM165:BO165">
    <cfRule type="expression" dxfId="8378" priority="1090">
      <formula>BM165="n/a"</formula>
    </cfRule>
    <cfRule type="expression" dxfId="8377" priority="1091">
      <formula>BM165=3</formula>
    </cfRule>
    <cfRule type="expression" dxfId="8376" priority="1093">
      <formula>BM165=1</formula>
    </cfRule>
    <cfRule type="expression" dxfId="8375" priority="1092">
      <formula>BM165=2</formula>
    </cfRule>
  </conditionalFormatting>
  <conditionalFormatting sqref="BM167:BO167">
    <cfRule type="expression" dxfId="8374" priority="1036">
      <formula>BM167=1</formula>
    </cfRule>
    <cfRule type="expression" dxfId="8373" priority="1035">
      <formula>BM167=2</formula>
    </cfRule>
    <cfRule type="expression" dxfId="8372" priority="1034">
      <formula>BM167=3</formula>
    </cfRule>
    <cfRule type="expression" dxfId="8371" priority="1033">
      <formula>BM167="n/a"</formula>
    </cfRule>
  </conditionalFormatting>
  <conditionalFormatting sqref="BM343:BO343">
    <cfRule type="expression" dxfId="8370" priority="3545">
      <formula>BM343=1</formula>
    </cfRule>
    <cfRule type="expression" dxfId="8369" priority="3544">
      <formula>BM343=2</formula>
    </cfRule>
    <cfRule type="expression" dxfId="8368" priority="3543">
      <formula>BM343=3</formula>
    </cfRule>
    <cfRule type="expression" dxfId="8367" priority="3542">
      <formula>BM343="n/a"</formula>
    </cfRule>
  </conditionalFormatting>
  <conditionalFormatting sqref="BM345:BO345">
    <cfRule type="expression" dxfId="8366" priority="3494">
      <formula>BM345="n/a"</formula>
    </cfRule>
    <cfRule type="expression" dxfId="8365" priority="3495">
      <formula>BM345=3</formula>
    </cfRule>
    <cfRule type="expression" dxfId="8364" priority="3496">
      <formula>BM345=2</formula>
    </cfRule>
    <cfRule type="expression" dxfId="8363" priority="3497">
      <formula>BM345=1</formula>
    </cfRule>
  </conditionalFormatting>
  <conditionalFormatting sqref="BM359:BO359">
    <cfRule type="expression" dxfId="8362" priority="1366">
      <formula>BM359=2</formula>
    </cfRule>
    <cfRule type="expression" dxfId="8361" priority="1367">
      <formula>BM359=1</formula>
    </cfRule>
    <cfRule type="expression" dxfId="8360" priority="1365">
      <formula>BM359=3</formula>
    </cfRule>
    <cfRule type="expression" dxfId="8359" priority="1364">
      <formula>BM359="n/a"</formula>
    </cfRule>
  </conditionalFormatting>
  <conditionalFormatting sqref="BM361:BO361">
    <cfRule type="expression" dxfId="8358" priority="1315">
      <formula>BM361=2</formula>
    </cfRule>
    <cfRule type="expression" dxfId="8357" priority="1316">
      <formula>BM361=1</formula>
    </cfRule>
    <cfRule type="expression" dxfId="8356" priority="1313">
      <formula>BM361="n/a"</formula>
    </cfRule>
    <cfRule type="expression" dxfId="8355" priority="1314">
      <formula>BM361=3</formula>
    </cfRule>
  </conditionalFormatting>
  <conditionalFormatting sqref="BM515:BO515 BM503:BO503 BM499:BO499 BM491:BO491 BM493:BO493 BM469:BO469 BM471:BO471 BM465:BO465 BM453:BO453 BM439:BO439 BM441:BO441 BM431:BO431 BM433:BO433 BM387:BO387 BM389:BO389 BM391:BO391 BM375:BO375 BM355:BO355 BM357:BO357 BM363:BO363 BM341:BO341 BM325:BO325 BM313:BO313 BM305:BO305 BM287:BO287 BM281:BO281 BM283:BO283 BM261:BO261 BM247:BO247 BM199:BO199 BM185:BO185 BM187:BO187 BM169:BO169 BM171:BO171 BM157:BO157 BM145:BO145 BM133:BO133 BM47:BO47">
    <cfRule type="expression" dxfId="8354" priority="13137">
      <formula>BM47="n/a"</formula>
    </cfRule>
  </conditionalFormatting>
  <conditionalFormatting sqref="BM516:BO516 BM504:BO504 BM500:BO500 BM492:BO492 BM494:BO494 BM470:BO470 BM472:BO472 BM466:BO466 BM454:BO454 BM440:BO440 BM442:BO442 BM432:BO432 BM434:BO434 BM388:BO388 BM390:BO390 BM392:BO392 BM376:BO376 BM356:BO356 BM358:BO358 BM364:BO364 BM342:BO342 BM326:BO326 BM314:BO314 BM306:BO306 BM288:BO288 BM282:BO282 BM284:BO284 BM262:BO262 BM248:BO248 BM200:BO200 BM186:BO186 BM188:BO188 BM170:BO170 BM172:BO172 BM158:BO158 BM146:BO146 BM134:BO134 BM48:BO48 BM344:BO344 BM346:BO346 BM360:BO360 BM362:BO362 BM160:BO160 BM162:BO162 BM164:BO164 BM166:BO166 BM168:BO168">
    <cfRule type="expression" dxfId="8353" priority="13141">
      <formula>BM48&lt;0</formula>
    </cfRule>
  </conditionalFormatting>
  <conditionalFormatting sqref="BM33:BP33 BM39:BP39 BM43:BQ43 BM53:BP53 BC55:BQ55 BM63:BP63 BM71:BQ71 BM73:BP73 BM75:BP75 BM77:BQ77 BM125:BP125 BM139:BQ139 BM141:BP141 BM143:BP143 BM149:BP149 BM153:BP153 BM155:BP155 BM189:BQ189 BM191:BP191 BM195:BP195 BM201:BP201 BM203:BP203 BM205:BP205 BM219:BP219 BM221:BP221 BM223:BP223 BM227:BP227 BM243:BP243 BM245:BP245 BM249:BP249 BM251:BP251 BM255:BP255 BM257:BP257 BM265:BP265 BM269:BP269 BM275:BP275 BM279:BP279 BM291:BP291 BM307:BP307 BM309:BQ309 BM311:BQ311 BM315:BP315 BM321:BP321 BM335:BP335 BM349:BP349 BM365:BP365 BM371:BQ371 BM383:BP383 BM401:BP401 BM429:BP429 BM443:BP443 BM451:BP451 BM467:BP467 BM475:BQ475 BM479:BP479 BM481:BP481 BM487:BP487 BM497:BP497 BM505:BP505 BM513:BP513 BM517:BP517 BM521:BQ521 BM525:BP525 BM527:BP527 BM529:BP529 BM531:BP531 BM533:BP533 BM535:BP535 BM537:BP537 BM599:BP599 BM601:BP601">
    <cfRule type="expression" dxfId="8352" priority="12598">
      <formula>BC33=3</formula>
    </cfRule>
    <cfRule type="expression" dxfId="8351" priority="12599">
      <formula>BC33=2</formula>
    </cfRule>
    <cfRule type="expression" dxfId="8350" priority="12600">
      <formula>BC33=1</formula>
    </cfRule>
  </conditionalFormatting>
  <conditionalFormatting sqref="BM41:BP41">
    <cfRule type="expression" dxfId="8349" priority="2969">
      <formula>BM41="n/a"</formula>
    </cfRule>
    <cfRule type="expression" dxfId="8348" priority="2971">
      <formula>BM41=2</formula>
    </cfRule>
    <cfRule type="expression" dxfId="8347" priority="2972">
      <formula>BM41=1</formula>
    </cfRule>
    <cfRule type="expression" dxfId="8346" priority="2970">
      <formula>BM41=3</formula>
    </cfRule>
  </conditionalFormatting>
  <conditionalFormatting sqref="BM101:BP101">
    <cfRule type="expression" dxfId="8345" priority="3822">
      <formula>BM101=1</formula>
    </cfRule>
    <cfRule type="expression" dxfId="8344" priority="3819">
      <formula>BM101="n/a"</formula>
    </cfRule>
    <cfRule type="expression" dxfId="8343" priority="3821">
      <formula>BM101=2</formula>
    </cfRule>
    <cfRule type="expression" dxfId="8342" priority="3820">
      <formula>BM101=3</formula>
    </cfRule>
  </conditionalFormatting>
  <conditionalFormatting sqref="BM102:BP102">
    <cfRule type="expression" dxfId="8341" priority="3823">
      <formula>BM102&lt;0</formula>
    </cfRule>
  </conditionalFormatting>
  <conditionalFormatting sqref="BM105:BP105">
    <cfRule type="expression" dxfId="8340" priority="533">
      <formula>BM105=2</formula>
    </cfRule>
    <cfRule type="expression" dxfId="8339" priority="532">
      <formula>BM105=3</formula>
    </cfRule>
    <cfRule type="expression" dxfId="8338" priority="531">
      <formula>BM105="n/a"</formula>
    </cfRule>
    <cfRule type="expression" dxfId="8337" priority="534">
      <formula>BM105=1</formula>
    </cfRule>
  </conditionalFormatting>
  <conditionalFormatting sqref="BM106:BP106">
    <cfRule type="expression" dxfId="8336" priority="535">
      <formula>BM106&lt;0</formula>
    </cfRule>
  </conditionalFormatting>
  <conditionalFormatting sqref="BM107:BP107">
    <cfRule type="expression" dxfId="8335" priority="460">
      <formula>BM107=2</formula>
    </cfRule>
    <cfRule type="expression" dxfId="8334" priority="461">
      <formula>BM107=1</formula>
    </cfRule>
    <cfRule type="expression" dxfId="8333" priority="458">
      <formula>BM107="n/a"</formula>
    </cfRule>
    <cfRule type="expression" dxfId="8332" priority="459">
      <formula>BM107=3</formula>
    </cfRule>
  </conditionalFormatting>
  <conditionalFormatting sqref="BM108:BP108">
    <cfRule type="expression" dxfId="8331" priority="462">
      <formula>BM108&lt;0</formula>
    </cfRule>
  </conditionalFormatting>
  <conditionalFormatting sqref="BM109:BP109">
    <cfRule type="expression" dxfId="8330" priority="397">
      <formula>BM109="n/a"</formula>
    </cfRule>
    <cfRule type="expression" dxfId="8329" priority="398">
      <formula>BM109=3</formula>
    </cfRule>
    <cfRule type="expression" dxfId="8328" priority="399">
      <formula>BM109=2</formula>
    </cfRule>
    <cfRule type="expression" dxfId="8327" priority="400">
      <formula>BM109=1</formula>
    </cfRule>
  </conditionalFormatting>
  <conditionalFormatting sqref="BM110:BP110">
    <cfRule type="expression" dxfId="8326" priority="401">
      <formula>BM110&lt;0</formula>
    </cfRule>
  </conditionalFormatting>
  <conditionalFormatting sqref="BM111:BP111">
    <cfRule type="expression" dxfId="8325" priority="331">
      <formula>BM111=3</formula>
    </cfRule>
    <cfRule type="expression" dxfId="8324" priority="332">
      <formula>BM111=2</formula>
    </cfRule>
    <cfRule type="expression" dxfId="8323" priority="330">
      <formula>BM111="n/a"</formula>
    </cfRule>
    <cfRule type="expression" dxfId="8322" priority="333">
      <formula>BM111=1</formula>
    </cfRule>
  </conditionalFormatting>
  <conditionalFormatting sqref="BM112:BP112">
    <cfRule type="expression" dxfId="8321" priority="334">
      <formula>BM112&lt;0</formula>
    </cfRule>
  </conditionalFormatting>
  <conditionalFormatting sqref="BM113:BP113">
    <cfRule type="expression" dxfId="8320" priority="3601">
      <formula>BM113=2</formula>
    </cfRule>
    <cfRule type="expression" dxfId="8319" priority="3602">
      <formula>BM113=1</formula>
    </cfRule>
    <cfRule type="expression" dxfId="8318" priority="3600">
      <formula>BM113=3</formula>
    </cfRule>
    <cfRule type="expression" dxfId="8317" priority="3599">
      <formula>BM113="n/a"</formula>
    </cfRule>
  </conditionalFormatting>
  <conditionalFormatting sqref="BM114:BP114">
    <cfRule type="expression" dxfId="8316" priority="3603">
      <formula>BM114&lt;0</formula>
    </cfRule>
  </conditionalFormatting>
  <conditionalFormatting sqref="BM119:BP119">
    <cfRule type="expression" dxfId="8315" priority="721">
      <formula>BM119=3</formula>
    </cfRule>
    <cfRule type="expression" dxfId="8314" priority="722">
      <formula>BM119=2</formula>
    </cfRule>
    <cfRule type="expression" dxfId="8313" priority="723">
      <formula>BM119=1</formula>
    </cfRule>
    <cfRule type="expression" dxfId="8312" priority="720">
      <formula>BM119="n/a"</formula>
    </cfRule>
  </conditionalFormatting>
  <conditionalFormatting sqref="BM120:BP120">
    <cfRule type="expression" dxfId="8311" priority="724">
      <formula>BM120&lt;0</formula>
    </cfRule>
  </conditionalFormatting>
  <conditionalFormatting sqref="BM121:BP121">
    <cfRule type="expression" dxfId="8310" priority="658">
      <formula>BM121=1</formula>
    </cfRule>
    <cfRule type="expression" dxfId="8309" priority="657">
      <formula>BM121=2</formula>
    </cfRule>
    <cfRule type="expression" dxfId="8308" priority="655">
      <formula>BM121="n/a"</formula>
    </cfRule>
    <cfRule type="expression" dxfId="8307" priority="656">
      <formula>BM121=3</formula>
    </cfRule>
  </conditionalFormatting>
  <conditionalFormatting sqref="BM122:BP122">
    <cfRule type="expression" dxfId="8306" priority="659">
      <formula>BM122&lt;0</formula>
    </cfRule>
  </conditionalFormatting>
  <conditionalFormatting sqref="BM123:BP123">
    <cfRule type="expression" dxfId="8305" priority="597">
      <formula>BM123="n/a"</formula>
    </cfRule>
    <cfRule type="expression" dxfId="8304" priority="600">
      <formula>BM123=1</formula>
    </cfRule>
    <cfRule type="expression" dxfId="8303" priority="599">
      <formula>BM123=2</formula>
    </cfRule>
    <cfRule type="expression" dxfId="8302" priority="598">
      <formula>BM123=3</formula>
    </cfRule>
  </conditionalFormatting>
  <conditionalFormatting sqref="BM124:BP124">
    <cfRule type="expression" dxfId="8301" priority="601">
      <formula>BM124&lt;0</formula>
    </cfRule>
  </conditionalFormatting>
  <conditionalFormatting sqref="BM271:BP271">
    <cfRule type="expression" dxfId="8300" priority="837">
      <formula>BM271=3</formula>
    </cfRule>
    <cfRule type="expression" dxfId="8299" priority="836">
      <formula>BM271="n/a"</formula>
    </cfRule>
    <cfRule type="expression" dxfId="8298" priority="838">
      <formula>BM271=2</formula>
    </cfRule>
    <cfRule type="expression" dxfId="8297" priority="839">
      <formula>BM271=1</formula>
    </cfRule>
  </conditionalFormatting>
  <conditionalFormatting sqref="BM273:BP273">
    <cfRule type="expression" dxfId="8296" priority="780">
      <formula>BM273=2</formula>
    </cfRule>
    <cfRule type="expression" dxfId="8295" priority="778">
      <formula>BM273="n/a"</formula>
    </cfRule>
    <cfRule type="expression" dxfId="8294" priority="779">
      <formula>BM273=3</formula>
    </cfRule>
    <cfRule type="expression" dxfId="8293" priority="781">
      <formula>BM273=1</formula>
    </cfRule>
  </conditionalFormatting>
  <conditionalFormatting sqref="BM367:BP367">
    <cfRule type="expression" dxfId="8292" priority="3449">
      <formula>BM367=1</formula>
    </cfRule>
    <cfRule type="expression" dxfId="8291" priority="3448">
      <formula>BM367=2</formula>
    </cfRule>
    <cfRule type="expression" dxfId="8290" priority="3447">
      <formula>BM367=3</formula>
    </cfRule>
    <cfRule type="expression" dxfId="8289" priority="3446">
      <formula>BM367="n/a"</formula>
    </cfRule>
  </conditionalFormatting>
  <conditionalFormatting sqref="BM369:BP369">
    <cfRule type="expression" dxfId="8288" priority="3397">
      <formula>BM369=1</formula>
    </cfRule>
    <cfRule type="expression" dxfId="8287" priority="3396">
      <formula>BM369=2</formula>
    </cfRule>
    <cfRule type="expression" dxfId="8286" priority="3394">
      <formula>BM369="n/a"</formula>
    </cfRule>
    <cfRule type="expression" dxfId="8285" priority="3395">
      <formula>BM369=3</formula>
    </cfRule>
  </conditionalFormatting>
  <conditionalFormatting sqref="BM413:BP413">
    <cfRule type="expression" dxfId="8284" priority="2927">
      <formula>BM413=2</formula>
    </cfRule>
    <cfRule type="expression" dxfId="8283" priority="2928">
      <formula>BM413=1</formula>
    </cfRule>
    <cfRule type="expression" dxfId="8282" priority="2925">
      <formula>BM413="n/a"</formula>
    </cfRule>
    <cfRule type="expression" dxfId="8281" priority="2926">
      <formula>BM413=3</formula>
    </cfRule>
  </conditionalFormatting>
  <conditionalFormatting sqref="BM415:BP415">
    <cfRule type="expression" dxfId="8280" priority="2871">
      <formula>BM415=2</formula>
    </cfRule>
    <cfRule type="expression" dxfId="8279" priority="2872">
      <formula>BM415=1</formula>
    </cfRule>
    <cfRule type="expression" dxfId="8278" priority="2869">
      <formula>BM415="n/a"</formula>
    </cfRule>
    <cfRule type="expression" dxfId="8277" priority="2870">
      <formula>BM415=3</formula>
    </cfRule>
  </conditionalFormatting>
  <conditionalFormatting sqref="BM417:BP417">
    <cfRule type="expression" dxfId="8276" priority="2815">
      <formula>BM417=2</formula>
    </cfRule>
    <cfRule type="expression" dxfId="8275" priority="2813">
      <formula>BM417="n/a"</formula>
    </cfRule>
    <cfRule type="expression" dxfId="8274" priority="2814">
      <formula>BM417=3</formula>
    </cfRule>
    <cfRule type="expression" dxfId="8273" priority="2816">
      <formula>BM417=1</formula>
    </cfRule>
  </conditionalFormatting>
  <conditionalFormatting sqref="BM419:BP419">
    <cfRule type="expression" dxfId="8272" priority="2759">
      <formula>BM419=2</formula>
    </cfRule>
    <cfRule type="expression" dxfId="8271" priority="2757">
      <formula>BM419="n/a"</formula>
    </cfRule>
    <cfRule type="expression" dxfId="8270" priority="2758">
      <formula>BM419=3</formula>
    </cfRule>
    <cfRule type="expression" dxfId="8269" priority="2760">
      <formula>BM419=1</formula>
    </cfRule>
  </conditionalFormatting>
  <conditionalFormatting sqref="BM421:BP421">
    <cfRule type="expression" dxfId="8268" priority="2704">
      <formula>BM421=1</formula>
    </cfRule>
    <cfRule type="expression" dxfId="8267" priority="2703">
      <formula>BM421=2</formula>
    </cfRule>
    <cfRule type="expression" dxfId="8266" priority="2702">
      <formula>BM421=3</formula>
    </cfRule>
    <cfRule type="expression" dxfId="8265" priority="2701">
      <formula>BM421="n/a"</formula>
    </cfRule>
  </conditionalFormatting>
  <conditionalFormatting sqref="BM423:BP423">
    <cfRule type="expression" dxfId="8264" priority="2645">
      <formula>BM423="n/a"</formula>
    </cfRule>
    <cfRule type="expression" dxfId="8263" priority="2646">
      <formula>BM423=3</formula>
    </cfRule>
    <cfRule type="expression" dxfId="8262" priority="2648">
      <formula>BM423=1</formula>
    </cfRule>
    <cfRule type="expression" dxfId="8261" priority="2647">
      <formula>BM423=2</formula>
    </cfRule>
  </conditionalFormatting>
  <conditionalFormatting sqref="BM425:BP425">
    <cfRule type="expression" dxfId="8260" priority="2592">
      <formula>BM425=1</formula>
    </cfRule>
    <cfRule type="expression" dxfId="8259" priority="2590">
      <formula>BM425=3</formula>
    </cfRule>
    <cfRule type="expression" dxfId="8258" priority="2589">
      <formula>BM425="n/a"</formula>
    </cfRule>
    <cfRule type="expression" dxfId="8257" priority="2591">
      <formula>BM425=2</formula>
    </cfRule>
  </conditionalFormatting>
  <conditionalFormatting sqref="BM427:BP427">
    <cfRule type="expression" dxfId="8256" priority="2534">
      <formula>BM427=3</formula>
    </cfRule>
    <cfRule type="expression" dxfId="8255" priority="2535">
      <formula>BM427=2</formula>
    </cfRule>
    <cfRule type="expression" dxfId="8254" priority="2536">
      <formula>BM427=1</formula>
    </cfRule>
    <cfRule type="expression" dxfId="8253" priority="2533">
      <formula>BM427="n/a"</formula>
    </cfRule>
  </conditionalFormatting>
  <conditionalFormatting sqref="BM599:BP599 BM601:BP601 BM525:BP525 BM527:BP527 BM529:BP529 BM531:BP531 BM533:BP533 BM535:BP535 BM537:BP537 BM517:BP517 BM513:BP513 BM505:BP505 BM497:BP497 BM487:BP487 BM479:BP479 BM481:BP481 BM467:BP467 BM451:BP451 BM443:BP443 BM429:BP429 BM401:BP401 BM383:BP383 BM365:BP365 BM349:BP349 BM335:BP335 BM321:BP321 BM315:BP315 BM307:BP307 BM291:BP291 BM279:BP279 BM269:BP269 BM275:BP275 BM265:BP265 BM255:BP255 BM257:BP257 BM249:BP249 BM251:BP251 BM245:BP245 BM243:BP243 BM227:BP227 BM219:BP219 BM221:BP221 BM223:BP223 BM205:BP205 BM201:BP201 BM203:BP203 BM195:BP195 BM191:BP191 BM153:BP153 BM155:BP155 BM149:BP149 BM141:BP141 BM143:BP143 BM125:BP125 BM63:BP63 BM73:BP73 BM75:BP75 BM53:BP53 BM39:BP39 BM33:BP33 BM43:BQ43 BM55:BQ55 BM71:BQ71 BM77:BQ77 BM139:BQ139 BM189:BQ189 BM309:BQ309 BM311:BQ311 BM371:BQ371 BM475:BQ475 BM521:BQ521">
    <cfRule type="expression" dxfId="8252" priority="12597">
      <formula>BM33="n/a"</formula>
    </cfRule>
  </conditionalFormatting>
  <conditionalFormatting sqref="BM600:BP600 BM602:BP602 BM526:BP526 BM528:BP528 BM530:BP530 BM532:BP532 BM534:BP534 BM536:BP536 BM538:BP538 BM518:BP518 BM514:BP514 BM506:BP506 BM498:BP498 BM488:BP488 BM480:BP480 BM482:BP482 BM468:BP468 BM452:BP452 BM444:BP444 BM430:BP430 BM402:BP402 BM384:BP384 BM366:BP366 BM350:BP350 BM336:BP336 BM322:BP322 BM316:BP316 BM308:BP308 BM292:BP292 BM280:BP280 BM270:BP270 BM276:BP276 BM256:BP256 BM258:BP258 BM250:BP250 BM252:BP252 BM246:BP246 BM244:BP244 BM228:BP228 BM220:BP220 BM222:BP222 BM224:BP224 BM206:BP206 BM202:BP202 BM204:BP204 BM196:BP196 BM192:BP192 BM178:BP178 BM154:BP154 BM156:BP156 BM150:BP150 BM142:BP142 BM144:BP144 BM126:BP126 BM64:BP64 BM74:BP74 BM76:BP76 BM54:BP54 BM40:BP40 BM34:BP34 BM44:BQ44 BM56:BQ56 BM72:BQ72 BM78:BQ78 BM140:BQ140 BM190:BQ190 BM310:BQ310 BM312:BQ312 BM372:BQ372 BM476:BQ476 BM522:BQ522 BM128:BQ128 BM368:BP368 BM370:BP370 BM42:BP42 BM414:BP414 BM416:BP416 BM418:BP418 BM420:BP420 BM422:BP422 BM424:BP424 BM426:BP426 BM428:BP428 BM272:BP272 BM274:BP274 BM66:BQ66 BM68:BQ68 BM70:BQ70">
    <cfRule type="expression" dxfId="8251" priority="12601">
      <formula>BM34&lt;0</formula>
    </cfRule>
  </conditionalFormatting>
  <conditionalFormatting sqref="BM65:BQ65">
    <cfRule type="expression" dxfId="8250" priority="261">
      <formula>BM65="n/a"</formula>
    </cfRule>
  </conditionalFormatting>
  <conditionalFormatting sqref="BM67:BQ67">
    <cfRule type="expression" dxfId="8249" priority="140">
      <formula>BM67="n/a"</formula>
    </cfRule>
    <cfRule type="expression" dxfId="8248" priority="143">
      <formula>BM67=1</formula>
    </cfRule>
    <cfRule type="expression" dxfId="8247" priority="141">
      <formula>BM67=3</formula>
    </cfRule>
    <cfRule type="expression" dxfId="8246" priority="142">
      <formula>BM67=2</formula>
    </cfRule>
  </conditionalFormatting>
  <conditionalFormatting sqref="BM69:BQ69">
    <cfRule type="expression" dxfId="8245" priority="70">
      <formula>BM69=1</formula>
    </cfRule>
    <cfRule type="expression" dxfId="8244" priority="67">
      <formula>BM69="n/a"</formula>
    </cfRule>
    <cfRule type="expression" dxfId="8243" priority="68">
      <formula>BM69=3</formula>
    </cfRule>
    <cfRule type="expression" dxfId="8242" priority="69">
      <formula>BM69=2</formula>
    </cfRule>
  </conditionalFormatting>
  <conditionalFormatting sqref="BM85:BQ85">
    <cfRule type="expression" dxfId="8241" priority="4251">
      <formula>BM85="n/a"</formula>
    </cfRule>
    <cfRule type="expression" dxfId="8240" priority="4254">
      <formula>BM85=1</formula>
    </cfRule>
    <cfRule type="expression" dxfId="8239" priority="4253">
      <formula>BM85=2</formula>
    </cfRule>
    <cfRule type="expression" dxfId="8238" priority="4252">
      <formula>BM85=3</formula>
    </cfRule>
  </conditionalFormatting>
  <conditionalFormatting sqref="BM86:BQ86">
    <cfRule type="expression" dxfId="8237" priority="4267">
      <formula>BM86&lt;0</formula>
    </cfRule>
  </conditionalFormatting>
  <conditionalFormatting sqref="BM127:BQ127">
    <cfRule type="expression" dxfId="8236" priority="4534">
      <formula>BM127=1</formula>
    </cfRule>
    <cfRule type="expression" dxfId="8235" priority="4531">
      <formula>BM127="n/a"</formula>
    </cfRule>
    <cfRule type="expression" dxfId="8234" priority="4532">
      <formula>BM127=3</formula>
    </cfRule>
    <cfRule type="expression" dxfId="8233" priority="4533">
      <formula>BM127=2</formula>
    </cfRule>
  </conditionalFormatting>
  <conditionalFormatting sqref="BM35:BT35 BM37:BT37 BM51:BT51 BM151:BT151 BM225:BT225 BM241:BT241 BM253:BT253 BM259:BT259 BM263:BT263 BM277:BT277 BM301:BT301 BM323:BT323 BM333:BT333 BM337:BT337 BM347:BT347 BM373:BT373 BM377:BT377 BM403:BT403 BM411:BT411 BM461:BT461 BM477:BT477 BM501:BT501 BM511:BT511 BM539:BT539 BM541:BT541 BM543:BT543 BM545:BT545">
    <cfRule type="expression" dxfId="8232" priority="13163">
      <formula>BM35=3</formula>
    </cfRule>
    <cfRule type="expression" dxfId="8231" priority="13164">
      <formula>BM35=2</formula>
    </cfRule>
    <cfRule type="expression" dxfId="8230" priority="13165">
      <formula>BM35=1</formula>
    </cfRule>
  </conditionalFormatting>
  <conditionalFormatting sqref="BM49:BT49">
    <cfRule type="expression" dxfId="8229" priority="1935">
      <formula>BM49=3</formula>
    </cfRule>
    <cfRule type="expression" dxfId="8228" priority="1936">
      <formula>BM49=2</formula>
    </cfRule>
    <cfRule type="expression" dxfId="8227" priority="1934">
      <formula>BM49="n/a"</formula>
    </cfRule>
    <cfRule type="expression" dxfId="8226" priority="1937">
      <formula>BM49=1</formula>
    </cfRule>
  </conditionalFormatting>
  <conditionalFormatting sqref="BM50:BT50">
    <cfRule type="expression" dxfId="8225" priority="1938">
      <formula>BM50&lt;0</formula>
    </cfRule>
  </conditionalFormatting>
  <conditionalFormatting sqref="BM83:BT83">
    <cfRule type="expression" dxfId="8224" priority="4295">
      <formula>BM83=1</formula>
    </cfRule>
    <cfRule type="expression" dxfId="8223" priority="4294">
      <formula>BM83=2</formula>
    </cfRule>
    <cfRule type="expression" dxfId="8222" priority="4293">
      <formula>BM83=3</formula>
    </cfRule>
    <cfRule type="expression" dxfId="8221" priority="4292">
      <formula>BM83="n/a"</formula>
    </cfRule>
  </conditionalFormatting>
  <conditionalFormatting sqref="BM93:BT93">
    <cfRule type="expression" dxfId="8220" priority="4064">
      <formula>BM93="n/a"</formula>
    </cfRule>
    <cfRule type="expression" dxfId="8219" priority="4065">
      <formula>BM93=3</formula>
    </cfRule>
    <cfRule type="expression" dxfId="8218" priority="4066">
      <formula>BM93=2</formula>
    </cfRule>
    <cfRule type="expression" dxfId="8217" priority="4067">
      <formula>BM93=1</formula>
    </cfRule>
  </conditionalFormatting>
  <conditionalFormatting sqref="BM94:BT94">
    <cfRule type="expression" dxfId="8216" priority="4068">
      <formula>BM94&lt;0</formula>
    </cfRule>
  </conditionalFormatting>
  <conditionalFormatting sqref="BM95:BT95">
    <cfRule type="expression" dxfId="8215" priority="1987">
      <formula>BM95=1</formula>
    </cfRule>
    <cfRule type="expression" dxfId="8214" priority="1984">
      <formula>BM95="n/a"</formula>
    </cfRule>
    <cfRule type="expression" dxfId="8213" priority="1985">
      <formula>BM95=3</formula>
    </cfRule>
    <cfRule type="expression" dxfId="8212" priority="1986">
      <formula>BM95=2</formula>
    </cfRule>
  </conditionalFormatting>
  <conditionalFormatting sqref="BM96:BT96">
    <cfRule type="expression" dxfId="8211" priority="1988">
      <formula>BM96&lt;0</formula>
    </cfRule>
  </conditionalFormatting>
  <conditionalFormatting sqref="BM97:BT97">
    <cfRule type="expression" dxfId="8210" priority="3963">
      <formula>BM97="n/a"</formula>
    </cfRule>
    <cfRule type="expression" dxfId="8209" priority="3964">
      <formula>BM97=3</formula>
    </cfRule>
    <cfRule type="expression" dxfId="8208" priority="3966">
      <formula>BM97=1</formula>
    </cfRule>
    <cfRule type="expression" dxfId="8207" priority="3965">
      <formula>BM97=2</formula>
    </cfRule>
  </conditionalFormatting>
  <conditionalFormatting sqref="BM98:BT98">
    <cfRule type="expression" dxfId="8206" priority="3980">
      <formula>BM98&lt;0</formula>
    </cfRule>
  </conditionalFormatting>
  <conditionalFormatting sqref="BM99:BT99">
    <cfRule type="expression" dxfId="8205" priority="3862">
      <formula>BM99=1</formula>
    </cfRule>
    <cfRule type="expression" dxfId="8204" priority="3861">
      <formula>BM99=2</formula>
    </cfRule>
    <cfRule type="expression" dxfId="8203" priority="3860">
      <formula>BM99=3</formula>
    </cfRule>
    <cfRule type="expression" dxfId="8202" priority="3859">
      <formula>BM99="n/a"</formula>
    </cfRule>
  </conditionalFormatting>
  <conditionalFormatting sqref="BM100:BT100">
    <cfRule type="expression" dxfId="8201" priority="3876">
      <formula>BM100&lt;0</formula>
    </cfRule>
  </conditionalFormatting>
  <conditionalFormatting sqref="BM115:BT115">
    <cfRule type="expression" dxfId="8200" priority="3342">
      <formula>BM115="n/a"</formula>
    </cfRule>
    <cfRule type="expression" dxfId="8199" priority="3343">
      <formula>BM115=3</formula>
    </cfRule>
    <cfRule type="expression" dxfId="8198" priority="3344">
      <formula>BM115=2</formula>
    </cfRule>
    <cfRule type="expression" dxfId="8197" priority="3345">
      <formula>BM115=1</formula>
    </cfRule>
  </conditionalFormatting>
  <conditionalFormatting sqref="BM117:BT117">
    <cfRule type="expression" dxfId="8196" priority="3314">
      <formula>BM117="n/a"</formula>
    </cfRule>
    <cfRule type="expression" dxfId="8195" priority="3315">
      <formula>BM117=3</formula>
    </cfRule>
    <cfRule type="expression" dxfId="8194" priority="3316">
      <formula>BM117=2</formula>
    </cfRule>
    <cfRule type="expression" dxfId="8193" priority="3317">
      <formula>BM117=1</formula>
    </cfRule>
  </conditionalFormatting>
  <conditionalFormatting sqref="BM229:BT229">
    <cfRule type="expression" dxfId="8192" priority="1639">
      <formula>BM229=2</formula>
    </cfRule>
    <cfRule type="expression" dxfId="8191" priority="1640">
      <formula>BM229=1</formula>
    </cfRule>
    <cfRule type="expression" dxfId="8190" priority="1638">
      <formula>BM229=3</formula>
    </cfRule>
    <cfRule type="expression" dxfId="8189" priority="1637">
      <formula>BM229="n/a"</formula>
    </cfRule>
  </conditionalFormatting>
  <conditionalFormatting sqref="BM230:BT230">
    <cfRule type="expression" dxfId="8188" priority="1641">
      <formula>BM230&lt;0</formula>
    </cfRule>
  </conditionalFormatting>
  <conditionalFormatting sqref="BM231:BT231">
    <cfRule type="expression" dxfId="8187" priority="1591">
      <formula>BM231="n/a"</formula>
    </cfRule>
    <cfRule type="expression" dxfId="8186" priority="1592">
      <formula>BM231=3</formula>
    </cfRule>
    <cfRule type="expression" dxfId="8185" priority="1593">
      <formula>BM231=2</formula>
    </cfRule>
    <cfRule type="expression" dxfId="8184" priority="1594">
      <formula>BM231=1</formula>
    </cfRule>
  </conditionalFormatting>
  <conditionalFormatting sqref="BM232:BT232">
    <cfRule type="expression" dxfId="8183" priority="1595">
      <formula>BM232&lt;0</formula>
    </cfRule>
  </conditionalFormatting>
  <conditionalFormatting sqref="BM233:BT233">
    <cfRule type="expression" dxfId="8182" priority="1547">
      <formula>BM233=2</formula>
    </cfRule>
    <cfRule type="expression" dxfId="8181" priority="1546">
      <formula>BM233=3</formula>
    </cfRule>
    <cfRule type="expression" dxfId="8180" priority="1548">
      <formula>BM233=1</formula>
    </cfRule>
    <cfRule type="expression" dxfId="8179" priority="1545">
      <formula>BM233="n/a"</formula>
    </cfRule>
  </conditionalFormatting>
  <conditionalFormatting sqref="BM234:BT234">
    <cfRule type="expression" dxfId="8178" priority="1549">
      <formula>BM234&lt;0</formula>
    </cfRule>
  </conditionalFormatting>
  <conditionalFormatting sqref="BM235:BT235">
    <cfRule type="expression" dxfId="8177" priority="1497">
      <formula>BM235=1</formula>
    </cfRule>
    <cfRule type="expression" dxfId="8176" priority="1494">
      <formula>BM235="n/a"</formula>
    </cfRule>
    <cfRule type="expression" dxfId="8175" priority="1495">
      <formula>BM235=3</formula>
    </cfRule>
    <cfRule type="expression" dxfId="8174" priority="1496">
      <formula>BM235=2</formula>
    </cfRule>
  </conditionalFormatting>
  <conditionalFormatting sqref="BM236:BT236">
    <cfRule type="expression" dxfId="8173" priority="1511">
      <formula>BM236&lt;0</formula>
    </cfRule>
  </conditionalFormatting>
  <conditionalFormatting sqref="BM237:BT237">
    <cfRule type="expression" dxfId="8172" priority="1449">
      <formula>BM237=2</formula>
    </cfRule>
    <cfRule type="expression" dxfId="8171" priority="1450">
      <formula>BM237=1</formula>
    </cfRule>
    <cfRule type="expression" dxfId="8170" priority="1447">
      <formula>BM237="n/a"</formula>
    </cfRule>
    <cfRule type="expression" dxfId="8169" priority="1448">
      <formula>BM237=3</formula>
    </cfRule>
  </conditionalFormatting>
  <conditionalFormatting sqref="BM238:BT238">
    <cfRule type="expression" dxfId="8168" priority="1464">
      <formula>BM238&lt;0</formula>
    </cfRule>
  </conditionalFormatting>
  <conditionalFormatting sqref="BM239:BT239">
    <cfRule type="expression" dxfId="8167" priority="1401">
      <formula>BM239=3</formula>
    </cfRule>
    <cfRule type="expression" dxfId="8166" priority="1400">
      <formula>BM239="n/a"</formula>
    </cfRule>
    <cfRule type="expression" dxfId="8165" priority="1403">
      <formula>BM239=1</formula>
    </cfRule>
    <cfRule type="expression" dxfId="8164" priority="1402">
      <formula>BM239=2</formula>
    </cfRule>
  </conditionalFormatting>
  <conditionalFormatting sqref="BM240:BT240">
    <cfRule type="expression" dxfId="8163" priority="1417">
      <formula>BM240&lt;0</formula>
    </cfRule>
  </conditionalFormatting>
  <conditionalFormatting sqref="BM303:BT303">
    <cfRule type="expression" dxfId="8162" priority="3289">
      <formula>BM303=1</formula>
    </cfRule>
    <cfRule type="expression" dxfId="8161" priority="3286">
      <formula>BM303="n/a"</formula>
    </cfRule>
    <cfRule type="expression" dxfId="8160" priority="3288">
      <formula>BM303=2</formula>
    </cfRule>
    <cfRule type="expression" dxfId="8159" priority="3287">
      <formula>BM303=3</formula>
    </cfRule>
  </conditionalFormatting>
  <conditionalFormatting sqref="BM455:BT455">
    <cfRule type="expression" dxfId="8158" priority="1884">
      <formula>BM455="n/a"</formula>
    </cfRule>
    <cfRule type="expression" dxfId="8157" priority="1885">
      <formula>BM455=3</formula>
    </cfRule>
    <cfRule type="expression" dxfId="8156" priority="1887">
      <formula>BM455=1</formula>
    </cfRule>
    <cfRule type="expression" dxfId="8155" priority="1886">
      <formula>BM455=2</formula>
    </cfRule>
  </conditionalFormatting>
  <conditionalFormatting sqref="BM456:BT456">
    <cfRule type="expression" dxfId="8154" priority="1888">
      <formula>BM456&lt;0</formula>
    </cfRule>
  </conditionalFormatting>
  <conditionalFormatting sqref="BM457:BT457">
    <cfRule type="expression" dxfId="8153" priority="1848">
      <formula>BM457=3</formula>
    </cfRule>
    <cfRule type="expression" dxfId="8152" priority="1849">
      <formula>BM457=2</formula>
    </cfRule>
    <cfRule type="expression" dxfId="8151" priority="1850">
      <formula>BM457=1</formula>
    </cfRule>
    <cfRule type="expression" dxfId="8150" priority="1847">
      <formula>BM457="n/a"</formula>
    </cfRule>
  </conditionalFormatting>
  <conditionalFormatting sqref="BM458:BT458">
    <cfRule type="expression" dxfId="8149" priority="1851">
      <formula>BM458&lt;0</formula>
    </cfRule>
  </conditionalFormatting>
  <conditionalFormatting sqref="BM459:BT459">
    <cfRule type="expression" dxfId="8148" priority="1810">
      <formula>BM459="n/a"</formula>
    </cfRule>
    <cfRule type="expression" dxfId="8147" priority="1811">
      <formula>BM459=3</formula>
    </cfRule>
    <cfRule type="expression" dxfId="8146" priority="1812">
      <formula>BM459=2</formula>
    </cfRule>
    <cfRule type="expression" dxfId="8145" priority="1813">
      <formula>BM459=1</formula>
    </cfRule>
  </conditionalFormatting>
  <conditionalFormatting sqref="BM460:BT460">
    <cfRule type="expression" dxfId="8144" priority="1814">
      <formula>BM460&lt;0</formula>
    </cfRule>
  </conditionalFormatting>
  <conditionalFormatting sqref="BM507:BT507">
    <cfRule type="expression" dxfId="8143" priority="1727">
      <formula>BM507="n/a"</formula>
    </cfRule>
    <cfRule type="expression" dxfId="8142" priority="1728">
      <formula>BM507=3</formula>
    </cfRule>
    <cfRule type="expression" dxfId="8141" priority="1730">
      <formula>BM507=1</formula>
    </cfRule>
    <cfRule type="expression" dxfId="8140" priority="1729">
      <formula>BM507=2</formula>
    </cfRule>
  </conditionalFormatting>
  <conditionalFormatting sqref="BM508:BT508">
    <cfRule type="expression" dxfId="8139" priority="1731">
      <formula>BM508&lt;0</formula>
    </cfRule>
  </conditionalFormatting>
  <conditionalFormatting sqref="BM509:BT509">
    <cfRule type="expression" dxfId="8138" priority="1684">
      <formula>BM509="n/a"</formula>
    </cfRule>
    <cfRule type="expression" dxfId="8137" priority="1685">
      <formula>BM509=3</formula>
    </cfRule>
    <cfRule type="expression" dxfId="8136" priority="1686">
      <formula>BM509=2</formula>
    </cfRule>
    <cfRule type="expression" dxfId="8135" priority="1687">
      <formula>BM509=1</formula>
    </cfRule>
  </conditionalFormatting>
  <conditionalFormatting sqref="BM510:BT510">
    <cfRule type="expression" dxfId="8134" priority="1688">
      <formula>BM510&lt;0</formula>
    </cfRule>
  </conditionalFormatting>
  <conditionalFormatting sqref="BM539:BT539 BM541:BT541 BM543:BT543 BM545:BT545 BM511:BT511 BM501:BT501 BM477:BT477 BM461:BT461 BM411:BT411 BM403:BT403 BM377:BT377 BM373:BT373 BM347:BT347 BM337:BT337 BM333:BT333 BM323:BT323 BM301:BT301 BM277:BT277 BM263:BT263 BM259:BT259 BM253:BT253 BM241:BT241 BM225:BT225 BM151:BT151 BM51:BT51 BM35:BT35 BM37:BT37">
    <cfRule type="expression" dxfId="8133" priority="13162">
      <formula>BM35="n/a"</formula>
    </cfRule>
  </conditionalFormatting>
  <conditionalFormatting sqref="BM540:BT540 BM542:BT542 BM544:BT544 BM546:BT546 BM512:BT512 BM502:BT502 BM478:BT478 BM462:BT462 BM412:BT412 BM404:BT404 BM378:BT378 BM374:BT374 BM348:BT348 BM338:BT338 BM334:BT334 BM324:BT324 BM302:BT302 BM278:BT278 BM264:BT264 BM260:BT260 BM254:BT254 BM242:BT242 BM226:BT226 BM152:BT152 BM52:BT52 BM36:BT36 BM38:BT38 BM84:BT84 BM116:BT116 BM118:BT118 BM304:BT304">
    <cfRule type="expression" dxfId="8132" priority="13166">
      <formula>BM36&lt;0</formula>
    </cfRule>
  </conditionalFormatting>
  <conditionalFormatting sqref="BM25:BU25">
    <cfRule type="expression" dxfId="8131" priority="13168">
      <formula>BM25=3</formula>
    </cfRule>
    <cfRule type="expression" dxfId="8130" priority="13167">
      <formula>BM25="n/a"</formula>
    </cfRule>
    <cfRule type="expression" dxfId="8129" priority="13169">
      <formula>BM25=2</formula>
    </cfRule>
    <cfRule type="expression" dxfId="8128" priority="13170">
      <formula>BM25=1</formula>
    </cfRule>
  </conditionalFormatting>
  <conditionalFormatting sqref="BM26:BU26">
    <cfRule type="expression" dxfId="8127" priority="13171">
      <formula>BM26&lt;0</formula>
    </cfRule>
  </conditionalFormatting>
  <conditionalFormatting sqref="BM385:BX385">
    <cfRule type="expression" dxfId="8126" priority="8899">
      <formula>BM385=1</formula>
    </cfRule>
    <cfRule type="expression" dxfId="8125" priority="8898">
      <formula>BM385=2</formula>
    </cfRule>
    <cfRule type="expression" dxfId="8124" priority="8897">
      <formula>BM385=3</formula>
    </cfRule>
    <cfRule type="expression" dxfId="8123" priority="8896">
      <formula>BM385="n/a"</formula>
    </cfRule>
  </conditionalFormatting>
  <conditionalFormatting sqref="BM386:BX386">
    <cfRule type="expression" dxfId="8122" priority="8900">
      <formula>BM386&lt;0</formula>
    </cfRule>
  </conditionalFormatting>
  <conditionalFormatting sqref="BM177:BY177">
    <cfRule type="expression" dxfId="8121" priority="8904">
      <formula>BM177=1</formula>
    </cfRule>
    <cfRule type="expression" dxfId="8120" priority="8903">
      <formula>BM177=2</formula>
    </cfRule>
    <cfRule type="expression" dxfId="8119" priority="8902">
      <formula>BM177=3</formula>
    </cfRule>
    <cfRule type="expression" dxfId="8118" priority="8901">
      <formula>BM177="n/a"</formula>
    </cfRule>
  </conditionalFormatting>
  <conditionalFormatting sqref="BM407:CG407">
    <cfRule type="expression" dxfId="8117" priority="8856">
      <formula>BM407="n/a"</formula>
    </cfRule>
    <cfRule type="expression" dxfId="8116" priority="8859">
      <formula>BM407=1</formula>
    </cfRule>
    <cfRule type="expression" dxfId="8115" priority="8858">
      <formula>BM407=2</formula>
    </cfRule>
    <cfRule type="expression" dxfId="8114" priority="8857">
      <formula>BM407=3</formula>
    </cfRule>
  </conditionalFormatting>
  <conditionalFormatting sqref="BM408:CG408">
    <cfRule type="expression" dxfId="8113" priority="8860">
      <formula>BM408&lt;0</formula>
    </cfRule>
  </conditionalFormatting>
  <conditionalFormatting sqref="BM435:CG435">
    <cfRule type="expression" dxfId="8112" priority="8851">
      <formula>BM435="n/a"</formula>
    </cfRule>
    <cfRule type="expression" dxfId="8111" priority="8852">
      <formula>BM435=3</formula>
    </cfRule>
    <cfRule type="expression" dxfId="8110" priority="8853">
      <formula>BM435=2</formula>
    </cfRule>
    <cfRule type="expression" dxfId="8109" priority="8854">
      <formula>BM435=1</formula>
    </cfRule>
  </conditionalFormatting>
  <conditionalFormatting sqref="BM436:CG436">
    <cfRule type="expression" dxfId="8108" priority="8855">
      <formula>BM436&lt;0</formula>
    </cfRule>
  </conditionalFormatting>
  <conditionalFormatting sqref="BM437:CG437">
    <cfRule type="expression" dxfId="8107" priority="8848">
      <formula>BM437=2</formula>
    </cfRule>
    <cfRule type="expression" dxfId="8106" priority="8849">
      <formula>BM437=1</formula>
    </cfRule>
    <cfRule type="expression" dxfId="8105" priority="8847">
      <formula>BM437=3</formula>
    </cfRule>
    <cfRule type="expression" dxfId="8104" priority="8846">
      <formula>BM437="n/a"</formula>
    </cfRule>
  </conditionalFormatting>
  <conditionalFormatting sqref="BM438:CG438">
    <cfRule type="expression" dxfId="8103" priority="8850">
      <formula>BM438&lt;0</formula>
    </cfRule>
  </conditionalFormatting>
  <conditionalFormatting sqref="BN147:BO147">
    <cfRule type="expression" dxfId="8102" priority="12350">
      <formula>BN147=1</formula>
    </cfRule>
    <cfRule type="expression" dxfId="8101" priority="12349">
      <formula>BN147=2</formula>
    </cfRule>
    <cfRule type="expression" dxfId="8100" priority="12348">
      <formula>BN147=3</formula>
    </cfRule>
    <cfRule type="expression" dxfId="8099" priority="12347">
      <formula>BN147="n/a"</formula>
    </cfRule>
  </conditionalFormatting>
  <conditionalFormatting sqref="BN148:BO148">
    <cfRule type="expression" dxfId="8098" priority="12351">
      <formula>BN148&lt;0</formula>
    </cfRule>
  </conditionalFormatting>
  <conditionalFormatting sqref="BN173:BO173">
    <cfRule type="expression" dxfId="8097" priority="11857">
      <formula>BN173=1</formula>
    </cfRule>
    <cfRule type="expression" dxfId="8096" priority="11855">
      <formula>BN173=3</formula>
    </cfRule>
    <cfRule type="expression" dxfId="8095" priority="11856">
      <formula>BN173=2</formula>
    </cfRule>
    <cfRule type="expression" dxfId="8094" priority="11854">
      <formula>BN173="n/a"</formula>
    </cfRule>
  </conditionalFormatting>
  <conditionalFormatting sqref="BN174:BO174">
    <cfRule type="expression" dxfId="8093" priority="11858">
      <formula>BN174&lt;0</formula>
    </cfRule>
  </conditionalFormatting>
  <conditionalFormatting sqref="BN175:BO175">
    <cfRule type="expression" dxfId="8092" priority="11837">
      <formula>BN175=1</formula>
    </cfRule>
    <cfRule type="expression" dxfId="8091" priority="11834">
      <formula>BN175="n/a"</formula>
    </cfRule>
    <cfRule type="expression" dxfId="8090" priority="11836">
      <formula>BN175=2</formula>
    </cfRule>
    <cfRule type="expression" dxfId="8089" priority="11835">
      <formula>BN175=3</formula>
    </cfRule>
  </conditionalFormatting>
  <conditionalFormatting sqref="BN176:BO176">
    <cfRule type="expression" dxfId="8088" priority="11838">
      <formula>BN176&lt;0</formula>
    </cfRule>
  </conditionalFormatting>
  <conditionalFormatting sqref="BN207:BO207">
    <cfRule type="expression" dxfId="8087" priority="2448">
      <formula>BN207=1</formula>
    </cfRule>
    <cfRule type="expression" dxfId="8086" priority="2447">
      <formula>BN207=2</formula>
    </cfRule>
    <cfRule type="expression" dxfId="8085" priority="2446">
      <formula>BN207=3</formula>
    </cfRule>
    <cfRule type="expression" dxfId="8084" priority="2445">
      <formula>BN207="n/a"</formula>
    </cfRule>
  </conditionalFormatting>
  <conditionalFormatting sqref="BN208:BO208">
    <cfRule type="expression" dxfId="8083" priority="2449">
      <formula>BN208&lt;0</formula>
    </cfRule>
  </conditionalFormatting>
  <conditionalFormatting sqref="BN209:BO209">
    <cfRule type="expression" dxfId="8082" priority="2374">
      <formula>BN209=1</formula>
    </cfRule>
    <cfRule type="expression" dxfId="8081" priority="2373">
      <formula>BN209=2</formula>
    </cfRule>
    <cfRule type="expression" dxfId="8080" priority="2372">
      <formula>BN209=3</formula>
    </cfRule>
    <cfRule type="expression" dxfId="8079" priority="2371">
      <formula>BN209="n/a"</formula>
    </cfRule>
  </conditionalFormatting>
  <conditionalFormatting sqref="BN210:BO210">
    <cfRule type="expression" dxfId="8078" priority="2375">
      <formula>BN210&lt;0</formula>
    </cfRule>
  </conditionalFormatting>
  <conditionalFormatting sqref="BN211:BO211">
    <cfRule type="expression" dxfId="8077" priority="2297">
      <formula>BN211="n/a"</formula>
    </cfRule>
    <cfRule type="expression" dxfId="8076" priority="2300">
      <formula>BN211=1</formula>
    </cfRule>
    <cfRule type="expression" dxfId="8075" priority="2299">
      <formula>BN211=2</formula>
    </cfRule>
    <cfRule type="expression" dxfId="8074" priority="2298">
      <formula>BN211=3</formula>
    </cfRule>
  </conditionalFormatting>
  <conditionalFormatting sqref="BN212:BO212">
    <cfRule type="expression" dxfId="8073" priority="2301">
      <formula>BN212&lt;0</formula>
    </cfRule>
  </conditionalFormatting>
  <conditionalFormatting sqref="BN213:BO213">
    <cfRule type="expression" dxfId="8072" priority="11786">
      <formula>BN213=2</formula>
    </cfRule>
    <cfRule type="expression" dxfId="8071" priority="11785">
      <formula>BN213=3</formula>
    </cfRule>
    <cfRule type="expression" dxfId="8070" priority="11784">
      <formula>BN213="n/a"</formula>
    </cfRule>
    <cfRule type="expression" dxfId="8069" priority="11787">
      <formula>BN213=1</formula>
    </cfRule>
  </conditionalFormatting>
  <conditionalFormatting sqref="BN214:BO214 BN216:BO216 BN218:BO218">
    <cfRule type="expression" dxfId="8068" priority="11788">
      <formula>BN214&lt;0</formula>
    </cfRule>
  </conditionalFormatting>
  <conditionalFormatting sqref="BN215:BO215">
    <cfRule type="expression" dxfId="8067" priority="3071">
      <formula>BN215=1</formula>
    </cfRule>
    <cfRule type="expression" dxfId="8066" priority="3068">
      <formula>BN215="n/a"</formula>
    </cfRule>
    <cfRule type="expression" dxfId="8065" priority="3069">
      <formula>BN215=3</formula>
    </cfRule>
    <cfRule type="expression" dxfId="8064" priority="3070">
      <formula>BN215=2</formula>
    </cfRule>
  </conditionalFormatting>
  <conditionalFormatting sqref="BN217:BO217">
    <cfRule type="expression" dxfId="8063" priority="3008">
      <formula>BN217="n/a"</formula>
    </cfRule>
    <cfRule type="expression" dxfId="8062" priority="3011">
      <formula>BN217=1</formula>
    </cfRule>
    <cfRule type="expression" dxfId="8061" priority="3010">
      <formula>BN217=2</formula>
    </cfRule>
    <cfRule type="expression" dxfId="8060" priority="3009">
      <formula>BN217=3</formula>
    </cfRule>
  </conditionalFormatting>
  <conditionalFormatting sqref="BN285:BO285">
    <cfRule type="expression" dxfId="8059" priority="11739">
      <formula>BN285="n/a"</formula>
    </cfRule>
    <cfRule type="expression" dxfId="8058" priority="11742">
      <formula>BN285=1</formula>
    </cfRule>
    <cfRule type="expression" dxfId="8057" priority="11740">
      <formula>BN285=3</formula>
    </cfRule>
    <cfRule type="expression" dxfId="8056" priority="11741">
      <formula>BN285=2</formula>
    </cfRule>
  </conditionalFormatting>
  <conditionalFormatting sqref="BN286:BO286">
    <cfRule type="expression" dxfId="8055" priority="11743">
      <formula>BN286&lt;0</formula>
    </cfRule>
  </conditionalFormatting>
  <conditionalFormatting sqref="BN331:BO331">
    <cfRule type="expression" dxfId="8054" priority="11702">
      <formula>BN331=1</formula>
    </cfRule>
    <cfRule type="expression" dxfId="8053" priority="11701">
      <formula>BN331=2</formula>
    </cfRule>
    <cfRule type="expression" dxfId="8052" priority="11699">
      <formula>BN331="n/a"</formula>
    </cfRule>
    <cfRule type="expression" dxfId="8051" priority="11700">
      <formula>BN331=3</formula>
    </cfRule>
  </conditionalFormatting>
  <conditionalFormatting sqref="BN332:BO332">
    <cfRule type="expression" dxfId="8050" priority="11703">
      <formula>BN332&lt;0</formula>
    </cfRule>
  </conditionalFormatting>
  <conditionalFormatting sqref="BN339:BO339">
    <cfRule type="expression" dxfId="8049" priority="11665">
      <formula>BN339=3</formula>
    </cfRule>
    <cfRule type="expression" dxfId="8048" priority="11664">
      <formula>BN339="n/a"</formula>
    </cfRule>
    <cfRule type="expression" dxfId="8047" priority="11667">
      <formula>BN339=1</formula>
    </cfRule>
    <cfRule type="expression" dxfId="8046" priority="11666">
      <formula>BN339=2</formula>
    </cfRule>
  </conditionalFormatting>
  <conditionalFormatting sqref="BN340:BO340">
    <cfRule type="expression" dxfId="8045" priority="11668">
      <formula>BN340&lt;0</formula>
    </cfRule>
  </conditionalFormatting>
  <conditionalFormatting sqref="BN351:BO351">
    <cfRule type="expression" dxfId="8044" priority="11631">
      <formula>BN351=2</formula>
    </cfRule>
    <cfRule type="expression" dxfId="8043" priority="11632">
      <formula>BN351=1</formula>
    </cfRule>
    <cfRule type="expression" dxfId="8042" priority="11630">
      <formula>BN351=3</formula>
    </cfRule>
    <cfRule type="expression" dxfId="8041" priority="11629">
      <formula>BN351="n/a"</formula>
    </cfRule>
  </conditionalFormatting>
  <conditionalFormatting sqref="BN352:BO352">
    <cfRule type="expression" dxfId="8040" priority="11633">
      <formula>BN352&lt;0</formula>
    </cfRule>
  </conditionalFormatting>
  <conditionalFormatting sqref="BN483:BO483">
    <cfRule type="expression" dxfId="8039" priority="11546">
      <formula>BN483=2</formula>
    </cfRule>
    <cfRule type="expression" dxfId="8038" priority="11544">
      <formula>BN483="n/a"</formula>
    </cfRule>
    <cfRule type="expression" dxfId="8037" priority="11545">
      <formula>BN483=3</formula>
    </cfRule>
    <cfRule type="expression" dxfId="8036" priority="11547">
      <formula>BN483=1</formula>
    </cfRule>
  </conditionalFormatting>
  <conditionalFormatting sqref="BN484:BO484">
    <cfRule type="expression" dxfId="8035" priority="11548">
      <formula>BN484&lt;0</formula>
    </cfRule>
  </conditionalFormatting>
  <conditionalFormatting sqref="BN519:BO519">
    <cfRule type="expression" dxfId="8034" priority="11474">
      <formula>BN519="n/a"</formula>
    </cfRule>
    <cfRule type="expression" dxfId="8033" priority="11475">
      <formula>BN519=3</formula>
    </cfRule>
    <cfRule type="expression" dxfId="8032" priority="11476">
      <formula>BN519=2</formula>
    </cfRule>
    <cfRule type="expression" dxfId="8031" priority="11477">
      <formula>BN519=1</formula>
    </cfRule>
  </conditionalFormatting>
  <conditionalFormatting sqref="BN520:BO520">
    <cfRule type="expression" dxfId="8030" priority="11478">
      <formula>BN520&lt;0</formula>
    </cfRule>
  </conditionalFormatting>
  <conditionalFormatting sqref="BN547:BO547">
    <cfRule type="expression" dxfId="8029" priority="10576">
      <formula>BN547=2</formula>
    </cfRule>
    <cfRule type="expression" dxfId="8028" priority="10575">
      <formula>BN547=3</formula>
    </cfRule>
    <cfRule type="expression" dxfId="8027" priority="10574">
      <formula>BN547="n/a"</formula>
    </cfRule>
    <cfRule type="expression" dxfId="8026" priority="10577">
      <formula>BN547=1</formula>
    </cfRule>
  </conditionalFormatting>
  <conditionalFormatting sqref="BN548:BO548">
    <cfRule type="expression" dxfId="8025" priority="10578">
      <formula>BN548&lt;0</formula>
    </cfRule>
  </conditionalFormatting>
  <conditionalFormatting sqref="BN549:BO549">
    <cfRule type="expression" dxfId="8024" priority="10527">
      <formula>BN549=1</formula>
    </cfRule>
    <cfRule type="expression" dxfId="8023" priority="10525">
      <formula>BN549=3</formula>
    </cfRule>
    <cfRule type="expression" dxfId="8022" priority="10524">
      <formula>BN549="n/a"</formula>
    </cfRule>
    <cfRule type="expression" dxfId="8021" priority="10526">
      <formula>BN549=2</formula>
    </cfRule>
  </conditionalFormatting>
  <conditionalFormatting sqref="BN550:BO550">
    <cfRule type="expression" dxfId="8020" priority="10528">
      <formula>BN550&lt;0</formula>
    </cfRule>
  </conditionalFormatting>
  <conditionalFormatting sqref="BN551:BO551">
    <cfRule type="expression" dxfId="8019" priority="10501">
      <formula>BN551=2</formula>
    </cfRule>
    <cfRule type="expression" dxfId="8018" priority="10500">
      <formula>BN551=3</formula>
    </cfRule>
    <cfRule type="expression" dxfId="8017" priority="10502">
      <formula>BN551=1</formula>
    </cfRule>
    <cfRule type="expression" dxfId="8016" priority="10499">
      <formula>BN551="n/a"</formula>
    </cfRule>
  </conditionalFormatting>
  <conditionalFormatting sqref="BN552:BO552">
    <cfRule type="expression" dxfId="8015" priority="10503">
      <formula>BN552&lt;0</formula>
    </cfRule>
  </conditionalFormatting>
  <conditionalFormatting sqref="BN553:BO553">
    <cfRule type="expression" dxfId="8014" priority="10449">
      <formula>BN553="n/a"</formula>
    </cfRule>
    <cfRule type="expression" dxfId="8013" priority="10450">
      <formula>BN553=3</formula>
    </cfRule>
    <cfRule type="expression" dxfId="8012" priority="10451">
      <formula>BN553=2</formula>
    </cfRule>
    <cfRule type="expression" dxfId="8011" priority="10452">
      <formula>BN553=1</formula>
    </cfRule>
  </conditionalFormatting>
  <conditionalFormatting sqref="BN554:BO554">
    <cfRule type="expression" dxfId="8010" priority="10453">
      <formula>BN554&lt;0</formula>
    </cfRule>
  </conditionalFormatting>
  <conditionalFormatting sqref="BN555:BO555">
    <cfRule type="expression" dxfId="8009" priority="10400">
      <formula>BN555=3</formula>
    </cfRule>
    <cfRule type="expression" dxfId="8008" priority="10399">
      <formula>BN555="n/a"</formula>
    </cfRule>
    <cfRule type="expression" dxfId="8007" priority="10402">
      <formula>BN555=1</formula>
    </cfRule>
    <cfRule type="expression" dxfId="8006" priority="10401">
      <formula>BN555=2</formula>
    </cfRule>
  </conditionalFormatting>
  <conditionalFormatting sqref="BN556:BO556">
    <cfRule type="expression" dxfId="8005" priority="10403">
      <formula>BN556&lt;0</formula>
    </cfRule>
  </conditionalFormatting>
  <conditionalFormatting sqref="BN557:BO557">
    <cfRule type="expression" dxfId="8004" priority="10377">
      <formula>BN557=1</formula>
    </cfRule>
    <cfRule type="expression" dxfId="8003" priority="10376">
      <formula>BN557=2</formula>
    </cfRule>
    <cfRule type="expression" dxfId="8002" priority="10375">
      <formula>BN557=3</formula>
    </cfRule>
    <cfRule type="expression" dxfId="8001" priority="10374">
      <formula>BN557="n/a"</formula>
    </cfRule>
  </conditionalFormatting>
  <conditionalFormatting sqref="BN558:BO558">
    <cfRule type="expression" dxfId="8000" priority="10378">
      <formula>BN558&lt;0</formula>
    </cfRule>
  </conditionalFormatting>
  <conditionalFormatting sqref="BN559:BO559">
    <cfRule type="expression" dxfId="7999" priority="10351">
      <formula>BN559=2</formula>
    </cfRule>
    <cfRule type="expression" dxfId="7998" priority="10352">
      <formula>BN559=1</formula>
    </cfRule>
    <cfRule type="expression" dxfId="7997" priority="10349">
      <formula>BN559="n/a"</formula>
    </cfRule>
    <cfRule type="expression" dxfId="7996" priority="10350">
      <formula>BN559=3</formula>
    </cfRule>
  </conditionalFormatting>
  <conditionalFormatting sqref="BN560:BO560">
    <cfRule type="expression" dxfId="7995" priority="10353">
      <formula>BN560&lt;0</formula>
    </cfRule>
  </conditionalFormatting>
  <conditionalFormatting sqref="BN561:BO561">
    <cfRule type="expression" dxfId="7994" priority="10326">
      <formula>BN561=2</formula>
    </cfRule>
    <cfRule type="expression" dxfId="7993" priority="10325">
      <formula>BN561=3</formula>
    </cfRule>
    <cfRule type="expression" dxfId="7992" priority="10324">
      <formula>BN561="n/a"</formula>
    </cfRule>
    <cfRule type="expression" dxfId="7991" priority="10327">
      <formula>BN561=1</formula>
    </cfRule>
  </conditionalFormatting>
  <conditionalFormatting sqref="BN562:BO562">
    <cfRule type="expression" dxfId="7990" priority="10328">
      <formula>BN562&lt;0</formula>
    </cfRule>
  </conditionalFormatting>
  <conditionalFormatting sqref="BN563:BO563">
    <cfRule type="expression" dxfId="7989" priority="10300">
      <formula>BN563=3</formula>
    </cfRule>
    <cfRule type="expression" dxfId="7988" priority="10299">
      <formula>BN563="n/a"</formula>
    </cfRule>
    <cfRule type="expression" dxfId="7987" priority="10302">
      <formula>BN563=1</formula>
    </cfRule>
    <cfRule type="expression" dxfId="7986" priority="10301">
      <formula>BN563=2</formula>
    </cfRule>
  </conditionalFormatting>
  <conditionalFormatting sqref="BN564:BO564">
    <cfRule type="expression" dxfId="7985" priority="10303">
      <formula>BN564&lt;0</formula>
    </cfRule>
  </conditionalFormatting>
  <conditionalFormatting sqref="BN565:BO565">
    <cfRule type="expression" dxfId="7984" priority="10277">
      <formula>BN565=1</formula>
    </cfRule>
    <cfRule type="expression" dxfId="7983" priority="10274">
      <formula>BN565="n/a"</formula>
    </cfRule>
    <cfRule type="expression" dxfId="7982" priority="10275">
      <formula>BN565=3</formula>
    </cfRule>
    <cfRule type="expression" dxfId="7981" priority="10276">
      <formula>BN565=2</formula>
    </cfRule>
  </conditionalFormatting>
  <conditionalFormatting sqref="BN566:BO566">
    <cfRule type="expression" dxfId="7980" priority="10278">
      <formula>BN566&lt;0</formula>
    </cfRule>
  </conditionalFormatting>
  <conditionalFormatting sqref="BN567:BO567">
    <cfRule type="expression" dxfId="7979" priority="10202">
      <formula>BN567=1</formula>
    </cfRule>
    <cfRule type="expression" dxfId="7978" priority="10201">
      <formula>BN567=2</formula>
    </cfRule>
    <cfRule type="expression" dxfId="7977" priority="10200">
      <formula>BN567=3</formula>
    </cfRule>
    <cfRule type="expression" dxfId="7976" priority="10199">
      <formula>BN567="n/a"</formula>
    </cfRule>
  </conditionalFormatting>
  <conditionalFormatting sqref="BN568:BO568">
    <cfRule type="expression" dxfId="7975" priority="10203">
      <formula>BN568&lt;0</formula>
    </cfRule>
  </conditionalFormatting>
  <conditionalFormatting sqref="BN569:BO569">
    <cfRule type="expression" dxfId="7974" priority="10175">
      <formula>BN569=3</formula>
    </cfRule>
    <cfRule type="expression" dxfId="7973" priority="10174">
      <formula>BN569="n/a"</formula>
    </cfRule>
    <cfRule type="expression" dxfId="7972" priority="10177">
      <formula>BN569=1</formula>
    </cfRule>
    <cfRule type="expression" dxfId="7971" priority="10176">
      <formula>BN569=2</formula>
    </cfRule>
  </conditionalFormatting>
  <conditionalFormatting sqref="BN570:BO570">
    <cfRule type="expression" dxfId="7970" priority="10178">
      <formula>BN570&lt;0</formula>
    </cfRule>
  </conditionalFormatting>
  <conditionalFormatting sqref="BN571:BO571">
    <cfRule type="expression" dxfId="7969" priority="10152">
      <formula>BN571=1</formula>
    </cfRule>
    <cfRule type="expression" dxfId="7968" priority="10150">
      <formula>BN571=3</formula>
    </cfRule>
    <cfRule type="expression" dxfId="7967" priority="10149">
      <formula>BN571="n/a"</formula>
    </cfRule>
    <cfRule type="expression" dxfId="7966" priority="10151">
      <formula>BN571=2</formula>
    </cfRule>
  </conditionalFormatting>
  <conditionalFormatting sqref="BN572:BO572">
    <cfRule type="expression" dxfId="7965" priority="10153">
      <formula>BN572&lt;0</formula>
    </cfRule>
  </conditionalFormatting>
  <conditionalFormatting sqref="BN573:BO573">
    <cfRule type="expression" dxfId="7964" priority="10099">
      <formula>BN573="n/a"</formula>
    </cfRule>
    <cfRule type="expression" dxfId="7963" priority="10101">
      <formula>BN573=2</formula>
    </cfRule>
    <cfRule type="expression" dxfId="7962" priority="10102">
      <formula>BN573=1</formula>
    </cfRule>
    <cfRule type="expression" dxfId="7961" priority="10100">
      <formula>BN573=3</formula>
    </cfRule>
  </conditionalFormatting>
  <conditionalFormatting sqref="BN574:BO574">
    <cfRule type="expression" dxfId="7960" priority="10103">
      <formula>BN574&lt;0</formula>
    </cfRule>
  </conditionalFormatting>
  <conditionalFormatting sqref="BN575:BO575">
    <cfRule type="expression" dxfId="7959" priority="10026">
      <formula>BN575=2</formula>
    </cfRule>
    <cfRule type="expression" dxfId="7958" priority="10025">
      <formula>BN575=3</formula>
    </cfRule>
    <cfRule type="expression" dxfId="7957" priority="10024">
      <formula>BN575="n/a"</formula>
    </cfRule>
    <cfRule type="expression" dxfId="7956" priority="10027">
      <formula>BN575=1</formula>
    </cfRule>
  </conditionalFormatting>
  <conditionalFormatting sqref="BN576:BO576">
    <cfRule type="expression" dxfId="7955" priority="10028">
      <formula>BN576&lt;0</formula>
    </cfRule>
  </conditionalFormatting>
  <conditionalFormatting sqref="BN577:BO577">
    <cfRule type="expression" dxfId="7954" priority="9952">
      <formula>BN577=1</formula>
    </cfRule>
    <cfRule type="expression" dxfId="7953" priority="9951">
      <formula>BN577=2</formula>
    </cfRule>
    <cfRule type="expression" dxfId="7952" priority="9950">
      <formula>BN577=3</formula>
    </cfRule>
    <cfRule type="expression" dxfId="7951" priority="9949">
      <formula>BN577="n/a"</formula>
    </cfRule>
  </conditionalFormatting>
  <conditionalFormatting sqref="BN578:BO578">
    <cfRule type="expression" dxfId="7950" priority="9953">
      <formula>BN578&lt;0</formula>
    </cfRule>
  </conditionalFormatting>
  <conditionalFormatting sqref="BN579:BO579">
    <cfRule type="expression" dxfId="7949" priority="9925">
      <formula>BN579=3</formula>
    </cfRule>
    <cfRule type="expression" dxfId="7948" priority="9926">
      <formula>BN579=2</formula>
    </cfRule>
    <cfRule type="expression" dxfId="7947" priority="9924">
      <formula>BN579="n/a"</formula>
    </cfRule>
    <cfRule type="expression" dxfId="7946" priority="9927">
      <formula>BN579=1</formula>
    </cfRule>
  </conditionalFormatting>
  <conditionalFormatting sqref="BN580:BO580">
    <cfRule type="expression" dxfId="7945" priority="9928">
      <formula>BN580&lt;0</formula>
    </cfRule>
  </conditionalFormatting>
  <conditionalFormatting sqref="BN581:BO581">
    <cfRule type="expression" dxfId="7944" priority="9900">
      <formula>BN581=3</formula>
    </cfRule>
    <cfRule type="expression" dxfId="7943" priority="9902">
      <formula>BN581=1</formula>
    </cfRule>
    <cfRule type="expression" dxfId="7942" priority="9901">
      <formula>BN581=2</formula>
    </cfRule>
    <cfRule type="expression" dxfId="7941" priority="9899">
      <formula>BN581="n/a"</formula>
    </cfRule>
  </conditionalFormatting>
  <conditionalFormatting sqref="BN582:BO582">
    <cfRule type="expression" dxfId="7940" priority="9903">
      <formula>BN582&lt;0</formula>
    </cfRule>
  </conditionalFormatting>
  <conditionalFormatting sqref="BN583:BO583">
    <cfRule type="expression" dxfId="7939" priority="9875">
      <formula>BN583=3</formula>
    </cfRule>
    <cfRule type="expression" dxfId="7938" priority="9876">
      <formula>BN583=2</formula>
    </cfRule>
    <cfRule type="expression" dxfId="7937" priority="9877">
      <formula>BN583=1</formula>
    </cfRule>
    <cfRule type="expression" dxfId="7936" priority="9874">
      <formula>BN583="n/a"</formula>
    </cfRule>
  </conditionalFormatting>
  <conditionalFormatting sqref="BN584:BO584">
    <cfRule type="expression" dxfId="7935" priority="9878">
      <formula>BN584&lt;0</formula>
    </cfRule>
  </conditionalFormatting>
  <conditionalFormatting sqref="BN585:BO585">
    <cfRule type="expression" dxfId="7934" priority="9850">
      <formula>BN585=3</formula>
    </cfRule>
    <cfRule type="expression" dxfId="7933" priority="9851">
      <formula>BN585=2</formula>
    </cfRule>
    <cfRule type="expression" dxfId="7932" priority="9849">
      <formula>BN585="n/a"</formula>
    </cfRule>
    <cfRule type="expression" dxfId="7931" priority="9852">
      <formula>BN585=1</formula>
    </cfRule>
  </conditionalFormatting>
  <conditionalFormatting sqref="BN586:BO586">
    <cfRule type="expression" dxfId="7930" priority="9853">
      <formula>BN586&lt;0</formula>
    </cfRule>
  </conditionalFormatting>
  <conditionalFormatting sqref="BN587:BO587">
    <cfRule type="expression" dxfId="7929" priority="9826">
      <formula>BN587=2</formula>
    </cfRule>
    <cfRule type="expression" dxfId="7928" priority="9825">
      <formula>BN587=3</formula>
    </cfRule>
    <cfRule type="expression" dxfId="7927" priority="9824">
      <formula>BN587="n/a"</formula>
    </cfRule>
    <cfRule type="expression" dxfId="7926" priority="9827">
      <formula>BN587=1</formula>
    </cfRule>
  </conditionalFormatting>
  <conditionalFormatting sqref="BN588:BO588">
    <cfRule type="expression" dxfId="7925" priority="9828">
      <formula>BN588&lt;0</formula>
    </cfRule>
  </conditionalFormatting>
  <conditionalFormatting sqref="BN589:BO589">
    <cfRule type="expression" dxfId="7924" priority="9799">
      <formula>BN589="n/a"</formula>
    </cfRule>
    <cfRule type="expression" dxfId="7923" priority="9800">
      <formula>BN589=3</formula>
    </cfRule>
    <cfRule type="expression" dxfId="7922" priority="9801">
      <formula>BN589=2</formula>
    </cfRule>
    <cfRule type="expression" dxfId="7921" priority="9802">
      <formula>BN589=1</formula>
    </cfRule>
  </conditionalFormatting>
  <conditionalFormatting sqref="BN590:BO590">
    <cfRule type="expression" dxfId="7920" priority="9803">
      <formula>BN590&lt;0</formula>
    </cfRule>
  </conditionalFormatting>
  <conditionalFormatting sqref="BN591:BO591">
    <cfRule type="expression" dxfId="7919" priority="9774">
      <formula>BN591="n/a"</formula>
    </cfRule>
    <cfRule type="expression" dxfId="7918" priority="9776">
      <formula>BN591=2</formula>
    </cfRule>
    <cfRule type="expression" dxfId="7917" priority="9775">
      <formula>BN591=3</formula>
    </cfRule>
    <cfRule type="expression" dxfId="7916" priority="9777">
      <formula>BN591=1</formula>
    </cfRule>
  </conditionalFormatting>
  <conditionalFormatting sqref="BN592:BO592">
    <cfRule type="expression" dxfId="7915" priority="9778">
      <formula>BN592&lt;0</formula>
    </cfRule>
  </conditionalFormatting>
  <conditionalFormatting sqref="BN593:BO593">
    <cfRule type="expression" dxfId="7914" priority="9725">
      <formula>BN593=3</formula>
    </cfRule>
    <cfRule type="expression" dxfId="7913" priority="9724">
      <formula>BN593="n/a"</formula>
    </cfRule>
    <cfRule type="expression" dxfId="7912" priority="9727">
      <formula>BN593=1</formula>
    </cfRule>
    <cfRule type="expression" dxfId="7911" priority="9726">
      <formula>BN593=2</formula>
    </cfRule>
  </conditionalFormatting>
  <conditionalFormatting sqref="BN594:BO594">
    <cfRule type="expression" dxfId="7910" priority="9728">
      <formula>BN594&lt;0</formula>
    </cfRule>
  </conditionalFormatting>
  <conditionalFormatting sqref="BN595:BO595">
    <cfRule type="expression" dxfId="7909" priority="9700">
      <formula>BN595=3</formula>
    </cfRule>
    <cfRule type="expression" dxfId="7908" priority="9699">
      <formula>BN595="n/a"</formula>
    </cfRule>
    <cfRule type="expression" dxfId="7907" priority="9701">
      <formula>BN595=2</formula>
    </cfRule>
    <cfRule type="expression" dxfId="7906" priority="9702">
      <formula>BN595=1</formula>
    </cfRule>
  </conditionalFormatting>
  <conditionalFormatting sqref="BN596:BO596">
    <cfRule type="expression" dxfId="7905" priority="9703">
      <formula>BN596&lt;0</formula>
    </cfRule>
  </conditionalFormatting>
  <conditionalFormatting sqref="BN597:BO597">
    <cfRule type="expression" dxfId="7904" priority="9676">
      <formula>BN597=2</formula>
    </cfRule>
    <cfRule type="expression" dxfId="7903" priority="9677">
      <formula>BN597=1</formula>
    </cfRule>
    <cfRule type="expression" dxfId="7902" priority="9674">
      <formula>BN597="n/a"</formula>
    </cfRule>
    <cfRule type="expression" dxfId="7901" priority="9675">
      <formula>BN597=3</formula>
    </cfRule>
  </conditionalFormatting>
  <conditionalFormatting sqref="BN598:BO598">
    <cfRule type="expression" dxfId="7900" priority="9678">
      <formula>BN598&lt;0</formula>
    </cfRule>
  </conditionalFormatting>
  <conditionalFormatting sqref="BN603:BO603">
    <cfRule type="expression" dxfId="7899" priority="9651">
      <formula>BN603=2</formula>
    </cfRule>
    <cfRule type="expression" dxfId="7898" priority="9650">
      <formula>BN603=3</formula>
    </cfRule>
    <cfRule type="expression" dxfId="7897" priority="9649">
      <formula>BN603="n/a"</formula>
    </cfRule>
    <cfRule type="expression" dxfId="7896" priority="9652">
      <formula>BN603=1</formula>
    </cfRule>
  </conditionalFormatting>
  <conditionalFormatting sqref="BN604:BO604">
    <cfRule type="expression" dxfId="7895" priority="9653">
      <formula>BN604&lt;0</formula>
    </cfRule>
  </conditionalFormatting>
  <conditionalFormatting sqref="BN605:BO605">
    <cfRule type="expression" dxfId="7894" priority="9625">
      <formula>BN605=3</formula>
    </cfRule>
    <cfRule type="expression" dxfId="7893" priority="9627">
      <formula>BN605=1</formula>
    </cfRule>
    <cfRule type="expression" dxfId="7892" priority="9626">
      <formula>BN605=2</formula>
    </cfRule>
    <cfRule type="expression" dxfId="7891" priority="9624">
      <formula>BN605="n/a"</formula>
    </cfRule>
  </conditionalFormatting>
  <conditionalFormatting sqref="BN606:BO606">
    <cfRule type="expression" dxfId="7890" priority="9628">
      <formula>BN606&lt;0</formula>
    </cfRule>
  </conditionalFormatting>
  <conditionalFormatting sqref="BN319:BX319">
    <cfRule type="expression" dxfId="7889" priority="9358">
      <formula>BN319=3</formula>
    </cfRule>
    <cfRule type="expression" dxfId="7888" priority="9360">
      <formula>BN319=1</formula>
    </cfRule>
    <cfRule type="expression" dxfId="7887" priority="9359">
      <formula>BN319=2</formula>
    </cfRule>
    <cfRule type="expression" dxfId="7886" priority="9357">
      <formula>BN319="n/a"</formula>
    </cfRule>
  </conditionalFormatting>
  <conditionalFormatting sqref="BN320:BX320">
    <cfRule type="expression" dxfId="7885" priority="9361">
      <formula>BN320&lt;0</formula>
    </cfRule>
  </conditionalFormatting>
  <conditionalFormatting sqref="BO10 BO20">
    <cfRule type="expression" dxfId="7884" priority="13991">
      <formula>BO10&lt;0</formula>
    </cfRule>
  </conditionalFormatting>
  <conditionalFormatting sqref="BO19">
    <cfRule type="expression" dxfId="7883" priority="5771">
      <formula>BO19=1</formula>
    </cfRule>
    <cfRule type="expression" dxfId="7882" priority="5770">
      <formula>BO19=2</formula>
    </cfRule>
    <cfRule type="expression" dxfId="7881" priority="5769">
      <formula>BO19=3</formula>
    </cfRule>
    <cfRule type="expression" dxfId="7880" priority="5768">
      <formula>BO19="n/a"</formula>
    </cfRule>
  </conditionalFormatting>
  <conditionalFormatting sqref="BO59">
    <cfRule type="expression" dxfId="7879" priority="13895">
      <formula>BO59=1</formula>
    </cfRule>
    <cfRule type="expression" dxfId="7878" priority="13894">
      <formula>BO59=2</formula>
    </cfRule>
  </conditionalFormatting>
  <conditionalFormatting sqref="BO60">
    <cfRule type="expression" dxfId="7877" priority="13896">
      <formula>BO60&lt;0</formula>
    </cfRule>
  </conditionalFormatting>
  <conditionalFormatting sqref="BO61">
    <cfRule type="expression" dxfId="7876" priority="13874">
      <formula>BO61=2</formula>
    </cfRule>
    <cfRule type="expression" dxfId="7875" priority="13875">
      <formula>BO61=1</formula>
    </cfRule>
  </conditionalFormatting>
  <conditionalFormatting sqref="BO62">
    <cfRule type="expression" dxfId="7874" priority="13876">
      <formula>BO62&lt;0</formula>
    </cfRule>
  </conditionalFormatting>
  <conditionalFormatting sqref="BO87">
    <cfRule type="expression" dxfId="7873" priority="2156">
      <formula>BO87=2</formula>
    </cfRule>
    <cfRule type="expression" dxfId="7872" priority="2157">
      <formula>BO87=1</formula>
    </cfRule>
  </conditionalFormatting>
  <conditionalFormatting sqref="BO88">
    <cfRule type="expression" dxfId="7871" priority="2158">
      <formula>BO88&lt;0</formula>
    </cfRule>
  </conditionalFormatting>
  <conditionalFormatting sqref="BO89">
    <cfRule type="expression" dxfId="7870" priority="2113">
      <formula>BO89=2</formula>
    </cfRule>
    <cfRule type="expression" dxfId="7869" priority="2114">
      <formula>BO89=1</formula>
    </cfRule>
  </conditionalFormatting>
  <conditionalFormatting sqref="BO90">
    <cfRule type="expression" dxfId="7868" priority="2115">
      <formula>BO90&lt;0</formula>
    </cfRule>
  </conditionalFormatting>
  <conditionalFormatting sqref="BO91">
    <cfRule type="expression" dxfId="7867" priority="4102">
      <formula>BO91=1</formula>
    </cfRule>
    <cfRule type="expression" dxfId="7866" priority="4101">
      <formula>BO91=2</formula>
    </cfRule>
  </conditionalFormatting>
  <conditionalFormatting sqref="BO92">
    <cfRule type="expression" dxfId="7865" priority="4103">
      <formula>BO92&lt;0</formula>
    </cfRule>
  </conditionalFormatting>
  <conditionalFormatting sqref="BO103">
    <cfRule type="expression" dxfId="7864" priority="3698">
      <formula>BO103=2</formula>
    </cfRule>
    <cfRule type="expression" dxfId="7863" priority="3699">
      <formula>BO103=1</formula>
    </cfRule>
  </conditionalFormatting>
  <conditionalFormatting sqref="BO104">
    <cfRule type="expression" dxfId="7862" priority="3700">
      <formula>BO104&lt;0</formula>
    </cfRule>
  </conditionalFormatting>
  <conditionalFormatting sqref="BO129 BO131 BO135 BO181 BO183 BO193 BO197 BO267 BO289 BO293 BO317 BO329 BO353 BO381 BO393 BO395 BO397 BO399 BO405 BO409 BO445 BO449 BO463 BO473 BO485 BO489 BO495 BO523">
    <cfRule type="expression" dxfId="7861" priority="13559">
      <formula>BO129=2</formula>
    </cfRule>
    <cfRule type="expression" dxfId="7860" priority="13560">
      <formula>BO129=1</formula>
    </cfRule>
  </conditionalFormatting>
  <conditionalFormatting sqref="BO179">
    <cfRule type="expression" dxfId="7859" priority="2028">
      <formula>BO179=1</formula>
    </cfRule>
    <cfRule type="expression" dxfId="7858" priority="2027">
      <formula>BO179=2</formula>
    </cfRule>
  </conditionalFormatting>
  <conditionalFormatting sqref="BO180">
    <cfRule type="expression" dxfId="7857" priority="2029">
      <formula>BO180&lt;0</formula>
    </cfRule>
  </conditionalFormatting>
  <conditionalFormatting sqref="BO295">
    <cfRule type="expression" dxfId="7856" priority="3252">
      <formula>BO295=2</formula>
    </cfRule>
    <cfRule type="expression" dxfId="7855" priority="3253">
      <formula>BO295=1</formula>
    </cfRule>
  </conditionalFormatting>
  <conditionalFormatting sqref="BO297">
    <cfRule type="expression" dxfId="7854" priority="3218">
      <formula>BO297=2</formula>
    </cfRule>
    <cfRule type="expression" dxfId="7853" priority="3219">
      <formula>BO297=1</formula>
    </cfRule>
  </conditionalFormatting>
  <conditionalFormatting sqref="BO299">
    <cfRule type="expression" dxfId="7852" priority="3184">
      <formula>BO299=2</formula>
    </cfRule>
    <cfRule type="expression" dxfId="7851" priority="3185">
      <formula>BO299=1</formula>
    </cfRule>
  </conditionalFormatting>
  <conditionalFormatting sqref="BO327">
    <cfRule type="expression" dxfId="7850" priority="2070">
      <formula>BO327=2</formula>
    </cfRule>
    <cfRule type="expression" dxfId="7849" priority="2071">
      <formula>BO327=1</formula>
    </cfRule>
  </conditionalFormatting>
  <conditionalFormatting sqref="BO328">
    <cfRule type="expression" dxfId="7848" priority="2072">
      <formula>BO328&lt;0</formula>
    </cfRule>
  </conditionalFormatting>
  <conditionalFormatting sqref="BO447">
    <cfRule type="expression" dxfId="7847" priority="4854">
      <formula>BO447=2</formula>
    </cfRule>
    <cfRule type="expression" dxfId="7846" priority="4853">
      <formula>BO447=3</formula>
    </cfRule>
    <cfRule type="expression" dxfId="7845" priority="4852">
      <formula>BO447="n/a"</formula>
    </cfRule>
    <cfRule type="expression" dxfId="7844" priority="4855">
      <formula>BO447=1</formula>
    </cfRule>
  </conditionalFormatting>
  <conditionalFormatting sqref="BO524 BO496 BO490 BO486 BO474 BO464 BO446 BO450 BO410 BO406 BO400 BO394 BO396 BO398 BO382 BO354 BO330 BO318 BO294 BO290 BO268 BO198 BO194 BO184 BO182 BO136 BO130 BO132 BO448 BO296 BO298 BO300">
    <cfRule type="expression" dxfId="7843" priority="13561">
      <formula>BO130&lt;0</formula>
    </cfRule>
  </conditionalFormatting>
  <conditionalFormatting sqref="BP547">
    <cfRule type="expression" dxfId="7842" priority="6962">
      <formula>BP547="n/a"</formula>
    </cfRule>
    <cfRule type="expression" dxfId="7841" priority="6964">
      <formula>BP547=2</formula>
    </cfRule>
    <cfRule type="expression" dxfId="7840" priority="6963">
      <formula>BP547=3</formula>
    </cfRule>
    <cfRule type="expression" dxfId="7839" priority="6965">
      <formula>BP547=1</formula>
    </cfRule>
  </conditionalFormatting>
  <conditionalFormatting sqref="BP548">
    <cfRule type="expression" dxfId="7838" priority="6966">
      <formula>BP548&lt;0</formula>
    </cfRule>
  </conditionalFormatting>
  <conditionalFormatting sqref="BP549">
    <cfRule type="expression" dxfId="7837" priority="7017">
      <formula>BP549="n/a"</formula>
    </cfRule>
    <cfRule type="expression" dxfId="7836" priority="7018">
      <formula>BP549=3</formula>
    </cfRule>
    <cfRule type="expression" dxfId="7835" priority="7019">
      <formula>BP549=2</formula>
    </cfRule>
    <cfRule type="expression" dxfId="7834" priority="7020">
      <formula>BP549=1</formula>
    </cfRule>
  </conditionalFormatting>
  <conditionalFormatting sqref="BP550">
    <cfRule type="expression" dxfId="7833" priority="7021">
      <formula>BP550&lt;0</formula>
    </cfRule>
  </conditionalFormatting>
  <conditionalFormatting sqref="BP551">
    <cfRule type="expression" dxfId="7832" priority="7014">
      <formula>BP551=2</formula>
    </cfRule>
    <cfRule type="expression" dxfId="7831" priority="7013">
      <formula>BP551=3</formula>
    </cfRule>
    <cfRule type="expression" dxfId="7830" priority="7012">
      <formula>BP551="n/a"</formula>
    </cfRule>
    <cfRule type="expression" dxfId="7829" priority="7015">
      <formula>BP551=1</formula>
    </cfRule>
  </conditionalFormatting>
  <conditionalFormatting sqref="BP552">
    <cfRule type="expression" dxfId="7828" priority="7016">
      <formula>BP552&lt;0</formula>
    </cfRule>
  </conditionalFormatting>
  <conditionalFormatting sqref="BP553">
    <cfRule type="expression" dxfId="7827" priority="7008">
      <formula>BP553=3</formula>
    </cfRule>
    <cfRule type="expression" dxfId="7826" priority="7007">
      <formula>BP553="n/a"</formula>
    </cfRule>
    <cfRule type="expression" dxfId="7825" priority="7009">
      <formula>BP553=2</formula>
    </cfRule>
    <cfRule type="expression" dxfId="7824" priority="7010">
      <formula>BP553=1</formula>
    </cfRule>
  </conditionalFormatting>
  <conditionalFormatting sqref="BP554">
    <cfRule type="expression" dxfId="7823" priority="7011">
      <formula>BP554&lt;0</formula>
    </cfRule>
  </conditionalFormatting>
  <conditionalFormatting sqref="BP555">
    <cfRule type="expression" dxfId="7822" priority="7000">
      <formula>BP555=1</formula>
    </cfRule>
    <cfRule type="expression" dxfId="7821" priority="6997">
      <formula>BP555="n/a"</formula>
    </cfRule>
    <cfRule type="expression" dxfId="7820" priority="6999">
      <formula>BP555=2</formula>
    </cfRule>
    <cfRule type="expression" dxfId="7819" priority="6998">
      <formula>BP555=3</formula>
    </cfRule>
  </conditionalFormatting>
  <conditionalFormatting sqref="BP556">
    <cfRule type="expression" dxfId="7818" priority="7001">
      <formula>BP556&lt;0</formula>
    </cfRule>
  </conditionalFormatting>
  <conditionalFormatting sqref="BP579">
    <cfRule type="expression" dxfId="7817" priority="7033">
      <formula>BP579=3</formula>
    </cfRule>
    <cfRule type="expression" dxfId="7816" priority="7034">
      <formula>BP579=2</formula>
    </cfRule>
    <cfRule type="expression" dxfId="7815" priority="7035">
      <formula>BP579=1</formula>
    </cfRule>
    <cfRule type="expression" dxfId="7814" priority="7032">
      <formula>BP579="n/a"</formula>
    </cfRule>
  </conditionalFormatting>
  <conditionalFormatting sqref="BP580">
    <cfRule type="expression" dxfId="7813" priority="7036">
      <formula>BP580&lt;0</formula>
    </cfRule>
  </conditionalFormatting>
  <conditionalFormatting sqref="BP581">
    <cfRule type="expression" dxfId="7812" priority="7028">
      <formula>BP581=3</formula>
    </cfRule>
    <cfRule type="expression" dxfId="7811" priority="7027">
      <formula>BP581="n/a"</formula>
    </cfRule>
    <cfRule type="expression" dxfId="7810" priority="7030">
      <formula>BP581=1</formula>
    </cfRule>
    <cfRule type="expression" dxfId="7809" priority="7029">
      <formula>BP581=2</formula>
    </cfRule>
  </conditionalFormatting>
  <conditionalFormatting sqref="BP582">
    <cfRule type="expression" dxfId="7808" priority="7031">
      <formula>BP582&lt;0</formula>
    </cfRule>
  </conditionalFormatting>
  <conditionalFormatting sqref="BP597">
    <cfRule type="expression" dxfId="7807" priority="7592">
      <formula>BP597="n/a"</formula>
    </cfRule>
    <cfRule type="expression" dxfId="7806" priority="7594">
      <formula>BP597=2</formula>
    </cfRule>
    <cfRule type="expression" dxfId="7805" priority="7593">
      <formula>BP597=3</formula>
    </cfRule>
    <cfRule type="expression" dxfId="7804" priority="7595">
      <formula>BP597=1</formula>
    </cfRule>
  </conditionalFormatting>
  <conditionalFormatting sqref="BP598">
    <cfRule type="expression" dxfId="7803" priority="7596">
      <formula>BP598&lt;0</formula>
    </cfRule>
  </conditionalFormatting>
  <conditionalFormatting sqref="BP605">
    <cfRule type="expression" dxfId="7802" priority="7597">
      <formula>BP605="n/a"</formula>
    </cfRule>
    <cfRule type="expression" dxfId="7801" priority="7598">
      <formula>BP605=3</formula>
    </cfRule>
    <cfRule type="expression" dxfId="7800" priority="7600">
      <formula>BP605=1</formula>
    </cfRule>
    <cfRule type="expression" dxfId="7799" priority="7599">
      <formula>BP605=2</formula>
    </cfRule>
  </conditionalFormatting>
  <conditionalFormatting sqref="BP606">
    <cfRule type="expression" dxfId="7798" priority="7601">
      <formula>BP606&lt;0</formula>
    </cfRule>
  </conditionalFormatting>
  <conditionalFormatting sqref="BP47:BQ47 BP133:BQ133 BP145:BQ145 BP157:BQ157 BP169:BQ169 BP171:BQ171 BP185:BQ185 BP187:BQ187 BP199:BQ199 BP247:BQ247 BP261:BQ261 BP281:BQ281 BP283:BQ283 BP287:BQ287 BP305:BQ305 BP313:BQ313 BP325:BQ325 BP341:BQ341 BP355:BQ355 BP357:BQ357 BP363:BQ363 BP375:BQ375 BP387:BQ387 BP389:BQ389 BP391:BQ391 BP431:BQ431 BP433:BQ433 BP439:BQ439 BP441:BQ441 BP453:BQ453 BP465:BQ465 BP469:BQ469 BP471:BQ471 BP491:BQ491 BP493:BQ493 BP499:BQ499 BP503:BQ503 BP515:BQ515">
    <cfRule type="expression" dxfId="7797" priority="13133">
      <formula>BP47=3</formula>
    </cfRule>
    <cfRule type="expression" dxfId="7796" priority="13134">
      <formula>BP47=2</formula>
    </cfRule>
    <cfRule type="expression" dxfId="7795" priority="13135">
      <formula>BP47=1</formula>
    </cfRule>
  </conditionalFormatting>
  <conditionalFormatting sqref="BP57:BQ57 BP79:BQ79 BP81:BQ81">
    <cfRule type="expression" dxfId="7794" priority="12388">
      <formula>BP57=3</formula>
    </cfRule>
  </conditionalFormatting>
  <conditionalFormatting sqref="BP79:BQ79 BP81:BQ81 BP57:BQ57">
    <cfRule type="expression" dxfId="7793" priority="12387">
      <formula>BP57="n/a"</formula>
    </cfRule>
    <cfRule type="expression" dxfId="7792" priority="12389">
      <formula>BP57=2</formula>
    </cfRule>
    <cfRule type="expression" dxfId="7791" priority="12390">
      <formula>BP57=1</formula>
    </cfRule>
  </conditionalFormatting>
  <conditionalFormatting sqref="BP80:BQ80 BP82:BQ82 BP58:BQ58">
    <cfRule type="expression" dxfId="7790" priority="12391">
      <formula>BP58&lt;0</formula>
    </cfRule>
  </conditionalFormatting>
  <conditionalFormatting sqref="BP147:BQ147">
    <cfRule type="expression" dxfId="7789" priority="12343">
      <formula>BP147=3</formula>
    </cfRule>
    <cfRule type="expression" dxfId="7788" priority="12344">
      <formula>BP147=2</formula>
    </cfRule>
    <cfRule type="expression" dxfId="7787" priority="12345">
      <formula>BP147=1</formula>
    </cfRule>
    <cfRule type="expression" dxfId="7786" priority="12342">
      <formula>BP147="n/a"</formula>
    </cfRule>
  </conditionalFormatting>
  <conditionalFormatting sqref="BP148:BQ148">
    <cfRule type="expression" dxfId="7785" priority="12346">
      <formula>BP148&lt;0</formula>
    </cfRule>
  </conditionalFormatting>
  <conditionalFormatting sqref="BP159:BQ159">
    <cfRule type="expression" dxfId="7784" priority="1257">
      <formula>BP159="n/a"</formula>
    </cfRule>
    <cfRule type="expression" dxfId="7783" priority="1260">
      <formula>BP159=1</formula>
    </cfRule>
    <cfRule type="expression" dxfId="7782" priority="1259">
      <formula>BP159=2</formula>
    </cfRule>
    <cfRule type="expression" dxfId="7781" priority="1258">
      <formula>BP159=3</formula>
    </cfRule>
  </conditionalFormatting>
  <conditionalFormatting sqref="BP161:BQ161">
    <cfRule type="expression" dxfId="7780" priority="1200">
      <formula>BP161="n/a"</formula>
    </cfRule>
    <cfRule type="expression" dxfId="7779" priority="1201">
      <formula>BP161=3</formula>
    </cfRule>
    <cfRule type="expression" dxfId="7778" priority="1203">
      <formula>BP161=1</formula>
    </cfRule>
    <cfRule type="expression" dxfId="7777" priority="1202">
      <formula>BP161=2</formula>
    </cfRule>
  </conditionalFormatting>
  <conditionalFormatting sqref="BP163:BQ163">
    <cfRule type="expression" dxfId="7776" priority="1143">
      <formula>BP163="n/a"</formula>
    </cfRule>
    <cfRule type="expression" dxfId="7775" priority="1144">
      <formula>BP163=3</formula>
    </cfRule>
    <cfRule type="expression" dxfId="7774" priority="1146">
      <formula>BP163=1</formula>
    </cfRule>
    <cfRule type="expression" dxfId="7773" priority="1145">
      <formula>BP163=2</formula>
    </cfRule>
  </conditionalFormatting>
  <conditionalFormatting sqref="BP165:BQ165">
    <cfRule type="expression" dxfId="7772" priority="1089">
      <formula>BP165=1</formula>
    </cfRule>
    <cfRule type="expression" dxfId="7771" priority="1088">
      <formula>BP165=2</formula>
    </cfRule>
    <cfRule type="expression" dxfId="7770" priority="1087">
      <formula>BP165=3</formula>
    </cfRule>
    <cfRule type="expression" dxfId="7769" priority="1086">
      <formula>BP165="n/a"</formula>
    </cfRule>
  </conditionalFormatting>
  <conditionalFormatting sqref="BP167:BQ167">
    <cfRule type="expression" dxfId="7768" priority="1032">
      <formula>BP167=1</formula>
    </cfRule>
    <cfRule type="expression" dxfId="7767" priority="1030">
      <formula>BP167=3</formula>
    </cfRule>
    <cfRule type="expression" dxfId="7766" priority="1031">
      <formula>BP167=2</formula>
    </cfRule>
    <cfRule type="expression" dxfId="7765" priority="1029">
      <formula>BP167="n/a"</formula>
    </cfRule>
  </conditionalFormatting>
  <conditionalFormatting sqref="BP173:BQ173">
    <cfRule type="expression" dxfId="7764" priority="11852">
      <formula>BP173=1</formula>
    </cfRule>
    <cfRule type="expression" dxfId="7763" priority="11851">
      <formula>BP173=2</formula>
    </cfRule>
    <cfRule type="expression" dxfId="7762" priority="11850">
      <formula>BP173=3</formula>
    </cfRule>
    <cfRule type="expression" dxfId="7761" priority="11849">
      <formula>BP173="n/a"</formula>
    </cfRule>
  </conditionalFormatting>
  <conditionalFormatting sqref="BP174:BQ174">
    <cfRule type="expression" dxfId="7760" priority="11853">
      <formula>BP174&lt;0</formula>
    </cfRule>
  </conditionalFormatting>
  <conditionalFormatting sqref="BP175:BQ175">
    <cfRule type="expression" dxfId="7759" priority="11829">
      <formula>BP175="n/a"</formula>
    </cfRule>
    <cfRule type="expression" dxfId="7758" priority="11830">
      <formula>BP175=3</formula>
    </cfRule>
    <cfRule type="expression" dxfId="7757" priority="11831">
      <formula>BP175=2</formula>
    </cfRule>
    <cfRule type="expression" dxfId="7756" priority="11832">
      <formula>BP175=1</formula>
    </cfRule>
  </conditionalFormatting>
  <conditionalFormatting sqref="BP176:BQ176">
    <cfRule type="expression" dxfId="7755" priority="11833">
      <formula>BP176&lt;0</formula>
    </cfRule>
  </conditionalFormatting>
  <conditionalFormatting sqref="BP207:BQ207">
    <cfRule type="expression" dxfId="7754" priority="2443">
      <formula>BP207=1</formula>
    </cfRule>
    <cfRule type="expression" dxfId="7753" priority="2440">
      <formula>BP207="n/a"</formula>
    </cfRule>
    <cfRule type="expression" dxfId="7752" priority="2442">
      <formula>BP207=2</formula>
    </cfRule>
    <cfRule type="expression" dxfId="7751" priority="2441">
      <formula>BP207=3</formula>
    </cfRule>
  </conditionalFormatting>
  <conditionalFormatting sqref="BP208:BQ208">
    <cfRule type="expression" dxfId="7750" priority="2444">
      <formula>BP208&lt;0</formula>
    </cfRule>
  </conditionalFormatting>
  <conditionalFormatting sqref="BP209:BQ209">
    <cfRule type="expression" dxfId="7749" priority="2366">
      <formula>BP209="n/a"</formula>
    </cfRule>
    <cfRule type="expression" dxfId="7748" priority="2367">
      <formula>BP209=3</formula>
    </cfRule>
    <cfRule type="expression" dxfId="7747" priority="2369">
      <formula>BP209=1</formula>
    </cfRule>
    <cfRule type="expression" dxfId="7746" priority="2368">
      <formula>BP209=2</formula>
    </cfRule>
  </conditionalFormatting>
  <conditionalFormatting sqref="BP210:BQ210">
    <cfRule type="expression" dxfId="7745" priority="2370">
      <formula>BP210&lt;0</formula>
    </cfRule>
  </conditionalFormatting>
  <conditionalFormatting sqref="BP211:BQ211">
    <cfRule type="expression" dxfId="7744" priority="2293">
      <formula>BP211=3</formula>
    </cfRule>
    <cfRule type="expression" dxfId="7743" priority="2294">
      <formula>BP211=2</formula>
    </cfRule>
    <cfRule type="expression" dxfId="7742" priority="2292">
      <formula>BP211="n/a"</formula>
    </cfRule>
    <cfRule type="expression" dxfId="7741" priority="2295">
      <formula>BP211=1</formula>
    </cfRule>
  </conditionalFormatting>
  <conditionalFormatting sqref="BP212:BQ212">
    <cfRule type="expression" dxfId="7740" priority="2296">
      <formula>BP212&lt;0</formula>
    </cfRule>
  </conditionalFormatting>
  <conditionalFormatting sqref="BP213:BQ213">
    <cfRule type="expression" dxfId="7739" priority="11781">
      <formula>BP213=2</formula>
    </cfRule>
    <cfRule type="expression" dxfId="7738" priority="11779">
      <formula>BP213="n/a"</formula>
    </cfRule>
    <cfRule type="expression" dxfId="7737" priority="11780">
      <formula>BP213=3</formula>
    </cfRule>
    <cfRule type="expression" dxfId="7736" priority="11782">
      <formula>BP213=1</formula>
    </cfRule>
  </conditionalFormatting>
  <conditionalFormatting sqref="BP214:BQ214 BP216:BQ216 BP218:BQ218">
    <cfRule type="expression" dxfId="7735" priority="11783">
      <formula>BP214&lt;0</formula>
    </cfRule>
  </conditionalFormatting>
  <conditionalFormatting sqref="BP215:BQ215">
    <cfRule type="expression" dxfId="7734" priority="3067">
      <formula>BP215=1</formula>
    </cfRule>
    <cfRule type="expression" dxfId="7733" priority="3066">
      <formula>BP215=2</formula>
    </cfRule>
    <cfRule type="expression" dxfId="7732" priority="3064">
      <formula>BP215="n/a"</formula>
    </cfRule>
    <cfRule type="expression" dxfId="7731" priority="3065">
      <formula>BP215=3</formula>
    </cfRule>
  </conditionalFormatting>
  <conditionalFormatting sqref="BP217:BQ217">
    <cfRule type="expression" dxfId="7730" priority="3004">
      <formula>BP217="n/a"</formula>
    </cfRule>
    <cfRule type="expression" dxfId="7729" priority="3007">
      <formula>BP217=1</formula>
    </cfRule>
    <cfRule type="expression" dxfId="7728" priority="3006">
      <formula>BP217=2</formula>
    </cfRule>
    <cfRule type="expression" dxfId="7727" priority="3005">
      <formula>BP217=3</formula>
    </cfRule>
  </conditionalFormatting>
  <conditionalFormatting sqref="BP285:BQ285">
    <cfRule type="expression" dxfId="7726" priority="11734">
      <formula>BP285="n/a"</formula>
    </cfRule>
    <cfRule type="expression" dxfId="7725" priority="11736">
      <formula>BP285=2</formula>
    </cfRule>
    <cfRule type="expression" dxfId="7724" priority="11737">
      <formula>BP285=1</formula>
    </cfRule>
    <cfRule type="expression" dxfId="7723" priority="11735">
      <formula>BP285=3</formula>
    </cfRule>
  </conditionalFormatting>
  <conditionalFormatting sqref="BP286:BQ286">
    <cfRule type="expression" dxfId="7722" priority="11738">
      <formula>BP286&lt;0</formula>
    </cfRule>
  </conditionalFormatting>
  <conditionalFormatting sqref="BP331:BQ331">
    <cfRule type="expression" dxfId="7721" priority="11696">
      <formula>BP331=2</formula>
    </cfRule>
    <cfRule type="expression" dxfId="7720" priority="11697">
      <formula>BP331=1</formula>
    </cfRule>
    <cfRule type="expression" dxfId="7719" priority="11695">
      <formula>BP331=3</formula>
    </cfRule>
    <cfRule type="expression" dxfId="7718" priority="11694">
      <formula>BP331="n/a"</formula>
    </cfRule>
  </conditionalFormatting>
  <conditionalFormatting sqref="BP332:BQ332">
    <cfRule type="expression" dxfId="7717" priority="11698">
      <formula>BP332&lt;0</formula>
    </cfRule>
  </conditionalFormatting>
  <conditionalFormatting sqref="BP339:BQ339">
    <cfRule type="expression" dxfId="7716" priority="11661">
      <formula>BP339=2</formula>
    </cfRule>
    <cfRule type="expression" dxfId="7715" priority="11662">
      <formula>BP339=1</formula>
    </cfRule>
    <cfRule type="expression" dxfId="7714" priority="11660">
      <formula>BP339=3</formula>
    </cfRule>
    <cfRule type="expression" dxfId="7713" priority="11659">
      <formula>BP339="n/a"</formula>
    </cfRule>
  </conditionalFormatting>
  <conditionalFormatting sqref="BP340:BQ340">
    <cfRule type="expression" dxfId="7712" priority="11663">
      <formula>BP340&lt;0</formula>
    </cfRule>
  </conditionalFormatting>
  <conditionalFormatting sqref="BP343:BQ343">
    <cfRule type="expression" dxfId="7711" priority="3538">
      <formula>BP343="n/a"</formula>
    </cfRule>
    <cfRule type="expression" dxfId="7710" priority="3539">
      <formula>BP343=3</formula>
    </cfRule>
    <cfRule type="expression" dxfId="7709" priority="3541">
      <formula>BP343=1</formula>
    </cfRule>
    <cfRule type="expression" dxfId="7708" priority="3540">
      <formula>BP343=2</formula>
    </cfRule>
  </conditionalFormatting>
  <conditionalFormatting sqref="BP345:BQ345">
    <cfRule type="expression" dxfId="7707" priority="3491">
      <formula>BP345=3</formula>
    </cfRule>
    <cfRule type="expression" dxfId="7706" priority="3490">
      <formula>BP345="n/a"</formula>
    </cfRule>
    <cfRule type="expression" dxfId="7705" priority="3492">
      <formula>BP345=2</formula>
    </cfRule>
    <cfRule type="expression" dxfId="7704" priority="3493">
      <formula>BP345=1</formula>
    </cfRule>
  </conditionalFormatting>
  <conditionalFormatting sqref="BP351:BQ351">
    <cfRule type="expression" dxfId="7703" priority="11625">
      <formula>BP351=3</formula>
    </cfRule>
    <cfRule type="expression" dxfId="7702" priority="11624">
      <formula>BP351="n/a"</formula>
    </cfRule>
    <cfRule type="expression" dxfId="7701" priority="11626">
      <formula>BP351=2</formula>
    </cfRule>
    <cfRule type="expression" dxfId="7700" priority="11627">
      <formula>BP351=1</formula>
    </cfRule>
  </conditionalFormatting>
  <conditionalFormatting sqref="BP352:BQ352">
    <cfRule type="expression" dxfId="7699" priority="11628">
      <formula>BP352&lt;0</formula>
    </cfRule>
  </conditionalFormatting>
  <conditionalFormatting sqref="BP359:BQ359">
    <cfRule type="expression" dxfId="7698" priority="1361">
      <formula>BP359=3</formula>
    </cfRule>
    <cfRule type="expression" dxfId="7697" priority="1363">
      <formula>BP359=1</formula>
    </cfRule>
    <cfRule type="expression" dxfId="7696" priority="1360">
      <formula>BP359="n/a"</formula>
    </cfRule>
    <cfRule type="expression" dxfId="7695" priority="1362">
      <formula>BP359=2</formula>
    </cfRule>
  </conditionalFormatting>
  <conditionalFormatting sqref="BP361:BQ361">
    <cfRule type="expression" dxfId="7694" priority="1309">
      <formula>BP361="n/a"</formula>
    </cfRule>
    <cfRule type="expression" dxfId="7693" priority="1310">
      <formula>BP361=3</formula>
    </cfRule>
    <cfRule type="expression" dxfId="7692" priority="1312">
      <formula>BP361=1</formula>
    </cfRule>
    <cfRule type="expression" dxfId="7691" priority="1311">
      <formula>BP361=2</formula>
    </cfRule>
  </conditionalFormatting>
  <conditionalFormatting sqref="BP483:BQ483">
    <cfRule type="expression" dxfId="7690" priority="11539">
      <formula>BP483="n/a"</formula>
    </cfRule>
    <cfRule type="expression" dxfId="7689" priority="11540">
      <formula>BP483=3</formula>
    </cfRule>
    <cfRule type="expression" dxfId="7688" priority="11541">
      <formula>BP483=2</formula>
    </cfRule>
    <cfRule type="expression" dxfId="7687" priority="11542">
      <formula>BP483=1</formula>
    </cfRule>
  </conditionalFormatting>
  <conditionalFormatting sqref="BP484:BQ484">
    <cfRule type="expression" dxfId="7686" priority="11543">
      <formula>BP484&lt;0</formula>
    </cfRule>
  </conditionalFormatting>
  <conditionalFormatting sqref="BP515:BQ515 BP503:BQ503 BP499:BQ499 BP491:BQ491 BP493:BQ493 BP469:BQ469 BP471:BQ471 BP465:BQ465 BP453:BQ453 BP439:BQ439 BP441:BQ441 BP431:BQ431 BP433:BQ433 BP387:BQ387 BP389:BQ389 BP391:BQ391 BP375:BQ375 BP355:BQ355 BP357:BQ357 BP363:BQ363 BP341:BQ341 BP325:BQ325 BP313:BQ313 BP305:BQ305 BP287:BQ287 BP281:BQ281 BP283:BQ283 BP261:BQ261 BP247:BQ247 BP199:BQ199 BP185:BQ185 BP187:BQ187 BP169:BQ169 BP171:BQ171 BP157:BQ157 BP145:BQ145 BP133:BQ133 BP47:BQ47">
    <cfRule type="expression" dxfId="7685" priority="13132">
      <formula>BP47="n/a"</formula>
    </cfRule>
  </conditionalFormatting>
  <conditionalFormatting sqref="BP516:BQ516 BP504:BQ504 BP500:BQ500 BP492:BQ492 BP494:BQ494 BP470:BQ470 BP472:BQ472 BP466:BQ466 BP454:BQ454 BP440:BQ440 BP442:BQ442 BP432:BQ432 BP434:BQ434 BP388:BQ388 BP390:BQ390 BP392:BQ392 BP376:BQ376 BP356:BQ356 BP358:BQ358 BP364:BQ364 BP342:BQ342 BP326:BQ326 BP314:BQ314 BP306:BQ306 BP288:BQ288 BP282:BQ282 BP284:BQ284 BP262:BQ262 BP248:BQ248 BP200:BQ200 BP186:BQ186 BP188:BQ188 BP170:BQ170 BP172:BQ172 BP158:BQ158 BP146:BQ146 BP134:BQ134 BP48:BQ48 BP344:BQ344 BP346:BQ346 BP360:BQ360 BP362:BQ362 BP160:BQ160 BP162:BQ162 BP164:BQ164 BP166:BQ166 BP168:BQ168">
    <cfRule type="expression" dxfId="7684" priority="13136">
      <formula>BP48&lt;0</formula>
    </cfRule>
  </conditionalFormatting>
  <conditionalFormatting sqref="BP519:BQ519">
    <cfRule type="expression" dxfId="7683" priority="11471">
      <formula>BP519=2</formula>
    </cfRule>
    <cfRule type="expression" dxfId="7682" priority="11470">
      <formula>BP519=3</formula>
    </cfRule>
    <cfRule type="expression" dxfId="7681" priority="11469">
      <formula>BP519="n/a"</formula>
    </cfRule>
    <cfRule type="expression" dxfId="7680" priority="11472">
      <formula>BP519=1</formula>
    </cfRule>
  </conditionalFormatting>
  <conditionalFormatting sqref="BP520:BQ520">
    <cfRule type="expression" dxfId="7679" priority="11473">
      <formula>BP520&lt;0</formula>
    </cfRule>
  </conditionalFormatting>
  <conditionalFormatting sqref="BP557:BQ557">
    <cfRule type="expression" dxfId="7678" priority="10372">
      <formula>BP557=1</formula>
    </cfRule>
    <cfRule type="expression" dxfId="7677" priority="10371">
      <formula>BP557=2</formula>
    </cfRule>
    <cfRule type="expression" dxfId="7676" priority="10369">
      <formula>BP557="n/a"</formula>
    </cfRule>
    <cfRule type="expression" dxfId="7675" priority="10370">
      <formula>BP557=3</formula>
    </cfRule>
  </conditionalFormatting>
  <conditionalFormatting sqref="BP558:BQ558">
    <cfRule type="expression" dxfId="7674" priority="10373">
      <formula>BP558&lt;0</formula>
    </cfRule>
  </conditionalFormatting>
  <conditionalFormatting sqref="BP559:BQ559">
    <cfRule type="expression" dxfId="7673" priority="10346">
      <formula>BP559=2</formula>
    </cfRule>
    <cfRule type="expression" dxfId="7672" priority="10345">
      <formula>BP559=3</formula>
    </cfRule>
    <cfRule type="expression" dxfId="7671" priority="10344">
      <formula>BP559="n/a"</formula>
    </cfRule>
    <cfRule type="expression" dxfId="7670" priority="10347">
      <formula>BP559=1</formula>
    </cfRule>
  </conditionalFormatting>
  <conditionalFormatting sqref="BP560:BQ560">
    <cfRule type="expression" dxfId="7669" priority="10348">
      <formula>BP560&lt;0</formula>
    </cfRule>
  </conditionalFormatting>
  <conditionalFormatting sqref="BP561:BQ561">
    <cfRule type="expression" dxfId="7668" priority="10320">
      <formula>BP561=3</formula>
    </cfRule>
    <cfRule type="expression" dxfId="7667" priority="10319">
      <formula>BP561="n/a"</formula>
    </cfRule>
    <cfRule type="expression" dxfId="7666" priority="10321">
      <formula>BP561=2</formula>
    </cfRule>
    <cfRule type="expression" dxfId="7665" priority="10322">
      <formula>BP561=1</formula>
    </cfRule>
  </conditionalFormatting>
  <conditionalFormatting sqref="BP562:BQ562">
    <cfRule type="expression" dxfId="7664" priority="10323">
      <formula>BP562&lt;0</formula>
    </cfRule>
  </conditionalFormatting>
  <conditionalFormatting sqref="BP563:BQ563">
    <cfRule type="expression" dxfId="7663" priority="10296">
      <formula>BP563=2</formula>
    </cfRule>
    <cfRule type="expression" dxfId="7662" priority="10297">
      <formula>BP563=1</formula>
    </cfRule>
    <cfRule type="expression" dxfId="7661" priority="10295">
      <formula>BP563=3</formula>
    </cfRule>
    <cfRule type="expression" dxfId="7660" priority="10294">
      <formula>BP563="n/a"</formula>
    </cfRule>
  </conditionalFormatting>
  <conditionalFormatting sqref="BP564:BQ564">
    <cfRule type="expression" dxfId="7659" priority="10298">
      <formula>BP564&lt;0</formula>
    </cfRule>
  </conditionalFormatting>
  <conditionalFormatting sqref="BP565:BQ565">
    <cfRule type="expression" dxfId="7658" priority="10272">
      <formula>BP565=1</formula>
    </cfRule>
    <cfRule type="expression" dxfId="7657" priority="10271">
      <formula>BP565=2</formula>
    </cfRule>
    <cfRule type="expression" dxfId="7656" priority="10270">
      <formula>BP565=3</formula>
    </cfRule>
    <cfRule type="expression" dxfId="7655" priority="10269">
      <formula>BP565="n/a"</formula>
    </cfRule>
  </conditionalFormatting>
  <conditionalFormatting sqref="BP566:BQ566">
    <cfRule type="expression" dxfId="7654" priority="10273">
      <formula>BP566&lt;0</formula>
    </cfRule>
  </conditionalFormatting>
  <conditionalFormatting sqref="BP567:BQ567">
    <cfRule type="expression" dxfId="7653" priority="10196">
      <formula>BP567=2</formula>
    </cfRule>
    <cfRule type="expression" dxfId="7652" priority="10197">
      <formula>BP567=1</formula>
    </cfRule>
    <cfRule type="expression" dxfId="7651" priority="10194">
      <formula>BP567="n/a"</formula>
    </cfRule>
    <cfRule type="expression" dxfId="7650" priority="10195">
      <formula>BP567=3</formula>
    </cfRule>
  </conditionalFormatting>
  <conditionalFormatting sqref="BP568:BQ568">
    <cfRule type="expression" dxfId="7649" priority="10198">
      <formula>BP568&lt;0</formula>
    </cfRule>
  </conditionalFormatting>
  <conditionalFormatting sqref="BP569:BQ569">
    <cfRule type="expression" dxfId="7648" priority="10171">
      <formula>BP569=2</formula>
    </cfRule>
    <cfRule type="expression" dxfId="7647" priority="10170">
      <formula>BP569=3</formula>
    </cfRule>
    <cfRule type="expression" dxfId="7646" priority="10169">
      <formula>BP569="n/a"</formula>
    </cfRule>
    <cfRule type="expression" dxfId="7645" priority="10172">
      <formula>BP569=1</formula>
    </cfRule>
  </conditionalFormatting>
  <conditionalFormatting sqref="BP570:BQ570">
    <cfRule type="expression" dxfId="7644" priority="10173">
      <formula>BP570&lt;0</formula>
    </cfRule>
  </conditionalFormatting>
  <conditionalFormatting sqref="BP571:BQ571">
    <cfRule type="expression" dxfId="7643" priority="10145">
      <formula>BP571=3</formula>
    </cfRule>
    <cfRule type="expression" dxfId="7642" priority="10144">
      <formula>BP571="n/a"</formula>
    </cfRule>
    <cfRule type="expression" dxfId="7641" priority="10146">
      <formula>BP571=2</formula>
    </cfRule>
    <cfRule type="expression" dxfId="7640" priority="10147">
      <formula>BP571=1</formula>
    </cfRule>
  </conditionalFormatting>
  <conditionalFormatting sqref="BP572:BQ572">
    <cfRule type="expression" dxfId="7639" priority="10148">
      <formula>BP572&lt;0</formula>
    </cfRule>
  </conditionalFormatting>
  <conditionalFormatting sqref="BP573:BQ573">
    <cfRule type="expression" dxfId="7638" priority="10096">
      <formula>BP573=2</formula>
    </cfRule>
    <cfRule type="expression" dxfId="7637" priority="10095">
      <formula>BP573=3</formula>
    </cfRule>
    <cfRule type="expression" dxfId="7636" priority="10094">
      <formula>BP573="n/a"</formula>
    </cfRule>
    <cfRule type="expression" dxfId="7635" priority="10097">
      <formula>BP573=1</formula>
    </cfRule>
  </conditionalFormatting>
  <conditionalFormatting sqref="BP574:BQ574">
    <cfRule type="expression" dxfId="7634" priority="10098">
      <formula>BP574&lt;0</formula>
    </cfRule>
  </conditionalFormatting>
  <conditionalFormatting sqref="BP575:BQ575">
    <cfRule type="expression" dxfId="7633" priority="10022">
      <formula>BP575=1</formula>
    </cfRule>
    <cfRule type="expression" dxfId="7632" priority="10019">
      <formula>BP575="n/a"</formula>
    </cfRule>
    <cfRule type="expression" dxfId="7631" priority="10020">
      <formula>BP575=3</formula>
    </cfRule>
    <cfRule type="expression" dxfId="7630" priority="10021">
      <formula>BP575=2</formula>
    </cfRule>
  </conditionalFormatting>
  <conditionalFormatting sqref="BP576:BQ576">
    <cfRule type="expression" dxfId="7629" priority="10023">
      <formula>BP576&lt;0</formula>
    </cfRule>
  </conditionalFormatting>
  <conditionalFormatting sqref="BP577:BQ577">
    <cfRule type="expression" dxfId="7628" priority="9945">
      <formula>BP577=3</formula>
    </cfRule>
    <cfRule type="expression" dxfId="7627" priority="9944">
      <formula>BP577="n/a"</formula>
    </cfRule>
    <cfRule type="expression" dxfId="7626" priority="9946">
      <formula>BP577=2</formula>
    </cfRule>
    <cfRule type="expression" dxfId="7625" priority="9947">
      <formula>BP577=1</formula>
    </cfRule>
  </conditionalFormatting>
  <conditionalFormatting sqref="BP578:BQ578">
    <cfRule type="expression" dxfId="7624" priority="9948">
      <formula>BP578&lt;0</formula>
    </cfRule>
  </conditionalFormatting>
  <conditionalFormatting sqref="BP583:BQ583">
    <cfRule type="expression" dxfId="7623" priority="9869">
      <formula>BP583="n/a"</formula>
    </cfRule>
    <cfRule type="expression" dxfId="7622" priority="9870">
      <formula>BP583=3</formula>
    </cfRule>
    <cfRule type="expression" dxfId="7621" priority="9871">
      <formula>BP583=2</formula>
    </cfRule>
    <cfRule type="expression" dxfId="7620" priority="9872">
      <formula>BP583=1</formula>
    </cfRule>
  </conditionalFormatting>
  <conditionalFormatting sqref="BP584:BQ584">
    <cfRule type="expression" dxfId="7619" priority="9873">
      <formula>BP584&lt;0</formula>
    </cfRule>
  </conditionalFormatting>
  <conditionalFormatting sqref="BP585:BQ585">
    <cfRule type="expression" dxfId="7618" priority="9846">
      <formula>BP585=2</formula>
    </cfRule>
    <cfRule type="expression" dxfId="7617" priority="9844">
      <formula>BP585="n/a"</formula>
    </cfRule>
    <cfRule type="expression" dxfId="7616" priority="9845">
      <formula>BP585=3</formula>
    </cfRule>
    <cfRule type="expression" dxfId="7615" priority="9847">
      <formula>BP585=1</formula>
    </cfRule>
  </conditionalFormatting>
  <conditionalFormatting sqref="BP586:BQ586">
    <cfRule type="expression" dxfId="7614" priority="9848">
      <formula>BP586&lt;0</formula>
    </cfRule>
  </conditionalFormatting>
  <conditionalFormatting sqref="BP587:BQ587">
    <cfRule type="expression" dxfId="7613" priority="9820">
      <formula>BP587=3</formula>
    </cfRule>
    <cfRule type="expression" dxfId="7612" priority="9819">
      <formula>BP587="n/a"</formula>
    </cfRule>
    <cfRule type="expression" dxfId="7611" priority="9821">
      <formula>BP587=2</formula>
    </cfRule>
    <cfRule type="expression" dxfId="7610" priority="9822">
      <formula>BP587=1</formula>
    </cfRule>
  </conditionalFormatting>
  <conditionalFormatting sqref="BP588:BQ588">
    <cfRule type="expression" dxfId="7609" priority="9823">
      <formula>BP588&lt;0</formula>
    </cfRule>
  </conditionalFormatting>
  <conditionalFormatting sqref="BP589:BQ589">
    <cfRule type="expression" dxfId="7608" priority="9794">
      <formula>BP589="n/a"</formula>
    </cfRule>
    <cfRule type="expression" dxfId="7607" priority="9797">
      <formula>BP589=1</formula>
    </cfRule>
    <cfRule type="expression" dxfId="7606" priority="9795">
      <formula>BP589=3</formula>
    </cfRule>
    <cfRule type="expression" dxfId="7605" priority="9796">
      <formula>BP589=2</formula>
    </cfRule>
  </conditionalFormatting>
  <conditionalFormatting sqref="BP590:BQ590">
    <cfRule type="expression" dxfId="7604" priority="9798">
      <formula>BP590&lt;0</formula>
    </cfRule>
  </conditionalFormatting>
  <conditionalFormatting sqref="BP591:BQ591">
    <cfRule type="expression" dxfId="7603" priority="9769">
      <formula>BP591="n/a"</formula>
    </cfRule>
    <cfRule type="expression" dxfId="7602" priority="9770">
      <formula>BP591=3</formula>
    </cfRule>
    <cfRule type="expression" dxfId="7601" priority="9771">
      <formula>BP591=2</formula>
    </cfRule>
    <cfRule type="expression" dxfId="7600" priority="9772">
      <formula>BP591=1</formula>
    </cfRule>
  </conditionalFormatting>
  <conditionalFormatting sqref="BP592:BQ592">
    <cfRule type="expression" dxfId="7599" priority="9773">
      <formula>BP592&lt;0</formula>
    </cfRule>
  </conditionalFormatting>
  <conditionalFormatting sqref="BP593:BQ593">
    <cfRule type="expression" dxfId="7598" priority="9720">
      <formula>BP593=3</formula>
    </cfRule>
    <cfRule type="expression" dxfId="7597" priority="9719">
      <formula>BP593="n/a"</formula>
    </cfRule>
    <cfRule type="expression" dxfId="7596" priority="9722">
      <formula>BP593=1</formula>
    </cfRule>
    <cfRule type="expression" dxfId="7595" priority="9721">
      <formula>BP593=2</formula>
    </cfRule>
  </conditionalFormatting>
  <conditionalFormatting sqref="BP594:BQ594">
    <cfRule type="expression" dxfId="7594" priority="9723">
      <formula>BP594&lt;0</formula>
    </cfRule>
  </conditionalFormatting>
  <conditionalFormatting sqref="BP595:BQ595">
    <cfRule type="expression" dxfId="7593" priority="9695">
      <formula>BP595=3</formula>
    </cfRule>
    <cfRule type="expression" dxfId="7592" priority="9697">
      <formula>BP595=1</formula>
    </cfRule>
    <cfRule type="expression" dxfId="7591" priority="9696">
      <formula>BP595=2</formula>
    </cfRule>
    <cfRule type="expression" dxfId="7590" priority="9694">
      <formula>BP595="n/a"</formula>
    </cfRule>
  </conditionalFormatting>
  <conditionalFormatting sqref="BP596:BQ596">
    <cfRule type="expression" dxfId="7589" priority="9698">
      <formula>BP596&lt;0</formula>
    </cfRule>
  </conditionalFormatting>
  <conditionalFormatting sqref="BP603:BQ603">
    <cfRule type="expression" dxfId="7588" priority="9645">
      <formula>BP603=3</formula>
    </cfRule>
    <cfRule type="expression" dxfId="7587" priority="9646">
      <formula>BP603=2</formula>
    </cfRule>
    <cfRule type="expression" dxfId="7586" priority="9647">
      <formula>BP603=1</formula>
    </cfRule>
    <cfRule type="expression" dxfId="7585" priority="9644">
      <formula>BP603="n/a"</formula>
    </cfRule>
  </conditionalFormatting>
  <conditionalFormatting sqref="BP604:BQ604">
    <cfRule type="expression" dxfId="7584" priority="9648">
      <formula>BP604&lt;0</formula>
    </cfRule>
  </conditionalFormatting>
  <conditionalFormatting sqref="BQ21">
    <cfRule type="expression" dxfId="7583" priority="9544">
      <formula>BQ21=1</formula>
    </cfRule>
    <cfRule type="expression" dxfId="7582" priority="9541">
      <formula>BQ21="n/a"</formula>
    </cfRule>
    <cfRule type="expression" dxfId="7581" priority="9542">
      <formula>BQ21=3</formula>
    </cfRule>
    <cfRule type="expression" dxfId="7580" priority="9543">
      <formula>BQ21=2</formula>
    </cfRule>
  </conditionalFormatting>
  <conditionalFormatting sqref="BQ22">
    <cfRule type="expression" dxfId="7579" priority="9545">
      <formula>BQ22&lt;0</formula>
    </cfRule>
  </conditionalFormatting>
  <conditionalFormatting sqref="BQ33">
    <cfRule type="expression" dxfId="7578" priority="5884">
      <formula>BQ33="n/a"</formula>
    </cfRule>
    <cfRule type="expression" dxfId="7577" priority="5887">
      <formula>BQ33=1</formula>
    </cfRule>
    <cfRule type="expression" dxfId="7576" priority="5886">
      <formula>BQ33=2</formula>
    </cfRule>
    <cfRule type="expression" dxfId="7575" priority="5885">
      <formula>BQ33=3</formula>
    </cfRule>
  </conditionalFormatting>
  <conditionalFormatting sqref="BQ34">
    <cfRule type="expression" dxfId="7574" priority="5888">
      <formula>BQ34&lt;0</formula>
    </cfRule>
  </conditionalFormatting>
  <conditionalFormatting sqref="BQ39 BQ53 BQ63 BQ73 BQ125 BQ149 BQ155 BQ191 BQ201 BQ203 BQ227 BQ249 BQ251 BQ255 BQ257 BQ265 BQ275 BQ279 BQ291 BQ307 BQ315 BQ335 BQ349 BQ365 BQ383 BQ401 BQ429 BQ443 BQ467 BQ479 BQ481 BQ487 BQ505 BQ513 BQ517 BQ525 BQ527 BQ529 BQ531 BQ533 BQ535 BQ537 BQ599 BQ601">
    <cfRule type="expression" dxfId="7573" priority="12568">
      <formula>BQ39=3</formula>
    </cfRule>
    <cfRule type="expression" dxfId="7572" priority="12570">
      <formula>BQ39=1</formula>
    </cfRule>
    <cfRule type="expression" dxfId="7571" priority="12569">
      <formula>BQ39=2</formula>
    </cfRule>
  </conditionalFormatting>
  <conditionalFormatting sqref="BQ41">
    <cfRule type="expression" dxfId="7570" priority="2964">
      <formula>BQ41=1</formula>
    </cfRule>
    <cfRule type="expression" dxfId="7569" priority="2961">
      <formula>BQ41="n/a"</formula>
    </cfRule>
    <cfRule type="expression" dxfId="7568" priority="2963">
      <formula>BQ41=2</formula>
    </cfRule>
    <cfRule type="expression" dxfId="7567" priority="2962">
      <formula>BQ41=3</formula>
    </cfRule>
  </conditionalFormatting>
  <conditionalFormatting sqref="BQ75">
    <cfRule type="expression" dxfId="7566" priority="5871">
      <formula>BQ75=2</formula>
    </cfRule>
    <cfRule type="expression" dxfId="7565" priority="5872">
      <formula>BQ75=1</formula>
    </cfRule>
    <cfRule type="expression" dxfId="7564" priority="5870">
      <formula>BQ75=3</formula>
    </cfRule>
    <cfRule type="expression" dxfId="7563" priority="5869">
      <formula>BQ75="n/a"</formula>
    </cfRule>
  </conditionalFormatting>
  <conditionalFormatting sqref="BQ76">
    <cfRule type="expression" dxfId="7562" priority="5873">
      <formula>BQ76&lt;0</formula>
    </cfRule>
  </conditionalFormatting>
  <conditionalFormatting sqref="BQ101">
    <cfRule type="expression" dxfId="7561" priority="3809">
      <formula>BQ101="n/a"</formula>
    </cfRule>
    <cfRule type="expression" dxfId="7560" priority="3810">
      <formula>BQ101=3</formula>
    </cfRule>
    <cfRule type="expression" dxfId="7559" priority="3812">
      <formula>BQ101=1</formula>
    </cfRule>
    <cfRule type="expression" dxfId="7558" priority="3811">
      <formula>BQ101=2</formula>
    </cfRule>
  </conditionalFormatting>
  <conditionalFormatting sqref="BQ102">
    <cfRule type="expression" dxfId="7557" priority="3813">
      <formula>BQ102&lt;0</formula>
    </cfRule>
  </conditionalFormatting>
  <conditionalFormatting sqref="BQ105">
    <cfRule type="expression" dxfId="7556" priority="524">
      <formula>BQ105=1</formula>
    </cfRule>
    <cfRule type="expression" dxfId="7555" priority="522">
      <formula>BQ105=3</formula>
    </cfRule>
    <cfRule type="expression" dxfId="7554" priority="523">
      <formula>BQ105=2</formula>
    </cfRule>
    <cfRule type="expression" dxfId="7553" priority="521">
      <formula>BQ105="n/a"</formula>
    </cfRule>
  </conditionalFormatting>
  <conditionalFormatting sqref="BQ106">
    <cfRule type="expression" dxfId="7552" priority="525">
      <formula>BQ106&lt;0</formula>
    </cfRule>
  </conditionalFormatting>
  <conditionalFormatting sqref="BQ107">
    <cfRule type="expression" dxfId="7551" priority="448">
      <formula>BQ107="n/a"</formula>
    </cfRule>
    <cfRule type="expression" dxfId="7550" priority="449">
      <formula>BQ107=3</formula>
    </cfRule>
    <cfRule type="expression" dxfId="7549" priority="451">
      <formula>BQ107=1</formula>
    </cfRule>
    <cfRule type="expression" dxfId="7548" priority="450">
      <formula>BQ107=2</formula>
    </cfRule>
  </conditionalFormatting>
  <conditionalFormatting sqref="BQ108">
    <cfRule type="expression" dxfId="7547" priority="452">
      <formula>BQ108&lt;0</formula>
    </cfRule>
  </conditionalFormatting>
  <conditionalFormatting sqref="BQ109">
    <cfRule type="expression" dxfId="7546" priority="388">
      <formula>BQ109=3</formula>
    </cfRule>
    <cfRule type="expression" dxfId="7545" priority="389">
      <formula>BQ109=2</formula>
    </cfRule>
    <cfRule type="expression" dxfId="7544" priority="390">
      <formula>BQ109=1</formula>
    </cfRule>
    <cfRule type="expression" dxfId="7543" priority="387">
      <formula>BQ109="n/a"</formula>
    </cfRule>
  </conditionalFormatting>
  <conditionalFormatting sqref="BQ110">
    <cfRule type="expression" dxfId="7542" priority="391">
      <formula>BQ110&lt;0</formula>
    </cfRule>
  </conditionalFormatting>
  <conditionalFormatting sqref="BQ111">
    <cfRule type="expression" dxfId="7541" priority="320">
      <formula>BQ111="n/a"</formula>
    </cfRule>
    <cfRule type="expression" dxfId="7540" priority="321">
      <formula>BQ111=3</formula>
    </cfRule>
    <cfRule type="expression" dxfId="7539" priority="323">
      <formula>BQ111=1</formula>
    </cfRule>
    <cfRule type="expression" dxfId="7538" priority="322">
      <formula>BQ111=2</formula>
    </cfRule>
  </conditionalFormatting>
  <conditionalFormatting sqref="BQ112">
    <cfRule type="expression" dxfId="7537" priority="324">
      <formula>BQ112&lt;0</formula>
    </cfRule>
  </conditionalFormatting>
  <conditionalFormatting sqref="BQ113">
    <cfRule type="expression" dxfId="7536" priority="3592">
      <formula>BQ113=1</formula>
    </cfRule>
    <cfRule type="expression" dxfId="7535" priority="3590">
      <formula>BQ113=3</formula>
    </cfRule>
    <cfRule type="expression" dxfId="7534" priority="3589">
      <formula>BQ113="n/a"</formula>
    </cfRule>
    <cfRule type="expression" dxfId="7533" priority="3591">
      <formula>BQ113=2</formula>
    </cfRule>
  </conditionalFormatting>
  <conditionalFormatting sqref="BQ114">
    <cfRule type="expression" dxfId="7532" priority="3593">
      <formula>BQ114&lt;0</formula>
    </cfRule>
  </conditionalFormatting>
  <conditionalFormatting sqref="BQ119">
    <cfRule type="expression" dxfId="7531" priority="710">
      <formula>BQ119="n/a"</formula>
    </cfRule>
    <cfRule type="expression" dxfId="7530" priority="713">
      <formula>BQ119=1</formula>
    </cfRule>
    <cfRule type="expression" dxfId="7529" priority="712">
      <formula>BQ119=2</formula>
    </cfRule>
    <cfRule type="expression" dxfId="7528" priority="711">
      <formula>BQ119=3</formula>
    </cfRule>
  </conditionalFormatting>
  <conditionalFormatting sqref="BQ120">
    <cfRule type="expression" dxfId="7527" priority="714">
      <formula>BQ120&lt;0</formula>
    </cfRule>
  </conditionalFormatting>
  <conditionalFormatting sqref="BQ121">
    <cfRule type="expression" dxfId="7526" priority="645">
      <formula>BQ121="n/a"</formula>
    </cfRule>
    <cfRule type="expression" dxfId="7525" priority="646">
      <formula>BQ121=3</formula>
    </cfRule>
    <cfRule type="expression" dxfId="7524" priority="647">
      <formula>BQ121=2</formula>
    </cfRule>
    <cfRule type="expression" dxfId="7523" priority="648">
      <formula>BQ121=1</formula>
    </cfRule>
  </conditionalFormatting>
  <conditionalFormatting sqref="BQ122">
    <cfRule type="expression" dxfId="7522" priority="649">
      <formula>BQ122&lt;0</formula>
    </cfRule>
  </conditionalFormatting>
  <conditionalFormatting sqref="BQ123">
    <cfRule type="expression" dxfId="7521" priority="588">
      <formula>BQ123=3</formula>
    </cfRule>
    <cfRule type="expression" dxfId="7520" priority="590">
      <formula>BQ123=1</formula>
    </cfRule>
    <cfRule type="expression" dxfId="7519" priority="587">
      <formula>BQ123="n/a"</formula>
    </cfRule>
    <cfRule type="expression" dxfId="7518" priority="589">
      <formula>BQ123=2</formula>
    </cfRule>
  </conditionalFormatting>
  <conditionalFormatting sqref="BQ124">
    <cfRule type="expression" dxfId="7517" priority="591">
      <formula>BQ124&lt;0</formula>
    </cfRule>
  </conditionalFormatting>
  <conditionalFormatting sqref="BQ141">
    <cfRule type="expression" dxfId="7516" priority="5860">
      <formula>BQ141=3</formula>
    </cfRule>
    <cfRule type="expression" dxfId="7515" priority="5859">
      <formula>BQ141="n/a"</formula>
    </cfRule>
    <cfRule type="expression" dxfId="7514" priority="5861">
      <formula>BQ141=2</formula>
    </cfRule>
    <cfRule type="expression" dxfId="7513" priority="5862">
      <formula>BQ141=1</formula>
    </cfRule>
  </conditionalFormatting>
  <conditionalFormatting sqref="BQ142">
    <cfRule type="expression" dxfId="7512" priority="5863">
      <formula>BQ142&lt;0</formula>
    </cfRule>
  </conditionalFormatting>
  <conditionalFormatting sqref="BQ143">
    <cfRule type="expression" dxfId="7511" priority="5854">
      <formula>BQ143="n/a"</formula>
    </cfRule>
    <cfRule type="expression" dxfId="7510" priority="5855">
      <formula>BQ143=3</formula>
    </cfRule>
    <cfRule type="expression" dxfId="7509" priority="5856">
      <formula>BQ143=2</formula>
    </cfRule>
    <cfRule type="expression" dxfId="7508" priority="5857">
      <formula>BQ143=1</formula>
    </cfRule>
  </conditionalFormatting>
  <conditionalFormatting sqref="BQ144">
    <cfRule type="expression" dxfId="7507" priority="5858">
      <formula>BQ144&lt;0</formula>
    </cfRule>
  </conditionalFormatting>
  <conditionalFormatting sqref="BQ153">
    <cfRule type="expression" dxfId="7506" priority="5849">
      <formula>BQ153="n/a"</formula>
    </cfRule>
    <cfRule type="expression" dxfId="7505" priority="5851">
      <formula>BQ153=2</formula>
    </cfRule>
    <cfRule type="expression" dxfId="7504" priority="5852">
      <formula>BQ153=1</formula>
    </cfRule>
    <cfRule type="expression" dxfId="7503" priority="5850">
      <formula>BQ153=3</formula>
    </cfRule>
  </conditionalFormatting>
  <conditionalFormatting sqref="BQ154">
    <cfRule type="expression" dxfId="7502" priority="5853">
      <formula>BQ154&lt;0</formula>
    </cfRule>
  </conditionalFormatting>
  <conditionalFormatting sqref="BQ195">
    <cfRule type="expression" dxfId="7501" priority="5847">
      <formula>BQ195=1</formula>
    </cfRule>
    <cfRule type="expression" dxfId="7500" priority="5846">
      <formula>BQ195=2</formula>
    </cfRule>
    <cfRule type="expression" dxfId="7499" priority="5845">
      <formula>BQ195=3</formula>
    </cfRule>
    <cfRule type="expression" dxfId="7498" priority="5844">
      <formula>BQ195="n/a"</formula>
    </cfRule>
  </conditionalFormatting>
  <conditionalFormatting sqref="BQ196">
    <cfRule type="expression" dxfId="7497" priority="5848">
      <formula>BQ196&lt;0</formula>
    </cfRule>
  </conditionalFormatting>
  <conditionalFormatting sqref="BQ205">
    <cfRule type="expression" dxfId="7496" priority="5842">
      <formula>BQ205=1</formula>
    </cfRule>
    <cfRule type="expression" dxfId="7495" priority="5841">
      <formula>BQ205=2</formula>
    </cfRule>
    <cfRule type="expression" dxfId="7494" priority="5840">
      <formula>BQ205=3</formula>
    </cfRule>
    <cfRule type="expression" dxfId="7493" priority="5839">
      <formula>BQ205="n/a"</formula>
    </cfRule>
  </conditionalFormatting>
  <conditionalFormatting sqref="BQ206">
    <cfRule type="expression" dxfId="7492" priority="5843">
      <formula>BQ206&lt;0</formula>
    </cfRule>
  </conditionalFormatting>
  <conditionalFormatting sqref="BQ219">
    <cfRule type="expression" dxfId="7491" priority="5835">
      <formula>BQ219=3</formula>
    </cfRule>
    <cfRule type="expression" dxfId="7490" priority="5834">
      <formula>BQ219="n/a"</formula>
    </cfRule>
    <cfRule type="expression" dxfId="7489" priority="5837">
      <formula>BQ219=1</formula>
    </cfRule>
    <cfRule type="expression" dxfId="7488" priority="5836">
      <formula>BQ219=2</formula>
    </cfRule>
  </conditionalFormatting>
  <conditionalFormatting sqref="BQ220">
    <cfRule type="expression" dxfId="7487" priority="5838">
      <formula>BQ220&lt;0</formula>
    </cfRule>
  </conditionalFormatting>
  <conditionalFormatting sqref="BQ221">
    <cfRule type="expression" dxfId="7486" priority="5829">
      <formula>BQ221="n/a"</formula>
    </cfRule>
    <cfRule type="expression" dxfId="7485" priority="5832">
      <formula>BQ221=1</formula>
    </cfRule>
    <cfRule type="expression" dxfId="7484" priority="5831">
      <formula>BQ221=2</formula>
    </cfRule>
    <cfRule type="expression" dxfId="7483" priority="5830">
      <formula>BQ221=3</formula>
    </cfRule>
  </conditionalFormatting>
  <conditionalFormatting sqref="BQ222">
    <cfRule type="expression" dxfId="7482" priority="5833">
      <formula>BQ222&lt;0</formula>
    </cfRule>
  </conditionalFormatting>
  <conditionalFormatting sqref="BQ223">
    <cfRule type="expression" dxfId="7481" priority="5827">
      <formula>BQ223=1</formula>
    </cfRule>
    <cfRule type="expression" dxfId="7480" priority="5824">
      <formula>BQ223="n/a"</formula>
    </cfRule>
    <cfRule type="expression" dxfId="7479" priority="5825">
      <formula>BQ223=3</formula>
    </cfRule>
    <cfRule type="expression" dxfId="7478" priority="5826">
      <formula>BQ223=2</formula>
    </cfRule>
  </conditionalFormatting>
  <conditionalFormatting sqref="BQ224">
    <cfRule type="expression" dxfId="7477" priority="5828">
      <formula>BQ224&lt;0</formula>
    </cfRule>
  </conditionalFormatting>
  <conditionalFormatting sqref="BQ243">
    <cfRule type="expression" dxfId="7476" priority="5819">
      <formula>BQ243="n/a"</formula>
    </cfRule>
    <cfRule type="expression" dxfId="7475" priority="5820">
      <formula>BQ243=3</formula>
    </cfRule>
    <cfRule type="expression" dxfId="7474" priority="5821">
      <formula>BQ243=2</formula>
    </cfRule>
    <cfRule type="expression" dxfId="7473" priority="5822">
      <formula>BQ243=1</formula>
    </cfRule>
  </conditionalFormatting>
  <conditionalFormatting sqref="BQ244">
    <cfRule type="expression" dxfId="7472" priority="5823">
      <formula>BQ244&lt;0</formula>
    </cfRule>
  </conditionalFormatting>
  <conditionalFormatting sqref="BQ245">
    <cfRule type="expression" dxfId="7471" priority="5816">
      <formula>BQ245=2</formula>
    </cfRule>
    <cfRule type="expression" dxfId="7470" priority="5817">
      <formula>BQ245=1</formula>
    </cfRule>
    <cfRule type="expression" dxfId="7469" priority="5815">
      <formula>BQ245=3</formula>
    </cfRule>
    <cfRule type="expression" dxfId="7468" priority="5814">
      <formula>BQ245="n/a"</formula>
    </cfRule>
  </conditionalFormatting>
  <conditionalFormatting sqref="BQ246">
    <cfRule type="expression" dxfId="7467" priority="5818">
      <formula>BQ246&lt;0</formula>
    </cfRule>
  </conditionalFormatting>
  <conditionalFormatting sqref="BQ269">
    <cfRule type="expression" dxfId="7466" priority="5809">
      <formula>BQ269="n/a"</formula>
    </cfRule>
    <cfRule type="expression" dxfId="7465" priority="5810">
      <formula>BQ269=3</formula>
    </cfRule>
    <cfRule type="expression" dxfId="7464" priority="5811">
      <formula>BQ269=2</formula>
    </cfRule>
    <cfRule type="expression" dxfId="7463" priority="5812">
      <formula>BQ269=1</formula>
    </cfRule>
  </conditionalFormatting>
  <conditionalFormatting sqref="BQ270">
    <cfRule type="expression" dxfId="7462" priority="5813">
      <formula>BQ270&lt;0</formula>
    </cfRule>
  </conditionalFormatting>
  <conditionalFormatting sqref="BQ271">
    <cfRule type="expression" dxfId="7461" priority="830">
      <formula>BQ271=1</formula>
    </cfRule>
    <cfRule type="expression" dxfId="7460" priority="829">
      <formula>BQ271=2</formula>
    </cfRule>
    <cfRule type="expression" dxfId="7459" priority="828">
      <formula>BQ271=3</formula>
    </cfRule>
    <cfRule type="expression" dxfId="7458" priority="827">
      <formula>BQ271="n/a"</formula>
    </cfRule>
  </conditionalFormatting>
  <conditionalFormatting sqref="BQ272">
    <cfRule type="expression" dxfId="7457" priority="831">
      <formula>BQ272&lt;0</formula>
    </cfRule>
  </conditionalFormatting>
  <conditionalFormatting sqref="BQ273">
    <cfRule type="expression" dxfId="7456" priority="772">
      <formula>BQ273=1</formula>
    </cfRule>
    <cfRule type="expression" dxfId="7455" priority="771">
      <formula>BQ273=2</formula>
    </cfRule>
    <cfRule type="expression" dxfId="7454" priority="770">
      <formula>BQ273=3</formula>
    </cfRule>
    <cfRule type="expression" dxfId="7453" priority="769">
      <formula>BQ273="n/a"</formula>
    </cfRule>
  </conditionalFormatting>
  <conditionalFormatting sqref="BQ274">
    <cfRule type="expression" dxfId="7452" priority="773">
      <formula>BQ274&lt;0</formula>
    </cfRule>
  </conditionalFormatting>
  <conditionalFormatting sqref="BQ321">
    <cfRule type="expression" dxfId="7451" priority="5806">
      <formula>BQ321=2</formula>
    </cfRule>
    <cfRule type="expression" dxfId="7450" priority="5807">
      <formula>BQ321=1</formula>
    </cfRule>
    <cfRule type="expression" dxfId="7449" priority="5804">
      <formula>BQ321="n/a"</formula>
    </cfRule>
    <cfRule type="expression" dxfId="7448" priority="5805">
      <formula>BQ321=3</formula>
    </cfRule>
  </conditionalFormatting>
  <conditionalFormatting sqref="BQ322">
    <cfRule type="expression" dxfId="7447" priority="5808">
      <formula>BQ322&lt;0</formula>
    </cfRule>
  </conditionalFormatting>
  <conditionalFormatting sqref="BQ367">
    <cfRule type="expression" dxfId="7446" priority="3438">
      <formula>BQ367="n/a"</formula>
    </cfRule>
    <cfRule type="expression" dxfId="7445" priority="3441">
      <formula>BQ367=1</formula>
    </cfRule>
    <cfRule type="expression" dxfId="7444" priority="3440">
      <formula>BQ367=2</formula>
    </cfRule>
    <cfRule type="expression" dxfId="7443" priority="3439">
      <formula>BQ367=3</formula>
    </cfRule>
  </conditionalFormatting>
  <conditionalFormatting sqref="BQ369">
    <cfRule type="expression" dxfId="7442" priority="3386">
      <formula>BQ369="n/a"</formula>
    </cfRule>
    <cfRule type="expression" dxfId="7441" priority="3387">
      <formula>BQ369=3</formula>
    </cfRule>
    <cfRule type="expression" dxfId="7440" priority="3389">
      <formula>BQ369=1</formula>
    </cfRule>
    <cfRule type="expression" dxfId="7439" priority="3388">
      <formula>BQ369=2</formula>
    </cfRule>
  </conditionalFormatting>
  <conditionalFormatting sqref="BQ413">
    <cfRule type="expression" dxfId="7438" priority="2888">
      <formula>BQ413=1</formula>
    </cfRule>
    <cfRule type="expression" dxfId="7437" priority="2887">
      <formula>BQ413=2</formula>
    </cfRule>
    <cfRule type="expression" dxfId="7436" priority="2886">
      <formula>BQ413=3</formula>
    </cfRule>
    <cfRule type="expression" dxfId="7435" priority="2885">
      <formula>BQ413="n/a"</formula>
    </cfRule>
  </conditionalFormatting>
  <conditionalFormatting sqref="BQ414 BQ416 BQ418 BQ420 BQ422 BQ424 BQ426 BQ428">
    <cfRule type="expression" dxfId="7434" priority="5803">
      <formula>BQ414&lt;0</formula>
    </cfRule>
  </conditionalFormatting>
  <conditionalFormatting sqref="BQ415">
    <cfRule type="expression" dxfId="7433" priority="2829">
      <formula>BQ415="n/a"</formula>
    </cfRule>
    <cfRule type="expression" dxfId="7432" priority="2830">
      <formula>BQ415=3</formula>
    </cfRule>
    <cfRule type="expression" dxfId="7431" priority="2831">
      <formula>BQ415=2</formula>
    </cfRule>
    <cfRule type="expression" dxfId="7430" priority="2832">
      <formula>BQ415=1</formula>
    </cfRule>
  </conditionalFormatting>
  <conditionalFormatting sqref="BQ417">
    <cfRule type="expression" dxfId="7429" priority="2773">
      <formula>BQ417="n/a"</formula>
    </cfRule>
    <cfRule type="expression" dxfId="7428" priority="2774">
      <formula>BQ417=3</formula>
    </cfRule>
    <cfRule type="expression" dxfId="7427" priority="2775">
      <formula>BQ417=2</formula>
    </cfRule>
    <cfRule type="expression" dxfId="7426" priority="2776">
      <formula>BQ417=1</formula>
    </cfRule>
  </conditionalFormatting>
  <conditionalFormatting sqref="BQ419">
    <cfRule type="expression" dxfId="7425" priority="2718">
      <formula>BQ419=3</formula>
    </cfRule>
    <cfRule type="expression" dxfId="7424" priority="2719">
      <formula>BQ419=2</formula>
    </cfRule>
    <cfRule type="expression" dxfId="7423" priority="2720">
      <formula>BQ419=1</formula>
    </cfRule>
    <cfRule type="expression" dxfId="7422" priority="2717">
      <formula>BQ419="n/a"</formula>
    </cfRule>
  </conditionalFormatting>
  <conditionalFormatting sqref="BQ421">
    <cfRule type="expression" dxfId="7421" priority="2662">
      <formula>BQ421=3</formula>
    </cfRule>
    <cfRule type="expression" dxfId="7420" priority="2661">
      <formula>BQ421="n/a"</formula>
    </cfRule>
    <cfRule type="expression" dxfId="7419" priority="2664">
      <formula>BQ421=1</formula>
    </cfRule>
    <cfRule type="expression" dxfId="7418" priority="2663">
      <formula>BQ421=2</formula>
    </cfRule>
  </conditionalFormatting>
  <conditionalFormatting sqref="BQ423">
    <cfRule type="expression" dxfId="7417" priority="2605">
      <formula>BQ423="n/a"</formula>
    </cfRule>
    <cfRule type="expression" dxfId="7416" priority="2606">
      <formula>BQ423=3</formula>
    </cfRule>
    <cfRule type="expression" dxfId="7415" priority="2607">
      <formula>BQ423=2</formula>
    </cfRule>
    <cfRule type="expression" dxfId="7414" priority="2608">
      <formula>BQ423=1</formula>
    </cfRule>
  </conditionalFormatting>
  <conditionalFormatting sqref="BQ425">
    <cfRule type="expression" dxfId="7413" priority="2549">
      <formula>BQ425="n/a"</formula>
    </cfRule>
    <cfRule type="expression" dxfId="7412" priority="2550">
      <formula>BQ425=3</formula>
    </cfRule>
    <cfRule type="expression" dxfId="7411" priority="2551">
      <formula>BQ425=2</formula>
    </cfRule>
    <cfRule type="expression" dxfId="7410" priority="2552">
      <formula>BQ425=1</formula>
    </cfRule>
  </conditionalFormatting>
  <conditionalFormatting sqref="BQ427">
    <cfRule type="expression" dxfId="7409" priority="2495">
      <formula>BQ427=2</formula>
    </cfRule>
    <cfRule type="expression" dxfId="7408" priority="2494">
      <formula>BQ427=3</formula>
    </cfRule>
    <cfRule type="expression" dxfId="7407" priority="2493">
      <formula>BQ427="n/a"</formula>
    </cfRule>
    <cfRule type="expression" dxfId="7406" priority="2496">
      <formula>BQ427=1</formula>
    </cfRule>
  </conditionalFormatting>
  <conditionalFormatting sqref="BQ451">
    <cfRule type="expression" dxfId="7405" priority="5795">
      <formula>BQ451=3</formula>
    </cfRule>
    <cfRule type="expression" dxfId="7404" priority="5797">
      <formula>BQ451=1</formula>
    </cfRule>
    <cfRule type="expression" dxfId="7403" priority="5796">
      <formula>BQ451=2</formula>
    </cfRule>
    <cfRule type="expression" dxfId="7402" priority="5794">
      <formula>BQ451="n/a"</formula>
    </cfRule>
  </conditionalFormatting>
  <conditionalFormatting sqref="BQ452">
    <cfRule type="expression" dxfId="7401" priority="5798">
      <formula>BQ452&lt;0</formula>
    </cfRule>
  </conditionalFormatting>
  <conditionalFormatting sqref="BQ497">
    <cfRule type="expression" dxfId="7400" priority="5789">
      <formula>BQ497="n/a"</formula>
    </cfRule>
    <cfRule type="expression" dxfId="7399" priority="5792">
      <formula>BQ497=1</formula>
    </cfRule>
    <cfRule type="expression" dxfId="7398" priority="5790">
      <formula>BQ497=3</formula>
    </cfRule>
    <cfRule type="expression" dxfId="7397" priority="5791">
      <formula>BQ497=2</formula>
    </cfRule>
  </conditionalFormatting>
  <conditionalFormatting sqref="BQ498">
    <cfRule type="expression" dxfId="7396" priority="5793">
      <formula>BQ498&lt;0</formula>
    </cfRule>
  </conditionalFormatting>
  <conditionalFormatting sqref="BQ547">
    <cfRule type="expression" dxfId="7395" priority="10571">
      <formula>BQ547=2</formula>
    </cfRule>
    <cfRule type="expression" dxfId="7394" priority="10572">
      <formula>BQ547=1</formula>
    </cfRule>
    <cfRule type="expression" dxfId="7393" priority="10569">
      <formula>BQ547="n/a"</formula>
    </cfRule>
    <cfRule type="expression" dxfId="7392" priority="10570">
      <formula>BQ547=3</formula>
    </cfRule>
  </conditionalFormatting>
  <conditionalFormatting sqref="BQ548">
    <cfRule type="expression" dxfId="7391" priority="10573">
      <formula>BQ548&lt;0</formula>
    </cfRule>
  </conditionalFormatting>
  <conditionalFormatting sqref="BQ549">
    <cfRule type="expression" dxfId="7390" priority="10519">
      <formula>BQ549="n/a"</formula>
    </cfRule>
    <cfRule type="expression" dxfId="7389" priority="10522">
      <formula>BQ549=1</formula>
    </cfRule>
    <cfRule type="expression" dxfId="7388" priority="10521">
      <formula>BQ549=2</formula>
    </cfRule>
    <cfRule type="expression" dxfId="7387" priority="10520">
      <formula>BQ549=3</formula>
    </cfRule>
  </conditionalFormatting>
  <conditionalFormatting sqref="BQ550">
    <cfRule type="expression" dxfId="7386" priority="10523">
      <formula>BQ550&lt;0</formula>
    </cfRule>
  </conditionalFormatting>
  <conditionalFormatting sqref="BQ551">
    <cfRule type="expression" dxfId="7385" priority="10497">
      <formula>BQ551=1</formula>
    </cfRule>
    <cfRule type="expression" dxfId="7384" priority="10496">
      <formula>BQ551=2</formula>
    </cfRule>
    <cfRule type="expression" dxfId="7383" priority="10495">
      <formula>BQ551=3</formula>
    </cfRule>
    <cfRule type="expression" dxfId="7382" priority="10494">
      <formula>BQ551="n/a"</formula>
    </cfRule>
  </conditionalFormatting>
  <conditionalFormatting sqref="BQ552">
    <cfRule type="expression" dxfId="7381" priority="10498">
      <formula>BQ552&lt;0</formula>
    </cfRule>
  </conditionalFormatting>
  <conditionalFormatting sqref="BQ553">
    <cfRule type="expression" dxfId="7380" priority="10444">
      <formula>BQ553="n/a"</formula>
    </cfRule>
    <cfRule type="expression" dxfId="7379" priority="10445">
      <formula>BQ553=3</formula>
    </cfRule>
    <cfRule type="expression" dxfId="7378" priority="10446">
      <formula>BQ553=2</formula>
    </cfRule>
    <cfRule type="expression" dxfId="7377" priority="10447">
      <formula>BQ553=1</formula>
    </cfRule>
  </conditionalFormatting>
  <conditionalFormatting sqref="BQ554">
    <cfRule type="expression" dxfId="7376" priority="10448">
      <formula>BQ554&lt;0</formula>
    </cfRule>
  </conditionalFormatting>
  <conditionalFormatting sqref="BQ555">
    <cfRule type="expression" dxfId="7375" priority="10396">
      <formula>BQ555=2</formula>
    </cfRule>
    <cfRule type="expression" dxfId="7374" priority="10394">
      <formula>BQ555="n/a"</formula>
    </cfRule>
    <cfRule type="expression" dxfId="7373" priority="10395">
      <formula>BQ555=3</formula>
    </cfRule>
    <cfRule type="expression" dxfId="7372" priority="10397">
      <formula>BQ555=1</formula>
    </cfRule>
  </conditionalFormatting>
  <conditionalFormatting sqref="BQ556">
    <cfRule type="expression" dxfId="7371" priority="10398">
      <formula>BQ556&lt;0</formula>
    </cfRule>
  </conditionalFormatting>
  <conditionalFormatting sqref="BQ579">
    <cfRule type="expression" dxfId="7370" priority="9921">
      <formula>BQ579=2</formula>
    </cfRule>
    <cfRule type="expression" dxfId="7369" priority="9922">
      <formula>BQ579=1</formula>
    </cfRule>
    <cfRule type="expression" dxfId="7368" priority="9919">
      <formula>BQ579="n/a"</formula>
    </cfRule>
    <cfRule type="expression" dxfId="7367" priority="9920">
      <formula>BQ579=3</formula>
    </cfRule>
  </conditionalFormatting>
  <conditionalFormatting sqref="BQ580">
    <cfRule type="expression" dxfId="7366" priority="9923">
      <formula>BQ580&lt;0</formula>
    </cfRule>
  </conditionalFormatting>
  <conditionalFormatting sqref="BQ581">
    <cfRule type="expression" dxfId="7365" priority="9897">
      <formula>BQ581=1</formula>
    </cfRule>
    <cfRule type="expression" dxfId="7364" priority="9895">
      <formula>BQ581=3</formula>
    </cfRule>
    <cfRule type="expression" dxfId="7363" priority="9896">
      <formula>BQ581=2</formula>
    </cfRule>
    <cfRule type="expression" dxfId="7362" priority="9894">
      <formula>BQ581="n/a"</formula>
    </cfRule>
  </conditionalFormatting>
  <conditionalFormatting sqref="BQ582">
    <cfRule type="expression" dxfId="7361" priority="9898">
      <formula>BQ582&lt;0</formula>
    </cfRule>
  </conditionalFormatting>
  <conditionalFormatting sqref="BQ597">
    <cfRule type="expression" dxfId="7360" priority="9669">
      <formula>BQ597="n/a"</formula>
    </cfRule>
    <cfRule type="expression" dxfId="7359" priority="9670">
      <formula>BQ597=3</formula>
    </cfRule>
    <cfRule type="expression" dxfId="7358" priority="9672">
      <formula>BQ597=1</formula>
    </cfRule>
    <cfRule type="expression" dxfId="7357" priority="9671">
      <formula>BQ597=2</formula>
    </cfRule>
  </conditionalFormatting>
  <conditionalFormatting sqref="BQ598">
    <cfRule type="expression" dxfId="7356" priority="9673">
      <formula>BQ598&lt;0</formula>
    </cfRule>
  </conditionalFormatting>
  <conditionalFormatting sqref="BQ599 BQ601 BQ525 BQ527 BQ529 BQ531 BQ533 BQ535 BQ537 BQ517 BQ513 BQ505 BQ487 BQ479 BQ481 BQ467 BQ443 BQ429 BQ401 BQ383 BQ365 BQ349 BQ335 BQ315 BQ307 BQ291 BQ279 BQ275 BQ265 BQ255 BQ257 BQ249 BQ251 BQ227 BQ201 BQ203 BQ191 BQ155 BQ149 BQ125 BQ63 BQ73 BQ53 BQ39">
    <cfRule type="expression" dxfId="7355" priority="12567">
      <formula>BQ39="n/a"</formula>
    </cfRule>
  </conditionalFormatting>
  <conditionalFormatting sqref="BQ600 BQ602 BQ526 BQ528 BQ530 BQ532 BQ534 BQ536 BQ538 BQ518 BQ514 BQ506 BQ488 BQ480 BQ482 BQ468 BQ444 BQ430 BQ402 BQ384 BQ366 BQ350 BQ336 BQ316 BQ308 BQ292 BQ280 BQ276 BQ266 BQ256 BQ258 BQ250 BQ252 BQ228 BQ202 BQ204 BQ192 BQ156 BQ150 BQ126 BQ64 BQ74 BQ54 BQ40 BQ368 BQ370 BQ42">
    <cfRule type="expression" dxfId="7354" priority="12571">
      <formula>BQ40&lt;0</formula>
    </cfRule>
  </conditionalFormatting>
  <conditionalFormatting sqref="BQ605">
    <cfRule type="expression" dxfId="7353" priority="9620">
      <formula>BQ605=3</formula>
    </cfRule>
    <cfRule type="expression" dxfId="7352" priority="9621">
      <formula>BQ605=2</formula>
    </cfRule>
    <cfRule type="expression" dxfId="7351" priority="9619">
      <formula>BQ605="n/a"</formula>
    </cfRule>
    <cfRule type="expression" dxfId="7350" priority="9622">
      <formula>BQ605=1</formula>
    </cfRule>
  </conditionalFormatting>
  <conditionalFormatting sqref="BQ606">
    <cfRule type="expression" dxfId="7349" priority="9623">
      <formula>BQ606&lt;0</formula>
    </cfRule>
  </conditionalFormatting>
  <conditionalFormatting sqref="BR27">
    <cfRule type="expression" dxfId="7348" priority="974">
      <formula>BR27=1</formula>
    </cfRule>
    <cfRule type="expression" dxfId="7347" priority="973">
      <formula>BR27=2</formula>
    </cfRule>
    <cfRule type="expression" dxfId="7346" priority="971">
      <formula>BR27="n/a"</formula>
    </cfRule>
    <cfRule type="expression" dxfId="7345" priority="972">
      <formula>BR27=3</formula>
    </cfRule>
  </conditionalFormatting>
  <conditionalFormatting sqref="BR28">
    <cfRule type="expression" dxfId="7344" priority="975">
      <formula>BR28&lt;0</formula>
    </cfRule>
  </conditionalFormatting>
  <conditionalFormatting sqref="BR29">
    <cfRule type="expression" dxfId="7343" priority="933">
      <formula>BR29="n/a"</formula>
    </cfRule>
    <cfRule type="expression" dxfId="7342" priority="934">
      <formula>BR29=3</formula>
    </cfRule>
    <cfRule type="expression" dxfId="7341" priority="935">
      <formula>BR29=2</formula>
    </cfRule>
    <cfRule type="expression" dxfId="7340" priority="936">
      <formula>BR29=1</formula>
    </cfRule>
  </conditionalFormatting>
  <conditionalFormatting sqref="BR30">
    <cfRule type="expression" dxfId="7339" priority="937">
      <formula>BR30&lt;0</formula>
    </cfRule>
  </conditionalFormatting>
  <conditionalFormatting sqref="BR31 BR47 BR133 BR145 BR157 BR169 BR171 BR185 BR187 BR199 BR247 BR261 BR281 BR283 BR287 BR305 BR313 BR325 BR341 BR355 BR357 BR363 BR375 BR387 BR389 BR391 BR431 BR433 BR439 BR441 BR453 BR465 BR469 BR471 BR491 BR493 BR499 BR503 BR515">
    <cfRule type="expression" dxfId="7338" priority="13119">
      <formula>BR31=2</formula>
    </cfRule>
    <cfRule type="expression" dxfId="7337" priority="13120">
      <formula>BR31=1</formula>
    </cfRule>
    <cfRule type="expression" dxfId="7336" priority="13118">
      <formula>BR31=3</formula>
    </cfRule>
  </conditionalFormatting>
  <conditionalFormatting sqref="BR33 BT33 BV33 BR39 BT39 BV39 BR43 BT43 BV43 BR53 BT53 BV53 BR55 BT55 BV55 BR63 BT63 BV63 BR71 BT71 BV71 BR73 BT73 BV73 BR75 BT75 BV75 BR77 BT77 BV77 BR125 BT125 BV125 BR139 BT139 BV139 BR141 BT141 BV141 BR143 BT143 BV143 BR149 BT149 BV149 BR153 BT153 BV153 BR155 BT155 BV155 BR189 BT189 BV189 BR191 BT191 BV191 BR195 BT195 BV195 BR201 BT201 BV201 BR203 BT203 BV203 BR205 BT205 BV205 BR219 BT219 BV219 BR221 BT221 BV221 BR223 BT223 BV223 BR227 BT227 BV227 BR243 BT243 BV243 BR245 BT245 BV245 BR249 BT249 BV249 BR251 BT251 BV251 BR255 BT255 BV255 BR257 BT257 BV257 BR265 BT265 BV265 BR269 BT269 BV269 BR275 BT275 BV275 BR279 BT279 BV279 BR291 BT291 BV291 BR307 BT307 BV307 BR309 BT309 BV309 BR311 BT311 BV311 BR315 BT315 BV315 BR321 BT321 BV321 BR335 BT335 BV335 BR349 BT349 BV349 BR365 BT365 BV365 BR371 BT371 BV371 BR383 BT383 BV383 BR401 BT401 BV401 BR429 BT429 BV429 BR443 BT443 BV443 BR451 BT451 BV451 BR467 BT467 BV467 BR475 BT475 BV475 BR479 BT479 BV479 BR481 BT481 BV481 BR487 BT487 BV487 BR497 BT497 BV497 BR505 BT505 BV505 BR513 BT513 BV513 BR517 BT517 BV517 BR521 BT521 BV521 BR525 BT525 BV525 BR527 BT527 BV527 BR529 BT529 BV529 BR531 BT531 BV531 BR533 BT533 BV533 BR535 BT535 BV535 BR537 BT537 BV537 BR599 BT599 BV599 BR601 BT601 BV601">
    <cfRule type="expression" dxfId="7335" priority="12574">
      <formula>BR33=2</formula>
    </cfRule>
    <cfRule type="expression" dxfId="7334" priority="12575">
      <formula>BR33=1</formula>
    </cfRule>
    <cfRule type="expression" dxfId="7333" priority="12573">
      <formula>BR33=3</formula>
    </cfRule>
  </conditionalFormatting>
  <conditionalFormatting sqref="BR41 BT41 BV41">
    <cfRule type="expression" dxfId="7332" priority="2965">
      <formula>BR41="n/a"</formula>
    </cfRule>
    <cfRule type="expression" dxfId="7331" priority="2968">
      <formula>BR41=1</formula>
    </cfRule>
    <cfRule type="expression" dxfId="7330" priority="2967">
      <formula>BR41=2</formula>
    </cfRule>
    <cfRule type="expression" dxfId="7329" priority="2966">
      <formula>BR41=3</formula>
    </cfRule>
  </conditionalFormatting>
  <conditionalFormatting sqref="BR57 BR79 BR81">
    <cfRule type="expression" dxfId="7328" priority="12383">
      <formula>BR57=3</formula>
    </cfRule>
  </conditionalFormatting>
  <conditionalFormatting sqref="BR65 BT65 BV65">
    <cfRule type="expression" dxfId="7327" priority="260">
      <formula>BR65=1</formula>
    </cfRule>
    <cfRule type="expression" dxfId="7326" priority="259">
      <formula>BR65=2</formula>
    </cfRule>
    <cfRule type="expression" dxfId="7325" priority="257">
      <formula>BR65="n/a"</formula>
    </cfRule>
    <cfRule type="expression" dxfId="7324" priority="258">
      <formula>BR65=3</formula>
    </cfRule>
  </conditionalFormatting>
  <conditionalFormatting sqref="BR67 BT67 BV67">
    <cfRule type="expression" dxfId="7323" priority="139">
      <formula>BR67=1</formula>
    </cfRule>
    <cfRule type="expression" dxfId="7322" priority="138">
      <formula>BR67=2</formula>
    </cfRule>
    <cfRule type="expression" dxfId="7321" priority="136">
      <formula>BR67="n/a"</formula>
    </cfRule>
    <cfRule type="expression" dxfId="7320" priority="137">
      <formula>BR67=3</formula>
    </cfRule>
  </conditionalFormatting>
  <conditionalFormatting sqref="BR69 BT69 BV69">
    <cfRule type="expression" dxfId="7319" priority="64">
      <formula>BR69=3</formula>
    </cfRule>
    <cfRule type="expression" dxfId="7318" priority="63">
      <formula>BR69="n/a"</formula>
    </cfRule>
    <cfRule type="expression" dxfId="7317" priority="65">
      <formula>BR69=2</formula>
    </cfRule>
    <cfRule type="expression" dxfId="7316" priority="66">
      <formula>BR69=1</formula>
    </cfRule>
  </conditionalFormatting>
  <conditionalFormatting sqref="BR79 BR81 BR57">
    <cfRule type="expression" dxfId="7315" priority="12385">
      <formula>BR57=1</formula>
    </cfRule>
    <cfRule type="expression" dxfId="7314" priority="12384">
      <formula>BR57=2</formula>
    </cfRule>
    <cfRule type="expression" dxfId="7313" priority="12382">
      <formula>BR57="n/a"</formula>
    </cfRule>
  </conditionalFormatting>
  <conditionalFormatting sqref="BR80 BR82 BR58">
    <cfRule type="expression" dxfId="7312" priority="12386">
      <formula>BR58&lt;0</formula>
    </cfRule>
  </conditionalFormatting>
  <conditionalFormatting sqref="BR85 BT85 BV85">
    <cfRule type="expression" dxfId="7311" priority="4247">
      <formula>BR85="n/a"</formula>
    </cfRule>
    <cfRule type="expression" dxfId="7310" priority="4248">
      <formula>BR85=3</formula>
    </cfRule>
    <cfRule type="expression" dxfId="7309" priority="4250">
      <formula>BR85=1</formula>
    </cfRule>
    <cfRule type="expression" dxfId="7308" priority="4249">
      <formula>BR85=2</formula>
    </cfRule>
  </conditionalFormatting>
  <conditionalFormatting sqref="BR86 BT86 BV86">
    <cfRule type="expression" dxfId="7307" priority="4266">
      <formula>BR86&lt;0</formula>
    </cfRule>
  </conditionalFormatting>
  <conditionalFormatting sqref="BR101 BT101 BV101">
    <cfRule type="expression" dxfId="7306" priority="3817">
      <formula>BR101=1</formula>
    </cfRule>
    <cfRule type="expression" dxfId="7305" priority="3816">
      <formula>BR101=2</formula>
    </cfRule>
    <cfRule type="expression" dxfId="7304" priority="3815">
      <formula>BR101=3</formula>
    </cfRule>
    <cfRule type="expression" dxfId="7303" priority="3814">
      <formula>BR101="n/a"</formula>
    </cfRule>
  </conditionalFormatting>
  <conditionalFormatting sqref="BR102 BT102 BV102">
    <cfRule type="expression" dxfId="7302" priority="3818">
      <formula>BR102&lt;0</formula>
    </cfRule>
  </conditionalFormatting>
  <conditionalFormatting sqref="BR105 BT105 BV105">
    <cfRule type="expression" dxfId="7301" priority="526">
      <formula>BR105="n/a"</formula>
    </cfRule>
    <cfRule type="expression" dxfId="7300" priority="527">
      <formula>BR105=3</formula>
    </cfRule>
    <cfRule type="expression" dxfId="7299" priority="528">
      <formula>BR105=2</formula>
    </cfRule>
    <cfRule type="expression" dxfId="7298" priority="529">
      <formula>BR105=1</formula>
    </cfRule>
  </conditionalFormatting>
  <conditionalFormatting sqref="BR106 BT106 BV106">
    <cfRule type="expression" dxfId="7297" priority="530">
      <formula>BR106&lt;0</formula>
    </cfRule>
  </conditionalFormatting>
  <conditionalFormatting sqref="BR107 BT107 BV107">
    <cfRule type="expression" dxfId="7296" priority="455">
      <formula>BR107=2</formula>
    </cfRule>
    <cfRule type="expression" dxfId="7295" priority="456">
      <formula>BR107=1</formula>
    </cfRule>
    <cfRule type="expression" dxfId="7294" priority="454">
      <formula>BR107=3</formula>
    </cfRule>
    <cfRule type="expression" dxfId="7293" priority="453">
      <formula>BR107="n/a"</formula>
    </cfRule>
  </conditionalFormatting>
  <conditionalFormatting sqref="BR108 BT108 BV108">
    <cfRule type="expression" dxfId="7292" priority="457">
      <formula>BR108&lt;0</formula>
    </cfRule>
  </conditionalFormatting>
  <conditionalFormatting sqref="BR109 BT109 BV109">
    <cfRule type="expression" dxfId="7291" priority="392">
      <formula>BR109="n/a"</formula>
    </cfRule>
    <cfRule type="expression" dxfId="7290" priority="394">
      <formula>BR109=2</formula>
    </cfRule>
    <cfRule type="expression" dxfId="7289" priority="395">
      <formula>BR109=1</formula>
    </cfRule>
    <cfRule type="expression" dxfId="7288" priority="393">
      <formula>BR109=3</formula>
    </cfRule>
  </conditionalFormatting>
  <conditionalFormatting sqref="BR110 BT110 BV110">
    <cfRule type="expression" dxfId="7287" priority="396">
      <formula>BR110&lt;0</formula>
    </cfRule>
  </conditionalFormatting>
  <conditionalFormatting sqref="BR111 BT111 BV111">
    <cfRule type="expression" dxfId="7286" priority="328">
      <formula>BR111=1</formula>
    </cfRule>
    <cfRule type="expression" dxfId="7285" priority="327">
      <formula>BR111=2</formula>
    </cfRule>
    <cfRule type="expression" dxfId="7284" priority="326">
      <formula>BR111=3</formula>
    </cfRule>
    <cfRule type="expression" dxfId="7283" priority="325">
      <formula>BR111="n/a"</formula>
    </cfRule>
  </conditionalFormatting>
  <conditionalFormatting sqref="BR112 BT112 BV112">
    <cfRule type="expression" dxfId="7282" priority="329">
      <formula>BR112&lt;0</formula>
    </cfRule>
  </conditionalFormatting>
  <conditionalFormatting sqref="BR113 BT113 BV113">
    <cfRule type="expression" dxfId="7281" priority="3594">
      <formula>BR113="n/a"</formula>
    </cfRule>
    <cfRule type="expression" dxfId="7280" priority="3596">
      <formula>BR113=2</formula>
    </cfRule>
    <cfRule type="expression" dxfId="7279" priority="3597">
      <formula>BR113=1</formula>
    </cfRule>
    <cfRule type="expression" dxfId="7278" priority="3595">
      <formula>BR113=3</formula>
    </cfRule>
  </conditionalFormatting>
  <conditionalFormatting sqref="BR114 BT114 BV114">
    <cfRule type="expression" dxfId="7277" priority="3598">
      <formula>BR114&lt;0</formula>
    </cfRule>
  </conditionalFormatting>
  <conditionalFormatting sqref="BR119 BT119 BV119">
    <cfRule type="expression" dxfId="7276" priority="715">
      <formula>BR119="n/a"</formula>
    </cfRule>
    <cfRule type="expression" dxfId="7275" priority="718">
      <formula>BR119=1</formula>
    </cfRule>
    <cfRule type="expression" dxfId="7274" priority="717">
      <formula>BR119=2</formula>
    </cfRule>
    <cfRule type="expression" dxfId="7273" priority="716">
      <formula>BR119=3</formula>
    </cfRule>
  </conditionalFormatting>
  <conditionalFormatting sqref="BR120 BT120 BV120">
    <cfRule type="expression" dxfId="7272" priority="719">
      <formula>BR120&lt;0</formula>
    </cfRule>
  </conditionalFormatting>
  <conditionalFormatting sqref="BR121 BT121 BV121">
    <cfRule type="expression" dxfId="7271" priority="653">
      <formula>BR121=1</formula>
    </cfRule>
    <cfRule type="expression" dxfId="7270" priority="652">
      <formula>BR121=2</formula>
    </cfRule>
    <cfRule type="expression" dxfId="7269" priority="651">
      <formula>BR121=3</formula>
    </cfRule>
    <cfRule type="expression" dxfId="7268" priority="650">
      <formula>BR121="n/a"</formula>
    </cfRule>
  </conditionalFormatting>
  <conditionalFormatting sqref="BR122 BT122 BV122">
    <cfRule type="expression" dxfId="7267" priority="654">
      <formula>BR122&lt;0</formula>
    </cfRule>
  </conditionalFormatting>
  <conditionalFormatting sqref="BR123 BT123 BV123">
    <cfRule type="expression" dxfId="7266" priority="594">
      <formula>BR123=2</formula>
    </cfRule>
    <cfRule type="expression" dxfId="7265" priority="595">
      <formula>BR123=1</formula>
    </cfRule>
    <cfRule type="expression" dxfId="7264" priority="593">
      <formula>BR123=3</formula>
    </cfRule>
    <cfRule type="expression" dxfId="7263" priority="592">
      <formula>BR123="n/a"</formula>
    </cfRule>
  </conditionalFormatting>
  <conditionalFormatting sqref="BR124 BT124 BV124">
    <cfRule type="expression" dxfId="7262" priority="596">
      <formula>BR124&lt;0</formula>
    </cfRule>
  </conditionalFormatting>
  <conditionalFormatting sqref="BR127 BT127 BV127">
    <cfRule type="expression" dxfId="7261" priority="4527">
      <formula>BR127="n/a"</formula>
    </cfRule>
    <cfRule type="expression" dxfId="7260" priority="4530">
      <formula>BR127=1</formula>
    </cfRule>
    <cfRule type="expression" dxfId="7259" priority="4529">
      <formula>BR127=2</formula>
    </cfRule>
    <cfRule type="expression" dxfId="7258" priority="4528">
      <formula>BR127=3</formula>
    </cfRule>
  </conditionalFormatting>
  <conditionalFormatting sqref="BR147">
    <cfRule type="expression" dxfId="7257" priority="12338">
      <formula>BR147=3</formula>
    </cfRule>
    <cfRule type="expression" dxfId="7256" priority="12340">
      <formula>BR147=1</formula>
    </cfRule>
    <cfRule type="expression" dxfId="7255" priority="12339">
      <formula>BR147=2</formula>
    </cfRule>
    <cfRule type="expression" dxfId="7254" priority="12337">
      <formula>BR147="n/a"</formula>
    </cfRule>
  </conditionalFormatting>
  <conditionalFormatting sqref="BR148">
    <cfRule type="expression" dxfId="7253" priority="12341">
      <formula>BR148&lt;0</formula>
    </cfRule>
  </conditionalFormatting>
  <conditionalFormatting sqref="BR159">
    <cfRule type="expression" dxfId="7252" priority="1253">
      <formula>BR159="n/a"</formula>
    </cfRule>
    <cfRule type="expression" dxfId="7251" priority="1254">
      <formula>BR159=3</formula>
    </cfRule>
    <cfRule type="expression" dxfId="7250" priority="1256">
      <formula>BR159=1</formula>
    </cfRule>
    <cfRule type="expression" dxfId="7249" priority="1255">
      <formula>BR159=2</formula>
    </cfRule>
  </conditionalFormatting>
  <conditionalFormatting sqref="BR161">
    <cfRule type="expression" dxfId="7248" priority="1197">
      <formula>BR161=3</formula>
    </cfRule>
    <cfRule type="expression" dxfId="7247" priority="1198">
      <formula>BR161=2</formula>
    </cfRule>
    <cfRule type="expression" dxfId="7246" priority="1199">
      <formula>BR161=1</formula>
    </cfRule>
    <cfRule type="expression" dxfId="7245" priority="1196">
      <formula>BR161="n/a"</formula>
    </cfRule>
  </conditionalFormatting>
  <conditionalFormatting sqref="BR163">
    <cfRule type="expression" dxfId="7244" priority="1142">
      <formula>BR163=1</formula>
    </cfRule>
    <cfRule type="expression" dxfId="7243" priority="1139">
      <formula>BR163="n/a"</formula>
    </cfRule>
    <cfRule type="expression" dxfId="7242" priority="1141">
      <formula>BR163=2</formula>
    </cfRule>
    <cfRule type="expression" dxfId="7241" priority="1140">
      <formula>BR163=3</formula>
    </cfRule>
  </conditionalFormatting>
  <conditionalFormatting sqref="BR165">
    <cfRule type="expression" dxfId="7240" priority="1083">
      <formula>BR165=3</formula>
    </cfRule>
    <cfRule type="expression" dxfId="7239" priority="1084">
      <formula>BR165=2</formula>
    </cfRule>
    <cfRule type="expression" dxfId="7238" priority="1085">
      <formula>BR165=1</formula>
    </cfRule>
    <cfRule type="expression" dxfId="7237" priority="1082">
      <formula>BR165="n/a"</formula>
    </cfRule>
  </conditionalFormatting>
  <conditionalFormatting sqref="BR167">
    <cfRule type="expression" dxfId="7236" priority="1025">
      <formula>BR167="n/a"</formula>
    </cfRule>
    <cfRule type="expression" dxfId="7235" priority="1028">
      <formula>BR167=1</formula>
    </cfRule>
    <cfRule type="expression" dxfId="7234" priority="1026">
      <formula>BR167=3</formula>
    </cfRule>
    <cfRule type="expression" dxfId="7233" priority="1027">
      <formula>BR167=2</formula>
    </cfRule>
  </conditionalFormatting>
  <conditionalFormatting sqref="BR173">
    <cfRule type="expression" dxfId="7232" priority="11845">
      <formula>BR173=3</formula>
    </cfRule>
    <cfRule type="expression" dxfId="7231" priority="11844">
      <formula>BR173="n/a"</formula>
    </cfRule>
    <cfRule type="expression" dxfId="7230" priority="11846">
      <formula>BR173=2</formula>
    </cfRule>
    <cfRule type="expression" dxfId="7229" priority="11847">
      <formula>BR173=1</formula>
    </cfRule>
  </conditionalFormatting>
  <conditionalFormatting sqref="BR174">
    <cfRule type="expression" dxfId="7228" priority="11848">
      <formula>BR174&lt;0</formula>
    </cfRule>
  </conditionalFormatting>
  <conditionalFormatting sqref="BR175">
    <cfRule type="expression" dxfId="7227" priority="11827">
      <formula>BR175=1</formula>
    </cfRule>
    <cfRule type="expression" dxfId="7226" priority="11826">
      <formula>BR175=2</formula>
    </cfRule>
    <cfRule type="expression" dxfId="7225" priority="11824">
      <formula>BR175="n/a"</formula>
    </cfRule>
    <cfRule type="expression" dxfId="7224" priority="11825">
      <formula>BR175=3</formula>
    </cfRule>
  </conditionalFormatting>
  <conditionalFormatting sqref="BR176">
    <cfRule type="expression" dxfId="7223" priority="11828">
      <formula>BR176&lt;0</formula>
    </cfRule>
  </conditionalFormatting>
  <conditionalFormatting sqref="BR207">
    <cfRule type="expression" dxfId="7222" priority="2435">
      <formula>BR207="n/a"</formula>
    </cfRule>
    <cfRule type="expression" dxfId="7221" priority="2436">
      <formula>BR207=3</formula>
    </cfRule>
    <cfRule type="expression" dxfId="7220" priority="2437">
      <formula>BR207=2</formula>
    </cfRule>
    <cfRule type="expression" dxfId="7219" priority="2438">
      <formula>BR207=1</formula>
    </cfRule>
  </conditionalFormatting>
  <conditionalFormatting sqref="BR208">
    <cfRule type="expression" dxfId="7218" priority="2439">
      <formula>BR208&lt;0</formula>
    </cfRule>
  </conditionalFormatting>
  <conditionalFormatting sqref="BR209">
    <cfRule type="expression" dxfId="7217" priority="2361">
      <formula>BR209="n/a"</formula>
    </cfRule>
    <cfRule type="expression" dxfId="7216" priority="2362">
      <formula>BR209=3</formula>
    </cfRule>
    <cfRule type="expression" dxfId="7215" priority="2363">
      <formula>BR209=2</formula>
    </cfRule>
    <cfRule type="expression" dxfId="7214" priority="2364">
      <formula>BR209=1</formula>
    </cfRule>
  </conditionalFormatting>
  <conditionalFormatting sqref="BR210">
    <cfRule type="expression" dxfId="7213" priority="2365">
      <formula>BR210&lt;0</formula>
    </cfRule>
  </conditionalFormatting>
  <conditionalFormatting sqref="BR211">
    <cfRule type="expression" dxfId="7212" priority="2289">
      <formula>BR211=2</formula>
    </cfRule>
    <cfRule type="expression" dxfId="7211" priority="2288">
      <formula>BR211=3</formula>
    </cfRule>
    <cfRule type="expression" dxfId="7210" priority="2287">
      <formula>BR211="n/a"</formula>
    </cfRule>
    <cfRule type="expression" dxfId="7209" priority="2290">
      <formula>BR211=1</formula>
    </cfRule>
  </conditionalFormatting>
  <conditionalFormatting sqref="BR212">
    <cfRule type="expression" dxfId="7208" priority="2291">
      <formula>BR212&lt;0</formula>
    </cfRule>
  </conditionalFormatting>
  <conditionalFormatting sqref="BR213">
    <cfRule type="expression" dxfId="7207" priority="11774">
      <formula>BR213="n/a"</formula>
    </cfRule>
    <cfRule type="expression" dxfId="7206" priority="11775">
      <formula>BR213=3</formula>
    </cfRule>
    <cfRule type="expression" dxfId="7205" priority="11776">
      <formula>BR213=2</formula>
    </cfRule>
    <cfRule type="expression" dxfId="7204" priority="11777">
      <formula>BR213=1</formula>
    </cfRule>
  </conditionalFormatting>
  <conditionalFormatting sqref="BR214 BR216 BR218">
    <cfRule type="expression" dxfId="7203" priority="11778">
      <formula>BR214&lt;0</formula>
    </cfRule>
  </conditionalFormatting>
  <conditionalFormatting sqref="BR215">
    <cfRule type="expression" dxfId="7202" priority="3060">
      <formula>BR215="n/a"</formula>
    </cfRule>
    <cfRule type="expression" dxfId="7201" priority="3063">
      <formula>BR215=1</formula>
    </cfRule>
    <cfRule type="expression" dxfId="7200" priority="3062">
      <formula>BR215=2</formula>
    </cfRule>
    <cfRule type="expression" dxfId="7199" priority="3061">
      <formula>BR215=3</formula>
    </cfRule>
  </conditionalFormatting>
  <conditionalFormatting sqref="BR217">
    <cfRule type="expression" dxfId="7198" priority="3002">
      <formula>BR217=2</formula>
    </cfRule>
    <cfRule type="expression" dxfId="7197" priority="3003">
      <formula>BR217=1</formula>
    </cfRule>
    <cfRule type="expression" dxfId="7196" priority="3000">
      <formula>BR217="n/a"</formula>
    </cfRule>
    <cfRule type="expression" dxfId="7195" priority="3001">
      <formula>BR217=3</formula>
    </cfRule>
  </conditionalFormatting>
  <conditionalFormatting sqref="BR271 BT271 BV271">
    <cfRule type="expression" dxfId="7194" priority="833">
      <formula>BR271=3</formula>
    </cfRule>
    <cfRule type="expression" dxfId="7193" priority="832">
      <formula>BR271="n/a"</formula>
    </cfRule>
    <cfRule type="expression" dxfId="7192" priority="835">
      <formula>BR271=1</formula>
    </cfRule>
    <cfRule type="expression" dxfId="7191" priority="834">
      <formula>BR271=2</formula>
    </cfRule>
  </conditionalFormatting>
  <conditionalFormatting sqref="BR273 BT273 BV273">
    <cfRule type="expression" dxfId="7190" priority="775">
      <formula>BR273=3</formula>
    </cfRule>
    <cfRule type="expression" dxfId="7189" priority="777">
      <formula>BR273=1</formula>
    </cfRule>
    <cfRule type="expression" dxfId="7188" priority="774">
      <formula>BR273="n/a"</formula>
    </cfRule>
    <cfRule type="expression" dxfId="7187" priority="776">
      <formula>BR273=2</formula>
    </cfRule>
  </conditionalFormatting>
  <conditionalFormatting sqref="BR285">
    <cfRule type="expression" dxfId="7186" priority="11730">
      <formula>BR285=3</formula>
    </cfRule>
    <cfRule type="expression" dxfId="7185" priority="11731">
      <formula>BR285=2</formula>
    </cfRule>
    <cfRule type="expression" dxfId="7184" priority="11732">
      <formula>BR285=1</formula>
    </cfRule>
    <cfRule type="expression" dxfId="7183" priority="11729">
      <formula>BR285="n/a"</formula>
    </cfRule>
  </conditionalFormatting>
  <conditionalFormatting sqref="BR286">
    <cfRule type="expression" dxfId="7182" priority="11733">
      <formula>BR286&lt;0</formula>
    </cfRule>
  </conditionalFormatting>
  <conditionalFormatting sqref="BR331">
    <cfRule type="expression" dxfId="7181" priority="11690">
      <formula>BR331=3</formula>
    </cfRule>
    <cfRule type="expression" dxfId="7180" priority="11689">
      <formula>BR331="n/a"</formula>
    </cfRule>
    <cfRule type="expression" dxfId="7179" priority="11691">
      <formula>BR331=2</formula>
    </cfRule>
    <cfRule type="expression" dxfId="7178" priority="11692">
      <formula>BR331=1</formula>
    </cfRule>
  </conditionalFormatting>
  <conditionalFormatting sqref="BR332">
    <cfRule type="expression" dxfId="7177" priority="11693">
      <formula>BR332&lt;0</formula>
    </cfRule>
  </conditionalFormatting>
  <conditionalFormatting sqref="BR339">
    <cfRule type="expression" dxfId="7176" priority="11655">
      <formula>BR339=3</formula>
    </cfRule>
    <cfRule type="expression" dxfId="7175" priority="11656">
      <formula>BR339=2</formula>
    </cfRule>
    <cfRule type="expression" dxfId="7174" priority="11654">
      <formula>BR339="n/a"</formula>
    </cfRule>
    <cfRule type="expression" dxfId="7173" priority="11657">
      <formula>BR339=1</formula>
    </cfRule>
  </conditionalFormatting>
  <conditionalFormatting sqref="BR340">
    <cfRule type="expression" dxfId="7172" priority="11658">
      <formula>BR340&lt;0</formula>
    </cfRule>
  </conditionalFormatting>
  <conditionalFormatting sqref="BR343">
    <cfRule type="expression" dxfId="7171" priority="3535">
      <formula>BR343=3</formula>
    </cfRule>
    <cfRule type="expression" dxfId="7170" priority="3534">
      <formula>BR343="n/a"</formula>
    </cfRule>
    <cfRule type="expression" dxfId="7169" priority="3537">
      <formula>BR343=1</formula>
    </cfRule>
    <cfRule type="expression" dxfId="7168" priority="3536">
      <formula>BR343=2</formula>
    </cfRule>
  </conditionalFormatting>
  <conditionalFormatting sqref="BR345">
    <cfRule type="expression" dxfId="7167" priority="3489">
      <formula>BR345=1</formula>
    </cfRule>
    <cfRule type="expression" dxfId="7166" priority="3488">
      <formula>BR345=2</formula>
    </cfRule>
    <cfRule type="expression" dxfId="7165" priority="3487">
      <formula>BR345=3</formula>
    </cfRule>
    <cfRule type="expression" dxfId="7164" priority="3486">
      <formula>BR345="n/a"</formula>
    </cfRule>
  </conditionalFormatting>
  <conditionalFormatting sqref="BR351">
    <cfRule type="expression" dxfId="7163" priority="11622">
      <formula>BR351=1</formula>
    </cfRule>
    <cfRule type="expression" dxfId="7162" priority="11621">
      <formula>BR351=2</formula>
    </cfRule>
    <cfRule type="expression" dxfId="7161" priority="11620">
      <formula>BR351=3</formula>
    </cfRule>
    <cfRule type="expression" dxfId="7160" priority="11619">
      <formula>BR351="n/a"</formula>
    </cfRule>
  </conditionalFormatting>
  <conditionalFormatting sqref="BR352">
    <cfRule type="expression" dxfId="7159" priority="11623">
      <formula>BR352&lt;0</formula>
    </cfRule>
  </conditionalFormatting>
  <conditionalFormatting sqref="BR359">
    <cfRule type="expression" dxfId="7158" priority="1359">
      <formula>BR359=1</formula>
    </cfRule>
    <cfRule type="expression" dxfId="7157" priority="1356">
      <formula>BR359="n/a"</formula>
    </cfRule>
    <cfRule type="expression" dxfId="7156" priority="1357">
      <formula>BR359=3</formula>
    </cfRule>
    <cfRule type="expression" dxfId="7155" priority="1358">
      <formula>BR359=2</formula>
    </cfRule>
  </conditionalFormatting>
  <conditionalFormatting sqref="BR361">
    <cfRule type="expression" dxfId="7154" priority="1305">
      <formula>BR361="n/a"</formula>
    </cfRule>
    <cfRule type="expression" dxfId="7153" priority="1307">
      <formula>BR361=2</formula>
    </cfRule>
    <cfRule type="expression" dxfId="7152" priority="1308">
      <formula>BR361=1</formula>
    </cfRule>
    <cfRule type="expression" dxfId="7151" priority="1306">
      <formula>BR361=3</formula>
    </cfRule>
  </conditionalFormatting>
  <conditionalFormatting sqref="BR367 BT367 BV367">
    <cfRule type="expression" dxfId="7150" priority="3442">
      <formula>BR367="n/a"</formula>
    </cfRule>
    <cfRule type="expression" dxfId="7149" priority="3443">
      <formula>BR367=3</formula>
    </cfRule>
    <cfRule type="expression" dxfId="7148" priority="3444">
      <formula>BR367=2</formula>
    </cfRule>
    <cfRule type="expression" dxfId="7147" priority="3445">
      <formula>BR367=1</formula>
    </cfRule>
  </conditionalFormatting>
  <conditionalFormatting sqref="BR369 BT369 BV369">
    <cfRule type="expression" dxfId="7146" priority="3391">
      <formula>BR369=3</formula>
    </cfRule>
    <cfRule type="expression" dxfId="7145" priority="3393">
      <formula>BR369=1</formula>
    </cfRule>
    <cfRule type="expression" dxfId="7144" priority="3392">
      <formula>BR369=2</formula>
    </cfRule>
    <cfRule type="expression" dxfId="7143" priority="3390">
      <formula>BR369="n/a"</formula>
    </cfRule>
  </conditionalFormatting>
  <conditionalFormatting sqref="BR413 BT413 BV413">
    <cfRule type="expression" dxfId="7142" priority="2923">
      <formula>BR413=2</formula>
    </cfRule>
    <cfRule type="expression" dxfId="7141" priority="2921">
      <formula>BR413="n/a"</formula>
    </cfRule>
    <cfRule type="expression" dxfId="7140" priority="2924">
      <formula>BR413=1</formula>
    </cfRule>
    <cfRule type="expression" dxfId="7139" priority="2922">
      <formula>BR413=3</formula>
    </cfRule>
  </conditionalFormatting>
  <conditionalFormatting sqref="BR415 BT415 BV415">
    <cfRule type="expression" dxfId="7138" priority="2868">
      <formula>BR415=1</formula>
    </cfRule>
    <cfRule type="expression" dxfId="7137" priority="2867">
      <formula>BR415=2</formula>
    </cfRule>
    <cfRule type="expression" dxfId="7136" priority="2866">
      <formula>BR415=3</formula>
    </cfRule>
    <cfRule type="expression" dxfId="7135" priority="2865">
      <formula>BR415="n/a"</formula>
    </cfRule>
  </conditionalFormatting>
  <conditionalFormatting sqref="BR417 BT417 BV417">
    <cfRule type="expression" dxfId="7134" priority="2811">
      <formula>BR417=2</formula>
    </cfRule>
    <cfRule type="expression" dxfId="7133" priority="2810">
      <formula>BR417=3</formula>
    </cfRule>
    <cfRule type="expression" dxfId="7132" priority="2809">
      <formula>BR417="n/a"</formula>
    </cfRule>
    <cfRule type="expression" dxfId="7131" priority="2812">
      <formula>BR417=1</formula>
    </cfRule>
  </conditionalFormatting>
  <conditionalFormatting sqref="BR419 BT419 BV419">
    <cfRule type="expression" dxfId="7130" priority="2754">
      <formula>BR419=3</formula>
    </cfRule>
    <cfRule type="expression" dxfId="7129" priority="2753">
      <formula>BR419="n/a"</formula>
    </cfRule>
    <cfRule type="expression" dxfId="7128" priority="2756">
      <formula>BR419=1</formula>
    </cfRule>
    <cfRule type="expression" dxfId="7127" priority="2755">
      <formula>BR419=2</formula>
    </cfRule>
  </conditionalFormatting>
  <conditionalFormatting sqref="BR421 BT421 BV421">
    <cfRule type="expression" dxfId="7126" priority="2697">
      <formula>BR421="n/a"</formula>
    </cfRule>
    <cfRule type="expression" dxfId="7125" priority="2699">
      <formula>BR421=2</formula>
    </cfRule>
    <cfRule type="expression" dxfId="7124" priority="2700">
      <formula>BR421=1</formula>
    </cfRule>
    <cfRule type="expression" dxfId="7123" priority="2698">
      <formula>BR421=3</formula>
    </cfRule>
  </conditionalFormatting>
  <conditionalFormatting sqref="BR423 BT423 BV423">
    <cfRule type="expression" dxfId="7122" priority="2643">
      <formula>BR423=2</formula>
    </cfRule>
    <cfRule type="expression" dxfId="7121" priority="2644">
      <formula>BR423=1</formula>
    </cfRule>
    <cfRule type="expression" dxfId="7120" priority="2642">
      <formula>BR423=3</formula>
    </cfRule>
    <cfRule type="expression" dxfId="7119" priority="2641">
      <formula>BR423="n/a"</formula>
    </cfRule>
  </conditionalFormatting>
  <conditionalFormatting sqref="BR425 BT425 BV425">
    <cfRule type="expression" dxfId="7118" priority="2586">
      <formula>BR425=3</formula>
    </cfRule>
    <cfRule type="expression" dxfId="7117" priority="2587">
      <formula>BR425=2</formula>
    </cfRule>
    <cfRule type="expression" dxfId="7116" priority="2588">
      <formula>BR425=1</formula>
    </cfRule>
    <cfRule type="expression" dxfId="7115" priority="2585">
      <formula>BR425="n/a"</formula>
    </cfRule>
  </conditionalFormatting>
  <conditionalFormatting sqref="BR427 BT427 BV427">
    <cfRule type="expression" dxfId="7114" priority="2530">
      <formula>BR427=3</formula>
    </cfRule>
    <cfRule type="expression" dxfId="7113" priority="2529">
      <formula>BR427="n/a"</formula>
    </cfRule>
    <cfRule type="expression" dxfId="7112" priority="2532">
      <formula>BR427=1</formula>
    </cfRule>
    <cfRule type="expression" dxfId="7111" priority="2531">
      <formula>BR427=2</formula>
    </cfRule>
  </conditionalFormatting>
  <conditionalFormatting sqref="BR483">
    <cfRule type="expression" dxfId="7110" priority="11537">
      <formula>BR483=1</formula>
    </cfRule>
    <cfRule type="expression" dxfId="7109" priority="11536">
      <formula>BR483=2</formula>
    </cfRule>
    <cfRule type="expression" dxfId="7108" priority="11534">
      <formula>BR483="n/a"</formula>
    </cfRule>
    <cfRule type="expression" dxfId="7107" priority="11535">
      <formula>BR483=3</formula>
    </cfRule>
  </conditionalFormatting>
  <conditionalFormatting sqref="BR484">
    <cfRule type="expression" dxfId="7106" priority="11538">
      <formula>BR484&lt;0</formula>
    </cfRule>
  </conditionalFormatting>
  <conditionalFormatting sqref="BR515 BR503 BR499 BR491 BR493 BR469 BR471 BR465 BR453 BR439 BR441 BR431 BR433 BR387 BR389 BR391 BR375 BR355 BR357 BR363 BR341 BR325 BR313 BR305 BR287 BR281 BR283 BR261 BR247 BR199 BR185 BR187 BR169 BR171 BR157 BR145 BR133 BR47 BR31">
    <cfRule type="expression" dxfId="7105" priority="13117">
      <formula>BR31="n/a"</formula>
    </cfRule>
  </conditionalFormatting>
  <conditionalFormatting sqref="BR516 BR504 BR500 BR492 BR494 BR470 BR472 BR466 BR454 BR440 BR442 BR432 BR434 BR388 BR390 BR392 BR376 BR356 BR358 BR364 BR342 BR326 BR314 BR306 BR288 BR282 BR284 BR262 BR248 BR200 BR186 BR188 BR170 BR172 BR158 BR146 BR134 BR48 BR32 BR344 BR346 BR360 BR362 BR160 BR162 BR164 BR166 BR168">
    <cfRule type="expression" dxfId="7104" priority="13121">
      <formula>BR32&lt;0</formula>
    </cfRule>
  </conditionalFormatting>
  <conditionalFormatting sqref="BR519">
    <cfRule type="expression" dxfId="7103" priority="11466">
      <formula>BR519=2</formula>
    </cfRule>
    <cfRule type="expression" dxfId="7102" priority="11464">
      <formula>BR519="n/a"</formula>
    </cfRule>
    <cfRule type="expression" dxfId="7101" priority="11465">
      <formula>BR519=3</formula>
    </cfRule>
    <cfRule type="expression" dxfId="7100" priority="11467">
      <formula>BR519=1</formula>
    </cfRule>
  </conditionalFormatting>
  <conditionalFormatting sqref="BR520">
    <cfRule type="expression" dxfId="7099" priority="11468">
      <formula>BR520&lt;0</formula>
    </cfRule>
  </conditionalFormatting>
  <conditionalFormatting sqref="BR547">
    <cfRule type="expression" dxfId="7098" priority="10567">
      <formula>BR547=1</formula>
    </cfRule>
    <cfRule type="expression" dxfId="7097" priority="10564">
      <formula>BR547="n/a"</formula>
    </cfRule>
    <cfRule type="expression" dxfId="7096" priority="10565">
      <formula>BR547=3</formula>
    </cfRule>
    <cfRule type="expression" dxfId="7095" priority="10566">
      <formula>BR547=2</formula>
    </cfRule>
  </conditionalFormatting>
  <conditionalFormatting sqref="BR548">
    <cfRule type="expression" dxfId="7094" priority="10568">
      <formula>BR548&lt;0</formula>
    </cfRule>
  </conditionalFormatting>
  <conditionalFormatting sqref="BR549">
    <cfRule type="expression" dxfId="7093" priority="10517">
      <formula>BR549=1</formula>
    </cfRule>
    <cfRule type="expression" dxfId="7092" priority="10514">
      <formula>BR549="n/a"</formula>
    </cfRule>
    <cfRule type="expression" dxfId="7091" priority="10516">
      <formula>BR549=2</formula>
    </cfRule>
    <cfRule type="expression" dxfId="7090" priority="10515">
      <formula>BR549=3</formula>
    </cfRule>
  </conditionalFormatting>
  <conditionalFormatting sqref="BR550">
    <cfRule type="expression" dxfId="7089" priority="10518">
      <formula>BR550&lt;0</formula>
    </cfRule>
  </conditionalFormatting>
  <conditionalFormatting sqref="BR551">
    <cfRule type="expression" dxfId="7088" priority="10492">
      <formula>BR551=1</formula>
    </cfRule>
    <cfRule type="expression" dxfId="7087" priority="10491">
      <formula>BR551=2</formula>
    </cfRule>
    <cfRule type="expression" dxfId="7086" priority="10489">
      <formula>BR551="n/a"</formula>
    </cfRule>
    <cfRule type="expression" dxfId="7085" priority="10490">
      <formula>BR551=3</formula>
    </cfRule>
  </conditionalFormatting>
  <conditionalFormatting sqref="BR552">
    <cfRule type="expression" dxfId="7084" priority="10493">
      <formula>BR552&lt;0</formula>
    </cfRule>
  </conditionalFormatting>
  <conditionalFormatting sqref="BR553">
    <cfRule type="expression" dxfId="7083" priority="10440">
      <formula>BR553=3</formula>
    </cfRule>
    <cfRule type="expression" dxfId="7082" priority="10441">
      <formula>BR553=2</formula>
    </cfRule>
    <cfRule type="expression" dxfId="7081" priority="10442">
      <formula>BR553=1</formula>
    </cfRule>
    <cfRule type="expression" dxfId="7080" priority="10439">
      <formula>BR553="n/a"</formula>
    </cfRule>
  </conditionalFormatting>
  <conditionalFormatting sqref="BR554">
    <cfRule type="expression" dxfId="7079" priority="10443">
      <formula>BR554&lt;0</formula>
    </cfRule>
  </conditionalFormatting>
  <conditionalFormatting sqref="BR555">
    <cfRule type="expression" dxfId="7078" priority="10390">
      <formula>BR555=3</formula>
    </cfRule>
    <cfRule type="expression" dxfId="7077" priority="10392">
      <formula>BR555=1</formula>
    </cfRule>
    <cfRule type="expression" dxfId="7076" priority="10391">
      <formula>BR555=2</formula>
    </cfRule>
    <cfRule type="expression" dxfId="7075" priority="10389">
      <formula>BR555="n/a"</formula>
    </cfRule>
  </conditionalFormatting>
  <conditionalFormatting sqref="BR556">
    <cfRule type="expression" dxfId="7074" priority="10393">
      <formula>BR556&lt;0</formula>
    </cfRule>
  </conditionalFormatting>
  <conditionalFormatting sqref="BR557">
    <cfRule type="expression" dxfId="7073" priority="10365">
      <formula>BR557=3</formula>
    </cfRule>
    <cfRule type="expression" dxfId="7072" priority="10364">
      <formula>BR557="n/a"</formula>
    </cfRule>
    <cfRule type="expression" dxfId="7071" priority="10366">
      <formula>BR557=2</formula>
    </cfRule>
    <cfRule type="expression" dxfId="7070" priority="10367">
      <formula>BR557=1</formula>
    </cfRule>
  </conditionalFormatting>
  <conditionalFormatting sqref="BR558">
    <cfRule type="expression" dxfId="7069" priority="10368">
      <formula>BR558&lt;0</formula>
    </cfRule>
  </conditionalFormatting>
  <conditionalFormatting sqref="BR559">
    <cfRule type="expression" dxfId="7068" priority="10341">
      <formula>BR559=2</formula>
    </cfRule>
    <cfRule type="expression" dxfId="7067" priority="10342">
      <formula>BR559=1</formula>
    </cfRule>
    <cfRule type="expression" dxfId="7066" priority="10339">
      <formula>BR559="n/a"</formula>
    </cfRule>
    <cfRule type="expression" dxfId="7065" priority="10340">
      <formula>BR559=3</formula>
    </cfRule>
  </conditionalFormatting>
  <conditionalFormatting sqref="BR560">
    <cfRule type="expression" dxfId="7064" priority="10343">
      <formula>BR560&lt;0</formula>
    </cfRule>
  </conditionalFormatting>
  <conditionalFormatting sqref="BR561">
    <cfRule type="expression" dxfId="7063" priority="10317">
      <formula>BR561=1</formula>
    </cfRule>
    <cfRule type="expression" dxfId="7062" priority="10316">
      <formula>BR561=2</formula>
    </cfRule>
    <cfRule type="expression" dxfId="7061" priority="10315">
      <formula>BR561=3</formula>
    </cfRule>
    <cfRule type="expression" dxfId="7060" priority="10314">
      <formula>BR561="n/a"</formula>
    </cfRule>
  </conditionalFormatting>
  <conditionalFormatting sqref="BR562">
    <cfRule type="expression" dxfId="7059" priority="10318">
      <formula>BR562&lt;0</formula>
    </cfRule>
  </conditionalFormatting>
  <conditionalFormatting sqref="BR563">
    <cfRule type="expression" dxfId="7058" priority="10291">
      <formula>BR563=2</formula>
    </cfRule>
    <cfRule type="expression" dxfId="7057" priority="10289">
      <formula>BR563="n/a"</formula>
    </cfRule>
    <cfRule type="expression" dxfId="7056" priority="10292">
      <formula>BR563=1</formula>
    </cfRule>
    <cfRule type="expression" dxfId="7055" priority="10290">
      <formula>BR563=3</formula>
    </cfRule>
  </conditionalFormatting>
  <conditionalFormatting sqref="BR564">
    <cfRule type="expression" dxfId="7054" priority="10293">
      <formula>BR564&lt;0</formula>
    </cfRule>
  </conditionalFormatting>
  <conditionalFormatting sqref="BR565">
    <cfRule type="expression" dxfId="7053" priority="10267">
      <formula>BR565=1</formula>
    </cfRule>
    <cfRule type="expression" dxfId="7052" priority="10265">
      <formula>BR565=3</formula>
    </cfRule>
    <cfRule type="expression" dxfId="7051" priority="10264">
      <formula>BR565="n/a"</formula>
    </cfRule>
    <cfRule type="expression" dxfId="7050" priority="10266">
      <formula>BR565=2</formula>
    </cfRule>
  </conditionalFormatting>
  <conditionalFormatting sqref="BR566">
    <cfRule type="expression" dxfId="7049" priority="10268">
      <formula>BR566&lt;0</formula>
    </cfRule>
  </conditionalFormatting>
  <conditionalFormatting sqref="BR567">
    <cfRule type="expression" dxfId="7048" priority="10190">
      <formula>BR567=3</formula>
    </cfRule>
    <cfRule type="expression" dxfId="7047" priority="10191">
      <formula>BR567=2</formula>
    </cfRule>
    <cfRule type="expression" dxfId="7046" priority="10192">
      <formula>BR567=1</formula>
    </cfRule>
    <cfRule type="expression" dxfId="7045" priority="10189">
      <formula>BR567="n/a"</formula>
    </cfRule>
  </conditionalFormatting>
  <conditionalFormatting sqref="BR568">
    <cfRule type="expression" dxfId="7044" priority="10193">
      <formula>BR568&lt;0</formula>
    </cfRule>
  </conditionalFormatting>
  <conditionalFormatting sqref="BR569">
    <cfRule type="expression" dxfId="7043" priority="10166">
      <formula>BR569=2</formula>
    </cfRule>
    <cfRule type="expression" dxfId="7042" priority="10167">
      <formula>BR569=1</formula>
    </cfRule>
    <cfRule type="expression" dxfId="7041" priority="10164">
      <formula>BR569="n/a"</formula>
    </cfRule>
    <cfRule type="expression" dxfId="7040" priority="10165">
      <formula>BR569=3</formula>
    </cfRule>
  </conditionalFormatting>
  <conditionalFormatting sqref="BR570">
    <cfRule type="expression" dxfId="7039" priority="10168">
      <formula>BR570&lt;0</formula>
    </cfRule>
  </conditionalFormatting>
  <conditionalFormatting sqref="BR571">
    <cfRule type="expression" dxfId="7038" priority="10142">
      <formula>BR571=1</formula>
    </cfRule>
    <cfRule type="expression" dxfId="7037" priority="10141">
      <formula>BR571=2</formula>
    </cfRule>
    <cfRule type="expression" dxfId="7036" priority="10140">
      <formula>BR571=3</formula>
    </cfRule>
    <cfRule type="expression" dxfId="7035" priority="10139">
      <formula>BR571="n/a"</formula>
    </cfRule>
  </conditionalFormatting>
  <conditionalFormatting sqref="BR572">
    <cfRule type="expression" dxfId="7034" priority="10143">
      <formula>BR572&lt;0</formula>
    </cfRule>
  </conditionalFormatting>
  <conditionalFormatting sqref="BR573">
    <cfRule type="expression" dxfId="7033" priority="10092">
      <formula>BR573=1</formula>
    </cfRule>
    <cfRule type="expression" dxfId="7032" priority="10091">
      <formula>BR573=2</formula>
    </cfRule>
    <cfRule type="expression" dxfId="7031" priority="10090">
      <formula>BR573=3</formula>
    </cfRule>
    <cfRule type="expression" dxfId="7030" priority="10089">
      <formula>BR573="n/a"</formula>
    </cfRule>
  </conditionalFormatting>
  <conditionalFormatting sqref="BR574">
    <cfRule type="expression" dxfId="7029" priority="10093">
      <formula>BR574&lt;0</formula>
    </cfRule>
  </conditionalFormatting>
  <conditionalFormatting sqref="BR575">
    <cfRule type="expression" dxfId="7028" priority="10017">
      <formula>BR575=1</formula>
    </cfRule>
    <cfRule type="expression" dxfId="7027" priority="10016">
      <formula>BR575=2</formula>
    </cfRule>
    <cfRule type="expression" dxfId="7026" priority="10015">
      <formula>BR575=3</formula>
    </cfRule>
    <cfRule type="expression" dxfId="7025" priority="10014">
      <formula>BR575="n/a"</formula>
    </cfRule>
  </conditionalFormatting>
  <conditionalFormatting sqref="BR576">
    <cfRule type="expression" dxfId="7024" priority="10018">
      <formula>BR576&lt;0</formula>
    </cfRule>
  </conditionalFormatting>
  <conditionalFormatting sqref="BR577">
    <cfRule type="expression" dxfId="7023" priority="9942">
      <formula>BR577=1</formula>
    </cfRule>
    <cfRule type="expression" dxfId="7022" priority="9939">
      <formula>BR577="n/a"</formula>
    </cfRule>
    <cfRule type="expression" dxfId="7021" priority="9940">
      <formula>BR577=3</formula>
    </cfRule>
    <cfRule type="expression" dxfId="7020" priority="9941">
      <formula>BR577=2</formula>
    </cfRule>
  </conditionalFormatting>
  <conditionalFormatting sqref="BR578">
    <cfRule type="expression" dxfId="7019" priority="9943">
      <formula>BR578&lt;0</formula>
    </cfRule>
  </conditionalFormatting>
  <conditionalFormatting sqref="BR579">
    <cfRule type="expression" dxfId="7018" priority="9914">
      <formula>BR579="n/a"</formula>
    </cfRule>
    <cfRule type="expression" dxfId="7017" priority="9915">
      <formula>BR579=3</formula>
    </cfRule>
    <cfRule type="expression" dxfId="7016" priority="9916">
      <formula>BR579=2</formula>
    </cfRule>
    <cfRule type="expression" dxfId="7015" priority="9917">
      <formula>BR579=1</formula>
    </cfRule>
  </conditionalFormatting>
  <conditionalFormatting sqref="BR580">
    <cfRule type="expression" dxfId="7014" priority="9918">
      <formula>BR580&lt;0</formula>
    </cfRule>
  </conditionalFormatting>
  <conditionalFormatting sqref="BR581">
    <cfRule type="expression" dxfId="7013" priority="9891">
      <formula>BR581=2</formula>
    </cfRule>
    <cfRule type="expression" dxfId="7012" priority="9889">
      <formula>BR581="n/a"</formula>
    </cfRule>
    <cfRule type="expression" dxfId="7011" priority="9890">
      <formula>BR581=3</formula>
    </cfRule>
    <cfRule type="expression" dxfId="7010" priority="9892">
      <formula>BR581=1</formula>
    </cfRule>
  </conditionalFormatting>
  <conditionalFormatting sqref="BR582">
    <cfRule type="expression" dxfId="7009" priority="9893">
      <formula>BR582&lt;0</formula>
    </cfRule>
  </conditionalFormatting>
  <conditionalFormatting sqref="BR583">
    <cfRule type="expression" dxfId="7008" priority="7024">
      <formula>BR583=2</formula>
    </cfRule>
    <cfRule type="expression" dxfId="7007" priority="7025">
      <formula>BR583=1</formula>
    </cfRule>
    <cfRule type="expression" dxfId="7006" priority="7023">
      <formula>BR583=3</formula>
    </cfRule>
    <cfRule type="expression" dxfId="7005" priority="7022">
      <formula>BR583="n/a"</formula>
    </cfRule>
  </conditionalFormatting>
  <conditionalFormatting sqref="BR584">
    <cfRule type="expression" dxfId="7004" priority="7026">
      <formula>BR584&lt;0</formula>
    </cfRule>
  </conditionalFormatting>
  <conditionalFormatting sqref="BR585">
    <cfRule type="expression" dxfId="7003" priority="9839">
      <formula>BR585="n/a"</formula>
    </cfRule>
    <cfRule type="expression" dxfId="7002" priority="9840">
      <formula>BR585=3</formula>
    </cfRule>
    <cfRule type="expression" dxfId="7001" priority="9841">
      <formula>BR585=2</formula>
    </cfRule>
    <cfRule type="expression" dxfId="7000" priority="9842">
      <formula>BR585=1</formula>
    </cfRule>
  </conditionalFormatting>
  <conditionalFormatting sqref="BR586">
    <cfRule type="expression" dxfId="6999" priority="9843">
      <formula>BR586&lt;0</formula>
    </cfRule>
  </conditionalFormatting>
  <conditionalFormatting sqref="BR587">
    <cfRule type="expression" dxfId="6998" priority="9816">
      <formula>BR587=2</formula>
    </cfRule>
    <cfRule type="expression" dxfId="6997" priority="9817">
      <formula>BR587=1</formula>
    </cfRule>
    <cfRule type="expression" dxfId="6996" priority="9815">
      <formula>BR587=3</formula>
    </cfRule>
    <cfRule type="expression" dxfId="6995" priority="9814">
      <formula>BR587="n/a"</formula>
    </cfRule>
  </conditionalFormatting>
  <conditionalFormatting sqref="BR588">
    <cfRule type="expression" dxfId="6994" priority="9818">
      <formula>BR588&lt;0</formula>
    </cfRule>
  </conditionalFormatting>
  <conditionalFormatting sqref="BR589">
    <cfRule type="expression" dxfId="6993" priority="9791">
      <formula>BR589=2</formula>
    </cfRule>
    <cfRule type="expression" dxfId="6992" priority="9792">
      <formula>BR589=1</formula>
    </cfRule>
    <cfRule type="expression" dxfId="6991" priority="9789">
      <formula>BR589="n/a"</formula>
    </cfRule>
    <cfRule type="expression" dxfId="6990" priority="9790">
      <formula>BR589=3</formula>
    </cfRule>
  </conditionalFormatting>
  <conditionalFormatting sqref="BR590">
    <cfRule type="expression" dxfId="6989" priority="9793">
      <formula>BR590&lt;0</formula>
    </cfRule>
  </conditionalFormatting>
  <conditionalFormatting sqref="BR591">
    <cfRule type="expression" dxfId="6988" priority="9767">
      <formula>BR591=1</formula>
    </cfRule>
    <cfRule type="expression" dxfId="6987" priority="9766">
      <formula>BR591=2</formula>
    </cfRule>
    <cfRule type="expression" dxfId="6986" priority="9765">
      <formula>BR591=3</formula>
    </cfRule>
    <cfRule type="expression" dxfId="6985" priority="9764">
      <formula>BR591="n/a"</formula>
    </cfRule>
  </conditionalFormatting>
  <conditionalFormatting sqref="BR592">
    <cfRule type="expression" dxfId="6984" priority="9768">
      <formula>BR592&lt;0</formula>
    </cfRule>
  </conditionalFormatting>
  <conditionalFormatting sqref="BR593">
    <cfRule type="expression" dxfId="6983" priority="9714">
      <formula>BR593="n/a"</formula>
    </cfRule>
    <cfRule type="expression" dxfId="6982" priority="9715">
      <formula>BR593=3</formula>
    </cfRule>
    <cfRule type="expression" dxfId="6981" priority="9716">
      <formula>BR593=2</formula>
    </cfRule>
    <cfRule type="expression" dxfId="6980" priority="9717">
      <formula>BR593=1</formula>
    </cfRule>
  </conditionalFormatting>
  <conditionalFormatting sqref="BR594">
    <cfRule type="expression" dxfId="6979" priority="9718">
      <formula>BR594&lt;0</formula>
    </cfRule>
  </conditionalFormatting>
  <conditionalFormatting sqref="BR595">
    <cfRule type="expression" dxfId="6978" priority="9689">
      <formula>BR595="n/a"</formula>
    </cfRule>
    <cfRule type="expression" dxfId="6977" priority="9690">
      <formula>BR595=3</formula>
    </cfRule>
    <cfRule type="expression" dxfId="6976" priority="9691">
      <formula>BR595=2</formula>
    </cfRule>
    <cfRule type="expression" dxfId="6975" priority="9692">
      <formula>BR595=1</formula>
    </cfRule>
  </conditionalFormatting>
  <conditionalFormatting sqref="BR596">
    <cfRule type="expression" dxfId="6974" priority="9693">
      <formula>BR596&lt;0</formula>
    </cfRule>
  </conditionalFormatting>
  <conditionalFormatting sqref="BR597">
    <cfRule type="expression" dxfId="6973" priority="9667">
      <formula>BR597=1</formula>
    </cfRule>
    <cfRule type="expression" dxfId="6972" priority="9666">
      <formula>BR597=2</formula>
    </cfRule>
    <cfRule type="expression" dxfId="6971" priority="9665">
      <formula>BR597=3</formula>
    </cfRule>
    <cfRule type="expression" dxfId="6970" priority="9664">
      <formula>BR597="n/a"</formula>
    </cfRule>
  </conditionalFormatting>
  <conditionalFormatting sqref="BR598">
    <cfRule type="expression" dxfId="6969" priority="9668">
      <formula>BR598&lt;0</formula>
    </cfRule>
  </conditionalFormatting>
  <conditionalFormatting sqref="BR599 BR601 BT599 BT601 BV599 BV601 BR525 BR527 BR529 BR531 BR533 BR535 BR537 BT525 BT527 BT529 BT531 BT533 BT535 BT537 BV525 BV527 BV529 BV531 BV533 BV535 BV537 BR521 BT521 BV521 BR517 BT517 BV517 BR513 BT513 BV513 BR505 BT505 BV505 BR497 BT497 BV497 BR487 BT487 BV487 BR479 BR481 BT479 BT481 BV479 BV481 BR475 BT475 BV475 BR467 BT467 BV467 BR451 BT451 BV451 BR443 BT443 BV443 BR429 BT429 BV429 BR401 BT401 BV401 BR383 BT383 BV383 BR365 BR371 BT365 BT371 BV365 BV371 BR349 BT349 BV349 BR335 BT335 BV335 BR321 BT321 BV321 BR315 BT315 BV315 BR307 BR309 BR311 BT307 BT309 BT311 BV307 BV309 BV311 BR291 BT291 BV291 BR279 BT279 BV279 BR269 BR275 BT269 BT275 BV269 BV275 BR265 BT265 BV265 BR255 BR257 BT255 BT257 BV255 BV257 BR249 BR251 BT249 BT251 BV249 BV251 BR245 BT245 BV245 BR243 BT243 BV243 BR227 BT227 BV227 BR219 BR221 BR223 BT219 BT221 BT223 BV219 BV221 BV223 BR205 BT205 BV205 BR201 BR203 BT201 BT203 BV201 BV203 BR195 BT195 BV195 BR189 BR191 BT189 BT191 BV189 BV191 BR153 BR155 BT153 BT155 BV153 BV155 BR149 BT149 BV149 BR141 BR143 BT141 BT143 BV141 BV143 BR139 BT139 BV139 BR125 BT125 BV125 BR63 BR71 BR73 BR75 BR77 BT63 BT71 BT73 BT75 BT77 BV63 BV71 BV73 BV75 BV77 BR53 BR55 BT53 BT55 BV53 BV55 BR39 BR43 BT39 BT43 BV39 BV43 BR33 BT33 BV33">
    <cfRule type="expression" dxfId="6968" priority="12572">
      <formula>BR33="n/a"</formula>
    </cfRule>
  </conditionalFormatting>
  <conditionalFormatting sqref="BR600 BR602 BT600 BT602 BV600 BV602 BR526 BR528 BR530 BR532 BR534 BR536 BR538 BT526 BT528 BT530 BT532 BT534 BT536 BT538 BV526 BV528 BV530 BV532 BV534 BV536 BV538 BR522 BT522 BV522 BR518 BT518 BV518 BR514 BT514 BV514 BR506 BT506 BV506 BR498 BT498 BV498 BR488 BT488 BV488 BR480 BR482 BT480 BT482 BV480 BV482 BR476 BT476 BV476 BR468 BT468 BV468 BR452 BT452 BV452 BR444 BT444 BV444 BR430 BT430 BV430 BR402 BT402 BV402 BR384 BT384 BV384 BR366 BR372 BT366 BT372 BV366 BV372 BR350 BT350 BV350 BR336 BT336 BV336 BR322 BT322 BV322 BR316 BT316 BV316 BR308 BR310 BR312 BT308 BT310 BT312 BV308 BV310 BV312 BR292 BT292 BV292 BR280 BT280 BV280 BR270 BR276 BT270 BT276 BV270 BV276 BR256 BR258 BT256 BT258 BV256 BV258 BR250 BR252 BT250 BT252 BV250 BV252 BR246 BT246 BV246 BR244 BT244 BV244 BR228 BT228 BV228 BR220 BR222 BR224 BT220 BT222 BT224 BV220 BV222 BV224 BR206 BT206 BV206 BR202 BR204 BT202 BT204 BV202 BV204 BR196 BT196 BV196 BR190 BR192 BT190 BT192 BV190 BV192 BR154 BR156 BT154 BT156 BV154 BV156 BR150 BT150 BV150 BR142 BR144 BT142 BT144 BV142 BV144 BR140 BT140 BV140 BR126 BT126 BV126 BR64 BR72 BR74 BR76 BR78 BT64 BT72 BT74 BT76 BT78 BV64 BV72 BV74 BV76 BV78 BR54 BR56 BT54 BT56 BV54 BV56 BR40 BR44 BT40 BT44 BV40 BV44 BR34 BT34 BV34 BR128 BT128 BV128 BR368 BT368 BV368 BR370 BT370 BV370 BR42 BT42 BV42 BR414 BT414 BV414 BR416 BT416 BV416 BR418 BT418 BV418 BR420 BT420 BV420 BR422 BT422 BV422 BR424 BT424 BV424 BR426 BT426 BV426 BR428 BT428 BV428 BR272 BT272 BV272 BR274 BT274 BV274 BR66 BT66 BV66 BR68 BT68 BV68 BR70 BT70 BV70">
    <cfRule type="expression" dxfId="6967" priority="12576">
      <formula>BR34&lt;0</formula>
    </cfRule>
  </conditionalFormatting>
  <conditionalFormatting sqref="BR603">
    <cfRule type="expression" dxfId="6966" priority="9640">
      <formula>BR603=3</formula>
    </cfRule>
    <cfRule type="expression" dxfId="6965" priority="9639">
      <formula>BR603="n/a"</formula>
    </cfRule>
    <cfRule type="expression" dxfId="6964" priority="9641">
      <formula>BR603=2</formula>
    </cfRule>
    <cfRule type="expression" dxfId="6963" priority="9642">
      <formula>BR603=1</formula>
    </cfRule>
  </conditionalFormatting>
  <conditionalFormatting sqref="BR604">
    <cfRule type="expression" dxfId="6962" priority="9643">
      <formula>BR604&lt;0</formula>
    </cfRule>
  </conditionalFormatting>
  <conditionalFormatting sqref="BR605">
    <cfRule type="expression" dxfId="6961" priority="9616">
      <formula>BR605=2</formula>
    </cfRule>
    <cfRule type="expression" dxfId="6960" priority="9615">
      <formula>BR605=3</formula>
    </cfRule>
    <cfRule type="expression" dxfId="6959" priority="9614">
      <formula>BR605="n/a"</formula>
    </cfRule>
    <cfRule type="expression" dxfId="6958" priority="9617">
      <formula>BR605=1</formula>
    </cfRule>
  </conditionalFormatting>
  <conditionalFormatting sqref="BR606">
    <cfRule type="expression" dxfId="6957" priority="9618">
      <formula>BR606&lt;0</formula>
    </cfRule>
  </conditionalFormatting>
  <conditionalFormatting sqref="BS10 BS20">
    <cfRule type="expression" dxfId="6956" priority="13986">
      <formula>BS10&lt;0</formula>
    </cfRule>
  </conditionalFormatting>
  <conditionalFormatting sqref="BS19">
    <cfRule type="expression" dxfId="6955" priority="5766">
      <formula>BS19=2</formula>
    </cfRule>
    <cfRule type="expression" dxfId="6954" priority="5767">
      <formula>BS19=1</formula>
    </cfRule>
    <cfRule type="expression" dxfId="6953" priority="5765">
      <formula>BS19=3</formula>
    </cfRule>
    <cfRule type="expression" dxfId="6952" priority="5764">
      <formula>BS19="n/a"</formula>
    </cfRule>
  </conditionalFormatting>
  <conditionalFormatting sqref="BS21 BU21">
    <cfRule type="expression" dxfId="6951" priority="9537">
      <formula>BS21=3</formula>
    </cfRule>
  </conditionalFormatting>
  <conditionalFormatting sqref="BS23 BU23">
    <cfRule type="expression" dxfId="6950" priority="12583">
      <formula>BS23=3</formula>
    </cfRule>
    <cfRule type="expression" dxfId="6949" priority="12585">
      <formula>BS23=1</formula>
    </cfRule>
    <cfRule type="expression" dxfId="6948" priority="12584">
      <formula>BS23=2</formula>
    </cfRule>
  </conditionalFormatting>
  <conditionalFormatting sqref="BS33 BU33 BS39 BU39 BS43 BU43 BS53 BU53 BS55 BU55 BS63 BU63 BS71 BU71 BS73 BU73 BS75 BU75 BS77 BU77 BS125 BU125 BS139 BU139 BS141 BU141 BS143 BU143 BS149 BU149 BS153 BU153 BS155 BU155 BS189 BU189 BS191 BU191 BS195 BU195 BS201 BU201 BS203 BU203 BS205 BU205 BS219 BU219 BS221 BU221 BS223 BU223 BS227 BU227 BS243 BU243 BS245 BU245 BS249 BU249 BS251 BU251 BS255 BU255 BS257 BU257 BS265 BU265 BS269 BU269 BS275 BU275 BS279 BU279 BS291 BU291 BS307 BU307 BS309 BU309 BS311 BU311 BS315 BU315 BS321 BU321 BS335 BU335 BS349 BU349 BS365 BU365 BS371 BU371 BS383 BU383 BS401 BU401 BS429 BU429 BS443 BU443 BS451 BU451 BS467 BU467 BS475 BU475 BS479 BU479 BS481 BU481 BS487 BU487 BS497 BU497 BS505 BU505 BS513 BU513 BS517 BU517 BS521 BU521 BS525 BU525 BS527 BU527 BS529 BU529 BS531 BU531 BS533 BU533 BS535 BU535 BS537 BU537 BS599 BU599 BS601 BU601">
    <cfRule type="expression" dxfId="6947" priority="12565">
      <formula>BS33=1</formula>
    </cfRule>
    <cfRule type="expression" dxfId="6946" priority="12564">
      <formula>BS33=2</formula>
    </cfRule>
    <cfRule type="expression" dxfId="6945" priority="12563">
      <formula>BS33=3</formula>
    </cfRule>
  </conditionalFormatting>
  <conditionalFormatting sqref="BS41 BU41">
    <cfRule type="expression" dxfId="6944" priority="2959">
      <formula>BS41=2</formula>
    </cfRule>
    <cfRule type="expression" dxfId="6943" priority="2958">
      <formula>BS41=3</formula>
    </cfRule>
    <cfRule type="expression" dxfId="6942" priority="2960">
      <formula>BS41=1</formula>
    </cfRule>
  </conditionalFormatting>
  <conditionalFormatting sqref="BS59">
    <cfRule type="expression" dxfId="6941" priority="13889">
      <formula>BS59=2</formula>
    </cfRule>
    <cfRule type="expression" dxfId="6940" priority="13890">
      <formula>BS59=1</formula>
    </cfRule>
  </conditionalFormatting>
  <conditionalFormatting sqref="BS60">
    <cfRule type="expression" dxfId="6939" priority="13891">
      <formula>BS60&lt;0</formula>
    </cfRule>
  </conditionalFormatting>
  <conditionalFormatting sqref="BS61">
    <cfRule type="expression" dxfId="6938" priority="13869">
      <formula>BS61=2</formula>
    </cfRule>
    <cfRule type="expression" dxfId="6937" priority="13870">
      <formula>BS61=1</formula>
    </cfRule>
  </conditionalFormatting>
  <conditionalFormatting sqref="BS62">
    <cfRule type="expression" dxfId="6936" priority="13871">
      <formula>BS62&lt;0</formula>
    </cfRule>
  </conditionalFormatting>
  <conditionalFormatting sqref="BS65 BU65">
    <cfRule type="expression" dxfId="6935" priority="255">
      <formula>BS65=2</formula>
    </cfRule>
    <cfRule type="expression" dxfId="6934" priority="254">
      <formula>BS65=3</formula>
    </cfRule>
    <cfRule type="expression" dxfId="6933" priority="256">
      <formula>BS65=1</formula>
    </cfRule>
  </conditionalFormatting>
  <conditionalFormatting sqref="BS67 BU67">
    <cfRule type="expression" dxfId="6932" priority="135">
      <formula>BS67=1</formula>
    </cfRule>
    <cfRule type="expression" dxfId="6931" priority="134">
      <formula>BS67=2</formula>
    </cfRule>
    <cfRule type="expression" dxfId="6930" priority="133">
      <formula>BS67=3</formula>
    </cfRule>
  </conditionalFormatting>
  <conditionalFormatting sqref="BS69 BU69">
    <cfRule type="expression" dxfId="6929" priority="61">
      <formula>BS69=2</formula>
    </cfRule>
    <cfRule type="expression" dxfId="6928" priority="60">
      <formula>BS69=3</formula>
    </cfRule>
    <cfRule type="expression" dxfId="6927" priority="62">
      <formula>BS69=1</formula>
    </cfRule>
  </conditionalFormatting>
  <conditionalFormatting sqref="BS85 BU85">
    <cfRule type="expression" dxfId="6926" priority="4244">
      <formula>BS85=3</formula>
    </cfRule>
    <cfRule type="expression" dxfId="6925" priority="4245">
      <formula>BS85=2</formula>
    </cfRule>
    <cfRule type="expression" dxfId="6924" priority="4246">
      <formula>BS85=1</formula>
    </cfRule>
  </conditionalFormatting>
  <conditionalFormatting sqref="BS87">
    <cfRule type="expression" dxfId="6923" priority="2154">
      <formula>BS87=1</formula>
    </cfRule>
    <cfRule type="expression" dxfId="6922" priority="2153">
      <formula>BS87=2</formula>
    </cfRule>
  </conditionalFormatting>
  <conditionalFormatting sqref="BS88">
    <cfRule type="expression" dxfId="6921" priority="2155">
      <formula>BS88&lt;0</formula>
    </cfRule>
  </conditionalFormatting>
  <conditionalFormatting sqref="BS89">
    <cfRule type="expression" dxfId="6920" priority="2111">
      <formula>BS89=1</formula>
    </cfRule>
    <cfRule type="expression" dxfId="6919" priority="2110">
      <formula>BS89=2</formula>
    </cfRule>
  </conditionalFormatting>
  <conditionalFormatting sqref="BS90">
    <cfRule type="expression" dxfId="6918" priority="2112">
      <formula>BS90&lt;0</formula>
    </cfRule>
  </conditionalFormatting>
  <conditionalFormatting sqref="BS91">
    <cfRule type="expression" dxfId="6917" priority="4098">
      <formula>BS91=2</formula>
    </cfRule>
    <cfRule type="expression" dxfId="6916" priority="4099">
      <formula>BS91=1</formula>
    </cfRule>
  </conditionalFormatting>
  <conditionalFormatting sqref="BS92">
    <cfRule type="expression" dxfId="6915" priority="4100">
      <formula>BS92&lt;0</formula>
    </cfRule>
  </conditionalFormatting>
  <conditionalFormatting sqref="BS101 BU101">
    <cfRule type="expression" dxfId="6914" priority="3806">
      <formula>BS101=2</formula>
    </cfRule>
    <cfRule type="expression" dxfId="6913" priority="3805">
      <formula>BS101=3</formula>
    </cfRule>
    <cfRule type="expression" dxfId="6912" priority="3807">
      <formula>BS101=1</formula>
    </cfRule>
  </conditionalFormatting>
  <conditionalFormatting sqref="BS103">
    <cfRule type="expression" dxfId="6911" priority="3695">
      <formula>BS103=2</formula>
    </cfRule>
    <cfRule type="expression" dxfId="6910" priority="3696">
      <formula>BS103=1</formula>
    </cfRule>
  </conditionalFormatting>
  <conditionalFormatting sqref="BS104">
    <cfRule type="expression" dxfId="6909" priority="3697">
      <formula>BS104&lt;0</formula>
    </cfRule>
  </conditionalFormatting>
  <conditionalFormatting sqref="BS105 BU105">
    <cfRule type="expression" dxfId="6908" priority="519">
      <formula>BS105=1</formula>
    </cfRule>
    <cfRule type="expression" dxfId="6907" priority="517">
      <formula>BS105=3</formula>
    </cfRule>
    <cfRule type="expression" dxfId="6906" priority="518">
      <formula>BS105=2</formula>
    </cfRule>
  </conditionalFormatting>
  <conditionalFormatting sqref="BS107 BU107">
    <cfRule type="expression" dxfId="6905" priority="444">
      <formula>BS107=3</formula>
    </cfRule>
    <cfRule type="expression" dxfId="6904" priority="445">
      <formula>BS107=2</formula>
    </cfRule>
    <cfRule type="expression" dxfId="6903" priority="446">
      <formula>BS107=1</formula>
    </cfRule>
  </conditionalFormatting>
  <conditionalFormatting sqref="BS109 BU109">
    <cfRule type="expression" dxfId="6902" priority="383">
      <formula>BS109=3</formula>
    </cfRule>
    <cfRule type="expression" dxfId="6901" priority="384">
      <formula>BS109=2</formula>
    </cfRule>
    <cfRule type="expression" dxfId="6900" priority="385">
      <formula>BS109=1</formula>
    </cfRule>
  </conditionalFormatting>
  <conditionalFormatting sqref="BS111 BU111">
    <cfRule type="expression" dxfId="6899" priority="317">
      <formula>BS111=2</formula>
    </cfRule>
    <cfRule type="expression" dxfId="6898" priority="318">
      <formula>BS111=1</formula>
    </cfRule>
    <cfRule type="expression" dxfId="6897" priority="316">
      <formula>BS111=3</formula>
    </cfRule>
  </conditionalFormatting>
  <conditionalFormatting sqref="BS113 BU113">
    <cfRule type="expression" dxfId="6896" priority="3586">
      <formula>BS113=2</formula>
    </cfRule>
    <cfRule type="expression" dxfId="6895" priority="3585">
      <formula>BS113=3</formula>
    </cfRule>
    <cfRule type="expression" dxfId="6894" priority="3587">
      <formula>BS113=1</formula>
    </cfRule>
  </conditionalFormatting>
  <conditionalFormatting sqref="BS119 BU119">
    <cfRule type="expression" dxfId="6893" priority="706">
      <formula>BS119=3</formula>
    </cfRule>
    <cfRule type="expression" dxfId="6892" priority="708">
      <formula>BS119=1</formula>
    </cfRule>
    <cfRule type="expression" dxfId="6891" priority="707">
      <formula>BS119=2</formula>
    </cfRule>
  </conditionalFormatting>
  <conditionalFormatting sqref="BS121 BU121">
    <cfRule type="expression" dxfId="6890" priority="642">
      <formula>BS121=2</formula>
    </cfRule>
    <cfRule type="expression" dxfId="6889" priority="641">
      <formula>BS121=3</formula>
    </cfRule>
    <cfRule type="expression" dxfId="6888" priority="643">
      <formula>BS121=1</formula>
    </cfRule>
  </conditionalFormatting>
  <conditionalFormatting sqref="BS123 BU123">
    <cfRule type="expression" dxfId="6887" priority="585">
      <formula>BS123=1</formula>
    </cfRule>
    <cfRule type="expression" dxfId="6886" priority="583">
      <formula>BS123=3</formula>
    </cfRule>
    <cfRule type="expression" dxfId="6885" priority="584">
      <formula>BS123=2</formula>
    </cfRule>
  </conditionalFormatting>
  <conditionalFormatting sqref="BS127 BU127">
    <cfRule type="expression" dxfId="6884" priority="4526">
      <formula>BS127=1</formula>
    </cfRule>
    <cfRule type="expression" dxfId="6883" priority="4525">
      <formula>BS127=2</formula>
    </cfRule>
    <cfRule type="expression" dxfId="6882" priority="4524">
      <formula>BS127=3</formula>
    </cfRule>
  </conditionalFormatting>
  <conditionalFormatting sqref="BS129 BS131 BS135 BS181 BS183 BS193 BS197 BS267 BS289 BS293 BS317 BS329 BS353 BS381 BS393 BS395 BS397 BS399 BS405 BS409 BS445 BS449 BS463 BS473 BS485 BS489 BS495 BS523">
    <cfRule type="expression" dxfId="6881" priority="13555">
      <formula>BS129=1</formula>
    </cfRule>
    <cfRule type="expression" dxfId="6880" priority="13554">
      <formula>BS129=2</formula>
    </cfRule>
  </conditionalFormatting>
  <conditionalFormatting sqref="BS179">
    <cfRule type="expression" dxfId="6879" priority="2025">
      <formula>BS179=1</formula>
    </cfRule>
    <cfRule type="expression" dxfId="6878" priority="2024">
      <formula>BS179=2</formula>
    </cfRule>
  </conditionalFormatting>
  <conditionalFormatting sqref="BS180">
    <cfRule type="expression" dxfId="6877" priority="2026">
      <formula>BS180&lt;0</formula>
    </cfRule>
  </conditionalFormatting>
  <conditionalFormatting sqref="BS271 BU271">
    <cfRule type="expression" dxfId="6876" priority="826">
      <formula>BS271=1</formula>
    </cfRule>
    <cfRule type="expression" dxfId="6875" priority="825">
      <formula>BS271=2</formula>
    </cfRule>
    <cfRule type="expression" dxfId="6874" priority="824">
      <formula>BS271=3</formula>
    </cfRule>
  </conditionalFormatting>
  <conditionalFormatting sqref="BS273 BU273">
    <cfRule type="expression" dxfId="6873" priority="768">
      <formula>BS273=1</formula>
    </cfRule>
    <cfRule type="expression" dxfId="6872" priority="767">
      <formula>BS273=2</formula>
    </cfRule>
    <cfRule type="expression" dxfId="6871" priority="766">
      <formula>BS273=3</formula>
    </cfRule>
  </conditionalFormatting>
  <conditionalFormatting sqref="BS295">
    <cfRule type="expression" dxfId="6870" priority="3250">
      <formula>BS295=2</formula>
    </cfRule>
    <cfRule type="expression" dxfId="6869" priority="3251">
      <formula>BS295=1</formula>
    </cfRule>
  </conditionalFormatting>
  <conditionalFormatting sqref="BS297">
    <cfRule type="expression" dxfId="6868" priority="3217">
      <formula>BS297=1</formula>
    </cfRule>
    <cfRule type="expression" dxfId="6867" priority="3216">
      <formula>BS297=2</formula>
    </cfRule>
  </conditionalFormatting>
  <conditionalFormatting sqref="BS299">
    <cfRule type="expression" dxfId="6866" priority="3183">
      <formula>BS299=1</formula>
    </cfRule>
    <cfRule type="expression" dxfId="6865" priority="3182">
      <formula>BS299=2</formula>
    </cfRule>
  </conditionalFormatting>
  <conditionalFormatting sqref="BS327">
    <cfRule type="expression" dxfId="6864" priority="2068">
      <formula>BS327=1</formula>
    </cfRule>
    <cfRule type="expression" dxfId="6863" priority="2067">
      <formula>BS327=2</formula>
    </cfRule>
  </conditionalFormatting>
  <conditionalFormatting sqref="BS328">
    <cfRule type="expression" dxfId="6862" priority="2069">
      <formula>BS328&lt;0</formula>
    </cfRule>
  </conditionalFormatting>
  <conditionalFormatting sqref="BS367 BU367">
    <cfRule type="expression" dxfId="6861" priority="3437">
      <formula>BS367=1</formula>
    </cfRule>
    <cfRule type="expression" dxfId="6860" priority="3436">
      <formula>BS367=2</formula>
    </cfRule>
    <cfRule type="expression" dxfId="6859" priority="3435">
      <formula>BS367=3</formula>
    </cfRule>
  </conditionalFormatting>
  <conditionalFormatting sqref="BS369 BU369">
    <cfRule type="expression" dxfId="6858" priority="3385">
      <formula>BS369=1</formula>
    </cfRule>
    <cfRule type="expression" dxfId="6857" priority="3384">
      <formula>BS369=2</formula>
    </cfRule>
    <cfRule type="expression" dxfId="6856" priority="3383">
      <formula>BS369=3</formula>
    </cfRule>
  </conditionalFormatting>
  <conditionalFormatting sqref="BS413 BU413">
    <cfRule type="expression" dxfId="6855" priority="2920">
      <formula>BS413=1</formula>
    </cfRule>
    <cfRule type="expression" dxfId="6854" priority="2919">
      <formula>BS413=2</formula>
    </cfRule>
    <cfRule type="expression" dxfId="6853" priority="2918">
      <formula>BS413=3</formula>
    </cfRule>
  </conditionalFormatting>
  <conditionalFormatting sqref="BS415 BU415">
    <cfRule type="expression" dxfId="6852" priority="2862">
      <formula>BS415=3</formula>
    </cfRule>
    <cfRule type="expression" dxfId="6851" priority="2864">
      <formula>BS415=1</formula>
    </cfRule>
    <cfRule type="expression" dxfId="6850" priority="2863">
      <formula>BS415=2</formula>
    </cfRule>
  </conditionalFormatting>
  <conditionalFormatting sqref="BS417 BU417">
    <cfRule type="expression" dxfId="6849" priority="2808">
      <formula>BS417=1</formula>
    </cfRule>
    <cfRule type="expression" dxfId="6848" priority="2807">
      <formula>BS417=2</formula>
    </cfRule>
    <cfRule type="expression" dxfId="6847" priority="2806">
      <formula>BS417=3</formula>
    </cfRule>
  </conditionalFormatting>
  <conditionalFormatting sqref="BS419 BU419">
    <cfRule type="expression" dxfId="6846" priority="2752">
      <formula>BS419=1</formula>
    </cfRule>
    <cfRule type="expression" dxfId="6845" priority="2750">
      <formula>BS419=3</formula>
    </cfRule>
    <cfRule type="expression" dxfId="6844" priority="2751">
      <formula>BS419=2</formula>
    </cfRule>
  </conditionalFormatting>
  <conditionalFormatting sqref="BS421 BU421">
    <cfRule type="expression" dxfId="6843" priority="2695">
      <formula>BS421=2</formula>
    </cfRule>
    <cfRule type="expression" dxfId="6842" priority="2694">
      <formula>BS421=3</formula>
    </cfRule>
    <cfRule type="expression" dxfId="6841" priority="2696">
      <formula>BS421=1</formula>
    </cfRule>
  </conditionalFormatting>
  <conditionalFormatting sqref="BS423 BU423">
    <cfRule type="expression" dxfId="6840" priority="2638">
      <formula>BS423=3</formula>
    </cfRule>
    <cfRule type="expression" dxfId="6839" priority="2639">
      <formula>BS423=2</formula>
    </cfRule>
    <cfRule type="expression" dxfId="6838" priority="2640">
      <formula>BS423=1</formula>
    </cfRule>
  </conditionalFormatting>
  <conditionalFormatting sqref="BS425 BU425">
    <cfRule type="expression" dxfId="6837" priority="2583">
      <formula>BS425=2</formula>
    </cfRule>
    <cfRule type="expression" dxfId="6836" priority="2582">
      <formula>BS425=3</formula>
    </cfRule>
    <cfRule type="expression" dxfId="6835" priority="2584">
      <formula>BS425=1</formula>
    </cfRule>
  </conditionalFormatting>
  <conditionalFormatting sqref="BS427 BU427">
    <cfRule type="expression" dxfId="6834" priority="2528">
      <formula>BS427=1</formula>
    </cfRule>
    <cfRule type="expression" dxfId="6833" priority="2526">
      <formula>BS427=3</formula>
    </cfRule>
    <cfRule type="expression" dxfId="6832" priority="2527">
      <formula>BS427=2</formula>
    </cfRule>
  </conditionalFormatting>
  <conditionalFormatting sqref="BS447">
    <cfRule type="expression" dxfId="6831" priority="4851">
      <formula>BS447=1</formula>
    </cfRule>
    <cfRule type="expression" dxfId="6830" priority="4850">
      <formula>BS447=2</formula>
    </cfRule>
    <cfRule type="expression" dxfId="6829" priority="4849">
      <formula>BS447=3</formula>
    </cfRule>
    <cfRule type="expression" dxfId="6828" priority="4848">
      <formula>BS447="n/a"</formula>
    </cfRule>
  </conditionalFormatting>
  <conditionalFormatting sqref="BS524 BS496 BS490 BS486 BS474 BS464 BS446 BS450 BS410 BS406 BS400 BS394 BS396 BS398 BS382 BS354 BS330 BS318 BS294 BS290 BS268 BS198 BS194 BS184 BS182 BS136 BS130 BS132 BS448 BS296 BS298 BS300">
    <cfRule type="expression" dxfId="6827" priority="13556">
      <formula>BS130&lt;0</formula>
    </cfRule>
  </conditionalFormatting>
  <conditionalFormatting sqref="BS27:BX27">
    <cfRule type="expression" dxfId="6826" priority="967">
      <formula>BS27=3</formula>
    </cfRule>
    <cfRule type="expression" dxfId="6825" priority="968">
      <formula>BS27=2</formula>
    </cfRule>
    <cfRule type="expression" dxfId="6824" priority="969">
      <formula>BS27=1</formula>
    </cfRule>
    <cfRule type="expression" dxfId="6823" priority="966">
      <formula>BS27="n/a"</formula>
    </cfRule>
  </conditionalFormatting>
  <conditionalFormatting sqref="BS28:BX28">
    <cfRule type="expression" dxfId="6822" priority="970">
      <formula>BS28&lt;0</formula>
    </cfRule>
  </conditionalFormatting>
  <conditionalFormatting sqref="BS29:BX29">
    <cfRule type="expression" dxfId="6821" priority="928">
      <formula>BS29="n/a"</formula>
    </cfRule>
    <cfRule type="expression" dxfId="6820" priority="930">
      <formula>BS29=2</formula>
    </cfRule>
    <cfRule type="expression" dxfId="6819" priority="931">
      <formula>BS29=1</formula>
    </cfRule>
    <cfRule type="expression" dxfId="6818" priority="929">
      <formula>BS29=3</formula>
    </cfRule>
  </conditionalFormatting>
  <conditionalFormatting sqref="BS30:BX30">
    <cfRule type="expression" dxfId="6817" priority="932">
      <formula>BS30&lt;0</formula>
    </cfRule>
  </conditionalFormatting>
  <conditionalFormatting sqref="BS31:BX31 BS47:BX47 BS133:BX133 BS145:BX145 BS157:BX157 BS169:BX169 BS171:BX171 BS185:BX185 BS187:BX187 BS199:BX199 BS247:BX247 BS261:BX261 BS281:BX281 BS283:BX283 BS287:BX287 BS305:BX305 BS313:BX313 BS325:BX325 BS341:BX341 BS355:BX355 BS357:BX357 BS363:BX363 BS375:BX375 BS387:BX387 BS389:BX389 BS391:BX391 BS431:BX431 BS433:BX433 BS439:BX439 BS441:BX441 BS453:BX453 BS465:BX465 BS469:BX469 BS471:BX471 BS491:BX491 BS493:BX493 BS499:BX499 BS503:BX503 BS515:BX515">
    <cfRule type="expression" dxfId="6816" priority="13115">
      <formula>BS31=1</formula>
    </cfRule>
    <cfRule type="expression" dxfId="6815" priority="13114">
      <formula>BS31=2</formula>
    </cfRule>
    <cfRule type="expression" dxfId="6814" priority="13113">
      <formula>BS31=3</formula>
    </cfRule>
  </conditionalFormatting>
  <conditionalFormatting sqref="BS57:BX57 BS79:BX79 BS81:BX81">
    <cfRule type="expression" dxfId="6813" priority="12378">
      <formula>BS57=3</formula>
    </cfRule>
  </conditionalFormatting>
  <conditionalFormatting sqref="BS79:BX79 BS81:BX81 BS57:BX57">
    <cfRule type="expression" dxfId="6812" priority="12377">
      <formula>BS57="n/a"</formula>
    </cfRule>
    <cfRule type="expression" dxfId="6811" priority="12379">
      <formula>BS57=2</formula>
    </cfRule>
    <cfRule type="expression" dxfId="6810" priority="12380">
      <formula>BS57=1</formula>
    </cfRule>
  </conditionalFormatting>
  <conditionalFormatting sqref="BS80:BX80 BS82:BX82 BS58:BX58">
    <cfRule type="expression" dxfId="6809" priority="12381">
      <formula>BS58&lt;0</formula>
    </cfRule>
  </conditionalFormatting>
  <conditionalFormatting sqref="BS147:BX147">
    <cfRule type="expression" dxfId="6808" priority="12335">
      <formula>BS147=1</formula>
    </cfRule>
    <cfRule type="expression" dxfId="6807" priority="12332">
      <formula>BS147="n/a"</formula>
    </cfRule>
    <cfRule type="expression" dxfId="6806" priority="12333">
      <formula>BS147=3</formula>
    </cfRule>
    <cfRule type="expression" dxfId="6805" priority="12334">
      <formula>BS147=2</formula>
    </cfRule>
  </conditionalFormatting>
  <conditionalFormatting sqref="BS148:BX148">
    <cfRule type="expression" dxfId="6804" priority="12336">
      <formula>BS148&lt;0</formula>
    </cfRule>
  </conditionalFormatting>
  <conditionalFormatting sqref="BS159:BX159">
    <cfRule type="expression" dxfId="6803" priority="1249">
      <formula>BS159="n/a"</formula>
    </cfRule>
    <cfRule type="expression" dxfId="6802" priority="1252">
      <formula>BS159=1</formula>
    </cfRule>
    <cfRule type="expression" dxfId="6801" priority="1250">
      <formula>BS159=3</formula>
    </cfRule>
    <cfRule type="expression" dxfId="6800" priority="1251">
      <formula>BS159=2</formula>
    </cfRule>
  </conditionalFormatting>
  <conditionalFormatting sqref="BS161:BX161">
    <cfRule type="expression" dxfId="6799" priority="1192">
      <formula>BS161="n/a"</formula>
    </cfRule>
    <cfRule type="expression" dxfId="6798" priority="1193">
      <formula>BS161=3</formula>
    </cfRule>
    <cfRule type="expression" dxfId="6797" priority="1195">
      <formula>BS161=1</formula>
    </cfRule>
    <cfRule type="expression" dxfId="6796" priority="1194">
      <formula>BS161=2</formula>
    </cfRule>
  </conditionalFormatting>
  <conditionalFormatting sqref="BS163:BX163">
    <cfRule type="expression" dxfId="6795" priority="1138">
      <formula>BS163=1</formula>
    </cfRule>
    <cfRule type="expression" dxfId="6794" priority="1136">
      <formula>BS163=3</formula>
    </cfRule>
    <cfRule type="expression" dxfId="6793" priority="1137">
      <formula>BS163=2</formula>
    </cfRule>
    <cfRule type="expression" dxfId="6792" priority="1135">
      <formula>BS163="n/a"</formula>
    </cfRule>
  </conditionalFormatting>
  <conditionalFormatting sqref="BS165:BX165">
    <cfRule type="expression" dxfId="6791" priority="1081">
      <formula>BS165=1</formula>
    </cfRule>
    <cfRule type="expression" dxfId="6790" priority="1080">
      <formula>BS165=2</formula>
    </cfRule>
    <cfRule type="expression" dxfId="6789" priority="1078">
      <formula>BS165="n/a"</formula>
    </cfRule>
    <cfRule type="expression" dxfId="6788" priority="1079">
      <formula>BS165=3</formula>
    </cfRule>
  </conditionalFormatting>
  <conditionalFormatting sqref="BS167:BX167">
    <cfRule type="expression" dxfId="6787" priority="1023">
      <formula>BS167=2</formula>
    </cfRule>
    <cfRule type="expression" dxfId="6786" priority="1024">
      <formula>BS167=1</formula>
    </cfRule>
    <cfRule type="expression" dxfId="6785" priority="1021">
      <formula>BS167="n/a"</formula>
    </cfRule>
    <cfRule type="expression" dxfId="6784" priority="1022">
      <formula>BS167=3</formula>
    </cfRule>
  </conditionalFormatting>
  <conditionalFormatting sqref="BS173:BX173">
    <cfRule type="expression" dxfId="6783" priority="11839">
      <formula>BS173="n/a"</formula>
    </cfRule>
    <cfRule type="expression" dxfId="6782" priority="11842">
      <formula>BS173=1</formula>
    </cfRule>
    <cfRule type="expression" dxfId="6781" priority="11841">
      <formula>BS173=2</formula>
    </cfRule>
    <cfRule type="expression" dxfId="6780" priority="11840">
      <formula>BS173=3</formula>
    </cfRule>
  </conditionalFormatting>
  <conditionalFormatting sqref="BS174:BX174">
    <cfRule type="expression" dxfId="6779" priority="11843">
      <formula>BS174&lt;0</formula>
    </cfRule>
  </conditionalFormatting>
  <conditionalFormatting sqref="BS175:BX175">
    <cfRule type="expression" dxfId="6778" priority="11821">
      <formula>BS175=2</formula>
    </cfRule>
    <cfRule type="expression" dxfId="6777" priority="11819">
      <formula>BS175="n/a"</formula>
    </cfRule>
    <cfRule type="expression" dxfId="6776" priority="11822">
      <formula>BS175=1</formula>
    </cfRule>
    <cfRule type="expression" dxfId="6775" priority="11820">
      <formula>BS175=3</formula>
    </cfRule>
  </conditionalFormatting>
  <conditionalFormatting sqref="BS176:BX176">
    <cfRule type="expression" dxfId="6774" priority="11823">
      <formula>BS176&lt;0</formula>
    </cfRule>
  </conditionalFormatting>
  <conditionalFormatting sqref="BS207:BX207">
    <cfRule type="expression" dxfId="6773" priority="2430">
      <formula>BS207="n/a"</formula>
    </cfRule>
    <cfRule type="expression" dxfId="6772" priority="2433">
      <formula>BS207=1</formula>
    </cfRule>
    <cfRule type="expression" dxfId="6771" priority="2432">
      <formula>BS207=2</formula>
    </cfRule>
    <cfRule type="expression" dxfId="6770" priority="2431">
      <formula>BS207=3</formula>
    </cfRule>
  </conditionalFormatting>
  <conditionalFormatting sqref="BS208:BX208">
    <cfRule type="expression" dxfId="6769" priority="2434">
      <formula>BS208&lt;0</formula>
    </cfRule>
  </conditionalFormatting>
  <conditionalFormatting sqref="BS209:BX209">
    <cfRule type="expression" dxfId="6768" priority="2359">
      <formula>BS209=1</formula>
    </cfRule>
    <cfRule type="expression" dxfId="6767" priority="2356">
      <formula>BS209="n/a"</formula>
    </cfRule>
    <cfRule type="expression" dxfId="6766" priority="2357">
      <formula>BS209=3</formula>
    </cfRule>
    <cfRule type="expression" dxfId="6765" priority="2358">
      <formula>BS209=2</formula>
    </cfRule>
  </conditionalFormatting>
  <conditionalFormatting sqref="BS210:BX210">
    <cfRule type="expression" dxfId="6764" priority="2360">
      <formula>BS210&lt;0</formula>
    </cfRule>
  </conditionalFormatting>
  <conditionalFormatting sqref="BS211:BX211">
    <cfRule type="expression" dxfId="6763" priority="2285">
      <formula>BS211=1</formula>
    </cfRule>
    <cfRule type="expression" dxfId="6762" priority="2284">
      <formula>BS211=2</formula>
    </cfRule>
    <cfRule type="expression" dxfId="6761" priority="2282">
      <formula>BS211="n/a"</formula>
    </cfRule>
    <cfRule type="expression" dxfId="6760" priority="2283">
      <formula>BS211=3</formula>
    </cfRule>
  </conditionalFormatting>
  <conditionalFormatting sqref="BS212:BX212">
    <cfRule type="expression" dxfId="6759" priority="2286">
      <formula>BS212&lt;0</formula>
    </cfRule>
  </conditionalFormatting>
  <conditionalFormatting sqref="BS213:BX213">
    <cfRule type="expression" dxfId="6758" priority="11771">
      <formula>BS213=2</formula>
    </cfRule>
    <cfRule type="expression" dxfId="6757" priority="11769">
      <formula>BS213="n/a"</formula>
    </cfRule>
    <cfRule type="expression" dxfId="6756" priority="11770">
      <formula>BS213=3</formula>
    </cfRule>
    <cfRule type="expression" dxfId="6755" priority="11772">
      <formula>BS213=1</formula>
    </cfRule>
  </conditionalFormatting>
  <conditionalFormatting sqref="BS214:BX214 BS216:BX216 BS218:BX218">
    <cfRule type="expression" dxfId="6754" priority="11773">
      <formula>BS214&lt;0</formula>
    </cfRule>
  </conditionalFormatting>
  <conditionalFormatting sqref="BS215:BX215">
    <cfRule type="expression" dxfId="6753" priority="3056">
      <formula>BS215="n/a"</formula>
    </cfRule>
    <cfRule type="expression" dxfId="6752" priority="3057">
      <formula>BS215=3</formula>
    </cfRule>
    <cfRule type="expression" dxfId="6751" priority="3059">
      <formula>BS215=1</formula>
    </cfRule>
    <cfRule type="expression" dxfId="6750" priority="3058">
      <formula>BS215=2</formula>
    </cfRule>
  </conditionalFormatting>
  <conditionalFormatting sqref="BS217:BX217">
    <cfRule type="expression" dxfId="6749" priority="2997">
      <formula>BS217=3</formula>
    </cfRule>
    <cfRule type="expression" dxfId="6748" priority="2996">
      <formula>BS217="n/a"</formula>
    </cfRule>
    <cfRule type="expression" dxfId="6747" priority="2999">
      <formula>BS217=1</formula>
    </cfRule>
    <cfRule type="expression" dxfId="6746" priority="2998">
      <formula>BS217=2</formula>
    </cfRule>
  </conditionalFormatting>
  <conditionalFormatting sqref="BS285:BX285">
    <cfRule type="expression" dxfId="6745" priority="11726">
      <formula>BS285=2</formula>
    </cfRule>
    <cfRule type="expression" dxfId="6744" priority="11724">
      <formula>BS285="n/a"</formula>
    </cfRule>
    <cfRule type="expression" dxfId="6743" priority="11725">
      <formula>BS285=3</formula>
    </cfRule>
    <cfRule type="expression" dxfId="6742" priority="11727">
      <formula>BS285=1</formula>
    </cfRule>
  </conditionalFormatting>
  <conditionalFormatting sqref="BS286:BX286">
    <cfRule type="expression" dxfId="6741" priority="11728">
      <formula>BS286&lt;0</formula>
    </cfRule>
  </conditionalFormatting>
  <conditionalFormatting sqref="BS331:BX331">
    <cfRule type="expression" dxfId="6740" priority="11685">
      <formula>BS331=3</formula>
    </cfRule>
    <cfRule type="expression" dxfId="6739" priority="11684">
      <formula>BS331="n/a"</formula>
    </cfRule>
    <cfRule type="expression" dxfId="6738" priority="11687">
      <formula>BS331=1</formula>
    </cfRule>
    <cfRule type="expression" dxfId="6737" priority="11686">
      <formula>BS331=2</formula>
    </cfRule>
  </conditionalFormatting>
  <conditionalFormatting sqref="BS332:BX332">
    <cfRule type="expression" dxfId="6736" priority="11688">
      <formula>BS332&lt;0</formula>
    </cfRule>
  </conditionalFormatting>
  <conditionalFormatting sqref="BS339:BX339">
    <cfRule type="expression" dxfId="6735" priority="11649">
      <formula>BS339="n/a"</formula>
    </cfRule>
    <cfRule type="expression" dxfId="6734" priority="11651">
      <formula>BS339=2</formula>
    </cfRule>
    <cfRule type="expression" dxfId="6733" priority="11650">
      <formula>BS339=3</formula>
    </cfRule>
    <cfRule type="expression" dxfId="6732" priority="11652">
      <formula>BS339=1</formula>
    </cfRule>
  </conditionalFormatting>
  <conditionalFormatting sqref="BS340:BX340">
    <cfRule type="expression" dxfId="6731" priority="11653">
      <formula>BS340&lt;0</formula>
    </cfRule>
  </conditionalFormatting>
  <conditionalFormatting sqref="BS343:BX343">
    <cfRule type="expression" dxfId="6730" priority="3531">
      <formula>BS343=3</formula>
    </cfRule>
    <cfRule type="expression" dxfId="6729" priority="3532">
      <formula>BS343=2</formula>
    </cfRule>
    <cfRule type="expression" dxfId="6728" priority="3533">
      <formula>BS343=1</formula>
    </cfRule>
    <cfRule type="expression" dxfId="6727" priority="3530">
      <formula>BS343="n/a"</formula>
    </cfRule>
  </conditionalFormatting>
  <conditionalFormatting sqref="BS345:BX345">
    <cfRule type="expression" dxfId="6726" priority="3485">
      <formula>BS345=1</formula>
    </cfRule>
    <cfRule type="expression" dxfId="6725" priority="3484">
      <formula>BS345=2</formula>
    </cfRule>
    <cfRule type="expression" dxfId="6724" priority="3483">
      <formula>BS345=3</formula>
    </cfRule>
    <cfRule type="expression" dxfId="6723" priority="3482">
      <formula>BS345="n/a"</formula>
    </cfRule>
  </conditionalFormatting>
  <conditionalFormatting sqref="BS351:BX351">
    <cfRule type="expression" dxfId="6722" priority="11616">
      <formula>BS351=2</formula>
    </cfRule>
    <cfRule type="expression" dxfId="6721" priority="11617">
      <formula>BS351=1</formula>
    </cfRule>
    <cfRule type="expression" dxfId="6720" priority="11615">
      <formula>BS351=3</formula>
    </cfRule>
    <cfRule type="expression" dxfId="6719" priority="11614">
      <formula>BS351="n/a"</formula>
    </cfRule>
  </conditionalFormatting>
  <conditionalFormatting sqref="BS352:BX352">
    <cfRule type="expression" dxfId="6718" priority="11618">
      <formula>BS352&lt;0</formula>
    </cfRule>
  </conditionalFormatting>
  <conditionalFormatting sqref="BS359:BX359">
    <cfRule type="expression" dxfId="6717" priority="1352">
      <formula>BS359="n/a"</formula>
    </cfRule>
    <cfRule type="expression" dxfId="6716" priority="1353">
      <formula>BS359=3</formula>
    </cfRule>
    <cfRule type="expression" dxfId="6715" priority="1354">
      <formula>BS359=2</formula>
    </cfRule>
    <cfRule type="expression" dxfId="6714" priority="1355">
      <formula>BS359=1</formula>
    </cfRule>
  </conditionalFormatting>
  <conditionalFormatting sqref="BS361:BX361">
    <cfRule type="expression" dxfId="6713" priority="1302">
      <formula>BS361=3</formula>
    </cfRule>
    <cfRule type="expression" dxfId="6712" priority="1304">
      <formula>BS361=1</formula>
    </cfRule>
    <cfRule type="expression" dxfId="6711" priority="1301">
      <formula>BS361="n/a"</formula>
    </cfRule>
    <cfRule type="expression" dxfId="6710" priority="1303">
      <formula>BS361=2</formula>
    </cfRule>
  </conditionalFormatting>
  <conditionalFormatting sqref="BS483:BX483">
    <cfRule type="expression" dxfId="6709" priority="11529">
      <formula>BS483="n/a"</formula>
    </cfRule>
    <cfRule type="expression" dxfId="6708" priority="11531">
      <formula>BS483=2</formula>
    </cfRule>
    <cfRule type="expression" dxfId="6707" priority="11532">
      <formula>BS483=1</formula>
    </cfRule>
    <cfRule type="expression" dxfId="6706" priority="11530">
      <formula>BS483=3</formula>
    </cfRule>
  </conditionalFormatting>
  <conditionalFormatting sqref="BS484:BX484">
    <cfRule type="expression" dxfId="6705" priority="11533">
      <formula>BS484&lt;0</formula>
    </cfRule>
  </conditionalFormatting>
  <conditionalFormatting sqref="BS515:BX515 BS503:BX503 BS499:BX499 BS491:BX491 BS493:BX493 BS469:BX469 BS471:BX471 BS465:BX465 BS453:BX453 BS439:BX439 BS441:BX441 BS431:BX431 BS433:BX433 BS387:BX387 BS389:BX389 BS391:BX391 BS375:BX375 BS355:BX355 BS357:BX357 BS363:BX363 BS341:BX341 BS325:BX325 BS313:BX313 BS305:BX305 BS287:BX287 BS281:BX281 BS283:BX283 BS261:BX261 BS247:BX247 BS199:BX199 BS185:BX185 BS187:BX187 BS169:BX169 BS171:BX171 BS157:BX157 BS145:BX145 BS133:BX133 BS47:BX47 BS31:BX31">
    <cfRule type="expression" dxfId="6704" priority="13112">
      <formula>BS31="n/a"</formula>
    </cfRule>
  </conditionalFormatting>
  <conditionalFormatting sqref="BS516:BX516 BS504:BX504 BS500:BX500 BS492:BX492 BS494:BX494 BS470:BX470 BS472:BX472 BS466:BX466 BS454:BX454 BS440:BX440 BS442:BX442 BS432:BX432 BS434:BX434 BS388:BX388 BS390:BX390 BS392:BX392 BS376:BX376 BS356:BX356 BS358:BX358 BS364:BX364 BS342:BX342 BS326:BX326 BS314:BX314 BS306:BX306 BS288:BX288 BS282:BX282 BS284:BX284 BS262:BX262 BS248:BX248 BS200:BX200 BS186:BX186 BS188:BX188 BS170:BX170 BS172:BX172 BS158:BX158 BS146:BX146 BS134:BX134 BS48:BX48 BS32:BX32 BS344:BX344 BS346:BX346 BS360:BX360 BS362:BX362 BS160:BX160 BS162:BX162 BS164:BX164 BS166:BX166 BS168:BX168">
    <cfRule type="expression" dxfId="6703" priority="13116">
      <formula>BS32&lt;0</formula>
    </cfRule>
  </conditionalFormatting>
  <conditionalFormatting sqref="BS519:BX519">
    <cfRule type="expression" dxfId="6702" priority="11462">
      <formula>BS519=1</formula>
    </cfRule>
    <cfRule type="expression" dxfId="6701" priority="11460">
      <formula>BS519=3</formula>
    </cfRule>
    <cfRule type="expression" dxfId="6700" priority="11461">
      <formula>BS519=2</formula>
    </cfRule>
    <cfRule type="expression" dxfId="6699" priority="11459">
      <formula>BS519="n/a"</formula>
    </cfRule>
  </conditionalFormatting>
  <conditionalFormatting sqref="BS520:BX520">
    <cfRule type="expression" dxfId="6698" priority="11463">
      <formula>BS520&lt;0</formula>
    </cfRule>
  </conditionalFormatting>
  <conditionalFormatting sqref="BS547:BX547">
    <cfRule type="expression" dxfId="6697" priority="10561">
      <formula>BS547=2</formula>
    </cfRule>
    <cfRule type="expression" dxfId="6696" priority="10559">
      <formula>BS547="n/a"</formula>
    </cfRule>
    <cfRule type="expression" dxfId="6695" priority="10560">
      <formula>BS547=3</formula>
    </cfRule>
    <cfRule type="expression" dxfId="6694" priority="10562">
      <formula>BS547=1</formula>
    </cfRule>
  </conditionalFormatting>
  <conditionalFormatting sqref="BS548:BX548">
    <cfRule type="expression" dxfId="6693" priority="10563">
      <formula>BS548&lt;0</formula>
    </cfRule>
  </conditionalFormatting>
  <conditionalFormatting sqref="BS549:BX549">
    <cfRule type="expression" dxfId="6692" priority="10512">
      <formula>BS549=1</formula>
    </cfRule>
    <cfRule type="expression" dxfId="6691" priority="10511">
      <formula>BS549=2</formula>
    </cfRule>
    <cfRule type="expression" dxfId="6690" priority="10510">
      <formula>BS549=3</formula>
    </cfRule>
    <cfRule type="expression" dxfId="6689" priority="10509">
      <formula>BS549="n/a"</formula>
    </cfRule>
  </conditionalFormatting>
  <conditionalFormatting sqref="BS550:BX550">
    <cfRule type="expression" dxfId="6688" priority="10513">
      <formula>BS550&lt;0</formula>
    </cfRule>
  </conditionalFormatting>
  <conditionalFormatting sqref="BS551:BX551">
    <cfRule type="expression" dxfId="6687" priority="10484">
      <formula>BS551="n/a"</formula>
    </cfRule>
    <cfRule type="expression" dxfId="6686" priority="10487">
      <formula>BS551=1</formula>
    </cfRule>
    <cfRule type="expression" dxfId="6685" priority="10485">
      <formula>BS551=3</formula>
    </cfRule>
    <cfRule type="expression" dxfId="6684" priority="10486">
      <formula>BS551=2</formula>
    </cfRule>
  </conditionalFormatting>
  <conditionalFormatting sqref="BS552:BX552">
    <cfRule type="expression" dxfId="6683" priority="10488">
      <formula>BS552&lt;0</formula>
    </cfRule>
  </conditionalFormatting>
  <conditionalFormatting sqref="BS553:BX553">
    <cfRule type="expression" dxfId="6682" priority="10434">
      <formula>BS553="n/a"</formula>
    </cfRule>
    <cfRule type="expression" dxfId="6681" priority="10435">
      <formula>BS553=3</formula>
    </cfRule>
    <cfRule type="expression" dxfId="6680" priority="10436">
      <formula>BS553=2</formula>
    </cfRule>
    <cfRule type="expression" dxfId="6679" priority="10437">
      <formula>BS553=1</formula>
    </cfRule>
  </conditionalFormatting>
  <conditionalFormatting sqref="BS554:BX554">
    <cfRule type="expression" dxfId="6678" priority="10438">
      <formula>BS554&lt;0</formula>
    </cfRule>
  </conditionalFormatting>
  <conditionalFormatting sqref="BS555:BX555">
    <cfRule type="expression" dxfId="6677" priority="10384">
      <formula>BS555="n/a"</formula>
    </cfRule>
    <cfRule type="expression" dxfId="6676" priority="10385">
      <formula>BS555=3</formula>
    </cfRule>
    <cfRule type="expression" dxfId="6675" priority="10386">
      <formula>BS555=2</formula>
    </cfRule>
    <cfRule type="expression" dxfId="6674" priority="10387">
      <formula>BS555=1</formula>
    </cfRule>
  </conditionalFormatting>
  <conditionalFormatting sqref="BS556:BX556">
    <cfRule type="expression" dxfId="6673" priority="10388">
      <formula>BS556&lt;0</formula>
    </cfRule>
  </conditionalFormatting>
  <conditionalFormatting sqref="BS557:BX557">
    <cfRule type="expression" dxfId="6672" priority="10361">
      <formula>BS557=2</formula>
    </cfRule>
    <cfRule type="expression" dxfId="6671" priority="10362">
      <formula>BS557=1</formula>
    </cfRule>
    <cfRule type="expression" dxfId="6670" priority="10360">
      <formula>BS557=3</formula>
    </cfRule>
    <cfRule type="expression" dxfId="6669" priority="10359">
      <formula>BS557="n/a"</formula>
    </cfRule>
  </conditionalFormatting>
  <conditionalFormatting sqref="BS558:BX558">
    <cfRule type="expression" dxfId="6668" priority="10363">
      <formula>BS558&lt;0</formula>
    </cfRule>
  </conditionalFormatting>
  <conditionalFormatting sqref="BS559:BX559">
    <cfRule type="expression" dxfId="6667" priority="10337">
      <formula>BS559=1</formula>
    </cfRule>
    <cfRule type="expression" dxfId="6666" priority="10334">
      <formula>BS559="n/a"</formula>
    </cfRule>
    <cfRule type="expression" dxfId="6665" priority="10335">
      <formula>BS559=3</formula>
    </cfRule>
    <cfRule type="expression" dxfId="6664" priority="10336">
      <formula>BS559=2</formula>
    </cfRule>
  </conditionalFormatting>
  <conditionalFormatting sqref="BS560:BX560">
    <cfRule type="expression" dxfId="6663" priority="10338">
      <formula>BS560&lt;0</formula>
    </cfRule>
  </conditionalFormatting>
  <conditionalFormatting sqref="BS561:BX561">
    <cfRule type="expression" dxfId="6662" priority="10312">
      <formula>BS561=1</formula>
    </cfRule>
    <cfRule type="expression" dxfId="6661" priority="10309">
      <formula>BS561="n/a"</formula>
    </cfRule>
    <cfRule type="expression" dxfId="6660" priority="10310">
      <formula>BS561=3</formula>
    </cfRule>
    <cfRule type="expression" dxfId="6659" priority="10311">
      <formula>BS561=2</formula>
    </cfRule>
  </conditionalFormatting>
  <conditionalFormatting sqref="BS562:BX562">
    <cfRule type="expression" dxfId="6658" priority="10313">
      <formula>BS562&lt;0</formula>
    </cfRule>
  </conditionalFormatting>
  <conditionalFormatting sqref="BS563:BX563">
    <cfRule type="expression" dxfId="6657" priority="10287">
      <formula>BS563=1</formula>
    </cfRule>
    <cfRule type="expression" dxfId="6656" priority="10286">
      <formula>BS563=2</formula>
    </cfRule>
    <cfRule type="expression" dxfId="6655" priority="10285">
      <formula>BS563=3</formula>
    </cfRule>
    <cfRule type="expression" dxfId="6654" priority="10284">
      <formula>BS563="n/a"</formula>
    </cfRule>
  </conditionalFormatting>
  <conditionalFormatting sqref="BS564:BX564">
    <cfRule type="expression" dxfId="6653" priority="10288">
      <formula>BS564&lt;0</formula>
    </cfRule>
  </conditionalFormatting>
  <conditionalFormatting sqref="BS565:BX565">
    <cfRule type="expression" dxfId="6652" priority="10261">
      <formula>BS565=2</formula>
    </cfRule>
    <cfRule type="expression" dxfId="6651" priority="10260">
      <formula>BS565=3</formula>
    </cfRule>
    <cfRule type="expression" dxfId="6650" priority="10262">
      <formula>BS565=1</formula>
    </cfRule>
    <cfRule type="expression" dxfId="6649" priority="10259">
      <formula>BS565="n/a"</formula>
    </cfRule>
  </conditionalFormatting>
  <conditionalFormatting sqref="BS566:BX566">
    <cfRule type="expression" dxfId="6648" priority="10263">
      <formula>BS566&lt;0</formula>
    </cfRule>
  </conditionalFormatting>
  <conditionalFormatting sqref="BS567:BX567">
    <cfRule type="expression" dxfId="6647" priority="10187">
      <formula>BS567=1</formula>
    </cfRule>
    <cfRule type="expression" dxfId="6646" priority="10186">
      <formula>BS567=2</formula>
    </cfRule>
    <cfRule type="expression" dxfId="6645" priority="10185">
      <formula>BS567=3</formula>
    </cfRule>
    <cfRule type="expression" dxfId="6644" priority="10184">
      <formula>BS567="n/a"</formula>
    </cfRule>
  </conditionalFormatting>
  <conditionalFormatting sqref="BS568:BX568">
    <cfRule type="expression" dxfId="6643" priority="10188">
      <formula>BS568&lt;0</formula>
    </cfRule>
  </conditionalFormatting>
  <conditionalFormatting sqref="BS569:BX569">
    <cfRule type="expression" dxfId="6642" priority="10159">
      <formula>BS569="n/a"</formula>
    </cfRule>
    <cfRule type="expression" dxfId="6641" priority="10160">
      <formula>BS569=3</formula>
    </cfRule>
    <cfRule type="expression" dxfId="6640" priority="10161">
      <formula>BS569=2</formula>
    </cfRule>
    <cfRule type="expression" dxfId="6639" priority="10162">
      <formula>BS569=1</formula>
    </cfRule>
  </conditionalFormatting>
  <conditionalFormatting sqref="BS570:BX570">
    <cfRule type="expression" dxfId="6638" priority="10163">
      <formula>BS570&lt;0</formula>
    </cfRule>
  </conditionalFormatting>
  <conditionalFormatting sqref="BS571:BX571">
    <cfRule type="expression" dxfId="6637" priority="10137">
      <formula>BS571=1</formula>
    </cfRule>
    <cfRule type="expression" dxfId="6636" priority="10134">
      <formula>BS571="n/a"</formula>
    </cfRule>
    <cfRule type="expression" dxfId="6635" priority="10135">
      <formula>BS571=3</formula>
    </cfRule>
    <cfRule type="expression" dxfId="6634" priority="10136">
      <formula>BS571=2</formula>
    </cfRule>
  </conditionalFormatting>
  <conditionalFormatting sqref="BS572:BX572">
    <cfRule type="expression" dxfId="6633" priority="10138">
      <formula>BS572&lt;0</formula>
    </cfRule>
  </conditionalFormatting>
  <conditionalFormatting sqref="BS573:BX573">
    <cfRule type="expression" dxfId="6632" priority="10087">
      <formula>BS573=1</formula>
    </cfRule>
    <cfRule type="expression" dxfId="6631" priority="10085">
      <formula>BS573=3</formula>
    </cfRule>
    <cfRule type="expression" dxfId="6630" priority="10086">
      <formula>BS573=2</formula>
    </cfRule>
    <cfRule type="expression" dxfId="6629" priority="10084">
      <formula>BS573="n/a"</formula>
    </cfRule>
  </conditionalFormatting>
  <conditionalFormatting sqref="BS574:BX574">
    <cfRule type="expression" dxfId="6628" priority="10088">
      <formula>BS574&lt;0</formula>
    </cfRule>
  </conditionalFormatting>
  <conditionalFormatting sqref="BS575:BX575">
    <cfRule type="expression" dxfId="6627" priority="10009">
      <formula>BS575="n/a"</formula>
    </cfRule>
    <cfRule type="expression" dxfId="6626" priority="10010">
      <formula>BS575=3</formula>
    </cfRule>
    <cfRule type="expression" dxfId="6625" priority="10011">
      <formula>BS575=2</formula>
    </cfRule>
    <cfRule type="expression" dxfId="6624" priority="10012">
      <formula>BS575=1</formula>
    </cfRule>
  </conditionalFormatting>
  <conditionalFormatting sqref="BS576:BX576">
    <cfRule type="expression" dxfId="6623" priority="10013">
      <formula>BS576&lt;0</formula>
    </cfRule>
  </conditionalFormatting>
  <conditionalFormatting sqref="BS577:BX577">
    <cfRule type="expression" dxfId="6622" priority="9936">
      <formula>BS577=2</formula>
    </cfRule>
    <cfRule type="expression" dxfId="6621" priority="9934">
      <formula>BS577="n/a"</formula>
    </cfRule>
    <cfRule type="expression" dxfId="6620" priority="9937">
      <formula>BS577=1</formula>
    </cfRule>
    <cfRule type="expression" dxfId="6619" priority="9935">
      <formula>BS577=3</formula>
    </cfRule>
  </conditionalFormatting>
  <conditionalFormatting sqref="BS578:BX578">
    <cfRule type="expression" dxfId="6618" priority="9938">
      <formula>BS578&lt;0</formula>
    </cfRule>
  </conditionalFormatting>
  <conditionalFormatting sqref="BS579:BX579">
    <cfRule type="expression" dxfId="6617" priority="9912">
      <formula>BS579=1</formula>
    </cfRule>
    <cfRule type="expression" dxfId="6616" priority="9911">
      <formula>BS579=2</formula>
    </cfRule>
    <cfRule type="expression" dxfId="6615" priority="9910">
      <formula>BS579=3</formula>
    </cfRule>
    <cfRule type="expression" dxfId="6614" priority="9909">
      <formula>BS579="n/a"</formula>
    </cfRule>
  </conditionalFormatting>
  <conditionalFormatting sqref="BS580:BX580">
    <cfRule type="expression" dxfId="6613" priority="9913">
      <formula>BS580&lt;0</formula>
    </cfRule>
  </conditionalFormatting>
  <conditionalFormatting sqref="BS581:BX581">
    <cfRule type="expression" dxfId="6612" priority="9886">
      <formula>BS581=2</formula>
    </cfRule>
    <cfRule type="expression" dxfId="6611" priority="9884">
      <formula>BS581="n/a"</formula>
    </cfRule>
    <cfRule type="expression" dxfId="6610" priority="9887">
      <formula>BS581=1</formula>
    </cfRule>
    <cfRule type="expression" dxfId="6609" priority="9885">
      <formula>BS581=3</formula>
    </cfRule>
  </conditionalFormatting>
  <conditionalFormatting sqref="BS582:BX582">
    <cfRule type="expression" dxfId="6608" priority="9888">
      <formula>BS582&lt;0</formula>
    </cfRule>
  </conditionalFormatting>
  <conditionalFormatting sqref="BS583:BX583">
    <cfRule type="expression" dxfId="6607" priority="9860">
      <formula>BS583=3</formula>
    </cfRule>
    <cfRule type="expression" dxfId="6606" priority="9859">
      <formula>BS583="n/a"</formula>
    </cfRule>
    <cfRule type="expression" dxfId="6605" priority="9861">
      <formula>BS583=2</formula>
    </cfRule>
    <cfRule type="expression" dxfId="6604" priority="9862">
      <formula>BS583=1</formula>
    </cfRule>
  </conditionalFormatting>
  <conditionalFormatting sqref="BS584:BX584">
    <cfRule type="expression" dxfId="6603" priority="9863">
      <formula>BS584&lt;0</formula>
    </cfRule>
  </conditionalFormatting>
  <conditionalFormatting sqref="BS585:BX585">
    <cfRule type="expression" dxfId="6602" priority="9837">
      <formula>BS585=1</formula>
    </cfRule>
    <cfRule type="expression" dxfId="6601" priority="9836">
      <formula>BS585=2</formula>
    </cfRule>
    <cfRule type="expression" dxfId="6600" priority="9835">
      <formula>BS585=3</formula>
    </cfRule>
    <cfRule type="expression" dxfId="6599" priority="9834">
      <formula>BS585="n/a"</formula>
    </cfRule>
  </conditionalFormatting>
  <conditionalFormatting sqref="BS586:BX586">
    <cfRule type="expression" dxfId="6598" priority="9838">
      <formula>BS586&lt;0</formula>
    </cfRule>
  </conditionalFormatting>
  <conditionalFormatting sqref="BS587:BX587">
    <cfRule type="expression" dxfId="6597" priority="9812">
      <formula>BS587=1</formula>
    </cfRule>
    <cfRule type="expression" dxfId="6596" priority="9810">
      <formula>BS587=3</formula>
    </cfRule>
    <cfRule type="expression" dxfId="6595" priority="9809">
      <formula>BS587="n/a"</formula>
    </cfRule>
    <cfRule type="expression" dxfId="6594" priority="9811">
      <formula>BS587=2</formula>
    </cfRule>
  </conditionalFormatting>
  <conditionalFormatting sqref="BS588:BX588">
    <cfRule type="expression" dxfId="6593" priority="9813">
      <formula>BS588&lt;0</formula>
    </cfRule>
  </conditionalFormatting>
  <conditionalFormatting sqref="BS589:BX589">
    <cfRule type="expression" dxfId="6592" priority="9785">
      <formula>BS589=3</formula>
    </cfRule>
    <cfRule type="expression" dxfId="6591" priority="9786">
      <formula>BS589=2</formula>
    </cfRule>
    <cfRule type="expression" dxfId="6590" priority="9787">
      <formula>BS589=1</formula>
    </cfRule>
    <cfRule type="expression" dxfId="6589" priority="9784">
      <formula>BS589="n/a"</formula>
    </cfRule>
  </conditionalFormatting>
  <conditionalFormatting sqref="BS590:BX590">
    <cfRule type="expression" dxfId="6588" priority="9788">
      <formula>BS590&lt;0</formula>
    </cfRule>
  </conditionalFormatting>
  <conditionalFormatting sqref="BS591:BX591">
    <cfRule type="expression" dxfId="6587" priority="9760">
      <formula>BS591=3</formula>
    </cfRule>
    <cfRule type="expression" dxfId="6586" priority="9761">
      <formula>BS591=2</formula>
    </cfRule>
    <cfRule type="expression" dxfId="6585" priority="9759">
      <formula>BS591="n/a"</formula>
    </cfRule>
    <cfRule type="expression" dxfId="6584" priority="9762">
      <formula>BS591=1</formula>
    </cfRule>
  </conditionalFormatting>
  <conditionalFormatting sqref="BS592:BX592">
    <cfRule type="expression" dxfId="6583" priority="9763">
      <formula>BS592&lt;0</formula>
    </cfRule>
  </conditionalFormatting>
  <conditionalFormatting sqref="BS593:BX593">
    <cfRule type="expression" dxfId="6582" priority="9710">
      <formula>BS593=3</formula>
    </cfRule>
    <cfRule type="expression" dxfId="6581" priority="9711">
      <formula>BS593=2</formula>
    </cfRule>
    <cfRule type="expression" dxfId="6580" priority="9712">
      <formula>BS593=1</formula>
    </cfRule>
    <cfRule type="expression" dxfId="6579" priority="9709">
      <formula>BS593="n/a"</formula>
    </cfRule>
  </conditionalFormatting>
  <conditionalFormatting sqref="BS594:BX594">
    <cfRule type="expression" dxfId="6578" priority="9713">
      <formula>BS594&lt;0</formula>
    </cfRule>
  </conditionalFormatting>
  <conditionalFormatting sqref="BS595:BX595">
    <cfRule type="expression" dxfId="6577" priority="9685">
      <formula>BS595=3</formula>
    </cfRule>
    <cfRule type="expression" dxfId="6576" priority="9686">
      <formula>BS595=2</formula>
    </cfRule>
    <cfRule type="expression" dxfId="6575" priority="9687">
      <formula>BS595=1</formula>
    </cfRule>
    <cfRule type="expression" dxfId="6574" priority="9684">
      <formula>BS595="n/a"</formula>
    </cfRule>
  </conditionalFormatting>
  <conditionalFormatting sqref="BS596:BX596">
    <cfRule type="expression" dxfId="6573" priority="9688">
      <formula>BS596&lt;0</formula>
    </cfRule>
  </conditionalFormatting>
  <conditionalFormatting sqref="BS597:BX597">
    <cfRule type="expression" dxfId="6572" priority="9661">
      <formula>BS597=2</formula>
    </cfRule>
    <cfRule type="expression" dxfId="6571" priority="9660">
      <formula>BS597=3</formula>
    </cfRule>
    <cfRule type="expression" dxfId="6570" priority="9659">
      <formula>BS597="n/a"</formula>
    </cfRule>
    <cfRule type="expression" dxfId="6569" priority="9662">
      <formula>BS597=1</formula>
    </cfRule>
  </conditionalFormatting>
  <conditionalFormatting sqref="BS598:BX598">
    <cfRule type="expression" dxfId="6568" priority="9663">
      <formula>BS598&lt;0</formula>
    </cfRule>
  </conditionalFormatting>
  <conditionalFormatting sqref="BS603:BX603">
    <cfRule type="expression" dxfId="6567" priority="9636">
      <formula>BS603=2</formula>
    </cfRule>
    <cfRule type="expression" dxfId="6566" priority="9637">
      <formula>BS603=1</formula>
    </cfRule>
    <cfRule type="expression" dxfId="6565" priority="9634">
      <formula>BS603="n/a"</formula>
    </cfRule>
    <cfRule type="expression" dxfId="6564" priority="9635">
      <formula>BS603=3</formula>
    </cfRule>
  </conditionalFormatting>
  <conditionalFormatting sqref="BS604:BX604">
    <cfRule type="expression" dxfId="6563" priority="9638">
      <formula>BS604&lt;0</formula>
    </cfRule>
  </conditionalFormatting>
  <conditionalFormatting sqref="BS605:BX605">
    <cfRule type="expression" dxfId="6562" priority="9611">
      <formula>BS605=2</formula>
    </cfRule>
    <cfRule type="expression" dxfId="6561" priority="9609">
      <formula>BS605="n/a"</formula>
    </cfRule>
    <cfRule type="expression" dxfId="6560" priority="9612">
      <formula>BS605=1</formula>
    </cfRule>
    <cfRule type="expression" dxfId="6559" priority="9610">
      <formula>BS605=3</formula>
    </cfRule>
  </conditionalFormatting>
  <conditionalFormatting sqref="BS606:BX606">
    <cfRule type="expression" dxfId="6558" priority="9613">
      <formula>BS606&lt;0</formula>
    </cfRule>
  </conditionalFormatting>
  <conditionalFormatting sqref="BU21 BS21">
    <cfRule type="expression" dxfId="6557" priority="9536">
      <formula>BS21="n/a"</formula>
    </cfRule>
    <cfRule type="expression" dxfId="6556" priority="9539">
      <formula>BS21=1</formula>
    </cfRule>
    <cfRule type="expression" dxfId="6555" priority="9538">
      <formula>BS21=2</formula>
    </cfRule>
  </conditionalFormatting>
  <conditionalFormatting sqref="BU22 BS22">
    <cfRule type="expression" dxfId="6554" priority="9540">
      <formula>BS22&lt;0</formula>
    </cfRule>
  </conditionalFormatting>
  <conditionalFormatting sqref="BU23 BS23">
    <cfRule type="expression" dxfId="6553" priority="12582">
      <formula>BS23="n/a"</formula>
    </cfRule>
  </conditionalFormatting>
  <conditionalFormatting sqref="BU24 BS24">
    <cfRule type="expression" dxfId="6552" priority="12586">
      <formula>BS24&lt;0</formula>
    </cfRule>
  </conditionalFormatting>
  <conditionalFormatting sqref="BU35 BU37 BU51 BU151 BU225 BU241 BU259 BU263 BU277 BU301 BU323 BU333 BU337 BU347 BU373 BU377 BU403 BU411 BU461 BU477 BU501 BU511 BU539 BU541 BU543 BU545">
    <cfRule type="expression" dxfId="6551" priority="13149">
      <formula>BU35=2</formula>
    </cfRule>
    <cfRule type="expression" dxfId="6550" priority="13150">
      <formula>BU35=1</formula>
    </cfRule>
    <cfRule type="expression" dxfId="6549" priority="13148">
      <formula>BU35=3</formula>
    </cfRule>
  </conditionalFormatting>
  <conditionalFormatting sqref="BU41 BS41">
    <cfRule type="expression" dxfId="6548" priority="2957">
      <formula>BS41="n/a"</formula>
    </cfRule>
  </conditionalFormatting>
  <conditionalFormatting sqref="BU49">
    <cfRule type="expression" dxfId="6547" priority="1927">
      <formula>BU49=1</formula>
    </cfRule>
    <cfRule type="expression" dxfId="6546" priority="1926">
      <formula>BU49=2</formula>
    </cfRule>
    <cfRule type="expression" dxfId="6545" priority="1925">
      <formula>BU49=3</formula>
    </cfRule>
    <cfRule type="expression" dxfId="6544" priority="1924">
      <formula>BU49="n/a"</formula>
    </cfRule>
  </conditionalFormatting>
  <conditionalFormatting sqref="BU50">
    <cfRule type="expression" dxfId="6543" priority="1928">
      <formula>BU50&lt;0</formula>
    </cfRule>
  </conditionalFormatting>
  <conditionalFormatting sqref="BU65 BS65">
    <cfRule type="expression" dxfId="6542" priority="253">
      <formula>BS65="n/a"</formula>
    </cfRule>
  </conditionalFormatting>
  <conditionalFormatting sqref="BU67 BS67">
    <cfRule type="expression" dxfId="6541" priority="132">
      <formula>BS67="n/a"</formula>
    </cfRule>
  </conditionalFormatting>
  <conditionalFormatting sqref="BU69 BS69">
    <cfRule type="expression" dxfId="6540" priority="59">
      <formula>BS69="n/a"</formula>
    </cfRule>
  </conditionalFormatting>
  <conditionalFormatting sqref="BU83">
    <cfRule type="expression" dxfId="6539" priority="4287">
      <formula>BU83=1</formula>
    </cfRule>
    <cfRule type="expression" dxfId="6538" priority="4286">
      <formula>BU83=2</formula>
    </cfRule>
    <cfRule type="expression" dxfId="6537" priority="4284">
      <formula>BU83="n/a"</formula>
    </cfRule>
    <cfRule type="expression" dxfId="6536" priority="4285">
      <formula>BU83=3</formula>
    </cfRule>
  </conditionalFormatting>
  <conditionalFormatting sqref="BU85 BS85">
    <cfRule type="expression" dxfId="6535" priority="4243">
      <formula>BS85="n/a"</formula>
    </cfRule>
  </conditionalFormatting>
  <conditionalFormatting sqref="BU86 BS86">
    <cfRule type="expression" dxfId="6534" priority="4265">
      <formula>BS86&lt;0</formula>
    </cfRule>
  </conditionalFormatting>
  <conditionalFormatting sqref="BU93">
    <cfRule type="expression" dxfId="6533" priority="4054">
      <formula>BU93="n/a"</formula>
    </cfRule>
    <cfRule type="expression" dxfId="6532" priority="4056">
      <formula>BU93=2</formula>
    </cfRule>
    <cfRule type="expression" dxfId="6531" priority="4057">
      <formula>BU93=1</formula>
    </cfRule>
    <cfRule type="expression" dxfId="6530" priority="4055">
      <formula>BU93=3</formula>
    </cfRule>
  </conditionalFormatting>
  <conditionalFormatting sqref="BU94">
    <cfRule type="expression" dxfId="6529" priority="4058">
      <formula>BU94&lt;0</formula>
    </cfRule>
  </conditionalFormatting>
  <conditionalFormatting sqref="BU95">
    <cfRule type="expression" dxfId="6528" priority="1974">
      <formula>BU95="n/a"</formula>
    </cfRule>
    <cfRule type="expression" dxfId="6527" priority="1975">
      <formula>BU95=3</formula>
    </cfRule>
    <cfRule type="expression" dxfId="6526" priority="1976">
      <formula>BU95=2</formula>
    </cfRule>
    <cfRule type="expression" dxfId="6525" priority="1977">
      <formula>BU95=1</formula>
    </cfRule>
  </conditionalFormatting>
  <conditionalFormatting sqref="BU96">
    <cfRule type="expression" dxfId="6524" priority="1978">
      <formula>BU96&lt;0</formula>
    </cfRule>
  </conditionalFormatting>
  <conditionalFormatting sqref="BU97">
    <cfRule type="expression" dxfId="6523" priority="3956">
      <formula>BU97=3</formula>
    </cfRule>
    <cfRule type="expression" dxfId="6522" priority="3957">
      <formula>BU97=2</formula>
    </cfRule>
    <cfRule type="expression" dxfId="6521" priority="3955">
      <formula>BU97="n/a"</formula>
    </cfRule>
    <cfRule type="expression" dxfId="6520" priority="3958">
      <formula>BU97=1</formula>
    </cfRule>
  </conditionalFormatting>
  <conditionalFormatting sqref="BU98">
    <cfRule type="expression" dxfId="6519" priority="3978">
      <formula>BU98&lt;0</formula>
    </cfRule>
  </conditionalFormatting>
  <conditionalFormatting sqref="BU99">
    <cfRule type="expression" dxfId="6518" priority="3854">
      <formula>BU99=1</formula>
    </cfRule>
    <cfRule type="expression" dxfId="6517" priority="3852">
      <formula>BU99=3</formula>
    </cfRule>
    <cfRule type="expression" dxfId="6516" priority="3851">
      <formula>BU99="n/a"</formula>
    </cfRule>
    <cfRule type="expression" dxfId="6515" priority="3853">
      <formula>BU99=2</formula>
    </cfRule>
  </conditionalFormatting>
  <conditionalFormatting sqref="BU100">
    <cfRule type="expression" dxfId="6514" priority="3874">
      <formula>BU100&lt;0</formula>
    </cfRule>
  </conditionalFormatting>
  <conditionalFormatting sqref="BU101 BS101">
    <cfRule type="expression" dxfId="6513" priority="3804">
      <formula>BS101="n/a"</formula>
    </cfRule>
  </conditionalFormatting>
  <conditionalFormatting sqref="BU102 BS102">
    <cfRule type="expression" dxfId="6512" priority="3808">
      <formula>BS102&lt;0</formula>
    </cfRule>
  </conditionalFormatting>
  <conditionalFormatting sqref="BU105 BS105">
    <cfRule type="expression" dxfId="6511" priority="516">
      <formula>BS105="n/a"</formula>
    </cfRule>
  </conditionalFormatting>
  <conditionalFormatting sqref="BU106 BS106">
    <cfRule type="expression" dxfId="6510" priority="520">
      <formula>BS106&lt;0</formula>
    </cfRule>
  </conditionalFormatting>
  <conditionalFormatting sqref="BU107 BS107">
    <cfRule type="expression" dxfId="6509" priority="443">
      <formula>BS107="n/a"</formula>
    </cfRule>
  </conditionalFormatting>
  <conditionalFormatting sqref="BU108 BS108">
    <cfRule type="expression" dxfId="6508" priority="447">
      <formula>BS108&lt;0</formula>
    </cfRule>
  </conditionalFormatting>
  <conditionalFormatting sqref="BU109 BS109">
    <cfRule type="expression" dxfId="6507" priority="382">
      <formula>BS109="n/a"</formula>
    </cfRule>
  </conditionalFormatting>
  <conditionalFormatting sqref="BU110 BS110">
    <cfRule type="expression" dxfId="6506" priority="386">
      <formula>BS110&lt;0</formula>
    </cfRule>
  </conditionalFormatting>
  <conditionalFormatting sqref="BU111 BS111">
    <cfRule type="expression" dxfId="6505" priority="315">
      <formula>BS111="n/a"</formula>
    </cfRule>
  </conditionalFormatting>
  <conditionalFormatting sqref="BU112 BS112">
    <cfRule type="expression" dxfId="6504" priority="319">
      <formula>BS112&lt;0</formula>
    </cfRule>
  </conditionalFormatting>
  <conditionalFormatting sqref="BU113 BS113">
    <cfRule type="expression" dxfId="6503" priority="3584">
      <formula>BS113="n/a"</formula>
    </cfRule>
  </conditionalFormatting>
  <conditionalFormatting sqref="BU114 BS114">
    <cfRule type="expression" dxfId="6502" priority="3588">
      <formula>BS114&lt;0</formula>
    </cfRule>
  </conditionalFormatting>
  <conditionalFormatting sqref="BU115">
    <cfRule type="expression" dxfId="6501" priority="3334">
      <formula>BU115="n/a"</formula>
    </cfRule>
    <cfRule type="expression" dxfId="6500" priority="3337">
      <formula>BU115=1</formula>
    </cfRule>
    <cfRule type="expression" dxfId="6499" priority="3335">
      <formula>BU115=3</formula>
    </cfRule>
    <cfRule type="expression" dxfId="6498" priority="3336">
      <formula>BU115=2</formula>
    </cfRule>
  </conditionalFormatting>
  <conditionalFormatting sqref="BU117">
    <cfRule type="expression" dxfId="6497" priority="3309">
      <formula>BU117=1</formula>
    </cfRule>
    <cfRule type="expression" dxfId="6496" priority="3308">
      <formula>BU117=2</formula>
    </cfRule>
    <cfRule type="expression" dxfId="6495" priority="3307">
      <formula>BU117=3</formula>
    </cfRule>
    <cfRule type="expression" dxfId="6494" priority="3306">
      <formula>BU117="n/a"</formula>
    </cfRule>
  </conditionalFormatting>
  <conditionalFormatting sqref="BU119 BS119">
    <cfRule type="expression" dxfId="6493" priority="705">
      <formula>BS119="n/a"</formula>
    </cfRule>
  </conditionalFormatting>
  <conditionalFormatting sqref="BU120 BS120">
    <cfRule type="expression" dxfId="6492" priority="709">
      <formula>BS120&lt;0</formula>
    </cfRule>
  </conditionalFormatting>
  <conditionalFormatting sqref="BU121 BS121">
    <cfRule type="expression" dxfId="6491" priority="640">
      <formula>BS121="n/a"</formula>
    </cfRule>
  </conditionalFormatting>
  <conditionalFormatting sqref="BU122 BS122">
    <cfRule type="expression" dxfId="6490" priority="644">
      <formula>BS122&lt;0</formula>
    </cfRule>
  </conditionalFormatting>
  <conditionalFormatting sqref="BU123 BS123">
    <cfRule type="expression" dxfId="6489" priority="582">
      <formula>BS123="n/a"</formula>
    </cfRule>
  </conditionalFormatting>
  <conditionalFormatting sqref="BU124 BS124">
    <cfRule type="expression" dxfId="6488" priority="586">
      <formula>BS124&lt;0</formula>
    </cfRule>
  </conditionalFormatting>
  <conditionalFormatting sqref="BU127 BS127">
    <cfRule type="expression" dxfId="6487" priority="4523">
      <formula>BS127="n/a"</formula>
    </cfRule>
  </conditionalFormatting>
  <conditionalFormatting sqref="BU229">
    <cfRule type="expression" dxfId="6486" priority="1627">
      <formula>BU229="n/a"</formula>
    </cfRule>
    <cfRule type="expression" dxfId="6485" priority="1630">
      <formula>BU229=1</formula>
    </cfRule>
    <cfRule type="expression" dxfId="6484" priority="1629">
      <formula>BU229=2</formula>
    </cfRule>
    <cfRule type="expression" dxfId="6483" priority="1628">
      <formula>BU229=3</formula>
    </cfRule>
  </conditionalFormatting>
  <conditionalFormatting sqref="BU230">
    <cfRule type="expression" dxfId="6482" priority="1631">
      <formula>BU230&lt;0</formula>
    </cfRule>
  </conditionalFormatting>
  <conditionalFormatting sqref="BU231">
    <cfRule type="expression" dxfId="6481" priority="1582">
      <formula>BU231=3</formula>
    </cfRule>
    <cfRule type="expression" dxfId="6480" priority="1583">
      <formula>BU231=2</formula>
    </cfRule>
    <cfRule type="expression" dxfId="6479" priority="1584">
      <formula>BU231=1</formula>
    </cfRule>
    <cfRule type="expression" dxfId="6478" priority="1581">
      <formula>BU231="n/a"</formula>
    </cfRule>
  </conditionalFormatting>
  <conditionalFormatting sqref="BU232">
    <cfRule type="expression" dxfId="6477" priority="1585">
      <formula>BU232&lt;0</formula>
    </cfRule>
  </conditionalFormatting>
  <conditionalFormatting sqref="BU233">
    <cfRule type="expression" dxfId="6476" priority="1538">
      <formula>BU233=1</formula>
    </cfRule>
    <cfRule type="expression" dxfId="6475" priority="1536">
      <formula>BU233=3</formula>
    </cfRule>
    <cfRule type="expression" dxfId="6474" priority="1537">
      <formula>BU233=2</formula>
    </cfRule>
    <cfRule type="expression" dxfId="6473" priority="1535">
      <formula>BU233="n/a"</formula>
    </cfRule>
  </conditionalFormatting>
  <conditionalFormatting sqref="BU234">
    <cfRule type="expression" dxfId="6472" priority="1539">
      <formula>BU234&lt;0</formula>
    </cfRule>
  </conditionalFormatting>
  <conditionalFormatting sqref="BU235">
    <cfRule type="expression" dxfId="6471" priority="1488">
      <formula>BU235=2</formula>
    </cfRule>
    <cfRule type="expression" dxfId="6470" priority="1487">
      <formula>BU235=3</formula>
    </cfRule>
    <cfRule type="expression" dxfId="6469" priority="1489">
      <formula>BU235=1</formula>
    </cfRule>
    <cfRule type="expression" dxfId="6468" priority="1486">
      <formula>BU235="n/a"</formula>
    </cfRule>
  </conditionalFormatting>
  <conditionalFormatting sqref="BU236">
    <cfRule type="expression" dxfId="6467" priority="1509">
      <formula>BU236&lt;0</formula>
    </cfRule>
  </conditionalFormatting>
  <conditionalFormatting sqref="BU237">
    <cfRule type="expression" dxfId="6466" priority="1442">
      <formula>BU237=1</formula>
    </cfRule>
    <cfRule type="expression" dxfId="6465" priority="1439">
      <formula>BU237="n/a"</formula>
    </cfRule>
    <cfRule type="expression" dxfId="6464" priority="1441">
      <formula>BU237=2</formula>
    </cfRule>
    <cfRule type="expression" dxfId="6463" priority="1440">
      <formula>BU237=3</formula>
    </cfRule>
  </conditionalFormatting>
  <conditionalFormatting sqref="BU238">
    <cfRule type="expression" dxfId="6462" priority="1462">
      <formula>BU238&lt;0</formula>
    </cfRule>
  </conditionalFormatting>
  <conditionalFormatting sqref="BU239">
    <cfRule type="expression" dxfId="6461" priority="1395">
      <formula>BU239=1</formula>
    </cfRule>
    <cfRule type="expression" dxfId="6460" priority="1392">
      <formula>BU239="n/a"</formula>
    </cfRule>
    <cfRule type="expression" dxfId="6459" priority="1393">
      <formula>BU239=3</formula>
    </cfRule>
    <cfRule type="expression" dxfId="6458" priority="1394">
      <formula>BU239=2</formula>
    </cfRule>
  </conditionalFormatting>
  <conditionalFormatting sqref="BU240">
    <cfRule type="expression" dxfId="6457" priority="1415">
      <formula>BU240&lt;0</formula>
    </cfRule>
  </conditionalFormatting>
  <conditionalFormatting sqref="BU253">
    <cfRule type="expression" dxfId="6456" priority="4956">
      <formula>BU253=3</formula>
    </cfRule>
    <cfRule type="expression" dxfId="6455" priority="4957">
      <formula>BU253=2</formula>
    </cfRule>
    <cfRule type="expression" dxfId="6454" priority="4958">
      <formula>BU253=1</formula>
    </cfRule>
    <cfRule type="expression" dxfId="6453" priority="4955">
      <formula>BU253="n/a"</formula>
    </cfRule>
  </conditionalFormatting>
  <conditionalFormatting sqref="BU254">
    <cfRule type="expression" dxfId="6452" priority="4959">
      <formula>BU254&lt;0</formula>
    </cfRule>
  </conditionalFormatting>
  <conditionalFormatting sqref="BU271 BS271">
    <cfRule type="expression" dxfId="6451" priority="823">
      <formula>BS271="n/a"</formula>
    </cfRule>
  </conditionalFormatting>
  <conditionalFormatting sqref="BU273 BS273">
    <cfRule type="expression" dxfId="6450" priority="765">
      <formula>BS273="n/a"</formula>
    </cfRule>
  </conditionalFormatting>
  <conditionalFormatting sqref="BU303">
    <cfRule type="expression" dxfId="6449" priority="3281">
      <formula>BU303=1</formula>
    </cfRule>
    <cfRule type="expression" dxfId="6448" priority="3280">
      <formula>BU303=2</formula>
    </cfRule>
    <cfRule type="expression" dxfId="6447" priority="3278">
      <formula>BU303="n/a"</formula>
    </cfRule>
    <cfRule type="expression" dxfId="6446" priority="3279">
      <formula>BU303=3</formula>
    </cfRule>
  </conditionalFormatting>
  <conditionalFormatting sqref="BU367 BS367">
    <cfRule type="expression" dxfId="6445" priority="3434">
      <formula>BS367="n/a"</formula>
    </cfRule>
  </conditionalFormatting>
  <conditionalFormatting sqref="BU369 BS369">
    <cfRule type="expression" dxfId="6444" priority="3382">
      <formula>BS369="n/a"</formula>
    </cfRule>
  </conditionalFormatting>
  <conditionalFormatting sqref="BU413 BS413">
    <cfRule type="expression" dxfId="6443" priority="2917">
      <formula>BS413="n/a"</formula>
    </cfRule>
  </conditionalFormatting>
  <conditionalFormatting sqref="BU415 BS415">
    <cfRule type="expression" dxfId="6442" priority="2861">
      <formula>BS415="n/a"</formula>
    </cfRule>
  </conditionalFormatting>
  <conditionalFormatting sqref="BU417 BS417">
    <cfRule type="expression" dxfId="6441" priority="2805">
      <formula>BS417="n/a"</formula>
    </cfRule>
  </conditionalFormatting>
  <conditionalFormatting sqref="BU419 BS419">
    <cfRule type="expression" dxfId="6440" priority="2749">
      <formula>BS419="n/a"</formula>
    </cfRule>
  </conditionalFormatting>
  <conditionalFormatting sqref="BU421 BS421">
    <cfRule type="expression" dxfId="6439" priority="2693">
      <formula>BS421="n/a"</formula>
    </cfRule>
  </conditionalFormatting>
  <conditionalFormatting sqref="BU423 BS423">
    <cfRule type="expression" dxfId="6438" priority="2637">
      <formula>BS423="n/a"</formula>
    </cfRule>
  </conditionalFormatting>
  <conditionalFormatting sqref="BU425 BS425">
    <cfRule type="expression" dxfId="6437" priority="2581">
      <formula>BS425="n/a"</formula>
    </cfRule>
  </conditionalFormatting>
  <conditionalFormatting sqref="BU427 BS427">
    <cfRule type="expression" dxfId="6436" priority="2525">
      <formula>BS427="n/a"</formula>
    </cfRule>
  </conditionalFormatting>
  <conditionalFormatting sqref="BU455">
    <cfRule type="expression" dxfId="6435" priority="1874">
      <formula>BU455="n/a"</formula>
    </cfRule>
    <cfRule type="expression" dxfId="6434" priority="1875">
      <formula>BU455=3</formula>
    </cfRule>
    <cfRule type="expression" dxfId="6433" priority="1876">
      <formula>BU455=2</formula>
    </cfRule>
    <cfRule type="expression" dxfId="6432" priority="1877">
      <formula>BU455=1</formula>
    </cfRule>
  </conditionalFormatting>
  <conditionalFormatting sqref="BU456">
    <cfRule type="expression" dxfId="6431" priority="1878">
      <formula>BU456&lt;0</formula>
    </cfRule>
  </conditionalFormatting>
  <conditionalFormatting sqref="BU457">
    <cfRule type="expression" dxfId="6430" priority="1838">
      <formula>BU457=3</formula>
    </cfRule>
    <cfRule type="expression" dxfId="6429" priority="1837">
      <formula>BU457="n/a"</formula>
    </cfRule>
    <cfRule type="expression" dxfId="6428" priority="1840">
      <formula>BU457=1</formula>
    </cfRule>
    <cfRule type="expression" dxfId="6427" priority="1839">
      <formula>BU457=2</formula>
    </cfRule>
  </conditionalFormatting>
  <conditionalFormatting sqref="BU458">
    <cfRule type="expression" dxfId="6426" priority="1841">
      <formula>BU458&lt;0</formula>
    </cfRule>
  </conditionalFormatting>
  <conditionalFormatting sqref="BU459">
    <cfRule type="expression" dxfId="6425" priority="1803">
      <formula>BU459=1</formula>
    </cfRule>
    <cfRule type="expression" dxfId="6424" priority="1802">
      <formula>BU459=2</formula>
    </cfRule>
    <cfRule type="expression" dxfId="6423" priority="1801">
      <formula>BU459=3</formula>
    </cfRule>
    <cfRule type="expression" dxfId="6422" priority="1800">
      <formula>BU459="n/a"</formula>
    </cfRule>
  </conditionalFormatting>
  <conditionalFormatting sqref="BU460">
    <cfRule type="expression" dxfId="6421" priority="1804">
      <formula>BU460&lt;0</formula>
    </cfRule>
  </conditionalFormatting>
  <conditionalFormatting sqref="BU507">
    <cfRule type="expression" dxfId="6420" priority="1717">
      <formula>BU507="n/a"</formula>
    </cfRule>
    <cfRule type="expression" dxfId="6419" priority="1718">
      <formula>BU507=3</formula>
    </cfRule>
    <cfRule type="expression" dxfId="6418" priority="1720">
      <formula>BU507=1</formula>
    </cfRule>
    <cfRule type="expression" dxfId="6417" priority="1719">
      <formula>BU507=2</formula>
    </cfRule>
  </conditionalFormatting>
  <conditionalFormatting sqref="BU508">
    <cfRule type="expression" dxfId="6416" priority="1721">
      <formula>BU508&lt;0</formula>
    </cfRule>
  </conditionalFormatting>
  <conditionalFormatting sqref="BU509">
    <cfRule type="expression" dxfId="6415" priority="1677">
      <formula>BU509=1</formula>
    </cfRule>
    <cfRule type="expression" dxfId="6414" priority="1676">
      <formula>BU509=2</formula>
    </cfRule>
    <cfRule type="expression" dxfId="6413" priority="1674">
      <formula>BU509="n/a"</formula>
    </cfRule>
    <cfRule type="expression" dxfId="6412" priority="1675">
      <formula>BU509=3</formula>
    </cfRule>
  </conditionalFormatting>
  <conditionalFormatting sqref="BU510">
    <cfRule type="expression" dxfId="6411" priority="1678">
      <formula>BU510&lt;0</formula>
    </cfRule>
  </conditionalFormatting>
  <conditionalFormatting sqref="BU539 BU541 BU543 BU545 BU511 BU501 BU477 BU461 BU411 BU403 BU377 BU373 BU347 BU337 BU333 BU323 BU301 BU277 BU263 BU259 BU241 BU225 BU151 BU51 BU35 BU37">
    <cfRule type="expression" dxfId="6410" priority="13147">
      <formula>BU35="n/a"</formula>
    </cfRule>
  </conditionalFormatting>
  <conditionalFormatting sqref="BU540 BU542 BU544 BU546 BU512 BU502 BU478 BU462 BU412 BU404 BU378 BU374 BU348 BU338 BU334 BU324 BU302 BU278 BU264 BU260 BU242 BU226 BU152 BU52 BU36 BU38 BU84 BU116 BU118 BU304">
    <cfRule type="expression" dxfId="6409" priority="13151">
      <formula>BU36&lt;0</formula>
    </cfRule>
  </conditionalFormatting>
  <conditionalFormatting sqref="BU599 BU601 BS599 BS601 BU525 BU527 BU529 BU531 BU533 BU535 BU537 BS525 BS527 BS529 BS531 BS533 BS535 BS537 BU521 BS521 BU517 BS517 BU513 BS513 BU505 BS505 BU497 BS497 BU487 BS487 BU479 BU481 BS479 BS481 BU475 BS475 BU467 BS467 BU451 BS451 BU443 BS443 BU429 BS429 BU401 BS401 BU383 BS383 BU365 BU371 BS365 BS371 BU349 BS349 BU335 BS335 BU321 BS321 BU315 BS315 BU307 BU309 BU311 BS307 BS309 BS311 BU291 BS291 BU279 BS279 BU269 BU275 BS269 BS275 BU265 BS265 BU255 BU257 BS255 BS257 BU249 BU251 BS249 BS251 BU245 BS245 BU243 BS243 BU227 BS227 BU219 BU221 BU223 BS219 BS221 BS223 BU205 BS205 BU201 BU203 BS201 BS203 BU195 BS195 BU189 BU191 BS189 BS191 BU153 BU155 BS153 BS155 BU149 BS149 BU141 BU143 BS141 BS143 BU139 BS139 BU125 BS125 BU63 BU71 BU73 BU75 BU77 BS63 BS71 BS73 BS75 BS77 BU53 BU55 BS53 BS55 BU39 BU43 BS39 BS43 BU33 BS33">
    <cfRule type="expression" dxfId="6408" priority="12562">
      <formula>BS33="n/a"</formula>
    </cfRule>
  </conditionalFormatting>
  <conditionalFormatting sqref="BU600 BU602 BS600 BS602 BU526 BU528 BU530 BU532 BU534 BU536 BU538 BS526 BS528 BS530 BS532 BS534 BS536 BS538 BU522 BS522 BU518 BS518 BU514 BS514 BU506 BS506 BU498 BS498 BU488 BS488 BU480 BU482 BS480 BS482 BU476 BS476 BU468 BS468 BU452 BS452 BU444 BS444 BU430 BS430 BU402 BS402 BU384 BS384 BU366 BU372 BS366 BS372 BU350 BS350 BU336 BS336 BU322 BS322 BU316 BS316 BU308 BU310 BU312 BS308 BS310 BS312 BU292 BS292 BU280 BS280 BU270 BU276 BS270 BS276 BU266 BS266 BU256 BU258 BS256 BS258 BU250 BU252 BS250 BS252 BU246 BS246 BU244 BS244 BU228 BS228 BU220 BU222 BU224 BS220 BS222 BS224 BU206 BS206 BU202 BU204 BS202 BS204 BU196 BS196 BU190 BU192 BS190 BS192 BU154 BU156 BS154 BS156 BU150 BS150 BU142 BU144 BS142 BS144 BU140 BS140 BU126 BS126 BU64 BU72 BU74 BU76 BU78 BS64 BS72 BS74 BS76 BS78 BU54 BU56 BS54 BS56 BU40 BU44 BS40 BS44 BU34 BS34 BU128 BS128 BU368 BS368 BU370 BS370 BU42 BS42 BU414 BS414 BU416 BS416 BU418 BS418 BU420 BS420 BU422 BS422 BU424 BS424 BU426 BS426 BU428 BS428 BU272 BS272 BU274 BS274 BU66 BS66 BU68 BS68 BU70 BS70">
    <cfRule type="expression" dxfId="6407" priority="12566">
      <formula>BS34&lt;0</formula>
    </cfRule>
  </conditionalFormatting>
  <conditionalFormatting sqref="BV10:BX10 BV20:BX20">
    <cfRule type="expression" dxfId="6406" priority="13981">
      <formula>BV10&lt;0</formula>
    </cfRule>
  </conditionalFormatting>
  <conditionalFormatting sqref="BV19:BX19">
    <cfRule type="expression" dxfId="6405" priority="5762">
      <formula>BV19=2</formula>
    </cfRule>
    <cfRule type="expression" dxfId="6404" priority="5761">
      <formula>BV19=3</formula>
    </cfRule>
    <cfRule type="expression" dxfId="6403" priority="5763">
      <formula>BV19=1</formula>
    </cfRule>
    <cfRule type="expression" dxfId="6402" priority="5760">
      <formula>BV19="n/a"</formula>
    </cfRule>
  </conditionalFormatting>
  <conditionalFormatting sqref="BV59:BX59">
    <cfRule type="expression" dxfId="6401" priority="13885">
      <formula>BV59=1</formula>
    </cfRule>
    <cfRule type="expression" dxfId="6400" priority="13884">
      <formula>BV59=2</formula>
    </cfRule>
  </conditionalFormatting>
  <conditionalFormatting sqref="BV61:BX61">
    <cfRule type="expression" dxfId="6398" priority="13865">
      <formula>BV61=1</formula>
    </cfRule>
    <cfRule type="expression" dxfId="6397" priority="13864">
      <formula>BV61=2</formula>
    </cfRule>
  </conditionalFormatting>
  <conditionalFormatting sqref="BV62:BX62">
    <cfRule type="expression" dxfId="6396" priority="13866">
      <formula>BV62&lt;0</formula>
    </cfRule>
  </conditionalFormatting>
  <conditionalFormatting sqref="BV87:BX87">
    <cfRule type="expression" dxfId="6395" priority="2150">
      <formula>BV87=2</formula>
    </cfRule>
    <cfRule type="expression" dxfId="6394" priority="2151">
      <formula>BV87=1</formula>
    </cfRule>
  </conditionalFormatting>
  <conditionalFormatting sqref="BV88:BX88">
    <cfRule type="expression" dxfId="6393" priority="2152">
      <formula>BV88&lt;0</formula>
    </cfRule>
  </conditionalFormatting>
  <conditionalFormatting sqref="BV89:BX89">
    <cfRule type="expression" dxfId="6392" priority="2108">
      <formula>BV89=1</formula>
    </cfRule>
    <cfRule type="expression" dxfId="6391" priority="2107">
      <formula>BV89=2</formula>
    </cfRule>
  </conditionalFormatting>
  <conditionalFormatting sqref="BV90:BX90">
    <cfRule type="expression" dxfId="6390" priority="2109">
      <formula>BV90&lt;0</formula>
    </cfRule>
  </conditionalFormatting>
  <conditionalFormatting sqref="BV91:BX91">
    <cfRule type="expression" dxfId="6389" priority="4095">
      <formula>BV91=2</formula>
    </cfRule>
    <cfRule type="expression" dxfId="6388" priority="4096">
      <formula>BV91=1</formula>
    </cfRule>
  </conditionalFormatting>
  <conditionalFormatting sqref="BV92:BX92">
    <cfRule type="expression" dxfId="6387" priority="4097">
      <formula>BV92&lt;0</formula>
    </cfRule>
  </conditionalFormatting>
  <conditionalFormatting sqref="BV103:BX103">
    <cfRule type="expression" dxfId="6386" priority="3692">
      <formula>BV103=2</formula>
    </cfRule>
    <cfRule type="expression" dxfId="6385" priority="3693">
      <formula>BV103=1</formula>
    </cfRule>
  </conditionalFormatting>
  <conditionalFormatting sqref="BV104:BX104">
    <cfRule type="expression" dxfId="6384" priority="3694">
      <formula>BV104&lt;0</formula>
    </cfRule>
  </conditionalFormatting>
  <conditionalFormatting sqref="BV129:BX129 BV131:BX131 BV135:BX135 BV181:BX181 BV183:BX183 BV193:BX193 BV197:BX197 BV267:BX267 BV289:BX289 BV293:BX293 BV317:BX317 BV329:BX329 BV353:BX353 BV381:BX381 BV393:BX393 BV395:BX395 BV397:BX397 BV399:BX399 BV405:BX405 BV409:BX409 BV445:BX445 BV449:BX449 BV463:BX463 BV473:BX473 BV485:BX485 BV489:BX489 BV495:BX495 BV523:BX523">
    <cfRule type="expression" dxfId="6383" priority="13549">
      <formula>BV129=2</formula>
    </cfRule>
    <cfRule type="expression" dxfId="6382" priority="13550">
      <formula>BV129=1</formula>
    </cfRule>
  </conditionalFormatting>
  <conditionalFormatting sqref="BV179:BX179">
    <cfRule type="expression" dxfId="6381" priority="2021">
      <formula>BV179=2</formula>
    </cfRule>
    <cfRule type="expression" dxfId="6380" priority="2022">
      <formula>BV179=1</formula>
    </cfRule>
  </conditionalFormatting>
  <conditionalFormatting sqref="BV180:BX180">
    <cfRule type="expression" dxfId="6379" priority="2023">
      <formula>BV180&lt;0</formula>
    </cfRule>
  </conditionalFormatting>
  <conditionalFormatting sqref="BV295:BX295">
    <cfRule type="expression" dxfId="6378" priority="3249">
      <formula>BV295=1</formula>
    </cfRule>
    <cfRule type="expression" dxfId="6377" priority="3248">
      <formula>BV295=2</formula>
    </cfRule>
  </conditionalFormatting>
  <conditionalFormatting sqref="BV297:BX297">
    <cfRule type="expression" dxfId="6376" priority="3214">
      <formula>BV297=2</formula>
    </cfRule>
    <cfRule type="expression" dxfId="6375" priority="3215">
      <formula>BV297=1</formula>
    </cfRule>
  </conditionalFormatting>
  <conditionalFormatting sqref="BV299:BX299">
    <cfRule type="expression" dxfId="6374" priority="3180">
      <formula>BV299=2</formula>
    </cfRule>
    <cfRule type="expression" dxfId="6373" priority="3181">
      <formula>BV299=1</formula>
    </cfRule>
  </conditionalFormatting>
  <conditionalFormatting sqref="BV327:BX327">
    <cfRule type="expression" dxfId="6372" priority="2064">
      <formula>BV327=2</formula>
    </cfRule>
    <cfRule type="expression" dxfId="6371" priority="2065">
      <formula>BV327=1</formula>
    </cfRule>
  </conditionalFormatting>
  <conditionalFormatting sqref="BV328:BX328">
    <cfRule type="expression" dxfId="6370" priority="2066">
      <formula>BV328&lt;0</formula>
    </cfRule>
  </conditionalFormatting>
  <conditionalFormatting sqref="BV447:BX447">
    <cfRule type="expression" dxfId="6369" priority="4844">
      <formula>BV447="n/a"</formula>
    </cfRule>
    <cfRule type="expression" dxfId="6368" priority="4845">
      <formula>BV447=3</formula>
    </cfRule>
    <cfRule type="expression" dxfId="6367" priority="4846">
      <formula>BV447=2</formula>
    </cfRule>
    <cfRule type="expression" dxfId="6366" priority="4847">
      <formula>BV447=1</formula>
    </cfRule>
  </conditionalFormatting>
  <conditionalFormatting sqref="BV524:BX524 BV496:BX496 BV490:BX490 BV486:BX486 BV474:BX474 BV464:BX464 BV446:BX446 BV450:BX450 BV410:BX410 BV406:BX406 BV400:BX400 BV394:BX394 BV396:BX396 BV398:BX398 BV382:BX382 BV354:BX354 BV330:BX330 BV318:BX318 BV294:BX294 BV290:BX290 BV268:BX268 BV198:BX198 BV194:BX194 BV184:BX184 BV182:BX182 BV136:BX136 BV130:BX130 BV132:BX132 BV448:BX448 BV296:BX296 BV298:BX298 BV300:BX300">
    <cfRule type="expression" dxfId="6365" priority="13551">
      <formula>BV130&lt;0</formula>
    </cfRule>
  </conditionalFormatting>
  <conditionalFormatting sqref="BV25:CA25 BV35:CA35 BV37:CA37 BV51:CA51 BV151:CA151 BV225:CA225 BV241:CA241 BV253:CA253 BV259:CA259 BV263:CA263 BV277:CA277 BV301:CA301 BV323:CA323 BV333:CA333 BV337:CA337 BV347:CA347 BV373:CA373 BV377:CA377 BV403:CA403 BV411:CA411 BV461:CA461 BV477:CA477 BV501:CA501 BV511:CA511 BV539:CA539 BV541:CA541 BV543:CA543 BV545:CA545">
    <cfRule type="expression" dxfId="6364" priority="13158">
      <formula>BV25=3</formula>
    </cfRule>
  </conditionalFormatting>
  <conditionalFormatting sqref="BV35:CA35 BV37:CA37 BV51:CA51 BV151:CA151 BV225:CA225 BV241:CA241 BV253:CA253 BV259:CA259 BV263:CA263 BV277:CA277 BV301:CA301 BV323:CA323 BV333:CA333 BV337:CA337 BV347:CA347 BV373:CA373 BV377:CA377 BV403:CA403 BV411:CA411 BV461:CA461 BV477:CA477 BV501:CA501 BV511:CA511 BV539:CA539 BV541:CA541 BV543:CA543 BV545:CA545 BV25:CA25">
    <cfRule type="expression" dxfId="6363" priority="13160">
      <formula>BV25=1</formula>
    </cfRule>
    <cfRule type="expression" dxfId="6362" priority="13159">
      <formula>BV25=2</formula>
    </cfRule>
  </conditionalFormatting>
  <conditionalFormatting sqref="BV49:CA49">
    <cfRule type="expression" dxfId="6361" priority="1929">
      <formula>BV49="n/a"</formula>
    </cfRule>
    <cfRule type="expression" dxfId="6360" priority="1930">
      <formula>BV49=3</formula>
    </cfRule>
    <cfRule type="expression" dxfId="6359" priority="1931">
      <formula>BV49=2</formula>
    </cfRule>
    <cfRule type="expression" dxfId="6358" priority="1932">
      <formula>BV49=1</formula>
    </cfRule>
  </conditionalFormatting>
  <conditionalFormatting sqref="BV50:CA50">
    <cfRule type="expression" dxfId="6357" priority="1933">
      <formula>BV50&lt;0</formula>
    </cfRule>
  </conditionalFormatting>
  <conditionalFormatting sqref="BV83:CA83">
    <cfRule type="expression" dxfId="6356" priority="4290">
      <formula>BV83=2</formula>
    </cfRule>
    <cfRule type="expression" dxfId="6355" priority="4289">
      <formula>BV83=3</formula>
    </cfRule>
    <cfRule type="expression" dxfId="6354" priority="4291">
      <formula>BV83=1</formula>
    </cfRule>
    <cfRule type="expression" dxfId="6353" priority="4288">
      <formula>BV83="n/a"</formula>
    </cfRule>
  </conditionalFormatting>
  <conditionalFormatting sqref="BV93:CA93">
    <cfRule type="expression" dxfId="6352" priority="4059">
      <formula>BV93="n/a"</formula>
    </cfRule>
    <cfRule type="expression" dxfId="6351" priority="4061">
      <formula>BV93=2</formula>
    </cfRule>
    <cfRule type="expression" dxfId="6350" priority="4062">
      <formula>BV93=1</formula>
    </cfRule>
    <cfRule type="expression" dxfId="6349" priority="4060">
      <formula>BV93=3</formula>
    </cfRule>
  </conditionalFormatting>
  <conditionalFormatting sqref="BV94:CA94">
    <cfRule type="expression" dxfId="6348" priority="4063">
      <formula>BV94&lt;0</formula>
    </cfRule>
  </conditionalFormatting>
  <conditionalFormatting sqref="BV95:CA95">
    <cfRule type="expression" dxfId="6347" priority="1982">
      <formula>BV95=1</formula>
    </cfRule>
    <cfRule type="expression" dxfId="6346" priority="1981">
      <formula>BV95=2</formula>
    </cfRule>
    <cfRule type="expression" dxfId="6345" priority="1979">
      <formula>BV95="n/a"</formula>
    </cfRule>
    <cfRule type="expression" dxfId="6344" priority="1980">
      <formula>BV95=3</formula>
    </cfRule>
  </conditionalFormatting>
  <conditionalFormatting sqref="BV96:CA96">
    <cfRule type="expression" dxfId="6343" priority="1983">
      <formula>BV96&lt;0</formula>
    </cfRule>
  </conditionalFormatting>
  <conditionalFormatting sqref="BV97:CA97">
    <cfRule type="expression" dxfId="6342" priority="3962">
      <formula>BV97=1</formula>
    </cfRule>
    <cfRule type="expression" dxfId="6341" priority="3961">
      <formula>BV97=2</formula>
    </cfRule>
    <cfRule type="expression" dxfId="6340" priority="3959">
      <formula>BV97="n/a"</formula>
    </cfRule>
    <cfRule type="expression" dxfId="6339" priority="3960">
      <formula>BV97=3</formula>
    </cfRule>
  </conditionalFormatting>
  <conditionalFormatting sqref="BV98:CA98">
    <cfRule type="expression" dxfId="6338" priority="3979">
      <formula>BV98&lt;0</formula>
    </cfRule>
  </conditionalFormatting>
  <conditionalFormatting sqref="BV99:CA99">
    <cfRule type="expression" dxfId="6337" priority="3858">
      <formula>BV99=1</formula>
    </cfRule>
    <cfRule type="expression" dxfId="6336" priority="3857">
      <formula>BV99=2</formula>
    </cfRule>
    <cfRule type="expression" dxfId="6335" priority="3855">
      <formula>BV99="n/a"</formula>
    </cfRule>
    <cfRule type="expression" dxfId="6334" priority="3856">
      <formula>BV99=3</formula>
    </cfRule>
  </conditionalFormatting>
  <conditionalFormatting sqref="BV100:CA100">
    <cfRule type="expression" dxfId="6333" priority="3875">
      <formula>BV100&lt;0</formula>
    </cfRule>
  </conditionalFormatting>
  <conditionalFormatting sqref="BV115:CA115">
    <cfRule type="expression" dxfId="6332" priority="3338">
      <formula>BV115="n/a"</formula>
    </cfRule>
    <cfRule type="expression" dxfId="6331" priority="3339">
      <formula>BV115=3</formula>
    </cfRule>
    <cfRule type="expression" dxfId="6330" priority="3340">
      <formula>BV115=2</formula>
    </cfRule>
    <cfRule type="expression" dxfId="6329" priority="3341">
      <formula>BV115=1</formula>
    </cfRule>
  </conditionalFormatting>
  <conditionalFormatting sqref="BV117:CA117">
    <cfRule type="expression" dxfId="6328" priority="3312">
      <formula>BV117=2</formula>
    </cfRule>
    <cfRule type="expression" dxfId="6327" priority="3313">
      <formula>BV117=1</formula>
    </cfRule>
    <cfRule type="expression" dxfId="6326" priority="3310">
      <formula>BV117="n/a"</formula>
    </cfRule>
    <cfRule type="expression" dxfId="6325" priority="3311">
      <formula>BV117=3</formula>
    </cfRule>
  </conditionalFormatting>
  <conditionalFormatting sqref="BV229:CA229">
    <cfRule type="expression" dxfId="6324" priority="1635">
      <formula>BV229=1</formula>
    </cfRule>
    <cfRule type="expression" dxfId="6323" priority="1634">
      <formula>BV229=2</formula>
    </cfRule>
    <cfRule type="expression" dxfId="6322" priority="1633">
      <formula>BV229=3</formula>
    </cfRule>
    <cfRule type="expression" dxfId="6321" priority="1632">
      <formula>BV229="n/a"</formula>
    </cfRule>
  </conditionalFormatting>
  <conditionalFormatting sqref="BV230:CA230">
    <cfRule type="expression" dxfId="6320" priority="1636">
      <formula>BV230&lt;0</formula>
    </cfRule>
  </conditionalFormatting>
  <conditionalFormatting sqref="BV231:CA231">
    <cfRule type="expression" dxfId="6319" priority="1589">
      <formula>BV231=1</formula>
    </cfRule>
    <cfRule type="expression" dxfId="6318" priority="1588">
      <formula>BV231=2</formula>
    </cfRule>
    <cfRule type="expression" dxfId="6317" priority="1587">
      <formula>BV231=3</formula>
    </cfRule>
    <cfRule type="expression" dxfId="6316" priority="1586">
      <formula>BV231="n/a"</formula>
    </cfRule>
  </conditionalFormatting>
  <conditionalFormatting sqref="BV232:CA232">
    <cfRule type="expression" dxfId="6315" priority="1590">
      <formula>BV232&lt;0</formula>
    </cfRule>
  </conditionalFormatting>
  <conditionalFormatting sqref="BV233:CA233">
    <cfRule type="expression" dxfId="6314" priority="1540">
      <formula>BV233="n/a"</formula>
    </cfRule>
    <cfRule type="expression" dxfId="6313" priority="1541">
      <formula>BV233=3</formula>
    </cfRule>
    <cfRule type="expression" dxfId="6312" priority="1542">
      <formula>BV233=2</formula>
    </cfRule>
    <cfRule type="expression" dxfId="6311" priority="1543">
      <formula>BV233=1</formula>
    </cfRule>
  </conditionalFormatting>
  <conditionalFormatting sqref="BV234:CA234">
    <cfRule type="expression" dxfId="6310" priority="1544">
      <formula>BV234&lt;0</formula>
    </cfRule>
  </conditionalFormatting>
  <conditionalFormatting sqref="BV235:CA235">
    <cfRule type="expression" dxfId="6309" priority="1490">
      <formula>BV235="n/a"</formula>
    </cfRule>
    <cfRule type="expression" dxfId="6308" priority="1491">
      <formula>BV235=3</formula>
    </cfRule>
    <cfRule type="expression" dxfId="6307" priority="1492">
      <formula>BV235=2</formula>
    </cfRule>
    <cfRule type="expression" dxfId="6306" priority="1493">
      <formula>BV235=1</formula>
    </cfRule>
  </conditionalFormatting>
  <conditionalFormatting sqref="BV236:CA236">
    <cfRule type="expression" dxfId="6305" priority="1510">
      <formula>BV236&lt;0</formula>
    </cfRule>
  </conditionalFormatting>
  <conditionalFormatting sqref="BV237:CA237">
    <cfRule type="expression" dxfId="6304" priority="1446">
      <formula>BV237=1</formula>
    </cfRule>
    <cfRule type="expression" dxfId="6303" priority="1444">
      <formula>BV237=3</formula>
    </cfRule>
    <cfRule type="expression" dxfId="6302" priority="1445">
      <formula>BV237=2</formula>
    </cfRule>
    <cfRule type="expression" dxfId="6301" priority="1443">
      <formula>BV237="n/a"</formula>
    </cfRule>
  </conditionalFormatting>
  <conditionalFormatting sqref="BV238:CA238">
    <cfRule type="expression" dxfId="6300" priority="1463">
      <formula>BV238&lt;0</formula>
    </cfRule>
  </conditionalFormatting>
  <conditionalFormatting sqref="BV239:CA239">
    <cfRule type="expression" dxfId="6299" priority="1399">
      <formula>BV239=1</formula>
    </cfRule>
    <cfRule type="expression" dxfId="6298" priority="1396">
      <formula>BV239="n/a"</formula>
    </cfRule>
    <cfRule type="expression" dxfId="6297" priority="1397">
      <formula>BV239=3</formula>
    </cfRule>
    <cfRule type="expression" dxfId="6296" priority="1398">
      <formula>BV239=2</formula>
    </cfRule>
  </conditionalFormatting>
  <conditionalFormatting sqref="BV240:CA240">
    <cfRule type="expression" dxfId="6295" priority="1416">
      <formula>BV240&lt;0</formula>
    </cfRule>
  </conditionalFormatting>
  <conditionalFormatting sqref="BV303:CA303">
    <cfRule type="expression" dxfId="6294" priority="3283">
      <formula>BV303=3</formula>
    </cfRule>
    <cfRule type="expression" dxfId="6293" priority="3282">
      <formula>BV303="n/a"</formula>
    </cfRule>
    <cfRule type="expression" dxfId="6292" priority="3284">
      <formula>BV303=2</formula>
    </cfRule>
    <cfRule type="expression" dxfId="6291" priority="3285">
      <formula>BV303=1</formula>
    </cfRule>
  </conditionalFormatting>
  <conditionalFormatting sqref="BV455:CA455">
    <cfRule type="expression" dxfId="6290" priority="1881">
      <formula>BV455=2</formula>
    </cfRule>
    <cfRule type="expression" dxfId="6289" priority="1879">
      <formula>BV455="n/a"</formula>
    </cfRule>
    <cfRule type="expression" dxfId="6288" priority="1882">
      <formula>BV455=1</formula>
    </cfRule>
    <cfRule type="expression" dxfId="6287" priority="1880">
      <formula>BV455=3</formula>
    </cfRule>
  </conditionalFormatting>
  <conditionalFormatting sqref="BV456:CA456">
    <cfRule type="expression" dxfId="6286" priority="1883">
      <formula>BV456&lt;0</formula>
    </cfRule>
  </conditionalFormatting>
  <conditionalFormatting sqref="BV457:CA457">
    <cfRule type="expression" dxfId="6285" priority="1844">
      <formula>BV457=2</formula>
    </cfRule>
    <cfRule type="expression" dxfId="6284" priority="1845">
      <formula>BV457=1</formula>
    </cfRule>
    <cfRule type="expression" dxfId="6283" priority="1843">
      <formula>BV457=3</formula>
    </cfRule>
    <cfRule type="expression" dxfId="6282" priority="1842">
      <formula>BV457="n/a"</formula>
    </cfRule>
  </conditionalFormatting>
  <conditionalFormatting sqref="BV458:CA458">
    <cfRule type="expression" dxfId="6281" priority="1846">
      <formula>BV458&lt;0</formula>
    </cfRule>
  </conditionalFormatting>
  <conditionalFormatting sqref="BV459:CA459">
    <cfRule type="expression" dxfId="6280" priority="1806">
      <formula>BV459=3</formula>
    </cfRule>
    <cfRule type="expression" dxfId="6279" priority="1805">
      <formula>BV459="n/a"</formula>
    </cfRule>
    <cfRule type="expression" dxfId="6278" priority="1808">
      <formula>BV459=1</formula>
    </cfRule>
    <cfRule type="expression" dxfId="6277" priority="1807">
      <formula>BV459=2</formula>
    </cfRule>
  </conditionalFormatting>
  <conditionalFormatting sqref="BV460:CA460">
    <cfRule type="expression" dxfId="6276" priority="1809">
      <formula>BV460&lt;0</formula>
    </cfRule>
  </conditionalFormatting>
  <conditionalFormatting sqref="BV507:CA507">
    <cfRule type="expression" dxfId="6275" priority="1723">
      <formula>BV507=3</formula>
    </cfRule>
    <cfRule type="expression" dxfId="6274" priority="1724">
      <formula>BV507=2</formula>
    </cfRule>
    <cfRule type="expression" dxfId="6273" priority="1725">
      <formula>BV507=1</formula>
    </cfRule>
    <cfRule type="expression" dxfId="6272" priority="1722">
      <formula>BV507="n/a"</formula>
    </cfRule>
  </conditionalFormatting>
  <conditionalFormatting sqref="BV508:CA508">
    <cfRule type="expression" dxfId="6271" priority="1726">
      <formula>BV508&lt;0</formula>
    </cfRule>
  </conditionalFormatting>
  <conditionalFormatting sqref="BV509:CA509">
    <cfRule type="expression" dxfId="6270" priority="1680">
      <formula>BV509=3</formula>
    </cfRule>
    <cfRule type="expression" dxfId="6269" priority="1679">
      <formula>BV509="n/a"</formula>
    </cfRule>
    <cfRule type="expression" dxfId="6268" priority="1681">
      <formula>BV509=2</formula>
    </cfRule>
    <cfRule type="expression" dxfId="6267" priority="1682">
      <formula>BV509=1</formula>
    </cfRule>
  </conditionalFormatting>
  <conditionalFormatting sqref="BV510:CA510">
    <cfRule type="expression" dxfId="6266" priority="1683">
      <formula>BV510&lt;0</formula>
    </cfRule>
  </conditionalFormatting>
  <conditionalFormatting sqref="BV539:CA539 BV541:CA541 BV543:CA543 BV545:CA545 BV511:CA511 BV501:CA501 BV477:CA477 BV461:CA461 BV411:CA411 BV403:CA403 BV377:CA377 BV373:CA373 BV347:CA347 BV337:CA337 BV333:CA333 BV323:CA323 BV301:CA301 BV277:CA277 BV263:CA263 BV259:CA259 BV253:CA253 BV241:CA241 BV225:CA225 BV151:CA151 BV51:CA51 BV35:CA35 BV37:CA37 BV25:CA25">
    <cfRule type="expression" dxfId="6265" priority="13157">
      <formula>BV25="n/a"</formula>
    </cfRule>
  </conditionalFormatting>
  <conditionalFormatting sqref="BV540:CA540 BV542:CA542 BV544:CA544 BV546:CA546 BV512:CA512 BV502:CA502 BV478:CA478 BV462:CA462 BV412:CA412 BV404:CA404 BV378:CA378 BV374:CA374 BV348:CA348 BV338:CA338 BV334:CA334 BV324:CA324 BV302:CA302 BV278:CA278 BV264:CA264 BV260:CA260 BV254:CA254 BV242:CA242 BV226:CA226 BV152:CA152 BV52:CA52 BV36:CA36 BV38:CA38 BV26:CA26 BV84:CA84 BV116:CA116 BV118:CA118 BV304:CA304">
    <cfRule type="expression" dxfId="6264" priority="13161">
      <formula>BV26&lt;0</formula>
    </cfRule>
  </conditionalFormatting>
  <conditionalFormatting sqref="BW21:BX21">
    <cfRule type="expression" dxfId="6263" priority="9533">
      <formula>BW21=2</formula>
    </cfRule>
    <cfRule type="expression" dxfId="6262" priority="9531">
      <formula>BW21="n/a"</formula>
    </cfRule>
    <cfRule type="expression" dxfId="6261" priority="9532">
      <formula>BW21=3</formula>
    </cfRule>
    <cfRule type="expression" dxfId="6260" priority="9534">
      <formula>BW21=1</formula>
    </cfRule>
  </conditionalFormatting>
  <conditionalFormatting sqref="BW22:BX22">
    <cfRule type="expression" dxfId="6259" priority="9535">
      <formula>BW22&lt;0</formula>
    </cfRule>
  </conditionalFormatting>
  <conditionalFormatting sqref="BW23:BX23">
    <cfRule type="expression" dxfId="6258" priority="12579">
      <formula>BW23=2</formula>
    </cfRule>
    <cfRule type="expression" dxfId="6257" priority="12578">
      <formula>BW23=3</formula>
    </cfRule>
    <cfRule type="expression" dxfId="6256" priority="12577">
      <formula>BW23="n/a"</formula>
    </cfRule>
    <cfRule type="expression" dxfId="6255" priority="12580">
      <formula>BW23=1</formula>
    </cfRule>
  </conditionalFormatting>
  <conditionalFormatting sqref="BW24:BX24">
    <cfRule type="expression" dxfId="6254" priority="12581">
      <formula>BW24&lt;0</formula>
    </cfRule>
  </conditionalFormatting>
  <conditionalFormatting sqref="BW33:BX33 BW39:BX39 BW43:BX43 BW53:BX53 BW55:BY55 BW63:BX63 BW71:BX71 BW73:BX73 BW75:BX75 BW77:BX77 BW125:BX125 BW139:BX139 BW141:BX141 BW143:BX143 BW149:BX149 BW153:BX153 BW155:BX155 BW189:BX189 BW191:BX191 BW195:BX195 BW201:BX201 BW203:BX203 BW205:BX205 BW219:BX219 BW221:BX221 BW223:BX223 BW227:BX227 BW243:BX243 BW245:BX245 BW249:BX249 BW251:BX251 BW255:BX255 BW257:BX257 BW265:BX265 BW269:BX269 BW275:BX275 BW279:BX279 BW291:BX291 BW307:BX307 BW309:BX309 BW311:BX311 BW315:BX315 BW321:BX321 BW335:BX335 BW349:BX349 BW365:BX365 BW371:BX371 BW383:BX383 BW401:BX401 BW429:BX429 BW443:BX443 BW451:BX451 BW467:BX467 BW475:BX475 BW479:BX479 BW481:BX481 BW487:BX487 BW497:BX497 BW505:BX505 BW513:BX513 BW517:BX517 BW521:BX521 BW525:BX525 BW527:BX527 BW529:BX529 BW531:BX531 BW533:BX533 BW535:BX535 BW537:BX537 BW599:BX599 BW601:BX601">
    <cfRule type="expression" dxfId="6253" priority="12560">
      <formula>BW33=1</formula>
    </cfRule>
    <cfRule type="expression" dxfId="6252" priority="12558">
      <formula>BW33=3</formula>
    </cfRule>
    <cfRule type="expression" dxfId="6251" priority="12559">
      <formula>BW33=2</formula>
    </cfRule>
  </conditionalFormatting>
  <conditionalFormatting sqref="BW41:BX41">
    <cfRule type="expression" dxfId="6250" priority="2956">
      <formula>BW41=1</formula>
    </cfRule>
    <cfRule type="expression" dxfId="6249" priority="2954">
      <formula>BW41=3</formula>
    </cfRule>
    <cfRule type="expression" dxfId="6248" priority="2955">
      <formula>BW41=2</formula>
    </cfRule>
    <cfRule type="expression" dxfId="6247" priority="2953">
      <formula>BW41="n/a"</formula>
    </cfRule>
  </conditionalFormatting>
  <conditionalFormatting sqref="BW65:BX65">
    <cfRule type="expression" dxfId="6246" priority="249">
      <formula>BW65="n/a"</formula>
    </cfRule>
  </conditionalFormatting>
  <conditionalFormatting sqref="BW67:BX67">
    <cfRule type="expression" dxfId="6245" priority="131">
      <formula>BW67=1</formula>
    </cfRule>
    <cfRule type="expression" dxfId="6244" priority="128">
      <formula>BW67="n/a"</formula>
    </cfRule>
    <cfRule type="expression" dxfId="6243" priority="130">
      <formula>BW67=2</formula>
    </cfRule>
    <cfRule type="expression" dxfId="6242" priority="129">
      <formula>BW67=3</formula>
    </cfRule>
  </conditionalFormatting>
  <conditionalFormatting sqref="BW69:BX69">
    <cfRule type="expression" dxfId="6241" priority="58">
      <formula>BW69=1</formula>
    </cfRule>
    <cfRule type="expression" dxfId="6240" priority="55">
      <formula>BW69="n/a"</formula>
    </cfRule>
    <cfRule type="expression" dxfId="6239" priority="57">
      <formula>BW69=2</formula>
    </cfRule>
    <cfRule type="expression" dxfId="6238" priority="56">
      <formula>BW69=3</formula>
    </cfRule>
  </conditionalFormatting>
  <conditionalFormatting sqref="BW85:BX85">
    <cfRule type="expression" dxfId="6237" priority="4242">
      <formula>BW85=1</formula>
    </cfRule>
    <cfRule type="expression" dxfId="6236" priority="4241">
      <formula>BW85=2</formula>
    </cfRule>
    <cfRule type="expression" dxfId="6235" priority="4240">
      <formula>BW85=3</formula>
    </cfRule>
    <cfRule type="expression" dxfId="6234" priority="4239">
      <formula>BW85="n/a"</formula>
    </cfRule>
  </conditionalFormatting>
  <conditionalFormatting sqref="BW86:BX86">
    <cfRule type="expression" dxfId="6233" priority="4264">
      <formula>BW86&lt;0</formula>
    </cfRule>
  </conditionalFormatting>
  <conditionalFormatting sqref="BW101:BX101">
    <cfRule type="expression" dxfId="6232" priority="3799">
      <formula>BW101="n/a"</formula>
    </cfRule>
    <cfRule type="expression" dxfId="6231" priority="3801">
      <formula>BW101=2</formula>
    </cfRule>
    <cfRule type="expression" dxfId="6230" priority="3800">
      <formula>BW101=3</formula>
    </cfRule>
    <cfRule type="expression" dxfId="6229" priority="3802">
      <formula>BW101=1</formula>
    </cfRule>
  </conditionalFormatting>
  <conditionalFormatting sqref="BW102:BX102">
    <cfRule type="expression" dxfId="6228" priority="3803">
      <formula>BW102&lt;0</formula>
    </cfRule>
  </conditionalFormatting>
  <conditionalFormatting sqref="BW105:BX105">
    <cfRule type="expression" dxfId="6227" priority="513">
      <formula>BW105=2</formula>
    </cfRule>
    <cfRule type="expression" dxfId="6226" priority="511">
      <formula>BW105="n/a"</formula>
    </cfRule>
    <cfRule type="expression" dxfId="6225" priority="512">
      <formula>BW105=3</formula>
    </cfRule>
    <cfRule type="expression" dxfId="6224" priority="514">
      <formula>BW105=1</formula>
    </cfRule>
  </conditionalFormatting>
  <conditionalFormatting sqref="BW106:BX106">
    <cfRule type="expression" dxfId="6223" priority="515">
      <formula>BW106&lt;0</formula>
    </cfRule>
  </conditionalFormatting>
  <conditionalFormatting sqref="BW107:BX107">
    <cfRule type="expression" dxfId="6222" priority="438">
      <formula>BW107="n/a"</formula>
    </cfRule>
    <cfRule type="expression" dxfId="6221" priority="439">
      <formula>BW107=3</formula>
    </cfRule>
    <cfRule type="expression" dxfId="6220" priority="441">
      <formula>BW107=1</formula>
    </cfRule>
    <cfRule type="expression" dxfId="6219" priority="440">
      <formula>BW107=2</formula>
    </cfRule>
  </conditionalFormatting>
  <conditionalFormatting sqref="BW108:BX108">
    <cfRule type="expression" dxfId="6218" priority="442">
      <formula>BW108&lt;0</formula>
    </cfRule>
  </conditionalFormatting>
  <conditionalFormatting sqref="BW109:BX109">
    <cfRule type="expression" dxfId="6217" priority="378">
      <formula>BW109=3</formula>
    </cfRule>
    <cfRule type="expression" dxfId="6216" priority="377">
      <formula>BW109="n/a"</formula>
    </cfRule>
    <cfRule type="expression" dxfId="6215" priority="380">
      <formula>BW109=1</formula>
    </cfRule>
    <cfRule type="expression" dxfId="6214" priority="379">
      <formula>BW109=2</formula>
    </cfRule>
  </conditionalFormatting>
  <conditionalFormatting sqref="BW110:BX110">
    <cfRule type="expression" dxfId="6213" priority="381">
      <formula>BW110&lt;0</formula>
    </cfRule>
  </conditionalFormatting>
  <conditionalFormatting sqref="BW111:BX111">
    <cfRule type="expression" dxfId="6212" priority="311">
      <formula>BW111=3</formula>
    </cfRule>
    <cfRule type="expression" dxfId="6211" priority="310">
      <formula>BW111="n/a"</formula>
    </cfRule>
    <cfRule type="expression" dxfId="6210" priority="312">
      <formula>BW111=2</formula>
    </cfRule>
    <cfRule type="expression" dxfId="6209" priority="313">
      <formula>BW111=1</formula>
    </cfRule>
  </conditionalFormatting>
  <conditionalFormatting sqref="BW112:BX112">
    <cfRule type="expression" dxfId="6208" priority="314">
      <formula>BW112&lt;0</formula>
    </cfRule>
  </conditionalFormatting>
  <conditionalFormatting sqref="BW113:BX113">
    <cfRule type="expression" dxfId="6207" priority="3582">
      <formula>BW113=1</formula>
    </cfRule>
    <cfRule type="expression" dxfId="6206" priority="3581">
      <formula>BW113=2</formula>
    </cfRule>
    <cfRule type="expression" dxfId="6205" priority="3580">
      <formula>BW113=3</formula>
    </cfRule>
    <cfRule type="expression" dxfId="6204" priority="3579">
      <formula>BW113="n/a"</formula>
    </cfRule>
  </conditionalFormatting>
  <conditionalFormatting sqref="BW114:BX114">
    <cfRule type="expression" dxfId="6203" priority="3583">
      <formula>BW114&lt;0</formula>
    </cfRule>
  </conditionalFormatting>
  <conditionalFormatting sqref="BW119:BX119">
    <cfRule type="expression" dxfId="6202" priority="702">
      <formula>BW119=2</formula>
    </cfRule>
    <cfRule type="expression" dxfId="6201" priority="703">
      <formula>BW119=1</formula>
    </cfRule>
    <cfRule type="expression" dxfId="6200" priority="700">
      <formula>BW119="n/a"</formula>
    </cfRule>
    <cfRule type="expression" dxfId="6199" priority="701">
      <formula>BW119=3</formula>
    </cfRule>
  </conditionalFormatting>
  <conditionalFormatting sqref="BW120:BX120">
    <cfRule type="expression" dxfId="6198" priority="704">
      <formula>BW120&lt;0</formula>
    </cfRule>
  </conditionalFormatting>
  <conditionalFormatting sqref="BW121:BX121">
    <cfRule type="expression" dxfId="6197" priority="635">
      <formula>BW121="n/a"</formula>
    </cfRule>
    <cfRule type="expression" dxfId="6196" priority="637">
      <formula>BW121=2</formula>
    </cfRule>
    <cfRule type="expression" dxfId="6195" priority="638">
      <formula>BW121=1</formula>
    </cfRule>
    <cfRule type="expression" dxfId="6194" priority="636">
      <formula>BW121=3</formula>
    </cfRule>
  </conditionalFormatting>
  <conditionalFormatting sqref="BW122:BX122">
    <cfRule type="expression" dxfId="6193" priority="639">
      <formula>BW122&lt;0</formula>
    </cfRule>
  </conditionalFormatting>
  <conditionalFormatting sqref="BW123:BX123">
    <cfRule type="expression" dxfId="6192" priority="579">
      <formula>BW123=2</formula>
    </cfRule>
    <cfRule type="expression" dxfId="6191" priority="580">
      <formula>BW123=1</formula>
    </cfRule>
    <cfRule type="expression" dxfId="6190" priority="578">
      <formula>BW123=3</formula>
    </cfRule>
    <cfRule type="expression" dxfId="6189" priority="577">
      <formula>BW123="n/a"</formula>
    </cfRule>
  </conditionalFormatting>
  <conditionalFormatting sqref="BW124:BX124">
    <cfRule type="expression" dxfId="6188" priority="581">
      <formula>BW124&lt;0</formula>
    </cfRule>
  </conditionalFormatting>
  <conditionalFormatting sqref="BW127:BX127">
    <cfRule type="expression" dxfId="6187" priority="4519">
      <formula>BW127="n/a"</formula>
    </cfRule>
    <cfRule type="expression" dxfId="6186" priority="4520">
      <formula>BW127=3</formula>
    </cfRule>
    <cfRule type="expression" dxfId="6185" priority="4521">
      <formula>BW127=2</formula>
    </cfRule>
    <cfRule type="expression" dxfId="6184" priority="4522">
      <formula>BW127=1</formula>
    </cfRule>
  </conditionalFormatting>
  <conditionalFormatting sqref="BW271:BX271">
    <cfRule type="expression" dxfId="6183" priority="819">
      <formula>BW271="n/a"</formula>
    </cfRule>
    <cfRule type="expression" dxfId="6182" priority="822">
      <formula>BW271=1</formula>
    </cfRule>
    <cfRule type="expression" dxfId="6181" priority="820">
      <formula>BW271=3</formula>
    </cfRule>
    <cfRule type="expression" dxfId="6180" priority="821">
      <formula>BW271=2</formula>
    </cfRule>
  </conditionalFormatting>
  <conditionalFormatting sqref="BW273:BX273">
    <cfRule type="expression" dxfId="6179" priority="761">
      <formula>BW273="n/a"</formula>
    </cfRule>
    <cfRule type="expression" dxfId="6178" priority="763">
      <formula>BW273=2</formula>
    </cfRule>
    <cfRule type="expression" dxfId="6177" priority="762">
      <formula>BW273=3</formula>
    </cfRule>
    <cfRule type="expression" dxfId="6176" priority="764">
      <formula>BW273=1</formula>
    </cfRule>
  </conditionalFormatting>
  <conditionalFormatting sqref="BW367:BX367">
    <cfRule type="expression" dxfId="6175" priority="3433">
      <formula>BW367=1</formula>
    </cfRule>
    <cfRule type="expression" dxfId="6174" priority="3430">
      <formula>BW367="n/a"</formula>
    </cfRule>
    <cfRule type="expression" dxfId="6173" priority="3431">
      <formula>BW367=3</formula>
    </cfRule>
    <cfRule type="expression" dxfId="6172" priority="3432">
      <formula>BW367=2</formula>
    </cfRule>
  </conditionalFormatting>
  <conditionalFormatting sqref="BW369:BX369">
    <cfRule type="expression" dxfId="6171" priority="3381">
      <formula>BW369=1</formula>
    </cfRule>
    <cfRule type="expression" dxfId="6170" priority="3380">
      <formula>BW369=2</formula>
    </cfRule>
    <cfRule type="expression" dxfId="6169" priority="3378">
      <formula>BW369="n/a"</formula>
    </cfRule>
    <cfRule type="expression" dxfId="6168" priority="3379">
      <formula>BW369=3</formula>
    </cfRule>
  </conditionalFormatting>
  <conditionalFormatting sqref="BW413:BX413">
    <cfRule type="expression" dxfId="6167" priority="2915">
      <formula>BW413=2</formula>
    </cfRule>
    <cfRule type="expression" dxfId="6166" priority="2913">
      <formula>BW413="n/a"</formula>
    </cfRule>
    <cfRule type="expression" dxfId="6165" priority="2916">
      <formula>BW413=1</formula>
    </cfRule>
    <cfRule type="expression" dxfId="6164" priority="2914">
      <formula>BW413=3</formula>
    </cfRule>
  </conditionalFormatting>
  <conditionalFormatting sqref="BW415:BX415">
    <cfRule type="expression" dxfId="6163" priority="2860">
      <formula>BW415=1</formula>
    </cfRule>
    <cfRule type="expression" dxfId="6162" priority="2857">
      <formula>BW415="n/a"</formula>
    </cfRule>
    <cfRule type="expression" dxfId="6161" priority="2858">
      <formula>BW415=3</formula>
    </cfRule>
    <cfRule type="expression" dxfId="6160" priority="2859">
      <formula>BW415=2</formula>
    </cfRule>
  </conditionalFormatting>
  <conditionalFormatting sqref="BW417:BX417">
    <cfRule type="expression" dxfId="6159" priority="2801">
      <formula>BW417="n/a"</formula>
    </cfRule>
    <cfRule type="expression" dxfId="6158" priority="2804">
      <formula>BW417=1</formula>
    </cfRule>
    <cfRule type="expression" dxfId="6157" priority="2803">
      <formula>BW417=2</formula>
    </cfRule>
    <cfRule type="expression" dxfId="6156" priority="2802">
      <formula>BW417=3</formula>
    </cfRule>
  </conditionalFormatting>
  <conditionalFormatting sqref="BW419:BX419">
    <cfRule type="expression" dxfId="6155" priority="2747">
      <formula>BW419=2</formula>
    </cfRule>
    <cfRule type="expression" dxfId="6154" priority="2746">
      <formula>BW419=3</formula>
    </cfRule>
    <cfRule type="expression" dxfId="6153" priority="2748">
      <formula>BW419=1</formula>
    </cfRule>
    <cfRule type="expression" dxfId="6152" priority="2745">
      <formula>BW419="n/a"</formula>
    </cfRule>
  </conditionalFormatting>
  <conditionalFormatting sqref="BW421:BX421">
    <cfRule type="expression" dxfId="6151" priority="2690">
      <formula>BW421=3</formula>
    </cfRule>
    <cfRule type="expression" dxfId="6150" priority="2689">
      <formula>BW421="n/a"</formula>
    </cfRule>
    <cfRule type="expression" dxfId="6149" priority="2692">
      <formula>BW421=1</formula>
    </cfRule>
    <cfRule type="expression" dxfId="6148" priority="2691">
      <formula>BW421=2</formula>
    </cfRule>
  </conditionalFormatting>
  <conditionalFormatting sqref="BW423:BX423">
    <cfRule type="expression" dxfId="6147" priority="2633">
      <formula>BW423="n/a"</formula>
    </cfRule>
    <cfRule type="expression" dxfId="6146" priority="2634">
      <formula>BW423=3</formula>
    </cfRule>
    <cfRule type="expression" dxfId="6145" priority="2635">
      <formula>BW423=2</formula>
    </cfRule>
    <cfRule type="expression" dxfId="6144" priority="2636">
      <formula>BW423=1</formula>
    </cfRule>
  </conditionalFormatting>
  <conditionalFormatting sqref="BW425:BX425">
    <cfRule type="expression" dxfId="6143" priority="2579">
      <formula>BW425=2</formula>
    </cfRule>
    <cfRule type="expression" dxfId="6142" priority="2578">
      <formula>BW425=3</formula>
    </cfRule>
    <cfRule type="expression" dxfId="6141" priority="2577">
      <formula>BW425="n/a"</formula>
    </cfRule>
    <cfRule type="expression" dxfId="6140" priority="2580">
      <formula>BW425=1</formula>
    </cfRule>
  </conditionalFormatting>
  <conditionalFormatting sqref="BW427:BX427">
    <cfRule type="expression" dxfId="6139" priority="2524">
      <formula>BW427=1</formula>
    </cfRule>
    <cfRule type="expression" dxfId="6138" priority="2523">
      <formula>BW427=2</formula>
    </cfRule>
    <cfRule type="expression" dxfId="6137" priority="2521">
      <formula>BW427="n/a"</formula>
    </cfRule>
    <cfRule type="expression" dxfId="6136" priority="2522">
      <formula>BW427=3</formula>
    </cfRule>
  </conditionalFormatting>
  <conditionalFormatting sqref="BW599:BX599 BW601:BX601 BW525:BX525 BW527:BX527 BW529:BX529 BW531:BX531 BW533:BX533 BW535:BX535 BW537:BX537 BW521:BX521 BW517:BX517 BW513:BX513 BW505:BX505 BW497:BX497 BW487:BX487 BW479:BX479 BW481:BX481 BW475:BX475 BW467:BX467 BW451:BX451 BW443:BX443 BW429:BX429 BW401:BX401 BW383:BX383 BW365:BX365 BW371:BX371 BW349:BX349 BW335:BX335 BW321:BX321 BW315:BX315 BW307:BX307 BW309:BX309 BW311:BX311 BW291:BX291 BW279:BX279 BW269:BX269 BW275:BX275 BW265:BX265 BW255:BX255 BW257:BX257 BW249:BX249 BW251:BX251 BW245:BX245 BW243:BX243 BW227:BX227 BW219:BX219 BW221:BX221 BW223:BX223 BW205:BX205 BW201:BX201 BW203:BX203 BW195:BX195 BW189:BX189 BW191:BX191 BW153:BX153 BW155:BX155 BW149:BX149 BW141:BX141 BW143:BX143 BW139:BX139 BW125:BX125 BW63:BX63 BW71:BX71 BW73:BX73 BW75:BX75 BW77:BX77 BW53:BX53 BW55:BX55 BW39:BX39 BW43:BX43 BW33:BX33">
    <cfRule type="expression" dxfId="6135" priority="12557">
      <formula>BW33="n/a"</formula>
    </cfRule>
  </conditionalFormatting>
  <conditionalFormatting sqref="BW600:BX600 BW602:BX602 BW526:BX526 BW528:BX528 BW530:BX530 BW532:BX532 BW534:BX534 BW536:BX536 BW538:BX538 BW522:BX522 BW518:BX518 BW514:BX514 BW506:BX506 BW498:BX498 BW488:BX488 BW480:BX480 BW482:BX482 BW476:BX476 BW468:BX468 BW452:BX452 BW444:BX444 BW430:BX430 BW402:BX402 BW384:BX384 BW366:BX366 BW372:BX372 BW350:BX350 BW336:BX336 BW322:BX322 BW316:BX316 BW308:BX308 BW310:BX310 BW312:BX312 BW292:BX292 BW280:BX280 BW270:BX270 BW276:BX276 BW266:BX266 BW256:BX256 BW258:BX258 BW250:BX250 BW252:BX252 BW246:BX246 BW244:BX244 BW228:BX228 BW220:BX220 BW222:BX222 BW224:BX224 BW206:BX206 BW202:BX202 BW204:BX204 BW196:BX196 BW190:BX190 BW192:BX192 BW154:BX154 BW156:BX156 BW150:BX150 BW142:BX142 BW144:BX144 BW140:BX140 BW126:BX126 BW64:BX64 BW72:BX72 BW74:BX74 BW76:BX76 BW78:BX78 BW54:BX54 BW56:BX56 BW40:BX40 BW44:BX44 BW34:BX34 BW128:BX128 BW368:BX368 BW370:BX370 BW42:BX42 BW414:BX414 BW416:BX416 BW418:BX418 BW420:BX420 BW422:BX422 BW424:BX424 BW426:BX426 BW428:BX428 BW272:BX272 BW274:BX274 BW66:BX66 BW68:BX68 BW70:BX70">
    <cfRule type="expression" dxfId="6134" priority="12561">
      <formula>BW34&lt;0</formula>
    </cfRule>
  </conditionalFormatting>
  <conditionalFormatting sqref="BW65:BY65">
    <cfRule type="expression" dxfId="6133" priority="250">
      <formula>BW65=3</formula>
    </cfRule>
    <cfRule type="expression" dxfId="6132" priority="251">
      <formula>BW65=2</formula>
    </cfRule>
    <cfRule type="expression" dxfId="6131" priority="252">
      <formula>BW65=1</formula>
    </cfRule>
  </conditionalFormatting>
  <conditionalFormatting sqref="BX11">
    <cfRule type="expression" dxfId="6130" priority="5466">
      <formula>BX11=3</formula>
    </cfRule>
    <cfRule type="expression" dxfId="6129" priority="5468">
      <formula>BX11=1</formula>
    </cfRule>
    <cfRule type="expression" dxfId="6128" priority="5467">
      <formula>BX11=2</formula>
    </cfRule>
    <cfRule type="expression" dxfId="6127" priority="5465">
      <formula>BX11="n/a"</formula>
    </cfRule>
  </conditionalFormatting>
  <conditionalFormatting sqref="BX13">
    <cfRule type="expression" dxfId="6126" priority="5307">
      <formula>BX13=3</formula>
    </cfRule>
    <cfRule type="expression" dxfId="6125" priority="5306">
      <formula>BX13="n/a"</formula>
    </cfRule>
    <cfRule type="expression" dxfId="6124" priority="5309">
      <formula>BX13=1</formula>
    </cfRule>
    <cfRule type="expression" dxfId="6123" priority="5308">
      <formula>BX13=2</formula>
    </cfRule>
  </conditionalFormatting>
  <conditionalFormatting sqref="BX15">
    <cfRule type="expression" dxfId="6122" priority="5457">
      <formula>BX15="n/a"</formula>
    </cfRule>
    <cfRule type="expression" dxfId="6121" priority="5458">
      <formula>BX15=3</formula>
    </cfRule>
    <cfRule type="expression" dxfId="6120" priority="5459">
      <formula>BX15=2</formula>
    </cfRule>
    <cfRule type="expression" dxfId="6119" priority="5460">
      <formula>BX15=1</formula>
    </cfRule>
  </conditionalFormatting>
  <conditionalFormatting sqref="BX17">
    <cfRule type="expression" dxfId="6118" priority="5456">
      <formula>BX17=1</formula>
    </cfRule>
    <cfRule type="expression" dxfId="6117" priority="5455">
      <formula>BX17=2</formula>
    </cfRule>
    <cfRule type="expression" dxfId="6116" priority="5454">
      <formula>BX17=3</formula>
    </cfRule>
    <cfRule type="expression" dxfId="6115" priority="5453">
      <formula>BX17="n/a"</formula>
    </cfRule>
  </conditionalFormatting>
  <conditionalFormatting sqref="BY59 CA59 CC59">
    <cfRule type="expression" dxfId="6114" priority="13795">
      <formula>BY59=2</formula>
    </cfRule>
    <cfRule type="expression" dxfId="6113" priority="13796">
      <formula>BY59=1</formula>
    </cfRule>
  </conditionalFormatting>
  <conditionalFormatting sqref="BY60 CC60 CA60">
    <cfRule type="expression" dxfId="6112" priority="13792">
      <formula>BY60&lt;0</formula>
    </cfRule>
  </conditionalFormatting>
  <conditionalFormatting sqref="BY61 CA61 CC61">
    <cfRule type="expression" dxfId="6111" priority="13780">
      <formula>BY61=2</formula>
    </cfRule>
    <cfRule type="expression" dxfId="6110" priority="13781">
      <formula>BY61=1</formula>
    </cfRule>
  </conditionalFormatting>
  <conditionalFormatting sqref="BY62 CC62 CA62">
    <cfRule type="expression" dxfId="6109" priority="13777">
      <formula>BY62&lt;0</formula>
    </cfRule>
  </conditionalFormatting>
  <conditionalFormatting sqref="BY80 CC80 CG80 CE80 BC80:BL80 DG80:FZ80 G80:AZ80 CM80:DB80">
    <cfRule type="expression" dxfId="6108" priority="15446">
      <formula>G80&lt;0</formula>
    </cfRule>
  </conditionalFormatting>
  <conditionalFormatting sqref="BY91 CA91 CC91">
    <cfRule type="expression" dxfId="6107" priority="4094">
      <formula>BY91=1</formula>
    </cfRule>
    <cfRule type="expression" dxfId="6106" priority="4093">
      <formula>BY91=2</formula>
    </cfRule>
  </conditionalFormatting>
  <conditionalFormatting sqref="BY92 CC92">
    <cfRule type="expression" dxfId="6105" priority="4092">
      <formula>BY92&lt;0</formula>
    </cfRule>
  </conditionalFormatting>
  <conditionalFormatting sqref="BY103 CA103 CC103">
    <cfRule type="expression" dxfId="6104" priority="3691">
      <formula>BY103=1</formula>
    </cfRule>
    <cfRule type="expression" dxfId="6103" priority="3690">
      <formula>BY103=2</formula>
    </cfRule>
  </conditionalFormatting>
  <conditionalFormatting sqref="BY104 CC104 CA104">
    <cfRule type="expression" dxfId="6102" priority="3689">
      <formula>BY104&lt;0</formula>
    </cfRule>
  </conditionalFormatting>
  <conditionalFormatting sqref="BY147">
    <cfRule type="expression" dxfId="6101" priority="12354">
      <formula>BY147=3</formula>
    </cfRule>
    <cfRule type="expression" dxfId="6100" priority="12355">
      <formula>BY147=2</formula>
    </cfRule>
    <cfRule type="expression" dxfId="6099" priority="12356">
      <formula>BY147=1</formula>
    </cfRule>
    <cfRule type="expression" dxfId="6098" priority="12353">
      <formula>BY147="n/a"</formula>
    </cfRule>
  </conditionalFormatting>
  <conditionalFormatting sqref="BY148">
    <cfRule type="expression" dxfId="6097" priority="12352">
      <formula>BY148&lt;0</formula>
    </cfRule>
  </conditionalFormatting>
  <conditionalFormatting sqref="BY173">
    <cfRule type="expression" dxfId="6096" priority="12327">
      <formula>BY173="n/a"</formula>
    </cfRule>
    <cfRule type="expression" dxfId="6095" priority="12328">
      <formula>BY173=3</formula>
    </cfRule>
    <cfRule type="expression" dxfId="6094" priority="12329">
      <formula>BY173=2</formula>
    </cfRule>
    <cfRule type="expression" dxfId="6093" priority="12330">
      <formula>BY173=1</formula>
    </cfRule>
  </conditionalFormatting>
  <conditionalFormatting sqref="BY174">
    <cfRule type="expression" dxfId="6092" priority="12331">
      <formula>BY174&lt;0</formula>
    </cfRule>
  </conditionalFormatting>
  <conditionalFormatting sqref="BY179 CA179 CC179">
    <cfRule type="expression" dxfId="6091" priority="2020">
      <formula>BY179=1</formula>
    </cfRule>
    <cfRule type="expression" dxfId="6090" priority="2019">
      <formula>BY179=2</formula>
    </cfRule>
  </conditionalFormatting>
  <conditionalFormatting sqref="BY180 CC180 CA180">
    <cfRule type="expression" dxfId="6089" priority="2018">
      <formula>BY180&lt;0</formula>
    </cfRule>
  </conditionalFormatting>
  <conditionalFormatting sqref="BY207">
    <cfRule type="expression" dxfId="6088" priority="2453">
      <formula>BY207=1</formula>
    </cfRule>
    <cfRule type="expression" dxfId="6087" priority="2452">
      <formula>BY207=2</formula>
    </cfRule>
    <cfRule type="expression" dxfId="6086" priority="2451">
      <formula>BY207=3</formula>
    </cfRule>
    <cfRule type="expression" dxfId="6085" priority="2450">
      <formula>BY207="n/a"</formula>
    </cfRule>
  </conditionalFormatting>
  <conditionalFormatting sqref="BY208">
    <cfRule type="expression" dxfId="6084" priority="2454">
      <formula>BY208&lt;0</formula>
    </cfRule>
  </conditionalFormatting>
  <conditionalFormatting sqref="BY209">
    <cfRule type="expression" dxfId="6083" priority="2379">
      <formula>BY209=1</formula>
    </cfRule>
    <cfRule type="expression" dxfId="6082" priority="2376">
      <formula>BY209="n/a"</formula>
    </cfRule>
    <cfRule type="expression" dxfId="6081" priority="2378">
      <formula>BY209=2</formula>
    </cfRule>
    <cfRule type="expression" dxfId="6080" priority="2377">
      <formula>BY209=3</formula>
    </cfRule>
  </conditionalFormatting>
  <conditionalFormatting sqref="BY210">
    <cfRule type="expression" dxfId="6079" priority="2380">
      <formula>BY210&lt;0</formula>
    </cfRule>
  </conditionalFormatting>
  <conditionalFormatting sqref="BY211">
    <cfRule type="expression" dxfId="6078" priority="2305">
      <formula>BY211=1</formula>
    </cfRule>
    <cfRule type="expression" dxfId="6077" priority="2302">
      <formula>BY211="n/a"</formula>
    </cfRule>
    <cfRule type="expression" dxfId="6076" priority="2303">
      <formula>BY211=3</formula>
    </cfRule>
    <cfRule type="expression" dxfId="6075" priority="2304">
      <formula>BY211=2</formula>
    </cfRule>
  </conditionalFormatting>
  <conditionalFormatting sqref="BY212">
    <cfRule type="expression" dxfId="6074" priority="2306">
      <formula>BY212&lt;0</formula>
    </cfRule>
  </conditionalFormatting>
  <conditionalFormatting sqref="BY213">
    <cfRule type="expression" dxfId="6073" priority="11792">
      <formula>BY213=1</formula>
    </cfRule>
    <cfRule type="expression" dxfId="6072" priority="11791">
      <formula>BY213=2</formula>
    </cfRule>
    <cfRule type="expression" dxfId="6071" priority="11790">
      <formula>BY213=3</formula>
    </cfRule>
    <cfRule type="expression" dxfId="6070" priority="11789">
      <formula>BY213="n/a"</formula>
    </cfRule>
  </conditionalFormatting>
  <conditionalFormatting sqref="BY214 BY216 BY218">
    <cfRule type="expression" dxfId="6069" priority="11793">
      <formula>BY214&lt;0</formula>
    </cfRule>
  </conditionalFormatting>
  <conditionalFormatting sqref="BY215">
    <cfRule type="expression" dxfId="6068" priority="3074">
      <formula>BY215=2</formula>
    </cfRule>
    <cfRule type="expression" dxfId="6067" priority="3072">
      <formula>BY215="n/a"</formula>
    </cfRule>
    <cfRule type="expression" dxfId="6066" priority="3073">
      <formula>BY215=3</formula>
    </cfRule>
    <cfRule type="expression" dxfId="6065" priority="3075">
      <formula>BY215=1</formula>
    </cfRule>
  </conditionalFormatting>
  <conditionalFormatting sqref="BY217">
    <cfRule type="expression" dxfId="6064" priority="3015">
      <formula>BY217=1</formula>
    </cfRule>
    <cfRule type="expression" dxfId="6063" priority="3012">
      <formula>BY217="n/a"</formula>
    </cfRule>
    <cfRule type="expression" dxfId="6062" priority="3014">
      <formula>BY217=2</formula>
    </cfRule>
    <cfRule type="expression" dxfId="6061" priority="3013">
      <formula>BY217=3</formula>
    </cfRule>
  </conditionalFormatting>
  <conditionalFormatting sqref="BY405">
    <cfRule type="expression" dxfId="6060" priority="13314">
      <formula>BY405=2</formula>
    </cfRule>
    <cfRule type="expression" dxfId="6059" priority="13313">
      <formula>BY405=3</formula>
    </cfRule>
    <cfRule type="expression" dxfId="6058" priority="13312">
      <formula>BY405="n/a"</formula>
    </cfRule>
    <cfRule type="expression" dxfId="6057" priority="13315">
      <formula>BY405=1</formula>
    </cfRule>
  </conditionalFormatting>
  <conditionalFormatting sqref="BY406">
    <cfRule type="expression" dxfId="6056" priority="13316">
      <formula>BY406&lt;0</formula>
    </cfRule>
  </conditionalFormatting>
  <conditionalFormatting sqref="BY27:BZ27">
    <cfRule type="expression" dxfId="6055" priority="958">
      <formula>BY27=2</formula>
    </cfRule>
    <cfRule type="expression" dxfId="6054" priority="956">
      <formula>BY27="n/a"</formula>
    </cfRule>
    <cfRule type="expression" dxfId="6053" priority="957">
      <formula>BY27=3</formula>
    </cfRule>
    <cfRule type="expression" dxfId="6052" priority="959">
      <formula>BY27=1</formula>
    </cfRule>
  </conditionalFormatting>
  <conditionalFormatting sqref="BY28:BZ28">
    <cfRule type="expression" dxfId="6051" priority="960">
      <formula>BY28&lt;0</formula>
    </cfRule>
  </conditionalFormatting>
  <conditionalFormatting sqref="BY29:BZ29">
    <cfRule type="expression" dxfId="6050" priority="919">
      <formula>BY29=3</formula>
    </cfRule>
    <cfRule type="expression" dxfId="6049" priority="920">
      <formula>BY29=2</formula>
    </cfRule>
    <cfRule type="expression" dxfId="6048" priority="921">
      <formula>BY29=1</formula>
    </cfRule>
    <cfRule type="expression" dxfId="6047" priority="918">
      <formula>BY29="n/a"</formula>
    </cfRule>
  </conditionalFormatting>
  <conditionalFormatting sqref="BY30:BZ30">
    <cfRule type="expression" dxfId="6046" priority="922">
      <formula>BY30&lt;0</formula>
    </cfRule>
  </conditionalFormatting>
  <conditionalFormatting sqref="BY31:BZ31 BY47:BZ47">
    <cfRule type="expression" dxfId="6045" priority="13095">
      <formula>BY31=1</formula>
    </cfRule>
    <cfRule type="expression" dxfId="6044" priority="13094">
      <formula>BY31=2</formula>
    </cfRule>
    <cfRule type="expression" dxfId="6043" priority="13093">
      <formula>BY31=3</formula>
    </cfRule>
  </conditionalFormatting>
  <conditionalFormatting sqref="BY47:BZ47 BY31:BZ31">
    <cfRule type="expression" dxfId="6042" priority="13092">
      <formula>BY31="n/a"</formula>
    </cfRule>
  </conditionalFormatting>
  <conditionalFormatting sqref="BY48:BZ48 BY32:BZ32">
    <cfRule type="expression" dxfId="6041" priority="13096">
      <formula>BY32&lt;0</formula>
    </cfRule>
  </conditionalFormatting>
  <conditionalFormatting sqref="BZ10 BZ20">
    <cfRule type="expression" dxfId="6040" priority="13976">
      <formula>BZ10&lt;0</formula>
    </cfRule>
  </conditionalFormatting>
  <conditionalFormatting sqref="BZ19">
    <cfRule type="expression" dxfId="6039" priority="5759">
      <formula>BZ19=1</formula>
    </cfRule>
    <cfRule type="expression" dxfId="6038" priority="5758">
      <formula>BZ19=2</formula>
    </cfRule>
    <cfRule type="expression" dxfId="6037" priority="5757">
      <formula>BZ19=3</formula>
    </cfRule>
    <cfRule type="expression" dxfId="6036" priority="5756">
      <formula>BZ19="n/a"</formula>
    </cfRule>
  </conditionalFormatting>
  <conditionalFormatting sqref="BZ21">
    <cfRule type="expression" dxfId="6035" priority="9528">
      <formula>BZ21=2</formula>
    </cfRule>
    <cfRule type="expression" dxfId="6034" priority="9529">
      <formula>BZ21=1</formula>
    </cfRule>
    <cfRule type="expression" dxfId="6033" priority="9527">
      <formula>BZ21=3</formula>
    </cfRule>
    <cfRule type="expression" dxfId="6032" priority="9526">
      <formula>BZ21="n/a"</formula>
    </cfRule>
  </conditionalFormatting>
  <conditionalFormatting sqref="BZ22">
    <cfRule type="expression" dxfId="6031" priority="9530">
      <formula>BZ22&lt;0</formula>
    </cfRule>
  </conditionalFormatting>
  <conditionalFormatting sqref="BZ23 BZ33 BZ39 BZ43 BZ53 BZ55:CA55">
    <cfRule type="expression" dxfId="6030" priority="12553">
      <formula>BZ23=3</formula>
    </cfRule>
    <cfRule type="expression" dxfId="6029" priority="12554">
      <formula>BZ23=2</formula>
    </cfRule>
    <cfRule type="expression" dxfId="6028" priority="12555">
      <formula>BZ23=1</formula>
    </cfRule>
  </conditionalFormatting>
  <conditionalFormatting sqref="BZ41">
    <cfRule type="expression" dxfId="6027" priority="2949">
      <formula>BZ41="n/a"</formula>
    </cfRule>
    <cfRule type="expression" dxfId="6026" priority="2951">
      <formula>BZ41=2</formula>
    </cfRule>
    <cfRule type="expression" dxfId="6025" priority="2950">
      <formula>BZ41=3</formula>
    </cfRule>
    <cfRule type="expression" dxfId="6024" priority="2952">
      <formula>BZ41=1</formula>
    </cfRule>
  </conditionalFormatting>
  <conditionalFormatting sqref="BZ53 BZ55 BZ39 BZ43 BZ33 BZ23">
    <cfRule type="expression" dxfId="6023" priority="12552">
      <formula>BZ23="n/a"</formula>
    </cfRule>
  </conditionalFormatting>
  <conditionalFormatting sqref="BZ54 BZ56 BZ40 BZ44 BZ34 BZ24 BZ42">
    <cfRule type="expression" dxfId="6022" priority="12556">
      <formula>BZ24&lt;0</formula>
    </cfRule>
  </conditionalFormatting>
  <conditionalFormatting sqref="BZ57">
    <cfRule type="expression" dxfId="6021" priority="12450">
      <formula>BZ57=1</formula>
    </cfRule>
    <cfRule type="expression" dxfId="6020" priority="12449">
      <formula>BZ57=2</formula>
    </cfRule>
    <cfRule type="expression" dxfId="6019" priority="12448">
      <formula>BZ57=3</formula>
    </cfRule>
    <cfRule type="expression" dxfId="6018" priority="12447">
      <formula>BZ57="n/a"</formula>
    </cfRule>
  </conditionalFormatting>
  <conditionalFormatting sqref="BZ58">
    <cfRule type="expression" dxfId="6017" priority="12451">
      <formula>BZ58&lt;0</formula>
    </cfRule>
  </conditionalFormatting>
  <conditionalFormatting sqref="BZ59">
    <cfRule type="expression" dxfId="6016" priority="13789">
      <formula>BZ59=2</formula>
    </cfRule>
    <cfRule type="expression" dxfId="6015" priority="13790">
      <formula>BZ59=1</formula>
    </cfRule>
  </conditionalFormatting>
  <conditionalFormatting sqref="BZ60">
    <cfRule type="expression" dxfId="6014" priority="13791">
      <formula>BZ60&lt;0</formula>
    </cfRule>
  </conditionalFormatting>
  <conditionalFormatting sqref="BZ61">
    <cfRule type="expression" dxfId="6013" priority="13775">
      <formula>BZ61=1</formula>
    </cfRule>
    <cfRule type="expression" dxfId="6012" priority="13774">
      <formula>BZ61=2</formula>
    </cfRule>
  </conditionalFormatting>
  <conditionalFormatting sqref="BZ62">
    <cfRule type="expression" dxfId="6011" priority="13776">
      <formula>BZ62&lt;0</formula>
    </cfRule>
  </conditionalFormatting>
  <conditionalFormatting sqref="BZ63 BZ71 BZ73 BZ75 BZ77 BZ125 BZ139 BZ141 BZ143 BZ149 BZ153 BZ155 BZ177 BZ189 BZ191 BZ195 BZ201">
    <cfRule type="expression" dxfId="6010" priority="12548">
      <formula>BZ63=3</formula>
    </cfRule>
    <cfRule type="expression" dxfId="6009" priority="12549">
      <formula>BZ63=2</formula>
    </cfRule>
    <cfRule type="expression" dxfId="6008" priority="12550">
      <formula>BZ63=1</formula>
    </cfRule>
  </conditionalFormatting>
  <conditionalFormatting sqref="BZ65">
    <cfRule type="expression" dxfId="6007" priority="244">
      <formula>BZ65="n/a"</formula>
    </cfRule>
  </conditionalFormatting>
  <conditionalFormatting sqref="BZ66">
    <cfRule type="expression" dxfId="6006" priority="248">
      <formula>BZ66&lt;0</formula>
    </cfRule>
  </conditionalFormatting>
  <conditionalFormatting sqref="BZ67">
    <cfRule type="expression" dxfId="6005" priority="124">
      <formula>BZ67="n/a"</formula>
    </cfRule>
    <cfRule type="expression" dxfId="6004" priority="125">
      <formula>BZ67=3</formula>
    </cfRule>
    <cfRule type="expression" dxfId="6003" priority="126">
      <formula>BZ67=2</formula>
    </cfRule>
    <cfRule type="expression" dxfId="6002" priority="127">
      <formula>BZ67=1</formula>
    </cfRule>
  </conditionalFormatting>
  <conditionalFormatting sqref="BZ69">
    <cfRule type="expression" dxfId="6001" priority="53">
      <formula>BZ69=2</formula>
    </cfRule>
    <cfRule type="expression" dxfId="6000" priority="52">
      <formula>BZ69=3</formula>
    </cfRule>
    <cfRule type="expression" dxfId="5999" priority="54">
      <formula>BZ69=1</formula>
    </cfRule>
    <cfRule type="expression" dxfId="5998" priority="51">
      <formula>BZ69="n/a"</formula>
    </cfRule>
  </conditionalFormatting>
  <conditionalFormatting sqref="BZ79">
    <cfRule type="expression" dxfId="5997" priority="12444">
      <formula>BZ79=2</formula>
    </cfRule>
    <cfRule type="expression" dxfId="5996" priority="12443">
      <formula>BZ79=3</formula>
    </cfRule>
    <cfRule type="expression" dxfId="5995" priority="12445">
      <formula>BZ79=1</formula>
    </cfRule>
    <cfRule type="expression" dxfId="5994" priority="12442">
      <formula>BZ79="n/a"</formula>
    </cfRule>
  </conditionalFormatting>
  <conditionalFormatting sqref="BZ80">
    <cfRule type="expression" dxfId="5993" priority="12446">
      <formula>BZ80&lt;0</formula>
    </cfRule>
  </conditionalFormatting>
  <conditionalFormatting sqref="BZ85">
    <cfRule type="expression" dxfId="5992" priority="4237">
      <formula>BZ85=2</formula>
    </cfRule>
    <cfRule type="expression" dxfId="5991" priority="4238">
      <formula>BZ85=1</formula>
    </cfRule>
    <cfRule type="expression" dxfId="5990" priority="4235">
      <formula>BZ85="n/a"</formula>
    </cfRule>
    <cfRule type="expression" dxfId="5989" priority="4236">
      <formula>BZ85=3</formula>
    </cfRule>
  </conditionalFormatting>
  <conditionalFormatting sqref="BZ86">
    <cfRule type="expression" dxfId="5988" priority="4263">
      <formula>BZ86&lt;0</formula>
    </cfRule>
  </conditionalFormatting>
  <conditionalFormatting sqref="BZ87">
    <cfRule type="expression" dxfId="5987" priority="2145">
      <formula>BZ87=1</formula>
    </cfRule>
    <cfRule type="expression" dxfId="5986" priority="2144">
      <formula>BZ87=2</formula>
    </cfRule>
  </conditionalFormatting>
  <conditionalFormatting sqref="BZ88">
    <cfRule type="expression" dxfId="5985" priority="2146">
      <formula>BZ88&lt;0</formula>
    </cfRule>
  </conditionalFormatting>
  <conditionalFormatting sqref="BZ89">
    <cfRule type="expression" dxfId="5984" priority="2102">
      <formula>BZ89=1</formula>
    </cfRule>
    <cfRule type="expression" dxfId="5983" priority="2101">
      <formula>BZ89=2</formula>
    </cfRule>
  </conditionalFormatting>
  <conditionalFormatting sqref="BZ90">
    <cfRule type="expression" dxfId="5982" priority="2103">
      <formula>BZ90&lt;0</formula>
    </cfRule>
  </conditionalFormatting>
  <conditionalFormatting sqref="BZ91">
    <cfRule type="expression" dxfId="5981" priority="4089">
      <formula>BZ91=2</formula>
    </cfRule>
    <cfRule type="expression" dxfId="5980" priority="4090">
      <formula>BZ91=1</formula>
    </cfRule>
  </conditionalFormatting>
  <conditionalFormatting sqref="BZ92:CA92">
    <cfRule type="expression" dxfId="5979" priority="4091">
      <formula>BZ92&lt;0</formula>
    </cfRule>
  </conditionalFormatting>
  <conditionalFormatting sqref="BZ101">
    <cfRule type="expression" dxfId="5978" priority="3795">
      <formula>BZ101=3</formula>
    </cfRule>
    <cfRule type="expression" dxfId="5977" priority="3796">
      <formula>BZ101=2</formula>
    </cfRule>
    <cfRule type="expression" dxfId="5976" priority="3797">
      <formula>BZ101=1</formula>
    </cfRule>
    <cfRule type="expression" dxfId="5975" priority="3794">
      <formula>BZ101="n/a"</formula>
    </cfRule>
  </conditionalFormatting>
  <conditionalFormatting sqref="BZ102">
    <cfRule type="expression" dxfId="5974" priority="3798">
      <formula>BZ102&lt;0</formula>
    </cfRule>
  </conditionalFormatting>
  <conditionalFormatting sqref="BZ103">
    <cfRule type="expression" dxfId="5973" priority="3686">
      <formula>BZ103=2</formula>
    </cfRule>
    <cfRule type="expression" dxfId="5972" priority="3687">
      <formula>BZ103=1</formula>
    </cfRule>
  </conditionalFormatting>
  <conditionalFormatting sqref="BZ104">
    <cfRule type="expression" dxfId="5971" priority="3688">
      <formula>BZ104&lt;0</formula>
    </cfRule>
  </conditionalFormatting>
  <conditionalFormatting sqref="BZ105">
    <cfRule type="expression" dxfId="5970" priority="506">
      <formula>BZ105="n/a"</formula>
    </cfRule>
    <cfRule type="expression" dxfId="5969" priority="507">
      <formula>BZ105=3</formula>
    </cfRule>
    <cfRule type="expression" dxfId="5968" priority="508">
      <formula>BZ105=2</formula>
    </cfRule>
    <cfRule type="expression" dxfId="5967" priority="509">
      <formula>BZ105=1</formula>
    </cfRule>
  </conditionalFormatting>
  <conditionalFormatting sqref="BZ106">
    <cfRule type="expression" dxfId="5966" priority="510">
      <formula>BZ106&lt;0</formula>
    </cfRule>
  </conditionalFormatting>
  <conditionalFormatting sqref="BZ107">
    <cfRule type="expression" dxfId="5965" priority="436">
      <formula>BZ107=1</formula>
    </cfRule>
    <cfRule type="expression" dxfId="5964" priority="433">
      <formula>BZ107="n/a"</formula>
    </cfRule>
    <cfRule type="expression" dxfId="5963" priority="435">
      <formula>BZ107=2</formula>
    </cfRule>
    <cfRule type="expression" dxfId="5962" priority="434">
      <formula>BZ107=3</formula>
    </cfRule>
  </conditionalFormatting>
  <conditionalFormatting sqref="BZ108">
    <cfRule type="expression" dxfId="5961" priority="437">
      <formula>BZ108&lt;0</formula>
    </cfRule>
  </conditionalFormatting>
  <conditionalFormatting sqref="BZ109">
    <cfRule type="expression" dxfId="5960" priority="373">
      <formula>BZ109=3</formula>
    </cfRule>
    <cfRule type="expression" dxfId="5959" priority="372">
      <formula>BZ109="n/a"</formula>
    </cfRule>
    <cfRule type="expression" dxfId="5958" priority="375">
      <formula>BZ109=1</formula>
    </cfRule>
    <cfRule type="expression" dxfId="5957" priority="374">
      <formula>BZ109=2</formula>
    </cfRule>
  </conditionalFormatting>
  <conditionalFormatting sqref="BZ110">
    <cfRule type="expression" dxfId="5956" priority="376">
      <formula>BZ110&lt;0</formula>
    </cfRule>
  </conditionalFormatting>
  <conditionalFormatting sqref="BZ111">
    <cfRule type="expression" dxfId="5955" priority="308">
      <formula>BZ111=1</formula>
    </cfRule>
    <cfRule type="expression" dxfId="5954" priority="307">
      <formula>BZ111=2</formula>
    </cfRule>
    <cfRule type="expression" dxfId="5953" priority="306">
      <formula>BZ111=3</formula>
    </cfRule>
    <cfRule type="expression" dxfId="5952" priority="305">
      <formula>BZ111="n/a"</formula>
    </cfRule>
  </conditionalFormatting>
  <conditionalFormatting sqref="BZ112">
    <cfRule type="expression" dxfId="5951" priority="309">
      <formula>BZ112&lt;0</formula>
    </cfRule>
  </conditionalFormatting>
  <conditionalFormatting sqref="BZ113">
    <cfRule type="expression" dxfId="5950" priority="3576">
      <formula>BZ113=2</formula>
    </cfRule>
    <cfRule type="expression" dxfId="5949" priority="3577">
      <formula>BZ113=1</formula>
    </cfRule>
    <cfRule type="expression" dxfId="5948" priority="3575">
      <formula>BZ113=3</formula>
    </cfRule>
    <cfRule type="expression" dxfId="5947" priority="3574">
      <formula>BZ113="n/a"</formula>
    </cfRule>
  </conditionalFormatting>
  <conditionalFormatting sqref="BZ114">
    <cfRule type="expression" dxfId="5946" priority="3578">
      <formula>BZ114&lt;0</formula>
    </cfRule>
  </conditionalFormatting>
  <conditionalFormatting sqref="BZ119">
    <cfRule type="expression" dxfId="5945" priority="695">
      <formula>BZ119="n/a"</formula>
    </cfRule>
    <cfRule type="expression" dxfId="5944" priority="697">
      <formula>BZ119=2</formula>
    </cfRule>
    <cfRule type="expression" dxfId="5943" priority="698">
      <formula>BZ119=1</formula>
    </cfRule>
    <cfRule type="expression" dxfId="5942" priority="696">
      <formula>BZ119=3</formula>
    </cfRule>
  </conditionalFormatting>
  <conditionalFormatting sqref="BZ120">
    <cfRule type="expression" dxfId="5941" priority="699">
      <formula>BZ120&lt;0</formula>
    </cfRule>
  </conditionalFormatting>
  <conditionalFormatting sqref="BZ121">
    <cfRule type="expression" dxfId="5940" priority="631">
      <formula>BZ121=3</formula>
    </cfRule>
    <cfRule type="expression" dxfId="5939" priority="632">
      <formula>BZ121=2</formula>
    </cfRule>
    <cfRule type="expression" dxfId="5938" priority="630">
      <formula>BZ121="n/a"</formula>
    </cfRule>
    <cfRule type="expression" dxfId="5937" priority="633">
      <formula>BZ121=1</formula>
    </cfRule>
  </conditionalFormatting>
  <conditionalFormatting sqref="BZ122">
    <cfRule type="expression" dxfId="5936" priority="634">
      <formula>BZ122&lt;0</formula>
    </cfRule>
  </conditionalFormatting>
  <conditionalFormatting sqref="BZ123">
    <cfRule type="expression" dxfId="5935" priority="575">
      <formula>BZ123=1</formula>
    </cfRule>
    <cfRule type="expression" dxfId="5934" priority="574">
      <formula>BZ123=2</formula>
    </cfRule>
    <cfRule type="expression" dxfId="5933" priority="573">
      <formula>BZ123=3</formula>
    </cfRule>
    <cfRule type="expression" dxfId="5932" priority="572">
      <formula>BZ123="n/a"</formula>
    </cfRule>
  </conditionalFormatting>
  <conditionalFormatting sqref="BZ124">
    <cfRule type="expression" dxfId="5931" priority="576">
      <formula>BZ124&lt;0</formula>
    </cfRule>
  </conditionalFormatting>
  <conditionalFormatting sqref="BZ127">
    <cfRule type="expression" dxfId="5930" priority="4515">
      <formula>BZ127="n/a"</formula>
    </cfRule>
    <cfRule type="expression" dxfId="5929" priority="4516">
      <formula>BZ127=3</formula>
    </cfRule>
    <cfRule type="expression" dxfId="5928" priority="4517">
      <formula>BZ127=2</formula>
    </cfRule>
    <cfRule type="expression" dxfId="5927" priority="4518">
      <formula>BZ127=1</formula>
    </cfRule>
  </conditionalFormatting>
  <conditionalFormatting sqref="BZ129">
    <cfRule type="expression" dxfId="5926" priority="13540">
      <formula>BZ129=1</formula>
    </cfRule>
    <cfRule type="expression" dxfId="5925" priority="13539">
      <formula>BZ129=2</formula>
    </cfRule>
  </conditionalFormatting>
  <conditionalFormatting sqref="BZ130:CA130">
    <cfRule type="expression" dxfId="5924" priority="13541">
      <formula>BZ130&lt;0</formula>
    </cfRule>
  </conditionalFormatting>
  <conditionalFormatting sqref="BZ131">
    <cfRule type="expression" dxfId="5923" priority="13509">
      <formula>BZ131=2</formula>
    </cfRule>
    <cfRule type="expression" dxfId="5922" priority="13510">
      <formula>BZ131=1</formula>
    </cfRule>
  </conditionalFormatting>
  <conditionalFormatting sqref="BZ132">
    <cfRule type="expression" dxfId="5921" priority="13511">
      <formula>BZ132&lt;0</formula>
    </cfRule>
  </conditionalFormatting>
  <conditionalFormatting sqref="BZ133">
    <cfRule type="expression" dxfId="5920" priority="11935">
      <formula>BZ133=3</formula>
    </cfRule>
    <cfRule type="expression" dxfId="5919" priority="11934">
      <formula>BZ133="n/a"</formula>
    </cfRule>
    <cfRule type="expression" dxfId="5918" priority="11936">
      <formula>BZ133=2</formula>
    </cfRule>
    <cfRule type="expression" dxfId="5917" priority="11937">
      <formula>BZ133=1</formula>
    </cfRule>
  </conditionalFormatting>
  <conditionalFormatting sqref="BZ134">
    <cfRule type="expression" dxfId="5916" priority="11938">
      <formula>BZ134&lt;0</formula>
    </cfRule>
  </conditionalFormatting>
  <conditionalFormatting sqref="BZ135">
    <cfRule type="expression" dxfId="5915" priority="13495">
      <formula>BZ135=1</formula>
    </cfRule>
    <cfRule type="expression" dxfId="5914" priority="13494">
      <formula>BZ135=2</formula>
    </cfRule>
  </conditionalFormatting>
  <conditionalFormatting sqref="BZ136">
    <cfRule type="expression" dxfId="5913" priority="13496">
      <formula>BZ136&lt;0</formula>
    </cfRule>
  </conditionalFormatting>
  <conditionalFormatting sqref="BZ145">
    <cfRule type="expression" dxfId="5912" priority="11946">
      <formula>BZ145=2</formula>
    </cfRule>
    <cfRule type="expression" dxfId="5911" priority="11945">
      <formula>BZ145=3</formula>
    </cfRule>
    <cfRule type="expression" dxfId="5910" priority="11944">
      <formula>BZ145="n/a"</formula>
    </cfRule>
    <cfRule type="expression" dxfId="5909" priority="11947">
      <formula>BZ145=1</formula>
    </cfRule>
  </conditionalFormatting>
  <conditionalFormatting sqref="BZ146">
    <cfRule type="expression" dxfId="5908" priority="11948">
      <formula>BZ146&lt;0</formula>
    </cfRule>
  </conditionalFormatting>
  <conditionalFormatting sqref="BZ147">
    <cfRule type="expression" dxfId="5907" priority="11951">
      <formula>BZ147=2</formula>
    </cfRule>
    <cfRule type="expression" dxfId="5906" priority="11950">
      <formula>BZ147=3</formula>
    </cfRule>
    <cfRule type="expression" dxfId="5905" priority="11952">
      <formula>BZ147=1</formula>
    </cfRule>
    <cfRule type="expression" dxfId="5904" priority="11949">
      <formula>BZ147="n/a"</formula>
    </cfRule>
  </conditionalFormatting>
  <conditionalFormatting sqref="BZ148">
    <cfRule type="expression" dxfId="5903" priority="11953">
      <formula>BZ148&lt;0</formula>
    </cfRule>
  </conditionalFormatting>
  <conditionalFormatting sqref="BZ157">
    <cfRule type="expression" dxfId="5902" priority="11955">
      <formula>BZ157=3</formula>
    </cfRule>
    <cfRule type="expression" dxfId="5901" priority="11954">
      <formula>BZ157="n/a"</formula>
    </cfRule>
    <cfRule type="expression" dxfId="5900" priority="11957">
      <formula>BZ157=1</formula>
    </cfRule>
    <cfRule type="expression" dxfId="5899" priority="11956">
      <formula>BZ157=2</formula>
    </cfRule>
  </conditionalFormatting>
  <conditionalFormatting sqref="BZ158">
    <cfRule type="expression" dxfId="5898" priority="11958">
      <formula>BZ158&lt;0</formula>
    </cfRule>
  </conditionalFormatting>
  <conditionalFormatting sqref="BZ159">
    <cfRule type="expression" dxfId="5897" priority="1228">
      <formula>BZ159=2</formula>
    </cfRule>
    <cfRule type="expression" dxfId="5896" priority="1227">
      <formula>BZ159=3</formula>
    </cfRule>
    <cfRule type="expression" dxfId="5895" priority="1226">
      <formula>BZ159="n/a"</formula>
    </cfRule>
    <cfRule type="expression" dxfId="5894" priority="1229">
      <formula>BZ159=1</formula>
    </cfRule>
  </conditionalFormatting>
  <conditionalFormatting sqref="BZ160">
    <cfRule type="expression" dxfId="5893" priority="1230">
      <formula>BZ160&lt;0</formula>
    </cfRule>
  </conditionalFormatting>
  <conditionalFormatting sqref="BZ161">
    <cfRule type="expression" dxfId="5892" priority="1169">
      <formula>BZ161="n/a"</formula>
    </cfRule>
    <cfRule type="expression" dxfId="5891" priority="1170">
      <formula>BZ161=3</formula>
    </cfRule>
    <cfRule type="expression" dxfId="5890" priority="1172">
      <formula>BZ161=1</formula>
    </cfRule>
    <cfRule type="expression" dxfId="5889" priority="1171">
      <formula>BZ161=2</formula>
    </cfRule>
  </conditionalFormatting>
  <conditionalFormatting sqref="BZ162">
    <cfRule type="expression" dxfId="5888" priority="1173">
      <formula>BZ162&lt;0</formula>
    </cfRule>
  </conditionalFormatting>
  <conditionalFormatting sqref="BZ163">
    <cfRule type="expression" dxfId="5887" priority="1115">
      <formula>BZ163=1</formula>
    </cfRule>
    <cfRule type="expression" dxfId="5886" priority="1114">
      <formula>BZ163=2</formula>
    </cfRule>
    <cfRule type="expression" dxfId="5885" priority="1113">
      <formula>BZ163=3</formula>
    </cfRule>
    <cfRule type="expression" dxfId="5884" priority="1112">
      <formula>BZ163="n/a"</formula>
    </cfRule>
  </conditionalFormatting>
  <conditionalFormatting sqref="BZ164">
    <cfRule type="expression" dxfId="5883" priority="1116">
      <formula>BZ164&lt;0</formula>
    </cfRule>
  </conditionalFormatting>
  <conditionalFormatting sqref="BZ165">
    <cfRule type="expression" dxfId="5882" priority="1058">
      <formula>BZ165=1</formula>
    </cfRule>
    <cfRule type="expression" dxfId="5881" priority="1057">
      <formula>BZ165=2</formula>
    </cfRule>
    <cfRule type="expression" dxfId="5880" priority="1056">
      <formula>BZ165=3</formula>
    </cfRule>
    <cfRule type="expression" dxfId="5879" priority="1055">
      <formula>BZ165="n/a"</formula>
    </cfRule>
  </conditionalFormatting>
  <conditionalFormatting sqref="BZ166">
    <cfRule type="expression" dxfId="5878" priority="1059">
      <formula>BZ166&lt;0</formula>
    </cfRule>
  </conditionalFormatting>
  <conditionalFormatting sqref="BZ167">
    <cfRule type="expression" dxfId="5877" priority="998">
      <formula>BZ167="n/a"</formula>
    </cfRule>
    <cfRule type="expression" dxfId="5876" priority="1001">
      <formula>BZ167=1</formula>
    </cfRule>
    <cfRule type="expression" dxfId="5875" priority="1000">
      <formula>BZ167=2</formula>
    </cfRule>
    <cfRule type="expression" dxfId="5874" priority="999">
      <formula>BZ167=3</formula>
    </cfRule>
  </conditionalFormatting>
  <conditionalFormatting sqref="BZ168">
    <cfRule type="expression" dxfId="5873" priority="1002">
      <formula>BZ168&lt;0</formula>
    </cfRule>
  </conditionalFormatting>
  <conditionalFormatting sqref="BZ169">
    <cfRule type="expression" dxfId="5872" priority="11959">
      <formula>BZ169="n/a"</formula>
    </cfRule>
    <cfRule type="expression" dxfId="5871" priority="11962">
      <formula>BZ169=1</formula>
    </cfRule>
    <cfRule type="expression" dxfId="5870" priority="11960">
      <formula>BZ169=3</formula>
    </cfRule>
    <cfRule type="expression" dxfId="5869" priority="11961">
      <formula>BZ169=2</formula>
    </cfRule>
  </conditionalFormatting>
  <conditionalFormatting sqref="BZ170">
    <cfRule type="expression" dxfId="5868" priority="11963">
      <formula>BZ170&lt;0</formula>
    </cfRule>
  </conditionalFormatting>
  <conditionalFormatting sqref="BZ171">
    <cfRule type="expression" dxfId="5867" priority="11967">
      <formula>BZ171=1</formula>
    </cfRule>
    <cfRule type="expression" dxfId="5866" priority="11966">
      <formula>BZ171=2</formula>
    </cfRule>
    <cfRule type="expression" dxfId="5865" priority="11965">
      <formula>BZ171=3</formula>
    </cfRule>
    <cfRule type="expression" dxfId="5864" priority="11964">
      <formula>BZ171="n/a"</formula>
    </cfRule>
  </conditionalFormatting>
  <conditionalFormatting sqref="BZ172">
    <cfRule type="expression" dxfId="5863" priority="11968">
      <formula>BZ172&lt;0</formula>
    </cfRule>
  </conditionalFormatting>
  <conditionalFormatting sqref="BZ175">
    <cfRule type="expression" dxfId="5862" priority="11972">
      <formula>BZ175=1</formula>
    </cfRule>
    <cfRule type="expression" dxfId="5861" priority="11969">
      <formula>BZ175="n/a"</formula>
    </cfRule>
    <cfRule type="expression" dxfId="5860" priority="11970">
      <formula>BZ175=3</formula>
    </cfRule>
    <cfRule type="expression" dxfId="5859" priority="11971">
      <formula>BZ175=2</formula>
    </cfRule>
  </conditionalFormatting>
  <conditionalFormatting sqref="BZ176">
    <cfRule type="expression" dxfId="5858" priority="11973">
      <formula>BZ176&lt;0</formula>
    </cfRule>
  </conditionalFormatting>
  <conditionalFormatting sqref="BZ179">
    <cfRule type="expression" dxfId="5857" priority="2016">
      <formula>BZ179=1</formula>
    </cfRule>
    <cfRule type="expression" dxfId="5856" priority="2015">
      <formula>BZ179=2</formula>
    </cfRule>
  </conditionalFormatting>
  <conditionalFormatting sqref="BZ180">
    <cfRule type="expression" dxfId="5855" priority="2017">
      <formula>BZ180&lt;0</formula>
    </cfRule>
  </conditionalFormatting>
  <conditionalFormatting sqref="BZ181">
    <cfRule type="expression" dxfId="5854" priority="13464">
      <formula>BZ181=2</formula>
    </cfRule>
    <cfRule type="expression" dxfId="5853" priority="13465">
      <formula>BZ181=1</formula>
    </cfRule>
  </conditionalFormatting>
  <conditionalFormatting sqref="BZ182">
    <cfRule type="expression" dxfId="5852" priority="13466">
      <formula>BZ182&lt;0</formula>
    </cfRule>
  </conditionalFormatting>
  <conditionalFormatting sqref="BZ183">
    <cfRule type="expression" dxfId="5851" priority="13450">
      <formula>BZ183=1</formula>
    </cfRule>
    <cfRule type="expression" dxfId="5850" priority="13449">
      <formula>BZ183=2</formula>
    </cfRule>
  </conditionalFormatting>
  <conditionalFormatting sqref="BZ184">
    <cfRule type="expression" dxfId="5849" priority="13451">
      <formula>BZ184&lt;0</formula>
    </cfRule>
  </conditionalFormatting>
  <conditionalFormatting sqref="BZ185">
    <cfRule type="expression" dxfId="5848" priority="11976">
      <formula>BZ185=2</formula>
    </cfRule>
    <cfRule type="expression" dxfId="5847" priority="11974">
      <formula>BZ185="n/a"</formula>
    </cfRule>
    <cfRule type="expression" dxfId="5846" priority="11975">
      <formula>BZ185=3</formula>
    </cfRule>
    <cfRule type="expression" dxfId="5845" priority="11977">
      <formula>BZ185=1</formula>
    </cfRule>
  </conditionalFormatting>
  <conditionalFormatting sqref="BZ186">
    <cfRule type="expression" dxfId="5844" priority="11978">
      <formula>BZ186&lt;0</formula>
    </cfRule>
  </conditionalFormatting>
  <conditionalFormatting sqref="BZ187">
    <cfRule type="expression" dxfId="5843" priority="11979">
      <formula>BZ187="n/a"</formula>
    </cfRule>
    <cfRule type="expression" dxfId="5842" priority="11982">
      <formula>BZ187=1</formula>
    </cfRule>
    <cfRule type="expression" dxfId="5841" priority="11981">
      <formula>BZ187=2</formula>
    </cfRule>
    <cfRule type="expression" dxfId="5840" priority="11980">
      <formula>BZ187=3</formula>
    </cfRule>
  </conditionalFormatting>
  <conditionalFormatting sqref="BZ188">
    <cfRule type="expression" dxfId="5839" priority="11983">
      <formula>BZ188&lt;0</formula>
    </cfRule>
  </conditionalFormatting>
  <conditionalFormatting sqref="BZ193">
    <cfRule type="expression" dxfId="5838" priority="13434">
      <formula>BZ193=2</formula>
    </cfRule>
    <cfRule type="expression" dxfId="5837" priority="13435">
      <formula>BZ193=1</formula>
    </cfRule>
  </conditionalFormatting>
  <conditionalFormatting sqref="BZ194">
    <cfRule type="expression" dxfId="5836" priority="13436">
      <formula>BZ194&lt;0</formula>
    </cfRule>
  </conditionalFormatting>
  <conditionalFormatting sqref="BZ197 BZ267 BZ289 BZ293 BZ317">
    <cfRule type="expression" dxfId="5835" priority="13420">
      <formula>BZ197=1</formula>
    </cfRule>
    <cfRule type="expression" dxfId="5834" priority="13419">
      <formula>BZ197=2</formula>
    </cfRule>
  </conditionalFormatting>
  <conditionalFormatting sqref="BZ199">
    <cfRule type="expression" dxfId="5833" priority="11986">
      <formula>BZ199=2</formula>
    </cfRule>
    <cfRule type="expression" dxfId="5832" priority="11985">
      <formula>BZ199=3</formula>
    </cfRule>
    <cfRule type="expression" dxfId="5831" priority="11987">
      <formula>BZ199=1</formula>
    </cfRule>
    <cfRule type="expression" dxfId="5830" priority="11984">
      <formula>BZ199="n/a"</formula>
    </cfRule>
  </conditionalFormatting>
  <conditionalFormatting sqref="BZ200">
    <cfRule type="expression" dxfId="5829" priority="11988">
      <formula>BZ200&lt;0</formula>
    </cfRule>
  </conditionalFormatting>
  <conditionalFormatting sqref="BZ201 BZ195 BZ189 BZ191 BZ177 BZ153 BZ155 BZ149 BZ141 BZ143 BZ139 BZ125 BZ63 BZ71 BZ73 BZ75 BZ77">
    <cfRule type="expression" dxfId="5828" priority="12547">
      <formula>BZ63="n/a"</formula>
    </cfRule>
  </conditionalFormatting>
  <conditionalFormatting sqref="BZ202 BZ196 BZ190 BZ192 BZ178 BZ154 BZ156 BZ150 BZ142 BZ144 BZ140 BZ126 BZ64 BZ72 BZ74 BZ76 BZ78 BZ128 BZ68 BZ70">
    <cfRule type="expression" dxfId="5827" priority="12551">
      <formula>BZ64&lt;0</formula>
    </cfRule>
  </conditionalFormatting>
  <conditionalFormatting sqref="BZ203">
    <cfRule type="expression" dxfId="5826" priority="12542">
      <formula>BZ203="n/a"</formula>
    </cfRule>
    <cfRule type="expression" dxfId="5825" priority="12543">
      <formula>BZ203=3</formula>
    </cfRule>
    <cfRule type="expression" dxfId="5824" priority="12544">
      <formula>BZ203=2</formula>
    </cfRule>
    <cfRule type="expression" dxfId="5823" priority="12545">
      <formula>BZ203=1</formula>
    </cfRule>
  </conditionalFormatting>
  <conditionalFormatting sqref="BZ204:BZ205 BZ219 BZ221 BZ223 BZ227 BZ243 BZ245 BZ249">
    <cfRule type="expression" dxfId="5822" priority="12538">
      <formula>BZ204=3</formula>
    </cfRule>
    <cfRule type="expression" dxfId="5821" priority="12539">
      <formula>BZ204=2</formula>
    </cfRule>
    <cfRule type="expression" dxfId="5820" priority="12540">
      <formula>BZ204=1</formula>
    </cfRule>
  </conditionalFormatting>
  <conditionalFormatting sqref="BZ207">
    <cfRule type="expression" dxfId="5819" priority="2427">
      <formula>BZ207=2</formula>
    </cfRule>
    <cfRule type="expression" dxfId="5818" priority="2428">
      <formula>BZ207=1</formula>
    </cfRule>
    <cfRule type="expression" dxfId="5817" priority="2426">
      <formula>BZ207=3</formula>
    </cfRule>
    <cfRule type="expression" dxfId="5816" priority="2425">
      <formula>BZ207="n/a"</formula>
    </cfRule>
  </conditionalFormatting>
  <conditionalFormatting sqref="BZ208">
    <cfRule type="expression" dxfId="5815" priority="2429">
      <formula>BZ208&lt;0</formula>
    </cfRule>
  </conditionalFormatting>
  <conditionalFormatting sqref="BZ209">
    <cfRule type="expression" dxfId="5814" priority="2351">
      <formula>BZ209="n/a"</formula>
    </cfRule>
    <cfRule type="expression" dxfId="5813" priority="2352">
      <formula>BZ209=3</formula>
    </cfRule>
    <cfRule type="expression" dxfId="5812" priority="2353">
      <formula>BZ209=2</formula>
    </cfRule>
    <cfRule type="expression" dxfId="5811" priority="2354">
      <formula>BZ209=1</formula>
    </cfRule>
  </conditionalFormatting>
  <conditionalFormatting sqref="BZ210">
    <cfRule type="expression" dxfId="5810" priority="2355">
      <formula>BZ210&lt;0</formula>
    </cfRule>
  </conditionalFormatting>
  <conditionalFormatting sqref="BZ211">
    <cfRule type="expression" dxfId="5809" priority="2279">
      <formula>BZ211=2</formula>
    </cfRule>
    <cfRule type="expression" dxfId="5808" priority="2277">
      <formula>BZ211="n/a"</formula>
    </cfRule>
    <cfRule type="expression" dxfId="5807" priority="2278">
      <formula>BZ211=3</formula>
    </cfRule>
    <cfRule type="expression" dxfId="5806" priority="2280">
      <formula>BZ211=1</formula>
    </cfRule>
  </conditionalFormatting>
  <conditionalFormatting sqref="BZ212">
    <cfRule type="expression" dxfId="5805" priority="2281">
      <formula>BZ212&lt;0</formula>
    </cfRule>
  </conditionalFormatting>
  <conditionalFormatting sqref="BZ213">
    <cfRule type="expression" dxfId="5804" priority="11766">
      <formula>BZ213=2</formula>
    </cfRule>
    <cfRule type="expression" dxfId="5803" priority="11767">
      <formula>BZ213=1</formula>
    </cfRule>
    <cfRule type="expression" dxfId="5802" priority="11765">
      <formula>BZ213=3</formula>
    </cfRule>
    <cfRule type="expression" dxfId="5801" priority="11764">
      <formula>BZ213="n/a"</formula>
    </cfRule>
  </conditionalFormatting>
  <conditionalFormatting sqref="BZ214 BZ216 BZ218">
    <cfRule type="expression" dxfId="5800" priority="11768">
      <formula>BZ214&lt;0</formula>
    </cfRule>
  </conditionalFormatting>
  <conditionalFormatting sqref="BZ215">
    <cfRule type="expression" dxfId="5799" priority="3052">
      <formula>BZ215="n/a"</formula>
    </cfRule>
    <cfRule type="expression" dxfId="5798" priority="3053">
      <formula>BZ215=3</formula>
    </cfRule>
    <cfRule type="expression" dxfId="5797" priority="3054">
      <formula>BZ215=2</formula>
    </cfRule>
    <cfRule type="expression" dxfId="5796" priority="3055">
      <formula>BZ215=1</formula>
    </cfRule>
  </conditionalFormatting>
  <conditionalFormatting sqref="BZ217">
    <cfRule type="expression" dxfId="5795" priority="2995">
      <formula>BZ217=1</formula>
    </cfRule>
    <cfRule type="expression" dxfId="5794" priority="2994">
      <formula>BZ217=2</formula>
    </cfRule>
    <cfRule type="expression" dxfId="5793" priority="2993">
      <formula>BZ217=3</formula>
    </cfRule>
    <cfRule type="expression" dxfId="5792" priority="2992">
      <formula>BZ217="n/a"</formula>
    </cfRule>
  </conditionalFormatting>
  <conditionalFormatting sqref="BZ247">
    <cfRule type="expression" dxfId="5791" priority="11990">
      <formula>BZ247=3</formula>
    </cfRule>
    <cfRule type="expression" dxfId="5790" priority="11992">
      <formula>BZ247=1</formula>
    </cfRule>
    <cfRule type="expression" dxfId="5789" priority="11991">
      <formula>BZ247=2</formula>
    </cfRule>
    <cfRule type="expression" dxfId="5788" priority="11989">
      <formula>BZ247="n/a"</formula>
    </cfRule>
  </conditionalFormatting>
  <conditionalFormatting sqref="BZ248">
    <cfRule type="expression" dxfId="5787" priority="11993">
      <formula>BZ248&lt;0</formula>
    </cfRule>
  </conditionalFormatting>
  <conditionalFormatting sqref="BZ249 BZ245 BZ243 BZ227 BZ219 BZ221 BZ223 BZ204:BZ205">
    <cfRule type="expression" dxfId="5786" priority="12537">
      <formula>BZ204="n/a"</formula>
    </cfRule>
  </conditionalFormatting>
  <conditionalFormatting sqref="BZ250 BZ246 BZ244 BZ228 BZ220 BZ222 BZ224 BZ206">
    <cfRule type="expression" dxfId="5785" priority="12541">
      <formula>BZ206&lt;0</formula>
    </cfRule>
  </conditionalFormatting>
  <conditionalFormatting sqref="BZ251 BZ255 BZ257 BZ265 BZ269 BZ275 BZ279 BZ291 BZ307 BZ309 BZ311 BZ315">
    <cfRule type="expression" dxfId="5784" priority="12534">
      <formula>BZ251=2</formula>
    </cfRule>
    <cfRule type="expression" dxfId="5783" priority="12533">
      <formula>BZ251=3</formula>
    </cfRule>
    <cfRule type="expression" dxfId="5782" priority="12535">
      <formula>BZ251=1</formula>
    </cfRule>
  </conditionalFormatting>
  <conditionalFormatting sqref="BZ261">
    <cfRule type="expression" dxfId="5781" priority="11995">
      <formula>BZ261=3</formula>
    </cfRule>
    <cfRule type="expression" dxfId="5780" priority="11997">
      <formula>BZ261=1</formula>
    </cfRule>
    <cfRule type="expression" dxfId="5779" priority="11994">
      <formula>BZ261="n/a"</formula>
    </cfRule>
    <cfRule type="expression" dxfId="5778" priority="11996">
      <formula>BZ261=2</formula>
    </cfRule>
  </conditionalFormatting>
  <conditionalFormatting sqref="BZ262">
    <cfRule type="expression" dxfId="5777" priority="11998">
      <formula>BZ262&lt;0</formula>
    </cfRule>
  </conditionalFormatting>
  <conditionalFormatting sqref="BZ271">
    <cfRule type="expression" dxfId="5776" priority="814">
      <formula>BZ271="n/a"</formula>
    </cfRule>
    <cfRule type="expression" dxfId="5775" priority="815">
      <formula>BZ271=3</formula>
    </cfRule>
    <cfRule type="expression" dxfId="5774" priority="816">
      <formula>BZ271=2</formula>
    </cfRule>
    <cfRule type="expression" dxfId="5773" priority="817">
      <formula>BZ271=1</formula>
    </cfRule>
  </conditionalFormatting>
  <conditionalFormatting sqref="BZ272">
    <cfRule type="expression" dxfId="5772" priority="818">
      <formula>BZ272&lt;0</formula>
    </cfRule>
  </conditionalFormatting>
  <conditionalFormatting sqref="BZ273">
    <cfRule type="expression" dxfId="5771" priority="759">
      <formula>BZ273=1</formula>
    </cfRule>
    <cfRule type="expression" dxfId="5770" priority="756">
      <formula>BZ273="n/a"</formula>
    </cfRule>
    <cfRule type="expression" dxfId="5769" priority="757">
      <formula>BZ273=3</formula>
    </cfRule>
    <cfRule type="expression" dxfId="5768" priority="758">
      <formula>BZ273=2</formula>
    </cfRule>
  </conditionalFormatting>
  <conditionalFormatting sqref="BZ274">
    <cfRule type="expression" dxfId="5767" priority="760">
      <formula>BZ274&lt;0</formula>
    </cfRule>
  </conditionalFormatting>
  <conditionalFormatting sqref="BZ281">
    <cfRule type="expression" dxfId="5766" priority="12002">
      <formula>BZ281=1</formula>
    </cfRule>
    <cfRule type="expression" dxfId="5765" priority="12001">
      <formula>BZ281=2</formula>
    </cfRule>
    <cfRule type="expression" dxfId="5764" priority="12000">
      <formula>BZ281=3</formula>
    </cfRule>
    <cfRule type="expression" dxfId="5763" priority="11999">
      <formula>BZ281="n/a"</formula>
    </cfRule>
  </conditionalFormatting>
  <conditionalFormatting sqref="BZ282">
    <cfRule type="expression" dxfId="5762" priority="12003">
      <formula>BZ282&lt;0</formula>
    </cfRule>
  </conditionalFormatting>
  <conditionalFormatting sqref="BZ283">
    <cfRule type="expression" dxfId="5761" priority="12004">
      <formula>BZ283="n/a"</formula>
    </cfRule>
    <cfRule type="expression" dxfId="5760" priority="12007">
      <formula>BZ283=1</formula>
    </cfRule>
    <cfRule type="expression" dxfId="5759" priority="12006">
      <formula>BZ283=2</formula>
    </cfRule>
    <cfRule type="expression" dxfId="5758" priority="12005">
      <formula>BZ283=3</formula>
    </cfRule>
  </conditionalFormatting>
  <conditionalFormatting sqref="BZ284">
    <cfRule type="expression" dxfId="5757" priority="12008">
      <formula>BZ284&lt;0</formula>
    </cfRule>
  </conditionalFormatting>
  <conditionalFormatting sqref="BZ287">
    <cfRule type="expression" dxfId="5756" priority="12010">
      <formula>BZ287=3</formula>
    </cfRule>
    <cfRule type="expression" dxfId="5755" priority="12012">
      <formula>BZ287=1</formula>
    </cfRule>
    <cfRule type="expression" dxfId="5754" priority="12011">
      <formula>BZ287=2</formula>
    </cfRule>
    <cfRule type="expression" dxfId="5753" priority="12009">
      <formula>BZ287="n/a"</formula>
    </cfRule>
  </conditionalFormatting>
  <conditionalFormatting sqref="BZ288">
    <cfRule type="expression" dxfId="5752" priority="12013">
      <formula>BZ288&lt;0</formula>
    </cfRule>
  </conditionalFormatting>
  <conditionalFormatting sqref="BZ295">
    <cfRule type="expression" dxfId="5751" priority="3245">
      <formula>BZ295=1</formula>
    </cfRule>
    <cfRule type="expression" dxfId="5750" priority="3244">
      <formula>BZ295=2</formula>
    </cfRule>
  </conditionalFormatting>
  <conditionalFormatting sqref="BZ297">
    <cfRule type="expression" dxfId="5749" priority="3211">
      <formula>BZ297=1</formula>
    </cfRule>
    <cfRule type="expression" dxfId="5748" priority="3210">
      <formula>BZ297=2</formula>
    </cfRule>
  </conditionalFormatting>
  <conditionalFormatting sqref="BZ299">
    <cfRule type="expression" dxfId="5747" priority="3176">
      <formula>BZ299=2</formula>
    </cfRule>
    <cfRule type="expression" dxfId="5746" priority="3177">
      <formula>BZ299=1</formula>
    </cfRule>
  </conditionalFormatting>
  <conditionalFormatting sqref="BZ305">
    <cfRule type="expression" dxfId="5745" priority="12017">
      <formula>BZ305=1</formula>
    </cfRule>
    <cfRule type="expression" dxfId="5744" priority="12016">
      <formula>BZ305=2</formula>
    </cfRule>
    <cfRule type="expression" dxfId="5743" priority="12015">
      <formula>BZ305=3</formula>
    </cfRule>
    <cfRule type="expression" dxfId="5742" priority="12014">
      <formula>BZ305="n/a"</formula>
    </cfRule>
  </conditionalFormatting>
  <conditionalFormatting sqref="BZ306">
    <cfRule type="expression" dxfId="5741" priority="12018">
      <formula>BZ306&lt;0</formula>
    </cfRule>
  </conditionalFormatting>
  <conditionalFormatting sqref="BZ313">
    <cfRule type="expression" dxfId="5740" priority="12021">
      <formula>BZ313=2</formula>
    </cfRule>
    <cfRule type="expression" dxfId="5739" priority="12020">
      <formula>BZ313=3</formula>
    </cfRule>
    <cfRule type="expression" dxfId="5738" priority="12019">
      <formula>BZ313="n/a"</formula>
    </cfRule>
    <cfRule type="expression" dxfId="5737" priority="12022">
      <formula>BZ313=1</formula>
    </cfRule>
  </conditionalFormatting>
  <conditionalFormatting sqref="BZ314">
    <cfRule type="expression" dxfId="5736" priority="12023">
      <formula>BZ314&lt;0</formula>
    </cfRule>
  </conditionalFormatting>
  <conditionalFormatting sqref="BZ315 BZ307 BZ309 BZ311 BZ291 BZ279 BZ269 BZ275 BZ265 BZ255 BZ257 BZ251">
    <cfRule type="expression" dxfId="5735" priority="12532">
      <formula>BZ251="n/a"</formula>
    </cfRule>
  </conditionalFormatting>
  <conditionalFormatting sqref="BZ316 BZ308 BZ310 BZ312 BZ292 BZ280 BZ270 BZ276 BZ266 BZ256 BZ258 BZ252">
    <cfRule type="expression" dxfId="5734" priority="12536">
      <formula>BZ252&lt;0</formula>
    </cfRule>
  </conditionalFormatting>
  <conditionalFormatting sqref="BZ318 BZ294 BZ290 BZ268 BZ198 BZ296 BZ298 BZ300">
    <cfRule type="expression" dxfId="5733" priority="13421">
      <formula>BZ198&lt;0</formula>
    </cfRule>
  </conditionalFormatting>
  <conditionalFormatting sqref="BZ319">
    <cfRule type="expression" dxfId="5732" priority="9354">
      <formula>BZ319=2</formula>
    </cfRule>
    <cfRule type="expression" dxfId="5731" priority="9353">
      <formula>BZ319=3</formula>
    </cfRule>
    <cfRule type="expression" dxfId="5730" priority="9352">
      <formula>BZ319="n/a"</formula>
    </cfRule>
    <cfRule type="expression" dxfId="5729" priority="9355">
      <formula>BZ319=1</formula>
    </cfRule>
  </conditionalFormatting>
  <conditionalFormatting sqref="BZ320">
    <cfRule type="expression" dxfId="5728" priority="9356">
      <formula>BZ320&lt;0</formula>
    </cfRule>
  </conditionalFormatting>
  <conditionalFormatting sqref="BZ321 BZ335 BZ349 BZ365 BZ371 BZ383">
    <cfRule type="expression" dxfId="5727" priority="12528">
      <formula>BZ321=3</formula>
    </cfRule>
    <cfRule type="expression" dxfId="5726" priority="12529">
      <formula>BZ321=2</formula>
    </cfRule>
    <cfRule type="expression" dxfId="5725" priority="12530">
      <formula>BZ321=1</formula>
    </cfRule>
  </conditionalFormatting>
  <conditionalFormatting sqref="BZ325">
    <cfRule type="expression" dxfId="5724" priority="12030">
      <formula>BZ325=3</formula>
    </cfRule>
    <cfRule type="expression" dxfId="5723" priority="12031">
      <formula>BZ325=2</formula>
    </cfRule>
    <cfRule type="expression" dxfId="5722" priority="12032">
      <formula>BZ325=1</formula>
    </cfRule>
    <cfRule type="expression" dxfId="5721" priority="12029">
      <formula>BZ325="n/a"</formula>
    </cfRule>
  </conditionalFormatting>
  <conditionalFormatting sqref="BZ326">
    <cfRule type="expression" dxfId="5720" priority="12033">
      <formula>BZ326&lt;0</formula>
    </cfRule>
  </conditionalFormatting>
  <conditionalFormatting sqref="BZ327">
    <cfRule type="expression" dxfId="5719" priority="2058">
      <formula>BZ327=2</formula>
    </cfRule>
    <cfRule type="expression" dxfId="5718" priority="2059">
      <formula>BZ327=1</formula>
    </cfRule>
  </conditionalFormatting>
  <conditionalFormatting sqref="BZ328">
    <cfRule type="expression" dxfId="5717" priority="2060">
      <formula>BZ328&lt;0</formula>
    </cfRule>
  </conditionalFormatting>
  <conditionalFormatting sqref="BZ329">
    <cfRule type="expression" dxfId="5716" priority="13404">
      <formula>BZ329=2</formula>
    </cfRule>
    <cfRule type="expression" dxfId="5715" priority="13405">
      <formula>BZ329=1</formula>
    </cfRule>
  </conditionalFormatting>
  <conditionalFormatting sqref="BZ330">
    <cfRule type="expression" dxfId="5714" priority="13406">
      <formula>BZ330&lt;0</formula>
    </cfRule>
  </conditionalFormatting>
  <conditionalFormatting sqref="BZ353 BZ381">
    <cfRule type="expression" dxfId="5713" priority="13389">
      <formula>BZ353=2</formula>
    </cfRule>
    <cfRule type="expression" dxfId="5712" priority="13390">
      <formula>BZ353=1</formula>
    </cfRule>
  </conditionalFormatting>
  <conditionalFormatting sqref="BZ367">
    <cfRule type="expression" dxfId="5711" priority="3428">
      <formula>BZ367=2</formula>
    </cfRule>
    <cfRule type="expression" dxfId="5710" priority="3429">
      <formula>BZ367=1</formula>
    </cfRule>
    <cfRule type="expression" dxfId="5709" priority="3426">
      <formula>BZ367="n/a"</formula>
    </cfRule>
    <cfRule type="expression" dxfId="5708" priority="3427">
      <formula>BZ367=3</formula>
    </cfRule>
  </conditionalFormatting>
  <conditionalFormatting sqref="BZ369">
    <cfRule type="expression" dxfId="5707" priority="3374">
      <formula>BZ369="n/a"</formula>
    </cfRule>
    <cfRule type="expression" dxfId="5706" priority="3376">
      <formula>BZ369=2</formula>
    </cfRule>
    <cfRule type="expression" dxfId="5705" priority="3375">
      <formula>BZ369=3</formula>
    </cfRule>
    <cfRule type="expression" dxfId="5704" priority="3377">
      <formula>BZ369=1</formula>
    </cfRule>
  </conditionalFormatting>
  <conditionalFormatting sqref="BZ382 BZ354">
    <cfRule type="expression" dxfId="5703" priority="13391">
      <formula>BZ354&lt;0</formula>
    </cfRule>
  </conditionalFormatting>
  <conditionalFormatting sqref="BZ383 BZ365 BZ371 BZ349 BZ335 BZ321">
    <cfRule type="expression" dxfId="5702" priority="12527">
      <formula>BZ321="n/a"</formula>
    </cfRule>
  </conditionalFormatting>
  <conditionalFormatting sqref="BZ384 BZ366 BZ372 BZ350 BZ336 BZ322 BZ368 BZ370">
    <cfRule type="expression" dxfId="5701" priority="12531">
      <formula>BZ322&lt;0</formula>
    </cfRule>
  </conditionalFormatting>
  <conditionalFormatting sqref="BZ385">
    <cfRule type="expression" dxfId="5700" priority="8886">
      <formula>BZ385="n/a"</formula>
    </cfRule>
    <cfRule type="expression" dxfId="5699" priority="8887">
      <formula>BZ385=3</formula>
    </cfRule>
    <cfRule type="expression" dxfId="5698" priority="8888">
      <formula>BZ385=2</formula>
    </cfRule>
    <cfRule type="expression" dxfId="5697" priority="8889">
      <formula>BZ385=1</formula>
    </cfRule>
  </conditionalFormatting>
  <conditionalFormatting sqref="BZ386">
    <cfRule type="expression" dxfId="5696" priority="8890">
      <formula>BZ386&lt;0</formula>
    </cfRule>
  </conditionalFormatting>
  <conditionalFormatting sqref="BZ387">
    <cfRule type="expression" dxfId="5695" priority="12045">
      <formula>BZ387=3</formula>
    </cfRule>
    <cfRule type="expression" dxfId="5694" priority="12046">
      <formula>BZ387=2</formula>
    </cfRule>
    <cfRule type="expression" dxfId="5693" priority="12047">
      <formula>BZ387=1</formula>
    </cfRule>
    <cfRule type="expression" dxfId="5692" priority="12044">
      <formula>BZ387="n/a"</formula>
    </cfRule>
  </conditionalFormatting>
  <conditionalFormatting sqref="BZ388:BZ389">
    <cfRule type="expression" dxfId="5691" priority="12035">
      <formula>BZ388=3</formula>
    </cfRule>
    <cfRule type="expression" dxfId="5690" priority="12034">
      <formula>BZ388="n/a"</formula>
    </cfRule>
    <cfRule type="expression" dxfId="5689" priority="12036">
      <formula>BZ388=2</formula>
    </cfRule>
    <cfRule type="expression" dxfId="5688" priority="12037">
      <formula>BZ388=1</formula>
    </cfRule>
  </conditionalFormatting>
  <conditionalFormatting sqref="BZ391 BZ431">
    <cfRule type="expression" dxfId="5687" priority="12064">
      <formula>BZ391=2</formula>
    </cfRule>
    <cfRule type="expression" dxfId="5686" priority="12065">
      <formula>BZ391=1</formula>
    </cfRule>
    <cfRule type="expression" dxfId="5685" priority="12062">
      <formula>BZ391="n/a"</formula>
    </cfRule>
    <cfRule type="expression" dxfId="5684" priority="12063">
      <formula>BZ391=3</formula>
    </cfRule>
  </conditionalFormatting>
  <conditionalFormatting sqref="BZ392 BZ432">
    <cfRule type="expression" dxfId="5683" priority="12066">
      <formula>BZ392&lt;0</formula>
    </cfRule>
  </conditionalFormatting>
  <conditionalFormatting sqref="BZ393">
    <cfRule type="expression" dxfId="5682" priority="13375">
      <formula>BZ393=1</formula>
    </cfRule>
    <cfRule type="expression" dxfId="5681" priority="13374">
      <formula>BZ393=2</formula>
    </cfRule>
  </conditionalFormatting>
  <conditionalFormatting sqref="BZ394">
    <cfRule type="expression" dxfId="5680" priority="13376">
      <formula>BZ394&lt;0</formula>
    </cfRule>
  </conditionalFormatting>
  <conditionalFormatting sqref="BZ395">
    <cfRule type="expression" dxfId="5679" priority="13359">
      <formula>BZ395=2</formula>
    </cfRule>
    <cfRule type="expression" dxfId="5678" priority="13360">
      <formula>BZ395=1</formula>
    </cfRule>
  </conditionalFormatting>
  <conditionalFormatting sqref="BZ396">
    <cfRule type="expression" dxfId="5677" priority="13361">
      <formula>BZ396&lt;0</formula>
    </cfRule>
  </conditionalFormatting>
  <conditionalFormatting sqref="BZ397">
    <cfRule type="expression" dxfId="5676" priority="13345">
      <formula>BZ397=1</formula>
    </cfRule>
    <cfRule type="expression" dxfId="5675" priority="13344">
      <formula>BZ397=2</formula>
    </cfRule>
  </conditionalFormatting>
  <conditionalFormatting sqref="BZ398">
    <cfRule type="expression" dxfId="5674" priority="13346">
      <formula>BZ398&lt;0</formula>
    </cfRule>
  </conditionalFormatting>
  <conditionalFormatting sqref="BZ399">
    <cfRule type="expression" dxfId="5673" priority="13329">
      <formula>BZ399=2</formula>
    </cfRule>
    <cfRule type="expression" dxfId="5672" priority="13330">
      <formula>BZ399=1</formula>
    </cfRule>
  </conditionalFormatting>
  <conditionalFormatting sqref="BZ400">
    <cfRule type="expression" dxfId="5671" priority="13331">
      <formula>BZ400&lt;0</formula>
    </cfRule>
  </conditionalFormatting>
  <conditionalFormatting sqref="BZ401 BZ429 BZ443">
    <cfRule type="expression" dxfId="5670" priority="12523">
      <formula>BZ401=3</formula>
    </cfRule>
    <cfRule type="expression" dxfId="5669" priority="12524">
      <formula>BZ401=2</formula>
    </cfRule>
    <cfRule type="expression" dxfId="5668" priority="12525">
      <formula>BZ401=1</formula>
    </cfRule>
  </conditionalFormatting>
  <conditionalFormatting sqref="BZ405">
    <cfRule type="expression" dxfId="5667" priority="13318">
      <formula>BZ405="n/a"</formula>
    </cfRule>
    <cfRule type="expression" dxfId="5666" priority="13319">
      <formula>BZ405=3</formula>
    </cfRule>
    <cfRule type="expression" dxfId="5665" priority="13321">
      <formula>BZ405=1</formula>
    </cfRule>
    <cfRule type="expression" dxfId="5664" priority="13320">
      <formula>BZ405=2</formula>
    </cfRule>
  </conditionalFormatting>
  <conditionalFormatting sqref="BZ406">
    <cfRule type="expression" dxfId="5663" priority="13317">
      <formula>BZ406&lt;0</formula>
    </cfRule>
  </conditionalFormatting>
  <conditionalFormatting sqref="BZ409">
    <cfRule type="expression" dxfId="5662" priority="13297">
      <formula>BZ409="n/a"</formula>
    </cfRule>
    <cfRule type="expression" dxfId="5661" priority="13300">
      <formula>BZ409=1</formula>
    </cfRule>
    <cfRule type="expression" dxfId="5660" priority="13298">
      <formula>BZ409=3</formula>
    </cfRule>
    <cfRule type="expression" dxfId="5659" priority="13299">
      <formula>BZ409=2</formula>
    </cfRule>
  </conditionalFormatting>
  <conditionalFormatting sqref="BZ410">
    <cfRule type="expression" dxfId="5658" priority="13301">
      <formula>BZ410&lt;0</formula>
    </cfRule>
  </conditionalFormatting>
  <conditionalFormatting sqref="BZ413">
    <cfRule type="expression" dxfId="5657" priority="2910">
      <formula>BZ413=3</formula>
    </cfRule>
    <cfRule type="expression" dxfId="5656" priority="2911">
      <formula>BZ413=2</formula>
    </cfRule>
    <cfRule type="expression" dxfId="5655" priority="2912">
      <formula>BZ413=1</formula>
    </cfRule>
    <cfRule type="expression" dxfId="5654" priority="2909">
      <formula>BZ413="n/a"</formula>
    </cfRule>
  </conditionalFormatting>
  <conditionalFormatting sqref="BZ415">
    <cfRule type="expression" dxfId="5653" priority="2856">
      <formula>BZ415=1</formula>
    </cfRule>
    <cfRule type="expression" dxfId="5652" priority="2855">
      <formula>BZ415=2</formula>
    </cfRule>
    <cfRule type="expression" dxfId="5651" priority="2854">
      <formula>BZ415=3</formula>
    </cfRule>
    <cfRule type="expression" dxfId="5650" priority="2853">
      <formula>BZ415="n/a"</formula>
    </cfRule>
  </conditionalFormatting>
  <conditionalFormatting sqref="BZ417">
    <cfRule type="expression" dxfId="5649" priority="2798">
      <formula>BZ417=3</formula>
    </cfRule>
    <cfRule type="expression" dxfId="5648" priority="2797">
      <formula>BZ417="n/a"</formula>
    </cfRule>
    <cfRule type="expression" dxfId="5647" priority="2799">
      <formula>BZ417=2</formula>
    </cfRule>
    <cfRule type="expression" dxfId="5646" priority="2800">
      <formula>BZ417=1</formula>
    </cfRule>
  </conditionalFormatting>
  <conditionalFormatting sqref="BZ419">
    <cfRule type="expression" dxfId="5645" priority="2741">
      <formula>BZ419="n/a"</formula>
    </cfRule>
    <cfRule type="expression" dxfId="5644" priority="2744">
      <formula>BZ419=1</formula>
    </cfRule>
    <cfRule type="expression" dxfId="5643" priority="2743">
      <formula>BZ419=2</formula>
    </cfRule>
    <cfRule type="expression" dxfId="5642" priority="2742">
      <formula>BZ419=3</formula>
    </cfRule>
  </conditionalFormatting>
  <conditionalFormatting sqref="BZ421">
    <cfRule type="expression" dxfId="5641" priority="2686">
      <formula>BZ421=3</formula>
    </cfRule>
    <cfRule type="expression" dxfId="5640" priority="2688">
      <formula>BZ421=1</formula>
    </cfRule>
    <cfRule type="expression" dxfId="5639" priority="2687">
      <formula>BZ421=2</formula>
    </cfRule>
    <cfRule type="expression" dxfId="5638" priority="2685">
      <formula>BZ421="n/a"</formula>
    </cfRule>
  </conditionalFormatting>
  <conditionalFormatting sqref="BZ423">
    <cfRule type="expression" dxfId="5637" priority="2629">
      <formula>BZ423="n/a"</formula>
    </cfRule>
    <cfRule type="expression" dxfId="5636" priority="2632">
      <formula>BZ423=1</formula>
    </cfRule>
    <cfRule type="expression" dxfId="5635" priority="2631">
      <formula>BZ423=2</formula>
    </cfRule>
    <cfRule type="expression" dxfId="5634" priority="2630">
      <formula>BZ423=3</formula>
    </cfRule>
  </conditionalFormatting>
  <conditionalFormatting sqref="BZ425">
    <cfRule type="expression" dxfId="5633" priority="2576">
      <formula>BZ425=1</formula>
    </cfRule>
    <cfRule type="expression" dxfId="5632" priority="2575">
      <formula>BZ425=2</formula>
    </cfRule>
    <cfRule type="expression" dxfId="5631" priority="2574">
      <formula>BZ425=3</formula>
    </cfRule>
    <cfRule type="expression" dxfId="5630" priority="2573">
      <formula>BZ425="n/a"</formula>
    </cfRule>
  </conditionalFormatting>
  <conditionalFormatting sqref="BZ427">
    <cfRule type="expression" dxfId="5629" priority="2517">
      <formula>BZ427="n/a"</formula>
    </cfRule>
    <cfRule type="expression" dxfId="5628" priority="2520">
      <formula>BZ427=1</formula>
    </cfRule>
    <cfRule type="expression" dxfId="5627" priority="2519">
      <formula>BZ427=2</formula>
    </cfRule>
    <cfRule type="expression" dxfId="5626" priority="2518">
      <formula>BZ427=3</formula>
    </cfRule>
  </conditionalFormatting>
  <conditionalFormatting sqref="BZ433 BZ439 BZ441 BZ453">
    <cfRule type="expression" dxfId="5625" priority="12073">
      <formula>BZ433=3</formula>
    </cfRule>
    <cfRule type="expression" dxfId="5624" priority="12072">
      <formula>BZ433="n/a"</formula>
    </cfRule>
    <cfRule type="expression" dxfId="5623" priority="12075">
      <formula>BZ433=1</formula>
    </cfRule>
    <cfRule type="expression" dxfId="5622" priority="12074">
      <formula>BZ433=2</formula>
    </cfRule>
  </conditionalFormatting>
  <conditionalFormatting sqref="BZ434 BZ440 BZ442 BZ454">
    <cfRule type="expression" dxfId="5621" priority="12076">
      <formula>BZ434&lt;0</formula>
    </cfRule>
  </conditionalFormatting>
  <conditionalFormatting sqref="BZ443 BZ429 BZ401">
    <cfRule type="expression" dxfId="5620" priority="12522">
      <formula>BZ401="n/a"</formula>
    </cfRule>
  </conditionalFormatting>
  <conditionalFormatting sqref="BZ444 BZ430 BZ402 BZ414 BZ416 BZ418 BZ420 BZ422 BZ424 BZ426 BZ428">
    <cfRule type="expression" dxfId="5619" priority="12526">
      <formula>BZ402&lt;0</formula>
    </cfRule>
  </conditionalFormatting>
  <conditionalFormatting sqref="BZ445">
    <cfRule type="expression" dxfId="5618" priority="13285">
      <formula>BZ445=1</formula>
    </cfRule>
    <cfRule type="expression" dxfId="5617" priority="13283">
      <formula>BZ445=3</formula>
    </cfRule>
    <cfRule type="expression" dxfId="5616" priority="13282">
      <formula>BZ445="n/a"</formula>
    </cfRule>
    <cfRule type="expression" dxfId="5615" priority="13284">
      <formula>BZ445=2</formula>
    </cfRule>
  </conditionalFormatting>
  <conditionalFormatting sqref="BZ446">
    <cfRule type="expression" dxfId="5614" priority="13286">
      <formula>BZ446&lt;0</formula>
    </cfRule>
  </conditionalFormatting>
  <conditionalFormatting sqref="BZ447">
    <cfRule type="expression" dxfId="5613" priority="4835">
      <formula>BZ447=3</formula>
    </cfRule>
    <cfRule type="expression" dxfId="5612" priority="4837">
      <formula>BZ447=1</formula>
    </cfRule>
    <cfRule type="expression" dxfId="5611" priority="4834">
      <formula>BZ447="n/a"</formula>
    </cfRule>
    <cfRule type="expression" dxfId="5610" priority="4836">
      <formula>BZ447=2</formula>
    </cfRule>
  </conditionalFormatting>
  <conditionalFormatting sqref="BZ448">
    <cfRule type="expression" dxfId="5609" priority="4838">
      <formula>BZ448&lt;0</formula>
    </cfRule>
  </conditionalFormatting>
  <conditionalFormatting sqref="BZ449">
    <cfRule type="expression" dxfId="5608" priority="13267">
      <formula>BZ449="n/a"</formula>
    </cfRule>
    <cfRule type="expression" dxfId="5607" priority="13268">
      <formula>BZ449=3</formula>
    </cfRule>
    <cfRule type="expression" dxfId="5606" priority="13269">
      <formula>BZ449=2</formula>
    </cfRule>
    <cfRule type="expression" dxfId="5605" priority="13270">
      <formula>BZ449=1</formula>
    </cfRule>
  </conditionalFormatting>
  <conditionalFormatting sqref="BZ450">
    <cfRule type="expression" dxfId="5604" priority="13271">
      <formula>BZ450&lt;0</formula>
    </cfRule>
  </conditionalFormatting>
  <conditionalFormatting sqref="BZ451 BZ467 BZ475 BZ479 BZ481 BZ487 BZ497 BZ505 BZ513 BZ517 BZ521 BZ525 BZ527 BZ529 BZ531 BZ533 BZ535 BZ537 BZ599 BZ601">
    <cfRule type="expression" dxfId="5603" priority="12519">
      <formula>BZ451=2</formula>
    </cfRule>
    <cfRule type="expression" dxfId="5602" priority="12518">
      <formula>BZ451=3</formula>
    </cfRule>
    <cfRule type="expression" dxfId="5601" priority="12520">
      <formula>BZ451=1</formula>
    </cfRule>
  </conditionalFormatting>
  <conditionalFormatting sqref="BZ463">
    <cfRule type="expression" dxfId="5600" priority="13254">
      <formula>BZ463=2</formula>
    </cfRule>
    <cfRule type="expression" dxfId="5599" priority="13253">
      <formula>BZ463=3</formula>
    </cfRule>
    <cfRule type="expression" dxfId="5598" priority="13252">
      <formula>BZ463="n/a"</formula>
    </cfRule>
    <cfRule type="expression" dxfId="5597" priority="13255">
      <formula>BZ463=1</formula>
    </cfRule>
  </conditionalFormatting>
  <conditionalFormatting sqref="BZ464">
    <cfRule type="expression" dxfId="5596" priority="13256">
      <formula>BZ464&lt;0</formula>
    </cfRule>
  </conditionalFormatting>
  <conditionalFormatting sqref="BZ465 BZ469">
    <cfRule type="expression" dxfId="5595" priority="12093">
      <formula>BZ465=3</formula>
    </cfRule>
  </conditionalFormatting>
  <conditionalFormatting sqref="BZ469 BZ465">
    <cfRule type="expression" dxfId="5594" priority="12092">
      <formula>BZ465="n/a"</formula>
    </cfRule>
    <cfRule type="expression" dxfId="5593" priority="12094">
      <formula>BZ465=2</formula>
    </cfRule>
    <cfRule type="expression" dxfId="5592" priority="12095">
      <formula>BZ465=1</formula>
    </cfRule>
  </conditionalFormatting>
  <conditionalFormatting sqref="BZ470 BZ466">
    <cfRule type="expression" dxfId="5591" priority="12096">
      <formula>BZ466&lt;0</formula>
    </cfRule>
  </conditionalFormatting>
  <conditionalFormatting sqref="BZ471">
    <cfRule type="expression" dxfId="5590" priority="12103">
      <formula>BZ471=3</formula>
    </cfRule>
    <cfRule type="expression" dxfId="5589" priority="12102">
      <formula>BZ471="n/a"</formula>
    </cfRule>
    <cfRule type="expression" dxfId="5588" priority="12105">
      <formula>BZ471=1</formula>
    </cfRule>
    <cfRule type="expression" dxfId="5587" priority="12104">
      <formula>BZ471=2</formula>
    </cfRule>
  </conditionalFormatting>
  <conditionalFormatting sqref="BZ472">
    <cfRule type="expression" dxfId="5586" priority="12106">
      <formula>BZ472&lt;0</formula>
    </cfRule>
  </conditionalFormatting>
  <conditionalFormatting sqref="BZ473">
    <cfRule type="expression" dxfId="5585" priority="13240">
      <formula>BZ473=1</formula>
    </cfRule>
    <cfRule type="expression" dxfId="5584" priority="13239">
      <formula>BZ473=2</formula>
    </cfRule>
    <cfRule type="expression" dxfId="5583" priority="13237">
      <formula>BZ473="n/a"</formula>
    </cfRule>
    <cfRule type="expression" dxfId="5582" priority="13238">
      <formula>BZ473=3</formula>
    </cfRule>
  </conditionalFormatting>
  <conditionalFormatting sqref="BZ474">
    <cfRule type="expression" dxfId="5581" priority="13241">
      <formula>BZ474&lt;0</formula>
    </cfRule>
  </conditionalFormatting>
  <conditionalFormatting sqref="BZ485">
    <cfRule type="expression" dxfId="5580" priority="13225">
      <formula>BZ485=1</formula>
    </cfRule>
    <cfRule type="expression" dxfId="5579" priority="13222">
      <formula>BZ485="n/a"</formula>
    </cfRule>
    <cfRule type="expression" dxfId="5578" priority="13224">
      <formula>BZ485=2</formula>
    </cfRule>
    <cfRule type="expression" dxfId="5577" priority="13223">
      <formula>BZ485=3</formula>
    </cfRule>
  </conditionalFormatting>
  <conditionalFormatting sqref="BZ486">
    <cfRule type="expression" dxfId="5576" priority="13226">
      <formula>BZ486&lt;0</formula>
    </cfRule>
  </conditionalFormatting>
  <conditionalFormatting sqref="BZ489">
    <cfRule type="expression" dxfId="5575" priority="13207">
      <formula>BZ489="n/a"</formula>
    </cfRule>
    <cfRule type="expression" dxfId="5574" priority="13210">
      <formula>BZ489=1</formula>
    </cfRule>
    <cfRule type="expression" dxfId="5573" priority="13209">
      <formula>BZ489=2</formula>
    </cfRule>
    <cfRule type="expression" dxfId="5572" priority="13208">
      <formula>BZ489=3</formula>
    </cfRule>
  </conditionalFormatting>
  <conditionalFormatting sqref="BZ490">
    <cfRule type="expression" dxfId="5571" priority="13211">
      <formula>BZ490&lt;0</formula>
    </cfRule>
  </conditionalFormatting>
  <conditionalFormatting sqref="BZ491 BZ493 BZ499 BZ503">
    <cfRule type="expression" dxfId="5570" priority="12112">
      <formula>BZ491="n/a"</formula>
    </cfRule>
    <cfRule type="expression" dxfId="5569" priority="12113">
      <formula>BZ491=3</formula>
    </cfRule>
    <cfRule type="expression" dxfId="5568" priority="12114">
      <formula>BZ491=2</formula>
    </cfRule>
    <cfRule type="expression" dxfId="5567" priority="12115">
      <formula>BZ491=1</formula>
    </cfRule>
  </conditionalFormatting>
  <conditionalFormatting sqref="BZ492 BZ494 BZ500 BZ504">
    <cfRule type="expression" dxfId="5566" priority="12116">
      <formula>BZ492&lt;0</formula>
    </cfRule>
  </conditionalFormatting>
  <conditionalFormatting sqref="BZ495">
    <cfRule type="expression" dxfId="5565" priority="13195">
      <formula>BZ495=1</formula>
    </cfRule>
    <cfRule type="expression" dxfId="5564" priority="13192">
      <formula>BZ495="n/a"</formula>
    </cfRule>
    <cfRule type="expression" dxfId="5563" priority="13193">
      <formula>BZ495=3</formula>
    </cfRule>
    <cfRule type="expression" dxfId="5562" priority="13194">
      <formula>BZ495=2</formula>
    </cfRule>
  </conditionalFormatting>
  <conditionalFormatting sqref="BZ496">
    <cfRule type="expression" dxfId="5561" priority="13196">
      <formula>BZ496&lt;0</formula>
    </cfRule>
  </conditionalFormatting>
  <conditionalFormatting sqref="BZ515">
    <cfRule type="expression" dxfId="5560" priority="12808">
      <formula>BZ515=3</formula>
    </cfRule>
    <cfRule type="expression" dxfId="5559" priority="12807">
      <formula>BZ515="n/a"</formula>
    </cfRule>
    <cfRule type="expression" dxfId="5558" priority="12810">
      <formula>BZ515=1</formula>
    </cfRule>
    <cfRule type="expression" dxfId="5557" priority="12809">
      <formula>BZ515=2</formula>
    </cfRule>
  </conditionalFormatting>
  <conditionalFormatting sqref="BZ516">
    <cfRule type="expression" dxfId="5556" priority="12811">
      <formula>BZ516&lt;0</formula>
    </cfRule>
  </conditionalFormatting>
  <conditionalFormatting sqref="BZ519">
    <cfRule type="expression" dxfId="5555" priority="12132">
      <formula>BZ519="n/a"</formula>
    </cfRule>
    <cfRule type="expression" dxfId="5554" priority="12133">
      <formula>BZ519=3</formula>
    </cfRule>
    <cfRule type="expression" dxfId="5553" priority="12135">
      <formula>BZ519=1</formula>
    </cfRule>
    <cfRule type="expression" dxfId="5552" priority="12134">
      <formula>BZ519=2</formula>
    </cfRule>
  </conditionalFormatting>
  <conditionalFormatting sqref="BZ520">
    <cfRule type="expression" dxfId="5551" priority="12136">
      <formula>BZ520&lt;0</formula>
    </cfRule>
  </conditionalFormatting>
  <conditionalFormatting sqref="BZ523">
    <cfRule type="expression" dxfId="5550" priority="13180">
      <formula>BZ523=1</formula>
    </cfRule>
    <cfRule type="expression" dxfId="5549" priority="13179">
      <formula>BZ523=2</formula>
    </cfRule>
    <cfRule type="expression" dxfId="5548" priority="13178">
      <formula>BZ523=3</formula>
    </cfRule>
    <cfRule type="expression" dxfId="5547" priority="13177">
      <formula>BZ523="n/a"</formula>
    </cfRule>
  </conditionalFormatting>
  <conditionalFormatting sqref="BZ524">
    <cfRule type="expression" dxfId="5546" priority="13181">
      <formula>BZ524&lt;0</formula>
    </cfRule>
  </conditionalFormatting>
  <conditionalFormatting sqref="BZ547">
    <cfRule type="expression" dxfId="5545" priority="12154">
      <formula>BZ547=2</formula>
    </cfRule>
    <cfRule type="expression" dxfId="5544" priority="12155">
      <formula>BZ547=1</formula>
    </cfRule>
    <cfRule type="expression" dxfId="5543" priority="12153">
      <formula>BZ547=3</formula>
    </cfRule>
    <cfRule type="expression" dxfId="5542" priority="12152">
      <formula>BZ547="n/a"</formula>
    </cfRule>
  </conditionalFormatting>
  <conditionalFormatting sqref="BZ548">
    <cfRule type="expression" dxfId="5541" priority="12156">
      <formula>BZ548&lt;0</formula>
    </cfRule>
  </conditionalFormatting>
  <conditionalFormatting sqref="BZ549">
    <cfRule type="expression" dxfId="5540" priority="12163">
      <formula>BZ549=3</formula>
    </cfRule>
    <cfRule type="expression" dxfId="5539" priority="12162">
      <formula>BZ549="n/a"</formula>
    </cfRule>
    <cfRule type="expression" dxfId="5538" priority="12164">
      <formula>BZ549=2</formula>
    </cfRule>
    <cfRule type="expression" dxfId="5537" priority="12165">
      <formula>BZ549=1</formula>
    </cfRule>
  </conditionalFormatting>
  <conditionalFormatting sqref="BZ550">
    <cfRule type="expression" dxfId="5536" priority="12166">
      <formula>BZ550&lt;0</formula>
    </cfRule>
  </conditionalFormatting>
  <conditionalFormatting sqref="BZ551">
    <cfRule type="expression" dxfId="5535" priority="12169">
      <formula>BZ551=2</formula>
    </cfRule>
    <cfRule type="expression" dxfId="5534" priority="12170">
      <formula>BZ551=1</formula>
    </cfRule>
    <cfRule type="expression" dxfId="5533" priority="12167">
      <formula>BZ551="n/a"</formula>
    </cfRule>
    <cfRule type="expression" dxfId="5532" priority="12168">
      <formula>BZ551=3</formula>
    </cfRule>
  </conditionalFormatting>
  <conditionalFormatting sqref="BZ552">
    <cfRule type="expression" dxfId="5531" priority="12171">
      <formula>BZ552&lt;0</formula>
    </cfRule>
  </conditionalFormatting>
  <conditionalFormatting sqref="BZ553">
    <cfRule type="expression" dxfId="5530" priority="12178">
      <formula>BZ553=3</formula>
    </cfRule>
    <cfRule type="expression" dxfId="5529" priority="12180">
      <formula>BZ553=1</formula>
    </cfRule>
    <cfRule type="expression" dxfId="5528" priority="12177">
      <formula>BZ553="n/a"</formula>
    </cfRule>
    <cfRule type="expression" dxfId="5527" priority="12179">
      <formula>BZ553=2</formula>
    </cfRule>
  </conditionalFormatting>
  <conditionalFormatting sqref="BZ554">
    <cfRule type="expression" dxfId="5526" priority="12181">
      <formula>BZ554&lt;0</formula>
    </cfRule>
  </conditionalFormatting>
  <conditionalFormatting sqref="BZ555">
    <cfRule type="expression" dxfId="5525" priority="12187">
      <formula>BZ555="n/a"</formula>
    </cfRule>
    <cfRule type="expression" dxfId="5524" priority="12190">
      <formula>BZ555=1</formula>
    </cfRule>
    <cfRule type="expression" dxfId="5523" priority="12189">
      <formula>BZ555=2</formula>
    </cfRule>
    <cfRule type="expression" dxfId="5522" priority="12188">
      <formula>BZ555=3</formula>
    </cfRule>
  </conditionalFormatting>
  <conditionalFormatting sqref="BZ556">
    <cfRule type="expression" dxfId="5521" priority="12191">
      <formula>BZ556&lt;0</formula>
    </cfRule>
  </conditionalFormatting>
  <conditionalFormatting sqref="BZ557">
    <cfRule type="expression" dxfId="5520" priority="12182">
      <formula>BZ557="n/a"</formula>
    </cfRule>
    <cfRule type="expression" dxfId="5519" priority="12183">
      <formula>BZ557=3</formula>
    </cfRule>
    <cfRule type="expression" dxfId="5518" priority="12184">
      <formula>BZ557=2</formula>
    </cfRule>
    <cfRule type="expression" dxfId="5517" priority="12185">
      <formula>BZ557=1</formula>
    </cfRule>
  </conditionalFormatting>
  <conditionalFormatting sqref="BZ558">
    <cfRule type="expression" dxfId="5516" priority="12186">
      <formula>BZ558&lt;0</formula>
    </cfRule>
  </conditionalFormatting>
  <conditionalFormatting sqref="BZ559">
    <cfRule type="expression" dxfId="5515" priority="12195">
      <formula>BZ559=1</formula>
    </cfRule>
    <cfRule type="expression" dxfId="5514" priority="12192">
      <formula>BZ559="n/a"</formula>
    </cfRule>
    <cfRule type="expression" dxfId="5513" priority="12194">
      <formula>BZ559=2</formula>
    </cfRule>
    <cfRule type="expression" dxfId="5512" priority="12193">
      <formula>BZ559=3</formula>
    </cfRule>
  </conditionalFormatting>
  <conditionalFormatting sqref="BZ560">
    <cfRule type="expression" dxfId="5511" priority="12196">
      <formula>BZ560&lt;0</formula>
    </cfRule>
  </conditionalFormatting>
  <conditionalFormatting sqref="BZ561">
    <cfRule type="expression" dxfId="5510" priority="12202">
      <formula>BZ561="n/a"</formula>
    </cfRule>
    <cfRule type="expression" dxfId="5509" priority="12204">
      <formula>BZ561=2</formula>
    </cfRule>
    <cfRule type="expression" dxfId="5508" priority="12203">
      <formula>BZ561=3</formula>
    </cfRule>
    <cfRule type="expression" dxfId="5507" priority="12205">
      <formula>BZ561=1</formula>
    </cfRule>
  </conditionalFormatting>
  <conditionalFormatting sqref="BZ562">
    <cfRule type="expression" dxfId="5506" priority="12206">
      <formula>BZ562&lt;0</formula>
    </cfRule>
  </conditionalFormatting>
  <conditionalFormatting sqref="BZ563">
    <cfRule type="expression" dxfId="5505" priority="12207">
      <formula>BZ563="n/a"</formula>
    </cfRule>
    <cfRule type="expression" dxfId="5504" priority="12208">
      <formula>BZ563=3</formula>
    </cfRule>
    <cfRule type="expression" dxfId="5503" priority="12209">
      <formula>BZ563=2</formula>
    </cfRule>
    <cfRule type="expression" dxfId="5502" priority="12210">
      <formula>BZ563=1</formula>
    </cfRule>
  </conditionalFormatting>
  <conditionalFormatting sqref="BZ564">
    <cfRule type="expression" dxfId="5501" priority="12211">
      <formula>BZ564&lt;0</formula>
    </cfRule>
  </conditionalFormatting>
  <conditionalFormatting sqref="BZ565">
    <cfRule type="expression" dxfId="5500" priority="12213">
      <formula>BZ565=3</formula>
    </cfRule>
    <cfRule type="expression" dxfId="5499" priority="12214">
      <formula>BZ565=2</formula>
    </cfRule>
    <cfRule type="expression" dxfId="5498" priority="12215">
      <formula>BZ565=1</formula>
    </cfRule>
    <cfRule type="expression" dxfId="5497" priority="12212">
      <formula>BZ565="n/a"</formula>
    </cfRule>
  </conditionalFormatting>
  <conditionalFormatting sqref="BZ566">
    <cfRule type="expression" dxfId="5496" priority="12216">
      <formula>BZ566&lt;0</formula>
    </cfRule>
  </conditionalFormatting>
  <conditionalFormatting sqref="BZ567">
    <cfRule type="expression" dxfId="5495" priority="12227">
      <formula>BZ567="n/a"</formula>
    </cfRule>
    <cfRule type="expression" dxfId="5494" priority="12229">
      <formula>BZ567=2</formula>
    </cfRule>
    <cfRule type="expression" dxfId="5493" priority="12228">
      <formula>BZ567=3</formula>
    </cfRule>
    <cfRule type="expression" dxfId="5492" priority="12230">
      <formula>BZ567=1</formula>
    </cfRule>
  </conditionalFormatting>
  <conditionalFormatting sqref="BZ568">
    <cfRule type="expression" dxfId="5491" priority="12231">
      <formula>BZ568&lt;0</formula>
    </cfRule>
  </conditionalFormatting>
  <conditionalFormatting sqref="BZ569">
    <cfRule type="expression" dxfId="5490" priority="12240">
      <formula>BZ569=1</formula>
    </cfRule>
    <cfRule type="expression" dxfId="5489" priority="12239">
      <formula>BZ569=2</formula>
    </cfRule>
    <cfRule type="expression" dxfId="5488" priority="12238">
      <formula>BZ569=3</formula>
    </cfRule>
    <cfRule type="expression" dxfId="5487" priority="12237">
      <formula>BZ569="n/a"</formula>
    </cfRule>
  </conditionalFormatting>
  <conditionalFormatting sqref="BZ570">
    <cfRule type="expression" dxfId="5486" priority="12241">
      <formula>BZ570&lt;0</formula>
    </cfRule>
  </conditionalFormatting>
  <conditionalFormatting sqref="BZ571">
    <cfRule type="expression" dxfId="5485" priority="12235">
      <formula>BZ571=1</formula>
    </cfRule>
    <cfRule type="expression" dxfId="5484" priority="12234">
      <formula>BZ571=2</formula>
    </cfRule>
    <cfRule type="expression" dxfId="5483" priority="12233">
      <formula>BZ571=3</formula>
    </cfRule>
    <cfRule type="expression" dxfId="5482" priority="12232">
      <formula>BZ571="n/a"</formula>
    </cfRule>
  </conditionalFormatting>
  <conditionalFormatting sqref="BZ572">
    <cfRule type="expression" dxfId="5481" priority="12236">
      <formula>BZ572&lt;0</formula>
    </cfRule>
  </conditionalFormatting>
  <conditionalFormatting sqref="BZ573">
    <cfRule type="expression" dxfId="5480" priority="12250">
      <formula>BZ573=1</formula>
    </cfRule>
    <cfRule type="expression" dxfId="5479" priority="12248">
      <formula>BZ573=3</formula>
    </cfRule>
    <cfRule type="expression" dxfId="5478" priority="12247">
      <formula>BZ573="n/a"</formula>
    </cfRule>
    <cfRule type="expression" dxfId="5477" priority="12249">
      <formula>BZ573=2</formula>
    </cfRule>
  </conditionalFormatting>
  <conditionalFormatting sqref="BZ574">
    <cfRule type="expression" dxfId="5476" priority="12251">
      <formula>BZ574&lt;0</formula>
    </cfRule>
  </conditionalFormatting>
  <conditionalFormatting sqref="BZ575">
    <cfRule type="expression" dxfId="5475" priority="12263">
      <formula>BZ575=3</formula>
    </cfRule>
    <cfRule type="expression" dxfId="5474" priority="12264">
      <formula>BZ575=2</formula>
    </cfRule>
    <cfRule type="expression" dxfId="5473" priority="12265">
      <formula>BZ575=1</formula>
    </cfRule>
    <cfRule type="expression" dxfId="5472" priority="12262">
      <formula>BZ575="n/a"</formula>
    </cfRule>
  </conditionalFormatting>
  <conditionalFormatting sqref="BZ576">
    <cfRule type="expression" dxfId="5471" priority="12266">
      <formula>BZ576&lt;0</formula>
    </cfRule>
  </conditionalFormatting>
  <conditionalFormatting sqref="BZ577">
    <cfRule type="expression" dxfId="5470" priority="12272">
      <formula>BZ577="n/a"</formula>
    </cfRule>
    <cfRule type="expression" dxfId="5469" priority="12274">
      <formula>BZ577=2</formula>
    </cfRule>
    <cfRule type="expression" dxfId="5468" priority="12275">
      <formula>BZ577=1</formula>
    </cfRule>
    <cfRule type="expression" dxfId="5467" priority="12273">
      <formula>BZ577=3</formula>
    </cfRule>
  </conditionalFormatting>
  <conditionalFormatting sqref="BZ578">
    <cfRule type="expression" dxfId="5466" priority="12276">
      <formula>BZ578&lt;0</formula>
    </cfRule>
  </conditionalFormatting>
  <conditionalFormatting sqref="BZ579">
    <cfRule type="expression" dxfId="5465" priority="12284">
      <formula>BZ579=2</formula>
    </cfRule>
    <cfRule type="expression" dxfId="5464" priority="12282">
      <formula>BZ579="n/a"</formula>
    </cfRule>
    <cfRule type="expression" dxfId="5463" priority="12283">
      <formula>BZ579=3</formula>
    </cfRule>
    <cfRule type="expression" dxfId="5462" priority="12285">
      <formula>BZ579=1</formula>
    </cfRule>
  </conditionalFormatting>
  <conditionalFormatting sqref="BZ580">
    <cfRule type="expression" dxfId="5461" priority="12286">
      <formula>BZ580&lt;0</formula>
    </cfRule>
  </conditionalFormatting>
  <conditionalFormatting sqref="BZ581">
    <cfRule type="expression" dxfId="5460" priority="12287">
      <formula>BZ581="n/a"</formula>
    </cfRule>
    <cfRule type="expression" dxfId="5459" priority="12288">
      <formula>BZ581=3</formula>
    </cfRule>
    <cfRule type="expression" dxfId="5458" priority="12289">
      <formula>BZ581=2</formula>
    </cfRule>
    <cfRule type="expression" dxfId="5457" priority="12290">
      <formula>BZ581=1</formula>
    </cfRule>
  </conditionalFormatting>
  <conditionalFormatting sqref="BZ582">
    <cfRule type="expression" dxfId="5456" priority="12291">
      <formula>BZ582&lt;0</formula>
    </cfRule>
  </conditionalFormatting>
  <conditionalFormatting sqref="BZ583">
    <cfRule type="expression" dxfId="5455" priority="12305">
      <formula>BZ583=1</formula>
    </cfRule>
    <cfRule type="expression" dxfId="5454" priority="12304">
      <formula>BZ583=2</formula>
    </cfRule>
    <cfRule type="expression" dxfId="5453" priority="12303">
      <formula>BZ583=3</formula>
    </cfRule>
    <cfRule type="expression" dxfId="5452" priority="12302">
      <formula>BZ583="n/a"</formula>
    </cfRule>
  </conditionalFormatting>
  <conditionalFormatting sqref="BZ584">
    <cfRule type="expression" dxfId="5451" priority="12306">
      <formula>BZ584&lt;0</formula>
    </cfRule>
  </conditionalFormatting>
  <conditionalFormatting sqref="BZ587">
    <cfRule type="expression" dxfId="5450" priority="12297">
      <formula>BZ587="n/a"</formula>
    </cfRule>
    <cfRule type="expression" dxfId="5449" priority="12298">
      <formula>BZ587=3</formula>
    </cfRule>
    <cfRule type="expression" dxfId="5448" priority="12299">
      <formula>BZ587=2</formula>
    </cfRule>
    <cfRule type="expression" dxfId="5447" priority="12300">
      <formula>BZ587=1</formula>
    </cfRule>
  </conditionalFormatting>
  <conditionalFormatting sqref="BZ588">
    <cfRule type="expression" dxfId="5446" priority="12301">
      <formula>BZ588&lt;0</formula>
    </cfRule>
  </conditionalFormatting>
  <conditionalFormatting sqref="BZ589">
    <cfRule type="expression" dxfId="5445" priority="12295">
      <formula>BZ589=1</formula>
    </cfRule>
    <cfRule type="expression" dxfId="5444" priority="12294">
      <formula>BZ589=2</formula>
    </cfRule>
    <cfRule type="expression" dxfId="5443" priority="12293">
      <formula>BZ589=3</formula>
    </cfRule>
    <cfRule type="expression" dxfId="5442" priority="12292">
      <formula>BZ589="n/a"</formula>
    </cfRule>
  </conditionalFormatting>
  <conditionalFormatting sqref="BZ590">
    <cfRule type="expression" dxfId="5441" priority="12296">
      <formula>BZ590&lt;0</formula>
    </cfRule>
  </conditionalFormatting>
  <conditionalFormatting sqref="BZ591">
    <cfRule type="expression" dxfId="5440" priority="12277">
      <formula>BZ591="n/a"</formula>
    </cfRule>
    <cfRule type="expression" dxfId="5439" priority="12278">
      <formula>BZ591=3</formula>
    </cfRule>
    <cfRule type="expression" dxfId="5438" priority="12279">
      <formula>BZ591=2</formula>
    </cfRule>
    <cfRule type="expression" dxfId="5437" priority="12280">
      <formula>BZ591=1</formula>
    </cfRule>
  </conditionalFormatting>
  <conditionalFormatting sqref="BZ592">
    <cfRule type="expression" dxfId="5436" priority="12281">
      <formula>BZ592&lt;0</formula>
    </cfRule>
  </conditionalFormatting>
  <conditionalFormatting sqref="BZ593 BZ595 BZ597">
    <cfRule type="expression" dxfId="5435" priority="12307">
      <formula>BZ593="n/a"</formula>
    </cfRule>
    <cfRule type="expression" dxfId="5434" priority="12308">
      <formula>BZ593=3</formula>
    </cfRule>
    <cfRule type="expression" dxfId="5433" priority="12309">
      <formula>BZ593=2</formula>
    </cfRule>
    <cfRule type="expression" dxfId="5432" priority="12310">
      <formula>BZ593=1</formula>
    </cfRule>
  </conditionalFormatting>
  <conditionalFormatting sqref="BZ594 BZ596 BZ598">
    <cfRule type="expression" dxfId="5431" priority="12311">
      <formula>BZ594&lt;0</formula>
    </cfRule>
  </conditionalFormatting>
  <conditionalFormatting sqref="BZ599 BZ601 BZ525 BZ527 BZ529 BZ531 BZ533 BZ535 BZ537 BZ521 BZ517 BZ513 BZ505 BZ497 BZ487 BZ479 BZ481 BZ475 BZ467 BZ451">
    <cfRule type="expression" dxfId="5430" priority="12517">
      <formula>BZ451="n/a"</formula>
    </cfRule>
  </conditionalFormatting>
  <conditionalFormatting sqref="BZ600 BZ602 BZ526 BZ528 BZ530 BZ532 BZ534 BZ536 BZ538 BZ522 BZ518 BZ514 BZ506 BZ498 BZ488 BZ480 BZ482 BZ476 BZ468 BZ452">
    <cfRule type="expression" dxfId="5429" priority="12521">
      <formula>BZ452&lt;0</formula>
    </cfRule>
  </conditionalFormatting>
  <conditionalFormatting sqref="BZ65:CA65">
    <cfRule type="expression" dxfId="5428" priority="245">
      <formula>BZ65=3</formula>
    </cfRule>
    <cfRule type="expression" dxfId="5427" priority="246">
      <formula>BZ65=2</formula>
    </cfRule>
    <cfRule type="expression" dxfId="5426" priority="247">
      <formula>BZ65=1</formula>
    </cfRule>
  </conditionalFormatting>
  <conditionalFormatting sqref="CA27">
    <cfRule type="expression" dxfId="5425" priority="961">
      <formula>CA27="n/a"</formula>
    </cfRule>
    <cfRule type="expression" dxfId="5424" priority="962">
      <formula>CA27=3</formula>
    </cfRule>
    <cfRule type="expression" dxfId="5423" priority="963">
      <formula>CA27=2</formula>
    </cfRule>
    <cfRule type="expression" dxfId="5422" priority="964">
      <formula>CA27=1</formula>
    </cfRule>
  </conditionalFormatting>
  <conditionalFormatting sqref="CA28">
    <cfRule type="expression" dxfId="5421" priority="965">
      <formula>CA28&lt;0</formula>
    </cfRule>
  </conditionalFormatting>
  <conditionalFormatting sqref="CA29">
    <cfRule type="expression" dxfId="5420" priority="924">
      <formula>CA29=3</formula>
    </cfRule>
    <cfRule type="expression" dxfId="5419" priority="925">
      <formula>CA29=2</formula>
    </cfRule>
    <cfRule type="expression" dxfId="5418" priority="926">
      <formula>CA29=1</formula>
    </cfRule>
    <cfRule type="expression" dxfId="5417" priority="923">
      <formula>CA29="n/a"</formula>
    </cfRule>
  </conditionalFormatting>
  <conditionalFormatting sqref="CA30">
    <cfRule type="expression" dxfId="5416" priority="927">
      <formula>CA30&lt;0</formula>
    </cfRule>
  </conditionalFormatting>
  <conditionalFormatting sqref="CA31 CA47">
    <cfRule type="expression" dxfId="5415" priority="13099">
      <formula>CA31=2</formula>
    </cfRule>
    <cfRule type="expression" dxfId="5414" priority="13100">
      <formula>CA31=1</formula>
    </cfRule>
    <cfRule type="expression" dxfId="5413" priority="13098">
      <formula>CA31=3</formula>
    </cfRule>
  </conditionalFormatting>
  <conditionalFormatting sqref="CA47 CA31">
    <cfRule type="expression" dxfId="5412" priority="13097">
      <formula>CA31="n/a"</formula>
    </cfRule>
  </conditionalFormatting>
  <conditionalFormatting sqref="CA48 CA32">
    <cfRule type="expression" dxfId="5411" priority="13101">
      <formula>CA32&lt;0</formula>
    </cfRule>
  </conditionalFormatting>
  <conditionalFormatting sqref="CA57">
    <cfRule type="expression" dxfId="5410" priority="12465">
      <formula>CA57=1</formula>
    </cfRule>
    <cfRule type="expression" dxfId="5409" priority="12463">
      <formula>CA57=3</formula>
    </cfRule>
    <cfRule type="expression" dxfId="5408" priority="12464">
      <formula>CA57=2</formula>
    </cfRule>
    <cfRule type="expression" dxfId="5407" priority="12462">
      <formula>CA57="n/a"</formula>
    </cfRule>
  </conditionalFormatting>
  <conditionalFormatting sqref="CA58">
    <cfRule type="expression" dxfId="5406" priority="12466">
      <formula>CA58&lt;0</formula>
    </cfRule>
  </conditionalFormatting>
  <conditionalFormatting sqref="CA79">
    <cfRule type="expression" dxfId="5405" priority="12458">
      <formula>CA79=3</formula>
    </cfRule>
    <cfRule type="expression" dxfId="5404" priority="12459">
      <formula>CA79=2</formula>
    </cfRule>
    <cfRule type="expression" dxfId="5403" priority="12460">
      <formula>CA79=1</formula>
    </cfRule>
    <cfRule type="expression" dxfId="5402" priority="12457">
      <formula>CA79="n/a"</formula>
    </cfRule>
  </conditionalFormatting>
  <conditionalFormatting sqref="CA80">
    <cfRule type="expression" dxfId="5401" priority="12461">
      <formula>CA80&lt;0</formula>
    </cfRule>
  </conditionalFormatting>
  <conditionalFormatting sqref="CA81">
    <cfRule type="expression" dxfId="5400" priority="12453">
      <formula>CA81=3</formula>
    </cfRule>
    <cfRule type="expression" dxfId="5399" priority="12454">
      <formula>CA81=2</formula>
    </cfRule>
    <cfRule type="expression" dxfId="5398" priority="12455">
      <formula>CA81=1</formula>
    </cfRule>
    <cfRule type="expression" dxfId="5397" priority="12452">
      <formula>CA81="n/a"</formula>
    </cfRule>
  </conditionalFormatting>
  <conditionalFormatting sqref="CA82">
    <cfRule type="expression" dxfId="5396" priority="12456">
      <formula>CA82&lt;0</formula>
    </cfRule>
  </conditionalFormatting>
  <conditionalFormatting sqref="CA87">
    <cfRule type="expression" dxfId="5395" priority="2149">
      <formula>CA87=1</formula>
    </cfRule>
    <cfRule type="expression" dxfId="5394" priority="2148">
      <formula>CA87=2</formula>
    </cfRule>
  </conditionalFormatting>
  <conditionalFormatting sqref="CA88">
    <cfRule type="expression" dxfId="5393" priority="2147">
      <formula>CA88&lt;0</formula>
    </cfRule>
  </conditionalFormatting>
  <conditionalFormatting sqref="CA89">
    <cfRule type="expression" dxfId="5392" priority="2105">
      <formula>CA89=2</formula>
    </cfRule>
    <cfRule type="expression" dxfId="5391" priority="2106">
      <formula>CA89=1</formula>
    </cfRule>
  </conditionalFormatting>
  <conditionalFormatting sqref="CA90">
    <cfRule type="expression" dxfId="5390" priority="2104">
      <formula>CA90&lt;0</formula>
    </cfRule>
  </conditionalFormatting>
  <conditionalFormatting sqref="CA129">
    <cfRule type="expression" dxfId="5389" priority="13545">
      <formula>CA129=2</formula>
    </cfRule>
    <cfRule type="expression" dxfId="5388" priority="13546">
      <formula>CA129=1</formula>
    </cfRule>
  </conditionalFormatting>
  <conditionalFormatting sqref="CA131">
    <cfRule type="expression" dxfId="5386" priority="13515">
      <formula>CA131=2</formula>
    </cfRule>
    <cfRule type="expression" dxfId="5385" priority="13516">
      <formula>CA131=1</formula>
    </cfRule>
  </conditionalFormatting>
  <conditionalFormatting sqref="CA132">
    <cfRule type="expression" dxfId="5384" priority="13512">
      <formula>CA132&lt;0</formula>
    </cfRule>
  </conditionalFormatting>
  <conditionalFormatting sqref="CA133">
    <cfRule type="expression" dxfId="5383" priority="13017">
      <formula>CA133="n/a"</formula>
    </cfRule>
    <cfRule type="expression" dxfId="5382" priority="13018">
      <formula>CA133=3</formula>
    </cfRule>
    <cfRule type="expression" dxfId="5381" priority="13019">
      <formula>CA133=2</formula>
    </cfRule>
    <cfRule type="expression" dxfId="5380" priority="13020">
      <formula>CA133=1</formula>
    </cfRule>
  </conditionalFormatting>
  <conditionalFormatting sqref="CA134">
    <cfRule type="expression" dxfId="5379" priority="13021">
      <formula>CA134&lt;0</formula>
    </cfRule>
  </conditionalFormatting>
  <conditionalFormatting sqref="CA135">
    <cfRule type="expression" dxfId="5378" priority="13500">
      <formula>CA135=2</formula>
    </cfRule>
    <cfRule type="expression" dxfId="5377" priority="13501">
      <formula>CA135=1</formula>
    </cfRule>
  </conditionalFormatting>
  <conditionalFormatting sqref="CA136">
    <cfRule type="expression" dxfId="5376" priority="13497">
      <formula>CA136&lt;0</formula>
    </cfRule>
  </conditionalFormatting>
  <conditionalFormatting sqref="CA145">
    <cfRule type="expression" dxfId="5375" priority="13007">
      <formula>CA145="n/a"</formula>
    </cfRule>
    <cfRule type="expression" dxfId="5374" priority="13008">
      <formula>CA145=3</formula>
    </cfRule>
    <cfRule type="expression" dxfId="5373" priority="13009">
      <formula>CA145=2</formula>
    </cfRule>
    <cfRule type="expression" dxfId="5372" priority="13010">
      <formula>CA145=1</formula>
    </cfRule>
  </conditionalFormatting>
  <conditionalFormatting sqref="CA146">
    <cfRule type="expression" dxfId="5371" priority="13011">
      <formula>CA146&lt;0</formula>
    </cfRule>
  </conditionalFormatting>
  <conditionalFormatting sqref="CA157">
    <cfRule type="expression" dxfId="5370" priority="13005">
      <formula>CA157=1</formula>
    </cfRule>
    <cfRule type="expression" dxfId="5369" priority="13004">
      <formula>CA157=2</formula>
    </cfRule>
    <cfRule type="expression" dxfId="5368" priority="13003">
      <formula>CA157=3</formula>
    </cfRule>
    <cfRule type="expression" dxfId="5367" priority="13002">
      <formula>CA157="n/a"</formula>
    </cfRule>
  </conditionalFormatting>
  <conditionalFormatting sqref="CA158">
    <cfRule type="expression" dxfId="5366" priority="13006">
      <formula>CA158&lt;0</formula>
    </cfRule>
  </conditionalFormatting>
  <conditionalFormatting sqref="CA159">
    <cfRule type="expression" dxfId="5365" priority="1247">
      <formula>CA159=1</formula>
    </cfRule>
    <cfRule type="expression" dxfId="5364" priority="1244">
      <formula>CA159="n/a"</formula>
    </cfRule>
    <cfRule type="expression" dxfId="5363" priority="1246">
      <formula>CA159=2</formula>
    </cfRule>
    <cfRule type="expression" dxfId="5362" priority="1245">
      <formula>CA159=3</formula>
    </cfRule>
  </conditionalFormatting>
  <conditionalFormatting sqref="CA160">
    <cfRule type="expression" dxfId="5361" priority="1248">
      <formula>CA160&lt;0</formula>
    </cfRule>
  </conditionalFormatting>
  <conditionalFormatting sqref="CA161">
    <cfRule type="expression" dxfId="5360" priority="1187">
      <formula>CA161="n/a"</formula>
    </cfRule>
    <cfRule type="expression" dxfId="5359" priority="1188">
      <formula>CA161=3</formula>
    </cfRule>
    <cfRule type="expression" dxfId="5358" priority="1189">
      <formula>CA161=2</formula>
    </cfRule>
    <cfRule type="expression" dxfId="5357" priority="1190">
      <formula>CA161=1</formula>
    </cfRule>
  </conditionalFormatting>
  <conditionalFormatting sqref="CA162">
    <cfRule type="expression" dxfId="5356" priority="1191">
      <formula>CA162&lt;0</formula>
    </cfRule>
  </conditionalFormatting>
  <conditionalFormatting sqref="CA163">
    <cfRule type="expression" dxfId="5355" priority="1131">
      <formula>CA163=3</formula>
    </cfRule>
    <cfRule type="expression" dxfId="5354" priority="1133">
      <formula>CA163=1</formula>
    </cfRule>
    <cfRule type="expression" dxfId="5353" priority="1132">
      <formula>CA163=2</formula>
    </cfRule>
    <cfRule type="expression" dxfId="5352" priority="1130">
      <formula>CA163="n/a"</formula>
    </cfRule>
  </conditionalFormatting>
  <conditionalFormatting sqref="CA164">
    <cfRule type="expression" dxfId="5351" priority="1134">
      <formula>CA164&lt;0</formula>
    </cfRule>
  </conditionalFormatting>
  <conditionalFormatting sqref="CA165">
    <cfRule type="expression" dxfId="5350" priority="1073">
      <formula>CA165="n/a"</formula>
    </cfRule>
    <cfRule type="expression" dxfId="5349" priority="1074">
      <formula>CA165=3</formula>
    </cfRule>
    <cfRule type="expression" dxfId="5348" priority="1075">
      <formula>CA165=2</formula>
    </cfRule>
    <cfRule type="expression" dxfId="5347" priority="1076">
      <formula>CA165=1</formula>
    </cfRule>
  </conditionalFormatting>
  <conditionalFormatting sqref="CA166">
    <cfRule type="expression" dxfId="5346" priority="1077">
      <formula>CA166&lt;0</formula>
    </cfRule>
  </conditionalFormatting>
  <conditionalFormatting sqref="CA167">
    <cfRule type="expression" dxfId="5345" priority="1016">
      <formula>CA167="n/a"</formula>
    </cfRule>
    <cfRule type="expression" dxfId="5344" priority="1017">
      <formula>CA167=3</formula>
    </cfRule>
    <cfRule type="expression" dxfId="5343" priority="1018">
      <formula>CA167=2</formula>
    </cfRule>
    <cfRule type="expression" dxfId="5342" priority="1019">
      <formula>CA167=1</formula>
    </cfRule>
  </conditionalFormatting>
  <conditionalFormatting sqref="CA168">
    <cfRule type="expression" dxfId="5341" priority="1020">
      <formula>CA168&lt;0</formula>
    </cfRule>
  </conditionalFormatting>
  <conditionalFormatting sqref="CA169">
    <cfRule type="expression" dxfId="5340" priority="12997">
      <formula>CA169="n/a"</formula>
    </cfRule>
    <cfRule type="expression" dxfId="5339" priority="12998">
      <formula>CA169=3</formula>
    </cfRule>
    <cfRule type="expression" dxfId="5338" priority="12999">
      <formula>CA169=2</formula>
    </cfRule>
    <cfRule type="expression" dxfId="5337" priority="13000">
      <formula>CA169=1</formula>
    </cfRule>
  </conditionalFormatting>
  <conditionalFormatting sqref="CA170">
    <cfRule type="expression" dxfId="5336" priority="13001">
      <formula>CA170&lt;0</formula>
    </cfRule>
  </conditionalFormatting>
  <conditionalFormatting sqref="CA171">
    <cfRule type="expression" dxfId="5335" priority="12995">
      <formula>CA171=1</formula>
    </cfRule>
    <cfRule type="expression" dxfId="5334" priority="12994">
      <formula>CA171=2</formula>
    </cfRule>
    <cfRule type="expression" dxfId="5333" priority="12993">
      <formula>CA171=3</formula>
    </cfRule>
    <cfRule type="expression" dxfId="5332" priority="12992">
      <formula>CA171="n/a"</formula>
    </cfRule>
  </conditionalFormatting>
  <conditionalFormatting sqref="CA172">
    <cfRule type="expression" dxfId="5331" priority="12996">
      <formula>CA172&lt;0</formula>
    </cfRule>
  </conditionalFormatting>
  <conditionalFormatting sqref="CA173">
    <cfRule type="expression" dxfId="5330" priority="11902">
      <formula>CA173=1</formula>
    </cfRule>
    <cfRule type="expression" dxfId="5329" priority="11901">
      <formula>CA173=2</formula>
    </cfRule>
    <cfRule type="expression" dxfId="5328" priority="11899">
      <formula>CA173="n/a"</formula>
    </cfRule>
    <cfRule type="expression" dxfId="5327" priority="11900">
      <formula>CA173=3</formula>
    </cfRule>
  </conditionalFormatting>
  <conditionalFormatting sqref="CA174">
    <cfRule type="expression" dxfId="5326" priority="11903">
      <formula>CA174&lt;0</formula>
    </cfRule>
  </conditionalFormatting>
  <conditionalFormatting sqref="CA175">
    <cfRule type="expression" dxfId="5325" priority="11876">
      <formula>CA175=2</formula>
    </cfRule>
    <cfRule type="expression" dxfId="5324" priority="11874">
      <formula>CA175="n/a"</formula>
    </cfRule>
    <cfRule type="expression" dxfId="5323" priority="11875">
      <formula>CA175=3</formula>
    </cfRule>
    <cfRule type="expression" dxfId="5322" priority="11877">
      <formula>CA175=1</formula>
    </cfRule>
  </conditionalFormatting>
  <conditionalFormatting sqref="CA176">
    <cfRule type="expression" dxfId="5321" priority="11878">
      <formula>CA176&lt;0</formula>
    </cfRule>
  </conditionalFormatting>
  <conditionalFormatting sqref="CA181">
    <cfRule type="expression" dxfId="5320" priority="13470">
      <formula>CA181=2</formula>
    </cfRule>
    <cfRule type="expression" dxfId="5319" priority="13471">
      <formula>CA181=1</formula>
    </cfRule>
  </conditionalFormatting>
  <conditionalFormatting sqref="CA182">
    <cfRule type="expression" dxfId="5318" priority="13467">
      <formula>CA182&lt;0</formula>
    </cfRule>
  </conditionalFormatting>
  <conditionalFormatting sqref="CA183">
    <cfRule type="expression" dxfId="5317" priority="13455">
      <formula>CA183=2</formula>
    </cfRule>
    <cfRule type="expression" dxfId="5316" priority="13456">
      <formula>CA183=1</formula>
    </cfRule>
  </conditionalFormatting>
  <conditionalFormatting sqref="CA184">
    <cfRule type="expression" dxfId="5315" priority="13452">
      <formula>CA184&lt;0</formula>
    </cfRule>
  </conditionalFormatting>
  <conditionalFormatting sqref="CA185">
    <cfRule type="expression" dxfId="5314" priority="12987">
      <formula>CA185="n/a"</formula>
    </cfRule>
    <cfRule type="expression" dxfId="5313" priority="12988">
      <formula>CA185=3</formula>
    </cfRule>
    <cfRule type="expression" dxfId="5312" priority="12989">
      <formula>CA185=2</formula>
    </cfRule>
    <cfRule type="expression" dxfId="5311" priority="12990">
      <formula>CA185=1</formula>
    </cfRule>
  </conditionalFormatting>
  <conditionalFormatting sqref="CA186">
    <cfRule type="expression" dxfId="5310" priority="12991">
      <formula>CA186&lt;0</formula>
    </cfRule>
  </conditionalFormatting>
  <conditionalFormatting sqref="CA187">
    <cfRule type="expression" dxfId="5309" priority="12983">
      <formula>CA187=3</formula>
    </cfRule>
    <cfRule type="expression" dxfId="5308" priority="12982">
      <formula>CA187="n/a"</formula>
    </cfRule>
    <cfRule type="expression" dxfId="5307" priority="12985">
      <formula>CA187=1</formula>
    </cfRule>
    <cfRule type="expression" dxfId="5306" priority="12984">
      <formula>CA187=2</formula>
    </cfRule>
  </conditionalFormatting>
  <conditionalFormatting sqref="CA188">
    <cfRule type="expression" dxfId="5305" priority="12986">
      <formula>CA188&lt;0</formula>
    </cfRule>
  </conditionalFormatting>
  <conditionalFormatting sqref="CA193">
    <cfRule type="expression" dxfId="5304" priority="13441">
      <formula>CA193=1</formula>
    </cfRule>
    <cfRule type="expression" dxfId="5303" priority="13440">
      <formula>CA193=2</formula>
    </cfRule>
  </conditionalFormatting>
  <conditionalFormatting sqref="CA194">
    <cfRule type="expression" dxfId="5302" priority="13437">
      <formula>CA194&lt;0</formula>
    </cfRule>
  </conditionalFormatting>
  <conditionalFormatting sqref="CA197 CA267 CA289 CA293 CA317">
    <cfRule type="expression" dxfId="5301" priority="13425">
      <formula>CA197=2</formula>
    </cfRule>
    <cfRule type="expression" dxfId="5300" priority="13426">
      <formula>CA197=1</formula>
    </cfRule>
  </conditionalFormatting>
  <conditionalFormatting sqref="CA199">
    <cfRule type="expression" dxfId="5299" priority="12980">
      <formula>CA199=1</formula>
    </cfRule>
    <cfRule type="expression" dxfId="5298" priority="12979">
      <formula>CA199=2</formula>
    </cfRule>
    <cfRule type="expression" dxfId="5297" priority="12978">
      <formula>CA199=3</formula>
    </cfRule>
    <cfRule type="expression" dxfId="5296" priority="12977">
      <formula>CA199="n/a"</formula>
    </cfRule>
  </conditionalFormatting>
  <conditionalFormatting sqref="CA200">
    <cfRule type="expression" dxfId="5295" priority="12981">
      <formula>CA200&lt;0</formula>
    </cfRule>
  </conditionalFormatting>
  <conditionalFormatting sqref="CA207">
    <cfRule type="expression" dxfId="5294" priority="2473">
      <formula>CA207=1</formula>
    </cfRule>
    <cfRule type="expression" dxfId="5293" priority="2472">
      <formula>CA207=2</formula>
    </cfRule>
    <cfRule type="expression" dxfId="5292" priority="2470">
      <formula>CA207="n/a"</formula>
    </cfRule>
    <cfRule type="expression" dxfId="5291" priority="2471">
      <formula>CA207=3</formula>
    </cfRule>
  </conditionalFormatting>
  <conditionalFormatting sqref="CA208">
    <cfRule type="expression" dxfId="5290" priority="2474">
      <formula>CA208&lt;0</formula>
    </cfRule>
  </conditionalFormatting>
  <conditionalFormatting sqref="CA209">
    <cfRule type="expression" dxfId="5289" priority="2396">
      <formula>CA209="n/a"</formula>
    </cfRule>
    <cfRule type="expression" dxfId="5288" priority="2397">
      <formula>CA209=3</formula>
    </cfRule>
    <cfRule type="expression" dxfId="5287" priority="2398">
      <formula>CA209=2</formula>
    </cfRule>
    <cfRule type="expression" dxfId="5286" priority="2399">
      <formula>CA209=1</formula>
    </cfRule>
  </conditionalFormatting>
  <conditionalFormatting sqref="CA210">
    <cfRule type="expression" dxfId="5285" priority="2400">
      <formula>CA210&lt;0</formula>
    </cfRule>
  </conditionalFormatting>
  <conditionalFormatting sqref="CA211">
    <cfRule type="expression" dxfId="5284" priority="2325">
      <formula>CA211=1</formula>
    </cfRule>
    <cfRule type="expression" dxfId="5283" priority="2322">
      <formula>CA211="n/a"</formula>
    </cfRule>
    <cfRule type="expression" dxfId="5282" priority="2323">
      <formula>CA211=3</formula>
    </cfRule>
    <cfRule type="expression" dxfId="5281" priority="2324">
      <formula>CA211=2</formula>
    </cfRule>
  </conditionalFormatting>
  <conditionalFormatting sqref="CA212">
    <cfRule type="expression" dxfId="5280" priority="2326">
      <formula>CA212&lt;0</formula>
    </cfRule>
  </conditionalFormatting>
  <conditionalFormatting sqref="CA213">
    <cfRule type="expression" dxfId="5279" priority="11811">
      <formula>CA213=2</formula>
    </cfRule>
    <cfRule type="expression" dxfId="5278" priority="11810">
      <formula>CA213=3</formula>
    </cfRule>
    <cfRule type="expression" dxfId="5277" priority="11812">
      <formula>CA213=1</formula>
    </cfRule>
    <cfRule type="expression" dxfId="5276" priority="11809">
      <formula>CA213="n/a"</formula>
    </cfRule>
  </conditionalFormatting>
  <conditionalFormatting sqref="CA214 CA216 CA218">
    <cfRule type="expression" dxfId="5275" priority="11813">
      <formula>CA214&lt;0</formula>
    </cfRule>
  </conditionalFormatting>
  <conditionalFormatting sqref="CA215">
    <cfRule type="expression" dxfId="5274" priority="3090">
      <formula>CA215=2</formula>
    </cfRule>
    <cfRule type="expression" dxfId="5273" priority="3091">
      <formula>CA215=1</formula>
    </cfRule>
    <cfRule type="expression" dxfId="5272" priority="3089">
      <formula>CA215=3</formula>
    </cfRule>
    <cfRule type="expression" dxfId="5271" priority="3088">
      <formula>CA215="n/a"</formula>
    </cfRule>
  </conditionalFormatting>
  <conditionalFormatting sqref="CA217">
    <cfRule type="expression" dxfId="5270" priority="3028">
      <formula>CA217="n/a"</formula>
    </cfRule>
    <cfRule type="expression" dxfId="5269" priority="3029">
      <formula>CA217=3</formula>
    </cfRule>
    <cfRule type="expression" dxfId="5268" priority="3030">
      <formula>CA217=2</formula>
    </cfRule>
    <cfRule type="expression" dxfId="5267" priority="3031">
      <formula>CA217=1</formula>
    </cfRule>
  </conditionalFormatting>
  <conditionalFormatting sqref="CA247">
    <cfRule type="expression" dxfId="5266" priority="12975">
      <formula>CA247=1</formula>
    </cfRule>
    <cfRule type="expression" dxfId="5265" priority="12974">
      <formula>CA247=2</formula>
    </cfRule>
    <cfRule type="expression" dxfId="5264" priority="12973">
      <formula>CA247=3</formula>
    </cfRule>
    <cfRule type="expression" dxfId="5263" priority="12972">
      <formula>CA247="n/a"</formula>
    </cfRule>
  </conditionalFormatting>
  <conditionalFormatting sqref="CA248">
    <cfRule type="expression" dxfId="5262" priority="12976">
      <formula>CA248&lt;0</formula>
    </cfRule>
  </conditionalFormatting>
  <conditionalFormatting sqref="CA261">
    <cfRule type="expression" dxfId="5261" priority="12968">
      <formula>CA261=3</formula>
    </cfRule>
    <cfRule type="expression" dxfId="5260" priority="12969">
      <formula>CA261=2</formula>
    </cfRule>
    <cfRule type="expression" dxfId="5259" priority="12970">
      <formula>CA261=1</formula>
    </cfRule>
    <cfRule type="expression" dxfId="5258" priority="12967">
      <formula>CA261="n/a"</formula>
    </cfRule>
  </conditionalFormatting>
  <conditionalFormatting sqref="CA262">
    <cfRule type="expression" dxfId="5257" priority="12971">
      <formula>CA262&lt;0</formula>
    </cfRule>
  </conditionalFormatting>
  <conditionalFormatting sqref="CA281">
    <cfRule type="expression" dxfId="5256" priority="12963">
      <formula>CA281=3</formula>
    </cfRule>
    <cfRule type="expression" dxfId="5255" priority="12962">
      <formula>CA281="n/a"</formula>
    </cfRule>
    <cfRule type="expression" dxfId="5254" priority="12965">
      <formula>CA281=1</formula>
    </cfRule>
    <cfRule type="expression" dxfId="5253" priority="12964">
      <formula>CA281=2</formula>
    </cfRule>
  </conditionalFormatting>
  <conditionalFormatting sqref="CA282">
    <cfRule type="expression" dxfId="5252" priority="12966">
      <formula>CA282&lt;0</formula>
    </cfRule>
  </conditionalFormatting>
  <conditionalFormatting sqref="CA283">
    <cfRule type="expression" dxfId="5251" priority="12960">
      <formula>CA283=1</formula>
    </cfRule>
    <cfRule type="expression" dxfId="5250" priority="12957">
      <formula>CA283="n/a"</formula>
    </cfRule>
    <cfRule type="expression" dxfId="5249" priority="12958">
      <formula>CA283=3</formula>
    </cfRule>
    <cfRule type="expression" dxfId="5248" priority="12959">
      <formula>CA283=2</formula>
    </cfRule>
  </conditionalFormatting>
  <conditionalFormatting sqref="CA284">
    <cfRule type="expression" dxfId="5247" priority="12961">
      <formula>CA284&lt;0</formula>
    </cfRule>
  </conditionalFormatting>
  <conditionalFormatting sqref="CA285">
    <cfRule type="expression" dxfId="5246" priority="11761">
      <formula>CA285=2</formula>
    </cfRule>
    <cfRule type="expression" dxfId="5245" priority="11760">
      <formula>CA285=3</formula>
    </cfRule>
    <cfRule type="expression" dxfId="5244" priority="11759">
      <formula>CA285="n/a"</formula>
    </cfRule>
    <cfRule type="expression" dxfId="5243" priority="11762">
      <formula>CA285=1</formula>
    </cfRule>
  </conditionalFormatting>
  <conditionalFormatting sqref="CA286">
    <cfRule type="expression" dxfId="5242" priority="11763">
      <formula>CA286&lt;0</formula>
    </cfRule>
  </conditionalFormatting>
  <conditionalFormatting sqref="CA287">
    <cfRule type="expression" dxfId="5241" priority="12952">
      <formula>CA287="n/a"</formula>
    </cfRule>
    <cfRule type="expression" dxfId="5240" priority="12953">
      <formula>CA287=3</formula>
    </cfRule>
    <cfRule type="expression" dxfId="5239" priority="12954">
      <formula>CA287=2</formula>
    </cfRule>
    <cfRule type="expression" dxfId="5238" priority="12955">
      <formula>CA287=1</formula>
    </cfRule>
  </conditionalFormatting>
  <conditionalFormatting sqref="CA288">
    <cfRule type="expression" dxfId="5237" priority="12956">
      <formula>CA288&lt;0</formula>
    </cfRule>
  </conditionalFormatting>
  <conditionalFormatting sqref="CA295">
    <cfRule type="expression" dxfId="5236" priority="3246">
      <formula>CA295=2</formula>
    </cfRule>
    <cfRule type="expression" dxfId="5235" priority="3247">
      <formula>CA295=1</formula>
    </cfRule>
  </conditionalFormatting>
  <conditionalFormatting sqref="CA297">
    <cfRule type="expression" dxfId="5234" priority="3212">
      <formula>CA297=2</formula>
    </cfRule>
    <cfRule type="expression" dxfId="5233" priority="3213">
      <formula>CA297=1</formula>
    </cfRule>
  </conditionalFormatting>
  <conditionalFormatting sqref="CA299">
    <cfRule type="expression" dxfId="5232" priority="3179">
      <formula>CA299=1</formula>
    </cfRule>
    <cfRule type="expression" dxfId="5231" priority="3178">
      <formula>CA299=2</formula>
    </cfRule>
  </conditionalFormatting>
  <conditionalFormatting sqref="CA305">
    <cfRule type="expression" dxfId="5230" priority="12947">
      <formula>CA305="n/a"</formula>
    </cfRule>
    <cfRule type="expression" dxfId="5229" priority="12948">
      <formula>CA305=3</formula>
    </cfRule>
    <cfRule type="expression" dxfId="5228" priority="12949">
      <formula>CA305=2</formula>
    </cfRule>
    <cfRule type="expression" dxfId="5227" priority="12950">
      <formula>CA305=1</formula>
    </cfRule>
  </conditionalFormatting>
  <conditionalFormatting sqref="CA306">
    <cfRule type="expression" dxfId="5226" priority="12951">
      <formula>CA306&lt;0</formula>
    </cfRule>
  </conditionalFormatting>
  <conditionalFormatting sqref="CA313">
    <cfRule type="expression" dxfId="5225" priority="12945">
      <formula>CA313=1</formula>
    </cfRule>
    <cfRule type="expression" dxfId="5224" priority="12944">
      <formula>CA313=2</formula>
    </cfRule>
    <cfRule type="expression" dxfId="5223" priority="12943">
      <formula>CA313=3</formula>
    </cfRule>
    <cfRule type="expression" dxfId="5222" priority="12942">
      <formula>CA313="n/a"</formula>
    </cfRule>
  </conditionalFormatting>
  <conditionalFormatting sqref="CA314">
    <cfRule type="expression" dxfId="5221" priority="12946">
      <formula>CA314&lt;0</formula>
    </cfRule>
  </conditionalFormatting>
  <conditionalFormatting sqref="CA318 CA294 CA290 CA268 CA198 CA296 CA298 CA300">
    <cfRule type="expression" dxfId="5220" priority="13422">
      <formula>CA198&lt;0</formula>
    </cfRule>
  </conditionalFormatting>
  <conditionalFormatting sqref="CA325">
    <cfRule type="expression" dxfId="5219" priority="12932">
      <formula>CA325="n/a"</formula>
    </cfRule>
    <cfRule type="expression" dxfId="5218" priority="12933">
      <formula>CA325=3</formula>
    </cfRule>
    <cfRule type="expression" dxfId="5217" priority="12934">
      <formula>CA325=2</formula>
    </cfRule>
    <cfRule type="expression" dxfId="5216" priority="12935">
      <formula>CA325=1</formula>
    </cfRule>
  </conditionalFormatting>
  <conditionalFormatting sqref="CA326">
    <cfRule type="expression" dxfId="5215" priority="12936">
      <formula>CA326&lt;0</formula>
    </cfRule>
  </conditionalFormatting>
  <conditionalFormatting sqref="CA327">
    <cfRule type="expression" dxfId="5214" priority="2062">
      <formula>CA327=2</formula>
    </cfRule>
    <cfRule type="expression" dxfId="5213" priority="2063">
      <formula>CA327=1</formula>
    </cfRule>
  </conditionalFormatting>
  <conditionalFormatting sqref="CA328">
    <cfRule type="expression" dxfId="5212" priority="2061">
      <formula>CA328&lt;0</formula>
    </cfRule>
  </conditionalFormatting>
  <conditionalFormatting sqref="CA329">
    <cfRule type="expression" dxfId="5211" priority="13410">
      <formula>CA329=2</formula>
    </cfRule>
    <cfRule type="expression" dxfId="5210" priority="13411">
      <formula>CA329=1</formula>
    </cfRule>
  </conditionalFormatting>
  <conditionalFormatting sqref="CA330">
    <cfRule type="expression" dxfId="5209" priority="13407">
      <formula>CA330&lt;0</formula>
    </cfRule>
  </conditionalFormatting>
  <conditionalFormatting sqref="CA331">
    <cfRule type="expression" dxfId="5208" priority="11721">
      <formula>CA331=2</formula>
    </cfRule>
    <cfRule type="expression" dxfId="5207" priority="11722">
      <formula>CA331=1</formula>
    </cfRule>
    <cfRule type="expression" dxfId="5206" priority="11720">
      <formula>CA331=3</formula>
    </cfRule>
    <cfRule type="expression" dxfId="5205" priority="11719">
      <formula>CA331="n/a"</formula>
    </cfRule>
  </conditionalFormatting>
  <conditionalFormatting sqref="CA332">
    <cfRule type="expression" dxfId="5204" priority="11723">
      <formula>CA332&lt;0</formula>
    </cfRule>
  </conditionalFormatting>
  <conditionalFormatting sqref="CA339">
    <cfRule type="expression" dxfId="5203" priority="11682">
      <formula>CA339=1</formula>
    </cfRule>
    <cfRule type="expression" dxfId="5202" priority="11681">
      <formula>CA339=2</formula>
    </cfRule>
    <cfRule type="expression" dxfId="5201" priority="11680">
      <formula>CA339=3</formula>
    </cfRule>
    <cfRule type="expression" dxfId="5200" priority="11679">
      <formula>CA339="n/a"</formula>
    </cfRule>
  </conditionalFormatting>
  <conditionalFormatting sqref="CA340">
    <cfRule type="expression" dxfId="5199" priority="11683">
      <formula>CA340&lt;0</formula>
    </cfRule>
  </conditionalFormatting>
  <conditionalFormatting sqref="CA341">
    <cfRule type="expression" dxfId="5198" priority="12924">
      <formula>CA341=2</formula>
    </cfRule>
    <cfRule type="expression" dxfId="5197" priority="12923">
      <formula>CA341=3</formula>
    </cfRule>
    <cfRule type="expression" dxfId="5196" priority="12922">
      <formula>CA341="n/a"</formula>
    </cfRule>
    <cfRule type="expression" dxfId="5195" priority="12925">
      <formula>CA341=1</formula>
    </cfRule>
  </conditionalFormatting>
  <conditionalFormatting sqref="CA342 CA344 CA346">
    <cfRule type="expression" dxfId="5194" priority="12926">
      <formula>CA342&lt;0</formula>
    </cfRule>
  </conditionalFormatting>
  <conditionalFormatting sqref="CA343">
    <cfRule type="expression" dxfId="5193" priority="3529">
      <formula>CA343=1</formula>
    </cfRule>
    <cfRule type="expression" dxfId="5192" priority="3527">
      <formula>CA343=3</formula>
    </cfRule>
    <cfRule type="expression" dxfId="5191" priority="3526">
      <formula>CA343="n/a"</formula>
    </cfRule>
    <cfRule type="expression" dxfId="5190" priority="3528">
      <formula>CA343=2</formula>
    </cfRule>
  </conditionalFormatting>
  <conditionalFormatting sqref="CA345">
    <cfRule type="expression" dxfId="5189" priority="3481">
      <formula>CA345=1</formula>
    </cfRule>
    <cfRule type="expression" dxfId="5188" priority="3480">
      <formula>CA345=2</formula>
    </cfRule>
    <cfRule type="expression" dxfId="5187" priority="3479">
      <formula>CA345=3</formula>
    </cfRule>
    <cfRule type="expression" dxfId="5186" priority="3478">
      <formula>CA345="n/a"</formula>
    </cfRule>
  </conditionalFormatting>
  <conditionalFormatting sqref="CA351">
    <cfRule type="expression" dxfId="5185" priority="11644">
      <formula>CA351="n/a"</formula>
    </cfRule>
    <cfRule type="expression" dxfId="5184" priority="11645">
      <formula>CA351=3</formula>
    </cfRule>
    <cfRule type="expression" dxfId="5183" priority="11646">
      <formula>CA351=2</formula>
    </cfRule>
    <cfRule type="expression" dxfId="5182" priority="11647">
      <formula>CA351=1</formula>
    </cfRule>
  </conditionalFormatting>
  <conditionalFormatting sqref="CA352">
    <cfRule type="expression" dxfId="5181" priority="11648">
      <formula>CA352&lt;0</formula>
    </cfRule>
  </conditionalFormatting>
  <conditionalFormatting sqref="CA353 CA381">
    <cfRule type="expression" dxfId="5180" priority="13396">
      <formula>CA353=1</formula>
    </cfRule>
    <cfRule type="expression" dxfId="5179" priority="13395">
      <formula>CA353=2</formula>
    </cfRule>
  </conditionalFormatting>
  <conditionalFormatting sqref="CA355">
    <cfRule type="expression" dxfId="5178" priority="12917">
      <formula>CA355="n/a"</formula>
    </cfRule>
    <cfRule type="expression" dxfId="5177" priority="12920">
      <formula>CA355=1</formula>
    </cfRule>
    <cfRule type="expression" dxfId="5176" priority="12919">
      <formula>CA355=2</formula>
    </cfRule>
    <cfRule type="expression" dxfId="5175" priority="12918">
      <formula>CA355=3</formula>
    </cfRule>
  </conditionalFormatting>
  <conditionalFormatting sqref="CA356">
    <cfRule type="expression" dxfId="5174" priority="12921">
      <formula>CA356&lt;0</formula>
    </cfRule>
  </conditionalFormatting>
  <conditionalFormatting sqref="CA357">
    <cfRule type="expression" dxfId="5173" priority="12907">
      <formula>CA357="n/a"</formula>
    </cfRule>
    <cfRule type="expression" dxfId="5172" priority="12908">
      <formula>CA357=3</formula>
    </cfRule>
    <cfRule type="expression" dxfId="5171" priority="12909">
      <formula>CA357=2</formula>
    </cfRule>
    <cfRule type="expression" dxfId="5170" priority="12910">
      <formula>CA357=1</formula>
    </cfRule>
  </conditionalFormatting>
  <conditionalFormatting sqref="CA358">
    <cfRule type="expression" dxfId="5169" priority="12911">
      <formula>CA358&lt;0</formula>
    </cfRule>
  </conditionalFormatting>
  <conditionalFormatting sqref="CA359">
    <cfRule type="expression" dxfId="5168" priority="1350">
      <formula>CA359=1</formula>
    </cfRule>
    <cfRule type="expression" dxfId="5167" priority="1347">
      <formula>CA359="n/a"</formula>
    </cfRule>
    <cfRule type="expression" dxfId="5166" priority="1349">
      <formula>CA359=2</formula>
    </cfRule>
    <cfRule type="expression" dxfId="5165" priority="1348">
      <formula>CA359=3</formula>
    </cfRule>
  </conditionalFormatting>
  <conditionalFormatting sqref="CA360">
    <cfRule type="expression" dxfId="5164" priority="1351">
      <formula>CA360&lt;0</formula>
    </cfRule>
  </conditionalFormatting>
  <conditionalFormatting sqref="CA361">
    <cfRule type="expression" dxfId="5163" priority="1297">
      <formula>CA361=3</formula>
    </cfRule>
    <cfRule type="expression" dxfId="5162" priority="1296">
      <formula>CA361="n/a"</formula>
    </cfRule>
    <cfRule type="expression" dxfId="5161" priority="1298">
      <formula>CA361=2</formula>
    </cfRule>
    <cfRule type="expression" dxfId="5160" priority="1299">
      <formula>CA361=1</formula>
    </cfRule>
  </conditionalFormatting>
  <conditionalFormatting sqref="CA362">
    <cfRule type="expression" dxfId="5159" priority="1300">
      <formula>CA362&lt;0</formula>
    </cfRule>
  </conditionalFormatting>
  <conditionalFormatting sqref="CA363">
    <cfRule type="expression" dxfId="5158" priority="12905">
      <formula>CA363=1</formula>
    </cfRule>
    <cfRule type="expression" dxfId="5157" priority="12902">
      <formula>CA363="n/a"</formula>
    </cfRule>
    <cfRule type="expression" dxfId="5156" priority="12903">
      <formula>CA363=3</formula>
    </cfRule>
    <cfRule type="expression" dxfId="5155" priority="12904">
      <formula>CA363=2</formula>
    </cfRule>
  </conditionalFormatting>
  <conditionalFormatting sqref="CA364">
    <cfRule type="expression" dxfId="5154" priority="12906">
      <formula>CA364&lt;0</formula>
    </cfRule>
  </conditionalFormatting>
  <conditionalFormatting sqref="CA375">
    <cfRule type="expression" dxfId="5153" priority="12899">
      <formula>CA375=2</formula>
    </cfRule>
    <cfRule type="expression" dxfId="5152" priority="12897">
      <formula>CA375="n/a"</formula>
    </cfRule>
    <cfRule type="expression" dxfId="5151" priority="12898">
      <formula>CA375=3</formula>
    </cfRule>
    <cfRule type="expression" dxfId="5150" priority="12900">
      <formula>CA375=1</formula>
    </cfRule>
  </conditionalFormatting>
  <conditionalFormatting sqref="CA376">
    <cfRule type="expression" dxfId="5149" priority="12901">
      <formula>CA376&lt;0</formula>
    </cfRule>
  </conditionalFormatting>
  <conditionalFormatting sqref="CA382 CA354">
    <cfRule type="expression" dxfId="5148" priority="13392">
      <formula>CA354&lt;0</formula>
    </cfRule>
  </conditionalFormatting>
  <conditionalFormatting sqref="CA387">
    <cfRule type="expression" dxfId="5147" priority="12894">
      <formula>CA387=2</formula>
    </cfRule>
    <cfRule type="expression" dxfId="5146" priority="12895">
      <formula>CA387=1</formula>
    </cfRule>
    <cfRule type="expression" dxfId="5145" priority="12893">
      <formula>CA387=3</formula>
    </cfRule>
    <cfRule type="expression" dxfId="5144" priority="12892">
      <formula>CA387="n/a"</formula>
    </cfRule>
  </conditionalFormatting>
  <conditionalFormatting sqref="CA388">
    <cfRule type="expression" dxfId="5143" priority="12896">
      <formula>CA388&lt;0</formula>
    </cfRule>
  </conditionalFormatting>
  <conditionalFormatting sqref="CA389">
    <cfRule type="expression" dxfId="5142" priority="12887">
      <formula>CA389="n/a"</formula>
    </cfRule>
    <cfRule type="expression" dxfId="5141" priority="12888">
      <formula>CA389=3</formula>
    </cfRule>
    <cfRule type="expression" dxfId="5140" priority="12889">
      <formula>CA389=2</formula>
    </cfRule>
    <cfRule type="expression" dxfId="5139" priority="12890">
      <formula>CA389=1</formula>
    </cfRule>
  </conditionalFormatting>
  <conditionalFormatting sqref="CA390">
    <cfRule type="expression" dxfId="5138" priority="12891">
      <formula>CA390&lt;0</formula>
    </cfRule>
  </conditionalFormatting>
  <conditionalFormatting sqref="CA391">
    <cfRule type="expression" dxfId="5137" priority="12884">
      <formula>CA391=2</formula>
    </cfRule>
    <cfRule type="expression" dxfId="5136" priority="12885">
      <formula>CA391=1</formula>
    </cfRule>
    <cfRule type="expression" dxfId="5135" priority="12883">
      <formula>CA391=3</formula>
    </cfRule>
    <cfRule type="expression" dxfId="5134" priority="12882">
      <formula>CA391="n/a"</formula>
    </cfRule>
  </conditionalFormatting>
  <conditionalFormatting sqref="CA392">
    <cfRule type="expression" dxfId="5133" priority="12886">
      <formula>CA392&lt;0</formula>
    </cfRule>
  </conditionalFormatting>
  <conditionalFormatting sqref="CA393">
    <cfRule type="expression" dxfId="5132" priority="13380">
      <formula>CA393=2</formula>
    </cfRule>
    <cfRule type="expression" dxfId="5131" priority="13381">
      <formula>CA393=1</formula>
    </cfRule>
  </conditionalFormatting>
  <conditionalFormatting sqref="CA394">
    <cfRule type="expression" dxfId="5130" priority="13377">
      <formula>CA394&lt;0</formula>
    </cfRule>
  </conditionalFormatting>
  <conditionalFormatting sqref="CA395">
    <cfRule type="expression" dxfId="5129" priority="13366">
      <formula>CA395=1</formula>
    </cfRule>
    <cfRule type="expression" dxfId="5128" priority="13365">
      <formula>CA395=2</formula>
    </cfRule>
  </conditionalFormatting>
  <conditionalFormatting sqref="CA396">
    <cfRule type="expression" dxfId="5127" priority="13362">
      <formula>CA396&lt;0</formula>
    </cfRule>
  </conditionalFormatting>
  <conditionalFormatting sqref="CA397">
    <cfRule type="expression" dxfId="5126" priority="13351">
      <formula>CA397=1</formula>
    </cfRule>
    <cfRule type="expression" dxfId="5125" priority="13350">
      <formula>CA397=2</formula>
    </cfRule>
  </conditionalFormatting>
  <conditionalFormatting sqref="CA398">
    <cfRule type="expression" dxfId="5124" priority="13347">
      <formula>CA398&lt;0</formula>
    </cfRule>
  </conditionalFormatting>
  <conditionalFormatting sqref="CA399">
    <cfRule type="expression" dxfId="5123" priority="13336">
      <formula>CA399=1</formula>
    </cfRule>
    <cfRule type="expression" dxfId="5122" priority="13335">
      <formula>CA399=2</formula>
    </cfRule>
  </conditionalFormatting>
  <conditionalFormatting sqref="CA400">
    <cfRule type="expression" dxfId="5121" priority="13332">
      <formula>CA400&lt;0</formula>
    </cfRule>
  </conditionalFormatting>
  <conditionalFormatting sqref="CA405">
    <cfRule type="expression" dxfId="5120" priority="13309">
      <formula>CA405=2</formula>
    </cfRule>
    <cfRule type="expression" dxfId="5119" priority="13310">
      <formula>CA405=1</formula>
    </cfRule>
    <cfRule type="expression" dxfId="5118" priority="13307">
      <formula>CA405="n/a"</formula>
    </cfRule>
    <cfRule type="expression" dxfId="5117" priority="13308">
      <formula>CA405=3</formula>
    </cfRule>
  </conditionalFormatting>
  <conditionalFormatting sqref="CA406">
    <cfRule type="expression" dxfId="5116" priority="13311">
      <formula>CA406&lt;0</formula>
    </cfRule>
  </conditionalFormatting>
  <conditionalFormatting sqref="CA409">
    <cfRule type="expression" dxfId="5115" priority="13306">
      <formula>CA409=1</formula>
    </cfRule>
    <cfRule type="expression" dxfId="5114" priority="13303">
      <formula>CA409="n/a"</formula>
    </cfRule>
    <cfRule type="expression" dxfId="5113" priority="13304">
      <formula>CA409=3</formula>
    </cfRule>
    <cfRule type="expression" dxfId="5112" priority="13305">
      <formula>CA409=2</formula>
    </cfRule>
  </conditionalFormatting>
  <conditionalFormatting sqref="CA410">
    <cfRule type="expression" dxfId="5111" priority="13302">
      <formula>CA410&lt;0</formula>
    </cfRule>
  </conditionalFormatting>
  <conditionalFormatting sqref="CA431">
    <cfRule type="expression" dxfId="5110" priority="12877">
      <formula>CA431="n/a"</formula>
    </cfRule>
    <cfRule type="expression" dxfId="5109" priority="12878">
      <formula>CA431=3</formula>
    </cfRule>
    <cfRule type="expression" dxfId="5108" priority="12879">
      <formula>CA431=2</formula>
    </cfRule>
    <cfRule type="expression" dxfId="5107" priority="12880">
      <formula>CA431=1</formula>
    </cfRule>
  </conditionalFormatting>
  <conditionalFormatting sqref="CA432">
    <cfRule type="expression" dxfId="5106" priority="12881">
      <formula>CA432&lt;0</formula>
    </cfRule>
  </conditionalFormatting>
  <conditionalFormatting sqref="CA433">
    <cfRule type="expression" dxfId="5105" priority="12872">
      <formula>CA433="n/a"</formula>
    </cfRule>
    <cfRule type="expression" dxfId="5104" priority="12874">
      <formula>CA433=2</formula>
    </cfRule>
    <cfRule type="expression" dxfId="5103" priority="12875">
      <formula>CA433=1</formula>
    </cfRule>
    <cfRule type="expression" dxfId="5102" priority="12873">
      <formula>CA433=3</formula>
    </cfRule>
  </conditionalFormatting>
  <conditionalFormatting sqref="CA434">
    <cfRule type="expression" dxfId="5101" priority="12876">
      <formula>CA434&lt;0</formula>
    </cfRule>
  </conditionalFormatting>
  <conditionalFormatting sqref="CA439">
    <cfRule type="expression" dxfId="5100" priority="12869">
      <formula>CA439=2</formula>
    </cfRule>
    <cfRule type="expression" dxfId="5099" priority="12870">
      <formula>CA439=1</formula>
    </cfRule>
    <cfRule type="expression" dxfId="5098" priority="12868">
      <formula>CA439=3</formula>
    </cfRule>
    <cfRule type="expression" dxfId="5097" priority="12867">
      <formula>CA439="n/a"</formula>
    </cfRule>
  </conditionalFormatting>
  <conditionalFormatting sqref="CA440">
    <cfRule type="expression" dxfId="5096" priority="12871">
      <formula>CA440&lt;0</formula>
    </cfRule>
  </conditionalFormatting>
  <conditionalFormatting sqref="CA441">
    <cfRule type="expression" dxfId="5095" priority="12863">
      <formula>CA441=3</formula>
    </cfRule>
    <cfRule type="expression" dxfId="5094" priority="12862">
      <formula>CA441="n/a"</formula>
    </cfRule>
    <cfRule type="expression" dxfId="5093" priority="12864">
      <formula>CA441=2</formula>
    </cfRule>
    <cfRule type="expression" dxfId="5092" priority="12865">
      <formula>CA441=1</formula>
    </cfRule>
  </conditionalFormatting>
  <conditionalFormatting sqref="CA442">
    <cfRule type="expression" dxfId="5091" priority="12866">
      <formula>CA442&lt;0</formula>
    </cfRule>
  </conditionalFormatting>
  <conditionalFormatting sqref="CA445">
    <cfRule type="expression" dxfId="5090" priority="13289">
      <formula>CA445=3</formula>
    </cfRule>
    <cfRule type="expression" dxfId="5089" priority="13290">
      <formula>CA445=2</formula>
    </cfRule>
    <cfRule type="expression" dxfId="5088" priority="13291">
      <formula>CA445=1</formula>
    </cfRule>
    <cfRule type="expression" dxfId="5087" priority="13288">
      <formula>CA445="n/a"</formula>
    </cfRule>
  </conditionalFormatting>
  <conditionalFormatting sqref="CA446">
    <cfRule type="expression" dxfId="5086" priority="13287">
      <formula>CA446&lt;0</formula>
    </cfRule>
  </conditionalFormatting>
  <conditionalFormatting sqref="CA447">
    <cfRule type="expression" dxfId="5085" priority="4843">
      <formula>CA447=1</formula>
    </cfRule>
    <cfRule type="expression" dxfId="5084" priority="4842">
      <formula>CA447=2</formula>
    </cfRule>
    <cfRule type="expression" dxfId="5083" priority="4841">
      <formula>CA447=3</formula>
    </cfRule>
    <cfRule type="expression" dxfId="5082" priority="4840">
      <formula>CA447="n/a"</formula>
    </cfRule>
  </conditionalFormatting>
  <conditionalFormatting sqref="CA448">
    <cfRule type="expression" dxfId="5081" priority="4839">
      <formula>CA448&lt;0</formula>
    </cfRule>
  </conditionalFormatting>
  <conditionalFormatting sqref="CA449">
    <cfRule type="expression" dxfId="5080" priority="13275">
      <formula>CA449=2</formula>
    </cfRule>
    <cfRule type="expression" dxfId="5079" priority="13276">
      <formula>CA449=1</formula>
    </cfRule>
    <cfRule type="expression" dxfId="5078" priority="13274">
      <formula>CA449=3</formula>
    </cfRule>
    <cfRule type="expression" dxfId="5077" priority="13273">
      <formula>CA449="n/a"</formula>
    </cfRule>
  </conditionalFormatting>
  <conditionalFormatting sqref="CA450">
    <cfRule type="expression" dxfId="5076" priority="13272">
      <formula>CA450&lt;0</formula>
    </cfRule>
  </conditionalFormatting>
  <conditionalFormatting sqref="CA453">
    <cfRule type="expression" dxfId="5075" priority="12860">
      <formula>CA453=1</formula>
    </cfRule>
    <cfRule type="expression" dxfId="5074" priority="12859">
      <formula>CA453=2</formula>
    </cfRule>
    <cfRule type="expression" dxfId="5073" priority="12858">
      <formula>CA453=3</formula>
    </cfRule>
    <cfRule type="expression" dxfId="5072" priority="12857">
      <formula>CA453="n/a"</formula>
    </cfRule>
  </conditionalFormatting>
  <conditionalFormatting sqref="CA454">
    <cfRule type="expression" dxfId="5071" priority="12861">
      <formula>CA454&lt;0</formula>
    </cfRule>
  </conditionalFormatting>
  <conditionalFormatting sqref="CA463">
    <cfRule type="expression" dxfId="5070" priority="13259">
      <formula>CA463=3</formula>
    </cfRule>
    <cfRule type="expression" dxfId="5069" priority="13258">
      <formula>CA463="n/a"</formula>
    </cfRule>
    <cfRule type="expression" dxfId="5068" priority="13261">
      <formula>CA463=1</formula>
    </cfRule>
    <cfRule type="expression" dxfId="5067" priority="13260">
      <formula>CA463=2</formula>
    </cfRule>
  </conditionalFormatting>
  <conditionalFormatting sqref="CA464">
    <cfRule type="expression" dxfId="5066" priority="13257">
      <formula>CA464&lt;0</formula>
    </cfRule>
  </conditionalFormatting>
  <conditionalFormatting sqref="CA465">
    <cfRule type="expression" dxfId="5065" priority="12854">
      <formula>CA465=2</formula>
    </cfRule>
    <cfRule type="expression" dxfId="5064" priority="12852">
      <formula>CA465="n/a"</formula>
    </cfRule>
    <cfRule type="expression" dxfId="5063" priority="12853">
      <formula>CA465=3</formula>
    </cfRule>
    <cfRule type="expression" dxfId="5062" priority="12855">
      <formula>CA465=1</formula>
    </cfRule>
  </conditionalFormatting>
  <conditionalFormatting sqref="CA466">
    <cfRule type="expression" dxfId="5061" priority="12856">
      <formula>CA466&lt;0</formula>
    </cfRule>
  </conditionalFormatting>
  <conditionalFormatting sqref="CA469">
    <cfRule type="expression" dxfId="5060" priority="12849">
      <formula>CA469=2</formula>
    </cfRule>
    <cfRule type="expression" dxfId="5059" priority="12850">
      <formula>CA469=1</formula>
    </cfRule>
    <cfRule type="expression" dxfId="5058" priority="12848">
      <formula>CA469=3</formula>
    </cfRule>
    <cfRule type="expression" dxfId="5057" priority="12847">
      <formula>CA469="n/a"</formula>
    </cfRule>
  </conditionalFormatting>
  <conditionalFormatting sqref="CA470">
    <cfRule type="expression" dxfId="5056" priority="12851">
      <formula>CA470&lt;0</formula>
    </cfRule>
  </conditionalFormatting>
  <conditionalFormatting sqref="CA471">
    <cfRule type="expression" dxfId="5055" priority="12843">
      <formula>CA471=3</formula>
    </cfRule>
    <cfRule type="expression" dxfId="5054" priority="12844">
      <formula>CA471=2</formula>
    </cfRule>
    <cfRule type="expression" dxfId="5053" priority="12842">
      <formula>CA471="n/a"</formula>
    </cfRule>
    <cfRule type="expression" dxfId="5052" priority="12845">
      <formula>CA471=1</formula>
    </cfRule>
  </conditionalFormatting>
  <conditionalFormatting sqref="CA472">
    <cfRule type="expression" dxfId="5051" priority="12846">
      <formula>CA472&lt;0</formula>
    </cfRule>
  </conditionalFormatting>
  <conditionalFormatting sqref="CA473">
    <cfRule type="expression" dxfId="5050" priority="13245">
      <formula>CA473=2</formula>
    </cfRule>
    <cfRule type="expression" dxfId="5049" priority="13246">
      <formula>CA473=1</formula>
    </cfRule>
    <cfRule type="expression" dxfId="5048" priority="13243">
      <formula>CA473="n/a"</formula>
    </cfRule>
    <cfRule type="expression" dxfId="5047" priority="13244">
      <formula>CA473=3</formula>
    </cfRule>
  </conditionalFormatting>
  <conditionalFormatting sqref="CA474">
    <cfRule type="expression" dxfId="5046" priority="13242">
      <formula>CA474&lt;0</formula>
    </cfRule>
  </conditionalFormatting>
  <conditionalFormatting sqref="CA483">
    <cfRule type="expression" dxfId="5045" priority="11577">
      <formula>CA483=1</formula>
    </cfRule>
    <cfRule type="expression" dxfId="5044" priority="11576">
      <formula>CA483=2</formula>
    </cfRule>
    <cfRule type="expression" dxfId="5043" priority="11575">
      <formula>CA483=3</formula>
    </cfRule>
    <cfRule type="expression" dxfId="5042" priority="11574">
      <formula>CA483="n/a"</formula>
    </cfRule>
  </conditionalFormatting>
  <conditionalFormatting sqref="CA484">
    <cfRule type="expression" dxfId="5041" priority="11578">
      <formula>CA484&lt;0</formula>
    </cfRule>
  </conditionalFormatting>
  <conditionalFormatting sqref="CA485">
    <cfRule type="expression" dxfId="5040" priority="13228">
      <formula>CA485="n/a"</formula>
    </cfRule>
    <cfRule type="expression" dxfId="5039" priority="13229">
      <formula>CA485=3</formula>
    </cfRule>
    <cfRule type="expression" dxfId="5038" priority="13230">
      <formula>CA485=2</formula>
    </cfRule>
    <cfRule type="expression" dxfId="5037" priority="13231">
      <formula>CA485=1</formula>
    </cfRule>
  </conditionalFormatting>
  <conditionalFormatting sqref="CA486">
    <cfRule type="expression" dxfId="5036" priority="13227">
      <formula>CA486&lt;0</formula>
    </cfRule>
  </conditionalFormatting>
  <conditionalFormatting sqref="CA489">
    <cfRule type="expression" dxfId="5035" priority="13213">
      <formula>CA489="n/a"</formula>
    </cfRule>
    <cfRule type="expression" dxfId="5034" priority="13215">
      <formula>CA489=2</formula>
    </cfRule>
    <cfRule type="expression" dxfId="5033" priority="13216">
      <formula>CA489=1</formula>
    </cfRule>
    <cfRule type="expression" dxfId="5032" priority="13214">
      <formula>CA489=3</formula>
    </cfRule>
  </conditionalFormatting>
  <conditionalFormatting sqref="CA490">
    <cfRule type="expression" dxfId="5031" priority="13212">
      <formula>CA490&lt;0</formula>
    </cfRule>
  </conditionalFormatting>
  <conditionalFormatting sqref="CA491">
    <cfRule type="expression" dxfId="5030" priority="12840">
      <formula>CA491=1</formula>
    </cfRule>
    <cfRule type="expression" dxfId="5029" priority="12839">
      <formula>CA491=2</formula>
    </cfRule>
    <cfRule type="expression" dxfId="5028" priority="12838">
      <formula>CA491=3</formula>
    </cfRule>
    <cfRule type="expression" dxfId="5027" priority="12837">
      <formula>CA491="n/a"</formula>
    </cfRule>
  </conditionalFormatting>
  <conditionalFormatting sqref="CA492">
    <cfRule type="expression" dxfId="5026" priority="12841">
      <formula>CA492&lt;0</formula>
    </cfRule>
  </conditionalFormatting>
  <conditionalFormatting sqref="CA493">
    <cfRule type="expression" dxfId="5025" priority="12835">
      <formula>CA493=1</formula>
    </cfRule>
    <cfRule type="expression" dxfId="5024" priority="12834">
      <formula>CA493=2</formula>
    </cfRule>
    <cfRule type="expression" dxfId="5023" priority="12832">
      <formula>CA493="n/a"</formula>
    </cfRule>
    <cfRule type="expression" dxfId="5022" priority="12833">
      <formula>CA493=3</formula>
    </cfRule>
  </conditionalFormatting>
  <conditionalFormatting sqref="CA494">
    <cfRule type="expression" dxfId="5021" priority="12836">
      <formula>CA494&lt;0</formula>
    </cfRule>
  </conditionalFormatting>
  <conditionalFormatting sqref="CA495">
    <cfRule type="expression" dxfId="5020" priority="13201">
      <formula>CA495=1</formula>
    </cfRule>
    <cfRule type="expression" dxfId="5019" priority="13200">
      <formula>CA495=2</formula>
    </cfRule>
    <cfRule type="expression" dxfId="5018" priority="13199">
      <formula>CA495=3</formula>
    </cfRule>
    <cfRule type="expression" dxfId="5017" priority="13198">
      <formula>CA495="n/a"</formula>
    </cfRule>
  </conditionalFormatting>
  <conditionalFormatting sqref="CA496">
    <cfRule type="expression" dxfId="5016" priority="13197">
      <formula>CA496&lt;0</formula>
    </cfRule>
  </conditionalFormatting>
  <conditionalFormatting sqref="CA499">
    <cfRule type="expression" dxfId="5015" priority="12829">
      <formula>CA499=2</formula>
    </cfRule>
    <cfRule type="expression" dxfId="5014" priority="12830">
      <formula>CA499=1</formula>
    </cfRule>
    <cfRule type="expression" dxfId="5013" priority="12828">
      <formula>CA499=3</formula>
    </cfRule>
    <cfRule type="expression" dxfId="5012" priority="12827">
      <formula>CA499="n/a"</formula>
    </cfRule>
  </conditionalFormatting>
  <conditionalFormatting sqref="CA500">
    <cfRule type="expression" dxfId="5011" priority="12831">
      <formula>CA500&lt;0</formula>
    </cfRule>
  </conditionalFormatting>
  <conditionalFormatting sqref="CA503">
    <cfRule type="expression" dxfId="5010" priority="12825">
      <formula>CA503=1</formula>
    </cfRule>
    <cfRule type="expression" dxfId="5009" priority="12824">
      <formula>CA503=2</formula>
    </cfRule>
    <cfRule type="expression" dxfId="5008" priority="12822">
      <formula>CA503="n/a"</formula>
    </cfRule>
    <cfRule type="expression" dxfId="5007" priority="12823">
      <formula>CA503=3</formula>
    </cfRule>
  </conditionalFormatting>
  <conditionalFormatting sqref="CA504">
    <cfRule type="expression" dxfId="5006" priority="12826">
      <formula>CA504&lt;0</formula>
    </cfRule>
  </conditionalFormatting>
  <conditionalFormatting sqref="CA515">
    <cfRule type="expression" dxfId="5005" priority="12819">
      <formula>CA515=2</formula>
    </cfRule>
    <cfRule type="expression" dxfId="5004" priority="12818">
      <formula>CA515=3</formula>
    </cfRule>
    <cfRule type="expression" dxfId="5003" priority="12817">
      <formula>CA515="n/a"</formula>
    </cfRule>
    <cfRule type="expression" dxfId="5002" priority="12820">
      <formula>CA515=1</formula>
    </cfRule>
  </conditionalFormatting>
  <conditionalFormatting sqref="CA516">
    <cfRule type="expression" dxfId="5001" priority="12821">
      <formula>CA516&lt;0</formula>
    </cfRule>
  </conditionalFormatting>
  <conditionalFormatting sqref="CA519">
    <cfRule type="expression" dxfId="5000" priority="11502">
      <formula>CA519=1</formula>
    </cfRule>
    <cfRule type="expression" dxfId="4999" priority="11501">
      <formula>CA519=2</formula>
    </cfRule>
    <cfRule type="expression" dxfId="4998" priority="11500">
      <formula>CA519=3</formula>
    </cfRule>
    <cfRule type="expression" dxfId="4997" priority="11499">
      <formula>CA519="n/a"</formula>
    </cfRule>
  </conditionalFormatting>
  <conditionalFormatting sqref="CA520">
    <cfRule type="expression" dxfId="4996" priority="11503">
      <formula>CA520&lt;0</formula>
    </cfRule>
  </conditionalFormatting>
  <conditionalFormatting sqref="CA523">
    <cfRule type="expression" dxfId="4995" priority="13186">
      <formula>CA523=1</formula>
    </cfRule>
    <cfRule type="expression" dxfId="4994" priority="13183">
      <formula>CA523="n/a"</formula>
    </cfRule>
    <cfRule type="expression" dxfId="4993" priority="13184">
      <formula>CA523=3</formula>
    </cfRule>
    <cfRule type="expression" dxfId="4992" priority="13185">
      <formula>CA523=2</formula>
    </cfRule>
  </conditionalFormatting>
  <conditionalFormatting sqref="CA524">
    <cfRule type="expression" dxfId="4991" priority="13182">
      <formula>CA524&lt;0</formula>
    </cfRule>
  </conditionalFormatting>
  <conditionalFormatting sqref="CA547">
    <cfRule type="expression" dxfId="4990" priority="11411">
      <formula>CA547=2</formula>
    </cfRule>
    <cfRule type="expression" dxfId="4989" priority="11410">
      <formula>CA547=3</formula>
    </cfRule>
    <cfRule type="expression" dxfId="4988" priority="11409">
      <formula>CA547="n/a"</formula>
    </cfRule>
    <cfRule type="expression" dxfId="4987" priority="11412">
      <formula>CA547=1</formula>
    </cfRule>
  </conditionalFormatting>
  <conditionalFormatting sqref="CA548">
    <cfRule type="expression" dxfId="4986" priority="11413">
      <formula>CA548&lt;0</formula>
    </cfRule>
  </conditionalFormatting>
  <conditionalFormatting sqref="CA549">
    <cfRule type="expression" dxfId="4985" priority="11370">
      <formula>CA549=3</formula>
    </cfRule>
    <cfRule type="expression" dxfId="4984" priority="11371">
      <formula>CA549=2</formula>
    </cfRule>
    <cfRule type="expression" dxfId="4983" priority="11372">
      <formula>CA549=1</formula>
    </cfRule>
    <cfRule type="expression" dxfId="4982" priority="11369">
      <formula>CA549="n/a"</formula>
    </cfRule>
  </conditionalFormatting>
  <conditionalFormatting sqref="CA550">
    <cfRule type="expression" dxfId="4981" priority="11373">
      <formula>CA550&lt;0</formula>
    </cfRule>
  </conditionalFormatting>
  <conditionalFormatting sqref="CA551">
    <cfRule type="expression" dxfId="4980" priority="11351">
      <formula>CA551=2</formula>
    </cfRule>
    <cfRule type="expression" dxfId="4979" priority="11349">
      <formula>CA551="n/a"</formula>
    </cfRule>
    <cfRule type="expression" dxfId="4978" priority="11350">
      <formula>CA551=3</formula>
    </cfRule>
    <cfRule type="expression" dxfId="4977" priority="11352">
      <formula>CA551=1</formula>
    </cfRule>
  </conditionalFormatting>
  <conditionalFormatting sqref="CA552">
    <cfRule type="expression" dxfId="4976" priority="11353">
      <formula>CA552&lt;0</formula>
    </cfRule>
  </conditionalFormatting>
  <conditionalFormatting sqref="CA553">
    <cfRule type="expression" dxfId="4975" priority="11311">
      <formula>CA553=2</formula>
    </cfRule>
    <cfRule type="expression" dxfId="4974" priority="11309">
      <formula>CA553="n/a"</formula>
    </cfRule>
    <cfRule type="expression" dxfId="4973" priority="11310">
      <formula>CA553=3</formula>
    </cfRule>
    <cfRule type="expression" dxfId="4972" priority="11312">
      <formula>CA553=1</formula>
    </cfRule>
  </conditionalFormatting>
  <conditionalFormatting sqref="CA554">
    <cfRule type="expression" dxfId="4971" priority="11313">
      <formula>CA554&lt;0</formula>
    </cfRule>
  </conditionalFormatting>
  <conditionalFormatting sqref="CA555">
    <cfRule type="expression" dxfId="4970" priority="11269">
      <formula>CA555="n/a"</formula>
    </cfRule>
    <cfRule type="expression" dxfId="4969" priority="11270">
      <formula>CA555=3</formula>
    </cfRule>
    <cfRule type="expression" dxfId="4968" priority="11271">
      <formula>CA555=2</formula>
    </cfRule>
    <cfRule type="expression" dxfId="4967" priority="11272">
      <formula>CA555=1</formula>
    </cfRule>
  </conditionalFormatting>
  <conditionalFormatting sqref="CA556">
    <cfRule type="expression" dxfId="4966" priority="11273">
      <formula>CA556&lt;0</formula>
    </cfRule>
  </conditionalFormatting>
  <conditionalFormatting sqref="CA557">
    <cfRule type="expression" dxfId="4965" priority="11252">
      <formula>CA557=1</formula>
    </cfRule>
    <cfRule type="expression" dxfId="4964" priority="11251">
      <formula>CA557=2</formula>
    </cfRule>
    <cfRule type="expression" dxfId="4963" priority="11250">
      <formula>CA557=3</formula>
    </cfRule>
    <cfRule type="expression" dxfId="4962" priority="11249">
      <formula>CA557="n/a"</formula>
    </cfRule>
  </conditionalFormatting>
  <conditionalFormatting sqref="CA558">
    <cfRule type="expression" dxfId="4961" priority="11253">
      <formula>CA558&lt;0</formula>
    </cfRule>
  </conditionalFormatting>
  <conditionalFormatting sqref="CA559">
    <cfRule type="expression" dxfId="4960" priority="11229">
      <formula>CA559="n/a"</formula>
    </cfRule>
    <cfRule type="expression" dxfId="4959" priority="11230">
      <formula>CA559=3</formula>
    </cfRule>
    <cfRule type="expression" dxfId="4958" priority="11232">
      <formula>CA559=1</formula>
    </cfRule>
    <cfRule type="expression" dxfId="4957" priority="11231">
      <formula>CA559=2</formula>
    </cfRule>
  </conditionalFormatting>
  <conditionalFormatting sqref="CA560">
    <cfRule type="expression" dxfId="4956" priority="11233">
      <formula>CA560&lt;0</formula>
    </cfRule>
  </conditionalFormatting>
  <conditionalFormatting sqref="CA561">
    <cfRule type="expression" dxfId="4955" priority="11209">
      <formula>CA561="n/a"</formula>
    </cfRule>
    <cfRule type="expression" dxfId="4954" priority="11210">
      <formula>CA561=3</formula>
    </cfRule>
    <cfRule type="expression" dxfId="4953" priority="11212">
      <formula>CA561=1</formula>
    </cfRule>
    <cfRule type="expression" dxfId="4952" priority="11211">
      <formula>CA561=2</formula>
    </cfRule>
  </conditionalFormatting>
  <conditionalFormatting sqref="CA562">
    <cfRule type="expression" dxfId="4951" priority="11213">
      <formula>CA562&lt;0</formula>
    </cfRule>
  </conditionalFormatting>
  <conditionalFormatting sqref="CA563">
    <cfRule type="expression" dxfId="4950" priority="11192">
      <formula>CA563=1</formula>
    </cfRule>
    <cfRule type="expression" dxfId="4949" priority="11190">
      <formula>CA563=3</formula>
    </cfRule>
    <cfRule type="expression" dxfId="4948" priority="11189">
      <formula>CA563="n/a"</formula>
    </cfRule>
    <cfRule type="expression" dxfId="4947" priority="11191">
      <formula>CA563=2</formula>
    </cfRule>
  </conditionalFormatting>
  <conditionalFormatting sqref="CA564">
    <cfRule type="expression" dxfId="4946" priority="11193">
      <formula>CA564&lt;0</formula>
    </cfRule>
  </conditionalFormatting>
  <conditionalFormatting sqref="CA565">
    <cfRule type="expression" dxfId="4945" priority="11169">
      <formula>CA565="n/a"</formula>
    </cfRule>
    <cfRule type="expression" dxfId="4944" priority="11170">
      <formula>CA565=3</formula>
    </cfRule>
    <cfRule type="expression" dxfId="4943" priority="11171">
      <formula>CA565=2</formula>
    </cfRule>
    <cfRule type="expression" dxfId="4942" priority="11172">
      <formula>CA565=1</formula>
    </cfRule>
  </conditionalFormatting>
  <conditionalFormatting sqref="CA566">
    <cfRule type="expression" dxfId="4941" priority="11173">
      <formula>CA566&lt;0</formula>
    </cfRule>
  </conditionalFormatting>
  <conditionalFormatting sqref="CA567">
    <cfRule type="expression" dxfId="4940" priority="11110">
      <formula>CA567=3</formula>
    </cfRule>
    <cfRule type="expression" dxfId="4939" priority="11111">
      <formula>CA567=2</formula>
    </cfRule>
    <cfRule type="expression" dxfId="4938" priority="11112">
      <formula>CA567=1</formula>
    </cfRule>
    <cfRule type="expression" dxfId="4937" priority="11109">
      <formula>CA567="n/a"</formula>
    </cfRule>
  </conditionalFormatting>
  <conditionalFormatting sqref="CA568">
    <cfRule type="expression" dxfId="4936" priority="11113">
      <formula>CA568&lt;0</formula>
    </cfRule>
  </conditionalFormatting>
  <conditionalFormatting sqref="CA569">
    <cfRule type="expression" dxfId="4935" priority="11091">
      <formula>CA569=2</formula>
    </cfRule>
    <cfRule type="expression" dxfId="4934" priority="11090">
      <formula>CA569=3</formula>
    </cfRule>
    <cfRule type="expression" dxfId="4933" priority="11089">
      <formula>CA569="n/a"</formula>
    </cfRule>
    <cfRule type="expression" dxfId="4932" priority="11092">
      <formula>CA569=1</formula>
    </cfRule>
  </conditionalFormatting>
  <conditionalFormatting sqref="CA570">
    <cfRule type="expression" dxfId="4931" priority="11093">
      <formula>CA570&lt;0</formula>
    </cfRule>
  </conditionalFormatting>
  <conditionalFormatting sqref="CA571">
    <cfRule type="expression" dxfId="4930" priority="11072">
      <formula>CA571=1</formula>
    </cfRule>
    <cfRule type="expression" dxfId="4929" priority="11071">
      <formula>CA571=2</formula>
    </cfRule>
    <cfRule type="expression" dxfId="4928" priority="11070">
      <formula>CA571=3</formula>
    </cfRule>
    <cfRule type="expression" dxfId="4927" priority="11069">
      <formula>CA571="n/a"</formula>
    </cfRule>
  </conditionalFormatting>
  <conditionalFormatting sqref="CA572">
    <cfRule type="expression" dxfId="4926" priority="11073">
      <formula>CA572&lt;0</formula>
    </cfRule>
  </conditionalFormatting>
  <conditionalFormatting sqref="CA573">
    <cfRule type="expression" dxfId="4925" priority="11031">
      <formula>CA573=2</formula>
    </cfRule>
    <cfRule type="expression" dxfId="4924" priority="11030">
      <formula>CA573=3</formula>
    </cfRule>
    <cfRule type="expression" dxfId="4923" priority="11029">
      <formula>CA573="n/a"</formula>
    </cfRule>
    <cfRule type="expression" dxfId="4922" priority="11032">
      <formula>CA573=1</formula>
    </cfRule>
  </conditionalFormatting>
  <conditionalFormatting sqref="CA574">
    <cfRule type="expression" dxfId="4921" priority="11033">
      <formula>CA574&lt;0</formula>
    </cfRule>
  </conditionalFormatting>
  <conditionalFormatting sqref="CA575">
    <cfRule type="expression" dxfId="4920" priority="10970">
      <formula>CA575=3</formula>
    </cfRule>
    <cfRule type="expression" dxfId="4919" priority="10969">
      <formula>CA575="n/a"</formula>
    </cfRule>
    <cfRule type="expression" dxfId="4918" priority="10972">
      <formula>CA575=1</formula>
    </cfRule>
    <cfRule type="expression" dxfId="4917" priority="10971">
      <formula>CA575=2</formula>
    </cfRule>
  </conditionalFormatting>
  <conditionalFormatting sqref="CA576">
    <cfRule type="expression" dxfId="4916" priority="10973">
      <formula>CA576&lt;0</formula>
    </cfRule>
  </conditionalFormatting>
  <conditionalFormatting sqref="CA577">
    <cfRule type="expression" dxfId="4915" priority="10909">
      <formula>CA577="n/a"</formula>
    </cfRule>
    <cfRule type="expression" dxfId="4914" priority="10910">
      <formula>CA577=3</formula>
    </cfRule>
    <cfRule type="expression" dxfId="4913" priority="10911">
      <formula>CA577=2</formula>
    </cfRule>
    <cfRule type="expression" dxfId="4912" priority="10912">
      <formula>CA577=1</formula>
    </cfRule>
  </conditionalFormatting>
  <conditionalFormatting sqref="CA578">
    <cfRule type="expression" dxfId="4911" priority="10913">
      <formula>CA578&lt;0</formula>
    </cfRule>
  </conditionalFormatting>
  <conditionalFormatting sqref="CA579">
    <cfRule type="expression" dxfId="4910" priority="10890">
      <formula>CA579=3</formula>
    </cfRule>
    <cfRule type="expression" dxfId="4909" priority="10891">
      <formula>CA579=2</formula>
    </cfRule>
    <cfRule type="expression" dxfId="4908" priority="10892">
      <formula>CA579=1</formula>
    </cfRule>
    <cfRule type="expression" dxfId="4907" priority="10889">
      <formula>CA579="n/a"</formula>
    </cfRule>
  </conditionalFormatting>
  <conditionalFormatting sqref="CA580">
    <cfRule type="expression" dxfId="4906" priority="10893">
      <formula>CA580&lt;0</formula>
    </cfRule>
  </conditionalFormatting>
  <conditionalFormatting sqref="CA581">
    <cfRule type="expression" dxfId="4905" priority="10869">
      <formula>CA581="n/a"</formula>
    </cfRule>
    <cfRule type="expression" dxfId="4904" priority="10870">
      <formula>CA581=3</formula>
    </cfRule>
    <cfRule type="expression" dxfId="4903" priority="10871">
      <formula>CA581=2</formula>
    </cfRule>
    <cfRule type="expression" dxfId="4902" priority="10872">
      <formula>CA581=1</formula>
    </cfRule>
  </conditionalFormatting>
  <conditionalFormatting sqref="CA582">
    <cfRule type="expression" dxfId="4901" priority="10873">
      <formula>CA582&lt;0</formula>
    </cfRule>
  </conditionalFormatting>
  <conditionalFormatting sqref="CA583">
    <cfRule type="expression" dxfId="4900" priority="10849">
      <formula>CA583="n/a"</formula>
    </cfRule>
    <cfRule type="expression" dxfId="4899" priority="10850">
      <formula>CA583=3</formula>
    </cfRule>
    <cfRule type="expression" dxfId="4898" priority="10851">
      <formula>CA583=2</formula>
    </cfRule>
    <cfRule type="expression" dxfId="4897" priority="10852">
      <formula>CA583=1</formula>
    </cfRule>
  </conditionalFormatting>
  <conditionalFormatting sqref="CA584">
    <cfRule type="expression" dxfId="4896" priority="10853">
      <formula>CA584&lt;0</formula>
    </cfRule>
  </conditionalFormatting>
  <conditionalFormatting sqref="CA585">
    <cfRule type="expression" dxfId="4895" priority="10831">
      <formula>CA585=2</formula>
    </cfRule>
    <cfRule type="expression" dxfId="4894" priority="10832">
      <formula>CA585=1</formula>
    </cfRule>
    <cfRule type="expression" dxfId="4893" priority="10829">
      <formula>CA585="n/a"</formula>
    </cfRule>
    <cfRule type="expression" dxfId="4892" priority="10830">
      <formula>CA585=3</formula>
    </cfRule>
  </conditionalFormatting>
  <conditionalFormatting sqref="CA586">
    <cfRule type="expression" dxfId="4891" priority="10833">
      <formula>CA586&lt;0</formula>
    </cfRule>
  </conditionalFormatting>
  <conditionalFormatting sqref="CA587">
    <cfRule type="expression" dxfId="4890" priority="10811">
      <formula>CA587=2</formula>
    </cfRule>
    <cfRule type="expression" dxfId="4889" priority="10812">
      <formula>CA587=1</formula>
    </cfRule>
    <cfRule type="expression" dxfId="4888" priority="10809">
      <formula>CA587="n/a"</formula>
    </cfRule>
    <cfRule type="expression" dxfId="4887" priority="10810">
      <formula>CA587=3</formula>
    </cfRule>
  </conditionalFormatting>
  <conditionalFormatting sqref="CA588">
    <cfRule type="expression" dxfId="4886" priority="10813">
      <formula>CA588&lt;0</formula>
    </cfRule>
  </conditionalFormatting>
  <conditionalFormatting sqref="CA589">
    <cfRule type="expression" dxfId="4885" priority="10791">
      <formula>CA589=2</formula>
    </cfRule>
    <cfRule type="expression" dxfId="4884" priority="10792">
      <formula>CA589=1</formula>
    </cfRule>
    <cfRule type="expression" dxfId="4883" priority="10789">
      <formula>CA589="n/a"</formula>
    </cfRule>
    <cfRule type="expression" dxfId="4882" priority="10790">
      <formula>CA589=3</formula>
    </cfRule>
  </conditionalFormatting>
  <conditionalFormatting sqref="CA590">
    <cfRule type="expression" dxfId="4881" priority="10793">
      <formula>CA590&lt;0</formula>
    </cfRule>
  </conditionalFormatting>
  <conditionalFormatting sqref="CA591">
    <cfRule type="expression" dxfId="4880" priority="10772">
      <formula>CA591=1</formula>
    </cfRule>
    <cfRule type="expression" dxfId="4879" priority="10769">
      <formula>CA591="n/a"</formula>
    </cfRule>
    <cfRule type="expression" dxfId="4878" priority="10771">
      <formula>CA591=2</formula>
    </cfRule>
    <cfRule type="expression" dxfId="4877" priority="10770">
      <formula>CA591=3</formula>
    </cfRule>
  </conditionalFormatting>
  <conditionalFormatting sqref="CA592">
    <cfRule type="expression" dxfId="4876" priority="10773">
      <formula>CA592&lt;0</formula>
    </cfRule>
  </conditionalFormatting>
  <conditionalFormatting sqref="CA593">
    <cfRule type="expression" dxfId="4875" priority="10731">
      <formula>CA593=2</formula>
    </cfRule>
    <cfRule type="expression" dxfId="4874" priority="10732">
      <formula>CA593=1</formula>
    </cfRule>
    <cfRule type="expression" dxfId="4873" priority="10730">
      <formula>CA593=3</formula>
    </cfRule>
    <cfRule type="expression" dxfId="4872" priority="10729">
      <formula>CA593="n/a"</formula>
    </cfRule>
  </conditionalFormatting>
  <conditionalFormatting sqref="CA594">
    <cfRule type="expression" dxfId="4871" priority="10733">
      <formula>CA594&lt;0</formula>
    </cfRule>
  </conditionalFormatting>
  <conditionalFormatting sqref="CA595">
    <cfRule type="expression" dxfId="4870" priority="10710">
      <formula>CA595=3</formula>
    </cfRule>
    <cfRule type="expression" dxfId="4869" priority="10712">
      <formula>CA595=1</formula>
    </cfRule>
    <cfRule type="expression" dxfId="4868" priority="10709">
      <formula>CA595="n/a"</formula>
    </cfRule>
    <cfRule type="expression" dxfId="4867" priority="10711">
      <formula>CA595=2</formula>
    </cfRule>
  </conditionalFormatting>
  <conditionalFormatting sqref="CA596">
    <cfRule type="expression" dxfId="4866" priority="10713">
      <formula>CA596&lt;0</formula>
    </cfRule>
  </conditionalFormatting>
  <conditionalFormatting sqref="CA597">
    <cfRule type="expression" dxfId="4865" priority="10689">
      <formula>CA597="n/a"</formula>
    </cfRule>
    <cfRule type="expression" dxfId="4864" priority="10690">
      <formula>CA597=3</formula>
    </cfRule>
    <cfRule type="expression" dxfId="4863" priority="10692">
      <formula>CA597=1</formula>
    </cfRule>
    <cfRule type="expression" dxfId="4862" priority="10691">
      <formula>CA597=2</formula>
    </cfRule>
  </conditionalFormatting>
  <conditionalFormatting sqref="CA598">
    <cfRule type="expression" dxfId="4861" priority="10693">
      <formula>CA598&lt;0</formula>
    </cfRule>
  </conditionalFormatting>
  <conditionalFormatting sqref="CA603">
    <cfRule type="expression" dxfId="4860" priority="10672">
      <formula>CA603=1</formula>
    </cfRule>
    <cfRule type="expression" dxfId="4859" priority="10669">
      <formula>CA603="n/a"</formula>
    </cfRule>
    <cfRule type="expression" dxfId="4858" priority="10670">
      <formula>CA603=3</formula>
    </cfRule>
    <cfRule type="expression" dxfId="4857" priority="10671">
      <formula>CA603=2</formula>
    </cfRule>
  </conditionalFormatting>
  <conditionalFormatting sqref="CA604">
    <cfRule type="expression" dxfId="4856" priority="10673">
      <formula>CA604&lt;0</formula>
    </cfRule>
  </conditionalFormatting>
  <conditionalFormatting sqref="CA605">
    <cfRule type="expression" dxfId="4855" priority="10649">
      <formula>CA605="n/a"</formula>
    </cfRule>
    <cfRule type="expression" dxfId="4854" priority="10651">
      <formula>CA605=2</formula>
    </cfRule>
    <cfRule type="expression" dxfId="4853" priority="10650">
      <formula>CA605=3</formula>
    </cfRule>
    <cfRule type="expression" dxfId="4852" priority="10652">
      <formula>CA605=1</formula>
    </cfRule>
  </conditionalFormatting>
  <conditionalFormatting sqref="CA606">
    <cfRule type="expression" dxfId="4851" priority="10653">
      <formula>CA606&lt;0</formula>
    </cfRule>
  </conditionalFormatting>
  <conditionalFormatting sqref="CB10 CB20">
    <cfRule type="expression" dxfId="4850" priority="13971">
      <formula>CB10&lt;0</formula>
    </cfRule>
  </conditionalFormatting>
  <conditionalFormatting sqref="CB19">
    <cfRule type="expression" dxfId="4849" priority="5752">
      <formula>CB19="n/a"</formula>
    </cfRule>
    <cfRule type="expression" dxfId="4848" priority="5755">
      <formula>CB19=1</formula>
    </cfRule>
    <cfRule type="expression" dxfId="4847" priority="5754">
      <formula>CB19=2</formula>
    </cfRule>
    <cfRule type="expression" dxfId="4846" priority="5753">
      <formula>CB19=3</formula>
    </cfRule>
  </conditionalFormatting>
  <conditionalFormatting sqref="CB21">
    <cfRule type="expression" dxfId="4845" priority="9524">
      <formula>CB21=1</formula>
    </cfRule>
    <cfRule type="expression" dxfId="4844" priority="9522">
      <formula>CB21=3</formula>
    </cfRule>
    <cfRule type="expression" dxfId="4843" priority="9523">
      <formula>CB21=2</formula>
    </cfRule>
    <cfRule type="expression" dxfId="4842" priority="9521">
      <formula>CB21="n/a"</formula>
    </cfRule>
  </conditionalFormatting>
  <conditionalFormatting sqref="CB22">
    <cfRule type="expression" dxfId="4841" priority="9525">
      <formula>CB22&lt;0</formula>
    </cfRule>
  </conditionalFormatting>
  <conditionalFormatting sqref="CB23 CB33 CB39 CB43 CB53 CB55:CD55 CB63 CB71 CB73 CB75 CB77 CB125 CB139 CB141 CB143 CB149 CB153 CB155 CB177 CB189 CB191 CB195 CB201 CB203 CB205 CB219 CB221 CB223 CB227 CB243 CB245 CB249 CB251 CB255 CB257 CB265 CB269 CB275 CB279 CB291 CB307 CB309 CB311 CB315 CB321 CB335 CB349 CB365 CB371 CB383 CB401 CB429 CB443 CB451 CB467 CB475 CB479 CB481 CB487 CB497 CB505 CB513 CB517 CB521 CB525 CB527 CB529 CB531 CB533 CB535 CB537 CB599 CB601">
    <cfRule type="expression" dxfId="4840" priority="12513">
      <formula>CB23=3</formula>
    </cfRule>
    <cfRule type="expression" dxfId="4839" priority="12514">
      <formula>CB23=2</formula>
    </cfRule>
    <cfRule type="expression" dxfId="4838" priority="12515">
      <formula>CB23=1</formula>
    </cfRule>
  </conditionalFormatting>
  <conditionalFormatting sqref="CB41">
    <cfRule type="expression" dxfId="4837" priority="2946">
      <formula>CB41=3</formula>
    </cfRule>
    <cfRule type="expression" dxfId="4836" priority="2945">
      <formula>CB41="n/a"</formula>
    </cfRule>
    <cfRule type="expression" dxfId="4835" priority="2948">
      <formula>CB41=1</formula>
    </cfRule>
    <cfRule type="expression" dxfId="4834" priority="2947">
      <formula>CB41=2</formula>
    </cfRule>
  </conditionalFormatting>
  <conditionalFormatting sqref="CB47 CB133 CB145 CB157 CB169 CB171 CB185 CB187 CB199 CB247 CB261 CB281 CB283 CB287 CB305 CB313 CB325 CB341 CB355 CB357 CB363 CB375 CB387 CB389 CB391 CB431 CB433 CB439 CB441 CB453 CB465 CB469 CB471 CB491 CB493 CB499 CB503 CB515">
    <cfRule type="expression" dxfId="4833" priority="12814">
      <formula>CB47=2</formula>
    </cfRule>
    <cfRule type="expression" dxfId="4832" priority="12813">
      <formula>CB47=3</formula>
    </cfRule>
    <cfRule type="expression" dxfId="4831" priority="12815">
      <formula>CB47=1</formula>
    </cfRule>
  </conditionalFormatting>
  <conditionalFormatting sqref="CB59">
    <cfRule type="expression" dxfId="4830" priority="13785">
      <formula>CB59=1</formula>
    </cfRule>
    <cfRule type="expression" dxfId="4829" priority="13784">
      <formula>CB59=2</formula>
    </cfRule>
  </conditionalFormatting>
  <conditionalFormatting sqref="CB60">
    <cfRule type="expression" dxfId="4828" priority="13786">
      <formula>CB60&lt;0</formula>
    </cfRule>
  </conditionalFormatting>
  <conditionalFormatting sqref="CB61">
    <cfRule type="expression" dxfId="4827" priority="13770">
      <formula>CB61=1</formula>
    </cfRule>
    <cfRule type="expression" dxfId="4826" priority="13769">
      <formula>CB61=2</formula>
    </cfRule>
  </conditionalFormatting>
  <conditionalFormatting sqref="CB62">
    <cfRule type="expression" dxfId="4825" priority="13771">
      <formula>CB62&lt;0</formula>
    </cfRule>
  </conditionalFormatting>
  <conditionalFormatting sqref="CB65">
    <cfRule type="expression" dxfId="4824" priority="240">
      <formula>CB65="n/a"</formula>
    </cfRule>
  </conditionalFormatting>
  <conditionalFormatting sqref="CB67">
    <cfRule type="expression" dxfId="4823" priority="123">
      <formula>CB67=1</formula>
    </cfRule>
    <cfRule type="expression" dxfId="4822" priority="120">
      <formula>CB67="n/a"</formula>
    </cfRule>
    <cfRule type="expression" dxfId="4821" priority="121">
      <formula>CB67=3</formula>
    </cfRule>
    <cfRule type="expression" dxfId="4820" priority="122">
      <formula>CB67=2</formula>
    </cfRule>
  </conditionalFormatting>
  <conditionalFormatting sqref="CB69">
    <cfRule type="expression" dxfId="4819" priority="49">
      <formula>CB69=2</formula>
    </cfRule>
    <cfRule type="expression" dxfId="4818" priority="48">
      <formula>CB69=3</formula>
    </cfRule>
    <cfRule type="expression" dxfId="4817" priority="47">
      <formula>CB69="n/a"</formula>
    </cfRule>
    <cfRule type="expression" dxfId="4816" priority="50">
      <formula>CB69=1</formula>
    </cfRule>
  </conditionalFormatting>
  <conditionalFormatting sqref="CB80">
    <cfRule type="expression" dxfId="4815" priority="12441">
      <formula>CB80&lt;0</formula>
    </cfRule>
  </conditionalFormatting>
  <conditionalFormatting sqref="CB85">
    <cfRule type="expression" dxfId="4814" priority="4231">
      <formula>CB85="n/a"</formula>
    </cfRule>
    <cfRule type="expression" dxfId="4813" priority="4233">
      <formula>CB85=2</formula>
    </cfRule>
    <cfRule type="expression" dxfId="4812" priority="4234">
      <formula>CB85=1</formula>
    </cfRule>
    <cfRule type="expression" dxfId="4811" priority="4232">
      <formula>CB85=3</formula>
    </cfRule>
  </conditionalFormatting>
  <conditionalFormatting sqref="CB86">
    <cfRule type="expression" dxfId="4810" priority="4262">
      <formula>CB86&lt;0</formula>
    </cfRule>
  </conditionalFormatting>
  <conditionalFormatting sqref="CB87">
    <cfRule type="expression" dxfId="4809" priority="2141">
      <formula>CB87=2</formula>
    </cfRule>
    <cfRule type="expression" dxfId="4808" priority="2142">
      <formula>CB87=1</formula>
    </cfRule>
  </conditionalFormatting>
  <conditionalFormatting sqref="CB88">
    <cfRule type="expression" dxfId="4807" priority="2143">
      <formula>CB88&lt;0</formula>
    </cfRule>
  </conditionalFormatting>
  <conditionalFormatting sqref="CB89">
    <cfRule type="expression" dxfId="4806" priority="2099">
      <formula>CB89=1</formula>
    </cfRule>
    <cfRule type="expression" dxfId="4805" priority="2098">
      <formula>CB89=2</formula>
    </cfRule>
  </conditionalFormatting>
  <conditionalFormatting sqref="CB90">
    <cfRule type="expression" dxfId="4804" priority="2100">
      <formula>CB90&lt;0</formula>
    </cfRule>
  </conditionalFormatting>
  <conditionalFormatting sqref="CB91">
    <cfRule type="expression" dxfId="4803" priority="4086">
      <formula>CB91=2</formula>
    </cfRule>
    <cfRule type="expression" dxfId="4802" priority="4087">
      <formula>CB91=1</formula>
    </cfRule>
  </conditionalFormatting>
  <conditionalFormatting sqref="CB92">
    <cfRule type="expression" dxfId="4801" priority="4088">
      <formula>CB92&lt;0</formula>
    </cfRule>
  </conditionalFormatting>
  <conditionalFormatting sqref="CB101">
    <cfRule type="expression" dxfId="4800" priority="3790">
      <formula>CB101=3</formula>
    </cfRule>
    <cfRule type="expression" dxfId="4799" priority="3791">
      <formula>CB101=2</formula>
    </cfRule>
    <cfRule type="expression" dxfId="4798" priority="3792">
      <formula>CB101=1</formula>
    </cfRule>
    <cfRule type="expression" dxfId="4797" priority="3789">
      <formula>CB101="n/a"</formula>
    </cfRule>
  </conditionalFormatting>
  <conditionalFormatting sqref="CB102">
    <cfRule type="expression" dxfId="4796" priority="3793">
      <formula>CB102&lt;0</formula>
    </cfRule>
  </conditionalFormatting>
  <conditionalFormatting sqref="CB103">
    <cfRule type="expression" dxfId="4795" priority="3683">
      <formula>CB103=2</formula>
    </cfRule>
    <cfRule type="expression" dxfId="4794" priority="3684">
      <formula>CB103=1</formula>
    </cfRule>
  </conditionalFormatting>
  <conditionalFormatting sqref="CB104">
    <cfRule type="expression" dxfId="4793" priority="3685">
      <formula>CB104&lt;0</formula>
    </cfRule>
  </conditionalFormatting>
  <conditionalFormatting sqref="CB105">
    <cfRule type="expression" dxfId="4792" priority="504">
      <formula>CB105=1</formula>
    </cfRule>
    <cfRule type="expression" dxfId="4791" priority="502">
      <formula>CB105=3</formula>
    </cfRule>
    <cfRule type="expression" dxfId="4790" priority="503">
      <formula>CB105=2</formula>
    </cfRule>
    <cfRule type="expression" dxfId="4789" priority="501">
      <formula>CB105="n/a"</formula>
    </cfRule>
  </conditionalFormatting>
  <conditionalFormatting sqref="CB106">
    <cfRule type="expression" dxfId="4788" priority="505">
      <formula>CB106&lt;0</formula>
    </cfRule>
  </conditionalFormatting>
  <conditionalFormatting sqref="CB107">
    <cfRule type="expression" dxfId="4787" priority="431">
      <formula>CB107=1</formula>
    </cfRule>
    <cfRule type="expression" dxfId="4786" priority="430">
      <formula>CB107=2</formula>
    </cfRule>
    <cfRule type="expression" dxfId="4785" priority="429">
      <formula>CB107=3</formula>
    </cfRule>
    <cfRule type="expression" dxfId="4784" priority="428">
      <formula>CB107="n/a"</formula>
    </cfRule>
  </conditionalFormatting>
  <conditionalFormatting sqref="CB108">
    <cfRule type="expression" dxfId="4783" priority="432">
      <formula>CB108&lt;0</formula>
    </cfRule>
  </conditionalFormatting>
  <conditionalFormatting sqref="CB109">
    <cfRule type="expression" dxfId="4782" priority="367">
      <formula>CB109="n/a"</formula>
    </cfRule>
    <cfRule type="expression" dxfId="4781" priority="368">
      <formula>CB109=3</formula>
    </cfRule>
    <cfRule type="expression" dxfId="4780" priority="370">
      <formula>CB109=1</formula>
    </cfRule>
    <cfRule type="expression" dxfId="4779" priority="369">
      <formula>CB109=2</formula>
    </cfRule>
  </conditionalFormatting>
  <conditionalFormatting sqref="CB110">
    <cfRule type="expression" dxfId="4778" priority="371">
      <formula>CB110&lt;0</formula>
    </cfRule>
  </conditionalFormatting>
  <conditionalFormatting sqref="CB111">
    <cfRule type="expression" dxfId="4777" priority="300">
      <formula>CB111="n/a"</formula>
    </cfRule>
    <cfRule type="expression" dxfId="4776" priority="303">
      <formula>CB111=1</formula>
    </cfRule>
    <cfRule type="expression" dxfId="4775" priority="302">
      <formula>CB111=2</formula>
    </cfRule>
    <cfRule type="expression" dxfId="4774" priority="301">
      <formula>CB111=3</formula>
    </cfRule>
  </conditionalFormatting>
  <conditionalFormatting sqref="CB112">
    <cfRule type="expression" dxfId="4773" priority="304">
      <formula>CB112&lt;0</formula>
    </cfRule>
  </conditionalFormatting>
  <conditionalFormatting sqref="CB113">
    <cfRule type="expression" dxfId="4772" priority="3571">
      <formula>CB113=2</formula>
    </cfRule>
    <cfRule type="expression" dxfId="4771" priority="3570">
      <formula>CB113=3</formula>
    </cfRule>
    <cfRule type="expression" dxfId="4770" priority="3569">
      <formula>CB113="n/a"</formula>
    </cfRule>
    <cfRule type="expression" dxfId="4769" priority="3572">
      <formula>CB113=1</formula>
    </cfRule>
  </conditionalFormatting>
  <conditionalFormatting sqref="CB114">
    <cfRule type="expression" dxfId="4768" priority="3573">
      <formula>CB114&lt;0</formula>
    </cfRule>
  </conditionalFormatting>
  <conditionalFormatting sqref="CB119">
    <cfRule type="expression" dxfId="4767" priority="690">
      <formula>CB119="n/a"</formula>
    </cfRule>
    <cfRule type="expression" dxfId="4766" priority="691">
      <formula>CB119=3</formula>
    </cfRule>
    <cfRule type="expression" dxfId="4765" priority="692">
      <formula>CB119=2</formula>
    </cfRule>
    <cfRule type="expression" dxfId="4764" priority="693">
      <formula>CB119=1</formula>
    </cfRule>
  </conditionalFormatting>
  <conditionalFormatting sqref="CB120">
    <cfRule type="expression" dxfId="4763" priority="694">
      <formula>CB120&lt;0</formula>
    </cfRule>
  </conditionalFormatting>
  <conditionalFormatting sqref="CB121">
    <cfRule type="expression" dxfId="4762" priority="628">
      <formula>CB121=1</formula>
    </cfRule>
    <cfRule type="expression" dxfId="4761" priority="627">
      <formula>CB121=2</formula>
    </cfRule>
    <cfRule type="expression" dxfId="4760" priority="626">
      <formula>CB121=3</formula>
    </cfRule>
    <cfRule type="expression" dxfId="4759" priority="625">
      <formula>CB121="n/a"</formula>
    </cfRule>
  </conditionalFormatting>
  <conditionalFormatting sqref="CB122">
    <cfRule type="expression" dxfId="4758" priority="629">
      <formula>CB122&lt;0</formula>
    </cfRule>
  </conditionalFormatting>
  <conditionalFormatting sqref="CB123">
    <cfRule type="expression" dxfId="4757" priority="570">
      <formula>CB123=1</formula>
    </cfRule>
    <cfRule type="expression" dxfId="4756" priority="569">
      <formula>CB123=2</formula>
    </cfRule>
    <cfRule type="expression" dxfId="4755" priority="568">
      <formula>CB123=3</formula>
    </cfRule>
    <cfRule type="expression" dxfId="4754" priority="567">
      <formula>CB123="n/a"</formula>
    </cfRule>
  </conditionalFormatting>
  <conditionalFormatting sqref="CB124">
    <cfRule type="expression" dxfId="4753" priority="571">
      <formula>CB124&lt;0</formula>
    </cfRule>
  </conditionalFormatting>
  <conditionalFormatting sqref="CB127">
    <cfRule type="expression" dxfId="4752" priority="4514">
      <formula>CB127=1</formula>
    </cfRule>
    <cfRule type="expression" dxfId="4751" priority="4513">
      <formula>CB127=2</formula>
    </cfRule>
    <cfRule type="expression" dxfId="4750" priority="4512">
      <formula>CB127=3</formula>
    </cfRule>
    <cfRule type="expression" dxfId="4749" priority="4511">
      <formula>CB127="n/a"</formula>
    </cfRule>
  </conditionalFormatting>
  <conditionalFormatting sqref="CB129">
    <cfRule type="expression" dxfId="4748" priority="13535">
      <formula>CB129=1</formula>
    </cfRule>
    <cfRule type="expression" dxfId="4747" priority="13534">
      <formula>CB129=2</formula>
    </cfRule>
  </conditionalFormatting>
  <conditionalFormatting sqref="CB130">
    <cfRule type="expression" dxfId="4746" priority="13536">
      <formula>CB130&lt;0</formula>
    </cfRule>
  </conditionalFormatting>
  <conditionalFormatting sqref="CB131">
    <cfRule type="expression" dxfId="4745" priority="13504">
      <formula>CB131=2</formula>
    </cfRule>
    <cfRule type="expression" dxfId="4744" priority="13505">
      <formula>CB131=1</formula>
    </cfRule>
  </conditionalFormatting>
  <conditionalFormatting sqref="CB132">
    <cfRule type="expression" dxfId="4743" priority="13506">
      <formula>CB132&lt;0</formula>
    </cfRule>
  </conditionalFormatting>
  <conditionalFormatting sqref="CB135">
    <cfRule type="expression" dxfId="4742" priority="13489">
      <formula>CB135=2</formula>
    </cfRule>
    <cfRule type="expression" dxfId="4741" priority="13490">
      <formula>CB135=1</formula>
    </cfRule>
  </conditionalFormatting>
  <conditionalFormatting sqref="CB136">
    <cfRule type="expression" dxfId="4740" priority="13491">
      <formula>CB136&lt;0</formula>
    </cfRule>
  </conditionalFormatting>
  <conditionalFormatting sqref="CB147">
    <cfRule type="expression" dxfId="4739" priority="12368">
      <formula>CB147=3</formula>
    </cfRule>
    <cfRule type="expression" dxfId="4738" priority="12367">
      <formula>CB147="n/a"</formula>
    </cfRule>
    <cfRule type="expression" dxfId="4737" priority="12370">
      <formula>CB147=1</formula>
    </cfRule>
    <cfRule type="expression" dxfId="4736" priority="12369">
      <formula>CB147=2</formula>
    </cfRule>
  </conditionalFormatting>
  <conditionalFormatting sqref="CB148">
    <cfRule type="expression" dxfId="4735" priority="12371">
      <formula>CB148&lt;0</formula>
    </cfRule>
  </conditionalFormatting>
  <conditionalFormatting sqref="CB159">
    <cfRule type="expression" dxfId="4734" priority="1242">
      <formula>CB159=2</formula>
    </cfRule>
    <cfRule type="expression" dxfId="4733" priority="1243">
      <formula>CB159=1</formula>
    </cfRule>
    <cfRule type="expression" dxfId="4732" priority="1240">
      <formula>CB159="n/a"</formula>
    </cfRule>
    <cfRule type="expression" dxfId="4731" priority="1241">
      <formula>CB159=3</formula>
    </cfRule>
  </conditionalFormatting>
  <conditionalFormatting sqref="CB161">
    <cfRule type="expression" dxfId="4730" priority="1184">
      <formula>CB161=3</formula>
    </cfRule>
    <cfRule type="expression" dxfId="4729" priority="1185">
      <formula>CB161=2</formula>
    </cfRule>
    <cfRule type="expression" dxfId="4728" priority="1186">
      <formula>CB161=1</formula>
    </cfRule>
    <cfRule type="expression" dxfId="4727" priority="1183">
      <formula>CB161="n/a"</formula>
    </cfRule>
  </conditionalFormatting>
  <conditionalFormatting sqref="CB163">
    <cfRule type="expression" dxfId="4726" priority="1126">
      <formula>CB163="n/a"</formula>
    </cfRule>
    <cfRule type="expression" dxfId="4725" priority="1127">
      <formula>CB163=3</formula>
    </cfRule>
    <cfRule type="expression" dxfId="4724" priority="1129">
      <formula>CB163=1</formula>
    </cfRule>
    <cfRule type="expression" dxfId="4723" priority="1128">
      <formula>CB163=2</formula>
    </cfRule>
  </conditionalFormatting>
  <conditionalFormatting sqref="CB165">
    <cfRule type="expression" dxfId="4722" priority="1072">
      <formula>CB165=1</formula>
    </cfRule>
    <cfRule type="expression" dxfId="4721" priority="1069">
      <formula>CB165="n/a"</formula>
    </cfRule>
    <cfRule type="expression" dxfId="4720" priority="1070">
      <formula>CB165=3</formula>
    </cfRule>
    <cfRule type="expression" dxfId="4719" priority="1071">
      <formula>CB165=2</formula>
    </cfRule>
  </conditionalFormatting>
  <conditionalFormatting sqref="CB167">
    <cfRule type="expression" dxfId="4718" priority="1012">
      <formula>CB167="n/a"</formula>
    </cfRule>
    <cfRule type="expression" dxfId="4717" priority="1013">
      <formula>CB167=3</formula>
    </cfRule>
    <cfRule type="expression" dxfId="4716" priority="1014">
      <formula>CB167=2</formula>
    </cfRule>
    <cfRule type="expression" dxfId="4715" priority="1015">
      <formula>CB167=1</formula>
    </cfRule>
  </conditionalFormatting>
  <conditionalFormatting sqref="CB173">
    <cfRule type="expression" dxfId="4714" priority="11894">
      <formula>CB173="n/a"</formula>
    </cfRule>
    <cfRule type="expression" dxfId="4713" priority="11895">
      <formula>CB173=3</formula>
    </cfRule>
    <cfRule type="expression" dxfId="4712" priority="11896">
      <formula>CB173=2</formula>
    </cfRule>
    <cfRule type="expression" dxfId="4711" priority="11897">
      <formula>CB173=1</formula>
    </cfRule>
  </conditionalFormatting>
  <conditionalFormatting sqref="CB174">
    <cfRule type="expression" dxfId="4710" priority="11898">
      <formula>CB174&lt;0</formula>
    </cfRule>
  </conditionalFormatting>
  <conditionalFormatting sqref="CB175">
    <cfRule type="expression" dxfId="4709" priority="11872">
      <formula>CB175=1</formula>
    </cfRule>
    <cfRule type="expression" dxfId="4708" priority="11871">
      <formula>CB175=2</formula>
    </cfRule>
    <cfRule type="expression" dxfId="4707" priority="11870">
      <formula>CB175=3</formula>
    </cfRule>
    <cfRule type="expression" dxfId="4706" priority="11869">
      <formula>CB175="n/a"</formula>
    </cfRule>
  </conditionalFormatting>
  <conditionalFormatting sqref="CB176">
    <cfRule type="expression" dxfId="4705" priority="11873">
      <formula>CB176&lt;0</formula>
    </cfRule>
  </conditionalFormatting>
  <conditionalFormatting sqref="CB179">
    <cfRule type="expression" dxfId="4704" priority="2013">
      <formula>CB179=1</formula>
    </cfRule>
    <cfRule type="expression" dxfId="4703" priority="2012">
      <formula>CB179=2</formula>
    </cfRule>
  </conditionalFormatting>
  <conditionalFormatting sqref="CB180">
    <cfRule type="expression" dxfId="4702" priority="2014">
      <formula>CB180&lt;0</formula>
    </cfRule>
  </conditionalFormatting>
  <conditionalFormatting sqref="CB181">
    <cfRule type="expression" dxfId="4701" priority="13460">
      <formula>CB181=1</formula>
    </cfRule>
    <cfRule type="expression" dxfId="4700" priority="13459">
      <formula>CB181=2</formula>
    </cfRule>
  </conditionalFormatting>
  <conditionalFormatting sqref="CB182">
    <cfRule type="expression" dxfId="4699" priority="13461">
      <formula>CB182&lt;0</formula>
    </cfRule>
  </conditionalFormatting>
  <conditionalFormatting sqref="CB183">
    <cfRule type="expression" dxfId="4698" priority="13444">
      <formula>CB183=2</formula>
    </cfRule>
    <cfRule type="expression" dxfId="4697" priority="13445">
      <formula>CB183=1</formula>
    </cfRule>
  </conditionalFormatting>
  <conditionalFormatting sqref="CB184">
    <cfRule type="expression" dxfId="4696" priority="13446">
      <formula>CB184&lt;0</formula>
    </cfRule>
  </conditionalFormatting>
  <conditionalFormatting sqref="CB193">
    <cfRule type="expression" dxfId="4695" priority="13430">
      <formula>CB193=1</formula>
    </cfRule>
    <cfRule type="expression" dxfId="4694" priority="13429">
      <formula>CB193=2</formula>
    </cfRule>
  </conditionalFormatting>
  <conditionalFormatting sqref="CB194">
    <cfRule type="expression" dxfId="4693" priority="13431">
      <formula>CB194&lt;0</formula>
    </cfRule>
  </conditionalFormatting>
  <conditionalFormatting sqref="CB197 CB267 CB289 CB293 CB317">
    <cfRule type="expression" dxfId="4692" priority="13415">
      <formula>CB197=1</formula>
    </cfRule>
    <cfRule type="expression" dxfId="4691" priority="13414">
      <formula>CB197=2</formula>
    </cfRule>
  </conditionalFormatting>
  <conditionalFormatting sqref="CB207">
    <cfRule type="expression" dxfId="4690" priority="2468">
      <formula>CB207=1</formula>
    </cfRule>
    <cfRule type="expression" dxfId="4689" priority="2467">
      <formula>CB207=2</formula>
    </cfRule>
    <cfRule type="expression" dxfId="4688" priority="2466">
      <formula>CB207=3</formula>
    </cfRule>
    <cfRule type="expression" dxfId="4687" priority="2465">
      <formula>CB207="n/a"</formula>
    </cfRule>
  </conditionalFormatting>
  <conditionalFormatting sqref="CB208">
    <cfRule type="expression" dxfId="4686" priority="2469">
      <formula>CB208&lt;0</formula>
    </cfRule>
  </conditionalFormatting>
  <conditionalFormatting sqref="CB209">
    <cfRule type="expression" dxfId="4685" priority="2394">
      <formula>CB209=1</formula>
    </cfRule>
    <cfRule type="expression" dxfId="4684" priority="2391">
      <formula>CB209="n/a"</formula>
    </cfRule>
    <cfRule type="expression" dxfId="4683" priority="2392">
      <formula>CB209=3</formula>
    </cfRule>
    <cfRule type="expression" dxfId="4682" priority="2393">
      <formula>CB209=2</formula>
    </cfRule>
  </conditionalFormatting>
  <conditionalFormatting sqref="CB210">
    <cfRule type="expression" dxfId="4681" priority="2395">
      <formula>CB210&lt;0</formula>
    </cfRule>
  </conditionalFormatting>
  <conditionalFormatting sqref="CB211">
    <cfRule type="expression" dxfId="4680" priority="2318">
      <formula>CB211=3</formula>
    </cfRule>
    <cfRule type="expression" dxfId="4679" priority="2317">
      <formula>CB211="n/a"</formula>
    </cfRule>
    <cfRule type="expression" dxfId="4678" priority="2320">
      <formula>CB211=1</formula>
    </cfRule>
    <cfRule type="expression" dxfId="4677" priority="2319">
      <formula>CB211=2</formula>
    </cfRule>
  </conditionalFormatting>
  <conditionalFormatting sqref="CB212">
    <cfRule type="expression" dxfId="4676" priority="2321">
      <formula>CB212&lt;0</formula>
    </cfRule>
  </conditionalFormatting>
  <conditionalFormatting sqref="CB213">
    <cfRule type="expression" dxfId="4675" priority="11805">
      <formula>CB213=3</formula>
    </cfRule>
    <cfRule type="expression" dxfId="4674" priority="11806">
      <formula>CB213=2</formula>
    </cfRule>
    <cfRule type="expression" dxfId="4673" priority="11804">
      <formula>CB213="n/a"</formula>
    </cfRule>
    <cfRule type="expression" dxfId="4672" priority="11807">
      <formula>CB213=1</formula>
    </cfRule>
  </conditionalFormatting>
  <conditionalFormatting sqref="CB214 CB216 CB218">
    <cfRule type="expression" dxfId="4671" priority="11808">
      <formula>CB214&lt;0</formula>
    </cfRule>
  </conditionalFormatting>
  <conditionalFormatting sqref="CB215">
    <cfRule type="expression" dxfId="4670" priority="3085">
      <formula>CB215=3</formula>
    </cfRule>
    <cfRule type="expression" dxfId="4669" priority="3084">
      <formula>CB215="n/a"</formula>
    </cfRule>
    <cfRule type="expression" dxfId="4668" priority="3087">
      <formula>CB215=1</formula>
    </cfRule>
    <cfRule type="expression" dxfId="4667" priority="3086">
      <formula>CB215=2</formula>
    </cfRule>
  </conditionalFormatting>
  <conditionalFormatting sqref="CB217">
    <cfRule type="expression" dxfId="4666" priority="3025">
      <formula>CB217=3</formula>
    </cfRule>
    <cfRule type="expression" dxfId="4665" priority="3024">
      <formula>CB217="n/a"</formula>
    </cfRule>
    <cfRule type="expression" dxfId="4664" priority="3026">
      <formula>CB217=2</formula>
    </cfRule>
    <cfRule type="expression" dxfId="4663" priority="3027">
      <formula>CB217=1</formula>
    </cfRule>
  </conditionalFormatting>
  <conditionalFormatting sqref="CB271">
    <cfRule type="expression" dxfId="4662" priority="810">
      <formula>CB271="n/a"</formula>
    </cfRule>
    <cfRule type="expression" dxfId="4661" priority="813">
      <formula>CB271=1</formula>
    </cfRule>
    <cfRule type="expression" dxfId="4660" priority="812">
      <formula>CB271=2</formula>
    </cfRule>
    <cfRule type="expression" dxfId="4659" priority="811">
      <formula>CB271=3</formula>
    </cfRule>
  </conditionalFormatting>
  <conditionalFormatting sqref="CB273">
    <cfRule type="expression" dxfId="4658" priority="755">
      <formula>CB273=1</formula>
    </cfRule>
    <cfRule type="expression" dxfId="4657" priority="754">
      <formula>CB273=2</formula>
    </cfRule>
    <cfRule type="expression" dxfId="4656" priority="753">
      <formula>CB273=3</formula>
    </cfRule>
    <cfRule type="expression" dxfId="4655" priority="752">
      <formula>CB273="n/a"</formula>
    </cfRule>
  </conditionalFormatting>
  <conditionalFormatting sqref="CB285">
    <cfRule type="expression" dxfId="4654" priority="11757">
      <formula>CB285=1</formula>
    </cfRule>
    <cfRule type="expression" dxfId="4653" priority="11754">
      <formula>CB285="n/a"</formula>
    </cfRule>
    <cfRule type="expression" dxfId="4652" priority="11756">
      <formula>CB285=2</formula>
    </cfRule>
    <cfRule type="expression" dxfId="4651" priority="11755">
      <formula>CB285=3</formula>
    </cfRule>
  </conditionalFormatting>
  <conditionalFormatting sqref="CB286">
    <cfRule type="expression" dxfId="4650" priority="11758">
      <formula>CB286&lt;0</formula>
    </cfRule>
  </conditionalFormatting>
  <conditionalFormatting sqref="CB295">
    <cfRule type="expression" dxfId="4649" priority="3242">
      <formula>CB295=2</formula>
    </cfRule>
    <cfRule type="expression" dxfId="4648" priority="3243">
      <formula>CB295=1</formula>
    </cfRule>
  </conditionalFormatting>
  <conditionalFormatting sqref="CB297">
    <cfRule type="expression" dxfId="4647" priority="3208">
      <formula>CB297=2</formula>
    </cfRule>
    <cfRule type="expression" dxfId="4646" priority="3209">
      <formula>CB297=1</formula>
    </cfRule>
  </conditionalFormatting>
  <conditionalFormatting sqref="CB299">
    <cfRule type="expression" dxfId="4645" priority="3175">
      <formula>CB299=1</formula>
    </cfRule>
    <cfRule type="expression" dxfId="4644" priority="3174">
      <formula>CB299=2</formula>
    </cfRule>
  </conditionalFormatting>
  <conditionalFormatting sqref="CB318 CB294 CB290 CB268 CB198 CB296 CB298 CB300">
    <cfRule type="expression" dxfId="4643" priority="13416">
      <formula>CB198&lt;0</formula>
    </cfRule>
  </conditionalFormatting>
  <conditionalFormatting sqref="CB327">
    <cfRule type="expression" dxfId="4642" priority="2056">
      <formula>CB327=1</formula>
    </cfRule>
    <cfRule type="expression" dxfId="4641" priority="2055">
      <formula>CB327=2</formula>
    </cfRule>
  </conditionalFormatting>
  <conditionalFormatting sqref="CB328">
    <cfRule type="expression" dxfId="4640" priority="2057">
      <formula>CB328&lt;0</formula>
    </cfRule>
  </conditionalFormatting>
  <conditionalFormatting sqref="CB329">
    <cfRule type="expression" dxfId="4639" priority="13399">
      <formula>CB329=2</formula>
    </cfRule>
    <cfRule type="expression" dxfId="4638" priority="13400">
      <formula>CB329=1</formula>
    </cfRule>
  </conditionalFormatting>
  <conditionalFormatting sqref="CB330">
    <cfRule type="expression" dxfId="4637" priority="13401">
      <formula>CB330&lt;0</formula>
    </cfRule>
  </conditionalFormatting>
  <conditionalFormatting sqref="CB331">
    <cfRule type="expression" dxfId="4636" priority="11715">
      <formula>CB331=3</formula>
    </cfRule>
    <cfRule type="expression" dxfId="4635" priority="11714">
      <formula>CB331="n/a"</formula>
    </cfRule>
    <cfRule type="expression" dxfId="4634" priority="11716">
      <formula>CB331=2</formula>
    </cfRule>
    <cfRule type="expression" dxfId="4633" priority="11717">
      <formula>CB331=1</formula>
    </cfRule>
  </conditionalFormatting>
  <conditionalFormatting sqref="CB332">
    <cfRule type="expression" dxfId="4632" priority="11718">
      <formula>CB332&lt;0</formula>
    </cfRule>
  </conditionalFormatting>
  <conditionalFormatting sqref="CB339">
    <cfRule type="expression" dxfId="4631" priority="11674">
      <formula>CB339="n/a"</formula>
    </cfRule>
    <cfRule type="expression" dxfId="4630" priority="11675">
      <formula>CB339=3</formula>
    </cfRule>
    <cfRule type="expression" dxfId="4629" priority="11676">
      <formula>CB339=2</formula>
    </cfRule>
    <cfRule type="expression" dxfId="4628" priority="11677">
      <formula>CB339=1</formula>
    </cfRule>
  </conditionalFormatting>
  <conditionalFormatting sqref="CB340">
    <cfRule type="expression" dxfId="4627" priority="11678">
      <formula>CB340&lt;0</formula>
    </cfRule>
  </conditionalFormatting>
  <conditionalFormatting sqref="CB343">
    <cfRule type="expression" dxfId="4626" priority="3522">
      <formula>CB343="n/a"</formula>
    </cfRule>
    <cfRule type="expression" dxfId="4625" priority="3523">
      <formula>CB343=3</formula>
    </cfRule>
    <cfRule type="expression" dxfId="4624" priority="3524">
      <formula>CB343=2</formula>
    </cfRule>
    <cfRule type="expression" dxfId="4623" priority="3525">
      <formula>CB343=1</formula>
    </cfRule>
  </conditionalFormatting>
  <conditionalFormatting sqref="CB345">
    <cfRule type="expression" dxfId="4622" priority="3477">
      <formula>CB345=1</formula>
    </cfRule>
    <cfRule type="expression" dxfId="4621" priority="3474">
      <formula>CB345="n/a"</formula>
    </cfRule>
    <cfRule type="expression" dxfId="4620" priority="3475">
      <formula>CB345=3</formula>
    </cfRule>
    <cfRule type="expression" dxfId="4619" priority="3476">
      <formula>CB345=2</formula>
    </cfRule>
  </conditionalFormatting>
  <conditionalFormatting sqref="CB351">
    <cfRule type="expression" dxfId="4618" priority="11639">
      <formula>CB351="n/a"</formula>
    </cfRule>
    <cfRule type="expression" dxfId="4617" priority="11641">
      <formula>CB351=2</formula>
    </cfRule>
    <cfRule type="expression" dxfId="4616" priority="11640">
      <formula>CB351=3</formula>
    </cfRule>
    <cfRule type="expression" dxfId="4615" priority="11642">
      <formula>CB351=1</formula>
    </cfRule>
  </conditionalFormatting>
  <conditionalFormatting sqref="CB352">
    <cfRule type="expression" dxfId="4614" priority="11643">
      <formula>CB352&lt;0</formula>
    </cfRule>
  </conditionalFormatting>
  <conditionalFormatting sqref="CB353 CB381">
    <cfRule type="expression" dxfId="4613" priority="13385">
      <formula>CB353=1</formula>
    </cfRule>
    <cfRule type="expression" dxfId="4612" priority="13384">
      <formula>CB353=2</formula>
    </cfRule>
  </conditionalFormatting>
  <conditionalFormatting sqref="CB359">
    <cfRule type="expression" dxfId="4611" priority="1344">
      <formula>CB359=3</formula>
    </cfRule>
    <cfRule type="expression" dxfId="4610" priority="1345">
      <formula>CB359=2</formula>
    </cfRule>
    <cfRule type="expression" dxfId="4609" priority="1343">
      <formula>CB359="n/a"</formula>
    </cfRule>
    <cfRule type="expression" dxfId="4608" priority="1346">
      <formula>CB359=1</formula>
    </cfRule>
  </conditionalFormatting>
  <conditionalFormatting sqref="CB361">
    <cfRule type="expression" dxfId="4607" priority="1294">
      <formula>CB361=2</formula>
    </cfRule>
    <cfRule type="expression" dxfId="4606" priority="1293">
      <formula>CB361=3</formula>
    </cfRule>
    <cfRule type="expression" dxfId="4605" priority="1292">
      <formula>CB361="n/a"</formula>
    </cfRule>
    <cfRule type="expression" dxfId="4604" priority="1295">
      <formula>CB361=1</formula>
    </cfRule>
  </conditionalFormatting>
  <conditionalFormatting sqref="CB367">
    <cfRule type="expression" dxfId="4603" priority="3425">
      <formula>CB367=1</formula>
    </cfRule>
    <cfRule type="expression" dxfId="4602" priority="3424">
      <formula>CB367=2</formula>
    </cfRule>
    <cfRule type="expression" dxfId="4601" priority="3423">
      <formula>CB367=3</formula>
    </cfRule>
    <cfRule type="expression" dxfId="4600" priority="3422">
      <formula>CB367="n/a"</formula>
    </cfRule>
  </conditionalFormatting>
  <conditionalFormatting sqref="CB369">
    <cfRule type="expression" dxfId="4599" priority="3371">
      <formula>CB369=3</formula>
    </cfRule>
    <cfRule type="expression" dxfId="4598" priority="3373">
      <formula>CB369=1</formula>
    </cfRule>
    <cfRule type="expression" dxfId="4597" priority="3370">
      <formula>CB369="n/a"</formula>
    </cfRule>
    <cfRule type="expression" dxfId="4596" priority="3372">
      <formula>CB369=2</formula>
    </cfRule>
  </conditionalFormatting>
  <conditionalFormatting sqref="CB382 CB354">
    <cfRule type="expression" dxfId="4595" priority="13386">
      <formula>CB354&lt;0</formula>
    </cfRule>
  </conditionalFormatting>
  <conditionalFormatting sqref="CB393">
    <cfRule type="expression" dxfId="4594" priority="13369">
      <formula>CB393=2</formula>
    </cfRule>
    <cfRule type="expression" dxfId="4593" priority="13370">
      <formula>CB393=1</formula>
    </cfRule>
  </conditionalFormatting>
  <conditionalFormatting sqref="CB394">
    <cfRule type="expression" dxfId="4592" priority="13371">
      <formula>CB394&lt;0</formula>
    </cfRule>
  </conditionalFormatting>
  <conditionalFormatting sqref="CB395">
    <cfRule type="expression" dxfId="4591" priority="13354">
      <formula>CB395=2</formula>
    </cfRule>
    <cfRule type="expression" dxfId="4590" priority="13355">
      <formula>CB395=1</formula>
    </cfRule>
  </conditionalFormatting>
  <conditionalFormatting sqref="CB396">
    <cfRule type="expression" dxfId="4589" priority="13356">
      <formula>CB396&lt;0</formula>
    </cfRule>
  </conditionalFormatting>
  <conditionalFormatting sqref="CB397">
    <cfRule type="expression" dxfId="4588" priority="13339">
      <formula>CB397=2</formula>
    </cfRule>
    <cfRule type="expression" dxfId="4587" priority="13340">
      <formula>CB397=1</formula>
    </cfRule>
  </conditionalFormatting>
  <conditionalFormatting sqref="CB398">
    <cfRule type="expression" dxfId="4586" priority="13341">
      <formula>CB398&lt;0</formula>
    </cfRule>
  </conditionalFormatting>
  <conditionalFormatting sqref="CB399">
    <cfRule type="expression" dxfId="4585" priority="13323">
      <formula>CB399=3</formula>
    </cfRule>
    <cfRule type="expression" dxfId="4584" priority="13322">
      <formula>CB399="n/a"</formula>
    </cfRule>
    <cfRule type="expression" dxfId="4583" priority="13324">
      <formula>CB399=2</formula>
    </cfRule>
    <cfRule type="expression" dxfId="4582" priority="13325">
      <formula>CB399=1</formula>
    </cfRule>
  </conditionalFormatting>
  <conditionalFormatting sqref="CB400">
    <cfRule type="expression" dxfId="4581" priority="13326">
      <formula>CB400&lt;0</formula>
    </cfRule>
  </conditionalFormatting>
  <conditionalFormatting sqref="CB409">
    <cfRule type="expression" dxfId="4580" priority="13292">
      <formula>CB409="n/a"</formula>
    </cfRule>
    <cfRule type="expression" dxfId="4579" priority="13293">
      <formula>CB409=3</formula>
    </cfRule>
    <cfRule type="expression" dxfId="4578" priority="13294">
      <formula>CB409=2</formula>
    </cfRule>
    <cfRule type="expression" dxfId="4577" priority="13295">
      <formula>CB409=1</formula>
    </cfRule>
  </conditionalFormatting>
  <conditionalFormatting sqref="CB410">
    <cfRule type="expression" dxfId="4576" priority="13296">
      <formula>CB410&lt;0</formula>
    </cfRule>
  </conditionalFormatting>
  <conditionalFormatting sqref="CB413">
    <cfRule type="expression" dxfId="4575" priority="2907">
      <formula>CB413=2</formula>
    </cfRule>
    <cfRule type="expression" dxfId="4574" priority="2905">
      <formula>CB413="n/a"</formula>
    </cfRule>
    <cfRule type="expression" dxfId="4573" priority="2906">
      <formula>CB413=3</formula>
    </cfRule>
    <cfRule type="expression" dxfId="4572" priority="2908">
      <formula>CB413=1</formula>
    </cfRule>
  </conditionalFormatting>
  <conditionalFormatting sqref="CB415">
    <cfRule type="expression" dxfId="4571" priority="2851">
      <formula>CB415=2</formula>
    </cfRule>
    <cfRule type="expression" dxfId="4570" priority="2852">
      <formula>CB415=1</formula>
    </cfRule>
    <cfRule type="expression" dxfId="4569" priority="2850">
      <formula>CB415=3</formula>
    </cfRule>
    <cfRule type="expression" dxfId="4568" priority="2849">
      <formula>CB415="n/a"</formula>
    </cfRule>
  </conditionalFormatting>
  <conditionalFormatting sqref="CB417">
    <cfRule type="expression" dxfId="4567" priority="2794">
      <formula>CB417=3</formula>
    </cfRule>
    <cfRule type="expression" dxfId="4566" priority="2793">
      <formula>CB417="n/a"</formula>
    </cfRule>
    <cfRule type="expression" dxfId="4565" priority="2796">
      <formula>CB417=1</formula>
    </cfRule>
    <cfRule type="expression" dxfId="4564" priority="2795">
      <formula>CB417=2</formula>
    </cfRule>
  </conditionalFormatting>
  <conditionalFormatting sqref="CB419">
    <cfRule type="expression" dxfId="4563" priority="2740">
      <formula>CB419=1</formula>
    </cfRule>
    <cfRule type="expression" dxfId="4562" priority="2739">
      <formula>CB419=2</formula>
    </cfRule>
    <cfRule type="expression" dxfId="4561" priority="2738">
      <formula>CB419=3</formula>
    </cfRule>
    <cfRule type="expression" dxfId="4560" priority="2737">
      <formula>CB419="n/a"</formula>
    </cfRule>
  </conditionalFormatting>
  <conditionalFormatting sqref="CB421">
    <cfRule type="expression" dxfId="4559" priority="2682">
      <formula>CB421=3</formula>
    </cfRule>
    <cfRule type="expression" dxfId="4558" priority="2683">
      <formula>CB421=2</formula>
    </cfRule>
    <cfRule type="expression" dxfId="4557" priority="2684">
      <formula>CB421=1</formula>
    </cfRule>
    <cfRule type="expression" dxfId="4556" priority="2681">
      <formula>CB421="n/a"</formula>
    </cfRule>
  </conditionalFormatting>
  <conditionalFormatting sqref="CB423">
    <cfRule type="expression" dxfId="4555" priority="2626">
      <formula>CB423=3</formula>
    </cfRule>
    <cfRule type="expression" dxfId="4554" priority="2625">
      <formula>CB423="n/a"</formula>
    </cfRule>
    <cfRule type="expression" dxfId="4553" priority="2628">
      <formula>CB423=1</formula>
    </cfRule>
    <cfRule type="expression" dxfId="4552" priority="2627">
      <formula>CB423=2</formula>
    </cfRule>
  </conditionalFormatting>
  <conditionalFormatting sqref="CB425">
    <cfRule type="expression" dxfId="4551" priority="2571">
      <formula>CB425=2</formula>
    </cfRule>
    <cfRule type="expression" dxfId="4550" priority="2572">
      <formula>CB425=1</formula>
    </cfRule>
    <cfRule type="expression" dxfId="4549" priority="2569">
      <formula>CB425="n/a"</formula>
    </cfRule>
    <cfRule type="expression" dxfId="4548" priority="2570">
      <formula>CB425=3</formula>
    </cfRule>
  </conditionalFormatting>
  <conditionalFormatting sqref="CB427">
    <cfRule type="expression" dxfId="4547" priority="2516">
      <formula>CB427=1</formula>
    </cfRule>
    <cfRule type="expression" dxfId="4546" priority="2513">
      <formula>CB427="n/a"</formula>
    </cfRule>
    <cfRule type="expression" dxfId="4545" priority="2514">
      <formula>CB427=3</formula>
    </cfRule>
    <cfRule type="expression" dxfId="4544" priority="2515">
      <formula>CB427=2</formula>
    </cfRule>
  </conditionalFormatting>
  <conditionalFormatting sqref="CB445">
    <cfRule type="expression" dxfId="4543" priority="13280">
      <formula>CB445=1</formula>
    </cfRule>
    <cfRule type="expression" dxfId="4542" priority="13278">
      <formula>CB445=3</formula>
    </cfRule>
    <cfRule type="expression" dxfId="4541" priority="13279">
      <formula>CB445=2</formula>
    </cfRule>
    <cfRule type="expression" dxfId="4540" priority="13277">
      <formula>CB445="n/a"</formula>
    </cfRule>
  </conditionalFormatting>
  <conditionalFormatting sqref="CB446">
    <cfRule type="expression" dxfId="4539" priority="13281">
      <formula>CB446&lt;0</formula>
    </cfRule>
  </conditionalFormatting>
  <conditionalFormatting sqref="CB447">
    <cfRule type="expression" dxfId="4538" priority="4832">
      <formula>CB447=1</formula>
    </cfRule>
    <cfRule type="expression" dxfId="4537" priority="4831">
      <formula>CB447=2</formula>
    </cfRule>
    <cfRule type="expression" dxfId="4536" priority="4829">
      <formula>CB447="n/a"</formula>
    </cfRule>
    <cfRule type="expression" dxfId="4535" priority="4830">
      <formula>CB447=3</formula>
    </cfRule>
  </conditionalFormatting>
  <conditionalFormatting sqref="CB448">
    <cfRule type="expression" dxfId="4534" priority="4833">
      <formula>CB448&lt;0</formula>
    </cfRule>
  </conditionalFormatting>
  <conditionalFormatting sqref="CB449">
    <cfRule type="expression" dxfId="4533" priority="13264">
      <formula>CB449=2</formula>
    </cfRule>
    <cfRule type="expression" dxfId="4532" priority="13265">
      <formula>CB449=1</formula>
    </cfRule>
    <cfRule type="expression" dxfId="4531" priority="13263">
      <formula>CB449=3</formula>
    </cfRule>
    <cfRule type="expression" dxfId="4530" priority="13262">
      <formula>CB449="n/a"</formula>
    </cfRule>
  </conditionalFormatting>
  <conditionalFormatting sqref="CB450">
    <cfRule type="expression" dxfId="4529" priority="13266">
      <formula>CB450&lt;0</formula>
    </cfRule>
  </conditionalFormatting>
  <conditionalFormatting sqref="CB463">
    <cfRule type="expression" dxfId="4528" priority="13248">
      <formula>CB463=3</formula>
    </cfRule>
    <cfRule type="expression" dxfId="4527" priority="13247">
      <formula>CB463="n/a"</formula>
    </cfRule>
    <cfRule type="expression" dxfId="4526" priority="13250">
      <formula>CB463=1</formula>
    </cfRule>
    <cfRule type="expression" dxfId="4525" priority="13249">
      <formula>CB463=2</formula>
    </cfRule>
  </conditionalFormatting>
  <conditionalFormatting sqref="CB464">
    <cfRule type="expression" dxfId="4524" priority="13251">
      <formula>CB464&lt;0</formula>
    </cfRule>
  </conditionalFormatting>
  <conditionalFormatting sqref="CB473">
    <cfRule type="expression" dxfId="4523" priority="13234">
      <formula>CB473=2</formula>
    </cfRule>
    <cfRule type="expression" dxfId="4522" priority="13233">
      <formula>CB473=3</formula>
    </cfRule>
    <cfRule type="expression" dxfId="4521" priority="13232">
      <formula>CB473="n/a"</formula>
    </cfRule>
    <cfRule type="expression" dxfId="4520" priority="13235">
      <formula>CB473=1</formula>
    </cfRule>
  </conditionalFormatting>
  <conditionalFormatting sqref="CB474">
    <cfRule type="expression" dxfId="4519" priority="13236">
      <formula>CB474&lt;0</formula>
    </cfRule>
  </conditionalFormatting>
  <conditionalFormatting sqref="CB483">
    <cfRule type="expression" dxfId="4518" priority="11572">
      <formula>CB483=1</formula>
    </cfRule>
    <cfRule type="expression" dxfId="4517" priority="11569">
      <formula>CB483="n/a"</formula>
    </cfRule>
    <cfRule type="expression" dxfId="4516" priority="11571">
      <formula>CB483=2</formula>
    </cfRule>
    <cfRule type="expression" dxfId="4515" priority="11570">
      <formula>CB483=3</formula>
    </cfRule>
  </conditionalFormatting>
  <conditionalFormatting sqref="CB484">
    <cfRule type="expression" dxfId="4514" priority="11573">
      <formula>CB484&lt;0</formula>
    </cfRule>
  </conditionalFormatting>
  <conditionalFormatting sqref="CB485">
    <cfRule type="expression" dxfId="4513" priority="13218">
      <formula>CB485=3</formula>
    </cfRule>
    <cfRule type="expression" dxfId="4512" priority="13220">
      <formula>CB485=1</formula>
    </cfRule>
    <cfRule type="expression" dxfId="4511" priority="13217">
      <formula>CB485="n/a"</formula>
    </cfRule>
    <cfRule type="expression" dxfId="4510" priority="13219">
      <formula>CB485=2</formula>
    </cfRule>
  </conditionalFormatting>
  <conditionalFormatting sqref="CB486">
    <cfRule type="expression" dxfId="4509" priority="13221">
      <formula>CB486&lt;0</formula>
    </cfRule>
  </conditionalFormatting>
  <conditionalFormatting sqref="CB489">
    <cfRule type="expression" dxfId="4508" priority="13202">
      <formula>CB489="n/a"</formula>
    </cfRule>
    <cfRule type="expression" dxfId="4507" priority="13203">
      <formula>CB489=3</formula>
    </cfRule>
    <cfRule type="expression" dxfId="4506" priority="13204">
      <formula>CB489=2</formula>
    </cfRule>
    <cfRule type="expression" dxfId="4505" priority="13205">
      <formula>CB489=1</formula>
    </cfRule>
  </conditionalFormatting>
  <conditionalFormatting sqref="CB490">
    <cfRule type="expression" dxfId="4504" priority="13206">
      <formula>CB490&lt;0</formula>
    </cfRule>
  </conditionalFormatting>
  <conditionalFormatting sqref="CB495">
    <cfRule type="expression" dxfId="4503" priority="13187">
      <formula>CB495="n/a"</formula>
    </cfRule>
    <cfRule type="expression" dxfId="4502" priority="13190">
      <formula>CB495=1</formula>
    </cfRule>
    <cfRule type="expression" dxfId="4501" priority="13189">
      <formula>CB495=2</formula>
    </cfRule>
    <cfRule type="expression" dxfId="4500" priority="13188">
      <formula>CB495=3</formula>
    </cfRule>
  </conditionalFormatting>
  <conditionalFormatting sqref="CB496">
    <cfRule type="expression" dxfId="4499" priority="13191">
      <formula>CB496&lt;0</formula>
    </cfRule>
  </conditionalFormatting>
  <conditionalFormatting sqref="CB515 CB503 CB499 CB491 CB493 CB469 CB471 CB465 CB453 CB439 CB441 CB431 CB433 CB387 CB389 CB391 CB375 CB355 CB357 CB363 CB341 CB325 CB313 CB305 CB287 CB281 CB283 CB261 CB247 CB199 CB185 CB187 CB169 CB171 CB157 CB145 CB133 CB47">
    <cfRule type="expression" dxfId="4498" priority="12812">
      <formula>CB47="n/a"</formula>
    </cfRule>
  </conditionalFormatting>
  <conditionalFormatting sqref="CB516 CB504 CB500 CB492 CB494 CB470 CB472 CB466 CB454 CB440 CB442 CB432 CB434 CB388 CB390 CB392 CB376 CB356 CB358 CB364 CB342 CB326 CB314 CB306 CB288 CB282 CB284 CB262 CB248 CB200 CB186 CB188 CB170 CB172 CB158 CB146 CB134 CB48 CB344 CB346 CB360 CB362 CB160 CB162 CB164 CB166 CB168">
    <cfRule type="expression" dxfId="4497" priority="12816">
      <formula>CB48&lt;0</formula>
    </cfRule>
  </conditionalFormatting>
  <conditionalFormatting sqref="CB519">
    <cfRule type="expression" dxfId="4496" priority="11496">
      <formula>CB519=2</formula>
    </cfRule>
    <cfRule type="expression" dxfId="4495" priority="11495">
      <formula>CB519=3</formula>
    </cfRule>
    <cfRule type="expression" dxfId="4494" priority="11494">
      <formula>CB519="n/a"</formula>
    </cfRule>
    <cfRule type="expression" dxfId="4493" priority="11497">
      <formula>CB519=1</formula>
    </cfRule>
  </conditionalFormatting>
  <conditionalFormatting sqref="CB520">
    <cfRule type="expression" dxfId="4492" priority="11498">
      <formula>CB520&lt;0</formula>
    </cfRule>
  </conditionalFormatting>
  <conditionalFormatting sqref="CB523">
    <cfRule type="expression" dxfId="4491" priority="13173">
      <formula>CB523=3</formula>
    </cfRule>
    <cfRule type="expression" dxfId="4490" priority="13172">
      <formula>CB523="n/a"</formula>
    </cfRule>
    <cfRule type="expression" dxfId="4489" priority="13174">
      <formula>CB523=2</formula>
    </cfRule>
    <cfRule type="expression" dxfId="4488" priority="13175">
      <formula>CB523=1</formula>
    </cfRule>
  </conditionalFormatting>
  <conditionalFormatting sqref="CB524">
    <cfRule type="expression" dxfId="4487" priority="13176">
      <formula>CB524&lt;0</formula>
    </cfRule>
  </conditionalFormatting>
  <conditionalFormatting sqref="CB526">
    <cfRule type="expression" dxfId="4486" priority="5141">
      <formula>CB526&lt;0</formula>
    </cfRule>
  </conditionalFormatting>
  <conditionalFormatting sqref="CB547">
    <cfRule type="expression" dxfId="4485" priority="11407">
      <formula>CB547=1</formula>
    </cfRule>
    <cfRule type="expression" dxfId="4484" priority="11406">
      <formula>CB547=2</formula>
    </cfRule>
    <cfRule type="expression" dxfId="4483" priority="11405">
      <formula>CB547=3</formula>
    </cfRule>
    <cfRule type="expression" dxfId="4482" priority="11404">
      <formula>CB547="n/a"</formula>
    </cfRule>
  </conditionalFormatting>
  <conditionalFormatting sqref="CB548">
    <cfRule type="expression" dxfId="4481" priority="11408">
      <formula>CB548&lt;0</formula>
    </cfRule>
  </conditionalFormatting>
  <conditionalFormatting sqref="CB549">
    <cfRule type="expression" dxfId="4480" priority="11365">
      <formula>CB549=3</formula>
    </cfRule>
    <cfRule type="expression" dxfId="4479" priority="11367">
      <formula>CB549=1</formula>
    </cfRule>
    <cfRule type="expression" dxfId="4478" priority="11366">
      <formula>CB549=2</formula>
    </cfRule>
    <cfRule type="expression" dxfId="4477" priority="11364">
      <formula>CB549="n/a"</formula>
    </cfRule>
  </conditionalFormatting>
  <conditionalFormatting sqref="CB550">
    <cfRule type="expression" dxfId="4476" priority="11368">
      <formula>CB550&lt;0</formula>
    </cfRule>
  </conditionalFormatting>
  <conditionalFormatting sqref="CB551">
    <cfRule type="expression" dxfId="4475" priority="11345">
      <formula>CB551=3</formula>
    </cfRule>
    <cfRule type="expression" dxfId="4474" priority="11347">
      <formula>CB551=1</formula>
    </cfRule>
    <cfRule type="expression" dxfId="4473" priority="11346">
      <formula>CB551=2</formula>
    </cfRule>
    <cfRule type="expression" dxfId="4472" priority="11344">
      <formula>CB551="n/a"</formula>
    </cfRule>
  </conditionalFormatting>
  <conditionalFormatting sqref="CB552">
    <cfRule type="expression" dxfId="4471" priority="11348">
      <formula>CB552&lt;0</formula>
    </cfRule>
  </conditionalFormatting>
  <conditionalFormatting sqref="CB553">
    <cfRule type="expression" dxfId="4470" priority="11307">
      <formula>CB553=1</formula>
    </cfRule>
    <cfRule type="expression" dxfId="4469" priority="11306">
      <formula>CB553=2</formula>
    </cfRule>
    <cfRule type="expression" dxfId="4468" priority="11305">
      <formula>CB553=3</formula>
    </cfRule>
    <cfRule type="expression" dxfId="4467" priority="11304">
      <formula>CB553="n/a"</formula>
    </cfRule>
  </conditionalFormatting>
  <conditionalFormatting sqref="CB554">
    <cfRule type="expression" dxfId="4466" priority="11308">
      <formula>CB554&lt;0</formula>
    </cfRule>
  </conditionalFormatting>
  <conditionalFormatting sqref="CB555">
    <cfRule type="expression" dxfId="4465" priority="11267">
      <formula>CB555=1</formula>
    </cfRule>
    <cfRule type="expression" dxfId="4464" priority="11266">
      <formula>CB555=2</formula>
    </cfRule>
    <cfRule type="expression" dxfId="4463" priority="11265">
      <formula>CB555=3</formula>
    </cfRule>
    <cfRule type="expression" dxfId="4462" priority="11264">
      <formula>CB555="n/a"</formula>
    </cfRule>
  </conditionalFormatting>
  <conditionalFormatting sqref="CB556">
    <cfRule type="expression" dxfId="4461" priority="11268">
      <formula>CB556&lt;0</formula>
    </cfRule>
  </conditionalFormatting>
  <conditionalFormatting sqref="CB557">
    <cfRule type="expression" dxfId="4460" priority="11247">
      <formula>CB557=1</formula>
    </cfRule>
    <cfRule type="expression" dxfId="4459" priority="11244">
      <formula>CB557="n/a"</formula>
    </cfRule>
    <cfRule type="expression" dxfId="4458" priority="11245">
      <formula>CB557=3</formula>
    </cfRule>
    <cfRule type="expression" dxfId="4457" priority="11246">
      <formula>CB557=2</formula>
    </cfRule>
  </conditionalFormatting>
  <conditionalFormatting sqref="CB558">
    <cfRule type="expression" dxfId="4456" priority="11248">
      <formula>CB558&lt;0</formula>
    </cfRule>
  </conditionalFormatting>
  <conditionalFormatting sqref="CB559">
    <cfRule type="expression" dxfId="4455" priority="11226">
      <formula>CB559=2</formula>
    </cfRule>
    <cfRule type="expression" dxfId="4454" priority="11225">
      <formula>CB559=3</formula>
    </cfRule>
    <cfRule type="expression" dxfId="4453" priority="11224">
      <formula>CB559="n/a"</formula>
    </cfRule>
    <cfRule type="expression" dxfId="4452" priority="11227">
      <formula>CB559=1</formula>
    </cfRule>
  </conditionalFormatting>
  <conditionalFormatting sqref="CB560">
    <cfRule type="expression" dxfId="4451" priority="11228">
      <formula>CB560&lt;0</formula>
    </cfRule>
  </conditionalFormatting>
  <conditionalFormatting sqref="CB561">
    <cfRule type="expression" dxfId="4450" priority="11204">
      <formula>CB561="n/a"</formula>
    </cfRule>
    <cfRule type="expression" dxfId="4449" priority="11205">
      <formula>CB561=3</formula>
    </cfRule>
    <cfRule type="expression" dxfId="4448" priority="11206">
      <formula>CB561=2</formula>
    </cfRule>
    <cfRule type="expression" dxfId="4447" priority="11207">
      <formula>CB561=1</formula>
    </cfRule>
  </conditionalFormatting>
  <conditionalFormatting sqref="CB562">
    <cfRule type="expression" dxfId="4446" priority="11208">
      <formula>CB562&lt;0</formula>
    </cfRule>
  </conditionalFormatting>
  <conditionalFormatting sqref="CB563">
    <cfRule type="expression" dxfId="4445" priority="11186">
      <formula>CB563=2</formula>
    </cfRule>
    <cfRule type="expression" dxfId="4444" priority="11185">
      <formula>CB563=3</formula>
    </cfRule>
    <cfRule type="expression" dxfId="4443" priority="11184">
      <formula>CB563="n/a"</formula>
    </cfRule>
    <cfRule type="expression" dxfId="4442" priority="11187">
      <formula>CB563=1</formula>
    </cfRule>
  </conditionalFormatting>
  <conditionalFormatting sqref="CB564">
    <cfRule type="expression" dxfId="4441" priority="11188">
      <formula>CB564&lt;0</formula>
    </cfRule>
  </conditionalFormatting>
  <conditionalFormatting sqref="CB565">
    <cfRule type="expression" dxfId="4440" priority="11166">
      <formula>CB565=2</formula>
    </cfRule>
    <cfRule type="expression" dxfId="4439" priority="11165">
      <formula>CB565=3</formula>
    </cfRule>
    <cfRule type="expression" dxfId="4438" priority="11164">
      <formula>CB565="n/a"</formula>
    </cfRule>
    <cfRule type="expression" dxfId="4437" priority="11167">
      <formula>CB565=1</formula>
    </cfRule>
  </conditionalFormatting>
  <conditionalFormatting sqref="CB566">
    <cfRule type="expression" dxfId="4436" priority="11168">
      <formula>CB566&lt;0</formula>
    </cfRule>
  </conditionalFormatting>
  <conditionalFormatting sqref="CB567">
    <cfRule type="expression" dxfId="4435" priority="11105">
      <formula>CB567=3</formula>
    </cfRule>
    <cfRule type="expression" dxfId="4434" priority="11104">
      <formula>CB567="n/a"</formula>
    </cfRule>
    <cfRule type="expression" dxfId="4433" priority="11106">
      <formula>CB567=2</formula>
    </cfRule>
    <cfRule type="expression" dxfId="4432" priority="11107">
      <formula>CB567=1</formula>
    </cfRule>
  </conditionalFormatting>
  <conditionalFormatting sqref="CB568">
    <cfRule type="expression" dxfId="4431" priority="11108">
      <formula>CB568&lt;0</formula>
    </cfRule>
  </conditionalFormatting>
  <conditionalFormatting sqref="CB569">
    <cfRule type="expression" dxfId="4430" priority="11087">
      <formula>CB569=1</formula>
    </cfRule>
    <cfRule type="expression" dxfId="4429" priority="11084">
      <formula>CB569="n/a"</formula>
    </cfRule>
    <cfRule type="expression" dxfId="4428" priority="11086">
      <formula>CB569=2</formula>
    </cfRule>
    <cfRule type="expression" dxfId="4427" priority="11085">
      <formula>CB569=3</formula>
    </cfRule>
  </conditionalFormatting>
  <conditionalFormatting sqref="CB570">
    <cfRule type="expression" dxfId="4426" priority="11088">
      <formula>CB570&lt;0</formula>
    </cfRule>
  </conditionalFormatting>
  <conditionalFormatting sqref="CB571">
    <cfRule type="expression" dxfId="4425" priority="11067">
      <formula>CB571=1</formula>
    </cfRule>
    <cfRule type="expression" dxfId="4424" priority="11066">
      <formula>CB571=2</formula>
    </cfRule>
    <cfRule type="expression" dxfId="4423" priority="11064">
      <formula>CB571="n/a"</formula>
    </cfRule>
    <cfRule type="expression" dxfId="4422" priority="11065">
      <formula>CB571=3</formula>
    </cfRule>
  </conditionalFormatting>
  <conditionalFormatting sqref="CB572">
    <cfRule type="expression" dxfId="4421" priority="11068">
      <formula>CB572&lt;0</formula>
    </cfRule>
  </conditionalFormatting>
  <conditionalFormatting sqref="CB573">
    <cfRule type="expression" dxfId="4420" priority="11024">
      <formula>CB573="n/a"</formula>
    </cfRule>
    <cfRule type="expression" dxfId="4419" priority="11027">
      <formula>CB573=1</formula>
    </cfRule>
    <cfRule type="expression" dxfId="4418" priority="11026">
      <formula>CB573=2</formula>
    </cfRule>
    <cfRule type="expression" dxfId="4417" priority="11025">
      <formula>CB573=3</formula>
    </cfRule>
  </conditionalFormatting>
  <conditionalFormatting sqref="CB574">
    <cfRule type="expression" dxfId="4416" priority="11028">
      <formula>CB574&lt;0</formula>
    </cfRule>
  </conditionalFormatting>
  <conditionalFormatting sqref="CB575">
    <cfRule type="expression" dxfId="4415" priority="10967">
      <formula>CB575=1</formula>
    </cfRule>
    <cfRule type="expression" dxfId="4414" priority="10966">
      <formula>CB575=2</formula>
    </cfRule>
    <cfRule type="expression" dxfId="4413" priority="10965">
      <formula>CB575=3</formula>
    </cfRule>
    <cfRule type="expression" dxfId="4412" priority="10964">
      <formula>CB575="n/a"</formula>
    </cfRule>
  </conditionalFormatting>
  <conditionalFormatting sqref="CB576">
    <cfRule type="expression" dxfId="4411" priority="10968">
      <formula>CB576&lt;0</formula>
    </cfRule>
  </conditionalFormatting>
  <conditionalFormatting sqref="CB577">
    <cfRule type="expression" dxfId="4410" priority="10907">
      <formula>CB577=1</formula>
    </cfRule>
    <cfRule type="expression" dxfId="4409" priority="10905">
      <formula>CB577=3</formula>
    </cfRule>
    <cfRule type="expression" dxfId="4408" priority="10904">
      <formula>CB577="n/a"</formula>
    </cfRule>
    <cfRule type="expression" dxfId="4407" priority="10906">
      <formula>CB577=2</formula>
    </cfRule>
  </conditionalFormatting>
  <conditionalFormatting sqref="CB578">
    <cfRule type="expression" dxfId="4406" priority="10908">
      <formula>CB578&lt;0</formula>
    </cfRule>
  </conditionalFormatting>
  <conditionalFormatting sqref="CB579">
    <cfRule type="expression" dxfId="4405" priority="10886">
      <formula>CB579=2</formula>
    </cfRule>
    <cfRule type="expression" dxfId="4404" priority="10884">
      <formula>CB579="n/a"</formula>
    </cfRule>
    <cfRule type="expression" dxfId="4403" priority="10885">
      <formula>CB579=3</formula>
    </cfRule>
    <cfRule type="expression" dxfId="4402" priority="10887">
      <formula>CB579=1</formula>
    </cfRule>
  </conditionalFormatting>
  <conditionalFormatting sqref="CB580">
    <cfRule type="expression" dxfId="4401" priority="10888">
      <formula>CB580&lt;0</formula>
    </cfRule>
  </conditionalFormatting>
  <conditionalFormatting sqref="CB581">
    <cfRule type="expression" dxfId="4400" priority="10867">
      <formula>CB581=1</formula>
    </cfRule>
    <cfRule type="expression" dxfId="4399" priority="10866">
      <formula>CB581=2</formula>
    </cfRule>
    <cfRule type="expression" dxfId="4398" priority="10865">
      <formula>CB581=3</formula>
    </cfRule>
    <cfRule type="expression" dxfId="4397" priority="10864">
      <formula>CB581="n/a"</formula>
    </cfRule>
  </conditionalFormatting>
  <conditionalFormatting sqref="CB582">
    <cfRule type="expression" dxfId="4396" priority="10868">
      <formula>CB582&lt;0</formula>
    </cfRule>
  </conditionalFormatting>
  <conditionalFormatting sqref="CB583">
    <cfRule type="expression" dxfId="4395" priority="10847">
      <formula>CB583=1</formula>
    </cfRule>
    <cfRule type="expression" dxfId="4394" priority="10846">
      <formula>CB583=2</formula>
    </cfRule>
    <cfRule type="expression" dxfId="4393" priority="10845">
      <formula>CB583=3</formula>
    </cfRule>
    <cfRule type="expression" dxfId="4392" priority="10844">
      <formula>CB583="n/a"</formula>
    </cfRule>
  </conditionalFormatting>
  <conditionalFormatting sqref="CB584">
    <cfRule type="expression" dxfId="4391" priority="10848">
      <formula>CB584&lt;0</formula>
    </cfRule>
  </conditionalFormatting>
  <conditionalFormatting sqref="CB585">
    <cfRule type="expression" dxfId="4390" priority="10825">
      <formula>CB585=3</formula>
    </cfRule>
    <cfRule type="expression" dxfId="4389" priority="10824">
      <formula>CB585="n/a"</formula>
    </cfRule>
    <cfRule type="expression" dxfId="4388" priority="10826">
      <formula>CB585=2</formula>
    </cfRule>
    <cfRule type="expression" dxfId="4387" priority="10827">
      <formula>CB585=1</formula>
    </cfRule>
  </conditionalFormatting>
  <conditionalFormatting sqref="CB586">
    <cfRule type="expression" dxfId="4386" priority="10828">
      <formula>CB586&lt;0</formula>
    </cfRule>
  </conditionalFormatting>
  <conditionalFormatting sqref="CB587">
    <cfRule type="expression" dxfId="4385" priority="10804">
      <formula>CB587="n/a"</formula>
    </cfRule>
    <cfRule type="expression" dxfId="4384" priority="10805">
      <formula>CB587=3</formula>
    </cfRule>
    <cfRule type="expression" dxfId="4383" priority="10807">
      <formula>CB587=1</formula>
    </cfRule>
    <cfRule type="expression" dxfId="4382" priority="10806">
      <formula>CB587=2</formula>
    </cfRule>
  </conditionalFormatting>
  <conditionalFormatting sqref="CB588">
    <cfRule type="expression" dxfId="4381" priority="10808">
      <formula>CB588&lt;0</formula>
    </cfRule>
  </conditionalFormatting>
  <conditionalFormatting sqref="CB589">
    <cfRule type="expression" dxfId="4380" priority="10784">
      <formula>CB589="n/a"</formula>
    </cfRule>
    <cfRule type="expression" dxfId="4379" priority="10785">
      <formula>CB589=3</formula>
    </cfRule>
    <cfRule type="expression" dxfId="4378" priority="10786">
      <formula>CB589=2</formula>
    </cfRule>
    <cfRule type="expression" dxfId="4377" priority="10787">
      <formula>CB589=1</formula>
    </cfRule>
  </conditionalFormatting>
  <conditionalFormatting sqref="CB590">
    <cfRule type="expression" dxfId="4376" priority="10788">
      <formula>CB590&lt;0</formula>
    </cfRule>
  </conditionalFormatting>
  <conditionalFormatting sqref="CB591">
    <cfRule type="expression" dxfId="4375" priority="10765">
      <formula>CB591=3</formula>
    </cfRule>
    <cfRule type="expression" dxfId="4374" priority="10766">
      <formula>CB591=2</formula>
    </cfRule>
    <cfRule type="expression" dxfId="4373" priority="10767">
      <formula>CB591=1</formula>
    </cfRule>
    <cfRule type="expression" dxfId="4372" priority="10764">
      <formula>CB591="n/a"</formula>
    </cfRule>
  </conditionalFormatting>
  <conditionalFormatting sqref="CB592">
    <cfRule type="expression" dxfId="4371" priority="10768">
      <formula>CB592&lt;0</formula>
    </cfRule>
  </conditionalFormatting>
  <conditionalFormatting sqref="CB593">
    <cfRule type="expression" dxfId="4370" priority="10725">
      <formula>CB593=3</formula>
    </cfRule>
    <cfRule type="expression" dxfId="4369" priority="10726">
      <formula>CB593=2</formula>
    </cfRule>
    <cfRule type="expression" dxfId="4368" priority="10727">
      <formula>CB593=1</formula>
    </cfRule>
    <cfRule type="expression" dxfId="4367" priority="10724">
      <formula>CB593="n/a"</formula>
    </cfRule>
  </conditionalFormatting>
  <conditionalFormatting sqref="CB594">
    <cfRule type="expression" dxfId="4366" priority="10728">
      <formula>CB594&lt;0</formula>
    </cfRule>
  </conditionalFormatting>
  <conditionalFormatting sqref="CB595">
    <cfRule type="expression" dxfId="4365" priority="10704">
      <formula>CB595="n/a"</formula>
    </cfRule>
    <cfRule type="expression" dxfId="4364" priority="10705">
      <formula>CB595=3</formula>
    </cfRule>
    <cfRule type="expression" dxfId="4363" priority="10706">
      <formula>CB595=2</formula>
    </cfRule>
    <cfRule type="expression" dxfId="4362" priority="10707">
      <formula>CB595=1</formula>
    </cfRule>
  </conditionalFormatting>
  <conditionalFormatting sqref="CB596">
    <cfRule type="expression" dxfId="4361" priority="10708">
      <formula>CB596&lt;0</formula>
    </cfRule>
  </conditionalFormatting>
  <conditionalFormatting sqref="CB597">
    <cfRule type="expression" dxfId="4360" priority="10687">
      <formula>CB597=1</formula>
    </cfRule>
    <cfRule type="expression" dxfId="4359" priority="10684">
      <formula>CB597="n/a"</formula>
    </cfRule>
    <cfRule type="expression" dxfId="4358" priority="10686">
      <formula>CB597=2</formula>
    </cfRule>
    <cfRule type="expression" dxfId="4357" priority="10685">
      <formula>CB597=3</formula>
    </cfRule>
  </conditionalFormatting>
  <conditionalFormatting sqref="CB598">
    <cfRule type="expression" dxfId="4356" priority="10688">
      <formula>CB598&lt;0</formula>
    </cfRule>
  </conditionalFormatting>
  <conditionalFormatting sqref="CB599 CB601 CB525 CB527 CB529 CB531 CB533 CB535 CB537 CB521 CB517 CB513 CB505 CB497 CB487 CB479 CB481 CB475 CB467 CB451 CB443 CB429 CB401 CB383 CB365 CB371 CB349 CB335 CB321 CB315 CB307 CB309 CB311 CB291 CB279 CB269 CB275 CB265 CB255 CB257 CB249 CB251 CB245 CB243 CB227 CB219 CB221 CB223 CB205 CB201 CB203 CB195 CB189 CB191 CB177 CB153 CB155 CB149 CB141 CB143 CB139 CB125 CB63 CB71 CB73 CB75 CB77 CB53 CB55 CB39 CB43 CB33 CB23">
    <cfRule type="expression" dxfId="4355" priority="12512">
      <formula>CB23="n/a"</formula>
    </cfRule>
  </conditionalFormatting>
  <conditionalFormatting sqref="CB600 CB602 CB528 CB530 CB532 CB534 CB536 CB538 CB522 CB518 CB514 CB506 CB498 CB488 CB480 CB482 CB476 CB468 CB452 CB444 CB430 CB402 CB384 CB366 CB372 CB350 CB336 CB322 CB316 CB308 CB310 CB312 CB292 CB280 CB270 CB276 CB266 CB256 CB258 CB250 CB252 CB246 CB244 CB228 CB220 CB222 CB224 CB206 CB202 CB204 CB196 CB190 CB192 CB178 CB154 CB156 CB150 CB142 CB144 CB140 CB126 CB64 CB72 CB74 CB76 CB78 CB54 CB56 CB40 CB44 CB34 CB24 CB128 CB368 CB370 CB42 CB414 CB416 CB418 CB420 CB422 CB424 CB426 CB428 CB272 CB274 CB66 CB68 CB70">
    <cfRule type="expression" dxfId="4354" priority="12516">
      <formula>CB24&lt;0</formula>
    </cfRule>
  </conditionalFormatting>
  <conditionalFormatting sqref="CB603">
    <cfRule type="expression" dxfId="4353" priority="10664">
      <formula>CB603="n/a"</formula>
    </cfRule>
    <cfRule type="expression" dxfId="4352" priority="10666">
      <formula>CB603=2</formula>
    </cfRule>
    <cfRule type="expression" dxfId="4351" priority="10665">
      <formula>CB603=3</formula>
    </cfRule>
    <cfRule type="expression" dxfId="4350" priority="10667">
      <formula>CB603=1</formula>
    </cfRule>
  </conditionalFormatting>
  <conditionalFormatting sqref="CB604">
    <cfRule type="expression" dxfId="4349" priority="10668">
      <formula>CB604&lt;0</formula>
    </cfRule>
  </conditionalFormatting>
  <conditionalFormatting sqref="CB605">
    <cfRule type="expression" dxfId="4348" priority="10646">
      <formula>CB605=2</formula>
    </cfRule>
    <cfRule type="expression" dxfId="4347" priority="10647">
      <formula>CB605=1</formula>
    </cfRule>
    <cfRule type="expression" dxfId="4346" priority="10645">
      <formula>CB605=3</formula>
    </cfRule>
    <cfRule type="expression" dxfId="4345" priority="10644">
      <formula>CB605="n/a"</formula>
    </cfRule>
  </conditionalFormatting>
  <conditionalFormatting sqref="CB606">
    <cfRule type="expression" dxfId="4344" priority="10648">
      <formula>CB606&lt;0</formula>
    </cfRule>
  </conditionalFormatting>
  <conditionalFormatting sqref="CB58:CC58 CG58 CE58 BY58 G58:BL58 DF58:FZ58 CM58:DB58">
    <cfRule type="expression" dxfId="4343" priority="15635">
      <formula>G58&lt;0</formula>
    </cfRule>
  </conditionalFormatting>
  <conditionalFormatting sqref="CB65:CD65">
    <cfRule type="expression" dxfId="4342" priority="241">
      <formula>CB65=3</formula>
    </cfRule>
    <cfRule type="expression" dxfId="4341" priority="242">
      <formula>CB65=2</formula>
    </cfRule>
    <cfRule type="expression" dxfId="4340" priority="243">
      <formula>CB65=1</formula>
    </cfRule>
  </conditionalFormatting>
  <conditionalFormatting sqref="CB27:CG27 CM27:GF27">
    <cfRule type="expression" dxfId="4339" priority="978">
      <formula>CB27=2</formula>
    </cfRule>
    <cfRule type="expression" dxfId="4338" priority="977">
      <formula>CB27=3</formula>
    </cfRule>
    <cfRule type="expression" dxfId="4337" priority="979">
      <formula>CB27=1</formula>
    </cfRule>
  </conditionalFormatting>
  <conditionalFormatting sqref="CB29:CG29 CM29:GF29">
    <cfRule type="expression" dxfId="4336" priority="941">
      <formula>CB29=1</formula>
    </cfRule>
    <cfRule type="expression" dxfId="4335" priority="939">
      <formula>CB29=3</formula>
    </cfRule>
    <cfRule type="expression" dxfId="4334" priority="940">
      <formula>CB29=2</formula>
    </cfRule>
  </conditionalFormatting>
  <conditionalFormatting sqref="CB405:CG405 CM405:DB405">
    <cfRule type="expression" dxfId="4333" priority="13597">
      <formula>CB405="n/a"</formula>
    </cfRule>
  </conditionalFormatting>
  <conditionalFormatting sqref="CB405:CG405">
    <cfRule type="expression" dxfId="4332" priority="13598">
      <formula>CB405=3</formula>
    </cfRule>
  </conditionalFormatting>
  <conditionalFormatting sqref="CC47">
    <cfRule type="expression" dxfId="4331" priority="12803">
      <formula>CC47=3</formula>
    </cfRule>
    <cfRule type="expression" dxfId="4330" priority="12802">
      <formula>CC47="n/a"</formula>
    </cfRule>
    <cfRule type="expression" dxfId="4329" priority="12804">
      <formula>CC47=2</formula>
    </cfRule>
    <cfRule type="expression" dxfId="4328" priority="12805">
      <formula>CC47=1</formula>
    </cfRule>
  </conditionalFormatting>
  <conditionalFormatting sqref="CC48">
    <cfRule type="expression" dxfId="4327" priority="12806">
      <formula>CC48&lt;0</formula>
    </cfRule>
  </conditionalFormatting>
  <conditionalFormatting sqref="CC81">
    <cfRule type="expression" dxfId="4326" priority="9559">
      <formula>CC81="n/a"</formula>
    </cfRule>
    <cfRule type="expression" dxfId="4325" priority="9562">
      <formula>CC81=1</formula>
    </cfRule>
    <cfRule type="expression" dxfId="4324" priority="9560">
      <formula>CC81=3</formula>
    </cfRule>
    <cfRule type="expression" dxfId="4323" priority="9561">
      <formula>CC81=2</formula>
    </cfRule>
  </conditionalFormatting>
  <conditionalFormatting sqref="CC82">
    <cfRule type="expression" dxfId="4322" priority="9563">
      <formula>CC82&lt;0</formula>
    </cfRule>
  </conditionalFormatting>
  <conditionalFormatting sqref="CC133">
    <cfRule type="expression" dxfId="4321" priority="12790">
      <formula>CC133=1</formula>
    </cfRule>
    <cfRule type="expression" dxfId="4320" priority="12789">
      <formula>CC133=2</formula>
    </cfRule>
    <cfRule type="expression" dxfId="4319" priority="12788">
      <formula>CC133=3</formula>
    </cfRule>
    <cfRule type="expression" dxfId="4318" priority="12787">
      <formula>CC133="n/a"</formula>
    </cfRule>
  </conditionalFormatting>
  <conditionalFormatting sqref="CC134">
    <cfRule type="expression" dxfId="4317" priority="12791">
      <formula>CC134&lt;0</formula>
    </cfRule>
  </conditionalFormatting>
  <conditionalFormatting sqref="CC145">
    <cfRule type="expression" dxfId="4316" priority="12780">
      <formula>CC145=1</formula>
    </cfRule>
    <cfRule type="expression" dxfId="4315" priority="12779">
      <formula>CC145=2</formula>
    </cfRule>
    <cfRule type="expression" dxfId="4314" priority="12778">
      <formula>CC145=3</formula>
    </cfRule>
    <cfRule type="expression" dxfId="4313" priority="12777">
      <formula>CC145="n/a"</formula>
    </cfRule>
  </conditionalFormatting>
  <conditionalFormatting sqref="CC146">
    <cfRule type="expression" dxfId="4312" priority="12781">
      <formula>CC146&lt;0</formula>
    </cfRule>
  </conditionalFormatting>
  <conditionalFormatting sqref="CC147">
    <cfRule type="expression" dxfId="4311" priority="12362">
      <formula>CC147="n/a"</formula>
    </cfRule>
    <cfRule type="expression" dxfId="4310" priority="12363">
      <formula>CC147=3</formula>
    </cfRule>
    <cfRule type="expression" dxfId="4309" priority="12365">
      <formula>CC147=1</formula>
    </cfRule>
    <cfRule type="expression" dxfId="4308" priority="12364">
      <formula>CC147=2</formula>
    </cfRule>
  </conditionalFormatting>
  <conditionalFormatting sqref="CC148">
    <cfRule type="expression" dxfId="4307" priority="12366">
      <formula>CC148&lt;0</formula>
    </cfRule>
  </conditionalFormatting>
  <conditionalFormatting sqref="CC159">
    <cfRule type="expression" dxfId="4306" priority="1235">
      <formula>CC159="n/a"</formula>
    </cfRule>
    <cfRule type="expression" dxfId="4305" priority="1237">
      <formula>CC159=2</formula>
    </cfRule>
    <cfRule type="expression" dxfId="4304" priority="1238">
      <formula>CC159=1</formula>
    </cfRule>
    <cfRule type="expression" dxfId="4303" priority="1236">
      <formula>CC159=3</formula>
    </cfRule>
  </conditionalFormatting>
  <conditionalFormatting sqref="CC160">
    <cfRule type="expression" dxfId="4302" priority="1239">
      <formula>CC160&lt;0</formula>
    </cfRule>
  </conditionalFormatting>
  <conditionalFormatting sqref="CC161">
    <cfRule type="expression" dxfId="4301" priority="1178">
      <formula>CC161="n/a"</formula>
    </cfRule>
    <cfRule type="expression" dxfId="4300" priority="1181">
      <formula>CC161=1</formula>
    </cfRule>
    <cfRule type="expression" dxfId="4299" priority="1180">
      <formula>CC161=2</formula>
    </cfRule>
    <cfRule type="expression" dxfId="4298" priority="1179">
      <formula>CC161=3</formula>
    </cfRule>
  </conditionalFormatting>
  <conditionalFormatting sqref="CC162">
    <cfRule type="expression" dxfId="4297" priority="1182">
      <formula>CC162&lt;0</formula>
    </cfRule>
  </conditionalFormatting>
  <conditionalFormatting sqref="CC163">
    <cfRule type="expression" dxfId="4296" priority="1122">
      <formula>CC163=3</formula>
    </cfRule>
    <cfRule type="expression" dxfId="4295" priority="1123">
      <formula>CC163=2</formula>
    </cfRule>
    <cfRule type="expression" dxfId="4294" priority="1124">
      <formula>CC163=1</formula>
    </cfRule>
    <cfRule type="expression" dxfId="4293" priority="1121">
      <formula>CC163="n/a"</formula>
    </cfRule>
  </conditionalFormatting>
  <conditionalFormatting sqref="CC164">
    <cfRule type="expression" dxfId="4292" priority="1125">
      <formula>CC164&lt;0</formula>
    </cfRule>
  </conditionalFormatting>
  <conditionalFormatting sqref="CC165">
    <cfRule type="expression" dxfId="4291" priority="1067">
      <formula>CC165=1</formula>
    </cfRule>
    <cfRule type="expression" dxfId="4290" priority="1066">
      <formula>CC165=2</formula>
    </cfRule>
    <cfRule type="expression" dxfId="4289" priority="1064">
      <formula>CC165="n/a"</formula>
    </cfRule>
    <cfRule type="expression" dxfId="4288" priority="1065">
      <formula>CC165=3</formula>
    </cfRule>
  </conditionalFormatting>
  <conditionalFormatting sqref="CC166">
    <cfRule type="expression" dxfId="4287" priority="1068">
      <formula>CC166&lt;0</formula>
    </cfRule>
  </conditionalFormatting>
  <conditionalFormatting sqref="CC167">
    <cfRule type="expression" dxfId="4286" priority="1010">
      <formula>CC167=1</formula>
    </cfRule>
    <cfRule type="expression" dxfId="4285" priority="1007">
      <formula>CC167="n/a"</formula>
    </cfRule>
    <cfRule type="expression" dxfId="4284" priority="1008">
      <formula>CC167=3</formula>
    </cfRule>
    <cfRule type="expression" dxfId="4283" priority="1009">
      <formula>CC167=2</formula>
    </cfRule>
  </conditionalFormatting>
  <conditionalFormatting sqref="CC168">
    <cfRule type="expression" dxfId="4282" priority="1011">
      <formula>CC168&lt;0</formula>
    </cfRule>
  </conditionalFormatting>
  <conditionalFormatting sqref="CC169">
    <cfRule type="expression" dxfId="4281" priority="12772">
      <formula>CC169="n/a"</formula>
    </cfRule>
    <cfRule type="expression" dxfId="4280" priority="12773">
      <formula>CC169=3</formula>
    </cfRule>
    <cfRule type="expression" dxfId="4279" priority="12774">
      <formula>CC169=2</formula>
    </cfRule>
    <cfRule type="expression" dxfId="4278" priority="12775">
      <formula>CC169=1</formula>
    </cfRule>
  </conditionalFormatting>
  <conditionalFormatting sqref="CC170">
    <cfRule type="expression" dxfId="4277" priority="12776">
      <formula>CC170&lt;0</formula>
    </cfRule>
  </conditionalFormatting>
  <conditionalFormatting sqref="CC171">
    <cfRule type="expression" dxfId="4276" priority="12769">
      <formula>CC171=2</formula>
    </cfRule>
    <cfRule type="expression" dxfId="4275" priority="12767">
      <formula>CC171="n/a"</formula>
    </cfRule>
    <cfRule type="expression" dxfId="4274" priority="12770">
      <formula>CC171=1</formula>
    </cfRule>
    <cfRule type="expression" dxfId="4273" priority="12768">
      <formula>CC171=3</formula>
    </cfRule>
  </conditionalFormatting>
  <conditionalFormatting sqref="CC172">
    <cfRule type="expression" dxfId="4272" priority="12771">
      <formula>CC172&lt;0</formula>
    </cfRule>
  </conditionalFormatting>
  <conditionalFormatting sqref="CC173">
    <cfRule type="expression" dxfId="4271" priority="11890">
      <formula>CC173=3</formula>
    </cfRule>
    <cfRule type="expression" dxfId="4270" priority="11889">
      <formula>CC173="n/a"</formula>
    </cfRule>
    <cfRule type="expression" dxfId="4269" priority="11892">
      <formula>CC173=1</formula>
    </cfRule>
    <cfRule type="expression" dxfId="4268" priority="11891">
      <formula>CC173=2</formula>
    </cfRule>
  </conditionalFormatting>
  <conditionalFormatting sqref="CC174">
    <cfRule type="expression" dxfId="4267" priority="11893">
      <formula>CC174&lt;0</formula>
    </cfRule>
  </conditionalFormatting>
  <conditionalFormatting sqref="CC175">
    <cfRule type="expression" dxfId="4266" priority="11867">
      <formula>CC175=1</formula>
    </cfRule>
    <cfRule type="expression" dxfId="4265" priority="11865">
      <formula>CC175=3</formula>
    </cfRule>
    <cfRule type="expression" dxfId="4264" priority="11864">
      <formula>CC175="n/a"</formula>
    </cfRule>
    <cfRule type="expression" dxfId="4263" priority="11866">
      <formula>CC175=2</formula>
    </cfRule>
  </conditionalFormatting>
  <conditionalFormatting sqref="CC176">
    <cfRule type="expression" dxfId="4262" priority="11868">
      <formula>CC176&lt;0</formula>
    </cfRule>
  </conditionalFormatting>
  <conditionalFormatting sqref="CC185">
    <cfRule type="expression" dxfId="4261" priority="12765">
      <formula>CC185=1</formula>
    </cfRule>
    <cfRule type="expression" dxfId="4260" priority="12764">
      <formula>CC185=2</formula>
    </cfRule>
    <cfRule type="expression" dxfId="4259" priority="12763">
      <formula>CC185=3</formula>
    </cfRule>
    <cfRule type="expression" dxfId="4258" priority="12762">
      <formula>CC185="n/a"</formula>
    </cfRule>
  </conditionalFormatting>
  <conditionalFormatting sqref="CC186">
    <cfRule type="expression" dxfId="4257" priority="12766">
      <formula>CC186&lt;0</formula>
    </cfRule>
  </conditionalFormatting>
  <conditionalFormatting sqref="CC187">
    <cfRule type="expression" dxfId="4256" priority="12760">
      <formula>CC187=1</formula>
    </cfRule>
    <cfRule type="expression" dxfId="4255" priority="12759">
      <formula>CC187=2</formula>
    </cfRule>
    <cfRule type="expression" dxfId="4254" priority="12758">
      <formula>CC187=3</formula>
    </cfRule>
    <cfRule type="expression" dxfId="4253" priority="12757">
      <formula>CC187="n/a"</formula>
    </cfRule>
  </conditionalFormatting>
  <conditionalFormatting sqref="CC188">
    <cfRule type="expression" dxfId="4252" priority="12761">
      <formula>CC188&lt;0</formula>
    </cfRule>
  </conditionalFormatting>
  <conditionalFormatting sqref="CC199">
    <cfRule type="expression" dxfId="4251" priority="12752">
      <formula>CC199="n/a"</formula>
    </cfRule>
    <cfRule type="expression" dxfId="4250" priority="12753">
      <formula>CC199=3</formula>
    </cfRule>
    <cfRule type="expression" dxfId="4249" priority="12754">
      <formula>CC199=2</formula>
    </cfRule>
    <cfRule type="expression" dxfId="4248" priority="12755">
      <formula>CC199=1</formula>
    </cfRule>
  </conditionalFormatting>
  <conditionalFormatting sqref="CC200">
    <cfRule type="expression" dxfId="4247" priority="12756">
      <formula>CC200&lt;0</formula>
    </cfRule>
  </conditionalFormatting>
  <conditionalFormatting sqref="CC207">
    <cfRule type="expression" dxfId="4246" priority="2463">
      <formula>CC207=1</formula>
    </cfRule>
    <cfRule type="expression" dxfId="4245" priority="2460">
      <formula>CC207="n/a"</formula>
    </cfRule>
    <cfRule type="expression" dxfId="4244" priority="2461">
      <formula>CC207=3</formula>
    </cfRule>
    <cfRule type="expression" dxfId="4243" priority="2462">
      <formula>CC207=2</formula>
    </cfRule>
  </conditionalFormatting>
  <conditionalFormatting sqref="CC208">
    <cfRule type="expression" dxfId="4242" priority="2464">
      <formula>CC208&lt;0</formula>
    </cfRule>
  </conditionalFormatting>
  <conditionalFormatting sqref="CC209">
    <cfRule type="expression" dxfId="4241" priority="2386">
      <formula>CC209="n/a"</formula>
    </cfRule>
    <cfRule type="expression" dxfId="4240" priority="2388">
      <formula>CC209=2</formula>
    </cfRule>
    <cfRule type="expression" dxfId="4239" priority="2387">
      <formula>CC209=3</formula>
    </cfRule>
    <cfRule type="expression" dxfId="4238" priority="2389">
      <formula>CC209=1</formula>
    </cfRule>
  </conditionalFormatting>
  <conditionalFormatting sqref="CC210">
    <cfRule type="expression" dxfId="4237" priority="2390">
      <formula>CC210&lt;0</formula>
    </cfRule>
  </conditionalFormatting>
  <conditionalFormatting sqref="CC211">
    <cfRule type="expression" dxfId="4236" priority="2312">
      <formula>CC211="n/a"</formula>
    </cfRule>
    <cfRule type="expression" dxfId="4235" priority="2313">
      <formula>CC211=3</formula>
    </cfRule>
    <cfRule type="expression" dxfId="4234" priority="2314">
      <formula>CC211=2</formula>
    </cfRule>
    <cfRule type="expression" dxfId="4233" priority="2315">
      <formula>CC211=1</formula>
    </cfRule>
  </conditionalFormatting>
  <conditionalFormatting sqref="CC212">
    <cfRule type="expression" dxfId="4232" priority="2316">
      <formula>CC212&lt;0</formula>
    </cfRule>
  </conditionalFormatting>
  <conditionalFormatting sqref="CC213">
    <cfRule type="expression" dxfId="4231" priority="11802">
      <formula>CC213=1</formula>
    </cfRule>
    <cfRule type="expression" dxfId="4230" priority="11801">
      <formula>CC213=2</formula>
    </cfRule>
    <cfRule type="expression" dxfId="4229" priority="11800">
      <formula>CC213=3</formula>
    </cfRule>
    <cfRule type="expression" dxfId="4228" priority="11799">
      <formula>CC213="n/a"</formula>
    </cfRule>
  </conditionalFormatting>
  <conditionalFormatting sqref="CC214 CC216 CC218">
    <cfRule type="expression" dxfId="4227" priority="11803">
      <formula>CC214&lt;0</formula>
    </cfRule>
  </conditionalFormatting>
  <conditionalFormatting sqref="CC215">
    <cfRule type="expression" dxfId="4226" priority="3080">
      <formula>CC215="n/a"</formula>
    </cfRule>
    <cfRule type="expression" dxfId="4225" priority="3081">
      <formula>CC215=3</formula>
    </cfRule>
    <cfRule type="expression" dxfId="4224" priority="3082">
      <formula>CC215=2</formula>
    </cfRule>
    <cfRule type="expression" dxfId="4223" priority="3083">
      <formula>CC215=1</formula>
    </cfRule>
  </conditionalFormatting>
  <conditionalFormatting sqref="CC217">
    <cfRule type="expression" dxfId="4222" priority="3022">
      <formula>CC217=2</formula>
    </cfRule>
    <cfRule type="expression" dxfId="4221" priority="3023">
      <formula>CC217=1</formula>
    </cfRule>
    <cfRule type="expression" dxfId="4220" priority="3021">
      <formula>CC217=3</formula>
    </cfRule>
    <cfRule type="expression" dxfId="4219" priority="3020">
      <formula>CC217="n/a"</formula>
    </cfRule>
  </conditionalFormatting>
  <conditionalFormatting sqref="CC247">
    <cfRule type="expression" dxfId="4218" priority="12748">
      <formula>CC247=3</formula>
    </cfRule>
    <cfRule type="expression" dxfId="4217" priority="12747">
      <formula>CC247="n/a"</formula>
    </cfRule>
    <cfRule type="expression" dxfId="4216" priority="12750">
      <formula>CC247=1</formula>
    </cfRule>
    <cfRule type="expression" dxfId="4215" priority="12749">
      <formula>CC247=2</formula>
    </cfRule>
  </conditionalFormatting>
  <conditionalFormatting sqref="CC248">
    <cfRule type="expression" dxfId="4214" priority="12751">
      <formula>CC248&lt;0</formula>
    </cfRule>
  </conditionalFormatting>
  <conditionalFormatting sqref="CC261">
    <cfRule type="expression" dxfId="4213" priority="12745">
      <formula>CC261=1</formula>
    </cfRule>
    <cfRule type="expression" dxfId="4212" priority="12744">
      <formula>CC261=2</formula>
    </cfRule>
    <cfRule type="expression" dxfId="4211" priority="12743">
      <formula>CC261=3</formula>
    </cfRule>
    <cfRule type="expression" dxfId="4210" priority="12742">
      <formula>CC261="n/a"</formula>
    </cfRule>
  </conditionalFormatting>
  <conditionalFormatting sqref="CC262">
    <cfRule type="expression" dxfId="4209" priority="12746">
      <formula>CC262&lt;0</formula>
    </cfRule>
  </conditionalFormatting>
  <conditionalFormatting sqref="CC281">
    <cfRule type="expression" dxfId="4208" priority="12740">
      <formula>CC281=1</formula>
    </cfRule>
    <cfRule type="expression" dxfId="4207" priority="12739">
      <formula>CC281=2</formula>
    </cfRule>
    <cfRule type="expression" dxfId="4206" priority="12738">
      <formula>CC281=3</formula>
    </cfRule>
    <cfRule type="expression" dxfId="4205" priority="12737">
      <formula>CC281="n/a"</formula>
    </cfRule>
  </conditionalFormatting>
  <conditionalFormatting sqref="CC282">
    <cfRule type="expression" dxfId="4204" priority="12741">
      <formula>CC282&lt;0</formula>
    </cfRule>
  </conditionalFormatting>
  <conditionalFormatting sqref="CC283">
    <cfRule type="expression" dxfId="4203" priority="12735">
      <formula>CC283=1</formula>
    </cfRule>
    <cfRule type="expression" dxfId="4202" priority="12734">
      <formula>CC283=2</formula>
    </cfRule>
    <cfRule type="expression" dxfId="4201" priority="12733">
      <formula>CC283=3</formula>
    </cfRule>
    <cfRule type="expression" dxfId="4200" priority="12732">
      <formula>CC283="n/a"</formula>
    </cfRule>
  </conditionalFormatting>
  <conditionalFormatting sqref="CC284">
    <cfRule type="expression" dxfId="4199" priority="12736">
      <formula>CC284&lt;0</formula>
    </cfRule>
  </conditionalFormatting>
  <conditionalFormatting sqref="CC285">
    <cfRule type="expression" dxfId="4198" priority="11750">
      <formula>CC285=3</formula>
    </cfRule>
    <cfRule type="expression" dxfId="4197" priority="11751">
      <formula>CC285=2</formula>
    </cfRule>
    <cfRule type="expression" dxfId="4196" priority="11749">
      <formula>CC285="n/a"</formula>
    </cfRule>
    <cfRule type="expression" dxfId="4195" priority="11752">
      <formula>CC285=1</formula>
    </cfRule>
  </conditionalFormatting>
  <conditionalFormatting sqref="CC286">
    <cfRule type="expression" dxfId="4194" priority="11753">
      <formula>CC286&lt;0</formula>
    </cfRule>
  </conditionalFormatting>
  <conditionalFormatting sqref="CC287 CC305">
    <cfRule type="expression" dxfId="4193" priority="12728">
      <formula>CC287=3</formula>
    </cfRule>
    <cfRule type="expression" dxfId="4192" priority="12730">
      <formula>CC287=1</formula>
    </cfRule>
    <cfRule type="expression" dxfId="4191" priority="12729">
      <formula>CC287=2</formula>
    </cfRule>
  </conditionalFormatting>
  <conditionalFormatting sqref="CC305 CC287">
    <cfRule type="expression" dxfId="4190" priority="12727">
      <formula>CC287="n/a"</formula>
    </cfRule>
  </conditionalFormatting>
  <conditionalFormatting sqref="CC306 CC288">
    <cfRule type="expression" dxfId="4189" priority="12731">
      <formula>CC288&lt;0</formula>
    </cfRule>
  </conditionalFormatting>
  <conditionalFormatting sqref="CC313">
    <cfRule type="expression" dxfId="4188" priority="12723">
      <formula>CC313=3</formula>
    </cfRule>
    <cfRule type="expression" dxfId="4187" priority="12722">
      <formula>CC313="n/a"</formula>
    </cfRule>
    <cfRule type="expression" dxfId="4186" priority="12724">
      <formula>CC313=2</formula>
    </cfRule>
    <cfRule type="expression" dxfId="4185" priority="12725">
      <formula>CC313=1</formula>
    </cfRule>
  </conditionalFormatting>
  <conditionalFormatting sqref="CC314">
    <cfRule type="expression" dxfId="4184" priority="12726">
      <formula>CC314&lt;0</formula>
    </cfRule>
  </conditionalFormatting>
  <conditionalFormatting sqref="CC317 CC319 CC321 CC323">
    <cfRule type="expression" dxfId="4183" priority="12719">
      <formula>CC317=2</formula>
    </cfRule>
    <cfRule type="expression" dxfId="4182" priority="12720">
      <formula>CC317=1</formula>
    </cfRule>
    <cfRule type="expression" dxfId="4181" priority="12717">
      <formula>CC317="n/a"</formula>
    </cfRule>
    <cfRule type="expression" dxfId="4180" priority="12718">
      <formula>CC317=3</formula>
    </cfRule>
  </conditionalFormatting>
  <conditionalFormatting sqref="CC318 CC320 CC322 CC324">
    <cfRule type="expression" dxfId="4179" priority="12721">
      <formula>CC318&lt;0</formula>
    </cfRule>
  </conditionalFormatting>
  <conditionalFormatting sqref="CC325">
    <cfRule type="expression" dxfId="4178" priority="12711">
      <formula>CC325="n/a"</formula>
    </cfRule>
    <cfRule type="expression" dxfId="4177" priority="12714">
      <formula>CC325=1</formula>
    </cfRule>
    <cfRule type="expression" dxfId="4176" priority="12713">
      <formula>CC325=2</formula>
    </cfRule>
    <cfRule type="expression" dxfId="4175" priority="12712">
      <formula>CC325=3</formula>
    </cfRule>
  </conditionalFormatting>
  <conditionalFormatting sqref="CC326">
    <cfRule type="expression" dxfId="4174" priority="12715">
      <formula>CC326&lt;0</formula>
    </cfRule>
  </conditionalFormatting>
  <conditionalFormatting sqref="CC331">
    <cfRule type="expression" dxfId="4173" priority="11709">
      <formula>CC331="n/a"</formula>
    </cfRule>
    <cfRule type="expression" dxfId="4172" priority="11712">
      <formula>CC331=1</formula>
    </cfRule>
    <cfRule type="expression" dxfId="4171" priority="11711">
      <formula>CC331=2</formula>
    </cfRule>
    <cfRule type="expression" dxfId="4170" priority="11710">
      <formula>CC331=3</formula>
    </cfRule>
  </conditionalFormatting>
  <conditionalFormatting sqref="CC332">
    <cfRule type="expression" dxfId="4169" priority="11713">
      <formula>CC332&lt;0</formula>
    </cfRule>
  </conditionalFormatting>
  <conditionalFormatting sqref="CC339">
    <cfRule type="expression" dxfId="4168" priority="11669">
      <formula>CC339="n/a"</formula>
    </cfRule>
    <cfRule type="expression" dxfId="4167" priority="11670">
      <formula>CC339=3</formula>
    </cfRule>
    <cfRule type="expression" dxfId="4166" priority="11671">
      <formula>CC339=2</formula>
    </cfRule>
    <cfRule type="expression" dxfId="4165" priority="11672">
      <formula>CC339=1</formula>
    </cfRule>
  </conditionalFormatting>
  <conditionalFormatting sqref="CC340">
    <cfRule type="expression" dxfId="4164" priority="11673">
      <formula>CC340&lt;0</formula>
    </cfRule>
  </conditionalFormatting>
  <conditionalFormatting sqref="CC341">
    <cfRule type="expression" dxfId="4163" priority="12706">
      <formula>CC341="n/a"</formula>
    </cfRule>
    <cfRule type="expression" dxfId="4162" priority="12707">
      <formula>CC341=3</formula>
    </cfRule>
    <cfRule type="expression" dxfId="4161" priority="12709">
      <formula>CC341=1</formula>
    </cfRule>
    <cfRule type="expression" dxfId="4160" priority="12708">
      <formula>CC341=2</formula>
    </cfRule>
  </conditionalFormatting>
  <conditionalFormatting sqref="CC342 CC344 CC346">
    <cfRule type="expression" dxfId="4159" priority="12710">
      <formula>CC342&lt;0</formula>
    </cfRule>
  </conditionalFormatting>
  <conditionalFormatting sqref="CC343">
    <cfRule type="expression" dxfId="4158" priority="3519">
      <formula>CC343=3</formula>
    </cfRule>
    <cfRule type="expression" dxfId="4157" priority="3518">
      <formula>CC343="n/a"</formula>
    </cfRule>
    <cfRule type="expression" dxfId="4156" priority="3521">
      <formula>CC343=1</formula>
    </cfRule>
    <cfRule type="expression" dxfId="4155" priority="3520">
      <formula>CC343=2</formula>
    </cfRule>
  </conditionalFormatting>
  <conditionalFormatting sqref="CC345">
    <cfRule type="expression" dxfId="4154" priority="3473">
      <formula>CC345=1</formula>
    </cfRule>
    <cfRule type="expression" dxfId="4153" priority="3472">
      <formula>CC345=2</formula>
    </cfRule>
    <cfRule type="expression" dxfId="4152" priority="3471">
      <formula>CC345=3</formula>
    </cfRule>
    <cfRule type="expression" dxfId="4151" priority="3470">
      <formula>CC345="n/a"</formula>
    </cfRule>
  </conditionalFormatting>
  <conditionalFormatting sqref="CC351">
    <cfRule type="expression" dxfId="4150" priority="11634">
      <formula>CC351="n/a"</formula>
    </cfRule>
    <cfRule type="expression" dxfId="4149" priority="11635">
      <formula>CC351=3</formula>
    </cfRule>
    <cfRule type="expression" dxfId="4148" priority="11637">
      <formula>CC351=1</formula>
    </cfRule>
    <cfRule type="expression" dxfId="4147" priority="11636">
      <formula>CC351=2</formula>
    </cfRule>
  </conditionalFormatting>
  <conditionalFormatting sqref="CC352">
    <cfRule type="expression" dxfId="4146" priority="11638">
      <formula>CC352&lt;0</formula>
    </cfRule>
  </conditionalFormatting>
  <conditionalFormatting sqref="CC355">
    <cfRule type="expression" dxfId="4145" priority="12701">
      <formula>CC355="n/a"</formula>
    </cfRule>
    <cfRule type="expression" dxfId="4144" priority="12703">
      <formula>CC355=2</formula>
    </cfRule>
    <cfRule type="expression" dxfId="4143" priority="12704">
      <formula>CC355=1</formula>
    </cfRule>
    <cfRule type="expression" dxfId="4142" priority="12702">
      <formula>CC355=3</formula>
    </cfRule>
  </conditionalFormatting>
  <conditionalFormatting sqref="CC356">
    <cfRule type="expression" dxfId="4141" priority="12705">
      <formula>CC356&lt;0</formula>
    </cfRule>
  </conditionalFormatting>
  <conditionalFormatting sqref="CC357">
    <cfRule type="expression" dxfId="4140" priority="12699">
      <formula>CC357=1</formula>
    </cfRule>
    <cfRule type="expression" dxfId="4139" priority="12698">
      <formula>CC357=2</formula>
    </cfRule>
    <cfRule type="expression" dxfId="4138" priority="12696">
      <formula>CC357="n/a"</formula>
    </cfRule>
    <cfRule type="expression" dxfId="4137" priority="12697">
      <formula>CC357=3</formula>
    </cfRule>
  </conditionalFormatting>
  <conditionalFormatting sqref="CC358">
    <cfRule type="expression" dxfId="4136" priority="12700">
      <formula>CC358&lt;0</formula>
    </cfRule>
  </conditionalFormatting>
  <conditionalFormatting sqref="CC359">
    <cfRule type="expression" dxfId="4135" priority="1338">
      <formula>CC359="n/a"</formula>
    </cfRule>
    <cfRule type="expression" dxfId="4134" priority="1339">
      <formula>CC359=3</formula>
    </cfRule>
    <cfRule type="expression" dxfId="4133" priority="1341">
      <formula>CC359=1</formula>
    </cfRule>
    <cfRule type="expression" dxfId="4132" priority="1340">
      <formula>CC359=2</formula>
    </cfRule>
  </conditionalFormatting>
  <conditionalFormatting sqref="CC360">
    <cfRule type="expression" dxfId="4131" priority="1342">
      <formula>CC360&lt;0</formula>
    </cfRule>
  </conditionalFormatting>
  <conditionalFormatting sqref="CC361">
    <cfRule type="expression" dxfId="4130" priority="1290">
      <formula>CC361=1</formula>
    </cfRule>
    <cfRule type="expression" dxfId="4129" priority="1287">
      <formula>CC361="n/a"</formula>
    </cfRule>
    <cfRule type="expression" dxfId="4128" priority="1288">
      <formula>CC361=3</formula>
    </cfRule>
    <cfRule type="expression" dxfId="4127" priority="1289">
      <formula>CC361=2</formula>
    </cfRule>
  </conditionalFormatting>
  <conditionalFormatting sqref="CC362">
    <cfRule type="expression" dxfId="4126" priority="1291">
      <formula>CC362&lt;0</formula>
    </cfRule>
  </conditionalFormatting>
  <conditionalFormatting sqref="CC363">
    <cfRule type="expression" dxfId="4125" priority="12694">
      <formula>CC363=1</formula>
    </cfRule>
    <cfRule type="expression" dxfId="4124" priority="12691">
      <formula>CC363="n/a"</formula>
    </cfRule>
    <cfRule type="expression" dxfId="4123" priority="12692">
      <formula>CC363=3</formula>
    </cfRule>
    <cfRule type="expression" dxfId="4122" priority="12693">
      <formula>CC363=2</formula>
    </cfRule>
  </conditionalFormatting>
  <conditionalFormatting sqref="CC364">
    <cfRule type="expression" dxfId="4121" priority="12695">
      <formula>CC364&lt;0</formula>
    </cfRule>
  </conditionalFormatting>
  <conditionalFormatting sqref="CC375">
    <cfRule type="expression" dxfId="4120" priority="12689">
      <formula>CC375=1</formula>
    </cfRule>
    <cfRule type="expression" dxfId="4119" priority="12687">
      <formula>CC375=3</formula>
    </cfRule>
    <cfRule type="expression" dxfId="4118" priority="12686">
      <formula>CC375="n/a"</formula>
    </cfRule>
    <cfRule type="expression" dxfId="4117" priority="12688">
      <formula>CC375=2</formula>
    </cfRule>
  </conditionalFormatting>
  <conditionalFormatting sqref="CC376">
    <cfRule type="expression" dxfId="4116" priority="12690">
      <formula>CC376&lt;0</formula>
    </cfRule>
  </conditionalFormatting>
  <conditionalFormatting sqref="CC387">
    <cfRule type="expression" dxfId="4115" priority="12681">
      <formula>CC387="n/a"</formula>
    </cfRule>
    <cfRule type="expression" dxfId="4114" priority="12683">
      <formula>CC387=2</formula>
    </cfRule>
    <cfRule type="expression" dxfId="4113" priority="12684">
      <formula>CC387=1</formula>
    </cfRule>
    <cfRule type="expression" dxfId="4112" priority="12682">
      <formula>CC387=3</formula>
    </cfRule>
  </conditionalFormatting>
  <conditionalFormatting sqref="CC388">
    <cfRule type="expression" dxfId="4111" priority="12685">
      <formula>CC388&lt;0</formula>
    </cfRule>
  </conditionalFormatting>
  <conditionalFormatting sqref="CC389">
    <cfRule type="expression" dxfId="4110" priority="12678">
      <formula>CC389=2</formula>
    </cfRule>
    <cfRule type="expression" dxfId="4109" priority="12677">
      <formula>CC389=3</formula>
    </cfRule>
    <cfRule type="expression" dxfId="4108" priority="12676">
      <formula>CC389="n/a"</formula>
    </cfRule>
    <cfRule type="expression" dxfId="4107" priority="12679">
      <formula>CC389=1</formula>
    </cfRule>
  </conditionalFormatting>
  <conditionalFormatting sqref="CC390">
    <cfRule type="expression" dxfId="4106" priority="12680">
      <formula>CC390&lt;0</formula>
    </cfRule>
  </conditionalFormatting>
  <conditionalFormatting sqref="CC391">
    <cfRule type="expression" dxfId="4105" priority="12671">
      <formula>CC391="n/a"</formula>
    </cfRule>
    <cfRule type="expression" dxfId="4104" priority="12674">
      <formula>CC391=1</formula>
    </cfRule>
    <cfRule type="expression" dxfId="4103" priority="12673">
      <formula>CC391=2</formula>
    </cfRule>
    <cfRule type="expression" dxfId="4102" priority="12672">
      <formula>CC391=3</formula>
    </cfRule>
  </conditionalFormatting>
  <conditionalFormatting sqref="CC392">
    <cfRule type="expression" dxfId="4101" priority="12675">
      <formula>CC392&lt;0</formula>
    </cfRule>
  </conditionalFormatting>
  <conditionalFormatting sqref="CC431">
    <cfRule type="expression" dxfId="4100" priority="12669">
      <formula>CC431=1</formula>
    </cfRule>
    <cfRule type="expression" dxfId="4099" priority="12668">
      <formula>CC431=2</formula>
    </cfRule>
    <cfRule type="expression" dxfId="4098" priority="12667">
      <formula>CC431=3</formula>
    </cfRule>
    <cfRule type="expression" dxfId="4097" priority="12666">
      <formula>CC431="n/a"</formula>
    </cfRule>
  </conditionalFormatting>
  <conditionalFormatting sqref="CC432">
    <cfRule type="expression" dxfId="4096" priority="12670">
      <formula>CC432&lt;0</formula>
    </cfRule>
  </conditionalFormatting>
  <conditionalFormatting sqref="CC433 CC439 CC441 CC453">
    <cfRule type="expression" dxfId="4095" priority="12662">
      <formula>CC433=3</formula>
    </cfRule>
    <cfRule type="expression" dxfId="4094" priority="12664">
      <formula>CC433=1</formula>
    </cfRule>
    <cfRule type="expression" dxfId="4093" priority="12663">
      <formula>CC433=2</formula>
    </cfRule>
  </conditionalFormatting>
  <conditionalFormatting sqref="CC453 CC439 CC441 CC433">
    <cfRule type="expression" dxfId="4092" priority="12661">
      <formula>CC433="n/a"</formula>
    </cfRule>
  </conditionalFormatting>
  <conditionalFormatting sqref="CC454 CC440 CC442 CC434">
    <cfRule type="expression" dxfId="4091" priority="12665">
      <formula>CC434&lt;0</formula>
    </cfRule>
  </conditionalFormatting>
  <conditionalFormatting sqref="CC465">
    <cfRule type="expression" dxfId="4090" priority="12656">
      <formula>CC465="n/a"</formula>
    </cfRule>
    <cfRule type="expression" dxfId="4089" priority="12659">
      <formula>CC465=1</formula>
    </cfRule>
    <cfRule type="expression" dxfId="4088" priority="12658">
      <formula>CC465=2</formula>
    </cfRule>
    <cfRule type="expression" dxfId="4087" priority="12657">
      <formula>CC465=3</formula>
    </cfRule>
  </conditionalFormatting>
  <conditionalFormatting sqref="CC466">
    <cfRule type="expression" dxfId="4086" priority="12660">
      <formula>CC466&lt;0</formula>
    </cfRule>
  </conditionalFormatting>
  <conditionalFormatting sqref="CC469">
    <cfRule type="expression" dxfId="4085" priority="12653">
      <formula>CC469=2</formula>
    </cfRule>
    <cfRule type="expression" dxfId="4084" priority="12651">
      <formula>CC469="n/a"</formula>
    </cfRule>
    <cfRule type="expression" dxfId="4083" priority="12652">
      <formula>CC469=3</formula>
    </cfRule>
    <cfRule type="expression" dxfId="4082" priority="12654">
      <formula>CC469=1</formula>
    </cfRule>
  </conditionalFormatting>
  <conditionalFormatting sqref="CC470">
    <cfRule type="expression" dxfId="4081" priority="12655">
      <formula>CC470&lt;0</formula>
    </cfRule>
  </conditionalFormatting>
  <conditionalFormatting sqref="CC471">
    <cfRule type="expression" dxfId="4080" priority="12649">
      <formula>CC471=1</formula>
    </cfRule>
    <cfRule type="expression" dxfId="4079" priority="12648">
      <formula>CC471=2</formula>
    </cfRule>
    <cfRule type="expression" dxfId="4078" priority="12647">
      <formula>CC471=3</formula>
    </cfRule>
    <cfRule type="expression" dxfId="4077" priority="12646">
      <formula>CC471="n/a"</formula>
    </cfRule>
  </conditionalFormatting>
  <conditionalFormatting sqref="CC472">
    <cfRule type="expression" dxfId="4076" priority="12650">
      <formula>CC472&lt;0</formula>
    </cfRule>
  </conditionalFormatting>
  <conditionalFormatting sqref="CC483">
    <cfRule type="expression" dxfId="4075" priority="11566">
      <formula>CC483=2</formula>
    </cfRule>
    <cfRule type="expression" dxfId="4074" priority="11567">
      <formula>CC483=1</formula>
    </cfRule>
    <cfRule type="expression" dxfId="4073" priority="11564">
      <formula>CC483="n/a"</formula>
    </cfRule>
    <cfRule type="expression" dxfId="4072" priority="11565">
      <formula>CC483=3</formula>
    </cfRule>
  </conditionalFormatting>
  <conditionalFormatting sqref="CC484">
    <cfRule type="expression" dxfId="4071" priority="11568">
      <formula>CC484&lt;0</formula>
    </cfRule>
  </conditionalFormatting>
  <conditionalFormatting sqref="CC491">
    <cfRule type="expression" dxfId="4070" priority="12634">
      <formula>CC491=1</formula>
    </cfRule>
    <cfRule type="expression" dxfId="4069" priority="12633">
      <formula>CC491=2</formula>
    </cfRule>
    <cfRule type="expression" dxfId="4068" priority="12632">
      <formula>CC491=3</formula>
    </cfRule>
    <cfRule type="expression" dxfId="4067" priority="12631">
      <formula>CC491="n/a"</formula>
    </cfRule>
  </conditionalFormatting>
  <conditionalFormatting sqref="CC492">
    <cfRule type="expression" dxfId="4066" priority="12635">
      <formula>CC492&lt;0</formula>
    </cfRule>
  </conditionalFormatting>
  <conditionalFormatting sqref="CC495">
    <cfRule type="expression" dxfId="4065" priority="12640">
      <formula>CC495&lt;0</formula>
    </cfRule>
  </conditionalFormatting>
  <conditionalFormatting sqref="CC503">
    <cfRule type="expression" dxfId="4064" priority="12627">
      <formula>CC503="n/a"</formula>
    </cfRule>
    <cfRule type="expression" dxfId="4063" priority="12630">
      <formula>CC503=1</formula>
    </cfRule>
    <cfRule type="expression" dxfId="4062" priority="12628">
      <formula>CC503=3</formula>
    </cfRule>
    <cfRule type="expression" dxfId="4061" priority="12629">
      <formula>CC503=2</formula>
    </cfRule>
  </conditionalFormatting>
  <conditionalFormatting sqref="CC515">
    <cfRule type="expression" dxfId="4060" priority="12625">
      <formula>CC515=1</formula>
    </cfRule>
    <cfRule type="expression" dxfId="4059" priority="12624">
      <formula>CC515=2</formula>
    </cfRule>
    <cfRule type="expression" dxfId="4058" priority="12623">
      <formula>CC515=3</formula>
    </cfRule>
    <cfRule type="expression" dxfId="4057" priority="12622">
      <formula>CC515="n/a"</formula>
    </cfRule>
  </conditionalFormatting>
  <conditionalFormatting sqref="CC516">
    <cfRule type="expression" dxfId="4056" priority="12626">
      <formula>CC516&lt;0</formula>
    </cfRule>
  </conditionalFormatting>
  <conditionalFormatting sqref="CC595">
    <cfRule type="expression" dxfId="4055" priority="5106">
      <formula>CC595=1</formula>
    </cfRule>
    <cfRule type="expression" dxfId="4054" priority="5105">
      <formula>CC595=2</formula>
    </cfRule>
    <cfRule type="expression" dxfId="4053" priority="5104">
      <formula>CC595=3</formula>
    </cfRule>
    <cfRule type="expression" dxfId="4052" priority="5103">
      <formula>CC595="n/a"</formula>
    </cfRule>
  </conditionalFormatting>
  <conditionalFormatting sqref="CC596">
    <cfRule type="expression" dxfId="4051" priority="5107">
      <formula>CC596&lt;0</formula>
    </cfRule>
  </conditionalFormatting>
  <conditionalFormatting sqref="CC519:CD519">
    <cfRule type="expression" dxfId="4050" priority="11505">
      <formula>CC519=3</formula>
    </cfRule>
    <cfRule type="expression" dxfId="4049" priority="11507">
      <formula>CC519=1</formula>
    </cfRule>
    <cfRule type="expression" dxfId="4048" priority="11506">
      <formula>CC519=2</formula>
    </cfRule>
    <cfRule type="expression" dxfId="4047" priority="11504">
      <formula>CC519="n/a"</formula>
    </cfRule>
  </conditionalFormatting>
  <conditionalFormatting sqref="CC520:CD520">
    <cfRule type="expression" dxfId="4046" priority="11508">
      <formula>CC520&lt;0</formula>
    </cfRule>
  </conditionalFormatting>
  <conditionalFormatting sqref="CC547:CE547 CG547">
    <cfRule type="expression" dxfId="4045" priority="11414">
      <formula>CC547="n/a"</formula>
    </cfRule>
    <cfRule type="expression" dxfId="4044" priority="11417">
      <formula>CC547=1</formula>
    </cfRule>
    <cfRule type="expression" dxfId="4043" priority="11416">
      <formula>CC547=2</formula>
    </cfRule>
    <cfRule type="expression" dxfId="4042" priority="11415">
      <formula>CC547=3</formula>
    </cfRule>
  </conditionalFormatting>
  <conditionalFormatting sqref="CC548:CE548 CG548">
    <cfRule type="expression" dxfId="4041" priority="11418">
      <formula>CC548&lt;0</formula>
    </cfRule>
  </conditionalFormatting>
  <conditionalFormatting sqref="CC549:CE549 CG549">
    <cfRule type="expression" dxfId="4040" priority="11374">
      <formula>CC549="n/a"</formula>
    </cfRule>
    <cfRule type="expression" dxfId="4039" priority="11377">
      <formula>CC549=1</formula>
    </cfRule>
    <cfRule type="expression" dxfId="4038" priority="11376">
      <formula>CC549=2</formula>
    </cfRule>
    <cfRule type="expression" dxfId="4037" priority="11375">
      <formula>CC549=3</formula>
    </cfRule>
  </conditionalFormatting>
  <conditionalFormatting sqref="CC550:CE550 CG550">
    <cfRule type="expression" dxfId="4036" priority="11378">
      <formula>CC550&lt;0</formula>
    </cfRule>
  </conditionalFormatting>
  <conditionalFormatting sqref="CC551:CE551 CG551">
    <cfRule type="expression" dxfId="4035" priority="11357">
      <formula>CC551=1</formula>
    </cfRule>
    <cfRule type="expression" dxfId="4034" priority="11356">
      <formula>CC551=2</formula>
    </cfRule>
    <cfRule type="expression" dxfId="4033" priority="11355">
      <formula>CC551=3</formula>
    </cfRule>
    <cfRule type="expression" dxfId="4032" priority="11354">
      <formula>CC551="n/a"</formula>
    </cfRule>
  </conditionalFormatting>
  <conditionalFormatting sqref="CC552:CE552 CG552">
    <cfRule type="expression" dxfId="4031" priority="11358">
      <formula>CC552&lt;0</formula>
    </cfRule>
  </conditionalFormatting>
  <conditionalFormatting sqref="CC553:CE553 CG553">
    <cfRule type="expression" dxfId="4030" priority="11317">
      <formula>CC553=1</formula>
    </cfRule>
    <cfRule type="expression" dxfId="4029" priority="11316">
      <formula>CC553=2</formula>
    </cfRule>
    <cfRule type="expression" dxfId="4028" priority="11314">
      <formula>CC553="n/a"</formula>
    </cfRule>
    <cfRule type="expression" dxfId="4027" priority="11315">
      <formula>CC553=3</formula>
    </cfRule>
  </conditionalFormatting>
  <conditionalFormatting sqref="CC554:CE554 CG554">
    <cfRule type="expression" dxfId="4026" priority="11318">
      <formula>CC554&lt;0</formula>
    </cfRule>
  </conditionalFormatting>
  <conditionalFormatting sqref="CC555:CE555 CG555">
    <cfRule type="expression" dxfId="4025" priority="11276">
      <formula>CC555=2</formula>
    </cfRule>
    <cfRule type="expression" dxfId="4024" priority="11275">
      <formula>CC555=3</formula>
    </cfRule>
    <cfRule type="expression" dxfId="4023" priority="11274">
      <formula>CC555="n/a"</formula>
    </cfRule>
    <cfRule type="expression" dxfId="4022" priority="11277">
      <formula>CC555=1</formula>
    </cfRule>
  </conditionalFormatting>
  <conditionalFormatting sqref="CC556:CE556 CG556">
    <cfRule type="expression" dxfId="4021" priority="11278">
      <formula>CC556&lt;0</formula>
    </cfRule>
  </conditionalFormatting>
  <conditionalFormatting sqref="CC557:CE557 CG557">
    <cfRule type="expression" dxfId="4020" priority="11255">
      <formula>CC557=3</formula>
    </cfRule>
    <cfRule type="expression" dxfId="4019" priority="11257">
      <formula>CC557=1</formula>
    </cfRule>
    <cfRule type="expression" dxfId="4018" priority="11256">
      <formula>CC557=2</formula>
    </cfRule>
    <cfRule type="expression" dxfId="4017" priority="11254">
      <formula>CC557="n/a"</formula>
    </cfRule>
  </conditionalFormatting>
  <conditionalFormatting sqref="CC558:CE558 CG558">
    <cfRule type="expression" dxfId="4016" priority="11258">
      <formula>CC558&lt;0</formula>
    </cfRule>
  </conditionalFormatting>
  <conditionalFormatting sqref="CC559:CE559 CG559">
    <cfRule type="expression" dxfId="4015" priority="11236">
      <formula>CC559=2</formula>
    </cfRule>
    <cfRule type="expression" dxfId="4014" priority="11235">
      <formula>CC559=3</formula>
    </cfRule>
    <cfRule type="expression" dxfId="4013" priority="11237">
      <formula>CC559=1</formula>
    </cfRule>
    <cfRule type="expression" dxfId="4012" priority="11234">
      <formula>CC559="n/a"</formula>
    </cfRule>
  </conditionalFormatting>
  <conditionalFormatting sqref="CC560:CE560 CG560">
    <cfRule type="expression" dxfId="4011" priority="11238">
      <formula>CC560&lt;0</formula>
    </cfRule>
  </conditionalFormatting>
  <conditionalFormatting sqref="CC561:CE561 CG561">
    <cfRule type="expression" dxfId="4010" priority="11214">
      <formula>CC561="n/a"</formula>
    </cfRule>
    <cfRule type="expression" dxfId="4009" priority="11215">
      <formula>CC561=3</formula>
    </cfRule>
    <cfRule type="expression" dxfId="4008" priority="11217">
      <formula>CC561=1</formula>
    </cfRule>
    <cfRule type="expression" dxfId="4007" priority="11216">
      <formula>CC561=2</formula>
    </cfRule>
  </conditionalFormatting>
  <conditionalFormatting sqref="CC562:CE562 CG562">
    <cfRule type="expression" dxfId="4006" priority="11218">
      <formula>CC562&lt;0</formula>
    </cfRule>
  </conditionalFormatting>
  <conditionalFormatting sqref="CC563:CE563 CG563">
    <cfRule type="expression" dxfId="4005" priority="11197">
      <formula>CC563=1</formula>
    </cfRule>
    <cfRule type="expression" dxfId="4004" priority="11194">
      <formula>CC563="n/a"</formula>
    </cfRule>
    <cfRule type="expression" dxfId="4003" priority="11195">
      <formula>CC563=3</formula>
    </cfRule>
    <cfRule type="expression" dxfId="4002" priority="11196">
      <formula>CC563=2</formula>
    </cfRule>
  </conditionalFormatting>
  <conditionalFormatting sqref="CC564:CE564 CG564">
    <cfRule type="expression" dxfId="4001" priority="11198">
      <formula>CC564&lt;0</formula>
    </cfRule>
  </conditionalFormatting>
  <conditionalFormatting sqref="CC565:CE565 CG565">
    <cfRule type="expression" dxfId="4000" priority="11175">
      <formula>CC565=3</formula>
    </cfRule>
    <cfRule type="expression" dxfId="3999" priority="11174">
      <formula>CC565="n/a"</formula>
    </cfRule>
    <cfRule type="expression" dxfId="3998" priority="11176">
      <formula>CC565=2</formula>
    </cfRule>
    <cfRule type="expression" dxfId="3997" priority="11177">
      <formula>CC565=1</formula>
    </cfRule>
  </conditionalFormatting>
  <conditionalFormatting sqref="CC566:CE566 CG566">
    <cfRule type="expression" dxfId="3996" priority="11178">
      <formula>CC566&lt;0</formula>
    </cfRule>
  </conditionalFormatting>
  <conditionalFormatting sqref="CC567:CE567 CG567">
    <cfRule type="expression" dxfId="3995" priority="11114">
      <formula>CC567="n/a"</formula>
    </cfRule>
    <cfRule type="expression" dxfId="3994" priority="11116">
      <formula>CC567=2</formula>
    </cfRule>
    <cfRule type="expression" dxfId="3993" priority="11117">
      <formula>CC567=1</formula>
    </cfRule>
    <cfRule type="expression" dxfId="3992" priority="11115">
      <formula>CC567=3</formula>
    </cfRule>
  </conditionalFormatting>
  <conditionalFormatting sqref="CC568:CE568 CG568">
    <cfRule type="expression" dxfId="3991" priority="11118">
      <formula>CC568&lt;0</formula>
    </cfRule>
  </conditionalFormatting>
  <conditionalFormatting sqref="CC569:CE569 CG569">
    <cfRule type="expression" dxfId="3990" priority="11096">
      <formula>CC569=2</formula>
    </cfRule>
    <cfRule type="expression" dxfId="3989" priority="11097">
      <formula>CC569=1</formula>
    </cfRule>
    <cfRule type="expression" dxfId="3988" priority="11095">
      <formula>CC569=3</formula>
    </cfRule>
    <cfRule type="expression" dxfId="3987" priority="11094">
      <formula>CC569="n/a"</formula>
    </cfRule>
  </conditionalFormatting>
  <conditionalFormatting sqref="CC570:CE570 CG570">
    <cfRule type="expression" dxfId="3986" priority="11098">
      <formula>CC570&lt;0</formula>
    </cfRule>
  </conditionalFormatting>
  <conditionalFormatting sqref="CC571:CE571 CG571">
    <cfRule type="expression" dxfId="3985" priority="11076">
      <formula>CC571=2</formula>
    </cfRule>
    <cfRule type="expression" dxfId="3984" priority="11075">
      <formula>CC571=3</formula>
    </cfRule>
    <cfRule type="expression" dxfId="3983" priority="11077">
      <formula>CC571=1</formula>
    </cfRule>
    <cfRule type="expression" dxfId="3982" priority="11074">
      <formula>CC571="n/a"</formula>
    </cfRule>
  </conditionalFormatting>
  <conditionalFormatting sqref="CC572:CE572 CG572">
    <cfRule type="expression" dxfId="3981" priority="11078">
      <formula>CC572&lt;0</formula>
    </cfRule>
  </conditionalFormatting>
  <conditionalFormatting sqref="CC573:CE573 CG573">
    <cfRule type="expression" dxfId="3980" priority="11034">
      <formula>CC573="n/a"</formula>
    </cfRule>
    <cfRule type="expression" dxfId="3979" priority="11035">
      <formula>CC573=3</formula>
    </cfRule>
    <cfRule type="expression" dxfId="3978" priority="11036">
      <formula>CC573=2</formula>
    </cfRule>
    <cfRule type="expression" dxfId="3977" priority="11037">
      <formula>CC573=1</formula>
    </cfRule>
  </conditionalFormatting>
  <conditionalFormatting sqref="CC574:CE574 CG574">
    <cfRule type="expression" dxfId="3976" priority="11038">
      <formula>CC574&lt;0</formula>
    </cfRule>
  </conditionalFormatting>
  <conditionalFormatting sqref="CC575:CE575 CG575">
    <cfRule type="expression" dxfId="3975" priority="10977">
      <formula>CC575=1</formula>
    </cfRule>
    <cfRule type="expression" dxfId="3974" priority="10975">
      <formula>CC575=3</formula>
    </cfRule>
    <cfRule type="expression" dxfId="3973" priority="10976">
      <formula>CC575=2</formula>
    </cfRule>
    <cfRule type="expression" dxfId="3972" priority="10974">
      <formula>CC575="n/a"</formula>
    </cfRule>
  </conditionalFormatting>
  <conditionalFormatting sqref="CC576:CE576 CG576">
    <cfRule type="expression" dxfId="3971" priority="10978">
      <formula>CC576&lt;0</formula>
    </cfRule>
  </conditionalFormatting>
  <conditionalFormatting sqref="CC577:CE577 CG577">
    <cfRule type="expression" dxfId="3970" priority="10917">
      <formula>CC577=1</formula>
    </cfRule>
    <cfRule type="expression" dxfId="3969" priority="10916">
      <formula>CC577=2</formula>
    </cfRule>
    <cfRule type="expression" dxfId="3968" priority="10915">
      <formula>CC577=3</formula>
    </cfRule>
    <cfRule type="expression" dxfId="3967" priority="10914">
      <formula>CC577="n/a"</formula>
    </cfRule>
  </conditionalFormatting>
  <conditionalFormatting sqref="CC578:CE578 CG578">
    <cfRule type="expression" dxfId="3966" priority="10918">
      <formula>CC578&lt;0</formula>
    </cfRule>
  </conditionalFormatting>
  <conditionalFormatting sqref="CC579:CE579 CG579">
    <cfRule type="expression" dxfId="3965" priority="10895">
      <formula>CC579=3</formula>
    </cfRule>
    <cfRule type="expression" dxfId="3964" priority="10894">
      <formula>CC579="n/a"</formula>
    </cfRule>
    <cfRule type="expression" dxfId="3963" priority="10897">
      <formula>CC579=1</formula>
    </cfRule>
    <cfRule type="expression" dxfId="3962" priority="10896">
      <formula>CC579=2</formula>
    </cfRule>
  </conditionalFormatting>
  <conditionalFormatting sqref="CC580:CE580 CG580">
    <cfRule type="expression" dxfId="3961" priority="10898">
      <formula>CC580&lt;0</formula>
    </cfRule>
  </conditionalFormatting>
  <conditionalFormatting sqref="CC581:CE581 CG581">
    <cfRule type="expression" dxfId="3960" priority="10874">
      <formula>CC581="n/a"</formula>
    </cfRule>
    <cfRule type="expression" dxfId="3959" priority="10876">
      <formula>CC581=2</formula>
    </cfRule>
    <cfRule type="expression" dxfId="3958" priority="10877">
      <formula>CC581=1</formula>
    </cfRule>
    <cfRule type="expression" dxfId="3957" priority="10875">
      <formula>CC581=3</formula>
    </cfRule>
  </conditionalFormatting>
  <conditionalFormatting sqref="CC582:CE582 CG582">
    <cfRule type="expression" dxfId="3956" priority="10878">
      <formula>CC582&lt;0</formula>
    </cfRule>
  </conditionalFormatting>
  <conditionalFormatting sqref="CC583:CE583 CG583">
    <cfRule type="expression" dxfId="3955" priority="10857">
      <formula>CC583=1</formula>
    </cfRule>
    <cfRule type="expression" dxfId="3954" priority="10855">
      <formula>CC583=3</formula>
    </cfRule>
    <cfRule type="expression" dxfId="3953" priority="10854">
      <formula>CC583="n/a"</formula>
    </cfRule>
    <cfRule type="expression" dxfId="3952" priority="10856">
      <formula>CC583=2</formula>
    </cfRule>
  </conditionalFormatting>
  <conditionalFormatting sqref="CC584:CE584 CG584">
    <cfRule type="expression" dxfId="3951" priority="10858">
      <formula>CC584&lt;0</formula>
    </cfRule>
  </conditionalFormatting>
  <conditionalFormatting sqref="CC585:CE585 CG585">
    <cfRule type="expression" dxfId="3950" priority="10834">
      <formula>CC585="n/a"</formula>
    </cfRule>
    <cfRule type="expression" dxfId="3949" priority="10835">
      <formula>CC585=3</formula>
    </cfRule>
    <cfRule type="expression" dxfId="3948" priority="10836">
      <formula>CC585=2</formula>
    </cfRule>
    <cfRule type="expression" dxfId="3947" priority="10837">
      <formula>CC585=1</formula>
    </cfRule>
  </conditionalFormatting>
  <conditionalFormatting sqref="CC586:CE586 CG586">
    <cfRule type="expression" dxfId="3946" priority="10838">
      <formula>CC586&lt;0</formula>
    </cfRule>
  </conditionalFormatting>
  <conditionalFormatting sqref="CC587:CE587 CG587">
    <cfRule type="expression" dxfId="3945" priority="10815">
      <formula>CC587=3</formula>
    </cfRule>
    <cfRule type="expression" dxfId="3944" priority="10814">
      <formula>CC587="n/a"</formula>
    </cfRule>
    <cfRule type="expression" dxfId="3943" priority="10817">
      <formula>CC587=1</formula>
    </cfRule>
    <cfRule type="expression" dxfId="3942" priority="10816">
      <formula>CC587=2</formula>
    </cfRule>
  </conditionalFormatting>
  <conditionalFormatting sqref="CC588:CE588 CG588">
    <cfRule type="expression" dxfId="3941" priority="10818">
      <formula>CC588&lt;0</formula>
    </cfRule>
  </conditionalFormatting>
  <conditionalFormatting sqref="CC589:CE589 CG589">
    <cfRule type="expression" dxfId="3940" priority="10795">
      <formula>CC589=3</formula>
    </cfRule>
    <cfRule type="expression" dxfId="3939" priority="10794">
      <formula>CC589="n/a"</formula>
    </cfRule>
    <cfRule type="expression" dxfId="3938" priority="10796">
      <formula>CC589=2</formula>
    </cfRule>
    <cfRule type="expression" dxfId="3937" priority="10797">
      <formula>CC589=1</formula>
    </cfRule>
  </conditionalFormatting>
  <conditionalFormatting sqref="CC590:CE590 CG590">
    <cfRule type="expression" dxfId="3936" priority="10798">
      <formula>CC590&lt;0</formula>
    </cfRule>
  </conditionalFormatting>
  <conditionalFormatting sqref="CC591:CE591 CG591">
    <cfRule type="expression" dxfId="3935" priority="10774">
      <formula>CC591="n/a"</formula>
    </cfRule>
    <cfRule type="expression" dxfId="3934" priority="10777">
      <formula>CC591=1</formula>
    </cfRule>
    <cfRule type="expression" dxfId="3933" priority="10776">
      <formula>CC591=2</formula>
    </cfRule>
    <cfRule type="expression" dxfId="3932" priority="10775">
      <formula>CC591=3</formula>
    </cfRule>
  </conditionalFormatting>
  <conditionalFormatting sqref="CC592:CE592 CG592">
    <cfRule type="expression" dxfId="3931" priority="10778">
      <formula>CC592&lt;0</formula>
    </cfRule>
  </conditionalFormatting>
  <conditionalFormatting sqref="CC593:CE593 CG593">
    <cfRule type="expression" dxfId="3930" priority="10735">
      <formula>CC593=3</formula>
    </cfRule>
    <cfRule type="expression" dxfId="3929" priority="10737">
      <formula>CC593=1</formula>
    </cfRule>
    <cfRule type="expression" dxfId="3928" priority="10736">
      <formula>CC593=2</formula>
    </cfRule>
    <cfRule type="expression" dxfId="3927" priority="10734">
      <formula>CC593="n/a"</formula>
    </cfRule>
  </conditionalFormatting>
  <conditionalFormatting sqref="CC594:CE594 CG594">
    <cfRule type="expression" dxfId="3926" priority="10738">
      <formula>CC594&lt;0</formula>
    </cfRule>
  </conditionalFormatting>
  <conditionalFormatting sqref="CC597:CE597 CG597">
    <cfRule type="expression" dxfId="3925" priority="10697">
      <formula>CC597=1</formula>
    </cfRule>
    <cfRule type="expression" dxfId="3924" priority="10696">
      <formula>CC597=2</formula>
    </cfRule>
    <cfRule type="expression" dxfId="3923" priority="10695">
      <formula>CC597=3</formula>
    </cfRule>
    <cfRule type="expression" dxfId="3922" priority="10694">
      <formula>CC597="n/a"</formula>
    </cfRule>
  </conditionalFormatting>
  <conditionalFormatting sqref="CC598:CE598 CG598">
    <cfRule type="expression" dxfId="3921" priority="10698">
      <formula>CC598&lt;0</formula>
    </cfRule>
  </conditionalFormatting>
  <conditionalFormatting sqref="CC603:CE603 CG603">
    <cfRule type="expression" dxfId="3920" priority="10674">
      <formula>CC603="n/a"</formula>
    </cfRule>
    <cfRule type="expression" dxfId="3919" priority="10675">
      <formula>CC603=3</formula>
    </cfRule>
    <cfRule type="expression" dxfId="3918" priority="10676">
      <formula>CC603=2</formula>
    </cfRule>
    <cfRule type="expression" dxfId="3917" priority="10677">
      <formula>CC603=1</formula>
    </cfRule>
  </conditionalFormatting>
  <conditionalFormatting sqref="CC604:CE604 CG604">
    <cfRule type="expression" dxfId="3916" priority="10678">
      <formula>CC604&lt;0</formula>
    </cfRule>
  </conditionalFormatting>
  <conditionalFormatting sqref="CC605:CE605 CG605">
    <cfRule type="expression" dxfId="3915" priority="10654">
      <formula>CC605="n/a"</formula>
    </cfRule>
    <cfRule type="expression" dxfId="3914" priority="10655">
      <formula>CC605=3</formula>
    </cfRule>
    <cfRule type="expression" dxfId="3913" priority="10657">
      <formula>CC605=1</formula>
    </cfRule>
    <cfRule type="expression" dxfId="3912" priority="10656">
      <formula>CC605=2</formula>
    </cfRule>
  </conditionalFormatting>
  <conditionalFormatting sqref="CC606:CE606 CG606">
    <cfRule type="expression" dxfId="3911" priority="10658">
      <formula>CC606&lt;0</formula>
    </cfRule>
  </conditionalFormatting>
  <conditionalFormatting sqref="CC41:CG41 CM41:GF41">
    <cfRule type="expression" dxfId="3910" priority="2973">
      <formula>CC41=3</formula>
    </cfRule>
    <cfRule type="expression" dxfId="3909" priority="2974">
      <formula>CC41=2</formula>
    </cfRule>
    <cfRule type="expression" dxfId="3908" priority="2975">
      <formula>CC41=1</formula>
    </cfRule>
  </conditionalFormatting>
  <conditionalFormatting sqref="CC399:CG399 CM399:DB399">
    <cfRule type="expression" dxfId="3907" priority="13602">
      <formula>CC399="n/a"</formula>
    </cfRule>
  </conditionalFormatting>
  <conditionalFormatting sqref="CC399:CG399">
    <cfRule type="expression" dxfId="3906" priority="13603">
      <formula>CC399=3</formula>
    </cfRule>
  </conditionalFormatting>
  <conditionalFormatting sqref="CC409:CG409 CM409:DB409">
    <cfRule type="expression" dxfId="3905" priority="13592">
      <formula>CC409="n/a"</formula>
    </cfRule>
  </conditionalFormatting>
  <conditionalFormatting sqref="CC409:CG409">
    <cfRule type="expression" dxfId="3904" priority="13593">
      <formula>CC409=3</formula>
    </cfRule>
  </conditionalFormatting>
  <conditionalFormatting sqref="CC445:CG445 CM445:DB445">
    <cfRule type="expression" dxfId="3903" priority="13587">
      <formula>CC445="n/a"</formula>
    </cfRule>
  </conditionalFormatting>
  <conditionalFormatting sqref="CC445:CG445">
    <cfRule type="expression" dxfId="3902" priority="13588">
      <formula>CC445=3</formula>
    </cfRule>
  </conditionalFormatting>
  <conditionalFormatting sqref="CC449:CG449 CM449:DB449">
    <cfRule type="expression" dxfId="3901" priority="13582">
      <formula>CC449="n/a"</formula>
    </cfRule>
  </conditionalFormatting>
  <conditionalFormatting sqref="CC449:CG449">
    <cfRule type="expression" dxfId="3900" priority="13583">
      <formula>CC449=3</formula>
    </cfRule>
  </conditionalFormatting>
  <conditionalFormatting sqref="CC463:CG463 CM463:DB463">
    <cfRule type="expression" dxfId="3899" priority="13572">
      <formula>CC463="n/a"</formula>
    </cfRule>
  </conditionalFormatting>
  <conditionalFormatting sqref="CC463:CG463">
    <cfRule type="expression" dxfId="3898" priority="13573">
      <formula>CC463=3</formula>
    </cfRule>
  </conditionalFormatting>
  <conditionalFormatting sqref="CC473:CG473 CC485:CG485 CC489:CG489 CD495:CG495 CC523:CG523">
    <cfRule type="expression" dxfId="3897" priority="13568">
      <formula>CC473=3</formula>
    </cfRule>
  </conditionalFormatting>
  <conditionalFormatting sqref="CC473:CG473 CM473:DB473 CC485:CG485 CM485:DB485 CC489:CG489 CM489:DB489 CD495:CG495 CM495:DB495 CC523:CG523 CM523:DB523">
    <cfRule type="expression" dxfId="3896" priority="13567">
      <formula>CC473="n/a"</formula>
    </cfRule>
  </conditionalFormatting>
  <conditionalFormatting sqref="CD35">
    <cfRule type="expression" dxfId="3895" priority="5067">
      <formula>CD35=1</formula>
    </cfRule>
    <cfRule type="expression" dxfId="3894" priority="5064">
      <formula>CD35="n/a"</formula>
    </cfRule>
    <cfRule type="expression" dxfId="3893" priority="5065">
      <formula>CD35=3</formula>
    </cfRule>
    <cfRule type="expression" dxfId="3892" priority="5066">
      <formula>CD35=2</formula>
    </cfRule>
  </conditionalFormatting>
  <conditionalFormatting sqref="CD50">
    <cfRule type="expression" dxfId="3891" priority="1911">
      <formula>CD50&lt;0</formula>
    </cfRule>
  </conditionalFormatting>
  <conditionalFormatting sqref="CD52">
    <cfRule type="expression" dxfId="3890" priority="5221">
      <formula>CD52&lt;0</formula>
    </cfRule>
  </conditionalFormatting>
  <conditionalFormatting sqref="CD57">
    <cfRule type="expression" dxfId="3889" priority="12399">
      <formula>CD57=2</formula>
    </cfRule>
    <cfRule type="expression" dxfId="3888" priority="12397">
      <formula>CD57="n/a"</formula>
    </cfRule>
    <cfRule type="expression" dxfId="3887" priority="12400">
      <formula>CD57=1</formula>
    </cfRule>
    <cfRule type="expression" dxfId="3886" priority="12398">
      <formula>CD57=3</formula>
    </cfRule>
  </conditionalFormatting>
  <conditionalFormatting sqref="CD58">
    <cfRule type="expression" dxfId="3885" priority="12401">
      <formula>CD58&lt;0</formula>
    </cfRule>
  </conditionalFormatting>
  <conditionalFormatting sqref="CD59 CF59:CG59 CM59:GF59">
    <cfRule type="expression" dxfId="3884" priority="15620">
      <formula>CD59=2</formula>
    </cfRule>
    <cfRule type="expression" dxfId="3883" priority="15621">
      <formula>CD59=1</formula>
    </cfRule>
  </conditionalFormatting>
  <conditionalFormatting sqref="CD71">
    <cfRule type="expression" dxfId="3882" priority="6856">
      <formula>CD71="n/a"</formula>
    </cfRule>
    <cfRule type="expression" dxfId="3881" priority="6857">
      <formula>CD71=3</formula>
    </cfRule>
    <cfRule type="expression" dxfId="3880" priority="6858">
      <formula>CD71=2</formula>
    </cfRule>
    <cfRule type="expression" dxfId="3879" priority="6859">
      <formula>CD71=1</formula>
    </cfRule>
  </conditionalFormatting>
  <conditionalFormatting sqref="CD72">
    <cfRule type="expression" dxfId="3878" priority="6860">
      <formula>CD72&lt;0</formula>
    </cfRule>
  </conditionalFormatting>
  <conditionalFormatting sqref="CD79">
    <cfRule type="expression" dxfId="3877" priority="12404">
      <formula>CD79=2</formula>
    </cfRule>
    <cfRule type="expression" dxfId="3876" priority="12405">
      <formula>CD79=1</formula>
    </cfRule>
    <cfRule type="expression" dxfId="3875" priority="12403">
      <formula>CD79=3</formula>
    </cfRule>
    <cfRule type="expression" dxfId="3874" priority="12402">
      <formula>CD79="n/a"</formula>
    </cfRule>
  </conditionalFormatting>
  <conditionalFormatting sqref="CD80">
    <cfRule type="expression" dxfId="3873" priority="12406">
      <formula>CD80&lt;0</formula>
    </cfRule>
  </conditionalFormatting>
  <conditionalFormatting sqref="CD81">
    <cfRule type="expression" dxfId="3872" priority="12410">
      <formula>CD81=1</formula>
    </cfRule>
    <cfRule type="expression" dxfId="3871" priority="12408">
      <formula>CD81=3</formula>
    </cfRule>
    <cfRule type="expression" dxfId="3870" priority="12407">
      <formula>CD81="n/a"</formula>
    </cfRule>
    <cfRule type="expression" dxfId="3869" priority="12409">
      <formula>CD81=2</formula>
    </cfRule>
  </conditionalFormatting>
  <conditionalFormatting sqref="CD82">
    <cfRule type="expression" dxfId="3868" priority="12411">
      <formula>CD82&lt;0</formula>
    </cfRule>
  </conditionalFormatting>
  <conditionalFormatting sqref="CD96">
    <cfRule type="expression" dxfId="3867" priority="1961">
      <formula>CD96&lt;0</formula>
    </cfRule>
  </conditionalFormatting>
  <conditionalFormatting sqref="CD152">
    <cfRule type="expression" dxfId="3866" priority="5217">
      <formula>CD152&lt;0</formula>
    </cfRule>
  </conditionalFormatting>
  <conditionalFormatting sqref="CD189">
    <cfRule type="expression" dxfId="3865" priority="6846">
      <formula>CD189="n/a"</formula>
    </cfRule>
    <cfRule type="expression" dxfId="3864" priority="6849">
      <formula>CD189=1</formula>
    </cfRule>
    <cfRule type="expression" dxfId="3863" priority="6848">
      <formula>CD189=2</formula>
    </cfRule>
    <cfRule type="expression" dxfId="3862" priority="6847">
      <formula>CD189=3</formula>
    </cfRule>
  </conditionalFormatting>
  <conditionalFormatting sqref="CD190">
    <cfRule type="expression" dxfId="3861" priority="6850">
      <formula>CD190&lt;0</formula>
    </cfRule>
  </conditionalFormatting>
  <conditionalFormatting sqref="CD225">
    <cfRule type="expression" dxfId="3860" priority="4989">
      <formula>CD225=3</formula>
    </cfRule>
    <cfRule type="expression" dxfId="3859" priority="4988">
      <formula>CD225="n/a"</formula>
    </cfRule>
    <cfRule type="expression" dxfId="3858" priority="4991">
      <formula>CD225=1</formula>
    </cfRule>
    <cfRule type="expression" dxfId="3857" priority="4990">
      <formula>CD225=2</formula>
    </cfRule>
  </conditionalFormatting>
  <conditionalFormatting sqref="CD226">
    <cfRule type="expression" dxfId="3856" priority="4992">
      <formula>CD226&lt;0</formula>
    </cfRule>
  </conditionalFormatting>
  <conditionalFormatting sqref="CD230">
    <cfRule type="expression" dxfId="3855" priority="1614">
      <formula>CD230&lt;0</formula>
    </cfRule>
  </conditionalFormatting>
  <conditionalFormatting sqref="CD232">
    <cfRule type="expression" dxfId="3854" priority="1568">
      <formula>CD232&lt;0</formula>
    </cfRule>
  </conditionalFormatting>
  <conditionalFormatting sqref="CD234">
    <cfRule type="expression" dxfId="3853" priority="1522">
      <formula>CD234&lt;0</formula>
    </cfRule>
  </conditionalFormatting>
  <conditionalFormatting sqref="CD253">
    <cfRule type="expression" dxfId="3852" priority="4962">
      <formula>CD253=2</formula>
    </cfRule>
    <cfRule type="expression" dxfId="3851" priority="4963">
      <formula>CD253=1</formula>
    </cfRule>
    <cfRule type="expression" dxfId="3850" priority="4960">
      <formula>CD253="n/a"</formula>
    </cfRule>
    <cfRule type="expression" dxfId="3849" priority="4961">
      <formula>CD253=3</formula>
    </cfRule>
  </conditionalFormatting>
  <conditionalFormatting sqref="CD254">
    <cfRule type="expression" dxfId="3848" priority="4964">
      <formula>CD254&lt;0</formula>
    </cfRule>
  </conditionalFormatting>
  <conditionalFormatting sqref="CD309">
    <cfRule type="expression" dxfId="3847" priority="6854">
      <formula>CD309=1</formula>
    </cfRule>
    <cfRule type="expression" dxfId="3846" priority="6852">
      <formula>CD309=3</formula>
    </cfRule>
    <cfRule type="expression" dxfId="3845" priority="6851">
      <formula>CD309="n/a"</formula>
    </cfRule>
    <cfRule type="expression" dxfId="3844" priority="6853">
      <formula>CD309=2</formula>
    </cfRule>
  </conditionalFormatting>
  <conditionalFormatting sqref="CD310">
    <cfRule type="expression" dxfId="3843" priority="6855">
      <formula>CD310&lt;0</formula>
    </cfRule>
  </conditionalFormatting>
  <conditionalFormatting sqref="CD319">
    <cfRule type="expression" dxfId="3842" priority="9347">
      <formula>CD319="n/a"</formula>
    </cfRule>
    <cfRule type="expression" dxfId="3841" priority="9348">
      <formula>CD319=3</formula>
    </cfRule>
    <cfRule type="expression" dxfId="3840" priority="9349">
      <formula>CD319=2</formula>
    </cfRule>
    <cfRule type="expression" dxfId="3839" priority="9350">
      <formula>CD319=1</formula>
    </cfRule>
  </conditionalFormatting>
  <conditionalFormatting sqref="CD320">
    <cfRule type="expression" dxfId="3838" priority="9351">
      <formula>CD320&lt;0</formula>
    </cfRule>
  </conditionalFormatting>
  <conditionalFormatting sqref="CD475">
    <cfRule type="expression" dxfId="3837" priority="6744">
      <formula>CD475=1</formula>
    </cfRule>
    <cfRule type="expression" dxfId="3836" priority="6743">
      <formula>CD475=2</formula>
    </cfRule>
    <cfRule type="expression" dxfId="3835" priority="6742">
      <formula>CD475=3</formula>
    </cfRule>
    <cfRule type="expression" dxfId="3834" priority="6741">
      <formula>CD475="n/a"</formula>
    </cfRule>
  </conditionalFormatting>
  <conditionalFormatting sqref="CD476">
    <cfRule type="expression" dxfId="3833" priority="6745">
      <formula>CD476&lt;0</formula>
    </cfRule>
  </conditionalFormatting>
  <conditionalFormatting sqref="CD10:CE10 CD20:CE20">
    <cfRule type="expression" dxfId="3832" priority="13966">
      <formula>CD10&lt;0</formula>
    </cfRule>
  </conditionalFormatting>
  <conditionalFormatting sqref="CD19:CE19">
    <cfRule type="expression" dxfId="3831" priority="5751">
      <formula>CD19=1</formula>
    </cfRule>
    <cfRule type="expression" dxfId="3830" priority="5750">
      <formula>CD19=2</formula>
    </cfRule>
    <cfRule type="expression" dxfId="3829" priority="5749">
      <formula>CD19=3</formula>
    </cfRule>
    <cfRule type="expression" dxfId="3828" priority="5748">
      <formula>CD19="n/a"</formula>
    </cfRule>
  </conditionalFormatting>
  <conditionalFormatting sqref="CD173:CE173 CG173">
    <cfRule type="expression" dxfId="3827" priority="11907">
      <formula>CD173=1</formula>
    </cfRule>
    <cfRule type="expression" dxfId="3826" priority="11904">
      <formula>CD173="n/a"</formula>
    </cfRule>
    <cfRule type="expression" dxfId="3825" priority="11905">
      <formula>CD173=3</formula>
    </cfRule>
    <cfRule type="expression" dxfId="3824" priority="11906">
      <formula>CD173=2</formula>
    </cfRule>
  </conditionalFormatting>
  <conditionalFormatting sqref="CD174:CE174 CG174">
    <cfRule type="expression" dxfId="3823" priority="11908">
      <formula>CD174&lt;0</formula>
    </cfRule>
  </conditionalFormatting>
  <conditionalFormatting sqref="CD175:CE175 CG175">
    <cfRule type="expression" dxfId="3822" priority="11879">
      <formula>CD175="n/a"</formula>
    </cfRule>
    <cfRule type="expression" dxfId="3821" priority="11880">
      <formula>CD175=3</formula>
    </cfRule>
    <cfRule type="expression" dxfId="3820" priority="11881">
      <formula>CD175=2</formula>
    </cfRule>
    <cfRule type="expression" dxfId="3819" priority="11882">
      <formula>CD175=1</formula>
    </cfRule>
  </conditionalFormatting>
  <conditionalFormatting sqref="CD176:CE176 CG176">
    <cfRule type="expression" dxfId="3818" priority="11883">
      <formula>CD176&lt;0</formula>
    </cfRule>
  </conditionalFormatting>
  <conditionalFormatting sqref="CD207:CE207">
    <cfRule type="expression" dxfId="3817" priority="2477">
      <formula>CD207=2</formula>
    </cfRule>
    <cfRule type="expression" dxfId="3816" priority="2478">
      <formula>CD207=1</formula>
    </cfRule>
    <cfRule type="expression" dxfId="3815" priority="2475">
      <formula>CD207="n/a"</formula>
    </cfRule>
    <cfRule type="expression" dxfId="3814" priority="2476">
      <formula>CD207=3</formula>
    </cfRule>
  </conditionalFormatting>
  <conditionalFormatting sqref="CD208:CE208">
    <cfRule type="expression" dxfId="3813" priority="2479">
      <formula>CD208&lt;0</formula>
    </cfRule>
  </conditionalFormatting>
  <conditionalFormatting sqref="CD209:CE209">
    <cfRule type="expression" dxfId="3812" priority="2404">
      <formula>CD209=1</formula>
    </cfRule>
    <cfRule type="expression" dxfId="3811" priority="2402">
      <formula>CD209=3</formula>
    </cfRule>
    <cfRule type="expression" dxfId="3810" priority="2401">
      <formula>CD209="n/a"</formula>
    </cfRule>
    <cfRule type="expression" dxfId="3809" priority="2403">
      <formula>CD209=2</formula>
    </cfRule>
  </conditionalFormatting>
  <conditionalFormatting sqref="CD210:CE210">
    <cfRule type="expression" dxfId="3808" priority="2405">
      <formula>CD210&lt;0</formula>
    </cfRule>
  </conditionalFormatting>
  <conditionalFormatting sqref="CD211:CE211">
    <cfRule type="expression" dxfId="3807" priority="2330">
      <formula>CD211=1</formula>
    </cfRule>
    <cfRule type="expression" dxfId="3806" priority="2329">
      <formula>CD211=2</formula>
    </cfRule>
    <cfRule type="expression" dxfId="3805" priority="2327">
      <formula>CD211="n/a"</formula>
    </cfRule>
    <cfRule type="expression" dxfId="3804" priority="2328">
      <formula>CD211=3</formula>
    </cfRule>
  </conditionalFormatting>
  <conditionalFormatting sqref="CD212:CE212">
    <cfRule type="expression" dxfId="3803" priority="2331">
      <formula>CD212&lt;0</formula>
    </cfRule>
  </conditionalFormatting>
  <conditionalFormatting sqref="CD213:CE213">
    <cfRule type="expression" dxfId="3802" priority="11816">
      <formula>CD213=2</formula>
    </cfRule>
    <cfRule type="expression" dxfId="3801" priority="11817">
      <formula>CD213=1</formula>
    </cfRule>
    <cfRule type="expression" dxfId="3800" priority="11815">
      <formula>CD213=3</formula>
    </cfRule>
    <cfRule type="expression" dxfId="3799" priority="11814">
      <formula>CD213="n/a"</formula>
    </cfRule>
  </conditionalFormatting>
  <conditionalFormatting sqref="CD214:CE214 CD216:CE216 CD218:CE218">
    <cfRule type="expression" dxfId="3798" priority="11818">
      <formula>CD214&lt;0</formula>
    </cfRule>
  </conditionalFormatting>
  <conditionalFormatting sqref="CD215:CE215">
    <cfRule type="expression" dxfId="3797" priority="3092">
      <formula>CD215="n/a"</formula>
    </cfRule>
    <cfRule type="expression" dxfId="3796" priority="3095">
      <formula>CD215=1</formula>
    </cfRule>
    <cfRule type="expression" dxfId="3795" priority="3094">
      <formula>CD215=2</formula>
    </cfRule>
    <cfRule type="expression" dxfId="3794" priority="3093">
      <formula>CD215=3</formula>
    </cfRule>
  </conditionalFormatting>
  <conditionalFormatting sqref="CD217:CE217">
    <cfRule type="expression" dxfId="3793" priority="3034">
      <formula>CD217=2</formula>
    </cfRule>
    <cfRule type="expression" dxfId="3792" priority="3032">
      <formula>CD217="n/a"</formula>
    </cfRule>
    <cfRule type="expression" dxfId="3791" priority="3033">
      <formula>CD217=3</formula>
    </cfRule>
    <cfRule type="expression" dxfId="3790" priority="3035">
      <formula>CD217=1</formula>
    </cfRule>
  </conditionalFormatting>
  <conditionalFormatting sqref="CD596:CE596 CG596">
    <cfRule type="expression" dxfId="3789" priority="10718">
      <formula>CD596&lt;0</formula>
    </cfRule>
  </conditionalFormatting>
  <conditionalFormatting sqref="CD317:CG317 CM317:DB317">
    <cfRule type="expression" dxfId="3788" priority="13642">
      <formula>CD317="n/a"</formula>
    </cfRule>
  </conditionalFormatting>
  <conditionalFormatting sqref="CD317:CG317">
    <cfRule type="expression" dxfId="3787" priority="13643">
      <formula>CD317=3</formula>
    </cfRule>
  </conditionalFormatting>
  <conditionalFormatting sqref="CD385:CG385">
    <cfRule type="expression" dxfId="3786" priority="8871">
      <formula>CD385="n/a"</formula>
    </cfRule>
    <cfRule type="expression" dxfId="3785" priority="8872">
      <formula>CD385=3</formula>
    </cfRule>
    <cfRule type="expression" dxfId="3784" priority="8873">
      <formula>CD385=2</formula>
    </cfRule>
    <cfRule type="expression" dxfId="3783" priority="8874">
      <formula>CD385=1</formula>
    </cfRule>
  </conditionalFormatting>
  <conditionalFormatting sqref="CD386:CG386">
    <cfRule type="expression" dxfId="3782" priority="8875">
      <formula>CD386&lt;0</formula>
    </cfRule>
  </conditionalFormatting>
  <conditionalFormatting sqref="CE21">
    <cfRule type="expression" dxfId="3781" priority="9516">
      <formula>CE21="n/a"</formula>
    </cfRule>
    <cfRule type="expression" dxfId="3780" priority="9518">
      <formula>CE21=2</formula>
    </cfRule>
    <cfRule type="expression" dxfId="3779" priority="9519">
      <formula>CE21=1</formula>
    </cfRule>
    <cfRule type="expression" dxfId="3778" priority="9517">
      <formula>CE21=3</formula>
    </cfRule>
  </conditionalFormatting>
  <conditionalFormatting sqref="CE22">
    <cfRule type="expression" dxfId="3777" priority="9520">
      <formula>CE22&lt;0</formula>
    </cfRule>
  </conditionalFormatting>
  <conditionalFormatting sqref="CE23 CE33 CE53 CE63 CE73 CE75 CE125 CE141 CE143 CE149 CE153 CE155 CE177 CE191 CE195 CE201 CE203 CE205 CE219 CE221 CE223 CE227 CE243 CE245 CE249 CE251 CE255 CE257 CE265 CE269 CE275 CE279 CE291 CE307 CE315 CE321 CE335 CE349 CE365 CE383 CE401 CE429 CE443 CE451 CE467 CF475 CE479 CE481 CE487 CE497 CE505 CE513 CF521 CE525 CE527 CE529 CE531 CE533 CE535 CE537 CE599 CE601 CG55 CM55:CV55 CX55:DB55">
    <cfRule type="expression" dxfId="3776" priority="12508">
      <formula>CE23=3</formula>
    </cfRule>
  </conditionalFormatting>
  <conditionalFormatting sqref="CE23 CE33 CE53 CE63 CE73 CE75 CE125 CE141 CE143 CE149 CE153 CE155 CE177 CE191 CE195 CE201 CE203 CE205 CE219 CE221 CE223 CE227 CE243 CE245 CE249 CE251 CE255 CE257 CE265 CE269 CE275 CE279 CE291 CE307 CE315 CE321 CE335 CE349 CE365 CE383 CE401 CE429 CE443 CE451 CE467 CF475 CE479 CE481 CE487 CE497 CE505 CE513 CF521 CE525 CE527 CE529 CE531 CE533 CE535 CE537 CE599 CE601">
    <cfRule type="expression" dxfId="3775" priority="12509">
      <formula>CE23=2</formula>
    </cfRule>
  </conditionalFormatting>
  <conditionalFormatting sqref="CE55">
    <cfRule type="expression" dxfId="3774" priority="6737">
      <formula>CE55=3</formula>
    </cfRule>
    <cfRule type="expression" dxfId="3773" priority="6736">
      <formula>CE55="n/a"</formula>
    </cfRule>
    <cfRule type="expression" dxfId="3772" priority="6738">
      <formula>CE55=2</formula>
    </cfRule>
    <cfRule type="expression" dxfId="3771" priority="6739">
      <formula>CE55=1</formula>
    </cfRule>
  </conditionalFormatting>
  <conditionalFormatting sqref="CE56">
    <cfRule type="expression" dxfId="3770" priority="6740">
      <formula>CE56&lt;0</formula>
    </cfRule>
  </conditionalFormatting>
  <conditionalFormatting sqref="CE59">
    <cfRule type="expression" dxfId="3769" priority="13724">
      <formula>CE59=2</formula>
    </cfRule>
    <cfRule type="expression" dxfId="3768" priority="13725">
      <formula>CE59=1</formula>
    </cfRule>
  </conditionalFormatting>
  <conditionalFormatting sqref="CE60">
    <cfRule type="expression" dxfId="3767" priority="13726">
      <formula>CE60&lt;0</formula>
    </cfRule>
  </conditionalFormatting>
  <conditionalFormatting sqref="CE61">
    <cfRule type="expression" dxfId="3766" priority="13719">
      <formula>CE61=2</formula>
    </cfRule>
    <cfRule type="expression" dxfId="3765" priority="13720">
      <formula>CE61=1</formula>
    </cfRule>
  </conditionalFormatting>
  <conditionalFormatting sqref="CE62">
    <cfRule type="expression" dxfId="3764" priority="13721">
      <formula>CE62&lt;0</formula>
    </cfRule>
  </conditionalFormatting>
  <conditionalFormatting sqref="CE65">
    <cfRule type="expression" dxfId="3763" priority="226">
      <formula>CE65=1</formula>
    </cfRule>
    <cfRule type="expression" dxfId="3762" priority="225">
      <formula>CE65=2</formula>
    </cfRule>
    <cfRule type="expression" dxfId="3761" priority="224">
      <formula>CE65=3</formula>
    </cfRule>
    <cfRule type="expression" dxfId="3760" priority="223">
      <formula>CE65="n/a"</formula>
    </cfRule>
  </conditionalFormatting>
  <conditionalFormatting sqref="CE66">
    <cfRule type="expression" dxfId="3759" priority="227">
      <formula>CE66&lt;0</formula>
    </cfRule>
  </conditionalFormatting>
  <conditionalFormatting sqref="CE67">
    <cfRule type="expression" dxfId="3758" priority="112">
      <formula>CE67=2</formula>
    </cfRule>
    <cfRule type="expression" dxfId="3757" priority="113">
      <formula>CE67=1</formula>
    </cfRule>
    <cfRule type="expression" dxfId="3756" priority="111">
      <formula>CE67=3</formula>
    </cfRule>
    <cfRule type="expression" dxfId="3755" priority="110">
      <formula>CE67="n/a"</formula>
    </cfRule>
  </conditionalFormatting>
  <conditionalFormatting sqref="CE68">
    <cfRule type="expression" dxfId="3754" priority="109">
      <formula>CE68&lt;0</formula>
    </cfRule>
  </conditionalFormatting>
  <conditionalFormatting sqref="CE69">
    <cfRule type="expression" dxfId="3753" priority="44">
      <formula>CE69=1</formula>
    </cfRule>
    <cfRule type="expression" dxfId="3752" priority="41">
      <formula>CE69="n/a"</formula>
    </cfRule>
    <cfRule type="expression" dxfId="3751" priority="42">
      <formula>CE69=3</formula>
    </cfRule>
    <cfRule type="expression" dxfId="3750" priority="43">
      <formula>CE69=2</formula>
    </cfRule>
  </conditionalFormatting>
  <conditionalFormatting sqref="CE70">
    <cfRule type="expression" dxfId="3749" priority="45">
      <formula>CE70&lt;0</formula>
    </cfRule>
  </conditionalFormatting>
  <conditionalFormatting sqref="CE71">
    <cfRule type="expression" dxfId="3748" priority="6801">
      <formula>CE71="n/a"</formula>
    </cfRule>
    <cfRule type="expression" dxfId="3747" priority="6802">
      <formula>CE71=3</formula>
    </cfRule>
    <cfRule type="expression" dxfId="3746" priority="6804">
      <formula>CE71=1</formula>
    </cfRule>
    <cfRule type="expression" dxfId="3745" priority="6803">
      <formula>CE71=2</formula>
    </cfRule>
  </conditionalFormatting>
  <conditionalFormatting sqref="CE72">
    <cfRule type="expression" dxfId="3744" priority="6724">
      <formula>CE72&lt;0</formula>
    </cfRule>
  </conditionalFormatting>
  <conditionalFormatting sqref="CE77">
    <cfRule type="expression" dxfId="3743" priority="6722">
      <formula>CE77=2</formula>
    </cfRule>
    <cfRule type="expression" dxfId="3742" priority="6720">
      <formula>CE77="n/a"</formula>
    </cfRule>
    <cfRule type="expression" dxfId="3741" priority="6723">
      <formula>CE77=1</formula>
    </cfRule>
    <cfRule type="expression" dxfId="3740" priority="6721">
      <formula>CE77=3</formula>
    </cfRule>
  </conditionalFormatting>
  <conditionalFormatting sqref="CE78">
    <cfRule type="expression" dxfId="3739" priority="6719">
      <formula>CE78&lt;0</formula>
    </cfRule>
  </conditionalFormatting>
  <conditionalFormatting sqref="CE85">
    <cfRule type="expression" dxfId="3738" priority="4225">
      <formula>CE85="n/a"</formula>
    </cfRule>
    <cfRule type="expression" dxfId="3737" priority="4226">
      <formula>CE85=3</formula>
    </cfRule>
    <cfRule type="expression" dxfId="3736" priority="4228">
      <formula>CE85=1</formula>
    </cfRule>
    <cfRule type="expression" dxfId="3735" priority="4227">
      <formula>CE85=2</formula>
    </cfRule>
  </conditionalFormatting>
  <conditionalFormatting sqref="CE86">
    <cfRule type="expression" dxfId="3734" priority="4229">
      <formula>CE86&lt;0</formula>
    </cfRule>
  </conditionalFormatting>
  <conditionalFormatting sqref="CE87">
    <cfRule type="expression" dxfId="3733" priority="2163">
      <formula>CE87=2</formula>
    </cfRule>
    <cfRule type="expression" dxfId="3732" priority="2164">
      <formula>CE87=1</formula>
    </cfRule>
  </conditionalFormatting>
  <conditionalFormatting sqref="CE88">
    <cfRule type="expression" dxfId="3731" priority="2165">
      <formula>CE88&lt;0</formula>
    </cfRule>
  </conditionalFormatting>
  <conditionalFormatting sqref="CE89">
    <cfRule type="expression" dxfId="3730" priority="2120">
      <formula>CE89=2</formula>
    </cfRule>
    <cfRule type="expression" dxfId="3729" priority="2121">
      <formula>CE89=1</formula>
    </cfRule>
  </conditionalFormatting>
  <conditionalFormatting sqref="CE90">
    <cfRule type="expression" dxfId="3728" priority="2122">
      <formula>CE90&lt;0</formula>
    </cfRule>
  </conditionalFormatting>
  <conditionalFormatting sqref="CE91">
    <cfRule type="expression" dxfId="3727" priority="4083">
      <formula>CE91=2</formula>
    </cfRule>
    <cfRule type="expression" dxfId="3726" priority="4084">
      <formula>CE91=1</formula>
    </cfRule>
  </conditionalFormatting>
  <conditionalFormatting sqref="CE92">
    <cfRule type="expression" dxfId="3725" priority="4085">
      <formula>CE92&lt;0</formula>
    </cfRule>
  </conditionalFormatting>
  <conditionalFormatting sqref="CE101">
    <cfRule type="expression" dxfId="3724" priority="3785">
      <formula>CE101=3</formula>
    </cfRule>
    <cfRule type="expression" dxfId="3723" priority="3784">
      <formula>CE101="n/a"</formula>
    </cfRule>
    <cfRule type="expression" dxfId="3722" priority="3786">
      <formula>CE101=2</formula>
    </cfRule>
    <cfRule type="expression" dxfId="3721" priority="3787">
      <formula>CE101=1</formula>
    </cfRule>
  </conditionalFormatting>
  <conditionalFormatting sqref="CE102">
    <cfRule type="expression" dxfId="3720" priority="3788">
      <formula>CE102&lt;0</formula>
    </cfRule>
  </conditionalFormatting>
  <conditionalFormatting sqref="CE103">
    <cfRule type="expression" dxfId="3719" priority="3681">
      <formula>CE103=1</formula>
    </cfRule>
    <cfRule type="expression" dxfId="3718" priority="3680">
      <formula>CE103=2</formula>
    </cfRule>
  </conditionalFormatting>
  <conditionalFormatting sqref="CE104">
    <cfRule type="expression" dxfId="3717" priority="3682">
      <formula>CE104&lt;0</formula>
    </cfRule>
  </conditionalFormatting>
  <conditionalFormatting sqref="CE105">
    <cfRule type="expression" dxfId="3716" priority="496">
      <formula>CE105="n/a"</formula>
    </cfRule>
    <cfRule type="expression" dxfId="3715" priority="497">
      <formula>CE105=3</formula>
    </cfRule>
    <cfRule type="expression" dxfId="3714" priority="499">
      <formula>CE105=1</formula>
    </cfRule>
    <cfRule type="expression" dxfId="3713" priority="498">
      <formula>CE105=2</formula>
    </cfRule>
  </conditionalFormatting>
  <conditionalFormatting sqref="CE106">
    <cfRule type="expression" dxfId="3712" priority="500">
      <formula>CE106&lt;0</formula>
    </cfRule>
  </conditionalFormatting>
  <conditionalFormatting sqref="CE107">
    <cfRule type="expression" dxfId="3711" priority="423">
      <formula>CE107="n/a"</formula>
    </cfRule>
    <cfRule type="expression" dxfId="3710" priority="424">
      <formula>CE107=3</formula>
    </cfRule>
    <cfRule type="expression" dxfId="3709" priority="425">
      <formula>CE107=2</formula>
    </cfRule>
    <cfRule type="expression" dxfId="3708" priority="426">
      <formula>CE107=1</formula>
    </cfRule>
  </conditionalFormatting>
  <conditionalFormatting sqref="CE108">
    <cfRule type="expression" dxfId="3707" priority="427">
      <formula>CE108&lt;0</formula>
    </cfRule>
  </conditionalFormatting>
  <conditionalFormatting sqref="CE109">
    <cfRule type="expression" dxfId="3706" priority="362">
      <formula>CE109="n/a"</formula>
    </cfRule>
    <cfRule type="expression" dxfId="3705" priority="363">
      <formula>CE109=3</formula>
    </cfRule>
    <cfRule type="expression" dxfId="3704" priority="364">
      <formula>CE109=2</formula>
    </cfRule>
    <cfRule type="expression" dxfId="3703" priority="365">
      <formula>CE109=1</formula>
    </cfRule>
  </conditionalFormatting>
  <conditionalFormatting sqref="CE110">
    <cfRule type="expression" dxfId="3702" priority="366">
      <formula>CE110&lt;0</formula>
    </cfRule>
  </conditionalFormatting>
  <conditionalFormatting sqref="CE111">
    <cfRule type="expression" dxfId="3701" priority="297">
      <formula>CE111=2</formula>
    </cfRule>
    <cfRule type="expression" dxfId="3700" priority="298">
      <formula>CE111=1</formula>
    </cfRule>
    <cfRule type="expression" dxfId="3699" priority="295">
      <formula>CE111="n/a"</formula>
    </cfRule>
    <cfRule type="expression" dxfId="3698" priority="296">
      <formula>CE111=3</formula>
    </cfRule>
  </conditionalFormatting>
  <conditionalFormatting sqref="CE112">
    <cfRule type="expression" dxfId="3697" priority="299">
      <formula>CE112&lt;0</formula>
    </cfRule>
  </conditionalFormatting>
  <conditionalFormatting sqref="CE113">
    <cfRule type="expression" dxfId="3696" priority="3567">
      <formula>CE113=1</formula>
    </cfRule>
    <cfRule type="expression" dxfId="3695" priority="3566">
      <formula>CE113=2</formula>
    </cfRule>
    <cfRule type="expression" dxfId="3694" priority="3565">
      <formula>CE113=3</formula>
    </cfRule>
    <cfRule type="expression" dxfId="3693" priority="3564">
      <formula>CE113="n/a"</formula>
    </cfRule>
  </conditionalFormatting>
  <conditionalFormatting sqref="CE114">
    <cfRule type="expression" dxfId="3692" priority="3568">
      <formula>CE114&lt;0</formula>
    </cfRule>
  </conditionalFormatting>
  <conditionalFormatting sqref="CE119">
    <cfRule type="expression" dxfId="3691" priority="688">
      <formula>CE119=1</formula>
    </cfRule>
    <cfRule type="expression" dxfId="3690" priority="685">
      <formula>CE119="n/a"</formula>
    </cfRule>
    <cfRule type="expression" dxfId="3689" priority="687">
      <formula>CE119=2</formula>
    </cfRule>
    <cfRule type="expression" dxfId="3688" priority="686">
      <formula>CE119=3</formula>
    </cfRule>
  </conditionalFormatting>
  <conditionalFormatting sqref="CE120">
    <cfRule type="expression" dxfId="3687" priority="689">
      <formula>CE120&lt;0</formula>
    </cfRule>
  </conditionalFormatting>
  <conditionalFormatting sqref="CE121">
    <cfRule type="expression" dxfId="3686" priority="620">
      <formula>CE121="n/a"</formula>
    </cfRule>
    <cfRule type="expression" dxfId="3685" priority="621">
      <formula>CE121=3</formula>
    </cfRule>
    <cfRule type="expression" dxfId="3684" priority="622">
      <formula>CE121=2</formula>
    </cfRule>
    <cfRule type="expression" dxfId="3683" priority="623">
      <formula>CE121=1</formula>
    </cfRule>
  </conditionalFormatting>
  <conditionalFormatting sqref="CE122">
    <cfRule type="expression" dxfId="3682" priority="624">
      <formula>CE122&lt;0</formula>
    </cfRule>
  </conditionalFormatting>
  <conditionalFormatting sqref="CE123">
    <cfRule type="expression" dxfId="3681" priority="562">
      <formula>CE123="n/a"</formula>
    </cfRule>
    <cfRule type="expression" dxfId="3680" priority="563">
      <formula>CE123=3</formula>
    </cfRule>
    <cfRule type="expression" dxfId="3679" priority="564">
      <formula>CE123=2</formula>
    </cfRule>
    <cfRule type="expression" dxfId="3678" priority="565">
      <formula>CE123=1</formula>
    </cfRule>
  </conditionalFormatting>
  <conditionalFormatting sqref="CE124">
    <cfRule type="expression" dxfId="3677" priority="566">
      <formula>CE124&lt;0</formula>
    </cfRule>
  </conditionalFormatting>
  <conditionalFormatting sqref="CE127">
    <cfRule type="expression" dxfId="3676" priority="4506">
      <formula>CE127=3</formula>
    </cfRule>
    <cfRule type="expression" dxfId="3675" priority="4507">
      <formula>CE127=2</formula>
    </cfRule>
    <cfRule type="expression" dxfId="3674" priority="4508">
      <formula>CE127=1</formula>
    </cfRule>
    <cfRule type="expression" dxfId="3673" priority="4505">
      <formula>CE127="n/a"</formula>
    </cfRule>
  </conditionalFormatting>
  <conditionalFormatting sqref="CE128">
    <cfRule type="expression" dxfId="3672" priority="4509">
      <formula>CE128&lt;0</formula>
    </cfRule>
  </conditionalFormatting>
  <conditionalFormatting sqref="CE129">
    <cfRule type="expression" dxfId="3671" priority="13709">
      <formula>CE129=2</formula>
    </cfRule>
    <cfRule type="expression" dxfId="3670" priority="13710">
      <formula>CE129=1</formula>
    </cfRule>
  </conditionalFormatting>
  <conditionalFormatting sqref="CE130">
    <cfRule type="expression" dxfId="3669" priority="13711">
      <formula>CE130&lt;0</formula>
    </cfRule>
  </conditionalFormatting>
  <conditionalFormatting sqref="CE131">
    <cfRule type="expression" dxfId="3668" priority="13700">
      <formula>CE131=1</formula>
    </cfRule>
    <cfRule type="expression" dxfId="3667" priority="13699">
      <formula>CE131=2</formula>
    </cfRule>
  </conditionalFormatting>
  <conditionalFormatting sqref="CE132">
    <cfRule type="expression" dxfId="3666" priority="13701">
      <formula>CE132&lt;0</formula>
    </cfRule>
  </conditionalFormatting>
  <conditionalFormatting sqref="CE135">
    <cfRule type="expression" dxfId="3665" priority="13694">
      <formula>CE135=2</formula>
    </cfRule>
    <cfRule type="expression" dxfId="3664" priority="13695">
      <formula>CE135=1</formula>
    </cfRule>
  </conditionalFormatting>
  <conditionalFormatting sqref="CE136">
    <cfRule type="expression" dxfId="3663" priority="13696">
      <formula>CE136&lt;0</formula>
    </cfRule>
  </conditionalFormatting>
  <conditionalFormatting sqref="CE139">
    <cfRule type="expression" dxfId="3662" priority="6787">
      <formula>CE139=3</formula>
    </cfRule>
    <cfRule type="expression" dxfId="3661" priority="6786">
      <formula>CE139="n/a"</formula>
    </cfRule>
    <cfRule type="expression" dxfId="3660" priority="6788">
      <formula>CE139=2</formula>
    </cfRule>
    <cfRule type="expression" dxfId="3659" priority="6789">
      <formula>CE139=1</formula>
    </cfRule>
  </conditionalFormatting>
  <conditionalFormatting sqref="CE140">
    <cfRule type="expression" dxfId="3658" priority="6718">
      <formula>CE140&lt;0</formula>
    </cfRule>
  </conditionalFormatting>
  <conditionalFormatting sqref="CE148">
    <cfRule type="expression" dxfId="3657" priority="2173">
      <formula>CE148&lt;0</formula>
    </cfRule>
  </conditionalFormatting>
  <conditionalFormatting sqref="CE179">
    <cfRule type="expression" dxfId="3656" priority="2009">
      <formula>CE179=2</formula>
    </cfRule>
    <cfRule type="expression" dxfId="3655" priority="2010">
      <formula>CE179=1</formula>
    </cfRule>
  </conditionalFormatting>
  <conditionalFormatting sqref="CE180">
    <cfRule type="expression" dxfId="3654" priority="2011">
      <formula>CE180&lt;0</formula>
    </cfRule>
  </conditionalFormatting>
  <conditionalFormatting sqref="CE181">
    <cfRule type="expression" dxfId="3653" priority="13685">
      <formula>CE181=1</formula>
    </cfRule>
    <cfRule type="expression" dxfId="3652" priority="13684">
      <formula>CE181=2</formula>
    </cfRule>
  </conditionalFormatting>
  <conditionalFormatting sqref="CE182">
    <cfRule type="expression" dxfId="3651" priority="13686">
      <formula>CE182&lt;0</formula>
    </cfRule>
  </conditionalFormatting>
  <conditionalFormatting sqref="CE183">
    <cfRule type="expression" dxfId="3650" priority="13680">
      <formula>CE183=1</formula>
    </cfRule>
    <cfRule type="expression" dxfId="3649" priority="13679">
      <formula>CE183=2</formula>
    </cfRule>
  </conditionalFormatting>
  <conditionalFormatting sqref="CE184">
    <cfRule type="expression" dxfId="3648" priority="13681">
      <formula>CE184&lt;0</formula>
    </cfRule>
  </conditionalFormatting>
  <conditionalFormatting sqref="CE189">
    <cfRule type="expression" dxfId="3647" priority="6778">
      <formula>CE189=2</formula>
    </cfRule>
    <cfRule type="expression" dxfId="3646" priority="6776">
      <formula>CE189="n/a"</formula>
    </cfRule>
    <cfRule type="expression" dxfId="3645" priority="6779">
      <formula>CE189=1</formula>
    </cfRule>
    <cfRule type="expression" dxfId="3644" priority="6777">
      <formula>CE189=3</formula>
    </cfRule>
  </conditionalFormatting>
  <conditionalFormatting sqref="CE190">
    <cfRule type="expression" dxfId="3643" priority="6780">
      <formula>CE190&lt;0</formula>
    </cfRule>
  </conditionalFormatting>
  <conditionalFormatting sqref="CE193">
    <cfRule type="expression" dxfId="3642" priority="13674">
      <formula>CE193=2</formula>
    </cfRule>
    <cfRule type="expression" dxfId="3641" priority="13675">
      <formula>CE193=1</formula>
    </cfRule>
  </conditionalFormatting>
  <conditionalFormatting sqref="CE194">
    <cfRule type="expression" dxfId="3640" priority="13676">
      <formula>CE194&lt;0</formula>
    </cfRule>
  </conditionalFormatting>
  <conditionalFormatting sqref="CE197">
    <cfRule type="expression" dxfId="3639" priority="13670">
      <formula>CE197=1</formula>
    </cfRule>
    <cfRule type="expression" dxfId="3638" priority="13669">
      <formula>CE197=2</formula>
    </cfRule>
  </conditionalFormatting>
  <conditionalFormatting sqref="CE198">
    <cfRule type="expression" dxfId="3637" priority="13671">
      <formula>CE198&lt;0</formula>
    </cfRule>
  </conditionalFormatting>
  <conditionalFormatting sqref="CE267">
    <cfRule type="expression" dxfId="3636" priority="13664">
      <formula>CE267=2</formula>
    </cfRule>
    <cfRule type="expression" dxfId="3635" priority="13665">
      <formula>CE267=1</formula>
    </cfRule>
  </conditionalFormatting>
  <conditionalFormatting sqref="CE268">
    <cfRule type="expression" dxfId="3634" priority="13666">
      <formula>CE268&lt;0</formula>
    </cfRule>
  </conditionalFormatting>
  <conditionalFormatting sqref="CE271">
    <cfRule type="expression" dxfId="3633" priority="806">
      <formula>CE271="n/a"</formula>
    </cfRule>
    <cfRule type="expression" dxfId="3632" priority="808">
      <formula>CE271=2</formula>
    </cfRule>
    <cfRule type="expression" dxfId="3631" priority="807">
      <formula>CE271=3</formula>
    </cfRule>
    <cfRule type="expression" dxfId="3630" priority="809">
      <formula>CE271=1</formula>
    </cfRule>
  </conditionalFormatting>
  <conditionalFormatting sqref="CE273">
    <cfRule type="expression" dxfId="3629" priority="750">
      <formula>CE273=2</formula>
    </cfRule>
    <cfRule type="expression" dxfId="3628" priority="751">
      <formula>CE273=1</formula>
    </cfRule>
    <cfRule type="expression" dxfId="3627" priority="749">
      <formula>CE273=3</formula>
    </cfRule>
    <cfRule type="expression" dxfId="3626" priority="748">
      <formula>CE273="n/a"</formula>
    </cfRule>
  </conditionalFormatting>
  <conditionalFormatting sqref="CE289">
    <cfRule type="expression" dxfId="3625" priority="13659">
      <formula>CE289=2</formula>
    </cfRule>
    <cfRule type="expression" dxfId="3624" priority="13660">
      <formula>CE289=1</formula>
    </cfRule>
  </conditionalFormatting>
  <conditionalFormatting sqref="CE290">
    <cfRule type="expression" dxfId="3623" priority="13661">
      <formula>CE290&lt;0</formula>
    </cfRule>
  </conditionalFormatting>
  <conditionalFormatting sqref="CE293">
    <cfRule type="expression" dxfId="3622" priority="13649">
      <formula>CE293=2</formula>
    </cfRule>
    <cfRule type="expression" dxfId="3621" priority="13650">
      <formula>CE293=1</formula>
    </cfRule>
  </conditionalFormatting>
  <conditionalFormatting sqref="CE294 CE296 CE298 CE300">
    <cfRule type="expression" dxfId="3620" priority="13651">
      <formula>CE294&lt;0</formula>
    </cfRule>
  </conditionalFormatting>
  <conditionalFormatting sqref="CE295">
    <cfRule type="expression" dxfId="3619" priority="3258">
      <formula>CE295=1</formula>
    </cfRule>
    <cfRule type="expression" dxfId="3618" priority="3257">
      <formula>CE295=2</formula>
    </cfRule>
  </conditionalFormatting>
  <conditionalFormatting sqref="CE297">
    <cfRule type="expression" dxfId="3617" priority="3224">
      <formula>CE297=1</formula>
    </cfRule>
    <cfRule type="expression" dxfId="3616" priority="3223">
      <formula>CE297=2</formula>
    </cfRule>
  </conditionalFormatting>
  <conditionalFormatting sqref="CE299">
    <cfRule type="expression" dxfId="3615" priority="3189">
      <formula>CE299=2</formula>
    </cfRule>
    <cfRule type="expression" dxfId="3614" priority="3190">
      <formula>CE299=1</formula>
    </cfRule>
  </conditionalFormatting>
  <conditionalFormatting sqref="CE309">
    <cfRule type="expression" dxfId="3613" priority="6766">
      <formula>CE309="n/a"</formula>
    </cfRule>
    <cfRule type="expression" dxfId="3612" priority="6769">
      <formula>CE309=1</formula>
    </cfRule>
    <cfRule type="expression" dxfId="3611" priority="6768">
      <formula>CE309=2</formula>
    </cfRule>
    <cfRule type="expression" dxfId="3610" priority="6767">
      <formula>CE309=3</formula>
    </cfRule>
  </conditionalFormatting>
  <conditionalFormatting sqref="CE310">
    <cfRule type="expression" dxfId="3609" priority="6770">
      <formula>CE310&lt;0</formula>
    </cfRule>
  </conditionalFormatting>
  <conditionalFormatting sqref="CE311">
    <cfRule type="expression" dxfId="3608" priority="6714">
      <formula>CE311=2</formula>
    </cfRule>
    <cfRule type="expression" dxfId="3607" priority="6713">
      <formula>CE311=3</formula>
    </cfRule>
    <cfRule type="expression" dxfId="3606" priority="6712">
      <formula>CE311="n/a"</formula>
    </cfRule>
    <cfRule type="expression" dxfId="3605" priority="6715">
      <formula>CE311=1</formula>
    </cfRule>
  </conditionalFormatting>
  <conditionalFormatting sqref="CE312">
    <cfRule type="expression" dxfId="3604" priority="6711">
      <formula>CE312&lt;0</formula>
    </cfRule>
  </conditionalFormatting>
  <conditionalFormatting sqref="CE317">
    <cfRule type="expression" dxfId="3603" priority="13645">
      <formula>CE317=1</formula>
    </cfRule>
    <cfRule type="expression" dxfId="3602" priority="13644">
      <formula>CE317=2</formula>
    </cfRule>
  </conditionalFormatting>
  <conditionalFormatting sqref="CE318">
    <cfRule type="expression" dxfId="3601" priority="13646">
      <formula>CE318&lt;0</formula>
    </cfRule>
  </conditionalFormatting>
  <conditionalFormatting sqref="CE327">
    <cfRule type="expression" dxfId="3600" priority="2078">
      <formula>CE327=1</formula>
    </cfRule>
    <cfRule type="expression" dxfId="3599" priority="2077">
      <formula>CE327=2</formula>
    </cfRule>
  </conditionalFormatting>
  <conditionalFormatting sqref="CE328">
    <cfRule type="expression" dxfId="3598" priority="2079">
      <formula>CE328&lt;0</formula>
    </cfRule>
  </conditionalFormatting>
  <conditionalFormatting sqref="CE329">
    <cfRule type="expression" dxfId="3597" priority="13640">
      <formula>CE329=1</formula>
    </cfRule>
    <cfRule type="expression" dxfId="3596" priority="13639">
      <formula>CE329=2</formula>
    </cfRule>
  </conditionalFormatting>
  <conditionalFormatting sqref="CE330">
    <cfRule type="expression" dxfId="3595" priority="13641">
      <formula>CE330&lt;0</formula>
    </cfRule>
  </conditionalFormatting>
  <conditionalFormatting sqref="CE353">
    <cfRule type="expression" dxfId="3594" priority="13630">
      <formula>CE353=1</formula>
    </cfRule>
    <cfRule type="expression" dxfId="3593" priority="13629">
      <formula>CE353=2</formula>
    </cfRule>
  </conditionalFormatting>
  <conditionalFormatting sqref="CE354">
    <cfRule type="expression" dxfId="3592" priority="13631">
      <formula>CE354&lt;0</formula>
    </cfRule>
  </conditionalFormatting>
  <conditionalFormatting sqref="CE367">
    <cfRule type="expression" dxfId="3591" priority="3421">
      <formula>CE367=1</formula>
    </cfRule>
    <cfRule type="expression" dxfId="3590" priority="3419">
      <formula>CE367=3</formula>
    </cfRule>
    <cfRule type="expression" dxfId="3589" priority="3420">
      <formula>CE367=2</formula>
    </cfRule>
    <cfRule type="expression" dxfId="3588" priority="3418">
      <formula>CE367="n/a"</formula>
    </cfRule>
  </conditionalFormatting>
  <conditionalFormatting sqref="CE369">
    <cfRule type="expression" dxfId="3587" priority="3366">
      <formula>CE369="n/a"</formula>
    </cfRule>
    <cfRule type="expression" dxfId="3586" priority="3368">
      <formula>CE369=2</formula>
    </cfRule>
    <cfRule type="expression" dxfId="3585" priority="3369">
      <formula>CE369=1</formula>
    </cfRule>
    <cfRule type="expression" dxfId="3584" priority="3367">
      <formula>CE369=3</formula>
    </cfRule>
  </conditionalFormatting>
  <conditionalFormatting sqref="CE371">
    <cfRule type="expression" dxfId="3583" priority="6707">
      <formula>CE371="n/a"</formula>
    </cfRule>
    <cfRule type="expression" dxfId="3582" priority="6708">
      <formula>CE371=3</formula>
    </cfRule>
    <cfRule type="expression" dxfId="3581" priority="6709">
      <formula>CE371=2</formula>
    </cfRule>
    <cfRule type="expression" dxfId="3580" priority="6710">
      <formula>CE371=1</formula>
    </cfRule>
  </conditionalFormatting>
  <conditionalFormatting sqref="CE372">
    <cfRule type="expression" dxfId="3579" priority="6706">
      <formula>CE372&lt;0</formula>
    </cfRule>
  </conditionalFormatting>
  <conditionalFormatting sqref="CE381">
    <cfRule type="expression" dxfId="3578" priority="13625">
      <formula>CE381=1</formula>
    </cfRule>
    <cfRule type="expression" dxfId="3577" priority="13624">
      <formula>CE381=2</formula>
    </cfRule>
  </conditionalFormatting>
  <conditionalFormatting sqref="CE382">
    <cfRule type="expression" dxfId="3576" priority="13626">
      <formula>CE382&lt;0</formula>
    </cfRule>
  </conditionalFormatting>
  <conditionalFormatting sqref="CE393">
    <cfRule type="expression" dxfId="3575" priority="13620">
      <formula>CE393=1</formula>
    </cfRule>
    <cfRule type="expression" dxfId="3574" priority="13619">
      <formula>CE393=2</formula>
    </cfRule>
  </conditionalFormatting>
  <conditionalFormatting sqref="CE394">
    <cfRule type="expression" dxfId="3573" priority="13621">
      <formula>CE394&lt;0</formula>
    </cfRule>
  </conditionalFormatting>
  <conditionalFormatting sqref="CE395">
    <cfRule type="expression" dxfId="3572" priority="13615">
      <formula>CE395=1</formula>
    </cfRule>
    <cfRule type="expression" dxfId="3571" priority="13614">
      <formula>CE395=2</formula>
    </cfRule>
  </conditionalFormatting>
  <conditionalFormatting sqref="CE396">
    <cfRule type="expression" dxfId="3570" priority="13616">
      <formula>CE396&lt;0</formula>
    </cfRule>
  </conditionalFormatting>
  <conditionalFormatting sqref="CE397">
    <cfRule type="expression" dxfId="3569" priority="13610">
      <formula>CE397=1</formula>
    </cfRule>
    <cfRule type="expression" dxfId="3568" priority="13609">
      <formula>CE397=2</formula>
    </cfRule>
  </conditionalFormatting>
  <conditionalFormatting sqref="CE398">
    <cfRule type="expression" dxfId="3567" priority="13611">
      <formula>CE398&lt;0</formula>
    </cfRule>
  </conditionalFormatting>
  <conditionalFormatting sqref="CE399">
    <cfRule type="expression" dxfId="3566" priority="13605">
      <formula>CE399=1</formula>
    </cfRule>
    <cfRule type="expression" dxfId="3565" priority="13604">
      <formula>CE399=2</formula>
    </cfRule>
  </conditionalFormatting>
  <conditionalFormatting sqref="CE400">
    <cfRule type="expression" dxfId="3564" priority="13606">
      <formula>CE400&lt;0</formula>
    </cfRule>
  </conditionalFormatting>
  <conditionalFormatting sqref="CE405">
    <cfRule type="expression" dxfId="3563" priority="13600">
      <formula>CE405=1</formula>
    </cfRule>
    <cfRule type="expression" dxfId="3562" priority="13599">
      <formula>CE405=2</formula>
    </cfRule>
  </conditionalFormatting>
  <conditionalFormatting sqref="CE406">
    <cfRule type="expression" dxfId="3561" priority="13601">
      <formula>CE406&lt;0</formula>
    </cfRule>
  </conditionalFormatting>
  <conditionalFormatting sqref="CE409">
    <cfRule type="expression" dxfId="3560" priority="13595">
      <formula>CE409=1</formula>
    </cfRule>
    <cfRule type="expression" dxfId="3559" priority="13594">
      <formula>CE409=2</formula>
    </cfRule>
  </conditionalFormatting>
  <conditionalFormatting sqref="CE410">
    <cfRule type="expression" dxfId="3558" priority="13596">
      <formula>CE410&lt;0</formula>
    </cfRule>
  </conditionalFormatting>
  <conditionalFormatting sqref="CE413">
    <cfRule type="expression" dxfId="3557" priority="2902">
      <formula>CE413=3</formula>
    </cfRule>
    <cfRule type="expression" dxfId="3556" priority="2903">
      <formula>CE413=2</formula>
    </cfRule>
    <cfRule type="expression" dxfId="3555" priority="2904">
      <formula>CE413=1</formula>
    </cfRule>
    <cfRule type="expression" dxfId="3554" priority="2901">
      <formula>CE413="n/a"</formula>
    </cfRule>
  </conditionalFormatting>
  <conditionalFormatting sqref="CE415">
    <cfRule type="expression" dxfId="3553" priority="2848">
      <formula>CE415=1</formula>
    </cfRule>
    <cfRule type="expression" dxfId="3552" priority="2847">
      <formula>CE415=2</formula>
    </cfRule>
    <cfRule type="expression" dxfId="3551" priority="2845">
      <formula>CE415="n/a"</formula>
    </cfRule>
    <cfRule type="expression" dxfId="3550" priority="2846">
      <formula>CE415=3</formula>
    </cfRule>
  </conditionalFormatting>
  <conditionalFormatting sqref="CE417">
    <cfRule type="expression" dxfId="3549" priority="2791">
      <formula>CE417=2</formula>
    </cfRule>
    <cfRule type="expression" dxfId="3548" priority="2792">
      <formula>CE417=1</formula>
    </cfRule>
    <cfRule type="expression" dxfId="3547" priority="2790">
      <formula>CE417=3</formula>
    </cfRule>
    <cfRule type="expression" dxfId="3546" priority="2789">
      <formula>CE417="n/a"</formula>
    </cfRule>
  </conditionalFormatting>
  <conditionalFormatting sqref="CE419">
    <cfRule type="expression" dxfId="3545" priority="2735">
      <formula>CE419=2</formula>
    </cfRule>
    <cfRule type="expression" dxfId="3544" priority="2736">
      <formula>CE419=1</formula>
    </cfRule>
    <cfRule type="expression" dxfId="3543" priority="2734">
      <formula>CE419=3</formula>
    </cfRule>
    <cfRule type="expression" dxfId="3542" priority="2733">
      <formula>CE419="n/a"</formula>
    </cfRule>
  </conditionalFormatting>
  <conditionalFormatting sqref="CE421">
    <cfRule type="expression" dxfId="3541" priority="2679">
      <formula>CE421=2</formula>
    </cfRule>
    <cfRule type="expression" dxfId="3540" priority="2680">
      <formula>CE421=1</formula>
    </cfRule>
    <cfRule type="expression" dxfId="3539" priority="2677">
      <formula>CE421="n/a"</formula>
    </cfRule>
    <cfRule type="expression" dxfId="3538" priority="2678">
      <formula>CE421=3</formula>
    </cfRule>
  </conditionalFormatting>
  <conditionalFormatting sqref="CE423">
    <cfRule type="expression" dxfId="3537" priority="2621">
      <formula>CE423="n/a"</formula>
    </cfRule>
    <cfRule type="expression" dxfId="3536" priority="2624">
      <formula>CE423=1</formula>
    </cfRule>
    <cfRule type="expression" dxfId="3535" priority="2623">
      <formula>CE423=2</formula>
    </cfRule>
    <cfRule type="expression" dxfId="3534" priority="2622">
      <formula>CE423=3</formula>
    </cfRule>
  </conditionalFormatting>
  <conditionalFormatting sqref="CE425">
    <cfRule type="expression" dxfId="3533" priority="2568">
      <formula>CE425=1</formula>
    </cfRule>
    <cfRule type="expression" dxfId="3532" priority="2567">
      <formula>CE425=2</formula>
    </cfRule>
    <cfRule type="expression" dxfId="3531" priority="2566">
      <formula>CE425=3</formula>
    </cfRule>
    <cfRule type="expression" dxfId="3530" priority="2565">
      <formula>CE425="n/a"</formula>
    </cfRule>
  </conditionalFormatting>
  <conditionalFormatting sqref="CE427">
    <cfRule type="expression" dxfId="3529" priority="2512">
      <formula>CE427=1</formula>
    </cfRule>
    <cfRule type="expression" dxfId="3528" priority="2511">
      <formula>CE427=2</formula>
    </cfRule>
    <cfRule type="expression" dxfId="3527" priority="2509">
      <formula>CE427="n/a"</formula>
    </cfRule>
    <cfRule type="expression" dxfId="3526" priority="2510">
      <formula>CE427=3</formula>
    </cfRule>
  </conditionalFormatting>
  <conditionalFormatting sqref="CE445">
    <cfRule type="expression" dxfId="3525" priority="13589">
      <formula>CE445=2</formula>
    </cfRule>
    <cfRule type="expression" dxfId="3524" priority="13590">
      <formula>CE445=1</formula>
    </cfRule>
  </conditionalFormatting>
  <conditionalFormatting sqref="CE446">
    <cfRule type="expression" dxfId="3523" priority="13591">
      <formula>CE446&lt;0</formula>
    </cfRule>
  </conditionalFormatting>
  <conditionalFormatting sqref="CE447">
    <cfRule type="expression" dxfId="3522" priority="4860">
      <formula>CE447="n/a"</formula>
    </cfRule>
    <cfRule type="expression" dxfId="3521" priority="4861">
      <formula>CE447=3</formula>
    </cfRule>
    <cfRule type="expression" dxfId="3520" priority="4862">
      <formula>CE447=2</formula>
    </cfRule>
    <cfRule type="expression" dxfId="3519" priority="4863">
      <formula>CE447=1</formula>
    </cfRule>
  </conditionalFormatting>
  <conditionalFormatting sqref="CE448">
    <cfRule type="expression" dxfId="3518" priority="4864">
      <formula>CE448&lt;0</formula>
    </cfRule>
  </conditionalFormatting>
  <conditionalFormatting sqref="CE449">
    <cfRule type="expression" dxfId="3517" priority="13584">
      <formula>CE449=2</formula>
    </cfRule>
    <cfRule type="expression" dxfId="3516" priority="13585">
      <formula>CE449=1</formula>
    </cfRule>
  </conditionalFormatting>
  <conditionalFormatting sqref="CE450">
    <cfRule type="expression" dxfId="3515" priority="13586">
      <formula>CE450&lt;0</formula>
    </cfRule>
  </conditionalFormatting>
  <conditionalFormatting sqref="CE463">
    <cfRule type="expression" dxfId="3514" priority="13579">
      <formula>CE463=2</formula>
    </cfRule>
    <cfRule type="expression" dxfId="3513" priority="13580">
      <formula>CE463=1</formula>
    </cfRule>
  </conditionalFormatting>
  <conditionalFormatting sqref="CE464">
    <cfRule type="expression" dxfId="3512" priority="13581">
      <formula>CE464&lt;0</formula>
    </cfRule>
  </conditionalFormatting>
  <conditionalFormatting sqref="CE473 CE485 CE489 CE495 CE523">
    <cfRule type="expression" dxfId="3511" priority="13569">
      <formula>CE473=2</formula>
    </cfRule>
    <cfRule type="expression" dxfId="3510" priority="13570">
      <formula>CE473=1</formula>
    </cfRule>
  </conditionalFormatting>
  <conditionalFormatting sqref="CE475">
    <cfRule type="expression" dxfId="3509" priority="6754">
      <formula>CE475=1</formula>
    </cfRule>
    <cfRule type="expression" dxfId="3508" priority="6753">
      <formula>CE475=2</formula>
    </cfRule>
    <cfRule type="expression" dxfId="3507" priority="6752">
      <formula>CE475=3</formula>
    </cfRule>
    <cfRule type="expression" dxfId="3506" priority="6751">
      <formula>CE475="n/a"</formula>
    </cfRule>
  </conditionalFormatting>
  <conditionalFormatting sqref="CE476">
    <cfRule type="expression" dxfId="3505" priority="6755">
      <formula>CE476&lt;0</formula>
    </cfRule>
  </conditionalFormatting>
  <conditionalFormatting sqref="CE521">
    <cfRule type="expression" dxfId="3504" priority="6746">
      <formula>CE521="n/a"</formula>
    </cfRule>
    <cfRule type="expression" dxfId="3503" priority="6749">
      <formula>CE521=1</formula>
    </cfRule>
    <cfRule type="expression" dxfId="3502" priority="6748">
      <formula>CE521=2</formula>
    </cfRule>
    <cfRule type="expression" dxfId="3501" priority="6747">
      <formula>CE521=3</formula>
    </cfRule>
  </conditionalFormatting>
  <conditionalFormatting sqref="CE522">
    <cfRule type="expression" dxfId="3500" priority="6750">
      <formula>CE522&lt;0</formula>
    </cfRule>
  </conditionalFormatting>
  <conditionalFormatting sqref="CE524 CE496 CE490 CE486 CE474">
    <cfRule type="expression" dxfId="3499" priority="13571">
      <formula>CE474&lt;0</formula>
    </cfRule>
  </conditionalFormatting>
  <conditionalFormatting sqref="CE599 CE601 CE525 CE527 CE529 CE531 CE533 CE535 CE537 CE513 CE505 CE497 CE487 CE479 CE481 CE467 CE451 CE443 CE429 CE401 CE383 CE365 CE349 CE335 CE321 CE315 CE307 CE291 CE279 CE269 CE275 CE265 CE255 CE257 CE249 CE251 CE245 CE243 CE227 CE219 CE221 CE223 CE205 CE201 CE203 CE195 CE191 CE177 CE153 CE155 CE149 CE141 CE143 CE125 CE63 CE73 CE75 CE53 CE33 CE23 CF475 CF521">
    <cfRule type="expression" dxfId="3498" priority="12510">
      <formula>CE23=1</formula>
    </cfRule>
    <cfRule type="expression" dxfId="3497" priority="12507">
      <formula>CE23="n/a"</formula>
    </cfRule>
  </conditionalFormatting>
  <conditionalFormatting sqref="CE600 CE602 CE526 CE528 CE530 CE532 CE534 CE536 CE538 CE518 CE514 CE506 CE498 CE488 CE480 CE482 CE468 CE452 CE444 CE430 CE402 CE384 CE366 CE350 CE336 CE322 CE316 CE308 CE292 CE280 CE270 CE276 CE266 CE256 CE258 CE250 CE252 CE246 CE244 CE228 CE220 CE222 CE224 CE206 CE202 CE204 CE196 CE192 CE178 CE154 CE156 CE150 CE142 CE144 CE126 CE64 CE74 CE76 CE54 CE34 CE24 CE368 CE370 CE414 CE416 CE418 CE420 CE422 CE424 CE426 CE428 CE272 CE274">
    <cfRule type="expression" dxfId="3496" priority="12511">
      <formula>CE24&lt;0</formula>
    </cfRule>
  </conditionalFormatting>
  <conditionalFormatting sqref="CE57:CF57">
    <cfRule type="expression" dxfId="3495" priority="12423">
      <formula>CE57=3</formula>
    </cfRule>
    <cfRule type="expression" dxfId="3494" priority="12425">
      <formula>CE57=1</formula>
    </cfRule>
    <cfRule type="expression" dxfId="3493" priority="12424">
      <formula>CE57=2</formula>
    </cfRule>
    <cfRule type="expression" dxfId="3492" priority="12422">
      <formula>CE57="n/a"</formula>
    </cfRule>
  </conditionalFormatting>
  <conditionalFormatting sqref="CF11">
    <cfRule type="expression" dxfId="3491" priority="5449">
      <formula>CF11="n/a"</formula>
    </cfRule>
    <cfRule type="expression" dxfId="3490" priority="5450">
      <formula>CF11=3</formula>
    </cfRule>
    <cfRule type="expression" dxfId="3489" priority="5451">
      <formula>CF11=2</formula>
    </cfRule>
    <cfRule type="expression" dxfId="3488" priority="5452">
      <formula>CF11=1</formula>
    </cfRule>
  </conditionalFormatting>
  <conditionalFormatting sqref="CF13">
    <cfRule type="expression" dxfId="3487" priority="5303">
      <formula>CF13=3</formula>
    </cfRule>
    <cfRule type="expression" dxfId="3486" priority="5305">
      <formula>CF13=1</formula>
    </cfRule>
    <cfRule type="expression" dxfId="3485" priority="5302">
      <formula>CF13="n/a"</formula>
    </cfRule>
    <cfRule type="expression" dxfId="3484" priority="5304">
      <formula>CF13=2</formula>
    </cfRule>
  </conditionalFormatting>
  <conditionalFormatting sqref="CF15">
    <cfRule type="expression" dxfId="3483" priority="5444">
      <formula>CF15=1</formula>
    </cfRule>
    <cfRule type="expression" dxfId="3482" priority="5441">
      <formula>CF15="n/a"</formula>
    </cfRule>
    <cfRule type="expression" dxfId="3481" priority="5442">
      <formula>CF15=3</formula>
    </cfRule>
    <cfRule type="expression" dxfId="3480" priority="5443">
      <formula>CF15=2</formula>
    </cfRule>
  </conditionalFormatting>
  <conditionalFormatting sqref="CF17">
    <cfRule type="expression" dxfId="3479" priority="5440">
      <formula>CF17=1</formula>
    </cfRule>
    <cfRule type="expression" dxfId="3478" priority="5437">
      <formula>CF17="n/a"</formula>
    </cfRule>
    <cfRule type="expression" dxfId="3477" priority="5439">
      <formula>CF17=2</formula>
    </cfRule>
    <cfRule type="expression" dxfId="3476" priority="5438">
      <formula>CF17=3</formula>
    </cfRule>
  </conditionalFormatting>
  <conditionalFormatting sqref="CF35 CF37:CG37 CF51 CF151 CF225 CF241 CF253 CF259 CF263 CF277 CF301 CF323 CF333 CF337 CF347 CF373 CF377 CF403 CF411 CF461 CF477 CF501 CF511 CF539 CF541 CF543 CF545 CM37:GB37 GD37:GF37">
    <cfRule type="expression" dxfId="3475" priority="13144">
      <formula>CF35=3</formula>
    </cfRule>
  </conditionalFormatting>
  <conditionalFormatting sqref="CF35 CF37:CG37 CF51 CF151 CF225 CF241 CF253 CF259 CF263 CF277 CF301 CF323 CF333 CF337 CF347 CF373 CF377 CF403 CF411 CF461 CF477 CF501 CF511 CF539 CF541 CF543 CF545 GD37:GF37 CM37:GB37">
    <cfRule type="expression" dxfId="3474" priority="13146">
      <formula>CF35=1</formula>
    </cfRule>
  </conditionalFormatting>
  <conditionalFormatting sqref="CF35 CF37:CG37 GD37:GF37 CF51 CF151 CF225 CF241 CF253 CF259 CF263 CF277 CF301 CF323 CF333 CF337 CF347 CF373 CF377 CF403 CF411 CF461 CF477 CF501 CF511 CF539 CF541 CF543 CF545 CM37:GB37">
    <cfRule type="expression" dxfId="3473" priority="13145">
      <formula>CF35=2</formula>
    </cfRule>
  </conditionalFormatting>
  <conditionalFormatting sqref="CF47 CF133 CF145 CF157 CF169 CF171 CF185 CF187 CF199 CF247 CF261 CF281 CF283 CF287 CF305 CF313 CF325 CF341 CF355 CF357 CF363 CF375 CF387 CF389 CF391 CF431 CF433 CF439 CF441 CF453 CF465 CF469 CF471 CF491 CF493 CF499 CF503 CF515">
    <cfRule type="expression" dxfId="3472" priority="12620">
      <formula>CF47=1</formula>
    </cfRule>
    <cfRule type="expression" dxfId="3471" priority="12619">
      <formula>CF47=2</formula>
    </cfRule>
    <cfRule type="expression" dxfId="3470" priority="12618">
      <formula>CF47=3</formula>
    </cfRule>
  </conditionalFormatting>
  <conditionalFormatting sqref="CF49">
    <cfRule type="expression" dxfId="3469" priority="1923">
      <formula>CF49=1</formula>
    </cfRule>
    <cfRule type="expression" dxfId="3468" priority="1922">
      <formula>CF49=2</formula>
    </cfRule>
    <cfRule type="expression" dxfId="3467" priority="1920">
      <formula>CF49="n/a"</formula>
    </cfRule>
    <cfRule type="expression" dxfId="3466" priority="1921">
      <formula>CF49=3</formula>
    </cfRule>
  </conditionalFormatting>
  <conditionalFormatting sqref="CF50">
    <cfRule type="expression" dxfId="3465" priority="1919">
      <formula>CF50&lt;0</formula>
    </cfRule>
  </conditionalFormatting>
  <conditionalFormatting sqref="CF55">
    <cfRule type="expression" dxfId="3464" priority="6696">
      <formula>CF55="n/a"</formula>
    </cfRule>
    <cfRule type="expression" dxfId="3463" priority="6699">
      <formula>CF55=1</formula>
    </cfRule>
    <cfRule type="expression" dxfId="3462" priority="6698">
      <formula>CF55=2</formula>
    </cfRule>
    <cfRule type="expression" dxfId="3461" priority="6697">
      <formula>CF55=3</formula>
    </cfRule>
  </conditionalFormatting>
  <conditionalFormatting sqref="CF56">
    <cfRule type="expression" dxfId="3460" priority="6695">
      <formula>CF56&lt;0</formula>
    </cfRule>
  </conditionalFormatting>
  <conditionalFormatting sqref="CF58">
    <cfRule type="expression" dxfId="3459" priority="12426">
      <formula>CF58&lt;0</formula>
    </cfRule>
  </conditionalFormatting>
  <conditionalFormatting sqref="CF65">
    <cfRule type="expression" dxfId="3458" priority="222">
      <formula>CF65=1</formula>
    </cfRule>
    <cfRule type="expression" dxfId="3457" priority="219">
      <formula>CF65="n/a"</formula>
    </cfRule>
    <cfRule type="expression" dxfId="3456" priority="220">
      <formula>CF65=3</formula>
    </cfRule>
    <cfRule type="expression" dxfId="3455" priority="221">
      <formula>CF65=2</formula>
    </cfRule>
  </conditionalFormatting>
  <conditionalFormatting sqref="CF66">
    <cfRule type="expression" dxfId="3454" priority="218">
      <formula>CF66&lt;0</formula>
    </cfRule>
  </conditionalFormatting>
  <conditionalFormatting sqref="CF68">
    <cfRule type="expression" dxfId="3453" priority="108">
      <formula>CF68&lt;0</formula>
    </cfRule>
  </conditionalFormatting>
  <conditionalFormatting sqref="CF70">
    <cfRule type="expression" dxfId="3452" priority="40">
      <formula>CF70&lt;0</formula>
    </cfRule>
  </conditionalFormatting>
  <conditionalFormatting sqref="CF72">
    <cfRule type="expression" dxfId="3451" priority="6685">
      <formula>CF72&lt;0</formula>
    </cfRule>
  </conditionalFormatting>
  <conditionalFormatting sqref="CF78">
    <cfRule type="expression" dxfId="3450" priority="6684">
      <formula>CF78&lt;0</formula>
    </cfRule>
  </conditionalFormatting>
  <conditionalFormatting sqref="CF79">
    <cfRule type="expression" dxfId="3449" priority="12418">
      <formula>CF79=3</formula>
    </cfRule>
    <cfRule type="expression" dxfId="3448" priority="12419">
      <formula>CF79=2</formula>
    </cfRule>
    <cfRule type="expression" dxfId="3447" priority="12420">
      <formula>CF79=1</formula>
    </cfRule>
    <cfRule type="expression" dxfId="3446" priority="12417">
      <formula>CF79="n/a"</formula>
    </cfRule>
  </conditionalFormatting>
  <conditionalFormatting sqref="CF80">
    <cfRule type="expression" dxfId="3445" priority="12421">
      <formula>CF80&lt;0</formula>
    </cfRule>
  </conditionalFormatting>
  <conditionalFormatting sqref="CF81">
    <cfRule type="expression" dxfId="3444" priority="12412">
      <formula>CF81="n/a"</formula>
    </cfRule>
    <cfRule type="expression" dxfId="3443" priority="12413">
      <formula>CF81=3</formula>
    </cfRule>
    <cfRule type="expression" dxfId="3442" priority="12414">
      <formula>CF81=2</formula>
    </cfRule>
    <cfRule type="expression" dxfId="3441" priority="12415">
      <formula>CF81=1</formula>
    </cfRule>
  </conditionalFormatting>
  <conditionalFormatting sqref="CF82">
    <cfRule type="expression" dxfId="3440" priority="12416">
      <formula>CF82&lt;0</formula>
    </cfRule>
  </conditionalFormatting>
  <conditionalFormatting sqref="CF83">
    <cfRule type="expression" dxfId="3439" priority="4280">
      <formula>CF83="n/a"</formula>
    </cfRule>
  </conditionalFormatting>
  <conditionalFormatting sqref="CF86">
    <cfRule type="expression" dxfId="3438" priority="4224">
      <formula>CF86&lt;0</formula>
    </cfRule>
  </conditionalFormatting>
  <conditionalFormatting sqref="CF93">
    <cfRule type="expression" dxfId="3437" priority="4052">
      <formula>CF93=2</formula>
    </cfRule>
    <cfRule type="expression" dxfId="3436" priority="4050">
      <formula>CF93="n/a"</formula>
    </cfRule>
    <cfRule type="expression" dxfId="3435" priority="4053">
      <formula>CF93=1</formula>
    </cfRule>
  </conditionalFormatting>
  <conditionalFormatting sqref="CF94">
    <cfRule type="expression" dxfId="3434" priority="4049">
      <formula>CF94&lt;0</formula>
    </cfRule>
  </conditionalFormatting>
  <conditionalFormatting sqref="CF95">
    <cfRule type="expression" dxfId="3433" priority="1972">
      <formula>CF95=2</formula>
    </cfRule>
    <cfRule type="expression" dxfId="3432" priority="1971">
      <formula>CF95=3</formula>
    </cfRule>
    <cfRule type="expression" dxfId="3431" priority="1970">
      <formula>CF95="n/a"</formula>
    </cfRule>
    <cfRule type="expression" dxfId="3430" priority="1973">
      <formula>CF95=1</formula>
    </cfRule>
  </conditionalFormatting>
  <conditionalFormatting sqref="CF96">
    <cfRule type="expression" dxfId="3429" priority="1969">
      <formula>CF96&lt;0</formula>
    </cfRule>
  </conditionalFormatting>
  <conditionalFormatting sqref="CF97">
    <cfRule type="expression" dxfId="3428" priority="3951">
      <formula>CF97="n/a"</formula>
    </cfRule>
  </conditionalFormatting>
  <conditionalFormatting sqref="CF98">
    <cfRule type="expression" dxfId="3427" priority="3977">
      <formula>CF98&lt;0</formula>
    </cfRule>
  </conditionalFormatting>
  <conditionalFormatting sqref="CF99">
    <cfRule type="expression" dxfId="3426" priority="3847">
      <formula>CF99="n/a"</formula>
    </cfRule>
  </conditionalFormatting>
  <conditionalFormatting sqref="CF100">
    <cfRule type="expression" dxfId="3425" priority="3873">
      <formula>CF100&lt;0</formula>
    </cfRule>
  </conditionalFormatting>
  <conditionalFormatting sqref="CF115">
    <cfRule type="expression" dxfId="3424" priority="3330">
      <formula>CF115="n/a"</formula>
    </cfRule>
    <cfRule type="expression" dxfId="3423" priority="3332">
      <formula>CF115=2</formula>
    </cfRule>
    <cfRule type="expression" dxfId="3422" priority="3333">
      <formula>CF115=1</formula>
    </cfRule>
  </conditionalFormatting>
  <conditionalFormatting sqref="CF117">
    <cfRule type="expression" dxfId="3421" priority="3304">
      <formula>CF117=2</formula>
    </cfRule>
    <cfRule type="expression" dxfId="3420" priority="3302">
      <formula>CF117="n/a"</formula>
    </cfRule>
    <cfRule type="expression" dxfId="3419" priority="3305">
      <formula>CF117=1</formula>
    </cfRule>
  </conditionalFormatting>
  <conditionalFormatting sqref="CF128">
    <cfRule type="expression" dxfId="3418" priority="4504">
      <formula>CF128&lt;0</formula>
    </cfRule>
  </conditionalFormatting>
  <conditionalFormatting sqref="CF139">
    <cfRule type="expression" dxfId="3417" priority="6680">
      <formula>CF139=3</formula>
    </cfRule>
    <cfRule type="expression" dxfId="3416" priority="6682">
      <formula>CF139=1</formula>
    </cfRule>
    <cfRule type="expression" dxfId="3415" priority="6679">
      <formula>CF139="n/a"</formula>
    </cfRule>
    <cfRule type="expression" dxfId="3414" priority="6681">
      <formula>CF139=2</formula>
    </cfRule>
  </conditionalFormatting>
  <conditionalFormatting sqref="CF140">
    <cfRule type="expression" dxfId="3413" priority="6678">
      <formula>CF140&lt;0</formula>
    </cfRule>
  </conditionalFormatting>
  <conditionalFormatting sqref="CF159">
    <cfRule type="expression" dxfId="3412" priority="1233">
      <formula>CF159=2</formula>
    </cfRule>
    <cfRule type="expression" dxfId="3411" priority="1231">
      <formula>CF159="n/a"</formula>
    </cfRule>
    <cfRule type="expression" dxfId="3410" priority="1232">
      <formula>CF159=3</formula>
    </cfRule>
    <cfRule type="expression" dxfId="3409" priority="1234">
      <formula>CF159=1</formula>
    </cfRule>
  </conditionalFormatting>
  <conditionalFormatting sqref="CF161">
    <cfRule type="expression" dxfId="3408" priority="1175">
      <formula>CF161=3</formula>
    </cfRule>
    <cfRule type="expression" dxfId="3407" priority="1174">
      <formula>CF161="n/a"</formula>
    </cfRule>
    <cfRule type="expression" dxfId="3406" priority="1177">
      <formula>CF161=1</formula>
    </cfRule>
    <cfRule type="expression" dxfId="3405" priority="1176">
      <formula>CF161=2</formula>
    </cfRule>
  </conditionalFormatting>
  <conditionalFormatting sqref="CF163">
    <cfRule type="expression" dxfId="3404" priority="1119">
      <formula>CF163=2</formula>
    </cfRule>
    <cfRule type="expression" dxfId="3403" priority="1120">
      <formula>CF163=1</formula>
    </cfRule>
    <cfRule type="expression" dxfId="3402" priority="1118">
      <formula>CF163=3</formula>
    </cfRule>
    <cfRule type="expression" dxfId="3401" priority="1117">
      <formula>CF163="n/a"</formula>
    </cfRule>
  </conditionalFormatting>
  <conditionalFormatting sqref="CF165">
    <cfRule type="expression" dxfId="3400" priority="1060">
      <formula>CF165="n/a"</formula>
    </cfRule>
    <cfRule type="expression" dxfId="3399" priority="1061">
      <formula>CF165=3</formula>
    </cfRule>
    <cfRule type="expression" dxfId="3398" priority="1062">
      <formula>CF165=2</formula>
    </cfRule>
    <cfRule type="expression" dxfId="3397" priority="1063">
      <formula>CF165=1</formula>
    </cfRule>
  </conditionalFormatting>
  <conditionalFormatting sqref="CF167">
    <cfRule type="expression" dxfId="3396" priority="1003">
      <formula>CF167="n/a"</formula>
    </cfRule>
    <cfRule type="expression" dxfId="3395" priority="1005">
      <formula>CF167=2</formula>
    </cfRule>
    <cfRule type="expression" dxfId="3394" priority="1006">
      <formula>CF167=1</formula>
    </cfRule>
    <cfRule type="expression" dxfId="3393" priority="1004">
      <formula>CF167=3</formula>
    </cfRule>
  </conditionalFormatting>
  <conditionalFormatting sqref="CF173">
    <cfRule type="expression" dxfId="3392" priority="11887">
      <formula>CF173=1</formula>
    </cfRule>
    <cfRule type="expression" dxfId="3391" priority="11886">
      <formula>CF173=2</formula>
    </cfRule>
    <cfRule type="expression" dxfId="3390" priority="11885">
      <formula>CF173=3</formula>
    </cfRule>
    <cfRule type="expression" dxfId="3389" priority="11884">
      <formula>CF173="n/a"</formula>
    </cfRule>
  </conditionalFormatting>
  <conditionalFormatting sqref="CF174">
    <cfRule type="expression" dxfId="3388" priority="11888">
      <formula>CF174&lt;0</formula>
    </cfRule>
  </conditionalFormatting>
  <conditionalFormatting sqref="CF175">
    <cfRule type="expression" dxfId="3387" priority="11861">
      <formula>CF175=2</formula>
    </cfRule>
    <cfRule type="expression" dxfId="3386" priority="11859">
      <formula>CF175="n/a"</formula>
    </cfRule>
    <cfRule type="expression" dxfId="3385" priority="11860">
      <formula>CF175=3</formula>
    </cfRule>
    <cfRule type="expression" dxfId="3384" priority="11862">
      <formula>CF175=1</formula>
    </cfRule>
  </conditionalFormatting>
  <conditionalFormatting sqref="CF176">
    <cfRule type="expression" dxfId="3383" priority="11863">
      <formula>CF176&lt;0</formula>
    </cfRule>
  </conditionalFormatting>
  <conditionalFormatting sqref="CF189">
    <cfRule type="expression" dxfId="3382" priority="6672">
      <formula>CF189=1</formula>
    </cfRule>
    <cfRule type="expression" dxfId="3381" priority="6671">
      <formula>CF189=2</formula>
    </cfRule>
    <cfRule type="expression" dxfId="3380" priority="6670">
      <formula>CF189=3</formula>
    </cfRule>
    <cfRule type="expression" dxfId="3379" priority="6669">
      <formula>CF189="n/a"</formula>
    </cfRule>
  </conditionalFormatting>
  <conditionalFormatting sqref="CF190">
    <cfRule type="expression" dxfId="3378" priority="6668">
      <formula>CF190&lt;0</formula>
    </cfRule>
  </conditionalFormatting>
  <conditionalFormatting sqref="CF207">
    <cfRule type="expression" dxfId="3377" priority="2456">
      <formula>CF207=3</formula>
    </cfRule>
    <cfRule type="expression" dxfId="3376" priority="2457">
      <formula>CF207=2</formula>
    </cfRule>
    <cfRule type="expression" dxfId="3375" priority="2458">
      <formula>CF207=1</formula>
    </cfRule>
    <cfRule type="expression" dxfId="3374" priority="2455">
      <formula>CF207="n/a"</formula>
    </cfRule>
  </conditionalFormatting>
  <conditionalFormatting sqref="CF208">
    <cfRule type="expression" dxfId="3373" priority="2459">
      <formula>CF208&lt;0</formula>
    </cfRule>
  </conditionalFormatting>
  <conditionalFormatting sqref="CF209">
    <cfRule type="expression" dxfId="3372" priority="2384">
      <formula>CF209=1</formula>
    </cfRule>
    <cfRule type="expression" dxfId="3371" priority="2383">
      <formula>CF209=2</formula>
    </cfRule>
    <cfRule type="expression" dxfId="3370" priority="2382">
      <formula>CF209=3</formula>
    </cfRule>
    <cfRule type="expression" dxfId="3369" priority="2381">
      <formula>CF209="n/a"</formula>
    </cfRule>
  </conditionalFormatting>
  <conditionalFormatting sqref="CF210">
    <cfRule type="expression" dxfId="3368" priority="2385">
      <formula>CF210&lt;0</formula>
    </cfRule>
  </conditionalFormatting>
  <conditionalFormatting sqref="CF211">
    <cfRule type="expression" dxfId="3367" priority="2309">
      <formula>CF211=2</formula>
    </cfRule>
    <cfRule type="expression" dxfId="3366" priority="2307">
      <formula>CF211="n/a"</formula>
    </cfRule>
    <cfRule type="expression" dxfId="3365" priority="2310">
      <formula>CF211=1</formula>
    </cfRule>
    <cfRule type="expression" dxfId="3364" priority="2308">
      <formula>CF211=3</formula>
    </cfRule>
  </conditionalFormatting>
  <conditionalFormatting sqref="CF212">
    <cfRule type="expression" dxfId="3363" priority="2311">
      <formula>CF212&lt;0</formula>
    </cfRule>
  </conditionalFormatting>
  <conditionalFormatting sqref="CF213">
    <cfRule type="expression" dxfId="3362" priority="11794">
      <formula>CF213="n/a"</formula>
    </cfRule>
    <cfRule type="expression" dxfId="3361" priority="11796">
      <formula>CF213=2</formula>
    </cfRule>
    <cfRule type="expression" dxfId="3360" priority="11795">
      <formula>CF213=3</formula>
    </cfRule>
    <cfRule type="expression" dxfId="3359" priority="11797">
      <formula>CF213=1</formula>
    </cfRule>
  </conditionalFormatting>
  <conditionalFormatting sqref="CF214 CF216 CF218">
    <cfRule type="expression" dxfId="3358" priority="11798">
      <formula>CF214&lt;0</formula>
    </cfRule>
  </conditionalFormatting>
  <conditionalFormatting sqref="CF215">
    <cfRule type="expression" dxfId="3357" priority="3079">
      <formula>CF215=1</formula>
    </cfRule>
    <cfRule type="expression" dxfId="3356" priority="3078">
      <formula>CF215=2</formula>
    </cfRule>
    <cfRule type="expression" dxfId="3355" priority="3077">
      <formula>CF215=3</formula>
    </cfRule>
    <cfRule type="expression" dxfId="3354" priority="3076">
      <formula>CF215="n/a"</formula>
    </cfRule>
  </conditionalFormatting>
  <conditionalFormatting sqref="CF217">
    <cfRule type="expression" dxfId="3353" priority="3019">
      <formula>CF217=1</formula>
    </cfRule>
    <cfRule type="expression" dxfId="3352" priority="3017">
      <formula>CF217=3</formula>
    </cfRule>
    <cfRule type="expression" dxfId="3351" priority="3018">
      <formula>CF217=2</formula>
    </cfRule>
    <cfRule type="expression" dxfId="3350" priority="3016">
      <formula>CF217="n/a"</formula>
    </cfRule>
  </conditionalFormatting>
  <conditionalFormatting sqref="CF229">
    <cfRule type="expression" dxfId="3349" priority="1623">
      <formula>CF229="n/a"</formula>
    </cfRule>
    <cfRule type="expression" dxfId="3348" priority="1624">
      <formula>CF229=3</formula>
    </cfRule>
    <cfRule type="expression" dxfId="3347" priority="1626">
      <formula>CF229=1</formula>
    </cfRule>
    <cfRule type="expression" dxfId="3346" priority="1625">
      <formula>CF229=2</formula>
    </cfRule>
  </conditionalFormatting>
  <conditionalFormatting sqref="CF230">
    <cfRule type="expression" dxfId="3345" priority="1622">
      <formula>CF230&lt;0</formula>
    </cfRule>
  </conditionalFormatting>
  <conditionalFormatting sqref="CF231">
    <cfRule type="expression" dxfId="3344" priority="1577">
      <formula>CF231="n/a"</formula>
    </cfRule>
    <cfRule type="expression" dxfId="3343" priority="1579">
      <formula>CF231=2</formula>
    </cfRule>
    <cfRule type="expression" dxfId="3342" priority="1580">
      <formula>CF231=1</formula>
    </cfRule>
    <cfRule type="expression" dxfId="3341" priority="1578">
      <formula>CF231=3</formula>
    </cfRule>
  </conditionalFormatting>
  <conditionalFormatting sqref="CF232">
    <cfRule type="expression" dxfId="3340" priority="1576">
      <formula>CF232&lt;0</formula>
    </cfRule>
  </conditionalFormatting>
  <conditionalFormatting sqref="CF233">
    <cfRule type="expression" dxfId="3339" priority="1534">
      <formula>CF233=1</formula>
    </cfRule>
    <cfRule type="expression" dxfId="3338" priority="1533">
      <formula>CF233=2</formula>
    </cfRule>
    <cfRule type="expression" dxfId="3337" priority="1532">
      <formula>CF233=3</formula>
    </cfRule>
    <cfRule type="expression" dxfId="3336" priority="1531">
      <formula>CF233="n/a"</formula>
    </cfRule>
  </conditionalFormatting>
  <conditionalFormatting sqref="CF234">
    <cfRule type="expression" dxfId="3335" priority="1530">
      <formula>CF234&lt;0</formula>
    </cfRule>
  </conditionalFormatting>
  <conditionalFormatting sqref="CF235">
    <cfRule type="expression" dxfId="3334" priority="1482">
      <formula>CF235="n/a"</formula>
    </cfRule>
  </conditionalFormatting>
  <conditionalFormatting sqref="CF236">
    <cfRule type="expression" dxfId="3333" priority="1508">
      <formula>CF236&lt;0</formula>
    </cfRule>
  </conditionalFormatting>
  <conditionalFormatting sqref="CF237">
    <cfRule type="expression" dxfId="3332" priority="1435">
      <formula>CF237="n/a"</formula>
    </cfRule>
  </conditionalFormatting>
  <conditionalFormatting sqref="CF238">
    <cfRule type="expression" dxfId="3331" priority="1461">
      <formula>CF238&lt;0</formula>
    </cfRule>
  </conditionalFormatting>
  <conditionalFormatting sqref="CF239">
    <cfRule type="expression" dxfId="3330" priority="1388">
      <formula>CF239="n/a"</formula>
    </cfRule>
  </conditionalFormatting>
  <conditionalFormatting sqref="CF240">
    <cfRule type="expression" dxfId="3329" priority="1414">
      <formula>CF240&lt;0</formula>
    </cfRule>
  </conditionalFormatting>
  <conditionalFormatting sqref="CF285">
    <cfRule type="expression" dxfId="3328" priority="11744">
      <formula>CF285="n/a"</formula>
    </cfRule>
    <cfRule type="expression" dxfId="3327" priority="11746">
      <formula>CF285=2</formula>
    </cfRule>
    <cfRule type="expression" dxfId="3326" priority="11745">
      <formula>CF285=3</formula>
    </cfRule>
    <cfRule type="expression" dxfId="3325" priority="11747">
      <formula>CF285=1</formula>
    </cfRule>
  </conditionalFormatting>
  <conditionalFormatting sqref="CF286">
    <cfRule type="expression" dxfId="3324" priority="11748">
      <formula>CF286&lt;0</formula>
    </cfRule>
  </conditionalFormatting>
  <conditionalFormatting sqref="CF303">
    <cfRule type="expression" dxfId="3323" priority="3276">
      <formula>CF303=2</formula>
    </cfRule>
    <cfRule type="expression" dxfId="3322" priority="3275">
      <formula>CF303=3</formula>
    </cfRule>
    <cfRule type="expression" dxfId="3321" priority="3274">
      <formula>CF303="n/a"</formula>
    </cfRule>
    <cfRule type="expression" dxfId="3320" priority="3277">
      <formula>CF303=1</formula>
    </cfRule>
  </conditionalFormatting>
  <conditionalFormatting sqref="CF310">
    <cfRule type="expression" dxfId="3319" priority="6667">
      <formula>CF310&lt;0</formula>
    </cfRule>
  </conditionalFormatting>
  <conditionalFormatting sqref="CF319">
    <cfRule type="expression" dxfId="3318" priority="9342">
      <formula>CF319="n/a"</formula>
    </cfRule>
    <cfRule type="expression" dxfId="3317" priority="9343">
      <formula>CF319=3</formula>
    </cfRule>
    <cfRule type="expression" dxfId="3316" priority="9344">
      <formula>CF319=2</formula>
    </cfRule>
    <cfRule type="expression" dxfId="3315" priority="9345">
      <formula>CF319=1</formula>
    </cfRule>
  </conditionalFormatting>
  <conditionalFormatting sqref="CF320">
    <cfRule type="expression" dxfId="3314" priority="9346">
      <formula>CF320&lt;0</formula>
    </cfRule>
  </conditionalFormatting>
  <conditionalFormatting sqref="CF331">
    <cfRule type="expression" dxfId="3313" priority="11707">
      <formula>CF331=1</formula>
    </cfRule>
    <cfRule type="expression" dxfId="3312" priority="11704">
      <formula>CF331="n/a"</formula>
    </cfRule>
    <cfRule type="expression" dxfId="3311" priority="11705">
      <formula>CF331=3</formula>
    </cfRule>
    <cfRule type="expression" dxfId="3310" priority="11706">
      <formula>CF331=2</formula>
    </cfRule>
  </conditionalFormatting>
  <conditionalFormatting sqref="CF332">
    <cfRule type="expression" dxfId="3309" priority="11708">
      <formula>CF332&lt;0</formula>
    </cfRule>
  </conditionalFormatting>
  <conditionalFormatting sqref="CF343">
    <cfRule type="expression" dxfId="3308" priority="3517">
      <formula>CF343=1</formula>
    </cfRule>
    <cfRule type="expression" dxfId="3307" priority="3516">
      <formula>CF343=2</formula>
    </cfRule>
    <cfRule type="expression" dxfId="3306" priority="3514">
      <formula>CF343="n/a"</formula>
    </cfRule>
    <cfRule type="expression" dxfId="3305" priority="3515">
      <formula>CF343=3</formula>
    </cfRule>
  </conditionalFormatting>
  <conditionalFormatting sqref="CF345">
    <cfRule type="expression" dxfId="3304" priority="3466">
      <formula>CF345="n/a"</formula>
    </cfRule>
    <cfRule type="expression" dxfId="3303" priority="3468">
      <formula>CF345=2</formula>
    </cfRule>
    <cfRule type="expression" dxfId="3302" priority="3467">
      <formula>CF345=3</formula>
    </cfRule>
    <cfRule type="expression" dxfId="3301" priority="3469">
      <formula>CF345=1</formula>
    </cfRule>
  </conditionalFormatting>
  <conditionalFormatting sqref="CF359">
    <cfRule type="expression" dxfId="3300" priority="1337">
      <formula>CF359=1</formula>
    </cfRule>
    <cfRule type="expression" dxfId="3299" priority="1334">
      <formula>CF359="n/a"</formula>
    </cfRule>
    <cfRule type="expression" dxfId="3298" priority="1335">
      <formula>CF359=3</formula>
    </cfRule>
    <cfRule type="expression" dxfId="3297" priority="1336">
      <formula>CF359=2</formula>
    </cfRule>
  </conditionalFormatting>
  <conditionalFormatting sqref="CF361">
    <cfRule type="expression" dxfId="3296" priority="1285">
      <formula>CF361=2</formula>
    </cfRule>
    <cfRule type="expression" dxfId="3295" priority="1283">
      <formula>CF361="n/a"</formula>
    </cfRule>
    <cfRule type="expression" dxfId="3294" priority="1286">
      <formula>CF361=1</formula>
    </cfRule>
    <cfRule type="expression" dxfId="3293" priority="1284">
      <formula>CF361=3</formula>
    </cfRule>
  </conditionalFormatting>
  <conditionalFormatting sqref="CF455">
    <cfRule type="expression" dxfId="3292" priority="1872">
      <formula>CF455=2</formula>
    </cfRule>
    <cfRule type="expression" dxfId="3291" priority="1873">
      <formula>CF455=1</formula>
    </cfRule>
    <cfRule type="expression" dxfId="3290" priority="1870">
      <formula>CF455="n/a"</formula>
    </cfRule>
    <cfRule type="expression" dxfId="3289" priority="1871">
      <formula>CF455=3</formula>
    </cfRule>
  </conditionalFormatting>
  <conditionalFormatting sqref="CF456">
    <cfRule type="expression" dxfId="3288" priority="1869">
      <formula>CF456&lt;0</formula>
    </cfRule>
  </conditionalFormatting>
  <conditionalFormatting sqref="CF457">
    <cfRule type="expression" dxfId="3287" priority="1835">
      <formula>CF457=2</formula>
    </cfRule>
    <cfRule type="expression" dxfId="3286" priority="1834">
      <formula>CF457=3</formula>
    </cfRule>
    <cfRule type="expression" dxfId="3285" priority="1833">
      <formula>CF457="n/a"</formula>
    </cfRule>
    <cfRule type="expression" dxfId="3284" priority="1836">
      <formula>CF457=1</formula>
    </cfRule>
  </conditionalFormatting>
  <conditionalFormatting sqref="CF458">
    <cfRule type="expression" dxfId="3283" priority="1832">
      <formula>CF458&lt;0</formula>
    </cfRule>
  </conditionalFormatting>
  <conditionalFormatting sqref="CF459">
    <cfRule type="expression" dxfId="3282" priority="1797">
      <formula>CF459=3</formula>
    </cfRule>
    <cfRule type="expression" dxfId="3281" priority="1799">
      <formula>CF459=1</formula>
    </cfRule>
    <cfRule type="expression" dxfId="3280" priority="1798">
      <formula>CF459=2</formula>
    </cfRule>
    <cfRule type="expression" dxfId="3279" priority="1796">
      <formula>CF459="n/a"</formula>
    </cfRule>
  </conditionalFormatting>
  <conditionalFormatting sqref="CF460">
    <cfRule type="expression" dxfId="3278" priority="1795">
      <formula>CF460&lt;0</formula>
    </cfRule>
  </conditionalFormatting>
  <conditionalFormatting sqref="CF463">
    <cfRule type="expression" dxfId="3277" priority="13574">
      <formula>CF463=2</formula>
    </cfRule>
    <cfRule type="expression" dxfId="3276" priority="13575">
      <formula>CF463=1</formula>
    </cfRule>
  </conditionalFormatting>
  <conditionalFormatting sqref="CF464">
    <cfRule type="expression" dxfId="3275" priority="13576">
      <formula>CF464&lt;0</formula>
    </cfRule>
  </conditionalFormatting>
  <conditionalFormatting sqref="CF476">
    <cfRule type="expression" dxfId="3274" priority="6666">
      <formula>CF476&lt;0</formula>
    </cfRule>
  </conditionalFormatting>
  <conditionalFormatting sqref="CF507">
    <cfRule type="expression" dxfId="3273" priority="1716">
      <formula>CF507=1</formula>
    </cfRule>
    <cfRule type="expression" dxfId="3272" priority="1713">
      <formula>CF507="n/a"</formula>
    </cfRule>
    <cfRule type="expression" dxfId="3271" priority="1715">
      <formula>CF507=2</formula>
    </cfRule>
    <cfRule type="expression" dxfId="3270" priority="1714">
      <formula>CF507=3</formula>
    </cfRule>
  </conditionalFormatting>
  <conditionalFormatting sqref="CF508">
    <cfRule type="expression" dxfId="3269" priority="1712">
      <formula>CF508&lt;0</formula>
    </cfRule>
  </conditionalFormatting>
  <conditionalFormatting sqref="CF509">
    <cfRule type="expression" dxfId="3268" priority="1672">
      <formula>CF509=2</formula>
    </cfRule>
    <cfRule type="expression" dxfId="3267" priority="1673">
      <formula>CF509=1</formula>
    </cfRule>
    <cfRule type="expression" dxfId="3266" priority="1671">
      <formula>CF509=3</formula>
    </cfRule>
    <cfRule type="expression" dxfId="3265" priority="1670">
      <formula>CF509="n/a"</formula>
    </cfRule>
  </conditionalFormatting>
  <conditionalFormatting sqref="CF510">
    <cfRule type="expression" dxfId="3264" priority="1669">
      <formula>CF510&lt;0</formula>
    </cfRule>
  </conditionalFormatting>
  <conditionalFormatting sqref="CF515 CF503 CF499 CF491 CF493 CF469 CF471 CF465 CF453 CF439 CF441 CF431 CF433 CF387 CF389 CF391 CF375 CF355 CF357 CF363 CF341 CF325 CF313 CF305 CF287 CF281 CF283 CF261 CF247 CF199 CF185 CF187 CF169 CF171 CF157 CF145 CF133 CF47">
    <cfRule type="expression" dxfId="3263" priority="12617">
      <formula>CF47="n/a"</formula>
    </cfRule>
  </conditionalFormatting>
  <conditionalFormatting sqref="CF516 CF504 CF500 CF492 CF494 CF470 CF472 CF466 CF454 CF440 CF442 CF432 CF434 CF388 CF390 CF392 CF376 CF356 CF358 CF364 CF342 CF326 CF314 CF306 CF288 CF282 CF284 CF262 CF248 CF200 CF186 CF188 CF170 CF172 CF158 CF146 CF134 CF48 CF344 CF346 CF360 CF362 CF160 CF162 CF164 CF166 CF168">
    <cfRule type="expression" dxfId="3262" priority="12621">
      <formula>CF48&lt;0</formula>
    </cfRule>
  </conditionalFormatting>
  <conditionalFormatting sqref="CF519">
    <cfRule type="expression" dxfId="3261" priority="9459">
      <formula>CF519=1</formula>
    </cfRule>
    <cfRule type="expression" dxfId="3260" priority="9458">
      <formula>CF519=2</formula>
    </cfRule>
    <cfRule type="expression" dxfId="3259" priority="9457">
      <formula>CF519=3</formula>
    </cfRule>
    <cfRule type="expression" dxfId="3258" priority="9456">
      <formula>CF519="n/a"</formula>
    </cfRule>
  </conditionalFormatting>
  <conditionalFormatting sqref="CF520">
    <cfRule type="expression" dxfId="3257" priority="9460">
      <formula>CF520&lt;0</formula>
    </cfRule>
  </conditionalFormatting>
  <conditionalFormatting sqref="CF522">
    <cfRule type="expression" dxfId="3256" priority="6665">
      <formula>CF522&lt;0</formula>
    </cfRule>
  </conditionalFormatting>
  <conditionalFormatting sqref="CF539 CF541 CF543 CF545 CF511 CF501 CF477 CF461 CF411 CF403 CF377 CF373 CF347 CF337 CF333 CF323 CF301 CF277 CF263 CF259 CF253 CF241 CF225 CF151 CF51 CF35 CF37">
    <cfRule type="expression" dxfId="3255" priority="13143">
      <formula>CF35="n/a"</formula>
    </cfRule>
  </conditionalFormatting>
  <conditionalFormatting sqref="CF540 CF542 CF544 CF546 CF512 CF502 CF478 CF462 CF412 CF404 CF378 CF374 CF348 CF338 CF334 CF324 CF302 CF278 CF264 CF260 CF254 CF242 CF226 CF152 CF52 CF36 CF38 CF84 CF116 CF118 CF304">
    <cfRule type="expression" dxfId="3254" priority="13142">
      <formula>CF36&lt;0</formula>
    </cfRule>
  </conditionalFormatting>
  <conditionalFormatting sqref="CF547">
    <cfRule type="expression" dxfId="3253" priority="11399">
      <formula>CF547="n/a"</formula>
    </cfRule>
    <cfRule type="expression" dxfId="3252" priority="11401">
      <formula>CF547=2</formula>
    </cfRule>
    <cfRule type="expression" dxfId="3251" priority="11402">
      <formula>CF547=1</formula>
    </cfRule>
    <cfRule type="expression" dxfId="3250" priority="11400">
      <formula>CF547=3</formula>
    </cfRule>
  </conditionalFormatting>
  <conditionalFormatting sqref="CF548">
    <cfRule type="expression" dxfId="3249" priority="11403">
      <formula>CF548&lt;0</formula>
    </cfRule>
  </conditionalFormatting>
  <conditionalFormatting sqref="CF549">
    <cfRule type="expression" dxfId="3248" priority="11361">
      <formula>CF549=2</formula>
    </cfRule>
    <cfRule type="expression" dxfId="3247" priority="11362">
      <formula>CF549=1</formula>
    </cfRule>
    <cfRule type="expression" dxfId="3246" priority="11359">
      <formula>CF549="n/a"</formula>
    </cfRule>
    <cfRule type="expression" dxfId="3245" priority="11360">
      <formula>CF549=3</formula>
    </cfRule>
  </conditionalFormatting>
  <conditionalFormatting sqref="CF550">
    <cfRule type="expression" dxfId="3244" priority="11363">
      <formula>CF550&lt;0</formula>
    </cfRule>
  </conditionalFormatting>
  <conditionalFormatting sqref="CF551">
    <cfRule type="expression" dxfId="3243" priority="11342">
      <formula>CF551=1</formula>
    </cfRule>
    <cfRule type="expression" dxfId="3242" priority="11341">
      <formula>CF551=2</formula>
    </cfRule>
    <cfRule type="expression" dxfId="3241" priority="11340">
      <formula>CF551=3</formula>
    </cfRule>
    <cfRule type="expression" dxfId="3240" priority="11339">
      <formula>CF551="n/a"</formula>
    </cfRule>
  </conditionalFormatting>
  <conditionalFormatting sqref="CF552">
    <cfRule type="expression" dxfId="3239" priority="11343">
      <formula>CF552&lt;0</formula>
    </cfRule>
  </conditionalFormatting>
  <conditionalFormatting sqref="CF553">
    <cfRule type="expression" dxfId="3238" priority="11299">
      <formula>CF553="n/a"</formula>
    </cfRule>
    <cfRule type="expression" dxfId="3237" priority="11302">
      <formula>CF553=1</formula>
    </cfRule>
    <cfRule type="expression" dxfId="3236" priority="11300">
      <formula>CF553=3</formula>
    </cfRule>
    <cfRule type="expression" dxfId="3235" priority="11301">
      <formula>CF553=2</formula>
    </cfRule>
  </conditionalFormatting>
  <conditionalFormatting sqref="CF554">
    <cfRule type="expression" dxfId="3234" priority="11303">
      <formula>CF554&lt;0</formula>
    </cfRule>
  </conditionalFormatting>
  <conditionalFormatting sqref="CF555">
    <cfRule type="expression" dxfId="3233" priority="11260">
      <formula>CF555=3</formula>
    </cfRule>
    <cfRule type="expression" dxfId="3232" priority="11261">
      <formula>CF555=2</formula>
    </cfRule>
    <cfRule type="expression" dxfId="3231" priority="11262">
      <formula>CF555=1</formula>
    </cfRule>
    <cfRule type="expression" dxfId="3230" priority="11259">
      <formula>CF555="n/a"</formula>
    </cfRule>
  </conditionalFormatting>
  <conditionalFormatting sqref="CF556">
    <cfRule type="expression" dxfId="3229" priority="11263">
      <formula>CF556&lt;0</formula>
    </cfRule>
  </conditionalFormatting>
  <conditionalFormatting sqref="CF557">
    <cfRule type="expression" dxfId="3228" priority="11241">
      <formula>CF557=2</formula>
    </cfRule>
    <cfRule type="expression" dxfId="3227" priority="11239">
      <formula>CF557="n/a"</formula>
    </cfRule>
    <cfRule type="expression" dxfId="3226" priority="11242">
      <formula>CF557=1</formula>
    </cfRule>
    <cfRule type="expression" dxfId="3225" priority="11240">
      <formula>CF557=3</formula>
    </cfRule>
  </conditionalFormatting>
  <conditionalFormatting sqref="CF558">
    <cfRule type="expression" dxfId="3224" priority="11243">
      <formula>CF558&lt;0</formula>
    </cfRule>
  </conditionalFormatting>
  <conditionalFormatting sqref="CF559">
    <cfRule type="expression" dxfId="3223" priority="11219">
      <formula>CF559="n/a"</formula>
    </cfRule>
    <cfRule type="expression" dxfId="3222" priority="11220">
      <formula>CF559=3</formula>
    </cfRule>
    <cfRule type="expression" dxfId="3221" priority="11221">
      <formula>CF559=2</formula>
    </cfRule>
    <cfRule type="expression" dxfId="3220" priority="11222">
      <formula>CF559=1</formula>
    </cfRule>
  </conditionalFormatting>
  <conditionalFormatting sqref="CF560">
    <cfRule type="expression" dxfId="3219" priority="11223">
      <formula>CF560&lt;0</formula>
    </cfRule>
  </conditionalFormatting>
  <conditionalFormatting sqref="CF561">
    <cfRule type="expression" dxfId="3218" priority="11200">
      <formula>CF561=3</formula>
    </cfRule>
    <cfRule type="expression" dxfId="3217" priority="11199">
      <formula>CF561="n/a"</formula>
    </cfRule>
    <cfRule type="expression" dxfId="3216" priority="11201">
      <formula>CF561=2</formula>
    </cfRule>
    <cfRule type="expression" dxfId="3215" priority="11202">
      <formula>CF561=1</formula>
    </cfRule>
  </conditionalFormatting>
  <conditionalFormatting sqref="CF562">
    <cfRule type="expression" dxfId="3214" priority="11203">
      <formula>CF562&lt;0</formula>
    </cfRule>
  </conditionalFormatting>
  <conditionalFormatting sqref="CF563">
    <cfRule type="expression" dxfId="3213" priority="11180">
      <formula>CF563=3</formula>
    </cfRule>
    <cfRule type="expression" dxfId="3212" priority="11179">
      <formula>CF563="n/a"</formula>
    </cfRule>
    <cfRule type="expression" dxfId="3211" priority="11182">
      <formula>CF563=1</formula>
    </cfRule>
    <cfRule type="expression" dxfId="3210" priority="11181">
      <formula>CF563=2</formula>
    </cfRule>
  </conditionalFormatting>
  <conditionalFormatting sqref="CF564">
    <cfRule type="expression" dxfId="3209" priority="11183">
      <formula>CF564&lt;0</formula>
    </cfRule>
  </conditionalFormatting>
  <conditionalFormatting sqref="CF565">
    <cfRule type="expression" dxfId="3208" priority="11161">
      <formula>CF565=2</formula>
    </cfRule>
    <cfRule type="expression" dxfId="3207" priority="11162">
      <formula>CF565=1</formula>
    </cfRule>
    <cfRule type="expression" dxfId="3206" priority="11160">
      <formula>CF565=3</formula>
    </cfRule>
    <cfRule type="expression" dxfId="3205" priority="11159">
      <formula>CF565="n/a"</formula>
    </cfRule>
  </conditionalFormatting>
  <conditionalFormatting sqref="CF566">
    <cfRule type="expression" dxfId="3204" priority="11163">
      <formula>CF566&lt;0</formula>
    </cfRule>
  </conditionalFormatting>
  <conditionalFormatting sqref="CF567">
    <cfRule type="expression" dxfId="3203" priority="11101">
      <formula>CF567=2</formula>
    </cfRule>
    <cfRule type="expression" dxfId="3202" priority="11102">
      <formula>CF567=1</formula>
    </cfRule>
    <cfRule type="expression" dxfId="3201" priority="11099">
      <formula>CF567="n/a"</formula>
    </cfRule>
    <cfRule type="expression" dxfId="3200" priority="11100">
      <formula>CF567=3</formula>
    </cfRule>
  </conditionalFormatting>
  <conditionalFormatting sqref="CF568">
    <cfRule type="expression" dxfId="3199" priority="11103">
      <formula>CF568&lt;0</formula>
    </cfRule>
  </conditionalFormatting>
  <conditionalFormatting sqref="CF569">
    <cfRule type="expression" dxfId="3198" priority="11082">
      <formula>CF569=1</formula>
    </cfRule>
    <cfRule type="expression" dxfId="3197" priority="11079">
      <formula>CF569="n/a"</formula>
    </cfRule>
    <cfRule type="expression" dxfId="3196" priority="11080">
      <formula>CF569=3</formula>
    </cfRule>
    <cfRule type="expression" dxfId="3195" priority="11081">
      <formula>CF569=2</formula>
    </cfRule>
  </conditionalFormatting>
  <conditionalFormatting sqref="CF570">
    <cfRule type="expression" dxfId="3194" priority="11083">
      <formula>CF570&lt;0</formula>
    </cfRule>
  </conditionalFormatting>
  <conditionalFormatting sqref="CF571">
    <cfRule type="expression" dxfId="3193" priority="11062">
      <formula>CF571=1</formula>
    </cfRule>
    <cfRule type="expression" dxfId="3192" priority="11060">
      <formula>CF571=3</formula>
    </cfRule>
    <cfRule type="expression" dxfId="3191" priority="11059">
      <formula>CF571="n/a"</formula>
    </cfRule>
    <cfRule type="expression" dxfId="3190" priority="11061">
      <formula>CF571=2</formula>
    </cfRule>
  </conditionalFormatting>
  <conditionalFormatting sqref="CF572">
    <cfRule type="expression" dxfId="3189" priority="11063">
      <formula>CF572&lt;0</formula>
    </cfRule>
  </conditionalFormatting>
  <conditionalFormatting sqref="CF573">
    <cfRule type="expression" dxfId="3188" priority="11022">
      <formula>CF573=1</formula>
    </cfRule>
    <cfRule type="expression" dxfId="3187" priority="11021">
      <formula>CF573=2</formula>
    </cfRule>
    <cfRule type="expression" dxfId="3186" priority="11020">
      <formula>CF573=3</formula>
    </cfRule>
    <cfRule type="expression" dxfId="3185" priority="11019">
      <formula>CF573="n/a"</formula>
    </cfRule>
  </conditionalFormatting>
  <conditionalFormatting sqref="CF574">
    <cfRule type="expression" dxfId="3184" priority="11023">
      <formula>CF574&lt;0</formula>
    </cfRule>
  </conditionalFormatting>
  <conditionalFormatting sqref="CF575">
    <cfRule type="expression" dxfId="3183" priority="10962">
      <formula>CF575=1</formula>
    </cfRule>
    <cfRule type="expression" dxfId="3182" priority="10961">
      <formula>CF575=2</formula>
    </cfRule>
    <cfRule type="expression" dxfId="3181" priority="10960">
      <formula>CF575=3</formula>
    </cfRule>
    <cfRule type="expression" dxfId="3180" priority="10959">
      <formula>CF575="n/a"</formula>
    </cfRule>
  </conditionalFormatting>
  <conditionalFormatting sqref="CF576">
    <cfRule type="expression" dxfId="3179" priority="10963">
      <formula>CF576&lt;0</formula>
    </cfRule>
  </conditionalFormatting>
  <conditionalFormatting sqref="CF577">
    <cfRule type="expression" dxfId="3178" priority="10902">
      <formula>CF577=1</formula>
    </cfRule>
    <cfRule type="expression" dxfId="3177" priority="10899">
      <formula>CF577="n/a"</formula>
    </cfRule>
    <cfRule type="expression" dxfId="3176" priority="10901">
      <formula>CF577=2</formula>
    </cfRule>
    <cfRule type="expression" dxfId="3175" priority="10900">
      <formula>CF577=3</formula>
    </cfRule>
  </conditionalFormatting>
  <conditionalFormatting sqref="CF578">
    <cfRule type="expression" dxfId="3174" priority="10903">
      <formula>CF578&lt;0</formula>
    </cfRule>
  </conditionalFormatting>
  <conditionalFormatting sqref="CF579">
    <cfRule type="expression" dxfId="3173" priority="10882">
      <formula>CF579=1</formula>
    </cfRule>
    <cfRule type="expression" dxfId="3172" priority="10881">
      <formula>CF579=2</formula>
    </cfRule>
    <cfRule type="expression" dxfId="3171" priority="10879">
      <formula>CF579="n/a"</formula>
    </cfRule>
    <cfRule type="expression" dxfId="3170" priority="10880">
      <formula>CF579=3</formula>
    </cfRule>
  </conditionalFormatting>
  <conditionalFormatting sqref="CF580">
    <cfRule type="expression" dxfId="3169" priority="10883">
      <formula>CF580&lt;0</formula>
    </cfRule>
  </conditionalFormatting>
  <conditionalFormatting sqref="CF581">
    <cfRule type="expression" dxfId="3168" priority="10861">
      <formula>CF581=2</formula>
    </cfRule>
    <cfRule type="expression" dxfId="3167" priority="10862">
      <formula>CF581=1</formula>
    </cfRule>
    <cfRule type="expression" dxfId="3166" priority="10860">
      <formula>CF581=3</formula>
    </cfRule>
    <cfRule type="expression" dxfId="3165" priority="10859">
      <formula>CF581="n/a"</formula>
    </cfRule>
  </conditionalFormatting>
  <conditionalFormatting sqref="CF582">
    <cfRule type="expression" dxfId="3164" priority="10863">
      <formula>CF582&lt;0</formula>
    </cfRule>
  </conditionalFormatting>
  <conditionalFormatting sqref="CF583">
    <cfRule type="expression" dxfId="3163" priority="10840">
      <formula>CF583=3</formula>
    </cfRule>
    <cfRule type="expression" dxfId="3162" priority="10841">
      <formula>CF583=2</formula>
    </cfRule>
    <cfRule type="expression" dxfId="3161" priority="10842">
      <formula>CF583=1</formula>
    </cfRule>
    <cfRule type="expression" dxfId="3160" priority="10839">
      <formula>CF583="n/a"</formula>
    </cfRule>
  </conditionalFormatting>
  <conditionalFormatting sqref="CF584">
    <cfRule type="expression" dxfId="3159" priority="10843">
      <formula>CF584&lt;0</formula>
    </cfRule>
  </conditionalFormatting>
  <conditionalFormatting sqref="CF585">
    <cfRule type="expression" dxfId="3158" priority="10822">
      <formula>CF585=1</formula>
    </cfRule>
    <cfRule type="expression" dxfId="3157" priority="10819">
      <formula>CF585="n/a"</formula>
    </cfRule>
    <cfRule type="expression" dxfId="3156" priority="10820">
      <formula>CF585=3</formula>
    </cfRule>
    <cfRule type="expression" dxfId="3155" priority="10821">
      <formula>CF585=2</formula>
    </cfRule>
  </conditionalFormatting>
  <conditionalFormatting sqref="CF586">
    <cfRule type="expression" dxfId="3154" priority="10823">
      <formula>CF586&lt;0</formula>
    </cfRule>
  </conditionalFormatting>
  <conditionalFormatting sqref="CF587">
    <cfRule type="expression" dxfId="3153" priority="10800">
      <formula>CF587=3</formula>
    </cfRule>
    <cfRule type="expression" dxfId="3152" priority="10802">
      <formula>CF587=1</formula>
    </cfRule>
    <cfRule type="expression" dxfId="3151" priority="10801">
      <formula>CF587=2</formula>
    </cfRule>
    <cfRule type="expression" dxfId="3150" priority="10799">
      <formula>CF587="n/a"</formula>
    </cfRule>
  </conditionalFormatting>
  <conditionalFormatting sqref="CF588">
    <cfRule type="expression" dxfId="3149" priority="10803">
      <formula>CF588&lt;0</formula>
    </cfRule>
  </conditionalFormatting>
  <conditionalFormatting sqref="CF589">
    <cfRule type="expression" dxfId="3148" priority="10781">
      <formula>CF589=2</formula>
    </cfRule>
    <cfRule type="expression" dxfId="3147" priority="10779">
      <formula>CF589="n/a"</formula>
    </cfRule>
    <cfRule type="expression" dxfId="3146" priority="10782">
      <formula>CF589=1</formula>
    </cfRule>
    <cfRule type="expression" dxfId="3145" priority="10780">
      <formula>CF589=3</formula>
    </cfRule>
  </conditionalFormatting>
  <conditionalFormatting sqref="CF590">
    <cfRule type="expression" dxfId="3144" priority="10783">
      <formula>CF590&lt;0</formula>
    </cfRule>
  </conditionalFormatting>
  <conditionalFormatting sqref="CF591">
    <cfRule type="expression" dxfId="3143" priority="10762">
      <formula>CF591=1</formula>
    </cfRule>
    <cfRule type="expression" dxfId="3142" priority="10759">
      <formula>CF591="n/a"</formula>
    </cfRule>
    <cfRule type="expression" dxfId="3141" priority="10760">
      <formula>CF591=3</formula>
    </cfRule>
    <cfRule type="expression" dxfId="3140" priority="10761">
      <formula>CF591=2</formula>
    </cfRule>
  </conditionalFormatting>
  <conditionalFormatting sqref="CF592">
    <cfRule type="expression" dxfId="3139" priority="10763">
      <formula>CF592&lt;0</formula>
    </cfRule>
  </conditionalFormatting>
  <conditionalFormatting sqref="CF593">
    <cfRule type="expression" dxfId="3138" priority="10719">
      <formula>CF593="n/a"</formula>
    </cfRule>
    <cfRule type="expression" dxfId="3137" priority="10720">
      <formula>CF593=3</formula>
    </cfRule>
    <cfRule type="expression" dxfId="3136" priority="10721">
      <formula>CF593=2</formula>
    </cfRule>
    <cfRule type="expression" dxfId="3135" priority="10722">
      <formula>CF593=1</formula>
    </cfRule>
  </conditionalFormatting>
  <conditionalFormatting sqref="CF594">
    <cfRule type="expression" dxfId="3134" priority="10723">
      <formula>CF594&lt;0</formula>
    </cfRule>
  </conditionalFormatting>
  <conditionalFormatting sqref="CF595">
    <cfRule type="expression" dxfId="3133" priority="10701">
      <formula>CF595=2</formula>
    </cfRule>
    <cfRule type="expression" dxfId="3132" priority="10702">
      <formula>CF595=1</formula>
    </cfRule>
    <cfRule type="expression" dxfId="3131" priority="10699">
      <formula>CF595="n/a"</formula>
    </cfRule>
    <cfRule type="expression" dxfId="3130" priority="10700">
      <formula>CF595=3</formula>
    </cfRule>
  </conditionalFormatting>
  <conditionalFormatting sqref="CF596">
    <cfRule type="expression" dxfId="3129" priority="10703">
      <formula>CF596&lt;0</formula>
    </cfRule>
  </conditionalFormatting>
  <conditionalFormatting sqref="CF597">
    <cfRule type="expression" dxfId="3128" priority="10680">
      <formula>CF597=3</formula>
    </cfRule>
    <cfRule type="expression" dxfId="3127" priority="10682">
      <formula>CF597=1</formula>
    </cfRule>
    <cfRule type="expression" dxfId="3126" priority="10681">
      <formula>CF597=2</formula>
    </cfRule>
    <cfRule type="expression" dxfId="3125" priority="10679">
      <formula>CF597="n/a"</formula>
    </cfRule>
  </conditionalFormatting>
  <conditionalFormatting sqref="CF598">
    <cfRule type="expression" dxfId="3124" priority="10683">
      <formula>CF598&lt;0</formula>
    </cfRule>
  </conditionalFormatting>
  <conditionalFormatting sqref="CF603">
    <cfRule type="expression" dxfId="3123" priority="10661">
      <formula>CF603=2</formula>
    </cfRule>
    <cfRule type="expression" dxfId="3122" priority="10660">
      <formula>CF603=3</formula>
    </cfRule>
    <cfRule type="expression" dxfId="3121" priority="10662">
      <formula>CF603=1</formula>
    </cfRule>
    <cfRule type="expression" dxfId="3120" priority="10659">
      <formula>CF603="n/a"</formula>
    </cfRule>
  </conditionalFormatting>
  <conditionalFormatting sqref="CF604">
    <cfRule type="expression" dxfId="3119" priority="10663">
      <formula>CF604&lt;0</formula>
    </cfRule>
  </conditionalFormatting>
  <conditionalFormatting sqref="CF605">
    <cfRule type="expression" dxfId="3118" priority="10639">
      <formula>CF605="n/a"</formula>
    </cfRule>
    <cfRule type="expression" dxfId="3117" priority="10642">
      <formula>CF605=1</formula>
    </cfRule>
    <cfRule type="expression" dxfId="3116" priority="10641">
      <formula>CF605=2</formula>
    </cfRule>
    <cfRule type="expression" dxfId="3115" priority="10640">
      <formula>CF605=3</formula>
    </cfRule>
  </conditionalFormatting>
  <conditionalFormatting sqref="CF606">
    <cfRule type="expression" dxfId="3114" priority="10643">
      <formula>CF606&lt;0</formula>
    </cfRule>
  </conditionalFormatting>
  <conditionalFormatting sqref="CF19:CG19 CM19:GB19">
    <cfRule type="expression" dxfId="3113" priority="5773">
      <formula>CF19=3</formula>
    </cfRule>
    <cfRule type="expression" dxfId="3112" priority="5774">
      <formula>CF19=2</formula>
    </cfRule>
    <cfRule type="expression" dxfId="3111" priority="5775">
      <formula>CF19=1</formula>
    </cfRule>
    <cfRule type="expression" dxfId="3110" priority="5772">
      <formula>CF19="n/a"</formula>
    </cfRule>
  </conditionalFormatting>
  <conditionalFormatting sqref="CF21:CG21 CM21:DB21">
    <cfRule type="expression" dxfId="3109" priority="9546">
      <formula>CF21="n/a"</formula>
    </cfRule>
  </conditionalFormatting>
  <conditionalFormatting sqref="CF23:CG23 CM23:FE23 CB25:CG25 CM25:GE25 CF33:CG33 CM33:FE33 FG33:FM33 FQ33:GE33 CG51 CM51:GE51 GA55:GB55 CF9:GB9 FG23:GF23 CB31:CG31 CM31:GF31 CG35 CM35:GF35 CC39:CG39 CM39:GF39 M45:CG45 CM45:GF45 CG47 CM47:GF47 FQ53:GF53">
    <cfRule type="expression" dxfId="3108" priority="16375">
      <formula>M9=3</formula>
    </cfRule>
  </conditionalFormatting>
  <conditionalFormatting sqref="CF23:CG23 FG23:GF23 CB25:CG25 CB31:CG31 CF33:CG33 FG33:FM33 FQ33:GE33 CG35 CC39:CG39 M45:CG45 CG47 CG51 FQ53:GF53 GA55:GB55 CF9:GB9 CM51:GE51 CM47:GF47 CM45:GF45 CM39:GF39 CM35:GF35 CM33:FE33 CM31:GF31 CM23:FE23 CM25:GE25">
    <cfRule type="expression" dxfId="3107" priority="16377">
      <formula>M9=1</formula>
    </cfRule>
    <cfRule type="expression" dxfId="3106" priority="16376">
      <formula>M9=2</formula>
    </cfRule>
  </conditionalFormatting>
  <conditionalFormatting sqref="CF83:CG83 CM83:FM83">
    <cfRule type="expression" dxfId="3105" priority="4281">
      <formula>CF83=3</formula>
    </cfRule>
    <cfRule type="expression" dxfId="3104" priority="4282">
      <formula>CF83=2</formula>
    </cfRule>
    <cfRule type="expression" dxfId="3103" priority="4283">
      <formula>CF83=1</formula>
    </cfRule>
  </conditionalFormatting>
  <conditionalFormatting sqref="CF93:CG93 CM93:GF93">
    <cfRule type="expression" dxfId="3102" priority="4051">
      <formula>CF93=3</formula>
    </cfRule>
  </conditionalFormatting>
  <conditionalFormatting sqref="CF97:CG97 CM97:FM97">
    <cfRule type="expression" dxfId="3101" priority="3954">
      <formula>CF97=1</formula>
    </cfRule>
    <cfRule type="expression" dxfId="3100" priority="3953">
      <formula>CF97=2</formula>
    </cfRule>
    <cfRule type="expression" dxfId="3099" priority="3952">
      <formula>CF97=3</formula>
    </cfRule>
  </conditionalFormatting>
  <conditionalFormatting sqref="CF99:CG99 CM99:FM99">
    <cfRule type="expression" dxfId="3098" priority="3850">
      <formula>CF99=1</formula>
    </cfRule>
    <cfRule type="expression" dxfId="3097" priority="3849">
      <formula>CF99=2</formula>
    </cfRule>
    <cfRule type="expression" dxfId="3096" priority="3848">
      <formula>CF99=3</formula>
    </cfRule>
  </conditionalFormatting>
  <conditionalFormatting sqref="CF105:CG105 CM105:HA105">
    <cfRule type="expression" dxfId="3095" priority="547">
      <formula>CF105="n/a"</formula>
    </cfRule>
  </conditionalFormatting>
  <conditionalFormatting sqref="CF109:CG109 CM109:HA109">
    <cfRule type="expression" dxfId="3094" priority="413">
      <formula>CF109="n/a"</formula>
    </cfRule>
  </conditionalFormatting>
  <conditionalFormatting sqref="CF111:CG111 CM111:HA111">
    <cfRule type="expression" dxfId="3093" priority="346">
      <formula>CF111="n/a"</formula>
    </cfRule>
  </conditionalFormatting>
  <conditionalFormatting sqref="CF115:CG115 CM115:GF115">
    <cfRule type="expression" dxfId="3092" priority="3331">
      <formula>CF115=3</formula>
    </cfRule>
  </conditionalFormatting>
  <conditionalFormatting sqref="CF117:CG117 CM117:GF117">
    <cfRule type="expression" dxfId="3091" priority="3303">
      <formula>CF117=3</formula>
    </cfRule>
  </conditionalFormatting>
  <conditionalFormatting sqref="CF235:CG235 CM235:FM235">
    <cfRule type="expression" dxfId="3090" priority="1485">
      <formula>CF235=1</formula>
    </cfRule>
    <cfRule type="expression" dxfId="3089" priority="1484">
      <formula>CF235=2</formula>
    </cfRule>
    <cfRule type="expression" dxfId="3088" priority="1483">
      <formula>CF235=3</formula>
    </cfRule>
  </conditionalFormatting>
  <conditionalFormatting sqref="CF237:CG237 CM237:FM237">
    <cfRule type="expression" dxfId="3087" priority="1436">
      <formula>CF237=3</formula>
    </cfRule>
    <cfRule type="expression" dxfId="3086" priority="1437">
      <formula>CF237=2</formula>
    </cfRule>
    <cfRule type="expression" dxfId="3085" priority="1438">
      <formula>CF237=1</formula>
    </cfRule>
  </conditionalFormatting>
  <conditionalFormatting sqref="CF239:CG239 CM239:FM239">
    <cfRule type="expression" dxfId="3084" priority="1390">
      <formula>CF239=2</formula>
    </cfRule>
    <cfRule type="expression" dxfId="3083" priority="1391">
      <formula>CF239=1</formula>
    </cfRule>
    <cfRule type="expression" dxfId="3082" priority="1389">
      <formula>CF239=3</formula>
    </cfRule>
  </conditionalFormatting>
  <conditionalFormatting sqref="CF271:CG271 CM271:HA271">
    <cfRule type="expression" dxfId="3081" priority="840">
      <formula>CF271="n/a"</formula>
    </cfRule>
  </conditionalFormatting>
  <conditionalFormatting sqref="CF273:CG273 CM273:HA273">
    <cfRule type="expression" dxfId="3080" priority="782">
      <formula>CF273="n/a"</formula>
    </cfRule>
  </conditionalFormatting>
  <conditionalFormatting sqref="CF353:CG353">
    <cfRule type="expression" dxfId="3079" priority="13635">
      <formula>CF353=1</formula>
    </cfRule>
    <cfRule type="expression" dxfId="3078" priority="13634">
      <formula>CF353=2</formula>
    </cfRule>
  </conditionalFormatting>
  <conditionalFormatting sqref="CF354:CG354">
    <cfRule type="expression" dxfId="3077" priority="13636">
      <formula>CF354&lt;0</formula>
    </cfRule>
  </conditionalFormatting>
  <conditionalFormatting sqref="CF397:CG397 DF397:FM397 FQ397:GF397 CG465 DF465:FM465 FQ465:FU465 FW465:GF465 CM397:DB397 CM465:DB465">
    <cfRule type="expression" dxfId="3076" priority="14107">
      <formula>CF397=2</formula>
    </cfRule>
    <cfRule type="expression" dxfId="3075" priority="14108">
      <formula>CF397=1</formula>
    </cfRule>
  </conditionalFormatting>
  <conditionalFormatting sqref="CG49 CM49:GE49">
    <cfRule type="expression" dxfId="3074" priority="1944">
      <formula>CG49=1</formula>
    </cfRule>
    <cfRule type="expression" dxfId="3073" priority="1943">
      <formula>CG49=2</formula>
    </cfRule>
    <cfRule type="expression" dxfId="3072" priority="1942">
      <formula>CG49=3</formula>
    </cfRule>
    <cfRule type="expression" dxfId="3071" priority="1941">
      <formula>CG49="n/a"</formula>
    </cfRule>
  </conditionalFormatting>
  <conditionalFormatting sqref="CG50">
    <cfRule type="expression" dxfId="3070" priority="1910">
      <formula>CG50&lt;0</formula>
    </cfRule>
  </conditionalFormatting>
  <conditionalFormatting sqref="CG52">
    <cfRule type="expression" dxfId="3069" priority="5207">
      <formula>CG52&lt;0</formula>
    </cfRule>
  </conditionalFormatting>
  <conditionalFormatting sqref="CG55 CM55:CV55 CX55:DE55 DG55:FM55 FQ55:FR55 FX55:FY55 GD55:GE55 CF23:CG23 CM23:FE23 CB25:CG25 CF33:CG33 CM33:FE33 FG33:FM33 FQ33:GE33 G45:K45 CG51 CM51:GE51 GA55:GB55 CM25:GE25">
    <cfRule type="expression" dxfId="3068" priority="16374">
      <formula>G23="n/a"</formula>
    </cfRule>
  </conditionalFormatting>
  <conditionalFormatting sqref="CG65 CM65:CV65 CX65:DB65">
    <cfRule type="expression" dxfId="3067" priority="239">
      <formula>CG65=3</formula>
    </cfRule>
  </conditionalFormatting>
  <conditionalFormatting sqref="CG65 CM65:CV65 CX65:DE65 DG65:FM65 FQ65:FR65 FX65:FY65 GD65:GE65 GA65:GB65">
    <cfRule type="expression" dxfId="3066" priority="268">
      <formula>CG65="n/a"</formula>
    </cfRule>
  </conditionalFormatting>
  <conditionalFormatting sqref="CG67">
    <cfRule type="expression" dxfId="3065" priority="116">
      <formula>CG67="n/a"</formula>
    </cfRule>
    <cfRule type="expression" dxfId="3064" priority="117">
      <formula>CG67=3</formula>
    </cfRule>
    <cfRule type="expression" dxfId="3063" priority="118">
      <formula>CG67=2</formula>
    </cfRule>
    <cfRule type="expression" dxfId="3062" priority="119">
      <formula>CG67=1</formula>
    </cfRule>
  </conditionalFormatting>
  <conditionalFormatting sqref="CG68">
    <cfRule type="expression" dxfId="3061" priority="115">
      <formula>CG68&lt;0</formula>
    </cfRule>
  </conditionalFormatting>
  <conditionalFormatting sqref="CG69">
    <cfRule type="expression" dxfId="3060" priority="38">
      <formula>CG69=2</formula>
    </cfRule>
    <cfRule type="expression" dxfId="3059" priority="39">
      <formula>CG69=1</formula>
    </cfRule>
    <cfRule type="expression" dxfId="3058" priority="36">
      <formula>CG69="n/a"</formula>
    </cfRule>
    <cfRule type="expression" dxfId="3057" priority="37">
      <formula>CG69=3</formula>
    </cfRule>
  </conditionalFormatting>
  <conditionalFormatting sqref="CG70">
    <cfRule type="expression" dxfId="3056" priority="35">
      <formula>CG70&lt;0</formula>
    </cfRule>
  </conditionalFormatting>
  <conditionalFormatting sqref="CG71">
    <cfRule type="expression" dxfId="3055" priority="9395">
      <formula>CG71=1</formula>
    </cfRule>
    <cfRule type="expression" dxfId="3054" priority="9392">
      <formula>CG71="n/a"</formula>
    </cfRule>
    <cfRule type="expression" dxfId="3053" priority="9393">
      <formula>CG71=3</formula>
    </cfRule>
    <cfRule type="expression" dxfId="3052" priority="9394">
      <formula>CG71=2</formula>
    </cfRule>
  </conditionalFormatting>
  <conditionalFormatting sqref="CG72">
    <cfRule type="expression" dxfId="3051" priority="9391">
      <formula>CG72&lt;0</formula>
    </cfRule>
  </conditionalFormatting>
  <conditionalFormatting sqref="CG77">
    <cfRule type="expression" dxfId="3050" priority="9388">
      <formula>CG77=3</formula>
    </cfRule>
    <cfRule type="expression" dxfId="3049" priority="9389">
      <formula>CG77=2</formula>
    </cfRule>
    <cfRule type="expression" dxfId="3048" priority="9387">
      <formula>CG77="n/a"</formula>
    </cfRule>
    <cfRule type="expression" dxfId="3047" priority="9390">
      <formula>CG77=1</formula>
    </cfRule>
  </conditionalFormatting>
  <conditionalFormatting sqref="CG78">
    <cfRule type="expression" dxfId="3046" priority="9386">
      <formula>CG78&lt;0</formula>
    </cfRule>
  </conditionalFormatting>
  <conditionalFormatting sqref="CG85">
    <cfRule type="expression" dxfId="3045" priority="4221">
      <formula>CG85=3</formula>
    </cfRule>
    <cfRule type="expression" dxfId="3044" priority="4222">
      <formula>CG85=2</formula>
    </cfRule>
    <cfRule type="expression" dxfId="3043" priority="4223">
      <formula>CG85=1</formula>
    </cfRule>
    <cfRule type="expression" dxfId="3042" priority="4220">
      <formula>CG85="n/a"</formula>
    </cfRule>
  </conditionalFormatting>
  <conditionalFormatting sqref="CG86">
    <cfRule type="expression" dxfId="3041" priority="4219">
      <formula>CG86&lt;0</formula>
    </cfRule>
  </conditionalFormatting>
  <conditionalFormatting sqref="CG95 CM95:DB95">
    <cfRule type="expression" dxfId="3040" priority="1992">
      <formula>CG95=1</formula>
    </cfRule>
    <cfRule type="expression" dxfId="3039" priority="1991">
      <formula>CG95=2</formula>
    </cfRule>
    <cfRule type="expression" dxfId="3038" priority="1989">
      <formula>CG95="n/a"</formula>
    </cfRule>
    <cfRule type="expression" dxfId="3037" priority="1990">
      <formula>CG95=3</formula>
    </cfRule>
  </conditionalFormatting>
  <conditionalFormatting sqref="CG96">
    <cfRule type="expression" dxfId="3036" priority="1960">
      <formula>CG96&lt;0</formula>
    </cfRule>
  </conditionalFormatting>
  <conditionalFormatting sqref="CG115 CM115:GZ115">
    <cfRule type="expression" dxfId="3035" priority="3350">
      <formula>CG115="n/a"</formula>
    </cfRule>
  </conditionalFormatting>
  <conditionalFormatting sqref="CG117 CM117:GZ117">
    <cfRule type="expression" dxfId="3034" priority="3322">
      <formula>CG117="n/a"</formula>
    </cfRule>
  </conditionalFormatting>
  <conditionalFormatting sqref="CG127">
    <cfRule type="expression" dxfId="3033" priority="4501">
      <formula>CG127=3</formula>
    </cfRule>
    <cfRule type="expression" dxfId="3032" priority="4502">
      <formula>CG127=2</formula>
    </cfRule>
    <cfRule type="expression" dxfId="3031" priority="4503">
      <formula>CG127=1</formula>
    </cfRule>
    <cfRule type="expression" dxfId="3030" priority="4500">
      <formula>CG127="n/a"</formula>
    </cfRule>
  </conditionalFormatting>
  <conditionalFormatting sqref="CG128">
    <cfRule type="expression" dxfId="3029" priority="4499">
      <formula>CG128&lt;0</formula>
    </cfRule>
  </conditionalFormatting>
  <conditionalFormatting sqref="CG139">
    <cfRule type="expression" dxfId="3028" priority="6656">
      <formula>CG139="n/a"</formula>
    </cfRule>
    <cfRule type="expression" dxfId="3027" priority="6657">
      <formula>CG139=3</formula>
    </cfRule>
    <cfRule type="expression" dxfId="3026" priority="6658">
      <formula>CG139=2</formula>
    </cfRule>
    <cfRule type="expression" dxfId="3025" priority="6659">
      <formula>CG139=1</formula>
    </cfRule>
  </conditionalFormatting>
  <conditionalFormatting sqref="CG140">
    <cfRule type="expression" dxfId="3024" priority="6655">
      <formula>CG140&lt;0</formula>
    </cfRule>
  </conditionalFormatting>
  <conditionalFormatting sqref="CG151 CM151:DB151">
    <cfRule type="expression" dxfId="3023" priority="13992">
      <formula>CG151="n/a"</formula>
    </cfRule>
    <cfRule type="expression" dxfId="3022" priority="13993">
      <formula>CG151=3</formula>
    </cfRule>
    <cfRule type="expression" dxfId="3021" priority="13994">
      <formula>CG151=2</formula>
    </cfRule>
    <cfRule type="expression" dxfId="3020" priority="13995">
      <formula>CG151=1</formula>
    </cfRule>
  </conditionalFormatting>
  <conditionalFormatting sqref="CG152">
    <cfRule type="expression" dxfId="3019" priority="5216">
      <formula>CG152&lt;0</formula>
    </cfRule>
  </conditionalFormatting>
  <conditionalFormatting sqref="CG195">
    <cfRule type="expression" dxfId="3018" priority="5915">
      <formula>CG195=3</formula>
    </cfRule>
    <cfRule type="expression" dxfId="3017" priority="5917">
      <formula>CG195=1</formula>
    </cfRule>
    <cfRule type="expression" dxfId="3016" priority="5916">
      <formula>CG195=2</formula>
    </cfRule>
    <cfRule type="expression" dxfId="3015" priority="5914">
      <formula>CG195="n/a"</formula>
    </cfRule>
  </conditionalFormatting>
  <conditionalFormatting sqref="CG196">
    <cfRule type="expression" dxfId="3014" priority="5918">
      <formula>CG196&lt;0</formula>
    </cfRule>
  </conditionalFormatting>
  <conditionalFormatting sqref="CG205">
    <cfRule type="expression" dxfId="3013" priority="5910">
      <formula>CG205=3</formula>
    </cfRule>
    <cfRule type="expression" dxfId="3012" priority="5909">
      <formula>CG205="n/a"</formula>
    </cfRule>
    <cfRule type="expression" dxfId="3011" priority="5912">
      <formula>CG205=1</formula>
    </cfRule>
    <cfRule type="expression" dxfId="3010" priority="5911">
      <formula>CG205=2</formula>
    </cfRule>
  </conditionalFormatting>
  <conditionalFormatting sqref="CG206">
    <cfRule type="expression" dxfId="3009" priority="5913">
      <formula>CG206&lt;0</formula>
    </cfRule>
  </conditionalFormatting>
  <conditionalFormatting sqref="CG207 CM207:DB207 G207:BM207">
    <cfRule type="expression" dxfId="3008" priority="2480">
      <formula>G207="n/a"</formula>
    </cfRule>
  </conditionalFormatting>
  <conditionalFormatting sqref="CG207 CM207:DB207 DF207:GF207 G207:BM207">
    <cfRule type="expression" dxfId="3007" priority="2481">
      <formula>G207=3</formula>
    </cfRule>
    <cfRule type="expression" dxfId="3006" priority="2482">
      <formula>G207=2</formula>
    </cfRule>
    <cfRule type="expression" dxfId="3005" priority="2483">
      <formula>G207=1</formula>
    </cfRule>
  </conditionalFormatting>
  <conditionalFormatting sqref="CG209 CM209:DB209 G209:AU209 AW209:BM209">
    <cfRule type="expression" dxfId="3004" priority="2406">
      <formula>G209="n/a"</formula>
    </cfRule>
  </conditionalFormatting>
  <conditionalFormatting sqref="CG209 CM209:DB209 DF209:GF209 G209:AU209 AW209:BM209">
    <cfRule type="expression" dxfId="3003" priority="2409">
      <formula>G209=1</formula>
    </cfRule>
    <cfRule type="expression" dxfId="3002" priority="2408">
      <formula>G209=2</formula>
    </cfRule>
    <cfRule type="expression" dxfId="3001" priority="2407">
      <formula>G209=3</formula>
    </cfRule>
  </conditionalFormatting>
  <conditionalFormatting sqref="CG219">
    <cfRule type="expression" dxfId="3000" priority="5907">
      <formula>CG219=1</formula>
    </cfRule>
    <cfRule type="expression" dxfId="2999" priority="5905">
      <formula>CG219=3</formula>
    </cfRule>
    <cfRule type="expression" dxfId="2998" priority="5904">
      <formula>CG219="n/a"</formula>
    </cfRule>
    <cfRule type="expression" dxfId="2997" priority="5906">
      <formula>CG219=2</formula>
    </cfRule>
  </conditionalFormatting>
  <conditionalFormatting sqref="CG220">
    <cfRule type="expression" dxfId="2996" priority="5908">
      <formula>CG220&lt;0</formula>
    </cfRule>
  </conditionalFormatting>
  <conditionalFormatting sqref="CG221">
    <cfRule type="expression" dxfId="2995" priority="5899">
      <formula>CG221="n/a"</formula>
    </cfRule>
    <cfRule type="expression" dxfId="2994" priority="5900">
      <formula>CG221=3</formula>
    </cfRule>
    <cfRule type="expression" dxfId="2993" priority="5902">
      <formula>CG221=1</formula>
    </cfRule>
    <cfRule type="expression" dxfId="2992" priority="5901">
      <formula>CG221=2</formula>
    </cfRule>
  </conditionalFormatting>
  <conditionalFormatting sqref="CG222">
    <cfRule type="expression" dxfId="2991" priority="5903">
      <formula>CG222&lt;0</formula>
    </cfRule>
  </conditionalFormatting>
  <conditionalFormatting sqref="CG225">
    <cfRule type="expression" dxfId="2990" priority="4993">
      <formula>CG225="n/a"</formula>
    </cfRule>
    <cfRule type="expression" dxfId="2989" priority="4994">
      <formula>CG225=3</formula>
    </cfRule>
    <cfRule type="expression" dxfId="2988" priority="4995">
      <formula>CG225=2</formula>
    </cfRule>
    <cfRule type="expression" dxfId="2987" priority="4996">
      <formula>CG225=1</formula>
    </cfRule>
  </conditionalFormatting>
  <conditionalFormatting sqref="CG226">
    <cfRule type="expression" dxfId="2986" priority="4997">
      <formula>CG226&lt;0</formula>
    </cfRule>
  </conditionalFormatting>
  <conditionalFormatting sqref="CG229 CM229:DB229">
    <cfRule type="expression" dxfId="2985" priority="1645">
      <formula>CG229=1</formula>
    </cfRule>
    <cfRule type="expression" dxfId="2984" priority="1644">
      <formula>CG229=2</formula>
    </cfRule>
    <cfRule type="expression" dxfId="2983" priority="1643">
      <formula>CG229=3</formula>
    </cfRule>
    <cfRule type="expression" dxfId="2982" priority="1642">
      <formula>CG229="n/a"</formula>
    </cfRule>
  </conditionalFormatting>
  <conditionalFormatting sqref="CG230">
    <cfRule type="expression" dxfId="2981" priority="1613">
      <formula>CG230&lt;0</formula>
    </cfRule>
  </conditionalFormatting>
  <conditionalFormatting sqref="CG231 CM231:DB231">
    <cfRule type="expression" dxfId="2980" priority="1599">
      <formula>CG231=1</formula>
    </cfRule>
    <cfRule type="expression" dxfId="2979" priority="1597">
      <formula>CG231=3</formula>
    </cfRule>
    <cfRule type="expression" dxfId="2978" priority="1596">
      <formula>CG231="n/a"</formula>
    </cfRule>
    <cfRule type="expression" dxfId="2977" priority="1598">
      <formula>CG231=2</formula>
    </cfRule>
  </conditionalFormatting>
  <conditionalFormatting sqref="CG232">
    <cfRule type="expression" dxfId="2976" priority="1567">
      <formula>CG232&lt;0</formula>
    </cfRule>
  </conditionalFormatting>
  <conditionalFormatting sqref="CG233 CM233:DB233">
    <cfRule type="expression" dxfId="2975" priority="1553">
      <formula>CG233=1</formula>
    </cfRule>
    <cfRule type="expression" dxfId="2974" priority="1552">
      <formula>CG233=2</formula>
    </cfRule>
    <cfRule type="expression" dxfId="2973" priority="1550">
      <formula>CG233="n/a"</formula>
    </cfRule>
    <cfRule type="expression" dxfId="2972" priority="1551">
      <formula>CG233=3</formula>
    </cfRule>
  </conditionalFormatting>
  <conditionalFormatting sqref="CG234">
    <cfRule type="expression" dxfId="2971" priority="1521">
      <formula>CG234&lt;0</formula>
    </cfRule>
  </conditionalFormatting>
  <conditionalFormatting sqref="CG253">
    <cfRule type="expression" dxfId="2970" priority="4967">
      <formula>CG253=2</formula>
    </cfRule>
    <cfRule type="expression" dxfId="2969" priority="4966">
      <formula>CG253=3</formula>
    </cfRule>
    <cfRule type="expression" dxfId="2968" priority="4968">
      <formula>CG253=1</formula>
    </cfRule>
    <cfRule type="expression" dxfId="2967" priority="4965">
      <formula>CG253="n/a"</formula>
    </cfRule>
  </conditionalFormatting>
  <conditionalFormatting sqref="CG254">
    <cfRule type="expression" dxfId="2966" priority="4969">
      <formula>CG254&lt;0</formula>
    </cfRule>
  </conditionalFormatting>
  <conditionalFormatting sqref="CG269">
    <cfRule type="expression" dxfId="2965" priority="5895">
      <formula>CG269=3</formula>
    </cfRule>
    <cfRule type="expression" dxfId="2964" priority="5897">
      <formula>CG269=1</formula>
    </cfRule>
    <cfRule type="expression" dxfId="2963" priority="5896">
      <formula>CG269=2</formula>
    </cfRule>
    <cfRule type="expression" dxfId="2962" priority="5894">
      <formula>CG269="n/a"</formula>
    </cfRule>
  </conditionalFormatting>
  <conditionalFormatting sqref="CG270">
    <cfRule type="expression" dxfId="2961" priority="5898">
      <formula>CG270&lt;0</formula>
    </cfRule>
  </conditionalFormatting>
  <conditionalFormatting sqref="CG309">
    <cfRule type="expression" dxfId="2960" priority="9374">
      <formula>CG309=2</formula>
    </cfRule>
    <cfRule type="expression" dxfId="2959" priority="9375">
      <formula>CG309=1</formula>
    </cfRule>
    <cfRule type="expression" dxfId="2958" priority="9372">
      <formula>CG309="n/a"</formula>
    </cfRule>
    <cfRule type="expression" dxfId="2957" priority="9373">
      <formula>CG309=3</formula>
    </cfRule>
  </conditionalFormatting>
  <conditionalFormatting sqref="CG310">
    <cfRule type="expression" dxfId="2956" priority="6654">
      <formula>CG310&lt;0</formula>
    </cfRule>
  </conditionalFormatting>
  <conditionalFormatting sqref="CG319">
    <cfRule type="expression" dxfId="2955" priority="9338">
      <formula>CG319=3</formula>
    </cfRule>
    <cfRule type="expression" dxfId="2954" priority="9337">
      <formula>CG319="n/a"</formula>
    </cfRule>
    <cfRule type="expression" dxfId="2953" priority="9340">
      <formula>CG319=1</formula>
    </cfRule>
    <cfRule type="expression" dxfId="2952" priority="9339">
      <formula>CG319=2</formula>
    </cfRule>
  </conditionalFormatting>
  <conditionalFormatting sqref="CG320">
    <cfRule type="expression" dxfId="2951" priority="9341">
      <formula>CG320&lt;0</formula>
    </cfRule>
  </conditionalFormatting>
  <conditionalFormatting sqref="CG413">
    <cfRule type="expression" dxfId="2950" priority="2890">
      <formula>CG413=3</formula>
    </cfRule>
    <cfRule type="expression" dxfId="2949" priority="2889">
      <formula>CG413="n/a"</formula>
    </cfRule>
    <cfRule type="expression" dxfId="2948" priority="2891">
      <formula>CG413=2</formula>
    </cfRule>
    <cfRule type="expression" dxfId="2947" priority="2892">
      <formula>CG413=1</formula>
    </cfRule>
  </conditionalFormatting>
  <conditionalFormatting sqref="CG414 CG416 CG418 CG420 CG422 CG424 CG426 CG428">
    <cfRule type="expression" dxfId="2946" priority="5893">
      <formula>CG414&lt;0</formula>
    </cfRule>
  </conditionalFormatting>
  <conditionalFormatting sqref="CG415">
    <cfRule type="expression" dxfId="2945" priority="2833">
      <formula>CG415="n/a"</formula>
    </cfRule>
    <cfRule type="expression" dxfId="2944" priority="2834">
      <formula>CG415=3</formula>
    </cfRule>
    <cfRule type="expression" dxfId="2943" priority="2836">
      <formula>CG415=1</formula>
    </cfRule>
    <cfRule type="expression" dxfId="2942" priority="2835">
      <formula>CG415=2</formula>
    </cfRule>
  </conditionalFormatting>
  <conditionalFormatting sqref="CG417">
    <cfRule type="expression" dxfId="2941" priority="2779">
      <formula>CG417=2</formula>
    </cfRule>
    <cfRule type="expression" dxfId="2940" priority="2777">
      <formula>CG417="n/a"</formula>
    </cfRule>
    <cfRule type="expression" dxfId="2939" priority="2780">
      <formula>CG417=1</formula>
    </cfRule>
    <cfRule type="expression" dxfId="2938" priority="2778">
      <formula>CG417=3</formula>
    </cfRule>
  </conditionalFormatting>
  <conditionalFormatting sqref="CG419">
    <cfRule type="expression" dxfId="2937" priority="2722">
      <formula>CG419=3</formula>
    </cfRule>
    <cfRule type="expression" dxfId="2936" priority="2723">
      <formula>CG419=2</formula>
    </cfRule>
    <cfRule type="expression" dxfId="2935" priority="2724">
      <formula>CG419=1</formula>
    </cfRule>
    <cfRule type="expression" dxfId="2934" priority="2721">
      <formula>CG419="n/a"</formula>
    </cfRule>
  </conditionalFormatting>
  <conditionalFormatting sqref="CG421">
    <cfRule type="expression" dxfId="2933" priority="2665">
      <formula>CG421="n/a"</formula>
    </cfRule>
    <cfRule type="expression" dxfId="2932" priority="2667">
      <formula>CG421=2</formula>
    </cfRule>
    <cfRule type="expression" dxfId="2931" priority="2668">
      <formula>CG421=1</formula>
    </cfRule>
    <cfRule type="expression" dxfId="2930" priority="2666">
      <formula>CG421=3</formula>
    </cfRule>
  </conditionalFormatting>
  <conditionalFormatting sqref="CG423">
    <cfRule type="expression" dxfId="2929" priority="2611">
      <formula>CG423=2</formula>
    </cfRule>
    <cfRule type="expression" dxfId="2928" priority="2610">
      <formula>CG423=3</formula>
    </cfRule>
    <cfRule type="expression" dxfId="2927" priority="2609">
      <formula>CG423="n/a"</formula>
    </cfRule>
    <cfRule type="expression" dxfId="2926" priority="2612">
      <formula>CG423=1</formula>
    </cfRule>
  </conditionalFormatting>
  <conditionalFormatting sqref="CG425">
    <cfRule type="expression" dxfId="2925" priority="2556">
      <formula>CG425=1</formula>
    </cfRule>
    <cfRule type="expression" dxfId="2924" priority="2554">
      <formula>CG425=3</formula>
    </cfRule>
    <cfRule type="expression" dxfId="2923" priority="2555">
      <formula>CG425=2</formula>
    </cfRule>
    <cfRule type="expression" dxfId="2922" priority="2553">
      <formula>CG425="n/a"</formula>
    </cfRule>
  </conditionalFormatting>
  <conditionalFormatting sqref="CG427">
    <cfRule type="expression" dxfId="2921" priority="2500">
      <formula>CG427=1</formula>
    </cfRule>
    <cfRule type="expression" dxfId="2920" priority="2499">
      <formula>CG427=2</formula>
    </cfRule>
    <cfRule type="expression" dxfId="2919" priority="2498">
      <formula>CG427=3</formula>
    </cfRule>
    <cfRule type="expression" dxfId="2918" priority="2497">
      <formula>CG427="n/a"</formula>
    </cfRule>
  </conditionalFormatting>
  <conditionalFormatting sqref="CG595">
    <cfRule type="expression" dxfId="2917" priority="10717">
      <formula>CG595=1</formula>
    </cfRule>
    <cfRule type="expression" dxfId="2916" priority="10714">
      <formula>CG595="n/a"</formula>
    </cfRule>
    <cfRule type="expression" dxfId="2915" priority="10715">
      <formula>CG595=3</formula>
    </cfRule>
    <cfRule type="expression" dxfId="2914" priority="10716">
      <formula>CG595=2</formula>
    </cfRule>
  </conditionalFormatting>
  <conditionalFormatting sqref="CH11:CL11">
    <cfRule type="expression" dxfId="2913" priority="4318">
      <formula>CH11=1</formula>
    </cfRule>
    <cfRule type="expression" dxfId="2912" priority="4317">
      <formula>CH11=2</formula>
    </cfRule>
    <cfRule type="expression" dxfId="2911" priority="4316">
      <formula>CH11=3</formula>
    </cfRule>
    <cfRule type="expression" dxfId="2910" priority="4315">
      <formula>CH11="n/a"</formula>
    </cfRule>
  </conditionalFormatting>
  <conditionalFormatting sqref="CH13:CL13">
    <cfRule type="expression" dxfId="2909" priority="4312">
      <formula>CH13=3</formula>
    </cfRule>
    <cfRule type="expression" dxfId="2908" priority="4311">
      <formula>CH13="n/a"</formula>
    </cfRule>
    <cfRule type="expression" dxfId="2907" priority="4313">
      <formula>CH13=2</formula>
    </cfRule>
    <cfRule type="expression" dxfId="2906" priority="4314">
      <formula>CH13=1</formula>
    </cfRule>
  </conditionalFormatting>
  <conditionalFormatting sqref="CH15:CL15">
    <cfRule type="expression" dxfId="2905" priority="4310">
      <formula>CH15=1</formula>
    </cfRule>
    <cfRule type="expression" dxfId="2904" priority="4309">
      <formula>CH15=2</formula>
    </cfRule>
    <cfRule type="expression" dxfId="2903" priority="4308">
      <formula>CH15=3</formula>
    </cfRule>
    <cfRule type="expression" dxfId="2902" priority="4307">
      <formula>CH15="n/a"</formula>
    </cfRule>
  </conditionalFormatting>
  <conditionalFormatting sqref="CH17:CL17">
    <cfRule type="expression" dxfId="2901" priority="4305">
      <formula>CH17=2</formula>
    </cfRule>
    <cfRule type="expression" dxfId="2900" priority="4304">
      <formula>CH17=3</formula>
    </cfRule>
    <cfRule type="expression" dxfId="2899" priority="4306">
      <formula>CH17=1</formula>
    </cfRule>
    <cfRule type="expression" dxfId="2898" priority="4303">
      <formula>CH17="n/a"</formula>
    </cfRule>
  </conditionalFormatting>
  <conditionalFormatting sqref="CH19:CL19 CH21:CL21 CH23:CL23 CH35:CL35 CH51:CL51 CH59:CL59 CH75:CL75 CH37:CL37 CH53:CL53 CH61:CL61 CH77:CL77 CH25:CL25 CH39:CL39 CH79:CL79 CH31:CL31 CH43:CL43 CH63:CL63 CH81:CL81 CH45:CL45 CH55:CL55 CH71:CL71 CH33:CL33 CH47:CL47 CH57:CL57 CH73:CL73 CH189:CL189 CH191:CL191 CH125:CL125 CH193:CL193 CH127:CL127 CH195:CL195 CH197:CL197 CH199:CL199 CH201:CL201 CH137:CL137 CH221:CL221 CH147:CL147 CH177:CL177 CH187:CL187 CH129:CL129 CH203:CL203 CH139:CL139 CH223:CL223 CH149:CL149 CH169:CL169 CH253:CL253 CH181:CL181 CH225:CL225 CH151:CL151 CH245:CL245 CH171:CL171 CH255:CL255 CH131:CL131 CH205:CL205 CH141:CL141 CH227:CL227 CH153:CL153 CH247:CL247 CH173:CL173 CH183:CL183 CH133:CL133 CH213:CL213 CH143:CL143 CH241:CL241 CH155:CL155 CH249:CL249 CH175:CL175 CH135:CL135 CH219:CL219 CH145:CL145 CH243:CL243 CH157:CL157 CH251:CL251 CH185:CL185 CH257:CL257 CH259:CL259 CH261:CL261 CH263:CL263 CH265:CL265 CH267:CL267 CH283:CL283 CH301:CL301 CH313:CL313 CH323:CL323 CH269:CL269 CH285:CL285 CH305:CL305 CH315:CL315 CH325:CL325 CH275:CL275 CH287:CL287 CH329:CL329 CH277:CL277 CH289:CL289 CH307:CL307 CH317:CL317 CH331:CL331 CH279:CL279 CH291:CL291 CH309:CL309 CH319:CL319 CH281:CL281 CH293:CL293 CH311:CL311 CH321:CL321 CH333:CL333 CH335:CL335 CH337:CL337 CH339:CL339 CH341:CL341 CH347:CL347 CH357:CL357 CH377:CL377 CH389:CL389 CH399:CL399 CH409:CL409 CH349:CL349 CH363:CL363 CH379:CL379 CH391:CL391 CH401:CL401 CH411:CL411 CH351:CL351 CH365:CL365 CH381:CL381 CH393:CL393 CH353:CL353 CH371:CL371 CH383:CL383 CH395:CL395 CH403:CL403 CH373:CL373 CH385:CL385 CH397:CL397 CH405:CL405 CH355:CL355 CH375:CL375 CH387:CL387 CH407:CL407 CH429:CL429 CH431:CL431 CH433:CL433 CH435:CL435 CH437:CL437 CH439:CL439 CH449:CL449 CH441:CL441 CH451:CL451 CH453:CL453 CH443:CL443 CH445:CL445 CH447:CL447 CH461:CL461 CH463:CL463 CH465:CL465 CH467:CL467 CH469:CL469 CH471:CL471 CH473:CL473 CH485:CL485 CH495:CL495 CH505:CL505 CH521:CL521 CH531:CL531 CH475:CL475 CH487:CL487 CH497:CL497 CH511:CL511 CH523:CL523 CH477:CL477 CH499:CL499 CH513:CL513 CH525:CL525 CH479:CL479 CH489:CL489 CH515:CL515 CH481:CL481 CH491:CL491 CH501:CL501 CH517:CL517 CH527:CL527 CH483:CL483 CH493:CL493 CH503:CL503 CH519:CL519 CH529:CL529 CH533:CL533 CH535:CL535 CH537:CL537 CH539:CL539 CH541:CL541 CH543:CL543 CH555:CL555 CH545:CL545 CH549:CL549 CH557:CL557 CH551:CL551 CH559:CL559 CH561:CL561 CH553:CL553 CH547:CL547 CH563:CL563 CH565:CL565 CH567:CL567 CH569:CL569 CH571:CL571">
    <cfRule type="expression" dxfId="2897" priority="4471">
      <formula>CH19=3</formula>
    </cfRule>
    <cfRule type="expression" dxfId="2896" priority="4473">
      <formula>CH19=1</formula>
    </cfRule>
    <cfRule type="expression" dxfId="2895" priority="4472">
      <formula>CH19=2</formula>
    </cfRule>
    <cfRule type="expression" dxfId="2894" priority="4470">
      <formula>CH19="n/a"</formula>
    </cfRule>
  </conditionalFormatting>
  <conditionalFormatting sqref="CH27:CL27">
    <cfRule type="expression" dxfId="2893" priority="953">
      <formula>CH27=2</formula>
    </cfRule>
    <cfRule type="expression" dxfId="2892" priority="951">
      <formula>CH27="n/a"</formula>
    </cfRule>
    <cfRule type="expression" dxfId="2891" priority="954">
      <formula>CH27=1</formula>
    </cfRule>
    <cfRule type="expression" dxfId="2890" priority="952">
      <formula>CH27=3</formula>
    </cfRule>
  </conditionalFormatting>
  <conditionalFormatting sqref="CH29:CL29">
    <cfRule type="expression" dxfId="2889" priority="913">
      <formula>CH29="n/a"</formula>
    </cfRule>
    <cfRule type="expression" dxfId="2888" priority="914">
      <formula>CH29=3</formula>
    </cfRule>
    <cfRule type="expression" dxfId="2887" priority="915">
      <formula>CH29=2</formula>
    </cfRule>
    <cfRule type="expression" dxfId="2886" priority="916">
      <formula>CH29=1</formula>
    </cfRule>
  </conditionalFormatting>
  <conditionalFormatting sqref="CH41:CL41">
    <cfRule type="expression" dxfId="2885" priority="2938">
      <formula>CH41=3</formula>
    </cfRule>
    <cfRule type="expression" dxfId="2884" priority="2937">
      <formula>CH41="n/a"</formula>
    </cfRule>
    <cfRule type="expression" dxfId="2883" priority="2940">
      <formula>CH41=1</formula>
    </cfRule>
    <cfRule type="expression" dxfId="2882" priority="2939">
      <formula>CH41=2</formula>
    </cfRule>
  </conditionalFormatting>
  <conditionalFormatting sqref="CH49:CL49">
    <cfRule type="expression" dxfId="2881" priority="1898">
      <formula>CH49=3</formula>
    </cfRule>
    <cfRule type="expression" dxfId="2880" priority="1897">
      <formula>CH49="n/a"</formula>
    </cfRule>
    <cfRule type="expression" dxfId="2879" priority="1899">
      <formula>CH49=2</formula>
    </cfRule>
    <cfRule type="expression" dxfId="2878" priority="1900">
      <formula>CH49=1</formula>
    </cfRule>
  </conditionalFormatting>
  <conditionalFormatting sqref="CH65:CL65">
    <cfRule type="expression" dxfId="2877" priority="160">
      <formula>CH65=1</formula>
    </cfRule>
    <cfRule type="expression" dxfId="2876" priority="159">
      <formula>CH65=2</formula>
    </cfRule>
    <cfRule type="expression" dxfId="2875" priority="157">
      <formula>CH65="n/a"</formula>
    </cfRule>
    <cfRule type="expression" dxfId="2874" priority="158">
      <formula>CH65=3</formula>
    </cfRule>
  </conditionalFormatting>
  <conditionalFormatting sqref="CH67:CL67">
    <cfRule type="expression" dxfId="2873" priority="87">
      <formula>CH67=1</formula>
    </cfRule>
    <cfRule type="expression" dxfId="2872" priority="86">
      <formula>CH67=2</formula>
    </cfRule>
    <cfRule type="expression" dxfId="2871" priority="85">
      <formula>CH67=3</formula>
    </cfRule>
    <cfRule type="expression" dxfId="2870" priority="84">
      <formula>CH67="n/a"</formula>
    </cfRule>
  </conditionalFormatting>
  <conditionalFormatting sqref="CH69:CL69">
    <cfRule type="expression" dxfId="2869" priority="11">
      <formula>CH69=1</formula>
    </cfRule>
    <cfRule type="expression" dxfId="2868" priority="9">
      <formula>CH69=3</formula>
    </cfRule>
    <cfRule type="expression" dxfId="2867" priority="8">
      <formula>CH69="n/a"</formula>
    </cfRule>
    <cfRule type="expression" dxfId="2866" priority="10">
      <formula>CH69=2</formula>
    </cfRule>
  </conditionalFormatting>
  <conditionalFormatting sqref="CH83:CL83">
    <cfRule type="expression" dxfId="2865" priority="4271">
      <formula>CH83=1</formula>
    </cfRule>
    <cfRule type="expression" dxfId="2864" priority="4270">
      <formula>CH83=2</formula>
    </cfRule>
    <cfRule type="expression" dxfId="2863" priority="4268">
      <formula>CH83="n/a"</formula>
    </cfRule>
    <cfRule type="expression" dxfId="2862" priority="4269">
      <formula>CH83=3</formula>
    </cfRule>
  </conditionalFormatting>
  <conditionalFormatting sqref="CH85:CL85">
    <cfRule type="expression" dxfId="2861" priority="4193">
      <formula>CH85=1</formula>
    </cfRule>
    <cfRule type="expression" dxfId="2860" priority="4190">
      <formula>CH85="n/a"</formula>
    </cfRule>
    <cfRule type="expression" dxfId="2859" priority="4191">
      <formula>CH85=3</formula>
    </cfRule>
    <cfRule type="expression" dxfId="2858" priority="4192">
      <formula>CH85=2</formula>
    </cfRule>
  </conditionalFormatting>
  <conditionalFormatting sqref="CH87:CL87">
    <cfRule type="expression" dxfId="2857" priority="2131">
      <formula>CH87=3</formula>
    </cfRule>
    <cfRule type="expression" dxfId="2856" priority="2133">
      <formula>CH87=1</formula>
    </cfRule>
    <cfRule type="expression" dxfId="2855" priority="2130">
      <formula>CH87="n/a"</formula>
    </cfRule>
    <cfRule type="expression" dxfId="2854" priority="2132">
      <formula>CH87=2</formula>
    </cfRule>
  </conditionalFormatting>
  <conditionalFormatting sqref="CH89:CL89">
    <cfRule type="expression" dxfId="2853" priority="2088">
      <formula>CH89=3</formula>
    </cfRule>
    <cfRule type="expression" dxfId="2852" priority="2090">
      <formula>CH89=1</formula>
    </cfRule>
    <cfRule type="expression" dxfId="2851" priority="2089">
      <formula>CH89=2</formula>
    </cfRule>
    <cfRule type="expression" dxfId="2850" priority="2087">
      <formula>CH89="n/a"</formula>
    </cfRule>
  </conditionalFormatting>
  <conditionalFormatting sqref="CH91:CL91">
    <cfRule type="expression" dxfId="2849" priority="4079">
      <formula>CH91=1</formula>
    </cfRule>
    <cfRule type="expression" dxfId="2848" priority="4078">
      <formula>CH91=2</formula>
    </cfRule>
    <cfRule type="expression" dxfId="2847" priority="4077">
      <formula>CH91=3</formula>
    </cfRule>
    <cfRule type="expression" dxfId="2846" priority="4076">
      <formula>CH91="n/a"</formula>
    </cfRule>
  </conditionalFormatting>
  <conditionalFormatting sqref="CH93:CL93">
    <cfRule type="expression" dxfId="2845" priority="4045">
      <formula>CH93=3</formula>
    </cfRule>
    <cfRule type="expression" dxfId="2844" priority="4044">
      <formula>CH93="n/a"</formula>
    </cfRule>
    <cfRule type="expression" dxfId="2843" priority="4046">
      <formula>CH93=2</formula>
    </cfRule>
    <cfRule type="expression" dxfId="2842" priority="4047">
      <formula>CH93=1</formula>
    </cfRule>
  </conditionalFormatting>
  <conditionalFormatting sqref="CH95:CL95">
    <cfRule type="expression" dxfId="2841" priority="1956">
      <formula>CH95="n/a"</formula>
    </cfRule>
    <cfRule type="expression" dxfId="2840" priority="1959">
      <formula>CH95=1</formula>
    </cfRule>
    <cfRule type="expression" dxfId="2839" priority="1958">
      <formula>CH95=2</formula>
    </cfRule>
    <cfRule type="expression" dxfId="2838" priority="1957">
      <formula>CH95=3</formula>
    </cfRule>
  </conditionalFormatting>
  <conditionalFormatting sqref="CH97:CL97">
    <cfRule type="expression" dxfId="2837" priority="3940">
      <formula>CH97=3</formula>
    </cfRule>
    <cfRule type="expression" dxfId="2836" priority="3941">
      <formula>CH97=2</formula>
    </cfRule>
    <cfRule type="expression" dxfId="2835" priority="3939">
      <formula>CH97="n/a"</formula>
    </cfRule>
    <cfRule type="expression" dxfId="2834" priority="3942">
      <formula>CH97=1</formula>
    </cfRule>
  </conditionalFormatting>
  <conditionalFormatting sqref="CH99:CL99">
    <cfRule type="expression" dxfId="2833" priority="3835">
      <formula>CH99="n/a"</formula>
    </cfRule>
    <cfRule type="expression" dxfId="2832" priority="3836">
      <formula>CH99=3</formula>
    </cfRule>
    <cfRule type="expression" dxfId="2831" priority="3838">
      <formula>CH99=1</formula>
    </cfRule>
    <cfRule type="expression" dxfId="2830" priority="3837">
      <formula>CH99=2</formula>
    </cfRule>
  </conditionalFormatting>
  <conditionalFormatting sqref="CH100:CL100">
    <cfRule type="expression" dxfId="2829" priority="3879">
      <formula>CH100&lt;0</formula>
    </cfRule>
  </conditionalFormatting>
  <conditionalFormatting sqref="CH101:CL101">
    <cfRule type="expression" dxfId="2828" priority="3775">
      <formula>CH101=3</formula>
    </cfRule>
    <cfRule type="expression" dxfId="2827" priority="3777">
      <formula>CH101=1</formula>
    </cfRule>
    <cfRule type="expression" dxfId="2826" priority="3776">
      <formula>CH101=2</formula>
    </cfRule>
    <cfRule type="expression" dxfId="2825" priority="3774">
      <formula>CH101="n/a"</formula>
    </cfRule>
  </conditionalFormatting>
  <conditionalFormatting sqref="CH102:CL102">
    <cfRule type="expression" dxfId="2824" priority="3833">
      <formula>CH102&lt;0</formula>
    </cfRule>
  </conditionalFormatting>
  <conditionalFormatting sqref="CH103:CL103">
    <cfRule type="expression" dxfId="2823" priority="3673">
      <formula>CH103="n/a"</formula>
    </cfRule>
    <cfRule type="expression" dxfId="2822" priority="3674">
      <formula>CH103=3</formula>
    </cfRule>
    <cfRule type="expression" dxfId="2821" priority="3675">
      <formula>CH103=2</formula>
    </cfRule>
    <cfRule type="expression" dxfId="2820" priority="3676">
      <formula>CH103=1</formula>
    </cfRule>
  </conditionalFormatting>
  <conditionalFormatting sqref="CH104:CL104">
    <cfRule type="expression" dxfId="2819" priority="3711">
      <formula>CH104&lt;0</formula>
    </cfRule>
  </conditionalFormatting>
  <conditionalFormatting sqref="CH105:CL105">
    <cfRule type="expression" dxfId="2818" priority="489">
      <formula>CH105=1</formula>
    </cfRule>
    <cfRule type="expression" dxfId="2817" priority="486">
      <formula>CH105="n/a"</formula>
    </cfRule>
    <cfRule type="expression" dxfId="2816" priority="487">
      <formula>CH105=3</formula>
    </cfRule>
    <cfRule type="expression" dxfId="2815" priority="488">
      <formula>CH105=2</formula>
    </cfRule>
  </conditionalFormatting>
  <conditionalFormatting sqref="CH106:CL106">
    <cfRule type="expression" dxfId="2814" priority="545">
      <formula>CH106&lt;0</formula>
    </cfRule>
  </conditionalFormatting>
  <conditionalFormatting sqref="CH107:CL107">
    <cfRule type="expression" dxfId="2813" priority="417">
      <formula>CH107=1</formula>
    </cfRule>
    <cfRule type="expression" dxfId="2812" priority="415">
      <formula>CH107=3</formula>
    </cfRule>
    <cfRule type="expression" dxfId="2811" priority="414">
      <formula>CH107="n/a"</formula>
    </cfRule>
    <cfRule type="expression" dxfId="2810" priority="416">
      <formula>CH107=2</formula>
    </cfRule>
  </conditionalFormatting>
  <conditionalFormatting sqref="CH108:CL108">
    <cfRule type="expression" dxfId="2809" priority="479">
      <formula>CH108&lt;0</formula>
    </cfRule>
  </conditionalFormatting>
  <conditionalFormatting sqref="CH109:CL109">
    <cfRule type="expression" dxfId="2808" priority="353">
      <formula>CH109=3</formula>
    </cfRule>
    <cfRule type="expression" dxfId="2807" priority="354">
      <formula>CH109=2</formula>
    </cfRule>
    <cfRule type="expression" dxfId="2806" priority="355">
      <formula>CH109=1</formula>
    </cfRule>
    <cfRule type="expression" dxfId="2805" priority="352">
      <formula>CH109="n/a"</formula>
    </cfRule>
  </conditionalFormatting>
  <conditionalFormatting sqref="CH110:CL110">
    <cfRule type="expression" dxfId="2804" priority="411">
      <formula>CH110&lt;0</formula>
    </cfRule>
  </conditionalFormatting>
  <conditionalFormatting sqref="CH111:CL111">
    <cfRule type="expression" dxfId="2803" priority="286">
      <formula>CH111=3</formula>
    </cfRule>
    <cfRule type="expression" dxfId="2802" priority="288">
      <formula>CH111=1</formula>
    </cfRule>
    <cfRule type="expression" dxfId="2801" priority="287">
      <formula>CH111=2</formula>
    </cfRule>
    <cfRule type="expression" dxfId="2800" priority="285">
      <formula>CH111="n/a"</formula>
    </cfRule>
  </conditionalFormatting>
  <conditionalFormatting sqref="CH112:CL112">
    <cfRule type="expression" dxfId="2799" priority="344">
      <formula>CH112&lt;0</formula>
    </cfRule>
  </conditionalFormatting>
  <conditionalFormatting sqref="CH113:CL113">
    <cfRule type="expression" dxfId="2798" priority="3557">
      <formula>CH113=1</formula>
    </cfRule>
    <cfRule type="expression" dxfId="2797" priority="3556">
      <formula>CH113=2</formula>
    </cfRule>
    <cfRule type="expression" dxfId="2796" priority="3555">
      <formula>CH113=3</formula>
    </cfRule>
    <cfRule type="expression" dxfId="2795" priority="3554">
      <formula>CH113="n/a"</formula>
    </cfRule>
  </conditionalFormatting>
  <conditionalFormatting sqref="CH114:CL114">
    <cfRule type="expression" dxfId="2794" priority="3613">
      <formula>CH114&lt;0</formula>
    </cfRule>
  </conditionalFormatting>
  <conditionalFormatting sqref="CH115:CL115">
    <cfRule type="expression" dxfId="2793" priority="3328">
      <formula>CH115=2</formula>
    </cfRule>
    <cfRule type="expression" dxfId="2792" priority="3329">
      <formula>CH115=1</formula>
    </cfRule>
    <cfRule type="expression" dxfId="2791" priority="3326">
      <formula>CH115="n/a"</formula>
    </cfRule>
    <cfRule type="expression" dxfId="2790" priority="3327">
      <formula>CH115=3</formula>
    </cfRule>
  </conditionalFormatting>
  <conditionalFormatting sqref="CH117:CL117">
    <cfRule type="expression" dxfId="2789" priority="3298">
      <formula>CH117="n/a"</formula>
    </cfRule>
    <cfRule type="expression" dxfId="2788" priority="3299">
      <formula>CH117=3</formula>
    </cfRule>
    <cfRule type="expression" dxfId="2787" priority="3300">
      <formula>CH117=2</formula>
    </cfRule>
    <cfRule type="expression" dxfId="2786" priority="3301">
      <formula>CH117=1</formula>
    </cfRule>
  </conditionalFormatting>
  <conditionalFormatting sqref="CH119:CL119">
    <cfRule type="expression" dxfId="2785" priority="675">
      <formula>CH119="n/a"</formula>
    </cfRule>
    <cfRule type="expression" dxfId="2784" priority="678">
      <formula>CH119=1</formula>
    </cfRule>
    <cfRule type="expression" dxfId="2783" priority="677">
      <formula>CH119=2</formula>
    </cfRule>
    <cfRule type="expression" dxfId="2782" priority="676">
      <formula>CH119=3</formula>
    </cfRule>
  </conditionalFormatting>
  <conditionalFormatting sqref="CH121:CL121">
    <cfRule type="expression" dxfId="2781" priority="613">
      <formula>CH121=2</formula>
    </cfRule>
    <cfRule type="expression" dxfId="2780" priority="611">
      <formula>CH121="n/a"</formula>
    </cfRule>
    <cfRule type="expression" dxfId="2779" priority="612">
      <formula>CH121=3</formula>
    </cfRule>
    <cfRule type="expression" dxfId="2778" priority="614">
      <formula>CH121=1</formula>
    </cfRule>
  </conditionalFormatting>
  <conditionalFormatting sqref="CH123:CL123">
    <cfRule type="expression" dxfId="2777" priority="551">
      <formula>CH123=1</formula>
    </cfRule>
    <cfRule type="expression" dxfId="2776" priority="550">
      <formula>CH123=2</formula>
    </cfRule>
    <cfRule type="expression" dxfId="2775" priority="548">
      <formula>CH123="n/a"</formula>
    </cfRule>
    <cfRule type="expression" dxfId="2774" priority="549">
      <formula>CH123=3</formula>
    </cfRule>
  </conditionalFormatting>
  <conditionalFormatting sqref="CH159:CL159">
    <cfRule type="expression" dxfId="2773" priority="1219">
      <formula>CH159=2</formula>
    </cfRule>
    <cfRule type="expression" dxfId="2772" priority="1217">
      <formula>CH159="n/a"</formula>
    </cfRule>
    <cfRule type="expression" dxfId="2771" priority="1218">
      <formula>CH159=3</formula>
    </cfRule>
    <cfRule type="expression" dxfId="2770" priority="1220">
      <formula>CH159=1</formula>
    </cfRule>
  </conditionalFormatting>
  <conditionalFormatting sqref="CH161:CL161">
    <cfRule type="expression" dxfId="2769" priority="1162">
      <formula>CH161=2</formula>
    </cfRule>
    <cfRule type="expression" dxfId="2768" priority="1160">
      <formula>CH161="n/a"</formula>
    </cfRule>
    <cfRule type="expression" dxfId="2767" priority="1161">
      <formula>CH161=3</formula>
    </cfRule>
    <cfRule type="expression" dxfId="2766" priority="1163">
      <formula>CH161=1</formula>
    </cfRule>
  </conditionalFormatting>
  <conditionalFormatting sqref="CH163:CL163">
    <cfRule type="expression" dxfId="2765" priority="1104">
      <formula>CH163=3</formula>
    </cfRule>
    <cfRule type="expression" dxfId="2764" priority="1105">
      <formula>CH163=2</formula>
    </cfRule>
    <cfRule type="expression" dxfId="2763" priority="1103">
      <formula>CH163="n/a"</formula>
    </cfRule>
    <cfRule type="expression" dxfId="2762" priority="1106">
      <formula>CH163=1</formula>
    </cfRule>
  </conditionalFormatting>
  <conditionalFormatting sqref="CH165:CL165">
    <cfRule type="expression" dxfId="2761" priority="1046">
      <formula>CH165="n/a"</formula>
    </cfRule>
    <cfRule type="expression" dxfId="2760" priority="1047">
      <formula>CH165=3</formula>
    </cfRule>
    <cfRule type="expression" dxfId="2759" priority="1048">
      <formula>CH165=2</formula>
    </cfRule>
    <cfRule type="expression" dxfId="2758" priority="1049">
      <formula>CH165=1</formula>
    </cfRule>
  </conditionalFormatting>
  <conditionalFormatting sqref="CH167:CL167">
    <cfRule type="expression" dxfId="2757" priority="992">
      <formula>CH167=1</formula>
    </cfRule>
    <cfRule type="expression" dxfId="2756" priority="991">
      <formula>CH167=2</formula>
    </cfRule>
    <cfRule type="expression" dxfId="2755" priority="990">
      <formula>CH167=3</formula>
    </cfRule>
    <cfRule type="expression" dxfId="2754" priority="989">
      <formula>CH167="n/a"</formula>
    </cfRule>
  </conditionalFormatting>
  <conditionalFormatting sqref="CH179:CL179">
    <cfRule type="expression" dxfId="2753" priority="2004">
      <formula>CH179=2</formula>
    </cfRule>
    <cfRule type="expression" dxfId="2752" priority="2005">
      <formula>CH179=1</formula>
    </cfRule>
    <cfRule type="expression" dxfId="2751" priority="2003">
      <formula>CH179=3</formula>
    </cfRule>
    <cfRule type="expression" dxfId="2750" priority="2002">
      <formula>CH179="n/a"</formula>
    </cfRule>
  </conditionalFormatting>
  <conditionalFormatting sqref="CH180:CL180">
    <cfRule type="expression" dxfId="2749" priority="2040">
      <formula>CH180&lt;0</formula>
    </cfRule>
  </conditionalFormatting>
  <conditionalFormatting sqref="CH207:CL207">
    <cfRule type="expression" dxfId="2748" priority="2415">
      <formula>CH207="n/a"</formula>
    </cfRule>
    <cfRule type="expression" dxfId="2747" priority="2416">
      <formula>CH207=3</formula>
    </cfRule>
    <cfRule type="expression" dxfId="2746" priority="2417">
      <formula>CH207=2</formula>
    </cfRule>
    <cfRule type="expression" dxfId="2745" priority="2418">
      <formula>CH207=1</formula>
    </cfRule>
  </conditionalFormatting>
  <conditionalFormatting sqref="CH209:CL209">
    <cfRule type="expression" dxfId="2744" priority="2343">
      <formula>CH209=2</formula>
    </cfRule>
    <cfRule type="expression" dxfId="2743" priority="2342">
      <formula>CH209=3</formula>
    </cfRule>
    <cfRule type="expression" dxfId="2742" priority="2341">
      <formula>CH209="n/a"</formula>
    </cfRule>
    <cfRule type="expression" dxfId="2741" priority="2344">
      <formula>CH209=1</formula>
    </cfRule>
  </conditionalFormatting>
  <conditionalFormatting sqref="CH211:CL211">
    <cfRule type="expression" dxfId="2740" priority="2268">
      <formula>CH211=3</formula>
    </cfRule>
    <cfRule type="expression" dxfId="2739" priority="2269">
      <formula>CH211=2</formula>
    </cfRule>
    <cfRule type="expression" dxfId="2738" priority="2270">
      <formula>CH211=1</formula>
    </cfRule>
    <cfRule type="expression" dxfId="2737" priority="2267">
      <formula>CH211="n/a"</formula>
    </cfRule>
  </conditionalFormatting>
  <conditionalFormatting sqref="CH215:CL215">
    <cfRule type="expression" dxfId="2736" priority="3047">
      <formula>CH215=1</formula>
    </cfRule>
    <cfRule type="expression" dxfId="2735" priority="3045">
      <formula>CH215=3</formula>
    </cfRule>
    <cfRule type="expression" dxfId="2734" priority="3044">
      <formula>CH215="n/a"</formula>
    </cfRule>
    <cfRule type="expression" dxfId="2733" priority="3046">
      <formula>CH215=2</formula>
    </cfRule>
  </conditionalFormatting>
  <conditionalFormatting sqref="CH217:CL217">
    <cfRule type="expression" dxfId="2732" priority="2986">
      <formula>CH217=2</formula>
    </cfRule>
    <cfRule type="expression" dxfId="2731" priority="2987">
      <formula>CH217=1</formula>
    </cfRule>
    <cfRule type="expression" dxfId="2730" priority="2985">
      <formula>CH217=3</formula>
    </cfRule>
    <cfRule type="expression" dxfId="2729" priority="2984">
      <formula>CH217="n/a"</formula>
    </cfRule>
  </conditionalFormatting>
  <conditionalFormatting sqref="CH229:CL229">
    <cfRule type="expression" dxfId="2728" priority="1611">
      <formula>CH229=2</formula>
    </cfRule>
    <cfRule type="expression" dxfId="2727" priority="1612">
      <formula>CH229=1</formula>
    </cfRule>
    <cfRule type="expression" dxfId="2726" priority="1609">
      <formula>CH229="n/a"</formula>
    </cfRule>
    <cfRule type="expression" dxfId="2725" priority="1610">
      <formula>CH229=3</formula>
    </cfRule>
  </conditionalFormatting>
  <conditionalFormatting sqref="CH231:CL231">
    <cfRule type="expression" dxfId="2724" priority="1565">
      <formula>CH231=2</formula>
    </cfRule>
    <cfRule type="expression" dxfId="2723" priority="1564">
      <formula>CH231=3</formula>
    </cfRule>
    <cfRule type="expression" dxfId="2722" priority="1563">
      <formula>CH231="n/a"</formula>
    </cfRule>
    <cfRule type="expression" dxfId="2721" priority="1566">
      <formula>CH231=1</formula>
    </cfRule>
  </conditionalFormatting>
  <conditionalFormatting sqref="CH233:CL233">
    <cfRule type="expression" dxfId="2720" priority="1517">
      <formula>CH233="n/a"</formula>
    </cfRule>
    <cfRule type="expression" dxfId="2719" priority="1518">
      <formula>CH233=3</formula>
    </cfRule>
    <cfRule type="expression" dxfId="2718" priority="1519">
      <formula>CH233=2</formula>
    </cfRule>
    <cfRule type="expression" dxfId="2717" priority="1520">
      <formula>CH233=1</formula>
    </cfRule>
  </conditionalFormatting>
  <conditionalFormatting sqref="CH235:CL235">
    <cfRule type="expression" dxfId="2716" priority="1473">
      <formula>CH235=1</formula>
    </cfRule>
    <cfRule type="expression" dxfId="2715" priority="1472">
      <formula>CH235=2</formula>
    </cfRule>
    <cfRule type="expression" dxfId="2714" priority="1471">
      <formula>CH235=3</formula>
    </cfRule>
    <cfRule type="expression" dxfId="2713" priority="1470">
      <formula>CH235="n/a"</formula>
    </cfRule>
  </conditionalFormatting>
  <conditionalFormatting sqref="CH236:CL236">
    <cfRule type="expression" dxfId="2712" priority="1514">
      <formula>CH236&lt;0</formula>
    </cfRule>
  </conditionalFormatting>
  <conditionalFormatting sqref="CH237:CL237">
    <cfRule type="expression" dxfId="2711" priority="1424">
      <formula>CH237=3</formula>
    </cfRule>
    <cfRule type="expression" dxfId="2710" priority="1425">
      <formula>CH237=2</formula>
    </cfRule>
    <cfRule type="expression" dxfId="2709" priority="1426">
      <formula>CH237=1</formula>
    </cfRule>
    <cfRule type="expression" dxfId="2708" priority="1423">
      <formula>CH237="n/a"</formula>
    </cfRule>
  </conditionalFormatting>
  <conditionalFormatting sqref="CH238:CL238">
    <cfRule type="expression" dxfId="2707" priority="1467">
      <formula>CH238&lt;0</formula>
    </cfRule>
  </conditionalFormatting>
  <conditionalFormatting sqref="CH239:CL239">
    <cfRule type="expression" dxfId="2706" priority="1379">
      <formula>CH239=1</formula>
    </cfRule>
    <cfRule type="expression" dxfId="2705" priority="1377">
      <formula>CH239=3</formula>
    </cfRule>
    <cfRule type="expression" dxfId="2704" priority="1376">
      <formula>CH239="n/a"</formula>
    </cfRule>
    <cfRule type="expression" dxfId="2703" priority="1378">
      <formula>CH239=2</formula>
    </cfRule>
  </conditionalFormatting>
  <conditionalFormatting sqref="CH240:CL240">
    <cfRule type="expression" dxfId="2702" priority="1420">
      <formula>CH240&lt;0</formula>
    </cfRule>
  </conditionalFormatting>
  <conditionalFormatting sqref="CH271:CL271">
    <cfRule type="expression" dxfId="2701" priority="796">
      <formula>CH271="n/a"</formula>
    </cfRule>
    <cfRule type="expression" dxfId="2700" priority="797">
      <formula>CH271=3</formula>
    </cfRule>
    <cfRule type="expression" dxfId="2699" priority="798">
      <formula>CH271=2</formula>
    </cfRule>
    <cfRule type="expression" dxfId="2698" priority="799">
      <formula>CH271=1</formula>
    </cfRule>
  </conditionalFormatting>
  <conditionalFormatting sqref="CH273:CL273">
    <cfRule type="expression" dxfId="2697" priority="739">
      <formula>CH273=3</formula>
    </cfRule>
    <cfRule type="expression" dxfId="2696" priority="738">
      <formula>CH273="n/a"</formula>
    </cfRule>
    <cfRule type="expression" dxfId="2695" priority="740">
      <formula>CH273=2</formula>
    </cfRule>
    <cfRule type="expression" dxfId="2694" priority="741">
      <formula>CH273=1</formula>
    </cfRule>
  </conditionalFormatting>
  <conditionalFormatting sqref="CH295:CL295">
    <cfRule type="expression" dxfId="2693" priority="3232">
      <formula>CH295="n/a"</formula>
    </cfRule>
    <cfRule type="expression" dxfId="2692" priority="3234">
      <formula>CH295=2</formula>
    </cfRule>
    <cfRule type="expression" dxfId="2691" priority="3235">
      <formula>CH295=1</formula>
    </cfRule>
    <cfRule type="expression" dxfId="2690" priority="3233">
      <formula>CH295=3</formula>
    </cfRule>
  </conditionalFormatting>
  <conditionalFormatting sqref="CH297:CL297">
    <cfRule type="expression" dxfId="2689" priority="3198">
      <formula>CH297="n/a"</formula>
    </cfRule>
    <cfRule type="expression" dxfId="2688" priority="3199">
      <formula>CH297=3</formula>
    </cfRule>
    <cfRule type="expression" dxfId="2687" priority="3200">
      <formula>CH297=2</formula>
    </cfRule>
    <cfRule type="expression" dxfId="2686" priority="3201">
      <formula>CH297=1</formula>
    </cfRule>
  </conditionalFormatting>
  <conditionalFormatting sqref="CH299:CL299">
    <cfRule type="expression" dxfId="2685" priority="3167">
      <formula>CH299=1</formula>
    </cfRule>
    <cfRule type="expression" dxfId="2684" priority="3165">
      <formula>CH299=3</formula>
    </cfRule>
    <cfRule type="expression" dxfId="2683" priority="3166">
      <formula>CH299=2</formula>
    </cfRule>
    <cfRule type="expression" dxfId="2682" priority="3164">
      <formula>CH299="n/a"</formula>
    </cfRule>
  </conditionalFormatting>
  <conditionalFormatting sqref="CH303:CL303">
    <cfRule type="expression" dxfId="2681" priority="3266">
      <formula>CH303="n/a"</formula>
    </cfRule>
    <cfRule type="expression" dxfId="2680" priority="3267">
      <formula>CH303=3</formula>
    </cfRule>
    <cfRule type="expression" dxfId="2679" priority="3268">
      <formula>CH303=2</formula>
    </cfRule>
    <cfRule type="expression" dxfId="2678" priority="3269">
      <formula>CH303=1</formula>
    </cfRule>
  </conditionalFormatting>
  <conditionalFormatting sqref="CH327:CL327">
    <cfRule type="expression" dxfId="2677" priority="2047">
      <formula>CH327=1</formula>
    </cfRule>
    <cfRule type="expression" dxfId="2676" priority="2046">
      <formula>CH327=2</formula>
    </cfRule>
    <cfRule type="expression" dxfId="2675" priority="2045">
      <formula>CH327=3</formula>
    </cfRule>
    <cfRule type="expression" dxfId="2674" priority="2044">
      <formula>CH327="n/a"</formula>
    </cfRule>
  </conditionalFormatting>
  <conditionalFormatting sqref="CH343:CL343">
    <cfRule type="expression" dxfId="2673" priority="3506">
      <formula>CH343="n/a"</formula>
    </cfRule>
    <cfRule type="expression" dxfId="2672" priority="3507">
      <formula>CH343=3</formula>
    </cfRule>
    <cfRule type="expression" dxfId="2671" priority="3508">
      <formula>CH343=2</formula>
    </cfRule>
    <cfRule type="expression" dxfId="2670" priority="3509">
      <formula>CH343=1</formula>
    </cfRule>
  </conditionalFormatting>
  <conditionalFormatting sqref="CH345:CL345">
    <cfRule type="expression" dxfId="2669" priority="3458">
      <formula>CH345="n/a"</formula>
    </cfRule>
    <cfRule type="expression" dxfId="2668" priority="3459">
      <formula>CH345=3</formula>
    </cfRule>
    <cfRule type="expression" dxfId="2667" priority="3460">
      <formula>CH345=2</formula>
    </cfRule>
    <cfRule type="expression" dxfId="2666" priority="3461">
      <formula>CH345=1</formula>
    </cfRule>
  </conditionalFormatting>
  <conditionalFormatting sqref="CH359:CL359">
    <cfRule type="expression" dxfId="2665" priority="1325">
      <formula>CH359="n/a"</formula>
    </cfRule>
    <cfRule type="expression" dxfId="2664" priority="1326">
      <formula>CH359=3</formula>
    </cfRule>
    <cfRule type="expression" dxfId="2663" priority="1327">
      <formula>CH359=2</formula>
    </cfRule>
    <cfRule type="expression" dxfId="2662" priority="1328">
      <formula>CH359=1</formula>
    </cfRule>
  </conditionalFormatting>
  <conditionalFormatting sqref="CH361:CL361">
    <cfRule type="expression" dxfId="2661" priority="1275">
      <formula>CH361=3</formula>
    </cfRule>
    <cfRule type="expression" dxfId="2660" priority="1274">
      <formula>CH361="n/a"</formula>
    </cfRule>
    <cfRule type="expression" dxfId="2659" priority="1276">
      <formula>CH361=2</formula>
    </cfRule>
    <cfRule type="expression" dxfId="2658" priority="1277">
      <formula>CH361=1</formula>
    </cfRule>
  </conditionalFormatting>
  <conditionalFormatting sqref="CH367:CL367">
    <cfRule type="expression" dxfId="2657" priority="3406">
      <formula>CH367="n/a"</formula>
    </cfRule>
    <cfRule type="expression" dxfId="2656" priority="3407">
      <formula>CH367=3</formula>
    </cfRule>
    <cfRule type="expression" dxfId="2655" priority="3408">
      <formula>CH367=2</formula>
    </cfRule>
    <cfRule type="expression" dxfId="2654" priority="3409">
      <formula>CH367=1</formula>
    </cfRule>
  </conditionalFormatting>
  <conditionalFormatting sqref="CH369:CL369">
    <cfRule type="expression" dxfId="2653" priority="3356">
      <formula>CH369=2</formula>
    </cfRule>
    <cfRule type="expression" dxfId="2652" priority="3354">
      <formula>CH369="n/a"</formula>
    </cfRule>
    <cfRule type="expression" dxfId="2651" priority="3355">
      <formula>CH369=3</formula>
    </cfRule>
    <cfRule type="expression" dxfId="2650" priority="3357">
      <formula>CH369=1</formula>
    </cfRule>
  </conditionalFormatting>
  <conditionalFormatting sqref="CH413:CL413">
    <cfRule type="expression" dxfId="2649" priority="2883">
      <formula>CH413=2</formula>
    </cfRule>
    <cfRule type="expression" dxfId="2648" priority="2882">
      <formula>CH413=3</formula>
    </cfRule>
    <cfRule type="expression" dxfId="2647" priority="2884">
      <formula>CH413=1</formula>
    </cfRule>
    <cfRule type="expression" dxfId="2646" priority="2881">
      <formula>CH413="n/a"</formula>
    </cfRule>
  </conditionalFormatting>
  <conditionalFormatting sqref="CH415:CL415">
    <cfRule type="expression" dxfId="2645" priority="2826">
      <formula>CH415=3</formula>
    </cfRule>
    <cfRule type="expression" dxfId="2644" priority="2828">
      <formula>CH415=1</formula>
    </cfRule>
    <cfRule type="expression" dxfId="2643" priority="2827">
      <formula>CH415=2</formula>
    </cfRule>
    <cfRule type="expression" dxfId="2642" priority="2825">
      <formula>CH415="n/a"</formula>
    </cfRule>
  </conditionalFormatting>
  <conditionalFormatting sqref="CH417:CL417">
    <cfRule type="expression" dxfId="2641" priority="2770">
      <formula>CH417=3</formula>
    </cfRule>
    <cfRule type="expression" dxfId="2640" priority="2772">
      <formula>CH417=1</formula>
    </cfRule>
    <cfRule type="expression" dxfId="2639" priority="2771">
      <formula>CH417=2</formula>
    </cfRule>
    <cfRule type="expression" dxfId="2638" priority="2769">
      <formula>CH417="n/a"</formula>
    </cfRule>
  </conditionalFormatting>
  <conditionalFormatting sqref="CH419:CL419">
    <cfRule type="expression" dxfId="2637" priority="2716">
      <formula>CH419=1</formula>
    </cfRule>
    <cfRule type="expression" dxfId="2636" priority="2713">
      <formula>CH419="n/a"</formula>
    </cfRule>
    <cfRule type="expression" dxfId="2635" priority="2714">
      <formula>CH419=3</formula>
    </cfRule>
    <cfRule type="expression" dxfId="2634" priority="2715">
      <formula>CH419=2</formula>
    </cfRule>
  </conditionalFormatting>
  <conditionalFormatting sqref="CH421:CL421">
    <cfRule type="expression" dxfId="2633" priority="2657">
      <formula>CH421="n/a"</formula>
    </cfRule>
    <cfRule type="expression" dxfId="2632" priority="2658">
      <formula>CH421=3</formula>
    </cfRule>
    <cfRule type="expression" dxfId="2631" priority="2659">
      <formula>CH421=2</formula>
    </cfRule>
    <cfRule type="expression" dxfId="2630" priority="2660">
      <formula>CH421=1</formula>
    </cfRule>
  </conditionalFormatting>
  <conditionalFormatting sqref="CH423:CL423">
    <cfRule type="expression" dxfId="2629" priority="2604">
      <formula>CH423=1</formula>
    </cfRule>
    <cfRule type="expression" dxfId="2628" priority="2603">
      <formula>CH423=2</formula>
    </cfRule>
    <cfRule type="expression" dxfId="2627" priority="2602">
      <formula>CH423=3</formula>
    </cfRule>
    <cfRule type="expression" dxfId="2626" priority="2601">
      <formula>CH423="n/a"</formula>
    </cfRule>
  </conditionalFormatting>
  <conditionalFormatting sqref="CH425:CL425">
    <cfRule type="expression" dxfId="2625" priority="2546">
      <formula>CH425=3</formula>
    </cfRule>
    <cfRule type="expression" dxfId="2624" priority="2547">
      <formula>CH425=2</formula>
    </cfRule>
    <cfRule type="expression" dxfId="2623" priority="2548">
      <formula>CH425=1</formula>
    </cfRule>
    <cfRule type="expression" dxfId="2622" priority="2545">
      <formula>CH425="n/a"</formula>
    </cfRule>
  </conditionalFormatting>
  <conditionalFormatting sqref="CH427:CL427">
    <cfRule type="expression" dxfId="2621" priority="2492">
      <formula>CH427=1</formula>
    </cfRule>
    <cfRule type="expression" dxfId="2620" priority="2491">
      <formula>CH427=2</formula>
    </cfRule>
    <cfRule type="expression" dxfId="2619" priority="2490">
      <formula>CH427=3</formula>
    </cfRule>
    <cfRule type="expression" dxfId="2618" priority="2489">
      <formula>CH427="n/a"</formula>
    </cfRule>
  </conditionalFormatting>
  <conditionalFormatting sqref="CH455:CL455">
    <cfRule type="expression" dxfId="2617" priority="1863">
      <formula>CH455=1</formula>
    </cfRule>
    <cfRule type="expression" dxfId="2616" priority="1861">
      <formula>CH455=3</formula>
    </cfRule>
    <cfRule type="expression" dxfId="2615" priority="1862">
      <formula>CH455=2</formula>
    </cfRule>
    <cfRule type="expression" dxfId="2614" priority="1860">
      <formula>CH455="n/a"</formula>
    </cfRule>
  </conditionalFormatting>
  <conditionalFormatting sqref="CH457:CL457">
    <cfRule type="expression" dxfId="2613" priority="1823">
      <formula>CH457="n/a"</formula>
    </cfRule>
    <cfRule type="expression" dxfId="2612" priority="1824">
      <formula>CH457=3</formula>
    </cfRule>
    <cfRule type="expression" dxfId="2611" priority="1825">
      <formula>CH457=2</formula>
    </cfRule>
    <cfRule type="expression" dxfId="2610" priority="1826">
      <formula>CH457=1</formula>
    </cfRule>
  </conditionalFormatting>
  <conditionalFormatting sqref="CH459:CL459">
    <cfRule type="expression" dxfId="2609" priority="1789">
      <formula>CH459=1</formula>
    </cfRule>
    <cfRule type="expression" dxfId="2608" priority="1788">
      <formula>CH459=2</formula>
    </cfRule>
    <cfRule type="expression" dxfId="2607" priority="1787">
      <formula>CH459=3</formula>
    </cfRule>
    <cfRule type="expression" dxfId="2606" priority="1786">
      <formula>CH459="n/a"</formula>
    </cfRule>
  </conditionalFormatting>
  <conditionalFormatting sqref="CH507:CL507">
    <cfRule type="expression" dxfId="2605" priority="1701">
      <formula>CH507=1</formula>
    </cfRule>
    <cfRule type="expression" dxfId="2604" priority="1698">
      <formula>CH507="n/a"</formula>
    </cfRule>
    <cfRule type="expression" dxfId="2603" priority="1699">
      <formula>CH507=3</formula>
    </cfRule>
    <cfRule type="expression" dxfId="2602" priority="1700">
      <formula>CH507=2</formula>
    </cfRule>
  </conditionalFormatting>
  <conditionalFormatting sqref="CH509:CL509">
    <cfRule type="expression" dxfId="2601" priority="1658">
      <formula>CH509=1</formula>
    </cfRule>
    <cfRule type="expression" dxfId="2600" priority="1657">
      <formula>CH509=2</formula>
    </cfRule>
    <cfRule type="expression" dxfId="2599" priority="1656">
      <formula>CH509=3</formula>
    </cfRule>
    <cfRule type="expression" dxfId="2598" priority="1655">
      <formula>CH509="n/a"</formula>
    </cfRule>
  </conditionalFormatting>
  <conditionalFormatting sqref="CH573:CL573">
    <cfRule type="expression" dxfId="2597" priority="4385">
      <formula>CH573="n/a"</formula>
    </cfRule>
    <cfRule type="expression" dxfId="2596" priority="4386">
      <formula>CH573=3</formula>
    </cfRule>
    <cfRule type="expression" dxfId="2595" priority="4387">
      <formula>CH573=2</formula>
    </cfRule>
    <cfRule type="expression" dxfId="2594" priority="4388">
      <formula>CH573=1</formula>
    </cfRule>
  </conditionalFormatting>
  <conditionalFormatting sqref="CH574:CL574">
    <cfRule type="expression" dxfId="2593" priority="4389">
      <formula>CH574&lt;0</formula>
    </cfRule>
  </conditionalFormatting>
  <conditionalFormatting sqref="CH575:CL575">
    <cfRule type="expression" dxfId="2592" priority="4370">
      <formula>CH575="n/a"</formula>
    </cfRule>
    <cfRule type="expression" dxfId="2591" priority="4371">
      <formula>CH575=3</formula>
    </cfRule>
    <cfRule type="expression" dxfId="2590" priority="4372">
      <formula>CH575=2</formula>
    </cfRule>
    <cfRule type="expression" dxfId="2589" priority="4373">
      <formula>CH575=1</formula>
    </cfRule>
  </conditionalFormatting>
  <conditionalFormatting sqref="CH576:CL576">
    <cfRule type="expression" dxfId="2588" priority="4374">
      <formula>CH576&lt;0</formula>
    </cfRule>
  </conditionalFormatting>
  <conditionalFormatting sqref="CH577:CL577">
    <cfRule type="expression" dxfId="2587" priority="4410">
      <formula>CH577="n/a"</formula>
    </cfRule>
    <cfRule type="expression" dxfId="2586" priority="4413">
      <formula>CH577=1</formula>
    </cfRule>
    <cfRule type="expression" dxfId="2585" priority="4411">
      <formula>CH577=3</formula>
    </cfRule>
    <cfRule type="expression" dxfId="2584" priority="4412">
      <formula>CH577=2</formula>
    </cfRule>
  </conditionalFormatting>
  <conditionalFormatting sqref="CH578:CL578">
    <cfRule type="expression" dxfId="2583" priority="4414">
      <formula>CH578&lt;0</formula>
    </cfRule>
  </conditionalFormatting>
  <conditionalFormatting sqref="CH579:CL579">
    <cfRule type="expression" dxfId="2582" priority="4405">
      <formula>CH579="n/a"</formula>
    </cfRule>
    <cfRule type="expression" dxfId="2581" priority="4407">
      <formula>CH579=2</formula>
    </cfRule>
    <cfRule type="expression" dxfId="2580" priority="4408">
      <formula>CH579=1</formula>
    </cfRule>
    <cfRule type="expression" dxfId="2579" priority="4406">
      <formula>CH579=3</formula>
    </cfRule>
  </conditionalFormatting>
  <conditionalFormatting sqref="CH580:CL580">
    <cfRule type="expression" dxfId="2578" priority="4409">
      <formula>CH580&lt;0</formula>
    </cfRule>
  </conditionalFormatting>
  <conditionalFormatting sqref="CH581:CL581">
    <cfRule type="expression" dxfId="2577" priority="4402">
      <formula>CH581=2</formula>
    </cfRule>
    <cfRule type="expression" dxfId="2576" priority="4400">
      <formula>CH581="n/a"</formula>
    </cfRule>
    <cfRule type="expression" dxfId="2575" priority="4401">
      <formula>CH581=3</formula>
    </cfRule>
    <cfRule type="expression" dxfId="2574" priority="4403">
      <formula>CH581=1</formula>
    </cfRule>
  </conditionalFormatting>
  <conditionalFormatting sqref="CH582:CL582">
    <cfRule type="expression" dxfId="2573" priority="4404">
      <formula>CH582&lt;0</formula>
    </cfRule>
  </conditionalFormatting>
  <conditionalFormatting sqref="CH583:CL583">
    <cfRule type="expression" dxfId="2572" priority="4398">
      <formula>CH583=1</formula>
    </cfRule>
    <cfRule type="expression" dxfId="2571" priority="4395">
      <formula>CH583="n/a"</formula>
    </cfRule>
    <cfRule type="expression" dxfId="2570" priority="4397">
      <formula>CH583=2</formula>
    </cfRule>
    <cfRule type="expression" dxfId="2569" priority="4396">
      <formula>CH583=3</formula>
    </cfRule>
  </conditionalFormatting>
  <conditionalFormatting sqref="CH584:CL584">
    <cfRule type="expression" dxfId="2568" priority="4399">
      <formula>CH584&lt;0</formula>
    </cfRule>
  </conditionalFormatting>
  <conditionalFormatting sqref="CH585:CL585">
    <cfRule type="expression" dxfId="2567" priority="4391">
      <formula>CH585=3</formula>
    </cfRule>
    <cfRule type="expression" dxfId="2566" priority="4390">
      <formula>CH585="n/a"</formula>
    </cfRule>
    <cfRule type="expression" dxfId="2565" priority="4393">
      <formula>CH585=1</formula>
    </cfRule>
    <cfRule type="expression" dxfId="2564" priority="4392">
      <formula>CH585=2</formula>
    </cfRule>
  </conditionalFormatting>
  <conditionalFormatting sqref="CH586:CL586">
    <cfRule type="expression" dxfId="2563" priority="4394">
      <formula>CH586&lt;0</formula>
    </cfRule>
  </conditionalFormatting>
  <conditionalFormatting sqref="CH587:CL587">
    <cfRule type="expression" dxfId="2562" priority="4433">
      <formula>CH587=1</formula>
    </cfRule>
    <cfRule type="expression" dxfId="2561" priority="4430">
      <formula>CH587="n/a"</formula>
    </cfRule>
    <cfRule type="expression" dxfId="2560" priority="4431">
      <formula>CH587=3</formula>
    </cfRule>
    <cfRule type="expression" dxfId="2559" priority="4432">
      <formula>CH587=2</formula>
    </cfRule>
  </conditionalFormatting>
  <conditionalFormatting sqref="CH588:CL588">
    <cfRule type="expression" dxfId="2558" priority="4434">
      <formula>CH588&lt;0</formula>
    </cfRule>
  </conditionalFormatting>
  <conditionalFormatting sqref="CH589:CL589">
    <cfRule type="expression" dxfId="2557" priority="4428">
      <formula>CH589=1</formula>
    </cfRule>
    <cfRule type="expression" dxfId="2556" priority="4427">
      <formula>CH589=2</formula>
    </cfRule>
    <cfRule type="expression" dxfId="2555" priority="4425">
      <formula>CH589="n/a"</formula>
    </cfRule>
    <cfRule type="expression" dxfId="2554" priority="4426">
      <formula>CH589=3</formula>
    </cfRule>
  </conditionalFormatting>
  <conditionalFormatting sqref="CH590:CL590">
    <cfRule type="expression" dxfId="2553" priority="4429">
      <formula>CH590&lt;0</formula>
    </cfRule>
  </conditionalFormatting>
  <conditionalFormatting sqref="CH591:CL591">
    <cfRule type="expression" dxfId="2552" priority="4423">
      <formula>CH591=1</formula>
    </cfRule>
    <cfRule type="expression" dxfId="2551" priority="4422">
      <formula>CH591=2</formula>
    </cfRule>
    <cfRule type="expression" dxfId="2550" priority="4420">
      <formula>CH591="n/a"</formula>
    </cfRule>
    <cfRule type="expression" dxfId="2549" priority="4421">
      <formula>CH591=3</formula>
    </cfRule>
  </conditionalFormatting>
  <conditionalFormatting sqref="CH592:CL592">
    <cfRule type="expression" dxfId="2548" priority="4424">
      <formula>CH592&lt;0</formula>
    </cfRule>
  </conditionalFormatting>
  <conditionalFormatting sqref="CH593:CL593">
    <cfRule type="expression" dxfId="2547" priority="4456">
      <formula>CH593=3</formula>
    </cfRule>
    <cfRule type="expression" dxfId="2546" priority="4458">
      <formula>CH593=1</formula>
    </cfRule>
    <cfRule type="expression" dxfId="2545" priority="4455">
      <formula>CH593="n/a"</formula>
    </cfRule>
    <cfRule type="expression" dxfId="2544" priority="4457">
      <formula>CH593=2</formula>
    </cfRule>
  </conditionalFormatting>
  <conditionalFormatting sqref="CH594:CL594">
    <cfRule type="expression" dxfId="2543" priority="4459">
      <formula>CH594&lt;0</formula>
    </cfRule>
  </conditionalFormatting>
  <conditionalFormatting sqref="CH595:CL595">
    <cfRule type="expression" dxfId="2542" priority="4451">
      <formula>CH595=3</formula>
    </cfRule>
    <cfRule type="expression" dxfId="2541" priority="4452">
      <formula>CH595=2</formula>
    </cfRule>
    <cfRule type="expression" dxfId="2540" priority="4453">
      <formula>CH595=1</formula>
    </cfRule>
    <cfRule type="expression" dxfId="2539" priority="4450">
      <formula>CH595="n/a"</formula>
    </cfRule>
  </conditionalFormatting>
  <conditionalFormatting sqref="CH596:CL596">
    <cfRule type="expression" dxfId="2538" priority="4454">
      <formula>CH596&lt;0</formula>
    </cfRule>
  </conditionalFormatting>
  <conditionalFormatting sqref="CH597:CL597">
    <cfRule type="expression" dxfId="2537" priority="4446">
      <formula>CH597=3</formula>
    </cfRule>
    <cfRule type="expression" dxfId="2536" priority="4445">
      <formula>CH597="n/a"</formula>
    </cfRule>
    <cfRule type="expression" dxfId="2535" priority="4447">
      <formula>CH597=2</formula>
    </cfRule>
    <cfRule type="expression" dxfId="2534" priority="4448">
      <formula>CH597=1</formula>
    </cfRule>
  </conditionalFormatting>
  <conditionalFormatting sqref="CH598:CL598">
    <cfRule type="expression" dxfId="2533" priority="4449">
      <formula>CH598&lt;0</formula>
    </cfRule>
  </conditionalFormatting>
  <conditionalFormatting sqref="CH599:CL599">
    <cfRule type="expression" dxfId="2532" priority="4440">
      <formula>CH599="n/a"</formula>
    </cfRule>
    <cfRule type="expression" dxfId="2531" priority="4443">
      <formula>CH599=1</formula>
    </cfRule>
    <cfRule type="expression" dxfId="2530" priority="4442">
      <formula>CH599=2</formula>
    </cfRule>
    <cfRule type="expression" dxfId="2529" priority="4441">
      <formula>CH599=3</formula>
    </cfRule>
  </conditionalFormatting>
  <conditionalFormatting sqref="CH600:CL600">
    <cfRule type="expression" dxfId="2528" priority="4444">
      <formula>CH600&lt;0</formula>
    </cfRule>
  </conditionalFormatting>
  <conditionalFormatting sqref="CH601:CL601">
    <cfRule type="expression" dxfId="2527" priority="4435">
      <formula>CH601="n/a"</formula>
    </cfRule>
    <cfRule type="expression" dxfId="2526" priority="4436">
      <formula>CH601=3</formula>
    </cfRule>
    <cfRule type="expression" dxfId="2525" priority="4437">
      <formula>CH601=2</formula>
    </cfRule>
    <cfRule type="expression" dxfId="2524" priority="4438">
      <formula>CH601=1</formula>
    </cfRule>
  </conditionalFormatting>
  <conditionalFormatting sqref="CH602:CL602">
    <cfRule type="expression" dxfId="2523" priority="4439">
      <formula>CH602&lt;0</formula>
    </cfRule>
  </conditionalFormatting>
  <conditionalFormatting sqref="CH603:CL603">
    <cfRule type="expression" dxfId="2522" priority="4462">
      <formula>CH603=2</formula>
    </cfRule>
    <cfRule type="expression" dxfId="2521" priority="4461">
      <formula>CH603=3</formula>
    </cfRule>
    <cfRule type="expression" dxfId="2520" priority="4460">
      <formula>CH603="n/a"</formula>
    </cfRule>
    <cfRule type="expression" dxfId="2519" priority="4463">
      <formula>CH603=1</formula>
    </cfRule>
  </conditionalFormatting>
  <conditionalFormatting sqref="CH604:CL604">
    <cfRule type="expression" dxfId="2518" priority="4464">
      <formula>CH604&lt;0</formula>
    </cfRule>
  </conditionalFormatting>
  <conditionalFormatting sqref="CH605:CL605">
    <cfRule type="expression" dxfId="2517" priority="4465">
      <formula>CH605="n/a"</formula>
    </cfRule>
    <cfRule type="expression" dxfId="2516" priority="4468">
      <formula>CH605=1</formula>
    </cfRule>
    <cfRule type="expression" dxfId="2515" priority="4467">
      <formula>CH605=2</formula>
    </cfRule>
    <cfRule type="expression" dxfId="2514" priority="4466">
      <formula>CH605=3</formula>
    </cfRule>
  </conditionalFormatting>
  <conditionalFormatting sqref="CH606:CL606">
    <cfRule type="expression" dxfId="2513" priority="4469">
      <formula>CH606&lt;0</formula>
    </cfRule>
  </conditionalFormatting>
  <conditionalFormatting sqref="CM11:CV11">
    <cfRule type="expression" dxfId="2512" priority="5523">
      <formula>CM11="n/a"</formula>
    </cfRule>
    <cfRule type="expression" dxfId="2511" priority="5524">
      <formula>CM11=3</formula>
    </cfRule>
    <cfRule type="expression" dxfId="2510" priority="5525">
      <formula>CM11=2</formula>
    </cfRule>
    <cfRule type="expression" dxfId="2509" priority="5526">
      <formula>CM11=1</formula>
    </cfRule>
  </conditionalFormatting>
  <conditionalFormatting sqref="CM13:CV13">
    <cfRule type="expression" dxfId="2508" priority="5356">
      <formula>CM13="n/a"</formula>
    </cfRule>
    <cfRule type="expression" dxfId="2507" priority="5359">
      <formula>CM13=1</formula>
    </cfRule>
    <cfRule type="expression" dxfId="2506" priority="5358">
      <formula>CM13=2</formula>
    </cfRule>
    <cfRule type="expression" dxfId="2505" priority="5357">
      <formula>CM13=3</formula>
    </cfRule>
  </conditionalFormatting>
  <conditionalFormatting sqref="CM15:CV15">
    <cfRule type="expression" dxfId="2504" priority="5580">
      <formula>CM15=2</formula>
    </cfRule>
    <cfRule type="expression" dxfId="2503" priority="5581">
      <formula>CM15=1</formula>
    </cfRule>
    <cfRule type="expression" dxfId="2502" priority="5578">
      <formula>CM15="n/a"</formula>
    </cfRule>
    <cfRule type="expression" dxfId="2501" priority="5579">
      <formula>CM15=3</formula>
    </cfRule>
  </conditionalFormatting>
  <conditionalFormatting sqref="CM17:CV17">
    <cfRule type="expression" dxfId="2500" priority="5691">
      <formula>CM17=1</formula>
    </cfRule>
    <cfRule type="expression" dxfId="2499" priority="5688">
      <formula>CM17="n/a"</formula>
    </cfRule>
    <cfRule type="expression" dxfId="2498" priority="5689">
      <formula>CM17=3</formula>
    </cfRule>
    <cfRule type="expression" dxfId="2497" priority="5690">
      <formula>CM17=2</formula>
    </cfRule>
  </conditionalFormatting>
  <conditionalFormatting sqref="CM87:DB87">
    <cfRule type="expression" dxfId="2496" priority="2162">
      <formula>CM87=3</formula>
    </cfRule>
  </conditionalFormatting>
  <conditionalFormatting sqref="CM89:DB89">
    <cfRule type="expression" dxfId="2495" priority="2119">
      <formula>CM89=3</formula>
    </cfRule>
  </conditionalFormatting>
  <conditionalFormatting sqref="CM129:DB129">
    <cfRule type="expression" dxfId="2494" priority="13708">
      <formula>CM129=3</formula>
    </cfRule>
  </conditionalFormatting>
  <conditionalFormatting sqref="CM131:DB131">
    <cfRule type="expression" dxfId="2493" priority="13698">
      <formula>CM131=3</formula>
    </cfRule>
  </conditionalFormatting>
  <conditionalFormatting sqref="CM135:DB135">
    <cfRule type="expression" dxfId="2492" priority="13693">
      <formula>CM135=3</formula>
    </cfRule>
  </conditionalFormatting>
  <conditionalFormatting sqref="CM181:DB181">
    <cfRule type="expression" dxfId="2491" priority="13682">
      <formula>CM181="n/a"</formula>
    </cfRule>
  </conditionalFormatting>
  <conditionalFormatting sqref="CM183:DB183">
    <cfRule type="expression" dxfId="2490" priority="13677">
      <formula>CM183="n/a"</formula>
    </cfRule>
  </conditionalFormatting>
  <conditionalFormatting sqref="CM193:DB193">
    <cfRule type="expression" dxfId="2489" priority="13672">
      <formula>CM193="n/a"</formula>
    </cfRule>
  </conditionalFormatting>
  <conditionalFormatting sqref="CM197:DB197">
    <cfRule type="expression" dxfId="2488" priority="13667">
      <formula>CM197="n/a"</formula>
    </cfRule>
  </conditionalFormatting>
  <conditionalFormatting sqref="CM267:DB267">
    <cfRule type="expression" dxfId="2487" priority="13662">
      <formula>CM267="n/a"</formula>
    </cfRule>
  </conditionalFormatting>
  <conditionalFormatting sqref="CM289:DB289">
    <cfRule type="expression" dxfId="2486" priority="13657">
      <formula>CM289="n/a"</formula>
    </cfRule>
  </conditionalFormatting>
  <conditionalFormatting sqref="CM293:DB293">
    <cfRule type="expression" dxfId="2485" priority="13647">
      <formula>CM293="n/a"</formula>
    </cfRule>
  </conditionalFormatting>
  <conditionalFormatting sqref="CM295:DB295 DF295:GF295">
    <cfRule type="expression" dxfId="2484" priority="3259">
      <formula>CM295=3</formula>
    </cfRule>
  </conditionalFormatting>
  <conditionalFormatting sqref="CM295:DB295">
    <cfRule type="expression" dxfId="2483" priority="3256">
      <formula>CM295="n/a"</formula>
    </cfRule>
  </conditionalFormatting>
  <conditionalFormatting sqref="CM297:DB297 DF297:GF297">
    <cfRule type="expression" dxfId="2482" priority="3225">
      <formula>CM297=3</formula>
    </cfRule>
  </conditionalFormatting>
  <conditionalFormatting sqref="CM297:DB297">
    <cfRule type="expression" dxfId="2481" priority="3222">
      <formula>CM297="n/a"</formula>
    </cfRule>
  </conditionalFormatting>
  <conditionalFormatting sqref="CM299:DB299 DF299:GF299">
    <cfRule type="expression" dxfId="2480" priority="3191">
      <formula>CM299=3</formula>
    </cfRule>
  </conditionalFormatting>
  <conditionalFormatting sqref="CM299:DB299">
    <cfRule type="expression" dxfId="2479" priority="3188">
      <formula>CM299="n/a"</formula>
    </cfRule>
  </conditionalFormatting>
  <conditionalFormatting sqref="CM327:DB327 DF327:GF327">
    <cfRule type="expression" dxfId="2478" priority="2080">
      <formula>CM327=3</formula>
    </cfRule>
  </conditionalFormatting>
  <conditionalFormatting sqref="CM327:DB327">
    <cfRule type="expression" dxfId="2477" priority="2076">
      <formula>CM327="n/a"</formula>
    </cfRule>
  </conditionalFormatting>
  <conditionalFormatting sqref="CM329:DB329">
    <cfRule type="expression" dxfId="2476" priority="13637">
      <formula>CM329="n/a"</formula>
    </cfRule>
  </conditionalFormatting>
  <conditionalFormatting sqref="CM353:DB353">
    <cfRule type="expression" dxfId="2475" priority="13627">
      <formula>CM353="n/a"</formula>
    </cfRule>
  </conditionalFormatting>
  <conditionalFormatting sqref="CM381:DB381">
    <cfRule type="expression" dxfId="2474" priority="13622">
      <formula>CM381="n/a"</formula>
    </cfRule>
  </conditionalFormatting>
  <conditionalFormatting sqref="CM393:DB393">
    <cfRule type="expression" dxfId="2473" priority="13617">
      <formula>CM393="n/a"</formula>
    </cfRule>
  </conditionalFormatting>
  <conditionalFormatting sqref="CM395:DB395">
    <cfRule type="expression" dxfId="2472" priority="13612">
      <formula>CM395="n/a"</formula>
    </cfRule>
  </conditionalFormatting>
  <conditionalFormatting sqref="CM397:DB397">
    <cfRule type="expression" dxfId="2471" priority="13607">
      <formula>CM397="n/a"</formula>
    </cfRule>
  </conditionalFormatting>
  <conditionalFormatting sqref="CM59:GF59">
    <cfRule type="expression" dxfId="2470" priority="15619">
      <formula>CM59=3</formula>
    </cfRule>
  </conditionalFormatting>
  <conditionalFormatting sqref="CM61:GF61">
    <cfRule type="expression" dxfId="2469" priority="15615">
      <formula>CM61=3</formula>
    </cfRule>
  </conditionalFormatting>
  <conditionalFormatting sqref="CM27:GZ27 CB27:CG27">
    <cfRule type="expression" dxfId="2468" priority="976">
      <formula>CB27="n/a"</formula>
    </cfRule>
  </conditionalFormatting>
  <conditionalFormatting sqref="CM29:GZ29 CB29:CG29">
    <cfRule type="expression" dxfId="2467" priority="938">
      <formula>CB29="n/a"</formula>
    </cfRule>
  </conditionalFormatting>
  <conditionalFormatting sqref="CM179:GZ179 CF179:CG179">
    <cfRule type="expression" dxfId="2466" priority="2043">
      <formula>CF179="n/a"</formula>
    </cfRule>
  </conditionalFormatting>
  <conditionalFormatting sqref="CW11 FS11:FT11 FX11:FY11 GA11">
    <cfRule type="expression" dxfId="2465" priority="5527">
      <formula>CW11="n/a"</formula>
    </cfRule>
    <cfRule type="expression" dxfId="2464" priority="5528">
      <formula>CW11=3</formula>
    </cfRule>
    <cfRule type="expression" dxfId="2463" priority="5529">
      <formula>CW11=2</formula>
    </cfRule>
    <cfRule type="expression" dxfId="2462" priority="5530">
      <formula>CW11=1</formula>
    </cfRule>
  </conditionalFormatting>
  <conditionalFormatting sqref="CW13 FS13:FT13 FX13:FY13 GA13">
    <cfRule type="expression" dxfId="2461" priority="5362">
      <formula>CW13=2</formula>
    </cfRule>
    <cfRule type="expression" dxfId="2460" priority="5363">
      <formula>CW13=1</formula>
    </cfRule>
    <cfRule type="expression" dxfId="2459" priority="5361">
      <formula>CW13=3</formula>
    </cfRule>
    <cfRule type="expression" dxfId="2458" priority="5360">
      <formula>CW13="n/a"</formula>
    </cfRule>
  </conditionalFormatting>
  <conditionalFormatting sqref="CW15 FS15:FT15 FX15:FY15 GA15">
    <cfRule type="expression" dxfId="2457" priority="5584">
      <formula>CW15=2</formula>
    </cfRule>
    <cfRule type="expression" dxfId="2456" priority="5582">
      <formula>CW15="n/a"</formula>
    </cfRule>
    <cfRule type="expression" dxfId="2455" priority="5585">
      <formula>CW15=1</formula>
    </cfRule>
    <cfRule type="expression" dxfId="2454" priority="5583">
      <formula>CW15=3</formula>
    </cfRule>
  </conditionalFormatting>
  <conditionalFormatting sqref="CW17 FS17:FT17 FX17:FY17 GA17">
    <cfRule type="expression" dxfId="2453" priority="5719">
      <formula>CW17=3</formula>
    </cfRule>
    <cfRule type="expression" dxfId="2452" priority="5720">
      <formula>CW17=2</formula>
    </cfRule>
    <cfRule type="expression" dxfId="2451" priority="5718">
      <formula>CW17="n/a"</formula>
    </cfRule>
    <cfRule type="expression" dxfId="2450" priority="5721">
      <formula>CW17=1</formula>
    </cfRule>
  </conditionalFormatting>
  <conditionalFormatting sqref="CW55">
    <cfRule type="expression" dxfId="2449" priority="6610">
      <formula>CW55=3</formula>
    </cfRule>
    <cfRule type="expression" dxfId="2448" priority="6609">
      <formula>CW55="n/a"</formula>
    </cfRule>
    <cfRule type="expression" dxfId="2447" priority="6612">
      <formula>CW55=1</formula>
    </cfRule>
    <cfRule type="expression" dxfId="2446" priority="6611">
      <formula>CW55=2</formula>
    </cfRule>
  </conditionalFormatting>
  <conditionalFormatting sqref="CW56">
    <cfRule type="expression" dxfId="2445" priority="6613">
      <formula>CW56&lt;0</formula>
    </cfRule>
  </conditionalFormatting>
  <conditionalFormatting sqref="CW65">
    <cfRule type="expression" dxfId="2444" priority="216">
      <formula>CW65=1</formula>
    </cfRule>
    <cfRule type="expression" dxfId="2443" priority="215">
      <formula>CW65=2</formula>
    </cfRule>
    <cfRule type="expression" dxfId="2442" priority="214">
      <formula>CW65=3</formula>
    </cfRule>
    <cfRule type="expression" dxfId="2441" priority="213">
      <formula>CW65="n/a"</formula>
    </cfRule>
  </conditionalFormatting>
  <conditionalFormatting sqref="CW66">
    <cfRule type="expression" dxfId="2440" priority="217">
      <formula>CW66&lt;0</formula>
    </cfRule>
  </conditionalFormatting>
  <conditionalFormatting sqref="CW67">
    <cfRule type="expression" dxfId="2439" priority="103">
      <formula>CW67="n/a"</formula>
    </cfRule>
    <cfRule type="expression" dxfId="2438" priority="104">
      <formula>CW67=3</formula>
    </cfRule>
    <cfRule type="expression" dxfId="2437" priority="105">
      <formula>CW67=2</formula>
    </cfRule>
    <cfRule type="expression" dxfId="2436" priority="106">
      <formula>CW67=1</formula>
    </cfRule>
  </conditionalFormatting>
  <conditionalFormatting sqref="CW68">
    <cfRule type="expression" dxfId="2435" priority="107">
      <formula>CW68&lt;0</formula>
    </cfRule>
  </conditionalFormatting>
  <conditionalFormatting sqref="CW69">
    <cfRule type="expression" dxfId="2434" priority="32">
      <formula>CW69=2</formula>
    </cfRule>
    <cfRule type="expression" dxfId="2433" priority="33">
      <formula>CW69=1</formula>
    </cfRule>
    <cfRule type="expression" dxfId="2432" priority="30">
      <formula>CW69="n/a"</formula>
    </cfRule>
    <cfRule type="expression" dxfId="2431" priority="31">
      <formula>CW69=3</formula>
    </cfRule>
  </conditionalFormatting>
  <conditionalFormatting sqref="CW70">
    <cfRule type="expression" dxfId="2430" priority="34">
      <formula>CW70&lt;0</formula>
    </cfRule>
  </conditionalFormatting>
  <conditionalFormatting sqref="CW71">
    <cfRule type="expression" dxfId="2429" priority="6576">
      <formula>CW71=2</formula>
    </cfRule>
    <cfRule type="expression" dxfId="2428" priority="6574">
      <formula>CW71="n/a"</formula>
    </cfRule>
    <cfRule type="expression" dxfId="2427" priority="6575">
      <formula>CW71=3</formula>
    </cfRule>
    <cfRule type="expression" dxfId="2426" priority="6577">
      <formula>CW71=1</formula>
    </cfRule>
  </conditionalFormatting>
  <conditionalFormatting sqref="CW72">
    <cfRule type="expression" dxfId="2425" priority="6578">
      <formula>CW72&lt;0</formula>
    </cfRule>
  </conditionalFormatting>
  <conditionalFormatting sqref="CW77">
    <cfRule type="expression" dxfId="2424" priority="6570">
      <formula>CW77=3</formula>
    </cfRule>
    <cfRule type="expression" dxfId="2423" priority="6572">
      <formula>CW77=1</formula>
    </cfRule>
    <cfRule type="expression" dxfId="2422" priority="6571">
      <formula>CW77=2</formula>
    </cfRule>
    <cfRule type="expression" dxfId="2421" priority="6569">
      <formula>CW77="n/a"</formula>
    </cfRule>
  </conditionalFormatting>
  <conditionalFormatting sqref="CW78">
    <cfRule type="expression" dxfId="2420" priority="6573">
      <formula>CW78&lt;0</formula>
    </cfRule>
  </conditionalFormatting>
  <conditionalFormatting sqref="CW85">
    <cfRule type="expression" dxfId="2419" priority="4214">
      <formula>CW85="n/a"</formula>
    </cfRule>
    <cfRule type="expression" dxfId="2418" priority="4217">
      <formula>CW85=1</formula>
    </cfRule>
    <cfRule type="expression" dxfId="2417" priority="4216">
      <formula>CW85=2</formula>
    </cfRule>
    <cfRule type="expression" dxfId="2416" priority="4215">
      <formula>CW85=3</formula>
    </cfRule>
  </conditionalFormatting>
  <conditionalFormatting sqref="CW86">
    <cfRule type="expression" dxfId="2415" priority="4218">
      <formula>CW86&lt;0</formula>
    </cfRule>
  </conditionalFormatting>
  <conditionalFormatting sqref="CW127">
    <cfRule type="expression" dxfId="2414" priority="4497">
      <formula>CW127=1</formula>
    </cfRule>
    <cfRule type="expression" dxfId="2413" priority="4495">
      <formula>CW127=3</formula>
    </cfRule>
    <cfRule type="expression" dxfId="2412" priority="4496">
      <formula>CW127=2</formula>
    </cfRule>
    <cfRule type="expression" dxfId="2411" priority="4494">
      <formula>CW127="n/a"</formula>
    </cfRule>
  </conditionalFormatting>
  <conditionalFormatting sqref="CW128">
    <cfRule type="expression" dxfId="2410" priority="4498">
      <formula>CW128&lt;0</formula>
    </cfRule>
  </conditionalFormatting>
  <conditionalFormatting sqref="CW137">
    <cfRule type="expression" dxfId="2409" priority="8806">
      <formula>CW137="n/a"</formula>
    </cfRule>
    <cfRule type="expression" dxfId="2408" priority="8809">
      <formula>CW137=1</formula>
    </cfRule>
    <cfRule type="expression" dxfId="2407" priority="8808">
      <formula>CW137=2</formula>
    </cfRule>
    <cfRule type="expression" dxfId="2406" priority="8807">
      <formula>CW137=3</formula>
    </cfRule>
  </conditionalFormatting>
  <conditionalFormatting sqref="CW138">
    <cfRule type="expression" dxfId="2405" priority="8810">
      <formula>CW138&lt;0</formula>
    </cfRule>
  </conditionalFormatting>
  <conditionalFormatting sqref="CW139">
    <cfRule type="expression" dxfId="2404" priority="6559">
      <formula>CW139="n/a"</formula>
    </cfRule>
    <cfRule type="expression" dxfId="2403" priority="6561">
      <formula>CW139=2</formula>
    </cfRule>
    <cfRule type="expression" dxfId="2402" priority="6562">
      <formula>CW139=1</formula>
    </cfRule>
    <cfRule type="expression" dxfId="2401" priority="6560">
      <formula>CW139=3</formula>
    </cfRule>
  </conditionalFormatting>
  <conditionalFormatting sqref="CW140">
    <cfRule type="expression" dxfId="2400" priority="6563">
      <formula>CW140&lt;0</formula>
    </cfRule>
  </conditionalFormatting>
  <conditionalFormatting sqref="CW225">
    <cfRule type="expression" dxfId="2399" priority="5001">
      <formula>CW225=1</formula>
    </cfRule>
    <cfRule type="expression" dxfId="2398" priority="4998">
      <formula>CW225="n/a"</formula>
    </cfRule>
    <cfRule type="expression" dxfId="2397" priority="4999">
      <formula>CW225=3</formula>
    </cfRule>
    <cfRule type="expression" dxfId="2396" priority="5000">
      <formula>CW225=2</formula>
    </cfRule>
  </conditionalFormatting>
  <conditionalFormatting sqref="CW226">
    <cfRule type="expression" dxfId="2395" priority="5002">
      <formula>CW226&lt;0</formula>
    </cfRule>
  </conditionalFormatting>
  <conditionalFormatting sqref="CW253">
    <cfRule type="expression" dxfId="2394" priority="4975">
      <formula>CW253="n/a"</formula>
    </cfRule>
    <cfRule type="expression" dxfId="2393" priority="4976">
      <formula>CW253=3</formula>
    </cfRule>
    <cfRule type="expression" dxfId="2392" priority="4977">
      <formula>CW253=2</formula>
    </cfRule>
    <cfRule type="expression" dxfId="2391" priority="4978">
      <formula>CW253=1</formula>
    </cfRule>
  </conditionalFormatting>
  <conditionalFormatting sqref="CW254">
    <cfRule type="expression" dxfId="2390" priority="4979">
      <formula>CW254&lt;0</formula>
    </cfRule>
  </conditionalFormatting>
  <conditionalFormatting sqref="CW319">
    <cfRule type="expression" dxfId="2389" priority="8816">
      <formula>CW319="n/a"</formula>
    </cfRule>
    <cfRule type="expression" dxfId="2388" priority="8819">
      <formula>CW319=1</formula>
    </cfRule>
    <cfRule type="expression" dxfId="2387" priority="8817">
      <formula>CW319=3</formula>
    </cfRule>
    <cfRule type="expression" dxfId="2386" priority="8818">
      <formula>CW319=2</formula>
    </cfRule>
  </conditionalFormatting>
  <conditionalFormatting sqref="CW320">
    <cfRule type="expression" dxfId="2385" priority="8820">
      <formula>CW320&lt;0</formula>
    </cfRule>
  </conditionalFormatting>
  <conditionalFormatting sqref="CW379 CW385">
    <cfRule type="expression" dxfId="2384" priority="8822">
      <formula>CW379=3</formula>
    </cfRule>
  </conditionalFormatting>
  <conditionalFormatting sqref="CW385 CW379">
    <cfRule type="expression" dxfId="2383" priority="8821">
      <formula>CW379="n/a"</formula>
    </cfRule>
    <cfRule type="expression" dxfId="2382" priority="8824">
      <formula>CW379=1</formula>
    </cfRule>
    <cfRule type="expression" dxfId="2381" priority="8823">
      <formula>CW379=2</formula>
    </cfRule>
  </conditionalFormatting>
  <conditionalFormatting sqref="CW386 CW380">
    <cfRule type="expression" dxfId="2380" priority="8825">
      <formula>CW380&lt;0</formula>
    </cfRule>
  </conditionalFormatting>
  <conditionalFormatting sqref="CW407">
    <cfRule type="expression" dxfId="2379" priority="8833">
      <formula>CW407=2</formula>
    </cfRule>
    <cfRule type="expression" dxfId="2378" priority="8834">
      <formula>CW407=1</formula>
    </cfRule>
    <cfRule type="expression" dxfId="2377" priority="8832">
      <formula>CW407=3</formula>
    </cfRule>
    <cfRule type="expression" dxfId="2376" priority="8831">
      <formula>CW407="n/a"</formula>
    </cfRule>
  </conditionalFormatting>
  <conditionalFormatting sqref="CW408">
    <cfRule type="expression" dxfId="2375" priority="8835">
      <formula>CW408&lt;0</formula>
    </cfRule>
  </conditionalFormatting>
  <conditionalFormatting sqref="CW435 CW437">
    <cfRule type="expression" dxfId="2374" priority="8839">
      <formula>CW435=1</formula>
    </cfRule>
    <cfRule type="expression" dxfId="2373" priority="8836">
      <formula>CW435="n/a"</formula>
    </cfRule>
    <cfRule type="expression" dxfId="2372" priority="8837">
      <formula>CW435=3</formula>
    </cfRule>
    <cfRule type="expression" dxfId="2371" priority="8838">
      <formula>CW435=2</formula>
    </cfRule>
  </conditionalFormatting>
  <conditionalFormatting sqref="CW436 CW438">
    <cfRule type="expression" dxfId="2370" priority="8840">
      <formula>CW436&lt;0</formula>
    </cfRule>
  </conditionalFormatting>
  <conditionalFormatting sqref="CW527">
    <cfRule type="expression" dxfId="2369" priority="5125">
      <formula>CW527&lt;0</formula>
    </cfRule>
  </conditionalFormatting>
  <conditionalFormatting sqref="CX11:DE11">
    <cfRule type="expression" dxfId="2368" priority="5521">
      <formula>CX11=2</formula>
    </cfRule>
    <cfRule type="expression" dxfId="2367" priority="5522">
      <formula>CX11=1</formula>
    </cfRule>
    <cfRule type="expression" dxfId="2366" priority="5519">
      <formula>CX11="n/a"</formula>
    </cfRule>
    <cfRule type="expression" dxfId="2365" priority="5520">
      <formula>CX11=3</formula>
    </cfRule>
  </conditionalFormatting>
  <conditionalFormatting sqref="CX13:DE13">
    <cfRule type="expression" dxfId="2364" priority="5355">
      <formula>CX13=1</formula>
    </cfRule>
    <cfRule type="expression" dxfId="2363" priority="5353">
      <formula>CX13=3</formula>
    </cfRule>
    <cfRule type="expression" dxfId="2362" priority="5352">
      <formula>CX13="n/a"</formula>
    </cfRule>
    <cfRule type="expression" dxfId="2361" priority="5354">
      <formula>CX13=2</formula>
    </cfRule>
  </conditionalFormatting>
  <conditionalFormatting sqref="CX15:DE15">
    <cfRule type="expression" dxfId="2360" priority="5574">
      <formula>CX15="n/a"</formula>
    </cfRule>
    <cfRule type="expression" dxfId="2359" priority="5575">
      <formula>CX15=3</formula>
    </cfRule>
    <cfRule type="expression" dxfId="2358" priority="5576">
      <formula>CX15=2</formula>
    </cfRule>
    <cfRule type="expression" dxfId="2357" priority="5577">
      <formula>CX15=1</formula>
    </cfRule>
  </conditionalFormatting>
  <conditionalFormatting sqref="CX17:DE17">
    <cfRule type="expression" dxfId="2356" priority="5687">
      <formula>CX17=1</formula>
    </cfRule>
    <cfRule type="expression" dxfId="2355" priority="5686">
      <formula>CX17=2</formula>
    </cfRule>
    <cfRule type="expression" dxfId="2354" priority="5685">
      <formula>CX17=3</formula>
    </cfRule>
    <cfRule type="expression" dxfId="2353" priority="5684">
      <formula>CX17="n/a"</formula>
    </cfRule>
  </conditionalFormatting>
  <conditionalFormatting sqref="DC22:DE22">
    <cfRule type="expression" dxfId="2352" priority="8244">
      <formula>DC22&lt;0</formula>
    </cfRule>
  </conditionalFormatting>
  <conditionalFormatting sqref="DC24:DE24">
    <cfRule type="expression" dxfId="2351" priority="8243">
      <formula>DC24&lt;0</formula>
    </cfRule>
  </conditionalFormatting>
  <conditionalFormatting sqref="DC26:DE26">
    <cfRule type="expression" dxfId="2350" priority="8241">
      <formula>DC26&lt;0</formula>
    </cfRule>
  </conditionalFormatting>
  <conditionalFormatting sqref="DC28:DE28">
    <cfRule type="expression" dxfId="2349" priority="955">
      <formula>DC28&lt;0</formula>
    </cfRule>
  </conditionalFormatting>
  <conditionalFormatting sqref="DC30:DE30">
    <cfRule type="expression" dxfId="2348" priority="917">
      <formula>DC30&lt;0</formula>
    </cfRule>
  </conditionalFormatting>
  <conditionalFormatting sqref="DC32:DE32">
    <cfRule type="expression" dxfId="2347" priority="8240">
      <formula>DC32&lt;0</formula>
    </cfRule>
  </conditionalFormatting>
  <conditionalFormatting sqref="DC34:DE34">
    <cfRule type="expression" dxfId="2346" priority="8238">
      <formula>DC34&lt;0</formula>
    </cfRule>
  </conditionalFormatting>
  <conditionalFormatting sqref="DC36:DE36">
    <cfRule type="expression" dxfId="2345" priority="8237">
      <formula>DC36&lt;0</formula>
    </cfRule>
  </conditionalFormatting>
  <conditionalFormatting sqref="DC38:DE38">
    <cfRule type="expression" dxfId="2344" priority="8236">
      <formula>DC38&lt;0</formula>
    </cfRule>
  </conditionalFormatting>
  <conditionalFormatting sqref="DC40:DE40 DC42:DE42">
    <cfRule type="expression" dxfId="2343" priority="8235">
      <formula>DC40&lt;0</formula>
    </cfRule>
  </conditionalFormatting>
  <conditionalFormatting sqref="DC44:DE44">
    <cfRule type="expression" dxfId="2342" priority="8234">
      <formula>DC44&lt;0</formula>
    </cfRule>
  </conditionalFormatting>
  <conditionalFormatting sqref="DC46:DE46">
    <cfRule type="expression" dxfId="2341" priority="8233">
      <formula>DC46&lt;0</formula>
    </cfRule>
  </conditionalFormatting>
  <conditionalFormatting sqref="DC48:DE48">
    <cfRule type="expression" dxfId="2340" priority="8232">
      <formula>DC48&lt;0</formula>
    </cfRule>
  </conditionalFormatting>
  <conditionalFormatting sqref="DC50:DE50">
    <cfRule type="expression" dxfId="2339" priority="1918">
      <formula>DC50&lt;0</formula>
    </cfRule>
  </conditionalFormatting>
  <conditionalFormatting sqref="DC52:DE52">
    <cfRule type="expression" dxfId="2338" priority="8231">
      <formula>DC52&lt;0</formula>
    </cfRule>
  </conditionalFormatting>
  <conditionalFormatting sqref="DC54:DE54">
    <cfRule type="expression" dxfId="2337" priority="8230">
      <formula>DC54&lt;0</formula>
    </cfRule>
  </conditionalFormatting>
  <conditionalFormatting sqref="DC56:DE56">
    <cfRule type="expression" dxfId="2336" priority="8228">
      <formula>DC56&lt;0</formula>
    </cfRule>
  </conditionalFormatting>
  <conditionalFormatting sqref="DC58:DE58">
    <cfRule type="expression" dxfId="2335" priority="8184">
      <formula>DC58&lt;0</formula>
    </cfRule>
  </conditionalFormatting>
  <conditionalFormatting sqref="DC60:DE60">
    <cfRule type="expression" dxfId="2334" priority="8183">
      <formula>DC60&lt;0</formula>
    </cfRule>
  </conditionalFormatting>
  <conditionalFormatting sqref="DC62:DE62">
    <cfRule type="expression" dxfId="2333" priority="8182">
      <formula>DC62&lt;0</formula>
    </cfRule>
  </conditionalFormatting>
  <conditionalFormatting sqref="DC64:DE64">
    <cfRule type="expression" dxfId="2332" priority="8180">
      <formula>DC64&lt;0</formula>
    </cfRule>
  </conditionalFormatting>
  <conditionalFormatting sqref="DC65:DE65">
    <cfRule type="expression" dxfId="2331" priority="277">
      <formula>DC65=3</formula>
    </cfRule>
    <cfRule type="expression" dxfId="2330" priority="278">
      <formula>DC65=2</formula>
    </cfRule>
    <cfRule type="expression" dxfId="2329" priority="279">
      <formula>DC65=1</formula>
    </cfRule>
  </conditionalFormatting>
  <conditionalFormatting sqref="DC66:DE66">
    <cfRule type="expression" dxfId="2328" priority="238">
      <formula>DC66&lt;0</formula>
    </cfRule>
  </conditionalFormatting>
  <conditionalFormatting sqref="DC68:DE68">
    <cfRule type="expression" dxfId="2327" priority="114">
      <formula>DC68&lt;0</formula>
    </cfRule>
  </conditionalFormatting>
  <conditionalFormatting sqref="DC70:DE70">
    <cfRule type="expression" dxfId="2326" priority="46">
      <formula>DC70&lt;0</formula>
    </cfRule>
  </conditionalFormatting>
  <conditionalFormatting sqref="DC72:DE72">
    <cfRule type="expression" dxfId="2325" priority="8179">
      <formula>DC72&lt;0</formula>
    </cfRule>
  </conditionalFormatting>
  <conditionalFormatting sqref="DC74:DE74">
    <cfRule type="expression" dxfId="2324" priority="8178">
      <formula>DC74&lt;0</formula>
    </cfRule>
  </conditionalFormatting>
  <conditionalFormatting sqref="DC76:DE76">
    <cfRule type="expression" dxfId="2323" priority="8177">
      <formula>DC76&lt;0</formula>
    </cfRule>
  </conditionalFormatting>
  <conditionalFormatting sqref="DC78:DE78">
    <cfRule type="expression" dxfId="2322" priority="8176">
      <formula>DC78&lt;0</formula>
    </cfRule>
  </conditionalFormatting>
  <conditionalFormatting sqref="DC80:DE80">
    <cfRule type="expression" dxfId="2321" priority="8175">
      <formula>DC80&lt;0</formula>
    </cfRule>
  </conditionalFormatting>
  <conditionalFormatting sqref="DC82:DE82">
    <cfRule type="expression" dxfId="2320" priority="8174">
      <formula>DC82&lt;0</formula>
    </cfRule>
  </conditionalFormatting>
  <conditionalFormatting sqref="DC84:DE84">
    <cfRule type="expression" dxfId="2319" priority="8173">
      <formula>DC84&lt;0</formula>
    </cfRule>
  </conditionalFormatting>
  <conditionalFormatting sqref="DC86:DE86">
    <cfRule type="expression" dxfId="2318" priority="4230">
      <formula>DC86&lt;0</formula>
    </cfRule>
  </conditionalFormatting>
  <conditionalFormatting sqref="DC87:DE87">
    <cfRule type="expression" dxfId="2317" priority="2137">
      <formula>DC87=2</formula>
    </cfRule>
    <cfRule type="expression" dxfId="2316" priority="2135">
      <formula>DC87="n/a"</formula>
    </cfRule>
    <cfRule type="expression" dxfId="2315" priority="2136">
      <formula>DC87=3</formula>
    </cfRule>
    <cfRule type="expression" dxfId="2314" priority="2138">
      <formula>DC87=1</formula>
    </cfRule>
  </conditionalFormatting>
  <conditionalFormatting sqref="DC88:DE88">
    <cfRule type="expression" dxfId="2313" priority="2134">
      <formula>DC88&lt;0</formula>
    </cfRule>
  </conditionalFormatting>
  <conditionalFormatting sqref="DC89:DE89">
    <cfRule type="expression" dxfId="2312" priority="2095">
      <formula>DC89=1</formula>
    </cfRule>
    <cfRule type="expression" dxfId="2311" priority="2094">
      <formula>DC89=2</formula>
    </cfRule>
    <cfRule type="expression" dxfId="2310" priority="2093">
      <formula>DC89=3</formula>
    </cfRule>
    <cfRule type="expression" dxfId="2309" priority="2092">
      <formula>DC89="n/a"</formula>
    </cfRule>
  </conditionalFormatting>
  <conditionalFormatting sqref="DC90:DE90">
    <cfRule type="expression" dxfId="2308" priority="2091">
      <formula>DC90&lt;0</formula>
    </cfRule>
  </conditionalFormatting>
  <conditionalFormatting sqref="DC92:DE92">
    <cfRule type="expression" dxfId="2307" priority="4080">
      <formula>DC92&lt;0</formula>
    </cfRule>
  </conditionalFormatting>
  <conditionalFormatting sqref="DC94:DE94">
    <cfRule type="expression" dxfId="2306" priority="4048">
      <formula>DC94&lt;0</formula>
    </cfRule>
  </conditionalFormatting>
  <conditionalFormatting sqref="DC95:DE95">
    <cfRule type="expression" dxfId="2305" priority="1965">
      <formula>DC95="n/a"</formula>
    </cfRule>
    <cfRule type="expression" dxfId="2304" priority="1966">
      <formula>DC95=3</formula>
    </cfRule>
    <cfRule type="expression" dxfId="2303" priority="1967">
      <formula>DC95=2</formula>
    </cfRule>
    <cfRule type="expression" dxfId="2302" priority="1968">
      <formula>DC95=1</formula>
    </cfRule>
  </conditionalFormatting>
  <conditionalFormatting sqref="DC96:DE96">
    <cfRule type="expression" dxfId="2301" priority="1964">
      <formula>DC96&lt;0</formula>
    </cfRule>
  </conditionalFormatting>
  <conditionalFormatting sqref="DC98:DE98">
    <cfRule type="expression" dxfId="2300" priority="3976">
      <formula>DC98&lt;0</formula>
    </cfRule>
  </conditionalFormatting>
  <conditionalFormatting sqref="DC100:DE100">
    <cfRule type="expression" dxfId="2299" priority="3872">
      <formula>DC100&lt;0</formula>
    </cfRule>
  </conditionalFormatting>
  <conditionalFormatting sqref="DC102:DE102">
    <cfRule type="expression" dxfId="2298" priority="3783">
      <formula>DC102&lt;0</formula>
    </cfRule>
  </conditionalFormatting>
  <conditionalFormatting sqref="DC104:DE104">
    <cfRule type="expression" dxfId="2297" priority="3677">
      <formula>DC104&lt;0</formula>
    </cfRule>
  </conditionalFormatting>
  <conditionalFormatting sqref="DC106:DE106">
    <cfRule type="expression" dxfId="2296" priority="495">
      <formula>DC106&lt;0</formula>
    </cfRule>
  </conditionalFormatting>
  <conditionalFormatting sqref="DC108:DE108">
    <cfRule type="expression" dxfId="2295" priority="418">
      <formula>DC108&lt;0</formula>
    </cfRule>
  </conditionalFormatting>
  <conditionalFormatting sqref="DC110:DE110">
    <cfRule type="expression" dxfId="2294" priority="361">
      <formula>DC110&lt;0</formula>
    </cfRule>
  </conditionalFormatting>
  <conditionalFormatting sqref="DC112:DE112">
    <cfRule type="expression" dxfId="2293" priority="294">
      <formula>DC112&lt;0</formula>
    </cfRule>
  </conditionalFormatting>
  <conditionalFormatting sqref="DC114:DE114">
    <cfRule type="expression" dxfId="2292" priority="3563">
      <formula>DC114&lt;0</formula>
    </cfRule>
  </conditionalFormatting>
  <conditionalFormatting sqref="DC116:DE116 DC118:DE118">
    <cfRule type="expression" dxfId="2291" priority="8169">
      <formula>DC116&lt;0</formula>
    </cfRule>
  </conditionalFormatting>
  <conditionalFormatting sqref="DC120:DE120">
    <cfRule type="expression" dxfId="2290" priority="679">
      <formula>DC120&lt;0</formula>
    </cfRule>
  </conditionalFormatting>
  <conditionalFormatting sqref="DC122:DE122">
    <cfRule type="expression" dxfId="2289" priority="615">
      <formula>DC122&lt;0</formula>
    </cfRule>
  </conditionalFormatting>
  <conditionalFormatting sqref="DC123:DE123">
    <cfRule type="expression" dxfId="2288" priority="556">
      <formula>DC123=1</formula>
    </cfRule>
    <cfRule type="expression" dxfId="2287" priority="555">
      <formula>DC123=2</formula>
    </cfRule>
    <cfRule type="expression" dxfId="2286" priority="554">
      <formula>DC123=3</formula>
    </cfRule>
    <cfRule type="expression" dxfId="2285" priority="553">
      <formula>DC123="n/a"</formula>
    </cfRule>
  </conditionalFormatting>
  <conditionalFormatting sqref="DC124:DE124">
    <cfRule type="expression" dxfId="2284" priority="552">
      <formula>DC124&lt;0</formula>
    </cfRule>
  </conditionalFormatting>
  <conditionalFormatting sqref="DC126:DE126">
    <cfRule type="expression" dxfId="2283" priority="8168">
      <formula>DC126&lt;0</formula>
    </cfRule>
  </conditionalFormatting>
  <conditionalFormatting sqref="DC128:DE128">
    <cfRule type="expression" dxfId="2282" priority="4510">
      <formula>DC128&lt;0</formula>
    </cfRule>
  </conditionalFormatting>
  <conditionalFormatting sqref="DC129:DE129 DC131:DE131 DC133:DE133">
    <cfRule type="expression" dxfId="2281" priority="8164">
      <formula>DC129=3</formula>
    </cfRule>
    <cfRule type="expression" dxfId="2280" priority="8163">
      <formula>DC129="n/a"</formula>
    </cfRule>
    <cfRule type="expression" dxfId="2279" priority="8166">
      <formula>DC129=1</formula>
    </cfRule>
    <cfRule type="expression" dxfId="2278" priority="8165">
      <formula>DC129=2</formula>
    </cfRule>
  </conditionalFormatting>
  <conditionalFormatting sqref="DC130:DE130">
    <cfRule type="expression" dxfId="2277" priority="8160">
      <formula>DC130&lt;0</formula>
    </cfRule>
  </conditionalFormatting>
  <conditionalFormatting sqref="DC132:DE132">
    <cfRule type="expression" dxfId="2276" priority="8158">
      <formula>DC132&lt;0</formula>
    </cfRule>
  </conditionalFormatting>
  <conditionalFormatting sqref="DC134:DE134">
    <cfRule type="expression" dxfId="2275" priority="8157">
      <formula>DC134&lt;0</formula>
    </cfRule>
  </conditionalFormatting>
  <conditionalFormatting sqref="DC135:DE135 DC137:DE137 DC139:DE139 DC141:DE141 DC143:DE143">
    <cfRule type="expression" dxfId="2274" priority="8156">
      <formula>DC135=1</formula>
    </cfRule>
    <cfRule type="expression" dxfId="2273" priority="8155">
      <formula>DC135=2</formula>
    </cfRule>
    <cfRule type="expression" dxfId="2272" priority="8154">
      <formula>DC135=3</formula>
    </cfRule>
    <cfRule type="expression" dxfId="2271" priority="8153">
      <formula>DC135="n/a"</formula>
    </cfRule>
  </conditionalFormatting>
  <conditionalFormatting sqref="DC136:DE136">
    <cfRule type="expression" dxfId="2270" priority="8152">
      <formula>DC136&lt;0</formula>
    </cfRule>
  </conditionalFormatting>
  <conditionalFormatting sqref="DC138:DE138">
    <cfRule type="expression" dxfId="2269" priority="8151">
      <formula>DC138&lt;0</formula>
    </cfRule>
  </conditionalFormatting>
  <conditionalFormatting sqref="DC140:DE140">
    <cfRule type="expression" dxfId="2268" priority="8150">
      <formula>DC140&lt;0</formula>
    </cfRule>
  </conditionalFormatting>
  <conditionalFormatting sqref="DC142:DE142">
    <cfRule type="expression" dxfId="2267" priority="8148">
      <formula>DC142&lt;0</formula>
    </cfRule>
  </conditionalFormatting>
  <conditionalFormatting sqref="DC144:DE144">
    <cfRule type="expression" dxfId="2266" priority="8147">
      <formula>DC144&lt;0</formula>
    </cfRule>
  </conditionalFormatting>
  <conditionalFormatting sqref="DC145:DE145 DC147:DE147 DC149:DE149 DC151:DE151 DC153:DE153 DC155:DE155">
    <cfRule type="expression" dxfId="2265" priority="8144">
      <formula>DC145=3</formula>
    </cfRule>
    <cfRule type="expression" dxfId="2264" priority="8143">
      <formula>DC145="n/a"</formula>
    </cfRule>
    <cfRule type="expression" dxfId="2263" priority="8145">
      <formula>DC145=2</formula>
    </cfRule>
    <cfRule type="expression" dxfId="2262" priority="8146">
      <formula>DC145=1</formula>
    </cfRule>
  </conditionalFormatting>
  <conditionalFormatting sqref="DC146:DE146">
    <cfRule type="expression" dxfId="2261" priority="8142">
      <formula>DC146&lt;0</formula>
    </cfRule>
  </conditionalFormatting>
  <conditionalFormatting sqref="DC148:DE148">
    <cfRule type="expression" dxfId="2260" priority="8141">
      <formula>DC148&lt;0</formula>
    </cfRule>
  </conditionalFormatting>
  <conditionalFormatting sqref="DC150:DE150">
    <cfRule type="expression" dxfId="2259" priority="8140">
      <formula>DC150&lt;0</formula>
    </cfRule>
  </conditionalFormatting>
  <conditionalFormatting sqref="DC152:DE152">
    <cfRule type="expression" dxfId="2258" priority="8139">
      <formula>DC152&lt;0</formula>
    </cfRule>
  </conditionalFormatting>
  <conditionalFormatting sqref="DC154:DE154">
    <cfRule type="expression" dxfId="2257" priority="8138">
      <formula>DC154&lt;0</formula>
    </cfRule>
  </conditionalFormatting>
  <conditionalFormatting sqref="DC156:DE156">
    <cfRule type="expression" dxfId="2256" priority="8137">
      <formula>DC156&lt;0</formula>
    </cfRule>
  </conditionalFormatting>
  <conditionalFormatting sqref="DC157:DE157 DC169:DE169 DC171:DE171 DC173:DE173 DC175:DE175">
    <cfRule type="expression" dxfId="2255" priority="8134">
      <formula>DC157=3</formula>
    </cfRule>
    <cfRule type="expression" dxfId="2254" priority="8136">
      <formula>DC157=1</formula>
    </cfRule>
    <cfRule type="expression" dxfId="2253" priority="8133">
      <formula>DC157="n/a"</formula>
    </cfRule>
    <cfRule type="expression" dxfId="2252" priority="8135">
      <formula>DC157=2</formula>
    </cfRule>
  </conditionalFormatting>
  <conditionalFormatting sqref="DC158:DE158">
    <cfRule type="expression" dxfId="2251" priority="8132">
      <formula>DC158&lt;0</formula>
    </cfRule>
  </conditionalFormatting>
  <conditionalFormatting sqref="DC159:DE159">
    <cfRule type="expression" dxfId="2250" priority="1223">
      <formula>DC159=3</formula>
    </cfRule>
    <cfRule type="expression" dxfId="2249" priority="1224">
      <formula>DC159=2</formula>
    </cfRule>
    <cfRule type="expression" dxfId="2248" priority="1225">
      <formula>DC159=1</formula>
    </cfRule>
    <cfRule type="expression" dxfId="2247" priority="1222">
      <formula>DC159="n/a"</formula>
    </cfRule>
  </conditionalFormatting>
  <conditionalFormatting sqref="DC160:DE160">
    <cfRule type="expression" dxfId="2246" priority="1221">
      <formula>DC160&lt;0</formula>
    </cfRule>
  </conditionalFormatting>
  <conditionalFormatting sqref="DC161:DE161">
    <cfRule type="expression" dxfId="2245" priority="1167">
      <formula>DC161=2</formula>
    </cfRule>
    <cfRule type="expression" dxfId="2244" priority="1166">
      <formula>DC161=3</formula>
    </cfRule>
    <cfRule type="expression" dxfId="2243" priority="1165">
      <formula>DC161="n/a"</formula>
    </cfRule>
    <cfRule type="expression" dxfId="2242" priority="1168">
      <formula>DC161=1</formula>
    </cfRule>
  </conditionalFormatting>
  <conditionalFormatting sqref="DC162:DE162">
    <cfRule type="expression" dxfId="2241" priority="1164">
      <formula>DC162&lt;0</formula>
    </cfRule>
  </conditionalFormatting>
  <conditionalFormatting sqref="DC163:DE163">
    <cfRule type="expression" dxfId="2240" priority="1108">
      <formula>DC163="n/a"</formula>
    </cfRule>
    <cfRule type="expression" dxfId="2239" priority="1111">
      <formula>DC163=1</formula>
    </cfRule>
    <cfRule type="expression" dxfId="2238" priority="1110">
      <formula>DC163=2</formula>
    </cfRule>
    <cfRule type="expression" dxfId="2237" priority="1109">
      <formula>DC163=3</formula>
    </cfRule>
  </conditionalFormatting>
  <conditionalFormatting sqref="DC164:DE164">
    <cfRule type="expression" dxfId="2236" priority="1107">
      <formula>DC164&lt;0</formula>
    </cfRule>
  </conditionalFormatting>
  <conditionalFormatting sqref="DC165:DE165">
    <cfRule type="expression" dxfId="2235" priority="1054">
      <formula>DC165=1</formula>
    </cfRule>
    <cfRule type="expression" dxfId="2234" priority="1051">
      <formula>DC165="n/a"</formula>
    </cfRule>
    <cfRule type="expression" dxfId="2233" priority="1052">
      <formula>DC165=3</formula>
    </cfRule>
    <cfRule type="expression" dxfId="2232" priority="1053">
      <formula>DC165=2</formula>
    </cfRule>
  </conditionalFormatting>
  <conditionalFormatting sqref="DC166:DE166">
    <cfRule type="expression" dxfId="2231" priority="1050">
      <formula>DC166&lt;0</formula>
    </cfRule>
  </conditionalFormatting>
  <conditionalFormatting sqref="DC167:DE167">
    <cfRule type="expression" dxfId="2230" priority="994">
      <formula>DC167="n/a"</formula>
    </cfRule>
    <cfRule type="expression" dxfId="2229" priority="995">
      <formula>DC167=3</formula>
    </cfRule>
    <cfRule type="expression" dxfId="2228" priority="997">
      <formula>DC167=1</formula>
    </cfRule>
    <cfRule type="expression" dxfId="2227" priority="996">
      <formula>DC167=2</formula>
    </cfRule>
  </conditionalFormatting>
  <conditionalFormatting sqref="DC168:DE168">
    <cfRule type="expression" dxfId="2226" priority="993">
      <formula>DC168&lt;0</formula>
    </cfRule>
  </conditionalFormatting>
  <conditionalFormatting sqref="DC170:DE170">
    <cfRule type="expression" dxfId="2225" priority="8130">
      <formula>DC170&lt;0</formula>
    </cfRule>
  </conditionalFormatting>
  <conditionalFormatting sqref="DC172:DE172">
    <cfRule type="expression" dxfId="2224" priority="8129">
      <formula>DC172&lt;0</formula>
    </cfRule>
  </conditionalFormatting>
  <conditionalFormatting sqref="DC174:DE174">
    <cfRule type="expression" dxfId="2223" priority="8128">
      <formula>DC174&lt;0</formula>
    </cfRule>
  </conditionalFormatting>
  <conditionalFormatting sqref="DC176:DE176">
    <cfRule type="expression" dxfId="2222" priority="8127">
      <formula>DC176&lt;0</formula>
    </cfRule>
  </conditionalFormatting>
  <conditionalFormatting sqref="DC177:DE177 DC181:DE181 DC183:DE183">
    <cfRule type="expression" dxfId="2221" priority="8126">
      <formula>DC177=1</formula>
    </cfRule>
    <cfRule type="expression" dxfId="2220" priority="8124">
      <formula>DC177=3</formula>
    </cfRule>
    <cfRule type="expression" dxfId="2219" priority="8123">
      <formula>DC177="n/a"</formula>
    </cfRule>
    <cfRule type="expression" dxfId="2218" priority="8125">
      <formula>DC177=2</formula>
    </cfRule>
  </conditionalFormatting>
  <conditionalFormatting sqref="DC178:DE178">
    <cfRule type="expression" dxfId="2217" priority="8121">
      <formula>DC178&lt;0</formula>
    </cfRule>
  </conditionalFormatting>
  <conditionalFormatting sqref="DC180:DE180">
    <cfRule type="expression" dxfId="2216" priority="2006">
      <formula>DC180&lt;0</formula>
    </cfRule>
  </conditionalFormatting>
  <conditionalFormatting sqref="DC182:DE182">
    <cfRule type="expression" dxfId="2215" priority="8120">
      <formula>DC182&lt;0</formula>
    </cfRule>
  </conditionalFormatting>
  <conditionalFormatting sqref="DC184:DE184">
    <cfRule type="expression" dxfId="2214" priority="8118">
      <formula>DC184&lt;0</formula>
    </cfRule>
  </conditionalFormatting>
  <conditionalFormatting sqref="DC185:DE185 DC187:DE187 DC189:DE189 DC191:DE191 DC193:DE193">
    <cfRule type="expression" dxfId="2213" priority="8115">
      <formula>DC185=2</formula>
    </cfRule>
    <cfRule type="expression" dxfId="2212" priority="8114">
      <formula>DC185=3</formula>
    </cfRule>
    <cfRule type="expression" dxfId="2211" priority="8116">
      <formula>DC185=1</formula>
    </cfRule>
    <cfRule type="expression" dxfId="2210" priority="8113">
      <formula>DC185="n/a"</formula>
    </cfRule>
  </conditionalFormatting>
  <conditionalFormatting sqref="DC186:DE186">
    <cfRule type="expression" dxfId="2209" priority="8112">
      <formula>DC186&lt;0</formula>
    </cfRule>
  </conditionalFormatting>
  <conditionalFormatting sqref="DC188:DE188">
    <cfRule type="expression" dxfId="2208" priority="8111">
      <formula>DC188&lt;0</formula>
    </cfRule>
  </conditionalFormatting>
  <conditionalFormatting sqref="DC190:DE190">
    <cfRule type="expression" dxfId="2207" priority="8109">
      <formula>DC190&lt;0</formula>
    </cfRule>
  </conditionalFormatting>
  <conditionalFormatting sqref="DC192:DE192">
    <cfRule type="expression" dxfId="2206" priority="8108">
      <formula>DC192&lt;0</formula>
    </cfRule>
  </conditionalFormatting>
  <conditionalFormatting sqref="DC194:DE194">
    <cfRule type="expression" dxfId="2205" priority="8107">
      <formula>DC194&lt;0</formula>
    </cfRule>
  </conditionalFormatting>
  <conditionalFormatting sqref="DC195:DE195 DC197:DE197 DC199:DE199 DC201:DE201 DC203:DE203">
    <cfRule type="expression" dxfId="2204" priority="8103">
      <formula>DC195="n/a"</formula>
    </cfRule>
    <cfRule type="expression" dxfId="2203" priority="8104">
      <formula>DC195=3</formula>
    </cfRule>
    <cfRule type="expression" dxfId="2202" priority="8106">
      <formula>DC195=1</formula>
    </cfRule>
    <cfRule type="expression" dxfId="2201" priority="8105">
      <formula>DC195=2</formula>
    </cfRule>
  </conditionalFormatting>
  <conditionalFormatting sqref="DC196:DE196">
    <cfRule type="expression" dxfId="2200" priority="8102">
      <formula>DC196&lt;0</formula>
    </cfRule>
  </conditionalFormatting>
  <conditionalFormatting sqref="DC198:DE198">
    <cfRule type="expression" dxfId="2199" priority="8101">
      <formula>DC198&lt;0</formula>
    </cfRule>
  </conditionalFormatting>
  <conditionalFormatting sqref="DC200:DE200">
    <cfRule type="expression" dxfId="2198" priority="8100">
      <formula>DC200&lt;0</formula>
    </cfRule>
  </conditionalFormatting>
  <conditionalFormatting sqref="DC202:DE202">
    <cfRule type="expression" dxfId="2197" priority="8099">
      <formula>DC202&lt;0</formula>
    </cfRule>
  </conditionalFormatting>
  <conditionalFormatting sqref="DC204:DE204">
    <cfRule type="expression" dxfId="2196" priority="8098">
      <formula>DC204&lt;0</formula>
    </cfRule>
  </conditionalFormatting>
  <conditionalFormatting sqref="DC205:DE205 DC213:DE213 DC219:DE219 DC221:DE221 DC223:DE223 DC225:DE225">
    <cfRule type="expression" dxfId="2195" priority="8093">
      <formula>DC205="n/a"</formula>
    </cfRule>
    <cfRule type="expression" dxfId="2194" priority="8094">
      <formula>DC205=3</formula>
    </cfRule>
    <cfRule type="expression" dxfId="2193" priority="8095">
      <formula>DC205=2</formula>
    </cfRule>
    <cfRule type="expression" dxfId="2192" priority="8096">
      <formula>DC205=1</formula>
    </cfRule>
  </conditionalFormatting>
  <conditionalFormatting sqref="DC206:DE206">
    <cfRule type="expression" dxfId="2191" priority="8092">
      <formula>DC206&lt;0</formula>
    </cfRule>
  </conditionalFormatting>
  <conditionalFormatting sqref="DC207:DE207">
    <cfRule type="expression" dxfId="2190" priority="2420">
      <formula>DC207="n/a"</formula>
    </cfRule>
    <cfRule type="expression" dxfId="2189" priority="2423">
      <formula>DC207=1</formula>
    </cfRule>
    <cfRule type="expression" dxfId="2188" priority="2422">
      <formula>DC207=2</formula>
    </cfRule>
    <cfRule type="expression" dxfId="2187" priority="2421">
      <formula>DC207=3</formula>
    </cfRule>
  </conditionalFormatting>
  <conditionalFormatting sqref="DC208:DE208">
    <cfRule type="expression" dxfId="2186" priority="2419">
      <formula>DC208&lt;0</formula>
    </cfRule>
  </conditionalFormatting>
  <conditionalFormatting sqref="DC209:DE209">
    <cfRule type="expression" dxfId="2185" priority="2346">
      <formula>DC209="n/a"</formula>
    </cfRule>
    <cfRule type="expression" dxfId="2184" priority="2348">
      <formula>DC209=2</formula>
    </cfRule>
    <cfRule type="expression" dxfId="2183" priority="2347">
      <formula>DC209=3</formula>
    </cfRule>
    <cfRule type="expression" dxfId="2182" priority="2349">
      <formula>DC209=1</formula>
    </cfRule>
  </conditionalFormatting>
  <conditionalFormatting sqref="DC210:DE210">
    <cfRule type="expression" dxfId="2181" priority="2345">
      <formula>DC210&lt;0</formula>
    </cfRule>
  </conditionalFormatting>
  <conditionalFormatting sqref="DC211:DE211">
    <cfRule type="expression" dxfId="2180" priority="2273">
      <formula>DC211=3</formula>
    </cfRule>
    <cfRule type="expression" dxfId="2179" priority="2272">
      <formula>DC211="n/a"</formula>
    </cfRule>
    <cfRule type="expression" dxfId="2178" priority="2275">
      <formula>DC211=1</formula>
    </cfRule>
    <cfRule type="expression" dxfId="2177" priority="2274">
      <formula>DC211=2</formula>
    </cfRule>
  </conditionalFormatting>
  <conditionalFormatting sqref="DC212:DE212">
    <cfRule type="expression" dxfId="2176" priority="2271">
      <formula>DC212&lt;0</formula>
    </cfRule>
  </conditionalFormatting>
  <conditionalFormatting sqref="DC214:DE214 DC216:DE216 DC218:DE218">
    <cfRule type="expression" dxfId="2175" priority="8091">
      <formula>DC214&lt;0</formula>
    </cfRule>
  </conditionalFormatting>
  <conditionalFormatting sqref="DC215:DE215">
    <cfRule type="expression" dxfId="2174" priority="3051">
      <formula>DC215=1</formula>
    </cfRule>
    <cfRule type="expression" dxfId="2173" priority="3050">
      <formula>DC215=2</formula>
    </cfRule>
    <cfRule type="expression" dxfId="2172" priority="3049">
      <formula>DC215=3</formula>
    </cfRule>
    <cfRule type="expression" dxfId="2171" priority="3048">
      <formula>DC215="n/a"</formula>
    </cfRule>
  </conditionalFormatting>
  <conditionalFormatting sqref="DC217:DE217">
    <cfRule type="expression" dxfId="2170" priority="2990">
      <formula>DC217=2</formula>
    </cfRule>
    <cfRule type="expression" dxfId="2169" priority="2991">
      <formula>DC217=1</formula>
    </cfRule>
    <cfRule type="expression" dxfId="2168" priority="2989">
      <formula>DC217=3</formula>
    </cfRule>
    <cfRule type="expression" dxfId="2167" priority="2988">
      <formula>DC217="n/a"</formula>
    </cfRule>
  </conditionalFormatting>
  <conditionalFormatting sqref="DC220:DE220">
    <cfRule type="expression" dxfId="2166" priority="8090">
      <formula>DC220&lt;0</formula>
    </cfRule>
  </conditionalFormatting>
  <conditionalFormatting sqref="DC222:DE222">
    <cfRule type="expression" dxfId="2165" priority="8089">
      <formula>DC222&lt;0</formula>
    </cfRule>
  </conditionalFormatting>
  <conditionalFormatting sqref="DC224:DE224">
    <cfRule type="expression" dxfId="2164" priority="8088">
      <formula>DC224&lt;0</formula>
    </cfRule>
  </conditionalFormatting>
  <conditionalFormatting sqref="DC226:DE226">
    <cfRule type="expression" dxfId="2163" priority="8087">
      <formula>DC226&lt;0</formula>
    </cfRule>
  </conditionalFormatting>
  <conditionalFormatting sqref="DC227:DE227 DC241:DE241 DC243:DE243 DC245:DE245">
    <cfRule type="expression" dxfId="2162" priority="8086">
      <formula>DC227=1</formula>
    </cfRule>
    <cfRule type="expression" dxfId="2161" priority="8085">
      <formula>DC227=2</formula>
    </cfRule>
    <cfRule type="expression" dxfId="2160" priority="8084">
      <formula>DC227=3</formula>
    </cfRule>
    <cfRule type="expression" dxfId="2159" priority="8083">
      <formula>DC227="n/a"</formula>
    </cfRule>
  </conditionalFormatting>
  <conditionalFormatting sqref="DC228:DE228">
    <cfRule type="expression" dxfId="2158" priority="8082">
      <formula>DC228&lt;0</formula>
    </cfRule>
  </conditionalFormatting>
  <conditionalFormatting sqref="DC229:DE229">
    <cfRule type="expression" dxfId="2157" priority="1621">
      <formula>DC229=1</formula>
    </cfRule>
    <cfRule type="expression" dxfId="2156" priority="1620">
      <formula>DC229=2</formula>
    </cfRule>
    <cfRule type="expression" dxfId="2155" priority="1618">
      <formula>DC229="n/a"</formula>
    </cfRule>
    <cfRule type="expression" dxfId="2154" priority="1619">
      <formula>DC229=3</formula>
    </cfRule>
  </conditionalFormatting>
  <conditionalFormatting sqref="DC230:DE230">
    <cfRule type="expression" dxfId="2153" priority="1617">
      <formula>DC230&lt;0</formula>
    </cfRule>
  </conditionalFormatting>
  <conditionalFormatting sqref="DC231:DE231">
    <cfRule type="expression" dxfId="2152" priority="1574">
      <formula>DC231=2</formula>
    </cfRule>
    <cfRule type="expression" dxfId="2151" priority="1575">
      <formula>DC231=1</formula>
    </cfRule>
    <cfRule type="expression" dxfId="2150" priority="1573">
      <formula>DC231=3</formula>
    </cfRule>
    <cfRule type="expression" dxfId="2149" priority="1572">
      <formula>DC231="n/a"</formula>
    </cfRule>
  </conditionalFormatting>
  <conditionalFormatting sqref="DC232:DE232">
    <cfRule type="expression" dxfId="2148" priority="1571">
      <formula>DC232&lt;0</formula>
    </cfRule>
  </conditionalFormatting>
  <conditionalFormatting sqref="DC233:DE233">
    <cfRule type="expression" dxfId="2147" priority="1527">
      <formula>DC233=3</formula>
    </cfRule>
    <cfRule type="expression" dxfId="2146" priority="1528">
      <formula>DC233=2</formula>
    </cfRule>
    <cfRule type="expression" dxfId="2145" priority="1529">
      <formula>DC233=1</formula>
    </cfRule>
    <cfRule type="expression" dxfId="2144" priority="1526">
      <formula>DC233="n/a"</formula>
    </cfRule>
  </conditionalFormatting>
  <conditionalFormatting sqref="DC234:DE234">
    <cfRule type="expression" dxfId="2143" priority="1525">
      <formula>DC234&lt;0</formula>
    </cfRule>
  </conditionalFormatting>
  <conditionalFormatting sqref="DC236:DE236">
    <cfRule type="expression" dxfId="2142" priority="1507">
      <formula>DC236&lt;0</formula>
    </cfRule>
  </conditionalFormatting>
  <conditionalFormatting sqref="DC238:DE238">
    <cfRule type="expression" dxfId="2141" priority="1460">
      <formula>DC238&lt;0</formula>
    </cfRule>
  </conditionalFormatting>
  <conditionalFormatting sqref="DC240:DE240">
    <cfRule type="expression" dxfId="2140" priority="1413">
      <formula>DC240&lt;0</formula>
    </cfRule>
  </conditionalFormatting>
  <conditionalFormatting sqref="DC242:DE242">
    <cfRule type="expression" dxfId="2139" priority="8081">
      <formula>DC242&lt;0</formula>
    </cfRule>
  </conditionalFormatting>
  <conditionalFormatting sqref="DC244:DE244">
    <cfRule type="expression" dxfId="2138" priority="8080">
      <formula>DC244&lt;0</formula>
    </cfRule>
  </conditionalFormatting>
  <conditionalFormatting sqref="DC246:DE246">
    <cfRule type="expression" dxfId="2137" priority="8077">
      <formula>DC246&lt;0</formula>
    </cfRule>
  </conditionalFormatting>
  <conditionalFormatting sqref="DC247:DE247 DC249:DE249 DC251:DE251 DC253:DE253 DC255:DE255">
    <cfRule type="expression" dxfId="2136" priority="8073">
      <formula>DC247="n/a"</formula>
    </cfRule>
    <cfRule type="expression" dxfId="2135" priority="8075">
      <formula>DC247=2</formula>
    </cfRule>
    <cfRule type="expression" dxfId="2134" priority="8076">
      <formula>DC247=1</formula>
    </cfRule>
    <cfRule type="expression" dxfId="2133" priority="8074">
      <formula>DC247=3</formula>
    </cfRule>
  </conditionalFormatting>
  <conditionalFormatting sqref="DC248:DE248">
    <cfRule type="expression" dxfId="2132" priority="8072">
      <formula>DC248&lt;0</formula>
    </cfRule>
  </conditionalFormatting>
  <conditionalFormatting sqref="DC250:DE250">
    <cfRule type="expression" dxfId="2131" priority="8071">
      <formula>DC250&lt;0</formula>
    </cfRule>
  </conditionalFormatting>
  <conditionalFormatting sqref="DC252:DE252">
    <cfRule type="expression" dxfId="2130" priority="8070">
      <formula>DC252&lt;0</formula>
    </cfRule>
  </conditionalFormatting>
  <conditionalFormatting sqref="DC254:DE254">
    <cfRule type="expression" dxfId="2129" priority="8068">
      <formula>DC254&lt;0</formula>
    </cfRule>
  </conditionalFormatting>
  <conditionalFormatting sqref="DC256:DE256">
    <cfRule type="expression" dxfId="2128" priority="8067">
      <formula>DC256&lt;0</formula>
    </cfRule>
  </conditionalFormatting>
  <conditionalFormatting sqref="DC257:DE257 DC259:DE259 DC261:DE261 DC263:DE263 DC265:DE265">
    <cfRule type="expression" dxfId="2127" priority="8065">
      <formula>DC257=2</formula>
    </cfRule>
    <cfRule type="expression" dxfId="2126" priority="8066">
      <formula>DC257=1</formula>
    </cfRule>
    <cfRule type="expression" dxfId="2125" priority="8063">
      <formula>DC257="n/a"</formula>
    </cfRule>
    <cfRule type="expression" dxfId="2124" priority="8064">
      <formula>DC257=3</formula>
    </cfRule>
  </conditionalFormatting>
  <conditionalFormatting sqref="DC258:DE258">
    <cfRule type="expression" dxfId="2123" priority="8062">
      <formula>DC258&lt;0</formula>
    </cfRule>
  </conditionalFormatting>
  <conditionalFormatting sqref="DC260:DE260">
    <cfRule type="expression" dxfId="2122" priority="8061">
      <formula>DC260&lt;0</formula>
    </cfRule>
  </conditionalFormatting>
  <conditionalFormatting sqref="DC262:DE262">
    <cfRule type="expression" dxfId="2121" priority="8060">
      <formula>DC262&lt;0</formula>
    </cfRule>
  </conditionalFormatting>
  <conditionalFormatting sqref="DC264:DE264">
    <cfRule type="expression" dxfId="2120" priority="8059">
      <formula>DC264&lt;0</formula>
    </cfRule>
  </conditionalFormatting>
  <conditionalFormatting sqref="DC266:DE266">
    <cfRule type="expression" dxfId="2119" priority="8057">
      <formula>DC266&lt;0</formula>
    </cfRule>
  </conditionalFormatting>
  <conditionalFormatting sqref="DC267:DE267 DC269:DE269 DC275:DE275 DC277:DE277 DC279:DE279 DC281:DE281">
    <cfRule type="expression" dxfId="2118" priority="8053">
      <formula>DC267="n/a"</formula>
    </cfRule>
    <cfRule type="expression" dxfId="2117" priority="8054">
      <formula>DC267=3</formula>
    </cfRule>
    <cfRule type="expression" dxfId="2116" priority="8055">
      <formula>DC267=2</formula>
    </cfRule>
    <cfRule type="expression" dxfId="2115" priority="8056">
      <formula>DC267=1</formula>
    </cfRule>
  </conditionalFormatting>
  <conditionalFormatting sqref="DC268:DE268">
    <cfRule type="expression" dxfId="2114" priority="8052">
      <formula>DC268&lt;0</formula>
    </cfRule>
  </conditionalFormatting>
  <conditionalFormatting sqref="DC270:DE270">
    <cfRule type="expression" dxfId="2113" priority="8051">
      <formula>DC270&lt;0</formula>
    </cfRule>
  </conditionalFormatting>
  <conditionalFormatting sqref="DC272:DE272">
    <cfRule type="expression" dxfId="2112" priority="805">
      <formula>DC272&lt;0</formula>
    </cfRule>
  </conditionalFormatting>
  <conditionalFormatting sqref="DC274:DE274">
    <cfRule type="expression" dxfId="2111" priority="747">
      <formula>DC274&lt;0</formula>
    </cfRule>
  </conditionalFormatting>
  <conditionalFormatting sqref="DC276:DE276">
    <cfRule type="expression" dxfId="2110" priority="8050">
      <formula>DC276&lt;0</formula>
    </cfRule>
  </conditionalFormatting>
  <conditionalFormatting sqref="DC278:DE278">
    <cfRule type="expression" dxfId="2109" priority="8049">
      <formula>DC278&lt;0</formula>
    </cfRule>
  </conditionalFormatting>
  <conditionalFormatting sqref="DC280:DE280">
    <cfRule type="expression" dxfId="2108" priority="8048">
      <formula>DC280&lt;0</formula>
    </cfRule>
  </conditionalFormatting>
  <conditionalFormatting sqref="DC282:DE282">
    <cfRule type="expression" dxfId="2107" priority="8047">
      <formula>DC282&lt;0</formula>
    </cfRule>
  </conditionalFormatting>
  <conditionalFormatting sqref="DC283:DE283 DC285:DE285 DC287:DE287 DC289:DE289 DC291:DE291 DC293:DE293">
    <cfRule type="expression" dxfId="2106" priority="8044">
      <formula>DC283=3</formula>
    </cfRule>
    <cfRule type="expression" dxfId="2105" priority="8046">
      <formula>DC283=1</formula>
    </cfRule>
    <cfRule type="expression" dxfId="2104" priority="8045">
      <formula>DC283=2</formula>
    </cfRule>
    <cfRule type="expression" dxfId="2103" priority="8043">
      <formula>DC283="n/a"</formula>
    </cfRule>
  </conditionalFormatting>
  <conditionalFormatting sqref="DC284:DE284">
    <cfRule type="expression" dxfId="2102" priority="8042">
      <formula>DC284&lt;0</formula>
    </cfRule>
  </conditionalFormatting>
  <conditionalFormatting sqref="DC286:DE286">
    <cfRule type="expression" dxfId="2101" priority="8041">
      <formula>DC286&lt;0</formula>
    </cfRule>
  </conditionalFormatting>
  <conditionalFormatting sqref="DC288:DE288">
    <cfRule type="expression" dxfId="2100" priority="8040">
      <formula>DC288&lt;0</formula>
    </cfRule>
  </conditionalFormatting>
  <conditionalFormatting sqref="DC290:DE290">
    <cfRule type="expression" dxfId="2099" priority="8039">
      <formula>DC290&lt;0</formula>
    </cfRule>
  </conditionalFormatting>
  <conditionalFormatting sqref="DC292:DE292">
    <cfRule type="expression" dxfId="2098" priority="8038">
      <formula>DC292&lt;0</formula>
    </cfRule>
  </conditionalFormatting>
  <conditionalFormatting sqref="DC294:DE294 DC296:DE296 DC298:DE298 DC300:DE300">
    <cfRule type="expression" dxfId="2097" priority="8037">
      <formula>DC294&lt;0</formula>
    </cfRule>
  </conditionalFormatting>
  <conditionalFormatting sqref="DC295:DE295">
    <cfRule type="expression" dxfId="2096" priority="3237">
      <formula>DC295=3</formula>
    </cfRule>
    <cfRule type="expression" dxfId="2095" priority="3238">
      <formula>DC295=2</formula>
    </cfRule>
    <cfRule type="expression" dxfId="2094" priority="3236">
      <formula>DC295="n/a"</formula>
    </cfRule>
    <cfRule type="expression" dxfId="2093" priority="3239">
      <formula>DC295=1</formula>
    </cfRule>
  </conditionalFormatting>
  <conditionalFormatting sqref="DC297:DE297">
    <cfRule type="expression" dxfId="2092" priority="3203">
      <formula>DC297=3</formula>
    </cfRule>
    <cfRule type="expression" dxfId="2091" priority="3205">
      <formula>DC297=1</formula>
    </cfRule>
    <cfRule type="expression" dxfId="2090" priority="3204">
      <formula>DC297=2</formula>
    </cfRule>
    <cfRule type="expression" dxfId="2089" priority="3202">
      <formula>DC297="n/a"</formula>
    </cfRule>
  </conditionalFormatting>
  <conditionalFormatting sqref="DC299:DE299">
    <cfRule type="expression" dxfId="2088" priority="3169">
      <formula>DC299=3</formula>
    </cfRule>
    <cfRule type="expression" dxfId="2087" priority="3168">
      <formula>DC299="n/a"</formula>
    </cfRule>
    <cfRule type="expression" dxfId="2086" priority="3171">
      <formula>DC299=1</formula>
    </cfRule>
    <cfRule type="expression" dxfId="2085" priority="3170">
      <formula>DC299=2</formula>
    </cfRule>
  </conditionalFormatting>
  <conditionalFormatting sqref="DC301:DE301 DC305:DE305 DC307:DE307 DC309:DE309 DC311:DE311">
    <cfRule type="expression" dxfId="2084" priority="8036">
      <formula>DC301=1</formula>
    </cfRule>
    <cfRule type="expression" dxfId="2083" priority="8035">
      <formula>DC301=2</formula>
    </cfRule>
    <cfRule type="expression" dxfId="2082" priority="8034">
      <formula>DC301=3</formula>
    </cfRule>
    <cfRule type="expression" dxfId="2081" priority="8033">
      <formula>DC301="n/a"</formula>
    </cfRule>
  </conditionalFormatting>
  <conditionalFormatting sqref="DC302:DE302 DC304:DE304">
    <cfRule type="expression" dxfId="2080" priority="8032">
      <formula>DC302&lt;0</formula>
    </cfRule>
  </conditionalFormatting>
  <conditionalFormatting sqref="DC303:DE303">
    <cfRule type="expression" dxfId="2079" priority="3272">
      <formula>DC303=2</formula>
    </cfRule>
    <cfRule type="expression" dxfId="2078" priority="3273">
      <formula>DC303=1</formula>
    </cfRule>
    <cfRule type="expression" dxfId="2077" priority="3271">
      <formula>DC303=3</formula>
    </cfRule>
    <cfRule type="expression" dxfId="2076" priority="3270">
      <formula>DC303="n/a"</formula>
    </cfRule>
  </conditionalFormatting>
  <conditionalFormatting sqref="DC306:DE306">
    <cfRule type="expression" dxfId="2075" priority="8031">
      <formula>DC306&lt;0</formula>
    </cfRule>
  </conditionalFormatting>
  <conditionalFormatting sqref="DC308:DE308">
    <cfRule type="expression" dxfId="2074" priority="8029">
      <formula>DC308&lt;0</formula>
    </cfRule>
  </conditionalFormatting>
  <conditionalFormatting sqref="DC310:DE310">
    <cfRule type="expression" dxfId="2073" priority="8028">
      <formula>DC310&lt;0</formula>
    </cfRule>
  </conditionalFormatting>
  <conditionalFormatting sqref="DC312:DE312">
    <cfRule type="expression" dxfId="2072" priority="8027">
      <formula>DC312&lt;0</formula>
    </cfRule>
  </conditionalFormatting>
  <conditionalFormatting sqref="DC313:DE313 DC315:DE315 DC317:DE317 DC319:DE319 DC321:DE321">
    <cfRule type="expression" dxfId="2071" priority="8026">
      <formula>DC313=1</formula>
    </cfRule>
    <cfRule type="expression" dxfId="2070" priority="8025">
      <formula>DC313=2</formula>
    </cfRule>
    <cfRule type="expression" dxfId="2069" priority="8024">
      <formula>DC313=3</formula>
    </cfRule>
    <cfRule type="expression" dxfId="2068" priority="8023">
      <formula>DC313="n/a"</formula>
    </cfRule>
  </conditionalFormatting>
  <conditionalFormatting sqref="DC314:DE314">
    <cfRule type="expression" dxfId="2067" priority="8022">
      <formula>DC314&lt;0</formula>
    </cfRule>
  </conditionalFormatting>
  <conditionalFormatting sqref="DC316:DE316">
    <cfRule type="expression" dxfId="2066" priority="8021">
      <formula>DC316&lt;0</formula>
    </cfRule>
  </conditionalFormatting>
  <conditionalFormatting sqref="DC318:DE318">
    <cfRule type="expression" dxfId="2065" priority="8019">
      <formula>DC318&lt;0</formula>
    </cfRule>
  </conditionalFormatting>
  <conditionalFormatting sqref="DC320:DE320">
    <cfRule type="expression" dxfId="2064" priority="8018">
      <formula>DC320&lt;0</formula>
    </cfRule>
  </conditionalFormatting>
  <conditionalFormatting sqref="DC322:DE322">
    <cfRule type="expression" dxfId="2063" priority="8017">
      <formula>DC322&lt;0</formula>
    </cfRule>
  </conditionalFormatting>
  <conditionalFormatting sqref="DC323:DE323 DC325:DE325 DC329:DE329 DC331:DE331 DC333:DE333">
    <cfRule type="expression" dxfId="2062" priority="8016">
      <formula>DC323=1</formula>
    </cfRule>
    <cfRule type="expression" dxfId="2061" priority="8014">
      <formula>DC323=3</formula>
    </cfRule>
    <cfRule type="expression" dxfId="2060" priority="8015">
      <formula>DC323=2</formula>
    </cfRule>
    <cfRule type="expression" dxfId="2059" priority="8013">
      <formula>DC323="n/a"</formula>
    </cfRule>
  </conditionalFormatting>
  <conditionalFormatting sqref="DC324:DE324">
    <cfRule type="expression" dxfId="2058" priority="8012">
      <formula>DC324&lt;0</formula>
    </cfRule>
  </conditionalFormatting>
  <conditionalFormatting sqref="DC326:DE326">
    <cfRule type="expression" dxfId="2057" priority="8011">
      <formula>DC326&lt;0</formula>
    </cfRule>
  </conditionalFormatting>
  <conditionalFormatting sqref="DC327:DE327">
    <cfRule type="expression" dxfId="2056" priority="2051">
      <formula>DC327=2</formula>
    </cfRule>
    <cfRule type="expression" dxfId="2055" priority="2050">
      <formula>DC327=3</formula>
    </cfRule>
    <cfRule type="expression" dxfId="2054" priority="2049">
      <formula>DC327="n/a"</formula>
    </cfRule>
    <cfRule type="expression" dxfId="2053" priority="2052">
      <formula>DC327=1</formula>
    </cfRule>
  </conditionalFormatting>
  <conditionalFormatting sqref="DC328:DE328">
    <cfRule type="expression" dxfId="2052" priority="2048">
      <formula>DC328&lt;0</formula>
    </cfRule>
  </conditionalFormatting>
  <conditionalFormatting sqref="DC330:DE330">
    <cfRule type="expression" dxfId="2051" priority="8010">
      <formula>DC330&lt;0</formula>
    </cfRule>
  </conditionalFormatting>
  <conditionalFormatting sqref="DC332:DE332">
    <cfRule type="expression" dxfId="2050" priority="8009">
      <formula>DC332&lt;0</formula>
    </cfRule>
  </conditionalFormatting>
  <conditionalFormatting sqref="DC334:DE334">
    <cfRule type="expression" dxfId="2049" priority="8007">
      <formula>DC334&lt;0</formula>
    </cfRule>
  </conditionalFormatting>
  <conditionalFormatting sqref="DC335:DE335 DC337:DE337 DC339:DE339 DC341:DE341 DC347:DE347">
    <cfRule type="expression" dxfId="2048" priority="8004">
      <formula>DC335=3</formula>
    </cfRule>
    <cfRule type="expression" dxfId="2047" priority="8003">
      <formula>DC335="n/a"</formula>
    </cfRule>
    <cfRule type="expression" dxfId="2046" priority="8006">
      <formula>DC335=1</formula>
    </cfRule>
    <cfRule type="expression" dxfId="2045" priority="8005">
      <formula>DC335=2</formula>
    </cfRule>
  </conditionalFormatting>
  <conditionalFormatting sqref="DC336:DE336">
    <cfRule type="expression" dxfId="2044" priority="8002">
      <formula>DC336&lt;0</formula>
    </cfRule>
  </conditionalFormatting>
  <conditionalFormatting sqref="DC338:DE338">
    <cfRule type="expression" dxfId="2043" priority="8001">
      <formula>DC338&lt;0</formula>
    </cfRule>
  </conditionalFormatting>
  <conditionalFormatting sqref="DC340:DE340">
    <cfRule type="expression" dxfId="2042" priority="7999">
      <formula>DC340&lt;0</formula>
    </cfRule>
  </conditionalFormatting>
  <conditionalFormatting sqref="DC342:DE342 DC344:DE344 DC346:DE346">
    <cfRule type="expression" dxfId="2041" priority="7998">
      <formula>DC342&lt;0</formula>
    </cfRule>
  </conditionalFormatting>
  <conditionalFormatting sqref="DC343:DE343">
    <cfRule type="expression" dxfId="2040" priority="3512">
      <formula>DC343=2</formula>
    </cfRule>
    <cfRule type="expression" dxfId="2039" priority="3511">
      <formula>DC343=3</formula>
    </cfRule>
    <cfRule type="expression" dxfId="2038" priority="3510">
      <formula>DC343="n/a"</formula>
    </cfRule>
    <cfRule type="expression" dxfId="2037" priority="3513">
      <formula>DC343=1</formula>
    </cfRule>
  </conditionalFormatting>
  <conditionalFormatting sqref="DC345:DE345">
    <cfRule type="expression" dxfId="2036" priority="3463">
      <formula>DC345=3</formula>
    </cfRule>
    <cfRule type="expression" dxfId="2035" priority="3464">
      <formula>DC345=2</formula>
    </cfRule>
    <cfRule type="expression" dxfId="2034" priority="3462">
      <formula>DC345="n/a"</formula>
    </cfRule>
    <cfRule type="expression" dxfId="2033" priority="3465">
      <formula>DC345=1</formula>
    </cfRule>
  </conditionalFormatting>
  <conditionalFormatting sqref="DC348:DE348">
    <cfRule type="expression" dxfId="2032" priority="7997">
      <formula>DC348&lt;0</formula>
    </cfRule>
  </conditionalFormatting>
  <conditionalFormatting sqref="DC349:DE349 DC351:DE351 DC353:DE353 DC355:DE355 DC357:DE357">
    <cfRule type="expression" dxfId="2031" priority="7994">
      <formula>DC349=3</formula>
    </cfRule>
    <cfRule type="expression" dxfId="2030" priority="7996">
      <formula>DC349=1</formula>
    </cfRule>
    <cfRule type="expression" dxfId="2029" priority="7995">
      <formula>DC349=2</formula>
    </cfRule>
    <cfRule type="expression" dxfId="2028" priority="7993">
      <formula>DC349="n/a"</formula>
    </cfRule>
  </conditionalFormatting>
  <conditionalFormatting sqref="DC350:DE350">
    <cfRule type="expression" dxfId="2027" priority="7992">
      <formula>DC350&lt;0</formula>
    </cfRule>
  </conditionalFormatting>
  <conditionalFormatting sqref="DC352:DE352">
    <cfRule type="expression" dxfId="2026" priority="7991">
      <formula>DC352&lt;0</formula>
    </cfRule>
  </conditionalFormatting>
  <conditionalFormatting sqref="DC354:DE354">
    <cfRule type="expression" dxfId="2025" priority="7990">
      <formula>DC354&lt;0</formula>
    </cfRule>
  </conditionalFormatting>
  <conditionalFormatting sqref="DC356:DE356">
    <cfRule type="expression" dxfId="2024" priority="7988">
      <formula>DC356&lt;0</formula>
    </cfRule>
  </conditionalFormatting>
  <conditionalFormatting sqref="DC358:DE358">
    <cfRule type="expression" dxfId="2023" priority="7987">
      <formula>DC358&lt;0</formula>
    </cfRule>
  </conditionalFormatting>
  <conditionalFormatting sqref="DC359:DE359">
    <cfRule type="expression" dxfId="2022" priority="1333">
      <formula>DC359=1</formula>
    </cfRule>
    <cfRule type="expression" dxfId="2021" priority="1332">
      <formula>DC359=2</formula>
    </cfRule>
    <cfRule type="expression" dxfId="2020" priority="1331">
      <formula>DC359=3</formula>
    </cfRule>
    <cfRule type="expression" dxfId="2019" priority="1330">
      <formula>DC359="n/a"</formula>
    </cfRule>
  </conditionalFormatting>
  <conditionalFormatting sqref="DC360:DE360">
    <cfRule type="expression" dxfId="2018" priority="1329">
      <formula>DC360&lt;0</formula>
    </cfRule>
  </conditionalFormatting>
  <conditionalFormatting sqref="DC361:DE361">
    <cfRule type="expression" dxfId="2017" priority="1281">
      <formula>DC361=2</formula>
    </cfRule>
    <cfRule type="expression" dxfId="2016" priority="1280">
      <formula>DC361=3</formula>
    </cfRule>
    <cfRule type="expression" dxfId="2015" priority="1279">
      <formula>DC361="n/a"</formula>
    </cfRule>
    <cfRule type="expression" dxfId="2014" priority="1282">
      <formula>DC361=1</formula>
    </cfRule>
  </conditionalFormatting>
  <conditionalFormatting sqref="DC362:DE362">
    <cfRule type="expression" dxfId="2013" priority="1278">
      <formula>DC362&lt;0</formula>
    </cfRule>
  </conditionalFormatting>
  <conditionalFormatting sqref="DC363:DE363 DC365:DE365 DC371:DE371 DC373:DE373 DC375:DE375 DC377:DE377">
    <cfRule type="expression" dxfId="2012" priority="7985">
      <formula>DC363=2</formula>
    </cfRule>
    <cfRule type="expression" dxfId="2011" priority="7983">
      <formula>DC363="n/a"</formula>
    </cfRule>
    <cfRule type="expression" dxfId="2010" priority="7986">
      <formula>DC363=1</formula>
    </cfRule>
    <cfRule type="expression" dxfId="2009" priority="7984">
      <formula>DC363=3</formula>
    </cfRule>
  </conditionalFormatting>
  <conditionalFormatting sqref="DC364:DE364">
    <cfRule type="expression" dxfId="2008" priority="7982">
      <formula>DC364&lt;0</formula>
    </cfRule>
  </conditionalFormatting>
  <conditionalFormatting sqref="DC366:DE366 DC368:DE368 DC370:DE370">
    <cfRule type="expression" dxfId="2007" priority="7981">
      <formula>DC366&lt;0</formula>
    </cfRule>
  </conditionalFormatting>
  <conditionalFormatting sqref="DC367:DE367">
    <cfRule type="expression" dxfId="2006" priority="3417">
      <formula>DC367=1</formula>
    </cfRule>
    <cfRule type="expression" dxfId="2005" priority="3414">
      <formula>DC367="n/a"</formula>
    </cfRule>
    <cfRule type="expression" dxfId="2004" priority="3415">
      <formula>DC367=3</formula>
    </cfRule>
    <cfRule type="expression" dxfId="2003" priority="3416">
      <formula>DC367=2</formula>
    </cfRule>
  </conditionalFormatting>
  <conditionalFormatting sqref="DC369:DE369">
    <cfRule type="expression" dxfId="2002" priority="3362">
      <formula>DC369="n/a"</formula>
    </cfRule>
    <cfRule type="expression" dxfId="2001" priority="3363">
      <formula>DC369=3</formula>
    </cfRule>
    <cfRule type="expression" dxfId="2000" priority="3364">
      <formula>DC369=2</formula>
    </cfRule>
    <cfRule type="expression" dxfId="1999" priority="3365">
      <formula>DC369=1</formula>
    </cfRule>
  </conditionalFormatting>
  <conditionalFormatting sqref="DC372:DE372">
    <cfRule type="expression" dxfId="1998" priority="7980">
      <formula>DC372&lt;0</formula>
    </cfRule>
  </conditionalFormatting>
  <conditionalFormatting sqref="DC374:DE374">
    <cfRule type="expression" dxfId="1997" priority="7979">
      <formula>DC374&lt;0</formula>
    </cfRule>
  </conditionalFormatting>
  <conditionalFormatting sqref="DC376:DE376">
    <cfRule type="expression" dxfId="1996" priority="7978">
      <formula>DC376&lt;0</formula>
    </cfRule>
  </conditionalFormatting>
  <conditionalFormatting sqref="DC378:DE378">
    <cfRule type="expression" dxfId="1995" priority="7977">
      <formula>DC378&lt;0</formula>
    </cfRule>
  </conditionalFormatting>
  <conditionalFormatting sqref="DC379:DE379 DC381:DE381 DC383:DE383 DC385:DE385 DC387:DE387 DC389:DE389">
    <cfRule type="expression" dxfId="1994" priority="7976">
      <formula>DC379=1</formula>
    </cfRule>
    <cfRule type="expression" dxfId="1993" priority="7975">
      <formula>DC379=2</formula>
    </cfRule>
    <cfRule type="expression" dxfId="1992" priority="7974">
      <formula>DC379=3</formula>
    </cfRule>
    <cfRule type="expression" dxfId="1991" priority="7973">
      <formula>DC379="n/a"</formula>
    </cfRule>
  </conditionalFormatting>
  <conditionalFormatting sqref="DC380:DE380">
    <cfRule type="expression" dxfId="1990" priority="7972">
      <formula>DC380&lt;0</formula>
    </cfRule>
  </conditionalFormatting>
  <conditionalFormatting sqref="DC382:DE382">
    <cfRule type="expression" dxfId="1989" priority="7971">
      <formula>DC382&lt;0</formula>
    </cfRule>
  </conditionalFormatting>
  <conditionalFormatting sqref="DC384:DE384">
    <cfRule type="expression" dxfId="1988" priority="7970">
      <formula>DC384&lt;0</formula>
    </cfRule>
  </conditionalFormatting>
  <conditionalFormatting sqref="DC386:DE386">
    <cfRule type="expression" dxfId="1987" priority="7969">
      <formula>DC386&lt;0</formula>
    </cfRule>
  </conditionalFormatting>
  <conditionalFormatting sqref="DC388:DE388">
    <cfRule type="expression" dxfId="1986" priority="7968">
      <formula>DC388&lt;0</formula>
    </cfRule>
  </conditionalFormatting>
  <conditionalFormatting sqref="DC390:DE390">
    <cfRule type="expression" dxfId="1985" priority="7967">
      <formula>DC390&lt;0</formula>
    </cfRule>
  </conditionalFormatting>
  <conditionalFormatting sqref="DC391:DE391 DC393:DE393 DC395:DE395 DC397:DE397 DC399:DE399">
    <cfRule type="expression" dxfId="1984" priority="7963">
      <formula>DC391="n/a"</formula>
    </cfRule>
    <cfRule type="expression" dxfId="1983" priority="7965">
      <formula>DC391=2</formula>
    </cfRule>
    <cfRule type="expression" dxfId="1982" priority="7964">
      <formula>DC391=3</formula>
    </cfRule>
    <cfRule type="expression" dxfId="1981" priority="7966">
      <formula>DC391=1</formula>
    </cfRule>
  </conditionalFormatting>
  <conditionalFormatting sqref="DC392:DE392">
    <cfRule type="expression" dxfId="1980" priority="7962">
      <formula>DC392&lt;0</formula>
    </cfRule>
  </conditionalFormatting>
  <conditionalFormatting sqref="DC394:DE394">
    <cfRule type="expression" dxfId="1979" priority="7961">
      <formula>DC394&lt;0</formula>
    </cfRule>
  </conditionalFormatting>
  <conditionalFormatting sqref="DC396:DE396">
    <cfRule type="expression" dxfId="1978" priority="7960">
      <formula>DC396&lt;0</formula>
    </cfRule>
  </conditionalFormatting>
  <conditionalFormatting sqref="DC398:DE398">
    <cfRule type="expression" dxfId="1977" priority="7959">
      <formula>DC398&lt;0</formula>
    </cfRule>
  </conditionalFormatting>
  <conditionalFormatting sqref="DC400:DE400">
    <cfRule type="expression" dxfId="1976" priority="7957">
      <formula>DC400&lt;0</formula>
    </cfRule>
  </conditionalFormatting>
  <conditionalFormatting sqref="DC401:DE401 DC403:DE403 DC405:DE405 DC407:DE407 DC409:DE409">
    <cfRule type="expression" dxfId="1975" priority="7954">
      <formula>DC401=3</formula>
    </cfRule>
    <cfRule type="expression" dxfId="1974" priority="7953">
      <formula>DC401="n/a"</formula>
    </cfRule>
    <cfRule type="expression" dxfId="1973" priority="7956">
      <formula>DC401=1</formula>
    </cfRule>
    <cfRule type="expression" dxfId="1972" priority="7955">
      <formula>DC401=2</formula>
    </cfRule>
  </conditionalFormatting>
  <conditionalFormatting sqref="DC402:DE402">
    <cfRule type="expression" dxfId="1971" priority="7952">
      <formula>DC402&lt;0</formula>
    </cfRule>
  </conditionalFormatting>
  <conditionalFormatting sqref="DC404:DE404">
    <cfRule type="expression" dxfId="1970" priority="7950">
      <formula>DC404&lt;0</formula>
    </cfRule>
  </conditionalFormatting>
  <conditionalFormatting sqref="DC406:DE406">
    <cfRule type="expression" dxfId="1969" priority="7949">
      <formula>DC406&lt;0</formula>
    </cfRule>
  </conditionalFormatting>
  <conditionalFormatting sqref="DC408:DE408">
    <cfRule type="expression" dxfId="1968" priority="7948">
      <formula>DC408&lt;0</formula>
    </cfRule>
  </conditionalFormatting>
  <conditionalFormatting sqref="DC410:DE410">
    <cfRule type="expression" dxfId="1967" priority="7947">
      <formula>DC410&lt;0</formula>
    </cfRule>
  </conditionalFormatting>
  <conditionalFormatting sqref="DC411:DE411 DC429:DE429 DC431:DE431 DC433:DE433 DC435:DE435">
    <cfRule type="expression" dxfId="1966" priority="7945">
      <formula>DC411=2</formula>
    </cfRule>
    <cfRule type="expression" dxfId="1965" priority="7943">
      <formula>DC411="n/a"</formula>
    </cfRule>
    <cfRule type="expression" dxfId="1964" priority="7946">
      <formula>DC411=1</formula>
    </cfRule>
    <cfRule type="expression" dxfId="1963" priority="7944">
      <formula>DC411=3</formula>
    </cfRule>
  </conditionalFormatting>
  <conditionalFormatting sqref="DC412:DE412">
    <cfRule type="expression" dxfId="1962" priority="7942">
      <formula>DC412&lt;0</formula>
    </cfRule>
  </conditionalFormatting>
  <conditionalFormatting sqref="DC413:DE413">
    <cfRule type="expression" dxfId="1961" priority="2898">
      <formula>DC413=3</formula>
    </cfRule>
    <cfRule type="expression" dxfId="1960" priority="2897">
      <formula>DC413="n/a"</formula>
    </cfRule>
    <cfRule type="expression" dxfId="1959" priority="2900">
      <formula>DC413=1</formula>
    </cfRule>
    <cfRule type="expression" dxfId="1958" priority="2899">
      <formula>DC413=2</formula>
    </cfRule>
  </conditionalFormatting>
  <conditionalFormatting sqref="DC414:DE414 DC416:DE416 DC418:DE418 DC420:DE420 DC422:DE422 DC424:DE424 DC426:DE426 DC428:DE428">
    <cfRule type="expression" dxfId="1957" priority="7941">
      <formula>DC414&lt;0</formula>
    </cfRule>
  </conditionalFormatting>
  <conditionalFormatting sqref="DC415:DE415">
    <cfRule type="expression" dxfId="1956" priority="2844">
      <formula>DC415=1</formula>
    </cfRule>
    <cfRule type="expression" dxfId="1955" priority="2843">
      <formula>DC415=2</formula>
    </cfRule>
    <cfRule type="expression" dxfId="1954" priority="2841">
      <formula>DC415="n/a"</formula>
    </cfRule>
    <cfRule type="expression" dxfId="1953" priority="2842">
      <formula>DC415=3</formula>
    </cfRule>
  </conditionalFormatting>
  <conditionalFormatting sqref="DC417:DE417">
    <cfRule type="expression" dxfId="1952" priority="2786">
      <formula>DC417=3</formula>
    </cfRule>
    <cfRule type="expression" dxfId="1951" priority="2787">
      <formula>DC417=2</formula>
    </cfRule>
    <cfRule type="expression" dxfId="1950" priority="2785">
      <formula>DC417="n/a"</formula>
    </cfRule>
    <cfRule type="expression" dxfId="1949" priority="2788">
      <formula>DC417=1</formula>
    </cfRule>
  </conditionalFormatting>
  <conditionalFormatting sqref="DC419:DE419">
    <cfRule type="expression" dxfId="1948" priority="2729">
      <formula>DC419="n/a"</formula>
    </cfRule>
    <cfRule type="expression" dxfId="1947" priority="2730">
      <formula>DC419=3</formula>
    </cfRule>
    <cfRule type="expression" dxfId="1946" priority="2731">
      <formula>DC419=2</formula>
    </cfRule>
    <cfRule type="expression" dxfId="1945" priority="2732">
      <formula>DC419=1</formula>
    </cfRule>
  </conditionalFormatting>
  <conditionalFormatting sqref="DC421:DE421">
    <cfRule type="expression" dxfId="1944" priority="2673">
      <formula>DC421="n/a"</formula>
    </cfRule>
    <cfRule type="expression" dxfId="1943" priority="2674">
      <formula>DC421=3</formula>
    </cfRule>
    <cfRule type="expression" dxfId="1942" priority="2675">
      <formula>DC421=2</formula>
    </cfRule>
    <cfRule type="expression" dxfId="1941" priority="2676">
      <formula>DC421=1</formula>
    </cfRule>
  </conditionalFormatting>
  <conditionalFormatting sqref="DC423:DE423">
    <cfRule type="expression" dxfId="1940" priority="2617">
      <formula>DC423="n/a"</formula>
    </cfRule>
    <cfRule type="expression" dxfId="1939" priority="2620">
      <formula>DC423=1</formula>
    </cfRule>
    <cfRule type="expression" dxfId="1938" priority="2618">
      <formula>DC423=3</formula>
    </cfRule>
    <cfRule type="expression" dxfId="1937" priority="2619">
      <formula>DC423=2</formula>
    </cfRule>
  </conditionalFormatting>
  <conditionalFormatting sqref="DC425:DE425">
    <cfRule type="expression" dxfId="1936" priority="2561">
      <formula>DC425="n/a"</formula>
    </cfRule>
    <cfRule type="expression" dxfId="1935" priority="2562">
      <formula>DC425=3</formula>
    </cfRule>
    <cfRule type="expression" dxfId="1934" priority="2563">
      <formula>DC425=2</formula>
    </cfRule>
    <cfRule type="expression" dxfId="1933" priority="2564">
      <formula>DC425=1</formula>
    </cfRule>
  </conditionalFormatting>
  <conditionalFormatting sqref="DC427:DE427">
    <cfRule type="expression" dxfId="1932" priority="2507">
      <formula>DC427=2</formula>
    </cfRule>
    <cfRule type="expression" dxfId="1931" priority="2506">
      <formula>DC427=3</formula>
    </cfRule>
    <cfRule type="expression" dxfId="1930" priority="2505">
      <formula>DC427="n/a"</formula>
    </cfRule>
    <cfRule type="expression" dxfId="1929" priority="2508">
      <formula>DC427=1</formula>
    </cfRule>
  </conditionalFormatting>
  <conditionalFormatting sqref="DC430:DE430">
    <cfRule type="expression" dxfId="1928" priority="7940">
      <formula>DC430&lt;0</formula>
    </cfRule>
  </conditionalFormatting>
  <conditionalFormatting sqref="DC432:DE432">
    <cfRule type="expression" dxfId="1927" priority="7939">
      <formula>DC432&lt;0</formula>
    </cfRule>
  </conditionalFormatting>
  <conditionalFormatting sqref="DC434:DE434">
    <cfRule type="expression" dxfId="1926" priority="7938">
      <formula>DC434&lt;0</formula>
    </cfRule>
  </conditionalFormatting>
  <conditionalFormatting sqref="DC436:DE436">
    <cfRule type="expression" dxfId="1925" priority="7937">
      <formula>DC436&lt;0</formula>
    </cfRule>
  </conditionalFormatting>
  <conditionalFormatting sqref="DC437:DE437 DC439:DE439 DC441:DE441 DC443:DE443 DC445:DE445">
    <cfRule type="expression" dxfId="1924" priority="7933">
      <formula>DC437="n/a"</formula>
    </cfRule>
    <cfRule type="expression" dxfId="1923" priority="7934">
      <formula>DC437=3</formula>
    </cfRule>
    <cfRule type="expression" dxfId="1922" priority="7935">
      <formula>DC437=2</formula>
    </cfRule>
    <cfRule type="expression" dxfId="1921" priority="7936">
      <formula>DC437=1</formula>
    </cfRule>
  </conditionalFormatting>
  <conditionalFormatting sqref="DC438:DE438">
    <cfRule type="expression" dxfId="1920" priority="7932">
      <formula>DC438&lt;0</formula>
    </cfRule>
  </conditionalFormatting>
  <conditionalFormatting sqref="DC440:DE440">
    <cfRule type="expression" dxfId="1919" priority="7931">
      <formula>DC440&lt;0</formula>
    </cfRule>
  </conditionalFormatting>
  <conditionalFormatting sqref="DC442:DE442">
    <cfRule type="expression" dxfId="1918" priority="7930">
      <formula>DC442&lt;0</formula>
    </cfRule>
  </conditionalFormatting>
  <conditionalFormatting sqref="DC444:DE444">
    <cfRule type="expression" dxfId="1917" priority="7928">
      <formula>DC444&lt;0</formula>
    </cfRule>
  </conditionalFormatting>
  <conditionalFormatting sqref="DC446:DE446">
    <cfRule type="expression" dxfId="1916" priority="7927">
      <formula>DC446&lt;0</formula>
    </cfRule>
  </conditionalFormatting>
  <conditionalFormatting sqref="DC447:DE447">
    <cfRule type="expression" dxfId="1915" priority="4826">
      <formula>DC447=3</formula>
    </cfRule>
    <cfRule type="expression" dxfId="1914" priority="4825">
      <formula>DC447="n/a"</formula>
    </cfRule>
    <cfRule type="expression" dxfId="1913" priority="4828">
      <formula>DC447=1</formula>
    </cfRule>
    <cfRule type="expression" dxfId="1912" priority="4827">
      <formula>DC447=2</formula>
    </cfRule>
  </conditionalFormatting>
  <conditionalFormatting sqref="DC448:DE448">
    <cfRule type="expression" dxfId="1911" priority="4824">
      <formula>DC448&lt;0</formula>
    </cfRule>
  </conditionalFormatting>
  <conditionalFormatting sqref="DC449:DE449 DC451:DE451 DC453:DE453 DC461:DE461 DC463:DE463 DC465:DE465">
    <cfRule type="expression" dxfId="1910" priority="7924">
      <formula>DC449=3</formula>
    </cfRule>
    <cfRule type="expression" dxfId="1909" priority="7925">
      <formula>DC449=2</formula>
    </cfRule>
    <cfRule type="expression" dxfId="1908" priority="7923">
      <formula>DC449="n/a"</formula>
    </cfRule>
    <cfRule type="expression" dxfId="1907" priority="7926">
      <formula>DC449=1</formula>
    </cfRule>
  </conditionalFormatting>
  <conditionalFormatting sqref="DC450:DE450">
    <cfRule type="expression" dxfId="1906" priority="7922">
      <formula>DC450&lt;0</formula>
    </cfRule>
  </conditionalFormatting>
  <conditionalFormatting sqref="DC452:DE452">
    <cfRule type="expression" dxfId="1905" priority="7921">
      <formula>DC452&lt;0</formula>
    </cfRule>
  </conditionalFormatting>
  <conditionalFormatting sqref="DC454:DE454">
    <cfRule type="expression" dxfId="1904" priority="7920">
      <formula>DC454&lt;0</formula>
    </cfRule>
  </conditionalFormatting>
  <conditionalFormatting sqref="DC455:DE455">
    <cfRule type="expression" dxfId="1903" priority="1868">
      <formula>DC455=1</formula>
    </cfRule>
    <cfRule type="expression" dxfId="1902" priority="1866">
      <formula>DC455=3</formula>
    </cfRule>
    <cfRule type="expression" dxfId="1901" priority="1865">
      <formula>DC455="n/a"</formula>
    </cfRule>
    <cfRule type="expression" dxfId="1900" priority="1867">
      <formula>DC455=2</formula>
    </cfRule>
  </conditionalFormatting>
  <conditionalFormatting sqref="DC456:DE456">
    <cfRule type="expression" dxfId="1899" priority="1864">
      <formula>DC456&lt;0</formula>
    </cfRule>
  </conditionalFormatting>
  <conditionalFormatting sqref="DC457:DE457">
    <cfRule type="expression" dxfId="1898" priority="1829">
      <formula>DC457=3</formula>
    </cfRule>
    <cfRule type="expression" dxfId="1897" priority="1830">
      <formula>DC457=2</formula>
    </cfRule>
    <cfRule type="expression" dxfId="1896" priority="1828">
      <formula>DC457="n/a"</formula>
    </cfRule>
    <cfRule type="expression" dxfId="1895" priority="1831">
      <formula>DC457=1</formula>
    </cfRule>
  </conditionalFormatting>
  <conditionalFormatting sqref="DC458:DE458">
    <cfRule type="expression" dxfId="1894" priority="1827">
      <formula>DC458&lt;0</formula>
    </cfRule>
  </conditionalFormatting>
  <conditionalFormatting sqref="DC459:DE459">
    <cfRule type="expression" dxfId="1893" priority="1792">
      <formula>DC459=3</formula>
    </cfRule>
    <cfRule type="expression" dxfId="1892" priority="1791">
      <formula>DC459="n/a"</formula>
    </cfRule>
    <cfRule type="expression" dxfId="1891" priority="1794">
      <formula>DC459=1</formula>
    </cfRule>
    <cfRule type="expression" dxfId="1890" priority="1793">
      <formula>DC459=2</formula>
    </cfRule>
  </conditionalFormatting>
  <conditionalFormatting sqref="DC460:DE460">
    <cfRule type="expression" dxfId="1889" priority="1790">
      <formula>DC460&lt;0</formula>
    </cfRule>
  </conditionalFormatting>
  <conditionalFormatting sqref="DC462:DE462">
    <cfRule type="expression" dxfId="1888" priority="7919">
      <formula>DC462&lt;0</formula>
    </cfRule>
  </conditionalFormatting>
  <conditionalFormatting sqref="DC464:DE464">
    <cfRule type="expression" dxfId="1887" priority="7918">
      <formula>DC464&lt;0</formula>
    </cfRule>
  </conditionalFormatting>
  <conditionalFormatting sqref="DC466:DE466">
    <cfRule type="expression" dxfId="1886" priority="7917">
      <formula>DC466&lt;0</formula>
    </cfRule>
  </conditionalFormatting>
  <conditionalFormatting sqref="DC467:DE467 DC469:DE469 DC471:DE471 DC473:DE473 DC475:DE475 DC477:DE477">
    <cfRule type="expression" dxfId="1885" priority="7913">
      <formula>DC467="n/a"</formula>
    </cfRule>
    <cfRule type="expression" dxfId="1884" priority="7916">
      <formula>DC467=1</formula>
    </cfRule>
    <cfRule type="expression" dxfId="1883" priority="7914">
      <formula>DC467=3</formula>
    </cfRule>
    <cfRule type="expression" dxfId="1882" priority="7915">
      <formula>DC467=2</formula>
    </cfRule>
  </conditionalFormatting>
  <conditionalFormatting sqref="DC468:DE468">
    <cfRule type="expression" dxfId="1881" priority="7912">
      <formula>DC468&lt;0</formula>
    </cfRule>
  </conditionalFormatting>
  <conditionalFormatting sqref="DC470:DE470">
    <cfRule type="expression" dxfId="1880" priority="7911">
      <formula>DC470&lt;0</formula>
    </cfRule>
  </conditionalFormatting>
  <conditionalFormatting sqref="DC472:DE472">
    <cfRule type="expression" dxfId="1879" priority="7910">
      <formula>DC472&lt;0</formula>
    </cfRule>
  </conditionalFormatting>
  <conditionalFormatting sqref="DC474:DE474">
    <cfRule type="expression" dxfId="1878" priority="7909">
      <formula>DC474&lt;0</formula>
    </cfRule>
  </conditionalFormatting>
  <conditionalFormatting sqref="DC476:DE476">
    <cfRule type="expression" dxfId="1877" priority="7908">
      <formula>DC476&lt;0</formula>
    </cfRule>
  </conditionalFormatting>
  <conditionalFormatting sqref="DC478:DE478">
    <cfRule type="expression" dxfId="1876" priority="7907">
      <formula>DC478&lt;0</formula>
    </cfRule>
  </conditionalFormatting>
  <conditionalFormatting sqref="DC479:DE479 DC481:DE481 DC483:DE483 DC485:DE485 DC487:DE487">
    <cfRule type="expression" dxfId="1875" priority="7903">
      <formula>DC479="n/a"</formula>
    </cfRule>
    <cfRule type="expression" dxfId="1874" priority="7904">
      <formula>DC479=3</formula>
    </cfRule>
    <cfRule type="expression" dxfId="1873" priority="7905">
      <formula>DC479=2</formula>
    </cfRule>
    <cfRule type="expression" dxfId="1872" priority="7906">
      <formula>DC479=1</formula>
    </cfRule>
  </conditionalFormatting>
  <conditionalFormatting sqref="DC480:DE480">
    <cfRule type="expression" dxfId="1871" priority="7902">
      <formula>DC480&lt;0</formula>
    </cfRule>
  </conditionalFormatting>
  <conditionalFormatting sqref="DC482:DE482">
    <cfRule type="expression" dxfId="1870" priority="7901">
      <formula>DC482&lt;0</formula>
    </cfRule>
  </conditionalFormatting>
  <conditionalFormatting sqref="DC484:DE484">
    <cfRule type="expression" dxfId="1869" priority="7900">
      <formula>DC484&lt;0</formula>
    </cfRule>
  </conditionalFormatting>
  <conditionalFormatting sqref="DC486:DE486">
    <cfRule type="expression" dxfId="1868" priority="7899">
      <formula>DC486&lt;0</formula>
    </cfRule>
  </conditionalFormatting>
  <conditionalFormatting sqref="DC488:DE488">
    <cfRule type="expression" dxfId="1867" priority="7898">
      <formula>DC488&lt;0</formula>
    </cfRule>
  </conditionalFormatting>
  <conditionalFormatting sqref="DC489:DE489 DC491:DE491 DC493:DE493 DC495:DE495 DC497:DE497 DC499:DE499">
    <cfRule type="expression" dxfId="1866" priority="7893">
      <formula>DC489="n/a"</formula>
    </cfRule>
    <cfRule type="expression" dxfId="1865" priority="7896">
      <formula>DC489=1</formula>
    </cfRule>
    <cfRule type="expression" dxfId="1864" priority="7895">
      <formula>DC489=2</formula>
    </cfRule>
    <cfRule type="expression" dxfId="1863" priority="7894">
      <formula>DC489=3</formula>
    </cfRule>
  </conditionalFormatting>
  <conditionalFormatting sqref="DC490:DE490">
    <cfRule type="expression" dxfId="1862" priority="7892">
      <formula>DC490&lt;0</formula>
    </cfRule>
  </conditionalFormatting>
  <conditionalFormatting sqref="DC492:DE492">
    <cfRule type="expression" dxfId="1861" priority="7891">
      <formula>DC492&lt;0</formula>
    </cfRule>
  </conditionalFormatting>
  <conditionalFormatting sqref="DC494:DE494">
    <cfRule type="expression" dxfId="1860" priority="7890">
      <formula>DC494&lt;0</formula>
    </cfRule>
  </conditionalFormatting>
  <conditionalFormatting sqref="DC496:DE496">
    <cfRule type="expression" dxfId="1859" priority="7889">
      <formula>DC496&lt;0</formula>
    </cfRule>
  </conditionalFormatting>
  <conditionalFormatting sqref="DC498:DE498">
    <cfRule type="expression" dxfId="1858" priority="7888">
      <formula>DC498&lt;0</formula>
    </cfRule>
  </conditionalFormatting>
  <conditionalFormatting sqref="DC500:DE500">
    <cfRule type="expression" dxfId="1857" priority="7887">
      <formula>DC500&lt;0</formula>
    </cfRule>
  </conditionalFormatting>
  <conditionalFormatting sqref="DC501:DE501 DC503:DE503 DC505:DE505 DC511:DE511 DC513:DE513">
    <cfRule type="expression" dxfId="1856" priority="7886">
      <formula>DC501=1</formula>
    </cfRule>
    <cfRule type="expression" dxfId="1855" priority="7884">
      <formula>DC501=3</formula>
    </cfRule>
    <cfRule type="expression" dxfId="1854" priority="7883">
      <formula>DC501="n/a"</formula>
    </cfRule>
    <cfRule type="expression" dxfId="1853" priority="7885">
      <formula>DC501=2</formula>
    </cfRule>
  </conditionalFormatting>
  <conditionalFormatting sqref="DC502:DE502">
    <cfRule type="expression" dxfId="1852" priority="7881">
      <formula>DC502&lt;0</formula>
    </cfRule>
  </conditionalFormatting>
  <conditionalFormatting sqref="DC504:DE504">
    <cfRule type="expression" dxfId="1851" priority="7880">
      <formula>DC504&lt;0</formula>
    </cfRule>
  </conditionalFormatting>
  <conditionalFormatting sqref="DC506:DE506">
    <cfRule type="expression" dxfId="1850" priority="7879">
      <formula>DC506&lt;0</formula>
    </cfRule>
  </conditionalFormatting>
  <conditionalFormatting sqref="DC507:DE507">
    <cfRule type="expression" dxfId="1849" priority="1704">
      <formula>DC507=3</formula>
    </cfRule>
    <cfRule type="expression" dxfId="1848" priority="1706">
      <formula>DC507=1</formula>
    </cfRule>
    <cfRule type="expression" dxfId="1847" priority="1703">
      <formula>DC507="n/a"</formula>
    </cfRule>
    <cfRule type="expression" dxfId="1846" priority="1705">
      <formula>DC507=2</formula>
    </cfRule>
  </conditionalFormatting>
  <conditionalFormatting sqref="DC508:DE508">
    <cfRule type="expression" dxfId="1845" priority="1702">
      <formula>DC508&lt;0</formula>
    </cfRule>
  </conditionalFormatting>
  <conditionalFormatting sqref="DC509:DE509">
    <cfRule type="expression" dxfId="1844" priority="1663">
      <formula>DC509=1</formula>
    </cfRule>
    <cfRule type="expression" dxfId="1843" priority="1662">
      <formula>DC509=2</formula>
    </cfRule>
    <cfRule type="expression" dxfId="1842" priority="1660">
      <formula>DC509="n/a"</formula>
    </cfRule>
    <cfRule type="expression" dxfId="1841" priority="1661">
      <formula>DC509=3</formula>
    </cfRule>
  </conditionalFormatting>
  <conditionalFormatting sqref="DC510:DE510">
    <cfRule type="expression" dxfId="1840" priority="1659">
      <formula>DC510&lt;0</formula>
    </cfRule>
  </conditionalFormatting>
  <conditionalFormatting sqref="DC512:DE512">
    <cfRule type="expression" dxfId="1839" priority="7878">
      <formula>DC512&lt;0</formula>
    </cfRule>
  </conditionalFormatting>
  <conditionalFormatting sqref="DC514:DE514">
    <cfRule type="expression" dxfId="1838" priority="7877">
      <formula>DC514&lt;0</formula>
    </cfRule>
  </conditionalFormatting>
  <conditionalFormatting sqref="DC515:DE515 DC517:DE517 DC519:DE519 DC521:DE521 DC523:DE523 DC525:DE525">
    <cfRule type="expression" dxfId="1837" priority="7873">
      <formula>DC515="n/a"</formula>
    </cfRule>
    <cfRule type="expression" dxfId="1836" priority="7874">
      <formula>DC515=3</formula>
    </cfRule>
    <cfRule type="expression" dxfId="1835" priority="7875">
      <formula>DC515=2</formula>
    </cfRule>
    <cfRule type="expression" dxfId="1834" priority="7876">
      <formula>DC515=1</formula>
    </cfRule>
  </conditionalFormatting>
  <conditionalFormatting sqref="DC516:DE516">
    <cfRule type="expression" dxfId="1833" priority="7872">
      <formula>DC516&lt;0</formula>
    </cfRule>
  </conditionalFormatting>
  <conditionalFormatting sqref="DC518:DE518">
    <cfRule type="expression" dxfId="1832" priority="7871">
      <formula>DC518&lt;0</formula>
    </cfRule>
  </conditionalFormatting>
  <conditionalFormatting sqref="DC520:DE520">
    <cfRule type="expression" dxfId="1831" priority="7870">
      <formula>DC520&lt;0</formula>
    </cfRule>
  </conditionalFormatting>
  <conditionalFormatting sqref="DC522:DE522">
    <cfRule type="expression" dxfId="1830" priority="7869">
      <formula>DC522&lt;0</formula>
    </cfRule>
  </conditionalFormatting>
  <conditionalFormatting sqref="DC524:DE524">
    <cfRule type="expression" dxfId="1829" priority="7868">
      <formula>DC524&lt;0</formula>
    </cfRule>
  </conditionalFormatting>
  <conditionalFormatting sqref="DC526:DE526">
    <cfRule type="expression" dxfId="1828" priority="7867">
      <formula>DC526&lt;0</formula>
    </cfRule>
  </conditionalFormatting>
  <conditionalFormatting sqref="DC527:DE527 DC529:DE529 DC531:DE531 DC533:DE533">
    <cfRule type="expression" dxfId="1827" priority="7863">
      <formula>DC527="n/a"</formula>
    </cfRule>
    <cfRule type="expression" dxfId="1826" priority="7864">
      <formula>DC527=3</formula>
    </cfRule>
    <cfRule type="expression" dxfId="1825" priority="7865">
      <formula>DC527=2</formula>
    </cfRule>
    <cfRule type="expression" dxfId="1824" priority="7866">
      <formula>DC527=1</formula>
    </cfRule>
  </conditionalFormatting>
  <conditionalFormatting sqref="DC528:DE528">
    <cfRule type="expression" dxfId="1823" priority="7861">
      <formula>DC528&lt;0</formula>
    </cfRule>
  </conditionalFormatting>
  <conditionalFormatting sqref="DC530:DE530">
    <cfRule type="expression" dxfId="1822" priority="7860">
      <formula>DC530&lt;0</formula>
    </cfRule>
  </conditionalFormatting>
  <conditionalFormatting sqref="DC532:DE532">
    <cfRule type="expression" dxfId="1821" priority="7859">
      <formula>DC532&lt;0</formula>
    </cfRule>
  </conditionalFormatting>
  <conditionalFormatting sqref="DC534:DE534">
    <cfRule type="expression" dxfId="1820" priority="7857">
      <formula>DC534&lt;0</formula>
    </cfRule>
  </conditionalFormatting>
  <conditionalFormatting sqref="DC535:DE535 DC537:DE537 DC539:DE539 DC541:DE541 DC543:DE543 DC545:DE545">
    <cfRule type="expression" dxfId="1819" priority="7854">
      <formula>DC535=3</formula>
    </cfRule>
    <cfRule type="expression" dxfId="1818" priority="7855">
      <formula>DC535=2</formula>
    </cfRule>
    <cfRule type="expression" dxfId="1817" priority="7853">
      <formula>DC535="n/a"</formula>
    </cfRule>
    <cfRule type="expression" dxfId="1816" priority="7856">
      <formula>DC535=1</formula>
    </cfRule>
  </conditionalFormatting>
  <conditionalFormatting sqref="DC536:DE536">
    <cfRule type="expression" dxfId="1815" priority="7852">
      <formula>DC536&lt;0</formula>
    </cfRule>
  </conditionalFormatting>
  <conditionalFormatting sqref="DC538:DE538">
    <cfRule type="expression" dxfId="1814" priority="7851">
      <formula>DC538&lt;0</formula>
    </cfRule>
  </conditionalFormatting>
  <conditionalFormatting sqref="DC540:DE540">
    <cfRule type="expression" dxfId="1813" priority="7850">
      <formula>DC540&lt;0</formula>
    </cfRule>
  </conditionalFormatting>
  <conditionalFormatting sqref="DC542:DE542">
    <cfRule type="expression" dxfId="1812" priority="7849">
      <formula>DC542&lt;0</formula>
    </cfRule>
  </conditionalFormatting>
  <conditionalFormatting sqref="DC544:DE544">
    <cfRule type="expression" dxfId="1811" priority="7848">
      <formula>DC544&lt;0</formula>
    </cfRule>
  </conditionalFormatting>
  <conditionalFormatting sqref="DC546:DE546">
    <cfRule type="expression" dxfId="1810" priority="7847">
      <formula>DC546&lt;0</formula>
    </cfRule>
  </conditionalFormatting>
  <conditionalFormatting sqref="DC547:DE547 DC549:DE549">
    <cfRule type="expression" dxfId="1809" priority="7843">
      <formula>DC547="n/a"</formula>
    </cfRule>
    <cfRule type="expression" dxfId="1808" priority="7844">
      <formula>DC547=3</formula>
    </cfRule>
    <cfRule type="expression" dxfId="1807" priority="7845">
      <formula>DC547=2</formula>
    </cfRule>
    <cfRule type="expression" dxfId="1806" priority="7846">
      <formula>DC547=1</formula>
    </cfRule>
  </conditionalFormatting>
  <conditionalFormatting sqref="DC548:DE548">
    <cfRule type="expression" dxfId="1805" priority="7839">
      <formula>DC548&lt;0</formula>
    </cfRule>
  </conditionalFormatting>
  <conditionalFormatting sqref="DC550:DE550">
    <cfRule type="expression" dxfId="1804" priority="7837">
      <formula>DC550&lt;0</formula>
    </cfRule>
  </conditionalFormatting>
  <conditionalFormatting sqref="DC551:DE551 DC553:DE553 DC555:DE555 DC557:DE557">
    <cfRule type="expression" dxfId="1803" priority="7833">
      <formula>DC551="n/a"</formula>
    </cfRule>
    <cfRule type="expression" dxfId="1802" priority="7834">
      <formula>DC551=3</formula>
    </cfRule>
    <cfRule type="expression" dxfId="1801" priority="7835">
      <formula>DC551=2</formula>
    </cfRule>
    <cfRule type="expression" dxfId="1800" priority="7836">
      <formula>DC551=1</formula>
    </cfRule>
  </conditionalFormatting>
  <conditionalFormatting sqref="DC552:DE552">
    <cfRule type="expression" dxfId="1799" priority="7832">
      <formula>DC552&lt;0</formula>
    </cfRule>
  </conditionalFormatting>
  <conditionalFormatting sqref="DC554:DE554">
    <cfRule type="expression" dxfId="1798" priority="7830">
      <formula>DC554&lt;0</formula>
    </cfRule>
  </conditionalFormatting>
  <conditionalFormatting sqref="DC556:DE556">
    <cfRule type="expression" dxfId="1797" priority="7828">
      <formula>DC556&lt;0</formula>
    </cfRule>
  </conditionalFormatting>
  <conditionalFormatting sqref="DC558:DE558">
    <cfRule type="expression" dxfId="1796" priority="7827">
      <formula>DC558&lt;0</formula>
    </cfRule>
  </conditionalFormatting>
  <conditionalFormatting sqref="DC559:DE559 DC561:DE561 DC563:DE563 DC565:DE565">
    <cfRule type="expression" dxfId="1795" priority="7826">
      <formula>DC559=1</formula>
    </cfRule>
    <cfRule type="expression" dxfId="1794" priority="7825">
      <formula>DC559=2</formula>
    </cfRule>
    <cfRule type="expression" dxfId="1793" priority="7824">
      <formula>DC559=3</formula>
    </cfRule>
    <cfRule type="expression" dxfId="1792" priority="7823">
      <formula>DC559="n/a"</formula>
    </cfRule>
  </conditionalFormatting>
  <conditionalFormatting sqref="DC560:DE560">
    <cfRule type="expression" dxfId="1791" priority="7822">
      <formula>DC560&lt;0</formula>
    </cfRule>
  </conditionalFormatting>
  <conditionalFormatting sqref="DC562:DE562">
    <cfRule type="expression" dxfId="1790" priority="7821">
      <formula>DC562&lt;0</formula>
    </cfRule>
  </conditionalFormatting>
  <conditionalFormatting sqref="DC564:DE564">
    <cfRule type="expression" dxfId="1789" priority="7820">
      <formula>DC564&lt;0</formula>
    </cfRule>
  </conditionalFormatting>
  <conditionalFormatting sqref="DC566:DE566">
    <cfRule type="expression" dxfId="1788" priority="7819">
      <formula>DC566&lt;0</formula>
    </cfRule>
  </conditionalFormatting>
  <conditionalFormatting sqref="DC567:DE567 DC569:DE569 DC571:DE571 DC573:DE573">
    <cfRule type="expression" dxfId="1787" priority="7813">
      <formula>DC567="n/a"</formula>
    </cfRule>
    <cfRule type="expression" dxfId="1786" priority="7816">
      <formula>DC567=1</formula>
    </cfRule>
    <cfRule type="expression" dxfId="1785" priority="7815">
      <formula>DC567=2</formula>
    </cfRule>
    <cfRule type="expression" dxfId="1784" priority="7814">
      <formula>DC567=3</formula>
    </cfRule>
  </conditionalFormatting>
  <conditionalFormatting sqref="DC568:DE568">
    <cfRule type="expression" dxfId="1783" priority="7812">
      <formula>DC568&lt;0</formula>
    </cfRule>
  </conditionalFormatting>
  <conditionalFormatting sqref="DC570:DE570">
    <cfRule type="expression" dxfId="1782" priority="7811">
      <formula>DC570&lt;0</formula>
    </cfRule>
  </conditionalFormatting>
  <conditionalFormatting sqref="DC572:DE572">
    <cfRule type="expression" dxfId="1781" priority="7810">
      <formula>DC572&lt;0</formula>
    </cfRule>
  </conditionalFormatting>
  <conditionalFormatting sqref="DC574:DE574">
    <cfRule type="expression" dxfId="1780" priority="7808">
      <formula>DC574&lt;0</formula>
    </cfRule>
  </conditionalFormatting>
  <conditionalFormatting sqref="DC575:DE575 DC577:DE577 DC579:DE579">
    <cfRule type="expression" dxfId="1779" priority="7806">
      <formula>DC575=1</formula>
    </cfRule>
    <cfRule type="expression" dxfId="1778" priority="7805">
      <formula>DC575=2</formula>
    </cfRule>
    <cfRule type="expression" dxfId="1777" priority="7804">
      <formula>DC575=3</formula>
    </cfRule>
    <cfRule type="expression" dxfId="1776" priority="7803">
      <formula>DC575="n/a"</formula>
    </cfRule>
  </conditionalFormatting>
  <conditionalFormatting sqref="DC576:DE576">
    <cfRule type="expression" dxfId="1775" priority="7801">
      <formula>DC576&lt;0</formula>
    </cfRule>
  </conditionalFormatting>
  <conditionalFormatting sqref="DC578:DE578">
    <cfRule type="expression" dxfId="1774" priority="7798">
      <formula>DC578&lt;0</formula>
    </cfRule>
  </conditionalFormatting>
  <conditionalFormatting sqref="DC580:DE580">
    <cfRule type="expression" dxfId="1773" priority="7797">
      <formula>DC580&lt;0</formula>
    </cfRule>
  </conditionalFormatting>
  <conditionalFormatting sqref="DC581:DE581 DC583:DE583 DC585:DE585 DC587:DE587 DC589:DE589 DC591:DE591">
    <cfRule type="expression" dxfId="1772" priority="7796">
      <formula>DC581=1</formula>
    </cfRule>
    <cfRule type="expression" dxfId="1771" priority="7794">
      <formula>DC581=3</formula>
    </cfRule>
    <cfRule type="expression" dxfId="1770" priority="7793">
      <formula>DC581="n/a"</formula>
    </cfRule>
    <cfRule type="expression" dxfId="1769" priority="7795">
      <formula>DC581=2</formula>
    </cfRule>
  </conditionalFormatting>
  <conditionalFormatting sqref="DC582:DE582">
    <cfRule type="expression" dxfId="1768" priority="7792">
      <formula>DC582&lt;0</formula>
    </cfRule>
  </conditionalFormatting>
  <conditionalFormatting sqref="DC584:DE584">
    <cfRule type="expression" dxfId="1767" priority="7791">
      <formula>DC584&lt;0</formula>
    </cfRule>
  </conditionalFormatting>
  <conditionalFormatting sqref="DC586:DE586">
    <cfRule type="expression" dxfId="1766" priority="7790">
      <formula>DC586&lt;0</formula>
    </cfRule>
  </conditionalFormatting>
  <conditionalFormatting sqref="DC588:DE588">
    <cfRule type="expression" dxfId="1765" priority="7789">
      <formula>DC588&lt;0</formula>
    </cfRule>
  </conditionalFormatting>
  <conditionalFormatting sqref="DC590:DE590">
    <cfRule type="expression" dxfId="1764" priority="7788">
      <formula>DC590&lt;0</formula>
    </cfRule>
  </conditionalFormatting>
  <conditionalFormatting sqref="DC592:DE592">
    <cfRule type="expression" dxfId="1763" priority="7787">
      <formula>DC592&lt;0</formula>
    </cfRule>
  </conditionalFormatting>
  <conditionalFormatting sqref="DC593:DE593 DC595:DE595 DC597:DE597 DC599:DE599 DC601:DE601">
    <cfRule type="expression" dxfId="1762" priority="7784">
      <formula>DC593=3</formula>
    </cfRule>
    <cfRule type="expression" dxfId="1761" priority="7786">
      <formula>DC593=1</formula>
    </cfRule>
    <cfRule type="expression" dxfId="1760" priority="7785">
      <formula>DC593=2</formula>
    </cfRule>
    <cfRule type="expression" dxfId="1759" priority="7783">
      <formula>DC593="n/a"</formula>
    </cfRule>
  </conditionalFormatting>
  <conditionalFormatting sqref="DC594:DE594">
    <cfRule type="expression" dxfId="1758" priority="7781">
      <formula>DC594&lt;0</formula>
    </cfRule>
  </conditionalFormatting>
  <conditionalFormatting sqref="DC596:DE596">
    <cfRule type="expression" dxfId="1757" priority="7780">
      <formula>DC596&lt;0</formula>
    </cfRule>
  </conditionalFormatting>
  <conditionalFormatting sqref="DC598:DE598">
    <cfRule type="expression" dxfId="1756" priority="7779">
      <formula>DC598&lt;0</formula>
    </cfRule>
  </conditionalFormatting>
  <conditionalFormatting sqref="DC600:DE600">
    <cfRule type="expression" dxfId="1755" priority="7778">
      <formula>DC600&lt;0</formula>
    </cfRule>
  </conditionalFormatting>
  <conditionalFormatting sqref="DC602:DE602">
    <cfRule type="expression" dxfId="1754" priority="7777">
      <formula>DC602&lt;0</formula>
    </cfRule>
  </conditionalFormatting>
  <conditionalFormatting sqref="DC603:DE603 DC605:DE605">
    <cfRule type="expression" dxfId="1753" priority="7773">
      <formula>DC603="n/a"</formula>
    </cfRule>
    <cfRule type="expression" dxfId="1752" priority="7774">
      <formula>DC603=3</formula>
    </cfRule>
    <cfRule type="expression" dxfId="1751" priority="7775">
      <formula>DC603=2</formula>
    </cfRule>
    <cfRule type="expression" dxfId="1750" priority="7776">
      <formula>DC603=1</formula>
    </cfRule>
  </conditionalFormatting>
  <conditionalFormatting sqref="DC604:DE604">
    <cfRule type="expression" dxfId="1749" priority="7772">
      <formula>DC604&lt;0</formula>
    </cfRule>
  </conditionalFormatting>
  <conditionalFormatting sqref="DC606:DE606">
    <cfRule type="expression" dxfId="1748" priority="7771">
      <formula>DC606&lt;0</formula>
    </cfRule>
  </conditionalFormatting>
  <conditionalFormatting sqref="DF11">
    <cfRule type="expression" dxfId="1747" priority="5515">
      <formula>DF11="n/a"</formula>
    </cfRule>
    <cfRule type="expression" dxfId="1746" priority="5518">
      <formula>DF11=1</formula>
    </cfRule>
    <cfRule type="expression" dxfId="1745" priority="5517">
      <formula>DF11=2</formula>
    </cfRule>
    <cfRule type="expression" dxfId="1744" priority="5516">
      <formula>DF11=3</formula>
    </cfRule>
  </conditionalFormatting>
  <conditionalFormatting sqref="DF13">
    <cfRule type="expression" dxfId="1743" priority="5350">
      <formula>DF13=2</formula>
    </cfRule>
    <cfRule type="expression" dxfId="1742" priority="5349">
      <formula>DF13=3</formula>
    </cfRule>
    <cfRule type="expression" dxfId="1741" priority="5348">
      <formula>DF13="n/a"</formula>
    </cfRule>
    <cfRule type="expression" dxfId="1740" priority="5351">
      <formula>DF13=1</formula>
    </cfRule>
  </conditionalFormatting>
  <conditionalFormatting sqref="DF15">
    <cfRule type="expression" dxfId="1739" priority="5573">
      <formula>DF15=1</formula>
    </cfRule>
    <cfRule type="expression" dxfId="1738" priority="5572">
      <formula>DF15=2</formula>
    </cfRule>
    <cfRule type="expression" dxfId="1737" priority="5571">
      <formula>DF15=3</formula>
    </cfRule>
    <cfRule type="expression" dxfId="1736" priority="5570">
      <formula>DF15="n/a"</formula>
    </cfRule>
  </conditionalFormatting>
  <conditionalFormatting sqref="DF17">
    <cfRule type="expression" dxfId="1735" priority="5681">
      <formula>DF17=3</formula>
    </cfRule>
    <cfRule type="expression" dxfId="1734" priority="5682">
      <formula>DF17=2</formula>
    </cfRule>
    <cfRule type="expression" dxfId="1733" priority="5683">
      <formula>DF17=1</formula>
    </cfRule>
    <cfRule type="expression" dxfId="1732" priority="5680">
      <formula>DF17="n/a"</formula>
    </cfRule>
  </conditionalFormatting>
  <conditionalFormatting sqref="DF50">
    <cfRule type="expression" dxfId="1731" priority="1909">
      <formula>DF50&lt;0</formula>
    </cfRule>
  </conditionalFormatting>
  <conditionalFormatting sqref="DF52">
    <cfRule type="expression" dxfId="1730" priority="5206">
      <formula>DF52&lt;0</formula>
    </cfRule>
  </conditionalFormatting>
  <conditionalFormatting sqref="DF55">
    <cfRule type="expression" dxfId="1729" priority="6554">
      <formula>DF55="n/a"</formula>
    </cfRule>
    <cfRule type="expression" dxfId="1728" priority="6555">
      <formula>DF55=3</formula>
    </cfRule>
    <cfRule type="expression" dxfId="1727" priority="6556">
      <formula>DF55=2</formula>
    </cfRule>
    <cfRule type="expression" dxfId="1726" priority="6557">
      <formula>DF55=1</formula>
    </cfRule>
  </conditionalFormatting>
  <conditionalFormatting sqref="DF56">
    <cfRule type="expression" dxfId="1725" priority="6558">
      <formula>DF56&lt;0</formula>
    </cfRule>
  </conditionalFormatting>
  <conditionalFormatting sqref="DF65">
    <cfRule type="expression" dxfId="1724" priority="209">
      <formula>DF65=3</formula>
    </cfRule>
    <cfRule type="expression" dxfId="1723" priority="208">
      <formula>DF65="n/a"</formula>
    </cfRule>
    <cfRule type="expression" dxfId="1722" priority="211">
      <formula>DF65=1</formula>
    </cfRule>
    <cfRule type="expression" dxfId="1721" priority="210">
      <formula>DF65=2</formula>
    </cfRule>
  </conditionalFormatting>
  <conditionalFormatting sqref="DF66">
    <cfRule type="expression" dxfId="1720" priority="212">
      <formula>DF66&lt;0</formula>
    </cfRule>
  </conditionalFormatting>
  <conditionalFormatting sqref="DF71">
    <cfRule type="expression" dxfId="1719" priority="6545">
      <formula>DF71=3</formula>
    </cfRule>
    <cfRule type="expression" dxfId="1718" priority="6546">
      <formula>DF71=2</formula>
    </cfRule>
    <cfRule type="expression" dxfId="1717" priority="6547">
      <formula>DF71=1</formula>
    </cfRule>
    <cfRule type="expression" dxfId="1716" priority="6544">
      <formula>DF71="n/a"</formula>
    </cfRule>
  </conditionalFormatting>
  <conditionalFormatting sqref="DF72">
    <cfRule type="expression" dxfId="1715" priority="6548">
      <formula>DF72&lt;0</formula>
    </cfRule>
  </conditionalFormatting>
  <conditionalFormatting sqref="DF79">
    <cfRule type="expression" dxfId="1714" priority="9409">
      <formula>DF79=1</formula>
    </cfRule>
    <cfRule type="expression" dxfId="1713" priority="9407">
      <formula>DF79=3</formula>
    </cfRule>
    <cfRule type="expression" dxfId="1712" priority="9408">
      <formula>DF79=2</formula>
    </cfRule>
    <cfRule type="expression" dxfId="1711" priority="9406">
      <formula>DF79="n/a"</formula>
    </cfRule>
  </conditionalFormatting>
  <conditionalFormatting sqref="DF80">
    <cfRule type="expression" dxfId="1710" priority="9410">
      <formula>DF80&lt;0</formula>
    </cfRule>
  </conditionalFormatting>
  <conditionalFormatting sqref="DF137">
    <cfRule type="expression" dxfId="1709" priority="8791">
      <formula>DF137="n/a"</formula>
    </cfRule>
    <cfRule type="expression" dxfId="1708" priority="8793">
      <formula>DF137=2</formula>
    </cfRule>
    <cfRule type="expression" dxfId="1707" priority="8794">
      <formula>DF137=1</formula>
    </cfRule>
    <cfRule type="expression" dxfId="1706" priority="8792">
      <formula>DF137=3</formula>
    </cfRule>
  </conditionalFormatting>
  <conditionalFormatting sqref="DF138">
    <cfRule type="expression" dxfId="1705" priority="8795">
      <formula>DF138&lt;0</formula>
    </cfRule>
  </conditionalFormatting>
  <conditionalFormatting sqref="DF189">
    <cfRule type="expression" dxfId="1704" priority="9212">
      <formula>DF189="n/a"</formula>
    </cfRule>
    <cfRule type="expression" dxfId="1703" priority="9213">
      <formula>DF189=3</formula>
    </cfRule>
    <cfRule type="expression" dxfId="1702" priority="9214">
      <formula>DF189=2</formula>
    </cfRule>
    <cfRule type="expression" dxfId="1701" priority="9215">
      <formula>DF189=1</formula>
    </cfRule>
  </conditionalFormatting>
  <conditionalFormatting sqref="DF190">
    <cfRule type="expression" dxfId="1700" priority="9216">
      <formula>DF190&lt;0</formula>
    </cfRule>
  </conditionalFormatting>
  <conditionalFormatting sqref="DF193">
    <cfRule type="expression" dxfId="1699" priority="9208">
      <formula>DF193=3</formula>
    </cfRule>
    <cfRule type="expression" dxfId="1698" priority="9209">
      <formula>DF193=2</formula>
    </cfRule>
    <cfRule type="expression" dxfId="1697" priority="9210">
      <formula>DF193=1</formula>
    </cfRule>
    <cfRule type="expression" dxfId="1696" priority="9207">
      <formula>DF193="n/a"</formula>
    </cfRule>
  </conditionalFormatting>
  <conditionalFormatting sqref="DF194">
    <cfRule type="expression" dxfId="1695" priority="9211">
      <formula>DF194&lt;0</formula>
    </cfRule>
  </conditionalFormatting>
  <conditionalFormatting sqref="DF208">
    <cfRule type="expression" dxfId="1694" priority="2424">
      <formula>DF208&lt;0</formula>
    </cfRule>
  </conditionalFormatting>
  <conditionalFormatting sqref="DF210">
    <cfRule type="expression" dxfId="1693" priority="2350">
      <formula>DF210&lt;0</formula>
    </cfRule>
  </conditionalFormatting>
  <conditionalFormatting sqref="DF212">
    <cfRule type="expression" dxfId="1692" priority="2276">
      <formula>DF212&lt;0</formula>
    </cfRule>
  </conditionalFormatting>
  <conditionalFormatting sqref="DF214 DF216 DF218">
    <cfRule type="expression" dxfId="1691" priority="9206">
      <formula>DF214&lt;0</formula>
    </cfRule>
  </conditionalFormatting>
  <conditionalFormatting sqref="DF219">
    <cfRule type="expression" dxfId="1690" priority="9202">
      <formula>DF219="n/a"</formula>
    </cfRule>
    <cfRule type="expression" dxfId="1689" priority="9205">
      <formula>DF219=1</formula>
    </cfRule>
    <cfRule type="expression" dxfId="1688" priority="9204">
      <formula>DF219=2</formula>
    </cfRule>
    <cfRule type="expression" dxfId="1687" priority="9203">
      <formula>DF219=3</formula>
    </cfRule>
  </conditionalFormatting>
  <conditionalFormatting sqref="DF225">
    <cfRule type="expression" dxfId="1686" priority="5003">
      <formula>DF225="n/a"</formula>
    </cfRule>
    <cfRule type="expression" dxfId="1685" priority="5004">
      <formula>DF225=3</formula>
    </cfRule>
    <cfRule type="expression" dxfId="1684" priority="5005">
      <formula>DF225=2</formula>
    </cfRule>
    <cfRule type="expression" dxfId="1683" priority="5006">
      <formula>DF225=1</formula>
    </cfRule>
  </conditionalFormatting>
  <conditionalFormatting sqref="DF226">
    <cfRule type="expression" dxfId="1682" priority="5007">
      <formula>DF226&lt;0</formula>
    </cfRule>
  </conditionalFormatting>
  <conditionalFormatting sqref="DF253">
    <cfRule type="expression" dxfId="1681" priority="4972">
      <formula>DF253=2</formula>
    </cfRule>
    <cfRule type="expression" dxfId="1680" priority="4971">
      <formula>DF253=3</formula>
    </cfRule>
    <cfRule type="expression" dxfId="1679" priority="4970">
      <formula>DF253="n/a"</formula>
    </cfRule>
    <cfRule type="expression" dxfId="1678" priority="4973">
      <formula>DF253=1</formula>
    </cfRule>
  </conditionalFormatting>
  <conditionalFormatting sqref="DF254">
    <cfRule type="expression" dxfId="1677" priority="4974">
      <formula>DF254&lt;0</formula>
    </cfRule>
  </conditionalFormatting>
  <conditionalFormatting sqref="DF319">
    <cfRule type="expression" dxfId="1676" priority="8779">
      <formula>DF319=1</formula>
    </cfRule>
    <cfRule type="expression" dxfId="1675" priority="8778">
      <formula>DF319=2</formula>
    </cfRule>
    <cfRule type="expression" dxfId="1674" priority="8777">
      <formula>DF319=3</formula>
    </cfRule>
    <cfRule type="expression" dxfId="1673" priority="8776">
      <formula>DF319="n/a"</formula>
    </cfRule>
  </conditionalFormatting>
  <conditionalFormatting sqref="DF320">
    <cfRule type="expression" dxfId="1672" priority="8780">
      <formula>DF320&lt;0</formula>
    </cfRule>
  </conditionalFormatting>
  <conditionalFormatting sqref="DF379">
    <cfRule type="expression" dxfId="1671" priority="8773">
      <formula>DF379=2</formula>
    </cfRule>
    <cfRule type="expression" dxfId="1670" priority="8772">
      <formula>DF379=3</formula>
    </cfRule>
    <cfRule type="expression" dxfId="1669" priority="8771">
      <formula>DF379="n/a"</formula>
    </cfRule>
    <cfRule type="expression" dxfId="1668" priority="8774">
      <formula>DF379=1</formula>
    </cfRule>
  </conditionalFormatting>
  <conditionalFormatting sqref="DF380">
    <cfRule type="expression" dxfId="1667" priority="8775">
      <formula>DF380&lt;0</formula>
    </cfRule>
  </conditionalFormatting>
  <conditionalFormatting sqref="DF385">
    <cfRule type="expression" dxfId="1666" priority="8767">
      <formula>DF385=3</formula>
    </cfRule>
    <cfRule type="expression" dxfId="1665" priority="8766">
      <formula>DF385="n/a"</formula>
    </cfRule>
    <cfRule type="expression" dxfId="1664" priority="8769">
      <formula>DF385=1</formula>
    </cfRule>
    <cfRule type="expression" dxfId="1663" priority="8768">
      <formula>DF385=2</formula>
    </cfRule>
  </conditionalFormatting>
  <conditionalFormatting sqref="DF386">
    <cfRule type="expression" dxfId="1662" priority="8770">
      <formula>DF386&lt;0</formula>
    </cfRule>
  </conditionalFormatting>
  <conditionalFormatting sqref="DF407">
    <cfRule type="expression" dxfId="1661" priority="8764">
      <formula>DF407=1</formula>
    </cfRule>
    <cfRule type="expression" dxfId="1660" priority="8763">
      <formula>DF407=2</formula>
    </cfRule>
    <cfRule type="expression" dxfId="1659" priority="8762">
      <formula>DF407=3</formula>
    </cfRule>
    <cfRule type="expression" dxfId="1658" priority="8761">
      <formula>DF407="n/a"</formula>
    </cfRule>
  </conditionalFormatting>
  <conditionalFormatting sqref="DF408">
    <cfRule type="expression" dxfId="1657" priority="8765">
      <formula>DF408&lt;0</formula>
    </cfRule>
  </conditionalFormatting>
  <conditionalFormatting sqref="DF435">
    <cfRule type="expression" dxfId="1656" priority="8759">
      <formula>DF435=1</formula>
    </cfRule>
    <cfRule type="expression" dxfId="1655" priority="8758">
      <formula>DF435=2</formula>
    </cfRule>
    <cfRule type="expression" dxfId="1654" priority="8757">
      <formula>DF435=3</formula>
    </cfRule>
    <cfRule type="expression" dxfId="1653" priority="8756">
      <formula>DF435="n/a"</formula>
    </cfRule>
  </conditionalFormatting>
  <conditionalFormatting sqref="DF436">
    <cfRule type="expression" dxfId="1652" priority="8760">
      <formula>DF436&lt;0</formula>
    </cfRule>
  </conditionalFormatting>
  <conditionalFormatting sqref="DF437">
    <cfRule type="expression" dxfId="1651" priority="8751">
      <formula>DF437="n/a"</formula>
    </cfRule>
    <cfRule type="expression" dxfId="1650" priority="8754">
      <formula>DF437=1</formula>
    </cfRule>
    <cfRule type="expression" dxfId="1649" priority="8753">
      <formula>DF437=2</formula>
    </cfRule>
    <cfRule type="expression" dxfId="1648" priority="8752">
      <formula>DF437=3</formula>
    </cfRule>
  </conditionalFormatting>
  <conditionalFormatting sqref="DF438">
    <cfRule type="expression" dxfId="1647" priority="8755">
      <formula>DF438&lt;0</formula>
    </cfRule>
  </conditionalFormatting>
  <conditionalFormatting sqref="DF519">
    <cfRule type="expression" dxfId="1646" priority="6957">
      <formula>DF519="n/a"</formula>
    </cfRule>
    <cfRule type="expression" dxfId="1645" priority="6959">
      <formula>DF519=2</formula>
    </cfRule>
    <cfRule type="expression" dxfId="1644" priority="6960">
      <formula>DF519=1</formula>
    </cfRule>
    <cfRule type="expression" dxfId="1643" priority="6958">
      <formula>DF519=3</formula>
    </cfRule>
  </conditionalFormatting>
  <conditionalFormatting sqref="DF520">
    <cfRule type="expression" dxfId="1642" priority="6961">
      <formula>DF520&lt;0</formula>
    </cfRule>
  </conditionalFormatting>
  <conditionalFormatting sqref="DF547">
    <cfRule type="expression" dxfId="1641" priority="7762">
      <formula>DF547="n/a"</formula>
    </cfRule>
    <cfRule type="expression" dxfId="1640" priority="7765">
      <formula>DF547=1</formula>
    </cfRule>
    <cfRule type="expression" dxfId="1639" priority="7764">
      <formula>DF547=2</formula>
    </cfRule>
    <cfRule type="expression" dxfId="1638" priority="7763">
      <formula>DF547=3</formula>
    </cfRule>
  </conditionalFormatting>
  <conditionalFormatting sqref="DF548">
    <cfRule type="expression" dxfId="1637" priority="7766">
      <formula>DF548&lt;0</formula>
    </cfRule>
  </conditionalFormatting>
  <conditionalFormatting sqref="DF549">
    <cfRule type="expression" dxfId="1636" priority="7753">
      <formula>DF549=3</formula>
    </cfRule>
    <cfRule type="expression" dxfId="1635" priority="7752">
      <formula>DF549="n/a"</formula>
    </cfRule>
    <cfRule type="expression" dxfId="1634" priority="7755">
      <formula>DF549=1</formula>
    </cfRule>
    <cfRule type="expression" dxfId="1633" priority="7754">
      <formula>DF549=2</formula>
    </cfRule>
  </conditionalFormatting>
  <conditionalFormatting sqref="DF550">
    <cfRule type="expression" dxfId="1632" priority="7756">
      <formula>DF550&lt;0</formula>
    </cfRule>
  </conditionalFormatting>
  <conditionalFormatting sqref="DF551">
    <cfRule type="expression" dxfId="1631" priority="7750">
      <formula>DF551=1</formula>
    </cfRule>
    <cfRule type="expression" dxfId="1630" priority="7749">
      <formula>DF551=2</formula>
    </cfRule>
    <cfRule type="expression" dxfId="1629" priority="7748">
      <formula>DF551=3</formula>
    </cfRule>
    <cfRule type="expression" dxfId="1628" priority="7747">
      <formula>DF551="n/a"</formula>
    </cfRule>
  </conditionalFormatting>
  <conditionalFormatting sqref="DF552">
    <cfRule type="expression" dxfId="1627" priority="7751">
      <formula>DF552&lt;0</formula>
    </cfRule>
  </conditionalFormatting>
  <conditionalFormatting sqref="DF553">
    <cfRule type="expression" dxfId="1626" priority="7740">
      <formula>DF553=1</formula>
    </cfRule>
    <cfRule type="expression" dxfId="1625" priority="7739">
      <formula>DF553=2</formula>
    </cfRule>
    <cfRule type="expression" dxfId="1624" priority="7738">
      <formula>DF553=3</formula>
    </cfRule>
    <cfRule type="expression" dxfId="1623" priority="7737">
      <formula>DF553="n/a"</formula>
    </cfRule>
  </conditionalFormatting>
  <conditionalFormatting sqref="DF554">
    <cfRule type="expression" dxfId="1622" priority="7741">
      <formula>DF554&lt;0</formula>
    </cfRule>
  </conditionalFormatting>
  <conditionalFormatting sqref="DF555">
    <cfRule type="expression" dxfId="1621" priority="7729">
      <formula>DF555=2</formula>
    </cfRule>
    <cfRule type="expression" dxfId="1620" priority="7730">
      <formula>DF555=1</formula>
    </cfRule>
    <cfRule type="expression" dxfId="1619" priority="7728">
      <formula>DF555=3</formula>
    </cfRule>
    <cfRule type="expression" dxfId="1618" priority="7727">
      <formula>DF555="n/a"</formula>
    </cfRule>
  </conditionalFormatting>
  <conditionalFormatting sqref="DF556">
    <cfRule type="expression" dxfId="1617" priority="7731">
      <formula>DF556&lt;0</formula>
    </cfRule>
  </conditionalFormatting>
  <conditionalFormatting sqref="DF557">
    <cfRule type="expression" dxfId="1616" priority="7722">
      <formula>DF557="n/a"</formula>
    </cfRule>
    <cfRule type="expression" dxfId="1615" priority="7723">
      <formula>DF557=3</formula>
    </cfRule>
    <cfRule type="expression" dxfId="1614" priority="7724">
      <formula>DF557=2</formula>
    </cfRule>
    <cfRule type="expression" dxfId="1613" priority="7725">
      <formula>DF557=1</formula>
    </cfRule>
  </conditionalFormatting>
  <conditionalFormatting sqref="DF558">
    <cfRule type="expression" dxfId="1612" priority="7726">
      <formula>DF558&lt;0</formula>
    </cfRule>
  </conditionalFormatting>
  <conditionalFormatting sqref="DF559">
    <cfRule type="expression" dxfId="1611" priority="7718">
      <formula>DF559=3</formula>
    </cfRule>
    <cfRule type="expression" dxfId="1610" priority="7717">
      <formula>DF559="n/a"</formula>
    </cfRule>
    <cfRule type="expression" dxfId="1609" priority="7719">
      <formula>DF559=2</formula>
    </cfRule>
    <cfRule type="expression" dxfId="1608" priority="7720">
      <formula>DF559=1</formula>
    </cfRule>
  </conditionalFormatting>
  <conditionalFormatting sqref="DF560">
    <cfRule type="expression" dxfId="1607" priority="7721">
      <formula>DF560&lt;0</formula>
    </cfRule>
  </conditionalFormatting>
  <conditionalFormatting sqref="DF561">
    <cfRule type="expression" dxfId="1606" priority="7712">
      <formula>DF561="n/a"</formula>
    </cfRule>
    <cfRule type="expression" dxfId="1605" priority="7713">
      <formula>DF561=3</formula>
    </cfRule>
    <cfRule type="expression" dxfId="1604" priority="7715">
      <formula>DF561=1</formula>
    </cfRule>
    <cfRule type="expression" dxfId="1603" priority="7714">
      <formula>DF561=2</formula>
    </cfRule>
  </conditionalFormatting>
  <conditionalFormatting sqref="DF562">
    <cfRule type="expression" dxfId="1602" priority="7716">
      <formula>DF562&lt;0</formula>
    </cfRule>
  </conditionalFormatting>
  <conditionalFormatting sqref="DF565">
    <cfRule type="expression" dxfId="1601" priority="7710">
      <formula>DF565=1</formula>
    </cfRule>
    <cfRule type="expression" dxfId="1600" priority="7707">
      <formula>DF565="n/a"</formula>
    </cfRule>
    <cfRule type="expression" dxfId="1599" priority="7709">
      <formula>DF565=2</formula>
    </cfRule>
    <cfRule type="expression" dxfId="1598" priority="7708">
      <formula>DF565=3</formula>
    </cfRule>
  </conditionalFormatting>
  <conditionalFormatting sqref="DF566">
    <cfRule type="expression" dxfId="1597" priority="7711">
      <formula>DF566&lt;0</formula>
    </cfRule>
  </conditionalFormatting>
  <conditionalFormatting sqref="DF567">
    <cfRule type="expression" dxfId="1596" priority="7692">
      <formula>DF567="n/a"</formula>
    </cfRule>
    <cfRule type="expression" dxfId="1595" priority="7693">
      <formula>DF567=3</formula>
    </cfRule>
    <cfRule type="expression" dxfId="1594" priority="7694">
      <formula>DF567=2</formula>
    </cfRule>
    <cfRule type="expression" dxfId="1593" priority="7695">
      <formula>DF567=1</formula>
    </cfRule>
  </conditionalFormatting>
  <conditionalFormatting sqref="DF568">
    <cfRule type="expression" dxfId="1592" priority="7696">
      <formula>DF568&lt;0</formula>
    </cfRule>
  </conditionalFormatting>
  <conditionalFormatting sqref="DF569">
    <cfRule type="expression" dxfId="1591" priority="7687">
      <formula>DF569="n/a"</formula>
    </cfRule>
    <cfRule type="expression" dxfId="1590" priority="7688">
      <formula>DF569=3</formula>
    </cfRule>
    <cfRule type="expression" dxfId="1589" priority="7690">
      <formula>DF569=1</formula>
    </cfRule>
    <cfRule type="expression" dxfId="1588" priority="7689">
      <formula>DF569=2</formula>
    </cfRule>
  </conditionalFormatting>
  <conditionalFormatting sqref="DF570">
    <cfRule type="expression" dxfId="1587" priority="7691">
      <formula>DF570&lt;0</formula>
    </cfRule>
  </conditionalFormatting>
  <conditionalFormatting sqref="DF571">
    <cfRule type="expression" dxfId="1586" priority="7685">
      <formula>DF571=1</formula>
    </cfRule>
    <cfRule type="expression" dxfId="1585" priority="7682">
      <formula>DF571="n/a"</formula>
    </cfRule>
    <cfRule type="expression" dxfId="1584" priority="7683">
      <formula>DF571=3</formula>
    </cfRule>
    <cfRule type="expression" dxfId="1583" priority="7684">
      <formula>DF571=2</formula>
    </cfRule>
  </conditionalFormatting>
  <conditionalFormatting sqref="DF572">
    <cfRule type="expression" dxfId="1582" priority="7686">
      <formula>DF572&lt;0</formula>
    </cfRule>
  </conditionalFormatting>
  <conditionalFormatting sqref="DF573">
    <cfRule type="expression" dxfId="1581" priority="7673">
      <formula>DF573=3</formula>
    </cfRule>
    <cfRule type="expression" dxfId="1580" priority="7672">
      <formula>DF573="n/a"</formula>
    </cfRule>
    <cfRule type="expression" dxfId="1579" priority="7675">
      <formula>DF573=1</formula>
    </cfRule>
    <cfRule type="expression" dxfId="1578" priority="7674">
      <formula>DF573=2</formula>
    </cfRule>
  </conditionalFormatting>
  <conditionalFormatting sqref="DF574">
    <cfRule type="expression" dxfId="1577" priority="7676">
      <formula>DF574&lt;0</formula>
    </cfRule>
  </conditionalFormatting>
  <conditionalFormatting sqref="DF575">
    <cfRule type="expression" dxfId="1576" priority="7657">
      <formula>DF575="n/a"</formula>
    </cfRule>
    <cfRule type="expression" dxfId="1575" priority="7660">
      <formula>DF575=1</formula>
    </cfRule>
    <cfRule type="expression" dxfId="1574" priority="7659">
      <formula>DF575=2</formula>
    </cfRule>
    <cfRule type="expression" dxfId="1573" priority="7658">
      <formula>DF575=3</formula>
    </cfRule>
  </conditionalFormatting>
  <conditionalFormatting sqref="DF576">
    <cfRule type="expression" dxfId="1572" priority="7661">
      <formula>DF576&lt;0</formula>
    </cfRule>
  </conditionalFormatting>
  <conditionalFormatting sqref="DF577">
    <cfRule type="expression" dxfId="1571" priority="7647">
      <formula>DF577="n/a"</formula>
    </cfRule>
    <cfRule type="expression" dxfId="1570" priority="7648">
      <formula>DF577=3</formula>
    </cfRule>
    <cfRule type="expression" dxfId="1569" priority="7649">
      <formula>DF577=2</formula>
    </cfRule>
    <cfRule type="expression" dxfId="1568" priority="7650">
      <formula>DF577=1</formula>
    </cfRule>
  </conditionalFormatting>
  <conditionalFormatting sqref="DF578">
    <cfRule type="expression" dxfId="1567" priority="7651">
      <formula>DF578&lt;0</formula>
    </cfRule>
  </conditionalFormatting>
  <conditionalFormatting sqref="DF579">
    <cfRule type="expression" dxfId="1566" priority="7644">
      <formula>DF579=2</formula>
    </cfRule>
    <cfRule type="expression" dxfId="1565" priority="7643">
      <formula>DF579=3</formula>
    </cfRule>
    <cfRule type="expression" dxfId="1564" priority="7642">
      <formula>DF579="n/a"</formula>
    </cfRule>
    <cfRule type="expression" dxfId="1563" priority="7645">
      <formula>DF579=1</formula>
    </cfRule>
  </conditionalFormatting>
  <conditionalFormatting sqref="DF580">
    <cfRule type="expression" dxfId="1562" priority="7646">
      <formula>DF580&lt;0</formula>
    </cfRule>
  </conditionalFormatting>
  <conditionalFormatting sqref="DF581">
    <cfRule type="expression" dxfId="1561" priority="7640">
      <formula>DF581=1</formula>
    </cfRule>
    <cfRule type="expression" dxfId="1560" priority="7639">
      <formula>DF581=2</formula>
    </cfRule>
    <cfRule type="expression" dxfId="1559" priority="7638">
      <formula>DF581=3</formula>
    </cfRule>
    <cfRule type="expression" dxfId="1558" priority="7637">
      <formula>DF581="n/a"</formula>
    </cfRule>
  </conditionalFormatting>
  <conditionalFormatting sqref="DF582">
    <cfRule type="expression" dxfId="1557" priority="7641">
      <formula>DF582&lt;0</formula>
    </cfRule>
  </conditionalFormatting>
  <conditionalFormatting sqref="DF583">
    <cfRule type="expression" dxfId="1556" priority="7635">
      <formula>DF583=1</formula>
    </cfRule>
    <cfRule type="expression" dxfId="1555" priority="7634">
      <formula>DF583=2</formula>
    </cfRule>
    <cfRule type="expression" dxfId="1554" priority="7633">
      <formula>DF583=3</formula>
    </cfRule>
    <cfRule type="expression" dxfId="1553" priority="7632">
      <formula>DF583="n/a"</formula>
    </cfRule>
  </conditionalFormatting>
  <conditionalFormatting sqref="DF584">
    <cfRule type="expression" dxfId="1552" priority="7636">
      <formula>DF584&lt;0</formula>
    </cfRule>
  </conditionalFormatting>
  <conditionalFormatting sqref="DF587">
    <cfRule type="expression" dxfId="1551" priority="7630">
      <formula>DF587=1</formula>
    </cfRule>
    <cfRule type="expression" dxfId="1550" priority="7627">
      <formula>DF587="n/a"</formula>
    </cfRule>
    <cfRule type="expression" dxfId="1549" priority="7628">
      <formula>DF587=3</formula>
    </cfRule>
    <cfRule type="expression" dxfId="1548" priority="7629">
      <formula>DF587=2</formula>
    </cfRule>
  </conditionalFormatting>
  <conditionalFormatting sqref="DF588">
    <cfRule type="expression" dxfId="1547" priority="7631">
      <formula>DF588&lt;0</formula>
    </cfRule>
  </conditionalFormatting>
  <conditionalFormatting sqref="DF589">
    <cfRule type="expression" dxfId="1546" priority="7622">
      <formula>DF589="n/a"</formula>
    </cfRule>
    <cfRule type="expression" dxfId="1545" priority="7623">
      <formula>DF589=3</formula>
    </cfRule>
    <cfRule type="expression" dxfId="1544" priority="7624">
      <formula>DF589=2</formula>
    </cfRule>
    <cfRule type="expression" dxfId="1543" priority="7625">
      <formula>DF589=1</formula>
    </cfRule>
  </conditionalFormatting>
  <conditionalFormatting sqref="DF590">
    <cfRule type="expression" dxfId="1542" priority="7626">
      <formula>DF590&lt;0</formula>
    </cfRule>
  </conditionalFormatting>
  <conditionalFormatting sqref="DF597">
    <cfRule type="expression" dxfId="1541" priority="7613">
      <formula>DF597=3</formula>
    </cfRule>
    <cfRule type="expression" dxfId="1540" priority="7612">
      <formula>DF597="n/a"</formula>
    </cfRule>
    <cfRule type="expression" dxfId="1539" priority="7615">
      <formula>DF597=1</formula>
    </cfRule>
    <cfRule type="expression" dxfId="1538" priority="7614">
      <formula>DF597=2</formula>
    </cfRule>
  </conditionalFormatting>
  <conditionalFormatting sqref="DF598">
    <cfRule type="expression" dxfId="1537" priority="7616">
      <formula>DF598&lt;0</formula>
    </cfRule>
  </conditionalFormatting>
  <conditionalFormatting sqref="DF603">
    <cfRule type="expression" dxfId="1536" priority="7610">
      <formula>DF603=1</formula>
    </cfRule>
    <cfRule type="expression" dxfId="1535" priority="7609">
      <formula>DF603=2</formula>
    </cfRule>
    <cfRule type="expression" dxfId="1534" priority="7608">
      <formula>DF603=3</formula>
    </cfRule>
    <cfRule type="expression" dxfId="1533" priority="7607">
      <formula>DF603="n/a"</formula>
    </cfRule>
  </conditionalFormatting>
  <conditionalFormatting sqref="DF604">
    <cfRule type="expression" dxfId="1532" priority="7611">
      <formula>DF604&lt;0</formula>
    </cfRule>
  </conditionalFormatting>
  <conditionalFormatting sqref="DF605">
    <cfRule type="expression" dxfId="1531" priority="7605">
      <formula>DF605=1</formula>
    </cfRule>
    <cfRule type="expression" dxfId="1530" priority="7604">
      <formula>DF605=2</formula>
    </cfRule>
    <cfRule type="expression" dxfId="1529" priority="7603">
      <formula>DF605=3</formula>
    </cfRule>
    <cfRule type="expression" dxfId="1528" priority="7602">
      <formula>DF605="n/a"</formula>
    </cfRule>
  </conditionalFormatting>
  <conditionalFormatting sqref="DF606">
    <cfRule type="expression" dxfId="1527" priority="7606">
      <formula>DF606&lt;0</formula>
    </cfRule>
  </conditionalFormatting>
  <conditionalFormatting sqref="DF221:FM221 G227:AZ227 BC227:BL227 BY227 CA227 CC227:CD227 CF227:CG227 CM227:DB227 G263:BL263 CB263:CE263 CG263 CM263:DB263 G265:N265 Q265:AZ265 BC265:BL265 BY265 CA265 CC265:CD265 CF265:CG265 CM265:DB265 FQ221:GF221 DF227:GF227 DF263:GF263 DF265:GF265">
    <cfRule type="expression" dxfId="1526" priority="14853">
      <formula>G221=3</formula>
    </cfRule>
  </conditionalFormatting>
  <conditionalFormatting sqref="DF221:FM221 G227:AZ227 BC227:BL227 BY227 CA227 CC227:CD227 CF227:CG227 CM227:DB227 G263:BL263 CB263:CE263 CG263 CM263:DB263 G265:N265 Q265:AZ265 BC265:BL265 BY265 CA265 CC265:CD265 CF265:CG265 CM265:DB265">
    <cfRule type="expression" dxfId="1525" priority="14852">
      <formula>G221="n/a"</formula>
    </cfRule>
  </conditionalFormatting>
  <conditionalFormatting sqref="DF221:FM221 FQ221:GF221 G227:AZ227 BC227:BL227 BY227 CA227 CC227:CD227 CF227:CG227 DF227:GF227 G263:BL263 CB263:CE263 CG263 DF263:GF263 G265:N265 BC265:BL265 BY265 CA265 CC265:CD265 CF265:CG265 DF265:GF265 CM227:DB227 CM265:DB265 CM263:DB263 Q265:AZ265">
    <cfRule type="expression" dxfId="1524" priority="14854">
      <formula>G221=2</formula>
    </cfRule>
    <cfRule type="expression" dxfId="1523" priority="14855">
      <formula>G221=1</formula>
    </cfRule>
  </conditionalFormatting>
  <conditionalFormatting sqref="DF397:FM397 CG465 CM465:DB465 DF465:FM465 FQ465:FU465 FQ397:GF397 FW465:GF465 CM397:DB397">
    <cfRule type="expression" dxfId="1522" priority="14106">
      <formula>CG397=3</formula>
    </cfRule>
  </conditionalFormatting>
  <conditionalFormatting sqref="DF397:FM397 CG465 CM465:DB465 DF465:FM465 FQ465:FU465">
    <cfRule type="expression" dxfId="1521" priority="14105">
      <formula>CG397="n/a"</formula>
    </cfRule>
  </conditionalFormatting>
  <conditionalFormatting sqref="DF523:FM523 FQ523:GF523 CM523:DB523">
    <cfRule type="expression" dxfId="1520" priority="14792">
      <formula>CM523=3</formula>
    </cfRule>
  </conditionalFormatting>
  <conditionalFormatting sqref="DF523:FM523">
    <cfRule type="expression" dxfId="1519" priority="14791">
      <formula>DF523="n/a"</formula>
    </cfRule>
  </conditionalFormatting>
  <conditionalFormatting sqref="DF135:GE135">
    <cfRule type="expression" dxfId="1518" priority="15421">
      <formula>DF135=3</formula>
    </cfRule>
    <cfRule type="expression" dxfId="1517" priority="15420">
      <formula>DF135="n/a"</formula>
    </cfRule>
  </conditionalFormatting>
  <conditionalFormatting sqref="DF21:GF21">
    <cfRule type="expression" dxfId="1516" priority="9547">
      <formula>DF21=3</formula>
    </cfRule>
  </conditionalFormatting>
  <conditionalFormatting sqref="DF87:GF87">
    <cfRule type="expression" dxfId="1515" priority="2166">
      <formula>DF87=3</formula>
    </cfRule>
  </conditionalFormatting>
  <conditionalFormatting sqref="DF89:GF89">
    <cfRule type="expression" dxfId="1514" priority="2123">
      <formula>DF89=3</formula>
    </cfRule>
  </conditionalFormatting>
  <conditionalFormatting sqref="DF129:GF129">
    <cfRule type="expression" dxfId="1513" priority="14178">
      <formula>DF129=3</formula>
    </cfRule>
  </conditionalFormatting>
  <conditionalFormatting sqref="DF131:GF131">
    <cfRule type="expression" dxfId="1512" priority="14271">
      <formula>DF131=3</formula>
    </cfRule>
  </conditionalFormatting>
  <conditionalFormatting sqref="DF181:GF181 CM181:DB181">
    <cfRule type="expression" dxfId="1511" priority="14967">
      <formula>CM181=3</formula>
    </cfRule>
  </conditionalFormatting>
  <conditionalFormatting sqref="DF183:GF183 CM183:DB183">
    <cfRule type="expression" dxfId="1510" priority="14958">
      <formula>CM183=3</formula>
    </cfRule>
  </conditionalFormatting>
  <conditionalFormatting sqref="DF197:GF197 CM197:DB197">
    <cfRule type="expression" dxfId="1509" priority="14917">
      <formula>CM197=3</formula>
    </cfRule>
  </conditionalFormatting>
  <conditionalFormatting sqref="DF267:GF267 CM267:DB267">
    <cfRule type="expression" dxfId="1508" priority="14858">
      <formula>CM267=3</formula>
    </cfRule>
  </conditionalFormatting>
  <conditionalFormatting sqref="DF87:GZ87">
    <cfRule type="expression" dxfId="1507" priority="2169">
      <formula>DF87="n/a"</formula>
    </cfRule>
  </conditionalFormatting>
  <conditionalFormatting sqref="DF89:GZ89">
    <cfRule type="expression" dxfId="1506" priority="2126">
      <formula>DF89="n/a"</formula>
    </cfRule>
  </conditionalFormatting>
  <conditionalFormatting sqref="DF159:GZ159">
    <cfRule type="expression" dxfId="1505" priority="1270">
      <formula>DF159="n/a"</formula>
    </cfRule>
  </conditionalFormatting>
  <conditionalFormatting sqref="DF161:GZ161">
    <cfRule type="expression" dxfId="1504" priority="1213">
      <formula>DF161="n/a"</formula>
    </cfRule>
  </conditionalFormatting>
  <conditionalFormatting sqref="DF163:GZ163">
    <cfRule type="expression" dxfId="1503" priority="1156">
      <formula>DF163="n/a"</formula>
    </cfRule>
  </conditionalFormatting>
  <conditionalFormatting sqref="DF165:GZ165">
    <cfRule type="expression" dxfId="1502" priority="1099">
      <formula>DF165="n/a"</formula>
    </cfRule>
  </conditionalFormatting>
  <conditionalFormatting sqref="DF167:GZ167">
    <cfRule type="expression" dxfId="1501" priority="1042">
      <formula>DF167="n/a"</formula>
    </cfRule>
  </conditionalFormatting>
  <conditionalFormatting sqref="DF207:GZ207">
    <cfRule type="expression" dxfId="1500" priority="2485">
      <formula>DF207="n/a"</formula>
    </cfRule>
  </conditionalFormatting>
  <conditionalFormatting sqref="DF209:GZ209">
    <cfRule type="expression" dxfId="1499" priority="2411">
      <formula>DF209="n/a"</formula>
    </cfRule>
  </conditionalFormatting>
  <conditionalFormatting sqref="DF211:GZ211">
    <cfRule type="expression" dxfId="1498" priority="2337">
      <formula>DF211="n/a"</formula>
    </cfRule>
  </conditionalFormatting>
  <conditionalFormatting sqref="DF215:GZ215">
    <cfRule type="expression" dxfId="1497" priority="3100">
      <formula>DF215="n/a"</formula>
    </cfRule>
  </conditionalFormatting>
  <conditionalFormatting sqref="DF217:GZ217">
    <cfRule type="expression" dxfId="1496" priority="3040">
      <formula>DF217="n/a"</formula>
    </cfRule>
  </conditionalFormatting>
  <conditionalFormatting sqref="DF295:GZ295">
    <cfRule type="expression" dxfId="1495" priority="3262">
      <formula>DF295="n/a"</formula>
    </cfRule>
  </conditionalFormatting>
  <conditionalFormatting sqref="DF297:GZ297">
    <cfRule type="expression" dxfId="1494" priority="3228">
      <formula>DF297="n/a"</formula>
    </cfRule>
  </conditionalFormatting>
  <conditionalFormatting sqref="DF299:GZ299">
    <cfRule type="expression" dxfId="1493" priority="3194">
      <formula>DF299="n/a"</formula>
    </cfRule>
  </conditionalFormatting>
  <conditionalFormatting sqref="DF303:GZ303">
    <cfRule type="expression" dxfId="1492" priority="3294">
      <formula>DF303="n/a"</formula>
    </cfRule>
  </conditionalFormatting>
  <conditionalFormatting sqref="DF327:GZ327">
    <cfRule type="expression" dxfId="1491" priority="2083">
      <formula>DF327="n/a"</formula>
    </cfRule>
  </conditionalFormatting>
  <conditionalFormatting sqref="DF343:GZ343">
    <cfRule type="expression" dxfId="1490" priority="3550">
      <formula>DF343="n/a"</formula>
    </cfRule>
  </conditionalFormatting>
  <conditionalFormatting sqref="DF345:GZ345">
    <cfRule type="expression" dxfId="1489" priority="3502">
      <formula>DF345="n/a"</formula>
    </cfRule>
  </conditionalFormatting>
  <conditionalFormatting sqref="DF359:GZ359">
    <cfRule type="expression" dxfId="1488" priority="1372">
      <formula>DF359="n/a"</formula>
    </cfRule>
  </conditionalFormatting>
  <conditionalFormatting sqref="DF361:GZ361">
    <cfRule type="expression" dxfId="1487" priority="1321">
      <formula>DF361="n/a"</formula>
    </cfRule>
  </conditionalFormatting>
  <conditionalFormatting sqref="DF455:GZ455">
    <cfRule type="expression" dxfId="1486" priority="1893">
      <formula>DF455="n/a"</formula>
    </cfRule>
  </conditionalFormatting>
  <conditionalFormatting sqref="DF457:GZ457">
    <cfRule type="expression" dxfId="1485" priority="1856">
      <formula>DF457="n/a"</formula>
    </cfRule>
  </conditionalFormatting>
  <conditionalFormatting sqref="DF459:GZ459">
    <cfRule type="expression" dxfId="1484" priority="1819">
      <formula>DF459="n/a"</formula>
    </cfRule>
  </conditionalFormatting>
  <conditionalFormatting sqref="DG11:DV11">
    <cfRule type="expression" dxfId="1483" priority="5512">
      <formula>DG11=3</formula>
    </cfRule>
    <cfRule type="expression" dxfId="1482" priority="5511">
      <formula>DG11="n/a"</formula>
    </cfRule>
    <cfRule type="expression" dxfId="1481" priority="5513">
      <formula>DG11=2</formula>
    </cfRule>
    <cfRule type="expression" dxfId="1480" priority="5514">
      <formula>DG11=1</formula>
    </cfRule>
  </conditionalFormatting>
  <conditionalFormatting sqref="DG13:DV13">
    <cfRule type="expression" dxfId="1479" priority="5346">
      <formula>DG13=2</formula>
    </cfRule>
    <cfRule type="expression" dxfId="1478" priority="5345">
      <formula>DG13=3</formula>
    </cfRule>
    <cfRule type="expression" dxfId="1477" priority="5344">
      <formula>DG13="n/a"</formula>
    </cfRule>
    <cfRule type="expression" dxfId="1476" priority="5347">
      <formula>DG13=1</formula>
    </cfRule>
  </conditionalFormatting>
  <conditionalFormatting sqref="DG15:DV15">
    <cfRule type="expression" dxfId="1475" priority="5568">
      <formula>DG15=2</formula>
    </cfRule>
    <cfRule type="expression" dxfId="1474" priority="5569">
      <formula>DG15=1</formula>
    </cfRule>
    <cfRule type="expression" dxfId="1473" priority="5567">
      <formula>DG15=3</formula>
    </cfRule>
    <cfRule type="expression" dxfId="1472" priority="5566">
      <formula>DG15="n/a"</formula>
    </cfRule>
  </conditionalFormatting>
  <conditionalFormatting sqref="DG17:DV17">
    <cfRule type="expression" dxfId="1471" priority="5678">
      <formula>DG17=2</formula>
    </cfRule>
    <cfRule type="expression" dxfId="1470" priority="5677">
      <formula>DG17=3</formula>
    </cfRule>
    <cfRule type="expression" dxfId="1469" priority="5676">
      <formula>DG17="n/a"</formula>
    </cfRule>
    <cfRule type="expression" dxfId="1468" priority="5679">
      <formula>DG17=1</formula>
    </cfRule>
  </conditionalFormatting>
  <conditionalFormatting sqref="DG193:GF193 CM193:DB193">
    <cfRule type="expression" dxfId="1467" priority="14926">
      <formula>CM193=3</formula>
    </cfRule>
  </conditionalFormatting>
  <conditionalFormatting sqref="DN34">
    <cfRule type="expression" dxfId="1466" priority="6543">
      <formula>DN34&lt;0</formula>
    </cfRule>
  </conditionalFormatting>
  <conditionalFormatting sqref="DN195">
    <cfRule type="expression" dxfId="1465" priority="6533">
      <formula>DN195="n/a"</formula>
    </cfRule>
    <cfRule type="expression" dxfId="1464" priority="6536">
      <formula>DN195=1</formula>
    </cfRule>
    <cfRule type="expression" dxfId="1463" priority="6535">
      <formula>DN195=2</formula>
    </cfRule>
    <cfRule type="expression" dxfId="1462" priority="6534">
      <formula>DN195=3</formula>
    </cfRule>
  </conditionalFormatting>
  <conditionalFormatting sqref="DN196">
    <cfRule type="expression" dxfId="1461" priority="6537">
      <formula>DN196&lt;0</formula>
    </cfRule>
  </conditionalFormatting>
  <conditionalFormatting sqref="DN205">
    <cfRule type="expression" dxfId="1460" priority="6529">
      <formula>DN205=3</formula>
    </cfRule>
    <cfRule type="expression" dxfId="1459" priority="6530">
      <formula>DN205=2</formula>
    </cfRule>
    <cfRule type="expression" dxfId="1458" priority="6531">
      <formula>DN205=1</formula>
    </cfRule>
    <cfRule type="expression" dxfId="1457" priority="6528">
      <formula>DN205="n/a"</formula>
    </cfRule>
  </conditionalFormatting>
  <conditionalFormatting sqref="DN206">
    <cfRule type="expression" dxfId="1456" priority="6532">
      <formula>DN206&lt;0</formula>
    </cfRule>
  </conditionalFormatting>
  <conditionalFormatting sqref="DN223">
    <cfRule type="expression" dxfId="1455" priority="6524">
      <formula>DN223=3</formula>
    </cfRule>
    <cfRule type="expression" dxfId="1454" priority="6523">
      <formula>DN223="n/a"</formula>
    </cfRule>
    <cfRule type="expression" dxfId="1453" priority="6526">
      <formula>DN223=1</formula>
    </cfRule>
    <cfRule type="expression" dxfId="1452" priority="6525">
      <formula>DN223=2</formula>
    </cfRule>
  </conditionalFormatting>
  <conditionalFormatting sqref="DN224">
    <cfRule type="expression" dxfId="1451" priority="6527">
      <formula>DN224&lt;0</formula>
    </cfRule>
  </conditionalFormatting>
  <conditionalFormatting sqref="DN243">
    <cfRule type="expression" dxfId="1450" priority="6519">
      <formula>DN243=3</formula>
    </cfRule>
    <cfRule type="expression" dxfId="1449" priority="6518">
      <formula>DN243="n/a"</formula>
    </cfRule>
    <cfRule type="expression" dxfId="1448" priority="6520">
      <formula>DN243=2</formula>
    </cfRule>
    <cfRule type="expression" dxfId="1447" priority="6521">
      <formula>DN243=1</formula>
    </cfRule>
  </conditionalFormatting>
  <conditionalFormatting sqref="DN244">
    <cfRule type="expression" dxfId="1446" priority="6522">
      <formula>DN244&lt;0</formula>
    </cfRule>
  </conditionalFormatting>
  <conditionalFormatting sqref="DN245">
    <cfRule type="expression" dxfId="1445" priority="6516">
      <formula>DN245=1</formula>
    </cfRule>
    <cfRule type="expression" dxfId="1444" priority="6515">
      <formula>DN245=2</formula>
    </cfRule>
    <cfRule type="expression" dxfId="1443" priority="6514">
      <formula>DN245=3</formula>
    </cfRule>
    <cfRule type="expression" dxfId="1442" priority="6513">
      <formula>DN245="n/a"</formula>
    </cfRule>
  </conditionalFormatting>
  <conditionalFormatting sqref="DN246">
    <cfRule type="expression" dxfId="1441" priority="6517">
      <formula>DN246&lt;0</formula>
    </cfRule>
  </conditionalFormatting>
  <conditionalFormatting sqref="DN269">
    <cfRule type="expression" dxfId="1440" priority="6508">
      <formula>DN269="n/a"</formula>
    </cfRule>
    <cfRule type="expression" dxfId="1439" priority="6509">
      <formula>DN269=3</formula>
    </cfRule>
    <cfRule type="expression" dxfId="1438" priority="6510">
      <formula>DN269=2</formula>
    </cfRule>
    <cfRule type="expression" dxfId="1437" priority="6511">
      <formula>DN269=1</formula>
    </cfRule>
  </conditionalFormatting>
  <conditionalFormatting sqref="DN270">
    <cfRule type="expression" dxfId="1436" priority="6512">
      <formula>DN270&lt;0</formula>
    </cfRule>
  </conditionalFormatting>
  <conditionalFormatting sqref="DN321">
    <cfRule type="expression" dxfId="1435" priority="6504">
      <formula>DN321=3</formula>
    </cfRule>
    <cfRule type="expression" dxfId="1434" priority="6505">
      <formula>DN321=2</formula>
    </cfRule>
    <cfRule type="expression" dxfId="1433" priority="6506">
      <formula>DN321=1</formula>
    </cfRule>
    <cfRule type="expression" dxfId="1432" priority="6503">
      <formula>DN321="n/a"</formula>
    </cfRule>
  </conditionalFormatting>
  <conditionalFormatting sqref="DN322">
    <cfRule type="expression" dxfId="1431" priority="6507">
      <formula>DN322&lt;0</formula>
    </cfRule>
  </conditionalFormatting>
  <conditionalFormatting sqref="DN451">
    <cfRule type="expression" dxfId="1430" priority="6498">
      <formula>DN451="n/a"</formula>
    </cfRule>
    <cfRule type="expression" dxfId="1429" priority="6499">
      <formula>DN451=3</formula>
    </cfRule>
    <cfRule type="expression" dxfId="1428" priority="6500">
      <formula>DN451=2</formula>
    </cfRule>
    <cfRule type="expression" dxfId="1427" priority="6501">
      <formula>DN451=1</formula>
    </cfRule>
  </conditionalFormatting>
  <conditionalFormatting sqref="DN452">
    <cfRule type="expression" dxfId="1426" priority="6502">
      <formula>DN452&lt;0</formula>
    </cfRule>
  </conditionalFormatting>
  <conditionalFormatting sqref="DW11:EK11 EN11">
    <cfRule type="expression" dxfId="1425" priority="5510">
      <formula>DW11=1</formula>
    </cfRule>
    <cfRule type="expression" dxfId="1424" priority="5508">
      <formula>DW11=3</formula>
    </cfRule>
    <cfRule type="expression" dxfId="1423" priority="5507">
      <formula>DW11="n/a"</formula>
    </cfRule>
    <cfRule type="expression" dxfId="1422" priority="5509">
      <formula>DW11=2</formula>
    </cfRule>
  </conditionalFormatting>
  <conditionalFormatting sqref="DW13:EK13 EN13">
    <cfRule type="expression" dxfId="1421" priority="5343">
      <formula>DW13=1</formula>
    </cfRule>
    <cfRule type="expression" dxfId="1420" priority="5340">
      <formula>DW13="n/a"</formula>
    </cfRule>
    <cfRule type="expression" dxfId="1419" priority="5341">
      <formula>DW13=3</formula>
    </cfRule>
    <cfRule type="expression" dxfId="1418" priority="5342">
      <formula>DW13=2</formula>
    </cfRule>
  </conditionalFormatting>
  <conditionalFormatting sqref="DW15:EK15 EN15">
    <cfRule type="expression" dxfId="1417" priority="5564">
      <formula>DW15=2</formula>
    </cfRule>
    <cfRule type="expression" dxfId="1416" priority="5565">
      <formula>DW15=1</formula>
    </cfRule>
    <cfRule type="expression" dxfId="1415" priority="5563">
      <formula>DW15=3</formula>
    </cfRule>
    <cfRule type="expression" dxfId="1414" priority="5562">
      <formula>DW15="n/a"</formula>
    </cfRule>
  </conditionalFormatting>
  <conditionalFormatting sqref="DW17:EK17 EN17">
    <cfRule type="expression" dxfId="1413" priority="5674">
      <formula>DW17=2</formula>
    </cfRule>
    <cfRule type="expression" dxfId="1412" priority="5673">
      <formula>DW17=3</formula>
    </cfRule>
    <cfRule type="expression" dxfId="1411" priority="5672">
      <formula>DW17="n/a"</formula>
    </cfRule>
    <cfRule type="expression" dxfId="1410" priority="5675">
      <formula>DW17=1</formula>
    </cfRule>
  </conditionalFormatting>
  <conditionalFormatting sqref="EL11">
    <cfRule type="expression" dxfId="1409" priority="5435">
      <formula>EL11=2</formula>
    </cfRule>
    <cfRule type="expression" dxfId="1408" priority="5436">
      <formula>EL11=1</formula>
    </cfRule>
    <cfRule type="expression" dxfId="1407" priority="5433">
      <formula>EL11="n/a"</formula>
    </cfRule>
    <cfRule type="expression" dxfId="1406" priority="5434">
      <formula>EL11=3</formula>
    </cfRule>
  </conditionalFormatting>
  <conditionalFormatting sqref="EL13">
    <cfRule type="expression" dxfId="1405" priority="5298">
      <formula>EL13="n/a"</formula>
    </cfRule>
    <cfRule type="expression" dxfId="1404" priority="5301">
      <formula>EL13=1</formula>
    </cfRule>
    <cfRule type="expression" dxfId="1403" priority="5300">
      <formula>EL13=2</formula>
    </cfRule>
    <cfRule type="expression" dxfId="1402" priority="5299">
      <formula>EL13=3</formula>
    </cfRule>
  </conditionalFormatting>
  <conditionalFormatting sqref="EL15">
    <cfRule type="expression" dxfId="1401" priority="5420">
      <formula>EL15=1</formula>
    </cfRule>
    <cfRule type="expression" dxfId="1400" priority="5417">
      <formula>EL15="n/a"</formula>
    </cfRule>
    <cfRule type="expression" dxfId="1399" priority="5418">
      <formula>EL15=3</formula>
    </cfRule>
    <cfRule type="expression" dxfId="1398" priority="5419">
      <formula>EL15=2</formula>
    </cfRule>
  </conditionalFormatting>
  <conditionalFormatting sqref="EL17">
    <cfRule type="expression" dxfId="1397" priority="5409">
      <formula>EL17="n/a"</formula>
    </cfRule>
    <cfRule type="expression" dxfId="1396" priority="5410">
      <formula>EL17=3</formula>
    </cfRule>
    <cfRule type="expression" dxfId="1395" priority="5412">
      <formula>EL17=1</formula>
    </cfRule>
    <cfRule type="expression" dxfId="1394" priority="5411">
      <formula>EL17=2</formula>
    </cfRule>
  </conditionalFormatting>
  <conditionalFormatting sqref="EM11">
    <cfRule type="expression" dxfId="1393" priority="5432">
      <formula>EM11=1</formula>
    </cfRule>
    <cfRule type="expression" dxfId="1392" priority="5430">
      <formula>EM11=3</formula>
    </cfRule>
    <cfRule type="expression" dxfId="1391" priority="5429">
      <formula>EM11="n/a"</formula>
    </cfRule>
    <cfRule type="expression" dxfId="1390" priority="5431">
      <formula>EM11=2</formula>
    </cfRule>
  </conditionalFormatting>
  <conditionalFormatting sqref="EM13">
    <cfRule type="expression" dxfId="1389" priority="5295">
      <formula>EM13=3</formula>
    </cfRule>
    <cfRule type="expression" dxfId="1388" priority="5296">
      <formula>EM13=2</formula>
    </cfRule>
    <cfRule type="expression" dxfId="1387" priority="5297">
      <formula>EM13=1</formula>
    </cfRule>
    <cfRule type="expression" dxfId="1386" priority="5294">
      <formula>EM13="n/a"</formula>
    </cfRule>
  </conditionalFormatting>
  <conditionalFormatting sqref="EM15">
    <cfRule type="expression" dxfId="1385" priority="5416">
      <formula>EM15=1</formula>
    </cfRule>
    <cfRule type="expression" dxfId="1384" priority="5415">
      <formula>EM15=2</formula>
    </cfRule>
    <cfRule type="expression" dxfId="1383" priority="5414">
      <formula>EM15=3</formula>
    </cfRule>
    <cfRule type="expression" dxfId="1382" priority="5413">
      <formula>EM15="n/a"</formula>
    </cfRule>
  </conditionalFormatting>
  <conditionalFormatting sqref="EM17">
    <cfRule type="expression" dxfId="1381" priority="5408">
      <formula>EM17=1</formula>
    </cfRule>
    <cfRule type="expression" dxfId="1380" priority="5405">
      <formula>EM17="n/a"</formula>
    </cfRule>
    <cfRule type="expression" dxfId="1379" priority="5406">
      <formula>EM17=3</formula>
    </cfRule>
    <cfRule type="expression" dxfId="1378" priority="5407">
      <formula>EM17=2</formula>
    </cfRule>
  </conditionalFormatting>
  <conditionalFormatting sqref="EO11:FM11">
    <cfRule type="expression" dxfId="1377" priority="5503">
      <formula>EO11="n/a"</formula>
    </cfRule>
    <cfRule type="expression" dxfId="1376" priority="5505">
      <formula>EO11=2</formula>
    </cfRule>
    <cfRule type="expression" dxfId="1375" priority="5506">
      <formula>EO11=1</formula>
    </cfRule>
    <cfRule type="expression" dxfId="1374" priority="5504">
      <formula>EO11=3</formula>
    </cfRule>
  </conditionalFormatting>
  <conditionalFormatting sqref="EO13:FM13">
    <cfRule type="expression" dxfId="1373" priority="5336">
      <formula>EO13="n/a"</formula>
    </cfRule>
    <cfRule type="expression" dxfId="1372" priority="5337">
      <formula>EO13=3</formula>
    </cfRule>
    <cfRule type="expression" dxfId="1371" priority="5338">
      <formula>EO13=2</formula>
    </cfRule>
    <cfRule type="expression" dxfId="1370" priority="5339">
      <formula>EO13=1</formula>
    </cfRule>
  </conditionalFormatting>
  <conditionalFormatting sqref="EO15:FM15">
    <cfRule type="expression" dxfId="1369" priority="5559">
      <formula>EO15=3</formula>
    </cfRule>
    <cfRule type="expression" dxfId="1368" priority="5560">
      <formula>EO15=2</formula>
    </cfRule>
    <cfRule type="expression" dxfId="1367" priority="5561">
      <formula>EO15=1</formula>
    </cfRule>
    <cfRule type="expression" dxfId="1366" priority="5558">
      <formula>EO15="n/a"</formula>
    </cfRule>
  </conditionalFormatting>
  <conditionalFormatting sqref="EO17:FM17">
    <cfRule type="expression" dxfId="1365" priority="5669">
      <formula>EO17=3</formula>
    </cfRule>
    <cfRule type="expression" dxfId="1364" priority="5671">
      <formula>EO17=1</formula>
    </cfRule>
    <cfRule type="expression" dxfId="1363" priority="5670">
      <formula>EO17=2</formula>
    </cfRule>
    <cfRule type="expression" dxfId="1362" priority="5668">
      <formula>EO17="n/a"</formula>
    </cfRule>
  </conditionalFormatting>
  <conditionalFormatting sqref="FF23">
    <cfRule type="expression" dxfId="1361" priority="6454">
      <formula>FF23="n/a"</formula>
    </cfRule>
    <cfRule type="expression" dxfId="1360" priority="6455">
      <formula>FF23=3</formula>
    </cfRule>
    <cfRule type="expression" dxfId="1359" priority="6456">
      <formula>FF23=2</formula>
    </cfRule>
    <cfRule type="expression" dxfId="1358" priority="6457">
      <formula>FF23=1</formula>
    </cfRule>
  </conditionalFormatting>
  <conditionalFormatting sqref="FF24">
    <cfRule type="expression" dxfId="1357" priority="6458">
      <formula>FF24&lt;0</formula>
    </cfRule>
  </conditionalFormatting>
  <conditionalFormatting sqref="FF33">
    <cfRule type="expression" dxfId="1356" priority="6459">
      <formula>FF33="n/a"</formula>
    </cfRule>
    <cfRule type="expression" dxfId="1355" priority="6462">
      <formula>FF33=1</formula>
    </cfRule>
    <cfRule type="expression" dxfId="1354" priority="6460">
      <formula>FF33=3</formula>
    </cfRule>
    <cfRule type="expression" dxfId="1353" priority="6461">
      <formula>FF33=2</formula>
    </cfRule>
  </conditionalFormatting>
  <conditionalFormatting sqref="FF34">
    <cfRule type="expression" dxfId="1352" priority="6463">
      <formula>FF34&lt;0</formula>
    </cfRule>
  </conditionalFormatting>
  <conditionalFormatting sqref="FF75">
    <cfRule type="expression" dxfId="1351" priority="6474">
      <formula>FF75=3</formula>
    </cfRule>
    <cfRule type="expression" dxfId="1350" priority="6475">
      <formula>FF75=2</formula>
    </cfRule>
    <cfRule type="expression" dxfId="1349" priority="6476">
      <formula>FF75=1</formula>
    </cfRule>
    <cfRule type="expression" dxfId="1348" priority="6473">
      <formula>FF75="n/a"</formula>
    </cfRule>
  </conditionalFormatting>
  <conditionalFormatting sqref="FF76">
    <cfRule type="expression" dxfId="1347" priority="6477">
      <formula>FF76&lt;0</formula>
    </cfRule>
  </conditionalFormatting>
  <conditionalFormatting sqref="FF141">
    <cfRule type="expression" dxfId="1346" priority="6485">
      <formula>FF141=2</formula>
    </cfRule>
    <cfRule type="expression" dxfId="1345" priority="6486">
      <formula>FF141=1</formula>
    </cfRule>
    <cfRule type="expression" dxfId="1344" priority="6484">
      <formula>FF141=3</formula>
    </cfRule>
    <cfRule type="expression" dxfId="1343" priority="6483">
      <formula>FF141="n/a"</formula>
    </cfRule>
  </conditionalFormatting>
  <conditionalFormatting sqref="FF142">
    <cfRule type="expression" dxfId="1342" priority="6487">
      <formula>FF142&lt;0</formula>
    </cfRule>
  </conditionalFormatting>
  <conditionalFormatting sqref="FF143">
    <cfRule type="expression" dxfId="1341" priority="6490">
      <formula>FF143=2</formula>
    </cfRule>
    <cfRule type="expression" dxfId="1340" priority="6491">
      <formula>FF143=1</formula>
    </cfRule>
    <cfRule type="expression" dxfId="1339" priority="6489">
      <formula>FF143=3</formula>
    </cfRule>
    <cfRule type="expression" dxfId="1338" priority="6488">
      <formula>FF143="n/a"</formula>
    </cfRule>
  </conditionalFormatting>
  <conditionalFormatting sqref="FF144">
    <cfRule type="expression" dxfId="1337" priority="6492">
      <formula>FF144&lt;0</formula>
    </cfRule>
  </conditionalFormatting>
  <conditionalFormatting sqref="FF153">
    <cfRule type="expression" dxfId="1336" priority="6493">
      <formula>FF153="n/a"</formula>
    </cfRule>
    <cfRule type="expression" dxfId="1335" priority="6494">
      <formula>FF153=3</formula>
    </cfRule>
    <cfRule type="expression" dxfId="1334" priority="6495">
      <formula>FF153=2</formula>
    </cfRule>
    <cfRule type="expression" dxfId="1333" priority="6496">
      <formula>FF153=1</formula>
    </cfRule>
  </conditionalFormatting>
  <conditionalFormatting sqref="FF154">
    <cfRule type="expression" dxfId="1332" priority="6497">
      <formula>FF154&lt;0</formula>
    </cfRule>
  </conditionalFormatting>
  <conditionalFormatting sqref="FF243">
    <cfRule type="expression" dxfId="1331" priority="6450">
      <formula>FF243=3</formula>
    </cfRule>
    <cfRule type="expression" dxfId="1330" priority="6449">
      <formula>FF243="n/a"</formula>
    </cfRule>
    <cfRule type="expression" dxfId="1329" priority="6452">
      <formula>FF243=1</formula>
    </cfRule>
    <cfRule type="expression" dxfId="1328" priority="6451">
      <formula>FF243=2</formula>
    </cfRule>
  </conditionalFormatting>
  <conditionalFormatting sqref="FF244">
    <cfRule type="expression" dxfId="1327" priority="6453">
      <formula>FF244&lt;0</formula>
    </cfRule>
  </conditionalFormatting>
  <conditionalFormatting sqref="FF321">
    <cfRule type="expression" dxfId="1326" priority="6447">
      <formula>FF321=1</formula>
    </cfRule>
    <cfRule type="expression" dxfId="1325" priority="6444">
      <formula>FF321="n/a"</formula>
    </cfRule>
    <cfRule type="expression" dxfId="1324" priority="6445">
      <formula>FF321=3</formula>
    </cfRule>
    <cfRule type="expression" dxfId="1323" priority="6446">
      <formula>FF321=2</formula>
    </cfRule>
  </conditionalFormatting>
  <conditionalFormatting sqref="FF322">
    <cfRule type="expression" dxfId="1322" priority="6448">
      <formula>FF322&lt;0</formula>
    </cfRule>
  </conditionalFormatting>
  <conditionalFormatting sqref="FF413">
    <cfRule type="expression" dxfId="1321" priority="2893">
      <formula>FF413="n/a"</formula>
    </cfRule>
    <cfRule type="expression" dxfId="1320" priority="2894">
      <formula>FF413=3</formula>
    </cfRule>
    <cfRule type="expression" dxfId="1319" priority="2896">
      <formula>FF413=1</formula>
    </cfRule>
    <cfRule type="expression" dxfId="1318" priority="2895">
      <formula>FF413=2</formula>
    </cfRule>
  </conditionalFormatting>
  <conditionalFormatting sqref="FF415">
    <cfRule type="expression" dxfId="1317" priority="2837">
      <formula>FF415="n/a"</formula>
    </cfRule>
    <cfRule type="expression" dxfId="1316" priority="2838">
      <formula>FF415=3</formula>
    </cfRule>
    <cfRule type="expression" dxfId="1315" priority="2839">
      <formula>FF415=2</formula>
    </cfRule>
    <cfRule type="expression" dxfId="1314" priority="2840">
      <formula>FF415=1</formula>
    </cfRule>
  </conditionalFormatting>
  <conditionalFormatting sqref="FF417">
    <cfRule type="expression" dxfId="1313" priority="2782">
      <formula>FF417=3</formula>
    </cfRule>
    <cfRule type="expression" dxfId="1312" priority="2781">
      <formula>FF417="n/a"</formula>
    </cfRule>
    <cfRule type="expression" dxfId="1311" priority="2783">
      <formula>FF417=2</formula>
    </cfRule>
    <cfRule type="expression" dxfId="1310" priority="2784">
      <formula>FF417=1</formula>
    </cfRule>
  </conditionalFormatting>
  <conditionalFormatting sqref="FF419">
    <cfRule type="expression" dxfId="1309" priority="2727">
      <formula>FF419=2</formula>
    </cfRule>
    <cfRule type="expression" dxfId="1308" priority="2728">
      <formula>FF419=1</formula>
    </cfRule>
    <cfRule type="expression" dxfId="1307" priority="2725">
      <formula>FF419="n/a"</formula>
    </cfRule>
    <cfRule type="expression" dxfId="1306" priority="2726">
      <formula>FF419=3</formula>
    </cfRule>
  </conditionalFormatting>
  <conditionalFormatting sqref="FF421">
    <cfRule type="expression" dxfId="1305" priority="2669">
      <formula>FF421="n/a"</formula>
    </cfRule>
    <cfRule type="expression" dxfId="1304" priority="2672">
      <formula>FF421=1</formula>
    </cfRule>
    <cfRule type="expression" dxfId="1303" priority="2670">
      <formula>FF421=3</formula>
    </cfRule>
    <cfRule type="expression" dxfId="1302" priority="2671">
      <formula>FF421=2</formula>
    </cfRule>
  </conditionalFormatting>
  <conditionalFormatting sqref="FF423">
    <cfRule type="expression" dxfId="1301" priority="2613">
      <formula>FF423="n/a"</formula>
    </cfRule>
    <cfRule type="expression" dxfId="1300" priority="2616">
      <formula>FF423=1</formula>
    </cfRule>
    <cfRule type="expression" dxfId="1299" priority="2614">
      <formula>FF423=3</formula>
    </cfRule>
    <cfRule type="expression" dxfId="1298" priority="2615">
      <formula>FF423=2</formula>
    </cfRule>
  </conditionalFormatting>
  <conditionalFormatting sqref="FF425">
    <cfRule type="expression" dxfId="1297" priority="2557">
      <formula>FF425="n/a"</formula>
    </cfRule>
    <cfRule type="expression" dxfId="1296" priority="2558">
      <formula>FF425=3</formula>
    </cfRule>
    <cfRule type="expression" dxfId="1295" priority="2560">
      <formula>FF425=1</formula>
    </cfRule>
    <cfRule type="expression" dxfId="1294" priority="2559">
      <formula>FF425=2</formula>
    </cfRule>
  </conditionalFormatting>
  <conditionalFormatting sqref="FF427">
    <cfRule type="expression" dxfId="1293" priority="2501">
      <formula>FF427="n/a"</formula>
    </cfRule>
    <cfRule type="expression" dxfId="1292" priority="2504">
      <formula>FF427=1</formula>
    </cfRule>
    <cfRule type="expression" dxfId="1291" priority="2502">
      <formula>FF427=3</formula>
    </cfRule>
    <cfRule type="expression" dxfId="1290" priority="2503">
      <formula>FF427=2</formula>
    </cfRule>
  </conditionalFormatting>
  <conditionalFormatting sqref="FF451">
    <cfRule type="expression" dxfId="1289" priority="6437">
      <formula>FF451=1</formula>
    </cfRule>
    <cfRule type="expression" dxfId="1288" priority="6434">
      <formula>FF451="n/a"</formula>
    </cfRule>
    <cfRule type="expression" dxfId="1287" priority="6435">
      <formula>FF451=3</formula>
    </cfRule>
    <cfRule type="expression" dxfId="1286" priority="6436">
      <formula>FF451=2</formula>
    </cfRule>
  </conditionalFormatting>
  <conditionalFormatting sqref="FF452 FF414 FF416 FF418 FF420 FF422 FF424 FF426 FF428">
    <cfRule type="expression" dxfId="1285" priority="6438">
      <formula>FF414&lt;0</formula>
    </cfRule>
  </conditionalFormatting>
  <conditionalFormatting sqref="FG413:GZ413">
    <cfRule type="expression" dxfId="1284" priority="2933">
      <formula>FG413="n/a"</formula>
    </cfRule>
  </conditionalFormatting>
  <conditionalFormatting sqref="FG415:GZ415">
    <cfRule type="expression" dxfId="1283" priority="2877">
      <formula>FG415="n/a"</formula>
    </cfRule>
  </conditionalFormatting>
  <conditionalFormatting sqref="FG417:GZ417">
    <cfRule type="expression" dxfId="1282" priority="2821">
      <formula>FG417="n/a"</formula>
    </cfRule>
  </conditionalFormatting>
  <conditionalFormatting sqref="FG419:GZ419">
    <cfRule type="expression" dxfId="1281" priority="2765">
      <formula>FG419="n/a"</formula>
    </cfRule>
  </conditionalFormatting>
  <conditionalFormatting sqref="FG421:GZ421">
    <cfRule type="expression" dxfId="1280" priority="2709">
      <formula>FG421="n/a"</formula>
    </cfRule>
  </conditionalFormatting>
  <conditionalFormatting sqref="FG423:GZ423">
    <cfRule type="expression" dxfId="1279" priority="2653">
      <formula>FG423="n/a"</formula>
    </cfRule>
  </conditionalFormatting>
  <conditionalFormatting sqref="FG425:GZ425">
    <cfRule type="expression" dxfId="1278" priority="2597">
      <formula>FG425="n/a"</formula>
    </cfRule>
  </conditionalFormatting>
  <conditionalFormatting sqref="FG427:GZ427">
    <cfRule type="expression" dxfId="1277" priority="2541">
      <formula>FG427="n/a"</formula>
    </cfRule>
  </conditionalFormatting>
  <conditionalFormatting sqref="FN33">
    <cfRule type="expression" dxfId="1276" priority="6429">
      <formula>FN33="n/a"</formula>
    </cfRule>
    <cfRule type="expression" dxfId="1275" priority="6430">
      <formula>FN33=3</formula>
    </cfRule>
    <cfRule type="expression" dxfId="1274" priority="6432">
      <formula>FN33=1</formula>
    </cfRule>
    <cfRule type="expression" dxfId="1273" priority="6431">
      <formula>FN33=2</formula>
    </cfRule>
  </conditionalFormatting>
  <conditionalFormatting sqref="FN34">
    <cfRule type="expression" dxfId="1272" priority="6433">
      <formula>FN34&lt;0</formula>
    </cfRule>
  </conditionalFormatting>
  <conditionalFormatting sqref="FN219">
    <cfRule type="expression" dxfId="1271" priority="6418">
      <formula>FN219=1</formula>
    </cfRule>
    <cfRule type="expression" dxfId="1270" priority="6417">
      <formula>FN219=2</formula>
    </cfRule>
    <cfRule type="expression" dxfId="1269" priority="6416">
      <formula>FN219=3</formula>
    </cfRule>
    <cfRule type="expression" dxfId="1268" priority="6415">
      <formula>FN219="n/a"</formula>
    </cfRule>
  </conditionalFormatting>
  <conditionalFormatting sqref="FN221">
    <cfRule type="expression" dxfId="1267" priority="6405">
      <formula>FN221=1</formula>
    </cfRule>
    <cfRule type="expression" dxfId="1266" priority="6404">
      <formula>FN221=2</formula>
    </cfRule>
    <cfRule type="expression" dxfId="1265" priority="6403">
      <formula>FN221=3</formula>
    </cfRule>
    <cfRule type="expression" dxfId="1264" priority="6402">
      <formula>FN221="n/a"</formula>
    </cfRule>
  </conditionalFormatting>
  <conditionalFormatting sqref="FN222">
    <cfRule type="expression" dxfId="1263" priority="6406">
      <formula>FN222&lt;0</formula>
    </cfRule>
  </conditionalFormatting>
  <conditionalFormatting sqref="FN53:FP53">
    <cfRule type="expression" dxfId="1262" priority="8627">
      <formula>FN53=3</formula>
    </cfRule>
    <cfRule type="expression" dxfId="1261" priority="8629">
      <formula>FN53=1</formula>
    </cfRule>
    <cfRule type="expression" dxfId="1260" priority="8628">
      <formula>FN53=2</formula>
    </cfRule>
  </conditionalFormatting>
  <conditionalFormatting sqref="FN54:FP54">
    <cfRule type="expression" dxfId="1259" priority="8630">
      <formula>FN54&lt;0</formula>
    </cfRule>
  </conditionalFormatting>
  <conditionalFormatting sqref="FN55:FP55">
    <cfRule type="expression" dxfId="1258" priority="6390">
      <formula>FN55=1</formula>
    </cfRule>
    <cfRule type="expression" dxfId="1257" priority="6387">
      <formula>FN55="n/a"</formula>
    </cfRule>
    <cfRule type="expression" dxfId="1256" priority="6388">
      <formula>FN55=3</formula>
    </cfRule>
    <cfRule type="expression" dxfId="1255" priority="6389">
      <formula>FN55=2</formula>
    </cfRule>
  </conditionalFormatting>
  <conditionalFormatting sqref="FN56:FP56">
    <cfRule type="expression" dxfId="1254" priority="6391">
      <formula>FN56&lt;0</formula>
    </cfRule>
  </conditionalFormatting>
  <conditionalFormatting sqref="FN65:FP65">
    <cfRule type="expression" dxfId="1253" priority="205">
      <formula>FN65=2</formula>
    </cfRule>
    <cfRule type="expression" dxfId="1252" priority="206">
      <formula>FN65=1</formula>
    </cfRule>
    <cfRule type="expression" dxfId="1251" priority="204">
      <formula>FN65=3</formula>
    </cfRule>
    <cfRule type="expression" dxfId="1250" priority="203">
      <formula>FN65="n/a"</formula>
    </cfRule>
  </conditionalFormatting>
  <conditionalFormatting sqref="FN66:FP66">
    <cfRule type="expression" dxfId="1249" priority="207">
      <formula>FN66&lt;0</formula>
    </cfRule>
  </conditionalFormatting>
  <conditionalFormatting sqref="FN67:FP67">
    <cfRule type="expression" dxfId="1248" priority="101">
      <formula>FN67=1</formula>
    </cfRule>
    <cfRule type="expression" dxfId="1247" priority="100">
      <formula>FN67=2</formula>
    </cfRule>
    <cfRule type="expression" dxfId="1246" priority="99">
      <formula>FN67=3</formula>
    </cfRule>
    <cfRule type="expression" dxfId="1245" priority="98">
      <formula>FN67="n/a"</formula>
    </cfRule>
  </conditionalFormatting>
  <conditionalFormatting sqref="FN68:FP68">
    <cfRule type="expression" dxfId="1244" priority="102">
      <formula>FN68&lt;0</formula>
    </cfRule>
  </conditionalFormatting>
  <conditionalFormatting sqref="FN69:FP69">
    <cfRule type="expression" dxfId="1243" priority="27">
      <formula>FN69=2</formula>
    </cfRule>
    <cfRule type="expression" dxfId="1242" priority="26">
      <formula>FN69=3</formula>
    </cfRule>
    <cfRule type="expression" dxfId="1241" priority="25">
      <formula>FN69="n/a"</formula>
    </cfRule>
    <cfRule type="expression" dxfId="1240" priority="28">
      <formula>FN69=1</formula>
    </cfRule>
  </conditionalFormatting>
  <conditionalFormatting sqref="FN70:FP70">
    <cfRule type="expression" dxfId="1239" priority="29">
      <formula>FN70&lt;0</formula>
    </cfRule>
  </conditionalFormatting>
  <conditionalFormatting sqref="FN71:FP71">
    <cfRule type="expression" dxfId="1238" priority="6355">
      <formula>FN71=1</formula>
    </cfRule>
    <cfRule type="expression" dxfId="1237" priority="6353">
      <formula>FN71=3</formula>
    </cfRule>
    <cfRule type="expression" dxfId="1236" priority="6354">
      <formula>FN71=2</formula>
    </cfRule>
    <cfRule type="expression" dxfId="1235" priority="6352">
      <formula>FN71="n/a"</formula>
    </cfRule>
  </conditionalFormatting>
  <conditionalFormatting sqref="FN72:FP72">
    <cfRule type="expression" dxfId="1234" priority="6356">
      <formula>FN72&lt;0</formula>
    </cfRule>
  </conditionalFormatting>
  <conditionalFormatting sqref="FN73:FP73">
    <cfRule type="expression" dxfId="1233" priority="6289">
      <formula>FN73=2</formula>
    </cfRule>
    <cfRule type="expression" dxfId="1232" priority="6287">
      <formula>FN73="n/a"</formula>
    </cfRule>
    <cfRule type="expression" dxfId="1231" priority="6290">
      <formula>FN73=1</formula>
    </cfRule>
    <cfRule type="expression" dxfId="1230" priority="6288">
      <formula>FN73=3</formula>
    </cfRule>
  </conditionalFormatting>
  <conditionalFormatting sqref="FN74:FP74">
    <cfRule type="expression" dxfId="1229" priority="6291">
      <formula>FN74&lt;0</formula>
    </cfRule>
  </conditionalFormatting>
  <conditionalFormatting sqref="FN77:FP77">
    <cfRule type="expression" dxfId="1228" priority="6348">
      <formula>FN77=3</formula>
    </cfRule>
    <cfRule type="expression" dxfId="1227" priority="6347">
      <formula>FN77="n/a"</formula>
    </cfRule>
    <cfRule type="expression" dxfId="1226" priority="6349">
      <formula>FN77=2</formula>
    </cfRule>
    <cfRule type="expression" dxfId="1225" priority="6350">
      <formula>FN77=1</formula>
    </cfRule>
  </conditionalFormatting>
  <conditionalFormatting sqref="FN78:FP78">
    <cfRule type="expression" dxfId="1224" priority="6351">
      <formula>FN78&lt;0</formula>
    </cfRule>
  </conditionalFormatting>
  <conditionalFormatting sqref="FN83:FP83">
    <cfRule type="expression" dxfId="1223" priority="4279">
      <formula>FN83=1</formula>
    </cfRule>
    <cfRule type="expression" dxfId="1222" priority="4278">
      <formula>FN83=2</formula>
    </cfRule>
    <cfRule type="expression" dxfId="1221" priority="4277">
      <formula>FN83=3</formula>
    </cfRule>
    <cfRule type="expression" dxfId="1220" priority="4276">
      <formula>FN83="n/a"</formula>
    </cfRule>
  </conditionalFormatting>
  <conditionalFormatting sqref="FN84:FP84">
    <cfRule type="expression" dxfId="1219" priority="5187">
      <formula>FN84&lt;0</formula>
    </cfRule>
  </conditionalFormatting>
  <conditionalFormatting sqref="FN85:FP85">
    <cfRule type="expression" dxfId="1218" priority="4210">
      <formula>FN85=3</formula>
    </cfRule>
    <cfRule type="expression" dxfId="1217" priority="4211">
      <formula>FN85=2</formula>
    </cfRule>
    <cfRule type="expression" dxfId="1216" priority="4212">
      <formula>FN85=1</formula>
    </cfRule>
    <cfRule type="expression" dxfId="1215" priority="4209">
      <formula>FN85="n/a"</formula>
    </cfRule>
  </conditionalFormatting>
  <conditionalFormatting sqref="FN86:FP86">
    <cfRule type="expression" dxfId="1214" priority="4213">
      <formula>FN86&lt;0</formula>
    </cfRule>
  </conditionalFormatting>
  <conditionalFormatting sqref="FN97:FP97">
    <cfRule type="expression" dxfId="1213" priority="3950">
      <formula>FN97=1</formula>
    </cfRule>
    <cfRule type="expression" dxfId="1212" priority="3949">
      <formula>FN97=2</formula>
    </cfRule>
    <cfRule type="expression" dxfId="1211" priority="3948">
      <formula>FN97=3</formula>
    </cfRule>
    <cfRule type="expression" dxfId="1210" priority="3947">
      <formula>FN97="n/a"</formula>
    </cfRule>
  </conditionalFormatting>
  <conditionalFormatting sqref="FN98:FP98">
    <cfRule type="expression" dxfId="1209" priority="3975">
      <formula>FN98&lt;0</formula>
    </cfRule>
  </conditionalFormatting>
  <conditionalFormatting sqref="FN99:FP99">
    <cfRule type="expression" dxfId="1208" priority="3845">
      <formula>FN99=2</formula>
    </cfRule>
    <cfRule type="expression" dxfId="1207" priority="3844">
      <formula>FN99=3</formula>
    </cfRule>
    <cfRule type="expression" dxfId="1206" priority="3846">
      <formula>FN99=1</formula>
    </cfRule>
    <cfRule type="expression" dxfId="1205" priority="3843">
      <formula>FN99="n/a"</formula>
    </cfRule>
  </conditionalFormatting>
  <conditionalFormatting sqref="FN100:FP100">
    <cfRule type="expression" dxfId="1204" priority="3871">
      <formula>FN100&lt;0</formula>
    </cfRule>
  </conditionalFormatting>
  <conditionalFormatting sqref="FN107:FP107">
    <cfRule type="expression" dxfId="1203" priority="421">
      <formula>FN107=1</formula>
    </cfRule>
    <cfRule type="expression" dxfId="1202" priority="420">
      <formula>FN107=2</formula>
    </cfRule>
    <cfRule type="expression" dxfId="1201" priority="419">
      <formula>FN107=3</formula>
    </cfRule>
  </conditionalFormatting>
  <conditionalFormatting sqref="FN108:FP108">
    <cfRule type="expression" dxfId="1200" priority="422">
      <formula>FN108&lt;0</formula>
    </cfRule>
  </conditionalFormatting>
  <conditionalFormatting sqref="FN119:FP119">
    <cfRule type="expression" dxfId="1199" priority="680">
      <formula>FN119="n/a"</formula>
    </cfRule>
    <cfRule type="expression" dxfId="1198" priority="683">
      <formula>FN119=1</formula>
    </cfRule>
    <cfRule type="expression" dxfId="1197" priority="682">
      <formula>FN119=2</formula>
    </cfRule>
    <cfRule type="expression" dxfId="1196" priority="681">
      <formula>FN119=3</formula>
    </cfRule>
  </conditionalFormatting>
  <conditionalFormatting sqref="FN120:FP120">
    <cfRule type="expression" dxfId="1195" priority="684">
      <formula>FN120&lt;0</formula>
    </cfRule>
  </conditionalFormatting>
  <conditionalFormatting sqref="FN121:FP121">
    <cfRule type="expression" dxfId="1194" priority="618">
      <formula>FN121=1</formula>
    </cfRule>
    <cfRule type="expression" dxfId="1193" priority="617">
      <formula>FN121=2</formula>
    </cfRule>
    <cfRule type="expression" dxfId="1192" priority="616">
      <formula>FN121=3</formula>
    </cfRule>
  </conditionalFormatting>
  <conditionalFormatting sqref="FN122:FP122">
    <cfRule type="expression" dxfId="1191" priority="619">
      <formula>FN122&lt;0</formula>
    </cfRule>
  </conditionalFormatting>
  <conditionalFormatting sqref="FN123:FP123">
    <cfRule type="expression" dxfId="1190" priority="558">
      <formula>FN123=3</formula>
    </cfRule>
    <cfRule type="expression" dxfId="1189" priority="557">
      <formula>FN123="n/a"</formula>
    </cfRule>
    <cfRule type="expression" dxfId="1188" priority="560">
      <formula>FN123=1</formula>
    </cfRule>
    <cfRule type="expression" dxfId="1187" priority="559">
      <formula>FN123=2</formula>
    </cfRule>
  </conditionalFormatting>
  <conditionalFormatting sqref="FN124:FP124">
    <cfRule type="expression" dxfId="1186" priority="561">
      <formula>FN124&lt;0</formula>
    </cfRule>
  </conditionalFormatting>
  <conditionalFormatting sqref="FN125:FP125">
    <cfRule type="expression" dxfId="1185" priority="8581">
      <formula>FN125="n/a"</formula>
    </cfRule>
    <cfRule type="expression" dxfId="1184" priority="8584">
      <formula>FN125=1</formula>
    </cfRule>
    <cfRule type="expression" dxfId="1183" priority="8583">
      <formula>FN125=2</formula>
    </cfRule>
    <cfRule type="expression" dxfId="1182" priority="8582">
      <formula>FN125=3</formula>
    </cfRule>
  </conditionalFormatting>
  <conditionalFormatting sqref="FN126:FP126">
    <cfRule type="expression" dxfId="1181" priority="8585">
      <formula>FN126&lt;0</formula>
    </cfRule>
  </conditionalFormatting>
  <conditionalFormatting sqref="FN127:FP127">
    <cfRule type="expression" dxfId="1180" priority="4490">
      <formula>FN127=3</formula>
    </cfRule>
    <cfRule type="expression" dxfId="1179" priority="4489">
      <formula>FN127="n/a"</formula>
    </cfRule>
    <cfRule type="expression" dxfId="1178" priority="4492">
      <formula>FN127=1</formula>
    </cfRule>
    <cfRule type="expression" dxfId="1177" priority="4491">
      <formula>FN127=2</formula>
    </cfRule>
  </conditionalFormatting>
  <conditionalFormatting sqref="FN128:FP128">
    <cfRule type="expression" dxfId="1176" priority="4493">
      <formula>FN128&lt;0</formula>
    </cfRule>
  </conditionalFormatting>
  <conditionalFormatting sqref="FN133:FP133">
    <cfRule type="expression" dxfId="1175" priority="5035">
      <formula>FN133=1</formula>
    </cfRule>
    <cfRule type="expression" dxfId="1174" priority="5033">
      <formula>FN133=3</formula>
    </cfRule>
    <cfRule type="expression" dxfId="1173" priority="5034">
      <formula>FN133=2</formula>
    </cfRule>
  </conditionalFormatting>
  <conditionalFormatting sqref="FN134:FP134">
    <cfRule type="expression" dxfId="1172" priority="5036">
      <formula>FN134&lt;0</formula>
    </cfRule>
  </conditionalFormatting>
  <conditionalFormatting sqref="FN137:FP137">
    <cfRule type="expression" dxfId="1171" priority="8744">
      <formula>FN137=1</formula>
    </cfRule>
    <cfRule type="expression" dxfId="1170" priority="8743">
      <formula>FN137=2</formula>
    </cfRule>
    <cfRule type="expression" dxfId="1169" priority="8741">
      <formula>FN137="n/a"</formula>
    </cfRule>
    <cfRule type="expression" dxfId="1168" priority="8742">
      <formula>FN137=3</formula>
    </cfRule>
  </conditionalFormatting>
  <conditionalFormatting sqref="FN138:FP138">
    <cfRule type="expression" dxfId="1167" priority="8745">
      <formula>FN138&lt;0</formula>
    </cfRule>
  </conditionalFormatting>
  <conditionalFormatting sqref="FN139:FP139">
    <cfRule type="expression" dxfId="1166" priority="6340">
      <formula>FN139=1</formula>
    </cfRule>
    <cfRule type="expression" dxfId="1165" priority="6339">
      <formula>FN139=2</formula>
    </cfRule>
    <cfRule type="expression" dxfId="1164" priority="6338">
      <formula>FN139=3</formula>
    </cfRule>
    <cfRule type="expression" dxfId="1163" priority="6337">
      <formula>FN139="n/a"</formula>
    </cfRule>
  </conditionalFormatting>
  <conditionalFormatting sqref="FN140:FP140">
    <cfRule type="expression" dxfId="1162" priority="6341">
      <formula>FN140&lt;0</formula>
    </cfRule>
  </conditionalFormatting>
  <conditionalFormatting sqref="FN149:FP149">
    <cfRule type="expression" dxfId="1161" priority="6283">
      <formula>FN149=3</formula>
    </cfRule>
    <cfRule type="expression" dxfId="1160" priority="6282">
      <formula>FN149="n/a"</formula>
    </cfRule>
    <cfRule type="expression" dxfId="1159" priority="6284">
      <formula>FN149=2</formula>
    </cfRule>
    <cfRule type="expression" dxfId="1158" priority="6285">
      <formula>FN149=1</formula>
    </cfRule>
  </conditionalFormatting>
  <conditionalFormatting sqref="FN150:FP150">
    <cfRule type="expression" dxfId="1157" priority="6286">
      <formula>FN150&lt;0</formula>
    </cfRule>
  </conditionalFormatting>
  <conditionalFormatting sqref="FN155:FP155">
    <cfRule type="expression" dxfId="1156" priority="8576">
      <formula>FN155="n/a"</formula>
    </cfRule>
    <cfRule type="expression" dxfId="1155" priority="8577">
      <formula>FN155=3</formula>
    </cfRule>
    <cfRule type="expression" dxfId="1154" priority="8578">
      <formula>FN155=2</formula>
    </cfRule>
    <cfRule type="expression" dxfId="1153" priority="8579">
      <formula>FN155=1</formula>
    </cfRule>
  </conditionalFormatting>
  <conditionalFormatting sqref="FN156:FP156">
    <cfRule type="expression" dxfId="1152" priority="8580">
      <formula>FN156&lt;0</formula>
    </cfRule>
  </conditionalFormatting>
  <conditionalFormatting sqref="FN169:FP169">
    <cfRule type="expression" dxfId="1151" priority="5026">
      <formula>FN169=1</formula>
    </cfRule>
    <cfRule type="expression" dxfId="1150" priority="5024">
      <formula>FN169=3</formula>
    </cfRule>
    <cfRule type="expression" dxfId="1149" priority="5025">
      <formula>FN169=2</formula>
    </cfRule>
  </conditionalFormatting>
  <conditionalFormatting sqref="FN170:FP170">
    <cfRule type="expression" dxfId="1148" priority="5027">
      <formula>FN170&lt;0</formula>
    </cfRule>
  </conditionalFormatting>
  <conditionalFormatting sqref="FN171:FP171">
    <cfRule type="expression" dxfId="1147" priority="5021">
      <formula>FN171=2</formula>
    </cfRule>
    <cfRule type="expression" dxfId="1146" priority="5020">
      <formula>FN171=3</formula>
    </cfRule>
    <cfRule type="expression" dxfId="1145" priority="5022">
      <formula>FN171=1</formula>
    </cfRule>
  </conditionalFormatting>
  <conditionalFormatting sqref="FN172:FP172">
    <cfRule type="expression" dxfId="1144" priority="5023">
      <formula>FN172&lt;0</formula>
    </cfRule>
  </conditionalFormatting>
  <conditionalFormatting sqref="FN173:FP173">
    <cfRule type="expression" dxfId="1143" priority="5016">
      <formula>FN173=3</formula>
    </cfRule>
    <cfRule type="expression" dxfId="1142" priority="5017">
      <formula>FN173=2</formula>
    </cfRule>
    <cfRule type="expression" dxfId="1141" priority="5018">
      <formula>FN173=1</formula>
    </cfRule>
  </conditionalFormatting>
  <conditionalFormatting sqref="FN174:FP174">
    <cfRule type="expression" dxfId="1140" priority="5019">
      <formula>FN174&lt;0</formula>
    </cfRule>
  </conditionalFormatting>
  <conditionalFormatting sqref="FN189:FP189">
    <cfRule type="expression" dxfId="1139" priority="6328">
      <formula>FN189=3</formula>
    </cfRule>
    <cfRule type="expression" dxfId="1138" priority="6327">
      <formula>FN189="n/a"</formula>
    </cfRule>
    <cfRule type="expression" dxfId="1137" priority="6330">
      <formula>FN189=1</formula>
    </cfRule>
    <cfRule type="expression" dxfId="1136" priority="6329">
      <formula>FN189=2</formula>
    </cfRule>
  </conditionalFormatting>
  <conditionalFormatting sqref="FN190:FP190">
    <cfRule type="expression" dxfId="1135" priority="6331">
      <formula>FN190&lt;0</formula>
    </cfRule>
  </conditionalFormatting>
  <conditionalFormatting sqref="FN191:FP191">
    <cfRule type="expression" dxfId="1134" priority="6278">
      <formula>FN191=3</formula>
    </cfRule>
    <cfRule type="expression" dxfId="1133" priority="6279">
      <formula>FN191=2</formula>
    </cfRule>
    <cfRule type="expression" dxfId="1132" priority="6280">
      <formula>FN191=1</formula>
    </cfRule>
    <cfRule type="expression" dxfId="1131" priority="6277">
      <formula>FN191="n/a"</formula>
    </cfRule>
  </conditionalFormatting>
  <conditionalFormatting sqref="FN192:FP192">
    <cfRule type="expression" dxfId="1130" priority="6281">
      <formula>FN192&lt;0</formula>
    </cfRule>
  </conditionalFormatting>
  <conditionalFormatting sqref="FN199:FP199">
    <cfRule type="expression" dxfId="1129" priority="9476">
      <formula>FN199="n/a"</formula>
    </cfRule>
    <cfRule type="expression" dxfId="1128" priority="9477">
      <formula>FN199=3</formula>
    </cfRule>
    <cfRule type="expression" dxfId="1127" priority="9478">
      <formula>FN199=2</formula>
    </cfRule>
    <cfRule type="expression" dxfId="1126" priority="9479">
      <formula>FN199=1</formula>
    </cfRule>
  </conditionalFormatting>
  <conditionalFormatting sqref="FN200:FP200">
    <cfRule type="expression" dxfId="1125" priority="9480">
      <formula>FN200&lt;0</formula>
    </cfRule>
  </conditionalFormatting>
  <conditionalFormatting sqref="FN201:FP201">
    <cfRule type="expression" dxfId="1124" priority="9471">
      <formula>FN201="n/a"</formula>
    </cfRule>
    <cfRule type="expression" dxfId="1123" priority="9472">
      <formula>FN201=3</formula>
    </cfRule>
    <cfRule type="expression" dxfId="1122" priority="9473">
      <formula>FN201=2</formula>
    </cfRule>
    <cfRule type="expression" dxfId="1121" priority="9474">
      <formula>FN201=1</formula>
    </cfRule>
  </conditionalFormatting>
  <conditionalFormatting sqref="FN202:FP202">
    <cfRule type="expression" dxfId="1120" priority="9475">
      <formula>FN202&lt;0</formula>
    </cfRule>
  </conditionalFormatting>
  <conditionalFormatting sqref="FN235:FP235">
    <cfRule type="expression" dxfId="1119" priority="1478">
      <formula>FN235="n/a"</formula>
    </cfRule>
    <cfRule type="expression" dxfId="1118" priority="1480">
      <formula>FN235=2</formula>
    </cfRule>
    <cfRule type="expression" dxfId="1117" priority="1479">
      <formula>FN235=3</formula>
    </cfRule>
    <cfRule type="expression" dxfId="1116" priority="1481">
      <formula>FN235=1</formula>
    </cfRule>
  </conditionalFormatting>
  <conditionalFormatting sqref="FN236:FP236">
    <cfRule type="expression" dxfId="1115" priority="1506">
      <formula>FN236&lt;0</formula>
    </cfRule>
  </conditionalFormatting>
  <conditionalFormatting sqref="FN237:FP237">
    <cfRule type="expression" dxfId="1114" priority="1434">
      <formula>FN237=1</formula>
    </cfRule>
    <cfRule type="expression" dxfId="1113" priority="1432">
      <formula>FN237=3</formula>
    </cfRule>
    <cfRule type="expression" dxfId="1112" priority="1431">
      <formula>FN237="n/a"</formula>
    </cfRule>
    <cfRule type="expression" dxfId="1111" priority="1433">
      <formula>FN237=2</formula>
    </cfRule>
  </conditionalFormatting>
  <conditionalFormatting sqref="FN238:FP238">
    <cfRule type="expression" dxfId="1110" priority="1459">
      <formula>FN238&lt;0</formula>
    </cfRule>
  </conditionalFormatting>
  <conditionalFormatting sqref="FN239:FP239">
    <cfRule type="expression" dxfId="1109" priority="1386">
      <formula>FN239=2</formula>
    </cfRule>
    <cfRule type="expression" dxfId="1108" priority="1387">
      <formula>FN239=1</formula>
    </cfRule>
    <cfRule type="expression" dxfId="1107" priority="1384">
      <formula>FN239="n/a"</formula>
    </cfRule>
    <cfRule type="expression" dxfId="1106" priority="1385">
      <formula>FN239=3</formula>
    </cfRule>
  </conditionalFormatting>
  <conditionalFormatting sqref="FN240:FP240">
    <cfRule type="expression" dxfId="1105" priority="1412">
      <formula>FN240&lt;0</formula>
    </cfRule>
  </conditionalFormatting>
  <conditionalFormatting sqref="FN249:FP249">
    <cfRule type="expression" dxfId="1104" priority="6272">
      <formula>FN249="n/a"</formula>
    </cfRule>
    <cfRule type="expression" dxfId="1103" priority="6275">
      <formula>FN249=1</formula>
    </cfRule>
    <cfRule type="expression" dxfId="1102" priority="6273">
      <formula>FN249=3</formula>
    </cfRule>
    <cfRule type="expression" dxfId="1101" priority="6274">
      <formula>FN249=2</formula>
    </cfRule>
  </conditionalFormatting>
  <conditionalFormatting sqref="FN250:FP250">
    <cfRule type="expression" dxfId="1100" priority="6276">
      <formula>FN250&lt;0</formula>
    </cfRule>
  </conditionalFormatting>
  <conditionalFormatting sqref="FN251:FP251">
    <cfRule type="expression" dxfId="1099" priority="6270">
      <formula>FN251=1</formula>
    </cfRule>
    <cfRule type="expression" dxfId="1098" priority="6269">
      <formula>FN251=2</formula>
    </cfRule>
    <cfRule type="expression" dxfId="1097" priority="6267">
      <formula>FN251="n/a"</formula>
    </cfRule>
    <cfRule type="expression" dxfId="1096" priority="6268">
      <formula>FN251=3</formula>
    </cfRule>
  </conditionalFormatting>
  <conditionalFormatting sqref="FN252:FP252">
    <cfRule type="expression" dxfId="1095" priority="6271">
      <formula>FN252&lt;0</formula>
    </cfRule>
  </conditionalFormatting>
  <conditionalFormatting sqref="FN255:FP255">
    <cfRule type="expression" dxfId="1094" priority="6264">
      <formula>FN255=2</formula>
    </cfRule>
    <cfRule type="expression" dxfId="1093" priority="6265">
      <formula>FN255=1</formula>
    </cfRule>
    <cfRule type="expression" dxfId="1092" priority="6262">
      <formula>FN255="n/a"</formula>
    </cfRule>
    <cfRule type="expression" dxfId="1091" priority="6263">
      <formula>FN255=3</formula>
    </cfRule>
  </conditionalFormatting>
  <conditionalFormatting sqref="FN256:FP256">
    <cfRule type="expression" dxfId="1090" priority="6266">
      <formula>FN256&lt;0</formula>
    </cfRule>
  </conditionalFormatting>
  <conditionalFormatting sqref="FN257:FP257">
    <cfRule type="expression" dxfId="1089" priority="6259">
      <formula>FN257=2</formula>
    </cfRule>
    <cfRule type="expression" dxfId="1088" priority="6260">
      <formula>FN257=1</formula>
    </cfRule>
    <cfRule type="expression" dxfId="1087" priority="6258">
      <formula>FN257=3</formula>
    </cfRule>
    <cfRule type="expression" dxfId="1086" priority="6257">
      <formula>FN257="n/a"</formula>
    </cfRule>
  </conditionalFormatting>
  <conditionalFormatting sqref="FN258:FP258">
    <cfRule type="expression" dxfId="1085" priority="6261">
      <formula>FN258&lt;0</formula>
    </cfRule>
  </conditionalFormatting>
  <conditionalFormatting sqref="FN275:FP275">
    <cfRule type="expression" dxfId="1084" priority="8574">
      <formula>FN275=1</formula>
    </cfRule>
    <cfRule type="expression" dxfId="1083" priority="8572">
      <formula>FN275=3</formula>
    </cfRule>
    <cfRule type="expression" dxfId="1082" priority="8571">
      <formula>FN275="n/a"</formula>
    </cfRule>
    <cfRule type="expression" dxfId="1081" priority="8573">
      <formula>FN275=2</formula>
    </cfRule>
  </conditionalFormatting>
  <conditionalFormatting sqref="FN276:FP276">
    <cfRule type="expression" dxfId="1080" priority="8575">
      <formula>FN276&lt;0</formula>
    </cfRule>
  </conditionalFormatting>
  <conditionalFormatting sqref="FN279:FP279">
    <cfRule type="expression" dxfId="1079" priority="8569">
      <formula>FN279=1</formula>
    </cfRule>
    <cfRule type="expression" dxfId="1078" priority="8568">
      <formula>FN279=2</formula>
    </cfRule>
    <cfRule type="expression" dxfId="1077" priority="8567">
      <formula>FN279=3</formula>
    </cfRule>
    <cfRule type="expression" dxfId="1076" priority="8566">
      <formula>FN279="n/a"</formula>
    </cfRule>
  </conditionalFormatting>
  <conditionalFormatting sqref="FN280:FP280">
    <cfRule type="expression" dxfId="1075" priority="8570">
      <formula>FN280&lt;0</formula>
    </cfRule>
  </conditionalFormatting>
  <conditionalFormatting sqref="FN291:FP291">
    <cfRule type="expression" dxfId="1074" priority="6252">
      <formula>FN291="n/a"</formula>
    </cfRule>
    <cfRule type="expression" dxfId="1073" priority="6255">
      <formula>FN291=1</formula>
    </cfRule>
    <cfRule type="expression" dxfId="1072" priority="6254">
      <formula>FN291=2</formula>
    </cfRule>
    <cfRule type="expression" dxfId="1071" priority="6253">
      <formula>FN291=3</formula>
    </cfRule>
  </conditionalFormatting>
  <conditionalFormatting sqref="FN292:FP292">
    <cfRule type="expression" dxfId="1070" priority="6256">
      <formula>FN292&lt;0</formula>
    </cfRule>
  </conditionalFormatting>
  <conditionalFormatting sqref="FN307:FP307">
    <cfRule type="expression" dxfId="1069" priority="8562">
      <formula>FN307=3</formula>
    </cfRule>
    <cfRule type="expression" dxfId="1068" priority="8561">
      <formula>FN307="n/a"</formula>
    </cfRule>
    <cfRule type="expression" dxfId="1067" priority="8563">
      <formula>FN307=2</formula>
    </cfRule>
    <cfRule type="expression" dxfId="1066" priority="8564">
      <formula>FN307=1</formula>
    </cfRule>
  </conditionalFormatting>
  <conditionalFormatting sqref="FN308:FP308">
    <cfRule type="expression" dxfId="1065" priority="8565">
      <formula>FN308&lt;0</formula>
    </cfRule>
  </conditionalFormatting>
  <conditionalFormatting sqref="FN309:FP309">
    <cfRule type="expression" dxfId="1064" priority="6320">
      <formula>FN309=1</formula>
    </cfRule>
    <cfRule type="expression" dxfId="1063" priority="6317">
      <formula>FN309="n/a"</formula>
    </cfRule>
    <cfRule type="expression" dxfId="1062" priority="6318">
      <formula>FN309=3</formula>
    </cfRule>
    <cfRule type="expression" dxfId="1061" priority="6319">
      <formula>FN309=2</formula>
    </cfRule>
  </conditionalFormatting>
  <conditionalFormatting sqref="FN310:FP310">
    <cfRule type="expression" dxfId="1060" priority="6321">
      <formula>FN310&lt;0</formula>
    </cfRule>
  </conditionalFormatting>
  <conditionalFormatting sqref="FN311:FP311">
    <cfRule type="expression" dxfId="1059" priority="6312">
      <formula>FN311="n/a"</formula>
    </cfRule>
    <cfRule type="expression" dxfId="1058" priority="6313">
      <formula>FN311=3</formula>
    </cfRule>
    <cfRule type="expression" dxfId="1057" priority="6314">
      <formula>FN311=2</formula>
    </cfRule>
    <cfRule type="expression" dxfId="1056" priority="6315">
      <formula>FN311=1</formula>
    </cfRule>
  </conditionalFormatting>
  <conditionalFormatting sqref="FN312:FP312">
    <cfRule type="expression" dxfId="1055" priority="6316">
      <formula>FN312&lt;0</formula>
    </cfRule>
  </conditionalFormatting>
  <conditionalFormatting sqref="FN319:FP319">
    <cfRule type="expression" dxfId="1054" priority="8731">
      <formula>FN319="n/a"</formula>
    </cfRule>
    <cfRule type="expression" dxfId="1053" priority="8734">
      <formula>FN319=1</formula>
    </cfRule>
    <cfRule type="expression" dxfId="1052" priority="8733">
      <formula>FN319=2</formula>
    </cfRule>
    <cfRule type="expression" dxfId="1051" priority="8732">
      <formula>FN319=3</formula>
    </cfRule>
  </conditionalFormatting>
  <conditionalFormatting sqref="FN320:FP320">
    <cfRule type="expression" dxfId="1050" priority="8735">
      <formula>FN320&lt;0</formula>
    </cfRule>
  </conditionalFormatting>
  <conditionalFormatting sqref="FN335:FP335">
    <cfRule type="expression" dxfId="1049" priority="6242">
      <formula>FN335="n/a"</formula>
    </cfRule>
    <cfRule type="expression" dxfId="1048" priority="6245">
      <formula>FN335=1</formula>
    </cfRule>
    <cfRule type="expression" dxfId="1047" priority="6244">
      <formula>FN335=2</formula>
    </cfRule>
    <cfRule type="expression" dxfId="1046" priority="6243">
      <formula>FN335=3</formula>
    </cfRule>
  </conditionalFormatting>
  <conditionalFormatting sqref="FN336:FP336">
    <cfRule type="expression" dxfId="1045" priority="6246">
      <formula>FN336&lt;0</formula>
    </cfRule>
  </conditionalFormatting>
  <conditionalFormatting sqref="FN349:FP349">
    <cfRule type="expression" dxfId="1044" priority="8552">
      <formula>FN349=3</formula>
    </cfRule>
    <cfRule type="expression" dxfId="1043" priority="8551">
      <formula>FN349="n/a"</formula>
    </cfRule>
    <cfRule type="expression" dxfId="1042" priority="8554">
      <formula>FN349=1</formula>
    </cfRule>
    <cfRule type="expression" dxfId="1041" priority="8553">
      <formula>FN349=2</formula>
    </cfRule>
  </conditionalFormatting>
  <conditionalFormatting sqref="FN350:FP350">
    <cfRule type="expression" dxfId="1040" priority="8555">
      <formula>FN350&lt;0</formula>
    </cfRule>
  </conditionalFormatting>
  <conditionalFormatting sqref="FN365:FP365">
    <cfRule type="expression" dxfId="1039" priority="6232">
      <formula>FN365="n/a"</formula>
    </cfRule>
    <cfRule type="expression" dxfId="1038" priority="6233">
      <formula>FN365=3</formula>
    </cfRule>
    <cfRule type="expression" dxfId="1037" priority="6234">
      <formula>FN365=2</formula>
    </cfRule>
    <cfRule type="expression" dxfId="1036" priority="6235">
      <formula>FN365=1</formula>
    </cfRule>
  </conditionalFormatting>
  <conditionalFormatting sqref="FN366:FP366 FN368:FP368 FN370:FP370">
    <cfRule type="expression" dxfId="1035" priority="6236">
      <formula>FN366&lt;0</formula>
    </cfRule>
  </conditionalFormatting>
  <conditionalFormatting sqref="FN367:FP367">
    <cfRule type="expression" dxfId="1034" priority="3411">
      <formula>FN367=3</formula>
    </cfRule>
    <cfRule type="expression" dxfId="1033" priority="3413">
      <formula>FN367=1</formula>
    </cfRule>
    <cfRule type="expression" dxfId="1032" priority="3412">
      <formula>FN367=2</formula>
    </cfRule>
    <cfRule type="expression" dxfId="1031" priority="3410">
      <formula>FN367="n/a"</formula>
    </cfRule>
  </conditionalFormatting>
  <conditionalFormatting sqref="FN369:FP369">
    <cfRule type="expression" dxfId="1030" priority="3361">
      <formula>FN369=1</formula>
    </cfRule>
    <cfRule type="expression" dxfId="1029" priority="3360">
      <formula>FN369=2</formula>
    </cfRule>
    <cfRule type="expression" dxfId="1028" priority="3359">
      <formula>FN369=3</formula>
    </cfRule>
    <cfRule type="expression" dxfId="1027" priority="3358">
      <formula>FN369="n/a"</formula>
    </cfRule>
  </conditionalFormatting>
  <conditionalFormatting sqref="FN371:FP371">
    <cfRule type="expression" dxfId="1026" priority="6310">
      <formula>FN371=1</formula>
    </cfRule>
    <cfRule type="expression" dxfId="1025" priority="6309">
      <formula>FN371=2</formula>
    </cfRule>
    <cfRule type="expression" dxfId="1024" priority="6308">
      <formula>FN371=3</formula>
    </cfRule>
    <cfRule type="expression" dxfId="1023" priority="6307">
      <formula>FN371="n/a"</formula>
    </cfRule>
  </conditionalFormatting>
  <conditionalFormatting sqref="FN372:FP372">
    <cfRule type="expression" dxfId="1022" priority="6311">
      <formula>FN372&lt;0</formula>
    </cfRule>
  </conditionalFormatting>
  <conditionalFormatting sqref="FN379:FP379">
    <cfRule type="expression" dxfId="1021" priority="8721">
      <formula>FN379="n/a"</formula>
    </cfRule>
    <cfRule type="expression" dxfId="1020" priority="8722">
      <formula>FN379=3</formula>
    </cfRule>
    <cfRule type="expression" dxfId="1019" priority="8723">
      <formula>FN379=2</formula>
    </cfRule>
    <cfRule type="expression" dxfId="1018" priority="8724">
      <formula>FN379=1</formula>
    </cfRule>
  </conditionalFormatting>
  <conditionalFormatting sqref="FN380:FP380">
    <cfRule type="expression" dxfId="1017" priority="8725">
      <formula>FN380&lt;0</formula>
    </cfRule>
  </conditionalFormatting>
  <conditionalFormatting sqref="FN385:FP385">
    <cfRule type="expression" dxfId="1016" priority="8716">
      <formula>FN385="n/a"</formula>
    </cfRule>
    <cfRule type="expression" dxfId="1015" priority="8717">
      <formula>FN385=3</formula>
    </cfRule>
    <cfRule type="expression" dxfId="1014" priority="8719">
      <formula>FN385=1</formula>
    </cfRule>
    <cfRule type="expression" dxfId="1013" priority="8718">
      <formula>FN385=2</formula>
    </cfRule>
  </conditionalFormatting>
  <conditionalFormatting sqref="FN386:FP386">
    <cfRule type="expression" dxfId="1012" priority="8720">
      <formula>FN386&lt;0</formula>
    </cfRule>
  </conditionalFormatting>
  <conditionalFormatting sqref="FN389:FP389">
    <cfRule type="expression" dxfId="1011" priority="4917">
      <formula>FN389=3</formula>
    </cfRule>
    <cfRule type="expression" dxfId="1010" priority="4918">
      <formula>FN389=2</formula>
    </cfRule>
    <cfRule type="expression" dxfId="1009" priority="4919">
      <formula>FN389=1</formula>
    </cfRule>
  </conditionalFormatting>
  <conditionalFormatting sqref="FN397:FP397">
    <cfRule type="expression" dxfId="1008" priority="8355">
      <formula>FN397=1</formula>
    </cfRule>
    <cfRule type="expression" dxfId="1007" priority="8353">
      <formula>FN397=3</formula>
    </cfRule>
    <cfRule type="expression" dxfId="1006" priority="8352">
      <formula>FN397="n/a"</formula>
    </cfRule>
    <cfRule type="expression" dxfId="1005" priority="8354">
      <formula>FN397=2</formula>
    </cfRule>
  </conditionalFormatting>
  <conditionalFormatting sqref="FN401:FP401">
    <cfRule type="expression" dxfId="1004" priority="8549">
      <formula>FN401=1</formula>
    </cfRule>
    <cfRule type="expression" dxfId="1003" priority="8548">
      <formula>FN401=2</formula>
    </cfRule>
    <cfRule type="expression" dxfId="1002" priority="8547">
      <formula>FN401=3</formula>
    </cfRule>
    <cfRule type="expression" dxfId="1001" priority="8546">
      <formula>FN401="n/a"</formula>
    </cfRule>
  </conditionalFormatting>
  <conditionalFormatting sqref="FN402:FP402">
    <cfRule type="expression" dxfId="1000" priority="8550">
      <formula>FN402&lt;0</formula>
    </cfRule>
  </conditionalFormatting>
  <conditionalFormatting sqref="FN407:FP407">
    <cfRule type="expression" dxfId="999" priority="8713">
      <formula>FN407=2</formula>
    </cfRule>
    <cfRule type="expression" dxfId="998" priority="8712">
      <formula>FN407=3</formula>
    </cfRule>
    <cfRule type="expression" dxfId="997" priority="8714">
      <formula>FN407=1</formula>
    </cfRule>
    <cfRule type="expression" dxfId="996" priority="8711">
      <formula>FN407="n/a"</formula>
    </cfRule>
  </conditionalFormatting>
  <conditionalFormatting sqref="FN408:FP408">
    <cfRule type="expression" dxfId="995" priority="8715">
      <formula>FN408&lt;0</formula>
    </cfRule>
  </conditionalFormatting>
  <conditionalFormatting sqref="FN429:FP429">
    <cfRule type="expression" dxfId="994" priority="8541">
      <formula>FN429="n/a"</formula>
    </cfRule>
    <cfRule type="expression" dxfId="993" priority="8542">
      <formula>FN429=3</formula>
    </cfRule>
    <cfRule type="expression" dxfId="992" priority="8543">
      <formula>FN429=2</formula>
    </cfRule>
    <cfRule type="expression" dxfId="991" priority="8544">
      <formula>FN429=1</formula>
    </cfRule>
  </conditionalFormatting>
  <conditionalFormatting sqref="FN430:FP430">
    <cfRule type="expression" dxfId="990" priority="8545">
      <formula>FN430&lt;0</formula>
    </cfRule>
  </conditionalFormatting>
  <conditionalFormatting sqref="FN435:FP435">
    <cfRule type="expression" dxfId="989" priority="8709">
      <formula>FN435=1</formula>
    </cfRule>
    <cfRule type="expression" dxfId="988" priority="8706">
      <formula>FN435="n/a"</formula>
    </cfRule>
    <cfRule type="expression" dxfId="987" priority="8707">
      <formula>FN435=3</formula>
    </cfRule>
    <cfRule type="expression" dxfId="986" priority="8708">
      <formula>FN435=2</formula>
    </cfRule>
  </conditionalFormatting>
  <conditionalFormatting sqref="FN436:FP436">
    <cfRule type="expression" dxfId="985" priority="8710">
      <formula>FN436&lt;0</formula>
    </cfRule>
  </conditionalFormatting>
  <conditionalFormatting sqref="FN437:FP437">
    <cfRule type="expression" dxfId="984" priority="8701">
      <formula>FN437="n/a"</formula>
    </cfRule>
    <cfRule type="expression" dxfId="983" priority="8702">
      <formula>FN437=3</formula>
    </cfRule>
    <cfRule type="expression" dxfId="982" priority="8704">
      <formula>FN437=1</formula>
    </cfRule>
    <cfRule type="expression" dxfId="981" priority="8703">
      <formula>FN437=2</formula>
    </cfRule>
  </conditionalFormatting>
  <conditionalFormatting sqref="FN438:FP438">
    <cfRule type="expression" dxfId="980" priority="8705">
      <formula>FN438&lt;0</formula>
    </cfRule>
  </conditionalFormatting>
  <conditionalFormatting sqref="FN465:FP465">
    <cfRule type="expression" dxfId="979" priority="8351">
      <formula>FN465=1</formula>
    </cfRule>
    <cfRule type="expression" dxfId="978" priority="8350">
      <formula>FN465=2</formula>
    </cfRule>
    <cfRule type="expression" dxfId="977" priority="8349">
      <formula>FN465=3</formula>
    </cfRule>
    <cfRule type="expression" dxfId="976" priority="8348">
      <formula>FN465="n/a"</formula>
    </cfRule>
  </conditionalFormatting>
  <conditionalFormatting sqref="FN491:FP491">
    <cfRule type="expression" dxfId="975" priority="8346">
      <formula>FN491=2</formula>
    </cfRule>
    <cfRule type="expression" dxfId="974" priority="8347">
      <formula>FN491=1</formula>
    </cfRule>
    <cfRule type="expression" dxfId="973" priority="8344">
      <formula>FN491="n/a"</formula>
    </cfRule>
    <cfRule type="expression" dxfId="972" priority="8345">
      <formula>FN491=3</formula>
    </cfRule>
  </conditionalFormatting>
  <conditionalFormatting sqref="FN493:FP493">
    <cfRule type="expression" dxfId="971" priority="8343">
      <formula>FN493=1</formula>
    </cfRule>
    <cfRule type="expression" dxfId="970" priority="8342">
      <formula>FN493=2</formula>
    </cfRule>
    <cfRule type="expression" dxfId="969" priority="8341">
      <formula>FN493=3</formula>
    </cfRule>
    <cfRule type="expression" dxfId="968" priority="8340">
      <formula>FN493="n/a"</formula>
    </cfRule>
  </conditionalFormatting>
  <conditionalFormatting sqref="FN495:FP495">
    <cfRule type="expression" dxfId="967" priority="8337">
      <formula>FN495=3</formula>
    </cfRule>
    <cfRule type="expression" dxfId="966" priority="8336">
      <formula>FN495="n/a"</formula>
    </cfRule>
    <cfRule type="expression" dxfId="965" priority="8339">
      <formula>FN495=1</formula>
    </cfRule>
    <cfRule type="expression" dxfId="964" priority="8338">
      <formula>FN495=2</formula>
    </cfRule>
  </conditionalFormatting>
  <conditionalFormatting sqref="FN499:FP499">
    <cfRule type="expression" dxfId="963" priority="8333">
      <formula>FN499=3</formula>
    </cfRule>
    <cfRule type="expression" dxfId="962" priority="8335">
      <formula>FN499=1</formula>
    </cfRule>
    <cfRule type="expression" dxfId="961" priority="8332">
      <formula>FN499="n/a"</formula>
    </cfRule>
    <cfRule type="expression" dxfId="960" priority="8334">
      <formula>FN499=2</formula>
    </cfRule>
  </conditionalFormatting>
  <conditionalFormatting sqref="FN501:FP501">
    <cfRule type="expression" dxfId="959" priority="8324">
      <formula>FN501="n/a"</formula>
    </cfRule>
    <cfRule type="expression" dxfId="958" priority="8327">
      <formula>FN501=1</formula>
    </cfRule>
    <cfRule type="expression" dxfId="957" priority="8326">
      <formula>FN501=2</formula>
    </cfRule>
    <cfRule type="expression" dxfId="956" priority="8325">
      <formula>FN501=3</formula>
    </cfRule>
  </conditionalFormatting>
  <conditionalFormatting sqref="FN503:FP503">
    <cfRule type="expression" dxfId="955" priority="8323">
      <formula>FN503=1</formula>
    </cfRule>
    <cfRule type="expression" dxfId="954" priority="8320">
      <formula>FN503="n/a"</formula>
    </cfRule>
    <cfRule type="expression" dxfId="953" priority="8322">
      <formula>FN503=2</formula>
    </cfRule>
    <cfRule type="expression" dxfId="952" priority="8321">
      <formula>FN503=3</formula>
    </cfRule>
  </conditionalFormatting>
  <conditionalFormatting sqref="FN507:FP507">
    <cfRule type="expression" dxfId="951" priority="1707">
      <formula>FN507="n/a"</formula>
    </cfRule>
    <cfRule type="expression" dxfId="950" priority="1710">
      <formula>FN507=1</formula>
    </cfRule>
    <cfRule type="expression" dxfId="949" priority="1709">
      <formula>FN507=2</formula>
    </cfRule>
    <cfRule type="expression" dxfId="948" priority="1708">
      <formula>FN507=3</formula>
    </cfRule>
  </conditionalFormatting>
  <conditionalFormatting sqref="FN508:FP508">
    <cfRule type="expression" dxfId="947" priority="1711">
      <formula>FN508&lt;0</formula>
    </cfRule>
  </conditionalFormatting>
  <conditionalFormatting sqref="FN509:FP509">
    <cfRule type="expression" dxfId="946" priority="1667">
      <formula>FN509=1</formula>
    </cfRule>
    <cfRule type="expression" dxfId="945" priority="1666">
      <formula>FN509=2</formula>
    </cfRule>
    <cfRule type="expression" dxfId="944" priority="1665">
      <formula>FN509=3</formula>
    </cfRule>
    <cfRule type="expression" dxfId="943" priority="1664">
      <formula>FN509="n/a"</formula>
    </cfRule>
  </conditionalFormatting>
  <conditionalFormatting sqref="FN510:FP510">
    <cfRule type="expression" dxfId="942" priority="1668">
      <formula>FN510&lt;0</formula>
    </cfRule>
  </conditionalFormatting>
  <conditionalFormatting sqref="FN511:FP511">
    <cfRule type="expression" dxfId="941" priority="9451">
      <formula>FN511="n/a"</formula>
    </cfRule>
    <cfRule type="expression" dxfId="940" priority="9453">
      <formula>FN511=2</formula>
    </cfRule>
    <cfRule type="expression" dxfId="939" priority="9454">
      <formula>FN511=1</formula>
    </cfRule>
    <cfRule type="expression" dxfId="938" priority="9452">
      <formula>FN511=3</formula>
    </cfRule>
  </conditionalFormatting>
  <conditionalFormatting sqref="FN512:FP512">
    <cfRule type="expression" dxfId="937" priority="9455">
      <formula>FN512&lt;0</formula>
    </cfRule>
  </conditionalFormatting>
  <conditionalFormatting sqref="FN513:FP513">
    <cfRule type="expression" dxfId="936" priority="9447">
      <formula>FN513=3</formula>
    </cfRule>
    <cfRule type="expression" dxfId="935" priority="9449">
      <formula>FN513=1</formula>
    </cfRule>
    <cfRule type="expression" dxfId="934" priority="9446">
      <formula>FN513="n/a"</formula>
    </cfRule>
    <cfRule type="expression" dxfId="933" priority="9448">
      <formula>FN513=2</formula>
    </cfRule>
  </conditionalFormatting>
  <conditionalFormatting sqref="FN514:FP514">
    <cfRule type="expression" dxfId="932" priority="9450">
      <formula>FN514&lt;0</formula>
    </cfRule>
  </conditionalFormatting>
  <conditionalFormatting sqref="FN515:FP515">
    <cfRule type="expression" dxfId="931" priority="9444">
      <formula>FN515=1</formula>
    </cfRule>
    <cfRule type="expression" dxfId="930" priority="9442">
      <formula>FN515=3</formula>
    </cfRule>
    <cfRule type="expression" dxfId="929" priority="9443">
      <formula>FN515=2</formula>
    </cfRule>
    <cfRule type="expression" dxfId="928" priority="9441">
      <formula>FN515="n/a"</formula>
    </cfRule>
  </conditionalFormatting>
  <conditionalFormatting sqref="FN516:FP516">
    <cfRule type="expression" dxfId="927" priority="9445">
      <formula>FN516&lt;0</formula>
    </cfRule>
  </conditionalFormatting>
  <conditionalFormatting sqref="FN517:FP517">
    <cfRule type="expression" dxfId="926" priority="9436">
      <formula>FN517="n/a"</formula>
    </cfRule>
    <cfRule type="expression" dxfId="925" priority="9437">
      <formula>FN517=3</formula>
    </cfRule>
    <cfRule type="expression" dxfId="924" priority="9438">
      <formula>FN517=2</formula>
    </cfRule>
    <cfRule type="expression" dxfId="923" priority="9439">
      <formula>FN517=1</formula>
    </cfRule>
  </conditionalFormatting>
  <conditionalFormatting sqref="FN518:FP518">
    <cfRule type="expression" dxfId="922" priority="9440">
      <formula>FN518&lt;0</formula>
    </cfRule>
  </conditionalFormatting>
  <conditionalFormatting sqref="FN521:FP521">
    <cfRule type="expression" dxfId="921" priority="9433">
      <formula>FN521=2</formula>
    </cfRule>
    <cfRule type="expression" dxfId="920" priority="9434">
      <formula>FN521=1</formula>
    </cfRule>
    <cfRule type="expression" dxfId="919" priority="9431">
      <formula>FN521="n/a"</formula>
    </cfRule>
    <cfRule type="expression" dxfId="918" priority="9432">
      <formula>FN521=3</formula>
    </cfRule>
  </conditionalFormatting>
  <conditionalFormatting sqref="FN522:FP522">
    <cfRule type="expression" dxfId="917" priority="9435">
      <formula>FN522&lt;0</formula>
    </cfRule>
  </conditionalFormatting>
  <conditionalFormatting sqref="FN523:FP523">
    <cfRule type="expression" dxfId="916" priority="9428">
      <formula>FN523=2</formula>
    </cfRule>
    <cfRule type="expression" dxfId="915" priority="9426">
      <formula>FN523="n/a"</formula>
    </cfRule>
    <cfRule type="expression" dxfId="914" priority="9427">
      <formula>FN523=3</formula>
    </cfRule>
    <cfRule type="expression" dxfId="913" priority="9429">
      <formula>FN523=1</formula>
    </cfRule>
  </conditionalFormatting>
  <conditionalFormatting sqref="FN524:FP524">
    <cfRule type="expression" dxfId="912" priority="9430">
      <formula>FN524&lt;0</formula>
    </cfRule>
  </conditionalFormatting>
  <conditionalFormatting sqref="FN525:FP525">
    <cfRule type="expression" dxfId="911" priority="8317">
      <formula>FN525=2</formula>
    </cfRule>
    <cfRule type="expression" dxfId="910" priority="8316">
      <formula>FN525=3</formula>
    </cfRule>
    <cfRule type="expression" dxfId="909" priority="8318">
      <formula>FN525=1</formula>
    </cfRule>
    <cfRule type="expression" dxfId="908" priority="8315">
      <formula>FN525="n/a"</formula>
    </cfRule>
  </conditionalFormatting>
  <conditionalFormatting sqref="FN526:FP526">
    <cfRule type="expression" dxfId="907" priority="8319">
      <formula>FN526&lt;0</formula>
    </cfRule>
  </conditionalFormatting>
  <conditionalFormatting sqref="FN527:FP527">
    <cfRule type="expression" dxfId="906" priority="8305">
      <formula>FN527="n/a"</formula>
    </cfRule>
    <cfRule type="expression" dxfId="905" priority="8308">
      <formula>FN527=1</formula>
    </cfRule>
    <cfRule type="expression" dxfId="904" priority="8307">
      <formula>FN527=2</formula>
    </cfRule>
    <cfRule type="expression" dxfId="903" priority="8306">
      <formula>FN527=3</formula>
    </cfRule>
  </conditionalFormatting>
  <conditionalFormatting sqref="FN528:FP528">
    <cfRule type="expression" dxfId="902" priority="8309">
      <formula>FN528&lt;0</formula>
    </cfRule>
  </conditionalFormatting>
  <conditionalFormatting sqref="FN529:FP529">
    <cfRule type="expression" dxfId="901" priority="8301">
      <formula>FN529=3</formula>
    </cfRule>
    <cfRule type="expression" dxfId="900" priority="8300">
      <formula>FN529="n/a"</formula>
    </cfRule>
    <cfRule type="expression" dxfId="899" priority="8303">
      <formula>FN529=1</formula>
    </cfRule>
    <cfRule type="expression" dxfId="898" priority="8302">
      <formula>FN529=2</formula>
    </cfRule>
  </conditionalFormatting>
  <conditionalFormatting sqref="FN530:FP530">
    <cfRule type="expression" dxfId="897" priority="8304">
      <formula>FN530&lt;0</formula>
    </cfRule>
  </conditionalFormatting>
  <conditionalFormatting sqref="FN531:FP531">
    <cfRule type="expression" dxfId="896" priority="8539">
      <formula>FN531=1</formula>
    </cfRule>
    <cfRule type="expression" dxfId="895" priority="8538">
      <formula>FN531=2</formula>
    </cfRule>
    <cfRule type="expression" dxfId="894" priority="8537">
      <formula>FN531=3</formula>
    </cfRule>
    <cfRule type="expression" dxfId="893" priority="8536">
      <formula>FN531="n/a"</formula>
    </cfRule>
  </conditionalFormatting>
  <conditionalFormatting sqref="FN532:FP532">
    <cfRule type="expression" dxfId="892" priority="8540">
      <formula>FN532&lt;0</formula>
    </cfRule>
  </conditionalFormatting>
  <conditionalFormatting sqref="FN533:FP533">
    <cfRule type="expression" dxfId="891" priority="8527">
      <formula>FN533=3</formula>
    </cfRule>
    <cfRule type="expression" dxfId="890" priority="8526">
      <formula>FN533="n/a"</formula>
    </cfRule>
    <cfRule type="expression" dxfId="889" priority="8528">
      <formula>FN533=2</formula>
    </cfRule>
    <cfRule type="expression" dxfId="888" priority="8529">
      <formula>FN533=1</formula>
    </cfRule>
  </conditionalFormatting>
  <conditionalFormatting sqref="FN534:FP534">
    <cfRule type="expression" dxfId="887" priority="8530">
      <formula>FN534&lt;0</formula>
    </cfRule>
  </conditionalFormatting>
  <conditionalFormatting sqref="FN535:FP535">
    <cfRule type="expression" dxfId="886" priority="8521">
      <formula>FN535="n/a"</formula>
    </cfRule>
    <cfRule type="expression" dxfId="885" priority="8522">
      <formula>FN535=3</formula>
    </cfRule>
    <cfRule type="expression" dxfId="884" priority="8523">
      <formula>FN535=2</formula>
    </cfRule>
    <cfRule type="expression" dxfId="883" priority="8524">
      <formula>FN535=1</formula>
    </cfRule>
  </conditionalFormatting>
  <conditionalFormatting sqref="FN536:FP536">
    <cfRule type="expression" dxfId="882" priority="8525">
      <formula>FN536&lt;0</formula>
    </cfRule>
  </conditionalFormatting>
  <conditionalFormatting sqref="FN537:FP537">
    <cfRule type="expression" dxfId="881" priority="8518">
      <formula>FN537=2</formula>
    </cfRule>
    <cfRule type="expression" dxfId="880" priority="8516">
      <formula>FN537="n/a"</formula>
    </cfRule>
    <cfRule type="expression" dxfId="879" priority="8519">
      <formula>FN537=1</formula>
    </cfRule>
    <cfRule type="expression" dxfId="878" priority="8517">
      <formula>FN537=3</formula>
    </cfRule>
  </conditionalFormatting>
  <conditionalFormatting sqref="FN538:FP538">
    <cfRule type="expression" dxfId="877" priority="8520">
      <formula>FN538&lt;0</formula>
    </cfRule>
  </conditionalFormatting>
  <conditionalFormatting sqref="FN539:FP539">
    <cfRule type="expression" dxfId="876" priority="8298">
      <formula>FN539=1</formula>
    </cfRule>
    <cfRule type="expression" dxfId="875" priority="8297">
      <formula>FN539=2</formula>
    </cfRule>
    <cfRule type="expression" dxfId="874" priority="8296">
      <formula>FN539=3</formula>
    </cfRule>
    <cfRule type="expression" dxfId="873" priority="8295">
      <formula>FN539="n/a"</formula>
    </cfRule>
  </conditionalFormatting>
  <conditionalFormatting sqref="FN540:FP540">
    <cfRule type="expression" dxfId="872" priority="8299">
      <formula>FN540&lt;0</formula>
    </cfRule>
  </conditionalFormatting>
  <conditionalFormatting sqref="FN541:FP541">
    <cfRule type="expression" dxfId="871" priority="8291">
      <formula>FN541=3</formula>
    </cfRule>
    <cfRule type="expression" dxfId="870" priority="8290">
      <formula>FN541="n/a"</formula>
    </cfRule>
    <cfRule type="expression" dxfId="869" priority="8293">
      <formula>FN541=1</formula>
    </cfRule>
    <cfRule type="expression" dxfId="868" priority="8292">
      <formula>FN541=2</formula>
    </cfRule>
  </conditionalFormatting>
  <conditionalFormatting sqref="FN542:FP542">
    <cfRule type="expression" dxfId="867" priority="8294">
      <formula>FN542&lt;0</formula>
    </cfRule>
  </conditionalFormatting>
  <conditionalFormatting sqref="FN585:FP585">
    <cfRule type="expression" dxfId="866" priority="5085">
      <formula>FN585=1</formula>
    </cfRule>
    <cfRule type="expression" dxfId="865" priority="5083">
      <formula>FN585=3</formula>
    </cfRule>
    <cfRule type="expression" dxfId="864" priority="5084">
      <formula>FN585=2</formula>
    </cfRule>
  </conditionalFormatting>
  <conditionalFormatting sqref="FN586:FP586">
    <cfRule type="expression" dxfId="863" priority="5086">
      <formula>FN586&lt;0</formula>
    </cfRule>
  </conditionalFormatting>
  <conditionalFormatting sqref="FN591:FP591">
    <cfRule type="expression" dxfId="862" priority="5100">
      <formula>FN591=2</formula>
    </cfRule>
    <cfRule type="expression" dxfId="861" priority="5099">
      <formula>FN591=3</formula>
    </cfRule>
    <cfRule type="expression" dxfId="860" priority="5101">
      <formula>FN591=1</formula>
    </cfRule>
  </conditionalFormatting>
  <conditionalFormatting sqref="FN592:FP592">
    <cfRule type="expression" dxfId="859" priority="5102">
      <formula>FN592&lt;0</formula>
    </cfRule>
  </conditionalFormatting>
  <conditionalFormatting sqref="FN595:FP595 FN593:FP593">
    <cfRule type="expression" dxfId="858" priority="5092">
      <formula>FN593=2</formula>
    </cfRule>
    <cfRule type="expression" dxfId="857" priority="5093">
      <formula>FN593=1</formula>
    </cfRule>
    <cfRule type="expression" dxfId="856" priority="5091">
      <formula>FN593=3</formula>
    </cfRule>
  </conditionalFormatting>
  <conditionalFormatting sqref="FN596:FP596 FN594:FP594">
    <cfRule type="expression" dxfId="855" priority="5094">
      <formula>FN594&lt;0</formula>
    </cfRule>
  </conditionalFormatting>
  <conditionalFormatting sqref="FN599:FP599">
    <cfRule type="expression" dxfId="854" priority="8514">
      <formula>FN599=1</formula>
    </cfRule>
    <cfRule type="expression" dxfId="853" priority="8513">
      <formula>FN599=2</formula>
    </cfRule>
    <cfRule type="expression" dxfId="852" priority="8512">
      <formula>FN599=3</formula>
    </cfRule>
    <cfRule type="expression" dxfId="851" priority="8511">
      <formula>FN599="n/a"</formula>
    </cfRule>
  </conditionalFormatting>
  <conditionalFormatting sqref="FN600:FP600">
    <cfRule type="expression" dxfId="850" priority="8515">
      <formula>FN600&lt;0</formula>
    </cfRule>
  </conditionalFormatting>
  <conditionalFormatting sqref="FN601:FP601">
    <cfRule type="expression" dxfId="849" priority="8509">
      <formula>FN601=1</formula>
    </cfRule>
    <cfRule type="expression" dxfId="848" priority="8508">
      <formula>FN601=2</formula>
    </cfRule>
    <cfRule type="expression" dxfId="847" priority="8507">
      <formula>FN601=3</formula>
    </cfRule>
    <cfRule type="expression" dxfId="846" priority="8506">
      <formula>FN601="n/a"</formula>
    </cfRule>
  </conditionalFormatting>
  <conditionalFormatting sqref="FN602:FP602">
    <cfRule type="expression" dxfId="845" priority="8510">
      <formula>FN602&lt;0</formula>
    </cfRule>
  </conditionalFormatting>
  <conditionalFormatting sqref="FN11:FR11">
    <cfRule type="expression" dxfId="844" priority="5502">
      <formula>FN11=1</formula>
    </cfRule>
    <cfRule type="expression" dxfId="843" priority="5501">
      <formula>FN11=2</formula>
    </cfRule>
    <cfRule type="expression" dxfId="842" priority="5499">
      <formula>FN11="n/a"</formula>
    </cfRule>
    <cfRule type="expression" dxfId="841" priority="5500">
      <formula>FN11=3</formula>
    </cfRule>
  </conditionalFormatting>
  <conditionalFormatting sqref="FN13:FR13">
    <cfRule type="expression" dxfId="840" priority="5334">
      <formula>FN13=2</formula>
    </cfRule>
    <cfRule type="expression" dxfId="839" priority="5335">
      <formula>FN13=1</formula>
    </cfRule>
    <cfRule type="expression" dxfId="838" priority="5332">
      <formula>FN13="n/a"</formula>
    </cfRule>
    <cfRule type="expression" dxfId="837" priority="5333">
      <formula>FN13=3</formula>
    </cfRule>
  </conditionalFormatting>
  <conditionalFormatting sqref="FN15:FR15">
    <cfRule type="expression" dxfId="836" priority="5557">
      <formula>FN15=1</formula>
    </cfRule>
    <cfRule type="expression" dxfId="835" priority="5556">
      <formula>FN15=2</formula>
    </cfRule>
    <cfRule type="expression" dxfId="834" priority="5555">
      <formula>FN15=3</formula>
    </cfRule>
    <cfRule type="expression" dxfId="833" priority="5554">
      <formula>FN15="n/a"</formula>
    </cfRule>
  </conditionalFormatting>
  <conditionalFormatting sqref="FN17:FR17">
    <cfRule type="expression" dxfId="832" priority="5664">
      <formula>FN17="n/a"</formula>
    </cfRule>
    <cfRule type="expression" dxfId="831" priority="5665">
      <formula>FN17=3</formula>
    </cfRule>
    <cfRule type="expression" dxfId="830" priority="5666">
      <formula>FN17=2</formula>
    </cfRule>
    <cfRule type="expression" dxfId="829" priority="5667">
      <formula>FN17=1</formula>
    </cfRule>
  </conditionalFormatting>
  <conditionalFormatting sqref="FO33">
    <cfRule type="expression" dxfId="828" priority="6426">
      <formula>FO33=2</formula>
    </cfRule>
    <cfRule type="expression" dxfId="827" priority="6425">
      <formula>FO33=3</formula>
    </cfRule>
    <cfRule type="expression" dxfId="826" priority="6424">
      <formula>FO33="n/a"</formula>
    </cfRule>
    <cfRule type="expression" dxfId="825" priority="6427">
      <formula>FO33=1</formula>
    </cfRule>
  </conditionalFormatting>
  <conditionalFormatting sqref="FO34">
    <cfRule type="expression" dxfId="824" priority="6428">
      <formula>FO34&lt;0</formula>
    </cfRule>
  </conditionalFormatting>
  <conditionalFormatting sqref="FO219">
    <cfRule type="expression" dxfId="823" priority="6414">
      <formula>FO219=1</formula>
    </cfRule>
    <cfRule type="expression" dxfId="822" priority="6413">
      <formula>FO219=2</formula>
    </cfRule>
    <cfRule type="expression" dxfId="821" priority="6412">
      <formula>FO219=3</formula>
    </cfRule>
    <cfRule type="expression" dxfId="820" priority="6411">
      <formula>FO219="n/a"</formula>
    </cfRule>
  </conditionalFormatting>
  <conditionalFormatting sqref="FO221">
    <cfRule type="expression" dxfId="819" priority="6397">
      <formula>FO221="n/a"</formula>
    </cfRule>
    <cfRule type="expression" dxfId="818" priority="6398">
      <formula>FO221=3</formula>
    </cfRule>
    <cfRule type="expression" dxfId="817" priority="6399">
      <formula>FO221=2</formula>
    </cfRule>
    <cfRule type="expression" dxfId="816" priority="6400">
      <formula>FO221=1</formula>
    </cfRule>
  </conditionalFormatting>
  <conditionalFormatting sqref="FO222">
    <cfRule type="expression" dxfId="815" priority="6401">
      <formula>FO222&lt;0</formula>
    </cfRule>
  </conditionalFormatting>
  <conditionalFormatting sqref="FP33">
    <cfRule type="expression" dxfId="814" priority="6421">
      <formula>FP33=2</formula>
    </cfRule>
    <cfRule type="expression" dxfId="813" priority="6419">
      <formula>FP33="n/a"</formula>
    </cfRule>
    <cfRule type="expression" dxfId="812" priority="6422">
      <formula>FP33=1</formula>
    </cfRule>
    <cfRule type="expression" dxfId="811" priority="6420">
      <formula>FP33=3</formula>
    </cfRule>
  </conditionalFormatting>
  <conditionalFormatting sqref="FP34">
    <cfRule type="expression" dxfId="810" priority="6423">
      <formula>FP34&lt;0</formula>
    </cfRule>
  </conditionalFormatting>
  <conditionalFormatting sqref="FP219">
    <cfRule type="expression" dxfId="809" priority="6407">
      <formula>FP219="n/a"</formula>
    </cfRule>
    <cfRule type="expression" dxfId="808" priority="6408">
      <formula>FP219=3</formula>
    </cfRule>
    <cfRule type="expression" dxfId="807" priority="6409">
      <formula>FP219=2</formula>
    </cfRule>
    <cfRule type="expression" dxfId="806" priority="6410">
      <formula>FP219=1</formula>
    </cfRule>
  </conditionalFormatting>
  <conditionalFormatting sqref="FP221">
    <cfRule type="expression" dxfId="805" priority="6394">
      <formula>FP221=2</formula>
    </cfRule>
    <cfRule type="expression" dxfId="804" priority="6392">
      <formula>FP221="n/a"</formula>
    </cfRule>
    <cfRule type="expression" dxfId="803" priority="6393">
      <formula>FP221=3</formula>
    </cfRule>
    <cfRule type="expression" dxfId="802" priority="6395">
      <formula>FP221=1</formula>
    </cfRule>
  </conditionalFormatting>
  <conditionalFormatting sqref="FP222">
    <cfRule type="expression" dxfId="801" priority="6396">
      <formula>FP222&lt;0</formula>
    </cfRule>
  </conditionalFormatting>
  <conditionalFormatting sqref="FQ107:GF107">
    <cfRule type="expression" dxfId="800" priority="465">
      <formula>FQ107=3</formula>
    </cfRule>
    <cfRule type="expression" dxfId="799" priority="466">
      <formula>FQ107=2</formula>
    </cfRule>
    <cfRule type="expression" dxfId="798" priority="467">
      <formula>FQ107=1</formula>
    </cfRule>
  </conditionalFormatting>
  <conditionalFormatting sqref="FQ121:GF121">
    <cfRule type="expression" dxfId="797" priority="663">
      <formula>FQ121=2</formula>
    </cfRule>
    <cfRule type="expression" dxfId="796" priority="662">
      <formula>FQ121=3</formula>
    </cfRule>
    <cfRule type="expression" dxfId="795" priority="664">
      <formula>FQ121=1</formula>
    </cfRule>
  </conditionalFormatting>
  <conditionalFormatting sqref="FQ119:GZ119">
    <cfRule type="expression" dxfId="794" priority="729">
      <formula>FQ119="n/a"</formula>
    </cfRule>
  </conditionalFormatting>
  <conditionalFormatting sqref="FQ123:GZ123">
    <cfRule type="expression" dxfId="793" priority="607">
      <formula>FQ123="n/a"</formula>
    </cfRule>
  </conditionalFormatting>
  <conditionalFormatting sqref="FQ235:GZ235 CG235 CM235:FM235">
    <cfRule type="expression" dxfId="792" priority="1516">
      <formula>CG235="n/a"</formula>
    </cfRule>
  </conditionalFormatting>
  <conditionalFormatting sqref="FQ237:GZ237 CG237 CM237:FM237">
    <cfRule type="expression" dxfId="791" priority="1469">
      <formula>CG237="n/a"</formula>
    </cfRule>
  </conditionalFormatting>
  <conditionalFormatting sqref="FQ239:GZ239 CG239 CM239:FM239">
    <cfRule type="expression" dxfId="790" priority="1422">
      <formula>CG239="n/a"</formula>
    </cfRule>
  </conditionalFormatting>
  <conditionalFormatting sqref="FQ367:GZ367">
    <cfRule type="expression" dxfId="789" priority="3454">
      <formula>FQ367="n/a"</formula>
    </cfRule>
  </conditionalFormatting>
  <conditionalFormatting sqref="FQ369:GZ369">
    <cfRule type="expression" dxfId="788" priority="3402">
      <formula>FQ369="n/a"</formula>
    </cfRule>
  </conditionalFormatting>
  <conditionalFormatting sqref="FQ507:GZ507">
    <cfRule type="expression" dxfId="787" priority="1737">
      <formula>FQ507="n/a"</formula>
    </cfRule>
  </conditionalFormatting>
  <conditionalFormatting sqref="FQ509:GZ509">
    <cfRule type="expression" dxfId="786" priority="1694">
      <formula>FQ509="n/a"</formula>
    </cfRule>
  </conditionalFormatting>
  <conditionalFormatting sqref="FR38:FZ38">
    <cfRule type="expression" dxfId="785" priority="4656">
      <formula>FR38&lt;0</formula>
    </cfRule>
  </conditionalFormatting>
  <conditionalFormatting sqref="FS24">
    <cfRule type="expression" dxfId="784" priority="6221">
      <formula>FS24&lt;0</formula>
    </cfRule>
  </conditionalFormatting>
  <conditionalFormatting sqref="FS34">
    <cfRule type="expression" dxfId="783" priority="6205">
      <formula>FS34&lt;0</formula>
    </cfRule>
  </conditionalFormatting>
  <conditionalFormatting sqref="FS55">
    <cfRule type="expression" dxfId="782" priority="6183">
      <formula>FS55="n/a"</formula>
    </cfRule>
    <cfRule type="expression" dxfId="781" priority="6184">
      <formula>FS55=3</formula>
    </cfRule>
    <cfRule type="expression" dxfId="780" priority="6185">
      <formula>FS55=2</formula>
    </cfRule>
    <cfRule type="expression" dxfId="779" priority="6186">
      <formula>FS55=1</formula>
    </cfRule>
  </conditionalFormatting>
  <conditionalFormatting sqref="FS56">
    <cfRule type="expression" dxfId="778" priority="6187">
      <formula>FS56&lt;0</formula>
    </cfRule>
  </conditionalFormatting>
  <conditionalFormatting sqref="FS65">
    <cfRule type="expression" dxfId="777" priority="201">
      <formula>FS65=1</formula>
    </cfRule>
    <cfRule type="expression" dxfId="776" priority="200">
      <formula>FS65=2</formula>
    </cfRule>
    <cfRule type="expression" dxfId="775" priority="199">
      <formula>FS65=3</formula>
    </cfRule>
    <cfRule type="expression" dxfId="774" priority="198">
      <formula>FS65="n/a"</formula>
    </cfRule>
  </conditionalFormatting>
  <conditionalFormatting sqref="FS66">
    <cfRule type="expression" dxfId="773" priority="202">
      <formula>FS66&lt;0</formula>
    </cfRule>
  </conditionalFormatting>
  <conditionalFormatting sqref="FS67">
    <cfRule type="expression" dxfId="772" priority="94">
      <formula>FS67=3</formula>
    </cfRule>
    <cfRule type="expression" dxfId="771" priority="93">
      <formula>FS67="n/a"</formula>
    </cfRule>
    <cfRule type="expression" dxfId="770" priority="95">
      <formula>FS67=2</formula>
    </cfRule>
    <cfRule type="expression" dxfId="769" priority="96">
      <formula>FS67=1</formula>
    </cfRule>
  </conditionalFormatting>
  <conditionalFormatting sqref="FS68">
    <cfRule type="expression" dxfId="768" priority="97">
      <formula>FS68&lt;0</formula>
    </cfRule>
  </conditionalFormatting>
  <conditionalFormatting sqref="FS69">
    <cfRule type="expression" dxfId="767" priority="21">
      <formula>FS69="n/a"</formula>
    </cfRule>
    <cfRule type="expression" dxfId="766" priority="24">
      <formula>FS69=1</formula>
    </cfRule>
    <cfRule type="expression" dxfId="765" priority="23">
      <formula>FS69=2</formula>
    </cfRule>
    <cfRule type="expression" dxfId="764" priority="22">
      <formula>FS69=3</formula>
    </cfRule>
  </conditionalFormatting>
  <conditionalFormatting sqref="FS71">
    <cfRule type="expression" dxfId="763" priority="6108">
      <formula>FS71=1</formula>
    </cfRule>
    <cfRule type="expression" dxfId="762" priority="6107">
      <formula>FS71=2</formula>
    </cfRule>
    <cfRule type="expression" dxfId="761" priority="6106">
      <formula>FS71=3</formula>
    </cfRule>
    <cfRule type="expression" dxfId="760" priority="6105">
      <formula>FS71="n/a"</formula>
    </cfRule>
  </conditionalFormatting>
  <conditionalFormatting sqref="FS72">
    <cfRule type="expression" dxfId="759" priority="6109">
      <formula>FS72&lt;0</formula>
    </cfRule>
  </conditionalFormatting>
  <conditionalFormatting sqref="FS75">
    <cfRule type="expression" dxfId="758" priority="6189">
      <formula>FS75="n/a"</formula>
    </cfRule>
    <cfRule type="expression" dxfId="757" priority="6192">
      <formula>FS75=1</formula>
    </cfRule>
    <cfRule type="expression" dxfId="756" priority="6191">
      <formula>FS75=2</formula>
    </cfRule>
    <cfRule type="expression" dxfId="755" priority="6190">
      <formula>FS75=3</formula>
    </cfRule>
  </conditionalFormatting>
  <conditionalFormatting sqref="FS76">
    <cfRule type="expression" dxfId="754" priority="6193">
      <formula>FS76&lt;0</formula>
    </cfRule>
  </conditionalFormatting>
  <conditionalFormatting sqref="FS77">
    <cfRule type="expression" dxfId="753" priority="6098">
      <formula>FS77=1</formula>
    </cfRule>
    <cfRule type="expression" dxfId="752" priority="6097">
      <formula>FS77=2</formula>
    </cfRule>
    <cfRule type="expression" dxfId="751" priority="6096">
      <formula>FS77=3</formula>
    </cfRule>
    <cfRule type="expression" dxfId="750" priority="6095">
      <formula>FS77="n/a"</formula>
    </cfRule>
  </conditionalFormatting>
  <conditionalFormatting sqref="FS78">
    <cfRule type="expression" dxfId="749" priority="6099">
      <formula>FS78&lt;0</formula>
    </cfRule>
  </conditionalFormatting>
  <conditionalFormatting sqref="FS85">
    <cfRule type="expression" dxfId="748" priority="4204">
      <formula>FS85="n/a"</formula>
    </cfRule>
    <cfRule type="expression" dxfId="747" priority="4205">
      <formula>FS85=3</formula>
    </cfRule>
    <cfRule type="expression" dxfId="746" priority="4207">
      <formula>FS85=1</formula>
    </cfRule>
    <cfRule type="expression" dxfId="745" priority="4206">
      <formula>FS85=2</formula>
    </cfRule>
  </conditionalFormatting>
  <conditionalFormatting sqref="FS86">
    <cfRule type="expression" dxfId="744" priority="4208">
      <formula>FS86&lt;0</formula>
    </cfRule>
  </conditionalFormatting>
  <conditionalFormatting sqref="FS127">
    <cfRule type="expression" dxfId="743" priority="4485">
      <formula>FS127=3</formula>
    </cfRule>
    <cfRule type="expression" dxfId="742" priority="4486">
      <formula>FS127=2</formula>
    </cfRule>
    <cfRule type="expression" dxfId="741" priority="4487">
      <formula>FS127=1</formula>
    </cfRule>
    <cfRule type="expression" dxfId="740" priority="4484">
      <formula>FS127="n/a"</formula>
    </cfRule>
  </conditionalFormatting>
  <conditionalFormatting sqref="FS139">
    <cfRule type="expression" dxfId="739" priority="6078">
      <formula>FS139=1</formula>
    </cfRule>
    <cfRule type="expression" dxfId="738" priority="6077">
      <formula>FS139=2</formula>
    </cfRule>
    <cfRule type="expression" dxfId="737" priority="6075">
      <formula>FS139="n/a"</formula>
    </cfRule>
    <cfRule type="expression" dxfId="736" priority="6076">
      <formula>FS139=3</formula>
    </cfRule>
  </conditionalFormatting>
  <conditionalFormatting sqref="FS140">
    <cfRule type="expression" dxfId="735" priority="6079">
      <formula>FS140&lt;0</formula>
    </cfRule>
  </conditionalFormatting>
  <conditionalFormatting sqref="FS189">
    <cfRule type="expression" dxfId="734" priority="6055">
      <formula>FS189="n/a"</formula>
    </cfRule>
    <cfRule type="expression" dxfId="733" priority="6058">
      <formula>FS189=1</formula>
    </cfRule>
    <cfRule type="expression" dxfId="732" priority="6057">
      <formula>FS189=2</formula>
    </cfRule>
    <cfRule type="expression" dxfId="731" priority="6056">
      <formula>FS189=3</formula>
    </cfRule>
  </conditionalFormatting>
  <conditionalFormatting sqref="FS190">
    <cfRule type="expression" dxfId="730" priority="6059">
      <formula>FS190&lt;0</formula>
    </cfRule>
  </conditionalFormatting>
  <conditionalFormatting sqref="FS309">
    <cfRule type="expression" dxfId="729" priority="6036">
      <formula>FS309=3</formula>
    </cfRule>
    <cfRule type="expression" dxfId="728" priority="6037">
      <formula>FS309=2</formula>
    </cfRule>
    <cfRule type="expression" dxfId="727" priority="6038">
      <formula>FS309=1</formula>
    </cfRule>
    <cfRule type="expression" dxfId="726" priority="6035">
      <formula>FS309="n/a"</formula>
    </cfRule>
  </conditionalFormatting>
  <conditionalFormatting sqref="FS310">
    <cfRule type="expression" dxfId="725" priority="6039">
      <formula>FS310&lt;0</formula>
    </cfRule>
  </conditionalFormatting>
  <conditionalFormatting sqref="FS311">
    <cfRule type="expression" dxfId="724" priority="6027">
      <formula>FS311=2</formula>
    </cfRule>
    <cfRule type="expression" dxfId="723" priority="6025">
      <formula>FS311="n/a"</formula>
    </cfRule>
    <cfRule type="expression" dxfId="722" priority="6026">
      <formula>FS311=3</formula>
    </cfRule>
    <cfRule type="expression" dxfId="721" priority="6028">
      <formula>FS311=1</formula>
    </cfRule>
  </conditionalFormatting>
  <conditionalFormatting sqref="FS312">
    <cfRule type="expression" dxfId="720" priority="6029">
      <formula>FS312&lt;0</formula>
    </cfRule>
  </conditionalFormatting>
  <conditionalFormatting sqref="FS371">
    <cfRule type="expression" dxfId="719" priority="6018">
      <formula>FS371=1</formula>
    </cfRule>
    <cfRule type="expression" dxfId="718" priority="6017">
      <formula>FS371=2</formula>
    </cfRule>
    <cfRule type="expression" dxfId="717" priority="6015">
      <formula>FS371="n/a"</formula>
    </cfRule>
    <cfRule type="expression" dxfId="716" priority="6016">
      <formula>FS371=3</formula>
    </cfRule>
  </conditionalFormatting>
  <conditionalFormatting sqref="FS372">
    <cfRule type="expression" dxfId="715" priority="6019">
      <formula>FS372&lt;0</formula>
    </cfRule>
  </conditionalFormatting>
  <conditionalFormatting sqref="FS475">
    <cfRule type="expression" dxfId="714" priority="6008">
      <formula>FS475=1</formula>
    </cfRule>
    <cfRule type="expression" dxfId="713" priority="6006">
      <formula>FS475=3</formula>
    </cfRule>
    <cfRule type="expression" dxfId="712" priority="6005">
      <formula>FS475="n/a"</formula>
    </cfRule>
    <cfRule type="expression" dxfId="711" priority="6007">
      <formula>FS475=2</formula>
    </cfRule>
  </conditionalFormatting>
  <conditionalFormatting sqref="FS476">
    <cfRule type="expression" dxfId="710" priority="6009">
      <formula>FS476&lt;0</formula>
    </cfRule>
  </conditionalFormatting>
  <conditionalFormatting sqref="FS521">
    <cfRule type="expression" dxfId="709" priority="5998">
      <formula>FS521=1</formula>
    </cfRule>
    <cfRule type="expression" dxfId="708" priority="5997">
      <formula>FS521=2</formula>
    </cfRule>
    <cfRule type="expression" dxfId="707" priority="5996">
      <formula>FS521=3</formula>
    </cfRule>
    <cfRule type="expression" dxfId="706" priority="5995">
      <formula>FS521="n/a"</formula>
    </cfRule>
  </conditionalFormatting>
  <conditionalFormatting sqref="FS522">
    <cfRule type="expression" dxfId="705" priority="5999">
      <formula>FS522&lt;0</formula>
    </cfRule>
  </conditionalFormatting>
  <conditionalFormatting sqref="FS225:FZ225">
    <cfRule type="expression" dxfId="704" priority="5010">
      <formula>FS225=1</formula>
    </cfRule>
    <cfRule type="expression" dxfId="703" priority="5008">
      <formula>FS225=3</formula>
    </cfRule>
    <cfRule type="expression" dxfId="702" priority="5009">
      <formula>FS225=2</formula>
    </cfRule>
  </conditionalFormatting>
  <conditionalFormatting sqref="FS226:FZ226">
    <cfRule type="expression" dxfId="701" priority="5011">
      <formula>FS226&lt;0</formula>
    </cfRule>
  </conditionalFormatting>
  <conditionalFormatting sqref="FS253:FZ253">
    <cfRule type="expression" dxfId="700" priority="4981">
      <formula>FS253=2</formula>
    </cfRule>
    <cfRule type="expression" dxfId="699" priority="4982">
      <formula>FS253=1</formula>
    </cfRule>
    <cfRule type="expression" dxfId="698" priority="4980">
      <formula>FS253=3</formula>
    </cfRule>
  </conditionalFormatting>
  <conditionalFormatting sqref="FS254:FZ254">
    <cfRule type="expression" dxfId="697" priority="4983">
      <formula>FS254&lt;0</formula>
    </cfRule>
  </conditionalFormatting>
  <conditionalFormatting sqref="FS539:GE539">
    <cfRule type="expression" dxfId="696" priority="5117">
      <formula>FS539=3</formula>
    </cfRule>
    <cfRule type="expression" dxfId="695" priority="5119">
      <formula>FS539=1</formula>
    </cfRule>
    <cfRule type="expression" dxfId="694" priority="5118">
      <formula>FS539=2</formula>
    </cfRule>
  </conditionalFormatting>
  <conditionalFormatting sqref="FS541:GE541">
    <cfRule type="expression" dxfId="693" priority="5113">
      <formula>FS541=3</formula>
    </cfRule>
    <cfRule type="expression" dxfId="692" priority="5114">
      <formula>FS541=2</formula>
    </cfRule>
    <cfRule type="expression" dxfId="691" priority="5115">
      <formula>FS541=1</formula>
    </cfRule>
  </conditionalFormatting>
  <conditionalFormatting sqref="FT34">
    <cfRule type="expression" dxfId="690" priority="6204">
      <formula>FT34&lt;0</formula>
    </cfRule>
  </conditionalFormatting>
  <conditionalFormatting sqref="FT44">
    <cfRule type="expression" dxfId="689" priority="6188">
      <formula>FT44&lt;0</formula>
    </cfRule>
  </conditionalFormatting>
  <conditionalFormatting sqref="FT50">
    <cfRule type="expression" dxfId="688" priority="1908">
      <formula>FT50&lt;0</formula>
    </cfRule>
  </conditionalFormatting>
  <conditionalFormatting sqref="FT52">
    <cfRule type="expression" dxfId="687" priority="5063">
      <formula>FT52&lt;0</formula>
    </cfRule>
  </conditionalFormatting>
  <conditionalFormatting sqref="FT55">
    <cfRule type="expression" dxfId="686" priority="6181">
      <formula>FT55=1</formula>
    </cfRule>
    <cfRule type="expression" dxfId="685" priority="6180">
      <formula>FT55=2</formula>
    </cfRule>
    <cfRule type="expression" dxfId="684" priority="6179">
      <formula>FT55=3</formula>
    </cfRule>
    <cfRule type="expression" dxfId="683" priority="6178">
      <formula>FT55="n/a"</formula>
    </cfRule>
  </conditionalFormatting>
  <conditionalFormatting sqref="FT56">
    <cfRule type="expression" dxfId="682" priority="6182">
      <formula>FT56&lt;0</formula>
    </cfRule>
  </conditionalFormatting>
  <conditionalFormatting sqref="FT65">
    <cfRule type="expression" dxfId="681" priority="195">
      <formula>FT65=2</formula>
    </cfRule>
    <cfRule type="expression" dxfId="680" priority="194">
      <formula>FT65=3</formula>
    </cfRule>
    <cfRule type="expression" dxfId="679" priority="193">
      <formula>FT65="n/a"</formula>
    </cfRule>
    <cfRule type="expression" dxfId="678" priority="196">
      <formula>FT65=1</formula>
    </cfRule>
  </conditionalFormatting>
  <conditionalFormatting sqref="FT66">
    <cfRule type="expression" dxfId="677" priority="197">
      <formula>FT66&lt;0</formula>
    </cfRule>
  </conditionalFormatting>
  <conditionalFormatting sqref="FT67">
    <cfRule type="expression" dxfId="676" priority="89">
      <formula>FT67=3</formula>
    </cfRule>
    <cfRule type="expression" dxfId="675" priority="88">
      <formula>FT67="n/a"</formula>
    </cfRule>
    <cfRule type="expression" dxfId="674" priority="91">
      <formula>FT67=1</formula>
    </cfRule>
    <cfRule type="expression" dxfId="673" priority="90">
      <formula>FT67=2</formula>
    </cfRule>
  </conditionalFormatting>
  <conditionalFormatting sqref="FT68">
    <cfRule type="expression" dxfId="672" priority="92">
      <formula>FT68&lt;0</formula>
    </cfRule>
  </conditionalFormatting>
  <conditionalFormatting sqref="FT69">
    <cfRule type="expression" dxfId="671" priority="17">
      <formula>FT69="n/a"</formula>
    </cfRule>
    <cfRule type="expression" dxfId="670" priority="18">
      <formula>FT69=3</formula>
    </cfRule>
    <cfRule type="expression" dxfId="669" priority="20">
      <formula>FT69=1</formula>
    </cfRule>
    <cfRule type="expression" dxfId="668" priority="19">
      <formula>FT69=2</formula>
    </cfRule>
  </conditionalFormatting>
  <conditionalFormatting sqref="FT71">
    <cfRule type="expression" dxfId="667" priority="6101">
      <formula>FT71=3</formula>
    </cfRule>
    <cfRule type="expression" dxfId="666" priority="6102">
      <formula>FT71=2</formula>
    </cfRule>
    <cfRule type="expression" dxfId="665" priority="6103">
      <formula>FT71=1</formula>
    </cfRule>
    <cfRule type="expression" dxfId="664" priority="6100">
      <formula>FT71="n/a"</formula>
    </cfRule>
  </conditionalFormatting>
  <conditionalFormatting sqref="FT72">
    <cfRule type="expression" dxfId="663" priority="6104">
      <formula>FT72&lt;0</formula>
    </cfRule>
  </conditionalFormatting>
  <conditionalFormatting sqref="FT77">
    <cfRule type="expression" dxfId="662" priority="6091">
      <formula>FT77=3</formula>
    </cfRule>
    <cfRule type="expression" dxfId="661" priority="6093">
      <formula>FT77=1</formula>
    </cfRule>
    <cfRule type="expression" dxfId="660" priority="6092">
      <formula>FT77=2</formula>
    </cfRule>
    <cfRule type="expression" dxfId="659" priority="6090">
      <formula>FT77="n/a"</formula>
    </cfRule>
  </conditionalFormatting>
  <conditionalFormatting sqref="FT78">
    <cfRule type="expression" dxfId="658" priority="6094">
      <formula>FT78&lt;0</formula>
    </cfRule>
  </conditionalFormatting>
  <conditionalFormatting sqref="FT85">
    <cfRule type="expression" dxfId="657" priority="4202">
      <formula>FT85=1</formula>
    </cfRule>
    <cfRule type="expression" dxfId="656" priority="4201">
      <formula>FT85=2</formula>
    </cfRule>
    <cfRule type="expression" dxfId="655" priority="4200">
      <formula>FT85=3</formula>
    </cfRule>
    <cfRule type="expression" dxfId="654" priority="4199">
      <formula>FT85="n/a"</formula>
    </cfRule>
  </conditionalFormatting>
  <conditionalFormatting sqref="FT86">
    <cfRule type="expression" dxfId="653" priority="4203">
      <formula>FT86&lt;0</formula>
    </cfRule>
  </conditionalFormatting>
  <conditionalFormatting sqref="FT127">
    <cfRule type="expression" dxfId="652" priority="4482">
      <formula>FT127=1</formula>
    </cfRule>
    <cfRule type="expression" dxfId="651" priority="4481">
      <formula>FT127=2</formula>
    </cfRule>
    <cfRule type="expression" dxfId="650" priority="4480">
      <formula>FT127=3</formula>
    </cfRule>
    <cfRule type="expression" dxfId="649" priority="4479">
      <formula>FT127="n/a"</formula>
    </cfRule>
  </conditionalFormatting>
  <conditionalFormatting sqref="FT139">
    <cfRule type="expression" dxfId="648" priority="6070">
      <formula>FT139="n/a"</formula>
    </cfRule>
    <cfRule type="expression" dxfId="647" priority="6071">
      <formula>FT139=3</formula>
    </cfRule>
    <cfRule type="expression" dxfId="646" priority="6073">
      <formula>FT139=1</formula>
    </cfRule>
    <cfRule type="expression" dxfId="645" priority="6072">
      <formula>FT139=2</formula>
    </cfRule>
  </conditionalFormatting>
  <conditionalFormatting sqref="FT140">
    <cfRule type="expression" dxfId="644" priority="6074">
      <formula>FT140&lt;0</formula>
    </cfRule>
  </conditionalFormatting>
  <conditionalFormatting sqref="FT189">
    <cfRule type="expression" dxfId="643" priority="6050">
      <formula>FT189="n/a"</formula>
    </cfRule>
    <cfRule type="expression" dxfId="642" priority="6051">
      <formula>FT189=3</formula>
    </cfRule>
    <cfRule type="expression" dxfId="641" priority="6052">
      <formula>FT189=2</formula>
    </cfRule>
    <cfRule type="expression" dxfId="640" priority="6053">
      <formula>FT189=1</formula>
    </cfRule>
  </conditionalFormatting>
  <conditionalFormatting sqref="FT190">
    <cfRule type="expression" dxfId="639" priority="6054">
      <formula>FT190&lt;0</formula>
    </cfRule>
  </conditionalFormatting>
  <conditionalFormatting sqref="FT309">
    <cfRule type="expression" dxfId="638" priority="6032">
      <formula>FT309=2</formula>
    </cfRule>
    <cfRule type="expression" dxfId="637" priority="6031">
      <formula>FT309=3</formula>
    </cfRule>
    <cfRule type="expression" dxfId="636" priority="6033">
      <formula>FT309=1</formula>
    </cfRule>
    <cfRule type="expression" dxfId="635" priority="6030">
      <formula>FT309="n/a"</formula>
    </cfRule>
  </conditionalFormatting>
  <conditionalFormatting sqref="FT310">
    <cfRule type="expression" dxfId="634" priority="6034">
      <formula>FT310&lt;0</formula>
    </cfRule>
  </conditionalFormatting>
  <conditionalFormatting sqref="FT311">
    <cfRule type="expression" dxfId="633" priority="6022">
      <formula>FT311=2</formula>
    </cfRule>
    <cfRule type="expression" dxfId="632" priority="6021">
      <formula>FT311=3</formula>
    </cfRule>
    <cfRule type="expression" dxfId="631" priority="6020">
      <formula>FT311="n/a"</formula>
    </cfRule>
    <cfRule type="expression" dxfId="630" priority="6023">
      <formula>FT311=1</formula>
    </cfRule>
  </conditionalFormatting>
  <conditionalFormatting sqref="FT312">
    <cfRule type="expression" dxfId="629" priority="6024">
      <formula>FT312&lt;0</formula>
    </cfRule>
  </conditionalFormatting>
  <conditionalFormatting sqref="FT371">
    <cfRule type="expression" dxfId="628" priority="6010">
      <formula>FT371="n/a"</formula>
    </cfRule>
    <cfRule type="expression" dxfId="627" priority="6011">
      <formula>FT371=3</formula>
    </cfRule>
    <cfRule type="expression" dxfId="626" priority="6012">
      <formula>FT371=2</formula>
    </cfRule>
    <cfRule type="expression" dxfId="625" priority="6013">
      <formula>FT371=1</formula>
    </cfRule>
  </conditionalFormatting>
  <conditionalFormatting sqref="FT372">
    <cfRule type="expression" dxfId="624" priority="6014">
      <formula>FT372&lt;0</formula>
    </cfRule>
  </conditionalFormatting>
  <conditionalFormatting sqref="FT475">
    <cfRule type="expression" dxfId="623" priority="6003">
      <formula>FT475=1</formula>
    </cfRule>
    <cfRule type="expression" dxfId="622" priority="6002">
      <formula>FT475=2</formula>
    </cfRule>
    <cfRule type="expression" dxfId="621" priority="6001">
      <formula>FT475=3</formula>
    </cfRule>
    <cfRule type="expression" dxfId="620" priority="6000">
      <formula>FT475="n/a"</formula>
    </cfRule>
  </conditionalFormatting>
  <conditionalFormatting sqref="FT476">
    <cfRule type="expression" dxfId="619" priority="6004">
      <formula>FT476&lt;0</formula>
    </cfRule>
  </conditionalFormatting>
  <conditionalFormatting sqref="FT521">
    <cfRule type="expression" dxfId="618" priority="5990">
      <formula>FT521="n/a"</formula>
    </cfRule>
    <cfRule type="expression" dxfId="617" priority="5993">
      <formula>FT521=1</formula>
    </cfRule>
    <cfRule type="expression" dxfId="616" priority="5992">
      <formula>FT521=2</formula>
    </cfRule>
    <cfRule type="expression" dxfId="615" priority="5991">
      <formula>FT521=3</formula>
    </cfRule>
  </conditionalFormatting>
  <conditionalFormatting sqref="FT522">
    <cfRule type="expression" dxfId="614" priority="5994">
      <formula>FT522&lt;0</formula>
    </cfRule>
  </conditionalFormatting>
  <conditionalFormatting sqref="FU55">
    <cfRule type="expression" dxfId="613" priority="5988">
      <formula>FU55=1</formula>
    </cfRule>
    <cfRule type="expression" dxfId="612" priority="5985">
      <formula>FU55="n/a"</formula>
    </cfRule>
    <cfRule type="expression" dxfId="611" priority="5986">
      <formula>FU55=3</formula>
    </cfRule>
    <cfRule type="expression" dxfId="610" priority="5987">
      <formula>FU55=2</formula>
    </cfRule>
  </conditionalFormatting>
  <conditionalFormatting sqref="FU56">
    <cfRule type="expression" dxfId="609" priority="5989">
      <formula>FU56&lt;0</formula>
    </cfRule>
  </conditionalFormatting>
  <conditionalFormatting sqref="FU65">
    <cfRule type="expression" dxfId="608" priority="188">
      <formula>FU65="n/a"</formula>
    </cfRule>
    <cfRule type="expression" dxfId="607" priority="191">
      <formula>FU65=1</formula>
    </cfRule>
    <cfRule type="expression" dxfId="606" priority="190">
      <formula>FU65=2</formula>
    </cfRule>
    <cfRule type="expression" dxfId="605" priority="189">
      <formula>FU65=3</formula>
    </cfRule>
  </conditionalFormatting>
  <conditionalFormatting sqref="FU66">
    <cfRule type="expression" dxfId="604" priority="192">
      <formula>FU66&lt;0</formula>
    </cfRule>
  </conditionalFormatting>
  <conditionalFormatting sqref="FU69">
    <cfRule type="expression" dxfId="603" priority="12">
      <formula>FU69="n/a"</formula>
    </cfRule>
    <cfRule type="expression" dxfId="602" priority="15">
      <formula>FU69=1</formula>
    </cfRule>
    <cfRule type="expression" dxfId="601" priority="14">
      <formula>FU69=2</formula>
    </cfRule>
    <cfRule type="expression" dxfId="600" priority="13">
      <formula>FU69=3</formula>
    </cfRule>
  </conditionalFormatting>
  <conditionalFormatting sqref="FU70">
    <cfRule type="expression" dxfId="599" priority="16">
      <formula>FU70&lt;0</formula>
    </cfRule>
  </conditionalFormatting>
  <conditionalFormatting sqref="FU85">
    <cfRule type="expression" dxfId="598" priority="4195">
      <formula>FU85=3</formula>
    </cfRule>
    <cfRule type="expression" dxfId="597" priority="4196">
      <formula>FU85=2</formula>
    </cfRule>
    <cfRule type="expression" dxfId="596" priority="4197">
      <formula>FU85=1</formula>
    </cfRule>
    <cfRule type="expression" dxfId="595" priority="4194">
      <formula>FU85="n/a"</formula>
    </cfRule>
  </conditionalFormatting>
  <conditionalFormatting sqref="FU86">
    <cfRule type="expression" dxfId="594" priority="4198">
      <formula>FU86&lt;0</formula>
    </cfRule>
  </conditionalFormatting>
  <conditionalFormatting sqref="FU127">
    <cfRule type="expression" dxfId="593" priority="4477">
      <formula>FU127=1</formula>
    </cfRule>
    <cfRule type="expression" dxfId="592" priority="4474">
      <formula>FU127="n/a"</formula>
    </cfRule>
    <cfRule type="expression" dxfId="591" priority="4475">
      <formula>FU127=3</formula>
    </cfRule>
    <cfRule type="expression" dxfId="590" priority="4476">
      <formula>FU127=2</formula>
    </cfRule>
  </conditionalFormatting>
  <conditionalFormatting sqref="FU128">
    <cfRule type="expression" dxfId="589" priority="4478">
      <formula>FU128&lt;0</formula>
    </cfRule>
  </conditionalFormatting>
  <conditionalFormatting sqref="FU141">
    <cfRule type="expression" dxfId="588" priority="6951">
      <formula>FU141=2</formula>
    </cfRule>
    <cfRule type="expression" dxfId="587" priority="6950">
      <formula>FU141=3</formula>
    </cfRule>
    <cfRule type="expression" dxfId="586" priority="6949">
      <formula>FU141="n/a"</formula>
    </cfRule>
    <cfRule type="expression" dxfId="585" priority="6952">
      <formula>FU141=1</formula>
    </cfRule>
  </conditionalFormatting>
  <conditionalFormatting sqref="FU309">
    <cfRule type="expression" dxfId="584" priority="5962">
      <formula>FU309=2</formula>
    </cfRule>
    <cfRule type="expression" dxfId="583" priority="5963">
      <formula>FU309=1</formula>
    </cfRule>
    <cfRule type="expression" dxfId="582" priority="5961">
      <formula>FU309=3</formula>
    </cfRule>
    <cfRule type="expression" dxfId="581" priority="5960">
      <formula>FU309="n/a"</formula>
    </cfRule>
  </conditionalFormatting>
  <conditionalFormatting sqref="FU310">
    <cfRule type="expression" dxfId="580" priority="5964">
      <formula>FU310&lt;0</formula>
    </cfRule>
  </conditionalFormatting>
  <conditionalFormatting sqref="FU545">
    <cfRule type="expression" dxfId="579" priority="8283">
      <formula>FU545=1</formula>
    </cfRule>
    <cfRule type="expression" dxfId="578" priority="8282">
      <formula>FU545=2</formula>
    </cfRule>
    <cfRule type="expression" dxfId="577" priority="8281">
      <formula>FU545=3</formula>
    </cfRule>
    <cfRule type="expression" dxfId="576" priority="8280">
      <formula>FU545="n/a"</formula>
    </cfRule>
  </conditionalFormatting>
  <conditionalFormatting sqref="FU546">
    <cfRule type="expression" dxfId="575" priority="8284">
      <formula>FU546&lt;0</formula>
    </cfRule>
  </conditionalFormatting>
  <conditionalFormatting sqref="FU547">
    <cfRule type="expression" dxfId="574" priority="8266">
      <formula>FU547=3</formula>
    </cfRule>
    <cfRule type="expression" dxfId="573" priority="8267">
      <formula>FU547=2</formula>
    </cfRule>
    <cfRule type="expression" dxfId="572" priority="8268">
      <formula>FU547=1</formula>
    </cfRule>
    <cfRule type="expression" dxfId="571" priority="8265">
      <formula>FU547="n/a"</formula>
    </cfRule>
  </conditionalFormatting>
  <conditionalFormatting sqref="FU548">
    <cfRule type="expression" dxfId="570" priority="8269">
      <formula>FU548&lt;0</formula>
    </cfRule>
  </conditionalFormatting>
  <conditionalFormatting sqref="FU11:FW11">
    <cfRule type="expression" dxfId="569" priority="5495">
      <formula>FU11="n/a"</formula>
    </cfRule>
    <cfRule type="expression" dxfId="568" priority="5496">
      <formula>FU11=3</formula>
    </cfRule>
    <cfRule type="expression" dxfId="567" priority="5498">
      <formula>FU11=1</formula>
    </cfRule>
    <cfRule type="expression" dxfId="566" priority="5497">
      <formula>FU11=2</formula>
    </cfRule>
  </conditionalFormatting>
  <conditionalFormatting sqref="FU13:FW13">
    <cfRule type="expression" dxfId="565" priority="5331">
      <formula>FU13=1</formula>
    </cfRule>
    <cfRule type="expression" dxfId="564" priority="5330">
      <formula>FU13=2</formula>
    </cfRule>
    <cfRule type="expression" dxfId="563" priority="5329">
      <formula>FU13=3</formula>
    </cfRule>
    <cfRule type="expression" dxfId="562" priority="5328">
      <formula>FU13="n/a"</formula>
    </cfRule>
  </conditionalFormatting>
  <conditionalFormatting sqref="FU15:FW15">
    <cfRule type="expression" dxfId="561" priority="5550">
      <formula>FU15="n/a"</formula>
    </cfRule>
    <cfRule type="expression" dxfId="560" priority="5551">
      <formula>FU15=3</formula>
    </cfRule>
    <cfRule type="expression" dxfId="559" priority="5552">
      <formula>FU15=2</formula>
    </cfRule>
    <cfRule type="expression" dxfId="558" priority="5553">
      <formula>FU15=1</formula>
    </cfRule>
  </conditionalFormatting>
  <conditionalFormatting sqref="FU17:FW17">
    <cfRule type="expression" dxfId="557" priority="5663">
      <formula>FU17=1</formula>
    </cfRule>
    <cfRule type="expression" dxfId="556" priority="5662">
      <formula>FU17=2</formula>
    </cfRule>
    <cfRule type="expression" dxfId="555" priority="5660">
      <formula>FU17="n/a"</formula>
    </cfRule>
    <cfRule type="expression" dxfId="554" priority="5661">
      <formula>FU17=3</formula>
    </cfRule>
  </conditionalFormatting>
  <conditionalFormatting sqref="FU67:GZ67">
    <cfRule type="expression" dxfId="553" priority="150">
      <formula>FU67="n/a"</formula>
    </cfRule>
  </conditionalFormatting>
  <conditionalFormatting sqref="FU139:GZ139 FV141:GZ141 FG143:GZ143 DF147:GZ147 FQ149:GZ149 FG153:GZ153 FQ155:GZ155 DF169:GZ169 DF171:GZ171 DF173:GZ173 DF175:GZ175 DF177:GZ177 DF181:GZ181 DF183:GZ183 DF185:GZ185 DF187:GZ187 FU189:GZ189 FQ191:GZ191 DG193:GZ193 DO195:GZ195 DF197:GZ197 FQ199:GZ199 FQ201:GZ201 DF203:GZ203 DO205:GZ205 DF213:GZ213 FQ219:GZ219 DO223:GZ223 DG225:GZ225 FQ513:GZ513 FQ515:GZ515 FQ517:GZ517 DG519:GZ519 DF267:GZ267 FQ221:GZ221 DF227:GZ227 DF263:GZ263 DF265:GZ265 FQ511:GZ511 FQ335:GZ335 FQ501:GZ501 FQ503:GZ503 DF505:GZ505 DF261:GZ261 DG253:GZ253 FQ255:GZ255 FQ257:GZ257 DF259:GZ259 DF241:GZ241 FG243:GZ243 DO245:GZ245 DF247:GZ247 FQ249:GZ249 FQ251:GZ251 DO269:GZ269 FQ275:GZ275 DF277:GZ277 FQ279:GZ279 DF281:GZ281 DF283:GZ283 DF285:GZ285 DF287:GZ287 DF289:GZ289 FQ291:GZ291 DF293:GZ293 DF301:GZ301 DF305:GZ305 FQ307:GZ307 FV309:GZ309 FU311:GZ311 DF313:GZ313 DF315:GZ315 DF317:GZ317 GC319:GZ319 FG321:GZ321 DF323:GZ323 DF325:GZ325 DF329:GZ329 DF331:GZ331 DF333:GZ333 DF337:GZ337 DF339:GZ339 DF341:GZ341 DF347:GZ347 FQ349:GZ349 DF351:GZ351 DF353:GZ353 DF355:GZ355 DF357:GZ357 DF363:GZ363 FQ365:GZ365 FU371:GZ371 DF373:GZ373 DF375:GZ375 DF377:GZ377 GC379:GZ379 DF381:GZ381 DF383:GZ383 GC385:GZ385 FQ491:GZ491 FQ493:GZ493 FQ495:GZ495 DF497:GZ497 FQ499:GZ499 DF387:GZ387 DF389:GZ389 DF391:GZ391 DF393:GZ393 DF395:GZ395 DF399:GZ399 FQ401:GZ401 DF403:GZ403 DF405:GZ405 GC407:GZ407 DF409:GZ409 DF411:GZ411 FQ429:GZ429 DF431:GZ431 DF433:GZ433 GC435:GZ435 GC437:GZ437 DF439:GZ439 DF441:GZ441 DF443:GZ443 DF445:GZ445 DF449:GZ449 FG451:GZ451 DF453:GZ453 DF461:GZ461 DF463:GZ463 DF467:GZ467 DF469:GZ469 DF471:GZ471 DF473:GZ473 FU475:GZ475 DF477:GZ477 DF479:GZ479 DF481:GZ481 DF483:GZ483 DF485:GZ485 DF487:GZ487 DF489:GZ489 FQ523:GZ523 FU521:GZ521 FQ525:GZ525 FQ527:HA527 FQ529:HA529 FQ531:HA531 FQ533:HA533 FQ535:HA535 FQ537:HA537 FQ539:HA539 FQ541:HA541 DF543:HA543 FV545:HA545 FV547:HA547 DG549:HA549 DG551:HA551 DG553:HA553 DG555:HA555 DG557:HA557 DG559:HA559 DG561:HA561 DF563:HA563 DG565:HA565 DG567:HA567 DG569:HA569 DG571:HA571 DG573:HA573 DG575:HA575 DG577:HA577 DG579:HA579 DG581:HA581 DG583:HA583 DF585:HA585 DG587:HA587 DG589:HA589 DF591:HA591 DF131:GZ131 FQ125:GZ125 DF593:HA593 DF595:HA595 DG597:HA597 FQ599:HA599 FQ601:HA601 DG603:HA603 DG605:HA605 DF129:GZ129 FQ397:GZ397 FW465:GZ465 GC19:GZ19 DC21:GZ21 FG23:GZ23 CM31:GZ31 CM35:GZ35 CM37:GZ37 CM39:GZ39 CM41:GZ41 FT75:GZ75 FU77:GZ77 CM81:GZ81 FQ83:GZ83 FV85:GZ85 CM91:GZ91 CM93:GZ93 FQ97:GZ97 FQ99:GZ99 CM103:GZ103 FV127:GZ127 DF133:GZ133 FQ137:GZ137 DF447:GZ447 CF9:GZ9 GF9:HA10 GF51:HA54 CM53:GZ53 GF57:HA62 CM59:GZ59 CM61:GZ61 FU71:HA71 CB31:CG31 CG35 CG37 CC39:CG39 CC41:CG41 M45:CG45 CM45:HA45 CG47 CM47:HA47 CF53:CG53 CF63:CG63 CM63:HA63 CG81 CG83 CM83:FM83 CF91:CG91 CG93 CG97 CM97:FM97 CG99 CM99:FM99 CF101:CG101 CM101:HA101 CF103:CG103 CF113:CG113 CM113:HA113 G137:K137 M137:AN137 AP137 AR137:AV137 AX137:AZ137 BE137:CG137 CM137:CV137 CX137:DB137 DG137:FM137">
    <cfRule type="expression" dxfId="552" priority="15366">
      <formula>G9="n/a"</formula>
    </cfRule>
  </conditionalFormatting>
  <conditionalFormatting sqref="FV50">
    <cfRule type="expression" dxfId="551" priority="1907">
      <formula>FV50&lt;0</formula>
    </cfRule>
  </conditionalFormatting>
  <conditionalFormatting sqref="FV52">
    <cfRule type="expression" dxfId="550" priority="5062">
      <formula>FV52&lt;0</formula>
    </cfRule>
  </conditionalFormatting>
  <conditionalFormatting sqref="FV55">
    <cfRule type="expression" dxfId="549" priority="5958">
      <formula>FV55=1</formula>
    </cfRule>
    <cfRule type="expression" dxfId="548" priority="5955">
      <formula>FV55="n/a"</formula>
    </cfRule>
    <cfRule type="expression" dxfId="547" priority="5956">
      <formula>FV55=3</formula>
    </cfRule>
    <cfRule type="expression" dxfId="546" priority="5957">
      <formula>FV55=2</formula>
    </cfRule>
  </conditionalFormatting>
  <conditionalFormatting sqref="FV56">
    <cfRule type="expression" dxfId="545" priority="5959">
      <formula>FV56&lt;0</formula>
    </cfRule>
  </conditionalFormatting>
  <conditionalFormatting sqref="FV65">
    <cfRule type="expression" dxfId="544" priority="186">
      <formula>FV65=1</formula>
    </cfRule>
    <cfRule type="expression" dxfId="543" priority="185">
      <formula>FV65=2</formula>
    </cfRule>
    <cfRule type="expression" dxfId="542" priority="184">
      <formula>FV65=3</formula>
    </cfRule>
    <cfRule type="expression" dxfId="541" priority="183">
      <formula>FV65="n/a"</formula>
    </cfRule>
  </conditionalFormatting>
  <conditionalFormatting sqref="FV66">
    <cfRule type="expression" dxfId="540" priority="187">
      <formula>FV66&lt;0</formula>
    </cfRule>
  </conditionalFormatting>
  <conditionalFormatting sqref="FV69:GZ69">
    <cfRule type="expression" dxfId="539" priority="80">
      <formula>FV69="n/a"</formula>
    </cfRule>
  </conditionalFormatting>
  <conditionalFormatting sqref="FW50">
    <cfRule type="expression" dxfId="538" priority="1906">
      <formula>FW50&lt;0</formula>
    </cfRule>
  </conditionalFormatting>
  <conditionalFormatting sqref="FW52">
    <cfRule type="expression" dxfId="537" priority="5061">
      <formula>FW52&lt;0</formula>
    </cfRule>
  </conditionalFormatting>
  <conditionalFormatting sqref="FW55">
    <cfRule type="expression" dxfId="536" priority="5952">
      <formula>FW55=2</formula>
    </cfRule>
    <cfRule type="expression" dxfId="535" priority="5950">
      <formula>FW55="n/a"</formula>
    </cfRule>
    <cfRule type="expression" dxfId="534" priority="5951">
      <formula>FW55=3</formula>
    </cfRule>
    <cfRule type="expression" dxfId="533" priority="5953">
      <formula>FW55=1</formula>
    </cfRule>
  </conditionalFormatting>
  <conditionalFormatting sqref="FW56">
    <cfRule type="expression" dxfId="532" priority="5954">
      <formula>FW56&lt;0</formula>
    </cfRule>
  </conditionalFormatting>
  <conditionalFormatting sqref="FW65">
    <cfRule type="expression" dxfId="531" priority="181">
      <formula>FW65=1</formula>
    </cfRule>
    <cfRule type="expression" dxfId="530" priority="180">
      <formula>FW65=2</formula>
    </cfRule>
    <cfRule type="expression" dxfId="529" priority="179">
      <formula>FW65=3</formula>
    </cfRule>
    <cfRule type="expression" dxfId="528" priority="178">
      <formula>FW65="n/a"</formula>
    </cfRule>
  </conditionalFormatting>
  <conditionalFormatting sqref="FW66">
    <cfRule type="expression" dxfId="527" priority="182">
      <formula>FW66&lt;0</formula>
    </cfRule>
  </conditionalFormatting>
  <conditionalFormatting sqref="FX50">
    <cfRule type="expression" dxfId="526" priority="1905">
      <formula>FX50&lt;0</formula>
    </cfRule>
  </conditionalFormatting>
  <conditionalFormatting sqref="FX52">
    <cfRule type="expression" dxfId="525" priority="5060">
      <formula>FX52&lt;0</formula>
    </cfRule>
  </conditionalFormatting>
  <conditionalFormatting sqref="FY50">
    <cfRule type="expression" dxfId="524" priority="1904">
      <formula>FY50&lt;0</formula>
    </cfRule>
  </conditionalFormatting>
  <conditionalFormatting sqref="FY52">
    <cfRule type="expression" dxfId="523" priority="5059">
      <formula>FY52&lt;0</formula>
    </cfRule>
  </conditionalFormatting>
  <conditionalFormatting sqref="FY56">
    <cfRule type="expression" dxfId="522" priority="5949">
      <formula>FY56&lt;0</formula>
    </cfRule>
  </conditionalFormatting>
  <conditionalFormatting sqref="FY66">
    <cfRule type="expression" dxfId="521" priority="177">
      <formula>FY66&lt;0</formula>
    </cfRule>
  </conditionalFormatting>
  <conditionalFormatting sqref="FZ11">
    <cfRule type="expression" dxfId="520" priority="5491">
      <formula>FZ11="n/a"</formula>
    </cfRule>
    <cfRule type="expression" dxfId="519" priority="5492">
      <formula>FZ11=3</formula>
    </cfRule>
    <cfRule type="expression" dxfId="518" priority="5493">
      <formula>FZ11=2</formula>
    </cfRule>
    <cfRule type="expression" dxfId="517" priority="5494">
      <formula>FZ11=1</formula>
    </cfRule>
  </conditionalFormatting>
  <conditionalFormatting sqref="FZ13">
    <cfRule type="expression" dxfId="516" priority="5325">
      <formula>FZ13=3</formula>
    </cfRule>
    <cfRule type="expression" dxfId="515" priority="5326">
      <formula>FZ13=2</formula>
    </cfRule>
    <cfRule type="expression" dxfId="514" priority="5324">
      <formula>FZ13="n/a"</formula>
    </cfRule>
    <cfRule type="expression" dxfId="513" priority="5327">
      <formula>FZ13=1</formula>
    </cfRule>
  </conditionalFormatting>
  <conditionalFormatting sqref="FZ15">
    <cfRule type="expression" dxfId="512" priority="5549">
      <formula>FZ15=1</formula>
    </cfRule>
    <cfRule type="expression" dxfId="511" priority="5548">
      <formula>FZ15=2</formula>
    </cfRule>
    <cfRule type="expression" dxfId="510" priority="5547">
      <formula>FZ15=3</formula>
    </cfRule>
    <cfRule type="expression" dxfId="509" priority="5546">
      <formula>FZ15="n/a"</formula>
    </cfRule>
  </conditionalFormatting>
  <conditionalFormatting sqref="FZ17">
    <cfRule type="expression" dxfId="508" priority="5656">
      <formula>FZ17="n/a"</formula>
    </cfRule>
    <cfRule type="expression" dxfId="507" priority="5658">
      <formula>FZ17=2</formula>
    </cfRule>
    <cfRule type="expression" dxfId="506" priority="5657">
      <formula>FZ17=3</formula>
    </cfRule>
    <cfRule type="expression" dxfId="505" priority="5659">
      <formula>FZ17=1</formula>
    </cfRule>
  </conditionalFormatting>
  <conditionalFormatting sqref="FZ50">
    <cfRule type="expression" dxfId="504" priority="1903">
      <formula>FZ50&lt;0</formula>
    </cfRule>
  </conditionalFormatting>
  <conditionalFormatting sqref="FZ52">
    <cfRule type="expression" dxfId="503" priority="5058">
      <formula>FZ52&lt;0</formula>
    </cfRule>
  </conditionalFormatting>
  <conditionalFormatting sqref="FZ55">
    <cfRule type="expression" dxfId="502" priority="5942">
      <formula>FZ55=1</formula>
    </cfRule>
    <cfRule type="expression" dxfId="501" priority="5941">
      <formula>FZ55=2</formula>
    </cfRule>
    <cfRule type="expression" dxfId="500" priority="5940">
      <formula>FZ55=3</formula>
    </cfRule>
    <cfRule type="expression" dxfId="499" priority="5939">
      <formula>FZ55="n/a"</formula>
    </cfRule>
  </conditionalFormatting>
  <conditionalFormatting sqref="FZ56">
    <cfRule type="expression" dxfId="498" priority="5943">
      <formula>FZ56&lt;0</formula>
    </cfRule>
  </conditionalFormatting>
  <conditionalFormatting sqref="FZ65">
    <cfRule type="expression" dxfId="497" priority="172">
      <formula>FZ65="n/a"</formula>
    </cfRule>
    <cfRule type="expression" dxfId="496" priority="173">
      <formula>FZ65=3</formula>
    </cfRule>
    <cfRule type="expression" dxfId="495" priority="174">
      <formula>FZ65=2</formula>
    </cfRule>
    <cfRule type="expression" dxfId="494" priority="175">
      <formula>FZ65=1</formula>
    </cfRule>
  </conditionalFormatting>
  <conditionalFormatting sqref="FZ66">
    <cfRule type="expression" dxfId="493" priority="176">
      <formula>FZ66&lt;0</formula>
    </cfRule>
  </conditionalFormatting>
  <conditionalFormatting sqref="GA12">
    <cfRule type="expression" dxfId="492" priority="5531">
      <formula>GA12&lt;0</formula>
    </cfRule>
  </conditionalFormatting>
  <conditionalFormatting sqref="GA14">
    <cfRule type="expression" dxfId="491" priority="5364">
      <formula>GA14&lt;0</formula>
    </cfRule>
  </conditionalFormatting>
  <conditionalFormatting sqref="GA16">
    <cfRule type="expression" dxfId="490" priority="5586">
      <formula>GA16&lt;0</formula>
    </cfRule>
  </conditionalFormatting>
  <conditionalFormatting sqref="GA18">
    <cfRule type="expression" dxfId="489" priority="5722">
      <formula>GA18&lt;0</formula>
    </cfRule>
  </conditionalFormatting>
  <conditionalFormatting sqref="GA10:GB10 GA24:GB24 GA26:GB26 GA32:GB32 GA34:GB34 GA36:GB36 GA38:GB38 GA40:GB40 GA44:GB44 GA46:GB46 GA48:GB48 GA52:GB52 GA54:GB54 GA56:GB56 GA58:GB58 GA60:GB60 GA62:GB62 GA64:GB64 GA72:GB72 GA74:GB74 GA76:GB76 GA78:GB78 GA80:GB80 GA82:GB82 GA126:GB126 GA130:GB130 GA132:GB132 GA134:GB134 GA136:GB136 GA138:GB138 GA140:GB140 GA142:GB142 GA144:GB144 GA146:GB146 GA148:GB148 GA150:GB150 GA152:GB152 GA154:GB154 GA156:GB156 GA158:GB158 GA170:GB170 GA172:GB172 GA174:GB174 GA176:GB176 GA178:GB178 GA182:GB182 GA184:GB184 GA186:GB186 GA188:GB188 GA190:GB190 GA192:GB192 GA194:GB194 GA196:GB196 GA198:GB198 GA200:GB200 GA202:GB202 GA204:GB204 GA206:GB206 GA214:GB214 GA220:GB220 GA222:GB222 GA224:GB224 GA226:GB226 GA228:GB228 GA242:GB242 GA244:GB244 GA246:GB246 GA248:GB248 GA250:GB250 GA252:GB252 GA254:GB254 GA256:GB256 GA258:GB258 GA260:GB260 GA262:GB262 GA264:GB264 GA266:GB266 GA268:GB268 GA270:GB270 GA276:GB276 GA278:GB278 GA280:GB280 GA282:GB282 GA284:GB284 GA286:GB286 GA288:GB288 GA290:GB290 GA292:GB292 GA294:GB294 GA302:GB302 GA306:GB306 GA308:GB308 GA310:GB310 GA312:GB312 GA314:GB314 GA316:GB316 GA318:GB318 GA320:GB320 GA322:GB322 GA324:GB324 GA326:GB326 GA330:GB330 GA332:GB332 GA334:GB334 GA336:GB336 GA338:GB338 GA340:GB340 GA342:GB342 GA348:GB348 GA350:GB350 GA352:GB352 GA354:GB354 GA356:GB356 GA358:GB358 GA364:GB364 GA366:GB366 GA372:GB372 GA374:GB374 GA376:GB376 GA378:GB378 GA380:GB380 GA382:GB382 GA384:GB384 GA386:GB386 GA388:GB388 GA390:GB390 GA392:GB392 GA394:GB394 GA396:GB396 GA398:GB398 GA400:GB400 GA402:GB402 GA404:GB404 GA406:GB406 GA408:GB408 GA410:GB410 GA412:GB412 GA430:GB430 GA432:GB432 GA434:GB434 GA436:GB436 GA438:GB438 GA440:GB440 GA442:GB442 GA444:GB444 GA446:GB446 GA450:GB450 GA452:GB452 GA454:GB454 GA462:GB462 GA464:GB464 GA466:GB466 GA468:GB468 GA470:GB470 GA472:GB472 GA474:GB474 GA476:GB476 GA478:GB478 GA480:GB480 GA482:GB482 GA484:GB484 GA486:GB486 GA488:GB488 GA490:GB490 GA492:GB492 GA494:GB494 GA496:GB496 GA498:GB498 GA500:GB500 GA502:GB502 GA504:GB504 GA506:GB506 GA512:GB512 GA514:GB514 GA516:GB516 GA518:GB518 GA520:GB520 GA522:GB522 GA524:GB524 GA526:GB526 GA528:GB528 GA530:GB530 GA532:GB532 GA534:GB534 GA536:GB536 GA538:GB538 GA544:GB544 GA546:GB546 GA548:GB548 GA550:GB550 GA552:GB552 GA554:GB554 GA556:GB556 GA558:GB558 GA560:GB560 GA562:GB562 GA564:GB564 GA566:GB566 GA568:GB568 GA570:GB570 GA572:GB572 GA574:GB574 GA576:GB576 GA578:GB578 GA580:GB580 GA582:GB582 GA584:GB584 GA586:GB586 GA588:GB588 GA590:GB590 GA592:GB592 GA594:GB594 GA596:GB596 GA598:GB598 GA600:GB600 GA602:GB602 GA604:GB604 GA606:GB606 GA22:GB22 GA20:GB20 GA540:GB540 GA542:GB542 GA448:GB448 GA128:GB128 GA84:GB84 GA86:GB86 GA92:GB92 GA94:GB94 GA98:GB98 GA344:GB344 GA346:GB346 GA368:GB368 GA370:GB370 GA116:GB116 GA118:GB118 GA304:GB304 GA296:GB296 GA298:GB298 GA300:GB300 GA216:GB216 GA218:GB218 GA42:GB42 GA414:GB414 GA416:GB416 GA418:GB418 GA420:GB420 GA422:GB422 GA424:GB424 GA426:GB426 GA428:GB428 GA208:GB208 GA210:GB210 GA212:GB212 GA88:GB88 GA90:GB90 GA328:GB328 GA96:GB96 GA50:GB50 GA456:GB456 GA458:GB458 GA460:GB460 GA508:GB508 GA510:GB510 GA230:GB230 GA232:GB232 GA234:GB234 GA360:GB360 GA362:GB362 GA160:GB160 GA162:GB162 GA164:GB164 GA166:GB166 GA168:GB168 GA28:GB28 GA30:GB30 GA272:GB272 GA274:GB274 GA120:GB120 GA122:GB122 GA124:GB124 GA66:GB66 GA68:GB68 GA70:GB70">
    <cfRule type="expression" dxfId="488" priority="16399">
      <formula>GA10&lt;0</formula>
    </cfRule>
  </conditionalFormatting>
  <conditionalFormatting sqref="GA21:GB21">
    <cfRule type="expression" dxfId="487" priority="9549">
      <formula>GA21=1</formula>
    </cfRule>
    <cfRule type="expression" dxfId="486" priority="9548">
      <formula>GA21=2</formula>
    </cfRule>
  </conditionalFormatting>
  <conditionalFormatting sqref="GA65:GB65">
    <cfRule type="expression" dxfId="485" priority="271">
      <formula>GA65=1</formula>
    </cfRule>
    <cfRule type="expression" dxfId="484" priority="269">
      <formula>GA65=3</formula>
    </cfRule>
    <cfRule type="expression" dxfId="483" priority="270">
      <formula>GA65=2</formula>
    </cfRule>
  </conditionalFormatting>
  <conditionalFormatting sqref="GA100:GB100">
    <cfRule type="expression" dxfId="482" priority="3878">
      <formula>GA100&lt;0</formula>
    </cfRule>
  </conditionalFormatting>
  <conditionalFormatting sqref="GA102:GB102">
    <cfRule type="expression" dxfId="481" priority="3829">
      <formula>GA102&lt;0</formula>
    </cfRule>
  </conditionalFormatting>
  <conditionalFormatting sqref="GA104:GB104">
    <cfRule type="expression" dxfId="480" priority="3710">
      <formula>GA104&lt;0</formula>
    </cfRule>
  </conditionalFormatting>
  <conditionalFormatting sqref="GA106:GB106">
    <cfRule type="expression" dxfId="479" priority="541">
      <formula>GA106&lt;0</formula>
    </cfRule>
  </conditionalFormatting>
  <conditionalFormatting sqref="GA108:GB108">
    <cfRule type="expression" dxfId="478" priority="478">
      <formula>GA108&lt;0</formula>
    </cfRule>
  </conditionalFormatting>
  <conditionalFormatting sqref="GA110:GB110">
    <cfRule type="expression" dxfId="477" priority="407">
      <formula>GA110&lt;0</formula>
    </cfRule>
  </conditionalFormatting>
  <conditionalFormatting sqref="GA112:GB112">
    <cfRule type="expression" dxfId="476" priority="340">
      <formula>GA112&lt;0</formula>
    </cfRule>
  </conditionalFormatting>
  <conditionalFormatting sqref="GA114:GB114">
    <cfRule type="expression" dxfId="475" priority="3609">
      <formula>GA114&lt;0</formula>
    </cfRule>
  </conditionalFormatting>
  <conditionalFormatting sqref="GA180:GB180">
    <cfRule type="expression" dxfId="474" priority="2039">
      <formula>GA180&lt;0</formula>
    </cfRule>
  </conditionalFormatting>
  <conditionalFormatting sqref="GA236:GB236">
    <cfRule type="expression" dxfId="473" priority="1513">
      <formula>GA236&lt;0</formula>
    </cfRule>
  </conditionalFormatting>
  <conditionalFormatting sqref="GA238:GB238">
    <cfRule type="expression" dxfId="472" priority="1466">
      <formula>GA238&lt;0</formula>
    </cfRule>
  </conditionalFormatting>
  <conditionalFormatting sqref="GA240:GB240">
    <cfRule type="expression" dxfId="471" priority="1419">
      <formula>GA240&lt;0</formula>
    </cfRule>
  </conditionalFormatting>
  <conditionalFormatting sqref="GB11">
    <cfRule type="expression" dxfId="470" priority="5486">
      <formula>GB11="n/a"</formula>
    </cfRule>
    <cfRule type="expression" dxfId="469" priority="5489">
      <formula>GB11=1</formula>
    </cfRule>
    <cfRule type="expression" dxfId="468" priority="5488">
      <formula>GB11=2</formula>
    </cfRule>
    <cfRule type="expression" dxfId="467" priority="5487">
      <formula>GB11=3</formula>
    </cfRule>
  </conditionalFormatting>
  <conditionalFormatting sqref="GB12 GE12">
    <cfRule type="expression" dxfId="466" priority="5490">
      <formula>GB12&lt;0</formula>
    </cfRule>
  </conditionalFormatting>
  <conditionalFormatting sqref="GB13">
    <cfRule type="expression" dxfId="465" priority="5319">
      <formula>GB13="n/a"</formula>
    </cfRule>
    <cfRule type="expression" dxfId="464" priority="5320">
      <formula>GB13=3</formula>
    </cfRule>
    <cfRule type="expression" dxfId="463" priority="5321">
      <formula>GB13=2</formula>
    </cfRule>
    <cfRule type="expression" dxfId="462" priority="5322">
      <formula>GB13=1</formula>
    </cfRule>
  </conditionalFormatting>
  <conditionalFormatting sqref="GB14 GE14">
    <cfRule type="expression" dxfId="461" priority="5323">
      <formula>GB14&lt;0</formula>
    </cfRule>
  </conditionalFormatting>
  <conditionalFormatting sqref="GB15">
    <cfRule type="expression" dxfId="460" priority="5542">
      <formula>GB15=3</formula>
    </cfRule>
    <cfRule type="expression" dxfId="459" priority="5544">
      <formula>GB15=1</formula>
    </cfRule>
    <cfRule type="expression" dxfId="458" priority="5543">
      <formula>GB15=2</formula>
    </cfRule>
    <cfRule type="expression" dxfId="457" priority="5541">
      <formula>GB15="n/a"</formula>
    </cfRule>
  </conditionalFormatting>
  <conditionalFormatting sqref="GB16 GE16">
    <cfRule type="expression" dxfId="456" priority="5545">
      <formula>GB16&lt;0</formula>
    </cfRule>
  </conditionalFormatting>
  <conditionalFormatting sqref="GB17">
    <cfRule type="expression" dxfId="455" priority="5651">
      <formula>GB17="n/a"</formula>
    </cfRule>
    <cfRule type="expression" dxfId="454" priority="5653">
      <formula>GB17=2</formula>
    </cfRule>
    <cfRule type="expression" dxfId="453" priority="5654">
      <formula>GB17=1</formula>
    </cfRule>
    <cfRule type="expression" dxfId="452" priority="5652">
      <formula>GB17=3</formula>
    </cfRule>
  </conditionalFormatting>
  <conditionalFormatting sqref="GB18 GE18">
    <cfRule type="expression" dxfId="451" priority="5655">
      <formula>GB18&lt;0</formula>
    </cfRule>
  </conditionalFormatting>
  <conditionalFormatting sqref="GC11">
    <cfRule type="expression" dxfId="450" priority="5403">
      <formula>GC11=1</formula>
    </cfRule>
    <cfRule type="expression" dxfId="449" priority="5402">
      <formula>GC11=2</formula>
    </cfRule>
    <cfRule type="expression" dxfId="448" priority="5401">
      <formula>GC11=3</formula>
    </cfRule>
    <cfRule type="expression" dxfId="447" priority="5400">
      <formula>GC11="n/a"</formula>
    </cfRule>
  </conditionalFormatting>
  <conditionalFormatting sqref="GC13">
    <cfRule type="expression" dxfId="446" priority="5291">
      <formula>GC13=2</formula>
    </cfRule>
    <cfRule type="expression" dxfId="445" priority="5292">
      <formula>GC13=1</formula>
    </cfRule>
    <cfRule type="expression" dxfId="444" priority="5290">
      <formula>GC13=3</formula>
    </cfRule>
    <cfRule type="expression" dxfId="443" priority="5289">
      <formula>GC13="n/a"</formula>
    </cfRule>
  </conditionalFormatting>
  <conditionalFormatting sqref="GC15">
    <cfRule type="expression" dxfId="442" priority="5383">
      <formula>GC15=3</formula>
    </cfRule>
    <cfRule type="expression" dxfId="441" priority="5385">
      <formula>GC15=1</formula>
    </cfRule>
    <cfRule type="expression" dxfId="440" priority="5382">
      <formula>GC15="n/a"</formula>
    </cfRule>
    <cfRule type="expression" dxfId="439" priority="5384">
      <formula>GC15=2</formula>
    </cfRule>
  </conditionalFormatting>
  <conditionalFormatting sqref="GC17">
    <cfRule type="expression" dxfId="438" priority="5376">
      <formula>GC17=1</formula>
    </cfRule>
    <cfRule type="expression" dxfId="437" priority="5375">
      <formula>GC17=2</formula>
    </cfRule>
    <cfRule type="expression" dxfId="436" priority="5374">
      <formula>GC17=3</formula>
    </cfRule>
    <cfRule type="expression" dxfId="435" priority="5373">
      <formula>GC17="n/a"</formula>
    </cfRule>
  </conditionalFormatting>
  <conditionalFormatting sqref="GC37">
    <cfRule type="expression" dxfId="434" priority="4660">
      <formula>GC37=1</formula>
    </cfRule>
    <cfRule type="expression" dxfId="433" priority="4659">
      <formula>GC37=2</formula>
    </cfRule>
    <cfRule type="expression" dxfId="432" priority="4658">
      <formula>GC37=3</formula>
    </cfRule>
  </conditionalFormatting>
  <conditionalFormatting sqref="GC38">
    <cfRule type="expression" dxfId="431" priority="4661">
      <formula>GC38&lt;0</formula>
    </cfRule>
  </conditionalFormatting>
  <conditionalFormatting sqref="GC43">
    <cfRule type="expression" dxfId="430" priority="5931">
      <formula>GC43=2</formula>
    </cfRule>
    <cfRule type="expression" dxfId="429" priority="5930">
      <formula>GC43=3</formula>
    </cfRule>
    <cfRule type="expression" dxfId="428" priority="5929">
      <formula>GC43="n/a"</formula>
    </cfRule>
    <cfRule type="expression" dxfId="427" priority="5932">
      <formula>GC43=1</formula>
    </cfRule>
  </conditionalFormatting>
  <conditionalFormatting sqref="GC44">
    <cfRule type="expression" dxfId="426" priority="5933">
      <formula>GC44&lt;0</formula>
    </cfRule>
  </conditionalFormatting>
  <conditionalFormatting sqref="GC50">
    <cfRule type="expression" dxfId="425" priority="1902">
      <formula>GC50&lt;0</formula>
    </cfRule>
  </conditionalFormatting>
  <conditionalFormatting sqref="GC52">
    <cfRule type="expression" dxfId="424" priority="5057">
      <formula>GC52&lt;0</formula>
    </cfRule>
  </conditionalFormatting>
  <conditionalFormatting sqref="GC55">
    <cfRule type="expression" dxfId="423" priority="5934">
      <formula>GC55="n/a"</formula>
    </cfRule>
    <cfRule type="expression" dxfId="422" priority="5935">
      <formula>GC55=3</formula>
    </cfRule>
    <cfRule type="expression" dxfId="421" priority="5936">
      <formula>GC55=2</formula>
    </cfRule>
    <cfRule type="expression" dxfId="420" priority="5937">
      <formula>GC55=1</formula>
    </cfRule>
  </conditionalFormatting>
  <conditionalFormatting sqref="GC56">
    <cfRule type="expression" dxfId="419" priority="5938">
      <formula>GC56&lt;0</formula>
    </cfRule>
  </conditionalFormatting>
  <conditionalFormatting sqref="GC65">
    <cfRule type="expression" dxfId="418" priority="167">
      <formula>GC65="n/a"</formula>
    </cfRule>
    <cfRule type="expression" dxfId="417" priority="170">
      <formula>GC65=1</formula>
    </cfRule>
    <cfRule type="expression" dxfId="416" priority="169">
      <formula>GC65=2</formula>
    </cfRule>
    <cfRule type="expression" dxfId="415" priority="168">
      <formula>GC65=3</formula>
    </cfRule>
  </conditionalFormatting>
  <conditionalFormatting sqref="GC66">
    <cfRule type="expression" dxfId="414" priority="171">
      <formula>GC66&lt;0</formula>
    </cfRule>
  </conditionalFormatting>
  <conditionalFormatting sqref="GC12:GD12">
    <cfRule type="expression" dxfId="413" priority="5404">
      <formula>GC12&lt;0</formula>
    </cfRule>
  </conditionalFormatting>
  <conditionalFormatting sqref="GC14:GD14">
    <cfRule type="expression" dxfId="412" priority="5293">
      <formula>GC14&lt;0</formula>
    </cfRule>
  </conditionalFormatting>
  <conditionalFormatting sqref="GC16:GD16">
    <cfRule type="expression" dxfId="411" priority="5386">
      <formula>GC16&lt;0</formula>
    </cfRule>
  </conditionalFormatting>
  <conditionalFormatting sqref="GC18:GD18">
    <cfRule type="expression" dxfId="410" priority="5377">
      <formula>GC18&lt;0</formula>
    </cfRule>
  </conditionalFormatting>
  <conditionalFormatting sqref="GC137:GD137">
    <cfRule type="expression" dxfId="409" priority="8694">
      <formula>GC137=1</formula>
    </cfRule>
    <cfRule type="expression" dxfId="408" priority="8691">
      <formula>GC137="n/a"</formula>
    </cfRule>
    <cfRule type="expression" dxfId="407" priority="8693">
      <formula>GC137=2</formula>
    </cfRule>
    <cfRule type="expression" dxfId="406" priority="8692">
      <formula>GC137=3</formula>
    </cfRule>
  </conditionalFormatting>
  <conditionalFormatting sqref="GC138:GD138">
    <cfRule type="expression" dxfId="405" priority="8695">
      <formula>GC138&lt;0</formula>
    </cfRule>
  </conditionalFormatting>
  <conditionalFormatting sqref="GC225:GD225">
    <cfRule type="expression" dxfId="404" priority="5014">
      <formula>GC225=1</formula>
    </cfRule>
    <cfRule type="expression" dxfId="403" priority="5012">
      <formula>GC225=3</formula>
    </cfRule>
    <cfRule type="expression" dxfId="402" priority="5013">
      <formula>GC225=2</formula>
    </cfRule>
  </conditionalFormatting>
  <conditionalFormatting sqref="GC226:GD226">
    <cfRule type="expression" dxfId="401" priority="5015">
      <formula>GC226&lt;0</formula>
    </cfRule>
  </conditionalFormatting>
  <conditionalFormatting sqref="GC253:GD253">
    <cfRule type="expression" dxfId="400" priority="4986">
      <formula>GC253=1</formula>
    </cfRule>
    <cfRule type="expression" dxfId="399" priority="4985">
      <formula>GC253=2</formula>
    </cfRule>
    <cfRule type="expression" dxfId="398" priority="4984">
      <formula>GC253=3</formula>
    </cfRule>
  </conditionalFormatting>
  <conditionalFormatting sqref="GC254:GD254">
    <cfRule type="expression" dxfId="397" priority="4987">
      <formula>GC254&lt;0</formula>
    </cfRule>
  </conditionalFormatting>
  <conditionalFormatting sqref="GC319:GD319">
    <cfRule type="expression" dxfId="396" priority="8672">
      <formula>GC319=3</formula>
    </cfRule>
    <cfRule type="expression" dxfId="395" priority="8673">
      <formula>GC319=2</formula>
    </cfRule>
    <cfRule type="expression" dxfId="394" priority="8674">
      <formula>GC319=1</formula>
    </cfRule>
    <cfRule type="expression" dxfId="393" priority="8671">
      <formula>GC319="n/a"</formula>
    </cfRule>
  </conditionalFormatting>
  <conditionalFormatting sqref="GC320:GD320">
    <cfRule type="expression" dxfId="392" priority="8675">
      <formula>GC320&lt;0</formula>
    </cfRule>
  </conditionalFormatting>
  <conditionalFormatting sqref="GC379:GD379">
    <cfRule type="expression" dxfId="391" priority="8666">
      <formula>GC379="n/a"</formula>
    </cfRule>
    <cfRule type="expression" dxfId="390" priority="8667">
      <formula>GC379=3</formula>
    </cfRule>
    <cfRule type="expression" dxfId="389" priority="8668">
      <formula>GC379=2</formula>
    </cfRule>
    <cfRule type="expression" dxfId="388" priority="8669">
      <formula>GC379=1</formula>
    </cfRule>
  </conditionalFormatting>
  <conditionalFormatting sqref="GC380:GD380">
    <cfRule type="expression" dxfId="387" priority="8670">
      <formula>GC380&lt;0</formula>
    </cfRule>
  </conditionalFormatting>
  <conditionalFormatting sqref="GC385:GD385">
    <cfRule type="expression" dxfId="386" priority="8664">
      <formula>GC385=1</formula>
    </cfRule>
    <cfRule type="expression" dxfId="385" priority="8663">
      <formula>GC385=2</formula>
    </cfRule>
    <cfRule type="expression" dxfId="384" priority="8662">
      <formula>GC385=3</formula>
    </cfRule>
    <cfRule type="expression" dxfId="383" priority="8661">
      <formula>GC385="n/a"</formula>
    </cfRule>
  </conditionalFormatting>
  <conditionalFormatting sqref="GC386:GD386">
    <cfRule type="expression" dxfId="382" priority="8665">
      <formula>GC386&lt;0</formula>
    </cfRule>
  </conditionalFormatting>
  <conditionalFormatting sqref="GC407:GD407">
    <cfRule type="expression" dxfId="381" priority="8656">
      <formula>GC407="n/a"</formula>
    </cfRule>
    <cfRule type="expression" dxfId="380" priority="8659">
      <formula>GC407=1</formula>
    </cfRule>
    <cfRule type="expression" dxfId="379" priority="8658">
      <formula>GC407=2</formula>
    </cfRule>
    <cfRule type="expression" dxfId="378" priority="8657">
      <formula>GC407=3</formula>
    </cfRule>
  </conditionalFormatting>
  <conditionalFormatting sqref="GC408:GD408">
    <cfRule type="expression" dxfId="377" priority="8660">
      <formula>GC408&lt;0</formula>
    </cfRule>
  </conditionalFormatting>
  <conditionalFormatting sqref="GC435:GD435">
    <cfRule type="expression" dxfId="376" priority="8654">
      <formula>GC435=1</formula>
    </cfRule>
    <cfRule type="expression" dxfId="375" priority="8653">
      <formula>GC435=2</formula>
    </cfRule>
    <cfRule type="expression" dxfId="374" priority="8652">
      <formula>GC435=3</formula>
    </cfRule>
    <cfRule type="expression" dxfId="373" priority="8651">
      <formula>GC435="n/a"</formula>
    </cfRule>
  </conditionalFormatting>
  <conditionalFormatting sqref="GC436:GD436">
    <cfRule type="expression" dxfId="372" priority="8655">
      <formula>GC436&lt;0</formula>
    </cfRule>
  </conditionalFormatting>
  <conditionalFormatting sqref="GC437:GD437">
    <cfRule type="expression" dxfId="371" priority="8649">
      <formula>GC437=1</formula>
    </cfRule>
    <cfRule type="expression" dxfId="370" priority="8646">
      <formula>GC437="n/a"</formula>
    </cfRule>
    <cfRule type="expression" dxfId="369" priority="8647">
      <formula>GC437=3</formula>
    </cfRule>
    <cfRule type="expression" dxfId="368" priority="8648">
      <formula>GC437=2</formula>
    </cfRule>
  </conditionalFormatting>
  <conditionalFormatting sqref="GC438:GD438">
    <cfRule type="expression" dxfId="367" priority="8650">
      <formula>GC438&lt;0</formula>
    </cfRule>
  </conditionalFormatting>
  <conditionalFormatting sqref="GC28:GE28 G28:BQ28 CB28:CG28 DF28:FZ28 CM28:DB28">
    <cfRule type="expression" dxfId="366" priority="984">
      <formula>G28&lt;0</formula>
    </cfRule>
  </conditionalFormatting>
  <conditionalFormatting sqref="GC30:GE30 G30:BQ30 CB30:CG30 DF30:FZ30 CM30:DB30">
    <cfRule type="expression" dxfId="365" priority="946">
      <formula>G30&lt;0</formula>
    </cfRule>
  </conditionalFormatting>
  <conditionalFormatting sqref="GC32:GE32 G32:BQ32 CB32:CG32 DF32:FZ32 CM32:DB32">
    <cfRule type="expression" dxfId="364" priority="16777">
      <formula>G32&lt;0</formula>
    </cfRule>
  </conditionalFormatting>
  <conditionalFormatting sqref="GC40:GE40 G40:N40 BY40 CA40 CE44 CC40:CG40 BC40:BL40 DF40:FZ40 CM40:DB40 GC42:GE42 G42:N42 BY42 CA42 CC42:CG42 BC42:BL42 DF42:FZ42 CM42:DB42 Q40:AZ40 Q42:AZ42">
    <cfRule type="expression" dxfId="363" priority="16705">
      <formula>G40&lt;0</formula>
    </cfRule>
  </conditionalFormatting>
  <conditionalFormatting sqref="GC150:GE150 G150:BL150 BY150 CA150 CC150:CD150 CF150:CG150 DF150:FM150 FQ150:FZ150 CM150:DB150">
    <cfRule type="expression" dxfId="362" priority="15130">
      <formula>G150&lt;0</formula>
    </cfRule>
  </conditionalFormatting>
  <conditionalFormatting sqref="GC208:GE208 CG208 DG208:FZ208 CM208:DB208 G208:BM208">
    <cfRule type="expression" dxfId="361" priority="2484">
      <formula>G208&lt;0</formula>
    </cfRule>
  </conditionalFormatting>
  <conditionalFormatting sqref="GC222:GE222 BY222 CA222 CC222:CD222 CF222 CM222:DB222 G222:BL222 DF222:FM222 FQ222:FZ222">
    <cfRule type="expression" dxfId="360" priority="14884">
      <formula>G222&lt;0</formula>
    </cfRule>
  </conditionalFormatting>
  <conditionalFormatting sqref="GC532:GE532 BY532 CA532 CC532:CD532 CF532:CG532 FQ532:FZ532 G532:BL532 DF532:FM532 CM532:DB532">
    <cfRule type="expression" dxfId="359" priority="14736">
      <formula>G532&lt;0</formula>
    </cfRule>
  </conditionalFormatting>
  <conditionalFormatting sqref="GC540:GE540 FS540:FZ540">
    <cfRule type="expression" dxfId="358" priority="5120">
      <formula>FS540&lt;0</formula>
    </cfRule>
  </conditionalFormatting>
  <conditionalFormatting sqref="GC542:GE542 FS542:FZ542">
    <cfRule type="expression" dxfId="357" priority="5116">
      <formula>FS542&lt;0</formula>
    </cfRule>
  </conditionalFormatting>
  <conditionalFormatting sqref="GC586:GE586 G586:BL586 CM586:DB586 BY586:BZ586 DF586:FM586 FQ586:FZ586">
    <cfRule type="expression" dxfId="356" priority="14313">
      <formula>G586&lt;0</formula>
    </cfRule>
  </conditionalFormatting>
  <conditionalFormatting sqref="GC604:GE604 G604:AN604 BZ606 CM604:DB604 BY604:BZ604 DG604:FZ604 AP604 AR604:AV604 AX604:BL604">
    <cfRule type="expression" dxfId="355" priority="14194">
      <formula>G604&lt;0</formula>
    </cfRule>
  </conditionalFormatting>
  <conditionalFormatting sqref="GC9:GF9 L17:AN17 AP17 AR17:BB17 BE17:BW17 BY17:CE17 CG17 G19:BN19 BP19:BR19 BT19:BU19 BY19 CA19 CC19 GC19:GF19 DC21:DE21 DC55:DE55">
    <cfRule type="expression" dxfId="354" priority="45266">
      <formula>G9=1</formula>
    </cfRule>
    <cfRule type="expression" dxfId="353" priority="45265">
      <formula>G9=2</formula>
    </cfRule>
  </conditionalFormatting>
  <conditionalFormatting sqref="GC21:GF21 G21:BP21 BR21 BT21 BV21 BY21 CA21 CC21:CD21 CF21:CG21 DF21:FZ21 CM21:DB21">
    <cfRule type="expression" dxfId="352" priority="9553">
      <formula>G21=1</formula>
    </cfRule>
    <cfRule type="expression" dxfId="351" priority="9552">
      <formula>G21=2</formula>
    </cfRule>
  </conditionalFormatting>
  <conditionalFormatting sqref="GC34:HA34 GD44:HA44 GD56:HA56 GC26:HA26 GE52:HA52 GC74:HA74 GC136:HA136 GC146:HA146 GC158:HA158 GC152:HA152 GC10:HA10 GC20:HA20 GC58:HA58 GC80:HA80">
    <cfRule type="expression" dxfId="350" priority="5747">
      <formula>GC10&lt;0</formula>
    </cfRule>
  </conditionalFormatting>
  <conditionalFormatting sqref="GC96:HA96">
    <cfRule type="expression" dxfId="349" priority="1963">
      <formula>GC96&lt;0</formula>
    </cfRule>
  </conditionalFormatting>
  <conditionalFormatting sqref="GC230:HA230">
    <cfRule type="expression" dxfId="348" priority="1616">
      <formula>GC230&lt;0</formula>
    </cfRule>
  </conditionalFormatting>
  <conditionalFormatting sqref="GC232:HA232">
    <cfRule type="expression" dxfId="347" priority="1570">
      <formula>GC232&lt;0</formula>
    </cfRule>
  </conditionalFormatting>
  <conditionalFormatting sqref="GC234:HA234">
    <cfRule type="expression" dxfId="346" priority="1524">
      <formula>GC234&lt;0</formula>
    </cfRule>
  </conditionalFormatting>
  <conditionalFormatting sqref="GD11">
    <cfRule type="expression" dxfId="345" priority="5397">
      <formula>GD11=3</formula>
    </cfRule>
    <cfRule type="expression" dxfId="344" priority="5399">
      <formula>GD11=1</formula>
    </cfRule>
    <cfRule type="expression" dxfId="343" priority="5396">
      <formula>GD11="n/a"</formula>
    </cfRule>
    <cfRule type="expression" dxfId="342" priority="5398">
      <formula>GD11=2</formula>
    </cfRule>
  </conditionalFormatting>
  <conditionalFormatting sqref="GD13">
    <cfRule type="expression" dxfId="341" priority="5285">
      <formula>GD13="n/a"</formula>
    </cfRule>
    <cfRule type="expression" dxfId="340" priority="5286">
      <formula>GD13=3</formula>
    </cfRule>
    <cfRule type="expression" dxfId="339" priority="5288">
      <formula>GD13=1</formula>
    </cfRule>
    <cfRule type="expression" dxfId="338" priority="5287">
      <formula>GD13=2</formula>
    </cfRule>
  </conditionalFormatting>
  <conditionalFormatting sqref="GD15">
    <cfRule type="expression" dxfId="337" priority="5381">
      <formula>GD15=1</formula>
    </cfRule>
    <cfRule type="expression" dxfId="336" priority="5380">
      <formula>GD15=2</formula>
    </cfRule>
    <cfRule type="expression" dxfId="335" priority="5379">
      <formula>GD15=3</formula>
    </cfRule>
    <cfRule type="expression" dxfId="334" priority="5378">
      <formula>GD15="n/a"</formula>
    </cfRule>
  </conditionalFormatting>
  <conditionalFormatting sqref="GD17">
    <cfRule type="expression" dxfId="333" priority="5372">
      <formula>GD17=1</formula>
    </cfRule>
    <cfRule type="expression" dxfId="332" priority="5370">
      <formula>GD17=3</formula>
    </cfRule>
    <cfRule type="expression" dxfId="331" priority="5369">
      <formula>GD17="n/a"</formula>
    </cfRule>
    <cfRule type="expression" dxfId="330" priority="5371">
      <formula>GD17=2</formula>
    </cfRule>
  </conditionalFormatting>
  <conditionalFormatting sqref="GD38">
    <cfRule type="expression" dxfId="329" priority="4657">
      <formula>GD38&lt;0</formula>
    </cfRule>
  </conditionalFormatting>
  <conditionalFormatting sqref="GD50">
    <cfRule type="expression" dxfId="328" priority="1901">
      <formula>GD50&lt;0</formula>
    </cfRule>
  </conditionalFormatting>
  <conditionalFormatting sqref="GD52">
    <cfRule type="expression" dxfId="327" priority="5055">
      <formula>GD52&lt;0</formula>
    </cfRule>
  </conditionalFormatting>
  <conditionalFormatting sqref="GD66:HA66">
    <cfRule type="expression" dxfId="326" priority="161">
      <formula>GD66&lt;0</formula>
    </cfRule>
  </conditionalFormatting>
  <conditionalFormatting sqref="GE9 G23:BR23 BT23 BV23 BY23 CA23 CC23:CD23 GE25 GE31 GE33 GE35 GE37 GE39 GE43 GC45:GE45 GE47 GE51 GE53 GE55 GE57 GE59 GE61 GE63 GE71 GE73 GE75 GE77 GE79 GE81 GE125 GE129 GE131 GE133 GE135 GC137:GE137 GE139 GE141 GE143 GE145 GE147 GE149 GE151 GE153 GE155 GE157 GE169 GE171 GE173 GE175 GE177 GE181 GE183 GE185 GE187 GE189 GE191 GE193 GE195 GE197 GE199 GE201 GE203 GE205 GE213 GE219 GE221 GE223 GE225 GE227 GE241 GE243 GE245 GE247 GE249 GE251 GE253 GE255 GE257 GE259 GE261 GE263 GE265 GE267 GE269 GE275 GE277 GE279 GE281 GE283 GE285 GE287 GE289 GE291 GE293 GE301 GE305 GE307 GE309 GE311 GE313 GE315 GE317 GC319:GE319 GE321 GE323 GE325 GE329 GE331 GE333 GE335 GE337 GE339 GE341 GE347 GE349 GE351 GE353 GE355 GE357 GE363 GE365 GE371 GE373 GE375 GE377 GC379:GE379 GE381 GE383 GC385:GE385 GE387 GE389 GE391 GE393 GE395 GE397 GE399 GE401 GE403 GE405 GC407:GE407 GE409 GE411 GE429 GE431 GE433 GC435:GE435 GC437:GE437 GE439 GE441 GE443 GE445 GE449 GE451 GE453 GE461 GE463 GE465 GE467 GE469 GE471 GE473 GE475 GE477 GE479 GE481 GE483 GE485 GE487 GE489 GE491 GE493 GE495 GE497 GE499 GE501 GE503 GE505 GE511 GE513 GE515 GE517 GE519 GE521 GE523 GE525 GE527 GE529 GE531 GE533 GE535 GE537 GE539 GE541 GE543 GE545 GE547 GE549 GE551 GE553 GE555 GE557 GE559 GE561 GE563 GE565 GE567 GE569 GE571 GE573 GE575 GE577 GE579 GE581 GE583 GE585 GE587 GE589 GE591 GE593 GE595 GE597 GE599 GE601 GE603 GE605">
    <cfRule type="expression" dxfId="325" priority="16818">
      <formula>G9=1</formula>
    </cfRule>
    <cfRule type="expression" dxfId="324" priority="16817">
      <formula>G9=2</formula>
    </cfRule>
  </conditionalFormatting>
  <conditionalFormatting sqref="GE10 GC24:GE24 GE26 GE32 GE34 GE36 GE38 GE40 GE44 GE48 GE52 GE54 GE56 GE58 GE60 GE62 GE64 GE72 GE74 GE76 GE78 GE80 GE82 GE126 GE130 GE132 GE134 GE136 GE140 GE142 GE144 GE146 GE148 GE150 GE152 GE154 GE156 GE158 GE170 GE172 GE174 GE176 GE178 GE182 GE184 GE186 GE188 GE190 GE192 GE194 GE196 GE198 GE200 GE202 GE204 GE206 GE214 GE220 GE222 GE224 GE226 GE228 GE242 GE244 GE246 GE248 GE250 GE252 GE254 GE256 GE258 GE260 GE262 GE264 GE266 GE268 GE270 GE276 GE278 GE280 GE282 GE284 GE286 GE288 GE290 GE292 GE294 GE302 GE306 GE308 GE310 GE312 GE314 GE316 GE318 GE322 GE324 GE326 GE330 GE332 GE334 GE336 GE338 GE340 GE342 GE348 GE350 GE352 GE354 GE356 GE358 GE364 GE366 GE372 GE374 GE376 GE378 GE382 GE384 GE388 GE390 GE392 GE394 GE396 GE398 GE400 GE402 GE404 GE406 GE410 GE412 GE430 GE432 GE434 GE440 GE442 GE444 GE446 GE450 GE452 GE454 GE462 GE464 GE466 GE468 GE470 GE472 GE474 GE476 GE478 GE480 GE482 GE484 GE486 GE488 GE490 GE492 GE494 GE496 GE498 GE500 GE502 GE504 GE506 GE512 GE514 GE516 GE518 GE520 GE522 GE524 GE526 GE528 GE530 GE532 GE534 GE536 GE538 GE544 GE546 GE548 GE550 GE552 GE554 GE556 GE558 GE560 GE562 GE564 GE566 GE568 GE570 GE572 GE574 GE576 GE578 GE580 GE582 GE584 GE586 GE588 GE590 GE592 GE594 GE596 GE598 GE600 GE602 GE604 GE606 BM266:BP266 BT24 BV24 BY24 BR266 BT266 BV266 CA24 CC24:CD24 CF24:CG24 GC22:GE22 G22:BP22 BR22 BT22 BV22 BY22 CA22 CC22:CD22 CF22:CG22 GC46:GE46 GC138:GE138 GC320:GE320 GC380:GE380 GC386:GE386 GC408:GE408 GC436:GE436 GC438:GE438 DF22:FZ22 DF24:FE24 FG24:FR24 FT24:FZ24 G24:BR24 GE20 GE540 GE542 GE448 GE128 CM22:DB22 CM24:DB24 GE84 GE86 GE92 GE94 GE98 GE344 GE346 GE368 GE370 GE116 GE118 GE304 GE296 GE298 GE300 GE216 GE218 GE42 GE414 GE416 GE418 GE420 GE422 GE424 GE426 GE428 GE208 GE210 GE212 GE88 GE90 GE328 GE96 GE50 GE456 GE458 GE460 GE508 GE510 GE230 GE232 GE234 GE360 GE362 GE160 GE162 GE164 GE166 GE168 GE28 GE30 GE272 GE274 GE120 GE122 GE124 GE66 GE68 GE70">
    <cfRule type="expression" dxfId="323" priority="16840">
      <formula>G10&lt;0</formula>
    </cfRule>
  </conditionalFormatting>
  <conditionalFormatting sqref="GE19">
    <cfRule type="expression" dxfId="322" priority="5776">
      <formula>GE19="n/a"</formula>
    </cfRule>
    <cfRule type="expression" dxfId="321" priority="5778">
      <formula>GE19=2</formula>
    </cfRule>
    <cfRule type="expression" dxfId="320" priority="5777">
      <formula>GE19=3</formula>
    </cfRule>
    <cfRule type="expression" dxfId="319" priority="5779">
      <formula>GE19=1</formula>
    </cfRule>
  </conditionalFormatting>
  <conditionalFormatting sqref="GE25 GE31 GE33 GE35 GE39 GC45:GE45 GE47 GE51 GE53 GE157 GE57 GE73 GE79 GE135 GE145 GE151 GE43 G23:BR23 BT23 BV23 BY23 CA23 CC23:CD23">
    <cfRule type="expression" dxfId="318" priority="16815">
      <formula>G23="n/a"</formula>
    </cfRule>
  </conditionalFormatting>
  <conditionalFormatting sqref="GE27">
    <cfRule type="expression" dxfId="317" priority="988">
      <formula>GE27=1</formula>
    </cfRule>
    <cfRule type="expression" dxfId="316" priority="987">
      <formula>GE27=2</formula>
    </cfRule>
    <cfRule type="expression" dxfId="315" priority="986">
      <formula>GE27=3</formula>
    </cfRule>
    <cfRule type="expression" dxfId="314" priority="985">
      <formula>GE27="n/a"</formula>
    </cfRule>
  </conditionalFormatting>
  <conditionalFormatting sqref="GE29">
    <cfRule type="expression" dxfId="313" priority="947">
      <formula>GE29="n/a"</formula>
    </cfRule>
    <cfRule type="expression" dxfId="312" priority="948">
      <formula>GE29=3</formula>
    </cfRule>
    <cfRule type="expression" dxfId="311" priority="950">
      <formula>GE29=1</formula>
    </cfRule>
    <cfRule type="expression" dxfId="310" priority="949">
      <formula>GE29=2</formula>
    </cfRule>
  </conditionalFormatting>
  <conditionalFormatting sqref="GE41">
    <cfRule type="expression" dxfId="309" priority="2980">
      <formula>GE41="n/a"</formula>
    </cfRule>
    <cfRule type="expression" dxfId="308" priority="2981">
      <formula>GE41=3</formula>
    </cfRule>
    <cfRule type="expression" dxfId="307" priority="2982">
      <formula>GE41=2</formula>
    </cfRule>
    <cfRule type="expression" dxfId="306" priority="2983">
      <formula>GE41=1</formula>
    </cfRule>
  </conditionalFormatting>
  <conditionalFormatting sqref="GE49">
    <cfRule type="expression" dxfId="305" priority="1955">
      <formula>GE49=1</formula>
    </cfRule>
    <cfRule type="expression" dxfId="304" priority="1954">
      <formula>GE49=2</formula>
    </cfRule>
    <cfRule type="expression" dxfId="303" priority="1952">
      <formula>GE49="n/a"</formula>
    </cfRule>
    <cfRule type="expression" dxfId="302" priority="1953">
      <formula>GE49=3</formula>
    </cfRule>
  </conditionalFormatting>
  <conditionalFormatting sqref="GE65">
    <cfRule type="expression" dxfId="301" priority="276">
      <formula>GE65=1</formula>
    </cfRule>
    <cfRule type="expression" dxfId="300" priority="275">
      <formula>GE65=2</formula>
    </cfRule>
    <cfRule type="expression" dxfId="299" priority="274">
      <formula>GE65=3</formula>
    </cfRule>
  </conditionalFormatting>
  <conditionalFormatting sqref="GE67">
    <cfRule type="expression" dxfId="298" priority="156">
      <formula>GE67=1</formula>
    </cfRule>
    <cfRule type="expression" dxfId="297" priority="154">
      <formula>GE67=3</formula>
    </cfRule>
    <cfRule type="expression" dxfId="296" priority="155">
      <formula>GE67=2</formula>
    </cfRule>
  </conditionalFormatting>
  <conditionalFormatting sqref="GE69">
    <cfRule type="expression" dxfId="295" priority="75">
      <formula>GE69=3</formula>
    </cfRule>
    <cfRule type="expression" dxfId="294" priority="77">
      <formula>GE69=1</formula>
    </cfRule>
    <cfRule type="expression" dxfId="293" priority="76">
      <formula>GE69=2</formula>
    </cfRule>
  </conditionalFormatting>
  <conditionalFormatting sqref="GE83">
    <cfRule type="expression" dxfId="292" priority="4300">
      <formula>GE83=3</formula>
    </cfRule>
    <cfRule type="expression" dxfId="291" priority="4301">
      <formula>GE83=2</formula>
    </cfRule>
    <cfRule type="expression" dxfId="290" priority="4302">
      <formula>GE83=1</formula>
    </cfRule>
  </conditionalFormatting>
  <conditionalFormatting sqref="GE85">
    <cfRule type="expression" dxfId="289" priority="4259">
      <formula>GE85=3</formula>
    </cfRule>
    <cfRule type="expression" dxfId="288" priority="4261">
      <formula>GE85=1</formula>
    </cfRule>
    <cfRule type="expression" dxfId="287" priority="4260">
      <formula>GE85=2</formula>
    </cfRule>
  </conditionalFormatting>
  <conditionalFormatting sqref="GE87">
    <cfRule type="expression" dxfId="286" priority="2170">
      <formula>GE87=3</formula>
    </cfRule>
    <cfRule type="expression" dxfId="285" priority="2171">
      <formula>GE87=2</formula>
    </cfRule>
    <cfRule type="expression" dxfId="284" priority="2172">
      <formula>GE87=1</formula>
    </cfRule>
  </conditionalFormatting>
  <conditionalFormatting sqref="GE89">
    <cfRule type="expression" dxfId="283" priority="2127">
      <formula>GE89=3</formula>
    </cfRule>
    <cfRule type="expression" dxfId="282" priority="2128">
      <formula>GE89=2</formula>
    </cfRule>
    <cfRule type="expression" dxfId="281" priority="2129">
      <formula>GE89=1</formula>
    </cfRule>
  </conditionalFormatting>
  <conditionalFormatting sqref="GE91">
    <cfRule type="expression" dxfId="280" priority="4111">
      <formula>GE91=1</formula>
    </cfRule>
    <cfRule type="expression" dxfId="279" priority="4109">
      <formula>GE91=3</formula>
    </cfRule>
    <cfRule type="expression" dxfId="278" priority="4110">
      <formula>GE91=2</formula>
    </cfRule>
  </conditionalFormatting>
  <conditionalFormatting sqref="GE93">
    <cfRule type="expression" dxfId="277" priority="4075">
      <formula>GE93=1</formula>
    </cfRule>
    <cfRule type="expression" dxfId="276" priority="4073">
      <formula>GE93=3</formula>
    </cfRule>
    <cfRule type="expression" dxfId="275" priority="4074">
      <formula>GE93=2</formula>
    </cfRule>
  </conditionalFormatting>
  <conditionalFormatting sqref="GE95">
    <cfRule type="expression" dxfId="274" priority="1999">
      <formula>GE95=3</formula>
    </cfRule>
    <cfRule type="expression" dxfId="273" priority="2001">
      <formula>GE95=1</formula>
    </cfRule>
    <cfRule type="expression" dxfId="272" priority="1998">
      <formula>GE95="n/a"</formula>
    </cfRule>
    <cfRule type="expression" dxfId="271" priority="2000">
      <formula>GE95=2</formula>
    </cfRule>
  </conditionalFormatting>
  <conditionalFormatting sqref="GE97">
    <cfRule type="expression" dxfId="270" priority="3973">
      <formula>GE97=1</formula>
    </cfRule>
    <cfRule type="expression" dxfId="269" priority="3972">
      <formula>GE97=2</formula>
    </cfRule>
    <cfRule type="expression" dxfId="268" priority="3971">
      <formula>GE97=3</formula>
    </cfRule>
  </conditionalFormatting>
  <conditionalFormatting sqref="GE99">
    <cfRule type="expression" dxfId="267" priority="3869">
      <formula>GE99=1</formula>
    </cfRule>
    <cfRule type="expression" dxfId="266" priority="3868">
      <formula>GE99=2</formula>
    </cfRule>
    <cfRule type="expression" dxfId="265" priority="3867">
      <formula>GE99=3</formula>
    </cfRule>
  </conditionalFormatting>
  <conditionalFormatting sqref="GE100">
    <cfRule type="expression" dxfId="264" priority="3880">
      <formula>GE100&lt;0</formula>
    </cfRule>
  </conditionalFormatting>
  <conditionalFormatting sqref="GE101">
    <cfRule type="expression" dxfId="263" priority="3831">
      <formula>GE101=2</formula>
    </cfRule>
    <cfRule type="expression" dxfId="262" priority="3830">
      <formula>GE101=3</formula>
    </cfRule>
    <cfRule type="expression" dxfId="261" priority="3832">
      <formula>GE101=1</formula>
    </cfRule>
  </conditionalFormatting>
  <conditionalFormatting sqref="GE102">
    <cfRule type="expression" dxfId="260" priority="3834">
      <formula>GE102&lt;0</formula>
    </cfRule>
  </conditionalFormatting>
  <conditionalFormatting sqref="GE103">
    <cfRule type="expression" dxfId="259" priority="3706">
      <formula>GE103=3</formula>
    </cfRule>
    <cfRule type="expression" dxfId="258" priority="3707">
      <formula>GE103=2</formula>
    </cfRule>
    <cfRule type="expression" dxfId="257" priority="3708">
      <formula>GE103=1</formula>
    </cfRule>
  </conditionalFormatting>
  <conditionalFormatting sqref="GE104">
    <cfRule type="expression" dxfId="256" priority="3712">
      <formula>GE104&lt;0</formula>
    </cfRule>
  </conditionalFormatting>
  <conditionalFormatting sqref="GE105">
    <cfRule type="expression" dxfId="255" priority="542">
      <formula>GE105=3</formula>
    </cfRule>
    <cfRule type="expression" dxfId="254" priority="543">
      <formula>GE105=2</formula>
    </cfRule>
    <cfRule type="expression" dxfId="253" priority="544">
      <formula>GE105=1</formula>
    </cfRule>
  </conditionalFormatting>
  <conditionalFormatting sqref="GE106">
    <cfRule type="expression" dxfId="252" priority="546">
      <formula>GE106&lt;0</formula>
    </cfRule>
  </conditionalFormatting>
  <conditionalFormatting sqref="GE107">
    <cfRule type="expression" dxfId="251" priority="476">
      <formula>GE107=2</formula>
    </cfRule>
    <cfRule type="expression" dxfId="250" priority="477">
      <formula>GE107=1</formula>
    </cfRule>
    <cfRule type="expression" dxfId="249" priority="474">
      <formula>GE107="n/a"</formula>
    </cfRule>
    <cfRule type="expression" dxfId="248" priority="475">
      <formula>GE107=3</formula>
    </cfRule>
  </conditionalFormatting>
  <conditionalFormatting sqref="GE108">
    <cfRule type="expression" dxfId="247" priority="480">
      <formula>GE108&lt;0</formula>
    </cfRule>
  </conditionalFormatting>
  <conditionalFormatting sqref="GE109">
    <cfRule type="expression" dxfId="246" priority="408">
      <formula>GE109=3</formula>
    </cfRule>
    <cfRule type="expression" dxfId="245" priority="409">
      <formula>GE109=2</formula>
    </cfRule>
    <cfRule type="expression" dxfId="244" priority="410">
      <formula>GE109=1</formula>
    </cfRule>
  </conditionalFormatting>
  <conditionalFormatting sqref="GE110">
    <cfRule type="expression" dxfId="243" priority="412">
      <formula>GE110&lt;0</formula>
    </cfRule>
  </conditionalFormatting>
  <conditionalFormatting sqref="GE111">
    <cfRule type="expression" dxfId="242" priority="341">
      <formula>GE111=3</formula>
    </cfRule>
    <cfRule type="expression" dxfId="241" priority="342">
      <formula>GE111=2</formula>
    </cfRule>
    <cfRule type="expression" dxfId="240" priority="343">
      <formula>GE111=1</formula>
    </cfRule>
  </conditionalFormatting>
  <conditionalFormatting sqref="GE112">
    <cfRule type="expression" dxfId="239" priority="345">
      <formula>GE112&lt;0</formula>
    </cfRule>
  </conditionalFormatting>
  <conditionalFormatting sqref="GE113">
    <cfRule type="expression" dxfId="238" priority="3612">
      <formula>GE113=1</formula>
    </cfRule>
    <cfRule type="expression" dxfId="237" priority="3610">
      <formula>GE113=3</formula>
    </cfRule>
    <cfRule type="expression" dxfId="236" priority="3611">
      <formula>GE113=2</formula>
    </cfRule>
  </conditionalFormatting>
  <conditionalFormatting sqref="GE114">
    <cfRule type="expression" dxfId="235" priority="3614">
      <formula>GE114&lt;0</formula>
    </cfRule>
  </conditionalFormatting>
  <conditionalFormatting sqref="GE115">
    <cfRule type="expression" dxfId="234" priority="3351">
      <formula>GE115=3</formula>
    </cfRule>
    <cfRule type="expression" dxfId="233" priority="3352">
      <formula>GE115=2</formula>
    </cfRule>
    <cfRule type="expression" dxfId="232" priority="3353">
      <formula>GE115=1</formula>
    </cfRule>
  </conditionalFormatting>
  <conditionalFormatting sqref="GE117">
    <cfRule type="expression" dxfId="231" priority="3325">
      <formula>GE117=1</formula>
    </cfRule>
    <cfRule type="expression" dxfId="230" priority="3323">
      <formula>GE117=3</formula>
    </cfRule>
    <cfRule type="expression" dxfId="229" priority="3324">
      <formula>GE117=2</formula>
    </cfRule>
  </conditionalFormatting>
  <conditionalFormatting sqref="GE119">
    <cfRule type="expression" dxfId="228" priority="732">
      <formula>GE119=1</formula>
    </cfRule>
    <cfRule type="expression" dxfId="227" priority="731">
      <formula>GE119=2</formula>
    </cfRule>
    <cfRule type="expression" dxfId="226" priority="730">
      <formula>GE119=3</formula>
    </cfRule>
  </conditionalFormatting>
  <conditionalFormatting sqref="GE121">
    <cfRule type="expression" dxfId="225" priority="671">
      <formula>GE121="n/a"</formula>
    </cfRule>
    <cfRule type="expression" dxfId="224" priority="672">
      <formula>GE121=3</formula>
    </cfRule>
    <cfRule type="expression" dxfId="223" priority="673">
      <formula>GE121=2</formula>
    </cfRule>
    <cfRule type="expression" dxfId="222" priority="674">
      <formula>GE121=1</formula>
    </cfRule>
  </conditionalFormatting>
  <conditionalFormatting sqref="GE123">
    <cfRule type="expression" dxfId="221" priority="609">
      <formula>GE123=2</formula>
    </cfRule>
    <cfRule type="expression" dxfId="220" priority="608">
      <formula>GE123=3</formula>
    </cfRule>
    <cfRule type="expression" dxfId="219" priority="610">
      <formula>GE123=1</formula>
    </cfRule>
  </conditionalFormatting>
  <conditionalFormatting sqref="GE127">
    <cfRule type="expression" dxfId="218" priority="4541">
      <formula>GE127=1</formula>
    </cfRule>
    <cfRule type="expression" dxfId="217" priority="4540">
      <formula>GE127=2</formula>
    </cfRule>
    <cfRule type="expression" dxfId="216" priority="4539">
      <formula>GE127=3</formula>
    </cfRule>
  </conditionalFormatting>
  <conditionalFormatting sqref="GE159">
    <cfRule type="expression" dxfId="215" priority="1271">
      <formula>GE159=3</formula>
    </cfRule>
    <cfRule type="expression" dxfId="214" priority="1272">
      <formula>GE159=2</formula>
    </cfRule>
    <cfRule type="expression" dxfId="213" priority="1273">
      <formula>GE159=1</formula>
    </cfRule>
  </conditionalFormatting>
  <conditionalFormatting sqref="GE161">
    <cfRule type="expression" dxfId="212" priority="1216">
      <formula>GE161=1</formula>
    </cfRule>
    <cfRule type="expression" dxfId="211" priority="1214">
      <formula>GE161=3</formula>
    </cfRule>
    <cfRule type="expression" dxfId="210" priority="1215">
      <formula>GE161=2</formula>
    </cfRule>
  </conditionalFormatting>
  <conditionalFormatting sqref="GE163">
    <cfRule type="expression" dxfId="209" priority="1159">
      <formula>GE163=1</formula>
    </cfRule>
    <cfRule type="expression" dxfId="208" priority="1157">
      <formula>GE163=3</formula>
    </cfRule>
    <cfRule type="expression" dxfId="207" priority="1158">
      <formula>GE163=2</formula>
    </cfRule>
  </conditionalFormatting>
  <conditionalFormatting sqref="GE165">
    <cfRule type="expression" dxfId="206" priority="1102">
      <formula>GE165=1</formula>
    </cfRule>
    <cfRule type="expression" dxfId="205" priority="1100">
      <formula>GE165=3</formula>
    </cfRule>
    <cfRule type="expression" dxfId="204" priority="1101">
      <formula>GE165=2</formula>
    </cfRule>
  </conditionalFormatting>
  <conditionalFormatting sqref="GE167">
    <cfRule type="expression" dxfId="203" priority="1043">
      <formula>GE167=3</formula>
    </cfRule>
    <cfRule type="expression" dxfId="202" priority="1044">
      <formula>GE167=2</formula>
    </cfRule>
    <cfRule type="expression" dxfId="201" priority="1045">
      <formula>GE167=1</formula>
    </cfRule>
  </conditionalFormatting>
  <conditionalFormatting sqref="GE179">
    <cfRule type="expression" dxfId="200" priority="2035">
      <formula>GE179=3</formula>
    </cfRule>
    <cfRule type="expression" dxfId="199" priority="2037">
      <formula>GE179=1</formula>
    </cfRule>
    <cfRule type="expression" dxfId="198" priority="2036">
      <formula>GE179=2</formula>
    </cfRule>
  </conditionalFormatting>
  <conditionalFormatting sqref="GE180">
    <cfRule type="expression" dxfId="197" priority="2041">
      <formula>GE180&lt;0</formula>
    </cfRule>
  </conditionalFormatting>
  <conditionalFormatting sqref="GE207">
    <cfRule type="expression" dxfId="196" priority="2488">
      <formula>GE207=1</formula>
    </cfRule>
    <cfRule type="expression" dxfId="195" priority="2486">
      <formula>GE207=3</formula>
    </cfRule>
    <cfRule type="expression" dxfId="194" priority="2487">
      <formula>GE207=2</formula>
    </cfRule>
  </conditionalFormatting>
  <conditionalFormatting sqref="GE209">
    <cfRule type="expression" dxfId="193" priority="2414">
      <formula>GE209=1</formula>
    </cfRule>
    <cfRule type="expression" dxfId="192" priority="2412">
      <formula>GE209=3</formula>
    </cfRule>
    <cfRule type="expression" dxfId="191" priority="2413">
      <formula>GE209=2</formula>
    </cfRule>
  </conditionalFormatting>
  <conditionalFormatting sqref="GE211">
    <cfRule type="expression" dxfId="190" priority="2340">
      <formula>GE211=1</formula>
    </cfRule>
    <cfRule type="expression" dxfId="189" priority="2339">
      <formula>GE211=2</formula>
    </cfRule>
    <cfRule type="expression" dxfId="188" priority="2338">
      <formula>GE211=3</formula>
    </cfRule>
  </conditionalFormatting>
  <conditionalFormatting sqref="GE215">
    <cfRule type="expression" dxfId="187" priority="3101">
      <formula>GE215=3</formula>
    </cfRule>
    <cfRule type="expression" dxfId="186" priority="3102">
      <formula>GE215=2</formula>
    </cfRule>
    <cfRule type="expression" dxfId="185" priority="3103">
      <formula>GE215=1</formula>
    </cfRule>
  </conditionalFormatting>
  <conditionalFormatting sqref="GE217">
    <cfRule type="expression" dxfId="184" priority="3041">
      <formula>GE217=3</formula>
    </cfRule>
    <cfRule type="expression" dxfId="183" priority="3042">
      <formula>GE217=2</formula>
    </cfRule>
    <cfRule type="expression" dxfId="182" priority="3043">
      <formula>GE217=1</formula>
    </cfRule>
  </conditionalFormatting>
  <conditionalFormatting sqref="GE229">
    <cfRule type="expression" dxfId="181" priority="1652">
      <formula>GE229=3</formula>
    </cfRule>
    <cfRule type="expression" dxfId="180" priority="1653">
      <formula>GE229=2</formula>
    </cfRule>
    <cfRule type="expression" dxfId="179" priority="1651">
      <formula>GE229="n/a"</formula>
    </cfRule>
    <cfRule type="expression" dxfId="178" priority="1654">
      <formula>GE229=1</formula>
    </cfRule>
  </conditionalFormatting>
  <conditionalFormatting sqref="GE231">
    <cfRule type="expression" dxfId="177" priority="1606">
      <formula>GE231=3</formula>
    </cfRule>
    <cfRule type="expression" dxfId="176" priority="1608">
      <formula>GE231=1</formula>
    </cfRule>
    <cfRule type="expression" dxfId="175" priority="1607">
      <formula>GE231=2</formula>
    </cfRule>
    <cfRule type="expression" dxfId="174" priority="1605">
      <formula>GE231="n/a"</formula>
    </cfRule>
  </conditionalFormatting>
  <conditionalFormatting sqref="GE233">
    <cfRule type="expression" dxfId="173" priority="1562">
      <formula>GE233=1</formula>
    </cfRule>
    <cfRule type="expression" dxfId="172" priority="1560">
      <formula>GE233=3</formula>
    </cfRule>
    <cfRule type="expression" dxfId="171" priority="1561">
      <formula>GE233=2</formula>
    </cfRule>
    <cfRule type="expression" dxfId="170" priority="1559">
      <formula>GE233="n/a"</formula>
    </cfRule>
  </conditionalFormatting>
  <conditionalFormatting sqref="GE235">
    <cfRule type="expression" dxfId="169" priority="1503">
      <formula>GE235=2</formula>
    </cfRule>
    <cfRule type="expression" dxfId="168" priority="1502">
      <formula>GE235=3</formula>
    </cfRule>
    <cfRule type="expression" dxfId="167" priority="1504">
      <formula>GE235=1</formula>
    </cfRule>
  </conditionalFormatting>
  <conditionalFormatting sqref="GE236">
    <cfRule type="expression" dxfId="166" priority="1515">
      <formula>GE236&lt;0</formula>
    </cfRule>
  </conditionalFormatting>
  <conditionalFormatting sqref="GE237">
    <cfRule type="expression" dxfId="165" priority="1457">
      <formula>GE237=1</formula>
    </cfRule>
    <cfRule type="expression" dxfId="164" priority="1455">
      <formula>GE237=3</formula>
    </cfRule>
    <cfRule type="expression" dxfId="163" priority="1456">
      <formula>GE237=2</formula>
    </cfRule>
  </conditionalFormatting>
  <conditionalFormatting sqref="GE238">
    <cfRule type="expression" dxfId="162" priority="1468">
      <formula>GE238&lt;0</formula>
    </cfRule>
  </conditionalFormatting>
  <conditionalFormatting sqref="GE239">
    <cfRule type="expression" dxfId="161" priority="1409">
      <formula>GE239=2</formula>
    </cfRule>
    <cfRule type="expression" dxfId="160" priority="1408">
      <formula>GE239=3</formula>
    </cfRule>
    <cfRule type="expression" dxfId="159" priority="1410">
      <formula>GE239=1</formula>
    </cfRule>
  </conditionalFormatting>
  <conditionalFormatting sqref="GE240">
    <cfRule type="expression" dxfId="158" priority="1421">
      <formula>GE240&lt;0</formula>
    </cfRule>
  </conditionalFormatting>
  <conditionalFormatting sqref="GE271">
    <cfRule type="expression" dxfId="157" priority="846">
      <formula>GE271=3</formula>
    </cfRule>
    <cfRule type="expression" dxfId="156" priority="847">
      <formula>GE271=2</formula>
    </cfRule>
    <cfRule type="expression" dxfId="155" priority="848">
      <formula>GE271=1</formula>
    </cfRule>
  </conditionalFormatting>
  <conditionalFormatting sqref="GE273">
    <cfRule type="expression" dxfId="154" priority="790">
      <formula>GE273=1</formula>
    </cfRule>
    <cfRule type="expression" dxfId="153" priority="788">
      <formula>GE273=3</formula>
    </cfRule>
    <cfRule type="expression" dxfId="152" priority="789">
      <formula>GE273=2</formula>
    </cfRule>
  </conditionalFormatting>
  <conditionalFormatting sqref="GE295">
    <cfRule type="expression" dxfId="151" priority="3265">
      <formula>GE295=1</formula>
    </cfRule>
    <cfRule type="expression" dxfId="150" priority="3264">
      <formula>GE295=2</formula>
    </cfRule>
    <cfRule type="expression" dxfId="149" priority="3263">
      <formula>GE295=3</formula>
    </cfRule>
  </conditionalFormatting>
  <conditionalFormatting sqref="GE297">
    <cfRule type="expression" dxfId="148" priority="3231">
      <formula>GE297=1</formula>
    </cfRule>
    <cfRule type="expression" dxfId="147" priority="3230">
      <formula>GE297=2</formula>
    </cfRule>
    <cfRule type="expression" dxfId="146" priority="3229">
      <formula>GE297=3</formula>
    </cfRule>
  </conditionalFormatting>
  <conditionalFormatting sqref="GE299">
    <cfRule type="expression" dxfId="145" priority="3195">
      <formula>GE299=3</formula>
    </cfRule>
    <cfRule type="expression" dxfId="144" priority="3197">
      <formula>GE299=1</formula>
    </cfRule>
    <cfRule type="expression" dxfId="143" priority="3196">
      <formula>GE299=2</formula>
    </cfRule>
  </conditionalFormatting>
  <conditionalFormatting sqref="GE303">
    <cfRule type="expression" dxfId="142" priority="3296">
      <formula>GE303=2</formula>
    </cfRule>
    <cfRule type="expression" dxfId="141" priority="3295">
      <formula>GE303=3</formula>
    </cfRule>
    <cfRule type="expression" dxfId="140" priority="3297">
      <formula>GE303=1</formula>
    </cfRule>
  </conditionalFormatting>
  <conditionalFormatting sqref="GE327">
    <cfRule type="expression" dxfId="139" priority="2084">
      <formula>GE327=3</formula>
    </cfRule>
    <cfRule type="expression" dxfId="138" priority="2086">
      <formula>GE327=1</formula>
    </cfRule>
    <cfRule type="expression" dxfId="137" priority="2085">
      <formula>GE327=2</formula>
    </cfRule>
  </conditionalFormatting>
  <conditionalFormatting sqref="GE343">
    <cfRule type="expression" dxfId="136" priority="3551">
      <formula>GE343=3</formula>
    </cfRule>
    <cfRule type="expression" dxfId="135" priority="3553">
      <formula>GE343=1</formula>
    </cfRule>
    <cfRule type="expression" dxfId="134" priority="3552">
      <formula>GE343=2</formula>
    </cfRule>
  </conditionalFormatting>
  <conditionalFormatting sqref="GE345">
    <cfRule type="expression" dxfId="133" priority="3505">
      <formula>GE345=1</formula>
    </cfRule>
    <cfRule type="expression" dxfId="132" priority="3504">
      <formula>GE345=2</formula>
    </cfRule>
    <cfRule type="expression" dxfId="131" priority="3503">
      <formula>GE345=3</formula>
    </cfRule>
  </conditionalFormatting>
  <conditionalFormatting sqref="GE359">
    <cfRule type="expression" dxfId="130" priority="1373">
      <formula>GE359=3</formula>
    </cfRule>
    <cfRule type="expression" dxfId="129" priority="1374">
      <formula>GE359=2</formula>
    </cfRule>
    <cfRule type="expression" dxfId="128" priority="1375">
      <formula>GE359=1</formula>
    </cfRule>
  </conditionalFormatting>
  <conditionalFormatting sqref="GE361">
    <cfRule type="expression" dxfId="127" priority="1323">
      <formula>GE361=2</formula>
    </cfRule>
    <cfRule type="expression" dxfId="126" priority="1322">
      <formula>GE361=3</formula>
    </cfRule>
    <cfRule type="expression" dxfId="125" priority="1324">
      <formula>GE361=1</formula>
    </cfRule>
  </conditionalFormatting>
  <conditionalFormatting sqref="GE367">
    <cfRule type="expression" dxfId="124" priority="3457">
      <formula>GE367=1</formula>
    </cfRule>
    <cfRule type="expression" dxfId="123" priority="3455">
      <formula>GE367=3</formula>
    </cfRule>
    <cfRule type="expression" dxfId="122" priority="3456">
      <formula>GE367=2</formula>
    </cfRule>
  </conditionalFormatting>
  <conditionalFormatting sqref="GE369">
    <cfRule type="expression" dxfId="121" priority="3405">
      <formula>GE369=1</formula>
    </cfRule>
    <cfRule type="expression" dxfId="120" priority="3404">
      <formula>GE369=2</formula>
    </cfRule>
    <cfRule type="expression" dxfId="119" priority="3403">
      <formula>GE369=3</formula>
    </cfRule>
  </conditionalFormatting>
  <conditionalFormatting sqref="GE413">
    <cfRule type="expression" dxfId="118" priority="2935">
      <formula>GE413=2</formula>
    </cfRule>
    <cfRule type="expression" dxfId="117" priority="2936">
      <formula>GE413=1</formula>
    </cfRule>
    <cfRule type="expression" dxfId="116" priority="2934">
      <formula>GE413=3</formula>
    </cfRule>
  </conditionalFormatting>
  <conditionalFormatting sqref="GE415">
    <cfRule type="expression" dxfId="115" priority="2879">
      <formula>GE415=2</formula>
    </cfRule>
    <cfRule type="expression" dxfId="114" priority="2880">
      <formula>GE415=1</formula>
    </cfRule>
    <cfRule type="expression" dxfId="113" priority="2878">
      <formula>GE415=3</formula>
    </cfRule>
  </conditionalFormatting>
  <conditionalFormatting sqref="GE417">
    <cfRule type="expression" dxfId="112" priority="2824">
      <formula>GE417=1</formula>
    </cfRule>
    <cfRule type="expression" dxfId="111" priority="2823">
      <formula>GE417=2</formula>
    </cfRule>
    <cfRule type="expression" dxfId="110" priority="2822">
      <formula>GE417=3</formula>
    </cfRule>
  </conditionalFormatting>
  <conditionalFormatting sqref="GE419">
    <cfRule type="expression" dxfId="109" priority="2766">
      <formula>GE419=3</formula>
    </cfRule>
    <cfRule type="expression" dxfId="108" priority="2768">
      <formula>GE419=1</formula>
    </cfRule>
    <cfRule type="expression" dxfId="107" priority="2767">
      <formula>GE419=2</formula>
    </cfRule>
  </conditionalFormatting>
  <conditionalFormatting sqref="GE421">
    <cfRule type="expression" dxfId="106" priority="2712">
      <formula>GE421=1</formula>
    </cfRule>
    <cfRule type="expression" dxfId="105" priority="2711">
      <formula>GE421=2</formula>
    </cfRule>
    <cfRule type="expression" dxfId="104" priority="2710">
      <formula>GE421=3</formula>
    </cfRule>
  </conditionalFormatting>
  <conditionalFormatting sqref="GE423">
    <cfRule type="expression" dxfId="103" priority="2655">
      <formula>GE423=2</formula>
    </cfRule>
    <cfRule type="expression" dxfId="102" priority="2656">
      <formula>GE423=1</formula>
    </cfRule>
    <cfRule type="expression" dxfId="101" priority="2654">
      <formula>GE423=3</formula>
    </cfRule>
  </conditionalFormatting>
  <conditionalFormatting sqref="GE425">
    <cfRule type="expression" dxfId="100" priority="2600">
      <formula>GE425=1</formula>
    </cfRule>
    <cfRule type="expression" dxfId="99" priority="2598">
      <formula>GE425=3</formula>
    </cfRule>
    <cfRule type="expression" dxfId="98" priority="2599">
      <formula>GE425=2</formula>
    </cfRule>
  </conditionalFormatting>
  <conditionalFormatting sqref="GE427">
    <cfRule type="expression" dxfId="97" priority="2542">
      <formula>GE427=3</formula>
    </cfRule>
    <cfRule type="expression" dxfId="96" priority="2543">
      <formula>GE427=2</formula>
    </cfRule>
    <cfRule type="expression" dxfId="95" priority="2544">
      <formula>GE427=1</formula>
    </cfRule>
  </conditionalFormatting>
  <conditionalFormatting sqref="GE447">
    <cfRule type="expression" dxfId="94" priority="4871">
      <formula>GE447=1</formula>
    </cfRule>
    <cfRule type="expression" dxfId="93" priority="4869">
      <formula>GE447=3</formula>
    </cfRule>
    <cfRule type="expression" dxfId="92" priority="4870">
      <formula>GE447=2</formula>
    </cfRule>
  </conditionalFormatting>
  <conditionalFormatting sqref="GE455">
    <cfRule type="expression" dxfId="91" priority="1896">
      <formula>GE455=1</formula>
    </cfRule>
    <cfRule type="expression" dxfId="90" priority="1895">
      <formula>GE455=2</formula>
    </cfRule>
    <cfRule type="expression" dxfId="89" priority="1894">
      <formula>GE455=3</formula>
    </cfRule>
  </conditionalFormatting>
  <conditionalFormatting sqref="GE457">
    <cfRule type="expression" dxfId="88" priority="1857">
      <formula>GE457=3</formula>
    </cfRule>
    <cfRule type="expression" dxfId="87" priority="1858">
      <formula>GE457=2</formula>
    </cfRule>
    <cfRule type="expression" dxfId="86" priority="1859">
      <formula>GE457=1</formula>
    </cfRule>
  </conditionalFormatting>
  <conditionalFormatting sqref="GE459">
    <cfRule type="expression" dxfId="85" priority="1820">
      <formula>GE459=3</formula>
    </cfRule>
    <cfRule type="expression" dxfId="84" priority="1822">
      <formula>GE459=1</formula>
    </cfRule>
    <cfRule type="expression" dxfId="83" priority="1821">
      <formula>GE459=2</formula>
    </cfRule>
  </conditionalFormatting>
  <conditionalFormatting sqref="GE507">
    <cfRule type="expression" dxfId="82" priority="1739">
      <formula>GE507=2</formula>
    </cfRule>
    <cfRule type="expression" dxfId="81" priority="1738">
      <formula>GE507=3</formula>
    </cfRule>
    <cfRule type="expression" dxfId="80" priority="1740">
      <formula>GE507=1</formula>
    </cfRule>
  </conditionalFormatting>
  <conditionalFormatting sqref="GE509">
    <cfRule type="expression" dxfId="79" priority="1696">
      <formula>GE509=2</formula>
    </cfRule>
    <cfRule type="expression" dxfId="78" priority="1695">
      <formula>GE509=3</formula>
    </cfRule>
    <cfRule type="expression" dxfId="77" priority="1697">
      <formula>GE509=1</formula>
    </cfRule>
  </conditionalFormatting>
  <conditionalFormatting sqref="GE50:HA50">
    <cfRule type="expression" dxfId="76" priority="1917">
      <formula>GE50&lt;0</formula>
    </cfRule>
  </conditionalFormatting>
  <conditionalFormatting sqref="GF9:HA10 G45:K45 GF51:HA54 GF57:HA62">
    <cfRule type="expression" dxfId="75" priority="16629">
      <formula>G9=1</formula>
    </cfRule>
  </conditionalFormatting>
  <conditionalFormatting sqref="GF9:HA10 GF51:HA54 G55:AT55 AV55:AZ55 DG55:FM55 FQ55:FR55 FX55:FY55 GD55:GE55 GF57:HA62">
    <cfRule type="expression" dxfId="74" priority="14102">
      <formula>G9=3</formula>
    </cfRule>
  </conditionalFormatting>
  <conditionalFormatting sqref="GF12:HA12 GF14:HA14 GF16:HA16 GF18:HA18">
    <cfRule type="expression" dxfId="73" priority="5485">
      <formula>GF12=1</formula>
    </cfRule>
    <cfRule type="expression" dxfId="72" priority="5484">
      <formula>GF12=2</formula>
    </cfRule>
    <cfRule type="expression" dxfId="71" priority="5483">
      <formula>GF12=3</formula>
    </cfRule>
    <cfRule type="expression" dxfId="70" priority="5482">
      <formula>GF12="n/a"</formula>
    </cfRule>
    <cfRule type="expression" dxfId="69" priority="5481">
      <formula>GF12&lt;0</formula>
    </cfRule>
  </conditionalFormatting>
  <conditionalFormatting sqref="GF19:HA42 G45:K45 GF73:HA100 GF103:HA104 GF275:HA524 GF115:HA120">
    <cfRule type="expression" dxfId="68" priority="16627">
      <formula>G19=3</formula>
    </cfRule>
  </conditionalFormatting>
  <conditionalFormatting sqref="GF19:HA42 GF73:HA100 GF511:GZ524 HA511:HA525 GF115:HA120 GF275:HA510 GF123:HA178">
    <cfRule type="expression" dxfId="67" priority="14759">
      <formula>GF19="n/a"</formula>
    </cfRule>
  </conditionalFormatting>
  <conditionalFormatting sqref="GF49:HA50">
    <cfRule type="expression" dxfId="66" priority="1951">
      <formula>GF49=1</formula>
    </cfRule>
    <cfRule type="expression" dxfId="65" priority="1950">
      <formula>GF49=2</formula>
    </cfRule>
    <cfRule type="expression" dxfId="64" priority="1939">
      <formula>GF49=3</formula>
    </cfRule>
    <cfRule type="expression" dxfId="63" priority="1940">
      <formula>GF49="n/a"</formula>
    </cfRule>
  </conditionalFormatting>
  <conditionalFormatting sqref="GF67:HA68">
    <cfRule type="expression" dxfId="62" priority="152">
      <formula>GF67=3</formula>
    </cfRule>
    <cfRule type="expression" dxfId="61" priority="153">
      <formula>GF67=2</formula>
    </cfRule>
    <cfRule type="expression" dxfId="60" priority="149">
      <formula>GF67="n/a"</formula>
    </cfRule>
    <cfRule type="expression" dxfId="59" priority="148">
      <formula>GF67=1</formula>
    </cfRule>
  </conditionalFormatting>
  <conditionalFormatting sqref="GF69:HA70">
    <cfRule type="expression" dxfId="58" priority="78">
      <formula>GF69=1</formula>
    </cfRule>
    <cfRule type="expression" dxfId="57" priority="83">
      <formula>GF69=2</formula>
    </cfRule>
    <cfRule type="expression" dxfId="56" priority="79">
      <formula>GF69="n/a"</formula>
    </cfRule>
    <cfRule type="expression" dxfId="55" priority="81">
      <formula>GF69=3</formula>
    </cfRule>
  </conditionalFormatting>
  <conditionalFormatting sqref="GF101:HA102">
    <cfRule type="expression" dxfId="54" priority="3781">
      <formula>GF101=1</formula>
    </cfRule>
    <cfRule type="expression" dxfId="53" priority="3780">
      <formula>GF101=2</formula>
    </cfRule>
    <cfRule type="expression" dxfId="52" priority="3778">
      <formula>GF101="n/a"</formula>
    </cfRule>
    <cfRule type="expression" dxfId="51" priority="3779">
      <formula>GF101=3</formula>
    </cfRule>
  </conditionalFormatting>
  <conditionalFormatting sqref="GF103:HA104">
    <cfRule type="expression" dxfId="50" priority="14898">
      <formula>GF103="n/a"</formula>
    </cfRule>
  </conditionalFormatting>
  <conditionalFormatting sqref="GF105:HA106">
    <cfRule type="expression" dxfId="49" priority="492">
      <formula>GF105=2</formula>
    </cfRule>
    <cfRule type="expression" dxfId="48" priority="493">
      <formula>GF105=1</formula>
    </cfRule>
    <cfRule type="expression" dxfId="47" priority="490">
      <formula>GF105="n/a"</formula>
    </cfRule>
    <cfRule type="expression" dxfId="46" priority="491">
      <formula>GF105=3</formula>
    </cfRule>
  </conditionalFormatting>
  <conditionalFormatting sqref="GF107:HA108 CM107:GE107 CF107:CG107">
    <cfRule type="expression" dxfId="45" priority="464">
      <formula>CF107="n/a"</formula>
    </cfRule>
  </conditionalFormatting>
  <conditionalFormatting sqref="GF107:HA108">
    <cfRule type="expression" dxfId="44" priority="473">
      <formula>GF107=1</formula>
    </cfRule>
    <cfRule type="expression" dxfId="43" priority="463">
      <formula>GF107=3</formula>
    </cfRule>
  </conditionalFormatting>
  <conditionalFormatting sqref="GF109:HA110">
    <cfRule type="expression" dxfId="42" priority="359">
      <formula>GF109=1</formula>
    </cfRule>
    <cfRule type="expression" dxfId="41" priority="358">
      <formula>GF109=2</formula>
    </cfRule>
    <cfRule type="expression" dxfId="40" priority="356">
      <formula>GF109="n/a"</formula>
    </cfRule>
    <cfRule type="expression" dxfId="39" priority="357">
      <formula>GF109=3</formula>
    </cfRule>
  </conditionalFormatting>
  <conditionalFormatting sqref="GF111:HA112">
    <cfRule type="expression" dxfId="38" priority="291">
      <formula>GF111=2</formula>
    </cfRule>
    <cfRule type="expression" dxfId="37" priority="292">
      <formula>GF111=1</formula>
    </cfRule>
    <cfRule type="expression" dxfId="36" priority="289">
      <formula>GF111="n/a"</formula>
    </cfRule>
    <cfRule type="expression" dxfId="35" priority="290">
      <formula>GF111=3</formula>
    </cfRule>
  </conditionalFormatting>
  <conditionalFormatting sqref="GF113:HA114">
    <cfRule type="expression" dxfId="34" priority="3561">
      <formula>GF113=1</formula>
    </cfRule>
    <cfRule type="expression" dxfId="33" priority="3560">
      <formula>GF113=2</formula>
    </cfRule>
    <cfRule type="expression" dxfId="32" priority="3559">
      <formula>GF113=3</formula>
    </cfRule>
    <cfRule type="expression" dxfId="31" priority="3558">
      <formula>GF113="n/a"</formula>
    </cfRule>
  </conditionalFormatting>
  <conditionalFormatting sqref="GF121:HA122 CM121:GE121 CF121:CG121">
    <cfRule type="expression" dxfId="30" priority="661">
      <formula>CF121="n/a"</formula>
    </cfRule>
  </conditionalFormatting>
  <conditionalFormatting sqref="GF121:HA122">
    <cfRule type="expression" dxfId="29" priority="670">
      <formula>GF121=1</formula>
    </cfRule>
    <cfRule type="expression" dxfId="28" priority="660">
      <formula>GF121=3</formula>
    </cfRule>
  </conditionalFormatting>
  <conditionalFormatting sqref="GF123:HA270 G137:K137 M137:AN137 AP137 AR137:AV137 AX137:AZ137 BE137:CG137 CM137:CV137 CX137:DB137 DG137:FM137 FQ137:GB137 GE137:GF137">
    <cfRule type="expression" dxfId="27" priority="15367">
      <formula>G123=3</formula>
    </cfRule>
  </conditionalFormatting>
  <conditionalFormatting sqref="GF179:HA180">
    <cfRule type="expression" dxfId="26" priority="2042">
      <formula>GF179="n/a"</formula>
    </cfRule>
  </conditionalFormatting>
  <conditionalFormatting sqref="GF271:HA272">
    <cfRule type="expression" dxfId="25" priority="803">
      <formula>GF271=1</formula>
    </cfRule>
    <cfRule type="expression" dxfId="24" priority="802">
      <formula>GF271=2</formula>
    </cfRule>
    <cfRule type="expression" dxfId="23" priority="801">
      <formula>GF271=3</formula>
    </cfRule>
    <cfRule type="expression" dxfId="22" priority="800">
      <formula>GF271="n/a"</formula>
    </cfRule>
  </conditionalFormatting>
  <conditionalFormatting sqref="GF273:HA274">
    <cfRule type="expression" dxfId="21" priority="743">
      <formula>GF273=3</formula>
    </cfRule>
    <cfRule type="expression" dxfId="20" priority="744">
      <formula>GF273=2</formula>
    </cfRule>
    <cfRule type="expression" dxfId="19" priority="745">
      <formula>GF273=1</formula>
    </cfRule>
    <cfRule type="expression" dxfId="18" priority="742">
      <formula>GF273="n/a"</formula>
    </cfRule>
  </conditionalFormatting>
  <conditionalFormatting sqref="HA259">
    <cfRule type="expression" dxfId="17" priority="6">
      <formula>HA259="n/a"</formula>
    </cfRule>
    <cfRule type="expression" dxfId="16" priority="7">
      <formula>HA259=3</formula>
    </cfRule>
  </conditionalFormatting>
  <conditionalFormatting sqref="BU60">
    <cfRule type="expression" dxfId="10" priority="3">
      <formula>BU60&lt;0</formula>
    </cfRule>
  </conditionalFormatting>
  <conditionalFormatting sqref="BV60:BX60">
    <cfRule type="expression" dxfId="9" priority="2">
      <formula>BV60&lt;0</formula>
    </cfRule>
  </conditionalFormatting>
  <conditionalFormatting sqref="BU20">
    <cfRule type="expression" dxfId="8" priority="1">
      <formula>BU20&lt;0</formula>
    </cfRule>
  </conditionalFormatting>
  <dataValidations count="4">
    <dataValidation type="list" allowBlank="1" showInputMessage="1" showErrorMessage="1" sqref="BZ388 G495:CB495 BZ204 DF222 CX15:FR15 FZ17 H15 G9:HA9 FU17:FW17 FZ15 FU15:FW15 CX11:FR11 H13 CX17:FR17 FZ11 G569:HA569 FU11:FW11 AW11:BW11 AW15:BW15 AW17:BW17 BY11:CE11 BY15:CE15 BY17:CE17 GB11 GB15 GB17 CX13:FR13 FZ13 H11 FU13:FW13 AW13:BW13 BY13:CE13 GB13 J11:AU11 J13:AU13 J15:AU15 H17 GF428:HA428 FW465:HA465 GF24:HA24 G167:HA167 GF32:HA32 GF218:HA218 GF34:HA34 G95:HA95 GF44:HA44 GF46:HA46 GF52:HA52 GF38:HA38 GF146:HA146 GF62:HA62 GF58:HA58 GF60:HA60 GF72:HA72 GF112:HA112 GF78:HA78 GF74:HA74 GF76:HA76 GF134:HA134 GF80:HA80 GF140:HA140 GF136:HA136 GF138:HA138 GF144:HA144 GF142:HA142 GF150:HA150 GF148:HA148 GF156:HA156 GF152:HA152 GF154:HA154 G361:HA361 GF170:HA170 GF172:HA172 GF174:HA174 GF176:HA176 G327:HA327 GF182:HA182 GF184:HA184 GF186:HA186 GF188:HA188 GF190:HA190 GF192:HA192 GF194:HA194 GF196:HA196 GF198:HA198 GF200:HA200 GF202:HA202 GF204:HA204 GF300:HA300 GF220:HA220 GF222:HA222 GF224:HA224 GF514:HA514 GF516:HA516 GF518:HA518 GF490:HA490 GF226:HA226 GF264:HA264 GF266:HA266 GF512:HA512 GF334:HA334 GF502:HA502 GF504:HA504 GF460:HA460 G509:HA509 GF262:HA262 GF254:HA254 GF256:HA256 GF258:HA258 GF260:HA260 GF242:HA242 GF244:HA244 GF246:HA246 GF248:HA248 GF250:HA250 GF252:HA252 GF268:HA268 G429:HA429 GF276:HA276 GF278:HA278 GF280:HA280 GF282:HA282 GF284:HA284 GF286:HA286 GF288:HA288 GF290:HA290 GF292:HA292 GF304:HA304 G273:HA273 GF306:HA306 GF308:HA308 GF310:HA310 GF312:HA312 GF314:HA314 GF316:HA316 GF318:HA318 GF320:HA320 GF322:HA322 GF324:HA324 GF90:HA90 GF330:HA330 GF332:HA332 GF336:HA336 GF338:HA338 GF340:HA340 GF114:HA114 GF348:HA348 GF350:HA350 GF352:HA352 GF354:HA354 GF356:HA356 GF240:HA240 GF364:HA364 GF346:HA346 GF372:HA372 GF374:HA374 GF376:HA376 GF378:HA378 GF380:HA380 GF382:HA382 GF384:HA384 GF492:HA492 GF494:HA494 GF496:HA496 GF498:HA498 GF500:HA500 GF386:HA386 GF388:HA388 GF390:HA390 GF392:HA392 GF394:HA394 GF396:HA396 GF398:HA398 GF400:HA400 GF402:HA402 GF404:HA404 GF406:HA406 GF408:HA408 GF410:HA410 GF412:HA412 GF42:HA42 GF430:HA430 GF432:HA432 GF434:HA434 GF436:HA436 GF438:HA438 GF440:HA440 GF442:HA442 GF444:HA444 GF450:HA450 GF452:HA452 G49:HA49 GF462:HA462 GF464:HA464 GF466:HA466 GF468:HA468 GF470:HA470 GF472:HA472 GF474:HA474 GF476:HA476 GF478:HA478 GF480:HA480 GF482:HA482 GF484:HA484 GF486:HA486 GF488:HA488 GF520:HA520 GF524:HA524 GF522:HA522 GF526:HA526 GF528:HA528 GF530:HA530 GF532:HA532 GF534:HA534 GF536:HA536 GF538:HA538 GF540:HA540 GF542:HA542 GF544:HA544 GF546:HA546 GF548:HA548 GF550:HA550 GF552:HA552 GF554:HA554 GF556:HA556 GF558:HA558 GF560:HA560 GF562:HA562 GF564:HA564 GF566:HA566 GF568:HA568 GF570:HA570 GF572:HA572 GF574:HA574 GF576:HA576 GF578:HA578 GF580:HA580 GF582:HA582 GF584:HA584 GF586:HA586 GF588:HA588 GF590:HA590 GF592:HA592 GF132:HA132 GF82:HA82 CM17:CV17 GF56:HA56 GF370:HA370 GF606:HA606 GF594:HA594 GF596:HA596 GF598:HA598 GF600:HA600 GF602:HA602 GF604:HA604 GF130:HA130 GF36:HA36 G577:HA577 G601:HA601 GF22:HA22 DG221:HA221 G583:HA583 DC55:HA55 G221:DE221 G289:HA289 GF20:HA20 G581:HA581 G573:HA573 G585:HA585 G535:HA535 G579:HA579 G593:HA593 G591:HA591 G595:CC595 G575:HA575 CE595:HA595 G587:HA587 G597:HA597 G599:HA599 G589:HA589 G605:HA605 J17:AU17 G55:DA55 GF18:HA18 GD15:HA15 GF16:HA16 GD11:HA11 GF10:HA10 GD17:HA17 GF12:HA12 GF14:HA14 GD13:HA13 G447:HA447 CX527:HA527 G465:FU465 G603:HA603 GF446:HA446 GF448:HA448 GF54:HA54 CM13:CV13 GF126:HA126 GF128:HA128 G19:HA19 G21:HA21 CM11:CV11 CM15:CV15 G75:HA75 G73:HA73 G35:HA35 G53:HA53 G51:HA51 G47:HA47 G45:HA45 G43:HA43 G63:HA63 G33:HA33 G31:HA31 G25:HA25 G23:HA23 G81:HA81 G59:HA59 G37:HA37 G61:HA61 G57:HA57 G71:HA71 G77:HA77 G79:HA79 G101:HA101 G127:HA127 G253:HA253 G251:GZ251 G247:HA247 G249:HA249 G255:HA255 G143:GZ143 G241:HA241 G243:HA243 G245:HA245 G227:HA227 G173:HA173 G205:HA205 G223:HA223 G219:HA219 G199:HA199 G203:HA203 G195:HA195 G201:HA201 G189:HA189 G187:HA187 G191:HA191 G193:HA193 G181:HA181 G183:HA183 G177:HA177 G259:GZ259 G171:HA171 G157:HA157 G169:HA169 G151:HA151 G145:HA145 G153:HA153 G113:HA113 G149:HA149 G135:HA135 G137:HA137 G141:HA141 G129:HA129 G125:HA125 G197:HA197 G213:HA213 G225:HA225 G185:HA185 G131:HA131 G175:HA175 G139:HA139 G147:HA147 G323:HA323 G329:HA329 G325:HA325 G317:HA317 G319:HA319 G313:HA313 G315:HA315 G301:HA301 G275:HA275 G305:HA305 G265:HA265 G285:HA285 G283:HA283 G293:HA293 G287:HA287 G291:HA291 G277:HA277 G281:HA281 G279:GZ279 G269:HA269 G263:HA263 G261:HA261 G155:HA155 G257:HA257 G311:GZ311 G309:HA309 G337:GZ337 G321:HA321 G267:HA267 G331:HA331 G437:HA437 G453:HA453 G449:HA449 G451:HA451 G445:HA445 G441:HA441 G439:HA439 G435:HA435 G443:HA443 G411:HA411 G433:HA433 G401:HA401 G353:HA353 G409:HA409 G405:HA405 G403:HA403 G307:HA307 G399:HA399 G397:HA397 G395:HA395 G391:HA391 G393:HA393 G389:HA389 G387:HA387 G379:HA379 G383:HA383 G381:HA381 G363:HA363 G373:HA373 G365:HA365 G375:HA375 G351:HA351 G349:HA349 G355:HA355 G347:HA347 G341:HA341 G339:HA339 G335:HA335 G333:HA333 G377:HA377 G371:HA371 G357:HA357 G431:HA431 G69:HA69 G407:HA407 G385:HA385 G527:CV527 G531:HA531 G515:HA515 G521:HA521 G517:HA517 G525:HA525 G511:HA511 G501:HA501 G505:HA505 G513:HA513 G503:HA503 G499:HA499 G493:HA493 G491:HA491 CD495:HA495 G497:HA497 G487:HA487 G519:HA519 G483:HA483 G479:HA479 G481:HA481 G477:HA477 G469:HA469 G467:HA467 G473:HA473 G463:HA463 G475:HA475 G529:HA529 G523:HA523 G489:HA489 G461:HA461 G471:HA471 G485:HA485 G541:HA541 G561:HA561 G553:HA553 G557:HA557 G551:HA551 G549:HA549 G555:HA555 G545:HA545 G543:HA543 G539:HA539 G537:HA537 G533:HA533 G547:HA547 G559:HA559 G567:HA567 G571:HA571 G563:HA563 G565:HA565 CG11 CG13 CG15 CG17 G83:HA83 GF84:HA84 G85:HA85 GF212:HA212 G91:HA91 GF92:HA92 G93:HA93 GF180:HA180 G97:HA97 GF98:HA98 G99:HA99 GF100:HA100 G29:HA29 GF102:HA102 G103:HA103 G123:HA123 G41:HA41 GF342:HA342 G343:HA343 GF344:HA344 G345:HA345 GF366:HA366 G367:HA367 GF368:HA368 G369:HA369 G115:HA115 GF116:HA116 G117:HA117 GF302:HA302 G303:HA303 GF294:HA294 G295:HA295 GF296:HA296 G297:HA297 GF298:HA298 G299:HA299 GF214:HA214 G215:HA215 GF216:HA216 G217:HA217 GF40:HA40 G39:HA39 G413:HA413 GF414:HA414 G415:HA415 GF416:HA416 G419:HA419 G417:HA417 GF418:HA418 GF420:HA420 G423:HA423 G421:HA421 GF422:HA422 GF424:HA424 G425:HA425 GF426:HA426 G427:HA427 GF206:HA206 G209:HA209 GF208:HA208 G207:HA207 GF210:HA210 G211:HA211 GF86:HA86 G87:HA87 GF88:HA88 G89:HA89 GF326:HA326 GF328:HA328 GF178:HA178 G179:HA179 GF94:HA94 GF96:HA96 GF48:HA48 GF50:HA50 GF454:HA454 G455:HA455 GF456:HA456 G457:HA457 GF458:HA458 G459:HA459 GF506:HA506 G507:HA507 GF508:HA508 GF510:HA510 GF228:HA228 G229:HA229 GF230:HA230 G231:HA231 GF232:HA232 G233:HA233 GF234:HA234 G235:HA235 GF236:HA236 G237:HA237 GF238:HA238 G239:HA239 GF358:HA358 G359:HA359 GF360:HA360 GF362:HA362 GF158:HA158 G159:HA159 GF160:HA160 G161:HA161 GF162:HA162 G163:HA163 GF164:HA164 G165:HA165 GF166:HA166 GF168:HA168 GF26:HA26 G27:HA27 GF28:HA28 GF30:HA30 GF270:HA270 G271:HA271 GF272:HA272 GF274:HA274 GF118:HA118 G119:HA119 GF120:HA120 G121:HA121 GF122:HA122 GF124:HA124 GF104:HA104 G105:HA105 GF106:HA106 G107:HA107 GF108:HA108 G109:HA109 GF110:HA110 G111:HA111 GF64:HA64 G65:DA65 DC65:HA65 GF66:HA66 G67:HA67 GF68:HA68 GF70:HA70 G133:GZ133" xr:uid="{00000000-0002-0000-0200-000002000000}">
      <formula1>$A$3:$A$6</formula1>
    </dataValidation>
    <dataValidation type="list" allowBlank="1" showInputMessage="1" showErrorMessage="1" sqref="B9:B606" xr:uid="{00000000-0002-0000-0200-000004000000}">
      <formula1>rng_Stanow</formula1>
    </dataValidation>
    <dataValidation type="list" allowBlank="1" showInputMessage="1" showErrorMessage="1" sqref="A9:A606" xr:uid="{00000000-0002-0000-0200-000003000000}">
      <formula1>rng_Dzial</formula1>
    </dataValidation>
    <dataValidation type="list" allowBlank="1" showInputMessage="1" showErrorMessage="1" sqref="C9:C606" xr:uid="{00000000-0002-0000-0200-000005000000}">
      <formula1>rng_Vorges</formula1>
    </dataValidation>
  </dataValidations>
  <pageMargins left="0.23622047244094491" right="0.23622047244094491" top="0.74803149606299213" bottom="0.74803149606299213" header="0.31496062992125984" footer="0.31496062992125984"/>
  <pageSetup paperSize="9" fitToWidth="0" orientation="landscape" r:id="rId1"/>
  <headerFooter>
    <oddFooter xml:space="preserve">&amp;L&amp;12Name: CL70 7.2  004a Matrix minimalnych kompetencji - nieprodukcyjni_V2     Issued/data: 2024/05/27 Release/zwolnił: M.Dudek    Plant: MRG   Dept./dział: HR    Lang./język: pl/en   Classification: Internal&amp;C&amp;P / &amp;N&amp;RPrint Date: &amp;D - &amp;T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84" r:id="rId4" name="Button 12">
              <controlPr defaultSize="0" print="0" autoFill="0" autoPict="0" macro="[0]!merged_cells">
                <anchor moveWithCells="1" sizeWithCells="1">
                  <from>
                    <xdr:col>0</xdr:col>
                    <xdr:colOff>144780</xdr:colOff>
                    <xdr:row>7</xdr:row>
                    <xdr:rowOff>182880</xdr:rowOff>
                  </from>
                  <to>
                    <xdr:col>1</xdr:col>
                    <xdr:colOff>1356360</xdr:colOff>
                    <xdr:row>7</xdr:row>
                    <xdr:rowOff>518160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7000000}">
          <x14:formula1>
            <xm:f>Pracownicy!$B$2:$B$1048576</xm:f>
          </x14:formula1>
          <xm:sqref>E427 E111 E109 E107 E105 E123 E121 E119 E273 E271 E29 E31 E25:E27 E507 E179 E327 E607:E611 E141 E63 E211 E209 E207 E217 E215 E299 E297 E295 E303 E117 E115 E369 E367 E345 E343 E113 E103 E101 E99 E95:E97 E93 E91 E85 E83 E728:E1048576 E605 E603 E599 E601 E593 E595 E597 E125 E131 E145:E147 E521 E523 E489 E487 E485 E483 E481 E479 E477 E475 E473 E471 E469 E467 E465 E463 E461 E453 E451 E449 E445 E443 E441 E439 E437 E435 E433 E431 E429 E411 E409 E407 E405 E403 E401 E399 E397 E395 E393 E391 E389 E387 E499 E497 E495 E493 E491 E385 E383 E381 E379 E377 E375 E373 E371 E365 E363 E357 E355 E353 E351 E349 E347 E341 E339 E337 E333 E331 E329 E325 E323 E321 E319 E317 E315 E313 E311 E309 E307 E305 E301 E293 E291 E289 E287 E285 E283 E281 E279 E277 E275 E269 E251 E249 E247 E245 E243 E241 E259 E257 E255 E253 E261 E505 E503 E501 E335 E511 E265 E263 E227 E267 E519 E517 E515 E513 E225 E223 E221 E219 E213 E203 E201 E199 E197 E195 E193 E191 E189 E187 E185 E183 E181 E177 E175 E173 E171 E361 E155 E151:E153 E149 E143 E139 E135:E137 E133 E79:E81 E77 E73:E75 E71 E61 E49:E53 E47 E43:E45 E39 E33:E35 E509 E205 E525 E527 E529 E531 E533 E535 E537 E539 E541 E543 E545 E547 E549 E551 E553 E555 E557 E559 E567 E561 E563 E565 E569 E571 E573 E575 E577 E581 E579 E585 E583 E587 E589 E591 E129 E37 E23 E447 E55:E59 E127 E9:E21 E41 E413 E415 E417 E419 E421 E423 E425 E87 E89 E455 E457 E459 E229:E235 E237 E239 E359 E157:E159 E161 E163 E165 E169 E167 E65:E67 E69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5"/>
  <sheetViews>
    <sheetView workbookViewId="0">
      <selection activeCell="D63" sqref="D63"/>
    </sheetView>
  </sheetViews>
  <sheetFormatPr defaultColWidth="31.33203125" defaultRowHeight="12" x14ac:dyDescent="0.25"/>
  <cols>
    <col min="1" max="1" width="3.88671875" style="74" bestFit="1" customWidth="1"/>
    <col min="2" max="2" width="31.109375" style="75" bestFit="1" customWidth="1"/>
    <col min="3" max="3" width="32.33203125" style="74" bestFit="1" customWidth="1"/>
    <col min="4" max="16384" width="31.33203125" style="67"/>
  </cols>
  <sheetData>
    <row r="1" spans="1:7" x14ac:dyDescent="0.25">
      <c r="A1" s="65" t="s">
        <v>701</v>
      </c>
      <c r="B1" s="66" t="s">
        <v>702</v>
      </c>
      <c r="C1" s="66" t="s">
        <v>703</v>
      </c>
      <c r="E1" s="95">
        <v>1</v>
      </c>
      <c r="F1" s="95">
        <v>2</v>
      </c>
      <c r="G1" s="95">
        <v>3</v>
      </c>
    </row>
    <row r="2" spans="1:7" x14ac:dyDescent="0.25">
      <c r="A2" s="65" t="s">
        <v>704</v>
      </c>
      <c r="B2" s="68" t="s">
        <v>2</v>
      </c>
      <c r="C2" s="69" t="s">
        <v>20</v>
      </c>
    </row>
    <row r="3" spans="1:7" x14ac:dyDescent="0.25">
      <c r="A3" s="65" t="s">
        <v>705</v>
      </c>
      <c r="B3" s="68" t="s">
        <v>2</v>
      </c>
      <c r="C3" s="69" t="s">
        <v>21</v>
      </c>
    </row>
    <row r="4" spans="1:7" ht="24" x14ac:dyDescent="0.25">
      <c r="A4" s="65" t="s">
        <v>706</v>
      </c>
      <c r="B4" s="68" t="s">
        <v>2</v>
      </c>
      <c r="C4" s="70" t="s">
        <v>266</v>
      </c>
    </row>
    <row r="5" spans="1:7" ht="24" x14ac:dyDescent="0.25">
      <c r="A5" s="65" t="s">
        <v>707</v>
      </c>
      <c r="B5" s="68" t="s">
        <v>2</v>
      </c>
      <c r="C5" s="70" t="s">
        <v>165</v>
      </c>
    </row>
    <row r="6" spans="1:7" x14ac:dyDescent="0.25">
      <c r="A6" s="65" t="s">
        <v>708</v>
      </c>
      <c r="B6" s="68" t="s">
        <v>2</v>
      </c>
      <c r="C6" s="70" t="s">
        <v>166</v>
      </c>
    </row>
    <row r="7" spans="1:7" ht="24" x14ac:dyDescent="0.25">
      <c r="A7" s="65" t="s">
        <v>709</v>
      </c>
      <c r="B7" s="68" t="s">
        <v>3</v>
      </c>
      <c r="C7" s="69" t="s">
        <v>22</v>
      </c>
    </row>
    <row r="8" spans="1:7" ht="24" x14ac:dyDescent="0.25">
      <c r="A8" s="65" t="s">
        <v>710</v>
      </c>
      <c r="B8" s="68" t="s">
        <v>3</v>
      </c>
      <c r="C8" s="69" t="s">
        <v>23</v>
      </c>
    </row>
    <row r="9" spans="1:7" ht="24" x14ac:dyDescent="0.25">
      <c r="A9" s="65" t="s">
        <v>711</v>
      </c>
      <c r="B9" s="68" t="s">
        <v>3</v>
      </c>
      <c r="C9" s="69" t="s">
        <v>24</v>
      </c>
    </row>
    <row r="10" spans="1:7" x14ac:dyDescent="0.25">
      <c r="A10" s="65" t="s">
        <v>712</v>
      </c>
      <c r="B10" s="68" t="s">
        <v>3</v>
      </c>
      <c r="C10" s="69" t="s">
        <v>25</v>
      </c>
    </row>
    <row r="11" spans="1:7" ht="24" x14ac:dyDescent="0.25">
      <c r="A11" s="65" t="s">
        <v>713</v>
      </c>
      <c r="B11" s="68" t="s">
        <v>3</v>
      </c>
      <c r="C11" s="69" t="s">
        <v>26</v>
      </c>
    </row>
    <row r="12" spans="1:7" ht="24" x14ac:dyDescent="0.25">
      <c r="A12" s="65" t="s">
        <v>714</v>
      </c>
      <c r="B12" s="68" t="s">
        <v>3</v>
      </c>
      <c r="C12" s="69" t="s">
        <v>27</v>
      </c>
    </row>
    <row r="13" spans="1:7" ht="24" x14ac:dyDescent="0.25">
      <c r="A13" s="65" t="s">
        <v>715</v>
      </c>
      <c r="B13" s="68" t="s">
        <v>3</v>
      </c>
      <c r="C13" s="69" t="s">
        <v>28</v>
      </c>
    </row>
    <row r="14" spans="1:7" ht="24" x14ac:dyDescent="0.25">
      <c r="A14" s="65" t="s">
        <v>716</v>
      </c>
      <c r="B14" s="68" t="s">
        <v>3</v>
      </c>
      <c r="C14" s="69" t="s">
        <v>29</v>
      </c>
    </row>
    <row r="15" spans="1:7" ht="24" x14ac:dyDescent="0.25">
      <c r="A15" s="65" t="s">
        <v>717</v>
      </c>
      <c r="B15" s="68" t="s">
        <v>3</v>
      </c>
      <c r="C15" s="70" t="s">
        <v>30</v>
      </c>
    </row>
    <row r="16" spans="1:7" x14ac:dyDescent="0.25">
      <c r="A16" s="65" t="s">
        <v>718</v>
      </c>
      <c r="B16" s="68" t="s">
        <v>4</v>
      </c>
      <c r="C16" s="69" t="s">
        <v>31</v>
      </c>
    </row>
    <row r="17" spans="1:3" ht="24" x14ac:dyDescent="0.25">
      <c r="A17" s="65" t="s">
        <v>719</v>
      </c>
      <c r="B17" s="68" t="s">
        <v>4</v>
      </c>
      <c r="C17" s="69" t="s">
        <v>32</v>
      </c>
    </row>
    <row r="18" spans="1:3" x14ac:dyDescent="0.25">
      <c r="A18" s="65" t="s">
        <v>720</v>
      </c>
      <c r="B18" s="68" t="s">
        <v>4</v>
      </c>
      <c r="C18" s="69" t="s">
        <v>33</v>
      </c>
    </row>
    <row r="19" spans="1:3" ht="36" x14ac:dyDescent="0.25">
      <c r="A19" s="65" t="s">
        <v>721</v>
      </c>
      <c r="B19" s="68" t="s">
        <v>4</v>
      </c>
      <c r="C19" s="69" t="s">
        <v>34</v>
      </c>
    </row>
    <row r="20" spans="1:3" x14ac:dyDescent="0.25">
      <c r="A20" s="65" t="s">
        <v>722</v>
      </c>
      <c r="B20" s="68" t="s">
        <v>4</v>
      </c>
      <c r="C20" s="69" t="s">
        <v>35</v>
      </c>
    </row>
    <row r="21" spans="1:3" ht="24" x14ac:dyDescent="0.25">
      <c r="A21" s="65" t="s">
        <v>723</v>
      </c>
      <c r="B21" s="68" t="s">
        <v>4</v>
      </c>
      <c r="C21" s="69" t="s">
        <v>36</v>
      </c>
    </row>
    <row r="22" spans="1:3" x14ac:dyDescent="0.25">
      <c r="A22" s="65" t="s">
        <v>724</v>
      </c>
      <c r="B22" s="68" t="s">
        <v>5</v>
      </c>
      <c r="C22" s="69" t="s">
        <v>37</v>
      </c>
    </row>
    <row r="23" spans="1:3" x14ac:dyDescent="0.25">
      <c r="A23" s="65" t="s">
        <v>725</v>
      </c>
      <c r="B23" s="68" t="s">
        <v>5</v>
      </c>
      <c r="C23" s="69" t="s">
        <v>38</v>
      </c>
    </row>
    <row r="24" spans="1:3" x14ac:dyDescent="0.25">
      <c r="A24" s="65" t="s">
        <v>726</v>
      </c>
      <c r="B24" s="68" t="s">
        <v>5</v>
      </c>
      <c r="C24" s="69" t="s">
        <v>39</v>
      </c>
    </row>
    <row r="25" spans="1:3" x14ac:dyDescent="0.25">
      <c r="A25" s="65" t="s">
        <v>727</v>
      </c>
      <c r="B25" s="68" t="s">
        <v>5</v>
      </c>
      <c r="C25" s="69" t="s">
        <v>40</v>
      </c>
    </row>
    <row r="26" spans="1:3" x14ac:dyDescent="0.25">
      <c r="A26" s="65" t="s">
        <v>728</v>
      </c>
      <c r="B26" s="68" t="s">
        <v>5</v>
      </c>
      <c r="C26" s="69" t="s">
        <v>41</v>
      </c>
    </row>
    <row r="27" spans="1:3" x14ac:dyDescent="0.25">
      <c r="A27" s="65" t="s">
        <v>729</v>
      </c>
      <c r="B27" s="68" t="s">
        <v>5</v>
      </c>
      <c r="C27" s="69" t="s">
        <v>42</v>
      </c>
    </row>
    <row r="28" spans="1:3" x14ac:dyDescent="0.25">
      <c r="A28" s="65" t="s">
        <v>730</v>
      </c>
      <c r="B28" s="68" t="s">
        <v>5</v>
      </c>
      <c r="C28" s="69" t="s">
        <v>43</v>
      </c>
    </row>
    <row r="29" spans="1:3" x14ac:dyDescent="0.25">
      <c r="A29" s="65" t="s">
        <v>731</v>
      </c>
      <c r="B29" s="68" t="s">
        <v>5</v>
      </c>
      <c r="C29" s="69" t="s">
        <v>44</v>
      </c>
    </row>
    <row r="30" spans="1:3" x14ac:dyDescent="0.25">
      <c r="A30" s="65" t="s">
        <v>732</v>
      </c>
      <c r="B30" s="68" t="s">
        <v>5</v>
      </c>
      <c r="C30" s="69" t="s">
        <v>45</v>
      </c>
    </row>
    <row r="31" spans="1:3" ht="24" x14ac:dyDescent="0.25">
      <c r="A31" s="65" t="s">
        <v>733</v>
      </c>
      <c r="B31" s="68" t="s">
        <v>5</v>
      </c>
      <c r="C31" s="69" t="s">
        <v>46</v>
      </c>
    </row>
    <row r="32" spans="1:3" ht="48" x14ac:dyDescent="0.25">
      <c r="A32" s="65" t="s">
        <v>734</v>
      </c>
      <c r="B32" s="68" t="s">
        <v>5</v>
      </c>
      <c r="C32" s="69" t="s">
        <v>47</v>
      </c>
    </row>
    <row r="33" spans="1:3" x14ac:dyDescent="0.25">
      <c r="A33" s="65" t="s">
        <v>735</v>
      </c>
      <c r="B33" s="68" t="s">
        <v>5</v>
      </c>
      <c r="C33" s="69" t="s">
        <v>48</v>
      </c>
    </row>
    <row r="34" spans="1:3" ht="24" x14ac:dyDescent="0.25">
      <c r="A34" s="65" t="s">
        <v>736</v>
      </c>
      <c r="B34" s="68" t="s">
        <v>6</v>
      </c>
      <c r="C34" s="69" t="s">
        <v>271</v>
      </c>
    </row>
    <row r="35" spans="1:3" x14ac:dyDescent="0.25">
      <c r="A35" s="65" t="s">
        <v>737</v>
      </c>
      <c r="B35" s="68" t="s">
        <v>6</v>
      </c>
      <c r="C35" s="69" t="s">
        <v>50</v>
      </c>
    </row>
    <row r="36" spans="1:3" x14ac:dyDescent="0.25">
      <c r="A36" s="65" t="s">
        <v>738</v>
      </c>
      <c r="B36" s="68" t="s">
        <v>6</v>
      </c>
      <c r="C36" s="69" t="s">
        <v>52</v>
      </c>
    </row>
    <row r="37" spans="1:3" x14ac:dyDescent="0.25">
      <c r="A37" s="65" t="s">
        <v>739</v>
      </c>
      <c r="B37" s="68" t="s">
        <v>6</v>
      </c>
      <c r="C37" s="69" t="s">
        <v>53</v>
      </c>
    </row>
    <row r="38" spans="1:3" x14ac:dyDescent="0.25">
      <c r="A38" s="65" t="s">
        <v>740</v>
      </c>
      <c r="B38" s="68" t="s">
        <v>6</v>
      </c>
      <c r="C38" s="69" t="s">
        <v>54</v>
      </c>
    </row>
    <row r="39" spans="1:3" x14ac:dyDescent="0.25">
      <c r="A39" s="65" t="s">
        <v>741</v>
      </c>
      <c r="B39" s="68" t="s">
        <v>6</v>
      </c>
      <c r="C39" s="69" t="s">
        <v>57</v>
      </c>
    </row>
    <row r="40" spans="1:3" x14ac:dyDescent="0.25">
      <c r="A40" s="65" t="s">
        <v>742</v>
      </c>
      <c r="B40" s="68" t="s">
        <v>6</v>
      </c>
      <c r="C40" s="69" t="s">
        <v>58</v>
      </c>
    </row>
    <row r="41" spans="1:3" x14ac:dyDescent="0.25">
      <c r="A41" s="65" t="s">
        <v>743</v>
      </c>
      <c r="B41" s="68" t="s">
        <v>6</v>
      </c>
      <c r="C41" s="69" t="s">
        <v>59</v>
      </c>
    </row>
    <row r="42" spans="1:3" x14ac:dyDescent="0.25">
      <c r="A42" s="65" t="s">
        <v>744</v>
      </c>
      <c r="B42" s="68" t="s">
        <v>6</v>
      </c>
      <c r="C42" s="69" t="s">
        <v>60</v>
      </c>
    </row>
    <row r="43" spans="1:3" x14ac:dyDescent="0.25">
      <c r="A43" s="65" t="s">
        <v>745</v>
      </c>
      <c r="B43" s="68" t="s">
        <v>7</v>
      </c>
      <c r="C43" s="69" t="s">
        <v>61</v>
      </c>
    </row>
    <row r="44" spans="1:3" x14ac:dyDescent="0.25">
      <c r="A44" s="65" t="s">
        <v>746</v>
      </c>
      <c r="B44" s="68" t="s">
        <v>7</v>
      </c>
      <c r="C44" s="69" t="s">
        <v>62</v>
      </c>
    </row>
    <row r="45" spans="1:3" x14ac:dyDescent="0.25">
      <c r="A45" s="65" t="s">
        <v>747</v>
      </c>
      <c r="B45" s="68" t="s">
        <v>7</v>
      </c>
      <c r="C45" s="69" t="s">
        <v>63</v>
      </c>
    </row>
    <row r="46" spans="1:3" x14ac:dyDescent="0.25">
      <c r="A46" s="65" t="s">
        <v>748</v>
      </c>
      <c r="B46" s="68" t="s">
        <v>7</v>
      </c>
      <c r="C46" s="69" t="s">
        <v>64</v>
      </c>
    </row>
    <row r="47" spans="1:3" x14ac:dyDescent="0.25">
      <c r="A47" s="65" t="s">
        <v>749</v>
      </c>
      <c r="B47" s="68" t="s">
        <v>8</v>
      </c>
      <c r="C47" s="69" t="s">
        <v>65</v>
      </c>
    </row>
    <row r="48" spans="1:3" x14ac:dyDescent="0.25">
      <c r="A48" s="65" t="s">
        <v>750</v>
      </c>
      <c r="B48" s="68" t="s">
        <v>8</v>
      </c>
      <c r="C48" s="69" t="s">
        <v>66</v>
      </c>
    </row>
    <row r="49" spans="1:3" ht="24" x14ac:dyDescent="0.25">
      <c r="A49" s="65" t="s">
        <v>751</v>
      </c>
      <c r="B49" s="68" t="s">
        <v>8</v>
      </c>
      <c r="C49" s="69" t="s">
        <v>67</v>
      </c>
    </row>
    <row r="50" spans="1:3" x14ac:dyDescent="0.25">
      <c r="A50" s="65" t="s">
        <v>752</v>
      </c>
      <c r="B50" s="68" t="s">
        <v>8</v>
      </c>
      <c r="C50" s="69" t="s">
        <v>68</v>
      </c>
    </row>
    <row r="51" spans="1:3" ht="24" x14ac:dyDescent="0.25">
      <c r="A51" s="65" t="s">
        <v>753</v>
      </c>
      <c r="B51" s="68" t="s">
        <v>8</v>
      </c>
      <c r="C51" s="69" t="s">
        <v>69</v>
      </c>
    </row>
    <row r="52" spans="1:3" ht="24" x14ac:dyDescent="0.25">
      <c r="A52" s="65" t="s">
        <v>754</v>
      </c>
      <c r="B52" s="68" t="s">
        <v>8</v>
      </c>
      <c r="C52" s="69" t="s">
        <v>70</v>
      </c>
    </row>
    <row r="53" spans="1:3" x14ac:dyDescent="0.25">
      <c r="A53" s="65" t="s">
        <v>755</v>
      </c>
      <c r="B53" s="68" t="s">
        <v>9</v>
      </c>
      <c r="C53" s="70" t="s">
        <v>304</v>
      </c>
    </row>
    <row r="54" spans="1:3" ht="24" x14ac:dyDescent="0.25">
      <c r="A54" s="65" t="s">
        <v>756</v>
      </c>
      <c r="B54" s="68" t="s">
        <v>9</v>
      </c>
      <c r="C54" s="69" t="s">
        <v>74</v>
      </c>
    </row>
    <row r="55" spans="1:3" ht="24" x14ac:dyDescent="0.25">
      <c r="A55" s="65" t="s">
        <v>757</v>
      </c>
      <c r="B55" s="68" t="s">
        <v>9</v>
      </c>
      <c r="C55" s="69" t="s">
        <v>75</v>
      </c>
    </row>
    <row r="56" spans="1:3" ht="24" x14ac:dyDescent="0.25">
      <c r="A56" s="65" t="s">
        <v>758</v>
      </c>
      <c r="B56" s="68" t="s">
        <v>9</v>
      </c>
      <c r="C56" s="69" t="s">
        <v>76</v>
      </c>
    </row>
    <row r="57" spans="1:3" ht="24" x14ac:dyDescent="0.25">
      <c r="A57" s="65" t="s">
        <v>759</v>
      </c>
      <c r="B57" s="68" t="s">
        <v>9</v>
      </c>
      <c r="C57" s="69" t="s">
        <v>77</v>
      </c>
    </row>
    <row r="58" spans="1:3" ht="24" x14ac:dyDescent="0.25">
      <c r="A58" s="65" t="s">
        <v>760</v>
      </c>
      <c r="B58" s="68" t="s">
        <v>9</v>
      </c>
      <c r="C58" s="69" t="s">
        <v>78</v>
      </c>
    </row>
    <row r="59" spans="1:3" ht="24" x14ac:dyDescent="0.25">
      <c r="A59" s="65" t="s">
        <v>761</v>
      </c>
      <c r="B59" s="68" t="s">
        <v>9</v>
      </c>
      <c r="C59" s="69" t="s">
        <v>79</v>
      </c>
    </row>
    <row r="60" spans="1:3" ht="24" x14ac:dyDescent="0.25">
      <c r="A60" s="65" t="s">
        <v>762</v>
      </c>
      <c r="B60" s="68" t="s">
        <v>9</v>
      </c>
      <c r="C60" s="69" t="s">
        <v>80</v>
      </c>
    </row>
    <row r="61" spans="1:3" ht="24" x14ac:dyDescent="0.25">
      <c r="A61" s="65" t="s">
        <v>763</v>
      </c>
      <c r="B61" s="68" t="s">
        <v>9</v>
      </c>
      <c r="C61" s="69" t="s">
        <v>81</v>
      </c>
    </row>
    <row r="62" spans="1:3" x14ac:dyDescent="0.25">
      <c r="A62" s="65" t="s">
        <v>764</v>
      </c>
      <c r="B62" s="68" t="s">
        <v>9</v>
      </c>
      <c r="C62" s="70" t="s">
        <v>291</v>
      </c>
    </row>
    <row r="63" spans="1:3" ht="24" x14ac:dyDescent="0.25">
      <c r="A63" s="65" t="s">
        <v>765</v>
      </c>
      <c r="B63" s="68" t="s">
        <v>261</v>
      </c>
      <c r="C63" s="274" t="s">
        <v>292</v>
      </c>
    </row>
    <row r="64" spans="1:3" ht="24" x14ac:dyDescent="0.25">
      <c r="A64" s="65" t="s">
        <v>766</v>
      </c>
      <c r="B64" s="68" t="s">
        <v>261</v>
      </c>
      <c r="C64" s="274" t="s">
        <v>293</v>
      </c>
    </row>
    <row r="65" spans="1:3" ht="24" x14ac:dyDescent="0.25">
      <c r="A65" s="65" t="s">
        <v>767</v>
      </c>
      <c r="B65" s="68" t="s">
        <v>261</v>
      </c>
      <c r="C65" s="274" t="s">
        <v>294</v>
      </c>
    </row>
    <row r="66" spans="1:3" x14ac:dyDescent="0.25">
      <c r="A66" s="65" t="s">
        <v>768</v>
      </c>
      <c r="B66" s="68" t="s">
        <v>261</v>
      </c>
      <c r="C66" s="274" t="s">
        <v>295</v>
      </c>
    </row>
    <row r="67" spans="1:3" x14ac:dyDescent="0.25">
      <c r="A67" s="65" t="s">
        <v>769</v>
      </c>
      <c r="B67" s="68" t="s">
        <v>261</v>
      </c>
      <c r="C67" s="274" t="s">
        <v>296</v>
      </c>
    </row>
    <row r="68" spans="1:3" ht="24" x14ac:dyDescent="0.25">
      <c r="A68" s="65" t="s">
        <v>770</v>
      </c>
      <c r="B68" s="68" t="s">
        <v>10</v>
      </c>
      <c r="C68" s="69" t="s">
        <v>86</v>
      </c>
    </row>
    <row r="69" spans="1:3" x14ac:dyDescent="0.25">
      <c r="A69" s="65" t="s">
        <v>771</v>
      </c>
      <c r="B69" s="68" t="s">
        <v>10</v>
      </c>
      <c r="C69" s="69" t="s">
        <v>88</v>
      </c>
    </row>
    <row r="70" spans="1:3" ht="36" x14ac:dyDescent="0.25">
      <c r="A70" s="65" t="s">
        <v>772</v>
      </c>
      <c r="B70" s="68" t="s">
        <v>10</v>
      </c>
      <c r="C70" s="69" t="s">
        <v>89</v>
      </c>
    </row>
    <row r="71" spans="1:3" ht="24" x14ac:dyDescent="0.25">
      <c r="A71" s="65" t="s">
        <v>773</v>
      </c>
      <c r="B71" s="68" t="s">
        <v>10</v>
      </c>
      <c r="C71" s="69" t="s">
        <v>297</v>
      </c>
    </row>
    <row r="72" spans="1:3" ht="24" x14ac:dyDescent="0.25">
      <c r="A72" s="65" t="s">
        <v>774</v>
      </c>
      <c r="B72" s="68" t="s">
        <v>10</v>
      </c>
      <c r="C72" s="69" t="s">
        <v>91</v>
      </c>
    </row>
    <row r="73" spans="1:3" x14ac:dyDescent="0.25">
      <c r="A73" s="65" t="s">
        <v>775</v>
      </c>
      <c r="B73" s="68" t="s">
        <v>10</v>
      </c>
      <c r="C73" s="69" t="s">
        <v>92</v>
      </c>
    </row>
    <row r="74" spans="1:3" x14ac:dyDescent="0.25">
      <c r="A74" s="65" t="s">
        <v>776</v>
      </c>
      <c r="B74" s="68" t="s">
        <v>10</v>
      </c>
      <c r="C74" s="69" t="s">
        <v>93</v>
      </c>
    </row>
    <row r="75" spans="1:3" x14ac:dyDescent="0.25">
      <c r="A75" s="65" t="s">
        <v>777</v>
      </c>
      <c r="B75" s="68" t="s">
        <v>10</v>
      </c>
      <c r="C75" s="69" t="s">
        <v>94</v>
      </c>
    </row>
    <row r="76" spans="1:3" x14ac:dyDescent="0.25">
      <c r="A76" s="65" t="s">
        <v>778</v>
      </c>
      <c r="B76" s="68" t="s">
        <v>10</v>
      </c>
      <c r="C76" s="69" t="s">
        <v>95</v>
      </c>
    </row>
    <row r="77" spans="1:3" x14ac:dyDescent="0.25">
      <c r="A77" s="65" t="s">
        <v>779</v>
      </c>
      <c r="B77" s="68" t="s">
        <v>10</v>
      </c>
      <c r="C77" s="69" t="s">
        <v>96</v>
      </c>
    </row>
    <row r="78" spans="1:3" x14ac:dyDescent="0.25">
      <c r="A78" s="65" t="s">
        <v>780</v>
      </c>
      <c r="B78" s="68" t="s">
        <v>10</v>
      </c>
      <c r="C78" s="69" t="s">
        <v>97</v>
      </c>
    </row>
    <row r="79" spans="1:3" x14ac:dyDescent="0.25">
      <c r="A79" s="65" t="s">
        <v>781</v>
      </c>
      <c r="B79" s="68" t="s">
        <v>10</v>
      </c>
      <c r="C79" s="69" t="s">
        <v>98</v>
      </c>
    </row>
    <row r="80" spans="1:3" x14ac:dyDescent="0.25">
      <c r="A80" s="65" t="s">
        <v>782</v>
      </c>
      <c r="B80" s="68" t="s">
        <v>11</v>
      </c>
      <c r="C80" s="69" t="s">
        <v>99</v>
      </c>
    </row>
    <row r="81" spans="1:3" x14ac:dyDescent="0.25">
      <c r="A81" s="65" t="s">
        <v>783</v>
      </c>
      <c r="B81" s="68" t="s">
        <v>11</v>
      </c>
      <c r="C81" s="69" t="s">
        <v>100</v>
      </c>
    </row>
    <row r="82" spans="1:3" ht="24" x14ac:dyDescent="0.25">
      <c r="A82" s="65" t="s">
        <v>784</v>
      </c>
      <c r="B82" s="68" t="s">
        <v>11</v>
      </c>
      <c r="C82" s="69" t="s">
        <v>101</v>
      </c>
    </row>
    <row r="83" spans="1:3" ht="24" x14ac:dyDescent="0.25">
      <c r="A83" s="65" t="s">
        <v>785</v>
      </c>
      <c r="B83" s="68" t="s">
        <v>11</v>
      </c>
      <c r="C83" s="69" t="s">
        <v>102</v>
      </c>
    </row>
    <row r="84" spans="1:3" x14ac:dyDescent="0.25">
      <c r="A84" s="65" t="s">
        <v>786</v>
      </c>
      <c r="B84" s="68" t="s">
        <v>12</v>
      </c>
      <c r="C84" s="69" t="s">
        <v>103</v>
      </c>
    </row>
    <row r="85" spans="1:3" ht="24" x14ac:dyDescent="0.25">
      <c r="A85" s="65" t="s">
        <v>787</v>
      </c>
      <c r="B85" s="68" t="s">
        <v>12</v>
      </c>
      <c r="C85" s="69" t="s">
        <v>104</v>
      </c>
    </row>
    <row r="86" spans="1:3" x14ac:dyDescent="0.25">
      <c r="A86" s="65" t="s">
        <v>788</v>
      </c>
      <c r="B86" s="68" t="s">
        <v>12</v>
      </c>
      <c r="C86" s="69" t="s">
        <v>105</v>
      </c>
    </row>
    <row r="87" spans="1:3" x14ac:dyDescent="0.25">
      <c r="A87" s="65" t="s">
        <v>789</v>
      </c>
      <c r="B87" s="68" t="s">
        <v>12</v>
      </c>
      <c r="C87" s="69" t="s">
        <v>107</v>
      </c>
    </row>
    <row r="88" spans="1:3" x14ac:dyDescent="0.25">
      <c r="A88" s="65" t="s">
        <v>790</v>
      </c>
      <c r="B88" s="68" t="s">
        <v>12</v>
      </c>
      <c r="C88" s="69" t="s">
        <v>108</v>
      </c>
    </row>
    <row r="89" spans="1:3" x14ac:dyDescent="0.25">
      <c r="A89" s="65" t="s">
        <v>791</v>
      </c>
      <c r="B89" s="68" t="s">
        <v>12</v>
      </c>
      <c r="C89" s="69" t="s">
        <v>109</v>
      </c>
    </row>
    <row r="90" spans="1:3" x14ac:dyDescent="0.25">
      <c r="A90" s="65" t="s">
        <v>792</v>
      </c>
      <c r="B90" s="68" t="s">
        <v>12</v>
      </c>
      <c r="C90" s="70" t="s">
        <v>168</v>
      </c>
    </row>
    <row r="91" spans="1:3" x14ac:dyDescent="0.25">
      <c r="A91" s="65" t="s">
        <v>793</v>
      </c>
      <c r="B91" s="68" t="s">
        <v>13</v>
      </c>
      <c r="C91" s="69" t="s">
        <v>111</v>
      </c>
    </row>
    <row r="92" spans="1:3" x14ac:dyDescent="0.25">
      <c r="A92" s="65" t="s">
        <v>794</v>
      </c>
      <c r="B92" s="68" t="s">
        <v>13</v>
      </c>
      <c r="C92" s="69" t="s">
        <v>112</v>
      </c>
    </row>
    <row r="93" spans="1:3" x14ac:dyDescent="0.25">
      <c r="A93" s="65" t="s">
        <v>795</v>
      </c>
      <c r="B93" s="68" t="s">
        <v>13</v>
      </c>
      <c r="C93" s="69" t="s">
        <v>113</v>
      </c>
    </row>
    <row r="94" spans="1:3" x14ac:dyDescent="0.25">
      <c r="A94" s="65" t="s">
        <v>796</v>
      </c>
      <c r="B94" s="68" t="s">
        <v>13</v>
      </c>
      <c r="C94" s="69" t="s">
        <v>114</v>
      </c>
    </row>
    <row r="95" spans="1:3" x14ac:dyDescent="0.25">
      <c r="A95" s="65" t="s">
        <v>797</v>
      </c>
      <c r="B95" s="68" t="s">
        <v>13</v>
      </c>
      <c r="C95" s="69" t="s">
        <v>115</v>
      </c>
    </row>
    <row r="96" spans="1:3" x14ac:dyDescent="0.25">
      <c r="A96" s="65" t="s">
        <v>798</v>
      </c>
      <c r="B96" s="68" t="s">
        <v>13</v>
      </c>
      <c r="C96" s="69" t="s">
        <v>116</v>
      </c>
    </row>
    <row r="97" spans="1:3" x14ac:dyDescent="0.25">
      <c r="A97" s="65" t="s">
        <v>799</v>
      </c>
      <c r="B97" s="68" t="s">
        <v>13</v>
      </c>
      <c r="C97" s="69" t="s">
        <v>117</v>
      </c>
    </row>
    <row r="98" spans="1:3" x14ac:dyDescent="0.25">
      <c r="A98" s="65" t="s">
        <v>800</v>
      </c>
      <c r="B98" s="68" t="s">
        <v>13</v>
      </c>
      <c r="C98" s="69" t="s">
        <v>118</v>
      </c>
    </row>
    <row r="99" spans="1:3" x14ac:dyDescent="0.25">
      <c r="A99" s="65" t="s">
        <v>801</v>
      </c>
      <c r="B99" s="68" t="s">
        <v>13</v>
      </c>
      <c r="C99" s="69" t="s">
        <v>119</v>
      </c>
    </row>
    <row r="100" spans="1:3" ht="24" x14ac:dyDescent="0.25">
      <c r="A100" s="65" t="s">
        <v>802</v>
      </c>
      <c r="B100" s="68" t="s">
        <v>13</v>
      </c>
      <c r="C100" s="71" t="s">
        <v>170</v>
      </c>
    </row>
    <row r="101" spans="1:3" ht="24" x14ac:dyDescent="0.25">
      <c r="A101" s="65" t="s">
        <v>803</v>
      </c>
      <c r="B101" s="68" t="s">
        <v>13</v>
      </c>
      <c r="C101" s="71" t="s">
        <v>171</v>
      </c>
    </row>
    <row r="102" spans="1:3" ht="24" x14ac:dyDescent="0.25">
      <c r="A102" s="65" t="s">
        <v>804</v>
      </c>
      <c r="B102" s="68" t="s">
        <v>13</v>
      </c>
      <c r="C102" s="69" t="s">
        <v>120</v>
      </c>
    </row>
    <row r="103" spans="1:3" x14ac:dyDescent="0.25">
      <c r="A103" s="65" t="s">
        <v>805</v>
      </c>
      <c r="B103" s="72" t="s">
        <v>14</v>
      </c>
      <c r="C103" s="70" t="s">
        <v>197</v>
      </c>
    </row>
    <row r="104" spans="1:3" x14ac:dyDescent="0.25">
      <c r="A104" s="65" t="s">
        <v>806</v>
      </c>
      <c r="B104" s="72" t="s">
        <v>14</v>
      </c>
      <c r="C104" s="70" t="s">
        <v>198</v>
      </c>
    </row>
    <row r="105" spans="1:3" x14ac:dyDescent="0.25">
      <c r="A105" s="65" t="s">
        <v>807</v>
      </c>
      <c r="B105" s="72" t="s">
        <v>14</v>
      </c>
      <c r="C105" s="70" t="s">
        <v>199</v>
      </c>
    </row>
    <row r="106" spans="1:3" x14ac:dyDescent="0.25">
      <c r="A106" s="65" t="s">
        <v>808</v>
      </c>
      <c r="B106" s="72" t="s">
        <v>14</v>
      </c>
      <c r="C106" s="70" t="s">
        <v>200</v>
      </c>
    </row>
    <row r="107" spans="1:3" x14ac:dyDescent="0.25">
      <c r="A107" s="65" t="s">
        <v>809</v>
      </c>
      <c r="B107" s="72" t="s">
        <v>14</v>
      </c>
      <c r="C107" s="70" t="s">
        <v>201</v>
      </c>
    </row>
    <row r="108" spans="1:3" x14ac:dyDescent="0.25">
      <c r="A108" s="65" t="s">
        <v>810</v>
      </c>
      <c r="B108" s="72" t="s">
        <v>14</v>
      </c>
      <c r="C108" s="70" t="s">
        <v>202</v>
      </c>
    </row>
    <row r="109" spans="1:3" x14ac:dyDescent="0.25">
      <c r="A109" s="65" t="s">
        <v>811</v>
      </c>
      <c r="B109" s="72" t="s">
        <v>14</v>
      </c>
      <c r="C109" s="70" t="s">
        <v>203</v>
      </c>
    </row>
    <row r="110" spans="1:3" x14ac:dyDescent="0.25">
      <c r="A110" s="65" t="s">
        <v>812</v>
      </c>
      <c r="B110" s="72" t="s">
        <v>14</v>
      </c>
      <c r="C110" s="70" t="s">
        <v>224</v>
      </c>
    </row>
    <row r="111" spans="1:3" x14ac:dyDescent="0.25">
      <c r="A111" s="65" t="s">
        <v>813</v>
      </c>
      <c r="B111" s="72" t="s">
        <v>14</v>
      </c>
      <c r="C111" s="70" t="s">
        <v>205</v>
      </c>
    </row>
    <row r="112" spans="1:3" x14ac:dyDescent="0.25">
      <c r="A112" s="65" t="s">
        <v>814</v>
      </c>
      <c r="B112" s="72" t="s">
        <v>14</v>
      </c>
      <c r="C112" s="70" t="s">
        <v>206</v>
      </c>
    </row>
    <row r="113" spans="1:3" x14ac:dyDescent="0.25">
      <c r="A113" s="65" t="s">
        <v>815</v>
      </c>
      <c r="B113" s="72" t="s">
        <v>14</v>
      </c>
      <c r="C113" s="70" t="s">
        <v>207</v>
      </c>
    </row>
    <row r="114" spans="1:3" x14ac:dyDescent="0.25">
      <c r="A114" s="65" t="s">
        <v>816</v>
      </c>
      <c r="B114" s="72" t="s">
        <v>14</v>
      </c>
      <c r="C114" s="70" t="s">
        <v>208</v>
      </c>
    </row>
    <row r="115" spans="1:3" x14ac:dyDescent="0.25">
      <c r="A115" s="65" t="s">
        <v>817</v>
      </c>
      <c r="B115" s="72" t="s">
        <v>14</v>
      </c>
      <c r="C115" s="70" t="s">
        <v>209</v>
      </c>
    </row>
    <row r="116" spans="1:3" x14ac:dyDescent="0.25">
      <c r="A116" s="65" t="s">
        <v>818</v>
      </c>
      <c r="B116" s="72" t="s">
        <v>14</v>
      </c>
      <c r="C116" s="70" t="s">
        <v>210</v>
      </c>
    </row>
    <row r="117" spans="1:3" x14ac:dyDescent="0.25">
      <c r="A117" s="65" t="s">
        <v>819</v>
      </c>
      <c r="B117" s="72" t="s">
        <v>14</v>
      </c>
      <c r="C117" s="70" t="s">
        <v>211</v>
      </c>
    </row>
    <row r="118" spans="1:3" x14ac:dyDescent="0.25">
      <c r="A118" s="65" t="s">
        <v>820</v>
      </c>
      <c r="B118" s="72" t="s">
        <v>14</v>
      </c>
      <c r="C118" s="70" t="s">
        <v>212</v>
      </c>
    </row>
    <row r="119" spans="1:3" x14ac:dyDescent="0.25">
      <c r="A119" s="65" t="s">
        <v>821</v>
      </c>
      <c r="B119" s="72" t="s">
        <v>14</v>
      </c>
      <c r="C119" s="70" t="s">
        <v>213</v>
      </c>
    </row>
    <row r="120" spans="1:3" x14ac:dyDescent="0.25">
      <c r="A120" s="65" t="s">
        <v>822</v>
      </c>
      <c r="B120" s="68" t="s">
        <v>195</v>
      </c>
      <c r="C120" s="70" t="s">
        <v>216</v>
      </c>
    </row>
    <row r="121" spans="1:3" x14ac:dyDescent="0.25">
      <c r="A121" s="65" t="s">
        <v>823</v>
      </c>
      <c r="B121" s="68" t="s">
        <v>195</v>
      </c>
      <c r="C121" s="70" t="s">
        <v>217</v>
      </c>
    </row>
    <row r="122" spans="1:3" x14ac:dyDescent="0.25">
      <c r="A122" s="65" t="s">
        <v>824</v>
      </c>
      <c r="B122" s="68" t="s">
        <v>195</v>
      </c>
      <c r="C122" s="70" t="s">
        <v>218</v>
      </c>
    </row>
    <row r="123" spans="1:3" x14ac:dyDescent="0.25">
      <c r="A123" s="65" t="s">
        <v>825</v>
      </c>
      <c r="B123" s="68" t="s">
        <v>195</v>
      </c>
      <c r="C123" s="70" t="s">
        <v>219</v>
      </c>
    </row>
    <row r="124" spans="1:3" x14ac:dyDescent="0.25">
      <c r="A124" s="65" t="s">
        <v>826</v>
      </c>
      <c r="B124" s="68" t="s">
        <v>195</v>
      </c>
      <c r="C124" s="70" t="s">
        <v>220</v>
      </c>
    </row>
    <row r="125" spans="1:3" x14ac:dyDescent="0.25">
      <c r="A125" s="65" t="s">
        <v>827</v>
      </c>
      <c r="B125" s="68" t="s">
        <v>195</v>
      </c>
      <c r="C125" s="70" t="s">
        <v>221</v>
      </c>
    </row>
    <row r="126" spans="1:3" x14ac:dyDescent="0.25">
      <c r="A126" s="65" t="s">
        <v>828</v>
      </c>
      <c r="B126" s="68" t="s">
        <v>195</v>
      </c>
      <c r="C126" s="70" t="s">
        <v>222</v>
      </c>
    </row>
    <row r="127" spans="1:3" x14ac:dyDescent="0.25">
      <c r="A127" s="65" t="s">
        <v>829</v>
      </c>
      <c r="B127" s="68" t="s">
        <v>195</v>
      </c>
      <c r="C127" s="70" t="s">
        <v>228</v>
      </c>
    </row>
    <row r="128" spans="1:3" ht="24" x14ac:dyDescent="0.25">
      <c r="A128" s="65" t="s">
        <v>830</v>
      </c>
      <c r="B128" s="68" t="s">
        <v>15</v>
      </c>
      <c r="C128" s="69" t="s">
        <v>129</v>
      </c>
    </row>
    <row r="129" spans="1:3" ht="24" x14ac:dyDescent="0.25">
      <c r="A129" s="65" t="s">
        <v>831</v>
      </c>
      <c r="B129" s="68" t="s">
        <v>15</v>
      </c>
      <c r="C129" s="69" t="s">
        <v>130</v>
      </c>
    </row>
    <row r="130" spans="1:3" ht="24" x14ac:dyDescent="0.25">
      <c r="A130" s="65" t="s">
        <v>832</v>
      </c>
      <c r="B130" s="68" t="s">
        <v>15</v>
      </c>
      <c r="C130" s="69" t="s">
        <v>131</v>
      </c>
    </row>
    <row r="131" spans="1:3" ht="24" x14ac:dyDescent="0.25">
      <c r="A131" s="65" t="s">
        <v>833</v>
      </c>
      <c r="B131" s="68" t="s">
        <v>15</v>
      </c>
      <c r="C131" s="69" t="s">
        <v>132</v>
      </c>
    </row>
    <row r="132" spans="1:3" ht="24" x14ac:dyDescent="0.25">
      <c r="A132" s="65" t="s">
        <v>834</v>
      </c>
      <c r="B132" s="68" t="s">
        <v>15</v>
      </c>
      <c r="C132" s="69" t="s">
        <v>133</v>
      </c>
    </row>
    <row r="133" spans="1:3" ht="24" x14ac:dyDescent="0.25">
      <c r="A133" s="65" t="s">
        <v>835</v>
      </c>
      <c r="B133" s="68" t="s">
        <v>15</v>
      </c>
      <c r="C133" s="70" t="s">
        <v>300</v>
      </c>
    </row>
    <row r="134" spans="1:3" ht="24" x14ac:dyDescent="0.25">
      <c r="A134" s="65" t="s">
        <v>836</v>
      </c>
      <c r="B134" s="68" t="s">
        <v>15</v>
      </c>
      <c r="C134" s="70" t="s">
        <v>301</v>
      </c>
    </row>
    <row r="135" spans="1:3" ht="24" x14ac:dyDescent="0.25">
      <c r="A135" s="65" t="s">
        <v>837</v>
      </c>
      <c r="B135" s="68" t="s">
        <v>15</v>
      </c>
      <c r="C135" s="70" t="s">
        <v>302</v>
      </c>
    </row>
    <row r="136" spans="1:3" ht="24" x14ac:dyDescent="0.25">
      <c r="A136" s="65" t="s">
        <v>838</v>
      </c>
      <c r="B136" s="68" t="s">
        <v>15</v>
      </c>
      <c r="C136" s="73" t="s">
        <v>303</v>
      </c>
    </row>
    <row r="137" spans="1:3" ht="24" x14ac:dyDescent="0.25">
      <c r="A137" s="65" t="s">
        <v>839</v>
      </c>
      <c r="B137" s="68" t="s">
        <v>15</v>
      </c>
      <c r="C137" s="69" t="s">
        <v>134</v>
      </c>
    </row>
    <row r="138" spans="1:3" ht="24" x14ac:dyDescent="0.25">
      <c r="A138" s="65" t="s">
        <v>840</v>
      </c>
      <c r="B138" s="68" t="s">
        <v>15</v>
      </c>
      <c r="C138" s="69" t="s">
        <v>135</v>
      </c>
    </row>
    <row r="139" spans="1:3" ht="24" x14ac:dyDescent="0.25">
      <c r="A139" s="65" t="s">
        <v>841</v>
      </c>
      <c r="B139" s="68" t="s">
        <v>15</v>
      </c>
      <c r="C139" s="70" t="s">
        <v>136</v>
      </c>
    </row>
    <row r="140" spans="1:3" ht="24" x14ac:dyDescent="0.25">
      <c r="A140" s="65" t="s">
        <v>842</v>
      </c>
      <c r="B140" s="68" t="s">
        <v>15</v>
      </c>
      <c r="C140" s="70" t="s">
        <v>137</v>
      </c>
    </row>
    <row r="141" spans="1:3" ht="24" x14ac:dyDescent="0.25">
      <c r="A141" s="65" t="s">
        <v>843</v>
      </c>
      <c r="B141" s="68" t="s">
        <v>844</v>
      </c>
      <c r="C141" s="70" t="s">
        <v>138</v>
      </c>
    </row>
    <row r="142" spans="1:3" ht="24" x14ac:dyDescent="0.25">
      <c r="A142" s="65" t="s">
        <v>845</v>
      </c>
      <c r="B142" s="68" t="s">
        <v>844</v>
      </c>
      <c r="C142" s="70" t="s">
        <v>139</v>
      </c>
    </row>
    <row r="143" spans="1:3" ht="24" x14ac:dyDescent="0.25">
      <c r="A143" s="65" t="s">
        <v>846</v>
      </c>
      <c r="B143" s="68" t="s">
        <v>844</v>
      </c>
      <c r="C143" s="70" t="s">
        <v>140</v>
      </c>
    </row>
    <row r="144" spans="1:3" ht="24" x14ac:dyDescent="0.25">
      <c r="A144" s="65" t="s">
        <v>847</v>
      </c>
      <c r="B144" s="68" t="s">
        <v>844</v>
      </c>
      <c r="C144" s="70" t="s">
        <v>141</v>
      </c>
    </row>
    <row r="145" spans="1:3" ht="24" x14ac:dyDescent="0.25">
      <c r="A145" s="65" t="s">
        <v>848</v>
      </c>
      <c r="B145" s="68" t="s">
        <v>844</v>
      </c>
      <c r="C145" s="70" t="s">
        <v>142</v>
      </c>
    </row>
  </sheetData>
  <sheetProtection algorithmName="SHA-512" hashValue="wCWfldraXzYLxTNvc3uvGYs4cywK+sJ9S6X2bZgdFfpvaT4iveg7pVhBSKteIMA6TvIcuBRqiX9VtxO2l77gcA==" saltValue="9Mc6NaYSNzdveGk6EeTOEw==" spinCount="100000" sheet="1" objects="1" scenarios="1"/>
  <phoneticPr fontId="23"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E40"/>
  <sheetViews>
    <sheetView workbookViewId="0">
      <selection activeCell="D27" sqref="D27"/>
    </sheetView>
  </sheetViews>
  <sheetFormatPr defaultColWidth="11.44140625" defaultRowHeight="14.4" x14ac:dyDescent="0.3"/>
  <cols>
    <col min="1" max="1" width="5.5546875" customWidth="1"/>
    <col min="2" max="2" width="5.88671875" customWidth="1"/>
    <col min="3" max="3" width="29.33203125" bestFit="1" customWidth="1"/>
    <col min="4" max="4" width="10.44140625" customWidth="1"/>
    <col min="5" max="5" width="5.88671875" customWidth="1"/>
    <col min="6" max="6" width="5.109375" customWidth="1"/>
    <col min="7" max="7" width="44" bestFit="1" customWidth="1"/>
    <col min="8" max="8" width="3.44140625" customWidth="1"/>
  </cols>
  <sheetData>
    <row r="1" spans="3:5" ht="43.2" x14ac:dyDescent="0.3">
      <c r="C1" t="s">
        <v>849</v>
      </c>
      <c r="D1" s="21" t="s">
        <v>850</v>
      </c>
      <c r="E1" s="21" t="s">
        <v>851</v>
      </c>
    </row>
    <row r="2" spans="3:5" x14ac:dyDescent="0.3">
      <c r="C2" t="s">
        <v>307</v>
      </c>
      <c r="D2" s="19" t="s">
        <v>309</v>
      </c>
      <c r="E2" s="19" t="s">
        <v>309</v>
      </c>
    </row>
    <row r="3" spans="3:5" x14ac:dyDescent="0.3">
      <c r="C3" t="s">
        <v>311</v>
      </c>
      <c r="D3" s="19" t="s">
        <v>313</v>
      </c>
      <c r="E3" s="19" t="s">
        <v>313</v>
      </c>
    </row>
    <row r="4" spans="3:5" x14ac:dyDescent="0.3">
      <c r="C4" t="s">
        <v>314</v>
      </c>
      <c r="D4" s="19" t="s">
        <v>316</v>
      </c>
      <c r="E4" s="19" t="s">
        <v>316</v>
      </c>
    </row>
    <row r="5" spans="3:5" x14ac:dyDescent="0.3">
      <c r="C5" t="s">
        <v>317</v>
      </c>
      <c r="D5" s="19" t="s">
        <v>318</v>
      </c>
      <c r="E5" s="19" t="s">
        <v>318</v>
      </c>
    </row>
    <row r="6" spans="3:5" x14ac:dyDescent="0.3">
      <c r="C6" t="s">
        <v>319</v>
      </c>
      <c r="D6" s="19" t="s">
        <v>318</v>
      </c>
      <c r="E6" s="19" t="s">
        <v>318</v>
      </c>
    </row>
    <row r="7" spans="3:5" x14ac:dyDescent="0.3">
      <c r="C7" t="s">
        <v>320</v>
      </c>
      <c r="D7" s="19" t="s">
        <v>316</v>
      </c>
      <c r="E7" s="19" t="s">
        <v>316</v>
      </c>
    </row>
    <row r="8" spans="3:5" x14ac:dyDescent="0.3">
      <c r="C8" t="s">
        <v>321</v>
      </c>
      <c r="D8" s="19" t="s">
        <v>313</v>
      </c>
      <c r="E8" s="19" t="s">
        <v>313</v>
      </c>
    </row>
    <row r="9" spans="3:5" x14ac:dyDescent="0.3">
      <c r="C9" t="s">
        <v>322</v>
      </c>
      <c r="D9" s="19" t="s">
        <v>323</v>
      </c>
      <c r="E9" s="19" t="s">
        <v>323</v>
      </c>
    </row>
    <row r="11" spans="3:5" x14ac:dyDescent="0.3">
      <c r="C11" t="s">
        <v>852</v>
      </c>
    </row>
    <row r="12" spans="3:5" x14ac:dyDescent="0.3">
      <c r="C12" t="s">
        <v>308</v>
      </c>
    </row>
    <row r="13" spans="3:5" x14ac:dyDescent="0.3">
      <c r="C13" t="s">
        <v>315</v>
      </c>
    </row>
    <row r="14" spans="3:5" x14ac:dyDescent="0.3">
      <c r="C14" t="s">
        <v>312</v>
      </c>
    </row>
    <row r="16" spans="3:5" x14ac:dyDescent="0.3">
      <c r="C16" s="19" t="s">
        <v>853</v>
      </c>
    </row>
    <row r="17" spans="3:3" x14ac:dyDescent="0.3">
      <c r="C17" s="19" t="s">
        <v>448</v>
      </c>
    </row>
    <row r="18" spans="3:3" x14ac:dyDescent="0.3">
      <c r="C18" s="19" t="s">
        <v>372</v>
      </c>
    </row>
    <row r="19" spans="3:3" x14ac:dyDescent="0.3">
      <c r="C19" s="19" t="s">
        <v>433</v>
      </c>
    </row>
    <row r="20" spans="3:3" x14ac:dyDescent="0.3">
      <c r="C20" s="19" t="s">
        <v>323</v>
      </c>
    </row>
    <row r="21" spans="3:3" x14ac:dyDescent="0.3">
      <c r="C21" s="19" t="s">
        <v>316</v>
      </c>
    </row>
    <row r="22" spans="3:3" x14ac:dyDescent="0.3">
      <c r="C22" s="19" t="s">
        <v>318</v>
      </c>
    </row>
    <row r="23" spans="3:3" x14ac:dyDescent="0.3">
      <c r="C23" s="19" t="s">
        <v>394</v>
      </c>
    </row>
    <row r="24" spans="3:3" x14ac:dyDescent="0.3">
      <c r="C24" s="19" t="s">
        <v>396</v>
      </c>
    </row>
    <row r="25" spans="3:3" x14ac:dyDescent="0.3">
      <c r="C25" s="19" t="s">
        <v>430</v>
      </c>
    </row>
    <row r="26" spans="3:3" x14ac:dyDescent="0.3">
      <c r="C26" s="19" t="s">
        <v>386</v>
      </c>
    </row>
    <row r="27" spans="3:3" x14ac:dyDescent="0.3">
      <c r="C27" s="19" t="s">
        <v>313</v>
      </c>
    </row>
    <row r="28" spans="3:3" x14ac:dyDescent="0.3">
      <c r="C28" s="19" t="s">
        <v>392</v>
      </c>
    </row>
    <row r="29" spans="3:3" x14ac:dyDescent="0.3">
      <c r="C29" s="19" t="s">
        <v>386</v>
      </c>
    </row>
    <row r="30" spans="3:3" x14ac:dyDescent="0.3">
      <c r="C30" s="19" t="s">
        <v>401</v>
      </c>
    </row>
    <row r="31" spans="3:3" x14ac:dyDescent="0.3">
      <c r="C31" s="19" t="s">
        <v>394</v>
      </c>
    </row>
    <row r="32" spans="3:3" x14ac:dyDescent="0.3">
      <c r="C32" s="19" t="s">
        <v>388</v>
      </c>
    </row>
    <row r="33" spans="3:3" x14ac:dyDescent="0.3">
      <c r="C33" s="19" t="s">
        <v>383</v>
      </c>
    </row>
    <row r="34" spans="3:3" x14ac:dyDescent="0.3">
      <c r="C34" s="19" t="s">
        <v>398</v>
      </c>
    </row>
    <row r="35" spans="3:3" x14ac:dyDescent="0.3">
      <c r="C35" s="19" t="s">
        <v>381</v>
      </c>
    </row>
    <row r="36" spans="3:3" x14ac:dyDescent="0.3">
      <c r="C36" s="19" t="s">
        <v>396</v>
      </c>
    </row>
    <row r="37" spans="3:3" x14ac:dyDescent="0.3">
      <c r="C37" s="19" t="s">
        <v>408</v>
      </c>
    </row>
    <row r="38" spans="3:3" x14ac:dyDescent="0.3">
      <c r="C38" s="19" t="s">
        <v>419</v>
      </c>
    </row>
    <row r="39" spans="3:3" x14ac:dyDescent="0.3">
      <c r="C39" s="19" t="s">
        <v>424</v>
      </c>
    </row>
    <row r="40" spans="3:3" x14ac:dyDescent="0.3">
      <c r="C40" s="19" t="s">
        <v>309</v>
      </c>
    </row>
  </sheetData>
  <sheetProtection algorithmName="SHA-512" hashValue="8/Y0X57fFbPMYZ7c2GNotLSYHTWD6L9eYsPuR6za3S3QcHBxY78uNI5RnAOiH0ZHTt5Jp+KjLUpq5EEONGdd7w==" saltValue="6vs1gVDDtWG4L48QMUj4IQ==" spinCount="100000" sheet="1" objects="1" scenarios="1"/>
  <pageMargins left="0.70866141732283472" right="0.70866141732283472" top="0.78740157480314965" bottom="0.78740157480314965" header="0.31496062992125984" footer="0.31496062992125984"/>
  <pageSetup paperSize="9" orientation="landscape"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73"/>
  <sheetViews>
    <sheetView showGridLines="0" zoomScale="130" zoomScaleNormal="130" workbookViewId="0">
      <pane ySplit="1" topLeftCell="A2" activePane="bottomLeft" state="frozen"/>
      <selection activeCell="C14" sqref="C14"/>
      <selection pane="bottomLeft" activeCell="C17" sqref="C17"/>
    </sheetView>
  </sheetViews>
  <sheetFormatPr defaultColWidth="8.88671875" defaultRowHeight="14.4" x14ac:dyDescent="0.3"/>
  <cols>
    <col min="1" max="1" width="7.109375" style="217" customWidth="1"/>
    <col min="2" max="2" width="28" style="61" customWidth="1"/>
    <col min="3" max="3" width="28.109375" style="57" customWidth="1"/>
    <col min="4" max="4" width="28.5546875" style="213" bestFit="1" customWidth="1"/>
    <col min="5" max="6" width="8.88671875" style="57"/>
    <col min="7" max="7" width="19.109375" style="57" bestFit="1" customWidth="1"/>
    <col min="8" max="8" width="20.6640625" style="57" bestFit="1" customWidth="1"/>
    <col min="9" max="9" width="8.88671875" style="57"/>
    <col min="10" max="10" width="44" style="57" bestFit="1" customWidth="1"/>
    <col min="11" max="16384" width="8.88671875" style="57"/>
  </cols>
  <sheetData>
    <row r="1" spans="1:10" s="64" customFormat="1" ht="28.8" x14ac:dyDescent="0.3">
      <c r="A1" s="216" t="s">
        <v>854</v>
      </c>
      <c r="B1" s="62" t="s">
        <v>855</v>
      </c>
      <c r="C1" s="63" t="s">
        <v>856</v>
      </c>
      <c r="D1" s="63" t="s">
        <v>345</v>
      </c>
    </row>
    <row r="2" spans="1:10" x14ac:dyDescent="0.3">
      <c r="A2" s="59">
        <v>1834</v>
      </c>
      <c r="B2" s="211" t="s">
        <v>677</v>
      </c>
      <c r="C2" s="210" t="s">
        <v>315</v>
      </c>
      <c r="D2" s="212" t="s">
        <v>322</v>
      </c>
      <c r="G2" s="96" t="s">
        <v>857</v>
      </c>
    </row>
    <row r="3" spans="1:10" x14ac:dyDescent="0.3">
      <c r="A3" s="59">
        <v>1888</v>
      </c>
      <c r="B3" s="211" t="s">
        <v>692</v>
      </c>
      <c r="C3" s="210" t="s">
        <v>315</v>
      </c>
      <c r="D3" s="212" t="s">
        <v>314</v>
      </c>
      <c r="G3" s="97" t="s">
        <v>315</v>
      </c>
    </row>
    <row r="4" spans="1:10" s="197" customFormat="1" x14ac:dyDescent="0.3">
      <c r="A4" s="59">
        <v>1963</v>
      </c>
      <c r="B4" s="211" t="s">
        <v>648</v>
      </c>
      <c r="C4" s="210" t="s">
        <v>315</v>
      </c>
      <c r="D4" s="212" t="s">
        <v>321</v>
      </c>
      <c r="G4" s="97" t="s">
        <v>858</v>
      </c>
    </row>
    <row r="5" spans="1:10" s="198" customFormat="1" x14ac:dyDescent="0.3">
      <c r="A5" s="214">
        <v>128</v>
      </c>
      <c r="B5" s="278" t="s">
        <v>373</v>
      </c>
      <c r="C5" s="215" t="s">
        <v>315</v>
      </c>
      <c r="D5" s="279" t="s">
        <v>314</v>
      </c>
      <c r="E5" s="280"/>
      <c r="F5" s="280"/>
      <c r="G5"/>
      <c r="H5" s="280"/>
      <c r="I5" s="280"/>
      <c r="J5" s="280"/>
    </row>
    <row r="6" spans="1:10" x14ac:dyDescent="0.3">
      <c r="A6" s="59">
        <v>1934</v>
      </c>
      <c r="B6" s="211" t="s">
        <v>859</v>
      </c>
      <c r="C6" s="210" t="s">
        <v>315</v>
      </c>
      <c r="D6" s="212" t="s">
        <v>322</v>
      </c>
      <c r="G6"/>
    </row>
    <row r="7" spans="1:10" x14ac:dyDescent="0.3">
      <c r="A7" s="59">
        <v>1951</v>
      </c>
      <c r="B7" s="211" t="s">
        <v>495</v>
      </c>
      <c r="C7" s="210" t="s">
        <v>315</v>
      </c>
      <c r="D7" s="212" t="s">
        <v>320</v>
      </c>
      <c r="G7"/>
    </row>
    <row r="8" spans="1:10" x14ac:dyDescent="0.3">
      <c r="A8" s="58">
        <v>1335</v>
      </c>
      <c r="B8" s="281" t="s">
        <v>384</v>
      </c>
      <c r="C8" s="282" t="s">
        <v>315</v>
      </c>
      <c r="D8" s="283" t="s">
        <v>321</v>
      </c>
      <c r="G8"/>
    </row>
    <row r="9" spans="1:10" x14ac:dyDescent="0.3">
      <c r="A9" s="59">
        <v>1887</v>
      </c>
      <c r="B9" s="211" t="s">
        <v>691</v>
      </c>
      <c r="C9" s="210" t="s">
        <v>315</v>
      </c>
      <c r="D9" s="212" t="s">
        <v>314</v>
      </c>
      <c r="G9"/>
    </row>
    <row r="10" spans="1:10" x14ac:dyDescent="0.3">
      <c r="A10" s="284">
        <v>1170</v>
      </c>
      <c r="B10" s="281" t="s">
        <v>385</v>
      </c>
      <c r="C10" s="282" t="s">
        <v>315</v>
      </c>
      <c r="D10" s="283" t="s">
        <v>322</v>
      </c>
      <c r="G10"/>
    </row>
    <row r="11" spans="1:10" x14ac:dyDescent="0.3">
      <c r="A11" s="284">
        <v>1993</v>
      </c>
      <c r="B11" s="99" t="s">
        <v>387</v>
      </c>
      <c r="C11" s="282" t="s">
        <v>315</v>
      </c>
      <c r="D11" s="283" t="s">
        <v>317</v>
      </c>
      <c r="G11"/>
    </row>
    <row r="12" spans="1:10" x14ac:dyDescent="0.3">
      <c r="A12" s="58">
        <v>575</v>
      </c>
      <c r="B12" s="281" t="s">
        <v>389</v>
      </c>
      <c r="C12" s="282" t="s">
        <v>315</v>
      </c>
      <c r="D12" s="283" t="s">
        <v>319</v>
      </c>
      <c r="G12"/>
    </row>
    <row r="13" spans="1:10" x14ac:dyDescent="0.3">
      <c r="A13" s="284">
        <v>771</v>
      </c>
      <c r="B13" s="281" t="s">
        <v>390</v>
      </c>
      <c r="C13" s="282" t="s">
        <v>315</v>
      </c>
      <c r="D13" s="283" t="s">
        <v>319</v>
      </c>
      <c r="G13"/>
    </row>
    <row r="14" spans="1:10" x14ac:dyDescent="0.3">
      <c r="A14" s="59">
        <v>1894</v>
      </c>
      <c r="B14" s="211" t="s">
        <v>695</v>
      </c>
      <c r="C14" s="210" t="s">
        <v>315</v>
      </c>
      <c r="D14" s="212" t="s">
        <v>314</v>
      </c>
      <c r="G14"/>
    </row>
    <row r="15" spans="1:10" x14ac:dyDescent="0.3">
      <c r="A15" s="98">
        <v>1130</v>
      </c>
      <c r="B15" s="99" t="s">
        <v>391</v>
      </c>
      <c r="C15" s="282" t="s">
        <v>315</v>
      </c>
      <c r="D15" s="283" t="s">
        <v>321</v>
      </c>
      <c r="G15"/>
    </row>
    <row r="16" spans="1:10" x14ac:dyDescent="0.3">
      <c r="A16" s="59">
        <v>2126</v>
      </c>
      <c r="B16" s="275" t="s">
        <v>427</v>
      </c>
      <c r="C16" s="210" t="s">
        <v>315</v>
      </c>
      <c r="D16" s="283" t="s">
        <v>317</v>
      </c>
      <c r="G16"/>
    </row>
    <row r="17" spans="1:7" x14ac:dyDescent="0.3">
      <c r="A17" s="58">
        <v>428</v>
      </c>
      <c r="B17" s="60" t="s">
        <v>395</v>
      </c>
      <c r="C17" s="282" t="s">
        <v>315</v>
      </c>
      <c r="D17" s="212" t="s">
        <v>320</v>
      </c>
      <c r="G17"/>
    </row>
    <row r="18" spans="1:7" x14ac:dyDescent="0.3">
      <c r="A18" s="58">
        <v>1422</v>
      </c>
      <c r="B18" s="281" t="s">
        <v>399</v>
      </c>
      <c r="C18" s="282" t="s">
        <v>315</v>
      </c>
      <c r="D18" s="212" t="s">
        <v>321</v>
      </c>
      <c r="G18"/>
    </row>
    <row r="19" spans="1:7" x14ac:dyDescent="0.3">
      <c r="A19" s="284">
        <v>542</v>
      </c>
      <c r="B19" s="281" t="s">
        <v>400</v>
      </c>
      <c r="C19" s="282" t="s">
        <v>860</v>
      </c>
      <c r="D19" s="283" t="s">
        <v>307</v>
      </c>
      <c r="G19"/>
    </row>
    <row r="20" spans="1:7" x14ac:dyDescent="0.3">
      <c r="A20" s="58">
        <v>913</v>
      </c>
      <c r="B20" s="281" t="s">
        <v>402</v>
      </c>
      <c r="C20" s="282" t="s">
        <v>315</v>
      </c>
      <c r="D20" s="283" t="s">
        <v>319</v>
      </c>
      <c r="G20"/>
    </row>
    <row r="21" spans="1:7" x14ac:dyDescent="0.3">
      <c r="A21" s="59">
        <v>1493</v>
      </c>
      <c r="B21" s="211" t="s">
        <v>403</v>
      </c>
      <c r="C21" s="210" t="s">
        <v>315</v>
      </c>
      <c r="D21" s="212" t="s">
        <v>317</v>
      </c>
      <c r="G21"/>
    </row>
    <row r="22" spans="1:7" x14ac:dyDescent="0.3">
      <c r="A22" s="59">
        <v>1661</v>
      </c>
      <c r="B22" s="211" t="s">
        <v>404</v>
      </c>
      <c r="C22" s="210" t="s">
        <v>315</v>
      </c>
      <c r="D22" s="212" t="s">
        <v>320</v>
      </c>
      <c r="G22"/>
    </row>
    <row r="23" spans="1:7" x14ac:dyDescent="0.3">
      <c r="A23" s="59">
        <v>1639</v>
      </c>
      <c r="B23" s="211" t="s">
        <v>406</v>
      </c>
      <c r="C23" s="210" t="s">
        <v>315</v>
      </c>
      <c r="D23" s="212" t="s">
        <v>320</v>
      </c>
      <c r="G23"/>
    </row>
    <row r="24" spans="1:7" x14ac:dyDescent="0.3">
      <c r="A24" s="59">
        <v>1560</v>
      </c>
      <c r="B24" s="211" t="s">
        <v>407</v>
      </c>
      <c r="C24" s="210" t="s">
        <v>315</v>
      </c>
      <c r="D24" s="212" t="s">
        <v>321</v>
      </c>
      <c r="G24"/>
    </row>
    <row r="25" spans="1:7" x14ac:dyDescent="0.3">
      <c r="A25" s="59">
        <v>307</v>
      </c>
      <c r="B25" s="211" t="s">
        <v>532</v>
      </c>
      <c r="C25" s="210" t="s">
        <v>315</v>
      </c>
      <c r="D25" s="212" t="s">
        <v>314</v>
      </c>
      <c r="G25"/>
    </row>
    <row r="26" spans="1:7" x14ac:dyDescent="0.3">
      <c r="A26" s="284">
        <v>302</v>
      </c>
      <c r="B26" s="301" t="s">
        <v>861</v>
      </c>
      <c r="C26" s="282" t="s">
        <v>315</v>
      </c>
      <c r="D26" s="212" t="s">
        <v>314</v>
      </c>
      <c r="G26"/>
    </row>
    <row r="27" spans="1:7" x14ac:dyDescent="0.3">
      <c r="A27" s="59">
        <v>302</v>
      </c>
      <c r="B27" s="211" t="s">
        <v>861</v>
      </c>
      <c r="C27" s="210" t="s">
        <v>315</v>
      </c>
      <c r="D27" s="212" t="s">
        <v>314</v>
      </c>
      <c r="G27"/>
    </row>
    <row r="28" spans="1:7" x14ac:dyDescent="0.3">
      <c r="A28" s="59">
        <v>493</v>
      </c>
      <c r="B28" s="211" t="s">
        <v>862</v>
      </c>
      <c r="C28" s="210" t="s">
        <v>315</v>
      </c>
      <c r="D28" s="212" t="s">
        <v>319</v>
      </c>
      <c r="G28"/>
    </row>
    <row r="29" spans="1:7" x14ac:dyDescent="0.3">
      <c r="A29" s="59">
        <v>1955</v>
      </c>
      <c r="B29" s="211" t="s">
        <v>649</v>
      </c>
      <c r="C29" s="210" t="s">
        <v>315</v>
      </c>
      <c r="D29" s="212" t="s">
        <v>321</v>
      </c>
      <c r="G29"/>
    </row>
    <row r="30" spans="1:7" x14ac:dyDescent="0.3">
      <c r="A30" s="59">
        <v>1918</v>
      </c>
      <c r="B30" s="211" t="s">
        <v>863</v>
      </c>
      <c r="C30" s="210" t="s">
        <v>315</v>
      </c>
      <c r="D30" s="212" t="s">
        <v>320</v>
      </c>
      <c r="G30"/>
    </row>
    <row r="31" spans="1:7" x14ac:dyDescent="0.3">
      <c r="A31" s="59">
        <v>1117</v>
      </c>
      <c r="B31" s="211" t="s">
        <v>864</v>
      </c>
      <c r="C31" s="210" t="s">
        <v>315</v>
      </c>
      <c r="D31" s="212" t="s">
        <v>321</v>
      </c>
      <c r="G31"/>
    </row>
    <row r="32" spans="1:7" x14ac:dyDescent="0.3">
      <c r="A32" s="59">
        <v>1284</v>
      </c>
      <c r="B32" s="211" t="s">
        <v>865</v>
      </c>
      <c r="C32" s="210" t="s">
        <v>315</v>
      </c>
      <c r="D32" s="212" t="s">
        <v>320</v>
      </c>
      <c r="G32"/>
    </row>
    <row r="33" spans="1:7" x14ac:dyDescent="0.3">
      <c r="A33" s="59">
        <v>769</v>
      </c>
      <c r="B33" s="211" t="s">
        <v>866</v>
      </c>
      <c r="C33" s="210" t="s">
        <v>315</v>
      </c>
      <c r="D33" s="212" t="s">
        <v>320</v>
      </c>
      <c r="G33"/>
    </row>
    <row r="34" spans="1:7" x14ac:dyDescent="0.3">
      <c r="A34" s="59">
        <v>1531</v>
      </c>
      <c r="B34" s="211" t="s">
        <v>491</v>
      </c>
      <c r="C34" s="210" t="s">
        <v>315</v>
      </c>
      <c r="D34" s="212" t="s">
        <v>322</v>
      </c>
      <c r="G34"/>
    </row>
    <row r="35" spans="1:7" x14ac:dyDescent="0.3">
      <c r="A35" s="59">
        <v>2168</v>
      </c>
      <c r="B35" s="300" t="s">
        <v>907</v>
      </c>
      <c r="C35" s="210" t="s">
        <v>315</v>
      </c>
      <c r="D35" s="212" t="s">
        <v>317</v>
      </c>
      <c r="G35"/>
    </row>
    <row r="36" spans="1:7" x14ac:dyDescent="0.3">
      <c r="A36" s="59">
        <v>632</v>
      </c>
      <c r="B36" s="211" t="s">
        <v>867</v>
      </c>
      <c r="C36" s="210" t="s">
        <v>315</v>
      </c>
      <c r="D36" s="212" t="s">
        <v>317</v>
      </c>
      <c r="G36"/>
    </row>
    <row r="37" spans="1:7" x14ac:dyDescent="0.3">
      <c r="A37" s="59">
        <v>1920</v>
      </c>
      <c r="B37" s="211" t="s">
        <v>490</v>
      </c>
      <c r="C37" s="210" t="s">
        <v>315</v>
      </c>
      <c r="D37" s="212" t="s">
        <v>319</v>
      </c>
      <c r="G37"/>
    </row>
    <row r="38" spans="1:7" x14ac:dyDescent="0.3">
      <c r="A38" s="59">
        <v>1618</v>
      </c>
      <c r="B38" s="211" t="s">
        <v>868</v>
      </c>
      <c r="C38" s="210" t="s">
        <v>315</v>
      </c>
      <c r="D38" s="212" t="s">
        <v>320</v>
      </c>
      <c r="G38"/>
    </row>
    <row r="39" spans="1:7" x14ac:dyDescent="0.3">
      <c r="A39" s="59">
        <v>1619</v>
      </c>
      <c r="B39" s="211" t="s">
        <v>869</v>
      </c>
      <c r="C39" s="210" t="s">
        <v>315</v>
      </c>
      <c r="D39" s="212" t="s">
        <v>317</v>
      </c>
      <c r="G39"/>
    </row>
    <row r="40" spans="1:7" x14ac:dyDescent="0.3">
      <c r="A40" s="59">
        <v>1410</v>
      </c>
      <c r="B40" s="211" t="s">
        <v>870</v>
      </c>
      <c r="C40" s="210" t="s">
        <v>315</v>
      </c>
      <c r="D40" s="212" t="s">
        <v>320</v>
      </c>
      <c r="G40"/>
    </row>
    <row r="41" spans="1:7" x14ac:dyDescent="0.3">
      <c r="A41" s="59">
        <v>147</v>
      </c>
      <c r="B41" s="211" t="s">
        <v>597</v>
      </c>
      <c r="C41" s="210" t="s">
        <v>315</v>
      </c>
      <c r="D41" s="212" t="s">
        <v>321</v>
      </c>
      <c r="G41"/>
    </row>
    <row r="42" spans="1:7" x14ac:dyDescent="0.3">
      <c r="A42" s="59">
        <v>1964</v>
      </c>
      <c r="B42" s="211" t="s">
        <v>655</v>
      </c>
      <c r="C42" s="210" t="s">
        <v>315</v>
      </c>
      <c r="D42" s="212" t="s">
        <v>317</v>
      </c>
      <c r="G42"/>
    </row>
    <row r="43" spans="1:7" x14ac:dyDescent="0.3">
      <c r="A43" s="59">
        <v>1848</v>
      </c>
      <c r="B43" s="211" t="s">
        <v>661</v>
      </c>
      <c r="C43" s="210" t="s">
        <v>315</v>
      </c>
      <c r="D43" s="212" t="s">
        <v>322</v>
      </c>
      <c r="G43"/>
    </row>
    <row r="44" spans="1:7" x14ac:dyDescent="0.3">
      <c r="A44" s="59">
        <v>1869</v>
      </c>
      <c r="B44" s="211" t="s">
        <v>686</v>
      </c>
      <c r="C44" s="210" t="s">
        <v>315</v>
      </c>
      <c r="D44" s="212" t="s">
        <v>322</v>
      </c>
      <c r="G44"/>
    </row>
    <row r="45" spans="1:7" x14ac:dyDescent="0.3">
      <c r="A45" s="59">
        <v>1954</v>
      </c>
      <c r="B45" s="211" t="s">
        <v>683</v>
      </c>
      <c r="C45" s="210" t="s">
        <v>315</v>
      </c>
      <c r="D45" s="212" t="s">
        <v>322</v>
      </c>
      <c r="G45"/>
    </row>
    <row r="46" spans="1:7" s="197" customFormat="1" x14ac:dyDescent="0.3">
      <c r="A46" s="59">
        <v>1835</v>
      </c>
      <c r="B46" s="211" t="s">
        <v>678</v>
      </c>
      <c r="C46" s="210" t="s">
        <v>315</v>
      </c>
      <c r="D46" s="212" t="s">
        <v>322</v>
      </c>
      <c r="G46"/>
    </row>
    <row r="47" spans="1:7" s="197" customFormat="1" x14ac:dyDescent="0.3">
      <c r="A47" s="59">
        <v>1868</v>
      </c>
      <c r="B47" s="211" t="s">
        <v>662</v>
      </c>
      <c r="C47" s="210" t="s">
        <v>315</v>
      </c>
      <c r="D47" s="212" t="s">
        <v>322</v>
      </c>
      <c r="G47"/>
    </row>
    <row r="48" spans="1:7" x14ac:dyDescent="0.3">
      <c r="A48" s="59">
        <v>1652</v>
      </c>
      <c r="B48" s="211" t="s">
        <v>871</v>
      </c>
      <c r="C48" s="210" t="s">
        <v>315</v>
      </c>
      <c r="D48" s="212" t="s">
        <v>320</v>
      </c>
      <c r="G48"/>
    </row>
    <row r="49" spans="1:7" x14ac:dyDescent="0.3">
      <c r="A49" s="59">
        <v>1696</v>
      </c>
      <c r="B49" s="211" t="s">
        <v>872</v>
      </c>
      <c r="C49" s="210" t="s">
        <v>315</v>
      </c>
      <c r="D49" s="212" t="s">
        <v>319</v>
      </c>
      <c r="G49"/>
    </row>
    <row r="50" spans="1:7" x14ac:dyDescent="0.3">
      <c r="A50" s="59">
        <v>1266</v>
      </c>
      <c r="B50" s="211" t="s">
        <v>535</v>
      </c>
      <c r="C50" s="210" t="s">
        <v>315</v>
      </c>
      <c r="D50" s="212" t="s">
        <v>317</v>
      </c>
      <c r="G50"/>
    </row>
    <row r="51" spans="1:7" x14ac:dyDescent="0.3">
      <c r="A51" s="59">
        <v>1885</v>
      </c>
      <c r="B51" s="211" t="s">
        <v>496</v>
      </c>
      <c r="C51" s="210" t="s">
        <v>315</v>
      </c>
      <c r="D51" s="212" t="s">
        <v>321</v>
      </c>
      <c r="G51"/>
    </row>
    <row r="52" spans="1:7" x14ac:dyDescent="0.3">
      <c r="A52" s="59">
        <v>940</v>
      </c>
      <c r="B52" s="211" t="s">
        <v>873</v>
      </c>
      <c r="C52" s="210" t="s">
        <v>315</v>
      </c>
      <c r="D52" s="212" t="s">
        <v>321</v>
      </c>
      <c r="G52"/>
    </row>
    <row r="53" spans="1:7" x14ac:dyDescent="0.3">
      <c r="A53" s="59">
        <v>663</v>
      </c>
      <c r="B53" s="211" t="s">
        <v>874</v>
      </c>
      <c r="C53" s="210" t="s">
        <v>315</v>
      </c>
      <c r="D53" s="212" t="s">
        <v>314</v>
      </c>
      <c r="G53"/>
    </row>
    <row r="54" spans="1:7" x14ac:dyDescent="0.3">
      <c r="A54" s="59">
        <v>1302</v>
      </c>
      <c r="B54" s="211" t="s">
        <v>875</v>
      </c>
      <c r="C54" s="210" t="s">
        <v>315</v>
      </c>
      <c r="D54" s="212" t="s">
        <v>321</v>
      </c>
      <c r="G54"/>
    </row>
    <row r="55" spans="1:7" x14ac:dyDescent="0.3">
      <c r="A55" s="59">
        <v>1306</v>
      </c>
      <c r="B55" s="300" t="s">
        <v>905</v>
      </c>
      <c r="C55" s="210" t="s">
        <v>315</v>
      </c>
      <c r="D55" s="279" t="s">
        <v>314</v>
      </c>
      <c r="G55"/>
    </row>
    <row r="56" spans="1:7" x14ac:dyDescent="0.3">
      <c r="A56" s="59">
        <v>1833</v>
      </c>
      <c r="B56" s="211" t="s">
        <v>679</v>
      </c>
      <c r="C56" s="210" t="s">
        <v>315</v>
      </c>
      <c r="D56" s="212" t="s">
        <v>322</v>
      </c>
      <c r="G56"/>
    </row>
    <row r="57" spans="1:7" x14ac:dyDescent="0.3">
      <c r="A57" s="59">
        <v>1880</v>
      </c>
      <c r="B57" s="211" t="s">
        <v>650</v>
      </c>
      <c r="C57" s="210" t="s">
        <v>315</v>
      </c>
      <c r="D57" s="212" t="s">
        <v>320</v>
      </c>
      <c r="G57"/>
    </row>
    <row r="58" spans="1:7" x14ac:dyDescent="0.3">
      <c r="A58" s="59">
        <v>545</v>
      </c>
      <c r="B58" s="211" t="s">
        <v>598</v>
      </c>
      <c r="C58" s="210" t="s">
        <v>315</v>
      </c>
      <c r="D58" s="212" t="s">
        <v>321</v>
      </c>
      <c r="G58"/>
    </row>
    <row r="59" spans="1:7" x14ac:dyDescent="0.3">
      <c r="A59" s="59">
        <v>2129</v>
      </c>
      <c r="B59" s="275" t="s">
        <v>432</v>
      </c>
      <c r="C59" s="276" t="s">
        <v>315</v>
      </c>
      <c r="D59" s="212" t="s">
        <v>320</v>
      </c>
      <c r="G59"/>
    </row>
    <row r="60" spans="1:7" x14ac:dyDescent="0.3">
      <c r="A60" s="58">
        <v>578</v>
      </c>
      <c r="B60" s="301" t="s">
        <v>876</v>
      </c>
      <c r="C60" s="282" t="s">
        <v>315</v>
      </c>
      <c r="D60" s="283" t="s">
        <v>319</v>
      </c>
      <c r="G60"/>
    </row>
    <row r="61" spans="1:7" x14ac:dyDescent="0.3">
      <c r="A61" s="59">
        <v>578</v>
      </c>
      <c r="B61" s="211" t="s">
        <v>876</v>
      </c>
      <c r="C61" s="210" t="s">
        <v>315</v>
      </c>
      <c r="D61" s="212" t="s">
        <v>319</v>
      </c>
      <c r="G61"/>
    </row>
    <row r="62" spans="1:7" x14ac:dyDescent="0.3">
      <c r="A62" s="59">
        <v>2079</v>
      </c>
      <c r="B62" s="275" t="s">
        <v>877</v>
      </c>
      <c r="C62" s="210" t="s">
        <v>315</v>
      </c>
      <c r="D62" s="212" t="s">
        <v>319</v>
      </c>
      <c r="G62"/>
    </row>
    <row r="63" spans="1:7" x14ac:dyDescent="0.3">
      <c r="A63" s="59">
        <v>1935</v>
      </c>
      <c r="B63" s="211" t="s">
        <v>879</v>
      </c>
      <c r="C63" s="210" t="s">
        <v>315</v>
      </c>
      <c r="D63" s="212" t="s">
        <v>322</v>
      </c>
      <c r="G63"/>
    </row>
    <row r="64" spans="1:7" x14ac:dyDescent="0.3">
      <c r="A64" s="59">
        <v>1891</v>
      </c>
      <c r="B64" s="211" t="s">
        <v>694</v>
      </c>
      <c r="C64" s="210" t="s">
        <v>315</v>
      </c>
      <c r="D64" s="212" t="s">
        <v>314</v>
      </c>
      <c r="G64"/>
    </row>
    <row r="65" spans="1:7" x14ac:dyDescent="0.3">
      <c r="A65" s="59">
        <v>498</v>
      </c>
      <c r="B65" s="211" t="s">
        <v>880</v>
      </c>
      <c r="C65" s="210" t="s">
        <v>315</v>
      </c>
      <c r="D65" s="212" t="s">
        <v>319</v>
      </c>
      <c r="G65"/>
    </row>
    <row r="66" spans="1:7" x14ac:dyDescent="0.3">
      <c r="A66" s="59">
        <v>1541</v>
      </c>
      <c r="B66" s="211" t="s">
        <v>878</v>
      </c>
      <c r="C66" s="210" t="s">
        <v>315</v>
      </c>
      <c r="D66" s="212" t="s">
        <v>317</v>
      </c>
      <c r="G66"/>
    </row>
    <row r="67" spans="1:7" x14ac:dyDescent="0.3">
      <c r="A67" s="59">
        <v>1875</v>
      </c>
      <c r="B67" s="211" t="s">
        <v>669</v>
      </c>
      <c r="C67" s="210" t="s">
        <v>315</v>
      </c>
      <c r="D67" s="212" t="s">
        <v>322</v>
      </c>
      <c r="G67"/>
    </row>
    <row r="68" spans="1:7" x14ac:dyDescent="0.3">
      <c r="A68" s="59">
        <v>1850</v>
      </c>
      <c r="B68" s="211" t="s">
        <v>693</v>
      </c>
      <c r="C68" s="210" t="s">
        <v>315</v>
      </c>
      <c r="D68" s="212" t="s">
        <v>314</v>
      </c>
      <c r="G68"/>
    </row>
    <row r="69" spans="1:7" x14ac:dyDescent="0.3">
      <c r="A69" s="59">
        <v>1786</v>
      </c>
      <c r="B69" s="211" t="s">
        <v>599</v>
      </c>
      <c r="C69" s="210" t="s">
        <v>315</v>
      </c>
      <c r="D69" s="212" t="s">
        <v>321</v>
      </c>
      <c r="G69"/>
    </row>
    <row r="70" spans="1:7" x14ac:dyDescent="0.3">
      <c r="A70" s="59">
        <v>1486</v>
      </c>
      <c r="B70" s="211" t="s">
        <v>881</v>
      </c>
      <c r="C70" s="210" t="s">
        <v>860</v>
      </c>
      <c r="D70" s="212" t="s">
        <v>307</v>
      </c>
      <c r="G70"/>
    </row>
    <row r="71" spans="1:7" x14ac:dyDescent="0.3">
      <c r="A71" s="58">
        <v>786</v>
      </c>
      <c r="B71" s="301" t="s">
        <v>906</v>
      </c>
      <c r="C71" s="282" t="s">
        <v>315</v>
      </c>
      <c r="D71" s="283" t="s">
        <v>317</v>
      </c>
      <c r="G71"/>
    </row>
    <row r="72" spans="1:7" x14ac:dyDescent="0.3">
      <c r="A72" s="59">
        <v>261</v>
      </c>
      <c r="B72" s="211" t="s">
        <v>882</v>
      </c>
      <c r="C72" s="210" t="s">
        <v>315</v>
      </c>
      <c r="D72" s="212" t="s">
        <v>320</v>
      </c>
      <c r="G72"/>
    </row>
    <row r="73" spans="1:7" x14ac:dyDescent="0.3">
      <c r="A73" s="59">
        <v>1907</v>
      </c>
      <c r="B73" s="211" t="s">
        <v>883</v>
      </c>
      <c r="C73" s="210" t="s">
        <v>860</v>
      </c>
      <c r="D73" s="212" t="s">
        <v>307</v>
      </c>
      <c r="G73"/>
    </row>
    <row r="74" spans="1:7" x14ac:dyDescent="0.3">
      <c r="A74" s="59">
        <v>2055</v>
      </c>
      <c r="B74" s="275" t="s">
        <v>442</v>
      </c>
      <c r="C74" s="210" t="s">
        <v>315</v>
      </c>
      <c r="D74" s="212" t="s">
        <v>320</v>
      </c>
      <c r="G74"/>
    </row>
    <row r="75" spans="1:7" x14ac:dyDescent="0.3">
      <c r="A75" s="59">
        <v>1187</v>
      </c>
      <c r="B75" s="211" t="s">
        <v>570</v>
      </c>
      <c r="C75" s="210" t="s">
        <v>315</v>
      </c>
      <c r="D75" s="212" t="s">
        <v>321</v>
      </c>
      <c r="G75"/>
    </row>
    <row r="76" spans="1:7" x14ac:dyDescent="0.3">
      <c r="A76" s="59">
        <v>717</v>
      </c>
      <c r="B76" s="211" t="s">
        <v>884</v>
      </c>
      <c r="C76" s="210" t="s">
        <v>315</v>
      </c>
      <c r="D76" s="212" t="s">
        <v>319</v>
      </c>
      <c r="G76"/>
    </row>
    <row r="77" spans="1:7" x14ac:dyDescent="0.3">
      <c r="A77" s="58">
        <v>2150</v>
      </c>
      <c r="B77" s="301" t="s">
        <v>911</v>
      </c>
      <c r="C77" s="282" t="s">
        <v>315</v>
      </c>
      <c r="D77" s="283" t="s">
        <v>317</v>
      </c>
      <c r="G77"/>
    </row>
    <row r="78" spans="1:7" x14ac:dyDescent="0.3">
      <c r="A78" s="59">
        <v>405</v>
      </c>
      <c r="B78" s="211" t="s">
        <v>558</v>
      </c>
      <c r="C78" s="210" t="s">
        <v>315</v>
      </c>
      <c r="D78" s="212" t="s">
        <v>317</v>
      </c>
      <c r="G78"/>
    </row>
    <row r="79" spans="1:7" x14ac:dyDescent="0.3">
      <c r="A79" s="59">
        <v>2127</v>
      </c>
      <c r="B79" s="275" t="s">
        <v>429</v>
      </c>
      <c r="C79" s="276" t="s">
        <v>315</v>
      </c>
      <c r="D79" s="283" t="s">
        <v>317</v>
      </c>
      <c r="G79"/>
    </row>
    <row r="80" spans="1:7" x14ac:dyDescent="0.3">
      <c r="A80" s="59">
        <v>2125</v>
      </c>
      <c r="B80" s="275" t="s">
        <v>428</v>
      </c>
      <c r="C80" s="276" t="s">
        <v>315</v>
      </c>
      <c r="D80" s="283" t="s">
        <v>319</v>
      </c>
      <c r="G80"/>
    </row>
    <row r="81" spans="1:7" x14ac:dyDescent="0.3">
      <c r="A81" s="59">
        <v>1660</v>
      </c>
      <c r="B81" s="211" t="s">
        <v>569</v>
      </c>
      <c r="C81" s="210" t="s">
        <v>315</v>
      </c>
      <c r="D81" s="212" t="s">
        <v>321</v>
      </c>
      <c r="G81"/>
    </row>
    <row r="82" spans="1:7" x14ac:dyDescent="0.3">
      <c r="A82" s="59">
        <v>1896</v>
      </c>
      <c r="B82" s="211" t="s">
        <v>656</v>
      </c>
      <c r="C82" s="210" t="s">
        <v>315</v>
      </c>
      <c r="D82" s="212" t="s">
        <v>317</v>
      </c>
      <c r="G82"/>
    </row>
    <row r="83" spans="1:7" x14ac:dyDescent="0.3">
      <c r="A83" s="59">
        <v>625</v>
      </c>
      <c r="B83" s="211" t="s">
        <v>596</v>
      </c>
      <c r="C83" s="210" t="s">
        <v>315</v>
      </c>
      <c r="D83" s="212" t="s">
        <v>321</v>
      </c>
      <c r="G83"/>
    </row>
    <row r="84" spans="1:7" x14ac:dyDescent="0.3">
      <c r="A84" s="59">
        <v>1853</v>
      </c>
      <c r="B84" s="211" t="s">
        <v>663</v>
      </c>
      <c r="C84" s="210" t="s">
        <v>315</v>
      </c>
      <c r="D84" s="212" t="s">
        <v>322</v>
      </c>
      <c r="G84"/>
    </row>
    <row r="85" spans="1:7" x14ac:dyDescent="0.3">
      <c r="A85" s="59">
        <v>1905</v>
      </c>
      <c r="B85" s="211" t="s">
        <v>688</v>
      </c>
      <c r="C85" s="210" t="s">
        <v>315</v>
      </c>
      <c r="D85" s="212" t="s">
        <v>322</v>
      </c>
      <c r="G85"/>
    </row>
    <row r="86" spans="1:7" x14ac:dyDescent="0.3">
      <c r="A86" s="59">
        <v>193</v>
      </c>
      <c r="B86" s="211" t="s">
        <v>559</v>
      </c>
      <c r="C86" s="210" t="s">
        <v>315</v>
      </c>
      <c r="D86" s="212" t="s">
        <v>317</v>
      </c>
    </row>
    <row r="87" spans="1:7" x14ac:dyDescent="0.3">
      <c r="A87" s="59">
        <v>1430</v>
      </c>
      <c r="B87" s="211" t="s">
        <v>885</v>
      </c>
      <c r="C87" s="210" t="s">
        <v>315</v>
      </c>
      <c r="D87" s="212" t="s">
        <v>320</v>
      </c>
    </row>
    <row r="88" spans="1:7" x14ac:dyDescent="0.3">
      <c r="A88" s="59">
        <v>1882</v>
      </c>
      <c r="B88" s="275" t="s">
        <v>673</v>
      </c>
      <c r="C88" s="210" t="s">
        <v>315</v>
      </c>
      <c r="D88" s="212" t="s">
        <v>322</v>
      </c>
    </row>
    <row r="89" spans="1:7" x14ac:dyDescent="0.3">
      <c r="A89" s="59">
        <v>1281</v>
      </c>
      <c r="B89" s="211" t="s">
        <v>886</v>
      </c>
      <c r="C89" s="210" t="s">
        <v>315</v>
      </c>
      <c r="D89" s="212" t="s">
        <v>319</v>
      </c>
    </row>
    <row r="90" spans="1:7" x14ac:dyDescent="0.3">
      <c r="A90" s="59">
        <v>1342</v>
      </c>
      <c r="B90" s="211" t="s">
        <v>887</v>
      </c>
      <c r="C90" s="210" t="s">
        <v>315</v>
      </c>
      <c r="D90" s="212" t="s">
        <v>319</v>
      </c>
    </row>
    <row r="91" spans="1:7" x14ac:dyDescent="0.3">
      <c r="A91" s="59">
        <v>2095</v>
      </c>
      <c r="B91" s="275" t="s">
        <v>613</v>
      </c>
      <c r="C91" s="210" t="s">
        <v>315</v>
      </c>
      <c r="D91" s="212" t="s">
        <v>314</v>
      </c>
    </row>
    <row r="92" spans="1:7" x14ac:dyDescent="0.3">
      <c r="A92" s="58">
        <v>747</v>
      </c>
      <c r="B92" s="301" t="s">
        <v>888</v>
      </c>
      <c r="C92" s="282" t="s">
        <v>315</v>
      </c>
      <c r="D92" s="283" t="s">
        <v>319</v>
      </c>
    </row>
    <row r="93" spans="1:7" x14ac:dyDescent="0.3">
      <c r="A93" s="59">
        <v>747</v>
      </c>
      <c r="B93" s="211" t="s">
        <v>888</v>
      </c>
      <c r="C93" s="210" t="s">
        <v>315</v>
      </c>
      <c r="D93" s="212" t="s">
        <v>319</v>
      </c>
    </row>
    <row r="94" spans="1:7" x14ac:dyDescent="0.3">
      <c r="A94" s="59">
        <v>152</v>
      </c>
      <c r="B94" s="211" t="s">
        <v>595</v>
      </c>
      <c r="C94" s="210" t="s">
        <v>315</v>
      </c>
      <c r="D94" s="212" t="s">
        <v>321</v>
      </c>
    </row>
    <row r="95" spans="1:7" x14ac:dyDescent="0.3">
      <c r="A95" s="59">
        <v>1919</v>
      </c>
      <c r="B95" s="211" t="s">
        <v>889</v>
      </c>
      <c r="C95" s="210" t="s">
        <v>315</v>
      </c>
      <c r="D95" s="212" t="s">
        <v>317</v>
      </c>
    </row>
    <row r="96" spans="1:7" x14ac:dyDescent="0.3">
      <c r="A96" s="59">
        <v>1879</v>
      </c>
      <c r="B96" s="275" t="s">
        <v>890</v>
      </c>
      <c r="C96" s="210" t="s">
        <v>315</v>
      </c>
      <c r="D96" s="212" t="s">
        <v>322</v>
      </c>
    </row>
    <row r="97" spans="1:4" x14ac:dyDescent="0.3">
      <c r="A97" s="59">
        <v>1186</v>
      </c>
      <c r="B97" s="211" t="s">
        <v>891</v>
      </c>
      <c r="C97" s="210" t="s">
        <v>315</v>
      </c>
      <c r="D97" s="212" t="s">
        <v>322</v>
      </c>
    </row>
    <row r="98" spans="1:4" x14ac:dyDescent="0.3">
      <c r="A98" s="59">
        <v>1303</v>
      </c>
      <c r="B98" s="211" t="s">
        <v>409</v>
      </c>
      <c r="C98" s="210" t="s">
        <v>315</v>
      </c>
      <c r="D98" s="212" t="s">
        <v>322</v>
      </c>
    </row>
    <row r="99" spans="1:4" x14ac:dyDescent="0.3">
      <c r="A99" s="59">
        <v>724</v>
      </c>
      <c r="B99" s="211" t="s">
        <v>410</v>
      </c>
      <c r="C99" s="210" t="s">
        <v>315</v>
      </c>
      <c r="D99" s="212" t="s">
        <v>314</v>
      </c>
    </row>
    <row r="100" spans="1:4" x14ac:dyDescent="0.3">
      <c r="A100" s="59">
        <v>260</v>
      </c>
      <c r="B100" s="211" t="s">
        <v>411</v>
      </c>
      <c r="C100" s="210" t="s">
        <v>315</v>
      </c>
      <c r="D100" s="212" t="s">
        <v>314</v>
      </c>
    </row>
    <row r="101" spans="1:4" x14ac:dyDescent="0.3">
      <c r="A101" s="59">
        <v>1771</v>
      </c>
      <c r="B101" s="211" t="s">
        <v>412</v>
      </c>
      <c r="C101" s="210" t="s">
        <v>315</v>
      </c>
      <c r="D101" s="212" t="s">
        <v>321</v>
      </c>
    </row>
    <row r="102" spans="1:4" x14ac:dyDescent="0.3">
      <c r="A102" s="59">
        <v>1387</v>
      </c>
      <c r="B102" s="275" t="s">
        <v>397</v>
      </c>
      <c r="C102" s="210" t="s">
        <v>315</v>
      </c>
      <c r="D102" s="277" t="s">
        <v>320</v>
      </c>
    </row>
    <row r="103" spans="1:4" x14ac:dyDescent="0.3">
      <c r="A103" s="59">
        <v>1540</v>
      </c>
      <c r="B103" s="211" t="s">
        <v>413</v>
      </c>
      <c r="C103" s="210" t="s">
        <v>315</v>
      </c>
      <c r="D103" s="212" t="s">
        <v>320</v>
      </c>
    </row>
    <row r="104" spans="1:4" x14ac:dyDescent="0.3">
      <c r="A104" s="59">
        <v>1969</v>
      </c>
      <c r="B104" s="211" t="s">
        <v>414</v>
      </c>
      <c r="C104" s="210" t="s">
        <v>315</v>
      </c>
      <c r="D104" s="212" t="s">
        <v>321</v>
      </c>
    </row>
    <row r="105" spans="1:4" x14ac:dyDescent="0.3">
      <c r="A105" s="59">
        <v>1343</v>
      </c>
      <c r="B105" s="211" t="s">
        <v>415</v>
      </c>
      <c r="C105" s="210" t="s">
        <v>315</v>
      </c>
      <c r="D105" s="212" t="s">
        <v>321</v>
      </c>
    </row>
    <row r="106" spans="1:4" x14ac:dyDescent="0.3">
      <c r="A106" s="59">
        <v>1892</v>
      </c>
      <c r="B106" s="275" t="s">
        <v>674</v>
      </c>
      <c r="C106" s="210" t="s">
        <v>315</v>
      </c>
      <c r="D106" s="212" t="s">
        <v>322</v>
      </c>
    </row>
    <row r="107" spans="1:4" x14ac:dyDescent="0.3">
      <c r="A107" s="59">
        <v>987</v>
      </c>
      <c r="B107" s="211" t="s">
        <v>416</v>
      </c>
      <c r="C107" s="210" t="s">
        <v>315</v>
      </c>
      <c r="D107" s="212" t="s">
        <v>321</v>
      </c>
    </row>
    <row r="108" spans="1:4" x14ac:dyDescent="0.3">
      <c r="A108" s="59">
        <v>1270</v>
      </c>
      <c r="B108" s="211" t="s">
        <v>417</v>
      </c>
      <c r="C108" s="210" t="s">
        <v>315</v>
      </c>
      <c r="D108" s="212" t="s">
        <v>321</v>
      </c>
    </row>
    <row r="109" spans="1:4" x14ac:dyDescent="0.3">
      <c r="A109" s="59">
        <v>2026</v>
      </c>
      <c r="B109" s="275" t="s">
        <v>421</v>
      </c>
      <c r="C109" s="210" t="s">
        <v>315</v>
      </c>
      <c r="D109" s="212" t="s">
        <v>317</v>
      </c>
    </row>
    <row r="110" spans="1:4" x14ac:dyDescent="0.3">
      <c r="A110" s="59">
        <v>703</v>
      </c>
      <c r="B110" s="211" t="s">
        <v>418</v>
      </c>
      <c r="C110" s="210" t="s">
        <v>315</v>
      </c>
      <c r="D110" s="212" t="s">
        <v>322</v>
      </c>
    </row>
    <row r="111" spans="1:4" x14ac:dyDescent="0.3">
      <c r="A111" s="59">
        <v>1344</v>
      </c>
      <c r="B111" s="211" t="s">
        <v>420</v>
      </c>
      <c r="C111" s="210" t="s">
        <v>315</v>
      </c>
      <c r="D111" s="212" t="s">
        <v>322</v>
      </c>
    </row>
    <row r="112" spans="1:4" x14ac:dyDescent="0.3">
      <c r="A112" s="59">
        <v>564</v>
      </c>
      <c r="B112" s="211" t="s">
        <v>451</v>
      </c>
      <c r="C112" s="210" t="s">
        <v>315</v>
      </c>
      <c r="D112" s="212" t="s">
        <v>319</v>
      </c>
    </row>
    <row r="113" spans="1:4" x14ac:dyDescent="0.3">
      <c r="A113" s="59">
        <v>1434</v>
      </c>
      <c r="B113" s="211" t="s">
        <v>452</v>
      </c>
      <c r="C113" s="210" t="s">
        <v>315</v>
      </c>
      <c r="D113" s="212" t="s">
        <v>314</v>
      </c>
    </row>
    <row r="114" spans="1:4" x14ac:dyDescent="0.3">
      <c r="A114" s="59">
        <v>1890</v>
      </c>
      <c r="B114" s="211" t="s">
        <v>698</v>
      </c>
      <c r="C114" s="210" t="s">
        <v>315</v>
      </c>
      <c r="D114" s="212" t="s">
        <v>320</v>
      </c>
    </row>
    <row r="115" spans="1:4" x14ac:dyDescent="0.3">
      <c r="A115" s="59">
        <v>1150</v>
      </c>
      <c r="B115" s="211" t="s">
        <v>453</v>
      </c>
      <c r="C115" s="210" t="s">
        <v>860</v>
      </c>
      <c r="D115" s="212" t="s">
        <v>307</v>
      </c>
    </row>
    <row r="116" spans="1:4" x14ac:dyDescent="0.3">
      <c r="A116" s="59">
        <v>1296</v>
      </c>
      <c r="B116" s="211" t="s">
        <v>454</v>
      </c>
      <c r="C116" s="210" t="s">
        <v>315</v>
      </c>
      <c r="D116" s="212" t="s">
        <v>321</v>
      </c>
    </row>
    <row r="117" spans="1:4" x14ac:dyDescent="0.3">
      <c r="A117" s="59">
        <v>1628</v>
      </c>
      <c r="B117" s="211" t="s">
        <v>455</v>
      </c>
      <c r="C117" s="210" t="s">
        <v>315</v>
      </c>
      <c r="D117" s="212" t="s">
        <v>319</v>
      </c>
    </row>
    <row r="118" spans="1:4" x14ac:dyDescent="0.3">
      <c r="A118" s="59">
        <v>1758</v>
      </c>
      <c r="B118" s="211" t="s">
        <v>456</v>
      </c>
      <c r="C118" s="210" t="s">
        <v>315</v>
      </c>
      <c r="D118" s="212" t="s">
        <v>321</v>
      </c>
    </row>
    <row r="119" spans="1:4" x14ac:dyDescent="0.3">
      <c r="A119" s="59">
        <v>2140</v>
      </c>
      <c r="B119" s="275" t="s">
        <v>435</v>
      </c>
      <c r="C119" s="276" t="s">
        <v>315</v>
      </c>
      <c r="D119" s="283" t="s">
        <v>319</v>
      </c>
    </row>
    <row r="120" spans="1:4" x14ac:dyDescent="0.3">
      <c r="A120" s="59">
        <v>1290</v>
      </c>
      <c r="B120" s="275" t="s">
        <v>498</v>
      </c>
      <c r="C120" s="210" t="s">
        <v>315</v>
      </c>
      <c r="D120" s="212" t="s">
        <v>321</v>
      </c>
    </row>
    <row r="121" spans="1:4" x14ac:dyDescent="0.3">
      <c r="A121" s="59">
        <v>887</v>
      </c>
      <c r="B121" s="211" t="s">
        <v>457</v>
      </c>
      <c r="C121" s="210" t="s">
        <v>315</v>
      </c>
      <c r="D121" s="212" t="s">
        <v>321</v>
      </c>
    </row>
    <row r="122" spans="1:4" x14ac:dyDescent="0.3">
      <c r="A122" s="59">
        <v>296</v>
      </c>
      <c r="B122" s="211" t="s">
        <v>458</v>
      </c>
      <c r="C122" s="210" t="s">
        <v>315</v>
      </c>
      <c r="D122" s="212" t="s">
        <v>319</v>
      </c>
    </row>
    <row r="123" spans="1:4" x14ac:dyDescent="0.3">
      <c r="A123" s="59">
        <v>1858</v>
      </c>
      <c r="B123" s="211" t="s">
        <v>653</v>
      </c>
      <c r="C123" s="210" t="s">
        <v>315</v>
      </c>
      <c r="D123" s="212" t="s">
        <v>320</v>
      </c>
    </row>
    <row r="124" spans="1:4" x14ac:dyDescent="0.3">
      <c r="A124" s="59">
        <v>217</v>
      </c>
      <c r="B124" s="211" t="s">
        <v>892</v>
      </c>
      <c r="C124" s="210" t="s">
        <v>315</v>
      </c>
      <c r="D124" s="212" t="s">
        <v>314</v>
      </c>
    </row>
    <row r="125" spans="1:4" x14ac:dyDescent="0.3">
      <c r="A125" s="59">
        <v>342</v>
      </c>
      <c r="B125" s="300" t="s">
        <v>904</v>
      </c>
      <c r="C125" s="210" t="s">
        <v>315</v>
      </c>
      <c r="D125" s="212" t="s">
        <v>314</v>
      </c>
    </row>
    <row r="126" spans="1:4" x14ac:dyDescent="0.3">
      <c r="A126" s="59">
        <v>263</v>
      </c>
      <c r="B126" s="211" t="s">
        <v>380</v>
      </c>
      <c r="C126" s="210" t="s">
        <v>315</v>
      </c>
      <c r="D126" s="212" t="s">
        <v>314</v>
      </c>
    </row>
    <row r="127" spans="1:4" x14ac:dyDescent="0.3">
      <c r="A127" s="59">
        <v>1931</v>
      </c>
      <c r="B127" s="211" t="s">
        <v>893</v>
      </c>
      <c r="C127" s="210" t="s">
        <v>315</v>
      </c>
      <c r="D127" s="212" t="s">
        <v>322</v>
      </c>
    </row>
    <row r="128" spans="1:4" x14ac:dyDescent="0.3">
      <c r="A128" s="59">
        <v>1915</v>
      </c>
      <c r="B128" s="211" t="s">
        <v>675</v>
      </c>
      <c r="C128" s="210" t="s">
        <v>315</v>
      </c>
      <c r="D128" s="212" t="s">
        <v>322</v>
      </c>
    </row>
    <row r="129" spans="1:4" x14ac:dyDescent="0.3">
      <c r="A129" s="59">
        <v>1866</v>
      </c>
      <c r="B129" s="211" t="s">
        <v>651</v>
      </c>
      <c r="C129" s="210" t="s">
        <v>315</v>
      </c>
      <c r="D129" s="212" t="s">
        <v>320</v>
      </c>
    </row>
    <row r="130" spans="1:4" x14ac:dyDescent="0.3">
      <c r="A130" s="58">
        <v>2172</v>
      </c>
      <c r="B130" s="301" t="s">
        <v>912</v>
      </c>
      <c r="C130" s="282" t="s">
        <v>315</v>
      </c>
      <c r="D130" s="283" t="s">
        <v>317</v>
      </c>
    </row>
    <row r="131" spans="1:4" x14ac:dyDescent="0.3">
      <c r="A131" s="59">
        <v>2170</v>
      </c>
      <c r="B131" s="300" t="s">
        <v>916</v>
      </c>
      <c r="C131" s="210" t="s">
        <v>315</v>
      </c>
      <c r="D131" s="212" t="s">
        <v>322</v>
      </c>
    </row>
    <row r="132" spans="1:4" x14ac:dyDescent="0.3">
      <c r="A132" s="59">
        <v>2141</v>
      </c>
      <c r="B132" s="275" t="s">
        <v>436</v>
      </c>
      <c r="C132" s="276" t="s">
        <v>315</v>
      </c>
      <c r="D132" s="212" t="s">
        <v>320</v>
      </c>
    </row>
    <row r="133" spans="1:4" x14ac:dyDescent="0.3">
      <c r="A133" s="59">
        <v>1136</v>
      </c>
      <c r="B133" s="211" t="s">
        <v>894</v>
      </c>
      <c r="C133" s="210" t="s">
        <v>315</v>
      </c>
      <c r="D133" s="212" t="s">
        <v>321</v>
      </c>
    </row>
    <row r="134" spans="1:4" x14ac:dyDescent="0.3">
      <c r="A134" s="59">
        <v>635</v>
      </c>
      <c r="B134" s="211" t="s">
        <v>533</v>
      </c>
      <c r="C134" s="210" t="s">
        <v>315</v>
      </c>
      <c r="D134" s="212" t="s">
        <v>314</v>
      </c>
    </row>
    <row r="135" spans="1:4" x14ac:dyDescent="0.3">
      <c r="A135" s="59">
        <v>1924</v>
      </c>
      <c r="B135" s="211" t="s">
        <v>696</v>
      </c>
      <c r="C135" s="210" t="s">
        <v>315</v>
      </c>
      <c r="D135" s="212" t="s">
        <v>314</v>
      </c>
    </row>
    <row r="136" spans="1:4" x14ac:dyDescent="0.3">
      <c r="A136" s="59">
        <v>1916</v>
      </c>
      <c r="B136" s="211" t="s">
        <v>690</v>
      </c>
      <c r="C136" s="210" t="s">
        <v>315</v>
      </c>
      <c r="D136" s="212" t="s">
        <v>314</v>
      </c>
    </row>
    <row r="137" spans="1:4" x14ac:dyDescent="0.3">
      <c r="A137" s="59">
        <v>822</v>
      </c>
      <c r="B137" s="211" t="s">
        <v>382</v>
      </c>
      <c r="C137" s="210" t="s">
        <v>315</v>
      </c>
      <c r="D137" s="212" t="s">
        <v>321</v>
      </c>
    </row>
    <row r="138" spans="1:4" x14ac:dyDescent="0.3">
      <c r="A138" s="59">
        <v>1774</v>
      </c>
      <c r="B138" s="211" t="s">
        <v>531</v>
      </c>
      <c r="C138" s="210" t="s">
        <v>315</v>
      </c>
      <c r="D138" s="212" t="s">
        <v>314</v>
      </c>
    </row>
    <row r="139" spans="1:4" x14ac:dyDescent="0.3">
      <c r="A139" s="59">
        <v>1802</v>
      </c>
      <c r="B139" s="211" t="s">
        <v>895</v>
      </c>
      <c r="C139" s="210" t="s">
        <v>315</v>
      </c>
      <c r="D139" s="212" t="s">
        <v>317</v>
      </c>
    </row>
    <row r="140" spans="1:4" x14ac:dyDescent="0.3">
      <c r="A140" s="284">
        <v>2171</v>
      </c>
      <c r="B140" s="99" t="s">
        <v>909</v>
      </c>
      <c r="C140" s="282" t="s">
        <v>315</v>
      </c>
      <c r="D140" s="283" t="s">
        <v>317</v>
      </c>
    </row>
    <row r="141" spans="1:4" x14ac:dyDescent="0.3">
      <c r="A141" s="59">
        <v>1131</v>
      </c>
      <c r="B141" s="211" t="s">
        <v>459</v>
      </c>
      <c r="C141" s="210" t="s">
        <v>315</v>
      </c>
      <c r="D141" s="212" t="s">
        <v>322</v>
      </c>
    </row>
    <row r="142" spans="1:4" x14ac:dyDescent="0.3">
      <c r="A142" s="98">
        <v>2152</v>
      </c>
      <c r="B142" s="99" t="s">
        <v>600</v>
      </c>
      <c r="C142" s="282" t="s">
        <v>315</v>
      </c>
      <c r="D142" s="283" t="s">
        <v>321</v>
      </c>
    </row>
    <row r="143" spans="1:4" x14ac:dyDescent="0.3">
      <c r="A143" s="59">
        <v>485</v>
      </c>
      <c r="B143" s="211" t="s">
        <v>460</v>
      </c>
      <c r="C143" s="210" t="s">
        <v>315</v>
      </c>
      <c r="D143" s="212" t="s">
        <v>321</v>
      </c>
    </row>
    <row r="144" spans="1:4" x14ac:dyDescent="0.3">
      <c r="A144" s="284">
        <v>185</v>
      </c>
      <c r="B144" s="281" t="s">
        <v>393</v>
      </c>
      <c r="C144" s="282" t="s">
        <v>315</v>
      </c>
      <c r="D144" s="283" t="s">
        <v>317</v>
      </c>
    </row>
    <row r="145" spans="1:4" x14ac:dyDescent="0.3">
      <c r="A145" s="59">
        <v>234</v>
      </c>
      <c r="B145" s="211" t="s">
        <v>379</v>
      </c>
      <c r="C145" s="210" t="s">
        <v>896</v>
      </c>
      <c r="D145" s="212" t="s">
        <v>311</v>
      </c>
    </row>
    <row r="146" spans="1:4" x14ac:dyDescent="0.3">
      <c r="A146" s="59">
        <v>1419</v>
      </c>
      <c r="B146" s="211" t="s">
        <v>461</v>
      </c>
      <c r="C146" s="210" t="s">
        <v>315</v>
      </c>
      <c r="D146" s="212" t="s">
        <v>317</v>
      </c>
    </row>
    <row r="147" spans="1:4" x14ac:dyDescent="0.3">
      <c r="A147" s="59">
        <v>1580</v>
      </c>
      <c r="B147" s="211" t="s">
        <v>462</v>
      </c>
      <c r="C147" s="210" t="s">
        <v>315</v>
      </c>
      <c r="D147" s="212" t="s">
        <v>321</v>
      </c>
    </row>
    <row r="148" spans="1:4" x14ac:dyDescent="0.3">
      <c r="A148" s="59">
        <v>1534</v>
      </c>
      <c r="B148" s="211" t="s">
        <v>463</v>
      </c>
      <c r="C148" s="210" t="s">
        <v>315</v>
      </c>
      <c r="D148" s="212" t="s">
        <v>320</v>
      </c>
    </row>
    <row r="149" spans="1:4" x14ac:dyDescent="0.3">
      <c r="A149" s="59">
        <v>1073</v>
      </c>
      <c r="B149" s="211" t="s">
        <v>464</v>
      </c>
      <c r="C149" s="210" t="s">
        <v>315</v>
      </c>
      <c r="D149" s="212" t="s">
        <v>319</v>
      </c>
    </row>
    <row r="150" spans="1:4" x14ac:dyDescent="0.3">
      <c r="A150" s="59">
        <v>1714</v>
      </c>
      <c r="B150" s="211" t="s">
        <v>465</v>
      </c>
      <c r="C150" s="210" t="s">
        <v>315</v>
      </c>
      <c r="D150" s="212" t="s">
        <v>314</v>
      </c>
    </row>
    <row r="151" spans="1:4" x14ac:dyDescent="0.3">
      <c r="A151" s="59">
        <v>996</v>
      </c>
      <c r="B151" s="211" t="s">
        <v>466</v>
      </c>
      <c r="C151" s="210" t="s">
        <v>315</v>
      </c>
      <c r="D151" s="212" t="s">
        <v>319</v>
      </c>
    </row>
    <row r="152" spans="1:4" x14ac:dyDescent="0.3">
      <c r="A152" s="59">
        <v>781</v>
      </c>
      <c r="B152" s="211" t="s">
        <v>467</v>
      </c>
      <c r="C152" s="210" t="s">
        <v>315</v>
      </c>
      <c r="D152" s="212" t="s">
        <v>319</v>
      </c>
    </row>
    <row r="153" spans="1:4" x14ac:dyDescent="0.3">
      <c r="A153" s="59">
        <v>1361</v>
      </c>
      <c r="B153" s="211" t="s">
        <v>468</v>
      </c>
      <c r="C153" s="210" t="s">
        <v>315</v>
      </c>
      <c r="D153" s="212" t="s">
        <v>322</v>
      </c>
    </row>
    <row r="154" spans="1:4" x14ac:dyDescent="0.3">
      <c r="A154" s="59">
        <v>737</v>
      </c>
      <c r="B154" s="211" t="s">
        <v>469</v>
      </c>
      <c r="C154" s="210" t="s">
        <v>315</v>
      </c>
      <c r="D154" s="212" t="s">
        <v>322</v>
      </c>
    </row>
    <row r="155" spans="1:4" x14ac:dyDescent="0.3">
      <c r="A155" s="98">
        <v>49</v>
      </c>
      <c r="B155" s="99" t="s">
        <v>602</v>
      </c>
      <c r="C155" s="282" t="s">
        <v>315</v>
      </c>
      <c r="D155" s="283" t="s">
        <v>321</v>
      </c>
    </row>
    <row r="156" spans="1:4" x14ac:dyDescent="0.3">
      <c r="A156" s="59">
        <v>1701</v>
      </c>
      <c r="B156" s="211" t="s">
        <v>470</v>
      </c>
      <c r="C156" s="210" t="s">
        <v>860</v>
      </c>
      <c r="D156" s="212" t="s">
        <v>307</v>
      </c>
    </row>
    <row r="157" spans="1:4" x14ac:dyDescent="0.3">
      <c r="A157" s="59">
        <v>1510</v>
      </c>
      <c r="B157" s="211" t="s">
        <v>471</v>
      </c>
      <c r="C157" s="210" t="s">
        <v>315</v>
      </c>
      <c r="D157" s="212" t="s">
        <v>320</v>
      </c>
    </row>
    <row r="158" spans="1:4" x14ac:dyDescent="0.3">
      <c r="A158" s="59">
        <v>195</v>
      </c>
      <c r="B158" s="211" t="s">
        <v>472</v>
      </c>
      <c r="C158" s="210" t="s">
        <v>315</v>
      </c>
      <c r="D158" s="212" t="s">
        <v>314</v>
      </c>
    </row>
    <row r="159" spans="1:4" x14ac:dyDescent="0.3">
      <c r="A159" s="58"/>
      <c r="B159" s="281" t="s">
        <v>489</v>
      </c>
      <c r="C159" s="282" t="s">
        <v>315</v>
      </c>
      <c r="D159" s="212" t="s">
        <v>322</v>
      </c>
    </row>
    <row r="160" spans="1:4" x14ac:dyDescent="0.3">
      <c r="A160" s="59">
        <v>1032</v>
      </c>
      <c r="B160" s="211" t="s">
        <v>473</v>
      </c>
      <c r="C160" s="210" t="s">
        <v>860</v>
      </c>
      <c r="D160" s="212" t="s">
        <v>307</v>
      </c>
    </row>
    <row r="161" spans="1:4" x14ac:dyDescent="0.3">
      <c r="A161" s="59">
        <v>1435</v>
      </c>
      <c r="B161" s="211" t="s">
        <v>474</v>
      </c>
      <c r="C161" s="210" t="s">
        <v>315</v>
      </c>
      <c r="D161" s="212" t="s">
        <v>314</v>
      </c>
    </row>
    <row r="162" spans="1:4" x14ac:dyDescent="0.3">
      <c r="A162" s="59">
        <v>2027</v>
      </c>
      <c r="B162" s="275" t="s">
        <v>437</v>
      </c>
      <c r="C162" s="210" t="s">
        <v>315</v>
      </c>
      <c r="D162" s="212" t="s">
        <v>314</v>
      </c>
    </row>
    <row r="163" spans="1:4" x14ac:dyDescent="0.3">
      <c r="A163" s="59">
        <v>1635</v>
      </c>
      <c r="B163" s="211" t="s">
        <v>475</v>
      </c>
      <c r="C163" s="210" t="s">
        <v>315</v>
      </c>
      <c r="D163" s="212" t="s">
        <v>321</v>
      </c>
    </row>
    <row r="164" spans="1:4" x14ac:dyDescent="0.3">
      <c r="A164" s="59">
        <v>739</v>
      </c>
      <c r="B164" s="211" t="s">
        <v>476</v>
      </c>
      <c r="C164" s="210" t="s">
        <v>315</v>
      </c>
      <c r="D164" s="212" t="s">
        <v>319</v>
      </c>
    </row>
    <row r="165" spans="1:4" x14ac:dyDescent="0.3">
      <c r="A165" s="59">
        <v>1480</v>
      </c>
      <c r="B165" s="211" t="s">
        <v>477</v>
      </c>
      <c r="C165" s="210" t="s">
        <v>315</v>
      </c>
      <c r="D165" s="212" t="s">
        <v>319</v>
      </c>
    </row>
    <row r="166" spans="1:4" x14ac:dyDescent="0.3">
      <c r="A166" s="59">
        <v>1648</v>
      </c>
      <c r="B166" s="275" t="s">
        <v>422</v>
      </c>
      <c r="C166" s="210" t="s">
        <v>315</v>
      </c>
      <c r="D166" s="283" t="s">
        <v>317</v>
      </c>
    </row>
    <row r="167" spans="1:4" x14ac:dyDescent="0.3">
      <c r="A167" s="59">
        <v>2043</v>
      </c>
      <c r="B167" s="275" t="s">
        <v>439</v>
      </c>
      <c r="C167" s="210" t="s">
        <v>315</v>
      </c>
      <c r="D167" s="212" t="s">
        <v>319</v>
      </c>
    </row>
    <row r="168" spans="1:4" x14ac:dyDescent="0.3">
      <c r="A168" s="59">
        <v>1675</v>
      </c>
      <c r="B168" s="275" t="s">
        <v>447</v>
      </c>
      <c r="C168" s="210" t="s">
        <v>315</v>
      </c>
      <c r="D168" s="212" t="s">
        <v>314</v>
      </c>
    </row>
    <row r="169" spans="1:4" x14ac:dyDescent="0.3">
      <c r="A169" s="59">
        <v>1496</v>
      </c>
      <c r="B169" s="211" t="s">
        <v>478</v>
      </c>
      <c r="C169" s="210" t="s">
        <v>315</v>
      </c>
      <c r="D169" s="212" t="s">
        <v>317</v>
      </c>
    </row>
    <row r="170" spans="1:4" x14ac:dyDescent="0.3">
      <c r="A170" s="59">
        <v>2059</v>
      </c>
      <c r="B170" s="275" t="s">
        <v>434</v>
      </c>
      <c r="C170" s="276" t="s">
        <v>315</v>
      </c>
      <c r="D170" s="212" t="s">
        <v>314</v>
      </c>
    </row>
    <row r="171" spans="1:4" x14ac:dyDescent="0.3">
      <c r="A171" s="59">
        <v>1390</v>
      </c>
      <c r="B171" s="211" t="s">
        <v>479</v>
      </c>
      <c r="C171" s="210" t="s">
        <v>315</v>
      </c>
      <c r="D171" s="212" t="s">
        <v>321</v>
      </c>
    </row>
    <row r="172" spans="1:4" x14ac:dyDescent="0.3">
      <c r="A172" s="59">
        <v>1810</v>
      </c>
      <c r="B172" s="211" t="s">
        <v>480</v>
      </c>
      <c r="C172" s="210" t="s">
        <v>315</v>
      </c>
      <c r="D172" s="212" t="s">
        <v>321</v>
      </c>
    </row>
    <row r="173" spans="1:4" x14ac:dyDescent="0.3">
      <c r="A173" s="59">
        <v>15</v>
      </c>
      <c r="B173" s="211" t="s">
        <v>481</v>
      </c>
      <c r="C173" s="210" t="s">
        <v>315</v>
      </c>
      <c r="D173" s="212" t="s">
        <v>314</v>
      </c>
    </row>
    <row r="174" spans="1:4" x14ac:dyDescent="0.3">
      <c r="A174" s="59">
        <v>1846</v>
      </c>
      <c r="B174" s="211" t="s">
        <v>664</v>
      </c>
      <c r="C174" s="210" t="s">
        <v>315</v>
      </c>
      <c r="D174" s="212" t="s">
        <v>322</v>
      </c>
    </row>
    <row r="175" spans="1:4" x14ac:dyDescent="0.3">
      <c r="A175" s="59">
        <v>1845</v>
      </c>
      <c r="B175" s="211" t="s">
        <v>665</v>
      </c>
      <c r="C175" s="210" t="s">
        <v>315</v>
      </c>
      <c r="D175" s="212" t="s">
        <v>322</v>
      </c>
    </row>
    <row r="176" spans="1:4" x14ac:dyDescent="0.3">
      <c r="A176" s="59">
        <v>671</v>
      </c>
      <c r="B176" s="211" t="s">
        <v>482</v>
      </c>
      <c r="C176" s="210" t="s">
        <v>315</v>
      </c>
      <c r="D176" s="212" t="s">
        <v>321</v>
      </c>
    </row>
    <row r="177" spans="1:4" x14ac:dyDescent="0.3">
      <c r="A177" s="59">
        <v>1825</v>
      </c>
      <c r="B177" s="211" t="s">
        <v>483</v>
      </c>
      <c r="C177" s="210" t="s">
        <v>315</v>
      </c>
      <c r="D177" s="212" t="s">
        <v>314</v>
      </c>
    </row>
    <row r="178" spans="1:4" x14ac:dyDescent="0.3">
      <c r="A178" s="59">
        <v>1688</v>
      </c>
      <c r="B178" s="211" t="s">
        <v>484</v>
      </c>
      <c r="C178" s="210" t="s">
        <v>315</v>
      </c>
      <c r="D178" s="212" t="s">
        <v>319</v>
      </c>
    </row>
    <row r="179" spans="1:4" x14ac:dyDescent="0.3">
      <c r="A179" s="59">
        <v>412</v>
      </c>
      <c r="B179" s="211" t="s">
        <v>485</v>
      </c>
      <c r="C179" s="210" t="s">
        <v>315</v>
      </c>
      <c r="D179" s="212" t="s">
        <v>320</v>
      </c>
    </row>
    <row r="180" spans="1:4" x14ac:dyDescent="0.3">
      <c r="A180" s="59">
        <v>1725</v>
      </c>
      <c r="B180" s="211" t="s">
        <v>486</v>
      </c>
      <c r="C180" s="210" t="s">
        <v>315</v>
      </c>
      <c r="D180" s="212" t="s">
        <v>320</v>
      </c>
    </row>
    <row r="181" spans="1:4" x14ac:dyDescent="0.3">
      <c r="A181" s="59">
        <v>1803</v>
      </c>
      <c r="B181" s="211" t="s">
        <v>487</v>
      </c>
      <c r="C181" s="210" t="s">
        <v>860</v>
      </c>
      <c r="D181" s="212" t="s">
        <v>307</v>
      </c>
    </row>
    <row r="182" spans="1:4" x14ac:dyDescent="0.3">
      <c r="A182" s="59">
        <v>696</v>
      </c>
      <c r="B182" s="211" t="s">
        <v>488</v>
      </c>
      <c r="C182" s="210" t="s">
        <v>315</v>
      </c>
      <c r="D182" s="212" t="s">
        <v>321</v>
      </c>
    </row>
    <row r="183" spans="1:4" x14ac:dyDescent="0.3">
      <c r="A183" s="59">
        <v>1687</v>
      </c>
      <c r="B183" s="211" t="s">
        <v>493</v>
      </c>
      <c r="C183" s="210" t="s">
        <v>315</v>
      </c>
      <c r="D183" s="212" t="s">
        <v>322</v>
      </c>
    </row>
    <row r="184" spans="1:4" x14ac:dyDescent="0.3">
      <c r="A184" s="59">
        <v>1851</v>
      </c>
      <c r="B184" s="211" t="s">
        <v>652</v>
      </c>
      <c r="C184" s="210" t="s">
        <v>315</v>
      </c>
      <c r="D184" s="212" t="s">
        <v>320</v>
      </c>
    </row>
    <row r="185" spans="1:4" x14ac:dyDescent="0.3">
      <c r="A185" s="59">
        <v>1007</v>
      </c>
      <c r="B185" s="211" t="s">
        <v>497</v>
      </c>
      <c r="C185" s="210" t="s">
        <v>315</v>
      </c>
      <c r="D185" s="212" t="s">
        <v>321</v>
      </c>
    </row>
    <row r="186" spans="1:4" x14ac:dyDescent="0.3">
      <c r="A186" s="59">
        <v>292</v>
      </c>
      <c r="B186" s="211" t="s">
        <v>499</v>
      </c>
      <c r="C186" s="210" t="s">
        <v>315</v>
      </c>
      <c r="D186" s="212" t="s">
        <v>321</v>
      </c>
    </row>
    <row r="187" spans="1:4" x14ac:dyDescent="0.3">
      <c r="A187" s="59">
        <v>2065</v>
      </c>
      <c r="B187" s="275" t="s">
        <v>446</v>
      </c>
      <c r="C187" s="210" t="s">
        <v>315</v>
      </c>
      <c r="D187" s="212" t="s">
        <v>319</v>
      </c>
    </row>
    <row r="188" spans="1:4" x14ac:dyDescent="0.3">
      <c r="A188" s="59">
        <v>1583</v>
      </c>
      <c r="B188" s="211" t="s">
        <v>500</v>
      </c>
      <c r="C188" s="210" t="s">
        <v>315</v>
      </c>
      <c r="D188" s="212" t="s">
        <v>317</v>
      </c>
    </row>
    <row r="189" spans="1:4" x14ac:dyDescent="0.3">
      <c r="A189" s="59">
        <v>511</v>
      </c>
      <c r="B189" s="211" t="s">
        <v>501</v>
      </c>
      <c r="C189" s="210" t="s">
        <v>315</v>
      </c>
      <c r="D189" s="212" t="s">
        <v>320</v>
      </c>
    </row>
    <row r="190" spans="1:4" x14ac:dyDescent="0.3">
      <c r="A190" s="59">
        <v>354</v>
      </c>
      <c r="B190" s="211" t="s">
        <v>502</v>
      </c>
      <c r="C190" s="210" t="s">
        <v>315</v>
      </c>
      <c r="D190" s="212" t="s">
        <v>317</v>
      </c>
    </row>
    <row r="191" spans="1:4" x14ac:dyDescent="0.3">
      <c r="A191" s="58">
        <v>1459</v>
      </c>
      <c r="B191" s="281" t="s">
        <v>440</v>
      </c>
      <c r="C191" s="282" t="s">
        <v>315</v>
      </c>
      <c r="D191" s="283" t="s">
        <v>317</v>
      </c>
    </row>
    <row r="192" spans="1:4" x14ac:dyDescent="0.3">
      <c r="A192" s="59">
        <v>1659</v>
      </c>
      <c r="B192" s="211" t="s">
        <v>503</v>
      </c>
      <c r="C192" s="210" t="s">
        <v>315</v>
      </c>
      <c r="D192" s="212" t="s">
        <v>321</v>
      </c>
    </row>
    <row r="193" spans="1:4" x14ac:dyDescent="0.3">
      <c r="A193" s="59">
        <v>1917</v>
      </c>
      <c r="B193" s="211" t="s">
        <v>504</v>
      </c>
      <c r="C193" s="210" t="s">
        <v>315</v>
      </c>
      <c r="D193" s="212" t="s">
        <v>314</v>
      </c>
    </row>
    <row r="194" spans="1:4" x14ac:dyDescent="0.3">
      <c r="A194" s="59">
        <v>1740</v>
      </c>
      <c r="B194" s="211" t="s">
        <v>505</v>
      </c>
      <c r="C194" s="210" t="s">
        <v>315</v>
      </c>
      <c r="D194" s="212" t="s">
        <v>317</v>
      </c>
    </row>
    <row r="195" spans="1:4" x14ac:dyDescent="0.3">
      <c r="A195" s="59">
        <v>1456</v>
      </c>
      <c r="B195" s="211" t="s">
        <v>506</v>
      </c>
      <c r="C195" s="210" t="s">
        <v>315</v>
      </c>
      <c r="D195" s="212" t="s">
        <v>321</v>
      </c>
    </row>
    <row r="196" spans="1:4" x14ac:dyDescent="0.3">
      <c r="A196" s="59">
        <v>2128</v>
      </c>
      <c r="B196" s="275" t="s">
        <v>431</v>
      </c>
      <c r="C196" s="210" t="s">
        <v>315</v>
      </c>
      <c r="D196" s="212" t="s">
        <v>320</v>
      </c>
    </row>
    <row r="197" spans="1:4" x14ac:dyDescent="0.3">
      <c r="A197" s="59">
        <v>1160</v>
      </c>
      <c r="B197" s="211" t="s">
        <v>507</v>
      </c>
      <c r="C197" s="210" t="s">
        <v>315</v>
      </c>
      <c r="D197" s="212" t="s">
        <v>319</v>
      </c>
    </row>
    <row r="198" spans="1:4" x14ac:dyDescent="0.3">
      <c r="A198" s="59">
        <v>1015</v>
      </c>
      <c r="B198" s="211" t="s">
        <v>508</v>
      </c>
      <c r="C198" s="210" t="s">
        <v>315</v>
      </c>
      <c r="D198" s="212" t="s">
        <v>321</v>
      </c>
    </row>
    <row r="199" spans="1:4" x14ac:dyDescent="0.3">
      <c r="A199" s="59">
        <v>969</v>
      </c>
      <c r="B199" s="211" t="s">
        <v>509</v>
      </c>
      <c r="C199" s="210" t="s">
        <v>315</v>
      </c>
      <c r="D199" s="212" t="s">
        <v>321</v>
      </c>
    </row>
    <row r="200" spans="1:4" x14ac:dyDescent="0.3">
      <c r="A200" s="59">
        <v>1974</v>
      </c>
      <c r="B200" s="211" t="s">
        <v>687</v>
      </c>
      <c r="C200" s="210" t="s">
        <v>315</v>
      </c>
      <c r="D200" s="212" t="s">
        <v>322</v>
      </c>
    </row>
    <row r="201" spans="1:4" x14ac:dyDescent="0.3">
      <c r="A201" s="59">
        <v>1944</v>
      </c>
      <c r="B201" s="211" t="s">
        <v>510</v>
      </c>
      <c r="C201" s="210" t="s">
        <v>315</v>
      </c>
      <c r="D201" s="212" t="s">
        <v>317</v>
      </c>
    </row>
    <row r="202" spans="1:4" x14ac:dyDescent="0.3">
      <c r="A202" s="59">
        <v>1889</v>
      </c>
      <c r="B202" s="211" t="s">
        <v>699</v>
      </c>
      <c r="C202" s="210" t="s">
        <v>315</v>
      </c>
      <c r="D202" s="212" t="s">
        <v>322</v>
      </c>
    </row>
    <row r="203" spans="1:4" x14ac:dyDescent="0.3">
      <c r="A203" s="59">
        <v>1824</v>
      </c>
      <c r="B203" s="211" t="s">
        <v>511</v>
      </c>
      <c r="C203" s="210" t="s">
        <v>315</v>
      </c>
      <c r="D203" s="212" t="s">
        <v>317</v>
      </c>
    </row>
    <row r="204" spans="1:4" x14ac:dyDescent="0.3">
      <c r="A204" s="59">
        <v>1958</v>
      </c>
      <c r="B204" s="211" t="s">
        <v>700</v>
      </c>
      <c r="C204" s="210" t="s">
        <v>315</v>
      </c>
      <c r="D204" s="212" t="s">
        <v>322</v>
      </c>
    </row>
    <row r="205" spans="1:4" x14ac:dyDescent="0.3">
      <c r="A205" s="59">
        <v>1867</v>
      </c>
      <c r="B205" s="211" t="s">
        <v>657</v>
      </c>
      <c r="C205" s="210" t="s">
        <v>315</v>
      </c>
      <c r="D205" s="212" t="s">
        <v>317</v>
      </c>
    </row>
    <row r="206" spans="1:4" x14ac:dyDescent="0.3">
      <c r="A206" s="284">
        <v>803</v>
      </c>
      <c r="B206" s="99" t="s">
        <v>910</v>
      </c>
      <c r="C206" s="282" t="s">
        <v>315</v>
      </c>
      <c r="D206" s="283" t="s">
        <v>317</v>
      </c>
    </row>
    <row r="207" spans="1:4" x14ac:dyDescent="0.3">
      <c r="A207" s="59">
        <v>1413</v>
      </c>
      <c r="B207" s="211" t="s">
        <v>512</v>
      </c>
      <c r="C207" s="210" t="s">
        <v>315</v>
      </c>
      <c r="D207" s="212" t="s">
        <v>321</v>
      </c>
    </row>
    <row r="208" spans="1:4" x14ac:dyDescent="0.3">
      <c r="A208" s="59">
        <v>1269</v>
      </c>
      <c r="B208" s="211" t="s">
        <v>513</v>
      </c>
      <c r="C208" s="210" t="s">
        <v>315</v>
      </c>
      <c r="D208" s="212" t="s">
        <v>321</v>
      </c>
    </row>
    <row r="209" spans="1:4" x14ac:dyDescent="0.3">
      <c r="A209" s="59">
        <v>1778</v>
      </c>
      <c r="B209" s="211" t="s">
        <v>514</v>
      </c>
      <c r="C209" s="210" t="s">
        <v>315</v>
      </c>
      <c r="D209" s="212" t="s">
        <v>317</v>
      </c>
    </row>
    <row r="210" spans="1:4" x14ac:dyDescent="0.3">
      <c r="A210" s="59">
        <v>1304</v>
      </c>
      <c r="B210" s="211" t="s">
        <v>515</v>
      </c>
      <c r="C210" s="210" t="s">
        <v>315</v>
      </c>
      <c r="D210" s="212" t="s">
        <v>319</v>
      </c>
    </row>
    <row r="211" spans="1:4" x14ac:dyDescent="0.3">
      <c r="A211" s="59">
        <v>2121</v>
      </c>
      <c r="B211" s="275" t="s">
        <v>426</v>
      </c>
      <c r="C211" s="276" t="s">
        <v>315</v>
      </c>
      <c r="D211" s="283" t="s">
        <v>317</v>
      </c>
    </row>
    <row r="212" spans="1:4" x14ac:dyDescent="0.3">
      <c r="A212" s="59">
        <v>379</v>
      </c>
      <c r="B212" s="211" t="s">
        <v>516</v>
      </c>
      <c r="C212" s="210" t="s">
        <v>315</v>
      </c>
      <c r="D212" s="212" t="s">
        <v>317</v>
      </c>
    </row>
    <row r="213" spans="1:4" x14ac:dyDescent="0.3">
      <c r="A213" s="59">
        <v>1259</v>
      </c>
      <c r="B213" s="211" t="s">
        <v>517</v>
      </c>
      <c r="C213" s="210" t="s">
        <v>315</v>
      </c>
      <c r="D213" s="212" t="s">
        <v>321</v>
      </c>
    </row>
    <row r="214" spans="1:4" x14ac:dyDescent="0.3">
      <c r="A214" s="58"/>
      <c r="B214" s="281" t="s">
        <v>897</v>
      </c>
      <c r="C214" s="282" t="s">
        <v>315</v>
      </c>
      <c r="D214" s="212" t="s">
        <v>322</v>
      </c>
    </row>
    <row r="215" spans="1:4" x14ac:dyDescent="0.3">
      <c r="A215" s="59">
        <v>1770</v>
      </c>
      <c r="B215" s="211" t="s">
        <v>518</v>
      </c>
      <c r="C215" s="210" t="s">
        <v>315</v>
      </c>
      <c r="D215" s="212" t="s">
        <v>320</v>
      </c>
    </row>
    <row r="216" spans="1:4" x14ac:dyDescent="0.3">
      <c r="A216" s="59">
        <v>509</v>
      </c>
      <c r="B216" s="211" t="s">
        <v>519</v>
      </c>
      <c r="C216" s="210" t="s">
        <v>315</v>
      </c>
      <c r="D216" s="212" t="s">
        <v>314</v>
      </c>
    </row>
    <row r="217" spans="1:4" x14ac:dyDescent="0.3">
      <c r="A217" s="59">
        <v>2078</v>
      </c>
      <c r="B217" s="275" t="s">
        <v>898</v>
      </c>
      <c r="C217" s="210" t="s">
        <v>315</v>
      </c>
      <c r="D217" s="212" t="s">
        <v>320</v>
      </c>
    </row>
    <row r="218" spans="1:4" x14ac:dyDescent="0.3">
      <c r="A218" s="59">
        <v>359</v>
      </c>
      <c r="B218" s="211" t="s">
        <v>520</v>
      </c>
      <c r="C218" s="210" t="s">
        <v>315</v>
      </c>
      <c r="D218" s="212" t="s">
        <v>321</v>
      </c>
    </row>
    <row r="219" spans="1:4" x14ac:dyDescent="0.3">
      <c r="A219" s="59">
        <v>415</v>
      </c>
      <c r="B219" s="211" t="s">
        <v>521</v>
      </c>
      <c r="C219" s="210" t="s">
        <v>315</v>
      </c>
      <c r="D219" s="212" t="s">
        <v>320</v>
      </c>
    </row>
    <row r="220" spans="1:4" x14ac:dyDescent="0.3">
      <c r="A220" s="59">
        <v>132</v>
      </c>
      <c r="B220" s="211" t="s">
        <v>522</v>
      </c>
      <c r="C220" s="210" t="s">
        <v>315</v>
      </c>
      <c r="D220" s="212" t="s">
        <v>317</v>
      </c>
    </row>
    <row r="221" spans="1:4" x14ac:dyDescent="0.3">
      <c r="A221" s="59">
        <v>262</v>
      </c>
      <c r="B221" s="211" t="s">
        <v>523</v>
      </c>
      <c r="C221" s="210" t="s">
        <v>315</v>
      </c>
      <c r="D221" s="212" t="s">
        <v>320</v>
      </c>
    </row>
    <row r="222" spans="1:4" x14ac:dyDescent="0.3">
      <c r="A222" s="59">
        <v>1832</v>
      </c>
      <c r="B222" s="211" t="s">
        <v>680</v>
      </c>
      <c r="C222" s="210" t="s">
        <v>315</v>
      </c>
      <c r="D222" s="212" t="s">
        <v>322</v>
      </c>
    </row>
    <row r="223" spans="1:4" x14ac:dyDescent="0.3">
      <c r="A223" s="59">
        <v>1992</v>
      </c>
      <c r="B223" s="211" t="s">
        <v>524</v>
      </c>
      <c r="C223" s="210" t="s">
        <v>315</v>
      </c>
      <c r="D223" s="212" t="s">
        <v>319</v>
      </c>
    </row>
    <row r="224" spans="1:4" x14ac:dyDescent="0.3">
      <c r="A224" s="58">
        <v>2169</v>
      </c>
      <c r="B224" s="301" t="s">
        <v>913</v>
      </c>
      <c r="C224" s="282" t="s">
        <v>315</v>
      </c>
      <c r="D224" s="283" t="s">
        <v>317</v>
      </c>
    </row>
    <row r="225" spans="1:4" x14ac:dyDescent="0.3">
      <c r="A225" s="59">
        <v>1527</v>
      </c>
      <c r="B225" s="211" t="s">
        <v>525</v>
      </c>
      <c r="C225" s="210" t="s">
        <v>315</v>
      </c>
      <c r="D225" s="212" t="s">
        <v>319</v>
      </c>
    </row>
    <row r="226" spans="1:4" x14ac:dyDescent="0.3">
      <c r="A226" s="59">
        <v>1668</v>
      </c>
      <c r="B226" s="211" t="s">
        <v>526</v>
      </c>
      <c r="C226" s="210" t="s">
        <v>315</v>
      </c>
      <c r="D226" s="212" t="s">
        <v>322</v>
      </c>
    </row>
    <row r="227" spans="1:4" x14ac:dyDescent="0.3">
      <c r="A227" s="59">
        <v>501</v>
      </c>
      <c r="B227" s="211" t="s">
        <v>527</v>
      </c>
      <c r="C227" s="210" t="s">
        <v>315</v>
      </c>
      <c r="D227" s="212" t="s">
        <v>319</v>
      </c>
    </row>
    <row r="228" spans="1:4" x14ac:dyDescent="0.3">
      <c r="A228" s="59">
        <v>322</v>
      </c>
      <c r="B228" s="211" t="s">
        <v>378</v>
      </c>
      <c r="C228" s="210" t="s">
        <v>896</v>
      </c>
      <c r="D228" s="212" t="s">
        <v>311</v>
      </c>
    </row>
    <row r="229" spans="1:4" x14ac:dyDescent="0.3">
      <c r="A229" s="59">
        <v>1724</v>
      </c>
      <c r="B229" s="211" t="s">
        <v>528</v>
      </c>
      <c r="C229" s="210" t="s">
        <v>315</v>
      </c>
      <c r="D229" s="212" t="s">
        <v>314</v>
      </c>
    </row>
    <row r="230" spans="1:4" x14ac:dyDescent="0.3">
      <c r="A230" s="58">
        <v>2176</v>
      </c>
      <c r="B230" s="301" t="s">
        <v>914</v>
      </c>
      <c r="C230" s="282" t="s">
        <v>315</v>
      </c>
      <c r="D230" s="283" t="s">
        <v>317</v>
      </c>
    </row>
    <row r="231" spans="1:4" x14ac:dyDescent="0.3">
      <c r="A231" s="59">
        <v>1214</v>
      </c>
      <c r="B231" s="211" t="s">
        <v>529</v>
      </c>
      <c r="C231" s="210" t="s">
        <v>315</v>
      </c>
      <c r="D231" s="212" t="s">
        <v>321</v>
      </c>
    </row>
    <row r="232" spans="1:4" x14ac:dyDescent="0.3">
      <c r="A232" s="59">
        <v>1798</v>
      </c>
      <c r="B232" s="211" t="s">
        <v>530</v>
      </c>
      <c r="C232" s="210" t="s">
        <v>315</v>
      </c>
      <c r="D232" s="212" t="s">
        <v>314</v>
      </c>
    </row>
    <row r="233" spans="1:4" x14ac:dyDescent="0.3">
      <c r="A233" s="59">
        <v>2067</v>
      </c>
      <c r="B233" s="275" t="s">
        <v>450</v>
      </c>
      <c r="C233" s="210" t="s">
        <v>315</v>
      </c>
      <c r="D233" s="212" t="s">
        <v>314</v>
      </c>
    </row>
    <row r="234" spans="1:4" x14ac:dyDescent="0.3">
      <c r="A234" s="59">
        <v>1177</v>
      </c>
      <c r="B234" s="211" t="s">
        <v>534</v>
      </c>
      <c r="C234" s="210" t="s">
        <v>315</v>
      </c>
      <c r="D234" s="212" t="s">
        <v>317</v>
      </c>
    </row>
    <row r="235" spans="1:4" x14ac:dyDescent="0.3">
      <c r="A235" s="59">
        <v>1929</v>
      </c>
      <c r="B235" s="211" t="s">
        <v>536</v>
      </c>
      <c r="C235" s="210" t="s">
        <v>315</v>
      </c>
      <c r="D235" s="212" t="s">
        <v>319</v>
      </c>
    </row>
    <row r="236" spans="1:4" x14ac:dyDescent="0.3">
      <c r="A236" s="59">
        <v>1994</v>
      </c>
      <c r="B236" s="211" t="s">
        <v>537</v>
      </c>
      <c r="C236" s="210" t="s">
        <v>315</v>
      </c>
      <c r="D236" s="212" t="s">
        <v>321</v>
      </c>
    </row>
    <row r="237" spans="1:4" x14ac:dyDescent="0.3">
      <c r="A237" s="59">
        <v>658</v>
      </c>
      <c r="B237" s="211" t="s">
        <v>538</v>
      </c>
      <c r="C237" s="210" t="s">
        <v>315</v>
      </c>
      <c r="D237" s="212" t="s">
        <v>320</v>
      </c>
    </row>
    <row r="238" spans="1:4" x14ac:dyDescent="0.3">
      <c r="A238" s="59">
        <v>827</v>
      </c>
      <c r="B238" s="211" t="s">
        <v>539</v>
      </c>
      <c r="C238" s="210" t="s">
        <v>315</v>
      </c>
      <c r="D238" s="212" t="s">
        <v>321</v>
      </c>
    </row>
    <row r="239" spans="1:4" x14ac:dyDescent="0.3">
      <c r="A239" s="59">
        <v>1956</v>
      </c>
      <c r="B239" s="211" t="s">
        <v>685</v>
      </c>
      <c r="C239" s="210" t="s">
        <v>315</v>
      </c>
      <c r="D239" s="212" t="s">
        <v>322</v>
      </c>
    </row>
    <row r="240" spans="1:4" x14ac:dyDescent="0.3">
      <c r="A240" s="59">
        <v>1939</v>
      </c>
      <c r="B240" s="211" t="s">
        <v>667</v>
      </c>
      <c r="C240" s="210" t="s">
        <v>315</v>
      </c>
      <c r="D240" s="212" t="s">
        <v>322</v>
      </c>
    </row>
    <row r="241" spans="1:4" x14ac:dyDescent="0.3">
      <c r="A241" s="59">
        <v>837</v>
      </c>
      <c r="B241" s="211" t="s">
        <v>540</v>
      </c>
      <c r="C241" s="210" t="s">
        <v>315</v>
      </c>
      <c r="D241" s="212" t="s">
        <v>321</v>
      </c>
    </row>
    <row r="242" spans="1:4" x14ac:dyDescent="0.3">
      <c r="A242" s="59">
        <v>1075</v>
      </c>
      <c r="B242" s="211" t="s">
        <v>541</v>
      </c>
      <c r="C242" s="210" t="s">
        <v>315</v>
      </c>
      <c r="D242" s="212" t="s">
        <v>319</v>
      </c>
    </row>
    <row r="243" spans="1:4" x14ac:dyDescent="0.3">
      <c r="A243" s="59">
        <v>1813</v>
      </c>
      <c r="B243" s="211" t="s">
        <v>899</v>
      </c>
      <c r="C243" s="210" t="s">
        <v>315</v>
      </c>
      <c r="D243" s="212" t="s">
        <v>319</v>
      </c>
    </row>
    <row r="244" spans="1:4" x14ac:dyDescent="0.3">
      <c r="A244" s="59">
        <v>1013</v>
      </c>
      <c r="B244" s="211" t="s">
        <v>542</v>
      </c>
      <c r="C244" s="210" t="s">
        <v>315</v>
      </c>
      <c r="D244" s="212" t="s">
        <v>320</v>
      </c>
    </row>
    <row r="245" spans="1:4" x14ac:dyDescent="0.3">
      <c r="A245" s="98">
        <v>2158</v>
      </c>
      <c r="B245" s="99" t="s">
        <v>601</v>
      </c>
      <c r="C245" s="282" t="s">
        <v>315</v>
      </c>
      <c r="D245" s="283" t="s">
        <v>321</v>
      </c>
    </row>
    <row r="246" spans="1:4" x14ac:dyDescent="0.3">
      <c r="A246" s="284">
        <v>2128</v>
      </c>
      <c r="B246" s="302" t="s">
        <v>917</v>
      </c>
      <c r="C246" s="282" t="s">
        <v>315</v>
      </c>
      <c r="D246" s="212" t="s">
        <v>320</v>
      </c>
    </row>
    <row r="247" spans="1:4" x14ac:dyDescent="0.3">
      <c r="A247" s="59">
        <v>1959</v>
      </c>
      <c r="B247" s="211" t="s">
        <v>672</v>
      </c>
      <c r="C247" s="210" t="s">
        <v>315</v>
      </c>
      <c r="D247" s="212" t="s">
        <v>322</v>
      </c>
    </row>
    <row r="248" spans="1:4" x14ac:dyDescent="0.3">
      <c r="A248" s="59">
        <v>1836</v>
      </c>
      <c r="B248" s="211" t="s">
        <v>681</v>
      </c>
      <c r="C248" s="210" t="s">
        <v>315</v>
      </c>
      <c r="D248" s="212" t="s">
        <v>322</v>
      </c>
    </row>
    <row r="249" spans="1:4" x14ac:dyDescent="0.3">
      <c r="A249" s="59">
        <v>1967</v>
      </c>
      <c r="B249" s="211" t="s">
        <v>543</v>
      </c>
      <c r="C249" s="210" t="s">
        <v>315</v>
      </c>
      <c r="D249" s="212" t="s">
        <v>319</v>
      </c>
    </row>
    <row r="250" spans="1:4" x14ac:dyDescent="0.3">
      <c r="A250" s="59">
        <v>343</v>
      </c>
      <c r="B250" s="211" t="s">
        <v>544</v>
      </c>
      <c r="C250" s="210" t="s">
        <v>315</v>
      </c>
      <c r="D250" s="212" t="s">
        <v>314</v>
      </c>
    </row>
    <row r="251" spans="1:4" x14ac:dyDescent="0.3">
      <c r="A251" s="59">
        <v>1737</v>
      </c>
      <c r="B251" s="211" t="s">
        <v>545</v>
      </c>
      <c r="C251" s="210" t="s">
        <v>860</v>
      </c>
      <c r="D251" s="212" t="s">
        <v>307</v>
      </c>
    </row>
    <row r="252" spans="1:4" x14ac:dyDescent="0.3">
      <c r="A252" s="59">
        <v>1337</v>
      </c>
      <c r="B252" s="211" t="s">
        <v>546</v>
      </c>
      <c r="C252" s="210" t="s">
        <v>315</v>
      </c>
      <c r="D252" s="212" t="s">
        <v>321</v>
      </c>
    </row>
    <row r="253" spans="1:4" x14ac:dyDescent="0.3">
      <c r="A253" s="59">
        <v>92</v>
      </c>
      <c r="B253" s="211" t="s">
        <v>547</v>
      </c>
      <c r="C253" s="210" t="s">
        <v>315</v>
      </c>
      <c r="D253" s="212" t="s">
        <v>317</v>
      </c>
    </row>
    <row r="254" spans="1:4" x14ac:dyDescent="0.3">
      <c r="A254" s="59">
        <v>432</v>
      </c>
      <c r="B254" s="211" t="s">
        <v>405</v>
      </c>
      <c r="C254" s="210" t="s">
        <v>315</v>
      </c>
      <c r="D254" s="212" t="s">
        <v>320</v>
      </c>
    </row>
    <row r="255" spans="1:4" x14ac:dyDescent="0.3">
      <c r="A255" s="59">
        <v>1645</v>
      </c>
      <c r="B255" s="211" t="s">
        <v>548</v>
      </c>
      <c r="C255" s="210" t="s">
        <v>315</v>
      </c>
      <c r="D255" s="212" t="s">
        <v>319</v>
      </c>
    </row>
    <row r="256" spans="1:4" x14ac:dyDescent="0.3">
      <c r="A256" s="59">
        <v>57</v>
      </c>
      <c r="B256" s="211" t="s">
        <v>549</v>
      </c>
      <c r="C256" s="210" t="s">
        <v>315</v>
      </c>
      <c r="D256" s="212" t="s">
        <v>314</v>
      </c>
    </row>
    <row r="257" spans="1:4" x14ac:dyDescent="0.3">
      <c r="A257" s="59">
        <v>1155</v>
      </c>
      <c r="B257" s="211" t="s">
        <v>550</v>
      </c>
      <c r="C257" s="210" t="s">
        <v>315</v>
      </c>
      <c r="D257" s="212" t="s">
        <v>319</v>
      </c>
    </row>
    <row r="258" spans="1:4" x14ac:dyDescent="0.3">
      <c r="A258" s="59">
        <v>1550</v>
      </c>
      <c r="B258" s="211" t="s">
        <v>551</v>
      </c>
      <c r="C258" s="210" t="s">
        <v>315</v>
      </c>
      <c r="D258" s="212" t="s">
        <v>320</v>
      </c>
    </row>
    <row r="259" spans="1:4" x14ac:dyDescent="0.3">
      <c r="A259" s="59">
        <v>1831</v>
      </c>
      <c r="B259" s="211" t="s">
        <v>682</v>
      </c>
      <c r="C259" s="210" t="s">
        <v>315</v>
      </c>
      <c r="D259" s="212" t="s">
        <v>322</v>
      </c>
    </row>
    <row r="260" spans="1:4" x14ac:dyDescent="0.3">
      <c r="A260" s="59">
        <v>1670</v>
      </c>
      <c r="B260" s="211" t="s">
        <v>552</v>
      </c>
      <c r="C260" s="210" t="s">
        <v>315</v>
      </c>
      <c r="D260" s="212" t="s">
        <v>317</v>
      </c>
    </row>
    <row r="261" spans="1:4" x14ac:dyDescent="0.3">
      <c r="A261" s="59">
        <v>1252</v>
      </c>
      <c r="B261" s="211" t="s">
        <v>553</v>
      </c>
      <c r="C261" s="210" t="s">
        <v>315</v>
      </c>
      <c r="D261" s="212" t="s">
        <v>321</v>
      </c>
    </row>
    <row r="262" spans="1:4" x14ac:dyDescent="0.3">
      <c r="A262" s="59">
        <v>1726</v>
      </c>
      <c r="B262" s="211" t="s">
        <v>554</v>
      </c>
      <c r="C262" s="210" t="s">
        <v>315</v>
      </c>
      <c r="D262" s="212" t="s">
        <v>317</v>
      </c>
    </row>
    <row r="263" spans="1:4" x14ac:dyDescent="0.3">
      <c r="A263" s="59">
        <v>1683</v>
      </c>
      <c r="B263" s="211" t="s">
        <v>555</v>
      </c>
      <c r="C263" s="210" t="s">
        <v>315</v>
      </c>
      <c r="D263" s="212" t="s">
        <v>319</v>
      </c>
    </row>
    <row r="264" spans="1:4" x14ac:dyDescent="0.3">
      <c r="A264" s="59">
        <v>1773</v>
      </c>
      <c r="B264" s="211" t="s">
        <v>556</v>
      </c>
      <c r="C264" s="210" t="s">
        <v>315</v>
      </c>
      <c r="D264" s="212" t="s">
        <v>322</v>
      </c>
    </row>
    <row r="265" spans="1:4" x14ac:dyDescent="0.3">
      <c r="A265" s="58">
        <v>1033</v>
      </c>
      <c r="B265" s="281" t="s">
        <v>443</v>
      </c>
      <c r="C265" s="282" t="s">
        <v>315</v>
      </c>
      <c r="D265" s="283" t="s">
        <v>321</v>
      </c>
    </row>
    <row r="266" spans="1:4" x14ac:dyDescent="0.3">
      <c r="A266" s="59">
        <v>738</v>
      </c>
      <c r="B266" s="211" t="s">
        <v>557</v>
      </c>
      <c r="C266" s="210" t="s">
        <v>315</v>
      </c>
      <c r="D266" s="212" t="s">
        <v>319</v>
      </c>
    </row>
    <row r="267" spans="1:4" x14ac:dyDescent="0.3">
      <c r="A267" s="59">
        <v>1478</v>
      </c>
      <c r="B267" s="211" t="s">
        <v>560</v>
      </c>
      <c r="C267" s="210" t="s">
        <v>315</v>
      </c>
      <c r="D267" s="212" t="s">
        <v>317</v>
      </c>
    </row>
    <row r="268" spans="1:4" x14ac:dyDescent="0.3">
      <c r="A268" s="59">
        <v>2120</v>
      </c>
      <c r="B268" s="275" t="s">
        <v>425</v>
      </c>
      <c r="C268" s="210" t="s">
        <v>315</v>
      </c>
      <c r="D268" s="212" t="s">
        <v>314</v>
      </c>
    </row>
    <row r="269" spans="1:4" x14ac:dyDescent="0.3">
      <c r="A269" s="284">
        <v>2173</v>
      </c>
      <c r="B269" s="301" t="s">
        <v>908</v>
      </c>
      <c r="C269" s="210" t="s">
        <v>315</v>
      </c>
      <c r="D269" s="283" t="s">
        <v>317</v>
      </c>
    </row>
    <row r="270" spans="1:4" x14ac:dyDescent="0.3">
      <c r="A270" s="59">
        <v>1629</v>
      </c>
      <c r="B270" s="211" t="s">
        <v>561</v>
      </c>
      <c r="C270" s="210" t="s">
        <v>315</v>
      </c>
      <c r="D270" s="212" t="s">
        <v>320</v>
      </c>
    </row>
    <row r="271" spans="1:4" x14ac:dyDescent="0.3">
      <c r="A271" s="59">
        <v>1555</v>
      </c>
      <c r="B271" s="211" t="s">
        <v>562</v>
      </c>
      <c r="C271" s="210" t="s">
        <v>315</v>
      </c>
      <c r="D271" s="212" t="s">
        <v>322</v>
      </c>
    </row>
    <row r="272" spans="1:4" x14ac:dyDescent="0.3">
      <c r="A272" s="59">
        <v>312</v>
      </c>
      <c r="B272" s="211" t="s">
        <v>563</v>
      </c>
      <c r="C272" s="210" t="s">
        <v>315</v>
      </c>
      <c r="D272" s="212" t="s">
        <v>314</v>
      </c>
    </row>
    <row r="273" spans="1:4" x14ac:dyDescent="0.3">
      <c r="A273" s="59">
        <v>1947</v>
      </c>
      <c r="B273" s="211" t="s">
        <v>564</v>
      </c>
      <c r="C273" s="210" t="s">
        <v>315</v>
      </c>
      <c r="D273" s="212" t="s">
        <v>321</v>
      </c>
    </row>
    <row r="274" spans="1:4" x14ac:dyDescent="0.3">
      <c r="A274" s="59">
        <v>928</v>
      </c>
      <c r="B274" s="211" t="s">
        <v>565</v>
      </c>
      <c r="C274" s="210" t="s">
        <v>315</v>
      </c>
      <c r="D274" s="212" t="s">
        <v>319</v>
      </c>
    </row>
    <row r="275" spans="1:4" x14ac:dyDescent="0.3">
      <c r="A275" s="59">
        <v>1849</v>
      </c>
      <c r="B275" s="211" t="s">
        <v>666</v>
      </c>
      <c r="C275" s="210" t="s">
        <v>315</v>
      </c>
      <c r="D275" s="212" t="s">
        <v>322</v>
      </c>
    </row>
    <row r="276" spans="1:4" x14ac:dyDescent="0.3">
      <c r="A276" s="59">
        <v>1901</v>
      </c>
      <c r="B276" s="211" t="s">
        <v>670</v>
      </c>
      <c r="C276" s="210" t="s">
        <v>315</v>
      </c>
      <c r="D276" s="212" t="s">
        <v>322</v>
      </c>
    </row>
    <row r="277" spans="1:4" x14ac:dyDescent="0.3">
      <c r="A277" s="59">
        <v>826</v>
      </c>
      <c r="B277" s="211" t="s">
        <v>566</v>
      </c>
      <c r="C277" s="210" t="s">
        <v>315</v>
      </c>
      <c r="D277" s="212" t="s">
        <v>319</v>
      </c>
    </row>
    <row r="278" spans="1:4" x14ac:dyDescent="0.3">
      <c r="A278" s="59">
        <v>770</v>
      </c>
      <c r="B278" s="211" t="s">
        <v>567</v>
      </c>
      <c r="C278" s="210" t="s">
        <v>315</v>
      </c>
      <c r="D278" s="212" t="s">
        <v>319</v>
      </c>
    </row>
    <row r="279" spans="1:4" x14ac:dyDescent="0.3">
      <c r="A279" s="59">
        <v>1852</v>
      </c>
      <c r="B279" s="211" t="s">
        <v>668</v>
      </c>
      <c r="C279" s="210" t="s">
        <v>315</v>
      </c>
      <c r="D279" s="212" t="s">
        <v>322</v>
      </c>
    </row>
    <row r="280" spans="1:4" x14ac:dyDescent="0.3">
      <c r="A280" s="59">
        <v>816</v>
      </c>
      <c r="B280" s="211" t="s">
        <v>568</v>
      </c>
      <c r="C280" s="210" t="s">
        <v>315</v>
      </c>
      <c r="D280" s="212" t="s">
        <v>321</v>
      </c>
    </row>
    <row r="281" spans="1:4" x14ac:dyDescent="0.3">
      <c r="A281" s="59">
        <v>1961</v>
      </c>
      <c r="B281" s="211" t="s">
        <v>676</v>
      </c>
      <c r="C281" s="210" t="s">
        <v>315</v>
      </c>
      <c r="D281" s="212" t="s">
        <v>322</v>
      </c>
    </row>
    <row r="282" spans="1:4" x14ac:dyDescent="0.3">
      <c r="A282" s="59">
        <v>1938</v>
      </c>
      <c r="B282" s="211" t="s">
        <v>671</v>
      </c>
      <c r="C282" s="210" t="s">
        <v>315</v>
      </c>
      <c r="D282" s="212" t="s">
        <v>322</v>
      </c>
    </row>
    <row r="283" spans="1:4" x14ac:dyDescent="0.3">
      <c r="A283" s="59">
        <v>978</v>
      </c>
      <c r="B283" s="211" t="s">
        <v>571</v>
      </c>
      <c r="C283" s="210" t="s">
        <v>315</v>
      </c>
      <c r="D283" s="212" t="s">
        <v>321</v>
      </c>
    </row>
    <row r="284" spans="1:4" x14ac:dyDescent="0.3">
      <c r="A284" s="59">
        <v>1264</v>
      </c>
      <c r="B284" s="211" t="s">
        <v>572</v>
      </c>
      <c r="C284" s="210" t="s">
        <v>315</v>
      </c>
      <c r="D284" s="212" t="s">
        <v>317</v>
      </c>
    </row>
    <row r="285" spans="1:4" x14ac:dyDescent="0.3">
      <c r="A285" s="59">
        <v>1972</v>
      </c>
      <c r="B285" s="211" t="s">
        <v>658</v>
      </c>
      <c r="C285" s="210" t="s">
        <v>315</v>
      </c>
      <c r="D285" s="212" t="s">
        <v>322</v>
      </c>
    </row>
    <row r="286" spans="1:4" x14ac:dyDescent="0.3">
      <c r="A286" s="59">
        <v>1973</v>
      </c>
      <c r="B286" s="211" t="s">
        <v>659</v>
      </c>
      <c r="C286" s="210" t="s">
        <v>315</v>
      </c>
      <c r="D286" s="212" t="s">
        <v>322</v>
      </c>
    </row>
    <row r="287" spans="1:4" x14ac:dyDescent="0.3">
      <c r="A287" s="59">
        <v>1936</v>
      </c>
      <c r="B287" s="211" t="s">
        <v>900</v>
      </c>
      <c r="C287" s="210" t="s">
        <v>315</v>
      </c>
      <c r="D287" s="212" t="s">
        <v>322</v>
      </c>
    </row>
    <row r="288" spans="1:4" x14ac:dyDescent="0.3">
      <c r="A288" s="59">
        <v>1881</v>
      </c>
      <c r="B288" s="275" t="s">
        <v>494</v>
      </c>
      <c r="C288" s="210" t="s">
        <v>315</v>
      </c>
      <c r="D288" s="212" t="s">
        <v>320</v>
      </c>
    </row>
    <row r="289" spans="1:4" x14ac:dyDescent="0.3">
      <c r="A289" s="59">
        <v>1957</v>
      </c>
      <c r="B289" s="211" t="s">
        <v>697</v>
      </c>
      <c r="C289" s="210" t="s">
        <v>315</v>
      </c>
      <c r="D289" s="212" t="s">
        <v>322</v>
      </c>
    </row>
    <row r="290" spans="1:4" x14ac:dyDescent="0.3">
      <c r="A290" s="59">
        <v>1960</v>
      </c>
      <c r="B290" s="211" t="s">
        <v>660</v>
      </c>
      <c r="C290" s="210" t="s">
        <v>315</v>
      </c>
      <c r="D290" s="212" t="s">
        <v>322</v>
      </c>
    </row>
    <row r="291" spans="1:4" x14ac:dyDescent="0.3">
      <c r="A291" s="59">
        <v>1485</v>
      </c>
      <c r="B291" s="211" t="s">
        <v>573</v>
      </c>
      <c r="C291" s="210" t="s">
        <v>315</v>
      </c>
      <c r="D291" s="212" t="s">
        <v>319</v>
      </c>
    </row>
    <row r="292" spans="1:4" x14ac:dyDescent="0.3">
      <c r="A292" s="59">
        <v>33</v>
      </c>
      <c r="B292" s="211" t="s">
        <v>574</v>
      </c>
      <c r="C292" s="210" t="s">
        <v>315</v>
      </c>
      <c r="D292" s="212" t="s">
        <v>317</v>
      </c>
    </row>
    <row r="293" spans="1:4" x14ac:dyDescent="0.3">
      <c r="A293" s="59">
        <v>2066</v>
      </c>
      <c r="B293" s="275" t="s">
        <v>445</v>
      </c>
      <c r="C293" s="210" t="s">
        <v>315</v>
      </c>
      <c r="D293" s="212" t="s">
        <v>321</v>
      </c>
    </row>
    <row r="294" spans="1:4" x14ac:dyDescent="0.3">
      <c r="A294" s="59">
        <v>1396</v>
      </c>
      <c r="B294" s="211" t="s">
        <v>575</v>
      </c>
      <c r="C294" s="210" t="s">
        <v>860</v>
      </c>
      <c r="D294" s="212" t="s">
        <v>307</v>
      </c>
    </row>
    <row r="295" spans="1:4" x14ac:dyDescent="0.3">
      <c r="A295" s="59">
        <v>1686</v>
      </c>
      <c r="B295" s="211" t="s">
        <v>576</v>
      </c>
      <c r="C295" s="210" t="s">
        <v>315</v>
      </c>
      <c r="D295" s="212" t="s">
        <v>314</v>
      </c>
    </row>
    <row r="296" spans="1:4" ht="0.75" customHeight="1" x14ac:dyDescent="0.3">
      <c r="A296" s="59">
        <v>1308</v>
      </c>
      <c r="B296" s="211" t="s">
        <v>577</v>
      </c>
      <c r="C296" s="210" t="s">
        <v>315</v>
      </c>
      <c r="D296" s="212" t="s">
        <v>320</v>
      </c>
    </row>
    <row r="297" spans="1:4" x14ac:dyDescent="0.3">
      <c r="A297" s="59">
        <v>1932</v>
      </c>
      <c r="B297" s="211" t="s">
        <v>684</v>
      </c>
      <c r="C297" s="210" t="s">
        <v>315</v>
      </c>
      <c r="D297" s="212" t="s">
        <v>322</v>
      </c>
    </row>
    <row r="298" spans="1:4" x14ac:dyDescent="0.3">
      <c r="A298" s="59">
        <v>1282</v>
      </c>
      <c r="B298" s="211" t="s">
        <v>578</v>
      </c>
      <c r="C298" s="210" t="s">
        <v>860</v>
      </c>
      <c r="D298" s="212" t="s">
        <v>307</v>
      </c>
    </row>
    <row r="299" spans="1:4" x14ac:dyDescent="0.3">
      <c r="A299" s="59">
        <v>1975</v>
      </c>
      <c r="B299" s="211" t="s">
        <v>689</v>
      </c>
      <c r="C299" s="210" t="s">
        <v>315</v>
      </c>
      <c r="D299" s="212" t="s">
        <v>322</v>
      </c>
    </row>
    <row r="300" spans="1:4" x14ac:dyDescent="0.3">
      <c r="A300" s="59">
        <v>317</v>
      </c>
      <c r="B300" s="211" t="s">
        <v>579</v>
      </c>
      <c r="C300" s="210" t="s">
        <v>315</v>
      </c>
      <c r="D300" s="212" t="s">
        <v>319</v>
      </c>
    </row>
    <row r="301" spans="1:4" x14ac:dyDescent="0.3">
      <c r="A301" s="59">
        <v>642</v>
      </c>
      <c r="B301" s="211" t="s">
        <v>580</v>
      </c>
      <c r="C301" s="210" t="s">
        <v>315</v>
      </c>
      <c r="D301" s="212" t="s">
        <v>319</v>
      </c>
    </row>
    <row r="302" spans="1:4" x14ac:dyDescent="0.3">
      <c r="A302" s="59">
        <v>413</v>
      </c>
      <c r="B302" s="211" t="s">
        <v>581</v>
      </c>
      <c r="C302" s="210" t="s">
        <v>315</v>
      </c>
      <c r="D302" s="212" t="s">
        <v>319</v>
      </c>
    </row>
    <row r="303" spans="1:4" x14ac:dyDescent="0.3">
      <c r="A303" s="59">
        <v>1432</v>
      </c>
      <c r="B303" s="211" t="s">
        <v>582</v>
      </c>
      <c r="C303" s="210" t="s">
        <v>315</v>
      </c>
      <c r="D303" s="212" t="s">
        <v>314</v>
      </c>
    </row>
    <row r="304" spans="1:4" x14ac:dyDescent="0.3">
      <c r="A304" s="59">
        <v>2119</v>
      </c>
      <c r="B304" s="275" t="s">
        <v>423</v>
      </c>
      <c r="C304" s="210" t="s">
        <v>315</v>
      </c>
      <c r="D304" s="283" t="s">
        <v>321</v>
      </c>
    </row>
    <row r="305" spans="1:4" x14ac:dyDescent="0.3">
      <c r="A305" s="59">
        <v>1830</v>
      </c>
      <c r="B305" s="211" t="s">
        <v>654</v>
      </c>
      <c r="C305" s="210" t="s">
        <v>315</v>
      </c>
      <c r="D305" s="212" t="s">
        <v>317</v>
      </c>
    </row>
    <row r="306" spans="1:4" x14ac:dyDescent="0.3">
      <c r="A306" s="59">
        <v>2041</v>
      </c>
      <c r="B306" s="275" t="s">
        <v>441</v>
      </c>
      <c r="C306" s="210" t="s">
        <v>315</v>
      </c>
      <c r="D306" s="212" t="s">
        <v>317</v>
      </c>
    </row>
    <row r="307" spans="1:4" x14ac:dyDescent="0.3">
      <c r="A307" s="59">
        <v>1940</v>
      </c>
      <c r="B307" s="211" t="s">
        <v>901</v>
      </c>
      <c r="C307" s="210" t="s">
        <v>315</v>
      </c>
      <c r="D307" s="212" t="s">
        <v>322</v>
      </c>
    </row>
    <row r="308" spans="1:4" x14ac:dyDescent="0.3">
      <c r="A308" s="59">
        <v>479</v>
      </c>
      <c r="B308" s="211" t="s">
        <v>583</v>
      </c>
      <c r="C308" s="210" t="s">
        <v>315</v>
      </c>
      <c r="D308" s="212" t="s">
        <v>314</v>
      </c>
    </row>
    <row r="309" spans="1:4" x14ac:dyDescent="0.3">
      <c r="A309" s="59">
        <v>1738</v>
      </c>
      <c r="B309" s="211" t="s">
        <v>584</v>
      </c>
      <c r="C309" s="210" t="s">
        <v>315</v>
      </c>
      <c r="D309" s="212" t="s">
        <v>314</v>
      </c>
    </row>
    <row r="310" spans="1:4" x14ac:dyDescent="0.3">
      <c r="A310" s="59">
        <v>1715</v>
      </c>
      <c r="B310" s="211" t="s">
        <v>585</v>
      </c>
      <c r="C310" s="210" t="s">
        <v>315</v>
      </c>
      <c r="D310" s="212" t="s">
        <v>322</v>
      </c>
    </row>
    <row r="311" spans="1:4" x14ac:dyDescent="0.3">
      <c r="A311" s="59">
        <v>1497</v>
      </c>
      <c r="B311" s="211" t="s">
        <v>586</v>
      </c>
      <c r="C311" s="210" t="s">
        <v>315</v>
      </c>
      <c r="D311" s="212" t="s">
        <v>314</v>
      </c>
    </row>
    <row r="312" spans="1:4" x14ac:dyDescent="0.3">
      <c r="A312" s="59">
        <v>1634</v>
      </c>
      <c r="B312" s="211" t="s">
        <v>587</v>
      </c>
      <c r="C312" s="210" t="s">
        <v>315</v>
      </c>
      <c r="D312" s="212" t="s">
        <v>320</v>
      </c>
    </row>
    <row r="313" spans="1:4" x14ac:dyDescent="0.3">
      <c r="A313" s="59">
        <v>1581</v>
      </c>
      <c r="B313" s="211" t="s">
        <v>588</v>
      </c>
      <c r="C313" s="210" t="s">
        <v>315</v>
      </c>
      <c r="D313" s="212" t="s">
        <v>317</v>
      </c>
    </row>
    <row r="314" spans="1:4" x14ac:dyDescent="0.3">
      <c r="A314" s="59">
        <v>478</v>
      </c>
      <c r="B314" s="211" t="s">
        <v>589</v>
      </c>
      <c r="C314" s="210" t="s">
        <v>315</v>
      </c>
      <c r="D314" s="212" t="s">
        <v>317</v>
      </c>
    </row>
    <row r="315" spans="1:4" x14ac:dyDescent="0.3">
      <c r="A315" s="59">
        <v>850</v>
      </c>
      <c r="B315" s="211" t="s">
        <v>590</v>
      </c>
      <c r="C315" s="210" t="s">
        <v>315</v>
      </c>
      <c r="D315" s="212" t="s">
        <v>314</v>
      </c>
    </row>
    <row r="316" spans="1:4" x14ac:dyDescent="0.3">
      <c r="A316" s="59">
        <v>1914</v>
      </c>
      <c r="B316" s="211" t="s">
        <v>591</v>
      </c>
      <c r="C316" s="210" t="s">
        <v>860</v>
      </c>
      <c r="D316" s="212" t="s">
        <v>307</v>
      </c>
    </row>
    <row r="317" spans="1:4" x14ac:dyDescent="0.3">
      <c r="A317" s="59">
        <v>361</v>
      </c>
      <c r="B317" s="211" t="s">
        <v>592</v>
      </c>
      <c r="C317" s="210" t="s">
        <v>315</v>
      </c>
      <c r="D317" s="212" t="s">
        <v>314</v>
      </c>
    </row>
    <row r="318" spans="1:4" x14ac:dyDescent="0.3">
      <c r="A318" s="59">
        <v>1736</v>
      </c>
      <c r="B318" s="211" t="s">
        <v>593</v>
      </c>
      <c r="C318" s="210" t="s">
        <v>315</v>
      </c>
      <c r="D318" s="212" t="s">
        <v>317</v>
      </c>
    </row>
    <row r="319" spans="1:4" x14ac:dyDescent="0.3">
      <c r="A319" s="59">
        <v>1799</v>
      </c>
      <c r="B319" s="211" t="s">
        <v>594</v>
      </c>
      <c r="C319" s="210" t="s">
        <v>315</v>
      </c>
      <c r="D319" s="212" t="s">
        <v>321</v>
      </c>
    </row>
    <row r="320" spans="1:4" x14ac:dyDescent="0.3">
      <c r="A320" s="59">
        <v>1912</v>
      </c>
      <c r="B320" s="211" t="s">
        <v>603</v>
      </c>
      <c r="C320" s="210" t="s">
        <v>315</v>
      </c>
      <c r="D320" s="212" t="s">
        <v>320</v>
      </c>
    </row>
    <row r="321" spans="1:4" x14ac:dyDescent="0.3">
      <c r="A321" s="59">
        <v>598</v>
      </c>
      <c r="B321" s="211" t="s">
        <v>604</v>
      </c>
      <c r="C321" s="210" t="s">
        <v>315</v>
      </c>
      <c r="D321" s="212" t="s">
        <v>319</v>
      </c>
    </row>
    <row r="322" spans="1:4" x14ac:dyDescent="0.3">
      <c r="A322" s="59">
        <v>1140</v>
      </c>
      <c r="B322" s="211" t="s">
        <v>605</v>
      </c>
      <c r="C322" s="210" t="s">
        <v>315</v>
      </c>
      <c r="D322" s="212" t="s">
        <v>319</v>
      </c>
    </row>
    <row r="323" spans="1:4" x14ac:dyDescent="0.3">
      <c r="A323" s="59">
        <v>1426</v>
      </c>
      <c r="B323" s="211" t="s">
        <v>606</v>
      </c>
      <c r="C323" s="210" t="s">
        <v>860</v>
      </c>
      <c r="D323" s="212" t="s">
        <v>307</v>
      </c>
    </row>
    <row r="324" spans="1:4" x14ac:dyDescent="0.3">
      <c r="A324" s="59">
        <v>1347</v>
      </c>
      <c r="B324" s="211" t="s">
        <v>607</v>
      </c>
      <c r="C324" s="210" t="s">
        <v>860</v>
      </c>
      <c r="D324" s="212" t="s">
        <v>307</v>
      </c>
    </row>
    <row r="325" spans="1:4" x14ac:dyDescent="0.3">
      <c r="A325" s="59">
        <v>1678</v>
      </c>
      <c r="B325" s="211" t="s">
        <v>608</v>
      </c>
      <c r="C325" s="210" t="s">
        <v>315</v>
      </c>
      <c r="D325" s="212" t="s">
        <v>319</v>
      </c>
    </row>
    <row r="326" spans="1:4" x14ac:dyDescent="0.3">
      <c r="A326" s="59">
        <v>719</v>
      </c>
      <c r="B326" s="211" t="s">
        <v>609</v>
      </c>
      <c r="C326" s="210" t="s">
        <v>315</v>
      </c>
      <c r="D326" s="212" t="s">
        <v>319</v>
      </c>
    </row>
    <row r="327" spans="1:4" x14ac:dyDescent="0.3">
      <c r="A327" s="59">
        <v>1968</v>
      </c>
      <c r="B327" s="211" t="s">
        <v>610</v>
      </c>
      <c r="C327" s="210" t="s">
        <v>315</v>
      </c>
      <c r="D327" s="212" t="s">
        <v>317</v>
      </c>
    </row>
    <row r="328" spans="1:4" x14ac:dyDescent="0.3">
      <c r="A328" s="59">
        <v>380</v>
      </c>
      <c r="B328" s="211" t="s">
        <v>611</v>
      </c>
      <c r="C328" s="210" t="s">
        <v>315</v>
      </c>
      <c r="D328" s="212" t="s">
        <v>320</v>
      </c>
    </row>
    <row r="329" spans="1:4" x14ac:dyDescent="0.3">
      <c r="A329" s="59">
        <v>1713</v>
      </c>
      <c r="B329" s="211" t="s">
        <v>612</v>
      </c>
      <c r="C329" s="210" t="s">
        <v>315</v>
      </c>
      <c r="D329" s="212" t="s">
        <v>314</v>
      </c>
    </row>
    <row r="330" spans="1:4" x14ac:dyDescent="0.3">
      <c r="A330" s="59">
        <v>2080</v>
      </c>
      <c r="B330" s="275" t="s">
        <v>902</v>
      </c>
      <c r="C330" s="210" t="s">
        <v>315</v>
      </c>
      <c r="D330" s="212" t="s">
        <v>321</v>
      </c>
    </row>
    <row r="331" spans="1:4" x14ac:dyDescent="0.3">
      <c r="A331" s="59">
        <v>384</v>
      </c>
      <c r="B331" s="211" t="s">
        <v>614</v>
      </c>
      <c r="C331" s="210" t="s">
        <v>315</v>
      </c>
      <c r="D331" s="212" t="s">
        <v>321</v>
      </c>
    </row>
    <row r="332" spans="1:4" x14ac:dyDescent="0.3">
      <c r="A332" s="59">
        <v>1253</v>
      </c>
      <c r="B332" s="211" t="s">
        <v>615</v>
      </c>
      <c r="C332" s="210" t="s">
        <v>315</v>
      </c>
      <c r="D332" s="212" t="s">
        <v>319</v>
      </c>
    </row>
    <row r="333" spans="1:4" x14ac:dyDescent="0.3">
      <c r="A333" s="59">
        <v>1898</v>
      </c>
      <c r="B333" s="211" t="s">
        <v>616</v>
      </c>
      <c r="C333" s="210" t="s">
        <v>315</v>
      </c>
      <c r="D333" s="212" t="s">
        <v>317</v>
      </c>
    </row>
    <row r="334" spans="1:4" x14ac:dyDescent="0.3">
      <c r="A334" s="59">
        <v>394</v>
      </c>
      <c r="B334" s="211" t="s">
        <v>617</v>
      </c>
      <c r="C334" s="210" t="s">
        <v>315</v>
      </c>
      <c r="D334" s="212" t="s">
        <v>314</v>
      </c>
    </row>
    <row r="335" spans="1:4" x14ac:dyDescent="0.3">
      <c r="A335" s="59">
        <v>1503</v>
      </c>
      <c r="B335" s="211" t="s">
        <v>618</v>
      </c>
      <c r="C335" s="210" t="s">
        <v>315</v>
      </c>
      <c r="D335" s="212" t="s">
        <v>319</v>
      </c>
    </row>
    <row r="336" spans="1:4" x14ac:dyDescent="0.3">
      <c r="A336" s="59">
        <v>219</v>
      </c>
      <c r="B336" s="211" t="s">
        <v>619</v>
      </c>
      <c r="C336" s="210" t="s">
        <v>315</v>
      </c>
      <c r="D336" s="212" t="s">
        <v>321</v>
      </c>
    </row>
    <row r="337" spans="1:4" x14ac:dyDescent="0.3">
      <c r="A337" s="59">
        <v>369</v>
      </c>
      <c r="B337" s="211" t="s">
        <v>620</v>
      </c>
      <c r="C337" s="210" t="s">
        <v>315</v>
      </c>
      <c r="D337" s="212" t="s">
        <v>319</v>
      </c>
    </row>
    <row r="338" spans="1:4" x14ac:dyDescent="0.3">
      <c r="A338" s="59">
        <v>1665</v>
      </c>
      <c r="B338" s="211" t="s">
        <v>621</v>
      </c>
      <c r="C338" s="210" t="s">
        <v>315</v>
      </c>
      <c r="D338" s="212" t="s">
        <v>319</v>
      </c>
    </row>
    <row r="339" spans="1:4" x14ac:dyDescent="0.3">
      <c r="A339" s="59">
        <v>243</v>
      </c>
      <c r="B339" s="211" t="s">
        <v>622</v>
      </c>
      <c r="C339" s="210" t="s">
        <v>315</v>
      </c>
      <c r="D339" s="212" t="s">
        <v>314</v>
      </c>
    </row>
    <row r="340" spans="1:4" x14ac:dyDescent="0.3">
      <c r="A340" s="59">
        <v>148</v>
      </c>
      <c r="B340" s="211" t="s">
        <v>623</v>
      </c>
      <c r="C340" s="210" t="s">
        <v>315</v>
      </c>
      <c r="D340" s="212" t="s">
        <v>321</v>
      </c>
    </row>
    <row r="341" spans="1:4" x14ac:dyDescent="0.3">
      <c r="A341" s="59">
        <v>402</v>
      </c>
      <c r="B341" s="211" t="s">
        <v>624</v>
      </c>
      <c r="C341" s="210" t="s">
        <v>315</v>
      </c>
      <c r="D341" s="212" t="s">
        <v>317</v>
      </c>
    </row>
    <row r="342" spans="1:4" x14ac:dyDescent="0.3">
      <c r="A342" s="59">
        <v>1680</v>
      </c>
      <c r="B342" s="211" t="s">
        <v>625</v>
      </c>
      <c r="C342" s="210" t="s">
        <v>315</v>
      </c>
      <c r="D342" s="212" t="s">
        <v>321</v>
      </c>
    </row>
    <row r="343" spans="1:4" x14ac:dyDescent="0.3">
      <c r="A343" s="59">
        <v>526</v>
      </c>
      <c r="B343" s="211" t="s">
        <v>377</v>
      </c>
      <c r="C343" s="210" t="s">
        <v>896</v>
      </c>
      <c r="D343" s="212" t="s">
        <v>311</v>
      </c>
    </row>
    <row r="344" spans="1:4" x14ac:dyDescent="0.3">
      <c r="A344" s="59">
        <v>569</v>
      </c>
      <c r="B344" s="211" t="s">
        <v>626</v>
      </c>
      <c r="C344" s="210" t="s">
        <v>315</v>
      </c>
      <c r="D344" s="212" t="s">
        <v>320</v>
      </c>
    </row>
    <row r="345" spans="1:4" x14ac:dyDescent="0.3">
      <c r="A345" s="59">
        <v>759</v>
      </c>
      <c r="B345" s="211" t="s">
        <v>627</v>
      </c>
      <c r="C345" s="210" t="s">
        <v>315</v>
      </c>
      <c r="D345" s="212" t="s">
        <v>322</v>
      </c>
    </row>
    <row r="346" spans="1:4" x14ac:dyDescent="0.3">
      <c r="A346" s="59">
        <v>221</v>
      </c>
      <c r="B346" s="211" t="s">
        <v>628</v>
      </c>
      <c r="C346" s="210" t="s">
        <v>315</v>
      </c>
      <c r="D346" s="212" t="s">
        <v>314</v>
      </c>
    </row>
    <row r="347" spans="1:4" x14ac:dyDescent="0.3">
      <c r="A347" s="59">
        <v>2064</v>
      </c>
      <c r="B347" s="275" t="s">
        <v>449</v>
      </c>
      <c r="C347" s="210" t="s">
        <v>315</v>
      </c>
      <c r="D347" s="212" t="s">
        <v>314</v>
      </c>
    </row>
    <row r="348" spans="1:4" x14ac:dyDescent="0.3">
      <c r="A348" s="59">
        <v>1857</v>
      </c>
      <c r="B348" s="211" t="s">
        <v>647</v>
      </c>
      <c r="C348" s="210" t="s">
        <v>315</v>
      </c>
      <c r="D348" s="212" t="s">
        <v>321</v>
      </c>
    </row>
    <row r="349" spans="1:4" x14ac:dyDescent="0.3">
      <c r="A349" s="58">
        <v>2180</v>
      </c>
      <c r="B349" s="303" t="s">
        <v>918</v>
      </c>
      <c r="C349" s="282" t="s">
        <v>315</v>
      </c>
      <c r="D349" s="283" t="s">
        <v>321</v>
      </c>
    </row>
    <row r="350" spans="1:4" x14ac:dyDescent="0.3">
      <c r="A350" s="59">
        <v>1338</v>
      </c>
      <c r="B350" s="211" t="s">
        <v>629</v>
      </c>
      <c r="C350" s="210" t="s">
        <v>315</v>
      </c>
      <c r="D350" s="212" t="s">
        <v>320</v>
      </c>
    </row>
    <row r="351" spans="1:4" x14ac:dyDescent="0.3">
      <c r="A351" s="59">
        <v>2063</v>
      </c>
      <c r="B351" s="275" t="s">
        <v>444</v>
      </c>
      <c r="C351" s="210" t="s">
        <v>315</v>
      </c>
      <c r="D351" s="212" t="s">
        <v>321</v>
      </c>
    </row>
    <row r="352" spans="1:4" x14ac:dyDescent="0.3">
      <c r="A352" s="59">
        <v>279</v>
      </c>
      <c r="B352" s="211" t="s">
        <v>631</v>
      </c>
      <c r="C352" s="210" t="s">
        <v>315</v>
      </c>
      <c r="D352" s="212" t="s">
        <v>314</v>
      </c>
    </row>
    <row r="353" spans="1:4" x14ac:dyDescent="0.3">
      <c r="A353" s="59">
        <v>1721</v>
      </c>
      <c r="B353" s="211" t="s">
        <v>630</v>
      </c>
      <c r="C353" s="210" t="s">
        <v>315</v>
      </c>
      <c r="D353" s="212" t="s">
        <v>322</v>
      </c>
    </row>
    <row r="354" spans="1:4" x14ac:dyDescent="0.3">
      <c r="A354" s="59">
        <v>1167</v>
      </c>
      <c r="B354" s="211" t="s">
        <v>632</v>
      </c>
      <c r="C354" s="210" t="s">
        <v>315</v>
      </c>
      <c r="D354" s="212" t="s">
        <v>319</v>
      </c>
    </row>
    <row r="355" spans="1:4" x14ac:dyDescent="0.3">
      <c r="A355" s="59">
        <v>1780</v>
      </c>
      <c r="B355" s="211" t="s">
        <v>633</v>
      </c>
      <c r="C355" s="210" t="s">
        <v>315</v>
      </c>
      <c r="D355" s="212" t="s">
        <v>319</v>
      </c>
    </row>
    <row r="356" spans="1:4" x14ac:dyDescent="0.3">
      <c r="A356" s="59">
        <v>335</v>
      </c>
      <c r="B356" s="211" t="s">
        <v>634</v>
      </c>
      <c r="C356" s="210" t="s">
        <v>315</v>
      </c>
      <c r="D356" s="212" t="s">
        <v>314</v>
      </c>
    </row>
    <row r="357" spans="1:4" x14ac:dyDescent="0.3">
      <c r="A357" s="59">
        <v>1640</v>
      </c>
      <c r="B357" s="211" t="s">
        <v>903</v>
      </c>
      <c r="C357" s="210" t="s">
        <v>315</v>
      </c>
      <c r="D357" s="212" t="s">
        <v>319</v>
      </c>
    </row>
    <row r="358" spans="1:4" x14ac:dyDescent="0.3">
      <c r="A358" s="59">
        <v>2042</v>
      </c>
      <c r="B358" s="275" t="s">
        <v>438</v>
      </c>
      <c r="C358" s="210" t="s">
        <v>315</v>
      </c>
      <c r="D358" s="212" t="s">
        <v>319</v>
      </c>
    </row>
    <row r="359" spans="1:4" x14ac:dyDescent="0.3">
      <c r="A359" s="59">
        <v>1312</v>
      </c>
      <c r="B359" s="211" t="s">
        <v>376</v>
      </c>
      <c r="C359" s="210" t="s">
        <v>896</v>
      </c>
      <c r="D359" s="212" t="s">
        <v>311</v>
      </c>
    </row>
    <row r="360" spans="1:4" x14ac:dyDescent="0.3">
      <c r="A360" s="59">
        <v>209</v>
      </c>
      <c r="B360" s="211" t="s">
        <v>635</v>
      </c>
      <c r="C360" s="210" t="s">
        <v>315</v>
      </c>
      <c r="D360" s="212" t="s">
        <v>321</v>
      </c>
    </row>
    <row r="361" spans="1:4" x14ac:dyDescent="0.3">
      <c r="A361" s="59">
        <v>1491</v>
      </c>
      <c r="B361" s="211" t="s">
        <v>636</v>
      </c>
      <c r="C361" s="210" t="s">
        <v>315</v>
      </c>
      <c r="D361" s="212" t="s">
        <v>319</v>
      </c>
    </row>
    <row r="362" spans="1:4" x14ac:dyDescent="0.3">
      <c r="A362" s="59">
        <v>1609</v>
      </c>
      <c r="B362" s="211" t="s">
        <v>637</v>
      </c>
      <c r="C362" s="210" t="s">
        <v>315</v>
      </c>
      <c r="D362" s="212" t="s">
        <v>317</v>
      </c>
    </row>
    <row r="363" spans="1:4" x14ac:dyDescent="0.3">
      <c r="A363" s="59">
        <v>1611</v>
      </c>
      <c r="B363" s="211" t="s">
        <v>638</v>
      </c>
      <c r="C363" s="210" t="s">
        <v>315</v>
      </c>
      <c r="D363" s="212" t="s">
        <v>317</v>
      </c>
    </row>
    <row r="364" spans="1:4" x14ac:dyDescent="0.3">
      <c r="A364" s="59">
        <v>1484</v>
      </c>
      <c r="B364" s="211" t="s">
        <v>639</v>
      </c>
      <c r="C364" s="210" t="s">
        <v>315</v>
      </c>
      <c r="D364" s="212" t="s">
        <v>319</v>
      </c>
    </row>
    <row r="365" spans="1:4" x14ac:dyDescent="0.3">
      <c r="A365" s="59">
        <v>1070</v>
      </c>
      <c r="B365" s="211" t="s">
        <v>640</v>
      </c>
      <c r="C365" s="210" t="s">
        <v>315</v>
      </c>
      <c r="D365" s="212" t="s">
        <v>321</v>
      </c>
    </row>
    <row r="366" spans="1:4" x14ac:dyDescent="0.3">
      <c r="A366" s="58"/>
      <c r="B366" s="281" t="s">
        <v>492</v>
      </c>
      <c r="C366" s="282" t="s">
        <v>315</v>
      </c>
      <c r="D366" s="212" t="s">
        <v>322</v>
      </c>
    </row>
    <row r="367" spans="1:4" x14ac:dyDescent="0.3">
      <c r="A367" s="59">
        <v>471</v>
      </c>
      <c r="B367" s="211" t="s">
        <v>641</v>
      </c>
      <c r="C367" s="210" t="s">
        <v>315</v>
      </c>
      <c r="D367" s="212" t="s">
        <v>317</v>
      </c>
    </row>
    <row r="368" spans="1:4" x14ac:dyDescent="0.3">
      <c r="A368" s="59">
        <v>433</v>
      </c>
      <c r="B368" s="211" t="s">
        <v>642</v>
      </c>
      <c r="C368" s="210" t="s">
        <v>315</v>
      </c>
      <c r="D368" s="212" t="s">
        <v>321</v>
      </c>
    </row>
    <row r="369" spans="1:4" x14ac:dyDescent="0.3">
      <c r="A369" s="59">
        <v>495</v>
      </c>
      <c r="B369" s="300" t="s">
        <v>915</v>
      </c>
      <c r="C369" s="210" t="s">
        <v>315</v>
      </c>
      <c r="D369" s="212" t="s">
        <v>319</v>
      </c>
    </row>
    <row r="370" spans="1:4" x14ac:dyDescent="0.3">
      <c r="A370" s="59">
        <v>66</v>
      </c>
      <c r="B370" s="211" t="s">
        <v>643</v>
      </c>
      <c r="C370" s="210" t="s">
        <v>315</v>
      </c>
      <c r="D370" s="212" t="s">
        <v>320</v>
      </c>
    </row>
    <row r="371" spans="1:4" x14ac:dyDescent="0.3">
      <c r="A371" s="59">
        <v>473</v>
      </c>
      <c r="B371" s="211" t="s">
        <v>644</v>
      </c>
      <c r="C371" s="210" t="s">
        <v>315</v>
      </c>
      <c r="D371" s="212" t="s">
        <v>322</v>
      </c>
    </row>
    <row r="372" spans="1:4" x14ac:dyDescent="0.3">
      <c r="A372" s="59">
        <v>1754</v>
      </c>
      <c r="B372" s="211" t="s">
        <v>645</v>
      </c>
      <c r="C372" s="210" t="s">
        <v>315</v>
      </c>
      <c r="D372" s="212" t="s">
        <v>321</v>
      </c>
    </row>
    <row r="373" spans="1:4" x14ac:dyDescent="0.3">
      <c r="A373" s="59">
        <v>1436</v>
      </c>
      <c r="B373" s="211" t="s">
        <v>646</v>
      </c>
      <c r="C373" s="210" t="s">
        <v>315</v>
      </c>
      <c r="D373" s="212" t="s">
        <v>314</v>
      </c>
    </row>
  </sheetData>
  <autoFilter ref="A1:D373" xr:uid="{00000000-0009-0000-0000-000006000000}">
    <sortState xmlns:xlrd2="http://schemas.microsoft.com/office/spreadsheetml/2017/richdata2" ref="A2:D373">
      <sortCondition ref="B1:B373"/>
    </sortState>
  </autoFilter>
  <pageMargins left="0.75" right="0.75" top="1" bottom="1" header="0.5" footer="0.5"/>
  <pageSetup paperSize="9"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4B0307FFB5E80D49ABB76AD230408FBF" ma:contentTypeVersion="4" ma:contentTypeDescription="Ein neues Dokument erstellen." ma:contentTypeScope="" ma:versionID="df59d445dd32272cd54c9886fd7866ca">
  <xsd:schema xmlns:xsd="http://www.w3.org/2001/XMLSchema" xmlns:xs="http://www.w3.org/2001/XMLSchema" xmlns:p="http://schemas.microsoft.com/office/2006/metadata/properties" xmlns:ns2="7c390d00-cb8e-45a7-b991-0967d6454f99" targetNamespace="http://schemas.microsoft.com/office/2006/metadata/properties" ma:root="true" ma:fieldsID="8ea153f9049029080f568ae6a3f3b0df" ns2:_="">
    <xsd:import namespace="7c390d00-cb8e-45a7-b991-0967d6454f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390d00-cb8e-45a7-b991-0967d6454f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ECA48F-62BB-4506-9962-561140A73116}">
  <ds:schemaRefs>
    <ds:schemaRef ds:uri="http://schemas.microsoft.com/sharepoint/v3/contenttype/forms"/>
  </ds:schemaRefs>
</ds:datastoreItem>
</file>

<file path=customXml/itemProps2.xml><?xml version="1.0" encoding="utf-8"?>
<ds:datastoreItem xmlns:ds="http://schemas.openxmlformats.org/officeDocument/2006/customXml" ds:itemID="{C19101A3-EECC-41FF-8BFF-EBC31ED1B2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390d00-cb8e-45a7-b991-0967d6454f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A9445-57C7-4F4B-904F-32C19D68413E}">
  <ds:schemaRefs>
    <ds:schemaRef ds:uri="7c390d00-cb8e-45a7-b991-0967d6454f99"/>
    <ds:schemaRef ds:uri="http://schemas.microsoft.com/office/2006/documentManagement/types"/>
    <ds:schemaRef ds:uri="http://purl.org/dc/dcmitype/"/>
    <ds:schemaRef ds:uri="http://www.w3.org/XML/1998/namespace"/>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7</vt:i4>
      </vt:variant>
      <vt:variant>
        <vt:lpstr>Nazwane zakresy</vt:lpstr>
      </vt:variant>
      <vt:variant>
        <vt:i4>4</vt:i4>
      </vt:variant>
    </vt:vector>
  </HeadingPairs>
  <TitlesOfParts>
    <vt:vector size="11" baseType="lpstr">
      <vt:lpstr>Kompetencje</vt:lpstr>
      <vt:lpstr>Matrix min. Kompetencji</vt:lpstr>
      <vt:lpstr>Słownik matrycy komp.</vt:lpstr>
      <vt:lpstr>Dzial Matrix AND Diff</vt:lpstr>
      <vt:lpstr>Kompetencje wyj.</vt:lpstr>
      <vt:lpstr>Tabelle1</vt:lpstr>
      <vt:lpstr>Pracownicy</vt:lpstr>
      <vt:lpstr>'Dzial Matrix AND Diff'!Obszar_wydruku</vt:lpstr>
      <vt:lpstr>rng_Dzial</vt:lpstr>
      <vt:lpstr>rng_Stanow</vt:lpstr>
      <vt:lpstr>rng_Vorges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Cezary Szambora</cp:lastModifiedBy>
  <cp:revision/>
  <dcterms:created xsi:type="dcterms:W3CDTF">2020-04-13T07:32:53Z</dcterms:created>
  <dcterms:modified xsi:type="dcterms:W3CDTF">2026-03-09T09:41:00Z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0x0101004B0307FFB5E80D49ABB76AD230408FBF</vt:lpwstr>
  </property>
</Properties>
</file>